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comments4.xml" ContentType="application/vnd.openxmlformats-officedocument.spreadsheetml.comments+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omments3.xml" ContentType="application/vnd.openxmlformats-officedocument.spreadsheetml.comments+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comments5.xml" ContentType="application/vnd.openxmlformats-officedocument.spreadsheetml.comments+xml"/>
  <Override PartName="/xl/comments1.xml" ContentType="application/vnd.openxmlformats-officedocument.spreadsheetml.comments+xml"/>
  <Override PartName="/xl/drawings/_rels/drawing4.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xl/drawings/vmlDrawing2.vml" ContentType="application/vnd.openxmlformats-officedocument.vmlDrawing"/>
  <Override PartName="/xl/drawings/drawing7.xml" ContentType="application/vnd.openxmlformats-officedocument.drawing+xml"/>
  <Override PartName="/xl/drawings/vmlDrawing3.vml" ContentType="application/vnd.openxmlformats-officedocument.vmlDrawing"/>
  <Override PartName="/xl/drawings/drawing9.xml" ContentType="application/vnd.openxmlformats-officedocument.drawing+xml"/>
  <Override PartName="/xl/drawings/vmlDrawing4.vml" ContentType="application/vnd.openxmlformats-officedocument.vmlDrawing"/>
  <Override PartName="/xl/ctrlProps/ctrlProps2.xml" ContentType="application/vnd.ms-excel.controlproperties+xml"/>
  <Override PartName="/xl/ctrlProps/ctrlProps3.xml" ContentType="application/vnd.ms-excel.controlproperties+xml"/>
  <Override PartName="/xl/ctrlProps/ctrlProps6.xml" ContentType="application/vnd.ms-excel.controlproperties+xml"/>
  <Override PartName="/xl/ctrlProps/ctrlProps8.xml" ContentType="application/vnd.ms-excel.controlproperties+xml"/>
  <Override PartName="/xl/ctrlProps/ctrlProps10.xml" ContentType="application/vnd.ms-excel.controlproperties+xml"/>
  <Override PartName="/xl/ctrlProps/ctrlProps11.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microsoft.com/office/2020/02/relationships/classificationlabels" Target="docMetadata/LabelInfo.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3"/>
  </bookViews>
  <sheets>
    <sheet name="E2421_E2425_SLT_Pinmux_Config" sheetId="1" state="hidden" r:id="rId3"/>
    <sheet name="Customer-Readme" sheetId="2" state="visible" r:id="rId4"/>
    <sheet name="Jetson Orin Nano&amp;NX Pinmux DP" sheetId="3" state="visible" r:id="rId5"/>
    <sheet name="Jetson Orin Nano&amp;NX Pinmux HDMI" sheetId="4" state="visible" r:id="rId6"/>
    <sheet name="T234_Chip_Down_Pinmux_Template" sheetId="5" state="hidden" r:id="rId7"/>
  </sheets>
  <definedNames>
    <definedName function="false" hidden="false" name="a" vbProcedure="false">#REF!</definedName>
    <definedName function="false" hidden="false" name="aa" vbProcedure="false">#REF!</definedName>
    <definedName function="false" hidden="false" name="ab" vbProcedure="false">#REF!</definedName>
    <definedName function="false" hidden="false" name="ac" vbProcedure="false">#REF!</definedName>
    <definedName function="false" hidden="false" name="ad" vbProcedure="false">#REF!</definedName>
    <definedName function="false" hidden="false" name="ae" vbProcedure="false">#REF!</definedName>
    <definedName function="false" hidden="false" name="ah" vbProcedure="false">#REF!</definedName>
    <definedName function="false" hidden="false" name="ai" vbProcedure="false">#REF!</definedName>
    <definedName function="false" hidden="false" name="aj" vbProcedure="false">#REF!</definedName>
    <definedName function="false" hidden="false" name="ak" vbProcedure="false">#REF!</definedName>
    <definedName function="false" hidden="false" name="al" vbProcedure="false">#REF!</definedName>
    <definedName function="false" hidden="false" name="am" vbProcedure="false">#REF!</definedName>
    <definedName function="false" hidden="false" name="an" vbProcedure="false">#REF!</definedName>
    <definedName function="false" hidden="false" name="ao" vbProcedure="false">#REF!</definedName>
    <definedName function="false" hidden="false" name="ap" vbProcedure="false">#REF!</definedName>
    <definedName function="false" hidden="false" name="aq" vbProcedure="false">#REF!</definedName>
    <definedName function="false" hidden="false" name="as" vbProcedure="false">#REF!</definedName>
    <definedName function="false" hidden="false" name="at" vbProcedure="false">#REF!</definedName>
    <definedName function="false" hidden="false" name="au" vbProcedure="false">#REF!</definedName>
    <definedName function="false" hidden="false" name="av" vbProcedure="false">#REF!</definedName>
    <definedName function="false" hidden="false" name="aw" vbProcedure="false">#REF!</definedName>
    <definedName function="false" hidden="false" name="ay" vbProcedure="false">#REF!</definedName>
    <definedName function="false" hidden="false" name="az" vbProcedure="false">#REF!</definedName>
    <definedName function="false" hidden="false" name="b" vbProcedure="false">#REF!</definedName>
    <definedName function="false" hidden="false" name="Galen" vbProcedure="false">#REF!</definedName>
    <definedName function="false" hidden="false" name="LastSignameRow" vbProcedure="false">#REF!</definedName>
    <definedName function="false" hidden="false" name="P2888_CVM_A00" vbProcedure="false">#REF!</definedName>
    <definedName function="false" hidden="false" name="REVISION_NUMBER" vbProcedure="false">#REF!</definedName>
    <definedName function="false" hidden="false" name="sd" vbProcedure="false">#REF!</definedName>
    <definedName function="false" hidden="false" name="temnp19" vbProcedure="false">#REF!</definedName>
    <definedName function="false" hidden="false" name="temp" vbProcedure="false">#REF!</definedName>
    <definedName function="false" hidden="false" name="temp1" vbProcedure="false">#REF!</definedName>
    <definedName function="false" hidden="false" name="temp10" vbProcedure="false">#REF!</definedName>
    <definedName function="false" hidden="false" name="temp11" vbProcedure="false">#REF!</definedName>
    <definedName function="false" hidden="false" name="temp12" vbProcedure="false">#REF!</definedName>
    <definedName function="false" hidden="false" name="temp13" vbProcedure="false">#REF!</definedName>
    <definedName function="false" hidden="false" name="temp14" vbProcedure="false">#REF!</definedName>
    <definedName function="false" hidden="false" name="temp15" vbProcedure="false">#REF!</definedName>
    <definedName function="false" hidden="false" name="temp16" vbProcedure="false">#REF!</definedName>
    <definedName function="false" hidden="false" name="temp17" vbProcedure="false">#REF!</definedName>
    <definedName function="false" hidden="false" name="temp18" vbProcedure="false">#REF!</definedName>
    <definedName function="false" hidden="false" name="temp2" vbProcedure="false">#REF!</definedName>
    <definedName function="false" hidden="false" name="temp3" vbProcedure="false">#REF!</definedName>
    <definedName function="false" hidden="false" name="temp4" vbProcedure="false">#REF!</definedName>
    <definedName function="false" hidden="false" name="temp5" vbProcedure="false">#REF!</definedName>
    <definedName function="false" hidden="false" name="temp6" vbProcedure="false">#REF!</definedName>
    <definedName function="false" hidden="false" name="temp7" vbProcedure="false">#REF!</definedName>
    <definedName function="false" hidden="false" name="temp8" vbProcedure="false">#REF!</definedName>
    <definedName function="false" hidden="false" name="temp9" vbProcedure="false">#REF!</definedName>
    <definedName function="false" hidden="false" localSheetId="0" name="AllowedPinDirection_GPIO" vbProcedure="false">E2421_E2425_SLT_Pinmux_Config!$I$7</definedName>
    <definedName function="false" hidden="false" localSheetId="0" name="AllowedPinDirection_SFIO0" vbProcedure="false">E2421_E2425_SLT_Pinmux_Config!$J$7</definedName>
    <definedName function="false" hidden="false" localSheetId="0" name="AllowedPinDirection_SFIO1" vbProcedure="false">E2421_E2425_SLT_Pinmux_Config!$K$7</definedName>
    <definedName function="false" hidden="false" localSheetId="0" name="AllowedPinDirection_SFIO2" vbProcedure="false">E2421_E2425_SLT_Pinmux_Config!$L$7</definedName>
    <definedName function="false" hidden="false" localSheetId="0" name="AllowedPinDirection_SFIO3" vbProcedure="false">E2421_E2425_SLT_Pinmux_Config!$M$7</definedName>
    <definedName function="false" hidden="false" localSheetId="0" name="ConfigFirstCell" vbProcedure="false">E2421_E2425_SLT_Pinmux_Config!$AD$10</definedName>
    <definedName function="false" hidden="false" localSheetId="0" name="ConfigLastCell" vbProcedure="false">E2421_E2425_SLT_Pinmux_Config!$AI$307</definedName>
    <definedName function="false" hidden="false" localSheetId="0" name="Customer_Usage" vbProcedure="false">E2421_E2425_SLT_Pinmux_Config!$AQ$7</definedName>
    <definedName function="false" hidden="false" localSheetId="0" name="Customer_Usage_Checker" vbProcedure="false">E2421_E2425_SLT_Pinmux_Config!$AJ$7</definedName>
    <definedName function="false" hidden="false" localSheetId="0" name="EQOS_LPBK_Enable" vbProcedure="false">E2421_E2425_SLT_Pinmux_Config!$AY$7</definedName>
    <definedName function="false" hidden="false" localSheetId="0" name="Error_Check" vbProcedure="false">E2421_E2425_SLT_Pinmux_Config!$AP$7</definedName>
    <definedName function="false" hidden="false" localSheetId="0" name="Ext_Pull_Down" vbProcedure="false">E2421_E2425_SLT_Pinmux_Config!$BA$7</definedName>
    <definedName function="false" hidden="false" localSheetId="0" name="Ext_Pull_Up" vbProcedure="false">E2421_E2425_SLT_Pinmux_Config!$AZ$7</definedName>
    <definedName function="false" hidden="false" localSheetId="0" name="E_Input" vbProcedure="false">E2421_E2425_SLT_Pinmux_Config!$AH$7</definedName>
    <definedName function="false" hidden="false" localSheetId="0" name="FirstMPIO" vbProcedure="false">E2421_E2425_SLT_Pinmux_Config!$A$9</definedName>
    <definedName function="false" hidden="false" localSheetId="0" name="FirstPadVoltageConfig" vbProcedure="false">E2421_E2425_SLT_Pinmux_Config!$BD$1132</definedName>
    <definedName function="false" hidden="false" localSheetId="0" name="FirstPinMuxingOption" vbProcedure="false">E2421_E2425_SLT_Pinmux_Config!$D$10</definedName>
    <definedName function="false" hidden="false" localSheetId="0" name="Function_0" vbProcedure="false">E2421_E2425_SLT_Pinmux_Config!$N$7</definedName>
    <definedName function="false" hidden="false" localSheetId="0" name="Function_Safe" vbProcedure="false">E2421_E2425_SLT_Pinmux_Config!$R$7</definedName>
    <definedName function="false" hidden="false" localSheetId="0" name="GPIO_Init_Value" vbProcedure="false">E2421_E2425_SLT_Pinmux_Config!$AI$7</definedName>
    <definedName function="false" hidden="false" localSheetId="0" name="Initial_State" vbProcedure="false">E2421_E2425_SLT_Pinmux_Config!$AS$7</definedName>
    <definedName function="false" hidden="false" localSheetId="0" name="Initial_State_Checker" vbProcedure="false">E2421_E2425_SLT_Pinmux_Config!$AK$7</definedName>
    <definedName function="false" hidden="false" localSheetId="0" name="LastMPIO" vbProcedure="false">E2421_E2425_SLT_Pinmux_Config!$A$307</definedName>
    <definedName function="false" hidden="false" localSheetId="0" name="LastPadVoltageConfig" vbProcedure="false">E2421_E2425_SLT_Pinmux_Config!$BD$1138</definedName>
    <definedName function="false" hidden="false" localSheetId="0" name="Lock" vbProcedure="false">E2421_E2425_SLT_Pinmux_Config!$AU$7</definedName>
    <definedName function="false" hidden="false" localSheetId="0" name="LPDR_Enable" vbProcedure="false">E2421_E2425_SLT_Pinmux_Config!$AX$7</definedName>
    <definedName function="false" hidden="false" localSheetId="0" name="MPIOName" vbProcedure="false">E2421_E2425_SLT_Pinmux_Config!$S$7</definedName>
    <definedName function="false" hidden="false" localSheetId="0" name="PadVoltageConfig" vbProcedure="false">E2421_E2425_SLT_Pinmux_Config!$BE$1131</definedName>
    <definedName function="false" hidden="false" localSheetId="0" name="Pinmux_GPIO" vbProcedure="false">E2421_E2425_SLT_Pinmux_Config!$D$7</definedName>
    <definedName function="false" hidden="false" localSheetId="0" name="Pinmux_SFIO0" vbProcedure="false">E2421_E2425_SLT_Pinmux_Config!$E$7</definedName>
    <definedName function="false" hidden="false" localSheetId="0" name="Pinmux_SFIO1" vbProcedure="false">E2421_E2425_SLT_Pinmux_Config!$F$7</definedName>
    <definedName function="false" hidden="false" localSheetId="0" name="Pinmux_SFIO2" vbProcedure="false">E2421_E2425_SLT_Pinmux_Config!$G$7</definedName>
    <definedName function="false" hidden="false" localSheetId="0" name="Pinmux_SFIO3" vbProcedure="false">E2421_E2425_SLT_Pinmux_Config!$H$7</definedName>
    <definedName function="false" hidden="false" localSheetId="0" name="Pinmux_Unused" vbProcedure="false">E2421_E2425_SLT_Pinmux_Config!$C$7</definedName>
    <definedName function="false" hidden="false" localSheetId="0" name="Pin_Direction" vbProcedure="false">E2421_E2425_SLT_Pinmux_Config!$AR$7</definedName>
    <definedName function="false" hidden="false" localSheetId="0" name="Pin_Direction_Checker" vbProcedure="false">E2421_E2425_SLT_Pinmux_Config!$AL$7</definedName>
    <definedName function="false" hidden="false" localSheetId="0" name="Pin_Group" vbProcedure="false">E2421_E2425_SLT_Pinmux_Config!$AD$7</definedName>
    <definedName function="false" hidden="false" localSheetId="0" name="PUPD" vbProcedure="false">E2421_E2425_SLT_Pinmux_Config!$AF$7</definedName>
    <definedName function="false" hidden="false" localSheetId="0" name="RCV_SEL" vbProcedure="false">E2421_E2425_SLT_Pinmux_Config!$AW$7</definedName>
    <definedName function="false" hidden="false" localSheetId="0" name="RCV_SEL_Checker" vbProcedure="false">E2421_E2425_SLT_Pinmux_Config!$AO$7</definedName>
    <definedName function="false" hidden="false" localSheetId="0" name="Resistor_Checker" vbProcedure="false">E2421_E2425_SLT_Pinmux_Config!$AN$7</definedName>
    <definedName function="false" hidden="false" localSheetId="0" name="REVISION_NO" vbProcedure="false">E2421_E2425_SLT_Pinmux_Config!$B$3</definedName>
    <definedName function="false" hidden="false" localSheetId="0" name="REVISION_NUMBER" vbProcedure="false">E2421_E2425_SLT_Pinmux_Config!$F$1087</definedName>
    <definedName function="false" hidden="false" localSheetId="0" name="Tristate" vbProcedure="false">E2421_E2425_SLT_Pinmux_Config!$AG$7</definedName>
    <definedName function="false" hidden="false" localSheetId="0" name="Wake_Checker" vbProcedure="false">E2421_E2425_SLT_Pinmux_Config!$AM$7</definedName>
    <definedName function="false" hidden="false" localSheetId="0" name="Wake_Pin" vbProcedure="false">E2421_E2425_SLT_Pinmux_Config!$AT$7</definedName>
    <definedName function="false" hidden="false" localSheetId="2" name="a" vbProcedure="false">#REF!</definedName>
    <definedName function="false" hidden="false" localSheetId="2" name="aa" vbProcedure="false">#REF!</definedName>
    <definedName function="false" hidden="false" localSheetId="2" name="AllowedPinDirection_GPIO" vbProcedure="false">'Jetson Orin Nano&amp;NX Pinmux DP'!$L$7</definedName>
    <definedName function="false" hidden="false" localSheetId="2" name="AllowedPinDirection_SFIO0" vbProcedure="false">'Jetson Orin Nano&amp;NX Pinmux DP'!$M$7</definedName>
    <definedName function="false" hidden="false" localSheetId="2" name="AllowedPinDirection_SFIO1" vbProcedure="false">'Jetson Orin Nano&amp;NX Pinmux DP'!$N$7</definedName>
    <definedName function="false" hidden="false" localSheetId="2" name="AllowedPinDirection_SFIO2" vbProcedure="false">'Jetson Orin Nano&amp;NX Pinmux DP'!$O$7</definedName>
    <definedName function="false" hidden="false" localSheetId="2" name="AllowedPinDirection_SFIO3" vbProcedure="false">'Jetson Orin Nano&amp;NX Pinmux DP'!$P$7</definedName>
    <definedName function="false" hidden="false" localSheetId="2" name="am" vbProcedure="false">#REF!</definedName>
    <definedName function="false" hidden="false" localSheetId="2" name="an" vbProcedure="false">#REF!</definedName>
    <definedName function="false" hidden="false" localSheetId="2" name="ao" vbProcedure="false">#REF!</definedName>
    <definedName function="false" hidden="false" localSheetId="2" name="ConfigFirstCell" vbProcedure="false">'Jetson Orin Nano&amp;NX Pinmux DP'!$AG$10</definedName>
    <definedName function="false" hidden="false" localSheetId="2" name="ConfigLastCell" vbProcedure="false">'Jetson Orin Nano&amp;NX Pinmux DP'!$AL$307</definedName>
    <definedName function="false" hidden="false" localSheetId="2" name="Customer_Usage" vbProcedure="false">'Jetson Orin Nano&amp;NX Pinmux DP'!$AT$7</definedName>
    <definedName function="false" hidden="false" localSheetId="2" name="Customer_Usage_Checker" vbProcedure="false">'Jetson Orin Nano&amp;NX Pinmux DP'!$AM$7</definedName>
    <definedName function="false" hidden="false" localSheetId="2" name="EQOS_LPBK_Enable" vbProcedure="false">'Jetson Orin Nano&amp;NX Pinmux DP'!$BB$7</definedName>
    <definedName function="false" hidden="false" localSheetId="2" name="Error_Check" vbProcedure="false">'Jetson Orin Nano&amp;NX Pinmux DP'!$AS$7</definedName>
    <definedName function="false" hidden="false" localSheetId="2" name="Ext_Pull_Down" vbProcedure="false">'Jetson Orin Nano&amp;NX Pinmux DP'!$BD$7</definedName>
    <definedName function="false" hidden="false" localSheetId="2" name="Ext_Pull_Up" vbProcedure="false">'Jetson Orin Nano&amp;NX Pinmux DP'!$BC$7</definedName>
    <definedName function="false" hidden="false" localSheetId="2" name="E_Input" vbProcedure="false">'Jetson Orin Nano&amp;NX Pinmux DP'!$AK$7</definedName>
    <definedName function="false" hidden="false" localSheetId="2" name="FirstMPIO" vbProcedure="false">'Jetson Orin Nano&amp;NX Pinmux DP'!$D$9</definedName>
    <definedName function="false" hidden="false" localSheetId="2" name="FirstPadVoltageConfig" vbProcedure="false">'Jetson Orin Nano&amp;NX Pinmux DP'!$BG$1133</definedName>
    <definedName function="false" hidden="false" localSheetId="2" name="FirstPinMuxingOption" vbProcedure="false">'Jetson Orin Nano&amp;NX Pinmux DP'!$G$10</definedName>
    <definedName function="false" hidden="false" localSheetId="2" name="Function_0" vbProcedure="false">'Jetson Orin Nano&amp;NX Pinmux DP'!$Q$7</definedName>
    <definedName function="false" hidden="false" localSheetId="2" name="Function_Safe" vbProcedure="false">'Jetson Orin Nano&amp;NX Pinmux DP'!$U$7</definedName>
    <definedName function="false" hidden="false" localSheetId="2" name="Galen" vbProcedure="false">#REF!</definedName>
    <definedName function="false" hidden="false" localSheetId="2" name="GPIO_Init_Value" vbProcedure="false">'Jetson Orin Nano&amp;NX Pinmux DP'!$AL$7</definedName>
    <definedName function="false" hidden="false" localSheetId="2" name="Initial_State" vbProcedure="false">'Jetson Orin Nano&amp;NX Pinmux DP'!$AV$7</definedName>
    <definedName function="false" hidden="false" localSheetId="2" name="Initial_State_Checker" vbProcedure="false">'Jetson Orin Nano&amp;NX Pinmux DP'!$AN$7</definedName>
    <definedName function="false" hidden="false" localSheetId="2" name="LastMPIO" vbProcedure="false">'Jetson Orin Nano&amp;NX Pinmux DP'!$D$307</definedName>
    <definedName function="false" hidden="false" localSheetId="2" name="LastPadVoltageConfig" vbProcedure="false">'Jetson Orin Nano&amp;NX Pinmux DP'!$BG$1139</definedName>
    <definedName function="false" hidden="false" localSheetId="2" name="LastSignameRow" vbProcedure="false">#REF!</definedName>
    <definedName function="false" hidden="false" localSheetId="2" name="Lock" vbProcedure="false">'Jetson Orin Nano&amp;NX Pinmux DP'!$AX$7</definedName>
    <definedName function="false" hidden="false" localSheetId="2" name="LPDR_Enable" vbProcedure="false">'Jetson Orin Nano&amp;NX Pinmux DP'!$BA$7</definedName>
    <definedName function="false" hidden="false" localSheetId="2" name="MPIOName" vbProcedure="false">'Jetson Orin Nano&amp;NX Pinmux DP'!$V$7</definedName>
    <definedName function="false" hidden="false" localSheetId="2" name="P2888_CVM_A00" vbProcedure="false">#REF!</definedName>
    <definedName function="false" hidden="false" localSheetId="2" name="PadVoltageConfig" vbProcedure="false">'Jetson Orin Nano&amp;NX Pinmux DP'!$BH$1132</definedName>
    <definedName function="false" hidden="false" localSheetId="2" name="Pinmux_GPIO" vbProcedure="false">'Jetson Orin Nano&amp;NX Pinmux DP'!$G$7</definedName>
    <definedName function="false" hidden="false" localSheetId="2" name="Pinmux_SFIO0" vbProcedure="false">'Jetson Orin Nano&amp;NX Pinmux DP'!$H$7</definedName>
    <definedName function="false" hidden="false" localSheetId="2" name="Pinmux_SFIO1" vbProcedure="false">'Jetson Orin Nano&amp;NX Pinmux DP'!$I$7</definedName>
    <definedName function="false" hidden="false" localSheetId="2" name="Pinmux_SFIO2" vbProcedure="false">'Jetson Orin Nano&amp;NX Pinmux DP'!$J$7</definedName>
    <definedName function="false" hidden="false" localSheetId="2" name="Pinmux_SFIO3" vbProcedure="false">'Jetson Orin Nano&amp;NX Pinmux DP'!$K$7</definedName>
    <definedName function="false" hidden="false" localSheetId="2" name="Pinmux_Unused" vbProcedure="false">'Jetson Orin Nano&amp;NX Pinmux DP'!$F$7</definedName>
    <definedName function="false" hidden="false" localSheetId="2" name="Pin_Direction" vbProcedure="false">'Jetson Orin Nano&amp;NX Pinmux DP'!$AU$7</definedName>
    <definedName function="false" hidden="false" localSheetId="2" name="Pin_Direction_Checker" vbProcedure="false">'Jetson Orin Nano&amp;NX Pinmux DP'!$AO$7</definedName>
    <definedName function="false" hidden="false" localSheetId="2" name="Pin_Group" vbProcedure="false">'Jetson Orin Nano&amp;NX Pinmux DP'!$AG$7</definedName>
    <definedName function="false" hidden="false" localSheetId="2" name="PUPD" vbProcedure="false">'Jetson Orin Nano&amp;NX Pinmux DP'!$AI$7</definedName>
    <definedName function="false" hidden="false" localSheetId="2" name="RCV_SEL" vbProcedure="false">'Jetson Orin Nano&amp;NX Pinmux DP'!$AZ$7</definedName>
    <definedName function="false" hidden="false" localSheetId="2" name="RCV_SEL_Checker" vbProcedure="false">'Jetson Orin Nano&amp;NX Pinmux DP'!$AR$7</definedName>
    <definedName function="false" hidden="false" localSheetId="2" name="Resistor_Checker" vbProcedure="false">'Jetson Orin Nano&amp;NX Pinmux DP'!$AQ$7</definedName>
    <definedName function="false" hidden="false" localSheetId="2" name="REVISION_NO" vbProcedure="false">'Jetson Orin Nano&amp;NX Pinmux DP'!$B$3</definedName>
    <definedName function="false" hidden="false" localSheetId="2" name="REVISION_NUMBER" vbProcedure="false">'Jetson Orin Nano&amp;NX Pinmux DP'!$I$1087</definedName>
    <definedName function="false" hidden="false" localSheetId="2" name="sd" vbProcedure="false">#REF!</definedName>
    <definedName function="false" hidden="false" localSheetId="2" name="temnp19" vbProcedure="false">#REF!</definedName>
    <definedName function="false" hidden="false" localSheetId="2" name="Tristate" vbProcedure="false">'Jetson Orin Nano&amp;NX Pinmux DP'!$AJ$7</definedName>
    <definedName function="false" hidden="false" localSheetId="2" name="Wake_Checker" vbProcedure="false">'Jetson Orin Nano&amp;NX Pinmux DP'!$AP$7</definedName>
    <definedName function="false" hidden="false" localSheetId="2" name="Wake_Pin" vbProcedure="false">'Jetson Orin Nano&amp;NX Pinmux DP'!$AW$7</definedName>
    <definedName function="false" hidden="false" localSheetId="3" name="a" vbProcedure="false">#REF!</definedName>
    <definedName function="false" hidden="false" localSheetId="3" name="aa" vbProcedure="false">#REF!</definedName>
    <definedName function="false" hidden="false" localSheetId="3" name="AllowedPinDirection_GPIO" vbProcedure="false">'Jetson Orin Nano&amp;NX Pinmux HDMI'!$L$7</definedName>
    <definedName function="false" hidden="false" localSheetId="3" name="AllowedPinDirection_SFIO0" vbProcedure="false">'Jetson Orin Nano&amp;NX Pinmux HDMI'!$M$7</definedName>
    <definedName function="false" hidden="false" localSheetId="3" name="AllowedPinDirection_SFIO1" vbProcedure="false">'Jetson Orin Nano&amp;NX Pinmux HDMI'!$N$7</definedName>
    <definedName function="false" hidden="false" localSheetId="3" name="AllowedPinDirection_SFIO2" vbProcedure="false">'Jetson Orin Nano&amp;NX Pinmux HDMI'!$O$7</definedName>
    <definedName function="false" hidden="false" localSheetId="3" name="AllowedPinDirection_SFIO3" vbProcedure="false">'Jetson Orin Nano&amp;NX Pinmux HDMI'!$P$7</definedName>
    <definedName function="false" hidden="false" localSheetId="3" name="am" vbProcedure="false">#REF!</definedName>
    <definedName function="false" hidden="false" localSheetId="3" name="an" vbProcedure="false">#REF!</definedName>
    <definedName function="false" hidden="false" localSheetId="3" name="ao" vbProcedure="false">#REF!</definedName>
    <definedName function="false" hidden="false" localSheetId="3" name="ConfigFirstCell" vbProcedure="false">'Jetson Orin Nano&amp;NX Pinmux HDMI'!$AG$10</definedName>
    <definedName function="false" hidden="false" localSheetId="3" name="ConfigLastCell" vbProcedure="false">'Jetson Orin Nano&amp;NX Pinmux HDMI'!$AL$307</definedName>
    <definedName function="false" hidden="false" localSheetId="3" name="Customer_Usage" vbProcedure="false">'Jetson Orin Nano&amp;NX Pinmux HDMI'!$AT$7</definedName>
    <definedName function="false" hidden="false" localSheetId="3" name="Customer_Usage_Checker" vbProcedure="false">'Jetson Orin Nano&amp;NX Pinmux HDMI'!$AM$7</definedName>
    <definedName function="false" hidden="false" localSheetId="3" name="EQOS_LPBK_Enable" vbProcedure="false">'Jetson Orin Nano&amp;NX Pinmux HDMI'!$BB$7</definedName>
    <definedName function="false" hidden="false" localSheetId="3" name="Error_Check" vbProcedure="false">'Jetson Orin Nano&amp;NX Pinmux HDMI'!$AS$7</definedName>
    <definedName function="false" hidden="false" localSheetId="3" name="Ext_Pull_Down" vbProcedure="false">'Jetson Orin Nano&amp;NX Pinmux HDMI'!$BD$7</definedName>
    <definedName function="false" hidden="false" localSheetId="3" name="Ext_Pull_Up" vbProcedure="false">'Jetson Orin Nano&amp;NX Pinmux HDMI'!$BC$7</definedName>
    <definedName function="false" hidden="false" localSheetId="3" name="E_Input" vbProcedure="false">'Jetson Orin Nano&amp;NX Pinmux HDMI'!$AK$7</definedName>
    <definedName function="false" hidden="false" localSheetId="3" name="FirstMPIO" vbProcedure="false">'Jetson Orin Nano&amp;NX Pinmux HDMI'!$D$9</definedName>
    <definedName function="false" hidden="false" localSheetId="3" name="FirstPadVoltageConfig" vbProcedure="false">'Jetson Orin Nano&amp;NX Pinmux HDMI'!$BG$1133</definedName>
    <definedName function="false" hidden="false" localSheetId="3" name="FirstPinMuxingOption" vbProcedure="false">'Jetson Orin Nano&amp;NX Pinmux HDMI'!$G$10</definedName>
    <definedName function="false" hidden="false" localSheetId="3" name="Function_0" vbProcedure="false">'Jetson Orin Nano&amp;NX Pinmux HDMI'!$Q$7</definedName>
    <definedName function="false" hidden="false" localSheetId="3" name="Function_Safe" vbProcedure="false">'Jetson Orin Nano&amp;NX Pinmux HDMI'!$U$7</definedName>
    <definedName function="false" hidden="false" localSheetId="3" name="Galen" vbProcedure="false">#REF!</definedName>
    <definedName function="false" hidden="false" localSheetId="3" name="GPIO_Init_Value" vbProcedure="false">'Jetson Orin Nano&amp;NX Pinmux HDMI'!$AL$7</definedName>
    <definedName function="false" hidden="false" localSheetId="3" name="Initial_State" vbProcedure="false">'Jetson Orin Nano&amp;NX Pinmux HDMI'!$AV$7</definedName>
    <definedName function="false" hidden="false" localSheetId="3" name="Initial_State_Checker" vbProcedure="false">'Jetson Orin Nano&amp;NX Pinmux HDMI'!$AN$7</definedName>
    <definedName function="false" hidden="false" localSheetId="3" name="LastMPIO" vbProcedure="false">'Jetson Orin Nano&amp;NX Pinmux HDMI'!$D$307</definedName>
    <definedName function="false" hidden="false" localSheetId="3" name="LastPadVoltageConfig" vbProcedure="false">'Jetson Orin Nano&amp;NX Pinmux HDMI'!$BG$1139</definedName>
    <definedName function="false" hidden="false" localSheetId="3" name="LastSignameRow" vbProcedure="false">#REF!</definedName>
    <definedName function="false" hidden="false" localSheetId="3" name="Lock" vbProcedure="false">'Jetson Orin Nano&amp;NX Pinmux HDMI'!$AX$7</definedName>
    <definedName function="false" hidden="false" localSheetId="3" name="LPDR_Enable" vbProcedure="false">'Jetson Orin Nano&amp;NX Pinmux HDMI'!$BA$7</definedName>
    <definedName function="false" hidden="false" localSheetId="3" name="MPIOName" vbProcedure="false">'Jetson Orin Nano&amp;NX Pinmux HDMI'!$V$7</definedName>
    <definedName function="false" hidden="false" localSheetId="3" name="P2888_CVM_A00" vbProcedure="false">#REF!</definedName>
    <definedName function="false" hidden="false" localSheetId="3" name="PadVoltageConfig" vbProcedure="false">'Jetson Orin Nano&amp;NX Pinmux HDMI'!$BH$1132</definedName>
    <definedName function="false" hidden="false" localSheetId="3" name="Pinmux_GPIO" vbProcedure="false">'Jetson Orin Nano&amp;NX Pinmux HDMI'!$G$7</definedName>
    <definedName function="false" hidden="false" localSheetId="3" name="Pinmux_SFIO0" vbProcedure="false">'Jetson Orin Nano&amp;NX Pinmux HDMI'!$H$7</definedName>
    <definedName function="false" hidden="false" localSheetId="3" name="Pinmux_SFIO1" vbProcedure="false">'Jetson Orin Nano&amp;NX Pinmux HDMI'!$I$7</definedName>
    <definedName function="false" hidden="false" localSheetId="3" name="Pinmux_SFIO2" vbProcedure="false">'Jetson Orin Nano&amp;NX Pinmux HDMI'!$J$7</definedName>
    <definedName function="false" hidden="false" localSheetId="3" name="Pinmux_SFIO3" vbProcedure="false">'Jetson Orin Nano&amp;NX Pinmux HDMI'!$K$7</definedName>
    <definedName function="false" hidden="false" localSheetId="3" name="Pinmux_Unused" vbProcedure="false">'Jetson Orin Nano&amp;NX Pinmux HDMI'!$F$7</definedName>
    <definedName function="false" hidden="false" localSheetId="3" name="Pin_Direction" vbProcedure="false">'Jetson Orin Nano&amp;NX Pinmux HDMI'!$AU$7</definedName>
    <definedName function="false" hidden="false" localSheetId="3" name="Pin_Direction_Checker" vbProcedure="false">'Jetson Orin Nano&amp;NX Pinmux HDMI'!$AO$7</definedName>
    <definedName function="false" hidden="false" localSheetId="3" name="Pin_Group" vbProcedure="false">'Jetson Orin Nano&amp;NX Pinmux HDMI'!$AG$7</definedName>
    <definedName function="false" hidden="false" localSheetId="3" name="PUPD" vbProcedure="false">'Jetson Orin Nano&amp;NX Pinmux HDMI'!$AI$7</definedName>
    <definedName function="false" hidden="false" localSheetId="3" name="RCV_SEL" vbProcedure="false">'Jetson Orin Nano&amp;NX Pinmux HDMI'!$AZ$7</definedName>
    <definedName function="false" hidden="false" localSheetId="3" name="RCV_SEL_Checker" vbProcedure="false">'Jetson Orin Nano&amp;NX Pinmux HDMI'!$AR$7</definedName>
    <definedName function="false" hidden="false" localSheetId="3" name="Resistor_Checker" vbProcedure="false">'Jetson Orin Nano&amp;NX Pinmux HDMI'!$AQ$7</definedName>
    <definedName function="false" hidden="false" localSheetId="3" name="REVISION_NO" vbProcedure="false">'Jetson Orin Nano&amp;NX Pinmux HDMI'!$B$3</definedName>
    <definedName function="false" hidden="false" localSheetId="3" name="REVISION_NUMBER" vbProcedure="false">'Jetson Orin Nano&amp;NX Pinmux HDMI'!$I$1087</definedName>
    <definedName function="false" hidden="false" localSheetId="3" name="sd" vbProcedure="false">#REF!</definedName>
    <definedName function="false" hidden="false" localSheetId="3" name="temnp19" vbProcedure="false">#REF!</definedName>
    <definedName function="false" hidden="false" localSheetId="3" name="Tristate" vbProcedure="false">'Jetson Orin Nano&amp;NX Pinmux HDMI'!$AJ$7</definedName>
    <definedName function="false" hidden="false" localSheetId="3" name="Wake_Checker" vbProcedure="false">'Jetson Orin Nano&amp;NX Pinmux HDMI'!$AP$7</definedName>
    <definedName function="false" hidden="false" localSheetId="3" name="Wake_Pin" vbProcedure="false">'Jetson Orin Nano&amp;NX Pinmux HDMI'!$AW$7</definedName>
    <definedName function="false" hidden="false" localSheetId="4" name="AllowedPinDirection_GPIO" vbProcedure="false">T234_Chip_Down_Pinmux_Template!$I$7</definedName>
    <definedName function="false" hidden="false" localSheetId="4" name="AllowedPinDirection_SFIO0" vbProcedure="false">T234_Chip_Down_Pinmux_Template!$J$7</definedName>
    <definedName function="false" hidden="false" localSheetId="4" name="AllowedPinDirection_SFIO1" vbProcedure="false">T234_Chip_Down_Pinmux_Template!$K$7</definedName>
    <definedName function="false" hidden="false" localSheetId="4" name="AllowedPinDirection_SFIO2" vbProcedure="false">T234_Chip_Down_Pinmux_Template!$L$7</definedName>
    <definedName function="false" hidden="false" localSheetId="4" name="AllowedPinDirection_SFIO3" vbProcedure="false">T234_Chip_Down_Pinmux_Template!$M$7</definedName>
    <definedName function="false" hidden="false" localSheetId="4" name="ConfigFirstCell" vbProcedure="false">T234_Chip_Down_Pinmux_Template!$AD$10</definedName>
    <definedName function="false" hidden="false" localSheetId="4" name="ConfigLastCell" vbProcedure="false">T234_Chip_Down_Pinmux_Template!$AI$307</definedName>
    <definedName function="false" hidden="false" localSheetId="4" name="Customer_Usage" vbProcedure="false">T234_Chip_Down_Pinmux_Template!$AQ$7</definedName>
    <definedName function="false" hidden="false" localSheetId="4" name="Customer_Usage_Checker" vbProcedure="false">T234_Chip_Down_Pinmux_Template!$AJ$7</definedName>
    <definedName function="false" hidden="false" localSheetId="4" name="EQOS_LPBK_Enable" vbProcedure="false">T234_Chip_Down_Pinmux_Template!$AY$7</definedName>
    <definedName function="false" hidden="false" localSheetId="4" name="Error_Check" vbProcedure="false">T234_Chip_Down_Pinmux_Template!$AP$7</definedName>
    <definedName function="false" hidden="false" localSheetId="4" name="Ext_Pull_Down" vbProcedure="false">T234_Chip_Down_Pinmux_Template!$BA$7</definedName>
    <definedName function="false" hidden="false" localSheetId="4" name="Ext_Pull_Up" vbProcedure="false">T234_Chip_Down_Pinmux_Template!$AZ$7</definedName>
    <definedName function="false" hidden="false" localSheetId="4" name="E_Input" vbProcedure="false">T234_Chip_Down_Pinmux_Template!$AH$7</definedName>
    <definedName function="false" hidden="false" localSheetId="4" name="FirstMPIO" vbProcedure="false">T234_Chip_Down_Pinmux_Template!$A$9</definedName>
    <definedName function="false" hidden="false" localSheetId="4" name="FirstPadVoltageConfig" vbProcedure="false">T234_Chip_Down_Pinmux_Template!$BD$1132</definedName>
    <definedName function="false" hidden="false" localSheetId="4" name="FirstPinMuxingOption" vbProcedure="false">T234_Chip_Down_Pinmux_Template!$D$10</definedName>
    <definedName function="false" hidden="false" localSheetId="4" name="Function_0" vbProcedure="false">T234_Chip_Down_Pinmux_Template!$N$7</definedName>
    <definedName function="false" hidden="false" localSheetId="4" name="Function_Safe" vbProcedure="false">T234_Chip_Down_Pinmux_Template!$R$7</definedName>
    <definedName function="false" hidden="false" localSheetId="4" name="GPIO_Init_Value" vbProcedure="false">T234_Chip_Down_Pinmux_Template!$AI$7</definedName>
    <definedName function="false" hidden="false" localSheetId="4" name="Initial_State" vbProcedure="false">T234_Chip_Down_Pinmux_Template!$AS$7</definedName>
    <definedName function="false" hidden="false" localSheetId="4" name="Initial_State_Checker" vbProcedure="false">T234_Chip_Down_Pinmux_Template!$AK$7</definedName>
    <definedName function="false" hidden="false" localSheetId="4" name="LastMPIO" vbProcedure="false">T234_Chip_Down_Pinmux_Template!$A$307</definedName>
    <definedName function="false" hidden="false" localSheetId="4" name="LastPadVoltageConfig" vbProcedure="false">T234_Chip_Down_Pinmux_Template!$BD$1138</definedName>
    <definedName function="false" hidden="false" localSheetId="4" name="Lock" vbProcedure="false">T234_Chip_Down_Pinmux_Template!$AU$7</definedName>
    <definedName function="false" hidden="false" localSheetId="4" name="LPDR_Enable" vbProcedure="false">T234_Chip_Down_Pinmux_Template!$AX$7</definedName>
    <definedName function="false" hidden="false" localSheetId="4" name="MPIOName" vbProcedure="false">T234_Chip_Down_Pinmux_Template!$S$7</definedName>
    <definedName function="false" hidden="false" localSheetId="4" name="PadVoltageConfig" vbProcedure="false">T234_Chip_Down_Pinmux_Template!$BE$1131</definedName>
    <definedName function="false" hidden="false" localSheetId="4" name="Pinmux_GPIO" vbProcedure="false">T234_Chip_Down_Pinmux_Template!$D$7</definedName>
    <definedName function="false" hidden="false" localSheetId="4" name="Pinmux_SFIO0" vbProcedure="false">T234_Chip_Down_Pinmux_Template!$E$7</definedName>
    <definedName function="false" hidden="false" localSheetId="4" name="Pinmux_SFIO1" vbProcedure="false">T234_Chip_Down_Pinmux_Template!$F$7</definedName>
    <definedName function="false" hidden="false" localSheetId="4" name="Pinmux_SFIO2" vbProcedure="false">T234_Chip_Down_Pinmux_Template!$G$7</definedName>
    <definedName function="false" hidden="false" localSheetId="4" name="Pinmux_SFIO3" vbProcedure="false">T234_Chip_Down_Pinmux_Template!$H$7</definedName>
    <definedName function="false" hidden="false" localSheetId="4" name="Pinmux_Unused" vbProcedure="false">T234_Chip_Down_Pinmux_Template!$C$7</definedName>
    <definedName function="false" hidden="false" localSheetId="4" name="Pin_Direction" vbProcedure="false">T234_Chip_Down_Pinmux_Template!$AR$7</definedName>
    <definedName function="false" hidden="false" localSheetId="4" name="Pin_Direction_Checker" vbProcedure="false">T234_Chip_Down_Pinmux_Template!$AL$7</definedName>
    <definedName function="false" hidden="false" localSheetId="4" name="Pin_Group" vbProcedure="false">T234_Chip_Down_Pinmux_Template!$AD$7</definedName>
    <definedName function="false" hidden="false" localSheetId="4" name="PUPD" vbProcedure="false">T234_Chip_Down_Pinmux_Template!$AF$7</definedName>
    <definedName function="false" hidden="false" localSheetId="4" name="RCV_SEL" vbProcedure="false">T234_Chip_Down_Pinmux_Template!$AW$7</definedName>
    <definedName function="false" hidden="false" localSheetId="4" name="RCV_SEL_Checker" vbProcedure="false">T234_Chip_Down_Pinmux_Template!$AO$7</definedName>
    <definedName function="false" hidden="false" localSheetId="4" name="Resistor_Checker" vbProcedure="false">T234_Chip_Down_Pinmux_Template!$AN$7</definedName>
    <definedName function="false" hidden="false" localSheetId="4" name="REVISION_NO" vbProcedure="false">T234_Chip_Down_Pinmux_Template!$B$3</definedName>
    <definedName function="false" hidden="false" localSheetId="4" name="REVISION_NUMBER" vbProcedure="false">T234_Chip_Down_Pinmux_Template!$F$1087</definedName>
    <definedName function="false" hidden="false" localSheetId="4" name="Tristate" vbProcedure="false">T234_Chip_Down_Pinmux_Template!$AG$7</definedName>
    <definedName function="false" hidden="false" localSheetId="4" name="Wake_Checker" vbProcedure="false">T234_Chip_Down_Pinmux_Template!$AM$7</definedName>
    <definedName function="false" hidden="false" localSheetId="4" name="Wake_Pin" vbProcedure="false">T234_Chip_Down_Pinmux_Template!$AT$7</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AQ7" authorId="0">
      <text>
        <r>
          <rPr>
            <sz val="11"/>
            <color rgb="FF000000"/>
            <rFont val="Calibri"/>
            <family val="2"/>
            <charset val="1"/>
          </rPr>
          <t xml:space="preserve">Select the pin configuration from the pulldown menu
</t>
        </r>
      </text>
    </comment>
    <comment ref="AR7" authorId="0">
      <text>
        <r>
          <rPr>
            <sz val="11"/>
            <color rgb="FF000000"/>
            <rFont val="Calibri"/>
            <family val="2"/>
            <charset val="1"/>
          </rPr>
          <t xml:space="preserve">If a pin is used as GPIO, select the pin direction from the following list:
Input
Output
Bidirectional
Open-Drain
N/A</t>
        </r>
      </text>
    </comment>
    <comment ref="AS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text>
        <r>
          <rPr>
            <sz val="11"/>
            <color rgb="FF000000"/>
            <rFont val="Calibri"/>
            <family val="2"/>
            <charset val="1"/>
          </rPr>
          <t xml:space="preserve">Some pins are wake-capable. For the wake capable pins, select Yes or No to determine if the pin will be used as a wake source.
</t>
        </r>
      </text>
    </comment>
    <comment ref="AZ7" authorId="0">
      <text>
        <r>
          <rPr>
            <sz val="11"/>
            <color rgb="FF000000"/>
            <rFont val="Calibri"/>
            <family val="2"/>
            <charset val="1"/>
          </rPr>
          <t xml:space="preserve">If an external pull up on the platform, list the value in this column
</t>
        </r>
      </text>
    </comment>
    <comment ref="BA7" authorId="0">
      <text>
        <r>
          <rPr>
            <sz val="11"/>
            <color rgb="FF000000"/>
            <rFont val="Calibri"/>
            <family val="2"/>
            <charset val="1"/>
          </rPr>
          <t xml:space="preserve">If an external pull down on the platform, list the value in this column
</t>
        </r>
      </text>
    </comment>
    <comment ref="BB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comments3.xml><?xml version="1.0" encoding="utf-8"?>
<comments xmlns="http://schemas.openxmlformats.org/spreadsheetml/2006/main" xmlns:xdr="http://schemas.openxmlformats.org/drawingml/2006/spreadsheetDrawing">
  <authors>
    <author> </author>
  </authors>
  <commentList>
    <comment ref="AT7" authorId="0">
      <text>
        <r>
          <rPr>
            <sz val="11"/>
            <color rgb="FF000000"/>
            <rFont val="Calibri"/>
            <family val="2"/>
            <charset val="1"/>
          </rPr>
          <t xml:space="preserve">Select the pin configuration from the pulldown menu
</t>
        </r>
      </text>
    </comment>
    <comment ref="AU7" authorId="0">
      <text>
        <r>
          <rPr>
            <sz val="11"/>
            <color rgb="FF000000"/>
            <rFont val="Calibri"/>
            <family val="2"/>
            <charset val="1"/>
          </rPr>
          <t xml:space="preserve">If a pin is used as GPIO, select the pin direction from the following list:
Input
Output
Bidirectional
Open-Drain
N/A</t>
        </r>
      </text>
    </comment>
    <comment ref="AV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W7" authorId="0">
      <text>
        <r>
          <rPr>
            <sz val="11"/>
            <color rgb="FF000000"/>
            <rFont val="Calibri"/>
            <family val="2"/>
            <charset val="1"/>
          </rPr>
          <t xml:space="preserve">Some pins are wake-capable. For the wake capable pins, select Yes or No to determine if the pin will be used as a wake source.
</t>
        </r>
      </text>
    </comment>
    <comment ref="BC7" authorId="0">
      <text>
        <r>
          <rPr>
            <sz val="11"/>
            <color rgb="FF000000"/>
            <rFont val="Calibri"/>
            <family val="2"/>
            <charset val="1"/>
          </rPr>
          <t xml:space="preserve">If an external pull up on the platform, list the value in this column
</t>
        </r>
      </text>
    </comment>
    <comment ref="BD7" authorId="0">
      <text>
        <r>
          <rPr>
            <sz val="11"/>
            <color rgb="FF000000"/>
            <rFont val="Calibri"/>
            <family val="2"/>
            <charset val="1"/>
          </rPr>
          <t xml:space="preserve">If an external pull down on the platform, list the value in this column
</t>
        </r>
      </text>
    </comment>
    <comment ref="BE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comments4.xml><?xml version="1.0" encoding="utf-8"?>
<comments xmlns="http://schemas.openxmlformats.org/spreadsheetml/2006/main" xmlns:xdr="http://schemas.openxmlformats.org/drawingml/2006/spreadsheetDrawing">
  <authors>
    <author> </author>
  </authors>
  <commentList>
    <comment ref="AT7" authorId="0">
      <text>
        <r>
          <rPr>
            <sz val="11"/>
            <color rgb="FF000000"/>
            <rFont val="Calibri"/>
            <family val="2"/>
            <charset val="1"/>
          </rPr>
          <t xml:space="preserve">Select the pin configuration from the pulldown menu
</t>
        </r>
      </text>
    </comment>
    <comment ref="AU7" authorId="0">
      <text>
        <r>
          <rPr>
            <sz val="11"/>
            <color rgb="FF000000"/>
            <rFont val="Calibri"/>
            <family val="2"/>
            <charset val="1"/>
          </rPr>
          <t xml:space="preserve">If a pin is used as GPIO, select the pin direction from the following list:
Input
Output
Bidirectional
Open-Drain
N/A</t>
        </r>
      </text>
    </comment>
    <comment ref="AV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W7" authorId="0">
      <text>
        <r>
          <rPr>
            <sz val="11"/>
            <color rgb="FF000000"/>
            <rFont val="Calibri"/>
            <family val="2"/>
            <charset val="1"/>
          </rPr>
          <t xml:space="preserve">Some pins are wake-capable. For the wake capable pins, select Yes or No to determine if the pin will be used as a wake source.
</t>
        </r>
      </text>
    </comment>
    <comment ref="BC7" authorId="0">
      <text>
        <r>
          <rPr>
            <sz val="11"/>
            <color rgb="FF000000"/>
            <rFont val="Calibri"/>
            <family val="2"/>
            <charset val="1"/>
          </rPr>
          <t xml:space="preserve">If an external pull up on the platform, list the value in this column
</t>
        </r>
      </text>
    </comment>
    <comment ref="BD7" authorId="0">
      <text>
        <r>
          <rPr>
            <sz val="11"/>
            <color rgb="FF000000"/>
            <rFont val="Calibri"/>
            <family val="2"/>
            <charset val="1"/>
          </rPr>
          <t xml:space="preserve">If an external pull down on the platform, list the value in this column
</t>
        </r>
      </text>
    </comment>
    <comment ref="BE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comments5.xml><?xml version="1.0" encoding="utf-8"?>
<comments xmlns="http://schemas.openxmlformats.org/spreadsheetml/2006/main" xmlns:xdr="http://schemas.openxmlformats.org/drawingml/2006/spreadsheetDrawing">
  <authors>
    <author> </author>
  </authors>
  <commentList>
    <comment ref="AQ7" authorId="0">
      <text>
        <r>
          <rPr>
            <sz val="11"/>
            <color rgb="FF000000"/>
            <rFont val="Calibri"/>
            <family val="2"/>
            <charset val="1"/>
          </rPr>
          <t xml:space="preserve">Select the pin configuration from the pulldown menu
</t>
        </r>
      </text>
    </comment>
    <comment ref="AR7" authorId="0">
      <text>
        <r>
          <rPr>
            <sz val="11"/>
            <color rgb="FF000000"/>
            <rFont val="Calibri"/>
            <family val="2"/>
            <charset val="1"/>
          </rPr>
          <t xml:space="preserve">If a pin is used as GPIO, select the pin direction from the following list:
Input
Output
Bidirectional
Open-Drain
N/A</t>
        </r>
      </text>
    </comment>
    <comment ref="AS7" authorId="0">
      <text>
        <r>
          <rPr>
            <sz val="11"/>
            <color rgb="FF000000"/>
            <rFont val="Calibri"/>
            <family val="2"/>
            <charset val="1"/>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text>
        <r>
          <rPr>
            <sz val="11"/>
            <color rgb="FF000000"/>
            <rFont val="Calibri"/>
            <family val="2"/>
            <charset val="1"/>
          </rPr>
          <t xml:space="preserve">Some pins are wake-capable. For the wake capable pins, select Yes or No to determine if the pin will be used as a wake source.
</t>
        </r>
      </text>
    </comment>
    <comment ref="AZ7" authorId="0">
      <text>
        <r>
          <rPr>
            <sz val="11"/>
            <color rgb="FF000000"/>
            <rFont val="Calibri"/>
            <family val="2"/>
            <charset val="1"/>
          </rPr>
          <t xml:space="preserve">If an external pull up on the platform, list the value in this column
</t>
        </r>
      </text>
    </comment>
    <comment ref="BA7" authorId="0">
      <text>
        <r>
          <rPr>
            <sz val="11"/>
            <color rgb="FF000000"/>
            <rFont val="Calibri"/>
            <family val="2"/>
            <charset val="1"/>
          </rPr>
          <t xml:space="preserve">If an external pull down on the platform, list the value in this column
</t>
        </r>
      </text>
    </comment>
    <comment ref="BB7" authorId="0">
      <text>
        <r>
          <rPr>
            <sz val="11"/>
            <color rgb="FF000000"/>
            <rFont val="Calibri"/>
            <family val="2"/>
            <charset val="1"/>
          </rPr>
          <t xml:space="preserve">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
</t>
        </r>
      </text>
    </comment>
  </commentList>
</comments>
</file>

<file path=xl/sharedStrings.xml><?xml version="1.0" encoding="utf-8"?>
<sst xmlns="http://schemas.openxmlformats.org/spreadsheetml/2006/main" count="47126" uniqueCount="7911">
  <si>
    <t xml:space="preserve">Color Code</t>
  </si>
  <si>
    <t xml:space="preserve">SFIO</t>
  </si>
  <si>
    <t xml:space="preserve">Error</t>
  </si>
  <si>
    <t xml:space="preserve">GPIO</t>
  </si>
  <si>
    <t xml:space="preserve">Revision #</t>
  </si>
  <si>
    <t xml:space="preserve">Warning</t>
  </si>
  <si>
    <t xml:space="preserve">STRAP</t>
  </si>
  <si>
    <t xml:space="preserve">UNUSED</t>
  </si>
  <si>
    <t xml:space="preserve">Pin Muxing</t>
  </si>
  <si>
    <t xml:space="preserve">Allowed Pin Direction</t>
  </si>
  <si>
    <t xml:space="preserve">Pin Groups</t>
  </si>
  <si>
    <t xml:space="preserve">General</t>
  </si>
  <si>
    <t xml:space="preserve">Pad Info</t>
  </si>
  <si>
    <t xml:space="preserve">POR</t>
  </si>
  <si>
    <t xml:space="preserve">Customer Configuration</t>
  </si>
  <si>
    <t xml:space="preserve">Error Check</t>
  </si>
  <si>
    <t xml:space="preserve">Filled in by Customers</t>
  </si>
  <si>
    <t xml:space="preserve">Suggested Usage</t>
  </si>
  <si>
    <t xml:space="preserve">Package Signal Name</t>
  </si>
  <si>
    <t xml:space="preserve">Ball Location</t>
  </si>
  <si>
    <t xml:space="preserve">GPIO True Usage Direction</t>
  </si>
  <si>
    <t xml:space="preserve">Verilog Ball Name</t>
  </si>
  <si>
    <t xml:space="preserve">Package Ball Name</t>
  </si>
  <si>
    <t xml:space="preserve">Unused</t>
  </si>
  <si>
    <t xml:space="preserve">SFIO0</t>
  </si>
  <si>
    <t xml:space="preserve">SFIO1</t>
  </si>
  <si>
    <t xml:space="preserve">SFIO2</t>
  </si>
  <si>
    <t xml:space="preserve">SFIO3</t>
  </si>
  <si>
    <t xml:space="preserve">F0</t>
  </si>
  <si>
    <t xml:space="preserve">F1</t>
  </si>
  <si>
    <t xml:space="preserve">F2</t>
  </si>
  <si>
    <t xml:space="preserve">F3</t>
  </si>
  <si>
    <t xml:space="preserve">FS</t>
  </si>
  <si>
    <t xml:space="preserve">Device Tree Pin Name</t>
  </si>
  <si>
    <t xml:space="preserve">Power Rail</t>
  </si>
  <si>
    <t xml:space="preserve">Wake</t>
  </si>
  <si>
    <t xml:space="preserve">Strap</t>
  </si>
  <si>
    <t xml:space="preserve">GTE</t>
  </si>
  <si>
    <t xml:space="preserve">DPD Control</t>
  </si>
  <si>
    <t xml:space="preserve">DPD Group</t>
  </si>
  <si>
    <t xml:space="preserve">Pad Category</t>
  </si>
  <si>
    <t xml:space="preserve">Pad Type</t>
  </si>
  <si>
    <t xml:space="preserve">Pull Strength</t>
  </si>
  <si>
    <t xml:space="preserve">Pin State</t>
  </si>
  <si>
    <t xml:space="preserve">Pin Group</t>
  </si>
  <si>
    <t xml:space="preserve">SDMMC DAT/CMD</t>
  </si>
  <si>
    <t xml:space="preserve">PUPD</t>
  </si>
  <si>
    <t xml:space="preserve">Tristate</t>
  </si>
  <si>
    <t xml:space="preserve">E_Input</t>
  </si>
  <si>
    <t xml:space="preserve">GPIO Init Value</t>
  </si>
  <si>
    <t xml:space="preserve">Customer Usage Checker</t>
  </si>
  <si>
    <t xml:space="preserve">Initial State Checker</t>
  </si>
  <si>
    <t xml:space="preserve">Pin Direction Checker</t>
  </si>
  <si>
    <t xml:space="preserve">Wake Checker</t>
  </si>
  <si>
    <t xml:space="preserve">Resistor Checker</t>
  </si>
  <si>
    <t xml:space="preserve">3.3V Tolerance Enable Checker</t>
  </si>
  <si>
    <t xml:space="preserve">Error Checker</t>
  </si>
  <si>
    <t xml:space="preserve">Customer Usage</t>
  </si>
  <si>
    <t xml:space="preserve">Pin Direction</t>
  </si>
  <si>
    <t xml:space="preserve">Req. Initial State</t>
  </si>
  <si>
    <t xml:space="preserve">Wake Pin</t>
  </si>
  <si>
    <t xml:space="preserve">Lock</t>
  </si>
  <si>
    <t xml:space="preserve">Master Slave Mode</t>
  </si>
  <si>
    <t xml:space="preserve">3.3V Tolerance Enable</t>
  </si>
  <si>
    <t xml:space="preserve">LPDR Enable</t>
  </si>
  <si>
    <t xml:space="preserve">EQOS LPBK Enable</t>
  </si>
  <si>
    <r>
      <rPr>
        <b val="true"/>
        <sz val="10"/>
        <color rgb="FF000000"/>
        <rFont val="Calibri"/>
        <family val="2"/>
        <charset val="1"/>
      </rPr>
      <t xml:space="preserve">Ext Pull Up Value (Ω</t>
    </r>
    <r>
      <rPr>
        <b val="true"/>
        <sz val="8.5"/>
        <color rgb="FF000000"/>
        <rFont val="Calibri"/>
        <family val="2"/>
        <charset val="1"/>
      </rPr>
      <t xml:space="preserve">)</t>
    </r>
  </si>
  <si>
    <r>
      <rPr>
        <b val="true"/>
        <sz val="10"/>
        <color rgb="FF000000"/>
        <rFont val="Calibri"/>
        <family val="2"/>
        <charset val="1"/>
      </rPr>
      <t xml:space="preserve">Ext Pull Down Value (Ω</t>
    </r>
    <r>
      <rPr>
        <b val="true"/>
        <sz val="8.5"/>
        <color rgb="FF000000"/>
        <rFont val="Calibri"/>
        <family val="2"/>
        <charset val="1"/>
      </rPr>
      <t xml:space="preserve">)</t>
    </r>
  </si>
  <si>
    <t xml:space="preserve">Req. Deep Sleep State</t>
  </si>
  <si>
    <t xml:space="preserve">IO Block Voltage</t>
  </si>
  <si>
    <t xml:space="preserve">Customer Usage    Description or Net Names</t>
  </si>
  <si>
    <t xml:space="preserve">MPIO</t>
  </si>
  <si>
    <t xml:space="preserve">Signal Name</t>
  </si>
  <si>
    <t xml:space="preserve">Pin #</t>
  </si>
  <si>
    <t xml:space="preserve">SYS</t>
  </si>
  <si>
    <t xml:space="preserve">VDDIO_A</t>
  </si>
  <si>
    <t xml:space="preserve">1.8V</t>
  </si>
  <si>
    <t xml:space="preserve">SYS_RESET_N</t>
  </si>
  <si>
    <t xml:space="preserve">unused_SYS_RESET_N</t>
  </si>
  <si>
    <t xml:space="preserve">Not Assigned</t>
  </si>
  <si>
    <t xml:space="preserve">SHUTDOWN_N</t>
  </si>
  <si>
    <t xml:space="preserve">O</t>
  </si>
  <si>
    <t xml:space="preserve">SHUTDOWN</t>
  </si>
  <si>
    <t xml:space="preserve">RSVD1</t>
  </si>
  <si>
    <t xml:space="preserve">unused_SHUTDOWN_N</t>
  </si>
  <si>
    <t xml:space="preserve">Disable</t>
  </si>
  <si>
    <t xml:space="preserve">SCE_ERROR</t>
  </si>
  <si>
    <t xml:space="preserve">SCE</t>
  </si>
  <si>
    <t xml:space="preserve">unused_SCE_ERROR</t>
  </si>
  <si>
    <t xml:space="preserve">No</t>
  </si>
  <si>
    <t xml:space="preserve">VCOMP_ALERT</t>
  </si>
  <si>
    <t xml:space="preserve">SOC</t>
  </si>
  <si>
    <t xml:space="preserve">unused_VCOMP_ALERT</t>
  </si>
  <si>
    <t xml:space="preserve">SOC_GPIO26</t>
  </si>
  <si>
    <t xml:space="preserve">RSVD0</t>
  </si>
  <si>
    <t xml:space="preserve">unused_SOC_GPIO26</t>
  </si>
  <si>
    <t xml:space="preserve">SOC_GPIO27</t>
  </si>
  <si>
    <t xml:space="preserve">unused_SOC_GPIO27</t>
  </si>
  <si>
    <t xml:space="preserve">PMU_INT_N</t>
  </si>
  <si>
    <t xml:space="preserve">unused_PMU_INT_N</t>
  </si>
  <si>
    <t xml:space="preserve">SOC_PWR_REQ</t>
  </si>
  <si>
    <t xml:space="preserve">unused_SOC_PWR_REQ</t>
  </si>
  <si>
    <t xml:space="preserve">AO_RETENTION_N</t>
  </si>
  <si>
    <t xml:space="preserve">LED</t>
  </si>
  <si>
    <t xml:space="preserve">RSVD2</t>
  </si>
  <si>
    <t xml:space="preserve">RSVD3</t>
  </si>
  <si>
    <t xml:space="preserve">ISTCTRL</t>
  </si>
  <si>
    <t xml:space="preserve">unused_AO_RETENTION_N</t>
  </si>
  <si>
    <t xml:space="preserve">BATT_OC</t>
  </si>
  <si>
    <t xml:space="preserve">unused_BATT_OC</t>
  </si>
  <si>
    <t xml:space="preserve">BOOTV_CTL_N</t>
  </si>
  <si>
    <t xml:space="preserve">unused_BOOTV_CTL_N</t>
  </si>
  <si>
    <t xml:space="preserve">CLK_32K_IN</t>
  </si>
  <si>
    <t xml:space="preserve">unused_CLK_32K_IN</t>
  </si>
  <si>
    <t xml:space="preserve">POWER_ON</t>
  </si>
  <si>
    <t xml:space="preserve">unused_POWER_ON</t>
  </si>
  <si>
    <t xml:space="preserve">HDMI_CEC</t>
  </si>
  <si>
    <t xml:space="preserve">HDMI</t>
  </si>
  <si>
    <t xml:space="preserve">unused_HDMI_CEC</t>
  </si>
  <si>
    <t xml:space="preserve">AO</t>
  </si>
  <si>
    <t xml:space="preserve">VDDIO_B</t>
  </si>
  <si>
    <t xml:space="preserve">SPI2_SCK</t>
  </si>
  <si>
    <t xml:space="preserve">SPI2</t>
  </si>
  <si>
    <t xml:space="preserve">unused_SPI2_SCK</t>
  </si>
  <si>
    <t xml:space="preserve">Initiator</t>
  </si>
  <si>
    <t xml:space="preserve">SPI2_MISO</t>
  </si>
  <si>
    <t xml:space="preserve">unused_SPI2_MISO</t>
  </si>
  <si>
    <t xml:space="preserve">SPI2_MOSI</t>
  </si>
  <si>
    <t xml:space="preserve">unused_SPI2_MOSI</t>
  </si>
  <si>
    <t xml:space="preserve">SPI2_CS0</t>
  </si>
  <si>
    <t xml:space="preserve">unused_SPI2_CS0</t>
  </si>
  <si>
    <t xml:space="preserve">TOUCH_CLK</t>
  </si>
  <si>
    <t xml:space="preserve">GP</t>
  </si>
  <si>
    <t xml:space="preserve">TOUCH</t>
  </si>
  <si>
    <t xml:space="preserve">unused_TOUCH_CLK</t>
  </si>
  <si>
    <t xml:space="preserve">UART3_TX</t>
  </si>
  <si>
    <t xml:space="preserve">UARTC</t>
  </si>
  <si>
    <t xml:space="preserve">UARTJ</t>
  </si>
  <si>
    <t xml:space="preserve">unused_UART3_TX</t>
  </si>
  <si>
    <t xml:space="preserve">UART3_RX</t>
  </si>
  <si>
    <t xml:space="preserve">unused_UART3_RX</t>
  </si>
  <si>
    <t xml:space="preserve">GEN2_I2C_SCL</t>
  </si>
  <si>
    <t xml:space="preserve">I2C2</t>
  </si>
  <si>
    <t xml:space="preserve">unused_GEN2_I2C_SCL</t>
  </si>
  <si>
    <t xml:space="preserve">GEN2_I2C_SDA</t>
  </si>
  <si>
    <t xml:space="preserve">unused_GEN2_I2C_SDA</t>
  </si>
  <si>
    <t xml:space="preserve">GEN8_I2C_SCL</t>
  </si>
  <si>
    <t xml:space="preserve">I2C8</t>
  </si>
  <si>
    <t xml:space="preserve">unused_GEN8_I2C_SCL</t>
  </si>
  <si>
    <t xml:space="preserve">GEN8_I2C_SDA</t>
  </si>
  <si>
    <t xml:space="preserve">unused_GEN8_I2C_SDA</t>
  </si>
  <si>
    <t xml:space="preserve">AO_HV (3.3V Capable)</t>
  </si>
  <si>
    <t xml:space="preserve">VDDIO_C</t>
  </si>
  <si>
    <t xml:space="preserve">3.3V</t>
  </si>
  <si>
    <t xml:space="preserve">CAN0_DOUT</t>
  </si>
  <si>
    <t xml:space="preserve">CAN0</t>
  </si>
  <si>
    <t xml:space="preserve">unused_CAN0_DOUT</t>
  </si>
  <si>
    <t xml:space="preserve">CAN0_DIN</t>
  </si>
  <si>
    <t xml:space="preserve">unused_CAN0_DIN</t>
  </si>
  <si>
    <t xml:space="preserve">CAN1_DOUT</t>
  </si>
  <si>
    <t xml:space="preserve">CAN1</t>
  </si>
  <si>
    <t xml:space="preserve">unused_CAN1_DOUT</t>
  </si>
  <si>
    <t xml:space="preserve">CAN1_DIN</t>
  </si>
  <si>
    <t xml:space="preserve">unused_CAN1_DIN</t>
  </si>
  <si>
    <t xml:space="preserve">CAN0_STB</t>
  </si>
  <si>
    <t xml:space="preserve">WDT</t>
  </si>
  <si>
    <t xml:space="preserve">TSC</t>
  </si>
  <si>
    <t xml:space="preserve">TSC_ALT</t>
  </si>
  <si>
    <t xml:space="preserve">unused_CAN0_STB</t>
  </si>
  <si>
    <t xml:space="preserve">CAN0_EN</t>
  </si>
  <si>
    <t xml:space="preserve">unused_CAN0_EN</t>
  </si>
  <si>
    <t xml:space="preserve">SOC_GPIO49</t>
  </si>
  <si>
    <t xml:space="preserve">unused_SOC_GPIO49</t>
  </si>
  <si>
    <t xml:space="preserve">CAN0_ERR</t>
  </si>
  <si>
    <t xml:space="preserve">unused_CAN0_ERR</t>
  </si>
  <si>
    <t xml:space="preserve">CAN1_STB</t>
  </si>
  <si>
    <t xml:space="preserve">DMIC3</t>
  </si>
  <si>
    <t xml:space="preserve">DMIC5</t>
  </si>
  <si>
    <t xml:space="preserve">unused_CAN1_STB</t>
  </si>
  <si>
    <t xml:space="preserve">CAN1_EN</t>
  </si>
  <si>
    <t xml:space="preserve">unused_CAN1_EN</t>
  </si>
  <si>
    <t xml:space="preserve">SOC_GPIO50</t>
  </si>
  <si>
    <t xml:space="preserve">unused_SOC_GPIO50</t>
  </si>
  <si>
    <t xml:space="preserve">CAN1_ERR</t>
  </si>
  <si>
    <t xml:space="preserve">unused_CAN1_ERR</t>
  </si>
  <si>
    <t xml:space="preserve">DEBUG</t>
  </si>
  <si>
    <t xml:space="preserve">VDDIO_D</t>
  </si>
  <si>
    <t xml:space="preserve">SOC_GPIO08</t>
  </si>
  <si>
    <t xml:space="preserve">unused_SOC_GPIO08</t>
  </si>
  <si>
    <t xml:space="preserve">NVDBG_SEL</t>
  </si>
  <si>
    <t xml:space="preserve">unused_NVDBG_SEL</t>
  </si>
  <si>
    <t xml:space="preserve">NVJTAG_SEL</t>
  </si>
  <si>
    <t xml:space="preserve">unused_NVJTAG_SEL</t>
  </si>
  <si>
    <t xml:space="preserve">JTAG_TRST_</t>
  </si>
  <si>
    <t xml:space="preserve">unused_JTAG_TRST_</t>
  </si>
  <si>
    <t xml:space="preserve">JTAG_TDO</t>
  </si>
  <si>
    <t xml:space="preserve">unused_JTAG_TDO</t>
  </si>
  <si>
    <t xml:space="preserve">JTAG_TMS</t>
  </si>
  <si>
    <t xml:space="preserve">unused_JTAG_TMS</t>
  </si>
  <si>
    <t xml:space="preserve">JTAG_TCK</t>
  </si>
  <si>
    <t xml:space="preserve">unused_JTAG_TCK</t>
  </si>
  <si>
    <t xml:space="preserve">JTAG_TDI</t>
  </si>
  <si>
    <t xml:space="preserve">unused_JTAG_TDI</t>
  </si>
  <si>
    <t xml:space="preserve">G2</t>
  </si>
  <si>
    <t xml:space="preserve">VDDIO_E</t>
  </si>
  <si>
    <t xml:space="preserve">GPU_PWR_REQ</t>
  </si>
  <si>
    <t xml:space="preserve">unused_GPU_PWR_REQ</t>
  </si>
  <si>
    <t xml:space="preserve">CV_PWR_REQ</t>
  </si>
  <si>
    <t xml:space="preserve">unused_CV_PWR_REQ</t>
  </si>
  <si>
    <t xml:space="preserve">GP_PWM2</t>
  </si>
  <si>
    <t xml:space="preserve">unused_GP_PWM2</t>
  </si>
  <si>
    <t xml:space="preserve">GP_PWM3</t>
  </si>
  <si>
    <t xml:space="preserve">unused_GP_PWM3</t>
  </si>
  <si>
    <t xml:space="preserve">UART2_TX</t>
  </si>
  <si>
    <t xml:space="preserve">UARTB</t>
  </si>
  <si>
    <t xml:space="preserve">unused_UART2_TX</t>
  </si>
  <si>
    <t xml:space="preserve">UART2_RX</t>
  </si>
  <si>
    <t xml:space="preserve">unused_UART2_RX</t>
  </si>
  <si>
    <t xml:space="preserve">UART2_RTS</t>
  </si>
  <si>
    <t xml:space="preserve">unused_UART2_RTS</t>
  </si>
  <si>
    <t xml:space="preserve">UART2_CTS</t>
  </si>
  <si>
    <t xml:space="preserve">unused_UART2_CTS</t>
  </si>
  <si>
    <t xml:space="preserve">SPI3_SCK</t>
  </si>
  <si>
    <t xml:space="preserve">SPI3</t>
  </si>
  <si>
    <t xml:space="preserve">unused_SPI3_SCK</t>
  </si>
  <si>
    <t xml:space="preserve">SPI3_MISO</t>
  </si>
  <si>
    <t xml:space="preserve">unused_SPI3_MISO</t>
  </si>
  <si>
    <t xml:space="preserve">SPI3_MOSI</t>
  </si>
  <si>
    <t xml:space="preserve">unused_SPI3_MOSI</t>
  </si>
  <si>
    <t xml:space="preserve">SPI3_CS0</t>
  </si>
  <si>
    <t xml:space="preserve">unused_SPI3_CS0</t>
  </si>
  <si>
    <t xml:space="preserve">SPI3_CS1</t>
  </si>
  <si>
    <t xml:space="preserve">unused_SPI3_CS1</t>
  </si>
  <si>
    <t xml:space="preserve">UART5_TX</t>
  </si>
  <si>
    <t xml:space="preserve">UARTE</t>
  </si>
  <si>
    <t xml:space="preserve">UARTI</t>
  </si>
  <si>
    <t xml:space="preserve">unused_UART5_TX</t>
  </si>
  <si>
    <t xml:space="preserve">UART5_RX</t>
  </si>
  <si>
    <t xml:space="preserve">unused_UART5_RX</t>
  </si>
  <si>
    <t xml:space="preserve">UART5_RTS</t>
  </si>
  <si>
    <t xml:space="preserve">unused_UART5_RTS</t>
  </si>
  <si>
    <t xml:space="preserve">UART5_CTS</t>
  </si>
  <si>
    <t xml:space="preserve">unused_UART5_CTS</t>
  </si>
  <si>
    <t xml:space="preserve">USB_VBUS_EN0</t>
  </si>
  <si>
    <t xml:space="preserve">unused_USB_VBUS_EN0</t>
  </si>
  <si>
    <t xml:space="preserve">USB_VBUS_EN1</t>
  </si>
  <si>
    <t xml:space="preserve">UARTA</t>
  </si>
  <si>
    <t xml:space="preserve">unused_USB_VBUS_EN1</t>
  </si>
  <si>
    <t xml:space="preserve">SPI1_SCK</t>
  </si>
  <si>
    <t xml:space="preserve">SPI1</t>
  </si>
  <si>
    <t xml:space="preserve">unused_SPI1_SCK</t>
  </si>
  <si>
    <t xml:space="preserve">SPI1_MISO</t>
  </si>
  <si>
    <t xml:space="preserve">unused_SPI1_MISO</t>
  </si>
  <si>
    <t xml:space="preserve">SPI1_MOSI</t>
  </si>
  <si>
    <t xml:space="preserve">unused_SPI1_MOSI</t>
  </si>
  <si>
    <t xml:space="preserve">SPI1_CS0</t>
  </si>
  <si>
    <t xml:space="preserve">SPI4</t>
  </si>
  <si>
    <t xml:space="preserve">unused_SPI1_CS0</t>
  </si>
  <si>
    <t xml:space="preserve">SPI1_CS1</t>
  </si>
  <si>
    <t xml:space="preserve">SPI5</t>
  </si>
  <si>
    <t xml:space="preserve">unused_SPI1_CS1</t>
  </si>
  <si>
    <t xml:space="preserve">G3</t>
  </si>
  <si>
    <t xml:space="preserve">VDDIO_F</t>
  </si>
  <si>
    <t xml:space="preserve">EXTPERIPH1_CLK</t>
  </si>
  <si>
    <t xml:space="preserve">EXTPERIPH1</t>
  </si>
  <si>
    <t xml:space="preserve">unused_EXTPERIPH1_CLK</t>
  </si>
  <si>
    <t xml:space="preserve">EXTPERIPH2_CLK</t>
  </si>
  <si>
    <t xml:space="preserve">EXTPERIPH2</t>
  </si>
  <si>
    <t xml:space="preserve">unused_EXTPERIPH2_CLK</t>
  </si>
  <si>
    <t xml:space="preserve">CAM_I2C_SCL</t>
  </si>
  <si>
    <t xml:space="preserve">I2C3</t>
  </si>
  <si>
    <t xml:space="preserve">VI0</t>
  </si>
  <si>
    <t xml:space="preserve">VI0_ALT</t>
  </si>
  <si>
    <t xml:space="preserve">VI1</t>
  </si>
  <si>
    <t xml:space="preserve">unused_CAM_I2C_SCL</t>
  </si>
  <si>
    <t xml:space="preserve">CAM_I2C_SDA</t>
  </si>
  <si>
    <t xml:space="preserve">unused_CAM_I2C_SDA</t>
  </si>
  <si>
    <t xml:space="preserve">SOC_GPIO23</t>
  </si>
  <si>
    <t xml:space="preserve">VI1_ALT</t>
  </si>
  <si>
    <t xml:space="preserve">unused_SOC_GPIO23</t>
  </si>
  <si>
    <t xml:space="preserve">SOC_GPIO24</t>
  </si>
  <si>
    <t xml:space="preserve">unused_SOC_GPIO24</t>
  </si>
  <si>
    <t xml:space="preserve">SOC_GPIO25</t>
  </si>
  <si>
    <t xml:space="preserve">I2S5</t>
  </si>
  <si>
    <t xml:space="preserve">DMIC1</t>
  </si>
  <si>
    <t xml:space="preserve">unused_SOC_GPIO25</t>
  </si>
  <si>
    <t xml:space="preserve">PWR_I2C_SCL</t>
  </si>
  <si>
    <t xml:space="preserve">I2C5</t>
  </si>
  <si>
    <t xml:space="preserve">unused_PWR_I2C_SCL</t>
  </si>
  <si>
    <t xml:space="preserve">PWR_I2C_SDA</t>
  </si>
  <si>
    <t xml:space="preserve">unused_PWR_I2C_SDA</t>
  </si>
  <si>
    <t xml:space="preserve">SOC_GPIO28</t>
  </si>
  <si>
    <t xml:space="preserve">unused_SOC_GPIO28</t>
  </si>
  <si>
    <t xml:space="preserve">SOC_GPIO29</t>
  </si>
  <si>
    <t xml:space="preserve">NV</t>
  </si>
  <si>
    <t xml:space="preserve">unused_SOC_GPIO29</t>
  </si>
  <si>
    <t xml:space="preserve">SOC_GPIO30</t>
  </si>
  <si>
    <t xml:space="preserve">unused_SOC_GPIO30</t>
  </si>
  <si>
    <t xml:space="preserve">SOC_GPIO31</t>
  </si>
  <si>
    <t xml:space="preserve">unused_SOC_GPIO31</t>
  </si>
  <si>
    <t xml:space="preserve">SOC_GPIO32</t>
  </si>
  <si>
    <t xml:space="preserve">EXTPERIPH3</t>
  </si>
  <si>
    <t xml:space="preserve">DCB</t>
  </si>
  <si>
    <t xml:space="preserve">unused_SOC_GPIO32</t>
  </si>
  <si>
    <t xml:space="preserve">SOC_GPIO33</t>
  </si>
  <si>
    <t xml:space="preserve">EXTPERIPH4</t>
  </si>
  <si>
    <t xml:space="preserve">unused_SOC_GPIO33</t>
  </si>
  <si>
    <t xml:space="preserve">SOC_GPIO35</t>
  </si>
  <si>
    <t xml:space="preserve">unused_SOC_GPIO35</t>
  </si>
  <si>
    <t xml:space="preserve">SOC_GPIO37</t>
  </si>
  <si>
    <t xml:space="preserve">DMIC4</t>
  </si>
  <si>
    <t xml:space="preserve">DSPK1</t>
  </si>
  <si>
    <t xml:space="preserve">unused_SOC_GPIO37</t>
  </si>
  <si>
    <t xml:space="preserve">SOC_GPIO56</t>
  </si>
  <si>
    <t xml:space="preserve">unused_SOC_GPIO56</t>
  </si>
  <si>
    <t xml:space="preserve">UART1_TX</t>
  </si>
  <si>
    <t xml:space="preserve">unused_UART1_TX</t>
  </si>
  <si>
    <t xml:space="preserve">UART1_RX</t>
  </si>
  <si>
    <t xml:space="preserve">unused_UART1_RX</t>
  </si>
  <si>
    <t xml:space="preserve">UART1_RTS</t>
  </si>
  <si>
    <t xml:space="preserve">unused_UART1_RTS</t>
  </si>
  <si>
    <t xml:space="preserve">UART1_CTS</t>
  </si>
  <si>
    <t xml:space="preserve">unused_UART1_CTS</t>
  </si>
  <si>
    <t xml:space="preserve">EDP1</t>
  </si>
  <si>
    <t xml:space="preserve">VDDIO_G</t>
  </si>
  <si>
    <t xml:space="preserve">DP_AUX_CH0_P</t>
  </si>
  <si>
    <t xml:space="preserve">unused_DP_AUX_CH0_P</t>
  </si>
  <si>
    <t xml:space="preserve">DP_AUX_CH0_N</t>
  </si>
  <si>
    <t xml:space="preserve">unused_DP_AUX_CH0_N</t>
  </si>
  <si>
    <t xml:space="preserve">EDP</t>
  </si>
  <si>
    <t xml:space="preserve">DP_AUX_CH0_HPD</t>
  </si>
  <si>
    <t xml:space="preserve">DP</t>
  </si>
  <si>
    <t xml:space="preserve">unused_DP_AUX_CH0_HPD</t>
  </si>
  <si>
    <t xml:space="preserve">DP_AUX_CH1_P</t>
  </si>
  <si>
    <t xml:space="preserve">I2C4</t>
  </si>
  <si>
    <t xml:space="preserve">unused_DP_AUX_CH1_P</t>
  </si>
  <si>
    <t xml:space="preserve">DP_AUX_CH1_N</t>
  </si>
  <si>
    <t xml:space="preserve">unused_DP_AUX_CH1_N</t>
  </si>
  <si>
    <t xml:space="preserve">DP_AUX_CH1_HPD</t>
  </si>
  <si>
    <t xml:space="preserve">ETH3</t>
  </si>
  <si>
    <t xml:space="preserve">unused_DP_AUX_CH1_HPD</t>
  </si>
  <si>
    <t xml:space="preserve">DP_AUX_CH2_P</t>
  </si>
  <si>
    <t xml:space="preserve">I2C7</t>
  </si>
  <si>
    <t xml:space="preserve">unused_DP_AUX_CH2_P</t>
  </si>
  <si>
    <t xml:space="preserve">DP_AUX_CH2_N</t>
  </si>
  <si>
    <t xml:space="preserve">unused_DP_AUX_CH2_N</t>
  </si>
  <si>
    <t xml:space="preserve">DP_AUX_CH2_HPD</t>
  </si>
  <si>
    <t xml:space="preserve">DISPLAYB</t>
  </si>
  <si>
    <t xml:space="preserve">unused_DP_AUX_CH2_HPD</t>
  </si>
  <si>
    <t xml:space="preserve">DP_AUX_CH3_P</t>
  </si>
  <si>
    <t xml:space="preserve">I2C9</t>
  </si>
  <si>
    <t xml:space="preserve">unused_DP_AUX_CH3_P</t>
  </si>
  <si>
    <t xml:space="preserve">DP_AUX_CH3_N</t>
  </si>
  <si>
    <t xml:space="preserve">unused_DP_AUX_CH3_N</t>
  </si>
  <si>
    <t xml:space="preserve">DP_AUX_CH3_HPD</t>
  </si>
  <si>
    <t xml:space="preserve">ETH2</t>
  </si>
  <si>
    <t xml:space="preserve">DISPLAYA</t>
  </si>
  <si>
    <t xml:space="preserve">unused_DP_AUX_CH3_HPD</t>
  </si>
  <si>
    <t xml:space="preserve">SOC_GPIO55</t>
  </si>
  <si>
    <t xml:space="preserve">unused_SOC_GPIO55</t>
  </si>
  <si>
    <t xml:space="preserve">SOC_GPIO36</t>
  </si>
  <si>
    <t xml:space="preserve">ETH0</t>
  </si>
  <si>
    <t xml:space="preserve">DCA</t>
  </si>
  <si>
    <t xml:space="preserve">unused_SOC_GPIO36</t>
  </si>
  <si>
    <t xml:space="preserve">SOC_GPIO53</t>
  </si>
  <si>
    <t xml:space="preserve">unused_SOC_GPIO53</t>
  </si>
  <si>
    <t xml:space="preserve">SOC_GPIO38</t>
  </si>
  <si>
    <t xml:space="preserve">ETH1</t>
  </si>
  <si>
    <t xml:space="preserve">unused_SOC_GPIO38</t>
  </si>
  <si>
    <t xml:space="preserve">SOC_GPIO39</t>
  </si>
  <si>
    <t xml:space="preserve">unused_SOC_GPIO39</t>
  </si>
  <si>
    <t xml:space="preserve">SOC_GPIO40</t>
  </si>
  <si>
    <t xml:space="preserve">unused_SOC_GPIO40</t>
  </si>
  <si>
    <t xml:space="preserve">G4</t>
  </si>
  <si>
    <t xml:space="preserve">VDDIO_J</t>
  </si>
  <si>
    <t xml:space="preserve">SOC_GPIO13</t>
  </si>
  <si>
    <t xml:space="preserve">unused_SOC_GPIO13</t>
  </si>
  <si>
    <t xml:space="preserve">SOC_GPIO14</t>
  </si>
  <si>
    <t xml:space="preserve">unused_SOC_GPIO14</t>
  </si>
  <si>
    <t xml:space="preserve">SOC_GPIO15</t>
  </si>
  <si>
    <t xml:space="preserve">unused_SOC_GPIO15</t>
  </si>
  <si>
    <t xml:space="preserve">SOC_GPIO16</t>
  </si>
  <si>
    <t xml:space="preserve">unused_SOC_GPIO16</t>
  </si>
  <si>
    <t xml:space="preserve">SOC_GPIO17</t>
  </si>
  <si>
    <t xml:space="preserve">CCLA</t>
  </si>
  <si>
    <t xml:space="preserve">unused_SOC_GPIO17</t>
  </si>
  <si>
    <t xml:space="preserve">SOC_GPIO18</t>
  </si>
  <si>
    <t xml:space="preserve">unused_SOC_GPIO18</t>
  </si>
  <si>
    <t xml:space="preserve">SOC_GPIO19</t>
  </si>
  <si>
    <t xml:space="preserve">unused_SOC_GPIO19</t>
  </si>
  <si>
    <t xml:space="preserve">SOC_GPIO20</t>
  </si>
  <si>
    <t xml:space="preserve">SDMMC1</t>
  </si>
  <si>
    <t xml:space="preserve">unused_SOC_GPIO20</t>
  </si>
  <si>
    <t xml:space="preserve">SOC_GPIO21</t>
  </si>
  <si>
    <t xml:space="preserve">I2S7</t>
  </si>
  <si>
    <t xml:space="preserve">unused_SOC_GPIO21</t>
  </si>
  <si>
    <t xml:space="preserve">SOC_GPIO22</t>
  </si>
  <si>
    <t xml:space="preserve">unused_SOC_GPIO22</t>
  </si>
  <si>
    <t xml:space="preserve">SOC_GPIO06</t>
  </si>
  <si>
    <t xml:space="preserve">unused_SOC_GPIO06</t>
  </si>
  <si>
    <t xml:space="preserve">UART4_TX</t>
  </si>
  <si>
    <t xml:space="preserve">UARTD</t>
  </si>
  <si>
    <t xml:space="preserve">unused_UART4_TX</t>
  </si>
  <si>
    <t xml:space="preserve">UART4_RX</t>
  </si>
  <si>
    <t xml:space="preserve">unused_UART4_RX</t>
  </si>
  <si>
    <t xml:space="preserve">UART4_RTS</t>
  </si>
  <si>
    <t xml:space="preserve">unused_UART4_RTS</t>
  </si>
  <si>
    <t xml:space="preserve">UART4_CTS</t>
  </si>
  <si>
    <t xml:space="preserve">unused_UART4_CTS</t>
  </si>
  <si>
    <t xml:space="preserve">SOC_GPIO41</t>
  </si>
  <si>
    <t xml:space="preserve">I2S2</t>
  </si>
  <si>
    <t xml:space="preserve">unused_SOC_GPIO41</t>
  </si>
  <si>
    <t xml:space="preserve">SOC_GPIO42</t>
  </si>
  <si>
    <t xml:space="preserve">unused_SOC_GPIO42</t>
  </si>
  <si>
    <t xml:space="preserve">SOC_GPIO43</t>
  </si>
  <si>
    <t xml:space="preserve">unused_SOC_GPIO43</t>
  </si>
  <si>
    <t xml:space="preserve">SOC_GPIO44</t>
  </si>
  <si>
    <t xml:space="preserve">unused_SOC_GPIO44</t>
  </si>
  <si>
    <t xml:space="preserve">GEN1_I2C_SCL</t>
  </si>
  <si>
    <t xml:space="preserve">I2C1</t>
  </si>
  <si>
    <t xml:space="preserve">unused_GEN1_I2C_SCL</t>
  </si>
  <si>
    <t xml:space="preserve">GEN1_I2C_SDA</t>
  </si>
  <si>
    <t xml:space="preserve">unused_GEN1_I2C_SDA</t>
  </si>
  <si>
    <t xml:space="preserve">CPU_PWR_REQ</t>
  </si>
  <si>
    <t xml:space="preserve">unused_CPU_PWR_REQ</t>
  </si>
  <si>
    <t xml:space="preserve">SOC_GPIO07</t>
  </si>
  <si>
    <t xml:space="preserve">unused_SOC_GPIO07</t>
  </si>
  <si>
    <t xml:space="preserve">SDMMC1V (3.V3V Capable)</t>
  </si>
  <si>
    <t xml:space="preserve">VDDIO_K</t>
  </si>
  <si>
    <t xml:space="preserve">1.8V/3.3V_default_1.8V</t>
  </si>
  <si>
    <t xml:space="preserve">SDMMC1V (3.3V Capable)</t>
  </si>
  <si>
    <t xml:space="preserve">SDMMC1_HV (3.3V Capable)</t>
  </si>
  <si>
    <t xml:space="preserve">SDMMC1_CLK</t>
  </si>
  <si>
    <t xml:space="preserve">unused_SDMMC1_CLK</t>
  </si>
  <si>
    <t xml:space="preserve">Enable</t>
  </si>
  <si>
    <t xml:space="preserve">SDMMC1_CMD</t>
  </si>
  <si>
    <t xml:space="preserve">unused_SDMMC1_CMD</t>
  </si>
  <si>
    <t xml:space="preserve">SDMMC1_DAT0</t>
  </si>
  <si>
    <t xml:space="preserve">unused_SDMMC1_DAT0</t>
  </si>
  <si>
    <t xml:space="preserve">SDMMC1_DAT1</t>
  </si>
  <si>
    <t xml:space="preserve">unused_SDMMC1_DAT1</t>
  </si>
  <si>
    <t xml:space="preserve">SDMMC1_DAT2</t>
  </si>
  <si>
    <t xml:space="preserve">unused_SDMMC1_DAT2</t>
  </si>
  <si>
    <t xml:space="preserve">SDMMC1_DAT3</t>
  </si>
  <si>
    <t xml:space="preserve">unused_SDMMC1_DAT3</t>
  </si>
  <si>
    <t xml:space="preserve">SDMMC1_COMP</t>
  </si>
  <si>
    <t xml:space="preserve">unused_SDMMC1_COMP</t>
  </si>
  <si>
    <t xml:space="preserve">100 1%</t>
  </si>
  <si>
    <t xml:space="preserve">QSPI</t>
  </si>
  <si>
    <t xml:space="preserve">VDDIO_L</t>
  </si>
  <si>
    <t xml:space="preserve">QSPI0_SCK</t>
  </si>
  <si>
    <t xml:space="preserve">QSPI0</t>
  </si>
  <si>
    <t xml:space="preserve">unused_QSPI0_SCK</t>
  </si>
  <si>
    <t xml:space="preserve">QSPI0_CS_N</t>
  </si>
  <si>
    <t xml:space="preserve">unused_QSPI0_CS_N</t>
  </si>
  <si>
    <t xml:space="preserve">QSPI0_IO0</t>
  </si>
  <si>
    <t xml:space="preserve">unused_QSPI0_IO0</t>
  </si>
  <si>
    <t xml:space="preserve">QSPI0_IO1</t>
  </si>
  <si>
    <t xml:space="preserve">unused_QSPI0_IO1</t>
  </si>
  <si>
    <t xml:space="preserve">QSPI0_IO2</t>
  </si>
  <si>
    <t xml:space="preserve">unused_QSPI0_IO2</t>
  </si>
  <si>
    <t xml:space="preserve">QSPI0_IO3</t>
  </si>
  <si>
    <t xml:space="preserve">unused_QSPI0_IO3</t>
  </si>
  <si>
    <t xml:space="preserve">QSPI1_SCK</t>
  </si>
  <si>
    <t xml:space="preserve">QSPI1</t>
  </si>
  <si>
    <t xml:space="preserve">unused_QSPI1_SCK</t>
  </si>
  <si>
    <t xml:space="preserve">QSPI1_CS_N</t>
  </si>
  <si>
    <t xml:space="preserve">unused_QSPI1_CS_N</t>
  </si>
  <si>
    <t xml:space="preserve">QSPI1_IO0</t>
  </si>
  <si>
    <t xml:space="preserve">unused_QSPI1_IO0</t>
  </si>
  <si>
    <t xml:space="preserve">QSPI1_IO1</t>
  </si>
  <si>
    <t xml:space="preserve">unused_QSPI1_IO1</t>
  </si>
  <si>
    <t xml:space="preserve">QSPI1_IO2</t>
  </si>
  <si>
    <t xml:space="preserve">unused_QSPI1_IO2</t>
  </si>
  <si>
    <t xml:space="preserve">QSPI1_IO3</t>
  </si>
  <si>
    <t xml:space="preserve">unused_QSPI1_IO3</t>
  </si>
  <si>
    <t xml:space="preserve">QSPI_COMP</t>
  </si>
  <si>
    <t xml:space="preserve">unused_QSPI_COMP</t>
  </si>
  <si>
    <t xml:space="preserve">QSPI1_COMP</t>
  </si>
  <si>
    <t xml:space="preserve">EQOS (RGMII)</t>
  </si>
  <si>
    <t xml:space="preserve">VDDIO_M</t>
  </si>
  <si>
    <t xml:space="preserve">EQOS</t>
  </si>
  <si>
    <t xml:space="preserve">EQOS_TXC</t>
  </si>
  <si>
    <t xml:space="preserve">unused_EQOS_TXC</t>
  </si>
  <si>
    <t xml:space="preserve">EQOS_TD0</t>
  </si>
  <si>
    <t xml:space="preserve">unused_EQOS_TD0</t>
  </si>
  <si>
    <t xml:space="preserve">EQOS_TD1</t>
  </si>
  <si>
    <t xml:space="preserve">unused_EQOS_TD1</t>
  </si>
  <si>
    <t xml:space="preserve">EQOS_TD2</t>
  </si>
  <si>
    <t xml:space="preserve">unused_EQOS_TD2</t>
  </si>
  <si>
    <t xml:space="preserve">EQOS_TD3</t>
  </si>
  <si>
    <t xml:space="preserve">unused_EQOS_TD3</t>
  </si>
  <si>
    <t xml:space="preserve">EQOS_TX_CTL</t>
  </si>
  <si>
    <t xml:space="preserve">unused_EQOS_TX_CTL</t>
  </si>
  <si>
    <t xml:space="preserve">EQOS_RD0</t>
  </si>
  <si>
    <t xml:space="preserve">unused_EQOS_RD0</t>
  </si>
  <si>
    <t xml:space="preserve"> </t>
  </si>
  <si>
    <t xml:space="preserve">EQOS_RD1</t>
  </si>
  <si>
    <t xml:space="preserve">unused_EQOS_RD1</t>
  </si>
  <si>
    <t xml:space="preserve">EQOS_RD2</t>
  </si>
  <si>
    <t xml:space="preserve">unused_EQOS_RD2</t>
  </si>
  <si>
    <t xml:space="preserve">EQOS_RD3</t>
  </si>
  <si>
    <t xml:space="preserve">unused_EQOS_RD3</t>
  </si>
  <si>
    <t xml:space="preserve">EQOS_RX_CTL</t>
  </si>
  <si>
    <t xml:space="preserve">unused_EQOS_RX_CTL</t>
  </si>
  <si>
    <t xml:space="preserve">EQOS_RXC</t>
  </si>
  <si>
    <t xml:space="preserve">unused_EQOS_RXC</t>
  </si>
  <si>
    <t xml:space="preserve">EQOS_SMA_MDIO</t>
  </si>
  <si>
    <t xml:space="preserve">unused_EQOS_SMA_MDIO</t>
  </si>
  <si>
    <t xml:space="preserve">2.2K</t>
  </si>
  <si>
    <t xml:space="preserve">EQOS_SMA_MDC</t>
  </si>
  <si>
    <t xml:space="preserve">unused_EQOS_SMA_MDC</t>
  </si>
  <si>
    <t xml:space="preserve">EQOS_COMP</t>
  </si>
  <si>
    <t xml:space="preserve">unused_EQOS_COMP</t>
  </si>
  <si>
    <t xml:space="preserve">G7</t>
  </si>
  <si>
    <t xml:space="preserve">VDDIO_N</t>
  </si>
  <si>
    <t xml:space="preserve">SPI5_SCK</t>
  </si>
  <si>
    <t xml:space="preserve">I2S3</t>
  </si>
  <si>
    <t xml:space="preserve">DSPK0</t>
  </si>
  <si>
    <t xml:space="preserve">unused_SPI5_SCK</t>
  </si>
  <si>
    <t xml:space="preserve">SPI5_MISO</t>
  </si>
  <si>
    <t xml:space="preserve">unused_SPI5_MISO</t>
  </si>
  <si>
    <t xml:space="preserve">SPI5_MOSI</t>
  </si>
  <si>
    <t xml:space="preserve">DMIC2</t>
  </si>
  <si>
    <t xml:space="preserve">unused_SPI5_MOSI</t>
  </si>
  <si>
    <t xml:space="preserve">SPI5_CS0</t>
  </si>
  <si>
    <t xml:space="preserve">unused_SPI5_CS0</t>
  </si>
  <si>
    <t xml:space="preserve">SOC_GPIO57</t>
  </si>
  <si>
    <t xml:space="preserve">I2S8</t>
  </si>
  <si>
    <t xml:space="preserve">unused_SOC_GPIO57</t>
  </si>
  <si>
    <t xml:space="preserve">SOC_GPIO58</t>
  </si>
  <si>
    <t xml:space="preserve">unused_SOC_GPIO58</t>
  </si>
  <si>
    <t xml:space="preserve">SOC_GPIO59</t>
  </si>
  <si>
    <t xml:space="preserve">AUD</t>
  </si>
  <si>
    <t xml:space="preserve">unused_SOC_GPIO59</t>
  </si>
  <si>
    <t xml:space="preserve">SOC_GPIO60</t>
  </si>
  <si>
    <t xml:space="preserve">unused_SOC_GPIO60</t>
  </si>
  <si>
    <t xml:space="preserve">SOC_GPIO45</t>
  </si>
  <si>
    <t xml:space="preserve">I2S1</t>
  </si>
  <si>
    <t xml:space="preserve">unused_SOC_GPIO45</t>
  </si>
  <si>
    <t xml:space="preserve">SOC_GPIO46</t>
  </si>
  <si>
    <t xml:space="preserve">unused_SOC_GPIO46</t>
  </si>
  <si>
    <t xml:space="preserve">SOC_GPIO47</t>
  </si>
  <si>
    <t xml:space="preserve">unused_SOC_GPIO47</t>
  </si>
  <si>
    <t xml:space="preserve">SOC_GPIO48</t>
  </si>
  <si>
    <t xml:space="preserve">unused_SOC_GPIO48</t>
  </si>
  <si>
    <t xml:space="preserve">UFS</t>
  </si>
  <si>
    <t xml:space="preserve">VDDIO_P</t>
  </si>
  <si>
    <t xml:space="preserve">1.2V</t>
  </si>
  <si>
    <t xml:space="preserve">UFS0_REF_CLK</t>
  </si>
  <si>
    <t xml:space="preserve">UFS0</t>
  </si>
  <si>
    <t xml:space="preserve">unused_UFS0_REF_CLK</t>
  </si>
  <si>
    <t xml:space="preserve">UFS0_RST_N</t>
  </si>
  <si>
    <t xml:space="preserve">unused_UFS0_RST_N</t>
  </si>
  <si>
    <t xml:space="preserve">PEX_CTL</t>
  </si>
  <si>
    <t xml:space="preserve">VDDIO_QS</t>
  </si>
  <si>
    <t xml:space="preserve">PEX_L0_CLKREQ_N</t>
  </si>
  <si>
    <t xml:space="preserve">PE0</t>
  </si>
  <si>
    <t xml:space="preserve">unused_PEX_L0_CLKREQ_N</t>
  </si>
  <si>
    <t xml:space="preserve">PEX_L0_RST_N</t>
  </si>
  <si>
    <t xml:space="preserve">unused_PEX_L0_RST_N</t>
  </si>
  <si>
    <t xml:space="preserve">PEX_L1_CLKREQ_N</t>
  </si>
  <si>
    <t xml:space="preserve">PE1</t>
  </si>
  <si>
    <t xml:space="preserve">unused_PEX_L1_CLKREQ_N</t>
  </si>
  <si>
    <t xml:space="preserve">PEX_L1_RST_N</t>
  </si>
  <si>
    <t xml:space="preserve">unused_PEX_L1_RST_N</t>
  </si>
  <si>
    <t xml:space="preserve">PEX_L2_CLKREQ_N</t>
  </si>
  <si>
    <t xml:space="preserve">PE2</t>
  </si>
  <si>
    <t xml:space="preserve">unused_PEX_L2_CLKREQ_N</t>
  </si>
  <si>
    <t xml:space="preserve">4.7K</t>
  </si>
  <si>
    <t xml:space="preserve">PEX_L2_RST_N</t>
  </si>
  <si>
    <t xml:space="preserve">unused_PEX_L2_RST_N</t>
  </si>
  <si>
    <t xml:space="preserve">PEX_L3_CLKREQ_N</t>
  </si>
  <si>
    <t xml:space="preserve">PE3</t>
  </si>
  <si>
    <t xml:space="preserve">unused_PEX_L3_CLKREQ_N</t>
  </si>
  <si>
    <t xml:space="preserve">PEX_L3_RST_N</t>
  </si>
  <si>
    <t xml:space="preserve">unused_PEX_L3_RST_N</t>
  </si>
  <si>
    <t xml:space="preserve">PEX_L4_CLKREQ_N</t>
  </si>
  <si>
    <t xml:space="preserve">PE4</t>
  </si>
  <si>
    <t xml:space="preserve">unused_PEX_L4_CLKREQ_N</t>
  </si>
  <si>
    <t xml:space="preserve">PEX_L4_RST_N</t>
  </si>
  <si>
    <t xml:space="preserve">unused_PEX_L4_RST_N</t>
  </si>
  <si>
    <t xml:space="preserve">PEX_WAKE_N</t>
  </si>
  <si>
    <t xml:space="preserve">unused_PEX_WAKE_N</t>
  </si>
  <si>
    <t xml:space="preserve">SOC_GPIO34</t>
  </si>
  <si>
    <t xml:space="preserve">unused_SOC_GPIO34</t>
  </si>
  <si>
    <t xml:space="preserve">PEX_CLK</t>
  </si>
  <si>
    <t xml:space="preserve">PEX_CLK0P</t>
  </si>
  <si>
    <t xml:space="preserve">unused_PEX_CLK0P</t>
  </si>
  <si>
    <t xml:space="preserve">PEX_CLK0N</t>
  </si>
  <si>
    <t xml:space="preserve">unused_PEX_CLK0N</t>
  </si>
  <si>
    <t xml:space="preserve">PEX_CLK1P</t>
  </si>
  <si>
    <t xml:space="preserve">unused_PEX_CLK1P</t>
  </si>
  <si>
    <t xml:space="preserve">PEX_CLK1N</t>
  </si>
  <si>
    <t xml:space="preserve">unused_PEX_CLK1N</t>
  </si>
  <si>
    <t xml:space="preserve">PEX_CLK2P</t>
  </si>
  <si>
    <t xml:space="preserve">unused_PEX_CLK2P</t>
  </si>
  <si>
    <t xml:space="preserve">PEX_CLK2N</t>
  </si>
  <si>
    <t xml:space="preserve">unused_PEX_CLK2N</t>
  </si>
  <si>
    <t xml:space="preserve">PEX_CLK3P</t>
  </si>
  <si>
    <t xml:space="preserve">unused_PEX_CLK3P</t>
  </si>
  <si>
    <t xml:space="preserve">PEX_CLK3N</t>
  </si>
  <si>
    <t xml:space="preserve">unused_PEX_CLK3N</t>
  </si>
  <si>
    <t xml:space="preserve">PEX_CLK4P</t>
  </si>
  <si>
    <t xml:space="preserve">unused_PEX_CLK4P</t>
  </si>
  <si>
    <t xml:space="preserve">PEX_CLK4N</t>
  </si>
  <si>
    <t xml:space="preserve">unused_PEX_CLK4N</t>
  </si>
  <si>
    <t xml:space="preserve">PEX_CTL3</t>
  </si>
  <si>
    <t xml:space="preserve">VDDIO_RT</t>
  </si>
  <si>
    <t xml:space="preserve">PEX_L7_CLKREQ_N</t>
  </si>
  <si>
    <t xml:space="preserve">PE7</t>
  </si>
  <si>
    <t xml:space="preserve">unused_PEX_L7_CLKREQ_N</t>
  </si>
  <si>
    <t xml:space="preserve">PEX_L7_RST_N</t>
  </si>
  <si>
    <t xml:space="preserve">unused_PEX_L7_RST_N</t>
  </si>
  <si>
    <t xml:space="preserve">PEX_L8_CLKREQ_N</t>
  </si>
  <si>
    <t xml:space="preserve">PE8</t>
  </si>
  <si>
    <t xml:space="preserve">unused_PEX_L8_CLKREQ_N</t>
  </si>
  <si>
    <t xml:space="preserve">PEX_L8_RST_N</t>
  </si>
  <si>
    <t xml:space="preserve">unused_PEX_L8_RST_N</t>
  </si>
  <si>
    <t xml:space="preserve">PEX_L9_CLKREQ_N</t>
  </si>
  <si>
    <t xml:space="preserve">PE9</t>
  </si>
  <si>
    <t xml:space="preserve">unused_PEX_L9_CLKREQ_N</t>
  </si>
  <si>
    <t xml:space="preserve">PEX_L9_RST_N</t>
  </si>
  <si>
    <t xml:space="preserve">unused_PEX_L9_RST_N</t>
  </si>
  <si>
    <t xml:space="preserve">PEX_L10_CLKREQ_N</t>
  </si>
  <si>
    <t xml:space="preserve">PE10</t>
  </si>
  <si>
    <t xml:space="preserve">unused_PEX_L10_CLKREQ_N</t>
  </si>
  <si>
    <t xml:space="preserve">PEX_L10_RST_N</t>
  </si>
  <si>
    <t xml:space="preserve">unused_PEX_L10_RST_N</t>
  </si>
  <si>
    <t xml:space="preserve"> PEX_CLK3</t>
  </si>
  <si>
    <t xml:space="preserve">PEX_CLK7P</t>
  </si>
  <si>
    <t xml:space="preserve">unused_PEX_CLK7P</t>
  </si>
  <si>
    <t xml:space="preserve">PEX_CLK7N</t>
  </si>
  <si>
    <t xml:space="preserve">unused_PEX_CLK7N</t>
  </si>
  <si>
    <t xml:space="preserve">PEX_CLK8P</t>
  </si>
  <si>
    <t xml:space="preserve">unused_PEX_CLK8P</t>
  </si>
  <si>
    <t xml:space="preserve">PEX_CLK8N</t>
  </si>
  <si>
    <t xml:space="preserve">unused_PEX_CLK8N</t>
  </si>
  <si>
    <t xml:space="preserve">PEX_CLK9P</t>
  </si>
  <si>
    <t xml:space="preserve">unused_PEX_CLK9P</t>
  </si>
  <si>
    <t xml:space="preserve">PEX_CLK9N</t>
  </si>
  <si>
    <t xml:space="preserve">unused_PEX_CLK9N</t>
  </si>
  <si>
    <t xml:space="preserve">PEX_CLK10P</t>
  </si>
  <si>
    <t xml:space="preserve">unused_PEX_CLK10P</t>
  </si>
  <si>
    <t xml:space="preserve">PEX_CLK10N</t>
  </si>
  <si>
    <t xml:space="preserve">unused_PEX_CLK10N</t>
  </si>
  <si>
    <t xml:space="preserve">G9</t>
  </si>
  <si>
    <t xml:space="preserve">VDDIO_FSI_U</t>
  </si>
  <si>
    <t xml:space="preserve">CAN2_DOUT</t>
  </si>
  <si>
    <t xml:space="preserve">CAN2</t>
  </si>
  <si>
    <t xml:space="preserve">unused_CAN2_DOUT</t>
  </si>
  <si>
    <t xml:space="preserve">CAN2_DIN</t>
  </si>
  <si>
    <t xml:space="preserve">unused_CAN2_DIN</t>
  </si>
  <si>
    <t xml:space="preserve">CAN2_STB</t>
  </si>
  <si>
    <t xml:space="preserve">unused_CAN2_STB</t>
  </si>
  <si>
    <t xml:space="preserve">10k</t>
  </si>
  <si>
    <t xml:space="preserve">CAN2_EN</t>
  </si>
  <si>
    <t xml:space="preserve">unused_CAN2_EN</t>
  </si>
  <si>
    <t xml:space="preserve">CAN2_ERR</t>
  </si>
  <si>
    <t xml:space="preserve">unused_CAN2_ERR</t>
  </si>
  <si>
    <t xml:space="preserve">CAN3_DOUT</t>
  </si>
  <si>
    <t xml:space="preserve">unused_CAN3_DOUT</t>
  </si>
  <si>
    <t xml:space="preserve">CAN3_DIN</t>
  </si>
  <si>
    <t xml:space="preserve">unused_CAN3_DIN</t>
  </si>
  <si>
    <t xml:space="preserve">CAN3_STB</t>
  </si>
  <si>
    <t xml:space="preserve">unused_CAN3_STB</t>
  </si>
  <si>
    <t xml:space="preserve">CAN3_EN</t>
  </si>
  <si>
    <t xml:space="preserve">unused_CAN3_EN</t>
  </si>
  <si>
    <t xml:space="preserve">CAN3_ERR</t>
  </si>
  <si>
    <t xml:space="preserve">unused_CAN3_ERR</t>
  </si>
  <si>
    <t xml:space="preserve">G10</t>
  </si>
  <si>
    <t xml:space="preserve">SOC_ERROR</t>
  </si>
  <si>
    <t xml:space="preserve">unused_SOC_ERROR</t>
  </si>
  <si>
    <t xml:space="preserve">UART7_TX</t>
  </si>
  <si>
    <t xml:space="preserve">UARTG</t>
  </si>
  <si>
    <t xml:space="preserve">unused_UART7_TX</t>
  </si>
  <si>
    <t xml:space="preserve">UART7_RX</t>
  </si>
  <si>
    <t xml:space="preserve">unused_UART7_RX</t>
  </si>
  <si>
    <t xml:space="preserve">SPI7_SCK</t>
  </si>
  <si>
    <t xml:space="preserve">SPI7</t>
  </si>
  <si>
    <t xml:space="preserve">unused_SPI7_SCK</t>
  </si>
  <si>
    <t xml:space="preserve">SPI7_MISO</t>
  </si>
  <si>
    <t xml:space="preserve">unused_SPI7_MISO</t>
  </si>
  <si>
    <t xml:space="preserve">SPI7_MOSI</t>
  </si>
  <si>
    <t xml:space="preserve">unused_SPI7_MOSI</t>
  </si>
  <si>
    <t xml:space="preserve">SPI7_CS0</t>
  </si>
  <si>
    <t xml:space="preserve">unused_SPI7_CS0</t>
  </si>
  <si>
    <t xml:space="preserve">SOC_GPIO51</t>
  </si>
  <si>
    <t xml:space="preserve">unused_SOC_GPIO51</t>
  </si>
  <si>
    <t xml:space="preserve">SOC_GPIO52</t>
  </si>
  <si>
    <t xml:space="preserve">unused_SOC_GPIO52</t>
  </si>
  <si>
    <t xml:space="preserve">G11</t>
  </si>
  <si>
    <t xml:space="preserve">SOC_GPIO61</t>
  </si>
  <si>
    <t xml:space="preserve">unused_SOC_GPIO61</t>
  </si>
  <si>
    <t xml:space="preserve">SOC_GPIO62</t>
  </si>
  <si>
    <t xml:space="preserve">unused_SOC_GPIO62</t>
  </si>
  <si>
    <t xml:space="preserve">G5</t>
  </si>
  <si>
    <t xml:space="preserve">VDDIO_V</t>
  </si>
  <si>
    <t xml:space="preserve">DAP6_SCLK</t>
  </si>
  <si>
    <t xml:space="preserve">I2S6</t>
  </si>
  <si>
    <t xml:space="preserve">unused_DAP6_SCLK</t>
  </si>
  <si>
    <t xml:space="preserve">DAP6_DOUT</t>
  </si>
  <si>
    <t xml:space="preserve">unused_DAP6_DOUT</t>
  </si>
  <si>
    <t xml:space="preserve">DAP6_DIN</t>
  </si>
  <si>
    <t xml:space="preserve">unused_DAP6_DIN</t>
  </si>
  <si>
    <t xml:space="preserve">DAP6_FS</t>
  </si>
  <si>
    <t xml:space="preserve">unused_DAP6_FS</t>
  </si>
  <si>
    <t xml:space="preserve">DAP4_SCLK</t>
  </si>
  <si>
    <t xml:space="preserve">I2S4</t>
  </si>
  <si>
    <t xml:space="preserve">unused_DAP4_SCLK</t>
  </si>
  <si>
    <t xml:space="preserve">DAP4_DOUT</t>
  </si>
  <si>
    <t xml:space="preserve">unused_DAP4_DOUT</t>
  </si>
  <si>
    <t xml:space="preserve">DAP4_DIN</t>
  </si>
  <si>
    <t xml:space="preserve">unused_DAP4_DIN</t>
  </si>
  <si>
    <t xml:space="preserve">DAP4_FS</t>
  </si>
  <si>
    <t xml:space="preserve">unused_DAP4_FS</t>
  </si>
  <si>
    <t xml:space="preserve">PEX_CTL2</t>
  </si>
  <si>
    <t xml:space="preserve">VDDIO_WXY</t>
  </si>
  <si>
    <t xml:space="preserve">PEX_L5_CLKREQ_N</t>
  </si>
  <si>
    <t xml:space="preserve">PE5</t>
  </si>
  <si>
    <t xml:space="preserve">unused_PEX_L5_CLKREQ_N</t>
  </si>
  <si>
    <t xml:space="preserve">PEX_L5_RST_N</t>
  </si>
  <si>
    <t xml:space="preserve">unused_PEX_L5_RST_N</t>
  </si>
  <si>
    <t xml:space="preserve">PEX_L6_CLKREQ_N</t>
  </si>
  <si>
    <t xml:space="preserve">PE6</t>
  </si>
  <si>
    <t xml:space="preserve">unused_PEX_L6_CLKREQ_N</t>
  </si>
  <si>
    <t xml:space="preserve">PEX_L6_RST_N</t>
  </si>
  <si>
    <t xml:space="preserve">unused_PEX_L6_RST_N</t>
  </si>
  <si>
    <t xml:space="preserve">PEX_CLK2</t>
  </si>
  <si>
    <t xml:space="preserve">PEX_CLK5P</t>
  </si>
  <si>
    <t xml:space="preserve">unused_PEX_CLK5P</t>
  </si>
  <si>
    <t xml:space="preserve">PEX_CLK5N</t>
  </si>
  <si>
    <t xml:space="preserve">unused_PEX_CLK5N</t>
  </si>
  <si>
    <t xml:space="preserve">PEX_CLK6P</t>
  </si>
  <si>
    <t xml:space="preserve">unused_PEX_CLK6P</t>
  </si>
  <si>
    <t xml:space="preserve">PEX_CLK6N</t>
  </si>
  <si>
    <t xml:space="preserve">unused_PEX_CLK6N</t>
  </si>
  <si>
    <t xml:space="preserve">G8</t>
  </si>
  <si>
    <t xml:space="preserve">VDDIO_Z</t>
  </si>
  <si>
    <t xml:space="preserve">SPI6_SCK</t>
  </si>
  <si>
    <t xml:space="preserve">SPI6</t>
  </si>
  <si>
    <t xml:space="preserve">I2C15</t>
  </si>
  <si>
    <t xml:space="preserve">unused_SPI6_SCK</t>
  </si>
  <si>
    <t xml:space="preserve">SPI6_MISO</t>
  </si>
  <si>
    <t xml:space="preserve">unused_SPI6_MISO</t>
  </si>
  <si>
    <t xml:space="preserve">SPI6_MOSI</t>
  </si>
  <si>
    <t xml:space="preserve">unused_SPI6_MOSI</t>
  </si>
  <si>
    <t xml:space="preserve">SPI6_CS0</t>
  </si>
  <si>
    <t xml:space="preserve">unused_SPI6_CS0</t>
  </si>
  <si>
    <t xml:space="preserve">EMMC</t>
  </si>
  <si>
    <t xml:space="preserve">VDDIO_EMMC</t>
  </si>
  <si>
    <t xml:space="preserve">EMMC_CLK</t>
  </si>
  <si>
    <t xml:space="preserve">unused_EMMC_CLK</t>
  </si>
  <si>
    <t xml:space="preserve">EMMC_CMD</t>
  </si>
  <si>
    <t xml:space="preserve">unused_EMMC_CMD</t>
  </si>
  <si>
    <t xml:space="preserve">EMMC_DAT0</t>
  </si>
  <si>
    <t xml:space="preserve">unused_EMMC_DAT0</t>
  </si>
  <si>
    <t xml:space="preserve">EMMC_DAT1</t>
  </si>
  <si>
    <t xml:space="preserve">unused_EMMC_DAT1</t>
  </si>
  <si>
    <t xml:space="preserve">EMMC_DAT2</t>
  </si>
  <si>
    <t xml:space="preserve">unused_EMMC_DAT2</t>
  </si>
  <si>
    <t xml:space="preserve">EMMC_DAT3</t>
  </si>
  <si>
    <t xml:space="preserve">unused_EMMC_DAT3</t>
  </si>
  <si>
    <t xml:space="preserve">EMMC_DAT4</t>
  </si>
  <si>
    <t xml:space="preserve">unused_EMMC_DAT4</t>
  </si>
  <si>
    <t xml:space="preserve">EMMC_DAT5</t>
  </si>
  <si>
    <t xml:space="preserve">unused_EMMC_DAT5</t>
  </si>
  <si>
    <t xml:space="preserve">EMMC_DAT6</t>
  </si>
  <si>
    <t xml:space="preserve">unused_EMMC_DAT6</t>
  </si>
  <si>
    <t xml:space="preserve">EMMC_DAT7</t>
  </si>
  <si>
    <t xml:space="preserve">unused_EMMC_DAT7</t>
  </si>
  <si>
    <t xml:space="preserve">EMMC_DQS</t>
  </si>
  <si>
    <t xml:space="preserve">unused_EMMC_DQS</t>
  </si>
  <si>
    <t xml:space="preserve">EMMC_COMP</t>
  </si>
  <si>
    <t xml:space="preserve">Dedicated SFIOs</t>
  </si>
  <si>
    <t xml:space="preserve">CSI</t>
  </si>
  <si>
    <t xml:space="preserve">AVDD_CSI</t>
  </si>
  <si>
    <t xml:space="preserve">CSI_A_D0_P</t>
  </si>
  <si>
    <t xml:space="preserve">CSI_A_CLK_N</t>
  </si>
  <si>
    <t xml:space="preserve">CSI_A_D0_N</t>
  </si>
  <si>
    <t xml:space="preserve">CSI_A_CLK_P</t>
  </si>
  <si>
    <t xml:space="preserve">CSI_A_D1_P</t>
  </si>
  <si>
    <t xml:space="preserve">CSI_A_D1_N</t>
  </si>
  <si>
    <t xml:space="preserve">CSI_B_D0_P</t>
  </si>
  <si>
    <t xml:space="preserve">CSI_B_CLK_N</t>
  </si>
  <si>
    <t xml:space="preserve">CSI_B_D0_N</t>
  </si>
  <si>
    <t xml:space="preserve">CSI_B_CLK_P</t>
  </si>
  <si>
    <t xml:space="preserve">CSI_B_D1_P</t>
  </si>
  <si>
    <t xml:space="preserve">CSI_B_D1_N</t>
  </si>
  <si>
    <t xml:space="preserve">CSI_C_D0_P</t>
  </si>
  <si>
    <t xml:space="preserve">CSI_C_CLK_N</t>
  </si>
  <si>
    <t xml:space="preserve">CSI_C_D0_N</t>
  </si>
  <si>
    <t xml:space="preserve">CSI_C_CLK_P</t>
  </si>
  <si>
    <t xml:space="preserve">CSI_C_D1_P</t>
  </si>
  <si>
    <t xml:space="preserve">CSI_C_D1_N</t>
  </si>
  <si>
    <t xml:space="preserve">CSI_D_D0_P</t>
  </si>
  <si>
    <t xml:space="preserve">CSI_D_CLK_N</t>
  </si>
  <si>
    <t xml:space="preserve">CSI_D_D0_N</t>
  </si>
  <si>
    <t xml:space="preserve">CSI_D_CLK_P</t>
  </si>
  <si>
    <t xml:space="preserve">CSI_D_D1_P</t>
  </si>
  <si>
    <t xml:space="preserve">CSI_D_D1_N</t>
  </si>
  <si>
    <t xml:space="preserve">CSI_E_D0_P</t>
  </si>
  <si>
    <t xml:space="preserve">CSI_E_CLK_N</t>
  </si>
  <si>
    <t xml:space="preserve">CSI_E_D0_N</t>
  </si>
  <si>
    <t xml:space="preserve">CSI_E_CLK_P</t>
  </si>
  <si>
    <t xml:space="preserve">CSI_E_D1_P</t>
  </si>
  <si>
    <t xml:space="preserve">CSI_E_D1_N</t>
  </si>
  <si>
    <t xml:space="preserve">CSI_F_D0_P</t>
  </si>
  <si>
    <t xml:space="preserve">CSI_F_CLK_N</t>
  </si>
  <si>
    <t xml:space="preserve">CSI_F_D0_N</t>
  </si>
  <si>
    <t xml:space="preserve">CSI_F_CLK_P</t>
  </si>
  <si>
    <t xml:space="preserve">CSI_F_D1_P</t>
  </si>
  <si>
    <t xml:space="preserve">CSI_F_D1_N</t>
  </si>
  <si>
    <t xml:space="preserve">CSI_G_D0_P</t>
  </si>
  <si>
    <t xml:space="preserve">CSI_G_CLK_N</t>
  </si>
  <si>
    <t xml:space="preserve">CSI_G_D0_N</t>
  </si>
  <si>
    <t xml:space="preserve">CSI_G_CLK_P</t>
  </si>
  <si>
    <t xml:space="preserve">CSI_G_D1_P</t>
  </si>
  <si>
    <t xml:space="preserve">CSI_G_D1_N</t>
  </si>
  <si>
    <t xml:space="preserve">CSI_H_D0_P</t>
  </si>
  <si>
    <t xml:space="preserve">CSI_H_CLK_N</t>
  </si>
  <si>
    <t xml:space="preserve">CSI_H_D0_N</t>
  </si>
  <si>
    <t xml:space="preserve">CSI_H_CLK_P</t>
  </si>
  <si>
    <t xml:space="preserve">CSI_H_D1_P</t>
  </si>
  <si>
    <t xml:space="preserve">CSI_H_D1_N</t>
  </si>
  <si>
    <t xml:space="preserve">CSI_RDN</t>
  </si>
  <si>
    <t xml:space="preserve">1K 1%</t>
  </si>
  <si>
    <t xml:space="preserve">HDMI_DP0</t>
  </si>
  <si>
    <t xml:space="preserve">VDDIO_HDMI_DP0</t>
  </si>
  <si>
    <t xml:space="preserve">1.0V</t>
  </si>
  <si>
    <t xml:space="preserve">HDMI_DP0_TXDP0</t>
  </si>
  <si>
    <t xml:space="preserve">unused_HDMI_DP0_TXDP0</t>
  </si>
  <si>
    <t xml:space="preserve">HDMI_D0_P</t>
  </si>
  <si>
    <t xml:space="preserve">HDMI_DP0_TXDN0</t>
  </si>
  <si>
    <t xml:space="preserve">unused_HDMI_DP0_TXDN0</t>
  </si>
  <si>
    <t xml:space="preserve">HDMI_D0_N</t>
  </si>
  <si>
    <t xml:space="preserve">HDMI_DP0_TXDP1</t>
  </si>
  <si>
    <t xml:space="preserve">unused_HDMI_DP0_TXDP1</t>
  </si>
  <si>
    <t xml:space="preserve">HDMI_D1_P</t>
  </si>
  <si>
    <t xml:space="preserve">HDMI_DP0_TXDN1</t>
  </si>
  <si>
    <t xml:space="preserve">unused_HDMI_DP0_TXDN1</t>
  </si>
  <si>
    <t xml:space="preserve">HDMI_D1_N</t>
  </si>
  <si>
    <t xml:space="preserve">HDMI_DP0_TXDP2</t>
  </si>
  <si>
    <t xml:space="preserve">unused_HDMI_DP0_TXDP2</t>
  </si>
  <si>
    <t xml:space="preserve">HDMI_D2_P</t>
  </si>
  <si>
    <t xml:space="preserve">HDMI_DP0_TXDN2</t>
  </si>
  <si>
    <t xml:space="preserve">unused_HDMI_DP0_TXDN2</t>
  </si>
  <si>
    <t xml:space="preserve">HDMI_D2_N</t>
  </si>
  <si>
    <t xml:space="preserve">HDMI_DP0_TXDP3</t>
  </si>
  <si>
    <t xml:space="preserve">unused_HDMI_DP0_TXDP3</t>
  </si>
  <si>
    <t xml:space="preserve">HDMI_CK_P</t>
  </si>
  <si>
    <t xml:space="preserve">HDMI_DP0_TXDN3</t>
  </si>
  <si>
    <t xml:space="preserve">unused_HDMI_DP0_TXDN3</t>
  </si>
  <si>
    <t xml:space="preserve">HDMI_CK_N</t>
  </si>
  <si>
    <t xml:space="preserve">HDMI_DP0_RSET</t>
  </si>
  <si>
    <t xml:space="preserve">HDMI_RSET</t>
  </si>
  <si>
    <t xml:space="preserve">USB 2.0</t>
  </si>
  <si>
    <t xml:space="preserve">AVDD_USB</t>
  </si>
  <si>
    <t xml:space="preserve">USB0_DP</t>
  </si>
  <si>
    <t xml:space="preserve">USB0_DN</t>
  </si>
  <si>
    <t xml:space="preserve">USB1_DP</t>
  </si>
  <si>
    <t xml:space="preserve">USB1_DN</t>
  </si>
  <si>
    <t xml:space="preserve">USB2_DP</t>
  </si>
  <si>
    <t xml:space="preserve">USB2_DN</t>
  </si>
  <si>
    <t xml:space="preserve">USB3_DP</t>
  </si>
  <si>
    <t xml:space="preserve">USB3_DN</t>
  </si>
  <si>
    <t xml:space="preserve">USB_REXT</t>
  </si>
  <si>
    <t xml:space="preserve">PEX</t>
  </si>
  <si>
    <t xml:space="preserve">VDDIO_UPHY0</t>
  </si>
  <si>
    <t xml:space="preserve">PEX_REFCLK1P</t>
  </si>
  <si>
    <t xml:space="preserve">unused_PEX_REFCLK1P</t>
  </si>
  <si>
    <t xml:space="preserve">PEX_REFCLK1N</t>
  </si>
  <si>
    <t xml:space="preserve">unused_PEX_REFCLK1N</t>
  </si>
  <si>
    <t xml:space="preserve">PEX_REFCLK2P</t>
  </si>
  <si>
    <t xml:space="preserve">unused_PEX_REFCLK2P</t>
  </si>
  <si>
    <t xml:space="preserve">PEX_REFCLK2N</t>
  </si>
  <si>
    <t xml:space="preserve">unused_PEX_REFCLK2N</t>
  </si>
  <si>
    <t xml:space="preserve">PEX_RX0P</t>
  </si>
  <si>
    <t xml:space="preserve">unused_PEX_RX0P</t>
  </si>
  <si>
    <t xml:space="preserve">UPHY_L0</t>
  </si>
  <si>
    <t xml:space="preserve">PEX_RX0N</t>
  </si>
  <si>
    <t xml:space="preserve">unused_PEX_RX0N</t>
  </si>
  <si>
    <t xml:space="preserve">PEX_TX0P</t>
  </si>
  <si>
    <t xml:space="preserve">unused_PEX_TX0P</t>
  </si>
  <si>
    <t xml:space="preserve">UPHY_L1</t>
  </si>
  <si>
    <t xml:space="preserve">PEX_TX0N</t>
  </si>
  <si>
    <t xml:space="preserve">unused_PEX_TX0N</t>
  </si>
  <si>
    <t xml:space="preserve">PEX_RX1P</t>
  </si>
  <si>
    <t xml:space="preserve">unused_PEX_RX1P</t>
  </si>
  <si>
    <t xml:space="preserve">UPHY_L2</t>
  </si>
  <si>
    <t xml:space="preserve">PEX_RX1N</t>
  </si>
  <si>
    <t xml:space="preserve">unused_PEX_RX1N</t>
  </si>
  <si>
    <t xml:space="preserve">PEX_TX1P</t>
  </si>
  <si>
    <t xml:space="preserve">unused_PEX_TX1P</t>
  </si>
  <si>
    <t xml:space="preserve">PEX_TX1N</t>
  </si>
  <si>
    <t xml:space="preserve">unused_PEX_TX1N</t>
  </si>
  <si>
    <t xml:space="preserve">PEX_RX2P</t>
  </si>
  <si>
    <t xml:space="preserve">unused_PEX_RX2P</t>
  </si>
  <si>
    <t xml:space="preserve">PEX_RX2N</t>
  </si>
  <si>
    <t xml:space="preserve">unused_PEX_RX2N</t>
  </si>
  <si>
    <t xml:space="preserve">PEX_TX2P</t>
  </si>
  <si>
    <t xml:space="preserve">unused_PEX_TX2P</t>
  </si>
  <si>
    <t xml:space="preserve">PEX_TX2N</t>
  </si>
  <si>
    <t xml:space="preserve">unused_PEX_TX2N</t>
  </si>
  <si>
    <t xml:space="preserve">PEX_RX3P</t>
  </si>
  <si>
    <t xml:space="preserve">unused_PEX_RX3P</t>
  </si>
  <si>
    <t xml:space="preserve">UPHY_L3</t>
  </si>
  <si>
    <t xml:space="preserve">PEX_RX3N</t>
  </si>
  <si>
    <t xml:space="preserve">unused_PEX_RX3N</t>
  </si>
  <si>
    <t xml:space="preserve">PEX_TX3P</t>
  </si>
  <si>
    <t xml:space="preserve">unused_PEX_TX3P</t>
  </si>
  <si>
    <t xml:space="preserve">PEX_TX3N</t>
  </si>
  <si>
    <t xml:space="preserve">unused_PEX_TX3N</t>
  </si>
  <si>
    <t xml:space="preserve">PEX_RX4P</t>
  </si>
  <si>
    <t xml:space="preserve">unused_PEX_RX4P</t>
  </si>
  <si>
    <t xml:space="preserve">UPHY_L4</t>
  </si>
  <si>
    <t xml:space="preserve">PEX_RX4N</t>
  </si>
  <si>
    <t xml:space="preserve">unused_PEX_RX4N</t>
  </si>
  <si>
    <t xml:space="preserve">PEX_TX4P</t>
  </si>
  <si>
    <t xml:space="preserve">unused_PEX_TX4P</t>
  </si>
  <si>
    <t xml:space="preserve">PEX_TX4N</t>
  </si>
  <si>
    <t xml:space="preserve">unused_PEX_TX4N</t>
  </si>
  <si>
    <t xml:space="preserve">PEX_RX5P</t>
  </si>
  <si>
    <t xml:space="preserve">unused_PEX_RX5P</t>
  </si>
  <si>
    <t xml:space="preserve">UPHY_L5</t>
  </si>
  <si>
    <t xml:space="preserve">PEX_RX5N</t>
  </si>
  <si>
    <t xml:space="preserve">unused_PEX_RX5N</t>
  </si>
  <si>
    <t xml:space="preserve">PEX_TX5P</t>
  </si>
  <si>
    <t xml:space="preserve">unused_PEX_TX5P</t>
  </si>
  <si>
    <t xml:space="preserve">PEX_TX5N</t>
  </si>
  <si>
    <t xml:space="preserve">unused_PEX_TX5N</t>
  </si>
  <si>
    <t xml:space="preserve">PEX_RX6P</t>
  </si>
  <si>
    <t xml:space="preserve">unused_PEX_RX6P</t>
  </si>
  <si>
    <t xml:space="preserve">UPHY_L6</t>
  </si>
  <si>
    <t xml:space="preserve">PEX_RX6N</t>
  </si>
  <si>
    <t xml:space="preserve">unused_PEX_RX6N</t>
  </si>
  <si>
    <t xml:space="preserve">PEX_TX6P</t>
  </si>
  <si>
    <t xml:space="preserve">unused_PEX_TX6P</t>
  </si>
  <si>
    <t xml:space="preserve">PEX_TX6N</t>
  </si>
  <si>
    <t xml:space="preserve">unused_PEX_TX6N</t>
  </si>
  <si>
    <t xml:space="preserve">PEX_RX7P</t>
  </si>
  <si>
    <t xml:space="preserve">unused_PEX_RX7P</t>
  </si>
  <si>
    <t xml:space="preserve">UPHY_L7</t>
  </si>
  <si>
    <t xml:space="preserve">PEX_RX7N</t>
  </si>
  <si>
    <t xml:space="preserve">unused_PEX_RX7N</t>
  </si>
  <si>
    <t xml:space="preserve">PEX_TX7P</t>
  </si>
  <si>
    <t xml:space="preserve">unused_PEX_TX7P</t>
  </si>
  <si>
    <t xml:space="preserve">PEX_TX7N</t>
  </si>
  <si>
    <t xml:space="preserve">unused_PEX_TX7N</t>
  </si>
  <si>
    <t xml:space="preserve">PEX_PLL0_TERMP</t>
  </si>
  <si>
    <t xml:space="preserve">2.49K 1%</t>
  </si>
  <si>
    <t xml:space="preserve">UPHY_PLL0_TERMP</t>
  </si>
  <si>
    <t xml:space="preserve">PEX_PLL1_TERMP</t>
  </si>
  <si>
    <t xml:space="preserve">UPHY_PLL1_TERMP</t>
  </si>
  <si>
    <t xml:space="preserve">PEX_PLL2_TERMP</t>
  </si>
  <si>
    <t xml:space="preserve">UPHY_PLL2_TERMP</t>
  </si>
  <si>
    <t xml:space="preserve">PEX_PLL3_TERMP</t>
  </si>
  <si>
    <t xml:space="preserve">UPHY_PLL3_TERMP</t>
  </si>
  <si>
    <t xml:space="preserve">NVHS0</t>
  </si>
  <si>
    <t xml:space="preserve">UPHY1</t>
  </si>
  <si>
    <t xml:space="preserve">VDDIO_UPHY1</t>
  </si>
  <si>
    <t xml:space="preserve">NVHS0_REFCLK0_P</t>
  </si>
  <si>
    <t xml:space="preserve">unused_NVHS0_REFCLK0_P</t>
  </si>
  <si>
    <t xml:space="preserve">NVHS0_REFCLK0_N</t>
  </si>
  <si>
    <t xml:space="preserve">unused_NVHS0_REFCLK0_N</t>
  </si>
  <si>
    <t xml:space="preserve">NVHS0_REFCLK1_P</t>
  </si>
  <si>
    <t xml:space="preserve">unused_NVHS0_REFCLK1_P</t>
  </si>
  <si>
    <t xml:space="preserve">NVHS0_REFCLK1_N</t>
  </si>
  <si>
    <t xml:space="preserve">unused_NVHS0_REFCLK1_N</t>
  </si>
  <si>
    <t xml:space="preserve">NVHS0_RX0P</t>
  </si>
  <si>
    <t xml:space="preserve">unused_NVHS0_RX0P</t>
  </si>
  <si>
    <t xml:space="preserve">NVHS0_RX0N</t>
  </si>
  <si>
    <t xml:space="preserve">unused_NVHS0_RX0N</t>
  </si>
  <si>
    <t xml:space="preserve">NVHS0_TX0P</t>
  </si>
  <si>
    <t xml:space="preserve">unused_NVHS0_TX0P</t>
  </si>
  <si>
    <t xml:space="preserve">NVHS0_TX0N</t>
  </si>
  <si>
    <t xml:space="preserve">unused_NVHS0_TX0N</t>
  </si>
  <si>
    <t xml:space="preserve">NVHS0_RX1P</t>
  </si>
  <si>
    <t xml:space="preserve">unused_NVHS0_RX1P</t>
  </si>
  <si>
    <t xml:space="preserve">NVHS0_RX1N</t>
  </si>
  <si>
    <t xml:space="preserve">unused_NVHS0_RX1N</t>
  </si>
  <si>
    <t xml:space="preserve">NVHS0_TX1P</t>
  </si>
  <si>
    <t xml:space="preserve">unused_NVHS0_TX1P</t>
  </si>
  <si>
    <t xml:space="preserve">NVHS0_TX1N</t>
  </si>
  <si>
    <t xml:space="preserve">unused_NVHS0_TX1N</t>
  </si>
  <si>
    <t xml:space="preserve">NVHS0_RX2P</t>
  </si>
  <si>
    <t xml:space="preserve">unused_NVHS0_RX2P</t>
  </si>
  <si>
    <t xml:space="preserve">NVHS0_RX2N</t>
  </si>
  <si>
    <t xml:space="preserve">unused_NVHS0_RX2N</t>
  </si>
  <si>
    <t xml:space="preserve">NVHS0_TX2P</t>
  </si>
  <si>
    <t xml:space="preserve">unused_NVHS0_TX2P</t>
  </si>
  <si>
    <t xml:space="preserve">NVHS0_TX2N</t>
  </si>
  <si>
    <t xml:space="preserve">unused_NVHS0_TX2N</t>
  </si>
  <si>
    <t xml:space="preserve">NVHS0_RX3P</t>
  </si>
  <si>
    <t xml:space="preserve">unused_NVHS0_RX3P</t>
  </si>
  <si>
    <t xml:space="preserve">NVHS0_RX3N</t>
  </si>
  <si>
    <t xml:space="preserve">unused_NVHS0_RX3N</t>
  </si>
  <si>
    <t xml:space="preserve">NVHS0_TX3P</t>
  </si>
  <si>
    <t xml:space="preserve">unused_NVHS0_TX3P</t>
  </si>
  <si>
    <t xml:space="preserve">NVHS0_TX3N</t>
  </si>
  <si>
    <t xml:space="preserve">unused_NVHS0_TX3N</t>
  </si>
  <si>
    <t xml:space="preserve">NVHS0_RX4P</t>
  </si>
  <si>
    <t xml:space="preserve">unused_NVHS0_RX4P</t>
  </si>
  <si>
    <t xml:space="preserve">NVHS0_RX4N</t>
  </si>
  <si>
    <t xml:space="preserve">unused_NVHS0_RX4N</t>
  </si>
  <si>
    <t xml:space="preserve">NVHS0_TX4P</t>
  </si>
  <si>
    <t xml:space="preserve">unused_NVHS0_TX4P</t>
  </si>
  <si>
    <t xml:space="preserve">NVHS0_TX4N</t>
  </si>
  <si>
    <t xml:space="preserve">unused_NVHS0_TX4N</t>
  </si>
  <si>
    <t xml:space="preserve">NVHS0_RX5P</t>
  </si>
  <si>
    <t xml:space="preserve">unused_NVHS0_RX5P</t>
  </si>
  <si>
    <t xml:space="preserve">NVHS0_RX5N</t>
  </si>
  <si>
    <t xml:space="preserve">unused_NVHS0_RX5N</t>
  </si>
  <si>
    <t xml:space="preserve">NVHS0_TX5P</t>
  </si>
  <si>
    <t xml:space="preserve">unused_NVHS0_TX5P</t>
  </si>
  <si>
    <t xml:space="preserve">NVHS0_TX5N</t>
  </si>
  <si>
    <t xml:space="preserve">unused_NVHS0_TX5N</t>
  </si>
  <si>
    <t xml:space="preserve">NVHS0_RX6P</t>
  </si>
  <si>
    <t xml:space="preserve">unused_NVHS0_RX6P</t>
  </si>
  <si>
    <t xml:space="preserve">NVHS0_RX6N</t>
  </si>
  <si>
    <t xml:space="preserve">unused_NVHS0_RX6N</t>
  </si>
  <si>
    <t xml:space="preserve">NVHS0_TX6P</t>
  </si>
  <si>
    <t xml:space="preserve">unused_NVHS0_TX6P</t>
  </si>
  <si>
    <t xml:space="preserve">NVHS0_TX6N</t>
  </si>
  <si>
    <t xml:space="preserve">unused_NVHS0_TX6N</t>
  </si>
  <si>
    <t xml:space="preserve">NVHS0_RX7P</t>
  </si>
  <si>
    <t xml:space="preserve">unused_NVHS0_RX7P</t>
  </si>
  <si>
    <t xml:space="preserve">NVHS0_RX7N</t>
  </si>
  <si>
    <t xml:space="preserve">unused_NVHS0_RX7N</t>
  </si>
  <si>
    <t xml:space="preserve">NVHS0_TX7P</t>
  </si>
  <si>
    <t xml:space="preserve">unused_NVHS0_TX7P</t>
  </si>
  <si>
    <t xml:space="preserve">NVHS0_TX7N</t>
  </si>
  <si>
    <t xml:space="preserve">unused_NVHS0_TX7N</t>
  </si>
  <si>
    <t xml:space="preserve">NVHS0_PLL0_TERMP</t>
  </si>
  <si>
    <t xml:space="preserve">NVHS0_PLL1_TERMP</t>
  </si>
  <si>
    <t xml:space="preserve">UPHY2</t>
  </si>
  <si>
    <t xml:space="preserve">VDDIO_UPHY2</t>
  </si>
  <si>
    <t xml:space="preserve">UPHY2_REFCLK0P</t>
  </si>
  <si>
    <t xml:space="preserve">unused_UPHY2_REFCLK0P</t>
  </si>
  <si>
    <t xml:space="preserve">UPHY2_REFCLK0N</t>
  </si>
  <si>
    <t xml:space="preserve">unused_UPHY2_REFCLK0N</t>
  </si>
  <si>
    <t xml:space="preserve">UPHY2_REFCLK1P</t>
  </si>
  <si>
    <t xml:space="preserve">unused_UPHY2_REFCLK1P</t>
  </si>
  <si>
    <t xml:space="preserve">UPHY2_REFCLK1N</t>
  </si>
  <si>
    <t xml:space="preserve">unused_UPHY2_REFCLK1N</t>
  </si>
  <si>
    <t xml:space="preserve">UPHY2_REFCLK2P</t>
  </si>
  <si>
    <t xml:space="preserve">unused_UPHY2_REFCLK2P</t>
  </si>
  <si>
    <t xml:space="preserve">UPHY2_REFCLK2N</t>
  </si>
  <si>
    <t xml:space="preserve">unused_UPHY2_REFCLK2N</t>
  </si>
  <si>
    <t xml:space="preserve">UPHY2_RX0P</t>
  </si>
  <si>
    <t xml:space="preserve">unused_UPHY2_RX0P</t>
  </si>
  <si>
    <t xml:space="preserve">UPHY2_RX0N</t>
  </si>
  <si>
    <t xml:space="preserve">unused_UPHY2_RX0N</t>
  </si>
  <si>
    <t xml:space="preserve">UPHY2_TX0P</t>
  </si>
  <si>
    <t xml:space="preserve">unused_UPHY2_TX0P</t>
  </si>
  <si>
    <t xml:space="preserve">UPHY2_TX0N</t>
  </si>
  <si>
    <t xml:space="preserve">unused_UPHY2_TX0N</t>
  </si>
  <si>
    <t xml:space="preserve">UPHY2_RX1P</t>
  </si>
  <si>
    <t xml:space="preserve">unused_UPHY2_RX1P</t>
  </si>
  <si>
    <t xml:space="preserve">UPHY2_RX1N</t>
  </si>
  <si>
    <t xml:space="preserve">unused_UPHY2_RX1N</t>
  </si>
  <si>
    <t xml:space="preserve">UPHY2_TX1P</t>
  </si>
  <si>
    <t xml:space="preserve">unused_UPHY2_TX1P</t>
  </si>
  <si>
    <t xml:space="preserve">UPHY2_TX1N</t>
  </si>
  <si>
    <t xml:space="preserve">unused_UPHY2_TX1N</t>
  </si>
  <si>
    <t xml:space="preserve">UPHY2_RX2P</t>
  </si>
  <si>
    <t xml:space="preserve">unused_UPHY2_RX2P</t>
  </si>
  <si>
    <t xml:space="preserve">UPHY2_RX2N</t>
  </si>
  <si>
    <t xml:space="preserve">unused_UPHY2_RX2N</t>
  </si>
  <si>
    <t xml:space="preserve">UPHY2_TX2P</t>
  </si>
  <si>
    <t xml:space="preserve">unused_UPHY2_TX2P</t>
  </si>
  <si>
    <t xml:space="preserve">UPHY2_TX2N</t>
  </si>
  <si>
    <t xml:space="preserve">unused_UPHY2_TX2N</t>
  </si>
  <si>
    <t xml:space="preserve">UPHY2_RX3P</t>
  </si>
  <si>
    <t xml:space="preserve">unused_UPHY2_RX3P</t>
  </si>
  <si>
    <t xml:space="preserve">UPHY2_RX3N</t>
  </si>
  <si>
    <t xml:space="preserve">unused_UPHY2_RX3N</t>
  </si>
  <si>
    <t xml:space="preserve">UPHY2_TX3P</t>
  </si>
  <si>
    <t xml:space="preserve">unused_UPHY2_TX3P</t>
  </si>
  <si>
    <t xml:space="preserve">UPHY2_TX3N</t>
  </si>
  <si>
    <t xml:space="preserve">unused_UPHY2_TX3N</t>
  </si>
  <si>
    <t xml:space="preserve">UPHY2_RX4P</t>
  </si>
  <si>
    <t xml:space="preserve">unused_UPHY2_RX4P</t>
  </si>
  <si>
    <t xml:space="preserve">UPHY2_RX4N</t>
  </si>
  <si>
    <t xml:space="preserve">unused_UPHY2_RX4N</t>
  </si>
  <si>
    <t xml:space="preserve">UPHY2_TX4P</t>
  </si>
  <si>
    <t xml:space="preserve">unused_UPHY2_TX4P</t>
  </si>
  <si>
    <t xml:space="preserve">UPHY2_TX4N</t>
  </si>
  <si>
    <t xml:space="preserve">unused_UPHY2_TX4N</t>
  </si>
  <si>
    <t xml:space="preserve">UPHY2_RX5P</t>
  </si>
  <si>
    <t xml:space="preserve">unused_UPHY2_RX5P</t>
  </si>
  <si>
    <t xml:space="preserve">UPHY2_RX5N</t>
  </si>
  <si>
    <t xml:space="preserve">unused_UPHY2_RX5N</t>
  </si>
  <si>
    <t xml:space="preserve">UPHY2_TX5P</t>
  </si>
  <si>
    <t xml:space="preserve">unused_UPHY2_TX5P</t>
  </si>
  <si>
    <t xml:space="preserve">UPHY2_TX5N</t>
  </si>
  <si>
    <t xml:space="preserve">unused_UPHY2_TX5N</t>
  </si>
  <si>
    <t xml:space="preserve">UPHY2_RX6P</t>
  </si>
  <si>
    <t xml:space="preserve">unused_UPHY2_RX6P</t>
  </si>
  <si>
    <t xml:space="preserve">UPHY2_RX6N</t>
  </si>
  <si>
    <t xml:space="preserve">unused_UPHY2_RX6N</t>
  </si>
  <si>
    <t xml:space="preserve">UPHY2_TX6P</t>
  </si>
  <si>
    <t xml:space="preserve">unused_UPHY2_TX6P</t>
  </si>
  <si>
    <t xml:space="preserve">UPHY2_TX6N</t>
  </si>
  <si>
    <t xml:space="preserve">unused_UPHY2_TX6N</t>
  </si>
  <si>
    <t xml:space="preserve">UPHY2_RX7P</t>
  </si>
  <si>
    <t xml:space="preserve">unused_UPHY2_RX7P</t>
  </si>
  <si>
    <t xml:space="preserve">UPHY2_RX7N</t>
  </si>
  <si>
    <t xml:space="preserve">unused_UPHY2_RX7N</t>
  </si>
  <si>
    <t xml:space="preserve">UPHY2_TX7P</t>
  </si>
  <si>
    <t xml:space="preserve">unused_UPHY2_TX7P</t>
  </si>
  <si>
    <t xml:space="preserve">UPHY2_TX7N</t>
  </si>
  <si>
    <t xml:space="preserve">unused_UPHY2_TX7N</t>
  </si>
  <si>
    <t xml:space="preserve">UPHY2_PLL1_TERMP</t>
  </si>
  <si>
    <t xml:space="preserve">UPHY2_PLL0_TERMP</t>
  </si>
  <si>
    <t xml:space="preserve">UPHY2_PLL2_TERMP</t>
  </si>
  <si>
    <t xml:space="preserve">DDR0</t>
  </si>
  <si>
    <t xml:space="preserve">DDR</t>
  </si>
  <si>
    <t xml:space="preserve">0.6V</t>
  </si>
  <si>
    <t xml:space="preserve">DDR_XM0_B0D0</t>
  </si>
  <si>
    <t xml:space="preserve">DDR_XM0_B0D[0]</t>
  </si>
  <si>
    <t xml:space="preserve">DDR_0AB_DQ0</t>
  </si>
  <si>
    <t xml:space="preserve">DDR_XM0_B0D1</t>
  </si>
  <si>
    <t xml:space="preserve">DDR_XM0_B0D[1]</t>
  </si>
  <si>
    <t xml:space="preserve">DDR_0AB_DQ1</t>
  </si>
  <si>
    <t xml:space="preserve">DDR_XM0_B0D2</t>
  </si>
  <si>
    <t xml:space="preserve">DDR_XM0_B0D[2]</t>
  </si>
  <si>
    <t xml:space="preserve">DDR_0AB_DQ2</t>
  </si>
  <si>
    <t xml:space="preserve">DDR_XM0_B0D3</t>
  </si>
  <si>
    <t xml:space="preserve">DDR_XM0_B0D[3]</t>
  </si>
  <si>
    <t xml:space="preserve">DDR_0AB_DQ3</t>
  </si>
  <si>
    <t xml:space="preserve">DDR_XM0_B0D4</t>
  </si>
  <si>
    <t xml:space="preserve">DDR_XM0_B0D[4]</t>
  </si>
  <si>
    <t xml:space="preserve">DDR_0AB_DQ4</t>
  </si>
  <si>
    <t xml:space="preserve">DDR_XM0_B0D5</t>
  </si>
  <si>
    <t xml:space="preserve">DDR_XM0_B0D[5]</t>
  </si>
  <si>
    <t xml:space="preserve">DDR_0AB_DQ5</t>
  </si>
  <si>
    <t xml:space="preserve">DDR_XM0_B0D6</t>
  </si>
  <si>
    <t xml:space="preserve">DDR_XM0_B0D[6]</t>
  </si>
  <si>
    <t xml:space="preserve">DDR_0AB_DQ6</t>
  </si>
  <si>
    <t xml:space="preserve">DDR_XM0_B0D7</t>
  </si>
  <si>
    <t xml:space="preserve">DDR_XM0_B0D[7]</t>
  </si>
  <si>
    <t xml:space="preserve">DDR_0AB_DQ7</t>
  </si>
  <si>
    <t xml:space="preserve">DDR_XM0_B0DMI</t>
  </si>
  <si>
    <t xml:space="preserve">DDR_0AB_DMI0</t>
  </si>
  <si>
    <t xml:space="preserve">DDR_XM0_B0WCK_P</t>
  </si>
  <si>
    <t xml:space="preserve">DDR_0AB_WCK0_P</t>
  </si>
  <si>
    <t xml:space="preserve">DDR_XM0_B0WCK_N</t>
  </si>
  <si>
    <t xml:space="preserve">DDR_0AB_WCK0_N</t>
  </si>
  <si>
    <t xml:space="preserve">DDR_XM0_B0RDQS_P</t>
  </si>
  <si>
    <t xml:space="preserve">DDR_0AB_RDQS0_P</t>
  </si>
  <si>
    <t xml:space="preserve">DDR_XM0_B0RDQS_N</t>
  </si>
  <si>
    <t xml:space="preserve">DDR_0AB_RDQS0_N</t>
  </si>
  <si>
    <t xml:space="preserve">DDR_XM0_B1D0</t>
  </si>
  <si>
    <t xml:space="preserve">DDR_XM0_B1D[0]</t>
  </si>
  <si>
    <t xml:space="preserve">DDR_0AB_DQ8</t>
  </si>
  <si>
    <t xml:space="preserve">DDR_XM0_B1D1</t>
  </si>
  <si>
    <t xml:space="preserve">DDR_XM0_B1D[1]</t>
  </si>
  <si>
    <t xml:space="preserve">DDR_0AB_DQ9</t>
  </si>
  <si>
    <t xml:space="preserve">DDR_XM0_B1D2</t>
  </si>
  <si>
    <t xml:space="preserve">DDR_XM0_B1D[2]</t>
  </si>
  <si>
    <t xml:space="preserve">DDR_0AB_DQ10</t>
  </si>
  <si>
    <t xml:space="preserve">DDR_XM0_B1D3</t>
  </si>
  <si>
    <t xml:space="preserve">DDR_XM0_B1D[3]</t>
  </si>
  <si>
    <t xml:space="preserve">DDR_0AB_DQ11</t>
  </si>
  <si>
    <t xml:space="preserve">DDR_XM0_B1D4</t>
  </si>
  <si>
    <t xml:space="preserve">DDR_XM0_B1D[4]</t>
  </si>
  <si>
    <t xml:space="preserve">DDR_0AB_DQ12</t>
  </si>
  <si>
    <t xml:space="preserve">DDR_XM0_B1D5</t>
  </si>
  <si>
    <t xml:space="preserve">DDR_XM0_B1D[5]</t>
  </si>
  <si>
    <t xml:space="preserve">DDR_0AB_DQ13</t>
  </si>
  <si>
    <t xml:space="preserve">DDR_XM0_B1D6</t>
  </si>
  <si>
    <t xml:space="preserve">DDR_XM0_B1D[6]</t>
  </si>
  <si>
    <t xml:space="preserve">DDR_0AB_DQ14</t>
  </si>
  <si>
    <t xml:space="preserve">DDR_XM0_B1D7</t>
  </si>
  <si>
    <t xml:space="preserve">DDR_XM0_B1D[7]</t>
  </si>
  <si>
    <t xml:space="preserve">DDR_0AB_DQ15</t>
  </si>
  <si>
    <t xml:space="preserve">DDR_XM0_B1DMI</t>
  </si>
  <si>
    <t xml:space="preserve">DDR_0AB_DMI1</t>
  </si>
  <si>
    <t xml:space="preserve">DDR_XM0_B1WCK_P</t>
  </si>
  <si>
    <t xml:space="preserve">DDR_0AB_WCK1_P</t>
  </si>
  <si>
    <t xml:space="preserve">DDR_XM0_B1WCK_N</t>
  </si>
  <si>
    <t xml:space="preserve">DDR_0AB_WCK1_N</t>
  </si>
  <si>
    <t xml:space="preserve">DDR_XM0_B1RDQS_P</t>
  </si>
  <si>
    <t xml:space="preserve">DDR_0AB_RDQS1_P</t>
  </si>
  <si>
    <t xml:space="preserve">DDR_XM0_B1RDQS_N</t>
  </si>
  <si>
    <t xml:space="preserve">DDR_0AB_RDQS1_N</t>
  </si>
  <si>
    <t xml:space="preserve">DDR_XM0_B2A_CA0</t>
  </si>
  <si>
    <t xml:space="preserve">DDR_XM0_B2A_CA[0]</t>
  </si>
  <si>
    <t xml:space="preserve">DDR_0A_CA0</t>
  </si>
  <si>
    <t xml:space="preserve">DDR_XM0_B2A_CA1</t>
  </si>
  <si>
    <t xml:space="preserve">DDR_XM0_B2A_CA[1]</t>
  </si>
  <si>
    <t xml:space="preserve">DDR_0A_CA1</t>
  </si>
  <si>
    <t xml:space="preserve">DDR_XM0_B2A_CA2</t>
  </si>
  <si>
    <t xml:space="preserve">DDR_XM0_B2A_CA[2]</t>
  </si>
  <si>
    <t xml:space="preserve">DDR_0A_CA2</t>
  </si>
  <si>
    <t xml:space="preserve">DDR_XM0_B2A_CA3</t>
  </si>
  <si>
    <t xml:space="preserve">DDR_XM0_B2A_CA[3]</t>
  </si>
  <si>
    <t xml:space="preserve">DDR_0A_CA3</t>
  </si>
  <si>
    <t xml:space="preserve">DDR_XM0_B2A_CA4</t>
  </si>
  <si>
    <t xml:space="preserve">DDR_XM0_B2A_CA[4]</t>
  </si>
  <si>
    <t xml:space="preserve">DDR_0A_CA4</t>
  </si>
  <si>
    <t xml:space="preserve">DDR_XM0_B2A_CA5</t>
  </si>
  <si>
    <t xml:space="preserve">DDR_XM0_B2A_CA[5]</t>
  </si>
  <si>
    <t xml:space="preserve">DDR_0A_CA5</t>
  </si>
  <si>
    <t xml:space="preserve">DDR_XM0_B2A_CA6</t>
  </si>
  <si>
    <t xml:space="preserve">DDR_XM0_B2A_CA[6]</t>
  </si>
  <si>
    <t xml:space="preserve">DDR_0A_CA6</t>
  </si>
  <si>
    <t xml:space="preserve">DDR_XM0_B2B_CA0</t>
  </si>
  <si>
    <t xml:space="preserve">DDR_XM0_B2B_CA[0]</t>
  </si>
  <si>
    <t xml:space="preserve">DDR_0B_CA0</t>
  </si>
  <si>
    <t xml:space="preserve">DDR_XM0_B2B_CA1</t>
  </si>
  <si>
    <t xml:space="preserve">DDR_XM0_B2B_CA[1]</t>
  </si>
  <si>
    <t xml:space="preserve">DDR_0B_CA1</t>
  </si>
  <si>
    <t xml:space="preserve">DDR_XM0_B2B_CA2</t>
  </si>
  <si>
    <t xml:space="preserve">DDR_XM0_B2B_CA[2]</t>
  </si>
  <si>
    <t xml:space="preserve">DDR_0B_CA2</t>
  </si>
  <si>
    <t xml:space="preserve">DDR_XM0_B2B_CA3</t>
  </si>
  <si>
    <t xml:space="preserve">DDR_XM0_B2B_CA[3]</t>
  </si>
  <si>
    <t xml:space="preserve">DDR_0B_CA3</t>
  </si>
  <si>
    <t xml:space="preserve">DDR_XM0_B2B_CA4</t>
  </si>
  <si>
    <t xml:space="preserve">DDR_XM0_B2B_CA[4]</t>
  </si>
  <si>
    <t xml:space="preserve">DDR_0B_CA4</t>
  </si>
  <si>
    <t xml:space="preserve">DDR_XM0_B2B_CA5</t>
  </si>
  <si>
    <t xml:space="preserve">DDR_XM0_B2B_CA[5]</t>
  </si>
  <si>
    <t xml:space="preserve">DDR_0B_CA5</t>
  </si>
  <si>
    <t xml:space="preserve">DDR_XM0_B2B_CA6</t>
  </si>
  <si>
    <t xml:space="preserve">DDR_XM0_B2B_CA[6]</t>
  </si>
  <si>
    <t xml:space="preserve">DDR_0B_CA6</t>
  </si>
  <si>
    <t xml:space="preserve">DDR_XM0_B2A_CS_CKE0</t>
  </si>
  <si>
    <t xml:space="preserve">DDR_0A_CS0</t>
  </si>
  <si>
    <t xml:space="preserve">DDR_XM0_B2A_CS_CKE1</t>
  </si>
  <si>
    <t xml:space="preserve">DDR_0A_CS1</t>
  </si>
  <si>
    <t xml:space="preserve">DDR_XM0_B2B_CS_CKE0</t>
  </si>
  <si>
    <t xml:space="preserve">DDR_0B_CS0</t>
  </si>
  <si>
    <t xml:space="preserve">DDR_XM0_B2B_CS_CKE1</t>
  </si>
  <si>
    <t xml:space="preserve">DDR_0B_CS1</t>
  </si>
  <si>
    <t xml:space="preserve">DDR_XM0_B2A_CLK_P</t>
  </si>
  <si>
    <t xml:space="preserve">DDR_0A_CLK_P</t>
  </si>
  <si>
    <t xml:space="preserve">DDR_XM0_B2A_CLK_N</t>
  </si>
  <si>
    <t xml:space="preserve">DDR_0A_CLK_N</t>
  </si>
  <si>
    <t xml:space="preserve">DDR_XM0_B2B_CLK_P</t>
  </si>
  <si>
    <t xml:space="preserve">DDR_0B_CLK_P</t>
  </si>
  <si>
    <t xml:space="preserve">DDR_XM0_B2B_CLK_N</t>
  </si>
  <si>
    <t xml:space="preserve">DDR_0B_CLK_N</t>
  </si>
  <si>
    <t xml:space="preserve">DDR_XM0_B3D0</t>
  </si>
  <si>
    <t xml:space="preserve">DDR_XM0_B3D[0]</t>
  </si>
  <si>
    <t xml:space="preserve">DDR_0AB_DQ16</t>
  </si>
  <si>
    <t xml:space="preserve">DDR_XM0_B3D1</t>
  </si>
  <si>
    <t xml:space="preserve">DDR_XM0_B3D[1]</t>
  </si>
  <si>
    <t xml:space="preserve">DDR_0AB_DQ17</t>
  </si>
  <si>
    <t xml:space="preserve">DDR_XM0_B3D2</t>
  </si>
  <si>
    <t xml:space="preserve">DDR_XM0_B3D[2]</t>
  </si>
  <si>
    <t xml:space="preserve">DDR_0AB_DQ18</t>
  </si>
  <si>
    <t xml:space="preserve">DDR_XM0_B3D3</t>
  </si>
  <si>
    <t xml:space="preserve">DDR_XM0_B3D[3]</t>
  </si>
  <si>
    <t xml:space="preserve">DDR_0AB_DQ19</t>
  </si>
  <si>
    <t xml:space="preserve">DDR_XM0_B3D4</t>
  </si>
  <si>
    <t xml:space="preserve">DDR_XM0_B3D[4]</t>
  </si>
  <si>
    <t xml:space="preserve">DDR_0AB_DQ20</t>
  </si>
  <si>
    <t xml:space="preserve">DDR_XM0_B3D5</t>
  </si>
  <si>
    <t xml:space="preserve">DDR_XM0_B3D[5]</t>
  </si>
  <si>
    <t xml:space="preserve">DDR_0AB_DQ21</t>
  </si>
  <si>
    <t xml:space="preserve">DDR_XM0_B3D6</t>
  </si>
  <si>
    <t xml:space="preserve">DDR_XM0_B3D[6]</t>
  </si>
  <si>
    <t xml:space="preserve">DDR_0AB_DQ22</t>
  </si>
  <si>
    <t xml:space="preserve">DDR_XM0_B3D7</t>
  </si>
  <si>
    <t xml:space="preserve">DDR_XM0_B3D[7]</t>
  </si>
  <si>
    <t xml:space="preserve">DDR_0AB_DQ23</t>
  </si>
  <si>
    <t xml:space="preserve">DDR_XM0_B3DMI</t>
  </si>
  <si>
    <t xml:space="preserve">DDR_0AB_DMI2</t>
  </si>
  <si>
    <t xml:space="preserve">DDR_XM0_B3WCK_P</t>
  </si>
  <si>
    <t xml:space="preserve">DDR_0AB_WCK2_P</t>
  </si>
  <si>
    <t xml:space="preserve">DDR_XM0_B3WCK_N</t>
  </si>
  <si>
    <t xml:space="preserve">DDR_0AB_WCK2_N</t>
  </si>
  <si>
    <t xml:space="preserve">DDR_XM0_B3RDQS_P</t>
  </si>
  <si>
    <t xml:space="preserve">DDR_0AB_RDQS2_P</t>
  </si>
  <si>
    <t xml:space="preserve">DDR_XM0_B3RDQS_N</t>
  </si>
  <si>
    <t xml:space="preserve">DDR_0AB_RDQS2_N</t>
  </si>
  <si>
    <t xml:space="preserve">DDR_XM0_B4D0</t>
  </si>
  <si>
    <t xml:space="preserve">DDR_XM0_B4D[0]</t>
  </si>
  <si>
    <t xml:space="preserve">DDR_0AB_DQ24</t>
  </si>
  <si>
    <t xml:space="preserve">DDR_XM0_B4D1</t>
  </si>
  <si>
    <t xml:space="preserve">DDR_XM0_B4D[1]</t>
  </si>
  <si>
    <t xml:space="preserve">DDR_0AB_DQ25</t>
  </si>
  <si>
    <t xml:space="preserve">DDR_XM0_B4D2</t>
  </si>
  <si>
    <t xml:space="preserve">DDR_XM0_B4D[2]</t>
  </si>
  <si>
    <t xml:space="preserve">DDR_0AB_DQ26</t>
  </si>
  <si>
    <t xml:space="preserve">DDR_XM0_B4D3</t>
  </si>
  <si>
    <t xml:space="preserve">DDR_XM0_B4D[3]</t>
  </si>
  <si>
    <t xml:space="preserve">DDR_0AB_DQ27</t>
  </si>
  <si>
    <t xml:space="preserve">DDR_XM0_B4D4</t>
  </si>
  <si>
    <t xml:space="preserve">DDR_XM0_B4D[4]</t>
  </si>
  <si>
    <t xml:space="preserve">DDR_0AB_DQ28</t>
  </si>
  <si>
    <t xml:space="preserve">DDR_XM0_B4D5</t>
  </si>
  <si>
    <t xml:space="preserve">DDR_XM0_B4D[5]</t>
  </si>
  <si>
    <t xml:space="preserve">DDR_0AB_DQ29</t>
  </si>
  <si>
    <t xml:space="preserve">DDR_XM0_B4D6</t>
  </si>
  <si>
    <t xml:space="preserve">DDR_XM0_B4D[6]</t>
  </si>
  <si>
    <t xml:space="preserve">DDR_0AB_DQ30</t>
  </si>
  <si>
    <t xml:space="preserve">DDR_XM0_B4D7</t>
  </si>
  <si>
    <t xml:space="preserve">DDR_XM0_B4D[7]</t>
  </si>
  <si>
    <t xml:space="preserve">DDR_0AB_DQ31</t>
  </si>
  <si>
    <t xml:space="preserve">DDR_XM0_B4DMI</t>
  </si>
  <si>
    <t xml:space="preserve">DDR_0AB_DMI3</t>
  </si>
  <si>
    <t xml:space="preserve">DDR_XM0_B4WCK_P</t>
  </si>
  <si>
    <t xml:space="preserve">DDR_0AB_WCK3_P</t>
  </si>
  <si>
    <t xml:space="preserve">DDR_XM0_B4WCK_N</t>
  </si>
  <si>
    <t xml:space="preserve">DDR_0AB_WCK3_N</t>
  </si>
  <si>
    <t xml:space="preserve">DDR_XM0_B4RDQS_P</t>
  </si>
  <si>
    <t xml:space="preserve">DDR_0AB_RDQS3_P</t>
  </si>
  <si>
    <t xml:space="preserve">DDR_XM0_B4RDQS_N</t>
  </si>
  <si>
    <t xml:space="preserve">DDR_0AB_RDQS3_N</t>
  </si>
  <si>
    <t xml:space="preserve">DDR_XM0_B5D0</t>
  </si>
  <si>
    <t xml:space="preserve">DDR_XM0_B5D[0]</t>
  </si>
  <si>
    <t xml:space="preserve">DDR_0CD_DQ0</t>
  </si>
  <si>
    <t xml:space="preserve">DDR_XM0_B5D1</t>
  </si>
  <si>
    <t xml:space="preserve">DDR_XM0_B5D[1]</t>
  </si>
  <si>
    <t xml:space="preserve">DDR_0CD_DQ1</t>
  </si>
  <si>
    <t xml:space="preserve">DDR_XM0_B5D2</t>
  </si>
  <si>
    <t xml:space="preserve">DDR_XM0_B5D[2]</t>
  </si>
  <si>
    <t xml:space="preserve">DDR_0CD_DQ2</t>
  </si>
  <si>
    <t xml:space="preserve">DDR_XM0_B5D3</t>
  </si>
  <si>
    <t xml:space="preserve">DDR_XM0_B5D[3]</t>
  </si>
  <si>
    <t xml:space="preserve">DDR_0CD_DQ3</t>
  </si>
  <si>
    <t xml:space="preserve">DDR_XM0_B5D4</t>
  </si>
  <si>
    <t xml:space="preserve">DDR_XM0_B5D[4]</t>
  </si>
  <si>
    <t xml:space="preserve">DDR_0CD_DQ4</t>
  </si>
  <si>
    <t xml:space="preserve">DDR_XM0_B5D5</t>
  </si>
  <si>
    <t xml:space="preserve">DDR_XM0_B5D[5]</t>
  </si>
  <si>
    <t xml:space="preserve">DDR_0CD_DQ5</t>
  </si>
  <si>
    <t xml:space="preserve">DDR_XM0_B5D6</t>
  </si>
  <si>
    <t xml:space="preserve">DDR_XM0_B5D[6]</t>
  </si>
  <si>
    <t xml:space="preserve">DDR_0CD_DQ6</t>
  </si>
  <si>
    <t xml:space="preserve">DDR_XM0_B5D7</t>
  </si>
  <si>
    <t xml:space="preserve">DDR_XM0_B5D[7]</t>
  </si>
  <si>
    <t xml:space="preserve">DDR_0CD_DQ7</t>
  </si>
  <si>
    <t xml:space="preserve">DDR_XM0_B5DMI</t>
  </si>
  <si>
    <t xml:space="preserve">DDR_0CD_DMI0</t>
  </si>
  <si>
    <t xml:space="preserve">DDR_XM0_B5WCK_P</t>
  </si>
  <si>
    <t xml:space="preserve">DDR_0CD_WCK0_P</t>
  </si>
  <si>
    <t xml:space="preserve">DDR_XM0_B5WCK_N</t>
  </si>
  <si>
    <t xml:space="preserve">DDR_0CD_WCK0_N</t>
  </si>
  <si>
    <t xml:space="preserve">DDR_XM0_B5RDQS_P</t>
  </si>
  <si>
    <t xml:space="preserve">DDR_0CD_RDQS0_P</t>
  </si>
  <si>
    <t xml:space="preserve">DDR_XM0_B5RDQS_N</t>
  </si>
  <si>
    <t xml:space="preserve">DDR_0CD_RDQS0_N</t>
  </si>
  <si>
    <t xml:space="preserve">DDR_XM0_B6D0</t>
  </si>
  <si>
    <t xml:space="preserve">DDR_XM0_B6D[0]</t>
  </si>
  <si>
    <t xml:space="preserve">DDR_0CD_DQ8</t>
  </si>
  <si>
    <t xml:space="preserve">DDR_XM0_B6D1</t>
  </si>
  <si>
    <t xml:space="preserve">DDR_XM0_B6D[1]</t>
  </si>
  <si>
    <t xml:space="preserve">DDR_0CD_DQ9</t>
  </si>
  <si>
    <t xml:space="preserve">DDR_XM0_B6D2</t>
  </si>
  <si>
    <t xml:space="preserve">DDR_XM0_B6D[2]</t>
  </si>
  <si>
    <t xml:space="preserve">DDR_0CD_DQ10</t>
  </si>
  <si>
    <t xml:space="preserve">DDR_XM0_B6D3</t>
  </si>
  <si>
    <t xml:space="preserve">DDR_XM0_B6D[3]</t>
  </si>
  <si>
    <t xml:space="preserve">DDR_0CD_DQ11</t>
  </si>
  <si>
    <t xml:space="preserve">DDR_XM0_B6D4</t>
  </si>
  <si>
    <t xml:space="preserve">DDR_XM0_B6D[4]</t>
  </si>
  <si>
    <t xml:space="preserve">DDR_0CD_DQ12</t>
  </si>
  <si>
    <t xml:space="preserve">DDR_XM0_B6D5</t>
  </si>
  <si>
    <t xml:space="preserve">DDR_XM0_B6D[5]</t>
  </si>
  <si>
    <t xml:space="preserve">DDR_0CD_DQ13</t>
  </si>
  <si>
    <t xml:space="preserve">DDR_XM0_B6D6</t>
  </si>
  <si>
    <t xml:space="preserve">DDR_XM0_B6D[6]</t>
  </si>
  <si>
    <t xml:space="preserve">DDR_0CD_DQ14</t>
  </si>
  <si>
    <t xml:space="preserve">DDR_XM0_B6D7</t>
  </si>
  <si>
    <t xml:space="preserve">DDR_XM0_B6D[7]</t>
  </si>
  <si>
    <t xml:space="preserve">DDR_0CD_DQ15</t>
  </si>
  <si>
    <t xml:space="preserve">DDR_XM0_B6DMI</t>
  </si>
  <si>
    <t xml:space="preserve">DDR_0CD_DMI1</t>
  </si>
  <si>
    <t xml:space="preserve">DDR_XM0_B6WCK_P</t>
  </si>
  <si>
    <t xml:space="preserve">DDR_0CD_WCK1_P</t>
  </si>
  <si>
    <t xml:space="preserve">DDR_XM0_B6WCK_N</t>
  </si>
  <si>
    <t xml:space="preserve">DDR_0CD_WCK1_N</t>
  </si>
  <si>
    <t xml:space="preserve">DDR_XM0_B6RDQS_P</t>
  </si>
  <si>
    <t xml:space="preserve">DDR_0CD_RDQS1_P</t>
  </si>
  <si>
    <t xml:space="preserve">DDR_XM0_B6RDQS_N</t>
  </si>
  <si>
    <t xml:space="preserve">DDR_0CD_RDQS1_N</t>
  </si>
  <si>
    <t xml:space="preserve">DDR_XM0_B7A_CA0</t>
  </si>
  <si>
    <t xml:space="preserve">DDR_XM0_B7A_CA[0]</t>
  </si>
  <si>
    <t xml:space="preserve">DDR_0C_CA0</t>
  </si>
  <si>
    <t xml:space="preserve">DDR_XM0_B7A_CA1</t>
  </si>
  <si>
    <t xml:space="preserve">DDR_XM0_B7A_CA[1]</t>
  </si>
  <si>
    <t xml:space="preserve">DDR_0C_CA1</t>
  </si>
  <si>
    <t xml:space="preserve">DDR_XM0_B7A_CA2</t>
  </si>
  <si>
    <t xml:space="preserve">DDR_XM0_B7A_CA[2]</t>
  </si>
  <si>
    <t xml:space="preserve">DDR_0C_CA2</t>
  </si>
  <si>
    <t xml:space="preserve">DDR_XM0_B7A_CA3</t>
  </si>
  <si>
    <t xml:space="preserve">DDR_XM0_B7A_CA[3]</t>
  </si>
  <si>
    <t xml:space="preserve">DDR_0C_CA3</t>
  </si>
  <si>
    <t xml:space="preserve">DDR_XM0_B7A_CA4</t>
  </si>
  <si>
    <t xml:space="preserve">DDR_XM0_B7A_CA[4]</t>
  </si>
  <si>
    <t xml:space="preserve">DDR_0C_CA4</t>
  </si>
  <si>
    <t xml:space="preserve">DDR_XM0_B7A_CA5</t>
  </si>
  <si>
    <t xml:space="preserve">DDR_XM0_B7A_CA[5]</t>
  </si>
  <si>
    <t xml:space="preserve">DDR_0C_CA5</t>
  </si>
  <si>
    <t xml:space="preserve">DDR_XM0_B7A_CA6</t>
  </si>
  <si>
    <t xml:space="preserve">DDR_XM0_B7A_CA[6]</t>
  </si>
  <si>
    <t xml:space="preserve">DDR_0C_CA6</t>
  </si>
  <si>
    <t xml:space="preserve">DDR_XM0_B7B_CA0</t>
  </si>
  <si>
    <t xml:space="preserve">DDR_XM0_B7B_CA[0]</t>
  </si>
  <si>
    <t xml:space="preserve">DDR_0D_CA0</t>
  </si>
  <si>
    <t xml:space="preserve">DDR_XM0_B7B_CA1</t>
  </si>
  <si>
    <t xml:space="preserve">DDR_XM0_B7B_CA[1]</t>
  </si>
  <si>
    <t xml:space="preserve">DDR_0D_CA1</t>
  </si>
  <si>
    <t xml:space="preserve">DDR_XM0_B7B_CA2</t>
  </si>
  <si>
    <t xml:space="preserve">DDR_XM0_B7B_CA[2]</t>
  </si>
  <si>
    <t xml:space="preserve">DDR_0D_CA2</t>
  </si>
  <si>
    <t xml:space="preserve">DDR_XM0_B7B_CA3</t>
  </si>
  <si>
    <t xml:space="preserve">DDR_XM0_B7B_CA[3]</t>
  </si>
  <si>
    <t xml:space="preserve">DDR_0D_CA3</t>
  </si>
  <si>
    <t xml:space="preserve">DDR_XM0_B7B_CA4</t>
  </si>
  <si>
    <t xml:space="preserve">DDR_XM0_B7B_CA[4]</t>
  </si>
  <si>
    <t xml:space="preserve">DDR_0D_CA4</t>
  </si>
  <si>
    <t xml:space="preserve">DDR_XM0_B7B_CA5</t>
  </si>
  <si>
    <t xml:space="preserve">DDR_XM0_B7B_CA[5]</t>
  </si>
  <si>
    <t xml:space="preserve">DDR_0D_CA5</t>
  </si>
  <si>
    <t xml:space="preserve">DDR_XM0_B7B_CA6</t>
  </si>
  <si>
    <t xml:space="preserve">DDR_XM0_B7B_CA[6]</t>
  </si>
  <si>
    <t xml:space="preserve">DDR_0D_CA6</t>
  </si>
  <si>
    <t xml:space="preserve">DDR_XM0_B7A_CS_CKE0</t>
  </si>
  <si>
    <t xml:space="preserve">DDR_0C_CS0</t>
  </si>
  <si>
    <t xml:space="preserve">DDR_XM0_B7A_CS_CKE1</t>
  </si>
  <si>
    <t xml:space="preserve">DDR_0C_CS1</t>
  </si>
  <si>
    <t xml:space="preserve">DDR_XM0_B7B_CS_CKE0</t>
  </si>
  <si>
    <t xml:space="preserve">DDR_0D_CS0</t>
  </si>
  <si>
    <t xml:space="preserve">DDR_XM0_B7B_CS_CKE1</t>
  </si>
  <si>
    <t xml:space="preserve">DDR_0D_CS1</t>
  </si>
  <si>
    <t xml:space="preserve">DDR_XM0_B7A_CLK_P</t>
  </si>
  <si>
    <t xml:space="preserve">DDR_0C_CLK_P</t>
  </si>
  <si>
    <t xml:space="preserve">DDR_XM0_B7A_CLK_N</t>
  </si>
  <si>
    <t xml:space="preserve">DDR_0C_CLK_N</t>
  </si>
  <si>
    <t xml:space="preserve">DDR_XM0_B7B_CLK_P</t>
  </si>
  <si>
    <t xml:space="preserve">DDR_0D_CLK_P</t>
  </si>
  <si>
    <t xml:space="preserve">DDR_XM0_B7B_CLK_N</t>
  </si>
  <si>
    <t xml:space="preserve">DDR_0D_CLK_N</t>
  </si>
  <si>
    <t xml:space="preserve">DDR_XM0_B8D0</t>
  </si>
  <si>
    <t xml:space="preserve">DDR_XM0_B8D[0]</t>
  </si>
  <si>
    <t xml:space="preserve">DDR_0CD_DQ16</t>
  </si>
  <si>
    <t xml:space="preserve">DDR_XM0_B8D1</t>
  </si>
  <si>
    <t xml:space="preserve">DDR_XM0_B8D[1]</t>
  </si>
  <si>
    <t xml:space="preserve">DDR_0CD_DQ17</t>
  </si>
  <si>
    <t xml:space="preserve">DDR_XM0_B8D2</t>
  </si>
  <si>
    <t xml:space="preserve">DDR_XM0_B8D[2]</t>
  </si>
  <si>
    <t xml:space="preserve">DDR_0CD_DQ18</t>
  </si>
  <si>
    <t xml:space="preserve">DDR_XM0_B8D3</t>
  </si>
  <si>
    <t xml:space="preserve">DDR_XM0_B8D[3]</t>
  </si>
  <si>
    <t xml:space="preserve">DDR_0CD_DQ19</t>
  </si>
  <si>
    <t xml:space="preserve">DDR_XM0_B8D4</t>
  </si>
  <si>
    <t xml:space="preserve">DDR_XM0_B8D[4]</t>
  </si>
  <si>
    <t xml:space="preserve">DDR_0CD_DQ20</t>
  </si>
  <si>
    <t xml:space="preserve">DDR_XM0_B8D5</t>
  </si>
  <si>
    <t xml:space="preserve">DDR_XM0_B8D[5]</t>
  </si>
  <si>
    <t xml:space="preserve">DDR_0CD_DQ21</t>
  </si>
  <si>
    <t xml:space="preserve">DDR_XM0_B8D6</t>
  </si>
  <si>
    <t xml:space="preserve">DDR_XM0_B8D[6]</t>
  </si>
  <si>
    <t xml:space="preserve">DDR_0CD_DQ22</t>
  </si>
  <si>
    <t xml:space="preserve">DDR_XM0_B8D7</t>
  </si>
  <si>
    <t xml:space="preserve">DDR_XM0_B8D[7]</t>
  </si>
  <si>
    <t xml:space="preserve">DDR_0CD_DQ23</t>
  </si>
  <si>
    <t xml:space="preserve">DDR_XM0_B8DMI</t>
  </si>
  <si>
    <t xml:space="preserve">DDR_0CD_DMI2</t>
  </si>
  <si>
    <t xml:space="preserve">DDR_XM0_B8WCK_P</t>
  </si>
  <si>
    <t xml:space="preserve">DDR_0CD_WCK2_P</t>
  </si>
  <si>
    <t xml:space="preserve">DDR_XM0_B8WCK_N</t>
  </si>
  <si>
    <t xml:space="preserve">DDR_0CD_WCK2_N</t>
  </si>
  <si>
    <t xml:space="preserve">DDR_XM0_B8RDQS_P</t>
  </si>
  <si>
    <t xml:space="preserve">DDR_0CD_RDQS2_P</t>
  </si>
  <si>
    <t xml:space="preserve">DDR_XM0_B8RDQS_N</t>
  </si>
  <si>
    <t xml:space="preserve">DDR_0CD_RDQS2_N</t>
  </si>
  <si>
    <t xml:space="preserve">DDR_XM0_B9D0</t>
  </si>
  <si>
    <t xml:space="preserve">DDR_XM0_B9D[0]</t>
  </si>
  <si>
    <t xml:space="preserve">DDR_0CD_DQ24</t>
  </si>
  <si>
    <t xml:space="preserve">DDR_XM0_B9D1</t>
  </si>
  <si>
    <t xml:space="preserve">DDR_XM0_B9D[1]</t>
  </si>
  <si>
    <t xml:space="preserve">DDR_0CD_DQ25</t>
  </si>
  <si>
    <t xml:space="preserve">DDR_XM0_B9D2</t>
  </si>
  <si>
    <t xml:space="preserve">DDR_XM0_B9D[2]</t>
  </si>
  <si>
    <t xml:space="preserve">DDR_0CD_DQ26</t>
  </si>
  <si>
    <t xml:space="preserve">DDR_XM0_B9D3</t>
  </si>
  <si>
    <t xml:space="preserve">DDR_XM0_B9D[3]</t>
  </si>
  <si>
    <t xml:space="preserve">DDR_0CD_DQ27</t>
  </si>
  <si>
    <t xml:space="preserve">DDR_XM0_B9D4</t>
  </si>
  <si>
    <t xml:space="preserve">DDR_XM0_B9D[4]</t>
  </si>
  <si>
    <t xml:space="preserve">DDR_0CD_DQ28</t>
  </si>
  <si>
    <t xml:space="preserve">DDR_XM0_B9D5</t>
  </si>
  <si>
    <t xml:space="preserve">DDR_XM0_B9D[5]</t>
  </si>
  <si>
    <t xml:space="preserve">DDR_0CD_DQ29</t>
  </si>
  <si>
    <t xml:space="preserve">DDR_XM0_B9D6</t>
  </si>
  <si>
    <t xml:space="preserve">DDR_XM0_B9D[6]</t>
  </si>
  <si>
    <t xml:space="preserve">DDR_0CD_DQ30</t>
  </si>
  <si>
    <t xml:space="preserve">DDR_XM0_B9D7</t>
  </si>
  <si>
    <t xml:space="preserve">DDR_XM0_B9D[7]</t>
  </si>
  <si>
    <t xml:space="preserve">DDR_0CD_DQ31</t>
  </si>
  <si>
    <t xml:space="preserve">DDR_XM0_B9DMI</t>
  </si>
  <si>
    <t xml:space="preserve">DDR_0CD_DMI3</t>
  </si>
  <si>
    <t xml:space="preserve">DDR_XM0_B9WCK_P</t>
  </si>
  <si>
    <t xml:space="preserve">DDR_0CD_WCK3_P</t>
  </si>
  <si>
    <t xml:space="preserve">DDR_XM0_B9WCK_N</t>
  </si>
  <si>
    <t xml:space="preserve">DDR_0CD_WCK3_N</t>
  </si>
  <si>
    <t xml:space="preserve">DDR_XM0_B9RDQS_P</t>
  </si>
  <si>
    <t xml:space="preserve">DDR_0CD_RDQS3_P</t>
  </si>
  <si>
    <t xml:space="preserve">DDR_XM0_B9RDQS_N</t>
  </si>
  <si>
    <t xml:space="preserve">DDR_0CD_RDQS3_N</t>
  </si>
  <si>
    <t xml:space="preserve">DDR1</t>
  </si>
  <si>
    <t xml:space="preserve">DDR_XM1_B0D0</t>
  </si>
  <si>
    <t xml:space="preserve">DDR_XM1_B0D[0]</t>
  </si>
  <si>
    <t xml:space="preserve">DDR_1AB_DQ0</t>
  </si>
  <si>
    <t xml:space="preserve">DDR_XM1_B0D1</t>
  </si>
  <si>
    <t xml:space="preserve">DDR_XM1_B0D[1]</t>
  </si>
  <si>
    <t xml:space="preserve">DDR_1AB_DQ1</t>
  </si>
  <si>
    <t xml:space="preserve">DDR_XM1_B0D2</t>
  </si>
  <si>
    <t xml:space="preserve">DDR_XM1_B0D[2]</t>
  </si>
  <si>
    <t xml:space="preserve">DDR_1AB_DQ2</t>
  </si>
  <si>
    <t xml:space="preserve">DDR_XM1_B0D3</t>
  </si>
  <si>
    <t xml:space="preserve">DDR_XM1_B0D[3]</t>
  </si>
  <si>
    <t xml:space="preserve">DDR_1AB_DQ3</t>
  </si>
  <si>
    <t xml:space="preserve">DDR_XM1_B0D4</t>
  </si>
  <si>
    <t xml:space="preserve">DDR_XM1_B0D[4]</t>
  </si>
  <si>
    <t xml:space="preserve">DDR_1AB_DQ4</t>
  </si>
  <si>
    <t xml:space="preserve">DDR_XM1_B0D5</t>
  </si>
  <si>
    <t xml:space="preserve">DDR_XM1_B0D[5]</t>
  </si>
  <si>
    <t xml:space="preserve">DDR_1AB_DQ5</t>
  </si>
  <si>
    <t xml:space="preserve">DDR_XM1_B0D6</t>
  </si>
  <si>
    <t xml:space="preserve">DDR_XM1_B0D[6]</t>
  </si>
  <si>
    <t xml:space="preserve">DDR_1AB_DQ6</t>
  </si>
  <si>
    <t xml:space="preserve">DDR_XM1_B0D7</t>
  </si>
  <si>
    <t xml:space="preserve">DDR_XM1_B0D[7]</t>
  </si>
  <si>
    <t xml:space="preserve">DDR_1AB_DQ7</t>
  </si>
  <si>
    <t xml:space="preserve">DDR_XM1_B0DMI</t>
  </si>
  <si>
    <t xml:space="preserve">DDR_1AB_DMI0</t>
  </si>
  <si>
    <t xml:space="preserve">DDR_XM1_B0WCK_P</t>
  </si>
  <si>
    <t xml:space="preserve">DDR_1AB_WCK0_P</t>
  </si>
  <si>
    <t xml:space="preserve">DDR_XM1_B0WCK_N</t>
  </si>
  <si>
    <t xml:space="preserve">DDR_1AB_WCK0_N</t>
  </si>
  <si>
    <t xml:space="preserve">DDR_XM1_B0RDQS_P</t>
  </si>
  <si>
    <t xml:space="preserve">DDR_1AB_RDQS0_P</t>
  </si>
  <si>
    <t xml:space="preserve">DDR_XM1_B0RDQS_N</t>
  </si>
  <si>
    <t xml:space="preserve">DDR_1AB_RDQS0_N</t>
  </si>
  <si>
    <t xml:space="preserve">DDR_XM1_B1D0</t>
  </si>
  <si>
    <t xml:space="preserve">DDR_XM1_B1D[0]</t>
  </si>
  <si>
    <t xml:space="preserve">DDR_1AB_DQ8</t>
  </si>
  <si>
    <t xml:space="preserve">DDR_XM1_B1D1</t>
  </si>
  <si>
    <t xml:space="preserve">DDR_XM1_B1D[1]</t>
  </si>
  <si>
    <t xml:space="preserve">DDR_1AB_DQ9</t>
  </si>
  <si>
    <t xml:space="preserve">DDR_XM1_B1D2</t>
  </si>
  <si>
    <t xml:space="preserve">DDR_XM1_B1D[2]</t>
  </si>
  <si>
    <t xml:space="preserve">DDR_1AB_DQ10</t>
  </si>
  <si>
    <t xml:space="preserve">DDR_XM1_B1D3</t>
  </si>
  <si>
    <t xml:space="preserve">DDR_XM1_B1D[3]</t>
  </si>
  <si>
    <t xml:space="preserve">DDR_1AB_DQ11</t>
  </si>
  <si>
    <t xml:space="preserve">DDR_XM1_B1D4</t>
  </si>
  <si>
    <t xml:space="preserve">DDR_XM1_B1D[4]</t>
  </si>
  <si>
    <t xml:space="preserve">DDR_1AB_DQ12</t>
  </si>
  <si>
    <t xml:space="preserve">DDR_XM1_B1D5</t>
  </si>
  <si>
    <t xml:space="preserve">DDR_XM1_B1D[5]</t>
  </si>
  <si>
    <t xml:space="preserve">DDR_1AB_DQ13</t>
  </si>
  <si>
    <t xml:space="preserve">DDR_XM1_B1D6</t>
  </si>
  <si>
    <t xml:space="preserve">DDR_XM1_B1D[6]</t>
  </si>
  <si>
    <t xml:space="preserve">DDR_1AB_DQ14</t>
  </si>
  <si>
    <t xml:space="preserve">DDR_XM1_B1D7</t>
  </si>
  <si>
    <t xml:space="preserve">DDR_XM1_B1D[7]</t>
  </si>
  <si>
    <t xml:space="preserve">DDR_1AB_DQ15</t>
  </si>
  <si>
    <t xml:space="preserve">DDR_XM1_B1DMI</t>
  </si>
  <si>
    <t xml:space="preserve">DDR_1AB_DMI1</t>
  </si>
  <si>
    <t xml:space="preserve">DDR_XM1_B1WCK_P</t>
  </si>
  <si>
    <t xml:space="preserve">DDR_1AB_WCK1_P</t>
  </si>
  <si>
    <t xml:space="preserve">DDR_XM1_B1WCK_N</t>
  </si>
  <si>
    <t xml:space="preserve">DDR_1AB_WCK1_N</t>
  </si>
  <si>
    <t xml:space="preserve">DDR_XM1_B1RDQS_P</t>
  </si>
  <si>
    <t xml:space="preserve">DDR_1AB_RDQS1_P</t>
  </si>
  <si>
    <t xml:space="preserve">DDR_XM1_B1RDQS_N</t>
  </si>
  <si>
    <t xml:space="preserve">DDR_1AB_RDQS1_N</t>
  </si>
  <si>
    <t xml:space="preserve">DDR_XM1_B2A_CA0</t>
  </si>
  <si>
    <t xml:space="preserve">DDR_XM1_B2A_CA[0]</t>
  </si>
  <si>
    <t xml:space="preserve">DDR_1A_CA0</t>
  </si>
  <si>
    <t xml:space="preserve">DDR_XM1_B2A_CA1</t>
  </si>
  <si>
    <t xml:space="preserve">DDR_XM1_B2A_CA[1]</t>
  </si>
  <si>
    <t xml:space="preserve">DDR_1A_CA1</t>
  </si>
  <si>
    <t xml:space="preserve">DDR_XM1_B2A_CA2</t>
  </si>
  <si>
    <t xml:space="preserve">DDR_XM1_B2A_CA[2]</t>
  </si>
  <si>
    <t xml:space="preserve">DDR_1A_CA2</t>
  </si>
  <si>
    <t xml:space="preserve">DDR_XM1_B2A_CA3</t>
  </si>
  <si>
    <t xml:space="preserve">DDR_XM1_B2A_CA[3]</t>
  </si>
  <si>
    <t xml:space="preserve">DDR_1A_CA3</t>
  </si>
  <si>
    <t xml:space="preserve">DDR_XM1_B2A_CA4</t>
  </si>
  <si>
    <t xml:space="preserve">DDR_XM1_B2A_CA[4]</t>
  </si>
  <si>
    <t xml:space="preserve">DDR_1A_CA4</t>
  </si>
  <si>
    <t xml:space="preserve">DDR_XM1_B2A_CA5</t>
  </si>
  <si>
    <t xml:space="preserve">DDR_XM1_B2A_CA[5]</t>
  </si>
  <si>
    <t xml:space="preserve">DDR_1A_CA5</t>
  </si>
  <si>
    <t xml:space="preserve">DDR_XM1_B2A_CA6</t>
  </si>
  <si>
    <t xml:space="preserve">DDR_XM1_B2A_CA[6]</t>
  </si>
  <si>
    <t xml:space="preserve">DDR_1A_CA6</t>
  </si>
  <si>
    <t xml:space="preserve">DDR_XM1_B2B_CA0</t>
  </si>
  <si>
    <t xml:space="preserve">DDR_XM1_B2B_CA[0]</t>
  </si>
  <si>
    <t xml:space="preserve">DDR_1B_CA0</t>
  </si>
  <si>
    <t xml:space="preserve">DDR_XM1_B2B_CA1</t>
  </si>
  <si>
    <t xml:space="preserve">DDR_XM1_B2B_CA[1]</t>
  </si>
  <si>
    <t xml:space="preserve">DDR_1B_CA1</t>
  </si>
  <si>
    <t xml:space="preserve">DDR_XM1_B2B_CA2</t>
  </si>
  <si>
    <t xml:space="preserve">DDR_XM1_B2B_CA[2]</t>
  </si>
  <si>
    <t xml:space="preserve">DDR_1B_CA2</t>
  </si>
  <si>
    <t xml:space="preserve">DDR_XM1_B2B_CA3</t>
  </si>
  <si>
    <t xml:space="preserve">DDR_XM1_B2B_CA[3]</t>
  </si>
  <si>
    <t xml:space="preserve">DDR_1B_CA3</t>
  </si>
  <si>
    <t xml:space="preserve">DDR_XM1_B2B_CA4</t>
  </si>
  <si>
    <t xml:space="preserve">DDR_XM1_B2B_CA[4]</t>
  </si>
  <si>
    <t xml:space="preserve">DDR_1B_CA4</t>
  </si>
  <si>
    <t xml:space="preserve">DDR_XM1_B2B_CA5</t>
  </si>
  <si>
    <t xml:space="preserve">DDR_XM1_B2B_CA[5]</t>
  </si>
  <si>
    <t xml:space="preserve">DDR_1B_CA5</t>
  </si>
  <si>
    <t xml:space="preserve">DDR_XM1_B2B_CA6</t>
  </si>
  <si>
    <t xml:space="preserve">DDR_XM1_B2B_CA[6]</t>
  </si>
  <si>
    <t xml:space="preserve">DDR_1B_CA6</t>
  </si>
  <si>
    <t xml:space="preserve">DDR_XM1_B2A_CS_CKE0</t>
  </si>
  <si>
    <t xml:space="preserve">DDR_1A_CS0</t>
  </si>
  <si>
    <t xml:space="preserve">DDR_XM1_B2A_CS_CKE1</t>
  </si>
  <si>
    <t xml:space="preserve">DDR_1A_CS1</t>
  </si>
  <si>
    <t xml:space="preserve">DDR_XM1_B2B_CS_CKE0</t>
  </si>
  <si>
    <t xml:space="preserve">DDR_1B_CS0</t>
  </si>
  <si>
    <t xml:space="preserve">DDR_XM1_B2B_CS_CKE1</t>
  </si>
  <si>
    <t xml:space="preserve">DDR_1B_CS1</t>
  </si>
  <si>
    <t xml:space="preserve">DDR_XM1_B2A_CLK_P</t>
  </si>
  <si>
    <t xml:space="preserve">DDR_1A_CLK_P</t>
  </si>
  <si>
    <t xml:space="preserve">DDR_XM1_B2A_CLK_N</t>
  </si>
  <si>
    <t xml:space="preserve">DDR_1A_CLK_N</t>
  </si>
  <si>
    <t xml:space="preserve">DDR_XM1_B2B_CLK_P</t>
  </si>
  <si>
    <t xml:space="preserve">DDR_1B_CLK_P</t>
  </si>
  <si>
    <t xml:space="preserve">DDR_XM1_B2B_CLK_N</t>
  </si>
  <si>
    <t xml:space="preserve">DDR_1B_CLK_N</t>
  </si>
  <si>
    <t xml:space="preserve">DDR_XM1_B3D0</t>
  </si>
  <si>
    <t xml:space="preserve">DDR_XM1_B3D[0]</t>
  </si>
  <si>
    <t xml:space="preserve">DDR_1AB_DQ16</t>
  </si>
  <si>
    <t xml:space="preserve">DDR_XM1_B3D1</t>
  </si>
  <si>
    <t xml:space="preserve">DDR_XM1_B3D[1]</t>
  </si>
  <si>
    <t xml:space="preserve">DDR_1AB_DQ17</t>
  </si>
  <si>
    <t xml:space="preserve">DDR_XM1_B3D2</t>
  </si>
  <si>
    <t xml:space="preserve">DDR_XM1_B3D[2]</t>
  </si>
  <si>
    <t xml:space="preserve">DDR_1AB_DQ18</t>
  </si>
  <si>
    <t xml:space="preserve">DDR_XM1_B3D3</t>
  </si>
  <si>
    <t xml:space="preserve">DDR_XM1_B3D[3]</t>
  </si>
  <si>
    <t xml:space="preserve">DDR_1AB_DQ19</t>
  </si>
  <si>
    <t xml:space="preserve">DDR_XM1_B3D4</t>
  </si>
  <si>
    <t xml:space="preserve">DDR_XM1_B3D[4]</t>
  </si>
  <si>
    <t xml:space="preserve">DDR_1AB_DQ20</t>
  </si>
  <si>
    <t xml:space="preserve">DDR_XM1_B3D5</t>
  </si>
  <si>
    <t xml:space="preserve">DDR_XM1_B3D[5]</t>
  </si>
  <si>
    <t xml:space="preserve">DDR_1AB_DQ21</t>
  </si>
  <si>
    <t xml:space="preserve">DDR_XM1_B3D6</t>
  </si>
  <si>
    <t xml:space="preserve">DDR_XM1_B3D[6]</t>
  </si>
  <si>
    <t xml:space="preserve">DDR_1AB_DQ22</t>
  </si>
  <si>
    <t xml:space="preserve">DDR_XM1_B3D7</t>
  </si>
  <si>
    <t xml:space="preserve">DDR_XM1_B3D[7]</t>
  </si>
  <si>
    <t xml:space="preserve">DDR_1AB_DQ23</t>
  </si>
  <si>
    <t xml:space="preserve">DDR_XM1_B3DMI</t>
  </si>
  <si>
    <t xml:space="preserve">DDR_1AB_DMI2</t>
  </si>
  <si>
    <t xml:space="preserve">DDR_XM1_B3WCK_P</t>
  </si>
  <si>
    <t xml:space="preserve">DDR_1AB_WCK2_P</t>
  </si>
  <si>
    <t xml:space="preserve">DDR_XM1_B3WCK_N</t>
  </si>
  <si>
    <t xml:space="preserve">DDR_1AB_WCK2_N</t>
  </si>
  <si>
    <t xml:space="preserve">DDR_XM1_B3RDQS_P</t>
  </si>
  <si>
    <t xml:space="preserve">DDR_1AB_RDQS2_P</t>
  </si>
  <si>
    <t xml:space="preserve">DDR_XM1_B3RDQS_N</t>
  </si>
  <si>
    <t xml:space="preserve">DDR_1AB_RDQS2_N</t>
  </si>
  <si>
    <t xml:space="preserve">DDR_XM1_B4D0</t>
  </si>
  <si>
    <t xml:space="preserve">DDR_XM1_B4D[0]</t>
  </si>
  <si>
    <t xml:space="preserve">DDR_1AB_DQ24</t>
  </si>
  <si>
    <t xml:space="preserve">DDR_XM1_B4D1</t>
  </si>
  <si>
    <t xml:space="preserve">DDR_XM1_B4D[1]</t>
  </si>
  <si>
    <t xml:space="preserve">DDR_1AB_DQ25</t>
  </si>
  <si>
    <t xml:space="preserve">DDR_XM1_B4D2</t>
  </si>
  <si>
    <t xml:space="preserve">DDR_XM1_B4D[2]</t>
  </si>
  <si>
    <t xml:space="preserve">DDR_1AB_DQ26</t>
  </si>
  <si>
    <t xml:space="preserve">DDR_XM1_B4D3</t>
  </si>
  <si>
    <t xml:space="preserve">DDR_XM1_B4D[3]</t>
  </si>
  <si>
    <t xml:space="preserve">DDR_1AB_DQ27</t>
  </si>
  <si>
    <t xml:space="preserve">DDR_XM1_B4D4</t>
  </si>
  <si>
    <t xml:space="preserve">DDR_XM1_B4D[4]</t>
  </si>
  <si>
    <t xml:space="preserve">DDR_1AB_DQ28</t>
  </si>
  <si>
    <t xml:space="preserve">DDR_XM1_B4D5</t>
  </si>
  <si>
    <t xml:space="preserve">DDR_XM1_B4D[5]</t>
  </si>
  <si>
    <t xml:space="preserve">DDR_1AB_DQ29</t>
  </si>
  <si>
    <t xml:space="preserve">DDR_XM1_B4D6</t>
  </si>
  <si>
    <t xml:space="preserve">DDR_XM1_B4D[6]</t>
  </si>
  <si>
    <t xml:space="preserve">DDR_1AB_DQ30</t>
  </si>
  <si>
    <t xml:space="preserve">DDR_XM1_B4D7</t>
  </si>
  <si>
    <t xml:space="preserve">DDR_XM1_B4D[7]</t>
  </si>
  <si>
    <t xml:space="preserve">DDR_1AB_DQ31</t>
  </si>
  <si>
    <t xml:space="preserve">DDR_XM1_B4DMI</t>
  </si>
  <si>
    <t xml:space="preserve">DDR_1AB_DMI3</t>
  </si>
  <si>
    <t xml:space="preserve">DDR_XM1_B4WCK_P</t>
  </si>
  <si>
    <t xml:space="preserve">DDR_1AB_WCK3_P</t>
  </si>
  <si>
    <t xml:space="preserve">DDR_XM1_B4WCK_N</t>
  </si>
  <si>
    <t xml:space="preserve">DDR_1AB_WCK3_N</t>
  </si>
  <si>
    <t xml:space="preserve">DDR_XM1_B4RDQS_P</t>
  </si>
  <si>
    <t xml:space="preserve">DDR_1AB_RDQS3_P</t>
  </si>
  <si>
    <t xml:space="preserve">DDR_XM1_B4RDQS_N</t>
  </si>
  <si>
    <t xml:space="preserve">DDR_1AB_RDQS3_N</t>
  </si>
  <si>
    <t xml:space="preserve">DDR_XM1_B5D0</t>
  </si>
  <si>
    <t xml:space="preserve">DDR_XM1_B5D[0]</t>
  </si>
  <si>
    <t xml:space="preserve">DDR_1CD_DQ0</t>
  </si>
  <si>
    <t xml:space="preserve">DDR_XM1_B5D1</t>
  </si>
  <si>
    <t xml:space="preserve">DDR_XM1_B5D[1]</t>
  </si>
  <si>
    <t xml:space="preserve">DDR_1CD_DQ1</t>
  </si>
  <si>
    <t xml:space="preserve">DDR_XM1_B5D2</t>
  </si>
  <si>
    <t xml:space="preserve">DDR_XM1_B5D[2]</t>
  </si>
  <si>
    <t xml:space="preserve">DDR_1CD_DQ2</t>
  </si>
  <si>
    <t xml:space="preserve">DDR_XM1_B5D3</t>
  </si>
  <si>
    <t xml:space="preserve">DDR_XM1_B5D[3]</t>
  </si>
  <si>
    <t xml:space="preserve">DDR_1CD_DQ3</t>
  </si>
  <si>
    <t xml:space="preserve">DDR_XM1_B5D4</t>
  </si>
  <si>
    <t xml:space="preserve">DDR_XM1_B5D[4]</t>
  </si>
  <si>
    <t xml:space="preserve">DDR_1CD_DQ4</t>
  </si>
  <si>
    <t xml:space="preserve">DDR_XM1_B5D5</t>
  </si>
  <si>
    <t xml:space="preserve">DDR_XM1_B5D[5]</t>
  </si>
  <si>
    <t xml:space="preserve">DDR_1CD_DQ5</t>
  </si>
  <si>
    <t xml:space="preserve">DDR_XM1_B5D6</t>
  </si>
  <si>
    <t xml:space="preserve">DDR_XM1_B5D[6]</t>
  </si>
  <si>
    <t xml:space="preserve">DDR_1CD_DQ6</t>
  </si>
  <si>
    <t xml:space="preserve">DDR_XM1_B5D7</t>
  </si>
  <si>
    <t xml:space="preserve">DDR_XM1_B5D[7]</t>
  </si>
  <si>
    <t xml:space="preserve">DDR_1CD_DQ7</t>
  </si>
  <si>
    <t xml:space="preserve">DDR_XM1_B5DMI</t>
  </si>
  <si>
    <t xml:space="preserve">DDR_1CD_DMI0</t>
  </si>
  <si>
    <t xml:space="preserve">DDR_XM1_B5WCK_P</t>
  </si>
  <si>
    <t xml:space="preserve">DDR_1CD_WCK0_P</t>
  </si>
  <si>
    <t xml:space="preserve">DDR_XM1_B5WCK_N</t>
  </si>
  <si>
    <t xml:space="preserve">DDR_1CD_WCK0_N</t>
  </si>
  <si>
    <t xml:space="preserve">DDR_XM1_B5RDQS_P</t>
  </si>
  <si>
    <t xml:space="preserve">DDR_1CD_RDQS0_P</t>
  </si>
  <si>
    <t xml:space="preserve">DDR_XM1_B5RDQS_N</t>
  </si>
  <si>
    <t xml:space="preserve">DDR_1CD_RDQS0_N</t>
  </si>
  <si>
    <t xml:space="preserve">DDR_XM1_B6D0</t>
  </si>
  <si>
    <t xml:space="preserve">DDR_XM1_B6D[0]</t>
  </si>
  <si>
    <t xml:space="preserve">DDR_1CD_DQ8</t>
  </si>
  <si>
    <t xml:space="preserve">DDR_XM1_B6D1</t>
  </si>
  <si>
    <t xml:space="preserve">DDR_XM1_B6D[1]</t>
  </si>
  <si>
    <t xml:space="preserve">DDR_1CD_DQ9</t>
  </si>
  <si>
    <t xml:space="preserve">DDR_XM1_B6D2</t>
  </si>
  <si>
    <t xml:space="preserve">DDR_XM1_B6D[2]</t>
  </si>
  <si>
    <t xml:space="preserve">DDR_1CD_DQ10</t>
  </si>
  <si>
    <t xml:space="preserve">DDR_XM1_B6D3</t>
  </si>
  <si>
    <t xml:space="preserve">DDR_XM1_B6D[3]</t>
  </si>
  <si>
    <t xml:space="preserve">DDR_1CD_DQ11</t>
  </si>
  <si>
    <t xml:space="preserve">DDR_XM1_B6D4</t>
  </si>
  <si>
    <t xml:space="preserve">DDR_XM1_B6D[4]</t>
  </si>
  <si>
    <t xml:space="preserve">DDR_1CD_DQ12</t>
  </si>
  <si>
    <t xml:space="preserve">DDR_XM1_B6D5</t>
  </si>
  <si>
    <t xml:space="preserve">DDR_XM1_B6D[5]</t>
  </si>
  <si>
    <t xml:space="preserve">DDR_1CD_DQ13</t>
  </si>
  <si>
    <t xml:space="preserve">DDR_XM1_B6D6</t>
  </si>
  <si>
    <t xml:space="preserve">DDR_XM1_B6D[6]</t>
  </si>
  <si>
    <t xml:space="preserve">DDR_1CD_DQ14</t>
  </si>
  <si>
    <t xml:space="preserve">DDR_XM1_B6D7</t>
  </si>
  <si>
    <t xml:space="preserve">DDR_XM1_B6D[7]</t>
  </si>
  <si>
    <t xml:space="preserve">DDR_1CD_DQ15</t>
  </si>
  <si>
    <t xml:space="preserve">DDR_XM1_B6DMI</t>
  </si>
  <si>
    <t xml:space="preserve">DDR_1CD_DMI1</t>
  </si>
  <si>
    <t xml:space="preserve">DDR_XM1_B6WCK_P</t>
  </si>
  <si>
    <t xml:space="preserve">DDR_1CD_WCK1_P</t>
  </si>
  <si>
    <t xml:space="preserve">DDR_XM1_B6WCK_N</t>
  </si>
  <si>
    <t xml:space="preserve">DDR_1CD_WCK1_N</t>
  </si>
  <si>
    <t xml:space="preserve">DDR_XM1_B6RDQS_P</t>
  </si>
  <si>
    <t xml:space="preserve">DDR_1CD_RDQS1_P</t>
  </si>
  <si>
    <t xml:space="preserve">DDR_XM1_B6RDQS_N</t>
  </si>
  <si>
    <t xml:space="preserve">DDR_1CD_RDQS1_N</t>
  </si>
  <si>
    <t xml:space="preserve">DDR_XM1_B7A_CA0</t>
  </si>
  <si>
    <t xml:space="preserve">DDR_XM1_B7A_CA[0]</t>
  </si>
  <si>
    <t xml:space="preserve">DDR_1C_CA0</t>
  </si>
  <si>
    <t xml:space="preserve">DDR_XM1_B7A_CA1</t>
  </si>
  <si>
    <t xml:space="preserve">DDR_XM1_B7A_CA[1]</t>
  </si>
  <si>
    <t xml:space="preserve">DDR_1C_CA1</t>
  </si>
  <si>
    <t xml:space="preserve">DDR_XM1_B7A_CA2</t>
  </si>
  <si>
    <t xml:space="preserve">DDR_XM1_B7A_CA[2]</t>
  </si>
  <si>
    <t xml:space="preserve">DDR_1C_CA2</t>
  </si>
  <si>
    <t xml:space="preserve">DDR_XM1_B7A_CA3</t>
  </si>
  <si>
    <t xml:space="preserve">DDR_XM1_B7A_CA[3]</t>
  </si>
  <si>
    <t xml:space="preserve">DDR_1C_CA3</t>
  </si>
  <si>
    <t xml:space="preserve">DDR_XM1_B7A_CA4</t>
  </si>
  <si>
    <t xml:space="preserve">DDR_XM1_B7A_CA[4]</t>
  </si>
  <si>
    <t xml:space="preserve">DDR_1C_CA4</t>
  </si>
  <si>
    <t xml:space="preserve">DDR_XM1_B7A_CA5</t>
  </si>
  <si>
    <t xml:space="preserve">DDR_XM1_B7A_CA[5]</t>
  </si>
  <si>
    <t xml:space="preserve">DDR_1C_CA5</t>
  </si>
  <si>
    <t xml:space="preserve">DDR_XM1_B7A_CA6</t>
  </si>
  <si>
    <t xml:space="preserve">DDR_XM1_B7A_CA[6]</t>
  </si>
  <si>
    <t xml:space="preserve">DDR_1C_CA6</t>
  </si>
  <si>
    <t xml:space="preserve">DDR_XM1_B7B_CA0</t>
  </si>
  <si>
    <t xml:space="preserve">DDR_XM1_B7B_CA[0]</t>
  </si>
  <si>
    <t xml:space="preserve">DDR_1D_CA0</t>
  </si>
  <si>
    <t xml:space="preserve">DDR_XM1_B7B_CA1</t>
  </si>
  <si>
    <t xml:space="preserve">DDR_XM1_B7B_CA[1]</t>
  </si>
  <si>
    <t xml:space="preserve">DDR_1D_CA1</t>
  </si>
  <si>
    <t xml:space="preserve">DDR_XM1_B7B_CA2</t>
  </si>
  <si>
    <t xml:space="preserve">DDR_XM1_B7B_CA[2]</t>
  </si>
  <si>
    <t xml:space="preserve">DDR_1D_CA2</t>
  </si>
  <si>
    <t xml:space="preserve">DDR_XM1_B7B_CA3</t>
  </si>
  <si>
    <t xml:space="preserve">DDR_XM1_B7B_CA[3]</t>
  </si>
  <si>
    <t xml:space="preserve">DDR_1D_CA3</t>
  </si>
  <si>
    <t xml:space="preserve">DDR_XM1_B7B_CA4</t>
  </si>
  <si>
    <t xml:space="preserve">DDR_XM1_B7B_CA[4]</t>
  </si>
  <si>
    <t xml:space="preserve">DDR_1D_CA4</t>
  </si>
  <si>
    <t xml:space="preserve">DDR_XM1_B7B_CA5</t>
  </si>
  <si>
    <t xml:space="preserve">DDR_XM1_B7B_CA[5]</t>
  </si>
  <si>
    <t xml:space="preserve">DDR_1D_CA5</t>
  </si>
  <si>
    <t xml:space="preserve">DDR_XM1_B7B_CA6</t>
  </si>
  <si>
    <t xml:space="preserve">DDR_XM1_B7B_CA[6]</t>
  </si>
  <si>
    <t xml:space="preserve">DDR_1D_CA6</t>
  </si>
  <si>
    <t xml:space="preserve">DDR_XM1_B7A_CS_CKE0</t>
  </si>
  <si>
    <t xml:space="preserve">DDR_1C_CS0</t>
  </si>
  <si>
    <t xml:space="preserve">DDR_XM1_B7A_CS_CKE1</t>
  </si>
  <si>
    <t xml:space="preserve">DDR_1C_CS1</t>
  </si>
  <si>
    <t xml:space="preserve">DDR_XM1_B7B_CS_CKE0</t>
  </si>
  <si>
    <t xml:space="preserve">DDR_1D_CS0</t>
  </si>
  <si>
    <t xml:space="preserve">DDR_XM1_B7B_CS_CKE1</t>
  </si>
  <si>
    <t xml:space="preserve">DDR_1D_CS1</t>
  </si>
  <si>
    <t xml:space="preserve">DDR_XM1_B7A_CLK_P</t>
  </si>
  <si>
    <t xml:space="preserve">DDR_1C_CLK_P</t>
  </si>
  <si>
    <t xml:space="preserve">DDR_XM1_B7A_CLK_N</t>
  </si>
  <si>
    <t xml:space="preserve">DDR_1C_CLK_N</t>
  </si>
  <si>
    <t xml:space="preserve">DDR_XM1_B7B_CLK_P</t>
  </si>
  <si>
    <t xml:space="preserve">DDR_1D_CLK_P</t>
  </si>
  <si>
    <t xml:space="preserve">DDR_XM1_B7B_CLK_N</t>
  </si>
  <si>
    <t xml:space="preserve">DDR_1D_CLK_N</t>
  </si>
  <si>
    <t xml:space="preserve">DDR_XM1_B8D0</t>
  </si>
  <si>
    <t xml:space="preserve">DDR_XM1_B8D[0]</t>
  </si>
  <si>
    <t xml:space="preserve">DDR_1CD_DQ16</t>
  </si>
  <si>
    <t xml:space="preserve">DDR_XM1_B8D1</t>
  </si>
  <si>
    <t xml:space="preserve">DDR_XM1_B8D[1]</t>
  </si>
  <si>
    <t xml:space="preserve">DDR_1CD_DQ17</t>
  </si>
  <si>
    <t xml:space="preserve">DDR_XM1_B8D2</t>
  </si>
  <si>
    <t xml:space="preserve">DDR_XM1_B8D[2]</t>
  </si>
  <si>
    <t xml:space="preserve">DDR_1CD_DQ18</t>
  </si>
  <si>
    <t xml:space="preserve">DDR_XM1_B8D3</t>
  </si>
  <si>
    <t xml:space="preserve">DDR_XM1_B8D[3]</t>
  </si>
  <si>
    <t xml:space="preserve">DDR_1CD_DQ19</t>
  </si>
  <si>
    <t xml:space="preserve">DDR_XM1_B8D4</t>
  </si>
  <si>
    <t xml:space="preserve">DDR_XM1_B8D[4]</t>
  </si>
  <si>
    <t xml:space="preserve">DDR_1CD_DQ20</t>
  </si>
  <si>
    <t xml:space="preserve">DDR_XM1_B8D5</t>
  </si>
  <si>
    <t xml:space="preserve">DDR_XM1_B8D[5]</t>
  </si>
  <si>
    <t xml:space="preserve">DDR_1CD_DQ21</t>
  </si>
  <si>
    <t xml:space="preserve">DDR_XM1_B8D6</t>
  </si>
  <si>
    <t xml:space="preserve">DDR_XM1_B8D[6]</t>
  </si>
  <si>
    <t xml:space="preserve">DDR_1CD_DQ22</t>
  </si>
  <si>
    <t xml:space="preserve">DDR_XM1_B8D7</t>
  </si>
  <si>
    <t xml:space="preserve">DDR_XM1_B8D[7]</t>
  </si>
  <si>
    <t xml:space="preserve">DDR_1CD_DQ23</t>
  </si>
  <si>
    <t xml:space="preserve">DDR_XM1_B8DMI</t>
  </si>
  <si>
    <t xml:space="preserve">DDR_1CD_DMI2</t>
  </si>
  <si>
    <t xml:space="preserve">DDR_XM1_B8WCK_P</t>
  </si>
  <si>
    <t xml:space="preserve">DDR_1CD_WCK2_P</t>
  </si>
  <si>
    <t xml:space="preserve">DDR_XM1_B8WCK_N</t>
  </si>
  <si>
    <t xml:space="preserve">DDR_1CD_WCK2_N</t>
  </si>
  <si>
    <t xml:space="preserve">DDR_XM1_B8RDQS_P</t>
  </si>
  <si>
    <t xml:space="preserve">DDR_1CD_RDQS2_P</t>
  </si>
  <si>
    <t xml:space="preserve">DDR_XM1_B8RDQS_N</t>
  </si>
  <si>
    <t xml:space="preserve">DDR_1CD_RDQS2_N</t>
  </si>
  <si>
    <t xml:space="preserve">DDR_XM1_B9D0</t>
  </si>
  <si>
    <t xml:space="preserve">DDR_XM1_B9D[0]</t>
  </si>
  <si>
    <t xml:space="preserve">DDR_1CD_DQ24</t>
  </si>
  <si>
    <t xml:space="preserve">DDR_XM1_B9D1</t>
  </si>
  <si>
    <t xml:space="preserve">DDR_XM1_B9D[1]</t>
  </si>
  <si>
    <t xml:space="preserve">DDR_1CD_DQ25</t>
  </si>
  <si>
    <t xml:space="preserve">DDR_XM1_B9D2</t>
  </si>
  <si>
    <t xml:space="preserve">DDR_XM1_B9D[2]</t>
  </si>
  <si>
    <t xml:space="preserve">DDR_1CD_DQ26</t>
  </si>
  <si>
    <t xml:space="preserve">DDR_XM1_B9D3</t>
  </si>
  <si>
    <t xml:space="preserve">DDR_XM1_B9D[3]</t>
  </si>
  <si>
    <t xml:space="preserve">DDR_1CD_DQ27</t>
  </si>
  <si>
    <t xml:space="preserve">DDR_XM1_B9D4</t>
  </si>
  <si>
    <t xml:space="preserve">DDR_XM1_B9D[4]</t>
  </si>
  <si>
    <t xml:space="preserve">DDR_1CD_DQ28</t>
  </si>
  <si>
    <t xml:space="preserve">DDR_XM1_B9D5</t>
  </si>
  <si>
    <t xml:space="preserve">DDR_XM1_B9D[5]</t>
  </si>
  <si>
    <t xml:space="preserve">DDR_1CD_DQ29</t>
  </si>
  <si>
    <t xml:space="preserve">DDR_XM1_B9D6</t>
  </si>
  <si>
    <t xml:space="preserve">DDR_XM1_B9D[6]</t>
  </si>
  <si>
    <t xml:space="preserve">DDR_1CD_DQ30</t>
  </si>
  <si>
    <t xml:space="preserve">DDR_XM1_B9D7</t>
  </si>
  <si>
    <t xml:space="preserve">DDR_XM1_B9D[7]</t>
  </si>
  <si>
    <t xml:space="preserve">DDR_1CD_DQ31</t>
  </si>
  <si>
    <t xml:space="preserve">DDR_XM1_B9DMI</t>
  </si>
  <si>
    <t xml:space="preserve">DDR_1CD_DMI3</t>
  </si>
  <si>
    <t xml:space="preserve">DDR_XM1_B9WCK_P</t>
  </si>
  <si>
    <t xml:space="preserve">DDR_1CD_WCK3_P</t>
  </si>
  <si>
    <t xml:space="preserve">DDR_XM1_B9WCK_N</t>
  </si>
  <si>
    <t xml:space="preserve">DDR_1CD_WCK3_N</t>
  </si>
  <si>
    <t xml:space="preserve">DDR_XM1_B9RDQS_P</t>
  </si>
  <si>
    <t xml:space="preserve">DDR_1CD_RDQS3_P</t>
  </si>
  <si>
    <t xml:space="preserve">DDR_XM1_B9RDQS_N</t>
  </si>
  <si>
    <t xml:space="preserve">DDR_1CD_RDQS3_N</t>
  </si>
  <si>
    <t xml:space="preserve">DDR2</t>
  </si>
  <si>
    <t xml:space="preserve">DDR_XM2_B0D0</t>
  </si>
  <si>
    <t xml:space="preserve">DDR_XM2_B0D[0]</t>
  </si>
  <si>
    <t xml:space="preserve">DDR_2AB_DQ0</t>
  </si>
  <si>
    <t xml:space="preserve">DDR_XM2_B0D1</t>
  </si>
  <si>
    <t xml:space="preserve">DDR_XM2_B0D[1]</t>
  </si>
  <si>
    <t xml:space="preserve">DDR_2AB_DQ1</t>
  </si>
  <si>
    <t xml:space="preserve">DDR_XM2_B0D2</t>
  </si>
  <si>
    <t xml:space="preserve">DDR_XM2_B0D[2]</t>
  </si>
  <si>
    <t xml:space="preserve">DDR_2AB_DQ2</t>
  </si>
  <si>
    <t xml:space="preserve">DDR_XM2_B0D3</t>
  </si>
  <si>
    <t xml:space="preserve">DDR_XM2_B0D[3]</t>
  </si>
  <si>
    <t xml:space="preserve">DDR_2AB_DQ3</t>
  </si>
  <si>
    <t xml:space="preserve">DDR_XM2_B0D4</t>
  </si>
  <si>
    <t xml:space="preserve">DDR_XM2_B0D[4]</t>
  </si>
  <si>
    <t xml:space="preserve">DDR_2AB_DQ4</t>
  </si>
  <si>
    <t xml:space="preserve">DDR_XM2_B0D5</t>
  </si>
  <si>
    <t xml:space="preserve">DDR_XM2_B0D[5]</t>
  </si>
  <si>
    <t xml:space="preserve">DDR_2AB_DQ5</t>
  </si>
  <si>
    <t xml:space="preserve">DDR_XM2_B0D6</t>
  </si>
  <si>
    <t xml:space="preserve">DDR_XM2_B0D[6]</t>
  </si>
  <si>
    <t xml:space="preserve">DDR_2AB_DQ6</t>
  </si>
  <si>
    <t xml:space="preserve">DDR_XM2_B0D7</t>
  </si>
  <si>
    <t xml:space="preserve">DDR_XM2_B0D[7]</t>
  </si>
  <si>
    <t xml:space="preserve">DDR_2AB_DQ7</t>
  </si>
  <si>
    <t xml:space="preserve">DDR_XM2_B0DMI</t>
  </si>
  <si>
    <t xml:space="preserve">DDR_2AB_DMI0</t>
  </si>
  <si>
    <t xml:space="preserve">DDR_XM2_B0WCK_P</t>
  </si>
  <si>
    <t xml:space="preserve">DDR_2AB_WCK0_P</t>
  </si>
  <si>
    <t xml:space="preserve">DDR_XM2_B0WCK_N</t>
  </si>
  <si>
    <t xml:space="preserve">DDR_2AB_WCK0_N</t>
  </si>
  <si>
    <t xml:space="preserve">DDR_XM2_B0RDQS_P</t>
  </si>
  <si>
    <t xml:space="preserve">DDR_2AB_RDQS0_P</t>
  </si>
  <si>
    <t xml:space="preserve">DDR_XM2_B0RDQS_N</t>
  </si>
  <si>
    <t xml:space="preserve">DDR_2AB_RDQS0_N</t>
  </si>
  <si>
    <t xml:space="preserve">DDR_XM2_B1D0</t>
  </si>
  <si>
    <t xml:space="preserve">DDR_XM2_B1D[0]</t>
  </si>
  <si>
    <t xml:space="preserve">DDR_2AB_DQ8</t>
  </si>
  <si>
    <t xml:space="preserve">DDR_XM2_B1D1</t>
  </si>
  <si>
    <t xml:space="preserve">DDR_XM2_B1D[1]</t>
  </si>
  <si>
    <t xml:space="preserve">DDR_2AB_DQ9</t>
  </si>
  <si>
    <t xml:space="preserve">DDR_XM2_B1D2</t>
  </si>
  <si>
    <t xml:space="preserve">DDR_XM2_B1D[2]</t>
  </si>
  <si>
    <t xml:space="preserve">DDR_2AB_DQ10</t>
  </si>
  <si>
    <t xml:space="preserve">DDR_XM2_B1D3</t>
  </si>
  <si>
    <t xml:space="preserve">DDR_XM2_B1D[3]</t>
  </si>
  <si>
    <t xml:space="preserve">DDR_2AB_DQ11</t>
  </si>
  <si>
    <t xml:space="preserve">DDR_XM2_B1D4</t>
  </si>
  <si>
    <t xml:space="preserve">DDR_XM2_B1D[4]</t>
  </si>
  <si>
    <t xml:space="preserve">DDR_2AB_DQ12</t>
  </si>
  <si>
    <t xml:space="preserve">DDR_XM2_B1D5</t>
  </si>
  <si>
    <t xml:space="preserve">DDR_XM2_B1D[5]</t>
  </si>
  <si>
    <t xml:space="preserve">DDR_2AB_DQ13</t>
  </si>
  <si>
    <t xml:space="preserve">DDR_XM2_B1D6</t>
  </si>
  <si>
    <t xml:space="preserve">DDR_XM2_B1D[6]</t>
  </si>
  <si>
    <t xml:space="preserve">DDR_2AB_DQ14</t>
  </si>
  <si>
    <t xml:space="preserve">DDR_XM2_B1D7</t>
  </si>
  <si>
    <t xml:space="preserve">DDR_XM2_B1D[7]</t>
  </si>
  <si>
    <t xml:space="preserve">DDR_2AB_DQ15</t>
  </si>
  <si>
    <t xml:space="preserve">DDR_XM2_B1DMI</t>
  </si>
  <si>
    <t xml:space="preserve">DDR_2AB_DMI1</t>
  </si>
  <si>
    <t xml:space="preserve">DDR_XM2_B1WCK_P</t>
  </si>
  <si>
    <t xml:space="preserve">DDR_2AB_WCK1_P</t>
  </si>
  <si>
    <t xml:space="preserve">DDR_XM2_B1WCK_N</t>
  </si>
  <si>
    <t xml:space="preserve">DDR_2AB_WCK1_N</t>
  </si>
  <si>
    <t xml:space="preserve">DDR_XM2_B1RDQS_P</t>
  </si>
  <si>
    <t xml:space="preserve">DDR_2AB_RDQS1_P</t>
  </si>
  <si>
    <t xml:space="preserve">DDR_XM2_B1RDQS_N</t>
  </si>
  <si>
    <t xml:space="preserve">DDR_2AB_RDQS1_N</t>
  </si>
  <si>
    <t xml:space="preserve">DDR_XM2_B2A_CA0</t>
  </si>
  <si>
    <t xml:space="preserve">DDR_XM2_B2A_CA[0]</t>
  </si>
  <si>
    <t xml:space="preserve">DDR_2A_CA0</t>
  </si>
  <si>
    <t xml:space="preserve">DDR_XM2_B2A_CA1</t>
  </si>
  <si>
    <t xml:space="preserve">DDR_XM2_B2A_CA[1]</t>
  </si>
  <si>
    <t xml:space="preserve">DDR_2A_CA1</t>
  </si>
  <si>
    <t xml:space="preserve">DDR_XM2_B2A_CA2</t>
  </si>
  <si>
    <t xml:space="preserve">DDR_XM2_B2A_CA[2]</t>
  </si>
  <si>
    <t xml:space="preserve">DDR_2A_CA2</t>
  </si>
  <si>
    <t xml:space="preserve">DDR_XM2_B2A_CA3</t>
  </si>
  <si>
    <t xml:space="preserve">DDR_XM2_B2A_CA[3]</t>
  </si>
  <si>
    <t xml:space="preserve">DDR_2A_CA3</t>
  </si>
  <si>
    <t xml:space="preserve">DDR_XM2_B2A_CA4</t>
  </si>
  <si>
    <t xml:space="preserve">DDR_XM2_B2A_CA[4]</t>
  </si>
  <si>
    <t xml:space="preserve">DDR_2A_CA4</t>
  </si>
  <si>
    <t xml:space="preserve">DDR_XM2_B2A_CA5</t>
  </si>
  <si>
    <t xml:space="preserve">DDR_XM2_B2A_CA[5]</t>
  </si>
  <si>
    <t xml:space="preserve">DDR_2A_CA5</t>
  </si>
  <si>
    <t xml:space="preserve">DDR_XM2_B2A_CA6</t>
  </si>
  <si>
    <t xml:space="preserve">DDR_XM2_B2A_CA[6]</t>
  </si>
  <si>
    <t xml:space="preserve">DDR_2A_CA6</t>
  </si>
  <si>
    <t xml:space="preserve">DDR_XM2_B2B_CA0</t>
  </si>
  <si>
    <t xml:space="preserve">DDR_XM2_B2B_CA[0]</t>
  </si>
  <si>
    <t xml:space="preserve">DDR_2B_CA0</t>
  </si>
  <si>
    <t xml:space="preserve">DDR_XM2_B2B_CA1</t>
  </si>
  <si>
    <t xml:space="preserve">DDR_XM2_B2B_CA[1]</t>
  </si>
  <si>
    <t xml:space="preserve">DDR_2B_CA1</t>
  </si>
  <si>
    <t xml:space="preserve">DDR_XM2_B2B_CA2</t>
  </si>
  <si>
    <t xml:space="preserve">DDR_XM2_B2B_CA[2]</t>
  </si>
  <si>
    <t xml:space="preserve">DDR_2B_CA2</t>
  </si>
  <si>
    <t xml:space="preserve">DDR_XM2_B2B_CA3</t>
  </si>
  <si>
    <t xml:space="preserve">DDR_XM2_B2B_CA[3]</t>
  </si>
  <si>
    <t xml:space="preserve">DDR_2B_CA3</t>
  </si>
  <si>
    <t xml:space="preserve">DDR_XM2_B2B_CA4</t>
  </si>
  <si>
    <t xml:space="preserve">DDR_XM2_B2B_CA[4]</t>
  </si>
  <si>
    <t xml:space="preserve">DDR_2B_CA4</t>
  </si>
  <si>
    <t xml:space="preserve">DDR_XM2_B2B_CA5</t>
  </si>
  <si>
    <t xml:space="preserve">DDR_XM2_B2B_CA[5]</t>
  </si>
  <si>
    <t xml:space="preserve">DDR_2B_CA5</t>
  </si>
  <si>
    <t xml:space="preserve">DDR_XM2_B2B_CA6</t>
  </si>
  <si>
    <t xml:space="preserve">DDR_XM2_B2B_CA[6]</t>
  </si>
  <si>
    <t xml:space="preserve">DDR_2B_CA6</t>
  </si>
  <si>
    <t xml:space="preserve">DDR_XM2_B2A_CS_CKE0</t>
  </si>
  <si>
    <t xml:space="preserve">DDR_2A_CS0</t>
  </si>
  <si>
    <t xml:space="preserve">DDR_XM2_B2A_CS_CKE1</t>
  </si>
  <si>
    <t xml:space="preserve">DDR_2A_CS1</t>
  </si>
  <si>
    <t xml:space="preserve">DDR_XM2_B2B_CS_CKE0</t>
  </si>
  <si>
    <t xml:space="preserve">DDR_2B_CS0</t>
  </si>
  <si>
    <t xml:space="preserve">DDR_XM2_B2B_CS_CKE1</t>
  </si>
  <si>
    <t xml:space="preserve">DDR_2B_CS1</t>
  </si>
  <si>
    <t xml:space="preserve">DDR_XM2_B2A_CLK_P</t>
  </si>
  <si>
    <t xml:space="preserve">DDR_2A_CLK_P</t>
  </si>
  <si>
    <t xml:space="preserve">DDR_XM2_B2A_CLK_N</t>
  </si>
  <si>
    <t xml:space="preserve">DDR_2A_CLK_N</t>
  </si>
  <si>
    <t xml:space="preserve">DDR_XM2_B2B_CLK_P</t>
  </si>
  <si>
    <t xml:space="preserve">DDR_2B_CLK_P</t>
  </si>
  <si>
    <t xml:space="preserve">DDR_XM2_B2B_CLK_N</t>
  </si>
  <si>
    <t xml:space="preserve">DDR_2B_CLK_N</t>
  </si>
  <si>
    <t xml:space="preserve">DDR_XM2_B3D0</t>
  </si>
  <si>
    <t xml:space="preserve">DDR_XM2_B3D[0]</t>
  </si>
  <si>
    <t xml:space="preserve">DDR_2AB_DQ16</t>
  </si>
  <si>
    <t xml:space="preserve">DDR_XM2_B3D1</t>
  </si>
  <si>
    <t xml:space="preserve">DDR_XM2_B3D[1]</t>
  </si>
  <si>
    <t xml:space="preserve">DDR_2AB_DQ17</t>
  </si>
  <si>
    <t xml:space="preserve">DDR_XM2_B3D2</t>
  </si>
  <si>
    <t xml:space="preserve">DDR_XM2_B3D[2]</t>
  </si>
  <si>
    <t xml:space="preserve">DDR_2AB_DQ18</t>
  </si>
  <si>
    <t xml:space="preserve">DDR_XM2_B3D3</t>
  </si>
  <si>
    <t xml:space="preserve">DDR_XM2_B3D[3]</t>
  </si>
  <si>
    <t xml:space="preserve">DDR_2AB_DQ19</t>
  </si>
  <si>
    <t xml:space="preserve">DDR_XM2_B3D4</t>
  </si>
  <si>
    <t xml:space="preserve">DDR_XM2_B3D[4]</t>
  </si>
  <si>
    <t xml:space="preserve">DDR_2AB_DQ20</t>
  </si>
  <si>
    <t xml:space="preserve">DDR_XM2_B3D5</t>
  </si>
  <si>
    <t xml:space="preserve">DDR_XM2_B3D[5]</t>
  </si>
  <si>
    <t xml:space="preserve">DDR_2AB_DQ21</t>
  </si>
  <si>
    <t xml:space="preserve">DDR_XM2_B3D6</t>
  </si>
  <si>
    <t xml:space="preserve">DDR_XM2_B3D[6]</t>
  </si>
  <si>
    <t xml:space="preserve">DDR_2AB_DQ22</t>
  </si>
  <si>
    <t xml:space="preserve">DDR_XM2_B3D7</t>
  </si>
  <si>
    <t xml:space="preserve">DDR_XM2_B3D[7]</t>
  </si>
  <si>
    <t xml:space="preserve">DDR_2AB_DQ23</t>
  </si>
  <si>
    <t xml:space="preserve">DDR_XM2_B3DMI</t>
  </si>
  <si>
    <t xml:space="preserve">DDR_2AB_DMI2</t>
  </si>
  <si>
    <t xml:space="preserve">DDR_XM2_B3WCK_P</t>
  </si>
  <si>
    <t xml:space="preserve">DDR_2AB_WCK2_P</t>
  </si>
  <si>
    <t xml:space="preserve">DDR_XM2_B3WCK_N</t>
  </si>
  <si>
    <t xml:space="preserve">DDR_2AB_WCK2_N</t>
  </si>
  <si>
    <t xml:space="preserve">DDR_XM2_B3RDQS_P</t>
  </si>
  <si>
    <t xml:space="preserve">DDR_2AB_RDQS2_P</t>
  </si>
  <si>
    <t xml:space="preserve">DDR_XM2_B3RDQS_N</t>
  </si>
  <si>
    <t xml:space="preserve">DDR_2AB_RDQS2_N</t>
  </si>
  <si>
    <t xml:space="preserve">DDR_XM2_B4D0</t>
  </si>
  <si>
    <t xml:space="preserve">DDR_XM2_B4D[0]</t>
  </si>
  <si>
    <t xml:space="preserve">DDR_2AB_DQ24</t>
  </si>
  <si>
    <t xml:space="preserve">DDR_XM2_B4D1</t>
  </si>
  <si>
    <t xml:space="preserve">DDR_XM2_B4D[1]</t>
  </si>
  <si>
    <t xml:space="preserve">DDR_2AB_DQ25</t>
  </si>
  <si>
    <t xml:space="preserve">DDR_XM2_B4D2</t>
  </si>
  <si>
    <t xml:space="preserve">DDR_XM2_B4D[2]</t>
  </si>
  <si>
    <t xml:space="preserve">DDR_2AB_DQ26</t>
  </si>
  <si>
    <t xml:space="preserve">DDR_XM2_B4D3</t>
  </si>
  <si>
    <t xml:space="preserve">DDR_XM2_B4D[3]</t>
  </si>
  <si>
    <t xml:space="preserve">DDR_2AB_DQ27</t>
  </si>
  <si>
    <t xml:space="preserve">DDR_XM2_B4D4</t>
  </si>
  <si>
    <t xml:space="preserve">DDR_XM2_B4D[4]</t>
  </si>
  <si>
    <t xml:space="preserve">DDR_2AB_DQ28</t>
  </si>
  <si>
    <t xml:space="preserve">DDR_XM2_B4D5</t>
  </si>
  <si>
    <t xml:space="preserve">DDR_XM2_B4D[5]</t>
  </si>
  <si>
    <t xml:space="preserve">DDR_2AB_DQ29</t>
  </si>
  <si>
    <t xml:space="preserve">DDR_XM2_B4D6</t>
  </si>
  <si>
    <t xml:space="preserve">DDR_XM2_B4D[6]</t>
  </si>
  <si>
    <t xml:space="preserve">DDR_2AB_DQ30</t>
  </si>
  <si>
    <t xml:space="preserve">DDR_XM2_B4D7</t>
  </si>
  <si>
    <t xml:space="preserve">DDR_XM2_B4D[7]</t>
  </si>
  <si>
    <t xml:space="preserve">DDR_2AB_DQ31</t>
  </si>
  <si>
    <t xml:space="preserve">DDR_XM2_B4DMI</t>
  </si>
  <si>
    <t xml:space="preserve">DDR_2AB_DMI3</t>
  </si>
  <si>
    <t xml:space="preserve">DDR_XM2_B4WCK_P</t>
  </si>
  <si>
    <t xml:space="preserve">DDR_2AB_WCK3_P</t>
  </si>
  <si>
    <t xml:space="preserve">DDR_XM2_B4WCK_N</t>
  </si>
  <si>
    <t xml:space="preserve">DDR_2AB_WCK3_N</t>
  </si>
  <si>
    <t xml:space="preserve">DDR_XM2_B4RDQS_P</t>
  </si>
  <si>
    <t xml:space="preserve">DDR_2AB_RDQS3_P</t>
  </si>
  <si>
    <t xml:space="preserve">DDR_XM2_B4RDQS_N</t>
  </si>
  <si>
    <t xml:space="preserve">DDR_2AB_RDQS3_N</t>
  </si>
  <si>
    <t xml:space="preserve">DDR_XM2_B5D0</t>
  </si>
  <si>
    <t xml:space="preserve">DDR_XM2_B5D[0]</t>
  </si>
  <si>
    <t xml:space="preserve">DDR_2CD_DQ0</t>
  </si>
  <si>
    <t xml:space="preserve">DDR_XM2_B5D1</t>
  </si>
  <si>
    <t xml:space="preserve">DDR_XM2_B5D[1]</t>
  </si>
  <si>
    <t xml:space="preserve">DDR_2CD_DQ1</t>
  </si>
  <si>
    <t xml:space="preserve">DDR_XM2_B5D2</t>
  </si>
  <si>
    <t xml:space="preserve">DDR_XM2_B5D[2]</t>
  </si>
  <si>
    <t xml:space="preserve">DDR_2CD_DQ2</t>
  </si>
  <si>
    <t xml:space="preserve">DDR_XM2_B5D3</t>
  </si>
  <si>
    <t xml:space="preserve">DDR_XM2_B5D[3]</t>
  </si>
  <si>
    <t xml:space="preserve">DDR_2CD_DQ3</t>
  </si>
  <si>
    <t xml:space="preserve">DDR_XM2_B5D4</t>
  </si>
  <si>
    <t xml:space="preserve">DDR_XM2_B5D[4]</t>
  </si>
  <si>
    <t xml:space="preserve">DDR_2CD_DQ4</t>
  </si>
  <si>
    <t xml:space="preserve">DDR_XM2_B5D5</t>
  </si>
  <si>
    <t xml:space="preserve">DDR_XM2_B5D[5]</t>
  </si>
  <si>
    <t xml:space="preserve">DDR_2CD_DQ5</t>
  </si>
  <si>
    <t xml:space="preserve">DDR_XM2_B5D6</t>
  </si>
  <si>
    <t xml:space="preserve">DDR_XM2_B5D[6]</t>
  </si>
  <si>
    <t xml:space="preserve">DDR_2CD_DQ6</t>
  </si>
  <si>
    <t xml:space="preserve">DDR_XM2_B5D7</t>
  </si>
  <si>
    <t xml:space="preserve">DDR_XM2_B5D[7]</t>
  </si>
  <si>
    <t xml:space="preserve">DDR_2CD_DQ7</t>
  </si>
  <si>
    <t xml:space="preserve">DDR_XM2_B5DMI</t>
  </si>
  <si>
    <t xml:space="preserve">DDR_2CD_DMI0</t>
  </si>
  <si>
    <t xml:space="preserve">DDR_XM2_B5WCK_P</t>
  </si>
  <si>
    <t xml:space="preserve">DDR_2CD_WCK0_P</t>
  </si>
  <si>
    <t xml:space="preserve">DDR_XM2_B5WCK_N</t>
  </si>
  <si>
    <t xml:space="preserve">DDR_2CD_WCK0_N</t>
  </si>
  <si>
    <t xml:space="preserve">DDR_XM2_B5RDQS_P</t>
  </si>
  <si>
    <t xml:space="preserve">DDR_2CD_RDQS0_P</t>
  </si>
  <si>
    <t xml:space="preserve">DDR_XM2_B5RDQS_N</t>
  </si>
  <si>
    <t xml:space="preserve">DDR_2CD_RDQS0_N</t>
  </si>
  <si>
    <t xml:space="preserve">DDR_XM2_B6D0</t>
  </si>
  <si>
    <t xml:space="preserve">DDR_XM2_B6D[0]</t>
  </si>
  <si>
    <t xml:space="preserve">DDR_2CD_DQ8</t>
  </si>
  <si>
    <t xml:space="preserve">DDR_XM2_B6D1</t>
  </si>
  <si>
    <t xml:space="preserve">DDR_XM2_B6D[1]</t>
  </si>
  <si>
    <t xml:space="preserve">DDR_2CD_DQ9</t>
  </si>
  <si>
    <t xml:space="preserve">DDR_XM2_B6D2</t>
  </si>
  <si>
    <t xml:space="preserve">DDR_XM2_B6D[2]</t>
  </si>
  <si>
    <t xml:space="preserve">DDR_2CD_DQ10</t>
  </si>
  <si>
    <t xml:space="preserve">DDR_XM2_B6D3</t>
  </si>
  <si>
    <t xml:space="preserve">DDR_XM2_B6D[3]</t>
  </si>
  <si>
    <t xml:space="preserve">DDR_2CD_DQ11</t>
  </si>
  <si>
    <t xml:space="preserve">DDR_XM2_B6D4</t>
  </si>
  <si>
    <t xml:space="preserve">DDR_XM2_B6D[4]</t>
  </si>
  <si>
    <t xml:space="preserve">DDR_2CD_DQ12</t>
  </si>
  <si>
    <t xml:space="preserve">DDR_XM2_B6D5</t>
  </si>
  <si>
    <t xml:space="preserve">DDR_XM2_B6D[5]</t>
  </si>
  <si>
    <t xml:space="preserve">DDR_2CD_DQ13</t>
  </si>
  <si>
    <t xml:space="preserve">DDR_XM2_B6D6</t>
  </si>
  <si>
    <t xml:space="preserve">DDR_XM2_B6D[6]</t>
  </si>
  <si>
    <t xml:space="preserve">DDR_2CD_DQ14</t>
  </si>
  <si>
    <t xml:space="preserve">DDR_XM2_B6D7</t>
  </si>
  <si>
    <t xml:space="preserve">DDR_XM2_B6D[7]</t>
  </si>
  <si>
    <t xml:space="preserve">DDR_2CD_DQ15</t>
  </si>
  <si>
    <t xml:space="preserve">DDR_XM2_B6DMI</t>
  </si>
  <si>
    <t xml:space="preserve">DDR_2CD_DMI1</t>
  </si>
  <si>
    <t xml:space="preserve">DDR_XM2_B6WCK_P</t>
  </si>
  <si>
    <t xml:space="preserve">DDR_2CD_WCK1_P</t>
  </si>
  <si>
    <t xml:space="preserve">DDR_XM2_B6WCK_N</t>
  </si>
  <si>
    <t xml:space="preserve">DDR_2CD_WCK1_N</t>
  </si>
  <si>
    <t xml:space="preserve">DDR_XM2_B6RDQS_P</t>
  </si>
  <si>
    <t xml:space="preserve">DDR_2CD_RDQS1_P</t>
  </si>
  <si>
    <t xml:space="preserve">DDR_XM2_B6RDQS_N</t>
  </si>
  <si>
    <t xml:space="preserve">DDR_2CD_RDQS1_N</t>
  </si>
  <si>
    <t xml:space="preserve">DDR_XM2_B7A_CA0</t>
  </si>
  <si>
    <t xml:space="preserve">DDR_XM2_B7A_CA[0]</t>
  </si>
  <si>
    <t xml:space="preserve">DDR_2C_CA0</t>
  </si>
  <si>
    <t xml:space="preserve">DDR_XM2_B7A_CA1</t>
  </si>
  <si>
    <t xml:space="preserve">DDR_XM2_B7A_CA[1]</t>
  </si>
  <si>
    <t xml:space="preserve">DDR_2C_CA1</t>
  </si>
  <si>
    <t xml:space="preserve">DDR_XM2_B7A_CA2</t>
  </si>
  <si>
    <t xml:space="preserve">DDR_XM2_B7A_CA[2]</t>
  </si>
  <si>
    <t xml:space="preserve">DDR_2C_CA2</t>
  </si>
  <si>
    <t xml:space="preserve">DDR_XM2_B7A_CA3</t>
  </si>
  <si>
    <t xml:space="preserve">DDR_XM2_B7A_CA[3]</t>
  </si>
  <si>
    <t xml:space="preserve">DDR_2C_CA3</t>
  </si>
  <si>
    <t xml:space="preserve">DDR_XM2_B7A_CA4</t>
  </si>
  <si>
    <t xml:space="preserve">DDR_XM2_B7A_CA[4]</t>
  </si>
  <si>
    <t xml:space="preserve">DDR_2C_CA4</t>
  </si>
  <si>
    <t xml:space="preserve">DDR_XM2_B7A_CA5</t>
  </si>
  <si>
    <t xml:space="preserve">DDR_XM2_B7A_CA[5]</t>
  </si>
  <si>
    <t xml:space="preserve">DDR_2C_CA5</t>
  </si>
  <si>
    <t xml:space="preserve">DDR_XM2_B7A_CA6</t>
  </si>
  <si>
    <t xml:space="preserve">DDR_XM2_B7A_CA[6]</t>
  </si>
  <si>
    <t xml:space="preserve">DDR_2C_CA6</t>
  </si>
  <si>
    <t xml:space="preserve">DDR_XM2_B7B_CA0</t>
  </si>
  <si>
    <t xml:space="preserve">DDR_XM2_B7B_CA[0]</t>
  </si>
  <si>
    <t xml:space="preserve">DDR_2D_CA0</t>
  </si>
  <si>
    <t xml:space="preserve">DDR_XM2_B7B_CA1</t>
  </si>
  <si>
    <t xml:space="preserve">DDR_XM2_B7B_CA[1]</t>
  </si>
  <si>
    <t xml:space="preserve">DDR_2D_CA1</t>
  </si>
  <si>
    <t xml:space="preserve">DDR_XM2_B7B_CA2</t>
  </si>
  <si>
    <t xml:space="preserve">DDR_XM2_B7B_CA[2]</t>
  </si>
  <si>
    <t xml:space="preserve">DDR_2D_CA2</t>
  </si>
  <si>
    <t xml:space="preserve">DDR_XM2_B7B_CA3</t>
  </si>
  <si>
    <t xml:space="preserve">DDR_XM2_B7B_CA[3]</t>
  </si>
  <si>
    <t xml:space="preserve">DDR_2D_CA3</t>
  </si>
  <si>
    <t xml:space="preserve">DDR_XM2_B7B_CA4</t>
  </si>
  <si>
    <t xml:space="preserve">DDR_XM2_B7B_CA[4]</t>
  </si>
  <si>
    <t xml:space="preserve">DDR_2D_CA4</t>
  </si>
  <si>
    <t xml:space="preserve">DDR_XM2_B7B_CA5</t>
  </si>
  <si>
    <t xml:space="preserve">DDR_XM2_B7B_CA[5]</t>
  </si>
  <si>
    <t xml:space="preserve">DDR_2D_CA5</t>
  </si>
  <si>
    <t xml:space="preserve">DDR_XM2_B7B_CA6</t>
  </si>
  <si>
    <t xml:space="preserve">DDR_XM2_B7B_CA[6]</t>
  </si>
  <si>
    <t xml:space="preserve">DDR_2D_CA6</t>
  </si>
  <si>
    <t xml:space="preserve">DDR_XM2_B7A_CS_CKE0</t>
  </si>
  <si>
    <t xml:space="preserve">DDR_2C_CS0</t>
  </si>
  <si>
    <t xml:space="preserve">DDR_XM2_B7A_CS_CKE1</t>
  </si>
  <si>
    <t xml:space="preserve">DDR_2C_CS1</t>
  </si>
  <si>
    <t xml:space="preserve">DDR_XM2_B7B_CS_CKE0</t>
  </si>
  <si>
    <t xml:space="preserve">DDR_2D_CS0</t>
  </si>
  <si>
    <t xml:space="preserve">DDR_XM2_B7B_CS_CKE1</t>
  </si>
  <si>
    <t xml:space="preserve">DDR_2D_CS1</t>
  </si>
  <si>
    <t xml:space="preserve">DDR_XM2_B7A_CLK_P</t>
  </si>
  <si>
    <t xml:space="preserve">DDR_2C_CLK_P</t>
  </si>
  <si>
    <t xml:space="preserve">DDR_XM2_B7A_CLK_N</t>
  </si>
  <si>
    <t xml:space="preserve">DDR_2C_CLK_N</t>
  </si>
  <si>
    <t xml:space="preserve">DDR_XM2_B7B_CLK_P</t>
  </si>
  <si>
    <t xml:space="preserve">DDR_2D_CLK_P</t>
  </si>
  <si>
    <t xml:space="preserve">DDR_XM2_B7B_CLK_N</t>
  </si>
  <si>
    <t xml:space="preserve">DDR_2D_CLK_N</t>
  </si>
  <si>
    <t xml:space="preserve">DDR_XM2_B8D0</t>
  </si>
  <si>
    <t xml:space="preserve">DDR_XM2_B8D[0]</t>
  </si>
  <si>
    <t xml:space="preserve">DDR_2CD_DQ16</t>
  </si>
  <si>
    <t xml:space="preserve">DDR_XM2_B8D1</t>
  </si>
  <si>
    <t xml:space="preserve">DDR_XM2_B8D[1]</t>
  </si>
  <si>
    <t xml:space="preserve">DDR_2CD_DQ17</t>
  </si>
  <si>
    <t xml:space="preserve">DDR_XM2_B8D2</t>
  </si>
  <si>
    <t xml:space="preserve">DDR_XM2_B8D[2]</t>
  </si>
  <si>
    <t xml:space="preserve">DDR_2CD_DQ18</t>
  </si>
  <si>
    <t xml:space="preserve">DDR_XM2_B8D3</t>
  </si>
  <si>
    <t xml:space="preserve">DDR_XM2_B8D[3]</t>
  </si>
  <si>
    <t xml:space="preserve">DDR_2CD_DQ19</t>
  </si>
  <si>
    <t xml:space="preserve">DDR_XM2_B8D4</t>
  </si>
  <si>
    <t xml:space="preserve">DDR_XM2_B8D[4]</t>
  </si>
  <si>
    <t xml:space="preserve">DDR_2CD_DQ20</t>
  </si>
  <si>
    <t xml:space="preserve">DDR_XM2_B8D5</t>
  </si>
  <si>
    <t xml:space="preserve">DDR_XM2_B8D[5]</t>
  </si>
  <si>
    <t xml:space="preserve">DDR_2CD_DQ21</t>
  </si>
  <si>
    <t xml:space="preserve">DDR_XM2_B8D6</t>
  </si>
  <si>
    <t xml:space="preserve">DDR_XM2_B8D[6]</t>
  </si>
  <si>
    <t xml:space="preserve">DDR_2CD_DQ22</t>
  </si>
  <si>
    <t xml:space="preserve">DDR_XM2_B8D7</t>
  </si>
  <si>
    <t xml:space="preserve">DDR_XM2_B8D[7]</t>
  </si>
  <si>
    <t xml:space="preserve">DDR_2CD_DQ23</t>
  </si>
  <si>
    <t xml:space="preserve">DDR_XM2_B8DMI</t>
  </si>
  <si>
    <t xml:space="preserve">DDR_2CD_DMI2</t>
  </si>
  <si>
    <t xml:space="preserve">DDR_XM2_B8WCK_P</t>
  </si>
  <si>
    <t xml:space="preserve">DDR_2CD_WCK2_P</t>
  </si>
  <si>
    <t xml:space="preserve">DDR_XM2_B8WCK_N</t>
  </si>
  <si>
    <t xml:space="preserve">DDR_2CD_WCK2_N</t>
  </si>
  <si>
    <t xml:space="preserve">DDR_XM2_B8RDQS_P</t>
  </si>
  <si>
    <t xml:space="preserve">DDR_2CD_RDQS2_P</t>
  </si>
  <si>
    <t xml:space="preserve">DDR_XM2_B8RDQS_N</t>
  </si>
  <si>
    <t xml:space="preserve">DDR_2CD_RDQS2_N</t>
  </si>
  <si>
    <t xml:space="preserve">DDR_XM2_B9D0</t>
  </si>
  <si>
    <t xml:space="preserve">DDR_XM2_B9D[0]</t>
  </si>
  <si>
    <t xml:space="preserve">DDR_2CD_DQ24</t>
  </si>
  <si>
    <t xml:space="preserve">DDR_XM2_B9D1</t>
  </si>
  <si>
    <t xml:space="preserve">DDR_XM2_B9D[1]</t>
  </si>
  <si>
    <t xml:space="preserve">DDR_2CD_DQ25</t>
  </si>
  <si>
    <t xml:space="preserve">DDR_XM2_B9D2</t>
  </si>
  <si>
    <t xml:space="preserve">DDR_XM2_B9D[2]</t>
  </si>
  <si>
    <t xml:space="preserve">DDR_2CD_DQ26</t>
  </si>
  <si>
    <t xml:space="preserve">DDR_XM2_B9D3</t>
  </si>
  <si>
    <t xml:space="preserve">DDR_XM2_B9D[3]</t>
  </si>
  <si>
    <t xml:space="preserve">DDR_2CD_DQ27</t>
  </si>
  <si>
    <t xml:space="preserve">DDR_XM2_B9D4</t>
  </si>
  <si>
    <t xml:space="preserve">DDR_XM2_B9D[4]</t>
  </si>
  <si>
    <t xml:space="preserve">DDR_2CD_DQ28</t>
  </si>
  <si>
    <t xml:space="preserve">DDR_XM2_B9D5</t>
  </si>
  <si>
    <t xml:space="preserve">DDR_XM2_B9D[5]</t>
  </si>
  <si>
    <t xml:space="preserve">DDR_2CD_DQ29</t>
  </si>
  <si>
    <t xml:space="preserve">DDR_XM2_B9D6</t>
  </si>
  <si>
    <t xml:space="preserve">DDR_XM2_B9D[6]</t>
  </si>
  <si>
    <t xml:space="preserve">DDR_2CD_DQ30</t>
  </si>
  <si>
    <t xml:space="preserve">DDR_XM2_B9D7</t>
  </si>
  <si>
    <t xml:space="preserve">DDR_XM2_B9D[7]</t>
  </si>
  <si>
    <t xml:space="preserve">DDR_2CD_DQ31</t>
  </si>
  <si>
    <t xml:space="preserve">DDR_XM2_B9DMI</t>
  </si>
  <si>
    <t xml:space="preserve">DDR_2CD_DMI3</t>
  </si>
  <si>
    <t xml:space="preserve">DDR_XM2_B9WCK_P</t>
  </si>
  <si>
    <t xml:space="preserve">DDR_2CD_WCK3_P</t>
  </si>
  <si>
    <t xml:space="preserve">DDR_XM2_B9WCK_N</t>
  </si>
  <si>
    <t xml:space="preserve">DDR_2CD_WCK3_N</t>
  </si>
  <si>
    <t xml:space="preserve">DDR_XM2_B9RDQS_P</t>
  </si>
  <si>
    <t xml:space="preserve">DDR_2CD_RDQS3_P</t>
  </si>
  <si>
    <t xml:space="preserve">DDR_XM2_B9RDQS_N</t>
  </si>
  <si>
    <t xml:space="preserve">DDR_2CD_RDQS3_N</t>
  </si>
  <si>
    <t xml:space="preserve">DDR_XM2_COMP_PU_HV</t>
  </si>
  <si>
    <t xml:space="preserve">40.2 1%</t>
  </si>
  <si>
    <t xml:space="preserve">DDR_2_COMP_PU_HV</t>
  </si>
  <si>
    <t xml:space="preserve">DDR_XM2_COMP_PU_LV</t>
  </si>
  <si>
    <t xml:space="preserve">DDR_2_COMP_PU_LV</t>
  </si>
  <si>
    <t xml:space="preserve">DDR_XM2_COMP_PD_RESCAL</t>
  </si>
  <si>
    <t xml:space="preserve">DDR_XM2_COMP_PD_CAL</t>
  </si>
  <si>
    <t xml:space="preserve">200 1%</t>
  </si>
  <si>
    <t xml:space="preserve">DDR_2_COMP_PD_RESCAL</t>
  </si>
  <si>
    <t xml:space="preserve">DDR3</t>
  </si>
  <si>
    <t xml:space="preserve">DDR_XM3_B0D0</t>
  </si>
  <si>
    <t xml:space="preserve">DDR_XM3_B0D[0]</t>
  </si>
  <si>
    <t xml:space="preserve">DDR_3AB_DQ0</t>
  </si>
  <si>
    <t xml:space="preserve">DDR_XM3_B0D1</t>
  </si>
  <si>
    <t xml:space="preserve">DDR_XM3_B0D[1]</t>
  </si>
  <si>
    <t xml:space="preserve">DDR_3AB_DQ1</t>
  </si>
  <si>
    <t xml:space="preserve">DDR_XM3_B0D2</t>
  </si>
  <si>
    <t xml:space="preserve">DDR_XM3_B0D[2]</t>
  </si>
  <si>
    <t xml:space="preserve">DDR_3AB_DQ2</t>
  </si>
  <si>
    <t xml:space="preserve">DDR_XM3_B0D3</t>
  </si>
  <si>
    <t xml:space="preserve">DDR_XM3_B0D[3]</t>
  </si>
  <si>
    <t xml:space="preserve">DDR_3AB_DQ3</t>
  </si>
  <si>
    <t xml:space="preserve">DDR_XM3_B0D4</t>
  </si>
  <si>
    <t xml:space="preserve">DDR_XM3_B0D[4]</t>
  </si>
  <si>
    <t xml:space="preserve">DDR_3AB_DQ4</t>
  </si>
  <si>
    <t xml:space="preserve">DDR_XM3_B0D5</t>
  </si>
  <si>
    <t xml:space="preserve">DDR_XM3_B0D[5]</t>
  </si>
  <si>
    <t xml:space="preserve">DDR_3AB_DQ5</t>
  </si>
  <si>
    <t xml:space="preserve">DDR_XM3_B0D6</t>
  </si>
  <si>
    <t xml:space="preserve">DDR_XM3_B0D[6]</t>
  </si>
  <si>
    <t xml:space="preserve">DDR_3AB_DQ6</t>
  </si>
  <si>
    <t xml:space="preserve">DDR_XM3_B0D7</t>
  </si>
  <si>
    <t xml:space="preserve">DDR_XM3_B0D[7]</t>
  </si>
  <si>
    <t xml:space="preserve">DDR_3AB_DQ7</t>
  </si>
  <si>
    <t xml:space="preserve">DDR_XM3_B0DMI</t>
  </si>
  <si>
    <t xml:space="preserve">DDR_3AB_DMI0</t>
  </si>
  <si>
    <t xml:space="preserve">DDR_XM3_B0WCK_P</t>
  </si>
  <si>
    <t xml:space="preserve">DDR_3AB_WCK0_P</t>
  </si>
  <si>
    <t xml:space="preserve">DDR_XM3_B0WCK_N</t>
  </si>
  <si>
    <t xml:space="preserve">DDR_3AB_WCK0_N</t>
  </si>
  <si>
    <t xml:space="preserve">DDR_XM3_B0RDQS_P</t>
  </si>
  <si>
    <t xml:space="preserve">DDR_3AB_RDQS0_P</t>
  </si>
  <si>
    <t xml:space="preserve">DDR_XM3_B0RDQS_N</t>
  </si>
  <si>
    <t xml:space="preserve">DDR_3AB_RDQS0_N</t>
  </si>
  <si>
    <t xml:space="preserve">DDR_XM3_B1D0</t>
  </si>
  <si>
    <t xml:space="preserve">DDR_XM3_B1D[0]</t>
  </si>
  <si>
    <t xml:space="preserve">DDR_3AB_DQ8</t>
  </si>
  <si>
    <t xml:space="preserve">DDR_XM3_B1D1</t>
  </si>
  <si>
    <t xml:space="preserve">DDR_XM3_B1D[1]</t>
  </si>
  <si>
    <t xml:space="preserve">DDR_3AB_DQ9</t>
  </si>
  <si>
    <t xml:space="preserve">DDR_XM3_B1D2</t>
  </si>
  <si>
    <t xml:space="preserve">DDR_XM3_B1D[2]</t>
  </si>
  <si>
    <t xml:space="preserve">DDR_3AB_DQ10</t>
  </si>
  <si>
    <t xml:space="preserve">DDR_XM3_B1D3</t>
  </si>
  <si>
    <t xml:space="preserve">DDR_XM3_B1D[3]</t>
  </si>
  <si>
    <t xml:space="preserve">DDR_3AB_DQ11</t>
  </si>
  <si>
    <t xml:space="preserve">DDR_XM3_B1D4</t>
  </si>
  <si>
    <t xml:space="preserve">DDR_XM3_B1D[4]</t>
  </si>
  <si>
    <t xml:space="preserve">DDR_3AB_DQ12</t>
  </si>
  <si>
    <t xml:space="preserve">DDR_XM3_B1D5</t>
  </si>
  <si>
    <t xml:space="preserve">DDR_XM3_B1D[5]</t>
  </si>
  <si>
    <t xml:space="preserve">DDR_3AB_DQ13</t>
  </si>
  <si>
    <t xml:space="preserve">DDR_XM3_B1D6</t>
  </si>
  <si>
    <t xml:space="preserve">DDR_XM3_B1D[6]</t>
  </si>
  <si>
    <t xml:space="preserve">DDR_3AB_DQ14</t>
  </si>
  <si>
    <t xml:space="preserve">DDR_XM3_B1D7</t>
  </si>
  <si>
    <t xml:space="preserve">DDR_XM3_B1D[7]</t>
  </si>
  <si>
    <t xml:space="preserve">DDR_3AB_DQ15</t>
  </si>
  <si>
    <t xml:space="preserve">DDR_XM3_B1DMI</t>
  </si>
  <si>
    <t xml:space="preserve">DDR_3AB_DMI1</t>
  </si>
  <si>
    <t xml:space="preserve">DDR_XM3_B1WCK_P</t>
  </si>
  <si>
    <t xml:space="preserve">DDR_3AB_WCK1_P</t>
  </si>
  <si>
    <t xml:space="preserve">DDR_XM3_B1WCK_N</t>
  </si>
  <si>
    <t xml:space="preserve">DDR_3AB_WCK1_N</t>
  </si>
  <si>
    <t xml:space="preserve">DDR_XM3_B1RDQS_P</t>
  </si>
  <si>
    <t xml:space="preserve">DDR_3AB_RDQS1_P</t>
  </si>
  <si>
    <t xml:space="preserve">DDR_XM3_B1RDQS_N</t>
  </si>
  <si>
    <t xml:space="preserve">DDR_3AB_RDQS1_N</t>
  </si>
  <si>
    <t xml:space="preserve">DDR_XM3_B2A_CA0</t>
  </si>
  <si>
    <t xml:space="preserve">DDR_XM3_B2A_CA[0]</t>
  </si>
  <si>
    <t xml:space="preserve">DDR_3A_CA0</t>
  </si>
  <si>
    <t xml:space="preserve">DDR_XM3_B2A_CA1</t>
  </si>
  <si>
    <t xml:space="preserve">DDR_XM3_B2A_CA[1]</t>
  </si>
  <si>
    <t xml:space="preserve">DDR_3A_CA1</t>
  </si>
  <si>
    <t xml:space="preserve">DDR_XM3_B2A_CA2</t>
  </si>
  <si>
    <t xml:space="preserve">DDR_XM3_B2A_CA[2]</t>
  </si>
  <si>
    <t xml:space="preserve">DDR_3A_CA2</t>
  </si>
  <si>
    <t xml:space="preserve">DDR_XM3_B2A_CA3</t>
  </si>
  <si>
    <t xml:space="preserve">DDR_XM3_B2A_CA[3]</t>
  </si>
  <si>
    <t xml:space="preserve">DDR_3A_CA3</t>
  </si>
  <si>
    <t xml:space="preserve">DDR_XM3_B2A_CA4</t>
  </si>
  <si>
    <t xml:space="preserve">DDR_XM3_B2A_CA[4]</t>
  </si>
  <si>
    <t xml:space="preserve">DDR_3A_CA4</t>
  </si>
  <si>
    <t xml:space="preserve">DDR_XM3_B2A_CA5</t>
  </si>
  <si>
    <t xml:space="preserve">DDR_XM3_B2A_CA[5]</t>
  </si>
  <si>
    <t xml:space="preserve">DDR_3A_CA5</t>
  </si>
  <si>
    <t xml:space="preserve">DDR_XM3_B2A_CA6</t>
  </si>
  <si>
    <t xml:space="preserve">DDR_XM3_B2A_CA[6]</t>
  </si>
  <si>
    <t xml:space="preserve">DDR_3A_CA6</t>
  </si>
  <si>
    <t xml:space="preserve">DDR_XM3_B2B_CA0</t>
  </si>
  <si>
    <t xml:space="preserve">DDR_XM3_B2B_CA[0]</t>
  </si>
  <si>
    <t xml:space="preserve">DDR_3B_CA0</t>
  </si>
  <si>
    <t xml:space="preserve">DDR_XM3_B2B_CA1</t>
  </si>
  <si>
    <t xml:space="preserve">DDR_XM3_B2B_CA[1]</t>
  </si>
  <si>
    <t xml:space="preserve">DDR_3B_CA1</t>
  </si>
  <si>
    <t xml:space="preserve">DDR_XM3_B2B_CA2</t>
  </si>
  <si>
    <t xml:space="preserve">DDR_XM3_B2B_CA[2]</t>
  </si>
  <si>
    <t xml:space="preserve">DDR_3B_CA2</t>
  </si>
  <si>
    <t xml:space="preserve">DDR_XM3_B2B_CA3</t>
  </si>
  <si>
    <t xml:space="preserve">DDR_XM3_B2B_CA[3]</t>
  </si>
  <si>
    <t xml:space="preserve">DDR_3B_CA3</t>
  </si>
  <si>
    <t xml:space="preserve">DDR_XM3_B2B_CA4</t>
  </si>
  <si>
    <t xml:space="preserve">DDR_XM3_B2B_CA[4]</t>
  </si>
  <si>
    <t xml:space="preserve">DDR_3B_CA4</t>
  </si>
  <si>
    <t xml:space="preserve">DDR_XM3_B2B_CA5</t>
  </si>
  <si>
    <t xml:space="preserve">DDR_XM3_B2B_CA[5]</t>
  </si>
  <si>
    <t xml:space="preserve">DDR_3B_CA5</t>
  </si>
  <si>
    <t xml:space="preserve">DDR_XM3_B2B_CA6</t>
  </si>
  <si>
    <t xml:space="preserve">DDR_XM3_B2B_CA[6]</t>
  </si>
  <si>
    <t xml:space="preserve">DDR_3B_CA6</t>
  </si>
  <si>
    <t xml:space="preserve">DDR_XM3_B2A_CS_CKE0</t>
  </si>
  <si>
    <t xml:space="preserve">DDR_3A_CS0</t>
  </si>
  <si>
    <t xml:space="preserve">DDR_XM3_B2A_CS_CKE1</t>
  </si>
  <si>
    <t xml:space="preserve">DDR_3A_CS1</t>
  </si>
  <si>
    <t xml:space="preserve">DDR_XM3_B2B_CS_CKE0</t>
  </si>
  <si>
    <t xml:space="preserve">DDR_3B_CS0</t>
  </si>
  <si>
    <t xml:space="preserve">DDR_XM3_B2B_CS_CKE1</t>
  </si>
  <si>
    <t xml:space="preserve">DDR_3B_CS1</t>
  </si>
  <si>
    <t xml:space="preserve">DDR_XM3_B2A_CLK_P</t>
  </si>
  <si>
    <t xml:space="preserve">DDR_3A_CLK_P</t>
  </si>
  <si>
    <t xml:space="preserve">DDR_XM3_B2A_CLK_N</t>
  </si>
  <si>
    <t xml:space="preserve">DDR_3A_CLK_N</t>
  </si>
  <si>
    <t xml:space="preserve">DDR_XM3_B2B_CLK_P</t>
  </si>
  <si>
    <t xml:space="preserve">DDR_3B_CLK_P</t>
  </si>
  <si>
    <t xml:space="preserve">DDR_XM3_B2B_CLK_N</t>
  </si>
  <si>
    <t xml:space="preserve">DDR_3B_CLK_N</t>
  </si>
  <si>
    <t xml:space="preserve">DDR_XM3_B3D0</t>
  </si>
  <si>
    <t xml:space="preserve">DDR_XM3_B3D[0]</t>
  </si>
  <si>
    <t xml:space="preserve">DDR_3AB_DQ16</t>
  </si>
  <si>
    <t xml:space="preserve">DDR_XM3_B3D1</t>
  </si>
  <si>
    <t xml:space="preserve">DDR_XM3_B3D[1]</t>
  </si>
  <si>
    <t xml:space="preserve">DDR_3AB_DQ17</t>
  </si>
  <si>
    <t xml:space="preserve">DDR_XM3_B3D2</t>
  </si>
  <si>
    <t xml:space="preserve">DDR_XM3_B3D[2]</t>
  </si>
  <si>
    <t xml:space="preserve">DDR_3AB_DQ18</t>
  </si>
  <si>
    <t xml:space="preserve">DDR_XM3_B3D3</t>
  </si>
  <si>
    <t xml:space="preserve">DDR_XM3_B3D[3]</t>
  </si>
  <si>
    <t xml:space="preserve">DDR_3AB_DQ19</t>
  </si>
  <si>
    <t xml:space="preserve">DDR_XM3_B3D4</t>
  </si>
  <si>
    <t xml:space="preserve">DDR_XM3_B3D[4]</t>
  </si>
  <si>
    <t xml:space="preserve">DDR_3AB_DQ20</t>
  </si>
  <si>
    <t xml:space="preserve">DDR_XM3_B3D5</t>
  </si>
  <si>
    <t xml:space="preserve">DDR_XM3_B3D[5]</t>
  </si>
  <si>
    <t xml:space="preserve">DDR_3AB_DQ21</t>
  </si>
  <si>
    <t xml:space="preserve">DDR_XM3_B3D6</t>
  </si>
  <si>
    <t xml:space="preserve">DDR_XM3_B3D[6]</t>
  </si>
  <si>
    <t xml:space="preserve">DDR_3AB_DQ22</t>
  </si>
  <si>
    <t xml:space="preserve">DDR_XM3_B3D7</t>
  </si>
  <si>
    <t xml:space="preserve">DDR_XM3_B3D[7]</t>
  </si>
  <si>
    <t xml:space="preserve">DDR_3AB_DQ23</t>
  </si>
  <si>
    <t xml:space="preserve">DDR_XM3_B3DMI</t>
  </si>
  <si>
    <t xml:space="preserve">DDR_3AB_DMI2</t>
  </si>
  <si>
    <t xml:space="preserve">DDR_XM3_B3WCK_P</t>
  </si>
  <si>
    <t xml:space="preserve">DDR_3AB_WCK2_P</t>
  </si>
  <si>
    <t xml:space="preserve">DDR_XM3_B3WCK_N</t>
  </si>
  <si>
    <t xml:space="preserve">DDR_3AB_WCK2_N</t>
  </si>
  <si>
    <t xml:space="preserve">DDR_XM3_B3RDQS_P</t>
  </si>
  <si>
    <t xml:space="preserve">DDR_3AB_RDQS2_P</t>
  </si>
  <si>
    <t xml:space="preserve">DDR_XM3_B3RDQS_N</t>
  </si>
  <si>
    <t xml:space="preserve">DDR_3AB_RDQS2_N</t>
  </si>
  <si>
    <t xml:space="preserve">DDR_XM3_B4D0</t>
  </si>
  <si>
    <t xml:space="preserve">DDR_XM3_B4D[0]</t>
  </si>
  <si>
    <t xml:space="preserve">DDR_3AB_DQ24</t>
  </si>
  <si>
    <t xml:space="preserve">DDR_XM3_B4D1</t>
  </si>
  <si>
    <t xml:space="preserve">DDR_XM3_B4D[1]</t>
  </si>
  <si>
    <t xml:space="preserve">DDR_3AB_DQ25</t>
  </si>
  <si>
    <t xml:space="preserve">DDR_XM3_B4D2</t>
  </si>
  <si>
    <t xml:space="preserve">DDR_XM3_B4D[2]</t>
  </si>
  <si>
    <t xml:space="preserve">DDR_3AB_DQ26</t>
  </si>
  <si>
    <t xml:space="preserve">DDR_XM3_B4D3</t>
  </si>
  <si>
    <t xml:space="preserve">DDR_XM3_B4D[3]</t>
  </si>
  <si>
    <t xml:space="preserve">DDR_3AB_DQ27</t>
  </si>
  <si>
    <t xml:space="preserve">DDR_XM3_B4D4</t>
  </si>
  <si>
    <t xml:space="preserve">DDR_XM3_B4D[4]</t>
  </si>
  <si>
    <t xml:space="preserve">DDR_3AB_DQ28</t>
  </si>
  <si>
    <t xml:space="preserve">DDR_XM3_B4D5</t>
  </si>
  <si>
    <t xml:space="preserve">DDR_XM3_B4D[5]</t>
  </si>
  <si>
    <t xml:space="preserve">DDR_3AB_DQ29</t>
  </si>
  <si>
    <t xml:space="preserve">DDR_XM3_B4D6</t>
  </si>
  <si>
    <t xml:space="preserve">DDR_XM3_B4D[6]</t>
  </si>
  <si>
    <t xml:space="preserve">DDR_3AB_DQ30</t>
  </si>
  <si>
    <t xml:space="preserve">DDR_XM3_B4D7</t>
  </si>
  <si>
    <t xml:space="preserve">DDR_XM3_B4D[7]</t>
  </si>
  <si>
    <t xml:space="preserve">DDR_3AB_DQ31</t>
  </si>
  <si>
    <t xml:space="preserve">DDR_XM3_B4DMI</t>
  </si>
  <si>
    <t xml:space="preserve">DDR_3AB_DMI3</t>
  </si>
  <si>
    <t xml:space="preserve">DDR_XM3_B4WCK_P</t>
  </si>
  <si>
    <t xml:space="preserve">DDR_3AB_WCK3_P</t>
  </si>
  <si>
    <t xml:space="preserve">DDR_XM3_B4WCK_N</t>
  </si>
  <si>
    <t xml:space="preserve">DDR_3AB_WCK3_N</t>
  </si>
  <si>
    <t xml:space="preserve">DDR_XM3_B4RDQS_P</t>
  </si>
  <si>
    <t xml:space="preserve">DDR_3AB_RDQS3_P</t>
  </si>
  <si>
    <t xml:space="preserve">DDR_XM3_B4RDQS_N</t>
  </si>
  <si>
    <t xml:space="preserve">DDR_3AB_RDQS3_N</t>
  </si>
  <si>
    <t xml:space="preserve">DDR_XM3_B5D0</t>
  </si>
  <si>
    <t xml:space="preserve">DDR_XM3_B5D[0]</t>
  </si>
  <si>
    <t xml:space="preserve">DDR_3CD_DQ0</t>
  </si>
  <si>
    <t xml:space="preserve">DDR_XM3_B5D1</t>
  </si>
  <si>
    <t xml:space="preserve">DDR_XM3_B5D[1]</t>
  </si>
  <si>
    <t xml:space="preserve">DDR_3CD_DQ1</t>
  </si>
  <si>
    <t xml:space="preserve">DDR_XM3_B5D2</t>
  </si>
  <si>
    <t xml:space="preserve">DDR_XM3_B5D[2]</t>
  </si>
  <si>
    <t xml:space="preserve">DDR_3CD_DQ2</t>
  </si>
  <si>
    <t xml:space="preserve">DDR_XM3_B5D3</t>
  </si>
  <si>
    <t xml:space="preserve">DDR_XM3_B5D[3]</t>
  </si>
  <si>
    <t xml:space="preserve">DDR_3CD_DQ3</t>
  </si>
  <si>
    <t xml:space="preserve">DDR_XM3_B5D4</t>
  </si>
  <si>
    <t xml:space="preserve">DDR_XM3_B5D[4]</t>
  </si>
  <si>
    <t xml:space="preserve">DDR_3CD_DQ4</t>
  </si>
  <si>
    <t xml:space="preserve">DDR_XM3_B5D5</t>
  </si>
  <si>
    <t xml:space="preserve">DDR_XM3_B5D[5]</t>
  </si>
  <si>
    <t xml:space="preserve">DDR_3CD_DQ5</t>
  </si>
  <si>
    <t xml:space="preserve">DDR_XM3_B5D6</t>
  </si>
  <si>
    <t xml:space="preserve">DDR_XM3_B5D[6]</t>
  </si>
  <si>
    <t xml:space="preserve">DDR_3CD_DQ6</t>
  </si>
  <si>
    <t xml:space="preserve">DDR_XM3_B5D7</t>
  </si>
  <si>
    <t xml:space="preserve">DDR_XM3_B5D[7]</t>
  </si>
  <si>
    <t xml:space="preserve">DDR_3CD_DQ7</t>
  </si>
  <si>
    <t xml:space="preserve">DDR_XM3_B5DMI</t>
  </si>
  <si>
    <t xml:space="preserve">DDR_3CD_DMI0</t>
  </si>
  <si>
    <t xml:space="preserve">DDR_XM3_B5WCK_P</t>
  </si>
  <si>
    <t xml:space="preserve">DDR_3CD_WCK0_P</t>
  </si>
  <si>
    <t xml:space="preserve">DDR_XM3_B5WCK_N</t>
  </si>
  <si>
    <t xml:space="preserve">DDR_3CD_WCK0_N</t>
  </si>
  <si>
    <t xml:space="preserve">DDR_XM3_B5RDQS_P</t>
  </si>
  <si>
    <t xml:space="preserve">DDR_3CD_RDQS0_P</t>
  </si>
  <si>
    <t xml:space="preserve">DDR_XM3_B5RDQS_N</t>
  </si>
  <si>
    <t xml:space="preserve">DDR_3CD_RDQS0_N</t>
  </si>
  <si>
    <t xml:space="preserve">DDR_XM3_B6D0</t>
  </si>
  <si>
    <t xml:space="preserve">DDR_XM3_B6D[0]</t>
  </si>
  <si>
    <t xml:space="preserve">DDR_3CD_DQ8</t>
  </si>
  <si>
    <t xml:space="preserve">DDR_XM3_B6D1</t>
  </si>
  <si>
    <t xml:space="preserve">DDR_XM3_B6D[1]</t>
  </si>
  <si>
    <t xml:space="preserve">DDR_3CD_DQ9</t>
  </si>
  <si>
    <t xml:space="preserve">DDR_XM3_B6D2</t>
  </si>
  <si>
    <t xml:space="preserve">DDR_XM3_B6D[2]</t>
  </si>
  <si>
    <t xml:space="preserve">DDR_3CD_DQ10</t>
  </si>
  <si>
    <t xml:space="preserve">DDR_XM3_B6D3</t>
  </si>
  <si>
    <t xml:space="preserve">DDR_XM3_B6D[3]</t>
  </si>
  <si>
    <t xml:space="preserve">DDR_3CD_DQ11</t>
  </si>
  <si>
    <t xml:space="preserve">DDR_XM3_B6D4</t>
  </si>
  <si>
    <t xml:space="preserve">DDR_XM3_B6D[4]</t>
  </si>
  <si>
    <t xml:space="preserve">DDR_3CD_DQ12</t>
  </si>
  <si>
    <t xml:space="preserve">DDR_XM3_B6D5</t>
  </si>
  <si>
    <t xml:space="preserve">DDR_XM3_B6D[5]</t>
  </si>
  <si>
    <t xml:space="preserve">DDR_3CD_DQ13</t>
  </si>
  <si>
    <t xml:space="preserve">DDR_XM3_B6D6</t>
  </si>
  <si>
    <t xml:space="preserve">DDR_XM3_B6D[6]</t>
  </si>
  <si>
    <t xml:space="preserve">DDR_3CD_DQ14</t>
  </si>
  <si>
    <t xml:space="preserve">DDR_XM3_B6D7</t>
  </si>
  <si>
    <t xml:space="preserve">DDR_XM3_B6D[7]</t>
  </si>
  <si>
    <t xml:space="preserve">DDR_3CD_DQ15</t>
  </si>
  <si>
    <t xml:space="preserve">DDR_XM3_B6DMI</t>
  </si>
  <si>
    <t xml:space="preserve">DDR_3CD_DMI1</t>
  </si>
  <si>
    <t xml:space="preserve">DDR_XM3_B6WCK_P</t>
  </si>
  <si>
    <t xml:space="preserve">DDR_3CD_WCK1_P</t>
  </si>
  <si>
    <t xml:space="preserve">DDR_XM3_B6WCK_N</t>
  </si>
  <si>
    <t xml:space="preserve">DDR_3CD_WCK1_N</t>
  </si>
  <si>
    <t xml:space="preserve">DDR_XM3_B6RDQS_P</t>
  </si>
  <si>
    <t xml:space="preserve">DDR_3CD_RDQS1_P</t>
  </si>
  <si>
    <t xml:space="preserve">DDR_XM3_B6RDQS_N</t>
  </si>
  <si>
    <t xml:space="preserve">DDR_3CD_RDQS1_N</t>
  </si>
  <si>
    <t xml:space="preserve">DDR_XM3_B7A_CA0</t>
  </si>
  <si>
    <t xml:space="preserve">DDR_XM3_B7A_CA[0]</t>
  </si>
  <si>
    <t xml:space="preserve">DDR_3C_CA0</t>
  </si>
  <si>
    <t xml:space="preserve">DDR_XM3_B7A_CA1</t>
  </si>
  <si>
    <t xml:space="preserve">DDR_XM3_B7A_CA[1]</t>
  </si>
  <si>
    <t xml:space="preserve">DDR_3C_CA1</t>
  </si>
  <si>
    <t xml:space="preserve">DDR_XM3_B7A_CA2</t>
  </si>
  <si>
    <t xml:space="preserve">DDR_XM3_B7A_CA[2]</t>
  </si>
  <si>
    <t xml:space="preserve">DDR_3C_CA2</t>
  </si>
  <si>
    <t xml:space="preserve">DDR_XM3_B7A_CA3</t>
  </si>
  <si>
    <t xml:space="preserve">DDR_XM3_B7A_CA[3]</t>
  </si>
  <si>
    <t xml:space="preserve">DDR_3C_CA3</t>
  </si>
  <si>
    <t xml:space="preserve">DDR_XM3_B7A_CA4</t>
  </si>
  <si>
    <t xml:space="preserve">DDR_XM3_B7A_CA[4]</t>
  </si>
  <si>
    <t xml:space="preserve">DDR_3C_CA4</t>
  </si>
  <si>
    <t xml:space="preserve">DDR_XM3_B7A_CA5</t>
  </si>
  <si>
    <t xml:space="preserve">DDR_XM3_B7A_CA[5]</t>
  </si>
  <si>
    <t xml:space="preserve">DDR_3C_CA5</t>
  </si>
  <si>
    <t xml:space="preserve">DDR_XM3_B7A_CA6</t>
  </si>
  <si>
    <t xml:space="preserve">DDR_XM3_B7A_CA[6]</t>
  </si>
  <si>
    <t xml:space="preserve">DDR_3C_CA6</t>
  </si>
  <si>
    <t xml:space="preserve">DDR_XM3_B7B_CA0</t>
  </si>
  <si>
    <t xml:space="preserve">DDR_XM3_B7B_CA[0]</t>
  </si>
  <si>
    <t xml:space="preserve">DDR_3D_CA0</t>
  </si>
  <si>
    <t xml:space="preserve">DDR_XM3_B7B_CA1</t>
  </si>
  <si>
    <t xml:space="preserve">DDR_XM3_B7B_CA[1]</t>
  </si>
  <si>
    <t xml:space="preserve">DDR_3D_CA1</t>
  </si>
  <si>
    <t xml:space="preserve">DDR_XM3_B7B_CA2</t>
  </si>
  <si>
    <t xml:space="preserve">DDR_XM3_B7B_CA[2]</t>
  </si>
  <si>
    <t xml:space="preserve">DDR_3D_CA2</t>
  </si>
  <si>
    <t xml:space="preserve">DDR_XM3_B7B_CA3</t>
  </si>
  <si>
    <t xml:space="preserve">DDR_XM3_B7B_CA[3]</t>
  </si>
  <si>
    <t xml:space="preserve">DDR_3D_CA3</t>
  </si>
  <si>
    <t xml:space="preserve">DDR_XM3_B7B_CA4</t>
  </si>
  <si>
    <t xml:space="preserve">DDR_XM3_B7B_CA[4]</t>
  </si>
  <si>
    <t xml:space="preserve">DDR_3D_CA4</t>
  </si>
  <si>
    <t xml:space="preserve">DDR_XM3_B7B_CA5</t>
  </si>
  <si>
    <t xml:space="preserve">DDR_XM3_B7B_CA[5]</t>
  </si>
  <si>
    <t xml:space="preserve">DDR_3D_CA5</t>
  </si>
  <si>
    <t xml:space="preserve">DDR_XM3_B7B_CA6</t>
  </si>
  <si>
    <t xml:space="preserve">DDR_XM3_B7B_CA[6]</t>
  </si>
  <si>
    <t xml:space="preserve">DDR_3D_CA6</t>
  </si>
  <si>
    <t xml:space="preserve">DDR_XM3_B7A_CS_CKE0</t>
  </si>
  <si>
    <t xml:space="preserve">DDR_3C_CS0</t>
  </si>
  <si>
    <t xml:space="preserve">DDR_XM3_B7A_CS_CKE1</t>
  </si>
  <si>
    <t xml:space="preserve">DDR_3C_CS1</t>
  </si>
  <si>
    <t xml:space="preserve">DDR_XM3_B7B_CS_CKE0</t>
  </si>
  <si>
    <t xml:space="preserve">DDR_3D_CS0</t>
  </si>
  <si>
    <t xml:space="preserve">DDR_XM3_B7B_CS_CKE1</t>
  </si>
  <si>
    <t xml:space="preserve">DDR_3D_CS1</t>
  </si>
  <si>
    <t xml:space="preserve">DDR_XM3_B7A_CLK_P</t>
  </si>
  <si>
    <t xml:space="preserve">DDR_3C_CLK_P</t>
  </si>
  <si>
    <t xml:space="preserve">DDR_XM3_B7A_CLK_N</t>
  </si>
  <si>
    <t xml:space="preserve">DDR_3C_CLK_N</t>
  </si>
  <si>
    <t xml:space="preserve">DDR_XM3_B7B_CLK_P</t>
  </si>
  <si>
    <t xml:space="preserve">DDR_3D_CLK_P</t>
  </si>
  <si>
    <t xml:space="preserve">DDR_XM3_B7B_CLK_N</t>
  </si>
  <si>
    <t xml:space="preserve">DDR_3D_CLK_N</t>
  </si>
  <si>
    <t xml:space="preserve">DDR_XM3_B8D0</t>
  </si>
  <si>
    <t xml:space="preserve">DDR_XM3_B8D[0]</t>
  </si>
  <si>
    <t xml:space="preserve">DDR_3CD_DQ16</t>
  </si>
  <si>
    <t xml:space="preserve">DDR_XM3_B8D1</t>
  </si>
  <si>
    <t xml:space="preserve">DDR_XM3_B8D[1]</t>
  </si>
  <si>
    <t xml:space="preserve">DDR_3CD_DQ17</t>
  </si>
  <si>
    <t xml:space="preserve">DDR_XM3_B8D2</t>
  </si>
  <si>
    <t xml:space="preserve">DDR_XM3_B8D[2]</t>
  </si>
  <si>
    <t xml:space="preserve">DDR_3CD_DQ18</t>
  </si>
  <si>
    <t xml:space="preserve">DDR_XM3_B8D3</t>
  </si>
  <si>
    <t xml:space="preserve">DDR_XM3_B8D[3]</t>
  </si>
  <si>
    <t xml:space="preserve">DDR_3CD_DQ19</t>
  </si>
  <si>
    <t xml:space="preserve">DDR_XM3_B8D4</t>
  </si>
  <si>
    <t xml:space="preserve">DDR_XM3_B8D[4]</t>
  </si>
  <si>
    <t xml:space="preserve">DDR_3CD_DQ20</t>
  </si>
  <si>
    <t xml:space="preserve">DDR_XM3_B8D5</t>
  </si>
  <si>
    <t xml:space="preserve">DDR_XM3_B8D[5]</t>
  </si>
  <si>
    <t xml:space="preserve">DDR_3CD_DQ21</t>
  </si>
  <si>
    <t xml:space="preserve">DDR_XM3_B8D6</t>
  </si>
  <si>
    <t xml:space="preserve">DDR_XM3_B8D[6]</t>
  </si>
  <si>
    <t xml:space="preserve">DDR_3CD_DQ22</t>
  </si>
  <si>
    <t xml:space="preserve">DDR_XM3_B8D7</t>
  </si>
  <si>
    <t xml:space="preserve">DDR_XM3_B8D[7]</t>
  </si>
  <si>
    <t xml:space="preserve">DDR_3CD_DQ23</t>
  </si>
  <si>
    <t xml:space="preserve">DDR_XM3_B8DMI</t>
  </si>
  <si>
    <t xml:space="preserve">DDR_3CD_DMI2</t>
  </si>
  <si>
    <t xml:space="preserve">DDR_XM3_B8WCK_P</t>
  </si>
  <si>
    <t xml:space="preserve">DDR_3CD_WCK2_P</t>
  </si>
  <si>
    <t xml:space="preserve">DDR_XM3_B8WCK_N</t>
  </si>
  <si>
    <t xml:space="preserve">DDR_3CD_WCK2_N</t>
  </si>
  <si>
    <t xml:space="preserve">DDR_XM3_B8RDQS_P</t>
  </si>
  <si>
    <t xml:space="preserve">DDR_3CD_RDQS2_P</t>
  </si>
  <si>
    <t xml:space="preserve">DDR_XM3_B8RDQS_N</t>
  </si>
  <si>
    <t xml:space="preserve">DDR_3CD_RDQS2_N</t>
  </si>
  <si>
    <t xml:space="preserve">DDR_XM3_B9D0</t>
  </si>
  <si>
    <t xml:space="preserve">DDR_XM3_B9D[0]</t>
  </si>
  <si>
    <t xml:space="preserve">DDR_3CD_DQ24</t>
  </si>
  <si>
    <t xml:space="preserve">DDR_XM3_B9D1</t>
  </si>
  <si>
    <t xml:space="preserve">DDR_XM3_B9D[1]</t>
  </si>
  <si>
    <t xml:space="preserve">DDR_3CD_DQ25</t>
  </si>
  <si>
    <t xml:space="preserve">DDR_XM3_B9D2</t>
  </si>
  <si>
    <t xml:space="preserve">DDR_XM3_B9D[2]</t>
  </si>
  <si>
    <t xml:space="preserve">DDR_3CD_DQ26</t>
  </si>
  <si>
    <t xml:space="preserve">DDR_XM3_B9D3</t>
  </si>
  <si>
    <t xml:space="preserve">DDR_XM3_B9D[3]</t>
  </si>
  <si>
    <t xml:space="preserve">DDR_3CD_DQ27</t>
  </si>
  <si>
    <t xml:space="preserve">DDR_XM3_B9D4</t>
  </si>
  <si>
    <t xml:space="preserve">DDR_XM3_B9D[4]</t>
  </si>
  <si>
    <t xml:space="preserve">DDR_3CD_DQ28</t>
  </si>
  <si>
    <t xml:space="preserve">DDR_XM3_B9D5</t>
  </si>
  <si>
    <t xml:space="preserve">DDR_XM3_B9D[5]</t>
  </si>
  <si>
    <t xml:space="preserve">DDR_3CD_DQ29</t>
  </si>
  <si>
    <t xml:space="preserve">DDR_XM3_B9D6</t>
  </si>
  <si>
    <t xml:space="preserve">DDR_XM3_B9D[6]</t>
  </si>
  <si>
    <t xml:space="preserve">DDR_3CD_DQ30</t>
  </si>
  <si>
    <t xml:space="preserve">DDR_XM3_B9D7</t>
  </si>
  <si>
    <t xml:space="preserve">DDR_XM3_B9D[7]</t>
  </si>
  <si>
    <t xml:space="preserve">DDR_3CD_DQ31</t>
  </si>
  <si>
    <t xml:space="preserve">DDR_XM3_B9DMI</t>
  </si>
  <si>
    <t xml:space="preserve">DDR_3CD_DMI3</t>
  </si>
  <si>
    <t xml:space="preserve">DDR_XM3_B9WCK_P</t>
  </si>
  <si>
    <t xml:space="preserve">DDR_3CD_WCK3_P</t>
  </si>
  <si>
    <t xml:space="preserve">DDR_XM3_B9WCK_N</t>
  </si>
  <si>
    <t xml:space="preserve">DDR_3CD_WCK3_N</t>
  </si>
  <si>
    <t xml:space="preserve">DDR_XM3_B9RDQS_P</t>
  </si>
  <si>
    <t xml:space="preserve">DDR_3CD_RDQS3_P</t>
  </si>
  <si>
    <t xml:space="preserve">DDR_XM3_B9RDQS_N</t>
  </si>
  <si>
    <t xml:space="preserve">DDR_3CD_RDQS3_N</t>
  </si>
  <si>
    <t xml:space="preserve">VDDIO_DDR_VDD2_AON</t>
  </si>
  <si>
    <t xml:space="preserve">VDD2_AON</t>
  </si>
  <si>
    <t xml:space="preserve">DDR_RESET0_N</t>
  </si>
  <si>
    <t xml:space="preserve">DDR_REST0</t>
  </si>
  <si>
    <t xml:space="preserve">DDR0/1_RESET</t>
  </si>
  <si>
    <t xml:space="preserve">DDR_RESET1_N</t>
  </si>
  <si>
    <t xml:space="preserve">DDR_REST1</t>
  </si>
  <si>
    <t xml:space="preserve">DDR2/3_RESET</t>
  </si>
  <si>
    <t xml:space="preserve">Voltage Configuration</t>
  </si>
  <si>
    <t xml:space="preserve">Voltage Rail</t>
  </si>
  <si>
    <t xml:space="preserve">Voltage Setting</t>
  </si>
  <si>
    <t xml:space="preserve">SDMMC1_HV</t>
  </si>
  <si>
    <t xml:space="preserve">AO_HV</t>
  </si>
  <si>
    <t xml:space="preserve">Revision History</t>
  </si>
  <si>
    <t xml:space="preserve">Date</t>
  </si>
  <si>
    <t xml:space="preserve">Revision</t>
  </si>
  <si>
    <t xml:space="preserve">Description</t>
  </si>
  <si>
    <t xml:space="preserve">Draft</t>
  </si>
  <si>
    <t xml:space="preserve">Divide into separate DP and HDMI tabs</t>
  </si>
  <si>
    <t xml:space="preserve">Revise Copyright statement</t>
  </si>
  <si>
    <t xml:space="preserve">Update "Customer Usage" and "DevKit Usage" entries for CSI, USB2, and HDMI
Add PEX9 pinmux option to SODIMM pins 60/58/66/64</t>
  </si>
  <si>
    <t xml:space="preserve">Change GPIO00 to GPIO mode</t>
  </si>
  <si>
    <t xml:space="preserve">Configure QSPI_COMP for all tabs, no functional impact</t>
  </si>
  <si>
    <t xml:space="preserve">Initial release</t>
  </si>
  <si>
    <t xml:space="preserve">Changed "3.3V Tolerance Enable" property for HDMI_CEC from Disable to Enable. Please see "Jetson Orin NX 16GB Hardware Errata" for more details.</t>
  </si>
  <si>
    <t xml:space="preserve">Removed irrelevant pages for release and did minor cosmetic cleanup by removing text leftover is unused fields</t>
  </si>
  <si>
    <t xml:space="preserve">Change SOC_GPIO29(FAN_TACH0) "rerquiredInitial State" from "PD" none</t>
  </si>
  <si>
    <t xml:space="preserve">Update "Customer Usage" entry for DP_AUX signals to "DisplayPort Auxiliary Channel". Correct HDMI_DDC_SCL and HDMI_DDC_SDA entries in the "HDMI" tab "Customer Uasge" column.</t>
  </si>
  <si>
    <t xml:space="preserve">README</t>
  </si>
  <si>
    <t xml:space="preserve">This spreadsheet is a companion to the Jetson Orinproduct module and DevKit datasheet.  It is designed to help system designers specify the pinmux configuration for each new system design.</t>
  </si>
  <si>
    <t xml:space="preserve">The only cells that need to be edited are the orange highlighted cells on the MPIO worksheet.</t>
  </si>
  <si>
    <t xml:space="preserve">This spreadsheet automatically highlights many kinds of pinmux configuration problem.  Errors are highlighted in pinkish-red on the MPIO, Signals, or Controllers worksheets.  This spreadsheet highlights the following problems:</t>
  </si>
  <si>
    <t xml:space="preserve">1) failure to select a pinmux option for a given ball</t>
  </si>
  <si>
    <t xml:space="preserve">2) bringing out the same signal on more than one ball</t>
  </si>
  <si>
    <t xml:space="preserve">3) bringing out signals from more than one interface for a single controller</t>
  </si>
  <si>
    <t xml:space="preserve">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</si>
  <si>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</si>
  <si>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 xml:space="preserve">SODIMM Pin #</t>
  </si>
  <si>
    <t xml:space="preserve">Jetson SODIMM Signal Name</t>
  </si>
  <si>
    <t xml:space="preserve">Jetson Orin NX and Nano Function</t>
  </si>
  <si>
    <t xml:space="preserve">SOC Ball Name</t>
  </si>
  <si>
    <t xml:space="preserve">Customer Usage Description or Net Names</t>
  </si>
  <si>
    <t xml:space="preserve">Devkit Usage</t>
  </si>
  <si>
    <t xml:space="preserve">Initiator Target Mode</t>
  </si>
  <si>
    <t xml:space="preserve">SF_RST_N</t>
  </si>
  <si>
    <t xml:space="preserve">RESET</t>
  </si>
  <si>
    <t xml:space="preserve">I</t>
  </si>
  <si>
    <t xml:space="preserve">sys_reset_n</t>
  </si>
  <si>
    <t xml:space="preserve">vddio_sys</t>
  </si>
  <si>
    <t xml:space="preserve">JT_RST</t>
  </si>
  <si>
    <t xml:space="preserve">BILPRST_GFCR90_VDP1P1P1</t>
  </si>
  <si>
    <t xml:space="preserve">N/A</t>
  </si>
  <si>
    <t xml:space="preserve">z</t>
  </si>
  <si>
    <t xml:space="preserve">Input</t>
  </si>
  <si>
    <t xml:space="preserve">Module Reset.  Reset to the module when driven low by the carrier board.  Used as carrier board supply enable when driven high by the module when module power sequence is complete.  Used to ensure proper power on/off sequencing between module and carrier board supplies. 1kΩ pull-up to 1.8V on the module.</t>
  </si>
  <si>
    <t xml:space="preserve">AC50</t>
  </si>
  <si>
    <t xml:space="preserve">SF_SHUTDOWN_N</t>
  </si>
  <si>
    <t xml:space="preserve">shutdown_n</t>
  </si>
  <si>
    <t xml:space="preserve">DD</t>
  </si>
  <si>
    <t xml:space="preserve">BDPGLPHVIN_HFCR90_VDP1P1P1</t>
  </si>
  <si>
    <t xml:space="preserve">50k</t>
  </si>
  <si>
    <t xml:space="preserve">Output</t>
  </si>
  <si>
    <t xml:space="preserve">System Power Shutdown</t>
  </si>
  <si>
    <t xml:space="preserve">AC51</t>
  </si>
  <si>
    <t xml:space="preserve">GP00_SCE_ERROR</t>
  </si>
  <si>
    <t xml:space="preserve">GPIO3_PEE.00</t>
  </si>
  <si>
    <t xml:space="preserve">B</t>
  </si>
  <si>
    <t xml:space="preserve">sce_error_pee0</t>
  </si>
  <si>
    <t xml:space="preserve">wake25</t>
  </si>
  <si>
    <t xml:space="preserve">GTE_SLICE2[31]Â </t>
  </si>
  <si>
    <t xml:space="preserve">AB50</t>
  </si>
  <si>
    <t xml:space="preserve">GP01</t>
  </si>
  <si>
    <t xml:space="preserve">GPIO3_PEE.01</t>
  </si>
  <si>
    <t xml:space="preserve">SOC_THERM_OC1</t>
  </si>
  <si>
    <t xml:space="preserve">vcomp_alert_pee1</t>
  </si>
  <si>
    <t xml:space="preserve">wake26</t>
  </si>
  <si>
    <t xml:space="preserve">GTE_SLICE2[30]Â </t>
  </si>
  <si>
    <t xml:space="preserve">pd</t>
  </si>
  <si>
    <t xml:space="preserve">Monitor VMON to throttle power</t>
  </si>
  <si>
    <t xml:space="preserve">AA51</t>
  </si>
  <si>
    <t xml:space="preserve">GP59</t>
  </si>
  <si>
    <t xml:space="preserve">GPIO3_PEE.05</t>
  </si>
  <si>
    <t xml:space="preserve">soc_gpio26_pee5</t>
  </si>
  <si>
    <t xml:space="preserve">GTE_SLICE2[26]</t>
  </si>
  <si>
    <t xml:space="preserve">AB49</t>
  </si>
  <si>
    <t xml:space="preserve">GP60</t>
  </si>
  <si>
    <t xml:space="preserve">GPIO3_PEE.06</t>
  </si>
  <si>
    <t xml:space="preserve">soc_gpio27_pee6</t>
  </si>
  <si>
    <t xml:space="preserve">GTE_SLICE2[25]</t>
  </si>
  <si>
    <t xml:space="preserve">AD51</t>
  </si>
  <si>
    <t xml:space="preserve">SF_PWR_INT_N</t>
  </si>
  <si>
    <t xml:space="preserve">PMICINTR</t>
  </si>
  <si>
    <t xml:space="preserve">pmu_int_n</t>
  </si>
  <si>
    <t xml:space="preserve">wake24</t>
  </si>
  <si>
    <t xml:space="preserve">ST</t>
  </si>
  <si>
    <t xml:space="preserve">BDPGLP_MFCR90_VDP1P1P1</t>
  </si>
  <si>
    <t xml:space="preserve">PMIC Interrupt</t>
  </si>
  <si>
    <t xml:space="preserve">PMIC_NIRQ</t>
  </si>
  <si>
    <t xml:space="preserve">AD52</t>
  </si>
  <si>
    <t xml:space="preserve">MOD_SLEEP*</t>
  </si>
  <si>
    <t xml:space="preserve">SF_PWR_SOC_EN</t>
  </si>
  <si>
    <t xml:space="preserve">soc_pwr_req</t>
  </si>
  <si>
    <t xml:space="preserve">Drive 1</t>
  </si>
  <si>
    <t xml:space="preserve">Module Sleep.  When active (low), indicates module has gone to Sleep (SC7) mode.</t>
  </si>
  <si>
    <t xml:space="preserve">Module SOC Power Request</t>
  </si>
  <si>
    <t xml:space="preserve">AA47</t>
  </si>
  <si>
    <t xml:space="preserve">GPIO10</t>
  </si>
  <si>
    <t xml:space="preserve">GP02</t>
  </si>
  <si>
    <t xml:space="preserve">GPIO3_PEE.02</t>
  </si>
  <si>
    <t xml:space="preserve">GPIO_AO_RET</t>
  </si>
  <si>
    <t xml:space="preserve">ao_retention_n_pee2</t>
  </si>
  <si>
    <t xml:space="preserve">wake2</t>
  </si>
  <si>
    <t xml:space="preserve">GTE_SLICE2[29]</t>
  </si>
  <si>
    <t xml:space="preserve">GPIO #10</t>
  </si>
  <si>
    <t xml:space="preserve">Baseboard M.2 Alert</t>
  </si>
  <si>
    <t xml:space="preserve">AA48</t>
  </si>
  <si>
    <t xml:space="preserve">GP03</t>
  </si>
  <si>
    <t xml:space="preserve">GPIO3_PEE.03</t>
  </si>
  <si>
    <t xml:space="preserve">SOC_THERM_OC2</t>
  </si>
  <si>
    <t xml:space="preserve">batt_oc_pee3</t>
  </si>
  <si>
    <t xml:space="preserve">wake10</t>
  </si>
  <si>
    <t xml:space="preserve">GTE_SLICE2[28]</t>
  </si>
  <si>
    <t xml:space="preserve">Int PU</t>
  </si>
  <si>
    <t xml:space="preserve">INA WARN output</t>
  </si>
  <si>
    <t xml:space="preserve">AA52</t>
  </si>
  <si>
    <t xml:space="preserve">SF_PWR_VBOOT_EN_N</t>
  </si>
  <si>
    <t xml:space="preserve">GPIO3_PEE.07</t>
  </si>
  <si>
    <t xml:space="preserve">bootv_ctl_n_pee7</t>
  </si>
  <si>
    <t xml:space="preserve">GTE_SLICE2[24]</t>
  </si>
  <si>
    <t xml:space="preserve">AC45</t>
  </si>
  <si>
    <t xml:space="preserve">SF_CLK32K</t>
  </si>
  <si>
    <t xml:space="preserve">clk_32k_in</t>
  </si>
  <si>
    <t xml:space="preserve">1k</t>
  </si>
  <si>
    <t xml:space="preserve">Sleep/Suspend clock. 1kΩ pull-up to 1.8V on the module.</t>
  </si>
  <si>
    <t xml:space="preserve">AC52</t>
  </si>
  <si>
    <t xml:space="preserve">SLEEP/WAKE*</t>
  </si>
  <si>
    <t xml:space="preserve">GP04</t>
  </si>
  <si>
    <t xml:space="preserve">GPIO3_PEE.04</t>
  </si>
  <si>
    <t xml:space="preserve">power_on_pee4</t>
  </si>
  <si>
    <t xml:space="preserve">wake29</t>
  </si>
  <si>
    <t xml:space="preserve">GTE_SLICE2[27]</t>
  </si>
  <si>
    <t xml:space="preserve">100k</t>
  </si>
  <si>
    <t xml:space="preserve">SLEEP/WAKE_N. Configured as GPIO for optional use to indicate the system should enter or exit sleep mode.  100kΩ pull-up to 1.8V on the module.</t>
  </si>
  <si>
    <t xml:space="preserve">Button Signal from Baseboard</t>
  </si>
  <si>
    <t xml:space="preserve">AA46</t>
  </si>
  <si>
    <t xml:space="preserve">GP05_HDMI_CEC</t>
  </si>
  <si>
    <t xml:space="preserve">GPIO3_PGG.00</t>
  </si>
  <si>
    <t xml:space="preserve">hdmi_cec_pgg0</t>
  </si>
  <si>
    <t xml:space="preserve">wake9</t>
  </si>
  <si>
    <t xml:space="preserve">GTE_SLICE2[23]</t>
  </si>
  <si>
    <t xml:space="preserve">Bidirectional</t>
  </si>
  <si>
    <t xml:space="preserve">Yes</t>
  </si>
  <si>
    <t xml:space="preserve">HDMI CEC</t>
  </si>
  <si>
    <t xml:space="preserve">AA50</t>
  </si>
  <si>
    <t xml:space="preserve">GPIO03</t>
  </si>
  <si>
    <t xml:space="preserve">GP06_SPI2_CLK</t>
  </si>
  <si>
    <t xml:space="preserve">GPIO3_PCC.00</t>
  </si>
  <si>
    <t xml:space="preserve">spi2_sck_pcc0</t>
  </si>
  <si>
    <t xml:space="preserve">vddio_ao</t>
  </si>
  <si>
    <t xml:space="preserve">GTE_SLICE2[22]</t>
  </si>
  <si>
    <t xml:space="preserve">Drive 0</t>
  </si>
  <si>
    <t xml:space="preserve">GPIO #3</t>
  </si>
  <si>
    <t xml:space="preserve">Baseboard BT Enable</t>
  </si>
  <si>
    <t xml:space="preserve">AF48</t>
  </si>
  <si>
    <t xml:space="preserve">GPIO04</t>
  </si>
  <si>
    <t xml:space="preserve">GP07_SPI2_MISO</t>
  </si>
  <si>
    <t xml:space="preserve">GPIO3_PCC.01</t>
  </si>
  <si>
    <t xml:space="preserve">SPI2_DIN</t>
  </si>
  <si>
    <t xml:space="preserve">spi2_miso_pcc1</t>
  </si>
  <si>
    <t xml:space="preserve">GTE_SLICE2[21]</t>
  </si>
  <si>
    <t xml:space="preserve">GPIO #4</t>
  </si>
  <si>
    <t xml:space="preserve">Baseboard Power LED Control</t>
  </si>
  <si>
    <t xml:space="preserve">AF44</t>
  </si>
  <si>
    <t xml:space="preserve">GPIO05</t>
  </si>
  <si>
    <t xml:space="preserve">GP08_SPI2_MOSI</t>
  </si>
  <si>
    <t xml:space="preserve">GPIO3_PCC.02</t>
  </si>
  <si>
    <t xml:space="preserve">SPI2_DOUT</t>
  </si>
  <si>
    <t xml:space="preserve">spi2_mosi_pcc2</t>
  </si>
  <si>
    <t xml:space="preserve">GTE_SLICE2[20]</t>
  </si>
  <si>
    <t xml:space="preserve">GPIO #5</t>
  </si>
  <si>
    <t xml:space="preserve">Baseboard Wifi Disable Control</t>
  </si>
  <si>
    <t xml:space="preserve">AF46</t>
  </si>
  <si>
    <t xml:space="preserve">GPIO06</t>
  </si>
  <si>
    <t xml:space="preserve">GP09_SPI2_CS_N</t>
  </si>
  <si>
    <t xml:space="preserve">GPIO3_PCC.03</t>
  </si>
  <si>
    <t xml:space="preserve">spi2_cs0_pcc3</t>
  </si>
  <si>
    <t xml:space="preserve">wake39</t>
  </si>
  <si>
    <t xml:space="preserve">GTE_SLICE2[19]</t>
  </si>
  <si>
    <t xml:space="preserve">GPIO #6</t>
  </si>
  <si>
    <t xml:space="preserve">Baseboard CAM MUX Sel</t>
  </si>
  <si>
    <t xml:space="preserve">AF49</t>
  </si>
  <si>
    <t xml:space="preserve">GP10_PWM4</t>
  </si>
  <si>
    <t xml:space="preserve">GPIO3_PCC.04</t>
  </si>
  <si>
    <t xml:space="preserve">GP_PWM4</t>
  </si>
  <si>
    <t xml:space="preserve">touch_clk_pcc4</t>
  </si>
  <si>
    <t xml:space="preserve">GTE_SLICE2[18]</t>
  </si>
  <si>
    <t xml:space="preserve">Z</t>
  </si>
  <si>
    <t xml:space="preserve">SOC VR PWMVID</t>
  </si>
  <si>
    <t xml:space="preserve">AG46</t>
  </si>
  <si>
    <t xml:space="preserve">UART2_TXD</t>
  </si>
  <si>
    <t xml:space="preserve">UART2_TXD (DEBUG)</t>
  </si>
  <si>
    <t xml:space="preserve">GP11_UART3_TXD</t>
  </si>
  <si>
    <t xml:space="preserve">GPIO3_PCC.05</t>
  </si>
  <si>
    <t xml:space="preserve">UC3_TXD</t>
  </si>
  <si>
    <t xml:space="preserve">uart3_tx_pcc5</t>
  </si>
  <si>
    <t xml:space="preserve">GTE_SLICE2[17]</t>
  </si>
  <si>
    <t xml:space="preserve">UART #2 Transmit.</t>
  </si>
  <si>
    <t xml:space="preserve">Debug UART</t>
  </si>
  <si>
    <t xml:space="preserve">AG50</t>
  </si>
  <si>
    <t xml:space="preserve">UART2_RXD</t>
  </si>
  <si>
    <t xml:space="preserve">UART2_RXD (DEBUG)</t>
  </si>
  <si>
    <t xml:space="preserve">GP12_UART3_RXD</t>
  </si>
  <si>
    <t xml:space="preserve">GPIO3_PCC.06</t>
  </si>
  <si>
    <t xml:space="preserve">UC3_RXD</t>
  </si>
  <si>
    <t xml:space="preserve">uart3_rx_pcc6</t>
  </si>
  <si>
    <t xml:space="preserve">GTE_SLICE2[16]</t>
  </si>
  <si>
    <t xml:space="preserve">UART #2 Receive</t>
  </si>
  <si>
    <t xml:space="preserve">AF47</t>
  </si>
  <si>
    <t xml:space="preserve">I2C0_SCL</t>
  </si>
  <si>
    <t xml:space="preserve">GP13_I2C2_CLK</t>
  </si>
  <si>
    <t xml:space="preserve">GPIO3_PCC.07</t>
  </si>
  <si>
    <t xml:space="preserve">I2C2_CLK</t>
  </si>
  <si>
    <t xml:space="preserve">gen2_i2c_scl_pcc7</t>
  </si>
  <si>
    <t xml:space="preserve">GTE_SLICE2[15]</t>
  </si>
  <si>
    <t xml:space="preserve">2.2k</t>
  </si>
  <si>
    <t xml:space="preserve">General I2C 0 Clock.  1.5kΩ pull-up to 3.3V on module.</t>
  </si>
  <si>
    <t xml:space="preserve">Baseboard 40 Pin ID I2C (3.3V)</t>
  </si>
  <si>
    <t xml:space="preserve">AF42</t>
  </si>
  <si>
    <t xml:space="preserve">I2C0_SDA</t>
  </si>
  <si>
    <t xml:space="preserve">GP14_I2C2_DAT</t>
  </si>
  <si>
    <t xml:space="preserve">GPIO3_PDD.00</t>
  </si>
  <si>
    <t xml:space="preserve">I2C2_DAT</t>
  </si>
  <si>
    <t xml:space="preserve">gen2_i2c_sda_pdd0</t>
  </si>
  <si>
    <t xml:space="preserve">wake41</t>
  </si>
  <si>
    <t xml:space="preserve">GTE_SLICE2[14]</t>
  </si>
  <si>
    <t xml:space="preserve">General I2C 0 Data.  1.5kΩ pull-up to 3.3V on the module.</t>
  </si>
  <si>
    <t xml:space="preserve">AF43</t>
  </si>
  <si>
    <t xml:space="preserve">I2C1_SCL</t>
  </si>
  <si>
    <t xml:space="preserve">GP15_I2C8_CLK</t>
  </si>
  <si>
    <t xml:space="preserve">GPIO3_PDD.01</t>
  </si>
  <si>
    <t xml:space="preserve">I2C8_CLK</t>
  </si>
  <si>
    <t xml:space="preserve">gen8_i2c_scl_pdd1</t>
  </si>
  <si>
    <t xml:space="preserve">GTE_SLICE2[13]</t>
  </si>
  <si>
    <t xml:space="preserve">General I2C 1 Clock.  2.2kΩ pull-up to 3.3V on the module.</t>
  </si>
  <si>
    <t xml:space="preserve">Baseboard 40 Pin I2C (3.3V)</t>
  </si>
  <si>
    <t xml:space="preserve">AG48</t>
  </si>
  <si>
    <t xml:space="preserve">I2C1_SDA</t>
  </si>
  <si>
    <t xml:space="preserve">GP16_I2C8_DAT</t>
  </si>
  <si>
    <t xml:space="preserve">GPIO3_PDD.02</t>
  </si>
  <si>
    <t xml:space="preserve">I2C8_DAT</t>
  </si>
  <si>
    <t xml:space="preserve">gen8_i2c_sda_pdd2</t>
  </si>
  <si>
    <t xml:space="preserve">wake21</t>
  </si>
  <si>
    <t xml:space="preserve">GTE_SLICE2[12]</t>
  </si>
  <si>
    <t xml:space="preserve">General I2C 1 Data.  2.2kΩ pull-up to 3.3V on the module.</t>
  </si>
  <si>
    <t xml:space="preserve">AG44</t>
  </si>
  <si>
    <t xml:space="preserve">CAN_TX</t>
  </si>
  <si>
    <t xml:space="preserve">RSVD (CAN_TX)</t>
  </si>
  <si>
    <t xml:space="preserve">GP17_CAN0_DOUT</t>
  </si>
  <si>
    <t xml:space="preserve">GPIO3_PAA.00</t>
  </si>
  <si>
    <t xml:space="preserve">can0_dout_paa0</t>
  </si>
  <si>
    <t xml:space="preserve">vddio_ao_hv</t>
  </si>
  <si>
    <t xml:space="preserve">GTE_SLICE2[11]</t>
  </si>
  <si>
    <t xml:space="preserve">CZ</t>
  </si>
  <si>
    <t xml:space="preserve">BDSDMEM_GFCR90_VDP1P1P1VC</t>
  </si>
  <si>
    <t xml:space="preserve">19.5K +/- 35%</t>
  </si>
  <si>
    <t xml:space="preserve">CAN Transmit</t>
  </si>
  <si>
    <t xml:space="preserve">CAN Output</t>
  </si>
  <si>
    <t xml:space="preserve">AE47</t>
  </si>
  <si>
    <t xml:space="preserve">CAN_RX</t>
  </si>
  <si>
    <t xml:space="preserve">RSVD (CAN_RX)</t>
  </si>
  <si>
    <t xml:space="preserve">GP18_CAN0_DIN</t>
  </si>
  <si>
    <t xml:space="preserve">GPIO3_PAA.01</t>
  </si>
  <si>
    <t xml:space="preserve">can0_din_paa1</t>
  </si>
  <si>
    <t xml:space="preserve">wake42</t>
  </si>
  <si>
    <t xml:space="preserve">GTE_SLICE2[10]</t>
  </si>
  <si>
    <t xml:space="preserve">CAN Receive</t>
  </si>
  <si>
    <t xml:space="preserve">CAN Input</t>
  </si>
  <si>
    <t xml:space="preserve">AE50</t>
  </si>
  <si>
    <t xml:space="preserve">GP19_CAN1_DOUT</t>
  </si>
  <si>
    <t xml:space="preserve">GPIO3_PAA.02</t>
  </si>
  <si>
    <t xml:space="preserve">can1_dout_paa2</t>
  </si>
  <si>
    <t xml:space="preserve">GTE_SLICE2[9]</t>
  </si>
  <si>
    <t xml:space="preserve">AD46</t>
  </si>
  <si>
    <t xml:space="preserve">GP20_CAN1_DIN</t>
  </si>
  <si>
    <t xml:space="preserve">GPIO3_PAA.03</t>
  </si>
  <si>
    <t xml:space="preserve">can1_din_paa3</t>
  </si>
  <si>
    <t xml:space="preserve">wake43</t>
  </si>
  <si>
    <t xml:space="preserve">GTE_SLICE2[8]</t>
  </si>
  <si>
    <t xml:space="preserve">AD45</t>
  </si>
  <si>
    <t xml:space="preserve">GP21</t>
  </si>
  <si>
    <t xml:space="preserve">GPIO3_PAA.04</t>
  </si>
  <si>
    <t xml:space="preserve">TSC_EDGE_OUT2</t>
  </si>
  <si>
    <t xml:space="preserve">TSC_EDGE_OUT0C</t>
  </si>
  <si>
    <t xml:space="preserve">can0_stb_paa4</t>
  </si>
  <si>
    <t xml:space="preserve">wake30</t>
  </si>
  <si>
    <t xml:space="preserve">GTE_SLICE2[7]</t>
  </si>
  <si>
    <t xml:space="preserve">PCIe Connector refclk RP or EP selection</t>
  </si>
  <si>
    <t xml:space="preserve">AE46</t>
  </si>
  <si>
    <t xml:space="preserve">GP22</t>
  </si>
  <si>
    <t xml:space="preserve">GPIO3_PAA.05</t>
  </si>
  <si>
    <t xml:space="preserve">can0_en_paa5</t>
  </si>
  <si>
    <t xml:space="preserve">GTE_SLICE2[6]</t>
  </si>
  <si>
    <t xml:space="preserve">ENET PHY ISOLATEB_N</t>
  </si>
  <si>
    <t xml:space="preserve">AF51</t>
  </si>
  <si>
    <t xml:space="preserve">GP23</t>
  </si>
  <si>
    <t xml:space="preserve">GPIO3_PAA.06</t>
  </si>
  <si>
    <t xml:space="preserve">soc_gpio49_paa6</t>
  </si>
  <si>
    <t xml:space="preserve">wake46</t>
  </si>
  <si>
    <t xml:space="preserve">GTE_SLICE2[5]</t>
  </si>
  <si>
    <t xml:space="preserve">AD50</t>
  </si>
  <si>
    <t xml:space="preserve">GP24</t>
  </si>
  <si>
    <t xml:space="preserve">GPIO3_PAA.07</t>
  </si>
  <si>
    <t xml:space="preserve">TSC_EDGE_OUT3</t>
  </si>
  <si>
    <t xml:space="preserve">TSC_EDGE_OUT0D</t>
  </si>
  <si>
    <t xml:space="preserve">can0_err_paa7</t>
  </si>
  <si>
    <t xml:space="preserve">wake49</t>
  </si>
  <si>
    <t xml:space="preserve">GTE_SLICE2[4]</t>
  </si>
  <si>
    <t xml:space="preserve">AF52</t>
  </si>
  <si>
    <t xml:space="preserve">GP25</t>
  </si>
  <si>
    <t xml:space="preserve">GPIO3_PBB.00</t>
  </si>
  <si>
    <t xml:space="preserve">DMIC3_CLK</t>
  </si>
  <si>
    <t xml:space="preserve">DMIC5_CLK</t>
  </si>
  <si>
    <t xml:space="preserve">can1_stb_pbb0</t>
  </si>
  <si>
    <t xml:space="preserve">GTE_SLICE2[3]</t>
  </si>
  <si>
    <t xml:space="preserve">AD47</t>
  </si>
  <si>
    <t xml:space="preserve">GP26</t>
  </si>
  <si>
    <t xml:space="preserve">GPIO3_PBB.01</t>
  </si>
  <si>
    <t xml:space="preserve">DMIC3_DAT</t>
  </si>
  <si>
    <t xml:space="preserve">DMIC5_DAT</t>
  </si>
  <si>
    <t xml:space="preserve">can1_en_pbb1</t>
  </si>
  <si>
    <t xml:space="preserve">GTE_SLICE2[2]</t>
  </si>
  <si>
    <t xml:space="preserve">AE49</t>
  </si>
  <si>
    <t xml:space="preserve">GP27</t>
  </si>
  <si>
    <t xml:space="preserve">GPIO3_PBB.02</t>
  </si>
  <si>
    <t xml:space="preserve">TSC_EDGE_OUT0</t>
  </si>
  <si>
    <t xml:space="preserve">TSC_EDGE_OUT0A</t>
  </si>
  <si>
    <t xml:space="preserve">soc_gpio50_pbb2</t>
  </si>
  <si>
    <t xml:space="preserve">wake48</t>
  </si>
  <si>
    <t xml:space="preserve">GTE_SLICE2[1]</t>
  </si>
  <si>
    <t xml:space="preserve">AD48</t>
  </si>
  <si>
    <t xml:space="preserve">GP28</t>
  </si>
  <si>
    <t xml:space="preserve">GPIO3_PBB.03</t>
  </si>
  <si>
    <t xml:space="preserve">TSC_EDGE_OUT1</t>
  </si>
  <si>
    <t xml:space="preserve">TSC_EDGE_OUT0B</t>
  </si>
  <si>
    <t xml:space="preserve">can1_err_pbb3</t>
  </si>
  <si>
    <t xml:space="preserve">wake47</t>
  </si>
  <si>
    <t xml:space="preserve">GTE_SLICE2[0]</t>
  </si>
  <si>
    <t xml:space="preserve">VR Power Save Enable</t>
  </si>
  <si>
    <t xml:space="preserve">AF50</t>
  </si>
  <si>
    <t xml:space="preserve">GP29</t>
  </si>
  <si>
    <t xml:space="preserve">GPIO3_PB.00</t>
  </si>
  <si>
    <t xml:space="preserve">soc_gpio08_pb0</t>
  </si>
  <si>
    <t xml:space="preserve">vddio_debug</t>
  </si>
  <si>
    <t xml:space="preserve">DBG</t>
  </si>
  <si>
    <t xml:space="preserve">BDPGLP_MFCR90_VXVDP1P1P1</t>
  </si>
  <si>
    <t xml:space="preserve">RDC</t>
  </si>
  <si>
    <t xml:space="preserve">W47</t>
  </si>
  <si>
    <t xml:space="preserve">SF_NVDBG_SEL</t>
  </si>
  <si>
    <t xml:space="preserve">nvdbg_sel</t>
  </si>
  <si>
    <t xml:space="preserve">wake14</t>
  </si>
  <si>
    <t xml:space="preserve">ModuleTest Point</t>
  </si>
  <si>
    <t xml:space="preserve">Y51</t>
  </si>
  <si>
    <t xml:space="preserve">SF_NVJTAG_SEL</t>
  </si>
  <si>
    <t xml:space="preserve">nvjtag_sel</t>
  </si>
  <si>
    <t xml:space="preserve">Y50</t>
  </si>
  <si>
    <t xml:space="preserve">SF_JTAG_TRST_N</t>
  </si>
  <si>
    <t xml:space="preserve">JTAG_TRST_N</t>
  </si>
  <si>
    <t xml:space="preserve">jtag_trst_</t>
  </si>
  <si>
    <t xml:space="preserve">Y52</t>
  </si>
  <si>
    <t xml:space="preserve">SF_JTAG_TDO</t>
  </si>
  <si>
    <t xml:space="preserve">jtag_tdo</t>
  </si>
  <si>
    <t xml:space="preserve">Y48</t>
  </si>
  <si>
    <t xml:space="preserve">SF_JTAG_TMS</t>
  </si>
  <si>
    <t xml:space="preserve">jtag_tms</t>
  </si>
  <si>
    <t xml:space="preserve">pu</t>
  </si>
  <si>
    <t xml:space="preserve">W50</t>
  </si>
  <si>
    <t xml:space="preserve">SF_JTAG_TCK</t>
  </si>
  <si>
    <t xml:space="preserve">jtag_tck</t>
  </si>
  <si>
    <t xml:space="preserve">W49</t>
  </si>
  <si>
    <t xml:space="preserve">SF_JTAG_TDI</t>
  </si>
  <si>
    <t xml:space="preserve">jtag_tdi</t>
  </si>
  <si>
    <t xml:space="preserve">Y49</t>
  </si>
  <si>
    <t xml:space="preserve">SF_PWR_GPU_EN</t>
  </si>
  <si>
    <t xml:space="preserve">GPIO3_PX.00</t>
  </si>
  <si>
    <t xml:space="preserve">gpu_pwr_req_px0</t>
  </si>
  <si>
    <t xml:space="preserve">vddio_g2</t>
  </si>
  <si>
    <t xml:space="preserve">T44</t>
  </si>
  <si>
    <t xml:space="preserve">SF_PWR_CV_EN</t>
  </si>
  <si>
    <t xml:space="preserve">GPIO3_PX.01</t>
  </si>
  <si>
    <t xml:space="preserve">cv_pwr_req_px1</t>
  </si>
  <si>
    <t xml:space="preserve">R45</t>
  </si>
  <si>
    <t xml:space="preserve">GP30_PWM2</t>
  </si>
  <si>
    <t xml:space="preserve">GPIO3_PX.02</t>
  </si>
  <si>
    <t xml:space="preserve">gp_pwm2_px2</t>
  </si>
  <si>
    <t xml:space="preserve">BDPGLPHVIN_HFCR90_VXVDP1P1P1</t>
  </si>
  <si>
    <t xml:space="preserve">T43</t>
  </si>
  <si>
    <t xml:space="preserve">GPIO14</t>
  </si>
  <si>
    <t xml:space="preserve">GPIO14 (PWM)</t>
  </si>
  <si>
    <t xml:space="preserve">GP31_PWM3</t>
  </si>
  <si>
    <t xml:space="preserve">GPIO3_PX.03</t>
  </si>
  <si>
    <t xml:space="preserve">gp_pwm3_px3</t>
  </si>
  <si>
    <t xml:space="preserve">GPIO #14 or Pulse Width Modulator</t>
  </si>
  <si>
    <t xml:space="preserve">Baseboard FAN PWM</t>
  </si>
  <si>
    <t xml:space="preserve">R46</t>
  </si>
  <si>
    <t xml:space="preserve">UART0_TXD</t>
  </si>
  <si>
    <t xml:space="preserve">GP32_UART2_TXD</t>
  </si>
  <si>
    <t xml:space="preserve">GPIO3_PX.04</t>
  </si>
  <si>
    <t xml:space="preserve">UB3_TXD</t>
  </si>
  <si>
    <t xml:space="preserve">uart2_tx_px4</t>
  </si>
  <si>
    <t xml:space="preserve">ram_code3</t>
  </si>
  <si>
    <t xml:space="preserve">UART2</t>
  </si>
  <si>
    <t xml:space="preserve">UART #0 Transmit.  Buffered on module to keep connected devices from affecting state of the pin during power-on as it is one of the SoC stap pins.</t>
  </si>
  <si>
    <t xml:space="preserve">Baseboard M.2 UART</t>
  </si>
  <si>
    <t xml:space="preserve">T47</t>
  </si>
  <si>
    <t xml:space="preserve">UART0_RXD</t>
  </si>
  <si>
    <t xml:space="preserve">GP33_UART2_RXD</t>
  </si>
  <si>
    <t xml:space="preserve">GPIO3_PX.05</t>
  </si>
  <si>
    <t xml:space="preserve">UB3_RXD</t>
  </si>
  <si>
    <t xml:space="preserve">uart2_rx_px5</t>
  </si>
  <si>
    <t xml:space="preserve">UART #0 Receive</t>
  </si>
  <si>
    <t xml:space="preserve">P48</t>
  </si>
  <si>
    <t xml:space="preserve">UART0_RTS*</t>
  </si>
  <si>
    <t xml:space="preserve">GP34_UART2_RTS_N</t>
  </si>
  <si>
    <t xml:space="preserve">GPIO3_PX.06</t>
  </si>
  <si>
    <t xml:space="preserve">UB3_RTS</t>
  </si>
  <si>
    <t xml:space="preserve">uart2_rts_px6</t>
  </si>
  <si>
    <t xml:space="preserve">ram_code2</t>
  </si>
  <si>
    <t xml:space="preserve">UART #0 Request to Send.  Buffered on module to keep connected devices from affecting state of the pin during power-on as it is one of the SoC stap pins.</t>
  </si>
  <si>
    <t xml:space="preserve">P50</t>
  </si>
  <si>
    <t xml:space="preserve">UART0_CTS*</t>
  </si>
  <si>
    <t xml:space="preserve">GP35_UART2_CTS_N</t>
  </si>
  <si>
    <t xml:space="preserve">GPIO3_PX.07</t>
  </si>
  <si>
    <t xml:space="preserve">UB3_CTS</t>
  </si>
  <si>
    <t xml:space="preserve">uart2_cts_px7</t>
  </si>
  <si>
    <t xml:space="preserve">wake52</t>
  </si>
  <si>
    <t xml:space="preserve">UART #0 Clear to Send</t>
  </si>
  <si>
    <t xml:space="preserve">N46</t>
  </si>
  <si>
    <t xml:space="preserve">GP36_SPI3_CLK</t>
  </si>
  <si>
    <t xml:space="preserve">GPIO3_PY.00</t>
  </si>
  <si>
    <t xml:space="preserve">spi3_sck_py0</t>
  </si>
  <si>
    <t xml:space="preserve">Int PD</t>
  </si>
  <si>
    <t xml:space="preserve">SPI 1 Clock</t>
  </si>
  <si>
    <t xml:space="preserve">Baseboard 40 Pin Header SPI 1</t>
  </si>
  <si>
    <t xml:space="preserve">P42</t>
  </si>
  <si>
    <t xml:space="preserve">GP37_SPI3_MISO</t>
  </si>
  <si>
    <t xml:space="preserve">GPIO3_PY.01</t>
  </si>
  <si>
    <t xml:space="preserve">SPI3_DIN</t>
  </si>
  <si>
    <t xml:space="preserve">spi3_miso_py1</t>
  </si>
  <si>
    <t xml:space="preserve">SPI 1 Master In / Slave Out</t>
  </si>
  <si>
    <t xml:space="preserve">R47</t>
  </si>
  <si>
    <t xml:space="preserve">GP38_SPI3_MOSI</t>
  </si>
  <si>
    <t xml:space="preserve">GPIO3_PY.02</t>
  </si>
  <si>
    <t xml:space="preserve">SPI3_DOUT</t>
  </si>
  <si>
    <t xml:space="preserve">spi3_mosi_py2</t>
  </si>
  <si>
    <t xml:space="preserve">SPI 1 Master Out / Slave In</t>
  </si>
  <si>
    <t xml:space="preserve">P45</t>
  </si>
  <si>
    <t xml:space="preserve">SPI1_CS0*</t>
  </si>
  <si>
    <t xml:space="preserve">GP39_SPI3_CS0_N</t>
  </si>
  <si>
    <t xml:space="preserve">GPIO3_PY.03</t>
  </si>
  <si>
    <t xml:space="preserve">spi3_cs0_py3</t>
  </si>
  <si>
    <t xml:space="preserve">wake56</t>
  </si>
  <si>
    <t xml:space="preserve">SPI 1 Chip Select 0</t>
  </si>
  <si>
    <t xml:space="preserve">R48</t>
  </si>
  <si>
    <t xml:space="preserve">SPI1_CS1*</t>
  </si>
  <si>
    <t xml:space="preserve">GP40_SPI3_CS1_N</t>
  </si>
  <si>
    <t xml:space="preserve">GPIO3_PY.04</t>
  </si>
  <si>
    <t xml:space="preserve">spi3_cs1_py4</t>
  </si>
  <si>
    <t xml:space="preserve">wake58</t>
  </si>
  <si>
    <t xml:space="preserve">CAM2_PWDN</t>
  </si>
  <si>
    <t xml:space="preserve">T46</t>
  </si>
  <si>
    <t xml:space="preserve">GP41_UART5_TXD_DDRCODE1</t>
  </si>
  <si>
    <t xml:space="preserve">GPIO3_PY.05</t>
  </si>
  <si>
    <t xml:space="preserve">UE3_TXD</t>
  </si>
  <si>
    <t xml:space="preserve">uart5_tx_py5</t>
  </si>
  <si>
    <t xml:space="preserve">ram_code1</t>
  </si>
  <si>
    <t xml:space="preserve">UART5</t>
  </si>
  <si>
    <t xml:space="preserve">DDR Code 1</t>
  </si>
  <si>
    <t xml:space="preserve">R51</t>
  </si>
  <si>
    <t xml:space="preserve">GP42_UART5_RXD</t>
  </si>
  <si>
    <t xml:space="preserve">GPIO3_PY.06</t>
  </si>
  <si>
    <t xml:space="preserve">UE3_RXD</t>
  </si>
  <si>
    <t xml:space="preserve">uart5_rx_py6</t>
  </si>
  <si>
    <t xml:space="preserve">R52</t>
  </si>
  <si>
    <t xml:space="preserve">GP43_UART5_RTS_N_DDRCODE0</t>
  </si>
  <si>
    <t xml:space="preserve">GPIO3_PY.07</t>
  </si>
  <si>
    <t xml:space="preserve">UE3_RTS</t>
  </si>
  <si>
    <t xml:space="preserve">uart5_rts_py7</t>
  </si>
  <si>
    <t xml:space="preserve">ram_code0</t>
  </si>
  <si>
    <t xml:space="preserve">DDR Code 0</t>
  </si>
  <si>
    <t xml:space="preserve">R50</t>
  </si>
  <si>
    <t xml:space="preserve">GP44_UART5_CTS_N</t>
  </si>
  <si>
    <t xml:space="preserve">GPIO3_PZ.00</t>
  </si>
  <si>
    <t xml:space="preserve">UE3_CTS</t>
  </si>
  <si>
    <t xml:space="preserve">uart5_cts_pz0</t>
  </si>
  <si>
    <t xml:space="preserve">wake53</t>
  </si>
  <si>
    <t xml:space="preserve">P51</t>
  </si>
  <si>
    <t xml:space="preserve">GPIO00</t>
  </si>
  <si>
    <t xml:space="preserve">GPIO00 (USB_VBUS_EN0)</t>
  </si>
  <si>
    <t xml:space="preserve">GP45_USB_VBUS_EN0</t>
  </si>
  <si>
    <t xml:space="preserve">GPIO3_PZ.01</t>
  </si>
  <si>
    <t xml:space="preserve">USB</t>
  </si>
  <si>
    <t xml:space="preserve">usb_vbus_en0_pz1</t>
  </si>
  <si>
    <t xml:space="preserve">wake31</t>
  </si>
  <si>
    <t xml:space="preserve">USB Power enable #0 or GPIO #0</t>
  </si>
  <si>
    <t xml:space="preserve">Baseboard USB VBUS Detect</t>
  </si>
  <si>
    <t xml:space="preserve">N43</t>
  </si>
  <si>
    <t xml:space="preserve">GP46_USB_VBUS_EN1</t>
  </si>
  <si>
    <t xml:space="preserve">GPIO3_PZ.02</t>
  </si>
  <si>
    <t xml:space="preserve">usb_vbus_en1_pz2</t>
  </si>
  <si>
    <t xml:space="preserve">wake32</t>
  </si>
  <si>
    <t xml:space="preserve">P43</t>
  </si>
  <si>
    <t xml:space="preserve">SPI0_SCK</t>
  </si>
  <si>
    <t xml:space="preserve">GP47_SPI1_CLK</t>
  </si>
  <si>
    <t xml:space="preserve">GPIO3_PZ.03</t>
  </si>
  <si>
    <t xml:space="preserve">spi1_sck_pz3</t>
  </si>
  <si>
    <t xml:space="preserve">SPI 0 Clock</t>
  </si>
  <si>
    <t xml:space="preserve">Baseboard 40 Pin Header SPI 0</t>
  </si>
  <si>
    <t xml:space="preserve">P52</t>
  </si>
  <si>
    <t xml:space="preserve">SPI0_MISO</t>
  </si>
  <si>
    <t xml:space="preserve">GP48_SPI1_MISO</t>
  </si>
  <si>
    <t xml:space="preserve">GPIO3_PZ.04</t>
  </si>
  <si>
    <t xml:space="preserve">SPI1_DIN</t>
  </si>
  <si>
    <t xml:space="preserve">spi1_miso_pz4</t>
  </si>
  <si>
    <t xml:space="preserve">SPI 0 Master In / Slave Out</t>
  </si>
  <si>
    <t xml:space="preserve">N44</t>
  </si>
  <si>
    <t xml:space="preserve">SPI0_MOSI</t>
  </si>
  <si>
    <t xml:space="preserve">GP49_SPI1_MOSI</t>
  </si>
  <si>
    <t xml:space="preserve">GPIO3_PZ.05</t>
  </si>
  <si>
    <t xml:space="preserve">SPI1_DOUT</t>
  </si>
  <si>
    <t xml:space="preserve">spi1_mosi_pz5</t>
  </si>
  <si>
    <t xml:space="preserve">SPI 0 Master Out / Slave In</t>
  </si>
  <si>
    <t xml:space="preserve">P47</t>
  </si>
  <si>
    <t xml:space="preserve">SPI0_CS0*</t>
  </si>
  <si>
    <t xml:space="preserve">GP50_SPI1_CS0_N</t>
  </si>
  <si>
    <t xml:space="preserve">GPIO3_PZ.06</t>
  </si>
  <si>
    <t xml:space="preserve">spi1_cs0_pz6</t>
  </si>
  <si>
    <t xml:space="preserve">wake45</t>
  </si>
  <si>
    <t xml:space="preserve">SPI 0 Chip Select 0</t>
  </si>
  <si>
    <t xml:space="preserve">T49</t>
  </si>
  <si>
    <t xml:space="preserve">SPI0_CS1*</t>
  </si>
  <si>
    <t xml:space="preserve">GP51_SPI1_CS1_N</t>
  </si>
  <si>
    <t xml:space="preserve">GPIO3_PZ.07</t>
  </si>
  <si>
    <t xml:space="preserve">spi1_cs1_pz7</t>
  </si>
  <si>
    <t xml:space="preserve">wake50</t>
  </si>
  <si>
    <t xml:space="preserve">SPI 0 Chip Select 1</t>
  </si>
  <si>
    <t xml:space="preserve">P49</t>
  </si>
  <si>
    <t xml:space="preserve">CAM0_MCLK</t>
  </si>
  <si>
    <t xml:space="preserve">GP52_CLK1</t>
  </si>
  <si>
    <t xml:space="preserve">GPIO3_PP.00</t>
  </si>
  <si>
    <t xml:space="preserve">extperiph1_clk_pp0</t>
  </si>
  <si>
    <t xml:space="preserve">vddio_g3</t>
  </si>
  <si>
    <t xml:space="preserve">Camera 0 Reference Clock</t>
  </si>
  <si>
    <t xml:space="preserve">Baseboard Camera 0 CLK</t>
  </si>
  <si>
    <t xml:space="preserve">L45</t>
  </si>
  <si>
    <t xml:space="preserve">CAM1_MCLK</t>
  </si>
  <si>
    <t xml:space="preserve">GP53_CLK2</t>
  </si>
  <si>
    <t xml:space="preserve">GPIO3_PP.01</t>
  </si>
  <si>
    <t xml:space="preserve">extperiph2_clk_pp1</t>
  </si>
  <si>
    <t xml:space="preserve">Camera 1 Reference Clock</t>
  </si>
  <si>
    <t xml:space="preserve">Baseboard Camera 1 CLK</t>
  </si>
  <si>
    <t xml:space="preserve">M50</t>
  </si>
  <si>
    <t xml:space="preserve">GP54_I2C3_CLK</t>
  </si>
  <si>
    <t xml:space="preserve">GPIO3_PP.02</t>
  </si>
  <si>
    <t xml:space="preserve">I2C3_CLK</t>
  </si>
  <si>
    <t xml:space="preserve">cam_i2c_scl_pp2</t>
  </si>
  <si>
    <t xml:space="preserve">Camera I2C Clock. 2.2kΩ pull-up to 3.3V on the module.</t>
  </si>
  <si>
    <t xml:space="preserve">Baseboard Camera I2C (3.3V)</t>
  </si>
  <si>
    <t xml:space="preserve">M42</t>
  </si>
  <si>
    <t xml:space="preserve">GP55_I2C3_DAT</t>
  </si>
  <si>
    <t xml:space="preserve">GPIO3_PP.03</t>
  </si>
  <si>
    <t xml:space="preserve">I2C3_DAT</t>
  </si>
  <si>
    <t xml:space="preserve">cam_i2c_sda_pp3</t>
  </si>
  <si>
    <t xml:space="preserve">Camera I2C Data. 2.2kΩ pull-up to 3.3V on the module.</t>
  </si>
  <si>
    <t xml:space="preserve">M47</t>
  </si>
  <si>
    <t xml:space="preserve">GP56</t>
  </si>
  <si>
    <t xml:space="preserve">GPIO3_PP.04</t>
  </si>
  <si>
    <t xml:space="preserve">soc_gpio23_pp4</t>
  </si>
  <si>
    <t xml:space="preserve">L50</t>
  </si>
  <si>
    <t xml:space="preserve">GP57</t>
  </si>
  <si>
    <t xml:space="preserve">GPIO3_PP.05</t>
  </si>
  <si>
    <t xml:space="preserve">SOC_THERM_OC3</t>
  </si>
  <si>
    <t xml:space="preserve">soc_gpio24_pp5</t>
  </si>
  <si>
    <t xml:space="preserve">INA CRIT output</t>
  </si>
  <si>
    <t xml:space="preserve">L49</t>
  </si>
  <si>
    <t xml:space="preserve">GPIO02</t>
  </si>
  <si>
    <t xml:space="preserve">GP58</t>
  </si>
  <si>
    <t xml:space="preserve">GPIO3_PP.06</t>
  </si>
  <si>
    <t xml:space="preserve">soc_gpio25_pp6</t>
  </si>
  <si>
    <t xml:space="preserve">wake37</t>
  </si>
  <si>
    <t xml:space="preserve">47K</t>
  </si>
  <si>
    <t xml:space="preserve">GPIO #2</t>
  </si>
  <si>
    <t xml:space="preserve">Baseboard M.2 Wake Request to AP</t>
  </si>
  <si>
    <t xml:space="preserve">L48</t>
  </si>
  <si>
    <t xml:space="preserve">SF_PWR_I2C_CLK</t>
  </si>
  <si>
    <t xml:space="preserve">GPIO3_PP.07</t>
  </si>
  <si>
    <t xml:space="preserve">I2C5_CLK</t>
  </si>
  <si>
    <t xml:space="preserve">pwr_i2c_scl_pp7</t>
  </si>
  <si>
    <t xml:space="preserve">VRS10 Sequencer I2C</t>
  </si>
  <si>
    <t xml:space="preserve">L43</t>
  </si>
  <si>
    <t xml:space="preserve">SF_PWR_I2C_DAT</t>
  </si>
  <si>
    <t xml:space="preserve">GPIO3_PQ.00</t>
  </si>
  <si>
    <t xml:space="preserve">I2C5_DAT</t>
  </si>
  <si>
    <t xml:space="preserve">pwr_i2c_sda_pq0</t>
  </si>
  <si>
    <t xml:space="preserve">wake35</t>
  </si>
  <si>
    <t xml:space="preserve">M48</t>
  </si>
  <si>
    <t xml:space="preserve">GP61</t>
  </si>
  <si>
    <t xml:space="preserve">GPIO3_PQ.01</t>
  </si>
  <si>
    <t xml:space="preserve">soc_gpio28_pq1</t>
  </si>
  <si>
    <t xml:space="preserve">wake40</t>
  </si>
  <si>
    <t xml:space="preserve">K47</t>
  </si>
  <si>
    <t xml:space="preserve">GPIO08</t>
  </si>
  <si>
    <t xml:space="preserve">GPIO08 (SDMMC_CD)</t>
  </si>
  <si>
    <t xml:space="preserve">GP62</t>
  </si>
  <si>
    <t xml:space="preserve">GPIO3_PQ.02</t>
  </si>
  <si>
    <t xml:space="preserve">NV_THERM_FAN_TACH0</t>
  </si>
  <si>
    <t xml:space="preserve">soc_gpio29_pq2</t>
  </si>
  <si>
    <t xml:space="preserve">GPIO #8</t>
  </si>
  <si>
    <t xml:space="preserve">Baseboard FAN TACH</t>
  </si>
  <si>
    <t xml:space="preserve">N49</t>
  </si>
  <si>
    <t xml:space="preserve">GP63</t>
  </si>
  <si>
    <t xml:space="preserve">GPIO3_PQ.03</t>
  </si>
  <si>
    <t xml:space="preserve">WDT_RESET_OUTA</t>
  </si>
  <si>
    <t xml:space="preserve">soc_gpio30_pq3</t>
  </si>
  <si>
    <t xml:space="preserve">10K</t>
  </si>
  <si>
    <t xml:space="preserve">SW Shutdown</t>
  </si>
  <si>
    <t xml:space="preserve">K46</t>
  </si>
  <si>
    <t xml:space="preserve">GP64</t>
  </si>
  <si>
    <t xml:space="preserve">GPIO3_PQ.04</t>
  </si>
  <si>
    <t xml:space="preserve">soc_gpio31_pq4</t>
  </si>
  <si>
    <t xml:space="preserve">L47</t>
  </si>
  <si>
    <t xml:space="preserve">GPIO01</t>
  </si>
  <si>
    <t xml:space="preserve">GPIO01 (CLK)</t>
  </si>
  <si>
    <t xml:space="preserve">GP65</t>
  </si>
  <si>
    <t xml:space="preserve">GPIO3_PQ.05</t>
  </si>
  <si>
    <t xml:space="preserve">EXTPERIPH3_CLK</t>
  </si>
  <si>
    <t xml:space="preserve">soc_gpio32_pq5</t>
  </si>
  <si>
    <t xml:space="preserve">Camera 2 Reference Clock CAM2_MCLK</t>
  </si>
  <si>
    <t xml:space="preserve">Baseboard 40 Pin GPIO</t>
  </si>
  <si>
    <t xml:space="preserve">M45</t>
  </si>
  <si>
    <t xml:space="preserve">GPIO11</t>
  </si>
  <si>
    <t xml:space="preserve">GPIO11 (CLK)</t>
  </si>
  <si>
    <t xml:space="preserve">GP66</t>
  </si>
  <si>
    <t xml:space="preserve">GPIO3_PQ.06</t>
  </si>
  <si>
    <t xml:space="preserve">EXTPERIPH4_CLK</t>
  </si>
  <si>
    <t xml:space="preserve">soc_gpio33_pq6</t>
  </si>
  <si>
    <t xml:space="preserve">Camera 3 Reference Clock CAM3_MCLK</t>
  </si>
  <si>
    <t xml:space="preserve">M51</t>
  </si>
  <si>
    <t xml:space="preserve">GP67</t>
  </si>
  <si>
    <t xml:space="preserve">GPIO3_PQ.07</t>
  </si>
  <si>
    <t xml:space="preserve">soc_gpio35_pq7</t>
  </si>
  <si>
    <t xml:space="preserve">M52</t>
  </si>
  <si>
    <t xml:space="preserve">GP68</t>
  </si>
  <si>
    <t xml:space="preserve">GPIO3_PR.00</t>
  </si>
  <si>
    <t xml:space="preserve">GP_PWM8</t>
  </si>
  <si>
    <t xml:space="preserve">soc_gpio37_pr0</t>
  </si>
  <si>
    <t xml:space="preserve">N50</t>
  </si>
  <si>
    <t xml:space="preserve">GP69</t>
  </si>
  <si>
    <t xml:space="preserve">GPIO3_PR.01</t>
  </si>
  <si>
    <t xml:space="preserve">soc_gpio56_pr1</t>
  </si>
  <si>
    <t xml:space="preserve">M46</t>
  </si>
  <si>
    <t xml:space="preserve">UART1_TXD</t>
  </si>
  <si>
    <t xml:space="preserve">GP70_UART1_TXD_BOOT2_STRAP</t>
  </si>
  <si>
    <t xml:space="preserve">GPIO3_PR.02</t>
  </si>
  <si>
    <t xml:space="preserve">UA3_TXD</t>
  </si>
  <si>
    <t xml:space="preserve">uart1_tx_pr2</t>
  </si>
  <si>
    <t xml:space="preserve">boot_sel2</t>
  </si>
  <si>
    <t xml:space="preserve">UART #1 Transmit.  Buffered on module to keep connected devices from affecting state of the pin during power-on as it is one of the SoC stap pins.</t>
  </si>
  <si>
    <t xml:space="preserve">Baseboard 40 Pin Header UART</t>
  </si>
  <si>
    <t xml:space="preserve">L51</t>
  </si>
  <si>
    <t xml:space="preserve">UART1_RXD</t>
  </si>
  <si>
    <t xml:space="preserve">GP71_UART1_RXD</t>
  </si>
  <si>
    <t xml:space="preserve">GPIO3_PR.03</t>
  </si>
  <si>
    <t xml:space="preserve">UA3_RXD</t>
  </si>
  <si>
    <t xml:space="preserve">uart1_rx_pr3</t>
  </si>
  <si>
    <t xml:space="preserve">UART #1 Receive</t>
  </si>
  <si>
    <t xml:space="preserve">L52</t>
  </si>
  <si>
    <t xml:space="preserve">UART1_RTS*</t>
  </si>
  <si>
    <t xml:space="preserve">GP72_UART1_RTS_N</t>
  </si>
  <si>
    <t xml:space="preserve">GPIO3_PR.04</t>
  </si>
  <si>
    <t xml:space="preserve">UA3_RTS</t>
  </si>
  <si>
    <t xml:space="preserve">uart1_rts_pr4</t>
  </si>
  <si>
    <t xml:space="preserve">UART #1 Request to Send</t>
  </si>
  <si>
    <t xml:space="preserve">K50</t>
  </si>
  <si>
    <t xml:space="preserve">UART1_CTS*</t>
  </si>
  <si>
    <t xml:space="preserve">GP73_UART1_CTS_N</t>
  </si>
  <si>
    <t xml:space="preserve">GPIO3_PR.05</t>
  </si>
  <si>
    <t xml:space="preserve">UA3_CTS</t>
  </si>
  <si>
    <t xml:space="preserve">uart1_cts_pr5</t>
  </si>
  <si>
    <t xml:space="preserve">UART #1 Clear to Send</t>
  </si>
  <si>
    <t xml:space="preserve">N47</t>
  </si>
  <si>
    <t xml:space="preserve">DP1_AUX_P</t>
  </si>
  <si>
    <t xml:space="preserve">SF_DPAUX01_P</t>
  </si>
  <si>
    <t xml:space="preserve">I2C6_CLK</t>
  </si>
  <si>
    <t xml:space="preserve">dp_aux_ch0_p</t>
  </si>
  <si>
    <t xml:space="preserve">vddio_edp1</t>
  </si>
  <si>
    <t xml:space="preserve">DP_AUX</t>
  </si>
  <si>
    <t xml:space="preserve">BDDPAUX_LFC_VD181818NC</t>
  </si>
  <si>
    <t xml:space="preserve">DisplayPort Auxiliary Channel</t>
  </si>
  <si>
    <t xml:space="preserve">DP AUX CH1</t>
  </si>
  <si>
    <t xml:space="preserve">H52</t>
  </si>
  <si>
    <t xml:space="preserve">DP1_AUX_N</t>
  </si>
  <si>
    <t xml:space="preserve">SF_DPAUX01_N</t>
  </si>
  <si>
    <t xml:space="preserve">I2C6_DAT</t>
  </si>
  <si>
    <t xml:space="preserve">dp_aux_ch0_n</t>
  </si>
  <si>
    <t xml:space="preserve">J52</t>
  </si>
  <si>
    <t xml:space="preserve">DP1_HPD</t>
  </si>
  <si>
    <t xml:space="preserve">GP74_HPD0_N</t>
  </si>
  <si>
    <t xml:space="preserve">GPIO3_PM.00</t>
  </si>
  <si>
    <t xml:space="preserve">dp_aux_ch0_hpd_pm0</t>
  </si>
  <si>
    <t xml:space="preserve">vddio_edp</t>
  </si>
  <si>
    <t xml:space="preserve">wake51</t>
  </si>
  <si>
    <t xml:space="preserve">BDPGLPHVIN_HFC_VXVDP1P1P1</t>
  </si>
  <si>
    <t xml:space="preserve">HDMI Hot Plug Detect.  For HDMI, the polarity can be changed in SW.</t>
  </si>
  <si>
    <t xml:space="preserve">HPD CH1</t>
  </si>
  <si>
    <t xml:space="preserve">J51</t>
  </si>
  <si>
    <t xml:space="preserve">GP75_I2C4_CLK</t>
  </si>
  <si>
    <t xml:space="preserve">GPIO3_PN.03</t>
  </si>
  <si>
    <t xml:space="preserve">I2C4_CLK</t>
  </si>
  <si>
    <t xml:space="preserve">dp_aux_ch1_p_pn3</t>
  </si>
  <si>
    <t xml:space="preserve">K49</t>
  </si>
  <si>
    <t xml:space="preserve">GP76_I2C4_DAT</t>
  </si>
  <si>
    <t xml:space="preserve">GPIO3_PN.04</t>
  </si>
  <si>
    <t xml:space="preserve">I2C4_DAT</t>
  </si>
  <si>
    <t xml:space="preserve">dp_aux_ch1_n_pn4</t>
  </si>
  <si>
    <t xml:space="preserve">J46</t>
  </si>
  <si>
    <t xml:space="preserve">GP77_XFI3_MDIO</t>
  </si>
  <si>
    <t xml:space="preserve">GPIO3_PM.01</t>
  </si>
  <si>
    <t xml:space="preserve">ETH3_MDIO</t>
  </si>
  <si>
    <t xml:space="preserve">dp_aux_ch1_hpd_pm1</t>
  </si>
  <si>
    <t xml:space="preserve">K43</t>
  </si>
  <si>
    <t xml:space="preserve">GP78_I2C7_CLK</t>
  </si>
  <si>
    <t xml:space="preserve">GPIO3_PN.05</t>
  </si>
  <si>
    <t xml:space="preserve">I2C7_CLK</t>
  </si>
  <si>
    <t xml:space="preserve">dp_aux_ch2_p_pn5</t>
  </si>
  <si>
    <t xml:space="preserve">H49</t>
  </si>
  <si>
    <t xml:space="preserve">GP79_I2C7_DAT</t>
  </si>
  <si>
    <t xml:space="preserve">GPIO3_PN.06</t>
  </si>
  <si>
    <t xml:space="preserve">I2C7_DAT</t>
  </si>
  <si>
    <t xml:space="preserve">dp_aux_ch2_n_pn6</t>
  </si>
  <si>
    <t xml:space="preserve">H48</t>
  </si>
  <si>
    <t xml:space="preserve">GP80_XFI3_MDC</t>
  </si>
  <si>
    <t xml:space="preserve">GPIO3_PM.02</t>
  </si>
  <si>
    <t xml:space="preserve">ETH3_MDC</t>
  </si>
  <si>
    <t xml:space="preserve">dp_aux_ch2_hpd_pm2</t>
  </si>
  <si>
    <t xml:space="preserve">K44</t>
  </si>
  <si>
    <t xml:space="preserve">GP81_I2C9_CLK</t>
  </si>
  <si>
    <t xml:space="preserve">GPIO3_PN.07</t>
  </si>
  <si>
    <t xml:space="preserve">I2C9_CLK</t>
  </si>
  <si>
    <t xml:space="preserve">dp_aux_ch3_p_pn7</t>
  </si>
  <si>
    <t xml:space="preserve">J48</t>
  </si>
  <si>
    <t xml:space="preserve">GP82_I2C9_DAT</t>
  </si>
  <si>
    <t xml:space="preserve">GPIO3_PN.00</t>
  </si>
  <si>
    <t xml:space="preserve">I2C9_DAT</t>
  </si>
  <si>
    <t xml:space="preserve">dp_aux_ch3_n_pn0</t>
  </si>
  <si>
    <t xml:space="preserve">J47</t>
  </si>
  <si>
    <t xml:space="preserve">GP83_XFI2_MDIO</t>
  </si>
  <si>
    <t xml:space="preserve">GPIO3_PM.03</t>
  </si>
  <si>
    <t xml:space="preserve">ETH2_MDIO</t>
  </si>
  <si>
    <t xml:space="preserve">dp_aux_ch3_hpd_pm3</t>
  </si>
  <si>
    <t xml:space="preserve">J45</t>
  </si>
  <si>
    <t xml:space="preserve">GP84_XFI2_MDC</t>
  </si>
  <si>
    <t xml:space="preserve">GPIO3_PM.04</t>
  </si>
  <si>
    <t xml:space="preserve">ETH2_MDC</t>
  </si>
  <si>
    <t xml:space="preserve">soc_gpio55_pm4</t>
  </si>
  <si>
    <t xml:space="preserve">wake22</t>
  </si>
  <si>
    <t xml:space="preserve">BDPGLP_MFC_VXVDP1P1P1</t>
  </si>
  <si>
    <t xml:space="preserve">J43</t>
  </si>
  <si>
    <t xml:space="preserve">GP85_XFI0_MDIO</t>
  </si>
  <si>
    <t xml:space="preserve">GPIO3_PM.05</t>
  </si>
  <si>
    <t xml:space="preserve">ETH0_MDIO</t>
  </si>
  <si>
    <t xml:space="preserve">soc_gpio36_pm5</t>
  </si>
  <si>
    <t xml:space="preserve">H44</t>
  </si>
  <si>
    <t xml:space="preserve">GP86_XFI0_MDC</t>
  </si>
  <si>
    <t xml:space="preserve">GPIO3_PM.06</t>
  </si>
  <si>
    <t xml:space="preserve">ETH0_MDC</t>
  </si>
  <si>
    <t xml:space="preserve">soc_gpio53_pm6</t>
  </si>
  <si>
    <t xml:space="preserve">wake59</t>
  </si>
  <si>
    <t xml:space="preserve">G47</t>
  </si>
  <si>
    <t xml:space="preserve">GP87_XFI1_MDIO</t>
  </si>
  <si>
    <t xml:space="preserve">GPIO3_PM.07</t>
  </si>
  <si>
    <t xml:space="preserve">ETH1_MDIO</t>
  </si>
  <si>
    <t xml:space="preserve">soc_gpio38_pm7</t>
  </si>
  <si>
    <t xml:space="preserve">wake27</t>
  </si>
  <si>
    <t xml:space="preserve">H46</t>
  </si>
  <si>
    <t xml:space="preserve">GPIO12</t>
  </si>
  <si>
    <t xml:space="preserve">GP88_PWM1</t>
  </si>
  <si>
    <t xml:space="preserve">GPIO3_PN.01</t>
  </si>
  <si>
    <t xml:space="preserve">GP_PWM1</t>
  </si>
  <si>
    <t xml:space="preserve">soc_gpio39_pn1</t>
  </si>
  <si>
    <t xml:space="preserve">USB2_USBSS0_VBUS_EN</t>
  </si>
  <si>
    <t xml:space="preserve">Baseboard 40 Pin Header PWM</t>
  </si>
  <si>
    <t xml:space="preserve">J50</t>
  </si>
  <si>
    <t xml:space="preserve">GP89_XFI1_MDC</t>
  </si>
  <si>
    <t xml:space="preserve">GPIO3_PN.02</t>
  </si>
  <si>
    <t xml:space="preserve">ETH1_MDC</t>
  </si>
  <si>
    <t xml:space="preserve">soc_gpio40_pn2</t>
  </si>
  <si>
    <t xml:space="preserve">wake33</t>
  </si>
  <si>
    <t xml:space="preserve">H47</t>
  </si>
  <si>
    <t xml:space="preserve">FORCE_RECOVERY*</t>
  </si>
  <si>
    <t xml:space="preserve">GP107_RECOVERY0_STRAP</t>
  </si>
  <si>
    <t xml:space="preserve">GPIO3_PG.00</t>
  </si>
  <si>
    <t xml:space="preserve">soc_gpio13_pg0</t>
  </si>
  <si>
    <t xml:space="preserve">vddio_g4</t>
  </si>
  <si>
    <t xml:space="preserve">rcm_0</t>
  </si>
  <si>
    <t xml:space="preserve">Force Recovery strap pin.  Held low when SYS_RESET* goes high (i.e. during power-on) places system in USB recovery mode. 10kΩ pull-up to 1.8V on the module.</t>
  </si>
  <si>
    <t xml:space="preserve">Force Recovery</t>
  </si>
  <si>
    <t xml:space="preserve">AC3</t>
  </si>
  <si>
    <t xml:space="preserve">GP108</t>
  </si>
  <si>
    <t xml:space="preserve">GPIO3_PG.01</t>
  </si>
  <si>
    <t xml:space="preserve">soc_gpio14_pg1</t>
  </si>
  <si>
    <t xml:space="preserve">AC2</t>
  </si>
  <si>
    <t xml:space="preserve">GP109</t>
  </si>
  <si>
    <t xml:space="preserve">GPIO3_PG.02</t>
  </si>
  <si>
    <t xml:space="preserve">soc_gpio15_pg2</t>
  </si>
  <si>
    <t xml:space="preserve">wake34</t>
  </si>
  <si>
    <t xml:space="preserve">AB3</t>
  </si>
  <si>
    <t xml:space="preserve">GP110</t>
  </si>
  <si>
    <t xml:space="preserve">GPIO3_PG.03</t>
  </si>
  <si>
    <t xml:space="preserve">soc_gpio16_pg3</t>
  </si>
  <si>
    <t xml:space="preserve">AA1</t>
  </si>
  <si>
    <t xml:space="preserve">GP111</t>
  </si>
  <si>
    <t xml:space="preserve">GPIO3_PG.04</t>
  </si>
  <si>
    <t xml:space="preserve">soc_gpio17_pg4</t>
  </si>
  <si>
    <t xml:space="preserve">wake20</t>
  </si>
  <si>
    <t xml:space="preserve">Y2</t>
  </si>
  <si>
    <t xml:space="preserve">GP112</t>
  </si>
  <si>
    <t xml:space="preserve">GPIO3_PG.05</t>
  </si>
  <si>
    <t xml:space="preserve">soc_gpio18_pg5</t>
  </si>
  <si>
    <t xml:space="preserve">AA10</t>
  </si>
  <si>
    <t xml:space="preserve">GPIO07</t>
  </si>
  <si>
    <t xml:space="preserve">GPIO07 (PWM)</t>
  </si>
  <si>
    <t xml:space="preserve">GP113_PWM7</t>
  </si>
  <si>
    <t xml:space="preserve">GPIO3_PG.06</t>
  </si>
  <si>
    <t xml:space="preserve">GP_PWM7</t>
  </si>
  <si>
    <t xml:space="preserve">soc_gpio19_pg6</t>
  </si>
  <si>
    <t xml:space="preserve">VBUS_SENSE_BOOTLOADER</t>
  </si>
  <si>
    <t xml:space="preserve">AB7</t>
  </si>
  <si>
    <t xml:space="preserve">GP114</t>
  </si>
  <si>
    <t xml:space="preserve">GPIO3_PG.07</t>
  </si>
  <si>
    <t xml:space="preserve">SDMMC1_CD</t>
  </si>
  <si>
    <t xml:space="preserve">soc_gpio20_pg7</t>
  </si>
  <si>
    <t xml:space="preserve">wake8</t>
  </si>
  <si>
    <t xml:space="preserve">microSD Card Detection</t>
  </si>
  <si>
    <t xml:space="preserve">Y1</t>
  </si>
  <si>
    <t xml:space="preserve">GPIO13</t>
  </si>
  <si>
    <t xml:space="preserve">GPIO13 (PWM)</t>
  </si>
  <si>
    <t xml:space="preserve">GP115</t>
  </si>
  <si>
    <t xml:space="preserve">GPIO3_PH.00</t>
  </si>
  <si>
    <t xml:space="preserve">GP_PWM5</t>
  </si>
  <si>
    <t xml:space="preserve">soc_gpio21_ph0</t>
  </si>
  <si>
    <t xml:space="preserve">FMU_RST_REQ</t>
  </si>
  <si>
    <t xml:space="preserve">Baseboard 40 Pin Header</t>
  </si>
  <si>
    <t xml:space="preserve">AC8</t>
  </si>
  <si>
    <t xml:space="preserve">GP116</t>
  </si>
  <si>
    <t xml:space="preserve">GPIO3_PH.01</t>
  </si>
  <si>
    <t xml:space="preserve">soc_gpio22_ph1</t>
  </si>
  <si>
    <t xml:space="preserve">AA6</t>
  </si>
  <si>
    <t xml:space="preserve">GP117</t>
  </si>
  <si>
    <t xml:space="preserve">GPIO3_PH.02</t>
  </si>
  <si>
    <t xml:space="preserve">soc_gpio06_ph2</t>
  </si>
  <si>
    <t xml:space="preserve">AC7</t>
  </si>
  <si>
    <t xml:space="preserve">GP118_UART4_TXD_BOOT1_STRAP</t>
  </si>
  <si>
    <t xml:space="preserve">GPIO3_PH.03</t>
  </si>
  <si>
    <t xml:space="preserve">UD3_TXD</t>
  </si>
  <si>
    <t xml:space="preserve">uart4_tx_ph3</t>
  </si>
  <si>
    <t xml:space="preserve">boot_sel1</t>
  </si>
  <si>
    <t xml:space="preserve">BOOT STRAP 1</t>
  </si>
  <si>
    <t xml:space="preserve">AA3</t>
  </si>
  <si>
    <t xml:space="preserve">GP119_UART4_RXD</t>
  </si>
  <si>
    <t xml:space="preserve">GPIO3_PH.04</t>
  </si>
  <si>
    <t xml:space="preserve">UD3_RXD</t>
  </si>
  <si>
    <t xml:space="preserve">uart4_rx_ph4</t>
  </si>
  <si>
    <t xml:space="preserve">AA4</t>
  </si>
  <si>
    <t xml:space="preserve">GP120_UART4_RTS_N_BOOT0_STRAP</t>
  </si>
  <si>
    <t xml:space="preserve">GPIO3_PH.05</t>
  </si>
  <si>
    <t xml:space="preserve">UD3_RTS</t>
  </si>
  <si>
    <t xml:space="preserve">uart4_rts_ph5</t>
  </si>
  <si>
    <t xml:space="preserve">boot_sel0</t>
  </si>
  <si>
    <t xml:space="preserve">BOOT STRAP 0</t>
  </si>
  <si>
    <t xml:space="preserve">AA2</t>
  </si>
  <si>
    <t xml:space="preserve">CAM0_PWDN</t>
  </si>
  <si>
    <t xml:space="preserve">GP121_UART4_CTS_N</t>
  </si>
  <si>
    <t xml:space="preserve">GPIO3_PH.06</t>
  </si>
  <si>
    <t xml:space="preserve">UD3_CTS</t>
  </si>
  <si>
    <t xml:space="preserve">uart4_cts_ph6</t>
  </si>
  <si>
    <t xml:space="preserve">wake38</t>
  </si>
  <si>
    <t xml:space="preserve">Camera 0 Powerdown or GPIO</t>
  </si>
  <si>
    <t xml:space="preserve">Baseboard Camera 0 PWDN</t>
  </si>
  <si>
    <t xml:space="preserve">AB6</t>
  </si>
  <si>
    <t xml:space="preserve">I2S0_SCLK</t>
  </si>
  <si>
    <t xml:space="preserve">GP122</t>
  </si>
  <si>
    <t xml:space="preserve">GPIO3_PH.07</t>
  </si>
  <si>
    <t xml:space="preserve">I2S2_SCLK</t>
  </si>
  <si>
    <t xml:space="preserve">soc_gpio41_ph7</t>
  </si>
  <si>
    <t xml:space="preserve">I2S Audio Port 0 Clock</t>
  </si>
  <si>
    <t xml:space="preserve">Baseboard 40 Pin Header I2S</t>
  </si>
  <si>
    <t xml:space="preserve">AB9</t>
  </si>
  <si>
    <t xml:space="preserve">I2S0_DOUT</t>
  </si>
  <si>
    <t xml:space="preserve">GP123</t>
  </si>
  <si>
    <t xml:space="preserve">GPIO3_PI.00</t>
  </si>
  <si>
    <t xml:space="preserve">I2S2_SDATA_OUT</t>
  </si>
  <si>
    <t xml:space="preserve">soc_gpio42_pi0</t>
  </si>
  <si>
    <t xml:space="preserve">I2S Audio Port 0 Data Out</t>
  </si>
  <si>
    <t xml:space="preserve">AB10</t>
  </si>
  <si>
    <t xml:space="preserve">I2S0_DIN</t>
  </si>
  <si>
    <t xml:space="preserve">GP124</t>
  </si>
  <si>
    <t xml:space="preserve">GPIO3_PI.01</t>
  </si>
  <si>
    <t xml:space="preserve">I2S2_SDATA_IN</t>
  </si>
  <si>
    <t xml:space="preserve">soc_gpio43_pi1</t>
  </si>
  <si>
    <t xml:space="preserve">I2S Audio Port 0 Data In</t>
  </si>
  <si>
    <t xml:space="preserve">AA8</t>
  </si>
  <si>
    <t xml:space="preserve">I2S0_FS</t>
  </si>
  <si>
    <t xml:space="preserve">GP125</t>
  </si>
  <si>
    <t xml:space="preserve">GPIO3_PI.02</t>
  </si>
  <si>
    <t xml:space="preserve">I2S2_LRCK</t>
  </si>
  <si>
    <t xml:space="preserve">soc_gpio44_pi2</t>
  </si>
  <si>
    <t xml:space="preserve">I2S Audio Port 0 Left/Right Clock</t>
  </si>
  <si>
    <t xml:space="preserve">AA11</t>
  </si>
  <si>
    <t xml:space="preserve">I2C2_SCL</t>
  </si>
  <si>
    <t xml:space="preserve">GP126_I2C1_CLK</t>
  </si>
  <si>
    <t xml:space="preserve">GPIO3_PI.03</t>
  </si>
  <si>
    <t xml:space="preserve">I2C1_CLK</t>
  </si>
  <si>
    <t xml:space="preserve">gen1_i2c_scl_pi3</t>
  </si>
  <si>
    <t xml:space="preserve">General I2C 2 Clock.  2.2kΩ pull-up to 1.8V on the module.</t>
  </si>
  <si>
    <t xml:space="preserve">Baseboard I2C Bus (1V8)</t>
  </si>
  <si>
    <t xml:space="preserve">AC6</t>
  </si>
  <si>
    <t xml:space="preserve">I2C2_SDA</t>
  </si>
  <si>
    <t xml:space="preserve">GP127_I2C1_DAT</t>
  </si>
  <si>
    <t xml:space="preserve">GPIO3_PI.04</t>
  </si>
  <si>
    <t xml:space="preserve">I2C1_DAT</t>
  </si>
  <si>
    <t xml:space="preserve">gen1_i2c_sda_pi4</t>
  </si>
  <si>
    <t xml:space="preserve">General I2C 2 Data.  2.2kΩ pull-up to 1.8V on the module.</t>
  </si>
  <si>
    <t xml:space="preserve">AB4</t>
  </si>
  <si>
    <t xml:space="preserve">SF_PWR_CPU_EN</t>
  </si>
  <si>
    <t xml:space="preserve">GPIO3_PI.05</t>
  </si>
  <si>
    <t xml:space="preserve">cpu_pwr_req_pi5</t>
  </si>
  <si>
    <t xml:space="preserve">CPU VR Power Request</t>
  </si>
  <si>
    <t xml:space="preserve">AC5</t>
  </si>
  <si>
    <t xml:space="preserve">GP128</t>
  </si>
  <si>
    <t xml:space="preserve">GPIO3_PI.06</t>
  </si>
  <si>
    <t xml:space="preserve">GP_PWM6</t>
  </si>
  <si>
    <t xml:space="preserve">soc_gpio07_pi6</t>
  </si>
  <si>
    <t xml:space="preserve">CPU VR PWMVID</t>
  </si>
  <si>
    <t xml:space="preserve">AA5</t>
  </si>
  <si>
    <t xml:space="preserve">SDMMC1_HV (3V3 Capable)</t>
  </si>
  <si>
    <t xml:space="preserve">1.8V/3.3V</t>
  </si>
  <si>
    <t xml:space="preserve">GP129_SDMMC_A_CLK</t>
  </si>
  <si>
    <t xml:space="preserve">GPIO3_PJ.00</t>
  </si>
  <si>
    <t xml:space="preserve">sdmmc1_clk_pj0</t>
  </si>
  <si>
    <t xml:space="preserve">vddio_sdmmc1_hv</t>
  </si>
  <si>
    <t xml:space="preserve">BDSDMEM_GFCR90_VXVDP1P1P1VC</t>
  </si>
  <si>
    <t xml:space="preserve">Module SDCARD SDMMC CLK</t>
  </si>
  <si>
    <t xml:space="preserve">R8</t>
  </si>
  <si>
    <t xml:space="preserve">GP130_SDMMC_A_CMD</t>
  </si>
  <si>
    <t xml:space="preserve">GPIO3_PJ.01</t>
  </si>
  <si>
    <t xml:space="preserve">sdmmc1_cmd_pj1</t>
  </si>
  <si>
    <t xml:space="preserve">Module SDCARD SDMMC CMD</t>
  </si>
  <si>
    <t xml:space="preserve">R3</t>
  </si>
  <si>
    <t xml:space="preserve">GP131_SDMMC_A0</t>
  </si>
  <si>
    <t xml:space="preserve">GPIO3_PJ.02</t>
  </si>
  <si>
    <t xml:space="preserve">sdmmc1_dat0_pj2</t>
  </si>
  <si>
    <t xml:space="preserve">Module SDCARD SDMMC DAT0</t>
  </si>
  <si>
    <t xml:space="preserve">R6</t>
  </si>
  <si>
    <t xml:space="preserve">GP132_SDMMC_A1</t>
  </si>
  <si>
    <t xml:space="preserve">GPIO3_PJ.03</t>
  </si>
  <si>
    <t xml:space="preserve">sdmmc1_dat1_pj3</t>
  </si>
  <si>
    <t xml:space="preserve">wake3</t>
  </si>
  <si>
    <t xml:space="preserve">Module SDCARD SDMMC DAT1</t>
  </si>
  <si>
    <t xml:space="preserve">R5</t>
  </si>
  <si>
    <t xml:space="preserve">GP133_SDMMC_A2</t>
  </si>
  <si>
    <t xml:space="preserve">GPIO3_PJ.04</t>
  </si>
  <si>
    <t xml:space="preserve">sdmmc1_dat2_pj4</t>
  </si>
  <si>
    <t xml:space="preserve">Module SDCARD SDMMC DAT2</t>
  </si>
  <si>
    <t xml:space="preserve">T3</t>
  </si>
  <si>
    <t xml:space="preserve">GP134_SDMMC_A3</t>
  </si>
  <si>
    <t xml:space="preserve">GPIO3_PJ.05</t>
  </si>
  <si>
    <t xml:space="preserve">sdmmc1_dat3_pj5</t>
  </si>
  <si>
    <t xml:space="preserve">Module SDCARD SDMMC DAT3</t>
  </si>
  <si>
    <t xml:space="preserve">R4</t>
  </si>
  <si>
    <t xml:space="preserve">SF_SDMMC_A_REXT_PD</t>
  </si>
  <si>
    <t xml:space="preserve">sdmmc1_comp</t>
  </si>
  <si>
    <t xml:space="preserve">MEM_COMP</t>
  </si>
  <si>
    <t xml:space="preserve">BDSDMEMCOMP_IFCR90_VXVDP1P1P1VC</t>
  </si>
  <si>
    <t xml:space="preserve">Module SDCARD SDMMC REXT</t>
  </si>
  <si>
    <t xml:space="preserve">T9</t>
  </si>
  <si>
    <t xml:space="preserve">GP135_QSPI0_CLK</t>
  </si>
  <si>
    <t xml:space="preserve">GPIO3_PC.00</t>
  </si>
  <si>
    <t xml:space="preserve">qspi0_sck_pc0</t>
  </si>
  <si>
    <t xml:space="preserve">vddio_qspi</t>
  </si>
  <si>
    <t xml:space="preserve">LV_CZ</t>
  </si>
  <si>
    <t xml:space="preserve">BDSDMEMLV_FFCR90_VXVDP1P1P1</t>
  </si>
  <si>
    <t xml:space="preserve">18k +/- 30%</t>
  </si>
  <si>
    <t xml:space="preserve">Module QSPI ROM CLK</t>
  </si>
  <si>
    <t xml:space="preserve">W7</t>
  </si>
  <si>
    <t xml:space="preserve">GP136_QSPI0_CS_N</t>
  </si>
  <si>
    <t xml:space="preserve">GPIO3_PC.01</t>
  </si>
  <si>
    <t xml:space="preserve">qspi0_cs_n_pc1</t>
  </si>
  <si>
    <t xml:space="preserve">Module QSPI ROM CS</t>
  </si>
  <si>
    <t xml:space="preserve">W6</t>
  </si>
  <si>
    <t xml:space="preserve">GP137_QSPI0_D0</t>
  </si>
  <si>
    <t xml:space="preserve">GPIO3_PC.02</t>
  </si>
  <si>
    <t xml:space="preserve">qspi0_io0_pc2</t>
  </si>
  <si>
    <t xml:space="preserve">Module QSPI ROM IO0</t>
  </si>
  <si>
    <t xml:space="preserve">W4</t>
  </si>
  <si>
    <t xml:space="preserve">GP138_QSPI0_D1</t>
  </si>
  <si>
    <t xml:space="preserve">GPIO3_PC.03</t>
  </si>
  <si>
    <t xml:space="preserve">qspi0_io1_pc3</t>
  </si>
  <si>
    <t xml:space="preserve">Module QSPI ROM IO1</t>
  </si>
  <si>
    <t xml:space="preserve">Y6</t>
  </si>
  <si>
    <t xml:space="preserve">GP139_QSPI0_D2</t>
  </si>
  <si>
    <t xml:space="preserve">GPIO3_PC.04</t>
  </si>
  <si>
    <t xml:space="preserve">qspi0_io2_pc4</t>
  </si>
  <si>
    <t xml:space="preserve">Module QSPI ROM IO2</t>
  </si>
  <si>
    <t xml:space="preserve">V1</t>
  </si>
  <si>
    <t xml:space="preserve">GP140_QSPI0_D3</t>
  </si>
  <si>
    <t xml:space="preserve">GPIO3_PC.05</t>
  </si>
  <si>
    <t xml:space="preserve">qspi0_io3_pc5</t>
  </si>
  <si>
    <t xml:space="preserve">Module QSPI ROM IO3</t>
  </si>
  <si>
    <t xml:space="preserve">V2</t>
  </si>
  <si>
    <t xml:space="preserve">GP141_QSPI1_CLK</t>
  </si>
  <si>
    <t xml:space="preserve">GPIO3_PC.06</t>
  </si>
  <si>
    <t xml:space="preserve">qspi1_sck_pc6</t>
  </si>
  <si>
    <t xml:space="preserve">Y5</t>
  </si>
  <si>
    <t xml:space="preserve">GP142_QSPI1_CS_N</t>
  </si>
  <si>
    <t xml:space="preserve">GPIO3_PC.07</t>
  </si>
  <si>
    <t xml:space="preserve">qspi1_cs_n_pc7</t>
  </si>
  <si>
    <t xml:space="preserve">V4</t>
  </si>
  <si>
    <t xml:space="preserve">GP143_QSPI1_D0</t>
  </si>
  <si>
    <t xml:space="preserve">GPIO3_PD.00</t>
  </si>
  <si>
    <t xml:space="preserve">qspi1_io0_pd0</t>
  </si>
  <si>
    <t xml:space="preserve">W3</t>
  </si>
  <si>
    <t xml:space="preserve">GP144_QSPI1_D1</t>
  </si>
  <si>
    <t xml:space="preserve">GPIO3_PD.01</t>
  </si>
  <si>
    <t xml:space="preserve">qspi1_io1_pd1</t>
  </si>
  <si>
    <t xml:space="preserve">V3</t>
  </si>
  <si>
    <t xml:space="preserve">GP145_QSPI1_D2</t>
  </si>
  <si>
    <t xml:space="preserve">GPIO3_PD.02</t>
  </si>
  <si>
    <t xml:space="preserve">qspi1_io2_pd2</t>
  </si>
  <si>
    <t xml:space="preserve">Y3</t>
  </si>
  <si>
    <t xml:space="preserve">GP146_QSPI1_D3</t>
  </si>
  <si>
    <t xml:space="preserve">GPIO3_PD.03</t>
  </si>
  <si>
    <t xml:space="preserve">qspi1_io3_pd3</t>
  </si>
  <si>
    <t xml:space="preserve">Y7</t>
  </si>
  <si>
    <t xml:space="preserve">SF_QSPI_REXT_PD</t>
  </si>
  <si>
    <t xml:space="preserve">qspi_comp</t>
  </si>
  <si>
    <t xml:space="preserve">LVMEM_COMP</t>
  </si>
  <si>
    <t xml:space="preserve">BDSDMEMLVCOMP_HFCR90_VXVDP1P1P1</t>
  </si>
  <si>
    <t xml:space="preserve">Y8</t>
  </si>
  <si>
    <t xml:space="preserve">GP147_RGMII0_TXC</t>
  </si>
  <si>
    <t xml:space="preserve">GPIO3_PE.00</t>
  </si>
  <si>
    <t xml:space="preserve">eqos_txc_pe0</t>
  </si>
  <si>
    <t xml:space="preserve">vddio_eqos</t>
  </si>
  <si>
    <t xml:space="preserve">W9</t>
  </si>
  <si>
    <t xml:space="preserve">GP148_RGMII0_TD0</t>
  </si>
  <si>
    <t xml:space="preserve">GPIO3_PE.01</t>
  </si>
  <si>
    <t xml:space="preserve">eqos_td0_pe1</t>
  </si>
  <si>
    <t xml:space="preserve">U7</t>
  </si>
  <si>
    <t xml:space="preserve">GP149_RGMII0_TD1</t>
  </si>
  <si>
    <t xml:space="preserve">GPIO3_PE.02</t>
  </si>
  <si>
    <t xml:space="preserve">eqos_td1_pe2</t>
  </si>
  <si>
    <t xml:space="preserve">T4</t>
  </si>
  <si>
    <t xml:space="preserve">GP150_RGMII0_TD2</t>
  </si>
  <si>
    <t xml:space="preserve">GPIO3_PE.03</t>
  </si>
  <si>
    <t xml:space="preserve">eqos_td2_pe3</t>
  </si>
  <si>
    <t xml:space="preserve">U8</t>
  </si>
  <si>
    <t xml:space="preserve">GP151_RGMII0_TD3</t>
  </si>
  <si>
    <t xml:space="preserve">GPIO3_PE.04</t>
  </si>
  <si>
    <t xml:space="preserve">eqos_td3_pe4</t>
  </si>
  <si>
    <t xml:space="preserve">T6</t>
  </si>
  <si>
    <t xml:space="preserve">GP152_RGMII0_TX_CTL</t>
  </si>
  <si>
    <t xml:space="preserve">GPIO3_PE.05</t>
  </si>
  <si>
    <t xml:space="preserve">eqos_tx_ctl_pe5</t>
  </si>
  <si>
    <t xml:space="preserve">V8</t>
  </si>
  <si>
    <t xml:space="preserve">GP153_RGMII0_RD0</t>
  </si>
  <si>
    <t xml:space="preserve">GPIO3_PE.06</t>
  </si>
  <si>
    <t xml:space="preserve">eqos_rd0_pe6</t>
  </si>
  <si>
    <t xml:space="preserve">U6</t>
  </si>
  <si>
    <t xml:space="preserve">GP154_RGMII0_RD1</t>
  </si>
  <si>
    <t xml:space="preserve">GPIO3_PE.07</t>
  </si>
  <si>
    <t xml:space="preserve">eqos_rd1_pe7</t>
  </si>
  <si>
    <t xml:space="preserve">U1</t>
  </si>
  <si>
    <t xml:space="preserve">GP155_RGMII0_RD2</t>
  </si>
  <si>
    <t xml:space="preserve">GPIO3_PF.00</t>
  </si>
  <si>
    <t xml:space="preserve">eqos_rd2_pf0</t>
  </si>
  <si>
    <t xml:space="preserve">U2</t>
  </si>
  <si>
    <t xml:space="preserve">GP156_RGMII0_RD3</t>
  </si>
  <si>
    <t xml:space="preserve">GPIO3_PF.01</t>
  </si>
  <si>
    <t xml:space="preserve">eqos_rd3_pf1</t>
  </si>
  <si>
    <t xml:space="preserve">U3</t>
  </si>
  <si>
    <t xml:space="preserve">GP157_RGMII0_RX_CTL</t>
  </si>
  <si>
    <t xml:space="preserve">GPIO3_PF.02</t>
  </si>
  <si>
    <t xml:space="preserve">eqos_rx_ctl_pf2</t>
  </si>
  <si>
    <t xml:space="preserve">wake28</t>
  </si>
  <si>
    <t xml:space="preserve">U5</t>
  </si>
  <si>
    <t xml:space="preserve">GP158_RGMII0_RXC</t>
  </si>
  <si>
    <t xml:space="preserve">GPIO3_PF.03</t>
  </si>
  <si>
    <t xml:space="preserve">eqos_rxc_pf3</t>
  </si>
  <si>
    <t xml:space="preserve">T7</t>
  </si>
  <si>
    <t xml:space="preserve">GP159_RGMII0_SMA_MDIO</t>
  </si>
  <si>
    <t xml:space="preserve">GPIO3_PF.04</t>
  </si>
  <si>
    <t xml:space="preserve">eqos_sma_mdio_pf4</t>
  </si>
  <si>
    <t xml:space="preserve">wake17</t>
  </si>
  <si>
    <t xml:space="preserve">V5</t>
  </si>
  <si>
    <t xml:space="preserve">GP160_RGMII0_SMA_MDC</t>
  </si>
  <si>
    <t xml:space="preserve">GPIO3_PF.05</t>
  </si>
  <si>
    <t xml:space="preserve">eqos_sma_mdc_pf5</t>
  </si>
  <si>
    <t xml:space="preserve">V6</t>
  </si>
  <si>
    <t xml:space="preserve">SF_RGMII0_REXT_PD</t>
  </si>
  <si>
    <t xml:space="preserve">eqos_comp</t>
  </si>
  <si>
    <t xml:space="preserve">W10</t>
  </si>
  <si>
    <t xml:space="preserve">CAM1_PWDN</t>
  </si>
  <si>
    <t xml:space="preserve">GP161_SPI5_CLK</t>
  </si>
  <si>
    <t xml:space="preserve">GPIO3_PAC.00</t>
  </si>
  <si>
    <t xml:space="preserve">DSPK0_DAT</t>
  </si>
  <si>
    <t xml:space="preserve">spi5_sck_pac0</t>
  </si>
  <si>
    <t xml:space="preserve">vddio_g7</t>
  </si>
  <si>
    <t xml:space="preserve">Camera 1 Powerdown or GPIO</t>
  </si>
  <si>
    <t xml:space="preserve">Baseboard Camera 1 PWDN</t>
  </si>
  <si>
    <t xml:space="preserve">V52</t>
  </si>
  <si>
    <t xml:space="preserve">GP162_SPI5_MISO</t>
  </si>
  <si>
    <t xml:space="preserve">GPIO3_PAC.01</t>
  </si>
  <si>
    <t xml:space="preserve">DSPK0_CLK</t>
  </si>
  <si>
    <t xml:space="preserve">spi5_miso_pac1</t>
  </si>
  <si>
    <t xml:space="preserve">V50</t>
  </si>
  <si>
    <t xml:space="preserve">GP163_SPI5_MOSI</t>
  </si>
  <si>
    <t xml:space="preserve">GPIO3_PAC.02</t>
  </si>
  <si>
    <t xml:space="preserve">DMIC2_DAT</t>
  </si>
  <si>
    <t xml:space="preserve">spi5_mosi_pac2</t>
  </si>
  <si>
    <t xml:space="preserve">V51</t>
  </si>
  <si>
    <t xml:space="preserve">GP164_SPI5_CS0</t>
  </si>
  <si>
    <t xml:space="preserve">GPIO3_PAC.03</t>
  </si>
  <si>
    <t xml:space="preserve">DMIC2_CLK</t>
  </si>
  <si>
    <t xml:space="preserve">spi5_cs0_pac3</t>
  </si>
  <si>
    <t xml:space="preserve">V48</t>
  </si>
  <si>
    <t xml:space="preserve">GP165</t>
  </si>
  <si>
    <t xml:space="preserve">GPIO3_PAC.04</t>
  </si>
  <si>
    <t xml:space="preserve">SDMMC1_WP</t>
  </si>
  <si>
    <t xml:space="preserve">soc_gpio57_pac4</t>
  </si>
  <si>
    <t xml:space="preserve">V47</t>
  </si>
  <si>
    <t xml:space="preserve">GP166</t>
  </si>
  <si>
    <t xml:space="preserve">GPIO3_PAC.05</t>
  </si>
  <si>
    <t xml:space="preserve">soc_gpio58_pac5</t>
  </si>
  <si>
    <t xml:space="preserve">V46</t>
  </si>
  <si>
    <t xml:space="preserve">GPIO09</t>
  </si>
  <si>
    <t xml:space="preserve">GPIO09 (AUD_MCLK)</t>
  </si>
  <si>
    <t xml:space="preserve">GP167</t>
  </si>
  <si>
    <t xml:space="preserve">GPIO3_PAC.06</t>
  </si>
  <si>
    <t xml:space="preserve">AUD_MCLK</t>
  </si>
  <si>
    <t xml:space="preserve">soc_gpio59_pac6</t>
  </si>
  <si>
    <t xml:space="preserve">GPIO #9 or Audio Codec Master Clock</t>
  </si>
  <si>
    <t xml:space="preserve">Baseboard 40 Pin Header CLK</t>
  </si>
  <si>
    <t xml:space="preserve">W43</t>
  </si>
  <si>
    <t xml:space="preserve">GP168</t>
  </si>
  <si>
    <t xml:space="preserve">GPIO3_PAC.07</t>
  </si>
  <si>
    <t xml:space="preserve">soc_gpio60_pac7</t>
  </si>
  <si>
    <t xml:space="preserve">W44</t>
  </si>
  <si>
    <t xml:space="preserve">GP169</t>
  </si>
  <si>
    <t xml:space="preserve">GPIO3_PAD.00</t>
  </si>
  <si>
    <t xml:space="preserve">I2S1_SCLK</t>
  </si>
  <si>
    <t xml:space="preserve">soc_gpio45_pad0</t>
  </si>
  <si>
    <t xml:space="preserve">wake5</t>
  </si>
  <si>
    <t xml:space="preserve">DAP1</t>
  </si>
  <si>
    <t xml:space="preserve">U43</t>
  </si>
  <si>
    <t xml:space="preserve">GP170</t>
  </si>
  <si>
    <t xml:space="preserve">GPIO3_PAD.01</t>
  </si>
  <si>
    <t xml:space="preserve">I2S1_SDATA_OUT</t>
  </si>
  <si>
    <t xml:space="preserve">soc_gpio46_pad1</t>
  </si>
  <si>
    <t xml:space="preserve">wake44</t>
  </si>
  <si>
    <t xml:space="preserve">U45</t>
  </si>
  <si>
    <t xml:space="preserve">GP171</t>
  </si>
  <si>
    <t xml:space="preserve">GPIO3_PAD.02</t>
  </si>
  <si>
    <t xml:space="preserve">I2S1_SDATA_IN</t>
  </si>
  <si>
    <t xml:space="preserve">soc_gpio47_pad2</t>
  </si>
  <si>
    <t xml:space="preserve">wake6</t>
  </si>
  <si>
    <t xml:space="preserve">V45</t>
  </si>
  <si>
    <t xml:space="preserve">GP172</t>
  </si>
  <si>
    <t xml:space="preserve">GPIO3_PAD.03</t>
  </si>
  <si>
    <t xml:space="preserve">I2S1_LRCK</t>
  </si>
  <si>
    <t xml:space="preserve">soc_gpio48_pad3</t>
  </si>
  <si>
    <t xml:space="preserve">wake4</t>
  </si>
  <si>
    <t xml:space="preserve">W46</t>
  </si>
  <si>
    <t xml:space="preserve">GP173_UFS_A_REFCLK</t>
  </si>
  <si>
    <t xml:space="preserve">GPIO3_PAE.00</t>
  </si>
  <si>
    <t xml:space="preserve">ufs0_ref_clk_pae0</t>
  </si>
  <si>
    <t xml:space="preserve">vddio_ufs</t>
  </si>
  <si>
    <t xml:space="preserve">H6</t>
  </si>
  <si>
    <t xml:space="preserve">GP174_UFS_A_RST_N</t>
  </si>
  <si>
    <t xml:space="preserve">GPIO3_PAE.01</t>
  </si>
  <si>
    <t xml:space="preserve">ufs0_rst_n_pae1</t>
  </si>
  <si>
    <t xml:space="preserve">G6</t>
  </si>
  <si>
    <t xml:space="preserve">GP175_PCIE0_CLKREQ_N</t>
  </si>
  <si>
    <t xml:space="preserve">GPIO3_PK.00</t>
  </si>
  <si>
    <t xml:space="preserve">PE0_CLKREQ_L</t>
  </si>
  <si>
    <t xml:space="preserve">pex_l0_clkreq_n_pk0</t>
  </si>
  <si>
    <t xml:space="preserve">vddio_pex_ctl</t>
  </si>
  <si>
    <t xml:space="preserve">wake15</t>
  </si>
  <si>
    <t xml:space="preserve">PEX_CTL_A</t>
  </si>
  <si>
    <t xml:space="preserve">GP176_PCIE0_RST_N</t>
  </si>
  <si>
    <t xml:space="preserve">GPIO3_PK.01</t>
  </si>
  <si>
    <t xml:space="preserve">PE0_RST_L</t>
  </si>
  <si>
    <t xml:space="preserve">pex_l0_rst_n_pk1</t>
  </si>
  <si>
    <t xml:space="preserve">PCIE1_CLKREQ*</t>
  </si>
  <si>
    <t xml:space="preserve">GP177_PCIE1_CLKREQ_N</t>
  </si>
  <si>
    <t xml:space="preserve">GPIO3_PK.02</t>
  </si>
  <si>
    <t xml:space="preserve">PE1_CLKREQ_L</t>
  </si>
  <si>
    <t xml:space="preserve">pex_l1_clkreq_n_pk2</t>
  </si>
  <si>
    <t xml:space="preserve">wake54</t>
  </si>
  <si>
    <t xml:space="preserve">47k</t>
  </si>
  <si>
    <t xml:space="preserve">PCIE 1 Clock Request (PCIe Ctrl #1).  47kΩ pull-up to 3.3V on the module.</t>
  </si>
  <si>
    <t xml:space="preserve">Baseboard x1 Clock Req</t>
  </si>
  <si>
    <t xml:space="preserve">H2</t>
  </si>
  <si>
    <t xml:space="preserve">PCIE1_RST*</t>
  </si>
  <si>
    <t xml:space="preserve">GP178_PCIE1_RST_N</t>
  </si>
  <si>
    <t xml:space="preserve">GPIO3_PK.03</t>
  </si>
  <si>
    <t xml:space="preserve">PE1_RST_L</t>
  </si>
  <si>
    <t xml:space="preserve">pex_l1_rst_n_pk3</t>
  </si>
  <si>
    <t xml:space="preserve">4.7k</t>
  </si>
  <si>
    <t xml:space="preserve">PCIe 1 Reset (PCIe Ctrl #1). 4.7kΩ pull-up to 3.3V on the module.</t>
  </si>
  <si>
    <t xml:space="preserve">Baseboard x1 Reset</t>
  </si>
  <si>
    <t xml:space="preserve">K7</t>
  </si>
  <si>
    <t xml:space="preserve">GP179_PCIE2_CLKREQ_N</t>
  </si>
  <si>
    <t xml:space="preserve">GPIO3_PK.04</t>
  </si>
  <si>
    <t xml:space="preserve">PE2_CLKREQ_L</t>
  </si>
  <si>
    <t xml:space="preserve">pex_l2_clkreq_n_pk4</t>
  </si>
  <si>
    <t xml:space="preserve">wake0</t>
  </si>
  <si>
    <t xml:space="preserve">20.5k</t>
  </si>
  <si>
    <t xml:space="preserve">SOC Power Save</t>
  </si>
  <si>
    <t xml:space="preserve">L7</t>
  </si>
  <si>
    <t xml:space="preserve">GP180_PCIE2_RST_N</t>
  </si>
  <si>
    <t xml:space="preserve">GPIO3_PK.05</t>
  </si>
  <si>
    <t xml:space="preserve">PE2_RST_L</t>
  </si>
  <si>
    <t xml:space="preserve">pex_l2_rst_n_pk5</t>
  </si>
  <si>
    <t xml:space="preserve">CPU/GPU Power Save</t>
  </si>
  <si>
    <t xml:space="preserve">L8</t>
  </si>
  <si>
    <t xml:space="preserve">GP181_PCIE3_CLKREQ_N</t>
  </si>
  <si>
    <t xml:space="preserve">GPIO3_PK.06</t>
  </si>
  <si>
    <t xml:space="preserve">PE3_CLKREQ_L</t>
  </si>
  <si>
    <t xml:space="preserve">pex_l3_clkreq_n_pk6</t>
  </si>
  <si>
    <t xml:space="preserve">wake36</t>
  </si>
  <si>
    <t xml:space="preserve">H1</t>
  </si>
  <si>
    <t xml:space="preserve">GP182_PCIE3_RST_N</t>
  </si>
  <si>
    <t xml:space="preserve">GPIO3_PK.07</t>
  </si>
  <si>
    <t xml:space="preserve">PE3_RST_L</t>
  </si>
  <si>
    <t xml:space="preserve">pex_l3_rst_n_pk7</t>
  </si>
  <si>
    <t xml:space="preserve">J1</t>
  </si>
  <si>
    <t xml:space="preserve">PCIE0_CLKREQ*</t>
  </si>
  <si>
    <t xml:space="preserve">GP183_PCIE4_CLKREQ_N</t>
  </si>
  <si>
    <t xml:space="preserve">GPIO3_PL.00</t>
  </si>
  <si>
    <t xml:space="preserve">PE4_CLKREQ_L</t>
  </si>
  <si>
    <t xml:space="preserve">pex_l4_clkreq_n_pl0</t>
  </si>
  <si>
    <t xml:space="preserve">wake55</t>
  </si>
  <si>
    <t xml:space="preserve">PCIE 0 Clock Request (PCIe Ctrl #4).  47kΩ pull-up to 3.3V on the module.  Input when Jetson Orin NX is Root Port or output when module is Endpoint.</t>
  </si>
  <si>
    <t xml:space="preserve">Baseboard x4 Clock Req</t>
  </si>
  <si>
    <t xml:space="preserve">J2</t>
  </si>
  <si>
    <t xml:space="preserve">PCIE0_RST*</t>
  </si>
  <si>
    <t xml:space="preserve">GP184_PCIE4_RST_N</t>
  </si>
  <si>
    <t xml:space="preserve">GPIO3_PL.01</t>
  </si>
  <si>
    <t xml:space="preserve">PE4_RST_L</t>
  </si>
  <si>
    <t xml:space="preserve">pex_l4_rst_n_pl1</t>
  </si>
  <si>
    <t xml:space="preserve">PCIe 0 Reset (PCIe Ctrl #4). 4.7kΩ pull-up to 3.3V on the module. Output when Jetson Orin NX is Root Port or input when module is Endpoint.</t>
  </si>
  <si>
    <t xml:space="preserve">Baseboard x4 Reset</t>
  </si>
  <si>
    <t xml:space="preserve">J3</t>
  </si>
  <si>
    <t xml:space="preserve">PCIE_WAKE*</t>
  </si>
  <si>
    <t xml:space="preserve">GP185_PCIE_WAKE_N</t>
  </si>
  <si>
    <t xml:space="preserve">GPIO3_PL.02</t>
  </si>
  <si>
    <t xml:space="preserve">pex_wake_n_pl2</t>
  </si>
  <si>
    <t xml:space="preserve">wake1</t>
  </si>
  <si>
    <t xml:space="preserve">Merged PCIe Wake</t>
  </si>
  <si>
    <t xml:space="preserve">PCIe Wake</t>
  </si>
  <si>
    <t xml:space="preserve">L3</t>
  </si>
  <si>
    <t xml:space="preserve">GP186</t>
  </si>
  <si>
    <t xml:space="preserve">GPIO3_PL.03</t>
  </si>
  <si>
    <t xml:space="preserve">soc_gpio34_pl3</t>
  </si>
  <si>
    <t xml:space="preserve">wake57</t>
  </si>
  <si>
    <t xml:space="preserve">SF_PCIE0_CLK_P</t>
  </si>
  <si>
    <t xml:space="preserve">PEX_CLK_OUT_0_P</t>
  </si>
  <si>
    <t xml:space="preserve">pex_clk0p</t>
  </si>
  <si>
    <t xml:space="preserve">vddio_pex_clk</t>
  </si>
  <si>
    <t xml:space="preserve">PEX_CLK0</t>
  </si>
  <si>
    <t xml:space="preserve">PEX_CLK_A</t>
  </si>
  <si>
    <t xml:space="preserve">BOPEXCLKX3_LFC_VXVDP1P1NCP1</t>
  </si>
  <si>
    <t xml:space="preserve">G12</t>
  </si>
  <si>
    <t xml:space="preserve">SF_PCIE0_CLK_N</t>
  </si>
  <si>
    <t xml:space="preserve">PEX_CLK_OUT_0_N</t>
  </si>
  <si>
    <t xml:space="preserve">pex_clk0n</t>
  </si>
  <si>
    <t xml:space="preserve">H12</t>
  </si>
  <si>
    <t xml:space="preserve">PCIE1_CLK_P</t>
  </si>
  <si>
    <t xml:space="preserve">SF_PCIE1_CLK_P</t>
  </si>
  <si>
    <t xml:space="preserve">PEX_CLK_OUT_1_P</t>
  </si>
  <si>
    <t xml:space="preserve">pex_clk1p</t>
  </si>
  <si>
    <t xml:space="preserve">PCIe 1 Reference Clock+ (PCIe Ctrl #1)</t>
  </si>
  <si>
    <t xml:space="preserve">Baseboard x1 Ref Clock</t>
  </si>
  <si>
    <t xml:space="preserve">J13</t>
  </si>
  <si>
    <t xml:space="preserve">PCIE1_CLK_N</t>
  </si>
  <si>
    <t xml:space="preserve">SF_PCIE1_CLK_N</t>
  </si>
  <si>
    <t xml:space="preserve">PEX_CLK_OUT_1_N</t>
  </si>
  <si>
    <t xml:space="preserve">pex_clk1n</t>
  </si>
  <si>
    <t xml:space="preserve">PCIe 1 Reference Clock- (PCIe Ctrl #1)</t>
  </si>
  <si>
    <t xml:space="preserve">K13</t>
  </si>
  <si>
    <t xml:space="preserve">SF_PCIE2_CLK_P</t>
  </si>
  <si>
    <t xml:space="preserve">PEX_CLK_OUT_2_P</t>
  </si>
  <si>
    <t xml:space="preserve">pex_clk2p</t>
  </si>
  <si>
    <t xml:space="preserve">SF_PCIE2_CLK_N</t>
  </si>
  <si>
    <t xml:space="preserve">PEX_CLK_OUT_2_N</t>
  </si>
  <si>
    <t xml:space="preserve">pex_clk2n</t>
  </si>
  <si>
    <t xml:space="preserve">PEX_CLK0 BIAS0</t>
  </si>
  <si>
    <t xml:space="preserve">H9</t>
  </si>
  <si>
    <t xml:space="preserve">SF_PCIE3_CLK_P</t>
  </si>
  <si>
    <t xml:space="preserve">PEX_CLK_OUT_3_P</t>
  </si>
  <si>
    <t xml:space="preserve">pex_clk3p</t>
  </si>
  <si>
    <t xml:space="preserve">PEX_CLK1</t>
  </si>
  <si>
    <t xml:space="preserve">H8</t>
  </si>
  <si>
    <t xml:space="preserve">SF_PCIE3_CLK_N</t>
  </si>
  <si>
    <t xml:space="preserve">PEX_CLK_OUT_3_N</t>
  </si>
  <si>
    <t xml:space="preserve">pex_clk3n</t>
  </si>
  <si>
    <t xml:space="preserve">J8</t>
  </si>
  <si>
    <t xml:space="preserve">PCIE0_CLK_P</t>
  </si>
  <si>
    <t xml:space="preserve">SF_PCIE4_CLK_P</t>
  </si>
  <si>
    <t xml:space="preserve">PEX_CLK_OUT_4_P</t>
  </si>
  <si>
    <t xml:space="preserve">pex_clk4p</t>
  </si>
  <si>
    <t xml:space="preserve">PCIe 0 Reference Clock+ controlled by on-module mux by SoC GP21.  When GP21 is low, SF_PCIE4_CLK is selected (reference clock when module is Root Port). When GP21 is high, HS_UPHY0_REFCLK2_IN is selected (reference clock input when module is an Endpoint).</t>
  </si>
  <si>
    <t xml:space="preserve">Baseboard x4 Ref Clock</t>
  </si>
  <si>
    <t xml:space="preserve">K10</t>
  </si>
  <si>
    <t xml:space="preserve">PCIE0_CLK_N</t>
  </si>
  <si>
    <t xml:space="preserve">SF_PCIE4_CLK_N</t>
  </si>
  <si>
    <t xml:space="preserve">PEX_CLK_OUT_4_N</t>
  </si>
  <si>
    <t xml:space="preserve">pex_clk4n</t>
  </si>
  <si>
    <t xml:space="preserve">PEX_CLK1 BIAS1</t>
  </si>
  <si>
    <t xml:space="preserve">PCIe 0 Reference Clock- controlled by on-module mux by SoC GP21.  When GP21 is low, SF_PCIE4_CLK is selected (reference clock when module is Root Port). When GP21 is high, HS_UPHY0_REFCLK2_IN is selected (reference clock input when module is an Endpoint).</t>
  </si>
  <si>
    <t xml:space="preserve">K9</t>
  </si>
  <si>
    <t xml:space="preserve">SDMMC_DAT1</t>
  </si>
  <si>
    <t xml:space="preserve">PCIE2_CLKREQ*</t>
  </si>
  <si>
    <t xml:space="preserve">GP187_PCIE7_CLKREQ_N</t>
  </si>
  <si>
    <t xml:space="preserve">GPIO3_PAG.00</t>
  </si>
  <si>
    <t xml:space="preserve">PE7_CLKREQ_L</t>
  </si>
  <si>
    <t xml:space="preserve">pex_l7_clkreq_n_pag0</t>
  </si>
  <si>
    <t xml:space="preserve">vddio_pex_ctl_3</t>
  </si>
  <si>
    <t xml:space="preserve">wake11</t>
  </si>
  <si>
    <t xml:space="preserve">PEX_CTL_3</t>
  </si>
  <si>
    <t xml:space="preserve">PEX_CTL_C</t>
  </si>
  <si>
    <t xml:space="preserve">PCIE 2 Clock Request (PCIe Ctrl #7).  47kΩ pull-up to 3.3V on the module.</t>
  </si>
  <si>
    <t xml:space="preserve">PCIe x2 or 1st Bifurcated x1 Clock Req </t>
  </si>
  <si>
    <t xml:space="preserve">F4</t>
  </si>
  <si>
    <t xml:space="preserve">SDMMC_DAT0</t>
  </si>
  <si>
    <t xml:space="preserve">PCIE2_RST*</t>
  </si>
  <si>
    <t xml:space="preserve">GP188_PCIE7_RST_N</t>
  </si>
  <si>
    <t xml:space="preserve">GPIO3_PAG.01</t>
  </si>
  <si>
    <t xml:space="preserve">PE7_RST_L</t>
  </si>
  <si>
    <t xml:space="preserve">pex_l7_rst_n_pag1</t>
  </si>
  <si>
    <t xml:space="preserve">PCIe 2 Reset (PCIe Ctrl #7). 4.7kΩ pull-up to 3.3V on the module.</t>
  </si>
  <si>
    <t xml:space="preserve">PCIe x2 or 1st Bifurcated x1 Reset</t>
  </si>
  <si>
    <t xml:space="preserve">GP189_PCIE8_CLKREQ_N</t>
  </si>
  <si>
    <t xml:space="preserve">GPIO3_PAG.02</t>
  </si>
  <si>
    <t xml:space="preserve">PE8_CLKREQ_L</t>
  </si>
  <si>
    <t xml:space="preserve">pex_l8_clkreq_n_pag2</t>
  </si>
  <si>
    <t xml:space="preserve">wake16</t>
  </si>
  <si>
    <t xml:space="preserve">ENET PCIe PHY Clock Request (PCIe Ctrl #8).  47kΩ pull-up to 3.3V on the module.</t>
  </si>
  <si>
    <t xml:space="preserve">J6</t>
  </si>
  <si>
    <t xml:space="preserve">GP190_PCIE8_RST_N</t>
  </si>
  <si>
    <t xml:space="preserve">GPIO3_PAG.03</t>
  </si>
  <si>
    <t xml:space="preserve">PE8_RST_L</t>
  </si>
  <si>
    <t xml:space="preserve">pex_l8_rst_n_pag3</t>
  </si>
  <si>
    <t xml:space="preserve">ENET PCIe PHY Reset (PCIe Ctrl #8). 4.7kΩ pull-up to 3.3V on the module.</t>
  </si>
  <si>
    <t xml:space="preserve">K6</t>
  </si>
  <si>
    <t xml:space="preserve">SDMMC_DAT3</t>
  </si>
  <si>
    <t xml:space="preserve">PCIE3_CLKREQ*</t>
  </si>
  <si>
    <t xml:space="preserve">GP191_PCIE9_CLKREQ_N</t>
  </si>
  <si>
    <t xml:space="preserve">GPIO3_PAG.04</t>
  </si>
  <si>
    <t xml:space="preserve">PE9_CLKREQ_L</t>
  </si>
  <si>
    <t xml:space="preserve">pex_l9_clkreq_n_pag4</t>
  </si>
  <si>
    <t xml:space="preserve">wake18</t>
  </si>
  <si>
    <t xml:space="preserve">PCIE 3 Clock Request (PCIe Ctrl #9).  47kΩ pull-up to 3.3V on the module.</t>
  </si>
  <si>
    <t xml:space="preserve">PCIe 2nd Bifurcated x1 Clock Req</t>
  </si>
  <si>
    <t xml:space="preserve">H3</t>
  </si>
  <si>
    <t xml:space="preserve">SDMMC_DAT2</t>
  </si>
  <si>
    <t xml:space="preserve">PCIE3_RST*</t>
  </si>
  <si>
    <t xml:space="preserve">GP192_PCIE9_RST_N</t>
  </si>
  <si>
    <t xml:space="preserve">GPIO3_PAG.05</t>
  </si>
  <si>
    <t xml:space="preserve">PE9_RST_L</t>
  </si>
  <si>
    <t xml:space="preserve">pex_l9_rst_n_pag5</t>
  </si>
  <si>
    <t xml:space="preserve">PCIe 3 Reset (PCIe Ctrl #9). 4.7kΩ pull-up to 3.3V on the module.</t>
  </si>
  <si>
    <t xml:space="preserve">PCIe 2nd Bifurcated x1 Reset</t>
  </si>
  <si>
    <t xml:space="preserve">J4</t>
  </si>
  <si>
    <t xml:space="preserve">GP193_PCIE10_CLKREQ_N</t>
  </si>
  <si>
    <t xml:space="preserve">GPIO3_PAG.06</t>
  </si>
  <si>
    <t xml:space="preserve">PE10_CLKREQ_L</t>
  </si>
  <si>
    <t xml:space="preserve">pex_l10_clkreq_n_pag6</t>
  </si>
  <si>
    <t xml:space="preserve">wake19</t>
  </si>
  <si>
    <t xml:space="preserve">H5</t>
  </si>
  <si>
    <t xml:space="preserve">GP194_PCIE10_RST_N</t>
  </si>
  <si>
    <t xml:space="preserve">GPIO3_PAG.07</t>
  </si>
  <si>
    <t xml:space="preserve">PE10_RST_L</t>
  </si>
  <si>
    <t xml:space="preserve">pex_l10_rst_n_pag7</t>
  </si>
  <si>
    <t xml:space="preserve">J5</t>
  </si>
  <si>
    <t xml:space="preserve">CSI4_CLK_P</t>
  </si>
  <si>
    <t xml:space="preserve">PCIE2_CLK_P</t>
  </si>
  <si>
    <t xml:space="preserve">SF_PCIE7_CLK_P</t>
  </si>
  <si>
    <t xml:space="preserve">PEX_CLK_OUT_7_P</t>
  </si>
  <si>
    <t xml:space="preserve">pex_clk7p</t>
  </si>
  <si>
    <t xml:space="preserve">vddio_pex_clk3</t>
  </si>
  <si>
    <t xml:space="preserve">PEX_CLK_C</t>
  </si>
  <si>
    <t xml:space="preserve">PCIe 2 Reference Clock+ (PCIe Ctrl #7)</t>
  </si>
  <si>
    <t xml:space="preserve">PCIe x2 or 1st Bifurcated x1 Ref Clock</t>
  </si>
  <si>
    <t xml:space="preserve">J19</t>
  </si>
  <si>
    <t xml:space="preserve">CSI4_CLK_N</t>
  </si>
  <si>
    <t xml:space="preserve">PCIE2_CLK_N</t>
  </si>
  <si>
    <t xml:space="preserve">SF_PCIE7_CLK_N</t>
  </si>
  <si>
    <t xml:space="preserve">PEX_CLK_OUT_7_N</t>
  </si>
  <si>
    <t xml:space="preserve">pex_clk7n</t>
  </si>
  <si>
    <t xml:space="preserve">PEX_CLK2 BIAS0</t>
  </si>
  <si>
    <t xml:space="preserve">PCIe 2 Reference Clock- (PCIe Ctrl #7)</t>
  </si>
  <si>
    <t xml:space="preserve">K19</t>
  </si>
  <si>
    <t xml:space="preserve">SF_PCIE8_CLK_P</t>
  </si>
  <si>
    <t xml:space="preserve">PEX_CLK_OUT_8_P</t>
  </si>
  <si>
    <t xml:space="preserve">pex_clk8p</t>
  </si>
  <si>
    <t xml:space="preserve">PEX_CLK3</t>
  </si>
  <si>
    <t xml:space="preserve">ENET PCIe PHY REFCLK (PCIe Ctrl #8)</t>
  </si>
  <si>
    <t xml:space="preserve">K17</t>
  </si>
  <si>
    <t xml:space="preserve">SF_PCIE8_CLK_N</t>
  </si>
  <si>
    <t xml:space="preserve">PEX_CLK_OUT_8_N</t>
  </si>
  <si>
    <t xml:space="preserve">pex_clk8n</t>
  </si>
  <si>
    <t xml:space="preserve">L17</t>
  </si>
  <si>
    <t xml:space="preserve">SDMMC_CLK</t>
  </si>
  <si>
    <t xml:space="preserve">PCIE3_CLK_P</t>
  </si>
  <si>
    <t xml:space="preserve">SF_PCIE9_CLK_P</t>
  </si>
  <si>
    <t xml:space="preserve">PEX_CLK_OUT_9_P</t>
  </si>
  <si>
    <t xml:space="preserve">pex_clk9p</t>
  </si>
  <si>
    <t xml:space="preserve">PCIe 3 Reference Clock+ (PCIe Ctrl #9)</t>
  </si>
  <si>
    <t xml:space="preserve">PCIe 2nd Bifurcated x1 Ref Clk</t>
  </si>
  <si>
    <t xml:space="preserve">H17</t>
  </si>
  <si>
    <t xml:space="preserve">SDMMC_CMD</t>
  </si>
  <si>
    <t xml:space="preserve">PCIE3_CLK_N</t>
  </si>
  <si>
    <t xml:space="preserve">SF_PCIE9_CLK_N</t>
  </si>
  <si>
    <t xml:space="preserve">PEX_CLK_OUT_9_N</t>
  </si>
  <si>
    <t xml:space="preserve">pex_clk9n</t>
  </si>
  <si>
    <t xml:space="preserve">PCIe 3 Reference Clock- (PCIe Ctrl #9)</t>
  </si>
  <si>
    <t xml:space="preserve">H18</t>
  </si>
  <si>
    <t xml:space="preserve">SF_PCIE10_CLK_P</t>
  </si>
  <si>
    <t xml:space="preserve">PEX_CLK_OUT_10_P</t>
  </si>
  <si>
    <t xml:space="preserve">pex_clk10p</t>
  </si>
  <si>
    <t xml:space="preserve">G15</t>
  </si>
  <si>
    <t xml:space="preserve">SF_PCIE10_CLK_N</t>
  </si>
  <si>
    <t xml:space="preserve">PEX_CLK_OUT_10_N</t>
  </si>
  <si>
    <t xml:space="preserve">pex_clk10n</t>
  </si>
  <si>
    <t xml:space="preserve">PEX_CLK3 BIAS1</t>
  </si>
  <si>
    <t xml:space="preserve">H15</t>
  </si>
  <si>
    <t xml:space="preserve">GP90_CAN2_DOUT</t>
  </si>
  <si>
    <t xml:space="preserve">can2_dout_ps0</t>
  </si>
  <si>
    <t xml:space="preserve">vddio_g9</t>
  </si>
  <si>
    <t xml:space="preserve">FSI_G9</t>
  </si>
  <si>
    <t xml:space="preserve">N6</t>
  </si>
  <si>
    <t xml:space="preserve">GP91_CAN2_DIN</t>
  </si>
  <si>
    <t xml:space="preserve">can2_din_ps1</t>
  </si>
  <si>
    <t xml:space="preserve">P7</t>
  </si>
  <si>
    <t xml:space="preserve">GP92</t>
  </si>
  <si>
    <t xml:space="preserve">can2_stb_ps2</t>
  </si>
  <si>
    <t xml:space="preserve">N7</t>
  </si>
  <si>
    <t xml:space="preserve">GP93</t>
  </si>
  <si>
    <t xml:space="preserve">can2_en_ps3</t>
  </si>
  <si>
    <t xml:space="preserve">P8</t>
  </si>
  <si>
    <t xml:space="preserve">GP94</t>
  </si>
  <si>
    <t xml:space="preserve">can2_err_ps4</t>
  </si>
  <si>
    <t xml:space="preserve">L6</t>
  </si>
  <si>
    <t xml:space="preserve">GP95_CAN3_DOUT</t>
  </si>
  <si>
    <t xml:space="preserve">CAN3</t>
  </si>
  <si>
    <t xml:space="preserve">can3_dout_ps5</t>
  </si>
  <si>
    <t xml:space="preserve">N3</t>
  </si>
  <si>
    <t xml:space="preserve">GP96_CAN3_DIN</t>
  </si>
  <si>
    <t xml:space="preserve">can3_din_ps6</t>
  </si>
  <si>
    <t xml:space="preserve">P3</t>
  </si>
  <si>
    <t xml:space="preserve">GP97</t>
  </si>
  <si>
    <t xml:space="preserve">can3_stb_ps7</t>
  </si>
  <si>
    <t xml:space="preserve">M1</t>
  </si>
  <si>
    <t xml:space="preserve">GP98</t>
  </si>
  <si>
    <t xml:space="preserve">can3_en_pt0</t>
  </si>
  <si>
    <t xml:space="preserve">P1</t>
  </si>
  <si>
    <t xml:space="preserve">GP99</t>
  </si>
  <si>
    <t xml:space="preserve">can3_err_pt1</t>
  </si>
  <si>
    <t xml:space="preserve">P2</t>
  </si>
  <si>
    <t xml:space="preserve">GP100_SOC_ERROR_N</t>
  </si>
  <si>
    <t xml:space="preserve">soc_error_pu0</t>
  </si>
  <si>
    <t xml:space="preserve">vddio_g10</t>
  </si>
  <si>
    <t xml:space="preserve">FSI_G10</t>
  </si>
  <si>
    <t xml:space="preserve">R1</t>
  </si>
  <si>
    <t xml:space="preserve">GP101_UART7_TX</t>
  </si>
  <si>
    <t xml:space="preserve">UG3_TXD</t>
  </si>
  <si>
    <t xml:space="preserve">uart7_tx_pu1</t>
  </si>
  <si>
    <t xml:space="preserve">M8</t>
  </si>
  <si>
    <t xml:space="preserve">GP102_UART7_RX</t>
  </si>
  <si>
    <t xml:space="preserve">UG3_RXD</t>
  </si>
  <si>
    <t xml:space="preserve">uart7_rx_pu2</t>
  </si>
  <si>
    <t xml:space="preserve">N9</t>
  </si>
  <si>
    <t xml:space="preserve">GP195_SPI7_CLK</t>
  </si>
  <si>
    <t xml:space="preserve">spi7_sck_pu3</t>
  </si>
  <si>
    <t xml:space="preserve">N4</t>
  </si>
  <si>
    <t xml:space="preserve">GP196_SPI7_MISO</t>
  </si>
  <si>
    <t xml:space="preserve">SPI7_DIN</t>
  </si>
  <si>
    <t xml:space="preserve">spi7_miso_pu4</t>
  </si>
  <si>
    <t xml:space="preserve">M5</t>
  </si>
  <si>
    <t xml:space="preserve">GP197_SPI7_MOSI</t>
  </si>
  <si>
    <t xml:space="preserve">SPI7_DOUT</t>
  </si>
  <si>
    <t xml:space="preserve">spi7_mosi_pu5</t>
  </si>
  <si>
    <t xml:space="preserve">M4</t>
  </si>
  <si>
    <t xml:space="preserve">GP198_SPI7_CS0_N</t>
  </si>
  <si>
    <t xml:space="preserve">spi7_cs0_pu6</t>
  </si>
  <si>
    <t xml:space="preserve">M6</t>
  </si>
  <si>
    <t xml:space="preserve">GP200</t>
  </si>
  <si>
    <t xml:space="preserve">soc_gpio51_pu7</t>
  </si>
  <si>
    <t xml:space="preserve">M3</t>
  </si>
  <si>
    <t xml:space="preserve">GP201</t>
  </si>
  <si>
    <t xml:space="preserve">soc_gpio52_pv0</t>
  </si>
  <si>
    <t xml:space="preserve">M2</t>
  </si>
  <si>
    <t xml:space="preserve">GP214</t>
  </si>
  <si>
    <t xml:space="preserve">soc_gpio61_pw0</t>
  </si>
  <si>
    <t xml:space="preserve">vddio_g11</t>
  </si>
  <si>
    <t xml:space="preserve">FSI_G11</t>
  </si>
  <si>
    <t xml:space="preserve">R2</t>
  </si>
  <si>
    <t xml:space="preserve">GP215</t>
  </si>
  <si>
    <t xml:space="preserve">soc_gpio62_pw1</t>
  </si>
  <si>
    <t xml:space="preserve">L5</t>
  </si>
  <si>
    <t xml:space="preserve">GP202_DAP6_CLK</t>
  </si>
  <si>
    <t xml:space="preserve">GPIO3_PA.00</t>
  </si>
  <si>
    <t xml:space="preserve">I2S6_SCLK</t>
  </si>
  <si>
    <t xml:space="preserve">dap6_sclk_pa0</t>
  </si>
  <si>
    <t xml:space="preserve">vddio_g5</t>
  </si>
  <si>
    <t xml:space="preserve">DAP6</t>
  </si>
  <si>
    <t xml:space="preserve">SD Load SW enable</t>
  </si>
  <si>
    <t xml:space="preserve">U47</t>
  </si>
  <si>
    <t xml:space="preserve">GP203_DAP6_DOUT</t>
  </si>
  <si>
    <t xml:space="preserve">GPIO3_PA.01</t>
  </si>
  <si>
    <t xml:space="preserve">I2S6_SDATA_OUT</t>
  </si>
  <si>
    <t xml:space="preserve">dap6_dout_pa1</t>
  </si>
  <si>
    <t xml:space="preserve">U48</t>
  </si>
  <si>
    <t xml:space="preserve">GP204_DAP6_DIN</t>
  </si>
  <si>
    <t xml:space="preserve">GPIO3_PA.02</t>
  </si>
  <si>
    <t xml:space="preserve">I2S6_SDATA_IN</t>
  </si>
  <si>
    <t xml:space="preserve">dap6_din_pa2</t>
  </si>
  <si>
    <t xml:space="preserve">U42</t>
  </si>
  <si>
    <t xml:space="preserve">GP205_DAP6_FS</t>
  </si>
  <si>
    <t xml:space="preserve">GPIO3_PA.03</t>
  </si>
  <si>
    <t xml:space="preserve">I2S6_LRCK</t>
  </si>
  <si>
    <t xml:space="preserve">dap6_fs_pa3</t>
  </si>
  <si>
    <t xml:space="preserve">U49</t>
  </si>
  <si>
    <t xml:space="preserve">GP206_DAP4_CLK</t>
  </si>
  <si>
    <t xml:space="preserve">GPIO3_PA.04</t>
  </si>
  <si>
    <t xml:space="preserve">I2S4_SCLK</t>
  </si>
  <si>
    <t xml:space="preserve">dap4_sclk_pa4</t>
  </si>
  <si>
    <t xml:space="preserve">DAP4</t>
  </si>
  <si>
    <t xml:space="preserve">Target</t>
  </si>
  <si>
    <t xml:space="preserve">I2S Audio Port1 Clock</t>
  </si>
  <si>
    <t xml:space="preserve">Baseboard M.2 Connector</t>
  </si>
  <si>
    <t xml:space="preserve">T50</t>
  </si>
  <si>
    <t xml:space="preserve">I2S1_DOUT</t>
  </si>
  <si>
    <t xml:space="preserve">GP207_DAP4_DOUT</t>
  </si>
  <si>
    <t xml:space="preserve">GPIO3_PA.05</t>
  </si>
  <si>
    <t xml:space="preserve">I2S4_SDATA_OUT</t>
  </si>
  <si>
    <t xml:space="preserve">dap4_dout_pa5</t>
  </si>
  <si>
    <t xml:space="preserve">I2S Audio Port1 Data Out</t>
  </si>
  <si>
    <t xml:space="preserve">U50</t>
  </si>
  <si>
    <t xml:space="preserve">I2S1_DIN</t>
  </si>
  <si>
    <t xml:space="preserve">GP208_DAP4_DIN</t>
  </si>
  <si>
    <t xml:space="preserve">GPIO3_PA.06</t>
  </si>
  <si>
    <t xml:space="preserve">I2S4_SDATA_IN</t>
  </si>
  <si>
    <t xml:space="preserve">dap4_din_pa6</t>
  </si>
  <si>
    <t xml:space="preserve">I2S Audio Port1 Data In</t>
  </si>
  <si>
    <t xml:space="preserve">U52</t>
  </si>
  <si>
    <t xml:space="preserve">I2S1_FS</t>
  </si>
  <si>
    <t xml:space="preserve">GP209_DAP4_FS</t>
  </si>
  <si>
    <t xml:space="preserve">GPIO3_PA.07</t>
  </si>
  <si>
    <t xml:space="preserve">I2S4_LRCK</t>
  </si>
  <si>
    <t xml:space="preserve">dap4_fs_pa7</t>
  </si>
  <si>
    <t xml:space="preserve">I2S Audio Port1 Left/Right Clock</t>
  </si>
  <si>
    <t xml:space="preserve">U51</t>
  </si>
  <si>
    <t xml:space="preserve">GP210_PCIE5_CLKREQ_N</t>
  </si>
  <si>
    <t xml:space="preserve">GPIO3_PAF.00</t>
  </si>
  <si>
    <t xml:space="preserve">PE5_CLKREQ_L</t>
  </si>
  <si>
    <t xml:space="preserve">pex_l5_clkreq_n_paf0</t>
  </si>
  <si>
    <t xml:space="preserve">vddio_pex_ctl_2</t>
  </si>
  <si>
    <t xml:space="preserve">wake7</t>
  </si>
  <si>
    <t xml:space="preserve">PEX_CTL_2</t>
  </si>
  <si>
    <t xml:space="preserve">PEX_CTL_B</t>
  </si>
  <si>
    <t xml:space="preserve">L2</t>
  </si>
  <si>
    <t xml:space="preserve">GP211_PCIE5_RST_N</t>
  </si>
  <si>
    <t xml:space="preserve">GPIO3_PAF.01</t>
  </si>
  <si>
    <t xml:space="preserve">PE5_RST_L</t>
  </si>
  <si>
    <t xml:space="preserve">pex_l5_rst_n_paf1</t>
  </si>
  <si>
    <t xml:space="preserve">L1</t>
  </si>
  <si>
    <t xml:space="preserve">GP212_PCIE6_CLKREQ_N</t>
  </si>
  <si>
    <t xml:space="preserve">GPIO3_PAF.02</t>
  </si>
  <si>
    <t xml:space="preserve">PE6_CLKREQ_L</t>
  </si>
  <si>
    <t xml:space="preserve">pex_l6_clkreq_n_paf2</t>
  </si>
  <si>
    <t xml:space="preserve">wake23</t>
  </si>
  <si>
    <t xml:space="preserve">K3</t>
  </si>
  <si>
    <t xml:space="preserve">GP213_PCIE6_RST_N</t>
  </si>
  <si>
    <t xml:space="preserve">GPIO3_PAF.03</t>
  </si>
  <si>
    <t xml:space="preserve">PE6_RST_L</t>
  </si>
  <si>
    <t xml:space="preserve">pex_l6_rst_n_paf3</t>
  </si>
  <si>
    <t xml:space="preserve">K4</t>
  </si>
  <si>
    <t xml:space="preserve">SF_PCIE5_CLK_P</t>
  </si>
  <si>
    <t xml:space="preserve">PEX_CLK_OUT_5_P</t>
  </si>
  <si>
    <t xml:space="preserve">pex_clk5p</t>
  </si>
  <si>
    <t xml:space="preserve">vddio_pex_clk2</t>
  </si>
  <si>
    <t xml:space="preserve">PEX_CLK4</t>
  </si>
  <si>
    <t xml:space="preserve">PEX_CLK_B</t>
  </si>
  <si>
    <t xml:space="preserve">J31</t>
  </si>
  <si>
    <t xml:space="preserve">SF_PCIE5_CLK_N</t>
  </si>
  <si>
    <t xml:space="preserve">PEX_CLK_OUT_5_N</t>
  </si>
  <si>
    <t xml:space="preserve">pex_clk5n</t>
  </si>
  <si>
    <t xml:space="preserve">K31</t>
  </si>
  <si>
    <t xml:space="preserve">SF_PCIE6_CLK_P</t>
  </si>
  <si>
    <t xml:space="preserve">PEX_CLK_OUT_6_P</t>
  </si>
  <si>
    <t xml:space="preserve">pex_clk6p</t>
  </si>
  <si>
    <t xml:space="preserve">H36</t>
  </si>
  <si>
    <t xml:space="preserve">SF_PCIE6_CLK_N</t>
  </si>
  <si>
    <t xml:space="preserve">PEX_CLK_OUT_6_N</t>
  </si>
  <si>
    <t xml:space="preserve">pex_clk6n</t>
  </si>
  <si>
    <t xml:space="preserve">PEX_CLK4 BIAS</t>
  </si>
  <si>
    <t xml:space="preserve">H35</t>
  </si>
  <si>
    <t xml:space="preserve">SF_SKEY_SPI_CLK</t>
  </si>
  <si>
    <t xml:space="preserve">spi6_sck</t>
  </si>
  <si>
    <t xml:space="preserve">vddio_g8</t>
  </si>
  <si>
    <t xml:space="preserve">Secured SPI</t>
  </si>
  <si>
    <t xml:space="preserve">Secure SPI CLOCK</t>
  </si>
  <si>
    <t xml:space="preserve">AA45</t>
  </si>
  <si>
    <t xml:space="preserve">SF_SKEY_SPI_MISO</t>
  </si>
  <si>
    <t xml:space="preserve">SPI6_DIN</t>
  </si>
  <si>
    <t xml:space="preserve">spi6_miso</t>
  </si>
  <si>
    <t xml:space="preserve">Secure SPI DATA_IN</t>
  </si>
  <si>
    <t xml:space="preserve">Y47</t>
  </si>
  <si>
    <t xml:space="preserve">SF_SKEY_SPI_MOSI</t>
  </si>
  <si>
    <t xml:space="preserve">SPI6_DOUT</t>
  </si>
  <si>
    <t xml:space="preserve">spi6_mosi</t>
  </si>
  <si>
    <t xml:space="preserve">Secure SPI DATA_OUT</t>
  </si>
  <si>
    <t xml:space="preserve">Y45</t>
  </si>
  <si>
    <t xml:space="preserve">SF_SKEY_SPI_CS_N</t>
  </si>
  <si>
    <t xml:space="preserve">spi6_cs0</t>
  </si>
  <si>
    <t xml:space="preserve">Secure SPI CHIP_SELECT</t>
  </si>
  <si>
    <t xml:space="preserve">Y43</t>
  </si>
  <si>
    <t xml:space="preserve">SF_EMMC_CLK</t>
  </si>
  <si>
    <t xml:space="preserve">emmc_clk</t>
  </si>
  <si>
    <t xml:space="preserve">vddio_emmc</t>
  </si>
  <si>
    <t xml:space="preserve">ST_MEM</t>
  </si>
  <si>
    <t xml:space="preserve">BDEMMC_IOBRICK_GFCR90</t>
  </si>
  <si>
    <t xml:space="preserve">15k</t>
  </si>
  <si>
    <t xml:space="preserve">PD</t>
  </si>
  <si>
    <t xml:space="preserve">AD6</t>
  </si>
  <si>
    <t xml:space="preserve">SF_EMMC_CMD</t>
  </si>
  <si>
    <t xml:space="preserve">emmc_cmd</t>
  </si>
  <si>
    <t xml:space="preserve">AD5</t>
  </si>
  <si>
    <t xml:space="preserve">SF_EMMC_D0</t>
  </si>
  <si>
    <t xml:space="preserve">emmc_dat0</t>
  </si>
  <si>
    <t xml:space="preserve">AD1</t>
  </si>
  <si>
    <t xml:space="preserve">SF_EMMC_D1</t>
  </si>
  <si>
    <t xml:space="preserve">emmc_dat1</t>
  </si>
  <si>
    <t xml:space="preserve">AD2</t>
  </si>
  <si>
    <t xml:space="preserve">SF_EMMC_D2</t>
  </si>
  <si>
    <t xml:space="preserve">emmc_dat2</t>
  </si>
  <si>
    <t xml:space="preserve">AE3</t>
  </si>
  <si>
    <t xml:space="preserve">SF_EMMC_D3</t>
  </si>
  <si>
    <t xml:space="preserve">emmc_dat3</t>
  </si>
  <si>
    <t xml:space="preserve">AC1</t>
  </si>
  <si>
    <t xml:space="preserve">SF_EMMC_D4</t>
  </si>
  <si>
    <t xml:space="preserve">emmc_dat4</t>
  </si>
  <si>
    <t xml:space="preserve">AD3</t>
  </si>
  <si>
    <t xml:space="preserve">SF_EMMC_D5</t>
  </si>
  <si>
    <t xml:space="preserve">emmc_dat5</t>
  </si>
  <si>
    <t xml:space="preserve">AE4</t>
  </si>
  <si>
    <t xml:space="preserve">SF_EMMC_D6</t>
  </si>
  <si>
    <t xml:space="preserve">emmc_dat6</t>
  </si>
  <si>
    <t xml:space="preserve">AE6</t>
  </si>
  <si>
    <t xml:space="preserve">SF_EMMC_D7</t>
  </si>
  <si>
    <t xml:space="preserve">emmc_dat7</t>
  </si>
  <si>
    <t xml:space="preserve">AE7</t>
  </si>
  <si>
    <t xml:space="preserve">SF_EMMC_DQS</t>
  </si>
  <si>
    <t xml:space="preserve">emmc_dqs</t>
  </si>
  <si>
    <t xml:space="preserve">AD4</t>
  </si>
  <si>
    <t xml:space="preserve">SF_EMMC_REXT_PD</t>
  </si>
  <si>
    <t xml:space="preserve">unused_EMMC_COMP</t>
  </si>
  <si>
    <t xml:space="preserve">emmc_comp</t>
  </si>
  <si>
    <t xml:space="preserve">AD8</t>
  </si>
  <si>
    <t xml:space="preserve">CSI0_D0_P</t>
  </si>
  <si>
    <t xml:space="preserve">HS_CSI0_D0_P</t>
  </si>
  <si>
    <t xml:space="preserve">unused_CSI_A_D0_P</t>
  </si>
  <si>
    <t xml:space="preserve">CSI_TRIO0</t>
  </si>
  <si>
    <t xml:space="preserve">csi_a_d0_p</t>
  </si>
  <si>
    <t xml:space="preserve">avdd_csi</t>
  </si>
  <si>
    <t xml:space="preserve">CSI_A</t>
  </si>
  <si>
    <t xml:space="preserve">BDMIPI16X_PLL1BIAS1_BFC130P70B</t>
  </si>
  <si>
    <t xml:space="preserve">Camera, CSI 0 Data 0+</t>
  </si>
  <si>
    <t xml:space="preserve">E40</t>
  </si>
  <si>
    <t xml:space="preserve">CSI0_D0_N</t>
  </si>
  <si>
    <t xml:space="preserve">HS_CSI0_D0_N</t>
  </si>
  <si>
    <t xml:space="preserve">unused_CSI_A_D0_N</t>
  </si>
  <si>
    <t xml:space="preserve">csi_a_d0_n</t>
  </si>
  <si>
    <t xml:space="preserve">Camera, CSI 0 Data 0-</t>
  </si>
  <si>
    <t xml:space="preserve">D40</t>
  </si>
  <si>
    <t xml:space="preserve">CSI0_CLK_P</t>
  </si>
  <si>
    <t xml:space="preserve">HS_CSI0_CLK_P</t>
  </si>
  <si>
    <t xml:space="preserve">unused_CSI_A_CLK_P</t>
  </si>
  <si>
    <t xml:space="preserve">csi_a_clk_p</t>
  </si>
  <si>
    <t xml:space="preserve">Camera, CSI 0 Clock+</t>
  </si>
  <si>
    <t xml:space="preserve">E39</t>
  </si>
  <si>
    <t xml:space="preserve">CSI0_CLK_N</t>
  </si>
  <si>
    <t xml:space="preserve">HS_CSI0_CLK_N</t>
  </si>
  <si>
    <t xml:space="preserve">unused_CSI_A_CLK_N</t>
  </si>
  <si>
    <t xml:space="preserve">CSI_TRIO1</t>
  </si>
  <si>
    <t xml:space="preserve">csi_a_clk_n</t>
  </si>
  <si>
    <t xml:space="preserve">Camera, CSI 0 Clock-</t>
  </si>
  <si>
    <t xml:space="preserve">F39</t>
  </si>
  <si>
    <t xml:space="preserve">CSI0_D1_P</t>
  </si>
  <si>
    <t xml:space="preserve">HS_CSI0_D1_P</t>
  </si>
  <si>
    <t xml:space="preserve">unused_CSI_A_D1_P</t>
  </si>
  <si>
    <t xml:space="preserve">csi_a_d1_p</t>
  </si>
  <si>
    <t xml:space="preserve">Camera, CSI 0 Data 1+</t>
  </si>
  <si>
    <t xml:space="preserve">D38</t>
  </si>
  <si>
    <t xml:space="preserve">CSI0_D1_N</t>
  </si>
  <si>
    <t xml:space="preserve">HS_CSI0_D1_N</t>
  </si>
  <si>
    <t xml:space="preserve">unused_CSI_A_D1_N</t>
  </si>
  <si>
    <t xml:space="preserve">csi_a_d1_n</t>
  </si>
  <si>
    <t xml:space="preserve">Camera, CSI 0 Data 1-</t>
  </si>
  <si>
    <t xml:space="preserve">E38</t>
  </si>
  <si>
    <t xml:space="preserve">CSI1_D0_P</t>
  </si>
  <si>
    <t xml:space="preserve">HS_CSI1_D0_P</t>
  </si>
  <si>
    <t xml:space="preserve">unused_CSI_B_D0_P</t>
  </si>
  <si>
    <t xml:space="preserve">CSI_TRIO2</t>
  </si>
  <si>
    <t xml:space="preserve">csi_b_d0_p</t>
  </si>
  <si>
    <t xml:space="preserve">CSI_B</t>
  </si>
  <si>
    <t xml:space="preserve">Camera, CSI 1 Data 0+</t>
  </si>
  <si>
    <t xml:space="preserve">E41</t>
  </si>
  <si>
    <t xml:space="preserve">CSI1_D0_N</t>
  </si>
  <si>
    <t xml:space="preserve">HS_CSI1_D0_N</t>
  </si>
  <si>
    <t xml:space="preserve">unused_CSI_B_D0_N</t>
  </si>
  <si>
    <t xml:space="preserve">csi_b_d0_n</t>
  </si>
  <si>
    <t xml:space="preserve">Camera, CSI 1 Data 0-</t>
  </si>
  <si>
    <t xml:space="preserve">F41</t>
  </si>
  <si>
    <t xml:space="preserve">CSI1_CLK_P</t>
  </si>
  <si>
    <t xml:space="preserve">RSVD (CSI1_CLK_P)</t>
  </si>
  <si>
    <t xml:space="preserve">HS_CSI1_CLK_P</t>
  </si>
  <si>
    <t xml:space="preserve">unused_CSI_B_CLK_P</t>
  </si>
  <si>
    <t xml:space="preserve">csi_b_clk_p</t>
  </si>
  <si>
    <t xml:space="preserve">Camera, CSI 1 Clock+</t>
  </si>
  <si>
    <t xml:space="preserve">F42</t>
  </si>
  <si>
    <t xml:space="preserve">CSI1_CLK_N</t>
  </si>
  <si>
    <t xml:space="preserve">RSVD (CSI1_CLK_N)</t>
  </si>
  <si>
    <t xml:space="preserve">HS_CSI1_CLK_N</t>
  </si>
  <si>
    <t xml:space="preserve">unused_CSI_B_CLK_N</t>
  </si>
  <si>
    <t xml:space="preserve">CSI_TRIO3</t>
  </si>
  <si>
    <t xml:space="preserve">csi_b_clk_n</t>
  </si>
  <si>
    <t xml:space="preserve">Camera, CSI 1 Clock-</t>
  </si>
  <si>
    <t xml:space="preserve">E42</t>
  </si>
  <si>
    <t xml:space="preserve">CSI1_D1_P</t>
  </si>
  <si>
    <t xml:space="preserve">HS_CSI1_D1_P</t>
  </si>
  <si>
    <t xml:space="preserve">unused_CSI_B_D1_P</t>
  </si>
  <si>
    <t xml:space="preserve">csi_b_d1_p</t>
  </si>
  <si>
    <t xml:space="preserve">Camera, CSI 1 Data 1+</t>
  </si>
  <si>
    <t xml:space="preserve">D43</t>
  </si>
  <si>
    <t xml:space="preserve">CSI1_D1_N</t>
  </si>
  <si>
    <t xml:space="preserve">HS_CSI1_D1_N</t>
  </si>
  <si>
    <t xml:space="preserve">unused_CSI_B_D1_N</t>
  </si>
  <si>
    <t xml:space="preserve">csi_b_d1_n</t>
  </si>
  <si>
    <t xml:space="preserve">Camera, CSI 1 Data 1-</t>
  </si>
  <si>
    <t xml:space="preserve">C43</t>
  </si>
  <si>
    <t xml:space="preserve">CSI2_D0_P</t>
  </si>
  <si>
    <t xml:space="preserve">HS_CSI2_D0_P</t>
  </si>
  <si>
    <t xml:space="preserve">unused_CSI_C_D0_P</t>
  </si>
  <si>
    <t xml:space="preserve">CSI_TRIO4</t>
  </si>
  <si>
    <t xml:space="preserve">csi_c_d0_p</t>
  </si>
  <si>
    <t xml:space="preserve">CSI_C</t>
  </si>
  <si>
    <t xml:space="preserve">Camera, CSI 2 Data 0+</t>
  </si>
  <si>
    <t xml:space="preserve">B41</t>
  </si>
  <si>
    <t xml:space="preserve">CSI2_D0_N</t>
  </si>
  <si>
    <t xml:space="preserve">HS_CSI2_D0_N</t>
  </si>
  <si>
    <t xml:space="preserve">unused_CSI_C_D0_N</t>
  </si>
  <si>
    <t xml:space="preserve">csi_c_d0_n</t>
  </si>
  <si>
    <t xml:space="preserve">Camera, CSI 2 Data 0-</t>
  </si>
  <si>
    <t xml:space="preserve">C41</t>
  </si>
  <si>
    <t xml:space="preserve">CSI2_CLK_P</t>
  </si>
  <si>
    <t xml:space="preserve">HS_CSI2_CLK_P</t>
  </si>
  <si>
    <t xml:space="preserve">unused_CSI_C_CLK_P</t>
  </si>
  <si>
    <t xml:space="preserve">csi_c_clk_p</t>
  </si>
  <si>
    <t xml:space="preserve">Camera, CSI 2 Clock+</t>
  </si>
  <si>
    <t xml:space="preserve">A41</t>
  </si>
  <si>
    <t xml:space="preserve">CSI2_CLK_N</t>
  </si>
  <si>
    <t xml:space="preserve">HS_CSI2_CLK_N</t>
  </si>
  <si>
    <t xml:space="preserve">unused_CSI_C_CLK_N</t>
  </si>
  <si>
    <t xml:space="preserve">CSI_TRIO5</t>
  </si>
  <si>
    <t xml:space="preserve">csi_c_clk_n</t>
  </si>
  <si>
    <t xml:space="preserve">Camera, CSI 2 Clock-</t>
  </si>
  <si>
    <t xml:space="preserve">A42</t>
  </si>
  <si>
    <t xml:space="preserve">CSI2_D1_P</t>
  </si>
  <si>
    <t xml:space="preserve">HS_CSI2_D1_P</t>
  </si>
  <si>
    <t xml:space="preserve">unused_CSI_C_D1_P</t>
  </si>
  <si>
    <t xml:space="preserve">csi_c_d1_p</t>
  </si>
  <si>
    <t xml:space="preserve">Camera, CSI 2 Data 1+</t>
  </si>
  <si>
    <t xml:space="preserve">C42</t>
  </si>
  <si>
    <t xml:space="preserve">CSI2_D1_N</t>
  </si>
  <si>
    <t xml:space="preserve">HS_CSI2_D1_N</t>
  </si>
  <si>
    <t xml:space="preserve">unused_CSI_C_D1_N</t>
  </si>
  <si>
    <t xml:space="preserve">csi_c_d1_n</t>
  </si>
  <si>
    <t xml:space="preserve">Camera, CSI 2 Data 1-</t>
  </si>
  <si>
    <t xml:space="preserve">B42</t>
  </si>
  <si>
    <t xml:space="preserve">CSI3_D0_P</t>
  </si>
  <si>
    <t xml:space="preserve">HS_CSI3_D0_P</t>
  </si>
  <si>
    <t xml:space="preserve">unused_CSI_D_D0_P</t>
  </si>
  <si>
    <t xml:space="preserve">CSI_TRIO6</t>
  </si>
  <si>
    <t xml:space="preserve">csi_d_d0_p</t>
  </si>
  <si>
    <t xml:space="preserve">CSI_D</t>
  </si>
  <si>
    <t xml:space="preserve">Camera, CSI 3 Data 0+</t>
  </si>
  <si>
    <t xml:space="preserve">F43</t>
  </si>
  <si>
    <t xml:space="preserve">CSI3_D0_N</t>
  </si>
  <si>
    <t xml:space="preserve">HS_CSI3_D0_N</t>
  </si>
  <si>
    <t xml:space="preserve">unused_CSI_D_D0_N</t>
  </si>
  <si>
    <t xml:space="preserve">csi_d_d0_n</t>
  </si>
  <si>
    <t xml:space="preserve">Camera, CSI 3 Data 0-</t>
  </si>
  <si>
    <t xml:space="preserve">G43</t>
  </si>
  <si>
    <t xml:space="preserve">CSI3_CLK_P</t>
  </si>
  <si>
    <t xml:space="preserve">HS_CSI3_CLK_P</t>
  </si>
  <si>
    <t xml:space="preserve">unused_CSI_D_CLK_P</t>
  </si>
  <si>
    <t xml:space="preserve">csi_d_clk_p</t>
  </si>
  <si>
    <t xml:space="preserve">Camera, CSI 3 Clock+</t>
  </si>
  <si>
    <t xml:space="preserve">E44</t>
  </si>
  <si>
    <t xml:space="preserve">CSI3_CLK_N</t>
  </si>
  <si>
    <t xml:space="preserve">HS_CSI3_CLK_N</t>
  </si>
  <si>
    <t xml:space="preserve">unused_CSI_D_CLK_N</t>
  </si>
  <si>
    <t xml:space="preserve">CSI_TRIO7</t>
  </si>
  <si>
    <t xml:space="preserve">csi_d_clk_n</t>
  </si>
  <si>
    <t xml:space="preserve">Camera, CSI 3 Clock-</t>
  </si>
  <si>
    <t xml:space="preserve">F44</t>
  </si>
  <si>
    <t xml:space="preserve">CSI3_D1_P</t>
  </si>
  <si>
    <t xml:space="preserve">HS_CSI3_D1_P</t>
  </si>
  <si>
    <t xml:space="preserve">unused_CSI_D_D1_P</t>
  </si>
  <si>
    <t xml:space="preserve">csi_d_d1_p</t>
  </si>
  <si>
    <t xml:space="preserve">Camera, CSI 3 Data 1+</t>
  </si>
  <si>
    <t xml:space="preserve">E45</t>
  </si>
  <si>
    <t xml:space="preserve">CSI3_D1_N</t>
  </si>
  <si>
    <t xml:space="preserve">HS_CSI3_D1_N</t>
  </si>
  <si>
    <t xml:space="preserve">unused_CSI_D_D1_N</t>
  </si>
  <si>
    <t xml:space="preserve">csi_d_d1_n</t>
  </si>
  <si>
    <t xml:space="preserve">Camera, CSI 3 Data 1-</t>
  </si>
  <si>
    <t xml:space="preserve">F45</t>
  </si>
  <si>
    <t xml:space="preserve">HS_CSI4_D0_P</t>
  </si>
  <si>
    <t xml:space="preserve">unused_CSI_E_D0_P</t>
  </si>
  <si>
    <t xml:space="preserve">CSI_TRIO8</t>
  </si>
  <si>
    <t xml:space="preserve">A</t>
  </si>
  <si>
    <t xml:space="preserve">csi_e_d0_p</t>
  </si>
  <si>
    <t xml:space="preserve">CSI_E</t>
  </si>
  <si>
    <t xml:space="preserve">B44</t>
  </si>
  <si>
    <t xml:space="preserve">HS_CSI4_D0_N</t>
  </si>
  <si>
    <t xml:space="preserve">unused_CSI_E_D0_N</t>
  </si>
  <si>
    <t xml:space="preserve">csi_e_d0_n</t>
  </si>
  <si>
    <t xml:space="preserve">C44</t>
  </si>
  <si>
    <t xml:space="preserve">HS_CSI4_CLK_P</t>
  </si>
  <si>
    <t xml:space="preserve">unused_CSI_E_CLK_P</t>
  </si>
  <si>
    <t xml:space="preserve">C</t>
  </si>
  <si>
    <t xml:space="preserve">csi_e_clk_p</t>
  </si>
  <si>
    <t xml:space="preserve">A44</t>
  </si>
  <si>
    <t xml:space="preserve">HS_CSI4_CLK_N</t>
  </si>
  <si>
    <t xml:space="preserve">unused_CSI_E_CLK_N</t>
  </si>
  <si>
    <t xml:space="preserve">CSI_TRIO9</t>
  </si>
  <si>
    <t xml:space="preserve">csi_e_clk_n</t>
  </si>
  <si>
    <t xml:space="preserve">A45</t>
  </si>
  <si>
    <t xml:space="preserve">HS_CSI4_D1_P</t>
  </si>
  <si>
    <t xml:space="preserve">unused_CSI_E_D1_P</t>
  </si>
  <si>
    <t xml:space="preserve">csi_e_d1_p</t>
  </si>
  <si>
    <t xml:space="preserve">C45</t>
  </si>
  <si>
    <t xml:space="preserve">HS_CSI4_D1_N</t>
  </si>
  <si>
    <t xml:space="preserve">unused_CSI_E_D1_N</t>
  </si>
  <si>
    <t xml:space="preserve">csi_e_d1_n</t>
  </si>
  <si>
    <t xml:space="preserve">B45</t>
  </si>
  <si>
    <t xml:space="preserve">HS_CSI5_D0_P</t>
  </si>
  <si>
    <t xml:space="preserve">unused_CSI_F_D0_P</t>
  </si>
  <si>
    <t xml:space="preserve">CSI_TRIO10</t>
  </si>
  <si>
    <t xml:space="preserve">csi_f_d0_p</t>
  </si>
  <si>
    <t xml:space="preserve">CSI_F</t>
  </si>
  <si>
    <t xml:space="preserve">D46</t>
  </si>
  <si>
    <t xml:space="preserve">HS_CSI5_D0_N</t>
  </si>
  <si>
    <t xml:space="preserve">unused_CSI_F_D0_N</t>
  </si>
  <si>
    <t xml:space="preserve">csi_f_d0_n</t>
  </si>
  <si>
    <t xml:space="preserve">C46</t>
  </si>
  <si>
    <t xml:space="preserve">HS_CSI5_CLK_P</t>
  </si>
  <si>
    <t xml:space="preserve">unused_CSI_F_CLK_P</t>
  </si>
  <si>
    <t xml:space="preserve">csi_f_clk_p</t>
  </si>
  <si>
    <t xml:space="preserve">E47</t>
  </si>
  <si>
    <t xml:space="preserve">HS_CSI5_CLK_N</t>
  </si>
  <si>
    <t xml:space="preserve">unused_CSI_F_CLK_N</t>
  </si>
  <si>
    <t xml:space="preserve">CSI_TRIO11</t>
  </si>
  <si>
    <t xml:space="preserve">csi_f_clk_n</t>
  </si>
  <si>
    <t xml:space="preserve">D47</t>
  </si>
  <si>
    <t xml:space="preserve">HS_CSI5_D1_P</t>
  </si>
  <si>
    <t xml:space="preserve">unused_CSI_F_D1_P</t>
  </si>
  <si>
    <t xml:space="preserve">csi_f_d1_p</t>
  </si>
  <si>
    <t xml:space="preserve">C47</t>
  </si>
  <si>
    <t xml:space="preserve">HS_CSI5_D1_N</t>
  </si>
  <si>
    <t xml:space="preserve">unused_CSI_F_D1_N</t>
  </si>
  <si>
    <t xml:space="preserve">csi_f_d1_n</t>
  </si>
  <si>
    <t xml:space="preserve">B47</t>
  </si>
  <si>
    <t xml:space="preserve">HS_CSI6_D0_P</t>
  </si>
  <si>
    <t xml:space="preserve">unused_CSI_G_D0_P</t>
  </si>
  <si>
    <t xml:space="preserve">CSI_TRIO12</t>
  </si>
  <si>
    <t xml:space="preserve">csi_g_d0_p</t>
  </si>
  <si>
    <t xml:space="preserve">CSI_G</t>
  </si>
  <si>
    <t xml:space="preserve">A48</t>
  </si>
  <si>
    <t xml:space="preserve">HS_CSI6_D0_N</t>
  </si>
  <si>
    <t xml:space="preserve">unused_CSI_G_D0_N</t>
  </si>
  <si>
    <t xml:space="preserve">csi_g_d0_n</t>
  </si>
  <si>
    <t xml:space="preserve">B48</t>
  </si>
  <si>
    <t xml:space="preserve">HS_CSI6_CLK_P</t>
  </si>
  <si>
    <t xml:space="preserve">unused_CSI_G_CLK_P</t>
  </si>
  <si>
    <t xml:space="preserve">csi_g_clk_p</t>
  </si>
  <si>
    <t xml:space="preserve">C48</t>
  </si>
  <si>
    <t xml:space="preserve">HS_CSI6_CLK_N</t>
  </si>
  <si>
    <t xml:space="preserve">unused_CSI_G_CLK_N</t>
  </si>
  <si>
    <t xml:space="preserve">CSI_TRIO13</t>
  </si>
  <si>
    <t xml:space="preserve">csi_g_clk_n</t>
  </si>
  <si>
    <t xml:space="preserve">D48</t>
  </si>
  <si>
    <t xml:space="preserve">HS_CSI6_D1_P</t>
  </si>
  <si>
    <t xml:space="preserve">unused_CSI_G_D1_P</t>
  </si>
  <si>
    <t xml:space="preserve">csi_g_d1_p</t>
  </si>
  <si>
    <t xml:space="preserve">B49</t>
  </si>
  <si>
    <t xml:space="preserve">HS_CSI6_D1_N</t>
  </si>
  <si>
    <t xml:space="preserve">unused_CSI_G_D1_N</t>
  </si>
  <si>
    <t xml:space="preserve">csi_g_d1_n</t>
  </si>
  <si>
    <t xml:space="preserve">C49</t>
  </si>
  <si>
    <t xml:space="preserve">HS_CSI7_D0_P</t>
  </si>
  <si>
    <t xml:space="preserve">unused_CSI_H_D0_P</t>
  </si>
  <si>
    <t xml:space="preserve">CSI_TRIO14</t>
  </si>
  <si>
    <t xml:space="preserve">csi_h_d0_p</t>
  </si>
  <si>
    <t xml:space="preserve">CSI_H</t>
  </si>
  <si>
    <t xml:space="preserve">D50</t>
  </si>
  <si>
    <t xml:space="preserve">HS_CSI7_D0_N</t>
  </si>
  <si>
    <t xml:space="preserve">unused_CSI_H_D0_N</t>
  </si>
  <si>
    <t xml:space="preserve">csi_h_d0_n</t>
  </si>
  <si>
    <t xml:space="preserve">D51</t>
  </si>
  <si>
    <t xml:space="preserve">HS_CSI7_CLK_P</t>
  </si>
  <si>
    <t xml:space="preserve">unused_CSI_H_CLK_P</t>
  </si>
  <si>
    <t xml:space="preserve">csi_h_clk_p</t>
  </si>
  <si>
    <t xml:space="preserve">E49</t>
  </si>
  <si>
    <t xml:space="preserve">HS_CSI7_CLK_N</t>
  </si>
  <si>
    <t xml:space="preserve">unused_CSI_H_CLK_N</t>
  </si>
  <si>
    <t xml:space="preserve">CSI_TRIO15</t>
  </si>
  <si>
    <t xml:space="preserve">csi_h_clk_n</t>
  </si>
  <si>
    <t xml:space="preserve">E50</t>
  </si>
  <si>
    <t xml:space="preserve">HS_CSI7_D1_P</t>
  </si>
  <si>
    <t xml:space="preserve">unused_CSI_H_D1_P</t>
  </si>
  <si>
    <t xml:space="preserve">csi_h_d1_p</t>
  </si>
  <si>
    <t xml:space="preserve">E51</t>
  </si>
  <si>
    <t xml:space="preserve">HS_CSI7_D1_N</t>
  </si>
  <si>
    <t xml:space="preserve">unused_CSI_H_D1_N</t>
  </si>
  <si>
    <t xml:space="preserve">csi_h_d1_n</t>
  </si>
  <si>
    <t xml:space="preserve">E52</t>
  </si>
  <si>
    <t xml:space="preserve">HS_CSI_REXT_PD</t>
  </si>
  <si>
    <t xml:space="preserve">unused_CSI_RDN</t>
  </si>
  <si>
    <t xml:space="preserve">csi_rdn</t>
  </si>
  <si>
    <t xml:space="preserve">PHY_BIAS PHY_PLL</t>
  </si>
  <si>
    <t xml:space="preserve">CSI REXT</t>
  </si>
  <si>
    <t xml:space="preserve">G45</t>
  </si>
  <si>
    <t xml:space="preserve">DP1_TXD2_P</t>
  </si>
  <si>
    <t xml:space="preserve">HS_DISP0_HDMI_D0_DP2_P</t>
  </si>
  <si>
    <t xml:space="preserve">DP0_TXDP2</t>
  </si>
  <si>
    <t xml:space="preserve">HDMI0_TXDP2</t>
  </si>
  <si>
    <t xml:space="preserve">hdmi_dp0_txdp0</t>
  </si>
  <si>
    <t xml:space="preserve">avddio_hdmi_dp0</t>
  </si>
  <si>
    <t xml:space="preserve">DISP</t>
  </si>
  <si>
    <t xml:space="preserve">DP_SINGLE_LFC130P70B</t>
  </si>
  <si>
    <t xml:space="preserve">DisplayPort 1 Lane 2+ or HDMI Lane 0+</t>
  </si>
  <si>
    <t xml:space="preserve">DP_HDMI 1</t>
  </si>
  <si>
    <t xml:space="preserve">F52</t>
  </si>
  <si>
    <t xml:space="preserve">DP1_TXD2_N</t>
  </si>
  <si>
    <t xml:space="preserve">HS_DISP0_HDMI_D0_DP2_N</t>
  </si>
  <si>
    <t xml:space="preserve">DP0_TXDN2</t>
  </si>
  <si>
    <t xml:space="preserve">HDMI0_TXDN2</t>
  </si>
  <si>
    <t xml:space="preserve">hdmi_dp0_txdn0</t>
  </si>
  <si>
    <t xml:space="preserve">DisplayPort 1 Lane 2- or HDMI Lane 0-</t>
  </si>
  <si>
    <t xml:space="preserve">F51</t>
  </si>
  <si>
    <t xml:space="preserve">DP1_TXD1_P</t>
  </si>
  <si>
    <t xml:space="preserve">HS_DISP0_HDMI_D1_DP1_P</t>
  </si>
  <si>
    <t xml:space="preserve">DP0_TXDP1</t>
  </si>
  <si>
    <t xml:space="preserve">HDMI0_TXDP1</t>
  </si>
  <si>
    <t xml:space="preserve">hdmi_dp0_txdp1</t>
  </si>
  <si>
    <t xml:space="preserve">DisplayPort 1+ or HDMI Lane 1+</t>
  </si>
  <si>
    <t xml:space="preserve">H50</t>
  </si>
  <si>
    <t xml:space="preserve">DP1_TXD1_N</t>
  </si>
  <si>
    <t xml:space="preserve">HS_DISP0_HDMI_D1_DP1_N</t>
  </si>
  <si>
    <t xml:space="preserve">DP0_TXDN1</t>
  </si>
  <si>
    <t xml:space="preserve">HDMI0_TXDN1</t>
  </si>
  <si>
    <t xml:space="preserve">hdmi_dp0_txdn1</t>
  </si>
  <si>
    <t xml:space="preserve">DisplayPort 1- or HDMI Lane 1-</t>
  </si>
  <si>
    <t xml:space="preserve">H51</t>
  </si>
  <si>
    <t xml:space="preserve">DP1_TXD0_P</t>
  </si>
  <si>
    <t xml:space="preserve">HS_DISP0_HDMI_D2_DP0_P</t>
  </si>
  <si>
    <t xml:space="preserve">DP0_TXDP0</t>
  </si>
  <si>
    <t xml:space="preserve">HDMI0_TXDP0</t>
  </si>
  <si>
    <t xml:space="preserve">hdmi_dp0_txdp2</t>
  </si>
  <si>
    <t xml:space="preserve">DisplayPort 1 Lane 0+ or HDMI Lane 2+</t>
  </si>
  <si>
    <t xml:space="preserve">F50</t>
  </si>
  <si>
    <t xml:space="preserve">DP1_TXD0_N</t>
  </si>
  <si>
    <t xml:space="preserve">HS_DISP0_HDMI_D2_DP0_N</t>
  </si>
  <si>
    <t xml:space="preserve">DP0_TXDN0</t>
  </si>
  <si>
    <t xml:space="preserve">HDMI0_TXDN0</t>
  </si>
  <si>
    <t xml:space="preserve">hdmi_dp0_txdn2</t>
  </si>
  <si>
    <t xml:space="preserve">DisplayPort 1 Lane 0- or HDMI Lane 2-</t>
  </si>
  <si>
    <t xml:space="preserve">F49</t>
  </si>
  <si>
    <t xml:space="preserve">DP1_TXD3_P</t>
  </si>
  <si>
    <t xml:space="preserve">HS_DISP0_HDMI_CK_DP3_P</t>
  </si>
  <si>
    <t xml:space="preserve">DP0_TXDP3</t>
  </si>
  <si>
    <t xml:space="preserve">HDMI0_TXDP3</t>
  </si>
  <si>
    <t xml:space="preserve">hdmi_dp0_txdp3</t>
  </si>
  <si>
    <t xml:space="preserve">DisplayPort 1 Lane 3+ or HDMI Clk Lane+</t>
  </si>
  <si>
    <t xml:space="preserve">G50</t>
  </si>
  <si>
    <t xml:space="preserve">DP1_TXD3_N</t>
  </si>
  <si>
    <t xml:space="preserve">HS_DISP0_HDMI_CK_DP3_N</t>
  </si>
  <si>
    <t xml:space="preserve">DP0_TXDN3</t>
  </si>
  <si>
    <t xml:space="preserve">HDMI0_TXDN3</t>
  </si>
  <si>
    <t xml:space="preserve">hdmi_dp0_txdn3</t>
  </si>
  <si>
    <t xml:space="preserve">DisplayPort 1 Lane 3- or HDMI Clk Lane-</t>
  </si>
  <si>
    <t xml:space="preserve">G49</t>
  </si>
  <si>
    <t xml:space="preserve">HS_DISP0_HDMI_DP_REXT_PD</t>
  </si>
  <si>
    <t xml:space="preserve">unused_HDMI_DP0_RSET</t>
  </si>
  <si>
    <t xml:space="preserve">hdmi_dp0_rset</t>
  </si>
  <si>
    <t xml:space="preserve">SODIMM DP1 REXT</t>
  </si>
  <si>
    <t xml:space="preserve">HDMI/DP</t>
  </si>
  <si>
    <t xml:space="preserve">F48</t>
  </si>
  <si>
    <t xml:space="preserve">USB0_D_P</t>
  </si>
  <si>
    <t xml:space="preserve">HS_USB0_P0_P</t>
  </si>
  <si>
    <t xml:space="preserve">unused_USB0_DP</t>
  </si>
  <si>
    <t xml:space="preserve">usb0_dp</t>
  </si>
  <si>
    <t xml:space="preserve">avdd_usb</t>
  </si>
  <si>
    <t xml:space="preserve">BDUSB2_DD4BIAS1_CFC130P70B</t>
  </si>
  <si>
    <t xml:space="preserve">USB 2.0 Port 0 Data+</t>
  </si>
  <si>
    <t xml:space="preserve">USB0</t>
  </si>
  <si>
    <t xml:space="preserve">C4</t>
  </si>
  <si>
    <t xml:space="preserve">USB0_D_N</t>
  </si>
  <si>
    <t xml:space="preserve">HS_USB0_P0_N</t>
  </si>
  <si>
    <t xml:space="preserve">unused_USB0_DN</t>
  </si>
  <si>
    <t xml:space="preserve">usb0_dn</t>
  </si>
  <si>
    <t xml:space="preserve">USB 2.0 Port 0 Data-</t>
  </si>
  <si>
    <t xml:space="preserve">C3</t>
  </si>
  <si>
    <t xml:space="preserve">USB1_D_P</t>
  </si>
  <si>
    <t xml:space="preserve">HS_USB0_P1_P</t>
  </si>
  <si>
    <t xml:space="preserve">unused_USB1_DP</t>
  </si>
  <si>
    <t xml:space="preserve">usb1_dp</t>
  </si>
  <si>
    <t xml:space="preserve">USB 2.0 Port 1 Data+</t>
  </si>
  <si>
    <t xml:space="preserve">USB1</t>
  </si>
  <si>
    <t xml:space="preserve">D2</t>
  </si>
  <si>
    <t xml:space="preserve">USB1_D_N</t>
  </si>
  <si>
    <t xml:space="preserve">HS_USB0_P1_N</t>
  </si>
  <si>
    <t xml:space="preserve">unused_USB1_DN</t>
  </si>
  <si>
    <t xml:space="preserve">usb1_dn</t>
  </si>
  <si>
    <t xml:space="preserve">USB 2.0 Port 1 Data-</t>
  </si>
  <si>
    <t xml:space="preserve">D3</t>
  </si>
  <si>
    <t xml:space="preserve">USB2_D_P</t>
  </si>
  <si>
    <t xml:space="preserve">HS_USB0_P2_P</t>
  </si>
  <si>
    <t xml:space="preserve">unused_USB2_DP</t>
  </si>
  <si>
    <t xml:space="preserve">usb2_dp</t>
  </si>
  <si>
    <t xml:space="preserve">USB 2.0, Port 2 Data+</t>
  </si>
  <si>
    <t xml:space="preserve">USB2</t>
  </si>
  <si>
    <t xml:space="preserve">USB2_D_N</t>
  </si>
  <si>
    <t xml:space="preserve">HS_USB0_P2_N</t>
  </si>
  <si>
    <t xml:space="preserve">unused_USB2_DN</t>
  </si>
  <si>
    <t xml:space="preserve">usb2_dn</t>
  </si>
  <si>
    <t xml:space="preserve">USB 2.0, Port 2 Data-</t>
  </si>
  <si>
    <t xml:space="preserve">E1</t>
  </si>
  <si>
    <t xml:space="preserve">HS_USB0_P3_P</t>
  </si>
  <si>
    <t xml:space="preserve">unused_USB3_DP</t>
  </si>
  <si>
    <t xml:space="preserve">usb3_dp</t>
  </si>
  <si>
    <t xml:space="preserve">E3</t>
  </si>
  <si>
    <t xml:space="preserve">HS_USB0_P3_N</t>
  </si>
  <si>
    <t xml:space="preserve">unused_USB3_DN</t>
  </si>
  <si>
    <t xml:space="preserve">usb3_dn</t>
  </si>
  <si>
    <t xml:space="preserve">E4</t>
  </si>
  <si>
    <t xml:space="preserve">HS_USB0_REXT</t>
  </si>
  <si>
    <t xml:space="preserve">unused_USB_REXT</t>
  </si>
  <si>
    <t xml:space="preserve">T</t>
  </si>
  <si>
    <t xml:space="preserve">usb_rext</t>
  </si>
  <si>
    <t xml:space="preserve">USB REXT</t>
  </si>
  <si>
    <t xml:space="preserve">F5</t>
  </si>
  <si>
    <t xml:space="preserve">HS_UPHY0_REFCLK1_P</t>
  </si>
  <si>
    <t xml:space="preserve">pex_refclk1p</t>
  </si>
  <si>
    <t xml:space="preserve">vddio_pex</t>
  </si>
  <si>
    <t xml:space="preserve">UPHYDS_PLL4DS8_E5FC180P70B</t>
  </si>
  <si>
    <t xml:space="preserve">x</t>
  </si>
  <si>
    <t xml:space="preserve">J16</t>
  </si>
  <si>
    <t xml:space="preserve">HS_UPHY0_REFCLK1_N</t>
  </si>
  <si>
    <t xml:space="preserve">pex_refclk1n</t>
  </si>
  <si>
    <t xml:space="preserve">K16</t>
  </si>
  <si>
    <t xml:space="preserve">HS_UPHY0_REFCLK2_P</t>
  </si>
  <si>
    <t xml:space="preserve">pex_refclk2p</t>
  </si>
  <si>
    <t xml:space="preserve">Used when PCIe Ctrl #4 is used in the EP mode</t>
  </si>
  <si>
    <t xml:space="preserve">K14</t>
  </si>
  <si>
    <t xml:space="preserve">HS_UPHY0_REFCLK2_N</t>
  </si>
  <si>
    <t xml:space="preserve">pex_refclk2n</t>
  </si>
  <si>
    <t xml:space="preserve">L14</t>
  </si>
  <si>
    <t xml:space="preserve">USBSS0_RX_P</t>
  </si>
  <si>
    <t xml:space="preserve">HS_UPHY0_L0_RX_P</t>
  </si>
  <si>
    <t xml:space="preserve">USB3_RX0P</t>
  </si>
  <si>
    <t xml:space="preserve">PEX0_RX0P</t>
  </si>
  <si>
    <t xml:space="preserve">pex_rx0p</t>
  </si>
  <si>
    <t xml:space="preserve">USB SS Receive+ (USB 3.2 Ctrl #0)</t>
  </si>
  <si>
    <t xml:space="preserve">USB SS 0 to Baseboard</t>
  </si>
  <si>
    <t xml:space="preserve">E13</t>
  </si>
  <si>
    <t xml:space="preserve">USBSS0_RX_N</t>
  </si>
  <si>
    <t xml:space="preserve">HS_UPHY0_L0_RX_N</t>
  </si>
  <si>
    <t xml:space="preserve">USB3_RX0N</t>
  </si>
  <si>
    <t xml:space="preserve">PEX0_RX0N</t>
  </si>
  <si>
    <t xml:space="preserve">pex_rx0n</t>
  </si>
  <si>
    <t xml:space="preserve">USB SS Receive- (USB 3.2 Ctrl #0)</t>
  </si>
  <si>
    <t xml:space="preserve">F13</t>
  </si>
  <si>
    <t xml:space="preserve">USBSS0_TX_P</t>
  </si>
  <si>
    <t xml:space="preserve">HS_UPHY0_L0_TX_P</t>
  </si>
  <si>
    <t xml:space="preserve">USB3_TX0P</t>
  </si>
  <si>
    <t xml:space="preserve">PEX0_TX0P</t>
  </si>
  <si>
    <t xml:space="preserve">pex_tx0p</t>
  </si>
  <si>
    <t xml:space="preserve">USB SS Transmit+ (USB 3.2 Ctrl #0)</t>
  </si>
  <si>
    <t xml:space="preserve">B16</t>
  </si>
  <si>
    <t xml:space="preserve">USBSS0_TX_N</t>
  </si>
  <si>
    <t xml:space="preserve">HS_UPHY0_L0_TX_N</t>
  </si>
  <si>
    <t xml:space="preserve">USB3_TX0N</t>
  </si>
  <si>
    <t xml:space="preserve">PEX0_TX0N</t>
  </si>
  <si>
    <t xml:space="preserve">pex_tx0n</t>
  </si>
  <si>
    <t xml:space="preserve">USB SS Transmit- (USB 3.2 Ctrl #0)</t>
  </si>
  <si>
    <t xml:space="preserve">B15</t>
  </si>
  <si>
    <t xml:space="preserve">DP0_TXD0_P</t>
  </si>
  <si>
    <t xml:space="preserve">USBSS1_RX_P</t>
  </si>
  <si>
    <t xml:space="preserve">HS_UPHY0_L1_RX_P</t>
  </si>
  <si>
    <t xml:space="preserve">USB3_RX1P</t>
  </si>
  <si>
    <t xml:space="preserve">pex_rx1p</t>
  </si>
  <si>
    <t xml:space="preserve">USB SS Receive+ (USB 3.2 Ctrl #1)</t>
  </si>
  <si>
    <t xml:space="preserve">USB SS 1 to Baseboard</t>
  </si>
  <si>
    <t xml:space="preserve">D12</t>
  </si>
  <si>
    <t xml:space="preserve">DP0_TXD0_N</t>
  </si>
  <si>
    <t xml:space="preserve">USBSS1_RX_N</t>
  </si>
  <si>
    <t xml:space="preserve">HS_UPHY0_L1_RX_N</t>
  </si>
  <si>
    <t xml:space="preserve">USB3_RX1N</t>
  </si>
  <si>
    <t xml:space="preserve">pex_rx1n</t>
  </si>
  <si>
    <t xml:space="preserve">USB SS Receive- (USB 3.2 Ctrl #1)</t>
  </si>
  <si>
    <t xml:space="preserve">E12</t>
  </si>
  <si>
    <t xml:space="preserve">DP0_TXD1_P</t>
  </si>
  <si>
    <t xml:space="preserve">USBSS1_TX_P</t>
  </si>
  <si>
    <t xml:space="preserve">HS_UPHY0_L1_TX_P</t>
  </si>
  <si>
    <t xml:space="preserve">USB3_TX1P</t>
  </si>
  <si>
    <t xml:space="preserve">pex_tx1p</t>
  </si>
  <si>
    <t xml:space="preserve">USB SS Transmit+ (USB 3.2 Ctrl #1)</t>
  </si>
  <si>
    <t xml:space="preserve">A15</t>
  </si>
  <si>
    <t xml:space="preserve">DP0_TXD1_N</t>
  </si>
  <si>
    <t xml:space="preserve">USBSS1_TX_N</t>
  </si>
  <si>
    <t xml:space="preserve">HS_UPHY0_L1_TX_N</t>
  </si>
  <si>
    <t xml:space="preserve">USB3_TX1N</t>
  </si>
  <si>
    <t xml:space="preserve">pex_tx1n</t>
  </si>
  <si>
    <t xml:space="preserve">USB SS Transmit- (USB 3.2 Ctrl #1)</t>
  </si>
  <si>
    <t xml:space="preserve">A14</t>
  </si>
  <si>
    <t xml:space="preserve">DP0_TXD2_P</t>
  </si>
  <si>
    <t xml:space="preserve">USBSS2_RX_P</t>
  </si>
  <si>
    <t xml:space="preserve">HS_UPHY0_L2_RX_P</t>
  </si>
  <si>
    <t xml:space="preserve">USB3_RX2P</t>
  </si>
  <si>
    <t xml:space="preserve">pex_rx2p</t>
  </si>
  <si>
    <t xml:space="preserve">USB SS Receive+ (USB 3.2 Ctrl #2)</t>
  </si>
  <si>
    <t xml:space="preserve">USB SS 2 to Baseboard</t>
  </si>
  <si>
    <t xml:space="preserve">E11</t>
  </si>
  <si>
    <t xml:space="preserve">DP0_TXD2_N</t>
  </si>
  <si>
    <t xml:space="preserve">USBSS2_RX_N</t>
  </si>
  <si>
    <t xml:space="preserve">HS_UPHY0_L2_RX_N</t>
  </si>
  <si>
    <t xml:space="preserve">USB3_RX2N</t>
  </si>
  <si>
    <t xml:space="preserve">pex_rx2n</t>
  </si>
  <si>
    <t xml:space="preserve">USB SS Receive- (USB 3.2 Ctrl #2)</t>
  </si>
  <si>
    <t xml:space="preserve">F11</t>
  </si>
  <si>
    <t xml:space="preserve">DP0_TXD3_P</t>
  </si>
  <si>
    <t xml:space="preserve">USBSS2_TX_P</t>
  </si>
  <si>
    <t xml:space="preserve">HS_UPHY0_L2_TX_P</t>
  </si>
  <si>
    <t xml:space="preserve">USB3_TX2P</t>
  </si>
  <si>
    <t xml:space="preserve">pex_tx2p</t>
  </si>
  <si>
    <t xml:space="preserve">USB SS Transmit+ (USB 3.2 Ctrl #2)</t>
  </si>
  <si>
    <t xml:space="preserve">B12</t>
  </si>
  <si>
    <t xml:space="preserve">DP0_TXD3_N</t>
  </si>
  <si>
    <t xml:space="preserve">USBSS2_TX_N</t>
  </si>
  <si>
    <t xml:space="preserve">HS_UPHY0_L2_TX_N</t>
  </si>
  <si>
    <t xml:space="preserve">USB3_TX2N</t>
  </si>
  <si>
    <t xml:space="preserve">pex_tx2n</t>
  </si>
  <si>
    <t xml:space="preserve">USB SS Transmit- (USB 3.2 Ctrl #2)</t>
  </si>
  <si>
    <t xml:space="preserve">B13</t>
  </si>
  <si>
    <t xml:space="preserve">PCIE1_RX0_P</t>
  </si>
  <si>
    <t xml:space="preserve">HS_UPHY0_L3_RX_P</t>
  </si>
  <si>
    <t xml:space="preserve">PEX1_RX0P</t>
  </si>
  <si>
    <t xml:space="preserve">PEX0_RX0P:i</t>
  </si>
  <si>
    <t xml:space="preserve">PEX0_RX3P</t>
  </si>
  <si>
    <t xml:space="preserve">pex_rx3p</t>
  </si>
  <si>
    <t xml:space="preserve">PCIe 1 Receive 0+ (PCIe Ctrl #1 Lane 0)</t>
  </si>
  <si>
    <t xml:space="preserve">PCIe x1 to Baseboard</t>
  </si>
  <si>
    <t xml:space="preserve">E10</t>
  </si>
  <si>
    <t xml:space="preserve">PCIE1_RX0_N</t>
  </si>
  <si>
    <t xml:space="preserve">HS_UPHY0_L3_RX_N</t>
  </si>
  <si>
    <t xml:space="preserve">PEX1_RX0N</t>
  </si>
  <si>
    <t xml:space="preserve">PEX0_RX0N:i</t>
  </si>
  <si>
    <t xml:space="preserve">PEX0_RX3N</t>
  </si>
  <si>
    <t xml:space="preserve">pex_rx3n</t>
  </si>
  <si>
    <t xml:space="preserve">PCIe 1 Receive 0- (PCIe Ctrl #1 Lane 0)</t>
  </si>
  <si>
    <t xml:space="preserve">D10</t>
  </si>
  <si>
    <t xml:space="preserve">PCIE1_TX0_P</t>
  </si>
  <si>
    <t xml:space="preserve">HS_UPHY0_L3_TX_P</t>
  </si>
  <si>
    <t xml:space="preserve">PEX1_TX0P</t>
  </si>
  <si>
    <t xml:space="preserve">PEX0_TX0P:o</t>
  </si>
  <si>
    <t xml:space="preserve">PEX0_TX3P</t>
  </si>
  <si>
    <t xml:space="preserve">pex_tx3p</t>
  </si>
  <si>
    <t xml:space="preserve">PCIe 1 Transmit 0+ (PCIe Ctrl #1 Lane 0)</t>
  </si>
  <si>
    <t xml:space="preserve">A12</t>
  </si>
  <si>
    <t xml:space="preserve">PCIE1_TX0_N</t>
  </si>
  <si>
    <t xml:space="preserve">HS_UPHY0_L3_TX_N</t>
  </si>
  <si>
    <t xml:space="preserve">PEX1_TX0N</t>
  </si>
  <si>
    <t xml:space="preserve">PEX0_TX0N:o</t>
  </si>
  <si>
    <t xml:space="preserve">PEX0_TX3N</t>
  </si>
  <si>
    <t xml:space="preserve">pex_tx3n</t>
  </si>
  <si>
    <t xml:space="preserve">PCIe 1 Transmit 0- (PCIe Ctrl #1 Lane 0)</t>
  </si>
  <si>
    <t xml:space="preserve">A11</t>
  </si>
  <si>
    <t xml:space="preserve">PCIE0_RX0_P</t>
  </si>
  <si>
    <t xml:space="preserve">HS_UPHY0_L4_RX_P</t>
  </si>
  <si>
    <t xml:space="preserve">PEX4_RX0P</t>
  </si>
  <si>
    <t xml:space="preserve">PEX4_RX0P:i</t>
  </si>
  <si>
    <t xml:space="preserve">pex_rx4p</t>
  </si>
  <si>
    <t xml:space="preserve">PCIe 4 Receive 0+ (PCIe Ctrl #4 Lane 0)</t>
  </si>
  <si>
    <t xml:space="preserve">PCIe x4 to Baseboard</t>
  </si>
  <si>
    <t xml:space="preserve">E9</t>
  </si>
  <si>
    <t xml:space="preserve">PCIE0_RX0_N</t>
  </si>
  <si>
    <t xml:space="preserve">HS_UPHY0_L4_RX_N</t>
  </si>
  <si>
    <t xml:space="preserve">PEX4_RX0N</t>
  </si>
  <si>
    <t xml:space="preserve">PEX4_RX0N:i</t>
  </si>
  <si>
    <t xml:space="preserve">pex_rx4n</t>
  </si>
  <si>
    <t xml:space="preserve">PCIe 4 Receive 0- (PCIe Ctrl #4 Lane 0)</t>
  </si>
  <si>
    <t xml:space="preserve">F9</t>
  </si>
  <si>
    <t xml:space="preserve">PCIE0_TX0_P</t>
  </si>
  <si>
    <t xml:space="preserve">HS_UPHY0_L4_TX_P</t>
  </si>
  <si>
    <t xml:space="preserve">PEX4_TX0P</t>
  </si>
  <si>
    <t xml:space="preserve">PEX4_TX0P:o</t>
  </si>
  <si>
    <t xml:space="preserve">pex_tx4p</t>
  </si>
  <si>
    <t xml:space="preserve">PCIe 4 Transmit 0+ (PCIe Ctrl #4 Lane 0)</t>
  </si>
  <si>
    <t xml:space="preserve">B10</t>
  </si>
  <si>
    <t xml:space="preserve">PCIE0_TX0_N</t>
  </si>
  <si>
    <t xml:space="preserve">HS_UPHY0_L4_TX_N</t>
  </si>
  <si>
    <t xml:space="preserve">PEX4_TX0N</t>
  </si>
  <si>
    <t xml:space="preserve">PEX4_TX0N:o</t>
  </si>
  <si>
    <t xml:space="preserve">pex_tx4n</t>
  </si>
  <si>
    <t xml:space="preserve">PCIe 4 Transmit 0- (PCIe Ctrl #4 Lane 0)</t>
  </si>
  <si>
    <t xml:space="preserve">B9</t>
  </si>
  <si>
    <t xml:space="preserve">PCIE0_RX1_P</t>
  </si>
  <si>
    <t xml:space="preserve">HS_UPHY0_L5_RX_P</t>
  </si>
  <si>
    <t xml:space="preserve">PEX4_RX1P</t>
  </si>
  <si>
    <t xml:space="preserve">PEX3_RX0P:i</t>
  </si>
  <si>
    <t xml:space="preserve">pex_rx5p</t>
  </si>
  <si>
    <t xml:space="preserve">PCIe 4 Receive 1+ (PCIe Ctrl #4 Lane 1)</t>
  </si>
  <si>
    <t xml:space="preserve">D8</t>
  </si>
  <si>
    <t xml:space="preserve">PCIE0_RX1_N</t>
  </si>
  <si>
    <t xml:space="preserve">HS_UPHY0_L5_RX_N</t>
  </si>
  <si>
    <t xml:space="preserve">PEX4_RX1N</t>
  </si>
  <si>
    <t xml:space="preserve">PEX3_RX0N:i</t>
  </si>
  <si>
    <t xml:space="preserve">pex_rx5n</t>
  </si>
  <si>
    <t xml:space="preserve">PCIe 4 Receive 1- (PCIe Ctrl #4 Lane 1)</t>
  </si>
  <si>
    <t xml:space="preserve">E8</t>
  </si>
  <si>
    <t xml:space="preserve">PCIE0_TX1_P</t>
  </si>
  <si>
    <t xml:space="preserve">HS_UPHY0_L5_TX_P</t>
  </si>
  <si>
    <t xml:space="preserve">PEX4_TX1P</t>
  </si>
  <si>
    <t xml:space="preserve">PEX3_TX0P:o</t>
  </si>
  <si>
    <t xml:space="preserve">pex_tx5p</t>
  </si>
  <si>
    <t xml:space="preserve">PCIe 4 Transmit 1+ (PCIe Ctrl #4 Lane 1)</t>
  </si>
  <si>
    <t xml:space="preserve">A8</t>
  </si>
  <si>
    <t xml:space="preserve">PCIE0_TX1_N</t>
  </si>
  <si>
    <t xml:space="preserve">HS_UPHY0_L5_TX_N</t>
  </si>
  <si>
    <t xml:space="preserve">PEX4_TX1N</t>
  </si>
  <si>
    <t xml:space="preserve">PEX3_TX0N:o</t>
  </si>
  <si>
    <t xml:space="preserve">pex_tx5n</t>
  </si>
  <si>
    <t xml:space="preserve">PCIe 4 Transmit 1- (PCIe Ctrl #4 Lane 1)</t>
  </si>
  <si>
    <t xml:space="preserve">A9</t>
  </si>
  <si>
    <t xml:space="preserve">PCIE0_RX2_P</t>
  </si>
  <si>
    <t xml:space="preserve">HS_UPHY0_L6_RX_P</t>
  </si>
  <si>
    <t xml:space="preserve">UFS_L0_RXP</t>
  </si>
  <si>
    <t xml:space="preserve">PEX4_RX2P</t>
  </si>
  <si>
    <t xml:space="preserve">pex_rx6p</t>
  </si>
  <si>
    <t xml:space="preserve">PCIe 4 Receive 2+ (PCIe Ctrl #4 Lane 2)</t>
  </si>
  <si>
    <t xml:space="preserve">E7</t>
  </si>
  <si>
    <t xml:space="preserve">PCIE0_RX2_N</t>
  </si>
  <si>
    <t xml:space="preserve">HS_UPHY0_L6_RX_N</t>
  </si>
  <si>
    <t xml:space="preserve">UFS_L0_RXN</t>
  </si>
  <si>
    <t xml:space="preserve">PEX4_RX2N</t>
  </si>
  <si>
    <t xml:space="preserve">pex_rx6n</t>
  </si>
  <si>
    <t xml:space="preserve">PCIe 4 Receive 2- (PCIe Ctrl #4 Lane 2)</t>
  </si>
  <si>
    <t xml:space="preserve">F7</t>
  </si>
  <si>
    <t xml:space="preserve">PCIE0_TX2_P</t>
  </si>
  <si>
    <t xml:space="preserve">HS_UPHY0_L6_TX_P</t>
  </si>
  <si>
    <t xml:space="preserve">UFS_L0_TXP</t>
  </si>
  <si>
    <t xml:space="preserve">PEX4_TX2P</t>
  </si>
  <si>
    <t xml:space="preserve">pex_tx6p</t>
  </si>
  <si>
    <t xml:space="preserve">PCIe 4 Transmit 2+ (PCIe Ctrl #4 Lane 2)</t>
  </si>
  <si>
    <t xml:space="preserve">B6</t>
  </si>
  <si>
    <t xml:space="preserve">PCIE0_TX2_N</t>
  </si>
  <si>
    <t xml:space="preserve">HS_UPHY0_L6_TX_N</t>
  </si>
  <si>
    <t xml:space="preserve">UFS_L0_TXN</t>
  </si>
  <si>
    <t xml:space="preserve">PEX4_TX2N</t>
  </si>
  <si>
    <t xml:space="preserve">pex_tx6n</t>
  </si>
  <si>
    <t xml:space="preserve">PCIe 4 Transmit 2- (PCIe Ctrl #4 Lane 2)</t>
  </si>
  <si>
    <t xml:space="preserve">B7</t>
  </si>
  <si>
    <t xml:space="preserve">PCIE0_RX3_P</t>
  </si>
  <si>
    <t xml:space="preserve">HS_UPHY0_L7_RX_P</t>
  </si>
  <si>
    <t xml:space="preserve">UFS_L1_RXP</t>
  </si>
  <si>
    <t xml:space="preserve">PEX4_RX3P</t>
  </si>
  <si>
    <t xml:space="preserve">USB3_RX3P</t>
  </si>
  <si>
    <t xml:space="preserve">pex_rx7p</t>
  </si>
  <si>
    <t xml:space="preserve">PCIe 4 Receive 3+ (PCIe Ctrl #4 Lane 3)</t>
  </si>
  <si>
    <t xml:space="preserve">D6</t>
  </si>
  <si>
    <t xml:space="preserve">PCIE0_RX3_N</t>
  </si>
  <si>
    <t xml:space="preserve">HS_UPHY0_L7_RX_N</t>
  </si>
  <si>
    <t xml:space="preserve">UFS_L1_RXN</t>
  </si>
  <si>
    <t xml:space="preserve">PEX4_RX3N</t>
  </si>
  <si>
    <t xml:space="preserve">USB3_RX3N</t>
  </si>
  <si>
    <t xml:space="preserve">pex_rx7n</t>
  </si>
  <si>
    <t xml:space="preserve">PCIe 4 Receive 3- (PCIe Ctrl #4 Lane 3)</t>
  </si>
  <si>
    <t xml:space="preserve">E6</t>
  </si>
  <si>
    <t xml:space="preserve">PCIE0_TX3_P</t>
  </si>
  <si>
    <t xml:space="preserve">HS_UPHY0_L7_TX_P</t>
  </si>
  <si>
    <t xml:space="preserve">UFS_L1_TXP</t>
  </si>
  <si>
    <t xml:space="preserve">PEX4_TX3P</t>
  </si>
  <si>
    <t xml:space="preserve">USB3_TX3P</t>
  </si>
  <si>
    <t xml:space="preserve">pex_tx7p</t>
  </si>
  <si>
    <t xml:space="preserve">PCIe 4 Transmit 3+ (PCIe Ctrl #4 Lane 3)</t>
  </si>
  <si>
    <t xml:space="preserve">A6</t>
  </si>
  <si>
    <t xml:space="preserve">PCIE0_TX3_N</t>
  </si>
  <si>
    <t xml:space="preserve">HS_UPHY0_L7_TX_N</t>
  </si>
  <si>
    <t xml:space="preserve">UFS_L1_TXN</t>
  </si>
  <si>
    <t xml:space="preserve">PEX4_TX3N</t>
  </si>
  <si>
    <t xml:space="preserve">USB3_TX3N</t>
  </si>
  <si>
    <t xml:space="preserve">pex_tx7n</t>
  </si>
  <si>
    <t xml:space="preserve">PCIe 4 Transmit 3- (PCIe Ctrl #4 Lane 3)</t>
  </si>
  <si>
    <t xml:space="preserve">A5</t>
  </si>
  <si>
    <t xml:space="preserve">HS_UPHY0_PLL0_REXT_PD</t>
  </si>
  <si>
    <t xml:space="preserve">unused_PEX_PLL0_TERMP</t>
  </si>
  <si>
    <t xml:space="preserve">pex_pll0_termp</t>
  </si>
  <si>
    <t xml:space="preserve">G18</t>
  </si>
  <si>
    <t xml:space="preserve">HS_UPHY0_PLL1_REXT_PD</t>
  </si>
  <si>
    <t xml:space="preserve">unused_PEX_PLL1_TERMP</t>
  </si>
  <si>
    <t xml:space="preserve">pex_pll1_termp</t>
  </si>
  <si>
    <t xml:space="preserve">USB3 and PCIe C1 PLL</t>
  </si>
  <si>
    <t xml:space="preserve">H14</t>
  </si>
  <si>
    <t xml:space="preserve">HS_UPHY0_PLL2_REXT_PD</t>
  </si>
  <si>
    <t xml:space="preserve">unused_PEX_PLL2_TERMP</t>
  </si>
  <si>
    <t xml:space="preserve">pex_pll2_termp</t>
  </si>
  <si>
    <t xml:space="preserve">PCIe C4 PLL</t>
  </si>
  <si>
    <t xml:space="preserve">H11</t>
  </si>
  <si>
    <t xml:space="preserve">HS_UPHY0_PLL3_REXT_PD</t>
  </si>
  <si>
    <t xml:space="preserve">unused_PEX_PLL3_TERMP</t>
  </si>
  <si>
    <t xml:space="preserve">pex_pll3_termp</t>
  </si>
  <si>
    <t xml:space="preserve">J11</t>
  </si>
  <si>
    <t xml:space="preserve">HS_UPHY1_REFCLK0_P</t>
  </si>
  <si>
    <t xml:space="preserve">nvhs0_refclk0_p</t>
  </si>
  <si>
    <t xml:space="preserve">vddio_nvhs0</t>
  </si>
  <si>
    <t xml:space="preserve">UPHYDS_PLL2DS8_E5FC180P70B</t>
  </si>
  <si>
    <t xml:space="preserve">H32</t>
  </si>
  <si>
    <t xml:space="preserve">HS_UPHY1_REFCLK0_N</t>
  </si>
  <si>
    <t xml:space="preserve">nvhs0_refclk0_n</t>
  </si>
  <si>
    <t xml:space="preserve">H33</t>
  </si>
  <si>
    <t xml:space="preserve">HS_UPHY1_REFCLK1_P</t>
  </si>
  <si>
    <t xml:space="preserve">nvhs0_refclk1_p</t>
  </si>
  <si>
    <t xml:space="preserve">K32</t>
  </si>
  <si>
    <t xml:space="preserve">HS_UPHY1_REFCLK1_N</t>
  </si>
  <si>
    <t xml:space="preserve">nvhs0_refclk1_n</t>
  </si>
  <si>
    <t xml:space="preserve">L32</t>
  </si>
  <si>
    <t xml:space="preserve">HS_UPHY1_L0_RX_P</t>
  </si>
  <si>
    <t xml:space="preserve">PEX5_RX0P</t>
  </si>
  <si>
    <t xml:space="preserve">nvhs0_rx0p</t>
  </si>
  <si>
    <t xml:space="preserve">E29</t>
  </si>
  <si>
    <t xml:space="preserve">HS_UPHY1_L0_RX_N</t>
  </si>
  <si>
    <t xml:space="preserve">PEX5_RX0N</t>
  </si>
  <si>
    <t xml:space="preserve">nvhs0_rx0n</t>
  </si>
  <si>
    <t xml:space="preserve">F29</t>
  </si>
  <si>
    <t xml:space="preserve">HS_UPHY1_L0_TX_P</t>
  </si>
  <si>
    <t xml:space="preserve">PEX5_TX0P</t>
  </si>
  <si>
    <t xml:space="preserve">nvhs0_tx0p</t>
  </si>
  <si>
    <t xml:space="preserve">A29</t>
  </si>
  <si>
    <t xml:space="preserve">HS_UPHY1_L0_TX_N</t>
  </si>
  <si>
    <t xml:space="preserve">PEX5_TX0N</t>
  </si>
  <si>
    <t xml:space="preserve">nvhs0_tx0n</t>
  </si>
  <si>
    <t xml:space="preserve">A30</t>
  </si>
  <si>
    <t xml:space="preserve">HS_UPHY1_L1_RX_P</t>
  </si>
  <si>
    <t xml:space="preserve">PEX5_RX1P</t>
  </si>
  <si>
    <t xml:space="preserve">nvhs0_rx1p</t>
  </si>
  <si>
    <t xml:space="preserve">D30</t>
  </si>
  <si>
    <t xml:space="preserve">HS_UPHY1_L1_RX_N</t>
  </si>
  <si>
    <t xml:space="preserve">PEX5_RX1N</t>
  </si>
  <si>
    <t xml:space="preserve">nvhs0_rx1n</t>
  </si>
  <si>
    <t xml:space="preserve">E30</t>
  </si>
  <si>
    <t xml:space="preserve">HS_UPHY1_L1_TX_P</t>
  </si>
  <si>
    <t xml:space="preserve">PEX5_TX1P</t>
  </si>
  <si>
    <t xml:space="preserve">nvhs0_tx1p</t>
  </si>
  <si>
    <t xml:space="preserve">B30</t>
  </si>
  <si>
    <t xml:space="preserve">HS_UPHY1_L1_TX_N</t>
  </si>
  <si>
    <t xml:space="preserve">PEX5_TX1N</t>
  </si>
  <si>
    <t xml:space="preserve">nvhs0_tx1n</t>
  </si>
  <si>
    <t xml:space="preserve">B31</t>
  </si>
  <si>
    <t xml:space="preserve">HS_UPHY1_L2_RX_P</t>
  </si>
  <si>
    <t xml:space="preserve">PEX5_RX2P</t>
  </si>
  <si>
    <t xml:space="preserve">nvhs0_rx2p</t>
  </si>
  <si>
    <t xml:space="preserve">F31</t>
  </si>
  <si>
    <t xml:space="preserve">HS_UPHY1_L2_RX_N</t>
  </si>
  <si>
    <t xml:space="preserve">PEX5_RX2N</t>
  </si>
  <si>
    <t xml:space="preserve">nvhs0_rx2n</t>
  </si>
  <si>
    <t xml:space="preserve">E31</t>
  </si>
  <si>
    <t xml:space="preserve">HS_UPHY1_L2_TX_P</t>
  </si>
  <si>
    <t xml:space="preserve">PEX5_TX2P</t>
  </si>
  <si>
    <t xml:space="preserve">nvhs0_tx2p</t>
  </si>
  <si>
    <t xml:space="preserve">A33</t>
  </si>
  <si>
    <t xml:space="preserve">HS_UPHY1_L2_TX_N</t>
  </si>
  <si>
    <t xml:space="preserve">PEX5_TX2N</t>
  </si>
  <si>
    <t xml:space="preserve">nvhs0_tx2n</t>
  </si>
  <si>
    <t xml:space="preserve">A32</t>
  </si>
  <si>
    <t xml:space="preserve">HS_UPHY1_L3_RX_P</t>
  </si>
  <si>
    <t xml:space="preserve">PEX5_RX3P</t>
  </si>
  <si>
    <t xml:space="preserve">nvhs0_rx3p</t>
  </si>
  <si>
    <t xml:space="preserve">E32</t>
  </si>
  <si>
    <t xml:space="preserve">HS_UPHY1_L3_RX_N</t>
  </si>
  <si>
    <t xml:space="preserve">PEX5_RX3N</t>
  </si>
  <si>
    <t xml:space="preserve">nvhs0_rx3n</t>
  </si>
  <si>
    <t xml:space="preserve">D32</t>
  </si>
  <si>
    <t xml:space="preserve">HS_UPHY1_L3_TX_P</t>
  </si>
  <si>
    <t xml:space="preserve">PEX5_TX3P</t>
  </si>
  <si>
    <t xml:space="preserve">nvhs0_tx3p</t>
  </si>
  <si>
    <t xml:space="preserve">B33</t>
  </si>
  <si>
    <t xml:space="preserve">HS_UPHY1_L3_TX_N</t>
  </si>
  <si>
    <t xml:space="preserve">PEX5_TX3N</t>
  </si>
  <si>
    <t xml:space="preserve">nvhs0_tx3n</t>
  </si>
  <si>
    <t xml:space="preserve">B34</t>
  </si>
  <si>
    <t xml:space="preserve">HS_UPHY1_L4_RX_P</t>
  </si>
  <si>
    <t xml:space="preserve">PEX5_RX4P</t>
  </si>
  <si>
    <t xml:space="preserve">PEX6_RX0P</t>
  </si>
  <si>
    <t xml:space="preserve">nvhs0_rx4p</t>
  </si>
  <si>
    <t xml:space="preserve">E33</t>
  </si>
  <si>
    <t xml:space="preserve">HS_UPHY1_L4_RX_N</t>
  </si>
  <si>
    <t xml:space="preserve">PEX5_RX4N</t>
  </si>
  <si>
    <t xml:space="preserve">PEX6_RX0N</t>
  </si>
  <si>
    <t xml:space="preserve">nvhs0_rx4n</t>
  </si>
  <si>
    <t xml:space="preserve">F33</t>
  </si>
  <si>
    <t xml:space="preserve">HS_UPHY1_L4_TX_P</t>
  </si>
  <si>
    <t xml:space="preserve">PEX5_TX4P</t>
  </si>
  <si>
    <t xml:space="preserve">PEX6_TX0P</t>
  </si>
  <si>
    <t xml:space="preserve">nvhs0_tx4p</t>
  </si>
  <si>
    <t xml:space="preserve">A35</t>
  </si>
  <si>
    <t xml:space="preserve">HS_UPHY1_L4_TX_N</t>
  </si>
  <si>
    <t xml:space="preserve">PEX5_TX4N</t>
  </si>
  <si>
    <t xml:space="preserve">PEX6_TX0N</t>
  </si>
  <si>
    <t xml:space="preserve">nvhs0_tx4n</t>
  </si>
  <si>
    <t xml:space="preserve">A36</t>
  </si>
  <si>
    <t xml:space="preserve">HS_UPHY1_L5_RX_P</t>
  </si>
  <si>
    <t xml:space="preserve">PEX5_RX5P</t>
  </si>
  <si>
    <t xml:space="preserve">PEX6_RX1P</t>
  </si>
  <si>
    <t xml:space="preserve">nvhs0_rx5p</t>
  </si>
  <si>
    <t xml:space="preserve">D34</t>
  </si>
  <si>
    <t xml:space="preserve">HS_UPHY1_L5_RX_N</t>
  </si>
  <si>
    <t xml:space="preserve">PEX5_RX5N</t>
  </si>
  <si>
    <t xml:space="preserve">PEX6_RX1N</t>
  </si>
  <si>
    <t xml:space="preserve">nvhs0_rx5n</t>
  </si>
  <si>
    <t xml:space="preserve">E34</t>
  </si>
  <si>
    <t xml:space="preserve">HS_UPHY1_L5_TX_P</t>
  </si>
  <si>
    <t xml:space="preserve">PEX5_TX5P</t>
  </si>
  <si>
    <t xml:space="preserve">PEX6_TX1P</t>
  </si>
  <si>
    <t xml:space="preserve">nvhs0_tx5p</t>
  </si>
  <si>
    <t xml:space="preserve">B36</t>
  </si>
  <si>
    <t xml:space="preserve">HS_UPHY1_L5_TX_N</t>
  </si>
  <si>
    <t xml:space="preserve">PEX5_TX5N</t>
  </si>
  <si>
    <t xml:space="preserve">PEX6_TX1N</t>
  </si>
  <si>
    <t xml:space="preserve">nvhs0_tx5n</t>
  </si>
  <si>
    <t xml:space="preserve">B37</t>
  </si>
  <si>
    <t xml:space="preserve">HS_UPHY1_L6_RX_P</t>
  </si>
  <si>
    <t xml:space="preserve">PEX5_RX6P</t>
  </si>
  <si>
    <t xml:space="preserve">PEX6_RX2P</t>
  </si>
  <si>
    <t xml:space="preserve">nvhs0_rx6p</t>
  </si>
  <si>
    <t xml:space="preserve">E35</t>
  </si>
  <si>
    <t xml:space="preserve">HS_UPHY1_L6_RX_N</t>
  </si>
  <si>
    <t xml:space="preserve">PEX5_RX6N</t>
  </si>
  <si>
    <t xml:space="preserve">PEX6_RX2N</t>
  </si>
  <si>
    <t xml:space="preserve">nvhs0_rx6n</t>
  </si>
  <si>
    <t xml:space="preserve">F35</t>
  </si>
  <si>
    <t xml:space="preserve">HS_UPHY1_L6_TX_P</t>
  </si>
  <si>
    <t xml:space="preserve">PEX5_TX6P</t>
  </si>
  <si>
    <t xml:space="preserve">PEX6_TX2P</t>
  </si>
  <si>
    <t xml:space="preserve">nvhs0_tx6p</t>
  </si>
  <si>
    <t xml:space="preserve">A39</t>
  </si>
  <si>
    <t xml:space="preserve">HS_UPHY1_L6_TX_N</t>
  </si>
  <si>
    <t xml:space="preserve">PEX5_TX6N</t>
  </si>
  <si>
    <t xml:space="preserve">PEX6_TX2N</t>
  </si>
  <si>
    <t xml:space="preserve">nvhs0_tx6n</t>
  </si>
  <si>
    <t xml:space="preserve">A38</t>
  </si>
  <si>
    <t xml:space="preserve">HS_UPHY1_L7_RX_P</t>
  </si>
  <si>
    <t xml:space="preserve">PEX5_RX7P</t>
  </si>
  <si>
    <t xml:space="preserve">PEX6_RX3P</t>
  </si>
  <si>
    <t xml:space="preserve">nvhs0_rx7p</t>
  </si>
  <si>
    <t xml:space="preserve">E36</t>
  </si>
  <si>
    <t xml:space="preserve">HS_UPHY1_L7_RX_N</t>
  </si>
  <si>
    <t xml:space="preserve">PEX5_RX7N</t>
  </si>
  <si>
    <t xml:space="preserve">PEX6_RX3N</t>
  </si>
  <si>
    <t xml:space="preserve">nvhs0_rx7n</t>
  </si>
  <si>
    <t xml:space="preserve">D36</t>
  </si>
  <si>
    <t xml:space="preserve">HS_UPHY1_L7_TX_P</t>
  </si>
  <si>
    <t xml:space="preserve">PEX5_TX7P</t>
  </si>
  <si>
    <t xml:space="preserve">PEX6_TX3P</t>
  </si>
  <si>
    <t xml:space="preserve">nvhs0_tx7p</t>
  </si>
  <si>
    <t xml:space="preserve">B39</t>
  </si>
  <si>
    <t xml:space="preserve">HS_UPHY1_L7_TX_N</t>
  </si>
  <si>
    <t xml:space="preserve">PEX5_TX7N</t>
  </si>
  <si>
    <t xml:space="preserve">PEX6_TX3N</t>
  </si>
  <si>
    <t xml:space="preserve">nvhs0_tx7n</t>
  </si>
  <si>
    <t xml:space="preserve">B40</t>
  </si>
  <si>
    <t xml:space="preserve">HS_UPHY1_PLL0_REXT_PD</t>
  </si>
  <si>
    <t xml:space="preserve">unused_NVHS0_PLL0_TERMP</t>
  </si>
  <si>
    <t xml:space="preserve">nvhs0_pll0_termp</t>
  </si>
  <si>
    <t xml:space="preserve">G33</t>
  </si>
  <si>
    <t xml:space="preserve">HS_UPHY1_PLL1_REXT_PD</t>
  </si>
  <si>
    <t xml:space="preserve">unused_NVHS0_PLL1_TERMP</t>
  </si>
  <si>
    <t xml:space="preserve">nvhs0_pll1_termp</t>
  </si>
  <si>
    <t xml:space="preserve">G36</t>
  </si>
  <si>
    <t xml:space="preserve">HS_UPHY2_REFCLK0_P</t>
  </si>
  <si>
    <t xml:space="preserve">uphy2_refclk0p</t>
  </si>
  <si>
    <t xml:space="preserve">vddio_uphy1</t>
  </si>
  <si>
    <t xml:space="preserve">UPHYDS_PLL3DS8_E5FC180P70B</t>
  </si>
  <si>
    <t xml:space="preserve">H20</t>
  </si>
  <si>
    <t xml:space="preserve">HS_UPHY2_REFCLK0_N</t>
  </si>
  <si>
    <t xml:space="preserve">uphy2_refclk0n</t>
  </si>
  <si>
    <t xml:space="preserve">vddio_uphy2</t>
  </si>
  <si>
    <t xml:space="preserve">H21</t>
  </si>
  <si>
    <t xml:space="preserve">HS_UPHY2_REFCLK1_P</t>
  </si>
  <si>
    <t xml:space="preserve">uphy2_refclk1p</t>
  </si>
  <si>
    <t xml:space="preserve">K20</t>
  </si>
  <si>
    <t xml:space="preserve">HS_UPHY2_REFCLK1_N</t>
  </si>
  <si>
    <t xml:space="preserve">uphy2_refclk1n</t>
  </si>
  <si>
    <t xml:space="preserve">L20</t>
  </si>
  <si>
    <t xml:space="preserve">HS_UPHY2_REFCLK2_P</t>
  </si>
  <si>
    <t xml:space="preserve">uphy2_refclk2p</t>
  </si>
  <si>
    <t xml:space="preserve">H23</t>
  </si>
  <si>
    <t xml:space="preserve">HS_UPHY2_REFCLK2_N</t>
  </si>
  <si>
    <t xml:space="preserve">uphy2_refclk2n</t>
  </si>
  <si>
    <t xml:space="preserve">H24</t>
  </si>
  <si>
    <t xml:space="preserve">CSI4_D2_P</t>
  </si>
  <si>
    <t xml:space="preserve">PCIE2_RX0_P</t>
  </si>
  <si>
    <t xml:space="preserve">HS_UPHY2_L0_RX_P</t>
  </si>
  <si>
    <t xml:space="preserve">PEX7_RX0P</t>
  </si>
  <si>
    <t xml:space="preserve">uphy2_rx0p</t>
  </si>
  <si>
    <t xml:space="preserve">PCIe 2 Receive 0+ (PCIe Ctrl #7 Lane 0)</t>
  </si>
  <si>
    <t xml:space="preserve">PCIe x2 or 2 x1 to Baseboard</t>
  </si>
  <si>
    <t xml:space="preserve">E27</t>
  </si>
  <si>
    <t xml:space="preserve">CSI4_D2_N</t>
  </si>
  <si>
    <t xml:space="preserve">PCIE2_RX0_N</t>
  </si>
  <si>
    <t xml:space="preserve">HS_UPHY2_L0_RX_N</t>
  </si>
  <si>
    <t xml:space="preserve">PEX7_RX0N</t>
  </si>
  <si>
    <t xml:space="preserve">uphy2_rx0n</t>
  </si>
  <si>
    <t xml:space="preserve">PCIe 2 Receive 0- (PCIe Ctrl #7 Lane 0)</t>
  </si>
  <si>
    <t xml:space="preserve">F27</t>
  </si>
  <si>
    <t xml:space="preserve">CSI4_D0_P</t>
  </si>
  <si>
    <t xml:space="preserve">PCIE2_TX0_P</t>
  </si>
  <si>
    <t xml:space="preserve">HS_UPHY2_L0_TX_P</t>
  </si>
  <si>
    <t xml:space="preserve">PEX7_TX0P</t>
  </si>
  <si>
    <t xml:space="preserve">uphy2_tx0p</t>
  </si>
  <si>
    <t xml:space="preserve">PCIe 2 Transmit 0+ (PCIe Ctrl #7 Lane 0)</t>
  </si>
  <si>
    <t xml:space="preserve">B28</t>
  </si>
  <si>
    <t xml:space="preserve">CSI4_D0_N</t>
  </si>
  <si>
    <t xml:space="preserve">PCIE2_TX0_N</t>
  </si>
  <si>
    <t xml:space="preserve">HS_UPHY2_L0_TX_N</t>
  </si>
  <si>
    <t xml:space="preserve">PEX7_TX0N</t>
  </si>
  <si>
    <t xml:space="preserve">uphy2_tx0n</t>
  </si>
  <si>
    <t xml:space="preserve">PCIe 2 Transmit 0- (PCIe Ctrl #7 Lane 0)</t>
  </si>
  <si>
    <t xml:space="preserve">B27</t>
  </si>
  <si>
    <t xml:space="preserve">CSI4_D1_P</t>
  </si>
  <si>
    <t xml:space="preserve">PCIE2_RX1_P (PCIE3_RX0_P)</t>
  </si>
  <si>
    <t xml:space="preserve">HS_UPHY2_L1_RX_P</t>
  </si>
  <si>
    <t xml:space="preserve">PEX7_RX1P</t>
  </si>
  <si>
    <t xml:space="preserve">PEX9_RX0P</t>
  </si>
  <si>
    <t xml:space="preserve">uphy2_rx1p</t>
  </si>
  <si>
    <t xml:space="preserve">PCIe 2 Receive 1+ (PCIe Ctrl #7 Lane 1) or PCIe 3 Receive 0+ (PCIe Ctrl #9 Lane 0)</t>
  </si>
  <si>
    <t xml:space="preserve">D26</t>
  </si>
  <si>
    <t xml:space="preserve">CSI4_D1_N</t>
  </si>
  <si>
    <t xml:space="preserve">PCIE2_RX1_N (PCIE3_RX0_N)</t>
  </si>
  <si>
    <t xml:space="preserve">HS_UPHY2_L1_RX_N</t>
  </si>
  <si>
    <t xml:space="preserve">PEX7_RX1N</t>
  </si>
  <si>
    <t xml:space="preserve">PEX9_RX0N</t>
  </si>
  <si>
    <t xml:space="preserve">uphy2_rx1n</t>
  </si>
  <si>
    <t xml:space="preserve">PCIe 2 Receive 1- (PCIe Ctrl #7 Lane 1) or PCIe 3 Receive 0- (PCIe Ctrl #9 Lane 0)</t>
  </si>
  <si>
    <t xml:space="preserve">E26</t>
  </si>
  <si>
    <t xml:space="preserve">CSI4_D3_P</t>
  </si>
  <si>
    <t xml:space="preserve">PCIE2_TX1_P (PCIE3_TX0_P)</t>
  </si>
  <si>
    <t xml:space="preserve">HS_UPHY2_L1_TX_P</t>
  </si>
  <si>
    <t xml:space="preserve">PEX7_TX1P</t>
  </si>
  <si>
    <t xml:space="preserve">PEX9_TX0P</t>
  </si>
  <si>
    <t xml:space="preserve">uphy2_tx1p</t>
  </si>
  <si>
    <t xml:space="preserve">PCIe 2 Transmit 1+ (PCIe Ctrl #7 Lane 1) or PCIe 3 Transmit 0+ (PCIe Ctrl #9 Lane 0)</t>
  </si>
  <si>
    <t xml:space="preserve">A26</t>
  </si>
  <si>
    <t xml:space="preserve">CSI4_D3_N</t>
  </si>
  <si>
    <t xml:space="preserve">PCIE2_TX1_N (PCIE3_TX0_N)</t>
  </si>
  <si>
    <t xml:space="preserve">HS_UPHY2_L1_TX_N</t>
  </si>
  <si>
    <t xml:space="preserve">PEX7_TX1N</t>
  </si>
  <si>
    <t xml:space="preserve">PEX9_TX0N</t>
  </si>
  <si>
    <t xml:space="preserve">uphy2_tx1n</t>
  </si>
  <si>
    <t xml:space="preserve">PCIe 2 Transmit 1- (PCIe Ctrl #7 Lane 1) or PCIe 3 Transmit 0- (PCIe Ctrl #9 Lane 0)</t>
  </si>
  <si>
    <t xml:space="preserve">A27</t>
  </si>
  <si>
    <t xml:space="preserve">HS_UPHY2_L2_RX_P</t>
  </si>
  <si>
    <t xml:space="preserve">PEX7_RX2P</t>
  </si>
  <si>
    <t xml:space="preserve">PEX8_RX0P</t>
  </si>
  <si>
    <t xml:space="preserve">uphy2_rx2p</t>
  </si>
  <si>
    <t xml:space="preserve">E25</t>
  </si>
  <si>
    <t xml:space="preserve">HS_UPHY2_L2_RX_N</t>
  </si>
  <si>
    <t xml:space="preserve">PEX7_RX2N</t>
  </si>
  <si>
    <t xml:space="preserve">PEX8_RX0N</t>
  </si>
  <si>
    <t xml:space="preserve">uphy2_rx2n</t>
  </si>
  <si>
    <t xml:space="preserve">F25</t>
  </si>
  <si>
    <t xml:space="preserve">HS_UPHY2_L2_TX_P</t>
  </si>
  <si>
    <t xml:space="preserve">PEX7_TX2P</t>
  </si>
  <si>
    <t xml:space="preserve">PEX8_TX0P</t>
  </si>
  <si>
    <t xml:space="preserve">uphy2_tx2p</t>
  </si>
  <si>
    <t xml:space="preserve">B24</t>
  </si>
  <si>
    <t xml:space="preserve">HS_UPHY2_L2_TX_N</t>
  </si>
  <si>
    <t xml:space="preserve">PEX7_TX2N</t>
  </si>
  <si>
    <t xml:space="preserve">PEX8_TX0N</t>
  </si>
  <si>
    <t xml:space="preserve">uphy2_tx2n</t>
  </si>
  <si>
    <t xml:space="preserve">B25</t>
  </si>
  <si>
    <t xml:space="preserve">HS_UPHY2_L3_RX_P</t>
  </si>
  <si>
    <t xml:space="preserve">PEX7_RX3P</t>
  </si>
  <si>
    <t xml:space="preserve">PEX8_RX1P</t>
  </si>
  <si>
    <t xml:space="preserve">uphy2_rx3p</t>
  </si>
  <si>
    <t xml:space="preserve">ENET NIC Receive 0- (PCIe Ctrl #8 Lane 0)</t>
  </si>
  <si>
    <t xml:space="preserve">E24</t>
  </si>
  <si>
    <t xml:space="preserve">HS_UPHY2_L3_RX_N</t>
  </si>
  <si>
    <t xml:space="preserve">PEX7_RX3N</t>
  </si>
  <si>
    <t xml:space="preserve">PEX8_RX1N</t>
  </si>
  <si>
    <t xml:space="preserve">uphy2_rx3n</t>
  </si>
  <si>
    <t xml:space="preserve">D24</t>
  </si>
  <si>
    <t xml:space="preserve">HS_UPHY2_L3_TX_P</t>
  </si>
  <si>
    <t xml:space="preserve">PEX7_TX3P</t>
  </si>
  <si>
    <t xml:space="preserve">PEX8_TX1P</t>
  </si>
  <si>
    <t xml:space="preserve">uphy2_tx3p</t>
  </si>
  <si>
    <t xml:space="preserve">ENET NIC Transmit 0- (PCIe Ctrl #8 Lane 0)</t>
  </si>
  <si>
    <t xml:space="preserve">A24</t>
  </si>
  <si>
    <t xml:space="preserve">HS_UPHY2_L3_TX_N</t>
  </si>
  <si>
    <t xml:space="preserve">PEX7_TX3N</t>
  </si>
  <si>
    <t xml:space="preserve">PEX8_TX1N</t>
  </si>
  <si>
    <t xml:space="preserve">uphy2_tx3n</t>
  </si>
  <si>
    <t xml:space="preserve">A23</t>
  </si>
  <si>
    <t xml:space="preserve">HS_UPHY2_L4_RX_P</t>
  </si>
  <si>
    <t xml:space="preserve">XFI0_RXP</t>
  </si>
  <si>
    <t xml:space="preserve">PEX7_RX4P</t>
  </si>
  <si>
    <t xml:space="preserve">uphy2_rx4p</t>
  </si>
  <si>
    <t xml:space="preserve">E23</t>
  </si>
  <si>
    <t xml:space="preserve">HS_UPHY2_L4_RX_N</t>
  </si>
  <si>
    <t xml:space="preserve">XFI0_RXN</t>
  </si>
  <si>
    <t xml:space="preserve">PEX7_RX4N</t>
  </si>
  <si>
    <t xml:space="preserve">uphy2_rx4n</t>
  </si>
  <si>
    <t xml:space="preserve">F23</t>
  </si>
  <si>
    <t xml:space="preserve">HS_UPHY2_L4_TX_P</t>
  </si>
  <si>
    <t xml:space="preserve">XFI0_TXP</t>
  </si>
  <si>
    <t xml:space="preserve">PEX7_TX4P</t>
  </si>
  <si>
    <t xml:space="preserve">uphy2_tx4p</t>
  </si>
  <si>
    <t xml:space="preserve">B21</t>
  </si>
  <si>
    <t xml:space="preserve">HS_UPHY2_L4_TX_N</t>
  </si>
  <si>
    <t xml:space="preserve">XFI0_TXN</t>
  </si>
  <si>
    <t xml:space="preserve">PEX7_TX4N</t>
  </si>
  <si>
    <t xml:space="preserve">uphy2_tx4n</t>
  </si>
  <si>
    <t xml:space="preserve">B22</t>
  </si>
  <si>
    <t xml:space="preserve">HS_UPHY2_L5_RX_P</t>
  </si>
  <si>
    <t xml:space="preserve">XFI1_RXP</t>
  </si>
  <si>
    <t xml:space="preserve">PEX7_RX5P</t>
  </si>
  <si>
    <t xml:space="preserve">uphy2_rx5p</t>
  </si>
  <si>
    <t xml:space="preserve">D22</t>
  </si>
  <si>
    <t xml:space="preserve">HS_UPHY2_L5_RX_N</t>
  </si>
  <si>
    <t xml:space="preserve">XFI1_RXN</t>
  </si>
  <si>
    <t xml:space="preserve">PEX7_RX5N</t>
  </si>
  <si>
    <t xml:space="preserve">uphy2_rx5n</t>
  </si>
  <si>
    <t xml:space="preserve">E22</t>
  </si>
  <si>
    <t xml:space="preserve">HS_UPHY2_L5_TX_P</t>
  </si>
  <si>
    <t xml:space="preserve">XFI1_TXP</t>
  </si>
  <si>
    <t xml:space="preserve">PEX7_TX5P</t>
  </si>
  <si>
    <t xml:space="preserve">uphy2_tx5p</t>
  </si>
  <si>
    <t xml:space="preserve">A20</t>
  </si>
  <si>
    <t xml:space="preserve">HS_UPHY2_L5_TX_N</t>
  </si>
  <si>
    <t xml:space="preserve">XFI1_TXN</t>
  </si>
  <si>
    <t xml:space="preserve">PEX7_TX5N</t>
  </si>
  <si>
    <t xml:space="preserve">uphy2_tx5n</t>
  </si>
  <si>
    <t xml:space="preserve">A21</t>
  </si>
  <si>
    <t xml:space="preserve">HS_UPHY2_L6_RX_P</t>
  </si>
  <si>
    <t xml:space="preserve">XFI2_RXP</t>
  </si>
  <si>
    <t xml:space="preserve">PEX7_RX6P</t>
  </si>
  <si>
    <t xml:space="preserve">uphy2_rx6p</t>
  </si>
  <si>
    <t xml:space="preserve">E21</t>
  </si>
  <si>
    <t xml:space="preserve">HS_UPHY2_L6_RX_N</t>
  </si>
  <si>
    <t xml:space="preserve">XFI2_RXN</t>
  </si>
  <si>
    <t xml:space="preserve">PEX7_RX6N</t>
  </si>
  <si>
    <t xml:space="preserve">uphy2_rx6n</t>
  </si>
  <si>
    <t xml:space="preserve">F21</t>
  </si>
  <si>
    <t xml:space="preserve">HS_UPHY2_L6_TX_P</t>
  </si>
  <si>
    <t xml:space="preserve">XFI2_TXP</t>
  </si>
  <si>
    <t xml:space="preserve">PEX7_TX6P</t>
  </si>
  <si>
    <t xml:space="preserve">uphy2_tx6p</t>
  </si>
  <si>
    <t xml:space="preserve">B18</t>
  </si>
  <si>
    <t xml:space="preserve">HS_UPHY2_L6_TX_N</t>
  </si>
  <si>
    <t xml:space="preserve">XFI2_TXN</t>
  </si>
  <si>
    <t xml:space="preserve">PEX7_TX6N</t>
  </si>
  <si>
    <t xml:space="preserve">uphy2_tx6n</t>
  </si>
  <si>
    <t xml:space="preserve">B19</t>
  </si>
  <si>
    <t xml:space="preserve">HS_UPHY2_L7_RX_P</t>
  </si>
  <si>
    <t xml:space="preserve">XFI3_RXP</t>
  </si>
  <si>
    <t xml:space="preserve">PEX7_RX7P</t>
  </si>
  <si>
    <t xml:space="preserve">uphy2_rx7p</t>
  </si>
  <si>
    <t xml:space="preserve">E20</t>
  </si>
  <si>
    <t xml:space="preserve">HS_UPHY2_L7_RX_N</t>
  </si>
  <si>
    <t xml:space="preserve">XFI3_RXN</t>
  </si>
  <si>
    <t xml:space="preserve">PEX7_RX7N</t>
  </si>
  <si>
    <t xml:space="preserve">uphy2_rx7n</t>
  </si>
  <si>
    <t xml:space="preserve">D20</t>
  </si>
  <si>
    <t xml:space="preserve">HS_UPHY2_L7_TX_P</t>
  </si>
  <si>
    <t xml:space="preserve">XFI3_TXP</t>
  </si>
  <si>
    <t xml:space="preserve">PEX7_TX7P</t>
  </si>
  <si>
    <t xml:space="preserve">uphy2_tx7p</t>
  </si>
  <si>
    <t xml:space="preserve">A18</t>
  </si>
  <si>
    <t xml:space="preserve">HS_UPHY2_L7_TX_N</t>
  </si>
  <si>
    <t xml:space="preserve">XFI3_TXN</t>
  </si>
  <si>
    <t xml:space="preserve">PEX7_TX7N</t>
  </si>
  <si>
    <t xml:space="preserve">uphy2_tx7n</t>
  </si>
  <si>
    <t xml:space="preserve">A17</t>
  </si>
  <si>
    <t xml:space="preserve">HS_UPHY2_PLL1_REXT_PD</t>
  </si>
  <si>
    <t xml:space="preserve">unused_UPHY2_PLL1_TERMP</t>
  </si>
  <si>
    <t xml:space="preserve">uphy2_pll1_termp</t>
  </si>
  <si>
    <t xml:space="preserve">G27</t>
  </si>
  <si>
    <t xml:space="preserve">HS_UPHY2_PLL2_REXT_PD</t>
  </si>
  <si>
    <t xml:space="preserve">unused_UPHY2_PLL2_TERMP</t>
  </si>
  <si>
    <t xml:space="preserve">uphy2_pll2_termp</t>
  </si>
  <si>
    <t xml:space="preserve">PCIe C8 PLL</t>
  </si>
  <si>
    <t xml:space="preserve">G24</t>
  </si>
  <si>
    <t xml:space="preserve">HS_UPHY2_PLL0_REXT_PD</t>
  </si>
  <si>
    <t xml:space="preserve">unused_UPHY2_PLL0_TERMP</t>
  </si>
  <si>
    <t xml:space="preserve">uphy2_pll0_termp</t>
  </si>
  <si>
    <t xml:space="preserve">PCIe C10 or 10GBe PLL</t>
  </si>
  <si>
    <t xml:space="preserve">G30</t>
  </si>
  <si>
    <t xml:space="preserve">unused_DDR_XM0_B0D0</t>
  </si>
  <si>
    <t xml:space="preserve">DDR_XM0_B0D[0]:b</t>
  </si>
  <si>
    <t xml:space="preserve">ddr_xm0_b0d0</t>
  </si>
  <si>
    <t xml:space="preserve">vddio_ddr0</t>
  </si>
  <si>
    <t xml:space="preserve">LP5_DQBRICK_EFCR90</t>
  </si>
  <si>
    <t xml:space="preserve">AH49</t>
  </si>
  <si>
    <t xml:space="preserve">unused_DDR_XM0_B0D1</t>
  </si>
  <si>
    <t xml:space="preserve">DDR_XM0_B0D[1]:b</t>
  </si>
  <si>
    <t xml:space="preserve">ddr_xm0_b0d1</t>
  </si>
  <si>
    <t xml:space="preserve">AJ48</t>
  </si>
  <si>
    <t xml:space="preserve">unused_DDR_XM0_B0D2</t>
  </si>
  <si>
    <t xml:space="preserve">DDR_XM0_B0D[2]:b</t>
  </si>
  <si>
    <t xml:space="preserve">ddr_xm0_b0d2</t>
  </si>
  <si>
    <t xml:space="preserve">AJ46</t>
  </si>
  <si>
    <t xml:space="preserve">unused_DDR_XM0_B0D3</t>
  </si>
  <si>
    <t xml:space="preserve">DDR_XM0_B0D[3]:b</t>
  </si>
  <si>
    <t xml:space="preserve">ddr_xm0_b0d3</t>
  </si>
  <si>
    <t xml:space="preserve">AJ47</t>
  </si>
  <si>
    <t xml:space="preserve">unused_DDR_XM0_B0D4</t>
  </si>
  <si>
    <t xml:space="preserve">DDR_XM0_B0D[4]:b</t>
  </si>
  <si>
    <t xml:space="preserve">ddr_xm0_b0d4</t>
  </si>
  <si>
    <t xml:space="preserve">AJ49</t>
  </si>
  <si>
    <t xml:space="preserve">unused_DDR_XM0_B0D5</t>
  </si>
  <si>
    <t xml:space="preserve">DDR_XM0_B0D[5]:b</t>
  </si>
  <si>
    <t xml:space="preserve">ddr_xm0_b0d5</t>
  </si>
  <si>
    <t xml:space="preserve">AH46</t>
  </si>
  <si>
    <t xml:space="preserve">unused_DDR_XM0_B0D6</t>
  </si>
  <si>
    <t xml:space="preserve">DDR_XM0_B0D[6]:b</t>
  </si>
  <si>
    <t xml:space="preserve">ddr_xm0_b0d6</t>
  </si>
  <si>
    <t xml:space="preserve">AK48</t>
  </si>
  <si>
    <t xml:space="preserve">unused_DDR_XM0_B0D7</t>
  </si>
  <si>
    <t xml:space="preserve">DDR_XM0_B0D[7]:b</t>
  </si>
  <si>
    <t xml:space="preserve">ddr_xm0_b0d7</t>
  </si>
  <si>
    <t xml:space="preserve">AK47</t>
  </si>
  <si>
    <t xml:space="preserve">unused_DDR_XM0_B0DMI</t>
  </si>
  <si>
    <t xml:space="preserve">DDR_XM0_B0DMI:b</t>
  </si>
  <si>
    <t xml:space="preserve">ddr_xm0_b0dmi</t>
  </si>
  <si>
    <t xml:space="preserve">AH47</t>
  </si>
  <si>
    <t xml:space="preserve">unused_DDR_XM0_B0WCK_P</t>
  </si>
  <si>
    <t xml:space="preserve">DDR_XM0_B0WCK_P:b</t>
  </si>
  <si>
    <t xml:space="preserve">ddr_xm0_b0wck_p</t>
  </si>
  <si>
    <t xml:space="preserve">AH44</t>
  </si>
  <si>
    <t xml:space="preserve">unused_DDR_XM0_B0WCK_N</t>
  </si>
  <si>
    <t xml:space="preserve">DDR_XM0_B0WCK_N:b</t>
  </si>
  <si>
    <t xml:space="preserve">ddr_xm0_b0wck_n</t>
  </si>
  <si>
    <t xml:space="preserve">AH43</t>
  </si>
  <si>
    <t xml:space="preserve">unused_DDR_XM0_B0RDQS_P</t>
  </si>
  <si>
    <t xml:space="preserve">DDR_XM0_B0RDQS_P:b</t>
  </si>
  <si>
    <t xml:space="preserve">ddr_xm0_b0rdqs_p</t>
  </si>
  <si>
    <t xml:space="preserve">AJ42</t>
  </si>
  <si>
    <t xml:space="preserve">unused_DDR_XM0_B0RDQS_N</t>
  </si>
  <si>
    <t xml:space="preserve">DDR_XM0_B0RDQS_N:b</t>
  </si>
  <si>
    <t xml:space="preserve">ddr_xm0_b0rdqs_n</t>
  </si>
  <si>
    <t xml:space="preserve">AJ43</t>
  </si>
  <si>
    <t xml:space="preserve">unused_DDR_XM0_B1D0</t>
  </si>
  <si>
    <t xml:space="preserve">DDR_XM0_B1D[0]:b</t>
  </si>
  <si>
    <t xml:space="preserve">ddr_xm0_b1d0</t>
  </si>
  <si>
    <t xml:space="preserve">AL47</t>
  </si>
  <si>
    <t xml:space="preserve">unused_DDR_XM0_B1D1</t>
  </si>
  <si>
    <t xml:space="preserve">DDR_XM0_B1D[1]:b</t>
  </si>
  <si>
    <t xml:space="preserve">ddr_xm0_b1d1</t>
  </si>
  <si>
    <t xml:space="preserve">AK46</t>
  </si>
  <si>
    <t xml:space="preserve">unused_DDR_XM0_B1D2</t>
  </si>
  <si>
    <t xml:space="preserve">DDR_XM0_B1D[2]:b</t>
  </si>
  <si>
    <t xml:space="preserve">ddr_xm0_b1d2</t>
  </si>
  <si>
    <t xml:space="preserve">AL49</t>
  </si>
  <si>
    <t xml:space="preserve">unused_DDR_XM0_B1D3</t>
  </si>
  <si>
    <t xml:space="preserve">DDR_XM0_B1D[3]:b</t>
  </si>
  <si>
    <t xml:space="preserve">ddr_xm0_b1d3</t>
  </si>
  <si>
    <t xml:space="preserve">AM47</t>
  </si>
  <si>
    <t xml:space="preserve">unused_DDR_XM0_B1D4</t>
  </si>
  <si>
    <t xml:space="preserve">DDR_XM0_B1D[4]:b</t>
  </si>
  <si>
    <t xml:space="preserve">ddr_xm0_b1d4</t>
  </si>
  <si>
    <t xml:space="preserve">AM48</t>
  </si>
  <si>
    <t xml:space="preserve">unused_DDR_XM0_B1D5</t>
  </si>
  <si>
    <t xml:space="preserve">DDR_XM0_B1D[5]:b</t>
  </si>
  <si>
    <t xml:space="preserve">ddr_xm0_b1d5</t>
  </si>
  <si>
    <t xml:space="preserve">AL50</t>
  </si>
  <si>
    <t xml:space="preserve">unused_DDR_XM0_B1D6</t>
  </si>
  <si>
    <t xml:space="preserve">DDR_XM0_B1D[6]:b</t>
  </si>
  <si>
    <t xml:space="preserve">ddr_xm0_b1d6</t>
  </si>
  <si>
    <t xml:space="preserve">AM49</t>
  </si>
  <si>
    <t xml:space="preserve">unused_DDR_XM0_B1D7</t>
  </si>
  <si>
    <t xml:space="preserve">DDR_XM0_B1D[7]:b</t>
  </si>
  <si>
    <t xml:space="preserve">ddr_xm0_b1d7</t>
  </si>
  <si>
    <t xml:space="preserve">AJ44</t>
  </si>
  <si>
    <t xml:space="preserve">unused_DDR_XM0_B1DMI</t>
  </si>
  <si>
    <t xml:space="preserve">DDR_XM0_B1DMI:b</t>
  </si>
  <si>
    <t xml:space="preserve">ddr_xm0_b1dmi</t>
  </si>
  <si>
    <t xml:space="preserve">AL46</t>
  </si>
  <si>
    <t xml:space="preserve">unused_DDR_XM0_B1WCK_P</t>
  </si>
  <si>
    <t xml:space="preserve">DDR_XM0_B1WCK_P:b</t>
  </si>
  <si>
    <t xml:space="preserve">ddr_xm0_b1wck_p</t>
  </si>
  <si>
    <t xml:space="preserve">AL43</t>
  </si>
  <si>
    <t xml:space="preserve">unused_DDR_XM0_B1WCK_N</t>
  </si>
  <si>
    <t xml:space="preserve">DDR_XM0_B1WCK_N:b</t>
  </si>
  <si>
    <t xml:space="preserve">ddr_xm0_b1wck_n</t>
  </si>
  <si>
    <t xml:space="preserve">AL44</t>
  </si>
  <si>
    <t xml:space="preserve">unused_DDR_XM0_B1RDQS_P</t>
  </si>
  <si>
    <t xml:space="preserve">DDR_XM0_B1RDQS_P:b</t>
  </si>
  <si>
    <t xml:space="preserve">ddr_xm0_b1rdqs_p</t>
  </si>
  <si>
    <t xml:space="preserve">AM43</t>
  </si>
  <si>
    <t xml:space="preserve">unused_DDR_XM0_B1RDQS_N</t>
  </si>
  <si>
    <t xml:space="preserve">DDR_XM0_B1RDQS_N:b</t>
  </si>
  <si>
    <t xml:space="preserve">ddr_xm0_b1rdqs_n</t>
  </si>
  <si>
    <t xml:space="preserve">AM42</t>
  </si>
  <si>
    <t xml:space="preserve">unused_DDR_XM0_B2A_CA0</t>
  </si>
  <si>
    <t xml:space="preserve">DDR_XM0_B2A_CA[0]:b</t>
  </si>
  <si>
    <t xml:space="preserve">ddr_xm0_b2a_ca0</t>
  </si>
  <si>
    <t xml:space="preserve">LP5_CABRICK_EFCR90</t>
  </si>
  <si>
    <t xml:space="preserve">AG51</t>
  </si>
  <si>
    <t xml:space="preserve">unused_DDR_XM0_B2A_CA1</t>
  </si>
  <si>
    <t xml:space="preserve">DDR_XM0_B2A_CA[1]:b</t>
  </si>
  <si>
    <t xml:space="preserve">ddr_xm0_b2a_ca1</t>
  </si>
  <si>
    <t xml:space="preserve">AG52</t>
  </si>
  <si>
    <t xml:space="preserve">unused_DDR_XM0_B2A_CA2</t>
  </si>
  <si>
    <t xml:space="preserve">DDR_XM0_B2A_CA[2]:b</t>
  </si>
  <si>
    <t xml:space="preserve">ddr_xm0_b2a_ca2</t>
  </si>
  <si>
    <t xml:space="preserve">AK50</t>
  </si>
  <si>
    <t xml:space="preserve">unused_DDR_XM0_B2A_CA3</t>
  </si>
  <si>
    <t xml:space="preserve">DDR_XM0_B2A_CA[3]:b</t>
  </si>
  <si>
    <t xml:space="preserve">ddr_xm0_b2a_ca3</t>
  </si>
  <si>
    <t xml:space="preserve">AK51</t>
  </si>
  <si>
    <t xml:space="preserve">unused_DDR_XM0_B2A_CA4</t>
  </si>
  <si>
    <t xml:space="preserve">DDR_XM0_B2A_CA[4]:b</t>
  </si>
  <si>
    <t xml:space="preserve">ddr_xm0_b2a_ca4</t>
  </si>
  <si>
    <t xml:space="preserve">AJ51</t>
  </si>
  <si>
    <t xml:space="preserve">unused_DDR_XM0_B2A_CA5</t>
  </si>
  <si>
    <t xml:space="preserve">DDR_XM0_B2A_CA[5]:b</t>
  </si>
  <si>
    <t xml:space="preserve">ddr_xm0_b2a_ca5</t>
  </si>
  <si>
    <t xml:space="preserve">AK52</t>
  </si>
  <si>
    <t xml:space="preserve">unused_DDR_XM0_B2A_CA6</t>
  </si>
  <si>
    <t xml:space="preserve">DDR_XM0_B2A_CA[6]:b</t>
  </si>
  <si>
    <t xml:space="preserve">ddr_xm0_b2a_ca6</t>
  </si>
  <si>
    <t xml:space="preserve">AJ52</t>
  </si>
  <si>
    <t xml:space="preserve">unused_DDR_XM0_B2B_CA0</t>
  </si>
  <si>
    <t xml:space="preserve">DDR_XM0_B2B_CA[0]:b</t>
  </si>
  <si>
    <t xml:space="preserve">ddr_xm0_b2b_ca0</t>
  </si>
  <si>
    <t xml:space="preserve">AV50</t>
  </si>
  <si>
    <t xml:space="preserve">unused_DDR_XM0_B2B_CA1</t>
  </si>
  <si>
    <t xml:space="preserve">DDR_XM0_B2B_CA[1]:b</t>
  </si>
  <si>
    <t xml:space="preserve">ddr_xm0_b2b_ca1</t>
  </si>
  <si>
    <t xml:space="preserve">AR50</t>
  </si>
  <si>
    <t xml:space="preserve">unused_DDR_XM0_B2B_CA2</t>
  </si>
  <si>
    <t xml:space="preserve">DDR_XM0_B2B_CA[2]:b</t>
  </si>
  <si>
    <t xml:space="preserve">ddr_xm0_b2b_ca2</t>
  </si>
  <si>
    <t xml:space="preserve">AN50</t>
  </si>
  <si>
    <t xml:space="preserve">unused_DDR_XM0_B2B_CA3</t>
  </si>
  <si>
    <t xml:space="preserve">DDR_XM0_B2B_CA[3]:b</t>
  </si>
  <si>
    <t xml:space="preserve">ddr_xm0_b2b_ca3</t>
  </si>
  <si>
    <t xml:space="preserve">AN51</t>
  </si>
  <si>
    <t xml:space="preserve">unused_DDR_XM0_B2B_CA4</t>
  </si>
  <si>
    <t xml:space="preserve">DDR_XM0_B2B_CA[4]:b</t>
  </si>
  <si>
    <t xml:space="preserve">ddr_xm0_b2b_ca4</t>
  </si>
  <si>
    <t xml:space="preserve">AT50</t>
  </si>
  <si>
    <t xml:space="preserve">unused_DDR_XM0_B2B_CA5</t>
  </si>
  <si>
    <t xml:space="preserve">DDR_XM0_B2B_CA[5]:b</t>
  </si>
  <si>
    <t xml:space="preserve">ddr_xm0_b2b_ca5</t>
  </si>
  <si>
    <t xml:space="preserve">AT52</t>
  </si>
  <si>
    <t xml:space="preserve">unused_DDR_XM0_B2B_CA6</t>
  </si>
  <si>
    <t xml:space="preserve">DDR_XM0_B2B_CA[6]:b</t>
  </si>
  <si>
    <t xml:space="preserve">ddr_xm0_b2b_ca6</t>
  </si>
  <si>
    <t xml:space="preserve">AT51</t>
  </si>
  <si>
    <t xml:space="preserve">unused_DDR_XM0_B2A_CS_CKE0</t>
  </si>
  <si>
    <t xml:space="preserve">DDR_XM0_B2A_CS_CKE0:b</t>
  </si>
  <si>
    <t xml:space="preserve">ddr_xm0_b2a_cs_cke0</t>
  </si>
  <si>
    <t xml:space="preserve">AH50</t>
  </si>
  <si>
    <t xml:space="preserve">unused_DDR_XM0_B2A_CS_CKE1</t>
  </si>
  <si>
    <t xml:space="preserve">DDR_XM0_B2A_CS_CKE1:b</t>
  </si>
  <si>
    <t xml:space="preserve">ddr_xm0_b2a_cs_cke1</t>
  </si>
  <si>
    <t xml:space="preserve">AJ50</t>
  </si>
  <si>
    <t xml:space="preserve">unused_DDR_XM0_B2B_CS_CKE0</t>
  </si>
  <si>
    <t xml:space="preserve">DDR_XM0_B2B_CS_CKE0:b</t>
  </si>
  <si>
    <t xml:space="preserve">ddr_xm0_b2b_cs_cke0</t>
  </si>
  <si>
    <t xml:space="preserve">AR52</t>
  </si>
  <si>
    <t xml:space="preserve">unused_DDR_XM0_B2B_CS_CKE1</t>
  </si>
  <si>
    <t xml:space="preserve">DDR_XM0_B2B_CS_CKE1:b</t>
  </si>
  <si>
    <t xml:space="preserve">ddr_xm0_b2b_cs_cke1</t>
  </si>
  <si>
    <t xml:space="preserve">AR51</t>
  </si>
  <si>
    <t xml:space="preserve">unused_DDR_XM0_B2A_CLK_P</t>
  </si>
  <si>
    <t xml:space="preserve">DDR_XM0_B2A_CLK_P:b</t>
  </si>
  <si>
    <t xml:space="preserve">ddr_xm0_b2a_clk_p</t>
  </si>
  <si>
    <t xml:space="preserve">AM50</t>
  </si>
  <si>
    <t xml:space="preserve">unused_DDR_XM0_B2A_CLK_N</t>
  </si>
  <si>
    <t xml:space="preserve">DDR_XM0_B2A_CLK_N:b</t>
  </si>
  <si>
    <t xml:space="preserve">ddr_xm0_b2a_clk_n</t>
  </si>
  <si>
    <t xml:space="preserve">AM51</t>
  </si>
  <si>
    <t xml:space="preserve">unused_DDR_XM0_B2B_CLK_P</t>
  </si>
  <si>
    <t xml:space="preserve">DDR_XM0_B2B_CLK_P:b</t>
  </si>
  <si>
    <t xml:space="preserve">ddr_xm0_b2b_clk_p</t>
  </si>
  <si>
    <t xml:space="preserve">AN52</t>
  </si>
  <si>
    <t xml:space="preserve">unused_DDR_XM0_B2B_CLK_N</t>
  </si>
  <si>
    <t xml:space="preserve">DDR_XM0_B2B_CLK_N:b</t>
  </si>
  <si>
    <t xml:space="preserve">ddr_xm0_b2b_clk_n</t>
  </si>
  <si>
    <t xml:space="preserve">AM52</t>
  </si>
  <si>
    <t xml:space="preserve">unused_DDR_XM0_B3D0</t>
  </si>
  <si>
    <t xml:space="preserve">DDR_XM0_B3D[0]:b</t>
  </si>
  <si>
    <t xml:space="preserve">ddr_xm0_b3d0</t>
  </si>
  <si>
    <t xml:space="preserve">AN46</t>
  </si>
  <si>
    <t xml:space="preserve">unused_DDR_XM0_B3D1</t>
  </si>
  <si>
    <t xml:space="preserve">DDR_XM0_B3D[1]:b</t>
  </si>
  <si>
    <t xml:space="preserve">ddr_xm0_b3d1</t>
  </si>
  <si>
    <t xml:space="preserve">AN47</t>
  </si>
  <si>
    <t xml:space="preserve">unused_DDR_XM0_B3D2</t>
  </si>
  <si>
    <t xml:space="preserve">DDR_XM0_B3D[2]:b</t>
  </si>
  <si>
    <t xml:space="preserve">ddr_xm0_b3d2</t>
  </si>
  <si>
    <t xml:space="preserve">AN48</t>
  </si>
  <si>
    <t xml:space="preserve">unused_DDR_XM0_B3D3</t>
  </si>
  <si>
    <t xml:space="preserve">DDR_XM0_B3D[3]:b</t>
  </si>
  <si>
    <t xml:space="preserve">ddr_xm0_b3d3</t>
  </si>
  <si>
    <t xml:space="preserve">AP49</t>
  </si>
  <si>
    <t xml:space="preserve">unused_DDR_XM0_B3D4</t>
  </si>
  <si>
    <t xml:space="preserve">DDR_XM0_B3D[4]:b</t>
  </si>
  <si>
    <t xml:space="preserve">ddr_xm0_b3d4</t>
  </si>
  <si>
    <t xml:space="preserve">AP50</t>
  </si>
  <si>
    <t xml:space="preserve">unused_DDR_XM0_B3D5</t>
  </si>
  <si>
    <t xml:space="preserve">DDR_XM0_B3D[5]:b</t>
  </si>
  <si>
    <t xml:space="preserve">ddr_xm0_b3d5</t>
  </si>
  <si>
    <t xml:space="preserve">AR48</t>
  </si>
  <si>
    <t xml:space="preserve">unused_DDR_XM0_B3D6</t>
  </si>
  <si>
    <t xml:space="preserve">DDR_XM0_B3D[6]:b</t>
  </si>
  <si>
    <t xml:space="preserve">ddr_xm0_b3d6</t>
  </si>
  <si>
    <t xml:space="preserve">AP46</t>
  </si>
  <si>
    <t xml:space="preserve">unused_DDR_XM0_B3D7</t>
  </si>
  <si>
    <t xml:space="preserve">DDR_XM0_B3D[7]:b</t>
  </si>
  <si>
    <t xml:space="preserve">ddr_xm0_b3d7</t>
  </si>
  <si>
    <t xml:space="preserve">AR49</t>
  </si>
  <si>
    <t xml:space="preserve">unused_DDR_XM0_B3DMI</t>
  </si>
  <si>
    <t xml:space="preserve">DDR_XM0_B3DMI:b</t>
  </si>
  <si>
    <t xml:space="preserve">ddr_xm0_b3dmi</t>
  </si>
  <si>
    <t xml:space="preserve">AP47</t>
  </si>
  <si>
    <t xml:space="preserve">unused_DDR_XM0_B3WCK_P</t>
  </si>
  <si>
    <t xml:space="preserve">DDR_XM0_B3WCK_P:b</t>
  </si>
  <si>
    <t xml:space="preserve">ddr_xm0_b3wck_p</t>
  </si>
  <si>
    <t xml:space="preserve">AP44</t>
  </si>
  <si>
    <t xml:space="preserve">unused_DDR_XM0_B3WCK_N</t>
  </si>
  <si>
    <t xml:space="preserve">DDR_XM0_B3WCK_N:b</t>
  </si>
  <si>
    <t xml:space="preserve">ddr_xm0_b3wck_n</t>
  </si>
  <si>
    <t xml:space="preserve">AP43</t>
  </si>
  <si>
    <t xml:space="preserve">unused_DDR_XM0_B3RDQS_P</t>
  </si>
  <si>
    <t xml:space="preserve">DDR_XM0_B3RDQS_P:b</t>
  </si>
  <si>
    <t xml:space="preserve">ddr_xm0_b3rdqs_p</t>
  </si>
  <si>
    <t xml:space="preserve">AN45</t>
  </si>
  <si>
    <t xml:space="preserve">unused_DDR_XM0_B3RDQS_N</t>
  </si>
  <si>
    <t xml:space="preserve">DDR_XM0_B3RDQS_N:b</t>
  </si>
  <si>
    <t xml:space="preserve">ddr_xm0_b3rdqs_n</t>
  </si>
  <si>
    <t xml:space="preserve">AM45</t>
  </si>
  <si>
    <t xml:space="preserve">unused_DDR_XM0_B4D0</t>
  </si>
  <si>
    <t xml:space="preserve">DDR_XM0_B4D[0]:b</t>
  </si>
  <si>
    <t xml:space="preserve">ddr_xm0_b4d0</t>
  </si>
  <si>
    <t xml:space="preserve">AT47</t>
  </si>
  <si>
    <t xml:space="preserve">unused_DDR_XM0_B4D1</t>
  </si>
  <si>
    <t xml:space="preserve">DDR_XM0_B4D[1]:b</t>
  </si>
  <si>
    <t xml:space="preserve">ddr_xm0_b4d1</t>
  </si>
  <si>
    <t xml:space="preserve">AU49</t>
  </si>
  <si>
    <t xml:space="preserve">unused_DDR_XM0_B4D2</t>
  </si>
  <si>
    <t xml:space="preserve">DDR_XM0_B4D[2]:b</t>
  </si>
  <si>
    <t xml:space="preserve">ddr_xm0_b4d2</t>
  </si>
  <si>
    <t xml:space="preserve">AT48</t>
  </si>
  <si>
    <t xml:space="preserve">unused_DDR_XM0_B4D3</t>
  </si>
  <si>
    <t xml:space="preserve">DDR_XM0_B4D[3]:b</t>
  </si>
  <si>
    <t xml:space="preserve">ddr_xm0_b4d3</t>
  </si>
  <si>
    <t xml:space="preserve">AU50</t>
  </si>
  <si>
    <t xml:space="preserve">unused_DDR_XM0_B4D4</t>
  </si>
  <si>
    <t xml:space="preserve">DDR_XM0_B4D[4]:b</t>
  </si>
  <si>
    <t xml:space="preserve">ddr_xm0_b4d4</t>
  </si>
  <si>
    <t xml:space="preserve">AU47</t>
  </si>
  <si>
    <t xml:space="preserve">unused_DDR_XM0_B4D5</t>
  </si>
  <si>
    <t xml:space="preserve">DDR_XM0_B4D[5]:b</t>
  </si>
  <si>
    <t xml:space="preserve">ddr_xm0_b4d5</t>
  </si>
  <si>
    <t xml:space="preserve">AT46</t>
  </si>
  <si>
    <t xml:space="preserve">unused_DDR_XM0_B4D6</t>
  </si>
  <si>
    <t xml:space="preserve">DDR_XM0_B4D[6]:b</t>
  </si>
  <si>
    <t xml:space="preserve">ddr_xm0_b4d6</t>
  </si>
  <si>
    <t xml:space="preserve">AU46</t>
  </si>
  <si>
    <t xml:space="preserve">unused_DDR_XM0_B4D7</t>
  </si>
  <si>
    <t xml:space="preserve">DDR_XM0_B4D[7]:b</t>
  </si>
  <si>
    <t xml:space="preserve">ddr_xm0_b4d7</t>
  </si>
  <si>
    <t xml:space="preserve">AR47</t>
  </si>
  <si>
    <t xml:space="preserve">unused_DDR_XM0_B4DMI</t>
  </si>
  <si>
    <t xml:space="preserve">DDR_XM0_B4DMI:b</t>
  </si>
  <si>
    <t xml:space="preserve">ddr_xm0_b4dmi</t>
  </si>
  <si>
    <t xml:space="preserve">AV49</t>
  </si>
  <si>
    <t xml:space="preserve">unused_DDR_XM0_B4WCK_P</t>
  </si>
  <si>
    <t xml:space="preserve">DDR_XM0_B4WCK_P:b</t>
  </si>
  <si>
    <t xml:space="preserve">ddr_xm0_b4wck_p</t>
  </si>
  <si>
    <t xml:space="preserve">AR42</t>
  </si>
  <si>
    <t xml:space="preserve">unused_DDR_XM0_B4WCK_N</t>
  </si>
  <si>
    <t xml:space="preserve">DDR_XM0_B4WCK_N:b</t>
  </si>
  <si>
    <t xml:space="preserve">ddr_xm0_b4wck_n</t>
  </si>
  <si>
    <t xml:space="preserve">AR43</t>
  </si>
  <si>
    <t xml:space="preserve">unused_DDR_XM0_B4RDQS_P</t>
  </si>
  <si>
    <t xml:space="preserve">DDR_XM0_B4RDQS_P:b</t>
  </si>
  <si>
    <t xml:space="preserve">ddr_xm0_b4rdqs_p</t>
  </si>
  <si>
    <t xml:space="preserve">AT45</t>
  </si>
  <si>
    <t xml:space="preserve">unused_DDR_XM0_B4RDQS_N</t>
  </si>
  <si>
    <t xml:space="preserve">DDR_XM0_B4RDQS_N:b</t>
  </si>
  <si>
    <t xml:space="preserve">ddr_xm0_b4rdqs_n</t>
  </si>
  <si>
    <t xml:space="preserve">AR45</t>
  </si>
  <si>
    <t xml:space="preserve">unused_DDR_XM0_B5D0</t>
  </si>
  <si>
    <t xml:space="preserve">DDR_XM0_B5D[0]:b</t>
  </si>
  <si>
    <t xml:space="preserve">ddr_xm0_b5d0</t>
  </si>
  <si>
    <t xml:space="preserve">AY50</t>
  </si>
  <si>
    <t xml:space="preserve">unused_DDR_XM0_B5D1</t>
  </si>
  <si>
    <t xml:space="preserve">DDR_XM0_B5D[1]:b</t>
  </si>
  <si>
    <t xml:space="preserve">ddr_xm0_b5d1</t>
  </si>
  <si>
    <t xml:space="preserve">AY49</t>
  </si>
  <si>
    <t xml:space="preserve">unused_DDR_XM0_B5D2</t>
  </si>
  <si>
    <t xml:space="preserve">DDR_XM0_B5D[2]:b</t>
  </si>
  <si>
    <t xml:space="preserve">ddr_xm0_b5d2</t>
  </si>
  <si>
    <t xml:space="preserve">AV48</t>
  </si>
  <si>
    <t xml:space="preserve">unused_DDR_XM0_B5D3</t>
  </si>
  <si>
    <t xml:space="preserve">DDR_XM0_B5D[3]:b</t>
  </si>
  <si>
    <t xml:space="preserve">ddr_xm0_b5d3</t>
  </si>
  <si>
    <t xml:space="preserve">BA49</t>
  </si>
  <si>
    <t xml:space="preserve">unused_DDR_XM0_B5D4</t>
  </si>
  <si>
    <t xml:space="preserve">DDR_XM0_B5D[4]:b</t>
  </si>
  <si>
    <t xml:space="preserve">ddr_xm0_b5d4</t>
  </si>
  <si>
    <t xml:space="preserve">AY46</t>
  </si>
  <si>
    <t xml:space="preserve">unused_DDR_XM0_B5D5</t>
  </si>
  <si>
    <t xml:space="preserve">DDR_XM0_B5D[5]:b</t>
  </si>
  <si>
    <t xml:space="preserve">ddr_xm0_b5d5</t>
  </si>
  <si>
    <t xml:space="preserve">AV47</t>
  </si>
  <si>
    <t xml:space="preserve">unused_DDR_XM0_B5D6</t>
  </si>
  <si>
    <t xml:space="preserve">DDR_XM0_B5D[6]:b</t>
  </si>
  <si>
    <t xml:space="preserve">ddr_xm0_b5d6</t>
  </si>
  <si>
    <t xml:space="preserve">AY47</t>
  </si>
  <si>
    <t xml:space="preserve">unused_DDR_XM0_B5D7</t>
  </si>
  <si>
    <t xml:space="preserve">DDR_XM0_B5D[7]:b</t>
  </si>
  <si>
    <t xml:space="preserve">ddr_xm0_b5d7</t>
  </si>
  <si>
    <t xml:space="preserve">AW47</t>
  </si>
  <si>
    <t xml:space="preserve">unused_DDR_XM0_B5DMI</t>
  </si>
  <si>
    <t xml:space="preserve">DDR_XM0_B5DMI:b</t>
  </si>
  <si>
    <t xml:space="preserve">ddr_xm0_b5dmi</t>
  </si>
  <si>
    <t xml:space="preserve">AW48</t>
  </si>
  <si>
    <t xml:space="preserve">unused_DDR_XM0_B5WCK_P</t>
  </si>
  <si>
    <t xml:space="preserve">DDR_XM0_B5WCK_P:b</t>
  </si>
  <si>
    <t xml:space="preserve">ddr_xm0_b5wck_p</t>
  </si>
  <si>
    <t xml:space="preserve">AU44</t>
  </si>
  <si>
    <t xml:space="preserve">unused_DDR_XM0_B5WCK_N</t>
  </si>
  <si>
    <t xml:space="preserve">DDR_XM0_B5WCK_N:b</t>
  </si>
  <si>
    <t xml:space="preserve">ddr_xm0_b5wck_n</t>
  </si>
  <si>
    <t xml:space="preserve">AU43</t>
  </si>
  <si>
    <t xml:space="preserve">unused_DDR_XM0_B5RDQS_P</t>
  </si>
  <si>
    <t xml:space="preserve">DDR_XM0_B5RDQS_P:b</t>
  </si>
  <si>
    <t xml:space="preserve">ddr_xm0_b5rdqs_p</t>
  </si>
  <si>
    <t xml:space="preserve">AV42</t>
  </si>
  <si>
    <t xml:space="preserve">unused_DDR_XM0_B5RDQS_N</t>
  </si>
  <si>
    <t xml:space="preserve">DDR_XM0_B5RDQS_N:b</t>
  </si>
  <si>
    <t xml:space="preserve">ddr_xm0_b5rdqs_n</t>
  </si>
  <si>
    <t xml:space="preserve">AV43</t>
  </si>
  <si>
    <t xml:space="preserve">unused_DDR_XM0_B6D0</t>
  </si>
  <si>
    <t xml:space="preserve">DDR_XM0_B6D[0]:b</t>
  </si>
  <si>
    <t xml:space="preserve">ddr_xm0_b6d0</t>
  </si>
  <si>
    <t xml:space="preserve">BC49</t>
  </si>
  <si>
    <t xml:space="preserve">unused_DDR_XM0_B6D1</t>
  </si>
  <si>
    <t xml:space="preserve">DDR_XM0_B6D[1]:b</t>
  </si>
  <si>
    <t xml:space="preserve">ddr_xm0_b6d1</t>
  </si>
  <si>
    <t xml:space="preserve">BC50</t>
  </si>
  <si>
    <t xml:space="preserve">unused_DDR_XM0_B6D2</t>
  </si>
  <si>
    <t xml:space="preserve">DDR_XM0_B6D[2]:b</t>
  </si>
  <si>
    <t xml:space="preserve">ddr_xm0_b6d2</t>
  </si>
  <si>
    <t xml:space="preserve">BA42</t>
  </si>
  <si>
    <t xml:space="preserve">unused_DDR_XM0_B6D3</t>
  </si>
  <si>
    <t xml:space="preserve">DDR_XM0_B6D[3]:b</t>
  </si>
  <si>
    <t xml:space="preserve">ddr_xm0_b6d3</t>
  </si>
  <si>
    <t xml:space="preserve">AW46</t>
  </si>
  <si>
    <t xml:space="preserve">unused_DDR_XM0_B6D4</t>
  </si>
  <si>
    <t xml:space="preserve">DDR_XM0_B6D[4]:b</t>
  </si>
  <si>
    <t xml:space="preserve">ddr_xm0_b6d4</t>
  </si>
  <si>
    <t xml:space="preserve">BA47</t>
  </si>
  <si>
    <t xml:space="preserve">unused_DDR_XM0_B6D5</t>
  </si>
  <si>
    <t xml:space="preserve">DDR_XM0_B6D[5]:b</t>
  </si>
  <si>
    <t xml:space="preserve">ddr_xm0_b6d5</t>
  </si>
  <si>
    <t xml:space="preserve">BA44</t>
  </si>
  <si>
    <t xml:space="preserve">unused_DDR_XM0_B6D6</t>
  </si>
  <si>
    <t xml:space="preserve">DDR_XM0_B6D[6]:b</t>
  </si>
  <si>
    <t xml:space="preserve">ddr_xm0_b6d6</t>
  </si>
  <si>
    <t xml:space="preserve">BB48</t>
  </si>
  <si>
    <t xml:space="preserve">unused_DDR_XM0_B6D7</t>
  </si>
  <si>
    <t xml:space="preserve">DDR_XM0_B6D[7]:b</t>
  </si>
  <si>
    <t xml:space="preserve">ddr_xm0_b6d7</t>
  </si>
  <si>
    <t xml:space="preserve">BA48</t>
  </si>
  <si>
    <t xml:space="preserve">unused_DDR_XM0_B6DMI</t>
  </si>
  <si>
    <t xml:space="preserve">DDR_XM0_B6DMI:b</t>
  </si>
  <si>
    <t xml:space="preserve">ddr_xm0_b6dmi</t>
  </si>
  <si>
    <t xml:space="preserve">BB47</t>
  </si>
  <si>
    <t xml:space="preserve">unused_DDR_XM0_B6WCK_P</t>
  </si>
  <si>
    <t xml:space="preserve">DDR_XM0_B6WCK_P:b</t>
  </si>
  <si>
    <t xml:space="preserve">ddr_xm0_b6wck_p</t>
  </si>
  <si>
    <t xml:space="preserve">AV45</t>
  </si>
  <si>
    <t xml:space="preserve">unused_DDR_XM0_B6WCK_N</t>
  </si>
  <si>
    <t xml:space="preserve">DDR_XM0_B6WCK_N:b</t>
  </si>
  <si>
    <t xml:space="preserve">ddr_xm0_b6wck_n</t>
  </si>
  <si>
    <t xml:space="preserve">AW45</t>
  </si>
  <si>
    <t xml:space="preserve">unused_DDR_XM0_B6RDQS_P</t>
  </si>
  <si>
    <t xml:space="preserve">DDR_XM0_B6RDQS_P:b</t>
  </si>
  <si>
    <t xml:space="preserve">ddr_xm0_b6rdqs_p</t>
  </si>
  <si>
    <t xml:space="preserve">AY43</t>
  </si>
  <si>
    <t xml:space="preserve">unused_DDR_XM0_B6RDQS_N</t>
  </si>
  <si>
    <t xml:space="preserve">DDR_XM0_B6RDQS_N:b</t>
  </si>
  <si>
    <t xml:space="preserve">ddr_xm0_b6rdqs_n</t>
  </si>
  <si>
    <t xml:space="preserve">AY44</t>
  </si>
  <si>
    <t xml:space="preserve">unused_DDR_XM0_B7A_CA0</t>
  </si>
  <si>
    <t xml:space="preserve">DDR_XM0_B7A_CA[0]:b</t>
  </si>
  <si>
    <t xml:space="preserve">ddr_xm0_b7a_ca0</t>
  </si>
  <si>
    <t xml:space="preserve">AV51</t>
  </si>
  <si>
    <t xml:space="preserve">unused_DDR_XM0_B7A_CA1</t>
  </si>
  <si>
    <t xml:space="preserve">DDR_XM0_B7A_CA[1]:b</t>
  </si>
  <si>
    <t xml:space="preserve">ddr_xm0_b7a_ca1</t>
  </si>
  <si>
    <t xml:space="preserve">AV52</t>
  </si>
  <si>
    <t xml:space="preserve">unused_DDR_XM0_B7A_CA2</t>
  </si>
  <si>
    <t xml:space="preserve">DDR_XM0_B7A_CA[2]:b</t>
  </si>
  <si>
    <t xml:space="preserve">ddr_xm0_b7a_ca2</t>
  </si>
  <si>
    <t xml:space="preserve">AW50</t>
  </si>
  <si>
    <t xml:space="preserve">unused_DDR_XM0_B7A_CA3</t>
  </si>
  <si>
    <t xml:space="preserve">DDR_XM0_B7A_CA[3]:b</t>
  </si>
  <si>
    <t xml:space="preserve">ddr_xm0_b7a_ca3</t>
  </si>
  <si>
    <t xml:space="preserve">AW51</t>
  </si>
  <si>
    <t xml:space="preserve">unused_DDR_XM0_B7A_CA4</t>
  </si>
  <si>
    <t xml:space="preserve">DDR_XM0_B7A_CA[4]:b</t>
  </si>
  <si>
    <t xml:space="preserve">ddr_xm0_b7a_ca4</t>
  </si>
  <si>
    <t xml:space="preserve">AW52</t>
  </si>
  <si>
    <t xml:space="preserve">unused_DDR_XM0_B7A_CA5</t>
  </si>
  <si>
    <t xml:space="preserve">DDR_XM0_B7A_CA[5]:b</t>
  </si>
  <si>
    <t xml:space="preserve">ddr_xm0_b7a_ca5</t>
  </si>
  <si>
    <t xml:space="preserve">BB52</t>
  </si>
  <si>
    <t xml:space="preserve">unused_DDR_XM0_B7A_CA6</t>
  </si>
  <si>
    <t xml:space="preserve">DDR_XM0_B7A_CA[6]:b</t>
  </si>
  <si>
    <t xml:space="preserve">ddr_xm0_b7a_ca6</t>
  </si>
  <si>
    <t xml:space="preserve">BA52</t>
  </si>
  <si>
    <t xml:space="preserve">unused_DDR_XM0_B7B_CA0</t>
  </si>
  <si>
    <t xml:space="preserve">DDR_XM0_B7B_CA[0]:b</t>
  </si>
  <si>
    <t xml:space="preserve">ddr_xm0_b7b_ca0</t>
  </si>
  <si>
    <t xml:space="preserve">BH52</t>
  </si>
  <si>
    <t xml:space="preserve">unused_DDR_XM0_B7B_CA1</t>
  </si>
  <si>
    <t xml:space="preserve">DDR_XM0_B7B_CA[1]:b</t>
  </si>
  <si>
    <t xml:space="preserve">ddr_xm0_b7b_ca1</t>
  </si>
  <si>
    <t xml:space="preserve">BG52</t>
  </si>
  <si>
    <t xml:space="preserve">unused_DDR_XM0_B7B_CA2</t>
  </si>
  <si>
    <t xml:space="preserve">DDR_XM0_B7B_CA[2]:b</t>
  </si>
  <si>
    <t xml:space="preserve">ddr_xm0_b7b_ca2</t>
  </si>
  <si>
    <t xml:space="preserve">BE50</t>
  </si>
  <si>
    <t xml:space="preserve">unused_DDR_XM0_B7B_CA3</t>
  </si>
  <si>
    <t xml:space="preserve">DDR_XM0_B7B_CA[3]:b</t>
  </si>
  <si>
    <t xml:space="preserve">ddr_xm0_b7b_ca3</t>
  </si>
  <si>
    <t xml:space="preserve">BG50</t>
  </si>
  <si>
    <t xml:space="preserve">unused_DDR_XM0_B7B_CA4</t>
  </si>
  <si>
    <t xml:space="preserve">DDR_XM0_B7B_CA[4]:b</t>
  </si>
  <si>
    <t xml:space="preserve">ddr_xm0_b7b_ca4</t>
  </si>
  <si>
    <t xml:space="preserve">BE51</t>
  </si>
  <si>
    <t xml:space="preserve">unused_DDR_XM0_B7B_CA5</t>
  </si>
  <si>
    <t xml:space="preserve">DDR_XM0_B7B_CA[5]:b</t>
  </si>
  <si>
    <t xml:space="preserve">ddr_xm0_b7b_ca5</t>
  </si>
  <si>
    <t xml:space="preserve">BD52</t>
  </si>
  <si>
    <t xml:space="preserve">unused_DDR_XM0_B7B_CA6</t>
  </si>
  <si>
    <t xml:space="preserve">DDR_XM0_B7B_CA[6]:b</t>
  </si>
  <si>
    <t xml:space="preserve">ddr_xm0_b7b_ca6</t>
  </si>
  <si>
    <t xml:space="preserve">BE52</t>
  </si>
  <si>
    <t xml:space="preserve">unused_DDR_XM0_B7A_CS_CKE0</t>
  </si>
  <si>
    <t xml:space="preserve">DDR_XM0_B7A_CS_CKE0:b</t>
  </si>
  <si>
    <t xml:space="preserve">ddr_xm0_b7a_cs_cke0</t>
  </si>
  <si>
    <t xml:space="preserve">BA51</t>
  </si>
  <si>
    <t xml:space="preserve">unused_DDR_XM0_B7A_CS_CKE1</t>
  </si>
  <si>
    <t xml:space="preserve">DDR_XM0_B7A_CS_CKE1:b</t>
  </si>
  <si>
    <t xml:space="preserve">ddr_xm0_b7a_cs_cke1</t>
  </si>
  <si>
    <t xml:space="preserve">BA50</t>
  </si>
  <si>
    <t xml:space="preserve">unused_DDR_XM0_B7B_CS_CKE0</t>
  </si>
  <si>
    <t xml:space="preserve">DDR_XM0_B7B_CS_CKE0:b</t>
  </si>
  <si>
    <t xml:space="preserve">ddr_xm0_b7b_cs_cke0</t>
  </si>
  <si>
    <t xml:space="preserve">BH51</t>
  </si>
  <si>
    <t xml:space="preserve">unused_DDR_XM0_B7B_CS_CKE1</t>
  </si>
  <si>
    <t xml:space="preserve">DDR_XM0_B7B_CS_CKE1:b</t>
  </si>
  <si>
    <t xml:space="preserve">ddr_xm0_b7b_cs_cke1</t>
  </si>
  <si>
    <t xml:space="preserve">BG51</t>
  </si>
  <si>
    <t xml:space="preserve">unused_DDR_XM0_B7A_CLK_P</t>
  </si>
  <si>
    <t xml:space="preserve">DDR_XM0_B7A_CLK_P:b</t>
  </si>
  <si>
    <t xml:space="preserve">ddr_xm0_b7a_clk_p</t>
  </si>
  <si>
    <t xml:space="preserve">BB51</t>
  </si>
  <si>
    <t xml:space="preserve">unused_DDR_XM0_B7A_CLK_N</t>
  </si>
  <si>
    <t xml:space="preserve">DDR_XM0_B7A_CLK_N:b</t>
  </si>
  <si>
    <t xml:space="preserve">ddr_xm0_b7a_clk_n</t>
  </si>
  <si>
    <t xml:space="preserve">BB50</t>
  </si>
  <si>
    <t xml:space="preserve">unused_DDR_XM0_B7B_CLK_P</t>
  </si>
  <si>
    <t xml:space="preserve">DDR_XM0_B7B_CLK_P:b</t>
  </si>
  <si>
    <t xml:space="preserve">ddr_xm0_b7b_clk_p</t>
  </si>
  <si>
    <t xml:space="preserve">BD50</t>
  </si>
  <si>
    <t xml:space="preserve">unused_DDR_XM0_B7B_CLK_N</t>
  </si>
  <si>
    <t xml:space="preserve">DDR_XM0_B7B_CLK_N:b</t>
  </si>
  <si>
    <t xml:space="preserve">ddr_xm0_b7b_clk_n</t>
  </si>
  <si>
    <t xml:space="preserve">BD51</t>
  </si>
  <si>
    <t xml:space="preserve">unused_DDR_XM0_B8D0</t>
  </si>
  <si>
    <t xml:space="preserve">DDR_XM0_B8D[0]:b</t>
  </si>
  <si>
    <t xml:space="preserve">ddr_xm0_b8d0</t>
  </si>
  <si>
    <t xml:space="preserve">BC47</t>
  </si>
  <si>
    <t xml:space="preserve">unused_DDR_XM0_B8D1</t>
  </si>
  <si>
    <t xml:space="preserve">DDR_XM0_B8D[1]:b</t>
  </si>
  <si>
    <t xml:space="preserve">ddr_xm0_b8d1</t>
  </si>
  <si>
    <t xml:space="preserve">BE46</t>
  </si>
  <si>
    <t xml:space="preserve">unused_DDR_XM0_B8D2</t>
  </si>
  <si>
    <t xml:space="preserve">DDR_XM0_B8D[2]:b</t>
  </si>
  <si>
    <t xml:space="preserve">ddr_xm0_b8d2</t>
  </si>
  <si>
    <t xml:space="preserve">BE48</t>
  </si>
  <si>
    <t xml:space="preserve">unused_DDR_XM0_B8D3</t>
  </si>
  <si>
    <t xml:space="preserve">DDR_XM0_B8D[3]:b</t>
  </si>
  <si>
    <t xml:space="preserve">ddr_xm0_b8d3</t>
  </si>
  <si>
    <t xml:space="preserve">BE47</t>
  </si>
  <si>
    <t xml:space="preserve">unused_DDR_XM0_B8D4</t>
  </si>
  <si>
    <t xml:space="preserve">DDR_XM0_B8D[4]:b</t>
  </si>
  <si>
    <t xml:space="preserve">ddr_xm0_b8d4</t>
  </si>
  <si>
    <t xml:space="preserve">BC46</t>
  </si>
  <si>
    <t xml:space="preserve">unused_DDR_XM0_B8D5</t>
  </si>
  <si>
    <t xml:space="preserve">DDR_XM0_B8D[5]:b</t>
  </si>
  <si>
    <t xml:space="preserve">ddr_xm0_b8d5</t>
  </si>
  <si>
    <t xml:space="preserve">BD49</t>
  </si>
  <si>
    <t xml:space="preserve">unused_DDR_XM0_B8D6</t>
  </si>
  <si>
    <t xml:space="preserve">DDR_XM0_B8D[6]:b</t>
  </si>
  <si>
    <t xml:space="preserve">ddr_xm0_b8d6</t>
  </si>
  <si>
    <t xml:space="preserve">BD48</t>
  </si>
  <si>
    <t xml:space="preserve">unused_DDR_XM0_B8D7</t>
  </si>
  <si>
    <t xml:space="preserve">DDR_XM0_B8D[7]:b</t>
  </si>
  <si>
    <t xml:space="preserve">ddr_xm0_b8d7</t>
  </si>
  <si>
    <t xml:space="preserve">BD47</t>
  </si>
  <si>
    <t xml:space="preserve">unused_DDR_XM0_B8DMI</t>
  </si>
  <si>
    <t xml:space="preserve">DDR_XM0_B8DMI:b</t>
  </si>
  <si>
    <t xml:space="preserve">ddr_xm0_b8dmi</t>
  </si>
  <si>
    <t xml:space="preserve">BB46</t>
  </si>
  <si>
    <t xml:space="preserve">unused_DDR_XM0_B8WCK_P</t>
  </si>
  <si>
    <t xml:space="preserve">DDR_XM0_B8WCK_P:b</t>
  </si>
  <si>
    <t xml:space="preserve">ddr_xm0_b8wck_p</t>
  </si>
  <si>
    <t xml:space="preserve">BC44</t>
  </si>
  <si>
    <t xml:space="preserve">unused_DDR_XM0_B8WCK_N</t>
  </si>
  <si>
    <t xml:space="preserve">DDR_XM0_B8WCK_N:b</t>
  </si>
  <si>
    <t xml:space="preserve">ddr_xm0_b8wck_n</t>
  </si>
  <si>
    <t xml:space="preserve">BD45</t>
  </si>
  <si>
    <t xml:space="preserve">unused_DDR_XM0_B8RDQS_P</t>
  </si>
  <si>
    <t xml:space="preserve">DDR_XM0_B8RDQS_P:b</t>
  </si>
  <si>
    <t xml:space="preserve">ddr_xm0_b8rdqs_p</t>
  </si>
  <si>
    <t xml:space="preserve">BB45</t>
  </si>
  <si>
    <t xml:space="preserve">unused_DDR_XM0_B8RDQS_N</t>
  </si>
  <si>
    <t xml:space="preserve">DDR_XM0_B8RDQS_N:b</t>
  </si>
  <si>
    <t xml:space="preserve">ddr_xm0_b8rdqs_n</t>
  </si>
  <si>
    <t xml:space="preserve">BA45</t>
  </si>
  <si>
    <t xml:space="preserve">unused_DDR_XM0_B9D0</t>
  </si>
  <si>
    <t xml:space="preserve">DDR_XM0_B9D[0]:b</t>
  </si>
  <si>
    <t xml:space="preserve">ddr_xm0_b9d0</t>
  </si>
  <si>
    <t xml:space="preserve">BK50</t>
  </si>
  <si>
    <t xml:space="preserve">unused_DDR_XM0_B9D1</t>
  </si>
  <si>
    <t xml:space="preserve">DDR_XM0_B9D[1]:b</t>
  </si>
  <si>
    <t xml:space="preserve">ddr_xm0_b9d1</t>
  </si>
  <si>
    <t xml:space="preserve">BJ50</t>
  </si>
  <si>
    <t xml:space="preserve">unused_DDR_XM0_B9D2</t>
  </si>
  <si>
    <t xml:space="preserve">DDR_XM0_B9D[2]:b</t>
  </si>
  <si>
    <t xml:space="preserve">ddr_xm0_b9d2</t>
  </si>
  <si>
    <t xml:space="preserve">BH50</t>
  </si>
  <si>
    <t xml:space="preserve">unused_DDR_XM0_B9D3</t>
  </si>
  <si>
    <t xml:space="preserve">DDR_XM0_B9D[3]:b</t>
  </si>
  <si>
    <t xml:space="preserve">ddr_xm0_b9d3</t>
  </si>
  <si>
    <t xml:space="preserve">BF47</t>
  </si>
  <si>
    <t xml:space="preserve">unused_DDR_XM0_B9D4</t>
  </si>
  <si>
    <t xml:space="preserve">DDR_XM0_B9D[4]:b</t>
  </si>
  <si>
    <t xml:space="preserve">ddr_xm0_b9d4</t>
  </si>
  <si>
    <t xml:space="preserve">BG49</t>
  </si>
  <si>
    <t xml:space="preserve">unused_DDR_XM0_B9D5</t>
  </si>
  <si>
    <t xml:space="preserve">DDR_XM0_B9D[5]:b</t>
  </si>
  <si>
    <t xml:space="preserve">ddr_xm0_b9d5</t>
  </si>
  <si>
    <t xml:space="preserve">BG48</t>
  </si>
  <si>
    <t xml:space="preserve">unused_DDR_XM0_B9D6</t>
  </si>
  <si>
    <t xml:space="preserve">DDR_XM0_B9D[6]:b</t>
  </si>
  <si>
    <t xml:space="preserve">ddr_xm0_b9d6</t>
  </si>
  <si>
    <t xml:space="preserve">BF50</t>
  </si>
  <si>
    <t xml:space="preserve">unused_DDR_XM0_B9D7</t>
  </si>
  <si>
    <t xml:space="preserve">DDR_XM0_B9D[7]:b</t>
  </si>
  <si>
    <t xml:space="preserve">ddr_xm0_b9d7</t>
  </si>
  <si>
    <t xml:space="preserve">BF49</t>
  </si>
  <si>
    <t xml:space="preserve">unused_DDR_XM0_B9DMI</t>
  </si>
  <si>
    <t xml:space="preserve">DDR_XM0_B9DMI:b</t>
  </si>
  <si>
    <t xml:space="preserve">ddr_xm0_b9dmi</t>
  </si>
  <si>
    <t xml:space="preserve">BJ51</t>
  </si>
  <si>
    <t xml:space="preserve">unused_DDR_XM0_B9WCK_P</t>
  </si>
  <si>
    <t xml:space="preserve">DDR_XM0_B9WCK_P:b</t>
  </si>
  <si>
    <t xml:space="preserve">ddr_xm0_b9wck_p</t>
  </si>
  <si>
    <t xml:space="preserve">BH48</t>
  </si>
  <si>
    <t xml:space="preserve">unused_DDR_XM0_B9WCK_N</t>
  </si>
  <si>
    <t xml:space="preserve">DDR_XM0_B9WCK_N:b</t>
  </si>
  <si>
    <t xml:space="preserve">ddr_xm0_b9wck_n</t>
  </si>
  <si>
    <t xml:space="preserve">BH49</t>
  </si>
  <si>
    <t xml:space="preserve">unused_DDR_XM0_B9RDQS_P</t>
  </si>
  <si>
    <t xml:space="preserve">DDR_XM0_B9RDQS_P:b</t>
  </si>
  <si>
    <t xml:space="preserve">ddr_xm0_b9rdqs_p</t>
  </si>
  <si>
    <t xml:space="preserve">BK49</t>
  </si>
  <si>
    <t xml:space="preserve">unused_DDR_XM0_B9RDQS_N</t>
  </si>
  <si>
    <t xml:space="preserve">DDR_XM0_B9RDQS_N:b</t>
  </si>
  <si>
    <t xml:space="preserve">ddr_xm0_b9rdqs_n</t>
  </si>
  <si>
    <t xml:space="preserve">BL49</t>
  </si>
  <si>
    <t xml:space="preserve">unused_DDR_XM1_B0D0</t>
  </si>
  <si>
    <t xml:space="preserve">DDR_XM1_B0D[0]:b</t>
  </si>
  <si>
    <t xml:space="preserve">ddr_xm1_b0d0</t>
  </si>
  <si>
    <t xml:space="preserve">vddio_ddr1</t>
  </si>
  <si>
    <t xml:space="preserve">AG4</t>
  </si>
  <si>
    <t xml:space="preserve">unused_DDR_XM1_B0D1</t>
  </si>
  <si>
    <t xml:space="preserve">DDR_XM1_B0D[1]:b</t>
  </si>
  <si>
    <t xml:space="preserve">ddr_xm1_b0d1</t>
  </si>
  <si>
    <t xml:space="preserve">AH6</t>
  </si>
  <si>
    <t xml:space="preserve">unused_DDR_XM1_B0D2</t>
  </si>
  <si>
    <t xml:space="preserve">DDR_XM1_B0D[2]:b</t>
  </si>
  <si>
    <t xml:space="preserve">ddr_xm1_b0d2</t>
  </si>
  <si>
    <t xml:space="preserve">AH3</t>
  </si>
  <si>
    <t xml:space="preserve">unused_DDR_XM1_B0D3</t>
  </si>
  <si>
    <t xml:space="preserve">DDR_XM1_B0D[3]:b</t>
  </si>
  <si>
    <t xml:space="preserve">ddr_xm1_b0d3</t>
  </si>
  <si>
    <t xml:space="preserve">AH4</t>
  </si>
  <si>
    <t xml:space="preserve">unused_DDR_XM1_B0D4</t>
  </si>
  <si>
    <t xml:space="preserve">DDR_XM1_B0D[4]:b</t>
  </si>
  <si>
    <t xml:space="preserve">ddr_xm1_b0d4</t>
  </si>
  <si>
    <t xml:space="preserve">AJ6</t>
  </si>
  <si>
    <t xml:space="preserve">unused_DDR_XM1_B0D5</t>
  </si>
  <si>
    <t xml:space="preserve">DDR_XM1_B0D[5]:b</t>
  </si>
  <si>
    <t xml:space="preserve">ddr_xm1_b0d5</t>
  </si>
  <si>
    <t xml:space="preserve">AH7</t>
  </si>
  <si>
    <t xml:space="preserve">unused_DDR_XM1_B0D6</t>
  </si>
  <si>
    <t xml:space="preserve">DDR_XM1_B0D[6]:b</t>
  </si>
  <si>
    <t xml:space="preserve">ddr_xm1_b0d6</t>
  </si>
  <si>
    <t xml:space="preserve">AJ7</t>
  </si>
  <si>
    <t xml:space="preserve">unused_DDR_XM1_B0D7</t>
  </si>
  <si>
    <t xml:space="preserve">DDR_XM1_B0D[7]:b</t>
  </si>
  <si>
    <t xml:space="preserve">ddr_xm1_b0d7</t>
  </si>
  <si>
    <t xml:space="preserve">AG8</t>
  </si>
  <si>
    <t xml:space="preserve">unused_DDR_XM1_B0DMI</t>
  </si>
  <si>
    <t xml:space="preserve">DDR_XM1_B0DMI:b</t>
  </si>
  <si>
    <t xml:space="preserve">ddr_xm1_b0dmi</t>
  </si>
  <si>
    <t xml:space="preserve">AG5</t>
  </si>
  <si>
    <t xml:space="preserve">unused_DDR_XM1_B0WCK_P</t>
  </si>
  <si>
    <t xml:space="preserve">DDR_XM1_B0WCK_P:b</t>
  </si>
  <si>
    <t xml:space="preserve">ddr_xm1_b0wck_p</t>
  </si>
  <si>
    <t xml:space="preserve">AH9</t>
  </si>
  <si>
    <t xml:space="preserve">unused_DDR_XM1_B0WCK_N</t>
  </si>
  <si>
    <t xml:space="preserve">DDR_XM1_B0WCK_N:b</t>
  </si>
  <si>
    <t xml:space="preserve">ddr_xm1_b0wck_n</t>
  </si>
  <si>
    <t xml:space="preserve">AH10</t>
  </si>
  <si>
    <t xml:space="preserve">unused_DDR_XM1_B0RDQS_P</t>
  </si>
  <si>
    <t xml:space="preserve">DDR_XM1_B0RDQS_P:b</t>
  </si>
  <si>
    <t xml:space="preserve">ddr_xm1_b0rdqs_p</t>
  </si>
  <si>
    <t xml:space="preserve">AG10</t>
  </si>
  <si>
    <t xml:space="preserve">unused_DDR_XM1_B0RDQS_N</t>
  </si>
  <si>
    <t xml:space="preserve">DDR_XM1_B0RDQS_N:b</t>
  </si>
  <si>
    <t xml:space="preserve">ddr_xm1_b0rdqs_n</t>
  </si>
  <si>
    <t xml:space="preserve">AG11</t>
  </si>
  <si>
    <t xml:space="preserve">unused_DDR_XM1_B1D0</t>
  </si>
  <si>
    <t xml:space="preserve">DDR_XM1_B1D[0]:b</t>
  </si>
  <si>
    <t xml:space="preserve">ddr_xm1_b1d0</t>
  </si>
  <si>
    <t xml:space="preserve">AL9</t>
  </si>
  <si>
    <t xml:space="preserve">unused_DDR_XM1_B1D1</t>
  </si>
  <si>
    <t xml:space="preserve">DDR_XM1_B1D[1]:b</t>
  </si>
  <si>
    <t xml:space="preserve">ddr_xm1_b1d1</t>
  </si>
  <si>
    <t xml:space="preserve">AL6</t>
  </si>
  <si>
    <t xml:space="preserve">unused_DDR_XM1_B1D2</t>
  </si>
  <si>
    <t xml:space="preserve">DDR_XM1_B1D[2]:b</t>
  </si>
  <si>
    <t xml:space="preserve">ddr_xm1_b1d2</t>
  </si>
  <si>
    <t xml:space="preserve">AL3</t>
  </si>
  <si>
    <t xml:space="preserve">unused_DDR_XM1_B1D3</t>
  </si>
  <si>
    <t xml:space="preserve">DDR_XM1_B1D[3]:b</t>
  </si>
  <si>
    <t xml:space="preserve">ddr_xm1_b1d3</t>
  </si>
  <si>
    <t xml:space="preserve">AK4</t>
  </si>
  <si>
    <t xml:space="preserve">unused_DDR_XM1_B1D4</t>
  </si>
  <si>
    <t xml:space="preserve">DDR_XM1_B1D[4]:b</t>
  </si>
  <si>
    <t xml:space="preserve">ddr_xm1_b1d4</t>
  </si>
  <si>
    <t xml:space="preserve">AK6</t>
  </si>
  <si>
    <t xml:space="preserve">unused_DDR_XM1_B1D5</t>
  </si>
  <si>
    <t xml:space="preserve">DDR_XM1_B1D[5]:b</t>
  </si>
  <si>
    <t xml:space="preserve">ddr_xm1_b1d5</t>
  </si>
  <si>
    <t xml:space="preserve">AK5</t>
  </si>
  <si>
    <t xml:space="preserve">unused_DDR_XM1_B1D6</t>
  </si>
  <si>
    <t xml:space="preserve">DDR_XM1_B1D[6]:b</t>
  </si>
  <si>
    <t xml:space="preserve">ddr_xm1_b1d6</t>
  </si>
  <si>
    <t xml:space="preserve">AJ5</t>
  </si>
  <si>
    <t xml:space="preserve">unused_DDR_XM1_B1D7</t>
  </si>
  <si>
    <t xml:space="preserve">DDR_XM1_B1D[7]:b</t>
  </si>
  <si>
    <t xml:space="preserve">ddr_xm1_b1d7</t>
  </si>
  <si>
    <t xml:space="preserve">AL11</t>
  </si>
  <si>
    <t xml:space="preserve">unused_DDR_XM1_B1DMI</t>
  </si>
  <si>
    <t xml:space="preserve">DDR_XM1_B1DMI:b</t>
  </si>
  <si>
    <t xml:space="preserve">ddr_xm1_b1dmi</t>
  </si>
  <si>
    <t xml:space="preserve">AL7</t>
  </si>
  <si>
    <t xml:space="preserve">unused_DDR_XM1_B1WCK_P</t>
  </si>
  <si>
    <t xml:space="preserve">DDR_XM1_B1WCK_P:b</t>
  </si>
  <si>
    <t xml:space="preserve">ddr_xm1_b1wck_p</t>
  </si>
  <si>
    <t xml:space="preserve">AJ8</t>
  </si>
  <si>
    <t xml:space="preserve">unused_DDR_XM1_B1WCK_N</t>
  </si>
  <si>
    <t xml:space="preserve">DDR_XM1_B1WCK_N:b</t>
  </si>
  <si>
    <t xml:space="preserve">ddr_xm1_b1wck_n</t>
  </si>
  <si>
    <t xml:space="preserve">AK8</t>
  </si>
  <si>
    <t xml:space="preserve">unused_DDR_XM1_B1RDQS_P</t>
  </si>
  <si>
    <t xml:space="preserve">DDR_XM1_B1RDQS_P:b</t>
  </si>
  <si>
    <t xml:space="preserve">ddr_xm1_b1rdqs_p</t>
  </si>
  <si>
    <t xml:space="preserve">AK10</t>
  </si>
  <si>
    <t xml:space="preserve">unused_DDR_XM1_B1RDQS_N</t>
  </si>
  <si>
    <t xml:space="preserve">DDR_XM1_B1RDQS_N:b</t>
  </si>
  <si>
    <t xml:space="preserve">ddr_xm1_b1rdqs_n</t>
  </si>
  <si>
    <t xml:space="preserve">AK11</t>
  </si>
  <si>
    <t xml:space="preserve">unused_DDR_XM1_B2A_CA0</t>
  </si>
  <si>
    <t xml:space="preserve">DDR_XM1_B2A_CA[0]:b</t>
  </si>
  <si>
    <t xml:space="preserve">ddr_xm1_b2a_ca0</t>
  </si>
  <si>
    <t xml:space="preserve">AG3</t>
  </si>
  <si>
    <t xml:space="preserve">unused_DDR_XM1_B2A_CA1</t>
  </si>
  <si>
    <t xml:space="preserve">DDR_XM1_B2A_CA[1]:b</t>
  </si>
  <si>
    <t xml:space="preserve">ddr_xm1_b2a_ca1</t>
  </si>
  <si>
    <t xml:space="preserve">AJ1</t>
  </si>
  <si>
    <t xml:space="preserve">unused_DDR_XM1_B2A_CA2</t>
  </si>
  <si>
    <t xml:space="preserve">DDR_XM1_B2A_CA[2]:b</t>
  </si>
  <si>
    <t xml:space="preserve">ddr_xm1_b2a_ca2</t>
  </si>
  <si>
    <t xml:space="preserve">AK3</t>
  </si>
  <si>
    <t xml:space="preserve">unused_DDR_XM1_B2A_CA3</t>
  </si>
  <si>
    <t xml:space="preserve">DDR_XM1_B2A_CA[3]:b</t>
  </si>
  <si>
    <t xml:space="preserve">ddr_xm1_b2a_ca3</t>
  </si>
  <si>
    <t xml:space="preserve">AK2</t>
  </si>
  <si>
    <t xml:space="preserve">unused_DDR_XM1_B2A_CA4</t>
  </si>
  <si>
    <t xml:space="preserve">DDR_XM1_B2A_CA[4]:b</t>
  </si>
  <si>
    <t xml:space="preserve">ddr_xm1_b2a_ca4</t>
  </si>
  <si>
    <t xml:space="preserve">AJ2</t>
  </si>
  <si>
    <t xml:space="preserve">unused_DDR_XM1_B2A_CA5</t>
  </si>
  <si>
    <t xml:space="preserve">DDR_XM1_B2A_CA[5]:b</t>
  </si>
  <si>
    <t xml:space="preserve">ddr_xm1_b2a_ca5</t>
  </si>
  <si>
    <t xml:space="preserve">AK1</t>
  </si>
  <si>
    <t xml:space="preserve">unused_DDR_XM1_B2A_CA6</t>
  </si>
  <si>
    <t xml:space="preserve">DDR_XM1_B2A_CA[6]:b</t>
  </si>
  <si>
    <t xml:space="preserve">ddr_xm1_b2a_ca6</t>
  </si>
  <si>
    <t xml:space="preserve">AG1</t>
  </si>
  <si>
    <t xml:space="preserve">unused_DDR_XM1_B2B_CA0</t>
  </si>
  <si>
    <t xml:space="preserve">DDR_XM1_B2B_CA[0]:b</t>
  </si>
  <si>
    <t xml:space="preserve">ddr_xm1_b2b_ca0</t>
  </si>
  <si>
    <t xml:space="preserve">AV3</t>
  </si>
  <si>
    <t xml:space="preserve">unused_DDR_XM1_B2B_CA1</t>
  </si>
  <si>
    <t xml:space="preserve">DDR_XM1_B2B_CA[1]:b</t>
  </si>
  <si>
    <t xml:space="preserve">ddr_xm1_b2b_ca1</t>
  </si>
  <si>
    <t xml:space="preserve">AT3</t>
  </si>
  <si>
    <t xml:space="preserve">unused_DDR_XM1_B2B_CA2</t>
  </si>
  <si>
    <t xml:space="preserve">DDR_XM1_B2B_CA[2]:b</t>
  </si>
  <si>
    <t xml:space="preserve">ddr_xm1_b2b_ca2</t>
  </si>
  <si>
    <t xml:space="preserve">AN3</t>
  </si>
  <si>
    <t xml:space="preserve">unused_DDR_XM1_B2B_CA3</t>
  </si>
  <si>
    <t xml:space="preserve">DDR_XM1_B2B_CA[3]:b</t>
  </si>
  <si>
    <t xml:space="preserve">ddr_xm1_b2b_ca3</t>
  </si>
  <si>
    <t xml:space="preserve">AN2</t>
  </si>
  <si>
    <t xml:space="preserve">unused_DDR_XM1_B2B_CA4</t>
  </si>
  <si>
    <t xml:space="preserve">DDR_XM1_B2B_CA[4]:b</t>
  </si>
  <si>
    <t xml:space="preserve">ddr_xm1_b2b_ca4</t>
  </si>
  <si>
    <t xml:space="preserve">AT2</t>
  </si>
  <si>
    <t xml:space="preserve">unused_DDR_XM1_B2B_CA5</t>
  </si>
  <si>
    <t xml:space="preserve">DDR_XM1_B2B_CA[5]:b</t>
  </si>
  <si>
    <t xml:space="preserve">ddr_xm1_b2b_ca5</t>
  </si>
  <si>
    <t xml:space="preserve">AR1</t>
  </si>
  <si>
    <t xml:space="preserve">unused_DDR_XM1_B2B_CA6</t>
  </si>
  <si>
    <t xml:space="preserve">DDR_XM1_B2B_CA[6]:b</t>
  </si>
  <si>
    <t xml:space="preserve">ddr_xm1_b2b_ca6</t>
  </si>
  <si>
    <t xml:space="preserve">AT1</t>
  </si>
  <si>
    <t xml:space="preserve">unused_DDR_XM1_B2A_CS_CKE0</t>
  </si>
  <si>
    <t xml:space="preserve">DDR_XM1_B2A_CS_CKE0:b</t>
  </si>
  <si>
    <t xml:space="preserve">ddr_xm1_b2a_cs_cke0</t>
  </si>
  <si>
    <t xml:space="preserve">AG2</t>
  </si>
  <si>
    <t xml:space="preserve">unused_DDR_XM1_B2A_CS_CKE1</t>
  </si>
  <si>
    <t xml:space="preserve">DDR_XM1_B2A_CS_CKE1:b</t>
  </si>
  <si>
    <t xml:space="preserve">ddr_xm1_b2a_cs_cke1</t>
  </si>
  <si>
    <t xml:space="preserve">AJ3</t>
  </si>
  <si>
    <t xml:space="preserve">unused_DDR_XM1_B2B_CS_CKE0</t>
  </si>
  <si>
    <t xml:space="preserve">DDR_XM1_B2B_CS_CKE0:b</t>
  </si>
  <si>
    <t xml:space="preserve">ddr_xm1_b2b_cs_cke0</t>
  </si>
  <si>
    <t xml:space="preserve">AR3</t>
  </si>
  <si>
    <t xml:space="preserve">unused_DDR_XM1_B2B_CS_CKE1</t>
  </si>
  <si>
    <t xml:space="preserve">DDR_XM1_B2B_CS_CKE1:b</t>
  </si>
  <si>
    <t xml:space="preserve">ddr_xm1_b2b_cs_cke1</t>
  </si>
  <si>
    <t xml:space="preserve">AR2</t>
  </si>
  <si>
    <t xml:space="preserve">unused_DDR_XM1_B2A_CLK_P</t>
  </si>
  <si>
    <t xml:space="preserve">DDR_XM1_B2A_CLK_P:b</t>
  </si>
  <si>
    <t xml:space="preserve">ddr_xm1_b2a_clk_p</t>
  </si>
  <si>
    <t xml:space="preserve">AM3</t>
  </si>
  <si>
    <t xml:space="preserve">unused_DDR_XM1_B2A_CLK_N</t>
  </si>
  <si>
    <t xml:space="preserve">DDR_XM1_B2A_CLK_N:b</t>
  </si>
  <si>
    <t xml:space="preserve">ddr_xm1_b2a_clk_n</t>
  </si>
  <si>
    <t xml:space="preserve">AM2</t>
  </si>
  <si>
    <t xml:space="preserve">unused_DDR_XM1_B2B_CLK_P</t>
  </si>
  <si>
    <t xml:space="preserve">DDR_XM1_B2B_CLK_P:b</t>
  </si>
  <si>
    <t xml:space="preserve">ddr_xm1_b2b_clk_p</t>
  </si>
  <si>
    <t xml:space="preserve">AN1</t>
  </si>
  <si>
    <t xml:space="preserve">unused_DDR_XM1_B2B_CLK_N</t>
  </si>
  <si>
    <t xml:space="preserve">DDR_XM1_B2B_CLK_N:b</t>
  </si>
  <si>
    <t xml:space="preserve">ddr_xm1_b2b_clk_n</t>
  </si>
  <si>
    <t xml:space="preserve">AM1</t>
  </si>
  <si>
    <t xml:space="preserve">unused_DDR_XM1_B3D0</t>
  </si>
  <si>
    <t xml:space="preserve">DDR_XM1_B3D[0]:b</t>
  </si>
  <si>
    <t xml:space="preserve">ddr_xm1_b3d0</t>
  </si>
  <si>
    <t xml:space="preserve">AM5</t>
  </si>
  <si>
    <t xml:space="preserve">unused_DDR_XM1_B3D1</t>
  </si>
  <si>
    <t xml:space="preserve">DDR_XM1_B3D[1]:b</t>
  </si>
  <si>
    <t xml:space="preserve">ddr_xm1_b3d1</t>
  </si>
  <si>
    <t xml:space="preserve">AM6</t>
  </si>
  <si>
    <t xml:space="preserve">unused_DDR_XM1_B3D2</t>
  </si>
  <si>
    <t xml:space="preserve">DDR_XM1_B3D[2]:b</t>
  </si>
  <si>
    <t xml:space="preserve">ddr_xm1_b3d2</t>
  </si>
  <si>
    <t xml:space="preserve">AN4</t>
  </si>
  <si>
    <t xml:space="preserve">unused_DDR_XM1_B3D3</t>
  </si>
  <si>
    <t xml:space="preserve">DDR_XM1_B3D[3]:b</t>
  </si>
  <si>
    <t xml:space="preserve">ddr_xm1_b3d3</t>
  </si>
  <si>
    <t xml:space="preserve">AL4</t>
  </si>
  <si>
    <t xml:space="preserve">unused_DDR_XM1_B3D4</t>
  </si>
  <si>
    <t xml:space="preserve">DDR_XM1_B3D[4]:b</t>
  </si>
  <si>
    <t xml:space="preserve">ddr_xm1_b3d4</t>
  </si>
  <si>
    <t xml:space="preserve">AN6</t>
  </si>
  <si>
    <t xml:space="preserve">unused_DDR_XM1_B3D5</t>
  </si>
  <si>
    <t xml:space="preserve">DDR_XM1_B3D[5]:b</t>
  </si>
  <si>
    <t xml:space="preserve">ddr_xm1_b3d5</t>
  </si>
  <si>
    <t xml:space="preserve">AN5</t>
  </si>
  <si>
    <t xml:space="preserve">unused_DDR_XM1_B3D6</t>
  </si>
  <si>
    <t xml:space="preserve">DDR_XM1_B3D[6]:b</t>
  </si>
  <si>
    <t xml:space="preserve">ddr_xm1_b3d6</t>
  </si>
  <si>
    <t xml:space="preserve">AP6</t>
  </si>
  <si>
    <t xml:space="preserve">unused_DDR_XM1_B3D7</t>
  </si>
  <si>
    <t xml:space="preserve">DDR_XM1_B3D[7]:b</t>
  </si>
  <si>
    <t xml:space="preserve">ddr_xm1_b3d7</t>
  </si>
  <si>
    <t xml:space="preserve">AP7</t>
  </si>
  <si>
    <t xml:space="preserve">unused_DDR_XM1_B3DMI</t>
  </si>
  <si>
    <t xml:space="preserve">DDR_XM1_B3DMI:b</t>
  </si>
  <si>
    <t xml:space="preserve">ddr_xm1_b3dmi</t>
  </si>
  <si>
    <t xml:space="preserve">AM7</t>
  </si>
  <si>
    <t xml:space="preserve">unused_DDR_XM1_B3WCK_P</t>
  </si>
  <si>
    <t xml:space="preserve">DDR_XM1_B3WCK_P:b</t>
  </si>
  <si>
    <t xml:space="preserve">ddr_xm1_b3wck_p</t>
  </si>
  <si>
    <t xml:space="preserve">AN11</t>
  </si>
  <si>
    <t xml:space="preserve">unused_DDR_XM1_B3WCK_N</t>
  </si>
  <si>
    <t xml:space="preserve">DDR_XM1_B3WCK_N:b</t>
  </si>
  <si>
    <t xml:space="preserve">ddr_xm1_b3wck_n</t>
  </si>
  <si>
    <t xml:space="preserve">AN10</t>
  </si>
  <si>
    <t xml:space="preserve">unused_DDR_XM1_B3RDQS_P</t>
  </si>
  <si>
    <t xml:space="preserve">DDR_XM1_B3RDQS_P:b</t>
  </si>
  <si>
    <t xml:space="preserve">ddr_xm1_b3rdqs_p</t>
  </si>
  <si>
    <t xml:space="preserve">AN8</t>
  </si>
  <si>
    <t xml:space="preserve">unused_DDR_XM1_B3RDQS_N</t>
  </si>
  <si>
    <t xml:space="preserve">DDR_XM1_B3RDQS_N:b</t>
  </si>
  <si>
    <t xml:space="preserve">ddr_xm1_b3rdqs_n</t>
  </si>
  <si>
    <t xml:space="preserve">AM8</t>
  </si>
  <si>
    <t xml:space="preserve">unused_DDR_XM1_B4D0</t>
  </si>
  <si>
    <t xml:space="preserve">DDR_XM1_B4D[0]:b</t>
  </si>
  <si>
    <t xml:space="preserve">ddr_xm1_b4d0</t>
  </si>
  <si>
    <t xml:space="preserve">AU7</t>
  </si>
  <si>
    <t xml:space="preserve">unused_DDR_XM1_B4D1</t>
  </si>
  <si>
    <t xml:space="preserve">DDR_XM1_B4D[1]:b</t>
  </si>
  <si>
    <t xml:space="preserve">ddr_xm1_b4d1</t>
  </si>
  <si>
    <t xml:space="preserve">AT4</t>
  </si>
  <si>
    <t xml:space="preserve">unused_DDR_XM1_B4D2</t>
  </si>
  <si>
    <t xml:space="preserve">DDR_XM1_B4D[2]:b</t>
  </si>
  <si>
    <t xml:space="preserve">ddr_xm1_b4d2</t>
  </si>
  <si>
    <t xml:space="preserve">AT6</t>
  </si>
  <si>
    <t xml:space="preserve">unused_DDR_XM1_B4D3</t>
  </si>
  <si>
    <t xml:space="preserve">DDR_XM1_B4D[3]:b</t>
  </si>
  <si>
    <t xml:space="preserve">ddr_xm1_b4d3</t>
  </si>
  <si>
    <t xml:space="preserve">AR5</t>
  </si>
  <si>
    <t xml:space="preserve">unused_DDR_XM1_B4D4</t>
  </si>
  <si>
    <t xml:space="preserve">DDR_XM1_B4D[4]:b</t>
  </si>
  <si>
    <t xml:space="preserve">ddr_xm1_b4d4</t>
  </si>
  <si>
    <t xml:space="preserve">AR6</t>
  </si>
  <si>
    <t xml:space="preserve">unused_DDR_XM1_B4D5</t>
  </si>
  <si>
    <t xml:space="preserve">DDR_XM1_B4D[5]:b</t>
  </si>
  <si>
    <t xml:space="preserve">ddr_xm1_b4d5</t>
  </si>
  <si>
    <t xml:space="preserve">AR7</t>
  </si>
  <si>
    <t xml:space="preserve">unused_DDR_XM1_B4D6</t>
  </si>
  <si>
    <t xml:space="preserve">DDR_XM1_B4D[6]:b</t>
  </si>
  <si>
    <t xml:space="preserve">ddr_xm1_b4d6</t>
  </si>
  <si>
    <t xml:space="preserve">AP3</t>
  </si>
  <si>
    <t xml:space="preserve">unused_DDR_XM1_B4D7</t>
  </si>
  <si>
    <t xml:space="preserve">DDR_XM1_B4D[7]:b</t>
  </si>
  <si>
    <t xml:space="preserve">ddr_xm1_b4d7</t>
  </si>
  <si>
    <t xml:space="preserve">AP4</t>
  </si>
  <si>
    <t xml:space="preserve">unused_DDR_XM1_B4DMI</t>
  </si>
  <si>
    <t xml:space="preserve">DDR_XM1_B4DMI:b</t>
  </si>
  <si>
    <t xml:space="preserve">ddr_xm1_b4dmi</t>
  </si>
  <si>
    <t xml:space="preserve">AT5</t>
  </si>
  <si>
    <t xml:space="preserve">unused_DDR_XM1_B4WCK_P</t>
  </si>
  <si>
    <t xml:space="preserve">DDR_XM1_B4WCK_P:b</t>
  </si>
  <si>
    <t xml:space="preserve">ddr_xm1_b4wck_p</t>
  </si>
  <si>
    <t xml:space="preserve">AT8</t>
  </si>
  <si>
    <t xml:space="preserve">unused_DDR_XM1_B4WCK_N</t>
  </si>
  <si>
    <t xml:space="preserve">DDR_XM1_B4WCK_N:b</t>
  </si>
  <si>
    <t xml:space="preserve">ddr_xm1_b4wck_n</t>
  </si>
  <si>
    <t xml:space="preserve">AR8</t>
  </si>
  <si>
    <t xml:space="preserve">unused_DDR_XM1_B4RDQS_P</t>
  </si>
  <si>
    <t xml:space="preserve">DDR_XM1_B4RDQS_P:b</t>
  </si>
  <si>
    <t xml:space="preserve">ddr_xm1_b4rdqs_p</t>
  </si>
  <si>
    <t xml:space="preserve">AP9</t>
  </si>
  <si>
    <t xml:space="preserve">unused_DDR_XM1_B4RDQS_N</t>
  </si>
  <si>
    <t xml:space="preserve">DDR_XM1_B4RDQS_N:b</t>
  </si>
  <si>
    <t xml:space="preserve">ddr_xm1_b4rdqs_n</t>
  </si>
  <si>
    <t xml:space="preserve">AP10</t>
  </si>
  <si>
    <t xml:space="preserve">unused_DDR_XM1_B5D0</t>
  </si>
  <si>
    <t xml:space="preserve">DDR_XM1_B5D[0]:b</t>
  </si>
  <si>
    <t xml:space="preserve">ddr_xm1_b5d0</t>
  </si>
  <si>
    <t xml:space="preserve">AU3</t>
  </si>
  <si>
    <t xml:space="preserve">unused_DDR_XM1_B5D1</t>
  </si>
  <si>
    <t xml:space="preserve">DDR_XM1_B5D[1]:b</t>
  </si>
  <si>
    <t xml:space="preserve">ddr_xm1_b5d1</t>
  </si>
  <si>
    <t xml:space="preserve">AU4</t>
  </si>
  <si>
    <t xml:space="preserve">unused_DDR_XM1_B5D2</t>
  </si>
  <si>
    <t xml:space="preserve">DDR_XM1_B5D[2]:b</t>
  </si>
  <si>
    <t xml:space="preserve">ddr_xm1_b5d2</t>
  </si>
  <si>
    <t xml:space="preserve">AV7</t>
  </si>
  <si>
    <t xml:space="preserve">unused_DDR_XM1_B5D3</t>
  </si>
  <si>
    <t xml:space="preserve">DDR_XM1_B5D[3]:b</t>
  </si>
  <si>
    <t xml:space="preserve">ddr_xm1_b5d3</t>
  </si>
  <si>
    <t xml:space="preserve">AW5</t>
  </si>
  <si>
    <t xml:space="preserve">unused_DDR_XM1_B5D4</t>
  </si>
  <si>
    <t xml:space="preserve">DDR_XM1_B5D[4]:b</t>
  </si>
  <si>
    <t xml:space="preserve">ddr_xm1_b5d4</t>
  </si>
  <si>
    <t xml:space="preserve">AW4</t>
  </si>
  <si>
    <t xml:space="preserve">unused_DDR_XM1_B5D5</t>
  </si>
  <si>
    <t xml:space="preserve">DDR_XM1_B5D[5]:b</t>
  </si>
  <si>
    <t xml:space="preserve">ddr_xm1_b5d5</t>
  </si>
  <si>
    <t xml:space="preserve">AU6</t>
  </si>
  <si>
    <t xml:space="preserve">unused_DDR_XM1_B5D6</t>
  </si>
  <si>
    <t xml:space="preserve">DDR_XM1_B5D[6]:b</t>
  </si>
  <si>
    <t xml:space="preserve">ddr_xm1_b5d6</t>
  </si>
  <si>
    <t xml:space="preserve">AV5</t>
  </si>
  <si>
    <t xml:space="preserve">unused_DDR_XM1_B5D7</t>
  </si>
  <si>
    <t xml:space="preserve">DDR_XM1_B5D[7]:b</t>
  </si>
  <si>
    <t xml:space="preserve">ddr_xm1_b5d7</t>
  </si>
  <si>
    <t xml:space="preserve">AW6</t>
  </si>
  <si>
    <t xml:space="preserve">unused_DDR_XM1_B5DMI</t>
  </si>
  <si>
    <t xml:space="preserve">DDR_XM1_B5DMI:b</t>
  </si>
  <si>
    <t xml:space="preserve">ddr_xm1_b5dmi</t>
  </si>
  <si>
    <t xml:space="preserve">AV6</t>
  </si>
  <si>
    <t xml:space="preserve">unused_DDR_XM1_B5WCK_P</t>
  </si>
  <si>
    <t xml:space="preserve">DDR_XM1_B5WCK_P:b</t>
  </si>
  <si>
    <t xml:space="preserve">ddr_xm1_b5wck_p</t>
  </si>
  <si>
    <t xml:space="preserve">AU10</t>
  </si>
  <si>
    <t xml:space="preserve">unused_DDR_XM1_B5WCK_N</t>
  </si>
  <si>
    <t xml:space="preserve">DDR_XM1_B5WCK_N:b</t>
  </si>
  <si>
    <t xml:space="preserve">ddr_xm1_b5wck_n</t>
  </si>
  <si>
    <t xml:space="preserve">AU9</t>
  </si>
  <si>
    <t xml:space="preserve">unused_DDR_XM1_B5RDQS_P</t>
  </si>
  <si>
    <t xml:space="preserve">DDR_XM1_B5RDQS_P:b</t>
  </si>
  <si>
    <t xml:space="preserve">ddr_xm1_b5rdqs_p</t>
  </si>
  <si>
    <t xml:space="preserve">AT11</t>
  </si>
  <si>
    <t xml:space="preserve">unused_DDR_XM1_B5RDQS_N</t>
  </si>
  <si>
    <t xml:space="preserve">DDR_XM1_B5RDQS_N:b</t>
  </si>
  <si>
    <t xml:space="preserve">ddr_xm1_b5rdqs_n</t>
  </si>
  <si>
    <t xml:space="preserve">AT10</t>
  </si>
  <si>
    <t xml:space="preserve">unused_DDR_XM1_B6D0</t>
  </si>
  <si>
    <t xml:space="preserve">DDR_XM1_B6D[0]:b</t>
  </si>
  <si>
    <t xml:space="preserve">ddr_xm1_b6d0</t>
  </si>
  <si>
    <t xml:space="preserve">AY7</t>
  </si>
  <si>
    <t xml:space="preserve">unused_DDR_XM1_B6D1</t>
  </si>
  <si>
    <t xml:space="preserve">DDR_XM1_B6D[1]:b</t>
  </si>
  <si>
    <t xml:space="preserve">ddr_xm1_b6d1</t>
  </si>
  <si>
    <t xml:space="preserve">AY11</t>
  </si>
  <si>
    <t xml:space="preserve">unused_DDR_XM1_B6D2</t>
  </si>
  <si>
    <t xml:space="preserve">DDR_XM1_B6D[2]:b</t>
  </si>
  <si>
    <t xml:space="preserve">ddr_xm1_b6d2</t>
  </si>
  <si>
    <t xml:space="preserve">BB5</t>
  </si>
  <si>
    <t xml:space="preserve">unused_DDR_XM1_B6D3</t>
  </si>
  <si>
    <t xml:space="preserve">DDR_XM1_B6D[3]:b</t>
  </si>
  <si>
    <t xml:space="preserve">ddr_xm1_b6d3</t>
  </si>
  <si>
    <t xml:space="preserve">BB6</t>
  </si>
  <si>
    <t xml:space="preserve">unused_DDR_XM1_B6D4</t>
  </si>
  <si>
    <t xml:space="preserve">DDR_XM1_B6D[4]:b</t>
  </si>
  <si>
    <t xml:space="preserve">ddr_xm1_b6d4</t>
  </si>
  <si>
    <t xml:space="preserve">AY6</t>
  </si>
  <si>
    <t xml:space="preserve">unused_DDR_XM1_B6D5</t>
  </si>
  <si>
    <t xml:space="preserve">DDR_XM1_B6D[5]:b</t>
  </si>
  <si>
    <t xml:space="preserve">ddr_xm1_b6d5</t>
  </si>
  <si>
    <t xml:space="preserve">BA5</t>
  </si>
  <si>
    <t xml:space="preserve">unused_DDR_XM1_B6D6</t>
  </si>
  <si>
    <t xml:space="preserve">DDR_XM1_B6D[6]:b</t>
  </si>
  <si>
    <t xml:space="preserve">ddr_xm1_b6d6</t>
  </si>
  <si>
    <t xml:space="preserve">AY4</t>
  </si>
  <si>
    <t xml:space="preserve">unused_DDR_XM1_B6D7</t>
  </si>
  <si>
    <t xml:space="preserve">DDR_XM1_B6D[7]:b</t>
  </si>
  <si>
    <t xml:space="preserve">ddr_xm1_b6d7</t>
  </si>
  <si>
    <t xml:space="preserve">AY3</t>
  </si>
  <si>
    <t xml:space="preserve">unused_DDR_XM1_B6DMI</t>
  </si>
  <si>
    <t xml:space="preserve">DDR_XM1_B6DMI:b</t>
  </si>
  <si>
    <t xml:space="preserve">ddr_xm1_b6dmi</t>
  </si>
  <si>
    <t xml:space="preserve">BA6</t>
  </si>
  <si>
    <t xml:space="preserve">unused_DDR_XM1_B6WCK_P</t>
  </si>
  <si>
    <t xml:space="preserve">DDR_XM1_B6WCK_P:b</t>
  </si>
  <si>
    <t xml:space="preserve">ddr_xm1_b6wck_p</t>
  </si>
  <si>
    <t xml:space="preserve">AW8</t>
  </si>
  <si>
    <t xml:space="preserve">unused_DDR_XM1_B6WCK_N</t>
  </si>
  <si>
    <t xml:space="preserve">DDR_XM1_B6WCK_N:b</t>
  </si>
  <si>
    <t xml:space="preserve">ddr_xm1_b6wck_n</t>
  </si>
  <si>
    <t xml:space="preserve">AV8</t>
  </si>
  <si>
    <t xml:space="preserve">unused_DDR_XM1_B6RDQS_P</t>
  </si>
  <si>
    <t xml:space="preserve">DDR_XM1_B6RDQS_P:b</t>
  </si>
  <si>
    <t xml:space="preserve">ddr_xm1_b6rdqs_p</t>
  </si>
  <si>
    <t xml:space="preserve">AW10</t>
  </si>
  <si>
    <t xml:space="preserve">unused_DDR_XM1_B6RDQS_N</t>
  </si>
  <si>
    <t xml:space="preserve">DDR_XM1_B6RDQS_N:b</t>
  </si>
  <si>
    <t xml:space="preserve">ddr_xm1_b6rdqs_n</t>
  </si>
  <si>
    <t xml:space="preserve">AW11</t>
  </si>
  <si>
    <t xml:space="preserve">unused_DDR_XM1_B7A_CA0</t>
  </si>
  <si>
    <t xml:space="preserve">DDR_XM1_B7A_CA[0]:b</t>
  </si>
  <si>
    <t xml:space="preserve">ddr_xm1_b7a_ca0</t>
  </si>
  <si>
    <t xml:space="preserve">AW1</t>
  </si>
  <si>
    <t xml:space="preserve">unused_DDR_XM1_B7A_CA1</t>
  </si>
  <si>
    <t xml:space="preserve">DDR_XM1_B7A_CA[1]:b</t>
  </si>
  <si>
    <t xml:space="preserve">ddr_xm1_b7a_ca1</t>
  </si>
  <si>
    <t xml:space="preserve">AV2</t>
  </si>
  <si>
    <t xml:space="preserve">unused_DDR_XM1_B7A_CA2</t>
  </si>
  <si>
    <t xml:space="preserve">DDR_XM1_B7A_CA[2]:b</t>
  </si>
  <si>
    <t xml:space="preserve">ddr_xm1_b7a_ca2</t>
  </si>
  <si>
    <t xml:space="preserve">AW2</t>
  </si>
  <si>
    <t xml:space="preserve">unused_DDR_XM1_B7A_CA3</t>
  </si>
  <si>
    <t xml:space="preserve">DDR_XM1_B7A_CA[3]:b</t>
  </si>
  <si>
    <t xml:space="preserve">ddr_xm1_b7a_ca3</t>
  </si>
  <si>
    <t xml:space="preserve">AV1</t>
  </si>
  <si>
    <t xml:space="preserve">unused_DDR_XM1_B7A_CA4</t>
  </si>
  <si>
    <t xml:space="preserve">DDR_XM1_B7A_CA[4]:b</t>
  </si>
  <si>
    <t xml:space="preserve">ddr_xm1_b7a_ca4</t>
  </si>
  <si>
    <t xml:space="preserve">BA2</t>
  </si>
  <si>
    <t xml:space="preserve">unused_DDR_XM1_B7A_CA5</t>
  </si>
  <si>
    <t xml:space="preserve">DDR_XM1_B7A_CA[5]:b</t>
  </si>
  <si>
    <t xml:space="preserve">ddr_xm1_b7a_ca5</t>
  </si>
  <si>
    <t xml:space="preserve">BA1</t>
  </si>
  <si>
    <t xml:space="preserve">unused_DDR_XM1_B7A_CA6</t>
  </si>
  <si>
    <t xml:space="preserve">DDR_XM1_B7A_CA[6]:b</t>
  </si>
  <si>
    <t xml:space="preserve">ddr_xm1_b7a_ca6</t>
  </si>
  <si>
    <t xml:space="preserve">BB1</t>
  </si>
  <si>
    <t xml:space="preserve">unused_DDR_XM1_B7B_CA0</t>
  </si>
  <si>
    <t xml:space="preserve">DDR_XM1_B7B_CA[0]:b</t>
  </si>
  <si>
    <t xml:space="preserve">ddr_xm1_b7b_ca0</t>
  </si>
  <si>
    <t xml:space="preserve">BH2</t>
  </si>
  <si>
    <t xml:space="preserve">unused_DDR_XM1_B7B_CA1</t>
  </si>
  <si>
    <t xml:space="preserve">DDR_XM1_B7B_CA[1]:b</t>
  </si>
  <si>
    <t xml:space="preserve">ddr_xm1_b7b_ca1</t>
  </si>
  <si>
    <t xml:space="preserve">BH1</t>
  </si>
  <si>
    <t xml:space="preserve">unused_DDR_XM1_B7B_CA2</t>
  </si>
  <si>
    <t xml:space="preserve">DDR_XM1_B7B_CA[2]:b</t>
  </si>
  <si>
    <t xml:space="preserve">ddr_xm1_b7b_ca2</t>
  </si>
  <si>
    <t xml:space="preserve">BG3</t>
  </si>
  <si>
    <t xml:space="preserve">unused_DDR_XM1_B7B_CA3</t>
  </si>
  <si>
    <t xml:space="preserve">DDR_XM1_B7B_CA[3]:b</t>
  </si>
  <si>
    <t xml:space="preserve">ddr_xm1_b7b_ca3</t>
  </si>
  <si>
    <t xml:space="preserve">BE3</t>
  </si>
  <si>
    <t xml:space="preserve">unused_DDR_XM1_B7B_CA4</t>
  </si>
  <si>
    <t xml:space="preserve">DDR_XM1_B7B_CA[4]:b</t>
  </si>
  <si>
    <t xml:space="preserve">ddr_xm1_b7b_ca4</t>
  </si>
  <si>
    <t xml:space="preserve">BE2</t>
  </si>
  <si>
    <t xml:space="preserve">unused_DDR_XM1_B7B_CA5</t>
  </si>
  <si>
    <t xml:space="preserve">DDR_XM1_B7B_CA[5]:b</t>
  </si>
  <si>
    <t xml:space="preserve">ddr_xm1_b7b_ca5</t>
  </si>
  <si>
    <t xml:space="preserve">BD1</t>
  </si>
  <si>
    <t xml:space="preserve">unused_DDR_XM1_B7B_CA6</t>
  </si>
  <si>
    <t xml:space="preserve">DDR_XM1_B7B_CA[6]:b</t>
  </si>
  <si>
    <t xml:space="preserve">ddr_xm1_b7b_ca6</t>
  </si>
  <si>
    <t xml:space="preserve">BE1</t>
  </si>
  <si>
    <t xml:space="preserve">unused_DDR_XM1_B7A_CS_CKE0</t>
  </si>
  <si>
    <t xml:space="preserve">DDR_XM1_B7A_CS_CKE0:b</t>
  </si>
  <si>
    <t xml:space="preserve">ddr_xm1_b7a_cs_cke0</t>
  </si>
  <si>
    <t xml:space="preserve">AW3</t>
  </si>
  <si>
    <t xml:space="preserve">unused_DDR_XM1_B7A_CS_CKE1</t>
  </si>
  <si>
    <t xml:space="preserve">DDR_XM1_B7A_CS_CKE1:b</t>
  </si>
  <si>
    <t xml:space="preserve">ddr_xm1_b7a_cs_cke1</t>
  </si>
  <si>
    <t xml:space="preserve">BA3</t>
  </si>
  <si>
    <t xml:space="preserve">unused_DDR_XM1_B7B_CS_CKE0</t>
  </si>
  <si>
    <t xml:space="preserve">DDR_XM1_B7B_CS_CKE0:b</t>
  </si>
  <si>
    <t xml:space="preserve">ddr_xm1_b7b_cs_cke0</t>
  </si>
  <si>
    <t xml:space="preserve">BG1</t>
  </si>
  <si>
    <t xml:space="preserve">unused_DDR_XM1_B7B_CS_CKE1</t>
  </si>
  <si>
    <t xml:space="preserve">DDR_XM1_B7B_CS_CKE1:b</t>
  </si>
  <si>
    <t xml:space="preserve">ddr_xm1_b7b_cs_cke1</t>
  </si>
  <si>
    <t xml:space="preserve">BG2</t>
  </si>
  <si>
    <t xml:space="preserve">unused_DDR_XM1_B7A_CLK_P</t>
  </si>
  <si>
    <t xml:space="preserve">DDR_XM1_B7A_CLK_P:b</t>
  </si>
  <si>
    <t xml:space="preserve">ddr_xm1_b7a_clk_p</t>
  </si>
  <si>
    <t xml:space="preserve">BB3</t>
  </si>
  <si>
    <t xml:space="preserve">unused_DDR_XM1_B7A_CLK_N</t>
  </si>
  <si>
    <t xml:space="preserve">DDR_XM1_B7A_CLK_N:b</t>
  </si>
  <si>
    <t xml:space="preserve">ddr_xm1_b7a_clk_n</t>
  </si>
  <si>
    <t xml:space="preserve">BB2</t>
  </si>
  <si>
    <t xml:space="preserve">unused_DDR_XM1_B7B_CLK_P</t>
  </si>
  <si>
    <t xml:space="preserve">DDR_XM1_B7B_CLK_P:b</t>
  </si>
  <si>
    <t xml:space="preserve">ddr_xm1_b7b_clk_p</t>
  </si>
  <si>
    <t xml:space="preserve">BD2</t>
  </si>
  <si>
    <t xml:space="preserve">unused_DDR_XM1_B7B_CLK_N</t>
  </si>
  <si>
    <t xml:space="preserve">DDR_XM1_B7B_CLK_N:b</t>
  </si>
  <si>
    <t xml:space="preserve">ddr_xm1_b7b_clk_n</t>
  </si>
  <si>
    <t xml:space="preserve">BD3</t>
  </si>
  <si>
    <t xml:space="preserve">unused_DDR_XM1_B8D0</t>
  </si>
  <si>
    <t xml:space="preserve">DDR_XM1_B8D[0]:b</t>
  </si>
  <si>
    <t xml:space="preserve">ddr_xm1_b8d0</t>
  </si>
  <si>
    <t xml:space="preserve">AY9</t>
  </si>
  <si>
    <t xml:space="preserve">unused_DDR_XM1_B8D1</t>
  </si>
  <si>
    <t xml:space="preserve">DDR_XM1_B8D[1]:b</t>
  </si>
  <si>
    <t xml:space="preserve">ddr_xm1_b8d1</t>
  </si>
  <si>
    <t xml:space="preserve">BD5</t>
  </si>
  <si>
    <t xml:space="preserve">unused_DDR_XM1_B8D2</t>
  </si>
  <si>
    <t xml:space="preserve">DDR_XM1_B8D[2]:b</t>
  </si>
  <si>
    <t xml:space="preserve">ddr_xm1_b8d2</t>
  </si>
  <si>
    <t xml:space="preserve">BB4</t>
  </si>
  <si>
    <t xml:space="preserve">unused_DDR_XM1_B8D3</t>
  </si>
  <si>
    <t xml:space="preserve">DDR_XM1_B8D[3]:b</t>
  </si>
  <si>
    <t xml:space="preserve">ddr_xm1_b8d3</t>
  </si>
  <si>
    <t xml:space="preserve">BD6</t>
  </si>
  <si>
    <t xml:space="preserve">unused_DDR_XM1_B8D4</t>
  </si>
  <si>
    <t xml:space="preserve">DDR_XM1_B8D[4]:b</t>
  </si>
  <si>
    <t xml:space="preserve">ddr_xm1_b8d4</t>
  </si>
  <si>
    <t xml:space="preserve">BC4</t>
  </si>
  <si>
    <t xml:space="preserve">unused_DDR_XM1_B8D5</t>
  </si>
  <si>
    <t xml:space="preserve">DDR_XM1_B8D[5]:b</t>
  </si>
  <si>
    <t xml:space="preserve">ddr_xm1_b8d5</t>
  </si>
  <si>
    <t xml:space="preserve">BC3</t>
  </si>
  <si>
    <t xml:space="preserve">unused_DDR_XM1_B8D6</t>
  </si>
  <si>
    <t xml:space="preserve">DDR_XM1_B8D[6]:b</t>
  </si>
  <si>
    <t xml:space="preserve">ddr_xm1_b8d6</t>
  </si>
  <si>
    <t xml:space="preserve">BC6</t>
  </si>
  <si>
    <t xml:space="preserve">unused_DDR_XM1_B8D7</t>
  </si>
  <si>
    <t xml:space="preserve">DDR_XM1_B8D[7]:b</t>
  </si>
  <si>
    <t xml:space="preserve">ddr_xm1_b8d7</t>
  </si>
  <si>
    <t xml:space="preserve">BC7</t>
  </si>
  <si>
    <t xml:space="preserve">unused_DDR_XM1_B8DMI</t>
  </si>
  <si>
    <t xml:space="preserve">DDR_XM1_B8DMI:b</t>
  </si>
  <si>
    <t xml:space="preserve">ddr_xm1_b8dmi</t>
  </si>
  <si>
    <t xml:space="preserve">BA7</t>
  </si>
  <si>
    <t xml:space="preserve">unused_DDR_XM1_B8WCK_P</t>
  </si>
  <si>
    <t xml:space="preserve">DDR_XM1_B8WCK_P:b</t>
  </si>
  <si>
    <t xml:space="preserve">ddr_xm1_b8wck_p</t>
  </si>
  <si>
    <t xml:space="preserve">BB10</t>
  </si>
  <si>
    <t xml:space="preserve">unused_DDR_XM1_B8WCK_N</t>
  </si>
  <si>
    <t xml:space="preserve">DDR_XM1_B8WCK_N:b</t>
  </si>
  <si>
    <t xml:space="preserve">ddr_xm1_b8wck_n</t>
  </si>
  <si>
    <t xml:space="preserve">BC9</t>
  </si>
  <si>
    <t xml:space="preserve">unused_DDR_XM1_B8RDQS_P</t>
  </si>
  <si>
    <t xml:space="preserve">DDR_XM1_B8RDQS_P:b</t>
  </si>
  <si>
    <t xml:space="preserve">ddr_xm1_b8rdqs_p</t>
  </si>
  <si>
    <t xml:space="preserve">BA8</t>
  </si>
  <si>
    <t xml:space="preserve">unused_DDR_XM1_B8RDQS_N</t>
  </si>
  <si>
    <t xml:space="preserve">DDR_XM1_B8RDQS_N:b</t>
  </si>
  <si>
    <t xml:space="preserve">ddr_xm1_b8rdqs_n</t>
  </si>
  <si>
    <t xml:space="preserve">BB8</t>
  </si>
  <si>
    <t xml:space="preserve">unused_DDR_XM1_B9D0</t>
  </si>
  <si>
    <t xml:space="preserve">DDR_XM1_B9D[0]:b</t>
  </si>
  <si>
    <t xml:space="preserve">ddr_xm1_b9d0</t>
  </si>
  <si>
    <t xml:space="preserve">BE6</t>
  </si>
  <si>
    <t xml:space="preserve">unused_DDR_XM1_B9D1</t>
  </si>
  <si>
    <t xml:space="preserve">DDR_XM1_B9D[1]:b</t>
  </si>
  <si>
    <t xml:space="preserve">ddr_xm1_b9d1</t>
  </si>
  <si>
    <t xml:space="preserve">BF6</t>
  </si>
  <si>
    <t xml:space="preserve">unused_DDR_XM1_B9D2</t>
  </si>
  <si>
    <t xml:space="preserve">DDR_XM1_B9D[2]:b</t>
  </si>
  <si>
    <t xml:space="preserve">ddr_xm1_b9d2</t>
  </si>
  <si>
    <t xml:space="preserve">BD9</t>
  </si>
  <si>
    <t xml:space="preserve">unused_DDR_XM1_B9D3</t>
  </si>
  <si>
    <t xml:space="preserve">DDR_XM1_B9D[3]:b</t>
  </si>
  <si>
    <t xml:space="preserve">ddr_xm1_b9d3</t>
  </si>
  <si>
    <t xml:space="preserve">BD7</t>
  </si>
  <si>
    <t xml:space="preserve">unused_DDR_XM1_B9D4</t>
  </si>
  <si>
    <t xml:space="preserve">DDR_XM1_B9D[4]:b</t>
  </si>
  <si>
    <t xml:space="preserve">ddr_xm1_b9d4</t>
  </si>
  <si>
    <t xml:space="preserve">BE4</t>
  </si>
  <si>
    <t xml:space="preserve">unused_DDR_XM1_B9D5</t>
  </si>
  <si>
    <t xml:space="preserve">DDR_XM1_B9D[5]:b</t>
  </si>
  <si>
    <t xml:space="preserve">ddr_xm1_b9d5</t>
  </si>
  <si>
    <t xml:space="preserve">BH3</t>
  </si>
  <si>
    <t xml:space="preserve">unused_DDR_XM1_B9D6</t>
  </si>
  <si>
    <t xml:space="preserve">DDR_XM1_B9D[6]:b</t>
  </si>
  <si>
    <t xml:space="preserve">ddr_xm1_b9d6</t>
  </si>
  <si>
    <t xml:space="preserve">BF4</t>
  </si>
  <si>
    <t xml:space="preserve">unused_DDR_XM1_B9D7</t>
  </si>
  <si>
    <t xml:space="preserve">DDR_XM1_B9D[7]:b</t>
  </si>
  <si>
    <t xml:space="preserve">ddr_xm1_b9d7</t>
  </si>
  <si>
    <t xml:space="preserve">BE5</t>
  </si>
  <si>
    <t xml:space="preserve">unused_DDR_XM1_B9DMI</t>
  </si>
  <si>
    <t xml:space="preserve">DDR_XM1_B9DMI:b</t>
  </si>
  <si>
    <t xml:space="preserve">ddr_xm1_b9dmi</t>
  </si>
  <si>
    <t xml:space="preserve">BF3</t>
  </si>
  <si>
    <t xml:space="preserve">unused_DDR_XM1_B9WCK_P</t>
  </si>
  <si>
    <t xml:space="preserve">DDR_XM1_B9WCK_P:b</t>
  </si>
  <si>
    <t xml:space="preserve">ddr_xm1_b9wck_p</t>
  </si>
  <si>
    <t xml:space="preserve">BG5</t>
  </si>
  <si>
    <t xml:space="preserve">unused_DDR_XM1_B9WCK_N</t>
  </si>
  <si>
    <t xml:space="preserve">DDR_XM1_B9WCK_N:b</t>
  </si>
  <si>
    <t xml:space="preserve">ddr_xm1_b9wck_n</t>
  </si>
  <si>
    <t xml:space="preserve">BG4</t>
  </si>
  <si>
    <t xml:space="preserve">unused_DDR_XM1_B9RDQS_P</t>
  </si>
  <si>
    <t xml:space="preserve">DDR_XM1_B9RDQS_P:b</t>
  </si>
  <si>
    <t xml:space="preserve">ddr_xm1_b9rdqs_p</t>
  </si>
  <si>
    <t xml:space="preserve">BH4</t>
  </si>
  <si>
    <t xml:space="preserve">unused_DDR_XM1_B9RDQS_N</t>
  </si>
  <si>
    <t xml:space="preserve">DDR_XM1_B9RDQS_N:b</t>
  </si>
  <si>
    <t xml:space="preserve">ddr_xm1_b9rdqs_n</t>
  </si>
  <si>
    <t xml:space="preserve">BH5</t>
  </si>
  <si>
    <t xml:space="preserve">unused_DDR_XM2_B0D0</t>
  </si>
  <si>
    <t xml:space="preserve">DDR_XM2_B0D[0]:b</t>
  </si>
  <si>
    <t xml:space="preserve">ddr_xm2_b0d0</t>
  </si>
  <si>
    <t xml:space="preserve">vddio_ddr2</t>
  </si>
  <si>
    <t xml:space="preserve">LP5_DQBRICK_EFC</t>
  </si>
  <si>
    <t xml:space="preserve">BJ48</t>
  </si>
  <si>
    <t xml:space="preserve">unused_DDR_XM2_B0D1</t>
  </si>
  <si>
    <t xml:space="preserve">DDR_XM2_B0D[1]:b</t>
  </si>
  <si>
    <t xml:space="preserve">ddr_xm2_b0d1</t>
  </si>
  <si>
    <t xml:space="preserve">BJ47</t>
  </si>
  <si>
    <t xml:space="preserve">unused_DDR_XM2_B0D2</t>
  </si>
  <si>
    <t xml:space="preserve">DDR_XM2_B0D[2]:b</t>
  </si>
  <si>
    <t xml:space="preserve">ddr_xm2_b0d2</t>
  </si>
  <si>
    <t xml:space="preserve">BJ46</t>
  </si>
  <si>
    <t xml:space="preserve">unused_DDR_XM2_B0D3</t>
  </si>
  <si>
    <t xml:space="preserve">DDR_XM2_B0D[3]:b</t>
  </si>
  <si>
    <t xml:space="preserve">ddr_xm2_b0d3</t>
  </si>
  <si>
    <t xml:space="preserve">BG45</t>
  </si>
  <si>
    <t xml:space="preserve">unused_DDR_XM2_B0D4</t>
  </si>
  <si>
    <t xml:space="preserve">DDR_XM2_B0D[4]:b</t>
  </si>
  <si>
    <t xml:space="preserve">ddr_xm2_b0d4</t>
  </si>
  <si>
    <t xml:space="preserve">BH45</t>
  </si>
  <si>
    <t xml:space="preserve">unused_DDR_XM2_B0D5</t>
  </si>
  <si>
    <t xml:space="preserve">DDR_XM2_B0D[5]:b</t>
  </si>
  <si>
    <t xml:space="preserve">ddr_xm2_b0d5</t>
  </si>
  <si>
    <t xml:space="preserve">BK46</t>
  </si>
  <si>
    <t xml:space="preserve">unused_DDR_XM2_B0D6</t>
  </si>
  <si>
    <t xml:space="preserve">DDR_XM2_B0D[6]:b</t>
  </si>
  <si>
    <t xml:space="preserve">ddr_xm2_b0d6</t>
  </si>
  <si>
    <t xml:space="preserve">BJ45</t>
  </si>
  <si>
    <t xml:space="preserve">unused_DDR_XM2_B0D7</t>
  </si>
  <si>
    <t xml:space="preserve">DDR_XM2_B0D[7]:b</t>
  </si>
  <si>
    <t xml:space="preserve">ddr_xm2_b0d7</t>
  </si>
  <si>
    <t xml:space="preserve">BH44</t>
  </si>
  <si>
    <t xml:space="preserve">unused_DDR_XM2_B0DMI</t>
  </si>
  <si>
    <t xml:space="preserve">DDR_XM2_B0DMI:b</t>
  </si>
  <si>
    <t xml:space="preserve">ddr_xm2_b0dmi</t>
  </si>
  <si>
    <t xml:space="preserve">BH47</t>
  </si>
  <si>
    <t xml:space="preserve">unused_DDR_XM2_B0WCK_P</t>
  </si>
  <si>
    <t xml:space="preserve">DDR_XM2_B0WCK_P:b</t>
  </si>
  <si>
    <t xml:space="preserve">ddr_xm2_b0wck_p</t>
  </si>
  <si>
    <t xml:space="preserve">BG46</t>
  </si>
  <si>
    <t xml:space="preserve">unused_DDR_XM2_B0WCK_N</t>
  </si>
  <si>
    <t xml:space="preserve">DDR_XM2_B0WCK_N:b</t>
  </si>
  <si>
    <t xml:space="preserve">ddr_xm2_b0wck_n</t>
  </si>
  <si>
    <t xml:space="preserve">BF46</t>
  </si>
  <si>
    <t xml:space="preserve">unused_DDR_XM2_B0RDQS_P</t>
  </si>
  <si>
    <t xml:space="preserve">DDR_XM2_B0RDQS_P:b</t>
  </si>
  <si>
    <t xml:space="preserve">ddr_xm2_b0rdqs_p</t>
  </si>
  <si>
    <t xml:space="preserve">BF44</t>
  </si>
  <si>
    <t xml:space="preserve">unused_DDR_XM2_B0RDQS_N</t>
  </si>
  <si>
    <t xml:space="preserve">DDR_XM2_B0RDQS_N:b</t>
  </si>
  <si>
    <t xml:space="preserve">ddr_xm2_b0rdqs_n</t>
  </si>
  <si>
    <t xml:space="preserve">BE44</t>
  </si>
  <si>
    <t xml:space="preserve">unused_DDR_XM2_B1D0</t>
  </si>
  <si>
    <t xml:space="preserve">DDR_XM2_B1D[0]:b</t>
  </si>
  <si>
    <t xml:space="preserve">ddr_xm2_b1d0</t>
  </si>
  <si>
    <t xml:space="preserve">BF41</t>
  </si>
  <si>
    <t xml:space="preserve">unused_DDR_XM2_B1D1</t>
  </si>
  <si>
    <t xml:space="preserve">DDR_XM2_B1D[1]:b</t>
  </si>
  <si>
    <t xml:space="preserve">ddr_xm2_b1d1</t>
  </si>
  <si>
    <t xml:space="preserve">BJ42</t>
  </si>
  <si>
    <t xml:space="preserve">unused_DDR_XM2_B1D2</t>
  </si>
  <si>
    <t xml:space="preserve">DDR_XM2_B1D[2]:b</t>
  </si>
  <si>
    <t xml:space="preserve">ddr_xm2_b1d2</t>
  </si>
  <si>
    <t xml:space="preserve">BG42</t>
  </si>
  <si>
    <t xml:space="preserve">unused_DDR_XM2_B1D3</t>
  </si>
  <si>
    <t xml:space="preserve">DDR_XM2_B1D[3]:b</t>
  </si>
  <si>
    <t xml:space="preserve">ddr_xm2_b1d3</t>
  </si>
  <si>
    <t xml:space="preserve">BH42</t>
  </si>
  <si>
    <t xml:space="preserve">unused_DDR_XM2_B1D4</t>
  </si>
  <si>
    <t xml:space="preserve">DDR_XM2_B1D[4]:b</t>
  </si>
  <si>
    <t xml:space="preserve">ddr_xm2_b1d4</t>
  </si>
  <si>
    <t xml:space="preserve">BJ43</t>
  </si>
  <si>
    <t xml:space="preserve">unused_DDR_XM2_B1D5</t>
  </si>
  <si>
    <t xml:space="preserve">DDR_XM2_B1D[5]:b</t>
  </si>
  <si>
    <t xml:space="preserve">ddr_xm2_b1d5</t>
  </si>
  <si>
    <t xml:space="preserve">BK43</t>
  </si>
  <si>
    <t xml:space="preserve">unused_DDR_XM2_B1D6</t>
  </si>
  <si>
    <t xml:space="preserve">DDR_XM2_B1D[6]:b</t>
  </si>
  <si>
    <t xml:space="preserve">ddr_xm2_b1d6</t>
  </si>
  <si>
    <t xml:space="preserve">BG43</t>
  </si>
  <si>
    <t xml:space="preserve">unused_DDR_XM2_B1D7</t>
  </si>
  <si>
    <t xml:space="preserve">DDR_XM2_B1D[7]:b</t>
  </si>
  <si>
    <t xml:space="preserve">ddr_xm2_b1d7</t>
  </si>
  <si>
    <t xml:space="preserve">BG44</t>
  </si>
  <si>
    <t xml:space="preserve">unused_DDR_XM2_B1DMI</t>
  </si>
  <si>
    <t xml:space="preserve">DDR_XM2_B1DMI:b</t>
  </si>
  <si>
    <t xml:space="preserve">ddr_xm2_b1dmi</t>
  </si>
  <si>
    <t xml:space="preserve">BF43</t>
  </si>
  <si>
    <t xml:space="preserve">unused_DDR_XM2_B1WCK_P</t>
  </si>
  <si>
    <t xml:space="preserve">DDR_XM2_B1WCK_P:b</t>
  </si>
  <si>
    <t xml:space="preserve">ddr_xm2_b1wck_p</t>
  </si>
  <si>
    <t xml:space="preserve">BE41</t>
  </si>
  <si>
    <t xml:space="preserve">unused_DDR_XM2_B1WCK_N</t>
  </si>
  <si>
    <t xml:space="preserve">DDR_XM2_B1WCK_N:b</t>
  </si>
  <si>
    <t xml:space="preserve">ddr_xm2_b1wck_n</t>
  </si>
  <si>
    <t xml:space="preserve">BE42</t>
  </si>
  <si>
    <t xml:space="preserve">unused_DDR_XM2_B1RDQS_P</t>
  </si>
  <si>
    <t xml:space="preserve">DDR_XM2_B1RDQS_P:b</t>
  </si>
  <si>
    <t xml:space="preserve">ddr_xm2_b1rdqs_p</t>
  </si>
  <si>
    <t xml:space="preserve">BC40</t>
  </si>
  <si>
    <t xml:space="preserve">unused_DDR_XM2_B1RDQS_N</t>
  </si>
  <si>
    <t xml:space="preserve">DDR_XM2_B1RDQS_N:b</t>
  </si>
  <si>
    <t xml:space="preserve">ddr_xm2_b1rdqs_n</t>
  </si>
  <si>
    <t xml:space="preserve">BD40</t>
  </si>
  <si>
    <t xml:space="preserve">unused_DDR_XM2_B2A_CA0</t>
  </si>
  <si>
    <t xml:space="preserve">DDR_XM2_B2A_CA[0]:b</t>
  </si>
  <si>
    <t xml:space="preserve">ddr_xm2_b2a_ca0</t>
  </si>
  <si>
    <t xml:space="preserve">LP5_CABRICK_EFC</t>
  </si>
  <si>
    <t xml:space="preserve">BL48</t>
  </si>
  <si>
    <t xml:space="preserve">unused_DDR_XM2_B2A_CA1</t>
  </si>
  <si>
    <t xml:space="preserve">DDR_XM2_B2A_CA[1]:b</t>
  </si>
  <si>
    <t xml:space="preserve">ddr_xm2_b2a_ca1</t>
  </si>
  <si>
    <t xml:space="preserve">BM48</t>
  </si>
  <si>
    <t xml:space="preserve">unused_DDR_XM2_B2A_CA2</t>
  </si>
  <si>
    <t xml:space="preserve">DDR_XM2_B2A_CA[2]:b</t>
  </si>
  <si>
    <t xml:space="preserve">ddr_xm2_b2a_ca2</t>
  </si>
  <si>
    <t xml:space="preserve">BK45</t>
  </si>
  <si>
    <t xml:space="preserve">unused_DDR_XM2_B2A_CA3</t>
  </si>
  <si>
    <t xml:space="preserve">DDR_XM2_B2A_CA[3]:b</t>
  </si>
  <si>
    <t xml:space="preserve">ddr_xm2_b2a_ca3</t>
  </si>
  <si>
    <t xml:space="preserve">BK47</t>
  </si>
  <si>
    <t xml:space="preserve">unused_DDR_XM2_B2A_CA4</t>
  </si>
  <si>
    <t xml:space="preserve">DDR_XM2_B2A_CA[4]:b</t>
  </si>
  <si>
    <t xml:space="preserve">ddr_xm2_b2a_ca4</t>
  </si>
  <si>
    <t xml:space="preserve">BL45</t>
  </si>
  <si>
    <t xml:space="preserve">unused_DDR_XM2_B2A_CA5</t>
  </si>
  <si>
    <t xml:space="preserve">DDR_XM2_B2A_CA[5]:b</t>
  </si>
  <si>
    <t xml:space="preserve">ddr_xm2_b2a_ca5</t>
  </si>
  <si>
    <t xml:space="preserve">BM44</t>
  </si>
  <si>
    <t xml:space="preserve">unused_DDR_XM2_B2A_CA6</t>
  </si>
  <si>
    <t xml:space="preserve">DDR_XM2_B2A_CA[6]:b</t>
  </si>
  <si>
    <t xml:space="preserve">ddr_xm2_b2a_ca6</t>
  </si>
  <si>
    <t xml:space="preserve">BM45</t>
  </si>
  <si>
    <t xml:space="preserve">unused_DDR_XM2_B2B_CA0</t>
  </si>
  <si>
    <t xml:space="preserve">DDR_XM2_B2B_CA[0]:b</t>
  </si>
  <si>
    <t xml:space="preserve">ddr_xm2_b2b_ca0</t>
  </si>
  <si>
    <t xml:space="preserve">BM42</t>
  </si>
  <si>
    <t xml:space="preserve">unused_DDR_XM2_B2B_CA1</t>
  </si>
  <si>
    <t xml:space="preserve">DDR_XM2_B2B_CA[1]:b</t>
  </si>
  <si>
    <t xml:space="preserve">ddr_xm2_b2b_ca1</t>
  </si>
  <si>
    <t xml:space="preserve">BL41</t>
  </si>
  <si>
    <t xml:space="preserve">unused_DDR_XM2_B2B_CA2</t>
  </si>
  <si>
    <t xml:space="preserve">DDR_XM2_B2B_CA[2]:b</t>
  </si>
  <si>
    <t xml:space="preserve">ddr_xm2_b2b_ca2</t>
  </si>
  <si>
    <t xml:space="preserve">BL38</t>
  </si>
  <si>
    <t xml:space="preserve">unused_DDR_XM2_B2B_CA3</t>
  </si>
  <si>
    <t xml:space="preserve">DDR_XM2_B2B_CA[3]:b</t>
  </si>
  <si>
    <t xml:space="preserve">ddr_xm2_b2b_ca3</t>
  </si>
  <si>
    <t xml:space="preserve">BM38</t>
  </si>
  <si>
    <t xml:space="preserve">unused_DDR_XM2_B2B_CA4</t>
  </si>
  <si>
    <t xml:space="preserve">DDR_XM2_B2B_CA[4]:b</t>
  </si>
  <si>
    <t xml:space="preserve">ddr_xm2_b2b_ca4</t>
  </si>
  <si>
    <t xml:space="preserve">BL39</t>
  </si>
  <si>
    <t xml:space="preserve">unused_DDR_XM2_B2B_CA5</t>
  </si>
  <si>
    <t xml:space="preserve">DDR_XM2_B2B_CA[5]:b</t>
  </si>
  <si>
    <t xml:space="preserve">ddr_xm2_b2b_ca5</t>
  </si>
  <si>
    <t xml:space="preserve">BM41</t>
  </si>
  <si>
    <t xml:space="preserve">unused_DDR_XM2_B2B_CA6</t>
  </si>
  <si>
    <t xml:space="preserve">DDR_XM2_B2B_CA[6]:b</t>
  </si>
  <si>
    <t xml:space="preserve">ddr_xm2_b2b_ca6</t>
  </si>
  <si>
    <t xml:space="preserve">BM39</t>
  </si>
  <si>
    <t xml:space="preserve">unused_DDR_XM2_B2A_CS_CKE0</t>
  </si>
  <si>
    <t xml:space="preserve">DDR_XM2_B2A_CS_CKE0:b</t>
  </si>
  <si>
    <t xml:space="preserve">ddr_xm2_b2a_cs_cke0</t>
  </si>
  <si>
    <t xml:space="preserve">BM47</t>
  </si>
  <si>
    <t xml:space="preserve">unused_DDR_XM2_B2A_CS_CKE1</t>
  </si>
  <si>
    <t xml:space="preserve">DDR_XM2_B2A_CS_CKE1:b</t>
  </si>
  <si>
    <t xml:space="preserve">ddr_xm2_b2a_cs_cke1</t>
  </si>
  <si>
    <t xml:space="preserve">BL47</t>
  </si>
  <si>
    <t xml:space="preserve">unused_DDR_XM2_B2B_CS_CKE0</t>
  </si>
  <si>
    <t xml:space="preserve">DDR_XM2_B2B_CS_CKE0:b</t>
  </si>
  <si>
    <t xml:space="preserve">ddr_xm2_b2b_cs_cke0</t>
  </si>
  <si>
    <t xml:space="preserve">BK39</t>
  </si>
  <si>
    <t xml:space="preserve">unused_DDR_XM2_B2B_CS_CKE1</t>
  </si>
  <si>
    <t xml:space="preserve">DDR_XM2_B2B_CS_CKE1:b</t>
  </si>
  <si>
    <t xml:space="preserve">ddr_xm2_b2b_cs_cke1</t>
  </si>
  <si>
    <t xml:space="preserve">BK41</t>
  </si>
  <si>
    <t xml:space="preserve">unused_DDR_XM2_B2A_CLK_P</t>
  </si>
  <si>
    <t xml:space="preserve">DDR_XM2_B2A_CLK_P:b</t>
  </si>
  <si>
    <t xml:space="preserve">ddr_xm2_b2a_clk_p</t>
  </si>
  <si>
    <t xml:space="preserve">BL44</t>
  </si>
  <si>
    <t xml:space="preserve">unused_DDR_XM2_B2A_CLK_N</t>
  </si>
  <si>
    <t xml:space="preserve">DDR_XM2_B2A_CLK_N:b</t>
  </si>
  <si>
    <t xml:space="preserve">ddr_xm2_b2a_clk_n</t>
  </si>
  <si>
    <t xml:space="preserve">BK44</t>
  </si>
  <si>
    <t xml:space="preserve">unused_DDR_XM2_B2B_CLK_P</t>
  </si>
  <si>
    <t xml:space="preserve">DDR_XM2_B2B_CLK_P:b</t>
  </si>
  <si>
    <t xml:space="preserve">ddr_xm2_b2b_clk_p</t>
  </si>
  <si>
    <t xml:space="preserve">BL42</t>
  </si>
  <si>
    <t xml:space="preserve">unused_DDR_XM2_B2B_CLK_N</t>
  </si>
  <si>
    <t xml:space="preserve">DDR_XM2_B2B_CLK_N:b</t>
  </si>
  <si>
    <t xml:space="preserve">ddr_xm2_b2b_clk_n</t>
  </si>
  <si>
    <t xml:space="preserve">BK42</t>
  </si>
  <si>
    <t xml:space="preserve">unused_DDR_XM2_B3D0</t>
  </si>
  <si>
    <t xml:space="preserve">DDR_XM2_B3D[0]:b</t>
  </si>
  <si>
    <t xml:space="preserve">ddr_xm2_b3d0</t>
  </si>
  <si>
    <t xml:space="preserve">BG41</t>
  </si>
  <si>
    <t xml:space="preserve">unused_DDR_XM2_B3D1</t>
  </si>
  <si>
    <t xml:space="preserve">DDR_XM2_B3D[1]:b</t>
  </si>
  <si>
    <t xml:space="preserve">ddr_xm2_b3d1</t>
  </si>
  <si>
    <t xml:space="preserve">BF40</t>
  </si>
  <si>
    <t xml:space="preserve">unused_DDR_XM2_B3D2</t>
  </si>
  <si>
    <t xml:space="preserve">DDR_XM2_B3D[2]:b</t>
  </si>
  <si>
    <t xml:space="preserve">ddr_xm2_b3d2</t>
  </si>
  <si>
    <t xml:space="preserve">BG39</t>
  </si>
  <si>
    <t xml:space="preserve">unused_DDR_XM2_B3D3</t>
  </si>
  <si>
    <t xml:space="preserve">DDR_XM2_B3D[3]:b</t>
  </si>
  <si>
    <t xml:space="preserve">ddr_xm2_b3d3</t>
  </si>
  <si>
    <t xml:space="preserve">BH41</t>
  </si>
  <si>
    <t xml:space="preserve">unused_DDR_XM2_B3D4</t>
  </si>
  <si>
    <t xml:space="preserve">DDR_XM2_B3D[4]:b</t>
  </si>
  <si>
    <t xml:space="preserve">ddr_xm2_b3d4</t>
  </si>
  <si>
    <t xml:space="preserve">BH39</t>
  </si>
  <si>
    <t xml:space="preserve">unused_DDR_XM2_B3D5</t>
  </si>
  <si>
    <t xml:space="preserve">DDR_XM2_B3D[5]:b</t>
  </si>
  <si>
    <t xml:space="preserve">ddr_xm2_b3d5</t>
  </si>
  <si>
    <t xml:space="preserve">BJ40</t>
  </si>
  <si>
    <t xml:space="preserve">unused_DDR_XM2_B3D6</t>
  </si>
  <si>
    <t xml:space="preserve">DDR_XM2_B3D[6]:b</t>
  </si>
  <si>
    <t xml:space="preserve">ddr_xm2_b3d6</t>
  </si>
  <si>
    <t xml:space="preserve">BK40</t>
  </si>
  <si>
    <t xml:space="preserve">unused_DDR_XM2_B3D7</t>
  </si>
  <si>
    <t xml:space="preserve">DDR_XM2_B3D[7]:b</t>
  </si>
  <si>
    <t xml:space="preserve">ddr_xm2_b3d7</t>
  </si>
  <si>
    <t xml:space="preserve">BJ39</t>
  </si>
  <si>
    <t xml:space="preserve">unused_DDR_XM2_B3DMI</t>
  </si>
  <si>
    <t xml:space="preserve">DDR_XM2_B3DMI:b</t>
  </si>
  <si>
    <t xml:space="preserve">ddr_xm2_b3dmi</t>
  </si>
  <si>
    <t xml:space="preserve">BG40</t>
  </si>
  <si>
    <t xml:space="preserve">unused_DDR_XM2_B3WCK_P</t>
  </si>
  <si>
    <t xml:space="preserve">DDR_XM2_B3WCK_P:b</t>
  </si>
  <si>
    <t xml:space="preserve">ddr_xm2_b3wck_p</t>
  </si>
  <si>
    <t xml:space="preserve">BE39</t>
  </si>
  <si>
    <t xml:space="preserve">unused_DDR_XM2_B3WCK_N</t>
  </si>
  <si>
    <t xml:space="preserve">DDR_XM2_B3WCK_N:b</t>
  </si>
  <si>
    <t xml:space="preserve">ddr_xm2_b3wck_n</t>
  </si>
  <si>
    <t xml:space="preserve">BE38</t>
  </si>
  <si>
    <t xml:space="preserve">unused_DDR_XM2_B3RDQS_P</t>
  </si>
  <si>
    <t xml:space="preserve">DDR_XM2_B3RDQS_P:b</t>
  </si>
  <si>
    <t xml:space="preserve">ddr_xm2_b3rdqs_p</t>
  </si>
  <si>
    <t xml:space="preserve">BC39</t>
  </si>
  <si>
    <t xml:space="preserve">unused_DDR_XM2_B3RDQS_N</t>
  </si>
  <si>
    <t xml:space="preserve">DDR_XM2_B3RDQS_N:b</t>
  </si>
  <si>
    <t xml:space="preserve">ddr_xm2_b3rdqs_n</t>
  </si>
  <si>
    <t xml:space="preserve">BB39</t>
  </si>
  <si>
    <t xml:space="preserve">unused_DDR_XM2_B4D0</t>
  </si>
  <si>
    <t xml:space="preserve">DDR_XM2_B4D[0]:b</t>
  </si>
  <si>
    <t xml:space="preserve">ddr_xm2_b4d0</t>
  </si>
  <si>
    <t xml:space="preserve">BH36</t>
  </si>
  <si>
    <t xml:space="preserve">unused_DDR_XM2_B4D1</t>
  </si>
  <si>
    <t xml:space="preserve">DDR_XM2_B4D[1]:b</t>
  </si>
  <si>
    <t xml:space="preserve">ddr_xm2_b4d1</t>
  </si>
  <si>
    <t xml:space="preserve">BK37</t>
  </si>
  <si>
    <t xml:space="preserve">unused_DDR_XM2_B4D2</t>
  </si>
  <si>
    <t xml:space="preserve">DDR_XM2_B4D[2]:b</t>
  </si>
  <si>
    <t xml:space="preserve">ddr_xm2_b4d2</t>
  </si>
  <si>
    <t xml:space="preserve">BJ37</t>
  </si>
  <si>
    <t xml:space="preserve">unused_DDR_XM2_B4D3</t>
  </si>
  <si>
    <t xml:space="preserve">DDR_XM2_B4D[3]:b</t>
  </si>
  <si>
    <t xml:space="preserve">ddr_xm2_b4d3</t>
  </si>
  <si>
    <t xml:space="preserve">BF37</t>
  </si>
  <si>
    <t xml:space="preserve">unused_DDR_XM2_B4D4</t>
  </si>
  <si>
    <t xml:space="preserve">DDR_XM2_B4D[4]:b</t>
  </si>
  <si>
    <t xml:space="preserve">ddr_xm2_b4d4</t>
  </si>
  <si>
    <t xml:space="preserve">BH38</t>
  </si>
  <si>
    <t xml:space="preserve">unused_DDR_XM2_B4D5</t>
  </si>
  <si>
    <t xml:space="preserve">DDR_XM2_B4D[5]:b</t>
  </si>
  <si>
    <t xml:space="preserve">ddr_xm2_b4d5</t>
  </si>
  <si>
    <t xml:space="preserve">BG37</t>
  </si>
  <si>
    <t xml:space="preserve">unused_DDR_XM2_B4D6</t>
  </si>
  <si>
    <t xml:space="preserve">DDR_XM2_B4D[6]:b</t>
  </si>
  <si>
    <t xml:space="preserve">ddr_xm2_b4d6</t>
  </si>
  <si>
    <t xml:space="preserve">BG38</t>
  </si>
  <si>
    <t xml:space="preserve">unused_DDR_XM2_B4D7</t>
  </si>
  <si>
    <t xml:space="preserve">DDR_XM2_B4D[7]:b</t>
  </si>
  <si>
    <t xml:space="preserve">ddr_xm2_b4d7</t>
  </si>
  <si>
    <t xml:space="preserve">BF38</t>
  </si>
  <si>
    <t xml:space="preserve">unused_DDR_XM2_B4DMI</t>
  </si>
  <si>
    <t xml:space="preserve">DDR_XM2_B4DMI:b</t>
  </si>
  <si>
    <t xml:space="preserve">ddr_xm2_b4dmi</t>
  </si>
  <si>
    <t xml:space="preserve">BJ36</t>
  </si>
  <si>
    <t xml:space="preserve">unused_DDR_XM2_B4WCK_P</t>
  </si>
  <si>
    <t xml:space="preserve">DDR_XM2_B4WCK_P:b</t>
  </si>
  <si>
    <t xml:space="preserve">ddr_xm2_b4wck_p</t>
  </si>
  <si>
    <t xml:space="preserve">BD37</t>
  </si>
  <si>
    <t xml:space="preserve">unused_DDR_XM2_B4WCK_N</t>
  </si>
  <si>
    <t xml:space="preserve">DDR_XM2_B4WCK_N:b</t>
  </si>
  <si>
    <t xml:space="preserve">ddr_xm2_b4wck_n</t>
  </si>
  <si>
    <t xml:space="preserve">BC37</t>
  </si>
  <si>
    <t xml:space="preserve">unused_DDR_XM2_B4RDQS_P</t>
  </si>
  <si>
    <t xml:space="preserve">DDR_XM2_B4RDQS_P:b</t>
  </si>
  <si>
    <t xml:space="preserve">ddr_xm2_b4rdqs_p</t>
  </si>
  <si>
    <t xml:space="preserve">BB36</t>
  </si>
  <si>
    <t xml:space="preserve">unused_DDR_XM2_B4RDQS_N</t>
  </si>
  <si>
    <t xml:space="preserve">DDR_XM2_B4RDQS_N:b</t>
  </si>
  <si>
    <t xml:space="preserve">ddr_xm2_b4rdqs_n</t>
  </si>
  <si>
    <t xml:space="preserve">BC36</t>
  </si>
  <si>
    <t xml:space="preserve">unused_DDR_XM2_B5D0</t>
  </si>
  <si>
    <t xml:space="preserve">DDR_XM2_B5D[0]:b</t>
  </si>
  <si>
    <t xml:space="preserve">ddr_xm2_b5d0</t>
  </si>
  <si>
    <t xml:space="preserve">BH35</t>
  </si>
  <si>
    <t xml:space="preserve">unused_DDR_XM2_B5D1</t>
  </si>
  <si>
    <t xml:space="preserve">DDR_XM2_B5D[1]:b</t>
  </si>
  <si>
    <t xml:space="preserve">ddr_xm2_b5d1</t>
  </si>
  <si>
    <t xml:space="preserve">BG35</t>
  </si>
  <si>
    <t xml:space="preserve">unused_DDR_XM2_B5D2</t>
  </si>
  <si>
    <t xml:space="preserve">DDR_XM2_B5D[2]:b</t>
  </si>
  <si>
    <t xml:space="preserve">ddr_xm2_b5d2</t>
  </si>
  <si>
    <t xml:space="preserve">BF35</t>
  </si>
  <si>
    <t xml:space="preserve">unused_DDR_XM2_B5D3</t>
  </si>
  <si>
    <t xml:space="preserve">DDR_XM2_B5D[3]:b</t>
  </si>
  <si>
    <t xml:space="preserve">ddr_xm2_b5d3</t>
  </si>
  <si>
    <t xml:space="preserve">BG36</t>
  </si>
  <si>
    <t xml:space="preserve">unused_DDR_XM2_B5D4</t>
  </si>
  <si>
    <t xml:space="preserve">DDR_XM2_B5D[4]:b</t>
  </si>
  <si>
    <t xml:space="preserve">ddr_xm2_b5d4</t>
  </si>
  <si>
    <t xml:space="preserve">BJ33</t>
  </si>
  <si>
    <t xml:space="preserve">unused_DDR_XM2_B5D5</t>
  </si>
  <si>
    <t xml:space="preserve">DDR_XM2_B5D[5]:b</t>
  </si>
  <si>
    <t xml:space="preserve">ddr_xm2_b5d5</t>
  </si>
  <si>
    <t xml:space="preserve">BK34</t>
  </si>
  <si>
    <t xml:space="preserve">unused_DDR_XM2_B5D6</t>
  </si>
  <si>
    <t xml:space="preserve">DDR_XM2_B5D[6]:b</t>
  </si>
  <si>
    <t xml:space="preserve">ddr_xm2_b5d6</t>
  </si>
  <si>
    <t xml:space="preserve">BF34</t>
  </si>
  <si>
    <t xml:space="preserve">unused_DDR_XM2_B5D7</t>
  </si>
  <si>
    <t xml:space="preserve">DDR_XM2_B5D[7]:b</t>
  </si>
  <si>
    <t xml:space="preserve">ddr_xm2_b5d7</t>
  </si>
  <si>
    <t xml:space="preserve">BG34</t>
  </si>
  <si>
    <t xml:space="preserve">unused_DDR_XM2_B5DMI</t>
  </si>
  <si>
    <t xml:space="preserve">DDR_XM2_B5DMI:b</t>
  </si>
  <si>
    <t xml:space="preserve">ddr_xm2_b5dmi</t>
  </si>
  <si>
    <t xml:space="preserve">BJ34</t>
  </si>
  <si>
    <t xml:space="preserve">unused_DDR_XM2_B5WCK_P</t>
  </si>
  <si>
    <t xml:space="preserve">DDR_XM2_B5WCK_P:b</t>
  </si>
  <si>
    <t xml:space="preserve">ddr_xm2_b5wck_p</t>
  </si>
  <si>
    <t xml:space="preserve">BE36</t>
  </si>
  <si>
    <t xml:space="preserve">unused_DDR_XM2_B5WCK_N</t>
  </si>
  <si>
    <t xml:space="preserve">DDR_XM2_B5WCK_N:b</t>
  </si>
  <si>
    <t xml:space="preserve">ddr_xm2_b5wck_n</t>
  </si>
  <si>
    <t xml:space="preserve">BE35</t>
  </si>
  <si>
    <t xml:space="preserve">unused_DDR_XM2_B5RDQS_P</t>
  </si>
  <si>
    <t xml:space="preserve">DDR_XM2_B5RDQS_P:b</t>
  </si>
  <si>
    <t xml:space="preserve">ddr_xm2_b5rdqs_p</t>
  </si>
  <si>
    <t xml:space="preserve">BD34</t>
  </si>
  <si>
    <t xml:space="preserve">unused_DDR_XM2_B5RDQS_N</t>
  </si>
  <si>
    <t xml:space="preserve">DDR_XM2_B5RDQS_N:b</t>
  </si>
  <si>
    <t xml:space="preserve">ddr_xm2_b5rdqs_n</t>
  </si>
  <si>
    <t xml:space="preserve">BC34</t>
  </si>
  <si>
    <t xml:space="preserve">unused_DDR_XM2_B6D0</t>
  </si>
  <si>
    <t xml:space="preserve">DDR_XM2_B6D[0]:b</t>
  </si>
  <si>
    <t xml:space="preserve">ddr_xm2_b6d0</t>
  </si>
  <si>
    <t xml:space="preserve">BG32</t>
  </si>
  <si>
    <t xml:space="preserve">unused_DDR_XM2_B6D1</t>
  </si>
  <si>
    <t xml:space="preserve">DDR_XM2_B6D[1]:b</t>
  </si>
  <si>
    <t xml:space="preserve">ddr_xm2_b6d1</t>
  </si>
  <si>
    <t xml:space="preserve">BF32</t>
  </si>
  <si>
    <t xml:space="preserve">unused_DDR_XM2_B6D2</t>
  </si>
  <si>
    <t xml:space="preserve">DDR_XM2_B6D[2]:b</t>
  </si>
  <si>
    <t xml:space="preserve">ddr_xm2_b6d2</t>
  </si>
  <si>
    <t xml:space="preserve">BJ31</t>
  </si>
  <si>
    <t xml:space="preserve">unused_DDR_XM2_B6D3</t>
  </si>
  <si>
    <t xml:space="preserve">DDR_XM2_B6D[3]:b</t>
  </si>
  <si>
    <t xml:space="preserve">ddr_xm2_b6d3</t>
  </si>
  <si>
    <t xml:space="preserve">BG31</t>
  </si>
  <si>
    <t xml:space="preserve">unused_DDR_XM2_B6D4</t>
  </si>
  <si>
    <t xml:space="preserve">DDR_XM2_B6D[4]:b</t>
  </si>
  <si>
    <t xml:space="preserve">ddr_xm2_b6d4</t>
  </si>
  <si>
    <t xml:space="preserve">BK31</t>
  </si>
  <si>
    <t xml:space="preserve">unused_DDR_XM2_B6D5</t>
  </si>
  <si>
    <t xml:space="preserve">DDR_XM2_B6D[5]:b</t>
  </si>
  <si>
    <t xml:space="preserve">ddr_xm2_b6d5</t>
  </si>
  <si>
    <t xml:space="preserve">BH32</t>
  </si>
  <si>
    <t xml:space="preserve">unused_DDR_XM2_B6D6</t>
  </si>
  <si>
    <t xml:space="preserve">DDR_XM2_B6D[6]:b</t>
  </si>
  <si>
    <t xml:space="preserve">ddr_xm2_b6d6</t>
  </si>
  <si>
    <t xml:space="preserve">BH33</t>
  </si>
  <si>
    <t xml:space="preserve">unused_DDR_XM2_B6D7</t>
  </si>
  <si>
    <t xml:space="preserve">DDR_XM2_B6D[7]:b</t>
  </si>
  <si>
    <t xml:space="preserve">ddr_xm2_b6d7</t>
  </si>
  <si>
    <t xml:space="preserve">BG33</t>
  </si>
  <si>
    <t xml:space="preserve">unused_DDR_XM2_B6DMI</t>
  </si>
  <si>
    <t xml:space="preserve">DDR_XM2_B6DMI:b</t>
  </si>
  <si>
    <t xml:space="preserve">ddr_xm2_b6dmi</t>
  </si>
  <si>
    <t xml:space="preserve">BD31</t>
  </si>
  <si>
    <t xml:space="preserve">unused_DDR_XM2_B6WCK_P</t>
  </si>
  <si>
    <t xml:space="preserve">DDR_XM2_B6WCK_P:b</t>
  </si>
  <si>
    <t xml:space="preserve">ddr_xm2_b6wck_p</t>
  </si>
  <si>
    <t xml:space="preserve">BC33</t>
  </si>
  <si>
    <t xml:space="preserve">unused_DDR_XM2_B6WCK_N</t>
  </si>
  <si>
    <t xml:space="preserve">DDR_XM2_B6WCK_N:b</t>
  </si>
  <si>
    <t xml:space="preserve">ddr_xm2_b6wck_n</t>
  </si>
  <si>
    <t xml:space="preserve">BB33</t>
  </si>
  <si>
    <t xml:space="preserve">unused_DDR_XM2_B6RDQS_P</t>
  </si>
  <si>
    <t xml:space="preserve">DDR_XM2_B6RDQS_P:b</t>
  </si>
  <si>
    <t xml:space="preserve">ddr_xm2_b6rdqs_p</t>
  </si>
  <si>
    <t xml:space="preserve">BE32</t>
  </si>
  <si>
    <t xml:space="preserve">unused_DDR_XM2_B6RDQS_N</t>
  </si>
  <si>
    <t xml:space="preserve">DDR_XM2_B6RDQS_N:b</t>
  </si>
  <si>
    <t xml:space="preserve">ddr_xm2_b6rdqs_n</t>
  </si>
  <si>
    <t xml:space="preserve">BE33</t>
  </si>
  <si>
    <t xml:space="preserve">unused_DDR_XM2_B7A_CA0</t>
  </si>
  <si>
    <t xml:space="preserve">DDR_XM2_B7A_CA[0]:b</t>
  </si>
  <si>
    <t xml:space="preserve">ddr_xm2_b7a_ca0</t>
  </si>
  <si>
    <t xml:space="preserve">BL33</t>
  </si>
  <si>
    <t xml:space="preserve">unused_DDR_XM2_B7A_CA1</t>
  </si>
  <si>
    <t xml:space="preserve">DDR_XM2_B7A_CA[1]:b</t>
  </si>
  <si>
    <t xml:space="preserve">ddr_xm2_b7a_ca1</t>
  </si>
  <si>
    <t xml:space="preserve">BK33</t>
  </si>
  <si>
    <t xml:space="preserve">unused_DDR_XM2_B7A_CA2</t>
  </si>
  <si>
    <t xml:space="preserve">DDR_XM2_B7A_CA[2]:b</t>
  </si>
  <si>
    <t xml:space="preserve">ddr_xm2_b7a_ca2</t>
  </si>
  <si>
    <t xml:space="preserve">BK36</t>
  </si>
  <si>
    <t xml:space="preserve">unused_DDR_XM2_B7A_CA3</t>
  </si>
  <si>
    <t xml:space="preserve">DDR_XM2_B7A_CA[3]:b</t>
  </si>
  <si>
    <t xml:space="preserve">ddr_xm2_b7a_ca3</t>
  </si>
  <si>
    <t xml:space="preserve">BK38</t>
  </si>
  <si>
    <t xml:space="preserve">unused_DDR_XM2_B7A_CA4</t>
  </si>
  <si>
    <t xml:space="preserve">DDR_XM2_B7A_CA[4]:b</t>
  </si>
  <si>
    <t xml:space="preserve">ddr_xm2_b7a_ca4</t>
  </si>
  <si>
    <t xml:space="preserve">BL36</t>
  </si>
  <si>
    <t xml:space="preserve">unused_DDR_XM2_B7A_CA5</t>
  </si>
  <si>
    <t xml:space="preserve">DDR_XM2_B7A_CA[5]:b</t>
  </si>
  <si>
    <t xml:space="preserve">ddr_xm2_b7a_ca5</t>
  </si>
  <si>
    <t xml:space="preserve">BM35</t>
  </si>
  <si>
    <t xml:space="preserve">unused_DDR_XM2_B7A_CA6</t>
  </si>
  <si>
    <t xml:space="preserve">DDR_XM2_B7A_CA[6]:b</t>
  </si>
  <si>
    <t xml:space="preserve">ddr_xm2_b7a_ca6</t>
  </si>
  <si>
    <t xml:space="preserve">BM36</t>
  </si>
  <si>
    <t xml:space="preserve">unused_DDR_XM2_B7B_CA0</t>
  </si>
  <si>
    <t xml:space="preserve">DDR_XM2_B7B_CA[0]:b</t>
  </si>
  <si>
    <t xml:space="preserve">ddr_xm2_b7b_ca0</t>
  </si>
  <si>
    <t xml:space="preserve">BK27</t>
  </si>
  <si>
    <t xml:space="preserve">unused_DDR_XM2_B7B_CA1</t>
  </si>
  <si>
    <t xml:space="preserve">DDR_XM2_B7B_CA[1]:b</t>
  </si>
  <si>
    <t xml:space="preserve">ddr_xm2_b7b_ca1</t>
  </si>
  <si>
    <t xml:space="preserve">BM27</t>
  </si>
  <si>
    <t xml:space="preserve">unused_DDR_XM2_B7B_CA2</t>
  </si>
  <si>
    <t xml:space="preserve">DDR_XM2_B7B_CA[2]:b</t>
  </si>
  <si>
    <t xml:space="preserve">ddr_xm2_b7b_ca2</t>
  </si>
  <si>
    <t xml:space="preserve">BL29</t>
  </si>
  <si>
    <t xml:space="preserve">unused_DDR_XM2_B7B_CA3</t>
  </si>
  <si>
    <t xml:space="preserve">DDR_XM2_B7B_CA[3]:b</t>
  </si>
  <si>
    <t xml:space="preserve">ddr_xm2_b7b_ca3</t>
  </si>
  <si>
    <t xml:space="preserve">BM29</t>
  </si>
  <si>
    <t xml:space="preserve">unused_DDR_XM2_B7B_CA4</t>
  </si>
  <si>
    <t xml:space="preserve">DDR_XM2_B7B_CA[4]:b</t>
  </si>
  <si>
    <t xml:space="preserve">ddr_xm2_b7b_ca4</t>
  </si>
  <si>
    <t xml:space="preserve">BM30</t>
  </si>
  <si>
    <t xml:space="preserve">unused_DDR_XM2_B7B_CA5</t>
  </si>
  <si>
    <t xml:space="preserve">DDR_XM2_B7B_CA[5]:b</t>
  </si>
  <si>
    <t xml:space="preserve">ddr_xm2_b7b_ca5</t>
  </si>
  <si>
    <t xml:space="preserve">BL30</t>
  </si>
  <si>
    <t xml:space="preserve">unused_DDR_XM2_B7B_CA6</t>
  </si>
  <si>
    <t xml:space="preserve">DDR_XM2_B7B_CA[6]:b</t>
  </si>
  <si>
    <t xml:space="preserve">ddr_xm2_b7b_ca6</t>
  </si>
  <si>
    <t xml:space="preserve">BK30</t>
  </si>
  <si>
    <t xml:space="preserve">unused_DDR_XM2_B7A_CS_CKE0</t>
  </si>
  <si>
    <t xml:space="preserve">DDR_XM2_B7A_CS_CKE0:b</t>
  </si>
  <si>
    <t xml:space="preserve">ddr_xm2_b7a_cs_cke0</t>
  </si>
  <si>
    <t xml:space="preserve">BK35</t>
  </si>
  <si>
    <t xml:space="preserve">unused_DDR_XM2_B7A_CS_CKE1</t>
  </si>
  <si>
    <t xml:space="preserve">DDR_XM2_B7A_CS_CKE1:b</t>
  </si>
  <si>
    <t xml:space="preserve">ddr_xm2_b7a_cs_cke1</t>
  </si>
  <si>
    <t xml:space="preserve">BL35</t>
  </si>
  <si>
    <t xml:space="preserve">unused_DDR_XM2_B7B_CS_CKE0</t>
  </si>
  <si>
    <t xml:space="preserve">DDR_XM2_B7B_CS_CKE0:b</t>
  </si>
  <si>
    <t xml:space="preserve">ddr_xm2_b7b_cs_cke0</t>
  </si>
  <si>
    <t xml:space="preserve">BL27</t>
  </si>
  <si>
    <t xml:space="preserve">unused_DDR_XM2_B7B_CS_CKE1</t>
  </si>
  <si>
    <t xml:space="preserve">DDR_XM2_B7B_CS_CKE1:b</t>
  </si>
  <si>
    <t xml:space="preserve">ddr_xm2_b7b_cs_cke1</t>
  </si>
  <si>
    <t xml:space="preserve">BK29</t>
  </si>
  <si>
    <t xml:space="preserve">unused_DDR_XM2_B7A_CLK_P</t>
  </si>
  <si>
    <t xml:space="preserve">DDR_XM2_B7A_CLK_P:b</t>
  </si>
  <si>
    <t xml:space="preserve">ddr_xm2_b7a_clk_p</t>
  </si>
  <si>
    <t xml:space="preserve">BM33</t>
  </si>
  <si>
    <t xml:space="preserve">unused_DDR_XM2_B7A_CLK_N</t>
  </si>
  <si>
    <t xml:space="preserve">DDR_XM2_B7A_CLK_N:b</t>
  </si>
  <si>
    <t xml:space="preserve">ddr_xm2_b7a_clk_n</t>
  </si>
  <si>
    <t xml:space="preserve">BM32</t>
  </si>
  <si>
    <t xml:space="preserve">unused_DDR_XM2_B7B_CLK_P</t>
  </si>
  <si>
    <t xml:space="preserve">DDR_XM2_B7B_CLK_P:b</t>
  </si>
  <si>
    <t xml:space="preserve">ddr_xm2_b7b_clk_p</t>
  </si>
  <si>
    <t xml:space="preserve">BK32</t>
  </si>
  <si>
    <t xml:space="preserve">unused_DDR_XM2_B7B_CLK_N</t>
  </si>
  <si>
    <t xml:space="preserve">DDR_XM2_B7B_CLK_N:b</t>
  </si>
  <si>
    <t xml:space="preserve">ddr_xm2_b7b_clk_n</t>
  </si>
  <si>
    <t xml:space="preserve">BL32</t>
  </si>
  <si>
    <t xml:space="preserve">unused_DDR_XM2_B8D0</t>
  </si>
  <si>
    <t xml:space="preserve">DDR_XM2_B8D[0]:b</t>
  </si>
  <si>
    <t xml:space="preserve">ddr_xm2_b8d0</t>
  </si>
  <si>
    <t xml:space="preserve">BC31</t>
  </si>
  <si>
    <t xml:space="preserve">unused_DDR_XM2_B8D1</t>
  </si>
  <si>
    <t xml:space="preserve">DDR_XM2_B8D[1]:b</t>
  </si>
  <si>
    <t xml:space="preserve">ddr_xm2_b8d1</t>
  </si>
  <si>
    <t xml:space="preserve">BF31</t>
  </si>
  <si>
    <t xml:space="preserve">unused_DDR_XM2_B8D2</t>
  </si>
  <si>
    <t xml:space="preserve">DDR_XM2_B8D[2]:b</t>
  </si>
  <si>
    <t xml:space="preserve">ddr_xm2_b8d2</t>
  </si>
  <si>
    <t xml:space="preserve">BJ30</t>
  </si>
  <si>
    <t xml:space="preserve">unused_DDR_XM2_B8D3</t>
  </si>
  <si>
    <t xml:space="preserve">DDR_XM2_B8D[3]:b</t>
  </si>
  <si>
    <t xml:space="preserve">ddr_xm2_b8d3</t>
  </si>
  <si>
    <t xml:space="preserve">BH30</t>
  </si>
  <si>
    <t xml:space="preserve">unused_DDR_XM2_B8D4</t>
  </si>
  <si>
    <t xml:space="preserve">DDR_XM2_B8D[4]:b</t>
  </si>
  <si>
    <t xml:space="preserve">ddr_xm2_b8d4</t>
  </si>
  <si>
    <t xml:space="preserve">BH29</t>
  </si>
  <si>
    <t xml:space="preserve">unused_DDR_XM2_B8D5</t>
  </si>
  <si>
    <t xml:space="preserve">DDR_XM2_B8D[5]:b</t>
  </si>
  <si>
    <t xml:space="preserve">ddr_xm2_b8d5</t>
  </si>
  <si>
    <t xml:space="preserve">BJ28</t>
  </si>
  <si>
    <t xml:space="preserve">unused_DDR_XM2_B8D6</t>
  </si>
  <si>
    <t xml:space="preserve">DDR_XM2_B8D[6]:b</t>
  </si>
  <si>
    <t xml:space="preserve">ddr_xm2_b8d6</t>
  </si>
  <si>
    <t xml:space="preserve">BG29</t>
  </si>
  <si>
    <t xml:space="preserve">unused_DDR_XM2_B8D7</t>
  </si>
  <si>
    <t xml:space="preserve">DDR_XM2_B8D[7]:b</t>
  </si>
  <si>
    <t xml:space="preserve">ddr_xm2_b8d7</t>
  </si>
  <si>
    <t xml:space="preserve">BF29</t>
  </si>
  <si>
    <t xml:space="preserve">unused_DDR_XM2_B8DMI</t>
  </si>
  <si>
    <t xml:space="preserve">DDR_XM2_B8DMI:b</t>
  </si>
  <si>
    <t xml:space="preserve">ddr_xm2_b8dmi</t>
  </si>
  <si>
    <t xml:space="preserve">BG30</t>
  </si>
  <si>
    <t xml:space="preserve">unused_DDR_XM2_B8WCK_P</t>
  </si>
  <si>
    <t xml:space="preserve">DDR_XM2_B8WCK_P:b</t>
  </si>
  <si>
    <t xml:space="preserve">ddr_xm2_b8wck_p</t>
  </si>
  <si>
    <t xml:space="preserve">BE29</t>
  </si>
  <si>
    <t xml:space="preserve">unused_DDR_XM2_B8WCK_N</t>
  </si>
  <si>
    <t xml:space="preserve">DDR_XM2_B8WCK_N:b</t>
  </si>
  <si>
    <t xml:space="preserve">ddr_xm2_b8wck_n</t>
  </si>
  <si>
    <t xml:space="preserve">BE30</t>
  </si>
  <si>
    <t xml:space="preserve">unused_DDR_XM2_B8RDQS_P</t>
  </si>
  <si>
    <t xml:space="preserve">DDR_XM2_B8RDQS_P:b</t>
  </si>
  <si>
    <t xml:space="preserve">ddr_xm2_b8rdqs_p</t>
  </si>
  <si>
    <t xml:space="preserve">BC30</t>
  </si>
  <si>
    <t xml:space="preserve">unused_DDR_XM2_B8RDQS_N</t>
  </si>
  <si>
    <t xml:space="preserve">DDR_XM2_B8RDQS_N:b</t>
  </si>
  <si>
    <t xml:space="preserve">ddr_xm2_b8rdqs_n</t>
  </si>
  <si>
    <t xml:space="preserve">BB30</t>
  </si>
  <si>
    <t xml:space="preserve">unused_DDR_XM2_B9D0</t>
  </si>
  <si>
    <t xml:space="preserve">DDR_XM2_B9D[0]:b</t>
  </si>
  <si>
    <t xml:space="preserve">ddr_xm2_b9d0</t>
  </si>
  <si>
    <t xml:space="preserve">BD28</t>
  </si>
  <si>
    <t xml:space="preserve">unused_DDR_XM2_B9D1</t>
  </si>
  <si>
    <t xml:space="preserve">DDR_XM2_B9D[1]:b</t>
  </si>
  <si>
    <t xml:space="preserve">ddr_xm2_b9d1</t>
  </si>
  <si>
    <t xml:space="preserve">BG27</t>
  </si>
  <si>
    <t xml:space="preserve">unused_DDR_XM2_B9D2</t>
  </si>
  <si>
    <t xml:space="preserve">DDR_XM2_B9D[2]:b</t>
  </si>
  <si>
    <t xml:space="preserve">ddr_xm2_b9d2</t>
  </si>
  <si>
    <t xml:space="preserve">BC28</t>
  </si>
  <si>
    <t xml:space="preserve">unused_DDR_XM2_B9D3</t>
  </si>
  <si>
    <t xml:space="preserve">DDR_XM2_B9D[3]:b</t>
  </si>
  <si>
    <t xml:space="preserve">ddr_xm2_b9d3</t>
  </si>
  <si>
    <t xml:space="preserve">BH27</t>
  </si>
  <si>
    <t xml:space="preserve">unused_DDR_XM2_B9D4</t>
  </si>
  <si>
    <t xml:space="preserve">DDR_XM2_B9D[4]:b</t>
  </si>
  <si>
    <t xml:space="preserve">ddr_xm2_b9d4</t>
  </si>
  <si>
    <t xml:space="preserve">BF28</t>
  </si>
  <si>
    <t xml:space="preserve">unused_DDR_XM2_B9D5</t>
  </si>
  <si>
    <t xml:space="preserve">DDR_XM2_B9D[5]:b</t>
  </si>
  <si>
    <t xml:space="preserve">ddr_xm2_b9d5</t>
  </si>
  <si>
    <t xml:space="preserve">BJ27</t>
  </si>
  <si>
    <t xml:space="preserve">unused_DDR_XM2_B9D6</t>
  </si>
  <si>
    <t xml:space="preserve">DDR_XM2_B9D[6]:b</t>
  </si>
  <si>
    <t xml:space="preserve">ddr_xm2_b9d6</t>
  </si>
  <si>
    <t xml:space="preserve">BG28</t>
  </si>
  <si>
    <t xml:space="preserve">unused_DDR_XM2_B9D7</t>
  </si>
  <si>
    <t xml:space="preserve">DDR_XM2_B9D[7]:b</t>
  </si>
  <si>
    <t xml:space="preserve">ddr_xm2_b9d7</t>
  </si>
  <si>
    <t xml:space="preserve">BK28</t>
  </si>
  <si>
    <t xml:space="preserve">unused_DDR_XM2_B9DMI</t>
  </si>
  <si>
    <t xml:space="preserve">DDR_XM2_B9DMI:b</t>
  </si>
  <si>
    <t xml:space="preserve">ddr_xm2_b9dmi</t>
  </si>
  <si>
    <t xml:space="preserve">BH26</t>
  </si>
  <si>
    <t xml:space="preserve">unused_DDR_XM2_B9WCK_P</t>
  </si>
  <si>
    <t xml:space="preserve">DDR_XM2_B9WCK_P:b</t>
  </si>
  <si>
    <t xml:space="preserve">ddr_xm2_b9wck_p</t>
  </si>
  <si>
    <t xml:space="preserve">BB27</t>
  </si>
  <si>
    <t xml:space="preserve">unused_DDR_XM2_B9WCK_N</t>
  </si>
  <si>
    <t xml:space="preserve">DDR_XM2_B9WCK_N:b</t>
  </si>
  <si>
    <t xml:space="preserve">ddr_xm2_b9wck_n</t>
  </si>
  <si>
    <t xml:space="preserve">BC27</t>
  </si>
  <si>
    <t xml:space="preserve">unused_DDR_XM2_B9RDQS_P</t>
  </si>
  <si>
    <t xml:space="preserve">DDR_XM2_B9RDQS_P:b</t>
  </si>
  <si>
    <t xml:space="preserve">ddr_xm2_b9rdqs_p</t>
  </si>
  <si>
    <t xml:space="preserve">BE27</t>
  </si>
  <si>
    <t xml:space="preserve">unused_DDR_XM2_B9RDQS_N</t>
  </si>
  <si>
    <t xml:space="preserve">DDR_XM2_B9RDQS_N:b</t>
  </si>
  <si>
    <t xml:space="preserve">ddr_xm2_b9rdqs_n</t>
  </si>
  <si>
    <t xml:space="preserve">BE26</t>
  </si>
  <si>
    <t xml:space="preserve">DDR_2_REXT_PU_VDD2</t>
  </si>
  <si>
    <t xml:space="preserve">unused_DDR_XM2_COMP_PU_HV</t>
  </si>
  <si>
    <t xml:space="preserve">DDR_XM2_COMP_PU_HV:b</t>
  </si>
  <si>
    <t xml:space="preserve">ddr_xm2_comp_pu_hv</t>
  </si>
  <si>
    <t xml:space="preserve">LP5_COMP_EFC</t>
  </si>
  <si>
    <t xml:space="preserve">BC42</t>
  </si>
  <si>
    <t xml:space="preserve">DDR_2_REXT_PU_VDDQ</t>
  </si>
  <si>
    <t xml:space="preserve">unused_DDR_XM2_COMP_PU_LV</t>
  </si>
  <si>
    <t xml:space="preserve">DDR_XM2_COMP_PU_LV:b</t>
  </si>
  <si>
    <t xml:space="preserve">ddr_xm2_comp_pu_lv</t>
  </si>
  <si>
    <t xml:space="preserve">BD43</t>
  </si>
  <si>
    <t xml:space="preserve">DDR_2_REXT_PD</t>
  </si>
  <si>
    <t xml:space="preserve">unused_DDR_XM2_COMP_PD_RESCAL</t>
  </si>
  <si>
    <t xml:space="preserve">DDR_XM2_COMP_PD_RESCAL:b</t>
  </si>
  <si>
    <t xml:space="preserve">ddr_xm2_comp_pd_rescal</t>
  </si>
  <si>
    <t xml:space="preserve">BB42</t>
  </si>
  <si>
    <t xml:space="preserve">unused_DDR_XM3_B0D0</t>
  </si>
  <si>
    <t xml:space="preserve">DDR_XM3_B0D[0]:b</t>
  </si>
  <si>
    <t xml:space="preserve">ddr_xm3_b0d0</t>
  </si>
  <si>
    <t xml:space="preserve">vddio_ddr3</t>
  </si>
  <si>
    <t xml:space="preserve">BJ3</t>
  </si>
  <si>
    <t xml:space="preserve">unused_DDR_XM3_B0D1</t>
  </si>
  <si>
    <t xml:space="preserve">DDR_XM3_B0D[1]:b</t>
  </si>
  <si>
    <t xml:space="preserve">ddr_xm3_b0d1</t>
  </si>
  <si>
    <t xml:space="preserve">BG7</t>
  </si>
  <si>
    <t xml:space="preserve">unused_DDR_XM3_B0D2</t>
  </si>
  <si>
    <t xml:space="preserve">DDR_XM3_B0D[2]:b</t>
  </si>
  <si>
    <t xml:space="preserve">ddr_xm3_b0d2</t>
  </si>
  <si>
    <t xml:space="preserve">BK3</t>
  </si>
  <si>
    <t xml:space="preserve">unused_DDR_XM3_B0D3</t>
  </si>
  <si>
    <t xml:space="preserve">DDR_XM3_B0D[3]:b</t>
  </si>
  <si>
    <t xml:space="preserve">ddr_xm3_b0d3</t>
  </si>
  <si>
    <t xml:space="preserve">BJ5</t>
  </si>
  <si>
    <t xml:space="preserve">unused_DDR_XM3_B0D4</t>
  </si>
  <si>
    <t xml:space="preserve">DDR_XM3_B0D[4]:b</t>
  </si>
  <si>
    <t xml:space="preserve">ddr_xm3_b0d4</t>
  </si>
  <si>
    <t xml:space="preserve">BK5</t>
  </si>
  <si>
    <t xml:space="preserve">unused_DDR_XM3_B0D5</t>
  </si>
  <si>
    <t xml:space="preserve">DDR_XM3_B0D[5]:b</t>
  </si>
  <si>
    <t xml:space="preserve">ddr_xm3_b0d5</t>
  </si>
  <si>
    <t xml:space="preserve">BK4</t>
  </si>
  <si>
    <t xml:space="preserve">unused_DDR_XM3_B0D6</t>
  </si>
  <si>
    <t xml:space="preserve">DDR_XM3_B0D[6]:b</t>
  </si>
  <si>
    <t xml:space="preserve">ddr_xm3_b0d6</t>
  </si>
  <si>
    <t xml:space="preserve">BJ7</t>
  </si>
  <si>
    <t xml:space="preserve">unused_DDR_XM3_B0D7</t>
  </si>
  <si>
    <t xml:space="preserve">DDR_XM3_B0D[7]:b</t>
  </si>
  <si>
    <t xml:space="preserve">ddr_xm3_b0d7</t>
  </si>
  <si>
    <t xml:space="preserve">BK7</t>
  </si>
  <si>
    <t xml:space="preserve">unused_DDR_XM3_B0DMI</t>
  </si>
  <si>
    <t xml:space="preserve">DDR_XM3_B0DMI:b</t>
  </si>
  <si>
    <t xml:space="preserve">ddr_xm3_b0dmi</t>
  </si>
  <si>
    <t xml:space="preserve">BL4</t>
  </si>
  <si>
    <t xml:space="preserve">unused_DDR_XM3_B0WCK_P</t>
  </si>
  <si>
    <t xml:space="preserve">DDR_XM3_B0WCK_P:b</t>
  </si>
  <si>
    <t xml:space="preserve">ddr_xm3_b0wck_p</t>
  </si>
  <si>
    <t xml:space="preserve">BG8</t>
  </si>
  <si>
    <t xml:space="preserve">unused_DDR_XM3_B0WCK_N</t>
  </si>
  <si>
    <t xml:space="preserve">DDR_XM3_B0WCK_N:b</t>
  </si>
  <si>
    <t xml:space="preserve">ddr_xm3_b0wck_n</t>
  </si>
  <si>
    <t xml:space="preserve">BF8</t>
  </si>
  <si>
    <t xml:space="preserve">unused_DDR_XM3_B0RDQS_P</t>
  </si>
  <si>
    <t xml:space="preserve">DDR_XM3_B0RDQS_P:b</t>
  </si>
  <si>
    <t xml:space="preserve">ddr_xm3_b0rdqs_p</t>
  </si>
  <si>
    <t xml:space="preserve">BH6</t>
  </si>
  <si>
    <t xml:space="preserve">unused_DDR_XM3_B0RDQS_N</t>
  </si>
  <si>
    <t xml:space="preserve">DDR_XM3_B0RDQS_N:b</t>
  </si>
  <si>
    <t xml:space="preserve">ddr_xm3_b0rdqs_n</t>
  </si>
  <si>
    <t xml:space="preserve">BJ6</t>
  </si>
  <si>
    <t xml:space="preserve">unused_DDR_XM3_B1D0</t>
  </si>
  <si>
    <t xml:space="preserve">DDR_XM3_B1D[0]:b</t>
  </si>
  <si>
    <t xml:space="preserve">ddr_xm3_b1d0</t>
  </si>
  <si>
    <t xml:space="preserve">BF11</t>
  </si>
  <si>
    <t xml:space="preserve">unused_DDR_XM3_B1D1</t>
  </si>
  <si>
    <t xml:space="preserve">DDR_XM3_B1D[1]:b</t>
  </si>
  <si>
    <t xml:space="preserve">ddr_xm3_b1d1</t>
  </si>
  <si>
    <t xml:space="preserve">BJ9</t>
  </si>
  <si>
    <t xml:space="preserve">unused_DDR_XM3_B1D2</t>
  </si>
  <si>
    <t xml:space="preserve">DDR_XM3_B1D[2]:b</t>
  </si>
  <si>
    <t xml:space="preserve">ddr_xm3_b1d2</t>
  </si>
  <si>
    <t xml:space="preserve">BH9</t>
  </si>
  <si>
    <t xml:space="preserve">unused_DDR_XM3_B1D3</t>
  </si>
  <si>
    <t xml:space="preserve">DDR_XM3_B1D[3]:b</t>
  </si>
  <si>
    <t xml:space="preserve">ddr_xm3_b1d3</t>
  </si>
  <si>
    <t xml:space="preserve">BG10</t>
  </si>
  <si>
    <t xml:space="preserve">unused_DDR_XM3_B1D4</t>
  </si>
  <si>
    <t xml:space="preserve">DDR_XM3_B1D[4]:b</t>
  </si>
  <si>
    <t xml:space="preserve">ddr_xm3_b1d4</t>
  </si>
  <si>
    <t xml:space="preserve">BH8</t>
  </si>
  <si>
    <t xml:space="preserve">unused_DDR_XM3_B1D5</t>
  </si>
  <si>
    <t xml:space="preserve">DDR_XM3_B1D[5]:b</t>
  </si>
  <si>
    <t xml:space="preserve">ddr_xm3_b1d5</t>
  </si>
  <si>
    <t xml:space="preserve">BF10</t>
  </si>
  <si>
    <t xml:space="preserve">unused_DDR_XM3_B1D6</t>
  </si>
  <si>
    <t xml:space="preserve">DDR_XM3_B1D[6]:b</t>
  </si>
  <si>
    <t xml:space="preserve">ddr_xm3_b1d6</t>
  </si>
  <si>
    <t xml:space="preserve">BF9</t>
  </si>
  <si>
    <t xml:space="preserve">unused_DDR_XM3_B1D7</t>
  </si>
  <si>
    <t xml:space="preserve">DDR_XM3_B1D[7]:b</t>
  </si>
  <si>
    <t xml:space="preserve">ddr_xm3_b1d7</t>
  </si>
  <si>
    <t xml:space="preserve">BD10</t>
  </si>
  <si>
    <t xml:space="preserve">unused_DDR_XM3_B1DMI</t>
  </si>
  <si>
    <t xml:space="preserve">DDR_XM3_B1DMI:b</t>
  </si>
  <si>
    <t xml:space="preserve">ddr_xm3_b1dmi</t>
  </si>
  <si>
    <t xml:space="preserve">BG9</t>
  </si>
  <si>
    <t xml:space="preserve">unused_DDR_XM3_B1WCK_P</t>
  </si>
  <si>
    <t xml:space="preserve">DDR_XM3_B1WCK_P:b</t>
  </si>
  <si>
    <t xml:space="preserve">ddr_xm3_b1wck_p</t>
  </si>
  <si>
    <t xml:space="preserve">BE11</t>
  </si>
  <si>
    <t xml:space="preserve">unused_DDR_XM3_B1WCK_N</t>
  </si>
  <si>
    <t xml:space="preserve">DDR_XM3_B1WCK_N:b</t>
  </si>
  <si>
    <t xml:space="preserve">ddr_xm3_b1wck_n</t>
  </si>
  <si>
    <t xml:space="preserve">BE12</t>
  </si>
  <si>
    <t xml:space="preserve">unused_DDR_XM3_B1RDQS_P</t>
  </si>
  <si>
    <t xml:space="preserve">DDR_XM3_B1RDQS_P:b</t>
  </si>
  <si>
    <t xml:space="preserve">ddr_xm3_b1rdqs_p</t>
  </si>
  <si>
    <t xml:space="preserve">BC12</t>
  </si>
  <si>
    <t xml:space="preserve">unused_DDR_XM3_B1RDQS_N</t>
  </si>
  <si>
    <t xml:space="preserve">DDR_XM3_B1RDQS_N:b</t>
  </si>
  <si>
    <t xml:space="preserve">ddr_xm3_b1rdqs_n</t>
  </si>
  <si>
    <t xml:space="preserve">BB12</t>
  </si>
  <si>
    <t xml:space="preserve">unused_DDR_XM3_B2A_CA0</t>
  </si>
  <si>
    <t xml:space="preserve">DDR_XM3_B2A_CA[0]:b</t>
  </si>
  <si>
    <t xml:space="preserve">ddr_xm3_b2a_ca0</t>
  </si>
  <si>
    <t xml:space="preserve">BK6</t>
  </si>
  <si>
    <t xml:space="preserve">unused_DDR_XM3_B2A_CA1</t>
  </si>
  <si>
    <t xml:space="preserve">DDR_XM3_B2A_CA[1]:b</t>
  </si>
  <si>
    <t xml:space="preserve">ddr_xm3_b2a_ca1</t>
  </si>
  <si>
    <t xml:space="preserve">BK8</t>
  </si>
  <si>
    <t xml:space="preserve">unused_DDR_XM3_B2A_CA2</t>
  </si>
  <si>
    <t xml:space="preserve">DDR_XM3_B2A_CA[2]:b</t>
  </si>
  <si>
    <t xml:space="preserve">ddr_xm3_b2a_ca2</t>
  </si>
  <si>
    <t xml:space="preserve">BL5</t>
  </si>
  <si>
    <t xml:space="preserve">unused_DDR_XM3_B2A_CA3</t>
  </si>
  <si>
    <t xml:space="preserve">DDR_XM3_B2A_CA[3]:b</t>
  </si>
  <si>
    <t xml:space="preserve">ddr_xm3_b2a_ca3</t>
  </si>
  <si>
    <t xml:space="preserve">BM6</t>
  </si>
  <si>
    <t xml:space="preserve">unused_DDR_XM3_B2A_CA4</t>
  </si>
  <si>
    <t xml:space="preserve">DDR_XM3_B2A_CA[4]:b</t>
  </si>
  <si>
    <t xml:space="preserve">ddr_xm3_b2a_ca4</t>
  </si>
  <si>
    <t xml:space="preserve">BL8</t>
  </si>
  <si>
    <t xml:space="preserve">unused_DDR_XM3_B2A_CA5</t>
  </si>
  <si>
    <t xml:space="preserve">DDR_XM3_B2A_CA[5]:b</t>
  </si>
  <si>
    <t xml:space="preserve">ddr_xm3_b2a_ca5</t>
  </si>
  <si>
    <t xml:space="preserve">BM9</t>
  </si>
  <si>
    <t xml:space="preserve">unused_DDR_XM3_B2A_CA6</t>
  </si>
  <si>
    <t xml:space="preserve">DDR_XM3_B2A_CA[6]:b</t>
  </si>
  <si>
    <t xml:space="preserve">ddr_xm3_b2a_ca6</t>
  </si>
  <si>
    <t xml:space="preserve">BM8</t>
  </si>
  <si>
    <t xml:space="preserve">unused_DDR_XM3_B2B_CA0</t>
  </si>
  <si>
    <t xml:space="preserve">DDR_XM3_B2B_CA[0]:b</t>
  </si>
  <si>
    <t xml:space="preserve">ddr_xm3_b2b_ca0</t>
  </si>
  <si>
    <t xml:space="preserve">BK14</t>
  </si>
  <si>
    <t xml:space="preserve">unused_DDR_XM3_B2B_CA1</t>
  </si>
  <si>
    <t xml:space="preserve">DDR_XM3_B2B_CA[1]:b</t>
  </si>
  <si>
    <t xml:space="preserve">ddr_xm3_b2b_ca1</t>
  </si>
  <si>
    <t xml:space="preserve">BL14</t>
  </si>
  <si>
    <t xml:space="preserve">unused_DDR_XM3_B2B_CA2</t>
  </si>
  <si>
    <t xml:space="preserve">DDR_XM3_B2B_CA[2]:b</t>
  </si>
  <si>
    <t xml:space="preserve">ddr_xm3_b2b_ca2</t>
  </si>
  <si>
    <t xml:space="preserve">BL15</t>
  </si>
  <si>
    <t xml:space="preserve">unused_DDR_XM3_B2B_CA3</t>
  </si>
  <si>
    <t xml:space="preserve">DDR_XM3_B2B_CA[3]:b</t>
  </si>
  <si>
    <t xml:space="preserve">ddr_xm3_b2b_ca3</t>
  </si>
  <si>
    <t xml:space="preserve">BM15</t>
  </si>
  <si>
    <t xml:space="preserve">unused_DDR_XM3_B2B_CA4</t>
  </si>
  <si>
    <t xml:space="preserve">DDR_XM3_B2B_CA[4]:b</t>
  </si>
  <si>
    <t xml:space="preserve">ddr_xm3_b2b_ca4</t>
  </si>
  <si>
    <t xml:space="preserve">BM14</t>
  </si>
  <si>
    <t xml:space="preserve">unused_DDR_XM3_B2B_CA5</t>
  </si>
  <si>
    <t xml:space="preserve">DDR_XM3_B2B_CA[5]:b</t>
  </si>
  <si>
    <t xml:space="preserve">ddr_xm3_b2b_ca5</t>
  </si>
  <si>
    <t xml:space="preserve">BM11</t>
  </si>
  <si>
    <t xml:space="preserve">unused_DDR_XM3_B2B_CA6</t>
  </si>
  <si>
    <t xml:space="preserve">DDR_XM3_B2B_CA[6]:b</t>
  </si>
  <si>
    <t xml:space="preserve">ddr_xm3_b2b_ca6</t>
  </si>
  <si>
    <t xml:space="preserve">BM12</t>
  </si>
  <si>
    <t xml:space="preserve">unused_DDR_XM3_B2A_CS_CKE0</t>
  </si>
  <si>
    <t xml:space="preserve">DDR_XM3_B2A_CS_CKE0:b</t>
  </si>
  <si>
    <t xml:space="preserve">ddr_xm3_b2a_cs_cke0</t>
  </si>
  <si>
    <t xml:space="preserve">BM5</t>
  </si>
  <si>
    <t xml:space="preserve">unused_DDR_XM3_B2A_CS_CKE1</t>
  </si>
  <si>
    <t xml:space="preserve">DDR_XM3_B2A_CS_CKE1:b</t>
  </si>
  <si>
    <t xml:space="preserve">ddr_xm3_b2a_cs_cke1</t>
  </si>
  <si>
    <t xml:space="preserve">BL6</t>
  </si>
  <si>
    <t xml:space="preserve">unused_DDR_XM3_B2B_CS_CKE0</t>
  </si>
  <si>
    <t xml:space="preserve">DDR_XM3_B2B_CS_CKE0:b</t>
  </si>
  <si>
    <t xml:space="preserve">ddr_xm3_b2b_cs_cke0</t>
  </si>
  <si>
    <t xml:space="preserve">BL12</t>
  </si>
  <si>
    <t xml:space="preserve">unused_DDR_XM3_B2B_CS_CKE1</t>
  </si>
  <si>
    <t xml:space="preserve">DDR_XM3_B2B_CS_CKE1:b</t>
  </si>
  <si>
    <t xml:space="preserve">ddr_xm3_b2b_cs_cke1</t>
  </si>
  <si>
    <t xml:space="preserve">BK12</t>
  </si>
  <si>
    <t xml:space="preserve">unused_DDR_XM3_B2A_CLK_P</t>
  </si>
  <si>
    <t xml:space="preserve">DDR_XM3_B2A_CLK_P:b</t>
  </si>
  <si>
    <t xml:space="preserve">ddr_xm3_b2a_clk_p</t>
  </si>
  <si>
    <t xml:space="preserve">BK9</t>
  </si>
  <si>
    <t xml:space="preserve">unused_DDR_XM3_B2A_CLK_N</t>
  </si>
  <si>
    <t xml:space="preserve">DDR_XM3_B2A_CLK_N:b</t>
  </si>
  <si>
    <t xml:space="preserve">ddr_xm3_b2a_clk_n</t>
  </si>
  <si>
    <t xml:space="preserve">BL9</t>
  </si>
  <si>
    <t xml:space="preserve">unused_DDR_XM3_B2B_CLK_P</t>
  </si>
  <si>
    <t xml:space="preserve">DDR_XM3_B2B_CLK_P:b</t>
  </si>
  <si>
    <t xml:space="preserve">ddr_xm3_b2b_clk_p</t>
  </si>
  <si>
    <t xml:space="preserve">BL11</t>
  </si>
  <si>
    <t xml:space="preserve">unused_DDR_XM3_B2B_CLK_N</t>
  </si>
  <si>
    <t xml:space="preserve">DDR_XM3_B2B_CLK_N:b</t>
  </si>
  <si>
    <t xml:space="preserve">ddr_xm3_b2b_clk_n</t>
  </si>
  <si>
    <t xml:space="preserve">BK11</t>
  </si>
  <si>
    <t xml:space="preserve">unused_DDR_XM3_B3D0</t>
  </si>
  <si>
    <t xml:space="preserve">DDR_XM3_B3D[0]:b</t>
  </si>
  <si>
    <t xml:space="preserve">ddr_xm3_b3d0</t>
  </si>
  <si>
    <t xml:space="preserve">BF13</t>
  </si>
  <si>
    <t xml:space="preserve">unused_DDR_XM3_B3D1</t>
  </si>
  <si>
    <t xml:space="preserve">DDR_XM3_B3D[1]:b</t>
  </si>
  <si>
    <t xml:space="preserve">ddr_xm3_b3d1</t>
  </si>
  <si>
    <t xml:space="preserve">BG12</t>
  </si>
  <si>
    <t xml:space="preserve">unused_DDR_XM3_B3D2</t>
  </si>
  <si>
    <t xml:space="preserve">DDR_XM3_B3D[2]:b</t>
  </si>
  <si>
    <t xml:space="preserve">ddr_xm3_b3d2</t>
  </si>
  <si>
    <t xml:space="preserve">BG11</t>
  </si>
  <si>
    <t xml:space="preserve">unused_DDR_XM3_B3D3</t>
  </si>
  <si>
    <t xml:space="preserve">DDR_XM3_B3D[3]:b</t>
  </si>
  <si>
    <t xml:space="preserve">ddr_xm3_b3d3</t>
  </si>
  <si>
    <t xml:space="preserve">BG13</t>
  </si>
  <si>
    <t xml:space="preserve">unused_DDR_XM3_B3D4</t>
  </si>
  <si>
    <t xml:space="preserve">DDR_XM3_B3D[4]:b</t>
  </si>
  <si>
    <t xml:space="preserve">ddr_xm3_b3d4</t>
  </si>
  <si>
    <t xml:space="preserve">BH11</t>
  </si>
  <si>
    <t xml:space="preserve">unused_DDR_XM3_B3D5</t>
  </si>
  <si>
    <t xml:space="preserve">DDR_XM3_B3D[5]:b</t>
  </si>
  <si>
    <t xml:space="preserve">ddr_xm3_b3d5</t>
  </si>
  <si>
    <t xml:space="preserve">BJ12</t>
  </si>
  <si>
    <t xml:space="preserve">unused_DDR_XM3_B3D6</t>
  </si>
  <si>
    <t xml:space="preserve">DDR_XM3_B3D[6]:b</t>
  </si>
  <si>
    <t xml:space="preserve">ddr_xm3_b3d6</t>
  </si>
  <si>
    <t xml:space="preserve">BK10</t>
  </si>
  <si>
    <t xml:space="preserve">unused_DDR_XM3_B3D7</t>
  </si>
  <si>
    <t xml:space="preserve">DDR_XM3_B3D[7]:b</t>
  </si>
  <si>
    <t xml:space="preserve">ddr_xm3_b3d7</t>
  </si>
  <si>
    <t xml:space="preserve">BJ10</t>
  </si>
  <si>
    <t xml:space="preserve">unused_DDR_XM3_B3DMI</t>
  </si>
  <si>
    <t xml:space="preserve">DDR_XM3_B3DMI:b</t>
  </si>
  <si>
    <t xml:space="preserve">ddr_xm3_b3dmi</t>
  </si>
  <si>
    <t xml:space="preserve">BH12</t>
  </si>
  <si>
    <t xml:space="preserve">unused_DDR_XM3_B3WCK_P</t>
  </si>
  <si>
    <t xml:space="preserve">DDR_XM3_B3WCK_P:b</t>
  </si>
  <si>
    <t xml:space="preserve">ddr_xm3_b3wck_p</t>
  </si>
  <si>
    <t xml:space="preserve">BF14</t>
  </si>
  <si>
    <t xml:space="preserve">unused_DDR_XM3_B3WCK_N</t>
  </si>
  <si>
    <t xml:space="preserve">DDR_XM3_B3WCK_N:b</t>
  </si>
  <si>
    <t xml:space="preserve">ddr_xm3_b3wck_n</t>
  </si>
  <si>
    <t xml:space="preserve">BE14</t>
  </si>
  <si>
    <t xml:space="preserve">unused_DDR_XM3_B3RDQS_P</t>
  </si>
  <si>
    <t xml:space="preserve">DDR_XM3_B3RDQS_P:b</t>
  </si>
  <si>
    <t xml:space="preserve">ddr_xm3_b3rdqs_p</t>
  </si>
  <si>
    <t xml:space="preserve">BD13</t>
  </si>
  <si>
    <t xml:space="preserve">unused_DDR_XM3_B3RDQS_N</t>
  </si>
  <si>
    <t xml:space="preserve">DDR_XM3_B3RDQS_N:b</t>
  </si>
  <si>
    <t xml:space="preserve">ddr_xm3_b3rdqs_n</t>
  </si>
  <si>
    <t xml:space="preserve">BC13</t>
  </si>
  <si>
    <t xml:space="preserve">unused_DDR_XM3_B4D0</t>
  </si>
  <si>
    <t xml:space="preserve">DDR_XM3_B4D[0]:b</t>
  </si>
  <si>
    <t xml:space="preserve">ddr_xm3_b4d0</t>
  </si>
  <si>
    <t xml:space="preserve">BF16</t>
  </si>
  <si>
    <t xml:space="preserve">unused_DDR_XM3_B4D1</t>
  </si>
  <si>
    <t xml:space="preserve">DDR_XM3_B4D[1]:b</t>
  </si>
  <si>
    <t xml:space="preserve">ddr_xm3_b4d1</t>
  </si>
  <si>
    <t xml:space="preserve">BJ15</t>
  </si>
  <si>
    <t xml:space="preserve">unused_DDR_XM3_B4D2</t>
  </si>
  <si>
    <t xml:space="preserve">DDR_XM3_B4D[2]:b</t>
  </si>
  <si>
    <t xml:space="preserve">ddr_xm3_b4d2</t>
  </si>
  <si>
    <t xml:space="preserve">BJ13</t>
  </si>
  <si>
    <t xml:space="preserve">unused_DDR_XM3_B4D3</t>
  </si>
  <si>
    <t xml:space="preserve">DDR_XM3_B4D[3]:b</t>
  </si>
  <si>
    <t xml:space="preserve">ddr_xm3_b4d3</t>
  </si>
  <si>
    <t xml:space="preserve">BH15</t>
  </si>
  <si>
    <t xml:space="preserve">unused_DDR_XM3_B4D4</t>
  </si>
  <si>
    <t xml:space="preserve">DDR_XM3_B4D[4]:b</t>
  </si>
  <si>
    <t xml:space="preserve">ddr_xm3_b4d4</t>
  </si>
  <si>
    <t xml:space="preserve">BH14</t>
  </si>
  <si>
    <t xml:space="preserve">unused_DDR_XM3_B4D5</t>
  </si>
  <si>
    <t xml:space="preserve">DDR_XM3_B4D[5]:b</t>
  </si>
  <si>
    <t xml:space="preserve">ddr_xm3_b4d5</t>
  </si>
  <si>
    <t xml:space="preserve">BK13</t>
  </si>
  <si>
    <t xml:space="preserve">unused_DDR_XM3_B4D6</t>
  </si>
  <si>
    <t xml:space="preserve">DDR_XM3_B4D[6]:b</t>
  </si>
  <si>
    <t xml:space="preserve">ddr_xm3_b4d6</t>
  </si>
  <si>
    <t xml:space="preserve">BG14</t>
  </si>
  <si>
    <t xml:space="preserve">unused_DDR_XM3_B4D7</t>
  </si>
  <si>
    <t xml:space="preserve">DDR_XM3_B4D[7]:b</t>
  </si>
  <si>
    <t xml:space="preserve">ddr_xm3_b4d7</t>
  </si>
  <si>
    <t xml:space="preserve">BE15</t>
  </si>
  <si>
    <t xml:space="preserve">unused_DDR_XM3_B4DMI</t>
  </si>
  <si>
    <t xml:space="preserve">DDR_XM3_B4DMI:b</t>
  </si>
  <si>
    <t xml:space="preserve">ddr_xm3_b4dmi</t>
  </si>
  <si>
    <t xml:space="preserve">BG15</t>
  </si>
  <si>
    <t xml:space="preserve">unused_DDR_XM3_B4WCK_P</t>
  </si>
  <si>
    <t xml:space="preserve">DDR_XM3_B4WCK_P:b</t>
  </si>
  <si>
    <t xml:space="preserve">ddr_xm3_b4wck_p</t>
  </si>
  <si>
    <t xml:space="preserve">BB15</t>
  </si>
  <si>
    <t xml:space="preserve">unused_DDR_XM3_B4WCK_N</t>
  </si>
  <si>
    <t xml:space="preserve">DDR_XM3_B4WCK_N:b</t>
  </si>
  <si>
    <t xml:space="preserve">ddr_xm3_b4wck_n</t>
  </si>
  <si>
    <t xml:space="preserve">BC15</t>
  </si>
  <si>
    <t xml:space="preserve">unused_DDR_XM3_B4RDQS_P</t>
  </si>
  <si>
    <t xml:space="preserve">DDR_XM3_B4RDQS_P:b</t>
  </si>
  <si>
    <t xml:space="preserve">ddr_xm3_b4rdqs_p</t>
  </si>
  <si>
    <t xml:space="preserve">BC16</t>
  </si>
  <si>
    <t xml:space="preserve">unused_DDR_XM3_B4RDQS_N</t>
  </si>
  <si>
    <t xml:space="preserve">DDR_XM3_B4RDQS_N:b</t>
  </si>
  <si>
    <t xml:space="preserve">ddr_xm3_b4rdqs_n</t>
  </si>
  <si>
    <t xml:space="preserve">BD16</t>
  </si>
  <si>
    <t xml:space="preserve">unused_DDR_XM3_B5D0</t>
  </si>
  <si>
    <t xml:space="preserve">DDR_XM3_B5D[0]:b</t>
  </si>
  <si>
    <t xml:space="preserve">ddr_xm3_b5d0</t>
  </si>
  <si>
    <t xml:space="preserve">BG16</t>
  </si>
  <si>
    <t xml:space="preserve">unused_DDR_XM3_B5D1</t>
  </si>
  <si>
    <t xml:space="preserve">DDR_XM3_B5D[1]:b</t>
  </si>
  <si>
    <t xml:space="preserve">ddr_xm3_b5d1</t>
  </si>
  <si>
    <t xml:space="preserve">BK16</t>
  </si>
  <si>
    <t xml:space="preserve">unused_DDR_XM3_B5D2</t>
  </si>
  <si>
    <t xml:space="preserve">DDR_XM3_B5D[2]:b</t>
  </si>
  <si>
    <t xml:space="preserve">ddr_xm3_b5d2</t>
  </si>
  <si>
    <t xml:space="preserve">BG17</t>
  </si>
  <si>
    <t xml:space="preserve">unused_DDR_XM3_B5D3</t>
  </si>
  <si>
    <t xml:space="preserve">DDR_XM3_B5D[3]:b</t>
  </si>
  <si>
    <t xml:space="preserve">ddr_xm3_b5d3</t>
  </si>
  <si>
    <t xml:space="preserve">BH17</t>
  </si>
  <si>
    <t xml:space="preserve">unused_DDR_XM3_B5D4</t>
  </si>
  <si>
    <t xml:space="preserve">DDR_XM3_B5D[4]:b</t>
  </si>
  <si>
    <t xml:space="preserve">ddr_xm3_b5d4</t>
  </si>
  <si>
    <t xml:space="preserve">BJ18</t>
  </si>
  <si>
    <t xml:space="preserve">unused_DDR_XM3_B5D5</t>
  </si>
  <si>
    <t xml:space="preserve">DDR_XM3_B5D[5]:b</t>
  </si>
  <si>
    <t xml:space="preserve">ddr_xm3_b5d5</t>
  </si>
  <si>
    <t xml:space="preserve">BJ16</t>
  </si>
  <si>
    <t xml:space="preserve">unused_DDR_XM3_B5D6</t>
  </si>
  <si>
    <t xml:space="preserve">DDR_XM3_B5D[6]:b</t>
  </si>
  <si>
    <t xml:space="preserve">ddr_xm3_b5d6</t>
  </si>
  <si>
    <t xml:space="preserve">BH18</t>
  </si>
  <si>
    <t xml:space="preserve">unused_DDR_XM3_B5D7</t>
  </si>
  <si>
    <t xml:space="preserve">DDR_XM3_B5D[7]:b</t>
  </si>
  <si>
    <t xml:space="preserve">ddr_xm3_b5d7</t>
  </si>
  <si>
    <t xml:space="preserve">BG18</t>
  </si>
  <si>
    <t xml:space="preserve">unused_DDR_XM3_B5DMI</t>
  </si>
  <si>
    <t xml:space="preserve">DDR_XM3_B5DMI:b</t>
  </si>
  <si>
    <t xml:space="preserve">ddr_xm3_b5dmi</t>
  </si>
  <si>
    <t xml:space="preserve">BF17</t>
  </si>
  <si>
    <t xml:space="preserve">unused_DDR_XM3_B5WCK_P</t>
  </si>
  <si>
    <t xml:space="preserve">DDR_XM3_B5WCK_P:b</t>
  </si>
  <si>
    <t xml:space="preserve">ddr_xm3_b5wck_p</t>
  </si>
  <si>
    <t xml:space="preserve">BB18</t>
  </si>
  <si>
    <t xml:space="preserve">unused_DDR_XM3_B5WCK_N</t>
  </si>
  <si>
    <t xml:space="preserve">DDR_XM3_B5WCK_N:b</t>
  </si>
  <si>
    <t xml:space="preserve">ddr_xm3_b5wck_n</t>
  </si>
  <si>
    <t xml:space="preserve">BC18</t>
  </si>
  <si>
    <t xml:space="preserve">unused_DDR_XM3_B5RDQS_P</t>
  </si>
  <si>
    <t xml:space="preserve">DDR_XM3_B5RDQS_P:b</t>
  </si>
  <si>
    <t xml:space="preserve">ddr_xm3_b5rdqs_p</t>
  </si>
  <si>
    <t xml:space="preserve">BE18</t>
  </si>
  <si>
    <t xml:space="preserve">unused_DDR_XM3_B5RDQS_N</t>
  </si>
  <si>
    <t xml:space="preserve">DDR_XM3_B5RDQS_N:b</t>
  </si>
  <si>
    <t xml:space="preserve">ddr_xm3_b5rdqs_n</t>
  </si>
  <si>
    <t xml:space="preserve">BE17</t>
  </si>
  <si>
    <t xml:space="preserve">unused_DDR_XM3_B6D0</t>
  </si>
  <si>
    <t xml:space="preserve">DDR_XM3_B6D[0]:b</t>
  </si>
  <si>
    <t xml:space="preserve">ddr_xm3_b6d0</t>
  </si>
  <si>
    <t xml:space="preserve">BD21</t>
  </si>
  <si>
    <t xml:space="preserve">unused_DDR_XM3_B6D1</t>
  </si>
  <si>
    <t xml:space="preserve">DDR_XM3_B6D[1]:b</t>
  </si>
  <si>
    <t xml:space="preserve">ddr_xm3_b6d1</t>
  </si>
  <si>
    <t xml:space="preserve">BH20</t>
  </si>
  <si>
    <t xml:space="preserve">unused_DDR_XM3_B6D2</t>
  </si>
  <si>
    <t xml:space="preserve">DDR_XM3_B6D[2]:b</t>
  </si>
  <si>
    <t xml:space="preserve">ddr_xm3_b6d2</t>
  </si>
  <si>
    <t xml:space="preserve">BG20</t>
  </si>
  <si>
    <t xml:space="preserve">unused_DDR_XM3_B6D3</t>
  </si>
  <si>
    <t xml:space="preserve">DDR_XM3_B6D[3]:b</t>
  </si>
  <si>
    <t xml:space="preserve">ddr_xm3_b6d3</t>
  </si>
  <si>
    <t xml:space="preserve">BG21</t>
  </si>
  <si>
    <t xml:space="preserve">unused_DDR_XM3_B6D4</t>
  </si>
  <si>
    <t xml:space="preserve">DDR_XM3_B6D[4]:b</t>
  </si>
  <si>
    <t xml:space="preserve">ddr_xm3_b6d4</t>
  </si>
  <si>
    <t xml:space="preserve">BG19</t>
  </si>
  <si>
    <t xml:space="preserve">unused_DDR_XM3_B6D5</t>
  </si>
  <si>
    <t xml:space="preserve">DDR_XM3_B6D[5]:b</t>
  </si>
  <si>
    <t xml:space="preserve">ddr_xm3_b6d5</t>
  </si>
  <si>
    <t xml:space="preserve">BK19</t>
  </si>
  <si>
    <t xml:space="preserve">unused_DDR_XM3_B6D6</t>
  </si>
  <si>
    <t xml:space="preserve">DDR_XM3_B6D[6]:b</t>
  </si>
  <si>
    <t xml:space="preserve">ddr_xm3_b6d6</t>
  </si>
  <si>
    <t xml:space="preserve">BF19</t>
  </si>
  <si>
    <t xml:space="preserve">unused_DDR_XM3_B6D7</t>
  </si>
  <si>
    <t xml:space="preserve">DDR_XM3_B6D[7]:b</t>
  </si>
  <si>
    <t xml:space="preserve">ddr_xm3_b6d7</t>
  </si>
  <si>
    <t xml:space="preserve">BJ19</t>
  </si>
  <si>
    <t xml:space="preserve">unused_DDR_XM3_B6DMI</t>
  </si>
  <si>
    <t xml:space="preserve">DDR_XM3_B6DMI:b</t>
  </si>
  <si>
    <t xml:space="preserve">ddr_xm3_b6dmi</t>
  </si>
  <si>
    <t xml:space="preserve">BF20</t>
  </si>
  <si>
    <t xml:space="preserve">unused_DDR_XM3_B6WCK_P</t>
  </si>
  <si>
    <t xml:space="preserve">DDR_XM3_B6WCK_P:b</t>
  </si>
  <si>
    <t xml:space="preserve">ddr_xm3_b6wck_p</t>
  </si>
  <si>
    <t xml:space="preserve">BD19</t>
  </si>
  <si>
    <t xml:space="preserve">unused_DDR_XM3_B6WCK_N</t>
  </si>
  <si>
    <t xml:space="preserve">DDR_XM3_B6WCK_N:b</t>
  </si>
  <si>
    <t xml:space="preserve">ddr_xm3_b6wck_n</t>
  </si>
  <si>
    <t xml:space="preserve">BC19</t>
  </si>
  <si>
    <t xml:space="preserve">unused_DDR_XM3_B6RDQS_P</t>
  </si>
  <si>
    <t xml:space="preserve">DDR_XM3_B6RDQS_P:b</t>
  </si>
  <si>
    <t xml:space="preserve">ddr_xm3_b6rdqs_p</t>
  </si>
  <si>
    <t xml:space="preserve">BE20</t>
  </si>
  <si>
    <t xml:space="preserve">unused_DDR_XM3_B6RDQS_N</t>
  </si>
  <si>
    <t xml:space="preserve">DDR_XM3_B6RDQS_N:b</t>
  </si>
  <si>
    <t xml:space="preserve">ddr_xm3_b6rdqs_n</t>
  </si>
  <si>
    <t xml:space="preserve">BE21</t>
  </si>
  <si>
    <t xml:space="preserve">unused_DDR_XM3_B7A_CA0</t>
  </si>
  <si>
    <t xml:space="preserve">DDR_XM3_B7A_CA[0]:b</t>
  </si>
  <si>
    <t xml:space="preserve">ddr_xm3_b7a_ca0</t>
  </si>
  <si>
    <t xml:space="preserve">BL20</t>
  </si>
  <si>
    <t xml:space="preserve">unused_DDR_XM3_B7A_CA1</t>
  </si>
  <si>
    <t xml:space="preserve">DDR_XM3_B7A_CA[1]:b</t>
  </si>
  <si>
    <t xml:space="preserve">ddr_xm3_b7a_ca1</t>
  </si>
  <si>
    <t xml:space="preserve">BK20</t>
  </si>
  <si>
    <t xml:space="preserve">unused_DDR_XM3_B7A_CA2</t>
  </si>
  <si>
    <t xml:space="preserve">DDR_XM3_B7A_CA[2]:b</t>
  </si>
  <si>
    <t xml:space="preserve">ddr_xm3_b7a_ca2</t>
  </si>
  <si>
    <t xml:space="preserve">BK18</t>
  </si>
  <si>
    <t xml:space="preserve">unused_DDR_XM3_B7A_CA3</t>
  </si>
  <si>
    <t xml:space="preserve">DDR_XM3_B7A_CA[3]:b</t>
  </si>
  <si>
    <t xml:space="preserve">ddr_xm3_b7a_ca3</t>
  </si>
  <si>
    <t xml:space="preserve">BK17</t>
  </si>
  <si>
    <t xml:space="preserve">unused_DDR_XM3_B7A_CA4</t>
  </si>
  <si>
    <t xml:space="preserve">DDR_XM3_B7A_CA[4]:b</t>
  </si>
  <si>
    <t xml:space="preserve">ddr_xm3_b7a_ca4</t>
  </si>
  <si>
    <t xml:space="preserve">BK15</t>
  </si>
  <si>
    <t xml:space="preserve">unused_DDR_XM3_B7A_CA5</t>
  </si>
  <si>
    <t xml:space="preserve">DDR_XM3_B7A_CA[5]:b</t>
  </si>
  <si>
    <t xml:space="preserve">ddr_xm3_b7a_ca5</t>
  </si>
  <si>
    <t xml:space="preserve">BM17</t>
  </si>
  <si>
    <t xml:space="preserve">unused_DDR_XM3_B7A_CA6</t>
  </si>
  <si>
    <t xml:space="preserve">DDR_XM3_B7A_CA[6]:b</t>
  </si>
  <si>
    <t xml:space="preserve">ddr_xm3_b7a_ca6</t>
  </si>
  <si>
    <t xml:space="preserve">BL17</t>
  </si>
  <si>
    <t xml:space="preserve">unused_DDR_XM3_B7B_CA0</t>
  </si>
  <si>
    <t xml:space="preserve">DDR_XM3_B7B_CA[0]:b</t>
  </si>
  <si>
    <t xml:space="preserve">ddr_xm3_b7b_ca0</t>
  </si>
  <si>
    <t xml:space="preserve">BL26</t>
  </si>
  <si>
    <t xml:space="preserve">unused_DDR_XM3_B7B_CA1</t>
  </si>
  <si>
    <t xml:space="preserve">DDR_XM3_B7B_CA[1]:b</t>
  </si>
  <si>
    <t xml:space="preserve">ddr_xm3_b7b_ca1</t>
  </si>
  <si>
    <t xml:space="preserve">BK23</t>
  </si>
  <si>
    <t xml:space="preserve">unused_DDR_XM3_B7B_CA2</t>
  </si>
  <si>
    <t xml:space="preserve">DDR_XM3_B7B_CA[2]:b</t>
  </si>
  <si>
    <t xml:space="preserve">ddr_xm3_b7b_ca2</t>
  </si>
  <si>
    <t xml:space="preserve">BM26</t>
  </si>
  <si>
    <t xml:space="preserve">unused_DDR_XM3_B7B_CA3</t>
  </si>
  <si>
    <t xml:space="preserve">DDR_XM3_B7B_CA[3]:b</t>
  </si>
  <si>
    <t xml:space="preserve">ddr_xm3_b7b_ca3</t>
  </si>
  <si>
    <t xml:space="preserve">BL24</t>
  </si>
  <si>
    <t xml:space="preserve">unused_DDR_XM3_B7B_CA4</t>
  </si>
  <si>
    <t xml:space="preserve">DDR_XM3_B7B_CA[4]:b</t>
  </si>
  <si>
    <t xml:space="preserve">ddr_xm3_b7b_ca4</t>
  </si>
  <si>
    <t xml:space="preserve">BL23</t>
  </si>
  <si>
    <t xml:space="preserve">unused_DDR_XM3_B7B_CA5</t>
  </si>
  <si>
    <t xml:space="preserve">DDR_XM3_B7B_CA[5]:b</t>
  </si>
  <si>
    <t xml:space="preserve">ddr_xm3_b7b_ca5</t>
  </si>
  <si>
    <t xml:space="preserve">BM23</t>
  </si>
  <si>
    <t xml:space="preserve">unused_DDR_XM3_B7B_CA6</t>
  </si>
  <si>
    <t xml:space="preserve">DDR_XM3_B7B_CA[6]:b</t>
  </si>
  <si>
    <t xml:space="preserve">ddr_xm3_b7b_ca6</t>
  </si>
  <si>
    <t xml:space="preserve">BM24</t>
  </si>
  <si>
    <t xml:space="preserve">unused_DDR_XM3_B7A_CS_CKE0</t>
  </si>
  <si>
    <t xml:space="preserve">DDR_XM3_B7A_CS_CKE0:b</t>
  </si>
  <si>
    <t xml:space="preserve">ddr_xm3_b7a_cs_cke0</t>
  </si>
  <si>
    <t xml:space="preserve">BM18</t>
  </si>
  <si>
    <t xml:space="preserve">unused_DDR_XM3_B7A_CS_CKE1</t>
  </si>
  <si>
    <t xml:space="preserve">DDR_XM3_B7A_CS_CKE1:b</t>
  </si>
  <si>
    <t xml:space="preserve">ddr_xm3_b7a_cs_cke1</t>
  </si>
  <si>
    <t xml:space="preserve">BL18</t>
  </si>
  <si>
    <t xml:space="preserve">unused_DDR_XM3_B7B_CS_CKE0</t>
  </si>
  <si>
    <t xml:space="preserve">DDR_XM3_B7B_CS_CKE0:b</t>
  </si>
  <si>
    <t xml:space="preserve">ddr_xm3_b7b_cs_cke0</t>
  </si>
  <si>
    <t xml:space="preserve">BK26</t>
  </si>
  <si>
    <t xml:space="preserve">unused_DDR_XM3_B7B_CS_CKE1</t>
  </si>
  <si>
    <t xml:space="preserve">DDR_XM3_B7B_CS_CKE1:b</t>
  </si>
  <si>
    <t xml:space="preserve">ddr_xm3_b7b_cs_cke1</t>
  </si>
  <si>
    <t xml:space="preserve">BK24</t>
  </si>
  <si>
    <t xml:space="preserve">unused_DDR_XM3_B7A_CLK_P</t>
  </si>
  <si>
    <t xml:space="preserve">DDR_XM3_B7A_CLK_P:b</t>
  </si>
  <si>
    <t xml:space="preserve">ddr_xm3_b7a_clk_p</t>
  </si>
  <si>
    <t xml:space="preserve">BM21</t>
  </si>
  <si>
    <t xml:space="preserve">unused_DDR_XM3_B7A_CLK_N</t>
  </si>
  <si>
    <t xml:space="preserve">DDR_XM3_B7A_CLK_N:b</t>
  </si>
  <si>
    <t xml:space="preserve">ddr_xm3_b7a_clk_n</t>
  </si>
  <si>
    <t xml:space="preserve">BM20</t>
  </si>
  <si>
    <t xml:space="preserve">unused_DDR_XM3_B7B_CLK_P</t>
  </si>
  <si>
    <t xml:space="preserve">DDR_XM3_B7B_CLK_P:b</t>
  </si>
  <si>
    <t xml:space="preserve">ddr_xm3_b7b_clk_p</t>
  </si>
  <si>
    <t xml:space="preserve">BK21</t>
  </si>
  <si>
    <t xml:space="preserve">unused_DDR_XM3_B7B_CLK_N</t>
  </si>
  <si>
    <t xml:space="preserve">DDR_XM3_B7B_CLK_N:b</t>
  </si>
  <si>
    <t xml:space="preserve">ddr_xm3_b7b_clk_n</t>
  </si>
  <si>
    <t xml:space="preserve">BL21</t>
  </si>
  <si>
    <t xml:space="preserve">unused_DDR_XM3_B8D0</t>
  </si>
  <si>
    <t xml:space="preserve">DDR_XM3_B8D[0]:b</t>
  </si>
  <si>
    <t xml:space="preserve">ddr_xm3_b8d0</t>
  </si>
  <si>
    <t xml:space="preserve">BB21</t>
  </si>
  <si>
    <t xml:space="preserve">unused_DDR_XM3_B8D1</t>
  </si>
  <si>
    <t xml:space="preserve">DDR_XM3_B8D[1]:b</t>
  </si>
  <si>
    <t xml:space="preserve">ddr_xm3_b8d1</t>
  </si>
  <si>
    <t xml:space="preserve">BF22</t>
  </si>
  <si>
    <t xml:space="preserve">unused_DDR_XM3_B8D2</t>
  </si>
  <si>
    <t xml:space="preserve">DDR_XM3_B8D[2]:b</t>
  </si>
  <si>
    <t xml:space="preserve">ddr_xm3_b8d2</t>
  </si>
  <si>
    <t xml:space="preserve">BJ21</t>
  </si>
  <si>
    <t xml:space="preserve">unused_DDR_XM3_B8D3</t>
  </si>
  <si>
    <t xml:space="preserve">DDR_XM3_B8D[3]:b</t>
  </si>
  <si>
    <t xml:space="preserve">ddr_xm3_b8d3</t>
  </si>
  <si>
    <t xml:space="preserve">BH21</t>
  </si>
  <si>
    <t xml:space="preserve">unused_DDR_XM3_B8D4</t>
  </si>
  <si>
    <t xml:space="preserve">DDR_XM3_B8D[4]:b</t>
  </si>
  <si>
    <t xml:space="preserve">ddr_xm3_b8d4</t>
  </si>
  <si>
    <t xml:space="preserve">BF23</t>
  </si>
  <si>
    <t xml:space="preserve">unused_DDR_XM3_B8D5</t>
  </si>
  <si>
    <t xml:space="preserve">DDR_XM3_B8D[5]:b</t>
  </si>
  <si>
    <t xml:space="preserve">ddr_xm3_b8d5</t>
  </si>
  <si>
    <t xml:space="preserve">BK22</t>
  </si>
  <si>
    <t xml:space="preserve">unused_DDR_XM3_B8D6</t>
  </si>
  <si>
    <t xml:space="preserve">DDR_XM3_B8D[6]:b</t>
  </si>
  <si>
    <t xml:space="preserve">ddr_xm3_b8d6</t>
  </si>
  <si>
    <t xml:space="preserve">BJ22</t>
  </si>
  <si>
    <t xml:space="preserve">unused_DDR_XM3_B8D7</t>
  </si>
  <si>
    <t xml:space="preserve">DDR_XM3_B8D[7]:b</t>
  </si>
  <si>
    <t xml:space="preserve">ddr_xm3_b8d7</t>
  </si>
  <si>
    <t xml:space="preserve">BG23</t>
  </si>
  <si>
    <t xml:space="preserve">unused_DDR_XM3_B8DMI</t>
  </si>
  <si>
    <t xml:space="preserve">DDR_XM3_B8DMI:b</t>
  </si>
  <si>
    <t xml:space="preserve">ddr_xm3_b8dmi</t>
  </si>
  <si>
    <t xml:space="preserve">BG22</t>
  </si>
  <si>
    <t xml:space="preserve">unused_DDR_XM3_B8WCK_P</t>
  </si>
  <si>
    <t xml:space="preserve">DDR_XM3_B8WCK_P:b</t>
  </si>
  <si>
    <t xml:space="preserve">ddr_xm3_b8wck_p</t>
  </si>
  <si>
    <t xml:space="preserve">BE24</t>
  </si>
  <si>
    <t xml:space="preserve">unused_DDR_XM3_B8WCK_N</t>
  </si>
  <si>
    <t xml:space="preserve">DDR_XM3_B8WCK_N:b</t>
  </si>
  <si>
    <t xml:space="preserve">ddr_xm3_b8wck_n</t>
  </si>
  <si>
    <t xml:space="preserve">BE23</t>
  </si>
  <si>
    <t xml:space="preserve">unused_DDR_XM3_B8RDQS_P</t>
  </si>
  <si>
    <t xml:space="preserve">DDR_XM3_B8RDQS_P:b</t>
  </si>
  <si>
    <t xml:space="preserve">ddr_xm3_b8rdqs_p</t>
  </si>
  <si>
    <t xml:space="preserve">BC22</t>
  </si>
  <si>
    <t xml:space="preserve">unused_DDR_XM3_B8RDQS_N</t>
  </si>
  <si>
    <t xml:space="preserve">DDR_XM3_B8RDQS_N:b</t>
  </si>
  <si>
    <t xml:space="preserve">ddr_xm3_b8rdqs_n</t>
  </si>
  <si>
    <t xml:space="preserve">BD22</t>
  </si>
  <si>
    <t xml:space="preserve">unused_DDR_XM3_B9D0</t>
  </si>
  <si>
    <t xml:space="preserve">DDR_XM3_B9D[0]:b</t>
  </si>
  <si>
    <t xml:space="preserve">ddr_xm3_b9d0</t>
  </si>
  <si>
    <t xml:space="preserve">BF25</t>
  </si>
  <si>
    <t xml:space="preserve">unused_DDR_XM3_B9D1</t>
  </si>
  <si>
    <t xml:space="preserve">DDR_XM3_B9D[1]:b</t>
  </si>
  <si>
    <t xml:space="preserve">ddr_xm3_b9d1</t>
  </si>
  <si>
    <t xml:space="preserve">BG25</t>
  </si>
  <si>
    <t xml:space="preserve">unused_DDR_XM3_B9D2</t>
  </si>
  <si>
    <t xml:space="preserve">DDR_XM3_B9D[2]:b</t>
  </si>
  <si>
    <t xml:space="preserve">ddr_xm3_b9d2</t>
  </si>
  <si>
    <t xml:space="preserve">BK25</t>
  </si>
  <si>
    <t xml:space="preserve">unused_DDR_XM3_B9D3</t>
  </si>
  <si>
    <t xml:space="preserve">DDR_XM3_B9D[3]:b</t>
  </si>
  <si>
    <t xml:space="preserve">ddr_xm3_b9d3</t>
  </si>
  <si>
    <t xml:space="preserve">BJ25</t>
  </si>
  <si>
    <t xml:space="preserve">unused_DDR_XM3_B9D4</t>
  </si>
  <si>
    <t xml:space="preserve">DDR_XM3_B9D[4]:b</t>
  </si>
  <si>
    <t xml:space="preserve">ddr_xm3_b9d4</t>
  </si>
  <si>
    <t xml:space="preserve">BH24</t>
  </si>
  <si>
    <t xml:space="preserve">unused_DDR_XM3_B9D5</t>
  </si>
  <si>
    <t xml:space="preserve">DDR_XM3_B9D[5]:b</t>
  </si>
  <si>
    <t xml:space="preserve">ddr_xm3_b9d5</t>
  </si>
  <si>
    <t xml:space="preserve">BG24</t>
  </si>
  <si>
    <t xml:space="preserve">unused_DDR_XM3_B9D6</t>
  </si>
  <si>
    <t xml:space="preserve">DDR_XM3_B9D[6]:b</t>
  </si>
  <si>
    <t xml:space="preserve">ddr_xm3_b9d6</t>
  </si>
  <si>
    <t xml:space="preserve">BJ24</t>
  </si>
  <si>
    <t xml:space="preserve">unused_DDR_XM3_B9D7</t>
  </si>
  <si>
    <t xml:space="preserve">DDR_XM3_B9D[7]:b</t>
  </si>
  <si>
    <t xml:space="preserve">ddr_xm3_b9d7</t>
  </si>
  <si>
    <t xml:space="preserve">BH23</t>
  </si>
  <si>
    <t xml:space="preserve">unused_DDR_XM3_B9DMI</t>
  </si>
  <si>
    <t xml:space="preserve">DDR_XM3_B9DMI:b</t>
  </si>
  <si>
    <t xml:space="preserve">ddr_xm3_b9dmi</t>
  </si>
  <si>
    <t xml:space="preserve">BG26</t>
  </si>
  <si>
    <t xml:space="preserve">unused_DDR_XM3_B9WCK_P</t>
  </si>
  <si>
    <t xml:space="preserve">DDR_XM3_B9WCK_P:b</t>
  </si>
  <si>
    <t xml:space="preserve">ddr_xm3_b9wck_p</t>
  </si>
  <si>
    <t xml:space="preserve">BB24</t>
  </si>
  <si>
    <t xml:space="preserve">unused_DDR_XM3_B9WCK_N</t>
  </si>
  <si>
    <t xml:space="preserve">DDR_XM3_B9WCK_N:b</t>
  </si>
  <si>
    <t xml:space="preserve">ddr_xm3_b9wck_n</t>
  </si>
  <si>
    <t xml:space="preserve">BC24</t>
  </si>
  <si>
    <t xml:space="preserve">unused_DDR_XM3_B9RDQS_P</t>
  </si>
  <si>
    <t xml:space="preserve">DDR_XM3_B9RDQS_P:b</t>
  </si>
  <si>
    <t xml:space="preserve">ddr_xm3_b9rdqs_p</t>
  </si>
  <si>
    <t xml:space="preserve">BC25</t>
  </si>
  <si>
    <t xml:space="preserve">unused_DDR_XM3_B9RDQS_N</t>
  </si>
  <si>
    <t xml:space="preserve">DDR_XM3_B9RDQS_N:b</t>
  </si>
  <si>
    <t xml:space="preserve">ddr_xm3_b9rdqs_n</t>
  </si>
  <si>
    <t xml:space="preserve">BD25</t>
  </si>
  <si>
    <t xml:space="preserve">DDR_RST0_N</t>
  </si>
  <si>
    <t xml:space="preserve">unused_DDR_RESET0_N</t>
  </si>
  <si>
    <t xml:space="preserve">ddr_reset0_n</t>
  </si>
  <si>
    <t xml:space="preserve">vddio_vdd2_ddr0</t>
  </si>
  <si>
    <t xml:space="preserve">LP5_RESET_EFC</t>
  </si>
  <si>
    <t xml:space="preserve">BK48</t>
  </si>
  <si>
    <t xml:space="preserve">DDR_RST1_N</t>
  </si>
  <si>
    <t xml:space="preserve">unused_DDR_RESET1_N</t>
  </si>
  <si>
    <t xml:space="preserve">ddr_reset1_n</t>
  </si>
  <si>
    <t xml:space="preserve">vddio_vdd2_ddr1</t>
  </si>
  <si>
    <t xml:space="preserve">BJ2</t>
  </si>
  <si>
    <t xml:space="preserve">ETHERNET01</t>
  </si>
  <si>
    <t xml:space="preserve">unused_ETHERNET01</t>
  </si>
  <si>
    <t xml:space="preserve">GBE_MDI0_N</t>
  </si>
  <si>
    <t xml:space="preserve">GbE Transformer Data 0–</t>
  </si>
  <si>
    <t xml:space="preserve">Non-Tegra signals</t>
  </si>
  <si>
    <t xml:space="preserve">ETHERNET02</t>
  </si>
  <si>
    <t xml:space="preserve">unused_ETHERNET02</t>
  </si>
  <si>
    <t xml:space="preserve">GBE_MDI0_P</t>
  </si>
  <si>
    <t xml:space="preserve">GbE Transformer Data 0+</t>
  </si>
  <si>
    <t xml:space="preserve">ETHERNET03</t>
  </si>
  <si>
    <t xml:space="preserve">unused_ETHERNET03</t>
  </si>
  <si>
    <t xml:space="preserve">GBE_MDI1_N</t>
  </si>
  <si>
    <t xml:space="preserve">GbE Transformer Data 1–</t>
  </si>
  <si>
    <t xml:space="preserve">ETHERNET04</t>
  </si>
  <si>
    <t xml:space="preserve">unused_ETHERNET04</t>
  </si>
  <si>
    <t xml:space="preserve">GBE_MDI1_P</t>
  </si>
  <si>
    <t xml:space="preserve">GbE Transformer Data 1+</t>
  </si>
  <si>
    <t xml:space="preserve">ETHERNET05</t>
  </si>
  <si>
    <t xml:space="preserve">unused_ETHERNET05</t>
  </si>
  <si>
    <t xml:space="preserve">GBE_MDI2_N</t>
  </si>
  <si>
    <t xml:space="preserve">GbE Transformer Data 2–</t>
  </si>
  <si>
    <t xml:space="preserve">ETHERNET06</t>
  </si>
  <si>
    <t xml:space="preserve">unused_ETHERNET06</t>
  </si>
  <si>
    <t xml:space="preserve">GBE_MDI2_P</t>
  </si>
  <si>
    <t xml:space="preserve">GbE Transformer Data 2+</t>
  </si>
  <si>
    <t xml:space="preserve">ETHERNET07</t>
  </si>
  <si>
    <t xml:space="preserve">unused_ETHERNET07</t>
  </si>
  <si>
    <t xml:space="preserve">GBE_MDI3_N</t>
  </si>
  <si>
    <t xml:space="preserve">GbE Transformer Data 3–</t>
  </si>
  <si>
    <t xml:space="preserve">ETHERNET08</t>
  </si>
  <si>
    <t xml:space="preserve">unused_ETHERNET08</t>
  </si>
  <si>
    <t xml:space="preserve">GBE_MDI3_P</t>
  </si>
  <si>
    <t xml:space="preserve">GbE Transformer Data 3+</t>
  </si>
  <si>
    <t xml:space="preserve">ETHERNET09</t>
  </si>
  <si>
    <t xml:space="preserve">unused_ETHERNET09</t>
  </si>
  <si>
    <t xml:space="preserve">GBE_LED_LINK</t>
  </si>
  <si>
    <t xml:space="preserve">Ethernet Link LED (Green)</t>
  </si>
  <si>
    <t xml:space="preserve">ETHERNET10</t>
  </si>
  <si>
    <t xml:space="preserve">unused_ETHERNET10</t>
  </si>
  <si>
    <t xml:space="preserve">GBE_LED_ACT</t>
  </si>
  <si>
    <t xml:space="preserve">Ethernet Activity LED (Yellow)</t>
  </si>
  <si>
    <t xml:space="preserve">POWER_EN</t>
  </si>
  <si>
    <t xml:space="preserve">Signal for module on/off: high level on, low level off. Connects to module PMIC ACT/SHDN* through logic. </t>
  </si>
  <si>
    <t xml:space="preserve">SHUTDOWN_REQ*</t>
  </si>
  <si>
    <t xml:space="preserve">unused_SHUTDOWNREQ*</t>
  </si>
  <si>
    <t xml:space="preserve">When driven/pulled low by the module, requests the carrier board to shut down. 5kΩ pull-up to VDD_IN (5V - 20V) on the module.</t>
  </si>
  <si>
    <t xml:space="preserve">SYS_RESET*</t>
  </si>
  <si>
    <t xml:space="preserve">unused_SYS_RESET*</t>
  </si>
  <si>
    <t xml:space="preserve">SYS_RST_N</t>
  </si>
  <si>
    <t xml:space="preserve">System RESET (from PMIC)</t>
  </si>
  <si>
    <t xml:space="preserve">CLK_32K_OUT</t>
  </si>
  <si>
    <t xml:space="preserve">unused_CLK_32K_OUT</t>
  </si>
  <si>
    <t xml:space="preserve">32K Clock Output (from PMIC)</t>
  </si>
  <si>
    <t xml:space="preserve">1.5k</t>
  </si>
  <si>
    <t xml:space="preserve">SPI 1 Chip Select 1</t>
  </si>
  <si>
    <t xml:space="preserve">GPIO #1 or General Purpose Clock #1</t>
  </si>
  <si>
    <t xml:space="preserve">Open-Drain</t>
  </si>
  <si>
    <t xml:space="preserve">PCIE2_PWR_EN_1V8</t>
  </si>
  <si>
    <t xml:space="preserve">HDMI DDC SCL</t>
  </si>
  <si>
    <t xml:space="preserve">HDMI DDC</t>
  </si>
  <si>
    <t xml:space="preserve">HDMI DDC SDA</t>
  </si>
  <si>
    <t xml:space="preserve">HDMI HPD</t>
  </si>
  <si>
    <t xml:space="preserve">5V_POWER_GOOD</t>
  </si>
  <si>
    <t xml:space="preserve">IMU_DRDY_1V8</t>
  </si>
  <si>
    <t xml:space="preserve">GPIO #13 or Pulse Width Modulator</t>
  </si>
  <si>
    <t xml:space="preserve">P</t>
  </si>
  <si>
    <t xml:space="preserve">N</t>
  </si>
  <si>
    <t xml:space="preserve">System Reset Input</t>
  </si>
  <si>
    <t xml:space="preserve">VRS10 Sequencer Interrupt</t>
  </si>
  <si>
    <t xml:space="preserve">SOC Power Request</t>
  </si>
  <si>
    <t xml:space="preserve">Set Default SOC Boot Voltage</t>
  </si>
  <si>
    <t xml:space="preserve">32K sytem clock</t>
  </si>
  <si>
    <t xml:space="preserve">System Power Button GPIO</t>
  </si>
  <si>
    <t xml:space="preserve">Primary Unified Debug UART</t>
  </si>
  <si>
    <t xml:space="preserve">CV VR Power Request</t>
  </si>
  <si>
    <t xml:space="preserve">GPU VR PWMVID</t>
  </si>
  <si>
    <t xml:space="preserve">Master</t>
  </si>
  <si>
    <t xml:space="preserve">CV VR PWMVID</t>
  </si>
  <si>
    <t xml:space="preserve">OSC</t>
  </si>
  <si>
    <t xml:space="preserve">VDDIO_OSC</t>
  </si>
  <si>
    <t xml:space="preserve">XTAL_IN</t>
  </si>
  <si>
    <t xml:space="preserve">OSCFI</t>
  </si>
  <si>
    <t xml:space="preserve">38.4 MHz System Clock</t>
  </si>
  <si>
    <t xml:space="preserve">OSC_IN</t>
  </si>
  <si>
    <t xml:space="preserve">XTAL_OUT</t>
  </si>
  <si>
    <t xml:space="preserve">OSCFO</t>
  </si>
  <si>
    <t xml:space="preserve">OSC_OUT</t>
  </si>
  <si>
    <t xml:space="preserve">FSI_OSC</t>
  </si>
  <si>
    <t xml:space="preserve">VDDIO_FSI_OSC</t>
  </si>
  <si>
    <t xml:space="preserve">FSI_XTAL_IN</t>
  </si>
  <si>
    <t xml:space="preserve">40 MHz FSI Clock</t>
  </si>
  <si>
    <t xml:space="preserve">FSI_OSC_IN</t>
  </si>
  <si>
    <t xml:space="preserve">FSI_XTAL_OUT</t>
  </si>
  <si>
    <t xml:space="preserve">FSI_OSC_OUT</t>
  </si>
</sst>
</file>

<file path=xl/styles.xml><?xml version="1.0" encoding="utf-8"?>
<styleSheet xmlns="http://schemas.openxmlformats.org/spreadsheetml/2006/main">
  <numFmts count="9">
    <numFmt numFmtId="164" formatCode="General"/>
    <numFmt numFmtId="165" formatCode="0.00_)"/>
    <numFmt numFmtId="166" formatCode="0.00%"/>
    <numFmt numFmtId="167" formatCode="@"/>
    <numFmt numFmtId="168" formatCode="General"/>
    <numFmt numFmtId="169" formatCode="0.00"/>
    <numFmt numFmtId="170" formatCode="m/d/yy;@"/>
    <numFmt numFmtId="171" formatCode="m/d/yyyy"/>
    <numFmt numFmtId="172" formatCode="0"/>
  </numFmts>
  <fonts count="59">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sz val="11"/>
      <color rgb="FF800080"/>
      <name val="Calibri"/>
      <family val="2"/>
      <charset val="1"/>
    </font>
    <font>
      <sz val="11"/>
      <color rgb="FF9C0006"/>
      <name val="Calibri"/>
      <family val="2"/>
      <charset val="1"/>
    </font>
    <font>
      <b val="true"/>
      <sz val="11"/>
      <color rgb="FFFF9900"/>
      <name val="Calibri"/>
      <family val="2"/>
      <charset val="1"/>
    </font>
    <font>
      <b val="true"/>
      <sz val="11"/>
      <color rgb="FFFA7D00"/>
      <name val="Calibri"/>
      <family val="2"/>
      <charset val="1"/>
    </font>
    <font>
      <b val="true"/>
      <sz val="11"/>
      <color rgb="FFFFFFFF"/>
      <name val="Calibri"/>
      <family val="2"/>
      <charset val="1"/>
    </font>
    <font>
      <i val="true"/>
      <sz val="11"/>
      <color rgb="FF808080"/>
      <name val="Calibri"/>
      <family val="2"/>
      <charset val="1"/>
    </font>
    <font>
      <i val="true"/>
      <sz val="11"/>
      <color rgb="FF7F7F7F"/>
      <name val="Calibri"/>
      <family val="2"/>
      <charset val="1"/>
    </font>
    <font>
      <sz val="11"/>
      <color rgb="FF008000"/>
      <name val="Calibri"/>
      <family val="2"/>
      <charset val="1"/>
    </font>
    <font>
      <sz val="11"/>
      <color rgb="FF006100"/>
      <name val="Calibri"/>
      <family val="2"/>
      <charset val="1"/>
    </font>
    <font>
      <sz val="8"/>
      <name val="Arial"/>
      <family val="2"/>
      <charset val="1"/>
    </font>
    <font>
      <b val="true"/>
      <sz val="15"/>
      <color rgb="FF1F497D"/>
      <name val="Calibri"/>
      <family val="2"/>
      <charset val="1"/>
    </font>
    <font>
      <b val="true"/>
      <sz val="15"/>
      <color rgb="FF333399"/>
      <name val="Calibri"/>
      <family val="2"/>
      <charset val="1"/>
    </font>
    <font>
      <b val="true"/>
      <sz val="15"/>
      <color rgb="FF003366"/>
      <name val="Calibri"/>
      <family val="2"/>
      <charset val="1"/>
    </font>
    <font>
      <b val="true"/>
      <sz val="13"/>
      <color rgb="FF1F497D"/>
      <name val="Calibri"/>
      <family val="2"/>
      <charset val="1"/>
    </font>
    <font>
      <b val="true"/>
      <sz val="13"/>
      <color rgb="FF333399"/>
      <name val="Calibri"/>
      <family val="2"/>
      <charset val="1"/>
    </font>
    <font>
      <b val="true"/>
      <sz val="13"/>
      <color rgb="FF003366"/>
      <name val="Calibri"/>
      <family val="2"/>
      <charset val="1"/>
    </font>
    <font>
      <b val="true"/>
      <sz val="11"/>
      <color rgb="FF1F497D"/>
      <name val="Calibri"/>
      <family val="2"/>
      <charset val="1"/>
    </font>
    <font>
      <b val="true"/>
      <sz val="11"/>
      <color rgb="FF003366"/>
      <name val="Calibri"/>
      <family val="2"/>
      <charset val="1"/>
    </font>
    <font>
      <b val="true"/>
      <sz val="11"/>
      <color rgb="FF333399"/>
      <name val="Calibri"/>
      <family val="2"/>
      <charset val="1"/>
    </font>
    <font>
      <u val="single"/>
      <sz val="10"/>
      <color rgb="FF0000FF"/>
      <name val="Arial"/>
      <family val="2"/>
      <charset val="1"/>
    </font>
    <font>
      <u val="single"/>
      <sz val="11"/>
      <color rgb="FF0000FF"/>
      <name val="Calibri"/>
      <family val="2"/>
      <charset val="1"/>
    </font>
    <font>
      <sz val="11"/>
      <color rgb="FF333399"/>
      <name val="Calibri"/>
      <family val="2"/>
      <charset val="1"/>
    </font>
    <font>
      <sz val="11"/>
      <color rgb="FF3F3F76"/>
      <name val="Calibri"/>
      <family val="2"/>
      <charset val="1"/>
    </font>
    <font>
      <sz val="11"/>
      <color rgb="FFFF9900"/>
      <name val="Calibri"/>
      <family val="2"/>
      <charset val="1"/>
    </font>
    <font>
      <sz val="11"/>
      <color rgb="FFFA7D00"/>
      <name val="Calibri"/>
      <family val="2"/>
      <charset val="1"/>
    </font>
    <font>
      <sz val="11"/>
      <color rgb="FF993300"/>
      <name val="Calibri"/>
      <family val="2"/>
      <charset val="1"/>
    </font>
    <font>
      <sz val="11"/>
      <color rgb="FF9C6500"/>
      <name val="Calibri"/>
      <family val="2"/>
      <charset val="1"/>
    </font>
    <font>
      <b val="true"/>
      <i val="true"/>
      <sz val="16"/>
      <name val="Arial"/>
      <family val="0"/>
      <charset val="1"/>
    </font>
    <font>
      <sz val="10"/>
      <name val="Arial"/>
      <family val="2"/>
      <charset val="1"/>
    </font>
    <font>
      <sz val="11"/>
      <name val="ＭＳ Ｐゴシック"/>
      <family val="3"/>
      <charset val="128"/>
    </font>
    <font>
      <sz val="10"/>
      <color rgb="FF000000"/>
      <name val="Times New Roman"/>
      <family val="1"/>
      <charset val="1"/>
    </font>
    <font>
      <sz val="11"/>
      <color rgb="FF000000"/>
      <name val="ＭＳ Ｐゴシック"/>
      <family val="3"/>
      <charset val="1"/>
    </font>
    <font>
      <b val="true"/>
      <sz val="11"/>
      <color rgb="FF333333"/>
      <name val="Calibri"/>
      <family val="2"/>
      <charset val="1"/>
    </font>
    <font>
      <b val="true"/>
      <sz val="11"/>
      <color rgb="FF3F3F3F"/>
      <name val="Calibri"/>
      <family val="2"/>
      <charset val="1"/>
    </font>
    <font>
      <b val="true"/>
      <sz val="18"/>
      <color rgb="FF1F497D"/>
      <name val="Cambria"/>
      <family val="2"/>
      <charset val="1"/>
    </font>
    <font>
      <b val="true"/>
      <sz val="18"/>
      <color rgb="FF333399"/>
      <name val="Cambria"/>
      <family val="2"/>
      <charset val="1"/>
    </font>
    <font>
      <b val="true"/>
      <sz val="18"/>
      <color rgb="FF003366"/>
      <name val="Cambria"/>
      <family val="2"/>
      <charset val="1"/>
    </font>
    <font>
      <b val="true"/>
      <sz val="11"/>
      <color rgb="FF000000"/>
      <name val="Calibri"/>
      <family val="2"/>
      <charset val="1"/>
    </font>
    <font>
      <sz val="11"/>
      <color rgb="FFFF0000"/>
      <name val="Calibri"/>
      <family val="2"/>
      <charset val="1"/>
    </font>
    <font>
      <sz val="8"/>
      <color rgb="FF000000"/>
      <name val="Calibri"/>
      <family val="2"/>
      <charset val="1"/>
    </font>
    <font>
      <sz val="10"/>
      <color rgb="FF000000"/>
      <name val="Calibri"/>
      <family val="2"/>
      <charset val="1"/>
    </font>
    <font>
      <b val="true"/>
      <sz val="10"/>
      <color rgb="FF000000"/>
      <name val="Calibri"/>
      <family val="2"/>
      <charset val="1"/>
    </font>
    <font>
      <b val="true"/>
      <sz val="8.5"/>
      <color rgb="FF000000"/>
      <name val="Calibri"/>
      <family val="2"/>
      <charset val="1"/>
    </font>
    <font>
      <b val="true"/>
      <sz val="12"/>
      <color rgb="FF000000"/>
      <name val="Calibri"/>
      <family val="2"/>
      <charset val="1"/>
    </font>
    <font>
      <sz val="12"/>
      <color rgb="FF000000"/>
      <name val="Calibri"/>
      <family val="2"/>
      <charset val="1"/>
    </font>
    <font>
      <sz val="9"/>
      <color rgb="FF000000"/>
      <name val="Tahoma"/>
      <family val="2"/>
      <charset val="1"/>
    </font>
    <font>
      <sz val="11"/>
      <color rgb="FF000000"/>
      <name val="Calibri"/>
      <family val="0"/>
      <charset val="1"/>
    </font>
    <font>
      <b val="true"/>
      <sz val="12"/>
      <name val="Arial"/>
      <family val="2"/>
      <charset val="1"/>
    </font>
    <font>
      <b val="true"/>
      <sz val="10"/>
      <name val="Arial"/>
      <family val="2"/>
      <charset val="1"/>
    </font>
    <font>
      <sz val="10"/>
      <color rgb="FF000000"/>
      <name val="Arial"/>
      <family val="2"/>
      <charset val="1"/>
    </font>
    <font>
      <b val="true"/>
      <sz val="18"/>
      <color rgb="FF000000"/>
      <name val="Calibri"/>
      <family val="2"/>
      <charset val="1"/>
    </font>
    <font>
      <sz val="8"/>
      <name val="Calibri"/>
      <family val="2"/>
      <charset val="1"/>
    </font>
    <font>
      <sz val="11"/>
      <name val="Calibri"/>
      <family val="2"/>
      <charset val="1"/>
    </font>
    <font>
      <sz val="10"/>
      <name val="Calibri"/>
      <family val="2"/>
      <charset val="1"/>
    </font>
  </fonts>
  <fills count="19">
    <fill>
      <patternFill patternType="none"/>
    </fill>
    <fill>
      <patternFill patternType="gray125"/>
    </fill>
    <fill>
      <patternFill patternType="solid">
        <fgColor rgb="FFCCCCFF"/>
        <bgColor rgb="FFB9CDE5"/>
      </patternFill>
    </fill>
    <fill>
      <patternFill patternType="solid">
        <fgColor rgb="FFDCE6F2"/>
        <bgColor rgb="FFDBEEF4"/>
      </patternFill>
    </fill>
    <fill>
      <patternFill patternType="solid">
        <fgColor rgb="FFFFCC99"/>
        <bgColor rgb="FFFAC090"/>
      </patternFill>
    </fill>
    <fill>
      <patternFill patternType="solid">
        <fgColor rgb="FFFF99CC"/>
        <bgColor rgb="FFE6B9B8"/>
      </patternFill>
    </fill>
    <fill>
      <patternFill patternType="solid">
        <fgColor rgb="FFFE8282"/>
        <bgColor rgb="FFFF99CC"/>
      </patternFill>
    </fill>
    <fill>
      <patternFill patternType="solid">
        <fgColor rgb="FFF2DCDB"/>
        <bgColor rgb="FFE6E0EC"/>
      </patternFill>
    </fill>
    <fill>
      <patternFill patternType="solid">
        <fgColor rgb="FF66FFFF"/>
        <bgColor rgb="FF98CCFE"/>
      </patternFill>
    </fill>
    <fill>
      <patternFill patternType="solid">
        <fgColor rgb="FFFFC7CE"/>
        <bgColor rgb="FFFCD5B5"/>
      </patternFill>
    </fill>
    <fill>
      <patternFill patternType="solid">
        <fgColor rgb="FFFFFF00"/>
        <bgColor rgb="FFFFCC00"/>
      </patternFill>
    </fill>
    <fill>
      <patternFill patternType="solid">
        <fgColor rgb="FFFDEADA"/>
        <bgColor rgb="FFEDF1E4"/>
      </patternFill>
    </fill>
    <fill>
      <patternFill patternType="darkGray">
        <fgColor rgb="FF2C985F"/>
        <bgColor rgb="FF34CBCC"/>
      </patternFill>
    </fill>
    <fill>
      <patternFill patternType="solid">
        <fgColor rgb="FFBFBFBF"/>
        <bgColor rgb="FFC0C0C0"/>
      </patternFill>
    </fill>
    <fill>
      <patternFill patternType="solid">
        <fgColor rgb="FF7F7F7F"/>
        <bgColor rgb="FF808080"/>
      </patternFill>
    </fill>
    <fill>
      <patternFill patternType="solid">
        <fgColor rgb="FFD9D9D9"/>
        <bgColor rgb="FFE6E0EC"/>
      </patternFill>
    </fill>
    <fill>
      <patternFill patternType="solid">
        <fgColor rgb="FFFFFFFF"/>
        <bgColor rgb="FFFFFFCC"/>
      </patternFill>
    </fill>
    <fill>
      <patternFill patternType="solid">
        <fgColor rgb="FFA6A6A6"/>
        <bgColor rgb="FFB2B2B2"/>
      </patternFill>
    </fill>
    <fill>
      <patternFill patternType="solid">
        <fgColor rgb="FF95CB53"/>
        <bgColor rgb="FF99CC00"/>
      </patternFill>
    </fill>
  </fills>
  <borders count="57">
    <border diagonalUp="false" diagonalDown="false">
      <left/>
      <right/>
      <top/>
      <bottom/>
      <diagonal/>
    </border>
    <border diagonalUp="false" diagonalDown="false">
      <left/>
      <right style="thin"/>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top style="thin"/>
      <bottom style="thin"/>
      <diagonal/>
    </border>
    <border diagonalUp="false" diagonalDown="false">
      <left/>
      <right/>
      <top style="thin"/>
      <bottom/>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right style="thin"/>
      <top style="thin"/>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top/>
      <bottom/>
      <diagonal/>
    </border>
    <border diagonalUp="false" diagonalDown="false">
      <left style="thin"/>
      <right style="thin"/>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style="thin"/>
      <right/>
      <top/>
      <bottom style="thin"/>
      <diagonal/>
    </border>
    <border diagonalUp="false" diagonalDown="false">
      <left style="thin">
        <color rgb="FF808080"/>
      </left>
      <right style="thin">
        <color rgb="FF808080"/>
      </right>
      <top style="thin">
        <color rgb="FF808080"/>
      </top>
      <bottom/>
      <diagonal/>
    </border>
    <border diagonalUp="false" diagonalDown="false">
      <left style="thin"/>
      <right style="thin">
        <color rgb="FF808080"/>
      </right>
      <top style="thin">
        <color rgb="FF7F7F7F"/>
      </top>
      <bottom style="thin">
        <color rgb="FF7F7F7F"/>
      </bottom>
      <diagonal/>
    </border>
    <border diagonalUp="false" diagonalDown="false">
      <left style="thin">
        <color rgb="FF808080"/>
      </left>
      <right/>
      <top style="thin">
        <color rgb="FF808080"/>
      </top>
      <bottom style="thin">
        <color rgb="FF808080"/>
      </bottom>
      <diagonal/>
    </border>
    <border diagonalUp="false" diagonalDown="false">
      <left/>
      <right style="thin"/>
      <top style="thin">
        <color rgb="FF808080"/>
      </top>
      <bottom style="thin">
        <color rgb="FF808080"/>
      </bottom>
      <diagonal/>
    </border>
    <border diagonalUp="false" diagonalDown="false">
      <left style="thin">
        <color rgb="FF808080"/>
      </left>
      <right style="thin">
        <color rgb="FF808080"/>
      </right>
      <top/>
      <bottom style="thin">
        <color rgb="FF808080"/>
      </bottom>
      <diagonal/>
    </border>
    <border diagonalUp="false" diagonalDown="false">
      <left style="thin"/>
      <right style="thin">
        <color rgb="FF808080"/>
      </right>
      <top style="thin"/>
      <bottom style="thin">
        <color rgb="FF7F7F7F"/>
      </bottom>
      <diagonal/>
    </border>
    <border diagonalUp="false" diagonalDown="false">
      <left style="thin">
        <color rgb="FF808080"/>
      </left>
      <right style="thin">
        <color rgb="FF808080"/>
      </right>
      <top style="thin"/>
      <bottom style="thin">
        <color rgb="FF808080"/>
      </bottom>
      <diagonal/>
    </border>
    <border diagonalUp="false" diagonalDown="false">
      <left style="thin">
        <color rgb="FF808080"/>
      </left>
      <right/>
      <top style="thin"/>
      <bottom style="thin">
        <color rgb="FF808080"/>
      </bottom>
      <diagonal/>
    </border>
    <border diagonalUp="false" diagonalDown="false">
      <left/>
      <right style="thin"/>
      <top style="thin"/>
      <bottom style="thin">
        <color rgb="FF808080"/>
      </bottom>
      <diagonal/>
    </border>
    <border diagonalUp="false" diagonalDown="false">
      <left style="thin">
        <color rgb="FF808080"/>
      </left>
      <right style="thin">
        <color rgb="FF808080"/>
      </right>
      <top/>
      <bottom/>
      <diagonal/>
    </border>
    <border diagonalUp="false" diagonalDown="false">
      <left style="thin">
        <color rgb="FF808080"/>
      </left>
      <right/>
      <top/>
      <bottom/>
      <diagonal/>
    </border>
    <border diagonalUp="false" diagonalDown="false">
      <left/>
      <right style="thin">
        <color rgb="FF808080"/>
      </right>
      <top/>
      <bottom/>
      <diagonal/>
    </border>
    <border diagonalUp="false" diagonalDown="false">
      <left style="thin">
        <color rgb="FF808080"/>
      </left>
      <right/>
      <top style="thin"/>
      <bottom/>
      <diagonal/>
    </border>
    <border diagonalUp="false" diagonalDown="false">
      <left style="medium"/>
      <right/>
      <top/>
      <bottom/>
      <diagonal/>
    </border>
    <border diagonalUp="false" diagonalDown="false">
      <left style="thin"/>
      <right style="thin">
        <color rgb="FF808080"/>
      </right>
      <top style="thin">
        <color rgb="FF7F7F7F"/>
      </top>
      <bottom/>
      <diagonal/>
    </border>
    <border diagonalUp="false" diagonalDown="false">
      <left style="thin">
        <color rgb="FF808080"/>
      </left>
      <right/>
      <top style="thin">
        <color rgb="FF808080"/>
      </top>
      <bottom/>
      <diagonal/>
    </border>
    <border diagonalUp="false" diagonalDown="false">
      <left/>
      <right style="thin"/>
      <top style="thin">
        <color rgb="FF808080"/>
      </top>
      <bottom/>
      <diagonal/>
    </border>
    <border diagonalUp="false" diagonalDown="false">
      <left style="thin"/>
      <right style="thin">
        <color rgb="FF808080"/>
      </right>
      <top style="thin">
        <color rgb="FF808080"/>
      </top>
      <bottom style="thin">
        <color rgb="FF7F7F7F"/>
      </bottom>
      <diagonal/>
    </border>
    <border diagonalUp="false" diagonalDown="false">
      <left/>
      <right/>
      <top style="thin"/>
      <bottom style="thin">
        <color rgb="FF808080"/>
      </bottom>
      <diagonal/>
    </border>
    <border diagonalUp="false" diagonalDown="false">
      <left/>
      <right style="thin">
        <color rgb="FF808080"/>
      </right>
      <top style="thin"/>
      <bottom/>
      <diagonal/>
    </border>
    <border diagonalUp="false" diagonalDown="false">
      <left style="thin"/>
      <right style="thin">
        <color rgb="FF808080"/>
      </right>
      <top style="thin"/>
      <bottom style="thin">
        <color rgb="FF808080"/>
      </bottom>
      <diagonal/>
    </border>
    <border diagonalUp="false" diagonalDown="false">
      <left style="thin"/>
      <right style="thin">
        <color rgb="FF808080"/>
      </right>
      <top style="thin">
        <color rgb="FF808080"/>
      </top>
      <bottom style="thin">
        <color rgb="FF808080"/>
      </bottom>
      <diagonal/>
    </border>
    <border diagonalUp="false" diagonalDown="false">
      <left/>
      <right style="thin">
        <color rgb="FF7F7F7F"/>
      </right>
      <top style="thin">
        <color rgb="FF7F7F7F"/>
      </top>
      <bottom style="thin">
        <color rgb="FF7F7F7F"/>
      </bottom>
      <diagonal/>
    </border>
    <border diagonalUp="false" diagonalDown="false">
      <left/>
      <right/>
      <top/>
      <bottom style="thin">
        <color rgb="FF7F7F7F"/>
      </bottom>
      <diagonal/>
    </border>
    <border diagonalUp="false" diagonalDown="false">
      <left style="thin">
        <color rgb="FF808080"/>
      </left>
      <right style="thin"/>
      <top style="thin">
        <color rgb="FF808080"/>
      </top>
      <bottom style="thin">
        <color rgb="FF808080"/>
      </bottom>
      <diagonal/>
    </border>
    <border diagonalUp="false" diagonalDown="false">
      <left/>
      <right/>
      <top/>
      <bottom style="thin">
        <color rgb="FF808080"/>
      </bottom>
      <diagonal/>
    </border>
    <border diagonalUp="false" diagonalDown="false">
      <left/>
      <right/>
      <top style="thin">
        <color rgb="FF808080"/>
      </top>
      <bottom style="thin">
        <color rgb="FF808080"/>
      </bottom>
      <diagonal/>
    </border>
    <border diagonalUp="false" diagonalDown="false">
      <left style="thin"/>
      <right style="thin">
        <color rgb="FF808080"/>
      </right>
      <top style="thin">
        <color rgb="FF7F7F7F"/>
      </top>
      <bottom style="thin">
        <color rgb="FF808080"/>
      </bottom>
      <diagonal/>
    </border>
    <border diagonalUp="false" diagonalDown="false">
      <left/>
      <right/>
      <top style="thin">
        <color rgb="FF808080"/>
      </top>
      <bottom/>
      <diagonal/>
    </border>
    <border diagonalUp="false" diagonalDown="false">
      <left style="thin"/>
      <right/>
      <top style="thin">
        <color rgb="FF808080"/>
      </top>
      <bottom/>
      <diagonal/>
    </border>
    <border diagonalUp="false" diagonalDown="false">
      <left style="thin">
        <color rgb="FFA6A6A6"/>
      </left>
      <right style="thin">
        <color rgb="FFA6A6A6"/>
      </right>
      <top style="thin">
        <color rgb="FFA6A6A6"/>
      </top>
      <bottom style="thin">
        <color rgb="FFA6A6A6"/>
      </bottom>
      <diagonal/>
    </border>
    <border diagonalUp="false" diagonalDown="false">
      <left/>
      <right style="thin">
        <color rgb="FF808080"/>
      </right>
      <top style="thin">
        <color rgb="FF808080"/>
      </top>
      <bottom style="thin">
        <color rgb="FF808080"/>
      </bottom>
      <diagonal/>
    </border>
    <border diagonalUp="false" diagonalDown="false">
      <left/>
      <right/>
      <top style="thin">
        <color rgb="FF808080"/>
      </top>
      <bottom style="thin"/>
      <diagonal/>
    </border>
    <border diagonalUp="false" diagonalDown="false">
      <left/>
      <right style="thin">
        <color rgb="FF808080"/>
      </right>
      <top/>
      <bottom style="thin"/>
      <diagonal/>
    </border>
    <border diagonalUp="false" diagonalDown="false">
      <left style="thin">
        <color rgb="FF808080"/>
      </left>
      <right style="thin">
        <color rgb="FF808080"/>
      </right>
      <top/>
      <bottom style="thin"/>
      <diagonal/>
    </border>
    <border diagonalUp="false" diagonalDown="false">
      <left style="thin">
        <color rgb="FF808080"/>
      </left>
      <right style="thin"/>
      <top/>
      <bottom style="thin"/>
      <diagonal/>
    </border>
    <border diagonalUp="false" diagonalDown="false">
      <left style="medium"/>
      <right style="medium"/>
      <top style="medium"/>
      <bottom style="medium"/>
      <diagonal/>
    </border>
    <border diagonalUp="false" diagonalDown="false">
      <left style="thin">
        <color rgb="FFA6A6A6"/>
      </left>
      <right/>
      <top style="thin">
        <color rgb="FFA6A6A6"/>
      </top>
      <bottom style="thin">
        <color rgb="FFA6A6A6"/>
      </bottom>
      <diagonal/>
    </border>
    <border diagonalUp="false" diagonalDown="false">
      <left/>
      <right style="thin">
        <color rgb="FF808080"/>
      </right>
      <top style="thin">
        <color rgb="FF808080"/>
      </top>
      <bottom/>
      <diagonal/>
    </border>
    <border diagonalUp="false" diagonalDown="false">
      <left style="thin">
        <color rgb="FF808080"/>
      </left>
      <right/>
      <top/>
      <bottom style="thin">
        <color rgb="FF808080"/>
      </bottom>
      <diagonal/>
    </border>
  </borders>
  <cellStyleXfs count="155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6"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cellStyleXfs>
  <cellXfs count="422">
    <xf numFmtId="164" fontId="0" fillId="0" borderId="0" xfId="0" applyFont="fals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false">
      <alignment horizontal="general" vertical="bottom" textRotation="0" wrapText="false" indent="0" shrinkToFit="true"/>
      <protection locked="true" hidden="false"/>
    </xf>
    <xf numFmtId="164" fontId="44" fillId="0" borderId="0" xfId="0" applyFont="true" applyBorder="false" applyAlignment="true" applyProtection="false">
      <alignment horizontal="center" vertical="bottom" textRotation="0" wrapText="false" indent="0" shrinkToFit="true"/>
      <protection locked="true" hidden="false"/>
    </xf>
    <xf numFmtId="167" fontId="44"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false">
      <alignment horizontal="center" vertical="bottom" textRotation="0" wrapText="false" indent="0" shrinkToFit="false"/>
      <protection locked="true" hidden="false"/>
    </xf>
    <xf numFmtId="164" fontId="45" fillId="0" borderId="1" xfId="0" applyFont="true" applyBorder="true" applyAlignment="true" applyProtection="false">
      <alignment horizontal="left" vertical="bottom" textRotation="0" wrapText="false" indent="0" shrinkToFit="false"/>
      <protection locked="true" hidden="false"/>
    </xf>
    <xf numFmtId="164" fontId="45" fillId="0" borderId="0" xfId="0" applyFont="true" applyBorder="true" applyAlignment="true" applyProtection="false">
      <alignment horizontal="left" vertical="bottom" textRotation="0" wrapText="false" indent="0" shrinkToFit="false"/>
      <protection locked="true" hidden="false"/>
    </xf>
    <xf numFmtId="164" fontId="45" fillId="0" borderId="0" xfId="0" applyFont="true" applyBorder="false" applyAlignment="true" applyProtection="false">
      <alignment horizontal="left" vertical="bottom" textRotation="0" wrapText="fals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center" vertical="bottom" textRotation="0" wrapText="false" indent="0" shrinkToFit="true"/>
      <protection locked="true" hidden="false"/>
    </xf>
    <xf numFmtId="167" fontId="46" fillId="0" borderId="0" xfId="0" applyFont="true" applyBorder="false" applyAlignment="fals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center" vertical="bottom" textRotation="0" wrapText="false" indent="0" shrinkToFit="false"/>
      <protection locked="true" hidden="false"/>
    </xf>
    <xf numFmtId="164" fontId="46" fillId="8" borderId="2" xfId="0" applyFont="true" applyBorder="true" applyAlignment="true" applyProtection="false">
      <alignment horizontal="center" vertical="bottom" textRotation="0" wrapText="false" indent="0" shrinkToFit="tru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64" fontId="6" fillId="9" borderId="0" xfId="0" applyFont="true" applyBorder="true" applyAlignment="true" applyProtection="true">
      <alignment horizontal="center" vertical="bottom" textRotation="0" wrapText="false" indent="0" shrinkToFit="false"/>
      <protection locked="true" hidden="false"/>
    </xf>
    <xf numFmtId="164" fontId="46" fillId="10" borderId="2" xfId="0" applyFont="true" applyBorder="true" applyAlignment="true" applyProtection="false">
      <alignment horizontal="center" vertical="bottom" textRotation="0" wrapText="false" indent="0" shrinkToFit="true"/>
      <protection locked="true" hidden="false"/>
    </xf>
    <xf numFmtId="168" fontId="45" fillId="0" borderId="0" xfId="0" applyFont="true" applyBorder="false" applyAlignment="true" applyProtection="false">
      <alignment horizontal="left" vertical="center" textRotation="0" wrapText="false" indent="0" shrinkToFit="false"/>
      <protection locked="true" hidden="false"/>
    </xf>
    <xf numFmtId="164" fontId="31" fillId="10" borderId="0" xfId="0" applyFont="true" applyBorder="true" applyAlignment="true" applyProtection="true">
      <alignment horizontal="center" vertical="bottom" textRotation="0" wrapText="false" indent="0" shrinkToFit="false"/>
      <protection locked="true" hidden="false"/>
    </xf>
    <xf numFmtId="164" fontId="46" fillId="11" borderId="2" xfId="0" applyFont="true" applyBorder="true" applyAlignment="true" applyProtection="false">
      <alignment horizontal="center" vertical="bottom" textRotation="0" wrapText="false" indent="0" shrinkToFit="true"/>
      <protection locked="true" hidden="false"/>
    </xf>
    <xf numFmtId="164" fontId="46" fillId="12" borderId="2" xfId="0" applyFont="true" applyBorder="true" applyAlignment="true" applyProtection="false">
      <alignment horizontal="center" vertical="center" textRotation="0" wrapText="false" indent="0" shrinkToFit="true"/>
      <protection locked="true" hidden="false"/>
    </xf>
    <xf numFmtId="164" fontId="46" fillId="0" borderId="0" xfId="0" applyFont="true" applyBorder="false" applyAlignment="true" applyProtection="false">
      <alignment horizontal="center" vertical="center" textRotation="0" wrapText="false" indent="0" shrinkToFit="true"/>
      <protection locked="true" hidden="false"/>
    </xf>
    <xf numFmtId="164" fontId="46" fillId="0" borderId="0" xfId="0" applyFont="true" applyBorder="false" applyAlignment="true" applyProtection="false">
      <alignment horizontal="general" vertical="bottom" textRotation="0" wrapText="false" indent="0" shrinkToFit="true"/>
      <protection locked="true" hidden="false"/>
    </xf>
    <xf numFmtId="164" fontId="46" fillId="0" borderId="3" xfId="0" applyFont="true" applyBorder="true" applyAlignment="true" applyProtection="false">
      <alignment horizontal="left" vertical="bottom" textRotation="0" wrapText="false" indent="0" shrinkToFit="false"/>
      <protection locked="true" hidden="false"/>
    </xf>
    <xf numFmtId="164" fontId="46" fillId="0" borderId="4" xfId="0" applyFont="true" applyBorder="true" applyAlignment="true" applyProtection="false">
      <alignment horizontal="center" vertical="bottom" textRotation="0" wrapText="false" indent="0" shrinkToFit="false"/>
      <protection locked="true" hidden="false"/>
    </xf>
    <xf numFmtId="164" fontId="46" fillId="0" borderId="5" xfId="0" applyFont="true" applyBorder="true" applyAlignment="true" applyProtection="false">
      <alignment horizontal="left" vertical="bottom" textRotation="0" wrapText="false" indent="0" shrinkToFit="false"/>
      <protection locked="true" hidden="false"/>
    </xf>
    <xf numFmtId="164" fontId="46" fillId="0" borderId="2" xfId="0" applyFont="true" applyBorder="true" applyAlignment="true" applyProtection="false">
      <alignment horizontal="center" vertical="bottom" textRotation="0" wrapText="false" indent="0" shrinkToFit="true"/>
      <protection locked="true" hidden="false"/>
    </xf>
    <xf numFmtId="164" fontId="46" fillId="0" borderId="2" xfId="0" applyFont="true" applyBorder="true" applyAlignment="true" applyProtection="false">
      <alignment horizontal="center" vertical="bottom" textRotation="0" wrapText="false" indent="0" shrinkToFit="false"/>
      <protection locked="true" hidden="false"/>
    </xf>
    <xf numFmtId="164" fontId="46" fillId="0" borderId="6" xfId="0" applyFont="true" applyBorder="true" applyAlignment="true" applyProtection="false">
      <alignment horizontal="center" vertical="bottom" textRotation="0" wrapText="false" indent="0" shrinkToFit="false"/>
      <protection locked="true" hidden="false"/>
    </xf>
    <xf numFmtId="164" fontId="46" fillId="0" borderId="7" xfId="0" applyFont="true" applyBorder="true" applyAlignment="true" applyProtection="false">
      <alignment horizontal="center" vertical="bottom" textRotation="0" wrapText="false" indent="0" shrinkToFit="false"/>
      <protection locked="true" hidden="false"/>
    </xf>
    <xf numFmtId="164" fontId="46" fillId="0" borderId="5" xfId="0" applyFont="true" applyBorder="true" applyAlignment="true" applyProtection="false">
      <alignment horizontal="center" vertical="bottom" textRotation="0" wrapText="false" indent="0" shrinkToFit="false"/>
      <protection locked="true" hidden="false"/>
    </xf>
    <xf numFmtId="164" fontId="46" fillId="0" borderId="8" xfId="0" applyFont="true" applyBorder="true" applyAlignment="true" applyProtection="false">
      <alignment horizontal="center" vertical="center" textRotation="0" wrapText="true" indent="0" shrinkToFit="false"/>
      <protection locked="true" hidden="false"/>
    </xf>
    <xf numFmtId="164" fontId="46" fillId="0" borderId="8" xfId="0" applyFont="true" applyBorder="true" applyAlignment="true" applyProtection="false">
      <alignment horizontal="center" vertical="bottom" textRotation="0" wrapText="true" indent="0" shrinkToFit="false"/>
      <protection locked="true" hidden="false"/>
    </xf>
    <xf numFmtId="164" fontId="46" fillId="0" borderId="3" xfId="0" applyFont="true" applyBorder="true" applyAlignment="true" applyProtection="false">
      <alignment horizontal="center" vertical="center" textRotation="0" wrapText="false" indent="0" shrinkToFit="false"/>
      <protection locked="true" hidden="false"/>
    </xf>
    <xf numFmtId="164" fontId="46" fillId="0" borderId="5" xfId="0" applyFont="true" applyBorder="true" applyAlignment="true" applyProtection="false">
      <alignment horizontal="center" vertical="center" textRotation="0" wrapText="false" indent="0" shrinkToFit="false"/>
      <protection locked="true" hidden="false"/>
    </xf>
    <xf numFmtId="164" fontId="46" fillId="0" borderId="9" xfId="0" applyFont="true" applyBorder="true" applyAlignment="true" applyProtection="false">
      <alignment horizontal="center" vertical="center" textRotation="0" wrapText="false" indent="0" shrinkToFit="false"/>
      <protection locked="true" hidden="false"/>
    </xf>
    <xf numFmtId="164" fontId="46" fillId="0" borderId="3" xfId="0" applyFont="true" applyBorder="true" applyAlignment="true" applyProtection="true">
      <alignment horizontal="center" vertical="center" textRotation="0" wrapText="true" indent="0" shrinkToFit="true"/>
      <protection locked="false" hidden="false"/>
    </xf>
    <xf numFmtId="164" fontId="46" fillId="0" borderId="10" xfId="0" applyFont="true" applyBorder="true" applyAlignment="true" applyProtection="true">
      <alignment horizontal="center" vertical="center" textRotation="0" wrapText="true" indent="0" shrinkToFit="true"/>
      <protection locked="false" hidden="false"/>
    </xf>
    <xf numFmtId="164" fontId="46" fillId="0" borderId="2" xfId="0" applyFont="true" applyBorder="true" applyAlignment="true" applyProtection="true">
      <alignment horizontal="center" vertical="center" textRotation="0" wrapText="true" indent="0" shrinkToFit="true"/>
      <protection locked="false" hidden="false"/>
    </xf>
    <xf numFmtId="164" fontId="46" fillId="0" borderId="11" xfId="0" applyFont="true" applyBorder="true" applyAlignment="true" applyProtection="false">
      <alignment horizontal="left" vertical="bottom" textRotation="0" wrapText="true" indent="0" shrinkToFit="false"/>
      <protection locked="true" hidden="false"/>
    </xf>
    <xf numFmtId="164" fontId="46" fillId="0" borderId="2" xfId="0" applyFont="true" applyBorder="true" applyAlignment="false" applyProtection="false">
      <alignment horizontal="general" vertical="bottom" textRotation="0" wrapText="false" indent="0" shrinkToFit="false"/>
      <protection locked="true" hidden="false"/>
    </xf>
    <xf numFmtId="164" fontId="46" fillId="0" borderId="2" xfId="0" applyFont="true" applyBorder="true" applyAlignment="true" applyProtection="false">
      <alignment horizontal="left" vertical="bottom" textRotation="0" wrapText="true" indent="0" shrinkToFit="false"/>
      <protection locked="true" hidden="false"/>
    </xf>
    <xf numFmtId="164" fontId="46" fillId="0" borderId="11" xfId="0" applyFont="true" applyBorder="true" applyAlignment="true" applyProtection="false">
      <alignment horizontal="left" vertical="bottom" textRotation="0" wrapText="false" indent="0" shrinkToFit="true"/>
      <protection locked="true" hidden="false"/>
    </xf>
    <xf numFmtId="164" fontId="46" fillId="0" borderId="6" xfId="0" applyFont="true" applyBorder="true" applyAlignment="true" applyProtection="false">
      <alignment horizontal="left" vertical="bottom" textRotation="0" wrapText="false" indent="0" shrinkToFit="true"/>
      <protection locked="true" hidden="false"/>
    </xf>
    <xf numFmtId="164" fontId="46" fillId="0" borderId="2" xfId="0" applyFont="true" applyBorder="true" applyAlignment="true" applyProtection="false">
      <alignment horizontal="left" vertical="bottom" textRotation="0" wrapText="false" indent="0" shrinkToFit="true"/>
      <protection locked="true" hidden="false"/>
    </xf>
    <xf numFmtId="164" fontId="46" fillId="0" borderId="1" xfId="0" applyFont="true" applyBorder="true" applyAlignment="true" applyProtection="false">
      <alignment horizontal="left" vertical="bottom" textRotation="0" wrapText="false" indent="0" shrinkToFit="true"/>
      <protection locked="true" hidden="false"/>
    </xf>
    <xf numFmtId="164" fontId="46" fillId="0" borderId="0" xfId="0" applyFont="true" applyBorder="false" applyAlignment="true" applyProtection="false">
      <alignment horizontal="left" vertical="bottom" textRotation="0" wrapText="true" indent="0" shrinkToFit="false"/>
      <protection locked="true" hidden="false"/>
    </xf>
    <xf numFmtId="164" fontId="46" fillId="0" borderId="6" xfId="0" applyFont="true" applyBorder="true" applyAlignment="true" applyProtection="false">
      <alignment horizontal="left" vertical="bottom" textRotation="0" wrapText="true" indent="0" shrinkToFit="false"/>
      <protection locked="true" hidden="false"/>
    </xf>
    <xf numFmtId="164" fontId="46" fillId="0" borderId="1" xfId="0" applyFont="true" applyBorder="true" applyAlignment="true" applyProtection="false">
      <alignment horizontal="left" vertical="bottom" textRotation="0" wrapText="true" indent="0" shrinkToFit="false"/>
      <protection locked="true" hidden="false"/>
    </xf>
    <xf numFmtId="164" fontId="46" fillId="0" borderId="12" xfId="0" applyFont="true" applyBorder="true" applyAlignment="true" applyProtection="false">
      <alignment horizontal="left" vertical="bottom" textRotation="0" wrapText="true" indent="0" shrinkToFit="false"/>
      <protection locked="true" hidden="false"/>
    </xf>
    <xf numFmtId="167" fontId="46" fillId="0" borderId="11" xfId="0" applyFont="true" applyBorder="true" applyAlignment="true" applyProtection="false">
      <alignment horizontal="center" vertical="bottom" textRotation="0" wrapText="true" indent="0" shrinkToFit="false"/>
      <protection locked="true" hidden="false"/>
    </xf>
    <xf numFmtId="167" fontId="46" fillId="0" borderId="13" xfId="0" applyFont="true" applyBorder="true" applyAlignment="true" applyProtection="false">
      <alignment horizontal="center" vertical="bottom" textRotation="0" wrapText="true" indent="0" shrinkToFit="false"/>
      <protection locked="true" hidden="false"/>
    </xf>
    <xf numFmtId="164" fontId="46" fillId="0" borderId="14" xfId="0" applyFont="true" applyBorder="true" applyAlignment="true" applyProtection="false">
      <alignment horizontal="center" vertical="bottom" textRotation="0" wrapText="true" indent="0" shrinkToFit="false"/>
      <protection locked="true" hidden="false"/>
    </xf>
    <xf numFmtId="167" fontId="46" fillId="0" borderId="15" xfId="0" applyFont="true" applyBorder="true" applyAlignment="true" applyProtection="false">
      <alignment horizontal="center" vertical="bottom" textRotation="0" wrapText="true" indent="0" shrinkToFit="false"/>
      <protection locked="true" hidden="false"/>
    </xf>
    <xf numFmtId="167" fontId="46" fillId="0" borderId="11" xfId="0" applyFont="true" applyBorder="true" applyAlignment="true" applyProtection="false">
      <alignment horizontal="left" vertical="bottom" textRotation="0" wrapText="false" indent="0" shrinkToFit="false"/>
      <protection locked="true" hidden="false"/>
    </xf>
    <xf numFmtId="167" fontId="46" fillId="0" borderId="0" xfId="0" applyFont="true" applyBorder="false" applyAlignment="true" applyProtection="false">
      <alignment horizontal="left" vertical="bottom" textRotation="0" wrapText="true" indent="0" shrinkToFit="false"/>
      <protection locked="true" hidden="false"/>
    </xf>
    <xf numFmtId="167" fontId="46" fillId="0" borderId="0" xfId="0" applyFont="true" applyBorder="false" applyAlignment="true" applyProtection="false">
      <alignment horizontal="left" vertical="bottom" textRotation="0" wrapText="false" indent="0" shrinkToFit="false"/>
      <protection locked="true" hidden="false"/>
    </xf>
    <xf numFmtId="167" fontId="46" fillId="0" borderId="1" xfId="0" applyFont="true" applyBorder="true" applyAlignment="true" applyProtection="false">
      <alignment horizontal="left" vertical="bottom" textRotation="0" wrapText="true" indent="0" shrinkToFit="false"/>
      <protection locked="true" hidden="false"/>
    </xf>
    <xf numFmtId="164" fontId="46" fillId="0" borderId="11" xfId="0" applyFont="true" applyBorder="true" applyAlignment="true" applyProtection="false">
      <alignment horizontal="center" vertical="bottom" textRotation="0" wrapText="false" indent="0" shrinkToFit="false"/>
      <protection locked="true" hidden="false"/>
    </xf>
    <xf numFmtId="164" fontId="46" fillId="0" borderId="12" xfId="0" applyFont="true" applyBorder="true" applyAlignment="true" applyProtection="false">
      <alignment horizontal="center" vertical="bottom" textRotation="0" wrapText="false" indent="0" shrinkToFit="false"/>
      <protection locked="true" hidden="false"/>
    </xf>
    <xf numFmtId="164" fontId="46" fillId="0" borderId="0" xfId="0" applyFont="true" applyBorder="false" applyAlignment="true" applyProtection="false">
      <alignment horizontal="center" vertical="bottom" textRotation="0" wrapText="true" indent="0" shrinkToFit="false"/>
      <protection locked="true" hidden="false"/>
    </xf>
    <xf numFmtId="164" fontId="46" fillId="0" borderId="16" xfId="0" applyFont="true" applyBorder="true" applyAlignment="true" applyProtection="false">
      <alignment horizontal="center" vertical="bottom" textRotation="0" wrapText="true" indent="0" shrinkToFit="false"/>
      <protection locked="true" hidden="false"/>
    </xf>
    <xf numFmtId="164" fontId="46" fillId="0" borderId="0" xfId="0" applyFont="true" applyBorder="false" applyAlignment="true" applyProtection="false">
      <alignment horizontal="center" vertical="center" textRotation="0" wrapText="true" indent="0" shrinkToFit="false"/>
      <protection locked="true" hidden="false"/>
    </xf>
    <xf numFmtId="164" fontId="46" fillId="0" borderId="1" xfId="0" applyFont="true" applyBorder="true" applyAlignment="true" applyProtection="false">
      <alignment horizontal="center" vertical="center" textRotation="0" wrapText="true" indent="0" shrinkToFit="false"/>
      <protection locked="true" hidden="false"/>
    </xf>
    <xf numFmtId="164" fontId="48" fillId="13" borderId="6" xfId="0" applyFont="true" applyBorder="true" applyAlignment="true" applyProtection="true">
      <alignment horizontal="left" vertical="center" textRotation="0" wrapText="true" indent="0" shrinkToFit="false"/>
      <protection locked="true" hidden="true"/>
    </xf>
    <xf numFmtId="164" fontId="48" fillId="13" borderId="4" xfId="0" applyFont="true" applyBorder="true" applyAlignment="true" applyProtection="true">
      <alignment horizontal="left" vertical="center" textRotation="0" wrapText="true" indent="0" shrinkToFit="false"/>
      <protection locked="true" hidden="true"/>
    </xf>
    <xf numFmtId="164" fontId="48" fillId="13" borderId="4" xfId="0" applyFont="true" applyBorder="true" applyAlignment="true" applyProtection="true">
      <alignment horizontal="left" vertical="center" textRotation="0" wrapText="false" indent="0" shrinkToFit="true"/>
      <protection locked="true" hidden="true"/>
    </xf>
    <xf numFmtId="164" fontId="48" fillId="13" borderId="4" xfId="0" applyFont="true" applyBorder="true" applyAlignment="true" applyProtection="true">
      <alignment horizontal="center" vertical="center" textRotation="0" wrapText="false" indent="0" shrinkToFit="true"/>
      <protection locked="true" hidden="true"/>
    </xf>
    <xf numFmtId="167" fontId="48" fillId="13" borderId="4" xfId="0" applyFont="true" applyBorder="true" applyAlignment="true" applyProtection="true">
      <alignment horizontal="left" vertical="center" textRotation="0" wrapText="false" indent="0" shrinkToFit="false"/>
      <protection locked="true" hidden="true"/>
    </xf>
    <xf numFmtId="164" fontId="48" fillId="13" borderId="4" xfId="0" applyFont="true" applyBorder="true" applyAlignment="true" applyProtection="false">
      <alignment horizontal="left" vertical="center" textRotation="0" wrapText="false" indent="0" shrinkToFit="false"/>
      <protection locked="true" hidden="false"/>
    </xf>
    <xf numFmtId="164" fontId="49" fillId="13" borderId="4" xfId="0" applyFont="true" applyBorder="true" applyAlignment="true" applyProtection="false">
      <alignment horizontal="center" vertical="center" textRotation="0" wrapText="false" indent="0" shrinkToFit="false"/>
      <protection locked="true" hidden="false"/>
    </xf>
    <xf numFmtId="164" fontId="49" fillId="13" borderId="5" xfId="0" applyFont="true" applyBorder="true" applyAlignment="true" applyProtection="false">
      <alignment horizontal="center" vertical="center" textRotation="0" wrapText="false" indent="0" shrinkToFit="false"/>
      <protection locked="true" hidden="false"/>
    </xf>
    <xf numFmtId="164" fontId="49" fillId="13" borderId="17" xfId="0" applyFont="true" applyBorder="true" applyAlignment="true" applyProtection="false">
      <alignment horizontal="center" vertical="center" textRotation="0" wrapText="false" indent="0" shrinkToFit="false"/>
      <protection locked="true" hidden="false"/>
    </xf>
    <xf numFmtId="164" fontId="49" fillId="13" borderId="2" xfId="0" applyFont="true" applyBorder="true" applyAlignment="true" applyProtection="false">
      <alignment horizontal="center" vertical="center" textRotation="0" wrapText="false" indent="0" shrinkToFit="false"/>
      <protection locked="true" hidden="false"/>
    </xf>
    <xf numFmtId="164" fontId="48" fillId="13" borderId="4" xfId="0" applyFont="true" applyBorder="true" applyAlignment="true" applyProtection="false">
      <alignment horizontal="left" vertical="bottom" textRotation="0" wrapText="true" indent="0" shrinkToFit="false"/>
      <protection locked="true" hidden="false"/>
    </xf>
    <xf numFmtId="164" fontId="48" fillId="13" borderId="6" xfId="0" applyFont="true" applyBorder="true" applyAlignment="true" applyProtection="false">
      <alignment horizontal="left" vertical="bottom" textRotation="0" wrapText="false" indent="0" shrinkToFit="false"/>
      <protection locked="true" hidden="false"/>
    </xf>
    <xf numFmtId="164" fontId="48" fillId="13" borderId="4" xfId="0" applyFont="true" applyBorder="true" applyAlignment="true" applyProtection="false">
      <alignment horizontal="left" vertical="bottom" textRotation="0" wrapText="false" indent="0" shrinkToFit="true"/>
      <protection locked="true" hidden="false"/>
    </xf>
    <xf numFmtId="164" fontId="48" fillId="13" borderId="4" xfId="0" applyFont="true" applyBorder="true" applyAlignment="true" applyProtection="false">
      <alignment horizontal="center" vertical="bottom" textRotation="0" wrapText="false" indent="0" shrinkToFit="true"/>
      <protection locked="true" hidden="false"/>
    </xf>
    <xf numFmtId="167" fontId="48" fillId="13" borderId="4" xfId="0" applyFont="true" applyBorder="true" applyAlignment="true" applyProtection="false">
      <alignment horizontal="left" vertical="bottom" textRotation="0" wrapText="false" indent="0" shrinkToFit="false"/>
      <protection locked="true" hidden="false"/>
    </xf>
    <xf numFmtId="164" fontId="48" fillId="13" borderId="4" xfId="0" applyFont="true" applyBorder="true" applyAlignment="true" applyProtection="false">
      <alignment horizontal="left" vertical="bottom" textRotation="0" wrapText="false" indent="0" shrinkToFit="false"/>
      <protection locked="true" hidden="false"/>
    </xf>
    <xf numFmtId="164" fontId="48" fillId="13" borderId="4" xfId="0" applyFont="true" applyBorder="true" applyAlignment="true" applyProtection="false">
      <alignment horizontal="center" vertical="bottom" textRotation="0" wrapText="false" indent="0" shrinkToFit="false"/>
      <protection locked="true" hidden="false"/>
    </xf>
    <xf numFmtId="164" fontId="46" fillId="4" borderId="4" xfId="0" applyFont="true" applyBorder="true" applyAlignment="true" applyProtection="true">
      <alignment horizontal="center" vertical="bottom" textRotation="0" wrapText="false" indent="0" shrinkToFit="false"/>
      <protection locked="false" hidden="false"/>
    </xf>
    <xf numFmtId="164" fontId="48" fillId="13" borderId="4" xfId="0" applyFont="true" applyBorder="true" applyAlignment="false" applyProtection="false">
      <alignment horizontal="general" vertical="bottom" textRotation="0" wrapText="false" indent="0" shrinkToFit="false"/>
      <protection locked="true" hidden="false"/>
    </xf>
    <xf numFmtId="164" fontId="48" fillId="13" borderId="2" xfId="0" applyFont="true" applyBorder="true" applyAlignment="true" applyProtection="false">
      <alignment horizontal="general" vertical="bottom" textRotation="0" wrapText="false" indent="0" shrinkToFit="true"/>
      <protection locked="true" hidden="false"/>
    </xf>
    <xf numFmtId="164" fontId="48" fillId="13" borderId="2" xfId="0" applyFont="true" applyBorder="true" applyAlignment="true" applyProtection="false">
      <alignment horizontal="left" vertical="bottom" textRotation="0" wrapText="false" indent="0" shrinkToFit="true"/>
      <protection locked="true" hidden="false"/>
    </xf>
    <xf numFmtId="164" fontId="48" fillId="0"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true">
      <alignment horizontal="left" vertical="bottom" textRotation="0" wrapText="false" indent="0" shrinkToFit="false"/>
      <protection locked="true" hidden="true"/>
    </xf>
    <xf numFmtId="168" fontId="44" fillId="0" borderId="0" xfId="0" applyFont="true" applyBorder="false" applyAlignment="true" applyProtection="true">
      <alignment horizontal="left" vertical="center" textRotation="0" wrapText="false" indent="0" shrinkToFit="false"/>
      <protection locked="true" hidden="true"/>
    </xf>
    <xf numFmtId="168" fontId="44" fillId="0" borderId="11" xfId="0" applyFont="true" applyBorder="true" applyAlignment="true" applyProtection="true">
      <alignment horizontal="left" vertical="bottom" textRotation="0" wrapText="true" indent="0" shrinkToFit="true"/>
      <protection locked="true" hidden="true"/>
    </xf>
    <xf numFmtId="168" fontId="44" fillId="0" borderId="0" xfId="0" applyFont="true" applyBorder="false" applyAlignment="true" applyProtection="true">
      <alignment horizontal="left" vertical="bottom" textRotation="0" wrapText="true" indent="0" shrinkToFit="true"/>
      <protection locked="true" hidden="true"/>
    </xf>
    <xf numFmtId="168" fontId="44" fillId="0" borderId="0" xfId="0" applyFont="true" applyBorder="false" applyAlignment="true" applyProtection="true">
      <alignment horizontal="left" vertical="bottom" textRotation="0" wrapText="false" indent="0" shrinkToFit="true"/>
      <protection locked="true" hidden="true"/>
    </xf>
    <xf numFmtId="168" fontId="44" fillId="0" borderId="1" xfId="0" applyFont="true" applyBorder="true" applyAlignment="true" applyProtection="true">
      <alignment horizontal="left" vertical="bottom" textRotation="0" wrapText="false" indent="0" shrinkToFit="true"/>
      <protection locked="true" hidden="true"/>
    </xf>
    <xf numFmtId="168" fontId="44" fillId="0" borderId="11" xfId="0" applyFont="true" applyBorder="true" applyAlignment="true" applyProtection="true">
      <alignment horizontal="left" vertical="bottom" textRotation="0" wrapText="false" indent="0" shrinkToFit="true"/>
      <protection locked="true" hidden="true"/>
    </xf>
    <xf numFmtId="164" fontId="44" fillId="14" borderId="0" xfId="0" applyFont="true" applyBorder="false" applyAlignment="true" applyProtection="true">
      <alignment horizontal="left" vertical="bottom" textRotation="0" wrapText="false" indent="0" shrinkToFit="false"/>
      <protection locked="true" hidden="true"/>
    </xf>
    <xf numFmtId="168" fontId="44" fillId="0" borderId="8" xfId="0" applyFont="true" applyBorder="true" applyAlignment="true" applyProtection="true">
      <alignment horizontal="left" vertical="bottom" textRotation="0" wrapText="false" indent="0" shrinkToFit="false"/>
      <protection locked="true" hidden="true"/>
    </xf>
    <xf numFmtId="168" fontId="44" fillId="0" borderId="11" xfId="0" applyFont="true" applyBorder="true" applyAlignment="true" applyProtection="true">
      <alignment horizontal="left" vertical="bottom" textRotation="0" wrapText="false" indent="0" shrinkToFit="false"/>
      <protection locked="true" hidden="true"/>
    </xf>
    <xf numFmtId="168" fontId="44" fillId="0" borderId="0" xfId="0" applyFont="true" applyBorder="false" applyAlignment="true" applyProtection="true">
      <alignment horizontal="center" vertical="bottom" textRotation="0" wrapText="false" indent="0" shrinkToFit="true"/>
      <protection locked="true" hidden="true"/>
    </xf>
    <xf numFmtId="164" fontId="44" fillId="15" borderId="0" xfId="0" applyFont="true" applyBorder="false" applyAlignment="true" applyProtection="true">
      <alignment horizontal="left" vertical="bottom" textRotation="0" wrapText="false" indent="0" shrinkToFit="false"/>
      <protection locked="true" hidden="true"/>
    </xf>
    <xf numFmtId="168" fontId="44" fillId="0" borderId="0" xfId="0" applyFont="true" applyBorder="false" applyAlignment="true" applyProtection="true">
      <alignment horizontal="left" vertical="bottom" textRotation="0" wrapText="false" indent="0" shrinkToFit="false"/>
      <protection locked="true" hidden="true"/>
    </xf>
    <xf numFmtId="168" fontId="44" fillId="0" borderId="15" xfId="0" applyFont="true" applyBorder="true" applyAlignment="true" applyProtection="true">
      <alignment horizontal="left" vertical="bottom" textRotation="0" wrapText="false" indent="0" shrinkToFit="false"/>
      <protection locked="false" hidden="true"/>
    </xf>
    <xf numFmtId="168" fontId="44" fillId="0" borderId="15" xfId="0" applyFont="true" applyBorder="true" applyAlignment="true" applyProtection="true">
      <alignment horizontal="left" vertical="bottom" textRotation="0" wrapText="false" indent="0" shrinkToFit="false"/>
      <protection locked="true" hidden="true"/>
    </xf>
    <xf numFmtId="164" fontId="27" fillId="4" borderId="18" xfId="0" applyFont="true" applyBorder="true" applyAlignment="true" applyProtection="true">
      <alignment horizontal="general" vertical="bottom" textRotation="0" wrapText="false" indent="0" shrinkToFit="false"/>
      <protection locked="true" hidden="false"/>
    </xf>
    <xf numFmtId="164" fontId="45" fillId="4" borderId="10" xfId="0" applyFont="true" applyBorder="true" applyAlignment="true" applyProtection="true">
      <alignment horizontal="center" vertical="center" textRotation="0" wrapText="false" indent="0" shrinkToFit="false"/>
      <protection locked="false" hidden="false"/>
    </xf>
    <xf numFmtId="164" fontId="45" fillId="4" borderId="10" xfId="0" applyFont="true" applyBorder="true" applyAlignment="true" applyProtection="true">
      <alignment horizontal="center" vertical="bottom" textRotation="0" wrapText="false" indent="0" shrinkToFit="false"/>
      <protection locked="false" hidden="false"/>
    </xf>
    <xf numFmtId="164" fontId="45" fillId="13" borderId="10" xfId="0" applyFont="true" applyBorder="true" applyAlignment="true" applyProtection="false">
      <alignment horizontal="center" vertical="bottom" textRotation="0" wrapText="false" indent="0" shrinkToFit="false"/>
      <protection locked="true" hidden="false"/>
    </xf>
    <xf numFmtId="164" fontId="45" fillId="4" borderId="19" xfId="0" applyFont="true" applyBorder="true" applyAlignment="true" applyProtection="true">
      <alignment horizontal="center" vertical="bottom" textRotation="0" wrapText="false" indent="0" shrinkToFit="false"/>
      <protection locked="false" hidden="false"/>
    </xf>
    <xf numFmtId="164" fontId="45" fillId="4" borderId="20" xfId="0" applyFont="true" applyBorder="true" applyAlignment="true" applyProtection="true">
      <alignment horizontal="center" vertical="bottom" textRotation="0" wrapText="false" indent="0" shrinkToFit="false"/>
      <protection locked="false" hidden="false"/>
    </xf>
    <xf numFmtId="164" fontId="44" fillId="8" borderId="16" xfId="0" applyFont="true" applyBorder="true" applyAlignment="true" applyProtection="false">
      <alignment horizontal="general" vertical="center" textRotation="0" wrapText="false" indent="0" shrinkToFit="true"/>
      <protection locked="true" hidden="false"/>
    </xf>
    <xf numFmtId="168" fontId="44" fillId="0" borderId="21" xfId="0" applyFont="true" applyBorder="true" applyAlignment="true" applyProtection="true">
      <alignment horizontal="left" vertical="bottom" textRotation="0" wrapText="false" indent="0" shrinkToFit="false"/>
      <protection locked="true" hidden="true"/>
    </xf>
    <xf numFmtId="164" fontId="44" fillId="0" borderId="2" xfId="0" applyFont="true" applyBorder="true" applyAlignment="true" applyProtection="true">
      <alignment horizontal="left" vertical="bottom" textRotation="0" wrapText="false" indent="0" shrinkToFit="false"/>
      <protection locked="true" hidden="true"/>
    </xf>
    <xf numFmtId="164" fontId="45" fillId="4" borderId="10" xfId="0" applyFont="true" applyBorder="true" applyAlignment="true" applyProtection="false">
      <alignment horizontal="center" vertical="bottom" textRotation="0" wrapText="false" indent="0" shrinkToFit="false"/>
      <protection locked="true" hidden="false"/>
    </xf>
    <xf numFmtId="164" fontId="44" fillId="8" borderId="6" xfId="0" applyFont="true" applyBorder="true" applyAlignment="true" applyProtection="false">
      <alignment horizontal="general" vertical="center" textRotation="0" wrapText="false" indent="0" shrinkToFit="true"/>
      <protection locked="true" hidden="false"/>
    </xf>
    <xf numFmtId="168" fontId="44" fillId="0" borderId="1" xfId="0" applyFont="true" applyBorder="true" applyAlignment="true" applyProtection="true">
      <alignment horizontal="left" vertical="bottom" textRotation="0" wrapText="false" indent="0" shrinkToFit="false"/>
      <protection locked="true" hidden="true"/>
    </xf>
    <xf numFmtId="168" fontId="44" fillId="0" borderId="12" xfId="0" applyFont="true" applyBorder="true" applyAlignment="true" applyProtection="true">
      <alignment horizontal="left" vertical="bottom" textRotation="0" wrapText="false" indent="0" shrinkToFit="false"/>
      <protection locked="true" hidden="true"/>
    </xf>
    <xf numFmtId="164" fontId="44" fillId="8" borderId="3" xfId="0" applyFont="true" applyBorder="true" applyAlignment="true" applyProtection="false">
      <alignment horizontal="general" vertical="center" textRotation="0" wrapText="false" indent="0" shrinkToFit="true"/>
      <protection locked="true" hidden="false"/>
    </xf>
    <xf numFmtId="164" fontId="48" fillId="13" borderId="4" xfId="0" applyFont="true" applyBorder="true" applyAlignment="true" applyProtection="true">
      <alignment horizontal="left" vertical="bottom" textRotation="0" wrapText="true" indent="0" shrinkToFit="false"/>
      <protection locked="true" hidden="true"/>
    </xf>
    <xf numFmtId="164" fontId="48" fillId="13" borderId="6" xfId="0" applyFont="true" applyBorder="true" applyAlignment="true" applyProtection="true">
      <alignment horizontal="left" vertical="bottom" textRotation="0" wrapText="false" indent="0" shrinkToFit="false"/>
      <protection locked="true" hidden="true"/>
    </xf>
    <xf numFmtId="164" fontId="48" fillId="13" borderId="4" xfId="0" applyFont="true" applyBorder="true" applyAlignment="true" applyProtection="true">
      <alignment horizontal="general" vertical="center" textRotation="0" wrapText="true" indent="0" shrinkToFit="false"/>
      <protection locked="true" hidden="true"/>
    </xf>
    <xf numFmtId="164" fontId="48" fillId="13" borderId="2" xfId="0" applyFont="true" applyBorder="true" applyAlignment="false" applyProtection="false">
      <alignment horizontal="general" vertical="bottom" textRotation="0" wrapText="false" indent="0" shrinkToFit="false"/>
      <protection locked="true" hidden="false"/>
    </xf>
    <xf numFmtId="164" fontId="48" fillId="13" borderId="2" xfId="0" applyFont="true" applyBorder="true" applyAlignment="true" applyProtection="false">
      <alignment horizontal="left" vertical="bottom" textRotation="0" wrapText="false" indent="0" shrinkToFit="false"/>
      <protection locked="true" hidden="false"/>
    </xf>
    <xf numFmtId="164" fontId="44" fillId="0" borderId="5" xfId="0" applyFont="true" applyBorder="true" applyAlignment="true" applyProtection="true">
      <alignment horizontal="left" vertical="bottom" textRotation="0" wrapText="false" indent="0" shrinkToFit="false"/>
      <protection locked="true" hidden="true"/>
    </xf>
    <xf numFmtId="164" fontId="44" fillId="15" borderId="5" xfId="0" applyFont="true" applyBorder="true" applyAlignment="true" applyProtection="true">
      <alignment horizontal="left" vertical="bottom" textRotation="0" wrapText="false" indent="0" shrinkToFit="false"/>
      <protection locked="true" hidden="true"/>
    </xf>
    <xf numFmtId="168" fontId="44" fillId="0" borderId="9" xfId="0" applyFont="true" applyBorder="true" applyAlignment="true" applyProtection="true">
      <alignment horizontal="left" vertical="bottom" textRotation="0" wrapText="false" indent="0" shrinkToFit="false"/>
      <protection locked="true" hidden="true"/>
    </xf>
    <xf numFmtId="164" fontId="27" fillId="4" borderId="22" xfId="0" applyFont="true" applyBorder="true" applyAlignment="true" applyProtection="true">
      <alignment horizontal="general" vertical="bottom" textRotation="0" wrapText="false" indent="0" shrinkToFit="false"/>
      <protection locked="true" hidden="false"/>
    </xf>
    <xf numFmtId="164" fontId="45" fillId="4" borderId="23" xfId="0" applyFont="true" applyBorder="true" applyAlignment="true" applyProtection="true">
      <alignment horizontal="center" vertical="center" textRotation="0" wrapText="false" indent="0" shrinkToFit="false"/>
      <protection locked="false" hidden="false"/>
    </xf>
    <xf numFmtId="164" fontId="45" fillId="13" borderId="23" xfId="0" applyFont="true" applyBorder="true" applyAlignment="true" applyProtection="false">
      <alignment horizontal="center" vertical="bottom" textRotation="0" wrapText="false" indent="0" shrinkToFit="false"/>
      <protection locked="true" hidden="false"/>
    </xf>
    <xf numFmtId="164" fontId="45" fillId="4" borderId="23" xfId="0" applyFont="true" applyBorder="true" applyAlignment="true" applyProtection="true">
      <alignment horizontal="center" vertical="bottom" textRotation="0" wrapText="false" indent="0" shrinkToFit="false"/>
      <protection locked="false" hidden="false"/>
    </xf>
    <xf numFmtId="164" fontId="45" fillId="4" borderId="24" xfId="0" applyFont="true" applyBorder="true" applyAlignment="true" applyProtection="true">
      <alignment horizontal="center" vertical="bottom" textRotation="0" wrapText="false" indent="0" shrinkToFit="false"/>
      <protection locked="false" hidden="false"/>
    </xf>
    <xf numFmtId="164" fontId="45" fillId="4" borderId="25" xfId="0" applyFont="true" applyBorder="true" applyAlignment="true" applyProtection="true">
      <alignment horizontal="center" vertical="bottom" textRotation="0" wrapText="false" indent="0" shrinkToFit="false"/>
      <protection locked="false" hidden="false"/>
    </xf>
    <xf numFmtId="164" fontId="46" fillId="10" borderId="12" xfId="0" applyFont="true" applyBorder="true" applyAlignment="true" applyProtection="false">
      <alignment horizontal="center" vertical="bottom" textRotation="0" wrapText="false" indent="0" shrinkToFit="true"/>
      <protection locked="true" hidden="false"/>
    </xf>
    <xf numFmtId="164" fontId="45" fillId="13" borderId="10" xfId="0" applyFont="true" applyBorder="true" applyAlignment="true" applyProtection="true">
      <alignment horizontal="center" vertical="bottom" textRotation="0" wrapText="false" indent="0" shrinkToFit="false"/>
      <protection locked="false" hidden="false"/>
    </xf>
    <xf numFmtId="168" fontId="44" fillId="0" borderId="26" xfId="0" applyFont="true" applyBorder="true" applyAlignment="true" applyProtection="true">
      <alignment horizontal="left" vertical="bottom" textRotation="0" wrapText="false" indent="0" shrinkToFit="false"/>
      <protection locked="true" hidden="true"/>
    </xf>
    <xf numFmtId="168" fontId="44" fillId="0" borderId="27" xfId="0" applyFont="true" applyBorder="true" applyAlignment="true" applyProtection="true">
      <alignment horizontal="left" vertical="bottom" textRotation="0" wrapText="false" indent="0" shrinkToFit="false"/>
      <protection locked="true" hidden="true"/>
    </xf>
    <xf numFmtId="164" fontId="44" fillId="0" borderId="0" xfId="0" applyFont="true" applyBorder="false" applyAlignment="true" applyProtection="false">
      <alignment horizontal="left" vertical="bottom" textRotation="0" wrapText="false" indent="0" shrinkToFit="false"/>
      <protection locked="true" hidden="false"/>
    </xf>
    <xf numFmtId="164" fontId="44" fillId="0" borderId="28" xfId="0" applyFont="true" applyBorder="true" applyAlignment="true" applyProtection="true">
      <alignment horizontal="left" vertical="bottom" textRotation="0" wrapText="false" indent="0" shrinkToFit="false"/>
      <protection locked="true" hidden="true"/>
    </xf>
    <xf numFmtId="164" fontId="48" fillId="13" borderId="5" xfId="0" applyFont="true" applyBorder="true" applyAlignment="true" applyProtection="false">
      <alignment horizontal="left" vertical="bottom" textRotation="0" wrapText="true" indent="0" shrinkToFit="false"/>
      <protection locked="true" hidden="false"/>
    </xf>
    <xf numFmtId="168" fontId="44" fillId="0" borderId="17" xfId="0" applyFont="true" applyBorder="true" applyAlignment="true" applyProtection="true">
      <alignment horizontal="left" vertical="bottom" textRotation="0" wrapText="false" indent="0" shrinkToFit="false"/>
      <protection locked="true" hidden="true"/>
    </xf>
    <xf numFmtId="168" fontId="44" fillId="0" borderId="29" xfId="0" applyFont="true" applyBorder="true" applyAlignment="true" applyProtection="true">
      <alignment horizontal="left" vertical="bottom" textRotation="0" wrapText="false" indent="0" shrinkToFit="false"/>
      <protection locked="true" hidden="true"/>
    </xf>
    <xf numFmtId="164" fontId="44" fillId="10" borderId="6" xfId="0" applyFont="true" applyBorder="true" applyAlignment="true" applyProtection="false">
      <alignment horizontal="general" vertical="center" textRotation="0" wrapText="false" indent="0" shrinkToFit="true"/>
      <protection locked="true" hidden="false"/>
    </xf>
    <xf numFmtId="164" fontId="44" fillId="13" borderId="0" xfId="0" applyFont="true" applyBorder="false" applyAlignment="true" applyProtection="true">
      <alignment horizontal="left" vertical="bottom" textRotation="0" wrapText="false" indent="0" shrinkToFit="false"/>
      <protection locked="true" hidden="true"/>
    </xf>
    <xf numFmtId="164" fontId="48" fillId="13" borderId="6" xfId="0" applyFont="true" applyBorder="true" applyAlignment="true" applyProtection="false">
      <alignment horizontal="left" vertical="bottom" textRotation="0" wrapText="true" indent="0" shrinkToFit="false"/>
      <protection locked="true" hidden="false"/>
    </xf>
    <xf numFmtId="164" fontId="27" fillId="4" borderId="18" xfId="0" applyFont="true" applyBorder="true" applyAlignment="true" applyProtection="true">
      <alignment horizontal="general" vertical="bottom" textRotation="0" wrapText="false" indent="0" shrinkToFit="false"/>
      <protection locked="true" hidden="false"/>
    </xf>
    <xf numFmtId="164" fontId="44" fillId="0" borderId="30" xfId="0" applyFont="true" applyBorder="true" applyAlignment="true" applyProtection="false">
      <alignment horizontal="left" vertical="bottom" textRotation="0" wrapText="false" indent="0" shrinkToFit="false"/>
      <protection locked="true" hidden="false"/>
    </xf>
    <xf numFmtId="164" fontId="44" fillId="8" borderId="16" xfId="0" applyFont="true" applyBorder="true" applyAlignment="true" applyProtection="false">
      <alignment horizontal="general" vertical="center" textRotation="0" wrapText="true" indent="0" shrinkToFit="true"/>
      <protection locked="true" hidden="false"/>
    </xf>
    <xf numFmtId="164" fontId="44" fillId="8" borderId="6" xfId="0" applyFont="true" applyBorder="true" applyAlignment="true" applyProtection="false">
      <alignment horizontal="general" vertical="center" textRotation="0" wrapText="true" indent="0" shrinkToFit="true"/>
      <protection locked="true" hidden="false"/>
    </xf>
    <xf numFmtId="164" fontId="27" fillId="4" borderId="31" xfId="0" applyFont="true" applyBorder="true" applyAlignment="true" applyProtection="true">
      <alignment horizontal="general" vertical="bottom" textRotation="0" wrapText="false" indent="0" shrinkToFit="false"/>
      <protection locked="true" hidden="false"/>
    </xf>
    <xf numFmtId="164" fontId="45" fillId="4" borderId="17" xfId="0" applyFont="true" applyBorder="true" applyAlignment="true" applyProtection="true">
      <alignment horizontal="center" vertical="center" textRotation="0" wrapText="false" indent="0" shrinkToFit="false"/>
      <protection locked="false" hidden="false"/>
    </xf>
    <xf numFmtId="164" fontId="45" fillId="4" borderId="17" xfId="0" applyFont="true" applyBorder="true" applyAlignment="true" applyProtection="true">
      <alignment horizontal="center" vertical="bottom" textRotation="0" wrapText="false" indent="0" shrinkToFit="false"/>
      <protection locked="false" hidden="false"/>
    </xf>
    <xf numFmtId="164" fontId="45" fillId="13" borderId="17" xfId="0" applyFont="true" applyBorder="true" applyAlignment="true" applyProtection="false">
      <alignment horizontal="center" vertical="bottom" textRotation="0" wrapText="false" indent="0" shrinkToFit="false"/>
      <protection locked="true" hidden="false"/>
    </xf>
    <xf numFmtId="164" fontId="45" fillId="4" borderId="32" xfId="0" applyFont="true" applyBorder="true" applyAlignment="true" applyProtection="true">
      <alignment horizontal="center" vertical="bottom" textRotation="0" wrapText="false" indent="0" shrinkToFit="false"/>
      <protection locked="false" hidden="false"/>
    </xf>
    <xf numFmtId="164" fontId="45" fillId="4" borderId="33" xfId="0" applyFont="true" applyBorder="true" applyAlignment="true" applyProtection="true">
      <alignment horizontal="center" vertical="bottom" textRotation="0" wrapText="false" indent="0" shrinkToFit="false"/>
      <protection locked="false" hidden="false"/>
    </xf>
    <xf numFmtId="164" fontId="27" fillId="4" borderId="34" xfId="0" applyFont="true" applyBorder="true" applyAlignment="true" applyProtection="true">
      <alignment horizontal="general" vertical="bottom" textRotation="0" wrapText="false" indent="0" shrinkToFit="false"/>
      <protection locked="true" hidden="false"/>
    </xf>
    <xf numFmtId="164" fontId="44" fillId="8" borderId="3" xfId="0" applyFont="true" applyBorder="true" applyAlignment="true" applyProtection="false">
      <alignment horizontal="general" vertical="center" textRotation="0" wrapText="true" indent="0" shrinkToFit="true"/>
      <protection locked="true" hidden="false"/>
    </xf>
    <xf numFmtId="164" fontId="48" fillId="13" borderId="4" xfId="0" applyFont="true" applyBorder="true" applyAlignment="true" applyProtection="true">
      <alignment horizontal="left" vertical="bottom" textRotation="0" wrapText="false" indent="0" shrinkToFit="true"/>
      <protection locked="true" hidden="true"/>
    </xf>
    <xf numFmtId="164" fontId="48" fillId="13" borderId="4" xfId="0" applyFont="true" applyBorder="true" applyAlignment="true" applyProtection="true">
      <alignment horizontal="center" vertical="bottom" textRotation="0" wrapText="false" indent="0" shrinkToFit="true"/>
      <protection locked="true" hidden="true"/>
    </xf>
    <xf numFmtId="167" fontId="48" fillId="13" borderId="4" xfId="0" applyFont="true" applyBorder="true" applyAlignment="true" applyProtection="true">
      <alignment horizontal="left" vertical="bottom" textRotation="0" wrapText="false" indent="0" shrinkToFit="false"/>
      <protection locked="true" hidden="true"/>
    </xf>
    <xf numFmtId="164" fontId="48" fillId="13" borderId="4" xfId="0" applyFont="true" applyBorder="true" applyAlignment="true" applyProtection="true">
      <alignment horizontal="left" vertical="bottom" textRotation="0" wrapText="false" indent="0" shrinkToFit="false"/>
      <protection locked="false" hidden="false"/>
    </xf>
    <xf numFmtId="164" fontId="49" fillId="13" borderId="4" xfId="0" applyFont="true" applyBorder="true" applyAlignment="true" applyProtection="true">
      <alignment horizontal="center" vertical="bottom" textRotation="0" wrapText="false" indent="0" shrinkToFit="false"/>
      <protection locked="false" hidden="false"/>
    </xf>
    <xf numFmtId="164" fontId="48" fillId="13" borderId="2" xfId="0" applyFont="true" applyBorder="true" applyAlignment="true" applyProtection="true">
      <alignment horizontal="general" vertical="bottom" textRotation="0" wrapText="false" indent="0" shrinkToFit="true"/>
      <protection locked="false" hidden="false"/>
    </xf>
    <xf numFmtId="164" fontId="48" fillId="13" borderId="2" xfId="0" applyFont="true" applyBorder="true" applyAlignment="true" applyProtection="true">
      <alignment horizontal="left" vertical="bottom" textRotation="0" wrapText="false" indent="0" shrinkToFit="true"/>
      <protection locked="false" hidden="false"/>
    </xf>
    <xf numFmtId="164" fontId="44" fillId="8" borderId="16" xfId="0" applyFont="true" applyBorder="true" applyAlignment="true" applyProtection="false">
      <alignment horizontal="general" vertical="bottom" textRotation="0" wrapText="false" indent="0" shrinkToFit="true"/>
      <protection locked="true" hidden="false"/>
    </xf>
    <xf numFmtId="164" fontId="44" fillId="8" borderId="6" xfId="0" applyFont="true" applyBorder="true" applyAlignment="true" applyProtection="false">
      <alignment horizontal="general" vertical="bottom" textRotation="0" wrapText="false" indent="0" shrinkToFit="true"/>
      <protection locked="true" hidden="false"/>
    </xf>
    <xf numFmtId="164" fontId="45" fillId="13" borderId="19" xfId="0" applyFont="true" applyBorder="true" applyAlignment="true" applyProtection="false">
      <alignment horizontal="center" vertical="bottom" textRotation="0" wrapText="false" indent="0" shrinkToFit="false"/>
      <protection locked="true" hidden="false"/>
    </xf>
    <xf numFmtId="164" fontId="44" fillId="8" borderId="3" xfId="0" applyFont="true" applyBorder="true" applyAlignment="true" applyProtection="false">
      <alignment horizontal="general" vertical="bottom" textRotation="0" wrapText="false" indent="0" shrinkToFit="true"/>
      <protection locked="true" hidden="false"/>
    </xf>
    <xf numFmtId="164" fontId="48" fillId="13" borderId="6" xfId="0" applyFont="true" applyBorder="true" applyAlignment="true" applyProtection="true">
      <alignment horizontal="left" vertical="bottom" textRotation="0" wrapText="true" indent="0" shrinkToFit="false"/>
      <protection locked="true" hidden="true"/>
    </xf>
    <xf numFmtId="164" fontId="44" fillId="0" borderId="1" xfId="0" applyFont="true" applyBorder="true" applyAlignment="true" applyProtection="true">
      <alignment horizontal="left" vertical="bottom" textRotation="0" wrapText="false" indent="0" shrinkToFit="false"/>
      <protection locked="true" hidden="true"/>
    </xf>
    <xf numFmtId="164" fontId="48" fillId="13" borderId="35" xfId="0" applyFont="true" applyBorder="true" applyAlignment="true" applyProtection="false">
      <alignment horizontal="left" vertical="bottom" textRotation="0" wrapText="true" indent="0" shrinkToFit="false"/>
      <protection locked="true" hidden="false"/>
    </xf>
    <xf numFmtId="164" fontId="44" fillId="0" borderId="36" xfId="0" applyFont="true" applyBorder="true" applyAlignment="true" applyProtection="true">
      <alignment horizontal="left" vertical="bottom" textRotation="0" wrapText="false" indent="0" shrinkToFit="false"/>
      <protection locked="true" hidden="true"/>
    </xf>
    <xf numFmtId="164" fontId="27" fillId="4" borderId="31" xfId="0" applyFont="true" applyBorder="true" applyAlignment="true" applyProtection="true">
      <alignment horizontal="general" vertical="bottom" textRotation="0" wrapText="false" indent="0" shrinkToFit="false"/>
      <protection locked="true" hidden="false"/>
    </xf>
    <xf numFmtId="164" fontId="46" fillId="10" borderId="8" xfId="0" applyFont="true" applyBorder="true" applyAlignment="true" applyProtection="false">
      <alignment horizontal="center" vertical="bottom" textRotation="0" wrapText="false" indent="0" shrinkToFit="true"/>
      <protection locked="true" hidden="false"/>
    </xf>
    <xf numFmtId="164" fontId="44" fillId="15" borderId="11" xfId="0" applyFont="true" applyBorder="true" applyAlignment="true" applyProtection="true">
      <alignment horizontal="left" vertical="bottom" textRotation="0" wrapText="false" indent="0" shrinkToFit="false"/>
      <protection locked="true" hidden="true"/>
    </xf>
    <xf numFmtId="168" fontId="44" fillId="0" borderId="0" xfId="0" applyFont="true" applyBorder="false" applyAlignment="true" applyProtection="true">
      <alignment horizontal="center" vertical="bottom" textRotation="0" wrapText="false" indent="0" shrinkToFit="false"/>
      <protection locked="true" hidden="true"/>
    </xf>
    <xf numFmtId="164" fontId="44" fillId="16" borderId="0" xfId="0" applyFont="true" applyBorder="false" applyAlignment="true" applyProtection="true">
      <alignment horizontal="left" vertical="bottom" textRotation="0" wrapText="false" indent="0" shrinkToFit="false"/>
      <protection locked="true" hidden="true"/>
    </xf>
    <xf numFmtId="164" fontId="48" fillId="13" borderId="5" xfId="0" applyFont="true" applyBorder="true" applyAlignment="true" applyProtection="true">
      <alignment horizontal="left" vertical="bottom" textRotation="0" wrapText="true" indent="0" shrinkToFit="false"/>
      <protection locked="true" hidden="true"/>
    </xf>
    <xf numFmtId="164" fontId="45" fillId="13" borderId="21" xfId="0" applyFont="true" applyBorder="true" applyAlignment="true" applyProtection="false">
      <alignment horizontal="center" vertical="bottom" textRotation="0" wrapText="false" indent="0" shrinkToFit="false"/>
      <protection locked="true" hidden="false"/>
    </xf>
    <xf numFmtId="164" fontId="27" fillId="4" borderId="37" xfId="0" applyFont="true" applyBorder="true" applyAlignment="true" applyProtection="true">
      <alignment horizontal="general" vertical="bottom" textRotation="0" wrapText="false" indent="0" shrinkToFit="false"/>
      <protection locked="true" hidden="false"/>
    </xf>
    <xf numFmtId="164" fontId="49" fillId="13" borderId="4" xfId="0" applyFont="true" applyBorder="true" applyAlignment="false" applyProtection="true">
      <alignment horizontal="general" vertical="bottom" textRotation="0" wrapText="false" indent="0" shrinkToFit="false"/>
      <protection locked="false" hidden="false"/>
    </xf>
    <xf numFmtId="164" fontId="48" fillId="13" borderId="2" xfId="0" applyFont="true" applyBorder="true" applyAlignment="false" applyProtection="true">
      <alignment horizontal="general" vertical="bottom" textRotation="0" wrapText="false" indent="0" shrinkToFit="false"/>
      <protection locked="false" hidden="false"/>
    </xf>
    <xf numFmtId="164" fontId="48" fillId="13" borderId="2" xfId="0" applyFont="true" applyBorder="true" applyAlignment="true" applyProtection="true">
      <alignment horizontal="left" vertical="bottom" textRotation="0" wrapText="false" indent="0" shrinkToFit="false"/>
      <protection locked="false" hidden="false"/>
    </xf>
    <xf numFmtId="164" fontId="27" fillId="4" borderId="38" xfId="0" applyFont="true" applyBorder="true" applyAlignment="true" applyProtection="true">
      <alignment horizontal="general" vertical="bottom" textRotation="0" wrapText="false" indent="0" shrinkToFit="false"/>
      <protection locked="true" hidden="false"/>
    </xf>
    <xf numFmtId="164" fontId="49" fillId="13" borderId="0" xfId="0" applyFont="true" applyBorder="false" applyAlignment="true" applyProtection="false">
      <alignment horizontal="center" vertical="center" textRotation="0" wrapText="false" indent="0" shrinkToFit="false"/>
      <protection locked="true" hidden="false"/>
    </xf>
    <xf numFmtId="164" fontId="48" fillId="0" borderId="0" xfId="0" applyFont="true" applyBorder="false" applyAlignment="true" applyProtection="false">
      <alignment horizontal="general" vertical="center" textRotation="0" wrapText="false" indent="0" shrinkToFit="false"/>
      <protection locked="true" hidden="false"/>
    </xf>
    <xf numFmtId="164" fontId="48" fillId="13" borderId="2" xfId="0" applyFont="true" applyBorder="true" applyAlignment="true" applyProtection="false">
      <alignment horizontal="left" vertical="center" textRotation="0" wrapText="false" indent="0" shrinkToFit="false"/>
      <protection locked="true" hidden="false"/>
    </xf>
    <xf numFmtId="164" fontId="48" fillId="13" borderId="2" xfId="0" applyFont="true" applyBorder="true" applyAlignment="true" applyProtection="false">
      <alignment horizontal="general" vertical="center" textRotation="0" wrapText="false" indent="0" shrinkToFit="false"/>
      <protection locked="true" hidden="false"/>
    </xf>
    <xf numFmtId="164" fontId="44" fillId="0" borderId="11" xfId="0" applyFont="true" applyBorder="true" applyAlignment="true" applyProtection="true">
      <alignment horizontal="left" vertical="center" textRotation="0" wrapText="false" indent="0" shrinkToFit="false"/>
      <protection locked="true" hidden="true"/>
    </xf>
    <xf numFmtId="164" fontId="44" fillId="15" borderId="0" xfId="0" applyFont="true" applyBorder="false" applyAlignment="true" applyProtection="true">
      <alignment horizontal="left" vertical="center" textRotation="0" wrapText="false" indent="0" shrinkToFit="false"/>
      <protection locked="true" hidden="true"/>
    </xf>
    <xf numFmtId="167" fontId="44" fillId="15" borderId="11" xfId="0" applyFont="true" applyBorder="true" applyAlignment="true" applyProtection="true">
      <alignment horizontal="left" vertical="center" textRotation="0" wrapText="false" indent="0" shrinkToFit="false"/>
      <protection locked="true" hidden="true"/>
    </xf>
    <xf numFmtId="167" fontId="44" fillId="15" borderId="0" xfId="0" applyFont="true" applyBorder="false" applyAlignment="true" applyProtection="true">
      <alignment horizontal="left" vertical="center" textRotation="0" wrapText="false" indent="0" shrinkToFit="false"/>
      <protection locked="true" hidden="true"/>
    </xf>
    <xf numFmtId="167" fontId="44" fillId="15" borderId="1" xfId="0" applyFont="true" applyBorder="true" applyAlignment="true" applyProtection="true">
      <alignment horizontal="left" vertical="center" textRotation="0" wrapText="false" indent="0" shrinkToFit="false"/>
      <protection locked="true" hidden="true"/>
    </xf>
    <xf numFmtId="167" fontId="44" fillId="15" borderId="15" xfId="0" applyFont="true" applyBorder="true" applyAlignment="true" applyProtection="true">
      <alignment horizontal="left" vertical="center" textRotation="0" wrapText="false" indent="0" shrinkToFit="false"/>
      <protection locked="true" hidden="true"/>
    </xf>
    <xf numFmtId="164" fontId="27" fillId="4" borderId="39" xfId="0" applyFont="true" applyBorder="true" applyAlignment="true" applyProtection="true">
      <alignment horizontal="left" vertical="center" textRotation="0" wrapText="false" indent="0" shrinkToFit="false"/>
      <protection locked="true" hidden="false"/>
    </xf>
    <xf numFmtId="164" fontId="27" fillId="4" borderId="20" xfId="0" applyFont="false" applyBorder="true" applyAlignment="true" applyProtection="true">
      <alignment horizontal="center" vertical="center" textRotation="0" wrapText="false" indent="0" shrinkToFit="false"/>
      <protection locked="true" hidden="false"/>
    </xf>
    <xf numFmtId="164" fontId="44" fillId="8" borderId="16" xfId="0" applyFont="true" applyBorder="true" applyAlignment="true" applyProtection="false">
      <alignment horizontal="left" vertical="center" textRotation="0" wrapText="false" indent="0" shrinkToFit="true"/>
      <protection locked="true" hidden="false"/>
    </xf>
    <xf numFmtId="164" fontId="44" fillId="0" borderId="0" xfId="0" applyFont="true" applyBorder="false" applyAlignment="true" applyProtection="false">
      <alignment horizontal="general" vertical="center" textRotation="0" wrapText="false" indent="0" shrinkToFit="false"/>
      <protection locked="true" hidden="false"/>
    </xf>
    <xf numFmtId="164" fontId="27" fillId="4" borderId="40" xfId="0" applyFont="true" applyBorder="true" applyAlignment="true" applyProtection="true">
      <alignment horizontal="left" vertical="center" textRotation="0" wrapText="false" indent="0" shrinkToFit="false"/>
      <protection locked="true" hidden="false"/>
    </xf>
    <xf numFmtId="164" fontId="44" fillId="8" borderId="6" xfId="0" applyFont="true" applyBorder="true" applyAlignment="true" applyProtection="false">
      <alignment horizontal="left" vertical="center" textRotation="0" wrapText="false" indent="0" shrinkToFit="true"/>
      <protection locked="true" hidden="false"/>
    </xf>
    <xf numFmtId="164" fontId="27" fillId="4" borderId="33" xfId="0" applyFont="false" applyBorder="true" applyAlignment="true" applyProtection="true">
      <alignment horizontal="center" vertical="center" textRotation="0" wrapText="false" indent="0" shrinkToFit="false"/>
      <protection locked="true" hidden="false"/>
    </xf>
    <xf numFmtId="164" fontId="27" fillId="4" borderId="41" xfId="0" applyFont="false" applyBorder="true" applyAlignment="true" applyProtection="true">
      <alignment horizontal="center" vertical="center" textRotation="0" wrapText="false" indent="0" shrinkToFit="false"/>
      <protection locked="true" hidden="false"/>
    </xf>
    <xf numFmtId="164" fontId="44" fillId="8" borderId="3" xfId="0" applyFont="true" applyBorder="true" applyAlignment="true" applyProtection="false">
      <alignment horizontal="left" vertical="center" textRotation="0" wrapText="false" indent="0" shrinkToFit="true"/>
      <protection locked="true" hidden="false"/>
    </xf>
    <xf numFmtId="164" fontId="45" fillId="0" borderId="2" xfId="0" applyFont="true" applyBorder="true" applyAlignment="true" applyProtection="true">
      <alignment horizontal="center" vertical="bottom" textRotation="0" wrapText="false" indent="0" shrinkToFit="false"/>
      <protection locked="false" hidden="false"/>
    </xf>
    <xf numFmtId="164" fontId="48" fillId="17" borderId="0" xfId="0" applyFont="true" applyBorder="false" applyAlignment="true" applyProtection="false">
      <alignment horizontal="left" vertical="bottom" textRotation="0" wrapText="true" indent="0" shrinkToFit="false"/>
      <protection locked="true" hidden="false"/>
    </xf>
    <xf numFmtId="167" fontId="44" fillId="15" borderId="3" xfId="0" applyFont="true" applyBorder="true" applyAlignment="true" applyProtection="true">
      <alignment horizontal="left" vertical="center" textRotation="0" wrapText="false" indent="0" shrinkToFit="false"/>
      <protection locked="true" hidden="true"/>
    </xf>
    <xf numFmtId="167" fontId="44" fillId="15" borderId="5" xfId="0" applyFont="true" applyBorder="true" applyAlignment="true" applyProtection="true">
      <alignment horizontal="left" vertical="center" textRotation="0" wrapText="false" indent="0" shrinkToFit="false"/>
      <protection locked="true" hidden="true"/>
    </xf>
    <xf numFmtId="167" fontId="44" fillId="15" borderId="9" xfId="0" applyFont="true" applyBorder="true" applyAlignment="true" applyProtection="true">
      <alignment horizontal="left" vertical="center" textRotation="0" wrapText="false" indent="0" shrinkToFit="false"/>
      <protection locked="true" hidden="true"/>
    </xf>
    <xf numFmtId="164" fontId="27" fillId="4" borderId="25" xfId="0" applyFont="false" applyBorder="true" applyAlignment="true" applyProtection="true">
      <alignment horizontal="center" vertical="center" textRotation="0" wrapText="false" indent="0" shrinkToFit="false"/>
      <protection locked="true" hidden="false"/>
    </xf>
    <xf numFmtId="164" fontId="44" fillId="8" borderId="0" xfId="0" applyFont="true" applyBorder="false" applyAlignment="true" applyProtection="false">
      <alignment horizontal="left" vertical="center" textRotation="0" wrapText="false" indent="0" shrinkToFit="true"/>
      <protection locked="true" hidden="false"/>
    </xf>
    <xf numFmtId="164" fontId="44" fillId="8" borderId="5" xfId="0" applyFont="true" applyBorder="true" applyAlignment="true" applyProtection="false">
      <alignment horizontal="left" vertical="center" textRotation="0" wrapText="false" indent="0" shrinkToFit="true"/>
      <protection locked="true" hidden="false"/>
    </xf>
    <xf numFmtId="164" fontId="27" fillId="4" borderId="42" xfId="0" applyFont="true" applyBorder="true" applyAlignment="true" applyProtection="true">
      <alignment horizontal="left" vertical="center" textRotation="0" wrapText="false" indent="0" shrinkToFit="false"/>
      <protection locked="true" hidden="false"/>
    </xf>
    <xf numFmtId="164" fontId="27" fillId="4" borderId="43" xfId="0" applyFont="true" applyBorder="true" applyAlignment="true" applyProtection="true">
      <alignment horizontal="left" vertical="center" textRotation="0" wrapText="false" indent="0" shrinkToFit="false"/>
      <protection locked="true" hidden="false"/>
    </xf>
    <xf numFmtId="164" fontId="44" fillId="0" borderId="0" xfId="0" applyFont="true" applyBorder="false" applyAlignment="true" applyProtection="true">
      <alignment horizontal="center" vertical="center" textRotation="0" wrapText="false" indent="0" shrinkToFit="true"/>
      <protection locked="true" hidden="true"/>
    </xf>
    <xf numFmtId="167" fontId="44" fillId="0" borderId="15" xfId="0" applyFont="true" applyBorder="true" applyAlignment="true" applyProtection="true">
      <alignment horizontal="left" vertical="center" textRotation="0" wrapText="false" indent="0" shrinkToFit="false"/>
      <protection locked="true" hidden="true"/>
    </xf>
    <xf numFmtId="164" fontId="48" fillId="13" borderId="2" xfId="0" applyFont="true" applyBorder="true" applyAlignment="true" applyProtection="true">
      <alignment horizontal="left" vertical="center" textRotation="0" wrapText="true" indent="0" shrinkToFit="false"/>
      <protection locked="true" hidden="true"/>
    </xf>
    <xf numFmtId="164" fontId="27" fillId="4" borderId="35" xfId="0" applyFont="false" applyBorder="true" applyAlignment="true" applyProtection="true">
      <alignment horizontal="center" vertical="center" textRotation="0" wrapText="false" indent="0" shrinkToFit="false"/>
      <protection locked="true" hidden="false"/>
    </xf>
    <xf numFmtId="164" fontId="44" fillId="8" borderId="2" xfId="0" applyFont="true" applyBorder="true" applyAlignment="true" applyProtection="false">
      <alignment horizontal="general" vertical="center" textRotation="0" wrapText="false" indent="0" shrinkToFit="true"/>
      <protection locked="true" hidden="false"/>
    </xf>
    <xf numFmtId="164" fontId="27" fillId="4" borderId="43" xfId="0" applyFont="false" applyBorder="true" applyAlignment="true" applyProtection="true">
      <alignment horizontal="center" vertical="center" textRotation="0" wrapText="false" indent="0" shrinkToFit="false"/>
      <protection locked="true" hidden="false"/>
    </xf>
    <xf numFmtId="164" fontId="27" fillId="4" borderId="44" xfId="0" applyFont="true" applyBorder="true" applyAlignment="true" applyProtection="true">
      <alignment horizontal="left" vertical="center" textRotation="0" wrapText="false" indent="0" shrinkToFit="false"/>
      <protection locked="true" hidden="false"/>
    </xf>
    <xf numFmtId="164" fontId="27" fillId="4" borderId="11" xfId="0" applyFont="true" applyBorder="true" applyAlignment="true" applyProtection="true">
      <alignment horizontal="left" vertical="center" textRotation="0" wrapText="false" indent="0" shrinkToFit="false"/>
      <protection locked="true" hidden="false"/>
    </xf>
    <xf numFmtId="164" fontId="45" fillId="13" borderId="32" xfId="0" applyFont="true" applyBorder="true" applyAlignment="true" applyProtection="false">
      <alignment horizontal="center" vertical="bottom" textRotation="0" wrapText="false" indent="0" shrinkToFit="false"/>
      <protection locked="true" hidden="false"/>
    </xf>
    <xf numFmtId="164" fontId="27" fillId="4" borderId="45" xfId="0" applyFont="false" applyBorder="true" applyAlignment="true" applyProtection="true">
      <alignment horizontal="center" vertical="center" textRotation="0" wrapText="false" indent="0" shrinkToFit="false"/>
      <protection locked="true" hidden="false"/>
    </xf>
    <xf numFmtId="164" fontId="44" fillId="0" borderId="0" xfId="0" applyFont="true" applyBorder="false" applyAlignment="true" applyProtection="true">
      <alignment horizontal="left" vertical="center" textRotation="0" wrapText="true" indent="0" shrinkToFit="false"/>
      <protection locked="true" hidden="true"/>
    </xf>
    <xf numFmtId="164" fontId="27" fillId="4" borderId="46" xfId="0" applyFont="true" applyBorder="true" applyAlignment="true" applyProtection="true">
      <alignment horizontal="left" vertical="center" textRotation="0" wrapText="false" indent="0" shrinkToFit="false"/>
      <protection locked="true" hidden="false"/>
    </xf>
    <xf numFmtId="164" fontId="27" fillId="4" borderId="47" xfId="0" applyFont="false" applyBorder="true" applyAlignment="true" applyProtection="true">
      <alignment horizontal="center" vertical="center" textRotation="0" wrapText="false" indent="0" shrinkToFit="false"/>
      <protection locked="true" hidden="false"/>
    </xf>
    <xf numFmtId="164" fontId="44" fillId="8" borderId="7" xfId="0" applyFont="true" applyBorder="true" applyAlignment="true" applyProtection="false">
      <alignment horizontal="general" vertical="center" textRotation="0" wrapText="false" indent="0" shrinkToFit="true"/>
      <protection locked="true" hidden="false"/>
    </xf>
    <xf numFmtId="164" fontId="27" fillId="4" borderId="34" xfId="0" applyFont="true" applyBorder="true" applyAlignment="true" applyProtection="true">
      <alignment horizontal="left" vertical="center" textRotation="0" wrapText="false" indent="0" shrinkToFit="false"/>
      <protection locked="true" hidden="false"/>
    </xf>
    <xf numFmtId="164" fontId="27" fillId="4" borderId="42" xfId="0" applyFont="false" applyBorder="true" applyAlignment="true" applyProtection="true">
      <alignment horizontal="center" vertical="center" textRotation="0" wrapText="false" indent="0" shrinkToFit="false"/>
      <protection locked="true" hidden="false"/>
    </xf>
    <xf numFmtId="164" fontId="45" fillId="13" borderId="0" xfId="0" applyFont="true" applyBorder="false" applyAlignment="true" applyProtection="false">
      <alignment horizontal="center" vertical="bottom" textRotation="0" wrapText="false" indent="0" shrinkToFit="false"/>
      <protection locked="true" hidden="false"/>
    </xf>
    <xf numFmtId="164" fontId="44" fillId="8" borderId="2" xfId="0" applyFont="true" applyBorder="true" applyAlignment="true" applyProtection="false">
      <alignment horizontal="left" vertical="bottom" textRotation="0" wrapText="false" indent="0" shrinkToFit="true"/>
      <protection locked="true" hidden="false"/>
    </xf>
    <xf numFmtId="164" fontId="44" fillId="0" borderId="0" xfId="0" applyFont="true" applyBorder="false" applyAlignment="true" applyProtection="false">
      <alignment horizontal="left" vertical="center" textRotation="0" wrapText="false" indent="0" shrinkToFit="false"/>
      <protection locked="true" hidden="false"/>
    </xf>
    <xf numFmtId="164" fontId="44" fillId="8" borderId="2" xfId="0" applyFont="true" applyBorder="true" applyAlignment="true" applyProtection="false">
      <alignment horizontal="left" vertical="center" textRotation="0" wrapText="false" indent="0" shrinkToFit="true"/>
      <protection locked="true" hidden="false"/>
    </xf>
    <xf numFmtId="164" fontId="48" fillId="13" borderId="7" xfId="0" applyFont="true" applyBorder="true" applyAlignment="true" applyProtection="true">
      <alignment horizontal="left" vertical="center" textRotation="0" wrapText="true" indent="0" shrinkToFit="false"/>
      <protection locked="true" hidden="true"/>
    </xf>
    <xf numFmtId="164" fontId="45" fillId="13" borderId="10" xfId="0" applyFont="true" applyBorder="true" applyAlignment="true" applyProtection="false">
      <alignment horizontal="center" vertical="center" textRotation="0" wrapText="false" indent="0" shrinkToFit="false"/>
      <protection locked="true" hidden="false"/>
    </xf>
    <xf numFmtId="164" fontId="45" fillId="13" borderId="19"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3" xfId="0" applyFont="true" applyBorder="true" applyAlignment="true" applyProtection="true">
      <alignment horizontal="center" vertical="bottom" textRotation="0" wrapText="false" indent="0" shrinkToFit="false"/>
      <protection locked="false" hidden="false"/>
    </xf>
    <xf numFmtId="164" fontId="48" fillId="13" borderId="48" xfId="0" applyFont="true" applyBorder="true" applyAlignment="true" applyProtection="false">
      <alignment horizontal="left" vertical="center" textRotation="0" wrapText="false" indent="0" shrinkToFit="false"/>
      <protection locked="true" hidden="false"/>
    </xf>
    <xf numFmtId="164" fontId="45" fillId="13" borderId="2" xfId="0" applyFont="true" applyBorder="true" applyAlignment="true" applyProtection="false">
      <alignment horizontal="center" vertical="bottom" textRotation="0" wrapText="false" indent="0" shrinkToFit="false"/>
      <protection locked="true" hidden="false"/>
    </xf>
    <xf numFmtId="168" fontId="44" fillId="0" borderId="1" xfId="0" applyFont="true" applyBorder="true" applyAlignment="true" applyProtection="true">
      <alignment horizontal="left" vertical="center" textRotation="0" wrapText="false" indent="0" shrinkToFit="false"/>
      <protection locked="true" hidden="true"/>
    </xf>
    <xf numFmtId="164" fontId="27" fillId="4" borderId="19" xfId="0" applyFont="false" applyBorder="true" applyAlignment="true" applyProtection="true">
      <alignment horizontal="center" vertical="center" textRotation="0" wrapText="false" indent="0" shrinkToFit="false"/>
      <protection locked="true" hidden="false"/>
    </xf>
    <xf numFmtId="164" fontId="27" fillId="4" borderId="35" xfId="0" applyFont="true" applyBorder="true" applyAlignment="true" applyProtection="true">
      <alignment horizontal="general" vertical="center" textRotation="0" wrapText="false" indent="0" shrinkToFit="false"/>
      <protection locked="true" hidden="false"/>
    </xf>
    <xf numFmtId="164" fontId="27" fillId="4" borderId="49" xfId="0" applyFont="true" applyBorder="true" applyAlignment="true" applyProtection="true">
      <alignment horizontal="general" vertical="center" textRotation="0" wrapText="false" indent="0" shrinkToFit="false"/>
      <protection locked="true" hidden="false"/>
    </xf>
    <xf numFmtId="168" fontId="44" fillId="0" borderId="14" xfId="0" applyFont="true" applyBorder="true" applyAlignment="true" applyProtection="true">
      <alignment horizontal="left" vertical="center" textRotation="0" wrapText="false" indent="0" shrinkToFit="false"/>
      <protection locked="true" hidden="true"/>
    </xf>
    <xf numFmtId="168" fontId="44" fillId="0" borderId="13" xfId="0" applyFont="true" applyBorder="true" applyAlignment="true" applyProtection="true">
      <alignment horizontal="left" vertical="bottom" textRotation="0" wrapText="true" indent="0" shrinkToFit="true"/>
      <protection locked="true" hidden="true"/>
    </xf>
    <xf numFmtId="168" fontId="44" fillId="0" borderId="13" xfId="0" applyFont="true" applyBorder="true" applyAlignment="true" applyProtection="true">
      <alignment horizontal="left" vertical="bottom" textRotation="0" wrapText="false" indent="0" shrinkToFit="true"/>
      <protection locked="true" hidden="true"/>
    </xf>
    <xf numFmtId="168" fontId="44" fillId="0" borderId="14" xfId="0" applyFont="true" applyBorder="true" applyAlignment="true" applyProtection="true">
      <alignment horizontal="left" vertical="bottom" textRotation="0" wrapText="false" indent="0" shrinkToFit="true"/>
      <protection locked="true" hidden="true"/>
    </xf>
    <xf numFmtId="168" fontId="44" fillId="0" borderId="16" xfId="0" applyFont="true" applyBorder="true" applyAlignment="true" applyProtection="true">
      <alignment horizontal="left" vertical="bottom" textRotation="0" wrapText="false" indent="0" shrinkToFit="true"/>
      <protection locked="true" hidden="true"/>
    </xf>
    <xf numFmtId="168" fontId="44" fillId="0" borderId="13" xfId="0" applyFont="true" applyBorder="true" applyAlignment="true" applyProtection="true">
      <alignment horizontal="left" vertical="center" textRotation="0" wrapText="false" indent="0" shrinkToFit="false"/>
      <protection locked="true" hidden="true"/>
    </xf>
    <xf numFmtId="168" fontId="44" fillId="0" borderId="16" xfId="0" applyFont="true" applyBorder="true" applyAlignment="true" applyProtection="true">
      <alignment horizontal="left" vertical="bottom" textRotation="0" wrapText="true" indent="0" shrinkToFit="true"/>
      <protection locked="true" hidden="true"/>
    </xf>
    <xf numFmtId="164" fontId="48" fillId="13" borderId="0" xfId="0" applyFont="true" applyBorder="false" applyAlignment="false" applyProtection="false">
      <alignment horizontal="general" vertical="bottom" textRotation="0" wrapText="false" indent="0" shrinkToFit="false"/>
      <protection locked="true" hidden="false"/>
    </xf>
    <xf numFmtId="164" fontId="44" fillId="13" borderId="13" xfId="0" applyFont="true" applyBorder="true" applyAlignment="true" applyProtection="true">
      <alignment horizontal="left" vertical="center" textRotation="0" wrapText="false" indent="0" shrinkToFit="false"/>
      <protection locked="true" hidden="true"/>
    </xf>
    <xf numFmtId="164" fontId="44" fillId="13" borderId="16" xfId="0" applyFont="true" applyBorder="true" applyAlignment="true" applyProtection="true">
      <alignment horizontal="left" vertical="bottom" textRotation="0" wrapText="true" indent="0" shrinkToFit="true"/>
      <protection locked="true" hidden="true"/>
    </xf>
    <xf numFmtId="164" fontId="44" fillId="13" borderId="13" xfId="0" applyFont="true" applyBorder="true" applyAlignment="true" applyProtection="true">
      <alignment horizontal="left" vertical="bottom" textRotation="0" wrapText="true" indent="0" shrinkToFit="true"/>
      <protection locked="true" hidden="true"/>
    </xf>
    <xf numFmtId="164" fontId="44" fillId="13" borderId="13" xfId="0" applyFont="true" applyBorder="true" applyAlignment="true" applyProtection="true">
      <alignment horizontal="left" vertical="bottom" textRotation="0" wrapText="false" indent="0" shrinkToFit="true"/>
      <protection locked="true" hidden="true"/>
    </xf>
    <xf numFmtId="164" fontId="44" fillId="13" borderId="14" xfId="0" applyFont="true" applyBorder="true" applyAlignment="true" applyProtection="true">
      <alignment horizontal="left" vertical="bottom" textRotation="0" wrapText="false" indent="0" shrinkToFit="true"/>
      <protection locked="true" hidden="true"/>
    </xf>
    <xf numFmtId="164" fontId="44" fillId="13" borderId="16" xfId="0" applyFont="true" applyBorder="true" applyAlignment="true" applyProtection="true">
      <alignment horizontal="left" vertical="bottom" textRotation="0" wrapText="false" indent="0" shrinkToFit="true"/>
      <protection locked="true" hidden="true"/>
    </xf>
    <xf numFmtId="164" fontId="44" fillId="0" borderId="12" xfId="0" applyFont="true" applyBorder="true" applyAlignment="true" applyProtection="true">
      <alignment horizontal="left" vertical="bottom" textRotation="0" wrapText="false" indent="0" shrinkToFit="false"/>
      <protection locked="true" hidden="true"/>
    </xf>
    <xf numFmtId="164" fontId="44" fillId="0" borderId="16" xfId="0" applyFont="true" applyBorder="true" applyAlignment="true" applyProtection="true">
      <alignment horizontal="left" vertical="bottom" textRotation="0" wrapText="false" indent="0" shrinkToFit="false"/>
      <protection locked="true" hidden="true"/>
    </xf>
    <xf numFmtId="164" fontId="44" fillId="0" borderId="13" xfId="0" applyFont="true" applyBorder="true" applyAlignment="true" applyProtection="true">
      <alignment horizontal="center" vertical="bottom" textRotation="0" wrapText="false" indent="0" shrinkToFit="true"/>
      <protection locked="true" hidden="true"/>
    </xf>
    <xf numFmtId="164" fontId="46" fillId="4" borderId="10" xfId="0" applyFont="true" applyBorder="true" applyAlignment="true" applyProtection="true">
      <alignment horizontal="center" vertical="bottom" textRotation="0" wrapText="false" indent="0" shrinkToFit="false"/>
      <protection locked="false" hidden="false"/>
    </xf>
    <xf numFmtId="164" fontId="45" fillId="13" borderId="2" xfId="0" applyFont="true" applyBorder="true" applyAlignment="true" applyProtection="false">
      <alignment horizontal="left" vertical="bottom" textRotation="0" wrapText="false" indent="0" shrinkToFit="false"/>
      <protection locked="true" hidden="false"/>
    </xf>
    <xf numFmtId="164" fontId="27" fillId="4" borderId="45" xfId="0" applyFont="true" applyBorder="true" applyAlignment="true" applyProtection="true">
      <alignment horizontal="general" vertical="center" textRotation="0" wrapText="false" indent="0" shrinkToFit="false"/>
      <protection locked="true" hidden="false"/>
    </xf>
    <xf numFmtId="167" fontId="44" fillId="15" borderId="13" xfId="0" applyFont="true" applyBorder="true" applyAlignment="true" applyProtection="true">
      <alignment horizontal="left" vertical="center" textRotation="0" wrapText="false" indent="0" shrinkToFit="false"/>
      <protection locked="true" hidden="true"/>
    </xf>
    <xf numFmtId="167" fontId="44" fillId="15" borderId="14" xfId="0" applyFont="true" applyBorder="true" applyAlignment="true" applyProtection="true">
      <alignment horizontal="left" vertical="center" textRotation="0" wrapText="false" indent="0" shrinkToFit="false"/>
      <protection locked="true" hidden="true"/>
    </xf>
    <xf numFmtId="167" fontId="44" fillId="15" borderId="50" xfId="0" applyFont="true" applyBorder="true" applyAlignment="true" applyProtection="true">
      <alignment horizontal="left" vertical="center" textRotation="0" wrapText="false" indent="0" shrinkToFit="false"/>
      <protection locked="true" hidden="true"/>
    </xf>
    <xf numFmtId="167" fontId="44" fillId="15" borderId="51" xfId="0" applyFont="true" applyBorder="true" applyAlignment="true" applyProtection="true">
      <alignment horizontal="left" vertical="center" textRotation="0" wrapText="false" indent="0" shrinkToFit="false"/>
      <protection locked="true" hidden="true"/>
    </xf>
    <xf numFmtId="167" fontId="44" fillId="15" borderId="52" xfId="0" applyFont="true" applyBorder="true" applyAlignment="true" applyProtection="true">
      <alignment horizontal="left" vertical="center" textRotation="0" wrapText="false" indent="0" shrinkToFit="false"/>
      <protection locked="true" hidden="true"/>
    </xf>
    <xf numFmtId="164" fontId="27" fillId="4" borderId="7" xfId="0" applyFont="true" applyBorder="true" applyAlignment="true" applyProtection="true">
      <alignment horizontal="general" vertical="center" textRotation="0" wrapText="false" indent="0" shrinkToFit="false"/>
      <protection locked="true" hidden="false"/>
    </xf>
    <xf numFmtId="164" fontId="45" fillId="13" borderId="48" xfId="0" applyFont="true" applyBorder="true" applyAlignment="true" applyProtection="false">
      <alignment horizontal="center" vertical="bottom" textRotation="0" wrapText="false" indent="0" shrinkToFit="false"/>
      <protection locked="true" hidden="false"/>
    </xf>
    <xf numFmtId="164" fontId="44" fillId="0" borderId="0" xfId="0" applyFont="true" applyBorder="false" applyAlignment="true" applyProtection="false">
      <alignment horizontal="center" vertical="center" textRotation="0" wrapText="false" indent="0" shrinkToFit="true"/>
      <protection locked="true" hidden="false"/>
    </xf>
    <xf numFmtId="167" fontId="44" fillId="0" borderId="2" xfId="0" applyFont="true" applyBorder="true" applyAlignment="true" applyProtection="false">
      <alignment horizontal="left" vertical="bottom" textRotation="0" wrapText="false" indent="0" shrinkToFit="false"/>
      <protection locked="true" hidden="false"/>
    </xf>
    <xf numFmtId="164" fontId="44" fillId="0" borderId="2" xfId="0" applyFont="true" applyBorder="true" applyAlignment="true" applyProtection="false">
      <alignment horizontal="left" vertical="bottom" textRotation="0" wrapText="false" indent="0" shrinkToFit="false"/>
      <protection locked="true" hidden="false"/>
    </xf>
    <xf numFmtId="164" fontId="44" fillId="0" borderId="2"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52" fillId="0" borderId="0" xfId="0" applyFont="true" applyBorder="false" applyAlignment="true" applyProtection="false">
      <alignment horizontal="left" vertical="bottom" textRotation="0" wrapText="false" indent="0" shrinkToFit="false"/>
      <protection locked="true" hidden="false"/>
    </xf>
    <xf numFmtId="167" fontId="33"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53" fillId="0" borderId="0" xfId="0" applyFont="true" applyBorder="false" applyAlignment="true" applyProtection="false">
      <alignment horizontal="center" vertical="bottom" textRotation="0" wrapText="false" indent="0" shrinkToFit="false"/>
      <protection locked="true" hidden="false"/>
    </xf>
    <xf numFmtId="167" fontId="53" fillId="0" borderId="0" xfId="0" applyFont="true" applyBorder="false" applyAlignment="true" applyProtection="false">
      <alignment horizontal="center" vertical="bottom" textRotation="0" wrapText="false" indent="0" shrinkToFit="false"/>
      <protection locked="true" hidden="false"/>
    </xf>
    <xf numFmtId="167" fontId="53" fillId="0" borderId="0" xfId="0" applyFont="true" applyBorder="false" applyAlignment="false" applyProtection="false">
      <alignment horizontal="general" vertical="bottom" textRotation="0" wrapText="false" indent="0" shrinkToFit="false"/>
      <protection locked="true" hidden="false"/>
    </xf>
    <xf numFmtId="170" fontId="33" fillId="0" borderId="0" xfId="0" applyFont="true" applyBorder="false" applyAlignment="true" applyProtection="false">
      <alignment horizontal="center" vertical="bottom" textRotation="0" wrapText="false" indent="0" shrinkToFit="false"/>
      <protection locked="true" hidden="false"/>
    </xf>
    <xf numFmtId="164" fontId="33" fillId="0" borderId="0" xfId="0" applyFont="true" applyBorder="false" applyAlignment="true" applyProtection="false">
      <alignment horizontal="center" vertical="bottom" textRotation="0" wrapText="false" indent="0" shrinkToFit="false"/>
      <protection locked="true" hidden="false"/>
    </xf>
    <xf numFmtId="167" fontId="33" fillId="0" borderId="0" xfId="0" applyFont="true" applyBorder="false" applyAlignment="true" applyProtection="false">
      <alignment horizontal="general" vertical="bottom" textRotation="0" wrapText="true" indent="0" shrinkToFit="false"/>
      <protection locked="true" hidden="false"/>
    </xf>
    <xf numFmtId="171" fontId="54" fillId="0" borderId="0" xfId="0" applyFont="true" applyBorder="false" applyAlignment="true" applyProtection="false">
      <alignment horizontal="center" vertical="top" textRotation="0" wrapText="true" indent="0" shrinkToFit="false"/>
      <protection locked="true" hidden="false"/>
    </xf>
    <xf numFmtId="164" fontId="54" fillId="0" borderId="0" xfId="0" applyFont="true" applyBorder="false" applyAlignment="true" applyProtection="false">
      <alignment horizontal="center" vertical="top" textRotation="0" wrapText="false" indent="0" shrinkToFit="false"/>
      <protection locked="true" hidden="false"/>
    </xf>
    <xf numFmtId="167" fontId="33" fillId="0" borderId="0" xfId="0" applyFont="true" applyBorder="true" applyAlignment="true" applyProtection="false">
      <alignment horizontal="general" vertical="top" textRotation="0" wrapText="true" indent="0" shrinkToFit="false"/>
      <protection locked="true" hidden="false"/>
    </xf>
    <xf numFmtId="171" fontId="0" fillId="0" borderId="0" xfId="0" applyFont="false" applyBorder="fals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center" vertical="top" textRotation="0" wrapText="false" indent="0" shrinkToFit="false"/>
      <protection locked="true" hidden="false"/>
    </xf>
    <xf numFmtId="167" fontId="0" fillId="0" borderId="0" xfId="0" applyFont="true" applyBorder="true" applyAlignment="true" applyProtection="false">
      <alignment horizontal="general" vertical="top" textRotation="0" wrapText="true" indent="0" shrinkToFit="false"/>
      <protection locked="true" hidden="false"/>
    </xf>
    <xf numFmtId="171"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71" fontId="0" fillId="0" borderId="0" xfId="0" applyFont="false" applyBorder="false" applyAlignment="true" applyProtection="false">
      <alignment horizontal="center" vertical="bottom" textRotation="0" wrapText="true" indent="0" shrinkToFit="false"/>
      <protection locked="true" hidden="false"/>
    </xf>
    <xf numFmtId="169" fontId="0" fillId="0" borderId="0" xfId="0" applyFont="false" applyBorder="false" applyAlignment="true" applyProtection="false">
      <alignment horizontal="center" vertical="top" textRotation="0" wrapText="false" indent="0" shrinkToFit="false"/>
      <protection locked="true" hidden="false"/>
    </xf>
    <xf numFmtId="164" fontId="55" fillId="0" borderId="53"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true" applyAlignment="true" applyProtection="false">
      <alignment horizontal="left" vertical="bottom" textRotation="0" wrapText="true" indent="0" shrinkToFit="false"/>
      <protection locked="true" hidden="false"/>
    </xf>
    <xf numFmtId="164" fontId="52" fillId="0" borderId="0" xfId="0" applyFont="true" applyBorder="false" applyAlignment="true" applyProtection="false">
      <alignment horizontal="center" vertical="bottom" textRotation="0" wrapText="false" indent="0" shrinkToFit="false"/>
      <protection locked="true" hidden="false"/>
    </xf>
    <xf numFmtId="164" fontId="33" fillId="0" borderId="0" xfId="0" applyFont="true" applyBorder="true" applyAlignment="true" applyProtection="false">
      <alignment horizontal="general" vertical="bottom" textRotation="0" wrapText="true" indent="0" shrinkToFit="false"/>
      <protection locked="true" hidden="false"/>
    </xf>
    <xf numFmtId="164" fontId="44" fillId="0" borderId="0" xfId="0" applyFont="true" applyBorder="false" applyAlignment="true" applyProtection="false">
      <alignment horizontal="center" vertical="center" textRotation="0" wrapText="false" indent="0" shrinkToFit="false"/>
      <protection locked="true" hidden="false"/>
    </xf>
    <xf numFmtId="164" fontId="46" fillId="0" borderId="0" xfId="0" applyFont="true" applyBorder="false" applyAlignment="true" applyProtection="false">
      <alignment horizontal="center" vertical="center" textRotation="0" wrapText="false" indent="0" shrinkToFit="false"/>
      <protection locked="true" hidden="false"/>
    </xf>
    <xf numFmtId="164" fontId="46" fillId="0" borderId="0" xfId="0" applyFont="true" applyBorder="false" applyAlignment="true" applyProtection="false">
      <alignment horizontal="left" vertical="bottom" textRotation="0" wrapText="false" indent="0" shrinkToFit="false"/>
      <protection locked="true" hidden="false"/>
    </xf>
    <xf numFmtId="169" fontId="45" fillId="0" borderId="0" xfId="0" applyFont="true" applyBorder="false" applyAlignment="true" applyProtection="false">
      <alignment horizontal="left" vertical="center" textRotation="0" wrapText="false" indent="0" shrinkToFit="false"/>
      <protection locked="true" hidden="false"/>
    </xf>
    <xf numFmtId="172" fontId="45" fillId="0" borderId="0" xfId="0" applyFont="true" applyBorder="false" applyAlignment="true" applyProtection="false">
      <alignment horizontal="left" vertical="center" textRotation="0" wrapText="false" indent="0" shrinkToFit="false"/>
      <protection locked="true" hidden="false"/>
    </xf>
    <xf numFmtId="164" fontId="46" fillId="0" borderId="2" xfId="0" applyFont="true" applyBorder="true" applyAlignment="true" applyProtection="false">
      <alignment horizontal="center" vertical="center" textRotation="0" wrapText="true" indent="0" shrinkToFit="false"/>
      <protection locked="true" hidden="false"/>
    </xf>
    <xf numFmtId="164" fontId="46" fillId="0" borderId="2" xfId="0" applyFont="true" applyBorder="true" applyAlignment="true" applyProtection="false">
      <alignment horizontal="center" vertical="center" textRotation="0" wrapText="false" indent="0" shrinkToFit="false"/>
      <protection locked="true" hidden="false"/>
    </xf>
    <xf numFmtId="164" fontId="46" fillId="0" borderId="2" xfId="0" applyFont="true" applyBorder="true" applyAlignment="true" applyProtection="false">
      <alignment horizontal="center" vertical="bottom" textRotation="0" wrapText="true" indent="0" shrinkToFit="false"/>
      <protection locked="true" hidden="false"/>
    </xf>
    <xf numFmtId="164" fontId="46" fillId="0" borderId="6" xfId="0" applyFont="true" applyBorder="true" applyAlignment="true" applyProtection="false">
      <alignment horizontal="center" vertical="center" textRotation="0" wrapText="false" indent="0" shrinkToFit="false"/>
      <protection locked="true" hidden="false"/>
    </xf>
    <xf numFmtId="164" fontId="46" fillId="0" borderId="4" xfId="0" applyFont="true" applyBorder="true" applyAlignment="true" applyProtection="false">
      <alignment horizontal="center" vertical="center" textRotation="0" wrapText="false" indent="0" shrinkToFit="false"/>
      <protection locked="true" hidden="false"/>
    </xf>
    <xf numFmtId="164" fontId="46" fillId="0" borderId="8" xfId="0" applyFont="true" applyBorder="true" applyAlignment="true" applyProtection="true">
      <alignment horizontal="center" vertical="center" textRotation="0" wrapText="true" indent="0" shrinkToFit="true"/>
      <protection locked="false" hidden="false"/>
    </xf>
    <xf numFmtId="164" fontId="46" fillId="0" borderId="7" xfId="0" applyFont="true" applyBorder="true" applyAlignment="true" applyProtection="false">
      <alignment horizontal="left" vertical="bottom" textRotation="0" wrapText="true" indent="0" shrinkToFit="false"/>
      <protection locked="true" hidden="false"/>
    </xf>
    <xf numFmtId="164" fontId="46" fillId="0" borderId="12" xfId="0" applyFont="true" applyBorder="true" applyAlignment="true" applyProtection="false">
      <alignment horizontal="center" vertical="bottom" textRotation="0" wrapText="true" indent="0" shrinkToFit="false"/>
      <protection locked="true" hidden="false"/>
    </xf>
    <xf numFmtId="164" fontId="46" fillId="0" borderId="4" xfId="0" applyFont="true" applyBorder="true" applyAlignment="true" applyProtection="false">
      <alignment horizontal="center" vertical="center" textRotation="0" wrapText="true" indent="0" shrinkToFit="false"/>
      <protection locked="true" hidden="false"/>
    </xf>
    <xf numFmtId="164" fontId="48" fillId="13" borderId="2" xfId="0" applyFont="true" applyBorder="true" applyAlignment="true" applyProtection="false">
      <alignment horizontal="center" vertical="center" textRotation="0" wrapText="false" indent="0" shrinkToFit="false"/>
      <protection locked="true" hidden="false"/>
    </xf>
    <xf numFmtId="164" fontId="49" fillId="13" borderId="4" xfId="0" applyFont="true" applyBorder="true" applyAlignment="true" applyProtection="false">
      <alignment horizontal="left" vertical="center" textRotation="0" wrapText="false" indent="0" shrinkToFit="false"/>
      <protection locked="true" hidden="false"/>
    </xf>
    <xf numFmtId="164" fontId="49" fillId="13" borderId="8" xfId="0" applyFont="true" applyBorder="true" applyAlignment="true" applyProtection="false">
      <alignment horizontal="center" vertical="center" textRotation="0" wrapText="false" indent="0" shrinkToFit="false"/>
      <protection locked="true" hidden="false"/>
    </xf>
    <xf numFmtId="164" fontId="48" fillId="13" borderId="0" xfId="0" applyFont="true" applyBorder="false" applyAlignment="true" applyProtection="false">
      <alignment horizontal="center" vertical="center" textRotation="0" wrapText="false" indent="0" shrinkToFit="false"/>
      <protection locked="true" hidden="false"/>
    </xf>
    <xf numFmtId="164" fontId="48" fillId="13" borderId="6" xfId="0" applyFont="true" applyBorder="true" applyAlignment="true" applyProtection="false">
      <alignment horizontal="left" vertical="bottom" textRotation="0" wrapText="false" indent="0" shrinkToFit="true"/>
      <protection locked="true" hidden="false"/>
    </xf>
    <xf numFmtId="164" fontId="44" fillId="17" borderId="11" xfId="0" applyFont="true" applyBorder="true" applyAlignment="true" applyProtection="false">
      <alignment horizontal="center" vertical="center" textRotation="0" wrapText="false" indent="0" shrinkToFit="false"/>
      <protection locked="true" hidden="false"/>
    </xf>
    <xf numFmtId="164" fontId="44" fillId="17" borderId="1" xfId="0" applyFont="true" applyBorder="true" applyAlignment="true" applyProtection="false">
      <alignment horizontal="general" vertical="center" textRotation="0" wrapText="false" indent="0" shrinkToFit="false"/>
      <protection locked="true" hidden="false"/>
    </xf>
    <xf numFmtId="164" fontId="44" fillId="17" borderId="0" xfId="0" applyFont="true" applyBorder="false" applyAlignment="true" applyProtection="true">
      <alignment horizontal="left" vertical="bottom" textRotation="0" wrapText="false" indent="0" shrinkToFit="false"/>
      <protection locked="true" hidden="true"/>
    </xf>
    <xf numFmtId="164" fontId="45" fillId="4" borderId="43" xfId="0" applyFont="true" applyBorder="true" applyAlignment="true" applyProtection="true">
      <alignment horizontal="left" vertical="bottom" textRotation="0" wrapText="true" indent="0" shrinkToFit="false"/>
      <protection locked="false" hidden="false"/>
    </xf>
    <xf numFmtId="164" fontId="44" fillId="8" borderId="12" xfId="0" applyFont="true" applyBorder="true" applyAlignment="true" applyProtection="false">
      <alignment horizontal="general" vertical="center" textRotation="0" wrapText="false" indent="0" shrinkToFit="true"/>
      <protection locked="true" hidden="false"/>
    </xf>
    <xf numFmtId="164" fontId="45" fillId="4" borderId="43" xfId="0" applyFont="true" applyBorder="true" applyAlignment="true" applyProtection="true">
      <alignment horizontal="left" vertical="bottom" textRotation="0" wrapText="false" indent="0" shrinkToFit="false"/>
      <protection locked="false" hidden="false"/>
    </xf>
    <xf numFmtId="164" fontId="46" fillId="8" borderId="2" xfId="0" applyFont="true" applyBorder="true" applyAlignment="true" applyProtection="false">
      <alignment horizontal="center" vertical="center" textRotation="0" wrapText="false" indent="0" shrinkToFit="true"/>
      <protection locked="true" hidden="false"/>
    </xf>
    <xf numFmtId="164" fontId="46" fillId="10" borderId="2" xfId="0" applyFont="true" applyBorder="true" applyAlignment="true" applyProtection="false">
      <alignment horizontal="center" vertical="center" textRotation="0" wrapText="false" indent="0" shrinkToFit="true"/>
      <protection locked="true" hidden="false"/>
    </xf>
    <xf numFmtId="164" fontId="44" fillId="0" borderId="11" xfId="0" applyFont="true" applyBorder="true" applyAlignment="true" applyProtection="false">
      <alignment horizontal="center" vertical="center" textRotation="0" wrapText="false" indent="0" shrinkToFit="false"/>
      <protection locked="true" hidden="false"/>
    </xf>
    <xf numFmtId="164" fontId="44" fillId="0" borderId="1" xfId="0" applyFont="true" applyBorder="true" applyAlignment="false" applyProtection="false">
      <alignment horizontal="general" vertical="bottom" textRotation="0" wrapText="false" indent="0" shrinkToFit="false"/>
      <protection locked="true" hidden="false"/>
    </xf>
    <xf numFmtId="164" fontId="48" fillId="13" borderId="6" xfId="0" applyFont="true" applyBorder="true" applyAlignment="true" applyProtection="false">
      <alignment horizontal="general" vertical="bottom" textRotation="0" wrapText="false" indent="0" shrinkToFit="true"/>
      <protection locked="true" hidden="false"/>
    </xf>
    <xf numFmtId="164" fontId="56" fillId="0" borderId="11" xfId="0" applyFont="true" applyBorder="true" applyAlignment="true" applyProtection="false">
      <alignment horizontal="center" vertical="center" textRotation="0" wrapText="false" indent="0" shrinkToFit="false"/>
      <protection locked="true" hidden="false"/>
    </xf>
    <xf numFmtId="164" fontId="45" fillId="4" borderId="35" xfId="0" applyFont="true" applyBorder="true" applyAlignment="true" applyProtection="true">
      <alignment horizontal="left" vertical="bottom" textRotation="0" wrapText="false" indent="0" shrinkToFit="false"/>
      <protection locked="false" hidden="false"/>
    </xf>
    <xf numFmtId="164" fontId="45" fillId="4" borderId="45" xfId="0" applyFont="true" applyBorder="true" applyAlignment="true" applyProtection="true">
      <alignment horizontal="left" vertical="bottom" textRotation="0" wrapText="false" indent="0" shrinkToFit="false"/>
      <protection locked="false" hidden="false"/>
    </xf>
    <xf numFmtId="164" fontId="46" fillId="8" borderId="8" xfId="0" applyFont="true" applyBorder="true" applyAlignment="true" applyProtection="false">
      <alignment horizontal="center" vertical="center" textRotation="0" wrapText="false" indent="0" shrinkToFit="true"/>
      <protection locked="true" hidden="false"/>
    </xf>
    <xf numFmtId="164" fontId="44" fillId="17" borderId="1" xfId="0" applyFont="true" applyBorder="true" applyAlignment="false" applyProtection="false">
      <alignment horizontal="general" vertical="bottom" textRotation="0" wrapText="false" indent="0" shrinkToFit="false"/>
      <protection locked="true" hidden="false"/>
    </xf>
    <xf numFmtId="164" fontId="44" fillId="17" borderId="11" xfId="0" applyFont="true" applyBorder="true" applyAlignment="true" applyProtection="true">
      <alignment horizontal="left" vertical="bottom" textRotation="0" wrapText="false" indent="0" shrinkToFit="false"/>
      <protection locked="true" hidden="true"/>
    </xf>
    <xf numFmtId="164" fontId="44" fillId="17" borderId="0" xfId="0" applyFont="true" applyBorder="false" applyAlignment="true" applyProtection="false">
      <alignment horizontal="left" vertical="bottom" textRotation="0" wrapText="false" indent="0" shrinkToFit="false"/>
      <protection locked="true" hidden="false"/>
    </xf>
    <xf numFmtId="164" fontId="44" fillId="8" borderId="8" xfId="0" applyFont="true" applyBorder="true" applyAlignment="true" applyProtection="false">
      <alignment horizontal="general" vertical="center" textRotation="0" wrapText="false" indent="0" shrinkToFit="true"/>
      <protection locked="true" hidden="false"/>
    </xf>
    <xf numFmtId="164" fontId="45" fillId="4" borderId="19" xfId="0" applyFont="true" applyBorder="true" applyAlignment="true" applyProtection="true">
      <alignment horizontal="left" vertical="bottom" textRotation="0" wrapText="false" indent="0" shrinkToFit="false"/>
      <protection locked="false" hidden="false"/>
    </xf>
    <xf numFmtId="164" fontId="45" fillId="18" borderId="10" xfId="0" applyFont="true" applyBorder="true" applyAlignment="true" applyProtection="true">
      <alignment horizontal="center" vertical="center" textRotation="0" wrapText="false" indent="0" shrinkToFit="false"/>
      <protection locked="false" hidden="false"/>
    </xf>
    <xf numFmtId="164" fontId="45" fillId="18" borderId="10" xfId="0" applyFont="true" applyBorder="true" applyAlignment="true" applyProtection="true">
      <alignment horizontal="center" vertical="bottom" textRotation="0" wrapText="false" indent="0" shrinkToFit="false"/>
      <protection locked="false" hidden="false"/>
    </xf>
    <xf numFmtId="164" fontId="45" fillId="18" borderId="43" xfId="0" applyFont="true" applyBorder="true" applyAlignment="true" applyProtection="true">
      <alignment horizontal="left" vertical="bottom" textRotation="0" wrapText="false" indent="0" shrinkToFit="false"/>
      <protection locked="false" hidden="false"/>
    </xf>
    <xf numFmtId="164" fontId="27" fillId="18" borderId="18" xfId="0" applyFont="true" applyBorder="true" applyAlignment="true" applyProtection="true">
      <alignment horizontal="general" vertical="bottom" textRotation="0" wrapText="false" indent="0" shrinkToFit="false"/>
      <protection locked="true" hidden="false"/>
    </xf>
    <xf numFmtId="164" fontId="46" fillId="8" borderId="2" xfId="0" applyFont="true" applyBorder="true" applyAlignment="true" applyProtection="false">
      <alignment horizontal="center" vertical="center" textRotation="0" wrapText="true" indent="0" shrinkToFit="true"/>
      <protection locked="true" hidden="false"/>
    </xf>
    <xf numFmtId="164" fontId="45" fillId="18" borderId="43" xfId="0" applyFont="true" applyBorder="true" applyAlignment="true" applyProtection="true">
      <alignment horizontal="left" vertical="bottom" textRotation="0" wrapText="false" indent="0" shrinkToFit="false"/>
      <protection locked="false" hidden="false"/>
    </xf>
    <xf numFmtId="164" fontId="57" fillId="4" borderId="43" xfId="0" applyFont="true" applyBorder="true" applyAlignment="true" applyProtection="true">
      <alignment horizontal="left" vertical="center" textRotation="0" wrapText="false" indent="0" shrinkToFit="false"/>
      <protection locked="true" hidden="false"/>
    </xf>
    <xf numFmtId="164" fontId="44" fillId="17" borderId="30" xfId="0" applyFont="true" applyBorder="true" applyAlignment="true" applyProtection="false">
      <alignment horizontal="left" vertical="bottom" textRotation="0" wrapText="false" indent="0" shrinkToFit="false"/>
      <protection locked="true" hidden="false"/>
    </xf>
    <xf numFmtId="164" fontId="49" fillId="13" borderId="4" xfId="0" applyFont="true" applyBorder="true" applyAlignment="true" applyProtection="true">
      <alignment horizontal="left" vertical="bottom" textRotation="0" wrapText="false" indent="0" shrinkToFit="false"/>
      <protection locked="false" hidden="false"/>
    </xf>
    <xf numFmtId="164" fontId="48" fillId="13" borderId="6" xfId="0" applyFont="true" applyBorder="true" applyAlignment="true" applyProtection="true">
      <alignment horizontal="left" vertical="bottom" textRotation="0" wrapText="false" indent="0" shrinkToFit="true"/>
      <protection locked="false" hidden="false"/>
    </xf>
    <xf numFmtId="164" fontId="58" fillId="4" borderId="43" xfId="0" applyFont="true" applyBorder="true" applyAlignment="true" applyProtection="true">
      <alignment horizontal="left" vertical="bottom" textRotation="0" wrapText="false" indent="0" shrinkToFit="false"/>
      <protection locked="false" hidden="false"/>
    </xf>
    <xf numFmtId="164" fontId="57" fillId="4" borderId="43" xfId="0" applyFont="true" applyBorder="true" applyAlignment="true" applyProtection="true">
      <alignment horizontal="left" vertical="center" textRotation="0" wrapText="true" indent="0" shrinkToFit="false"/>
      <protection locked="true" hidden="false"/>
    </xf>
    <xf numFmtId="164" fontId="58" fillId="4" borderId="45" xfId="0" applyFont="true" applyBorder="true" applyAlignment="true" applyProtection="true">
      <alignment horizontal="left" vertical="bottom" textRotation="0" wrapText="false" indent="0" shrinkToFit="false"/>
      <protection locked="false" hidden="false"/>
    </xf>
    <xf numFmtId="164" fontId="44" fillId="0" borderId="1" xfId="0" applyFont="true" applyBorder="true" applyAlignment="true" applyProtection="false">
      <alignment horizontal="general" vertical="center" textRotation="0" wrapText="false" indent="0" shrinkToFit="false"/>
      <protection locked="true" hidden="false"/>
    </xf>
    <xf numFmtId="164" fontId="58" fillId="4" borderId="43" xfId="0" applyFont="true" applyBorder="true" applyAlignment="true" applyProtection="true">
      <alignment horizontal="left" vertical="bottom" textRotation="0" wrapText="true" indent="0" shrinkToFit="false"/>
      <protection locked="false" hidden="false"/>
    </xf>
    <xf numFmtId="164" fontId="46" fillId="8" borderId="12" xfId="0" applyFont="true" applyBorder="true" applyAlignment="true" applyProtection="false">
      <alignment horizontal="center" vertical="center" textRotation="0" wrapText="false" indent="0" shrinkToFit="true"/>
      <protection locked="true" hidden="false"/>
    </xf>
    <xf numFmtId="164" fontId="48" fillId="13" borderId="6" xfId="0" applyFont="true" applyBorder="true" applyAlignment="true" applyProtection="true">
      <alignment horizontal="left" vertical="bottom" textRotation="0" wrapText="false" indent="0" shrinkToFit="false"/>
      <protection locked="false" hidden="false"/>
    </xf>
    <xf numFmtId="164" fontId="44" fillId="0" borderId="15" xfId="0" applyFont="true" applyBorder="true" applyAlignment="true" applyProtection="true">
      <alignment horizontal="left" vertical="bottom" textRotation="0" wrapText="false" indent="0" shrinkToFit="false"/>
      <protection locked="true" hidden="true"/>
    </xf>
    <xf numFmtId="164" fontId="49" fillId="13" borderId="15" xfId="0" applyFont="true" applyBorder="true" applyAlignment="true" applyProtection="false">
      <alignment horizontal="center" vertical="center" textRotation="0" wrapText="false" indent="0" shrinkToFit="false"/>
      <protection locked="true" hidden="false"/>
    </xf>
    <xf numFmtId="164" fontId="49" fillId="13" borderId="32" xfId="0" applyFont="true" applyBorder="true" applyAlignment="true" applyProtection="false">
      <alignment horizontal="center" vertical="center" textRotation="0" wrapText="false" indent="0" shrinkToFit="false"/>
      <protection locked="true" hidden="false"/>
    </xf>
    <xf numFmtId="164" fontId="48" fillId="13" borderId="6" xfId="0" applyFont="true" applyBorder="true" applyAlignment="true" applyProtection="false">
      <alignment horizontal="general" vertical="center" textRotation="0" wrapText="false" indent="0" shrinkToFit="false"/>
      <protection locked="true" hidden="false"/>
    </xf>
    <xf numFmtId="164" fontId="57" fillId="4" borderId="19" xfId="0" applyFont="true" applyBorder="true" applyAlignment="true" applyProtection="true">
      <alignment horizontal="left" vertical="center" textRotation="0" wrapText="false" indent="0" shrinkToFit="false"/>
      <protection locked="true" hidden="false"/>
    </xf>
    <xf numFmtId="164" fontId="44" fillId="8" borderId="8" xfId="0" applyFont="true" applyBorder="true" applyAlignment="true" applyProtection="false">
      <alignment horizontal="left" vertical="center" textRotation="0" wrapText="false" indent="0" shrinkToFit="true"/>
      <protection locked="true" hidden="false"/>
    </xf>
    <xf numFmtId="164" fontId="48" fillId="13" borderId="6" xfId="0" applyFont="true" applyBorder="true" applyAlignment="true" applyProtection="false">
      <alignment horizontal="left" vertical="center" textRotation="0" wrapText="false" indent="0" shrinkToFit="false"/>
      <protection locked="true" hidden="false"/>
    </xf>
    <xf numFmtId="164" fontId="57" fillId="4" borderId="35" xfId="0" applyFont="true" applyBorder="true" applyAlignment="true" applyProtection="true">
      <alignment horizontal="left" vertical="center" textRotation="0" wrapText="false" indent="0" shrinkToFit="false"/>
      <protection locked="true" hidden="false"/>
    </xf>
    <xf numFmtId="164" fontId="44" fillId="17" borderId="11" xfId="0" applyFont="true" applyBorder="true" applyAlignment="true" applyProtection="true">
      <alignment horizontal="left" vertical="center" textRotation="0" wrapText="false" indent="0" shrinkToFit="false"/>
      <protection locked="true" hidden="true"/>
    </xf>
    <xf numFmtId="164" fontId="45" fillId="17" borderId="2" xfId="0" applyFont="true" applyBorder="true" applyAlignment="true" applyProtection="true">
      <alignment horizontal="center" vertical="bottom" textRotation="0" wrapText="false" indent="0" shrinkToFit="false"/>
      <protection locked="false" hidden="false"/>
    </xf>
    <xf numFmtId="164" fontId="48" fillId="17" borderId="6" xfId="0" applyFont="true" applyBorder="true" applyAlignment="true" applyProtection="true">
      <alignment horizontal="left" vertical="center" textRotation="0" wrapText="true" indent="0" shrinkToFit="false"/>
      <protection locked="true" hidden="true"/>
    </xf>
    <xf numFmtId="164" fontId="27" fillId="4" borderId="43" xfId="0" applyFont="false" applyBorder="true" applyAlignment="true" applyProtection="true">
      <alignment horizontal="left" vertical="center" textRotation="0" wrapText="false" indent="0" shrinkToFit="false"/>
      <protection locked="true" hidden="false"/>
    </xf>
    <xf numFmtId="164" fontId="48" fillId="17" borderId="1" xfId="0" applyFont="true" applyBorder="true" applyAlignment="true" applyProtection="false">
      <alignment horizontal="left" vertical="bottom" textRotation="0" wrapText="true" indent="0" shrinkToFit="false"/>
      <protection locked="true" hidden="false"/>
    </xf>
    <xf numFmtId="164" fontId="48" fillId="17" borderId="15" xfId="0" applyFont="true" applyBorder="true" applyAlignment="true" applyProtection="false">
      <alignment horizontal="left" vertical="bottom" textRotation="0" wrapText="true" indent="0" shrinkToFit="false"/>
      <protection locked="true" hidden="false"/>
    </xf>
    <xf numFmtId="164" fontId="27" fillId="4" borderId="38" xfId="0" applyFont="true" applyBorder="true" applyAlignment="true" applyProtection="true">
      <alignment horizontal="left" vertical="center" textRotation="0" wrapText="false" indent="0" shrinkToFit="false"/>
      <protection locked="true" hidden="false"/>
    </xf>
    <xf numFmtId="164" fontId="48" fillId="17" borderId="11" xfId="0" applyFont="true" applyBorder="true" applyAlignment="true" applyProtection="false">
      <alignment horizontal="center" vertical="center" textRotation="0" wrapText="false" indent="0" shrinkToFit="false"/>
      <protection locked="true" hidden="false"/>
    </xf>
    <xf numFmtId="164" fontId="48" fillId="17" borderId="1" xfId="0" applyFont="true" applyBorder="true" applyAlignment="true" applyProtection="false">
      <alignment horizontal="general" vertical="center" textRotation="0" wrapText="false" indent="0" shrinkToFit="false"/>
      <protection locked="true" hidden="false"/>
    </xf>
    <xf numFmtId="164" fontId="27" fillId="4" borderId="35" xfId="0" applyFont="false" applyBorder="true" applyAlignment="true" applyProtection="true">
      <alignment horizontal="left" vertical="center" textRotation="0" wrapText="false" indent="0" shrinkToFit="false"/>
      <protection locked="true" hidden="false"/>
    </xf>
    <xf numFmtId="164" fontId="44" fillId="17" borderId="0" xfId="0"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true" applyProtection="true">
      <alignment horizontal="left" vertical="center" textRotation="0" wrapText="true" indent="0" shrinkToFit="true"/>
      <protection locked="true" hidden="true"/>
    </xf>
    <xf numFmtId="164" fontId="27" fillId="4" borderId="45" xfId="0" applyFont="false" applyBorder="true" applyAlignment="true" applyProtection="true">
      <alignment horizontal="left" vertical="center" textRotation="0" wrapText="false" indent="0" shrinkToFit="false"/>
      <protection locked="true" hidden="false"/>
    </xf>
    <xf numFmtId="164" fontId="44" fillId="17" borderId="0" xfId="0" applyFont="true" applyBorder="false" applyAlignment="true" applyProtection="true">
      <alignment horizontal="left" vertical="center" textRotation="0" wrapText="true" indent="0" shrinkToFit="false"/>
      <protection locked="true" hidden="true"/>
    </xf>
    <xf numFmtId="164" fontId="27" fillId="4" borderId="54" xfId="0" applyFont="false" applyBorder="true" applyAlignment="true" applyProtection="true">
      <alignment horizontal="left" vertical="center" textRotation="0" wrapText="false" indent="0" shrinkToFit="false"/>
      <protection locked="true" hidden="false"/>
    </xf>
    <xf numFmtId="164" fontId="27" fillId="4" borderId="42" xfId="0" applyFont="false" applyBorder="true" applyAlignment="true" applyProtection="true">
      <alignment horizontal="left" vertical="center" textRotation="0" wrapText="false" indent="0" shrinkToFit="false"/>
      <protection locked="true" hidden="false"/>
    </xf>
    <xf numFmtId="164" fontId="44" fillId="15" borderId="6" xfId="0" applyFont="true" applyBorder="true" applyAlignment="true" applyProtection="true">
      <alignment horizontal="left" vertical="center" textRotation="0" wrapText="false" indent="0" shrinkToFit="false"/>
      <protection locked="true" hidden="true"/>
    </xf>
    <xf numFmtId="164" fontId="44" fillId="15" borderId="4" xfId="0" applyFont="true" applyBorder="true" applyAlignment="true" applyProtection="true">
      <alignment horizontal="left" vertical="center" textRotation="0" wrapText="false" indent="0" shrinkToFit="false"/>
      <protection locked="true" hidden="true"/>
    </xf>
    <xf numFmtId="164" fontId="44" fillId="15" borderId="7" xfId="0" applyFont="true" applyBorder="true" applyAlignment="true" applyProtection="true">
      <alignment horizontal="left" vertical="center" textRotation="0" wrapText="false" indent="0" shrinkToFit="false"/>
      <protection locked="true" hidden="true"/>
    </xf>
    <xf numFmtId="164" fontId="45" fillId="13" borderId="19" xfId="0" applyFont="true" applyBorder="true" applyAlignment="true" applyProtection="false">
      <alignment horizontal="left" vertical="bottom" textRotation="0" wrapText="false" indent="0" shrinkToFit="false"/>
      <protection locked="true" hidden="false"/>
    </xf>
    <xf numFmtId="164" fontId="44" fillId="17" borderId="0" xfId="0" applyFont="true" applyBorder="false" applyAlignment="true" applyProtection="false">
      <alignment horizontal="left" vertical="center" textRotation="0" wrapText="false" indent="0" shrinkToFit="false"/>
      <protection locked="true" hidden="false"/>
    </xf>
    <xf numFmtId="164" fontId="0" fillId="17" borderId="11" xfId="0" applyFont="false" applyBorder="true" applyAlignment="true" applyProtection="false">
      <alignment horizontal="center" vertical="center" textRotation="0" wrapText="false" indent="0" shrinkToFit="false"/>
      <protection locked="true" hidden="false"/>
    </xf>
    <xf numFmtId="164" fontId="0" fillId="17" borderId="1" xfId="0" applyFont="false" applyBorder="true" applyAlignment="true" applyProtection="false">
      <alignment horizontal="general" vertical="center" textRotation="0" wrapText="false" indent="0" shrinkToFit="false"/>
      <protection locked="true" hidden="false"/>
    </xf>
    <xf numFmtId="164" fontId="27" fillId="4" borderId="19" xfId="0" applyFont="false" applyBorder="true" applyAlignment="true" applyProtection="true">
      <alignment horizontal="left" vertical="center" textRotation="0" wrapText="false" indent="0" shrinkToFit="false"/>
      <protection locked="true" hidden="false"/>
    </xf>
    <xf numFmtId="164" fontId="44" fillId="17" borderId="0" xfId="0" applyFont="true" applyBorder="false" applyAlignment="true" applyProtection="true">
      <alignment horizontal="left" vertical="center" textRotation="0" wrapText="false" indent="0" shrinkToFit="false"/>
      <protection locked="true" hidden="true"/>
    </xf>
    <xf numFmtId="164" fontId="45" fillId="13" borderId="6" xfId="0" applyFont="true" applyBorder="true" applyAlignment="true" applyProtection="false">
      <alignment horizontal="left" vertical="bottom" textRotation="0" wrapText="false" indent="0" shrinkToFit="false"/>
      <protection locked="true" hidden="false"/>
    </xf>
    <xf numFmtId="164" fontId="44" fillId="17" borderId="16" xfId="0" applyFont="true" applyBorder="true" applyAlignment="true" applyProtection="false">
      <alignment horizontal="center" vertical="center" textRotation="0" wrapText="false" indent="0" shrinkToFit="false"/>
      <protection locked="true" hidden="false"/>
    </xf>
    <xf numFmtId="164" fontId="44" fillId="17" borderId="14" xfId="0" applyFont="true" applyBorder="true" applyAlignment="false" applyProtection="false">
      <alignment horizontal="general" vertical="bottom" textRotation="0" wrapText="false" indent="0" shrinkToFit="false"/>
      <protection locked="true" hidden="false"/>
    </xf>
    <xf numFmtId="164" fontId="48" fillId="13" borderId="3" xfId="0" applyFont="true" applyBorder="true" applyAlignment="true" applyProtection="true">
      <alignment horizontal="left" vertical="center" textRotation="0" wrapText="true" indent="0" shrinkToFit="false"/>
      <protection locked="true" hidden="true"/>
    </xf>
    <xf numFmtId="164" fontId="48" fillId="13" borderId="5" xfId="0" applyFont="true" applyBorder="true" applyAlignment="true" applyProtection="true">
      <alignment horizontal="left" vertical="center" textRotation="0" wrapText="true" indent="0" shrinkToFit="false"/>
      <protection locked="true" hidden="true"/>
    </xf>
    <xf numFmtId="164" fontId="48" fillId="13" borderId="5" xfId="0" applyFont="true" applyBorder="true" applyAlignment="true" applyProtection="true">
      <alignment horizontal="left" vertical="center" textRotation="0" wrapText="false" indent="0" shrinkToFit="true"/>
      <protection locked="true" hidden="true"/>
    </xf>
    <xf numFmtId="164" fontId="44" fillId="0" borderId="2" xfId="0" applyFont="true" applyBorder="true" applyAlignment="true" applyProtection="false">
      <alignment horizontal="center" vertical="center" textRotation="0" wrapText="false" indent="0" shrinkToFit="false"/>
      <protection locked="true" hidden="false"/>
    </xf>
    <xf numFmtId="164" fontId="44" fillId="0" borderId="2" xfId="0" applyFont="true" applyBorder="true" applyAlignment="true" applyProtection="false">
      <alignment horizontal="general" vertical="bottom" textRotation="0" wrapText="false" indent="0" shrinkToFit="true"/>
      <protection locked="true" hidden="false"/>
    </xf>
    <xf numFmtId="164" fontId="44" fillId="15" borderId="0" xfId="0" applyFont="true" applyBorder="false" applyAlignment="false" applyProtection="false">
      <alignment horizontal="general" vertical="bottom" textRotation="0" wrapText="false" indent="0" shrinkToFit="false"/>
      <protection locked="true" hidden="false"/>
    </xf>
    <xf numFmtId="164" fontId="44" fillId="15" borderId="0" xfId="0" applyFont="true" applyBorder="false" applyAlignment="true" applyProtection="false">
      <alignment horizontal="center" vertical="bottom" textRotation="0" wrapText="false" indent="0" shrinkToFit="true"/>
      <protection locked="true" hidden="false"/>
    </xf>
    <xf numFmtId="167" fontId="44" fillId="15" borderId="0" xfId="0" applyFont="true" applyBorder="false" applyAlignment="false" applyProtection="false">
      <alignment horizontal="general" vertical="bottom" textRotation="0" wrapText="false" indent="0" shrinkToFit="false"/>
      <protection locked="true" hidden="false"/>
    </xf>
    <xf numFmtId="164" fontId="27" fillId="4" borderId="2" xfId="0" applyFont="true" applyBorder="true" applyAlignment="true" applyProtection="true">
      <alignment horizontal="general" vertical="center" textRotation="0" wrapText="false" indent="0" shrinkToFit="false"/>
      <protection locked="true" hidden="false"/>
    </xf>
    <xf numFmtId="164" fontId="45" fillId="4" borderId="4" xfId="0" applyFont="true" applyBorder="true" applyAlignment="true" applyProtection="true">
      <alignment horizontal="center" vertical="bottom" textRotation="0" wrapText="false" indent="0" shrinkToFit="false"/>
      <protection locked="false" hidden="false"/>
    </xf>
    <xf numFmtId="164" fontId="44" fillId="0" borderId="6" xfId="0" applyFont="true" applyBorder="true" applyAlignment="true" applyProtection="false">
      <alignment horizontal="left" vertical="bottom" textRotation="0" wrapText="false" indent="0" shrinkToFit="false"/>
      <protection locked="true" hidden="false"/>
    </xf>
    <xf numFmtId="164" fontId="44" fillId="0" borderId="2" xfId="0" applyFont="true" applyBorder="true" applyAlignment="true" applyProtection="false">
      <alignment horizontal="left" vertical="center" textRotation="0" wrapText="false" indent="0" shrinkToFit="true"/>
      <protection locked="true" hidden="false"/>
    </xf>
    <xf numFmtId="164" fontId="44" fillId="0" borderId="6" xfId="0" applyFont="true" applyBorder="true" applyAlignment="true" applyProtection="false">
      <alignment horizontal="left" vertical="center" textRotation="0" wrapText="true" indent="0" shrinkToFit="false"/>
      <protection locked="true" hidden="false"/>
    </xf>
    <xf numFmtId="164" fontId="44" fillId="0" borderId="2" xfId="0" applyFont="true" applyBorder="true" applyAlignment="true" applyProtection="false">
      <alignment horizontal="general" vertical="center" textRotation="0" wrapText="false" indent="0" shrinkToFit="false"/>
      <protection locked="true" hidden="false"/>
    </xf>
    <xf numFmtId="164" fontId="45" fillId="4" borderId="4" xfId="0" applyFont="true" applyBorder="true" applyAlignment="true" applyProtection="true">
      <alignment horizontal="center" vertical="center" textRotation="0" wrapText="false" indent="0" shrinkToFit="false"/>
      <protection locked="false" hidden="false"/>
    </xf>
    <xf numFmtId="164" fontId="44" fillId="0" borderId="6" xfId="0" applyFont="true" applyBorder="true" applyAlignment="true" applyProtection="false">
      <alignment horizontal="left" vertical="bottom" textRotation="0" wrapText="true" indent="0" shrinkToFit="false"/>
      <protection locked="true" hidden="false"/>
    </xf>
    <xf numFmtId="164" fontId="46" fillId="0" borderId="48" xfId="0" applyFont="true" applyBorder="true" applyAlignment="true" applyProtection="true">
      <alignment horizontal="center" vertical="center" textRotation="0" wrapText="true" indent="0" shrinkToFit="true"/>
      <protection locked="false" hidden="false"/>
    </xf>
    <xf numFmtId="164" fontId="49" fillId="13" borderId="55" xfId="0" applyFont="true" applyBorder="true" applyAlignment="true" applyProtection="false">
      <alignment horizontal="center" vertical="center" textRotation="0" wrapText="false" indent="0" shrinkToFit="false"/>
      <protection locked="true" hidden="false"/>
    </xf>
    <xf numFmtId="164" fontId="44" fillId="0" borderId="15" xfId="0" applyFont="true" applyBorder="true" applyAlignment="true" applyProtection="true">
      <alignment horizontal="left" vertical="bottom" textRotation="0" wrapText="false" indent="0" shrinkToFit="false"/>
      <protection locked="false" hidden="true"/>
    </xf>
    <xf numFmtId="168" fontId="44" fillId="0" borderId="15" xfId="0" applyFont="true" applyBorder="true" applyAlignment="true" applyProtection="true">
      <alignment horizontal="left" vertical="bottom" textRotation="0" wrapText="false" indent="0" shrinkToFit="false"/>
      <protection locked="false" hidden="true"/>
    </xf>
    <xf numFmtId="164" fontId="48" fillId="13" borderId="7" xfId="0" applyFont="true" applyBorder="true" applyAlignment="true" applyProtection="false">
      <alignment horizontal="general" vertical="bottom" textRotation="0" wrapText="false" indent="0" shrinkToFit="true"/>
      <protection locked="true" hidden="false"/>
    </xf>
    <xf numFmtId="164" fontId="44" fillId="0" borderId="11" xfId="0" applyFont="true" applyBorder="true" applyAlignment="true" applyProtection="true">
      <alignment horizontal="left" vertical="bottom" textRotation="0" wrapText="false" indent="0" shrinkToFit="false"/>
      <protection locked="true" hidden="true"/>
    </xf>
    <xf numFmtId="164" fontId="48" fillId="13" borderId="4" xfId="0" applyFont="true" applyBorder="true" applyAlignment="true" applyProtection="true">
      <alignment horizontal="left" vertical="bottom" textRotation="0" wrapText="false" indent="0" shrinkToFit="true"/>
      <protection locked="false" hidden="false"/>
    </xf>
    <xf numFmtId="164" fontId="46" fillId="10" borderId="8" xfId="0" applyFont="true" applyBorder="true" applyAlignment="true" applyProtection="false">
      <alignment horizontal="center" vertical="center" textRotation="0" wrapText="false" indent="0" shrinkToFit="true"/>
      <protection locked="true" hidden="false"/>
    </xf>
    <xf numFmtId="164" fontId="49" fillId="13" borderId="45" xfId="0" applyFont="true" applyBorder="true" applyAlignment="true" applyProtection="false">
      <alignment horizontal="center" vertical="center" textRotation="0" wrapText="false" indent="0" shrinkToFit="false"/>
      <protection locked="true" hidden="false"/>
    </xf>
    <xf numFmtId="164" fontId="48" fillId="13" borderId="4" xfId="0" applyFont="true" applyBorder="true" applyAlignment="true" applyProtection="false">
      <alignment horizontal="general" vertical="center" textRotation="0" wrapText="false" indent="0" shrinkToFit="false"/>
      <protection locked="true" hidden="false"/>
    </xf>
    <xf numFmtId="164" fontId="57" fillId="0" borderId="0" xfId="0" applyFont="true" applyBorder="true" applyAlignment="true" applyProtection="true">
      <alignment horizontal="center" vertical="center" textRotation="0" wrapText="false" indent="0" shrinkToFit="false"/>
      <protection locked="true" hidden="false"/>
    </xf>
    <xf numFmtId="164" fontId="48" fillId="13" borderId="7" xfId="0" applyFont="true" applyBorder="true" applyAlignment="true" applyProtection="false">
      <alignment horizontal="general" vertical="center" textRotation="0" wrapText="false" indent="0" shrinkToFit="false"/>
      <protection locked="true" hidden="false"/>
    </xf>
    <xf numFmtId="164" fontId="44" fillId="0" borderId="7" xfId="0" applyFont="true" applyBorder="true" applyAlignment="true" applyProtection="false">
      <alignment horizontal="left" vertical="center" textRotation="0" wrapText="false" indent="0" shrinkToFit="true"/>
      <protection locked="true" hidden="false"/>
    </xf>
    <xf numFmtId="164" fontId="46" fillId="0" borderId="19" xfId="0" applyFont="true" applyBorder="true" applyAlignment="true" applyProtection="true">
      <alignment horizontal="center" vertical="center" textRotation="0" wrapText="true" indent="0" shrinkToFit="true"/>
      <protection locked="false" hidden="false"/>
    </xf>
    <xf numFmtId="168" fontId="44" fillId="0" borderId="56" xfId="0" applyFont="true" applyBorder="true" applyAlignment="true" applyProtection="true">
      <alignment horizontal="left" vertical="bottom" textRotation="0" wrapText="false" indent="0" shrinkToFit="false"/>
      <protection locked="true" hidden="true"/>
    </xf>
    <xf numFmtId="164" fontId="49" fillId="16"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true"/>
      <protection locked="true" hidden="true"/>
    </xf>
    <xf numFmtId="164" fontId="27" fillId="4" borderId="19" xfId="0" applyFont="true" applyBorder="true" applyAlignment="true" applyProtection="true">
      <alignment horizontal="center" vertical="center" textRotation="0" wrapText="false" indent="0" shrinkToFit="false"/>
      <protection locked="true" hidden="false"/>
    </xf>
  </cellXfs>
  <cellStyles count="53438">
    <cellStyle name="Normal" xfId="0" builtinId="0"/>
    <cellStyle name="Comma" xfId="15" builtinId="3"/>
    <cellStyle name="Comma [0]" xfId="16" builtinId="6"/>
    <cellStyle name="Currency" xfId="17" builtinId="4"/>
    <cellStyle name="Currency [0]" xfId="18" builtinId="7"/>
    <cellStyle name="Percent" xfId="19" builtinId="5"/>
    <cellStyle name="20% - Accent1 6 12 4" xfId="20"/>
    <cellStyle name="20% - Accent1 6 13" xfId="21"/>
    <cellStyle name="20% - Accent1 6 13 2" xfId="22"/>
    <cellStyle name="20% - Accent1 6 13 2 2" xfId="23"/>
    <cellStyle name="20% - Accent1 6 13 2 2 2" xfId="24"/>
    <cellStyle name="20% - Accent1 6 13 2 3" xfId="25"/>
    <cellStyle name="20% - Accent1 6 13 3" xfId="26"/>
    <cellStyle name="20% - Accent1 6 13 3 2" xfId="27"/>
    <cellStyle name="20% - Accent1 6 13 4" xfId="28"/>
    <cellStyle name="20% - Accent1 6 14" xfId="29"/>
    <cellStyle name="20% - Accent1 6 14 2" xfId="30"/>
    <cellStyle name="20% - Accent1 6 14 2 2" xfId="31"/>
    <cellStyle name="20% - Accent1 6 14 3" xfId="32"/>
    <cellStyle name="20% - Accent1 6 15" xfId="33"/>
    <cellStyle name="20% - Accent1 6 15 2" xfId="34"/>
    <cellStyle name="20% - Accent1 6 16" xfId="35"/>
    <cellStyle name="20% - Accent1 6 16 2" xfId="36"/>
    <cellStyle name="20% - Accent1 6 17" xfId="37"/>
    <cellStyle name="20% - Accent1 6 18" xfId="38"/>
    <cellStyle name="20% - Accent1 6 2" xfId="39"/>
    <cellStyle name="20% - Accent1 6 2 10" xfId="40"/>
    <cellStyle name="20% - Accent1 6 2 2" xfId="41"/>
    <cellStyle name="20% - Accent1 6 2 2 2" xfId="42"/>
    <cellStyle name="20% - Accent1 6 2 2 2 2" xfId="43"/>
    <cellStyle name="20% - Accent1 6 2 2 2 2 2" xfId="44"/>
    <cellStyle name="20% - Accent1 6 2 2 2 3" xfId="45"/>
    <cellStyle name="20% - Accent1 6 2 2 3" xfId="46"/>
    <cellStyle name="20% - Accent1 6 2 2 3 2" xfId="47"/>
    <cellStyle name="20% - Accent1 6 2 2 4" xfId="48"/>
    <cellStyle name="20% - Accent1 6 2 3" xfId="49"/>
    <cellStyle name="20% - Accent1 6 2 3 2" xfId="50"/>
    <cellStyle name="20% - Accent1 6 2 3 2 2" xfId="51"/>
    <cellStyle name="20% - Accent1 6 2 3 2 2 2" xfId="52"/>
    <cellStyle name="20% - Accent1 6 2 3 2 3" xfId="53"/>
    <cellStyle name="20% - Accent1 6 2 3 3" xfId="54"/>
    <cellStyle name="20% - Accent1 6 2 3 3 2" xfId="55"/>
    <cellStyle name="20% - Accent1 6 2 3 4" xfId="56"/>
    <cellStyle name="20% - Accent1 6 2 4" xfId="57"/>
    <cellStyle name="20% - Accent1 6 2 4 2" xfId="58"/>
    <cellStyle name="20% - Accent1 6 2 5 2" xfId="59"/>
    <cellStyle name="20% - Accent1 6 2 5 4" xfId="60"/>
    <cellStyle name="20% - Accent1 6 2 9" xfId="61"/>
    <cellStyle name="20% - Accent1 6 3 2 4 2 2 2" xfId="62"/>
    <cellStyle name="20% - Accent1 6 3 3" xfId="63"/>
    <cellStyle name="20% - Accent1 6 3 3 2" xfId="64"/>
    <cellStyle name="20% - Accent1 6 3 3 2 2" xfId="65"/>
    <cellStyle name="20% - Accent1 6 3 3 2 2 2" xfId="66"/>
    <cellStyle name="20% - Accent1 6 3 3 2 2 2 2" xfId="67"/>
    <cellStyle name="20% - Accent1 6 3 3 2 2 3" xfId="68"/>
    <cellStyle name="20% - Accent1 6 3 3 2 3" xfId="69"/>
    <cellStyle name="20% - Accent1 6 3 3 2 3 2" xfId="70"/>
    <cellStyle name="20% - Accent1 6 3 3 2 4" xfId="71"/>
    <cellStyle name="20% - Accent1 6 3 3 3" xfId="72"/>
    <cellStyle name="20% - Accent1 6 3 3 3 2" xfId="73"/>
    <cellStyle name="20% - Accent1 6 3 3 3 2 2" xfId="74"/>
    <cellStyle name="20% - Accent1 6 3 3 3 2 2 2" xfId="75"/>
    <cellStyle name="20% - Accent1 6 3 3 3 2 3" xfId="76"/>
    <cellStyle name="20% - Accent1 6 3 3 3 3" xfId="77"/>
    <cellStyle name="20% - Accent1 6 3 3 3 3 2" xfId="78"/>
    <cellStyle name="20% - Accent1 6 3 3 3 4" xfId="79"/>
    <cellStyle name="20% - Accent1 6 3 3 4" xfId="80"/>
    <cellStyle name="20% - Accent1 6 3 3 4 2" xfId="81"/>
    <cellStyle name="20% - Accent1 6 3 3 4 2 2" xfId="82"/>
    <cellStyle name="20% - Accent1 6 3 3 4 2 2 2" xfId="83"/>
    <cellStyle name="20% - Accent1 6 3 3 4 2 3" xfId="84"/>
    <cellStyle name="20% - Accent1 6 3 3 4 3" xfId="85"/>
    <cellStyle name="20% - Accent1 6 3 3 4 3 2" xfId="86"/>
    <cellStyle name="20% - Accent1 6 3 3 4 4" xfId="87"/>
    <cellStyle name="20% - Accent1 6 3 3 5" xfId="88"/>
    <cellStyle name="20% - Accent1 6 3 3 5 2" xfId="89"/>
    <cellStyle name="20% - Accent1 6 3 3 5 2 2" xfId="90"/>
    <cellStyle name="20% - Accent1 6 3 3 5 3" xfId="91"/>
    <cellStyle name="20% - Accent1 6 3 3 6" xfId="92"/>
    <cellStyle name="20% - Accent1 6 3 3 6 2" xfId="93"/>
    <cellStyle name="20% - Accent1 6 3 3 7" xfId="94"/>
    <cellStyle name="20% - Accent1 6 3 4" xfId="95"/>
    <cellStyle name="20% - Accent1 6 3 4 2" xfId="96"/>
    <cellStyle name="20% - Accent1 6 3 4 2 2" xfId="97"/>
    <cellStyle name="20% - Accent1 6 3 4 2 2 2" xfId="98"/>
    <cellStyle name="20% - Accent1 6 3 4 2 3" xfId="99"/>
    <cellStyle name="20% - Accent1 6 3 4 3" xfId="100"/>
    <cellStyle name="20% - Accent1 6 3 4 3 2" xfId="101"/>
    <cellStyle name="20% - Accent1 6 3 4 4" xfId="102"/>
    <cellStyle name="20% - Accent1 6 3 5" xfId="103"/>
    <cellStyle name="20% - Accent1 6 3 5 2" xfId="104"/>
    <cellStyle name="20% - Accent1 6 3 5 2 2" xfId="105"/>
    <cellStyle name="20% - Accent1 6 3 5 2 2 2" xfId="106"/>
    <cellStyle name="20% - Accent1 6 3 5 2 3" xfId="107"/>
    <cellStyle name="20% - Accent1 6 3 5 3" xfId="108"/>
    <cellStyle name="20% - Accent1 6 3 5 3 2" xfId="109"/>
    <cellStyle name="20% - Accent1 6 3 5 4" xfId="110"/>
    <cellStyle name="20% - Accent1 6 3 6" xfId="111"/>
    <cellStyle name="20% - Accent1 6 3 6 2" xfId="112"/>
    <cellStyle name="20% - Accent1 6 3 6 2 2" xfId="113"/>
    <cellStyle name="20% - Accent1 6 3 6 2 2 2" xfId="114"/>
    <cellStyle name="20% - Accent1 6 3 6 2 3" xfId="115"/>
    <cellStyle name="20% - Accent1 6 3 6 3" xfId="116"/>
    <cellStyle name="20% - Accent1 6 3 6 3 2" xfId="117"/>
    <cellStyle name="20% - Accent1 6 3 6 4" xfId="118"/>
    <cellStyle name="20% - Accent1 6 3 7" xfId="119"/>
    <cellStyle name="20% - Accent1 6 3 7 2" xfId="120"/>
    <cellStyle name="20% - Accent1 6 3 7 2 2" xfId="121"/>
    <cellStyle name="20% - Accent1 6 3 7 2 2 2" xfId="122"/>
    <cellStyle name="20% - Accent1 6 3 7 2 3" xfId="123"/>
    <cellStyle name="20% - Accent1 6 3 7 3" xfId="124"/>
    <cellStyle name="20% - Accent1 6 3 7 3 2" xfId="125"/>
    <cellStyle name="20% - Accent1 6 3 7 4" xfId="126"/>
    <cellStyle name="20% - Accent1 6 3 8" xfId="127"/>
    <cellStyle name="20% - Accent1 6 3 8 2" xfId="128"/>
    <cellStyle name="20% - Accent1 6 3 8 2 2" xfId="129"/>
    <cellStyle name="20% - Accent1 6 3 8 3" xfId="130"/>
    <cellStyle name="20% - Accent1 6 3 9" xfId="131"/>
    <cellStyle name="20% - Accent1 6 3 9 2" xfId="132"/>
    <cellStyle name="20% - Accent1 6 4" xfId="133"/>
    <cellStyle name="20% - Accent1 6 4 10" xfId="134"/>
    <cellStyle name="20% - Accent1 6 4 2" xfId="135"/>
    <cellStyle name="20% - Accent1 6 4 2 2" xfId="136"/>
    <cellStyle name="20% - Accent1 6 4 2 2 2" xfId="137"/>
    <cellStyle name="20% - Accent1 6 4 2 2 2 2" xfId="138"/>
    <cellStyle name="20% - Accent1 6 4 2 2 3" xfId="139"/>
    <cellStyle name="20% - Accent1 6 4 2 3" xfId="140"/>
    <cellStyle name="20% - Accent1 6 4 2 3 2" xfId="141"/>
    <cellStyle name="20% - Accent1 6 4 2 4" xfId="142"/>
    <cellStyle name="20% - Accent1 6 4 3" xfId="143"/>
    <cellStyle name="20% - Accent1 6 4 3 2" xfId="144"/>
    <cellStyle name="20% - Accent1 6 4 3 2 2" xfId="145"/>
    <cellStyle name="20% - Accent1 6 4 3 2 2 2" xfId="146"/>
    <cellStyle name="20% - Accent1 6 4 3 2 3" xfId="147"/>
    <cellStyle name="20% - Accent1 6 4 3 3" xfId="148"/>
    <cellStyle name="20% - Accent1 6 4 3 3 2" xfId="149"/>
    <cellStyle name="20% - Accent1 6 4 3 4" xfId="150"/>
    <cellStyle name="20% - Accent1 6 4 4" xfId="151"/>
    <cellStyle name="20% - Accent1 6 4 4 2" xfId="152"/>
    <cellStyle name="20% - Accent1 6 4 4 2 2" xfId="153"/>
    <cellStyle name="20% - Accent1 6 4 4 2 2 2" xfId="154"/>
    <cellStyle name="20% - Accent1 6 4 4 2 3" xfId="155"/>
    <cellStyle name="20% - Accent1 6 4 4 3" xfId="156"/>
    <cellStyle name="20% - Accent1 6 4 4 3 2" xfId="157"/>
    <cellStyle name="20% - Accent1 6 4 4 4" xfId="158"/>
    <cellStyle name="20% - Accent1 6 4 5" xfId="159"/>
    <cellStyle name="20% - Accent1 6 4 5 2" xfId="160"/>
    <cellStyle name="20% - Accent1 6 4 5 2 2" xfId="161"/>
    <cellStyle name="20% - Accent1 6 4 5 2 2 2" xfId="162"/>
    <cellStyle name="20% - Accent1 6 4 5 2 3" xfId="163"/>
    <cellStyle name="20% - Accent1 6 4 5 3" xfId="164"/>
    <cellStyle name="20% - Accent1 6 4 5 3 2" xfId="165"/>
    <cellStyle name="20% - Accent1 6 4 5 4" xfId="166"/>
    <cellStyle name="20% - Accent1 6 4 6" xfId="167"/>
    <cellStyle name="20% - Accent1 6 4 6 2" xfId="168"/>
    <cellStyle name="20% - Accent1 6 4 6 2 2" xfId="169"/>
    <cellStyle name="20% - Accent1 6 4 6 3" xfId="170"/>
    <cellStyle name="20% - Accent1 6 4 7" xfId="171"/>
    <cellStyle name="20% - Accent1 6 4 7 2" xfId="172"/>
    <cellStyle name="20% - Accent1 6 4 8" xfId="173"/>
    <cellStyle name="20% - Accent1 6 4 9" xfId="174"/>
    <cellStyle name="20% - Accent1 6 5" xfId="175"/>
    <cellStyle name="20% - Accent1 6 5 2" xfId="176"/>
    <cellStyle name="20% - Accent1 6 5 2 2" xfId="177"/>
    <cellStyle name="20% - Accent1 6 5 2 2 2" xfId="178"/>
    <cellStyle name="20% - Accent1 6 5 2 2 2 2" xfId="179"/>
    <cellStyle name="20% - Accent1 6 5 2 2 3" xfId="180"/>
    <cellStyle name="20% - Accent1 6 5 2 3" xfId="181"/>
    <cellStyle name="20% - Accent1 6 5 2 3 2" xfId="182"/>
    <cellStyle name="20% - Accent1 6 5 2 4" xfId="183"/>
    <cellStyle name="20% - Accent1 6 5 3" xfId="184"/>
    <cellStyle name="20% - Accent1 6 5 3 2" xfId="185"/>
    <cellStyle name="20% - Accent1 6 5 3 2 2" xfId="186"/>
    <cellStyle name="20% - Accent1 6 5 3 2 2 2" xfId="187"/>
    <cellStyle name="20% - Accent1 6 5 3 2 3" xfId="188"/>
    <cellStyle name="20% - Accent1 6 5 3 3" xfId="189"/>
    <cellStyle name="20% - Accent1 6 5 3 3 2" xfId="190"/>
    <cellStyle name="20% - Accent1 6 5 3 4" xfId="191"/>
    <cellStyle name="20% - Accent1 6 5 4" xfId="192"/>
    <cellStyle name="20% - Accent1 6 5 4 2" xfId="193"/>
    <cellStyle name="20% - Accent1 6 5 4 2 2" xfId="194"/>
    <cellStyle name="20% - Accent1 6 5 4 2 2 2" xfId="195"/>
    <cellStyle name="20% - Accent1 6 5 4 2 3" xfId="196"/>
    <cellStyle name="20% - Accent1 6 5 4 3" xfId="197"/>
    <cellStyle name="20% - Accent1 6 5 4 3 2" xfId="198"/>
    <cellStyle name="20% - Accent1 6 5 4 4" xfId="199"/>
    <cellStyle name="20% - Accent1 6 5 5" xfId="200"/>
    <cellStyle name="20% - Accent1 6 5 5 2" xfId="201"/>
    <cellStyle name="20% - Accent1 6 5 5 2 2" xfId="202"/>
    <cellStyle name="20% - Accent1 6 5 5 2 2 2" xfId="203"/>
    <cellStyle name="20% - Accent1 6 5 5 2 3" xfId="204"/>
    <cellStyle name="20% - Accent1 6 5 5 3" xfId="205"/>
    <cellStyle name="20% - Accent1 6 5 5 3 2" xfId="206"/>
    <cellStyle name="20% - Accent1 6 5 5 4" xfId="207"/>
    <cellStyle name="20% - Accent1 6 5 6" xfId="208"/>
    <cellStyle name="20% - Accent1 6 5 6 2" xfId="209"/>
    <cellStyle name="20% - Accent1 6 5 6 2 2" xfId="210"/>
    <cellStyle name="20% - Accent1 6 5 6 3" xfId="211"/>
    <cellStyle name="20% - Accent1 6 5 7" xfId="212"/>
    <cellStyle name="20% - Accent1 6 5 7 2" xfId="213"/>
    <cellStyle name="20% - Accent1 6 5 8" xfId="214"/>
    <cellStyle name="20% - Accent1 6 5 9" xfId="215"/>
    <cellStyle name="20% - Accent1 6 6" xfId="216"/>
    <cellStyle name="20% - Accent1 6 6 2" xfId="217"/>
    <cellStyle name="20% - Accent1 6 6 2 2" xfId="218"/>
    <cellStyle name="20% - Accent1 6 6 2 2 2" xfId="219"/>
    <cellStyle name="20% - Accent1 6 6 2 2 2 2" xfId="220"/>
    <cellStyle name="20% - Accent1 6 6 2 2 3" xfId="221"/>
    <cellStyle name="20% - Accent1 6 6 2 3" xfId="222"/>
    <cellStyle name="20% - Accent1 6 6 2 3 2" xfId="223"/>
    <cellStyle name="20% - Accent1 6 6 2 4" xfId="224"/>
    <cellStyle name="20% - Accent1 6 6 3" xfId="225"/>
    <cellStyle name="20% - Accent1 6 6 3 2" xfId="226"/>
    <cellStyle name="20% - Accent1 6 6 3 2 2" xfId="227"/>
    <cellStyle name="20% - Accent1 6 6 3 2 2 2" xfId="228"/>
    <cellStyle name="20% - Accent1 6 6 3 2 3" xfId="229"/>
    <cellStyle name="20% - Accent1 6 6 3 3" xfId="230"/>
    <cellStyle name="20% - Accent1 6 6 3 3 2" xfId="231"/>
    <cellStyle name="20% - Accent1 6 6 3 4" xfId="232"/>
    <cellStyle name="20% - Accent1 6 6 4" xfId="233"/>
    <cellStyle name="20% - Accent1 6 6 4 2" xfId="234"/>
    <cellStyle name="20% - Accent1 6 6 4 2 2" xfId="235"/>
    <cellStyle name="20% - Accent1 6 6 4 2 2 2" xfId="236"/>
    <cellStyle name="20% - Accent1 6 6 4 2 3" xfId="237"/>
    <cellStyle name="20% - Accent1 6 6 4 3" xfId="238"/>
    <cellStyle name="20% - Accent1 6 6 4 3 2" xfId="239"/>
    <cellStyle name="20% - Accent1 6 6 4 4" xfId="240"/>
    <cellStyle name="20% - Accent1 6 6 5" xfId="241"/>
    <cellStyle name="20% - Accent1 6 6 5 2" xfId="242"/>
    <cellStyle name="20% - Accent1 6 6 5 2 2" xfId="243"/>
    <cellStyle name="20% - Accent1 6 6 5 2 2 2" xfId="244"/>
    <cellStyle name="20% - Accent1 6 6 5 2 3" xfId="245"/>
    <cellStyle name="20% - Accent1 6 6 5 3" xfId="246"/>
    <cellStyle name="20% - Accent1 6 6 5 3 2" xfId="247"/>
    <cellStyle name="20% - Accent1 6 6 5 4" xfId="248"/>
    <cellStyle name="20% - Accent1 6 6 6" xfId="249"/>
    <cellStyle name="20% - Accent1 6 6 6 2" xfId="250"/>
    <cellStyle name="20% - Accent1 6 6 6 2 2" xfId="251"/>
    <cellStyle name="20% - Accent1 6 6 6 3" xfId="252"/>
    <cellStyle name="20% - Accent1 6 6 7" xfId="253"/>
    <cellStyle name="20% - Accent1 6 6 7 2" xfId="254"/>
    <cellStyle name="20% - Accent1 6 6 8" xfId="255"/>
    <cellStyle name="20% - Accent1 6 6 9" xfId="256"/>
    <cellStyle name="20% - Accent1 6 7" xfId="257"/>
    <cellStyle name="20% - Accent1 6 7 10" xfId="258"/>
    <cellStyle name="20% - Accent1 6 7 2" xfId="259"/>
    <cellStyle name="20% - Accent1 6 7 2 2" xfId="260"/>
    <cellStyle name="20% - Accent1 6 7 2 2 2" xfId="261"/>
    <cellStyle name="20% - Accent1 6 7 2 2 2 2" xfId="262"/>
    <cellStyle name="20% - Accent1 6 7 2 2 3" xfId="263"/>
    <cellStyle name="20% - Accent1 6 7 2 3" xfId="264"/>
    <cellStyle name="20% - Accent1 6 7 2 3 2" xfId="265"/>
    <cellStyle name="20% - Accent1 6 7 2 4" xfId="266"/>
    <cellStyle name="20% - Accent1 6 7 3" xfId="267"/>
    <cellStyle name="20% - Accent1 6 7 3 2" xfId="268"/>
    <cellStyle name="20% - Accent1 6 7 3 2 2" xfId="269"/>
    <cellStyle name="20% - Accent1 6 7 3 2 2 2" xfId="270"/>
    <cellStyle name="20% - Accent1 6 7 3 2 3" xfId="271"/>
    <cellStyle name="20% - Accent1 6 7 3 3" xfId="272"/>
    <cellStyle name="20% - Accent1 6 7 3 3 2" xfId="273"/>
    <cellStyle name="20% - Accent1 6 7 3 4" xfId="274"/>
    <cellStyle name="20% - Accent1 6 7 4" xfId="275"/>
    <cellStyle name="20% - Accent1 6 7 4 2" xfId="276"/>
    <cellStyle name="20% - Accent1 6 7 4 2 2" xfId="277"/>
    <cellStyle name="20% - Accent1 6 7 4 2 2 2" xfId="278"/>
    <cellStyle name="20% - Accent1 6 7 4 2 3" xfId="279"/>
    <cellStyle name="20% - Accent1 6 7 4 3" xfId="280"/>
    <cellStyle name="20% - Accent1 6 7 4 3 2" xfId="281"/>
    <cellStyle name="20% - Accent1 6 7 4 4" xfId="282"/>
    <cellStyle name="20% - Accent1 6 7 5" xfId="283"/>
    <cellStyle name="20% - Accent1 6 7 5 2" xfId="284"/>
    <cellStyle name="20% - Accent1 6 7 5 2 2" xfId="285"/>
    <cellStyle name="20% - Accent1 6 7 5 2 2 2" xfId="286"/>
    <cellStyle name="20% - Accent1 6 7 5 2 3" xfId="287"/>
    <cellStyle name="20% - Accent1 6 7 5 3" xfId="288"/>
    <cellStyle name="20% - Accent1 6 7 5 3 2" xfId="289"/>
    <cellStyle name="20% - Accent1 6 7 5 4" xfId="290"/>
    <cellStyle name="20% - Accent1 6 7 6" xfId="291"/>
    <cellStyle name="20% - Accent1 6 7 6 2" xfId="292"/>
    <cellStyle name="20% - Accent1 6 7 6 2 2" xfId="293"/>
    <cellStyle name="20% - Accent1 6 7 6 2 2 2" xfId="294"/>
    <cellStyle name="20% - Accent1 6 7 6 2 3" xfId="295"/>
    <cellStyle name="20% - Accent1 6 7 6 3" xfId="296"/>
    <cellStyle name="20% - Accent1 6 7 6 3 2" xfId="297"/>
    <cellStyle name="20% - Accent1 6 7 6 4" xfId="298"/>
    <cellStyle name="20% - Accent1 6 7 7" xfId="299"/>
    <cellStyle name="20% - Accent1 6 7 7 2" xfId="300"/>
    <cellStyle name="20% - Accent1 6 7 7 2 2" xfId="301"/>
    <cellStyle name="20% - Accent1 6 7 7 3" xfId="302"/>
    <cellStyle name="20% - Accent1 6 7 8" xfId="303"/>
    <cellStyle name="20% - Accent1 6 7 8 2" xfId="304"/>
    <cellStyle name="20% - Accent1 6 7 9" xfId="305"/>
    <cellStyle name="20% - Accent1 6 8" xfId="306"/>
    <cellStyle name="20% - Accent1 6 8 2" xfId="307"/>
    <cellStyle name="20% - Accent1 6 8 2 2" xfId="308"/>
    <cellStyle name="20% - Accent1 6 8 2 2 2" xfId="309"/>
    <cellStyle name="20% - Accent1 6 8 2 3" xfId="310"/>
    <cellStyle name="20% - Accent1 6 8 3" xfId="311"/>
    <cellStyle name="20% - Accent1 6 8 3 2" xfId="312"/>
    <cellStyle name="20% - Accent1 6 8 4" xfId="313"/>
    <cellStyle name="20% - Accent1 6 9" xfId="314"/>
    <cellStyle name="20% - Accent1 6 9 2" xfId="315"/>
    <cellStyle name="20% - Accent1 6 9 2 2" xfId="316"/>
    <cellStyle name="20% - Accent1 6 9 2 2 2" xfId="317"/>
    <cellStyle name="20% - Accent1 6 9 2 3" xfId="318"/>
    <cellStyle name="20% - Accent1 6 9 3" xfId="319"/>
    <cellStyle name="20% - Accent1 6 9 3 2" xfId="320"/>
    <cellStyle name="20% - Accent1 6 9 4" xfId="321"/>
    <cellStyle name="20% - Accent1 7" xfId="322"/>
    <cellStyle name="20% - Accent1 7 10" xfId="323"/>
    <cellStyle name="20% - Accent1 7 10 2" xfId="324"/>
    <cellStyle name="20% - Accent1 7 10 2 2" xfId="325"/>
    <cellStyle name="20% - Accent1 7 10 2 2 2" xfId="326"/>
    <cellStyle name="20% - Accent1 7 10 2 3" xfId="327"/>
    <cellStyle name="20% - Accent1 7 10 3" xfId="328"/>
    <cellStyle name="20% - Accent1 7 10 3 2" xfId="329"/>
    <cellStyle name="20% - Accent1 7 10 4" xfId="330"/>
    <cellStyle name="20% - Accent1 7 11" xfId="331"/>
    <cellStyle name="20% - Accent1 7 11 2" xfId="332"/>
    <cellStyle name="20% - Accent1 7 11 2 2" xfId="333"/>
    <cellStyle name="20% - Accent1 7 11 2 2 2" xfId="334"/>
    <cellStyle name="20% - Accent1 7 11 2 3" xfId="335"/>
    <cellStyle name="20% - Accent1 7 11 3" xfId="336"/>
    <cellStyle name="20% - Accent1 7 11 3 2" xfId="337"/>
    <cellStyle name="20% - Accent1 7 11 4" xfId="338"/>
    <cellStyle name="20% - Accent1 7 12" xfId="339"/>
    <cellStyle name="20% - Accent1 7 12 2" xfId="340"/>
    <cellStyle name="20% - Accent1 7 12 2 2" xfId="341"/>
    <cellStyle name="20% - Accent1 7 12 2 2 2" xfId="342"/>
    <cellStyle name="20% - Accent1 7 12 2 3" xfId="343"/>
    <cellStyle name="20% - Accent1 7 12 3" xfId="344"/>
    <cellStyle name="20% - Accent1 7 12 3 2" xfId="345"/>
    <cellStyle name="20% - Accent1 7 12 4" xfId="346"/>
    <cellStyle name="20% - Accent1 7 13" xfId="347"/>
    <cellStyle name="20% - Accent1 7 13 2" xfId="348"/>
    <cellStyle name="20% - Accent1 7 13 2 2" xfId="349"/>
    <cellStyle name="20% - Accent1 7 13 2 2 2" xfId="350"/>
    <cellStyle name="20% - Accent1 7 13 2 3" xfId="351"/>
    <cellStyle name="20% - Accent1 7 13 3" xfId="352"/>
    <cellStyle name="20% - Accent1 7 13 3 2" xfId="353"/>
    <cellStyle name="20% - Accent1 7 13 4" xfId="354"/>
    <cellStyle name="20% - Accent1 7 14" xfId="355"/>
    <cellStyle name="20% - Accent1 7 14 2" xfId="356"/>
    <cellStyle name="20% - Accent1 7 14 2 2" xfId="357"/>
    <cellStyle name="20% - Accent1 7 14 3" xfId="358"/>
    <cellStyle name="20% - Accent1 7 15" xfId="359"/>
    <cellStyle name="20% - Accent1 7 15 2" xfId="360"/>
    <cellStyle name="20% - Accent1 7 16" xfId="361"/>
    <cellStyle name="20% - Accent1 7 16 2" xfId="362"/>
    <cellStyle name="20% - Accent1 7 17" xfId="363"/>
    <cellStyle name="20% - Accent1 7 18" xfId="364"/>
    <cellStyle name="20% - Accent1 7 2" xfId="365"/>
    <cellStyle name="20% - Accent1 7 2 10" xfId="366"/>
    <cellStyle name="20% - Accent1 7 2 2" xfId="367"/>
    <cellStyle name="20% - Accent1 7 2 2 2" xfId="368"/>
    <cellStyle name="20% - Accent1 7 2 2 2 2" xfId="369"/>
    <cellStyle name="20% - Accent1 7 2 2 2 2 2" xfId="370"/>
    <cellStyle name="20% - Accent1 7 2 2 2 3" xfId="371"/>
    <cellStyle name="20% - Accent1 7 2 2 3" xfId="372"/>
    <cellStyle name="20% - Accent1 7 2 2 3 2" xfId="373"/>
    <cellStyle name="20% - Accent1 7 2 2 4" xfId="374"/>
    <cellStyle name="20% - Accent1 7 2 3" xfId="375"/>
    <cellStyle name="20% - Accent1 7 2 3 2" xfId="376"/>
    <cellStyle name="20% - Accent1 7 2 3 2 2" xfId="377"/>
    <cellStyle name="20% - Accent1 7 2 3 2 2 2" xfId="378"/>
    <cellStyle name="20% - Accent1 7 2 3 2 3" xfId="379"/>
    <cellStyle name="20% - Accent1 7 2 3 3" xfId="380"/>
    <cellStyle name="20% - Accent1 7 2 3 3 2" xfId="381"/>
    <cellStyle name="20% - Accent1 7 2 3 4" xfId="382"/>
    <cellStyle name="20% - Accent1 7 2 4" xfId="383"/>
    <cellStyle name="20% - Accent1 7 2 4 2" xfId="384"/>
    <cellStyle name="20% - Accent1 7 2 4 2 2" xfId="385"/>
    <cellStyle name="20% - Accent1 7 2 4 2 2 2" xfId="386"/>
    <cellStyle name="20% - Accent1 7 2 4 2 3" xfId="387"/>
    <cellStyle name="20% - Accent1 7 2 4 3" xfId="388"/>
    <cellStyle name="20% - Accent1 7 2 4 3 2" xfId="389"/>
    <cellStyle name="20% - Accent1 7 2 4 4" xfId="390"/>
    <cellStyle name="20% - Accent1 7 2 5" xfId="391"/>
    <cellStyle name="20% - Accent1 7 2 5 2" xfId="392"/>
    <cellStyle name="20% - Accent1 7 2 5 2 2" xfId="393"/>
    <cellStyle name="20% - Accent1 7 2 5 2 2 2" xfId="394"/>
    <cellStyle name="20% - Accent1 7 2 5 2 3" xfId="395"/>
    <cellStyle name="20% - Accent1 7 2 5 3" xfId="396"/>
    <cellStyle name="20% - Accent1 7 2 5 3 2" xfId="397"/>
    <cellStyle name="20% - Accent1 7 2 5 4" xfId="398"/>
    <cellStyle name="20% - Accent1 7 2 6" xfId="399"/>
    <cellStyle name="20% - Accent1 7 2 6 2" xfId="400"/>
    <cellStyle name="20% - Accent1 7 2 6 2 2" xfId="401"/>
    <cellStyle name="20% - Accent1 7 2 6 3" xfId="402"/>
    <cellStyle name="20% - Accent1 7 2 7" xfId="403"/>
    <cellStyle name="20% - Accent1 7 2 7 2" xfId="404"/>
    <cellStyle name="20% - Accent1 7 2 8" xfId="405"/>
    <cellStyle name="20% - Accent1 7 2 8 2" xfId="406"/>
    <cellStyle name="20% - Accent1 7 2 9" xfId="407"/>
    <cellStyle name="20% - Accent1 7 3" xfId="408"/>
    <cellStyle name="20% - Accent1 7 3 10" xfId="409"/>
    <cellStyle name="20% - Accent1 7 3 11" xfId="410"/>
    <cellStyle name="20% - Accent1 7 3 2" xfId="411"/>
    <cellStyle name="20% - Accent1 7 3 2 2" xfId="412"/>
    <cellStyle name="20% - Accent1 7 3 2 2 2" xfId="413"/>
    <cellStyle name="20% - Accent1 7 3 2 2 2 2" xfId="414"/>
    <cellStyle name="20% - Accent1 7 3 2 2 2 2 2" xfId="415"/>
    <cellStyle name="20% - Accent1 7 3 2 2 2 3" xfId="416"/>
    <cellStyle name="20% - Accent1 7 3 2 2 3" xfId="417"/>
    <cellStyle name="20% - Accent1 7 3 2 2 3 2" xfId="418"/>
    <cellStyle name="20% - Accent1 7 3 2 2 4" xfId="419"/>
    <cellStyle name="20% - Accent1 7 3 2 3" xfId="420"/>
    <cellStyle name="20% - Accent1 7 3 2 3 2" xfId="421"/>
    <cellStyle name="20% - Accent1 7 3 2 3 2 2" xfId="422"/>
    <cellStyle name="20% - Accent1 7 3 2 3 2 2 2" xfId="423"/>
    <cellStyle name="20% - Accent1 7 3 2 3 2 3" xfId="424"/>
    <cellStyle name="20% - Accent1 7 3 2 3 3" xfId="425"/>
    <cellStyle name="20% - Accent1 7 3 2 3 3 2" xfId="426"/>
    <cellStyle name="20% - Accent1 7 3 2 3 4" xfId="427"/>
    <cellStyle name="20% - Accent1 7 3 2 4" xfId="428"/>
    <cellStyle name="20% - Accent1 7 3 2 4 2" xfId="429"/>
    <cellStyle name="20% - Accent1 7 3 2 4 2 2" xfId="430"/>
    <cellStyle name="20% - Accent1 7 3 2 4 2 2 2" xfId="431"/>
    <cellStyle name="20% - Accent1 7 3 2 4 2 3" xfId="432"/>
    <cellStyle name="20% - Accent1 7 3 2 4 3" xfId="433"/>
    <cellStyle name="20% - Accent1 7 3 2 4 3 2" xfId="434"/>
    <cellStyle name="20% - Accent1 7 3 2 4 4" xfId="435"/>
    <cellStyle name="20% - Accent1 7 3 2 5" xfId="436"/>
    <cellStyle name="20% - Accent1 7 3 2 5 2" xfId="437"/>
    <cellStyle name="20% - Accent1 7 3 2 5 2 2" xfId="438"/>
    <cellStyle name="20% - Accent1 7 3 2 5 2 2 2" xfId="439"/>
    <cellStyle name="20% - Accent1 7 3 2 5 2 3" xfId="440"/>
    <cellStyle name="20% - Accent1 7 3 2 5 3" xfId="441"/>
    <cellStyle name="20% - Accent1 7 3 2 5 3 2" xfId="442"/>
    <cellStyle name="20% - Accent1 7 3 2 5 4" xfId="443"/>
    <cellStyle name="20% - Accent1 7 3 2 6" xfId="444"/>
    <cellStyle name="20% - Accent1 7 3 2 6 2" xfId="445"/>
    <cellStyle name="20% - Accent1 7 3 2 6 2 2" xfId="446"/>
    <cellStyle name="20% - Accent1 7 3 2 6 3" xfId="447"/>
    <cellStyle name="20% - Accent1 7 3 2 7" xfId="448"/>
    <cellStyle name="20% - Accent1 7 3 2 7 2" xfId="449"/>
    <cellStyle name="20% - Accent1 7 3 2 8" xfId="450"/>
    <cellStyle name="20% - Accent1 7 3 2 9" xfId="451"/>
    <cellStyle name="20% - Accent1 7 3 3" xfId="452"/>
    <cellStyle name="20% - Accent1 7 3 3 2" xfId="453"/>
    <cellStyle name="20% - Accent1 7 3 3 2 2" xfId="454"/>
    <cellStyle name="20% - Accent1 7 3 3 2 2 2" xfId="455"/>
    <cellStyle name="20% - Accent1 7 3 3 2 2 2 2" xfId="456"/>
    <cellStyle name="20% - Accent1 7 3 3 2 2 3" xfId="457"/>
    <cellStyle name="20% - Accent1 7 3 3 2 3" xfId="458"/>
    <cellStyle name="20% - Accent1 7 3 3 2 3 2" xfId="459"/>
    <cellStyle name="20% - Accent1 7 3 3 2 4" xfId="460"/>
    <cellStyle name="20% - Accent1 7 3 3 3" xfId="461"/>
    <cellStyle name="20% - Accent1 7 3 3 3 2" xfId="462"/>
    <cellStyle name="20% - Accent1 7 3 3 3 2 2" xfId="463"/>
    <cellStyle name="20% - Accent1 7 3 3 3 2 2 2" xfId="464"/>
    <cellStyle name="20% - Accent1 7 3 3 3 2 3" xfId="465"/>
    <cellStyle name="20% - Accent1 7 3 3 3 3" xfId="466"/>
    <cellStyle name="20% - Accent1 7 3 3 3 3 2" xfId="467"/>
    <cellStyle name="20% - Accent1 7 3 3 3 4" xfId="468"/>
    <cellStyle name="20% - Accent1 7 3 3 4" xfId="469"/>
    <cellStyle name="20% - Accent1 7 3 3 4 2" xfId="470"/>
    <cellStyle name="20% - Accent1 7 3 3 4 2 2" xfId="471"/>
    <cellStyle name="20% - Accent1 7 3 3 4 2 2 2" xfId="472"/>
    <cellStyle name="20% - Accent1 7 3 3 4 2 3" xfId="473"/>
    <cellStyle name="20% - Accent1 7 3 3 4 3" xfId="474"/>
    <cellStyle name="20% - Accent1 7 3 3 4 3 2" xfId="475"/>
    <cellStyle name="20% - Accent1 7 3 3 4 4" xfId="476"/>
    <cellStyle name="20% - Accent1 7 3 3 5" xfId="477"/>
    <cellStyle name="20% - Accent1 7 3 3 5 2" xfId="478"/>
    <cellStyle name="20% - Accent1 7 3 3 5 2 2" xfId="479"/>
    <cellStyle name="20% - Accent1 7 3 3 5 3" xfId="480"/>
    <cellStyle name="20% - Accent1 7 3 3 6" xfId="481"/>
    <cellStyle name="20% - Accent1 7 3 3 6 2" xfId="482"/>
    <cellStyle name="20% - Accent1 7 3 3 7" xfId="483"/>
    <cellStyle name="20% - Accent1 7 3 4" xfId="484"/>
    <cellStyle name="20% - Accent1 7 3 4 2" xfId="485"/>
    <cellStyle name="20% - Accent1 7 3 4 2 2" xfId="486"/>
    <cellStyle name="20% - Accent1 7 3 4 2 2 2" xfId="487"/>
    <cellStyle name="20% - Accent1 7 3 4 2 3" xfId="488"/>
    <cellStyle name="20% - Accent1 7 3 4 3" xfId="489"/>
    <cellStyle name="20% - Accent1 7 3 4 3 2" xfId="490"/>
    <cellStyle name="20% - Accent1 7 3 4 4" xfId="491"/>
    <cellStyle name="20% - Accent1 7 3 5" xfId="492"/>
    <cellStyle name="20% - Accent1 7 3 5 2" xfId="493"/>
    <cellStyle name="20% - Accent1 7 3 5 2 2" xfId="494"/>
    <cellStyle name="20% - Accent1 7 3 5 2 2 2" xfId="495"/>
    <cellStyle name="20% - Accent1 7 3 5 2 3" xfId="496"/>
    <cellStyle name="20% - Accent1 7 3 5 3" xfId="497"/>
    <cellStyle name="20% - Accent1 7 3 5 3 2" xfId="498"/>
    <cellStyle name="20% - Accent1 7 3 5 4" xfId="499"/>
    <cellStyle name="20% - Accent1 7 3 6" xfId="500"/>
    <cellStyle name="20% - Accent1 7 3 6 2" xfId="501"/>
    <cellStyle name="20% - Accent1 7 3 6 2 2" xfId="502"/>
    <cellStyle name="20% - Accent1 7 3 6 2 2 2" xfId="503"/>
    <cellStyle name="20% - Accent1 7 3 6 2 3" xfId="504"/>
    <cellStyle name="20% - Accent1 7 3 6 3" xfId="505"/>
    <cellStyle name="20% - Accent1 7 3 6 3 2" xfId="506"/>
    <cellStyle name="20% - Accent1 7 3 6 4" xfId="507"/>
    <cellStyle name="20% - Accent1 7 3 7" xfId="508"/>
    <cellStyle name="20% - Accent1 7 3 7 2" xfId="509"/>
    <cellStyle name="20% - Accent1 7 3 7 2 2" xfId="510"/>
    <cellStyle name="20% - Accent1 7 3 7 2 2 2" xfId="511"/>
    <cellStyle name="20% - Accent1 7 3 7 2 3" xfId="512"/>
    <cellStyle name="20% - Accent1 7 3 7 3" xfId="513"/>
    <cellStyle name="20% - Accent1 7 3 7 3 2" xfId="514"/>
    <cellStyle name="20% - Accent1 7 3 7 4" xfId="515"/>
    <cellStyle name="20% - Accent1 7 3 8" xfId="516"/>
    <cellStyle name="20% - Accent1 7 3 8 2" xfId="517"/>
    <cellStyle name="20% - Accent1 7 3 8 2 2" xfId="518"/>
    <cellStyle name="20% - Accent1 7 3 8 3" xfId="519"/>
    <cellStyle name="20% - Accent1 7 3 9" xfId="520"/>
    <cellStyle name="20% - Accent1 7 3 9 2" xfId="521"/>
    <cellStyle name="20% - Accent1 7 4" xfId="522"/>
    <cellStyle name="20% - Accent1 7 4 2" xfId="523"/>
    <cellStyle name="20% - Accent1 7 4 2 2" xfId="524"/>
    <cellStyle name="20% - Accent1 7 4 2 2 2" xfId="525"/>
    <cellStyle name="20% - Accent1 7 4 2 2 2 2" xfId="526"/>
    <cellStyle name="20% - Accent1 7 4 2 2 3" xfId="527"/>
    <cellStyle name="20% - Accent1 7 4 2 3" xfId="528"/>
    <cellStyle name="20% - Accent1 7 4 2 3 2" xfId="529"/>
    <cellStyle name="20% - Accent1 7 4 2 4" xfId="530"/>
    <cellStyle name="20% - Accent1 7 4 3" xfId="531"/>
    <cellStyle name="20% - Accent1 7 4 3 2" xfId="532"/>
    <cellStyle name="20% - Accent1 7 4 3 2 2" xfId="533"/>
    <cellStyle name="20% - Accent1 7 4 3 2 2 2" xfId="534"/>
    <cellStyle name="20% - Accent1 7 4 3 2 3" xfId="535"/>
    <cellStyle name="20% - Accent1 7 4 3 3" xfId="536"/>
    <cellStyle name="20% - Accent1 7 4 3 3 2" xfId="537"/>
    <cellStyle name="20% - Accent1 7 4 3 4" xfId="538"/>
    <cellStyle name="20% - Accent1 7 4 4" xfId="539"/>
    <cellStyle name="20% - Accent1 7 4 4 2" xfId="540"/>
    <cellStyle name="20% - Accent1 7 4 4 2 2" xfId="541"/>
    <cellStyle name="20% - Accent1 7 4 4 2 2 2" xfId="542"/>
    <cellStyle name="20% - Accent1 7 4 4 2 3" xfId="543"/>
    <cellStyle name="20% - Accent1 7 4 4 3" xfId="544"/>
    <cellStyle name="20% - Accent1 7 4 4 3 2" xfId="545"/>
    <cellStyle name="20% - Accent1 7 4 4 4" xfId="546"/>
    <cellStyle name="20% - Accent1 7 4 5" xfId="547"/>
    <cellStyle name="20% - Accent1 7 4 5 2" xfId="548"/>
    <cellStyle name="20% - Accent1 7 4 5 2 2" xfId="549"/>
    <cellStyle name="20% - Accent1 7 4 5 2 2 2" xfId="550"/>
    <cellStyle name="20% - Accent1 7 4 5 2 3" xfId="551"/>
    <cellStyle name="20% - Accent1 7 4 5 3" xfId="552"/>
    <cellStyle name="20% - Accent1 7 4 5 3 2" xfId="553"/>
    <cellStyle name="20% - Accent1 7 4 5 4" xfId="554"/>
    <cellStyle name="20% - Accent1 7 4 6" xfId="555"/>
    <cellStyle name="20% - Accent1 7 4 6 2" xfId="556"/>
    <cellStyle name="20% - Accent1 7 4 6 2 2" xfId="557"/>
    <cellStyle name="20% - Accent1 7 4 6 3" xfId="558"/>
    <cellStyle name="20% - Accent1 7 4 7" xfId="559"/>
    <cellStyle name="20% - Accent1 7 4 7 2" xfId="560"/>
    <cellStyle name="20% - Accent1 7 4 8" xfId="561"/>
    <cellStyle name="20% - Accent1 7 4 9" xfId="562"/>
    <cellStyle name="20% - Accent1 7 5" xfId="563"/>
    <cellStyle name="20% - Accent1 7 5 2" xfId="564"/>
    <cellStyle name="20% - Accent1 7 5 2 2" xfId="565"/>
    <cellStyle name="20% - Accent1 7 5 2 2 2" xfId="566"/>
    <cellStyle name="20% - Accent1 7 5 2 2 2 2" xfId="567"/>
    <cellStyle name="20% - Accent1 7 5 2 2 3" xfId="568"/>
    <cellStyle name="20% - Accent1 7 5 2 3" xfId="569"/>
    <cellStyle name="20% - Accent1 7 5 2 3 2" xfId="570"/>
    <cellStyle name="20% - Accent1 7 5 2 4" xfId="571"/>
    <cellStyle name="20% - Accent1 7 5 3" xfId="572"/>
    <cellStyle name="20% - Accent1 7 5 3 2" xfId="573"/>
    <cellStyle name="20% - Accent1 7 5 3 2 2" xfId="574"/>
    <cellStyle name="20% - Accent1 7 5 3 2 2 2" xfId="575"/>
    <cellStyle name="20% - Accent1 7 5 3 2 3" xfId="576"/>
    <cellStyle name="20% - Accent1 7 5 3 3" xfId="577"/>
    <cellStyle name="20% - Accent1 7 5 3 3 2" xfId="578"/>
    <cellStyle name="20% - Accent1 7 5 3 4" xfId="579"/>
    <cellStyle name="20% - Accent1 7 5 4" xfId="580"/>
    <cellStyle name="20% - Accent1 7 5 4 2" xfId="581"/>
    <cellStyle name="20% - Accent1 7 5 4 2 2" xfId="582"/>
    <cellStyle name="20% - Accent1 7 5 4 2 2 2" xfId="583"/>
    <cellStyle name="20% - Accent1 7 5 4 2 3" xfId="584"/>
    <cellStyle name="20% - Accent1 7 5 4 3" xfId="585"/>
    <cellStyle name="20% - Accent1 7 5 4 3 2" xfId="586"/>
    <cellStyle name="20% - Accent1 7 5 4 4" xfId="587"/>
    <cellStyle name="20% - Accent1 7 5 5" xfId="588"/>
    <cellStyle name="20% - Accent1 7 5 5 2" xfId="589"/>
    <cellStyle name="20% - Accent1 7 5 5 2 2" xfId="590"/>
    <cellStyle name="20% - Accent1 7 5 5 2 2 2" xfId="591"/>
    <cellStyle name="20% - Accent1 7 5 5 2 3" xfId="592"/>
    <cellStyle name="20% - Accent1 7 5 5 3" xfId="593"/>
    <cellStyle name="20% - Accent1 7 5 5 3 2" xfId="594"/>
    <cellStyle name="20% - Accent1 7 5 5 4" xfId="595"/>
    <cellStyle name="20% - Accent1 7 5 6" xfId="596"/>
    <cellStyle name="20% - Accent1 7 5 6 2" xfId="597"/>
    <cellStyle name="20% - Accent1 7 5 6 2 2" xfId="598"/>
    <cellStyle name="20% - Accent1 7 5 6 3" xfId="599"/>
    <cellStyle name="20% - Accent1 7 5 7" xfId="600"/>
    <cellStyle name="20% - Accent1 7 5 7 2" xfId="601"/>
    <cellStyle name="20% - Accent1 7 5 8" xfId="602"/>
    <cellStyle name="20% - Accent1 7 5 9" xfId="603"/>
    <cellStyle name="20% - Accent1 7 6" xfId="604"/>
    <cellStyle name="20% - Accent1 7 6 2" xfId="605"/>
    <cellStyle name="20% - Accent1 7 6 2 2" xfId="606"/>
    <cellStyle name="20% - Accent1 7 6 2 2 2" xfId="607"/>
    <cellStyle name="20% - Accent1 7 6 2 2 2 2" xfId="608"/>
    <cellStyle name="20% - Accent1 7 6 2 2 3" xfId="609"/>
    <cellStyle name="20% - Accent1 7 6 2 3" xfId="610"/>
    <cellStyle name="20% - Accent1 7 6 2 3 2" xfId="611"/>
    <cellStyle name="20% - Accent1 7 6 2 4" xfId="612"/>
    <cellStyle name="20% - Accent1 7 6 3" xfId="613"/>
    <cellStyle name="20% - Accent1 7 6 3 2" xfId="614"/>
    <cellStyle name="20% - Accent1 7 6 3 2 2" xfId="615"/>
    <cellStyle name="20% - Accent1 7 6 3 2 2 2" xfId="616"/>
    <cellStyle name="20% - Accent1 7 6 3 2 3" xfId="617"/>
    <cellStyle name="20% - Accent1 7 6 3 3" xfId="618"/>
    <cellStyle name="20% - Accent1 7 6 3 3 2" xfId="619"/>
    <cellStyle name="20% - Accent1 7 6 3 4" xfId="620"/>
    <cellStyle name="20% - Accent1 7 6 4" xfId="621"/>
    <cellStyle name="20% - Accent1 7 6 4 2" xfId="622"/>
    <cellStyle name="20% - Accent1 7 6 4 2 2" xfId="623"/>
    <cellStyle name="20% - Accent1 7 6 4 2 2 2" xfId="624"/>
    <cellStyle name="20% - Accent1 7 6 4 2 3" xfId="625"/>
    <cellStyle name="20% - Accent1 7 6 4 3" xfId="626"/>
    <cellStyle name="20% - Accent1 7 6 4 3 2" xfId="627"/>
    <cellStyle name="20% - Accent1 7 6 4 4" xfId="628"/>
    <cellStyle name="20% - Accent1 7 6 5" xfId="629"/>
    <cellStyle name="20% - Accent1 7 6 5 2" xfId="630"/>
    <cellStyle name="20% - Accent1 7 6 5 2 2" xfId="631"/>
    <cellStyle name="20% - Accent1 7 6 5 2 2 2" xfId="632"/>
    <cellStyle name="20% - Accent1 7 6 5 2 3" xfId="633"/>
    <cellStyle name="20% - Accent1 7 6 5 3" xfId="634"/>
    <cellStyle name="20% - Accent1 7 6 5 3 2" xfId="635"/>
    <cellStyle name="20% - Accent1 7 6 5 4" xfId="636"/>
    <cellStyle name="20% - Accent1 7 6 6" xfId="637"/>
    <cellStyle name="20% - Accent1 7 6 6 2" xfId="638"/>
    <cellStyle name="20% - Accent1 7 6 6 2 2" xfId="639"/>
    <cellStyle name="20% - Accent1 7 6 6 3" xfId="640"/>
    <cellStyle name="20% - Accent1 7 6 7" xfId="641"/>
    <cellStyle name="20% - Accent1 7 6 7 2" xfId="642"/>
    <cellStyle name="20% - Accent1 7 6 8" xfId="643"/>
    <cellStyle name="20% - Accent1 7 6 9" xfId="644"/>
    <cellStyle name="20% - Accent1 7 7" xfId="645"/>
    <cellStyle name="20% - Accent1 7 7 10" xfId="646"/>
    <cellStyle name="20% - Accent1 7 7 2" xfId="647"/>
    <cellStyle name="20% - Accent1 7 7 2 2" xfId="648"/>
    <cellStyle name="20% - Accent1 7 7 2 2 2" xfId="649"/>
    <cellStyle name="20% - Accent1 7 7 2 2 2 2" xfId="650"/>
    <cellStyle name="20% - Accent1 7 7 2 2 3" xfId="651"/>
    <cellStyle name="20% - Accent1 7 7 2 3" xfId="652"/>
    <cellStyle name="20% - Accent1 7 7 2 3 2" xfId="653"/>
    <cellStyle name="20% - Accent1 7 7 2 4" xfId="654"/>
    <cellStyle name="20% - Accent1 7 7 3" xfId="655"/>
    <cellStyle name="20% - Accent1 7 7 3 2" xfId="656"/>
    <cellStyle name="20% - Accent1 7 7 3 2 2" xfId="657"/>
    <cellStyle name="20% - Accent1 7 7 3 2 2 2" xfId="658"/>
    <cellStyle name="20% - Accent1 7 7 3 2 3" xfId="659"/>
    <cellStyle name="20% - Accent1 7 7 3 3" xfId="660"/>
    <cellStyle name="20% - Accent1 7 7 3 3 2" xfId="661"/>
    <cellStyle name="20% - Accent1 7 7 3 4" xfId="662"/>
    <cellStyle name="20% - Accent1 7 7 4" xfId="663"/>
    <cellStyle name="20% - Accent1 7 7 4 2" xfId="664"/>
    <cellStyle name="20% - Accent1 7 7 4 2 2" xfId="665"/>
    <cellStyle name="20% - Accent1 7 7 4 2 2 2" xfId="666"/>
    <cellStyle name="20% - Accent1 7 7 4 2 3" xfId="667"/>
    <cellStyle name="20% - Accent1 7 7 4 3" xfId="668"/>
    <cellStyle name="20% - Accent1 7 7 4 3 2" xfId="669"/>
    <cellStyle name="20% - Accent1 7 7 4 4" xfId="670"/>
    <cellStyle name="20% - Accent1 7 7 5" xfId="671"/>
    <cellStyle name="20% - Accent1 7 7 5 2" xfId="672"/>
    <cellStyle name="20% - Accent1 7 7 5 2 2" xfId="673"/>
    <cellStyle name="20% - Accent1 7 7 5 2 2 2" xfId="674"/>
    <cellStyle name="20% - Accent1 7 7 5 2 3" xfId="675"/>
    <cellStyle name="20% - Accent1 7 7 5 3" xfId="676"/>
    <cellStyle name="20% - Accent1 7 7 5 3 2" xfId="677"/>
    <cellStyle name="20% - Accent1 7 7 5 4" xfId="678"/>
    <cellStyle name="20% - Accent1 7 7 6" xfId="679"/>
    <cellStyle name="20% - Accent1 7 7 6 2" xfId="680"/>
    <cellStyle name="20% - Accent1 7 7 6 2 2" xfId="681"/>
    <cellStyle name="20% - Accent1 7 7 6 2 2 2" xfId="682"/>
    <cellStyle name="20% - Accent1 7 7 6 2 3" xfId="683"/>
    <cellStyle name="20% - Accent1 7 7 6 3" xfId="684"/>
    <cellStyle name="20% - Accent1 7 7 6 3 2" xfId="685"/>
    <cellStyle name="20% - Accent1 7 7 6 4" xfId="686"/>
    <cellStyle name="20% - Accent1 7 7 7" xfId="687"/>
    <cellStyle name="20% - Accent1 7 7 7 2" xfId="688"/>
    <cellStyle name="20% - Accent1 7 7 7 2 2" xfId="689"/>
    <cellStyle name="20% - Accent1 7 7 7 3" xfId="690"/>
    <cellStyle name="20% - Accent1 7 7 8" xfId="691"/>
    <cellStyle name="20% - Accent1 7 7 8 2" xfId="692"/>
    <cellStyle name="20% - Accent1 7 7 9" xfId="693"/>
    <cellStyle name="20% - Accent1 7 8" xfId="694"/>
    <cellStyle name="20% - Accent1 7 8 2" xfId="695"/>
    <cellStyle name="20% - Accent1 7 8 2 2" xfId="696"/>
    <cellStyle name="20% - Accent1 7 8 2 2 2" xfId="697"/>
    <cellStyle name="20% - Accent1 7 8 2 3" xfId="698"/>
    <cellStyle name="20% - Accent1 7 8 3" xfId="699"/>
    <cellStyle name="20% - Accent1 7 8 3 2" xfId="700"/>
    <cellStyle name="20% - Accent1 7 8 4" xfId="701"/>
    <cellStyle name="20% - Accent1 7 9" xfId="702"/>
    <cellStyle name="20% - Accent1 7 9 2" xfId="703"/>
    <cellStyle name="20% - Accent1 7 9 2 2" xfId="704"/>
    <cellStyle name="20% - Accent1 7 9 2 2 2" xfId="705"/>
    <cellStyle name="20% - Accent1 7 9 2 3" xfId="706"/>
    <cellStyle name="20% - Accent1 7 9 3" xfId="707"/>
    <cellStyle name="20% - Accent1 7 9 3 2" xfId="708"/>
    <cellStyle name="20% - Accent1 7 9 4" xfId="709"/>
    <cellStyle name="20% - Accent1 8" xfId="710"/>
    <cellStyle name="20% - Accent1 8 10" xfId="711"/>
    <cellStyle name="20% - Accent1 8 10 2" xfId="712"/>
    <cellStyle name="20% - Accent1 8 10 2 2" xfId="713"/>
    <cellStyle name="20% - Accent1 8 10 2 2 2" xfId="714"/>
    <cellStyle name="20% - Accent1 8 10 2 3" xfId="715"/>
    <cellStyle name="20% - Accent1 8 10 3" xfId="716"/>
    <cellStyle name="20% - Accent1 8 10 3 2" xfId="717"/>
    <cellStyle name="20% - Accent1 8 10 4" xfId="718"/>
    <cellStyle name="20% - Accent1 8 11" xfId="719"/>
    <cellStyle name="20% - Accent1 8 11 2" xfId="720"/>
    <cellStyle name="20% - Accent1 8 11 2 2" xfId="721"/>
    <cellStyle name="20% - Accent1 8 11 2 2 2" xfId="722"/>
    <cellStyle name="20% - Accent1 8 11 2 3" xfId="723"/>
    <cellStyle name="20% - Accent1 8 11 3" xfId="724"/>
    <cellStyle name="20% - Accent1 8 11 3 2" xfId="725"/>
    <cellStyle name="20% - Accent1 8 11 4" xfId="726"/>
    <cellStyle name="20% - Accent1 8 12" xfId="727"/>
    <cellStyle name="20% - Accent1 8 12 2" xfId="728"/>
    <cellStyle name="20% - Accent1 8 12 2 2" xfId="729"/>
    <cellStyle name="20% - Accent1 8 12 2 2 2" xfId="730"/>
    <cellStyle name="20% - Accent1 8 12 2 3" xfId="731"/>
    <cellStyle name="20% - Accent1 8 12 3" xfId="732"/>
    <cellStyle name="20% - Accent1 8 12 3 2" xfId="733"/>
    <cellStyle name="20% - Accent1 8 12 4" xfId="734"/>
    <cellStyle name="20% - Accent1 8 13" xfId="735"/>
    <cellStyle name="20% - Accent1 8 13 2" xfId="736"/>
    <cellStyle name="20% - Accent1 8 13 2 2" xfId="737"/>
    <cellStyle name="20% - Accent1 8 13 2 2 2" xfId="738"/>
    <cellStyle name="20% - Accent1 8 13 2 3" xfId="739"/>
    <cellStyle name="20% - Accent1 8 13 3" xfId="740"/>
    <cellStyle name="20% - Accent1 8 13 3 2" xfId="741"/>
    <cellStyle name="20% - Accent1 8 13 4" xfId="742"/>
    <cellStyle name="20% - Accent1 8 14" xfId="743"/>
    <cellStyle name="20% - Accent1 8 14 2" xfId="744"/>
    <cellStyle name="20% - Accent1 8 14 2 2" xfId="745"/>
    <cellStyle name="20% - Accent1 8 14 3" xfId="746"/>
    <cellStyle name="20% - Accent1 8 15" xfId="747"/>
    <cellStyle name="20% - Accent1 8 15 2" xfId="748"/>
    <cellStyle name="20% - Accent1 8 16" xfId="749"/>
    <cellStyle name="20% - Accent1 8 16 2" xfId="750"/>
    <cellStyle name="20% - Accent1 8 17" xfId="751"/>
    <cellStyle name="20% - Accent1 8 18" xfId="752"/>
    <cellStyle name="20% - Accent1 8 2" xfId="753"/>
    <cellStyle name="20% - Accent1 8 2 10" xfId="754"/>
    <cellStyle name="20% - Accent1 8 2 2" xfId="755"/>
    <cellStyle name="20% - Accent1 8 2 2 2" xfId="756"/>
    <cellStyle name="20% - Accent1 8 2 2 2 2" xfId="757"/>
    <cellStyle name="20% - Accent1 8 2 2 2 2 2" xfId="758"/>
    <cellStyle name="20% - Accent1 8 2 2 2 3" xfId="759"/>
    <cellStyle name="20% - Accent1 8 2 2 3" xfId="760"/>
    <cellStyle name="20% - Accent1 8 2 2 3 2" xfId="761"/>
    <cellStyle name="20% - Accent1 8 2 2 4" xfId="762"/>
    <cellStyle name="20% - Accent1 8 2 2 4 2" xfId="763"/>
    <cellStyle name="20% - Accent1 8 2 2 5" xfId="764"/>
    <cellStyle name="20% - Accent1 8 2 3" xfId="765"/>
    <cellStyle name="20% - Accent1 8 2 3 2" xfId="766"/>
    <cellStyle name="20% - Accent1 8 2 3 2 2" xfId="767"/>
    <cellStyle name="20% - Accent1 8 2 3 2 2 2" xfId="768"/>
    <cellStyle name="20% - Accent1 8 2 3 2 3" xfId="769"/>
    <cellStyle name="20% - Accent1 8 2 3 3" xfId="770"/>
    <cellStyle name="20% - Accent1 8 2 3 3 2" xfId="771"/>
    <cellStyle name="20% - Accent1 8 2 3 4" xfId="772"/>
    <cellStyle name="20% - Accent1 8 2 4" xfId="773"/>
    <cellStyle name="20% - Accent1 8 2 4 2" xfId="774"/>
    <cellStyle name="20% - Accent1 8 2 4 2 2" xfId="775"/>
    <cellStyle name="20% - Accent1 8 2 4 2 2 2" xfId="776"/>
    <cellStyle name="20% - Accent1 8 2 4 2 3" xfId="777"/>
    <cellStyle name="20% - Accent1 8 2 4 3" xfId="778"/>
    <cellStyle name="20% - Accent1 8 2 4 3 2" xfId="779"/>
    <cellStyle name="20% - Accent1 8 2 4 4" xfId="780"/>
    <cellStyle name="20% - Accent1 8 2 5" xfId="781"/>
    <cellStyle name="20% - Accent1 8 2 5 2" xfId="782"/>
    <cellStyle name="20% - Accent1 8 2 5 2 2" xfId="783"/>
    <cellStyle name="20% - Accent1 8 2 5 2 2 2" xfId="784"/>
    <cellStyle name="20% - Accent1 8 2 5 2 3" xfId="785"/>
    <cellStyle name="20% - Accent1 8 2 5 3" xfId="786"/>
    <cellStyle name="20% - Accent1 8 2 5 3 2" xfId="787"/>
    <cellStyle name="20% - Accent1 8 2 5 4" xfId="788"/>
    <cellStyle name="20% - Accent1 8 2 6" xfId="789"/>
    <cellStyle name="20% - Accent1 8 2 6 2" xfId="790"/>
    <cellStyle name="20% - Accent1 8 2 6 2 2" xfId="791"/>
    <cellStyle name="20% - Accent1 8 2 6 3" xfId="792"/>
    <cellStyle name="20% - Accent1 8 2 7" xfId="793"/>
    <cellStyle name="20% - Accent1 8 2 7 2" xfId="794"/>
    <cellStyle name="20% - Accent1 8 2 8" xfId="795"/>
    <cellStyle name="20% - Accent1 8 2 8 2" xfId="796"/>
    <cellStyle name="20% - Accent1 8 2 9" xfId="797"/>
    <cellStyle name="20% - Accent1 8 3" xfId="798"/>
    <cellStyle name="20% - Accent1 8 3 10" xfId="799"/>
    <cellStyle name="20% - Accent1 8 3 10 2" xfId="800"/>
    <cellStyle name="20% - Accent1 8 3 11" xfId="801"/>
    <cellStyle name="20% - Accent1 8 3 12" xfId="802"/>
    <cellStyle name="20% - Accent1 8 3 2" xfId="803"/>
    <cellStyle name="20% - Accent1 8 3 2 2" xfId="804"/>
    <cellStyle name="20% - Accent1 8 3 2 2 2" xfId="805"/>
    <cellStyle name="20% - Accent1 8 3 2 2 2 2" xfId="806"/>
    <cellStyle name="20% - Accent1 8 3 2 2 2 2 2" xfId="807"/>
    <cellStyle name="20% - Accent1 8 3 2 2 2 3" xfId="808"/>
    <cellStyle name="20% - Accent1 8 3 2 2 3" xfId="809"/>
    <cellStyle name="20% - Accent1 8 3 2 2 3 2" xfId="810"/>
    <cellStyle name="20% - Accent1 8 3 2 2 4" xfId="811"/>
    <cellStyle name="20% - Accent1 8 3 2 3" xfId="812"/>
    <cellStyle name="20% - Accent1 8 3 2 3 2" xfId="813"/>
    <cellStyle name="20% - Accent1 8 3 2 3 2 2" xfId="814"/>
    <cellStyle name="20% - Accent1 8 3 2 3 2 2 2" xfId="815"/>
    <cellStyle name="20% - Accent1 8 3 2 3 2 3" xfId="816"/>
    <cellStyle name="20% - Accent1 8 3 2 3 3" xfId="817"/>
    <cellStyle name="20% - Accent1 8 3 2 3 3 2" xfId="818"/>
    <cellStyle name="20% - Accent1 8 3 2 3 4" xfId="819"/>
    <cellStyle name="20% - Accent1 8 3 2 4" xfId="820"/>
    <cellStyle name="20% - Accent1 8 3 2 4 2" xfId="821"/>
    <cellStyle name="20% - Accent1 8 3 2 4 2 2" xfId="822"/>
    <cellStyle name="20% - Accent1 8 3 2 4 2 2 2" xfId="823"/>
    <cellStyle name="20% - Accent1 8 3 2 4 2 3" xfId="824"/>
    <cellStyle name="20% - Accent1 8 3 2 4 3" xfId="825"/>
    <cellStyle name="20% - Accent1 8 3 2 4 3 2" xfId="826"/>
    <cellStyle name="20% - Accent1 8 3 2 4 4" xfId="827"/>
    <cellStyle name="20% - Accent1 8 3 2 5" xfId="828"/>
    <cellStyle name="20% - Accent1 8 3 2 5 2" xfId="829"/>
    <cellStyle name="20% - Accent1 8 3 2 5 2 2" xfId="830"/>
    <cellStyle name="20% - Accent1 8 3 2 5 2 2 2" xfId="831"/>
    <cellStyle name="20% - Accent1 8 3 2 5 2 3" xfId="832"/>
    <cellStyle name="20% - Accent1 8 3 2 5 3" xfId="833"/>
    <cellStyle name="20% - Accent1 8 3 2 5 3 2" xfId="834"/>
    <cellStyle name="20% - Accent1 8 3 2 5 4" xfId="835"/>
    <cellStyle name="20% - Accent1 8 3 2 6" xfId="836"/>
    <cellStyle name="20% - Accent1 8 3 2 6 2" xfId="837"/>
    <cellStyle name="20% - Accent1 8 3 2 6 2 2" xfId="838"/>
    <cellStyle name="20% - Accent1 8 3 2 6 3" xfId="839"/>
    <cellStyle name="20% - Accent1 8 3 2 7" xfId="840"/>
    <cellStyle name="20% - Accent1 8 3 2 7 2" xfId="841"/>
    <cellStyle name="20% - Accent1 8 3 2 8" xfId="842"/>
    <cellStyle name="20% - Accent1 8 3 2 9" xfId="843"/>
    <cellStyle name="20% - Accent1 8 3 3" xfId="844"/>
    <cellStyle name="20% - Accent1 8 3 3 2" xfId="845"/>
    <cellStyle name="20% - Accent1 8 3 3 2 2" xfId="846"/>
    <cellStyle name="20% - Accent1 8 3 3 2 2 2 2" xfId="847"/>
    <cellStyle name="20% - Accent1 8 3 3 2 2 3" xfId="848"/>
    <cellStyle name="20% - Accent1 8 3 3 2 3" xfId="849"/>
    <cellStyle name="20% - Accent1 8 3 3 2 3 2" xfId="850"/>
    <cellStyle name="20% - Accent1 8 3 3 2 4" xfId="851"/>
    <cellStyle name="20% - Accent1 8 3 3 3" xfId="852"/>
    <cellStyle name="20% - Accent1 8 3 3 3 2" xfId="853"/>
    <cellStyle name="20% - Accent1 8 3 3 3 2 2" xfId="854"/>
    <cellStyle name="20% - Accent1 8 3 3 3 2 2 2" xfId="855"/>
    <cellStyle name="20% - Accent1 8 3 3 3 2 3" xfId="856"/>
    <cellStyle name="20% - Accent1 8 3 3 3 3" xfId="857"/>
    <cellStyle name="20% - Accent1 8 3 3 3 3 2" xfId="858"/>
    <cellStyle name="20% - Accent1 8 3 3 3 4" xfId="859"/>
    <cellStyle name="20% - Accent1 8 3 3 4" xfId="860"/>
    <cellStyle name="20% - Accent1 8 3 3 4 2" xfId="861"/>
    <cellStyle name="20% - Accent1 8 3 3 4 2 2" xfId="862"/>
    <cellStyle name="20% - Accent1 8 3 3 4 2 2 2" xfId="863"/>
    <cellStyle name="20% - Accent1 8 3 3 4 2 3" xfId="864"/>
    <cellStyle name="20% - Accent1 8 3 3 4 3" xfId="865"/>
    <cellStyle name="20% - Accent1 8 3 3 4 3 2" xfId="866"/>
    <cellStyle name="20% - Accent1 8 3 3 4 4" xfId="867"/>
    <cellStyle name="20% - Accent1 8 3 3 5" xfId="868"/>
    <cellStyle name="20% - Accent1 8 3 3 5 2" xfId="869"/>
    <cellStyle name="20% - Accent1 8 3 3 5 2 2" xfId="870"/>
    <cellStyle name="20% - Accent1 8 3 3 5 3" xfId="871"/>
    <cellStyle name="20% - Accent1 8 3 3 6" xfId="872"/>
    <cellStyle name="20% - Accent1 8 3 3 6 2" xfId="873"/>
    <cellStyle name="20% - Accent1 8 3 3 7" xfId="874"/>
    <cellStyle name="20% - Accent1 8 3 4" xfId="875"/>
    <cellStyle name="20% - Accent1 8 3 4 2" xfId="876"/>
    <cellStyle name="20% - Accent1 8 3 4 2 2" xfId="877"/>
    <cellStyle name="20% - Accent1 8 3 4 2 2 2" xfId="878"/>
    <cellStyle name="20% - Accent1 8 3 4 2 3" xfId="879"/>
    <cellStyle name="20% - Accent1 8 3 4 3" xfId="880"/>
    <cellStyle name="20% - Accent1 8 3 4 3 2" xfId="881"/>
    <cellStyle name="20% - Accent1 8 3 4 4" xfId="882"/>
    <cellStyle name="20% - Accent1 8 3 5 2" xfId="883"/>
    <cellStyle name="20% - Accent1 8 3 5 2 2" xfId="884"/>
    <cellStyle name="20% - Accent1 8 3 5 2 2 2" xfId="885"/>
    <cellStyle name="20% - Accent1 8 3 5 2 3" xfId="886"/>
    <cellStyle name="20% - Accent1 8 3 5 3" xfId="887"/>
    <cellStyle name="20% - Accent1 8 3 5 3 2" xfId="888"/>
    <cellStyle name="20% - Accent1 8 3 5 4" xfId="889"/>
    <cellStyle name="20% - Accent1 8 3 6" xfId="890"/>
    <cellStyle name="20% - Accent1 8 3 6 2" xfId="891"/>
    <cellStyle name="20% - Accent1 8 3 6 2 2" xfId="892"/>
    <cellStyle name="20% - Accent1 8 3 6 2 2 2" xfId="893"/>
    <cellStyle name="20% - Accent1 8 3 6 2 3" xfId="894"/>
    <cellStyle name="20% - Accent1 8 3 6 3" xfId="895"/>
    <cellStyle name="20% - Accent1 8 3 6 3 2" xfId="896"/>
    <cellStyle name="20% - Accent1 8 3 6 4" xfId="897"/>
    <cellStyle name="20% - Accent1 8 3 7" xfId="898"/>
    <cellStyle name="20% - Accent1 8 3 7 2" xfId="899"/>
    <cellStyle name="20% - Accent1 8 3 7 2 2" xfId="900"/>
    <cellStyle name="20% - Accent1 8 3 7 2 2 2" xfId="901"/>
    <cellStyle name="20% - Accent1 8 3 7 2 3" xfId="902"/>
    <cellStyle name="20% - Accent1 8 3 7 3" xfId="903"/>
    <cellStyle name="20% - Accent1 8 3 7 3 2" xfId="904"/>
    <cellStyle name="20% - Accent1 8 3 7 4" xfId="905"/>
    <cellStyle name="20% - Accent1 8 3 8" xfId="906"/>
    <cellStyle name="20% - Accent1 8 3 8 2" xfId="907"/>
    <cellStyle name="20% - Accent1 8 3 8 2 2" xfId="908"/>
    <cellStyle name="20% - Accent1 8 3 8 3" xfId="909"/>
    <cellStyle name="20% - Accent1 8 3 9" xfId="910"/>
    <cellStyle name="20% - Accent1 8 3 9 2" xfId="911"/>
    <cellStyle name="20% - Accent1 8 4" xfId="912"/>
    <cellStyle name="20% - Accent1 8 4 2" xfId="913"/>
    <cellStyle name="20% - Accent1 8 4 2 2" xfId="914"/>
    <cellStyle name="20% - Accent1 8 4 2 2 2" xfId="915"/>
    <cellStyle name="20% - Accent1 8 4 2 2 2 2" xfId="916"/>
    <cellStyle name="20% - Accent1 8 4 2 2 3" xfId="917"/>
    <cellStyle name="20% - Accent1 8 4 2 3" xfId="918"/>
    <cellStyle name="20% - Accent1 8 4 2 3 2" xfId="919"/>
    <cellStyle name="20% - Accent1 8 4 2 4" xfId="920"/>
    <cellStyle name="20% - Accent1 8 4 3" xfId="921"/>
    <cellStyle name="20% - Accent1 8 4 3 2" xfId="922"/>
    <cellStyle name="20% - Accent1 8 4 3 2 2" xfId="923"/>
    <cellStyle name="20% - Accent1 8 4 3 2 2 2" xfId="924"/>
    <cellStyle name="20% - Accent1 8 4 3 2 3" xfId="925"/>
    <cellStyle name="20% - Accent1 8 4 3 3" xfId="926"/>
    <cellStyle name="20% - Accent1 8 4 3 3 2" xfId="927"/>
    <cellStyle name="20% - Accent1 8 4 3 4" xfId="928"/>
    <cellStyle name="20% - Accent1 8 4 4" xfId="929"/>
    <cellStyle name="20% - Accent1 8 4 4 2" xfId="930"/>
    <cellStyle name="20% - Accent1 8 4 4 2 2" xfId="931"/>
    <cellStyle name="20% - Accent1 8 4 4 2 2 2" xfId="932"/>
    <cellStyle name="20% - Accent1 8 4 4 2 3" xfId="933"/>
    <cellStyle name="20% - Accent1 8 4 4 3" xfId="934"/>
    <cellStyle name="20% - Accent1 8 4 4 3 2" xfId="935"/>
    <cellStyle name="20% - Accent1 8 4 4 4" xfId="936"/>
    <cellStyle name="20% - Accent1 8 4 5" xfId="937"/>
    <cellStyle name="20% - Accent1 8 4 5 2" xfId="938"/>
    <cellStyle name="20% - Accent1 8 4 5 2 2" xfId="939"/>
    <cellStyle name="20% - Accent1 8 4 5 2 2 2" xfId="940"/>
    <cellStyle name="20% - Accent1 8 4 5 2 3" xfId="941"/>
    <cellStyle name="20% - Accent1 8 4 5 3" xfId="942"/>
    <cellStyle name="20% - Accent1 8 4 5 3 2" xfId="943"/>
    <cellStyle name="20% - Accent1 8 4 5 4" xfId="944"/>
    <cellStyle name="20% - Accent1 8 4 6" xfId="945"/>
    <cellStyle name="20% - Accent1 8 4 6 2" xfId="946"/>
    <cellStyle name="20% - Accent1 8 4 6 2 2" xfId="947"/>
    <cellStyle name="20% - Accent1 8 4 6 3" xfId="948"/>
    <cellStyle name="20% - Accent1 8 4 7" xfId="949"/>
    <cellStyle name="20% - Accent1 8 4 7 2" xfId="950"/>
    <cellStyle name="20% - Accent1 8 4 8" xfId="951"/>
    <cellStyle name="20% - Accent1 8 4 9" xfId="952"/>
    <cellStyle name="20% - Accent1 8 5" xfId="953"/>
    <cellStyle name="20% - Accent1 8 5 2" xfId="954"/>
    <cellStyle name="20% - Accent1 8 5 2 2" xfId="955"/>
    <cellStyle name="20% - Accent1 8 5 2 2 2" xfId="956"/>
    <cellStyle name="20% - Accent1 8 5 2 2 2 2" xfId="957"/>
    <cellStyle name="20% - Accent1 8 5 2 2 3" xfId="958"/>
    <cellStyle name="20% - Accent1 8 5 2 3" xfId="959"/>
    <cellStyle name="20% - Accent1 8 5 2 3 2" xfId="960"/>
    <cellStyle name="20% - Accent1 8 5 2 4" xfId="961"/>
    <cellStyle name="20% - Accent1 8 5 3" xfId="962"/>
    <cellStyle name="20% - Accent1 8 5 3 2" xfId="963"/>
    <cellStyle name="20% - Accent1 8 5 3 2 2" xfId="964"/>
    <cellStyle name="20% - Accent1 8 5 3 2 2 2" xfId="965"/>
    <cellStyle name="20% - Accent1 8 5 3 2 3" xfId="966"/>
    <cellStyle name="20% - Accent1 8 5 3 3" xfId="967"/>
    <cellStyle name="20% - Accent1 8 5 3 3 2" xfId="968"/>
    <cellStyle name="20% - Accent1 8 5 3 4" xfId="969"/>
    <cellStyle name="20% - Accent1 8 5 4" xfId="970"/>
    <cellStyle name="20% - Accent1 8 5 4 2" xfId="971"/>
    <cellStyle name="20% - Accent1 8 5 4 2 2" xfId="972"/>
    <cellStyle name="20% - Accent1 8 5 4 2 2 2" xfId="973"/>
    <cellStyle name="20% - Accent1 8 5 4 2 3" xfId="974"/>
    <cellStyle name="20% - Accent1 8 5 4 3" xfId="975"/>
    <cellStyle name="20% - Accent1 8 5 4 3 2" xfId="976"/>
    <cellStyle name="20% - Accent1 8 5 4 4" xfId="977"/>
    <cellStyle name="20% - Accent1 8 5 5" xfId="978"/>
    <cellStyle name="20% - Accent1 8 5 5 2" xfId="979"/>
    <cellStyle name="20% - Accent1 8 5 5 2 2" xfId="980"/>
    <cellStyle name="20% - Accent1 8 5 5 2 2 2" xfId="981"/>
    <cellStyle name="20% - Accent1 8 5 5 2 3" xfId="982"/>
    <cellStyle name="20% - Accent1 8 5 5 3" xfId="983"/>
    <cellStyle name="20% - Accent1 8 5 5 3 2" xfId="984"/>
    <cellStyle name="20% - Accent1 8 5 5 4" xfId="985"/>
    <cellStyle name="20% - Accent1 8 5 6" xfId="986"/>
    <cellStyle name="20% - Accent1 8 5 6 2" xfId="987"/>
    <cellStyle name="20% - Accent1 8 5 6 2 2" xfId="988"/>
    <cellStyle name="20% - Accent1 8 5 6 3" xfId="989"/>
    <cellStyle name="20% - Accent1 8 5 7" xfId="990"/>
    <cellStyle name="20% - Accent1 8 5 7 2" xfId="991"/>
    <cellStyle name="20% - Accent1 8 5 8" xfId="992"/>
    <cellStyle name="20% - Accent1 8 5 9" xfId="993"/>
    <cellStyle name="20% - Accent1 8 6" xfId="994"/>
    <cellStyle name="20% - Accent1 8 6 2" xfId="995"/>
    <cellStyle name="20% - Accent1 8 6 2 2" xfId="996"/>
    <cellStyle name="20% - Accent1 8 6 2 2 2" xfId="997"/>
    <cellStyle name="20% - Accent1 8 6 2 2 2 2" xfId="998"/>
    <cellStyle name="20% - Accent1 8 6 2 2 3" xfId="999"/>
    <cellStyle name="20% - Accent1 8 6 2 3" xfId="1000"/>
    <cellStyle name="20% - Accent1 8 6 2 3 2" xfId="1001"/>
    <cellStyle name="20% - Accent1 8 6 2 4" xfId="1002"/>
    <cellStyle name="20% - Accent1 8 6 3" xfId="1003"/>
    <cellStyle name="20% - Accent1 8 6 3 2" xfId="1004"/>
    <cellStyle name="20% - Accent1 8 6 3 2 2" xfId="1005"/>
    <cellStyle name="20% - Accent1 8 6 3 2 2 2" xfId="1006"/>
    <cellStyle name="20% - Accent1 8 6 3 2 3" xfId="1007"/>
    <cellStyle name="20% - Accent1 8 6 3 3" xfId="1008"/>
    <cellStyle name="20% - Accent1 8 6 3 3 2" xfId="1009"/>
    <cellStyle name="20% - Accent1 8 6 3 4" xfId="1010"/>
    <cellStyle name="20% - Accent1 8 6 4" xfId="1011"/>
    <cellStyle name="20% - Accent1 8 6 4 2" xfId="1012"/>
    <cellStyle name="20% - Accent1 8 6 4 2 2" xfId="1013"/>
    <cellStyle name="20% - Accent1 8 6 4 2 2 2" xfId="1014"/>
    <cellStyle name="20% - Accent1 8 6 4 2 3" xfId="1015"/>
    <cellStyle name="20% - Accent1 8 6 4 3" xfId="1016"/>
    <cellStyle name="20% - Accent1 8 6 4 3 2" xfId="1017"/>
    <cellStyle name="20% - Accent1 8 6 4 4" xfId="1018"/>
    <cellStyle name="20% - Accent1 8 6 5" xfId="1019"/>
    <cellStyle name="20% - Accent1 8 6 5 2" xfId="1020"/>
    <cellStyle name="20% - Accent1 8 6 5 2 2" xfId="1021"/>
    <cellStyle name="20% - Accent1 8 6 5 2 2 2" xfId="1022"/>
    <cellStyle name="20% - Accent1 8 6 5 2 3" xfId="1023"/>
    <cellStyle name="20% - Accent1 8 6 5 3" xfId="1024"/>
    <cellStyle name="20% - Accent1 8 6 5 3 2" xfId="1025"/>
    <cellStyle name="20% - Accent1 8 6 5 4" xfId="1026"/>
    <cellStyle name="20% - Accent1 8 6 6" xfId="1027"/>
    <cellStyle name="20% - Accent1 8 6 6 2" xfId="1028"/>
    <cellStyle name="20% - Accent1 8 6 6 2 2" xfId="1029"/>
    <cellStyle name="20% - Accent1 8 6 6 3" xfId="1030"/>
    <cellStyle name="20% - Accent1 8 6 7" xfId="1031"/>
    <cellStyle name="20% - Accent1 8 6 7 2" xfId="1032"/>
    <cellStyle name="20% - Accent1 8 6 8" xfId="1033"/>
    <cellStyle name="20% - Accent1 8 6 9" xfId="1034"/>
    <cellStyle name="20% - Accent1 8 7" xfId="1035"/>
    <cellStyle name="20% - Accent1 8 7 10" xfId="1036"/>
    <cellStyle name="20% - Accent1 8 7 2" xfId="1037"/>
    <cellStyle name="20% - Accent1 8 7 2 2" xfId="1038"/>
    <cellStyle name="20% - Accent1 8 7 2 2 2" xfId="1039"/>
    <cellStyle name="20% - Accent1 8 7 2 2 2 2" xfId="1040"/>
    <cellStyle name="20% - Accent1 8 7 2 2 3" xfId="1041"/>
    <cellStyle name="20% - Accent1 8 7 2 3" xfId="1042"/>
    <cellStyle name="20% - Accent1 8 7 2 3 2" xfId="1043"/>
    <cellStyle name="20% - Accent1 8 7 2 4" xfId="1044"/>
    <cellStyle name="20% - Accent1 8 7 3" xfId="1045"/>
    <cellStyle name="20% - Accent1 8 7 3 2" xfId="1046"/>
    <cellStyle name="20% - Accent1 8 7 3 2 2" xfId="1047"/>
    <cellStyle name="20% - Accent1 8 7 3 2 2 2" xfId="1048"/>
    <cellStyle name="20% - Accent1 8 7 3 2 3" xfId="1049"/>
    <cellStyle name="20% - Accent1 8 7 3 3" xfId="1050"/>
    <cellStyle name="20% - Accent1 8 7 3 3 2" xfId="1051"/>
    <cellStyle name="20% - Accent1 8 7 3 4" xfId="1052"/>
    <cellStyle name="20% - Accent1 8 7 4" xfId="1053"/>
    <cellStyle name="20% - Accent1 8 7 4 2" xfId="1054"/>
    <cellStyle name="20% - Accent1 8 7 4 2 2" xfId="1055"/>
    <cellStyle name="20% - Accent1 8 7 4 2 2 2" xfId="1056"/>
    <cellStyle name="20% - Accent1 8 7 4 2 3" xfId="1057"/>
    <cellStyle name="20% - Accent1 8 7 4 3" xfId="1058"/>
    <cellStyle name="20% - Accent1 8 7 4 3 2" xfId="1059"/>
    <cellStyle name="20% - Accent1 8 7 4 4" xfId="1060"/>
    <cellStyle name="20% - Accent1 8 7 5" xfId="1061"/>
    <cellStyle name="20% - Accent1 8 7 5 2" xfId="1062"/>
    <cellStyle name="20% - Accent1 8 7 5 2 2" xfId="1063"/>
    <cellStyle name="20% - Accent1 8 7 5 2 2 2" xfId="1064"/>
    <cellStyle name="20% - Accent1 8 7 5 2 3" xfId="1065"/>
    <cellStyle name="20% - Accent1 8 7 5 3" xfId="1066"/>
    <cellStyle name="20% - Accent1 8 7 5 3 2" xfId="1067"/>
    <cellStyle name="20% - Accent1 8 7 5 4" xfId="1068"/>
    <cellStyle name="20% - Accent1 8 7 6" xfId="1069"/>
    <cellStyle name="20% - Accent1 8 7 6 2" xfId="1070"/>
    <cellStyle name="20% - Accent1 8 7 6 2 2" xfId="1071"/>
    <cellStyle name="20% - Accent1 8 7 6 2 2 2" xfId="1072"/>
    <cellStyle name="20% - Accent1 8 7 6 2 3" xfId="1073"/>
    <cellStyle name="20% - Accent1 8 7 6 3" xfId="1074"/>
    <cellStyle name="20% - Accent1 8 7 6 3 2" xfId="1075"/>
    <cellStyle name="20% - Accent1 8 7 6 4" xfId="1076"/>
    <cellStyle name="20% - Accent1 8 7 7" xfId="1077"/>
    <cellStyle name="20% - Accent1 8 7 7 2" xfId="1078"/>
    <cellStyle name="20% - Accent1 8 7 7 2 2" xfId="1079"/>
    <cellStyle name="20% - Accent1 8 7 7 3" xfId="1080"/>
    <cellStyle name="20% - Accent1 8 7 8" xfId="1081"/>
    <cellStyle name="20% - Accent1 8 7 8 2" xfId="1082"/>
    <cellStyle name="20% - Accent1 8 7 9" xfId="1083"/>
    <cellStyle name="20% - Accent1 8 8" xfId="1084"/>
    <cellStyle name="20% - Accent1 8 8 2" xfId="1085"/>
    <cellStyle name="20% - Accent1 8 8 2 2" xfId="1086"/>
    <cellStyle name="20% - Accent1 8 8 2 2 2" xfId="1087"/>
    <cellStyle name="20% - Accent1 8 8 2 3" xfId="1088"/>
    <cellStyle name="20% - Accent1 8 8 3" xfId="1089"/>
    <cellStyle name="20% - Accent1 8 8 3 2" xfId="1090"/>
    <cellStyle name="20% - Accent1 8 8 4" xfId="1091"/>
    <cellStyle name="20% - Accent1 8 9" xfId="1092"/>
    <cellStyle name="20% - Accent1 8 9 2" xfId="1093"/>
    <cellStyle name="20% - Accent1 8 9 2 2" xfId="1094"/>
    <cellStyle name="20% - Accent1 8 9 2 2 2" xfId="1095"/>
    <cellStyle name="20% - Accent1 8 9 2 3" xfId="1096"/>
    <cellStyle name="20% - Accent1 8 9 3" xfId="1097"/>
    <cellStyle name="20% - Accent1 8 9 3 2" xfId="1098"/>
    <cellStyle name="20% - Accent1 8 9 4" xfId="1099"/>
    <cellStyle name="20% - Accent1 9" xfId="1100"/>
    <cellStyle name="20% - Accent1 9 10" xfId="1101"/>
    <cellStyle name="20% - Accent1 9 10 2" xfId="1102"/>
    <cellStyle name="20% - Accent1 9 10 2 2" xfId="1103"/>
    <cellStyle name="20% - Accent1 9 10 2 2 2" xfId="1104"/>
    <cellStyle name="20% - Accent1 9 10 2 3" xfId="1105"/>
    <cellStyle name="20% - Accent1 9 10 3" xfId="1106"/>
    <cellStyle name="20% - Accent1 9 10 3 2" xfId="1107"/>
    <cellStyle name="20% - Accent1 9 10 4" xfId="1108"/>
    <cellStyle name="20% - Accent1 9 11" xfId="1109"/>
    <cellStyle name="20% - Accent1 9 11 2" xfId="1110"/>
    <cellStyle name="20% - Accent1 9 11 2 2" xfId="1111"/>
    <cellStyle name="20% - Accent1 9 11 2 2 2" xfId="1112"/>
    <cellStyle name="20% - Accent1 9 11 2 3" xfId="1113"/>
    <cellStyle name="20% - Accent1 9 11 3" xfId="1114"/>
    <cellStyle name="20% - Accent1 9 11 3 2" xfId="1115"/>
    <cellStyle name="20% - Accent1 9 11 4" xfId="1116"/>
    <cellStyle name="20% - Accent1 9 12" xfId="1117"/>
    <cellStyle name="20% - Accent1 9 12 2" xfId="1118"/>
    <cellStyle name="20% - Accent1 9 12 2 2" xfId="1119"/>
    <cellStyle name="20% - Accent1 9 12 2 2 2" xfId="1120"/>
    <cellStyle name="20% - Accent1 9 12 2 3" xfId="1121"/>
    <cellStyle name="20% - Accent1 9 12 3" xfId="1122"/>
    <cellStyle name="20% - Accent1 9 12 3 2" xfId="1123"/>
    <cellStyle name="20% - Accent1 9 12 4" xfId="1124"/>
    <cellStyle name="20% - Accent1 9 13" xfId="1125"/>
    <cellStyle name="20% - Accent1 9 13 2" xfId="1126"/>
    <cellStyle name="20% - Accent1 9 13 2 2" xfId="1127"/>
    <cellStyle name="20% - Accent1 9 13 2 2 2" xfId="1128"/>
    <cellStyle name="20% - Accent1 9 13 2 3" xfId="1129"/>
    <cellStyle name="20% - Accent1 9 13 3" xfId="1130"/>
    <cellStyle name="20% - Accent1 9 13 3 2" xfId="1131"/>
    <cellStyle name="20% - Accent1 9 13 4" xfId="1132"/>
    <cellStyle name="20% - Accent1 9 14" xfId="1133"/>
    <cellStyle name="20% - Accent1 9 14 2" xfId="1134"/>
    <cellStyle name="20% - Accent1 9 14 2 2" xfId="1135"/>
    <cellStyle name="20% - Accent1 9 14 3" xfId="1136"/>
    <cellStyle name="20% - Accent1 9 15" xfId="1137"/>
    <cellStyle name="20% - Accent1 9 15 2" xfId="1138"/>
    <cellStyle name="20% - Accent1 9 16" xfId="1139"/>
    <cellStyle name="20% - Accent1 9 16 2" xfId="1140"/>
    <cellStyle name="20% - Accent1 9 17" xfId="1141"/>
    <cellStyle name="20% - Accent1 9 18" xfId="1142"/>
    <cellStyle name="20% - Accent1 9 2" xfId="1143"/>
    <cellStyle name="20% - Accent1 9 2 10" xfId="1144"/>
    <cellStyle name="20% - Accent1 9 2 2" xfId="1145"/>
    <cellStyle name="20% - Accent1 9 2 2 2" xfId="1146"/>
    <cellStyle name="20% - Accent1 9 2 2 2 2" xfId="1147"/>
    <cellStyle name="20% - Accent1 9 2 2 2 2 2" xfId="1148"/>
    <cellStyle name="20% - Accent1 9 2 2 2 3" xfId="1149"/>
    <cellStyle name="20% - Accent1 9 2 2 3" xfId="1150"/>
    <cellStyle name="20% - Accent1 9 2 2 3 2" xfId="1151"/>
    <cellStyle name="20% - Accent1 9 2 2 4" xfId="1152"/>
    <cellStyle name="20% - Accent1 9 2 3" xfId="1153"/>
    <cellStyle name="20% - Accent1 9 2 3 2" xfId="1154"/>
    <cellStyle name="20% - Accent1 9 2 3 2 2" xfId="1155"/>
    <cellStyle name="20% - Accent1 9 2 3 2 2 2" xfId="1156"/>
    <cellStyle name="20% - Accent1 9 2 3 2 3" xfId="1157"/>
    <cellStyle name="20% - Accent1 9 2 3 3" xfId="1158"/>
    <cellStyle name="20% - Accent1 9 2 3 3 2" xfId="1159"/>
    <cellStyle name="20% - Accent1 9 2 3 4" xfId="1160"/>
    <cellStyle name="20% - Accent1 9 2 4" xfId="1161"/>
    <cellStyle name="20% - Accent1 9 2 4 2" xfId="1162"/>
    <cellStyle name="20% - Accent1 9 2 4 2 2" xfId="1163"/>
    <cellStyle name="20% - Accent1 9 2 4 2 2 2" xfId="1164"/>
    <cellStyle name="20% - Accent1 9 2 4 2 3" xfId="1165"/>
    <cellStyle name="20% - Accent1 9 2 4 3" xfId="1166"/>
    <cellStyle name="20% - Accent1 9 2 4 3 2" xfId="1167"/>
    <cellStyle name="20% - Accent1 9 2 4 4" xfId="1168"/>
    <cellStyle name="20% - Accent1 9 2 5" xfId="1169"/>
    <cellStyle name="20% - Accent1 9 2 5 2" xfId="1170"/>
    <cellStyle name="20% - Accent1 9 2 5 2 2" xfId="1171"/>
    <cellStyle name="20% - Accent1 9 2 5 2 2 2" xfId="1172"/>
    <cellStyle name="20% - Accent1 9 2 5 2 3" xfId="1173"/>
    <cellStyle name="20% - Accent1 9 2 5 3" xfId="1174"/>
    <cellStyle name="20% - Accent1 9 2 5 3 2" xfId="1175"/>
    <cellStyle name="20% - Accent1 9 2 5 4" xfId="1176"/>
    <cellStyle name="20% - Accent1 9 2 6" xfId="1177"/>
    <cellStyle name="20% - Accent1 9 2 6 2" xfId="1178"/>
    <cellStyle name="20% - Accent1 9 2 6 2 2" xfId="1179"/>
    <cellStyle name="20% - Accent1 9 2 6 3" xfId="1180"/>
    <cellStyle name="20% - Accent1 9 2 7" xfId="1181"/>
    <cellStyle name="20% - Accent1 9 2 7 2" xfId="1182"/>
    <cellStyle name="20% - Accent1 9 2 8" xfId="1183"/>
    <cellStyle name="20% - Accent1 9 2 8 2" xfId="1184"/>
    <cellStyle name="20% - Accent1 9 2 9" xfId="1185"/>
    <cellStyle name="20% - Accent1 9 3" xfId="1186"/>
    <cellStyle name="20% - Accent1 9 3 10" xfId="1187"/>
    <cellStyle name="20% - Accent1 9 3 11" xfId="1188"/>
    <cellStyle name="20% - Accent1 9 3 2" xfId="1189"/>
    <cellStyle name="20% - Accent1 9 3 2 2" xfId="1190"/>
    <cellStyle name="20% - Accent1 9 3 2 2 2" xfId="1191"/>
    <cellStyle name="20% - Accent1 9 3 2 2 2 2" xfId="1192"/>
    <cellStyle name="20% - Accent1 9 3 2 2 2 2 2" xfId="1193"/>
    <cellStyle name="20% - Accent1 9 3 2 2 2 3" xfId="1194"/>
    <cellStyle name="20% - Accent1 9 3 2 2 3" xfId="1195"/>
    <cellStyle name="20% - Accent1 9 3 2 2 3 2" xfId="1196"/>
    <cellStyle name="20% - Accent1 9 3 2 2 4" xfId="1197"/>
    <cellStyle name="20% - Accent1 9 3 2 3" xfId="1198"/>
    <cellStyle name="20% - Accent1 9 3 2 3 2" xfId="1199"/>
    <cellStyle name="20% - Accent1 9 3 2 3 2 2" xfId="1200"/>
    <cellStyle name="20% - Accent1 9 3 2 3 2 2 2" xfId="1201"/>
    <cellStyle name="20% - Accent1 9 3 2 3 2 3" xfId="1202"/>
    <cellStyle name="20% - Accent1 9 3 2 3 3" xfId="1203"/>
    <cellStyle name="20% - Accent1 9 3 2 3 3 2" xfId="1204"/>
    <cellStyle name="20% - Accent1 9 3 2 3 4" xfId="1205"/>
    <cellStyle name="20% - Accent1 9 3 2 4" xfId="1206"/>
    <cellStyle name="20% - Accent1 9 3 2 4 2" xfId="1207"/>
    <cellStyle name="20% - Accent1 9 3 2 4 2 2" xfId="1208"/>
    <cellStyle name="20% - Accent1 9 3 2 4 2 2 2" xfId="1209"/>
    <cellStyle name="20% - Accent1 9 3 2 4 2 3" xfId="1210"/>
    <cellStyle name="20% - Accent1 9 3 2 4 3" xfId="1211"/>
    <cellStyle name="20% - Accent1 9 3 2 4 3 2" xfId="1212"/>
    <cellStyle name="20% - Accent1 9 3 2 4 4" xfId="1213"/>
    <cellStyle name="20% - Accent1 9 3 2 5" xfId="1214"/>
    <cellStyle name="20% - Accent1 9 3 2 5 2" xfId="1215"/>
    <cellStyle name="20% - Accent1 9 3 2 5 2 2" xfId="1216"/>
    <cellStyle name="20% - Accent1 9 3 2 5 2 2 2" xfId="1217"/>
    <cellStyle name="20% - Accent1 9 3 2 5 2 3" xfId="1218"/>
    <cellStyle name="20% - Accent1 9 3 2 5 3" xfId="1219"/>
    <cellStyle name="20% - Accent1 9 3 2 5 3 2" xfId="1220"/>
    <cellStyle name="20% - Accent1 9 3 2 5 4" xfId="1221"/>
    <cellStyle name="20% - Accent1 9 3 2 6" xfId="1222"/>
    <cellStyle name="20% - Accent1 9 3 2 6 2" xfId="1223"/>
    <cellStyle name="20% - Accent1 9 3 2 6 2 2" xfId="1224"/>
    <cellStyle name="20% - Accent1 9 3 2 6 3" xfId="1225"/>
    <cellStyle name="20% - Accent1 9 3 2 7" xfId="1226"/>
    <cellStyle name="20% - Accent1 9 3 2 7 2" xfId="1227"/>
    <cellStyle name="20% - Accent1 9 3 2 8" xfId="1228"/>
    <cellStyle name="20% - Accent1 9 3 2 9" xfId="1229"/>
    <cellStyle name="20% - Accent1 9 3 3" xfId="1230"/>
    <cellStyle name="20% - Accent1 9 3 3 2" xfId="1231"/>
    <cellStyle name="20% - Accent1 9 3 3 2 2" xfId="1232"/>
    <cellStyle name="20% - Accent1 9 3 3 2 2 2" xfId="1233"/>
    <cellStyle name="20% - Accent1 9 3 3 2 2 2 2" xfId="1234"/>
    <cellStyle name="20% - Accent1 9 3 3 2 2 3" xfId="1235"/>
    <cellStyle name="20% - Accent1 9 3 3 2 3" xfId="1236"/>
    <cellStyle name="20% - Accent1 9 3 3 2 3 2" xfId="1237"/>
    <cellStyle name="20% - Accent1 9 3 3 2 4" xfId="1238"/>
    <cellStyle name="20% - Accent1 9 3 3 3" xfId="1239"/>
    <cellStyle name="20% - Accent1 9 3 3 3 2" xfId="1240"/>
    <cellStyle name="20% - Accent1 9 3 3 3 2 2" xfId="1241"/>
    <cellStyle name="20% - Accent1 9 3 3 3 2 2 2" xfId="1242"/>
    <cellStyle name="20% - Accent1 9 3 3 3 2 3" xfId="1243"/>
    <cellStyle name="20% - Accent1 9 3 3 3 3" xfId="1244"/>
    <cellStyle name="20% - Accent1 9 3 3 3 3 2" xfId="1245"/>
    <cellStyle name="20% - Accent1 9 3 3 3 4" xfId="1246"/>
    <cellStyle name="20% - Accent1 9 3 3 4" xfId="1247"/>
    <cellStyle name="20% - Accent1 9 3 3 4 2" xfId="1248"/>
    <cellStyle name="20% - Accent1 9 3 3 4 2 2" xfId="1249"/>
    <cellStyle name="20% - Accent1 9 3 3 4 2 2 2" xfId="1250"/>
    <cellStyle name="20% - Accent1 9 3 3 4 2 3" xfId="1251"/>
    <cellStyle name="20% - Accent1 9 3 3 4 3" xfId="1252"/>
    <cellStyle name="20% - Accent1 9 3 3 4 3 2" xfId="1253"/>
    <cellStyle name="20% - Accent1 9 3 3 4 4" xfId="1254"/>
    <cellStyle name="20% - Accent1 9 3 3 5" xfId="1255"/>
    <cellStyle name="20% - Accent1 9 3 3 5 2" xfId="1256"/>
    <cellStyle name="20% - Accent1 9 3 3 5 2 2" xfId="1257"/>
    <cellStyle name="20% - Accent1 9 3 3 5 3" xfId="1258"/>
    <cellStyle name="20% - Accent1 9 3 3 6" xfId="1259"/>
    <cellStyle name="20% - Accent1 9 3 3 6 2" xfId="1260"/>
    <cellStyle name="20% - Accent1 9 3 3 7" xfId="1261"/>
    <cellStyle name="20% - Accent1 9 3 4" xfId="1262"/>
    <cellStyle name="20% - Accent1 9 3 4 2" xfId="1263"/>
    <cellStyle name="20% - Accent1 9 3 4 2 2" xfId="1264"/>
    <cellStyle name="20% - Accent1 9 3 4 2 2 2" xfId="1265"/>
    <cellStyle name="20% - Accent1 9 3 4 2 3" xfId="1266"/>
    <cellStyle name="20% - Accent1 9 3 4 3" xfId="1267"/>
    <cellStyle name="20% - Accent1 9 3 4 3 2" xfId="1268"/>
    <cellStyle name="20% - Accent1 9 3 4 4" xfId="1269"/>
    <cellStyle name="20% - Accent1 9 3 5" xfId="1270"/>
    <cellStyle name="20% - Accent1 9 3 5 2" xfId="1271"/>
    <cellStyle name="20% - Accent1 9 3 5 2 2" xfId="1272"/>
    <cellStyle name="20% - Accent1 9 3 5 2 2 2" xfId="1273"/>
    <cellStyle name="20% - Accent1 9 3 5 2 3" xfId="1274"/>
    <cellStyle name="20% - Accent1 9 3 5 3" xfId="1275"/>
    <cellStyle name="20% - Accent1 9 3 5 3 2" xfId="1276"/>
    <cellStyle name="20% - Accent1 9 3 5 4" xfId="1277"/>
    <cellStyle name="20% - Accent1 9 3 6" xfId="1278"/>
    <cellStyle name="20% - Accent1 9 3 6 2" xfId="1279"/>
    <cellStyle name="20% - Accent1 9 3 6 2 2" xfId="1280"/>
    <cellStyle name="20% - Accent1 9 3 6 2 2 2" xfId="1281"/>
    <cellStyle name="20% - Accent1 9 3 6 2 3" xfId="1282"/>
    <cellStyle name="20% - Accent1 9 3 6 3" xfId="1283"/>
    <cellStyle name="20% - Accent1 9 3 6 3 2" xfId="1284"/>
    <cellStyle name="20% - Accent1 9 3 6 4" xfId="1285"/>
    <cellStyle name="20% - Accent1 9 3 7" xfId="1286"/>
    <cellStyle name="20% - Accent1 9 3 7 2" xfId="1287"/>
    <cellStyle name="20% - Accent1 9 3 7 2 2" xfId="1288"/>
    <cellStyle name="20% - Accent1 9 3 7 2 2 2" xfId="1289"/>
    <cellStyle name="20% - Accent1 9 3 7 2 3" xfId="1290"/>
    <cellStyle name="20% - Accent1 9 3 7 3" xfId="1291"/>
    <cellStyle name="20% - Accent1 9 3 7 3 2" xfId="1292"/>
    <cellStyle name="20% - Accent1 9 3 7 4" xfId="1293"/>
    <cellStyle name="20% - Accent1 9 3 8" xfId="1294"/>
    <cellStyle name="20% - Accent1 9 3 8 2" xfId="1295"/>
    <cellStyle name="20% - Accent1 9 3 8 2 2" xfId="1296"/>
    <cellStyle name="20% - Accent1 9 3 8 3" xfId="1297"/>
    <cellStyle name="20% - Accent1 9 3 9" xfId="1298"/>
    <cellStyle name="20% - Accent1 9 3 9 2" xfId="1299"/>
    <cellStyle name="20% - Accent1 9 4" xfId="1300"/>
    <cellStyle name="20% - Accent1 9 4 2" xfId="1301"/>
    <cellStyle name="20% - Accent1 9 4 2 2" xfId="1302"/>
    <cellStyle name="20% - Accent1 9 4 2 2 2" xfId="1303"/>
    <cellStyle name="20% - Accent1 9 4 2 2 2 2" xfId="1304"/>
    <cellStyle name="20% - Accent1 9 4 2 2 3" xfId="1305"/>
    <cellStyle name="20% - Accent1 9 4 2 3" xfId="1306"/>
    <cellStyle name="20% - Accent1 9 4 2 3 2" xfId="1307"/>
    <cellStyle name="20% - Accent1 9 4 2 4" xfId="1308"/>
    <cellStyle name="20% - Accent1 9 4 3" xfId="1309"/>
    <cellStyle name="20% - Accent1 9 4 3 2" xfId="1310"/>
    <cellStyle name="20% - Accent1 9 4 3 2 2" xfId="1311"/>
    <cellStyle name="20% - Accent1 9 4 3 2 2 2" xfId="1312"/>
    <cellStyle name="20% - Accent1 9 4 3 2 3" xfId="1313"/>
    <cellStyle name="20% - Accent1 9 4 3 3" xfId="1314"/>
    <cellStyle name="20% - Accent1 9 4 3 3 2" xfId="1315"/>
    <cellStyle name="20% - Accent1 9 4 3 4" xfId="1316"/>
    <cellStyle name="20% - Accent1 9 4 4" xfId="1317"/>
    <cellStyle name="20% - Accent1 9 4 4 2" xfId="1318"/>
    <cellStyle name="20% - Accent1 9 4 4 2 2" xfId="1319"/>
    <cellStyle name="20% - Accent1 9 4 4 2 2 2" xfId="1320"/>
    <cellStyle name="20% - Accent1 9 4 4 2 3" xfId="1321"/>
    <cellStyle name="20% - Accent1 9 4 4 3" xfId="1322"/>
    <cellStyle name="20% - Accent1 9 4 4 3 2" xfId="1323"/>
    <cellStyle name="20% - Accent1 9 4 4 4" xfId="1324"/>
    <cellStyle name="20% - Accent1 9 4 5" xfId="1325"/>
    <cellStyle name="20% - Accent1 9 4 5 2" xfId="1326"/>
    <cellStyle name="20% - Accent1 9 4 5 2 2" xfId="1327"/>
    <cellStyle name="20% - Accent1 9 4 5 2 2 2" xfId="1328"/>
    <cellStyle name="20% - Accent1 9 4 5 2 3" xfId="1329"/>
    <cellStyle name="20% - Accent1 9 4 5 3" xfId="1330"/>
    <cellStyle name="20% - Accent1 9 4 5 3 2" xfId="1331"/>
    <cellStyle name="20% - Accent1 9 4 5 4" xfId="1332"/>
    <cellStyle name="20% - Accent1 9 4 6" xfId="1333"/>
    <cellStyle name="20% - Accent1 9 4 6 2" xfId="1334"/>
    <cellStyle name="20% - Accent1 9 4 6 2 2" xfId="1335"/>
    <cellStyle name="20% - Accent1 9 4 6 3" xfId="1336"/>
    <cellStyle name="20% - Accent1 9 4 7" xfId="1337"/>
    <cellStyle name="20% - Accent1 9 4 7 2" xfId="1338"/>
    <cellStyle name="20% - Accent1 9 4 8" xfId="1339"/>
    <cellStyle name="20% - Accent1 9 4 9" xfId="1340"/>
    <cellStyle name="20% - Accent1 9 5" xfId="1341"/>
    <cellStyle name="20% - Accent1 9 5 2" xfId="1342"/>
    <cellStyle name="20% - Accent1 9 5 2 2" xfId="1343"/>
    <cellStyle name="20% - Accent1 9 5 2 2 2" xfId="1344"/>
    <cellStyle name="20% - Accent1 9 5 2 2 2 2" xfId="1345"/>
    <cellStyle name="20% - Accent1 9 5 2 2 3" xfId="1346"/>
    <cellStyle name="20% - Accent1 9 5 2 3" xfId="1347"/>
    <cellStyle name="20% - Accent1 9 5 2 3 2" xfId="1348"/>
    <cellStyle name="20% - Accent1 9 5 2 4" xfId="1349"/>
    <cellStyle name="20% - Accent1 9 5 3" xfId="1350"/>
    <cellStyle name="20% - Accent1 9 5 3 2" xfId="1351"/>
    <cellStyle name="20% - Accent1 9 5 3 2 2" xfId="1352"/>
    <cellStyle name="20% - Accent1 9 5 3 2 2 2" xfId="1353"/>
    <cellStyle name="20% - Accent1 9 5 3 2 3" xfId="1354"/>
    <cellStyle name="20% - Accent1 9 5 3 3" xfId="1355"/>
    <cellStyle name="20% - Accent1 9 5 3 3 2" xfId="1356"/>
    <cellStyle name="20% - Accent1 9 5 3 4" xfId="1357"/>
    <cellStyle name="20% - Accent1 9 5 4" xfId="1358"/>
    <cellStyle name="20% - Accent1 9 5 4 2" xfId="1359"/>
    <cellStyle name="20% - Accent1 9 5 4 2 2" xfId="1360"/>
    <cellStyle name="20% - Accent1 9 5 4 2 2 2" xfId="1361"/>
    <cellStyle name="20% - Accent1 9 5 4 2 3" xfId="1362"/>
    <cellStyle name="20% - Accent1 9 5 4 3" xfId="1363"/>
    <cellStyle name="20% - Accent1 9 5 4 3 2" xfId="1364"/>
    <cellStyle name="20% - Accent1 9 5 4 4" xfId="1365"/>
    <cellStyle name="20% - Accent1 9 5 5" xfId="1366"/>
    <cellStyle name="20% - Accent1 9 5 5 2" xfId="1367"/>
    <cellStyle name="20% - Accent1 9 5 5 2 2" xfId="1368"/>
    <cellStyle name="20% - Accent1 9 5 5 2 2 2" xfId="1369"/>
    <cellStyle name="20% - Accent1 9 5 5 2 3" xfId="1370"/>
    <cellStyle name="20% - Accent1 9 5 5 3" xfId="1371"/>
    <cellStyle name="20% - Accent1 9 5 5 3 2" xfId="1372"/>
    <cellStyle name="20% - Accent1 9 5 5 4" xfId="1373"/>
    <cellStyle name="20% - Accent1 9 5 6" xfId="1374"/>
    <cellStyle name="20% - Accent1 9 5 6 2" xfId="1375"/>
    <cellStyle name="20% - Accent1 9 5 6 2 2" xfId="1376"/>
    <cellStyle name="20% - Accent1 9 5 6 3" xfId="1377"/>
    <cellStyle name="20% - Accent1 9 5 7" xfId="1378"/>
    <cellStyle name="20% - Accent1 9 5 7 2" xfId="1379"/>
    <cellStyle name="20% - Accent1 9 5 8" xfId="1380"/>
    <cellStyle name="20% - Accent1 9 5 9" xfId="1381"/>
    <cellStyle name="20% - Accent1 9 6" xfId="1382"/>
    <cellStyle name="20% - Accent1 9 6 2" xfId="1383"/>
    <cellStyle name="20% - Accent1 9 6 2 2" xfId="1384"/>
    <cellStyle name="20% - Accent1 9 6 2 2 2" xfId="1385"/>
    <cellStyle name="20% - Accent1 9 6 2 2 2 2" xfId="1386"/>
    <cellStyle name="20% - Accent1 9 6 2 2 3" xfId="1387"/>
    <cellStyle name="20% - Accent1 9 6 2 3" xfId="1388"/>
    <cellStyle name="20% - Accent1 9 6 2 3 2" xfId="1389"/>
    <cellStyle name="20% - Accent1 9 6 2 4" xfId="1390"/>
    <cellStyle name="20% - Accent1 9 6 3" xfId="1391"/>
    <cellStyle name="20% - Accent1 9 6 3 2" xfId="1392"/>
    <cellStyle name="20% - Accent1 9 6 3 2 2" xfId="1393"/>
    <cellStyle name="20% - Accent1 9 6 3 2 2 2" xfId="1394"/>
    <cellStyle name="20% - Accent1 9 6 3 2 3" xfId="1395"/>
    <cellStyle name="20% - Accent1 9 6 3 3" xfId="1396"/>
    <cellStyle name="20% - Accent1 9 6 3 3 2" xfId="1397"/>
    <cellStyle name="20% - Accent1 9 6 3 4" xfId="1398"/>
    <cellStyle name="20% - Accent1 9 6 4" xfId="1399"/>
    <cellStyle name="20% - Accent1 9 6 4 2" xfId="1400"/>
    <cellStyle name="20% - Accent1 9 6 4 2 2" xfId="1401"/>
    <cellStyle name="20% - Accent1 9 6 4 2 2 2" xfId="1402"/>
    <cellStyle name="20% - Accent1 9 6 4 2 3" xfId="1403"/>
    <cellStyle name="20% - Accent1 9 6 4 3" xfId="1404"/>
    <cellStyle name="20% - Accent1 9 6 4 3 2" xfId="1405"/>
    <cellStyle name="20% - Accent1 9 6 4 4" xfId="1406"/>
    <cellStyle name="20% - Accent1 9 6 5" xfId="1407"/>
    <cellStyle name="20% - Accent1 9 6 5 2" xfId="1408"/>
    <cellStyle name="20% - Accent1 9 6 5 2 2" xfId="1409"/>
    <cellStyle name="20% - Accent1 9 6 5 2 2 2" xfId="1410"/>
    <cellStyle name="20% - Accent1 9 6 5 2 3" xfId="1411"/>
    <cellStyle name="20% - Accent1 9 6 5 3" xfId="1412"/>
    <cellStyle name="20% - Accent1 9 6 5 3 2" xfId="1413"/>
    <cellStyle name="20% - Accent1 9 6 5 4" xfId="1414"/>
    <cellStyle name="20% - Accent1 9 6 6" xfId="1415"/>
    <cellStyle name="20% - Accent1 9 6 6 2" xfId="1416"/>
    <cellStyle name="20% - Accent1 9 6 6 2 2" xfId="1417"/>
    <cellStyle name="20% - Accent1 9 6 6 3" xfId="1418"/>
    <cellStyle name="20% - Accent1 9 6 7" xfId="1419"/>
    <cellStyle name="20% - Accent1 9 6 7 2" xfId="1420"/>
    <cellStyle name="20% - Accent1 9 6 8" xfId="1421"/>
    <cellStyle name="20% - Accent1 9 6 9" xfId="1422"/>
    <cellStyle name="20% - Accent1 9 7" xfId="1423"/>
    <cellStyle name="20% - Accent1 9 7 10" xfId="1424"/>
    <cellStyle name="20% - Accent1 9 7 2" xfId="1425"/>
    <cellStyle name="20% - Accent1 9 7 2 2" xfId="1426"/>
    <cellStyle name="20% - Accent1 9 7 2 2 2" xfId="1427"/>
    <cellStyle name="20% - Accent1 9 7 2 2 2 2" xfId="1428"/>
    <cellStyle name="20% - Accent1 9 7 2 2 3" xfId="1429"/>
    <cellStyle name="20% - Accent1 9 7 2 3" xfId="1430"/>
    <cellStyle name="20% - Accent1 9 7 2 3 2" xfId="1431"/>
    <cellStyle name="20% - Accent1 9 7 2 4" xfId="1432"/>
    <cellStyle name="20% - Accent1 9 7 3" xfId="1433"/>
    <cellStyle name="20% - Accent1 9 7 3 2" xfId="1434"/>
    <cellStyle name="20% - Accent1 9 7 3 2 2" xfId="1435"/>
    <cellStyle name="20% - Accent1 9 7 3 2 2 2" xfId="1436"/>
    <cellStyle name="20% - Accent1 9 7 3 2 3" xfId="1437"/>
    <cellStyle name="20% - Accent1 9 7 3 3" xfId="1438"/>
    <cellStyle name="20% - Accent1 9 7 3 3 2" xfId="1439"/>
    <cellStyle name="20% - Accent1 9 7 3 4" xfId="1440"/>
    <cellStyle name="20% - Accent1 9 7 4" xfId="1441"/>
    <cellStyle name="20% - Accent1 9 7 4 2" xfId="1442"/>
    <cellStyle name="20% - Accent1 9 7 4 2 2" xfId="1443"/>
    <cellStyle name="20% - Accent1 9 7 4 2 2 2" xfId="1444"/>
    <cellStyle name="20% - Accent1 9 7 4 2 3" xfId="1445"/>
    <cellStyle name="20% - Accent1 9 7 4 3" xfId="1446"/>
    <cellStyle name="20% - Accent1 9 7 4 3 2" xfId="1447"/>
    <cellStyle name="20% - Accent1 9 7 4 4" xfId="1448"/>
    <cellStyle name="20% - Accent1 9 7 5" xfId="1449"/>
    <cellStyle name="20% - Accent1 9 7 5 2" xfId="1450"/>
    <cellStyle name="20% - Accent1 9 7 5 2 2" xfId="1451"/>
    <cellStyle name="20% - Accent1 9 7 5 2 2 2" xfId="1452"/>
    <cellStyle name="20% - Accent1 9 7 5 2 3" xfId="1453"/>
    <cellStyle name="20% - Accent1 9 7 5 3" xfId="1454"/>
    <cellStyle name="20% - Accent1 9 7 5 3 2" xfId="1455"/>
    <cellStyle name="20% - Accent1 9 7 5 4" xfId="1456"/>
    <cellStyle name="20% - Accent1 9 7 6" xfId="1457"/>
    <cellStyle name="20% - Accent1 9 7 6 2" xfId="1458"/>
    <cellStyle name="20% - Accent1 9 7 6 2 2" xfId="1459"/>
    <cellStyle name="20% - Accent1 9 7 6 2 2 2" xfId="1460"/>
    <cellStyle name="20% - Accent1 9 7 6 2 3" xfId="1461"/>
    <cellStyle name="20% - Accent1 9 7 6 3" xfId="1462"/>
    <cellStyle name="20% - Accent1 9 7 6 3 2" xfId="1463"/>
    <cellStyle name="20% - Accent1 9 7 6 4" xfId="1464"/>
    <cellStyle name="20% - Accent1 9 7 7" xfId="1465"/>
    <cellStyle name="20% - Accent1 9 7 7 2" xfId="1466"/>
    <cellStyle name="20% - Accent1 9 7 7 2 2" xfId="1467"/>
    <cellStyle name="20% - Accent1 9 7 7 3" xfId="1468"/>
    <cellStyle name="20% - Accent1 9 7 8" xfId="1469"/>
    <cellStyle name="20% - Accent1 9 7 8 2" xfId="1470"/>
    <cellStyle name="20% - Accent1 9 7 9" xfId="1471"/>
    <cellStyle name="20% - Accent1 9 8" xfId="1472"/>
    <cellStyle name="20% - Accent1 9 8 2" xfId="1473"/>
    <cellStyle name="20% - Accent1 9 8 2 2" xfId="1474"/>
    <cellStyle name="20% - Accent1 9 8 2 2 2" xfId="1475"/>
    <cellStyle name="20% - Accent1 9 8 2 3" xfId="1476"/>
    <cellStyle name="20% - Accent1 9 8 3" xfId="1477"/>
    <cellStyle name="20% - Accent1 9 8 3 2" xfId="1478"/>
    <cellStyle name="20% - Accent1 9 8 4" xfId="1479"/>
    <cellStyle name="20% - Accent1 9 9" xfId="1480"/>
    <cellStyle name="20% - Accent1 9 9 2" xfId="1481"/>
    <cellStyle name="20% - Accent1 9 9 2 2" xfId="1482"/>
    <cellStyle name="20% - Accent1 9 9 2 2 2" xfId="1483"/>
    <cellStyle name="20% - Accent1 9 9 2 3" xfId="1484"/>
    <cellStyle name="20% - Accent1 9 9 3" xfId="1485"/>
    <cellStyle name="20% - Accent1 9 9 3 2" xfId="1486"/>
    <cellStyle name="20% - Accent1 9 9 4" xfId="1487"/>
    <cellStyle name="20% - Accent2 10" xfId="1488"/>
    <cellStyle name="20% - Accent2 10 2" xfId="1489"/>
    <cellStyle name="20% - Accent2 10 3" xfId="1490"/>
    <cellStyle name="20% - Accent2 10 3 2" xfId="1491"/>
    <cellStyle name="20% - Accent2 10 3 2 2" xfId="1492"/>
    <cellStyle name="20% - Accent2 10 3 2 2 2" xfId="1493"/>
    <cellStyle name="20% - Accent2 10 3 2 3" xfId="1494"/>
    <cellStyle name="20% - Accent2 10 3 3" xfId="1495"/>
    <cellStyle name="20% - Accent2 10 3 3 2" xfId="1496"/>
    <cellStyle name="20% - Accent2 10 3 4" xfId="1497"/>
    <cellStyle name="20% - Accent2 10 3 5" xfId="1498"/>
    <cellStyle name="20% - Accent2 10 4" xfId="1499"/>
    <cellStyle name="20% - Accent2 10 4 2" xfId="1500"/>
    <cellStyle name="20% - Accent2 10 4 2 2" xfId="1501"/>
    <cellStyle name="20% - Accent2 10 4 3" xfId="1502"/>
    <cellStyle name="20% - Accent2 10 5" xfId="1503"/>
    <cellStyle name="20% - Accent2 10 5 2" xfId="1504"/>
    <cellStyle name="20% - Accent2 10 6" xfId="1505"/>
    <cellStyle name="20% - Accent2 10 6 2" xfId="1506"/>
    <cellStyle name="20% - Accent2 10 7" xfId="1507"/>
    <cellStyle name="20% - Accent2 11" xfId="1508"/>
    <cellStyle name="20% - Accent2 11 10" xfId="1509"/>
    <cellStyle name="20% - Accent2 11 10 2" xfId="1510"/>
    <cellStyle name="20% - Accent2 11 10 2 2" xfId="1511"/>
    <cellStyle name="20% - Accent2 11 10 2 2 2" xfId="1512"/>
    <cellStyle name="20% - Accent2 11 10 2 3" xfId="1513"/>
    <cellStyle name="20% - Accent2 11 10 3" xfId="1514"/>
    <cellStyle name="20% - Accent2 11 10 3 2" xfId="1515"/>
    <cellStyle name="20% - Accent2 11 10 4" xfId="1516"/>
    <cellStyle name="20% - Accent2 11 11" xfId="1517"/>
    <cellStyle name="20% - Accent2 11 11 2" xfId="1518"/>
    <cellStyle name="20% - Accent2 11 11 2 2" xfId="1519"/>
    <cellStyle name="20% - Accent2 11 11 2 2 2" xfId="1520"/>
    <cellStyle name="20% - Accent2 11 11 2 3" xfId="1521"/>
    <cellStyle name="20% - Accent2 11 11 3" xfId="1522"/>
    <cellStyle name="20% - Accent2 11 11 3 2" xfId="1523"/>
    <cellStyle name="20% - Accent2 11 11 4" xfId="1524"/>
    <cellStyle name="20% - Accent2 11 12" xfId="1525"/>
    <cellStyle name="20% - Accent2 11 12 2" xfId="1526"/>
    <cellStyle name="20% - Accent2 11 12 2 2" xfId="1527"/>
    <cellStyle name="20% - Accent2 11 12 2 2 2" xfId="1528"/>
    <cellStyle name="20% - Accent2 11 12 2 3" xfId="1529"/>
    <cellStyle name="20% - Accent2 11 12 3" xfId="1530"/>
    <cellStyle name="20% - Accent2 11 12 3 2" xfId="1531"/>
    <cellStyle name="20% - Accent2 11 12 4" xfId="1532"/>
    <cellStyle name="20% - Accent2 11 13" xfId="1533"/>
    <cellStyle name="20% - Accent2 11 13 2" xfId="1534"/>
    <cellStyle name="20% - Accent2 11 13 2 2" xfId="1535"/>
    <cellStyle name="20% - Accent2 11 13 2 2 2" xfId="1536"/>
    <cellStyle name="20% - Accent2 11 13 2 3" xfId="1537"/>
    <cellStyle name="20% - Accent2 11 13 3" xfId="1538"/>
    <cellStyle name="20% - Accent2 11 13 3 2" xfId="1539"/>
    <cellStyle name="20% - Accent2 11 13 4" xfId="1540"/>
    <cellStyle name="20% - Accent2 11 14" xfId="1541"/>
    <cellStyle name="20% - Accent2 11 14 2" xfId="1542"/>
    <cellStyle name="20% - Accent2 11 14 2 2" xfId="1543"/>
    <cellStyle name="20% - Accent2 11 14 3" xfId="1544"/>
    <cellStyle name="20% - Accent2 11 15" xfId="1545"/>
    <cellStyle name="20% - Accent2 11 15 2" xfId="1546"/>
    <cellStyle name="20% - Accent2 11 16" xfId="1547"/>
    <cellStyle name="20% - Accent2 11 16 2" xfId="1548"/>
    <cellStyle name="20% - Accent2 11 17" xfId="1549"/>
    <cellStyle name="20% - Accent2 11 18" xfId="1550"/>
    <cellStyle name="20% - Accent2 11 2" xfId="1551"/>
    <cellStyle name="20% - Accent2 11 2 2" xfId="1552"/>
    <cellStyle name="20% - Accent2 11 2 2 2" xfId="1553"/>
    <cellStyle name="20% - Accent2 11 2 2 2 2" xfId="1554"/>
    <cellStyle name="20% - Accent2 11 2 2 2 2 2" xfId="1555"/>
    <cellStyle name="20% - Accent2 11 2 2 2 3" xfId="0"/>
    <cellStyle name="20% - Accent2 11 2 2 3" xfId="0"/>
    <cellStyle name="20% - Accent2 11 2 2 3 2" xfId="0"/>
    <cellStyle name="20% - Accent2 11 2 2 4" xfId="0"/>
    <cellStyle name="20% - Accent2 11 2 3" xfId="0"/>
    <cellStyle name="20% - Accent2 11 2 3 2" xfId="0"/>
    <cellStyle name="20% - Accent2 11 2 3 2 2" xfId="0"/>
    <cellStyle name="20% - Accent2 11 2 3 2 2 2" xfId="0"/>
    <cellStyle name="20% - Accent2 11 2 3 2 3" xfId="0"/>
    <cellStyle name="20% - Accent2 11 2 3 3" xfId="0"/>
    <cellStyle name="20% - Accent2 11 2 3 3 2" xfId="0"/>
    <cellStyle name="20% - Accent2 11 2 3 4" xfId="0"/>
    <cellStyle name="20% - Accent2 11 2 4" xfId="0"/>
    <cellStyle name="20% - Accent2 11 2 4 2" xfId="0"/>
    <cellStyle name="20% - Accent2 11 2 4 2 2" xfId="0"/>
    <cellStyle name="20% - Accent2 11 2 4 2 2 2" xfId="0"/>
    <cellStyle name="20% - Accent2 11 2 4 2 3" xfId="0"/>
    <cellStyle name="20% - Accent2 11 2 4 3" xfId="0"/>
    <cellStyle name="20% - Accent2 11 2 4 3 2" xfId="0"/>
    <cellStyle name="20% - Accent2 11 2 4 4" xfId="0"/>
    <cellStyle name="20% - Accent2 11 2 5" xfId="0"/>
    <cellStyle name="20% - Accent2 11 2 5 2" xfId="0"/>
    <cellStyle name="20% - Accent2 11 2 5 2 2" xfId="0"/>
    <cellStyle name="20% - Accent2 11 2 5 2 2 2" xfId="0"/>
    <cellStyle name="20% - Accent2 11 2 5 2 3" xfId="0"/>
    <cellStyle name="20% - Accent2 11 2 5 3" xfId="0"/>
    <cellStyle name="20% - Accent2 11 2 5 3 2" xfId="0"/>
    <cellStyle name="20% - Accent2 11 2 5 4" xfId="0"/>
    <cellStyle name="20% - Accent2 11 2 6" xfId="0"/>
    <cellStyle name="20% - Accent2 11 2 6 2" xfId="0"/>
    <cellStyle name="20% - Accent2 11 2 6 2 2" xfId="0"/>
    <cellStyle name="20% - Accent2 11 2 6 3" xfId="0"/>
    <cellStyle name="20% - Accent2 11 2 7" xfId="0"/>
    <cellStyle name="20% - Accent2 11 2 7 2" xfId="0"/>
    <cellStyle name="20% - Accent2 11 2 8" xfId="0"/>
    <cellStyle name="20% - Accent2 11 2 9" xfId="0"/>
    <cellStyle name="20% - Accent2 11 3" xfId="0"/>
    <cellStyle name="20% - Accent2 11 3 10" xfId="0"/>
    <cellStyle name="20% - Accent2 11 3 11" xfId="0"/>
    <cellStyle name="20% - Accent2 11 3 2" xfId="0"/>
    <cellStyle name="20% - Accent2 11 3 2 2" xfId="0"/>
    <cellStyle name="20% - Accent2 11 3 2 2 2" xfId="0"/>
    <cellStyle name="20% - Accent2 11 3 2 2 2 2" xfId="0"/>
    <cellStyle name="20% - Accent2 11 3 2 2 2 2 2" xfId="0"/>
    <cellStyle name="20% - Accent2 11 3 2 2 2 3" xfId="0"/>
    <cellStyle name="20% - Accent2 11 3 2 2 3" xfId="0"/>
    <cellStyle name="20% - Accent2 11 3 2 2 3 2" xfId="0"/>
    <cellStyle name="20% - Accent2 11 3 2 2 4" xfId="0"/>
    <cellStyle name="20% - Accent2 11 3 2 3" xfId="0"/>
    <cellStyle name="20% - Accent2 11 3 2 3 2" xfId="0"/>
    <cellStyle name="20% - Accent2 11 3 2 3 2 2" xfId="0"/>
    <cellStyle name="20% - Accent2 11 3 2 3 2 2 2" xfId="0"/>
    <cellStyle name="20% - Accent2 11 3 2 3 2 3" xfId="0"/>
    <cellStyle name="20% - Accent2 11 3 2 3 3" xfId="0"/>
    <cellStyle name="20% - Accent2 11 3 2 3 3 2" xfId="0"/>
    <cellStyle name="20% - Accent2 11 3 2 3 4" xfId="0"/>
    <cellStyle name="20% - Accent2 11 3 2 4" xfId="0"/>
    <cellStyle name="20% - Accent2 11 3 2 4 2" xfId="0"/>
    <cellStyle name="20% - Accent2 11 3 2 4 2 2" xfId="0"/>
    <cellStyle name="20% - Accent2 11 3 2 4 2 2 2" xfId="0"/>
    <cellStyle name="20% - Accent2 11 3 2 4 2 3" xfId="0"/>
    <cellStyle name="20% - Accent2 11 3 2 4 3" xfId="0"/>
    <cellStyle name="20% - Accent2 11 3 2 4 3 2" xfId="0"/>
    <cellStyle name="20% - Accent2 11 3 2 4 4" xfId="0"/>
    <cellStyle name="20% - Accent2 11 3 2 5" xfId="0"/>
    <cellStyle name="20% - Accent2 11 3 2 5 2" xfId="0"/>
    <cellStyle name="20% - Accent2 11 3 2 5 2 2" xfId="0"/>
    <cellStyle name="20% - Accent2 11 3 2 5 2 2 2" xfId="0"/>
    <cellStyle name="20% - Accent2 11 3 2 5 2 3" xfId="0"/>
    <cellStyle name="20% - Accent2 11 3 2 5 3" xfId="0"/>
    <cellStyle name="20% - Accent2 11 3 2 5 3 2" xfId="0"/>
    <cellStyle name="20% - Accent2 11 3 2 5 4" xfId="0"/>
    <cellStyle name="20% - Accent2 11 3 2 6" xfId="0"/>
    <cellStyle name="20% - Accent2 11 3 2 6 2" xfId="0"/>
    <cellStyle name="20% - Accent2 11 3 2 6 2 2" xfId="0"/>
    <cellStyle name="20% - Accent2 11 3 2 6 3" xfId="0"/>
    <cellStyle name="20% - Accent2 11 3 2 7" xfId="0"/>
    <cellStyle name="20% - Accent2 11 3 2 7 2" xfId="0"/>
    <cellStyle name="20% - Accent2 11 3 2 8" xfId="0"/>
    <cellStyle name="20% - Accent2 11 3 2 9" xfId="0"/>
    <cellStyle name="20% - Accent2 11 3 3" xfId="0"/>
    <cellStyle name="20% - Accent2 11 3 3 2" xfId="0"/>
    <cellStyle name="20% - Accent2 11 3 3 2 2" xfId="0"/>
    <cellStyle name="20% - Accent2 11 3 3 2 2 2" xfId="0"/>
    <cellStyle name="20% - Accent2 11 3 3 2 2 2 2" xfId="0"/>
    <cellStyle name="20% - Accent2 11 3 3 2 2 3" xfId="0"/>
    <cellStyle name="20% - Accent2 11 3 3 2 3" xfId="0"/>
    <cellStyle name="20% - Accent2 11 3 3 2 3 2" xfId="0"/>
    <cellStyle name="20% - Accent2 11 3 3 2 4" xfId="0"/>
    <cellStyle name="20% - Accent2 11 3 3 3" xfId="0"/>
    <cellStyle name="20% - Accent2 11 3 3 3 2" xfId="0"/>
    <cellStyle name="20% - Accent2 11 3 3 3 2 2" xfId="0"/>
    <cellStyle name="20% - Accent2 11 3 3 3 2 2 2" xfId="0"/>
    <cellStyle name="20% - Accent2 11 3 3 3 2 3" xfId="0"/>
    <cellStyle name="20% - Accent2 11 3 3 3 3" xfId="0"/>
    <cellStyle name="20% - Accent2 11 3 3 3 3 2" xfId="0"/>
    <cellStyle name="20% - Accent2 11 3 3 3 4" xfId="0"/>
    <cellStyle name="20% - Accent2 11 3 3 4" xfId="0"/>
    <cellStyle name="20% - Accent2 11 3 3 4 2" xfId="0"/>
    <cellStyle name="20% - Accent2 11 3 3 4 2 2" xfId="0"/>
    <cellStyle name="20% - Accent2 11 3 3 4 2 2 2" xfId="0"/>
    <cellStyle name="20% - Accent2 11 3 3 4 2 3" xfId="0"/>
    <cellStyle name="20% - Accent2 11 3 3 4 3" xfId="0"/>
    <cellStyle name="20% - Accent2 11 3 3 4 3 2" xfId="0"/>
    <cellStyle name="20% - Accent2 11 3 3 4 4" xfId="0"/>
    <cellStyle name="20% - Accent2 11 3 3 5" xfId="0"/>
    <cellStyle name="20% - Accent2 11 3 3 5 2" xfId="0"/>
    <cellStyle name="20% - Accent2 11 3 3 5 2 2" xfId="0"/>
    <cellStyle name="20% - Accent2 11 3 3 5 3" xfId="0"/>
    <cellStyle name="20% - Accent2 11 3 3 6" xfId="0"/>
    <cellStyle name="20% - Accent2 11 3 3 6 2" xfId="0"/>
    <cellStyle name="20% - Accent2 11 3 3 7" xfId="0"/>
    <cellStyle name="20% - Accent2 11 3 4" xfId="0"/>
    <cellStyle name="20% - Accent2 11 3 4 2" xfId="0"/>
    <cellStyle name="20% - Accent2 11 3 4 2 2" xfId="0"/>
    <cellStyle name="20% - Accent2 11 3 4 2 2 2" xfId="0"/>
    <cellStyle name="20% - Accent2 11 3 4 2 3" xfId="0"/>
    <cellStyle name="20% - Accent2 11 3 4 3" xfId="0"/>
    <cellStyle name="20% - Accent2 11 3 4 3 2" xfId="0"/>
    <cellStyle name="20% - Accent2 11 3 4 4" xfId="0"/>
    <cellStyle name="20% - Accent2 11 3 5" xfId="0"/>
    <cellStyle name="20% - Accent2 11 3 5 2" xfId="0"/>
    <cellStyle name="20% - Accent2 11 3 5 2 2" xfId="0"/>
    <cellStyle name="20% - Accent2 11 3 5 2 2 2" xfId="0"/>
    <cellStyle name="20% - Accent2 11 3 5 2 3" xfId="0"/>
    <cellStyle name="20% - Accent2 11 3 5 3" xfId="0"/>
    <cellStyle name="20% - Accent2 11 3 5 3 2" xfId="0"/>
    <cellStyle name="20% - Accent2 11 3 5 4" xfId="0"/>
    <cellStyle name="20% - Accent2 11 3 6" xfId="0"/>
    <cellStyle name="20% - Accent2 11 3 6 2" xfId="0"/>
    <cellStyle name="20% - Accent2 11 3 6 2 2" xfId="0"/>
    <cellStyle name="20% - Accent2 11 3 6 2 2 2" xfId="0"/>
    <cellStyle name="20% - Accent2 11 3 6 2 3" xfId="0"/>
    <cellStyle name="20% - Accent2 11 3 6 3" xfId="0"/>
    <cellStyle name="20% - Accent2 11 3 6 3 2" xfId="0"/>
    <cellStyle name="20% - Accent2 11 3 6 4" xfId="0"/>
    <cellStyle name="20% - Accent2 11 3 7" xfId="0"/>
    <cellStyle name="20% - Accent2 11 3 7 2" xfId="0"/>
    <cellStyle name="20% - Accent2 11 3 7 2 2" xfId="0"/>
    <cellStyle name="20% - Accent2 11 3 7 2 2 2" xfId="0"/>
    <cellStyle name="20% - Accent2 11 3 7 2 3" xfId="0"/>
    <cellStyle name="20% - Accent2 11 3 7 3" xfId="0"/>
    <cellStyle name="20% - Accent2 11 3 7 3 2" xfId="0"/>
    <cellStyle name="20% - Accent2 11 3 7 4" xfId="0"/>
    <cellStyle name="20% - Accent2 11 3 8" xfId="0"/>
    <cellStyle name="20% - Accent2 11 3 8 2" xfId="0"/>
    <cellStyle name="20% - Accent2 11 3 8 2 2" xfId="0"/>
    <cellStyle name="20% - Accent2 11 3 8 3" xfId="0"/>
    <cellStyle name="20% - Accent2 11 3 9" xfId="0"/>
    <cellStyle name="20% - Accent2 11 3 9 2" xfId="0"/>
    <cellStyle name="20% - Accent2 11 4" xfId="0"/>
    <cellStyle name="20% - Accent2 11 4 2" xfId="0"/>
    <cellStyle name="20% - Accent2 11 4 2 2" xfId="0"/>
    <cellStyle name="20% - Accent2 11 4 2 2 2" xfId="0"/>
    <cellStyle name="20% - Accent2 11 4 2 2 2 2" xfId="0"/>
    <cellStyle name="20% - Accent2 11 4 2 2 3" xfId="0"/>
    <cellStyle name="20% - Accent2 11 4 2 3" xfId="0"/>
    <cellStyle name="20% - Accent2 11 4 2 3 2" xfId="0"/>
    <cellStyle name="20% - Accent2 11 4 2 4" xfId="0"/>
    <cellStyle name="20% - Accent2 11 4 3" xfId="0"/>
    <cellStyle name="20% - Accent2 11 4 3 2" xfId="0"/>
    <cellStyle name="20% - Accent2 11 4 3 2 2" xfId="0"/>
    <cellStyle name="20% - Accent2 11 4 3 2 2 2" xfId="0"/>
    <cellStyle name="20% - Accent2 11 4 3 2 3" xfId="0"/>
    <cellStyle name="20% - Accent2 11 4 3 3" xfId="0"/>
    <cellStyle name="20% - Accent2 11 4 3 3 2" xfId="0"/>
    <cellStyle name="20% - Accent2 11 4 3 4" xfId="0"/>
    <cellStyle name="20% - Accent2 11 4 4" xfId="0"/>
    <cellStyle name="20% - Accent2 11 4 4 2" xfId="0"/>
    <cellStyle name="20% - Accent2 11 4 4 2 2" xfId="0"/>
    <cellStyle name="20% - Accent2 11 4 4 2 2 2" xfId="0"/>
    <cellStyle name="20% - Accent2 11 4 4 2 3" xfId="0"/>
    <cellStyle name="20% - Accent2 11 4 4 3" xfId="0"/>
    <cellStyle name="20% - Accent2 11 4 4 3 2" xfId="0"/>
    <cellStyle name="20% - Accent2 11 4 4 4" xfId="0"/>
    <cellStyle name="20% - Accent2 11 4 5" xfId="0"/>
    <cellStyle name="20% - Accent2 11 4 5 2" xfId="0"/>
    <cellStyle name="20% - Accent2 11 4 5 2 2" xfId="0"/>
    <cellStyle name="20% - Accent2 11 4 5 2 2 2" xfId="0"/>
    <cellStyle name="20% - Accent2 11 4 5 2 3" xfId="0"/>
    <cellStyle name="20% - Accent2 11 4 5 3" xfId="0"/>
    <cellStyle name="20% - Accent2 11 4 5 3 2" xfId="0"/>
    <cellStyle name="20% - Accent2 11 4 5 4" xfId="0"/>
    <cellStyle name="20% - Accent2 11 4 6" xfId="0"/>
    <cellStyle name="20% - Accent2 11 4 6 2" xfId="0"/>
    <cellStyle name="20% - Accent2 11 4 6 2 2" xfId="0"/>
    <cellStyle name="20% - Accent2 11 4 6 3" xfId="0"/>
    <cellStyle name="20% - Accent2 11 4 7" xfId="0"/>
    <cellStyle name="20% - Accent2 11 4 7 2" xfId="0"/>
    <cellStyle name="20% - Accent2 11 4 8" xfId="0"/>
    <cellStyle name="20% - Accent2 11 4 9" xfId="0"/>
    <cellStyle name="20% - Accent2 11 5" xfId="0"/>
    <cellStyle name="20% - Accent2 11 5 2" xfId="0"/>
    <cellStyle name="20% - Accent2 11 5 2 2" xfId="0"/>
    <cellStyle name="20% - Accent2 11 5 2 2 2" xfId="0"/>
    <cellStyle name="20% - Accent2 11 5 2 2 2 2" xfId="0"/>
    <cellStyle name="20% - Accent2 11 5 2 2 3" xfId="0"/>
    <cellStyle name="20% - Accent2 11 5 2 3" xfId="0"/>
    <cellStyle name="20% - Accent2 11 5 2 3 2" xfId="0"/>
    <cellStyle name="20% - Accent2 11 5 2 4" xfId="0"/>
    <cellStyle name="20% - Accent2 11 5 3" xfId="0"/>
    <cellStyle name="20% - Accent2 11 5 3 2" xfId="0"/>
    <cellStyle name="20% - Accent2 11 5 3 2 2" xfId="0"/>
    <cellStyle name="20% - Accent2 11 5 3 2 2 2" xfId="0"/>
    <cellStyle name="20% - Accent2 11 5 3 2 3" xfId="0"/>
    <cellStyle name="20% - Accent2 11 5 3 3" xfId="0"/>
    <cellStyle name="20% - Accent2 11 5 3 3 2" xfId="0"/>
    <cellStyle name="20% - Accent2 11 5 3 4" xfId="0"/>
    <cellStyle name="20% - Accent2 11 5 4" xfId="0"/>
    <cellStyle name="20% - Accent2 11 5 4 2" xfId="0"/>
    <cellStyle name="20% - Accent2 11 5 4 2 2" xfId="0"/>
    <cellStyle name="20% - Accent2 11 5 4 2 2 2" xfId="0"/>
    <cellStyle name="20% - Accent2 11 5 4 2 3" xfId="0"/>
    <cellStyle name="20% - Accent2 11 5 4 3" xfId="0"/>
    <cellStyle name="20% - Accent2 11 5 4 3 2" xfId="0"/>
    <cellStyle name="20% - Accent2 11 5 4 4" xfId="0"/>
    <cellStyle name="20% - Accent2 11 5 5" xfId="0"/>
    <cellStyle name="20% - Accent2 11 5 5 2" xfId="0"/>
    <cellStyle name="20% - Accent2 11 5 5 2 2" xfId="0"/>
    <cellStyle name="20% - Accent2 11 5 5 2 2 2" xfId="0"/>
    <cellStyle name="20% - Accent2 11 5 5 2 3" xfId="0"/>
    <cellStyle name="20% - Accent2 11 5 5 3" xfId="0"/>
    <cellStyle name="20% - Accent2 11 5 5 3 2" xfId="0"/>
    <cellStyle name="20% - Accent2 11 5 5 4" xfId="0"/>
    <cellStyle name="20% - Accent2 11 5 6" xfId="0"/>
    <cellStyle name="20% - Accent2 11 5 6 2" xfId="0"/>
    <cellStyle name="20% - Accent2 11 5 6 2 2" xfId="0"/>
    <cellStyle name="20% - Accent2 11 5 6 3" xfId="0"/>
    <cellStyle name="20% - Accent2 11 5 7" xfId="0"/>
    <cellStyle name="20% - Accent2 11 5 7 2" xfId="0"/>
    <cellStyle name="20% - Accent2 11 5 8" xfId="0"/>
    <cellStyle name="20% - Accent2 11 5 9" xfId="0"/>
    <cellStyle name="20% - Accent2 11 6" xfId="0"/>
    <cellStyle name="20% - Accent2 11 6 2" xfId="0"/>
    <cellStyle name="20% - Accent2 11 6 2 2" xfId="0"/>
    <cellStyle name="20% - Accent2 11 6 2 2 2" xfId="0"/>
    <cellStyle name="20% - Accent2 11 6 2 2 2 2" xfId="0"/>
    <cellStyle name="20% - Accent2 11 6 2 2 3" xfId="0"/>
    <cellStyle name="20% - Accent2 11 6 2 3" xfId="0"/>
    <cellStyle name="20% - Accent2 11 6 2 3 2" xfId="0"/>
    <cellStyle name="20% - Accent2 11 6 2 4" xfId="0"/>
    <cellStyle name="20% - Accent2 11 6 3" xfId="0"/>
    <cellStyle name="20% - Accent2 11 6 3 2" xfId="0"/>
    <cellStyle name="20% - Accent2 11 6 3 2 2" xfId="0"/>
    <cellStyle name="20% - Accent2 11 6 3 2 2 2" xfId="0"/>
    <cellStyle name="20% - Accent2 11 6 3 2 3" xfId="0"/>
    <cellStyle name="20% - Accent2 11 6 3 3" xfId="0"/>
    <cellStyle name="20% - Accent2 11 6 3 3 2" xfId="0"/>
    <cellStyle name="20% - Accent2 11 6 3 4" xfId="0"/>
    <cellStyle name="20% - Accent2 11 6 4" xfId="0"/>
    <cellStyle name="20% - Accent2 11 6 4 2" xfId="0"/>
    <cellStyle name="20% - Accent2 11 6 4 2 2" xfId="0"/>
    <cellStyle name="20% - Accent2 11 6 4 2 2 2" xfId="0"/>
    <cellStyle name="20% - Accent2 11 6 4 2 3" xfId="0"/>
    <cellStyle name="20% - Accent2 11 6 4 3" xfId="0"/>
    <cellStyle name="20% - Accent2 11 6 4 3 2" xfId="0"/>
    <cellStyle name="20% - Accent2 11 6 4 4" xfId="0"/>
    <cellStyle name="20% - Accent2 11 6 5" xfId="0"/>
    <cellStyle name="20% - Accent2 11 6 5 2" xfId="0"/>
    <cellStyle name="20% - Accent2 11 6 5 2 2" xfId="0"/>
    <cellStyle name="20% - Accent2 11 6 5 2 2 2" xfId="0"/>
    <cellStyle name="20% - Accent2 11 6 5 2 3" xfId="0"/>
    <cellStyle name="20% - Accent2 11 6 5 3" xfId="0"/>
    <cellStyle name="20% - Accent2 11 6 5 3 2" xfId="0"/>
    <cellStyle name="20% - Accent2 11 6 5 4" xfId="0"/>
    <cellStyle name="20% - Accent2 11 6 6" xfId="0"/>
    <cellStyle name="20% - Accent2 11 6 6 2" xfId="0"/>
    <cellStyle name="20% - Accent2 11 6 6 2 2" xfId="0"/>
    <cellStyle name="20% - Accent2 11 6 6 3" xfId="0"/>
    <cellStyle name="20% - Accent2 11 6 7" xfId="0"/>
    <cellStyle name="20% - Accent2 11 6 7 2" xfId="0"/>
    <cellStyle name="20% - Accent2 11 6 8" xfId="0"/>
    <cellStyle name="20% - Accent2 11 6 9" xfId="0"/>
    <cellStyle name="20% - Accent2 11 7" xfId="0"/>
    <cellStyle name="20% - Accent2 11 7 10" xfId="0"/>
    <cellStyle name="20% - Accent2 11 7 2" xfId="0"/>
    <cellStyle name="20% - Accent2 11 7 2 2" xfId="0"/>
    <cellStyle name="20% - Accent2 11 7 2 2 2" xfId="0"/>
    <cellStyle name="20% - Accent2 11 7 2 2 2 2" xfId="0"/>
    <cellStyle name="20% - Accent2 11 7 2 2 3" xfId="0"/>
    <cellStyle name="20% - Accent2 11 7 2 3" xfId="0"/>
    <cellStyle name="20% - Accent2 11 7 2 3 2" xfId="0"/>
    <cellStyle name="20% - Accent2 11 7 2 4" xfId="0"/>
    <cellStyle name="20% - Accent2 11 7 3" xfId="0"/>
    <cellStyle name="20% - Accent2 11 7 3 2" xfId="0"/>
    <cellStyle name="20% - Accent2 11 7 3 2 2" xfId="0"/>
    <cellStyle name="20% - Accent2 11 7 3 2 2 2" xfId="0"/>
    <cellStyle name="20% - Accent2 11 7 3 2 3" xfId="0"/>
    <cellStyle name="20% - Accent2 11 7 3 3" xfId="0"/>
    <cellStyle name="20% - Accent2 11 7 3 3 2" xfId="0"/>
    <cellStyle name="20% - Accent2 11 7 3 4" xfId="0"/>
    <cellStyle name="20% - Accent2 11 7 4" xfId="0"/>
    <cellStyle name="20% - Accent2 11 7 4 2" xfId="0"/>
    <cellStyle name="20% - Accent2 11 7 4 2 2" xfId="0"/>
    <cellStyle name="20% - Accent2 11 7 4 2 2 2" xfId="0"/>
    <cellStyle name="20% - Accent2 11 7 4 2 3" xfId="0"/>
    <cellStyle name="20% - Accent2 11 7 4 3" xfId="0"/>
    <cellStyle name="20% - Accent2 11 7 4 3 2" xfId="0"/>
    <cellStyle name="20% - Accent2 11 7 4 4" xfId="0"/>
    <cellStyle name="20% - Accent2 11 7 5" xfId="0"/>
    <cellStyle name="20% - Accent2 11 7 5 2" xfId="0"/>
    <cellStyle name="20% - Accent2 11 7 5 2 2" xfId="0"/>
    <cellStyle name="20% - Accent2 11 7 5 2 2 2" xfId="0"/>
    <cellStyle name="20% - Accent2 11 7 5 2 3" xfId="0"/>
    <cellStyle name="20% - Accent2 11 7 5 3" xfId="0"/>
    <cellStyle name="20% - Accent2 11 7 5 3 2" xfId="0"/>
    <cellStyle name="20% - Accent2 11 7 5 4" xfId="0"/>
    <cellStyle name="20% - Accent2 11 7 6" xfId="0"/>
    <cellStyle name="20% - Accent2 11 7 6 2" xfId="0"/>
    <cellStyle name="20% - Accent2 11 7 6 2 2" xfId="0"/>
    <cellStyle name="20% - Accent2 11 7 6 2 2 2" xfId="0"/>
    <cellStyle name="20% - Accent2 11 7 6 2 3" xfId="0"/>
    <cellStyle name="20% - Accent2 11 7 6 3" xfId="0"/>
    <cellStyle name="20% - Accent2 11 7 6 3 2" xfId="0"/>
    <cellStyle name="20% - Accent2 11 7 6 4" xfId="0"/>
    <cellStyle name="20% - Accent2 11 7 7" xfId="0"/>
    <cellStyle name="20% - Accent2 11 7 7 2" xfId="0"/>
    <cellStyle name="20% - Accent2 11 7 7 2 2" xfId="0"/>
    <cellStyle name="20% - Accent2 11 7 7 3" xfId="0"/>
    <cellStyle name="20% - Accent2 11 7 8" xfId="0"/>
    <cellStyle name="20% - Accent2 11 7 8 2" xfId="0"/>
    <cellStyle name="20% - Accent2 11 7 9" xfId="0"/>
    <cellStyle name="20% - Accent2 11 8" xfId="0"/>
    <cellStyle name="20% - Accent2 11 8 2" xfId="0"/>
    <cellStyle name="20% - Accent2 11 8 2 2" xfId="0"/>
    <cellStyle name="20% - Accent2 11 8 2 2 2" xfId="0"/>
    <cellStyle name="20% - Accent2 11 8 2 3" xfId="0"/>
    <cellStyle name="20% - Accent2 11 8 3" xfId="0"/>
    <cellStyle name="20% - Accent2 11 8 3 2" xfId="0"/>
    <cellStyle name="20% - Accent2 11 8 4" xfId="0"/>
    <cellStyle name="20% - Accent2 11 9" xfId="0"/>
    <cellStyle name="20% - Accent2 11 9 2" xfId="0"/>
    <cellStyle name="20% - Accent2 11 9 2 2" xfId="0"/>
    <cellStyle name="20% - Accent2 11 9 2 2 2" xfId="0"/>
    <cellStyle name="20% - Accent2 11 9 2 3" xfId="0"/>
    <cellStyle name="20% - Accent2 11 9 3" xfId="0"/>
    <cellStyle name="20% - Accent2 11 9 3 2" xfId="0"/>
    <cellStyle name="20% - Accent2 11 9 4" xfId="0"/>
    <cellStyle name="20% - Accent2 12" xfId="0"/>
    <cellStyle name="20% - Accent2 12 2" xfId="0"/>
    <cellStyle name="20% - Accent2 12 2 2" xfId="0"/>
    <cellStyle name="20% - Accent2 12 2 2 2" xfId="0"/>
    <cellStyle name="20% - Accent2 12 2 2 2 2" xfId="0"/>
    <cellStyle name="20% - Accent2 12 2 2 3" xfId="0"/>
    <cellStyle name="20% - Accent2 12 2 3" xfId="0"/>
    <cellStyle name="20% - Accent2 12 2 3 2" xfId="0"/>
    <cellStyle name="20% - Accent2 12 2 4" xfId="0"/>
    <cellStyle name="20% - Accent2 12 2 4 2" xfId="0"/>
    <cellStyle name="20% - Accent2 12 2 5" xfId="0"/>
    <cellStyle name="20% - Accent2 12 3" xfId="0"/>
    <cellStyle name="20% - Accent2 12 3 2" xfId="0"/>
    <cellStyle name="20% - Accent2 12 3 2 2" xfId="0"/>
    <cellStyle name="20% - Accent2 12 3 3" xfId="0"/>
    <cellStyle name="20% - Accent2 12 4" xfId="0"/>
    <cellStyle name="20% - Accent2 12 4 2" xfId="0"/>
    <cellStyle name="20% - Accent2 12 5" xfId="0"/>
    <cellStyle name="20% - Accent2 12 5 2" xfId="0"/>
    <cellStyle name="20% - Accent2 12 6" xfId="0"/>
    <cellStyle name="20% - Accent2 12 7" xfId="0"/>
    <cellStyle name="20% - Accent2 13" xfId="0"/>
    <cellStyle name="20% - Accent2 13 2" xfId="0"/>
    <cellStyle name="20% - Accent2 13 2 2" xfId="0"/>
    <cellStyle name="20% - Accent2 13 3" xfId="0"/>
    <cellStyle name="20% - Accent2 14" xfId="0"/>
    <cellStyle name="20% - Accent2 14 2" xfId="0"/>
    <cellStyle name="20% - Accent2 14 3" xfId="0"/>
    <cellStyle name="20% - Accent2 15" xfId="0"/>
    <cellStyle name="20% - Accent2 15 2" xfId="0"/>
    <cellStyle name="20% - Accent2 16" xfId="0"/>
    <cellStyle name="20% - Accent2 17" xfId="0"/>
    <cellStyle name="20% - Accent2 18" xfId="0"/>
    <cellStyle name="20% - Accent2 19" xfId="0"/>
    <cellStyle name="20% - Accent2 2" xfId="0"/>
    <cellStyle name="20% - Accent2 2 10" xfId="0"/>
    <cellStyle name="20% - Accent2 2 11" xfId="0"/>
    <cellStyle name="20% - Accent2 2 12" xfId="0"/>
    <cellStyle name="20% - Accent2 2 13" xfId="0"/>
    <cellStyle name="20% - Accent2 2 14" xfId="0"/>
    <cellStyle name="20% - Accent2 2 15" xfId="0"/>
    <cellStyle name="20% - Accent2 2 16" xfId="0"/>
    <cellStyle name="20% - Accent2 2 17" xfId="0"/>
    <cellStyle name="20% - Accent2 2 18" xfId="0"/>
    <cellStyle name="20% - Accent2 2 2" xfId="0"/>
    <cellStyle name="20% - Accent2 2 2 2" xfId="0"/>
    <cellStyle name="20% - Accent2 2 2 3" xfId="0"/>
    <cellStyle name="20% - Accent2 2 2 4" xfId="0"/>
    <cellStyle name="20% - Accent2 2 2 5" xfId="0"/>
    <cellStyle name="20% - Accent2 2 2_Sheet1" xfId="0"/>
    <cellStyle name="20% - Accent2 2 3" xfId="0"/>
    <cellStyle name="20% - Accent2 2 4" xfId="0"/>
    <cellStyle name="20% - Accent2 2 5" xfId="0"/>
    <cellStyle name="20% - Accent2 2 6" xfId="0"/>
    <cellStyle name="20% - Accent2 2 7" xfId="0"/>
    <cellStyle name="20% - Accent2 2 8" xfId="0"/>
    <cellStyle name="20% - Accent2 2 9" xfId="0"/>
    <cellStyle name="20% - Accent2 20" xfId="0"/>
    <cellStyle name="20% - Accent2 2_BallGrid" xfId="0"/>
    <cellStyle name="20% - Accent2 3" xfId="0"/>
    <cellStyle name="20% - Accent2 3 10" xfId="0"/>
    <cellStyle name="20% - Accent2 3 2" xfId="0"/>
    <cellStyle name="20% - Accent2 3 3" xfId="0"/>
    <cellStyle name="20% - Accent2 3 4" xfId="0"/>
    <cellStyle name="20% - Accent2 3 5" xfId="0"/>
    <cellStyle name="20% - Accent2 3 6" xfId="0"/>
    <cellStyle name="20% - Accent2 3 7" xfId="0"/>
    <cellStyle name="20% - Accent2 3 8" xfId="0"/>
    <cellStyle name="20% - Accent2 3 9" xfId="0"/>
    <cellStyle name="20% - Accent2 3_BallGrid" xfId="0"/>
    <cellStyle name="20% - Accent2 4" xfId="0"/>
    <cellStyle name="20% - Accent2 4 2" xfId="0"/>
    <cellStyle name="20% - Accent2 4 2 2" xfId="0"/>
    <cellStyle name="20% - Accent2 4 3" xfId="0"/>
    <cellStyle name="20% - Accent2 4 3 2" xfId="0"/>
    <cellStyle name="20% - Accent2 4 4" xfId="0"/>
    <cellStyle name="20% - Accent2 4 5" xfId="0"/>
    <cellStyle name="20% - Accent2 4 6" xfId="0"/>
    <cellStyle name="20% - Accent2 4 7" xfId="0"/>
    <cellStyle name="20% - Accent2 4 8" xfId="0"/>
    <cellStyle name="20% - Accent2 4 9" xfId="0"/>
    <cellStyle name="20% - Accent2 5" xfId="0"/>
    <cellStyle name="20% - Accent2 5 10" xfId="0"/>
    <cellStyle name="20% - Accent2 5 10 2" xfId="0"/>
    <cellStyle name="20% - Accent2 5 10 2 2" xfId="0"/>
    <cellStyle name="20% - Accent2 5 10 2 2 2" xfId="0"/>
    <cellStyle name="20% - Accent2 5 10 2 3" xfId="0"/>
    <cellStyle name="20% - Accent2 5 10 3" xfId="0"/>
    <cellStyle name="20% - Accent2 5 10 3 2" xfId="0"/>
    <cellStyle name="20% - Accent2 5 10 4" xfId="0"/>
    <cellStyle name="20% - Accent2 5 11" xfId="0"/>
    <cellStyle name="20% - Accent2 5 11 2" xfId="0"/>
    <cellStyle name="20% - Accent2 5 11 2 2" xfId="0"/>
    <cellStyle name="20% - Accent2 5 11 2 2 2" xfId="0"/>
    <cellStyle name="20% - Accent2 5 11 2 3" xfId="0"/>
    <cellStyle name="20% - Accent2 5 11 3" xfId="0"/>
    <cellStyle name="20% - Accent2 5 11 3 2" xfId="0"/>
    <cellStyle name="20% - Accent2 5 11 4" xfId="0"/>
    <cellStyle name="20% - Accent2 5 12" xfId="0"/>
    <cellStyle name="20% - Accent2 5 12 2" xfId="0"/>
    <cellStyle name="20% - Accent2 5 12 2 2" xfId="0"/>
    <cellStyle name="20% - Accent2 5 12 2 2 2" xfId="0"/>
    <cellStyle name="20% - Accent2 5 12 2 3" xfId="0"/>
    <cellStyle name="20% - Accent2 5 12 3" xfId="0"/>
    <cellStyle name="20% - Accent2 5 12 3 2" xfId="0"/>
    <cellStyle name="20% - Accent2 5 12 4" xfId="0"/>
    <cellStyle name="20% - Accent2 5 13" xfId="0"/>
    <cellStyle name="20% - Accent2 5 13 2" xfId="0"/>
    <cellStyle name="20% - Accent2 5 13 2 2" xfId="0"/>
    <cellStyle name="20% - Accent2 5 13 2 2 2" xfId="0"/>
    <cellStyle name="20% - Accent2 5 13 2 3" xfId="0"/>
    <cellStyle name="20% - Accent2 5 13 3" xfId="0"/>
    <cellStyle name="20% - Accent2 5 13 3 2" xfId="0"/>
    <cellStyle name="20% - Accent2 5 13 4" xfId="0"/>
    <cellStyle name="20% - Accent2 5 14" xfId="0"/>
    <cellStyle name="20% - Accent2 5 14 2" xfId="0"/>
    <cellStyle name="20% - Accent2 5 14 2 2" xfId="0"/>
    <cellStyle name="20% - Accent2 5 14 2 2 2" xfId="0"/>
    <cellStyle name="20% - Accent2 5 14 2 3" xfId="0"/>
    <cellStyle name="20% - Accent2 5 14 3" xfId="0"/>
    <cellStyle name="20% - Accent2 5 14 3 2" xfId="0"/>
    <cellStyle name="20% - Accent2 5 14 4" xfId="0"/>
    <cellStyle name="20% - Accent2 5 15" xfId="0"/>
    <cellStyle name="20% - Accent2 5 15 2" xfId="0"/>
    <cellStyle name="20% - Accent2 5 15 2 2" xfId="0"/>
    <cellStyle name="20% - Accent2 5 15 3" xfId="0"/>
    <cellStyle name="20% - Accent2 5 16" xfId="0"/>
    <cellStyle name="20% - Accent2 5 16 2" xfId="0"/>
    <cellStyle name="20% - Accent2 5 17" xfId="0"/>
    <cellStyle name="20% - Accent2 5 17 2" xfId="0"/>
    <cellStyle name="20% - Accent2 5 18" xfId="0"/>
    <cellStyle name="20% - Accent2 5 19" xfId="0"/>
    <cellStyle name="20% - Accent2 5 2" xfId="0"/>
    <cellStyle name="20% - Accent2 5 2 10" xfId="0"/>
    <cellStyle name="20% - Accent2 5 2 2" xfId="0"/>
    <cellStyle name="20% - Accent2 5 2 2 2" xfId="0"/>
    <cellStyle name="20% - Accent2 5 2 2 2 2" xfId="0"/>
    <cellStyle name="20% - Accent2 5 2 2 2 2 2" xfId="0"/>
    <cellStyle name="20% - Accent2 5 2 2 2 3" xfId="0"/>
    <cellStyle name="20% - Accent2 5 2 2 3" xfId="0"/>
    <cellStyle name="20% - Accent2 5 2 2 3 2" xfId="0"/>
    <cellStyle name="20% - Accent2 5 2 2 4" xfId="0"/>
    <cellStyle name="20% - Accent2 5 2 3" xfId="0"/>
    <cellStyle name="20% - Accent2 5 2 3 2" xfId="0"/>
    <cellStyle name="20% - Accent2 5 2 3 2 2" xfId="0"/>
    <cellStyle name="20% - Accent2 5 2 3 2 2 2" xfId="0"/>
    <cellStyle name="20% - Accent2 5 2 3 2 3" xfId="0"/>
    <cellStyle name="20% - Accent2 5 2 3 3" xfId="0"/>
    <cellStyle name="20% - Accent2 5 2 3 3 2" xfId="0"/>
    <cellStyle name="20% - Accent2 5 2 3 4" xfId="0"/>
    <cellStyle name="20% - Accent2 5 2 4" xfId="0"/>
    <cellStyle name="20% - Accent2 5 2 4 2" xfId="0"/>
    <cellStyle name="20% - Accent2 5 2 4 2 2" xfId="0"/>
    <cellStyle name="20% - Accent2 5 2 4 2 2 2" xfId="0"/>
    <cellStyle name="20% - Accent2 5 2 4 2 3" xfId="0"/>
    <cellStyle name="20% - Accent2 5 2 4 3" xfId="0"/>
    <cellStyle name="20% - Accent2 5 2 4 3 2" xfId="0"/>
    <cellStyle name="20% - Accent2 5 2 4 4" xfId="0"/>
    <cellStyle name="20% - Accent2 5 2 5" xfId="0"/>
    <cellStyle name="20% - Accent2 5 2 5 2" xfId="0"/>
    <cellStyle name="20% - Accent2 5 2 5 2 2" xfId="0"/>
    <cellStyle name="20% - Accent2 5 2 5 2 2 2" xfId="0"/>
    <cellStyle name="20% - Accent2 5 2 5 2 3" xfId="0"/>
    <cellStyle name="20% - Accent2 5 2 5 3" xfId="0"/>
    <cellStyle name="20% - Accent2 5 2 5 3 2" xfId="0"/>
    <cellStyle name="20% - Accent2 5 2 5 4" xfId="0"/>
    <cellStyle name="20% - Accent2 5 2 6" xfId="0"/>
    <cellStyle name="20% - Accent2 5 2 6 2" xfId="0"/>
    <cellStyle name="20% - Accent2 5 2 6 2 2" xfId="0"/>
    <cellStyle name="20% - Accent2 5 2 6 3" xfId="0"/>
    <cellStyle name="20% - Accent2 5 2 7" xfId="0"/>
    <cellStyle name="20% - Accent2 5 2 7 2" xfId="0"/>
    <cellStyle name="20% - Accent2 5 2 8" xfId="0"/>
    <cellStyle name="20% - Accent2 5 2 8 2" xfId="0"/>
    <cellStyle name="20% - Accent2 5 2 9" xfId="0"/>
    <cellStyle name="20% - Accent2 5 3" xfId="0"/>
    <cellStyle name="20% - Accent2 5 3 10" xfId="0"/>
    <cellStyle name="20% - Accent2 5 3 11" xfId="0"/>
    <cellStyle name="20% - Accent2 5 3 12" xfId="0"/>
    <cellStyle name="20% - Accent2 5 3 2" xfId="0"/>
    <cellStyle name="20% - Accent2 5 3 2 2" xfId="0"/>
    <cellStyle name="20% - Accent2 5 3 2 2 2" xfId="0"/>
    <cellStyle name="20% - Accent2 5 3 2 2 2 2" xfId="0"/>
    <cellStyle name="20% - Accent2 5 3 2 2 2 2 2" xfId="0"/>
    <cellStyle name="20% - Accent2 5 3 2 2 2 3" xfId="0"/>
    <cellStyle name="20% - Accent2 5 3 2 2 3" xfId="0"/>
    <cellStyle name="20% - Accent2 5 3 2 2 3 2" xfId="0"/>
    <cellStyle name="20% - Accent2 5 3 2 2 4" xfId="0"/>
    <cellStyle name="20% - Accent2 5 3 2 3" xfId="0"/>
    <cellStyle name="20% - Accent2 5 3 2 3 2" xfId="0"/>
    <cellStyle name="20% - Accent2 5 3 2 3 2 2" xfId="0"/>
    <cellStyle name="20% - Accent2 5 3 2 3 2 2 2" xfId="0"/>
    <cellStyle name="20% - Accent2 5 3 2 3 2 3" xfId="0"/>
    <cellStyle name="20% - Accent2 5 3 2 3 3" xfId="0"/>
    <cellStyle name="20% - Accent2 5 3 2 3 3 2" xfId="0"/>
    <cellStyle name="20% - Accent2 5 3 2 3 4" xfId="0"/>
    <cellStyle name="20% - Accent2 5 3 2 4" xfId="0"/>
    <cellStyle name="20% - Accent2 5 3 2 4 2" xfId="0"/>
    <cellStyle name="20% - Accent2 5 3 2 4 2 2" xfId="0"/>
    <cellStyle name="20% - Accent2 5 3 2 4 2 2 2" xfId="0"/>
    <cellStyle name="20% - Accent2 5 3 2 4 2 3" xfId="0"/>
    <cellStyle name="20% - Accent2 5 3 2 4 3" xfId="0"/>
    <cellStyle name="20% - Accent2 5 3 2 4 3 2" xfId="0"/>
    <cellStyle name="20% - Accent2 5 3 2 4 4" xfId="0"/>
    <cellStyle name="20% - Accent2 5 3 2 5" xfId="0"/>
    <cellStyle name="20% - Accent2 5 3 2 5 2" xfId="0"/>
    <cellStyle name="20% - Accent2 5 3 2 5 2 2" xfId="0"/>
    <cellStyle name="20% - Accent2 5 3 2 5 2 2 2" xfId="0"/>
    <cellStyle name="20% - Accent2 5 3 2 5 2 3" xfId="0"/>
    <cellStyle name="20% - Accent2 5 3 2 5 3" xfId="0"/>
    <cellStyle name="20% - Accent2 5 3 2 5 3 2" xfId="0"/>
    <cellStyle name="20% - Accent2 5 3 2 5 4" xfId="0"/>
    <cellStyle name="20% - Accent2 5 3 2 6" xfId="0"/>
    <cellStyle name="20% - Accent2 5 3 2 6 2" xfId="0"/>
    <cellStyle name="20% - Accent2 5 3 2 6 2 2" xfId="0"/>
    <cellStyle name="20% - Accent2 5 3 2 6 3" xfId="0"/>
    <cellStyle name="20% - Accent2 5 3 2 7" xfId="0"/>
    <cellStyle name="20% - Accent2 5 3 2 7 2" xfId="0"/>
    <cellStyle name="20% - Accent2 5 3 2 8" xfId="0"/>
    <cellStyle name="20% - Accent2 5 3 2 9" xfId="0"/>
    <cellStyle name="20% - Accent2 5 3 3" xfId="0"/>
    <cellStyle name="20% - Accent2 5 3 3 2" xfId="0"/>
    <cellStyle name="20% - Accent2 5 3 3 2 2" xfId="0"/>
    <cellStyle name="20% - Accent2 5 3 3 2 2 2" xfId="0"/>
    <cellStyle name="20% - Accent2 5 3 3 2 2 2 2" xfId="0"/>
    <cellStyle name="20% - Accent2 5 3 3 2 2 3" xfId="0"/>
    <cellStyle name="20% - Accent2 5 3 3 2 3" xfId="0"/>
    <cellStyle name="20% - Accent2 5 3 3 2 3 2" xfId="0"/>
    <cellStyle name="20% - Accent2 5 3 3 2 4" xfId="0"/>
    <cellStyle name="20% - Accent2 5 3 3 3" xfId="0"/>
    <cellStyle name="20% - Accent2 5 3 3 3 2" xfId="0"/>
    <cellStyle name="20% - Accent2 5 3 3 3 2 2" xfId="0"/>
    <cellStyle name="20% - Accent2 5 3 3 3 2 2 2" xfId="0"/>
    <cellStyle name="20% - Accent2 5 3 3 3 2 3" xfId="0"/>
    <cellStyle name="20% - Accent2 5 3 3 3 3" xfId="0"/>
    <cellStyle name="20% - Accent2 5 3 3 3 3 2" xfId="0"/>
    <cellStyle name="20% - Accent2 5 3 3 3 4" xfId="0"/>
    <cellStyle name="20% - Accent2 5 3 3 4" xfId="0"/>
    <cellStyle name="20% - Accent2 5 3 3 4 2" xfId="0"/>
    <cellStyle name="20% - Accent2 5 3 3 4 2 2" xfId="0"/>
    <cellStyle name="20% - Accent2 5 3 3 4 2 2 2" xfId="0"/>
    <cellStyle name="20% - Accent2 5 3 3 4 2 3" xfId="0"/>
    <cellStyle name="20% - Accent2 5 3 3 4 3" xfId="0"/>
    <cellStyle name="20% - Accent2 5 3 3 4 3 2" xfId="0"/>
    <cellStyle name="20% - Accent2 5 3 3 4 4" xfId="0"/>
    <cellStyle name="20% - Accent2 5 3 3 5" xfId="0"/>
    <cellStyle name="20% - Accent2 5 3 3 5 2" xfId="0"/>
    <cellStyle name="20% - Accent2 5 3 3 5 2 2" xfId="0"/>
    <cellStyle name="20% - Accent2 5 3 3 5 3" xfId="0"/>
    <cellStyle name="20% - Accent2 5 3 3 6" xfId="0"/>
    <cellStyle name="20% - Accent2 5 3 3 6 2" xfId="0"/>
    <cellStyle name="20% - Accent2 5 3 3 7" xfId="0"/>
    <cellStyle name="20% - Accent2 5 3 4" xfId="0"/>
    <cellStyle name="20% - Accent2 5 3 4 2" xfId="0"/>
    <cellStyle name="20% - Accent2 5 3 4 2 2" xfId="0"/>
    <cellStyle name="20% - Accent2 5 3 4 2 2 2" xfId="0"/>
    <cellStyle name="20% - Accent2 5 3 4 2 3" xfId="0"/>
    <cellStyle name="20% - Accent2 5 3 4 3" xfId="0"/>
    <cellStyle name="20% - Accent2 5 3 4 3 2" xfId="0"/>
    <cellStyle name="20% - Accent2 5 3 4 4" xfId="0"/>
    <cellStyle name="20% - Accent2 5 3 5" xfId="0"/>
    <cellStyle name="20% - Accent2 5 3 5 2" xfId="0"/>
    <cellStyle name="20% - Accent2 5 3 5 2 2" xfId="0"/>
    <cellStyle name="20% - Accent2 5 3 5 2 2 2" xfId="0"/>
    <cellStyle name="20% - Accent2 5 3 5 2 3" xfId="0"/>
    <cellStyle name="20% - Accent2 5 3 5 3" xfId="0"/>
    <cellStyle name="20% - Accent2 5 3 5 3 2" xfId="0"/>
    <cellStyle name="20% - Accent2 5 3 5 4" xfId="0"/>
    <cellStyle name="20% - Accent2 5 3 6" xfId="0"/>
    <cellStyle name="20% - Accent2 5 3 6 2" xfId="0"/>
    <cellStyle name="20% - Accent2 5 3 6 2 2" xfId="0"/>
    <cellStyle name="20% - Accent2 5 3 6 2 2 2" xfId="0"/>
    <cellStyle name="20% - Accent2 5 3 6 2 3" xfId="0"/>
    <cellStyle name="20% - Accent2 5 3 6 3" xfId="0"/>
    <cellStyle name="20% - Accent2 5 3 6 3 2" xfId="0"/>
    <cellStyle name="20% - Accent2 5 3 6 4" xfId="0"/>
    <cellStyle name="20% - Accent2 5 3 7" xfId="0"/>
    <cellStyle name="20% - Accent2 5 3 7 2" xfId="0"/>
    <cellStyle name="20% - Accent2 5 3 7 2 2" xfId="0"/>
    <cellStyle name="20% - Accent2 5 3 7 2 2 2" xfId="0"/>
    <cellStyle name="20% - Accent2 5 3 7 2 3" xfId="0"/>
    <cellStyle name="20% - Accent2 5 3 7 3" xfId="0"/>
    <cellStyle name="20% - Accent2 5 3 7 3 2" xfId="0"/>
    <cellStyle name="20% - Accent2 5 3 7 4" xfId="0"/>
    <cellStyle name="20% - Accent2 5 3 8" xfId="0"/>
    <cellStyle name="20% - Accent2 5 3 8 2" xfId="0"/>
    <cellStyle name="20% - Accent2 5 3 8 2 2" xfId="0"/>
    <cellStyle name="20% - Accent2 5 3 8 3" xfId="0"/>
    <cellStyle name="20% - Accent2 5 3 9" xfId="0"/>
    <cellStyle name="20% - Accent2 5 3 9 2" xfId="0"/>
    <cellStyle name="20% - Accent2 5 4" xfId="0"/>
    <cellStyle name="20% - Accent2 5 4 10" xfId="0"/>
    <cellStyle name="20% - Accent2 5 4 2" xfId="0"/>
    <cellStyle name="20% - Accent2 5 4 2 2" xfId="0"/>
    <cellStyle name="20% - Accent2 5 4 2 2 2" xfId="0"/>
    <cellStyle name="20% - Accent2 5 4 2 2 2 2" xfId="0"/>
    <cellStyle name="20% - Accent2 5 4 2 2 3" xfId="0"/>
    <cellStyle name="20% - Accent2 5 4 2 3" xfId="0"/>
    <cellStyle name="20% - Accent2 5 4 2 3 2" xfId="0"/>
    <cellStyle name="20% - Accent2 5 4 2 4" xfId="0"/>
    <cellStyle name="20% - Accent2 5 4 3" xfId="0"/>
    <cellStyle name="20% - Accent2 5 4 3 2" xfId="0"/>
    <cellStyle name="20% - Accent2 5 4 3 2 2" xfId="0"/>
    <cellStyle name="20% - Accent2 5 4 3 2 2 2" xfId="0"/>
    <cellStyle name="20% - Accent2 5 4 3 2 3" xfId="0"/>
    <cellStyle name="20% - Accent2 5 4 3 3" xfId="0"/>
    <cellStyle name="20% - Accent2 5 4 3 3 2" xfId="0"/>
    <cellStyle name="20% - Accent2 5 4 3 4" xfId="0"/>
    <cellStyle name="20% - Accent2 5 4 4" xfId="0"/>
    <cellStyle name="20% - Accent2 5 4 4 2" xfId="0"/>
    <cellStyle name="20% - Accent2 5 4 4 2 2" xfId="0"/>
    <cellStyle name="20% - Accent2 5 4 4 2 2 2" xfId="0"/>
    <cellStyle name="20% - Accent2 5 4 4 2 3" xfId="0"/>
    <cellStyle name="20% - Accent2 5 4 4 3" xfId="0"/>
    <cellStyle name="20% - Accent2 5 4 4 3 2" xfId="0"/>
    <cellStyle name="20% - Accent2 5 4 4 4" xfId="0"/>
    <cellStyle name="20% - Accent2 5 4 5" xfId="0"/>
    <cellStyle name="20% - Accent2 5 4 5 2" xfId="0"/>
    <cellStyle name="20% - Accent2 5 4 5 2 2" xfId="0"/>
    <cellStyle name="20% - Accent2 5 4 5 2 2 2" xfId="0"/>
    <cellStyle name="20% - Accent2 5 4 5 2 3" xfId="0"/>
    <cellStyle name="20% - Accent2 5 4 5 3" xfId="0"/>
    <cellStyle name="20% - Accent2 5 4 5 3 2" xfId="0"/>
    <cellStyle name="20% - Accent2 5 4 5 4" xfId="0"/>
    <cellStyle name="20% - Accent2 5 4 6" xfId="0"/>
    <cellStyle name="20% - Accent2 5 4 6 2" xfId="0"/>
    <cellStyle name="20% - Accent2 5 4 6 2 2" xfId="0"/>
    <cellStyle name="20% - Accent2 5 4 6 3" xfId="0"/>
    <cellStyle name="20% - Accent2 5 4 7" xfId="0"/>
    <cellStyle name="20% - Accent2 5 4 7 2" xfId="0"/>
    <cellStyle name="20% - Accent2 5 4 8" xfId="0"/>
    <cellStyle name="20% - Accent2 5 4 9" xfId="0"/>
    <cellStyle name="20% - Accent2 5 5" xfId="0"/>
    <cellStyle name="20% - Accent2 5 5 2" xfId="0"/>
    <cellStyle name="20% - Accent2 5 5 2 2" xfId="0"/>
    <cellStyle name="20% - Accent2 5 5 2 2 2" xfId="0"/>
    <cellStyle name="20% - Accent2 5 5 2 2 2 2" xfId="0"/>
    <cellStyle name="20% - Accent2 5 5 2 2 3" xfId="0"/>
    <cellStyle name="20% - Accent2 5 5 2 3" xfId="0"/>
    <cellStyle name="20% - Accent2 5 5 2 3 2" xfId="0"/>
    <cellStyle name="20% - Accent2 5 5 2 4" xfId="0"/>
    <cellStyle name="20% - Accent2 5 5 3" xfId="0"/>
    <cellStyle name="20% - Accent2 5 5 3 2" xfId="0"/>
    <cellStyle name="20% - Accent2 5 5 3 2 2" xfId="0"/>
    <cellStyle name="20% - Accent2 5 5 3 2 2 2" xfId="0"/>
    <cellStyle name="20% - Accent2 5 5 3 2 3" xfId="0"/>
    <cellStyle name="20% - Accent2 5 5 3 3" xfId="0"/>
    <cellStyle name="20% - Accent2 5 5 3 3 2" xfId="0"/>
    <cellStyle name="20% - Accent2 5 5 3 4" xfId="0"/>
    <cellStyle name="20% - Accent2 5 5 4" xfId="0"/>
    <cellStyle name="20% - Accent2 5 5 4 2" xfId="0"/>
    <cellStyle name="20% - Accent2 5 5 4 2 2" xfId="0"/>
    <cellStyle name="20% - Accent2 5 5 4 2 2 2" xfId="0"/>
    <cellStyle name="20% - Accent2 5 5 4 2 3" xfId="0"/>
    <cellStyle name="20% - Accent2 5 5 4 3" xfId="0"/>
    <cellStyle name="20% - Accent2 5 5 4 3 2" xfId="0"/>
    <cellStyle name="20% - Accent2 5 5 4 4" xfId="0"/>
    <cellStyle name="20% - Accent2 5 5 5" xfId="0"/>
    <cellStyle name="20% - Accent2 5 5 5 2" xfId="0"/>
    <cellStyle name="20% - Accent2 5 5 5 2 2" xfId="0"/>
    <cellStyle name="20% - Accent2 5 5 5 2 2 2" xfId="0"/>
    <cellStyle name="20% - Accent2 5 5 5 2 3" xfId="0"/>
    <cellStyle name="20% - Accent2 5 5 5 3" xfId="0"/>
    <cellStyle name="20% - Accent2 5 5 5 3 2" xfId="0"/>
    <cellStyle name="20% - Accent2 5 5 5 4" xfId="0"/>
    <cellStyle name="20% - Accent2 5 5 6" xfId="0"/>
    <cellStyle name="20% - Accent2 5 5 6 2" xfId="0"/>
    <cellStyle name="20% - Accent2 5 5 6 2 2" xfId="0"/>
    <cellStyle name="20% - Accent2 5 5 6 3" xfId="0"/>
    <cellStyle name="20% - Accent2 5 5 7" xfId="0"/>
    <cellStyle name="20% - Accent2 5 5 7 2" xfId="0"/>
    <cellStyle name="20% - Accent2 5 5 8" xfId="0"/>
    <cellStyle name="20% - Accent2 5 5 9" xfId="0"/>
    <cellStyle name="20% - Accent2 5 6" xfId="0"/>
    <cellStyle name="20% - Accent2 5 6 2" xfId="0"/>
    <cellStyle name="20% - Accent2 5 6 2 2" xfId="0"/>
    <cellStyle name="20% - Accent2 5 6 2 2 2" xfId="0"/>
    <cellStyle name="20% - Accent2 5 6 2 2 2 2" xfId="0"/>
    <cellStyle name="20% - Accent2 5 6 2 2 3" xfId="0"/>
    <cellStyle name="20% - Accent2 5 6 2 3" xfId="0"/>
    <cellStyle name="20% - Accent2 5 6 2 3 2" xfId="0"/>
    <cellStyle name="20% - Accent2 5 6 2 4" xfId="0"/>
    <cellStyle name="20% - Accent2 5 6 3" xfId="0"/>
    <cellStyle name="20% - Accent2 5 6 3 2" xfId="0"/>
    <cellStyle name="20% - Accent2 5 6 3 2 2" xfId="0"/>
    <cellStyle name="20% - Accent2 5 6 3 2 2 2" xfId="0"/>
    <cellStyle name="20% - Accent2 5 6 3 2 3" xfId="0"/>
    <cellStyle name="20% - Accent2 5 6 3 3" xfId="0"/>
    <cellStyle name="20% - Accent2 5 6 3 3 2" xfId="0"/>
    <cellStyle name="20% - Accent2 5 6 3 4" xfId="0"/>
    <cellStyle name="20% - Accent2 5 6 4" xfId="0"/>
    <cellStyle name="20% - Accent2 5 6 4 2" xfId="0"/>
    <cellStyle name="20% - Accent2 5 6 4 2 2" xfId="0"/>
    <cellStyle name="20% - Accent2 5 6 4 2 2 2" xfId="0"/>
    <cellStyle name="20% - Accent2 5 6 4 2 3" xfId="0"/>
    <cellStyle name="20% - Accent2 5 6 4 3" xfId="0"/>
    <cellStyle name="20% - Accent2 5 6 4 3 2" xfId="0"/>
    <cellStyle name="20% - Accent2 5 6 4 4" xfId="0"/>
    <cellStyle name="20% - Accent2 5 6 5" xfId="0"/>
    <cellStyle name="20% - Accent2 5 6 5 2" xfId="0"/>
    <cellStyle name="20% - Accent2 5 6 5 2 2" xfId="0"/>
    <cellStyle name="20% - Accent2 5 6 5 2 2 2" xfId="0"/>
    <cellStyle name="20% - Accent2 5 6 5 2 3" xfId="0"/>
    <cellStyle name="20% - Accent2 5 6 5 3" xfId="0"/>
    <cellStyle name="20% - Accent2 5 6 5 3 2" xfId="0"/>
    <cellStyle name="20% - Accent2 5 6 5 4" xfId="0"/>
    <cellStyle name="20% - Accent2 5 6 6" xfId="0"/>
    <cellStyle name="20% - Accent2 5 6 6 2" xfId="0"/>
    <cellStyle name="20% - Accent2 5 6 6 2 2" xfId="0"/>
    <cellStyle name="20% - Accent2 5 6 6 3" xfId="0"/>
    <cellStyle name="20% - Accent2 5 6 7" xfId="0"/>
    <cellStyle name="20% - Accent2 5 6 7 2" xfId="0"/>
    <cellStyle name="20% - Accent2 5 6 8" xfId="0"/>
    <cellStyle name="20% - Accent2 5 6 9" xfId="0"/>
    <cellStyle name="20% - Accent2 5 7" xfId="0"/>
    <cellStyle name="20% - Accent2 5 7 10" xfId="0"/>
    <cellStyle name="20% - Accent2 5 7 2" xfId="0"/>
    <cellStyle name="20% - Accent2 5 7 2 2" xfId="0"/>
    <cellStyle name="20% - Accent2 5 7 2 2 2" xfId="0"/>
    <cellStyle name="20% - Accent2 5 7 2 2 2 2" xfId="0"/>
    <cellStyle name="20% - Accent2 5 7 2 2 3" xfId="0"/>
    <cellStyle name="20% - Accent2 5 7 2 3" xfId="0"/>
    <cellStyle name="20% - Accent2 5 7 2 3 2" xfId="0"/>
    <cellStyle name="20% - Accent2 5 7 2 4" xfId="0"/>
    <cellStyle name="20% - Accent2 5 7 3" xfId="0"/>
    <cellStyle name="20% - Accent2 5 7 3 2" xfId="0"/>
    <cellStyle name="20% - Accent2 5 7 3 2 2" xfId="0"/>
    <cellStyle name="20% - Accent2 5 7 3 2 2 2" xfId="0"/>
    <cellStyle name="20% - Accent2 5 7 3 2 3" xfId="0"/>
    <cellStyle name="20% - Accent2 5 7 3 3" xfId="0"/>
    <cellStyle name="20% - Accent2 5 7 3 3 2" xfId="0"/>
    <cellStyle name="20% - Accent2 5 7 3 4" xfId="0"/>
    <cellStyle name="20% - Accent2 5 7 4" xfId="0"/>
    <cellStyle name="20% - Accent2 5 7 4 2" xfId="0"/>
    <cellStyle name="20% - Accent2 5 7 4 2 2" xfId="0"/>
    <cellStyle name="20% - Accent2 5 7 4 2 2 2" xfId="0"/>
    <cellStyle name="20% - Accent2 5 7 4 2 3" xfId="0"/>
    <cellStyle name="20% - Accent2 5 7 4 3" xfId="0"/>
    <cellStyle name="20% - Accent2 5 7 4 3 2" xfId="0"/>
    <cellStyle name="20% - Accent2 5 7 4 4" xfId="0"/>
    <cellStyle name="20% - Accent2 5 7 5" xfId="0"/>
    <cellStyle name="20% - Accent2 5 7 5 2" xfId="0"/>
    <cellStyle name="20% - Accent2 5 7 5 2 2" xfId="0"/>
    <cellStyle name="20% - Accent2 5 7 5 2 2 2" xfId="0"/>
    <cellStyle name="20% - Accent2 5 7 5 2 3" xfId="0"/>
    <cellStyle name="20% - Accent2 5 7 5 3" xfId="0"/>
    <cellStyle name="20% - Accent2 5 7 5 3 2" xfId="0"/>
    <cellStyle name="20% - Accent2 5 7 5 4" xfId="0"/>
    <cellStyle name="20% - Accent2 5 7 6" xfId="0"/>
    <cellStyle name="20% - Accent2 5 7 6 2" xfId="0"/>
    <cellStyle name="20% - Accent2 5 7 6 2 2" xfId="0"/>
    <cellStyle name="20% - Accent2 5 7 6 2 2 2" xfId="0"/>
    <cellStyle name="20% - Accent2 5 7 6 2 3" xfId="0"/>
    <cellStyle name="20% - Accent2 5 7 6 3" xfId="0"/>
    <cellStyle name="20% - Accent2 5 7 6 3 2" xfId="0"/>
    <cellStyle name="20% - Accent2 5 7 6 4" xfId="0"/>
    <cellStyle name="20% - Accent2 5 7 7" xfId="0"/>
    <cellStyle name="20% - Accent2 5 7 7 2" xfId="0"/>
    <cellStyle name="20% - Accent2 5 7 7 2 2" xfId="0"/>
    <cellStyle name="20% - Accent2 5 7 7 3" xfId="0"/>
    <cellStyle name="20% - Accent2 5 7 8" xfId="0"/>
    <cellStyle name="20% - Accent2 5 7 8 2" xfId="0"/>
    <cellStyle name="20% - Accent2 5 7 9" xfId="0"/>
    <cellStyle name="20% - Accent2 5 8" xfId="0"/>
    <cellStyle name="20% - Accent2 5 8 2" xfId="0"/>
    <cellStyle name="20% - Accent2 5 8 2 2" xfId="0"/>
    <cellStyle name="20% - Accent2 5 8 2 2 2" xfId="0"/>
    <cellStyle name="20% - Accent2 5 8 2 3" xfId="0"/>
    <cellStyle name="20% - Accent2 5 8 3" xfId="0"/>
    <cellStyle name="20% - Accent2 5 8 3 2" xfId="0"/>
    <cellStyle name="20% - Accent2 5 8 4" xfId="0"/>
    <cellStyle name="20% - Accent2 5 9" xfId="0"/>
    <cellStyle name="20% - Accent2 6" xfId="0"/>
    <cellStyle name="20% - Accent2 6 10" xfId="0"/>
    <cellStyle name="20% - Accent2 6 10 2" xfId="0"/>
    <cellStyle name="20% - Accent2 6 10 2 2" xfId="0"/>
    <cellStyle name="20% - Accent2 6 10 2 2 2" xfId="0"/>
    <cellStyle name="20% - Accent2 6 10 2 3" xfId="0"/>
    <cellStyle name="20% - Accent2 6 10 3" xfId="0"/>
    <cellStyle name="20% - Accent2 6 10 3 2" xfId="0"/>
    <cellStyle name="20% - Accent2 6 10 4" xfId="0"/>
    <cellStyle name="20% - Accent2 6 11" xfId="0"/>
    <cellStyle name="20% - Accent2 6 11 2" xfId="0"/>
    <cellStyle name="20% - Accent2 6 11 2 2" xfId="0"/>
    <cellStyle name="20% - Accent2 6 11 2 2 2" xfId="0"/>
    <cellStyle name="20% - Accent2 6 11 2 3" xfId="0"/>
    <cellStyle name="20% - Accent2 6 11 3" xfId="0"/>
    <cellStyle name="20% - Accent2 6 11 3 2" xfId="0"/>
    <cellStyle name="20% - Accent2 6 11 4" xfId="0"/>
    <cellStyle name="20% - Accent2 6 12" xfId="0"/>
    <cellStyle name="20% - Accent2 6 12 2" xfId="0"/>
    <cellStyle name="20% - Accent2 6 12 2 2" xfId="0"/>
    <cellStyle name="20% - Accent2 6 12 2 2 2" xfId="0"/>
    <cellStyle name="20% - Accent2 6 12 2 3" xfId="0"/>
    <cellStyle name="20% - Accent2 6 12 3" xfId="0"/>
    <cellStyle name="20% - Accent2 6 12 3 2" xfId="0"/>
    <cellStyle name="20% - Accent2 6 12 4" xfId="0"/>
    <cellStyle name="20% - Accent2 6 13" xfId="0"/>
    <cellStyle name="20% - Accent2 6 13 2" xfId="0"/>
    <cellStyle name="20% - Accent2 6 13 2 2" xfId="0"/>
    <cellStyle name="20% - Accent2 6 13 2 2 2" xfId="0"/>
    <cellStyle name="20% - Accent2 6 13 2 3" xfId="0"/>
    <cellStyle name="20% - Accent2 6 13 3" xfId="0"/>
    <cellStyle name="20% - Accent2 6 13 3 2" xfId="0"/>
    <cellStyle name="20% - Accent2 6 13 4" xfId="0"/>
    <cellStyle name="20% - Accent2 6 14" xfId="0"/>
    <cellStyle name="20% - Accent2 6 14 2" xfId="0"/>
    <cellStyle name="20% - Accent2 6 14 2 2" xfId="0"/>
    <cellStyle name="20% - Accent2 6 14 3" xfId="0"/>
    <cellStyle name="20% - Accent2 6 15" xfId="0"/>
    <cellStyle name="20% - Accent2 6 15 2" xfId="0"/>
    <cellStyle name="20% - Accent2 6 16" xfId="0"/>
    <cellStyle name="20% - Accent2 6 16 2" xfId="0"/>
    <cellStyle name="20% - Accent2 6 17" xfId="0"/>
    <cellStyle name="20% - Accent2 6 18" xfId="0"/>
    <cellStyle name="20% - Accent2 6 2" xfId="0"/>
    <cellStyle name="20% - Accent2 6 2 10" xfId="0"/>
    <cellStyle name="20% - Accent2 6 2 2" xfId="0"/>
    <cellStyle name="20% - Accent2 6 2 2 2" xfId="0"/>
    <cellStyle name="20% - Accent2 6 2 2 2 2" xfId="0"/>
    <cellStyle name="20% - Accent2 6 2 2 2 2 2" xfId="0"/>
    <cellStyle name="20% - Accent2 6 2 2 2 3" xfId="0"/>
    <cellStyle name="20% - Accent2 6 2 2 3" xfId="0"/>
    <cellStyle name="20% - Accent2 6 2 2 3 2" xfId="0"/>
    <cellStyle name="20% - Accent2 6 2 2 4" xfId="0"/>
    <cellStyle name="20% - Accent2 6 2 3" xfId="0"/>
    <cellStyle name="20% - Accent2 6 2 3 2" xfId="0"/>
    <cellStyle name="20% - Accent2 6 2 3 2 2" xfId="0"/>
    <cellStyle name="20% - Accent2 6 2 3 2 2 2" xfId="0"/>
    <cellStyle name="20% - Accent2 6 2 3 2 3" xfId="0"/>
    <cellStyle name="20% - Accent2 6 2 3 3" xfId="0"/>
    <cellStyle name="20% - Accent2 6 2 3 3 2" xfId="0"/>
    <cellStyle name="20% - Accent2 6 2 3 4" xfId="0"/>
    <cellStyle name="20% - Accent2 6 2 4" xfId="0"/>
    <cellStyle name="20% - Accent2 6 2 4 2" xfId="0"/>
    <cellStyle name="20% - Accent2 6 2 4 2 2" xfId="0"/>
    <cellStyle name="20% - Accent2 6 2 4 2 2 2" xfId="0"/>
    <cellStyle name="20% - Accent2 6 2 4 2 3" xfId="0"/>
    <cellStyle name="20% - Accent2 6 2 4 3" xfId="0"/>
    <cellStyle name="20% - Accent2 6 2 4 3 2" xfId="0"/>
    <cellStyle name="20% - Accent2 6 2 4 4" xfId="0"/>
    <cellStyle name="20% - Accent2 6 2 5" xfId="0"/>
    <cellStyle name="20% - Accent2 6 2 5 2" xfId="0"/>
    <cellStyle name="20% - Accent2 6 2 5 2 2" xfId="0"/>
    <cellStyle name="20% - Accent2 6 2 5 2 2 2" xfId="0"/>
    <cellStyle name="20% - Accent2 6 2 5 2 3" xfId="0"/>
    <cellStyle name="20% - Accent2 6 2 5 3" xfId="0"/>
    <cellStyle name="20% - Accent2 6 2 5 3 2" xfId="0"/>
    <cellStyle name="20% - Accent2 6 2 5 4" xfId="0"/>
    <cellStyle name="20% - Accent2 6 2 6" xfId="0"/>
    <cellStyle name="20% - Accent2 6 2 6 2" xfId="0"/>
    <cellStyle name="20% - Accent2 6 2 6 2 2" xfId="0"/>
    <cellStyle name="20% - Accent2 6 2 6 3" xfId="0"/>
    <cellStyle name="20% - Accent2 6 2 7" xfId="0"/>
    <cellStyle name="20% - Accent2 6 2 7 2" xfId="0"/>
    <cellStyle name="20% - Accent2 6 2 8" xfId="0"/>
    <cellStyle name="20% - Accent2 6 2 8 2" xfId="0"/>
    <cellStyle name="20% - Accent2 6 2 9" xfId="0"/>
    <cellStyle name="20% - Accent2 6 3" xfId="0"/>
    <cellStyle name="20% - Accent2 6 3 10" xfId="0"/>
    <cellStyle name="20% - Accent2 6 3 11" xfId="0"/>
    <cellStyle name="20% - Accent2 6 3 12" xfId="0"/>
    <cellStyle name="20% - Accent2 6 3 2" xfId="0"/>
    <cellStyle name="20% - Accent2 6 3 2 2" xfId="0"/>
    <cellStyle name="20% - Accent2 6 3 2 2 2" xfId="0"/>
    <cellStyle name="20% - Accent2 6 3 2 2 2 2" xfId="0"/>
    <cellStyle name="20% - Accent2 6 3 2 2 2 2 2" xfId="0"/>
    <cellStyle name="20% - Accent2 6 3 2 2 2 3" xfId="0"/>
    <cellStyle name="20% - Accent2 6 3 2 2 3" xfId="0"/>
    <cellStyle name="20% - Accent2 6 3 2 2 3 2" xfId="0"/>
    <cellStyle name="20% - Accent2 6 3 2 2 4" xfId="0"/>
    <cellStyle name="20% - Accent2 6 3 2 3" xfId="0"/>
    <cellStyle name="20% - Accent2 6 3 2 3 2" xfId="0"/>
    <cellStyle name="20% - Accent2 6 3 2 3 2 2" xfId="0"/>
    <cellStyle name="20% - Accent2 6 3 2 3 2 2 2" xfId="0"/>
    <cellStyle name="20% - Accent2 6 3 2 3 2 3" xfId="0"/>
    <cellStyle name="20% - Accent2 6 3 2 3 3" xfId="0"/>
    <cellStyle name="20% - Accent2 6 3 2 3 3 2" xfId="0"/>
    <cellStyle name="20% - Accent2 6 3 2 3 4" xfId="0"/>
    <cellStyle name="20% - Accent2 6 3 2 4" xfId="0"/>
    <cellStyle name="20% - Accent2 6 3 2 4 2" xfId="0"/>
    <cellStyle name="20% - Accent2 6 3 2 4 2 2" xfId="0"/>
    <cellStyle name="20% - Accent2 6 3 2 4 2 2 2" xfId="0"/>
    <cellStyle name="20% - Accent2 6 3 2 4 2 3" xfId="0"/>
    <cellStyle name="20% - Accent2 6 3 2 4 3" xfId="0"/>
    <cellStyle name="20% - Accent2 6 3 2 4 3 2" xfId="0"/>
    <cellStyle name="20% - Accent2 6 3 2 4 4" xfId="0"/>
    <cellStyle name="20% - Accent2 6 3 2 5" xfId="0"/>
    <cellStyle name="20% - Accent2 6 3 2 5 2" xfId="0"/>
    <cellStyle name="20% - Accent2 6 3 2 5 2 2" xfId="0"/>
    <cellStyle name="20% - Accent2 6 3 2 5 2 2 2" xfId="0"/>
    <cellStyle name="20% - Accent2 6 3 2 5 2 3" xfId="0"/>
    <cellStyle name="20% - Accent2 6 3 2 5 3" xfId="0"/>
    <cellStyle name="20% - Accent2 6 3 2 5 3 2" xfId="0"/>
    <cellStyle name="20% - Accent2 6 3 2 5 4" xfId="0"/>
    <cellStyle name="20% - Accent2 6 3 2 6" xfId="0"/>
    <cellStyle name="20% - Accent2 6 3 2 6 2" xfId="0"/>
    <cellStyle name="20% - Accent2 6 3 2 6 2 2" xfId="0"/>
    <cellStyle name="20% - Accent2 6 3 2 6 3" xfId="0"/>
    <cellStyle name="20% - Accent2 6 3 2 7" xfId="0"/>
    <cellStyle name="20% - Accent2 6 3 2 7 2" xfId="0"/>
    <cellStyle name="20% - Accent2 6 3 2 8" xfId="0"/>
    <cellStyle name="20% - Accent2 6 3 2 9" xfId="0"/>
    <cellStyle name="20% - Accent2 6 3 3" xfId="0"/>
    <cellStyle name="20% - Accent2 6 3 3 2" xfId="0"/>
    <cellStyle name="20% - Accent2 6 3 3 2 2" xfId="0"/>
    <cellStyle name="20% - Accent2 6 3 3 2 2 2" xfId="0"/>
    <cellStyle name="20% - Accent2 6 3 3 2 2 2 2" xfId="0"/>
    <cellStyle name="20% - Accent2 6 3 3 2 2 3" xfId="0"/>
    <cellStyle name="20% - Accent2 6 3 3 2 3" xfId="0"/>
    <cellStyle name="20% - Accent2 6 3 3 2 3 2" xfId="0"/>
    <cellStyle name="20% - Accent2 6 3 3 2 4" xfId="0"/>
    <cellStyle name="20% - Accent2 6 3 3 3" xfId="0"/>
    <cellStyle name="20% - Accent2 6 3 3 3 2" xfId="0"/>
    <cellStyle name="20% - Accent2 6 3 3 3 2 2" xfId="0"/>
    <cellStyle name="20% - Accent2 6 3 3 3 2 2 2" xfId="0"/>
    <cellStyle name="20% - Accent2 6 3 3 3 2 3" xfId="0"/>
    <cellStyle name="20% - Accent2 6 3 3 3 3" xfId="0"/>
    <cellStyle name="20% - Accent2 6 3 3 3 3 2" xfId="0"/>
    <cellStyle name="20% - Accent2 6 3 3 3 4" xfId="0"/>
    <cellStyle name="20% - Accent2 6 3 3 4" xfId="0"/>
    <cellStyle name="20% - Accent2 6 3 3 4 2" xfId="0"/>
    <cellStyle name="20% - Accent2 6 3 3 4 2 2" xfId="0"/>
    <cellStyle name="20% - Accent2 6 3 3 4 2 2 2" xfId="0"/>
    <cellStyle name="20% - Accent2 6 3 3 4 2 3" xfId="0"/>
    <cellStyle name="20% - Accent2 6 3 3 4 3" xfId="0"/>
    <cellStyle name="20% - Accent2 6 3 3 4 3 2" xfId="0"/>
    <cellStyle name="20% - Accent2 6 3 3 4 4" xfId="0"/>
    <cellStyle name="20% - Accent2 6 3 3 5" xfId="0"/>
    <cellStyle name="20% - Accent2 6 3 3 5 2" xfId="0"/>
    <cellStyle name="20% - Accent2 6 3 3 5 2 2" xfId="0"/>
    <cellStyle name="20% - Accent2 6 3 3 5 3" xfId="0"/>
    <cellStyle name="20% - Accent2 6 3 3 6" xfId="0"/>
    <cellStyle name="20% - Accent2 6 3 3 6 2" xfId="0"/>
    <cellStyle name="20% - Accent2 6 3 3 7" xfId="0"/>
    <cellStyle name="20% - Accent2 6 3 4" xfId="0"/>
    <cellStyle name="20% - Accent2 6 3 4 2" xfId="0"/>
    <cellStyle name="20% - Accent2 6 3 4 2 2" xfId="0"/>
    <cellStyle name="20% - Accent2 6 3 4 2 2 2" xfId="0"/>
    <cellStyle name="20% - Accent2 6 3 4 2 3" xfId="0"/>
    <cellStyle name="20% - Accent2 6 3 4 3" xfId="0"/>
    <cellStyle name="20% - Accent2 6 3 4 3 2" xfId="0"/>
    <cellStyle name="20% - Accent2 6 3 4 4" xfId="0"/>
    <cellStyle name="20% - Accent2 6 3 5" xfId="0"/>
    <cellStyle name="20% - Accent2 6 3 5 2" xfId="0"/>
    <cellStyle name="20% - Accent2 6 3 5 2 2" xfId="0"/>
    <cellStyle name="20% - Accent2 6 3 5 2 2 2" xfId="0"/>
    <cellStyle name="20% - Accent2 6 3 5 2 3" xfId="0"/>
    <cellStyle name="20% - Accent2 6 3 5 3" xfId="0"/>
    <cellStyle name="20% - Accent2 6 3 5 3 2" xfId="0"/>
    <cellStyle name="20% - Accent2 6 3 5 4" xfId="0"/>
    <cellStyle name="20% - Accent2 6 3 6" xfId="0"/>
    <cellStyle name="20% - Accent2 6 3 6 2" xfId="0"/>
    <cellStyle name="20% - Accent2 6 3 6 2 2" xfId="0"/>
    <cellStyle name="20% - Accent2 6 3 6 2 2 2" xfId="0"/>
    <cellStyle name="20% - Accent2 6 3 6 2 3" xfId="0"/>
    <cellStyle name="20% - Accent2 6 3 6 3" xfId="0"/>
    <cellStyle name="20% - Accent2 6 3 6 3 2" xfId="0"/>
    <cellStyle name="20% - Accent2 6 3 6 4" xfId="0"/>
    <cellStyle name="20% - Accent2 6 3 7" xfId="0"/>
    <cellStyle name="20% - Accent2 6 3 7 2" xfId="0"/>
    <cellStyle name="20% - Accent2 6 3 7 2 2" xfId="0"/>
    <cellStyle name="20% - Accent2 6 3 7 2 2 2" xfId="0"/>
    <cellStyle name="20% - Accent2 6 3 7 2 3" xfId="0"/>
    <cellStyle name="20% - Accent2 6 3 7 3" xfId="0"/>
    <cellStyle name="20% - Accent2 6 3 7 3 2" xfId="0"/>
    <cellStyle name="20% - Accent2 6 3 7 4" xfId="0"/>
    <cellStyle name="20% - Accent2 6 3 8" xfId="0"/>
    <cellStyle name="20% - Accent2 6 3 8 2" xfId="0"/>
    <cellStyle name="20% - Accent2 6 3 8 2 2" xfId="0"/>
    <cellStyle name="20% - Accent2 6 3 8 3" xfId="0"/>
    <cellStyle name="20% - Accent2 6 3 9" xfId="0"/>
    <cellStyle name="20% - Accent2 6 3 9 2" xfId="0"/>
    <cellStyle name="20% - Accent2 6 4" xfId="0"/>
    <cellStyle name="20% - Accent2 6 4 10" xfId="0"/>
    <cellStyle name="20% - Accent2 6 4 2" xfId="0"/>
    <cellStyle name="20% - Accent2 6 4 2 2" xfId="0"/>
    <cellStyle name="20% - Accent2 6 4 2 2 2" xfId="0"/>
    <cellStyle name="20% - Accent2 6 4 2 2 2 2" xfId="0"/>
    <cellStyle name="20% - Accent2 6 4 2 2 3" xfId="0"/>
    <cellStyle name="20% - Accent2 6 4 2 3" xfId="0"/>
    <cellStyle name="20% - Accent2 6 4 2 3 2" xfId="0"/>
    <cellStyle name="20% - Accent2 6 4 2 4" xfId="0"/>
    <cellStyle name="20% - Accent2 6 4 3" xfId="0"/>
    <cellStyle name="20% - Accent2 6 4 3 2" xfId="0"/>
    <cellStyle name="20% - Accent2 6 4 3 2 2" xfId="0"/>
    <cellStyle name="20% - Accent2 6 4 3 2 2 2" xfId="0"/>
    <cellStyle name="20% - Accent2 6 4 3 2 3" xfId="0"/>
    <cellStyle name="20% - Accent2 6 4 3 3" xfId="0"/>
    <cellStyle name="20% - Accent2 6 4 3 3 2" xfId="0"/>
    <cellStyle name="20% - Accent2 6 4 3 4" xfId="0"/>
    <cellStyle name="20% - Accent2 6 4 4" xfId="0"/>
    <cellStyle name="20% - Accent2 6 4 4 2" xfId="0"/>
    <cellStyle name="20% - Accent2 6 4 4 2 2" xfId="0"/>
    <cellStyle name="20% - Accent2 6 4 4 2 2 2" xfId="0"/>
    <cellStyle name="20% - Accent2 6 4 4 2 3" xfId="0"/>
    <cellStyle name="20% - Accent2 6 4 4 3" xfId="0"/>
    <cellStyle name="20% - Accent2 6 4 4 3 2" xfId="0"/>
    <cellStyle name="20% - Accent2 6 4 4 4" xfId="0"/>
    <cellStyle name="20% - Accent2 6 4 5" xfId="0"/>
    <cellStyle name="20% - Accent2 6 4 5 2" xfId="0"/>
    <cellStyle name="20% - Accent2 6 4 5 2 2" xfId="0"/>
    <cellStyle name="20% - Accent2 6 4 5 2 2 2" xfId="0"/>
    <cellStyle name="20% - Accent2 6 4 5 2 3" xfId="0"/>
    <cellStyle name="20% - Accent2 6 4 5 3" xfId="0"/>
    <cellStyle name="20% - Accent2 6 4 5 3 2" xfId="0"/>
    <cellStyle name="20% - Accent2 6 4 5 4" xfId="0"/>
    <cellStyle name="20% - Accent2 6 4 6" xfId="0"/>
    <cellStyle name="20% - Accent2 6 4 6 2" xfId="0"/>
    <cellStyle name="20% - Accent2 6 4 6 2 2" xfId="0"/>
    <cellStyle name="20% - Accent2 6 4 6 3" xfId="0"/>
    <cellStyle name="20% - Accent2 6 4 7" xfId="0"/>
    <cellStyle name="20% - Accent2 6 4 7 2" xfId="0"/>
    <cellStyle name="20% - Accent2 6 4 8" xfId="0"/>
    <cellStyle name="20% - Accent2 6 4 9" xfId="0"/>
    <cellStyle name="20% - Accent2 6 5" xfId="0"/>
    <cellStyle name="20% - Accent2 6 5 2" xfId="0"/>
    <cellStyle name="20% - Accent2 6 5 2 2" xfId="0"/>
    <cellStyle name="20% - Accent2 6 5 2 2 2" xfId="0"/>
    <cellStyle name="20% - Accent2 6 5 2 2 2 2" xfId="0"/>
    <cellStyle name="20% - Accent2 6 5 2 2 3" xfId="0"/>
    <cellStyle name="20% - Accent2 6 5 2 3" xfId="0"/>
    <cellStyle name="20% - Accent2 6 5 2 3 2" xfId="0"/>
    <cellStyle name="20% - Accent2 6 5 2 4" xfId="0"/>
    <cellStyle name="20% - Accent2 6 5 3" xfId="0"/>
    <cellStyle name="20% - Accent2 6 5 3 2" xfId="0"/>
    <cellStyle name="20% - Accent2 6 5 3 2 2" xfId="0"/>
    <cellStyle name="20% - Accent2 6 5 3 2 2 2" xfId="0"/>
    <cellStyle name="20% - Accent2 6 5 3 2 3" xfId="0"/>
    <cellStyle name="20% - Accent2 6 5 3 3" xfId="0"/>
    <cellStyle name="20% - Accent2 6 5 3 3 2" xfId="0"/>
    <cellStyle name="20% - Accent2 6 5 3 4" xfId="0"/>
    <cellStyle name="20% - Accent2 6 5 4" xfId="0"/>
    <cellStyle name="20% - Accent2 6 5 4 2" xfId="0"/>
    <cellStyle name="20% - Accent2 6 5 4 2 2" xfId="0"/>
    <cellStyle name="20% - Accent2 6 5 4 2 2 2" xfId="0"/>
    <cellStyle name="20% - Accent2 6 5 4 2 3" xfId="0"/>
    <cellStyle name="20% - Accent2 6 5 4 3" xfId="0"/>
    <cellStyle name="20% - Accent2 6 5 4 3 2" xfId="0"/>
    <cellStyle name="20% - Accent2 6 5 4 4" xfId="0"/>
    <cellStyle name="20% - Accent2 6 5 5" xfId="0"/>
    <cellStyle name="20% - Accent2 6 5 5 2" xfId="0"/>
    <cellStyle name="20% - Accent2 6 5 5 2 2" xfId="0"/>
    <cellStyle name="20% - Accent2 6 5 5 2 2 2" xfId="0"/>
    <cellStyle name="20% - Accent2 6 5 5 2 3" xfId="0"/>
    <cellStyle name="20% - Accent2 6 5 5 3" xfId="0"/>
    <cellStyle name="20% - Accent2 6 5 5 3 2" xfId="0"/>
    <cellStyle name="20% - Accent2 6 5 5 4" xfId="0"/>
    <cellStyle name="20% - Accent2 6 5 6" xfId="0"/>
    <cellStyle name="20% - Accent2 6 5 6 2" xfId="0"/>
    <cellStyle name="20% - Accent2 6 5 6 2 2" xfId="0"/>
    <cellStyle name="20% - Accent2 6 5 6 3" xfId="0"/>
    <cellStyle name="20% - Accent2 6 5 7" xfId="0"/>
    <cellStyle name="20% - Accent2 6 5 7 2" xfId="0"/>
    <cellStyle name="20% - Accent2 6 5 8" xfId="0"/>
    <cellStyle name="20% - Accent2 6 5 9" xfId="0"/>
    <cellStyle name="20% - Accent2 6 6" xfId="0"/>
    <cellStyle name="20% - Accent2 6 6 2" xfId="0"/>
    <cellStyle name="20% - Accent2 6 6 2 2" xfId="0"/>
    <cellStyle name="20% - Accent2 6 6 2 2 2" xfId="0"/>
    <cellStyle name="20% - Accent2 6 6 2 2 2 2" xfId="0"/>
    <cellStyle name="20% - Accent2 6 6 2 2 3" xfId="0"/>
    <cellStyle name="20% - Accent2 6 6 2 3" xfId="0"/>
    <cellStyle name="20% - Accent2 6 6 2 3 2" xfId="0"/>
    <cellStyle name="20% - Accent2 6 6 2 4" xfId="0"/>
    <cellStyle name="20% - Accent2 6 6 3" xfId="0"/>
    <cellStyle name="20% - Accent2 6 6 3 2" xfId="0"/>
    <cellStyle name="20% - Accent2 6 6 3 2 2" xfId="0"/>
    <cellStyle name="20% - Accent2 6 6 3 2 2 2" xfId="0"/>
    <cellStyle name="20% - Accent2 6 6 3 2 3" xfId="0"/>
    <cellStyle name="20% - Accent2 6 6 3 3" xfId="0"/>
    <cellStyle name="20% - Accent2 6 6 3 3 2" xfId="0"/>
    <cellStyle name="20% - Accent2 6 6 3 4" xfId="0"/>
    <cellStyle name="20% - Accent2 6 6 4" xfId="0"/>
    <cellStyle name="20% - Accent2 6 6 4 2" xfId="0"/>
    <cellStyle name="20% - Accent2 6 6 4 2 2" xfId="0"/>
    <cellStyle name="20% - Accent2 6 6 4 2 2 2" xfId="0"/>
    <cellStyle name="20% - Accent2 6 6 4 2 3" xfId="0"/>
    <cellStyle name="20% - Accent2 6 6 4 3" xfId="0"/>
    <cellStyle name="20% - Accent2 6 6 4 3 2" xfId="0"/>
    <cellStyle name="20% - Accent2 6 6 4 4" xfId="0"/>
    <cellStyle name="20% - Accent2 6 6 5" xfId="0"/>
    <cellStyle name="20% - Accent2 6 6 5 2" xfId="0"/>
    <cellStyle name="20% - Accent2 6 6 5 2 2" xfId="0"/>
    <cellStyle name="20% - Accent2 6 6 5 2 2 2" xfId="0"/>
    <cellStyle name="20% - Accent2 6 6 5 2 3" xfId="0"/>
    <cellStyle name="20% - Accent2 6 6 5 3" xfId="0"/>
    <cellStyle name="20% - Accent2 6 6 5 3 2" xfId="0"/>
    <cellStyle name="20% - Accent2 6 6 5 4" xfId="0"/>
    <cellStyle name="20% - Accent2 6 6 6" xfId="0"/>
    <cellStyle name="20% - Accent2 6 6 6 2" xfId="0"/>
    <cellStyle name="20% - Accent2 6 6 6 2 2" xfId="0"/>
    <cellStyle name="20% - Accent2 6 6 6 3" xfId="0"/>
    <cellStyle name="20% - Accent2 6 6 7" xfId="0"/>
    <cellStyle name="20% - Accent2 6 6 7 2" xfId="0"/>
    <cellStyle name="20% - Accent2 6 6 8" xfId="0"/>
    <cellStyle name="20% - Accent2 6 6 9" xfId="0"/>
    <cellStyle name="20% - Accent2 6 7" xfId="0"/>
    <cellStyle name="20% - Accent2 6 7 10" xfId="0"/>
    <cellStyle name="20% - Accent2 6 7 2" xfId="0"/>
    <cellStyle name="20% - Accent2 6 7 2 2" xfId="0"/>
    <cellStyle name="20% - Accent2 6 7 2 2 2" xfId="0"/>
    <cellStyle name="20% - Accent2 6 7 2 2 2 2" xfId="0"/>
    <cellStyle name="20% - Accent2 6 7 2 2 3" xfId="0"/>
    <cellStyle name="20% - Accent2 6 7 2 3" xfId="0"/>
    <cellStyle name="20% - Accent2 6 7 2 3 2" xfId="0"/>
    <cellStyle name="20% - Accent2 6 7 2 4" xfId="0"/>
    <cellStyle name="20% - Accent2 6 7 3" xfId="0"/>
    <cellStyle name="20% - Accent2 6 7 3 2" xfId="0"/>
    <cellStyle name="20% - Accent2 6 7 3 2 2" xfId="0"/>
    <cellStyle name="20% - Accent2 6 7 3 2 2 2" xfId="0"/>
    <cellStyle name="20% - Accent2 6 7 3 2 3" xfId="0"/>
    <cellStyle name="20% - Accent2 6 7 3 3" xfId="0"/>
    <cellStyle name="20% - Accent2 6 7 3 3 2" xfId="0"/>
    <cellStyle name="20% - Accent2 6 7 3 4" xfId="0"/>
    <cellStyle name="20% - Accent2 6 7 4" xfId="0"/>
    <cellStyle name="20% - Accent2 6 7 4 2" xfId="0"/>
    <cellStyle name="20% - Accent2 6 7 4 2 2" xfId="0"/>
    <cellStyle name="20% - Accent2 6 7 4 2 2 2" xfId="0"/>
    <cellStyle name="20% - Accent2 6 7 4 2 3" xfId="0"/>
    <cellStyle name="20% - Accent2 6 7 4 3" xfId="0"/>
    <cellStyle name="20% - Accent2 6 7 4 3 2" xfId="0"/>
    <cellStyle name="20% - Accent2 6 7 4 4" xfId="0"/>
    <cellStyle name="20% - Accent2 6 7 5" xfId="0"/>
    <cellStyle name="20% - Accent2 6 7 5 2" xfId="0"/>
    <cellStyle name="20% - Accent2 6 7 5 2 2" xfId="0"/>
    <cellStyle name="20% - Accent2 6 7 5 2 2 2" xfId="0"/>
    <cellStyle name="20% - Accent2 6 7 5 2 3" xfId="0"/>
    <cellStyle name="20% - Accent2 6 7 5 3" xfId="0"/>
    <cellStyle name="20% - Accent2 6 7 5 3 2" xfId="0"/>
    <cellStyle name="20% - Accent2 6 7 5 4" xfId="0"/>
    <cellStyle name="20% - Accent2 6 7 6" xfId="0"/>
    <cellStyle name="20% - Accent2 6 7 6 2" xfId="0"/>
    <cellStyle name="20% - Accent2 6 7 6 2 2" xfId="0"/>
    <cellStyle name="20% - Accent2 6 7 6 2 2 2" xfId="0"/>
    <cellStyle name="20% - Accent2 6 7 6 2 3" xfId="0"/>
    <cellStyle name="20% - Accent2 6 7 6 3" xfId="0"/>
    <cellStyle name="20% - Accent2 6 7 6 3 2" xfId="0"/>
    <cellStyle name="20% - Accent2 6 7 6 4" xfId="0"/>
    <cellStyle name="20% - Accent2 6 7 7" xfId="0"/>
    <cellStyle name="20% - Accent2 6 7 7 2" xfId="0"/>
    <cellStyle name="20% - Accent2 6 7 7 2 2" xfId="0"/>
    <cellStyle name="20% - Accent2 6 7 7 3" xfId="0"/>
    <cellStyle name="20% - Accent2 6 7 8" xfId="0"/>
    <cellStyle name="20% - Accent2 6 7 8 2" xfId="0"/>
    <cellStyle name="20% - Accent2 6 7 9" xfId="0"/>
    <cellStyle name="20% - Accent2 6 8" xfId="0"/>
    <cellStyle name="20% - Accent2 6 8 2" xfId="0"/>
    <cellStyle name="20% - Accent2 6 8 2 2" xfId="0"/>
    <cellStyle name="20% - Accent2 6 8 2 2 2" xfId="0"/>
    <cellStyle name="20% - Accent2 6 8 2 3" xfId="0"/>
    <cellStyle name="20% - Accent2 6 8 3" xfId="0"/>
    <cellStyle name="20% - Accent2 6 8 3 2" xfId="0"/>
    <cellStyle name="20% - Accent2 6 8 4" xfId="0"/>
    <cellStyle name="20% - Accent2 6 9" xfId="0"/>
    <cellStyle name="20% - Accent2 6 9 2" xfId="0"/>
    <cellStyle name="20% - Accent2 6 9 2 2" xfId="0"/>
    <cellStyle name="20% - Accent2 6 9 2 2 2" xfId="0"/>
    <cellStyle name="20% - Accent2 6 9 2 3" xfId="0"/>
    <cellStyle name="20% - Accent2 6 9 3" xfId="0"/>
    <cellStyle name="20% - Accent2 6 9 3 2" xfId="0"/>
    <cellStyle name="20% - Accent2 6 9 4" xfId="0"/>
    <cellStyle name="20% - Accent2 7" xfId="0"/>
    <cellStyle name="20% - Accent2 7 10" xfId="0"/>
    <cellStyle name="20% - Accent2 7 10 2" xfId="0"/>
    <cellStyle name="20% - Accent2 7 10 2 2" xfId="0"/>
    <cellStyle name="20% - Accent2 7 10 2 2 2" xfId="0"/>
    <cellStyle name="20% - Accent2 7 10 2 3" xfId="0"/>
    <cellStyle name="20% - Accent2 7 10 3" xfId="0"/>
    <cellStyle name="20% - Accent2 7 10 3 2" xfId="0"/>
    <cellStyle name="20% - Accent2 7 10 4" xfId="0"/>
    <cellStyle name="20% - Accent2 7 11" xfId="0"/>
    <cellStyle name="20% - Accent2 7 11 2" xfId="0"/>
    <cellStyle name="20% - Accent2 7 11 2 2" xfId="0"/>
    <cellStyle name="20% - Accent2 7 11 2 2 2" xfId="0"/>
    <cellStyle name="20% - Accent2 7 11 2 3" xfId="0"/>
    <cellStyle name="20% - Accent2 7 11 3" xfId="0"/>
    <cellStyle name="20% - Accent2 7 11 3 2" xfId="0"/>
    <cellStyle name="20% - Accent2 7 11 4" xfId="0"/>
    <cellStyle name="20% - Accent2 7 12" xfId="0"/>
    <cellStyle name="20% - Accent2 7 12 2" xfId="0"/>
    <cellStyle name="20% - Accent2 7 12 2 2" xfId="0"/>
    <cellStyle name="20% - Accent2 7 12 2 2 2" xfId="0"/>
    <cellStyle name="20% - Accent2 7 12 2 3" xfId="0"/>
    <cellStyle name="20% - Accent2 7 12 3" xfId="0"/>
    <cellStyle name="20% - Accent2 7 12 3 2" xfId="0"/>
    <cellStyle name="20% - Accent2 7 12 4" xfId="0"/>
    <cellStyle name="20% - Accent2 7 13" xfId="0"/>
    <cellStyle name="20% - Accent2 7 13 2" xfId="0"/>
    <cellStyle name="20% - Accent2 7 13 2 2" xfId="0"/>
    <cellStyle name="20% - Accent2 7 13 2 2 2" xfId="0"/>
    <cellStyle name="20% - Accent2 7 13 2 3" xfId="0"/>
    <cellStyle name="20% - Accent2 7 13 3" xfId="0"/>
    <cellStyle name="20% - Accent2 7 13 3 2" xfId="0"/>
    <cellStyle name="20% - Accent2 7 13 4" xfId="0"/>
    <cellStyle name="20% - Accent2 7 14" xfId="0"/>
    <cellStyle name="20% - Accent2 7 14 2" xfId="0"/>
    <cellStyle name="20% - Accent2 7 14 2 2" xfId="0"/>
    <cellStyle name="20% - Accent2 7 14 3" xfId="0"/>
    <cellStyle name="20% - Accent2 7 15" xfId="0"/>
    <cellStyle name="20% - Accent2 7 15 2" xfId="0"/>
    <cellStyle name="20% - Accent2 7 16" xfId="0"/>
    <cellStyle name="20% - Accent2 7 16 2" xfId="0"/>
    <cellStyle name="20% - Accent2 7 17" xfId="0"/>
    <cellStyle name="20% - Accent2 7 18" xfId="0"/>
    <cellStyle name="20% - Accent2 7 2" xfId="0"/>
    <cellStyle name="20% - Accent2 7 2 10" xfId="0"/>
    <cellStyle name="20% - Accent2 7 2 2" xfId="0"/>
    <cellStyle name="20% - Accent2 7 2 2 2" xfId="0"/>
    <cellStyle name="20% - Accent2 7 2 2 2 2" xfId="0"/>
    <cellStyle name="20% - Accent2 7 2 2 2 2 2" xfId="0"/>
    <cellStyle name="20% - Accent2 7 2 2 2 3" xfId="0"/>
    <cellStyle name="20% - Accent2 7 2 2 3" xfId="0"/>
    <cellStyle name="20% - Accent2 7 2 2 3 2" xfId="0"/>
    <cellStyle name="20% - Accent2 7 2 2 4" xfId="0"/>
    <cellStyle name="20% - Accent2 7 2 3" xfId="0"/>
    <cellStyle name="20% - Accent2 7 2 3 2" xfId="0"/>
    <cellStyle name="20% - Accent2 7 2 3 2 2" xfId="0"/>
    <cellStyle name="20% - Accent2 7 2 3 2 2 2" xfId="0"/>
    <cellStyle name="20% - Accent2 7 2 3 2 3" xfId="0"/>
    <cellStyle name="20% - Accent2 7 2 3 3" xfId="0"/>
    <cellStyle name="20% - Accent2 7 2 3 3 2" xfId="0"/>
    <cellStyle name="20% - Accent2 7 2 3 4" xfId="0"/>
    <cellStyle name="20% - Accent2 7 2 4" xfId="0"/>
    <cellStyle name="20% - Accent2 7 2 4 2" xfId="0"/>
    <cellStyle name="20% - Accent2 7 2 4 2 2" xfId="0"/>
    <cellStyle name="20% - Accent2 7 2 4 2 2 2" xfId="0"/>
    <cellStyle name="20% - Accent2 7 2 4 2 3" xfId="0"/>
    <cellStyle name="20% - Accent2 7 2 4 3" xfId="0"/>
    <cellStyle name="20% - Accent2 7 2 4 3 2" xfId="0"/>
    <cellStyle name="20% - Accent2 7 2 4 4" xfId="0"/>
    <cellStyle name="20% - Accent2 7 2 5" xfId="0"/>
    <cellStyle name="20% - Accent2 7 2 5 2" xfId="0"/>
    <cellStyle name="20% - Accent2 7 2 5 2 2" xfId="0"/>
    <cellStyle name="20% - Accent2 7 2 5 2 2 2" xfId="0"/>
    <cellStyle name="20% - Accent2 7 2 5 2 3" xfId="0"/>
    <cellStyle name="20% - Accent2 7 2 5 3" xfId="0"/>
    <cellStyle name="20% - Accent2 7 2 5 3 2" xfId="0"/>
    <cellStyle name="20% - Accent2 7 2 5 4" xfId="0"/>
    <cellStyle name="20% - Accent2 7 2 6" xfId="0"/>
    <cellStyle name="20% - Accent2 7 2 6 2" xfId="0"/>
    <cellStyle name="20% - Accent2 7 2 6 2 2" xfId="0"/>
    <cellStyle name="20% - Accent2 7 2 6 3" xfId="0"/>
    <cellStyle name="20% - Accent2 7 2 7" xfId="0"/>
    <cellStyle name="20% - Accent2 7 2 7 2" xfId="0"/>
    <cellStyle name="20% - Accent2 7 2 8" xfId="0"/>
    <cellStyle name="20% - Accent2 7 2 8 2" xfId="0"/>
    <cellStyle name="20% - Accent2 7 2 9" xfId="0"/>
    <cellStyle name="20% - Accent2 7 3" xfId="0"/>
    <cellStyle name="20% - Accent2 7 3 10" xfId="0"/>
    <cellStyle name="20% - Accent2 7 3 11" xfId="0"/>
    <cellStyle name="20% - Accent2 7 3 2" xfId="0"/>
    <cellStyle name="20% - Accent2 7 3 2 2" xfId="0"/>
    <cellStyle name="20% - Accent2 7 3 2 2 2" xfId="0"/>
    <cellStyle name="20% - Accent2 7 3 2 2 2 2" xfId="0"/>
    <cellStyle name="20% - Accent2 7 3 2 2 2 2 2" xfId="0"/>
    <cellStyle name="20% - Accent2 7 3 2 2 2 3" xfId="0"/>
    <cellStyle name="20% - Accent2 7 3 2 2 3" xfId="0"/>
    <cellStyle name="20% - Accent2 7 3 2 2 3 2" xfId="0"/>
    <cellStyle name="20% - Accent2 7 3 2 2 4" xfId="0"/>
    <cellStyle name="20% - Accent2 7 3 2 3" xfId="0"/>
    <cellStyle name="20% - Accent2 7 3 2 3 2" xfId="0"/>
    <cellStyle name="20% - Accent2 7 3 2 3 2 2" xfId="0"/>
    <cellStyle name="20% - Accent2 7 3 2 3 2 2 2" xfId="0"/>
    <cellStyle name="20% - Accent2 7 3 2 3 2 3" xfId="0"/>
    <cellStyle name="20% - Accent2 7 3 2 3 3" xfId="0"/>
    <cellStyle name="20% - Accent2 7 3 2 3 3 2" xfId="0"/>
    <cellStyle name="20% - Accent2 7 3 2 3 4" xfId="0"/>
    <cellStyle name="20% - Accent2 7 3 2 4" xfId="0"/>
    <cellStyle name="20% - Accent2 7 3 2 4 2" xfId="0"/>
    <cellStyle name="20% - Accent2 7 3 2 4 2 2" xfId="0"/>
    <cellStyle name="20% - Accent2 7 3 2 4 2 2 2" xfId="0"/>
    <cellStyle name="20% - Accent2 7 3 2 4 2 3" xfId="0"/>
    <cellStyle name="20% - Accent2 7 3 2 4 3" xfId="0"/>
    <cellStyle name="20% - Accent2 7 3 2 4 3 2" xfId="0"/>
    <cellStyle name="20% - Accent2 7 3 2 4 4" xfId="0"/>
    <cellStyle name="20% - Accent2 7 3 2 5" xfId="0"/>
    <cellStyle name="20% - Accent2 7 3 2 5 2" xfId="0"/>
    <cellStyle name="20% - Accent2 7 3 2 5 2 2" xfId="0"/>
    <cellStyle name="20% - Accent2 7 3 2 5 2 2 2" xfId="0"/>
    <cellStyle name="20% - Accent2 7 3 2 5 2 3" xfId="0"/>
    <cellStyle name="20% - Accent2 7 3 2 5 3" xfId="0"/>
    <cellStyle name="20% - Accent2 7 3 2 5 3 2" xfId="0"/>
    <cellStyle name="20% - Accent2 7 3 2 5 4" xfId="0"/>
    <cellStyle name="20% - Accent2 7 3 2 6" xfId="0"/>
    <cellStyle name="20% - Accent2 7 3 2 6 2" xfId="0"/>
    <cellStyle name="20% - Accent2 7 3 2 6 2 2" xfId="0"/>
    <cellStyle name="20% - Accent2 7 3 2 6 3" xfId="0"/>
    <cellStyle name="20% - Accent2 7 3 2 7" xfId="0"/>
    <cellStyle name="20% - Accent2 7 3 2 7 2" xfId="0"/>
    <cellStyle name="20% - Accent2 7 3 2 8" xfId="0"/>
    <cellStyle name="20% - Accent2 7 3 2 9" xfId="0"/>
    <cellStyle name="20% - Accent2 7 3 3" xfId="0"/>
    <cellStyle name="20% - Accent2 7 3 3 2" xfId="0"/>
    <cellStyle name="20% - Accent2 7 3 3 2 2" xfId="0"/>
    <cellStyle name="20% - Accent2 7 3 3 2 2 2" xfId="0"/>
    <cellStyle name="20% - Accent2 7 3 3 2 2 2 2" xfId="0"/>
    <cellStyle name="20% - Accent2 7 3 3 2 2 3" xfId="0"/>
    <cellStyle name="20% - Accent2 7 3 3 2 3" xfId="0"/>
    <cellStyle name="20% - Accent2 7 3 3 2 3 2" xfId="0"/>
    <cellStyle name="20% - Accent2 7 3 3 2 4" xfId="0"/>
    <cellStyle name="20% - Accent2 7 3 3 3" xfId="0"/>
    <cellStyle name="20% - Accent2 7 3 3 3 2" xfId="0"/>
    <cellStyle name="20% - Accent2 7 3 3 3 2 2" xfId="0"/>
    <cellStyle name="20% - Accent2 7 3 3 3 2 2 2" xfId="0"/>
    <cellStyle name="20% - Accent2 7 3 3 3 2 3" xfId="0"/>
    <cellStyle name="20% - Accent2 7 3 3 3 3" xfId="0"/>
    <cellStyle name="20% - Accent2 7 3 3 3 3 2" xfId="0"/>
    <cellStyle name="20% - Accent2 7 3 3 3 4" xfId="0"/>
    <cellStyle name="20% - Accent2 7 3 3 4" xfId="0"/>
    <cellStyle name="20% - Accent2 7 3 3 4 2" xfId="0"/>
    <cellStyle name="20% - Accent2 7 3 3 4 2 2" xfId="0"/>
    <cellStyle name="20% - Accent2 7 3 3 4 2 2 2" xfId="0"/>
    <cellStyle name="20% - Accent2 7 3 3 4 2 3" xfId="0"/>
    <cellStyle name="20% - Accent2 7 3 3 4 3" xfId="0"/>
    <cellStyle name="20% - Accent2 7 3 3 4 3 2" xfId="0"/>
    <cellStyle name="20% - Accent2 7 3 3 4 4" xfId="0"/>
    <cellStyle name="20% - Accent2 7 3 3 5" xfId="0"/>
    <cellStyle name="20% - Accent2 7 3 3 5 2" xfId="0"/>
    <cellStyle name="20% - Accent2 7 3 3 5 2 2" xfId="0"/>
    <cellStyle name="20% - Accent2 7 3 3 5 3" xfId="0"/>
    <cellStyle name="20% - Accent2 7 3 3 6" xfId="0"/>
    <cellStyle name="20% - Accent2 7 3 3 6 2" xfId="0"/>
    <cellStyle name="20% - Accent2 7 3 3 7" xfId="0"/>
    <cellStyle name="20% - Accent2 7 3 4" xfId="0"/>
    <cellStyle name="20% - Accent2 7 3 4 2" xfId="0"/>
    <cellStyle name="20% - Accent2 7 3 4 2 2" xfId="0"/>
    <cellStyle name="20% - Accent2 7 3 4 2 2 2" xfId="0"/>
    <cellStyle name="20% - Accent2 7 3 4 2 3" xfId="0"/>
    <cellStyle name="20% - Accent2 7 3 4 3" xfId="0"/>
    <cellStyle name="20% - Accent2 7 3 4 3 2" xfId="0"/>
    <cellStyle name="20% - Accent2 7 3 4 4" xfId="0"/>
    <cellStyle name="20% - Accent2 7 3 5" xfId="0"/>
    <cellStyle name="20% - Accent2 7 3 5 2" xfId="0"/>
    <cellStyle name="20% - Accent2 7 3 5 2 2" xfId="0"/>
    <cellStyle name="20% - Accent2 7 3 5 2 2 2" xfId="0"/>
    <cellStyle name="20% - Accent2 7 3 5 2 3" xfId="0"/>
    <cellStyle name="20% - Accent2 7 3 5 3" xfId="0"/>
    <cellStyle name="20% - Accent2 7 3 5 3 2" xfId="0"/>
    <cellStyle name="20% - Accent2 7 3 5 4" xfId="0"/>
    <cellStyle name="20% - Accent2 7 3 6" xfId="0"/>
    <cellStyle name="20% - Accent2 7 3 6 2" xfId="0"/>
    <cellStyle name="20% - Accent2 7 3 6 2 2" xfId="0"/>
    <cellStyle name="20% - Accent2 7 3 6 2 2 2" xfId="0"/>
    <cellStyle name="20% - Accent2 7 3 6 2 3" xfId="0"/>
    <cellStyle name="20% - Accent2 7 3 6 3" xfId="0"/>
    <cellStyle name="20% - Accent2 7 3 6 3 2" xfId="0"/>
    <cellStyle name="20% - Accent2 7 3 6 4" xfId="0"/>
    <cellStyle name="20% - Accent2 7 3 7" xfId="0"/>
    <cellStyle name="20% - Accent2 7 3 7 2" xfId="0"/>
    <cellStyle name="20% - Accent2 7 3 7 2 2" xfId="0"/>
    <cellStyle name="20% - Accent2 7 3 7 2 2 2" xfId="0"/>
    <cellStyle name="20% - Accent2 7 3 7 2 3" xfId="0"/>
    <cellStyle name="20% - Accent2 7 3 7 3" xfId="0"/>
    <cellStyle name="20% - Accent2 7 3 7 3 2" xfId="0"/>
    <cellStyle name="20% - Accent2 7 3 7 4" xfId="0"/>
    <cellStyle name="20% - Accent2 7 3 8" xfId="0"/>
    <cellStyle name="20% - Accent2 7 3 8 2" xfId="0"/>
    <cellStyle name="20% - Accent2 7 3 8 2 2" xfId="0"/>
    <cellStyle name="20% - Accent2 7 3 8 3" xfId="0"/>
    <cellStyle name="20% - Accent2 7 3 9" xfId="0"/>
    <cellStyle name="20% - Accent2 7 3 9 2" xfId="0"/>
    <cellStyle name="20% - Accent2 7 4" xfId="0"/>
    <cellStyle name="20% - Accent2 7 4 2" xfId="0"/>
    <cellStyle name="20% - Accent2 7 4 2 2" xfId="0"/>
    <cellStyle name="20% - Accent2 7 4 2 2 2" xfId="0"/>
    <cellStyle name="20% - Accent2 7 4 2 2 2 2" xfId="0"/>
    <cellStyle name="20% - Accent2 7 4 2 2 3" xfId="0"/>
    <cellStyle name="20% - Accent2 7 4 2 3" xfId="0"/>
    <cellStyle name="20% - Accent2 7 4 2 3 2" xfId="0"/>
    <cellStyle name="20% - Accent2 7 4 2 4" xfId="0"/>
    <cellStyle name="20% - Accent2 7 4 3" xfId="0"/>
    <cellStyle name="20% - Accent2 7 4 3 2" xfId="0"/>
    <cellStyle name="20% - Accent2 7 4 3 2 2" xfId="0"/>
    <cellStyle name="20% - Accent2 7 4 3 2 2 2" xfId="0"/>
    <cellStyle name="20% - Accent2 7 4 3 2 3" xfId="0"/>
    <cellStyle name="20% - Accent2 7 4 3 3" xfId="0"/>
    <cellStyle name="20% - Accent2 7 4 3 3 2" xfId="0"/>
    <cellStyle name="20% - Accent2 7 4 3 4" xfId="0"/>
    <cellStyle name="20% - Accent2 7 4 4" xfId="0"/>
    <cellStyle name="20% - Accent2 7 4 4 2" xfId="0"/>
    <cellStyle name="20% - Accent2 7 4 4 2 2" xfId="0"/>
    <cellStyle name="20% - Accent2 7 4 4 2 2 2" xfId="0"/>
    <cellStyle name="20% - Accent2 7 4 4 2 3" xfId="0"/>
    <cellStyle name="20% - Accent2 7 4 4 3" xfId="0"/>
    <cellStyle name="20% - Accent2 7 4 4 3 2" xfId="0"/>
    <cellStyle name="20% - Accent2 7 4 4 4" xfId="0"/>
    <cellStyle name="20% - Accent2 7 4 5" xfId="0"/>
    <cellStyle name="20% - Accent2 7 4 5 2" xfId="0"/>
    <cellStyle name="20% - Accent2 7 4 5 2 2" xfId="0"/>
    <cellStyle name="20% - Accent2 7 4 5 2 2 2" xfId="0"/>
    <cellStyle name="20% - Accent2 7 4 5 2 3" xfId="0"/>
    <cellStyle name="20% - Accent2 7 4 5 3" xfId="0"/>
    <cellStyle name="20% - Accent2 7 4 5 3 2" xfId="0"/>
    <cellStyle name="20% - Accent2 7 4 5 4" xfId="0"/>
    <cellStyle name="20% - Accent2 7 4 6" xfId="0"/>
    <cellStyle name="20% - Accent2 7 4 6 2" xfId="0"/>
    <cellStyle name="20% - Accent2 7 4 6 2 2" xfId="0"/>
    <cellStyle name="20% - Accent2 7 4 6 3" xfId="0"/>
    <cellStyle name="20% - Accent2 7 4 7" xfId="0"/>
    <cellStyle name="20% - Accent2 7 4 7 2" xfId="0"/>
    <cellStyle name="20% - Accent2 7 4 8" xfId="0"/>
    <cellStyle name="20% - Accent2 7 4 9" xfId="0"/>
    <cellStyle name="20% - Accent2 7 5" xfId="0"/>
    <cellStyle name="20% - Accent2 7 5 2" xfId="0"/>
    <cellStyle name="20% - Accent2 7 5 2 2" xfId="0"/>
    <cellStyle name="20% - Accent2 7 5 2 2 2" xfId="0"/>
    <cellStyle name="20% - Accent2 7 5 2 2 2 2" xfId="0"/>
    <cellStyle name="20% - Accent2 7 5 2 2 3" xfId="0"/>
    <cellStyle name="20% - Accent2 7 5 2 3" xfId="0"/>
    <cellStyle name="20% - Accent2 7 5 2 3 2" xfId="0"/>
    <cellStyle name="20% - Accent2 7 5 2 4" xfId="0"/>
    <cellStyle name="20% - Accent2 7 5 3" xfId="0"/>
    <cellStyle name="20% - Accent2 7 5 3 2" xfId="0"/>
    <cellStyle name="20% - Accent2 7 5 3 2 2" xfId="0"/>
    <cellStyle name="20% - Accent2 7 5 3 2 2 2" xfId="0"/>
    <cellStyle name="20% - Accent2 7 5 3 2 3" xfId="0"/>
    <cellStyle name="20% - Accent2 7 5 3 3" xfId="0"/>
    <cellStyle name="20% - Accent2 7 5 3 3 2" xfId="0"/>
    <cellStyle name="20% - Accent2 7 5 3 4" xfId="0"/>
    <cellStyle name="20% - Accent2 7 5 4" xfId="0"/>
    <cellStyle name="20% - Accent2 7 5 4 2" xfId="0"/>
    <cellStyle name="20% - Accent2 7 5 4 2 2" xfId="0"/>
    <cellStyle name="20% - Accent2 7 5 4 2 2 2" xfId="0"/>
    <cellStyle name="20% - Accent2 7 5 4 2 3" xfId="0"/>
    <cellStyle name="20% - Accent2 7 5 4 3" xfId="0"/>
    <cellStyle name="20% - Accent2 7 5 4 3 2" xfId="0"/>
    <cellStyle name="20% - Accent2 7 5 4 4" xfId="0"/>
    <cellStyle name="20% - Accent2 7 5 5" xfId="0"/>
    <cellStyle name="20% - Accent2 7 5 5 2" xfId="0"/>
    <cellStyle name="20% - Accent2 7 5 5 2 2" xfId="0"/>
    <cellStyle name="20% - Accent2 7 5 5 2 2 2" xfId="0"/>
    <cellStyle name="20% - Accent2 7 5 5 2 3" xfId="0"/>
    <cellStyle name="20% - Accent2 7 5 5 3" xfId="0"/>
    <cellStyle name="20% - Accent2 7 5 5 3 2" xfId="0"/>
    <cellStyle name="20% - Accent2 7 5 5 4" xfId="0"/>
    <cellStyle name="20% - Accent2 7 5 6" xfId="0"/>
    <cellStyle name="20% - Accent2 7 5 6 2" xfId="0"/>
    <cellStyle name="20% - Accent2 7 5 6 2 2" xfId="0"/>
    <cellStyle name="20% - Accent2 7 5 6 3" xfId="0"/>
    <cellStyle name="20% - Accent2 7 5 7" xfId="0"/>
    <cellStyle name="20% - Accent2 7 5 7 2" xfId="0"/>
    <cellStyle name="20% - Accent2 7 5 8" xfId="0"/>
    <cellStyle name="20% - Accent2 7 5 9" xfId="0"/>
    <cellStyle name="20% - Accent2 7 6" xfId="0"/>
    <cellStyle name="20% - Accent2 7 6 2" xfId="0"/>
    <cellStyle name="20% - Accent2 7 6 2 2" xfId="0"/>
    <cellStyle name="20% - Accent2 7 6 2 2 2" xfId="0"/>
    <cellStyle name="20% - Accent2 7 6 2 2 2 2" xfId="0"/>
    <cellStyle name="20% - Accent2 7 6 2 2 3" xfId="0"/>
    <cellStyle name="20% - Accent2 7 6 2 3" xfId="0"/>
    <cellStyle name="20% - Accent2 7 6 2 3 2" xfId="0"/>
    <cellStyle name="20% - Accent2 7 6 2 4" xfId="0"/>
    <cellStyle name="20% - Accent2 7 6 3" xfId="0"/>
    <cellStyle name="20% - Accent2 7 6 3 2" xfId="0"/>
    <cellStyle name="20% - Accent2 7 6 3 2 2" xfId="0"/>
    <cellStyle name="20% - Accent2 7 6 3 2 2 2" xfId="0"/>
    <cellStyle name="20% - Accent2 7 6 3 2 3" xfId="0"/>
    <cellStyle name="20% - Accent2 7 6 3 3" xfId="0"/>
    <cellStyle name="20% - Accent2 7 6 3 3 2" xfId="0"/>
    <cellStyle name="20% - Accent2 7 6 3 4" xfId="0"/>
    <cellStyle name="20% - Accent2 7 6 4" xfId="0"/>
    <cellStyle name="20% - Accent2 7 6 4 2" xfId="0"/>
    <cellStyle name="20% - Accent2 7 6 4 2 2" xfId="0"/>
    <cellStyle name="20% - Accent2 7 6 4 2 2 2" xfId="0"/>
    <cellStyle name="20% - Accent2 7 6 4 2 3" xfId="0"/>
    <cellStyle name="20% - Accent2 7 6 4 3" xfId="0"/>
    <cellStyle name="20% - Accent2 7 6 4 3 2" xfId="0"/>
    <cellStyle name="20% - Accent2 7 6 4 4" xfId="0"/>
    <cellStyle name="20% - Accent2 7 6 5" xfId="0"/>
    <cellStyle name="20% - Accent2 7 6 5 2" xfId="0"/>
    <cellStyle name="20% - Accent2 7 6 5 2 2" xfId="0"/>
    <cellStyle name="20% - Accent2 7 6 5 2 2 2" xfId="0"/>
    <cellStyle name="20% - Accent2 7 6 5 2 3" xfId="0"/>
    <cellStyle name="20% - Accent2 7 6 5 3" xfId="0"/>
    <cellStyle name="20% - Accent2 7 6 5 3 2" xfId="0"/>
    <cellStyle name="20% - Accent2 7 6 5 4" xfId="0"/>
    <cellStyle name="20% - Accent2 7 6 6" xfId="0"/>
    <cellStyle name="20% - Accent2 7 6 6 2" xfId="0"/>
    <cellStyle name="20% - Accent2 7 6 6 2 2" xfId="0"/>
    <cellStyle name="20% - Accent2 7 6 6 3" xfId="0"/>
    <cellStyle name="20% - Accent2 7 6 7" xfId="0"/>
    <cellStyle name="20% - Accent2 7 6 7 2" xfId="0"/>
    <cellStyle name="20% - Accent2 7 6 8" xfId="0"/>
    <cellStyle name="20% - Accent2 7 6 9" xfId="0"/>
    <cellStyle name="20% - Accent2 7 7" xfId="0"/>
    <cellStyle name="20% - Accent2 7 7 10" xfId="0"/>
    <cellStyle name="20% - Accent2 7 7 2" xfId="0"/>
    <cellStyle name="20% - Accent2 7 7 2 2" xfId="0"/>
    <cellStyle name="20% - Accent2 7 7 2 2 2" xfId="0"/>
    <cellStyle name="20% - Accent2 7 7 2 2 2 2" xfId="0"/>
    <cellStyle name="20% - Accent2 7 7 2 2 3" xfId="0"/>
    <cellStyle name="20% - Accent2 7 7 2 3" xfId="0"/>
    <cellStyle name="20% - Accent2 7 7 2 3 2" xfId="0"/>
    <cellStyle name="20% - Accent2 7 7 2 4" xfId="0"/>
    <cellStyle name="20% - Accent2 7 7 3" xfId="0"/>
    <cellStyle name="20% - Accent2 7 7 3 2" xfId="0"/>
    <cellStyle name="20% - Accent2 7 7 3 2 2" xfId="0"/>
    <cellStyle name="20% - Accent2 7 7 3 2 2 2" xfId="0"/>
    <cellStyle name="20% - Accent2 7 7 3 2 3" xfId="0"/>
    <cellStyle name="20% - Accent2 7 7 3 3" xfId="0"/>
    <cellStyle name="20% - Accent2 7 7 3 3 2" xfId="0"/>
    <cellStyle name="20% - Accent2 7 7 3 4" xfId="0"/>
    <cellStyle name="20% - Accent2 7 7 4" xfId="0"/>
    <cellStyle name="20% - Accent2 7 7 4 2" xfId="0"/>
    <cellStyle name="20% - Accent2 7 7 4 2 2" xfId="0"/>
    <cellStyle name="20% - Accent2 7 7 4 2 2 2" xfId="0"/>
    <cellStyle name="20% - Accent2 7 7 4 2 3" xfId="0"/>
    <cellStyle name="20% - Accent2 7 7 4 3" xfId="0"/>
    <cellStyle name="20% - Accent2 7 7 4 3 2" xfId="0"/>
    <cellStyle name="20% - Accent2 7 7 4 4" xfId="0"/>
    <cellStyle name="20% - Accent2 7 7 5" xfId="0"/>
    <cellStyle name="20% - Accent2 7 7 5 2" xfId="0"/>
    <cellStyle name="20% - Accent2 7 7 5 2 2" xfId="0"/>
    <cellStyle name="20% - Accent2 7 7 5 2 2 2" xfId="0"/>
    <cellStyle name="20% - Accent2 7 7 5 2 3" xfId="0"/>
    <cellStyle name="20% - Accent2 7 7 5 3" xfId="0"/>
    <cellStyle name="20% - Accent2 7 7 5 3 2" xfId="0"/>
    <cellStyle name="20% - Accent2 7 7 5 4" xfId="0"/>
    <cellStyle name="20% - Accent2 7 7 6" xfId="0"/>
    <cellStyle name="20% - Accent2 7 7 6 2" xfId="0"/>
    <cellStyle name="20% - Accent2 7 7 6 2 2" xfId="0"/>
    <cellStyle name="20% - Accent2 7 7 6 2 2 2" xfId="0"/>
    <cellStyle name="20% - Accent2 7 7 6 2 3" xfId="0"/>
    <cellStyle name="20% - Accent2 7 7 6 3" xfId="0"/>
    <cellStyle name="20% - Accent2 7 7 6 3 2" xfId="0"/>
    <cellStyle name="20% - Accent2 7 7 6 4" xfId="0"/>
    <cellStyle name="20% - Accent2 7 7 7" xfId="0"/>
    <cellStyle name="20% - Accent2 7 7 7 2" xfId="0"/>
    <cellStyle name="20% - Accent2 7 7 7 2 2" xfId="0"/>
    <cellStyle name="20% - Accent2 7 7 7 3" xfId="0"/>
    <cellStyle name="20% - Accent2 7 7 8" xfId="0"/>
    <cellStyle name="20% - Accent2 7 7 8 2" xfId="0"/>
    <cellStyle name="20% - Accent2 7 7 9" xfId="0"/>
    <cellStyle name="20% - Accent2 7 8" xfId="0"/>
    <cellStyle name="20% - Accent2 7 8 2" xfId="0"/>
    <cellStyle name="20% - Accent2 7 8 2 2" xfId="0"/>
    <cellStyle name="20% - Accent2 7 8 2 2 2" xfId="0"/>
    <cellStyle name="20% - Accent2 7 8 2 3" xfId="0"/>
    <cellStyle name="20% - Accent2 7 8 3" xfId="0"/>
    <cellStyle name="20% - Accent2 7 8 3 2" xfId="0"/>
    <cellStyle name="20% - Accent2 7 8 4" xfId="0"/>
    <cellStyle name="20% - Accent2 7 9" xfId="0"/>
    <cellStyle name="20% - Accent2 7 9 2" xfId="0"/>
    <cellStyle name="20% - Accent2 7 9 2 2" xfId="0"/>
    <cellStyle name="20% - Accent2 7 9 2 2 2" xfId="0"/>
    <cellStyle name="20% - Accent2 7 9 2 3" xfId="0"/>
    <cellStyle name="20% - Accent2 7 9 3" xfId="0"/>
    <cellStyle name="20% - Accent2 7 9 3 2" xfId="0"/>
    <cellStyle name="20% - Accent2 7 9 4" xfId="0"/>
    <cellStyle name="20% - Accent2 8" xfId="0"/>
    <cellStyle name="20% - Accent2 8 10" xfId="0"/>
    <cellStyle name="20% - Accent2 8 10 2" xfId="0"/>
    <cellStyle name="20% - Accent2 8 10 2 2" xfId="0"/>
    <cellStyle name="20% - Accent2 8 10 2 2 2" xfId="0"/>
    <cellStyle name="20% - Accent2 8 10 2 3" xfId="0"/>
    <cellStyle name="20% - Accent2 8 10 3" xfId="0"/>
    <cellStyle name="20% - Accent2 8 10 3 2" xfId="0"/>
    <cellStyle name="20% - Accent2 8 10 4" xfId="0"/>
    <cellStyle name="20% - Accent2 8 11" xfId="0"/>
    <cellStyle name="20% - Accent2 8 11 2" xfId="0"/>
    <cellStyle name="20% - Accent2 8 11 2 2" xfId="0"/>
    <cellStyle name="20% - Accent2 8 11 2 2 2" xfId="0"/>
    <cellStyle name="20% - Accent2 8 11 2 3" xfId="0"/>
    <cellStyle name="20% - Accent2 8 11 3" xfId="0"/>
    <cellStyle name="20% - Accent2 8 11 3 2" xfId="0"/>
    <cellStyle name="20% - Accent2 8 11 4" xfId="0"/>
    <cellStyle name="20% - Accent2 8 12" xfId="0"/>
    <cellStyle name="20% - Accent2 8 12 2" xfId="0"/>
    <cellStyle name="20% - Accent2 8 12 2 2" xfId="0"/>
    <cellStyle name="20% - Accent2 8 12 2 2 2" xfId="0"/>
    <cellStyle name="20% - Accent2 8 12 2 3" xfId="0"/>
    <cellStyle name="20% - Accent2 8 12 3" xfId="0"/>
    <cellStyle name="20% - Accent2 8 12 3 2" xfId="0"/>
    <cellStyle name="20% - Accent2 8 12 4" xfId="0"/>
    <cellStyle name="20% - Accent2 8 13" xfId="0"/>
    <cellStyle name="20% - Accent2 8 13 2" xfId="0"/>
    <cellStyle name="20% - Accent2 8 13 2 2" xfId="0"/>
    <cellStyle name="20% - Accent2 8 13 2 2 2" xfId="0"/>
    <cellStyle name="20% - Accent2 8 13 2 3" xfId="0"/>
    <cellStyle name="20% - Accent2 8 13 3" xfId="0"/>
    <cellStyle name="20% - Accent2 8 13 3 2" xfId="0"/>
    <cellStyle name="20% - Accent2 8 13 4" xfId="0"/>
    <cellStyle name="20% - Accent2 8 14" xfId="0"/>
    <cellStyle name="20% - Accent2 8 14 2" xfId="0"/>
    <cellStyle name="20% - Accent2 8 14 2 2" xfId="0"/>
    <cellStyle name="20% - Accent2 8 14 3" xfId="0"/>
    <cellStyle name="20% - Accent2 8 15" xfId="0"/>
    <cellStyle name="20% - Accent2 8 15 2" xfId="0"/>
    <cellStyle name="20% - Accent2 8 16" xfId="0"/>
    <cellStyle name="20% - Accent2 8 16 2" xfId="0"/>
    <cellStyle name="20% - Accent2 8 17" xfId="0"/>
    <cellStyle name="20% - Accent2 8 18" xfId="0"/>
    <cellStyle name="20% - Accent2 8 2" xfId="0"/>
    <cellStyle name="20% - Accent2 8 2 10" xfId="0"/>
    <cellStyle name="20% - Accent2 8 2 2" xfId="0"/>
    <cellStyle name="20% - Accent2 8 2 2 2" xfId="0"/>
    <cellStyle name="20% - Accent2 8 2 2 2 2" xfId="0"/>
    <cellStyle name="20% - Accent2 8 2 2 2 2 2" xfId="0"/>
    <cellStyle name="20% - Accent2 8 2 2 2 3" xfId="0"/>
    <cellStyle name="20% - Accent2 8 2 2 3" xfId="0"/>
    <cellStyle name="20% - Accent2 8 2 2 3 2" xfId="0"/>
    <cellStyle name="20% - Accent2 8 2 2 4" xfId="0"/>
    <cellStyle name="20% - Accent2 8 2 2 4 2" xfId="0"/>
    <cellStyle name="20% - Accent2 8 2 2 5" xfId="0"/>
    <cellStyle name="20% - Accent2 8 2 3" xfId="0"/>
    <cellStyle name="20% - Accent2 8 2 3 2" xfId="0"/>
    <cellStyle name="20% - Accent2 8 2 3 2 2" xfId="0"/>
    <cellStyle name="20% - Accent2 8 2 3 2 2 2" xfId="0"/>
    <cellStyle name="20% - Accent2 8 2 3 2 3" xfId="0"/>
    <cellStyle name="20% - Accent2 8 2 3 3" xfId="0"/>
    <cellStyle name="20% - Accent2 8 2 3 3 2" xfId="0"/>
    <cellStyle name="20% - Accent2 8 2 3 4" xfId="0"/>
    <cellStyle name="20% - Accent2 8 2 4" xfId="0"/>
    <cellStyle name="20% - Accent2 8 2 4 2" xfId="0"/>
    <cellStyle name="20% - Accent2 8 2 4 2 2" xfId="0"/>
    <cellStyle name="20% - Accent2 8 2 4 2 2 2" xfId="0"/>
    <cellStyle name="20% - Accent2 8 2 4 2 3" xfId="0"/>
    <cellStyle name="20% - Accent2 8 2 4 3" xfId="0"/>
    <cellStyle name="20% - Accent2 8 2 4 3 2" xfId="0"/>
    <cellStyle name="20% - Accent2 8 2 4 4" xfId="0"/>
    <cellStyle name="20% - Accent2 8 2 5" xfId="0"/>
    <cellStyle name="20% - Accent2 8 2 5 2" xfId="0"/>
    <cellStyle name="20% - Accent2 8 2 5 2 2" xfId="0"/>
    <cellStyle name="20% - Accent2 8 2 5 2 2 2" xfId="0"/>
    <cellStyle name="20% - Accent2 8 2 5 2 3" xfId="0"/>
    <cellStyle name="20% - Accent2 8 2 5 3" xfId="0"/>
    <cellStyle name="20% - Accent2 8 2 5 3 2" xfId="0"/>
    <cellStyle name="20% - Accent2 8 2 5 4" xfId="0"/>
    <cellStyle name="20% - Accent2 8 2 6" xfId="0"/>
    <cellStyle name="20% - Accent2 8 2 6 2" xfId="0"/>
    <cellStyle name="20% - Accent2 8 2 6 2 2" xfId="0"/>
    <cellStyle name="20% - Accent2 8 2 6 3" xfId="0"/>
    <cellStyle name="20% - Accent2 8 2 7" xfId="0"/>
    <cellStyle name="20% - Accent2 8 2 7 2" xfId="0"/>
    <cellStyle name="20% - Accent2 8 2 8" xfId="0"/>
    <cellStyle name="20% - Accent2 8 2 8 2" xfId="0"/>
    <cellStyle name="20% - Accent2 8 2 9" xfId="0"/>
    <cellStyle name="20% - Accent2 8 3" xfId="0"/>
    <cellStyle name="20% - Accent2 8 3 10" xfId="0"/>
    <cellStyle name="20% - Accent2 8 3 10 2" xfId="0"/>
    <cellStyle name="20% - Accent2 8 3 11" xfId="0"/>
    <cellStyle name="20% - Accent2 8 3 12" xfId="0"/>
    <cellStyle name="20% - Accent2 8 3 2" xfId="0"/>
    <cellStyle name="20% - Accent2 8 3 2 2" xfId="0"/>
    <cellStyle name="20% - Accent2 8 3 2 2 2" xfId="0"/>
    <cellStyle name="20% - Accent2 8 3 2 2 2 2" xfId="0"/>
    <cellStyle name="20% - Accent2 8 3 2 2 2 2 2" xfId="0"/>
    <cellStyle name="20% - Accent2 8 3 2 2 2 3" xfId="0"/>
    <cellStyle name="20% - Accent2 8 3 2 2 3" xfId="0"/>
    <cellStyle name="20% - Accent2 8 3 2 2 3 2" xfId="0"/>
    <cellStyle name="20% - Accent2 8 3 2 2 4" xfId="0"/>
    <cellStyle name="20% - Accent2 8 3 2 3" xfId="0"/>
    <cellStyle name="20% - Accent2 8 3 2 3 2" xfId="0"/>
    <cellStyle name="20% - Accent2 8 3 2 3 2 2" xfId="0"/>
    <cellStyle name="20% - Accent2 8 3 2 3 2 2 2" xfId="0"/>
    <cellStyle name="20% - Accent2 8 3 2 3 2 3" xfId="0"/>
    <cellStyle name="20% - Accent2 8 3 2 3 3" xfId="0"/>
    <cellStyle name="20% - Accent2 8 3 2 3 3 2" xfId="0"/>
    <cellStyle name="20% - Accent2 8 3 2 3 4" xfId="0"/>
    <cellStyle name="20% - Accent2 8 3 2 4" xfId="0"/>
    <cellStyle name="20% - Accent2 8 3 2 4 2" xfId="0"/>
    <cellStyle name="20% - Accent2 8 3 2 4 2 2" xfId="0"/>
    <cellStyle name="20% - Accent2 8 3 2 4 2 2 2" xfId="0"/>
    <cellStyle name="20% - Accent2 8 3 2 4 2 3" xfId="0"/>
    <cellStyle name="20% - Accent2 8 3 2 4 3" xfId="0"/>
    <cellStyle name="20% - Accent2 8 3 2 4 3 2" xfId="0"/>
    <cellStyle name="20% - Accent2 8 3 2 4 4" xfId="0"/>
    <cellStyle name="20% - Accent2 8 3 2 5" xfId="0"/>
    <cellStyle name="20% - Accent2 8 3 2 5 2" xfId="0"/>
    <cellStyle name="20% - Accent2 8 3 2 5 2 2" xfId="0"/>
    <cellStyle name="20% - Accent2 8 3 2 5 2 2 2" xfId="0"/>
    <cellStyle name="20% - Accent2 8 3 2 5 2 3" xfId="0"/>
    <cellStyle name="20% - Accent2 8 3 2 5 3" xfId="0"/>
    <cellStyle name="20% - Accent2 8 3 2 5 3 2" xfId="0"/>
    <cellStyle name="20% - Accent2 8 3 2 5 4" xfId="0"/>
    <cellStyle name="20% - Accent2 8 3 2 6" xfId="0"/>
    <cellStyle name="20% - Accent2 8 3 2 6 2" xfId="0"/>
    <cellStyle name="20% - Accent2 8 3 2 6 2 2" xfId="0"/>
    <cellStyle name="20% - Accent2 8 3 2 6 3" xfId="0"/>
    <cellStyle name="20% - Accent2 8 3 2 7" xfId="0"/>
    <cellStyle name="20% - Accent2 8 3 2 7 2" xfId="0"/>
    <cellStyle name="20% - Accent2 8 3 2 8" xfId="0"/>
    <cellStyle name="20% - Accent2 8 3 2 9" xfId="0"/>
    <cellStyle name="20% - Accent2 8 3 3" xfId="0"/>
    <cellStyle name="20% - Accent2 8 3 3 2" xfId="0"/>
    <cellStyle name="20% - Accent2 8 3 3 2 2" xfId="0"/>
    <cellStyle name="20% - Accent2 8 3 3 2 2 2" xfId="0"/>
    <cellStyle name="20% - Accent2 8 3 3 2 2 2 2" xfId="0"/>
    <cellStyle name="20% - Accent2 8 3 3 2 2 3" xfId="0"/>
    <cellStyle name="20% - Accent2 8 3 3 2 3" xfId="0"/>
    <cellStyle name="20% - Accent2 8 3 3 2 3 2" xfId="0"/>
    <cellStyle name="20% - Accent2 8 3 3 2 4" xfId="0"/>
    <cellStyle name="20% - Accent2 8 3 3 3" xfId="0"/>
    <cellStyle name="20% - Accent2 8 3 3 3 2" xfId="0"/>
    <cellStyle name="20% - Accent2 8 3 3 3 2 2" xfId="0"/>
    <cellStyle name="20% - Accent2 8 3 3 3 2 2 2" xfId="0"/>
    <cellStyle name="20% - Accent2 8 3 3 3 2 3" xfId="0"/>
    <cellStyle name="20% - Accent2 8 3 3 3 3" xfId="0"/>
    <cellStyle name="20% - Accent2 8 3 3 3 3 2" xfId="0"/>
    <cellStyle name="20% - Accent2 8 3 3 3 4" xfId="0"/>
    <cellStyle name="20% - Accent2 8 3 3 4" xfId="0"/>
    <cellStyle name="20% - Accent2 8 3 3 4 2" xfId="0"/>
    <cellStyle name="20% - Accent2 8 3 3 4 2 2" xfId="0"/>
    <cellStyle name="20% - Accent2 8 3 3 4 2 2 2" xfId="0"/>
    <cellStyle name="20% - Accent2 8 3 3 4 2 3" xfId="0"/>
    <cellStyle name="20% - Accent2 8 3 3 4 3" xfId="0"/>
    <cellStyle name="20% - Accent2 8 3 3 4 3 2" xfId="0"/>
    <cellStyle name="20% - Accent2 8 3 3 4 4" xfId="0"/>
    <cellStyle name="20% - Accent2 8 3 3 5" xfId="0"/>
    <cellStyle name="20% - Accent2 8 3 3 5 2" xfId="0"/>
    <cellStyle name="20% - Accent2 8 3 3 5 2 2" xfId="0"/>
    <cellStyle name="20% - Accent2 8 3 3 5 3" xfId="0"/>
    <cellStyle name="20% - Accent2 8 3 3 6" xfId="0"/>
    <cellStyle name="20% - Accent2 8 3 3 6 2" xfId="0"/>
    <cellStyle name="20% - Accent2 8 3 3 7" xfId="0"/>
    <cellStyle name="20% - Accent2 8 3 4" xfId="0"/>
    <cellStyle name="20% - Accent2 8 3 4 2" xfId="0"/>
    <cellStyle name="20% - Accent2 8 3 4 2 2" xfId="0"/>
    <cellStyle name="20% - Accent2 8 3 4 2 2 2" xfId="0"/>
    <cellStyle name="20% - Accent2 8 3 4 2 3" xfId="0"/>
    <cellStyle name="20% - Accent2 8 3 4 3" xfId="0"/>
    <cellStyle name="20% - Accent2 8 3 4 3 2" xfId="0"/>
    <cellStyle name="20% - Accent2 8 3 4 4" xfId="0"/>
    <cellStyle name="20% - Accent2 8 3 5" xfId="0"/>
    <cellStyle name="20% - Accent2 8 3 5 2" xfId="0"/>
    <cellStyle name="20% - Accent2 8 3 5 2 2" xfId="0"/>
    <cellStyle name="20% - Accent2 8 3 5 2 2 2" xfId="0"/>
    <cellStyle name="20% - Accent2 8 3 5 2 3" xfId="0"/>
    <cellStyle name="20% - Accent2 8 3 5 3" xfId="0"/>
    <cellStyle name="20% - Accent2 8 3 5 3 2" xfId="0"/>
    <cellStyle name="20% - Accent2 8 3 5 4" xfId="0"/>
    <cellStyle name="20% - Accent2 8 3 6" xfId="0"/>
    <cellStyle name="20% - Accent2 8 3 6 2" xfId="0"/>
    <cellStyle name="20% - Accent2 8 3 6 2 2" xfId="0"/>
    <cellStyle name="20% - Accent2 8 3 6 2 2 2" xfId="0"/>
    <cellStyle name="20% - Accent2 8 3 6 2 3" xfId="0"/>
    <cellStyle name="20% - Accent2 8 3 6 3" xfId="0"/>
    <cellStyle name="20% - Accent2 8 3 6 3 2" xfId="0"/>
    <cellStyle name="20% - Accent2 8 3 6 4" xfId="0"/>
    <cellStyle name="20% - Accent2 8 3 7" xfId="0"/>
    <cellStyle name="20% - Accent2 8 3 7 2" xfId="0"/>
    <cellStyle name="20% - Accent2 8 3 7 2 2" xfId="0"/>
    <cellStyle name="20% - Accent2 8 3 7 2 2 2" xfId="0"/>
    <cellStyle name="20% - Accent2 8 3 7 2 3" xfId="0"/>
    <cellStyle name="20% - Accent2 8 3 7 3" xfId="0"/>
    <cellStyle name="20% - Accent2 8 3 7 3 2" xfId="0"/>
    <cellStyle name="20% - Accent2 8 3 7 4" xfId="0"/>
    <cellStyle name="20% - Accent2 8 3 8" xfId="0"/>
    <cellStyle name="20% - Accent2 8 3 8 2" xfId="0"/>
    <cellStyle name="20% - Accent2 8 3 8 2 2" xfId="0"/>
    <cellStyle name="20% - Accent2 8 3 8 3" xfId="0"/>
    <cellStyle name="20% - Accent2 8 3 9" xfId="0"/>
    <cellStyle name="20% - Accent2 8 3 9 2" xfId="0"/>
    <cellStyle name="20% - Accent2 8 4" xfId="0"/>
    <cellStyle name="20% - Accent2 8 4 2" xfId="0"/>
    <cellStyle name="20% - Accent2 8 4 2 2" xfId="0"/>
    <cellStyle name="20% - Accent2 8 4 2 2 2" xfId="0"/>
    <cellStyle name="20% - Accent2 8 4 2 2 2 2" xfId="0"/>
    <cellStyle name="20% - Accent2 8 4 2 2 3" xfId="0"/>
    <cellStyle name="20% - Accent2 8 4 2 3" xfId="0"/>
    <cellStyle name="20% - Accent2 8 4 2 3 2" xfId="0"/>
    <cellStyle name="20% - Accent2 8 4 2 4" xfId="0"/>
    <cellStyle name="20% - Accent2 8 4 3" xfId="0"/>
    <cellStyle name="20% - Accent2 8 4 3 2" xfId="0"/>
    <cellStyle name="20% - Accent2 8 4 3 2 2" xfId="0"/>
    <cellStyle name="20% - Accent2 8 4 3 2 2 2" xfId="0"/>
    <cellStyle name="20% - Accent2 8 4 3 2 3" xfId="0"/>
    <cellStyle name="20% - Accent2 8 4 3 3" xfId="0"/>
    <cellStyle name="20% - Accent2 8 4 3 3 2" xfId="0"/>
    <cellStyle name="20% - Accent2 8 4 3 4" xfId="0"/>
    <cellStyle name="20% - Accent2 8 4 4" xfId="0"/>
    <cellStyle name="20% - Accent2 8 4 4 2" xfId="0"/>
    <cellStyle name="20% - Accent2 8 4 4 2 2" xfId="0"/>
    <cellStyle name="20% - Accent2 8 4 4 2 2 2" xfId="0"/>
    <cellStyle name="20% - Accent2 8 4 4 2 3" xfId="0"/>
    <cellStyle name="20% - Accent2 8 4 4 3" xfId="0"/>
    <cellStyle name="20% - Accent2 8 4 4 3 2" xfId="0"/>
    <cellStyle name="20% - Accent2 8 4 4 4" xfId="0"/>
    <cellStyle name="20% - Accent2 8 4 5" xfId="0"/>
    <cellStyle name="20% - Accent2 8 4 5 2" xfId="0"/>
    <cellStyle name="20% - Accent2 8 4 5 2 2" xfId="0"/>
    <cellStyle name="20% - Accent2 8 4 5 2 2 2" xfId="0"/>
    <cellStyle name="20% - Accent2 8 4 5 2 3" xfId="0"/>
    <cellStyle name="20% - Accent2 8 4 5 3" xfId="0"/>
    <cellStyle name="20% - Accent2 8 4 5 3 2" xfId="0"/>
    <cellStyle name="20% - Accent2 8 4 5 4" xfId="0"/>
    <cellStyle name="20% - Accent2 8 4 6" xfId="0"/>
    <cellStyle name="20% - Accent2 8 4 6 2" xfId="0"/>
    <cellStyle name="20% - Accent2 8 4 6 2 2" xfId="0"/>
    <cellStyle name="20% - Accent2 8 4 6 3" xfId="0"/>
    <cellStyle name="20% - Accent2 8 4 7" xfId="0"/>
    <cellStyle name="20% - Accent2 8 4 7 2" xfId="0"/>
    <cellStyle name="20% - Accent2 8 4 8" xfId="0"/>
    <cellStyle name="20% - Accent2 8 4 9" xfId="0"/>
    <cellStyle name="20% - Accent2 8 5" xfId="0"/>
    <cellStyle name="20% - Accent2 8 5 2" xfId="0"/>
    <cellStyle name="20% - Accent2 8 5 2 2" xfId="0"/>
    <cellStyle name="20% - Accent2 8 5 2 2 2" xfId="0"/>
    <cellStyle name="20% - Accent2 8 5 2 2 2 2" xfId="0"/>
    <cellStyle name="20% - Accent2 8 5 2 2 3" xfId="0"/>
    <cellStyle name="20% - Accent2 8 5 2 3" xfId="0"/>
    <cellStyle name="20% - Accent2 8 5 2 3 2" xfId="0"/>
    <cellStyle name="20% - Accent2 8 5 2 4" xfId="0"/>
    <cellStyle name="20% - Accent2 8 5 3" xfId="0"/>
    <cellStyle name="20% - Accent2 8 5 3 2" xfId="0"/>
    <cellStyle name="20% - Accent2 8 5 3 2 2" xfId="0"/>
    <cellStyle name="20% - Accent2 8 5 3 2 2 2" xfId="0"/>
    <cellStyle name="20% - Accent2 8 5 3 2 3" xfId="0"/>
    <cellStyle name="20% - Accent2 8 5 3 3" xfId="0"/>
    <cellStyle name="20% - Accent2 8 5 3 3 2" xfId="0"/>
    <cellStyle name="20% - Accent2 8 5 3 4" xfId="0"/>
    <cellStyle name="20% - Accent2 8 5 4" xfId="0"/>
    <cellStyle name="20% - Accent2 8 5 4 2" xfId="0"/>
    <cellStyle name="20% - Accent2 8 5 4 2 2" xfId="0"/>
    <cellStyle name="20% - Accent2 8 5 4 2 2 2" xfId="0"/>
    <cellStyle name="20% - Accent2 8 5 4 2 3" xfId="0"/>
    <cellStyle name="20% - Accent2 8 5 4 3" xfId="0"/>
    <cellStyle name="20% - Accent2 8 5 4 3 2" xfId="0"/>
    <cellStyle name="20% - Accent2 8 5 4 4" xfId="0"/>
    <cellStyle name="20% - Accent2 8 5 5" xfId="0"/>
    <cellStyle name="20% - Accent2 8 5 5 2" xfId="0"/>
    <cellStyle name="20% - Accent2 8 5 5 2 2" xfId="0"/>
    <cellStyle name="20% - Accent2 8 5 5 2 2 2" xfId="0"/>
    <cellStyle name="20% - Accent2 8 5 5 2 3" xfId="0"/>
    <cellStyle name="20% - Accent2 8 5 5 3" xfId="0"/>
    <cellStyle name="20% - Accent2 8 5 5 3 2" xfId="0"/>
    <cellStyle name="20% - Accent2 8 5 5 4" xfId="0"/>
    <cellStyle name="20% - Accent2 8 5 6" xfId="0"/>
    <cellStyle name="20% - Accent2 8 5 6 2" xfId="0"/>
    <cellStyle name="20% - Accent2 8 5 6 2 2" xfId="0"/>
    <cellStyle name="20% - Accent2 8 5 6 3" xfId="0"/>
    <cellStyle name="20% - Accent2 8 5 7" xfId="0"/>
    <cellStyle name="20% - Accent2 8 5 7 2" xfId="0"/>
    <cellStyle name="20% - Accent2 8 5 8" xfId="0"/>
    <cellStyle name="20% - Accent2 8 5 9" xfId="0"/>
    <cellStyle name="20% - Accent2 8 6" xfId="0"/>
    <cellStyle name="20% - Accent2 8 6 2" xfId="0"/>
    <cellStyle name="20% - Accent2 8 6 2 2" xfId="0"/>
    <cellStyle name="20% - Accent2 8 6 2 2 2" xfId="0"/>
    <cellStyle name="20% - Accent2 8 6 2 2 2 2" xfId="0"/>
    <cellStyle name="20% - Accent2 8 6 2 2 3" xfId="0"/>
    <cellStyle name="20% - Accent2 8 6 2 3" xfId="0"/>
    <cellStyle name="20% - Accent2 8 6 2 3 2" xfId="0"/>
    <cellStyle name="20% - Accent2 8 6 2 4" xfId="0"/>
    <cellStyle name="20% - Accent2 8 6 3" xfId="0"/>
    <cellStyle name="20% - Accent2 8 6 3 2" xfId="0"/>
    <cellStyle name="20% - Accent2 8 6 3 2 2" xfId="0"/>
    <cellStyle name="20% - Accent2 8 6 3 2 2 2" xfId="0"/>
    <cellStyle name="20% - Accent2 8 6 3 2 3" xfId="0"/>
    <cellStyle name="20% - Accent2 8 6 3 3" xfId="0"/>
    <cellStyle name="20% - Accent2 8 6 3 3 2" xfId="0"/>
    <cellStyle name="20% - Accent2 8 6 3 4" xfId="0"/>
    <cellStyle name="20% - Accent2 8 6 4" xfId="0"/>
    <cellStyle name="20% - Accent2 8 6 4 2" xfId="0"/>
    <cellStyle name="20% - Accent2 8 6 4 2 2" xfId="0"/>
    <cellStyle name="20% - Accent2 8 6 4 2 2 2" xfId="0"/>
    <cellStyle name="20% - Accent2 8 6 4 2 3" xfId="0"/>
    <cellStyle name="20% - Accent2 8 6 4 3" xfId="0"/>
    <cellStyle name="20% - Accent2 8 6 4 3 2" xfId="0"/>
    <cellStyle name="20% - Accent2 8 6 4 4" xfId="0"/>
    <cellStyle name="20% - Accent2 8 6 5" xfId="0"/>
    <cellStyle name="20% - Accent2 8 6 5 2" xfId="0"/>
    <cellStyle name="20% - Accent2 8 6 5 2 2" xfId="0"/>
    <cellStyle name="20% - Accent2 8 6 5 2 2 2" xfId="0"/>
    <cellStyle name="20% - Accent2 8 6 5 2 3" xfId="0"/>
    <cellStyle name="20% - Accent2 8 6 5 3" xfId="0"/>
    <cellStyle name="20% - Accent2 8 6 5 3 2" xfId="0"/>
    <cellStyle name="20% - Accent2 8 6 5 4" xfId="0"/>
    <cellStyle name="20% - Accent2 8 6 6" xfId="0"/>
    <cellStyle name="20% - Accent2 8 6 6 2" xfId="0"/>
    <cellStyle name="20% - Accent2 8 6 6 2 2" xfId="0"/>
    <cellStyle name="20% - Accent2 8 6 6 3" xfId="0"/>
    <cellStyle name="20% - Accent2 8 6 7" xfId="0"/>
    <cellStyle name="20% - Accent2 8 6 7 2" xfId="0"/>
    <cellStyle name="20% - Accent2 8 6 8" xfId="0"/>
    <cellStyle name="20% - Accent2 8 6 9" xfId="0"/>
    <cellStyle name="20% - Accent2 8 7" xfId="0"/>
    <cellStyle name="20% - Accent2 8 7 10" xfId="0"/>
    <cellStyle name="20% - Accent2 8 7 2" xfId="0"/>
    <cellStyle name="20% - Accent2 8 7 2 2" xfId="0"/>
    <cellStyle name="20% - Accent2 8 7 2 2 2" xfId="0"/>
    <cellStyle name="20% - Accent2 8 7 2 2 2 2" xfId="0"/>
    <cellStyle name="20% - Accent2 8 7 2 2 3" xfId="0"/>
    <cellStyle name="20% - Accent2 8 7 2 3" xfId="0"/>
    <cellStyle name="20% - Accent2 8 7 2 3 2" xfId="0"/>
    <cellStyle name="20% - Accent2 8 7 2 4" xfId="0"/>
    <cellStyle name="20% - Accent2 8 7 3" xfId="0"/>
    <cellStyle name="20% - Accent2 8 7 3 2" xfId="0"/>
    <cellStyle name="20% - Accent2 8 7 3 2 2" xfId="0"/>
    <cellStyle name="20% - Accent2 8 7 3 2 2 2" xfId="0"/>
    <cellStyle name="20% - Accent2 8 7 3 2 3" xfId="0"/>
    <cellStyle name="20% - Accent2 8 7 3 3" xfId="0"/>
    <cellStyle name="20% - Accent2 8 7 3 3 2" xfId="0"/>
    <cellStyle name="20% - Accent2 8 7 3 4" xfId="0"/>
    <cellStyle name="20% - Accent2 8 7 4" xfId="0"/>
    <cellStyle name="20% - Accent2 8 7 4 2" xfId="0"/>
    <cellStyle name="20% - Accent2 8 7 4 2 2" xfId="0"/>
    <cellStyle name="20% - Accent2 8 7 4 2 2 2" xfId="0"/>
    <cellStyle name="20% - Accent2 8 7 4 2 3" xfId="0"/>
    <cellStyle name="20% - Accent2 8 7 4 3" xfId="0"/>
    <cellStyle name="20% - Accent2 8 7 4 3 2" xfId="0"/>
    <cellStyle name="20% - Accent2 8 7 4 4" xfId="0"/>
    <cellStyle name="20% - Accent2 8 7 5" xfId="0"/>
    <cellStyle name="20% - Accent2 8 7 5 2" xfId="0"/>
    <cellStyle name="20% - Accent2 8 7 5 2 2" xfId="0"/>
    <cellStyle name="20% - Accent2 8 7 5 2 2 2" xfId="0"/>
    <cellStyle name="20% - Accent2 8 7 5 2 3" xfId="0"/>
    <cellStyle name="20% - Accent2 8 7 5 3" xfId="0"/>
    <cellStyle name="20% - Accent2 8 7 5 3 2" xfId="0"/>
    <cellStyle name="20% - Accent2 8 7 5 4" xfId="0"/>
    <cellStyle name="20% - Accent2 8 7 6" xfId="0"/>
    <cellStyle name="20% - Accent2 8 7 6 2" xfId="0"/>
    <cellStyle name="20% - Accent2 8 7 6 2 2" xfId="0"/>
    <cellStyle name="20% - Accent2 8 7 6 2 2 2" xfId="0"/>
    <cellStyle name="20% - Accent2 8 7 6 2 3" xfId="0"/>
    <cellStyle name="20% - Accent2 8 7 6 3" xfId="0"/>
    <cellStyle name="20% - Accent2 8 7 6 3 2" xfId="0"/>
    <cellStyle name="20% - Accent2 8 7 6 4" xfId="0"/>
    <cellStyle name="20% - Accent2 8 7 7" xfId="0"/>
    <cellStyle name="20% - Accent2 8 7 7 2" xfId="0"/>
    <cellStyle name="20% - Accent2 8 7 7 2 2" xfId="0"/>
    <cellStyle name="20% - Accent2 8 7 7 3" xfId="0"/>
    <cellStyle name="20% - Accent2 8 7 8" xfId="0"/>
    <cellStyle name="20% - Accent2 8 7 8 2" xfId="0"/>
    <cellStyle name="20% - Accent2 8 7 9" xfId="0"/>
    <cellStyle name="20% - Accent2 8 8" xfId="0"/>
    <cellStyle name="20% - Accent2 8 8 2" xfId="0"/>
    <cellStyle name="20% - Accent2 8 8 2 2" xfId="0"/>
    <cellStyle name="20% - Accent2 8 8 2 2 2" xfId="0"/>
    <cellStyle name="20% - Accent2 8 8 2 3" xfId="0"/>
    <cellStyle name="20% - Accent2 8 8 3" xfId="0"/>
    <cellStyle name="20% - Accent2 8 8 3 2" xfId="0"/>
    <cellStyle name="20% - Accent2 8 8 4" xfId="0"/>
    <cellStyle name="20% - Accent2 8 9" xfId="0"/>
    <cellStyle name="20% - Accent2 8 9 2" xfId="0"/>
    <cellStyle name="20% - Accent2 8 9 2 2" xfId="0"/>
    <cellStyle name="20% - Accent2 8 9 2 2 2" xfId="0"/>
    <cellStyle name="20% - Accent2 8 9 2 3" xfId="0"/>
    <cellStyle name="20% - Accent2 8 9 3" xfId="0"/>
    <cellStyle name="20% - Accent2 8 9 3 2" xfId="0"/>
    <cellStyle name="20% - Accent2 8 9 4" xfId="0"/>
    <cellStyle name="20% - Accent2 9" xfId="0"/>
    <cellStyle name="20% - Accent2 9 10" xfId="0"/>
    <cellStyle name="20% - Accent2 9 10 2" xfId="0"/>
    <cellStyle name="20% - Accent2 9 10 2 2" xfId="0"/>
    <cellStyle name="20% - Accent2 9 10 2 2 2" xfId="0"/>
    <cellStyle name="20% - Accent2 9 10 2 3" xfId="0"/>
    <cellStyle name="20% - Accent2 9 10 3" xfId="0"/>
    <cellStyle name="20% - Accent2 9 10 3 2" xfId="0"/>
    <cellStyle name="20% - Accent2 9 10 4" xfId="0"/>
    <cellStyle name="20% - Accent2 9 11" xfId="0"/>
    <cellStyle name="20% - Accent2 9 11 2" xfId="0"/>
    <cellStyle name="20% - Accent2 9 11 2 2" xfId="0"/>
    <cellStyle name="20% - Accent2 9 11 2 2 2" xfId="0"/>
    <cellStyle name="20% - Accent2 9 11 2 3" xfId="0"/>
    <cellStyle name="20% - Accent2 9 11 3" xfId="0"/>
    <cellStyle name="20% - Accent2 9 11 3 2" xfId="0"/>
    <cellStyle name="20% - Accent2 9 11 4" xfId="0"/>
    <cellStyle name="20% - Accent2 9 12" xfId="0"/>
    <cellStyle name="20% - Accent2 9 12 2" xfId="0"/>
    <cellStyle name="20% - Accent2 9 12 2 2" xfId="0"/>
    <cellStyle name="20% - Accent2 9 12 2 2 2" xfId="0"/>
    <cellStyle name="20% - Accent2 9 12 2 3" xfId="0"/>
    <cellStyle name="20% - Accent2 9 12 3" xfId="0"/>
    <cellStyle name="20% - Accent2 9 12 3 2" xfId="0"/>
    <cellStyle name="20% - Accent2 9 12 4" xfId="0"/>
    <cellStyle name="20% - Accent2 9 13" xfId="0"/>
    <cellStyle name="20% - Accent2 9 13 2" xfId="0"/>
    <cellStyle name="20% - Accent2 9 13 2 2" xfId="0"/>
    <cellStyle name="20% - Accent2 9 13 2 2 2" xfId="0"/>
    <cellStyle name="20% - Accent2 9 13 2 3" xfId="0"/>
    <cellStyle name="20% - Accent2 9 13 3" xfId="0"/>
    <cellStyle name="20% - Accent2 9 13 3 2" xfId="0"/>
    <cellStyle name="20% - Accent2 9 13 4" xfId="0"/>
    <cellStyle name="20% - Accent2 9 14" xfId="0"/>
    <cellStyle name="20% - Accent2 9 14 2" xfId="0"/>
    <cellStyle name="20% - Accent2 9 14 2 2" xfId="0"/>
    <cellStyle name="20% - Accent2 9 14 3" xfId="0"/>
    <cellStyle name="20% - Accent2 9 15" xfId="0"/>
    <cellStyle name="20% - Accent2 9 15 2" xfId="0"/>
    <cellStyle name="20% - Accent2 9 16" xfId="0"/>
    <cellStyle name="20% - Accent2 9 16 2" xfId="0"/>
    <cellStyle name="20% - Accent2 9 17" xfId="0"/>
    <cellStyle name="20% - Accent2 9 18" xfId="0"/>
    <cellStyle name="20% - Accent2 9 2" xfId="0"/>
    <cellStyle name="20% - Accent2 9 2 10" xfId="0"/>
    <cellStyle name="20% - Accent2 9 2 2" xfId="0"/>
    <cellStyle name="20% - Accent2 9 2 2 2" xfId="0"/>
    <cellStyle name="20% - Accent2 9 2 2 2 2" xfId="0"/>
    <cellStyle name="20% - Accent2 9 2 2 2 2 2" xfId="0"/>
    <cellStyle name="20% - Accent2 9 2 2 2 3" xfId="0"/>
    <cellStyle name="20% - Accent2 9 2 2 3" xfId="0"/>
    <cellStyle name="20% - Accent2 9 2 2 3 2" xfId="0"/>
    <cellStyle name="20% - Accent2 9 2 2 4" xfId="0"/>
    <cellStyle name="20% - Accent2 9 2 3" xfId="0"/>
    <cellStyle name="20% - Accent2 9 2 3 2" xfId="0"/>
    <cellStyle name="20% - Accent2 9 2 3 2 2" xfId="0"/>
    <cellStyle name="20% - Accent2 9 2 3 2 2 2" xfId="0"/>
    <cellStyle name="20% - Accent2 9 2 3 2 3" xfId="0"/>
    <cellStyle name="20% - Accent2 9 2 3 3" xfId="0"/>
    <cellStyle name="20% - Accent2 9 2 3 3 2" xfId="0"/>
    <cellStyle name="20% - Accent2 9 2 3 4" xfId="0"/>
    <cellStyle name="20% - Accent2 9 2 4" xfId="0"/>
    <cellStyle name="20% - Accent2 9 2 4 2" xfId="0"/>
    <cellStyle name="20% - Accent2 9 2 4 2 2" xfId="0"/>
    <cellStyle name="20% - Accent2 9 2 4 2 2 2" xfId="0"/>
    <cellStyle name="20% - Accent2 9 2 4 2 3" xfId="0"/>
    <cellStyle name="20% - Accent2 9 2 4 3" xfId="0"/>
    <cellStyle name="20% - Accent2 9 2 4 3 2" xfId="0"/>
    <cellStyle name="20% - Accent2 9 2 4 4" xfId="0"/>
    <cellStyle name="20% - Accent2 9 2 5" xfId="0"/>
    <cellStyle name="20% - Accent2 9 2 5 2" xfId="0"/>
    <cellStyle name="20% - Accent2 9 2 5 2 2" xfId="0"/>
    <cellStyle name="20% - Accent2 9 2 5 2 2 2" xfId="0"/>
    <cellStyle name="20% - Accent2 9 2 5 2 3" xfId="0"/>
    <cellStyle name="20% - Accent2 9 2 5 3" xfId="0"/>
    <cellStyle name="20% - Accent2 9 2 5 3 2" xfId="0"/>
    <cellStyle name="20% - Accent2 9 2 5 4" xfId="0"/>
    <cellStyle name="20% - Accent2 9 2 6" xfId="0"/>
    <cellStyle name="20% - Accent2 9 2 6 2" xfId="0"/>
    <cellStyle name="20% - Accent2 9 2 6 2 2" xfId="0"/>
    <cellStyle name="20% - Accent2 9 2 6 3" xfId="0"/>
    <cellStyle name="20% - Accent2 9 2 7" xfId="0"/>
    <cellStyle name="20% - Accent2 9 2 7 2" xfId="0"/>
    <cellStyle name="20% - Accent2 9 2 8" xfId="0"/>
    <cellStyle name="20% - Accent2 9 2 8 2" xfId="0"/>
    <cellStyle name="20% - Accent2 9 2 9" xfId="0"/>
    <cellStyle name="20% - Accent2 9 3" xfId="0"/>
    <cellStyle name="20% - Accent2 9 3 10" xfId="0"/>
    <cellStyle name="20% - Accent2 9 3 11" xfId="0"/>
    <cellStyle name="20% - Accent2 9 3 2" xfId="0"/>
    <cellStyle name="20% - Accent2 9 3 2 2" xfId="0"/>
    <cellStyle name="20% - Accent2 9 3 2 2 2" xfId="0"/>
    <cellStyle name="20% - Accent2 9 3 2 2 2 2" xfId="0"/>
    <cellStyle name="20% - Accent2 9 3 2 2 2 2 2" xfId="0"/>
    <cellStyle name="20% - Accent2 9 3 2 2 2 3" xfId="0"/>
    <cellStyle name="20% - Accent2 9 3 2 2 3" xfId="0"/>
    <cellStyle name="20% - Accent2 9 3 2 2 3 2" xfId="0"/>
    <cellStyle name="20% - Accent2 9 3 2 2 4" xfId="0"/>
    <cellStyle name="20% - Accent2 9 3 2 3" xfId="0"/>
    <cellStyle name="20% - Accent2 9 3 2 3 2" xfId="0"/>
    <cellStyle name="20% - Accent2 9 3 2 3 2 2" xfId="0"/>
    <cellStyle name="20% - Accent2 9 3 2 3 2 2 2" xfId="0"/>
    <cellStyle name="20% - Accent2 9 3 2 3 2 3" xfId="0"/>
    <cellStyle name="20% - Accent2 9 3 2 3 3" xfId="0"/>
    <cellStyle name="20% - Accent2 9 3 2 3 3 2" xfId="0"/>
    <cellStyle name="20% - Accent2 9 3 2 3 4" xfId="0"/>
    <cellStyle name="20% - Accent2 9 3 2 4" xfId="0"/>
    <cellStyle name="20% - Accent2 9 3 2 4 2" xfId="0"/>
    <cellStyle name="20% - Accent2 9 3 2 4 2 2" xfId="0"/>
    <cellStyle name="20% - Accent2 9 3 2 4 2 2 2" xfId="0"/>
    <cellStyle name="20% - Accent2 9 3 2 4 2 3" xfId="0"/>
    <cellStyle name="20% - Accent2 9 3 2 4 3" xfId="0"/>
    <cellStyle name="20% - Accent2 9 3 2 4 3 2" xfId="0"/>
    <cellStyle name="20% - Accent2 9 3 2 4 4" xfId="0"/>
    <cellStyle name="20% - Accent2 9 3 2 5" xfId="0"/>
    <cellStyle name="20% - Accent2 9 3 2 5 2" xfId="0"/>
    <cellStyle name="20% - Accent2 9 3 2 5 2 2" xfId="0"/>
    <cellStyle name="20% - Accent2 9 3 2 5 2 2 2" xfId="0"/>
    <cellStyle name="20% - Accent2 9 3 2 5 2 3" xfId="0"/>
    <cellStyle name="20% - Accent2 9 3 2 5 3" xfId="0"/>
    <cellStyle name="20% - Accent2 9 3 2 5 3 2" xfId="0"/>
    <cellStyle name="20% - Accent2 9 3 2 5 4" xfId="0"/>
    <cellStyle name="20% - Accent2 9 3 2 6" xfId="0"/>
    <cellStyle name="20% - Accent2 9 3 2 6 2" xfId="0"/>
    <cellStyle name="20% - Accent2 9 3 2 6 2 2" xfId="0"/>
    <cellStyle name="20% - Accent2 9 3 2 6 3" xfId="0"/>
    <cellStyle name="20% - Accent2 9 3 2 7" xfId="0"/>
    <cellStyle name="20% - Accent2 9 3 2 7 2" xfId="0"/>
    <cellStyle name="20% - Accent2 9 3 2 8" xfId="0"/>
    <cellStyle name="20% - Accent2 9 3 2 9" xfId="0"/>
    <cellStyle name="20% - Accent2 9 3 3" xfId="0"/>
    <cellStyle name="20% - Accent2 9 3 3 2" xfId="0"/>
    <cellStyle name="20% - Accent2 9 3 3 2 2" xfId="0"/>
    <cellStyle name="20% - Accent2 9 3 3 2 2 2" xfId="0"/>
    <cellStyle name="20% - Accent2 9 3 3 2 2 2 2" xfId="0"/>
    <cellStyle name="20% - Accent2 9 3 3 2 2 3" xfId="0"/>
    <cellStyle name="20% - Accent2 9 3 3 2 3" xfId="0"/>
    <cellStyle name="20% - Accent2 9 3 3 2 3 2" xfId="0"/>
    <cellStyle name="20% - Accent2 9 3 3 2 4" xfId="0"/>
    <cellStyle name="20% - Accent2 9 3 3 3" xfId="0"/>
    <cellStyle name="20% - Accent2 9 3 3 3 2" xfId="0"/>
    <cellStyle name="20% - Accent2 9 3 3 3 2 2" xfId="0"/>
    <cellStyle name="20% - Accent2 9 3 3 3 2 2 2" xfId="0"/>
    <cellStyle name="20% - Accent2 9 3 3 3 2 3" xfId="0"/>
    <cellStyle name="20% - Accent2 9 3 3 3 3" xfId="0"/>
    <cellStyle name="20% - Accent2 9 3 3 3 3 2" xfId="0"/>
    <cellStyle name="20% - Accent2 9 3 3 3 4" xfId="0"/>
    <cellStyle name="20% - Accent2 9 3 3 4" xfId="0"/>
    <cellStyle name="20% - Accent2 9 3 3 4 2" xfId="0"/>
    <cellStyle name="20% - Accent2 9 3 3 4 2 2" xfId="0"/>
    <cellStyle name="20% - Accent2 9 3 3 4 2 2 2" xfId="0"/>
    <cellStyle name="20% - Accent2 9 3 3 4 2 3" xfId="0"/>
    <cellStyle name="20% - Accent2 9 3 3 4 3" xfId="0"/>
    <cellStyle name="20% - Accent2 9 3 3 4 3 2" xfId="0"/>
    <cellStyle name="20% - Accent2 9 3 3 4 4" xfId="0"/>
    <cellStyle name="20% - Accent2 9 3 3 5" xfId="0"/>
    <cellStyle name="20% - Accent2 9 3 3 5 2" xfId="0"/>
    <cellStyle name="20% - Accent2 9 3 3 5 2 2" xfId="0"/>
    <cellStyle name="20% - Accent2 9 3 3 5 3" xfId="0"/>
    <cellStyle name="20% - Accent2 9 3 3 6" xfId="0"/>
    <cellStyle name="20% - Accent2 9 3 3 6 2" xfId="0"/>
    <cellStyle name="20% - Accent2 9 3 3 7" xfId="0"/>
    <cellStyle name="20% - Accent2 9 3 4" xfId="0"/>
    <cellStyle name="20% - Accent2 9 3 4 2" xfId="0"/>
    <cellStyle name="20% - Accent2 9 3 4 2 2" xfId="0"/>
    <cellStyle name="20% - Accent2 9 3 4 2 2 2" xfId="0"/>
    <cellStyle name="20% - Accent2 9 3 4 2 3" xfId="0"/>
    <cellStyle name="20% - Accent2 9 3 4 3" xfId="0"/>
    <cellStyle name="20% - Accent2 9 3 4 3 2" xfId="0"/>
    <cellStyle name="20% - Accent2 9 3 4 4" xfId="0"/>
    <cellStyle name="20% - Accent2 9 3 5" xfId="0"/>
    <cellStyle name="20% - Accent2 9 3 5 2" xfId="0"/>
    <cellStyle name="20% - Accent2 9 3 5 2 2" xfId="0"/>
    <cellStyle name="20% - Accent2 9 3 5 2 2 2" xfId="0"/>
    <cellStyle name="20% - Accent2 9 3 5 2 3" xfId="0"/>
    <cellStyle name="20% - Accent2 9 3 5 3" xfId="0"/>
    <cellStyle name="20% - Accent2 9 3 5 3 2" xfId="0"/>
    <cellStyle name="20% - Accent2 9 3 5 4" xfId="0"/>
    <cellStyle name="20% - Accent2 9 3 6" xfId="0"/>
    <cellStyle name="20% - Accent2 9 3 6 2" xfId="0"/>
    <cellStyle name="20% - Accent2 9 3 6 2 2" xfId="0"/>
    <cellStyle name="20% - Accent2 9 3 6 2 2 2" xfId="0"/>
    <cellStyle name="20% - Accent2 9 3 6 2 3" xfId="0"/>
    <cellStyle name="20% - Accent2 9 3 6 3" xfId="0"/>
    <cellStyle name="20% - Accent2 9 3 6 3 2" xfId="0"/>
    <cellStyle name="20% - Accent2 9 3 6 4" xfId="0"/>
    <cellStyle name="20% - Accent2 9 3 7" xfId="0"/>
    <cellStyle name="20% - Accent2 9 3 7 2" xfId="0"/>
    <cellStyle name="20% - Accent2 9 3 7 2 2" xfId="0"/>
    <cellStyle name="20% - Accent2 9 3 7 2 2 2" xfId="0"/>
    <cellStyle name="20% - Accent2 9 3 7 2 3" xfId="0"/>
    <cellStyle name="20% - Accent2 9 3 7 3" xfId="0"/>
    <cellStyle name="20% - Accent2 9 3 7 3 2" xfId="0"/>
    <cellStyle name="20% - Accent2 9 3 7 4" xfId="0"/>
    <cellStyle name="20% - Accent2 9 3 8" xfId="0"/>
    <cellStyle name="20% - Accent2 9 3 8 2" xfId="0"/>
    <cellStyle name="20% - Accent2 9 3 8 2 2" xfId="0"/>
    <cellStyle name="20% - Accent2 9 3 8 3" xfId="0"/>
    <cellStyle name="20% - Accent2 9 3 9" xfId="0"/>
    <cellStyle name="20% - Accent2 9 3 9 2" xfId="0"/>
    <cellStyle name="20% - Accent2 9 4" xfId="0"/>
    <cellStyle name="20% - Accent2 9 4 2" xfId="0"/>
    <cellStyle name="20% - Accent2 9 4 2 2" xfId="0"/>
    <cellStyle name="20% - Accent2 9 4 2 2 2" xfId="0"/>
    <cellStyle name="20% - Accent2 9 4 2 2 2 2" xfId="0"/>
    <cellStyle name="20% - Accent2 9 4 2 2 3" xfId="0"/>
    <cellStyle name="20% - Accent2 9 4 2 3" xfId="0"/>
    <cellStyle name="20% - Accent2 9 4 2 3 2" xfId="0"/>
    <cellStyle name="20% - Accent2 9 4 2 4" xfId="0"/>
    <cellStyle name="20% - Accent2 9 4 3" xfId="0"/>
    <cellStyle name="20% - Accent2 9 4 3 2" xfId="0"/>
    <cellStyle name="20% - Accent2 9 4 3 2 2" xfId="0"/>
    <cellStyle name="20% - Accent2 9 4 3 2 2 2" xfId="0"/>
    <cellStyle name="20% - Accent2 9 4 3 2 3" xfId="0"/>
    <cellStyle name="20% - Accent2 9 4 3 3" xfId="0"/>
    <cellStyle name="20% - Accent2 9 4 3 3 2" xfId="0"/>
    <cellStyle name="20% - Accent2 9 4 3 4" xfId="0"/>
    <cellStyle name="20% - Accent2 9 4 4" xfId="0"/>
    <cellStyle name="20% - Accent2 9 4 4 2" xfId="0"/>
    <cellStyle name="20% - Accent2 9 4 4 2 2" xfId="0"/>
    <cellStyle name="20% - Accent2 9 4 4 2 2 2" xfId="0"/>
    <cellStyle name="20% - Accent2 9 4 4 2 3" xfId="0"/>
    <cellStyle name="20% - Accent2 9 4 4 3" xfId="0"/>
    <cellStyle name="20% - Accent2 9 4 4 3 2" xfId="0"/>
    <cellStyle name="20% - Accent2 9 4 4 4" xfId="0"/>
    <cellStyle name="20% - Accent2 9 4 5" xfId="0"/>
    <cellStyle name="20% - Accent2 9 4 5 2" xfId="0"/>
    <cellStyle name="20% - Accent2 9 4 5 2 2" xfId="0"/>
    <cellStyle name="20% - Accent2 9 4 5 2 2 2" xfId="0"/>
    <cellStyle name="20% - Accent2 9 4 5 2 3" xfId="0"/>
    <cellStyle name="20% - Accent2 9 4 5 3" xfId="0"/>
    <cellStyle name="20% - Accent2 9 4 5 3 2" xfId="0"/>
    <cellStyle name="20% - Accent2 9 4 5 4" xfId="0"/>
    <cellStyle name="20% - Accent2 9 4 6" xfId="0"/>
    <cellStyle name="20% - Accent2 9 4 6 2" xfId="0"/>
    <cellStyle name="20% - Accent2 9 4 6 2 2" xfId="0"/>
    <cellStyle name="20% - Accent2 9 4 6 3" xfId="0"/>
    <cellStyle name="20% - Accent2 9 4 7" xfId="0"/>
    <cellStyle name="20% - Accent2 9 4 7 2" xfId="0"/>
    <cellStyle name="20% - Accent2 9 4 8" xfId="0"/>
    <cellStyle name="20% - Accent2 9 4 9" xfId="0"/>
    <cellStyle name="20% - Accent2 9 5" xfId="0"/>
    <cellStyle name="20% - Accent2 9 5 2" xfId="0"/>
    <cellStyle name="20% - Accent2 9 5 2 2" xfId="0"/>
    <cellStyle name="20% - Accent2 9 5 2 2 2" xfId="0"/>
    <cellStyle name="20% - Accent2 9 5 2 2 2 2" xfId="0"/>
    <cellStyle name="20% - Accent2 9 5 2 2 3" xfId="0"/>
    <cellStyle name="20% - Accent2 9 5 2 3" xfId="0"/>
    <cellStyle name="20% - Accent2 9 5 2 3 2" xfId="0"/>
    <cellStyle name="20% - Accent2 9 5 2 4" xfId="0"/>
    <cellStyle name="20% - Accent2 9 5 3" xfId="0"/>
    <cellStyle name="20% - Accent2 9 5 3 2" xfId="0"/>
    <cellStyle name="20% - Accent2 9 5 3 2 2" xfId="0"/>
    <cellStyle name="20% - Accent2 9 5 3 2 2 2" xfId="0"/>
    <cellStyle name="20% - Accent2 9 5 3 2 3" xfId="0"/>
    <cellStyle name="20% - Accent2 9 5 3 3" xfId="0"/>
    <cellStyle name="20% - Accent2 9 5 3 3 2" xfId="0"/>
    <cellStyle name="20% - Accent2 9 5 3 4" xfId="0"/>
    <cellStyle name="20% - Accent2 9 5 4" xfId="0"/>
    <cellStyle name="20% - Accent2 9 5 4 2" xfId="0"/>
    <cellStyle name="20% - Accent2 9 5 4 2 2" xfId="0"/>
    <cellStyle name="20% - Accent2 9 5 4 2 2 2" xfId="0"/>
    <cellStyle name="20% - Accent2 9 5 4 2 3" xfId="0"/>
    <cellStyle name="20% - Accent2 9 5 4 3" xfId="0"/>
    <cellStyle name="20% - Accent2 9 5 4 3 2" xfId="0"/>
    <cellStyle name="20% - Accent2 9 5 4 4" xfId="0"/>
    <cellStyle name="20% - Accent2 9 5 5" xfId="0"/>
    <cellStyle name="20% - Accent2 9 5 5 2" xfId="0"/>
    <cellStyle name="20% - Accent2 9 5 5 2 2" xfId="0"/>
    <cellStyle name="20% - Accent2 9 5 5 2 2 2" xfId="0"/>
    <cellStyle name="20% - Accent2 9 5 5 2 3" xfId="0"/>
    <cellStyle name="20% - Accent2 9 5 5 3" xfId="0"/>
    <cellStyle name="20% - Accent2 9 5 5 3 2" xfId="0"/>
    <cellStyle name="20% - Accent2 9 5 5 4" xfId="0"/>
    <cellStyle name="20% - Accent2 9 5 6" xfId="0"/>
    <cellStyle name="20% - Accent2 9 5 6 2" xfId="0"/>
    <cellStyle name="20% - Accent2 9 5 6 2 2" xfId="0"/>
    <cellStyle name="20% - Accent2 9 5 6 3" xfId="0"/>
    <cellStyle name="20% - Accent2 9 5 7" xfId="0"/>
    <cellStyle name="20% - Accent2 9 5 7 2" xfId="0"/>
    <cellStyle name="20% - Accent2 9 5 8" xfId="0"/>
    <cellStyle name="20% - Accent2 9 5 9" xfId="0"/>
    <cellStyle name="20% - Accent2 9 6" xfId="0"/>
    <cellStyle name="20% - Accent2 9 6 2" xfId="0"/>
    <cellStyle name="20% - Accent2 9 6 2 2" xfId="0"/>
    <cellStyle name="20% - Accent2 9 6 2 2 2" xfId="0"/>
    <cellStyle name="20% - Accent2 9 6 2 2 2 2" xfId="0"/>
    <cellStyle name="20% - Accent2 9 6 2 2 3" xfId="0"/>
    <cellStyle name="20% - Accent2 9 6 2 3" xfId="0"/>
    <cellStyle name="20% - Accent2 9 6 2 3 2" xfId="0"/>
    <cellStyle name="20% - Accent2 9 6 2 4" xfId="0"/>
    <cellStyle name="20% - Accent2 9 6 3" xfId="0"/>
    <cellStyle name="20% - Accent2 9 6 3 2" xfId="0"/>
    <cellStyle name="20% - Accent2 9 6 3 2 2" xfId="0"/>
    <cellStyle name="20% - Accent2 9 6 3 2 2 2" xfId="0"/>
    <cellStyle name="20% - Accent2 9 6 3 2 3" xfId="0"/>
    <cellStyle name="20% - Accent2 9 6 3 3" xfId="0"/>
    <cellStyle name="20% - Accent2 9 6 3 3 2" xfId="0"/>
    <cellStyle name="20% - Accent2 9 6 3 4" xfId="0"/>
    <cellStyle name="20% - Accent2 9 6 4" xfId="0"/>
    <cellStyle name="20% - Accent2 9 6 4 2" xfId="0"/>
    <cellStyle name="20% - Accent2 9 6 4 2 2" xfId="0"/>
    <cellStyle name="20% - Accent2 9 6 4 2 2 2" xfId="0"/>
    <cellStyle name="20% - Accent2 9 6 4 2 3" xfId="0"/>
    <cellStyle name="20% - Accent2 9 6 4 3" xfId="0"/>
    <cellStyle name="20% - Accent2 9 6 4 3 2" xfId="0"/>
    <cellStyle name="20% - Accent2 9 6 4 4" xfId="0"/>
    <cellStyle name="20% - Accent2 9 6 5" xfId="0"/>
    <cellStyle name="20% - Accent2 9 6 5 2" xfId="0"/>
    <cellStyle name="20% - Accent2 9 6 5 2 2" xfId="0"/>
    <cellStyle name="20% - Accent2 9 6 5 2 2 2" xfId="0"/>
    <cellStyle name="20% - Accent2 9 6 5 2 3" xfId="0"/>
    <cellStyle name="20% - Accent2 9 6 5 3" xfId="0"/>
    <cellStyle name="20% - Accent2 9 6 5 3 2" xfId="0"/>
    <cellStyle name="20% - Accent2 9 6 5 4" xfId="0"/>
    <cellStyle name="20% - Accent2 9 6 6" xfId="0"/>
    <cellStyle name="20% - Accent2 9 6 6 2" xfId="0"/>
    <cellStyle name="20% - Accent2 9 6 6 2 2" xfId="0"/>
    <cellStyle name="20% - Accent2 9 6 6 3" xfId="0"/>
    <cellStyle name="20% - Accent2 9 6 7" xfId="0"/>
    <cellStyle name="20% - Accent2 9 6 7 2" xfId="0"/>
    <cellStyle name="20% - Accent2 9 6 8" xfId="0"/>
    <cellStyle name="20% - Accent2 9 6 9" xfId="0"/>
    <cellStyle name="20% - Accent2 9 7" xfId="0"/>
    <cellStyle name="20% - Accent2 9 7 10" xfId="0"/>
    <cellStyle name="20% - Accent2 9 7 2" xfId="0"/>
    <cellStyle name="20% - Accent2 9 7 2 2" xfId="0"/>
    <cellStyle name="20% - Accent2 9 7 2 2 2" xfId="0"/>
    <cellStyle name="20% - Accent2 9 7 2 2 2 2" xfId="0"/>
    <cellStyle name="20% - Accent2 9 7 2 2 3" xfId="0"/>
    <cellStyle name="20% - Accent2 9 7 2 3" xfId="0"/>
    <cellStyle name="20% - Accent2 9 7 2 3 2" xfId="0"/>
    <cellStyle name="20% - Accent2 9 7 2 4" xfId="0"/>
    <cellStyle name="20% - Accent2 9 7 3" xfId="0"/>
    <cellStyle name="20% - Accent2 9 7 3 2" xfId="0"/>
    <cellStyle name="20% - Accent2 9 7 3 2 2" xfId="0"/>
    <cellStyle name="20% - Accent2 9 7 3 2 2 2" xfId="0"/>
    <cellStyle name="20% - Accent2 9 7 3 2 3" xfId="0"/>
    <cellStyle name="20% - Accent2 9 7 3 3" xfId="0"/>
    <cellStyle name="20% - Accent2 9 7 3 3 2" xfId="0"/>
    <cellStyle name="20% - Accent2 9 7 3 4" xfId="0"/>
    <cellStyle name="20% - Accent2 9 7 4" xfId="0"/>
    <cellStyle name="20% - Accent2 9 7 4 2" xfId="0"/>
    <cellStyle name="20% - Accent2 9 7 4 2 2" xfId="0"/>
    <cellStyle name="20% - Accent2 9 7 4 2 2 2" xfId="0"/>
    <cellStyle name="20% - Accent2 9 7 4 2 3" xfId="0"/>
    <cellStyle name="20% - Accent2 9 7 4 3" xfId="0"/>
    <cellStyle name="20% - Accent2 9 7 4 3 2" xfId="0"/>
    <cellStyle name="20% - Accent2 9 7 4 4" xfId="0"/>
    <cellStyle name="20% - Accent2 9 7 5" xfId="0"/>
    <cellStyle name="20% - Accent2 9 7 5 2" xfId="0"/>
    <cellStyle name="20% - Accent2 9 7 5 2 2" xfId="0"/>
    <cellStyle name="20% - Accent2 9 7 5 2 2 2" xfId="0"/>
    <cellStyle name="20% - Accent2 9 7 5 2 3" xfId="0"/>
    <cellStyle name="20% - Accent2 9 7 5 3" xfId="0"/>
    <cellStyle name="20% - Accent2 9 7 5 3 2" xfId="0"/>
    <cellStyle name="20% - Accent2 9 7 5 4" xfId="0"/>
    <cellStyle name="20% - Accent2 9 7 6" xfId="0"/>
    <cellStyle name="20% - Accent2 9 7 6 2" xfId="0"/>
    <cellStyle name="20% - Accent2 9 7 6 2 2" xfId="0"/>
    <cellStyle name="20% - Accent2 9 7 6 2 2 2" xfId="0"/>
    <cellStyle name="20% - Accent2 9 7 6 2 3" xfId="0"/>
    <cellStyle name="20% - Accent2 9 7 6 3" xfId="0"/>
    <cellStyle name="20% - Accent2 9 7 6 3 2" xfId="0"/>
    <cellStyle name="20% - Accent2 9 7 6 4" xfId="0"/>
    <cellStyle name="20% - Accent2 9 7 7" xfId="0"/>
    <cellStyle name="20% - Accent2 9 7 7 2" xfId="0"/>
    <cellStyle name="20% - Accent2 9 7 7 2 2" xfId="0"/>
    <cellStyle name="20% - Accent2 9 7 7 3" xfId="0"/>
    <cellStyle name="20% - Accent2 9 7 8" xfId="0"/>
    <cellStyle name="20% - Accent2 9 7 8 2" xfId="0"/>
    <cellStyle name="20% - Accent2 9 7 9" xfId="0"/>
    <cellStyle name="20% - Accent2 9 8" xfId="0"/>
    <cellStyle name="20% - Accent2 9 8 2" xfId="0"/>
    <cellStyle name="20% - Accent2 9 8 2 2" xfId="0"/>
    <cellStyle name="20% - Accent2 9 8 2 2 2" xfId="0"/>
    <cellStyle name="20% - Accent2 9 8 2 3" xfId="0"/>
    <cellStyle name="20% - Accent2 9 8 3" xfId="0"/>
    <cellStyle name="20% - Accent2 9 8 3 2" xfId="0"/>
    <cellStyle name="20% - Accent2 9 8 4" xfId="0"/>
    <cellStyle name="20% - Accent2 9 9" xfId="0"/>
    <cellStyle name="20% - Accent2 9 9 2" xfId="0"/>
    <cellStyle name="20% - Accent2 9 9 2 2" xfId="0"/>
    <cellStyle name="20% - Accent2 9 9 2 2 2" xfId="0"/>
    <cellStyle name="20% - Accent2 9 9 2 3" xfId="0"/>
    <cellStyle name="20% - Accent2 9 9 3" xfId="0"/>
    <cellStyle name="20% - Accent2 9 9 3 2" xfId="0"/>
    <cellStyle name="20% - Accent2 9 9 4" xfId="0"/>
    <cellStyle name="20% - Accent3 10" xfId="0"/>
    <cellStyle name="20% - Accent3 10 2" xfId="0"/>
    <cellStyle name="20% - Accent3 10 3" xfId="0"/>
    <cellStyle name="20% - Accent3 10 3 2" xfId="0"/>
    <cellStyle name="20% - Accent3 10 3 2 2" xfId="0"/>
    <cellStyle name="20% - Accent3 10 3 2 2 2" xfId="0"/>
    <cellStyle name="20% - Accent3 10 3 2 3" xfId="0"/>
    <cellStyle name="20% - Accent3 10 3 3" xfId="0"/>
    <cellStyle name="20% - Accent3 10 3 3 2" xfId="0"/>
    <cellStyle name="20% - Accent3 10 3 4" xfId="0"/>
    <cellStyle name="20% - Accent3 10 3 5" xfId="0"/>
    <cellStyle name="20% - Accent3 10 4" xfId="0"/>
    <cellStyle name="20% - Accent3 10 4 2" xfId="0"/>
    <cellStyle name="20% - Accent3 10 4 2 2" xfId="0"/>
    <cellStyle name="20% - Accent3 10 4 3" xfId="0"/>
    <cellStyle name="20% - Accent3 10 5" xfId="0"/>
    <cellStyle name="20% - Accent3 10 5 2" xfId="0"/>
    <cellStyle name="20% - Accent3 10 6" xfId="0"/>
    <cellStyle name="20% - Accent3 10 6 2" xfId="0"/>
    <cellStyle name="20% - Accent3 10 7" xfId="0"/>
    <cellStyle name="20% - Accent3 11" xfId="0"/>
    <cellStyle name="20% - Accent3 11 10" xfId="0"/>
    <cellStyle name="20% - Accent3 11 10 2" xfId="0"/>
    <cellStyle name="20% - Accent3 11 10 2 2" xfId="0"/>
    <cellStyle name="20% - Accent3 11 10 2 2 2" xfId="0"/>
    <cellStyle name="20% - Accent3 11 10 2 3" xfId="0"/>
    <cellStyle name="20% - Accent3 11 10 3" xfId="0"/>
    <cellStyle name="20% - Accent3 11 10 3 2" xfId="0"/>
    <cellStyle name="20% - Accent3 11 10 4" xfId="0"/>
    <cellStyle name="20% - Accent3 11 11" xfId="0"/>
    <cellStyle name="20% - Accent3 11 11 2" xfId="0"/>
    <cellStyle name="20% - Accent3 11 11 2 2" xfId="0"/>
    <cellStyle name="20% - Accent3 11 11 2 2 2" xfId="0"/>
    <cellStyle name="20% - Accent3 11 11 2 3" xfId="0"/>
    <cellStyle name="20% - Accent3 11 11 3" xfId="0"/>
    <cellStyle name="20% - Accent3 11 11 3 2" xfId="0"/>
    <cellStyle name="20% - Accent3 11 11 4" xfId="0"/>
    <cellStyle name="20% - Accent3 11 12" xfId="0"/>
    <cellStyle name="20% - Accent3 11 12 2" xfId="0"/>
    <cellStyle name="20% - Accent3 11 12 2 2" xfId="0"/>
    <cellStyle name="20% - Accent3 11 12 2 2 2" xfId="0"/>
    <cellStyle name="20% - Accent3 11 12 2 3" xfId="0"/>
    <cellStyle name="20% - Accent3 11 12 3" xfId="0"/>
    <cellStyle name="20% - Accent3 11 12 3 2" xfId="0"/>
    <cellStyle name="20% - Accent3 11 12 4" xfId="0"/>
    <cellStyle name="20% - Accent3 11 13" xfId="0"/>
    <cellStyle name="20% - Accent3 11 13 2" xfId="0"/>
    <cellStyle name="20% - Accent3 11 13 2 2" xfId="0"/>
    <cellStyle name="20% - Accent3 11 13 2 2 2" xfId="0"/>
    <cellStyle name="20% - Accent3 11 13 2 3" xfId="0"/>
    <cellStyle name="20% - Accent3 11 13 3" xfId="0"/>
    <cellStyle name="20% - Accent3 11 13 3 2" xfId="0"/>
    <cellStyle name="20% - Accent3 11 13 4" xfId="0"/>
    <cellStyle name="20% - Accent3 11 14" xfId="0"/>
    <cellStyle name="20% - Accent3 11 14 2" xfId="0"/>
    <cellStyle name="20% - Accent3 11 14 2 2" xfId="0"/>
    <cellStyle name="20% - Accent3 11 14 3" xfId="0"/>
    <cellStyle name="20% - Accent3 11 15" xfId="0"/>
    <cellStyle name="20% - Accent3 11 15 2" xfId="0"/>
    <cellStyle name="20% - Accent3 11 16" xfId="0"/>
    <cellStyle name="20% - Accent3 11 16 2" xfId="0"/>
    <cellStyle name="20% - Accent3 11 17" xfId="0"/>
    <cellStyle name="20% - Accent3 11 18" xfId="0"/>
    <cellStyle name="20% - Accent3 11 2" xfId="0"/>
    <cellStyle name="20% - Accent3 11 2 2" xfId="0"/>
    <cellStyle name="20% - Accent3 11 2 2 2" xfId="0"/>
    <cellStyle name="20% - Accent3 11 2 2 2 2" xfId="0"/>
    <cellStyle name="20% - Accent3 11 2 2 2 2 2" xfId="0"/>
    <cellStyle name="20% - Accent3 11 2 2 2 3" xfId="0"/>
    <cellStyle name="20% - Accent3 11 2 2 3" xfId="0"/>
    <cellStyle name="20% - Accent3 11 2 2 3 2" xfId="0"/>
    <cellStyle name="20% - Accent3 11 2 2 4" xfId="0"/>
    <cellStyle name="20% - Accent3 11 2 3" xfId="0"/>
    <cellStyle name="20% - Accent3 11 2 3 2" xfId="0"/>
    <cellStyle name="20% - Accent3 11 2 3 2 2" xfId="0"/>
    <cellStyle name="20% - Accent3 11 2 3 2 2 2" xfId="0"/>
    <cellStyle name="20% - Accent3 11 2 3 2 3" xfId="0"/>
    <cellStyle name="20% - Accent3 11 2 3 3" xfId="0"/>
    <cellStyle name="20% - Accent3 11 2 3 3 2" xfId="0"/>
    <cellStyle name="20% - Accent3 11 2 3 4" xfId="0"/>
    <cellStyle name="20% - Accent3 11 2 4" xfId="0"/>
    <cellStyle name="20% - Accent3 11 2 4 2" xfId="0"/>
    <cellStyle name="20% - Accent3 11 2 4 2 2" xfId="0"/>
    <cellStyle name="20% - Accent3 11 2 4 2 2 2" xfId="0"/>
    <cellStyle name="20% - Accent3 11 2 4 2 3" xfId="0"/>
    <cellStyle name="20% - Accent3 11 2 4 3" xfId="0"/>
    <cellStyle name="20% - Accent3 11 2 4 3 2" xfId="0"/>
    <cellStyle name="20% - Accent3 11 2 4 4" xfId="0"/>
    <cellStyle name="20% - Accent3 11 2 5" xfId="0"/>
    <cellStyle name="20% - Accent3 11 2 5 2" xfId="0"/>
    <cellStyle name="20% - Accent3 11 2 5 2 2" xfId="0"/>
    <cellStyle name="20% - Accent3 11 2 5 2 2 2" xfId="0"/>
    <cellStyle name="20% - Accent3 11 2 5 2 3" xfId="0"/>
    <cellStyle name="20% - Accent3 11 2 5 3" xfId="0"/>
    <cellStyle name="20% - Accent3 11 2 5 3 2" xfId="0"/>
    <cellStyle name="20% - Accent3 11 2 5 4" xfId="0"/>
    <cellStyle name="20% - Accent3 11 2 6" xfId="0"/>
    <cellStyle name="20% - Accent3 11 2 6 2" xfId="0"/>
    <cellStyle name="20% - Accent3 11 2 6 2 2" xfId="0"/>
    <cellStyle name="20% - Accent3 11 2 6 3" xfId="0"/>
    <cellStyle name="20% - Accent3 11 2 7" xfId="0"/>
    <cellStyle name="20% - Accent3 11 2 7 2" xfId="0"/>
    <cellStyle name="20% - Accent3 11 2 8" xfId="0"/>
    <cellStyle name="20% - Accent3 11 2 9" xfId="0"/>
    <cellStyle name="20% - Accent3 11 3" xfId="0"/>
    <cellStyle name="20% - Accent3 11 3 10" xfId="0"/>
    <cellStyle name="20% - Accent3 11 3 11" xfId="0"/>
    <cellStyle name="20% - Accent3 11 3 2" xfId="0"/>
    <cellStyle name="20% - Accent3 11 3 2 2" xfId="0"/>
    <cellStyle name="20% - Accent3 11 3 2 2 2" xfId="0"/>
    <cellStyle name="20% - Accent3 11 3 2 2 2 2" xfId="0"/>
    <cellStyle name="20% - Accent3 11 3 2 2 2 2 2" xfId="0"/>
    <cellStyle name="20% - Accent3 11 3 2 2 2 3" xfId="0"/>
    <cellStyle name="20% - Accent3 11 3 2 2 3" xfId="0"/>
    <cellStyle name="20% - Accent3 11 3 2 2 3 2" xfId="0"/>
    <cellStyle name="20% - Accent3 11 3 2 2 4" xfId="0"/>
    <cellStyle name="20% - Accent3 11 3 2 3" xfId="0"/>
    <cellStyle name="20% - Accent3 11 3 2 3 2" xfId="0"/>
    <cellStyle name="20% - Accent3 11 3 2 3 2 2" xfId="0"/>
    <cellStyle name="20% - Accent3 11 3 2 3 2 2 2" xfId="0"/>
    <cellStyle name="20% - Accent3 11 3 2 3 2 3" xfId="0"/>
    <cellStyle name="20% - Accent3 11 3 2 3 3" xfId="0"/>
    <cellStyle name="20% - Accent3 11 3 2 3 3 2" xfId="0"/>
    <cellStyle name="20% - Accent3 11 3 2 3 4" xfId="0"/>
    <cellStyle name="20% - Accent3 11 3 2 4" xfId="0"/>
    <cellStyle name="20% - Accent3 11 3 2 4 2" xfId="0"/>
    <cellStyle name="20% - Accent3 11 3 2 4 2 2" xfId="0"/>
    <cellStyle name="20% - Accent3 11 3 2 4 2 2 2" xfId="0"/>
    <cellStyle name="20% - Accent3 11 3 2 4 2 3" xfId="0"/>
    <cellStyle name="20% - Accent3 11 3 2 4 3" xfId="0"/>
    <cellStyle name="20% - Accent3 11 3 2 4 3 2" xfId="0"/>
    <cellStyle name="20% - Accent3 11 3 2 4 4" xfId="0"/>
    <cellStyle name="20% - Accent3 11 3 2 5" xfId="0"/>
    <cellStyle name="20% - Accent3 11 3 2 5 2" xfId="0"/>
    <cellStyle name="20% - Accent3 11 3 2 5 2 2" xfId="0"/>
    <cellStyle name="20% - Accent3 11 3 2 5 2 2 2" xfId="0"/>
    <cellStyle name="20% - Accent3 11 3 2 5 2 3" xfId="0"/>
    <cellStyle name="20% - Accent3 11 3 2 5 3" xfId="0"/>
    <cellStyle name="20% - Accent3 11 3 2 5 3 2" xfId="0"/>
    <cellStyle name="20% - Accent3 11 3 2 5 4" xfId="0"/>
    <cellStyle name="20% - Accent3 11 3 2 6" xfId="0"/>
    <cellStyle name="20% - Accent3 11 3 2 6 2" xfId="0"/>
    <cellStyle name="20% - Accent3 11 3 2 6 2 2" xfId="0"/>
    <cellStyle name="20% - Accent3 11 3 2 6 3" xfId="0"/>
    <cellStyle name="20% - Accent3 11 3 2 7" xfId="0"/>
    <cellStyle name="20% - Accent3 11 3 2 7 2" xfId="0"/>
    <cellStyle name="20% - Accent3 11 3 2 8" xfId="0"/>
    <cellStyle name="20% - Accent3 11 3 2 9" xfId="0"/>
    <cellStyle name="20% - Accent3 11 3 3" xfId="0"/>
    <cellStyle name="20% - Accent3 11 3 3 2" xfId="0"/>
    <cellStyle name="20% - Accent3 11 3 3 2 2" xfId="0"/>
    <cellStyle name="20% - Accent3 11 3 3 2 2 2" xfId="0"/>
    <cellStyle name="20% - Accent3 11 3 3 2 2 2 2" xfId="0"/>
    <cellStyle name="20% - Accent3 11 3 3 2 2 3" xfId="0"/>
    <cellStyle name="20% - Accent3 11 3 3 2 3" xfId="0"/>
    <cellStyle name="20% - Accent3 11 3 3 2 3 2" xfId="0"/>
    <cellStyle name="20% - Accent3 11 3 3 2 4" xfId="0"/>
    <cellStyle name="20% - Accent3 11 3 3 3" xfId="0"/>
    <cellStyle name="20% - Accent3 11 3 3 3 2" xfId="0"/>
    <cellStyle name="20% - Accent3 11 3 3 3 2 2" xfId="0"/>
    <cellStyle name="20% - Accent3 11 3 3 3 2 2 2" xfId="0"/>
    <cellStyle name="20% - Accent3 11 3 3 3 2 3" xfId="0"/>
    <cellStyle name="20% - Accent3 11 3 3 3 3" xfId="0"/>
    <cellStyle name="20% - Accent3 11 3 3 3 3 2" xfId="0"/>
    <cellStyle name="20% - Accent3 11 3 3 3 4" xfId="0"/>
    <cellStyle name="20% - Accent3 11 3 3 4" xfId="0"/>
    <cellStyle name="20% - Accent3 11 3 3 4 2" xfId="0"/>
    <cellStyle name="20% - Accent3 11 3 3 4 2 2" xfId="0"/>
    <cellStyle name="20% - Accent3 11 3 3 4 2 2 2" xfId="0"/>
    <cellStyle name="20% - Accent3 11 3 3 4 2 3" xfId="0"/>
    <cellStyle name="20% - Accent3 11 3 3 4 3" xfId="0"/>
    <cellStyle name="20% - Accent3 11 3 3 4 3 2" xfId="0"/>
    <cellStyle name="20% - Accent3 11 3 3 4 4" xfId="0"/>
    <cellStyle name="20% - Accent3 11 3 3 5" xfId="0"/>
    <cellStyle name="20% - Accent3 11 3 3 5 2" xfId="0"/>
    <cellStyle name="20% - Accent3 11 3 3 5 2 2" xfId="0"/>
    <cellStyle name="20% - Accent3 11 3 3 5 3" xfId="0"/>
    <cellStyle name="20% - Accent3 11 3 3 6" xfId="0"/>
    <cellStyle name="20% - Accent3 11 3 3 6 2" xfId="0"/>
    <cellStyle name="20% - Accent3 11 3 3 7" xfId="0"/>
    <cellStyle name="20% - Accent3 11 3 4" xfId="0"/>
    <cellStyle name="20% - Accent3 11 3 4 2" xfId="0"/>
    <cellStyle name="20% - Accent3 11 3 4 2 2" xfId="0"/>
    <cellStyle name="20% - Accent3 11 3 4 2 2 2" xfId="0"/>
    <cellStyle name="20% - Accent3 11 3 4 2 3" xfId="0"/>
    <cellStyle name="20% - Accent3 11 3 4 3" xfId="0"/>
    <cellStyle name="20% - Accent3 11 3 4 3 2" xfId="0"/>
    <cellStyle name="20% - Accent3 11 3 4 4" xfId="0"/>
    <cellStyle name="20% - Accent3 11 3 5" xfId="0"/>
    <cellStyle name="20% - Accent3 11 3 5 2" xfId="0"/>
    <cellStyle name="20% - Accent3 11 3 5 2 2" xfId="0"/>
    <cellStyle name="20% - Accent3 11 3 5 2 2 2" xfId="0"/>
    <cellStyle name="20% - Accent3 11 3 5 2 3" xfId="0"/>
    <cellStyle name="20% - Accent3 11 3 5 3" xfId="0"/>
    <cellStyle name="20% - Accent3 11 3 5 3 2" xfId="0"/>
    <cellStyle name="20% - Accent3 11 3 5 4" xfId="0"/>
    <cellStyle name="20% - Accent3 11 3 6" xfId="0"/>
    <cellStyle name="20% - Accent3 11 3 6 2" xfId="0"/>
    <cellStyle name="20% - Accent3 11 3 6 2 2" xfId="0"/>
    <cellStyle name="20% - Accent3 11 3 6 2 2 2" xfId="0"/>
    <cellStyle name="20% - Accent3 11 3 6 2 3" xfId="0"/>
    <cellStyle name="20% - Accent3 11 3 6 3" xfId="0"/>
    <cellStyle name="20% - Accent3 11 3 6 3 2" xfId="0"/>
    <cellStyle name="20% - Accent3 11 3 6 4" xfId="0"/>
    <cellStyle name="20% - Accent3 11 3 7" xfId="0"/>
    <cellStyle name="20% - Accent3 11 3 7 2" xfId="0"/>
    <cellStyle name="20% - Accent3 11 3 7 2 2" xfId="0"/>
    <cellStyle name="20% - Accent3 11 3 7 2 2 2" xfId="0"/>
    <cellStyle name="20% - Accent3 11 3 7 2 3" xfId="0"/>
    <cellStyle name="20% - Accent3 11 3 7 3" xfId="0"/>
    <cellStyle name="20% - Accent3 11 3 7 3 2" xfId="0"/>
    <cellStyle name="20% - Accent3 11 3 7 4" xfId="0"/>
    <cellStyle name="20% - Accent3 11 3 8" xfId="0"/>
    <cellStyle name="20% - Accent3 11 3 8 2" xfId="0"/>
    <cellStyle name="20% - Accent3 11 3 8 2 2" xfId="0"/>
    <cellStyle name="20% - Accent3 11 3 8 3" xfId="0"/>
    <cellStyle name="20% - Accent3 11 3 9" xfId="0"/>
    <cellStyle name="20% - Accent3 11 3 9 2" xfId="0"/>
    <cellStyle name="20% - Accent3 11 4" xfId="0"/>
    <cellStyle name="20% - Accent3 11 4 2" xfId="0"/>
    <cellStyle name="20% - Accent3 11 4 2 2" xfId="0"/>
    <cellStyle name="20% - Accent3 11 4 2 2 2" xfId="0"/>
    <cellStyle name="20% - Accent3 11 4 2 2 2 2" xfId="0"/>
    <cellStyle name="20% - Accent3 11 4 2 2 3" xfId="0"/>
    <cellStyle name="20% - Accent3 11 4 2 3" xfId="0"/>
    <cellStyle name="20% - Accent3 11 4 2 3 2" xfId="0"/>
    <cellStyle name="20% - Accent3 11 4 2 4" xfId="0"/>
    <cellStyle name="20% - Accent3 11 4 3" xfId="0"/>
    <cellStyle name="20% - Accent3 11 4 3 2" xfId="0"/>
    <cellStyle name="20% - Accent3 11 4 3 2 2" xfId="0"/>
    <cellStyle name="20% - Accent3 11 4 3 2 2 2" xfId="0"/>
    <cellStyle name="20% - Accent3 11 4 3 2 3" xfId="0"/>
    <cellStyle name="20% - Accent3 11 4 3 3" xfId="0"/>
    <cellStyle name="20% - Accent3 11 4 3 3 2" xfId="0"/>
    <cellStyle name="20% - Accent3 11 4 3 4" xfId="0"/>
    <cellStyle name="20% - Accent3 11 4 4" xfId="0"/>
    <cellStyle name="20% - Accent3 11 4 4 2" xfId="0"/>
    <cellStyle name="20% - Accent3 11 4 4 2 2" xfId="0"/>
    <cellStyle name="20% - Accent3 11 4 4 2 2 2" xfId="0"/>
    <cellStyle name="20% - Accent3 11 4 4 2 3" xfId="0"/>
    <cellStyle name="20% - Accent3 11 4 4 3" xfId="0"/>
    <cellStyle name="20% - Accent3 11 4 4 3 2" xfId="0"/>
    <cellStyle name="20% - Accent3 11 4 4 4" xfId="0"/>
    <cellStyle name="20% - Accent3 11 4 5" xfId="0"/>
    <cellStyle name="20% - Accent3 11 4 5 2" xfId="0"/>
    <cellStyle name="20% - Accent3 11 4 5 2 2" xfId="0"/>
    <cellStyle name="20% - Accent3 11 4 5 2 2 2" xfId="0"/>
    <cellStyle name="20% - Accent3 11 4 5 2 3" xfId="0"/>
    <cellStyle name="20% - Accent3 11 4 5 3" xfId="0"/>
    <cellStyle name="20% - Accent3 11 4 5 3 2" xfId="0"/>
    <cellStyle name="20% - Accent3 11 4 5 4" xfId="0"/>
    <cellStyle name="20% - Accent3 11 4 6" xfId="0"/>
    <cellStyle name="20% - Accent3 11 4 6 2" xfId="0"/>
    <cellStyle name="20% - Accent3 11 4 6 2 2" xfId="0"/>
    <cellStyle name="20% - Accent3 11 4 6 3" xfId="0"/>
    <cellStyle name="20% - Accent3 11 4 7" xfId="0"/>
    <cellStyle name="20% - Accent3 11 4 7 2" xfId="0"/>
    <cellStyle name="20% - Accent3 11 4 8" xfId="0"/>
    <cellStyle name="20% - Accent3 11 4 9" xfId="0"/>
    <cellStyle name="20% - Accent3 11 5" xfId="0"/>
    <cellStyle name="20% - Accent3 11 5 2" xfId="0"/>
    <cellStyle name="20% - Accent3 11 5 2 2" xfId="0"/>
    <cellStyle name="20% - Accent3 11 5 2 2 2" xfId="0"/>
    <cellStyle name="20% - Accent3 11 5 2 2 2 2" xfId="0"/>
    <cellStyle name="20% - Accent3 11 5 2 2 3" xfId="0"/>
    <cellStyle name="20% - Accent3 11 5 2 3" xfId="0"/>
    <cellStyle name="20% - Accent3 11 5 2 3 2" xfId="0"/>
    <cellStyle name="20% - Accent3 11 5 2 4" xfId="0"/>
    <cellStyle name="20% - Accent3 11 5 3" xfId="0"/>
    <cellStyle name="20% - Accent3 11 5 3 2" xfId="0"/>
    <cellStyle name="20% - Accent3 11 5 3 2 2" xfId="0"/>
    <cellStyle name="20% - Accent3 11 5 3 2 2 2" xfId="0"/>
    <cellStyle name="20% - Accent3 11 5 3 2 3" xfId="0"/>
    <cellStyle name="20% - Accent3 11 5 3 3" xfId="0"/>
    <cellStyle name="20% - Accent3 11 5 3 3 2" xfId="0"/>
    <cellStyle name="20% - Accent3 11 5 3 4" xfId="0"/>
    <cellStyle name="20% - Accent3 11 5 4" xfId="0"/>
    <cellStyle name="20% - Accent3 11 5 4 2" xfId="0"/>
    <cellStyle name="20% - Accent3 11 5 4 2 2" xfId="0"/>
    <cellStyle name="20% - Accent3 11 5 4 2 2 2" xfId="0"/>
    <cellStyle name="20% - Accent3 11 5 4 2 3" xfId="0"/>
    <cellStyle name="20% - Accent3 11 5 4 3" xfId="0"/>
    <cellStyle name="20% - Accent3 11 5 4 3 2" xfId="0"/>
    <cellStyle name="20% - Accent3 11 5 4 4" xfId="0"/>
    <cellStyle name="20% - Accent3 11 5 5" xfId="0"/>
    <cellStyle name="20% - Accent3 11 5 5 2" xfId="0"/>
    <cellStyle name="20% - Accent3 11 5 5 2 2" xfId="0"/>
    <cellStyle name="20% - Accent3 11 5 5 2 2 2" xfId="0"/>
    <cellStyle name="20% - Accent3 11 5 5 2 3" xfId="0"/>
    <cellStyle name="20% - Accent3 11 5 5 3" xfId="0"/>
    <cellStyle name="20% - Accent3 11 5 5 3 2" xfId="0"/>
    <cellStyle name="20% - Accent3 11 5 5 4" xfId="0"/>
    <cellStyle name="20% - Accent3 11 5 6" xfId="0"/>
    <cellStyle name="20% - Accent3 11 5 6 2" xfId="0"/>
    <cellStyle name="20% - Accent3 11 5 6 2 2" xfId="0"/>
    <cellStyle name="20% - Accent3 11 5 6 3" xfId="0"/>
    <cellStyle name="20% - Accent3 11 5 7" xfId="0"/>
    <cellStyle name="20% - Accent3 11 5 7 2" xfId="0"/>
    <cellStyle name="20% - Accent3 11 5 8" xfId="0"/>
    <cellStyle name="20% - Accent3 11 5 9" xfId="0"/>
    <cellStyle name="20% - Accent3 11 6" xfId="0"/>
    <cellStyle name="20% - Accent3 11 6 2" xfId="0"/>
    <cellStyle name="20% - Accent3 11 6 2 2" xfId="0"/>
    <cellStyle name="20% - Accent3 11 6 2 2 2" xfId="0"/>
    <cellStyle name="20% - Accent3 11 6 2 2 2 2" xfId="0"/>
    <cellStyle name="20% - Accent3 11 6 2 2 3" xfId="0"/>
    <cellStyle name="20% - Accent3 11 6 2 3" xfId="0"/>
    <cellStyle name="20% - Accent3 11 6 2 3 2" xfId="0"/>
    <cellStyle name="20% - Accent3 11 6 2 4" xfId="0"/>
    <cellStyle name="20% - Accent3 11 6 3" xfId="0"/>
    <cellStyle name="20% - Accent3 11 6 3 2" xfId="0"/>
    <cellStyle name="20% - Accent3 11 6 3 2 2" xfId="0"/>
    <cellStyle name="20% - Accent3 11 6 3 2 2 2" xfId="0"/>
    <cellStyle name="20% - Accent3 11 6 3 2 3" xfId="0"/>
    <cellStyle name="20% - Accent3 11 6 3 3" xfId="0"/>
    <cellStyle name="20% - Accent3 11 6 3 3 2" xfId="0"/>
    <cellStyle name="20% - Accent3 11 6 3 4" xfId="0"/>
    <cellStyle name="20% - Accent3 11 6 4" xfId="0"/>
    <cellStyle name="20% - Accent3 11 6 4 2" xfId="0"/>
    <cellStyle name="20% - Accent3 11 6 4 2 2" xfId="0"/>
    <cellStyle name="20% - Accent3 11 6 4 2 2 2" xfId="0"/>
    <cellStyle name="20% - Accent3 11 6 4 2 3" xfId="0"/>
    <cellStyle name="20% - Accent3 11 6 4 3" xfId="0"/>
    <cellStyle name="20% - Accent3 11 6 4 3 2" xfId="0"/>
    <cellStyle name="20% - Accent3 11 6 4 4" xfId="0"/>
    <cellStyle name="20% - Accent3 11 6 5" xfId="0"/>
    <cellStyle name="20% - Accent3 11 6 5 2" xfId="0"/>
    <cellStyle name="20% - Accent3 11 6 5 2 2" xfId="0"/>
    <cellStyle name="20% - Accent3 11 6 5 2 2 2" xfId="0"/>
    <cellStyle name="20% - Accent3 11 6 5 2 3" xfId="0"/>
    <cellStyle name="20% - Accent3 11 6 5 3" xfId="0"/>
    <cellStyle name="20% - Accent3 11 6 5 3 2" xfId="0"/>
    <cellStyle name="20% - Accent3 11 6 5 4" xfId="0"/>
    <cellStyle name="20% - Accent3 11 6 6" xfId="0"/>
    <cellStyle name="20% - Accent3 11 6 6 2" xfId="0"/>
    <cellStyle name="20% - Accent3 11 6 6 2 2" xfId="0"/>
    <cellStyle name="20% - Accent3 11 6 6 3" xfId="0"/>
    <cellStyle name="20% - Accent3 11 6 7" xfId="0"/>
    <cellStyle name="20% - Accent3 11 6 7 2" xfId="0"/>
    <cellStyle name="20% - Accent3 11 6 8" xfId="0"/>
    <cellStyle name="20% - Accent3 11 6 9" xfId="0"/>
    <cellStyle name="20% - Accent3 11 7" xfId="0"/>
    <cellStyle name="20% - Accent3 11 7 10" xfId="0"/>
    <cellStyle name="20% - Accent3 11 7 2" xfId="0"/>
    <cellStyle name="20% - Accent3 11 7 2 2" xfId="0"/>
    <cellStyle name="20% - Accent3 11 7 2 2 2" xfId="0"/>
    <cellStyle name="20% - Accent3 11 7 2 2 2 2" xfId="0"/>
    <cellStyle name="20% - Accent3 11 7 2 2 3" xfId="0"/>
    <cellStyle name="20% - Accent3 11 7 2 3" xfId="0"/>
    <cellStyle name="20% - Accent3 11 7 2 3 2" xfId="0"/>
    <cellStyle name="20% - Accent3 11 7 2 4" xfId="0"/>
    <cellStyle name="20% - Accent3 11 7 3" xfId="0"/>
    <cellStyle name="20% - Accent3 11 7 3 2" xfId="0"/>
    <cellStyle name="20% - Accent3 11 7 3 2 2" xfId="0"/>
    <cellStyle name="20% - Accent3 11 7 3 2 2 2" xfId="0"/>
    <cellStyle name="20% - Accent3 11 7 3 2 3" xfId="0"/>
    <cellStyle name="20% - Accent3 11 7 3 3" xfId="0"/>
    <cellStyle name="20% - Accent3 11 7 3 3 2" xfId="0"/>
    <cellStyle name="20% - Accent3 11 7 3 4" xfId="0"/>
    <cellStyle name="20% - Accent3 11 7 4" xfId="0"/>
    <cellStyle name="20% - Accent3 11 7 4 2" xfId="0"/>
    <cellStyle name="20% - Accent3 11 7 4 2 2" xfId="0"/>
    <cellStyle name="20% - Accent3 11 7 4 2 2 2" xfId="0"/>
    <cellStyle name="20% - Accent3 11 7 4 2 3" xfId="0"/>
    <cellStyle name="20% - Accent3 11 7 4 3" xfId="0"/>
    <cellStyle name="20% - Accent3 11 7 4 3 2" xfId="0"/>
    <cellStyle name="20% - Accent3 11 7 4 4" xfId="0"/>
    <cellStyle name="20% - Accent3 11 7 5" xfId="0"/>
    <cellStyle name="20% - Accent3 11 7 5 2" xfId="0"/>
    <cellStyle name="20% - Accent3 11 7 5 2 2" xfId="0"/>
    <cellStyle name="20% - Accent3 11 7 5 2 2 2" xfId="0"/>
    <cellStyle name="20% - Accent3 11 7 5 2 3" xfId="0"/>
    <cellStyle name="20% - Accent3 11 7 5 3" xfId="0"/>
    <cellStyle name="20% - Accent3 11 7 5 3 2" xfId="0"/>
    <cellStyle name="20% - Accent3 11 7 5 4" xfId="0"/>
    <cellStyle name="20% - Accent3 11 7 6" xfId="0"/>
    <cellStyle name="20% - Accent3 11 7 6 2" xfId="0"/>
    <cellStyle name="20% - Accent3 11 7 6 2 2" xfId="0"/>
    <cellStyle name="20% - Accent3 11 7 6 2 2 2" xfId="0"/>
    <cellStyle name="20% - Accent3 11 7 6 2 3" xfId="0"/>
    <cellStyle name="20% - Accent3 11 7 6 3" xfId="0"/>
    <cellStyle name="20% - Accent3 11 7 6 3 2" xfId="0"/>
    <cellStyle name="20% - Accent3 11 7 6 4" xfId="0"/>
    <cellStyle name="20% - Accent3 11 7 7" xfId="0"/>
    <cellStyle name="20% - Accent3 11 7 7 2" xfId="0"/>
    <cellStyle name="20% - Accent3 11 7 7 2 2" xfId="0"/>
    <cellStyle name="20% - Accent3 11 7 7 3" xfId="0"/>
    <cellStyle name="20% - Accent3 11 7 8" xfId="0"/>
    <cellStyle name="20% - Accent3 11 7 8 2" xfId="0"/>
    <cellStyle name="20% - Accent3 11 7 9" xfId="0"/>
    <cellStyle name="20% - Accent3 11 8" xfId="0"/>
    <cellStyle name="20% - Accent3 11 8 2" xfId="0"/>
    <cellStyle name="20% - Accent3 11 8 2 2" xfId="0"/>
    <cellStyle name="20% - Accent3 11 8 2 2 2" xfId="0"/>
    <cellStyle name="20% - Accent3 11 8 2 3" xfId="0"/>
    <cellStyle name="20% - Accent3 11 8 3" xfId="0"/>
    <cellStyle name="20% - Accent3 11 8 3 2" xfId="0"/>
    <cellStyle name="20% - Accent3 11 8 4" xfId="0"/>
    <cellStyle name="20% - Accent3 11 9" xfId="0"/>
    <cellStyle name="20% - Accent3 11 9 2" xfId="0"/>
    <cellStyle name="20% - Accent3 11 9 2 2" xfId="0"/>
    <cellStyle name="20% - Accent3 11 9 2 2 2" xfId="0"/>
    <cellStyle name="20% - Accent3 11 9 2 3" xfId="0"/>
    <cellStyle name="20% - Accent3 11 9 3" xfId="0"/>
    <cellStyle name="20% - Accent3 11 9 3 2" xfId="0"/>
    <cellStyle name="20% - Accent3 11 9 4" xfId="0"/>
    <cellStyle name="20% - Accent3 12" xfId="0"/>
    <cellStyle name="20% - Accent3 12 2" xfId="0"/>
    <cellStyle name="20% - Accent3 12 2 2" xfId="0"/>
    <cellStyle name="20% - Accent3 12 2 2 2" xfId="0"/>
    <cellStyle name="20% - Accent3 12 2 2 2 2" xfId="0"/>
    <cellStyle name="20% - Accent3 12 2 2 3" xfId="0"/>
    <cellStyle name="20% - Accent3 12 2 3" xfId="0"/>
    <cellStyle name="20% - Accent3 12 2 3 2" xfId="0"/>
    <cellStyle name="20% - Accent3 12 2 4" xfId="0"/>
    <cellStyle name="20% - Accent3 12 2 4 2" xfId="0"/>
    <cellStyle name="20% - Accent3 12 2 5" xfId="0"/>
    <cellStyle name="20% - Accent3 12 3" xfId="0"/>
    <cellStyle name="20% - Accent3 12 3 2" xfId="0"/>
    <cellStyle name="20% - Accent3 12 3 2 2" xfId="0"/>
    <cellStyle name="20% - Accent3 12 3 3" xfId="0"/>
    <cellStyle name="20% - Accent3 12 4" xfId="0"/>
    <cellStyle name="20% - Accent3 12 4 2" xfId="0"/>
    <cellStyle name="20% - Accent3 12 5" xfId="0"/>
    <cellStyle name="20% - Accent3 12 5 2" xfId="0"/>
    <cellStyle name="20% - Accent3 12 6" xfId="0"/>
    <cellStyle name="20% - Accent3 12 7" xfId="0"/>
    <cellStyle name="20% - Accent3 13" xfId="0"/>
    <cellStyle name="20% - Accent3 13 2" xfId="0"/>
    <cellStyle name="20% - Accent3 13 2 2" xfId="0"/>
    <cellStyle name="20% - Accent3 13 3" xfId="0"/>
    <cellStyle name="20% - Accent3 14" xfId="0"/>
    <cellStyle name="20% - Accent3 14 2" xfId="0"/>
    <cellStyle name="20% - Accent3 14 3" xfId="0"/>
    <cellStyle name="20% - Accent3 15" xfId="0"/>
    <cellStyle name="20% - Accent3 15 2" xfId="0"/>
    <cellStyle name="20% - Accent3 16" xfId="0"/>
    <cellStyle name="20% - Accent3 17" xfId="0"/>
    <cellStyle name="20% - Accent3 18" xfId="0"/>
    <cellStyle name="20% - Accent3 19" xfId="0"/>
    <cellStyle name="20% - Accent3 2" xfId="0"/>
    <cellStyle name="20% - Accent3 2 10" xfId="0"/>
    <cellStyle name="20% - Accent3 2 11" xfId="0"/>
    <cellStyle name="20% - Accent3 2 12" xfId="0"/>
    <cellStyle name="20% - Accent3 2 13" xfId="0"/>
    <cellStyle name="20% - Accent3 2 14" xfId="0"/>
    <cellStyle name="20% - Accent3 2 15" xfId="0"/>
    <cellStyle name="20% - Accent3 2 16" xfId="0"/>
    <cellStyle name="20% - Accent3 2 17" xfId="0"/>
    <cellStyle name="20% - Accent3 2 18" xfId="0"/>
    <cellStyle name="20% - Accent3 2 2" xfId="0"/>
    <cellStyle name="20% - Accent3 2 2 2" xfId="0"/>
    <cellStyle name="20% - Accent3 2 2 3" xfId="0"/>
    <cellStyle name="20% - Accent3 2 2 4" xfId="0"/>
    <cellStyle name="20% - Accent3 2 2 5" xfId="0"/>
    <cellStyle name="20% - Accent3 2 2_Sheet1" xfId="0"/>
    <cellStyle name="20% - Accent3 2 3" xfId="0"/>
    <cellStyle name="20% - Accent3 2 4" xfId="0"/>
    <cellStyle name="20% - Accent3 2 5" xfId="0"/>
    <cellStyle name="20% - Accent3 2 6" xfId="0"/>
    <cellStyle name="20% - Accent3 2 7" xfId="0"/>
    <cellStyle name="20% - Accent3 2 8" xfId="0"/>
    <cellStyle name="20% - Accent3 2 9" xfId="0"/>
    <cellStyle name="20% - Accent3 20" xfId="0"/>
    <cellStyle name="20% - Accent3 2_BallGrid" xfId="0"/>
    <cellStyle name="20% - Accent3 3" xfId="0"/>
    <cellStyle name="20% - Accent3 3 10" xfId="0"/>
    <cellStyle name="20% - Accent3 3 2" xfId="0"/>
    <cellStyle name="20% - Accent3 3 3" xfId="0"/>
    <cellStyle name="20% - Accent3 3 4" xfId="0"/>
    <cellStyle name="20% - Accent3 3 5" xfId="0"/>
    <cellStyle name="20% - Accent3 3 6" xfId="0"/>
    <cellStyle name="20% - Accent3 3 7" xfId="0"/>
    <cellStyle name="20% - Accent3 3 8" xfId="0"/>
    <cellStyle name="20% - Accent3 3 9" xfId="0"/>
    <cellStyle name="20% - Accent3 3_BallGrid" xfId="0"/>
    <cellStyle name="20% - Accent3 4" xfId="0"/>
    <cellStyle name="20% - Accent3 4 2" xfId="0"/>
    <cellStyle name="20% - Accent3 4 2 2" xfId="0"/>
    <cellStyle name="20% - Accent3 4 3" xfId="0"/>
    <cellStyle name="20% - Accent3 4 3 2" xfId="0"/>
    <cellStyle name="20% - Accent3 4 4" xfId="0"/>
    <cellStyle name="20% - Accent3 4 5" xfId="0"/>
    <cellStyle name="20% - Accent3 4 6" xfId="0"/>
    <cellStyle name="20% - Accent3 4 7" xfId="0"/>
    <cellStyle name="20% - Accent3 4 8" xfId="0"/>
    <cellStyle name="20% - Accent3 4 9" xfId="0"/>
    <cellStyle name="20% - Accent3 5" xfId="0"/>
    <cellStyle name="20% - Accent3 5 10" xfId="0"/>
    <cellStyle name="20% - Accent3 5 10 2" xfId="0"/>
    <cellStyle name="20% - Accent3 5 10 2 2" xfId="0"/>
    <cellStyle name="20% - Accent3 5 10 2 2 2" xfId="0"/>
    <cellStyle name="20% - Accent3 5 10 2 3" xfId="0"/>
    <cellStyle name="20% - Accent3 5 10 3" xfId="0"/>
    <cellStyle name="20% - Accent3 5 10 3 2" xfId="0"/>
    <cellStyle name="20% - Accent3 5 10 4" xfId="0"/>
    <cellStyle name="20% - Accent3 5 11" xfId="0"/>
    <cellStyle name="20% - Accent3 5 11 2" xfId="0"/>
    <cellStyle name="20% - Accent3 5 11 2 2" xfId="0"/>
    <cellStyle name="20% - Accent3 5 11 2 2 2" xfId="0"/>
    <cellStyle name="20% - Accent3 5 11 2 3" xfId="0"/>
    <cellStyle name="20% - Accent3 5 11 3" xfId="0"/>
    <cellStyle name="20% - Accent3 5 11 3 2" xfId="0"/>
    <cellStyle name="20% - Accent3 5 11 4" xfId="0"/>
    <cellStyle name="20% - Accent3 5 12" xfId="0"/>
    <cellStyle name="20% - Accent3 5 12 2" xfId="0"/>
    <cellStyle name="20% - Accent3 5 12 2 2" xfId="0"/>
    <cellStyle name="20% - Accent3 5 12 2 2 2" xfId="0"/>
    <cellStyle name="20% - Accent3 5 12 2 3" xfId="0"/>
    <cellStyle name="20% - Accent3 5 12 3" xfId="0"/>
    <cellStyle name="20% - Accent3 5 12 3 2" xfId="0"/>
    <cellStyle name="20% - Accent3 5 12 4" xfId="0"/>
    <cellStyle name="20% - Accent3 5 13" xfId="0"/>
    <cellStyle name="20% - Accent3 5 13 2" xfId="0"/>
    <cellStyle name="20% - Accent3 5 13 2 2" xfId="0"/>
    <cellStyle name="20% - Accent3 5 13 2 2 2" xfId="0"/>
    <cellStyle name="20% - Accent3 5 13 2 3" xfId="0"/>
    <cellStyle name="20% - Accent3 5 13 3" xfId="0"/>
    <cellStyle name="20% - Accent3 5 13 3 2" xfId="0"/>
    <cellStyle name="20% - Accent3 5 13 4" xfId="0"/>
    <cellStyle name="20% - Accent3 5 14" xfId="0"/>
    <cellStyle name="20% - Accent3 5 14 2" xfId="0"/>
    <cellStyle name="20% - Accent3 5 14 2 2" xfId="0"/>
    <cellStyle name="20% - Accent3 5 14 2 2 2" xfId="0"/>
    <cellStyle name="20% - Accent3 5 14 2 3" xfId="0"/>
    <cellStyle name="20% - Accent3 5 14 3" xfId="0"/>
    <cellStyle name="20% - Accent3 5 14 3 2" xfId="0"/>
    <cellStyle name="20% - Accent3 5 14 4" xfId="0"/>
    <cellStyle name="20% - Accent3 5 15" xfId="0"/>
    <cellStyle name="20% - Accent3 5 15 2" xfId="0"/>
    <cellStyle name="20% - Accent3 5 15 2 2" xfId="0"/>
    <cellStyle name="20% - Accent3 5 15 3" xfId="0"/>
    <cellStyle name="20% - Accent3 5 16" xfId="0"/>
    <cellStyle name="20% - Accent3 5 16 2" xfId="0"/>
    <cellStyle name="20% - Accent3 5 17" xfId="0"/>
    <cellStyle name="20% - Accent3 5 17 2" xfId="0"/>
    <cellStyle name="20% - Accent3 5 18" xfId="0"/>
    <cellStyle name="20% - Accent3 5 19" xfId="0"/>
    <cellStyle name="20% - Accent3 5 2" xfId="0"/>
    <cellStyle name="20% - Accent3 5 2 10" xfId="0"/>
    <cellStyle name="20% - Accent3 5 2 2" xfId="0"/>
    <cellStyle name="20% - Accent3 5 2 2 2" xfId="0"/>
    <cellStyle name="20% - Accent3 5 2 2 2 2" xfId="0"/>
    <cellStyle name="20% - Accent3 5 2 2 2 2 2" xfId="0"/>
    <cellStyle name="20% - Accent3 5 2 2 2 3" xfId="0"/>
    <cellStyle name="20% - Accent3 5 2 2 3" xfId="0"/>
    <cellStyle name="20% - Accent3 5 2 2 3 2" xfId="0"/>
    <cellStyle name="20% - Accent3 5 2 2 4" xfId="0"/>
    <cellStyle name="20% - Accent3 5 2 3" xfId="0"/>
    <cellStyle name="20% - Accent3 5 2 3 2" xfId="0"/>
    <cellStyle name="20% - Accent3 5 2 3 2 2" xfId="0"/>
    <cellStyle name="20% - Accent3 5 2 3 2 2 2" xfId="0"/>
    <cellStyle name="20% - Accent3 5 2 3 2 3" xfId="0"/>
    <cellStyle name="20% - Accent3 5 2 3 3" xfId="0"/>
    <cellStyle name="20% - Accent3 5 2 3 3 2" xfId="0"/>
    <cellStyle name="20% - Accent3 5 2 3 4" xfId="0"/>
    <cellStyle name="20% - Accent3 5 2 4" xfId="0"/>
    <cellStyle name="20% - Accent3 5 2 4 2" xfId="0"/>
    <cellStyle name="20% - Accent3 5 2 4 2 2" xfId="0"/>
    <cellStyle name="20% - Accent3 5 2 4 2 2 2" xfId="0"/>
    <cellStyle name="20% - Accent3 5 2 4 2 3" xfId="0"/>
    <cellStyle name="20% - Accent3 5 2 4 3" xfId="0"/>
    <cellStyle name="20% - Accent3 5 2 4 3 2" xfId="0"/>
    <cellStyle name="20% - Accent3 5 2 4 4" xfId="0"/>
    <cellStyle name="20% - Accent3 5 2 5" xfId="0"/>
    <cellStyle name="20% - Accent3 5 2 5 2" xfId="0"/>
    <cellStyle name="20% - Accent3 5 2 5 2 2" xfId="0"/>
    <cellStyle name="20% - Accent3 5 2 5 2 2 2" xfId="0"/>
    <cellStyle name="20% - Accent3 5 2 5 2 3" xfId="0"/>
    <cellStyle name="20% - Accent3 5 2 5 3" xfId="0"/>
    <cellStyle name="20% - Accent3 5 2 5 3 2" xfId="0"/>
    <cellStyle name="20% - Accent3 5 2 5 4" xfId="0"/>
    <cellStyle name="20% - Accent3 5 2 6" xfId="0"/>
    <cellStyle name="20% - Accent3 5 2 6 2" xfId="0"/>
    <cellStyle name="20% - Accent3 5 2 6 2 2" xfId="0"/>
    <cellStyle name="20% - Accent3 5 2 6 3" xfId="0"/>
    <cellStyle name="20% - Accent3 5 2 7" xfId="0"/>
    <cellStyle name="20% - Accent3 5 2 7 2" xfId="0"/>
    <cellStyle name="20% - Accent3 5 2 8" xfId="0"/>
    <cellStyle name="20% - Accent3 5 2 8 2" xfId="0"/>
    <cellStyle name="20% - Accent3 5 2 9" xfId="0"/>
    <cellStyle name="20% - Accent3 5 3" xfId="0"/>
    <cellStyle name="20% - Accent3 5 3 10" xfId="0"/>
    <cellStyle name="20% - Accent3 5 3 11" xfId="0"/>
    <cellStyle name="20% - Accent3 5 3 12" xfId="0"/>
    <cellStyle name="20% - Accent3 5 3 2" xfId="0"/>
    <cellStyle name="20% - Accent3 5 3 2 2" xfId="0"/>
    <cellStyle name="20% - Accent3 5 3 2 2 2" xfId="0"/>
    <cellStyle name="20% - Accent3 5 3 2 2 2 2" xfId="0"/>
    <cellStyle name="20% - Accent3 5 3 2 2 2 2 2" xfId="0"/>
    <cellStyle name="20% - Accent3 5 3 2 2 2 3" xfId="0"/>
    <cellStyle name="20% - Accent3 5 3 2 2 3" xfId="0"/>
    <cellStyle name="20% - Accent3 5 3 2 2 3 2" xfId="0"/>
    <cellStyle name="20% - Accent3 5 3 2 2 4" xfId="0"/>
    <cellStyle name="20% - Accent3 5 3 2 3" xfId="0"/>
    <cellStyle name="20% - Accent3 5 3 2 3 2" xfId="0"/>
    <cellStyle name="20% - Accent3 5 3 2 3 2 2" xfId="0"/>
    <cellStyle name="20% - Accent3 5 3 2 3 2 2 2" xfId="0"/>
    <cellStyle name="20% - Accent3 5 3 2 3 2 3" xfId="0"/>
    <cellStyle name="20% - Accent3 5 3 2 3 3" xfId="0"/>
    <cellStyle name="20% - Accent3 5 3 2 3 3 2" xfId="0"/>
    <cellStyle name="20% - Accent3 5 3 2 3 4" xfId="0"/>
    <cellStyle name="20% - Accent3 5 3 2 4" xfId="0"/>
    <cellStyle name="20% - Accent3 5 3 2 4 2" xfId="0"/>
    <cellStyle name="20% - Accent3 5 3 2 4 2 2" xfId="0"/>
    <cellStyle name="20% - Accent3 5 3 2 4 2 2 2" xfId="0"/>
    <cellStyle name="20% - Accent3 5 3 2 4 2 3" xfId="0"/>
    <cellStyle name="20% - Accent3 5 3 2 4 3" xfId="0"/>
    <cellStyle name="20% - Accent3 5 3 2 4 3 2" xfId="0"/>
    <cellStyle name="20% - Accent3 5 3 2 4 4" xfId="0"/>
    <cellStyle name="20% - Accent3 5 3 2 5" xfId="0"/>
    <cellStyle name="20% - Accent3 5 3 2 5 2" xfId="0"/>
    <cellStyle name="20% - Accent3 5 3 2 5 2 2" xfId="0"/>
    <cellStyle name="20% - Accent3 5 3 2 5 2 2 2" xfId="0"/>
    <cellStyle name="20% - Accent3 5 3 2 5 2 3" xfId="0"/>
    <cellStyle name="20% - Accent3 5 3 2 5 3" xfId="0"/>
    <cellStyle name="20% - Accent3 5 3 2 5 3 2" xfId="0"/>
    <cellStyle name="20% - Accent3 5 3 2 5 4" xfId="0"/>
    <cellStyle name="20% - Accent3 5 3 2 6" xfId="0"/>
    <cellStyle name="20% - Accent3 5 3 2 6 2" xfId="0"/>
    <cellStyle name="20% - Accent3 5 3 2 6 2 2" xfId="0"/>
    <cellStyle name="20% - Accent3 5 3 2 6 3" xfId="0"/>
    <cellStyle name="20% - Accent3 5 3 2 7" xfId="0"/>
    <cellStyle name="20% - Accent3 5 3 2 7 2" xfId="0"/>
    <cellStyle name="20% - Accent3 5 3 2 8" xfId="0"/>
    <cellStyle name="20% - Accent3 5 3 2 9" xfId="0"/>
    <cellStyle name="20% - Accent3 5 3 3" xfId="0"/>
    <cellStyle name="20% - Accent3 5 3 3 2" xfId="0"/>
    <cellStyle name="20% - Accent3 5 3 3 2 2" xfId="0"/>
    <cellStyle name="20% - Accent3 5 3 3 2 2 2" xfId="0"/>
    <cellStyle name="20% - Accent3 5 3 3 2 2 2 2" xfId="0"/>
    <cellStyle name="20% - Accent3 5 3 3 2 2 3" xfId="0"/>
    <cellStyle name="20% - Accent3 5 3 3 2 3" xfId="0"/>
    <cellStyle name="20% - Accent3 5 3 3 2 3 2" xfId="0"/>
    <cellStyle name="20% - Accent3 5 3 3 2 4" xfId="0"/>
    <cellStyle name="20% - Accent3 5 3 3 3" xfId="0"/>
    <cellStyle name="20% - Accent3 5 3 3 3 2" xfId="0"/>
    <cellStyle name="20% - Accent3 5 3 3 3 2 2" xfId="0"/>
    <cellStyle name="20% - Accent3 5 3 3 3 2 2 2" xfId="0"/>
    <cellStyle name="20% - Accent3 5 3 3 3 2 3" xfId="0"/>
    <cellStyle name="20% - Accent3 5 3 3 3 3" xfId="0"/>
    <cellStyle name="20% - Accent3 5 3 3 3 3 2" xfId="0"/>
    <cellStyle name="20% - Accent3 5 3 3 3 4" xfId="0"/>
    <cellStyle name="20% - Accent3 5 3 3 4" xfId="0"/>
    <cellStyle name="20% - Accent3 5 3 3 4 2" xfId="0"/>
    <cellStyle name="20% - Accent3 5 3 3 4 2 2" xfId="0"/>
    <cellStyle name="20% - Accent3 5 3 3 4 2 2 2" xfId="0"/>
    <cellStyle name="20% - Accent3 5 3 3 4 2 3" xfId="0"/>
    <cellStyle name="20% - Accent3 5 3 3 4 3" xfId="0"/>
    <cellStyle name="20% - Accent3 5 3 3 4 3 2" xfId="0"/>
    <cellStyle name="20% - Accent3 5 3 3 4 4" xfId="0"/>
    <cellStyle name="20% - Accent3 5 3 3 5" xfId="0"/>
    <cellStyle name="20% - Accent3 5 3 3 5 2" xfId="0"/>
    <cellStyle name="20% - Accent3 5 3 3 5 2 2" xfId="0"/>
    <cellStyle name="20% - Accent3 5 3 3 5 3" xfId="0"/>
    <cellStyle name="20% - Accent3 5 3 3 6" xfId="0"/>
    <cellStyle name="20% - Accent3 5 3 3 6 2" xfId="0"/>
    <cellStyle name="20% - Accent3 5 3 3 7" xfId="0"/>
    <cellStyle name="20% - Accent3 5 3 4" xfId="0"/>
    <cellStyle name="20% - Accent3 5 3 4 2" xfId="0"/>
    <cellStyle name="20% - Accent3 5 3 4 2 2" xfId="0"/>
    <cellStyle name="20% - Accent3 5 3 4 2 2 2" xfId="0"/>
    <cellStyle name="20% - Accent3 5 3 4 2 3" xfId="0"/>
    <cellStyle name="20% - Accent3 5 3 4 3" xfId="0"/>
    <cellStyle name="20% - Accent3 5 3 4 3 2" xfId="0"/>
    <cellStyle name="20% - Accent3 5 3 4 4" xfId="0"/>
    <cellStyle name="20% - Accent3 5 3 5" xfId="0"/>
    <cellStyle name="20% - Accent3 5 3 5 2" xfId="0"/>
    <cellStyle name="20% - Accent3 5 3 5 2 2" xfId="0"/>
    <cellStyle name="20% - Accent3 5 3 5 2 2 2" xfId="0"/>
    <cellStyle name="20% - Accent3 5 3 5 2 3" xfId="0"/>
    <cellStyle name="20% - Accent3 5 3 5 3" xfId="0"/>
    <cellStyle name="20% - Accent3 5 3 5 3 2" xfId="0"/>
    <cellStyle name="20% - Accent3 5 3 5 4" xfId="0"/>
    <cellStyle name="20% - Accent3 5 3 6" xfId="0"/>
    <cellStyle name="20% - Accent3 5 3 6 2" xfId="0"/>
    <cellStyle name="20% - Accent3 5 3 6 2 2" xfId="0"/>
    <cellStyle name="20% - Accent3 5 3 6 2 2 2" xfId="0"/>
    <cellStyle name="20% - Accent3 5 3 6 2 3" xfId="0"/>
    <cellStyle name="20% - Accent3 5 3 6 3" xfId="0"/>
    <cellStyle name="20% - Accent3 5 3 6 3 2" xfId="0"/>
    <cellStyle name="20% - Accent3 5 3 6 4" xfId="0"/>
    <cellStyle name="20% - Accent3 5 3 7" xfId="0"/>
    <cellStyle name="20% - Accent3 5 3 7 2" xfId="0"/>
    <cellStyle name="20% - Accent3 5 3 7 2 2" xfId="0"/>
    <cellStyle name="20% - Accent3 5 3 7 2 2 2" xfId="0"/>
    <cellStyle name="20% - Accent3 5 3 7 2 3" xfId="0"/>
    <cellStyle name="20% - Accent3 5 3 7 3" xfId="0"/>
    <cellStyle name="20% - Accent3 5 3 7 3 2" xfId="0"/>
    <cellStyle name="20% - Accent3 5 3 7 4" xfId="0"/>
    <cellStyle name="20% - Accent3 5 3 8" xfId="0"/>
    <cellStyle name="20% - Accent3 5 3 8 2" xfId="0"/>
    <cellStyle name="20% - Accent3 5 3 8 2 2" xfId="0"/>
    <cellStyle name="20% - Accent3 5 3 8 3" xfId="0"/>
    <cellStyle name="20% - Accent3 5 3 9" xfId="0"/>
    <cellStyle name="20% - Accent3 5 3 9 2" xfId="0"/>
    <cellStyle name="20% - Accent3 5 4" xfId="0"/>
    <cellStyle name="20% - Accent3 5 4 10" xfId="0"/>
    <cellStyle name="20% - Accent3 5 4 2" xfId="0"/>
    <cellStyle name="20% - Accent3 5 4 2 2" xfId="0"/>
    <cellStyle name="20% - Accent3 5 4 2 2 2" xfId="0"/>
    <cellStyle name="20% - Accent3 5 4 2 2 2 2" xfId="0"/>
    <cellStyle name="20% - Accent3 5 4 2 2 3" xfId="0"/>
    <cellStyle name="20% - Accent3 5 4 2 3" xfId="0"/>
    <cellStyle name="20% - Accent3 5 4 2 3 2" xfId="0"/>
    <cellStyle name="20% - Accent3 5 4 2 4" xfId="0"/>
    <cellStyle name="20% - Accent3 5 4 3" xfId="0"/>
    <cellStyle name="20% - Accent3 5 4 3 2" xfId="0"/>
    <cellStyle name="20% - Accent3 5 4 3 2 2" xfId="0"/>
    <cellStyle name="20% - Accent3 5 4 3 2 2 2" xfId="0"/>
    <cellStyle name="20% - Accent3 5 4 3 2 3" xfId="0"/>
    <cellStyle name="20% - Accent3 5 4 3 3" xfId="0"/>
    <cellStyle name="20% - Accent3 5 4 3 3 2" xfId="0"/>
    <cellStyle name="20% - Accent3 5 4 3 4" xfId="0"/>
    <cellStyle name="20% - Accent3 5 4 4" xfId="0"/>
    <cellStyle name="20% - Accent3 5 4 4 2" xfId="0"/>
    <cellStyle name="20% - Accent3 5 4 4 2 2" xfId="0"/>
    <cellStyle name="20% - Accent3 5 4 4 2 2 2" xfId="0"/>
    <cellStyle name="20% - Accent3 5 4 4 2 3" xfId="0"/>
    <cellStyle name="20% - Accent3 5 4 4 3" xfId="0"/>
    <cellStyle name="20% - Accent3 5 4 4 3 2" xfId="0"/>
    <cellStyle name="20% - Accent3 5 4 4 4" xfId="0"/>
    <cellStyle name="20% - Accent3 5 4 5" xfId="0"/>
    <cellStyle name="20% - Accent3 5 4 5 2" xfId="0"/>
    <cellStyle name="20% - Accent3 5 4 5 2 2" xfId="0"/>
    <cellStyle name="20% - Accent3 5 4 5 2 2 2" xfId="0"/>
    <cellStyle name="20% - Accent3 5 4 5 2 3" xfId="0"/>
    <cellStyle name="20% - Accent3 5 4 5 3" xfId="0"/>
    <cellStyle name="20% - Accent3 5 4 5 3 2" xfId="0"/>
    <cellStyle name="20% - Accent3 5 4 5 4" xfId="0"/>
    <cellStyle name="20% - Accent3 5 4 6" xfId="0"/>
    <cellStyle name="20% - Accent3 5 4 6 2" xfId="0"/>
    <cellStyle name="20% - Accent3 5 4 6 2 2" xfId="0"/>
    <cellStyle name="20% - Accent3 5 4 6 3" xfId="0"/>
    <cellStyle name="20% - Accent3 5 4 7" xfId="0"/>
    <cellStyle name="20% - Accent3 5 4 7 2" xfId="0"/>
    <cellStyle name="20% - Accent3 5 4 8" xfId="0"/>
    <cellStyle name="20% - Accent3 5 4 9" xfId="0"/>
    <cellStyle name="20% - Accent3 5 5" xfId="0"/>
    <cellStyle name="20% - Accent3 5 5 2" xfId="0"/>
    <cellStyle name="20% - Accent3 5 5 2 2" xfId="0"/>
    <cellStyle name="20% - Accent3 5 5 2 2 2" xfId="0"/>
    <cellStyle name="20% - Accent3 5 5 2 2 2 2" xfId="0"/>
    <cellStyle name="20% - Accent3 5 5 2 2 3" xfId="0"/>
    <cellStyle name="20% - Accent3 5 5 2 3" xfId="0"/>
    <cellStyle name="20% - Accent3 5 5 2 3 2" xfId="0"/>
    <cellStyle name="20% - Accent3 5 5 2 4" xfId="0"/>
    <cellStyle name="20% - Accent3 5 5 3" xfId="0"/>
    <cellStyle name="20% - Accent3 5 5 3 2" xfId="0"/>
    <cellStyle name="20% - Accent3 5 5 3 2 2" xfId="0"/>
    <cellStyle name="20% - Accent3 5 5 3 2 2 2" xfId="0"/>
    <cellStyle name="20% - Accent3 5 5 3 2 3" xfId="0"/>
    <cellStyle name="20% - Accent3 5 5 3 3" xfId="0"/>
    <cellStyle name="20% - Accent3 5 5 3 3 2" xfId="0"/>
    <cellStyle name="20% - Accent3 5 5 3 4" xfId="0"/>
    <cellStyle name="20% - Accent3 5 5 4" xfId="0"/>
    <cellStyle name="20% - Accent3 5 5 4 2" xfId="0"/>
    <cellStyle name="20% - Accent3 5 5 4 2 2" xfId="0"/>
    <cellStyle name="20% - Accent3 5 5 4 2 2 2" xfId="0"/>
    <cellStyle name="20% - Accent3 5 5 4 2 3" xfId="0"/>
    <cellStyle name="20% - Accent3 5 5 4 3" xfId="0"/>
    <cellStyle name="20% - Accent3 5 5 4 3 2" xfId="0"/>
    <cellStyle name="20% - Accent3 5 5 4 4" xfId="0"/>
    <cellStyle name="20% - Accent3 5 5 5" xfId="0"/>
    <cellStyle name="20% - Accent3 5 5 5 2" xfId="0"/>
    <cellStyle name="20% - Accent3 5 5 5 2 2" xfId="0"/>
    <cellStyle name="20% - Accent3 5 5 5 2 2 2" xfId="0"/>
    <cellStyle name="20% - Accent3 5 5 5 2 3" xfId="0"/>
    <cellStyle name="20% - Accent3 5 5 5 3" xfId="0"/>
    <cellStyle name="20% - Accent3 5 5 5 3 2" xfId="0"/>
    <cellStyle name="20% - Accent3 5 5 5 4" xfId="0"/>
    <cellStyle name="20% - Accent3 5 5 6" xfId="0"/>
    <cellStyle name="20% - Accent3 5 5 6 2" xfId="0"/>
    <cellStyle name="20% - Accent3 5 5 6 2 2" xfId="0"/>
    <cellStyle name="20% - Accent3 5 5 6 3" xfId="0"/>
    <cellStyle name="20% - Accent3 5 5 7" xfId="0"/>
    <cellStyle name="20% - Accent3 5 5 7 2" xfId="0"/>
    <cellStyle name="20% - Accent3 5 5 8" xfId="0"/>
    <cellStyle name="20% - Accent3 5 5 9" xfId="0"/>
    <cellStyle name="20% - Accent3 5 6" xfId="0"/>
    <cellStyle name="20% - Accent3 5 6 2" xfId="0"/>
    <cellStyle name="20% - Accent3 5 6 2 2" xfId="0"/>
    <cellStyle name="20% - Accent3 5 6 2 2 2" xfId="0"/>
    <cellStyle name="20% - Accent3 5 6 2 2 2 2" xfId="0"/>
    <cellStyle name="20% - Accent3 5 6 2 2 3" xfId="0"/>
    <cellStyle name="20% - Accent3 5 6 2 3" xfId="0"/>
    <cellStyle name="20% - Accent3 5 6 2 3 2" xfId="0"/>
    <cellStyle name="20% - Accent3 5 6 2 4" xfId="0"/>
    <cellStyle name="20% - Accent3 5 6 3" xfId="0"/>
    <cellStyle name="20% - Accent3 5 6 3 2" xfId="0"/>
    <cellStyle name="20% - Accent3 5 6 3 2 2" xfId="0"/>
    <cellStyle name="20% - Accent3 5 6 3 2 2 2" xfId="0"/>
    <cellStyle name="20% - Accent3 5 6 3 2 3" xfId="0"/>
    <cellStyle name="20% - Accent3 5 6 3 3" xfId="0"/>
    <cellStyle name="20% - Accent3 5 6 3 3 2" xfId="0"/>
    <cellStyle name="20% - Accent3 5 6 3 4" xfId="0"/>
    <cellStyle name="20% - Accent3 5 6 4" xfId="0"/>
    <cellStyle name="20% - Accent3 5 6 4 2" xfId="0"/>
    <cellStyle name="20% - Accent3 5 6 4 2 2" xfId="0"/>
    <cellStyle name="20% - Accent3 5 6 4 2 2 2" xfId="0"/>
    <cellStyle name="20% - Accent3 5 6 4 2 3" xfId="0"/>
    <cellStyle name="20% - Accent3 5 6 4 3" xfId="0"/>
    <cellStyle name="20% - Accent3 5 6 4 3 2" xfId="0"/>
    <cellStyle name="20% - Accent3 5 6 4 4" xfId="0"/>
    <cellStyle name="20% - Accent3 5 6 5" xfId="0"/>
    <cellStyle name="20% - Accent3 5 6 5 2" xfId="0"/>
    <cellStyle name="20% - Accent3 5 6 5 2 2" xfId="0"/>
    <cellStyle name="20% - Accent3 5 6 5 2 2 2" xfId="0"/>
    <cellStyle name="20% - Accent3 5 6 5 2 3" xfId="0"/>
    <cellStyle name="20% - Accent3 5 6 5 3" xfId="0"/>
    <cellStyle name="20% - Accent3 5 6 5 3 2" xfId="0"/>
    <cellStyle name="20% - Accent3 5 6 5 4" xfId="0"/>
    <cellStyle name="20% - Accent3 5 6 6" xfId="0"/>
    <cellStyle name="20% - Accent3 5 6 6 2" xfId="0"/>
    <cellStyle name="20% - Accent3 5 6 6 2 2" xfId="0"/>
    <cellStyle name="20% - Accent3 5 6 6 3" xfId="0"/>
    <cellStyle name="20% - Accent3 5 6 7" xfId="0"/>
    <cellStyle name="20% - Accent3 5 6 7 2" xfId="0"/>
    <cellStyle name="20% - Accent3 5 6 8" xfId="0"/>
    <cellStyle name="20% - Accent3 5 6 9" xfId="0"/>
    <cellStyle name="20% - Accent3 5 7" xfId="0"/>
    <cellStyle name="20% - Accent3 5 7 10" xfId="0"/>
    <cellStyle name="20% - Accent3 5 7 2" xfId="0"/>
    <cellStyle name="20% - Accent3 5 7 2 2" xfId="0"/>
    <cellStyle name="20% - Accent3 5 7 2 2 2" xfId="0"/>
    <cellStyle name="20% - Accent3 5 7 2 2 2 2" xfId="0"/>
    <cellStyle name="20% - Accent3 5 7 2 2 3" xfId="0"/>
    <cellStyle name="20% - Accent3 5 7 2 3" xfId="0"/>
    <cellStyle name="20% - Accent3 5 7 2 3 2" xfId="0"/>
    <cellStyle name="20% - Accent3 5 7 2 4" xfId="0"/>
    <cellStyle name="20% - Accent3 5 7 3" xfId="0"/>
    <cellStyle name="20% - Accent3 5 7 3 2" xfId="0"/>
    <cellStyle name="20% - Accent3 5 7 3 2 2" xfId="0"/>
    <cellStyle name="20% - Accent3 5 7 3 2 2 2" xfId="0"/>
    <cellStyle name="20% - Accent3 5 7 3 2 3" xfId="0"/>
    <cellStyle name="20% - Accent3 5 7 3 3" xfId="0"/>
    <cellStyle name="20% - Accent3 5 7 3 3 2" xfId="0"/>
    <cellStyle name="20% - Accent3 5 7 3 4" xfId="0"/>
    <cellStyle name="20% - Accent3 5 7 4" xfId="0"/>
    <cellStyle name="20% - Accent3 5 7 4 2" xfId="0"/>
    <cellStyle name="20% - Accent3 5 7 4 2 2" xfId="0"/>
    <cellStyle name="20% - Accent3 5 7 4 2 2 2" xfId="0"/>
    <cellStyle name="20% - Accent3 5 7 4 2 3" xfId="0"/>
    <cellStyle name="20% - Accent3 5 7 4 3" xfId="0"/>
    <cellStyle name="20% - Accent3 5 7 4 3 2" xfId="0"/>
    <cellStyle name="20% - Accent3 5 7 4 4" xfId="0"/>
    <cellStyle name="20% - Accent3 5 7 5" xfId="0"/>
    <cellStyle name="20% - Accent3 5 7 5 2" xfId="0"/>
    <cellStyle name="20% - Accent3 5 7 5 2 2" xfId="0"/>
    <cellStyle name="20% - Accent3 5 7 5 2 2 2" xfId="0"/>
    <cellStyle name="20% - Accent3 5 7 5 2 3" xfId="0"/>
    <cellStyle name="20% - Accent3 5 7 5 3" xfId="0"/>
    <cellStyle name="20% - Accent3 5 7 5 3 2" xfId="0"/>
    <cellStyle name="20% - Accent3 5 7 5 4" xfId="0"/>
    <cellStyle name="20% - Accent3 5 7 6" xfId="0"/>
    <cellStyle name="20% - Accent3 5 7 6 2" xfId="0"/>
    <cellStyle name="20% - Accent3 5 7 6 2 2" xfId="0"/>
    <cellStyle name="20% - Accent3 5 7 6 2 2 2" xfId="0"/>
    <cellStyle name="20% - Accent3 5 7 6 2 3" xfId="0"/>
    <cellStyle name="20% - Accent3 5 7 6 3" xfId="0"/>
    <cellStyle name="20% - Accent3 5 7 6 3 2" xfId="0"/>
    <cellStyle name="20% - Accent3 5 7 6 4" xfId="0"/>
    <cellStyle name="20% - Accent3 5 7 7" xfId="0"/>
    <cellStyle name="20% - Accent3 5 7 7 2" xfId="0"/>
    <cellStyle name="20% - Accent3 5 7 7 2 2" xfId="0"/>
    <cellStyle name="20% - Accent3 5 7 7 3" xfId="0"/>
    <cellStyle name="20% - Accent3 5 7 8" xfId="0"/>
    <cellStyle name="20% - Accent3 5 7 8 2" xfId="0"/>
    <cellStyle name="20% - Accent3 5 7 9" xfId="0"/>
    <cellStyle name="20% - Accent3 5 8" xfId="0"/>
    <cellStyle name="20% - Accent3 5 8 2" xfId="0"/>
    <cellStyle name="20% - Accent3 5 8 2 2" xfId="0"/>
    <cellStyle name="20% - Accent3 5 8 2 2 2" xfId="0"/>
    <cellStyle name="20% - Accent3 5 8 2 3" xfId="0"/>
    <cellStyle name="20% - Accent3 5 8 3" xfId="0"/>
    <cellStyle name="20% - Accent3 5 8 3 2" xfId="0"/>
    <cellStyle name="20% - Accent3 5 8 4" xfId="0"/>
    <cellStyle name="20% - Accent3 5 9" xfId="0"/>
    <cellStyle name="20% - Accent3 6" xfId="0"/>
    <cellStyle name="20% - Accent3 6 10" xfId="0"/>
    <cellStyle name="20% - Accent3 6 10 2" xfId="0"/>
    <cellStyle name="20% - Accent3 6 10 2 2" xfId="0"/>
    <cellStyle name="20% - Accent3 6 10 2 2 2" xfId="0"/>
    <cellStyle name="20% - Accent3 6 10 2 3" xfId="0"/>
    <cellStyle name="20% - Accent3 6 10 3" xfId="0"/>
    <cellStyle name="20% - Accent3 6 10 3 2" xfId="0"/>
    <cellStyle name="20% - Accent3 6 10 4" xfId="0"/>
    <cellStyle name="20% - Accent3 6 11" xfId="0"/>
    <cellStyle name="20% - Accent3 6 11 2" xfId="0"/>
    <cellStyle name="20% - Accent3 6 11 2 2" xfId="0"/>
    <cellStyle name="20% - Accent3 6 11 2 2 2" xfId="0"/>
    <cellStyle name="20% - Accent3 6 11 2 3" xfId="0"/>
    <cellStyle name="20% - Accent3 6 11 3" xfId="0"/>
    <cellStyle name="20% - Accent3 6 11 3 2" xfId="0"/>
    <cellStyle name="20% - Accent3 6 11 4" xfId="0"/>
    <cellStyle name="20% - Accent3 6 12" xfId="0"/>
    <cellStyle name="20% - Accent3 6 12 2" xfId="0"/>
    <cellStyle name="20% - Accent3 6 12 2 2" xfId="0"/>
    <cellStyle name="20% - Accent3 6 12 2 2 2" xfId="0"/>
    <cellStyle name="20% - Accent3 6 12 2 3" xfId="0"/>
    <cellStyle name="20% - Accent3 6 12 3" xfId="0"/>
    <cellStyle name="20% - Accent3 6 12 3 2" xfId="0"/>
    <cellStyle name="20% - Accent3 6 12 4" xfId="0"/>
    <cellStyle name="20% - Accent3 6 13" xfId="0"/>
    <cellStyle name="20% - Accent3 6 13 2" xfId="0"/>
    <cellStyle name="20% - Accent3 6 13 2 2" xfId="0"/>
    <cellStyle name="20% - Accent3 6 13 2 2 2" xfId="0"/>
    <cellStyle name="20% - Accent3 6 13 2 3" xfId="0"/>
    <cellStyle name="20% - Accent3 6 13 3" xfId="0"/>
    <cellStyle name="20% - Accent3 6 13 3 2" xfId="0"/>
    <cellStyle name="20% - Accent3 6 13 4" xfId="0"/>
    <cellStyle name="20% - Accent3 6 14" xfId="0"/>
    <cellStyle name="20% - Accent3 6 14 2" xfId="0"/>
    <cellStyle name="20% - Accent3 6 14 2 2" xfId="0"/>
    <cellStyle name="20% - Accent3 6 14 3" xfId="0"/>
    <cellStyle name="20% - Accent3 6 15" xfId="0"/>
    <cellStyle name="20% - Accent3 6 15 2" xfId="0"/>
    <cellStyle name="20% - Accent3 6 16" xfId="0"/>
    <cellStyle name="20% - Accent3 6 16 2" xfId="0"/>
    <cellStyle name="20% - Accent3 6 17" xfId="0"/>
    <cellStyle name="20% - Accent3 6 18" xfId="0"/>
    <cellStyle name="20% - Accent3 6 2" xfId="0"/>
    <cellStyle name="20% - Accent3 6 2 10" xfId="0"/>
    <cellStyle name="20% - Accent3 6 2 2" xfId="0"/>
    <cellStyle name="20% - Accent3 6 2 2 2" xfId="0"/>
    <cellStyle name="20% - Accent3 6 2 2 2 2" xfId="0"/>
    <cellStyle name="20% - Accent3 6 2 2 2 2 2" xfId="0"/>
    <cellStyle name="20% - Accent3 6 2 2 2 3" xfId="0"/>
    <cellStyle name="20% - Accent3 6 2 2 3" xfId="0"/>
    <cellStyle name="20% - Accent3 6 2 2 3 2" xfId="0"/>
    <cellStyle name="20% - Accent3 6 2 2 4" xfId="0"/>
    <cellStyle name="20% - Accent3 6 2 3" xfId="0"/>
    <cellStyle name="20% - Accent3 6 2 3 2" xfId="0"/>
    <cellStyle name="20% - Accent3 6 2 3 2 2" xfId="0"/>
    <cellStyle name="20% - Accent3 6 2 3 2 2 2" xfId="0"/>
    <cellStyle name="20% - Accent3 6 2 3 2 3" xfId="0"/>
    <cellStyle name="20% - Accent3 6 2 3 3" xfId="0"/>
    <cellStyle name="20% - Accent3 6 2 3 3 2" xfId="0"/>
    <cellStyle name="20% - Accent3 6 2 3 4" xfId="0"/>
    <cellStyle name="20% - Accent3 6 2 4" xfId="0"/>
    <cellStyle name="20% - Accent3 6 2 4 2" xfId="0"/>
    <cellStyle name="20% - Accent3 6 2 4 2 2" xfId="0"/>
    <cellStyle name="20% - Accent3 6 2 4 2 2 2" xfId="0"/>
    <cellStyle name="20% - Accent3 6 2 4 2 3" xfId="0"/>
    <cellStyle name="20% - Accent3 6 2 4 3" xfId="0"/>
    <cellStyle name="20% - Accent3 6 2 4 3 2" xfId="0"/>
    <cellStyle name="20% - Accent3 6 2 4 4" xfId="0"/>
    <cellStyle name="20% - Accent3 6 2 5" xfId="0"/>
    <cellStyle name="20% - Accent3 6 2 5 2" xfId="0"/>
    <cellStyle name="20% - Accent3 6 2 5 2 2" xfId="0"/>
    <cellStyle name="20% - Accent3 6 2 5 2 2 2" xfId="0"/>
    <cellStyle name="20% - Accent3 6 2 5 2 3" xfId="0"/>
    <cellStyle name="20% - Accent3 6 2 5 3" xfId="0"/>
    <cellStyle name="20% - Accent3 6 2 5 3 2" xfId="0"/>
    <cellStyle name="20% - Accent3 6 2 5 4" xfId="0"/>
    <cellStyle name="20% - Accent3 6 2 6" xfId="0"/>
    <cellStyle name="20% - Accent3 6 2 6 2" xfId="0"/>
    <cellStyle name="20% - Accent3 6 2 6 2 2" xfId="0"/>
    <cellStyle name="20% - Accent3 6 2 6 3" xfId="0"/>
    <cellStyle name="20% - Accent3 6 2 7" xfId="0"/>
    <cellStyle name="20% - Accent3 6 2 7 2" xfId="0"/>
    <cellStyle name="20% - Accent3 6 2 8" xfId="0"/>
    <cellStyle name="20% - Accent3 6 2 8 2" xfId="0"/>
    <cellStyle name="20% - Accent3 6 2 9" xfId="0"/>
    <cellStyle name="20% - Accent3 6 3" xfId="0"/>
    <cellStyle name="20% - Accent3 6 3 10" xfId="0"/>
    <cellStyle name="20% - Accent3 6 3 11" xfId="0"/>
    <cellStyle name="20% - Accent3 6 3 12" xfId="0"/>
    <cellStyle name="20% - Accent3 6 3 2" xfId="0"/>
    <cellStyle name="20% - Accent3 6 3 2 2" xfId="0"/>
    <cellStyle name="20% - Accent3 6 3 2 2 2" xfId="0"/>
    <cellStyle name="20% - Accent3 6 3 2 2 2 2" xfId="0"/>
    <cellStyle name="20% - Accent3 6 3 2 2 2 2 2" xfId="0"/>
    <cellStyle name="20% - Accent3 6 3 2 2 2 3" xfId="0"/>
    <cellStyle name="20% - Accent3 6 3 2 2 3" xfId="0"/>
    <cellStyle name="20% - Accent3 6 3 2 2 3 2" xfId="0"/>
    <cellStyle name="20% - Accent3 6 3 2 2 4" xfId="0"/>
    <cellStyle name="20% - Accent3 6 3 2 3" xfId="0"/>
    <cellStyle name="20% - Accent3 6 3 2 3 2" xfId="0"/>
    <cellStyle name="20% - Accent3 6 3 2 3 2 2" xfId="0"/>
    <cellStyle name="20% - Accent3 6 3 2 3 2 2 2" xfId="0"/>
    <cellStyle name="20% - Accent3 6 3 2 3 2 3" xfId="0"/>
    <cellStyle name="20% - Accent3 6 3 2 3 3" xfId="0"/>
    <cellStyle name="20% - Accent3 6 3 2 3 3 2" xfId="0"/>
    <cellStyle name="20% - Accent3 6 3 2 3 4" xfId="0"/>
    <cellStyle name="20% - Accent3 6 3 2 4" xfId="0"/>
    <cellStyle name="20% - Accent3 6 3 2 4 2" xfId="0"/>
    <cellStyle name="20% - Accent3 6 3 2 4 2 2" xfId="0"/>
    <cellStyle name="20% - Accent3 6 3 2 4 2 2 2" xfId="0"/>
    <cellStyle name="20% - Accent3 6 3 2 4 2 3" xfId="0"/>
    <cellStyle name="20% - Accent3 6 3 2 4 3" xfId="0"/>
    <cellStyle name="20% - Accent3 6 3 2 4 3 2" xfId="0"/>
    <cellStyle name="20% - Accent3 6 3 2 4 4" xfId="0"/>
    <cellStyle name="20% - Accent3 6 3 2 5" xfId="0"/>
    <cellStyle name="20% - Accent3 6 3 2 5 2" xfId="0"/>
    <cellStyle name="20% - Accent3 6 3 2 5 2 2" xfId="0"/>
    <cellStyle name="20% - Accent3 6 3 2 5 2 2 2" xfId="0"/>
    <cellStyle name="20% - Accent3 6 3 2 5 2 3" xfId="0"/>
    <cellStyle name="20% - Accent3 6 3 2 5 3" xfId="0"/>
    <cellStyle name="20% - Accent3 6 3 2 5 3 2" xfId="0"/>
    <cellStyle name="20% - Accent3 6 3 2 5 4" xfId="0"/>
    <cellStyle name="20% - Accent3 6 3 2 6" xfId="0"/>
    <cellStyle name="20% - Accent3 6 3 2 6 2" xfId="0"/>
    <cellStyle name="20% - Accent3 6 3 2 6 2 2" xfId="0"/>
    <cellStyle name="20% - Accent3 6 3 2 6 3" xfId="0"/>
    <cellStyle name="20% - Accent3 6 3 2 7" xfId="0"/>
    <cellStyle name="20% - Accent3 6 3 2 7 2" xfId="0"/>
    <cellStyle name="20% - Accent3 6 3 2 8" xfId="0"/>
    <cellStyle name="20% - Accent3 6 3 2 9" xfId="0"/>
    <cellStyle name="20% - Accent3 6 3 3" xfId="0"/>
    <cellStyle name="20% - Accent3 6 3 3 2" xfId="0"/>
    <cellStyle name="20% - Accent3 6 3 3 2 2" xfId="0"/>
    <cellStyle name="20% - Accent3 6 3 3 2 2 2" xfId="0"/>
    <cellStyle name="20% - Accent3 6 3 3 2 2 2 2" xfId="0"/>
    <cellStyle name="20% - Accent3 6 3 3 2 2 3" xfId="0"/>
    <cellStyle name="20% - Accent3 6 3 3 2 3" xfId="0"/>
    <cellStyle name="20% - Accent3 6 3 3 2 3 2" xfId="0"/>
    <cellStyle name="20% - Accent3 6 3 3 2 4" xfId="0"/>
    <cellStyle name="20% - Accent3 6 3 3 3" xfId="0"/>
    <cellStyle name="20% - Accent3 6 3 3 3 2" xfId="0"/>
    <cellStyle name="20% - Accent3 6 3 3 3 2 2" xfId="0"/>
    <cellStyle name="20% - Accent3 6 3 3 3 2 2 2" xfId="0"/>
    <cellStyle name="20% - Accent3 6 3 3 3 2 3" xfId="0"/>
    <cellStyle name="20% - Accent3 6 3 3 3 3" xfId="0"/>
    <cellStyle name="20% - Accent3 6 3 3 3 3 2" xfId="0"/>
    <cellStyle name="20% - Accent3 6 3 3 3 4" xfId="0"/>
    <cellStyle name="20% - Accent3 6 3 3 4" xfId="0"/>
    <cellStyle name="20% - Accent3 6 3 3 4 2" xfId="0"/>
    <cellStyle name="20% - Accent3 6 3 3 4 2 2" xfId="0"/>
    <cellStyle name="20% - Accent3 6 3 3 4 2 2 2" xfId="0"/>
    <cellStyle name="20% - Accent3 6 3 3 4 2 3" xfId="0"/>
    <cellStyle name="20% - Accent3 6 3 3 4 3" xfId="0"/>
    <cellStyle name="20% - Accent3 6 3 3 4 3 2" xfId="0"/>
    <cellStyle name="20% - Accent3 6 3 3 4 4" xfId="0"/>
    <cellStyle name="20% - Accent3 6 3 3 5" xfId="0"/>
    <cellStyle name="20% - Accent3 6 3 3 5 2" xfId="0"/>
    <cellStyle name="20% - Accent3 6 3 3 5 2 2" xfId="0"/>
    <cellStyle name="20% - Accent3 6 3 3 5 3" xfId="0"/>
    <cellStyle name="20% - Accent3 6 3 3 6" xfId="0"/>
    <cellStyle name="20% - Accent3 6 3 3 6 2" xfId="0"/>
    <cellStyle name="20% - Accent3 6 3 3 7" xfId="0"/>
    <cellStyle name="20% - Accent3 6 3 4" xfId="0"/>
    <cellStyle name="20% - Accent3 6 3 4 2" xfId="0"/>
    <cellStyle name="20% - Accent3 6 3 4 2 2" xfId="0"/>
    <cellStyle name="20% - Accent3 6 3 4 2 2 2" xfId="0"/>
    <cellStyle name="20% - Accent3 6 3 4 2 3" xfId="0"/>
    <cellStyle name="20% - Accent3 6 3 4 3" xfId="0"/>
    <cellStyle name="20% - Accent3 6 3 4 3 2" xfId="0"/>
    <cellStyle name="20% - Accent3 6 3 4 4" xfId="0"/>
    <cellStyle name="20% - Accent3 6 3 5" xfId="0"/>
    <cellStyle name="20% - Accent3 6 3 5 2" xfId="0"/>
    <cellStyle name="20% - Accent3 6 3 5 2 2" xfId="0"/>
    <cellStyle name="20% - Accent3 6 3 5 2 2 2" xfId="0"/>
    <cellStyle name="20% - Accent3 6 3 5 2 3" xfId="0"/>
    <cellStyle name="20% - Accent3 6 3 5 3" xfId="0"/>
    <cellStyle name="20% - Accent3 6 3 5 3 2" xfId="0"/>
    <cellStyle name="20% - Accent3 6 3 5 4" xfId="0"/>
    <cellStyle name="20% - Accent3 6 3 6" xfId="0"/>
    <cellStyle name="20% - Accent3 6 3 6 2" xfId="0"/>
    <cellStyle name="20% - Accent3 6 3 6 2 2" xfId="0"/>
    <cellStyle name="20% - Accent3 6 3 6 2 2 2" xfId="0"/>
    <cellStyle name="20% - Accent3 6 3 6 2 3" xfId="0"/>
    <cellStyle name="20% - Accent3 6 3 6 3" xfId="0"/>
    <cellStyle name="20% - Accent3 6 3 6 3 2" xfId="0"/>
    <cellStyle name="20% - Accent3 6 3 6 4" xfId="0"/>
    <cellStyle name="20% - Accent3 6 3 7" xfId="0"/>
    <cellStyle name="20% - Accent3 6 3 7 2" xfId="0"/>
    <cellStyle name="20% - Accent3 6 3 7 2 2" xfId="0"/>
    <cellStyle name="20% - Accent3 6 3 7 2 2 2" xfId="0"/>
    <cellStyle name="20% - Accent3 6 3 7 2 3" xfId="0"/>
    <cellStyle name="20% - Accent3 6 3 7 3" xfId="0"/>
    <cellStyle name="20% - Accent3 6 3 7 3 2" xfId="0"/>
    <cellStyle name="20% - Accent3 6 3 7 4" xfId="0"/>
    <cellStyle name="20% - Accent3 6 3 8" xfId="0"/>
    <cellStyle name="20% - Accent3 6 3 8 2" xfId="0"/>
    <cellStyle name="20% - Accent3 6 3 8 2 2" xfId="0"/>
    <cellStyle name="20% - Accent3 6 3 8 3" xfId="0"/>
    <cellStyle name="20% - Accent3 6 3 9" xfId="0"/>
    <cellStyle name="20% - Accent3 6 3 9 2" xfId="0"/>
    <cellStyle name="20% - Accent3 6 4" xfId="0"/>
    <cellStyle name="20% - Accent3 6 4 10" xfId="0"/>
    <cellStyle name="20% - Accent3 6 4 2" xfId="0"/>
    <cellStyle name="20% - Accent3 6 4 2 2" xfId="0"/>
    <cellStyle name="20% - Accent3 6 4 2 2 2" xfId="0"/>
    <cellStyle name="20% - Accent3 6 4 2 2 2 2" xfId="0"/>
    <cellStyle name="20% - Accent3 6 4 2 2 3" xfId="0"/>
    <cellStyle name="20% - Accent3 6 4 2 3" xfId="0"/>
    <cellStyle name="20% - Accent3 6 4 2 3 2" xfId="0"/>
    <cellStyle name="20% - Accent3 6 4 2 4" xfId="0"/>
    <cellStyle name="20% - Accent3 6 4 3" xfId="0"/>
    <cellStyle name="20% - Accent3 6 4 3 2" xfId="0"/>
    <cellStyle name="20% - Accent3 6 4 3 2 2" xfId="0"/>
    <cellStyle name="20% - Accent3 6 4 3 2 2 2" xfId="0"/>
    <cellStyle name="20% - Accent3 6 4 3 2 3" xfId="0"/>
    <cellStyle name="20% - Accent3 6 4 3 3" xfId="0"/>
    <cellStyle name="20% - Accent3 6 4 3 3 2" xfId="0"/>
    <cellStyle name="20% - Accent3 6 4 3 4" xfId="0"/>
    <cellStyle name="20% - Accent3 6 4 4" xfId="0"/>
    <cellStyle name="20% - Accent3 6 4 4 2" xfId="0"/>
    <cellStyle name="20% - Accent3 6 4 4 2 2" xfId="0"/>
    <cellStyle name="20% - Accent3 6 4 4 2 2 2" xfId="0"/>
    <cellStyle name="20% - Accent3 6 4 4 2 3" xfId="0"/>
    <cellStyle name="20% - Accent3 6 4 4 3" xfId="0"/>
    <cellStyle name="20% - Accent3 6 4 4 3 2" xfId="0"/>
    <cellStyle name="20% - Accent3 6 4 4 4" xfId="0"/>
    <cellStyle name="20% - Accent3 6 4 5" xfId="0"/>
    <cellStyle name="20% - Accent3 6 4 5 2" xfId="0"/>
    <cellStyle name="20% - Accent3 6 4 5 2 2" xfId="0"/>
    <cellStyle name="20% - Accent3 6 4 5 2 2 2" xfId="0"/>
    <cellStyle name="20% - Accent3 6 4 5 2 3" xfId="0"/>
    <cellStyle name="20% - Accent3 6 4 5 3" xfId="0"/>
    <cellStyle name="20% - Accent3 6 4 5 3 2" xfId="0"/>
    <cellStyle name="20% - Accent3 6 4 5 4" xfId="0"/>
    <cellStyle name="20% - Accent3 6 4 6" xfId="0"/>
    <cellStyle name="20% - Accent3 6 4 6 2" xfId="0"/>
    <cellStyle name="20% - Accent3 6 4 6 2 2" xfId="0"/>
    <cellStyle name="20% - Accent3 6 4 6 3" xfId="0"/>
    <cellStyle name="20% - Accent3 6 4 7" xfId="0"/>
    <cellStyle name="20% - Accent3 6 4 7 2" xfId="0"/>
    <cellStyle name="20% - Accent3 6 4 8" xfId="0"/>
    <cellStyle name="20% - Accent3 6 4 9" xfId="0"/>
    <cellStyle name="20% - Accent3 6 5" xfId="0"/>
    <cellStyle name="20% - Accent3 6 5 2" xfId="0"/>
    <cellStyle name="20% - Accent3 6 5 2 2" xfId="0"/>
    <cellStyle name="20% - Accent3 6 5 2 2 2" xfId="0"/>
    <cellStyle name="20% - Accent3 6 5 2 2 2 2" xfId="0"/>
    <cellStyle name="20% - Accent3 6 5 2 2 3" xfId="0"/>
    <cellStyle name="20% - Accent3 6 5 2 3" xfId="0"/>
    <cellStyle name="20% - Accent3 6 5 2 3 2" xfId="0"/>
    <cellStyle name="20% - Accent3 6 5 2 4" xfId="0"/>
    <cellStyle name="20% - Accent3 6 5 3" xfId="0"/>
    <cellStyle name="20% - Accent3 6 5 3 2" xfId="0"/>
    <cellStyle name="20% - Accent3 6 5 3 2 2" xfId="0"/>
    <cellStyle name="20% - Accent3 6 5 3 2 2 2" xfId="0"/>
    <cellStyle name="20% - Accent3 6 5 3 2 3" xfId="0"/>
    <cellStyle name="20% - Accent3 6 5 3 3" xfId="0"/>
    <cellStyle name="20% - Accent3 6 5 3 3 2" xfId="0"/>
    <cellStyle name="20% - Accent3 6 5 3 4" xfId="0"/>
    <cellStyle name="20% - Accent3 6 5 4" xfId="0"/>
    <cellStyle name="20% - Accent3 6 5 4 2" xfId="0"/>
    <cellStyle name="20% - Accent3 6 5 4 2 2" xfId="0"/>
    <cellStyle name="20% - Accent3 6 5 4 2 2 2" xfId="0"/>
    <cellStyle name="20% - Accent3 6 5 4 2 3" xfId="0"/>
    <cellStyle name="20% - Accent3 6 5 4 3" xfId="0"/>
    <cellStyle name="20% - Accent3 6 5 4 3 2" xfId="0"/>
    <cellStyle name="20% - Accent3 6 5 4 4" xfId="0"/>
    <cellStyle name="20% - Accent3 6 5 5" xfId="0"/>
    <cellStyle name="20% - Accent3 6 5 5 2" xfId="0"/>
    <cellStyle name="20% - Accent3 6 5 5 2 2" xfId="0"/>
    <cellStyle name="20% - Accent3 6 5 5 2 2 2" xfId="0"/>
    <cellStyle name="20% - Accent3 6 5 5 2 3" xfId="0"/>
    <cellStyle name="20% - Accent3 6 5 5 3" xfId="0"/>
    <cellStyle name="20% - Accent3 6 5 5 3 2" xfId="0"/>
    <cellStyle name="20% - Accent3 6 5 5 4" xfId="0"/>
    <cellStyle name="20% - Accent3 6 5 6" xfId="0"/>
    <cellStyle name="20% - Accent3 6 5 6 2" xfId="0"/>
    <cellStyle name="20% - Accent3 6 5 6 2 2" xfId="0"/>
    <cellStyle name="20% - Accent3 6 5 6 3" xfId="0"/>
    <cellStyle name="20% - Accent3 6 5 7" xfId="0"/>
    <cellStyle name="20% - Accent3 6 5 7 2" xfId="0"/>
    <cellStyle name="20% - Accent3 6 5 8" xfId="0"/>
    <cellStyle name="20% - Accent3 6 5 9" xfId="0"/>
    <cellStyle name="20% - Accent3 6 6" xfId="0"/>
    <cellStyle name="20% - Accent3 6 6 2" xfId="0"/>
    <cellStyle name="20% - Accent3 6 6 2 2" xfId="0"/>
    <cellStyle name="20% - Accent3 6 6 2 2 2" xfId="0"/>
    <cellStyle name="20% - Accent3 6 6 2 2 2 2" xfId="0"/>
    <cellStyle name="20% - Accent3 6 6 2 2 3" xfId="0"/>
    <cellStyle name="20% - Accent3 6 6 2 3" xfId="0"/>
    <cellStyle name="20% - Accent3 6 6 2 3 2" xfId="0"/>
    <cellStyle name="20% - Accent3 6 6 2 4" xfId="0"/>
    <cellStyle name="20% - Accent3 6 6 3" xfId="0"/>
    <cellStyle name="20% - Accent3 6 6 3 2" xfId="0"/>
    <cellStyle name="20% - Accent3 6 6 3 2 2" xfId="0"/>
    <cellStyle name="20% - Accent3 6 6 3 2 2 2" xfId="0"/>
    <cellStyle name="20% - Accent3 6 6 3 2 3" xfId="0"/>
    <cellStyle name="20% - Accent3 6 6 3 3" xfId="0"/>
    <cellStyle name="20% - Accent3 6 6 3 3 2" xfId="0"/>
    <cellStyle name="20% - Accent3 6 6 3 4" xfId="0"/>
    <cellStyle name="20% - Accent3 6 6 4" xfId="0"/>
    <cellStyle name="20% - Accent3 6 6 4 2" xfId="0"/>
    <cellStyle name="20% - Accent3 6 6 4 2 2" xfId="0"/>
    <cellStyle name="20% - Accent3 6 6 4 2 2 2" xfId="0"/>
    <cellStyle name="20% - Accent3 6 6 4 2 3" xfId="0"/>
    <cellStyle name="20% - Accent3 6 6 4 3" xfId="0"/>
    <cellStyle name="20% - Accent3 6 6 4 3 2" xfId="0"/>
    <cellStyle name="20% - Accent3 6 6 4 4" xfId="0"/>
    <cellStyle name="20% - Accent3 6 6 5" xfId="0"/>
    <cellStyle name="20% - Accent3 6 6 5 2" xfId="0"/>
    <cellStyle name="20% - Accent3 6 6 5 2 2" xfId="0"/>
    <cellStyle name="20% - Accent3 6 6 5 2 2 2" xfId="0"/>
    <cellStyle name="20% - Accent3 6 6 5 2 3" xfId="0"/>
    <cellStyle name="20% - Accent3 6 6 5 3" xfId="0"/>
    <cellStyle name="20% - Accent3 6 6 5 3 2" xfId="0"/>
    <cellStyle name="20% - Accent3 6 6 5 4" xfId="0"/>
    <cellStyle name="20% - Accent3 6 6 6" xfId="0"/>
    <cellStyle name="20% - Accent3 6 6 6 2" xfId="0"/>
    <cellStyle name="20% - Accent3 6 6 6 2 2" xfId="0"/>
    <cellStyle name="20% - Accent3 6 6 6 3" xfId="0"/>
    <cellStyle name="20% - Accent3 6 6 7" xfId="0"/>
    <cellStyle name="20% - Accent3 6 6 7 2" xfId="0"/>
    <cellStyle name="20% - Accent3 6 6 8" xfId="0"/>
    <cellStyle name="20% - Accent3 6 6 9" xfId="0"/>
    <cellStyle name="20% - Accent3 6 7" xfId="0"/>
    <cellStyle name="20% - Accent3 6 7 10" xfId="0"/>
    <cellStyle name="20% - Accent3 6 7 2" xfId="0"/>
    <cellStyle name="20% - Accent3 6 7 2 2" xfId="0"/>
    <cellStyle name="20% - Accent3 6 7 2 2 2" xfId="0"/>
    <cellStyle name="20% - Accent3 6 7 2 2 2 2" xfId="0"/>
    <cellStyle name="20% - Accent3 6 7 2 2 3" xfId="0"/>
    <cellStyle name="20% - Accent3 6 7 2 3" xfId="0"/>
    <cellStyle name="20% - Accent3 6 7 2 3 2" xfId="0"/>
    <cellStyle name="20% - Accent3 6 7 2 4" xfId="0"/>
    <cellStyle name="20% - Accent3 6 7 3" xfId="0"/>
    <cellStyle name="20% - Accent3 6 7 3 2" xfId="0"/>
    <cellStyle name="20% - Accent3 6 7 3 2 2" xfId="0"/>
    <cellStyle name="20% - Accent3 6 7 3 2 2 2" xfId="0"/>
    <cellStyle name="20% - Accent3 6 7 3 2 3" xfId="0"/>
    <cellStyle name="20% - Accent3 6 7 3 3" xfId="0"/>
    <cellStyle name="20% - Accent3 6 7 3 3 2" xfId="0"/>
    <cellStyle name="20% - Accent3 6 7 3 4" xfId="0"/>
    <cellStyle name="20% - Accent3 6 7 4" xfId="0"/>
    <cellStyle name="20% - Accent3 6 7 4 2" xfId="0"/>
    <cellStyle name="20% - Accent3 6 7 4 2 2" xfId="0"/>
    <cellStyle name="20% - Accent3 6 7 4 2 2 2" xfId="0"/>
    <cellStyle name="20% - Accent3 6 7 4 2 3" xfId="0"/>
    <cellStyle name="20% - Accent3 6 7 4 3" xfId="0"/>
    <cellStyle name="20% - Accent3 6 7 4 3 2" xfId="0"/>
    <cellStyle name="20% - Accent3 6 7 4 4" xfId="0"/>
    <cellStyle name="20% - Accent3 6 7 5" xfId="0"/>
    <cellStyle name="20% - Accent3 6 7 5 2" xfId="0"/>
    <cellStyle name="20% - Accent3 6 7 5 2 2" xfId="0"/>
    <cellStyle name="20% - Accent3 6 7 5 2 2 2" xfId="0"/>
    <cellStyle name="20% - Accent3 6 7 5 2 3" xfId="0"/>
    <cellStyle name="20% - Accent3 6 7 5 3" xfId="0"/>
    <cellStyle name="20% - Accent3 6 7 5 3 2" xfId="0"/>
    <cellStyle name="20% - Accent3 6 7 5 4" xfId="0"/>
    <cellStyle name="20% - Accent3 6 7 6" xfId="0"/>
    <cellStyle name="20% - Accent3 6 7 6 2" xfId="0"/>
    <cellStyle name="20% - Accent3 6 7 6 2 2" xfId="0"/>
    <cellStyle name="20% - Accent3 6 7 6 2 2 2" xfId="0"/>
    <cellStyle name="20% - Accent3 6 7 6 2 3" xfId="0"/>
    <cellStyle name="20% - Accent3 6 7 6 3" xfId="0"/>
    <cellStyle name="20% - Accent3 6 7 6 3 2" xfId="0"/>
    <cellStyle name="20% - Accent3 6 7 6 4" xfId="0"/>
    <cellStyle name="20% - Accent3 6 7 7" xfId="0"/>
    <cellStyle name="20% - Accent3 6 7 7 2" xfId="0"/>
    <cellStyle name="20% - Accent3 6 7 7 2 2" xfId="0"/>
    <cellStyle name="20% - Accent3 6 7 7 3" xfId="0"/>
    <cellStyle name="20% - Accent3 6 7 8" xfId="0"/>
    <cellStyle name="20% - Accent3 6 7 8 2" xfId="0"/>
    <cellStyle name="20% - Accent3 6 7 9" xfId="0"/>
    <cellStyle name="20% - Accent3 6 8" xfId="0"/>
    <cellStyle name="20% - Accent3 6 8 2" xfId="0"/>
    <cellStyle name="20% - Accent3 6 8 2 2" xfId="0"/>
    <cellStyle name="20% - Accent3 6 8 2 2 2" xfId="0"/>
    <cellStyle name="20% - Accent3 6 8 2 3" xfId="0"/>
    <cellStyle name="20% - Accent3 6 8 3" xfId="0"/>
    <cellStyle name="20% - Accent3 6 8 3 2" xfId="0"/>
    <cellStyle name="20% - Accent3 6 8 4" xfId="0"/>
    <cellStyle name="20% - Accent3 6 9" xfId="0"/>
    <cellStyle name="20% - Accent3 6 9 2" xfId="0"/>
    <cellStyle name="20% - Accent3 6 9 2 2" xfId="0"/>
    <cellStyle name="20% - Accent3 6 9 2 2 2" xfId="0"/>
    <cellStyle name="20% - Accent3 6 9 2 3" xfId="0"/>
    <cellStyle name="20% - Accent3 6 9 3" xfId="0"/>
    <cellStyle name="20% - Accent3 6 9 3 2" xfId="0"/>
    <cellStyle name="20% - Accent3 6 9 4" xfId="0"/>
    <cellStyle name="20% - Accent3 7" xfId="0"/>
    <cellStyle name="20% - Accent3 7 10" xfId="0"/>
    <cellStyle name="20% - Accent3 7 10 2" xfId="0"/>
    <cellStyle name="20% - Accent3 7 10 2 2" xfId="0"/>
    <cellStyle name="20% - Accent3 7 10 2 2 2" xfId="0"/>
    <cellStyle name="20% - Accent3 7 10 2 3" xfId="0"/>
    <cellStyle name="20% - Accent3 7 10 3" xfId="0"/>
    <cellStyle name="20% - Accent3 7 10 3 2" xfId="0"/>
    <cellStyle name="20% - Accent3 7 10 4" xfId="0"/>
    <cellStyle name="20% - Accent3 7 11" xfId="0"/>
    <cellStyle name="20% - Accent3 7 11 2" xfId="0"/>
    <cellStyle name="20% - Accent3 7 11 2 2" xfId="0"/>
    <cellStyle name="20% - Accent3 7 11 2 2 2" xfId="0"/>
    <cellStyle name="20% - Accent3 7 11 2 3" xfId="0"/>
    <cellStyle name="20% - Accent3 7 11 3" xfId="0"/>
    <cellStyle name="20% - Accent3 7 11 3 2" xfId="0"/>
    <cellStyle name="20% - Accent3 7 11 4" xfId="0"/>
    <cellStyle name="20% - Accent3 7 12" xfId="0"/>
    <cellStyle name="20% - Accent3 7 12 2" xfId="0"/>
    <cellStyle name="20% - Accent3 7 12 2 2" xfId="0"/>
    <cellStyle name="20% - Accent3 7 12 2 2 2" xfId="0"/>
    <cellStyle name="20% - Accent3 7 12 2 3" xfId="0"/>
    <cellStyle name="20% - Accent3 7 12 3" xfId="0"/>
    <cellStyle name="20% - Accent3 7 12 3 2" xfId="0"/>
    <cellStyle name="20% - Accent3 7 12 4" xfId="0"/>
    <cellStyle name="20% - Accent3 7 13" xfId="0"/>
    <cellStyle name="20% - Accent3 7 13 2" xfId="0"/>
    <cellStyle name="20% - Accent3 7 13 2 2" xfId="0"/>
    <cellStyle name="20% - Accent3 7 13 2 2 2" xfId="0"/>
    <cellStyle name="20% - Accent3 7 13 2 3" xfId="0"/>
    <cellStyle name="20% - Accent3 7 13 3" xfId="0"/>
    <cellStyle name="20% - Accent3 7 13 3 2" xfId="0"/>
    <cellStyle name="20% - Accent3 7 13 4" xfId="0"/>
    <cellStyle name="20% - Accent3 7 14" xfId="0"/>
    <cellStyle name="20% - Accent3 7 14 2" xfId="0"/>
    <cellStyle name="20% - Accent3 7 14 2 2" xfId="0"/>
    <cellStyle name="20% - Accent3 7 14 3" xfId="0"/>
    <cellStyle name="20% - Accent3 7 15" xfId="0"/>
    <cellStyle name="20% - Accent3 7 15 2" xfId="0"/>
    <cellStyle name="20% - Accent3 7 16" xfId="0"/>
    <cellStyle name="20% - Accent3 7 16 2" xfId="0"/>
    <cellStyle name="20% - Accent3 7 17" xfId="0"/>
    <cellStyle name="20% - Accent3 7 18" xfId="0"/>
    <cellStyle name="20% - Accent3 7 2" xfId="0"/>
    <cellStyle name="20% - Accent3 7 2 10" xfId="0"/>
    <cellStyle name="20% - Accent3 7 2 2" xfId="0"/>
    <cellStyle name="20% - Accent3 7 2 2 2" xfId="0"/>
    <cellStyle name="20% - Accent3 7 2 2 2 2" xfId="0"/>
    <cellStyle name="20% - Accent3 7 2 2 2 2 2" xfId="0"/>
    <cellStyle name="20% - Accent3 7 2 2 2 3" xfId="0"/>
    <cellStyle name="20% - Accent3 7 2 2 3" xfId="0"/>
    <cellStyle name="20% - Accent3 7 2 2 3 2" xfId="0"/>
    <cellStyle name="20% - Accent3 7 2 2 4" xfId="0"/>
    <cellStyle name="20% - Accent3 7 2 3" xfId="0"/>
    <cellStyle name="20% - Accent3 7 2 3 2" xfId="0"/>
    <cellStyle name="20% - Accent3 7 2 3 2 2" xfId="0"/>
    <cellStyle name="20% - Accent3 7 2 3 2 2 2" xfId="0"/>
    <cellStyle name="20% - Accent3 7 2 3 2 3" xfId="0"/>
    <cellStyle name="20% - Accent3 7 2 3 3" xfId="0"/>
    <cellStyle name="20% - Accent3 7 2 3 3 2" xfId="0"/>
    <cellStyle name="20% - Accent3 7 2 3 4" xfId="0"/>
    <cellStyle name="20% - Accent3 7 2 4" xfId="0"/>
    <cellStyle name="20% - Accent3 7 2 4 2" xfId="0"/>
    <cellStyle name="20% - Accent3 7 2 4 2 2" xfId="0"/>
    <cellStyle name="20% - Accent3 7 2 4 2 2 2" xfId="0"/>
    <cellStyle name="20% - Accent3 7 2 4 2 3" xfId="0"/>
    <cellStyle name="20% - Accent3 7 2 4 3" xfId="0"/>
    <cellStyle name="20% - Accent3 7 2 4 3 2" xfId="0"/>
    <cellStyle name="20% - Accent3 7 2 4 4" xfId="0"/>
    <cellStyle name="20% - Accent3 7 2 5" xfId="0"/>
    <cellStyle name="20% - Accent3 7 2 5 2" xfId="0"/>
    <cellStyle name="20% - Accent3 7 2 5 2 2" xfId="0"/>
    <cellStyle name="20% - Accent3 7 2 5 2 2 2" xfId="0"/>
    <cellStyle name="20% - Accent3 7 2 5 2 3" xfId="0"/>
    <cellStyle name="20% - Accent3 7 2 5 3" xfId="0"/>
    <cellStyle name="20% - Accent3 7 2 5 3 2" xfId="0"/>
    <cellStyle name="20% - Accent3 7 2 5 4" xfId="0"/>
    <cellStyle name="20% - Accent3 7 2 6" xfId="0"/>
    <cellStyle name="20% - Accent3 7 2 6 2" xfId="0"/>
    <cellStyle name="20% - Accent3 7 2 6 2 2" xfId="0"/>
    <cellStyle name="20% - Accent3 7 2 6 3" xfId="0"/>
    <cellStyle name="20% - Accent3 7 2 7" xfId="0"/>
    <cellStyle name="20% - Accent3 7 2 7 2" xfId="0"/>
    <cellStyle name="20% - Accent3 7 2 8" xfId="0"/>
    <cellStyle name="20% - Accent3 7 2 8 2" xfId="0"/>
    <cellStyle name="20% - Accent3 7 2 9" xfId="0"/>
    <cellStyle name="20% - Accent3 7 3" xfId="0"/>
    <cellStyle name="20% - Accent3 7 3 10" xfId="0"/>
    <cellStyle name="20% - Accent3 7 3 11" xfId="0"/>
    <cellStyle name="20% - Accent3 7 3 2" xfId="0"/>
    <cellStyle name="20% - Accent3 7 3 2 2" xfId="0"/>
    <cellStyle name="20% - Accent3 7 3 2 2 2" xfId="0"/>
    <cellStyle name="20% - Accent3 7 3 2 2 2 2" xfId="0"/>
    <cellStyle name="20% - Accent3 7 3 2 2 2 2 2" xfId="0"/>
    <cellStyle name="20% - Accent3 7 3 2 2 2 3" xfId="0"/>
    <cellStyle name="20% - Accent3 7 3 2 2 3" xfId="0"/>
    <cellStyle name="20% - Accent3 7 3 2 2 3 2" xfId="0"/>
    <cellStyle name="20% - Accent3 7 3 2 2 4" xfId="0"/>
    <cellStyle name="20% - Accent3 7 3 2 3" xfId="0"/>
    <cellStyle name="20% - Accent3 7 3 2 3 2" xfId="0"/>
    <cellStyle name="20% - Accent3 7 3 2 3 2 2" xfId="0"/>
    <cellStyle name="20% - Accent3 7 3 2 3 2 2 2" xfId="0"/>
    <cellStyle name="20% - Accent3 7 3 2 3 2 3" xfId="0"/>
    <cellStyle name="20% - Accent3 7 3 2 3 3" xfId="0"/>
    <cellStyle name="20% - Accent3 7 3 2 3 3 2" xfId="0"/>
    <cellStyle name="20% - Accent3 7 3 2 3 4" xfId="0"/>
    <cellStyle name="20% - Accent3 7 3 2 4" xfId="0"/>
    <cellStyle name="20% - Accent3 7 3 2 4 2" xfId="0"/>
    <cellStyle name="20% - Accent3 7 3 2 4 2 2" xfId="0"/>
    <cellStyle name="20% - Accent3 7 3 2 4 2 2 2" xfId="0"/>
    <cellStyle name="20% - Accent3 7 3 2 4 2 3" xfId="0"/>
    <cellStyle name="20% - Accent3 7 3 2 4 3" xfId="0"/>
    <cellStyle name="20% - Accent3 7 3 2 4 3 2" xfId="0"/>
    <cellStyle name="20% - Accent3 7 3 2 4 4" xfId="0"/>
    <cellStyle name="20% - Accent3 7 3 2 5" xfId="0"/>
    <cellStyle name="20% - Accent3 7 3 2 5 2" xfId="0"/>
    <cellStyle name="20% - Accent3 7 3 2 5 2 2" xfId="0"/>
    <cellStyle name="20% - Accent3 7 3 2 5 2 2 2" xfId="0"/>
    <cellStyle name="20% - Accent3 7 3 2 5 2 3" xfId="0"/>
    <cellStyle name="20% - Accent3 7 3 2 5 3" xfId="0"/>
    <cellStyle name="20% - Accent3 7 3 2 5 3 2" xfId="0"/>
    <cellStyle name="20% - Accent3 7 3 2 5 4" xfId="0"/>
    <cellStyle name="20% - Accent3 7 3 2 6" xfId="0"/>
    <cellStyle name="20% - Accent3 7 3 2 6 2" xfId="0"/>
    <cellStyle name="20% - Accent3 7 3 2 6 2 2" xfId="0"/>
    <cellStyle name="20% - Accent3 7 3 2 6 3" xfId="0"/>
    <cellStyle name="20% - Accent3 7 3 2 7" xfId="0"/>
    <cellStyle name="20% - Accent3 7 3 2 7 2" xfId="0"/>
    <cellStyle name="20% - Accent3 7 3 2 8" xfId="0"/>
    <cellStyle name="20% - Accent3 7 3 2 9" xfId="0"/>
    <cellStyle name="20% - Accent3 7 3 3" xfId="0"/>
    <cellStyle name="20% - Accent3 7 3 3 2" xfId="0"/>
    <cellStyle name="20% - Accent3 7 3 3 2 2" xfId="0"/>
    <cellStyle name="20% - Accent3 7 3 3 2 2 2" xfId="0"/>
    <cellStyle name="20% - Accent3 7 3 3 2 2 2 2" xfId="0"/>
    <cellStyle name="20% - Accent3 7 3 3 2 2 3" xfId="0"/>
    <cellStyle name="20% - Accent3 7 3 3 2 3" xfId="0"/>
    <cellStyle name="20% - Accent3 7 3 3 2 3 2" xfId="0"/>
    <cellStyle name="20% - Accent3 7 3 3 2 4" xfId="0"/>
    <cellStyle name="20% - Accent3 7 3 3 3" xfId="0"/>
    <cellStyle name="20% - Accent3 7 3 3 3 2" xfId="0"/>
    <cellStyle name="20% - Accent3 7 3 3 3 2 2" xfId="0"/>
    <cellStyle name="20% - Accent3 7 3 3 3 2 2 2" xfId="0"/>
    <cellStyle name="20% - Accent3 7 3 3 3 2 3" xfId="0"/>
    <cellStyle name="20% - Accent3 7 3 3 3 3" xfId="0"/>
    <cellStyle name="20% - Accent3 7 3 3 3 3 2" xfId="0"/>
    <cellStyle name="20% - Accent3 7 3 3 3 4" xfId="0"/>
    <cellStyle name="20% - Accent3 7 3 3 4" xfId="0"/>
    <cellStyle name="20% - Accent3 7 3 3 4 2" xfId="0"/>
    <cellStyle name="20% - Accent3 7 3 3 4 2 2" xfId="0"/>
    <cellStyle name="20% - Accent3 7 3 3 4 2 2 2" xfId="0"/>
    <cellStyle name="20% - Accent3 7 3 3 4 2 3" xfId="0"/>
    <cellStyle name="20% - Accent3 7 3 3 4 3" xfId="0"/>
    <cellStyle name="20% - Accent3 7 3 3 4 3 2" xfId="0"/>
    <cellStyle name="20% - Accent3 7 3 3 4 4" xfId="0"/>
    <cellStyle name="20% - Accent3 7 3 3 5" xfId="0"/>
    <cellStyle name="20% - Accent3 7 3 3 5 2" xfId="0"/>
    <cellStyle name="20% - Accent3 7 3 3 5 2 2" xfId="0"/>
    <cellStyle name="20% - Accent3 7 3 3 5 3" xfId="0"/>
    <cellStyle name="20% - Accent3 7 3 3 6" xfId="0"/>
    <cellStyle name="20% - Accent3 7 3 3 6 2" xfId="0"/>
    <cellStyle name="20% - Accent3 7 3 3 7" xfId="0"/>
    <cellStyle name="20% - Accent3 7 3 4" xfId="0"/>
    <cellStyle name="20% - Accent3 7 3 4 2" xfId="0"/>
    <cellStyle name="20% - Accent3 7 3 4 2 2" xfId="0"/>
    <cellStyle name="20% - Accent3 7 3 4 2 2 2" xfId="0"/>
    <cellStyle name="20% - Accent3 7 3 4 2 3" xfId="0"/>
    <cellStyle name="20% - Accent3 7 3 4 3" xfId="0"/>
    <cellStyle name="20% - Accent3 7 3 4 3 2" xfId="0"/>
    <cellStyle name="20% - Accent3 7 3 4 4" xfId="0"/>
    <cellStyle name="20% - Accent3 7 3 5" xfId="0"/>
    <cellStyle name="20% - Accent3 7 3 5 2" xfId="0"/>
    <cellStyle name="20% - Accent3 7 3 5 2 2" xfId="0"/>
    <cellStyle name="20% - Accent3 7 3 5 2 2 2" xfId="0"/>
    <cellStyle name="20% - Accent3 7 3 5 2 3" xfId="0"/>
    <cellStyle name="20% - Accent3 7 3 5 3" xfId="0"/>
    <cellStyle name="20% - Accent3 7 3 5 3 2" xfId="0"/>
    <cellStyle name="20% - Accent3 7 3 5 4" xfId="0"/>
    <cellStyle name="20% - Accent3 7 3 6" xfId="0"/>
    <cellStyle name="20% - Accent3 7 3 6 2" xfId="0"/>
    <cellStyle name="20% - Accent3 7 3 6 2 2" xfId="0"/>
    <cellStyle name="20% - Accent3 7 3 6 2 2 2" xfId="0"/>
    <cellStyle name="20% - Accent3 7 3 6 2 3" xfId="0"/>
    <cellStyle name="20% - Accent3 7 3 6 3" xfId="0"/>
    <cellStyle name="20% - Accent3 7 3 6 3 2" xfId="0"/>
    <cellStyle name="20% - Accent3 7 3 6 4" xfId="0"/>
    <cellStyle name="20% - Accent3 7 3 7" xfId="0"/>
    <cellStyle name="20% - Accent3 7 3 7 2" xfId="0"/>
    <cellStyle name="20% - Accent3 7 3 7 2 2" xfId="0"/>
    <cellStyle name="20% - Accent3 7 3 7 2 2 2" xfId="0"/>
    <cellStyle name="20% - Accent3 7 3 7 2 3" xfId="0"/>
    <cellStyle name="20% - Accent3 7 3 7 3" xfId="0"/>
    <cellStyle name="20% - Accent3 7 3 7 3 2" xfId="0"/>
    <cellStyle name="20% - Accent3 7 3 7 4" xfId="0"/>
    <cellStyle name="20% - Accent3 7 3 8" xfId="0"/>
    <cellStyle name="20% - Accent3 7 3 8 2" xfId="0"/>
    <cellStyle name="20% - Accent3 7 3 8 2 2" xfId="0"/>
    <cellStyle name="20% - Accent3 7 3 8 3" xfId="0"/>
    <cellStyle name="20% - Accent3 7 3 9" xfId="0"/>
    <cellStyle name="20% - Accent3 7 3 9 2" xfId="0"/>
    <cellStyle name="20% - Accent3 7 4" xfId="0"/>
    <cellStyle name="20% - Accent3 7 4 2" xfId="0"/>
    <cellStyle name="20% - Accent3 7 4 2 2" xfId="0"/>
    <cellStyle name="20% - Accent3 7 4 2 2 2" xfId="0"/>
    <cellStyle name="20% - Accent3 7 4 2 2 2 2" xfId="0"/>
    <cellStyle name="20% - Accent3 7 4 2 2 3" xfId="0"/>
    <cellStyle name="20% - Accent3 7 4 2 3" xfId="0"/>
    <cellStyle name="20% - Accent3 7 4 2 3 2" xfId="0"/>
    <cellStyle name="20% - Accent3 7 4 2 4" xfId="0"/>
    <cellStyle name="20% - Accent3 7 4 3" xfId="0"/>
    <cellStyle name="20% - Accent3 7 4 3 2" xfId="0"/>
    <cellStyle name="20% - Accent3 7 4 3 2 2" xfId="0"/>
    <cellStyle name="20% - Accent3 7 4 3 2 2 2" xfId="0"/>
    <cellStyle name="20% - Accent3 7 4 3 2 3" xfId="0"/>
    <cellStyle name="20% - Accent3 7 4 3 3" xfId="0"/>
    <cellStyle name="20% - Accent3 7 4 3 3 2" xfId="0"/>
    <cellStyle name="20% - Accent3 7 4 3 4" xfId="0"/>
    <cellStyle name="20% - Accent3 7 4 4" xfId="0"/>
    <cellStyle name="20% - Accent3 7 4 4 2" xfId="0"/>
    <cellStyle name="20% - Accent3 7 4 4 2 2" xfId="0"/>
    <cellStyle name="20% - Accent3 7 4 4 2 2 2" xfId="0"/>
    <cellStyle name="20% - Accent3 7 4 4 2 3" xfId="0"/>
    <cellStyle name="20% - Accent3 7 4 4 3" xfId="0"/>
    <cellStyle name="20% - Accent3 7 4 4 3 2" xfId="0"/>
    <cellStyle name="20% - Accent3 7 4 4 4" xfId="0"/>
    <cellStyle name="20% - Accent3 7 4 5" xfId="0"/>
    <cellStyle name="20% - Accent3 7 4 5 2" xfId="0"/>
    <cellStyle name="20% - Accent3 7 4 5 2 2" xfId="0"/>
    <cellStyle name="20% - Accent3 7 4 5 2 2 2" xfId="0"/>
    <cellStyle name="20% - Accent3 7 4 5 2 3" xfId="0"/>
    <cellStyle name="20% - Accent3 7 4 5 3" xfId="0"/>
    <cellStyle name="20% - Accent3 7 4 5 3 2" xfId="0"/>
    <cellStyle name="20% - Accent3 7 4 5 4" xfId="0"/>
    <cellStyle name="20% - Accent3 7 4 6" xfId="0"/>
    <cellStyle name="20% - Accent3 7 4 6 2" xfId="0"/>
    <cellStyle name="20% - Accent3 7 4 6 2 2" xfId="0"/>
    <cellStyle name="20% - Accent3 7 4 6 3" xfId="0"/>
    <cellStyle name="20% - Accent3 7 4 7" xfId="0"/>
    <cellStyle name="20% - Accent3 7 4 7 2" xfId="0"/>
    <cellStyle name="20% - Accent3 7 4 8" xfId="0"/>
    <cellStyle name="20% - Accent3 7 4 9" xfId="0"/>
    <cellStyle name="20% - Accent3 7 5" xfId="0"/>
    <cellStyle name="20% - Accent3 7 5 2" xfId="0"/>
    <cellStyle name="20% - Accent3 7 5 2 2" xfId="0"/>
    <cellStyle name="20% - Accent3 7 5 2 2 2" xfId="0"/>
    <cellStyle name="20% - Accent3 7 5 2 2 2 2" xfId="0"/>
    <cellStyle name="20% - Accent3 7 5 2 2 3" xfId="0"/>
    <cellStyle name="20% - Accent3 7 5 2 3" xfId="0"/>
    <cellStyle name="20% - Accent3 7 5 2 3 2" xfId="0"/>
    <cellStyle name="20% - Accent3 7 5 2 4" xfId="0"/>
    <cellStyle name="20% - Accent3 7 5 3" xfId="0"/>
    <cellStyle name="20% - Accent3 7 5 3 2" xfId="0"/>
    <cellStyle name="20% - Accent3 7 5 3 2 2" xfId="0"/>
    <cellStyle name="20% - Accent3 7 5 3 2 2 2" xfId="0"/>
    <cellStyle name="20% - Accent3 7 5 3 2 3" xfId="0"/>
    <cellStyle name="20% - Accent3 7 5 3 3" xfId="0"/>
    <cellStyle name="20% - Accent3 7 5 3 3 2" xfId="0"/>
    <cellStyle name="20% - Accent3 7 5 3 4" xfId="0"/>
    <cellStyle name="20% - Accent3 7 5 4" xfId="0"/>
    <cellStyle name="20% - Accent3 7 5 4 2" xfId="0"/>
    <cellStyle name="20% - Accent3 7 5 4 2 2" xfId="0"/>
    <cellStyle name="20% - Accent3 7 5 4 2 2 2" xfId="0"/>
    <cellStyle name="20% - Accent3 7 5 4 2 3" xfId="0"/>
    <cellStyle name="20% - Accent3 7 5 4 3" xfId="0"/>
    <cellStyle name="20% - Accent3 7 5 4 3 2" xfId="0"/>
    <cellStyle name="20% - Accent3 7 5 4 4" xfId="0"/>
    <cellStyle name="20% - Accent3 7 5 5" xfId="0"/>
    <cellStyle name="20% - Accent3 7 5 5 2" xfId="0"/>
    <cellStyle name="20% - Accent3 7 5 5 2 2" xfId="0"/>
    <cellStyle name="20% - Accent3 7 5 5 2 2 2" xfId="0"/>
    <cellStyle name="20% - Accent3 7 5 5 2 3" xfId="0"/>
    <cellStyle name="20% - Accent3 7 5 5 3" xfId="0"/>
    <cellStyle name="20% - Accent3 7 5 5 3 2" xfId="0"/>
    <cellStyle name="20% - Accent3 7 5 5 4" xfId="0"/>
    <cellStyle name="20% - Accent3 7 5 6" xfId="0"/>
    <cellStyle name="20% - Accent3 7 5 6 2" xfId="0"/>
    <cellStyle name="20% - Accent3 7 5 6 2 2" xfId="0"/>
    <cellStyle name="20% - Accent3 7 5 6 3" xfId="0"/>
    <cellStyle name="20% - Accent3 7 5 7" xfId="0"/>
    <cellStyle name="20% - Accent3 7 5 7 2" xfId="0"/>
    <cellStyle name="20% - Accent3 7 5 8" xfId="0"/>
    <cellStyle name="20% - Accent3 7 5 9" xfId="0"/>
    <cellStyle name="20% - Accent3 7 6" xfId="0"/>
    <cellStyle name="20% - Accent3 7 6 2" xfId="0"/>
    <cellStyle name="20% - Accent3 7 6 2 2" xfId="0"/>
    <cellStyle name="20% - Accent3 7 6 2 2 2" xfId="0"/>
    <cellStyle name="20% - Accent3 7 6 2 2 2 2" xfId="0"/>
    <cellStyle name="20% - Accent3 7 6 2 2 3" xfId="0"/>
    <cellStyle name="20% - Accent3 7 6 2 3" xfId="0"/>
    <cellStyle name="20% - Accent3 7 6 2 3 2" xfId="0"/>
    <cellStyle name="20% - Accent3 7 6 2 4" xfId="0"/>
    <cellStyle name="20% - Accent3 7 6 3" xfId="0"/>
    <cellStyle name="20% - Accent3 7 6 3 2" xfId="0"/>
    <cellStyle name="20% - Accent3 7 6 3 2 2" xfId="0"/>
    <cellStyle name="20% - Accent3 7 6 3 2 2 2" xfId="0"/>
    <cellStyle name="20% - Accent3 7 6 3 2 3" xfId="0"/>
    <cellStyle name="20% - Accent3 7 6 3 3" xfId="0"/>
    <cellStyle name="20% - Accent3 7 6 3 3 2" xfId="0"/>
    <cellStyle name="20% - Accent3 7 6 3 4" xfId="0"/>
    <cellStyle name="20% - Accent3 7 6 4" xfId="0"/>
    <cellStyle name="20% - Accent3 7 6 4 2" xfId="0"/>
    <cellStyle name="20% - Accent3 7 6 4 2 2" xfId="0"/>
    <cellStyle name="20% - Accent3 7 6 4 2 2 2" xfId="0"/>
    <cellStyle name="20% - Accent3 7 6 4 2 3" xfId="0"/>
    <cellStyle name="20% - Accent3 7 6 4 3" xfId="0"/>
    <cellStyle name="20% - Accent3 7 6 4 3 2" xfId="0"/>
    <cellStyle name="20% - Accent3 7 6 4 4" xfId="0"/>
    <cellStyle name="20% - Accent3 7 6 5" xfId="0"/>
    <cellStyle name="20% - Accent3 7 6 5 2" xfId="0"/>
    <cellStyle name="20% - Accent3 7 6 5 2 2" xfId="0"/>
    <cellStyle name="20% - Accent3 7 6 5 2 2 2" xfId="0"/>
    <cellStyle name="20% - Accent3 7 6 5 2 3" xfId="0"/>
    <cellStyle name="20% - Accent3 7 6 5 3" xfId="0"/>
    <cellStyle name="20% - Accent3 7 6 5 3 2" xfId="0"/>
    <cellStyle name="20% - Accent3 7 6 5 4" xfId="0"/>
    <cellStyle name="20% - Accent3 7 6 6" xfId="0"/>
    <cellStyle name="20% - Accent3 7 6 6 2" xfId="0"/>
    <cellStyle name="20% - Accent3 7 6 6 2 2" xfId="0"/>
    <cellStyle name="20% - Accent3 7 6 6 3" xfId="0"/>
    <cellStyle name="20% - Accent3 7 6 7" xfId="0"/>
    <cellStyle name="20% - Accent3 7 6 7 2" xfId="0"/>
    <cellStyle name="20% - Accent3 7 6 8" xfId="0"/>
    <cellStyle name="20% - Accent3 7 6 9" xfId="0"/>
    <cellStyle name="20% - Accent3 7 7" xfId="0"/>
    <cellStyle name="20% - Accent3 7 7 10" xfId="0"/>
    <cellStyle name="20% - Accent3 7 7 2" xfId="0"/>
    <cellStyle name="20% - Accent3 7 7 2 2" xfId="0"/>
    <cellStyle name="20% - Accent3 7 7 2 2 2" xfId="0"/>
    <cellStyle name="20% - Accent3 7 7 2 2 2 2" xfId="0"/>
    <cellStyle name="20% - Accent3 7 7 2 2 3" xfId="0"/>
    <cellStyle name="20% - Accent3 7 7 2 3" xfId="0"/>
    <cellStyle name="20% - Accent3 7 7 2 3 2" xfId="0"/>
    <cellStyle name="20% - Accent3 7 7 2 4" xfId="0"/>
    <cellStyle name="20% - Accent3 7 7 3" xfId="0"/>
    <cellStyle name="20% - Accent3 7 7 3 2" xfId="0"/>
    <cellStyle name="20% - Accent3 7 7 3 2 2" xfId="0"/>
    <cellStyle name="20% - Accent3 7 7 3 2 2 2" xfId="0"/>
    <cellStyle name="20% - Accent3 7 7 3 2 3" xfId="0"/>
    <cellStyle name="20% - Accent3 7 7 3 3" xfId="0"/>
    <cellStyle name="20% - Accent3 7 7 3 3 2" xfId="0"/>
    <cellStyle name="20% - Accent3 7 7 3 4" xfId="0"/>
    <cellStyle name="20% - Accent3 7 7 4" xfId="0"/>
    <cellStyle name="20% - Accent3 7 7 4 2" xfId="0"/>
    <cellStyle name="20% - Accent3 7 7 4 2 2" xfId="0"/>
    <cellStyle name="20% - Accent3 7 7 4 2 2 2" xfId="0"/>
    <cellStyle name="20% - Accent3 7 7 4 2 3" xfId="0"/>
    <cellStyle name="20% - Accent3 7 7 4 3" xfId="0"/>
    <cellStyle name="20% - Accent3 7 7 4 3 2" xfId="0"/>
    <cellStyle name="20% - Accent3 7 7 4 4" xfId="0"/>
    <cellStyle name="20% - Accent3 7 7 5" xfId="0"/>
    <cellStyle name="20% - Accent3 7 7 5 2" xfId="0"/>
    <cellStyle name="20% - Accent3 7 7 5 2 2" xfId="0"/>
    <cellStyle name="20% - Accent3 7 7 5 2 2 2" xfId="0"/>
    <cellStyle name="20% - Accent3 7 7 5 2 3" xfId="0"/>
    <cellStyle name="20% - Accent3 7 7 5 3" xfId="0"/>
    <cellStyle name="20% - Accent3 7 7 5 3 2" xfId="0"/>
    <cellStyle name="20% - Accent3 7 7 5 4" xfId="0"/>
    <cellStyle name="20% - Accent3 7 7 6" xfId="0"/>
    <cellStyle name="20% - Accent3 7 7 6 2" xfId="0"/>
    <cellStyle name="20% - Accent3 7 7 6 2 2" xfId="0"/>
    <cellStyle name="20% - Accent3 7 7 6 2 2 2" xfId="0"/>
    <cellStyle name="20% - Accent3 7 7 6 2 3" xfId="0"/>
    <cellStyle name="20% - Accent3 7 7 6 3" xfId="0"/>
    <cellStyle name="20% - Accent3 7 7 6 3 2" xfId="0"/>
    <cellStyle name="20% - Accent3 7 7 6 4" xfId="0"/>
    <cellStyle name="20% - Accent3 7 7 7" xfId="0"/>
    <cellStyle name="20% - Accent3 7 7 7 2" xfId="0"/>
    <cellStyle name="20% - Accent3 7 7 7 2 2" xfId="0"/>
    <cellStyle name="20% - Accent3 7 7 7 3" xfId="0"/>
    <cellStyle name="20% - Accent3 7 7 8" xfId="0"/>
    <cellStyle name="20% - Accent3 7 7 8 2" xfId="0"/>
    <cellStyle name="20% - Accent3 7 7 9" xfId="0"/>
    <cellStyle name="20% - Accent3 7 8" xfId="0"/>
    <cellStyle name="20% - Accent3 7 8 2" xfId="0"/>
    <cellStyle name="20% - Accent3 7 8 2 2" xfId="0"/>
    <cellStyle name="20% - Accent3 7 8 2 2 2" xfId="0"/>
    <cellStyle name="20% - Accent3 7 8 2 3" xfId="0"/>
    <cellStyle name="20% - Accent3 7 8 3" xfId="0"/>
    <cellStyle name="20% - Accent3 7 8 3 2" xfId="0"/>
    <cellStyle name="20% - Accent3 7 8 4" xfId="0"/>
    <cellStyle name="20% - Accent3 7 9" xfId="0"/>
    <cellStyle name="20% - Accent3 7 9 2" xfId="0"/>
    <cellStyle name="20% - Accent3 7 9 2 2" xfId="0"/>
    <cellStyle name="20% - Accent3 7 9 2 2 2" xfId="0"/>
    <cellStyle name="20% - Accent3 7 9 2 3" xfId="0"/>
    <cellStyle name="20% - Accent3 7 9 3" xfId="0"/>
    <cellStyle name="20% - Accent3 7 9 3 2" xfId="0"/>
    <cellStyle name="20% - Accent3 7 9 4" xfId="0"/>
    <cellStyle name="20% - Accent3 8" xfId="0"/>
    <cellStyle name="20% - Accent3 8 10" xfId="0"/>
    <cellStyle name="20% - Accent3 8 10 2" xfId="0"/>
    <cellStyle name="20% - Accent3 8 10 2 2" xfId="0"/>
    <cellStyle name="20% - Accent3 8 10 2 2 2" xfId="0"/>
    <cellStyle name="20% - Accent3 8 10 2 3" xfId="0"/>
    <cellStyle name="20% - Accent3 8 10 3" xfId="0"/>
    <cellStyle name="20% - Accent3 8 10 3 2" xfId="0"/>
    <cellStyle name="20% - Accent3 8 10 4" xfId="0"/>
    <cellStyle name="20% - Accent3 8 11" xfId="0"/>
    <cellStyle name="20% - Accent3 8 11 2" xfId="0"/>
    <cellStyle name="20% - Accent3 8 11 2 2" xfId="0"/>
    <cellStyle name="20% - Accent3 8 11 2 2 2" xfId="0"/>
    <cellStyle name="20% - Accent3 8 11 2 3" xfId="0"/>
    <cellStyle name="20% - Accent3 8 11 3" xfId="0"/>
    <cellStyle name="20% - Accent3 8 11 3 2" xfId="0"/>
    <cellStyle name="20% - Accent3 8 11 4" xfId="0"/>
    <cellStyle name="20% - Accent3 8 12" xfId="0"/>
    <cellStyle name="20% - Accent3 8 12 2" xfId="0"/>
    <cellStyle name="20% - Accent3 8 12 2 2" xfId="0"/>
    <cellStyle name="20% - Accent3 8 12 2 2 2" xfId="0"/>
    <cellStyle name="20% - Accent3 8 12 2 3" xfId="0"/>
    <cellStyle name="20% - Accent3 8 12 3" xfId="0"/>
    <cellStyle name="20% - Accent3 8 12 3 2" xfId="0"/>
    <cellStyle name="20% - Accent3 8 12 4" xfId="0"/>
    <cellStyle name="20% - Accent3 8 13" xfId="0"/>
    <cellStyle name="20% - Accent3 8 13 2" xfId="0"/>
    <cellStyle name="20% - Accent3 8 13 2 2" xfId="0"/>
    <cellStyle name="20% - Accent3 8 13 2 2 2" xfId="0"/>
    <cellStyle name="20% - Accent3 8 13 2 3" xfId="0"/>
    <cellStyle name="20% - Accent3 8 13 3" xfId="0"/>
    <cellStyle name="20% - Accent3 8 13 3 2" xfId="0"/>
    <cellStyle name="20% - Accent3 8 13 4" xfId="0"/>
    <cellStyle name="20% - Accent3 8 14" xfId="0"/>
    <cellStyle name="20% - Accent3 8 14 2" xfId="0"/>
    <cellStyle name="20% - Accent3 8 14 2 2" xfId="0"/>
    <cellStyle name="20% - Accent3 8 14 3" xfId="0"/>
    <cellStyle name="20% - Accent3 8 15" xfId="0"/>
    <cellStyle name="20% - Accent3 8 15 2" xfId="0"/>
    <cellStyle name="20% - Accent3 8 16" xfId="0"/>
    <cellStyle name="20% - Accent3 8 16 2" xfId="0"/>
    <cellStyle name="20% - Accent3 8 17" xfId="0"/>
    <cellStyle name="20% - Accent3 8 18" xfId="0"/>
    <cellStyle name="20% - Accent3 8 2" xfId="0"/>
    <cellStyle name="20% - Accent3 8 2 10" xfId="0"/>
    <cellStyle name="20% - Accent3 8 2 2" xfId="0"/>
    <cellStyle name="20% - Accent3 8 2 2 2" xfId="0"/>
    <cellStyle name="20% - Accent3 8 2 2 2 2" xfId="0"/>
    <cellStyle name="20% - Accent3 8 2 2 2 2 2" xfId="0"/>
    <cellStyle name="20% - Accent3 8 2 2 2 3" xfId="0"/>
    <cellStyle name="20% - Accent3 8 2 2 3" xfId="0"/>
    <cellStyle name="20% - Accent3 8 2 2 3 2" xfId="0"/>
    <cellStyle name="20% - Accent3 8 2 2 4" xfId="0"/>
    <cellStyle name="20% - Accent3 8 2 2 4 2" xfId="0"/>
    <cellStyle name="20% - Accent3 8 2 2 5" xfId="0"/>
    <cellStyle name="20% - Accent3 8 2 3" xfId="0"/>
    <cellStyle name="20% - Accent3 8 2 3 2" xfId="0"/>
    <cellStyle name="20% - Accent3 8 2 3 2 2" xfId="0"/>
    <cellStyle name="20% - Accent3 8 2 3 2 2 2" xfId="0"/>
    <cellStyle name="20% - Accent3 8 2 3 2 3" xfId="0"/>
    <cellStyle name="20% - Accent3 8 2 3 3" xfId="0"/>
    <cellStyle name="20% - Accent3 8 2 3 3 2" xfId="0"/>
    <cellStyle name="20% - Accent3 8 2 3 4" xfId="0"/>
    <cellStyle name="20% - Accent3 8 2 4" xfId="0"/>
    <cellStyle name="20% - Accent3 8 2 4 2" xfId="0"/>
    <cellStyle name="20% - Accent3 8 2 4 2 2" xfId="0"/>
    <cellStyle name="20% - Accent3 8 2 4 2 2 2" xfId="0"/>
    <cellStyle name="20% - Accent3 8 2 4 2 3" xfId="0"/>
    <cellStyle name="20% - Accent3 8 2 4 3" xfId="0"/>
    <cellStyle name="20% - Accent3 8 2 4 3 2" xfId="0"/>
    <cellStyle name="20% - Accent3 8 2 4 4" xfId="0"/>
    <cellStyle name="20% - Accent3 8 2 5" xfId="0"/>
    <cellStyle name="20% - Accent3 8 2 5 2" xfId="0"/>
    <cellStyle name="20% - Accent3 8 2 5 2 2" xfId="0"/>
    <cellStyle name="20% - Accent3 8 2 5 2 2 2" xfId="0"/>
    <cellStyle name="20% - Accent3 8 2 5 2 3" xfId="0"/>
    <cellStyle name="20% - Accent3 8 2 5 3" xfId="0"/>
    <cellStyle name="20% - Accent3 8 2 5 3 2" xfId="0"/>
    <cellStyle name="20% - Accent3 8 2 5 4" xfId="0"/>
    <cellStyle name="20% - Accent3 8 2 6" xfId="0"/>
    <cellStyle name="20% - Accent3 8 2 6 2" xfId="0"/>
    <cellStyle name="20% - Accent3 8 2 6 2 2" xfId="0"/>
    <cellStyle name="20% - Accent3 8 2 6 3" xfId="0"/>
    <cellStyle name="20% - Accent3 8 2 7" xfId="0"/>
    <cellStyle name="20% - Accent3 8 2 7 2" xfId="0"/>
    <cellStyle name="20% - Accent3 8 2 8" xfId="0"/>
    <cellStyle name="20% - Accent3 8 2 8 2" xfId="0"/>
    <cellStyle name="20% - Accent3 8 2 9" xfId="0"/>
    <cellStyle name="20% - Accent3 8 3" xfId="0"/>
    <cellStyle name="20% - Accent3 8 3 10" xfId="0"/>
    <cellStyle name="20% - Accent3 8 3 10 2" xfId="0"/>
    <cellStyle name="20% - Accent3 8 3 11" xfId="0"/>
    <cellStyle name="20% - Accent3 8 3 12" xfId="0"/>
    <cellStyle name="20% - Accent3 8 3 2" xfId="0"/>
    <cellStyle name="20% - Accent3 8 3 2 2" xfId="0"/>
    <cellStyle name="20% - Accent3 8 3 2 2 2" xfId="0"/>
    <cellStyle name="20% - Accent3 8 3 2 2 2 2" xfId="0"/>
    <cellStyle name="20% - Accent3 8 3 2 2 2 2 2" xfId="0"/>
    <cellStyle name="20% - Accent3 8 3 2 2 2 3" xfId="0"/>
    <cellStyle name="20% - Accent3 8 3 2 2 3" xfId="0"/>
    <cellStyle name="20% - Accent3 8 3 2 2 3 2" xfId="0"/>
    <cellStyle name="20% - Accent3 8 3 2 2 4" xfId="0"/>
    <cellStyle name="20% - Accent3 8 3 2 3" xfId="0"/>
    <cellStyle name="20% - Accent3 8 3 2 3 2" xfId="0"/>
    <cellStyle name="20% - Accent3 8 3 2 3 2 2" xfId="0"/>
    <cellStyle name="20% - Accent3 8 3 2 3 2 2 2" xfId="0"/>
    <cellStyle name="20% - Accent3 8 3 2 3 2 3" xfId="0"/>
    <cellStyle name="20% - Accent3 8 3 2 3 3" xfId="0"/>
    <cellStyle name="20% - Accent3 8 3 2 3 3 2" xfId="0"/>
    <cellStyle name="20% - Accent3 8 3 2 3 4" xfId="0"/>
    <cellStyle name="20% - Accent3 8 3 2 4" xfId="0"/>
    <cellStyle name="20% - Accent3 8 3 2 4 2" xfId="0"/>
    <cellStyle name="20% - Accent3 8 3 2 4 2 2" xfId="0"/>
    <cellStyle name="20% - Accent3 8 3 2 4 2 2 2" xfId="0"/>
    <cellStyle name="20% - Accent3 8 3 2 4 2 3" xfId="0"/>
    <cellStyle name="20% - Accent3 8 3 2 4 3" xfId="0"/>
    <cellStyle name="20% - Accent3 8 3 2 4 3 2" xfId="0"/>
    <cellStyle name="20% - Accent3 8 3 2 4 4" xfId="0"/>
    <cellStyle name="20% - Accent3 8 3 2 5" xfId="0"/>
    <cellStyle name="20% - Accent3 8 3 2 5 2" xfId="0"/>
    <cellStyle name="20% - Accent3 8 3 2 5 2 2" xfId="0"/>
    <cellStyle name="20% - Accent3 8 3 2 5 2 2 2" xfId="0"/>
    <cellStyle name="20% - Accent3 8 3 2 5 2 3" xfId="0"/>
    <cellStyle name="20% - Accent3 8 3 2 5 3" xfId="0"/>
    <cellStyle name="20% - Accent3 8 3 2 5 3 2" xfId="0"/>
    <cellStyle name="20% - Accent3 8 3 2 5 4" xfId="0"/>
    <cellStyle name="20% - Accent3 8 3 2 6" xfId="0"/>
    <cellStyle name="20% - Accent3 8 3 2 6 2" xfId="0"/>
    <cellStyle name="20% - Accent3 8 3 2 6 2 2" xfId="0"/>
    <cellStyle name="20% - Accent3 8 3 2 6 3" xfId="0"/>
    <cellStyle name="20% - Accent3 8 3 2 7" xfId="0"/>
    <cellStyle name="20% - Accent3 8 3 2 7 2" xfId="0"/>
    <cellStyle name="20% - Accent3 8 3 2 8" xfId="0"/>
    <cellStyle name="20% - Accent3 8 3 2 9" xfId="0"/>
    <cellStyle name="20% - Accent3 8 3 3" xfId="0"/>
    <cellStyle name="20% - Accent3 8 3 3 2" xfId="0"/>
    <cellStyle name="20% - Accent3 8 3 3 2 2" xfId="0"/>
    <cellStyle name="20% - Accent3 8 3 3 2 2 2" xfId="0"/>
    <cellStyle name="20% - Accent3 8 3 3 2 2 2 2" xfId="0"/>
    <cellStyle name="20% - Accent3 8 3 3 2 2 3" xfId="0"/>
    <cellStyle name="20% - Accent3 8 3 3 2 3" xfId="0"/>
    <cellStyle name="20% - Accent3 8 3 3 2 3 2" xfId="0"/>
    <cellStyle name="20% - Accent3 8 3 3 2 4" xfId="0"/>
    <cellStyle name="20% - Accent3 8 3 3 3" xfId="0"/>
    <cellStyle name="20% - Accent3 8 3 3 3 2" xfId="0"/>
    <cellStyle name="20% - Accent3 8 3 3 3 2 2" xfId="0"/>
    <cellStyle name="20% - Accent3 8 3 3 3 2 2 2" xfId="0"/>
    <cellStyle name="20% - Accent3 8 3 3 3 2 3" xfId="0"/>
    <cellStyle name="20% - Accent3 8 3 3 3 3" xfId="0"/>
    <cellStyle name="20% - Accent3 8 3 3 3 3 2" xfId="0"/>
    <cellStyle name="20% - Accent3 8 3 3 3 4" xfId="0"/>
    <cellStyle name="20% - Accent3 8 3 3 4" xfId="0"/>
    <cellStyle name="20% - Accent3 8 3 3 4 2" xfId="0"/>
    <cellStyle name="20% - Accent3 8 3 3 4 2 2" xfId="0"/>
    <cellStyle name="20% - Accent3 8 3 3 4 2 2 2" xfId="0"/>
    <cellStyle name="20% - Accent3 8 3 3 4 2 3" xfId="0"/>
    <cellStyle name="20% - Accent3 8 3 3 4 3" xfId="0"/>
    <cellStyle name="20% - Accent3 8 3 3 4 3 2" xfId="0"/>
    <cellStyle name="20% - Accent3 8 3 3 4 4" xfId="0"/>
    <cellStyle name="20% - Accent3 8 3 3 5" xfId="0"/>
    <cellStyle name="20% - Accent3 8 3 3 5 2" xfId="0"/>
    <cellStyle name="20% - Accent3 8 3 3 5 2 2" xfId="0"/>
    <cellStyle name="20% - Accent3 8 3 3 5 3" xfId="0"/>
    <cellStyle name="20% - Accent3 8 3 3 6" xfId="0"/>
    <cellStyle name="20% - Accent3 8 3 3 6 2" xfId="0"/>
    <cellStyle name="20% - Accent3 8 3 3 7" xfId="0"/>
    <cellStyle name="20% - Accent3 8 3 4" xfId="0"/>
    <cellStyle name="20% - Accent3 8 3 4 2" xfId="0"/>
    <cellStyle name="20% - Accent3 8 3 4 2 2" xfId="0"/>
    <cellStyle name="20% - Accent3 8 3 4 2 2 2" xfId="0"/>
    <cellStyle name="20% - Accent3 8 3 4 2 3" xfId="0"/>
    <cellStyle name="20% - Accent3 8 3 4 3" xfId="0"/>
    <cellStyle name="20% - Accent3 8 3 4 3 2" xfId="0"/>
    <cellStyle name="20% - Accent3 8 3 4 4" xfId="0"/>
    <cellStyle name="20% - Accent3 8 3 5" xfId="0"/>
    <cellStyle name="20% - Accent3 8 3 5 2" xfId="0"/>
    <cellStyle name="20% - Accent3 8 3 5 2 2" xfId="0"/>
    <cellStyle name="20% - Accent3 8 3 5 2 2 2" xfId="0"/>
    <cellStyle name="20% - Accent3 8 3 5 2 3" xfId="0"/>
    <cellStyle name="20% - Accent3 8 3 5 3" xfId="0"/>
    <cellStyle name="20% - Accent3 8 3 5 3 2" xfId="0"/>
    <cellStyle name="20% - Accent3 8 3 5 4" xfId="0"/>
    <cellStyle name="20% - Accent3 8 3 6" xfId="0"/>
    <cellStyle name="20% - Accent3 8 3 6 2" xfId="0"/>
    <cellStyle name="20% - Accent3 8 3 6 2 2" xfId="0"/>
    <cellStyle name="20% - Accent3 8 3 6 2 2 2" xfId="0"/>
    <cellStyle name="20% - Accent3 8 3 6 2 3" xfId="0"/>
    <cellStyle name="20% - Accent3 8 3 6 3" xfId="0"/>
    <cellStyle name="20% - Accent3 8 3 6 3 2" xfId="0"/>
    <cellStyle name="20% - Accent3 8 3 6 4" xfId="0"/>
    <cellStyle name="20% - Accent3 8 3 7" xfId="0"/>
    <cellStyle name="20% - Accent3 8 3 7 2" xfId="0"/>
    <cellStyle name="20% - Accent3 8 3 7 2 2" xfId="0"/>
    <cellStyle name="20% - Accent3 8 3 7 2 2 2" xfId="0"/>
    <cellStyle name="20% - Accent3 8 3 7 2 3" xfId="0"/>
    <cellStyle name="20% - Accent3 8 3 7 3" xfId="0"/>
    <cellStyle name="20% - Accent3 8 3 7 3 2" xfId="0"/>
    <cellStyle name="20% - Accent3 8 3 7 4" xfId="0"/>
    <cellStyle name="20% - Accent3 8 3 8" xfId="0"/>
    <cellStyle name="20% - Accent3 8 3 8 2" xfId="0"/>
    <cellStyle name="20% - Accent3 8 3 8 2 2" xfId="0"/>
    <cellStyle name="20% - Accent3 8 3 8 3" xfId="0"/>
    <cellStyle name="20% - Accent3 8 3 9" xfId="0"/>
    <cellStyle name="20% - Accent3 8 3 9 2" xfId="0"/>
    <cellStyle name="20% - Accent3 8 4" xfId="0"/>
    <cellStyle name="20% - Accent3 8 4 2" xfId="0"/>
    <cellStyle name="20% - Accent3 8 4 2 2" xfId="0"/>
    <cellStyle name="20% - Accent3 8 4 2 2 2" xfId="0"/>
    <cellStyle name="20% - Accent3 8 4 2 2 2 2" xfId="0"/>
    <cellStyle name="20% - Accent3 8 4 2 2 3" xfId="0"/>
    <cellStyle name="20% - Accent3 8 4 2 3" xfId="0"/>
    <cellStyle name="20% - Accent3 8 4 2 3 2" xfId="0"/>
    <cellStyle name="20% - Accent3 8 4 2 4" xfId="0"/>
    <cellStyle name="20% - Accent3 8 4 3" xfId="0"/>
    <cellStyle name="20% - Accent3 8 4 3 2" xfId="0"/>
    <cellStyle name="20% - Accent3 8 4 3 2 2" xfId="0"/>
    <cellStyle name="20% - Accent3 8 4 3 2 2 2" xfId="0"/>
    <cellStyle name="20% - Accent3 8 4 3 2 3" xfId="0"/>
    <cellStyle name="20% - Accent3 8 4 3 3" xfId="0"/>
    <cellStyle name="20% - Accent3 8 4 3 3 2" xfId="0"/>
    <cellStyle name="20% - Accent3 8 4 3 4" xfId="0"/>
    <cellStyle name="20% - Accent3 8 4 4" xfId="0"/>
    <cellStyle name="20% - Accent3 8 4 4 2" xfId="0"/>
    <cellStyle name="20% - Accent3 8 4 4 2 2" xfId="0"/>
    <cellStyle name="20% - Accent3 8 4 4 2 2 2" xfId="0"/>
    <cellStyle name="20% - Accent3 8 4 4 2 3" xfId="0"/>
    <cellStyle name="20% - Accent3 8 4 4 3" xfId="0"/>
    <cellStyle name="20% - Accent3 8 4 4 3 2" xfId="0"/>
    <cellStyle name="20% - Accent3 8 4 4 4" xfId="0"/>
    <cellStyle name="20% - Accent3 8 4 5" xfId="0"/>
    <cellStyle name="20% - Accent3 8 4 5 2" xfId="0"/>
    <cellStyle name="20% - Accent3 8 4 5 2 2" xfId="0"/>
    <cellStyle name="20% - Accent3 8 4 5 2 2 2" xfId="0"/>
    <cellStyle name="20% - Accent3 8 4 5 2 3" xfId="0"/>
    <cellStyle name="20% - Accent3 8 4 5 3" xfId="0"/>
    <cellStyle name="20% - Accent3 8 4 5 3 2" xfId="0"/>
    <cellStyle name="20% - Accent3 8 4 5 4" xfId="0"/>
    <cellStyle name="20% - Accent3 8 4 6" xfId="0"/>
    <cellStyle name="20% - Accent3 8 4 6 2" xfId="0"/>
    <cellStyle name="20% - Accent3 8 4 6 2 2" xfId="0"/>
    <cellStyle name="20% - Accent3 8 4 6 3" xfId="0"/>
    <cellStyle name="20% - Accent3 8 4 7" xfId="0"/>
    <cellStyle name="20% - Accent3 8 4 7 2" xfId="0"/>
    <cellStyle name="20% - Accent3 8 4 8" xfId="0"/>
    <cellStyle name="20% - Accent3 8 4 9" xfId="0"/>
    <cellStyle name="20% - Accent3 8 5" xfId="0"/>
    <cellStyle name="20% - Accent3 8 5 2" xfId="0"/>
    <cellStyle name="20% - Accent3 8 5 2 2" xfId="0"/>
    <cellStyle name="20% - Accent3 8 5 2 2 2" xfId="0"/>
    <cellStyle name="20% - Accent3 8 5 2 2 2 2" xfId="0"/>
    <cellStyle name="20% - Accent3 8 5 2 2 3" xfId="0"/>
    <cellStyle name="20% - Accent3 8 5 2 3" xfId="0"/>
    <cellStyle name="20% - Accent3 8 5 2 3 2" xfId="0"/>
    <cellStyle name="20% - Accent3 8 5 2 4" xfId="0"/>
    <cellStyle name="20% - Accent3 8 5 3" xfId="0"/>
    <cellStyle name="20% - Accent3 8 5 3 2" xfId="0"/>
    <cellStyle name="20% - Accent3 8 5 3 2 2" xfId="0"/>
    <cellStyle name="20% - Accent3 8 5 3 2 2 2" xfId="0"/>
    <cellStyle name="20% - Accent3 8 5 3 2 3" xfId="0"/>
    <cellStyle name="20% - Accent3 8 5 3 3" xfId="0"/>
    <cellStyle name="20% - Accent3 8 5 3 3 2" xfId="0"/>
    <cellStyle name="20% - Accent3 8 5 3 4" xfId="0"/>
    <cellStyle name="20% - Accent3 8 5 4" xfId="0"/>
    <cellStyle name="20% - Accent3 8 5 4 2" xfId="0"/>
    <cellStyle name="20% - Accent3 8 5 4 2 2" xfId="0"/>
    <cellStyle name="20% - Accent3 8 5 4 2 2 2" xfId="0"/>
    <cellStyle name="20% - Accent3 8 5 4 2 3" xfId="0"/>
    <cellStyle name="20% - Accent3 8 5 4 3" xfId="0"/>
    <cellStyle name="20% - Accent3 8 5 4 3 2" xfId="0"/>
    <cellStyle name="20% - Accent3 8 5 4 4" xfId="0"/>
    <cellStyle name="20% - Accent3 8 5 5" xfId="0"/>
    <cellStyle name="20% - Accent3 8 5 5 2" xfId="0"/>
    <cellStyle name="20% - Accent3 8 5 5 2 2" xfId="0"/>
    <cellStyle name="20% - Accent3 8 5 5 2 2 2" xfId="0"/>
    <cellStyle name="20% - Accent3 8 5 5 2 3" xfId="0"/>
    <cellStyle name="20% - Accent3 8 5 5 3" xfId="0"/>
    <cellStyle name="20% - Accent3 8 5 5 3 2" xfId="0"/>
    <cellStyle name="20% - Accent3 8 5 5 4" xfId="0"/>
    <cellStyle name="20% - Accent3 8 5 6" xfId="0"/>
    <cellStyle name="20% - Accent3 8 5 6 2" xfId="0"/>
    <cellStyle name="20% - Accent3 8 5 6 2 2" xfId="0"/>
    <cellStyle name="20% - Accent3 8 5 6 3" xfId="0"/>
    <cellStyle name="20% - Accent3 8 5 7" xfId="0"/>
    <cellStyle name="20% - Accent3 8 5 7 2" xfId="0"/>
    <cellStyle name="20% - Accent3 8 5 8" xfId="0"/>
    <cellStyle name="20% - Accent3 8 5 9" xfId="0"/>
    <cellStyle name="20% - Accent3 8 6" xfId="0"/>
    <cellStyle name="20% - Accent3 8 6 2" xfId="0"/>
    <cellStyle name="20% - Accent3 8 6 2 2" xfId="0"/>
    <cellStyle name="20% - Accent3 8 6 2 2 2" xfId="0"/>
    <cellStyle name="20% - Accent3 8 6 2 2 2 2" xfId="0"/>
    <cellStyle name="20% - Accent3 8 6 2 2 3" xfId="0"/>
    <cellStyle name="20% - Accent3 8 6 2 3" xfId="0"/>
    <cellStyle name="20% - Accent3 8 6 2 3 2" xfId="0"/>
    <cellStyle name="20% - Accent3 8 6 2 4" xfId="0"/>
    <cellStyle name="20% - Accent3 8 6 3" xfId="0"/>
    <cellStyle name="20% - Accent3 8 6 3 2" xfId="0"/>
    <cellStyle name="20% - Accent3 8 6 3 2 2" xfId="0"/>
    <cellStyle name="20% - Accent3 8 6 3 2 2 2" xfId="0"/>
    <cellStyle name="20% - Accent3 8 6 3 2 3" xfId="0"/>
    <cellStyle name="20% - Accent3 8 6 3 3" xfId="0"/>
    <cellStyle name="20% - Accent3 8 6 3 3 2" xfId="0"/>
    <cellStyle name="20% - Accent3 8 6 3 4" xfId="0"/>
    <cellStyle name="20% - Accent3 8 6 4" xfId="0"/>
    <cellStyle name="20% - Accent3 8 6 4 2" xfId="0"/>
    <cellStyle name="20% - Accent3 8 6 4 2 2" xfId="0"/>
    <cellStyle name="20% - Accent3 8 6 4 2 2 2" xfId="0"/>
    <cellStyle name="20% - Accent3 8 6 4 2 3" xfId="0"/>
    <cellStyle name="20% - Accent3 8 6 4 3" xfId="0"/>
    <cellStyle name="20% - Accent3 8 6 4 3 2" xfId="0"/>
    <cellStyle name="20% - Accent3 8 6 4 4" xfId="0"/>
    <cellStyle name="20% - Accent3 8 6 5" xfId="0"/>
    <cellStyle name="20% - Accent3 8 6 5 2" xfId="0"/>
    <cellStyle name="20% - Accent3 8 6 5 2 2" xfId="0"/>
    <cellStyle name="20% - Accent3 8 6 5 2 2 2" xfId="0"/>
    <cellStyle name="20% - Accent3 8 6 5 2 3" xfId="0"/>
    <cellStyle name="20% - Accent3 8 6 5 3" xfId="0"/>
    <cellStyle name="20% - Accent3 8 6 5 3 2" xfId="0"/>
    <cellStyle name="20% - Accent3 8 6 5 4" xfId="0"/>
    <cellStyle name="20% - Accent3 8 6 6" xfId="0"/>
    <cellStyle name="20% - Accent3 8 6 6 2" xfId="0"/>
    <cellStyle name="20% - Accent3 8 6 6 2 2" xfId="0"/>
    <cellStyle name="20% - Accent3 8 6 6 3" xfId="0"/>
    <cellStyle name="20% - Accent3 8 6 7" xfId="0"/>
    <cellStyle name="20% - Accent3 8 6 7 2" xfId="0"/>
    <cellStyle name="20% - Accent3 8 6 8" xfId="0"/>
    <cellStyle name="20% - Accent3 8 6 9" xfId="0"/>
    <cellStyle name="20% - Accent3 8 7" xfId="0"/>
    <cellStyle name="20% - Accent3 8 7 10" xfId="0"/>
    <cellStyle name="20% - Accent3 8 7 2" xfId="0"/>
    <cellStyle name="20% - Accent3 8 7 2 2" xfId="0"/>
    <cellStyle name="20% - Accent3 8 7 2 2 2" xfId="0"/>
    <cellStyle name="20% - Accent3 8 7 2 2 2 2" xfId="0"/>
    <cellStyle name="20% - Accent3 8 7 2 2 3" xfId="0"/>
    <cellStyle name="20% - Accent3 8 7 2 3" xfId="0"/>
    <cellStyle name="20% - Accent3 8 7 2 3 2" xfId="0"/>
    <cellStyle name="20% - Accent3 8 7 2 4" xfId="0"/>
    <cellStyle name="20% - Accent3 8 7 3" xfId="0"/>
    <cellStyle name="20% - Accent3 8 7 3 2" xfId="0"/>
    <cellStyle name="20% - Accent3 8 7 3 2 2" xfId="0"/>
    <cellStyle name="20% - Accent3 8 7 3 2 2 2" xfId="0"/>
    <cellStyle name="20% - Accent3 8 7 3 2 3" xfId="0"/>
    <cellStyle name="20% - Accent3 8 7 3 3" xfId="0"/>
    <cellStyle name="20% - Accent3 8 7 3 3 2" xfId="0"/>
    <cellStyle name="20% - Accent3 8 7 3 4" xfId="0"/>
    <cellStyle name="20% - Accent3 8 7 4" xfId="0"/>
    <cellStyle name="20% - Accent3 8 7 4 2" xfId="0"/>
    <cellStyle name="20% - Accent3 8 7 4 2 2" xfId="0"/>
    <cellStyle name="20% - Accent3 8 7 4 2 2 2" xfId="0"/>
    <cellStyle name="20% - Accent3 8 7 4 2 3" xfId="0"/>
    <cellStyle name="20% - Accent3 8 7 4 3" xfId="0"/>
    <cellStyle name="20% - Accent3 8 7 4 3 2" xfId="0"/>
    <cellStyle name="20% - Accent3 8 7 4 4" xfId="0"/>
    <cellStyle name="20% - Accent3 8 7 5" xfId="0"/>
    <cellStyle name="20% - Accent3 8 7 5 2" xfId="0"/>
    <cellStyle name="20% - Accent3 8 7 5 2 2" xfId="0"/>
    <cellStyle name="20% - Accent3 8 7 5 2 2 2" xfId="0"/>
    <cellStyle name="20% - Accent3 8 7 5 2 3" xfId="0"/>
    <cellStyle name="20% - Accent3 8 7 5 3" xfId="0"/>
    <cellStyle name="20% - Accent3 8 7 5 3 2" xfId="0"/>
    <cellStyle name="20% - Accent3 8 7 5 4" xfId="0"/>
    <cellStyle name="20% - Accent3 8 7 6" xfId="0"/>
    <cellStyle name="20% - Accent3 8 7 6 2" xfId="0"/>
    <cellStyle name="20% - Accent3 8 7 6 2 2" xfId="0"/>
    <cellStyle name="20% - Accent3 8 7 6 2 2 2" xfId="0"/>
    <cellStyle name="20% - Accent3 8 7 6 2 3" xfId="0"/>
    <cellStyle name="20% - Accent3 8 7 6 3" xfId="0"/>
    <cellStyle name="20% - Accent3 8 7 6 3 2" xfId="0"/>
    <cellStyle name="20% - Accent3 8 7 6 4" xfId="0"/>
    <cellStyle name="20% - Accent3 8 7 7" xfId="0"/>
    <cellStyle name="20% - Accent3 8 7 7 2" xfId="0"/>
    <cellStyle name="20% - Accent3 8 7 7 2 2" xfId="0"/>
    <cellStyle name="20% - Accent3 8 7 7 3" xfId="0"/>
    <cellStyle name="20% - Accent3 8 7 8" xfId="0"/>
    <cellStyle name="20% - Accent3 8 7 8 2" xfId="0"/>
    <cellStyle name="20% - Accent3 8 7 9" xfId="0"/>
    <cellStyle name="20% - Accent3 8 8" xfId="0"/>
    <cellStyle name="20% - Accent3 8 8 2" xfId="0"/>
    <cellStyle name="20% - Accent3 8 8 2 2" xfId="0"/>
    <cellStyle name="20% - Accent3 8 8 2 2 2" xfId="0"/>
    <cellStyle name="20% - Accent3 8 8 2 3" xfId="0"/>
    <cellStyle name="20% - Accent3 8 8 3" xfId="0"/>
    <cellStyle name="20% - Accent3 8 8 3 2" xfId="0"/>
    <cellStyle name="20% - Accent3 8 8 4" xfId="0"/>
    <cellStyle name="20% - Accent3 8 9" xfId="0"/>
    <cellStyle name="20% - Accent3 8 9 2" xfId="0"/>
    <cellStyle name="20% - Accent3 8 9 2 2" xfId="0"/>
    <cellStyle name="20% - Accent3 8 9 2 2 2" xfId="0"/>
    <cellStyle name="20% - Accent3 8 9 2 3" xfId="0"/>
    <cellStyle name="20% - Accent3 8 9 3" xfId="0"/>
    <cellStyle name="20% - Accent3 8 9 3 2" xfId="0"/>
    <cellStyle name="20% - Accent3 8 9 4" xfId="0"/>
    <cellStyle name="20% - Accent3 9" xfId="0"/>
    <cellStyle name="20% - Accent3 9 10" xfId="0"/>
    <cellStyle name="20% - Accent3 9 10 2" xfId="0"/>
    <cellStyle name="20% - Accent3 9 10 2 2" xfId="0"/>
    <cellStyle name="20% - Accent3 9 10 2 2 2" xfId="0"/>
    <cellStyle name="20% - Accent3 9 10 2 3" xfId="0"/>
    <cellStyle name="20% - Accent3 9 10 3" xfId="0"/>
    <cellStyle name="20% - Accent3 9 10 3 2" xfId="0"/>
    <cellStyle name="20% - Accent3 9 10 4" xfId="0"/>
    <cellStyle name="20% - Accent3 9 11" xfId="0"/>
    <cellStyle name="20% - Accent3 9 11 2" xfId="0"/>
    <cellStyle name="20% - Accent3 9 11 2 2" xfId="0"/>
    <cellStyle name="20% - Accent3 9 11 2 2 2" xfId="0"/>
    <cellStyle name="20% - Accent3 9 11 2 3" xfId="0"/>
    <cellStyle name="20% - Accent3 9 11 3" xfId="0"/>
    <cellStyle name="20% - Accent3 9 11 3 2" xfId="0"/>
    <cellStyle name="20% - Accent3 9 11 4" xfId="0"/>
    <cellStyle name="20% - Accent3 9 12" xfId="0"/>
    <cellStyle name="20% - Accent3 9 12 2" xfId="0"/>
    <cellStyle name="20% - Accent3 9 12 2 2" xfId="0"/>
    <cellStyle name="20% - Accent3 9 12 2 2 2" xfId="0"/>
    <cellStyle name="20% - Accent3 9 12 2 3" xfId="0"/>
    <cellStyle name="20% - Accent3 9 12 3" xfId="0"/>
    <cellStyle name="20% - Accent3 9 12 3 2" xfId="0"/>
    <cellStyle name="20% - Accent3 9 12 4" xfId="0"/>
    <cellStyle name="20% - Accent3 9 13" xfId="0"/>
    <cellStyle name="20% - Accent3 9 13 2" xfId="0"/>
    <cellStyle name="20% - Accent3 9 13 2 2" xfId="0"/>
    <cellStyle name="20% - Accent3 9 13 2 2 2" xfId="0"/>
    <cellStyle name="20% - Accent3 9 13 2 3" xfId="0"/>
    <cellStyle name="20% - Accent3 9 13 3" xfId="0"/>
    <cellStyle name="20% - Accent3 9 13 3 2" xfId="0"/>
    <cellStyle name="20% - Accent3 9 13 4" xfId="0"/>
    <cellStyle name="20% - Accent3 9 14" xfId="0"/>
    <cellStyle name="20% - Accent3 9 14 2" xfId="0"/>
    <cellStyle name="20% - Accent3 9 14 2 2" xfId="0"/>
    <cellStyle name="20% - Accent3 9 14 3" xfId="0"/>
    <cellStyle name="20% - Accent3 9 15" xfId="0"/>
    <cellStyle name="20% - Accent3 9 15 2" xfId="0"/>
    <cellStyle name="20% - Accent3 9 16" xfId="0"/>
    <cellStyle name="20% - Accent3 9 16 2" xfId="0"/>
    <cellStyle name="20% - Accent3 9 17" xfId="0"/>
    <cellStyle name="20% - Accent3 9 18" xfId="0"/>
    <cellStyle name="20% - Accent3 9 2" xfId="0"/>
    <cellStyle name="20% - Accent3 9 2 10" xfId="0"/>
    <cellStyle name="20% - Accent3 9 2 2" xfId="0"/>
    <cellStyle name="20% - Accent3 9 2 2 2" xfId="0"/>
    <cellStyle name="20% - Accent3 9 2 2 2 2" xfId="0"/>
    <cellStyle name="20% - Accent3 9 2 2 2 2 2" xfId="0"/>
    <cellStyle name="20% - Accent3 9 2 2 2 3" xfId="0"/>
    <cellStyle name="20% - Accent3 9 2 2 3" xfId="0"/>
    <cellStyle name="20% - Accent3 9 2 2 3 2" xfId="0"/>
    <cellStyle name="20% - Accent3 9 2 2 4" xfId="0"/>
    <cellStyle name="20% - Accent3 9 2 3" xfId="0"/>
    <cellStyle name="20% - Accent3 9 2 3 2" xfId="0"/>
    <cellStyle name="20% - Accent3 9 2 3 2 2" xfId="0"/>
    <cellStyle name="20% - Accent3 9 2 3 2 2 2" xfId="0"/>
    <cellStyle name="20% - Accent3 9 2 3 2 3" xfId="0"/>
    <cellStyle name="20% - Accent3 9 2 3 3" xfId="0"/>
    <cellStyle name="20% - Accent3 9 2 3 3 2" xfId="0"/>
    <cellStyle name="20% - Accent3 9 2 3 4" xfId="0"/>
    <cellStyle name="20% - Accent3 9 2 4" xfId="0"/>
    <cellStyle name="20% - Accent3 9 2 4 2" xfId="0"/>
    <cellStyle name="20% - Accent3 9 2 4 2 2" xfId="0"/>
    <cellStyle name="20% - Accent3 9 2 4 2 2 2" xfId="0"/>
    <cellStyle name="20% - Accent3 9 2 4 2 3" xfId="0"/>
    <cellStyle name="20% - Accent3 9 2 4 3" xfId="0"/>
    <cellStyle name="20% - Accent3 9 2 4 3 2" xfId="0"/>
    <cellStyle name="20% - Accent3 9 2 4 4" xfId="0"/>
    <cellStyle name="20% - Accent3 9 2 5" xfId="0"/>
    <cellStyle name="20% - Accent3 9 2 5 2" xfId="0"/>
    <cellStyle name="20% - Accent3 9 2 5 2 2" xfId="0"/>
    <cellStyle name="20% - Accent3 9 2 5 2 2 2" xfId="0"/>
    <cellStyle name="20% - Accent3 9 2 5 2 3" xfId="0"/>
    <cellStyle name="20% - Accent3 9 2 5 3" xfId="0"/>
    <cellStyle name="20% - Accent3 9 2 5 3 2" xfId="0"/>
    <cellStyle name="20% - Accent3 9 2 5 4" xfId="0"/>
    <cellStyle name="20% - Accent3 9 2 6" xfId="0"/>
    <cellStyle name="20% - Accent3 9 2 6 2" xfId="0"/>
    <cellStyle name="20% - Accent3 9 2 6 2 2" xfId="0"/>
    <cellStyle name="20% - Accent3 9 2 6 3" xfId="0"/>
    <cellStyle name="20% - Accent3 9 2 7" xfId="0"/>
    <cellStyle name="20% - Accent3 9 2 7 2" xfId="0"/>
    <cellStyle name="20% - Accent3 9 2 8" xfId="0"/>
    <cellStyle name="20% - Accent3 9 2 8 2" xfId="0"/>
    <cellStyle name="20% - Accent3 9 2 9" xfId="0"/>
    <cellStyle name="20% - Accent3 9 3" xfId="0"/>
    <cellStyle name="20% - Accent3 9 3 10" xfId="0"/>
    <cellStyle name="20% - Accent3 9 3 11" xfId="0"/>
    <cellStyle name="20% - Accent3 9 3 2" xfId="0"/>
    <cellStyle name="20% - Accent3 9 3 2 2" xfId="0"/>
    <cellStyle name="20% - Accent3 9 3 2 2 2" xfId="0"/>
    <cellStyle name="20% - Accent3 9 3 2 2 2 2" xfId="0"/>
    <cellStyle name="20% - Accent3 9 3 2 2 2 2 2" xfId="0"/>
    <cellStyle name="20% - Accent3 9 3 2 2 2 3" xfId="0"/>
    <cellStyle name="20% - Accent3 9 3 2 2 3" xfId="0"/>
    <cellStyle name="20% - Accent3 9 3 2 2 3 2" xfId="0"/>
    <cellStyle name="20% - Accent3 9 3 2 2 4" xfId="0"/>
    <cellStyle name="20% - Accent3 9 3 2 3" xfId="0"/>
    <cellStyle name="20% - Accent3 9 3 2 3 2" xfId="0"/>
    <cellStyle name="20% - Accent3 9 3 2 3 2 2" xfId="0"/>
    <cellStyle name="20% - Accent3 9 3 2 3 2 2 2" xfId="0"/>
    <cellStyle name="20% - Accent3 9 3 2 3 2 3" xfId="0"/>
    <cellStyle name="20% - Accent3 9 3 2 3 3" xfId="0"/>
    <cellStyle name="20% - Accent3 9 3 2 3 3 2" xfId="0"/>
    <cellStyle name="20% - Accent3 9 3 2 3 4" xfId="0"/>
    <cellStyle name="20% - Accent3 9 3 2 4" xfId="0"/>
    <cellStyle name="20% - Accent3 9 3 2 4 2" xfId="0"/>
    <cellStyle name="20% - Accent3 9 3 2 4 2 2" xfId="0"/>
    <cellStyle name="20% - Accent3 9 3 2 4 2 2 2" xfId="0"/>
    <cellStyle name="20% - Accent3 9 3 2 4 2 3" xfId="0"/>
    <cellStyle name="20% - Accent3 9 3 2 4 3" xfId="0"/>
    <cellStyle name="20% - Accent3 9 3 2 4 3 2" xfId="0"/>
    <cellStyle name="20% - Accent3 9 3 2 4 4" xfId="0"/>
    <cellStyle name="20% - Accent3 9 3 2 5" xfId="0"/>
    <cellStyle name="20% - Accent3 9 3 2 5 2" xfId="0"/>
    <cellStyle name="20% - Accent3 9 3 2 5 2 2" xfId="0"/>
    <cellStyle name="20% - Accent3 9 3 2 5 2 2 2" xfId="0"/>
    <cellStyle name="20% - Accent3 9 3 2 5 2 3" xfId="0"/>
    <cellStyle name="20% - Accent3 9 3 2 5 3" xfId="0"/>
    <cellStyle name="20% - Accent3 9 3 2 5 3 2" xfId="0"/>
    <cellStyle name="20% - Accent3 9 3 2 5 4" xfId="0"/>
    <cellStyle name="20% - Accent3 9 3 2 6" xfId="0"/>
    <cellStyle name="20% - Accent3 9 3 2 6 2" xfId="0"/>
    <cellStyle name="20% - Accent3 9 3 2 6 2 2" xfId="0"/>
    <cellStyle name="20% - Accent3 9 3 2 6 3" xfId="0"/>
    <cellStyle name="20% - Accent3 9 3 2 7" xfId="0"/>
    <cellStyle name="20% - Accent3 9 3 2 7 2" xfId="0"/>
    <cellStyle name="20% - Accent3 9 3 2 8" xfId="0"/>
    <cellStyle name="20% - Accent3 9 3 2 9" xfId="0"/>
    <cellStyle name="20% - Accent3 9 3 3" xfId="0"/>
    <cellStyle name="20% - Accent3 9 3 3 2" xfId="0"/>
    <cellStyle name="20% - Accent3 9 3 3 2 2" xfId="0"/>
    <cellStyle name="20% - Accent3 9 3 3 2 2 2" xfId="0"/>
    <cellStyle name="20% - Accent3 9 3 3 2 2 2 2" xfId="0"/>
    <cellStyle name="20% - Accent3 9 3 3 2 2 3" xfId="0"/>
    <cellStyle name="20% - Accent3 9 3 3 2 3" xfId="0"/>
    <cellStyle name="20% - Accent3 9 3 3 2 3 2" xfId="0"/>
    <cellStyle name="20% - Accent3 9 3 3 2 4" xfId="0"/>
    <cellStyle name="20% - Accent3 9 3 3 3" xfId="0"/>
    <cellStyle name="20% - Accent3 9 3 3 3 2" xfId="0"/>
    <cellStyle name="20% - Accent3 9 3 3 3 2 2" xfId="0"/>
    <cellStyle name="20% - Accent3 9 3 3 3 2 2 2" xfId="0"/>
    <cellStyle name="20% - Accent3 9 3 3 3 2 3" xfId="0"/>
    <cellStyle name="20% - Accent3 9 3 3 3 3" xfId="0"/>
    <cellStyle name="20% - Accent3 9 3 3 3 3 2" xfId="0"/>
    <cellStyle name="20% - Accent3 9 3 3 3 4" xfId="0"/>
    <cellStyle name="20% - Accent3 9 3 3 4" xfId="0"/>
    <cellStyle name="20% - Accent3 9 3 3 4 2" xfId="0"/>
    <cellStyle name="20% - Accent3 9 3 3 4 2 2" xfId="0"/>
    <cellStyle name="20% - Accent3 9 3 3 4 2 2 2" xfId="0"/>
    <cellStyle name="20% - Accent3 9 3 3 4 2 3" xfId="0"/>
    <cellStyle name="20% - Accent3 9 3 3 4 3" xfId="0"/>
    <cellStyle name="20% - Accent3 9 3 3 4 3 2" xfId="0"/>
    <cellStyle name="20% - Accent3 9 3 3 4 4" xfId="0"/>
    <cellStyle name="20% - Accent3 9 3 3 5" xfId="0"/>
    <cellStyle name="20% - Accent3 9 3 3 5 2" xfId="0"/>
    <cellStyle name="20% - Accent3 9 3 3 5 2 2" xfId="0"/>
    <cellStyle name="20% - Accent3 9 3 3 5 3" xfId="0"/>
    <cellStyle name="20% - Accent3 9 3 3 6" xfId="0"/>
    <cellStyle name="20% - Accent3 9 3 3 6 2" xfId="0"/>
    <cellStyle name="20% - Accent3 9 3 3 7" xfId="0"/>
    <cellStyle name="20% - Accent3 9 3 4" xfId="0"/>
    <cellStyle name="20% - Accent3 9 3 4 2" xfId="0"/>
    <cellStyle name="20% - Accent3 9 3 4 2 2" xfId="0"/>
    <cellStyle name="20% - Accent3 9 3 4 2 2 2" xfId="0"/>
    <cellStyle name="20% - Accent3 9 3 4 2 3" xfId="0"/>
    <cellStyle name="20% - Accent3 9 3 4 3" xfId="0"/>
    <cellStyle name="20% - Accent3 9 3 4 3 2" xfId="0"/>
    <cellStyle name="20% - Accent3 9 3 4 4" xfId="0"/>
    <cellStyle name="20% - Accent3 9 3 5" xfId="0"/>
    <cellStyle name="20% - Accent3 9 3 5 2" xfId="0"/>
    <cellStyle name="20% - Accent3 9 3 5 2 2" xfId="0"/>
    <cellStyle name="20% - Accent3 9 3 5 2 2 2" xfId="0"/>
    <cellStyle name="20% - Accent3 9 3 5 2 3" xfId="0"/>
    <cellStyle name="20% - Accent3 9 3 5 3" xfId="0"/>
    <cellStyle name="20% - Accent3 9 3 5 3 2" xfId="0"/>
    <cellStyle name="20% - Accent3 9 3 5 4" xfId="0"/>
    <cellStyle name="20% - Accent3 9 3 6" xfId="0"/>
    <cellStyle name="20% - Accent3 9 3 6 2" xfId="0"/>
    <cellStyle name="20% - Accent3 9 3 6 2 2" xfId="0"/>
    <cellStyle name="20% - Accent3 9 3 6 2 2 2" xfId="0"/>
    <cellStyle name="20% - Accent3 9 3 6 2 3" xfId="0"/>
    <cellStyle name="20% - Accent3 9 3 6 3" xfId="0"/>
    <cellStyle name="20% - Accent3 9 3 6 3 2" xfId="0"/>
    <cellStyle name="20% - Accent3 9 3 6 4" xfId="0"/>
    <cellStyle name="20% - Accent3 9 3 7" xfId="0"/>
    <cellStyle name="20% - Accent3 9 3 7 2" xfId="0"/>
    <cellStyle name="20% - Accent3 9 3 7 2 2" xfId="0"/>
    <cellStyle name="20% - Accent3 9 3 7 2 2 2" xfId="0"/>
    <cellStyle name="20% - Accent3 9 3 7 2 3" xfId="0"/>
    <cellStyle name="20% - Accent3 9 3 7 3" xfId="0"/>
    <cellStyle name="20% - Accent3 9 3 7 3 2" xfId="0"/>
    <cellStyle name="20% - Accent3 9 3 7 4" xfId="0"/>
    <cellStyle name="20% - Accent3 9 3 8" xfId="0"/>
    <cellStyle name="20% - Accent3 9 3 8 2" xfId="0"/>
    <cellStyle name="20% - Accent3 9 3 8 2 2" xfId="0"/>
    <cellStyle name="20% - Accent3 9 3 8 3" xfId="0"/>
    <cellStyle name="20% - Accent3 9 3 9" xfId="0"/>
    <cellStyle name="20% - Accent3 9 3 9 2" xfId="0"/>
    <cellStyle name="20% - Accent3 9 4" xfId="0"/>
    <cellStyle name="20% - Accent3 9 4 2" xfId="0"/>
    <cellStyle name="20% - Accent3 9 4 2 2" xfId="0"/>
    <cellStyle name="20% - Accent3 9 4 2 2 2" xfId="0"/>
    <cellStyle name="20% - Accent3 9 4 2 2 2 2" xfId="0"/>
    <cellStyle name="20% - Accent3 9 4 2 2 3" xfId="0"/>
    <cellStyle name="20% - Accent3 9 4 2 3" xfId="0"/>
    <cellStyle name="20% - Accent3 9 4 2 3 2" xfId="0"/>
    <cellStyle name="20% - Accent3 9 4 2 4" xfId="0"/>
    <cellStyle name="20% - Accent3 9 4 3" xfId="0"/>
    <cellStyle name="20% - Accent3 9 4 3 2" xfId="0"/>
    <cellStyle name="20% - Accent3 9 4 3 2 2" xfId="0"/>
    <cellStyle name="20% - Accent3 9 4 3 2 2 2" xfId="0"/>
    <cellStyle name="20% - Accent3 9 4 3 2 3" xfId="0"/>
    <cellStyle name="20% - Accent3 9 4 3 3" xfId="0"/>
    <cellStyle name="20% - Accent3 9 4 3 3 2" xfId="0"/>
    <cellStyle name="20% - Accent3 9 4 3 4" xfId="0"/>
    <cellStyle name="20% - Accent3 9 4 4" xfId="0"/>
    <cellStyle name="20% - Accent3 9 4 4 2" xfId="0"/>
    <cellStyle name="20% - Accent3 9 4 4 2 2" xfId="0"/>
    <cellStyle name="20% - Accent3 9 4 4 2 2 2" xfId="0"/>
    <cellStyle name="20% - Accent3 9 4 4 2 3" xfId="0"/>
    <cellStyle name="20% - Accent3 9 4 4 3" xfId="0"/>
    <cellStyle name="20% - Accent3 9 4 4 3 2" xfId="0"/>
    <cellStyle name="20% - Accent3 9 4 4 4" xfId="0"/>
    <cellStyle name="20% - Accent3 9 4 5" xfId="0"/>
    <cellStyle name="20% - Accent3 9 4 5 2" xfId="0"/>
    <cellStyle name="20% - Accent3 9 4 5 2 2" xfId="0"/>
    <cellStyle name="20% - Accent3 9 4 5 2 2 2" xfId="0"/>
    <cellStyle name="20% - Accent3 9 4 5 2 3" xfId="0"/>
    <cellStyle name="20% - Accent3 9 4 5 3" xfId="0"/>
    <cellStyle name="20% - Accent3 9 4 5 3 2" xfId="0"/>
    <cellStyle name="20% - Accent3 9 4 5 4" xfId="0"/>
    <cellStyle name="20% - Accent3 9 4 6" xfId="0"/>
    <cellStyle name="20% - Accent3 9 4 6 2" xfId="0"/>
    <cellStyle name="20% - Accent3 9 4 6 2 2" xfId="0"/>
    <cellStyle name="20% - Accent3 9 4 6 3" xfId="0"/>
    <cellStyle name="20% - Accent3 9 4 7" xfId="0"/>
    <cellStyle name="20% - Accent3 9 4 7 2" xfId="0"/>
    <cellStyle name="20% - Accent3 9 4 8" xfId="0"/>
    <cellStyle name="20% - Accent3 9 4 9" xfId="0"/>
    <cellStyle name="20% - Accent3 9 5" xfId="0"/>
    <cellStyle name="20% - Accent3 9 5 2" xfId="0"/>
    <cellStyle name="20% - Accent3 9 5 2 2" xfId="0"/>
    <cellStyle name="20% - Accent3 9 5 2 2 2" xfId="0"/>
    <cellStyle name="20% - Accent3 9 5 2 2 2 2" xfId="0"/>
    <cellStyle name="20% - Accent3 9 5 2 2 3" xfId="0"/>
    <cellStyle name="20% - Accent3 9 5 2 3" xfId="0"/>
    <cellStyle name="20% - Accent3 9 5 2 3 2" xfId="0"/>
    <cellStyle name="20% - Accent3 9 5 2 4" xfId="0"/>
    <cellStyle name="20% - Accent3 9 5 3" xfId="0"/>
    <cellStyle name="20% - Accent3 9 5 3 2" xfId="0"/>
    <cellStyle name="20% - Accent3 9 5 3 2 2" xfId="0"/>
    <cellStyle name="20% - Accent3 9 5 3 2 2 2" xfId="0"/>
    <cellStyle name="20% - Accent3 9 5 3 2 3" xfId="0"/>
    <cellStyle name="20% - Accent3 9 5 3 3" xfId="0"/>
    <cellStyle name="20% - Accent3 9 5 3 3 2" xfId="0"/>
    <cellStyle name="20% - Accent3 9 5 3 4" xfId="0"/>
    <cellStyle name="20% - Accent3 9 5 4" xfId="0"/>
    <cellStyle name="20% - Accent3 9 5 4 2" xfId="0"/>
    <cellStyle name="20% - Accent3 9 5 4 2 2" xfId="0"/>
    <cellStyle name="20% - Accent3 9 5 4 2 2 2" xfId="0"/>
    <cellStyle name="20% - Accent3 9 5 4 2 3" xfId="0"/>
    <cellStyle name="20% - Accent3 9 5 4 3" xfId="0"/>
    <cellStyle name="20% - Accent3 9 5 4 3 2" xfId="0"/>
    <cellStyle name="20% - Accent3 9 5 4 4" xfId="0"/>
    <cellStyle name="20% - Accent3 9 5 5" xfId="0"/>
    <cellStyle name="20% - Accent3 9 5 5 2" xfId="0"/>
    <cellStyle name="20% - Accent3 9 5 5 2 2" xfId="0"/>
    <cellStyle name="20% - Accent3 9 5 5 2 2 2" xfId="0"/>
    <cellStyle name="20% - Accent3 9 5 5 2 3" xfId="0"/>
    <cellStyle name="20% - Accent3 9 5 5 3" xfId="0"/>
    <cellStyle name="20% - Accent3 9 5 5 3 2" xfId="0"/>
    <cellStyle name="20% - Accent3 9 5 5 4" xfId="0"/>
    <cellStyle name="20% - Accent3 9 5 6" xfId="0"/>
    <cellStyle name="20% - Accent3 9 5 6 2" xfId="0"/>
    <cellStyle name="20% - Accent3 9 5 6 2 2" xfId="0"/>
    <cellStyle name="20% - Accent3 9 5 6 3" xfId="0"/>
    <cellStyle name="20% - Accent3 9 5 7" xfId="0"/>
    <cellStyle name="20% - Accent3 9 5 7 2" xfId="0"/>
    <cellStyle name="20% - Accent3 9 5 8" xfId="0"/>
    <cellStyle name="20% - Accent3 9 5 9" xfId="0"/>
    <cellStyle name="20% - Accent3 9 6" xfId="0"/>
    <cellStyle name="20% - Accent3 9 6 2" xfId="0"/>
    <cellStyle name="20% - Accent3 9 6 2 2" xfId="0"/>
    <cellStyle name="20% - Accent3 9 6 2 2 2" xfId="0"/>
    <cellStyle name="20% - Accent3 9 6 2 2 2 2" xfId="0"/>
    <cellStyle name="20% - Accent3 9 6 2 2 3" xfId="0"/>
    <cellStyle name="20% - Accent3 9 6 2 3" xfId="0"/>
    <cellStyle name="20% - Accent3 9 6 2 3 2" xfId="0"/>
    <cellStyle name="20% - Accent3 9 6 2 4" xfId="0"/>
    <cellStyle name="20% - Accent3 9 6 3" xfId="0"/>
    <cellStyle name="20% - Accent3 9 6 3 2" xfId="0"/>
    <cellStyle name="20% - Accent3 9 6 3 2 2" xfId="0"/>
    <cellStyle name="20% - Accent3 9 6 3 2 2 2" xfId="0"/>
    <cellStyle name="20% - Accent3 9 6 3 2 3" xfId="0"/>
    <cellStyle name="20% - Accent3 9 6 3 3" xfId="0"/>
    <cellStyle name="20% - Accent3 9 6 3 3 2" xfId="0"/>
    <cellStyle name="20% - Accent3 9 6 3 4" xfId="0"/>
    <cellStyle name="20% - Accent3 9 6 4" xfId="0"/>
    <cellStyle name="20% - Accent3 9 6 4 2" xfId="0"/>
    <cellStyle name="20% - Accent3 9 6 4 2 2" xfId="0"/>
    <cellStyle name="20% - Accent3 9 6 4 2 2 2" xfId="0"/>
    <cellStyle name="20% - Accent3 9 6 4 2 3" xfId="0"/>
    <cellStyle name="20% - Accent3 9 6 4 3" xfId="0"/>
    <cellStyle name="20% - Accent3 9 6 4 3 2" xfId="0"/>
    <cellStyle name="20% - Accent3 9 6 4 4" xfId="0"/>
    <cellStyle name="20% - Accent3 9 6 5" xfId="0"/>
    <cellStyle name="20% - Accent3 9 6 5 2" xfId="0"/>
    <cellStyle name="20% - Accent3 9 6 5 2 2" xfId="0"/>
    <cellStyle name="20% - Accent3 9 6 5 2 2 2" xfId="0"/>
    <cellStyle name="20% - Accent3 9 6 5 2 3" xfId="0"/>
    <cellStyle name="20% - Accent3 9 6 5 3" xfId="0"/>
    <cellStyle name="20% - Accent3 9 6 5 3 2" xfId="0"/>
    <cellStyle name="20% - Accent3 9 6 5 4" xfId="0"/>
    <cellStyle name="20% - Accent3 9 6 6" xfId="0"/>
    <cellStyle name="20% - Accent3 9 6 6 2" xfId="0"/>
    <cellStyle name="20% - Accent3 9 6 6 2 2" xfId="0"/>
    <cellStyle name="20% - Accent3 9 6 6 3" xfId="0"/>
    <cellStyle name="20% - Accent3 9 6 7" xfId="0"/>
    <cellStyle name="20% - Accent3 9 6 7 2" xfId="0"/>
    <cellStyle name="20% - Accent3 9 6 8" xfId="0"/>
    <cellStyle name="20% - Accent3 9 6 9" xfId="0"/>
    <cellStyle name="20% - Accent3 9 7" xfId="0"/>
    <cellStyle name="20% - Accent3 9 7 10" xfId="0"/>
    <cellStyle name="20% - Accent3 9 7 2" xfId="0"/>
    <cellStyle name="20% - Accent3 9 7 2 2" xfId="0"/>
    <cellStyle name="20% - Accent3 9 7 2 2 2" xfId="0"/>
    <cellStyle name="20% - Accent3 9 7 2 2 2 2" xfId="0"/>
    <cellStyle name="20% - Accent3 9 7 2 2 3" xfId="0"/>
    <cellStyle name="20% - Accent3 9 7 2 3" xfId="0"/>
    <cellStyle name="20% - Accent3 9 7 2 3 2" xfId="0"/>
    <cellStyle name="20% - Accent3 9 7 2 4" xfId="0"/>
    <cellStyle name="20% - Accent3 9 7 3" xfId="0"/>
    <cellStyle name="20% - Accent3 9 7 3 2" xfId="0"/>
    <cellStyle name="20% - Accent3 9 7 3 2 2" xfId="0"/>
    <cellStyle name="20% - Accent3 9 7 3 2 2 2" xfId="0"/>
    <cellStyle name="20% - Accent3 9 7 3 2 3" xfId="0"/>
    <cellStyle name="20% - Accent3 9 7 3 3" xfId="0"/>
    <cellStyle name="20% - Accent3 9 7 3 3 2" xfId="0"/>
    <cellStyle name="20% - Accent3 9 7 3 4" xfId="0"/>
    <cellStyle name="20% - Accent3 9 7 4" xfId="0"/>
    <cellStyle name="20% - Accent3 9 7 4 2" xfId="0"/>
    <cellStyle name="20% - Accent3 9 7 4 2 2" xfId="0"/>
    <cellStyle name="20% - Accent3 9 7 4 2 2 2" xfId="0"/>
    <cellStyle name="20% - Accent3 9 7 4 2 3" xfId="0"/>
    <cellStyle name="20% - Accent3 9 7 4 3" xfId="0"/>
    <cellStyle name="20% - Accent3 9 7 4 3 2" xfId="0"/>
    <cellStyle name="20% - Accent3 9 7 4 4" xfId="0"/>
    <cellStyle name="20% - Accent3 9 7 5" xfId="0"/>
    <cellStyle name="20% - Accent3 9 7 5 2" xfId="0"/>
    <cellStyle name="20% - Accent3 9 7 5 2 2" xfId="0"/>
    <cellStyle name="20% - Accent3 9 7 5 2 2 2" xfId="0"/>
    <cellStyle name="20% - Accent3 9 7 5 2 3" xfId="0"/>
    <cellStyle name="20% - Accent3 9 7 5 3" xfId="0"/>
    <cellStyle name="20% - Accent3 9 7 5 3 2" xfId="0"/>
    <cellStyle name="20% - Accent3 9 7 5 4" xfId="0"/>
    <cellStyle name="20% - Accent3 9 7 6" xfId="0"/>
    <cellStyle name="20% - Accent3 9 7 6 2" xfId="0"/>
    <cellStyle name="20% - Accent3 9 7 6 2 2" xfId="0"/>
    <cellStyle name="20% - Accent3 9 7 6 2 2 2" xfId="0"/>
    <cellStyle name="20% - Accent3 9 7 6 2 3" xfId="0"/>
    <cellStyle name="20% - Accent3 9 7 6 3" xfId="0"/>
    <cellStyle name="20% - Accent3 9 7 6 3 2" xfId="0"/>
    <cellStyle name="20% - Accent3 9 7 6 4" xfId="0"/>
    <cellStyle name="20% - Accent3 9 7 7" xfId="0"/>
    <cellStyle name="20% - Accent3 9 7 7 2" xfId="0"/>
    <cellStyle name="20% - Accent3 9 7 7 2 2" xfId="0"/>
    <cellStyle name="20% - Accent3 9 7 7 3" xfId="0"/>
    <cellStyle name="20% - Accent3 9 7 8" xfId="0"/>
    <cellStyle name="20% - Accent3 9 7 8 2" xfId="0"/>
    <cellStyle name="20% - Accent3 9 7 9" xfId="0"/>
    <cellStyle name="20% - Accent3 9 8" xfId="0"/>
    <cellStyle name="20% - Accent3 9 8 2" xfId="0"/>
    <cellStyle name="20% - Accent3 9 8 2 2" xfId="0"/>
    <cellStyle name="20% - Accent3 9 8 2 2 2" xfId="0"/>
    <cellStyle name="20% - Accent3 9 8 2 3" xfId="0"/>
    <cellStyle name="20% - Accent3 9 8 3" xfId="0"/>
    <cellStyle name="20% - Accent3 9 8 3 2" xfId="0"/>
    <cellStyle name="20% - Accent3 9 8 4" xfId="0"/>
    <cellStyle name="20% - Accent3 9 9" xfId="0"/>
    <cellStyle name="20% - Accent3 9 9 2" xfId="0"/>
    <cellStyle name="20% - Accent3 9 9 2 2" xfId="0"/>
    <cellStyle name="20% - Accent3 9 9 2 2 2" xfId="0"/>
    <cellStyle name="20% - Accent3 9 9 2 3" xfId="0"/>
    <cellStyle name="20% - Accent3 9 9 3" xfId="0"/>
    <cellStyle name="20% - Accent3 9 9 3 2" xfId="0"/>
    <cellStyle name="20% - Accent3 9 9 4" xfId="0"/>
    <cellStyle name="20% - Accent4 10" xfId="0"/>
    <cellStyle name="20% - Accent4 10 2" xfId="0"/>
    <cellStyle name="20% - Accent4 10 3" xfId="0"/>
    <cellStyle name="20% - Accent4 10 3 2" xfId="0"/>
    <cellStyle name="20% - Accent4 10 3 2 2" xfId="0"/>
    <cellStyle name="20% - Accent4 10 3 2 2 2" xfId="0"/>
    <cellStyle name="20% - Accent4 10 3 2 3" xfId="0"/>
    <cellStyle name="20% - Accent4 10 3 3" xfId="0"/>
    <cellStyle name="20% - Accent4 10 3 3 2" xfId="0"/>
    <cellStyle name="20% - Accent4 10 3 4" xfId="0"/>
    <cellStyle name="20% - Accent4 10 3 5" xfId="0"/>
    <cellStyle name="20% - Accent4 10 4" xfId="0"/>
    <cellStyle name="20% - Accent4 10 4 2" xfId="0"/>
    <cellStyle name="20% - Accent4 10 4 2 2" xfId="0"/>
    <cellStyle name="20% - Accent4 10 4 3" xfId="0"/>
    <cellStyle name="20% - Accent4 10 5" xfId="0"/>
    <cellStyle name="20% - Accent4 10 5 2" xfId="0"/>
    <cellStyle name="20% - Accent4 10 6" xfId="0"/>
    <cellStyle name="20% - Accent4 10 6 2" xfId="0"/>
    <cellStyle name="20% - Accent4 10 7" xfId="0"/>
    <cellStyle name="20% - Accent4 11" xfId="0"/>
    <cellStyle name="20% - Accent4 11 10" xfId="0"/>
    <cellStyle name="20% - Accent4 11 10 2" xfId="0"/>
    <cellStyle name="20% - Accent4 11 10 2 2" xfId="0"/>
    <cellStyle name="20% - Accent4 11 10 2 2 2" xfId="0"/>
    <cellStyle name="20% - Accent4 11 10 2 3" xfId="0"/>
    <cellStyle name="20% - Accent4 11 10 3" xfId="0"/>
    <cellStyle name="20% - Accent4 11 10 3 2" xfId="0"/>
    <cellStyle name="20% - Accent4 11 10 4" xfId="0"/>
    <cellStyle name="20% - Accent4 11 11" xfId="0"/>
    <cellStyle name="20% - Accent4 11 11 2" xfId="0"/>
    <cellStyle name="20% - Accent4 11 11 2 2" xfId="0"/>
    <cellStyle name="20% - Accent4 11 11 2 2 2" xfId="0"/>
    <cellStyle name="20% - Accent4 11 11 2 3" xfId="0"/>
    <cellStyle name="20% - Accent4 11 11 3" xfId="0"/>
    <cellStyle name="20% - Accent4 11 11 3 2" xfId="0"/>
    <cellStyle name="20% - Accent4 11 11 4" xfId="0"/>
    <cellStyle name="20% - Accent4 11 12" xfId="0"/>
    <cellStyle name="20% - Accent4 11 12 2" xfId="0"/>
    <cellStyle name="20% - Accent4 11 12 2 2" xfId="0"/>
    <cellStyle name="20% - Accent4 11 12 2 2 2" xfId="0"/>
    <cellStyle name="20% - Accent4 11 12 2 3" xfId="0"/>
    <cellStyle name="20% - Accent4 11 12 3" xfId="0"/>
    <cellStyle name="20% - Accent4 11 12 3 2" xfId="0"/>
    <cellStyle name="20% - Accent4 11 12 4" xfId="0"/>
    <cellStyle name="20% - Accent4 11 13" xfId="0"/>
    <cellStyle name="20% - Accent4 11 13 2" xfId="0"/>
    <cellStyle name="20% - Accent4 11 13 2 2" xfId="0"/>
    <cellStyle name="20% - Accent4 11 13 2 2 2" xfId="0"/>
    <cellStyle name="20% - Accent4 11 13 2 3" xfId="0"/>
    <cellStyle name="20% - Accent4 11 13 3" xfId="0"/>
    <cellStyle name="20% - Accent4 11 13 3 2" xfId="0"/>
    <cellStyle name="20% - Accent4 11 13 4" xfId="0"/>
    <cellStyle name="20% - Accent4 11 14" xfId="0"/>
    <cellStyle name="20% - Accent4 11 14 2" xfId="0"/>
    <cellStyle name="20% - Accent4 11 14 2 2" xfId="0"/>
    <cellStyle name="20% - Accent4 11 14 3" xfId="0"/>
    <cellStyle name="20% - Accent4 11 15" xfId="0"/>
    <cellStyle name="20% - Accent4 11 15 2" xfId="0"/>
    <cellStyle name="20% - Accent4 11 16" xfId="0"/>
    <cellStyle name="20% - Accent4 11 16 2" xfId="0"/>
    <cellStyle name="20% - Accent4 11 17" xfId="0"/>
    <cellStyle name="20% - Accent4 11 18" xfId="0"/>
    <cellStyle name="20% - Accent4 11 2" xfId="0"/>
    <cellStyle name="20% - Accent4 11 2 2" xfId="0"/>
    <cellStyle name="20% - Accent4 11 2 2 2" xfId="0"/>
    <cellStyle name="20% - Accent4 11 2 2 2 2" xfId="0"/>
    <cellStyle name="20% - Accent4 11 2 2 2 2 2" xfId="0"/>
    <cellStyle name="20% - Accent4 11 2 2 2 3" xfId="0"/>
    <cellStyle name="20% - Accent4 11 2 2 3" xfId="0"/>
    <cellStyle name="20% - Accent4 11 2 2 3 2" xfId="0"/>
    <cellStyle name="20% - Accent4 11 2 2 4" xfId="0"/>
    <cellStyle name="20% - Accent4 11 2 3" xfId="0"/>
    <cellStyle name="20% - Accent4 11 2 3 2" xfId="0"/>
    <cellStyle name="20% - Accent4 11 2 3 2 2" xfId="0"/>
    <cellStyle name="20% - Accent4 11 2 3 2 2 2" xfId="0"/>
    <cellStyle name="20% - Accent4 11 2 3 2 3" xfId="0"/>
    <cellStyle name="20% - Accent4 11 2 3 3" xfId="0"/>
    <cellStyle name="20% - Accent4 11 2 3 3 2" xfId="0"/>
    <cellStyle name="20% - Accent4 11 2 3 4" xfId="0"/>
    <cellStyle name="20% - Accent4 11 2 4" xfId="0"/>
    <cellStyle name="20% - Accent4 11 2 4 2" xfId="0"/>
    <cellStyle name="20% - Accent4 11 2 4 2 2" xfId="0"/>
    <cellStyle name="20% - Accent4 11 2 4 2 2 2" xfId="0"/>
    <cellStyle name="20% - Accent4 11 2 4 2 3" xfId="0"/>
    <cellStyle name="20% - Accent4 11 2 4 3" xfId="0"/>
    <cellStyle name="20% - Accent4 11 2 4 3 2" xfId="0"/>
    <cellStyle name="20% - Accent4 11 2 4 4" xfId="0"/>
    <cellStyle name="20% - Accent4 11 2 5" xfId="0"/>
    <cellStyle name="20% - Accent4 11 2 5 2" xfId="0"/>
    <cellStyle name="20% - Accent4 11 2 5 2 2" xfId="0"/>
    <cellStyle name="20% - Accent4 11 2 5 2 2 2" xfId="0"/>
    <cellStyle name="20% - Accent4 11 2 5 2 3" xfId="0"/>
    <cellStyle name="20% - Accent4 11 2 5 3" xfId="0"/>
    <cellStyle name="20% - Accent4 11 2 5 3 2" xfId="0"/>
    <cellStyle name="20% - Accent4 11 2 5 4" xfId="0"/>
    <cellStyle name="20% - Accent4 11 2 6" xfId="0"/>
    <cellStyle name="20% - Accent4 11 2 6 2" xfId="0"/>
    <cellStyle name="20% - Accent4 11 2 6 2 2" xfId="0"/>
    <cellStyle name="20% - Accent4 11 2 6 3" xfId="0"/>
    <cellStyle name="20% - Accent4 11 2 7" xfId="0"/>
    <cellStyle name="20% - Accent4 11 2 7 2" xfId="0"/>
    <cellStyle name="20% - Accent4 11 2 8" xfId="0"/>
    <cellStyle name="20% - Accent4 11 2 9" xfId="0"/>
    <cellStyle name="20% - Accent4 11 3" xfId="0"/>
    <cellStyle name="20% - Accent4 11 3 10" xfId="0"/>
    <cellStyle name="20% - Accent4 11 3 11" xfId="0"/>
    <cellStyle name="20% - Accent4 11 3 2" xfId="0"/>
    <cellStyle name="20% - Accent4 11 3 2 2" xfId="0"/>
    <cellStyle name="20% - Accent4 11 3 2 2 2" xfId="0"/>
    <cellStyle name="20% - Accent4 11 3 2 2 2 2" xfId="0"/>
    <cellStyle name="20% - Accent4 11 3 2 2 2 2 2" xfId="0"/>
    <cellStyle name="20% - Accent4 11 3 2 2 2 3" xfId="0"/>
    <cellStyle name="20% - Accent4 11 3 2 2 3" xfId="0"/>
    <cellStyle name="20% - Accent4 11 3 2 2 3 2" xfId="0"/>
    <cellStyle name="20% - Accent4 11 3 2 2 4" xfId="0"/>
    <cellStyle name="20% - Accent4 11 3 2 3" xfId="0"/>
    <cellStyle name="20% - Accent4 11 3 2 3 2" xfId="0"/>
    <cellStyle name="20% - Accent4 11 3 2 3 2 2" xfId="0"/>
    <cellStyle name="20% - Accent4 11 3 2 3 2 2 2" xfId="0"/>
    <cellStyle name="20% - Accent4 11 3 2 3 2 3" xfId="0"/>
    <cellStyle name="20% - Accent4 11 3 2 3 3" xfId="0"/>
    <cellStyle name="20% - Accent4 11 3 2 3 3 2" xfId="0"/>
    <cellStyle name="20% - Accent4 11 3 2 3 4" xfId="0"/>
    <cellStyle name="20% - Accent4 11 3 2 4" xfId="0"/>
    <cellStyle name="20% - Accent4 11 3 2 4 2" xfId="0"/>
    <cellStyle name="20% - Accent4 11 3 2 4 2 2" xfId="0"/>
    <cellStyle name="20% - Accent4 11 3 2 4 2 2 2" xfId="0"/>
    <cellStyle name="20% - Accent4 11 3 2 4 2 3" xfId="0"/>
    <cellStyle name="20% - Accent4 11 3 2 4 3" xfId="0"/>
    <cellStyle name="20% - Accent4 11 3 2 4 3 2" xfId="0"/>
    <cellStyle name="20% - Accent4 11 3 2 4 4" xfId="0"/>
    <cellStyle name="20% - Accent4 11 3 2 5" xfId="0"/>
    <cellStyle name="20% - Accent4 11 3 2 5 2" xfId="0"/>
    <cellStyle name="20% - Accent4 11 3 2 5 2 2" xfId="0"/>
    <cellStyle name="20% - Accent4 11 3 2 5 2 2 2" xfId="0"/>
    <cellStyle name="20% - Accent4 11 3 2 5 2 3" xfId="0"/>
    <cellStyle name="20% - Accent4 11 3 2 5 3" xfId="0"/>
    <cellStyle name="20% - Accent4 11 3 2 5 3 2" xfId="0"/>
    <cellStyle name="20% - Accent4 11 3 2 5 4" xfId="0"/>
    <cellStyle name="20% - Accent4 11 3 2 6" xfId="0"/>
    <cellStyle name="20% - Accent4 11 3 2 6 2" xfId="0"/>
    <cellStyle name="20% - Accent4 11 3 2 6 2 2" xfId="0"/>
    <cellStyle name="20% - Accent4 11 3 2 6 3" xfId="0"/>
    <cellStyle name="20% - Accent4 11 3 2 7" xfId="0"/>
    <cellStyle name="20% - Accent4 11 3 2 7 2" xfId="0"/>
    <cellStyle name="20% - Accent4 11 3 2 8" xfId="0"/>
    <cellStyle name="20% - Accent4 11 3 2 9" xfId="0"/>
    <cellStyle name="20% - Accent4 11 3 3" xfId="0"/>
    <cellStyle name="20% - Accent4 11 3 3 2" xfId="0"/>
    <cellStyle name="20% - Accent4 11 3 3 2 2" xfId="0"/>
    <cellStyle name="20% - Accent4 11 3 3 2 2 2" xfId="0"/>
    <cellStyle name="20% - Accent4 11 3 3 2 2 2 2" xfId="0"/>
    <cellStyle name="20% - Accent4 11 3 3 2 2 3" xfId="0"/>
    <cellStyle name="20% - Accent4 11 3 3 2 3" xfId="0"/>
    <cellStyle name="20% - Accent4 11 3 3 2 3 2" xfId="0"/>
    <cellStyle name="20% - Accent4 11 3 3 2 4" xfId="0"/>
    <cellStyle name="20% - Accent4 11 3 3 3" xfId="0"/>
    <cellStyle name="20% - Accent4 11 3 3 3 2" xfId="0"/>
    <cellStyle name="20% - Accent4 11 3 3 3 2 2" xfId="0"/>
    <cellStyle name="20% - Accent4 11 3 3 3 2 2 2" xfId="0"/>
    <cellStyle name="20% - Accent4 11 3 3 3 2 3" xfId="0"/>
    <cellStyle name="20% - Accent4 11 3 3 3 3" xfId="0"/>
    <cellStyle name="20% - Accent4 11 3 3 3 3 2" xfId="0"/>
    <cellStyle name="20% - Accent4 11 3 3 3 4" xfId="0"/>
    <cellStyle name="20% - Accent4 11 3 3 4" xfId="0"/>
    <cellStyle name="20% - Accent4 11 3 3 4 2" xfId="0"/>
    <cellStyle name="20% - Accent4 11 3 3 4 2 2" xfId="0"/>
    <cellStyle name="20% - Accent4 11 3 3 4 2 2 2" xfId="0"/>
    <cellStyle name="20% - Accent4 11 3 3 4 2 3" xfId="0"/>
    <cellStyle name="20% - Accent4 11 3 3 4 3" xfId="0"/>
    <cellStyle name="20% - Accent4 11 3 3 4 3 2" xfId="0"/>
    <cellStyle name="20% - Accent4 11 3 3 4 4" xfId="0"/>
    <cellStyle name="20% - Accent4 11 3 3 5" xfId="0"/>
    <cellStyle name="20% - Accent4 11 3 3 5 2" xfId="0"/>
    <cellStyle name="20% - Accent4 11 3 3 5 2 2" xfId="0"/>
    <cellStyle name="20% - Accent4 11 3 3 5 3" xfId="0"/>
    <cellStyle name="20% - Accent4 11 3 3 6" xfId="0"/>
    <cellStyle name="20% - Accent4 11 3 3 6 2" xfId="0"/>
    <cellStyle name="20% - Accent4 11 3 3 7" xfId="0"/>
    <cellStyle name="20% - Accent4 11 3 4" xfId="0"/>
    <cellStyle name="20% - Accent4 11 3 4 2" xfId="0"/>
    <cellStyle name="20% - Accent4 11 3 4 2 2" xfId="0"/>
    <cellStyle name="20% - Accent4 11 3 4 2 2 2" xfId="0"/>
    <cellStyle name="20% - Accent4 11 3 4 2 3" xfId="0"/>
    <cellStyle name="20% - Accent4 11 3 4 3" xfId="0"/>
    <cellStyle name="20% - Accent4 11 3 4 3 2" xfId="0"/>
    <cellStyle name="20% - Accent4 11 3 4 4" xfId="0"/>
    <cellStyle name="20% - Accent4 11 3 5" xfId="0"/>
    <cellStyle name="20% - Accent4 11 3 5 2" xfId="0"/>
    <cellStyle name="20% - Accent4 11 3 5 2 2" xfId="0"/>
    <cellStyle name="20% - Accent4 11 3 5 2 2 2" xfId="0"/>
    <cellStyle name="20% - Accent4 11 3 5 2 3" xfId="0"/>
    <cellStyle name="20% - Accent4 11 3 5 3" xfId="0"/>
    <cellStyle name="20% - Accent4 11 3 5 3 2" xfId="0"/>
    <cellStyle name="20% - Accent4 11 3 5 4" xfId="0"/>
    <cellStyle name="20% - Accent4 11 3 6" xfId="0"/>
    <cellStyle name="20% - Accent4 11 3 6 2" xfId="0"/>
    <cellStyle name="20% - Accent4 11 3 6 2 2" xfId="0"/>
    <cellStyle name="20% - Accent4 11 3 6 2 2 2" xfId="0"/>
    <cellStyle name="20% - Accent4 11 3 6 2 3" xfId="0"/>
    <cellStyle name="20% - Accent4 11 3 6 3" xfId="0"/>
    <cellStyle name="20% - Accent4 11 3 6 3 2" xfId="0"/>
    <cellStyle name="20% - Accent4 11 3 6 4" xfId="0"/>
    <cellStyle name="20% - Accent4 11 3 7" xfId="0"/>
    <cellStyle name="20% - Accent4 11 3 7 2" xfId="0"/>
    <cellStyle name="20% - Accent4 11 3 7 2 2" xfId="0"/>
    <cellStyle name="20% - Accent4 11 3 7 2 2 2" xfId="0"/>
    <cellStyle name="20% - Accent4 11 3 7 2 3" xfId="0"/>
    <cellStyle name="20% - Accent4 11 3 7 3" xfId="0"/>
    <cellStyle name="20% - Accent4 11 3 7 3 2" xfId="0"/>
    <cellStyle name="20% - Accent4 11 3 7 4" xfId="0"/>
    <cellStyle name="20% - Accent4 11 3 8" xfId="0"/>
    <cellStyle name="20% - Accent4 11 3 8 2" xfId="0"/>
    <cellStyle name="20% - Accent4 11 3 8 2 2" xfId="0"/>
    <cellStyle name="20% - Accent4 11 3 8 3" xfId="0"/>
    <cellStyle name="20% - Accent4 11 3 9" xfId="0"/>
    <cellStyle name="20% - Accent4 11 3 9 2" xfId="0"/>
    <cellStyle name="20% - Accent4 11 4" xfId="0"/>
    <cellStyle name="20% - Accent4 11 4 2" xfId="0"/>
    <cellStyle name="20% - Accent4 11 4 2 2" xfId="0"/>
    <cellStyle name="20% - Accent4 11 4 2 2 2" xfId="0"/>
    <cellStyle name="20% - Accent4 11 4 2 2 2 2" xfId="0"/>
    <cellStyle name="20% - Accent4 11 4 2 2 3" xfId="0"/>
    <cellStyle name="20% - Accent4 11 4 2 3" xfId="0"/>
    <cellStyle name="20% - Accent4 11 4 2 3 2" xfId="0"/>
    <cellStyle name="20% - Accent4 11 4 2 4" xfId="0"/>
    <cellStyle name="20% - Accent4 11 4 3" xfId="0"/>
    <cellStyle name="20% - Accent4 11 4 3 2" xfId="0"/>
    <cellStyle name="20% - Accent4 11 4 3 2 2" xfId="0"/>
    <cellStyle name="20% - Accent4 11 4 3 2 2 2" xfId="0"/>
    <cellStyle name="20% - Accent4 11 4 3 2 3" xfId="0"/>
    <cellStyle name="20% - Accent4 11 4 3 3" xfId="0"/>
    <cellStyle name="20% - Accent4 11 4 3 3 2" xfId="0"/>
    <cellStyle name="20% - Accent4 11 4 3 4" xfId="0"/>
    <cellStyle name="20% - Accent4 11 4 4" xfId="0"/>
    <cellStyle name="20% - Accent4 11 4 4 2" xfId="0"/>
    <cellStyle name="20% - Accent4 11 4 4 2 2" xfId="0"/>
    <cellStyle name="20% - Accent4 11 4 4 2 2 2" xfId="0"/>
    <cellStyle name="20% - Accent4 11 4 4 2 3" xfId="0"/>
    <cellStyle name="20% - Accent4 11 4 4 3" xfId="0"/>
    <cellStyle name="20% - Accent4 11 4 4 3 2" xfId="0"/>
    <cellStyle name="20% - Accent4 11 4 4 4" xfId="0"/>
    <cellStyle name="20% - Accent4 11 4 5" xfId="0"/>
    <cellStyle name="20% - Accent4 11 4 5 2" xfId="0"/>
    <cellStyle name="20% - Accent4 11 4 5 2 2" xfId="0"/>
    <cellStyle name="20% - Accent4 11 4 5 2 2 2" xfId="0"/>
    <cellStyle name="20% - Accent4 11 4 5 2 3" xfId="0"/>
    <cellStyle name="20% - Accent4 11 4 5 3" xfId="0"/>
    <cellStyle name="20% - Accent4 11 4 5 3 2" xfId="0"/>
    <cellStyle name="20% - Accent4 11 4 5 4" xfId="0"/>
    <cellStyle name="20% - Accent4 11 4 6" xfId="0"/>
    <cellStyle name="20% - Accent4 11 4 6 2" xfId="0"/>
    <cellStyle name="20% - Accent4 11 4 6 2 2" xfId="0"/>
    <cellStyle name="20% - Accent4 11 4 6 3" xfId="0"/>
    <cellStyle name="20% - Accent4 11 4 7" xfId="0"/>
    <cellStyle name="20% - Accent4 11 4 7 2" xfId="0"/>
    <cellStyle name="20% - Accent4 11 4 8" xfId="0"/>
    <cellStyle name="20% - Accent4 11 4 9" xfId="0"/>
    <cellStyle name="20% - Accent4 11 5" xfId="0"/>
    <cellStyle name="20% - Accent4 11 5 2" xfId="0"/>
    <cellStyle name="20% - Accent4 11 5 2 2" xfId="0"/>
    <cellStyle name="20% - Accent4 11 5 2 2 2" xfId="0"/>
    <cellStyle name="20% - Accent4 11 5 2 2 2 2" xfId="0"/>
    <cellStyle name="20% - Accent4 11 5 2 2 3" xfId="0"/>
    <cellStyle name="20% - Accent4 11 5 2 3" xfId="0"/>
    <cellStyle name="20% - Accent4 11 5 2 3 2" xfId="0"/>
    <cellStyle name="20% - Accent4 11 5 2 4" xfId="0"/>
    <cellStyle name="20% - Accent4 11 5 3" xfId="0"/>
    <cellStyle name="20% - Accent4 11 5 3 2" xfId="0"/>
    <cellStyle name="20% - Accent4 11 5 3 2 2" xfId="0"/>
    <cellStyle name="20% - Accent4 11 5 3 2 2 2" xfId="0"/>
    <cellStyle name="20% - Accent4 11 5 3 2 3" xfId="0"/>
    <cellStyle name="20% - Accent4 11 5 3 3" xfId="0"/>
    <cellStyle name="20% - Accent4 11 5 3 3 2" xfId="0"/>
    <cellStyle name="20% - Accent4 11 5 3 4" xfId="0"/>
    <cellStyle name="20% - Accent4 11 5 4" xfId="0"/>
    <cellStyle name="20% - Accent4 11 5 4 2" xfId="0"/>
    <cellStyle name="20% - Accent4 11 5 4 2 2" xfId="0"/>
    <cellStyle name="20% - Accent4 11 5 4 2 2 2" xfId="0"/>
    <cellStyle name="20% - Accent4 11 5 4 2 3" xfId="0"/>
    <cellStyle name="20% - Accent4 11 5 4 3" xfId="0"/>
    <cellStyle name="20% - Accent4 11 5 4 3 2" xfId="0"/>
    <cellStyle name="20% - Accent4 11 5 4 4" xfId="0"/>
    <cellStyle name="20% - Accent4 11 5 5" xfId="0"/>
    <cellStyle name="20% - Accent4 11 5 5 2" xfId="0"/>
    <cellStyle name="20% - Accent4 11 5 5 2 2" xfId="0"/>
    <cellStyle name="20% - Accent4 11 5 5 2 2 2" xfId="0"/>
    <cellStyle name="20% - Accent4 11 5 5 2 3" xfId="0"/>
    <cellStyle name="20% - Accent4 11 5 5 3" xfId="0"/>
    <cellStyle name="20% - Accent4 11 5 5 3 2" xfId="0"/>
    <cellStyle name="20% - Accent4 11 5 5 4" xfId="0"/>
    <cellStyle name="20% - Accent4 11 5 6" xfId="0"/>
    <cellStyle name="20% - Accent4 11 5 6 2" xfId="0"/>
    <cellStyle name="20% - Accent4 11 5 6 2 2" xfId="0"/>
    <cellStyle name="20% - Accent4 11 5 6 3" xfId="0"/>
    <cellStyle name="20% - Accent4 11 5 7" xfId="0"/>
    <cellStyle name="20% - Accent4 11 5 7 2" xfId="0"/>
    <cellStyle name="20% - Accent4 11 5 8" xfId="0"/>
    <cellStyle name="20% - Accent4 11 5 9" xfId="0"/>
    <cellStyle name="20% - Accent4 11 6" xfId="0"/>
    <cellStyle name="20% - Accent4 11 6 2" xfId="0"/>
    <cellStyle name="20% - Accent4 11 6 2 2" xfId="0"/>
    <cellStyle name="20% - Accent4 11 6 2 2 2" xfId="0"/>
    <cellStyle name="20% - Accent4 11 6 2 2 2 2" xfId="0"/>
    <cellStyle name="20% - Accent4 11 6 2 2 3" xfId="0"/>
    <cellStyle name="20% - Accent4 11 6 2 3" xfId="0"/>
    <cellStyle name="20% - Accent4 11 6 2 3 2" xfId="0"/>
    <cellStyle name="20% - Accent4 11 6 2 4" xfId="0"/>
    <cellStyle name="20% - Accent4 11 6 3" xfId="0"/>
    <cellStyle name="20% - Accent4 11 6 3 2" xfId="0"/>
    <cellStyle name="20% - Accent4 11 6 3 2 2" xfId="0"/>
    <cellStyle name="20% - Accent4 11 6 3 2 2 2" xfId="0"/>
    <cellStyle name="20% - Accent4 11 6 3 2 3" xfId="0"/>
    <cellStyle name="20% - Accent4 11 6 3 3" xfId="0"/>
    <cellStyle name="20% - Accent4 11 6 3 3 2" xfId="0"/>
    <cellStyle name="20% - Accent4 11 6 3 4" xfId="0"/>
    <cellStyle name="20% - Accent4 11 6 4" xfId="0"/>
    <cellStyle name="20% - Accent4 11 6 4 2" xfId="0"/>
    <cellStyle name="20% - Accent4 11 6 4 2 2" xfId="0"/>
    <cellStyle name="20% - Accent4 11 6 4 2 2 2" xfId="0"/>
    <cellStyle name="20% - Accent4 11 6 4 2 3" xfId="0"/>
    <cellStyle name="20% - Accent4 11 6 4 3" xfId="0"/>
    <cellStyle name="20% - Accent4 11 6 4 3 2" xfId="0"/>
    <cellStyle name="20% - Accent4 11 6 4 4" xfId="0"/>
    <cellStyle name="20% - Accent4 11 6 5" xfId="0"/>
    <cellStyle name="20% - Accent4 11 6 5 2" xfId="0"/>
    <cellStyle name="20% - Accent4 11 6 5 2 2" xfId="0"/>
    <cellStyle name="20% - Accent4 11 6 5 2 2 2" xfId="0"/>
    <cellStyle name="20% - Accent4 11 6 5 2 3" xfId="0"/>
    <cellStyle name="20% - Accent4 11 6 5 3" xfId="0"/>
    <cellStyle name="20% - Accent4 11 6 5 3 2" xfId="0"/>
    <cellStyle name="20% - Accent4 11 6 5 4" xfId="0"/>
    <cellStyle name="20% - Accent4 11 6 6" xfId="0"/>
    <cellStyle name="20% - Accent4 11 6 6 2" xfId="0"/>
    <cellStyle name="20% - Accent4 11 6 6 2 2" xfId="0"/>
    <cellStyle name="20% - Accent4 11 6 6 3" xfId="0"/>
    <cellStyle name="20% - Accent4 11 6 7" xfId="0"/>
    <cellStyle name="20% - Accent4 11 6 7 2" xfId="0"/>
    <cellStyle name="20% - Accent4 11 6 8" xfId="0"/>
    <cellStyle name="20% - Accent4 11 6 9" xfId="0"/>
    <cellStyle name="20% - Accent4 11 7" xfId="0"/>
    <cellStyle name="20% - Accent4 11 7 10" xfId="0"/>
    <cellStyle name="20% - Accent4 11 7 2" xfId="0"/>
    <cellStyle name="20% - Accent4 11 7 2 2" xfId="0"/>
    <cellStyle name="20% - Accent4 11 7 2 2 2" xfId="0"/>
    <cellStyle name="20% - Accent4 11 7 2 2 2 2" xfId="0"/>
    <cellStyle name="20% - Accent4 11 7 2 2 3" xfId="0"/>
    <cellStyle name="20% - Accent4 11 7 2 3" xfId="0"/>
    <cellStyle name="20% - Accent4 11 7 2 3 2" xfId="0"/>
    <cellStyle name="20% - Accent4 11 7 2 4" xfId="0"/>
    <cellStyle name="20% - Accent4 11 7 3" xfId="0"/>
    <cellStyle name="20% - Accent4 11 7 3 2" xfId="0"/>
    <cellStyle name="20% - Accent4 11 7 3 2 2" xfId="0"/>
    <cellStyle name="20% - Accent4 11 7 3 2 2 2" xfId="0"/>
    <cellStyle name="20% - Accent4 11 7 3 2 3" xfId="0"/>
    <cellStyle name="20% - Accent4 11 7 3 3" xfId="0"/>
    <cellStyle name="20% - Accent4 11 7 3 3 2" xfId="0"/>
    <cellStyle name="20% - Accent4 11 7 3 4" xfId="0"/>
    <cellStyle name="20% - Accent4 11 7 4" xfId="0"/>
    <cellStyle name="20% - Accent4 11 7 4 2" xfId="0"/>
    <cellStyle name="20% - Accent4 11 7 4 2 2" xfId="0"/>
    <cellStyle name="20% - Accent4 11 7 4 2 2 2" xfId="0"/>
    <cellStyle name="20% - Accent4 11 7 4 2 3" xfId="0"/>
    <cellStyle name="20% - Accent4 11 7 4 3" xfId="0"/>
    <cellStyle name="20% - Accent4 11 7 4 3 2" xfId="0"/>
    <cellStyle name="20% - Accent4 11 7 4 4" xfId="0"/>
    <cellStyle name="20% - Accent4 11 7 5" xfId="0"/>
    <cellStyle name="20% - Accent4 11 7 5 2" xfId="0"/>
    <cellStyle name="20% - Accent4 11 7 5 2 2" xfId="0"/>
    <cellStyle name="20% - Accent4 11 7 5 2 2 2" xfId="0"/>
    <cellStyle name="20% - Accent4 11 7 5 2 3" xfId="0"/>
    <cellStyle name="20% - Accent4 11 7 5 3" xfId="0"/>
    <cellStyle name="20% - Accent4 11 7 5 3 2" xfId="0"/>
    <cellStyle name="20% - Accent4 11 7 5 4" xfId="0"/>
    <cellStyle name="20% - Accent4 11 7 6" xfId="0"/>
    <cellStyle name="20% - Accent4 11 7 6 2" xfId="0"/>
    <cellStyle name="20% - Accent4 11 7 6 2 2" xfId="0"/>
    <cellStyle name="20% - Accent4 11 7 6 2 2 2" xfId="0"/>
    <cellStyle name="20% - Accent4 11 7 6 2 3" xfId="0"/>
    <cellStyle name="20% - Accent4 11 7 6 3" xfId="0"/>
    <cellStyle name="20% - Accent4 11 7 6 3 2" xfId="0"/>
    <cellStyle name="20% - Accent4 11 7 6 4" xfId="0"/>
    <cellStyle name="20% - Accent4 11 7 7" xfId="0"/>
    <cellStyle name="20% - Accent4 11 7 7 2" xfId="0"/>
    <cellStyle name="20% - Accent4 11 7 7 2 2" xfId="0"/>
    <cellStyle name="20% - Accent4 11 7 7 3" xfId="0"/>
    <cellStyle name="20% - Accent4 11 7 8" xfId="0"/>
    <cellStyle name="20% - Accent4 11 7 8 2" xfId="0"/>
    <cellStyle name="20% - Accent4 11 7 9" xfId="0"/>
    <cellStyle name="20% - Accent4 11 8" xfId="0"/>
    <cellStyle name="20% - Accent4 11 8 2" xfId="0"/>
    <cellStyle name="20% - Accent4 11 8 2 2" xfId="0"/>
    <cellStyle name="20% - Accent4 11 8 2 2 2" xfId="0"/>
    <cellStyle name="20% - Accent4 11 8 2 3" xfId="0"/>
    <cellStyle name="20% - Accent4 11 8 3" xfId="0"/>
    <cellStyle name="20% - Accent4 11 8 3 2" xfId="0"/>
    <cellStyle name="20% - Accent4 11 8 4" xfId="0"/>
    <cellStyle name="20% - Accent4 11 9" xfId="0"/>
    <cellStyle name="20% - Accent4 11 9 2" xfId="0"/>
    <cellStyle name="20% - Accent4 11 9 2 2" xfId="0"/>
    <cellStyle name="20% - Accent4 11 9 2 2 2" xfId="0"/>
    <cellStyle name="20% - Accent4 11 9 2 3" xfId="0"/>
    <cellStyle name="20% - Accent4 11 9 3" xfId="0"/>
    <cellStyle name="20% - Accent4 11 9 3 2" xfId="0"/>
    <cellStyle name="20% - Accent4 11 9 4" xfId="0"/>
    <cellStyle name="20% - Accent4 12" xfId="0"/>
    <cellStyle name="20% - Accent4 12 2" xfId="0"/>
    <cellStyle name="20% - Accent4 12 2 2" xfId="0"/>
    <cellStyle name="20% - Accent4 12 2 2 2" xfId="0"/>
    <cellStyle name="20% - Accent4 12 2 2 2 2" xfId="0"/>
    <cellStyle name="20% - Accent4 12 2 2 3" xfId="0"/>
    <cellStyle name="20% - Accent4 12 2 3" xfId="0"/>
    <cellStyle name="20% - Accent4 12 2 3 2" xfId="0"/>
    <cellStyle name="20% - Accent4 12 2 4" xfId="0"/>
    <cellStyle name="20% - Accent4 12 2 4 2" xfId="0"/>
    <cellStyle name="20% - Accent4 12 2 5" xfId="0"/>
    <cellStyle name="20% - Accent4 12 3" xfId="0"/>
    <cellStyle name="20% - Accent4 12 3 2" xfId="0"/>
    <cellStyle name="20% - Accent4 12 3 2 2" xfId="0"/>
    <cellStyle name="20% - Accent4 12 3 3" xfId="0"/>
    <cellStyle name="20% - Accent4 12 4" xfId="0"/>
    <cellStyle name="20% - Accent4 12 4 2" xfId="0"/>
    <cellStyle name="20% - Accent4 12 5" xfId="0"/>
    <cellStyle name="20% - Accent4 12 5 2" xfId="0"/>
    <cellStyle name="20% - Accent4 12 6" xfId="0"/>
    <cellStyle name="20% - Accent4 12 7" xfId="0"/>
    <cellStyle name="20% - Accent4 13" xfId="0"/>
    <cellStyle name="20% - Accent4 13 2" xfId="0"/>
    <cellStyle name="20% - Accent4 13 2 2" xfId="0"/>
    <cellStyle name="20% - Accent4 13 3" xfId="0"/>
    <cellStyle name="20% - Accent4 14" xfId="0"/>
    <cellStyle name="20% - Accent4 14 2" xfId="0"/>
    <cellStyle name="20% - Accent4 14 3" xfId="0"/>
    <cellStyle name="20% - Accent4 15" xfId="0"/>
    <cellStyle name="20% - Accent4 15 2" xfId="0"/>
    <cellStyle name="20% - Accent4 16" xfId="0"/>
    <cellStyle name="20% - Accent4 17" xfId="0"/>
    <cellStyle name="20% - Accent4 18" xfId="0"/>
    <cellStyle name="20% - Accent4 19" xfId="0"/>
    <cellStyle name="20% - Accent4 2" xfId="0"/>
    <cellStyle name="20% - Accent4 2 10" xfId="0"/>
    <cellStyle name="20% - Accent4 2 11" xfId="0"/>
    <cellStyle name="20% - Accent4 2 12" xfId="0"/>
    <cellStyle name="20% - Accent4 2 13" xfId="0"/>
    <cellStyle name="20% - Accent4 2 14" xfId="0"/>
    <cellStyle name="20% - Accent4 2 15" xfId="0"/>
    <cellStyle name="20% - Accent4 2 16" xfId="0"/>
    <cellStyle name="20% - Accent4 2 17" xfId="0"/>
    <cellStyle name="20% - Accent4 2 18" xfId="0"/>
    <cellStyle name="20% - Accent4 2 2" xfId="0"/>
    <cellStyle name="20% - Accent4 2 2 2" xfId="0"/>
    <cellStyle name="20% - Accent4 2 2 3" xfId="0"/>
    <cellStyle name="20% - Accent4 2 2 4" xfId="0"/>
    <cellStyle name="20% - Accent4 2 2 5" xfId="0"/>
    <cellStyle name="20% - Accent4 2 2_Sheet1" xfId="0"/>
    <cellStyle name="20% - Accent4 2 3" xfId="0"/>
    <cellStyle name="20% - Accent4 2 4" xfId="0"/>
    <cellStyle name="20% - Accent4 2 5" xfId="0"/>
    <cellStyle name="20% - Accent4 2 6" xfId="0"/>
    <cellStyle name="20% - Accent4 2 7" xfId="0"/>
    <cellStyle name="20% - Accent4 2 8" xfId="0"/>
    <cellStyle name="20% - Accent4 2 9" xfId="0"/>
    <cellStyle name="20% - Accent4 20" xfId="0"/>
    <cellStyle name="20% - Accent4 2_BallGrid" xfId="0"/>
    <cellStyle name="20% - Accent4 3" xfId="0"/>
    <cellStyle name="20% - Accent4 3 10" xfId="0"/>
    <cellStyle name="20% - Accent4 3 2" xfId="0"/>
    <cellStyle name="20% - Accent4 3 3" xfId="0"/>
    <cellStyle name="20% - Accent4 3 4" xfId="0"/>
    <cellStyle name="20% - Accent4 3 5" xfId="0"/>
    <cellStyle name="20% - Accent4 3 6" xfId="0"/>
    <cellStyle name="20% - Accent4 3 7" xfId="0"/>
    <cellStyle name="20% - Accent4 3 8" xfId="0"/>
    <cellStyle name="20% - Accent4 3 9" xfId="0"/>
    <cellStyle name="20% - Accent4 3_BallGrid" xfId="0"/>
    <cellStyle name="20% - Accent4 4" xfId="0"/>
    <cellStyle name="20% - Accent4 4 2" xfId="0"/>
    <cellStyle name="20% - Accent4 4 2 2" xfId="0"/>
    <cellStyle name="20% - Accent4 4 3" xfId="0"/>
    <cellStyle name="20% - Accent4 4 3 2" xfId="0"/>
    <cellStyle name="20% - Accent4 4 4" xfId="0"/>
    <cellStyle name="20% - Accent4 4 5" xfId="0"/>
    <cellStyle name="20% - Accent4 4 6" xfId="0"/>
    <cellStyle name="20% - Accent4 4 7" xfId="0"/>
    <cellStyle name="20% - Accent4 4 8" xfId="0"/>
    <cellStyle name="20% - Accent4 4 9" xfId="0"/>
    <cellStyle name="20% - Accent4 5" xfId="0"/>
    <cellStyle name="20% - Accent4 5 10" xfId="0"/>
    <cellStyle name="20% - Accent4 5 10 2" xfId="0"/>
    <cellStyle name="20% - Accent4 5 10 2 2" xfId="0"/>
    <cellStyle name="20% - Accent4 5 10 2 2 2" xfId="0"/>
    <cellStyle name="20% - Accent4 5 10 2 3" xfId="0"/>
    <cellStyle name="20% - Accent4 5 10 3" xfId="0"/>
    <cellStyle name="20% - Accent4 5 10 3 2" xfId="0"/>
    <cellStyle name="20% - Accent4 5 10 4" xfId="0"/>
    <cellStyle name="20% - Accent4 5 11" xfId="0"/>
    <cellStyle name="20% - Accent4 5 11 2" xfId="0"/>
    <cellStyle name="20% - Accent4 5 11 2 2" xfId="0"/>
    <cellStyle name="20% - Accent4 5 11 2 2 2" xfId="0"/>
    <cellStyle name="20% - Accent4 5 11 2 3" xfId="0"/>
    <cellStyle name="20% - Accent4 5 11 3" xfId="0"/>
    <cellStyle name="20% - Accent4 5 11 3 2" xfId="0"/>
    <cellStyle name="20% - Accent4 5 11 4" xfId="0"/>
    <cellStyle name="20% - Accent4 5 12" xfId="0"/>
    <cellStyle name="20% - Accent4 5 12 2" xfId="0"/>
    <cellStyle name="20% - Accent4 5 12 2 2" xfId="0"/>
    <cellStyle name="20% - Accent4 5 12 2 2 2" xfId="0"/>
    <cellStyle name="20% - Accent4 5 12 2 3" xfId="0"/>
    <cellStyle name="20% - Accent4 5 12 3" xfId="0"/>
    <cellStyle name="20% - Accent4 5 12 3 2" xfId="0"/>
    <cellStyle name="20% - Accent4 5 12 4" xfId="0"/>
    <cellStyle name="20% - Accent4 5 13" xfId="0"/>
    <cellStyle name="20% - Accent4 5 13 2" xfId="0"/>
    <cellStyle name="20% - Accent4 5 13 2 2" xfId="0"/>
    <cellStyle name="20% - Accent4 5 13 2 2 2" xfId="0"/>
    <cellStyle name="20% - Accent4 5 13 2 3" xfId="0"/>
    <cellStyle name="20% - Accent4 5 13 3" xfId="0"/>
    <cellStyle name="20% - Accent4 5 13 3 2" xfId="0"/>
    <cellStyle name="20% - Accent4 5 13 4" xfId="0"/>
    <cellStyle name="20% - Accent4 5 14" xfId="0"/>
    <cellStyle name="20% - Accent4 5 14 2" xfId="0"/>
    <cellStyle name="20% - Accent4 5 14 2 2" xfId="0"/>
    <cellStyle name="20% - Accent4 5 14 2 2 2" xfId="0"/>
    <cellStyle name="20% - Accent4 5 14 2 3" xfId="0"/>
    <cellStyle name="20% - Accent4 5 14 3" xfId="0"/>
    <cellStyle name="20% - Accent4 5 14 3 2" xfId="0"/>
    <cellStyle name="20% - Accent4 5 14 4" xfId="0"/>
    <cellStyle name="20% - Accent4 5 15" xfId="0"/>
    <cellStyle name="20% - Accent4 5 15 2" xfId="0"/>
    <cellStyle name="20% - Accent4 5 15 2 2" xfId="0"/>
    <cellStyle name="20% - Accent4 5 15 3" xfId="0"/>
    <cellStyle name="20% - Accent4 5 16" xfId="0"/>
    <cellStyle name="20% - Accent4 5 16 2" xfId="0"/>
    <cellStyle name="20% - Accent4 5 17" xfId="0"/>
    <cellStyle name="20% - Accent4 5 17 2" xfId="0"/>
    <cellStyle name="20% - Accent4 5 18" xfId="0"/>
    <cellStyle name="20% - Accent4 5 19" xfId="0"/>
    <cellStyle name="20% - Accent4 5 2" xfId="0"/>
    <cellStyle name="20% - Accent4 5 2 10" xfId="0"/>
    <cellStyle name="20% - Accent4 5 2 2" xfId="0"/>
    <cellStyle name="20% - Accent4 5 2 2 2" xfId="0"/>
    <cellStyle name="20% - Accent4 5 2 2 2 2" xfId="0"/>
    <cellStyle name="20% - Accent4 5 2 2 2 2 2" xfId="0"/>
    <cellStyle name="20% - Accent4 5 2 2 2 3" xfId="0"/>
    <cellStyle name="20% - Accent4 5 2 2 3" xfId="0"/>
    <cellStyle name="20% - Accent4 5 2 2 3 2" xfId="0"/>
    <cellStyle name="20% - Accent4 5 2 2 4" xfId="0"/>
    <cellStyle name="20% - Accent4 5 2 3" xfId="0"/>
    <cellStyle name="20% - Accent4 5 2 3 2" xfId="0"/>
    <cellStyle name="20% - Accent4 5 2 3 2 2" xfId="0"/>
    <cellStyle name="20% - Accent4 5 2 3 2 2 2" xfId="0"/>
    <cellStyle name="20% - Accent4 5 2 3 2 3" xfId="0"/>
    <cellStyle name="20% - Accent4 5 2 3 3" xfId="0"/>
    <cellStyle name="20% - Accent4 5 2 3 3 2" xfId="0"/>
    <cellStyle name="20% - Accent4 5 2 3 4" xfId="0"/>
    <cellStyle name="20% - Accent4 5 2 4" xfId="0"/>
    <cellStyle name="20% - Accent4 5 2 4 2" xfId="0"/>
    <cellStyle name="20% - Accent4 5 2 4 2 2" xfId="0"/>
    <cellStyle name="20% - Accent4 5 2 4 2 2 2" xfId="0"/>
    <cellStyle name="20% - Accent4 5 2 4 2 3" xfId="0"/>
    <cellStyle name="20% - Accent4 5 2 4 3" xfId="0"/>
    <cellStyle name="20% - Accent4 5 2 4 3 2" xfId="0"/>
    <cellStyle name="20% - Accent4 5 2 4 4" xfId="0"/>
    <cellStyle name="20% - Accent4 5 2 5" xfId="0"/>
    <cellStyle name="20% - Accent4 5 2 5 2" xfId="0"/>
    <cellStyle name="20% - Accent4 5 2 5 2 2" xfId="0"/>
    <cellStyle name="20% - Accent4 5 2 5 2 2 2" xfId="0"/>
    <cellStyle name="20% - Accent4 5 2 5 2 3" xfId="0"/>
    <cellStyle name="20% - Accent4 5 2 5 3" xfId="0"/>
    <cellStyle name="20% - Accent4 5 2 5 3 2" xfId="0"/>
    <cellStyle name="20% - Accent4 5 2 5 4" xfId="0"/>
    <cellStyle name="20% - Accent4 5 2 6" xfId="0"/>
    <cellStyle name="20% - Accent4 5 2 6 2" xfId="0"/>
    <cellStyle name="20% - Accent4 5 2 6 2 2" xfId="0"/>
    <cellStyle name="20% - Accent4 5 2 6 3" xfId="0"/>
    <cellStyle name="20% - Accent4 5 2 7" xfId="0"/>
    <cellStyle name="20% - Accent4 5 2 7 2" xfId="0"/>
    <cellStyle name="20% - Accent4 5 2 8" xfId="0"/>
    <cellStyle name="20% - Accent4 5 2 8 2" xfId="0"/>
    <cellStyle name="20% - Accent4 5 2 9" xfId="0"/>
    <cellStyle name="20% - Accent4 5 3" xfId="0"/>
    <cellStyle name="20% - Accent4 5 3 10" xfId="0"/>
    <cellStyle name="20% - Accent4 5 3 11" xfId="0"/>
    <cellStyle name="20% - Accent4 5 3 12" xfId="0"/>
    <cellStyle name="20% - Accent4 5 3 2" xfId="0"/>
    <cellStyle name="20% - Accent4 5 3 2 2" xfId="0"/>
    <cellStyle name="20% - Accent4 5 3 2 2 2" xfId="0"/>
    <cellStyle name="20% - Accent4 5 3 2 2 2 2" xfId="0"/>
    <cellStyle name="20% - Accent4 5 3 2 2 2 2 2" xfId="0"/>
    <cellStyle name="20% - Accent4 5 3 2 2 2 3" xfId="0"/>
    <cellStyle name="20% - Accent4 5 3 2 2 3" xfId="0"/>
    <cellStyle name="20% - Accent4 5 3 2 2 3 2" xfId="0"/>
    <cellStyle name="20% - Accent4 5 3 2 2 4" xfId="0"/>
    <cellStyle name="20% - Accent4 5 3 2 3" xfId="0"/>
    <cellStyle name="20% - Accent4 5 3 2 3 2" xfId="0"/>
    <cellStyle name="20% - Accent4 5 3 2 3 2 2" xfId="0"/>
    <cellStyle name="20% - Accent4 5 3 2 3 2 2 2" xfId="0"/>
    <cellStyle name="20% - Accent4 5 3 2 3 2 3" xfId="0"/>
    <cellStyle name="20% - Accent4 5 3 2 3 3" xfId="0"/>
    <cellStyle name="20% - Accent4 5 3 2 3 3 2" xfId="0"/>
    <cellStyle name="20% - Accent4 5 3 2 3 4" xfId="0"/>
    <cellStyle name="20% - Accent4 5 3 2 4" xfId="0"/>
    <cellStyle name="20% - Accent4 5 3 2 4 2" xfId="0"/>
    <cellStyle name="20% - Accent4 5 3 2 4 2 2" xfId="0"/>
    <cellStyle name="20% - Accent4 5 3 2 4 2 2 2" xfId="0"/>
    <cellStyle name="20% - Accent4 5 3 2 4 2 3" xfId="0"/>
    <cellStyle name="20% - Accent4 5 3 2 4 3" xfId="0"/>
    <cellStyle name="20% - Accent4 5 3 2 4 3 2" xfId="0"/>
    <cellStyle name="20% - Accent4 5 3 2 4 4" xfId="0"/>
    <cellStyle name="20% - Accent4 5 3 2 5" xfId="0"/>
    <cellStyle name="20% - Accent4 5 3 2 5 2" xfId="0"/>
    <cellStyle name="20% - Accent4 5 3 2 5 2 2" xfId="0"/>
    <cellStyle name="20% - Accent4 5 3 2 5 2 2 2" xfId="0"/>
    <cellStyle name="20% - Accent4 5 3 2 5 2 3" xfId="0"/>
    <cellStyle name="20% - Accent4 5 3 2 5 3" xfId="0"/>
    <cellStyle name="20% - Accent4 5 3 2 5 3 2" xfId="0"/>
    <cellStyle name="20% - Accent4 5 3 2 5 4" xfId="0"/>
    <cellStyle name="20% - Accent4 5 3 2 6" xfId="0"/>
    <cellStyle name="20% - Accent4 5 3 2 6 2" xfId="0"/>
    <cellStyle name="20% - Accent4 5 3 2 6 2 2" xfId="0"/>
    <cellStyle name="20% - Accent4 5 3 2 6 3" xfId="0"/>
    <cellStyle name="20% - Accent4 5 3 2 7" xfId="0"/>
    <cellStyle name="20% - Accent4 5 3 2 7 2" xfId="0"/>
    <cellStyle name="20% - Accent4 5 3 2 8" xfId="0"/>
    <cellStyle name="20% - Accent4 5 3 2 9" xfId="0"/>
    <cellStyle name="20% - Accent4 5 3 3" xfId="0"/>
    <cellStyle name="20% - Accent4 5 3 3 2" xfId="0"/>
    <cellStyle name="20% - Accent4 5 3 3 2 2" xfId="0"/>
    <cellStyle name="20% - Accent4 5 3 3 2 2 2" xfId="0"/>
    <cellStyle name="20% - Accent4 5 3 3 2 2 2 2" xfId="0"/>
    <cellStyle name="20% - Accent4 5 3 3 2 2 3" xfId="0"/>
    <cellStyle name="20% - Accent4 5 3 3 2 3" xfId="0"/>
    <cellStyle name="20% - Accent4 5 3 3 2 3 2" xfId="0"/>
    <cellStyle name="20% - Accent4 5 3 3 2 4" xfId="0"/>
    <cellStyle name="20% - Accent4 5 3 3 3" xfId="0"/>
    <cellStyle name="20% - Accent4 5 3 3 3 2" xfId="0"/>
    <cellStyle name="20% - Accent4 5 3 3 3 2 2" xfId="0"/>
    <cellStyle name="20% - Accent4 5 3 3 3 2 2 2" xfId="0"/>
    <cellStyle name="20% - Accent4 5 3 3 3 2 3" xfId="0"/>
    <cellStyle name="20% - Accent4 5 3 3 3 3" xfId="0"/>
    <cellStyle name="20% - Accent4 5 3 3 3 3 2" xfId="0"/>
    <cellStyle name="20% - Accent4 5 3 3 3 4" xfId="0"/>
    <cellStyle name="20% - Accent4 5 3 3 4" xfId="0"/>
    <cellStyle name="20% - Accent4 5 3 3 4 2" xfId="0"/>
    <cellStyle name="20% - Accent4 5 3 3 4 2 2" xfId="0"/>
    <cellStyle name="20% - Accent4 5 3 3 4 2 2 2" xfId="0"/>
    <cellStyle name="20% - Accent4 5 3 3 4 2 3" xfId="0"/>
    <cellStyle name="20% - Accent4 5 3 3 4 3" xfId="0"/>
    <cellStyle name="20% - Accent4 5 3 3 4 3 2" xfId="0"/>
    <cellStyle name="20% - Accent4 5 3 3 4 4" xfId="0"/>
    <cellStyle name="20% - Accent4 5 3 3 5" xfId="0"/>
    <cellStyle name="20% - Accent4 5 3 3 5 2" xfId="0"/>
    <cellStyle name="20% - Accent4 5 3 3 5 2 2" xfId="0"/>
    <cellStyle name="20% - Accent4 5 3 3 5 3" xfId="0"/>
    <cellStyle name="20% - Accent4 5 3 3 6" xfId="0"/>
    <cellStyle name="20% - Accent4 5 3 3 6 2" xfId="0"/>
    <cellStyle name="20% - Accent4 5 3 3 7" xfId="0"/>
    <cellStyle name="20% - Accent4 5 3 4" xfId="0"/>
    <cellStyle name="20% - Accent4 5 3 4 2" xfId="0"/>
    <cellStyle name="20% - Accent4 5 3 4 2 2" xfId="0"/>
    <cellStyle name="20% - Accent4 5 3 4 2 2 2" xfId="0"/>
    <cellStyle name="20% - Accent4 5 3 4 2 3" xfId="0"/>
    <cellStyle name="20% - Accent4 5 3 4 3" xfId="0"/>
    <cellStyle name="20% - Accent4 5 3 4 3 2" xfId="0"/>
    <cellStyle name="20% - Accent4 5 3 4 4" xfId="0"/>
    <cellStyle name="20% - Accent4 5 3 5" xfId="0"/>
    <cellStyle name="20% - Accent4 5 3 5 2" xfId="0"/>
    <cellStyle name="20% - Accent4 5 3 5 2 2" xfId="0"/>
    <cellStyle name="20% - Accent4 5 3 5 2 2 2" xfId="0"/>
    <cellStyle name="20% - Accent4 5 3 5 2 3" xfId="0"/>
    <cellStyle name="20% - Accent4 5 3 5 3" xfId="0"/>
    <cellStyle name="20% - Accent4 5 3 5 3 2" xfId="0"/>
    <cellStyle name="20% - Accent4 5 3 5 4" xfId="0"/>
    <cellStyle name="20% - Accent4 5 3 6" xfId="0"/>
    <cellStyle name="20% - Accent4 5 3 6 2" xfId="0"/>
    <cellStyle name="20% - Accent4 5 3 6 2 2" xfId="0"/>
    <cellStyle name="20% - Accent4 5 3 6 2 2 2" xfId="0"/>
    <cellStyle name="20% - Accent4 5 3 6 2 3" xfId="0"/>
    <cellStyle name="20% - Accent4 5 3 6 3" xfId="0"/>
    <cellStyle name="20% - Accent4 5 3 6 3 2" xfId="0"/>
    <cellStyle name="20% - Accent4 5 3 6 4" xfId="0"/>
    <cellStyle name="20% - Accent4 5 3 7" xfId="0"/>
    <cellStyle name="20% - Accent4 5 3 7 2" xfId="0"/>
    <cellStyle name="20% - Accent4 5 3 7 2 2" xfId="0"/>
    <cellStyle name="20% - Accent4 5 3 7 2 2 2" xfId="0"/>
    <cellStyle name="20% - Accent4 5 3 7 2 3" xfId="0"/>
    <cellStyle name="20% - Accent4 5 3 7 3" xfId="0"/>
    <cellStyle name="20% - Accent4 5 3 7 3 2" xfId="0"/>
    <cellStyle name="20% - Accent4 5 3 7 4" xfId="0"/>
    <cellStyle name="20% - Accent4 5 3 8" xfId="0"/>
    <cellStyle name="20% - Accent4 5 3 8 2" xfId="0"/>
    <cellStyle name="20% - Accent4 5 3 8 2 2" xfId="0"/>
    <cellStyle name="20% - Accent4 5 3 8 3" xfId="0"/>
    <cellStyle name="20% - Accent4 5 3 9" xfId="0"/>
    <cellStyle name="20% - Accent4 5 3 9 2" xfId="0"/>
    <cellStyle name="20% - Accent4 5 4" xfId="0"/>
    <cellStyle name="20% - Accent4 5 4 10" xfId="0"/>
    <cellStyle name="20% - Accent4 5 4 2" xfId="0"/>
    <cellStyle name="20% - Accent4 5 4 2 2" xfId="0"/>
    <cellStyle name="20% - Accent4 5 4 2 2 2" xfId="0"/>
    <cellStyle name="20% - Accent4 5 4 2 2 2 2" xfId="0"/>
    <cellStyle name="20% - Accent4 5 4 2 2 3" xfId="0"/>
    <cellStyle name="20% - Accent4 5 4 2 3" xfId="0"/>
    <cellStyle name="20% - Accent4 5 4 2 3 2" xfId="0"/>
    <cellStyle name="20% - Accent4 5 4 2 4" xfId="0"/>
    <cellStyle name="20% - Accent4 5 4 3" xfId="0"/>
    <cellStyle name="20% - Accent4 5 4 3 2" xfId="0"/>
    <cellStyle name="20% - Accent4 5 4 3 2 2" xfId="0"/>
    <cellStyle name="20% - Accent4 5 4 3 2 2 2" xfId="0"/>
    <cellStyle name="20% - Accent4 5 4 3 2 3" xfId="0"/>
    <cellStyle name="20% - Accent4 5 4 3 3" xfId="0"/>
    <cellStyle name="20% - Accent4 5 4 3 3 2" xfId="0"/>
    <cellStyle name="20% - Accent4 5 4 3 4" xfId="0"/>
    <cellStyle name="20% - Accent4 5 4 4" xfId="0"/>
    <cellStyle name="20% - Accent4 5 4 4 2" xfId="0"/>
    <cellStyle name="20% - Accent4 5 4 4 2 2" xfId="0"/>
    <cellStyle name="20% - Accent4 5 4 4 2 2 2" xfId="0"/>
    <cellStyle name="20% - Accent4 5 4 4 2 3" xfId="0"/>
    <cellStyle name="20% - Accent4 5 4 4 3" xfId="0"/>
    <cellStyle name="20% - Accent4 5 4 4 3 2" xfId="0"/>
    <cellStyle name="20% - Accent4 5 4 4 4" xfId="0"/>
    <cellStyle name="20% - Accent4 5 4 5" xfId="0"/>
    <cellStyle name="20% - Accent4 5 4 5 2" xfId="0"/>
    <cellStyle name="20% - Accent4 5 4 5 2 2" xfId="0"/>
    <cellStyle name="20% - Accent4 5 4 5 2 2 2" xfId="0"/>
    <cellStyle name="20% - Accent4 5 4 5 2 3" xfId="0"/>
    <cellStyle name="20% - Accent4 5 4 5 3" xfId="0"/>
    <cellStyle name="20% - Accent4 5 4 5 3 2" xfId="0"/>
    <cellStyle name="20% - Accent4 5 4 5 4" xfId="0"/>
    <cellStyle name="20% - Accent4 5 4 6" xfId="0"/>
    <cellStyle name="20% - Accent4 5 4 6 2" xfId="0"/>
    <cellStyle name="20% - Accent4 5 4 6 2 2" xfId="0"/>
    <cellStyle name="20% - Accent4 5 4 6 3" xfId="0"/>
    <cellStyle name="20% - Accent4 5 4 7" xfId="0"/>
    <cellStyle name="20% - Accent4 5 4 7 2" xfId="0"/>
    <cellStyle name="20% - Accent4 5 4 8" xfId="0"/>
    <cellStyle name="20% - Accent4 5 4 9" xfId="0"/>
    <cellStyle name="20% - Accent4 5 5" xfId="0"/>
    <cellStyle name="20% - Accent4 5 5 2" xfId="0"/>
    <cellStyle name="20% - Accent4 5 5 2 2" xfId="0"/>
    <cellStyle name="20% - Accent4 5 5 2 2 2" xfId="0"/>
    <cellStyle name="20% - Accent4 5 5 2 2 2 2" xfId="0"/>
    <cellStyle name="20% - Accent4 5 5 2 2 3" xfId="0"/>
    <cellStyle name="20% - Accent4 5 5 2 3" xfId="0"/>
    <cellStyle name="20% - Accent4 5 5 2 3 2" xfId="0"/>
    <cellStyle name="20% - Accent4 5 5 2 4" xfId="0"/>
    <cellStyle name="20% - Accent4 5 5 3" xfId="0"/>
    <cellStyle name="20% - Accent4 5 5 3 2" xfId="0"/>
    <cellStyle name="20% - Accent4 5 5 3 2 2" xfId="0"/>
    <cellStyle name="20% - Accent4 5 5 3 2 2 2" xfId="0"/>
    <cellStyle name="20% - Accent4 5 5 3 2 3" xfId="0"/>
    <cellStyle name="20% - Accent4 5 5 3 3" xfId="0"/>
    <cellStyle name="20% - Accent4 5 5 3 3 2" xfId="0"/>
    <cellStyle name="20% - Accent4 5 5 3 4" xfId="0"/>
    <cellStyle name="20% - Accent4 5 5 4" xfId="0"/>
    <cellStyle name="20% - Accent4 5 5 4 2" xfId="0"/>
    <cellStyle name="20% - Accent4 5 5 4 2 2" xfId="0"/>
    <cellStyle name="20% - Accent4 5 5 4 2 2 2" xfId="0"/>
    <cellStyle name="20% - Accent4 5 5 4 2 3" xfId="0"/>
    <cellStyle name="20% - Accent4 5 5 4 3" xfId="0"/>
    <cellStyle name="20% - Accent4 5 5 4 3 2" xfId="0"/>
    <cellStyle name="20% - Accent4 5 5 4 4" xfId="0"/>
    <cellStyle name="20% - Accent4 5 5 5" xfId="0"/>
    <cellStyle name="20% - Accent4 5 5 5 2" xfId="0"/>
    <cellStyle name="20% - Accent4 5 5 5 2 2" xfId="0"/>
    <cellStyle name="20% - Accent4 5 5 5 2 2 2" xfId="0"/>
    <cellStyle name="20% - Accent4 5 5 5 2 3" xfId="0"/>
    <cellStyle name="20% - Accent4 5 5 5 3" xfId="0"/>
    <cellStyle name="20% - Accent4 5 5 5 3 2" xfId="0"/>
    <cellStyle name="20% - Accent4 5 5 5 4" xfId="0"/>
    <cellStyle name="20% - Accent4 5 5 6" xfId="0"/>
    <cellStyle name="20% - Accent4 5 5 6 2" xfId="0"/>
    <cellStyle name="20% - Accent4 5 5 6 2 2" xfId="0"/>
    <cellStyle name="20% - Accent4 5 5 6 3" xfId="0"/>
    <cellStyle name="20% - Accent4 5 5 7" xfId="0"/>
    <cellStyle name="20% - Accent4 5 5 7 2" xfId="0"/>
    <cellStyle name="20% - Accent4 5 5 8" xfId="0"/>
    <cellStyle name="20% - Accent4 5 5 9" xfId="0"/>
    <cellStyle name="20% - Accent4 5 6" xfId="0"/>
    <cellStyle name="20% - Accent4 5 6 2" xfId="0"/>
    <cellStyle name="20% - Accent4 5 6 2 2" xfId="0"/>
    <cellStyle name="20% - Accent4 5 6 2 2 2" xfId="0"/>
    <cellStyle name="20% - Accent4 5 6 2 2 2 2" xfId="0"/>
    <cellStyle name="20% - Accent4 5 6 2 2 3" xfId="0"/>
    <cellStyle name="20% - Accent4 5 6 2 3" xfId="0"/>
    <cellStyle name="20% - Accent4 5 6 2 3 2" xfId="0"/>
    <cellStyle name="20% - Accent4 5 6 2 4" xfId="0"/>
    <cellStyle name="20% - Accent4 5 6 3" xfId="0"/>
    <cellStyle name="20% - Accent4 5 6 3 2" xfId="0"/>
    <cellStyle name="20% - Accent4 5 6 3 2 2" xfId="0"/>
    <cellStyle name="20% - Accent4 5 6 3 2 2 2" xfId="0"/>
    <cellStyle name="20% - Accent4 5 6 3 2 3" xfId="0"/>
    <cellStyle name="20% - Accent4 5 6 3 3" xfId="0"/>
    <cellStyle name="20% - Accent4 5 6 3 3 2" xfId="0"/>
    <cellStyle name="20% - Accent4 5 6 3 4" xfId="0"/>
    <cellStyle name="20% - Accent4 5 6 4" xfId="0"/>
    <cellStyle name="20% - Accent4 5 6 4 2" xfId="0"/>
    <cellStyle name="20% - Accent4 5 6 4 2 2" xfId="0"/>
    <cellStyle name="20% - Accent4 5 6 4 2 2 2" xfId="0"/>
    <cellStyle name="20% - Accent4 5 6 4 2 3" xfId="0"/>
    <cellStyle name="20% - Accent4 5 6 4 3" xfId="0"/>
    <cellStyle name="20% - Accent4 5 6 4 3 2" xfId="0"/>
    <cellStyle name="20% - Accent4 5 6 4 4" xfId="0"/>
    <cellStyle name="20% - Accent4 5 6 5" xfId="0"/>
    <cellStyle name="20% - Accent4 5 6 5 2" xfId="0"/>
    <cellStyle name="20% - Accent4 5 6 5 2 2" xfId="0"/>
    <cellStyle name="20% - Accent4 5 6 5 2 2 2" xfId="0"/>
    <cellStyle name="20% - Accent4 5 6 5 2 3" xfId="0"/>
    <cellStyle name="20% - Accent4 5 6 5 3" xfId="0"/>
    <cellStyle name="20% - Accent4 5 6 5 3 2" xfId="0"/>
    <cellStyle name="20% - Accent4 5 6 5 4" xfId="0"/>
    <cellStyle name="20% - Accent4 5 6 6" xfId="0"/>
    <cellStyle name="20% - Accent4 5 6 6 2" xfId="0"/>
    <cellStyle name="20% - Accent4 5 6 6 2 2" xfId="0"/>
    <cellStyle name="20% - Accent4 5 6 6 3" xfId="0"/>
    <cellStyle name="20% - Accent4 5 6 7" xfId="0"/>
    <cellStyle name="20% - Accent4 5 6 7 2" xfId="0"/>
    <cellStyle name="20% - Accent4 5 6 8" xfId="0"/>
    <cellStyle name="20% - Accent4 5 6 9" xfId="0"/>
    <cellStyle name="20% - Accent4 5 7" xfId="0"/>
    <cellStyle name="20% - Accent4 5 7 10" xfId="0"/>
    <cellStyle name="20% - Accent4 5 7 2" xfId="0"/>
    <cellStyle name="20% - Accent4 5 7 2 2" xfId="0"/>
    <cellStyle name="20% - Accent4 5 7 2 2 2" xfId="0"/>
    <cellStyle name="20% - Accent4 5 7 2 2 2 2" xfId="0"/>
    <cellStyle name="20% - Accent4 5 7 2 2 3" xfId="0"/>
    <cellStyle name="20% - Accent4 5 7 2 3" xfId="0"/>
    <cellStyle name="20% - Accent4 5 7 2 3 2" xfId="0"/>
    <cellStyle name="20% - Accent4 5 7 2 4" xfId="0"/>
    <cellStyle name="20% - Accent4 5 7 3" xfId="0"/>
    <cellStyle name="20% - Accent4 5 7 3 2" xfId="0"/>
    <cellStyle name="20% - Accent4 5 7 3 2 2" xfId="0"/>
    <cellStyle name="20% - Accent4 5 7 3 2 2 2" xfId="0"/>
    <cellStyle name="20% - Accent4 5 7 3 2 3" xfId="0"/>
    <cellStyle name="20% - Accent4 5 7 3 3" xfId="0"/>
    <cellStyle name="20% - Accent4 5 7 3 3 2" xfId="0"/>
    <cellStyle name="20% - Accent4 5 7 3 4" xfId="0"/>
    <cellStyle name="20% - Accent4 5 7 4" xfId="0"/>
    <cellStyle name="20% - Accent4 5 7 4 2" xfId="0"/>
    <cellStyle name="20% - Accent4 5 7 4 2 2" xfId="0"/>
    <cellStyle name="20% - Accent4 5 7 4 2 2 2" xfId="0"/>
    <cellStyle name="20% - Accent4 5 7 4 2 3" xfId="0"/>
    <cellStyle name="20% - Accent4 5 7 4 3" xfId="0"/>
    <cellStyle name="20% - Accent4 5 7 4 3 2" xfId="0"/>
    <cellStyle name="20% - Accent4 5 7 4 4" xfId="0"/>
    <cellStyle name="20% - Accent4 5 7 5" xfId="0"/>
    <cellStyle name="20% - Accent4 5 7 5 2" xfId="0"/>
    <cellStyle name="20% - Accent4 5 7 5 2 2" xfId="0"/>
    <cellStyle name="20% - Accent4 5 7 5 2 2 2" xfId="0"/>
    <cellStyle name="20% - Accent4 5 7 5 2 3" xfId="0"/>
    <cellStyle name="20% - Accent4 5 7 5 3" xfId="0"/>
    <cellStyle name="20% - Accent4 5 7 5 3 2" xfId="0"/>
    <cellStyle name="20% - Accent4 5 7 5 4" xfId="0"/>
    <cellStyle name="20% - Accent4 5 7 6" xfId="0"/>
    <cellStyle name="20% - Accent4 5 7 6 2" xfId="0"/>
    <cellStyle name="20% - Accent4 5 7 6 2 2" xfId="0"/>
    <cellStyle name="20% - Accent4 5 7 6 2 2 2" xfId="0"/>
    <cellStyle name="20% - Accent4 5 7 6 2 3" xfId="0"/>
    <cellStyle name="20% - Accent4 5 7 6 3" xfId="0"/>
    <cellStyle name="20% - Accent4 5 7 6 3 2" xfId="0"/>
    <cellStyle name="20% - Accent4 5 7 6 4" xfId="0"/>
    <cellStyle name="20% - Accent4 5 7 7" xfId="0"/>
    <cellStyle name="20% - Accent4 5 7 7 2" xfId="0"/>
    <cellStyle name="20% - Accent4 5 7 7 2 2" xfId="0"/>
    <cellStyle name="20% - Accent4 5 7 7 3" xfId="0"/>
    <cellStyle name="20% - Accent4 5 7 8" xfId="0"/>
    <cellStyle name="20% - Accent4 5 7 8 2" xfId="0"/>
    <cellStyle name="20% - Accent4 5 7 9" xfId="0"/>
    <cellStyle name="20% - Accent4 5 8" xfId="0"/>
    <cellStyle name="20% - Accent4 5 8 2" xfId="0"/>
    <cellStyle name="20% - Accent4 5 8 2 2" xfId="0"/>
    <cellStyle name="20% - Accent4 5 8 2 2 2" xfId="0"/>
    <cellStyle name="20% - Accent4 5 8 2 3" xfId="0"/>
    <cellStyle name="20% - Accent4 5 8 3" xfId="0"/>
    <cellStyle name="20% - Accent4 5 8 3 2" xfId="0"/>
    <cellStyle name="20% - Accent4 5 8 4" xfId="0"/>
    <cellStyle name="20% - Accent4 5 9" xfId="0"/>
    <cellStyle name="20% - Accent4 6" xfId="0"/>
    <cellStyle name="20% - Accent4 6 10" xfId="0"/>
    <cellStyle name="20% - Accent4 6 10 2" xfId="0"/>
    <cellStyle name="20% - Accent4 6 10 2 2" xfId="0"/>
    <cellStyle name="20% - Accent4 6 10 2 2 2" xfId="0"/>
    <cellStyle name="20% - Accent4 6 10 2 3" xfId="0"/>
    <cellStyle name="20% - Accent4 6 10 3" xfId="0"/>
    <cellStyle name="20% - Accent4 6 10 3 2" xfId="0"/>
    <cellStyle name="20% - Accent4 6 10 4" xfId="0"/>
    <cellStyle name="20% - Accent4 6 11" xfId="0"/>
    <cellStyle name="20% - Accent4 6 11 2" xfId="0"/>
    <cellStyle name="20% - Accent4 6 11 2 2" xfId="0"/>
    <cellStyle name="20% - Accent4 6 11 2 2 2" xfId="0"/>
    <cellStyle name="20% - Accent4 6 11 2 3" xfId="0"/>
    <cellStyle name="20% - Accent4 6 11 3" xfId="0"/>
    <cellStyle name="20% - Accent4 6 11 3 2" xfId="0"/>
    <cellStyle name="20% - Accent4 6 11 4" xfId="0"/>
    <cellStyle name="20% - Accent4 6 12" xfId="0"/>
    <cellStyle name="20% - Accent4 6 12 2" xfId="0"/>
    <cellStyle name="20% - Accent4 6 12 2 2" xfId="0"/>
    <cellStyle name="20% - Accent4 6 12 2 2 2" xfId="0"/>
    <cellStyle name="20% - Accent4 6 12 2 3" xfId="0"/>
    <cellStyle name="20% - Accent4 6 12 3" xfId="0"/>
    <cellStyle name="20% - Accent4 6 12 3 2" xfId="0"/>
    <cellStyle name="20% - Accent4 6 12 4" xfId="0"/>
    <cellStyle name="20% - Accent4 6 13" xfId="0"/>
    <cellStyle name="20% - Accent4 6 13 2" xfId="0"/>
    <cellStyle name="20% - Accent4 6 13 2 2" xfId="0"/>
    <cellStyle name="20% - Accent4 6 13 2 2 2" xfId="0"/>
    <cellStyle name="20% - Accent4 6 13 2 3" xfId="0"/>
    <cellStyle name="20% - Accent4 6 13 3" xfId="0"/>
    <cellStyle name="20% - Accent4 6 13 3 2" xfId="0"/>
    <cellStyle name="20% - Accent4 6 13 4" xfId="0"/>
    <cellStyle name="20% - Accent4 6 14" xfId="0"/>
    <cellStyle name="20% - Accent4 6 14 2" xfId="0"/>
    <cellStyle name="20% - Accent4 6 14 2 2" xfId="0"/>
    <cellStyle name="20% - Accent4 6 14 3" xfId="0"/>
    <cellStyle name="20% - Accent4 6 15" xfId="0"/>
    <cellStyle name="20% - Accent4 6 15 2" xfId="0"/>
    <cellStyle name="20% - Accent4 6 16" xfId="0"/>
    <cellStyle name="20% - Accent4 6 16 2" xfId="0"/>
    <cellStyle name="20% - Accent4 6 17" xfId="0"/>
    <cellStyle name="20% - Accent4 6 18" xfId="0"/>
    <cellStyle name="20% - Accent4 6 2" xfId="0"/>
    <cellStyle name="20% - Accent4 6 2 10" xfId="0"/>
    <cellStyle name="20% - Accent4 6 2 2" xfId="0"/>
    <cellStyle name="20% - Accent4 6 2 2 2" xfId="0"/>
    <cellStyle name="20% - Accent4 6 2 2 2 2" xfId="0"/>
    <cellStyle name="20% - Accent4 6 2 2 2 2 2" xfId="0"/>
    <cellStyle name="20% - Accent4 6 2 2 2 3" xfId="0"/>
    <cellStyle name="20% - Accent4 6 2 2 3" xfId="0"/>
    <cellStyle name="20% - Accent4 6 2 2 3 2" xfId="0"/>
    <cellStyle name="20% - Accent4 6 2 2 4" xfId="0"/>
    <cellStyle name="20% - Accent4 6 2 3" xfId="0"/>
    <cellStyle name="20% - Accent4 6 2 3 2" xfId="0"/>
    <cellStyle name="20% - Accent4 6 2 3 2 2" xfId="0"/>
    <cellStyle name="20% - Accent4 6 2 3 2 2 2" xfId="0"/>
    <cellStyle name="20% - Accent4 6 2 3 2 3" xfId="0"/>
    <cellStyle name="20% - Accent4 6 2 3 3" xfId="0"/>
    <cellStyle name="20% - Accent4 6 2 3 3 2" xfId="0"/>
    <cellStyle name="20% - Accent4 6 2 3 4" xfId="0"/>
    <cellStyle name="20% - Accent4 6 2 4" xfId="0"/>
    <cellStyle name="20% - Accent4 6 2 4 2" xfId="0"/>
    <cellStyle name="20% - Accent4 6 2 4 2 2" xfId="0"/>
    <cellStyle name="20% - Accent4 6 2 4 2 2 2" xfId="0"/>
    <cellStyle name="20% - Accent4 6 2 4 2 3" xfId="0"/>
    <cellStyle name="20% - Accent4 6 2 4 3" xfId="0"/>
    <cellStyle name="20% - Accent4 6 2 4 3 2" xfId="0"/>
    <cellStyle name="20% - Accent4 6 2 4 4" xfId="0"/>
    <cellStyle name="20% - Accent4 6 2 5" xfId="0"/>
    <cellStyle name="20% - Accent4 6 2 5 2" xfId="0"/>
    <cellStyle name="20% - Accent4 6 2 5 2 2" xfId="0"/>
    <cellStyle name="20% - Accent4 6 2 5 2 2 2" xfId="0"/>
    <cellStyle name="20% - Accent4 6 2 5 2 3" xfId="0"/>
    <cellStyle name="20% - Accent4 6 2 5 3" xfId="0"/>
    <cellStyle name="20% - Accent4 6 2 5 3 2" xfId="0"/>
    <cellStyle name="20% - Accent4 6 2 5 4" xfId="0"/>
    <cellStyle name="20% - Accent4 6 2 6" xfId="0"/>
    <cellStyle name="20% - Accent4 6 2 6 2" xfId="0"/>
    <cellStyle name="20% - Accent4 6 2 6 2 2" xfId="0"/>
    <cellStyle name="20% - Accent4 6 2 6 3" xfId="0"/>
    <cellStyle name="20% - Accent4 6 2 7" xfId="0"/>
    <cellStyle name="20% - Accent4 6 2 7 2" xfId="0"/>
    <cellStyle name="20% - Accent4 6 2 8" xfId="0"/>
    <cellStyle name="20% - Accent4 6 2 8 2" xfId="0"/>
    <cellStyle name="20% - Accent4 6 2 9" xfId="0"/>
    <cellStyle name="20% - Accent4 6 3" xfId="0"/>
    <cellStyle name="20% - Accent4 6 3 10" xfId="0"/>
    <cellStyle name="20% - Accent4 6 3 11" xfId="0"/>
    <cellStyle name="20% - Accent4 6 3 12" xfId="0"/>
    <cellStyle name="20% - Accent4 6 3 2" xfId="0"/>
    <cellStyle name="20% - Accent4 6 3 2 2" xfId="0"/>
    <cellStyle name="20% - Accent4 6 3 2 2 2" xfId="0"/>
    <cellStyle name="20% - Accent4 6 3 2 2 2 2" xfId="0"/>
    <cellStyle name="20% - Accent4 6 3 2 2 2 2 2" xfId="0"/>
    <cellStyle name="20% - Accent4 6 3 2 2 2 3" xfId="0"/>
    <cellStyle name="20% - Accent4 6 3 2 2 3" xfId="0"/>
    <cellStyle name="20% - Accent4 6 3 2 2 3 2" xfId="0"/>
    <cellStyle name="20% - Accent4 6 3 2 2 4" xfId="0"/>
    <cellStyle name="20% - Accent4 6 3 2 3" xfId="0"/>
    <cellStyle name="20% - Accent4 6 3 2 3 2" xfId="0"/>
    <cellStyle name="20% - Accent4 6 3 2 3 2 2" xfId="0"/>
    <cellStyle name="20% - Accent4 6 3 2 3 2 2 2" xfId="0"/>
    <cellStyle name="20% - Accent4 6 3 2 3 2 3" xfId="0"/>
    <cellStyle name="20% - Accent4 6 3 2 3 3" xfId="0"/>
    <cellStyle name="20% - Accent4 6 3 2 3 3 2" xfId="0"/>
    <cellStyle name="20% - Accent4 6 3 2 3 4" xfId="0"/>
    <cellStyle name="20% - Accent4 6 3 2 4" xfId="0"/>
    <cellStyle name="20% - Accent4 6 3 2 4 2" xfId="0"/>
    <cellStyle name="20% - Accent4 6 3 2 4 2 2" xfId="0"/>
    <cellStyle name="20% - Accent4 6 3 2 4 2 2 2" xfId="0"/>
    <cellStyle name="20% - Accent4 6 3 2 4 2 3" xfId="0"/>
    <cellStyle name="20% - Accent4 6 3 2 4 3" xfId="0"/>
    <cellStyle name="20% - Accent4 6 3 2 4 3 2" xfId="0"/>
    <cellStyle name="20% - Accent4 6 3 2 4 4" xfId="0"/>
    <cellStyle name="20% - Accent4 6 3 2 5" xfId="0"/>
    <cellStyle name="20% - Accent4 6 3 2 5 2" xfId="0"/>
    <cellStyle name="20% - Accent4 6 3 2 5 2 2" xfId="0"/>
    <cellStyle name="20% - Accent4 6 3 2 5 2 2 2" xfId="0"/>
    <cellStyle name="20% - Accent4 6 3 2 5 2 3" xfId="0"/>
    <cellStyle name="20% - Accent4 6 3 2 5 3" xfId="0"/>
    <cellStyle name="20% - Accent4 6 3 2 5 3 2" xfId="0"/>
    <cellStyle name="20% - Accent4 6 3 2 5 4" xfId="0"/>
    <cellStyle name="20% - Accent4 6 3 2 6" xfId="0"/>
    <cellStyle name="20% - Accent4 6 3 2 6 2" xfId="0"/>
    <cellStyle name="20% - Accent4 6 3 2 6 2 2" xfId="0"/>
    <cellStyle name="20% - Accent4 6 3 2 6 3" xfId="0"/>
    <cellStyle name="20% - Accent4 6 3 2 7" xfId="0"/>
    <cellStyle name="20% - Accent4 6 3 2 7 2" xfId="0"/>
    <cellStyle name="20% - Accent4 6 3 2 8" xfId="0"/>
    <cellStyle name="20% - Accent4 6 3 2 9" xfId="0"/>
    <cellStyle name="20% - Accent4 6 3 3" xfId="0"/>
    <cellStyle name="20% - Accent4 6 3 3 2" xfId="0"/>
    <cellStyle name="20% - Accent4 6 3 3 2 2" xfId="0"/>
    <cellStyle name="20% - Accent4 6 3 3 2 2 2" xfId="0"/>
    <cellStyle name="20% - Accent4 6 3 3 2 2 2 2" xfId="0"/>
    <cellStyle name="20% - Accent4 6 3 3 2 2 3" xfId="0"/>
    <cellStyle name="20% - Accent4 6 3 3 2 3" xfId="0"/>
    <cellStyle name="20% - Accent4 6 3 3 2 3 2" xfId="0"/>
    <cellStyle name="20% - Accent4 6 3 3 2 4" xfId="0"/>
    <cellStyle name="20% - Accent4 6 3 3 3" xfId="0"/>
    <cellStyle name="20% - Accent4 6 3 3 3 2" xfId="0"/>
    <cellStyle name="20% - Accent4 6 3 3 3 2 2" xfId="0"/>
    <cellStyle name="20% - Accent4 6 3 3 3 2 2 2" xfId="0"/>
    <cellStyle name="20% - Accent4 6 3 3 3 2 3" xfId="0"/>
    <cellStyle name="20% - Accent4 6 3 3 3 3" xfId="0"/>
    <cellStyle name="20% - Accent4 6 3 3 3 3 2" xfId="0"/>
    <cellStyle name="20% - Accent4 6 3 3 3 4" xfId="0"/>
    <cellStyle name="20% - Accent4 6 3 3 4" xfId="0"/>
    <cellStyle name="20% - Accent4 6 3 3 4 2" xfId="0"/>
    <cellStyle name="20% - Accent4 6 3 3 4 2 2" xfId="0"/>
    <cellStyle name="20% - Accent4 6 3 3 4 2 2 2" xfId="0"/>
    <cellStyle name="20% - Accent4 6 3 3 4 2 3" xfId="0"/>
    <cellStyle name="20% - Accent4 6 3 3 4 3" xfId="0"/>
    <cellStyle name="20% - Accent4 6 3 3 4 3 2" xfId="0"/>
    <cellStyle name="20% - Accent4 6 3 3 4 4" xfId="0"/>
    <cellStyle name="20% - Accent4 6 3 3 5" xfId="0"/>
    <cellStyle name="20% - Accent4 6 3 3 5 2" xfId="0"/>
    <cellStyle name="20% - Accent4 6 3 3 5 2 2" xfId="0"/>
    <cellStyle name="20% - Accent4 6 3 3 5 3" xfId="0"/>
    <cellStyle name="20% - Accent4 6 3 3 6" xfId="0"/>
    <cellStyle name="20% - Accent4 6 3 3 6 2" xfId="0"/>
    <cellStyle name="20% - Accent4 6 3 3 7" xfId="0"/>
    <cellStyle name="20% - Accent4 6 3 4" xfId="0"/>
    <cellStyle name="20% - Accent4 6 3 4 2" xfId="0"/>
    <cellStyle name="20% - Accent4 6 3 4 2 2" xfId="0"/>
    <cellStyle name="20% - Accent4 6 3 4 2 2 2" xfId="0"/>
    <cellStyle name="20% - Accent4 6 3 4 2 3" xfId="0"/>
    <cellStyle name="20% - Accent4 6 3 4 3" xfId="0"/>
    <cellStyle name="20% - Accent4 6 3 4 3 2" xfId="0"/>
    <cellStyle name="20% - Accent4 6 3 4 4" xfId="0"/>
    <cellStyle name="20% - Accent4 6 3 5" xfId="0"/>
    <cellStyle name="20% - Accent4 6 3 5 2" xfId="0"/>
    <cellStyle name="20% - Accent4 6 3 5 2 2" xfId="0"/>
    <cellStyle name="20% - Accent4 6 3 5 2 2 2" xfId="0"/>
    <cellStyle name="20% - Accent4 6 3 5 2 3" xfId="0"/>
    <cellStyle name="20% - Accent4 6 3 5 3" xfId="0"/>
    <cellStyle name="20% - Accent4 6 3 5 3 2" xfId="0"/>
    <cellStyle name="20% - Accent4 6 3 5 4" xfId="0"/>
    <cellStyle name="20% - Accent4 6 3 6" xfId="0"/>
    <cellStyle name="20% - Accent4 6 3 6 2" xfId="0"/>
    <cellStyle name="20% - Accent4 6 3 6 2 2" xfId="0"/>
    <cellStyle name="20% - Accent4 6 3 6 2 2 2" xfId="0"/>
    <cellStyle name="20% - Accent4 6 3 6 2 3" xfId="0"/>
    <cellStyle name="20% - Accent4 6 3 6 3" xfId="0"/>
    <cellStyle name="20% - Accent4 6 3 6 3 2" xfId="0"/>
    <cellStyle name="20% - Accent4 6 3 6 4" xfId="0"/>
    <cellStyle name="20% - Accent4 6 3 7" xfId="0"/>
    <cellStyle name="20% - Accent4 6 3 7 2" xfId="0"/>
    <cellStyle name="20% - Accent4 6 3 7 2 2" xfId="0"/>
    <cellStyle name="20% - Accent4 6 3 7 2 2 2" xfId="0"/>
    <cellStyle name="20% - Accent4 6 3 7 2 3" xfId="0"/>
    <cellStyle name="20% - Accent4 6 3 7 3" xfId="0"/>
    <cellStyle name="20% - Accent4 6 3 7 3 2" xfId="0"/>
    <cellStyle name="20% - Accent4 6 3 7 4" xfId="0"/>
    <cellStyle name="20% - Accent4 6 3 8" xfId="0"/>
    <cellStyle name="20% - Accent4 6 3 8 2" xfId="0"/>
    <cellStyle name="20% - Accent4 6 3 8 2 2" xfId="0"/>
    <cellStyle name="20% - Accent4 6 3 8 3" xfId="0"/>
    <cellStyle name="20% - Accent4 6 3 9" xfId="0"/>
    <cellStyle name="20% - Accent4 6 3 9 2" xfId="0"/>
    <cellStyle name="20% - Accent4 6 4" xfId="0"/>
    <cellStyle name="20% - Accent4 6 4 10" xfId="0"/>
    <cellStyle name="20% - Accent4 6 4 2" xfId="0"/>
    <cellStyle name="20% - Accent4 6 4 2 2" xfId="0"/>
    <cellStyle name="20% - Accent4 6 4 2 2 2" xfId="0"/>
    <cellStyle name="20% - Accent4 6 4 2 2 2 2" xfId="0"/>
    <cellStyle name="20% - Accent4 6 4 2 2 3" xfId="0"/>
    <cellStyle name="20% - Accent4 6 4 2 3" xfId="0"/>
    <cellStyle name="20% - Accent4 6 4 2 3 2" xfId="0"/>
    <cellStyle name="20% - Accent4 6 4 2 4" xfId="0"/>
    <cellStyle name="20% - Accent4 6 4 3" xfId="0"/>
    <cellStyle name="20% - Accent4 6 4 3 2" xfId="0"/>
    <cellStyle name="20% - Accent4 6 4 3 2 2" xfId="0"/>
    <cellStyle name="20% - Accent4 6 4 3 2 2 2" xfId="0"/>
    <cellStyle name="20% - Accent4 6 4 3 2 3" xfId="0"/>
    <cellStyle name="20% - Accent4 6 4 3 3" xfId="0"/>
    <cellStyle name="20% - Accent4 6 4 3 3 2" xfId="0"/>
    <cellStyle name="20% - Accent4 6 4 3 4" xfId="0"/>
    <cellStyle name="20% - Accent4 6 4 4" xfId="0"/>
    <cellStyle name="20% - Accent4 6 4 4 2" xfId="0"/>
    <cellStyle name="20% - Accent4 6 4 4 2 2" xfId="0"/>
    <cellStyle name="20% - Accent4 6 4 4 2 2 2" xfId="0"/>
    <cellStyle name="20% - Accent4 6 4 4 2 3" xfId="0"/>
    <cellStyle name="20% - Accent4 6 4 4 3" xfId="0"/>
    <cellStyle name="20% - Accent4 6 4 4 3 2" xfId="0"/>
    <cellStyle name="20% - Accent4 6 4 4 4" xfId="0"/>
    <cellStyle name="20% - Accent4 6 4 5" xfId="0"/>
    <cellStyle name="20% - Accent4 6 4 5 2" xfId="0"/>
    <cellStyle name="20% - Accent4 6 4 5 2 2" xfId="0"/>
    <cellStyle name="20% - Accent4 6 4 5 2 2 2" xfId="0"/>
    <cellStyle name="20% - Accent4 6 4 5 2 3" xfId="0"/>
    <cellStyle name="20% - Accent4 6 4 5 3" xfId="0"/>
    <cellStyle name="20% - Accent4 6 4 5 3 2" xfId="0"/>
    <cellStyle name="20% - Accent4 6 4 5 4" xfId="0"/>
    <cellStyle name="20% - Accent4 6 4 6" xfId="0"/>
    <cellStyle name="20% - Accent4 6 4 6 2" xfId="0"/>
    <cellStyle name="20% - Accent4 6 4 6 2 2" xfId="0"/>
    <cellStyle name="20% - Accent4 6 4 6 3" xfId="0"/>
    <cellStyle name="20% - Accent4 6 4 7" xfId="0"/>
    <cellStyle name="20% - Accent4 6 4 7 2" xfId="0"/>
    <cellStyle name="20% - Accent4 6 4 8" xfId="0"/>
    <cellStyle name="20% - Accent4 6 4 9" xfId="0"/>
    <cellStyle name="20% - Accent4 6 5" xfId="0"/>
    <cellStyle name="20% - Accent4 6 5 2" xfId="0"/>
    <cellStyle name="20% - Accent4 6 5 2 2" xfId="0"/>
    <cellStyle name="20% - Accent4 6 5 2 2 2" xfId="0"/>
    <cellStyle name="20% - Accent4 6 5 2 2 2 2" xfId="0"/>
    <cellStyle name="20% - Accent4 6 5 2 2 3" xfId="0"/>
    <cellStyle name="20% - Accent4 6 5 2 3" xfId="0"/>
    <cellStyle name="20% - Accent4 6 5 2 3 2" xfId="0"/>
    <cellStyle name="20% - Accent4 6 5 2 4" xfId="0"/>
    <cellStyle name="20% - Accent4 6 5 3" xfId="0"/>
    <cellStyle name="20% - Accent4 6 5 3 2" xfId="0"/>
    <cellStyle name="20% - Accent4 6 5 3 2 2" xfId="0"/>
    <cellStyle name="20% - Accent4 6 5 3 2 2 2" xfId="0"/>
    <cellStyle name="20% - Accent4 6 5 3 2 3" xfId="0"/>
    <cellStyle name="20% - Accent4 6 5 3 3" xfId="0"/>
    <cellStyle name="20% - Accent4 6 5 3 3 2" xfId="0"/>
    <cellStyle name="20% - Accent4 6 5 3 4" xfId="0"/>
    <cellStyle name="20% - Accent4 6 5 4" xfId="0"/>
    <cellStyle name="20% - Accent4 6 5 4 2" xfId="0"/>
    <cellStyle name="20% - Accent4 6 5 4 2 2" xfId="0"/>
    <cellStyle name="20% - Accent4 6 5 4 2 2 2" xfId="0"/>
    <cellStyle name="20% - Accent4 6 5 4 2 3" xfId="0"/>
    <cellStyle name="20% - Accent4 6 5 4 3" xfId="0"/>
    <cellStyle name="20% - Accent4 6 5 4 3 2" xfId="0"/>
    <cellStyle name="20% - Accent4 6 5 4 4" xfId="0"/>
    <cellStyle name="20% - Accent4 6 5 5" xfId="0"/>
    <cellStyle name="20% - Accent4 6 5 5 2" xfId="0"/>
    <cellStyle name="20% - Accent4 6 5 5 2 2" xfId="0"/>
    <cellStyle name="20% - Accent4 6 5 5 2 2 2" xfId="0"/>
    <cellStyle name="20% - Accent4 6 5 5 2 3" xfId="0"/>
    <cellStyle name="20% - Accent4 6 5 5 3" xfId="0"/>
    <cellStyle name="20% - Accent4 6 5 5 3 2" xfId="0"/>
    <cellStyle name="20% - Accent4 6 5 5 4" xfId="0"/>
    <cellStyle name="20% - Accent4 6 5 6" xfId="0"/>
    <cellStyle name="20% - Accent4 6 5 6 2" xfId="0"/>
    <cellStyle name="20% - Accent4 6 5 6 2 2" xfId="0"/>
    <cellStyle name="20% - Accent4 6 5 6 3" xfId="0"/>
    <cellStyle name="20% - Accent4 6 5 7" xfId="0"/>
    <cellStyle name="20% - Accent4 6 5 7 2" xfId="0"/>
    <cellStyle name="20% - Accent4 6 5 8" xfId="0"/>
    <cellStyle name="20% - Accent4 6 5 9" xfId="0"/>
    <cellStyle name="20% - Accent4 6 6" xfId="0"/>
    <cellStyle name="20% - Accent4 6 6 2" xfId="0"/>
    <cellStyle name="20% - Accent4 6 6 2 2" xfId="0"/>
    <cellStyle name="20% - Accent4 6 6 2 2 2" xfId="0"/>
    <cellStyle name="20% - Accent4 6 6 2 2 2 2" xfId="0"/>
    <cellStyle name="20% - Accent4 6 6 2 2 3" xfId="0"/>
    <cellStyle name="20% - Accent4 6 6 2 3" xfId="0"/>
    <cellStyle name="20% - Accent4 6 6 2 3 2" xfId="0"/>
    <cellStyle name="20% - Accent4 6 6 2 4" xfId="0"/>
    <cellStyle name="20% - Accent4 6 6 3" xfId="0"/>
    <cellStyle name="20% - Accent4 6 6 3 2" xfId="0"/>
    <cellStyle name="20% - Accent4 6 6 3 2 2" xfId="0"/>
    <cellStyle name="20% - Accent4 6 6 3 2 2 2" xfId="0"/>
    <cellStyle name="20% - Accent4 6 6 3 2 3" xfId="0"/>
    <cellStyle name="20% - Accent4 6 6 3 3" xfId="0"/>
    <cellStyle name="20% - Accent4 6 6 3 3 2" xfId="0"/>
    <cellStyle name="20% - Accent4 6 6 3 4" xfId="0"/>
    <cellStyle name="20% - Accent4 6 6 4" xfId="0"/>
    <cellStyle name="20% - Accent4 6 6 4 2" xfId="0"/>
    <cellStyle name="20% - Accent4 6 6 4 2 2" xfId="0"/>
    <cellStyle name="20% - Accent4 6 6 4 2 2 2" xfId="0"/>
    <cellStyle name="20% - Accent4 6 6 4 2 3" xfId="0"/>
    <cellStyle name="20% - Accent4 6 6 4 3" xfId="0"/>
    <cellStyle name="20% - Accent4 6 6 4 3 2" xfId="0"/>
    <cellStyle name="20% - Accent4 6 6 4 4" xfId="0"/>
    <cellStyle name="20% - Accent4 6 6 5" xfId="0"/>
    <cellStyle name="20% - Accent4 6 6 5 2" xfId="0"/>
    <cellStyle name="20% - Accent4 6 6 5 2 2" xfId="0"/>
    <cellStyle name="20% - Accent4 6 6 5 2 2 2" xfId="0"/>
    <cellStyle name="20% - Accent4 6 6 5 2 3" xfId="0"/>
    <cellStyle name="20% - Accent4 6 6 5 3" xfId="0"/>
    <cellStyle name="20% - Accent4 6 6 5 3 2" xfId="0"/>
    <cellStyle name="20% - Accent4 6 6 5 4" xfId="0"/>
    <cellStyle name="20% - Accent4 6 6 6" xfId="0"/>
    <cellStyle name="20% - Accent4 6 6 6 2" xfId="0"/>
    <cellStyle name="20% - Accent4 6 6 6 2 2" xfId="0"/>
    <cellStyle name="20% - Accent4 6 6 6 3" xfId="0"/>
    <cellStyle name="20% - Accent4 6 6 7" xfId="0"/>
    <cellStyle name="20% - Accent4 6 6 7 2" xfId="0"/>
    <cellStyle name="20% - Accent4 6 6 8" xfId="0"/>
    <cellStyle name="20% - Accent4 6 6 9" xfId="0"/>
    <cellStyle name="20% - Accent4 6 7" xfId="0"/>
    <cellStyle name="20% - Accent4 6 7 10" xfId="0"/>
    <cellStyle name="20% - Accent4 6 7 2" xfId="0"/>
    <cellStyle name="20% - Accent4 6 7 2 2" xfId="0"/>
    <cellStyle name="20% - Accent4 6 7 2 2 2" xfId="0"/>
    <cellStyle name="20% - Accent4 6 7 2 2 2 2" xfId="0"/>
    <cellStyle name="20% - Accent4 6 7 2 2 3" xfId="0"/>
    <cellStyle name="20% - Accent4 6 7 2 3" xfId="0"/>
    <cellStyle name="20% - Accent4 6 7 2 3 2" xfId="0"/>
    <cellStyle name="20% - Accent4 6 7 2 4" xfId="0"/>
    <cellStyle name="20% - Accent4 6 7 3" xfId="0"/>
    <cellStyle name="20% - Accent4 6 7 3 2" xfId="0"/>
    <cellStyle name="20% - Accent4 6 7 3 2 2" xfId="0"/>
    <cellStyle name="20% - Accent4 6 7 3 2 2 2" xfId="0"/>
    <cellStyle name="20% - Accent4 6 7 3 2 3" xfId="0"/>
    <cellStyle name="20% - Accent4 6 7 3 3" xfId="0"/>
    <cellStyle name="20% - Accent4 6 7 3 3 2" xfId="0"/>
    <cellStyle name="20% - Accent4 6 7 3 4" xfId="0"/>
    <cellStyle name="20% - Accent4 6 7 4" xfId="0"/>
    <cellStyle name="20% - Accent4 6 7 4 2" xfId="0"/>
    <cellStyle name="20% - Accent4 6 7 4 2 2" xfId="0"/>
    <cellStyle name="20% - Accent4 6 7 4 2 2 2" xfId="0"/>
    <cellStyle name="20% - Accent4 6 7 4 2 3" xfId="0"/>
    <cellStyle name="20% - Accent4 6 7 4 3" xfId="0"/>
    <cellStyle name="20% - Accent4 6 7 4 3 2" xfId="0"/>
    <cellStyle name="20% - Accent4 6 7 4 4" xfId="0"/>
    <cellStyle name="20% - Accent4 6 7 5" xfId="0"/>
    <cellStyle name="20% - Accent4 6 7 5 2" xfId="0"/>
    <cellStyle name="20% - Accent4 6 7 5 2 2" xfId="0"/>
    <cellStyle name="20% - Accent4 6 7 5 2 2 2" xfId="0"/>
    <cellStyle name="20% - Accent4 6 7 5 2 3" xfId="0"/>
    <cellStyle name="20% - Accent4 6 7 5 3" xfId="0"/>
    <cellStyle name="20% - Accent4 6 7 5 3 2" xfId="0"/>
    <cellStyle name="20% - Accent4 6 7 5 4" xfId="0"/>
    <cellStyle name="20% - Accent4 6 7 6" xfId="0"/>
    <cellStyle name="20% - Accent4 6 7 6 2" xfId="0"/>
    <cellStyle name="20% - Accent4 6 7 6 2 2" xfId="0"/>
    <cellStyle name="20% - Accent4 6 7 6 2 2 2" xfId="0"/>
    <cellStyle name="20% - Accent4 6 7 6 2 3" xfId="0"/>
    <cellStyle name="20% - Accent4 6 7 6 3" xfId="0"/>
    <cellStyle name="20% - Accent4 6 7 6 3 2" xfId="0"/>
    <cellStyle name="20% - Accent4 6 7 6 4" xfId="0"/>
    <cellStyle name="20% - Accent4 6 7 7" xfId="0"/>
    <cellStyle name="20% - Accent4 6 7 7 2" xfId="0"/>
    <cellStyle name="20% - Accent4 6 7 7 2 2" xfId="0"/>
    <cellStyle name="20% - Accent4 6 7 7 3" xfId="0"/>
    <cellStyle name="20% - Accent4 6 7 8" xfId="0"/>
    <cellStyle name="20% - Accent4 6 7 8 2" xfId="0"/>
    <cellStyle name="20% - Accent4 6 7 9" xfId="0"/>
    <cellStyle name="20% - Accent4 6 8" xfId="0"/>
    <cellStyle name="20% - Accent4 6 8 2" xfId="0"/>
    <cellStyle name="20% - Accent4 6 8 2 2" xfId="0"/>
    <cellStyle name="20% - Accent4 6 8 2 2 2" xfId="0"/>
    <cellStyle name="20% - Accent4 6 8 2 3" xfId="0"/>
    <cellStyle name="20% - Accent4 6 8 3" xfId="0"/>
    <cellStyle name="20% - Accent4 6 8 3 2" xfId="0"/>
    <cellStyle name="20% - Accent4 6 8 4" xfId="0"/>
    <cellStyle name="20% - Accent4 6 9" xfId="0"/>
    <cellStyle name="20% - Accent4 6 9 2" xfId="0"/>
    <cellStyle name="20% - Accent4 6 9 2 2" xfId="0"/>
    <cellStyle name="20% - Accent4 6 9 2 2 2" xfId="0"/>
    <cellStyle name="20% - Accent4 6 9 2 3" xfId="0"/>
    <cellStyle name="20% - Accent4 6 9 3" xfId="0"/>
    <cellStyle name="20% - Accent4 6 9 3 2" xfId="0"/>
    <cellStyle name="20% - Accent4 6 9 4" xfId="0"/>
    <cellStyle name="20% - Accent4 7" xfId="0"/>
    <cellStyle name="20% - Accent4 7 10" xfId="0"/>
    <cellStyle name="20% - Accent4 7 10 2" xfId="0"/>
    <cellStyle name="20% - Accent4 7 10 2 2" xfId="0"/>
    <cellStyle name="20% - Accent4 7 10 2 2 2" xfId="0"/>
    <cellStyle name="20% - Accent4 7 10 2 3" xfId="0"/>
    <cellStyle name="20% - Accent4 7 10 3" xfId="0"/>
    <cellStyle name="20% - Accent4 7 10 3 2" xfId="0"/>
    <cellStyle name="20% - Accent4 7 10 4" xfId="0"/>
    <cellStyle name="20% - Accent4 7 11" xfId="0"/>
    <cellStyle name="20% - Accent4 7 11 2" xfId="0"/>
    <cellStyle name="20% - Accent4 7 11 2 2" xfId="0"/>
    <cellStyle name="20% - Accent4 7 11 2 2 2" xfId="0"/>
    <cellStyle name="20% - Accent4 7 11 2 3" xfId="0"/>
    <cellStyle name="20% - Accent4 7 11 3" xfId="0"/>
    <cellStyle name="20% - Accent4 7 11 3 2" xfId="0"/>
    <cellStyle name="20% - Accent4 7 11 4" xfId="0"/>
    <cellStyle name="20% - Accent4 7 12" xfId="0"/>
    <cellStyle name="20% - Accent4 7 12 2" xfId="0"/>
    <cellStyle name="20% - Accent4 7 12 2 2" xfId="0"/>
    <cellStyle name="20% - Accent4 7 12 2 2 2" xfId="0"/>
    <cellStyle name="20% - Accent4 7 12 2 3" xfId="0"/>
    <cellStyle name="20% - Accent4 7 12 3" xfId="0"/>
    <cellStyle name="20% - Accent4 7 12 3 2" xfId="0"/>
    <cellStyle name="20% - Accent4 7 12 4" xfId="0"/>
    <cellStyle name="20% - Accent4 7 13" xfId="0"/>
    <cellStyle name="20% - Accent4 7 13 2" xfId="0"/>
    <cellStyle name="20% - Accent4 7 13 2 2" xfId="0"/>
    <cellStyle name="20% - Accent4 7 13 2 2 2" xfId="0"/>
    <cellStyle name="20% - Accent4 7 13 2 3" xfId="0"/>
    <cellStyle name="20% - Accent4 7 13 3" xfId="0"/>
    <cellStyle name="20% - Accent4 7 13 3 2" xfId="0"/>
    <cellStyle name="20% - Accent4 7 13 4" xfId="0"/>
    <cellStyle name="20% - Accent4 7 14" xfId="0"/>
    <cellStyle name="20% - Accent4 7 14 2" xfId="0"/>
    <cellStyle name="20% - Accent4 7 14 2 2" xfId="0"/>
    <cellStyle name="20% - Accent4 7 14 3" xfId="0"/>
    <cellStyle name="20% - Accent4 7 15" xfId="0"/>
    <cellStyle name="20% - Accent4 7 15 2" xfId="0"/>
    <cellStyle name="20% - Accent4 7 16" xfId="0"/>
    <cellStyle name="20% - Accent4 7 16 2" xfId="0"/>
    <cellStyle name="20% - Accent4 7 17" xfId="0"/>
    <cellStyle name="20% - Accent4 7 18" xfId="0"/>
    <cellStyle name="20% - Accent4 7 2" xfId="0"/>
    <cellStyle name="20% - Accent4 7 2 10" xfId="0"/>
    <cellStyle name="20% - Accent4 7 2 2" xfId="0"/>
    <cellStyle name="20% - Accent4 7 2 2 2" xfId="0"/>
    <cellStyle name="20% - Accent4 7 2 2 2 2" xfId="0"/>
    <cellStyle name="20% - Accent4 7 2 2 2 2 2" xfId="0"/>
    <cellStyle name="20% - Accent4 7 2 2 2 3" xfId="0"/>
    <cellStyle name="20% - Accent4 7 2 2 3" xfId="0"/>
    <cellStyle name="20% - Accent4 7 2 2 3 2" xfId="0"/>
    <cellStyle name="20% - Accent4 7 2 2 4" xfId="0"/>
    <cellStyle name="20% - Accent4 7 2 3" xfId="0"/>
    <cellStyle name="20% - Accent4 7 2 3 2" xfId="0"/>
    <cellStyle name="20% - Accent4 7 2 3 2 2" xfId="0"/>
    <cellStyle name="20% - Accent4 7 2 3 2 2 2" xfId="0"/>
    <cellStyle name="20% - Accent4 7 2 3 2 3" xfId="0"/>
    <cellStyle name="20% - Accent4 7 2 3 3" xfId="0"/>
    <cellStyle name="20% - Accent4 7 2 3 3 2" xfId="0"/>
    <cellStyle name="20% - Accent4 7 2 3 4" xfId="0"/>
    <cellStyle name="20% - Accent4 7 2 4" xfId="0"/>
    <cellStyle name="20% - Accent4 7 2 4 2" xfId="0"/>
    <cellStyle name="20% - Accent4 7 2 4 2 2" xfId="0"/>
    <cellStyle name="20% - Accent4 7 2 4 2 2 2" xfId="0"/>
    <cellStyle name="20% - Accent4 7 2 4 2 3" xfId="0"/>
    <cellStyle name="20% - Accent4 7 2 4 3" xfId="0"/>
    <cellStyle name="20% - Accent4 7 2 4 3 2" xfId="0"/>
    <cellStyle name="20% - Accent4 7 2 4 4" xfId="0"/>
    <cellStyle name="20% - Accent4 7 2 5" xfId="0"/>
    <cellStyle name="20% - Accent4 7 2 5 2" xfId="0"/>
    <cellStyle name="20% - Accent4 7 2 5 2 2" xfId="0"/>
    <cellStyle name="20% - Accent4 7 2 5 2 2 2" xfId="0"/>
    <cellStyle name="20% - Accent4 7 2 5 2 3" xfId="0"/>
    <cellStyle name="20% - Accent4 7 2 5 3" xfId="0"/>
    <cellStyle name="20% - Accent4 7 2 5 3 2" xfId="0"/>
    <cellStyle name="20% - Accent4 7 2 5 4" xfId="0"/>
    <cellStyle name="20% - Accent4 7 2 6" xfId="0"/>
    <cellStyle name="20% - Accent4 7 2 6 2" xfId="0"/>
    <cellStyle name="20% - Accent4 7 2 6 2 2" xfId="0"/>
    <cellStyle name="20% - Accent4 7 2 6 3" xfId="0"/>
    <cellStyle name="20% - Accent4 7 2 7" xfId="0"/>
    <cellStyle name="20% - Accent4 7 2 7 2" xfId="0"/>
    <cellStyle name="20% - Accent4 7 2 8" xfId="0"/>
    <cellStyle name="20% - Accent4 7 2 8 2" xfId="0"/>
    <cellStyle name="20% - Accent4 7 2 9" xfId="0"/>
    <cellStyle name="20% - Accent4 7 3" xfId="0"/>
    <cellStyle name="20% - Accent4 7 3 10" xfId="0"/>
    <cellStyle name="20% - Accent4 7 3 11" xfId="0"/>
    <cellStyle name="20% - Accent4 7 3 2" xfId="0"/>
    <cellStyle name="20% - Accent4 7 3 2 2" xfId="0"/>
    <cellStyle name="20% - Accent4 7 3 2 2 2" xfId="0"/>
    <cellStyle name="20% - Accent4 7 3 2 2 2 2" xfId="0"/>
    <cellStyle name="20% - Accent4 7 3 2 2 2 2 2" xfId="0"/>
    <cellStyle name="20% - Accent4 7 3 2 2 2 3" xfId="0"/>
    <cellStyle name="20% - Accent4 7 3 2 2 3" xfId="0"/>
    <cellStyle name="20% - Accent4 7 3 2 2 3 2" xfId="0"/>
    <cellStyle name="20% - Accent4 7 3 2 2 4" xfId="0"/>
    <cellStyle name="20% - Accent4 7 3 2 3" xfId="0"/>
    <cellStyle name="20% - Accent4 7 3 2 3 2" xfId="0"/>
    <cellStyle name="20% - Accent4 7 3 2 3 2 2" xfId="0"/>
    <cellStyle name="20% - Accent4 7 3 2 3 2 2 2" xfId="0"/>
    <cellStyle name="20% - Accent4 7 3 2 3 2 3" xfId="0"/>
    <cellStyle name="20% - Accent4 7 3 2 3 3" xfId="0"/>
    <cellStyle name="20% - Accent4 7 3 2 3 3 2" xfId="0"/>
    <cellStyle name="20% - Accent4 7 3 2 3 4" xfId="0"/>
    <cellStyle name="20% - Accent4 7 3 2 4" xfId="0"/>
    <cellStyle name="20% - Accent4 7 3 2 4 2" xfId="0"/>
    <cellStyle name="20% - Accent4 7 3 2 4 2 2" xfId="0"/>
    <cellStyle name="20% - Accent4 7 3 2 4 2 2 2" xfId="0"/>
    <cellStyle name="20% - Accent4 7 3 2 4 2 3" xfId="0"/>
    <cellStyle name="20% - Accent4 7 3 2 4 3" xfId="0"/>
    <cellStyle name="20% - Accent4 7 3 2 4 3 2" xfId="0"/>
    <cellStyle name="20% - Accent4 7 3 2 4 4" xfId="0"/>
    <cellStyle name="20% - Accent4 7 3 2 5" xfId="0"/>
    <cellStyle name="20% - Accent4 7 3 2 5 2" xfId="0"/>
    <cellStyle name="20% - Accent4 7 3 2 5 2 2" xfId="0"/>
    <cellStyle name="20% - Accent4 7 3 2 5 2 2 2" xfId="0"/>
    <cellStyle name="20% - Accent4 7 3 2 5 2 3" xfId="0"/>
    <cellStyle name="20% - Accent4 7 3 2 5 3" xfId="0"/>
    <cellStyle name="20% - Accent4 7 3 2 5 3 2" xfId="0"/>
    <cellStyle name="20% - Accent4 7 3 2 5 4" xfId="0"/>
    <cellStyle name="20% - Accent4 7 3 2 6" xfId="0"/>
    <cellStyle name="20% - Accent4 7 3 2 6 2" xfId="0"/>
    <cellStyle name="20% - Accent4 7 3 2 6 2 2" xfId="0"/>
    <cellStyle name="20% - Accent4 7 3 2 6 3" xfId="0"/>
    <cellStyle name="20% - Accent4 7 3 2 7" xfId="0"/>
    <cellStyle name="20% - Accent4 7 3 2 7 2" xfId="0"/>
    <cellStyle name="20% - Accent4 7 3 2 8" xfId="0"/>
    <cellStyle name="20% - Accent4 7 3 2 9" xfId="0"/>
    <cellStyle name="20% - Accent4 7 3 3" xfId="0"/>
    <cellStyle name="20% - Accent4 7 3 3 2" xfId="0"/>
    <cellStyle name="20% - Accent4 7 3 3 2 2" xfId="0"/>
    <cellStyle name="20% - Accent4 7 3 3 2 2 2" xfId="0"/>
    <cellStyle name="20% - Accent4 7 3 3 2 2 2 2" xfId="0"/>
    <cellStyle name="20% - Accent4 7 3 3 2 2 3" xfId="0"/>
    <cellStyle name="20% - Accent4 7 3 3 2 3" xfId="0"/>
    <cellStyle name="20% - Accent4 7 3 3 2 3 2" xfId="0"/>
    <cellStyle name="20% - Accent4 7 3 3 2 4" xfId="0"/>
    <cellStyle name="20% - Accent4 7 3 3 3" xfId="0"/>
    <cellStyle name="20% - Accent4 7 3 3 3 2" xfId="0"/>
    <cellStyle name="20% - Accent4 7 3 3 3 2 2" xfId="0"/>
    <cellStyle name="20% - Accent4 7 3 3 3 2 2 2" xfId="0"/>
    <cellStyle name="20% - Accent4 7 3 3 3 2 3" xfId="0"/>
    <cellStyle name="20% - Accent4 7 3 3 3 3" xfId="0"/>
    <cellStyle name="20% - Accent4 7 3 3 3 3 2" xfId="0"/>
    <cellStyle name="20% - Accent4 7 3 3 3 4" xfId="0"/>
    <cellStyle name="20% - Accent4 7 3 3 4" xfId="0"/>
    <cellStyle name="20% - Accent4 7 3 3 4 2" xfId="0"/>
    <cellStyle name="20% - Accent4 7 3 3 4 2 2" xfId="0"/>
    <cellStyle name="20% - Accent4 7 3 3 4 2 2 2" xfId="0"/>
    <cellStyle name="20% - Accent4 7 3 3 4 2 3" xfId="0"/>
    <cellStyle name="20% - Accent4 7 3 3 4 3" xfId="0"/>
    <cellStyle name="20% - Accent4 7 3 3 4 3 2" xfId="0"/>
    <cellStyle name="20% - Accent4 7 3 3 4 4" xfId="0"/>
    <cellStyle name="20% - Accent4 7 3 3 5" xfId="0"/>
    <cellStyle name="20% - Accent4 7 3 3 5 2" xfId="0"/>
    <cellStyle name="20% - Accent4 7 3 3 5 2 2" xfId="0"/>
    <cellStyle name="20% - Accent4 7 3 3 5 3" xfId="0"/>
    <cellStyle name="20% - Accent4 7 3 3 6" xfId="0"/>
    <cellStyle name="20% - Accent4 7 3 3 6 2" xfId="0"/>
    <cellStyle name="20% - Accent4 7 3 3 7" xfId="0"/>
    <cellStyle name="20% - Accent4 7 3 4" xfId="0"/>
    <cellStyle name="20% - Accent4 7 3 4 2" xfId="0"/>
    <cellStyle name="20% - Accent4 7 3 4 2 2" xfId="0"/>
    <cellStyle name="20% - Accent4 7 3 4 2 2 2" xfId="0"/>
    <cellStyle name="20% - Accent4 7 3 4 2 3" xfId="0"/>
    <cellStyle name="20% - Accent4 7 3 4 3" xfId="0"/>
    <cellStyle name="20% - Accent4 7 3 4 3 2" xfId="0"/>
    <cellStyle name="20% - Accent4 7 3 4 4" xfId="0"/>
    <cellStyle name="20% - Accent4 7 3 5" xfId="0"/>
    <cellStyle name="20% - Accent4 7 3 5 2" xfId="0"/>
    <cellStyle name="20% - Accent4 7 3 5 2 2" xfId="0"/>
    <cellStyle name="20% - Accent4 7 3 5 2 2 2" xfId="0"/>
    <cellStyle name="20% - Accent4 7 3 5 2 3" xfId="0"/>
    <cellStyle name="20% - Accent4 7 3 5 3" xfId="0"/>
    <cellStyle name="20% - Accent4 7 3 5 3 2" xfId="0"/>
    <cellStyle name="20% - Accent4 7 3 5 4" xfId="0"/>
    <cellStyle name="20% - Accent4 7 3 6" xfId="0"/>
    <cellStyle name="20% - Accent4 7 3 6 2" xfId="0"/>
    <cellStyle name="20% - Accent4 7 3 6 2 2" xfId="0"/>
    <cellStyle name="20% - Accent4 7 3 6 2 2 2" xfId="0"/>
    <cellStyle name="20% - Accent4 7 3 6 2 3" xfId="0"/>
    <cellStyle name="20% - Accent4 7 3 6 3" xfId="0"/>
    <cellStyle name="20% - Accent4 7 3 6 3 2" xfId="0"/>
    <cellStyle name="20% - Accent4 7 3 6 4" xfId="0"/>
    <cellStyle name="20% - Accent4 7 3 7" xfId="0"/>
    <cellStyle name="20% - Accent4 7 3 7 2" xfId="0"/>
    <cellStyle name="20% - Accent4 7 3 7 2 2" xfId="0"/>
    <cellStyle name="20% - Accent4 7 3 7 2 2 2" xfId="0"/>
    <cellStyle name="20% - Accent4 7 3 7 2 3" xfId="0"/>
    <cellStyle name="20% - Accent4 7 3 7 3" xfId="0"/>
    <cellStyle name="20% - Accent4 7 3 7 3 2" xfId="0"/>
    <cellStyle name="20% - Accent4 7 3 7 4" xfId="0"/>
    <cellStyle name="20% - Accent4 7 3 8" xfId="0"/>
    <cellStyle name="20% - Accent4 7 3 8 2" xfId="0"/>
    <cellStyle name="20% - Accent4 7 3 8 2 2" xfId="0"/>
    <cellStyle name="20% - Accent4 7 3 8 3" xfId="0"/>
    <cellStyle name="20% - Accent4 7 3 9" xfId="0"/>
    <cellStyle name="20% - Accent4 7 3 9 2" xfId="0"/>
    <cellStyle name="20% - Accent4 7 4" xfId="0"/>
    <cellStyle name="20% - Accent4 7 4 2" xfId="0"/>
    <cellStyle name="20% - Accent4 7 4 2 2" xfId="0"/>
    <cellStyle name="20% - Accent4 7 4 2 2 2" xfId="0"/>
    <cellStyle name="20% - Accent4 7 4 2 2 2 2" xfId="0"/>
    <cellStyle name="20% - Accent4 7 4 2 2 3" xfId="0"/>
    <cellStyle name="20% - Accent4 7 4 2 3" xfId="0"/>
    <cellStyle name="20% - Accent4 7 4 2 3 2" xfId="0"/>
    <cellStyle name="20% - Accent4 7 4 2 4" xfId="0"/>
    <cellStyle name="20% - Accent4 7 4 3" xfId="0"/>
    <cellStyle name="20% - Accent4 7 4 3 2" xfId="0"/>
    <cellStyle name="20% - Accent4 7 4 3 2 2" xfId="0"/>
    <cellStyle name="20% - Accent4 7 4 3 2 2 2" xfId="0"/>
    <cellStyle name="20% - Accent4 7 4 3 2 3" xfId="0"/>
    <cellStyle name="20% - Accent4 7 4 3 3" xfId="0"/>
    <cellStyle name="20% - Accent4 7 4 3 3 2" xfId="0"/>
    <cellStyle name="20% - Accent4 7 4 3 4" xfId="0"/>
    <cellStyle name="20% - Accent4 7 4 4" xfId="0"/>
    <cellStyle name="20% - Accent4 7 4 4 2" xfId="0"/>
    <cellStyle name="20% - Accent4 7 4 4 2 2" xfId="0"/>
    <cellStyle name="20% - Accent4 7 4 4 2 2 2" xfId="0"/>
    <cellStyle name="20% - Accent4 7 4 4 2 3" xfId="0"/>
    <cellStyle name="20% - Accent4 7 4 4 3" xfId="0"/>
    <cellStyle name="20% - Accent4 7 4 4 3 2" xfId="0"/>
    <cellStyle name="20% - Accent4 7 4 4 4" xfId="0"/>
    <cellStyle name="20% - Accent4 7 4 5" xfId="0"/>
    <cellStyle name="20% - Accent4 7 4 5 2" xfId="0"/>
    <cellStyle name="20% - Accent4 7 4 5 2 2" xfId="0"/>
    <cellStyle name="20% - Accent4 7 4 5 2 2 2" xfId="0"/>
    <cellStyle name="20% - Accent4 7 4 5 2 3" xfId="0"/>
    <cellStyle name="20% - Accent4 7 4 5 3" xfId="0"/>
    <cellStyle name="20% - Accent4 7 4 5 3 2" xfId="0"/>
    <cellStyle name="20% - Accent4 7 4 5 4" xfId="0"/>
    <cellStyle name="20% - Accent4 7 4 6" xfId="0"/>
    <cellStyle name="20% - Accent4 7 4 6 2" xfId="0"/>
    <cellStyle name="20% - Accent4 7 4 6 2 2" xfId="0"/>
    <cellStyle name="20% - Accent4 7 4 6 3" xfId="0"/>
    <cellStyle name="20% - Accent4 7 4 7" xfId="0"/>
    <cellStyle name="20% - Accent4 7 4 7 2" xfId="0"/>
    <cellStyle name="20% - Accent4 7 4 8" xfId="0"/>
    <cellStyle name="20% - Accent4 7 4 9" xfId="0"/>
    <cellStyle name="20% - Accent4 7 5" xfId="0"/>
    <cellStyle name="20% - Accent4 7 5 2" xfId="0"/>
    <cellStyle name="20% - Accent4 7 5 2 2" xfId="0"/>
    <cellStyle name="20% - Accent4 7 5 2 2 2" xfId="0"/>
    <cellStyle name="20% - Accent4 7 5 2 2 2 2" xfId="0"/>
    <cellStyle name="20% - Accent4 7 5 2 2 3" xfId="0"/>
    <cellStyle name="20% - Accent4 7 5 2 3" xfId="0"/>
    <cellStyle name="20% - Accent4 7 5 2 3 2" xfId="0"/>
    <cellStyle name="20% - Accent4 7 5 2 4" xfId="0"/>
    <cellStyle name="20% - Accent4 7 5 3" xfId="0"/>
    <cellStyle name="20% - Accent4 7 5 3 2" xfId="0"/>
    <cellStyle name="20% - Accent4 7 5 3 2 2" xfId="0"/>
    <cellStyle name="20% - Accent4 7 5 3 2 2 2" xfId="0"/>
    <cellStyle name="20% - Accent4 7 5 3 2 3" xfId="0"/>
    <cellStyle name="20% - Accent4 7 5 3 3" xfId="0"/>
    <cellStyle name="20% - Accent4 7 5 3 3 2" xfId="0"/>
    <cellStyle name="20% - Accent4 7 5 3 4" xfId="0"/>
    <cellStyle name="20% - Accent4 7 5 4" xfId="0"/>
    <cellStyle name="20% - Accent4 7 5 4 2" xfId="0"/>
    <cellStyle name="20% - Accent4 7 5 4 2 2" xfId="0"/>
    <cellStyle name="20% - Accent4 7 5 4 2 2 2" xfId="0"/>
    <cellStyle name="20% - Accent4 7 5 4 2 3" xfId="0"/>
    <cellStyle name="20% - Accent4 7 5 4 3" xfId="0"/>
    <cellStyle name="20% - Accent4 7 5 4 3 2" xfId="0"/>
    <cellStyle name="20% - Accent4 7 5 4 4" xfId="0"/>
    <cellStyle name="20% - Accent4 7 5 5" xfId="0"/>
    <cellStyle name="20% - Accent4 7 5 5 2" xfId="0"/>
    <cellStyle name="20% - Accent4 7 5 5 2 2" xfId="0"/>
    <cellStyle name="20% - Accent4 7 5 5 2 2 2" xfId="0"/>
    <cellStyle name="20% - Accent4 7 5 5 2 3" xfId="0"/>
    <cellStyle name="20% - Accent4 7 5 5 3" xfId="0"/>
    <cellStyle name="20% - Accent4 7 5 5 3 2" xfId="0"/>
    <cellStyle name="20% - Accent4 7 5 5 4" xfId="0"/>
    <cellStyle name="20% - Accent4 7 5 6" xfId="0"/>
    <cellStyle name="20% - Accent4 7 5 6 2" xfId="0"/>
    <cellStyle name="20% - Accent4 7 5 6 2 2" xfId="0"/>
    <cellStyle name="20% - Accent4 7 5 6 3" xfId="0"/>
    <cellStyle name="20% - Accent4 7 5 7" xfId="0"/>
    <cellStyle name="20% - Accent4 7 5 7 2" xfId="0"/>
    <cellStyle name="20% - Accent4 7 5 8" xfId="0"/>
    <cellStyle name="20% - Accent4 7 5 9" xfId="0"/>
    <cellStyle name="20% - Accent4 7 6" xfId="0"/>
    <cellStyle name="20% - Accent4 7 6 2" xfId="0"/>
    <cellStyle name="20% - Accent4 7 6 2 2" xfId="0"/>
    <cellStyle name="20% - Accent4 7 6 2 2 2" xfId="0"/>
    <cellStyle name="20% - Accent4 7 6 2 2 2 2" xfId="0"/>
    <cellStyle name="20% - Accent4 7 6 2 2 3" xfId="0"/>
    <cellStyle name="20% - Accent4 7 6 2 3" xfId="0"/>
    <cellStyle name="20% - Accent4 7 6 2 3 2" xfId="0"/>
    <cellStyle name="20% - Accent4 7 6 2 4" xfId="0"/>
    <cellStyle name="20% - Accent4 7 6 3" xfId="0"/>
    <cellStyle name="20% - Accent4 7 6 3 2" xfId="0"/>
    <cellStyle name="20% - Accent4 7 6 3 2 2" xfId="0"/>
    <cellStyle name="20% - Accent4 7 6 3 2 2 2" xfId="0"/>
    <cellStyle name="20% - Accent4 7 6 3 2 3" xfId="0"/>
    <cellStyle name="20% - Accent4 7 6 3 3" xfId="0"/>
    <cellStyle name="20% - Accent4 7 6 3 3 2" xfId="0"/>
    <cellStyle name="20% - Accent4 7 6 3 4" xfId="0"/>
    <cellStyle name="20% - Accent4 7 6 4" xfId="0"/>
    <cellStyle name="20% - Accent4 7 6 4 2" xfId="0"/>
    <cellStyle name="20% - Accent4 7 6 4 2 2" xfId="0"/>
    <cellStyle name="20% - Accent4 7 6 4 2 2 2" xfId="0"/>
    <cellStyle name="20% - Accent4 7 6 4 2 3" xfId="0"/>
    <cellStyle name="20% - Accent4 7 6 4 3" xfId="0"/>
    <cellStyle name="20% - Accent4 7 6 4 3 2" xfId="0"/>
    <cellStyle name="20% - Accent4 7 6 4 4" xfId="0"/>
    <cellStyle name="20% - Accent4 7 6 5" xfId="0"/>
    <cellStyle name="20% - Accent4 7 6 5 2" xfId="0"/>
    <cellStyle name="20% - Accent4 7 6 5 2 2" xfId="0"/>
    <cellStyle name="20% - Accent4 7 6 5 2 2 2" xfId="0"/>
    <cellStyle name="20% - Accent4 7 6 5 2 3" xfId="0"/>
    <cellStyle name="20% - Accent4 7 6 5 3" xfId="0"/>
    <cellStyle name="20% - Accent4 7 6 5 3 2" xfId="0"/>
    <cellStyle name="20% - Accent4 7 6 5 4" xfId="0"/>
    <cellStyle name="20% - Accent4 7 6 6" xfId="0"/>
    <cellStyle name="20% - Accent4 7 6 6 2" xfId="0"/>
    <cellStyle name="20% - Accent4 7 6 6 2 2" xfId="0"/>
    <cellStyle name="20% - Accent4 7 6 6 3" xfId="0"/>
    <cellStyle name="20% - Accent4 7 6 7" xfId="0"/>
    <cellStyle name="20% - Accent4 7 6 7 2" xfId="0"/>
    <cellStyle name="20% - Accent4 7 6 8" xfId="0"/>
    <cellStyle name="20% - Accent4 7 6 9" xfId="0"/>
    <cellStyle name="20% - Accent4 7 7" xfId="0"/>
    <cellStyle name="20% - Accent4 7 7 10" xfId="0"/>
    <cellStyle name="20% - Accent4 7 7 2" xfId="0"/>
    <cellStyle name="20% - Accent4 7 7 2 2" xfId="0"/>
    <cellStyle name="20% - Accent4 7 7 2 2 2" xfId="0"/>
    <cellStyle name="20% - Accent4 7 7 2 2 2 2" xfId="0"/>
    <cellStyle name="20% - Accent4 7 7 2 2 3" xfId="0"/>
    <cellStyle name="20% - Accent4 7 7 2 3" xfId="0"/>
    <cellStyle name="20% - Accent4 7 7 2 3 2" xfId="0"/>
    <cellStyle name="20% - Accent4 7 7 2 4" xfId="0"/>
    <cellStyle name="20% - Accent4 7 7 3" xfId="0"/>
    <cellStyle name="20% - Accent4 7 7 3 2" xfId="0"/>
    <cellStyle name="20% - Accent4 7 7 3 2 2" xfId="0"/>
    <cellStyle name="20% - Accent4 7 7 3 2 2 2" xfId="0"/>
    <cellStyle name="20% - Accent4 7 7 3 2 3" xfId="0"/>
    <cellStyle name="20% - Accent4 7 7 3 3" xfId="0"/>
    <cellStyle name="20% - Accent4 7 7 3 3 2" xfId="0"/>
    <cellStyle name="20% - Accent4 7 7 3 4" xfId="0"/>
    <cellStyle name="20% - Accent4 7 7 4" xfId="0"/>
    <cellStyle name="20% - Accent4 7 7 4 2" xfId="0"/>
    <cellStyle name="20% - Accent4 7 7 4 2 2" xfId="0"/>
    <cellStyle name="20% - Accent4 7 7 4 2 2 2" xfId="0"/>
    <cellStyle name="20% - Accent4 7 7 4 2 3" xfId="0"/>
    <cellStyle name="20% - Accent4 7 7 4 3" xfId="0"/>
    <cellStyle name="20% - Accent4 7 7 4 3 2" xfId="0"/>
    <cellStyle name="20% - Accent4 7 7 4 4" xfId="0"/>
    <cellStyle name="20% - Accent4 7 7 5" xfId="0"/>
    <cellStyle name="20% - Accent4 7 7 5 2" xfId="0"/>
    <cellStyle name="20% - Accent4 7 7 5 2 2" xfId="0"/>
    <cellStyle name="20% - Accent4 7 7 5 2 2 2" xfId="0"/>
    <cellStyle name="20% - Accent4 7 7 5 2 3" xfId="0"/>
    <cellStyle name="20% - Accent4 7 7 5 3" xfId="0"/>
    <cellStyle name="20% - Accent4 7 7 5 3 2" xfId="0"/>
    <cellStyle name="20% - Accent4 7 7 5 4" xfId="0"/>
    <cellStyle name="20% - Accent4 7 7 6" xfId="0"/>
    <cellStyle name="20% - Accent4 7 7 6 2" xfId="0"/>
    <cellStyle name="20% - Accent4 7 7 6 2 2" xfId="0"/>
    <cellStyle name="20% - Accent4 7 7 6 2 2 2" xfId="0"/>
    <cellStyle name="20% - Accent4 7 7 6 2 3" xfId="0"/>
    <cellStyle name="20% - Accent4 7 7 6 3" xfId="0"/>
    <cellStyle name="20% - Accent4 7 7 6 3 2" xfId="0"/>
    <cellStyle name="20% - Accent4 7 7 6 4" xfId="0"/>
    <cellStyle name="20% - Accent4 7 7 7" xfId="0"/>
    <cellStyle name="20% - Accent4 7 7 7 2" xfId="0"/>
    <cellStyle name="20% - Accent4 7 7 7 2 2" xfId="0"/>
    <cellStyle name="20% - Accent4 7 7 7 3" xfId="0"/>
    <cellStyle name="20% - Accent4 7 7 8" xfId="0"/>
    <cellStyle name="20% - Accent4 7 7 8 2" xfId="0"/>
    <cellStyle name="20% - Accent4 7 7 9" xfId="0"/>
    <cellStyle name="20% - Accent4 7 8" xfId="0"/>
    <cellStyle name="20% - Accent4 7 8 2" xfId="0"/>
    <cellStyle name="20% - Accent4 7 8 2 2" xfId="0"/>
    <cellStyle name="20% - Accent4 7 8 2 2 2" xfId="0"/>
    <cellStyle name="20% - Accent4 7 8 2 3" xfId="0"/>
    <cellStyle name="20% - Accent4 7 8 3" xfId="0"/>
    <cellStyle name="20% - Accent4 7 8 3 2" xfId="0"/>
    <cellStyle name="20% - Accent4 7 8 4" xfId="0"/>
    <cellStyle name="20% - Accent4 7 9" xfId="0"/>
    <cellStyle name="20% - Accent4 7 9 2" xfId="0"/>
    <cellStyle name="20% - Accent4 7 9 2 2" xfId="0"/>
    <cellStyle name="20% - Accent4 7 9 2 2 2" xfId="0"/>
    <cellStyle name="20% - Accent4 7 9 2 3" xfId="0"/>
    <cellStyle name="20% - Accent4 7 9 3" xfId="0"/>
    <cellStyle name="20% - Accent4 7 9 3 2" xfId="0"/>
    <cellStyle name="20% - Accent4 7 9 4" xfId="0"/>
    <cellStyle name="20% - Accent4 8" xfId="0"/>
    <cellStyle name="20% - Accent4 8 10" xfId="0"/>
    <cellStyle name="20% - Accent4 8 10 2" xfId="0"/>
    <cellStyle name="20% - Accent4 8 10 2 2" xfId="0"/>
    <cellStyle name="20% - Accent4 8 10 2 2 2" xfId="0"/>
    <cellStyle name="20% - Accent4 8 10 2 3" xfId="0"/>
    <cellStyle name="20% - Accent4 8 10 3" xfId="0"/>
    <cellStyle name="20% - Accent4 8 10 3 2" xfId="0"/>
    <cellStyle name="20% - Accent4 8 10 4" xfId="0"/>
    <cellStyle name="20% - Accent4 8 11" xfId="0"/>
    <cellStyle name="20% - Accent4 8 11 2" xfId="0"/>
    <cellStyle name="20% - Accent4 8 11 2 2" xfId="0"/>
    <cellStyle name="20% - Accent4 8 11 2 2 2" xfId="0"/>
    <cellStyle name="20% - Accent4 8 11 2 3" xfId="0"/>
    <cellStyle name="20% - Accent4 8 11 3" xfId="0"/>
    <cellStyle name="20% - Accent4 8 11 3 2" xfId="0"/>
    <cellStyle name="20% - Accent4 8 11 4" xfId="0"/>
    <cellStyle name="20% - Accent4 8 12" xfId="0"/>
    <cellStyle name="20% - Accent4 8 12 2" xfId="0"/>
    <cellStyle name="20% - Accent4 8 12 2 2" xfId="0"/>
    <cellStyle name="20% - Accent4 8 12 2 2 2" xfId="0"/>
    <cellStyle name="20% - Accent4 8 12 2 3" xfId="0"/>
    <cellStyle name="20% - Accent4 8 12 3" xfId="0"/>
    <cellStyle name="20% - Accent4 8 12 3 2" xfId="0"/>
    <cellStyle name="20% - Accent4 8 12 4" xfId="0"/>
    <cellStyle name="20% - Accent4 8 13" xfId="0"/>
    <cellStyle name="20% - Accent4 8 13 2" xfId="0"/>
    <cellStyle name="20% - Accent4 8 13 2 2" xfId="0"/>
    <cellStyle name="20% - Accent4 8 13 2 2 2" xfId="0"/>
    <cellStyle name="20% - Accent4 8 13 2 3" xfId="0"/>
    <cellStyle name="20% - Accent4 8 13 3" xfId="0"/>
    <cellStyle name="20% - Accent4 8 13 3 2" xfId="0"/>
    <cellStyle name="20% - Accent4 8 13 4" xfId="0"/>
    <cellStyle name="20% - Accent4 8 14" xfId="0"/>
    <cellStyle name="20% - Accent4 8 14 2" xfId="0"/>
    <cellStyle name="20% - Accent4 8 14 2 2" xfId="0"/>
    <cellStyle name="20% - Accent4 8 14 3" xfId="0"/>
    <cellStyle name="20% - Accent4 8 15" xfId="0"/>
    <cellStyle name="20% - Accent4 8 15 2" xfId="0"/>
    <cellStyle name="20% - Accent4 8 16" xfId="0"/>
    <cellStyle name="20% - Accent4 8 16 2" xfId="0"/>
    <cellStyle name="20% - Accent4 8 17" xfId="0"/>
    <cellStyle name="20% - Accent4 8 18" xfId="0"/>
    <cellStyle name="20% - Accent4 8 2" xfId="0"/>
    <cellStyle name="20% - Accent4 8 2 10" xfId="0"/>
    <cellStyle name="20% - Accent4 8 2 2" xfId="0"/>
    <cellStyle name="20% - Accent4 8 2 2 2" xfId="0"/>
    <cellStyle name="20% - Accent4 8 2 2 2 2" xfId="0"/>
    <cellStyle name="20% - Accent4 8 2 2 2 2 2" xfId="0"/>
    <cellStyle name="20% - Accent4 8 2 2 2 3" xfId="0"/>
    <cellStyle name="20% - Accent4 8 2 2 3" xfId="0"/>
    <cellStyle name="20% - Accent4 8 2 2 3 2" xfId="0"/>
    <cellStyle name="20% - Accent4 8 2 2 4" xfId="0"/>
    <cellStyle name="20% - Accent4 8 2 2 4 2" xfId="0"/>
    <cellStyle name="20% - Accent4 8 2 2 5" xfId="0"/>
    <cellStyle name="20% - Accent4 8 2 3" xfId="0"/>
    <cellStyle name="20% - Accent4 8 2 3 2" xfId="0"/>
    <cellStyle name="20% - Accent4 8 2 3 2 2" xfId="0"/>
    <cellStyle name="20% - Accent4 8 2 3 2 2 2" xfId="0"/>
    <cellStyle name="20% - Accent4 8 2 3 2 3" xfId="0"/>
    <cellStyle name="20% - Accent4 8 2 3 3" xfId="0"/>
    <cellStyle name="20% - Accent4 8 2 3 3 2" xfId="0"/>
    <cellStyle name="20% - Accent4 8 2 3 4" xfId="0"/>
    <cellStyle name="20% - Accent4 8 2 4" xfId="0"/>
    <cellStyle name="20% - Accent4 8 2 4 2" xfId="0"/>
    <cellStyle name="20% - Accent4 8 2 4 2 2" xfId="0"/>
    <cellStyle name="20% - Accent4 8 2 4 2 2 2" xfId="0"/>
    <cellStyle name="20% - Accent4 8 2 4 2 3" xfId="0"/>
    <cellStyle name="20% - Accent4 8 2 4 3" xfId="0"/>
    <cellStyle name="20% - Accent4 8 2 4 3 2" xfId="0"/>
    <cellStyle name="20% - Accent4 8 2 4 4" xfId="0"/>
    <cellStyle name="20% - Accent4 8 2 5" xfId="0"/>
    <cellStyle name="20% - Accent4 8 2 5 2" xfId="0"/>
    <cellStyle name="20% - Accent4 8 2 5 2 2" xfId="0"/>
    <cellStyle name="20% - Accent4 8 2 5 2 2 2" xfId="0"/>
    <cellStyle name="20% - Accent4 8 2 5 2 3" xfId="0"/>
    <cellStyle name="20% - Accent4 8 2 5 3" xfId="0"/>
    <cellStyle name="20% - Accent4 8 2 5 3 2" xfId="0"/>
    <cellStyle name="20% - Accent4 8 2 5 4" xfId="0"/>
    <cellStyle name="20% - Accent4 8 2 6" xfId="0"/>
    <cellStyle name="20% - Accent4 8 2 6 2" xfId="0"/>
    <cellStyle name="20% - Accent4 8 2 6 2 2" xfId="0"/>
    <cellStyle name="20% - Accent4 8 2 6 3" xfId="0"/>
    <cellStyle name="20% - Accent4 8 2 7" xfId="0"/>
    <cellStyle name="20% - Accent4 8 2 7 2" xfId="0"/>
    <cellStyle name="20% - Accent4 8 2 8" xfId="0"/>
    <cellStyle name="20% - Accent4 8 2 8 2" xfId="0"/>
    <cellStyle name="20% - Accent4 8 2 9" xfId="0"/>
    <cellStyle name="20% - Accent4 8 3" xfId="0"/>
    <cellStyle name="20% - Accent4 8 3 10" xfId="0"/>
    <cellStyle name="20% - Accent4 8 3 10 2" xfId="0"/>
    <cellStyle name="20% - Accent4 8 3 11" xfId="0"/>
    <cellStyle name="20% - Accent4 8 3 12" xfId="0"/>
    <cellStyle name="20% - Accent4 8 3 2" xfId="0"/>
    <cellStyle name="20% - Accent4 8 3 2 2" xfId="0"/>
    <cellStyle name="20% - Accent4 8 3 2 2 2" xfId="0"/>
    <cellStyle name="20% - Accent4 8 3 2 2 2 2" xfId="0"/>
    <cellStyle name="20% - Accent4 8 3 2 2 2 2 2" xfId="0"/>
    <cellStyle name="20% - Accent4 8 3 2 2 2 3" xfId="0"/>
    <cellStyle name="20% - Accent4 8 3 2 2 3" xfId="0"/>
    <cellStyle name="20% - Accent4 8 3 2 2 3 2" xfId="0"/>
    <cellStyle name="20% - Accent4 8 3 2 2 4" xfId="0"/>
    <cellStyle name="20% - Accent4 8 3 2 3" xfId="0"/>
    <cellStyle name="20% - Accent4 8 3 2 3 2" xfId="0"/>
    <cellStyle name="20% - Accent4 8 3 2 3 2 2" xfId="0"/>
    <cellStyle name="20% - Accent4 8 3 2 3 2 2 2" xfId="0"/>
    <cellStyle name="20% - Accent4 8 3 2 3 2 3" xfId="0"/>
    <cellStyle name="20% - Accent4 8 3 2 3 3" xfId="0"/>
    <cellStyle name="20% - Accent4 8 3 2 3 3 2" xfId="0"/>
    <cellStyle name="20% - Accent4 8 3 2 3 4" xfId="0"/>
    <cellStyle name="20% - Accent4 8 3 2 4" xfId="0"/>
    <cellStyle name="20% - Accent4 8 3 2 4 2" xfId="0"/>
    <cellStyle name="20% - Accent4 8 3 2 4 2 2" xfId="0"/>
    <cellStyle name="20% - Accent4 8 3 2 4 2 2 2" xfId="0"/>
    <cellStyle name="20% - Accent4 8 3 2 4 2 3" xfId="0"/>
    <cellStyle name="20% - Accent4 8 3 2 4 3" xfId="0"/>
    <cellStyle name="20% - Accent4 8 3 2 4 3 2" xfId="0"/>
    <cellStyle name="20% - Accent4 8 3 2 4 4" xfId="0"/>
    <cellStyle name="20% - Accent4 8 3 2 5" xfId="0"/>
    <cellStyle name="20% - Accent4 8 3 2 5 2" xfId="0"/>
    <cellStyle name="20% - Accent4 8 3 2 5 2 2" xfId="0"/>
    <cellStyle name="20% - Accent4 8 3 2 5 2 2 2" xfId="0"/>
    <cellStyle name="20% - Accent4 8 3 2 5 2 3" xfId="0"/>
    <cellStyle name="20% - Accent4 8 3 2 5 3" xfId="0"/>
    <cellStyle name="20% - Accent4 8 3 2 5 3 2" xfId="0"/>
    <cellStyle name="20% - Accent4 8 3 2 5 4" xfId="0"/>
    <cellStyle name="20% - Accent4 8 3 2 6" xfId="0"/>
    <cellStyle name="20% - Accent4 8 3 2 6 2" xfId="0"/>
    <cellStyle name="20% - Accent4 8 3 2 6 2 2" xfId="0"/>
    <cellStyle name="20% - Accent4 8 3 2 6 3" xfId="0"/>
    <cellStyle name="20% - Accent4 8 3 2 7" xfId="0"/>
    <cellStyle name="20% - Accent4 8 3 2 7 2" xfId="0"/>
    <cellStyle name="20% - Accent4 8 3 2 8" xfId="0"/>
    <cellStyle name="20% - Accent4 8 3 2 9" xfId="0"/>
    <cellStyle name="20% - Accent4 8 3 3" xfId="0"/>
    <cellStyle name="20% - Accent4 8 3 3 2" xfId="0"/>
    <cellStyle name="20% - Accent4 8 3 3 2 2" xfId="0"/>
    <cellStyle name="20% - Accent4 8 3 3 2 2 2" xfId="0"/>
    <cellStyle name="20% - Accent4 8 3 3 2 2 2 2" xfId="0"/>
    <cellStyle name="20% - Accent4 8 3 3 2 2 3" xfId="0"/>
    <cellStyle name="20% - Accent4 8 3 3 2 3" xfId="0"/>
    <cellStyle name="20% - Accent4 8 3 3 2 3 2" xfId="0"/>
    <cellStyle name="20% - Accent4 8 3 3 2 4" xfId="0"/>
    <cellStyle name="20% - Accent4 8 3 3 3" xfId="0"/>
    <cellStyle name="20% - Accent4 8 3 3 3 2" xfId="0"/>
    <cellStyle name="20% - Accent4 8 3 3 3 2 2" xfId="0"/>
    <cellStyle name="20% - Accent4 8 3 3 3 2 2 2" xfId="0"/>
    <cellStyle name="20% - Accent4 8 3 3 3 2 3" xfId="0"/>
    <cellStyle name="20% - Accent4 8 3 3 3 3" xfId="0"/>
    <cellStyle name="20% - Accent4 8 3 3 3 3 2" xfId="0"/>
    <cellStyle name="20% - Accent4 8 3 3 3 4" xfId="0"/>
    <cellStyle name="20% - Accent4 8 3 3 4" xfId="0"/>
    <cellStyle name="20% - Accent4 8 3 3 4 2" xfId="0"/>
    <cellStyle name="20% - Accent4 8 3 3 4 2 2" xfId="0"/>
    <cellStyle name="20% - Accent4 8 3 3 4 2 2 2" xfId="0"/>
    <cellStyle name="20% - Accent4 8 3 3 4 2 3" xfId="0"/>
    <cellStyle name="20% - Accent4 8 3 3 4 3" xfId="0"/>
    <cellStyle name="20% - Accent4 8 3 3 4 3 2" xfId="0"/>
    <cellStyle name="20% - Accent4 8 3 3 4 4" xfId="0"/>
    <cellStyle name="20% - Accent4 8 3 3 5" xfId="0"/>
    <cellStyle name="20% - Accent4 8 3 3 5 2" xfId="0"/>
    <cellStyle name="20% - Accent4 8 3 3 5 2 2" xfId="0"/>
    <cellStyle name="20% - Accent4 8 3 3 5 3" xfId="0"/>
    <cellStyle name="20% - Accent4 8 3 3 6" xfId="0"/>
    <cellStyle name="20% - Accent4 8 3 3 6 2" xfId="0"/>
    <cellStyle name="20% - Accent4 8 3 3 7" xfId="0"/>
    <cellStyle name="20% - Accent4 8 3 4" xfId="0"/>
    <cellStyle name="20% - Accent4 8 3 4 2" xfId="0"/>
    <cellStyle name="20% - Accent4 8 3 4 2 2" xfId="0"/>
    <cellStyle name="20% - Accent4 8 3 4 2 2 2" xfId="0"/>
    <cellStyle name="20% - Accent4 8 3 4 2 3" xfId="0"/>
    <cellStyle name="20% - Accent4 8 3 4 3" xfId="0"/>
    <cellStyle name="20% - Accent4 8 3 4 3 2" xfId="0"/>
    <cellStyle name="20% - Accent4 8 3 4 4" xfId="0"/>
    <cellStyle name="20% - Accent4 8 3 5" xfId="0"/>
    <cellStyle name="20% - Accent4 8 3 5 2" xfId="0"/>
    <cellStyle name="20% - Accent4 8 3 5 2 2" xfId="0"/>
    <cellStyle name="20% - Accent4 8 3 5 2 2 2" xfId="0"/>
    <cellStyle name="20% - Accent4 8 3 5 2 3" xfId="0"/>
    <cellStyle name="20% - Accent4 8 3 5 3" xfId="0"/>
    <cellStyle name="20% - Accent4 8 3 5 3 2" xfId="0"/>
    <cellStyle name="20% - Accent4 8 3 5 4" xfId="0"/>
    <cellStyle name="20% - Accent4 8 3 6" xfId="0"/>
    <cellStyle name="20% - Accent4 8 3 6 2" xfId="0"/>
    <cellStyle name="20% - Accent4 8 3 6 2 2" xfId="0"/>
    <cellStyle name="20% - Accent4 8 3 6 2 2 2" xfId="0"/>
    <cellStyle name="20% - Accent4 8 3 6 2 3" xfId="0"/>
    <cellStyle name="20% - Accent4 8 3 6 3" xfId="0"/>
    <cellStyle name="20% - Accent4 8 3 6 3 2" xfId="0"/>
    <cellStyle name="20% - Accent4 8 3 6 4" xfId="0"/>
    <cellStyle name="20% - Accent4 8 3 7" xfId="0"/>
    <cellStyle name="20% - Accent4 8 3 7 2" xfId="0"/>
    <cellStyle name="20% - Accent4 8 3 7 2 2" xfId="0"/>
    <cellStyle name="20% - Accent4 8 3 7 2 2 2" xfId="0"/>
    <cellStyle name="20% - Accent4 8 3 7 2 3" xfId="0"/>
    <cellStyle name="20% - Accent4 8 3 7 3" xfId="0"/>
    <cellStyle name="20% - Accent4 8 3 7 3 2" xfId="0"/>
    <cellStyle name="20% - Accent4 8 3 7 4" xfId="0"/>
    <cellStyle name="20% - Accent4 8 3 8" xfId="0"/>
    <cellStyle name="20% - Accent4 8 3 8 2" xfId="0"/>
    <cellStyle name="20% - Accent4 8 3 8 2 2" xfId="0"/>
    <cellStyle name="20% - Accent4 8 3 8 3" xfId="0"/>
    <cellStyle name="20% - Accent4 8 3 9" xfId="0"/>
    <cellStyle name="20% - Accent4 8 3 9 2" xfId="0"/>
    <cellStyle name="20% - Accent4 8 4" xfId="0"/>
    <cellStyle name="20% - Accent4 8 4 2" xfId="0"/>
    <cellStyle name="20% - Accent4 8 4 2 2" xfId="0"/>
    <cellStyle name="20% - Accent4 8 4 2 2 2" xfId="0"/>
    <cellStyle name="20% - Accent4 8 4 2 2 2 2" xfId="0"/>
    <cellStyle name="20% - Accent4 8 4 2 2 3" xfId="0"/>
    <cellStyle name="20% - Accent4 8 4 2 3" xfId="0"/>
    <cellStyle name="20% - Accent4 8 4 2 3 2" xfId="0"/>
    <cellStyle name="20% - Accent4 8 4 2 4" xfId="0"/>
    <cellStyle name="20% - Accent4 8 4 3" xfId="0"/>
    <cellStyle name="20% - Accent4 8 4 3 2" xfId="0"/>
    <cellStyle name="20% - Accent4 8 4 3 2 2" xfId="0"/>
    <cellStyle name="20% - Accent4 8 4 3 2 2 2" xfId="0"/>
    <cellStyle name="20% - Accent4 8 4 3 2 3" xfId="0"/>
    <cellStyle name="20% - Accent4 8 4 3 3" xfId="0"/>
    <cellStyle name="20% - Accent4 8 4 3 3 2" xfId="0"/>
    <cellStyle name="20% - Accent4 8 4 3 4" xfId="0"/>
    <cellStyle name="20% - Accent4 8 4 4" xfId="0"/>
    <cellStyle name="20% - Accent4 8 4 4 2" xfId="0"/>
    <cellStyle name="20% - Accent4 8 4 4 2 2" xfId="0"/>
    <cellStyle name="20% - Accent4 8 4 4 2 2 2" xfId="0"/>
    <cellStyle name="20% - Accent4 8 4 4 2 3" xfId="0"/>
    <cellStyle name="20% - Accent4 8 4 4 3" xfId="0"/>
    <cellStyle name="20% - Accent4 8 4 4 3 2" xfId="0"/>
    <cellStyle name="20% - Accent4 8 4 4 4" xfId="0"/>
    <cellStyle name="20% - Accent4 8 4 5" xfId="0"/>
    <cellStyle name="20% - Accent4 8 4 5 2" xfId="0"/>
    <cellStyle name="20% - Accent4 8 4 5 2 2" xfId="0"/>
    <cellStyle name="20% - Accent4 8 4 5 2 2 2" xfId="0"/>
    <cellStyle name="20% - Accent4 8 4 5 2 3" xfId="0"/>
    <cellStyle name="20% - Accent4 8 4 5 3" xfId="0"/>
    <cellStyle name="20% - Accent4 8 4 5 3 2" xfId="0"/>
    <cellStyle name="20% - Accent4 8 4 5 4" xfId="0"/>
    <cellStyle name="20% - Accent4 8 4 6" xfId="0"/>
    <cellStyle name="20% - Accent4 8 4 6 2" xfId="0"/>
    <cellStyle name="20% - Accent4 8 4 6 2 2" xfId="0"/>
    <cellStyle name="20% - Accent4 8 4 6 3" xfId="0"/>
    <cellStyle name="20% - Accent4 8 4 7" xfId="0"/>
    <cellStyle name="20% - Accent4 8 4 7 2" xfId="0"/>
    <cellStyle name="20% - Accent4 8 4 8" xfId="0"/>
    <cellStyle name="20% - Accent4 8 4 9" xfId="0"/>
    <cellStyle name="20% - Accent4 8 5" xfId="0"/>
    <cellStyle name="20% - Accent4 8 5 2" xfId="0"/>
    <cellStyle name="20% - Accent4 8 5 2 2" xfId="0"/>
    <cellStyle name="20% - Accent4 8 5 2 2 2" xfId="0"/>
    <cellStyle name="20% - Accent4 8 5 2 2 2 2" xfId="0"/>
    <cellStyle name="20% - Accent4 8 5 2 2 3" xfId="0"/>
    <cellStyle name="20% - Accent4 8 5 2 3" xfId="0"/>
    <cellStyle name="20% - Accent4 8 5 2 3 2" xfId="0"/>
    <cellStyle name="20% - Accent4 8 5 2 4" xfId="0"/>
    <cellStyle name="20% - Accent4 8 5 3" xfId="0"/>
    <cellStyle name="20% - Accent4 8 5 3 2" xfId="0"/>
    <cellStyle name="20% - Accent4 8 5 3 2 2" xfId="0"/>
    <cellStyle name="20% - Accent4 8 5 3 2 2 2" xfId="0"/>
    <cellStyle name="20% - Accent4 8 5 3 2 3" xfId="0"/>
    <cellStyle name="20% - Accent4 8 5 3 3" xfId="0"/>
    <cellStyle name="20% - Accent4 8 5 3 3 2" xfId="0"/>
    <cellStyle name="20% - Accent4 8 5 3 4" xfId="0"/>
    <cellStyle name="20% - Accent4 8 5 4" xfId="0"/>
    <cellStyle name="20% - Accent4 8 5 4 2" xfId="0"/>
    <cellStyle name="20% - Accent4 8 5 4 2 2" xfId="0"/>
    <cellStyle name="20% - Accent4 8 5 4 2 2 2" xfId="0"/>
    <cellStyle name="20% - Accent4 8 5 4 2 3" xfId="0"/>
    <cellStyle name="20% - Accent4 8 5 4 3" xfId="0"/>
    <cellStyle name="20% - Accent4 8 5 4 3 2" xfId="0"/>
    <cellStyle name="20% - Accent4 8 5 4 4" xfId="0"/>
    <cellStyle name="20% - Accent4 8 5 5" xfId="0"/>
    <cellStyle name="20% - Accent4 8 5 5 2" xfId="0"/>
    <cellStyle name="20% - Accent4 8 5 5 2 2" xfId="0"/>
    <cellStyle name="20% - Accent4 8 5 5 2 2 2" xfId="0"/>
    <cellStyle name="20% - Accent4 8 5 5 2 3" xfId="0"/>
    <cellStyle name="20% - Accent4 8 5 5 3" xfId="0"/>
    <cellStyle name="20% - Accent4 8 5 5 3 2" xfId="0"/>
    <cellStyle name="20% - Accent4 8 5 5 4" xfId="0"/>
    <cellStyle name="20% - Accent4 8 5 6" xfId="0"/>
    <cellStyle name="20% - Accent4 8 5 6 2" xfId="0"/>
    <cellStyle name="20% - Accent4 8 5 6 2 2" xfId="0"/>
    <cellStyle name="20% - Accent4 8 5 6 3" xfId="0"/>
    <cellStyle name="20% - Accent4 8 5 7" xfId="0"/>
    <cellStyle name="20% - Accent4 8 5 7 2" xfId="0"/>
    <cellStyle name="20% - Accent4 8 5 8" xfId="0"/>
    <cellStyle name="20% - Accent4 8 5 9" xfId="0"/>
    <cellStyle name="20% - Accent4 8 6" xfId="0"/>
    <cellStyle name="20% - Accent4 8 6 2" xfId="0"/>
    <cellStyle name="20% - Accent4 8 6 2 2" xfId="0"/>
    <cellStyle name="20% - Accent4 8 6 2 2 2" xfId="0"/>
    <cellStyle name="20% - Accent4 8 6 2 2 2 2" xfId="0"/>
    <cellStyle name="20% - Accent4 8 6 2 2 3" xfId="0"/>
    <cellStyle name="20% - Accent4 8 6 2 3" xfId="0"/>
    <cellStyle name="20% - Accent4 8 6 2 3 2" xfId="0"/>
    <cellStyle name="20% - Accent4 8 6 2 4" xfId="0"/>
    <cellStyle name="20% - Accent4 8 6 3" xfId="0"/>
    <cellStyle name="20% - Accent4 8 6 3 2" xfId="0"/>
    <cellStyle name="20% - Accent4 8 6 3 2 2" xfId="0"/>
    <cellStyle name="20% - Accent4 8 6 3 2 2 2" xfId="0"/>
    <cellStyle name="20% - Accent4 8 6 3 2 3" xfId="0"/>
    <cellStyle name="20% - Accent4 8 6 3 3" xfId="0"/>
    <cellStyle name="20% - Accent4 8 6 3 3 2" xfId="0"/>
    <cellStyle name="20% - Accent4 8 6 3 4" xfId="0"/>
    <cellStyle name="20% - Accent4 8 6 4" xfId="0"/>
    <cellStyle name="20% - Accent4 8 6 4 2" xfId="0"/>
    <cellStyle name="20% - Accent4 8 6 4 2 2" xfId="0"/>
    <cellStyle name="20% - Accent4 8 6 4 2 2 2" xfId="0"/>
    <cellStyle name="20% - Accent4 8 6 4 2 3" xfId="0"/>
    <cellStyle name="20% - Accent4 8 6 4 3" xfId="0"/>
    <cellStyle name="20% - Accent4 8 6 4 3 2" xfId="0"/>
    <cellStyle name="20% - Accent4 8 6 4 4" xfId="0"/>
    <cellStyle name="20% - Accent4 8 6 5" xfId="0"/>
    <cellStyle name="20% - Accent4 8 6 5 2" xfId="0"/>
    <cellStyle name="20% - Accent4 8 6 5 2 2" xfId="0"/>
    <cellStyle name="20% - Accent4 8 6 5 2 2 2" xfId="0"/>
    <cellStyle name="20% - Accent4 8 6 5 2 3" xfId="0"/>
    <cellStyle name="20% - Accent4 8 6 5 3" xfId="0"/>
    <cellStyle name="20% - Accent4 8 6 5 3 2" xfId="0"/>
    <cellStyle name="20% - Accent4 8 6 5 4" xfId="0"/>
    <cellStyle name="20% - Accent4 8 6 6" xfId="0"/>
    <cellStyle name="20% - Accent4 8 6 6 2" xfId="0"/>
    <cellStyle name="20% - Accent4 8 6 6 2 2" xfId="0"/>
    <cellStyle name="20% - Accent4 8 6 6 3" xfId="0"/>
    <cellStyle name="20% - Accent4 8 6 7" xfId="0"/>
    <cellStyle name="20% - Accent4 8 6 7 2" xfId="0"/>
    <cellStyle name="20% - Accent4 8 6 8" xfId="0"/>
    <cellStyle name="20% - Accent4 8 6 9" xfId="0"/>
    <cellStyle name="20% - Accent4 8 7" xfId="0"/>
    <cellStyle name="20% - Accent4 8 7 10" xfId="0"/>
    <cellStyle name="20% - Accent4 8 7 2" xfId="0"/>
    <cellStyle name="20% - Accent4 8 7 2 2" xfId="0"/>
    <cellStyle name="20% - Accent4 8 7 2 2 2" xfId="0"/>
    <cellStyle name="20% - Accent4 8 7 2 2 2 2" xfId="0"/>
    <cellStyle name="20% - Accent4 8 7 2 2 3" xfId="0"/>
    <cellStyle name="20% - Accent4 8 7 2 3" xfId="0"/>
    <cellStyle name="20% - Accent4 8 7 2 3 2" xfId="0"/>
    <cellStyle name="20% - Accent4 8 7 2 4" xfId="0"/>
    <cellStyle name="20% - Accent4 8 7 3" xfId="0"/>
    <cellStyle name="20% - Accent4 8 7 3 2" xfId="0"/>
    <cellStyle name="20% - Accent4 8 7 3 2 2" xfId="0"/>
    <cellStyle name="20% - Accent4 8 7 3 2 2 2" xfId="0"/>
    <cellStyle name="20% - Accent4 8 7 3 2 3" xfId="0"/>
    <cellStyle name="20% - Accent4 8 7 3 3" xfId="0"/>
    <cellStyle name="20% - Accent4 8 7 3 3 2" xfId="0"/>
    <cellStyle name="20% - Accent4 8 7 3 4" xfId="0"/>
    <cellStyle name="20% - Accent4 8 7 4" xfId="0"/>
    <cellStyle name="20% - Accent4 8 7 4 2" xfId="0"/>
    <cellStyle name="20% - Accent4 8 7 4 2 2" xfId="0"/>
    <cellStyle name="20% - Accent4 8 7 4 2 2 2" xfId="0"/>
    <cellStyle name="20% - Accent4 8 7 4 2 3" xfId="0"/>
    <cellStyle name="20% - Accent4 8 7 4 3" xfId="0"/>
    <cellStyle name="20% - Accent4 8 7 4 3 2" xfId="0"/>
    <cellStyle name="20% - Accent4 8 7 4 4" xfId="0"/>
    <cellStyle name="20% - Accent4 8 7 5" xfId="0"/>
    <cellStyle name="20% - Accent4 8 7 5 2" xfId="0"/>
    <cellStyle name="20% - Accent4 8 7 5 2 2" xfId="0"/>
    <cellStyle name="20% - Accent4 8 7 5 2 2 2" xfId="0"/>
    <cellStyle name="20% - Accent4 8 7 5 2 3" xfId="0"/>
    <cellStyle name="20% - Accent4 8 7 5 3" xfId="0"/>
    <cellStyle name="20% - Accent4 8 7 5 3 2" xfId="0"/>
    <cellStyle name="20% - Accent4 8 7 5 4" xfId="0"/>
    <cellStyle name="20% - Accent4 8 7 6" xfId="0"/>
    <cellStyle name="20% - Accent4 8 7 6 2" xfId="0"/>
    <cellStyle name="20% - Accent4 8 7 6 2 2" xfId="0"/>
    <cellStyle name="20% - Accent4 8 7 6 2 2 2" xfId="0"/>
    <cellStyle name="20% - Accent4 8 7 6 2 3" xfId="0"/>
    <cellStyle name="20% - Accent4 8 7 6 3" xfId="0"/>
    <cellStyle name="20% - Accent4 8 7 6 3 2" xfId="0"/>
    <cellStyle name="20% - Accent4 8 7 6 4" xfId="0"/>
    <cellStyle name="20% - Accent4 8 7 7" xfId="0"/>
    <cellStyle name="20% - Accent4 8 7 7 2" xfId="0"/>
    <cellStyle name="20% - Accent4 8 7 7 2 2" xfId="0"/>
    <cellStyle name="20% - Accent4 8 7 7 3" xfId="0"/>
    <cellStyle name="20% - Accent4 8 7 8" xfId="0"/>
    <cellStyle name="20% - Accent4 8 7 8 2" xfId="0"/>
    <cellStyle name="20% - Accent4 8 7 9" xfId="0"/>
    <cellStyle name="20% - Accent4 8 8" xfId="0"/>
    <cellStyle name="20% - Accent4 8 8 2" xfId="0"/>
    <cellStyle name="20% - Accent4 8 8 2 2" xfId="0"/>
    <cellStyle name="20% - Accent4 8 8 2 2 2" xfId="0"/>
    <cellStyle name="20% - Accent4 8 8 2 3" xfId="0"/>
    <cellStyle name="20% - Accent4 8 8 3" xfId="0"/>
    <cellStyle name="20% - Accent4 8 8 3 2" xfId="0"/>
    <cellStyle name="20% - Accent4 8 8 4" xfId="0"/>
    <cellStyle name="20% - Accent4 8 9" xfId="0"/>
    <cellStyle name="20% - Accent4 8 9 2" xfId="0"/>
    <cellStyle name="20% - Accent4 8 9 2 2" xfId="0"/>
    <cellStyle name="20% - Accent4 8 9 2 2 2" xfId="0"/>
    <cellStyle name="20% - Accent4 8 9 2 3" xfId="0"/>
    <cellStyle name="20% - Accent4 8 9 3" xfId="0"/>
    <cellStyle name="20% - Accent4 8 9 3 2" xfId="0"/>
    <cellStyle name="20% - Accent4 8 9 4" xfId="0"/>
    <cellStyle name="20% - Accent4 9" xfId="0"/>
    <cellStyle name="20% - Accent4 9 10" xfId="0"/>
    <cellStyle name="20% - Accent4 9 10 2" xfId="0"/>
    <cellStyle name="20% - Accent4 9 10 2 2" xfId="0"/>
    <cellStyle name="20% - Accent4 9 10 2 2 2" xfId="0"/>
    <cellStyle name="20% - Accent4 9 10 2 3" xfId="0"/>
    <cellStyle name="20% - Accent4 9 10 3" xfId="0"/>
    <cellStyle name="20% - Accent4 9 10 3 2" xfId="0"/>
    <cellStyle name="20% - Accent4 9 10 4" xfId="0"/>
    <cellStyle name="20% - Accent4 9 11" xfId="0"/>
    <cellStyle name="20% - Accent4 9 11 2" xfId="0"/>
    <cellStyle name="20% - Accent4 9 11 2 2" xfId="0"/>
    <cellStyle name="20% - Accent4 9 11 2 2 2" xfId="0"/>
    <cellStyle name="20% - Accent4 9 11 2 3" xfId="0"/>
    <cellStyle name="20% - Accent4 9 11 3" xfId="0"/>
    <cellStyle name="20% - Accent4 9 11 3 2" xfId="0"/>
    <cellStyle name="20% - Accent4 9 11 4" xfId="0"/>
    <cellStyle name="20% - Accent4 9 12" xfId="0"/>
    <cellStyle name="20% - Accent4 9 12 2" xfId="0"/>
    <cellStyle name="20% - Accent4 9 12 2 2" xfId="0"/>
    <cellStyle name="20% - Accent4 9 12 2 2 2" xfId="0"/>
    <cellStyle name="20% - Accent4 9 12 2 3" xfId="0"/>
    <cellStyle name="20% - Accent4 9 12 3" xfId="0"/>
    <cellStyle name="20% - Accent4 9 12 3 2" xfId="0"/>
    <cellStyle name="20% - Accent4 9 12 4" xfId="0"/>
    <cellStyle name="20% - Accent4 9 13" xfId="0"/>
    <cellStyle name="20% - Accent4 9 13 2" xfId="0"/>
    <cellStyle name="20% - Accent4 9 13 2 2" xfId="0"/>
    <cellStyle name="20% - Accent4 9 13 2 2 2" xfId="0"/>
    <cellStyle name="20% - Accent4 9 13 2 3" xfId="0"/>
    <cellStyle name="20% - Accent4 9 13 3" xfId="0"/>
    <cellStyle name="20% - Accent4 9 13 3 2" xfId="0"/>
    <cellStyle name="20% - Accent4 9 13 4" xfId="0"/>
    <cellStyle name="20% - Accent4 9 14" xfId="0"/>
    <cellStyle name="20% - Accent4 9 14 2" xfId="0"/>
    <cellStyle name="20% - Accent4 9 14 2 2" xfId="0"/>
    <cellStyle name="20% - Accent4 9 14 3" xfId="0"/>
    <cellStyle name="20% - Accent4 9 15" xfId="0"/>
    <cellStyle name="20% - Accent4 9 15 2" xfId="0"/>
    <cellStyle name="20% - Accent4 9 16" xfId="0"/>
    <cellStyle name="20% - Accent4 9 16 2" xfId="0"/>
    <cellStyle name="20% - Accent4 9 17" xfId="0"/>
    <cellStyle name="20% - Accent4 9 18" xfId="0"/>
    <cellStyle name="20% - Accent4 9 2" xfId="0"/>
    <cellStyle name="20% - Accent4 9 2 10" xfId="0"/>
    <cellStyle name="20% - Accent4 9 2 2" xfId="0"/>
    <cellStyle name="20% - Accent4 9 2 2 2" xfId="0"/>
    <cellStyle name="20% - Accent4 9 2 2 2 2" xfId="0"/>
    <cellStyle name="20% - Accent4 9 2 2 2 2 2" xfId="0"/>
    <cellStyle name="20% - Accent4 9 2 2 2 3" xfId="0"/>
    <cellStyle name="20% - Accent4 9 2 2 3" xfId="0"/>
    <cellStyle name="20% - Accent4 9 2 2 3 2" xfId="0"/>
    <cellStyle name="20% - Accent4 9 2 2 4" xfId="0"/>
    <cellStyle name="20% - Accent4 9 2 3" xfId="0"/>
    <cellStyle name="20% - Accent4 9 2 3 2" xfId="0"/>
    <cellStyle name="20% - Accent4 9 2 3 2 2" xfId="0"/>
    <cellStyle name="20% - Accent4 9 2 3 2 2 2" xfId="0"/>
    <cellStyle name="20% - Accent4 9 2 3 2 3" xfId="0"/>
    <cellStyle name="20% - Accent4 9 2 3 3" xfId="0"/>
    <cellStyle name="20% - Accent4 9 2 3 3 2" xfId="0"/>
    <cellStyle name="20% - Accent4 9 2 3 4" xfId="0"/>
    <cellStyle name="20% - Accent4 9 2 4" xfId="0"/>
    <cellStyle name="20% - Accent4 9 2 4 2" xfId="0"/>
    <cellStyle name="20% - Accent4 9 2 4 2 2" xfId="0"/>
    <cellStyle name="20% - Accent4 9 2 4 2 2 2" xfId="0"/>
    <cellStyle name="20% - Accent4 9 2 4 2 3" xfId="0"/>
    <cellStyle name="20% - Accent4 9 2 4 3" xfId="0"/>
    <cellStyle name="20% - Accent4 9 2 4 3 2" xfId="0"/>
    <cellStyle name="20% - Accent4 9 2 4 4" xfId="0"/>
    <cellStyle name="20% - Accent4 9 2 5" xfId="0"/>
    <cellStyle name="20% - Accent4 9 2 5 2" xfId="0"/>
    <cellStyle name="20% - Accent4 9 2 5 2 2" xfId="0"/>
    <cellStyle name="20% - Accent4 9 2 5 2 2 2" xfId="0"/>
    <cellStyle name="20% - Accent4 9 2 5 2 3" xfId="0"/>
    <cellStyle name="20% - Accent4 9 2 5 3" xfId="0"/>
    <cellStyle name="20% - Accent4 9 2 5 3 2" xfId="0"/>
    <cellStyle name="20% - Accent4 9 2 5 4" xfId="0"/>
    <cellStyle name="20% - Accent4 9 2 6" xfId="0"/>
    <cellStyle name="20% - Accent4 9 2 6 2" xfId="0"/>
    <cellStyle name="20% - Accent4 9 2 6 2 2" xfId="0"/>
    <cellStyle name="20% - Accent4 9 2 6 3" xfId="0"/>
    <cellStyle name="20% - Accent4 9 2 7" xfId="0"/>
    <cellStyle name="20% - Accent4 9 2 7 2" xfId="0"/>
    <cellStyle name="20% - Accent4 9 2 8" xfId="0"/>
    <cellStyle name="20% - Accent4 9 2 8 2" xfId="0"/>
    <cellStyle name="20% - Accent4 9 2 9" xfId="0"/>
    <cellStyle name="20% - Accent4 9 3" xfId="0"/>
    <cellStyle name="20% - Accent4 9 3 10" xfId="0"/>
    <cellStyle name="20% - Accent4 9 3 11" xfId="0"/>
    <cellStyle name="20% - Accent4 9 3 2" xfId="0"/>
    <cellStyle name="20% - Accent4 9 3 2 2" xfId="0"/>
    <cellStyle name="20% - Accent4 9 3 2 2 2" xfId="0"/>
    <cellStyle name="20% - Accent4 9 3 2 2 2 2" xfId="0"/>
    <cellStyle name="20% - Accent4 9 3 2 2 2 2 2" xfId="0"/>
    <cellStyle name="20% - Accent4 9 3 2 2 2 3" xfId="0"/>
    <cellStyle name="20% - Accent4 9 3 2 2 3" xfId="0"/>
    <cellStyle name="20% - Accent4 9 3 2 2 3 2" xfId="0"/>
    <cellStyle name="20% - Accent4 9 3 2 2 4" xfId="0"/>
    <cellStyle name="20% - Accent4 9 3 2 3" xfId="0"/>
    <cellStyle name="20% - Accent4 9 3 2 3 2" xfId="0"/>
    <cellStyle name="20% - Accent4 9 3 2 3 2 2" xfId="0"/>
    <cellStyle name="20% - Accent4 9 3 2 3 2 2 2" xfId="0"/>
    <cellStyle name="20% - Accent4 9 3 2 3 2 3" xfId="0"/>
    <cellStyle name="20% - Accent4 9 3 2 3 3" xfId="0"/>
    <cellStyle name="20% - Accent4 9 3 2 3 3 2" xfId="0"/>
    <cellStyle name="20% - Accent4 9 3 2 3 4" xfId="0"/>
    <cellStyle name="20% - Accent4 9 3 2 4" xfId="0"/>
    <cellStyle name="20% - Accent4 9 3 2 4 2" xfId="0"/>
    <cellStyle name="20% - Accent4 9 3 2 4 2 2" xfId="0"/>
    <cellStyle name="20% - Accent4 9 3 2 4 2 2 2" xfId="0"/>
    <cellStyle name="20% - Accent4 9 3 2 4 2 3" xfId="0"/>
    <cellStyle name="20% - Accent4 9 3 2 4 3" xfId="0"/>
    <cellStyle name="20% - Accent4 9 3 2 4 3 2" xfId="0"/>
    <cellStyle name="20% - Accent4 9 3 2 4 4" xfId="0"/>
    <cellStyle name="20% - Accent4 9 3 2 5" xfId="0"/>
    <cellStyle name="20% - Accent4 9 3 2 5 2" xfId="0"/>
    <cellStyle name="20% - Accent4 9 3 2 5 2 2" xfId="0"/>
    <cellStyle name="20% - Accent4 9 3 2 5 2 2 2" xfId="0"/>
    <cellStyle name="20% - Accent4 9 3 2 5 2 3" xfId="0"/>
    <cellStyle name="20% - Accent4 9 3 2 5 3" xfId="0"/>
    <cellStyle name="20% - Accent4 9 3 2 5 3 2" xfId="0"/>
    <cellStyle name="20% - Accent4 9 3 2 5 4" xfId="0"/>
    <cellStyle name="20% - Accent4 9 3 2 6" xfId="0"/>
    <cellStyle name="20% - Accent4 9 3 2 6 2" xfId="0"/>
    <cellStyle name="20% - Accent4 9 3 2 6 2 2" xfId="0"/>
    <cellStyle name="20% - Accent4 9 3 2 6 3" xfId="0"/>
    <cellStyle name="20% - Accent4 9 3 2 7" xfId="0"/>
    <cellStyle name="20% - Accent4 9 3 2 7 2" xfId="0"/>
    <cellStyle name="20% - Accent4 9 3 2 8" xfId="0"/>
    <cellStyle name="20% - Accent4 9 3 2 9" xfId="0"/>
    <cellStyle name="20% - Accent4 9 3 3" xfId="0"/>
    <cellStyle name="20% - Accent4 9 3 3 2" xfId="0"/>
    <cellStyle name="20% - Accent4 9 3 3 2 2" xfId="0"/>
    <cellStyle name="20% - Accent4 9 3 3 2 2 2" xfId="0"/>
    <cellStyle name="20% - Accent4 9 3 3 2 2 2 2" xfId="0"/>
    <cellStyle name="20% - Accent4 9 3 3 2 2 3" xfId="0"/>
    <cellStyle name="20% - Accent4 9 3 3 2 3" xfId="0"/>
    <cellStyle name="20% - Accent4 9 3 3 2 3 2" xfId="0"/>
    <cellStyle name="20% - Accent4 9 3 3 2 4" xfId="0"/>
    <cellStyle name="20% - Accent4 9 3 3 3" xfId="0"/>
    <cellStyle name="20% - Accent4 9 3 3 3 2" xfId="0"/>
    <cellStyle name="20% - Accent4 9 3 3 3 2 2" xfId="0"/>
    <cellStyle name="20% - Accent4 9 3 3 3 2 2 2" xfId="0"/>
    <cellStyle name="20% - Accent4 9 3 3 3 2 3" xfId="0"/>
    <cellStyle name="20% - Accent4 9 3 3 3 3" xfId="0"/>
    <cellStyle name="20% - Accent4 9 3 3 3 3 2" xfId="0"/>
    <cellStyle name="20% - Accent4 9 3 3 3 4" xfId="0"/>
    <cellStyle name="20% - Accent4 9 3 3 4" xfId="0"/>
    <cellStyle name="20% - Accent4 9 3 3 4 2" xfId="0"/>
    <cellStyle name="20% - Accent4 9 3 3 4 2 2" xfId="0"/>
    <cellStyle name="20% - Accent4 9 3 3 4 2 2 2" xfId="0"/>
    <cellStyle name="20% - Accent4 9 3 3 4 2 3" xfId="0"/>
    <cellStyle name="20% - Accent4 9 3 3 4 3" xfId="0"/>
    <cellStyle name="20% - Accent4 9 3 3 4 3 2" xfId="0"/>
    <cellStyle name="20% - Accent4 9 3 3 4 4" xfId="0"/>
    <cellStyle name="20% - Accent4 9 3 3 5" xfId="0"/>
    <cellStyle name="20% - Accent4 9 3 3 5 2" xfId="0"/>
    <cellStyle name="20% - Accent4 9 3 3 5 2 2" xfId="0"/>
    <cellStyle name="20% - Accent4 9 3 3 5 3" xfId="0"/>
    <cellStyle name="20% - Accent4 9 3 3 6" xfId="0"/>
    <cellStyle name="20% - Accent4 9 3 3 6 2" xfId="0"/>
    <cellStyle name="20% - Accent4 9 3 3 7" xfId="0"/>
    <cellStyle name="20% - Accent4 9 3 4" xfId="0"/>
    <cellStyle name="20% - Accent4 9 3 4 2" xfId="0"/>
    <cellStyle name="20% - Accent4 9 3 4 2 2" xfId="0"/>
    <cellStyle name="20% - Accent4 9 3 4 2 2 2" xfId="0"/>
    <cellStyle name="20% - Accent4 9 3 4 2 3" xfId="0"/>
    <cellStyle name="20% - Accent4 9 3 4 3" xfId="0"/>
    <cellStyle name="20% - Accent4 9 3 4 3 2" xfId="0"/>
    <cellStyle name="20% - Accent4 9 3 4 4" xfId="0"/>
    <cellStyle name="20% - Accent4 9 3 5" xfId="0"/>
    <cellStyle name="20% - Accent4 9 3 5 2" xfId="0"/>
    <cellStyle name="20% - Accent4 9 3 5 2 2" xfId="0"/>
    <cellStyle name="20% - Accent4 9 3 5 2 2 2" xfId="0"/>
    <cellStyle name="20% - Accent4 9 3 5 2 3" xfId="0"/>
    <cellStyle name="20% - Accent4 9 3 5 3" xfId="0"/>
    <cellStyle name="20% - Accent4 9 3 5 3 2" xfId="0"/>
    <cellStyle name="20% - Accent4 9 3 5 4" xfId="0"/>
    <cellStyle name="20% - Accent4 9 3 6" xfId="0"/>
    <cellStyle name="20% - Accent4 9 3 6 2" xfId="0"/>
    <cellStyle name="20% - Accent4 9 3 6 2 2" xfId="0"/>
    <cellStyle name="20% - Accent4 9 3 6 2 2 2" xfId="0"/>
    <cellStyle name="20% - Accent4 9 3 6 2 3" xfId="0"/>
    <cellStyle name="20% - Accent4 9 3 6 3" xfId="0"/>
    <cellStyle name="20% - Accent4 9 3 6 3 2" xfId="0"/>
    <cellStyle name="20% - Accent4 9 3 6 4" xfId="0"/>
    <cellStyle name="20% - Accent4 9 3 7" xfId="0"/>
    <cellStyle name="20% - Accent4 9 3 7 2" xfId="0"/>
    <cellStyle name="20% - Accent4 9 3 7 2 2" xfId="0"/>
    <cellStyle name="20% - Accent4 9 3 7 2 2 2" xfId="0"/>
    <cellStyle name="20% - Accent4 9 3 7 2 3" xfId="0"/>
    <cellStyle name="20% - Accent4 9 3 7 3" xfId="0"/>
    <cellStyle name="20% - Accent4 9 3 7 3 2" xfId="0"/>
    <cellStyle name="20% - Accent4 9 3 7 4" xfId="0"/>
    <cellStyle name="20% - Accent4 9 3 8" xfId="0"/>
    <cellStyle name="20% - Accent4 9 3 8 2" xfId="0"/>
    <cellStyle name="20% - Accent4 9 3 8 2 2" xfId="0"/>
    <cellStyle name="20% - Accent4 9 3 8 3" xfId="0"/>
    <cellStyle name="20% - Accent4 9 3 9" xfId="0"/>
    <cellStyle name="20% - Accent4 9 3 9 2" xfId="0"/>
    <cellStyle name="20% - Accent4 9 4" xfId="0"/>
    <cellStyle name="20% - Accent4 9 4 2" xfId="0"/>
    <cellStyle name="20% - Accent4 9 4 2 2" xfId="0"/>
    <cellStyle name="20% - Accent4 9 4 2 2 2" xfId="0"/>
    <cellStyle name="20% - Accent4 9 4 2 2 2 2" xfId="0"/>
    <cellStyle name="20% - Accent4 9 4 2 2 3" xfId="0"/>
    <cellStyle name="20% - Accent4 9 4 2 3" xfId="0"/>
    <cellStyle name="20% - Accent4 9 4 2 3 2" xfId="0"/>
    <cellStyle name="20% - Accent4 9 4 2 4" xfId="0"/>
    <cellStyle name="20% - Accent4 9 4 3" xfId="0"/>
    <cellStyle name="20% - Accent4 9 4 3 2" xfId="0"/>
    <cellStyle name="20% - Accent4 9 4 3 2 2" xfId="0"/>
    <cellStyle name="20% - Accent4 9 4 3 2 2 2" xfId="0"/>
    <cellStyle name="20% - Accent4 9 4 3 2 3" xfId="0"/>
    <cellStyle name="20% - Accent4 9 4 3 3" xfId="0"/>
    <cellStyle name="20% - Accent4 9 4 3 3 2" xfId="0"/>
    <cellStyle name="20% - Accent4 9 4 3 4" xfId="0"/>
    <cellStyle name="20% - Accent4 9 4 4" xfId="0"/>
    <cellStyle name="20% - Accent4 9 4 4 2" xfId="0"/>
    <cellStyle name="20% - Accent4 9 4 4 2 2" xfId="0"/>
    <cellStyle name="20% - Accent4 9 4 4 2 2 2" xfId="0"/>
    <cellStyle name="20% - Accent4 9 4 4 2 3" xfId="0"/>
    <cellStyle name="20% - Accent4 9 4 4 3" xfId="0"/>
    <cellStyle name="20% - Accent4 9 4 4 3 2" xfId="0"/>
    <cellStyle name="20% - Accent4 9 4 4 4" xfId="0"/>
    <cellStyle name="20% - Accent4 9 4 5" xfId="0"/>
    <cellStyle name="20% - Accent4 9 4 5 2" xfId="0"/>
    <cellStyle name="20% - Accent4 9 4 5 2 2" xfId="0"/>
    <cellStyle name="20% - Accent4 9 4 5 2 2 2" xfId="0"/>
    <cellStyle name="20% - Accent4 9 4 5 2 3" xfId="0"/>
    <cellStyle name="20% - Accent4 9 4 5 3" xfId="0"/>
    <cellStyle name="20% - Accent4 9 4 5 3 2" xfId="0"/>
    <cellStyle name="20% - Accent4 9 4 5 4" xfId="0"/>
    <cellStyle name="20% - Accent4 9 4 6" xfId="0"/>
    <cellStyle name="20% - Accent4 9 4 6 2" xfId="0"/>
    <cellStyle name="20% - Accent4 9 4 6 2 2" xfId="0"/>
    <cellStyle name="20% - Accent4 9 4 6 3" xfId="0"/>
    <cellStyle name="20% - Accent4 9 4 7" xfId="0"/>
    <cellStyle name="20% - Accent4 9 4 7 2" xfId="0"/>
    <cellStyle name="20% - Accent4 9 4 8" xfId="0"/>
    <cellStyle name="20% - Accent4 9 4 9" xfId="0"/>
    <cellStyle name="20% - Accent4 9 5" xfId="0"/>
    <cellStyle name="20% - Accent4 9 5 2" xfId="0"/>
    <cellStyle name="20% - Accent4 9 5 2 2" xfId="0"/>
    <cellStyle name="20% - Accent4 9 5 2 2 2" xfId="0"/>
    <cellStyle name="20% - Accent4 9 5 2 2 2 2" xfId="0"/>
    <cellStyle name="20% - Accent4 9 5 2 2 3" xfId="0"/>
    <cellStyle name="20% - Accent4 9 5 2 3" xfId="0"/>
    <cellStyle name="20% - Accent4 9 5 2 3 2" xfId="0"/>
    <cellStyle name="20% - Accent4 9 5 2 4" xfId="0"/>
    <cellStyle name="20% - Accent4 9 5 3" xfId="0"/>
    <cellStyle name="20% - Accent4 9 5 3 2" xfId="0"/>
    <cellStyle name="20% - Accent4 9 5 3 2 2" xfId="0"/>
    <cellStyle name="20% - Accent4 9 5 3 2 2 2" xfId="0"/>
    <cellStyle name="20% - Accent4 9 5 3 2 3" xfId="0"/>
    <cellStyle name="20% - Accent4 9 5 3 3" xfId="0"/>
    <cellStyle name="20% - Accent4 9 5 3 3 2" xfId="0"/>
    <cellStyle name="20% - Accent4 9 5 3 4" xfId="0"/>
    <cellStyle name="20% - Accent4 9 5 4" xfId="0"/>
    <cellStyle name="20% - Accent4 9 5 4 2" xfId="0"/>
    <cellStyle name="20% - Accent4 9 5 4 2 2" xfId="0"/>
    <cellStyle name="20% - Accent4 9 5 4 2 2 2" xfId="0"/>
    <cellStyle name="20% - Accent4 9 5 4 2 3" xfId="0"/>
    <cellStyle name="20% - Accent4 9 5 4 3" xfId="0"/>
    <cellStyle name="20% - Accent4 9 5 4 3 2" xfId="0"/>
    <cellStyle name="20% - Accent4 9 5 4 4" xfId="0"/>
    <cellStyle name="20% - Accent4 9 5 5" xfId="0"/>
    <cellStyle name="20% - Accent4 9 5 5 2" xfId="0"/>
    <cellStyle name="20% - Accent4 9 5 5 2 2" xfId="0"/>
    <cellStyle name="20% - Accent4 9 5 5 2 2 2" xfId="0"/>
    <cellStyle name="20% - Accent4 9 5 5 2 3" xfId="0"/>
    <cellStyle name="20% - Accent4 9 5 5 3" xfId="0"/>
    <cellStyle name="20% - Accent4 9 5 5 3 2" xfId="0"/>
    <cellStyle name="20% - Accent4 9 5 5 4" xfId="0"/>
    <cellStyle name="20% - Accent4 9 5 6" xfId="0"/>
    <cellStyle name="20% - Accent4 9 5 6 2" xfId="0"/>
    <cellStyle name="20% - Accent4 9 5 6 2 2" xfId="0"/>
    <cellStyle name="20% - Accent4 9 5 6 3" xfId="0"/>
    <cellStyle name="20% - Accent4 9 5 7" xfId="0"/>
    <cellStyle name="20% - Accent4 9 5 7 2" xfId="0"/>
    <cellStyle name="20% - Accent4 9 5 8" xfId="0"/>
    <cellStyle name="20% - Accent4 9 5 9" xfId="0"/>
    <cellStyle name="20% - Accent4 9 6" xfId="0"/>
    <cellStyle name="20% - Accent4 9 6 2" xfId="0"/>
    <cellStyle name="20% - Accent4 9 6 2 2" xfId="0"/>
    <cellStyle name="20% - Accent4 9 6 2 2 2" xfId="0"/>
    <cellStyle name="20% - Accent4 9 6 2 2 2 2" xfId="0"/>
    <cellStyle name="20% - Accent4 9 6 2 2 3" xfId="0"/>
    <cellStyle name="20% - Accent4 9 6 2 3" xfId="0"/>
    <cellStyle name="20% - Accent4 9 6 2 3 2" xfId="0"/>
    <cellStyle name="20% - Accent4 9 6 2 4" xfId="0"/>
    <cellStyle name="20% - Accent4 9 6 3" xfId="0"/>
    <cellStyle name="20% - Accent4 9 6 3 2" xfId="0"/>
    <cellStyle name="20% - Accent4 9 6 3 2 2" xfId="0"/>
    <cellStyle name="20% - Accent4 9 6 3 2 2 2" xfId="0"/>
    <cellStyle name="20% - Accent4 9 6 3 2 3" xfId="0"/>
    <cellStyle name="20% - Accent4 9 6 3 3" xfId="0"/>
    <cellStyle name="20% - Accent4 9 6 3 3 2" xfId="0"/>
    <cellStyle name="20% - Accent4 9 6 3 4" xfId="0"/>
    <cellStyle name="20% - Accent4 9 6 4" xfId="0"/>
    <cellStyle name="20% - Accent4 9 6 4 2" xfId="0"/>
    <cellStyle name="20% - Accent4 9 6 4 2 2" xfId="0"/>
    <cellStyle name="20% - Accent4 9 6 4 2 2 2" xfId="0"/>
    <cellStyle name="20% - Accent4 9 6 4 2 3" xfId="0"/>
    <cellStyle name="20% - Accent4 9 6 4 3" xfId="0"/>
    <cellStyle name="20% - Accent4 9 6 4 3 2" xfId="0"/>
    <cellStyle name="20% - Accent4 9 6 4 4" xfId="0"/>
    <cellStyle name="20% - Accent4 9 6 5" xfId="0"/>
    <cellStyle name="20% - Accent4 9 6 5 2" xfId="0"/>
    <cellStyle name="20% - Accent4 9 6 5 2 2" xfId="0"/>
    <cellStyle name="20% - Accent4 9 6 5 2 2 2" xfId="0"/>
    <cellStyle name="20% - Accent4 9 6 5 2 3" xfId="0"/>
    <cellStyle name="20% - Accent4 9 6 5 3" xfId="0"/>
    <cellStyle name="20% - Accent4 9 6 5 3 2" xfId="0"/>
    <cellStyle name="20% - Accent4 9 6 5 4" xfId="0"/>
    <cellStyle name="20% - Accent4 9 6 6" xfId="0"/>
    <cellStyle name="20% - Accent4 9 6 6 2" xfId="0"/>
    <cellStyle name="20% - Accent4 9 6 6 2 2" xfId="0"/>
    <cellStyle name="20% - Accent4 9 6 6 3" xfId="0"/>
    <cellStyle name="20% - Accent4 9 6 7" xfId="0"/>
    <cellStyle name="20% - Accent4 9 6 7 2" xfId="0"/>
    <cellStyle name="20% - Accent4 9 6 8" xfId="0"/>
    <cellStyle name="20% - Accent4 9 6 9" xfId="0"/>
    <cellStyle name="20% - Accent4 9 7" xfId="0"/>
    <cellStyle name="20% - Accent4 9 7 10" xfId="0"/>
    <cellStyle name="20% - Accent4 9 7 2" xfId="0"/>
    <cellStyle name="20% - Accent4 9 7 2 2" xfId="0"/>
    <cellStyle name="20% - Accent4 9 7 2 2 2" xfId="0"/>
    <cellStyle name="20% - Accent4 9 7 2 2 2 2" xfId="0"/>
    <cellStyle name="20% - Accent4 9 7 2 2 3" xfId="0"/>
    <cellStyle name="20% - Accent4 9 7 2 3" xfId="0"/>
    <cellStyle name="20% - Accent4 9 7 2 3 2" xfId="0"/>
    <cellStyle name="20% - Accent4 9 7 2 4" xfId="0"/>
    <cellStyle name="20% - Accent4 9 7 3" xfId="0"/>
    <cellStyle name="20% - Accent4 9 7 3 2" xfId="0"/>
    <cellStyle name="20% - Accent4 9 7 3 2 2" xfId="0"/>
    <cellStyle name="20% - Accent4 9 7 3 2 2 2" xfId="0"/>
    <cellStyle name="20% - Accent4 9 7 3 2 3" xfId="0"/>
    <cellStyle name="20% - Accent4 9 7 3 3" xfId="0"/>
    <cellStyle name="20% - Accent4 9 7 3 3 2" xfId="0"/>
    <cellStyle name="20% - Accent4 9 7 3 4" xfId="0"/>
    <cellStyle name="20% - Accent4 9 7 4" xfId="0"/>
    <cellStyle name="20% - Accent4 9 7 4 2" xfId="0"/>
    <cellStyle name="20% - Accent4 9 7 4 2 2" xfId="0"/>
    <cellStyle name="20% - Accent4 9 7 4 2 2 2" xfId="0"/>
    <cellStyle name="20% - Accent4 9 7 4 2 3" xfId="0"/>
    <cellStyle name="20% - Accent4 9 7 4 3" xfId="0"/>
    <cellStyle name="20% - Accent4 9 7 4 3 2" xfId="0"/>
    <cellStyle name="20% - Accent4 9 7 4 4" xfId="0"/>
    <cellStyle name="20% - Accent4 9 7 5" xfId="0"/>
    <cellStyle name="20% - Accent4 9 7 5 2" xfId="0"/>
    <cellStyle name="20% - Accent4 9 7 5 2 2" xfId="0"/>
    <cellStyle name="20% - Accent4 9 7 5 2 2 2" xfId="0"/>
    <cellStyle name="20% - Accent4 9 7 5 2 3" xfId="0"/>
    <cellStyle name="20% - Accent4 9 7 5 3" xfId="0"/>
    <cellStyle name="20% - Accent4 9 7 5 3 2" xfId="0"/>
    <cellStyle name="20% - Accent4 9 7 5 4" xfId="0"/>
    <cellStyle name="20% - Accent4 9 7 6" xfId="0"/>
    <cellStyle name="20% - Accent4 9 7 6 2" xfId="0"/>
    <cellStyle name="20% - Accent4 9 7 6 2 2" xfId="0"/>
    <cellStyle name="20% - Accent4 9 7 6 2 2 2" xfId="0"/>
    <cellStyle name="20% - Accent4 9 7 6 2 3" xfId="0"/>
    <cellStyle name="20% - Accent4 9 7 6 3" xfId="0"/>
    <cellStyle name="20% - Accent4 9 7 6 3 2" xfId="0"/>
    <cellStyle name="20% - Accent4 9 7 6 4" xfId="0"/>
    <cellStyle name="20% - Accent4 9 7 7" xfId="0"/>
    <cellStyle name="20% - Accent4 9 7 7 2" xfId="0"/>
    <cellStyle name="20% - Accent4 9 7 7 2 2" xfId="0"/>
    <cellStyle name="20% - Accent4 9 7 7 3" xfId="0"/>
    <cellStyle name="20% - Accent4 9 7 8" xfId="0"/>
    <cellStyle name="20% - Accent4 9 7 8 2" xfId="0"/>
    <cellStyle name="20% - Accent4 9 7 9" xfId="0"/>
    <cellStyle name="20% - Accent4 9 8" xfId="0"/>
    <cellStyle name="20% - Accent4 9 8 2" xfId="0"/>
    <cellStyle name="20% - Accent4 9 8 2 2" xfId="0"/>
    <cellStyle name="20% - Accent4 9 8 2 2 2" xfId="0"/>
    <cellStyle name="20% - Accent4 9 8 2 3" xfId="0"/>
    <cellStyle name="20% - Accent4 9 8 3" xfId="0"/>
    <cellStyle name="20% - Accent4 9 8 3 2" xfId="0"/>
    <cellStyle name="20% - Accent4 9 8 4" xfId="0"/>
    <cellStyle name="20% - Accent4 9 9" xfId="0"/>
    <cellStyle name="20% - Accent4 9 9 2" xfId="0"/>
    <cellStyle name="20% - Accent4 9 9 2 2" xfId="0"/>
    <cellStyle name="20% - Accent4 9 9 2 2 2" xfId="0"/>
    <cellStyle name="20% - Accent4 9 9 2 3" xfId="0"/>
    <cellStyle name="20% - Accent4 9 9 3" xfId="0"/>
    <cellStyle name="20% - Accent4 9 9 3 2" xfId="0"/>
    <cellStyle name="20% - Accent4 9 9 4" xfId="0"/>
    <cellStyle name="20% - Accent5 10" xfId="0"/>
    <cellStyle name="20% - Accent5 10 2" xfId="0"/>
    <cellStyle name="20% - Accent5 10 2 2" xfId="0"/>
    <cellStyle name="20% - Accent5 10 3" xfId="0"/>
    <cellStyle name="20% - Accent5 10 4" xfId="0"/>
    <cellStyle name="20% - Accent5 11" xfId="0"/>
    <cellStyle name="20% - Accent5 11 2" xfId="0"/>
    <cellStyle name="20% - Accent5 12" xfId="0"/>
    <cellStyle name="20% - Accent5 12 2" xfId="0"/>
    <cellStyle name="20% - Accent5 13" xfId="0"/>
    <cellStyle name="20% - Accent5 13 2" xfId="0"/>
    <cellStyle name="20% - Accent5 14" xfId="0"/>
    <cellStyle name="20% - Accent5 15" xfId="0"/>
    <cellStyle name="20% - Accent5 16" xfId="0"/>
    <cellStyle name="20% - Accent5 17" xfId="0"/>
    <cellStyle name="20% - Accent5 18" xfId="0"/>
    <cellStyle name="20% - Accent5 2" xfId="0"/>
    <cellStyle name="20% - Accent5 2 10" xfId="0"/>
    <cellStyle name="20% - Accent5 2 11" xfId="0"/>
    <cellStyle name="20% - Accent5 2 12" xfId="0"/>
    <cellStyle name="20% - Accent5 2 13" xfId="0"/>
    <cellStyle name="20% - Accent5 2 14" xfId="0"/>
    <cellStyle name="20% - Accent5 2 15" xfId="0"/>
    <cellStyle name="20% - Accent5 2 16" xfId="0"/>
    <cellStyle name="20% - Accent5 2 17" xfId="0"/>
    <cellStyle name="20% - Accent5 2 18" xfId="0"/>
    <cellStyle name="20% - Accent5 2 2" xfId="0"/>
    <cellStyle name="20% - Accent5 2 2 2" xfId="0"/>
    <cellStyle name="20% - Accent5 2 2 3" xfId="0"/>
    <cellStyle name="20% - Accent5 2 2 4" xfId="0"/>
    <cellStyle name="20% - Accent5 2 2 5" xfId="0"/>
    <cellStyle name="20% - Accent5 2 2_Sheet1" xfId="0"/>
    <cellStyle name="20% - Accent5 2 3" xfId="0"/>
    <cellStyle name="20% - Accent5 2 4" xfId="0"/>
    <cellStyle name="20% - Accent5 2 5" xfId="0"/>
    <cellStyle name="20% - Accent5 2 6" xfId="0"/>
    <cellStyle name="20% - Accent5 2 7" xfId="0"/>
    <cellStyle name="20% - Accent5 2 8" xfId="0"/>
    <cellStyle name="20% - Accent5 2 9" xfId="0"/>
    <cellStyle name="20% - Accent5 2_BallGrid" xfId="0"/>
    <cellStyle name="20% - Accent5 3" xfId="0"/>
    <cellStyle name="20% - Accent5 3 2" xfId="0"/>
    <cellStyle name="20% - Accent5 3 3" xfId="0"/>
    <cellStyle name="20% - Accent5 3 4" xfId="0"/>
    <cellStyle name="20% - Accent5 4" xfId="0"/>
    <cellStyle name="20% - Accent5 4 2" xfId="0"/>
    <cellStyle name="20% - Accent5 4 3" xfId="0"/>
    <cellStyle name="20% - Accent5 4 4" xfId="0"/>
    <cellStyle name="20% - Accent5 4 5" xfId="0"/>
    <cellStyle name="20% - Accent5 5" xfId="0"/>
    <cellStyle name="20% - Accent5 5 10" xfId="0"/>
    <cellStyle name="20% - Accent5 5 11" xfId="0"/>
    <cellStyle name="20% - Accent5 5 12" xfId="0"/>
    <cellStyle name="20% - Accent5 5 2" xfId="0"/>
    <cellStyle name="20% - Accent5 5 2 2" xfId="0"/>
    <cellStyle name="20% - Accent5 5 2 2 2" xfId="0"/>
    <cellStyle name="20% - Accent5 5 2 2 2 2" xfId="0"/>
    <cellStyle name="20% - Accent5 5 2 2 3" xfId="0"/>
    <cellStyle name="20% - Accent5 5 2 3" xfId="0"/>
    <cellStyle name="20% - Accent5 5 2 3 2" xfId="0"/>
    <cellStyle name="20% - Accent5 5 2 4" xfId="0"/>
    <cellStyle name="20% - Accent5 5 3" xfId="0"/>
    <cellStyle name="20% - Accent5 5 4" xfId="0"/>
    <cellStyle name="20% - Accent5 5 4 2" xfId="0"/>
    <cellStyle name="20% - Accent5 5 4 2 2" xfId="0"/>
    <cellStyle name="20% - Accent5 5 4 2 2 2" xfId="0"/>
    <cellStyle name="20% - Accent5 5 4 2 3" xfId="0"/>
    <cellStyle name="20% - Accent5 5 4 3" xfId="0"/>
    <cellStyle name="20% - Accent5 5 4 3 2" xfId="0"/>
    <cellStyle name="20% - Accent5 5 4 4" xfId="0"/>
    <cellStyle name="20% - Accent5 5 5" xfId="0"/>
    <cellStyle name="20% - Accent5 5 5 2" xfId="0"/>
    <cellStyle name="20% - Accent5 5 5 2 2" xfId="0"/>
    <cellStyle name="20% - Accent5 5 5 2 2 2" xfId="0"/>
    <cellStyle name="20% - Accent5 5 5 2 3" xfId="0"/>
    <cellStyle name="20% - Accent5 5 5 3" xfId="0"/>
    <cellStyle name="20% - Accent5 5 5 3 2" xfId="0"/>
    <cellStyle name="20% - Accent5 5 5 4" xfId="0"/>
    <cellStyle name="20% - Accent5 5 6" xfId="0"/>
    <cellStyle name="20% - Accent5 5 6 2" xfId="0"/>
    <cellStyle name="20% - Accent5 5 6 2 2" xfId="0"/>
    <cellStyle name="20% - Accent5 5 6 2 2 2" xfId="0"/>
    <cellStyle name="20% - Accent5 5 6 2 3" xfId="0"/>
    <cellStyle name="20% - Accent5 5 6 3" xfId="0"/>
    <cellStyle name="20% - Accent5 5 6 3 2" xfId="0"/>
    <cellStyle name="20% - Accent5 5 6 4" xfId="0"/>
    <cellStyle name="20% - Accent5 5 7" xfId="0"/>
    <cellStyle name="20% - Accent5 5 7 2" xfId="0"/>
    <cellStyle name="20% - Accent5 5 7 2 2" xfId="0"/>
    <cellStyle name="20% - Accent5 5 7 2 2 2" xfId="0"/>
    <cellStyle name="20% - Accent5 5 7 2 3" xfId="0"/>
    <cellStyle name="20% - Accent5 5 7 3" xfId="0"/>
    <cellStyle name="20% - Accent5 5 7 3 2" xfId="0"/>
    <cellStyle name="20% - Accent5 5 7 4" xfId="0"/>
    <cellStyle name="20% - Accent5 5 8" xfId="0"/>
    <cellStyle name="20% - Accent5 5 8 2" xfId="0"/>
    <cellStyle name="20% - Accent5 5 8 2 2" xfId="0"/>
    <cellStyle name="20% - Accent5 5 8 3" xfId="0"/>
    <cellStyle name="20% - Accent5 5 9" xfId="0"/>
    <cellStyle name="20% - Accent5 5 9 2" xfId="0"/>
    <cellStyle name="20% - Accent5 6" xfId="0"/>
    <cellStyle name="20% - Accent5 6 2" xfId="0"/>
    <cellStyle name="20% - Accent5 6 2 2" xfId="0"/>
    <cellStyle name="20% - Accent5 6 2 2 2" xfId="0"/>
    <cellStyle name="20% - Accent5 6 2 3" xfId="0"/>
    <cellStyle name="20% - Accent5 6 3" xfId="0"/>
    <cellStyle name="20% - Accent5 6 3 2" xfId="0"/>
    <cellStyle name="20% - Accent5 6 4" xfId="0"/>
    <cellStyle name="20% - Accent5 6 5" xfId="0"/>
    <cellStyle name="20% - Accent5 7" xfId="0"/>
    <cellStyle name="20% - Accent5 7 2" xfId="0"/>
    <cellStyle name="20% - Accent5 7 2 2" xfId="0"/>
    <cellStyle name="20% - Accent5 7 2 2 2" xfId="0"/>
    <cellStyle name="20% - Accent5 7 2 3" xfId="0"/>
    <cellStyle name="20% - Accent5 7 2 3 2" xfId="0"/>
    <cellStyle name="20% - Accent5 7 2 4" xfId="0"/>
    <cellStyle name="20% - Accent5 7 3" xfId="0"/>
    <cellStyle name="20% - Accent5 7 3 2" xfId="0"/>
    <cellStyle name="20% - Accent5 7 4" xfId="0"/>
    <cellStyle name="20% - Accent5 7 4 2" xfId="0"/>
    <cellStyle name="20% - Accent5 7 5" xfId="0"/>
    <cellStyle name="20% - Accent5 8" xfId="0"/>
    <cellStyle name="20% - Accent5 8 2" xfId="0"/>
    <cellStyle name="20% - Accent5 8 2 2" xfId="0"/>
    <cellStyle name="20% - Accent5 8 2 2 2" xfId="0"/>
    <cellStyle name="20% - Accent5 8 2 3" xfId="0"/>
    <cellStyle name="20% - Accent5 8 3" xfId="0"/>
    <cellStyle name="20% - Accent5 8 3 2" xfId="0"/>
    <cellStyle name="20% - Accent5 8 4" xfId="0"/>
    <cellStyle name="20% - Accent5 8 5" xfId="0"/>
    <cellStyle name="20% - Accent5 9" xfId="0"/>
    <cellStyle name="20% - Accent5 9 2" xfId="0"/>
    <cellStyle name="20% - Accent5 9 2 2" xfId="0"/>
    <cellStyle name="20% - Accent5 9 2 2 2" xfId="0"/>
    <cellStyle name="20% - Accent5 9 2 3" xfId="0"/>
    <cellStyle name="20% - Accent5 9 3" xfId="0"/>
    <cellStyle name="20% - Accent5 9 3 2" xfId="0"/>
    <cellStyle name="20% - Accent5 9 4" xfId="0"/>
    <cellStyle name="20% - Accent5 9 4 2" xfId="0"/>
    <cellStyle name="20% - Accent5 9 5" xfId="0"/>
    <cellStyle name="20% - Accent6 10" xfId="0"/>
    <cellStyle name="20% - Accent6 10 2" xfId="0"/>
    <cellStyle name="20% - Accent6 10 2 2" xfId="0"/>
    <cellStyle name="20% - Accent6 10 3" xfId="0"/>
    <cellStyle name="20% - Accent6 10 3 2" xfId="0"/>
    <cellStyle name="20% - Accent6 10 4" xfId="0"/>
    <cellStyle name="20% - Accent6 11" xfId="0"/>
    <cellStyle name="20% - Accent6 11 2" xfId="0"/>
    <cellStyle name="20% - Accent6 11 2 2" xfId="0"/>
    <cellStyle name="20% - Accent6 11 3" xfId="0"/>
    <cellStyle name="20% - Accent6 12" xfId="0"/>
    <cellStyle name="20% - Accent6 12 2" xfId="0"/>
    <cellStyle name="20% - Accent6 12 2 2" xfId="0"/>
    <cellStyle name="20% - Accent6 12 3" xfId="0"/>
    <cellStyle name="20% - Accent6 12 3 2" xfId="0"/>
    <cellStyle name="20% - Accent6 12 4" xfId="0"/>
    <cellStyle name="20% - Accent6 13" xfId="0"/>
    <cellStyle name="20% - Accent6 13 2" xfId="0"/>
    <cellStyle name="20% - Accent6 14" xfId="0"/>
    <cellStyle name="20% - Accent6 15" xfId="0"/>
    <cellStyle name="20% - Accent6 15 2" xfId="0"/>
    <cellStyle name="20% - Accent6 16" xfId="0"/>
    <cellStyle name="20% - Accent6 17" xfId="0"/>
    <cellStyle name="20% - Accent6 17 2" xfId="0"/>
    <cellStyle name="20% - Accent6 18" xfId="0"/>
    <cellStyle name="20% - Accent6 19" xfId="0"/>
    <cellStyle name="20% - Accent6 2" xfId="0"/>
    <cellStyle name="20% - Accent6 2 10" xfId="0"/>
    <cellStyle name="20% - Accent6 2 11" xfId="0"/>
    <cellStyle name="20% - Accent6 2 12" xfId="0"/>
    <cellStyle name="20% - Accent6 2 13" xfId="0"/>
    <cellStyle name="20% - Accent6 2 14" xfId="0"/>
    <cellStyle name="20% - Accent6 2 15" xfId="0"/>
    <cellStyle name="20% - Accent6 2 16" xfId="0"/>
    <cellStyle name="20% - Accent6 2 17" xfId="0"/>
    <cellStyle name="20% - Accent6 2 18" xfId="0"/>
    <cellStyle name="20% - Accent6 2 2" xfId="0"/>
    <cellStyle name="20% - Accent6 2 2 2" xfId="0"/>
    <cellStyle name="20% - Accent6 2 2 3" xfId="0"/>
    <cellStyle name="20% - Accent6 2 2 4" xfId="0"/>
    <cellStyle name="20% - Accent6 2 2 5" xfId="0"/>
    <cellStyle name="20% - Accent6 2 2_Sheet1" xfId="0"/>
    <cellStyle name="20% - Accent6 2 3" xfId="0"/>
    <cellStyle name="20% - Accent6 2 4" xfId="0"/>
    <cellStyle name="20% - Accent6 2 5" xfId="0"/>
    <cellStyle name="20% - Accent6 2 6" xfId="0"/>
    <cellStyle name="20% - Accent6 2 7" xfId="0"/>
    <cellStyle name="20% - Accent6 2 8" xfId="0"/>
    <cellStyle name="20% - Accent6 2 9" xfId="0"/>
    <cellStyle name="20% - Accent6 20" xfId="0"/>
    <cellStyle name="20% - Accent6 21" xfId="0"/>
    <cellStyle name="20% - Accent6 22" xfId="0"/>
    <cellStyle name="20% - Accent6 2_BallGrid" xfId="0"/>
    <cellStyle name="20% - Accent6 3" xfId="0"/>
    <cellStyle name="20% - Accent6 3 2" xfId="0"/>
    <cellStyle name="20% - Accent6 3 3" xfId="0"/>
    <cellStyle name="20% - Accent6 3 4" xfId="0"/>
    <cellStyle name="20% - Accent6 4" xfId="0"/>
    <cellStyle name="20% - Accent6 4 2" xfId="0"/>
    <cellStyle name="20% - Accent6 4 3" xfId="0"/>
    <cellStyle name="20% - Accent6 4 4" xfId="0"/>
    <cellStyle name="20% - Accent6 4 5" xfId="0"/>
    <cellStyle name="20% - Accent6 5" xfId="0"/>
    <cellStyle name="20% - Accent6 5 10" xfId="0"/>
    <cellStyle name="20% - Accent6 5 11" xfId="0"/>
    <cellStyle name="20% - Accent6 5 12" xfId="0"/>
    <cellStyle name="20% - Accent6 5 2" xfId="0"/>
    <cellStyle name="20% - Accent6 5 2 2" xfId="0"/>
    <cellStyle name="20% - Accent6 5 2 2 2" xfId="0"/>
    <cellStyle name="20% - Accent6 5 2 2 2 2" xfId="0"/>
    <cellStyle name="20% - Accent6 5 2 2 3" xfId="0"/>
    <cellStyle name="20% - Accent6 5 2 3" xfId="0"/>
    <cellStyle name="20% - Accent6 5 2 3 2" xfId="0"/>
    <cellStyle name="20% - Accent6 5 2 4" xfId="0"/>
    <cellStyle name="20% - Accent6 5 3" xfId="0"/>
    <cellStyle name="20% - Accent6 5 4" xfId="0"/>
    <cellStyle name="20% - Accent6 5 4 2" xfId="0"/>
    <cellStyle name="20% - Accent6 5 4 2 2" xfId="0"/>
    <cellStyle name="20% - Accent6 5 4 2 2 2" xfId="0"/>
    <cellStyle name="20% - Accent6 5 4 2 3" xfId="0"/>
    <cellStyle name="20% - Accent6 5 4 3" xfId="0"/>
    <cellStyle name="20% - Accent6 5 4 3 2" xfId="0"/>
    <cellStyle name="20% - Accent6 5 4 4" xfId="0"/>
    <cellStyle name="20% - Accent6 5 5" xfId="0"/>
    <cellStyle name="20% - Accent6 5 5 2" xfId="0"/>
    <cellStyle name="20% - Accent6 5 5 2 2" xfId="0"/>
    <cellStyle name="20% - Accent6 5 5 2 2 2" xfId="0"/>
    <cellStyle name="20% - Accent6 5 5 2 3" xfId="0"/>
    <cellStyle name="20% - Accent6 5 5 3" xfId="0"/>
    <cellStyle name="20% - Accent6 5 5 3 2" xfId="0"/>
    <cellStyle name="20% - Accent6 5 5 4" xfId="0"/>
    <cellStyle name="20% - Accent6 5 6" xfId="0"/>
    <cellStyle name="20% - Accent6 5 6 2" xfId="0"/>
    <cellStyle name="20% - Accent6 5 6 2 2" xfId="0"/>
    <cellStyle name="20% - Accent6 5 6 2 2 2" xfId="0"/>
    <cellStyle name="20% - Accent6 5 6 2 3" xfId="0"/>
    <cellStyle name="20% - Accent6 5 6 3" xfId="0"/>
    <cellStyle name="20% - Accent6 5 6 3 2" xfId="0"/>
    <cellStyle name="20% - Accent6 5 6 4" xfId="0"/>
    <cellStyle name="20% - Accent6 5 7" xfId="0"/>
    <cellStyle name="20% - Accent6 5 7 2" xfId="0"/>
    <cellStyle name="20% - Accent6 5 7 2 2" xfId="0"/>
    <cellStyle name="20% - Accent6 5 7 2 2 2" xfId="0"/>
    <cellStyle name="20% - Accent6 5 7 2 3" xfId="0"/>
    <cellStyle name="20% - Accent6 5 7 3" xfId="0"/>
    <cellStyle name="20% - Accent6 5 7 3 2" xfId="0"/>
    <cellStyle name="20% - Accent6 5 7 4" xfId="0"/>
    <cellStyle name="20% - Accent6 5 8" xfId="0"/>
    <cellStyle name="20% - Accent6 5 8 2" xfId="0"/>
    <cellStyle name="20% - Accent6 5 8 2 2" xfId="0"/>
    <cellStyle name="20% - Accent6 5 8 3" xfId="0"/>
    <cellStyle name="20% - Accent6 5 9" xfId="0"/>
    <cellStyle name="20% - Accent6 5 9 2" xfId="0"/>
    <cellStyle name="20% - Accent6 6" xfId="0"/>
    <cellStyle name="20% - Accent6 6 2" xfId="0"/>
    <cellStyle name="20% - Accent6 6 2 2" xfId="0"/>
    <cellStyle name="20% - Accent6 6 2 2 2" xfId="0"/>
    <cellStyle name="20% - Accent6 6 2 3" xfId="0"/>
    <cellStyle name="20% - Accent6 6 3" xfId="0"/>
    <cellStyle name="20% - Accent6 6 3 2" xfId="0"/>
    <cellStyle name="20% - Accent6 6 4" xfId="0"/>
    <cellStyle name="20% - Accent6 6 5" xfId="0"/>
    <cellStyle name="20% - Accent6 7" xfId="0"/>
    <cellStyle name="20% - Accent6 7 2" xfId="0"/>
    <cellStyle name="20% - Accent6 7 2 2" xfId="0"/>
    <cellStyle name="20% - Accent6 7 2 2 2" xfId="0"/>
    <cellStyle name="20% - Accent6 7 2 3" xfId="0"/>
    <cellStyle name="20% - Accent6 7 2 3 2" xfId="0"/>
    <cellStyle name="20% - Accent6 7 2 4" xfId="0"/>
    <cellStyle name="20% - Accent6 7 3" xfId="0"/>
    <cellStyle name="20% - Accent6 7 3 2" xfId="0"/>
    <cellStyle name="20% - Accent6 7 4" xfId="0"/>
    <cellStyle name="20% - Accent6 7 4 2" xfId="0"/>
    <cellStyle name="20% - Accent6 7 5" xfId="0"/>
    <cellStyle name="20% - Accent6 8" xfId="0"/>
    <cellStyle name="20% - Accent6 8 2" xfId="0"/>
    <cellStyle name="20% - Accent6 8 2 2" xfId="0"/>
    <cellStyle name="20% - Accent6 8 2 2 2" xfId="0"/>
    <cellStyle name="20% - Accent6 8 2 2 2 2" xfId="0"/>
    <cellStyle name="20% - Accent6 8 2 2 3" xfId="0"/>
    <cellStyle name="20% - Accent6 8 2 3" xfId="0"/>
    <cellStyle name="20% - Accent6 8 2 3 2" xfId="0"/>
    <cellStyle name="20% - Accent6 8 2 4" xfId="0"/>
    <cellStyle name="20% - Accent6 8 3" xfId="0"/>
    <cellStyle name="20% - Accent6 8 3 2" xfId="0"/>
    <cellStyle name="20% - Accent6 8 3 2 2" xfId="0"/>
    <cellStyle name="20% - Accent6 8 3 3" xfId="0"/>
    <cellStyle name="20% - Accent6 8 4" xfId="0"/>
    <cellStyle name="20% - Accent6 8 4 2" xfId="0"/>
    <cellStyle name="20% - Accent6 8 5" xfId="0"/>
    <cellStyle name="20% - Accent6 9" xfId="0"/>
    <cellStyle name="20% - Accent6 9 2" xfId="0"/>
    <cellStyle name="20% - Accent6 9 2 2" xfId="0"/>
    <cellStyle name="20% - Accent6 9 2 2 2" xfId="0"/>
    <cellStyle name="20% - Accent6 9 2 3" xfId="0"/>
    <cellStyle name="20% - Accent6 9 2 3 2" xfId="0"/>
    <cellStyle name="20% - Accent6 9 2 4" xfId="0"/>
    <cellStyle name="20% - Accent6 9 3" xfId="0"/>
    <cellStyle name="20% - Accent6 9 3 2" xfId="0"/>
    <cellStyle name="20% - Accent6 9 4" xfId="0"/>
    <cellStyle name="20% - Accent6 9 4 2" xfId="0"/>
    <cellStyle name="20% - Accent6 9 5" xfId="0"/>
    <cellStyle name="40% - Accent1 10" xfId="0"/>
    <cellStyle name="40% - Accent1 10 2" xfId="0"/>
    <cellStyle name="40% - Accent1 10 3" xfId="0"/>
    <cellStyle name="40% - Accent1 10 3 2" xfId="0"/>
    <cellStyle name="40% - Accent1 10 3 2 2" xfId="0"/>
    <cellStyle name="40% - Accent1 10 3 2 2 2" xfId="0"/>
    <cellStyle name="40% - Accent1 10 3 2 3" xfId="0"/>
    <cellStyle name="40% - Accent1 10 3 3" xfId="0"/>
    <cellStyle name="40% - Accent1 10 3 3 2" xfId="0"/>
    <cellStyle name="40% - Accent1 10 3 4" xfId="0"/>
    <cellStyle name="40% - Accent1 10 3 5" xfId="0"/>
    <cellStyle name="40% - Accent1 10 4" xfId="0"/>
    <cellStyle name="40% - Accent1 10 4 2" xfId="0"/>
    <cellStyle name="40% - Accent1 10 4 2 2" xfId="0"/>
    <cellStyle name="40% - Accent1 10 4 3" xfId="0"/>
    <cellStyle name="40% - Accent1 10 5" xfId="0"/>
    <cellStyle name="40% - Accent1 10 5 2" xfId="0"/>
    <cellStyle name="40% - Accent1 10 6" xfId="0"/>
    <cellStyle name="40% - Accent1 10 6 2" xfId="0"/>
    <cellStyle name="40% - Accent1 10 7" xfId="0"/>
    <cellStyle name="40% - Accent1 11" xfId="0"/>
    <cellStyle name="40% - Accent1 11 10" xfId="0"/>
    <cellStyle name="40% - Accent1 11 2" xfId="0"/>
    <cellStyle name="40% - Accent1 11 2 2" xfId="0"/>
    <cellStyle name="40% - Accent1 11 2 2 2" xfId="0"/>
    <cellStyle name="40% - Accent1 11 2 2 2 2" xfId="0"/>
    <cellStyle name="40% - Accent1 11 2 2 3" xfId="0"/>
    <cellStyle name="40% - Accent1 11 2 3" xfId="0"/>
    <cellStyle name="40% - Accent1 11 2 3 2" xfId="0"/>
    <cellStyle name="40% - Accent1 11 2 4" xfId="0"/>
    <cellStyle name="40% - Accent1 11 3" xfId="0"/>
    <cellStyle name="40% - Accent1 11 3 2" xfId="0"/>
    <cellStyle name="40% - Accent1 11 3 2 2" xfId="0"/>
    <cellStyle name="40% - Accent1 11 3 2 2 2" xfId="0"/>
    <cellStyle name="40% - Accent1 11 3 2 3" xfId="0"/>
    <cellStyle name="40% - Accent1 11 3 3" xfId="0"/>
    <cellStyle name="40% - Accent1 11 3 3 2" xfId="0"/>
    <cellStyle name="40% - Accent1 11 3 4" xfId="0"/>
    <cellStyle name="40% - Accent1 11 4" xfId="0"/>
    <cellStyle name="40% - Accent1 11 4 2" xfId="0"/>
    <cellStyle name="40% - Accent1 11 4 2 2" xfId="0"/>
    <cellStyle name="40% - Accent1 11 4 2 2 2" xfId="0"/>
    <cellStyle name="40% - Accent1 11 4 2 3" xfId="0"/>
    <cellStyle name="40% - Accent1 11 4 3" xfId="0"/>
    <cellStyle name="40% - Accent1 11 4 3 2" xfId="0"/>
    <cellStyle name="40% - Accent1 11 4 4" xfId="0"/>
    <cellStyle name="40% - Accent1 11 5" xfId="0"/>
    <cellStyle name="40% - Accent1 11 5 2" xfId="0"/>
    <cellStyle name="40% - Accent1 11 5 2 2" xfId="0"/>
    <cellStyle name="40% - Accent1 11 5 2 2 2" xfId="0"/>
    <cellStyle name="40% - Accent1 11 5 2 3" xfId="0"/>
    <cellStyle name="40% - Accent1 11 5 3" xfId="0"/>
    <cellStyle name="40% - Accent1 11 5 3 2" xfId="0"/>
    <cellStyle name="40% - Accent1 11 5 4" xfId="0"/>
    <cellStyle name="40% - Accent1 11 6" xfId="0"/>
    <cellStyle name="40% - Accent1 11 6 2" xfId="0"/>
    <cellStyle name="40% - Accent1 11 6 2 2" xfId="0"/>
    <cellStyle name="40% - Accent1 11 6 3" xfId="0"/>
    <cellStyle name="40% - Accent1 11 7" xfId="0"/>
    <cellStyle name="40% - Accent1 11 7 2" xfId="0"/>
    <cellStyle name="40% - Accent1 11 8" xfId="0"/>
    <cellStyle name="40% - Accent1 11 8 2" xfId="0"/>
    <cellStyle name="40% - Accent1 11 9" xfId="0"/>
    <cellStyle name="40% - Accent1 12" xfId="0"/>
    <cellStyle name="40% - Accent1 12 2" xfId="0"/>
    <cellStyle name="40% - Accent1 12 2 2" xfId="0"/>
    <cellStyle name="40% - Accent1 12 3" xfId="0"/>
    <cellStyle name="40% - Accent1 12 3 2" xfId="0"/>
    <cellStyle name="40% - Accent1 12 4" xfId="0"/>
    <cellStyle name="40% - Accent1 13" xfId="0"/>
    <cellStyle name="40% - Accent1 13 2" xfId="0"/>
    <cellStyle name="40% - Accent1 13 2 2" xfId="0"/>
    <cellStyle name="40% - Accent1 13 3" xfId="0"/>
    <cellStyle name="40% - Accent1 14" xfId="0"/>
    <cellStyle name="40% - Accent1 15" xfId="0"/>
    <cellStyle name="40% - Accent1 15 2" xfId="0"/>
    <cellStyle name="40% - Accent1 16" xfId="0"/>
    <cellStyle name="40% - Accent1 17" xfId="0"/>
    <cellStyle name="40% - Accent1 18" xfId="0"/>
    <cellStyle name="40% - Accent1 19" xfId="0"/>
    <cellStyle name="40% - Accent1 2" xfId="0"/>
    <cellStyle name="40% - Accent1 2 10" xfId="0"/>
    <cellStyle name="40% - Accent1 2 11" xfId="0"/>
    <cellStyle name="40% - Accent1 2 12" xfId="0"/>
    <cellStyle name="40% - Accent1 2 13" xfId="0"/>
    <cellStyle name="40% - Accent1 2 14" xfId="0"/>
    <cellStyle name="40% - Accent1 2 15" xfId="0"/>
    <cellStyle name="40% - Accent1 2 16" xfId="0"/>
    <cellStyle name="40% - Accent1 2 17" xfId="0"/>
    <cellStyle name="40% - Accent1 2 18" xfId="0"/>
    <cellStyle name="40% - Accent1 2 2" xfId="0"/>
    <cellStyle name="40% - Accent1 2 2 2" xfId="0"/>
    <cellStyle name="40% - Accent1 2 2 3" xfId="0"/>
    <cellStyle name="40% - Accent1 2 2 4" xfId="0"/>
    <cellStyle name="40% - Accent1 2 2 5" xfId="0"/>
    <cellStyle name="40% - Accent1 2 2_Sheet1" xfId="0"/>
    <cellStyle name="40% - Accent1 2 3" xfId="0"/>
    <cellStyle name="40% - Accent1 2 4" xfId="0"/>
    <cellStyle name="40% - Accent1 2 5" xfId="0"/>
    <cellStyle name="40% - Accent1 2 6" xfId="0"/>
    <cellStyle name="40% - Accent1 2 7" xfId="0"/>
    <cellStyle name="40% - Accent1 2 8" xfId="0"/>
    <cellStyle name="40% - Accent1 2 9" xfId="0"/>
    <cellStyle name="40% - Accent1 20" xfId="0"/>
    <cellStyle name="40% - Accent1 2_BallGrid" xfId="0"/>
    <cellStyle name="40% - Accent1 3" xfId="0"/>
    <cellStyle name="40% - Accent1 3 10" xfId="0"/>
    <cellStyle name="40% - Accent1 3 2" xfId="0"/>
    <cellStyle name="40% - Accent1 3 3" xfId="0"/>
    <cellStyle name="40% - Accent1 3 4" xfId="0"/>
    <cellStyle name="40% - Accent1 3 5" xfId="0"/>
    <cellStyle name="40% - Accent1 3 6" xfId="0"/>
    <cellStyle name="40% - Accent1 3 7" xfId="0"/>
    <cellStyle name="40% - Accent1 3 8" xfId="0"/>
    <cellStyle name="40% - Accent1 3 9" xfId="0"/>
    <cellStyle name="40% - Accent1 3_BallGrid" xfId="0"/>
    <cellStyle name="40% - Accent1 4" xfId="0"/>
    <cellStyle name="40% - Accent1 4 2" xfId="0"/>
    <cellStyle name="40% - Accent1 4 2 2" xfId="0"/>
    <cellStyle name="40% - Accent1 4 3" xfId="0"/>
    <cellStyle name="40% - Accent1 4 3 2" xfId="0"/>
    <cellStyle name="40% - Accent1 4 4" xfId="0"/>
    <cellStyle name="40% - Accent1 4 5" xfId="0"/>
    <cellStyle name="40% - Accent1 4 6" xfId="0"/>
    <cellStyle name="40% - Accent1 4 7" xfId="0"/>
    <cellStyle name="40% - Accent1 4 8" xfId="0"/>
    <cellStyle name="40% - Accent1 4 9" xfId="0"/>
    <cellStyle name="40% - Accent1 5" xfId="0"/>
    <cellStyle name="40% - Accent1 5 10" xfId="0"/>
    <cellStyle name="40% - Accent1 5 10 2" xfId="0"/>
    <cellStyle name="40% - Accent1 5 11" xfId="0"/>
    <cellStyle name="40% - Accent1 5 12" xfId="0"/>
    <cellStyle name="40% - Accent1 5 2" xfId="0"/>
    <cellStyle name="40% - Accent1 5 2 2" xfId="0"/>
    <cellStyle name="40% - Accent1 5 2 2 2" xfId="0"/>
    <cellStyle name="40% - Accent1 5 2 2 2 2" xfId="0"/>
    <cellStyle name="40% - Accent1 5 2 2 3" xfId="0"/>
    <cellStyle name="40% - Accent1 5 2 3" xfId="0"/>
    <cellStyle name="40% - Accent1 5 2 3 2" xfId="0"/>
    <cellStyle name="40% - Accent1 5 2 4" xfId="0"/>
    <cellStyle name="40% - Accent1 5 2 4 2" xfId="0"/>
    <cellStyle name="40% - Accent1 5 2 5" xfId="0"/>
    <cellStyle name="40% - Accent1 5 3" xfId="0"/>
    <cellStyle name="40% - Accent1 5 3 2" xfId="0"/>
    <cellStyle name="40% - Accent1 5 4" xfId="0"/>
    <cellStyle name="40% - Accent1 5 4 2" xfId="0"/>
    <cellStyle name="40% - Accent1 5 4 2 2" xfId="0"/>
    <cellStyle name="40% - Accent1 5 4 2 2 2" xfId="0"/>
    <cellStyle name="40% - Accent1 5 4 2 3" xfId="0"/>
    <cellStyle name="40% - Accent1 5 4 3" xfId="0"/>
    <cellStyle name="40% - Accent1 5 4 3 2" xfId="0"/>
    <cellStyle name="40% - Accent1 5 4 4" xfId="0"/>
    <cellStyle name="40% - Accent1 5 5" xfId="0"/>
    <cellStyle name="40% - Accent1 5 5 2" xfId="0"/>
    <cellStyle name="40% - Accent1 5 5 2 2" xfId="0"/>
    <cellStyle name="40% - Accent1 5 5 2 2 2" xfId="0"/>
    <cellStyle name="40% - Accent1 5 5 2 3" xfId="0"/>
    <cellStyle name="40% - Accent1 5 5 3" xfId="0"/>
    <cellStyle name="40% - Accent1 5 5 3 2" xfId="0"/>
    <cellStyle name="40% - Accent1 5 5 4" xfId="0"/>
    <cellStyle name="40% - Accent1 5 6" xfId="0"/>
    <cellStyle name="40% - Accent1 5 6 2" xfId="0"/>
    <cellStyle name="40% - Accent1 5 6 2 2" xfId="0"/>
    <cellStyle name="40% - Accent1 5 6 2 2 2" xfId="0"/>
    <cellStyle name="40% - Accent1 5 6 2 3" xfId="0"/>
    <cellStyle name="40% - Accent1 5 6 3" xfId="0"/>
    <cellStyle name="40% - Accent1 5 6 3 2" xfId="0"/>
    <cellStyle name="40% - Accent1 5 6 4" xfId="0"/>
    <cellStyle name="40% - Accent1 5 7" xfId="0"/>
    <cellStyle name="40% - Accent1 5 7 2" xfId="0"/>
    <cellStyle name="40% - Accent1 5 7 2 2" xfId="0"/>
    <cellStyle name="40% - Accent1 5 7 2 2 2" xfId="0"/>
    <cellStyle name="40% - Accent1 5 7 2 3" xfId="0"/>
    <cellStyle name="40% - Accent1 5 7 3" xfId="0"/>
    <cellStyle name="40% - Accent1 5 7 3 2" xfId="0"/>
    <cellStyle name="40% - Accent1 5 7 4" xfId="0"/>
    <cellStyle name="40% - Accent1 5 8" xfId="0"/>
    <cellStyle name="40% - Accent1 5 8 2" xfId="0"/>
    <cellStyle name="40% - Accent1 5 8 2 2" xfId="0"/>
    <cellStyle name="40% - Accent1 5 8 3" xfId="0"/>
    <cellStyle name="40% - Accent1 5 9" xfId="0"/>
    <cellStyle name="40% - Accent1 5 9 2" xfId="0"/>
    <cellStyle name="40% - Accent1 6" xfId="0"/>
    <cellStyle name="40% - Accent1 6 10" xfId="0"/>
    <cellStyle name="40% - Accent1 6 2" xfId="0"/>
    <cellStyle name="40% - Accent1 6 2 2" xfId="0"/>
    <cellStyle name="40% - Accent1 6 2 2 2" xfId="0"/>
    <cellStyle name="40% - Accent1 6 2 2 2 2" xfId="0"/>
    <cellStyle name="40% - Accent1 6 2 2 3" xfId="0"/>
    <cellStyle name="40% - Accent1 6 2 3" xfId="0"/>
    <cellStyle name="40% - Accent1 6 2 3 2" xfId="0"/>
    <cellStyle name="40% - Accent1 6 2 4" xfId="0"/>
    <cellStyle name="40% - Accent1 6 2 4 2" xfId="0"/>
    <cellStyle name="40% - Accent1 6 2 5" xfId="0"/>
    <cellStyle name="40% - Accent1 6 3" xfId="0"/>
    <cellStyle name="40% - Accent1 6 3 2" xfId="0"/>
    <cellStyle name="40% - Accent1 6 3 2 2" xfId="0"/>
    <cellStyle name="40% - Accent1 6 3 2 2 2" xfId="0"/>
    <cellStyle name="40% - Accent1 6 3 2 3" xfId="0"/>
    <cellStyle name="40% - Accent1 6 3 3" xfId="0"/>
    <cellStyle name="40% - Accent1 6 3 3 2" xfId="0"/>
    <cellStyle name="40% - Accent1 6 3 4" xfId="0"/>
    <cellStyle name="40% - Accent1 6 3 5" xfId="0"/>
    <cellStyle name="40% - Accent1 6 4" xfId="0"/>
    <cellStyle name="40% - Accent1 6 4 2" xfId="0"/>
    <cellStyle name="40% - Accent1 6 4 2 2" xfId="0"/>
    <cellStyle name="40% - Accent1 6 4 2 2 2" xfId="0"/>
    <cellStyle name="40% - Accent1 6 4 2 3" xfId="0"/>
    <cellStyle name="40% - Accent1 6 4 3" xfId="0"/>
    <cellStyle name="40% - Accent1 6 4 3 2" xfId="0"/>
    <cellStyle name="40% - Accent1 6 4 4" xfId="0"/>
    <cellStyle name="40% - Accent1 6 5" xfId="0"/>
    <cellStyle name="40% - Accent1 6 5 2" xfId="0"/>
    <cellStyle name="40% - Accent1 6 5 2 2" xfId="0"/>
    <cellStyle name="40% - Accent1 6 5 2 2 2" xfId="0"/>
    <cellStyle name="40% - Accent1 6 5 2 3" xfId="0"/>
    <cellStyle name="40% - Accent1 6 5 3" xfId="0"/>
    <cellStyle name="40% - Accent1 6 5 3 2" xfId="0"/>
    <cellStyle name="40% - Accent1 6 5 4" xfId="0"/>
    <cellStyle name="40% - Accent1 6 6" xfId="0"/>
    <cellStyle name="40% - Accent1 6 6 2" xfId="0"/>
    <cellStyle name="40% - Accent1 6 6 2 2" xfId="0"/>
    <cellStyle name="40% - Accent1 6 6 3" xfId="0"/>
    <cellStyle name="40% - Accent1 6 7" xfId="0"/>
    <cellStyle name="40% - Accent1 6 7 2" xfId="0"/>
    <cellStyle name="40% - Accent1 6 8" xfId="0"/>
    <cellStyle name="40% - Accent1 6 8 2" xfId="0"/>
    <cellStyle name="40% - Accent1 6 9" xfId="0"/>
    <cellStyle name="40% - Accent1 7" xfId="0"/>
    <cellStyle name="40% - Accent1 7 10" xfId="0"/>
    <cellStyle name="40% - Accent1 7 2" xfId="0"/>
    <cellStyle name="40% - Accent1 7 2 2" xfId="0"/>
    <cellStyle name="40% - Accent1 7 2 2 2" xfId="0"/>
    <cellStyle name="40% - Accent1 7 2 2 2 2" xfId="0"/>
    <cellStyle name="40% - Accent1 7 2 2 3" xfId="0"/>
    <cellStyle name="40% - Accent1 7 2 3" xfId="0"/>
    <cellStyle name="40% - Accent1 7 2 3 2" xfId="0"/>
    <cellStyle name="40% - Accent1 7 2 4" xfId="0"/>
    <cellStyle name="40% - Accent1 7 2 4 2" xfId="0"/>
    <cellStyle name="40% - Accent1 7 2 5" xfId="0"/>
    <cellStyle name="40% - Accent1 7 3" xfId="0"/>
    <cellStyle name="40% - Accent1 7 3 2" xfId="0"/>
    <cellStyle name="40% - Accent1 7 3 2 2" xfId="0"/>
    <cellStyle name="40% - Accent1 7 3 2 2 2" xfId="0"/>
    <cellStyle name="40% - Accent1 7 3 2 3" xfId="0"/>
    <cellStyle name="40% - Accent1 7 3 3" xfId="0"/>
    <cellStyle name="40% - Accent1 7 3 3 2" xfId="0"/>
    <cellStyle name="40% - Accent1 7 3 4" xfId="0"/>
    <cellStyle name="40% - Accent1 7 4" xfId="0"/>
    <cellStyle name="40% - Accent1 7 4 2" xfId="0"/>
    <cellStyle name="40% - Accent1 7 4 2 2" xfId="0"/>
    <cellStyle name="40% - Accent1 7 4 2 2 2" xfId="0"/>
    <cellStyle name="40% - Accent1 7 4 2 3" xfId="0"/>
    <cellStyle name="40% - Accent1 7 4 3" xfId="0"/>
    <cellStyle name="40% - Accent1 7 4 3 2" xfId="0"/>
    <cellStyle name="40% - Accent1 7 4 4" xfId="0"/>
    <cellStyle name="40% - Accent1 7 5" xfId="0"/>
    <cellStyle name="40% - Accent1 7 5 2" xfId="0"/>
    <cellStyle name="40% - Accent1 7 5 2 2" xfId="0"/>
    <cellStyle name="40% - Accent1 7 5 2 2 2" xfId="0"/>
    <cellStyle name="40% - Accent1 7 5 2 3" xfId="0"/>
    <cellStyle name="40% - Accent1 7 5 3" xfId="0"/>
    <cellStyle name="40% - Accent1 7 5 3 2" xfId="0"/>
    <cellStyle name="40% - Accent1 7 5 4" xfId="0"/>
    <cellStyle name="40% - Accent1 7 6" xfId="0"/>
    <cellStyle name="40% - Accent1 7 6 2" xfId="0"/>
    <cellStyle name="40% - Accent1 7 6 2 2" xfId="0"/>
    <cellStyle name="40% - Accent1 7 6 3" xfId="0"/>
    <cellStyle name="40% - Accent1 7 7" xfId="0"/>
    <cellStyle name="40% - Accent1 7 7 2" xfId="0"/>
    <cellStyle name="40% - Accent1 7 8" xfId="0"/>
    <cellStyle name="40% - Accent1 7 8 2" xfId="0"/>
    <cellStyle name="40% - Accent1 7 9" xfId="0"/>
    <cellStyle name="40% - Accent1 8" xfId="0"/>
    <cellStyle name="40% - Accent1 8 10" xfId="0"/>
    <cellStyle name="40% - Accent1 8 2" xfId="0"/>
    <cellStyle name="40% - Accent1 8 2 2" xfId="0"/>
    <cellStyle name="40% - Accent1 8 2 2 2" xfId="0"/>
    <cellStyle name="40% - Accent1 8 2 2 2 2" xfId="0"/>
    <cellStyle name="40% - Accent1 8 2 2 3" xfId="0"/>
    <cellStyle name="40% - Accent1 8 2 2 3 2" xfId="0"/>
    <cellStyle name="40% - Accent1 8 2 2 4" xfId="0"/>
    <cellStyle name="40% - Accent1 8 2 3" xfId="0"/>
    <cellStyle name="40% - Accent1 8 2 3 2" xfId="0"/>
    <cellStyle name="40% - Accent1 8 2 4" xfId="0"/>
    <cellStyle name="40% - Accent1 8 2 4 2" xfId="0"/>
    <cellStyle name="40% - Accent1 8 2 5" xfId="0"/>
    <cellStyle name="40% - Accent1 8 3" xfId="0"/>
    <cellStyle name="40% - Accent1 8 3 2" xfId="0"/>
    <cellStyle name="40% - Accent1 8 3 2 2" xfId="0"/>
    <cellStyle name="40% - Accent1 8 3 2 2 2" xfId="0"/>
    <cellStyle name="40% - Accent1 8 3 2 3" xfId="0"/>
    <cellStyle name="40% - Accent1 8 3 3" xfId="0"/>
    <cellStyle name="40% - Accent1 8 3 3 2" xfId="0"/>
    <cellStyle name="40% - Accent1 8 3 4" xfId="0"/>
    <cellStyle name="40% - Accent1 8 3 4 2" xfId="0"/>
    <cellStyle name="40% - Accent1 8 3 5" xfId="0"/>
    <cellStyle name="40% - Accent1 8 4" xfId="0"/>
    <cellStyle name="40% - Accent1 8 4 2" xfId="0"/>
    <cellStyle name="40% - Accent1 8 4 2 2" xfId="0"/>
    <cellStyle name="40% - Accent1 8 4 2 2 2" xfId="0"/>
    <cellStyle name="40% - Accent1 8 4 2 3" xfId="0"/>
    <cellStyle name="40% - Accent1 8 4 3" xfId="0"/>
    <cellStyle name="40% - Accent1 8 4 3 2" xfId="0"/>
    <cellStyle name="40% - Accent1 8 4 4" xfId="0"/>
    <cellStyle name="40% - Accent1 8 5" xfId="0"/>
    <cellStyle name="40% - Accent1 8 5 2" xfId="0"/>
    <cellStyle name="40% - Accent1 8 5 2 2" xfId="0"/>
    <cellStyle name="40% - Accent1 8 5 2 2 2" xfId="0"/>
    <cellStyle name="40% - Accent1 8 5 2 3" xfId="0"/>
    <cellStyle name="40% - Accent1 8 5 3" xfId="0"/>
    <cellStyle name="40% - Accent1 8 5 3 2" xfId="0"/>
    <cellStyle name="40% - Accent1 8 5 4" xfId="0"/>
    <cellStyle name="40% - Accent1 8 6" xfId="0"/>
    <cellStyle name="40% - Accent1 8 6 2" xfId="0"/>
    <cellStyle name="40% - Accent1 8 6 2 2" xfId="0"/>
    <cellStyle name="40% - Accent1 8 6 3" xfId="0"/>
    <cellStyle name="40% - Accent1 8 7" xfId="0"/>
    <cellStyle name="40% - Accent1 8 7 2" xfId="0"/>
    <cellStyle name="40% - Accent1 8 8" xfId="0"/>
    <cellStyle name="40% - Accent1 8 8 2" xfId="0"/>
    <cellStyle name="40% - Accent1 8 9" xfId="0"/>
    <cellStyle name="40% - Accent1 9" xfId="0"/>
    <cellStyle name="40% - Accent1 9 10" xfId="0"/>
    <cellStyle name="40% - Accent1 9 2" xfId="0"/>
    <cellStyle name="40% - Accent1 9 2 2" xfId="0"/>
    <cellStyle name="40% - Accent1 9 2 2 2" xfId="0"/>
    <cellStyle name="40% - Accent1 9 2 2 2 2" xfId="0"/>
    <cellStyle name="40% - Accent1 9 2 2 3" xfId="0"/>
    <cellStyle name="40% - Accent1 9 2 3" xfId="0"/>
    <cellStyle name="40% - Accent1 9 2 3 2" xfId="0"/>
    <cellStyle name="40% - Accent1 9 2 4" xfId="0"/>
    <cellStyle name="40% - Accent1 9 2 4 2" xfId="0"/>
    <cellStyle name="40% - Accent1 9 2 5" xfId="0"/>
    <cellStyle name="40% - Accent1 9 3" xfId="0"/>
    <cellStyle name="40% - Accent1 9 3 2" xfId="0"/>
    <cellStyle name="40% - Accent1 9 3 2 2" xfId="0"/>
    <cellStyle name="40% - Accent1 9 3 2 2 2" xfId="0"/>
    <cellStyle name="40% - Accent1 9 3 2 3" xfId="0"/>
    <cellStyle name="40% - Accent1 9 3 3" xfId="0"/>
    <cellStyle name="40% - Accent1 9 3 3 2" xfId="0"/>
    <cellStyle name="40% - Accent1 9 3 4" xfId="0"/>
    <cellStyle name="40% - Accent1 9 4" xfId="0"/>
    <cellStyle name="40% - Accent1 9 4 2" xfId="0"/>
    <cellStyle name="40% - Accent1 9 4 2 2" xfId="0"/>
    <cellStyle name="40% - Accent1 9 4 2 2 2" xfId="0"/>
    <cellStyle name="40% - Accent1 9 4 2 3" xfId="0"/>
    <cellStyle name="40% - Accent1 9 4 3" xfId="0"/>
    <cellStyle name="40% - Accent1 9 4 3 2" xfId="0"/>
    <cellStyle name="40% - Accent1 9 4 4" xfId="0"/>
    <cellStyle name="40% - Accent1 9 5" xfId="0"/>
    <cellStyle name="40% - Accent1 9 5 2" xfId="0"/>
    <cellStyle name="40% - Accent1 9 5 2 2" xfId="0"/>
    <cellStyle name="40% - Accent1 9 5 2 2 2" xfId="0"/>
    <cellStyle name="40% - Accent1 9 5 2 3" xfId="0"/>
    <cellStyle name="40% - Accent1 9 5 3" xfId="0"/>
    <cellStyle name="40% - Accent1 9 5 3 2" xfId="0"/>
    <cellStyle name="40% - Accent1 9 5 4" xfId="0"/>
    <cellStyle name="40% - Accent1 9 6" xfId="0"/>
    <cellStyle name="40% - Accent1 9 6 2" xfId="0"/>
    <cellStyle name="40% - Accent1 9 6 2 2" xfId="0"/>
    <cellStyle name="40% - Accent1 9 6 3" xfId="0"/>
    <cellStyle name="40% - Accent1 9 7" xfId="0"/>
    <cellStyle name="40% - Accent1 9 7 2" xfId="0"/>
    <cellStyle name="40% - Accent1 9 8" xfId="0"/>
    <cellStyle name="40% - Accent1 9 8 2" xfId="0"/>
    <cellStyle name="40% - Accent1 9 9" xfId="0"/>
    <cellStyle name="40% - Accent2 10" xfId="0"/>
    <cellStyle name="40% - Accent2 10 2" xfId="0"/>
    <cellStyle name="40% - Accent2 10 3" xfId="0"/>
    <cellStyle name="40% - Accent2 10 3 2" xfId="0"/>
    <cellStyle name="40% - Accent2 10 3 2 2" xfId="0"/>
    <cellStyle name="40% - Accent2 10 3 2 2 2" xfId="0"/>
    <cellStyle name="40% - Accent2 10 3 2 3" xfId="0"/>
    <cellStyle name="40% - Accent2 10 3 3" xfId="0"/>
    <cellStyle name="40% - Accent2 10 3 3 2" xfId="0"/>
    <cellStyle name="40% - Accent2 10 3 4" xfId="0"/>
    <cellStyle name="40% - Accent2 10 3 5" xfId="0"/>
    <cellStyle name="40% - Accent2 10 4" xfId="0"/>
    <cellStyle name="40% - Accent2 10 4 2" xfId="0"/>
    <cellStyle name="40% - Accent2 10 4 2 2" xfId="0"/>
    <cellStyle name="40% - Accent2 10 4 3" xfId="0"/>
    <cellStyle name="40% - Accent2 10 5" xfId="0"/>
    <cellStyle name="40% - Accent2 10 5 2" xfId="0"/>
    <cellStyle name="40% - Accent2 10 6" xfId="0"/>
    <cellStyle name="40% - Accent2 10 7" xfId="0"/>
    <cellStyle name="40% - Accent2 11" xfId="0"/>
    <cellStyle name="40% - Accent2 11 2" xfId="0"/>
    <cellStyle name="40% - Accent2 11 2 2" xfId="0"/>
    <cellStyle name="40% - Accent2 11 2 2 2" xfId="0"/>
    <cellStyle name="40% - Accent2 11 2 2 2 2" xfId="0"/>
    <cellStyle name="40% - Accent2 11 2 2 3" xfId="0"/>
    <cellStyle name="40% - Accent2 11 2 3" xfId="0"/>
    <cellStyle name="40% - Accent2 11 2 3 2" xfId="0"/>
    <cellStyle name="40% - Accent2 11 2 4" xfId="0"/>
    <cellStyle name="40% - Accent2 11 3" xfId="0"/>
    <cellStyle name="40% - Accent2 11 3 2" xfId="0"/>
    <cellStyle name="40% - Accent2 11 3 2 2" xfId="0"/>
    <cellStyle name="40% - Accent2 11 3 2 2 2" xfId="0"/>
    <cellStyle name="40% - Accent2 11 3 2 3" xfId="0"/>
    <cellStyle name="40% - Accent2 11 3 3" xfId="0"/>
    <cellStyle name="40% - Accent2 11 3 3 2" xfId="0"/>
    <cellStyle name="40% - Accent2 11 3 4" xfId="0"/>
    <cellStyle name="40% - Accent2 11 4" xfId="0"/>
    <cellStyle name="40% - Accent2 11 4 2" xfId="0"/>
    <cellStyle name="40% - Accent2 11 4 2 2" xfId="0"/>
    <cellStyle name="40% - Accent2 11 4 2 2 2" xfId="0"/>
    <cellStyle name="40% - Accent2 11 4 2 3" xfId="0"/>
    <cellStyle name="40% - Accent2 11 4 3" xfId="0"/>
    <cellStyle name="40% - Accent2 11 4 3 2" xfId="0"/>
    <cellStyle name="40% - Accent2 11 4 4" xfId="0"/>
    <cellStyle name="40% - Accent2 11 5" xfId="0"/>
    <cellStyle name="40% - Accent2 11 5 2" xfId="0"/>
    <cellStyle name="40% - Accent2 11 5 2 2" xfId="0"/>
    <cellStyle name="40% - Accent2 11 5 2 2 2" xfId="0"/>
    <cellStyle name="40% - Accent2 11 5 2 3" xfId="0"/>
    <cellStyle name="40% - Accent2 11 5 3" xfId="0"/>
    <cellStyle name="40% - Accent2 11 5 3 2" xfId="0"/>
    <cellStyle name="40% - Accent2 11 5 4" xfId="0"/>
    <cellStyle name="40% - Accent2 11 6" xfId="0"/>
    <cellStyle name="40% - Accent2 11 6 2" xfId="0"/>
    <cellStyle name="40% - Accent2 11 6 2 2" xfId="0"/>
    <cellStyle name="40% - Accent2 11 6 3" xfId="0"/>
    <cellStyle name="40% - Accent2 11 7" xfId="0"/>
    <cellStyle name="40% - Accent2 11 7 2" xfId="0"/>
    <cellStyle name="40% - Accent2 11 8" xfId="0"/>
    <cellStyle name="40% - Accent2 11 9" xfId="0"/>
    <cellStyle name="40% - Accent2 12" xfId="0"/>
    <cellStyle name="40% - Accent2 12 2" xfId="0"/>
    <cellStyle name="40% - Accent2 13" xfId="0"/>
    <cellStyle name="40% - Accent2 13 2" xfId="0"/>
    <cellStyle name="40% - Accent2 14" xfId="0"/>
    <cellStyle name="40% - Accent2 15" xfId="0"/>
    <cellStyle name="40% - Accent2 16" xfId="0"/>
    <cellStyle name="40% - Accent2 17" xfId="0"/>
    <cellStyle name="40% - Accent2 2" xfId="0"/>
    <cellStyle name="40% - Accent2 2 10" xfId="0"/>
    <cellStyle name="40% - Accent2 2 11" xfId="0"/>
    <cellStyle name="40% - Accent2 2 12" xfId="0"/>
    <cellStyle name="40% - Accent2 2 13" xfId="0"/>
    <cellStyle name="40% - Accent2 2 14" xfId="0"/>
    <cellStyle name="40% - Accent2 2 15" xfId="0"/>
    <cellStyle name="40% - Accent2 2 16" xfId="0"/>
    <cellStyle name="40% - Accent2 2 17" xfId="0"/>
    <cellStyle name="40% - Accent2 2 18" xfId="0"/>
    <cellStyle name="40% - Accent2 2 2" xfId="0"/>
    <cellStyle name="40% - Accent2 2 2 2" xfId="0"/>
    <cellStyle name="40% - Accent2 2 2 3" xfId="0"/>
    <cellStyle name="40% - Accent2 2 2 4" xfId="0"/>
    <cellStyle name="40% - Accent2 2 2 5" xfId="0"/>
    <cellStyle name="40% - Accent2 2 2_Sheet1" xfId="0"/>
    <cellStyle name="40% - Accent2 2 3" xfId="0"/>
    <cellStyle name="40% - Accent2 2 4" xfId="0"/>
    <cellStyle name="40% - Accent2 2 5" xfId="0"/>
    <cellStyle name="40% - Accent2 2 6" xfId="0"/>
    <cellStyle name="40% - Accent2 2 7" xfId="0"/>
    <cellStyle name="40% - Accent2 2 8" xfId="0"/>
    <cellStyle name="40% - Accent2 2 9" xfId="0"/>
    <cellStyle name="40% - Accent2 2_BallGrid" xfId="0"/>
    <cellStyle name="40% - Accent2 3" xfId="0"/>
    <cellStyle name="40% - Accent2 3 10" xfId="0"/>
    <cellStyle name="40% - Accent2 3 2" xfId="0"/>
    <cellStyle name="40% - Accent2 3 3" xfId="0"/>
    <cellStyle name="40% - Accent2 3 4" xfId="0"/>
    <cellStyle name="40% - Accent2 3 5" xfId="0"/>
    <cellStyle name="40% - Accent2 3 6" xfId="0"/>
    <cellStyle name="40% - Accent2 3 7" xfId="0"/>
    <cellStyle name="40% - Accent2 3 8" xfId="0"/>
    <cellStyle name="40% - Accent2 3 9" xfId="0"/>
    <cellStyle name="40% - Accent2 3_BallGrid" xfId="0"/>
    <cellStyle name="40% - Accent2 4" xfId="0"/>
    <cellStyle name="40% - Accent2 4 2" xfId="0"/>
    <cellStyle name="40% - Accent2 4 2 2" xfId="0"/>
    <cellStyle name="40% - Accent2 4 3" xfId="0"/>
    <cellStyle name="40% - Accent2 4 3 2" xfId="0"/>
    <cellStyle name="40% - Accent2 4 4" xfId="0"/>
    <cellStyle name="40% - Accent2 4 5" xfId="0"/>
    <cellStyle name="40% - Accent2 4 6" xfId="0"/>
    <cellStyle name="40% - Accent2 4 7" xfId="0"/>
    <cellStyle name="40% - Accent2 4 8" xfId="0"/>
    <cellStyle name="40% - Accent2 4 9" xfId="0"/>
    <cellStyle name="40% - Accent2 5" xfId="0"/>
    <cellStyle name="40% - Accent2 5 10" xfId="0"/>
    <cellStyle name="40% - Accent2 5 10 2" xfId="0"/>
    <cellStyle name="40% - Accent2 5 11" xfId="0"/>
    <cellStyle name="40% - Accent2 5 12" xfId="0"/>
    <cellStyle name="40% - Accent2 5 2" xfId="0"/>
    <cellStyle name="40% - Accent2 5 2 2" xfId="0"/>
    <cellStyle name="40% - Accent2 5 2 2 2" xfId="0"/>
    <cellStyle name="40% - Accent2 5 2 2 2 2" xfId="0"/>
    <cellStyle name="40% - Accent2 5 2 2 3" xfId="0"/>
    <cellStyle name="40% - Accent2 5 2 3" xfId="0"/>
    <cellStyle name="40% - Accent2 5 2 3 2" xfId="0"/>
    <cellStyle name="40% - Accent2 5 2 4" xfId="0"/>
    <cellStyle name="40% - Accent2 5 2 4 2" xfId="0"/>
    <cellStyle name="40% - Accent2 5 2 5" xfId="0"/>
    <cellStyle name="40% - Accent2 5 3" xfId="0"/>
    <cellStyle name="40% - Accent2 5 3 2" xfId="0"/>
    <cellStyle name="40% - Accent2 5 4" xfId="0"/>
    <cellStyle name="40% - Accent2 5 4 2" xfId="0"/>
    <cellStyle name="40% - Accent2 5 4 2 2" xfId="0"/>
    <cellStyle name="40% - Accent2 5 4 2 2 2" xfId="0"/>
    <cellStyle name="40% - Accent2 5 4 2 3" xfId="0"/>
    <cellStyle name="40% - Accent2 5 4 3" xfId="0"/>
    <cellStyle name="40% - Accent2 5 4 3 2" xfId="0"/>
    <cellStyle name="40% - Accent2 5 4 4" xfId="0"/>
    <cellStyle name="40% - Accent2 5 5" xfId="0"/>
    <cellStyle name="40% - Accent2 5 5 2" xfId="0"/>
    <cellStyle name="40% - Accent2 5 5 2 2" xfId="0"/>
    <cellStyle name="40% - Accent2 5 5 2 2 2" xfId="0"/>
    <cellStyle name="40% - Accent2 5 5 2 3" xfId="0"/>
    <cellStyle name="40% - Accent2 5 5 3" xfId="0"/>
    <cellStyle name="40% - Accent2 5 5 3 2" xfId="0"/>
    <cellStyle name="40% - Accent2 5 5 4" xfId="0"/>
    <cellStyle name="40% - Accent2 5 6" xfId="0"/>
    <cellStyle name="40% - Accent2 5 6 2" xfId="0"/>
    <cellStyle name="40% - Accent2 5 6 2 2" xfId="0"/>
    <cellStyle name="40% - Accent2 5 6 2 2 2" xfId="0"/>
    <cellStyle name="40% - Accent2 5 6 2 3" xfId="0"/>
    <cellStyle name="40% - Accent2 5 6 3" xfId="0"/>
    <cellStyle name="40% - Accent2 5 6 3 2" xfId="0"/>
    <cellStyle name="40% - Accent2 5 6 4" xfId="0"/>
    <cellStyle name="40% - Accent2 5 7" xfId="0"/>
    <cellStyle name="40% - Accent2 5 7 2" xfId="0"/>
    <cellStyle name="40% - Accent2 5 7 2 2" xfId="0"/>
    <cellStyle name="40% - Accent2 5 7 2 2 2" xfId="0"/>
    <cellStyle name="40% - Accent2 5 7 2 3" xfId="0"/>
    <cellStyle name="40% - Accent2 5 7 3" xfId="0"/>
    <cellStyle name="40% - Accent2 5 7 3 2" xfId="0"/>
    <cellStyle name="40% - Accent2 5 7 4" xfId="0"/>
    <cellStyle name="40% - Accent2 5 8" xfId="0"/>
    <cellStyle name="40% - Accent2 5 8 2" xfId="0"/>
    <cellStyle name="40% - Accent2 5 8 2 2" xfId="0"/>
    <cellStyle name="40% - Accent2 5 8 3" xfId="0"/>
    <cellStyle name="40% - Accent2 5 9" xfId="0"/>
    <cellStyle name="40% - Accent2 5 9 2" xfId="0"/>
    <cellStyle name="40% - Accent2 6" xfId="0"/>
    <cellStyle name="40% - Accent2 6 10" xfId="0"/>
    <cellStyle name="40% - Accent2 6 2" xfId="0"/>
    <cellStyle name="40% - Accent2 6 2 2" xfId="0"/>
    <cellStyle name="40% - Accent2 6 2 2 2" xfId="0"/>
    <cellStyle name="40% - Accent2 6 2 2 2 2" xfId="0"/>
    <cellStyle name="40% - Accent2 6 2 2 3" xfId="0"/>
    <cellStyle name="40% - Accent2 6 2 3" xfId="0"/>
    <cellStyle name="40% - Accent2 6 2 3 2" xfId="0"/>
    <cellStyle name="40% - Accent2 6 2 4" xfId="0"/>
    <cellStyle name="40% - Accent2 6 2 4 2" xfId="0"/>
    <cellStyle name="40% - Accent2 6 2 5" xfId="0"/>
    <cellStyle name="40% - Accent2 6 3" xfId="0"/>
    <cellStyle name="40% - Accent2 6 3 2" xfId="0"/>
    <cellStyle name="40% - Accent2 6 3 2 2" xfId="0"/>
    <cellStyle name="40% - Accent2 6 3 2 2 2" xfId="0"/>
    <cellStyle name="40% - Accent2 6 3 2 3" xfId="0"/>
    <cellStyle name="40% - Accent2 6 3 3" xfId="0"/>
    <cellStyle name="40% - Accent2 6 3 3 2" xfId="0"/>
    <cellStyle name="40% - Accent2 6 3 4" xfId="0"/>
    <cellStyle name="40% - Accent2 6 3 5" xfId="0"/>
    <cellStyle name="40% - Accent2 6 4" xfId="0"/>
    <cellStyle name="40% - Accent2 6 4 2" xfId="0"/>
    <cellStyle name="40% - Accent2 6 4 2 2" xfId="0"/>
    <cellStyle name="40% - Accent2 6 4 2 2 2" xfId="0"/>
    <cellStyle name="40% - Accent2 6 4 2 3" xfId="0"/>
    <cellStyle name="40% - Accent2 6 4 3" xfId="0"/>
    <cellStyle name="40% - Accent2 6 4 3 2" xfId="0"/>
    <cellStyle name="40% - Accent2 6 4 4" xfId="0"/>
    <cellStyle name="40% - Accent2 6 5" xfId="0"/>
    <cellStyle name="40% - Accent2 6 5 2" xfId="0"/>
    <cellStyle name="40% - Accent2 6 5 2 2" xfId="0"/>
    <cellStyle name="40% - Accent2 6 5 2 2 2" xfId="0"/>
    <cellStyle name="40% - Accent2 6 5 2 3" xfId="0"/>
    <cellStyle name="40% - Accent2 6 5 3" xfId="0"/>
    <cellStyle name="40% - Accent2 6 5 3 2" xfId="0"/>
    <cellStyle name="40% - Accent2 6 5 4" xfId="0"/>
    <cellStyle name="40% - Accent2 6 6" xfId="0"/>
    <cellStyle name="40% - Accent2 6 6 2" xfId="0"/>
    <cellStyle name="40% - Accent2 6 6 2 2" xfId="0"/>
    <cellStyle name="40% - Accent2 6 6 3" xfId="0"/>
    <cellStyle name="40% - Accent2 6 7" xfId="0"/>
    <cellStyle name="40% - Accent2 6 7 2" xfId="0"/>
    <cellStyle name="40% - Accent2 6 8" xfId="0"/>
    <cellStyle name="40% - Accent2 6 8 2" xfId="0"/>
    <cellStyle name="40% - Accent2 6 9" xfId="0"/>
    <cellStyle name="40% - Accent2 7" xfId="0"/>
    <cellStyle name="40% - Accent2 7 10" xfId="0"/>
    <cellStyle name="40% - Accent2 7 2" xfId="0"/>
    <cellStyle name="40% - Accent2 7 2 2" xfId="0"/>
    <cellStyle name="40% - Accent2 7 2 2 2" xfId="0"/>
    <cellStyle name="40% - Accent2 7 2 2 2 2" xfId="0"/>
    <cellStyle name="40% - Accent2 7 2 2 3" xfId="0"/>
    <cellStyle name="40% - Accent2 7 2 3" xfId="0"/>
    <cellStyle name="40% - Accent2 7 2 3 2" xfId="0"/>
    <cellStyle name="40% - Accent2 7 2 4" xfId="0"/>
    <cellStyle name="40% - Accent2 7 2 4 2" xfId="0"/>
    <cellStyle name="40% - Accent2 7 2 5" xfId="0"/>
    <cellStyle name="40% - Accent2 7 3" xfId="0"/>
    <cellStyle name="40% - Accent2 7 3 2" xfId="0"/>
    <cellStyle name="40% - Accent2 7 3 2 2" xfId="0"/>
    <cellStyle name="40% - Accent2 7 3 2 2 2" xfId="0"/>
    <cellStyle name="40% - Accent2 7 3 2 3" xfId="0"/>
    <cellStyle name="40% - Accent2 7 3 3" xfId="0"/>
    <cellStyle name="40% - Accent2 7 3 3 2" xfId="0"/>
    <cellStyle name="40% - Accent2 7 3 4" xfId="0"/>
    <cellStyle name="40% - Accent2 7 4" xfId="0"/>
    <cellStyle name="40% - Accent2 7 4 2" xfId="0"/>
    <cellStyle name="40% - Accent2 7 4 2 2" xfId="0"/>
    <cellStyle name="40% - Accent2 7 4 2 2 2" xfId="0"/>
    <cellStyle name="40% - Accent2 7 4 2 3" xfId="0"/>
    <cellStyle name="40% - Accent2 7 4 3" xfId="0"/>
    <cellStyle name="40% - Accent2 7 4 3 2" xfId="0"/>
    <cellStyle name="40% - Accent2 7 4 4" xfId="0"/>
    <cellStyle name="40% - Accent2 7 5" xfId="0"/>
    <cellStyle name="40% - Accent2 7 5 2" xfId="0"/>
    <cellStyle name="40% - Accent2 7 5 2 2" xfId="0"/>
    <cellStyle name="40% - Accent2 7 5 2 2 2" xfId="0"/>
    <cellStyle name="40% - Accent2 7 5 2 3" xfId="0"/>
    <cellStyle name="40% - Accent2 7 5 3" xfId="0"/>
    <cellStyle name="40% - Accent2 7 5 3 2" xfId="0"/>
    <cellStyle name="40% - Accent2 7 5 4" xfId="0"/>
    <cellStyle name="40% - Accent2 7 6" xfId="0"/>
    <cellStyle name="40% - Accent2 7 6 2" xfId="0"/>
    <cellStyle name="40% - Accent2 7 6 2 2" xfId="0"/>
    <cellStyle name="40% - Accent2 7 6 3" xfId="0"/>
    <cellStyle name="40% - Accent2 7 7" xfId="0"/>
    <cellStyle name="40% - Accent2 7 7 2" xfId="0"/>
    <cellStyle name="40% - Accent2 7 8" xfId="0"/>
    <cellStyle name="40% - Accent2 7 8 2" xfId="0"/>
    <cellStyle name="40% - Accent2 7 9" xfId="0"/>
    <cellStyle name="40% - Accent2 8" xfId="0"/>
    <cellStyle name="40% - Accent2 8 10" xfId="0"/>
    <cellStyle name="40% - Accent2 8 2" xfId="0"/>
    <cellStyle name="40% - Accent2 8 2 2" xfId="0"/>
    <cellStyle name="40% - Accent2 8 2 2 2" xfId="0"/>
    <cellStyle name="40% - Accent2 8 2 2 2 2" xfId="0"/>
    <cellStyle name="40% - Accent2 8 2 2 3" xfId="0"/>
    <cellStyle name="40% - Accent2 8 2 3" xfId="0"/>
    <cellStyle name="40% - Accent2 8 2 3 2" xfId="0"/>
    <cellStyle name="40% - Accent2 8 2 4" xfId="0"/>
    <cellStyle name="40% - Accent2 8 3" xfId="0"/>
    <cellStyle name="40% - Accent2 8 3 2" xfId="0"/>
    <cellStyle name="40% - Accent2 8 3 2 2" xfId="0"/>
    <cellStyle name="40% - Accent2 8 3 2 2 2" xfId="0"/>
    <cellStyle name="40% - Accent2 8 3 2 3" xfId="0"/>
    <cellStyle name="40% - Accent2 8 3 3" xfId="0"/>
    <cellStyle name="40% - Accent2 8 3 3 2" xfId="0"/>
    <cellStyle name="40% - Accent2 8 3 4" xfId="0"/>
    <cellStyle name="40% - Accent2 8 4" xfId="0"/>
    <cellStyle name="40% - Accent2 8 4 2" xfId="0"/>
    <cellStyle name="40% - Accent2 8 4 2 2" xfId="0"/>
    <cellStyle name="40% - Accent2 8 4 2 2 2" xfId="0"/>
    <cellStyle name="40% - Accent2 8 4 2 3" xfId="0"/>
    <cellStyle name="40% - Accent2 8 4 3" xfId="0"/>
    <cellStyle name="40% - Accent2 8 4 3 2" xfId="0"/>
    <cellStyle name="40% - Accent2 8 4 4" xfId="0"/>
    <cellStyle name="40% - Accent2 8 5" xfId="0"/>
    <cellStyle name="40% - Accent2 8 5 2" xfId="0"/>
    <cellStyle name="40% - Accent2 8 5 2 2" xfId="0"/>
    <cellStyle name="40% - Accent2 8 5 2 2 2" xfId="0"/>
    <cellStyle name="40% - Accent2 8 5 2 3" xfId="0"/>
    <cellStyle name="40% - Accent2 8 5 3" xfId="0"/>
    <cellStyle name="40% - Accent2 8 5 3 2" xfId="0"/>
    <cellStyle name="40% - Accent2 8 5 4" xfId="0"/>
    <cellStyle name="40% - Accent2 8 6" xfId="0"/>
    <cellStyle name="40% - Accent2 8 6 2" xfId="0"/>
    <cellStyle name="40% - Accent2 8 6 2 2" xfId="0"/>
    <cellStyle name="40% - Accent2 8 6 3" xfId="0"/>
    <cellStyle name="40% - Accent2 8 7" xfId="0"/>
    <cellStyle name="40% - Accent2 8 7 2" xfId="0"/>
    <cellStyle name="40% - Accent2 8 8" xfId="0"/>
    <cellStyle name="40% - Accent2 8 9" xfId="0"/>
    <cellStyle name="40% - Accent2 9" xfId="0"/>
    <cellStyle name="40% - Accent2 9 10" xfId="0"/>
    <cellStyle name="40% - Accent2 9 2" xfId="0"/>
    <cellStyle name="40% - Accent2 9 2 2" xfId="0"/>
    <cellStyle name="40% - Accent2 9 2 2 2" xfId="0"/>
    <cellStyle name="40% - Accent2 9 2 2 2 2" xfId="0"/>
    <cellStyle name="40% - Accent2 9 2 2 3" xfId="0"/>
    <cellStyle name="40% - Accent2 9 2 3" xfId="0"/>
    <cellStyle name="40% - Accent2 9 2 3 2" xfId="0"/>
    <cellStyle name="40% - Accent2 9 2 4" xfId="0"/>
    <cellStyle name="40% - Accent2 9 3" xfId="0"/>
    <cellStyle name="40% - Accent2 9 3 2" xfId="0"/>
    <cellStyle name="40% - Accent2 9 3 2 2" xfId="0"/>
    <cellStyle name="40% - Accent2 9 3 2 2 2" xfId="0"/>
    <cellStyle name="40% - Accent2 9 3 2 3" xfId="0"/>
    <cellStyle name="40% - Accent2 9 3 3" xfId="0"/>
    <cellStyle name="40% - Accent2 9 3 3 2" xfId="0"/>
    <cellStyle name="40% - Accent2 9 3 4" xfId="0"/>
    <cellStyle name="40% - Accent2 9 4" xfId="0"/>
    <cellStyle name="40% - Accent2 9 4 2" xfId="0"/>
    <cellStyle name="40% - Accent2 9 4 2 2" xfId="0"/>
    <cellStyle name="40% - Accent2 9 4 2 2 2" xfId="0"/>
    <cellStyle name="40% - Accent2 9 4 2 3" xfId="0"/>
    <cellStyle name="40% - Accent2 9 4 3" xfId="0"/>
    <cellStyle name="40% - Accent2 9 4 3 2" xfId="0"/>
    <cellStyle name="40% - Accent2 9 4 4" xfId="0"/>
    <cellStyle name="40% - Accent2 9 5" xfId="0"/>
    <cellStyle name="40% - Accent2 9 5 2" xfId="0"/>
    <cellStyle name="40% - Accent2 9 5 2 2" xfId="0"/>
    <cellStyle name="40% - Accent2 9 5 2 2 2" xfId="0"/>
    <cellStyle name="40% - Accent2 9 5 2 3" xfId="0"/>
    <cellStyle name="40% - Accent2 9 5 3" xfId="0"/>
    <cellStyle name="40% - Accent2 9 5 3 2" xfId="0"/>
    <cellStyle name="40% - Accent2 9 5 4" xfId="0"/>
    <cellStyle name="40% - Accent2 9 6" xfId="0"/>
    <cellStyle name="40% - Accent2 9 6 2" xfId="0"/>
    <cellStyle name="40% - Accent2 9 6 2 2" xfId="0"/>
    <cellStyle name="40% - Accent2 9 6 3" xfId="0"/>
    <cellStyle name="40% - Accent2 9 7" xfId="0"/>
    <cellStyle name="40% - Accent2 9 7 2" xfId="0"/>
    <cellStyle name="40% - Accent2 9 8" xfId="0"/>
    <cellStyle name="40% - Accent2 9 8 2" xfId="0"/>
    <cellStyle name="40% - Accent2 9 9" xfId="0"/>
    <cellStyle name="40% - Accent3 10" xfId="0"/>
    <cellStyle name="40% - Accent3 10 2" xfId="0"/>
    <cellStyle name="40% - Accent3 10 3" xfId="0"/>
    <cellStyle name="40% - Accent3 10 3 2" xfId="0"/>
    <cellStyle name="40% - Accent3 10 3 2 2" xfId="0"/>
    <cellStyle name="40% - Accent3 10 3 2 2 2" xfId="0"/>
    <cellStyle name="40% - Accent3 10 3 2 3" xfId="0"/>
    <cellStyle name="40% - Accent3 10 3 3" xfId="0"/>
    <cellStyle name="40% - Accent3 10 3 3 2" xfId="0"/>
    <cellStyle name="40% - Accent3 10 3 4" xfId="0"/>
    <cellStyle name="40% - Accent3 10 3 5" xfId="0"/>
    <cellStyle name="40% - Accent3 10 4" xfId="0"/>
    <cellStyle name="40% - Accent3 10 4 2" xfId="0"/>
    <cellStyle name="40% - Accent3 10 4 2 2" xfId="0"/>
    <cellStyle name="40% - Accent3 10 4 3" xfId="0"/>
    <cellStyle name="40% - Accent3 10 5" xfId="0"/>
    <cellStyle name="40% - Accent3 10 5 2" xfId="0"/>
    <cellStyle name="40% - Accent3 10 6" xfId="0"/>
    <cellStyle name="40% - Accent3 10 6 2" xfId="0"/>
    <cellStyle name="40% - Accent3 10 7" xfId="0"/>
    <cellStyle name="40% - Accent3 11" xfId="0"/>
    <cellStyle name="40% - Accent3 11 10" xfId="0"/>
    <cellStyle name="40% - Accent3 11 10 2" xfId="0"/>
    <cellStyle name="40% - Accent3 11 10 2 2" xfId="0"/>
    <cellStyle name="40% - Accent3 11 10 2 2 2" xfId="0"/>
    <cellStyle name="40% - Accent3 11 10 2 3" xfId="0"/>
    <cellStyle name="40% - Accent3 11 10 3" xfId="0"/>
    <cellStyle name="40% - Accent3 11 10 3 2" xfId="0"/>
    <cellStyle name="40% - Accent3 11 10 4" xfId="0"/>
    <cellStyle name="40% - Accent3 11 11" xfId="0"/>
    <cellStyle name="40% - Accent3 11 11 2" xfId="0"/>
    <cellStyle name="40% - Accent3 11 11 2 2" xfId="0"/>
    <cellStyle name="40% - Accent3 11 11 2 2 2" xfId="0"/>
    <cellStyle name="40% - Accent3 11 11 2 3" xfId="0"/>
    <cellStyle name="40% - Accent3 11 11 3" xfId="0"/>
    <cellStyle name="40% - Accent3 11 11 3 2" xfId="0"/>
    <cellStyle name="40% - Accent3 11 11 4" xfId="0"/>
    <cellStyle name="40% - Accent3 11 12" xfId="0"/>
    <cellStyle name="40% - Accent3 11 12 2" xfId="0"/>
    <cellStyle name="40% - Accent3 11 12 2 2" xfId="0"/>
    <cellStyle name="40% - Accent3 11 12 2 2 2" xfId="0"/>
    <cellStyle name="40% - Accent3 11 12 2 3" xfId="0"/>
    <cellStyle name="40% - Accent3 11 12 3" xfId="0"/>
    <cellStyle name="40% - Accent3 11 12 3 2" xfId="0"/>
    <cellStyle name="40% - Accent3 11 12 4" xfId="0"/>
    <cellStyle name="40% - Accent3 11 13" xfId="0"/>
    <cellStyle name="40% - Accent3 11 13 2" xfId="0"/>
    <cellStyle name="40% - Accent3 11 13 2 2" xfId="0"/>
    <cellStyle name="40% - Accent3 11 13 2 2 2" xfId="0"/>
    <cellStyle name="40% - Accent3 11 13 2 3" xfId="0"/>
    <cellStyle name="40% - Accent3 11 13 3" xfId="0"/>
    <cellStyle name="40% - Accent3 11 13 3 2" xfId="0"/>
    <cellStyle name="40% - Accent3 11 13 4" xfId="0"/>
    <cellStyle name="40% - Accent3 11 14" xfId="0"/>
    <cellStyle name="40% - Accent3 11 14 2" xfId="0"/>
    <cellStyle name="40% - Accent3 11 14 2 2" xfId="0"/>
    <cellStyle name="40% - Accent3 11 14 3" xfId="0"/>
    <cellStyle name="40% - Accent3 11 15" xfId="0"/>
    <cellStyle name="40% - Accent3 11 15 2" xfId="0"/>
    <cellStyle name="40% - Accent3 11 16" xfId="0"/>
    <cellStyle name="40% - Accent3 11 16 2" xfId="0"/>
    <cellStyle name="40% - Accent3 11 17" xfId="0"/>
    <cellStyle name="40% - Accent3 11 18" xfId="0"/>
    <cellStyle name="40% - Accent3 11 2" xfId="0"/>
    <cellStyle name="40% - Accent3 11 2 2" xfId="0"/>
    <cellStyle name="40% - Accent3 11 2 2 2" xfId="0"/>
    <cellStyle name="40% - Accent3 11 2 2 2 2" xfId="0"/>
    <cellStyle name="40% - Accent3 11 2 2 2 2 2" xfId="0"/>
    <cellStyle name="40% - Accent3 11 2 2 2 3" xfId="0"/>
    <cellStyle name="40% - Accent3 11 2 2 3" xfId="0"/>
    <cellStyle name="40% - Accent3 11 2 2 3 2" xfId="0"/>
    <cellStyle name="40% - Accent3 11 2 2 4" xfId="0"/>
    <cellStyle name="40% - Accent3 11 2 3" xfId="0"/>
    <cellStyle name="40% - Accent3 11 2 3 2" xfId="0"/>
    <cellStyle name="40% - Accent3 11 2 3 2 2" xfId="0"/>
    <cellStyle name="40% - Accent3 11 2 3 2 2 2" xfId="0"/>
    <cellStyle name="40% - Accent3 11 2 3 2 3" xfId="0"/>
    <cellStyle name="40% - Accent3 11 2 3 3" xfId="0"/>
    <cellStyle name="40% - Accent3 11 2 3 3 2" xfId="0"/>
    <cellStyle name="40% - Accent3 11 2 3 4" xfId="0"/>
    <cellStyle name="40% - Accent3 11 2 4" xfId="0"/>
    <cellStyle name="40% - Accent3 11 2 4 2" xfId="0"/>
    <cellStyle name="40% - Accent3 11 2 4 2 2" xfId="0"/>
    <cellStyle name="40% - Accent3 11 2 4 2 2 2" xfId="0"/>
    <cellStyle name="40% - Accent3 11 2 4 2 3" xfId="0"/>
    <cellStyle name="40% - Accent3 11 2 4 3" xfId="0"/>
    <cellStyle name="40% - Accent3 11 2 4 3 2" xfId="0"/>
    <cellStyle name="40% - Accent3 11 2 4 4" xfId="0"/>
    <cellStyle name="40% - Accent3 11 2 5" xfId="0"/>
    <cellStyle name="40% - Accent3 11 2 5 2" xfId="0"/>
    <cellStyle name="40% - Accent3 11 2 5 2 2" xfId="0"/>
    <cellStyle name="40% - Accent3 11 2 5 2 2 2" xfId="0"/>
    <cellStyle name="40% - Accent3 11 2 5 2 3" xfId="0"/>
    <cellStyle name="40% - Accent3 11 2 5 3" xfId="0"/>
    <cellStyle name="40% - Accent3 11 2 5 3 2" xfId="0"/>
    <cellStyle name="40% - Accent3 11 2 5 4" xfId="0"/>
    <cellStyle name="40% - Accent3 11 2 6" xfId="0"/>
    <cellStyle name="40% - Accent3 11 2 6 2" xfId="0"/>
    <cellStyle name="40% - Accent3 11 2 6 2 2" xfId="0"/>
    <cellStyle name="40% - Accent3 11 2 6 3" xfId="0"/>
    <cellStyle name="40% - Accent3 11 2 7" xfId="0"/>
    <cellStyle name="40% - Accent3 11 2 7 2" xfId="0"/>
    <cellStyle name="40% - Accent3 11 2 8" xfId="0"/>
    <cellStyle name="40% - Accent3 11 2 9" xfId="0"/>
    <cellStyle name="40% - Accent3 11 3" xfId="0"/>
    <cellStyle name="40% - Accent3 11 3 10" xfId="0"/>
    <cellStyle name="40% - Accent3 11 3 11" xfId="0"/>
    <cellStyle name="40% - Accent3 11 3 2" xfId="0"/>
    <cellStyle name="40% - Accent3 11 3 2 2" xfId="0"/>
    <cellStyle name="40% - Accent3 11 3 2 2 2" xfId="0"/>
    <cellStyle name="40% - Accent3 11 3 2 2 2 2" xfId="0"/>
    <cellStyle name="40% - Accent3 11 3 2 2 2 2 2" xfId="0"/>
    <cellStyle name="40% - Accent3 11 3 2 2 2 3" xfId="0"/>
    <cellStyle name="40% - Accent3 11 3 2 2 3" xfId="0"/>
    <cellStyle name="40% - Accent3 11 3 2 2 3 2" xfId="0"/>
    <cellStyle name="40% - Accent3 11 3 2 2 4" xfId="0"/>
    <cellStyle name="40% - Accent3 11 3 2 3" xfId="0"/>
    <cellStyle name="40% - Accent3 11 3 2 3 2" xfId="0"/>
    <cellStyle name="40% - Accent3 11 3 2 3 2 2" xfId="0"/>
    <cellStyle name="40% - Accent3 11 3 2 3 2 2 2" xfId="0"/>
    <cellStyle name="40% - Accent3 11 3 2 3 2 3" xfId="0"/>
    <cellStyle name="40% - Accent3 11 3 2 3 3" xfId="0"/>
    <cellStyle name="40% - Accent3 11 3 2 3 3 2" xfId="0"/>
    <cellStyle name="40% - Accent3 11 3 2 3 4" xfId="0"/>
    <cellStyle name="40% - Accent3 11 3 2 4" xfId="0"/>
    <cellStyle name="40% - Accent3 11 3 2 4 2" xfId="0"/>
    <cellStyle name="40% - Accent3 11 3 2 4 2 2" xfId="0"/>
    <cellStyle name="40% - Accent3 11 3 2 4 2 2 2" xfId="0"/>
    <cellStyle name="40% - Accent3 11 3 2 4 2 3" xfId="0"/>
    <cellStyle name="40% - Accent3 11 3 2 4 3" xfId="0"/>
    <cellStyle name="40% - Accent3 11 3 2 4 3 2" xfId="0"/>
    <cellStyle name="40% - Accent3 11 3 2 4 4" xfId="0"/>
    <cellStyle name="40% - Accent3 11 3 2 5" xfId="0"/>
    <cellStyle name="40% - Accent3 11 3 2 5 2" xfId="0"/>
    <cellStyle name="40% - Accent3 11 3 2 5 2 2" xfId="0"/>
    <cellStyle name="40% - Accent3 11 3 2 5 2 2 2" xfId="0"/>
    <cellStyle name="40% - Accent3 11 3 2 5 2 3" xfId="0"/>
    <cellStyle name="40% - Accent3 11 3 2 5 3" xfId="0"/>
    <cellStyle name="40% - Accent3 11 3 2 5 3 2" xfId="0"/>
    <cellStyle name="40% - Accent3 11 3 2 5 4" xfId="0"/>
    <cellStyle name="40% - Accent3 11 3 2 6" xfId="0"/>
    <cellStyle name="40% - Accent3 11 3 2 6 2" xfId="0"/>
    <cellStyle name="40% - Accent3 11 3 2 6 2 2" xfId="0"/>
    <cellStyle name="40% - Accent3 11 3 2 6 3" xfId="0"/>
    <cellStyle name="40% - Accent3 11 3 2 7" xfId="0"/>
    <cellStyle name="40% - Accent3 11 3 2 7 2" xfId="0"/>
    <cellStyle name="40% - Accent3 11 3 2 8" xfId="0"/>
    <cellStyle name="40% - Accent3 11 3 2 9" xfId="0"/>
    <cellStyle name="40% - Accent3 11 3 3" xfId="0"/>
    <cellStyle name="40% - Accent3 11 3 3 2" xfId="0"/>
    <cellStyle name="40% - Accent3 11 3 3 2 2" xfId="0"/>
    <cellStyle name="40% - Accent3 11 3 3 2 2 2" xfId="0"/>
    <cellStyle name="40% - Accent3 11 3 3 2 2 2 2" xfId="0"/>
    <cellStyle name="40% - Accent3 11 3 3 2 2 3" xfId="0"/>
    <cellStyle name="40% - Accent3 11 3 3 2 3" xfId="0"/>
    <cellStyle name="40% - Accent3 11 3 3 2 3 2" xfId="0"/>
    <cellStyle name="40% - Accent3 11 3 3 2 4" xfId="0"/>
    <cellStyle name="40% - Accent3 11 3 3 3" xfId="0"/>
    <cellStyle name="40% - Accent3 11 3 3 3 2" xfId="0"/>
    <cellStyle name="40% - Accent3 11 3 3 3 2 2" xfId="0"/>
    <cellStyle name="40% - Accent3 11 3 3 3 2 2 2" xfId="0"/>
    <cellStyle name="40% - Accent3 11 3 3 3 2 3" xfId="0"/>
    <cellStyle name="40% - Accent3 11 3 3 3 3" xfId="0"/>
    <cellStyle name="40% - Accent3 11 3 3 3 3 2" xfId="0"/>
    <cellStyle name="40% - Accent3 11 3 3 3 4" xfId="0"/>
    <cellStyle name="40% - Accent3 11 3 3 4" xfId="0"/>
    <cellStyle name="40% - Accent3 11 3 3 4 2" xfId="0"/>
    <cellStyle name="40% - Accent3 11 3 3 4 2 2" xfId="0"/>
    <cellStyle name="40% - Accent3 11 3 3 4 2 2 2" xfId="0"/>
    <cellStyle name="40% - Accent3 11 3 3 4 2 3" xfId="0"/>
    <cellStyle name="40% - Accent3 11 3 3 4 3" xfId="0"/>
    <cellStyle name="40% - Accent3 11 3 3 4 3 2" xfId="0"/>
    <cellStyle name="40% - Accent3 11 3 3 4 4" xfId="0"/>
    <cellStyle name="40% - Accent3 11 3 3 5" xfId="0"/>
    <cellStyle name="40% - Accent3 11 3 3 5 2" xfId="0"/>
    <cellStyle name="40% - Accent3 11 3 3 5 2 2" xfId="0"/>
    <cellStyle name="40% - Accent3 11 3 3 5 3" xfId="0"/>
    <cellStyle name="40% - Accent3 11 3 3 6" xfId="0"/>
    <cellStyle name="40% - Accent3 11 3 3 6 2" xfId="0"/>
    <cellStyle name="40% - Accent3 11 3 3 7" xfId="0"/>
    <cellStyle name="40% - Accent3 11 3 4" xfId="0"/>
    <cellStyle name="40% - Accent3 11 3 4 2" xfId="0"/>
    <cellStyle name="40% - Accent3 11 3 4 2 2" xfId="0"/>
    <cellStyle name="40% - Accent3 11 3 4 2 2 2" xfId="0"/>
    <cellStyle name="40% - Accent3 11 3 4 2 3" xfId="0"/>
    <cellStyle name="40% - Accent3 11 3 4 3" xfId="0"/>
    <cellStyle name="40% - Accent3 11 3 4 3 2" xfId="0"/>
    <cellStyle name="40% - Accent3 11 3 4 4" xfId="0"/>
    <cellStyle name="40% - Accent3 11 3 5" xfId="0"/>
    <cellStyle name="40% - Accent3 11 3 5 2" xfId="0"/>
    <cellStyle name="40% - Accent3 11 3 5 2 2" xfId="0"/>
    <cellStyle name="40% - Accent3 11 3 5 2 2 2" xfId="0"/>
    <cellStyle name="40% - Accent3 11 3 5 2 3" xfId="0"/>
    <cellStyle name="40% - Accent3 11 3 5 3" xfId="0"/>
    <cellStyle name="40% - Accent3 11 3 5 3 2" xfId="0"/>
    <cellStyle name="40% - Accent3 11 3 5 4" xfId="0"/>
    <cellStyle name="40% - Accent3 11 3 6" xfId="0"/>
    <cellStyle name="40% - Accent3 11 3 6 2" xfId="0"/>
    <cellStyle name="40% - Accent3 11 3 6 2 2" xfId="0"/>
    <cellStyle name="40% - Accent3 11 3 6 2 2 2" xfId="0"/>
    <cellStyle name="40% - Accent3 11 3 6 2 3" xfId="0"/>
    <cellStyle name="40% - Accent3 11 3 6 3" xfId="0"/>
    <cellStyle name="40% - Accent3 11 3 6 3 2" xfId="0"/>
    <cellStyle name="40% - Accent3 11 3 6 4" xfId="0"/>
    <cellStyle name="40% - Accent3 11 3 7" xfId="0"/>
    <cellStyle name="40% - Accent3 11 3 7 2" xfId="0"/>
    <cellStyle name="40% - Accent3 11 3 7 2 2" xfId="0"/>
    <cellStyle name="40% - Accent3 11 3 7 2 2 2" xfId="0"/>
    <cellStyle name="40% - Accent3 11 3 7 2 3" xfId="0"/>
    <cellStyle name="40% - Accent3 11 3 7 3" xfId="0"/>
    <cellStyle name="40% - Accent3 11 3 7 3 2" xfId="0"/>
    <cellStyle name="40% - Accent3 11 3 7 4" xfId="0"/>
    <cellStyle name="40% - Accent3 11 3 8" xfId="0"/>
    <cellStyle name="40% - Accent3 11 3 8 2" xfId="0"/>
    <cellStyle name="40% - Accent3 11 3 8 2 2" xfId="0"/>
    <cellStyle name="40% - Accent3 11 3 8 3" xfId="0"/>
    <cellStyle name="40% - Accent3 11 3 9" xfId="0"/>
    <cellStyle name="40% - Accent3 11 3 9 2" xfId="0"/>
    <cellStyle name="40% - Accent3 11 4" xfId="0"/>
    <cellStyle name="40% - Accent3 11 4 2" xfId="0"/>
    <cellStyle name="40% - Accent3 11 4 2 2" xfId="0"/>
    <cellStyle name="40% - Accent3 11 4 2 2 2" xfId="0"/>
    <cellStyle name="40% - Accent3 11 4 2 2 2 2" xfId="0"/>
    <cellStyle name="40% - Accent3 11 4 2 2 3" xfId="0"/>
    <cellStyle name="40% - Accent3 11 4 2 3" xfId="0"/>
    <cellStyle name="40% - Accent3 11 4 2 3 2" xfId="0"/>
    <cellStyle name="40% - Accent3 11 4 2 4" xfId="0"/>
    <cellStyle name="40% - Accent3 11 4 3" xfId="0"/>
    <cellStyle name="40% - Accent3 11 4 3 2" xfId="0"/>
    <cellStyle name="40% - Accent3 11 4 3 2 2" xfId="0"/>
    <cellStyle name="40% - Accent3 11 4 3 2 2 2" xfId="0"/>
    <cellStyle name="40% - Accent3 11 4 3 2 3" xfId="0"/>
    <cellStyle name="40% - Accent3 11 4 3 3" xfId="0"/>
    <cellStyle name="40% - Accent3 11 4 3 3 2" xfId="0"/>
    <cellStyle name="40% - Accent3 11 4 3 4" xfId="0"/>
    <cellStyle name="40% - Accent3 11 4 4" xfId="0"/>
    <cellStyle name="40% - Accent3 11 4 4 2" xfId="0"/>
    <cellStyle name="40% - Accent3 11 4 4 2 2" xfId="0"/>
    <cellStyle name="40% - Accent3 11 4 4 2 2 2" xfId="0"/>
    <cellStyle name="40% - Accent3 11 4 4 2 3" xfId="0"/>
    <cellStyle name="40% - Accent3 11 4 4 3" xfId="0"/>
    <cellStyle name="40% - Accent3 11 4 4 3 2" xfId="0"/>
    <cellStyle name="40% - Accent3 11 4 4 4" xfId="0"/>
    <cellStyle name="40% - Accent3 11 4 5" xfId="0"/>
    <cellStyle name="40% - Accent3 11 4 5 2" xfId="0"/>
    <cellStyle name="40% - Accent3 11 4 5 2 2" xfId="0"/>
    <cellStyle name="40% - Accent3 11 4 5 2 2 2" xfId="0"/>
    <cellStyle name="40% - Accent3 11 4 5 2 3" xfId="0"/>
    <cellStyle name="40% - Accent3 11 4 5 3" xfId="0"/>
    <cellStyle name="40% - Accent3 11 4 5 3 2" xfId="0"/>
    <cellStyle name="40% - Accent3 11 4 5 4" xfId="0"/>
    <cellStyle name="40% - Accent3 11 4 6" xfId="0"/>
    <cellStyle name="40% - Accent3 11 4 6 2" xfId="0"/>
    <cellStyle name="40% - Accent3 11 4 6 2 2" xfId="0"/>
    <cellStyle name="40% - Accent3 11 4 6 3" xfId="0"/>
    <cellStyle name="40% - Accent3 11 4 7" xfId="0"/>
    <cellStyle name="40% - Accent3 11 4 7 2" xfId="0"/>
    <cellStyle name="40% - Accent3 11 4 8" xfId="0"/>
    <cellStyle name="40% - Accent3 11 4 9" xfId="0"/>
    <cellStyle name="40% - Accent3 11 5" xfId="0"/>
    <cellStyle name="40% - Accent3 11 5 2" xfId="0"/>
    <cellStyle name="40% - Accent3 11 5 2 2" xfId="0"/>
    <cellStyle name="40% - Accent3 11 5 2 2 2" xfId="0"/>
    <cellStyle name="40% - Accent3 11 5 2 2 2 2" xfId="0"/>
    <cellStyle name="40% - Accent3 11 5 2 2 3" xfId="0"/>
    <cellStyle name="40% - Accent3 11 5 2 3" xfId="0"/>
    <cellStyle name="40% - Accent3 11 5 2 3 2" xfId="0"/>
    <cellStyle name="40% - Accent3 11 5 2 4" xfId="0"/>
    <cellStyle name="40% - Accent3 11 5 3" xfId="0"/>
    <cellStyle name="40% - Accent3 11 5 3 2" xfId="0"/>
    <cellStyle name="40% - Accent3 11 5 3 2 2" xfId="0"/>
    <cellStyle name="40% - Accent3 11 5 3 2 2 2" xfId="0"/>
    <cellStyle name="40% - Accent3 11 5 3 2 3" xfId="0"/>
    <cellStyle name="40% - Accent3 11 5 3 3" xfId="0"/>
    <cellStyle name="40% - Accent3 11 5 3 3 2" xfId="0"/>
    <cellStyle name="40% - Accent3 11 5 3 4" xfId="0"/>
    <cellStyle name="40% - Accent3 11 5 4" xfId="0"/>
    <cellStyle name="40% - Accent3 11 5 4 2" xfId="0"/>
    <cellStyle name="40% - Accent3 11 5 4 2 2" xfId="0"/>
    <cellStyle name="40% - Accent3 11 5 4 2 2 2" xfId="0"/>
    <cellStyle name="40% - Accent3 11 5 4 2 3" xfId="0"/>
    <cellStyle name="40% - Accent3 11 5 4 3" xfId="0"/>
    <cellStyle name="40% - Accent3 11 5 4 3 2" xfId="0"/>
    <cellStyle name="40% - Accent3 11 5 4 4" xfId="0"/>
    <cellStyle name="40% - Accent3 11 5 5" xfId="0"/>
    <cellStyle name="40% - Accent3 11 5 5 2" xfId="0"/>
    <cellStyle name="40% - Accent3 11 5 5 2 2" xfId="0"/>
    <cellStyle name="40% - Accent3 11 5 5 2 2 2" xfId="0"/>
    <cellStyle name="40% - Accent3 11 5 5 2 3" xfId="0"/>
    <cellStyle name="40% - Accent3 11 5 5 3" xfId="0"/>
    <cellStyle name="40% - Accent3 11 5 5 3 2" xfId="0"/>
    <cellStyle name="40% - Accent3 11 5 5 4" xfId="0"/>
    <cellStyle name="40% - Accent3 11 5 6" xfId="0"/>
    <cellStyle name="40% - Accent3 11 5 6 2" xfId="0"/>
    <cellStyle name="40% - Accent3 11 5 6 2 2" xfId="0"/>
    <cellStyle name="40% - Accent3 11 5 6 3" xfId="0"/>
    <cellStyle name="40% - Accent3 11 5 7" xfId="0"/>
    <cellStyle name="40% - Accent3 11 5 7 2" xfId="0"/>
    <cellStyle name="40% - Accent3 11 5 8" xfId="0"/>
    <cellStyle name="40% - Accent3 11 5 9" xfId="0"/>
    <cellStyle name="40% - Accent3 11 6" xfId="0"/>
    <cellStyle name="40% - Accent3 11 6 2" xfId="0"/>
    <cellStyle name="40% - Accent3 11 6 2 2" xfId="0"/>
    <cellStyle name="40% - Accent3 11 6 2 2 2" xfId="0"/>
    <cellStyle name="40% - Accent3 11 6 2 2 2 2" xfId="0"/>
    <cellStyle name="40% - Accent3 11 6 2 2 3" xfId="0"/>
    <cellStyle name="40% - Accent3 11 6 2 3" xfId="0"/>
    <cellStyle name="40% - Accent3 11 6 2 3 2" xfId="0"/>
    <cellStyle name="40% - Accent3 11 6 2 4" xfId="0"/>
    <cellStyle name="40% - Accent3 11 6 3" xfId="0"/>
    <cellStyle name="40% - Accent3 11 6 3 2" xfId="0"/>
    <cellStyle name="40% - Accent3 11 6 3 2 2" xfId="0"/>
    <cellStyle name="40% - Accent3 11 6 3 2 2 2" xfId="0"/>
    <cellStyle name="40% - Accent3 11 6 3 2 3" xfId="0"/>
    <cellStyle name="40% - Accent3 11 6 3 3" xfId="0"/>
    <cellStyle name="40% - Accent3 11 6 3 3 2" xfId="0"/>
    <cellStyle name="40% - Accent3 11 6 3 4" xfId="0"/>
    <cellStyle name="40% - Accent3 11 6 4" xfId="0"/>
    <cellStyle name="40% - Accent3 11 6 4 2" xfId="0"/>
    <cellStyle name="40% - Accent3 11 6 4 2 2" xfId="0"/>
    <cellStyle name="40% - Accent3 11 6 4 2 2 2" xfId="0"/>
    <cellStyle name="40% - Accent3 11 6 4 2 3" xfId="0"/>
    <cellStyle name="40% - Accent3 11 6 4 3" xfId="0"/>
    <cellStyle name="40% - Accent3 11 6 4 3 2" xfId="0"/>
    <cellStyle name="40% - Accent3 11 6 4 4" xfId="0"/>
    <cellStyle name="40% - Accent3 11 6 5" xfId="0"/>
    <cellStyle name="40% - Accent3 11 6 5 2" xfId="0"/>
    <cellStyle name="40% - Accent3 11 6 5 2 2" xfId="0"/>
    <cellStyle name="40% - Accent3 11 6 5 2 2 2" xfId="0"/>
    <cellStyle name="40% - Accent3 11 6 5 2 3" xfId="0"/>
    <cellStyle name="40% - Accent3 11 6 5 3" xfId="0"/>
    <cellStyle name="40% - Accent3 11 6 5 3 2" xfId="0"/>
    <cellStyle name="40% - Accent3 11 6 5 4" xfId="0"/>
    <cellStyle name="40% - Accent3 11 6 6" xfId="0"/>
    <cellStyle name="40% - Accent3 11 6 6 2" xfId="0"/>
    <cellStyle name="40% - Accent3 11 6 6 2 2" xfId="0"/>
    <cellStyle name="40% - Accent3 11 6 6 3" xfId="0"/>
    <cellStyle name="40% - Accent3 11 6 7" xfId="0"/>
    <cellStyle name="40% - Accent3 11 6 7 2" xfId="0"/>
    <cellStyle name="40% - Accent3 11 6 8" xfId="0"/>
    <cellStyle name="40% - Accent3 11 6 9" xfId="0"/>
    <cellStyle name="40% - Accent3 11 7" xfId="0"/>
    <cellStyle name="40% - Accent3 11 7 10" xfId="0"/>
    <cellStyle name="40% - Accent3 11 7 2" xfId="0"/>
    <cellStyle name="40% - Accent3 11 7 2 2" xfId="0"/>
    <cellStyle name="40% - Accent3 11 7 2 2 2" xfId="0"/>
    <cellStyle name="40% - Accent3 11 7 2 2 2 2" xfId="0"/>
    <cellStyle name="40% - Accent3 11 7 2 2 3" xfId="0"/>
    <cellStyle name="40% - Accent3 11 7 2 3" xfId="0"/>
    <cellStyle name="40% - Accent3 11 7 2 3 2" xfId="0"/>
    <cellStyle name="40% - Accent3 11 7 2 4" xfId="0"/>
    <cellStyle name="40% - Accent3 11 7 3" xfId="0"/>
    <cellStyle name="40% - Accent3 11 7 3 2" xfId="0"/>
    <cellStyle name="40% - Accent3 11 7 3 2 2" xfId="0"/>
    <cellStyle name="40% - Accent3 11 7 3 2 2 2" xfId="0"/>
    <cellStyle name="40% - Accent3 11 7 3 2 3" xfId="0"/>
    <cellStyle name="40% - Accent3 11 7 3 3" xfId="0"/>
    <cellStyle name="40% - Accent3 11 7 3 3 2" xfId="0"/>
    <cellStyle name="40% - Accent3 11 7 3 4" xfId="0"/>
    <cellStyle name="40% - Accent3 11 7 4" xfId="0"/>
    <cellStyle name="40% - Accent3 11 7 4 2" xfId="0"/>
    <cellStyle name="40% - Accent3 11 7 4 2 2" xfId="0"/>
    <cellStyle name="40% - Accent3 11 7 4 2 2 2" xfId="0"/>
    <cellStyle name="40% - Accent3 11 7 4 2 3" xfId="0"/>
    <cellStyle name="40% - Accent3 11 7 4 3" xfId="0"/>
    <cellStyle name="40% - Accent3 11 7 4 3 2" xfId="0"/>
    <cellStyle name="40% - Accent3 11 7 4 4" xfId="0"/>
    <cellStyle name="40% - Accent3 11 7 5" xfId="0"/>
    <cellStyle name="40% - Accent3 11 7 5 2" xfId="0"/>
    <cellStyle name="40% - Accent3 11 7 5 2 2" xfId="0"/>
    <cellStyle name="40% - Accent3 11 7 5 2 2 2" xfId="0"/>
    <cellStyle name="40% - Accent3 11 7 5 2 3" xfId="0"/>
    <cellStyle name="40% - Accent3 11 7 5 3" xfId="0"/>
    <cellStyle name="40% - Accent3 11 7 5 3 2" xfId="0"/>
    <cellStyle name="40% - Accent3 11 7 5 4" xfId="0"/>
    <cellStyle name="40% - Accent3 11 7 6" xfId="0"/>
    <cellStyle name="40% - Accent3 11 7 6 2" xfId="0"/>
    <cellStyle name="40% - Accent3 11 7 6 2 2" xfId="0"/>
    <cellStyle name="40% - Accent3 11 7 6 2 2 2" xfId="0"/>
    <cellStyle name="40% - Accent3 11 7 6 2 3" xfId="0"/>
    <cellStyle name="40% - Accent3 11 7 6 3" xfId="0"/>
    <cellStyle name="40% - Accent3 11 7 6 3 2" xfId="0"/>
    <cellStyle name="40% - Accent3 11 7 6 4" xfId="0"/>
    <cellStyle name="40% - Accent3 11 7 7" xfId="0"/>
    <cellStyle name="40% - Accent3 11 7 7 2" xfId="0"/>
    <cellStyle name="40% - Accent3 11 7 7 2 2" xfId="0"/>
    <cellStyle name="40% - Accent3 11 7 7 3" xfId="0"/>
    <cellStyle name="40% - Accent3 11 7 8" xfId="0"/>
    <cellStyle name="40% - Accent3 11 7 8 2" xfId="0"/>
    <cellStyle name="40% - Accent3 11 7 9" xfId="0"/>
    <cellStyle name="40% - Accent3 11 8" xfId="0"/>
    <cellStyle name="40% - Accent3 11 8 2" xfId="0"/>
    <cellStyle name="40% - Accent3 11 8 2 2" xfId="0"/>
    <cellStyle name="40% - Accent3 11 8 2 2 2" xfId="0"/>
    <cellStyle name="40% - Accent3 11 8 2 3" xfId="0"/>
    <cellStyle name="40% - Accent3 11 8 3" xfId="0"/>
    <cellStyle name="40% - Accent3 11 8 3 2" xfId="0"/>
    <cellStyle name="40% - Accent3 11 8 4" xfId="0"/>
    <cellStyle name="40% - Accent3 11 9" xfId="0"/>
    <cellStyle name="40% - Accent3 11 9 2" xfId="0"/>
    <cellStyle name="40% - Accent3 11 9 2 2" xfId="0"/>
    <cellStyle name="40% - Accent3 11 9 2 2 2" xfId="0"/>
    <cellStyle name="40% - Accent3 11 9 2 3" xfId="0"/>
    <cellStyle name="40% - Accent3 11 9 3" xfId="0"/>
    <cellStyle name="40% - Accent3 11 9 3 2" xfId="0"/>
    <cellStyle name="40% - Accent3 11 9 4" xfId="0"/>
    <cellStyle name="40% - Accent3 12" xfId="0"/>
    <cellStyle name="40% - Accent3 12 2" xfId="0"/>
    <cellStyle name="40% - Accent3 12 2 2" xfId="0"/>
    <cellStyle name="40% - Accent3 12 2 2 2" xfId="0"/>
    <cellStyle name="40% - Accent3 12 2 2 2 2" xfId="0"/>
    <cellStyle name="40% - Accent3 12 2 2 3" xfId="0"/>
    <cellStyle name="40% - Accent3 12 2 3" xfId="0"/>
    <cellStyle name="40% - Accent3 12 2 3 2" xfId="0"/>
    <cellStyle name="40% - Accent3 12 2 4" xfId="0"/>
    <cellStyle name="40% - Accent3 12 2 4 2" xfId="0"/>
    <cellStyle name="40% - Accent3 12 2 5" xfId="0"/>
    <cellStyle name="40% - Accent3 12 3" xfId="0"/>
    <cellStyle name="40% - Accent3 12 3 2" xfId="0"/>
    <cellStyle name="40% - Accent3 12 3 2 2" xfId="0"/>
    <cellStyle name="40% - Accent3 12 3 3" xfId="0"/>
    <cellStyle name="40% - Accent3 12 4" xfId="0"/>
    <cellStyle name="40% - Accent3 12 4 2" xfId="0"/>
    <cellStyle name="40% - Accent3 12 5" xfId="0"/>
    <cellStyle name="40% - Accent3 12 5 2" xfId="0"/>
    <cellStyle name="40% - Accent3 12 6" xfId="0"/>
    <cellStyle name="40% - Accent3 12 7" xfId="0"/>
    <cellStyle name="40% - Accent3 13" xfId="0"/>
    <cellStyle name="40% - Accent3 13 2" xfId="0"/>
    <cellStyle name="40% - Accent3 13 2 2" xfId="0"/>
    <cellStyle name="40% - Accent3 13 3" xfId="0"/>
    <cellStyle name="40% - Accent3 14" xfId="0"/>
    <cellStyle name="40% - Accent3 14 2" xfId="0"/>
    <cellStyle name="40% - Accent3 14 3" xfId="0"/>
    <cellStyle name="40% - Accent3 15" xfId="0"/>
    <cellStyle name="40% - Accent3 15 2" xfId="0"/>
    <cellStyle name="40% - Accent3 16" xfId="0"/>
    <cellStyle name="40% - Accent3 17" xfId="0"/>
    <cellStyle name="40% - Accent3 18" xfId="0"/>
    <cellStyle name="40% - Accent3 19" xfId="0"/>
    <cellStyle name="40% - Accent3 2" xfId="0"/>
    <cellStyle name="40% - Accent3 2 10" xfId="0"/>
    <cellStyle name="40% - Accent3 2 11" xfId="0"/>
    <cellStyle name="40% - Accent3 2 12" xfId="0"/>
    <cellStyle name="40% - Accent3 2 13" xfId="0"/>
    <cellStyle name="40% - Accent3 2 14" xfId="0"/>
    <cellStyle name="40% - Accent3 2 15" xfId="0"/>
    <cellStyle name="40% - Accent3 2 16" xfId="0"/>
    <cellStyle name="40% - Accent3 2 17" xfId="0"/>
    <cellStyle name="40% - Accent3 2 18" xfId="0"/>
    <cellStyle name="40% - Accent3 2 2" xfId="0"/>
    <cellStyle name="40% - Accent3 2 2 2" xfId="0"/>
    <cellStyle name="40% - Accent3 2 2 3" xfId="0"/>
    <cellStyle name="40% - Accent3 2 2 4" xfId="0"/>
    <cellStyle name="40% - Accent3 2 2 5" xfId="0"/>
    <cellStyle name="40% - Accent3 2 2_Sheet1" xfId="0"/>
    <cellStyle name="40% - Accent3 2 3" xfId="0"/>
    <cellStyle name="40% - Accent3 2 4" xfId="0"/>
    <cellStyle name="40% - Accent3 2 5" xfId="0"/>
    <cellStyle name="40% - Accent3 2 6" xfId="0"/>
    <cellStyle name="40% - Accent3 2 7" xfId="0"/>
    <cellStyle name="40% - Accent3 2 8" xfId="0"/>
    <cellStyle name="40% - Accent3 2 9" xfId="0"/>
    <cellStyle name="40% - Accent3 20" xfId="0"/>
    <cellStyle name="40% - Accent3 2_BallGrid" xfId="0"/>
    <cellStyle name="40% - Accent3 3" xfId="0"/>
    <cellStyle name="40% - Accent3 3 10" xfId="0"/>
    <cellStyle name="40% - Accent3 3 2" xfId="0"/>
    <cellStyle name="40% - Accent3 3 3" xfId="0"/>
    <cellStyle name="40% - Accent3 3 4" xfId="0"/>
    <cellStyle name="40% - Accent3 3 5" xfId="0"/>
    <cellStyle name="40% - Accent3 3 6" xfId="0"/>
    <cellStyle name="40% - Accent3 3 7" xfId="0"/>
    <cellStyle name="40% - Accent3 3 8" xfId="0"/>
    <cellStyle name="40% - Accent3 3 9" xfId="0"/>
    <cellStyle name="40% - Accent3 3_BallGrid" xfId="0"/>
    <cellStyle name="40% - Accent3 4" xfId="0"/>
    <cellStyle name="40% - Accent3 4 2" xfId="0"/>
    <cellStyle name="40% - Accent3 4 2 2" xfId="0"/>
    <cellStyle name="40% - Accent3 4 3" xfId="0"/>
    <cellStyle name="40% - Accent3 4 3 2" xfId="0"/>
    <cellStyle name="40% - Accent3 4 4" xfId="0"/>
    <cellStyle name="40% - Accent3 4 5" xfId="0"/>
    <cellStyle name="40% - Accent3 4 6" xfId="0"/>
    <cellStyle name="40% - Accent3 4 7" xfId="0"/>
    <cellStyle name="40% - Accent3 4 8" xfId="0"/>
    <cellStyle name="40% - Accent3 4 9" xfId="0"/>
    <cellStyle name="40% - Accent3 5" xfId="0"/>
    <cellStyle name="40% - Accent3 5 10" xfId="0"/>
    <cellStyle name="40% - Accent3 5 10 2" xfId="0"/>
    <cellStyle name="40% - Accent3 5 10 2 2" xfId="0"/>
    <cellStyle name="40% - Accent3 5 10 2 2 2" xfId="0"/>
    <cellStyle name="40% - Accent3 5 10 2 3" xfId="0"/>
    <cellStyle name="40% - Accent3 5 10 3" xfId="0"/>
    <cellStyle name="40% - Accent3 5 10 3 2" xfId="0"/>
    <cellStyle name="40% - Accent3 5 10 4" xfId="0"/>
    <cellStyle name="40% - Accent3 5 11" xfId="0"/>
    <cellStyle name="40% - Accent3 5 11 2" xfId="0"/>
    <cellStyle name="40% - Accent3 5 11 2 2" xfId="0"/>
    <cellStyle name="40% - Accent3 5 11 2 2 2" xfId="0"/>
    <cellStyle name="40% - Accent3 5 11 2 3" xfId="0"/>
    <cellStyle name="40% - Accent3 5 11 3" xfId="0"/>
    <cellStyle name="40% - Accent3 5 11 3 2" xfId="0"/>
    <cellStyle name="40% - Accent3 5 11 4" xfId="0"/>
    <cellStyle name="40% - Accent3 5 12" xfId="0"/>
    <cellStyle name="40% - Accent3 5 12 2" xfId="0"/>
    <cellStyle name="40% - Accent3 5 12 2 2" xfId="0"/>
    <cellStyle name="40% - Accent3 5 12 2 2 2" xfId="0"/>
    <cellStyle name="40% - Accent3 5 12 2 3" xfId="0"/>
    <cellStyle name="40% - Accent3 5 12 3" xfId="0"/>
    <cellStyle name="40% - Accent3 5 12 3 2" xfId="0"/>
    <cellStyle name="40% - Accent3 5 12 4" xfId="0"/>
    <cellStyle name="40% - Accent3 5 13" xfId="0"/>
    <cellStyle name="40% - Accent3 5 13 2" xfId="0"/>
    <cellStyle name="40% - Accent3 5 13 2 2" xfId="0"/>
    <cellStyle name="40% - Accent3 5 13 2 2 2" xfId="0"/>
    <cellStyle name="40% - Accent3 5 13 2 3" xfId="0"/>
    <cellStyle name="40% - Accent3 5 13 3" xfId="0"/>
    <cellStyle name="40% - Accent3 5 13 3 2" xfId="0"/>
    <cellStyle name="40% - Accent3 5 13 4" xfId="0"/>
    <cellStyle name="40% - Accent3 5 14" xfId="0"/>
    <cellStyle name="40% - Accent3 5 14 2" xfId="0"/>
    <cellStyle name="40% - Accent3 5 14 2 2" xfId="0"/>
    <cellStyle name="40% - Accent3 5 14 2 2 2" xfId="0"/>
    <cellStyle name="40% - Accent3 5 14 2 3" xfId="0"/>
    <cellStyle name="40% - Accent3 5 14 3" xfId="0"/>
    <cellStyle name="40% - Accent3 5 14 3 2" xfId="0"/>
    <cellStyle name="40% - Accent3 5 14 4" xfId="0"/>
    <cellStyle name="40% - Accent3 5 15" xfId="0"/>
    <cellStyle name="40% - Accent3 5 15 2" xfId="0"/>
    <cellStyle name="40% - Accent3 5 15 2 2" xfId="0"/>
    <cellStyle name="40% - Accent3 5 15 3" xfId="0"/>
    <cellStyle name="40% - Accent3 5 16" xfId="0"/>
    <cellStyle name="40% - Accent3 5 16 2" xfId="0"/>
    <cellStyle name="40% - Accent3 5 17" xfId="0"/>
    <cellStyle name="40% - Accent3 5 17 2" xfId="0"/>
    <cellStyle name="40% - Accent3 5 18" xfId="0"/>
    <cellStyle name="40% - Accent3 5 19" xfId="0"/>
    <cellStyle name="40% - Accent3 5 2" xfId="0"/>
    <cellStyle name="40% - Accent3 5 2 10" xfId="0"/>
    <cellStyle name="40% - Accent3 5 2 2" xfId="0"/>
    <cellStyle name="40% - Accent3 5 2 2 2" xfId="0"/>
    <cellStyle name="40% - Accent3 5 2 2 2 2" xfId="0"/>
    <cellStyle name="40% - Accent3 5 2 2 2 2 2" xfId="0"/>
    <cellStyle name="40% - Accent3 5 2 2 2 3" xfId="0"/>
    <cellStyle name="40% - Accent3 5 2 2 3" xfId="0"/>
    <cellStyle name="40% - Accent3 5 2 2 3 2" xfId="0"/>
    <cellStyle name="40% - Accent3 5 2 2 4" xfId="0"/>
    <cellStyle name="40% - Accent3 5 2 3" xfId="0"/>
    <cellStyle name="40% - Accent3 5 2 3 2" xfId="0"/>
    <cellStyle name="40% - Accent3 5 2 3 2 2" xfId="0"/>
    <cellStyle name="40% - Accent3 5 2 3 2 2 2" xfId="0"/>
    <cellStyle name="40% - Accent3 5 2 3 2 3" xfId="0"/>
    <cellStyle name="40% - Accent3 5 2 3 3" xfId="0"/>
    <cellStyle name="40% - Accent3 5 2 3 3 2" xfId="0"/>
    <cellStyle name="40% - Accent3 5 2 3 4" xfId="0"/>
    <cellStyle name="40% - Accent3 5 2 4" xfId="0"/>
    <cellStyle name="40% - Accent3 5 2 4 2" xfId="0"/>
    <cellStyle name="40% - Accent3 5 2 4 2 2" xfId="0"/>
    <cellStyle name="40% - Accent3 5 2 4 2 2 2" xfId="0"/>
    <cellStyle name="40% - Accent3 5 2 4 2 3" xfId="0"/>
    <cellStyle name="40% - Accent3 5 2 4 3" xfId="0"/>
    <cellStyle name="40% - Accent3 5 2 4 3 2" xfId="0"/>
    <cellStyle name="40% - Accent3 5 2 4 4" xfId="0"/>
    <cellStyle name="40% - Accent3 5 2 5" xfId="0"/>
    <cellStyle name="40% - Accent3 5 2 5 2" xfId="0"/>
    <cellStyle name="40% - Accent3 5 2 5 2 2" xfId="0"/>
    <cellStyle name="40% - Accent3 5 2 5 2 2 2" xfId="0"/>
    <cellStyle name="40% - Accent3 5 2 5 2 3" xfId="0"/>
    <cellStyle name="40% - Accent3 5 2 5 3" xfId="0"/>
    <cellStyle name="40% - Accent3 5 2 5 3 2" xfId="0"/>
    <cellStyle name="40% - Accent3 5 2 5 4" xfId="0"/>
    <cellStyle name="40% - Accent3 5 2 6" xfId="0"/>
    <cellStyle name="40% - Accent3 5 2 6 2" xfId="0"/>
    <cellStyle name="40% - Accent3 5 2 6 2 2" xfId="0"/>
    <cellStyle name="40% - Accent3 5 2 6 3" xfId="0"/>
    <cellStyle name="40% - Accent3 5 2 7" xfId="0"/>
    <cellStyle name="40% - Accent3 5 2 7 2" xfId="0"/>
    <cellStyle name="40% - Accent3 5 2 8" xfId="0"/>
    <cellStyle name="40% - Accent3 5 2 8 2" xfId="0"/>
    <cellStyle name="40% - Accent3 5 2 9" xfId="0"/>
    <cellStyle name="40% - Accent3 5 3" xfId="0"/>
    <cellStyle name="40% - Accent3 5 3 10" xfId="0"/>
    <cellStyle name="40% - Accent3 5 3 11" xfId="0"/>
    <cellStyle name="40% - Accent3 5 3 12" xfId="0"/>
    <cellStyle name="40% - Accent3 5 3 2" xfId="0"/>
    <cellStyle name="40% - Accent3 5 3 2 2" xfId="0"/>
    <cellStyle name="40% - Accent3 5 3 2 2 2" xfId="0"/>
    <cellStyle name="40% - Accent3 5 3 2 2 2 2" xfId="0"/>
    <cellStyle name="40% - Accent3 5 3 2 2 2 2 2" xfId="0"/>
    <cellStyle name="40% - Accent3 5 3 2 2 2 3" xfId="0"/>
    <cellStyle name="40% - Accent3 5 3 2 2 3" xfId="0"/>
    <cellStyle name="40% - Accent3 5 3 2 2 3 2" xfId="0"/>
    <cellStyle name="40% - Accent3 5 3 2 2 4" xfId="0"/>
    <cellStyle name="40% - Accent3 5 3 2 3" xfId="0"/>
    <cellStyle name="40% - Accent3 5 3 2 3 2" xfId="0"/>
    <cellStyle name="40% - Accent3 5 3 2 3 2 2" xfId="0"/>
    <cellStyle name="40% - Accent3 5 3 2 3 2 2 2" xfId="0"/>
    <cellStyle name="40% - Accent3 5 3 2 3 2 3" xfId="0"/>
    <cellStyle name="40% - Accent3 5 3 2 3 3" xfId="0"/>
    <cellStyle name="40% - Accent3 5 3 2 3 3 2" xfId="0"/>
    <cellStyle name="40% - Accent3 5 3 2 3 4" xfId="0"/>
    <cellStyle name="40% - Accent3 5 3 2 4" xfId="0"/>
    <cellStyle name="40% - Accent3 5 3 2 4 2" xfId="0"/>
    <cellStyle name="40% - Accent3 5 3 2 4 2 2" xfId="0"/>
    <cellStyle name="40% - Accent3 5 3 2 4 2 2 2" xfId="0"/>
    <cellStyle name="40% - Accent3 5 3 2 4 2 3" xfId="0"/>
    <cellStyle name="40% - Accent3 5 3 2 4 3" xfId="0"/>
    <cellStyle name="40% - Accent3 5 3 2 4 3 2" xfId="0"/>
    <cellStyle name="40% - Accent3 5 3 2 4 4" xfId="0"/>
    <cellStyle name="40% - Accent3 5 3 2 5" xfId="0"/>
    <cellStyle name="40% - Accent3 5 3 2 5 2" xfId="0"/>
    <cellStyle name="40% - Accent3 5 3 2 5 2 2" xfId="0"/>
    <cellStyle name="40% - Accent3 5 3 2 5 2 2 2" xfId="0"/>
    <cellStyle name="40% - Accent3 5 3 2 5 2 3" xfId="0"/>
    <cellStyle name="40% - Accent3 5 3 2 5 3" xfId="0"/>
    <cellStyle name="40% - Accent3 5 3 2 5 3 2" xfId="0"/>
    <cellStyle name="40% - Accent3 5 3 2 5 4" xfId="0"/>
    <cellStyle name="40% - Accent3 5 3 2 6" xfId="0"/>
    <cellStyle name="40% - Accent3 5 3 2 6 2" xfId="0"/>
    <cellStyle name="40% - Accent3 5 3 2 6 2 2" xfId="0"/>
    <cellStyle name="40% - Accent3 5 3 2 6 3" xfId="0"/>
    <cellStyle name="40% - Accent3 5 3 2 7" xfId="0"/>
    <cellStyle name="40% - Accent3 5 3 2 7 2" xfId="0"/>
    <cellStyle name="40% - Accent3 5 3 2 8" xfId="0"/>
    <cellStyle name="40% - Accent3 5 3 2 9" xfId="0"/>
    <cellStyle name="40% - Accent3 5 3 3" xfId="0"/>
    <cellStyle name="40% - Accent3 5 3 3 2" xfId="0"/>
    <cellStyle name="40% - Accent3 5 3 3 2 2" xfId="0"/>
    <cellStyle name="40% - Accent3 5 3 3 2 2 2" xfId="0"/>
    <cellStyle name="40% - Accent3 5 3 3 2 2 2 2" xfId="0"/>
    <cellStyle name="40% - Accent3 5 3 3 2 2 3" xfId="0"/>
    <cellStyle name="40% - Accent3 5 3 3 2 3" xfId="0"/>
    <cellStyle name="40% - Accent3 5 3 3 2 3 2" xfId="0"/>
    <cellStyle name="40% - Accent3 5 3 3 2 4" xfId="0"/>
    <cellStyle name="40% - Accent3 5 3 3 3" xfId="0"/>
    <cellStyle name="40% - Accent3 5 3 3 3 2" xfId="0"/>
    <cellStyle name="40% - Accent3 5 3 3 3 2 2" xfId="0"/>
    <cellStyle name="40% - Accent3 5 3 3 3 2 2 2" xfId="0"/>
    <cellStyle name="40% - Accent3 5 3 3 3 2 3" xfId="0"/>
    <cellStyle name="40% - Accent3 5 3 3 3 3" xfId="0"/>
    <cellStyle name="40% - Accent3 5 3 3 3 3 2" xfId="0"/>
    <cellStyle name="40% - Accent3 5 3 3 3 4" xfId="0"/>
    <cellStyle name="40% - Accent3 5 3 3 4" xfId="0"/>
    <cellStyle name="40% - Accent3 5 3 3 4 2" xfId="0"/>
    <cellStyle name="40% - Accent3 5 3 3 4 2 2" xfId="0"/>
    <cellStyle name="40% - Accent3 5 3 3 4 2 2 2" xfId="0"/>
    <cellStyle name="40% - Accent3 5 3 3 4 2 3" xfId="0"/>
    <cellStyle name="40% - Accent3 5 3 3 4 3" xfId="0"/>
    <cellStyle name="40% - Accent3 5 3 3 4 3 2" xfId="0"/>
    <cellStyle name="40% - Accent3 5 3 3 4 4" xfId="0"/>
    <cellStyle name="40% - Accent3 5 3 3 5" xfId="0"/>
    <cellStyle name="40% - Accent3 5 3 3 5 2" xfId="0"/>
    <cellStyle name="40% - Accent3 5 3 3 5 2 2" xfId="0"/>
    <cellStyle name="40% - Accent3 5 3 3 5 3" xfId="0"/>
    <cellStyle name="40% - Accent3 5 3 3 6" xfId="0"/>
    <cellStyle name="40% - Accent3 5 3 3 6 2" xfId="0"/>
    <cellStyle name="40% - Accent3 5 3 3 7" xfId="0"/>
    <cellStyle name="40% - Accent3 5 3 4" xfId="0"/>
    <cellStyle name="40% - Accent3 5 3 4 2" xfId="0"/>
    <cellStyle name="40% - Accent3 5 3 4 2 2" xfId="0"/>
    <cellStyle name="40% - Accent3 5 3 4 2 2 2" xfId="0"/>
    <cellStyle name="40% - Accent3 5 3 4 2 3" xfId="0"/>
    <cellStyle name="40% - Accent3 5 3 4 3" xfId="0"/>
    <cellStyle name="40% - Accent3 5 3 4 3 2" xfId="0"/>
    <cellStyle name="40% - Accent3 5 3 4 4" xfId="0"/>
    <cellStyle name="40% - Accent3 5 3 5" xfId="0"/>
    <cellStyle name="40% - Accent3 5 3 5 2" xfId="0"/>
    <cellStyle name="40% - Accent3 5 3 5 2 2" xfId="0"/>
    <cellStyle name="40% - Accent3 5 3 5 2 2 2" xfId="0"/>
    <cellStyle name="40% - Accent3 5 3 5 2 3" xfId="0"/>
    <cellStyle name="40% - Accent3 5 3 5 3" xfId="0"/>
    <cellStyle name="40% - Accent3 5 3 5 3 2" xfId="0"/>
    <cellStyle name="40% - Accent3 5 3 5 4" xfId="0"/>
    <cellStyle name="40% - Accent3 5 3 6" xfId="0"/>
    <cellStyle name="40% - Accent3 5 3 6 2" xfId="0"/>
    <cellStyle name="40% - Accent3 5 3 6 2 2" xfId="0"/>
    <cellStyle name="40% - Accent3 5 3 6 2 2 2" xfId="0"/>
    <cellStyle name="40% - Accent3 5 3 6 2 3" xfId="0"/>
    <cellStyle name="40% - Accent3 5 3 6 3" xfId="0"/>
    <cellStyle name="40% - Accent3 5 3 6 3 2" xfId="0"/>
    <cellStyle name="40% - Accent3 5 3 6 4" xfId="0"/>
    <cellStyle name="40% - Accent3 5 3 7" xfId="0"/>
    <cellStyle name="40% - Accent3 5 3 7 2" xfId="0"/>
    <cellStyle name="40% - Accent3 5 3 7 2 2" xfId="0"/>
    <cellStyle name="40% - Accent3 5 3 7 2 2 2" xfId="0"/>
    <cellStyle name="40% - Accent3 5 3 7 2 3" xfId="0"/>
    <cellStyle name="40% - Accent3 5 3 7 3" xfId="0"/>
    <cellStyle name="40% - Accent3 5 3 7 3 2" xfId="0"/>
    <cellStyle name="40% - Accent3 5 3 7 4" xfId="0"/>
    <cellStyle name="40% - Accent3 5 3 8" xfId="0"/>
    <cellStyle name="40% - Accent3 5 3 8 2" xfId="0"/>
    <cellStyle name="40% - Accent3 5 3 8 2 2" xfId="0"/>
    <cellStyle name="40% - Accent3 5 3 8 3" xfId="0"/>
    <cellStyle name="40% - Accent3 5 3 9" xfId="0"/>
    <cellStyle name="40% - Accent3 5 3 9 2" xfId="0"/>
    <cellStyle name="40% - Accent3 5 4" xfId="0"/>
    <cellStyle name="40% - Accent3 5 4 10" xfId="0"/>
    <cellStyle name="40% - Accent3 5 4 2" xfId="0"/>
    <cellStyle name="40% - Accent3 5 4 2 2" xfId="0"/>
    <cellStyle name="40% - Accent3 5 4 2 2 2" xfId="0"/>
    <cellStyle name="40% - Accent3 5 4 2 2 2 2" xfId="0"/>
    <cellStyle name="40% - Accent3 5 4 2 2 3" xfId="0"/>
    <cellStyle name="40% - Accent3 5 4 2 3" xfId="0"/>
    <cellStyle name="40% - Accent3 5 4 2 3 2" xfId="0"/>
    <cellStyle name="40% - Accent3 5 4 2 4" xfId="0"/>
    <cellStyle name="40% - Accent3 5 4 3" xfId="0"/>
    <cellStyle name="40% - Accent3 5 4 3 2" xfId="0"/>
    <cellStyle name="40% - Accent3 5 4 3 2 2" xfId="0"/>
    <cellStyle name="40% - Accent3 5 4 3 2 2 2" xfId="0"/>
    <cellStyle name="40% - Accent3 5 4 3 2 3" xfId="0"/>
    <cellStyle name="40% - Accent3 5 4 3 3" xfId="0"/>
    <cellStyle name="40% - Accent3 5 4 3 3 2" xfId="0"/>
    <cellStyle name="40% - Accent3 5 4 3 4" xfId="0"/>
    <cellStyle name="40% - Accent3 5 4 4" xfId="0"/>
    <cellStyle name="40% - Accent3 5 4 4 2" xfId="0"/>
    <cellStyle name="40% - Accent3 5 4 4 2 2" xfId="0"/>
    <cellStyle name="40% - Accent3 5 4 4 2 2 2" xfId="0"/>
    <cellStyle name="40% - Accent3 5 4 4 2 3" xfId="0"/>
    <cellStyle name="40% - Accent3 5 4 4 3" xfId="0"/>
    <cellStyle name="40% - Accent3 5 4 4 3 2" xfId="0"/>
    <cellStyle name="40% - Accent3 5 4 4 4" xfId="0"/>
    <cellStyle name="40% - Accent3 5 4 5" xfId="0"/>
    <cellStyle name="40% - Accent3 5 4 5 2" xfId="0"/>
    <cellStyle name="40% - Accent3 5 4 5 2 2" xfId="0"/>
    <cellStyle name="40% - Accent3 5 4 5 2 2 2" xfId="0"/>
    <cellStyle name="40% - Accent3 5 4 5 2 3" xfId="0"/>
    <cellStyle name="40% - Accent3 5 4 5 3" xfId="0"/>
    <cellStyle name="40% - Accent3 5 4 5 3 2" xfId="0"/>
    <cellStyle name="40% - Accent3 5 4 5 4" xfId="0"/>
    <cellStyle name="40% - Accent3 5 4 6" xfId="0"/>
    <cellStyle name="40% - Accent3 5 4 6 2" xfId="0"/>
    <cellStyle name="40% - Accent3 5 4 6 2 2" xfId="0"/>
    <cellStyle name="40% - Accent3 5 4 6 3" xfId="0"/>
    <cellStyle name="40% - Accent3 5 4 7" xfId="0"/>
    <cellStyle name="40% - Accent3 5 4 7 2" xfId="0"/>
    <cellStyle name="40% - Accent3 5 4 8" xfId="0"/>
    <cellStyle name="40% - Accent3 5 4 9" xfId="0"/>
    <cellStyle name="40% - Accent3 5 5" xfId="0"/>
    <cellStyle name="40% - Accent3 5 5 2" xfId="0"/>
    <cellStyle name="40% - Accent3 5 5 2 2" xfId="0"/>
    <cellStyle name="40% - Accent3 5 5 2 2 2" xfId="0"/>
    <cellStyle name="40% - Accent3 5 5 2 2 2 2" xfId="0"/>
    <cellStyle name="40% - Accent3 5 5 2 2 3" xfId="0"/>
    <cellStyle name="40% - Accent3 5 5 2 3" xfId="0"/>
    <cellStyle name="40% - Accent3 5 5 2 3 2" xfId="0"/>
    <cellStyle name="40% - Accent3 5 5 2 4" xfId="0"/>
    <cellStyle name="40% - Accent3 5 5 3" xfId="0"/>
    <cellStyle name="40% - Accent3 5 5 3 2" xfId="0"/>
    <cellStyle name="40% - Accent3 5 5 3 2 2" xfId="0"/>
    <cellStyle name="40% - Accent3 5 5 3 2 2 2" xfId="0"/>
    <cellStyle name="40% - Accent3 5 5 3 2 3" xfId="0"/>
    <cellStyle name="40% - Accent3 5 5 3 3" xfId="0"/>
    <cellStyle name="40% - Accent3 5 5 3 3 2" xfId="0"/>
    <cellStyle name="40% - Accent3 5 5 3 4" xfId="0"/>
    <cellStyle name="40% - Accent3 5 5 4" xfId="0"/>
    <cellStyle name="40% - Accent3 5 5 4 2" xfId="0"/>
    <cellStyle name="40% - Accent3 5 5 4 2 2" xfId="0"/>
    <cellStyle name="40% - Accent3 5 5 4 2 2 2" xfId="0"/>
    <cellStyle name="40% - Accent3 5 5 4 2 3" xfId="0"/>
    <cellStyle name="40% - Accent3 5 5 4 3" xfId="0"/>
    <cellStyle name="40% - Accent3 5 5 4 3 2" xfId="0"/>
    <cellStyle name="40% - Accent3 5 5 4 4" xfId="0"/>
    <cellStyle name="40% - Accent3 5 5 5" xfId="0"/>
    <cellStyle name="40% - Accent3 5 5 5 2" xfId="0"/>
    <cellStyle name="40% - Accent3 5 5 5 2 2" xfId="0"/>
    <cellStyle name="40% - Accent3 5 5 5 2 2 2" xfId="0"/>
    <cellStyle name="40% - Accent3 5 5 5 2 3" xfId="0"/>
    <cellStyle name="40% - Accent3 5 5 5 3" xfId="0"/>
    <cellStyle name="40% - Accent3 5 5 5 3 2" xfId="0"/>
    <cellStyle name="40% - Accent3 5 5 5 4" xfId="0"/>
    <cellStyle name="40% - Accent3 5 5 6" xfId="0"/>
    <cellStyle name="40% - Accent3 5 5 6 2" xfId="0"/>
    <cellStyle name="40% - Accent3 5 5 6 2 2" xfId="0"/>
    <cellStyle name="40% - Accent3 5 5 6 3" xfId="0"/>
    <cellStyle name="40% - Accent3 5 5 7" xfId="0"/>
    <cellStyle name="40% - Accent3 5 5 7 2" xfId="0"/>
    <cellStyle name="40% - Accent3 5 5 8" xfId="0"/>
    <cellStyle name="40% - Accent3 5 5 9" xfId="0"/>
    <cellStyle name="40% - Accent3 5 6" xfId="0"/>
    <cellStyle name="40% - Accent3 5 6 2" xfId="0"/>
    <cellStyle name="40% - Accent3 5 6 2 2" xfId="0"/>
    <cellStyle name="40% - Accent3 5 6 2 2 2" xfId="0"/>
    <cellStyle name="40% - Accent3 5 6 2 2 2 2" xfId="0"/>
    <cellStyle name="40% - Accent3 5 6 2 2 3" xfId="0"/>
    <cellStyle name="40% - Accent3 5 6 2 3" xfId="0"/>
    <cellStyle name="40% - Accent3 5 6 2 3 2" xfId="0"/>
    <cellStyle name="40% - Accent3 5 6 2 4" xfId="0"/>
    <cellStyle name="40% - Accent3 5 6 3" xfId="0"/>
    <cellStyle name="40% - Accent3 5 6 3 2" xfId="0"/>
    <cellStyle name="40% - Accent3 5 6 3 2 2" xfId="0"/>
    <cellStyle name="40% - Accent3 5 6 3 2 2 2" xfId="0"/>
    <cellStyle name="40% - Accent3 5 6 3 2 3" xfId="0"/>
    <cellStyle name="40% - Accent3 5 6 3 3" xfId="0"/>
    <cellStyle name="40% - Accent3 5 6 3 3 2" xfId="0"/>
    <cellStyle name="40% - Accent3 5 6 3 4" xfId="0"/>
    <cellStyle name="40% - Accent3 5 6 4" xfId="0"/>
    <cellStyle name="40% - Accent3 5 6 4 2" xfId="0"/>
    <cellStyle name="40% - Accent3 5 6 4 2 2" xfId="0"/>
    <cellStyle name="40% - Accent3 5 6 4 2 2 2" xfId="0"/>
    <cellStyle name="40% - Accent3 5 6 4 2 3" xfId="0"/>
    <cellStyle name="40% - Accent3 5 6 4 3" xfId="0"/>
    <cellStyle name="40% - Accent3 5 6 4 3 2" xfId="0"/>
    <cellStyle name="40% - Accent3 5 6 4 4" xfId="0"/>
    <cellStyle name="40% - Accent3 5 6 5" xfId="0"/>
    <cellStyle name="40% - Accent3 5 6 5 2" xfId="0"/>
    <cellStyle name="40% - Accent3 5 6 5 2 2" xfId="0"/>
    <cellStyle name="40% - Accent3 5 6 5 2 2 2" xfId="0"/>
    <cellStyle name="40% - Accent3 5 6 5 2 3" xfId="0"/>
    <cellStyle name="40% - Accent3 5 6 5 3" xfId="0"/>
    <cellStyle name="40% - Accent3 5 6 5 3 2" xfId="0"/>
    <cellStyle name="40% - Accent3 5 6 5 4" xfId="0"/>
    <cellStyle name="40% - Accent3 5 6 6" xfId="0"/>
    <cellStyle name="40% - Accent3 5 6 6 2" xfId="0"/>
    <cellStyle name="40% - Accent3 5 6 6 2 2" xfId="0"/>
    <cellStyle name="40% - Accent3 5 6 6 3" xfId="0"/>
    <cellStyle name="40% - Accent3 5 6 7" xfId="0"/>
    <cellStyle name="40% - Accent3 5 6 7 2" xfId="0"/>
    <cellStyle name="40% - Accent3 5 6 8" xfId="0"/>
    <cellStyle name="40% - Accent3 5 6 9" xfId="0"/>
    <cellStyle name="40% - Accent3 5 7" xfId="0"/>
    <cellStyle name="40% - Accent3 5 7 10" xfId="0"/>
    <cellStyle name="40% - Accent3 5 7 2" xfId="0"/>
    <cellStyle name="40% - Accent3 5 7 2 2" xfId="0"/>
    <cellStyle name="40% - Accent3 5 7 2 2 2" xfId="0"/>
    <cellStyle name="40% - Accent3 5 7 2 2 2 2" xfId="0"/>
    <cellStyle name="40% - Accent3 5 7 2 2 3" xfId="0"/>
    <cellStyle name="40% - Accent3 5 7 2 3" xfId="0"/>
    <cellStyle name="40% - Accent3 5 7 2 3 2" xfId="0"/>
    <cellStyle name="40% - Accent3 5 7 2 4" xfId="0"/>
    <cellStyle name="40% - Accent3 5 7 3" xfId="0"/>
    <cellStyle name="40% - Accent3 5 7 3 2" xfId="0"/>
    <cellStyle name="40% - Accent3 5 7 3 2 2" xfId="0"/>
    <cellStyle name="40% - Accent3 5 7 3 2 2 2" xfId="0"/>
    <cellStyle name="40% - Accent3 5 7 3 2 3" xfId="0"/>
    <cellStyle name="40% - Accent3 5 7 3 3" xfId="0"/>
    <cellStyle name="40% - Accent3 5 7 3 3 2" xfId="0"/>
    <cellStyle name="40% - Accent3 5 7 3 4" xfId="0"/>
    <cellStyle name="40% - Accent3 5 7 4" xfId="0"/>
    <cellStyle name="40% - Accent3 5 7 4 2" xfId="0"/>
    <cellStyle name="40% - Accent3 5 7 4 2 2" xfId="0"/>
    <cellStyle name="40% - Accent3 5 7 4 2 2 2" xfId="0"/>
    <cellStyle name="40% - Accent3 5 7 4 2 3" xfId="0"/>
    <cellStyle name="40% - Accent3 5 7 4 3" xfId="0"/>
    <cellStyle name="40% - Accent3 5 7 4 3 2" xfId="0"/>
    <cellStyle name="40% - Accent3 5 7 4 4" xfId="0"/>
    <cellStyle name="40% - Accent3 5 7 5" xfId="0"/>
    <cellStyle name="40% - Accent3 5 7 5 2" xfId="0"/>
    <cellStyle name="40% - Accent3 5 7 5 2 2" xfId="0"/>
    <cellStyle name="40% - Accent3 5 7 5 2 2 2" xfId="0"/>
    <cellStyle name="40% - Accent3 5 7 5 2 3" xfId="0"/>
    <cellStyle name="40% - Accent3 5 7 5 3" xfId="0"/>
    <cellStyle name="40% - Accent3 5 7 5 3 2" xfId="0"/>
    <cellStyle name="40% - Accent3 5 7 5 4" xfId="0"/>
    <cellStyle name="40% - Accent3 5 7 6" xfId="0"/>
    <cellStyle name="40% - Accent3 5 7 6 2" xfId="0"/>
    <cellStyle name="40% - Accent3 5 7 6 2 2" xfId="0"/>
    <cellStyle name="40% - Accent3 5 7 6 2 2 2" xfId="0"/>
    <cellStyle name="40% - Accent3 5 7 6 2 3" xfId="0"/>
    <cellStyle name="40% - Accent3 5 7 6 3" xfId="0"/>
    <cellStyle name="40% - Accent3 5 7 6 3 2" xfId="0"/>
    <cellStyle name="40% - Accent3 5 7 6 4" xfId="0"/>
    <cellStyle name="40% - Accent3 5 7 7" xfId="0"/>
    <cellStyle name="40% - Accent3 5 7 7 2" xfId="0"/>
    <cellStyle name="40% - Accent3 5 7 7 2 2" xfId="0"/>
    <cellStyle name="40% - Accent3 5 7 7 3" xfId="0"/>
    <cellStyle name="40% - Accent3 5 7 8" xfId="0"/>
    <cellStyle name="40% - Accent3 5 7 8 2" xfId="0"/>
    <cellStyle name="40% - Accent3 5 7 9" xfId="0"/>
    <cellStyle name="40% - Accent3 5 8" xfId="0"/>
    <cellStyle name="40% - Accent3 5 8 2" xfId="0"/>
    <cellStyle name="40% - Accent3 5 8 2 2" xfId="0"/>
    <cellStyle name="40% - Accent3 5 8 2 2 2" xfId="0"/>
    <cellStyle name="40% - Accent3 5 8 2 3" xfId="0"/>
    <cellStyle name="40% - Accent3 5 8 3" xfId="0"/>
    <cellStyle name="40% - Accent3 5 8 3 2" xfId="0"/>
    <cellStyle name="40% - Accent3 5 8 4" xfId="0"/>
    <cellStyle name="40% - Accent3 5 9" xfId="0"/>
    <cellStyle name="40% - Accent3 6" xfId="0"/>
    <cellStyle name="40% - Accent3 6 10" xfId="0"/>
    <cellStyle name="40% - Accent3 6 10 2" xfId="0"/>
    <cellStyle name="40% - Accent3 6 10 2 2" xfId="0"/>
    <cellStyle name="40% - Accent3 6 10 2 2 2" xfId="0"/>
    <cellStyle name="40% - Accent3 6 10 2 3" xfId="0"/>
    <cellStyle name="40% - Accent3 6 10 3" xfId="0"/>
    <cellStyle name="40% - Accent3 6 10 3 2" xfId="0"/>
    <cellStyle name="40% - Accent3 6 10 4" xfId="0"/>
    <cellStyle name="40% - Accent3 6 11" xfId="0"/>
    <cellStyle name="40% - Accent3 6 11 2" xfId="0"/>
    <cellStyle name="40% - Accent3 6 11 2 2" xfId="0"/>
    <cellStyle name="40% - Accent3 6 11 2 2 2" xfId="0"/>
    <cellStyle name="40% - Accent3 6 11 2 3" xfId="0"/>
    <cellStyle name="40% - Accent3 6 11 3" xfId="0"/>
    <cellStyle name="40% - Accent3 6 11 3 2" xfId="0"/>
    <cellStyle name="40% - Accent3 6 11 4" xfId="0"/>
    <cellStyle name="40% - Accent3 6 12" xfId="0"/>
    <cellStyle name="40% - Accent3 6 12 2" xfId="0"/>
    <cellStyle name="40% - Accent3 6 12 2 2" xfId="0"/>
    <cellStyle name="40% - Accent3 6 12 2 2 2" xfId="0"/>
    <cellStyle name="40% - Accent3 6 12 2 3" xfId="0"/>
    <cellStyle name="40% - Accent3 6 12 3" xfId="0"/>
    <cellStyle name="40% - Accent3 6 12 3 2" xfId="0"/>
    <cellStyle name="40% - Accent3 6 12 4" xfId="0"/>
    <cellStyle name="40% - Accent3 6 13" xfId="0"/>
    <cellStyle name="40% - Accent3 6 13 2" xfId="0"/>
    <cellStyle name="40% - Accent3 6 13 2 2" xfId="0"/>
    <cellStyle name="40% - Accent3 6 13 2 2 2" xfId="0"/>
    <cellStyle name="40% - Accent3 6 13 2 3" xfId="0"/>
    <cellStyle name="40% - Accent3 6 13 3" xfId="0"/>
    <cellStyle name="40% - Accent3 6 13 3 2" xfId="0"/>
    <cellStyle name="40% - Accent3 6 13 4" xfId="0"/>
    <cellStyle name="40% - Accent3 6 14" xfId="0"/>
    <cellStyle name="40% - Accent3 6 14 2" xfId="0"/>
    <cellStyle name="40% - Accent3 6 14 2 2" xfId="0"/>
    <cellStyle name="40% - Accent3 6 14 3" xfId="0"/>
    <cellStyle name="40% - Accent3 6 15" xfId="0"/>
    <cellStyle name="40% - Accent3 6 15 2" xfId="0"/>
    <cellStyle name="40% - Accent3 6 16" xfId="0"/>
    <cellStyle name="40% - Accent3 6 16 2" xfId="0"/>
    <cellStyle name="40% - Accent3 6 17" xfId="0"/>
    <cellStyle name="40% - Accent3 6 18" xfId="0"/>
    <cellStyle name="40% - Accent3 6 2" xfId="0"/>
    <cellStyle name="40% - Accent3 6 2 10" xfId="0"/>
    <cellStyle name="40% - Accent3 6 2 2" xfId="0"/>
    <cellStyle name="40% - Accent3 6 2 2 2" xfId="0"/>
    <cellStyle name="40% - Accent3 6 2 2 2 2" xfId="0"/>
    <cellStyle name="40% - Accent3 6 2 2 2 2 2" xfId="0"/>
    <cellStyle name="40% - Accent3 6 2 2 2 3" xfId="0"/>
    <cellStyle name="40% - Accent3 6 2 2 3" xfId="0"/>
    <cellStyle name="40% - Accent3 6 2 2 3 2" xfId="0"/>
    <cellStyle name="40% - Accent3 6 2 2 4" xfId="0"/>
    <cellStyle name="40% - Accent3 6 2 3" xfId="0"/>
    <cellStyle name="40% - Accent3 6 2 3 2" xfId="0"/>
    <cellStyle name="40% - Accent3 6 2 3 2 2" xfId="0"/>
    <cellStyle name="40% - Accent3 6 2 3 2 2 2" xfId="0"/>
    <cellStyle name="40% - Accent3 6 2 3 2 3" xfId="0"/>
    <cellStyle name="40% - Accent3 6 2 3 3" xfId="0"/>
    <cellStyle name="40% - Accent3 6 2 3 3 2" xfId="0"/>
    <cellStyle name="40% - Accent3 6 2 3 4" xfId="0"/>
    <cellStyle name="40% - Accent3 6 2 4" xfId="0"/>
    <cellStyle name="40% - Accent3 6 2 4 2" xfId="0"/>
    <cellStyle name="40% - Accent3 6 2 4 2 2" xfId="0"/>
    <cellStyle name="40% - Accent3 6 2 4 2 2 2" xfId="0"/>
    <cellStyle name="40% - Accent3 6 2 4 2 3" xfId="0"/>
    <cellStyle name="40% - Accent3 6 2 4 3" xfId="0"/>
    <cellStyle name="40% - Accent3 6 2 4 3 2" xfId="0"/>
    <cellStyle name="40% - Accent3 6 2 4 4" xfId="0"/>
    <cellStyle name="40% - Accent3 6 2 5" xfId="0"/>
    <cellStyle name="40% - Accent3 6 2 5 2" xfId="0"/>
    <cellStyle name="40% - Accent3 6 2 5 2 2" xfId="0"/>
    <cellStyle name="40% - Accent3 6 2 5 2 2 2" xfId="0"/>
    <cellStyle name="40% - Accent3 6 2 5 2 3" xfId="0"/>
    <cellStyle name="40% - Accent3 6 2 5 3" xfId="0"/>
    <cellStyle name="40% - Accent3 6 2 5 3 2" xfId="0"/>
    <cellStyle name="40% - Accent3 6 2 5 4" xfId="0"/>
    <cellStyle name="40% - Accent3 6 2 6" xfId="0"/>
    <cellStyle name="40% - Accent3 6 2 6 2" xfId="0"/>
    <cellStyle name="40% - Accent3 6 2 6 2 2" xfId="0"/>
    <cellStyle name="40% - Accent3 6 2 6 3" xfId="0"/>
    <cellStyle name="40% - Accent3 6 2 7" xfId="0"/>
    <cellStyle name="40% - Accent3 6 2 7 2" xfId="0"/>
    <cellStyle name="40% - Accent3 6 2 8" xfId="0"/>
    <cellStyle name="40% - Accent3 6 2 8 2" xfId="0"/>
    <cellStyle name="40% - Accent3 6 2 9" xfId="0"/>
    <cellStyle name="40% - Accent3 6 3" xfId="0"/>
    <cellStyle name="40% - Accent3 6 3 10" xfId="0"/>
    <cellStyle name="40% - Accent3 6 3 11" xfId="0"/>
    <cellStyle name="40% - Accent3 6 3 12" xfId="0"/>
    <cellStyle name="40% - Accent3 6 3 2" xfId="0"/>
    <cellStyle name="40% - Accent3 6 3 2 2" xfId="0"/>
    <cellStyle name="40% - Accent3 6 3 2 2 2" xfId="0"/>
    <cellStyle name="40% - Accent3 6 3 2 2 2 2" xfId="0"/>
    <cellStyle name="40% - Accent3 6 3 2 2 2 2 2" xfId="0"/>
    <cellStyle name="40% - Accent3 6 3 2 2 2 3" xfId="0"/>
    <cellStyle name="40% - Accent3 6 3 2 2 3" xfId="0"/>
    <cellStyle name="40% - Accent3 6 3 2 2 3 2" xfId="0"/>
    <cellStyle name="40% - Accent3 6 3 2 2 4" xfId="0"/>
    <cellStyle name="40% - Accent3 6 3 2 3" xfId="0"/>
    <cellStyle name="40% - Accent3 6 3 2 3 2" xfId="0"/>
    <cellStyle name="40% - Accent3 6 3 2 3 2 2" xfId="0"/>
    <cellStyle name="40% - Accent3 6 3 2 3 2 2 2" xfId="0"/>
    <cellStyle name="40% - Accent3 6 3 2 3 2 3" xfId="0"/>
    <cellStyle name="40% - Accent3 6 3 2 3 3" xfId="0"/>
    <cellStyle name="40% - Accent3 6 3 2 3 3 2" xfId="0"/>
    <cellStyle name="40% - Accent3 6 3 2 3 4" xfId="0"/>
    <cellStyle name="40% - Accent3 6 3 2 4" xfId="0"/>
    <cellStyle name="40% - Accent3 6 3 2 4 2" xfId="0"/>
    <cellStyle name="40% - Accent3 6 3 2 4 2 2" xfId="0"/>
    <cellStyle name="40% - Accent3 6 3 2 4 2 2 2" xfId="0"/>
    <cellStyle name="40% - Accent3 6 3 2 4 2 3" xfId="0"/>
    <cellStyle name="40% - Accent3 6 3 2 4 3" xfId="0"/>
    <cellStyle name="40% - Accent3 6 3 2 4 3 2" xfId="0"/>
    <cellStyle name="40% - Accent3 6 3 2 4 4" xfId="0"/>
    <cellStyle name="40% - Accent3 6 3 2 5" xfId="0"/>
    <cellStyle name="40% - Accent3 6 3 2 5 2" xfId="0"/>
    <cellStyle name="40% - Accent3 6 3 2 5 2 2" xfId="0"/>
    <cellStyle name="40% - Accent3 6 3 2 5 2 2 2" xfId="0"/>
    <cellStyle name="40% - Accent3 6 3 2 5 2 3" xfId="0"/>
    <cellStyle name="40% - Accent3 6 3 2 5 3" xfId="0"/>
    <cellStyle name="40% - Accent3 6 3 2 5 3 2" xfId="0"/>
    <cellStyle name="40% - Accent3 6 3 2 5 4" xfId="0"/>
    <cellStyle name="40% - Accent3 6 3 2 6" xfId="0"/>
    <cellStyle name="40% - Accent3 6 3 2 6 2" xfId="0"/>
    <cellStyle name="40% - Accent3 6 3 2 6 2 2" xfId="0"/>
    <cellStyle name="40% - Accent3 6 3 2 6 3" xfId="0"/>
    <cellStyle name="40% - Accent3 6 3 2 7" xfId="0"/>
    <cellStyle name="40% - Accent3 6 3 2 7 2" xfId="0"/>
    <cellStyle name="40% - Accent3 6 3 2 8" xfId="0"/>
    <cellStyle name="40% - Accent3 6 3 2 9" xfId="0"/>
    <cellStyle name="40% - Accent3 6 3 3" xfId="0"/>
    <cellStyle name="40% - Accent3 6 3 3 2" xfId="0"/>
    <cellStyle name="40% - Accent3 6 3 3 2 2" xfId="0"/>
    <cellStyle name="40% - Accent3 6 3 3 2 2 2" xfId="0"/>
    <cellStyle name="40% - Accent3 6 3 3 2 2 2 2" xfId="0"/>
    <cellStyle name="40% - Accent3 6 3 3 2 2 3" xfId="0"/>
    <cellStyle name="40% - Accent3 6 3 3 2 3" xfId="0"/>
    <cellStyle name="40% - Accent3 6 3 3 2 3 2" xfId="0"/>
    <cellStyle name="40% - Accent3 6 3 3 2 4" xfId="0"/>
    <cellStyle name="40% - Accent3 6 3 3 3" xfId="0"/>
    <cellStyle name="40% - Accent3 6 3 3 3 2" xfId="0"/>
    <cellStyle name="40% - Accent3 6 3 3 3 2 2" xfId="0"/>
    <cellStyle name="40% - Accent3 6 3 3 3 2 2 2" xfId="0"/>
    <cellStyle name="40% - Accent3 6 3 3 3 2 3" xfId="0"/>
    <cellStyle name="40% - Accent3 6 3 3 3 3" xfId="0"/>
    <cellStyle name="40% - Accent3 6 3 3 3 3 2" xfId="0"/>
    <cellStyle name="40% - Accent3 6 3 3 3 4" xfId="0"/>
    <cellStyle name="40% - Accent3 6 3 3 4" xfId="0"/>
    <cellStyle name="40% - Accent3 6 3 3 4 2" xfId="0"/>
    <cellStyle name="40% - Accent3 6 3 3 4 2 2" xfId="0"/>
    <cellStyle name="40% - Accent3 6 3 3 4 2 2 2" xfId="0"/>
    <cellStyle name="40% - Accent3 6 3 3 4 2 3" xfId="0"/>
    <cellStyle name="40% - Accent3 6 3 3 4 3" xfId="0"/>
    <cellStyle name="40% - Accent3 6 3 3 4 3 2" xfId="0"/>
    <cellStyle name="40% - Accent3 6 3 3 4 4" xfId="0"/>
    <cellStyle name="40% - Accent3 6 3 3 5" xfId="0"/>
    <cellStyle name="40% - Accent3 6 3 3 5 2" xfId="0"/>
    <cellStyle name="40% - Accent3 6 3 3 5 2 2" xfId="0"/>
    <cellStyle name="40% - Accent3 6 3 3 5 3" xfId="0"/>
    <cellStyle name="40% - Accent3 6 3 3 6" xfId="0"/>
    <cellStyle name="40% - Accent3 6 3 3 6 2" xfId="0"/>
    <cellStyle name="40% - Accent3 6 3 3 7" xfId="0"/>
    <cellStyle name="40% - Accent3 6 3 4" xfId="0"/>
    <cellStyle name="40% - Accent3 6 3 4 2" xfId="0"/>
    <cellStyle name="40% - Accent3 6 3 4 2 2" xfId="0"/>
    <cellStyle name="40% - Accent3 6 3 4 2 2 2" xfId="0"/>
    <cellStyle name="40% - Accent3 6 3 4 2 3" xfId="0"/>
    <cellStyle name="40% - Accent3 6 3 4 3" xfId="0"/>
    <cellStyle name="40% - Accent3 6 3 4 3 2" xfId="0"/>
    <cellStyle name="40% - Accent3 6 3 4 4" xfId="0"/>
    <cellStyle name="40% - Accent3 6 3 5" xfId="0"/>
    <cellStyle name="40% - Accent3 6 3 5 2" xfId="0"/>
    <cellStyle name="40% - Accent3 6 3 5 2 2" xfId="0"/>
    <cellStyle name="40% - Accent3 6 3 5 2 2 2" xfId="0"/>
    <cellStyle name="40% - Accent3 6 3 5 2 3" xfId="0"/>
    <cellStyle name="40% - Accent3 6 3 5 3" xfId="0"/>
    <cellStyle name="40% - Accent3 6 3 5 3 2" xfId="0"/>
    <cellStyle name="40% - Accent3 6 3 5 4" xfId="0"/>
    <cellStyle name="40% - Accent3 6 3 6" xfId="0"/>
    <cellStyle name="40% - Accent3 6 3 6 2" xfId="0"/>
    <cellStyle name="40% - Accent3 6 3 6 2 2" xfId="0"/>
    <cellStyle name="40% - Accent3 6 3 6 2 2 2" xfId="0"/>
    <cellStyle name="40% - Accent3 6 3 6 2 3" xfId="0"/>
    <cellStyle name="40% - Accent3 6 3 6 3" xfId="0"/>
    <cellStyle name="40% - Accent3 6 3 6 3 2" xfId="0"/>
    <cellStyle name="40% - Accent3 6 3 6 4" xfId="0"/>
    <cellStyle name="40% - Accent3 6 3 7" xfId="0"/>
    <cellStyle name="40% - Accent3 6 3 7 2" xfId="0"/>
    <cellStyle name="40% - Accent3 6 3 7 2 2" xfId="0"/>
    <cellStyle name="40% - Accent3 6 3 7 2 2 2" xfId="0"/>
    <cellStyle name="40% - Accent3 6 3 7 2 3" xfId="0"/>
    <cellStyle name="40% - Accent3 6 3 7 3" xfId="0"/>
    <cellStyle name="40% - Accent3 6 3 7 3 2" xfId="0"/>
    <cellStyle name="40% - Accent3 6 3 7 4" xfId="0"/>
    <cellStyle name="40% - Accent3 6 3 8" xfId="0"/>
    <cellStyle name="40% - Accent3 6 3 8 2" xfId="0"/>
    <cellStyle name="40% - Accent3 6 3 8 2 2" xfId="0"/>
    <cellStyle name="40% - Accent3 6 3 8 3" xfId="0"/>
    <cellStyle name="40% - Accent3 6 3 9" xfId="0"/>
    <cellStyle name="40% - Accent3 6 3 9 2" xfId="0"/>
    <cellStyle name="40% - Accent3 6 4" xfId="0"/>
    <cellStyle name="40% - Accent3 6 4 10" xfId="0"/>
    <cellStyle name="40% - Accent3 6 4 2" xfId="0"/>
    <cellStyle name="40% - Accent3 6 4 2 2" xfId="0"/>
    <cellStyle name="40% - Accent3 6 4 2 2 2" xfId="0"/>
    <cellStyle name="40% - Accent3 6 4 2 2 2 2" xfId="0"/>
    <cellStyle name="40% - Accent3 6 4 2 2 3" xfId="0"/>
    <cellStyle name="40% - Accent3 6 4 2 3" xfId="0"/>
    <cellStyle name="40% - Accent3 6 4 2 3 2" xfId="0"/>
    <cellStyle name="40% - Accent3 6 4 2 4" xfId="0"/>
    <cellStyle name="40% - Accent3 6 4 3" xfId="0"/>
    <cellStyle name="40% - Accent3 6 4 3 2" xfId="0"/>
    <cellStyle name="40% - Accent3 6 4 3 2 2" xfId="0"/>
    <cellStyle name="40% - Accent3 6 4 3 2 2 2" xfId="0"/>
    <cellStyle name="40% - Accent3 6 4 3 2 3" xfId="0"/>
    <cellStyle name="40% - Accent3 6 4 3 3" xfId="0"/>
    <cellStyle name="40% - Accent3 6 4 3 3 2" xfId="0"/>
    <cellStyle name="40% - Accent3 6 4 3 4" xfId="0"/>
    <cellStyle name="40% - Accent3 6 4 4" xfId="0"/>
    <cellStyle name="40% - Accent3 6 4 4 2" xfId="0"/>
    <cellStyle name="40% - Accent3 6 4 4 2 2" xfId="0"/>
    <cellStyle name="40% - Accent3 6 4 4 2 2 2" xfId="0"/>
    <cellStyle name="40% - Accent3 6 4 4 2 3" xfId="0"/>
    <cellStyle name="40% - Accent3 6 4 4 3" xfId="0"/>
    <cellStyle name="40% - Accent3 6 4 4 3 2" xfId="0"/>
    <cellStyle name="40% - Accent3 6 4 4 4" xfId="0"/>
    <cellStyle name="40% - Accent3 6 4 5" xfId="0"/>
    <cellStyle name="40% - Accent3 6 4 5 2" xfId="0"/>
    <cellStyle name="40% - Accent3 6 4 5 2 2" xfId="0"/>
    <cellStyle name="40% - Accent3 6 4 5 2 2 2" xfId="0"/>
    <cellStyle name="40% - Accent3 6 4 5 2 3" xfId="0"/>
    <cellStyle name="40% - Accent3 6 4 5 3" xfId="0"/>
    <cellStyle name="40% - Accent3 6 4 5 3 2" xfId="0"/>
    <cellStyle name="40% - Accent3 6 4 5 4" xfId="0"/>
    <cellStyle name="40% - Accent3 6 4 6" xfId="0"/>
    <cellStyle name="40% - Accent3 6 4 6 2" xfId="0"/>
    <cellStyle name="40% - Accent3 6 4 6 2 2" xfId="0"/>
    <cellStyle name="40% - Accent3 6 4 6 3" xfId="0"/>
    <cellStyle name="40% - Accent3 6 4 7" xfId="0"/>
    <cellStyle name="40% - Accent3 6 4 7 2" xfId="0"/>
    <cellStyle name="40% - Accent3 6 4 8" xfId="0"/>
    <cellStyle name="40% - Accent3 6 4 9" xfId="0"/>
    <cellStyle name="40% - Accent3 6 5" xfId="0"/>
    <cellStyle name="40% - Accent3 6 5 2" xfId="0"/>
    <cellStyle name="40% - Accent3 6 5 2 2" xfId="0"/>
    <cellStyle name="40% - Accent3 6 5 2 2 2" xfId="0"/>
    <cellStyle name="40% - Accent3 6 5 2 2 2 2" xfId="0"/>
    <cellStyle name="40% - Accent3 6 5 2 2 3" xfId="0"/>
    <cellStyle name="40% - Accent3 6 5 2 3" xfId="0"/>
    <cellStyle name="40% - Accent3 6 5 2 3 2" xfId="0"/>
    <cellStyle name="40% - Accent3 6 5 2 4" xfId="0"/>
    <cellStyle name="40% - Accent3 6 5 3" xfId="0"/>
    <cellStyle name="40% - Accent3 6 5 3 2" xfId="0"/>
    <cellStyle name="40% - Accent3 6 5 3 2 2" xfId="0"/>
    <cellStyle name="40% - Accent3 6 5 3 2 2 2" xfId="0"/>
    <cellStyle name="40% - Accent3 6 5 3 2 3" xfId="0"/>
    <cellStyle name="40% - Accent3 6 5 3 3" xfId="0"/>
    <cellStyle name="40% - Accent3 6 5 3 3 2" xfId="0"/>
    <cellStyle name="40% - Accent3 6 5 3 4" xfId="0"/>
    <cellStyle name="40% - Accent3 6 5 4" xfId="0"/>
    <cellStyle name="40% - Accent3 6 5 4 2" xfId="0"/>
    <cellStyle name="40% - Accent3 6 5 4 2 2" xfId="0"/>
    <cellStyle name="40% - Accent3 6 5 4 2 2 2" xfId="0"/>
    <cellStyle name="40% - Accent3 6 5 4 2 3" xfId="0"/>
    <cellStyle name="40% - Accent3 6 5 4 3" xfId="0"/>
    <cellStyle name="40% - Accent3 6 5 4 3 2" xfId="0"/>
    <cellStyle name="40% - Accent3 6 5 4 4" xfId="0"/>
    <cellStyle name="40% - Accent3 6 5 5" xfId="0"/>
    <cellStyle name="40% - Accent3 6 5 5 2" xfId="0"/>
    <cellStyle name="40% - Accent3 6 5 5 2 2" xfId="0"/>
    <cellStyle name="40% - Accent3 6 5 5 2 2 2" xfId="0"/>
    <cellStyle name="40% - Accent3 6 5 5 2 3" xfId="0"/>
    <cellStyle name="40% - Accent3 6 5 5 3" xfId="0"/>
    <cellStyle name="40% - Accent3 6 5 5 3 2" xfId="0"/>
    <cellStyle name="40% - Accent3 6 5 5 4" xfId="0"/>
    <cellStyle name="40% - Accent3 6 5 6" xfId="0"/>
    <cellStyle name="40% - Accent3 6 5 6 2" xfId="0"/>
    <cellStyle name="40% - Accent3 6 5 6 2 2" xfId="0"/>
    <cellStyle name="40% - Accent3 6 5 6 3" xfId="0"/>
    <cellStyle name="40% - Accent3 6 5 7" xfId="0"/>
    <cellStyle name="40% - Accent3 6 5 7 2" xfId="0"/>
    <cellStyle name="40% - Accent3 6 5 8" xfId="0"/>
    <cellStyle name="40% - Accent3 6 5 9" xfId="0"/>
    <cellStyle name="40% - Accent3 6 6" xfId="0"/>
    <cellStyle name="40% - Accent3 6 6 2" xfId="0"/>
    <cellStyle name="40% - Accent3 6 6 2 2" xfId="0"/>
    <cellStyle name="40% - Accent3 6 6 2 2 2" xfId="0"/>
    <cellStyle name="40% - Accent3 6 6 2 2 2 2" xfId="0"/>
    <cellStyle name="40% - Accent3 6 6 2 2 3" xfId="0"/>
    <cellStyle name="40% - Accent3 6 6 2 3" xfId="0"/>
    <cellStyle name="40% - Accent3 6 6 2 3 2" xfId="0"/>
    <cellStyle name="40% - Accent3 6 6 2 4" xfId="0"/>
    <cellStyle name="40% - Accent3 6 6 3" xfId="0"/>
    <cellStyle name="40% - Accent3 6 6 3 2" xfId="0"/>
    <cellStyle name="40% - Accent3 6 6 3 2 2" xfId="0"/>
    <cellStyle name="40% - Accent3 6 6 3 2 2 2" xfId="0"/>
    <cellStyle name="40% - Accent3 6 6 3 2 3" xfId="0"/>
    <cellStyle name="40% - Accent3 6 6 3 3" xfId="0"/>
    <cellStyle name="40% - Accent3 6 6 3 3 2" xfId="0"/>
    <cellStyle name="40% - Accent3 6 6 3 4" xfId="0"/>
    <cellStyle name="40% - Accent3 6 6 4" xfId="0"/>
    <cellStyle name="40% - Accent3 6 6 4 2" xfId="0"/>
    <cellStyle name="40% - Accent3 6 6 4 2 2" xfId="0"/>
    <cellStyle name="40% - Accent3 6 6 4 2 2 2" xfId="0"/>
    <cellStyle name="40% - Accent3 6 6 4 2 3" xfId="0"/>
    <cellStyle name="40% - Accent3 6 6 4 3" xfId="0"/>
    <cellStyle name="40% - Accent3 6 6 4 3 2" xfId="0"/>
    <cellStyle name="40% - Accent3 6 6 4 4" xfId="0"/>
    <cellStyle name="40% - Accent3 6 6 5" xfId="0"/>
    <cellStyle name="40% - Accent3 6 6 5 2" xfId="0"/>
    <cellStyle name="40% - Accent3 6 6 5 2 2" xfId="0"/>
    <cellStyle name="40% - Accent3 6 6 5 2 2 2" xfId="0"/>
    <cellStyle name="40% - Accent3 6 6 5 2 3" xfId="0"/>
    <cellStyle name="40% - Accent3 6 6 5 3" xfId="0"/>
    <cellStyle name="40% - Accent3 6 6 5 3 2" xfId="0"/>
    <cellStyle name="40% - Accent3 6 6 5 4" xfId="0"/>
    <cellStyle name="40% - Accent3 6 6 6" xfId="0"/>
    <cellStyle name="40% - Accent3 6 6 6 2" xfId="0"/>
    <cellStyle name="40% - Accent3 6 6 6 2 2" xfId="0"/>
    <cellStyle name="40% - Accent3 6 6 6 3" xfId="0"/>
    <cellStyle name="40% - Accent3 6 6 7" xfId="0"/>
    <cellStyle name="40% - Accent3 6 6 7 2" xfId="0"/>
    <cellStyle name="40% - Accent3 6 6 8" xfId="0"/>
    <cellStyle name="40% - Accent3 6 6 9" xfId="0"/>
    <cellStyle name="40% - Accent3 6 7" xfId="0"/>
    <cellStyle name="40% - Accent3 6 7 10" xfId="0"/>
    <cellStyle name="40% - Accent3 6 7 2" xfId="0"/>
    <cellStyle name="40% - Accent3 6 7 2 2" xfId="0"/>
    <cellStyle name="40% - Accent3 6 7 2 2 2" xfId="0"/>
    <cellStyle name="40% - Accent3 6 7 2 2 2 2" xfId="0"/>
    <cellStyle name="40% - Accent3 6 7 2 2 3" xfId="0"/>
    <cellStyle name="40% - Accent3 6 7 2 3" xfId="0"/>
    <cellStyle name="40% - Accent3 6 7 2 3 2" xfId="0"/>
    <cellStyle name="40% - Accent3 6 7 2 4" xfId="0"/>
    <cellStyle name="40% - Accent3 6 7 3" xfId="0"/>
    <cellStyle name="40% - Accent3 6 7 3 2" xfId="0"/>
    <cellStyle name="40% - Accent3 6 7 3 2 2" xfId="0"/>
    <cellStyle name="40% - Accent3 6 7 3 2 2 2" xfId="0"/>
    <cellStyle name="40% - Accent3 6 7 3 2 3" xfId="0"/>
    <cellStyle name="40% - Accent3 6 7 3 3" xfId="0"/>
    <cellStyle name="40% - Accent3 6 7 3 3 2" xfId="0"/>
    <cellStyle name="40% - Accent3 6 7 3 4" xfId="0"/>
    <cellStyle name="40% - Accent3 6 7 4" xfId="0"/>
    <cellStyle name="40% - Accent3 6 7 4 2" xfId="0"/>
    <cellStyle name="40% - Accent3 6 7 4 2 2" xfId="0"/>
    <cellStyle name="40% - Accent3 6 7 4 2 2 2" xfId="0"/>
    <cellStyle name="40% - Accent3 6 7 4 2 3" xfId="0"/>
    <cellStyle name="40% - Accent3 6 7 4 3" xfId="0"/>
    <cellStyle name="40% - Accent3 6 7 4 3 2" xfId="0"/>
    <cellStyle name="40% - Accent3 6 7 4 4" xfId="0"/>
    <cellStyle name="40% - Accent3 6 7 5" xfId="0"/>
    <cellStyle name="40% - Accent3 6 7 5 2" xfId="0"/>
    <cellStyle name="40% - Accent3 6 7 5 2 2" xfId="0"/>
    <cellStyle name="40% - Accent3 6 7 5 2 2 2" xfId="0"/>
    <cellStyle name="40% - Accent3 6 7 5 2 3" xfId="0"/>
    <cellStyle name="40% - Accent3 6 7 5 3" xfId="0"/>
    <cellStyle name="40% - Accent3 6 7 5 3 2" xfId="0"/>
    <cellStyle name="40% - Accent3 6 7 5 4" xfId="0"/>
    <cellStyle name="40% - Accent3 6 7 6" xfId="0"/>
    <cellStyle name="40% - Accent3 6 7 6 2" xfId="0"/>
    <cellStyle name="40% - Accent3 6 7 6 2 2" xfId="0"/>
    <cellStyle name="40% - Accent3 6 7 6 2 2 2" xfId="0"/>
    <cellStyle name="40% - Accent3 6 7 6 2 3" xfId="0"/>
    <cellStyle name="40% - Accent3 6 7 6 3" xfId="0"/>
    <cellStyle name="40% - Accent3 6 7 6 3 2" xfId="0"/>
    <cellStyle name="40% - Accent3 6 7 6 4" xfId="0"/>
    <cellStyle name="40% - Accent3 6 7 7" xfId="0"/>
    <cellStyle name="40% - Accent3 6 7 7 2" xfId="0"/>
    <cellStyle name="40% - Accent3 6 7 7 2 2" xfId="0"/>
    <cellStyle name="40% - Accent3 6 7 7 3" xfId="0"/>
    <cellStyle name="40% - Accent3 6 7 8" xfId="0"/>
    <cellStyle name="40% - Accent3 6 7 8 2" xfId="0"/>
    <cellStyle name="40% - Accent3 6 7 9" xfId="0"/>
    <cellStyle name="40% - Accent3 6 8" xfId="0"/>
    <cellStyle name="40% - Accent3 6 8 2" xfId="0"/>
    <cellStyle name="40% - Accent3 6 8 2 2" xfId="0"/>
    <cellStyle name="40% - Accent3 6 8 2 2 2" xfId="0"/>
    <cellStyle name="40% - Accent3 6 8 2 3" xfId="0"/>
    <cellStyle name="40% - Accent3 6 8 3" xfId="0"/>
    <cellStyle name="40% - Accent3 6 8 3 2" xfId="0"/>
    <cellStyle name="40% - Accent3 6 8 4" xfId="0"/>
    <cellStyle name="40% - Accent3 6 9" xfId="0"/>
    <cellStyle name="40% - Accent3 6 9 2" xfId="0"/>
    <cellStyle name="40% - Accent3 6 9 2 2" xfId="0"/>
    <cellStyle name="40% - Accent3 6 9 2 2 2" xfId="0"/>
    <cellStyle name="40% - Accent3 6 9 2 3" xfId="0"/>
    <cellStyle name="40% - Accent3 6 9 3" xfId="0"/>
    <cellStyle name="40% - Accent3 6 9 3 2" xfId="0"/>
    <cellStyle name="40% - Accent3 6 9 4" xfId="0"/>
    <cellStyle name="40% - Accent3 7" xfId="0"/>
    <cellStyle name="40% - Accent3 7 10" xfId="0"/>
    <cellStyle name="40% - Accent3 7 10 2" xfId="0"/>
    <cellStyle name="40% - Accent3 7 10 2 2" xfId="0"/>
    <cellStyle name="40% - Accent3 7 10 2 2 2" xfId="0"/>
    <cellStyle name="40% - Accent3 7 10 2 3" xfId="0"/>
    <cellStyle name="40% - Accent3 7 10 3" xfId="0"/>
    <cellStyle name="40% - Accent3 7 10 3 2" xfId="0"/>
    <cellStyle name="40% - Accent3 7 10 4" xfId="0"/>
    <cellStyle name="40% - Accent3 7 11" xfId="0"/>
    <cellStyle name="40% - Accent3 7 11 2" xfId="0"/>
    <cellStyle name="40% - Accent3 7 11 2 2" xfId="0"/>
    <cellStyle name="40% - Accent3 7 11 2 2 2" xfId="0"/>
    <cellStyle name="40% - Accent3 7 11 2 3" xfId="0"/>
    <cellStyle name="40% - Accent3 7 11 3" xfId="0"/>
    <cellStyle name="40% - Accent3 7 11 3 2" xfId="0"/>
    <cellStyle name="40% - Accent3 7 11 4" xfId="0"/>
    <cellStyle name="40% - Accent3 7 12" xfId="0"/>
    <cellStyle name="40% - Accent3 7 12 2" xfId="0"/>
    <cellStyle name="40% - Accent3 7 12 2 2" xfId="0"/>
    <cellStyle name="40% - Accent3 7 12 2 2 2" xfId="0"/>
    <cellStyle name="40% - Accent3 7 12 2 3" xfId="0"/>
    <cellStyle name="40% - Accent3 7 12 3" xfId="0"/>
    <cellStyle name="40% - Accent3 7 12 3 2" xfId="0"/>
    <cellStyle name="40% - Accent3 7 12 4" xfId="0"/>
    <cellStyle name="40% - Accent3 7 13" xfId="0"/>
    <cellStyle name="40% - Accent3 7 13 2" xfId="0"/>
    <cellStyle name="40% - Accent3 7 13 2 2" xfId="0"/>
    <cellStyle name="40% - Accent3 7 13 2 2 2" xfId="0"/>
    <cellStyle name="40% - Accent3 7 13 2 3" xfId="0"/>
    <cellStyle name="40% - Accent3 7 13 3" xfId="0"/>
    <cellStyle name="40% - Accent3 7 13 3 2" xfId="0"/>
    <cellStyle name="40% - Accent3 7 13 4" xfId="0"/>
    <cellStyle name="40% - Accent3 7 14" xfId="0"/>
    <cellStyle name="40% - Accent3 7 14 2" xfId="0"/>
    <cellStyle name="40% - Accent3 7 14 2 2" xfId="0"/>
    <cellStyle name="40% - Accent3 7 14 3" xfId="0"/>
    <cellStyle name="40% - Accent3 7 15" xfId="0"/>
    <cellStyle name="40% - Accent3 7 15 2" xfId="0"/>
    <cellStyle name="40% - Accent3 7 16" xfId="0"/>
    <cellStyle name="40% - Accent3 7 16 2" xfId="0"/>
    <cellStyle name="40% - Accent3 7 17" xfId="0"/>
    <cellStyle name="40% - Accent3 7 18" xfId="0"/>
    <cellStyle name="40% - Accent3 7 2" xfId="0"/>
    <cellStyle name="40% - Accent3 7 2 10" xfId="0"/>
    <cellStyle name="40% - Accent3 7 2 2" xfId="0"/>
    <cellStyle name="40% - Accent3 7 2 2 2" xfId="0"/>
    <cellStyle name="40% - Accent3 7 2 2 2 2" xfId="0"/>
    <cellStyle name="40% - Accent3 7 2 2 2 2 2" xfId="0"/>
    <cellStyle name="40% - Accent3 7 2 2 2 3" xfId="0"/>
    <cellStyle name="40% - Accent3 7 2 2 3" xfId="0"/>
    <cellStyle name="40% - Accent3 7 2 2 3 2" xfId="0"/>
    <cellStyle name="40% - Accent3 7 2 2 4" xfId="0"/>
    <cellStyle name="40% - Accent3 7 2 3" xfId="0"/>
    <cellStyle name="40% - Accent3 7 2 3 2" xfId="0"/>
    <cellStyle name="40% - Accent3 7 2 3 2 2" xfId="0"/>
    <cellStyle name="40% - Accent3 7 2 3 2 2 2" xfId="0"/>
    <cellStyle name="40% - Accent3 7 2 3 2 3" xfId="0"/>
    <cellStyle name="40% - Accent3 7 2 3 3" xfId="0"/>
    <cellStyle name="40% - Accent3 7 2 3 3 2" xfId="0"/>
    <cellStyle name="40% - Accent3 7 2 3 4" xfId="0"/>
    <cellStyle name="40% - Accent3 7 2 4" xfId="0"/>
    <cellStyle name="40% - Accent3 7 2 4 2" xfId="0"/>
    <cellStyle name="40% - Accent3 7 2 4 2 2" xfId="0"/>
    <cellStyle name="40% - Accent3 7 2 4 2 2 2" xfId="0"/>
    <cellStyle name="40% - Accent3 7 2 4 2 3" xfId="0"/>
    <cellStyle name="40% - Accent3 7 2 4 3" xfId="0"/>
    <cellStyle name="40% - Accent3 7 2 4 3 2" xfId="0"/>
    <cellStyle name="40% - Accent3 7 2 4 4" xfId="0"/>
    <cellStyle name="40% - Accent3 7 2 5" xfId="0"/>
    <cellStyle name="40% - Accent3 7 2 5 2" xfId="0"/>
    <cellStyle name="40% - Accent3 7 2 5 2 2" xfId="0"/>
    <cellStyle name="40% - Accent3 7 2 5 2 2 2" xfId="0"/>
    <cellStyle name="40% - Accent3 7 2 5 2 3" xfId="0"/>
    <cellStyle name="40% - Accent3 7 2 5 3" xfId="0"/>
    <cellStyle name="40% - Accent3 7 2 5 3 2" xfId="0"/>
    <cellStyle name="40% - Accent3 7 2 5 4" xfId="0"/>
    <cellStyle name="40% - Accent3 7 2 6" xfId="0"/>
    <cellStyle name="40% - Accent3 7 2 6 2" xfId="0"/>
    <cellStyle name="40% - Accent3 7 2 6 2 2" xfId="0"/>
    <cellStyle name="40% - Accent3 7 2 6 3" xfId="0"/>
    <cellStyle name="40% - Accent3 7 2 7" xfId="0"/>
    <cellStyle name="40% - Accent3 7 2 7 2" xfId="0"/>
    <cellStyle name="40% - Accent3 7 2 8" xfId="0"/>
    <cellStyle name="40% - Accent3 7 2 8 2" xfId="0"/>
    <cellStyle name="40% - Accent3 7 2 9" xfId="0"/>
    <cellStyle name="40% - Accent3 7 3" xfId="0"/>
    <cellStyle name="40% - Accent3 7 3 10" xfId="0"/>
    <cellStyle name="40% - Accent3 7 3 11" xfId="0"/>
    <cellStyle name="40% - Accent3 7 3 2" xfId="0"/>
    <cellStyle name="40% - Accent3 7 3 2 2" xfId="0"/>
    <cellStyle name="40% - Accent3 7 3 2 2 2" xfId="0"/>
    <cellStyle name="40% - Accent3 7 3 2 2 2 2" xfId="0"/>
    <cellStyle name="40% - Accent3 7 3 2 2 2 2 2" xfId="0"/>
    <cellStyle name="40% - Accent3 7 3 2 2 2 3" xfId="0"/>
    <cellStyle name="40% - Accent3 7 3 2 2 3" xfId="0"/>
    <cellStyle name="40% - Accent3 7 3 2 2 3 2" xfId="0"/>
    <cellStyle name="40% - Accent3 7 3 2 2 4" xfId="0"/>
    <cellStyle name="40% - Accent3 7 3 2 3" xfId="0"/>
    <cellStyle name="40% - Accent3 7 3 2 3 2" xfId="0"/>
    <cellStyle name="40% - Accent3 7 3 2 3 2 2" xfId="0"/>
    <cellStyle name="40% - Accent3 7 3 2 3 2 2 2" xfId="0"/>
    <cellStyle name="40% - Accent3 7 3 2 3 2 3" xfId="0"/>
    <cellStyle name="40% - Accent3 7 3 2 3 3" xfId="0"/>
    <cellStyle name="40% - Accent3 7 3 2 3 3 2" xfId="0"/>
    <cellStyle name="40% - Accent3 7 3 2 3 4" xfId="0"/>
    <cellStyle name="40% - Accent3 7 3 2 4" xfId="0"/>
    <cellStyle name="40% - Accent3 7 3 2 4 2" xfId="0"/>
    <cellStyle name="40% - Accent3 7 3 2 4 2 2" xfId="0"/>
    <cellStyle name="40% - Accent3 7 3 2 4 2 2 2" xfId="0"/>
    <cellStyle name="40% - Accent3 7 3 2 4 2 3" xfId="0"/>
    <cellStyle name="40% - Accent3 7 3 2 4 3" xfId="0"/>
    <cellStyle name="40% - Accent3 7 3 2 4 3 2" xfId="0"/>
    <cellStyle name="40% - Accent3 7 3 2 4 4" xfId="0"/>
    <cellStyle name="40% - Accent3 7 3 2 5" xfId="0"/>
    <cellStyle name="40% - Accent3 7 3 2 5 2" xfId="0"/>
    <cellStyle name="40% - Accent3 7 3 2 5 2 2" xfId="0"/>
    <cellStyle name="40% - Accent3 7 3 2 5 2 2 2" xfId="0"/>
    <cellStyle name="40% - Accent3 7 3 2 5 2 3" xfId="0"/>
    <cellStyle name="40% - Accent3 7 3 2 5 3" xfId="0"/>
    <cellStyle name="40% - Accent3 7 3 2 5 3 2" xfId="0"/>
    <cellStyle name="40% - Accent3 7 3 2 5 4" xfId="0"/>
    <cellStyle name="40% - Accent3 7 3 2 6" xfId="0"/>
    <cellStyle name="40% - Accent3 7 3 2 6 2" xfId="0"/>
    <cellStyle name="40% - Accent3 7 3 2 6 2 2" xfId="0"/>
    <cellStyle name="40% - Accent3 7 3 2 6 3" xfId="0"/>
    <cellStyle name="40% - Accent3 7 3 2 7" xfId="0"/>
    <cellStyle name="40% - Accent3 7 3 2 7 2" xfId="0"/>
    <cellStyle name="40% - Accent3 7 3 2 8" xfId="0"/>
    <cellStyle name="40% - Accent3 7 3 2 9" xfId="0"/>
    <cellStyle name="40% - Accent3 7 3 3" xfId="0"/>
    <cellStyle name="40% - Accent3 7 3 3 2" xfId="0"/>
    <cellStyle name="40% - Accent3 7 3 3 2 2" xfId="0"/>
    <cellStyle name="40% - Accent3 7 3 3 2 2 2" xfId="0"/>
    <cellStyle name="40% - Accent3 7 3 3 2 2 2 2" xfId="0"/>
    <cellStyle name="40% - Accent3 7 3 3 2 2 3" xfId="0"/>
    <cellStyle name="40% - Accent3 7 3 3 2 3" xfId="0"/>
    <cellStyle name="40% - Accent3 7 3 3 2 3 2" xfId="0"/>
    <cellStyle name="40% - Accent3 7 3 3 2 4" xfId="0"/>
    <cellStyle name="40% - Accent3 7 3 3 3" xfId="0"/>
    <cellStyle name="40% - Accent3 7 3 3 3 2" xfId="0"/>
    <cellStyle name="40% - Accent3 7 3 3 3 2 2" xfId="0"/>
    <cellStyle name="40% - Accent3 7 3 3 3 2 2 2" xfId="0"/>
    <cellStyle name="40% - Accent3 7 3 3 3 2 3" xfId="0"/>
    <cellStyle name="40% - Accent3 7 3 3 3 3" xfId="0"/>
    <cellStyle name="40% - Accent3 7 3 3 3 3 2" xfId="0"/>
    <cellStyle name="40% - Accent3 7 3 3 3 4" xfId="0"/>
    <cellStyle name="40% - Accent3 7 3 3 4" xfId="0"/>
    <cellStyle name="40% - Accent3 7 3 3 4 2" xfId="0"/>
    <cellStyle name="40% - Accent3 7 3 3 4 2 2" xfId="0"/>
    <cellStyle name="40% - Accent3 7 3 3 4 2 2 2" xfId="0"/>
    <cellStyle name="40% - Accent3 7 3 3 4 2 3" xfId="0"/>
    <cellStyle name="40% - Accent3 7 3 3 4 3" xfId="0"/>
    <cellStyle name="40% - Accent3 7 3 3 4 3 2" xfId="0"/>
    <cellStyle name="40% - Accent3 7 3 3 4 4" xfId="0"/>
    <cellStyle name="40% - Accent3 7 3 3 5" xfId="0"/>
    <cellStyle name="40% - Accent3 7 3 3 5 2" xfId="0"/>
    <cellStyle name="40% - Accent3 7 3 3 5 2 2" xfId="0"/>
    <cellStyle name="40% - Accent3 7 3 3 5 3" xfId="0"/>
    <cellStyle name="40% - Accent3 7 3 3 6" xfId="0"/>
    <cellStyle name="40% - Accent3 7 3 3 6 2" xfId="0"/>
    <cellStyle name="40% - Accent3 7 3 3 7" xfId="0"/>
    <cellStyle name="40% - Accent3 7 3 4" xfId="0"/>
    <cellStyle name="40% - Accent3 7 3 4 2" xfId="0"/>
    <cellStyle name="40% - Accent3 7 3 4 2 2" xfId="0"/>
    <cellStyle name="40% - Accent3 7 3 4 2 2 2" xfId="0"/>
    <cellStyle name="40% - Accent3 7 3 4 2 3" xfId="0"/>
    <cellStyle name="40% - Accent3 7 3 4 3" xfId="0"/>
    <cellStyle name="40% - Accent3 7 3 4 3 2" xfId="0"/>
    <cellStyle name="40% - Accent3 7 3 4 4" xfId="0"/>
    <cellStyle name="40% - Accent3 7 3 5" xfId="0"/>
    <cellStyle name="40% - Accent3 7 3 5 2" xfId="0"/>
    <cellStyle name="40% - Accent3 7 3 5 2 2" xfId="0"/>
    <cellStyle name="40% - Accent3 7 3 5 2 2 2" xfId="0"/>
    <cellStyle name="40% - Accent3 7 3 5 2 3" xfId="0"/>
    <cellStyle name="40% - Accent3 7 3 5 3" xfId="0"/>
    <cellStyle name="40% - Accent3 7 3 5 3 2" xfId="0"/>
    <cellStyle name="40% - Accent3 7 3 5 4" xfId="0"/>
    <cellStyle name="40% - Accent3 7 3 6" xfId="0"/>
    <cellStyle name="40% - Accent3 7 3 6 2" xfId="0"/>
    <cellStyle name="40% - Accent3 7 3 6 2 2" xfId="0"/>
    <cellStyle name="40% - Accent3 7 3 6 2 2 2" xfId="0"/>
    <cellStyle name="40% - Accent3 7 3 6 2 3" xfId="0"/>
    <cellStyle name="40% - Accent3 7 3 6 3" xfId="0"/>
    <cellStyle name="40% - Accent3 7 3 6 3 2" xfId="0"/>
    <cellStyle name="40% - Accent3 7 3 6 4" xfId="0"/>
    <cellStyle name="40% - Accent3 7 3 7" xfId="0"/>
    <cellStyle name="40% - Accent3 7 3 7 2" xfId="0"/>
    <cellStyle name="40% - Accent3 7 3 7 2 2" xfId="0"/>
    <cellStyle name="40% - Accent3 7 3 7 2 2 2" xfId="0"/>
    <cellStyle name="40% - Accent3 7 3 7 2 3" xfId="0"/>
    <cellStyle name="40% - Accent3 7 3 7 3" xfId="0"/>
    <cellStyle name="40% - Accent3 7 3 7 3 2" xfId="0"/>
    <cellStyle name="40% - Accent3 7 3 7 4" xfId="0"/>
    <cellStyle name="40% - Accent3 7 3 8" xfId="0"/>
    <cellStyle name="40% - Accent3 7 3 8 2" xfId="0"/>
    <cellStyle name="40% - Accent3 7 3 8 2 2" xfId="0"/>
    <cellStyle name="40% - Accent3 7 3 8 3" xfId="0"/>
    <cellStyle name="40% - Accent3 7 3 9" xfId="0"/>
    <cellStyle name="40% - Accent3 7 3 9 2" xfId="0"/>
    <cellStyle name="40% - Accent3 7 4" xfId="0"/>
    <cellStyle name="40% - Accent3 7 4 2" xfId="0"/>
    <cellStyle name="40% - Accent3 7 4 2 2" xfId="0"/>
    <cellStyle name="40% - Accent3 7 4 2 2 2" xfId="0"/>
    <cellStyle name="40% - Accent3 7 4 2 2 2 2" xfId="0"/>
    <cellStyle name="40% - Accent3 7 4 2 2 3" xfId="0"/>
    <cellStyle name="40% - Accent3 7 4 2 3" xfId="0"/>
    <cellStyle name="40% - Accent3 7 4 2 3 2" xfId="0"/>
    <cellStyle name="40% - Accent3 7 4 2 4" xfId="0"/>
    <cellStyle name="40% - Accent3 7 4 3" xfId="0"/>
    <cellStyle name="40% - Accent3 7 4 3 2" xfId="0"/>
    <cellStyle name="40% - Accent3 7 4 3 2 2" xfId="0"/>
    <cellStyle name="40% - Accent3 7 4 3 2 2 2" xfId="0"/>
    <cellStyle name="40% - Accent3 7 4 3 2 3" xfId="0"/>
    <cellStyle name="40% - Accent3 7 4 3 3" xfId="0"/>
    <cellStyle name="40% - Accent3 7 4 3 3 2" xfId="0"/>
    <cellStyle name="40% - Accent3 7 4 3 4" xfId="0"/>
    <cellStyle name="40% - Accent3 7 4 4" xfId="0"/>
    <cellStyle name="40% - Accent3 7 4 4 2" xfId="0"/>
    <cellStyle name="40% - Accent3 7 4 4 2 2" xfId="0"/>
    <cellStyle name="40% - Accent3 7 4 4 2 2 2" xfId="0"/>
    <cellStyle name="40% - Accent3 7 4 4 2 3" xfId="0"/>
    <cellStyle name="40% - Accent3 7 4 4 3" xfId="0"/>
    <cellStyle name="40% - Accent3 7 4 4 3 2" xfId="0"/>
    <cellStyle name="40% - Accent3 7 4 4 4" xfId="0"/>
    <cellStyle name="40% - Accent3 7 4 5" xfId="0"/>
    <cellStyle name="40% - Accent3 7 4 5 2" xfId="0"/>
    <cellStyle name="40% - Accent3 7 4 5 2 2" xfId="0"/>
    <cellStyle name="40% - Accent3 7 4 5 2 2 2" xfId="0"/>
    <cellStyle name="40% - Accent3 7 4 5 2 3" xfId="0"/>
    <cellStyle name="40% - Accent3 7 4 5 3" xfId="0"/>
    <cellStyle name="40% - Accent3 7 4 5 3 2" xfId="0"/>
    <cellStyle name="40% - Accent3 7 4 5 4" xfId="0"/>
    <cellStyle name="40% - Accent3 7 4 6" xfId="0"/>
    <cellStyle name="40% - Accent3 7 4 6 2" xfId="0"/>
    <cellStyle name="40% - Accent3 7 4 6 2 2" xfId="0"/>
    <cellStyle name="40% - Accent3 7 4 6 3" xfId="0"/>
    <cellStyle name="40% - Accent3 7 4 7" xfId="0"/>
    <cellStyle name="40% - Accent3 7 4 7 2" xfId="0"/>
    <cellStyle name="40% - Accent3 7 4 8" xfId="0"/>
    <cellStyle name="40% - Accent3 7 4 9" xfId="0"/>
    <cellStyle name="40% - Accent3 7 5" xfId="0"/>
    <cellStyle name="40% - Accent3 7 5 2" xfId="0"/>
    <cellStyle name="40% - Accent3 7 5 2 2" xfId="0"/>
    <cellStyle name="40% - Accent3 7 5 2 2 2" xfId="0"/>
    <cellStyle name="40% - Accent3 7 5 2 2 2 2" xfId="0"/>
    <cellStyle name="40% - Accent3 7 5 2 2 3" xfId="0"/>
    <cellStyle name="40% - Accent3 7 5 2 3" xfId="0"/>
    <cellStyle name="40% - Accent3 7 5 2 3 2" xfId="0"/>
    <cellStyle name="40% - Accent3 7 5 2 4" xfId="0"/>
    <cellStyle name="40% - Accent3 7 5 3" xfId="0"/>
    <cellStyle name="40% - Accent3 7 5 3 2" xfId="0"/>
    <cellStyle name="40% - Accent3 7 5 3 2 2" xfId="0"/>
    <cellStyle name="40% - Accent3 7 5 3 2 2 2" xfId="0"/>
    <cellStyle name="40% - Accent3 7 5 3 2 3" xfId="0"/>
    <cellStyle name="40% - Accent3 7 5 3 3" xfId="0"/>
    <cellStyle name="40% - Accent3 7 5 3 3 2" xfId="0"/>
    <cellStyle name="40% - Accent3 7 5 3 4" xfId="0"/>
    <cellStyle name="40% - Accent3 7 5 4" xfId="0"/>
    <cellStyle name="40% - Accent3 7 5 4 2" xfId="0"/>
    <cellStyle name="40% - Accent3 7 5 4 2 2" xfId="0"/>
    <cellStyle name="40% - Accent3 7 5 4 2 2 2" xfId="0"/>
    <cellStyle name="40% - Accent3 7 5 4 2 3" xfId="0"/>
    <cellStyle name="40% - Accent3 7 5 4 3" xfId="0"/>
    <cellStyle name="40% - Accent3 7 5 4 3 2" xfId="0"/>
    <cellStyle name="40% - Accent3 7 5 4 4" xfId="0"/>
    <cellStyle name="40% - Accent3 7 5 5" xfId="0"/>
    <cellStyle name="40% - Accent3 7 5 5 2" xfId="0"/>
    <cellStyle name="40% - Accent3 7 5 5 2 2" xfId="0"/>
    <cellStyle name="40% - Accent3 7 5 5 2 2 2" xfId="0"/>
    <cellStyle name="40% - Accent3 7 5 5 2 3" xfId="0"/>
    <cellStyle name="40% - Accent3 7 5 5 3" xfId="0"/>
    <cellStyle name="40% - Accent3 7 5 5 3 2" xfId="0"/>
    <cellStyle name="40% - Accent3 7 5 5 4" xfId="0"/>
    <cellStyle name="40% - Accent3 7 5 6" xfId="0"/>
    <cellStyle name="40% - Accent3 7 5 6 2" xfId="0"/>
    <cellStyle name="40% - Accent3 7 5 6 2 2" xfId="0"/>
    <cellStyle name="40% - Accent3 7 5 6 3" xfId="0"/>
    <cellStyle name="40% - Accent3 7 5 7" xfId="0"/>
    <cellStyle name="40% - Accent3 7 5 7 2" xfId="0"/>
    <cellStyle name="40% - Accent3 7 5 8" xfId="0"/>
    <cellStyle name="40% - Accent3 7 5 9" xfId="0"/>
    <cellStyle name="40% - Accent3 7 6" xfId="0"/>
    <cellStyle name="40% - Accent3 7 6 2" xfId="0"/>
    <cellStyle name="40% - Accent3 7 6 2 2" xfId="0"/>
    <cellStyle name="40% - Accent3 7 6 2 2 2" xfId="0"/>
    <cellStyle name="40% - Accent3 7 6 2 2 2 2" xfId="0"/>
    <cellStyle name="40% - Accent3 7 6 2 2 3" xfId="0"/>
    <cellStyle name="40% - Accent3 7 6 2 3" xfId="0"/>
    <cellStyle name="40% - Accent3 7 6 2 3 2" xfId="0"/>
    <cellStyle name="40% - Accent3 7 6 2 4" xfId="0"/>
    <cellStyle name="40% - Accent3 7 6 3" xfId="0"/>
    <cellStyle name="40% - Accent3 7 6 3 2" xfId="0"/>
    <cellStyle name="40% - Accent3 7 6 3 2 2" xfId="0"/>
    <cellStyle name="40% - Accent3 7 6 3 2 2 2" xfId="0"/>
    <cellStyle name="40% - Accent3 7 6 3 2 3" xfId="0"/>
    <cellStyle name="40% - Accent3 7 6 3 3" xfId="0"/>
    <cellStyle name="40% - Accent3 7 6 3 3 2" xfId="0"/>
    <cellStyle name="40% - Accent3 7 6 3 4" xfId="0"/>
    <cellStyle name="40% - Accent3 7 6 4" xfId="0"/>
    <cellStyle name="40% - Accent3 7 6 4 2" xfId="0"/>
    <cellStyle name="40% - Accent3 7 6 4 2 2" xfId="0"/>
    <cellStyle name="40% - Accent3 7 6 4 2 2 2" xfId="0"/>
    <cellStyle name="40% - Accent3 7 6 4 2 3" xfId="0"/>
    <cellStyle name="40% - Accent3 7 6 4 3" xfId="0"/>
    <cellStyle name="40% - Accent3 7 6 4 3 2" xfId="0"/>
    <cellStyle name="40% - Accent3 7 6 4 4" xfId="0"/>
    <cellStyle name="40% - Accent3 7 6 5" xfId="0"/>
    <cellStyle name="40% - Accent3 7 6 5 2" xfId="0"/>
    <cellStyle name="40% - Accent3 7 6 5 2 2" xfId="0"/>
    <cellStyle name="40% - Accent3 7 6 5 2 2 2" xfId="0"/>
    <cellStyle name="40% - Accent3 7 6 5 2 3" xfId="0"/>
    <cellStyle name="40% - Accent3 7 6 5 3" xfId="0"/>
    <cellStyle name="40% - Accent3 7 6 5 3 2" xfId="0"/>
    <cellStyle name="40% - Accent3 7 6 5 4" xfId="0"/>
    <cellStyle name="40% - Accent3 7 6 6" xfId="0"/>
    <cellStyle name="40% - Accent3 7 6 6 2" xfId="0"/>
    <cellStyle name="40% - Accent3 7 6 6 2 2" xfId="0"/>
    <cellStyle name="40% - Accent3 7 6 6 3" xfId="0"/>
    <cellStyle name="40% - Accent3 7 6 7" xfId="0"/>
    <cellStyle name="40% - Accent3 7 6 7 2" xfId="0"/>
    <cellStyle name="40% - Accent3 7 6 8" xfId="0"/>
    <cellStyle name="40% - Accent3 7 6 9" xfId="0"/>
    <cellStyle name="40% - Accent3 7 7" xfId="0"/>
    <cellStyle name="40% - Accent3 7 7 10" xfId="0"/>
    <cellStyle name="40% - Accent3 7 7 2" xfId="0"/>
    <cellStyle name="40% - Accent3 7 7 2 2" xfId="0"/>
    <cellStyle name="40% - Accent3 7 7 2 2 2" xfId="0"/>
    <cellStyle name="40% - Accent3 7 7 2 2 2 2" xfId="0"/>
    <cellStyle name="40% - Accent3 7 7 2 2 3" xfId="0"/>
    <cellStyle name="40% - Accent3 7 7 2 3" xfId="0"/>
    <cellStyle name="40% - Accent3 7 7 2 3 2" xfId="0"/>
    <cellStyle name="40% - Accent3 7 7 2 4" xfId="0"/>
    <cellStyle name="40% - Accent3 7 7 3" xfId="0"/>
    <cellStyle name="40% - Accent3 7 7 3 2" xfId="0"/>
    <cellStyle name="40% - Accent3 7 7 3 2 2" xfId="0"/>
    <cellStyle name="40% - Accent3 7 7 3 2 2 2" xfId="0"/>
    <cellStyle name="40% - Accent3 7 7 3 2 3" xfId="0"/>
    <cellStyle name="40% - Accent3 7 7 3 3" xfId="0"/>
    <cellStyle name="40% - Accent3 7 7 3 3 2" xfId="0"/>
    <cellStyle name="40% - Accent3 7 7 3 4" xfId="0"/>
    <cellStyle name="40% - Accent3 7 7 4" xfId="0"/>
    <cellStyle name="40% - Accent3 7 7 4 2" xfId="0"/>
    <cellStyle name="40% - Accent3 7 7 4 2 2" xfId="0"/>
    <cellStyle name="40% - Accent3 7 7 4 2 2 2" xfId="0"/>
    <cellStyle name="40% - Accent3 7 7 4 2 3" xfId="0"/>
    <cellStyle name="40% - Accent3 7 7 4 3" xfId="0"/>
    <cellStyle name="40% - Accent3 7 7 4 3 2" xfId="0"/>
    <cellStyle name="40% - Accent3 7 7 4 4" xfId="0"/>
    <cellStyle name="40% - Accent3 7 7 5" xfId="0"/>
    <cellStyle name="40% - Accent3 7 7 5 2" xfId="0"/>
    <cellStyle name="40% - Accent3 7 7 5 2 2" xfId="0"/>
    <cellStyle name="40% - Accent3 7 7 5 2 2 2" xfId="0"/>
    <cellStyle name="40% - Accent3 7 7 5 2 3" xfId="0"/>
    <cellStyle name="40% - Accent3 7 7 5 3" xfId="0"/>
    <cellStyle name="40% - Accent3 7 7 5 3 2" xfId="0"/>
    <cellStyle name="40% - Accent3 7 7 5 4" xfId="0"/>
    <cellStyle name="40% - Accent3 7 7 6" xfId="0"/>
    <cellStyle name="40% - Accent3 7 7 6 2" xfId="0"/>
    <cellStyle name="40% - Accent3 7 7 6 2 2" xfId="0"/>
    <cellStyle name="40% - Accent3 7 7 6 2 2 2" xfId="0"/>
    <cellStyle name="40% - Accent3 7 7 6 2 3" xfId="0"/>
    <cellStyle name="40% - Accent3 7 7 6 3" xfId="0"/>
    <cellStyle name="40% - Accent3 7 7 6 3 2" xfId="0"/>
    <cellStyle name="40% - Accent3 7 7 6 4" xfId="0"/>
    <cellStyle name="40% - Accent3 7 7 7" xfId="0"/>
    <cellStyle name="40% - Accent3 7 7 7 2" xfId="0"/>
    <cellStyle name="40% - Accent3 7 7 7 2 2" xfId="0"/>
    <cellStyle name="40% - Accent3 7 7 7 3" xfId="0"/>
    <cellStyle name="40% - Accent3 7 7 8" xfId="0"/>
    <cellStyle name="40% - Accent3 7 7 8 2" xfId="0"/>
    <cellStyle name="40% - Accent3 7 7 9" xfId="0"/>
    <cellStyle name="40% - Accent3 7 8" xfId="0"/>
    <cellStyle name="40% - Accent3 7 8 2" xfId="0"/>
    <cellStyle name="40% - Accent3 7 8 2 2" xfId="0"/>
    <cellStyle name="40% - Accent3 7 8 2 2 2" xfId="0"/>
    <cellStyle name="40% - Accent3 7 8 2 3" xfId="0"/>
    <cellStyle name="40% - Accent3 7 8 3" xfId="0"/>
    <cellStyle name="40% - Accent3 7 8 3 2" xfId="0"/>
    <cellStyle name="40% - Accent3 7 8 4" xfId="0"/>
    <cellStyle name="40% - Accent3 7 9" xfId="0"/>
    <cellStyle name="40% - Accent3 7 9 2" xfId="0"/>
    <cellStyle name="40% - Accent3 7 9 2 2" xfId="0"/>
    <cellStyle name="40% - Accent3 7 9 2 2 2" xfId="0"/>
    <cellStyle name="40% - Accent3 7 9 2 3" xfId="0"/>
    <cellStyle name="40% - Accent3 7 9 3" xfId="0"/>
    <cellStyle name="40% - Accent3 7 9 3 2" xfId="0"/>
    <cellStyle name="40% - Accent3 7 9 4" xfId="0"/>
    <cellStyle name="40% - Accent3 8" xfId="0"/>
    <cellStyle name="40% - Accent3 8 10" xfId="0"/>
    <cellStyle name="40% - Accent3 8 10 2" xfId="0"/>
    <cellStyle name="40% - Accent3 8 10 2 2" xfId="0"/>
    <cellStyle name="40% - Accent3 8 10 2 2 2" xfId="0"/>
    <cellStyle name="40% - Accent3 8 10 2 3" xfId="0"/>
    <cellStyle name="40% - Accent3 8 10 3" xfId="0"/>
    <cellStyle name="40% - Accent3 8 10 3 2" xfId="0"/>
    <cellStyle name="40% - Accent3 8 10 4" xfId="0"/>
    <cellStyle name="40% - Accent3 8 11" xfId="0"/>
    <cellStyle name="40% - Accent3 8 11 2" xfId="0"/>
    <cellStyle name="40% - Accent3 8 11 2 2" xfId="0"/>
    <cellStyle name="40% - Accent3 8 11 2 2 2" xfId="0"/>
    <cellStyle name="40% - Accent3 8 11 2 3" xfId="0"/>
    <cellStyle name="40% - Accent3 8 11 3" xfId="0"/>
    <cellStyle name="40% - Accent3 8 11 3 2" xfId="0"/>
    <cellStyle name="40% - Accent3 8 11 4" xfId="0"/>
    <cellStyle name="40% - Accent3 8 12" xfId="0"/>
    <cellStyle name="40% - Accent3 8 12 2" xfId="0"/>
    <cellStyle name="40% - Accent3 8 12 2 2" xfId="0"/>
    <cellStyle name="40% - Accent3 8 12 2 2 2" xfId="0"/>
    <cellStyle name="40% - Accent3 8 12 2 3" xfId="0"/>
    <cellStyle name="40% - Accent3 8 12 3" xfId="0"/>
    <cellStyle name="40% - Accent3 8 12 3 2" xfId="0"/>
    <cellStyle name="40% - Accent3 8 12 4" xfId="0"/>
    <cellStyle name="40% - Accent3 8 13" xfId="0"/>
    <cellStyle name="40% - Accent3 8 13 2" xfId="0"/>
    <cellStyle name="40% - Accent3 8 13 2 2" xfId="0"/>
    <cellStyle name="40% - Accent3 8 13 2 2 2" xfId="0"/>
    <cellStyle name="40% - Accent3 8 13 2 3" xfId="0"/>
    <cellStyle name="40% - Accent3 8 13 3" xfId="0"/>
    <cellStyle name="40% - Accent3 8 13 3 2" xfId="0"/>
    <cellStyle name="40% - Accent3 8 13 4" xfId="0"/>
    <cellStyle name="40% - Accent3 8 14" xfId="0"/>
    <cellStyle name="40% - Accent3 8 14 2" xfId="0"/>
    <cellStyle name="40% - Accent3 8 14 2 2" xfId="0"/>
    <cellStyle name="40% - Accent3 8 14 3" xfId="0"/>
    <cellStyle name="40% - Accent3 8 15" xfId="0"/>
    <cellStyle name="40% - Accent3 8 15 2" xfId="0"/>
    <cellStyle name="40% - Accent3 8 16" xfId="0"/>
    <cellStyle name="40% - Accent3 8 16 2" xfId="0"/>
    <cellStyle name="40% - Accent3 8 17" xfId="0"/>
    <cellStyle name="40% - Accent3 8 18" xfId="0"/>
    <cellStyle name="40% - Accent3 8 2" xfId="0"/>
    <cellStyle name="40% - Accent3 8 2 10" xfId="0"/>
    <cellStyle name="40% - Accent3 8 2 2" xfId="0"/>
    <cellStyle name="40% - Accent3 8 2 2 2" xfId="0"/>
    <cellStyle name="40% - Accent3 8 2 2 2 2" xfId="0"/>
    <cellStyle name="40% - Accent3 8 2 2 2 2 2" xfId="0"/>
    <cellStyle name="40% - Accent3 8 2 2 2 3" xfId="0"/>
    <cellStyle name="40% - Accent3 8 2 2 3" xfId="0"/>
    <cellStyle name="40% - Accent3 8 2 2 3 2" xfId="0"/>
    <cellStyle name="40% - Accent3 8 2 2 4" xfId="0"/>
    <cellStyle name="40% - Accent3 8 2 2 4 2" xfId="0"/>
    <cellStyle name="40% - Accent3 8 2 2 5" xfId="0"/>
    <cellStyle name="40% - Accent3 8 2 3" xfId="0"/>
    <cellStyle name="40% - Accent3 8 2 3 2" xfId="0"/>
    <cellStyle name="40% - Accent3 8 2 3 2 2" xfId="0"/>
    <cellStyle name="40% - Accent3 8 2 3 2 2 2" xfId="0"/>
    <cellStyle name="40% - Accent3 8 2 3 2 3" xfId="0"/>
    <cellStyle name="40% - Accent3 8 2 3 3" xfId="0"/>
    <cellStyle name="40% - Accent3 8 2 3 3 2" xfId="0"/>
    <cellStyle name="40% - Accent3 8 2 3 4" xfId="0"/>
    <cellStyle name="40% - Accent3 8 2 4" xfId="0"/>
    <cellStyle name="40% - Accent3 8 2 4 2" xfId="0"/>
    <cellStyle name="40% - Accent3 8 2 4 2 2" xfId="0"/>
    <cellStyle name="40% - Accent3 8 2 4 2 2 2" xfId="0"/>
    <cellStyle name="40% - Accent3 8 2 4 2 3" xfId="0"/>
    <cellStyle name="40% - Accent3 8 2 4 3" xfId="0"/>
    <cellStyle name="40% - Accent3 8 2 4 3 2" xfId="0"/>
    <cellStyle name="40% - Accent3 8 2 4 4" xfId="0"/>
    <cellStyle name="40% - Accent3 8 2 5" xfId="0"/>
    <cellStyle name="40% - Accent3 8 2 5 2" xfId="0"/>
    <cellStyle name="40% - Accent3 8 2 5 2 2" xfId="0"/>
    <cellStyle name="40% - Accent3 8 2 5 2 2 2" xfId="0"/>
    <cellStyle name="40% - Accent3 8 2 5 2 3" xfId="0"/>
    <cellStyle name="40% - Accent3 8 2 5 3" xfId="0"/>
    <cellStyle name="40% - Accent3 8 2 5 3 2" xfId="0"/>
    <cellStyle name="40% - Accent3 8 2 5 4" xfId="0"/>
    <cellStyle name="40% - Accent3 8 2 6" xfId="0"/>
    <cellStyle name="40% - Accent3 8 2 6 2" xfId="0"/>
    <cellStyle name="40% - Accent3 8 2 6 2 2" xfId="0"/>
    <cellStyle name="40% - Accent3 8 2 6 3" xfId="0"/>
    <cellStyle name="40% - Accent3 8 2 7" xfId="0"/>
    <cellStyle name="40% - Accent3 8 2 7 2" xfId="0"/>
    <cellStyle name="40% - Accent3 8 2 8" xfId="0"/>
    <cellStyle name="40% - Accent3 8 2 8 2" xfId="0"/>
    <cellStyle name="40% - Accent3 8 2 9" xfId="0"/>
    <cellStyle name="40% - Accent3 8 3" xfId="0"/>
    <cellStyle name="40% - Accent3 8 3 10" xfId="0"/>
    <cellStyle name="40% - Accent3 8 3 10 2" xfId="0"/>
    <cellStyle name="40% - Accent3 8 3 11" xfId="0"/>
    <cellStyle name="40% - Accent3 8 3 12" xfId="0"/>
    <cellStyle name="40% - Accent3 8 3 2" xfId="0"/>
    <cellStyle name="40% - Accent3 8 3 2 2" xfId="0"/>
    <cellStyle name="40% - Accent3 8 3 2 2 2" xfId="0"/>
    <cellStyle name="40% - Accent3 8 3 2 2 2 2" xfId="0"/>
    <cellStyle name="40% - Accent3 8 3 2 2 2 2 2" xfId="0"/>
    <cellStyle name="40% - Accent3 8 3 2 2 2 3" xfId="0"/>
    <cellStyle name="40% - Accent3 8 3 2 2 3" xfId="0"/>
    <cellStyle name="40% - Accent3 8 3 2 2 3 2" xfId="0"/>
    <cellStyle name="40% - Accent3 8 3 2 2 4" xfId="0"/>
    <cellStyle name="40% - Accent3 8 3 2 3" xfId="0"/>
    <cellStyle name="40% - Accent3 8 3 2 3 2" xfId="0"/>
    <cellStyle name="40% - Accent3 8 3 2 3 2 2" xfId="0"/>
    <cellStyle name="40% - Accent3 8 3 2 3 2 2 2" xfId="0"/>
    <cellStyle name="40% - Accent3 8 3 2 3 2 3" xfId="0"/>
    <cellStyle name="40% - Accent3 8 3 2 3 3" xfId="0"/>
    <cellStyle name="40% - Accent3 8 3 2 3 3 2" xfId="0"/>
    <cellStyle name="40% - Accent3 8 3 2 3 4" xfId="0"/>
    <cellStyle name="40% - Accent3 8 3 2 4" xfId="0"/>
    <cellStyle name="40% - Accent3 8 3 2 4 2" xfId="0"/>
    <cellStyle name="40% - Accent3 8 3 2 4 2 2" xfId="0"/>
    <cellStyle name="40% - Accent3 8 3 2 4 2 2 2" xfId="0"/>
    <cellStyle name="40% - Accent3 8 3 2 4 2 3" xfId="0"/>
    <cellStyle name="40% - Accent3 8 3 2 4 3" xfId="0"/>
    <cellStyle name="40% - Accent3 8 3 2 4 3 2" xfId="0"/>
    <cellStyle name="40% - Accent3 8 3 2 4 4" xfId="0"/>
    <cellStyle name="40% - Accent3 8 3 2 5" xfId="0"/>
    <cellStyle name="40% - Accent3 8 3 2 5 2" xfId="0"/>
    <cellStyle name="40% - Accent3 8 3 2 5 2 2" xfId="0"/>
    <cellStyle name="40% - Accent3 8 3 2 5 2 2 2" xfId="0"/>
    <cellStyle name="40% - Accent3 8 3 2 5 2 3" xfId="0"/>
    <cellStyle name="40% - Accent3 8 3 2 5 3" xfId="0"/>
    <cellStyle name="40% - Accent3 8 3 2 5 3 2" xfId="0"/>
    <cellStyle name="40% - Accent3 8 3 2 5 4" xfId="0"/>
    <cellStyle name="40% - Accent3 8 3 2 6" xfId="0"/>
    <cellStyle name="40% - Accent3 8 3 2 6 2" xfId="0"/>
    <cellStyle name="40% - Accent3 8 3 2 6 2 2" xfId="0"/>
    <cellStyle name="40% - Accent3 8 3 2 6 3" xfId="0"/>
    <cellStyle name="40% - Accent3 8 3 2 7" xfId="0"/>
    <cellStyle name="40% - Accent3 8 3 2 7 2" xfId="0"/>
    <cellStyle name="40% - Accent3 8 3 2 8" xfId="0"/>
    <cellStyle name="40% - Accent3 8 3 2 9" xfId="0"/>
    <cellStyle name="40% - Accent3 8 3 3" xfId="0"/>
    <cellStyle name="40% - Accent3 8 3 3 2" xfId="0"/>
    <cellStyle name="40% - Accent3 8 3 3 2 2" xfId="0"/>
    <cellStyle name="40% - Accent3 8 3 3 2 2 2" xfId="0"/>
    <cellStyle name="40% - Accent3 8 3 3 2 2 2 2" xfId="0"/>
    <cellStyle name="40% - Accent3 8 3 3 2 2 3" xfId="0"/>
    <cellStyle name="40% - Accent3 8 3 3 2 3" xfId="0"/>
    <cellStyle name="40% - Accent3 8 3 3 2 3 2" xfId="0"/>
    <cellStyle name="40% - Accent3 8 3 3 2 4" xfId="0"/>
    <cellStyle name="40% - Accent3 8 3 3 3" xfId="0"/>
    <cellStyle name="40% - Accent3 8 3 3 3 2" xfId="0"/>
    <cellStyle name="40% - Accent3 8 3 3 3 2 2" xfId="0"/>
    <cellStyle name="40% - Accent3 8 3 3 3 2 2 2" xfId="0"/>
    <cellStyle name="40% - Accent3 8 3 3 3 2 3" xfId="0"/>
    <cellStyle name="40% - Accent3 8 3 3 3 3" xfId="0"/>
    <cellStyle name="40% - Accent3 8 3 3 3 3 2" xfId="0"/>
    <cellStyle name="40% - Accent3 8 3 3 3 4" xfId="0"/>
    <cellStyle name="40% - Accent3 8 3 3 4" xfId="0"/>
    <cellStyle name="40% - Accent3 8 3 3 4 2" xfId="0"/>
    <cellStyle name="40% - Accent3 8 3 3 4 2 2" xfId="0"/>
    <cellStyle name="40% - Accent3 8 3 3 4 2 2 2" xfId="0"/>
    <cellStyle name="40% - Accent3 8 3 3 4 2 3" xfId="0"/>
    <cellStyle name="40% - Accent3 8 3 3 4 3" xfId="0"/>
    <cellStyle name="40% - Accent3 8 3 3 4 3 2" xfId="0"/>
    <cellStyle name="40% - Accent3 8 3 3 4 4" xfId="0"/>
    <cellStyle name="40% - Accent3 8 3 3 5" xfId="0"/>
    <cellStyle name="40% - Accent3 8 3 3 5 2" xfId="0"/>
    <cellStyle name="40% - Accent3 8 3 3 5 2 2" xfId="0"/>
    <cellStyle name="40% - Accent3 8 3 3 5 3" xfId="0"/>
    <cellStyle name="40% - Accent3 8 3 3 6" xfId="0"/>
    <cellStyle name="40% - Accent3 8 3 3 6 2" xfId="0"/>
    <cellStyle name="40% - Accent3 8 3 3 7" xfId="0"/>
    <cellStyle name="40% - Accent3 8 3 4" xfId="0"/>
    <cellStyle name="40% - Accent3 8 3 4 2" xfId="0"/>
    <cellStyle name="40% - Accent3 8 3 4 2 2" xfId="0"/>
    <cellStyle name="40% - Accent3 8 3 4 2 2 2" xfId="0"/>
    <cellStyle name="40% - Accent3 8 3 4 2 3" xfId="0"/>
    <cellStyle name="40% - Accent3 8 3 4 3" xfId="0"/>
    <cellStyle name="40% - Accent3 8 3 4 3 2" xfId="0"/>
    <cellStyle name="40% - Accent3 8 3 4 4" xfId="0"/>
    <cellStyle name="40% - Accent3 8 3 5" xfId="0"/>
    <cellStyle name="40% - Accent3 8 3 5 2" xfId="0"/>
    <cellStyle name="40% - Accent3 8 3 5 2 2" xfId="0"/>
    <cellStyle name="40% - Accent3 8 3 5 2 2 2" xfId="0"/>
    <cellStyle name="40% - Accent3 8 3 5 2 3" xfId="0"/>
    <cellStyle name="40% - Accent3 8 3 5 3" xfId="0"/>
    <cellStyle name="40% - Accent3 8 3 5 3 2" xfId="0"/>
    <cellStyle name="40% - Accent3 8 3 5 4" xfId="0"/>
    <cellStyle name="40% - Accent3 8 3 6" xfId="0"/>
    <cellStyle name="40% - Accent3 8 3 6 2" xfId="0"/>
    <cellStyle name="40% - Accent3 8 3 6 2 2" xfId="0"/>
    <cellStyle name="40% - Accent3 8 3 6 2 2 2" xfId="0"/>
    <cellStyle name="40% - Accent3 8 3 6 2 3" xfId="0"/>
    <cellStyle name="40% - Accent3 8 3 6 3" xfId="0"/>
    <cellStyle name="40% - Accent3 8 3 6 3 2" xfId="0"/>
    <cellStyle name="40% - Accent3 8 3 6 4" xfId="0"/>
    <cellStyle name="40% - Accent3 8 3 7" xfId="0"/>
    <cellStyle name="40% - Accent3 8 3 7 2" xfId="0"/>
    <cellStyle name="40% - Accent3 8 3 7 2 2" xfId="0"/>
    <cellStyle name="40% - Accent3 8 3 7 2 2 2" xfId="0"/>
    <cellStyle name="40% - Accent3 8 3 7 2 3" xfId="0"/>
    <cellStyle name="40% - Accent3 8 3 7 3" xfId="0"/>
    <cellStyle name="40% - Accent3 8 3 7 3 2" xfId="0"/>
    <cellStyle name="40% - Accent3 8 3 7 4" xfId="0"/>
    <cellStyle name="40% - Accent3 8 3 8" xfId="0"/>
    <cellStyle name="40% - Accent3 8 3 8 2" xfId="0"/>
    <cellStyle name="40% - Accent3 8 3 8 2 2" xfId="0"/>
    <cellStyle name="40% - Accent3 8 3 8 3" xfId="0"/>
    <cellStyle name="40% - Accent3 8 3 9" xfId="0"/>
    <cellStyle name="40% - Accent3 8 3 9 2" xfId="0"/>
    <cellStyle name="40% - Accent3 8 4" xfId="0"/>
    <cellStyle name="40% - Accent3 8 4 2" xfId="0"/>
    <cellStyle name="40% - Accent3 8 4 2 2" xfId="0"/>
    <cellStyle name="40% - Accent3 8 4 2 2 2" xfId="0"/>
    <cellStyle name="40% - Accent3 8 4 2 2 2 2" xfId="0"/>
    <cellStyle name="40% - Accent3 8 4 2 2 3" xfId="0"/>
    <cellStyle name="40% - Accent3 8 4 2 3" xfId="0"/>
    <cellStyle name="40% - Accent3 8 4 2 3 2" xfId="0"/>
    <cellStyle name="40% - Accent3 8 4 2 4" xfId="0"/>
    <cellStyle name="40% - Accent3 8 4 3" xfId="0"/>
    <cellStyle name="40% - Accent3 8 4 3 2" xfId="0"/>
    <cellStyle name="40% - Accent3 8 4 3 2 2" xfId="0"/>
    <cellStyle name="40% - Accent3 8 4 3 2 2 2" xfId="0"/>
    <cellStyle name="40% - Accent3 8 4 3 2 3" xfId="0"/>
    <cellStyle name="40% - Accent3 8 4 3 3" xfId="0"/>
    <cellStyle name="40% - Accent3 8 4 3 3 2" xfId="0"/>
    <cellStyle name="40% - Accent3 8 4 3 4" xfId="0"/>
    <cellStyle name="40% - Accent3 8 4 4" xfId="0"/>
    <cellStyle name="40% - Accent3 8 4 4 2" xfId="0"/>
    <cellStyle name="40% - Accent3 8 4 4 2 2" xfId="0"/>
    <cellStyle name="40% - Accent3 8 4 4 2 2 2" xfId="0"/>
    <cellStyle name="40% - Accent3 8 4 4 2 3" xfId="0"/>
    <cellStyle name="40% - Accent3 8 4 4 3" xfId="0"/>
    <cellStyle name="40% - Accent3 8 4 4 3 2" xfId="0"/>
    <cellStyle name="40% - Accent3 8 4 4 4" xfId="0"/>
    <cellStyle name="40% - Accent3 8 4 5" xfId="0"/>
    <cellStyle name="40% - Accent3 8 4 5 2" xfId="0"/>
    <cellStyle name="40% - Accent3 8 4 5 2 2" xfId="0"/>
    <cellStyle name="40% - Accent3 8 4 5 2 2 2" xfId="0"/>
    <cellStyle name="40% - Accent3 8 4 5 2 3" xfId="0"/>
    <cellStyle name="40% - Accent3 8 4 5 3" xfId="0"/>
    <cellStyle name="40% - Accent3 8 4 5 3 2" xfId="0"/>
    <cellStyle name="40% - Accent3 8 4 5 4" xfId="0"/>
    <cellStyle name="40% - Accent3 8 4 6" xfId="0"/>
    <cellStyle name="40% - Accent3 8 4 6 2" xfId="0"/>
    <cellStyle name="40% - Accent3 8 4 6 2 2" xfId="0"/>
    <cellStyle name="40% - Accent3 8 4 6 3" xfId="0"/>
    <cellStyle name="40% - Accent3 8 4 7" xfId="0"/>
    <cellStyle name="40% - Accent3 8 4 7 2" xfId="0"/>
    <cellStyle name="40% - Accent3 8 4 8" xfId="0"/>
    <cellStyle name="40% - Accent3 8 4 9" xfId="0"/>
    <cellStyle name="40% - Accent3 8 5" xfId="0"/>
    <cellStyle name="40% - Accent3 8 5 2" xfId="0"/>
    <cellStyle name="40% - Accent3 8 5 2 2" xfId="0"/>
    <cellStyle name="40% - Accent3 8 5 2 2 2" xfId="0"/>
    <cellStyle name="40% - Accent3 8 5 2 2 2 2" xfId="0"/>
    <cellStyle name="40% - Accent3 8 5 2 2 3" xfId="0"/>
    <cellStyle name="40% - Accent3 8 5 2 3" xfId="0"/>
    <cellStyle name="40% - Accent3 8 5 2 3 2" xfId="0"/>
    <cellStyle name="40% - Accent3 8 5 2 4" xfId="0"/>
    <cellStyle name="40% - Accent3 8 5 3" xfId="0"/>
    <cellStyle name="40% - Accent3 8 5 3 2" xfId="0"/>
    <cellStyle name="40% - Accent3 8 5 3 2 2" xfId="0"/>
    <cellStyle name="40% - Accent3 8 5 3 2 2 2" xfId="0"/>
    <cellStyle name="40% - Accent3 8 5 3 2 3" xfId="0"/>
    <cellStyle name="40% - Accent3 8 5 3 3" xfId="0"/>
    <cellStyle name="40% - Accent3 8 5 3 3 2" xfId="0"/>
    <cellStyle name="40% - Accent3 8 5 3 4" xfId="0"/>
    <cellStyle name="40% - Accent3 8 5 4" xfId="0"/>
    <cellStyle name="40% - Accent3 8 5 4 2" xfId="0"/>
    <cellStyle name="40% - Accent3 8 5 4 2 2" xfId="0"/>
    <cellStyle name="40% - Accent3 8 5 4 2 2 2" xfId="0"/>
    <cellStyle name="40% - Accent3 8 5 4 2 3" xfId="0"/>
    <cellStyle name="40% - Accent3 8 5 4 3" xfId="0"/>
    <cellStyle name="40% - Accent3 8 5 4 3 2" xfId="0"/>
    <cellStyle name="40% - Accent3 8 5 4 4" xfId="0"/>
    <cellStyle name="40% - Accent3 8 5 5" xfId="0"/>
    <cellStyle name="40% - Accent3 8 5 5 2" xfId="0"/>
    <cellStyle name="40% - Accent3 8 5 5 2 2" xfId="0"/>
    <cellStyle name="40% - Accent3 8 5 5 2 2 2" xfId="0"/>
    <cellStyle name="40% - Accent3 8 5 5 2 3" xfId="0"/>
    <cellStyle name="40% - Accent3 8 5 5 3" xfId="0"/>
    <cellStyle name="40% - Accent3 8 5 5 3 2" xfId="0"/>
    <cellStyle name="40% - Accent3 8 5 5 4" xfId="0"/>
    <cellStyle name="40% - Accent3 8 5 6" xfId="0"/>
    <cellStyle name="40% - Accent3 8 5 6 2" xfId="0"/>
    <cellStyle name="40% - Accent3 8 5 6 2 2" xfId="0"/>
    <cellStyle name="40% - Accent3 8 5 6 3" xfId="0"/>
    <cellStyle name="40% - Accent3 8 5 7" xfId="0"/>
    <cellStyle name="40% - Accent3 8 5 7 2" xfId="0"/>
    <cellStyle name="40% - Accent3 8 5 8" xfId="0"/>
    <cellStyle name="40% - Accent3 8 5 9" xfId="0"/>
    <cellStyle name="40% - Accent3 8 6" xfId="0"/>
    <cellStyle name="40% - Accent3 8 6 2" xfId="0"/>
    <cellStyle name="40% - Accent3 8 6 2 2" xfId="0"/>
    <cellStyle name="40% - Accent3 8 6 2 2 2" xfId="0"/>
    <cellStyle name="40% - Accent3 8 6 2 2 2 2" xfId="0"/>
    <cellStyle name="40% - Accent3 8 6 2 2 3" xfId="0"/>
    <cellStyle name="40% - Accent3 8 6 2 3" xfId="0"/>
    <cellStyle name="40% - Accent3 8 6 2 3 2" xfId="0"/>
    <cellStyle name="40% - Accent3 8 6 2 4" xfId="0"/>
    <cellStyle name="40% - Accent3 8 6 3" xfId="0"/>
    <cellStyle name="40% - Accent3 8 6 3 2" xfId="0"/>
    <cellStyle name="40% - Accent3 8 6 3 2 2" xfId="0"/>
    <cellStyle name="40% - Accent3 8 6 3 2 2 2" xfId="0"/>
    <cellStyle name="40% - Accent3 8 6 3 2 3" xfId="0"/>
    <cellStyle name="40% - Accent3 8 6 3 3" xfId="0"/>
    <cellStyle name="40% - Accent3 8 6 3 3 2" xfId="0"/>
    <cellStyle name="40% - Accent3 8 6 3 4" xfId="0"/>
    <cellStyle name="40% - Accent3 8 6 4" xfId="0"/>
    <cellStyle name="40% - Accent3 8 6 4 2" xfId="0"/>
    <cellStyle name="40% - Accent3 8 6 4 2 2" xfId="0"/>
    <cellStyle name="40% - Accent3 8 6 4 2 2 2" xfId="0"/>
    <cellStyle name="40% - Accent3 8 6 4 2 3" xfId="0"/>
    <cellStyle name="40% - Accent3 8 6 4 3" xfId="0"/>
    <cellStyle name="40% - Accent3 8 6 4 3 2" xfId="0"/>
    <cellStyle name="40% - Accent3 8 6 4 4" xfId="0"/>
    <cellStyle name="40% - Accent3 8 6 5" xfId="0"/>
    <cellStyle name="40% - Accent3 8 6 5 2" xfId="0"/>
    <cellStyle name="40% - Accent3 8 6 5 2 2" xfId="0"/>
    <cellStyle name="40% - Accent3 8 6 5 2 2 2" xfId="0"/>
    <cellStyle name="40% - Accent3 8 6 5 2 3" xfId="0"/>
    <cellStyle name="40% - Accent3 8 6 5 3" xfId="0"/>
    <cellStyle name="40% - Accent3 8 6 5 3 2" xfId="0"/>
    <cellStyle name="40% - Accent3 8 6 5 4" xfId="0"/>
    <cellStyle name="40% - Accent3 8 6 6" xfId="0"/>
    <cellStyle name="40% - Accent3 8 6 6 2" xfId="0"/>
    <cellStyle name="40% - Accent3 8 6 6 2 2" xfId="0"/>
    <cellStyle name="40% - Accent3 8 6 6 3" xfId="0"/>
    <cellStyle name="40% - Accent3 8 6 7" xfId="0"/>
    <cellStyle name="40% - Accent3 8 6 7 2" xfId="0"/>
    <cellStyle name="40% - Accent3 8 6 8" xfId="0"/>
    <cellStyle name="40% - Accent3 8 6 9" xfId="0"/>
    <cellStyle name="40% - Accent3 8 7" xfId="0"/>
    <cellStyle name="40% - Accent3 8 7 10" xfId="0"/>
    <cellStyle name="40% - Accent3 8 7 2" xfId="0"/>
    <cellStyle name="40% - Accent3 8 7 2 2" xfId="0"/>
    <cellStyle name="40% - Accent3 8 7 2 2 2" xfId="0"/>
    <cellStyle name="40% - Accent3 8 7 2 2 2 2" xfId="0"/>
    <cellStyle name="40% - Accent3 8 7 2 2 3" xfId="0"/>
    <cellStyle name="40% - Accent3 8 7 2 3" xfId="0"/>
    <cellStyle name="40% - Accent3 8 7 2 3 2" xfId="0"/>
    <cellStyle name="40% - Accent3 8 7 2 4" xfId="0"/>
    <cellStyle name="40% - Accent3 8 7 3" xfId="0"/>
    <cellStyle name="40% - Accent3 8 7 3 2" xfId="0"/>
    <cellStyle name="40% - Accent3 8 7 3 2 2" xfId="0"/>
    <cellStyle name="40% - Accent3 8 7 3 2 2 2" xfId="0"/>
    <cellStyle name="40% - Accent3 8 7 3 2 3" xfId="0"/>
    <cellStyle name="40% - Accent3 8 7 3 3" xfId="0"/>
    <cellStyle name="40% - Accent3 8 7 3 3 2" xfId="0"/>
    <cellStyle name="40% - Accent3 8 7 3 4" xfId="0"/>
    <cellStyle name="40% - Accent3 8 7 4" xfId="0"/>
    <cellStyle name="40% - Accent3 8 7 4 2" xfId="0"/>
    <cellStyle name="40% - Accent3 8 7 4 2 2" xfId="0"/>
    <cellStyle name="40% - Accent3 8 7 4 2 2 2" xfId="0"/>
    <cellStyle name="40% - Accent3 8 7 4 2 3" xfId="0"/>
    <cellStyle name="40% - Accent3 8 7 4 3" xfId="0"/>
    <cellStyle name="40% - Accent3 8 7 4 3 2" xfId="0"/>
    <cellStyle name="40% - Accent3 8 7 4 4" xfId="0"/>
    <cellStyle name="40% - Accent3 8 7 5" xfId="0"/>
    <cellStyle name="40% - Accent3 8 7 5 2" xfId="0"/>
    <cellStyle name="40% - Accent3 8 7 5 2 2" xfId="0"/>
    <cellStyle name="40% - Accent3 8 7 5 2 2 2" xfId="0"/>
    <cellStyle name="40% - Accent3 8 7 5 2 3" xfId="0"/>
    <cellStyle name="40% - Accent3 8 7 5 3" xfId="0"/>
    <cellStyle name="40% - Accent3 8 7 5 3 2" xfId="0"/>
    <cellStyle name="40% - Accent3 8 7 5 4" xfId="0"/>
    <cellStyle name="40% - Accent3 8 7 6" xfId="0"/>
    <cellStyle name="40% - Accent3 8 7 6 2" xfId="0"/>
    <cellStyle name="40% - Accent3 8 7 6 2 2" xfId="0"/>
    <cellStyle name="40% - Accent3 8 7 6 2 2 2" xfId="0"/>
    <cellStyle name="40% - Accent3 8 7 6 2 3" xfId="0"/>
    <cellStyle name="40% - Accent3 8 7 6 3" xfId="0"/>
    <cellStyle name="40% - Accent3 8 7 6 3 2" xfId="0"/>
    <cellStyle name="40% - Accent3 8 7 6 4" xfId="0"/>
    <cellStyle name="40% - Accent3 8 7 7" xfId="0"/>
    <cellStyle name="40% - Accent3 8 7 7 2" xfId="0"/>
    <cellStyle name="40% - Accent3 8 7 7 2 2" xfId="0"/>
    <cellStyle name="40% - Accent3 8 7 7 3" xfId="0"/>
    <cellStyle name="40% - Accent3 8 7 8" xfId="0"/>
    <cellStyle name="40% - Accent3 8 7 8 2" xfId="0"/>
    <cellStyle name="40% - Accent3 8 7 9" xfId="0"/>
    <cellStyle name="40% - Accent3 8 8" xfId="0"/>
    <cellStyle name="40% - Accent3 8 8 2" xfId="0"/>
    <cellStyle name="40% - Accent3 8 8 2 2" xfId="0"/>
    <cellStyle name="40% - Accent3 8 8 2 2 2" xfId="0"/>
    <cellStyle name="40% - Accent3 8 8 2 3" xfId="0"/>
    <cellStyle name="40% - Accent3 8 8 3" xfId="0"/>
    <cellStyle name="40% - Accent3 8 8 3 2" xfId="0"/>
    <cellStyle name="40% - Accent3 8 8 4" xfId="0"/>
    <cellStyle name="40% - Accent3 8 9" xfId="0"/>
    <cellStyle name="40% - Accent3 8 9 2" xfId="0"/>
    <cellStyle name="40% - Accent3 8 9 2 2" xfId="0"/>
    <cellStyle name="40% - Accent3 8 9 2 2 2" xfId="0"/>
    <cellStyle name="40% - Accent3 8 9 2 3" xfId="0"/>
    <cellStyle name="40% - Accent3 8 9 3" xfId="0"/>
    <cellStyle name="40% - Accent3 8 9 3 2" xfId="0"/>
    <cellStyle name="40% - Accent3 8 9 4" xfId="0"/>
    <cellStyle name="40% - Accent3 9" xfId="0"/>
    <cellStyle name="40% - Accent3 9 10" xfId="0"/>
    <cellStyle name="40% - Accent3 9 10 2" xfId="0"/>
    <cellStyle name="40% - Accent3 9 10 2 2" xfId="0"/>
    <cellStyle name="40% - Accent3 9 10 2 2 2" xfId="0"/>
    <cellStyle name="40% - Accent3 9 10 2 3" xfId="0"/>
    <cellStyle name="40% - Accent3 9 10 3" xfId="0"/>
    <cellStyle name="40% - Accent3 9 10 3 2" xfId="0"/>
    <cellStyle name="40% - Accent3 9 10 4" xfId="0"/>
    <cellStyle name="40% - Accent3 9 11" xfId="0"/>
    <cellStyle name="40% - Accent3 9 11 2" xfId="0"/>
    <cellStyle name="40% - Accent3 9 11 2 2" xfId="0"/>
    <cellStyle name="40% - Accent3 9 11 2 2 2" xfId="0"/>
    <cellStyle name="40% - Accent3 9 11 2 3" xfId="0"/>
    <cellStyle name="40% - Accent3 9 11 3" xfId="0"/>
    <cellStyle name="40% - Accent3 9 11 3 2" xfId="0"/>
    <cellStyle name="40% - Accent3 9 11 4" xfId="0"/>
    <cellStyle name="40% - Accent3 9 12" xfId="0"/>
    <cellStyle name="40% - Accent3 9 12 2" xfId="0"/>
    <cellStyle name="40% - Accent3 9 12 2 2" xfId="0"/>
    <cellStyle name="40% - Accent3 9 12 2 2 2" xfId="0"/>
    <cellStyle name="40% - Accent3 9 12 2 3" xfId="0"/>
    <cellStyle name="40% - Accent3 9 12 3" xfId="0"/>
    <cellStyle name="40% - Accent3 9 12 3 2" xfId="0"/>
    <cellStyle name="40% - Accent3 9 12 4" xfId="0"/>
    <cellStyle name="40% - Accent3 9 13" xfId="0"/>
    <cellStyle name="40% - Accent3 9 13 2" xfId="0"/>
    <cellStyle name="40% - Accent3 9 13 2 2" xfId="0"/>
    <cellStyle name="40% - Accent3 9 13 2 2 2" xfId="0"/>
    <cellStyle name="40% - Accent3 9 13 2 3" xfId="0"/>
    <cellStyle name="40% - Accent3 9 13 3" xfId="0"/>
    <cellStyle name="40% - Accent3 9 13 3 2" xfId="0"/>
    <cellStyle name="40% - Accent3 9 13 4" xfId="0"/>
    <cellStyle name="40% - Accent3 9 14" xfId="0"/>
    <cellStyle name="40% - Accent3 9 14 2" xfId="0"/>
    <cellStyle name="40% - Accent3 9 14 2 2" xfId="0"/>
    <cellStyle name="40% - Accent3 9 14 3" xfId="0"/>
    <cellStyle name="40% - Accent3 9 15" xfId="0"/>
    <cellStyle name="40% - Accent3 9 15 2" xfId="0"/>
    <cellStyle name="40% - Accent3 9 16" xfId="0"/>
    <cellStyle name="40% - Accent3 9 16 2" xfId="0"/>
    <cellStyle name="40% - Accent3 9 17" xfId="0"/>
    <cellStyle name="40% - Accent3 9 18" xfId="0"/>
    <cellStyle name="40% - Accent3 9 2" xfId="0"/>
    <cellStyle name="40% - Accent3 9 2 10" xfId="0"/>
    <cellStyle name="40% - Accent3 9 2 2" xfId="0"/>
    <cellStyle name="40% - Accent3 9 2 2 2" xfId="0"/>
    <cellStyle name="40% - Accent3 9 2 2 2 2" xfId="0"/>
    <cellStyle name="40% - Accent3 9 2 2 2 2 2" xfId="0"/>
    <cellStyle name="40% - Accent3 9 2 2 2 3" xfId="0"/>
    <cellStyle name="40% - Accent3 9 2 2 3" xfId="0"/>
    <cellStyle name="40% - Accent3 9 2 2 3 2" xfId="0"/>
    <cellStyle name="40% - Accent3 9 2 2 4" xfId="0"/>
    <cellStyle name="40% - Accent3 9 2 3" xfId="0"/>
    <cellStyle name="40% - Accent3 9 2 3 2" xfId="0"/>
    <cellStyle name="40% - Accent3 9 2 3 2 2" xfId="0"/>
    <cellStyle name="40% - Accent3 9 2 3 2 2 2" xfId="0"/>
    <cellStyle name="40% - Accent3 9 2 3 2 3" xfId="0"/>
    <cellStyle name="40% - Accent3 9 2 3 3" xfId="0"/>
    <cellStyle name="40% - Accent3 9 2 3 3 2" xfId="0"/>
    <cellStyle name="40% - Accent3 9 2 3 4" xfId="0"/>
    <cellStyle name="40% - Accent3 9 2 4" xfId="0"/>
    <cellStyle name="40% - Accent3 9 2 4 2" xfId="0"/>
    <cellStyle name="40% - Accent3 9 2 4 2 2" xfId="0"/>
    <cellStyle name="40% - Accent3 9 2 4 2 2 2" xfId="0"/>
    <cellStyle name="40% - Accent3 9 2 4 2 3" xfId="0"/>
    <cellStyle name="40% - Accent3 9 2 4 3" xfId="0"/>
    <cellStyle name="40% - Accent3 9 2 4 3 2" xfId="0"/>
    <cellStyle name="40% - Accent3 9 2 4 4" xfId="0"/>
    <cellStyle name="40% - Accent3 9 2 5" xfId="0"/>
    <cellStyle name="40% - Accent3 9 2 5 2" xfId="0"/>
    <cellStyle name="40% - Accent3 9 2 5 2 2" xfId="0"/>
    <cellStyle name="40% - Accent3 9 2 5 2 2 2" xfId="0"/>
    <cellStyle name="40% - Accent3 9 2 5 2 3" xfId="0"/>
    <cellStyle name="40% - Accent3 9 2 5 3" xfId="0"/>
    <cellStyle name="40% - Accent3 9 2 5 3 2" xfId="0"/>
    <cellStyle name="40% - Accent3 9 2 5 4" xfId="0"/>
    <cellStyle name="40% - Accent3 9 2 6" xfId="0"/>
    <cellStyle name="40% - Accent3 9 2 6 2" xfId="0"/>
    <cellStyle name="40% - Accent3 9 2 6 2 2" xfId="0"/>
    <cellStyle name="40% - Accent3 9 2 6 3" xfId="0"/>
    <cellStyle name="40% - Accent3 9 2 7" xfId="0"/>
    <cellStyle name="40% - Accent3 9 2 7 2" xfId="0"/>
    <cellStyle name="40% - Accent3 9 2 8" xfId="0"/>
    <cellStyle name="40% - Accent3 9 2 8 2" xfId="0"/>
    <cellStyle name="40% - Accent3 9 2 9" xfId="0"/>
    <cellStyle name="40% - Accent3 9 3" xfId="0"/>
    <cellStyle name="40% - Accent3 9 3 10" xfId="0"/>
    <cellStyle name="40% - Accent3 9 3 11" xfId="0"/>
    <cellStyle name="40% - Accent3 9 3 2" xfId="0"/>
    <cellStyle name="40% - Accent3 9 3 2 2" xfId="0"/>
    <cellStyle name="40% - Accent3 9 3 2 2 2" xfId="0"/>
    <cellStyle name="40% - Accent3 9 3 2 2 2 2" xfId="0"/>
    <cellStyle name="40% - Accent3 9 3 2 2 2 2 2" xfId="0"/>
    <cellStyle name="40% - Accent3 9 3 2 2 2 3" xfId="0"/>
    <cellStyle name="40% - Accent3 9 3 2 2 3" xfId="0"/>
    <cellStyle name="40% - Accent3 9 3 2 2 3 2" xfId="0"/>
    <cellStyle name="40% - Accent3 9 3 2 2 4" xfId="0"/>
    <cellStyle name="40% - Accent3 9 3 2 3" xfId="0"/>
    <cellStyle name="40% - Accent3 9 3 2 3 2" xfId="0"/>
    <cellStyle name="40% - Accent3 9 3 2 3 2 2" xfId="0"/>
    <cellStyle name="40% - Accent3 9 3 2 3 2 2 2" xfId="0"/>
    <cellStyle name="40% - Accent3 9 3 2 3 2 3" xfId="0"/>
    <cellStyle name="40% - Accent3 9 3 2 3 3" xfId="0"/>
    <cellStyle name="40% - Accent3 9 3 2 3 3 2" xfId="0"/>
    <cellStyle name="40% - Accent3 9 3 2 3 4" xfId="0"/>
    <cellStyle name="40% - Accent3 9 3 2 4" xfId="0"/>
    <cellStyle name="40% - Accent3 9 3 2 4 2" xfId="0"/>
    <cellStyle name="40% - Accent3 9 3 2 4 2 2" xfId="0"/>
    <cellStyle name="40% - Accent3 9 3 2 4 2 2 2" xfId="0"/>
    <cellStyle name="40% - Accent3 9 3 2 4 2 3" xfId="0"/>
    <cellStyle name="40% - Accent3 9 3 2 4 3" xfId="0"/>
    <cellStyle name="40% - Accent3 9 3 2 4 3 2" xfId="0"/>
    <cellStyle name="40% - Accent3 9 3 2 4 4" xfId="0"/>
    <cellStyle name="40% - Accent3 9 3 2 5" xfId="0"/>
    <cellStyle name="40% - Accent3 9 3 2 5 2" xfId="0"/>
    <cellStyle name="40% - Accent3 9 3 2 5 2 2" xfId="0"/>
    <cellStyle name="40% - Accent3 9 3 2 5 2 2 2" xfId="0"/>
    <cellStyle name="40% - Accent3 9 3 2 5 2 3" xfId="0"/>
    <cellStyle name="40% - Accent3 9 3 2 5 3" xfId="0"/>
    <cellStyle name="40% - Accent3 9 3 2 5 3 2" xfId="0"/>
    <cellStyle name="40% - Accent3 9 3 2 5 4" xfId="0"/>
    <cellStyle name="40% - Accent3 9 3 2 6" xfId="0"/>
    <cellStyle name="40% - Accent3 9 3 2 6 2" xfId="0"/>
    <cellStyle name="40% - Accent3 9 3 2 6 2 2" xfId="0"/>
    <cellStyle name="40% - Accent3 9 3 2 6 3" xfId="0"/>
    <cellStyle name="40% - Accent3 9 3 2 7" xfId="0"/>
    <cellStyle name="40% - Accent3 9 3 2 7 2" xfId="0"/>
    <cellStyle name="40% - Accent3 9 3 2 8" xfId="0"/>
    <cellStyle name="40% - Accent3 9 3 2 9" xfId="0"/>
    <cellStyle name="40% - Accent3 9 3 3" xfId="0"/>
    <cellStyle name="40% - Accent3 9 3 3 2" xfId="0"/>
    <cellStyle name="40% - Accent3 9 3 3 2 2" xfId="0"/>
    <cellStyle name="40% - Accent3 9 3 3 2 2 2" xfId="0"/>
    <cellStyle name="40% - Accent3 9 3 3 2 2 2 2" xfId="0"/>
    <cellStyle name="40% - Accent3 9 3 3 2 2 3" xfId="0"/>
    <cellStyle name="40% - Accent3 9 3 3 2 3" xfId="0"/>
    <cellStyle name="40% - Accent3 9 3 3 2 3 2" xfId="0"/>
    <cellStyle name="40% - Accent3 9 3 3 2 4" xfId="0"/>
    <cellStyle name="40% - Accent3 9 3 3 3" xfId="0"/>
    <cellStyle name="40% - Accent3 9 3 3 3 2" xfId="0"/>
    <cellStyle name="40% - Accent3 9 3 3 3 2 2" xfId="0"/>
    <cellStyle name="40% - Accent3 9 3 3 3 2 2 2" xfId="0"/>
    <cellStyle name="40% - Accent3 9 3 3 3 2 3" xfId="0"/>
    <cellStyle name="40% - Accent3 9 3 3 3 3" xfId="0"/>
    <cellStyle name="40% - Accent3 9 3 3 3 3 2" xfId="0"/>
    <cellStyle name="40% - Accent3 9 3 3 3 4" xfId="0"/>
    <cellStyle name="40% - Accent3 9 3 3 4" xfId="0"/>
    <cellStyle name="40% - Accent3 9 3 3 4 2" xfId="0"/>
    <cellStyle name="40% - Accent3 9 3 3 4 2 2" xfId="0"/>
    <cellStyle name="40% - Accent3 9 3 3 4 2 2 2" xfId="0"/>
    <cellStyle name="40% - Accent3 9 3 3 4 2 3" xfId="0"/>
    <cellStyle name="40% - Accent3 9 3 3 4 3" xfId="0"/>
    <cellStyle name="40% - Accent3 9 3 3 4 3 2" xfId="0"/>
    <cellStyle name="40% - Accent3 9 3 3 4 4" xfId="0"/>
    <cellStyle name="40% - Accent3 9 3 3 5" xfId="0"/>
    <cellStyle name="40% - Accent3 9 3 3 5 2" xfId="0"/>
    <cellStyle name="40% - Accent3 9 3 3 5 2 2" xfId="0"/>
    <cellStyle name="40% - Accent3 9 3 3 5 3" xfId="0"/>
    <cellStyle name="40% - Accent3 9 3 3 6" xfId="0"/>
    <cellStyle name="40% - Accent3 9 3 3 6 2" xfId="0"/>
    <cellStyle name="40% - Accent3 9 3 3 7" xfId="0"/>
    <cellStyle name="40% - Accent3 9 3 4" xfId="0"/>
    <cellStyle name="40% - Accent3 9 3 4 2" xfId="0"/>
    <cellStyle name="40% - Accent3 9 3 4 2 2" xfId="0"/>
    <cellStyle name="40% - Accent3 9 3 4 2 2 2" xfId="0"/>
    <cellStyle name="40% - Accent3 9 3 4 2 3" xfId="0"/>
    <cellStyle name="40% - Accent3 9 3 4 3" xfId="0"/>
    <cellStyle name="40% - Accent3 9 3 4 3 2" xfId="0"/>
    <cellStyle name="40% - Accent3 9 3 4 4" xfId="0"/>
    <cellStyle name="40% - Accent3 9 3 5" xfId="0"/>
    <cellStyle name="40% - Accent3 9 3 5 2" xfId="0"/>
    <cellStyle name="40% - Accent3 9 3 5 2 2" xfId="0"/>
    <cellStyle name="40% - Accent3 9 3 5 2 2 2" xfId="0"/>
    <cellStyle name="40% - Accent3 9 3 5 2 3" xfId="0"/>
    <cellStyle name="40% - Accent3 9 3 5 3" xfId="0"/>
    <cellStyle name="40% - Accent3 9 3 5 3 2" xfId="0"/>
    <cellStyle name="40% - Accent3 9 3 5 4" xfId="0"/>
    <cellStyle name="40% - Accent3 9 3 6" xfId="0"/>
    <cellStyle name="40% - Accent3 9 3 6 2" xfId="0"/>
    <cellStyle name="40% - Accent3 9 3 6 2 2" xfId="0"/>
    <cellStyle name="40% - Accent3 9 3 6 2 2 2" xfId="0"/>
    <cellStyle name="40% - Accent3 9 3 6 2 3" xfId="0"/>
    <cellStyle name="40% - Accent3 9 3 6 3" xfId="0"/>
    <cellStyle name="40% - Accent3 9 3 6 3 2" xfId="0"/>
    <cellStyle name="40% - Accent3 9 3 6 4" xfId="0"/>
    <cellStyle name="40% - Accent3 9 3 7" xfId="0"/>
    <cellStyle name="40% - Accent3 9 3 7 2" xfId="0"/>
    <cellStyle name="40% - Accent3 9 3 7 2 2" xfId="0"/>
    <cellStyle name="40% - Accent3 9 3 7 2 2 2" xfId="0"/>
    <cellStyle name="40% - Accent3 9 3 7 2 3" xfId="0"/>
    <cellStyle name="40% - Accent3 9 3 7 3" xfId="0"/>
    <cellStyle name="40% - Accent3 9 3 7 3 2" xfId="0"/>
    <cellStyle name="40% - Accent3 9 3 7 4" xfId="0"/>
    <cellStyle name="40% - Accent3 9 3 8" xfId="0"/>
    <cellStyle name="40% - Accent3 9 3 8 2" xfId="0"/>
    <cellStyle name="40% - Accent3 9 3 8 2 2" xfId="0"/>
    <cellStyle name="40% - Accent3 9 3 8 3" xfId="0"/>
    <cellStyle name="40% - Accent3 9 3 9" xfId="0"/>
    <cellStyle name="40% - Accent3 9 3 9 2" xfId="0"/>
    <cellStyle name="40% - Accent3 9 4" xfId="0"/>
    <cellStyle name="40% - Accent3 9 4 2" xfId="0"/>
    <cellStyle name="40% - Accent3 9 4 2 2" xfId="0"/>
    <cellStyle name="40% - Accent3 9 4 2 2 2" xfId="0"/>
    <cellStyle name="40% - Accent3 9 4 2 2 2 2" xfId="0"/>
    <cellStyle name="40% - Accent3 9 4 2 2 3" xfId="0"/>
    <cellStyle name="40% - Accent3 9 4 2 3" xfId="0"/>
    <cellStyle name="40% - Accent3 9 4 2 3 2" xfId="0"/>
    <cellStyle name="40% - Accent3 9 4 2 4" xfId="0"/>
    <cellStyle name="40% - Accent3 9 4 3" xfId="0"/>
    <cellStyle name="40% - Accent3 9 4 3 2" xfId="0"/>
    <cellStyle name="40% - Accent3 9 4 3 2 2" xfId="0"/>
    <cellStyle name="40% - Accent3 9 4 3 2 2 2" xfId="0"/>
    <cellStyle name="40% - Accent3 9 4 3 2 3" xfId="0"/>
    <cellStyle name="40% - Accent3 9 4 3 3" xfId="0"/>
    <cellStyle name="40% - Accent3 9 4 3 3 2" xfId="0"/>
    <cellStyle name="40% - Accent3 9 4 3 4" xfId="0"/>
    <cellStyle name="40% - Accent3 9 4 4" xfId="0"/>
    <cellStyle name="40% - Accent3 9 4 4 2" xfId="0"/>
    <cellStyle name="40% - Accent3 9 4 4 2 2" xfId="0"/>
    <cellStyle name="40% - Accent3 9 4 4 2 2 2" xfId="0"/>
    <cellStyle name="40% - Accent3 9 4 4 2 3" xfId="0"/>
    <cellStyle name="40% - Accent3 9 4 4 3" xfId="0"/>
    <cellStyle name="40% - Accent3 9 4 4 3 2" xfId="0"/>
    <cellStyle name="40% - Accent3 9 4 4 4" xfId="0"/>
    <cellStyle name="40% - Accent3 9 4 5" xfId="0"/>
    <cellStyle name="40% - Accent3 9 4 5 2" xfId="0"/>
    <cellStyle name="40% - Accent3 9 4 5 2 2" xfId="0"/>
    <cellStyle name="40% - Accent3 9 4 5 2 2 2" xfId="0"/>
    <cellStyle name="40% - Accent3 9 4 5 2 3" xfId="0"/>
    <cellStyle name="40% - Accent3 9 4 5 3" xfId="0"/>
    <cellStyle name="40% - Accent3 9 4 5 3 2" xfId="0"/>
    <cellStyle name="40% - Accent3 9 4 5 4" xfId="0"/>
    <cellStyle name="40% - Accent3 9 4 6" xfId="0"/>
    <cellStyle name="40% - Accent3 9 4 6 2" xfId="0"/>
    <cellStyle name="40% - Accent3 9 4 6 2 2" xfId="0"/>
    <cellStyle name="40% - Accent3 9 4 6 3" xfId="0"/>
    <cellStyle name="40% - Accent3 9 4 7" xfId="0"/>
    <cellStyle name="40% - Accent3 9 4 7 2" xfId="0"/>
    <cellStyle name="40% - Accent3 9 4 8" xfId="0"/>
    <cellStyle name="40% - Accent3 9 4 9" xfId="0"/>
    <cellStyle name="40% - Accent3 9 5" xfId="0"/>
    <cellStyle name="40% - Accent3 9 5 2" xfId="0"/>
    <cellStyle name="40% - Accent3 9 5 2 2" xfId="0"/>
    <cellStyle name="40% - Accent3 9 5 2 2 2" xfId="0"/>
    <cellStyle name="40% - Accent3 9 5 2 2 2 2" xfId="0"/>
    <cellStyle name="40% - Accent3 9 5 2 2 3" xfId="0"/>
    <cellStyle name="40% - Accent3 9 5 2 3" xfId="0"/>
    <cellStyle name="40% - Accent3 9 5 2 3 2" xfId="0"/>
    <cellStyle name="40% - Accent3 9 5 2 4" xfId="0"/>
    <cellStyle name="40% - Accent3 9 5 3" xfId="0"/>
    <cellStyle name="40% - Accent3 9 5 3 2" xfId="0"/>
    <cellStyle name="40% - Accent3 9 5 3 2 2" xfId="0"/>
    <cellStyle name="40% - Accent3 9 5 3 2 2 2" xfId="0"/>
    <cellStyle name="40% - Accent3 9 5 3 2 3" xfId="0"/>
    <cellStyle name="40% - Accent3 9 5 3 3" xfId="0"/>
    <cellStyle name="40% - Accent3 9 5 3 3 2" xfId="0"/>
    <cellStyle name="40% - Accent3 9 5 3 4" xfId="0"/>
    <cellStyle name="40% - Accent3 9 5 4" xfId="0"/>
    <cellStyle name="40% - Accent3 9 5 4 2" xfId="0"/>
    <cellStyle name="40% - Accent3 9 5 4 2 2" xfId="0"/>
    <cellStyle name="40% - Accent3 9 5 4 2 2 2" xfId="0"/>
    <cellStyle name="40% - Accent3 9 5 4 2 3" xfId="0"/>
    <cellStyle name="40% - Accent3 9 5 4 3" xfId="0"/>
    <cellStyle name="40% - Accent3 9 5 4 3 2" xfId="0"/>
    <cellStyle name="40% - Accent3 9 5 4 4" xfId="0"/>
    <cellStyle name="40% - Accent3 9 5 5" xfId="0"/>
    <cellStyle name="40% - Accent3 9 5 5 2" xfId="0"/>
    <cellStyle name="40% - Accent3 9 5 5 2 2" xfId="0"/>
    <cellStyle name="40% - Accent3 9 5 5 2 2 2" xfId="0"/>
    <cellStyle name="40% - Accent3 9 5 5 2 3" xfId="0"/>
    <cellStyle name="40% - Accent3 9 5 5 3" xfId="0"/>
    <cellStyle name="40% - Accent3 9 5 5 3 2" xfId="0"/>
    <cellStyle name="40% - Accent3 9 5 5 4" xfId="0"/>
    <cellStyle name="40% - Accent3 9 5 6" xfId="0"/>
    <cellStyle name="40% - Accent3 9 5 6 2" xfId="0"/>
    <cellStyle name="40% - Accent3 9 5 6 2 2" xfId="0"/>
    <cellStyle name="40% - Accent3 9 5 6 3" xfId="0"/>
    <cellStyle name="40% - Accent3 9 5 7" xfId="0"/>
    <cellStyle name="40% - Accent3 9 5 7 2" xfId="0"/>
    <cellStyle name="40% - Accent3 9 5 8" xfId="0"/>
    <cellStyle name="40% - Accent3 9 5 9" xfId="0"/>
    <cellStyle name="40% - Accent3 9 6" xfId="0"/>
    <cellStyle name="40% - Accent3 9 6 2" xfId="0"/>
    <cellStyle name="40% - Accent3 9 6 2 2" xfId="0"/>
    <cellStyle name="40% - Accent3 9 6 2 2 2" xfId="0"/>
    <cellStyle name="40% - Accent3 9 6 2 2 2 2" xfId="0"/>
    <cellStyle name="40% - Accent3 9 6 2 2 3" xfId="0"/>
    <cellStyle name="40% - Accent3 9 6 2 3" xfId="0"/>
    <cellStyle name="40% - Accent3 9 6 2 3 2" xfId="0"/>
    <cellStyle name="40% - Accent3 9 6 2 4" xfId="0"/>
    <cellStyle name="40% - Accent3 9 6 3" xfId="0"/>
    <cellStyle name="40% - Accent3 9 6 3 2" xfId="0"/>
    <cellStyle name="40% - Accent3 9 6 3 2 2" xfId="0"/>
    <cellStyle name="40% - Accent3 9 6 3 2 2 2" xfId="0"/>
    <cellStyle name="40% - Accent3 9 6 3 2 3" xfId="0"/>
    <cellStyle name="40% - Accent3 9 6 3 3" xfId="0"/>
    <cellStyle name="40% - Accent3 9 6 3 3 2" xfId="0"/>
    <cellStyle name="40% - Accent3 9 6 3 4" xfId="0"/>
    <cellStyle name="40% - Accent3 9 6 4" xfId="0"/>
    <cellStyle name="40% - Accent3 9 6 4 2" xfId="0"/>
    <cellStyle name="40% - Accent3 9 6 4 2 2" xfId="0"/>
    <cellStyle name="40% - Accent3 9 6 4 2 2 2" xfId="0"/>
    <cellStyle name="40% - Accent3 9 6 4 2 3" xfId="0"/>
    <cellStyle name="40% - Accent3 9 6 4 3" xfId="0"/>
    <cellStyle name="40% - Accent3 9 6 4 3 2" xfId="0"/>
    <cellStyle name="40% - Accent3 9 6 4 4" xfId="0"/>
    <cellStyle name="40% - Accent3 9 6 5" xfId="0"/>
    <cellStyle name="40% - Accent3 9 6 5 2" xfId="0"/>
    <cellStyle name="40% - Accent3 9 6 5 2 2" xfId="0"/>
    <cellStyle name="40% - Accent3 9 6 5 2 2 2" xfId="0"/>
    <cellStyle name="40% - Accent3 9 6 5 2 3" xfId="0"/>
    <cellStyle name="40% - Accent3 9 6 5 3" xfId="0"/>
    <cellStyle name="40% - Accent3 9 6 5 3 2" xfId="0"/>
    <cellStyle name="40% - Accent3 9 6 5 4" xfId="0"/>
    <cellStyle name="40% - Accent3 9 6 6" xfId="0"/>
    <cellStyle name="40% - Accent3 9 6 6 2" xfId="0"/>
    <cellStyle name="40% - Accent3 9 6 6 2 2" xfId="0"/>
    <cellStyle name="40% - Accent3 9 6 6 3" xfId="0"/>
    <cellStyle name="40% - Accent3 9 6 7" xfId="0"/>
    <cellStyle name="40% - Accent3 9 6 7 2" xfId="0"/>
    <cellStyle name="40% - Accent3 9 6 8" xfId="0"/>
    <cellStyle name="40% - Accent3 9 6 9" xfId="0"/>
    <cellStyle name="40% - Accent3 9 7" xfId="0"/>
    <cellStyle name="40% - Accent3 9 7 10" xfId="0"/>
    <cellStyle name="40% - Accent3 9 7 2" xfId="0"/>
    <cellStyle name="40% - Accent3 9 7 2 2" xfId="0"/>
    <cellStyle name="40% - Accent3 9 7 2 2 2" xfId="0"/>
    <cellStyle name="40% - Accent3 9 7 2 2 2 2" xfId="0"/>
    <cellStyle name="40% - Accent3 9 7 2 2 3" xfId="0"/>
    <cellStyle name="40% - Accent3 9 7 2 3" xfId="0"/>
    <cellStyle name="40% - Accent3 9 7 2 3 2" xfId="0"/>
    <cellStyle name="40% - Accent3 9 7 2 4" xfId="0"/>
    <cellStyle name="40% - Accent3 9 7 3" xfId="0"/>
    <cellStyle name="40% - Accent3 9 7 3 2" xfId="0"/>
    <cellStyle name="40% - Accent3 9 7 3 2 2" xfId="0"/>
    <cellStyle name="40% - Accent3 9 7 3 2 2 2" xfId="0"/>
    <cellStyle name="40% - Accent3 9 7 3 2 3" xfId="0"/>
    <cellStyle name="40% - Accent3 9 7 3 3" xfId="0"/>
    <cellStyle name="40% - Accent3 9 7 3 3 2" xfId="0"/>
    <cellStyle name="40% - Accent3 9 7 3 4" xfId="0"/>
    <cellStyle name="40% - Accent3 9 7 4" xfId="0"/>
    <cellStyle name="40% - Accent3 9 7 4 2" xfId="0"/>
    <cellStyle name="40% - Accent3 9 7 4 2 2" xfId="0"/>
    <cellStyle name="40% - Accent3 9 7 4 2 2 2" xfId="0"/>
    <cellStyle name="40% - Accent3 9 7 4 2 3" xfId="0"/>
    <cellStyle name="40% - Accent3 9 7 4 3" xfId="0"/>
    <cellStyle name="40% - Accent3 9 7 4 3 2" xfId="0"/>
    <cellStyle name="40% - Accent3 9 7 4 4" xfId="0"/>
    <cellStyle name="40% - Accent3 9 7 5" xfId="0"/>
    <cellStyle name="40% - Accent3 9 7 5 2" xfId="0"/>
    <cellStyle name="40% - Accent3 9 7 5 2 2" xfId="0"/>
    <cellStyle name="40% - Accent3 9 7 5 2 2 2" xfId="0"/>
    <cellStyle name="40% - Accent3 9 7 5 2 3" xfId="0"/>
    <cellStyle name="40% - Accent3 9 7 5 3" xfId="0"/>
    <cellStyle name="40% - Accent3 9 7 5 3 2" xfId="0"/>
    <cellStyle name="40% - Accent3 9 7 5 4" xfId="0"/>
    <cellStyle name="40% - Accent3 9 7 6" xfId="0"/>
    <cellStyle name="40% - Accent3 9 7 6 2" xfId="0"/>
    <cellStyle name="40% - Accent3 9 7 6 2 2" xfId="0"/>
    <cellStyle name="40% - Accent3 9 7 6 2 2 2" xfId="0"/>
    <cellStyle name="40% - Accent3 9 7 6 2 3" xfId="0"/>
    <cellStyle name="40% - Accent3 9 7 6 3" xfId="0"/>
    <cellStyle name="40% - Accent3 9 7 6 3 2" xfId="0"/>
    <cellStyle name="40% - Accent3 9 7 6 4" xfId="0"/>
    <cellStyle name="40% - Accent3 9 7 7" xfId="0"/>
    <cellStyle name="40% - Accent3 9 7 7 2" xfId="0"/>
    <cellStyle name="40% - Accent3 9 7 7 2 2" xfId="0"/>
    <cellStyle name="40% - Accent3 9 7 7 3" xfId="0"/>
    <cellStyle name="40% - Accent3 9 7 8" xfId="0"/>
    <cellStyle name="40% - Accent3 9 7 8 2" xfId="0"/>
    <cellStyle name="40% - Accent3 9 7 9" xfId="0"/>
    <cellStyle name="40% - Accent3 9 8" xfId="0"/>
    <cellStyle name="40% - Accent3 9 8 2" xfId="0"/>
    <cellStyle name="40% - Accent3 9 8 2 2" xfId="0"/>
    <cellStyle name="40% - Accent3 9 8 2 2 2" xfId="0"/>
    <cellStyle name="40% - Accent3 9 8 2 3" xfId="0"/>
    <cellStyle name="40% - Accent3 9 8 3" xfId="0"/>
    <cellStyle name="40% - Accent3 9 8 3 2" xfId="0"/>
    <cellStyle name="40% - Accent3 9 8 4" xfId="0"/>
    <cellStyle name="40% - Accent3 9 9" xfId="0"/>
    <cellStyle name="40% - Accent3 9 9 2" xfId="0"/>
    <cellStyle name="40% - Accent3 9 9 2 2" xfId="0"/>
    <cellStyle name="40% - Accent3 9 9 2 2 2" xfId="0"/>
    <cellStyle name="40% - Accent3 9 9 2 3" xfId="0"/>
    <cellStyle name="40% - Accent3 9 9 3" xfId="0"/>
    <cellStyle name="40% - Accent3 9 9 3 2" xfId="0"/>
    <cellStyle name="40% - Accent3 9 9 4" xfId="0"/>
    <cellStyle name="40% - Accent4 10" xfId="0"/>
    <cellStyle name="40% - Accent4 10 2" xfId="0"/>
    <cellStyle name="40% - Accent4 10 3" xfId="0"/>
    <cellStyle name="40% - Accent4 10 3 2" xfId="0"/>
    <cellStyle name="40% - Accent4 10 3 2 2" xfId="0"/>
    <cellStyle name="40% - Accent4 10 3 2 2 2" xfId="0"/>
    <cellStyle name="40% - Accent4 10 3 2 3" xfId="0"/>
    <cellStyle name="40% - Accent4 10 3 3" xfId="0"/>
    <cellStyle name="40% - Accent4 10 3 3 2" xfId="0"/>
    <cellStyle name="40% - Accent4 10 3 4" xfId="0"/>
    <cellStyle name="40% - Accent4 10 3 5" xfId="0"/>
    <cellStyle name="40% - Accent4 10 4" xfId="0"/>
    <cellStyle name="40% - Accent4 10 4 2" xfId="0"/>
    <cellStyle name="40% - Accent4 10 4 2 2" xfId="0"/>
    <cellStyle name="40% - Accent4 10 4 3" xfId="0"/>
    <cellStyle name="40% - Accent4 10 5" xfId="0"/>
    <cellStyle name="40% - Accent4 10 5 2" xfId="0"/>
    <cellStyle name="40% - Accent4 10 6" xfId="0"/>
    <cellStyle name="40% - Accent4 10 6 2" xfId="0"/>
    <cellStyle name="40% - Accent4 10 7" xfId="0"/>
    <cellStyle name="40% - Accent4 11" xfId="0"/>
    <cellStyle name="40% - Accent4 11 10" xfId="0"/>
    <cellStyle name="40% - Accent4 11 2" xfId="0"/>
    <cellStyle name="40% - Accent4 11 2 2" xfId="0"/>
    <cellStyle name="40% - Accent4 11 2 2 2" xfId="0"/>
    <cellStyle name="40% - Accent4 11 2 2 2 2" xfId="0"/>
    <cellStyle name="40% - Accent4 11 2 2 3" xfId="0"/>
    <cellStyle name="40% - Accent4 11 2 3" xfId="0"/>
    <cellStyle name="40% - Accent4 11 2 3 2" xfId="0"/>
    <cellStyle name="40% - Accent4 11 2 4" xfId="0"/>
    <cellStyle name="40% - Accent4 11 3" xfId="0"/>
    <cellStyle name="40% - Accent4 11 3 2" xfId="0"/>
    <cellStyle name="40% - Accent4 11 3 2 2" xfId="0"/>
    <cellStyle name="40% - Accent4 11 3 2 2 2" xfId="0"/>
    <cellStyle name="40% - Accent4 11 3 2 3" xfId="0"/>
    <cellStyle name="40% - Accent4 11 3 3" xfId="0"/>
    <cellStyle name="40% - Accent4 11 3 3 2" xfId="0"/>
    <cellStyle name="40% - Accent4 11 3 4" xfId="0"/>
    <cellStyle name="40% - Accent4 11 4" xfId="0"/>
    <cellStyle name="40% - Accent4 11 4 2" xfId="0"/>
    <cellStyle name="40% - Accent4 11 4 2 2" xfId="0"/>
    <cellStyle name="40% - Accent4 11 4 2 2 2" xfId="0"/>
    <cellStyle name="40% - Accent4 11 4 2 3" xfId="0"/>
    <cellStyle name="40% - Accent4 11 4 3" xfId="0"/>
    <cellStyle name="40% - Accent4 11 4 3 2" xfId="0"/>
    <cellStyle name="40% - Accent4 11 4 4" xfId="0"/>
    <cellStyle name="40% - Accent4 11 5" xfId="0"/>
    <cellStyle name="40% - Accent4 11 5 2" xfId="0"/>
    <cellStyle name="40% - Accent4 11 5 2 2" xfId="0"/>
    <cellStyle name="40% - Accent4 11 5 2 2 2" xfId="0"/>
    <cellStyle name="40% - Accent4 11 5 2 3" xfId="0"/>
    <cellStyle name="40% - Accent4 11 5 3" xfId="0"/>
    <cellStyle name="40% - Accent4 11 5 3 2" xfId="0"/>
    <cellStyle name="40% - Accent4 11 5 4" xfId="0"/>
    <cellStyle name="40% - Accent4 11 6" xfId="0"/>
    <cellStyle name="40% - Accent4 11 6 2" xfId="0"/>
    <cellStyle name="40% - Accent4 11 6 2 2" xfId="0"/>
    <cellStyle name="40% - Accent4 11 6 3" xfId="0"/>
    <cellStyle name="40% - Accent4 11 7" xfId="0"/>
    <cellStyle name="40% - Accent4 11 7 2" xfId="0"/>
    <cellStyle name="40% - Accent4 11 8" xfId="0"/>
    <cellStyle name="40% - Accent4 11 8 2" xfId="0"/>
    <cellStyle name="40% - Accent4 11 9" xfId="0"/>
    <cellStyle name="40% - Accent4 12" xfId="0"/>
    <cellStyle name="40% - Accent4 12 2" xfId="0"/>
    <cellStyle name="40% - Accent4 12 2 2" xfId="0"/>
    <cellStyle name="40% - Accent4 12 3" xfId="0"/>
    <cellStyle name="40% - Accent4 12 3 2" xfId="0"/>
    <cellStyle name="40% - Accent4 12 4" xfId="0"/>
    <cellStyle name="40% - Accent4 13" xfId="0"/>
    <cellStyle name="40% - Accent4 13 2" xfId="0"/>
    <cellStyle name="40% - Accent4 13 2 2" xfId="0"/>
    <cellStyle name="40% - Accent4 13 3" xfId="0"/>
    <cellStyle name="40% - Accent4 14" xfId="0"/>
    <cellStyle name="40% - Accent4 15" xfId="0"/>
    <cellStyle name="40% - Accent4 15 2" xfId="0"/>
    <cellStyle name="40% - Accent4 16" xfId="0"/>
    <cellStyle name="40% - Accent4 17" xfId="0"/>
    <cellStyle name="40% - Accent4 18" xfId="0"/>
    <cellStyle name="40% - Accent4 19" xfId="0"/>
    <cellStyle name="40% - Accent4 2" xfId="0"/>
    <cellStyle name="40% - Accent4 2 10" xfId="0"/>
    <cellStyle name="40% - Accent4 2 11" xfId="0"/>
    <cellStyle name="40% - Accent4 2 12" xfId="0"/>
    <cellStyle name="40% - Accent4 2 13" xfId="0"/>
    <cellStyle name="40% - Accent4 2 14" xfId="0"/>
    <cellStyle name="40% - Accent4 2 15" xfId="0"/>
    <cellStyle name="40% - Accent4 2 16" xfId="0"/>
    <cellStyle name="40% - Accent4 2 17" xfId="0"/>
    <cellStyle name="40% - Accent4 2 18" xfId="0"/>
    <cellStyle name="40% - Accent4 2 2" xfId="0"/>
    <cellStyle name="40% - Accent4 2 2 2" xfId="0"/>
    <cellStyle name="40% - Accent4 2 2 3" xfId="0"/>
    <cellStyle name="40% - Accent4 2 2 4" xfId="0"/>
    <cellStyle name="40% - Accent4 2 2 5" xfId="0"/>
    <cellStyle name="40% - Accent4 2 2_Sheet1" xfId="0"/>
    <cellStyle name="40% - Accent4 2 3" xfId="0"/>
    <cellStyle name="40% - Accent4 2 4" xfId="0"/>
    <cellStyle name="40% - Accent4 2 5" xfId="0"/>
    <cellStyle name="40% - Accent4 2 6" xfId="0"/>
    <cellStyle name="40% - Accent4 2 7" xfId="0"/>
    <cellStyle name="40% - Accent4 2 8" xfId="0"/>
    <cellStyle name="40% - Accent4 2 9" xfId="0"/>
    <cellStyle name="40% - Accent4 20" xfId="0"/>
    <cellStyle name="40% - Accent4 2_BallGrid" xfId="0"/>
    <cellStyle name="40% - Accent4 3" xfId="0"/>
    <cellStyle name="40% - Accent4 3 10" xfId="0"/>
    <cellStyle name="40% - Accent4 3 2" xfId="0"/>
    <cellStyle name="40% - Accent4 3 3" xfId="0"/>
    <cellStyle name="40% - Accent4 3 4" xfId="0"/>
    <cellStyle name="40% - Accent4 3 5" xfId="0"/>
    <cellStyle name="40% - Accent4 3 6" xfId="0"/>
    <cellStyle name="40% - Accent4 3 7" xfId="0"/>
    <cellStyle name="40% - Accent4 3 8" xfId="0"/>
    <cellStyle name="40% - Accent4 3 9" xfId="0"/>
    <cellStyle name="40% - Accent4 3_BallGrid" xfId="0"/>
    <cellStyle name="40% - Accent4 4" xfId="0"/>
    <cellStyle name="40% - Accent4 4 2" xfId="0"/>
    <cellStyle name="40% - Accent4 4 2 2" xfId="0"/>
    <cellStyle name="40% - Accent4 4 3" xfId="0"/>
    <cellStyle name="40% - Accent4 4 3 2" xfId="0"/>
    <cellStyle name="40% - Accent4 4 4" xfId="0"/>
    <cellStyle name="40% - Accent4 4 5" xfId="0"/>
    <cellStyle name="40% - Accent4 4 6" xfId="0"/>
    <cellStyle name="40% - Accent4 4 7" xfId="0"/>
    <cellStyle name="40% - Accent4 4 8" xfId="0"/>
    <cellStyle name="40% - Accent4 4 9" xfId="0"/>
    <cellStyle name="40% - Accent4 5" xfId="0"/>
    <cellStyle name="40% - Accent4 5 10" xfId="0"/>
    <cellStyle name="40% - Accent4 5 10 2" xfId="0"/>
    <cellStyle name="40% - Accent4 5 11" xfId="0"/>
    <cellStyle name="40% - Accent4 5 12" xfId="0"/>
    <cellStyle name="40% - Accent4 5 2" xfId="0"/>
    <cellStyle name="40% - Accent4 5 2 2" xfId="0"/>
    <cellStyle name="40% - Accent4 5 2 2 2" xfId="0"/>
    <cellStyle name="40% - Accent4 5 2 2 2 2" xfId="0"/>
    <cellStyle name="40% - Accent4 5 2 2 3" xfId="0"/>
    <cellStyle name="40% - Accent4 5 2 3" xfId="0"/>
    <cellStyle name="40% - Accent4 5 2 3 2" xfId="0"/>
    <cellStyle name="40% - Accent4 5 2 4" xfId="0"/>
    <cellStyle name="40% - Accent4 5 2 4 2" xfId="0"/>
    <cellStyle name="40% - Accent4 5 2 5" xfId="0"/>
    <cellStyle name="40% - Accent4 5 3" xfId="0"/>
    <cellStyle name="40% - Accent4 5 3 2" xfId="0"/>
    <cellStyle name="40% - Accent4 5 4" xfId="0"/>
    <cellStyle name="40% - Accent4 5 4 2" xfId="0"/>
    <cellStyle name="40% - Accent4 5 4 2 2" xfId="0"/>
    <cellStyle name="40% - Accent4 5 4 2 2 2" xfId="0"/>
    <cellStyle name="40% - Accent4 5 4 2 3" xfId="0"/>
    <cellStyle name="40% - Accent4 5 4 3" xfId="0"/>
    <cellStyle name="40% - Accent4 5 4 3 2" xfId="0"/>
    <cellStyle name="40% - Accent4 5 4 4" xfId="0"/>
    <cellStyle name="40% - Accent4 5 5" xfId="0"/>
    <cellStyle name="40% - Accent4 5 5 2" xfId="0"/>
    <cellStyle name="40% - Accent4 5 5 2 2" xfId="0"/>
    <cellStyle name="40% - Accent4 5 5 2 2 2" xfId="0"/>
    <cellStyle name="40% - Accent4 5 5 2 3" xfId="0"/>
    <cellStyle name="40% - Accent4 5 5 3" xfId="0"/>
    <cellStyle name="40% - Accent4 5 5 3 2" xfId="0"/>
    <cellStyle name="40% - Accent4 5 5 4" xfId="0"/>
    <cellStyle name="40% - Accent4 5 6" xfId="0"/>
    <cellStyle name="40% - Accent4 5 6 2" xfId="0"/>
    <cellStyle name="40% - Accent4 5 6 2 2" xfId="0"/>
    <cellStyle name="40% - Accent4 5 6 2 2 2" xfId="0"/>
    <cellStyle name="40% - Accent4 5 6 2 3" xfId="0"/>
    <cellStyle name="40% - Accent4 5 6 3" xfId="0"/>
    <cellStyle name="40% - Accent4 5 6 3 2" xfId="0"/>
    <cellStyle name="40% - Accent4 5 6 4" xfId="0"/>
    <cellStyle name="40% - Accent4 5 7" xfId="0"/>
    <cellStyle name="40% - Accent4 5 7 2" xfId="0"/>
    <cellStyle name="40% - Accent4 5 7 2 2" xfId="0"/>
    <cellStyle name="40% - Accent4 5 7 2 2 2" xfId="0"/>
    <cellStyle name="40% - Accent4 5 7 2 3" xfId="0"/>
    <cellStyle name="40% - Accent4 5 7 3" xfId="0"/>
    <cellStyle name="40% - Accent4 5 7 3 2" xfId="0"/>
    <cellStyle name="40% - Accent4 5 7 4" xfId="0"/>
    <cellStyle name="40% - Accent4 5 8" xfId="0"/>
    <cellStyle name="40% - Accent4 5 8 2" xfId="0"/>
    <cellStyle name="40% - Accent4 5 8 2 2" xfId="0"/>
    <cellStyle name="40% - Accent4 5 8 3" xfId="0"/>
    <cellStyle name="40% - Accent4 5 9" xfId="0"/>
    <cellStyle name="40% - Accent4 5 9 2" xfId="0"/>
    <cellStyle name="40% - Accent4 6" xfId="0"/>
    <cellStyle name="40% - Accent4 6 10" xfId="0"/>
    <cellStyle name="40% - Accent4 6 2" xfId="0"/>
    <cellStyle name="40% - Accent4 6 2 2" xfId="0"/>
    <cellStyle name="40% - Accent4 6 2 2 2" xfId="0"/>
    <cellStyle name="40% - Accent4 6 2 2 2 2" xfId="0"/>
    <cellStyle name="40% - Accent4 6 2 2 3" xfId="0"/>
    <cellStyle name="40% - Accent4 6 2 3" xfId="0"/>
    <cellStyle name="40% - Accent4 6 2 3 2" xfId="0"/>
    <cellStyle name="40% - Accent4 6 2 4" xfId="0"/>
    <cellStyle name="40% - Accent4 6 2 4 2" xfId="0"/>
    <cellStyle name="40% - Accent4 6 2 5" xfId="0"/>
    <cellStyle name="40% - Accent4 6 3" xfId="0"/>
    <cellStyle name="40% - Accent4 6 3 2" xfId="0"/>
    <cellStyle name="40% - Accent4 6 3 2 2" xfId="0"/>
    <cellStyle name="40% - Accent4 6 3 2 2 2" xfId="0"/>
    <cellStyle name="40% - Accent4 6 3 2 3" xfId="0"/>
    <cellStyle name="40% - Accent4 6 3 3" xfId="0"/>
    <cellStyle name="40% - Accent4 6 3 3 2" xfId="0"/>
    <cellStyle name="40% - Accent4 6 3 4" xfId="0"/>
    <cellStyle name="40% - Accent4 6 3 5" xfId="0"/>
    <cellStyle name="40% - Accent4 6 4" xfId="0"/>
    <cellStyle name="40% - Accent4 6 4 2" xfId="0"/>
    <cellStyle name="40% - Accent4 6 4 2 2" xfId="0"/>
    <cellStyle name="40% - Accent4 6 4 2 2 2" xfId="0"/>
    <cellStyle name="40% - Accent4 6 4 2 3" xfId="0"/>
    <cellStyle name="40% - Accent4 6 4 3" xfId="0"/>
    <cellStyle name="40% - Accent4 6 4 3 2" xfId="0"/>
    <cellStyle name="40% - Accent4 6 4 4" xfId="0"/>
    <cellStyle name="40% - Accent4 6 5" xfId="0"/>
    <cellStyle name="40% - Accent4 6 5 2" xfId="0"/>
    <cellStyle name="40% - Accent4 6 5 2 2" xfId="0"/>
    <cellStyle name="40% - Accent4 6 5 2 2 2" xfId="0"/>
    <cellStyle name="40% - Accent4 6 5 2 3" xfId="0"/>
    <cellStyle name="40% - Accent4 6 5 3" xfId="0"/>
    <cellStyle name="40% - Accent4 6 5 3 2" xfId="0"/>
    <cellStyle name="40% - Accent4 6 5 4" xfId="0"/>
    <cellStyle name="40% - Accent4 6 6" xfId="0"/>
    <cellStyle name="40% - Accent4 6 6 2" xfId="0"/>
    <cellStyle name="40% - Accent4 6 6 2 2" xfId="0"/>
    <cellStyle name="40% - Accent4 6 6 3" xfId="0"/>
    <cellStyle name="40% - Accent4 6 7" xfId="0"/>
    <cellStyle name="40% - Accent4 6 7 2" xfId="0"/>
    <cellStyle name="40% - Accent4 6 8" xfId="0"/>
    <cellStyle name="40% - Accent4 6 8 2" xfId="0"/>
    <cellStyle name="40% - Accent4 6 9" xfId="0"/>
    <cellStyle name="40% - Accent4 7" xfId="0"/>
    <cellStyle name="40% - Accent4 7 10" xfId="0"/>
    <cellStyle name="40% - Accent4 7 2" xfId="0"/>
    <cellStyle name="40% - Accent4 7 2 2" xfId="0"/>
    <cellStyle name="40% - Accent4 7 2 2 2" xfId="0"/>
    <cellStyle name="40% - Accent4 7 2 2 2 2" xfId="0"/>
    <cellStyle name="40% - Accent4 7 2 2 3" xfId="0"/>
    <cellStyle name="40% - Accent4 7 2 3" xfId="0"/>
    <cellStyle name="40% - Accent4 7 2 3 2" xfId="0"/>
    <cellStyle name="40% - Accent4 7 2 4" xfId="0"/>
    <cellStyle name="40% - Accent4 7 2 4 2" xfId="0"/>
    <cellStyle name="40% - Accent4 7 2 5" xfId="0"/>
    <cellStyle name="40% - Accent4 7 3" xfId="0"/>
    <cellStyle name="40% - Accent4 7 3 2" xfId="0"/>
    <cellStyle name="40% - Accent4 7 3 2 2" xfId="0"/>
    <cellStyle name="40% - Accent4 7 3 2 2 2" xfId="0"/>
    <cellStyle name="40% - Accent4 7 3 2 3" xfId="0"/>
    <cellStyle name="40% - Accent4 7 3 3" xfId="0"/>
    <cellStyle name="40% - Accent4 7 3 3 2" xfId="0"/>
    <cellStyle name="40% - Accent4 7 3 4" xfId="0"/>
    <cellStyle name="40% - Accent4 7 4" xfId="0"/>
    <cellStyle name="40% - Accent4 7 4 2" xfId="0"/>
    <cellStyle name="40% - Accent4 7 4 2 2" xfId="0"/>
    <cellStyle name="40% - Accent4 7 4 2 2 2" xfId="0"/>
    <cellStyle name="40% - Accent4 7 4 2 3" xfId="0"/>
    <cellStyle name="40% - Accent4 7 4 3" xfId="0"/>
    <cellStyle name="40% - Accent4 7 4 3 2" xfId="0"/>
    <cellStyle name="40% - Accent4 7 4 4" xfId="0"/>
    <cellStyle name="40% - Accent4 7 5" xfId="0"/>
    <cellStyle name="40% - Accent4 7 5 2" xfId="0"/>
    <cellStyle name="40% - Accent4 7 5 2 2" xfId="0"/>
    <cellStyle name="40% - Accent4 7 5 2 2 2" xfId="0"/>
    <cellStyle name="40% - Accent4 7 5 2 3" xfId="0"/>
    <cellStyle name="40% - Accent4 7 5 3" xfId="0"/>
    <cellStyle name="40% - Accent4 7 5 3 2" xfId="0"/>
    <cellStyle name="40% - Accent4 7 5 4" xfId="0"/>
    <cellStyle name="40% - Accent4 7 6" xfId="0"/>
    <cellStyle name="40% - Accent4 7 6 2" xfId="0"/>
    <cellStyle name="40% - Accent4 7 6 2 2" xfId="0"/>
    <cellStyle name="40% - Accent4 7 6 3" xfId="0"/>
    <cellStyle name="40% - Accent4 7 7" xfId="0"/>
    <cellStyle name="40% - Accent4 7 7 2" xfId="0"/>
    <cellStyle name="40% - Accent4 7 8" xfId="0"/>
    <cellStyle name="40% - Accent4 7 8 2" xfId="0"/>
    <cellStyle name="40% - Accent4 7 9" xfId="0"/>
    <cellStyle name="40% - Accent4 8" xfId="0"/>
    <cellStyle name="40% - Accent4 8 10" xfId="0"/>
    <cellStyle name="40% - Accent4 8 2" xfId="0"/>
    <cellStyle name="40% - Accent4 8 2 2" xfId="0"/>
    <cellStyle name="40% - Accent4 8 2 2 2" xfId="0"/>
    <cellStyle name="40% - Accent4 8 2 2 2 2" xfId="0"/>
    <cellStyle name="40% - Accent4 8 2 2 3" xfId="0"/>
    <cellStyle name="40% - Accent4 8 2 2 3 2" xfId="0"/>
    <cellStyle name="40% - Accent4 8 2 2 4" xfId="0"/>
    <cellStyle name="40% - Accent4 8 2 3" xfId="0"/>
    <cellStyle name="40% - Accent4 8 2 3 2" xfId="0"/>
    <cellStyle name="40% - Accent4 8 2 4" xfId="0"/>
    <cellStyle name="40% - Accent4 8 2 4 2" xfId="0"/>
    <cellStyle name="40% - Accent4 8 2 5" xfId="0"/>
    <cellStyle name="40% - Accent4 8 3" xfId="0"/>
    <cellStyle name="40% - Accent4 8 3 2" xfId="0"/>
    <cellStyle name="40% - Accent4 8 3 2 2" xfId="0"/>
    <cellStyle name="40% - Accent4 8 3 2 2 2" xfId="0"/>
    <cellStyle name="40% - Accent4 8 3 2 3" xfId="0"/>
    <cellStyle name="40% - Accent4 8 3 3" xfId="0"/>
    <cellStyle name="40% - Accent4 8 3 3 2" xfId="0"/>
    <cellStyle name="40% - Accent4 8 3 4" xfId="0"/>
    <cellStyle name="40% - Accent4 8 3 4 2" xfId="0"/>
    <cellStyle name="40% - Accent4 8 3 5" xfId="0"/>
    <cellStyle name="40% - Accent4 8 4" xfId="0"/>
    <cellStyle name="40% - Accent4 8 4 2" xfId="0"/>
    <cellStyle name="40% - Accent4 8 4 2 2" xfId="0"/>
    <cellStyle name="40% - Accent4 8 4 2 2 2" xfId="0"/>
    <cellStyle name="40% - Accent4 8 4 2 3" xfId="0"/>
    <cellStyle name="40% - Accent4 8 4 3" xfId="0"/>
    <cellStyle name="40% - Accent4 8 4 3 2" xfId="0"/>
    <cellStyle name="40% - Accent4 8 4 4" xfId="0"/>
    <cellStyle name="40% - Accent4 8 5" xfId="0"/>
    <cellStyle name="40% - Accent4 8 5 2" xfId="0"/>
    <cellStyle name="40% - Accent4 8 5 2 2" xfId="0"/>
    <cellStyle name="40% - Accent4 8 5 2 2 2" xfId="0"/>
    <cellStyle name="40% - Accent4 8 5 2 3" xfId="0"/>
    <cellStyle name="40% - Accent4 8 5 3" xfId="0"/>
    <cellStyle name="40% - Accent4 8 5 3 2" xfId="0"/>
    <cellStyle name="40% - Accent4 8 5 4" xfId="0"/>
    <cellStyle name="40% - Accent4 8 6" xfId="0"/>
    <cellStyle name="40% - Accent4 8 6 2" xfId="0"/>
    <cellStyle name="40% - Accent4 8 6 2 2" xfId="0"/>
    <cellStyle name="40% - Accent4 8 6 3" xfId="0"/>
    <cellStyle name="40% - Accent4 8 7" xfId="0"/>
    <cellStyle name="40% - Accent4 8 7 2" xfId="0"/>
    <cellStyle name="40% - Accent4 8 8" xfId="0"/>
    <cellStyle name="40% - Accent4 8 8 2" xfId="0"/>
    <cellStyle name="40% - Accent4 8 9" xfId="0"/>
    <cellStyle name="40% - Accent4 9" xfId="0"/>
    <cellStyle name="40% - Accent4 9 10" xfId="0"/>
    <cellStyle name="40% - Accent4 9 2" xfId="0"/>
    <cellStyle name="40% - Accent4 9 2 2" xfId="0"/>
    <cellStyle name="40% - Accent4 9 2 2 2" xfId="0"/>
    <cellStyle name="40% - Accent4 9 2 2 2 2" xfId="0"/>
    <cellStyle name="40% - Accent4 9 2 2 3" xfId="0"/>
    <cellStyle name="40% - Accent4 9 2 3" xfId="0"/>
    <cellStyle name="40% - Accent4 9 2 3 2" xfId="0"/>
    <cellStyle name="40% - Accent4 9 2 4" xfId="0"/>
    <cellStyle name="40% - Accent4 9 2 4 2" xfId="0"/>
    <cellStyle name="40% - Accent4 9 2 5" xfId="0"/>
    <cellStyle name="40% - Accent4 9 3" xfId="0"/>
    <cellStyle name="40% - Accent4 9 3 2" xfId="0"/>
    <cellStyle name="40% - Accent4 9 3 2 2" xfId="0"/>
    <cellStyle name="40% - Accent4 9 3 2 2 2" xfId="0"/>
    <cellStyle name="40% - Accent4 9 3 2 3" xfId="0"/>
    <cellStyle name="40% - Accent4 9 3 3" xfId="0"/>
    <cellStyle name="40% - Accent4 9 3 3 2" xfId="0"/>
    <cellStyle name="40% - Accent4 9 3 4" xfId="0"/>
    <cellStyle name="40% - Accent4 9 4" xfId="0"/>
    <cellStyle name="40% - Accent4 9 4 2" xfId="0"/>
    <cellStyle name="40% - Accent4 9 4 2 2" xfId="0"/>
    <cellStyle name="40% - Accent4 9 4 2 2 2" xfId="0"/>
    <cellStyle name="40% - Accent4 9 4 2 3" xfId="0"/>
    <cellStyle name="40% - Accent4 9 4 3" xfId="0"/>
    <cellStyle name="40% - Accent4 9 4 3 2" xfId="0"/>
    <cellStyle name="40% - Accent4 9 4 4" xfId="0"/>
    <cellStyle name="40% - Accent4 9 5" xfId="0"/>
    <cellStyle name="40% - Accent4 9 5 2" xfId="0"/>
    <cellStyle name="40% - Accent4 9 5 2 2" xfId="0"/>
    <cellStyle name="40% - Accent4 9 5 2 2 2" xfId="0"/>
    <cellStyle name="40% - Accent4 9 5 2 3" xfId="0"/>
    <cellStyle name="40% - Accent4 9 5 3" xfId="0"/>
    <cellStyle name="40% - Accent4 9 5 3 2" xfId="0"/>
    <cellStyle name="40% - Accent4 9 5 4" xfId="0"/>
    <cellStyle name="40% - Accent4 9 6" xfId="0"/>
    <cellStyle name="40% - Accent4 9 6 2" xfId="0"/>
    <cellStyle name="40% - Accent4 9 6 2 2" xfId="0"/>
    <cellStyle name="40% - Accent4 9 6 3" xfId="0"/>
    <cellStyle name="40% - Accent4 9 7" xfId="0"/>
    <cellStyle name="40% - Accent4 9 7 2" xfId="0"/>
    <cellStyle name="40% - Accent4 9 8" xfId="0"/>
    <cellStyle name="40% - Accent4 9 8 2" xfId="0"/>
    <cellStyle name="40% - Accent4 9 9" xfId="0"/>
    <cellStyle name="40% - Accent5 10" xfId="0"/>
    <cellStyle name="40% - Accent5 10 2" xfId="0"/>
    <cellStyle name="40% - Accent5 10 2 2" xfId="0"/>
    <cellStyle name="40% - Accent5 10 3" xfId="0"/>
    <cellStyle name="40% - Accent5 10 4" xfId="0"/>
    <cellStyle name="40% - Accent5 11" xfId="0"/>
    <cellStyle name="40% - Accent5 11 2" xfId="0"/>
    <cellStyle name="40% - Accent5 12" xfId="0"/>
    <cellStyle name="40% - Accent5 12 2" xfId="0"/>
    <cellStyle name="40% - Accent5 13" xfId="0"/>
    <cellStyle name="40% - Accent5 13 2" xfId="0"/>
    <cellStyle name="40% - Accent5 14" xfId="0"/>
    <cellStyle name="40% - Accent5 15" xfId="0"/>
    <cellStyle name="40% - Accent5 16" xfId="0"/>
    <cellStyle name="40% - Accent5 17" xfId="0"/>
    <cellStyle name="40% - Accent5 18" xfId="0"/>
    <cellStyle name="40% - Accent5 2" xfId="0"/>
    <cellStyle name="40% - Accent5 2 10" xfId="0"/>
    <cellStyle name="40% - Accent5 2 11" xfId="0"/>
    <cellStyle name="40% - Accent5 2 12" xfId="0"/>
    <cellStyle name="40% - Accent5 2 13" xfId="0"/>
    <cellStyle name="40% - Accent5 2 14" xfId="0"/>
    <cellStyle name="40% - Accent5 2 15" xfId="0"/>
    <cellStyle name="40% - Accent5 2 16" xfId="0"/>
    <cellStyle name="40% - Accent5 2 17" xfId="0"/>
    <cellStyle name="40% - Accent5 2 18" xfId="0"/>
    <cellStyle name="40% - Accent5 2 2" xfId="0"/>
    <cellStyle name="40% - Accent5 2 2 2" xfId="0"/>
    <cellStyle name="40% - Accent5 2 2 3" xfId="0"/>
    <cellStyle name="40% - Accent5 2 2 4" xfId="0"/>
    <cellStyle name="40% - Accent5 2 2 5" xfId="0"/>
    <cellStyle name="40% - Accent5 2 2_Sheet1" xfId="0"/>
    <cellStyle name="40% - Accent5 2 3" xfId="0"/>
    <cellStyle name="40% - Accent5 2 4" xfId="0"/>
    <cellStyle name="40% - Accent5 2 5" xfId="0"/>
    <cellStyle name="40% - Accent5 2 6" xfId="0"/>
    <cellStyle name="40% - Accent5 2 7" xfId="0"/>
    <cellStyle name="40% - Accent5 2 8" xfId="0"/>
    <cellStyle name="40% - Accent5 2 9" xfId="0"/>
    <cellStyle name="40% - Accent5 2_BallGrid" xfId="0"/>
    <cellStyle name="40% - Accent5 3" xfId="0"/>
    <cellStyle name="40% - Accent5 3 2" xfId="0"/>
    <cellStyle name="40% - Accent5 3 3" xfId="0"/>
    <cellStyle name="40% - Accent5 3 4" xfId="0"/>
    <cellStyle name="40% - Accent5 4" xfId="0"/>
    <cellStyle name="40% - Accent5 4 2" xfId="0"/>
    <cellStyle name="40% - Accent5 4 3" xfId="0"/>
    <cellStyle name="40% - Accent5 4 4" xfId="0"/>
    <cellStyle name="40% - Accent5 4 5" xfId="0"/>
    <cellStyle name="40% - Accent5 5" xfId="0"/>
    <cellStyle name="40% - Accent5 5 10" xfId="0"/>
    <cellStyle name="40% - Accent5 5 11" xfId="0"/>
    <cellStyle name="40% - Accent5 5 12" xfId="0"/>
    <cellStyle name="40% - Accent5 5 2" xfId="0"/>
    <cellStyle name="40% - Accent5 5 2 2" xfId="0"/>
    <cellStyle name="40% - Accent5 5 2 2 2" xfId="0"/>
    <cellStyle name="40% - Accent5 5 2 2 2 2" xfId="0"/>
    <cellStyle name="40% - Accent5 5 2 2 3" xfId="0"/>
    <cellStyle name="40% - Accent5 5 2 3" xfId="0"/>
    <cellStyle name="40% - Accent5 5 2 3 2" xfId="0"/>
    <cellStyle name="40% - Accent5 5 2 4" xfId="0"/>
    <cellStyle name="40% - Accent5 5 3" xfId="0"/>
    <cellStyle name="40% - Accent5 5 4" xfId="0"/>
    <cellStyle name="40% - Accent5 5 4 2" xfId="0"/>
    <cellStyle name="40% - Accent5 5 4 2 2" xfId="0"/>
    <cellStyle name="40% - Accent5 5 4 2 2 2" xfId="0"/>
    <cellStyle name="40% - Accent5 5 4 2 3" xfId="0"/>
    <cellStyle name="40% - Accent5 5 4 3" xfId="0"/>
    <cellStyle name="40% - Accent5 5 4 3 2" xfId="0"/>
    <cellStyle name="40% - Accent5 5 4 4" xfId="0"/>
    <cellStyle name="40% - Accent5 5 5" xfId="0"/>
    <cellStyle name="40% - Accent5 5 5 2" xfId="0"/>
    <cellStyle name="40% - Accent5 5 5 2 2" xfId="0"/>
    <cellStyle name="40% - Accent5 5 5 2 2 2" xfId="0"/>
    <cellStyle name="40% - Accent5 5 5 2 3" xfId="0"/>
    <cellStyle name="40% - Accent5 5 5 3" xfId="0"/>
    <cellStyle name="40% - Accent5 5 5 3 2" xfId="0"/>
    <cellStyle name="40% - Accent5 5 5 4" xfId="0"/>
    <cellStyle name="40% - Accent5 5 6" xfId="0"/>
    <cellStyle name="40% - Accent5 5 6 2" xfId="0"/>
    <cellStyle name="40% - Accent5 5 6 2 2" xfId="0"/>
    <cellStyle name="40% - Accent5 5 6 2 2 2" xfId="0"/>
    <cellStyle name="40% - Accent5 5 6 2 3" xfId="0"/>
    <cellStyle name="40% - Accent5 5 6 3" xfId="0"/>
    <cellStyle name="40% - Accent5 5 6 3 2" xfId="0"/>
    <cellStyle name="40% - Accent5 5 6 4" xfId="0"/>
    <cellStyle name="40% - Accent5 5 7" xfId="0"/>
    <cellStyle name="40% - Accent5 5 7 2" xfId="0"/>
    <cellStyle name="40% - Accent5 5 7 2 2" xfId="0"/>
    <cellStyle name="40% - Accent5 5 7 2 2 2" xfId="0"/>
    <cellStyle name="40% - Accent5 5 7 2 3" xfId="0"/>
    <cellStyle name="40% - Accent5 5 7 3" xfId="0"/>
    <cellStyle name="40% - Accent5 5 7 3 2" xfId="0"/>
    <cellStyle name="40% - Accent5 5 7 4" xfId="0"/>
    <cellStyle name="40% - Accent5 5 8" xfId="0"/>
    <cellStyle name="40% - Accent5 5 8 2" xfId="0"/>
    <cellStyle name="40% - Accent5 5 8 2 2" xfId="0"/>
    <cellStyle name="40% - Accent5 5 8 3" xfId="0"/>
    <cellStyle name="40% - Accent5 5 9" xfId="0"/>
    <cellStyle name="40% - Accent5 5 9 2" xfId="0"/>
    <cellStyle name="40% - Accent5 6" xfId="0"/>
    <cellStyle name="40% - Accent5 6 2" xfId="0"/>
    <cellStyle name="40% - Accent5 6 2 2" xfId="0"/>
    <cellStyle name="40% - Accent5 6 2 2 2" xfId="0"/>
    <cellStyle name="40% - Accent5 6 2 3" xfId="0"/>
    <cellStyle name="40% - Accent5 6 3" xfId="0"/>
    <cellStyle name="40% - Accent5 6 3 2" xfId="0"/>
    <cellStyle name="40% - Accent5 6 4" xfId="0"/>
    <cellStyle name="40% - Accent5 6 5" xfId="0"/>
    <cellStyle name="40% - Accent5 7" xfId="0"/>
    <cellStyle name="40% - Accent5 7 2" xfId="0"/>
    <cellStyle name="40% - Accent5 7 2 2" xfId="0"/>
    <cellStyle name="40% - Accent5 7 2 2 2" xfId="0"/>
    <cellStyle name="40% - Accent5 7 2 3" xfId="0"/>
    <cellStyle name="40% - Accent5 7 2 3 2" xfId="0"/>
    <cellStyle name="40% - Accent5 7 2 4" xfId="0"/>
    <cellStyle name="40% - Accent5 7 3" xfId="0"/>
    <cellStyle name="40% - Accent5 7 3 2" xfId="0"/>
    <cellStyle name="40% - Accent5 7 4" xfId="0"/>
    <cellStyle name="40% - Accent5 7 4 2" xfId="0"/>
    <cellStyle name="40% - Accent5 7 5" xfId="0"/>
    <cellStyle name="40% - Accent5 8" xfId="0"/>
    <cellStyle name="40% - Accent5 8 2" xfId="0"/>
    <cellStyle name="40% - Accent5 8 2 2" xfId="0"/>
    <cellStyle name="40% - Accent5 8 2 2 2" xfId="0"/>
    <cellStyle name="40% - Accent5 8 2 3" xfId="0"/>
    <cellStyle name="40% - Accent5 8 3" xfId="0"/>
    <cellStyle name="40% - Accent5 8 3 2" xfId="0"/>
    <cellStyle name="40% - Accent5 8 4" xfId="0"/>
    <cellStyle name="40% - Accent5 8 5" xfId="0"/>
    <cellStyle name="40% - Accent5 9" xfId="0"/>
    <cellStyle name="40% - Accent5 9 2" xfId="0"/>
    <cellStyle name="40% - Accent5 9 2 2" xfId="0"/>
    <cellStyle name="40% - Accent5 9 2 2 2" xfId="0"/>
    <cellStyle name="40% - Accent5 9 2 3" xfId="0"/>
    <cellStyle name="40% - Accent5 9 3" xfId="0"/>
    <cellStyle name="40% - Accent5 9 3 2" xfId="0"/>
    <cellStyle name="40% - Accent5 9 4" xfId="0"/>
    <cellStyle name="40% - Accent5 9 4 2" xfId="0"/>
    <cellStyle name="40% - Accent5 9 5" xfId="0"/>
    <cellStyle name="40% - Accent6 10" xfId="0"/>
    <cellStyle name="40% - Accent6 10 2" xfId="0"/>
    <cellStyle name="40% - Accent6 10 3" xfId="0"/>
    <cellStyle name="40% - Accent6 10 3 2" xfId="0"/>
    <cellStyle name="40% - Accent6 10 3 2 2" xfId="0"/>
    <cellStyle name="40% - Accent6 10 3 2 2 2" xfId="0"/>
    <cellStyle name="40% - Accent6 10 3 2 3" xfId="0"/>
    <cellStyle name="40% - Accent6 10 3 3" xfId="0"/>
    <cellStyle name="40% - Accent6 10 3 3 2" xfId="0"/>
    <cellStyle name="40% - Accent6 10 3 4" xfId="0"/>
    <cellStyle name="40% - Accent6 10 3 5" xfId="0"/>
    <cellStyle name="40% - Accent6 10 4" xfId="0"/>
    <cellStyle name="40% - Accent6 10 4 2" xfId="0"/>
    <cellStyle name="40% - Accent6 10 4 2 2" xfId="0"/>
    <cellStyle name="40% - Accent6 10 4 3" xfId="0"/>
    <cellStyle name="40% - Accent6 10 5" xfId="0"/>
    <cellStyle name="40% - Accent6 10 5 2" xfId="0"/>
    <cellStyle name="40% - Accent6 10 6" xfId="0"/>
    <cellStyle name="40% - Accent6 10 6 2" xfId="0"/>
    <cellStyle name="40% - Accent6 10 7" xfId="0"/>
    <cellStyle name="40% - Accent6 11" xfId="0"/>
    <cellStyle name="40% - Accent6 11 10" xfId="0"/>
    <cellStyle name="40% - Accent6 11 2" xfId="0"/>
    <cellStyle name="40% - Accent6 11 2 2" xfId="0"/>
    <cellStyle name="40% - Accent6 11 2 2 2" xfId="0"/>
    <cellStyle name="40% - Accent6 11 2 2 2 2" xfId="0"/>
    <cellStyle name="40% - Accent6 11 2 2 3" xfId="0"/>
    <cellStyle name="40% - Accent6 11 2 3" xfId="0"/>
    <cellStyle name="40% - Accent6 11 2 3 2" xfId="0"/>
    <cellStyle name="40% - Accent6 11 2 4" xfId="0"/>
    <cellStyle name="40% - Accent6 11 3" xfId="0"/>
    <cellStyle name="40% - Accent6 11 3 2" xfId="0"/>
    <cellStyle name="40% - Accent6 11 3 2 2" xfId="0"/>
    <cellStyle name="40% - Accent6 11 3 2 2 2" xfId="0"/>
    <cellStyle name="40% - Accent6 11 3 2 3" xfId="0"/>
    <cellStyle name="40% - Accent6 11 3 3" xfId="0"/>
    <cellStyle name="40% - Accent6 11 3 3 2" xfId="0"/>
    <cellStyle name="40% - Accent6 11 3 4" xfId="0"/>
    <cellStyle name="40% - Accent6 11 4" xfId="0"/>
    <cellStyle name="40% - Accent6 11 4 2" xfId="0"/>
    <cellStyle name="40% - Accent6 11 4 2 2" xfId="0"/>
    <cellStyle name="40% - Accent6 11 4 2 2 2" xfId="0"/>
    <cellStyle name="40% - Accent6 11 4 2 3" xfId="0"/>
    <cellStyle name="40% - Accent6 11 4 3" xfId="0"/>
    <cellStyle name="40% - Accent6 11 4 3 2" xfId="0"/>
    <cellStyle name="40% - Accent6 11 4 4" xfId="0"/>
    <cellStyle name="40% - Accent6 11 5" xfId="0"/>
    <cellStyle name="40% - Accent6 11 5 2" xfId="0"/>
    <cellStyle name="40% - Accent6 11 5 2 2" xfId="0"/>
    <cellStyle name="40% - Accent6 11 5 2 2 2" xfId="0"/>
    <cellStyle name="40% - Accent6 11 5 2 3" xfId="0"/>
    <cellStyle name="40% - Accent6 11 5 3" xfId="0"/>
    <cellStyle name="40% - Accent6 11 5 3 2" xfId="0"/>
    <cellStyle name="40% - Accent6 11 5 4" xfId="0"/>
    <cellStyle name="40% - Accent6 11 6" xfId="0"/>
    <cellStyle name="40% - Accent6 11 6 2" xfId="0"/>
    <cellStyle name="40% - Accent6 11 6 2 2" xfId="0"/>
    <cellStyle name="40% - Accent6 11 6 3" xfId="0"/>
    <cellStyle name="40% - Accent6 11 7" xfId="0"/>
    <cellStyle name="40% - Accent6 11 7 2" xfId="0"/>
    <cellStyle name="40% - Accent6 11 8" xfId="0"/>
    <cellStyle name="40% - Accent6 11 8 2" xfId="0"/>
    <cellStyle name="40% - Accent6 11 9" xfId="0"/>
    <cellStyle name="40% - Accent6 12" xfId="0"/>
    <cellStyle name="40% - Accent6 12 2" xfId="0"/>
    <cellStyle name="40% - Accent6 12 2 2" xfId="0"/>
    <cellStyle name="40% - Accent6 12 3" xfId="0"/>
    <cellStyle name="40% - Accent6 12 3 2" xfId="0"/>
    <cellStyle name="40% - Accent6 12 4" xfId="0"/>
    <cellStyle name="40% - Accent6 13" xfId="0"/>
    <cellStyle name="40% - Accent6 13 2" xfId="0"/>
    <cellStyle name="40% - Accent6 13 2 2" xfId="0"/>
    <cellStyle name="40% - Accent6 13 3" xfId="0"/>
    <cellStyle name="40% - Accent6 14" xfId="0"/>
    <cellStyle name="40% - Accent6 15" xfId="0"/>
    <cellStyle name="40% - Accent6 15 2" xfId="0"/>
    <cellStyle name="40% - Accent6 16" xfId="0"/>
    <cellStyle name="40% - Accent6 17" xfId="0"/>
    <cellStyle name="40% - Accent6 18" xfId="0"/>
    <cellStyle name="40% - Accent6 19" xfId="0"/>
    <cellStyle name="40% - Accent6 2" xfId="0"/>
    <cellStyle name="40% - Accent6 2 10" xfId="0"/>
    <cellStyle name="40% - Accent6 2 11" xfId="0"/>
    <cellStyle name="40% - Accent6 2 12" xfId="0"/>
    <cellStyle name="40% - Accent6 2 13" xfId="0"/>
    <cellStyle name="40% - Accent6 2 14" xfId="0"/>
    <cellStyle name="40% - Accent6 2 15" xfId="0"/>
    <cellStyle name="40% - Accent6 2 16" xfId="0"/>
    <cellStyle name="40% - Accent6 2 17" xfId="0"/>
    <cellStyle name="40% - Accent6 2 18" xfId="0"/>
    <cellStyle name="40% - Accent6 2 2" xfId="0"/>
    <cellStyle name="40% - Accent6 2 2 2" xfId="0"/>
    <cellStyle name="40% - Accent6 2 2 3" xfId="0"/>
    <cellStyle name="40% - Accent6 2 2 4" xfId="0"/>
    <cellStyle name="40% - Accent6 2 2 5" xfId="0"/>
    <cellStyle name="40% - Accent6 2 2_Sheet1" xfId="0"/>
    <cellStyle name="40% - Accent6 2 3" xfId="0"/>
    <cellStyle name="40% - Accent6 2 4" xfId="0"/>
    <cellStyle name="40% - Accent6 2 5" xfId="0"/>
    <cellStyle name="40% - Accent6 2 6" xfId="0"/>
    <cellStyle name="40% - Accent6 2 7" xfId="0"/>
    <cellStyle name="40% - Accent6 2 8" xfId="0"/>
    <cellStyle name="40% - Accent6 2 9" xfId="0"/>
    <cellStyle name="40% - Accent6 20" xfId="0"/>
    <cellStyle name="40% - Accent6 2_BallGrid" xfId="0"/>
    <cellStyle name="40% - Accent6 3" xfId="0"/>
    <cellStyle name="40% - Accent6 3 10" xfId="0"/>
    <cellStyle name="40% - Accent6 3 2" xfId="0"/>
    <cellStyle name="40% - Accent6 3 3" xfId="0"/>
    <cellStyle name="40% - Accent6 3 4" xfId="0"/>
    <cellStyle name="40% - Accent6 3 5" xfId="0"/>
    <cellStyle name="40% - Accent6 3 6" xfId="0"/>
    <cellStyle name="40% - Accent6 3 7" xfId="0"/>
    <cellStyle name="40% - Accent6 3 8" xfId="0"/>
    <cellStyle name="40% - Accent6 3 9" xfId="0"/>
    <cellStyle name="40% - Accent6 3_BallGrid" xfId="0"/>
    <cellStyle name="40% - Accent6 4" xfId="0"/>
    <cellStyle name="40% - Accent6 4 2" xfId="0"/>
    <cellStyle name="40% - Accent6 4 2 2" xfId="0"/>
    <cellStyle name="40% - Accent6 4 3" xfId="0"/>
    <cellStyle name="40% - Accent6 4 3 2" xfId="0"/>
    <cellStyle name="40% - Accent6 4 4" xfId="0"/>
    <cellStyle name="40% - Accent6 4 5" xfId="0"/>
    <cellStyle name="40% - Accent6 4 6" xfId="0"/>
    <cellStyle name="40% - Accent6 4 7" xfId="0"/>
    <cellStyle name="40% - Accent6 4 8" xfId="0"/>
    <cellStyle name="40% - Accent6 4 9" xfId="0"/>
    <cellStyle name="40% - Accent6 5" xfId="0"/>
    <cellStyle name="40% - Accent6 5 10" xfId="0"/>
    <cellStyle name="40% - Accent6 5 10 2" xfId="0"/>
    <cellStyle name="40% - Accent6 5 11" xfId="0"/>
    <cellStyle name="40% - Accent6 5 12" xfId="0"/>
    <cellStyle name="40% - Accent6 5 2" xfId="0"/>
    <cellStyle name="40% - Accent6 5 2 2" xfId="0"/>
    <cellStyle name="40% - Accent6 5 2 2 2" xfId="0"/>
    <cellStyle name="40% - Accent6 5 2 2 2 2" xfId="0"/>
    <cellStyle name="40% - Accent6 5 2 2 3" xfId="0"/>
    <cellStyle name="40% - Accent6 5 2 3" xfId="0"/>
    <cellStyle name="40% - Accent6 5 2 3 2" xfId="0"/>
    <cellStyle name="40% - Accent6 5 2 4" xfId="0"/>
    <cellStyle name="40% - Accent6 5 2 4 2" xfId="0"/>
    <cellStyle name="40% - Accent6 5 2 5" xfId="0"/>
    <cellStyle name="40% - Accent6 5 3" xfId="0"/>
    <cellStyle name="40% - Accent6 5 3 2" xfId="0"/>
    <cellStyle name="40% - Accent6 5 4" xfId="0"/>
    <cellStyle name="40% - Accent6 5 4 2" xfId="0"/>
    <cellStyle name="40% - Accent6 5 4 2 2" xfId="0"/>
    <cellStyle name="40% - Accent6 5 4 2 2 2" xfId="0"/>
    <cellStyle name="40% - Accent6 5 4 2 3" xfId="0"/>
    <cellStyle name="40% - Accent6 5 4 3" xfId="0"/>
    <cellStyle name="40% - Accent6 5 4 3 2" xfId="0"/>
    <cellStyle name="40% - Accent6 5 4 4" xfId="0"/>
    <cellStyle name="40% - Accent6 5 5" xfId="0"/>
    <cellStyle name="40% - Accent6 5 5 2" xfId="0"/>
    <cellStyle name="40% - Accent6 5 5 2 2" xfId="0"/>
    <cellStyle name="40% - Accent6 5 5 2 2 2" xfId="0"/>
    <cellStyle name="40% - Accent6 5 5 2 3" xfId="0"/>
    <cellStyle name="40% - Accent6 5 5 3" xfId="0"/>
    <cellStyle name="40% - Accent6 5 5 3 2" xfId="0"/>
    <cellStyle name="40% - Accent6 5 5 4" xfId="0"/>
    <cellStyle name="40% - Accent6 5 6" xfId="0"/>
    <cellStyle name="40% - Accent6 5 6 2" xfId="0"/>
    <cellStyle name="40% - Accent6 5 6 2 2" xfId="0"/>
    <cellStyle name="40% - Accent6 5 6 2 2 2" xfId="0"/>
    <cellStyle name="40% - Accent6 5 6 2 3" xfId="0"/>
    <cellStyle name="40% - Accent6 5 6 3" xfId="0"/>
    <cellStyle name="40% - Accent6 5 6 3 2" xfId="0"/>
    <cellStyle name="40% - Accent6 5 6 4" xfId="0"/>
    <cellStyle name="40% - Accent6 5 7" xfId="0"/>
    <cellStyle name="40% - Accent6 5 7 2" xfId="0"/>
    <cellStyle name="40% - Accent6 5 7 2 2" xfId="0"/>
    <cellStyle name="40% - Accent6 5 7 2 2 2" xfId="0"/>
    <cellStyle name="40% - Accent6 5 7 2 3" xfId="0"/>
    <cellStyle name="40% - Accent6 5 7 3" xfId="0"/>
    <cellStyle name="40% - Accent6 5 7 3 2" xfId="0"/>
    <cellStyle name="40% - Accent6 5 7 4" xfId="0"/>
    <cellStyle name="40% - Accent6 5 8" xfId="0"/>
    <cellStyle name="40% - Accent6 5 8 2" xfId="0"/>
    <cellStyle name="40% - Accent6 5 8 2 2" xfId="0"/>
    <cellStyle name="40% - Accent6 5 8 3" xfId="0"/>
    <cellStyle name="40% - Accent6 5 9" xfId="0"/>
    <cellStyle name="40% - Accent6 5 9 2" xfId="0"/>
    <cellStyle name="40% - Accent6 6" xfId="0"/>
    <cellStyle name="40% - Accent6 6 10" xfId="0"/>
    <cellStyle name="40% - Accent6 6 2" xfId="0"/>
    <cellStyle name="40% - Accent6 6 2 2" xfId="0"/>
    <cellStyle name="40% - Accent6 6 2 2 2" xfId="0"/>
    <cellStyle name="40% - Accent6 6 2 2 2 2" xfId="0"/>
    <cellStyle name="40% - Accent6 6 2 2 3" xfId="0"/>
    <cellStyle name="40% - Accent6 6 2 3" xfId="0"/>
    <cellStyle name="40% - Accent6 6 2 3 2" xfId="0"/>
    <cellStyle name="40% - Accent6 6 2 4" xfId="0"/>
    <cellStyle name="40% - Accent6 6 2 4 2" xfId="0"/>
    <cellStyle name="40% - Accent6 6 2 5" xfId="0"/>
    <cellStyle name="40% - Accent6 6 3" xfId="0"/>
    <cellStyle name="40% - Accent6 6 3 2" xfId="0"/>
    <cellStyle name="40% - Accent6 6 3 2 2" xfId="0"/>
    <cellStyle name="40% - Accent6 6 3 2 2 2" xfId="0"/>
    <cellStyle name="40% - Accent6 6 3 2 3" xfId="0"/>
    <cellStyle name="40% - Accent6 6 3 3" xfId="0"/>
    <cellStyle name="40% - Accent6 6 3 3 2" xfId="0"/>
    <cellStyle name="40% - Accent6 6 3 4" xfId="0"/>
    <cellStyle name="40% - Accent6 6 3 5" xfId="0"/>
    <cellStyle name="40% - Accent6 6 4" xfId="0"/>
    <cellStyle name="40% - Accent6 6 4 2" xfId="0"/>
    <cellStyle name="40% - Accent6 6 4 2 2" xfId="0"/>
    <cellStyle name="40% - Accent6 6 4 2 2 2" xfId="0"/>
    <cellStyle name="40% - Accent6 6 4 2 3" xfId="0"/>
    <cellStyle name="40% - Accent6 6 4 3" xfId="0"/>
    <cellStyle name="40% - Accent6 6 4 3 2" xfId="0"/>
    <cellStyle name="40% - Accent6 6 4 4" xfId="0"/>
    <cellStyle name="40% - Accent6 6 5" xfId="0"/>
    <cellStyle name="40% - Accent6 6 5 2" xfId="0"/>
    <cellStyle name="40% - Accent6 6 5 2 2" xfId="0"/>
    <cellStyle name="40% - Accent6 6 5 2 2 2" xfId="0"/>
    <cellStyle name="40% - Accent6 6 5 2 3" xfId="0"/>
    <cellStyle name="40% - Accent6 6 5 3" xfId="0"/>
    <cellStyle name="40% - Accent6 6 5 3 2" xfId="0"/>
    <cellStyle name="40% - Accent6 6 5 4" xfId="0"/>
    <cellStyle name="40% - Accent6 6 6" xfId="0"/>
    <cellStyle name="40% - Accent6 6 6 2" xfId="0"/>
    <cellStyle name="40% - Accent6 6 6 2 2" xfId="0"/>
    <cellStyle name="40% - Accent6 6 6 3" xfId="0"/>
    <cellStyle name="40% - Accent6 6 7" xfId="0"/>
    <cellStyle name="40% - Accent6 6 7 2" xfId="0"/>
    <cellStyle name="40% - Accent6 6 8" xfId="0"/>
    <cellStyle name="40% - Accent6 6 8 2" xfId="0"/>
    <cellStyle name="40% - Accent6 6 9" xfId="0"/>
    <cellStyle name="40% - Accent6 7" xfId="0"/>
    <cellStyle name="40% - Accent6 7 10" xfId="0"/>
    <cellStyle name="40% - Accent6 7 2" xfId="0"/>
    <cellStyle name="40% - Accent6 7 2 2" xfId="0"/>
    <cellStyle name="40% - Accent6 7 2 2 2" xfId="0"/>
    <cellStyle name="40% - Accent6 7 2 2 2 2" xfId="0"/>
    <cellStyle name="40% - Accent6 7 2 2 3" xfId="0"/>
    <cellStyle name="40% - Accent6 7 2 3" xfId="0"/>
    <cellStyle name="40% - Accent6 7 2 3 2" xfId="0"/>
    <cellStyle name="40% - Accent6 7 2 4" xfId="0"/>
    <cellStyle name="40% - Accent6 7 2 4 2" xfId="0"/>
    <cellStyle name="40% - Accent6 7 2 5" xfId="0"/>
    <cellStyle name="40% - Accent6 7 3" xfId="0"/>
    <cellStyle name="40% - Accent6 7 3 2" xfId="0"/>
    <cellStyle name="40% - Accent6 7 3 2 2" xfId="0"/>
    <cellStyle name="40% - Accent6 7 3 2 2 2" xfId="0"/>
    <cellStyle name="40% - Accent6 7 3 2 3" xfId="0"/>
    <cellStyle name="40% - Accent6 7 3 3" xfId="0"/>
    <cellStyle name="40% - Accent6 7 3 3 2" xfId="0"/>
    <cellStyle name="40% - Accent6 7 3 4" xfId="0"/>
    <cellStyle name="40% - Accent6 7 4" xfId="0"/>
    <cellStyle name="40% - Accent6 7 4 2" xfId="0"/>
    <cellStyle name="40% - Accent6 7 4 2 2" xfId="0"/>
    <cellStyle name="40% - Accent6 7 4 2 2 2" xfId="0"/>
    <cellStyle name="40% - Accent6 7 4 2 3" xfId="0"/>
    <cellStyle name="40% - Accent6 7 4 3" xfId="0"/>
    <cellStyle name="40% - Accent6 7 4 3 2" xfId="0"/>
    <cellStyle name="40% - Accent6 7 4 4" xfId="0"/>
    <cellStyle name="40% - Accent6 7 5" xfId="0"/>
    <cellStyle name="40% - Accent6 7 5 2" xfId="0"/>
    <cellStyle name="40% - Accent6 7 5 2 2" xfId="0"/>
    <cellStyle name="40% - Accent6 7 5 2 2 2" xfId="0"/>
    <cellStyle name="40% - Accent6 7 5 2 3" xfId="0"/>
    <cellStyle name="40% - Accent6 7 5 3" xfId="0"/>
    <cellStyle name="40% - Accent6 7 5 3 2" xfId="0"/>
    <cellStyle name="40% - Accent6 7 5 4" xfId="0"/>
    <cellStyle name="40% - Accent6 7 6" xfId="0"/>
    <cellStyle name="40% - Accent6 7 6 2" xfId="0"/>
    <cellStyle name="40% - Accent6 7 6 2 2" xfId="0"/>
    <cellStyle name="40% - Accent6 7 6 3" xfId="0"/>
    <cellStyle name="40% - Accent6 7 7" xfId="0"/>
    <cellStyle name="40% - Accent6 7 7 2" xfId="0"/>
    <cellStyle name="40% - Accent6 7 8" xfId="0"/>
    <cellStyle name="40% - Accent6 7 8 2" xfId="0"/>
    <cellStyle name="40% - Accent6 7 9" xfId="0"/>
    <cellStyle name="40% - Accent6 8" xfId="0"/>
    <cellStyle name="40% - Accent6 8 10" xfId="0"/>
    <cellStyle name="40% - Accent6 8 2" xfId="0"/>
    <cellStyle name="40% - Accent6 8 2 2" xfId="0"/>
    <cellStyle name="40% - Accent6 8 2 2 2" xfId="0"/>
    <cellStyle name="40% - Accent6 8 2 2 2 2" xfId="0"/>
    <cellStyle name="40% - Accent6 8 2 2 3" xfId="0"/>
    <cellStyle name="40% - Accent6 8 2 2 3 2" xfId="0"/>
    <cellStyle name="40% - Accent6 8 2 2 4" xfId="0"/>
    <cellStyle name="40% - Accent6 8 2 3" xfId="0"/>
    <cellStyle name="40% - Accent6 8 2 3 2" xfId="0"/>
    <cellStyle name="40% - Accent6 8 2 4" xfId="0"/>
    <cellStyle name="40% - Accent6 8 2 4 2" xfId="0"/>
    <cellStyle name="40% - Accent6 8 2 5" xfId="0"/>
    <cellStyle name="40% - Accent6 8 3" xfId="0"/>
    <cellStyle name="40% - Accent6 8 3 2" xfId="0"/>
    <cellStyle name="40% - Accent6 8 3 2 2" xfId="0"/>
    <cellStyle name="40% - Accent6 8 3 2 2 2" xfId="0"/>
    <cellStyle name="40% - Accent6 8 3 2 3" xfId="0"/>
    <cellStyle name="40% - Accent6 8 3 3" xfId="0"/>
    <cellStyle name="40% - Accent6 8 3 3 2" xfId="0"/>
    <cellStyle name="40% - Accent6 8 3 4" xfId="0"/>
    <cellStyle name="40% - Accent6 8 3 4 2" xfId="0"/>
    <cellStyle name="40% - Accent6 8 3 5" xfId="0"/>
    <cellStyle name="40% - Accent6 8 4" xfId="0"/>
    <cellStyle name="40% - Accent6 8 4 2" xfId="0"/>
    <cellStyle name="40% - Accent6 8 4 2 2" xfId="0"/>
    <cellStyle name="40% - Accent6 8 4 2 2 2" xfId="0"/>
    <cellStyle name="40% - Accent6 8 4 2 3" xfId="0"/>
    <cellStyle name="40% - Accent6 8 4 3" xfId="0"/>
    <cellStyle name="40% - Accent6 8 4 3 2" xfId="0"/>
    <cellStyle name="40% - Accent6 8 4 4" xfId="0"/>
    <cellStyle name="40% - Accent6 8 5" xfId="0"/>
    <cellStyle name="40% - Accent6 8 5 2" xfId="0"/>
    <cellStyle name="40% - Accent6 8 5 2 2" xfId="0"/>
    <cellStyle name="40% - Accent6 8 5 2 2 2" xfId="0"/>
    <cellStyle name="40% - Accent6 8 5 2 3" xfId="0"/>
    <cellStyle name="40% - Accent6 8 5 3" xfId="0"/>
    <cellStyle name="40% - Accent6 8 5 3 2" xfId="0"/>
    <cellStyle name="40% - Accent6 8 5 4" xfId="0"/>
    <cellStyle name="40% - Accent6 8 6" xfId="0"/>
    <cellStyle name="40% - Accent6 8 6 2" xfId="0"/>
    <cellStyle name="40% - Accent6 8 6 2 2" xfId="0"/>
    <cellStyle name="40% - Accent6 8 6 3" xfId="0"/>
    <cellStyle name="40% - Accent6 8 7" xfId="0"/>
    <cellStyle name="40% - Accent6 8 7 2" xfId="0"/>
    <cellStyle name="40% - Accent6 8 8" xfId="0"/>
    <cellStyle name="40% - Accent6 8 8 2" xfId="0"/>
    <cellStyle name="40% - Accent6 8 9" xfId="0"/>
    <cellStyle name="40% - Accent6 9" xfId="0"/>
    <cellStyle name="40% - Accent6 9 10" xfId="0"/>
    <cellStyle name="40% - Accent6 9 2" xfId="0"/>
    <cellStyle name="40% - Accent6 9 2 2" xfId="0"/>
    <cellStyle name="40% - Accent6 9 2 2 2" xfId="0"/>
    <cellStyle name="40% - Accent6 9 2 2 2 2" xfId="0"/>
    <cellStyle name="40% - Accent6 9 2 2 3" xfId="0"/>
    <cellStyle name="40% - Accent6 9 2 3" xfId="0"/>
    <cellStyle name="40% - Accent6 9 2 3 2" xfId="0"/>
    <cellStyle name="40% - Accent6 9 2 4" xfId="0"/>
    <cellStyle name="40% - Accent6 9 2 4 2" xfId="0"/>
    <cellStyle name="40% - Accent6 9 2 5" xfId="0"/>
    <cellStyle name="40% - Accent6 9 3" xfId="0"/>
    <cellStyle name="40% - Accent6 9 3 2" xfId="0"/>
    <cellStyle name="40% - Accent6 9 3 2 2" xfId="0"/>
    <cellStyle name="40% - Accent6 9 3 2 2 2" xfId="0"/>
    <cellStyle name="40% - Accent6 9 3 2 3" xfId="0"/>
    <cellStyle name="40% - Accent6 9 3 3" xfId="0"/>
    <cellStyle name="40% - Accent6 9 3 3 2" xfId="0"/>
    <cellStyle name="40% - Accent6 9 3 4" xfId="0"/>
    <cellStyle name="40% - Accent6 9 4" xfId="0"/>
    <cellStyle name="40% - Accent6 9 4 2" xfId="0"/>
    <cellStyle name="40% - Accent6 9 4 2 2" xfId="0"/>
    <cellStyle name="40% - Accent6 9 4 2 2 2" xfId="0"/>
    <cellStyle name="40% - Accent6 9 4 2 3" xfId="0"/>
    <cellStyle name="40% - Accent6 9 4 3" xfId="0"/>
    <cellStyle name="40% - Accent6 9 4 3 2" xfId="0"/>
    <cellStyle name="40% - Accent6 9 4 4" xfId="0"/>
    <cellStyle name="40% - Accent6 9 5" xfId="0"/>
    <cellStyle name="40% - Accent6 9 5 2" xfId="0"/>
    <cellStyle name="40% - Accent6 9 5 2 2" xfId="0"/>
    <cellStyle name="40% - Accent6 9 5 2 2 2" xfId="0"/>
    <cellStyle name="40% - Accent6 9 5 2 3" xfId="0"/>
    <cellStyle name="40% - Accent6 9 5 3" xfId="0"/>
    <cellStyle name="40% - Accent6 9 5 3 2" xfId="0"/>
    <cellStyle name="40% - Accent6 9 5 4" xfId="0"/>
    <cellStyle name="40% - Accent6 9 6" xfId="0"/>
    <cellStyle name="40% - Accent6 9 6 2" xfId="0"/>
    <cellStyle name="40% - Accent6 9 6 2 2" xfId="0"/>
    <cellStyle name="40% - Accent6 9 6 3" xfId="0"/>
    <cellStyle name="40% - Accent6 9 7" xfId="0"/>
    <cellStyle name="40% - Accent6 9 7 2" xfId="0"/>
    <cellStyle name="40% - Accent6 9 8" xfId="0"/>
    <cellStyle name="40% - Accent6 9 8 2" xfId="0"/>
    <cellStyle name="40% - Accent6 9 9" xfId="0"/>
    <cellStyle name="60% - Accent1 10" xfId="0"/>
    <cellStyle name="60% - Accent1 10 2" xfId="0"/>
    <cellStyle name="60% - Accent1 10 3" xfId="0"/>
    <cellStyle name="60% - Accent1 10 4" xfId="0"/>
    <cellStyle name="60% - Accent1 11" xfId="0"/>
    <cellStyle name="60% - Accent1 11 2" xfId="0"/>
    <cellStyle name="60% - Accent1 12" xfId="0"/>
    <cellStyle name="60% - Accent1 12 2" xfId="0"/>
    <cellStyle name="60% - Accent1 13" xfId="0"/>
    <cellStyle name="60% - Accent1 14" xfId="0"/>
    <cellStyle name="60% - Accent1 15" xfId="0"/>
    <cellStyle name="60% - Accent1 16" xfId="0"/>
    <cellStyle name="60% - Accent1 2" xfId="0"/>
    <cellStyle name="60% - Accent1 2 10" xfId="0"/>
    <cellStyle name="60% - Accent1 2 11" xfId="0"/>
    <cellStyle name="60% - Accent1 2 12" xfId="0"/>
    <cellStyle name="60% - Accent1 2 13" xfId="0"/>
    <cellStyle name="60% - Accent1 2 14" xfId="0"/>
    <cellStyle name="60% - Accent1 2 15" xfId="0"/>
    <cellStyle name="60% - Accent1 2 16" xfId="0"/>
    <cellStyle name="60% - Accent1 2 17" xfId="0"/>
    <cellStyle name="60% - Accent1 2 18" xfId="0"/>
    <cellStyle name="60% - Accent1 2 2" xfId="0"/>
    <cellStyle name="60% - Accent1 2 2 2" xfId="0"/>
    <cellStyle name="60% - Accent1 2 2 3" xfId="0"/>
    <cellStyle name="60% - Accent1 2 2 4" xfId="0"/>
    <cellStyle name="60% - Accent1 2 2 5" xfId="0"/>
    <cellStyle name="60% - Accent1 2 2_Sheet1" xfId="0"/>
    <cellStyle name="60% - Accent1 2 3" xfId="0"/>
    <cellStyle name="60% - Accent1 2 4" xfId="0"/>
    <cellStyle name="60% - Accent1 2 5" xfId="0"/>
    <cellStyle name="60% - Accent1 2 6" xfId="0"/>
    <cellStyle name="60% - Accent1 2 7" xfId="0"/>
    <cellStyle name="60% - Accent1 2 8" xfId="0"/>
    <cellStyle name="60% - Accent1 2 9" xfId="0"/>
    <cellStyle name="60% - Accent1 2_BallGrid" xfId="0"/>
    <cellStyle name="60% - Accent1 3" xfId="0"/>
    <cellStyle name="60% - Accent1 3 10" xfId="0"/>
    <cellStyle name="60% - Accent1 3 2" xfId="0"/>
    <cellStyle name="60% - Accent1 3 3" xfId="0"/>
    <cellStyle name="60% - Accent1 3 4" xfId="0"/>
    <cellStyle name="60% - Accent1 3 5" xfId="0"/>
    <cellStyle name="60% - Accent1 3 6" xfId="0"/>
    <cellStyle name="60% - Accent1 3 7" xfId="0"/>
    <cellStyle name="60% - Accent1 3 8" xfId="0"/>
    <cellStyle name="60% - Accent1 3 9" xfId="0"/>
    <cellStyle name="60% - Accent1 3_BallGrid" xfId="0"/>
    <cellStyle name="60% - Accent1 4" xfId="0"/>
    <cellStyle name="60% - Accent1 4 2" xfId="0"/>
    <cellStyle name="60% - Accent1 4 2 2" xfId="0"/>
    <cellStyle name="60% - Accent1 4 3" xfId="0"/>
    <cellStyle name="60% - Accent1 4 3 2" xfId="0"/>
    <cellStyle name="60% - Accent1 4 4" xfId="0"/>
    <cellStyle name="60% - Accent1 4 5" xfId="0"/>
    <cellStyle name="60% - Accent1 4 6" xfId="0"/>
    <cellStyle name="60% - Accent1 4 7" xfId="0"/>
    <cellStyle name="60% - Accent1 4 8" xfId="0"/>
    <cellStyle name="60% - Accent1 4 9" xfId="0"/>
    <cellStyle name="60% - Accent1 5" xfId="0"/>
    <cellStyle name="60% - Accent1 5 2" xfId="0"/>
    <cellStyle name="60% - Accent1 5 3" xfId="0"/>
    <cellStyle name="60% - Accent1 5 3 2" xfId="0"/>
    <cellStyle name="60% - Accent1 5 4" xfId="0"/>
    <cellStyle name="60% - Accent1 6" xfId="0"/>
    <cellStyle name="60% - Accent1 6 2" xfId="0"/>
    <cellStyle name="60% - Accent1 6 3" xfId="0"/>
    <cellStyle name="60% - Accent1 6 4" xfId="0"/>
    <cellStyle name="60% - Accent1 7" xfId="0"/>
    <cellStyle name="60% - Accent1 7 2" xfId="0"/>
    <cellStyle name="60% - Accent1 8" xfId="0"/>
    <cellStyle name="60% - Accent1 8 2" xfId="0"/>
    <cellStyle name="60% - Accent1 8 3" xfId="0"/>
    <cellStyle name="60% - Accent1 9" xfId="0"/>
    <cellStyle name="60% - Accent1 9 2" xfId="0"/>
    <cellStyle name="60% - Accent2 10" xfId="0"/>
    <cellStyle name="60% - Accent2 10 2" xfId="0"/>
    <cellStyle name="60% - Accent2 10 3" xfId="0"/>
    <cellStyle name="60% - Accent2 11" xfId="0"/>
    <cellStyle name="60% - Accent2 2" xfId="0"/>
    <cellStyle name="60% - Accent2 2 10" xfId="0"/>
    <cellStyle name="60% - Accent2 2 11" xfId="0"/>
    <cellStyle name="60% - Accent2 2 12" xfId="0"/>
    <cellStyle name="60% - Accent2 2 13" xfId="0"/>
    <cellStyle name="60% - Accent2 2 14" xfId="0"/>
    <cellStyle name="60% - Accent2 2 15" xfId="0"/>
    <cellStyle name="60% - Accent2 2 16" xfId="0"/>
    <cellStyle name="60% - Accent2 2 17" xfId="0"/>
    <cellStyle name="60% - Accent2 2 18" xfId="0"/>
    <cellStyle name="60% - Accent2 2 2" xfId="0"/>
    <cellStyle name="60% - Accent2 2 2 2" xfId="0"/>
    <cellStyle name="60% - Accent2 2 2 3" xfId="0"/>
    <cellStyle name="60% - Accent2 2 2 4" xfId="0"/>
    <cellStyle name="60% - Accent2 2 2 5" xfId="0"/>
    <cellStyle name="60% - Accent2 2 2_Sheet1" xfId="0"/>
    <cellStyle name="60% - Accent2 2 3" xfId="0"/>
    <cellStyle name="60% - Accent2 2 4" xfId="0"/>
    <cellStyle name="60% - Accent2 2 5" xfId="0"/>
    <cellStyle name="60% - Accent2 2 6" xfId="0"/>
    <cellStyle name="60% - Accent2 2 7" xfId="0"/>
    <cellStyle name="60% - Accent2 2 8" xfId="0"/>
    <cellStyle name="60% - Accent2 2 9" xfId="0"/>
    <cellStyle name="60% - Accent2 2_BallGrid" xfId="0"/>
    <cellStyle name="60% - Accent2 3" xfId="0"/>
    <cellStyle name="60% - Accent2 3 10" xfId="0"/>
    <cellStyle name="60% - Accent2 3 2" xfId="0"/>
    <cellStyle name="60% - Accent2 3 3" xfId="0"/>
    <cellStyle name="60% - Accent2 3 4" xfId="0"/>
    <cellStyle name="60% - Accent2 3 5" xfId="0"/>
    <cellStyle name="60% - Accent2 3 6" xfId="0"/>
    <cellStyle name="60% - Accent2 3 7" xfId="0"/>
    <cellStyle name="60% - Accent2 3 8" xfId="0"/>
    <cellStyle name="60% - Accent2 3 9" xfId="0"/>
    <cellStyle name="60% - Accent2 3_BallGrid" xfId="0"/>
    <cellStyle name="60% - Accent2 4" xfId="0"/>
    <cellStyle name="60% - Accent2 4 2" xfId="0"/>
    <cellStyle name="60% - Accent2 4 2 2" xfId="0"/>
    <cellStyle name="60% - Accent2 4 3" xfId="0"/>
    <cellStyle name="60% - Accent2 4 3 2" xfId="0"/>
    <cellStyle name="60% - Accent2 4 4" xfId="0"/>
    <cellStyle name="60% - Accent2 4 5" xfId="0"/>
    <cellStyle name="60% - Accent2 4 6" xfId="0"/>
    <cellStyle name="60% - Accent2 4 7" xfId="0"/>
    <cellStyle name="60% - Accent2 4 8" xfId="0"/>
    <cellStyle name="60% - Accent2 4 9" xfId="0"/>
    <cellStyle name="60% - Accent2 5" xfId="0"/>
    <cellStyle name="60% - Accent2 5 2" xfId="0"/>
    <cellStyle name="60% - Accent2 5 3" xfId="0"/>
    <cellStyle name="60% - Accent2 5 3 2" xfId="0"/>
    <cellStyle name="60% - Accent2 5 4" xfId="0"/>
    <cellStyle name="60% - Accent2 6" xfId="0"/>
    <cellStyle name="60% - Accent2 6 2" xfId="0"/>
    <cellStyle name="60% - Accent2 6 3" xfId="0"/>
    <cellStyle name="60% - Accent2 6 4" xfId="0"/>
    <cellStyle name="60% - Accent2 7" xfId="0"/>
    <cellStyle name="60% - Accent2 8" xfId="0"/>
    <cellStyle name="60% - Accent2 8 2" xfId="0"/>
    <cellStyle name="60% - Accent2 9" xfId="0"/>
    <cellStyle name="60% - Accent2 9 2" xfId="0"/>
    <cellStyle name="60% - Accent3 10" xfId="0"/>
    <cellStyle name="60% - Accent3 10 2" xfId="0"/>
    <cellStyle name="60% - Accent3 10 3" xfId="0"/>
    <cellStyle name="60% - Accent3 10 4" xfId="0"/>
    <cellStyle name="60% - Accent3 11" xfId="0"/>
    <cellStyle name="60% - Accent3 11 10" xfId="0"/>
    <cellStyle name="60% - Accent3 11 2" xfId="0"/>
    <cellStyle name="60% - Accent3 11 3" xfId="0"/>
    <cellStyle name="60% - Accent3 11 3 2" xfId="0"/>
    <cellStyle name="60% - Accent3 11 3 3" xfId="0"/>
    <cellStyle name="60% - Accent3 11 4" xfId="0"/>
    <cellStyle name="60% - Accent3 11 5" xfId="0"/>
    <cellStyle name="60% - Accent3 11 6" xfId="0"/>
    <cellStyle name="60% - Accent3 11 7" xfId="0"/>
    <cellStyle name="60% - Accent3 11 7 2" xfId="0"/>
    <cellStyle name="60% - Accent3 11 7 3" xfId="0"/>
    <cellStyle name="60% - Accent3 11 8" xfId="0"/>
    <cellStyle name="60% - Accent3 11 9" xfId="0"/>
    <cellStyle name="60% - Accent3 12" xfId="0"/>
    <cellStyle name="60% - Accent3 12 2" xfId="0"/>
    <cellStyle name="60% - Accent3 12 3" xfId="0"/>
    <cellStyle name="60% - Accent3 13" xfId="0"/>
    <cellStyle name="60% - Accent3 14" xfId="0"/>
    <cellStyle name="60% - Accent3 15" xfId="0"/>
    <cellStyle name="60% - Accent3 16" xfId="0"/>
    <cellStyle name="60% - Accent3 17" xfId="0"/>
    <cellStyle name="60% - Accent3 2" xfId="0"/>
    <cellStyle name="60% - Accent3 2 10" xfId="0"/>
    <cellStyle name="60% - Accent3 2 11" xfId="0"/>
    <cellStyle name="60% - Accent3 2 12" xfId="0"/>
    <cellStyle name="60% - Accent3 2 13" xfId="0"/>
    <cellStyle name="60% - Accent3 2 14" xfId="0"/>
    <cellStyle name="60% - Accent3 2 15" xfId="0"/>
    <cellStyle name="60% - Accent3 2 16" xfId="0"/>
    <cellStyle name="60% - Accent3 2 17" xfId="0"/>
    <cellStyle name="60% - Accent3 2 18" xfId="0"/>
    <cellStyle name="60% - Accent3 2 2" xfId="0"/>
    <cellStyle name="60% - Accent3 2 2 2" xfId="0"/>
    <cellStyle name="60% - Accent3 2 2 3" xfId="0"/>
    <cellStyle name="60% - Accent3 2 2 4" xfId="0"/>
    <cellStyle name="60% - Accent3 2 2 5" xfId="0"/>
    <cellStyle name="60% - Accent3 2 2_Sheet1" xfId="0"/>
    <cellStyle name="60% - Accent3 2 3" xfId="0"/>
    <cellStyle name="60% - Accent3 2 4" xfId="0"/>
    <cellStyle name="60% - Accent3 2 5" xfId="0"/>
    <cellStyle name="60% - Accent3 2 6" xfId="0"/>
    <cellStyle name="60% - Accent3 2 7" xfId="0"/>
    <cellStyle name="60% - Accent3 2 8" xfId="0"/>
    <cellStyle name="60% - Accent3 2 9" xfId="0"/>
    <cellStyle name="60% - Accent3 2_BallGrid" xfId="0"/>
    <cellStyle name="60% - Accent3 3" xfId="0"/>
    <cellStyle name="60% - Accent3 3 10" xfId="0"/>
    <cellStyle name="60% - Accent3 3 2" xfId="0"/>
    <cellStyle name="60% - Accent3 3 3" xfId="0"/>
    <cellStyle name="60% - Accent3 3 4" xfId="0"/>
    <cellStyle name="60% - Accent3 3 5" xfId="0"/>
    <cellStyle name="60% - Accent3 3 6" xfId="0"/>
    <cellStyle name="60% - Accent3 3 7" xfId="0"/>
    <cellStyle name="60% - Accent3 3 8" xfId="0"/>
    <cellStyle name="60% - Accent3 3 9" xfId="0"/>
    <cellStyle name="60% - Accent3 3_BallGrid" xfId="0"/>
    <cellStyle name="60% - Accent3 4" xfId="0"/>
    <cellStyle name="60% - Accent3 4 2" xfId="0"/>
    <cellStyle name="60% - Accent3 4 2 2" xfId="0"/>
    <cellStyle name="60% - Accent3 4 3" xfId="0"/>
    <cellStyle name="60% - Accent3 4 3 2" xfId="0"/>
    <cellStyle name="60% - Accent3 4 4" xfId="0"/>
    <cellStyle name="60% - Accent3 4 5" xfId="0"/>
    <cellStyle name="60% - Accent3 4 6" xfId="0"/>
    <cellStyle name="60% - Accent3 4 7" xfId="0"/>
    <cellStyle name="60% - Accent3 4 8" xfId="0"/>
    <cellStyle name="60% - Accent3 4 9" xfId="0"/>
    <cellStyle name="60% - Accent3 5" xfId="0"/>
    <cellStyle name="60% - Accent3 5 10" xfId="0"/>
    <cellStyle name="60% - Accent3 5 2" xfId="0"/>
    <cellStyle name="60% - Accent3 5 2 2" xfId="0"/>
    <cellStyle name="60% - Accent3 5 3" xfId="0"/>
    <cellStyle name="60% - Accent3 5 3 2" xfId="0"/>
    <cellStyle name="60% - Accent3 5 3 3" xfId="0"/>
    <cellStyle name="60% - Accent3 5 3 4" xfId="0"/>
    <cellStyle name="60% - Accent3 5 4" xfId="0"/>
    <cellStyle name="60% - Accent3 5 4 2" xfId="0"/>
    <cellStyle name="60% - Accent3 5 5" xfId="0"/>
    <cellStyle name="60% - Accent3 5 6" xfId="0"/>
    <cellStyle name="60% - Accent3 5 7" xfId="0"/>
    <cellStyle name="60% - Accent3 5 7 2" xfId="0"/>
    <cellStyle name="60% - Accent3 5 7 3" xfId="0"/>
    <cellStyle name="60% - Accent3 5 8" xfId="0"/>
    <cellStyle name="60% - Accent3 5 9" xfId="0"/>
    <cellStyle name="60% - Accent3 6" xfId="0"/>
    <cellStyle name="60% - Accent3 6 2" xfId="0"/>
    <cellStyle name="60% - Accent3 6 2 2" xfId="0"/>
    <cellStyle name="60% - Accent3 6 3" xfId="0"/>
    <cellStyle name="60% - Accent3 6 3 2" xfId="0"/>
    <cellStyle name="60% - Accent3 6 3 3" xfId="0"/>
    <cellStyle name="60% - Accent3 6 3 4" xfId="0"/>
    <cellStyle name="60% - Accent3 6 4" xfId="0"/>
    <cellStyle name="60% - Accent3 6 4 2" xfId="0"/>
    <cellStyle name="60% - Accent3 6 5" xfId="0"/>
    <cellStyle name="60% - Accent3 6 6" xfId="0"/>
    <cellStyle name="60% - Accent3 6 7" xfId="0"/>
    <cellStyle name="60% - Accent3 6 7 2" xfId="0"/>
    <cellStyle name="60% - Accent3 6 7 3" xfId="0"/>
    <cellStyle name="60% - Accent3 6 8" xfId="0"/>
    <cellStyle name="60% - Accent3 6 9" xfId="0"/>
    <cellStyle name="60% - Accent3 7" xfId="0"/>
    <cellStyle name="60% - Accent3 7 10" xfId="0"/>
    <cellStyle name="60% - Accent3 7 2" xfId="0"/>
    <cellStyle name="60% - Accent3 7 3" xfId="0"/>
    <cellStyle name="60% - Accent3 7 3 2" xfId="0"/>
    <cellStyle name="60% - Accent3 7 3 3" xfId="0"/>
    <cellStyle name="60% - Accent3 7 4" xfId="0"/>
    <cellStyle name="60% - Accent3 7 5" xfId="0"/>
    <cellStyle name="60% - Accent3 7 6" xfId="0"/>
    <cellStyle name="60% - Accent3 7 7" xfId="0"/>
    <cellStyle name="60% - Accent3 7 7 2" xfId="0"/>
    <cellStyle name="60% - Accent3 7 7 3" xfId="0"/>
    <cellStyle name="60% - Accent3 7 8" xfId="0"/>
    <cellStyle name="60% - Accent3 7 9" xfId="0"/>
    <cellStyle name="60% - Accent3 8" xfId="0"/>
    <cellStyle name="60% - Accent3 8 10" xfId="0"/>
    <cellStyle name="60% - Accent3 8 2" xfId="0"/>
    <cellStyle name="60% - Accent3 8 2 2" xfId="0"/>
    <cellStyle name="60% - Accent3 8 3" xfId="0"/>
    <cellStyle name="60% - Accent3 8 3 2" xfId="0"/>
    <cellStyle name="60% - Accent3 8 3 3" xfId="0"/>
    <cellStyle name="60% - Accent3 8 4" xfId="0"/>
    <cellStyle name="60% - Accent3 8 5" xfId="0"/>
    <cellStyle name="60% - Accent3 8 6" xfId="0"/>
    <cellStyle name="60% - Accent3 8 7" xfId="0"/>
    <cellStyle name="60% - Accent3 8 7 2" xfId="0"/>
    <cellStyle name="60% - Accent3 8 7 3" xfId="0"/>
    <cellStyle name="60% - Accent3 8 8" xfId="0"/>
    <cellStyle name="60% - Accent3 8 9" xfId="0"/>
    <cellStyle name="60% - Accent3 9" xfId="0"/>
    <cellStyle name="60% - Accent3 9 10" xfId="0"/>
    <cellStyle name="60% - Accent3 9 2" xfId="0"/>
    <cellStyle name="60% - Accent3 9 3" xfId="0"/>
    <cellStyle name="60% - Accent3 9 3 2" xfId="0"/>
    <cellStyle name="60% - Accent3 9 3 3" xfId="0"/>
    <cellStyle name="60% - Accent3 9 4" xfId="0"/>
    <cellStyle name="60% - Accent3 9 5" xfId="0"/>
    <cellStyle name="60% - Accent3 9 6" xfId="0"/>
    <cellStyle name="60% - Accent3 9 7" xfId="0"/>
    <cellStyle name="60% - Accent3 9 7 2" xfId="0"/>
    <cellStyle name="60% - Accent3 9 7 3" xfId="0"/>
    <cellStyle name="60% - Accent3 9 8" xfId="0"/>
    <cellStyle name="60% - Accent3 9 9" xfId="0"/>
    <cellStyle name="60% - Accent4 10" xfId="0"/>
    <cellStyle name="60% - Accent4 10 2" xfId="0"/>
    <cellStyle name="60% - Accent4 10 3" xfId="0"/>
    <cellStyle name="60% - Accent4 10 4" xfId="0"/>
    <cellStyle name="60% - Accent4 11" xfId="0"/>
    <cellStyle name="60% - Accent4 11 10" xfId="0"/>
    <cellStyle name="60% - Accent4 11 2" xfId="0"/>
    <cellStyle name="60% - Accent4 11 3" xfId="0"/>
    <cellStyle name="60% - Accent4 11 3 2" xfId="0"/>
    <cellStyle name="60% - Accent4 11 3 3" xfId="0"/>
    <cellStyle name="60% - Accent4 11 4" xfId="0"/>
    <cellStyle name="60% - Accent4 11 5" xfId="0"/>
    <cellStyle name="60% - Accent4 11 6" xfId="0"/>
    <cellStyle name="60% - Accent4 11 7" xfId="0"/>
    <cellStyle name="60% - Accent4 11 7 2" xfId="0"/>
    <cellStyle name="60% - Accent4 11 7 3" xfId="0"/>
    <cellStyle name="60% - Accent4 11 8" xfId="0"/>
    <cellStyle name="60% - Accent4 11 9" xfId="0"/>
    <cellStyle name="60% - Accent4 12" xfId="0"/>
    <cellStyle name="60% - Accent4 12 2" xfId="0"/>
    <cellStyle name="60% - Accent4 12 3" xfId="0"/>
    <cellStyle name="60% - Accent4 13" xfId="0"/>
    <cellStyle name="60% - Accent4 14" xfId="0"/>
    <cellStyle name="60% - Accent4 15" xfId="0"/>
    <cellStyle name="60% - Accent4 16" xfId="0"/>
    <cellStyle name="60% - Accent4 17" xfId="0"/>
    <cellStyle name="60% - Accent4 2" xfId="0"/>
    <cellStyle name="60% - Accent4 2 10" xfId="0"/>
    <cellStyle name="60% - Accent4 2 11" xfId="0"/>
    <cellStyle name="60% - Accent4 2 12" xfId="0"/>
    <cellStyle name="60% - Accent4 2 13" xfId="0"/>
    <cellStyle name="60% - Accent4 2 14" xfId="0"/>
    <cellStyle name="60% - Accent4 2 15" xfId="0"/>
    <cellStyle name="60% - Accent4 2 16" xfId="0"/>
    <cellStyle name="60% - Accent4 2 17" xfId="0"/>
    <cellStyle name="60% - Accent4 2 18" xfId="0"/>
    <cellStyle name="60% - Accent4 2 2" xfId="0"/>
    <cellStyle name="60% - Accent4 2 2 2" xfId="0"/>
    <cellStyle name="60% - Accent4 2 2 3" xfId="0"/>
    <cellStyle name="60% - Accent4 2 2 4" xfId="0"/>
    <cellStyle name="60% - Accent4 2 2 5" xfId="0"/>
    <cellStyle name="60% - Accent4 2 2_Sheet1" xfId="0"/>
    <cellStyle name="60% - Accent4 2 3" xfId="0"/>
    <cellStyle name="60% - Accent4 2 4" xfId="0"/>
    <cellStyle name="60% - Accent4 2 5" xfId="0"/>
    <cellStyle name="60% - Accent4 2 6" xfId="0"/>
    <cellStyle name="60% - Accent4 2 7" xfId="0"/>
    <cellStyle name="60% - Accent4 2 8" xfId="0"/>
    <cellStyle name="60% - Accent4 2 9" xfId="0"/>
    <cellStyle name="60% - Accent4 2_BallGrid" xfId="0"/>
    <cellStyle name="60% - Accent4 3" xfId="0"/>
    <cellStyle name="60% - Accent4 3 10" xfId="0"/>
    <cellStyle name="60% - Accent4 3 2" xfId="0"/>
    <cellStyle name="60% - Accent4 3 3" xfId="0"/>
    <cellStyle name="60% - Accent4 3 4" xfId="0"/>
    <cellStyle name="60% - Accent4 3 5" xfId="0"/>
    <cellStyle name="60% - Accent4 3 6" xfId="0"/>
    <cellStyle name="60% - Accent4 3 7" xfId="0"/>
    <cellStyle name="60% - Accent4 3 8" xfId="0"/>
    <cellStyle name="60% - Accent4 3 9" xfId="0"/>
    <cellStyle name="60% - Accent4 3_BallGrid" xfId="0"/>
    <cellStyle name="60% - Accent4 4" xfId="0"/>
    <cellStyle name="60% - Accent4 4 2" xfId="0"/>
    <cellStyle name="60% - Accent4 4 2 2" xfId="0"/>
    <cellStyle name="60% - Accent4 4 3" xfId="0"/>
    <cellStyle name="60% - Accent4 4 3 2" xfId="0"/>
    <cellStyle name="60% - Accent4 4 4" xfId="0"/>
    <cellStyle name="60% - Accent4 4 5" xfId="0"/>
    <cellStyle name="60% - Accent4 4 6" xfId="0"/>
    <cellStyle name="60% - Accent4 4 7" xfId="0"/>
    <cellStyle name="60% - Accent4 4 8" xfId="0"/>
    <cellStyle name="60% - Accent4 4 9" xfId="0"/>
    <cellStyle name="60% - Accent4 5" xfId="0"/>
    <cellStyle name="60% - Accent4 5 10" xfId="0"/>
    <cellStyle name="60% - Accent4 5 2" xfId="0"/>
    <cellStyle name="60% - Accent4 5 2 2" xfId="0"/>
    <cellStyle name="60% - Accent4 5 3" xfId="0"/>
    <cellStyle name="60% - Accent4 5 3 2" xfId="0"/>
    <cellStyle name="60% - Accent4 5 3 3" xfId="0"/>
    <cellStyle name="60% - Accent4 5 3 4" xfId="0"/>
    <cellStyle name="60% - Accent4 5 4" xfId="0"/>
    <cellStyle name="60% - Accent4 5 4 2" xfId="0"/>
    <cellStyle name="60% - Accent4 5 5" xfId="0"/>
    <cellStyle name="60% - Accent4 5 6" xfId="0"/>
    <cellStyle name="60% - Accent4 5 7" xfId="0"/>
    <cellStyle name="60% - Accent4 5 7 2" xfId="0"/>
    <cellStyle name="60% - Accent4 5 7 3" xfId="0"/>
    <cellStyle name="60% - Accent4 5 8" xfId="0"/>
    <cellStyle name="60% - Accent4 5 9" xfId="0"/>
    <cellStyle name="60% - Accent4 6" xfId="0"/>
    <cellStyle name="60% - Accent4 6 2" xfId="0"/>
    <cellStyle name="60% - Accent4 6 2 2" xfId="0"/>
    <cellStyle name="60% - Accent4 6 3" xfId="0"/>
    <cellStyle name="60% - Accent4 6 3 2" xfId="0"/>
    <cellStyle name="60% - Accent4 6 3 3" xfId="0"/>
    <cellStyle name="60% - Accent4 6 3 4" xfId="0"/>
    <cellStyle name="60% - Accent4 6 4" xfId="0"/>
    <cellStyle name="60% - Accent4 6 4 2" xfId="0"/>
    <cellStyle name="60% - Accent4 6 5" xfId="0"/>
    <cellStyle name="60% - Accent4 6 6" xfId="0"/>
    <cellStyle name="60% - Accent4 6 7" xfId="0"/>
    <cellStyle name="60% - Accent4 6 7 2" xfId="0"/>
    <cellStyle name="60% - Accent4 6 7 3" xfId="0"/>
    <cellStyle name="60% - Accent4 6 8" xfId="0"/>
    <cellStyle name="60% - Accent4 6 9" xfId="0"/>
    <cellStyle name="60% - Accent4 7" xfId="0"/>
    <cellStyle name="60% - Accent4 7 10" xfId="0"/>
    <cellStyle name="60% - Accent4 7 2" xfId="0"/>
    <cellStyle name="60% - Accent4 7 3" xfId="0"/>
    <cellStyle name="60% - Accent4 7 3 2" xfId="0"/>
    <cellStyle name="60% - Accent4 7 3 3" xfId="0"/>
    <cellStyle name="60% - Accent4 7 4" xfId="0"/>
    <cellStyle name="60% - Accent4 7 5" xfId="0"/>
    <cellStyle name="60% - Accent4 7 6" xfId="0"/>
    <cellStyle name="60% - Accent4 7 7" xfId="0"/>
    <cellStyle name="60% - Accent4 7 7 2" xfId="0"/>
    <cellStyle name="60% - Accent4 7 7 3" xfId="0"/>
    <cellStyle name="60% - Accent4 7 8" xfId="0"/>
    <cellStyle name="60% - Accent4 7 9" xfId="0"/>
    <cellStyle name="60% - Accent4 8" xfId="0"/>
    <cellStyle name="60% - Accent4 8 10" xfId="0"/>
    <cellStyle name="60% - Accent4 8 2" xfId="0"/>
    <cellStyle name="60% - Accent4 8 2 2" xfId="0"/>
    <cellStyle name="60% - Accent4 8 3" xfId="0"/>
    <cellStyle name="60% - Accent4 8 3 2" xfId="0"/>
    <cellStyle name="60% - Accent4 8 3 3" xfId="0"/>
    <cellStyle name="60% - Accent4 8 4" xfId="0"/>
    <cellStyle name="60% - Accent4 8 5" xfId="0"/>
    <cellStyle name="60% - Accent4 8 6" xfId="0"/>
    <cellStyle name="60% - Accent4 8 7" xfId="0"/>
    <cellStyle name="60% - Accent4 8 7 2" xfId="0"/>
    <cellStyle name="60% - Accent4 8 7 3" xfId="0"/>
    <cellStyle name="60% - Accent4 8 8" xfId="0"/>
    <cellStyle name="60% - Accent4 8 9" xfId="0"/>
    <cellStyle name="60% - Accent4 9" xfId="0"/>
    <cellStyle name="60% - Accent4 9 10" xfId="0"/>
    <cellStyle name="60% - Accent4 9 2" xfId="0"/>
    <cellStyle name="60% - Accent4 9 3" xfId="0"/>
    <cellStyle name="60% - Accent4 9 3 2" xfId="0"/>
    <cellStyle name="60% - Accent4 9 3 3" xfId="0"/>
    <cellStyle name="60% - Accent4 9 4" xfId="0"/>
    <cellStyle name="60% - Accent4 9 5" xfId="0"/>
    <cellStyle name="60% - Accent4 9 6" xfId="0"/>
    <cellStyle name="60% - Accent4 9 7" xfId="0"/>
    <cellStyle name="60% - Accent4 9 7 2" xfId="0"/>
    <cellStyle name="60% - Accent4 9 7 3" xfId="0"/>
    <cellStyle name="60% - Accent4 9 8" xfId="0"/>
    <cellStyle name="60% - Accent4 9 9" xfId="0"/>
    <cellStyle name="60% - Accent5 10" xfId="0"/>
    <cellStyle name="60% - Accent5 10 2" xfId="0"/>
    <cellStyle name="60% - Accent5 10 3" xfId="0"/>
    <cellStyle name="60% - Accent5 11" xfId="0"/>
    <cellStyle name="60% - Accent5 2" xfId="0"/>
    <cellStyle name="60% - Accent5 2 10" xfId="0"/>
    <cellStyle name="60% - Accent5 2 11" xfId="0"/>
    <cellStyle name="60% - Accent5 2 12" xfId="0"/>
    <cellStyle name="60% - Accent5 2 13" xfId="0"/>
    <cellStyle name="60% - Accent5 2 14" xfId="0"/>
    <cellStyle name="60% - Accent5 2 15" xfId="0"/>
    <cellStyle name="60% - Accent5 2 16" xfId="0"/>
    <cellStyle name="60% - Accent5 2 17" xfId="0"/>
    <cellStyle name="60% - Accent5 2 18" xfId="0"/>
    <cellStyle name="60% - Accent5 2 2" xfId="0"/>
    <cellStyle name="60% - Accent5 2 2 2" xfId="0"/>
    <cellStyle name="60% - Accent5 2 2 3" xfId="0"/>
    <cellStyle name="60% - Accent5 2 2 4" xfId="0"/>
    <cellStyle name="60% - Accent5 2 2 5" xfId="0"/>
    <cellStyle name="60% - Accent5 2 2_Sheet1" xfId="0"/>
    <cellStyle name="60% - Accent5 2 3" xfId="0"/>
    <cellStyle name="60% - Accent5 2 4" xfId="0"/>
    <cellStyle name="60% - Accent5 2 5" xfId="0"/>
    <cellStyle name="60% - Accent5 2 6" xfId="0"/>
    <cellStyle name="60% - Accent5 2 7" xfId="0"/>
    <cellStyle name="60% - Accent5 2 8" xfId="0"/>
    <cellStyle name="60% - Accent5 2 9" xfId="0"/>
    <cellStyle name="60% - Accent5 2_BallGrid" xfId="0"/>
    <cellStyle name="60% - Accent5 3" xfId="0"/>
    <cellStyle name="60% - Accent5 3 10" xfId="0"/>
    <cellStyle name="60% - Accent5 3 2" xfId="0"/>
    <cellStyle name="60% - Accent5 3 3" xfId="0"/>
    <cellStyle name="60% - Accent5 3 4" xfId="0"/>
    <cellStyle name="60% - Accent5 3 5" xfId="0"/>
    <cellStyle name="60% - Accent5 3 6" xfId="0"/>
    <cellStyle name="60% - Accent5 3 7" xfId="0"/>
    <cellStyle name="60% - Accent5 3 8" xfId="0"/>
    <cellStyle name="60% - Accent5 3 9" xfId="0"/>
    <cellStyle name="60% - Accent5 3_BallGrid" xfId="0"/>
    <cellStyle name="60% - Accent5 4" xfId="0"/>
    <cellStyle name="60% - Accent5 4 2" xfId="0"/>
    <cellStyle name="60% - Accent5 4 2 2" xfId="0"/>
    <cellStyle name="60% - Accent5 4 3" xfId="0"/>
    <cellStyle name="60% - Accent5 4 3 2" xfId="0"/>
    <cellStyle name="60% - Accent5 4 4" xfId="0"/>
    <cellStyle name="60% - Accent5 4 5" xfId="0"/>
    <cellStyle name="60% - Accent5 4 6" xfId="0"/>
    <cellStyle name="60% - Accent5 4 7" xfId="0"/>
    <cellStyle name="60% - Accent5 4 8" xfId="0"/>
    <cellStyle name="60% - Accent5 4 9" xfId="0"/>
    <cellStyle name="60% - Accent5 5" xfId="0"/>
    <cellStyle name="60% - Accent5 5 2" xfId="0"/>
    <cellStyle name="60% - Accent5 5 3" xfId="0"/>
    <cellStyle name="60% - Accent5 5 3 2" xfId="0"/>
    <cellStyle name="60% - Accent5 5 4" xfId="0"/>
    <cellStyle name="60% - Accent5 6" xfId="0"/>
    <cellStyle name="60% - Accent5 6 2" xfId="0"/>
    <cellStyle name="60% - Accent5 6 3" xfId="0"/>
    <cellStyle name="60% - Accent5 6 4" xfId="0"/>
    <cellStyle name="60% - Accent5 7" xfId="0"/>
    <cellStyle name="60% - Accent5 8" xfId="0"/>
    <cellStyle name="60% - Accent5 8 2" xfId="0"/>
    <cellStyle name="60% - Accent5 9" xfId="0"/>
    <cellStyle name="60% - Accent5 9 2" xfId="0"/>
    <cellStyle name="60% - Accent6 10" xfId="0"/>
    <cellStyle name="60% - Accent6 10 2" xfId="0"/>
    <cellStyle name="60% - Accent6 10 3" xfId="0"/>
    <cellStyle name="60% - Accent6 10 4" xfId="0"/>
    <cellStyle name="60% - Accent6 11" xfId="0"/>
    <cellStyle name="60% - Accent6 11 10" xfId="0"/>
    <cellStyle name="60% - Accent6 11 2" xfId="0"/>
    <cellStyle name="60% - Accent6 11 3" xfId="0"/>
    <cellStyle name="60% - Accent6 11 3 2" xfId="0"/>
    <cellStyle name="60% - Accent6 11 3 3" xfId="0"/>
    <cellStyle name="60% - Accent6 11 4" xfId="0"/>
    <cellStyle name="60% - Accent6 11 5" xfId="0"/>
    <cellStyle name="60% - Accent6 11 6" xfId="0"/>
    <cellStyle name="60% - Accent6 11 7" xfId="0"/>
    <cellStyle name="60% - Accent6 11 7 2" xfId="0"/>
    <cellStyle name="60% - Accent6 11 7 3" xfId="0"/>
    <cellStyle name="60% - Accent6 11 8" xfId="0"/>
    <cellStyle name="60% - Accent6 11 9" xfId="0"/>
    <cellStyle name="60% - Accent6 12" xfId="0"/>
    <cellStyle name="60% - Accent6 12 2" xfId="0"/>
    <cellStyle name="60% - Accent6 12 3" xfId="0"/>
    <cellStyle name="60% - Accent6 13" xfId="0"/>
    <cellStyle name="60% - Accent6 14" xfId="0"/>
    <cellStyle name="60% - Accent6 15" xfId="0"/>
    <cellStyle name="60% - Accent6 16" xfId="0"/>
    <cellStyle name="60% - Accent6 17" xfId="0"/>
    <cellStyle name="60% - Accent6 2" xfId="0"/>
    <cellStyle name="60% - Accent6 2 10" xfId="0"/>
    <cellStyle name="60% - Accent6 2 11" xfId="0"/>
    <cellStyle name="60% - Accent6 2 12" xfId="0"/>
    <cellStyle name="60% - Accent6 2 13" xfId="0"/>
    <cellStyle name="60% - Accent6 2 14" xfId="0"/>
    <cellStyle name="60% - Accent6 2 15" xfId="0"/>
    <cellStyle name="60% - Accent6 2 16" xfId="0"/>
    <cellStyle name="60% - Accent6 2 17" xfId="0"/>
    <cellStyle name="60% - Accent6 2 18" xfId="0"/>
    <cellStyle name="60% - Accent6 2 2" xfId="0"/>
    <cellStyle name="60% - Accent6 2 2 2" xfId="0"/>
    <cellStyle name="60% - Accent6 2 2 3" xfId="0"/>
    <cellStyle name="60% - Accent6 2 2 4" xfId="0"/>
    <cellStyle name="60% - Accent6 2 2 5" xfId="0"/>
    <cellStyle name="60% - Accent6 2 2_Sheet1" xfId="0"/>
    <cellStyle name="60% - Accent6 2 3" xfId="0"/>
    <cellStyle name="60% - Accent6 2 4" xfId="0"/>
    <cellStyle name="60% - Accent6 2 5" xfId="0"/>
    <cellStyle name="60% - Accent6 2 6" xfId="0"/>
    <cellStyle name="60% - Accent6 2 7" xfId="0"/>
    <cellStyle name="60% - Accent6 2 8" xfId="0"/>
    <cellStyle name="60% - Accent6 2 9" xfId="0"/>
    <cellStyle name="60% - Accent6 2_BallGrid" xfId="0"/>
    <cellStyle name="60% - Accent6 3" xfId="0"/>
    <cellStyle name="60% - Accent6 3 10" xfId="0"/>
    <cellStyle name="60% - Accent6 3 2" xfId="0"/>
    <cellStyle name="60% - Accent6 3 3" xfId="0"/>
    <cellStyle name="60% - Accent6 3 4" xfId="0"/>
    <cellStyle name="60% - Accent6 3 5" xfId="0"/>
    <cellStyle name="60% - Accent6 3 6" xfId="0"/>
    <cellStyle name="60% - Accent6 3 7" xfId="0"/>
    <cellStyle name="60% - Accent6 3 8" xfId="0"/>
    <cellStyle name="60% - Accent6 3 9" xfId="0"/>
    <cellStyle name="60% - Accent6 3_BallGrid" xfId="0"/>
    <cellStyle name="60% - Accent6 4" xfId="0"/>
    <cellStyle name="60% - Accent6 4 2" xfId="0"/>
    <cellStyle name="60% - Accent6 4 2 2" xfId="0"/>
    <cellStyle name="60% - Accent6 4 3" xfId="0"/>
    <cellStyle name="60% - Accent6 4 3 2" xfId="0"/>
    <cellStyle name="60% - Accent6 4 4" xfId="0"/>
    <cellStyle name="60% - Accent6 4 5" xfId="0"/>
    <cellStyle name="60% - Accent6 4 6" xfId="0"/>
    <cellStyle name="60% - Accent6 4 7" xfId="0"/>
    <cellStyle name="60% - Accent6 4 8" xfId="0"/>
    <cellStyle name="60% - Accent6 4 9" xfId="0"/>
    <cellStyle name="60% - Accent6 5" xfId="0"/>
    <cellStyle name="60% - Accent6 5 10" xfId="0"/>
    <cellStyle name="60% - Accent6 5 2" xfId="0"/>
    <cellStyle name="60% - Accent6 5 2 2" xfId="0"/>
    <cellStyle name="60% - Accent6 5 3" xfId="0"/>
    <cellStyle name="60% - Accent6 5 3 2" xfId="0"/>
    <cellStyle name="60% - Accent6 5 3 3" xfId="0"/>
    <cellStyle name="60% - Accent6 5 3 4" xfId="0"/>
    <cellStyle name="60% - Accent6 5 4" xfId="0"/>
    <cellStyle name="60% - Accent6 5 4 2" xfId="0"/>
    <cellStyle name="60% - Accent6 5 5" xfId="0"/>
    <cellStyle name="60% - Accent6 5 6" xfId="0"/>
    <cellStyle name="60% - Accent6 5 7" xfId="0"/>
    <cellStyle name="60% - Accent6 5 7 2" xfId="0"/>
    <cellStyle name="60% - Accent6 5 7 3" xfId="0"/>
    <cellStyle name="60% - Accent6 5 8" xfId="0"/>
    <cellStyle name="60% - Accent6 5 9" xfId="0"/>
    <cellStyle name="60% - Accent6 6" xfId="0"/>
    <cellStyle name="60% - Accent6 6 2" xfId="0"/>
    <cellStyle name="60% - Accent6 6 2 2" xfId="0"/>
    <cellStyle name="60% - Accent6 6 3" xfId="0"/>
    <cellStyle name="60% - Accent6 6 3 2" xfId="0"/>
    <cellStyle name="60% - Accent6 6 3 3" xfId="0"/>
    <cellStyle name="60% - Accent6 6 3 4" xfId="0"/>
    <cellStyle name="60% - Accent6 6 4" xfId="0"/>
    <cellStyle name="60% - Accent6 6 4 2" xfId="0"/>
    <cellStyle name="60% - Accent6 6 5" xfId="0"/>
    <cellStyle name="60% - Accent6 6 6" xfId="0"/>
    <cellStyle name="60% - Accent6 6 7" xfId="0"/>
    <cellStyle name="60% - Accent6 6 7 2" xfId="0"/>
    <cellStyle name="60% - Accent6 6 7 3" xfId="0"/>
    <cellStyle name="60% - Accent6 6 8" xfId="0"/>
    <cellStyle name="60% - Accent6 6 9" xfId="0"/>
    <cellStyle name="60% - Accent6 7" xfId="0"/>
    <cellStyle name="60% - Accent6 7 10" xfId="0"/>
    <cellStyle name="60% - Accent6 7 2" xfId="0"/>
    <cellStyle name="60% - Accent6 7 3" xfId="0"/>
    <cellStyle name="60% - Accent6 7 3 2" xfId="0"/>
    <cellStyle name="60% - Accent6 7 3 3" xfId="0"/>
    <cellStyle name="60% - Accent6 7 4" xfId="0"/>
    <cellStyle name="60% - Accent6 7 5" xfId="0"/>
    <cellStyle name="60% - Accent6 7 6" xfId="0"/>
    <cellStyle name="60% - Accent6 7 7" xfId="0"/>
    <cellStyle name="60% - Accent6 7 7 2" xfId="0"/>
    <cellStyle name="60% - Accent6 7 7 3" xfId="0"/>
    <cellStyle name="60% - Accent6 7 8" xfId="0"/>
    <cellStyle name="60% - Accent6 7 9" xfId="0"/>
    <cellStyle name="60% - Accent6 8" xfId="0"/>
    <cellStyle name="60% - Accent6 8 10" xfId="0"/>
    <cellStyle name="60% - Accent6 8 2" xfId="0"/>
    <cellStyle name="60% - Accent6 8 2 2" xfId="0"/>
    <cellStyle name="60% - Accent6 8 3" xfId="0"/>
    <cellStyle name="60% - Accent6 8 3 2" xfId="0"/>
    <cellStyle name="60% - Accent6 8 3 3" xfId="0"/>
    <cellStyle name="60% - Accent6 8 4" xfId="0"/>
    <cellStyle name="60% - Accent6 8 5" xfId="0"/>
    <cellStyle name="60% - Accent6 8 6" xfId="0"/>
    <cellStyle name="60% - Accent6 8 7" xfId="0"/>
    <cellStyle name="60% - Accent6 8 7 2" xfId="0"/>
    <cellStyle name="60% - Accent6 8 7 3" xfId="0"/>
    <cellStyle name="60% - Accent6 8 8" xfId="0"/>
    <cellStyle name="60% - Accent6 8 9" xfId="0"/>
    <cellStyle name="60% - Accent6 9" xfId="0"/>
    <cellStyle name="60% - Accent6 9 10" xfId="0"/>
    <cellStyle name="60% - Accent6 9 2" xfId="0"/>
    <cellStyle name="60% - Accent6 9 3" xfId="0"/>
    <cellStyle name="60% - Accent6 9 3 2" xfId="0"/>
    <cellStyle name="60% - Accent6 9 3 3" xfId="0"/>
    <cellStyle name="60% - Accent6 9 4" xfId="0"/>
    <cellStyle name="60% - Accent6 9 5" xfId="0"/>
    <cellStyle name="60% - Accent6 9 6" xfId="0"/>
    <cellStyle name="60% - Accent6 9 7" xfId="0"/>
    <cellStyle name="60% - Accent6 9 7 2" xfId="0"/>
    <cellStyle name="60% - Accent6 9 7 3" xfId="0"/>
    <cellStyle name="60% - Accent6 9 8" xfId="0"/>
    <cellStyle name="60% - Accent6 9 9" xfId="0"/>
    <cellStyle name="Accent1 10" xfId="0"/>
    <cellStyle name="Accent1 11" xfId="0"/>
    <cellStyle name="Accent1 12" xfId="0"/>
    <cellStyle name="Accent1 12 2" xfId="0"/>
    <cellStyle name="Accent1 13" xfId="0"/>
    <cellStyle name="Accent1 14" xfId="0"/>
    <cellStyle name="Accent1 15" xfId="0"/>
    <cellStyle name="Accent1 16" xfId="0"/>
    <cellStyle name="Accent1 2" xfId="0"/>
    <cellStyle name="Accent1 2 10" xfId="0"/>
    <cellStyle name="Accent1 2 11" xfId="0"/>
    <cellStyle name="Accent1 2 12" xfId="0"/>
    <cellStyle name="Accent1 2 13" xfId="0"/>
    <cellStyle name="Accent1 2 14" xfId="0"/>
    <cellStyle name="Accent1 2 15" xfId="0"/>
    <cellStyle name="Accent1 2 16" xfId="0"/>
    <cellStyle name="Accent1 2 17" xfId="0"/>
    <cellStyle name="Accent1 2 18" xfId="0"/>
    <cellStyle name="Accent1 2 2" xfId="0"/>
    <cellStyle name="Accent1 2 2 2" xfId="0"/>
    <cellStyle name="Accent1 2 2 3" xfId="0"/>
    <cellStyle name="Accent1 2 2 4" xfId="0"/>
    <cellStyle name="Accent1 2 2 5" xfId="0"/>
    <cellStyle name="Accent1 2 2_Sheet1" xfId="0"/>
    <cellStyle name="Accent1 2 3" xfId="0"/>
    <cellStyle name="Accent1 2 4" xfId="0"/>
    <cellStyle name="Accent1 2 5" xfId="0"/>
    <cellStyle name="Accent1 2 6" xfId="0"/>
    <cellStyle name="Accent1 2 7" xfId="0"/>
    <cellStyle name="Accent1 2 8" xfId="0"/>
    <cellStyle name="Accent1 2 9" xfId="0"/>
    <cellStyle name="Accent1 2_BallGrid" xfId="0"/>
    <cellStyle name="Accent1 3" xfId="0"/>
    <cellStyle name="Accent1 3 2" xfId="0"/>
    <cellStyle name="Accent1 3 3" xfId="0"/>
    <cellStyle name="Accent1 3 4" xfId="0"/>
    <cellStyle name="Accent1 4" xfId="0"/>
    <cellStyle name="Accent1 4 2" xfId="0"/>
    <cellStyle name="Accent1 4 3" xfId="0"/>
    <cellStyle name="Accent1 4 4" xfId="0"/>
    <cellStyle name="Accent1 4 5" xfId="0"/>
    <cellStyle name="Accent1 5" xfId="0"/>
    <cellStyle name="Accent1 5 2" xfId="0"/>
    <cellStyle name="Accent1 5 3" xfId="0"/>
    <cellStyle name="Accent1 5 4" xfId="0"/>
    <cellStyle name="Accent1 6" xfId="0"/>
    <cellStyle name="Accent1 7" xfId="0"/>
    <cellStyle name="Accent1 8" xfId="0"/>
    <cellStyle name="Accent1 8 2" xfId="0"/>
    <cellStyle name="Accent1 9" xfId="0"/>
    <cellStyle name="Accent2 2" xfId="0"/>
    <cellStyle name="Accent2 2 10" xfId="0"/>
    <cellStyle name="Accent2 2 11" xfId="0"/>
    <cellStyle name="Accent2 2 12" xfId="0"/>
    <cellStyle name="Accent2 2 13" xfId="0"/>
    <cellStyle name="Accent2 2 14" xfId="0"/>
    <cellStyle name="Accent2 2 15" xfId="0"/>
    <cellStyle name="Accent2 2 16" xfId="0"/>
    <cellStyle name="Accent2 2 17" xfId="0"/>
    <cellStyle name="Accent2 2 18" xfId="0"/>
    <cellStyle name="Accent2 2 2" xfId="0"/>
    <cellStyle name="Accent2 2 2 2" xfId="0"/>
    <cellStyle name="Accent2 2 2 3" xfId="0"/>
    <cellStyle name="Accent2 2 2 4" xfId="0"/>
    <cellStyle name="Accent2 2 2 5" xfId="0"/>
    <cellStyle name="Accent2 2 2_Sheet1" xfId="0"/>
    <cellStyle name="Accent2 2 3" xfId="0"/>
    <cellStyle name="Accent2 2 4" xfId="0"/>
    <cellStyle name="Accent2 2 5" xfId="0"/>
    <cellStyle name="Accent2 2 6" xfId="0"/>
    <cellStyle name="Accent2 2 7" xfId="0"/>
    <cellStyle name="Accent2 2 8" xfId="0"/>
    <cellStyle name="Accent2 2 9" xfId="0"/>
    <cellStyle name="Accent2 2_BallGrid" xfId="0"/>
    <cellStyle name="Accent2 3" xfId="0"/>
    <cellStyle name="Accent2 3 2" xfId="0"/>
    <cellStyle name="Accent2 3 2 2" xfId="0"/>
    <cellStyle name="Accent2 3 3" xfId="0"/>
    <cellStyle name="Accent2 3 4" xfId="0"/>
    <cellStyle name="Accent2 4" xfId="0"/>
    <cellStyle name="Accent2 4 2" xfId="0"/>
    <cellStyle name="Accent2 4 3" xfId="0"/>
    <cellStyle name="Accent2 4 4" xfId="0"/>
    <cellStyle name="Accent2 4 5" xfId="0"/>
    <cellStyle name="Accent2 5" xfId="0"/>
    <cellStyle name="Accent2 5 2" xfId="0"/>
    <cellStyle name="Accent2 5 3" xfId="0"/>
    <cellStyle name="Accent2 5 4" xfId="0"/>
    <cellStyle name="Accent2 6" xfId="0"/>
    <cellStyle name="Accent2 7" xfId="0"/>
    <cellStyle name="Accent2 8" xfId="0"/>
    <cellStyle name="Accent3 10" xfId="0"/>
    <cellStyle name="Accent3 10 2" xfId="0"/>
    <cellStyle name="Accent3 10 3" xfId="0"/>
    <cellStyle name="Accent3 11" xfId="0"/>
    <cellStyle name="Accent3 2" xfId="0"/>
    <cellStyle name="Accent3 2 10" xfId="0"/>
    <cellStyle name="Accent3 2 11" xfId="0"/>
    <cellStyle name="Accent3 2 12" xfId="0"/>
    <cellStyle name="Accent3 2 13" xfId="0"/>
    <cellStyle name="Accent3 2 14" xfId="0"/>
    <cellStyle name="Accent3 2 15" xfId="0"/>
    <cellStyle name="Accent3 2 16" xfId="0"/>
    <cellStyle name="Accent3 2 17" xfId="0"/>
    <cellStyle name="Accent3 2 18" xfId="0"/>
    <cellStyle name="Accent3 2 2" xfId="0"/>
    <cellStyle name="Accent3 2 2 2" xfId="0"/>
    <cellStyle name="Accent3 2 2 3" xfId="0"/>
    <cellStyle name="Accent3 2 2 4" xfId="0"/>
    <cellStyle name="Accent3 2 2 5" xfId="0"/>
    <cellStyle name="Accent3 2 2_Sheet1" xfId="0"/>
    <cellStyle name="Accent3 2 3" xfId="0"/>
    <cellStyle name="Accent3 2 4" xfId="0"/>
    <cellStyle name="Accent3 2 5" xfId="0"/>
    <cellStyle name="Accent3 2 6" xfId="0"/>
    <cellStyle name="Accent3 2 7" xfId="0"/>
    <cellStyle name="Accent3 2 8" xfId="0"/>
    <cellStyle name="Accent3 2 9" xfId="0"/>
    <cellStyle name="Accent3 2_BallGrid" xfId="0"/>
    <cellStyle name="Accent3 3" xfId="0"/>
    <cellStyle name="Accent3 3 10" xfId="0"/>
    <cellStyle name="Accent3 3 2" xfId="0"/>
    <cellStyle name="Accent3 3 3" xfId="0"/>
    <cellStyle name="Accent3 3 4" xfId="0"/>
    <cellStyle name="Accent3 3 5" xfId="0"/>
    <cellStyle name="Accent3 3 6" xfId="0"/>
    <cellStyle name="Accent3 3 7" xfId="0"/>
    <cellStyle name="Accent3 3 8" xfId="0"/>
    <cellStyle name="Accent3 3 9" xfId="0"/>
    <cellStyle name="Accent3 3_BallGrid" xfId="0"/>
    <cellStyle name="Accent3 4" xfId="0"/>
    <cellStyle name="Accent3 4 2" xfId="0"/>
    <cellStyle name="Accent3 4 2 2" xfId="0"/>
    <cellStyle name="Accent3 4 3" xfId="0"/>
    <cellStyle name="Accent3 4 3 2" xfId="0"/>
    <cellStyle name="Accent3 4 4" xfId="0"/>
    <cellStyle name="Accent3 4 5" xfId="0"/>
    <cellStyle name="Accent3 4 6" xfId="0"/>
    <cellStyle name="Accent3 4 7" xfId="0"/>
    <cellStyle name="Accent3 4 8" xfId="0"/>
    <cellStyle name="Accent3 4 9" xfId="0"/>
    <cellStyle name="Accent3 5" xfId="0"/>
    <cellStyle name="Accent3 5 2" xfId="0"/>
    <cellStyle name="Accent3 5 3" xfId="0"/>
    <cellStyle name="Accent3 5 3 2" xfId="0"/>
    <cellStyle name="Accent3 5 4" xfId="0"/>
    <cellStyle name="Accent3 6" xfId="0"/>
    <cellStyle name="Accent3 6 2" xfId="0"/>
    <cellStyle name="Accent3 6 3" xfId="0"/>
    <cellStyle name="Accent3 6 4" xfId="0"/>
    <cellStyle name="Accent3 7" xfId="0"/>
    <cellStyle name="Accent3 8" xfId="0"/>
    <cellStyle name="Accent3 8 2" xfId="0"/>
    <cellStyle name="Accent3 9" xfId="0"/>
    <cellStyle name="Accent3 9 2" xfId="0"/>
    <cellStyle name="Accent4 10" xfId="0"/>
    <cellStyle name="Accent4 10 2" xfId="0"/>
    <cellStyle name="Accent4 10 3" xfId="0"/>
    <cellStyle name="Accent4 10 4" xfId="0"/>
    <cellStyle name="Accent4 11" xfId="0"/>
    <cellStyle name="Accent4 11 2" xfId="0"/>
    <cellStyle name="Accent4 12" xfId="0"/>
    <cellStyle name="Accent4 12 2" xfId="0"/>
    <cellStyle name="Accent4 13" xfId="0"/>
    <cellStyle name="Accent4 14" xfId="0"/>
    <cellStyle name="Accent4 15" xfId="0"/>
    <cellStyle name="Accent4 16" xfId="0"/>
    <cellStyle name="Accent4 2" xfId="0"/>
    <cellStyle name="Accent4 2 10" xfId="0"/>
    <cellStyle name="Accent4 2 11" xfId="0"/>
    <cellStyle name="Accent4 2 12" xfId="0"/>
    <cellStyle name="Accent4 2 13" xfId="0"/>
    <cellStyle name="Accent4 2 14" xfId="0"/>
    <cellStyle name="Accent4 2 15" xfId="0"/>
    <cellStyle name="Accent4 2 16" xfId="0"/>
    <cellStyle name="Accent4 2 17" xfId="0"/>
    <cellStyle name="Accent4 2 18" xfId="0"/>
    <cellStyle name="Accent4 2 2" xfId="0"/>
    <cellStyle name="Accent4 2 2 2" xfId="0"/>
    <cellStyle name="Accent4 2 2 3" xfId="0"/>
    <cellStyle name="Accent4 2 2 4" xfId="0"/>
    <cellStyle name="Accent4 2 2 5" xfId="0"/>
    <cellStyle name="Accent4 2 2_Sheet1" xfId="0"/>
    <cellStyle name="Accent4 2 3" xfId="0"/>
    <cellStyle name="Accent4 2 4" xfId="0"/>
    <cellStyle name="Accent4 2 5" xfId="0"/>
    <cellStyle name="Accent4 2 6" xfId="0"/>
    <cellStyle name="Accent4 2 7" xfId="0"/>
    <cellStyle name="Accent4 2 8" xfId="0"/>
    <cellStyle name="Accent4 2 9" xfId="0"/>
    <cellStyle name="Accent4 2_BallGrid" xfId="0"/>
    <cellStyle name="Accent4 3" xfId="0"/>
    <cellStyle name="Accent4 3 10" xfId="0"/>
    <cellStyle name="Accent4 3 2" xfId="0"/>
    <cellStyle name="Accent4 3 3" xfId="0"/>
    <cellStyle name="Accent4 3 4" xfId="0"/>
    <cellStyle name="Accent4 3 5" xfId="0"/>
    <cellStyle name="Accent4 3 6" xfId="0"/>
    <cellStyle name="Accent4 3 7" xfId="0"/>
    <cellStyle name="Accent4 3 8" xfId="0"/>
    <cellStyle name="Accent4 3 9" xfId="0"/>
    <cellStyle name="Accent4 3_BallGrid" xfId="0"/>
    <cellStyle name="Accent4 4" xfId="0"/>
    <cellStyle name="Accent4 4 2" xfId="0"/>
    <cellStyle name="Accent4 4 2 2" xfId="0"/>
    <cellStyle name="Accent4 4 3" xfId="0"/>
    <cellStyle name="Accent4 4 3 2" xfId="0"/>
    <cellStyle name="Accent4 4 4" xfId="0"/>
    <cellStyle name="Accent4 4 5" xfId="0"/>
    <cellStyle name="Accent4 4 6" xfId="0"/>
    <cellStyle name="Accent4 4 7" xfId="0"/>
    <cellStyle name="Accent4 4 8" xfId="0"/>
    <cellStyle name="Accent4 4 9" xfId="0"/>
    <cellStyle name="Accent4 5" xfId="0"/>
    <cellStyle name="Accent4 5 2" xfId="0"/>
    <cellStyle name="Accent4 5 3" xfId="0"/>
    <cellStyle name="Accent4 5 3 2" xfId="0"/>
    <cellStyle name="Accent4 5 4" xfId="0"/>
    <cellStyle name="Accent4 6" xfId="0"/>
    <cellStyle name="Accent4 6 2" xfId="0"/>
    <cellStyle name="Accent4 6 3" xfId="0"/>
    <cellStyle name="Accent4 6 4" xfId="0"/>
    <cellStyle name="Accent4 7" xfId="0"/>
    <cellStyle name="Accent4 7 2" xfId="0"/>
    <cellStyle name="Accent4 8" xfId="0"/>
    <cellStyle name="Accent4 8 2" xfId="0"/>
    <cellStyle name="Accent4 8 3" xfId="0"/>
    <cellStyle name="Accent4 9" xfId="0"/>
    <cellStyle name="Accent4 9 2" xfId="0"/>
    <cellStyle name="Accent5 10" xfId="0"/>
    <cellStyle name="Accent5 10 2" xfId="0"/>
    <cellStyle name="Accent5 10 3" xfId="0"/>
    <cellStyle name="Accent5 11" xfId="0"/>
    <cellStyle name="Accent5 2" xfId="0"/>
    <cellStyle name="Accent5 2 10" xfId="0"/>
    <cellStyle name="Accent5 2 11" xfId="0"/>
    <cellStyle name="Accent5 2 12" xfId="0"/>
    <cellStyle name="Accent5 2 13" xfId="0"/>
    <cellStyle name="Accent5 2 14" xfId="0"/>
    <cellStyle name="Accent5 2 15" xfId="0"/>
    <cellStyle name="Accent5 2 16" xfId="0"/>
    <cellStyle name="Accent5 2 17" xfId="0"/>
    <cellStyle name="Accent5 2 18" xfId="0"/>
    <cellStyle name="Accent5 2 2" xfId="0"/>
    <cellStyle name="Accent5 2 2 2" xfId="0"/>
    <cellStyle name="Accent5 2 2 3" xfId="0"/>
    <cellStyle name="Accent5 2 2 4" xfId="0"/>
    <cellStyle name="Accent5 2 2 5" xfId="0"/>
    <cellStyle name="Accent5 2 2_Sheet1" xfId="0"/>
    <cellStyle name="Accent5 2 3" xfId="0"/>
    <cellStyle name="Accent5 2 4" xfId="0"/>
    <cellStyle name="Accent5 2 5" xfId="0"/>
    <cellStyle name="Accent5 2 6" xfId="0"/>
    <cellStyle name="Accent5 2 7" xfId="0"/>
    <cellStyle name="Accent5 2 8" xfId="0"/>
    <cellStyle name="Accent5 2 9" xfId="0"/>
    <cellStyle name="Accent5 2_BallGrid" xfId="0"/>
    <cellStyle name="Accent5 3" xfId="0"/>
    <cellStyle name="Accent5 3 10" xfId="0"/>
    <cellStyle name="Accent5 3 2" xfId="0"/>
    <cellStyle name="Accent5 3 3" xfId="0"/>
    <cellStyle name="Accent5 3 4" xfId="0"/>
    <cellStyle name="Accent5 3 5" xfId="0"/>
    <cellStyle name="Accent5 3 6" xfId="0"/>
    <cellStyle name="Accent5 3 7" xfId="0"/>
    <cellStyle name="Accent5 3 8" xfId="0"/>
    <cellStyle name="Accent5 3 9" xfId="0"/>
    <cellStyle name="Accent5 3_BallGrid" xfId="0"/>
    <cellStyle name="Accent5 4" xfId="0"/>
    <cellStyle name="Accent5 4 2" xfId="0"/>
    <cellStyle name="Accent5 4 2 2" xfId="0"/>
    <cellStyle name="Accent5 4 3" xfId="0"/>
    <cellStyle name="Accent5 4 3 2" xfId="0"/>
    <cellStyle name="Accent5 4 4" xfId="0"/>
    <cellStyle name="Accent5 4 5" xfId="0"/>
    <cellStyle name="Accent5 4 6" xfId="0"/>
    <cellStyle name="Accent5 4 7" xfId="0"/>
    <cellStyle name="Accent5 4 8" xfId="0"/>
    <cellStyle name="Accent5 4 9" xfId="0"/>
    <cellStyle name="Accent5 5" xfId="0"/>
    <cellStyle name="Accent5 5 2" xfId="0"/>
    <cellStyle name="Accent5 5 3" xfId="0"/>
    <cellStyle name="Accent5 5 3 2" xfId="0"/>
    <cellStyle name="Accent5 5 4" xfId="0"/>
    <cellStyle name="Accent5 6" xfId="0"/>
    <cellStyle name="Accent5 6 2" xfId="0"/>
    <cellStyle name="Accent5 6 3" xfId="0"/>
    <cellStyle name="Accent5 6 4" xfId="0"/>
    <cellStyle name="Accent5 7" xfId="0"/>
    <cellStyle name="Accent5 8" xfId="0"/>
    <cellStyle name="Accent5 8 2" xfId="0"/>
    <cellStyle name="Accent5 9" xfId="0"/>
    <cellStyle name="Accent5 9 2" xfId="0"/>
    <cellStyle name="Accent6 10" xfId="0"/>
    <cellStyle name="Accent6 10 2" xfId="0"/>
    <cellStyle name="Accent6 10 3" xfId="0"/>
    <cellStyle name="Accent6 11" xfId="0"/>
    <cellStyle name="Accent6 2" xfId="0"/>
    <cellStyle name="Accent6 2 10" xfId="0"/>
    <cellStyle name="Accent6 2 11" xfId="0"/>
    <cellStyle name="Accent6 2 12" xfId="0"/>
    <cellStyle name="Accent6 2 13" xfId="0"/>
    <cellStyle name="Accent6 2 14" xfId="0"/>
    <cellStyle name="Accent6 2 15" xfId="0"/>
    <cellStyle name="Accent6 2 16" xfId="0"/>
    <cellStyle name="Accent6 2 17" xfId="0"/>
    <cellStyle name="Accent6 2 18" xfId="0"/>
    <cellStyle name="Accent6 2 2" xfId="0"/>
    <cellStyle name="Accent6 2 2 2" xfId="0"/>
    <cellStyle name="Accent6 2 2 3" xfId="0"/>
    <cellStyle name="Accent6 2 2 4" xfId="0"/>
    <cellStyle name="Accent6 2 2 5" xfId="0"/>
    <cellStyle name="Accent6 2 2_Sheet1" xfId="0"/>
    <cellStyle name="Accent6 2 3" xfId="0"/>
    <cellStyle name="Accent6 2 4" xfId="0"/>
    <cellStyle name="Accent6 2 5" xfId="0"/>
    <cellStyle name="Accent6 2 6" xfId="0"/>
    <cellStyle name="Accent6 2 7" xfId="0"/>
    <cellStyle name="Accent6 2 8" xfId="0"/>
    <cellStyle name="Accent6 2 9" xfId="0"/>
    <cellStyle name="Accent6 2_BallGrid" xfId="0"/>
    <cellStyle name="Accent6 3" xfId="0"/>
    <cellStyle name="Accent6 3 10" xfId="0"/>
    <cellStyle name="Accent6 3 2" xfId="0"/>
    <cellStyle name="Accent6 3 3" xfId="0"/>
    <cellStyle name="Accent6 3 4" xfId="0"/>
    <cellStyle name="Accent6 3 5" xfId="0"/>
    <cellStyle name="Accent6 3 6" xfId="0"/>
    <cellStyle name="Accent6 3 7" xfId="0"/>
    <cellStyle name="Accent6 3 8" xfId="0"/>
    <cellStyle name="Accent6 3 9" xfId="0"/>
    <cellStyle name="Accent6 3_BallGrid" xfId="0"/>
    <cellStyle name="Accent6 4" xfId="0"/>
    <cellStyle name="Accent6 4 2" xfId="0"/>
    <cellStyle name="Accent6 4 2 2" xfId="0"/>
    <cellStyle name="Accent6 4 3" xfId="0"/>
    <cellStyle name="Accent6 4 3 2" xfId="0"/>
    <cellStyle name="Accent6 4 4" xfId="0"/>
    <cellStyle name="Accent6 4 5" xfId="0"/>
    <cellStyle name="Accent6 4 6" xfId="0"/>
    <cellStyle name="Accent6 4 7" xfId="0"/>
    <cellStyle name="Accent6 4 8" xfId="0"/>
    <cellStyle name="Accent6 4 9" xfId="0"/>
    <cellStyle name="Accent6 5" xfId="0"/>
    <cellStyle name="Accent6 5 2" xfId="0"/>
    <cellStyle name="Accent6 5 3" xfId="0"/>
    <cellStyle name="Accent6 5 3 2" xfId="0"/>
    <cellStyle name="Accent6 5 4" xfId="0"/>
    <cellStyle name="Accent6 6" xfId="0"/>
    <cellStyle name="Accent6 6 2" xfId="0"/>
    <cellStyle name="Accent6 6 3" xfId="0"/>
    <cellStyle name="Accent6 6 4" xfId="0"/>
    <cellStyle name="Accent6 7" xfId="0"/>
    <cellStyle name="Accent6 8" xfId="0"/>
    <cellStyle name="Accent6 8 2" xfId="0"/>
    <cellStyle name="Accent6 9" xfId="0"/>
    <cellStyle name="Accent6 9 2" xfId="0"/>
    <cellStyle name="Bad 10" xfId="0"/>
    <cellStyle name="Bad 11" xfId="0"/>
    <cellStyle name="Bad 2" xfId="0"/>
    <cellStyle name="Bad 2 10" xfId="0"/>
    <cellStyle name="Bad 2 2" xfId="0"/>
    <cellStyle name="Bad 2 3" xfId="0"/>
    <cellStyle name="Bad 2 3 2" xfId="0"/>
    <cellStyle name="Bad 2 3 3" xfId="0"/>
    <cellStyle name="Bad 2 4" xfId="0"/>
    <cellStyle name="Bad 2 5" xfId="0"/>
    <cellStyle name="Bad 2 5 2" xfId="0"/>
    <cellStyle name="Bad 2 6" xfId="0"/>
    <cellStyle name="Bad 2 6 2" xfId="0"/>
    <cellStyle name="Bad 2 7" xfId="0"/>
    <cellStyle name="Bad 2 8" xfId="0"/>
    <cellStyle name="Bad 2 9" xfId="0"/>
    <cellStyle name="Bad 2_BallGrid" xfId="0"/>
    <cellStyle name="Bad 3" xfId="0"/>
    <cellStyle name="Bad 3 10" xfId="0"/>
    <cellStyle name="Bad 3 2" xfId="0"/>
    <cellStyle name="Bad 3 2 2" xfId="0"/>
    <cellStyle name="Bad 3 2 3" xfId="0"/>
    <cellStyle name="Bad 3 3" xfId="0"/>
    <cellStyle name="Bad 3 3 2" xfId="0"/>
    <cellStyle name="Bad 3 3 3" xfId="0"/>
    <cellStyle name="Bad 3 4" xfId="0"/>
    <cellStyle name="Bad 3 5" xfId="0"/>
    <cellStyle name="Bad 3 6" xfId="0"/>
    <cellStyle name="Bad 3 7" xfId="0"/>
    <cellStyle name="Bad 3 8" xfId="0"/>
    <cellStyle name="Bad 3 9" xfId="0"/>
    <cellStyle name="Bad 3_BallGrid" xfId="0"/>
    <cellStyle name="Bad 4" xfId="0"/>
    <cellStyle name="Bad 4 2" xfId="0"/>
    <cellStyle name="Bad 4 2 2" xfId="0"/>
    <cellStyle name="Bad 4 3" xfId="0"/>
    <cellStyle name="Bad 4 3 2" xfId="0"/>
    <cellStyle name="Bad 4 4" xfId="0"/>
    <cellStyle name="Bad 4 5" xfId="0"/>
    <cellStyle name="Bad 4 6" xfId="0"/>
    <cellStyle name="Bad 4 7" xfId="0"/>
    <cellStyle name="Bad 4 8" xfId="0"/>
    <cellStyle name="Bad 4 9" xfId="0"/>
    <cellStyle name="Bad 5" xfId="0"/>
    <cellStyle name="Bad 5 2" xfId="0"/>
    <cellStyle name="Bad 5 3" xfId="0"/>
    <cellStyle name="Bad 5 4" xfId="0"/>
    <cellStyle name="Bad 6" xfId="0"/>
    <cellStyle name="Bad 6 2" xfId="0"/>
    <cellStyle name="Bad 7" xfId="0"/>
    <cellStyle name="Bad 7 2" xfId="0"/>
    <cellStyle name="Bad 8" xfId="0"/>
    <cellStyle name="Bad 8 2" xfId="0"/>
    <cellStyle name="Bad 8 3" xfId="0"/>
    <cellStyle name="Bad 8 4" xfId="0"/>
    <cellStyle name="Bad 9" xfId="0"/>
    <cellStyle name="Bad 9 2" xfId="0"/>
    <cellStyle name="Bad 9 3" xfId="0"/>
    <cellStyle name="Calculation 10" xfId="0"/>
    <cellStyle name="Calculation 10 2" xfId="0"/>
    <cellStyle name="Calculation 10 2 2" xfId="0"/>
    <cellStyle name="Calculation 10 2 2 2" xfId="0"/>
    <cellStyle name="Calculation 10 2 2 2 2" xfId="0"/>
    <cellStyle name="Calculation 10 2 2 2 3" xfId="0"/>
    <cellStyle name="Calculation 10 2 2 2 4" xfId="0"/>
    <cellStyle name="Calculation 10 2 2 3" xfId="0"/>
    <cellStyle name="Calculation 10 2 2 3 2" xfId="0"/>
    <cellStyle name="Calculation 10 2 2 3 3" xfId="0"/>
    <cellStyle name="Calculation 10 2 2 3 4" xfId="0"/>
    <cellStyle name="Calculation 10 2 2 4" xfId="0"/>
    <cellStyle name="Calculation 10 2 2 4 2" xfId="0"/>
    <cellStyle name="Calculation 10 2 2 4 3" xfId="0"/>
    <cellStyle name="Calculation 10 2 2 4 4" xfId="0"/>
    <cellStyle name="Calculation 10 2 2 5" xfId="0"/>
    <cellStyle name="Calculation 10 2 2 5 2" xfId="0"/>
    <cellStyle name="Calculation 10 2 2 5 3" xfId="0"/>
    <cellStyle name="Calculation 10 2 2 5 4" xfId="0"/>
    <cellStyle name="Calculation 10 2 2 6" xfId="0"/>
    <cellStyle name="Calculation 10 2 2 6 2" xfId="0"/>
    <cellStyle name="Calculation 10 2 2 6 3" xfId="0"/>
    <cellStyle name="Calculation 10 2 2 7" xfId="0"/>
    <cellStyle name="Calculation 10 2 2 8" xfId="0"/>
    <cellStyle name="Calculation 10 2 3" xfId="0"/>
    <cellStyle name="Calculation 10 2 3 2" xfId="0"/>
    <cellStyle name="Calculation 10 2 3 2 2" xfId="0"/>
    <cellStyle name="Calculation 10 2 3 2 3" xfId="0"/>
    <cellStyle name="Calculation 10 2 3 2 4" xfId="0"/>
    <cellStyle name="Calculation 10 2 3 3" xfId="0"/>
    <cellStyle name="Calculation 10 2 3 3 2" xfId="0"/>
    <cellStyle name="Calculation 10 2 3 3 3" xfId="0"/>
    <cellStyle name="Calculation 10 2 3 3 4" xfId="0"/>
    <cellStyle name="Calculation 10 2 3 4" xfId="0"/>
    <cellStyle name="Calculation 10 2 3 4 2" xfId="0"/>
    <cellStyle name="Calculation 10 2 3 4 3" xfId="0"/>
    <cellStyle name="Calculation 10 2 3 4 4" xfId="0"/>
    <cellStyle name="Calculation 10 2 3 5" xfId="0"/>
    <cellStyle name="Calculation 10 2 3 5 2" xfId="0"/>
    <cellStyle name="Calculation 10 2 3 5 3" xfId="0"/>
    <cellStyle name="Calculation 10 2 3 5 4" xfId="0"/>
    <cellStyle name="Calculation 10 2 3 6" xfId="0"/>
    <cellStyle name="Calculation 10 2 3 6 2" xfId="0"/>
    <cellStyle name="Calculation 10 2 3 6 3" xfId="0"/>
    <cellStyle name="Calculation 10 2 3 7" xfId="0"/>
    <cellStyle name="Calculation 10 2 3 8" xfId="0"/>
    <cellStyle name="Calculation 10 3" xfId="0"/>
    <cellStyle name="Calculation 10 4" xfId="0"/>
    <cellStyle name="Calculation 10 4 10" xfId="0"/>
    <cellStyle name="Calculation 10 4 2" xfId="0"/>
    <cellStyle name="Calculation 10 4 2 2" xfId="0"/>
    <cellStyle name="Calculation 10 4 2 2 2" xfId="0"/>
    <cellStyle name="Calculation 10 4 2 2 3" xfId="0"/>
    <cellStyle name="Calculation 10 4 2 2 4" xfId="0"/>
    <cellStyle name="Calculation 10 4 2 3" xfId="0"/>
    <cellStyle name="Calculation 10 4 2 3 2" xfId="0"/>
    <cellStyle name="Calculation 10 4 2 3 3" xfId="0"/>
    <cellStyle name="Calculation 10 4 2 3 4" xfId="0"/>
    <cellStyle name="Calculation 10 4 2 4" xfId="0"/>
    <cellStyle name="Calculation 10 4 2 4 2" xfId="0"/>
    <cellStyle name="Calculation 10 4 2 4 3" xfId="0"/>
    <cellStyle name="Calculation 10 4 2 4 4" xfId="0"/>
    <cellStyle name="Calculation 10 4 2 5" xfId="0"/>
    <cellStyle name="Calculation 10 4 2 5 2" xfId="0"/>
    <cellStyle name="Calculation 10 4 2 5 3" xfId="0"/>
    <cellStyle name="Calculation 10 4 2 5 4" xfId="0"/>
    <cellStyle name="Calculation 10 4 2 6" xfId="0"/>
    <cellStyle name="Calculation 10 4 2 6 2" xfId="0"/>
    <cellStyle name="Calculation 10 4 2 6 3" xfId="0"/>
    <cellStyle name="Calculation 10 4 2 7" xfId="0"/>
    <cellStyle name="Calculation 10 4 2 8" xfId="0"/>
    <cellStyle name="Calculation 10 4 3" xfId="0"/>
    <cellStyle name="Calculation 10 4 3 2" xfId="0"/>
    <cellStyle name="Calculation 10 4 3 2 2" xfId="0"/>
    <cellStyle name="Calculation 10 4 3 2 3" xfId="0"/>
    <cellStyle name="Calculation 10 4 3 2 4" xfId="0"/>
    <cellStyle name="Calculation 10 4 3 3" xfId="0"/>
    <cellStyle name="Calculation 10 4 3 3 2" xfId="0"/>
    <cellStyle name="Calculation 10 4 3 3 3" xfId="0"/>
    <cellStyle name="Calculation 10 4 3 3 4" xfId="0"/>
    <cellStyle name="Calculation 10 4 3 4" xfId="0"/>
    <cellStyle name="Calculation 10 4 3 4 2" xfId="0"/>
    <cellStyle name="Calculation 10 4 3 4 3" xfId="0"/>
    <cellStyle name="Calculation 10 4 3 4 4" xfId="0"/>
    <cellStyle name="Calculation 10 4 3 5" xfId="0"/>
    <cellStyle name="Calculation 10 4 3 5 2" xfId="0"/>
    <cellStyle name="Calculation 10 4 3 5 3" xfId="0"/>
    <cellStyle name="Calculation 10 4 3 5 4" xfId="0"/>
    <cellStyle name="Calculation 10 4 3 6" xfId="0"/>
    <cellStyle name="Calculation 10 4 3 6 2" xfId="0"/>
    <cellStyle name="Calculation 10 4 3 6 3" xfId="0"/>
    <cellStyle name="Calculation 10 4 3 7" xfId="0"/>
    <cellStyle name="Calculation 10 4 3 8" xfId="0"/>
    <cellStyle name="Calculation 10 4 4" xfId="0"/>
    <cellStyle name="Calculation 10 4 4 2" xfId="0"/>
    <cellStyle name="Calculation 10 4 4 3" xfId="0"/>
    <cellStyle name="Calculation 10 4 4 4" xfId="0"/>
    <cellStyle name="Calculation 10 4 5" xfId="0"/>
    <cellStyle name="Calculation 10 4 5 2" xfId="0"/>
    <cellStyle name="Calculation 10 4 5 3" xfId="0"/>
    <cellStyle name="Calculation 10 4 5 4" xfId="0"/>
    <cellStyle name="Calculation 10 4 6" xfId="0"/>
    <cellStyle name="Calculation 10 4 6 2" xfId="0"/>
    <cellStyle name="Calculation 10 4 6 3" xfId="0"/>
    <cellStyle name="Calculation 10 4 6 4" xfId="0"/>
    <cellStyle name="Calculation 10 4 7" xfId="0"/>
    <cellStyle name="Calculation 10 4 7 2" xfId="0"/>
    <cellStyle name="Calculation 10 4 7 3" xfId="0"/>
    <cellStyle name="Calculation 10 4 7 4" xfId="0"/>
    <cellStyle name="Calculation 10 4 8" xfId="0"/>
    <cellStyle name="Calculation 10 4 8 2" xfId="0"/>
    <cellStyle name="Calculation 10 4 8 3" xfId="0"/>
    <cellStyle name="Calculation 10 4 9" xfId="0"/>
    <cellStyle name="Calculation 10 5" xfId="0"/>
    <cellStyle name="Calculation 11" xfId="0"/>
    <cellStyle name="Calculation 11 2" xfId="0"/>
    <cellStyle name="Calculation 12" xfId="0"/>
    <cellStyle name="Calculation 12 2" xfId="0"/>
    <cellStyle name="Calculation 13" xfId="0"/>
    <cellStyle name="Calculation 14" xfId="0"/>
    <cellStyle name="Calculation 14 2" xfId="0"/>
    <cellStyle name="Calculation 14 2 2" xfId="0"/>
    <cellStyle name="Calculation 14 2 3" xfId="0"/>
    <cellStyle name="Calculation 14 3" xfId="0"/>
    <cellStyle name="Calculation 14 4" xfId="0"/>
    <cellStyle name="Calculation 14 5" xfId="0"/>
    <cellStyle name="Calculation 15" xfId="0"/>
    <cellStyle name="Calculation 16" xfId="0"/>
    <cellStyle name="Calculation 16 2" xfId="0"/>
    <cellStyle name="Calculation 16 2 2" xfId="0"/>
    <cellStyle name="Calculation 16 2 3" xfId="0"/>
    <cellStyle name="Calculation 16 3" xfId="0"/>
    <cellStyle name="Calculation 16 4" xfId="0"/>
    <cellStyle name="Calculation 16 5" xfId="0"/>
    <cellStyle name="Calculation 2" xfId="0"/>
    <cellStyle name="Calculation 2 10" xfId="0"/>
    <cellStyle name="Calculation 2 10 2" xfId="0"/>
    <cellStyle name="Calculation 2 10 2 10" xfId="0"/>
    <cellStyle name="Calculation 2 10 2 2" xfId="0"/>
    <cellStyle name="Calculation 2 10 2 2 2" xfId="0"/>
    <cellStyle name="Calculation 2 10 2 2 2 2" xfId="0"/>
    <cellStyle name="Calculation 2 10 2 2 2 3" xfId="0"/>
    <cellStyle name="Calculation 2 10 2 2 2 4" xfId="0"/>
    <cellStyle name="Calculation 2 10 2 2 3" xfId="0"/>
    <cellStyle name="Calculation 2 10 2 2 3 2" xfId="0"/>
    <cellStyle name="Calculation 2 10 2 2 3 3" xfId="0"/>
    <cellStyle name="Calculation 2 10 2 2 3 4" xfId="0"/>
    <cellStyle name="Calculation 2 10 2 2 4" xfId="0"/>
    <cellStyle name="Calculation 2 10 2 2 4 2" xfId="0"/>
    <cellStyle name="Calculation 2 10 2 2 4 3" xfId="0"/>
    <cellStyle name="Calculation 2 10 2 2 4 4" xfId="0"/>
    <cellStyle name="Calculation 2 10 2 2 5" xfId="0"/>
    <cellStyle name="Calculation 2 10 2 2 5 2" xfId="0"/>
    <cellStyle name="Calculation 2 10 2 2 5 3" xfId="0"/>
    <cellStyle name="Calculation 2 10 2 2 5 4" xfId="0"/>
    <cellStyle name="Calculation 2 10 2 2 6" xfId="0"/>
    <cellStyle name="Calculation 2 10 2 2 6 2" xfId="0"/>
    <cellStyle name="Calculation 2 10 2 2 6 3" xfId="0"/>
    <cellStyle name="Calculation 2 10 2 2 7" xfId="0"/>
    <cellStyle name="Calculation 2 10 2 2 8" xfId="0"/>
    <cellStyle name="Calculation 2 10 2 3" xfId="0"/>
    <cellStyle name="Calculation 2 10 2 3 2" xfId="0"/>
    <cellStyle name="Calculation 2 10 2 3 2 2" xfId="0"/>
    <cellStyle name="Calculation 2 10 2 3 2 3" xfId="0"/>
    <cellStyle name="Calculation 2 10 2 3 2 4" xfId="0"/>
    <cellStyle name="Calculation 2 10 2 3 3" xfId="0"/>
    <cellStyle name="Calculation 2 10 2 3 3 2" xfId="0"/>
    <cellStyle name="Calculation 2 10 2 3 3 3" xfId="0"/>
    <cellStyle name="Calculation 2 10 2 3 3 4" xfId="0"/>
    <cellStyle name="Calculation 2 10 2 3 4" xfId="0"/>
    <cellStyle name="Calculation 2 10 2 3 4 2" xfId="0"/>
    <cellStyle name="Calculation 2 10 2 3 4 3" xfId="0"/>
    <cellStyle name="Calculation 2 10 2 3 4 4" xfId="0"/>
    <cellStyle name="Calculation 2 10 2 3 5" xfId="0"/>
    <cellStyle name="Calculation 2 10 2 3 5 2" xfId="0"/>
    <cellStyle name="Calculation 2 10 2 3 5 3" xfId="0"/>
    <cellStyle name="Calculation 2 10 2 3 5 4" xfId="0"/>
    <cellStyle name="Calculation 2 10 2 3 6" xfId="0"/>
    <cellStyle name="Calculation 2 10 2 3 6 2" xfId="0"/>
    <cellStyle name="Calculation 2 10 2 3 6 3" xfId="0"/>
    <cellStyle name="Calculation 2 10 2 3 7" xfId="0"/>
    <cellStyle name="Calculation 2 10 2 3 8" xfId="0"/>
    <cellStyle name="Calculation 2 10 2 4" xfId="0"/>
    <cellStyle name="Calculation 2 10 2 4 2" xfId="0"/>
    <cellStyle name="Calculation 2 10 2 4 3" xfId="0"/>
    <cellStyle name="Calculation 2 10 2 4 4" xfId="0"/>
    <cellStyle name="Calculation 2 10 2 5" xfId="0"/>
    <cellStyle name="Calculation 2 10 2 5 2" xfId="0"/>
    <cellStyle name="Calculation 2 10 2 5 3" xfId="0"/>
    <cellStyle name="Calculation 2 10 2 5 4" xfId="0"/>
    <cellStyle name="Calculation 2 10 2 6" xfId="0"/>
    <cellStyle name="Calculation 2 10 2 6 2" xfId="0"/>
    <cellStyle name="Calculation 2 10 2 6 3" xfId="0"/>
    <cellStyle name="Calculation 2 10 2 6 4" xfId="0"/>
    <cellStyle name="Calculation 2 10 2 7" xfId="0"/>
    <cellStyle name="Calculation 2 10 2 7 2" xfId="0"/>
    <cellStyle name="Calculation 2 10 2 7 3" xfId="0"/>
    <cellStyle name="Calculation 2 10 2 7 4" xfId="0"/>
    <cellStyle name="Calculation 2 10 2 8" xfId="0"/>
    <cellStyle name="Calculation 2 10 2 8 2" xfId="0"/>
    <cellStyle name="Calculation 2 10 2 8 3" xfId="0"/>
    <cellStyle name="Calculation 2 10 2 9" xfId="0"/>
    <cellStyle name="Calculation 2 10 3" xfId="0"/>
    <cellStyle name="Calculation 2 11" xfId="0"/>
    <cellStyle name="Calculation 2 11 2" xfId="0"/>
    <cellStyle name="Calculation 2 11 2 10" xfId="0"/>
    <cellStyle name="Calculation 2 11 2 2" xfId="0"/>
    <cellStyle name="Calculation 2 11 2 2 2" xfId="0"/>
    <cellStyle name="Calculation 2 11 2 2 2 2" xfId="0"/>
    <cellStyle name="Calculation 2 11 2 2 2 3" xfId="0"/>
    <cellStyle name="Calculation 2 11 2 2 2 4" xfId="0"/>
    <cellStyle name="Calculation 2 11 2 2 3" xfId="0"/>
    <cellStyle name="Calculation 2 11 2 2 3 2" xfId="0"/>
    <cellStyle name="Calculation 2 11 2 2 3 3" xfId="0"/>
    <cellStyle name="Calculation 2 11 2 2 3 4" xfId="0"/>
    <cellStyle name="Calculation 2 11 2 2 4" xfId="0"/>
    <cellStyle name="Calculation 2 11 2 2 4 2" xfId="0"/>
    <cellStyle name="Calculation 2 11 2 2 4 3" xfId="0"/>
    <cellStyle name="Calculation 2 11 2 2 4 4" xfId="0"/>
    <cellStyle name="Calculation 2 11 2 2 5" xfId="0"/>
    <cellStyle name="Calculation 2 11 2 2 5 2" xfId="0"/>
    <cellStyle name="Calculation 2 11 2 2 5 3" xfId="0"/>
    <cellStyle name="Calculation 2 11 2 2 5 4" xfId="0"/>
    <cellStyle name="Calculation 2 11 2 2 6" xfId="0"/>
    <cellStyle name="Calculation 2 11 2 2 6 2" xfId="0"/>
    <cellStyle name="Calculation 2 11 2 2 6 3" xfId="0"/>
    <cellStyle name="Calculation 2 11 2 2 7" xfId="0"/>
    <cellStyle name="Calculation 2 11 2 2 8" xfId="0"/>
    <cellStyle name="Calculation 2 11 2 3" xfId="0"/>
    <cellStyle name="Calculation 2 11 2 3 2" xfId="0"/>
    <cellStyle name="Calculation 2 11 2 3 2 2" xfId="0"/>
    <cellStyle name="Calculation 2 11 2 3 2 3" xfId="0"/>
    <cellStyle name="Calculation 2 11 2 3 2 4" xfId="0"/>
    <cellStyle name="Calculation 2 11 2 3 3" xfId="0"/>
    <cellStyle name="Calculation 2 11 2 3 3 2" xfId="0"/>
    <cellStyle name="Calculation 2 11 2 3 3 3" xfId="0"/>
    <cellStyle name="Calculation 2 11 2 3 3 4" xfId="0"/>
    <cellStyle name="Calculation 2 11 2 3 4" xfId="0"/>
    <cellStyle name="Calculation 2 11 2 3 4 2" xfId="0"/>
    <cellStyle name="Calculation 2 11 2 3 4 3" xfId="0"/>
    <cellStyle name="Calculation 2 11 2 3 4 4" xfId="0"/>
    <cellStyle name="Calculation 2 11 2 3 5" xfId="0"/>
    <cellStyle name="Calculation 2 11 2 3 5 2" xfId="0"/>
    <cellStyle name="Calculation 2 11 2 3 5 3" xfId="0"/>
    <cellStyle name="Calculation 2 11 2 3 5 4" xfId="0"/>
    <cellStyle name="Calculation 2 11 2 3 6" xfId="0"/>
    <cellStyle name="Calculation 2 11 2 3 6 2" xfId="0"/>
    <cellStyle name="Calculation 2 11 2 3 6 3" xfId="0"/>
    <cellStyle name="Calculation 2 11 2 3 7" xfId="0"/>
    <cellStyle name="Calculation 2 11 2 3 8" xfId="0"/>
    <cellStyle name="Calculation 2 11 2 4" xfId="0"/>
    <cellStyle name="Calculation 2 11 2 4 2" xfId="0"/>
    <cellStyle name="Calculation 2 11 2 4 3" xfId="0"/>
    <cellStyle name="Calculation 2 11 2 4 4" xfId="0"/>
    <cellStyle name="Calculation 2 11 2 5" xfId="0"/>
    <cellStyle name="Calculation 2 11 2 5 2" xfId="0"/>
    <cellStyle name="Calculation 2 11 2 5 3" xfId="0"/>
    <cellStyle name="Calculation 2 11 2 5 4" xfId="0"/>
    <cellStyle name="Calculation 2 11 2 6" xfId="0"/>
    <cellStyle name="Calculation 2 11 2 6 2" xfId="0"/>
    <cellStyle name="Calculation 2 11 2 6 3" xfId="0"/>
    <cellStyle name="Calculation 2 11 2 6 4" xfId="0"/>
    <cellStyle name="Calculation 2 11 2 7" xfId="0"/>
    <cellStyle name="Calculation 2 11 2 7 2" xfId="0"/>
    <cellStyle name="Calculation 2 11 2 7 3" xfId="0"/>
    <cellStyle name="Calculation 2 11 2 7 4" xfId="0"/>
    <cellStyle name="Calculation 2 11 2 8" xfId="0"/>
    <cellStyle name="Calculation 2 11 2 8 2" xfId="0"/>
    <cellStyle name="Calculation 2 11 2 8 3" xfId="0"/>
    <cellStyle name="Calculation 2 11 2 9" xfId="0"/>
    <cellStyle name="Calculation 2 11 3" xfId="0"/>
    <cellStyle name="Calculation 2 12" xfId="0"/>
    <cellStyle name="Calculation 2 12 2" xfId="0"/>
    <cellStyle name="Calculation 2 12 2 10" xfId="0"/>
    <cellStyle name="Calculation 2 12 2 2" xfId="0"/>
    <cellStyle name="Calculation 2 12 2 2 2" xfId="0"/>
    <cellStyle name="Calculation 2 12 2 2 2 2" xfId="0"/>
    <cellStyle name="Calculation 2 12 2 2 2 3" xfId="0"/>
    <cellStyle name="Calculation 2 12 2 2 2 4" xfId="0"/>
    <cellStyle name="Calculation 2 12 2 2 3" xfId="0"/>
    <cellStyle name="Calculation 2 12 2 2 3 2" xfId="0"/>
    <cellStyle name="Calculation 2 12 2 2 3 3" xfId="0"/>
    <cellStyle name="Calculation 2 12 2 2 3 4" xfId="0"/>
    <cellStyle name="Calculation 2 12 2 2 4" xfId="0"/>
    <cellStyle name="Calculation 2 12 2 2 4 2" xfId="0"/>
    <cellStyle name="Calculation 2 12 2 2 4 3" xfId="0"/>
    <cellStyle name="Calculation 2 12 2 2 4 4" xfId="0"/>
    <cellStyle name="Calculation 2 12 2 2 5" xfId="0"/>
    <cellStyle name="Calculation 2 12 2 2 5 2" xfId="0"/>
    <cellStyle name="Calculation 2 12 2 2 5 3" xfId="0"/>
    <cellStyle name="Calculation 2 12 2 2 5 4" xfId="0"/>
    <cellStyle name="Calculation 2 12 2 2 6" xfId="0"/>
    <cellStyle name="Calculation 2 12 2 2 6 2" xfId="0"/>
    <cellStyle name="Calculation 2 12 2 2 6 3" xfId="0"/>
    <cellStyle name="Calculation 2 12 2 2 7" xfId="0"/>
    <cellStyle name="Calculation 2 12 2 2 8" xfId="0"/>
    <cellStyle name="Calculation 2 12 2 3" xfId="0"/>
    <cellStyle name="Calculation 2 12 2 3 2" xfId="0"/>
    <cellStyle name="Calculation 2 12 2 3 2 2" xfId="0"/>
    <cellStyle name="Calculation 2 12 2 3 2 3" xfId="0"/>
    <cellStyle name="Calculation 2 12 2 3 2 4" xfId="0"/>
    <cellStyle name="Calculation 2 12 2 3 3" xfId="0"/>
    <cellStyle name="Calculation 2 12 2 3 3 2" xfId="0"/>
    <cellStyle name="Calculation 2 12 2 3 3 3" xfId="0"/>
    <cellStyle name="Calculation 2 12 2 3 3 4" xfId="0"/>
    <cellStyle name="Calculation 2 12 2 3 4" xfId="0"/>
    <cellStyle name="Calculation 2 12 2 3 4 2" xfId="0"/>
    <cellStyle name="Calculation 2 12 2 3 4 3" xfId="0"/>
    <cellStyle name="Calculation 2 12 2 3 4 4" xfId="0"/>
    <cellStyle name="Calculation 2 12 2 3 5" xfId="0"/>
    <cellStyle name="Calculation 2 12 2 3 5 2" xfId="0"/>
    <cellStyle name="Calculation 2 12 2 3 5 3" xfId="0"/>
    <cellStyle name="Calculation 2 12 2 3 5 4" xfId="0"/>
    <cellStyle name="Calculation 2 12 2 3 6" xfId="0"/>
    <cellStyle name="Calculation 2 12 2 3 6 2" xfId="0"/>
    <cellStyle name="Calculation 2 12 2 3 6 3" xfId="0"/>
    <cellStyle name="Calculation 2 12 2 3 7" xfId="0"/>
    <cellStyle name="Calculation 2 12 2 3 8" xfId="0"/>
    <cellStyle name="Calculation 2 12 2 4" xfId="0"/>
    <cellStyle name="Calculation 2 12 2 4 2" xfId="0"/>
    <cellStyle name="Calculation 2 12 2 4 3" xfId="0"/>
    <cellStyle name="Calculation 2 12 2 4 4" xfId="0"/>
    <cellStyle name="Calculation 2 12 2 5" xfId="0"/>
    <cellStyle name="Calculation 2 12 2 5 2" xfId="0"/>
    <cellStyle name="Calculation 2 12 2 5 3" xfId="0"/>
    <cellStyle name="Calculation 2 12 2 5 4" xfId="0"/>
    <cellStyle name="Calculation 2 12 2 6" xfId="0"/>
    <cellStyle name="Calculation 2 12 2 6 2" xfId="0"/>
    <cellStyle name="Calculation 2 12 2 6 3" xfId="0"/>
    <cellStyle name="Calculation 2 12 2 6 4" xfId="0"/>
    <cellStyle name="Calculation 2 12 2 7" xfId="0"/>
    <cellStyle name="Calculation 2 12 2 7 2" xfId="0"/>
    <cellStyle name="Calculation 2 12 2 7 3" xfId="0"/>
    <cellStyle name="Calculation 2 12 2 7 4" xfId="0"/>
    <cellStyle name="Calculation 2 12 2 8" xfId="0"/>
    <cellStyle name="Calculation 2 12 2 8 2" xfId="0"/>
    <cellStyle name="Calculation 2 12 2 8 3" xfId="0"/>
    <cellStyle name="Calculation 2 12 2 9" xfId="0"/>
    <cellStyle name="Calculation 2 12 3" xfId="0"/>
    <cellStyle name="Calculation 2 13" xfId="0"/>
    <cellStyle name="Calculation 2 13 2" xfId="0"/>
    <cellStyle name="Calculation 2 13 2 10" xfId="0"/>
    <cellStyle name="Calculation 2 13 2 2" xfId="0"/>
    <cellStyle name="Calculation 2 13 2 2 2" xfId="0"/>
    <cellStyle name="Calculation 2 13 2 2 2 2" xfId="0"/>
    <cellStyle name="Calculation 2 13 2 2 2 3" xfId="0"/>
    <cellStyle name="Calculation 2 13 2 2 2 4" xfId="0"/>
    <cellStyle name="Calculation 2 13 2 2 3" xfId="0"/>
    <cellStyle name="Calculation 2 13 2 2 3 2" xfId="0"/>
    <cellStyle name="Calculation 2 13 2 2 3 3" xfId="0"/>
    <cellStyle name="Calculation 2 13 2 2 3 4" xfId="0"/>
    <cellStyle name="Calculation 2 13 2 2 4" xfId="0"/>
    <cellStyle name="Calculation 2 13 2 2 4 2" xfId="0"/>
    <cellStyle name="Calculation 2 13 2 2 4 3" xfId="0"/>
    <cellStyle name="Calculation 2 13 2 2 4 4" xfId="0"/>
    <cellStyle name="Calculation 2 13 2 2 5" xfId="0"/>
    <cellStyle name="Calculation 2 13 2 2 5 2" xfId="0"/>
    <cellStyle name="Calculation 2 13 2 2 5 3" xfId="0"/>
    <cellStyle name="Calculation 2 13 2 2 5 4" xfId="0"/>
    <cellStyle name="Calculation 2 13 2 2 6" xfId="0"/>
    <cellStyle name="Calculation 2 13 2 2 6 2" xfId="0"/>
    <cellStyle name="Calculation 2 13 2 2 6 3" xfId="0"/>
    <cellStyle name="Calculation 2 13 2 2 7" xfId="0"/>
    <cellStyle name="Calculation 2 13 2 2 8" xfId="0"/>
    <cellStyle name="Calculation 2 13 2 3" xfId="0"/>
    <cellStyle name="Calculation 2 13 2 3 2" xfId="0"/>
    <cellStyle name="Calculation 2 13 2 3 2 2" xfId="0"/>
    <cellStyle name="Calculation 2 13 2 3 2 3" xfId="0"/>
    <cellStyle name="Calculation 2 13 2 3 2 4" xfId="0"/>
    <cellStyle name="Calculation 2 13 2 3 3" xfId="0"/>
    <cellStyle name="Calculation 2 13 2 3 3 2" xfId="0"/>
    <cellStyle name="Calculation 2 13 2 3 3 3" xfId="0"/>
    <cellStyle name="Calculation 2 13 2 3 3 4" xfId="0"/>
    <cellStyle name="Calculation 2 13 2 3 4" xfId="0"/>
    <cellStyle name="Calculation 2 13 2 3 4 2" xfId="0"/>
    <cellStyle name="Calculation 2 13 2 3 4 3" xfId="0"/>
    <cellStyle name="Calculation 2 13 2 3 4 4" xfId="0"/>
    <cellStyle name="Calculation 2 13 2 3 5" xfId="0"/>
    <cellStyle name="Calculation 2 13 2 3 5 2" xfId="0"/>
    <cellStyle name="Calculation 2 13 2 3 5 3" xfId="0"/>
    <cellStyle name="Calculation 2 13 2 3 5 4" xfId="0"/>
    <cellStyle name="Calculation 2 13 2 3 6" xfId="0"/>
    <cellStyle name="Calculation 2 13 2 3 6 2" xfId="0"/>
    <cellStyle name="Calculation 2 13 2 3 6 3" xfId="0"/>
    <cellStyle name="Calculation 2 13 2 3 7" xfId="0"/>
    <cellStyle name="Calculation 2 13 2 3 8" xfId="0"/>
    <cellStyle name="Calculation 2 13 2 4" xfId="0"/>
    <cellStyle name="Calculation 2 13 2 4 2" xfId="0"/>
    <cellStyle name="Calculation 2 13 2 4 3" xfId="0"/>
    <cellStyle name="Calculation 2 13 2 4 4" xfId="0"/>
    <cellStyle name="Calculation 2 13 2 5" xfId="0"/>
    <cellStyle name="Calculation 2 13 2 5 2" xfId="0"/>
    <cellStyle name="Calculation 2 13 2 5 3" xfId="0"/>
    <cellStyle name="Calculation 2 13 2 5 4" xfId="0"/>
    <cellStyle name="Calculation 2 13 2 6" xfId="0"/>
    <cellStyle name="Calculation 2 13 2 6 2" xfId="0"/>
    <cellStyle name="Calculation 2 13 2 6 3" xfId="0"/>
    <cellStyle name="Calculation 2 13 2 6 4" xfId="0"/>
    <cellStyle name="Calculation 2 13 2 7" xfId="0"/>
    <cellStyle name="Calculation 2 13 2 7 2" xfId="0"/>
    <cellStyle name="Calculation 2 13 2 7 3" xfId="0"/>
    <cellStyle name="Calculation 2 13 2 7 4" xfId="0"/>
    <cellStyle name="Calculation 2 13 2 8" xfId="0"/>
    <cellStyle name="Calculation 2 13 2 8 2" xfId="0"/>
    <cellStyle name="Calculation 2 13 2 8 3" xfId="0"/>
    <cellStyle name="Calculation 2 13 2 9" xfId="0"/>
    <cellStyle name="Calculation 2 13 3" xfId="0"/>
    <cellStyle name="Calculation 2 14" xfId="0"/>
    <cellStyle name="Calculation 2 14 2" xfId="0"/>
    <cellStyle name="Calculation 2 14 2 10" xfId="0"/>
    <cellStyle name="Calculation 2 14 2 2" xfId="0"/>
    <cellStyle name="Calculation 2 14 2 2 2" xfId="0"/>
    <cellStyle name="Calculation 2 14 2 2 2 2" xfId="0"/>
    <cellStyle name="Calculation 2 14 2 2 2 3" xfId="0"/>
    <cellStyle name="Calculation 2 14 2 2 2 4" xfId="0"/>
    <cellStyle name="Calculation 2 14 2 2 3" xfId="0"/>
    <cellStyle name="Calculation 2 14 2 2 3 2" xfId="0"/>
    <cellStyle name="Calculation 2 14 2 2 3 3" xfId="0"/>
    <cellStyle name="Calculation 2 14 2 2 3 4" xfId="0"/>
    <cellStyle name="Calculation 2 14 2 2 4" xfId="0"/>
    <cellStyle name="Calculation 2 14 2 2 4 2" xfId="0"/>
    <cellStyle name="Calculation 2 14 2 2 4 3" xfId="0"/>
    <cellStyle name="Calculation 2 14 2 2 4 4" xfId="0"/>
    <cellStyle name="Calculation 2 14 2 2 5" xfId="0"/>
    <cellStyle name="Calculation 2 14 2 2 5 2" xfId="0"/>
    <cellStyle name="Calculation 2 14 2 2 5 3" xfId="0"/>
    <cellStyle name="Calculation 2 14 2 2 5 4" xfId="0"/>
    <cellStyle name="Calculation 2 14 2 2 6" xfId="0"/>
    <cellStyle name="Calculation 2 14 2 2 6 2" xfId="0"/>
    <cellStyle name="Calculation 2 14 2 2 6 3" xfId="0"/>
    <cellStyle name="Calculation 2 14 2 2 7" xfId="0"/>
    <cellStyle name="Calculation 2 14 2 2 8" xfId="0"/>
    <cellStyle name="Calculation 2 14 2 3" xfId="0"/>
    <cellStyle name="Calculation 2 14 2 3 2" xfId="0"/>
    <cellStyle name="Calculation 2 14 2 3 2 2" xfId="0"/>
    <cellStyle name="Calculation 2 14 2 3 2 3" xfId="0"/>
    <cellStyle name="Calculation 2 14 2 3 2 4" xfId="0"/>
    <cellStyle name="Calculation 2 14 2 3 3" xfId="0"/>
    <cellStyle name="Calculation 2 14 2 3 3 2" xfId="0"/>
    <cellStyle name="Calculation 2 14 2 3 3 3" xfId="0"/>
    <cellStyle name="Calculation 2 14 2 3 3 4" xfId="0"/>
    <cellStyle name="Calculation 2 14 2 3 4" xfId="0"/>
    <cellStyle name="Calculation 2 14 2 3 4 2" xfId="0"/>
    <cellStyle name="Calculation 2 14 2 3 4 3" xfId="0"/>
    <cellStyle name="Calculation 2 14 2 3 4 4" xfId="0"/>
    <cellStyle name="Calculation 2 14 2 3 5" xfId="0"/>
    <cellStyle name="Calculation 2 14 2 3 5 2" xfId="0"/>
    <cellStyle name="Calculation 2 14 2 3 5 3" xfId="0"/>
    <cellStyle name="Calculation 2 14 2 3 5 4" xfId="0"/>
    <cellStyle name="Calculation 2 14 2 3 6" xfId="0"/>
    <cellStyle name="Calculation 2 14 2 3 6 2" xfId="0"/>
    <cellStyle name="Calculation 2 14 2 3 6 3" xfId="0"/>
    <cellStyle name="Calculation 2 14 2 3 7" xfId="0"/>
    <cellStyle name="Calculation 2 14 2 3 8" xfId="0"/>
    <cellStyle name="Calculation 2 14 2 4" xfId="0"/>
    <cellStyle name="Calculation 2 14 2 4 2" xfId="0"/>
    <cellStyle name="Calculation 2 14 2 4 3" xfId="0"/>
    <cellStyle name="Calculation 2 14 2 4 4" xfId="0"/>
    <cellStyle name="Calculation 2 14 2 5" xfId="0"/>
    <cellStyle name="Calculation 2 14 2 5 2" xfId="0"/>
    <cellStyle name="Calculation 2 14 2 5 3" xfId="0"/>
    <cellStyle name="Calculation 2 14 2 5 4" xfId="0"/>
    <cellStyle name="Calculation 2 14 2 6" xfId="0"/>
    <cellStyle name="Calculation 2 14 2 6 2" xfId="0"/>
    <cellStyle name="Calculation 2 14 2 6 3" xfId="0"/>
    <cellStyle name="Calculation 2 14 2 6 4" xfId="0"/>
    <cellStyle name="Calculation 2 14 2 7" xfId="0"/>
    <cellStyle name="Calculation 2 14 2 7 2" xfId="0"/>
    <cellStyle name="Calculation 2 14 2 7 3" xfId="0"/>
    <cellStyle name="Calculation 2 14 2 7 4" xfId="0"/>
    <cellStyle name="Calculation 2 14 2 8" xfId="0"/>
    <cellStyle name="Calculation 2 14 2 8 2" xfId="0"/>
    <cellStyle name="Calculation 2 14 2 8 3" xfId="0"/>
    <cellStyle name="Calculation 2 14 2 9" xfId="0"/>
    <cellStyle name="Calculation 2 15" xfId="0"/>
    <cellStyle name="Calculation 2 15 2" xfId="0"/>
    <cellStyle name="Calculation 2 15 2 10" xfId="0"/>
    <cellStyle name="Calculation 2 15 2 2" xfId="0"/>
    <cellStyle name="Calculation 2 15 2 2 2" xfId="0"/>
    <cellStyle name="Calculation 2 15 2 2 2 2" xfId="0"/>
    <cellStyle name="Calculation 2 15 2 2 2 3" xfId="0"/>
    <cellStyle name="Calculation 2 15 2 2 2 4" xfId="0"/>
    <cellStyle name="Calculation 2 15 2 2 3" xfId="0"/>
    <cellStyle name="Calculation 2 15 2 2 3 2" xfId="0"/>
    <cellStyle name="Calculation 2 15 2 2 3 3" xfId="0"/>
    <cellStyle name="Calculation 2 15 2 2 3 4" xfId="0"/>
    <cellStyle name="Calculation 2 15 2 2 4" xfId="0"/>
    <cellStyle name="Calculation 2 15 2 2 4 2" xfId="0"/>
    <cellStyle name="Calculation 2 15 2 2 4 3" xfId="0"/>
    <cellStyle name="Calculation 2 15 2 2 4 4" xfId="0"/>
    <cellStyle name="Calculation 2 15 2 2 5" xfId="0"/>
    <cellStyle name="Calculation 2 15 2 2 5 2" xfId="0"/>
    <cellStyle name="Calculation 2 15 2 2 5 3" xfId="0"/>
    <cellStyle name="Calculation 2 15 2 2 5 4" xfId="0"/>
    <cellStyle name="Calculation 2 15 2 2 6" xfId="0"/>
    <cellStyle name="Calculation 2 15 2 2 6 2" xfId="0"/>
    <cellStyle name="Calculation 2 15 2 2 6 3" xfId="0"/>
    <cellStyle name="Calculation 2 15 2 2 7" xfId="0"/>
    <cellStyle name="Calculation 2 15 2 2 8" xfId="0"/>
    <cellStyle name="Calculation 2 15 2 3" xfId="0"/>
    <cellStyle name="Calculation 2 15 2 3 2" xfId="0"/>
    <cellStyle name="Calculation 2 15 2 3 2 2" xfId="0"/>
    <cellStyle name="Calculation 2 15 2 3 2 3" xfId="0"/>
    <cellStyle name="Calculation 2 15 2 3 2 4" xfId="0"/>
    <cellStyle name="Calculation 2 15 2 3 3" xfId="0"/>
    <cellStyle name="Calculation 2 15 2 3 3 2" xfId="0"/>
    <cellStyle name="Calculation 2 15 2 3 3 3" xfId="0"/>
    <cellStyle name="Calculation 2 15 2 3 3 4" xfId="0"/>
    <cellStyle name="Calculation 2 15 2 3 4" xfId="0"/>
    <cellStyle name="Calculation 2 15 2 3 4 2" xfId="0"/>
    <cellStyle name="Calculation 2 15 2 3 4 3" xfId="0"/>
    <cellStyle name="Calculation 2 15 2 3 4 4" xfId="0"/>
    <cellStyle name="Calculation 2 15 2 3 5" xfId="0"/>
    <cellStyle name="Calculation 2 15 2 3 5 2" xfId="0"/>
    <cellStyle name="Calculation 2 15 2 3 5 3" xfId="0"/>
    <cellStyle name="Calculation 2 15 2 3 5 4" xfId="0"/>
    <cellStyle name="Calculation 2 15 2 3 6" xfId="0"/>
    <cellStyle name="Calculation 2 15 2 3 6 2" xfId="0"/>
    <cellStyle name="Calculation 2 15 2 3 6 3" xfId="0"/>
    <cellStyle name="Calculation 2 15 2 3 7" xfId="0"/>
    <cellStyle name="Calculation 2 15 2 3 8" xfId="0"/>
    <cellStyle name="Calculation 2 15 2 4" xfId="0"/>
    <cellStyle name="Calculation 2 15 2 4 2" xfId="0"/>
    <cellStyle name="Calculation 2 15 2 4 3" xfId="0"/>
    <cellStyle name="Calculation 2 15 2 4 4" xfId="0"/>
    <cellStyle name="Calculation 2 15 2 5" xfId="0"/>
    <cellStyle name="Calculation 2 15 2 5 2" xfId="0"/>
    <cellStyle name="Calculation 2 15 2 5 3" xfId="0"/>
    <cellStyle name="Calculation 2 15 2 5 4" xfId="0"/>
    <cellStyle name="Calculation 2 15 2 6" xfId="0"/>
    <cellStyle name="Calculation 2 15 2 6 2" xfId="0"/>
    <cellStyle name="Calculation 2 15 2 6 3" xfId="0"/>
    <cellStyle name="Calculation 2 15 2 6 4" xfId="0"/>
    <cellStyle name="Calculation 2 15 2 7" xfId="0"/>
    <cellStyle name="Calculation 2 15 2 7 2" xfId="0"/>
    <cellStyle name="Calculation 2 15 2 7 3" xfId="0"/>
    <cellStyle name="Calculation 2 15 2 7 4" xfId="0"/>
    <cellStyle name="Calculation 2 15 2 8" xfId="0"/>
    <cellStyle name="Calculation 2 15 2 8 2" xfId="0"/>
    <cellStyle name="Calculation 2 15 2 8 3" xfId="0"/>
    <cellStyle name="Calculation 2 15 2 9" xfId="0"/>
    <cellStyle name="Calculation 2 16" xfId="0"/>
    <cellStyle name="Calculation 2 16 2" xfId="0"/>
    <cellStyle name="Calculation 2 16 2 10" xfId="0"/>
    <cellStyle name="Calculation 2 16 2 2" xfId="0"/>
    <cellStyle name="Calculation 2 16 2 2 2" xfId="0"/>
    <cellStyle name="Calculation 2 16 2 2 2 2" xfId="0"/>
    <cellStyle name="Calculation 2 16 2 2 2 3" xfId="0"/>
    <cellStyle name="Calculation 2 16 2 2 2 4" xfId="0"/>
    <cellStyle name="Calculation 2 16 2 2 3" xfId="0"/>
    <cellStyle name="Calculation 2 16 2 2 3 2" xfId="0"/>
    <cellStyle name="Calculation 2 16 2 2 3 3" xfId="0"/>
    <cellStyle name="Calculation 2 16 2 2 3 4" xfId="0"/>
    <cellStyle name="Calculation 2 16 2 2 4" xfId="0"/>
    <cellStyle name="Calculation 2 16 2 2 4 2" xfId="0"/>
    <cellStyle name="Calculation 2 16 2 2 4 3" xfId="0"/>
    <cellStyle name="Calculation 2 16 2 2 4 4" xfId="0"/>
    <cellStyle name="Calculation 2 16 2 2 5" xfId="0"/>
    <cellStyle name="Calculation 2 16 2 2 5 2" xfId="0"/>
    <cellStyle name="Calculation 2 16 2 2 5 3" xfId="0"/>
    <cellStyle name="Calculation 2 16 2 2 5 4" xfId="0"/>
    <cellStyle name="Calculation 2 16 2 2 6" xfId="0"/>
    <cellStyle name="Calculation 2 16 2 2 6 2" xfId="0"/>
    <cellStyle name="Calculation 2 16 2 2 6 3" xfId="0"/>
    <cellStyle name="Calculation 2 16 2 2 7" xfId="0"/>
    <cellStyle name="Calculation 2 16 2 2 8" xfId="0"/>
    <cellStyle name="Calculation 2 16 2 3" xfId="0"/>
    <cellStyle name="Calculation 2 16 2 3 2" xfId="0"/>
    <cellStyle name="Calculation 2 16 2 3 2 2" xfId="0"/>
    <cellStyle name="Calculation 2 16 2 3 2 3" xfId="0"/>
    <cellStyle name="Calculation 2 16 2 3 2 4" xfId="0"/>
    <cellStyle name="Calculation 2 16 2 3 3" xfId="0"/>
    <cellStyle name="Calculation 2 16 2 3 3 2" xfId="0"/>
    <cellStyle name="Calculation 2 16 2 3 3 3" xfId="0"/>
    <cellStyle name="Calculation 2 16 2 3 3 4" xfId="0"/>
    <cellStyle name="Calculation 2 16 2 3 4" xfId="0"/>
    <cellStyle name="Calculation 2 16 2 3 4 2" xfId="0"/>
    <cellStyle name="Calculation 2 16 2 3 4 3" xfId="0"/>
    <cellStyle name="Calculation 2 16 2 3 4 4" xfId="0"/>
    <cellStyle name="Calculation 2 16 2 3 5" xfId="0"/>
    <cellStyle name="Calculation 2 16 2 3 5 2" xfId="0"/>
    <cellStyle name="Calculation 2 16 2 3 5 3" xfId="0"/>
    <cellStyle name="Calculation 2 16 2 3 5 4" xfId="0"/>
    <cellStyle name="Calculation 2 16 2 3 6" xfId="0"/>
    <cellStyle name="Calculation 2 16 2 3 6 2" xfId="0"/>
    <cellStyle name="Calculation 2 16 2 3 6 3" xfId="0"/>
    <cellStyle name="Calculation 2 16 2 3 7" xfId="0"/>
    <cellStyle name="Calculation 2 16 2 3 8" xfId="0"/>
    <cellStyle name="Calculation 2 16 2 4" xfId="0"/>
    <cellStyle name="Calculation 2 16 2 4 2" xfId="0"/>
    <cellStyle name="Calculation 2 16 2 4 3" xfId="0"/>
    <cellStyle name="Calculation 2 16 2 4 4" xfId="0"/>
    <cellStyle name="Calculation 2 16 2 5" xfId="0"/>
    <cellStyle name="Calculation 2 16 2 5 2" xfId="0"/>
    <cellStyle name="Calculation 2 16 2 5 3" xfId="0"/>
    <cellStyle name="Calculation 2 16 2 5 4" xfId="0"/>
    <cellStyle name="Calculation 2 16 2 6" xfId="0"/>
    <cellStyle name="Calculation 2 16 2 6 2" xfId="0"/>
    <cellStyle name="Calculation 2 16 2 6 3" xfId="0"/>
    <cellStyle name="Calculation 2 16 2 6 4" xfId="0"/>
    <cellStyle name="Calculation 2 16 2 7" xfId="0"/>
    <cellStyle name="Calculation 2 16 2 7 2" xfId="0"/>
    <cellStyle name="Calculation 2 16 2 7 3" xfId="0"/>
    <cellStyle name="Calculation 2 16 2 7 4" xfId="0"/>
    <cellStyle name="Calculation 2 16 2 8" xfId="0"/>
    <cellStyle name="Calculation 2 16 2 8 2" xfId="0"/>
    <cellStyle name="Calculation 2 16 2 8 3" xfId="0"/>
    <cellStyle name="Calculation 2 16 2 9" xfId="0"/>
    <cellStyle name="Calculation 2 17" xfId="0"/>
    <cellStyle name="Calculation 2 17 2" xfId="0"/>
    <cellStyle name="Calculation 2 17 2 2" xfId="0"/>
    <cellStyle name="Calculation 2 17 2 2 2" xfId="0"/>
    <cellStyle name="Calculation 2 17 2 2 3" xfId="0"/>
    <cellStyle name="Calculation 2 17 2 2 4" xfId="0"/>
    <cellStyle name="Calculation 2 17 2 3" xfId="0"/>
    <cellStyle name="Calculation 2 17 2 3 2" xfId="0"/>
    <cellStyle name="Calculation 2 17 2 3 3" xfId="0"/>
    <cellStyle name="Calculation 2 17 2 3 4" xfId="0"/>
    <cellStyle name="Calculation 2 17 2 4" xfId="0"/>
    <cellStyle name="Calculation 2 17 2 4 2" xfId="0"/>
    <cellStyle name="Calculation 2 17 2 4 3" xfId="0"/>
    <cellStyle name="Calculation 2 17 2 4 4" xfId="0"/>
    <cellStyle name="Calculation 2 17 2 5" xfId="0"/>
    <cellStyle name="Calculation 2 17 2 5 2" xfId="0"/>
    <cellStyle name="Calculation 2 17 2 5 3" xfId="0"/>
    <cellStyle name="Calculation 2 17 2 5 4" xfId="0"/>
    <cellStyle name="Calculation 2 17 2 6" xfId="0"/>
    <cellStyle name="Calculation 2 17 2 6 2" xfId="0"/>
    <cellStyle name="Calculation 2 17 2 6 3" xfId="0"/>
    <cellStyle name="Calculation 2 17 2 7" xfId="0"/>
    <cellStyle name="Calculation 2 17 2 8" xfId="0"/>
    <cellStyle name="Calculation 2 17 3" xfId="0"/>
    <cellStyle name="Calculation 2 17 3 2" xfId="0"/>
    <cellStyle name="Calculation 2 17 3 2 2" xfId="0"/>
    <cellStyle name="Calculation 2 17 3 2 3" xfId="0"/>
    <cellStyle name="Calculation 2 17 3 2 4" xfId="0"/>
    <cellStyle name="Calculation 2 17 3 3" xfId="0"/>
    <cellStyle name="Calculation 2 17 3 3 2" xfId="0"/>
    <cellStyle name="Calculation 2 17 3 3 3" xfId="0"/>
    <cellStyle name="Calculation 2 17 3 3 4" xfId="0"/>
    <cellStyle name="Calculation 2 17 3 4" xfId="0"/>
    <cellStyle name="Calculation 2 17 3 4 2" xfId="0"/>
    <cellStyle name="Calculation 2 17 3 4 3" xfId="0"/>
    <cellStyle name="Calculation 2 17 3 4 4" xfId="0"/>
    <cellStyle name="Calculation 2 17 3 5" xfId="0"/>
    <cellStyle name="Calculation 2 17 3 5 2" xfId="0"/>
    <cellStyle name="Calculation 2 17 3 5 3" xfId="0"/>
    <cellStyle name="Calculation 2 17 3 5 4" xfId="0"/>
    <cellStyle name="Calculation 2 17 3 6" xfId="0"/>
    <cellStyle name="Calculation 2 17 3 6 2" xfId="0"/>
    <cellStyle name="Calculation 2 17 3 6 3" xfId="0"/>
    <cellStyle name="Calculation 2 17 3 7" xfId="0"/>
    <cellStyle name="Calculation 2 17 3 8" xfId="0"/>
    <cellStyle name="Calculation 2 18" xfId="0"/>
    <cellStyle name="Calculation 2 18 10" xfId="0"/>
    <cellStyle name="Calculation 2 18 2" xfId="0"/>
    <cellStyle name="Calculation 2 18 2 2" xfId="0"/>
    <cellStyle name="Calculation 2 18 2 2 2" xfId="0"/>
    <cellStyle name="Calculation 2 18 2 2 3" xfId="0"/>
    <cellStyle name="Calculation 2 18 2 2 4" xfId="0"/>
    <cellStyle name="Calculation 2 18 2 3" xfId="0"/>
    <cellStyle name="Calculation 2 18 2 3 2" xfId="0"/>
    <cellStyle name="Calculation 2 18 2 3 3" xfId="0"/>
    <cellStyle name="Calculation 2 18 2 3 4" xfId="0"/>
    <cellStyle name="Calculation 2 18 2 4" xfId="0"/>
    <cellStyle name="Calculation 2 18 2 4 2" xfId="0"/>
    <cellStyle name="Calculation 2 18 2 4 3" xfId="0"/>
    <cellStyle name="Calculation 2 18 2 4 4" xfId="0"/>
    <cellStyle name="Calculation 2 18 2 5" xfId="0"/>
    <cellStyle name="Calculation 2 18 2 5 2" xfId="0"/>
    <cellStyle name="Calculation 2 18 2 5 3" xfId="0"/>
    <cellStyle name="Calculation 2 18 2 5 4" xfId="0"/>
    <cellStyle name="Calculation 2 18 2 6" xfId="0"/>
    <cellStyle name="Calculation 2 18 2 6 2" xfId="0"/>
    <cellStyle name="Calculation 2 18 2 6 3" xfId="0"/>
    <cellStyle name="Calculation 2 18 2 7" xfId="0"/>
    <cellStyle name="Calculation 2 18 2 8" xfId="0"/>
    <cellStyle name="Calculation 2 18 3" xfId="0"/>
    <cellStyle name="Calculation 2 18 3 2" xfId="0"/>
    <cellStyle name="Calculation 2 18 3 2 2" xfId="0"/>
    <cellStyle name="Calculation 2 18 3 2 3" xfId="0"/>
    <cellStyle name="Calculation 2 18 3 2 4" xfId="0"/>
    <cellStyle name="Calculation 2 18 3 3" xfId="0"/>
    <cellStyle name="Calculation 2 18 3 3 2" xfId="0"/>
    <cellStyle name="Calculation 2 18 3 3 3" xfId="0"/>
    <cellStyle name="Calculation 2 18 3 3 4" xfId="0"/>
    <cellStyle name="Calculation 2 18 3 4" xfId="0"/>
    <cellStyle name="Calculation 2 18 3 4 2" xfId="0"/>
    <cellStyle name="Calculation 2 18 3 4 3" xfId="0"/>
    <cellStyle name="Calculation 2 18 3 4 4" xfId="0"/>
    <cellStyle name="Calculation 2 18 3 5" xfId="0"/>
    <cellStyle name="Calculation 2 18 3 5 2" xfId="0"/>
    <cellStyle name="Calculation 2 18 3 5 3" xfId="0"/>
    <cellStyle name="Calculation 2 18 3 5 4" xfId="0"/>
    <cellStyle name="Calculation 2 18 3 6" xfId="0"/>
    <cellStyle name="Calculation 2 18 3 6 2" xfId="0"/>
    <cellStyle name="Calculation 2 18 3 6 3" xfId="0"/>
    <cellStyle name="Calculation 2 18 3 7" xfId="0"/>
    <cellStyle name="Calculation 2 18 3 8" xfId="0"/>
    <cellStyle name="Calculation 2 18 4" xfId="0"/>
    <cellStyle name="Calculation 2 18 4 2" xfId="0"/>
    <cellStyle name="Calculation 2 18 4 3" xfId="0"/>
    <cellStyle name="Calculation 2 18 4 4" xfId="0"/>
    <cellStyle name="Calculation 2 18 5" xfId="0"/>
    <cellStyle name="Calculation 2 18 5 2" xfId="0"/>
    <cellStyle name="Calculation 2 18 5 3" xfId="0"/>
    <cellStyle name="Calculation 2 18 5 4" xfId="0"/>
    <cellStyle name="Calculation 2 18 6" xfId="0"/>
    <cellStyle name="Calculation 2 18 6 2" xfId="0"/>
    <cellStyle name="Calculation 2 18 6 3" xfId="0"/>
    <cellStyle name="Calculation 2 18 6 4" xfId="0"/>
    <cellStyle name="Calculation 2 18 7" xfId="0"/>
    <cellStyle name="Calculation 2 18 7 2" xfId="0"/>
    <cellStyle name="Calculation 2 18 7 3" xfId="0"/>
    <cellStyle name="Calculation 2 18 7 4" xfId="0"/>
    <cellStyle name="Calculation 2 18 8" xfId="0"/>
    <cellStyle name="Calculation 2 18 8 2" xfId="0"/>
    <cellStyle name="Calculation 2 18 8 3" xfId="0"/>
    <cellStyle name="Calculation 2 18 9" xfId="0"/>
    <cellStyle name="Calculation 2 19" xfId="0"/>
    <cellStyle name="Calculation 2 2" xfId="0"/>
    <cellStyle name="Calculation 2 2 2" xfId="0"/>
    <cellStyle name="Calculation 2 2 2 2" xfId="0"/>
    <cellStyle name="Calculation 2 2 2 2 10" xfId="0"/>
    <cellStyle name="Calculation 2 2 2 2 2" xfId="0"/>
    <cellStyle name="Calculation 2 2 2 2 2 2" xfId="0"/>
    <cellStyle name="Calculation 2 2 2 2 2 2 2" xfId="0"/>
    <cellStyle name="Calculation 2 2 2 2 2 2 3" xfId="0"/>
    <cellStyle name="Calculation 2 2 2 2 2 2 4" xfId="0"/>
    <cellStyle name="Calculation 2 2 2 2 2 3" xfId="0"/>
    <cellStyle name="Calculation 2 2 2 2 2 3 2" xfId="0"/>
    <cellStyle name="Calculation 2 2 2 2 2 3 3" xfId="0"/>
    <cellStyle name="Calculation 2 2 2 2 2 3 4" xfId="0"/>
    <cellStyle name="Calculation 2 2 2 2 2 4" xfId="0"/>
    <cellStyle name="Calculation 2 2 2 2 2 4 2" xfId="0"/>
    <cellStyle name="Calculation 2 2 2 2 2 4 3" xfId="0"/>
    <cellStyle name="Calculation 2 2 2 2 2 4 4" xfId="0"/>
    <cellStyle name="Calculation 2 2 2 2 2 5" xfId="0"/>
    <cellStyle name="Calculation 2 2 2 2 2 5 2" xfId="0"/>
    <cellStyle name="Calculation 2 2 2 2 2 5 3" xfId="0"/>
    <cellStyle name="Calculation 2 2 2 2 2 5 4" xfId="0"/>
    <cellStyle name="Calculation 2 2 2 2 2 6" xfId="0"/>
    <cellStyle name="Calculation 2 2 2 2 2 6 2" xfId="0"/>
    <cellStyle name="Calculation 2 2 2 2 2 6 3" xfId="0"/>
    <cellStyle name="Calculation 2 2 2 2 2 7" xfId="0"/>
    <cellStyle name="Calculation 2 2 2 2 2 8" xfId="0"/>
    <cellStyle name="Calculation 2 2 2 2 3" xfId="0"/>
    <cellStyle name="Calculation 2 2 2 2 3 2" xfId="0"/>
    <cellStyle name="Calculation 2 2 2 2 3 2 2" xfId="0"/>
    <cellStyle name="Calculation 2 2 2 2 3 2 3" xfId="0"/>
    <cellStyle name="Calculation 2 2 2 2 3 2 4" xfId="0"/>
    <cellStyle name="Calculation 2 2 2 2 3 3" xfId="0"/>
    <cellStyle name="Calculation 2 2 2 2 3 3 2" xfId="0"/>
    <cellStyle name="Calculation 2 2 2 2 3 3 3" xfId="0"/>
    <cellStyle name="Calculation 2 2 2 2 3 3 4" xfId="0"/>
    <cellStyle name="Calculation 2 2 2 2 3 4" xfId="0"/>
    <cellStyle name="Calculation 2 2 2 2 3 4 2" xfId="0"/>
    <cellStyle name="Calculation 2 2 2 2 3 4 3" xfId="0"/>
    <cellStyle name="Calculation 2 2 2 2 3 4 4" xfId="0"/>
    <cellStyle name="Calculation 2 2 2 2 3 5" xfId="0"/>
    <cellStyle name="Calculation 2 2 2 2 3 5 2" xfId="0"/>
    <cellStyle name="Calculation 2 2 2 2 3 5 3" xfId="0"/>
    <cellStyle name="Calculation 2 2 2 2 3 5 4" xfId="0"/>
    <cellStyle name="Calculation 2 2 2 2 3 6" xfId="0"/>
    <cellStyle name="Calculation 2 2 2 2 3 6 2" xfId="0"/>
    <cellStyle name="Calculation 2 2 2 2 3 6 3" xfId="0"/>
    <cellStyle name="Calculation 2 2 2 2 3 7" xfId="0"/>
    <cellStyle name="Calculation 2 2 2 2 3 8" xfId="0"/>
    <cellStyle name="Calculation 2 2 2 2 4" xfId="0"/>
    <cellStyle name="Calculation 2 2 2 2 4 2" xfId="0"/>
    <cellStyle name="Calculation 2 2 2 2 4 3" xfId="0"/>
    <cellStyle name="Calculation 2 2 2 2 4 4" xfId="0"/>
    <cellStyle name="Calculation 2 2 2 2 5" xfId="0"/>
    <cellStyle name="Calculation 2 2 2 2 5 2" xfId="0"/>
    <cellStyle name="Calculation 2 2 2 2 5 3" xfId="0"/>
    <cellStyle name="Calculation 2 2 2 2 5 4" xfId="0"/>
    <cellStyle name="Calculation 2 2 2 2 6" xfId="0"/>
    <cellStyle name="Calculation 2 2 2 2 6 2" xfId="0"/>
    <cellStyle name="Calculation 2 2 2 2 6 3" xfId="0"/>
    <cellStyle name="Calculation 2 2 2 2 6 4" xfId="0"/>
    <cellStyle name="Calculation 2 2 2 2 7" xfId="0"/>
    <cellStyle name="Calculation 2 2 2 2 7 2" xfId="0"/>
    <cellStyle name="Calculation 2 2 2 2 7 3" xfId="0"/>
    <cellStyle name="Calculation 2 2 2 2 7 4" xfId="0"/>
    <cellStyle name="Calculation 2 2 2 2 8" xfId="0"/>
    <cellStyle name="Calculation 2 2 2 2 8 2" xfId="0"/>
    <cellStyle name="Calculation 2 2 2 2 8 3" xfId="0"/>
    <cellStyle name="Calculation 2 2 2 2 9" xfId="0"/>
    <cellStyle name="Calculation 2 2 2 3" xfId="0"/>
    <cellStyle name="Calculation 2 2 3" xfId="0"/>
    <cellStyle name="Calculation 2 2 3 2" xfId="0"/>
    <cellStyle name="Calculation 2 2 3 2 10" xfId="0"/>
    <cellStyle name="Calculation 2 2 3 2 2" xfId="0"/>
    <cellStyle name="Calculation 2 2 3 2 2 2" xfId="0"/>
    <cellStyle name="Calculation 2 2 3 2 2 2 2" xfId="0"/>
    <cellStyle name="Calculation 2 2 3 2 2 2 3" xfId="0"/>
    <cellStyle name="Calculation 2 2 3 2 2 2 4" xfId="0"/>
    <cellStyle name="Calculation 2 2 3 2 2 3" xfId="0"/>
    <cellStyle name="Calculation 2 2 3 2 2 3 2" xfId="0"/>
    <cellStyle name="Calculation 2 2 3 2 2 3 3" xfId="0"/>
    <cellStyle name="Calculation 2 2 3 2 2 3 4" xfId="0"/>
    <cellStyle name="Calculation 2 2 3 2 2 4" xfId="0"/>
    <cellStyle name="Calculation 2 2 3 2 2 4 2" xfId="0"/>
    <cellStyle name="Calculation 2 2 3 2 2 4 3" xfId="0"/>
    <cellStyle name="Calculation 2 2 3 2 2 4 4" xfId="0"/>
    <cellStyle name="Calculation 2 2 3 2 2 5" xfId="0"/>
    <cellStyle name="Calculation 2 2 3 2 2 5 2" xfId="0"/>
    <cellStyle name="Calculation 2 2 3 2 2 5 3" xfId="0"/>
    <cellStyle name="Calculation 2 2 3 2 2 5 4" xfId="0"/>
    <cellStyle name="Calculation 2 2 3 2 2 6" xfId="0"/>
    <cellStyle name="Calculation 2 2 3 2 2 6 2" xfId="0"/>
    <cellStyle name="Calculation 2 2 3 2 2 6 3" xfId="0"/>
    <cellStyle name="Calculation 2 2 3 2 2 7" xfId="0"/>
    <cellStyle name="Calculation 2 2 3 2 2 8" xfId="0"/>
    <cellStyle name="Calculation 2 2 3 2 3" xfId="0"/>
    <cellStyle name="Calculation 2 2 3 2 3 2" xfId="0"/>
    <cellStyle name="Calculation 2 2 3 2 3 2 2" xfId="0"/>
    <cellStyle name="Calculation 2 2 3 2 3 2 3" xfId="0"/>
    <cellStyle name="Calculation 2 2 3 2 3 2 4" xfId="0"/>
    <cellStyle name="Calculation 2 2 3 2 3 3" xfId="0"/>
    <cellStyle name="Calculation 2 2 3 2 3 3 2" xfId="0"/>
    <cellStyle name="Calculation 2 2 3 2 3 3 3" xfId="0"/>
    <cellStyle name="Calculation 2 2 3 2 3 3 4" xfId="0"/>
    <cellStyle name="Calculation 2 2 3 2 3 4" xfId="0"/>
    <cellStyle name="Calculation 2 2 3 2 3 4 2" xfId="0"/>
    <cellStyle name="Calculation 2 2 3 2 3 4 3" xfId="0"/>
    <cellStyle name="Calculation 2 2 3 2 3 4 4" xfId="0"/>
    <cellStyle name="Calculation 2 2 3 2 3 5" xfId="0"/>
    <cellStyle name="Calculation 2 2 3 2 3 5 2" xfId="0"/>
    <cellStyle name="Calculation 2 2 3 2 3 5 3" xfId="0"/>
    <cellStyle name="Calculation 2 2 3 2 3 5 4" xfId="0"/>
    <cellStyle name="Calculation 2 2 3 2 3 6" xfId="0"/>
    <cellStyle name="Calculation 2 2 3 2 3 6 2" xfId="0"/>
    <cellStyle name="Calculation 2 2 3 2 3 6 3" xfId="0"/>
    <cellStyle name="Calculation 2 2 3 2 3 7" xfId="0"/>
    <cellStyle name="Calculation 2 2 3 2 3 8" xfId="0"/>
    <cellStyle name="Calculation 2 2 3 2 4" xfId="0"/>
    <cellStyle name="Calculation 2 2 3 2 4 2" xfId="0"/>
    <cellStyle name="Calculation 2 2 3 2 4 3" xfId="0"/>
    <cellStyle name="Calculation 2 2 3 2 4 4" xfId="0"/>
    <cellStyle name="Calculation 2 2 3 2 5" xfId="0"/>
    <cellStyle name="Calculation 2 2 3 2 5 2" xfId="0"/>
    <cellStyle name="Calculation 2 2 3 2 5 3" xfId="0"/>
    <cellStyle name="Calculation 2 2 3 2 5 4" xfId="0"/>
    <cellStyle name="Calculation 2 2 3 2 6" xfId="0"/>
    <cellStyle name="Calculation 2 2 3 2 6 2" xfId="0"/>
    <cellStyle name="Calculation 2 2 3 2 6 3" xfId="0"/>
    <cellStyle name="Calculation 2 2 3 2 6 4" xfId="0"/>
    <cellStyle name="Calculation 2 2 3 2 7" xfId="0"/>
    <cellStyle name="Calculation 2 2 3 2 7 2" xfId="0"/>
    <cellStyle name="Calculation 2 2 3 2 7 3" xfId="0"/>
    <cellStyle name="Calculation 2 2 3 2 7 4" xfId="0"/>
    <cellStyle name="Calculation 2 2 3 2 8" xfId="0"/>
    <cellStyle name="Calculation 2 2 3 2 8 2" xfId="0"/>
    <cellStyle name="Calculation 2 2 3 2 8 3" xfId="0"/>
    <cellStyle name="Calculation 2 2 3 2 9" xfId="0"/>
    <cellStyle name="Calculation 2 2 3 3" xfId="0"/>
    <cellStyle name="Calculation 2 2 3 3 2" xfId="0"/>
    <cellStyle name="Calculation 2 2 3 3 3" xfId="0"/>
    <cellStyle name="Calculation 2 2 3 3 4" xfId="0"/>
    <cellStyle name="Calculation 2 2 3 4" xfId="0"/>
    <cellStyle name="Calculation 2 2 3 4 2" xfId="0"/>
    <cellStyle name="Calculation 2 2 3 4 3" xfId="0"/>
    <cellStyle name="Calculation 2 2 3 5" xfId="0"/>
    <cellStyle name="Calculation 2 2 4" xfId="0"/>
    <cellStyle name="Calculation 2 2 4 2" xfId="0"/>
    <cellStyle name="Calculation 2 2 4 2 10" xfId="0"/>
    <cellStyle name="Calculation 2 2 4 2 2" xfId="0"/>
    <cellStyle name="Calculation 2 2 4 2 2 2" xfId="0"/>
    <cellStyle name="Calculation 2 2 4 2 2 2 2" xfId="0"/>
    <cellStyle name="Calculation 2 2 4 2 2 2 3" xfId="0"/>
    <cellStyle name="Calculation 2 2 4 2 2 2 4" xfId="0"/>
    <cellStyle name="Calculation 2 2 4 2 2 3" xfId="0"/>
    <cellStyle name="Calculation 2 2 4 2 2 3 2" xfId="0"/>
    <cellStyle name="Calculation 2 2 4 2 2 3 3" xfId="0"/>
    <cellStyle name="Calculation 2 2 4 2 2 3 4" xfId="0"/>
    <cellStyle name="Calculation 2 2 4 2 2 4" xfId="0"/>
    <cellStyle name="Calculation 2 2 4 2 2 4 2" xfId="0"/>
    <cellStyle name="Calculation 2 2 4 2 2 4 3" xfId="0"/>
    <cellStyle name="Calculation 2 2 4 2 2 4 4" xfId="0"/>
    <cellStyle name="Calculation 2 2 4 2 2 5" xfId="0"/>
    <cellStyle name="Calculation 2 2 4 2 2 5 2" xfId="0"/>
    <cellStyle name="Calculation 2 2 4 2 2 5 3" xfId="0"/>
    <cellStyle name="Calculation 2 2 4 2 2 5 4" xfId="0"/>
    <cellStyle name="Calculation 2 2 4 2 2 6" xfId="0"/>
    <cellStyle name="Calculation 2 2 4 2 2 6 2" xfId="0"/>
    <cellStyle name="Calculation 2 2 4 2 2 6 3" xfId="0"/>
    <cellStyle name="Calculation 2 2 4 2 2 7" xfId="0"/>
    <cellStyle name="Calculation 2 2 4 2 2 8" xfId="0"/>
    <cellStyle name="Calculation 2 2 4 2 3" xfId="0"/>
    <cellStyle name="Calculation 2 2 4 2 3 2" xfId="0"/>
    <cellStyle name="Calculation 2 2 4 2 3 2 2" xfId="0"/>
    <cellStyle name="Calculation 2 2 4 2 3 2 3" xfId="0"/>
    <cellStyle name="Calculation 2 2 4 2 3 2 4" xfId="0"/>
    <cellStyle name="Calculation 2 2 4 2 3 3" xfId="0"/>
    <cellStyle name="Calculation 2 2 4 2 3 3 2" xfId="0"/>
    <cellStyle name="Calculation 2 2 4 2 3 3 3" xfId="0"/>
    <cellStyle name="Calculation 2 2 4 2 3 3 4" xfId="0"/>
    <cellStyle name="Calculation 2 2 4 2 3 4" xfId="0"/>
    <cellStyle name="Calculation 2 2 4 2 3 4 2" xfId="0"/>
    <cellStyle name="Calculation 2 2 4 2 3 4 3" xfId="0"/>
    <cellStyle name="Calculation 2 2 4 2 3 4 4" xfId="0"/>
    <cellStyle name="Calculation 2 2 4 2 3 5" xfId="0"/>
    <cellStyle name="Calculation 2 2 4 2 3 5 2" xfId="0"/>
    <cellStyle name="Calculation 2 2 4 2 3 5 3" xfId="0"/>
    <cellStyle name="Calculation 2 2 4 2 3 5 4" xfId="0"/>
    <cellStyle name="Calculation 2 2 4 2 3 6" xfId="0"/>
    <cellStyle name="Calculation 2 2 4 2 3 6 2" xfId="0"/>
    <cellStyle name="Calculation 2 2 4 2 3 6 3" xfId="0"/>
    <cellStyle name="Calculation 2 2 4 2 3 7" xfId="0"/>
    <cellStyle name="Calculation 2 2 4 2 3 8" xfId="0"/>
    <cellStyle name="Calculation 2 2 4 2 4" xfId="0"/>
    <cellStyle name="Calculation 2 2 4 2 4 2" xfId="0"/>
    <cellStyle name="Calculation 2 2 4 2 4 3" xfId="0"/>
    <cellStyle name="Calculation 2 2 4 2 4 4" xfId="0"/>
    <cellStyle name="Calculation 2 2 4 2 5" xfId="0"/>
    <cellStyle name="Calculation 2 2 4 2 5 2" xfId="0"/>
    <cellStyle name="Calculation 2 2 4 2 5 3" xfId="0"/>
    <cellStyle name="Calculation 2 2 4 2 5 4" xfId="0"/>
    <cellStyle name="Calculation 2 2 4 2 6" xfId="0"/>
    <cellStyle name="Calculation 2 2 4 2 6 2" xfId="0"/>
    <cellStyle name="Calculation 2 2 4 2 6 3" xfId="0"/>
    <cellStyle name="Calculation 2 2 4 2 6 4" xfId="0"/>
    <cellStyle name="Calculation 2 2 4 2 7" xfId="0"/>
    <cellStyle name="Calculation 2 2 4 2 7 2" xfId="0"/>
    <cellStyle name="Calculation 2 2 4 2 7 3" xfId="0"/>
    <cellStyle name="Calculation 2 2 4 2 7 4" xfId="0"/>
    <cellStyle name="Calculation 2 2 4 2 8" xfId="0"/>
    <cellStyle name="Calculation 2 2 4 2 8 2" xfId="0"/>
    <cellStyle name="Calculation 2 2 4 2 8 3" xfId="0"/>
    <cellStyle name="Calculation 2 2 4 2 9" xfId="0"/>
    <cellStyle name="Calculation 2 2 4 3" xfId="0"/>
    <cellStyle name="Calculation 2 2 4 3 2" xfId="0"/>
    <cellStyle name="Calculation 2 2 4 3 3" xfId="0"/>
    <cellStyle name="Calculation 2 2 4 3 4" xfId="0"/>
    <cellStyle name="Calculation 2 2 4 4" xfId="0"/>
    <cellStyle name="Calculation 2 2 4 4 2" xfId="0"/>
    <cellStyle name="Calculation 2 2 4 4 3" xfId="0"/>
    <cellStyle name="Calculation 2 2 4 5" xfId="0"/>
    <cellStyle name="Calculation 2 2 5" xfId="0"/>
    <cellStyle name="Calculation 2 2 5 2" xfId="0"/>
    <cellStyle name="Calculation 2 2 5 2 2" xfId="0"/>
    <cellStyle name="Calculation 2 2 5 2 2 2" xfId="0"/>
    <cellStyle name="Calculation 2 2 5 2 2 3" xfId="0"/>
    <cellStyle name="Calculation 2 2 5 2 2 4" xfId="0"/>
    <cellStyle name="Calculation 2 2 5 2 3" xfId="0"/>
    <cellStyle name="Calculation 2 2 5 2 3 2" xfId="0"/>
    <cellStyle name="Calculation 2 2 5 2 3 3" xfId="0"/>
    <cellStyle name="Calculation 2 2 5 2 3 4" xfId="0"/>
    <cellStyle name="Calculation 2 2 5 2 4" xfId="0"/>
    <cellStyle name="Calculation 2 2 5 2 4 2" xfId="0"/>
    <cellStyle name="Calculation 2 2 5 2 4 3" xfId="0"/>
    <cellStyle name="Calculation 2 2 5 2 4 4" xfId="0"/>
    <cellStyle name="Calculation 2 2 5 2 5" xfId="0"/>
    <cellStyle name="Calculation 2 2 5 2 5 2" xfId="0"/>
    <cellStyle name="Calculation 2 2 5 2 5 3" xfId="0"/>
    <cellStyle name="Calculation 2 2 5 2 5 4" xfId="0"/>
    <cellStyle name="Calculation 2 2 5 2 6" xfId="0"/>
    <cellStyle name="Calculation 2 2 5 2 6 2" xfId="0"/>
    <cellStyle name="Calculation 2 2 5 2 6 3" xfId="0"/>
    <cellStyle name="Calculation 2 2 5 2 7" xfId="0"/>
    <cellStyle name="Calculation 2 2 5 2 8" xfId="0"/>
    <cellStyle name="Calculation 2 2 5 3" xfId="0"/>
    <cellStyle name="Calculation 2 2 5 3 2" xfId="0"/>
    <cellStyle name="Calculation 2 2 5 3 2 2" xfId="0"/>
    <cellStyle name="Calculation 2 2 5 3 2 3" xfId="0"/>
    <cellStyle name="Calculation 2 2 5 3 2 4" xfId="0"/>
    <cellStyle name="Calculation 2 2 5 3 3" xfId="0"/>
    <cellStyle name="Calculation 2 2 5 3 3 2" xfId="0"/>
    <cellStyle name="Calculation 2 2 5 3 3 3" xfId="0"/>
    <cellStyle name="Calculation 2 2 5 3 3 4" xfId="0"/>
    <cellStyle name="Calculation 2 2 5 3 4" xfId="0"/>
    <cellStyle name="Calculation 2 2 5 3 4 2" xfId="0"/>
    <cellStyle name="Calculation 2 2 5 3 4 3" xfId="0"/>
    <cellStyle name="Calculation 2 2 5 3 4 4" xfId="0"/>
    <cellStyle name="Calculation 2 2 5 3 5" xfId="0"/>
    <cellStyle name="Calculation 2 2 5 3 5 2" xfId="0"/>
    <cellStyle name="Calculation 2 2 5 3 5 3" xfId="0"/>
    <cellStyle name="Calculation 2 2 5 3 5 4" xfId="0"/>
    <cellStyle name="Calculation 2 2 5 3 6" xfId="0"/>
    <cellStyle name="Calculation 2 2 5 3 6 2" xfId="0"/>
    <cellStyle name="Calculation 2 2 5 3 6 3" xfId="0"/>
    <cellStyle name="Calculation 2 2 5 3 7" xfId="0"/>
    <cellStyle name="Calculation 2 2 5 3 8" xfId="0"/>
    <cellStyle name="Calculation 2 2 6" xfId="0"/>
    <cellStyle name="Calculation 2 2 6 10" xfId="0"/>
    <cellStyle name="Calculation 2 2 6 2" xfId="0"/>
    <cellStyle name="Calculation 2 2 6 2 2" xfId="0"/>
    <cellStyle name="Calculation 2 2 6 2 2 2" xfId="0"/>
    <cellStyle name="Calculation 2 2 6 2 2 3" xfId="0"/>
    <cellStyle name="Calculation 2 2 6 2 2 4" xfId="0"/>
    <cellStyle name="Calculation 2 2 6 2 3" xfId="0"/>
    <cellStyle name="Calculation 2 2 6 2 3 2" xfId="0"/>
    <cellStyle name="Calculation 2 2 6 2 3 3" xfId="0"/>
    <cellStyle name="Calculation 2 2 6 2 3 4" xfId="0"/>
    <cellStyle name="Calculation 2 2 6 2 4" xfId="0"/>
    <cellStyle name="Calculation 2 2 6 2 4 2" xfId="0"/>
    <cellStyle name="Calculation 2 2 6 2 4 3" xfId="0"/>
    <cellStyle name="Calculation 2 2 6 2 4 4" xfId="0"/>
    <cellStyle name="Calculation 2 2 6 2 5" xfId="0"/>
    <cellStyle name="Calculation 2 2 6 2 5 2" xfId="0"/>
    <cellStyle name="Calculation 2 2 6 2 5 3" xfId="0"/>
    <cellStyle name="Calculation 2 2 6 2 5 4" xfId="0"/>
    <cellStyle name="Calculation 2 2 6 2 6" xfId="0"/>
    <cellStyle name="Calculation 2 2 6 2 6 2" xfId="0"/>
    <cellStyle name="Calculation 2 2 6 2 6 3" xfId="0"/>
    <cellStyle name="Calculation 2 2 6 2 7" xfId="0"/>
    <cellStyle name="Calculation 2 2 6 2 8" xfId="0"/>
    <cellStyle name="Calculation 2 2 6 3" xfId="0"/>
    <cellStyle name="Calculation 2 2 6 3 2" xfId="0"/>
    <cellStyle name="Calculation 2 2 6 3 2 2" xfId="0"/>
    <cellStyle name="Calculation 2 2 6 3 2 3" xfId="0"/>
    <cellStyle name="Calculation 2 2 6 3 2 4" xfId="0"/>
    <cellStyle name="Calculation 2 2 6 3 3" xfId="0"/>
    <cellStyle name="Calculation 2 2 6 3 3 2" xfId="0"/>
    <cellStyle name="Calculation 2 2 6 3 3 3" xfId="0"/>
    <cellStyle name="Calculation 2 2 6 3 3 4" xfId="0"/>
    <cellStyle name="Calculation 2 2 6 3 4" xfId="0"/>
    <cellStyle name="Calculation 2 2 6 3 4 2" xfId="0"/>
    <cellStyle name="Calculation 2 2 6 3 4 3" xfId="0"/>
    <cellStyle name="Calculation 2 2 6 3 4 4" xfId="0"/>
    <cellStyle name="Calculation 2 2 6 3 5" xfId="0"/>
    <cellStyle name="Calculation 2 2 6 3 5 2" xfId="0"/>
    <cellStyle name="Calculation 2 2 6 3 5 3" xfId="0"/>
    <cellStyle name="Calculation 2 2 6 3 5 4" xfId="0"/>
    <cellStyle name="Calculation 2 2 6 3 6" xfId="0"/>
    <cellStyle name="Calculation 2 2 6 3 6 2" xfId="0"/>
    <cellStyle name="Calculation 2 2 6 3 6 3" xfId="0"/>
    <cellStyle name="Calculation 2 2 6 3 7" xfId="0"/>
    <cellStyle name="Calculation 2 2 6 3 8" xfId="0"/>
    <cellStyle name="Calculation 2 2 6 4" xfId="0"/>
    <cellStyle name="Calculation 2 2 6 4 2" xfId="0"/>
    <cellStyle name="Calculation 2 2 6 4 3" xfId="0"/>
    <cellStyle name="Calculation 2 2 6 4 4" xfId="0"/>
    <cellStyle name="Calculation 2 2 6 5" xfId="0"/>
    <cellStyle name="Calculation 2 2 6 5 2" xfId="0"/>
    <cellStyle name="Calculation 2 2 6 5 3" xfId="0"/>
    <cellStyle name="Calculation 2 2 6 5 4" xfId="0"/>
    <cellStyle name="Calculation 2 2 6 6" xfId="0"/>
    <cellStyle name="Calculation 2 2 6 6 2" xfId="0"/>
    <cellStyle name="Calculation 2 2 6 6 3" xfId="0"/>
    <cellStyle name="Calculation 2 2 6 6 4" xfId="0"/>
    <cellStyle name="Calculation 2 2 6 7" xfId="0"/>
    <cellStyle name="Calculation 2 2 6 7 2" xfId="0"/>
    <cellStyle name="Calculation 2 2 6 7 3" xfId="0"/>
    <cellStyle name="Calculation 2 2 6 7 4" xfId="0"/>
    <cellStyle name="Calculation 2 2 6 8" xfId="0"/>
    <cellStyle name="Calculation 2 2 6 8 2" xfId="0"/>
    <cellStyle name="Calculation 2 2 6 8 3" xfId="0"/>
    <cellStyle name="Calculation 2 2 6 9" xfId="0"/>
    <cellStyle name="Calculation 2 2 7" xfId="0"/>
    <cellStyle name="Calculation 2 20" xfId="0"/>
    <cellStyle name="Calculation 2 21" xfId="0"/>
    <cellStyle name="Calculation 2 22" xfId="0"/>
    <cellStyle name="Calculation 2 23" xfId="0"/>
    <cellStyle name="Calculation 2 24" xfId="0"/>
    <cellStyle name="Calculation 2 25" xfId="0"/>
    <cellStyle name="Calculation 2 26" xfId="0"/>
    <cellStyle name="Calculation 2 27" xfId="0"/>
    <cellStyle name="Calculation 2 28" xfId="0"/>
    <cellStyle name="Calculation 2 29" xfId="0"/>
    <cellStyle name="Calculation 2 2_Sheet1" xfId="0"/>
    <cellStyle name="Calculation 2 3" xfId="0"/>
    <cellStyle name="Calculation 2 3 2" xfId="0"/>
    <cellStyle name="Calculation 2 3 2 10" xfId="0"/>
    <cellStyle name="Calculation 2 3 2 2" xfId="0"/>
    <cellStyle name="Calculation 2 3 2 2 2" xfId="0"/>
    <cellStyle name="Calculation 2 3 2 2 2 2" xfId="0"/>
    <cellStyle name="Calculation 2 3 2 2 2 3" xfId="0"/>
    <cellStyle name="Calculation 2 3 2 2 2 4" xfId="0"/>
    <cellStyle name="Calculation 2 3 2 2 3" xfId="0"/>
    <cellStyle name="Calculation 2 3 2 2 3 2" xfId="0"/>
    <cellStyle name="Calculation 2 3 2 2 3 3" xfId="0"/>
    <cellStyle name="Calculation 2 3 2 2 3 4" xfId="0"/>
    <cellStyle name="Calculation 2 3 2 2 4" xfId="0"/>
    <cellStyle name="Calculation 2 3 2 2 4 2" xfId="0"/>
    <cellStyle name="Calculation 2 3 2 2 4 3" xfId="0"/>
    <cellStyle name="Calculation 2 3 2 2 4 4" xfId="0"/>
    <cellStyle name="Calculation 2 3 2 2 5" xfId="0"/>
    <cellStyle name="Calculation 2 3 2 2 5 2" xfId="0"/>
    <cellStyle name="Calculation 2 3 2 2 5 3" xfId="0"/>
    <cellStyle name="Calculation 2 3 2 2 5 4" xfId="0"/>
    <cellStyle name="Calculation 2 3 2 2 6" xfId="0"/>
    <cellStyle name="Calculation 2 3 2 2 6 2" xfId="0"/>
    <cellStyle name="Calculation 2 3 2 2 6 3" xfId="0"/>
    <cellStyle name="Calculation 2 3 2 2 7" xfId="0"/>
    <cellStyle name="Calculation 2 3 2 2 8" xfId="0"/>
    <cellStyle name="Calculation 2 3 2 3" xfId="0"/>
    <cellStyle name="Calculation 2 3 2 3 2" xfId="0"/>
    <cellStyle name="Calculation 2 3 2 3 2 2" xfId="0"/>
    <cellStyle name="Calculation 2 3 2 3 2 3" xfId="0"/>
    <cellStyle name="Calculation 2 3 2 3 2 4" xfId="0"/>
    <cellStyle name="Calculation 2 3 2 3 3" xfId="0"/>
    <cellStyle name="Calculation 2 3 2 3 3 2" xfId="0"/>
    <cellStyle name="Calculation 2 3 2 3 3 3" xfId="0"/>
    <cellStyle name="Calculation 2 3 2 3 3 4" xfId="0"/>
    <cellStyle name="Calculation 2 3 2 3 4" xfId="0"/>
    <cellStyle name="Calculation 2 3 2 3 4 2" xfId="0"/>
    <cellStyle name="Calculation 2 3 2 3 4 3" xfId="0"/>
    <cellStyle name="Calculation 2 3 2 3 4 4" xfId="0"/>
    <cellStyle name="Calculation 2 3 2 3 5" xfId="0"/>
    <cellStyle name="Calculation 2 3 2 3 5 2" xfId="0"/>
    <cellStyle name="Calculation 2 3 2 3 5 3" xfId="0"/>
    <cellStyle name="Calculation 2 3 2 3 5 4" xfId="0"/>
    <cellStyle name="Calculation 2 3 2 3 6" xfId="0"/>
    <cellStyle name="Calculation 2 3 2 3 6 2" xfId="0"/>
    <cellStyle name="Calculation 2 3 2 3 6 3" xfId="0"/>
    <cellStyle name="Calculation 2 3 2 3 7" xfId="0"/>
    <cellStyle name="Calculation 2 3 2 3 8" xfId="0"/>
    <cellStyle name="Calculation 2 3 2 4" xfId="0"/>
    <cellStyle name="Calculation 2 3 2 4 2" xfId="0"/>
    <cellStyle name="Calculation 2 3 2 4 3" xfId="0"/>
    <cellStyle name="Calculation 2 3 2 4 4" xfId="0"/>
    <cellStyle name="Calculation 2 3 2 5" xfId="0"/>
    <cellStyle name="Calculation 2 3 2 5 2" xfId="0"/>
    <cellStyle name="Calculation 2 3 2 5 3" xfId="0"/>
    <cellStyle name="Calculation 2 3 2 5 4" xfId="0"/>
    <cellStyle name="Calculation 2 3 2 6" xfId="0"/>
    <cellStyle name="Calculation 2 3 2 6 2" xfId="0"/>
    <cellStyle name="Calculation 2 3 2 6 3" xfId="0"/>
    <cellStyle name="Calculation 2 3 2 6 4" xfId="0"/>
    <cellStyle name="Calculation 2 3 2 7" xfId="0"/>
    <cellStyle name="Calculation 2 3 2 7 2" xfId="0"/>
    <cellStyle name="Calculation 2 3 2 7 3" xfId="0"/>
    <cellStyle name="Calculation 2 3 2 7 4" xfId="0"/>
    <cellStyle name="Calculation 2 3 2 8" xfId="0"/>
    <cellStyle name="Calculation 2 3 2 8 2" xfId="0"/>
    <cellStyle name="Calculation 2 3 2 8 3" xfId="0"/>
    <cellStyle name="Calculation 2 3 2 9" xfId="0"/>
    <cellStyle name="Calculation 2 3 3" xfId="0"/>
    <cellStyle name="Calculation 2 30" xfId="0"/>
    <cellStyle name="Calculation 2 31" xfId="0"/>
    <cellStyle name="Calculation 2 32" xfId="0"/>
    <cellStyle name="Calculation 2 33" xfId="0"/>
    <cellStyle name="Calculation 2 34" xfId="0"/>
    <cellStyle name="Calculation 2 35" xfId="0"/>
    <cellStyle name="Calculation 2 36" xfId="0"/>
    <cellStyle name="Calculation 2 37" xfId="0"/>
    <cellStyle name="Calculation 2 38" xfId="0"/>
    <cellStyle name="Calculation 2 39" xfId="0"/>
    <cellStyle name="Calculation 2 4" xfId="0"/>
    <cellStyle name="Calculation 2 4 2" xfId="0"/>
    <cellStyle name="Calculation 2 4 2 10" xfId="0"/>
    <cellStyle name="Calculation 2 4 2 2" xfId="0"/>
    <cellStyle name="Calculation 2 4 2 2 2" xfId="0"/>
    <cellStyle name="Calculation 2 4 2 2 2 2" xfId="0"/>
    <cellStyle name="Calculation 2 4 2 2 2 3" xfId="0"/>
    <cellStyle name="Calculation 2 4 2 2 2 4" xfId="0"/>
    <cellStyle name="Calculation 2 4 2 2 3" xfId="0"/>
    <cellStyle name="Calculation 2 4 2 2 3 2" xfId="0"/>
    <cellStyle name="Calculation 2 4 2 2 3 3" xfId="0"/>
    <cellStyle name="Calculation 2 4 2 2 3 4" xfId="0"/>
    <cellStyle name="Calculation 2 4 2 2 4" xfId="0"/>
    <cellStyle name="Calculation 2 4 2 2 4 2" xfId="0"/>
    <cellStyle name="Calculation 2 4 2 2 4 3" xfId="0"/>
    <cellStyle name="Calculation 2 4 2 2 4 4" xfId="0"/>
    <cellStyle name="Calculation 2 4 2 2 5" xfId="0"/>
    <cellStyle name="Calculation 2 4 2 2 5 2" xfId="0"/>
    <cellStyle name="Calculation 2 4 2 2 5 3" xfId="0"/>
    <cellStyle name="Calculation 2 4 2 2 5 4" xfId="0"/>
    <cellStyle name="Calculation 2 4 2 2 6" xfId="0"/>
    <cellStyle name="Calculation 2 4 2 2 6 2" xfId="0"/>
    <cellStyle name="Calculation 2 4 2 2 6 3" xfId="0"/>
    <cellStyle name="Calculation 2 4 2 2 7" xfId="0"/>
    <cellStyle name="Calculation 2 4 2 2 8" xfId="0"/>
    <cellStyle name="Calculation 2 4 2 3" xfId="0"/>
    <cellStyle name="Calculation 2 4 2 3 2" xfId="0"/>
    <cellStyle name="Calculation 2 4 2 3 2 2" xfId="0"/>
    <cellStyle name="Calculation 2 4 2 3 2 3" xfId="0"/>
    <cellStyle name="Calculation 2 4 2 3 2 4" xfId="0"/>
    <cellStyle name="Calculation 2 4 2 3 3" xfId="0"/>
    <cellStyle name="Calculation 2 4 2 3 3 2" xfId="0"/>
    <cellStyle name="Calculation 2 4 2 3 3 3" xfId="0"/>
    <cellStyle name="Calculation 2 4 2 3 3 4" xfId="0"/>
    <cellStyle name="Calculation 2 4 2 3 4" xfId="0"/>
    <cellStyle name="Calculation 2 4 2 3 4 2" xfId="0"/>
    <cellStyle name="Calculation 2 4 2 3 4 3" xfId="0"/>
    <cellStyle name="Calculation 2 4 2 3 4 4" xfId="0"/>
    <cellStyle name="Calculation 2 4 2 3 5" xfId="0"/>
    <cellStyle name="Calculation 2 4 2 3 5 2" xfId="0"/>
    <cellStyle name="Calculation 2 4 2 3 5 3" xfId="0"/>
    <cellStyle name="Calculation 2 4 2 3 5 4" xfId="0"/>
    <cellStyle name="Calculation 2 4 2 3 6" xfId="0"/>
    <cellStyle name="Calculation 2 4 2 3 6 2" xfId="0"/>
    <cellStyle name="Calculation 2 4 2 3 6 3" xfId="0"/>
    <cellStyle name="Calculation 2 4 2 3 7" xfId="0"/>
    <cellStyle name="Calculation 2 4 2 3 8" xfId="0"/>
    <cellStyle name="Calculation 2 4 2 4" xfId="0"/>
    <cellStyle name="Calculation 2 4 2 4 2" xfId="0"/>
    <cellStyle name="Calculation 2 4 2 4 3" xfId="0"/>
    <cellStyle name="Calculation 2 4 2 4 4" xfId="0"/>
    <cellStyle name="Calculation 2 4 2 5" xfId="0"/>
    <cellStyle name="Calculation 2 4 2 5 2" xfId="0"/>
    <cellStyle name="Calculation 2 4 2 5 3" xfId="0"/>
    <cellStyle name="Calculation 2 4 2 5 4" xfId="0"/>
    <cellStyle name="Calculation 2 4 2 6" xfId="0"/>
    <cellStyle name="Calculation 2 4 2 6 2" xfId="0"/>
    <cellStyle name="Calculation 2 4 2 6 3" xfId="0"/>
    <cellStyle name="Calculation 2 4 2 6 4" xfId="0"/>
    <cellStyle name="Calculation 2 4 2 7" xfId="0"/>
    <cellStyle name="Calculation 2 4 2 7 2" xfId="0"/>
    <cellStyle name="Calculation 2 4 2 7 3" xfId="0"/>
    <cellStyle name="Calculation 2 4 2 7 4" xfId="0"/>
    <cellStyle name="Calculation 2 4 2 8" xfId="0"/>
    <cellStyle name="Calculation 2 4 2 8 2" xfId="0"/>
    <cellStyle name="Calculation 2 4 2 8 3" xfId="0"/>
    <cellStyle name="Calculation 2 4 2 9" xfId="0"/>
    <cellStyle name="Calculation 2 4 3" xfId="0"/>
    <cellStyle name="Calculation 2 40" xfId="0"/>
    <cellStyle name="Calculation 2 41" xfId="0"/>
    <cellStyle name="Calculation 2 42" xfId="0"/>
    <cellStyle name="Calculation 2 43" xfId="0"/>
    <cellStyle name="Calculation 2 44" xfId="0"/>
    <cellStyle name="Calculation 2 45" xfId="0"/>
    <cellStyle name="Calculation 2 46" xfId="0"/>
    <cellStyle name="Calculation 2 47" xfId="0"/>
    <cellStyle name="Calculation 2 48" xfId="0"/>
    <cellStyle name="Calculation 2 49" xfId="0"/>
    <cellStyle name="Calculation 2 5" xfId="0"/>
    <cellStyle name="Calculation 2 5 2" xfId="0"/>
    <cellStyle name="Calculation 2 5 2 10" xfId="0"/>
    <cellStyle name="Calculation 2 5 2 2" xfId="0"/>
    <cellStyle name="Calculation 2 5 2 2 2" xfId="0"/>
    <cellStyle name="Calculation 2 5 2 2 2 2" xfId="0"/>
    <cellStyle name="Calculation 2 5 2 2 2 3" xfId="0"/>
    <cellStyle name="Calculation 2 5 2 2 2 4" xfId="0"/>
    <cellStyle name="Calculation 2 5 2 2 3" xfId="0"/>
    <cellStyle name="Calculation 2 5 2 2 3 2" xfId="0"/>
    <cellStyle name="Calculation 2 5 2 2 3 3" xfId="0"/>
    <cellStyle name="Calculation 2 5 2 2 3 4" xfId="0"/>
    <cellStyle name="Calculation 2 5 2 2 4" xfId="0"/>
    <cellStyle name="Calculation 2 5 2 2 4 2" xfId="0"/>
    <cellStyle name="Calculation 2 5 2 2 4 3" xfId="0"/>
    <cellStyle name="Calculation 2 5 2 2 4 4" xfId="0"/>
    <cellStyle name="Calculation 2 5 2 2 5" xfId="0"/>
    <cellStyle name="Calculation 2 5 2 2 5 2" xfId="0"/>
    <cellStyle name="Calculation 2 5 2 2 5 3" xfId="0"/>
    <cellStyle name="Calculation 2 5 2 2 5 4" xfId="0"/>
    <cellStyle name="Calculation 2 5 2 2 6" xfId="0"/>
    <cellStyle name="Calculation 2 5 2 2 6 2" xfId="0"/>
    <cellStyle name="Calculation 2 5 2 2 6 3" xfId="0"/>
    <cellStyle name="Calculation 2 5 2 2 7" xfId="0"/>
    <cellStyle name="Calculation 2 5 2 2 8" xfId="0"/>
    <cellStyle name="Calculation 2 5 2 3" xfId="0"/>
    <cellStyle name="Calculation 2 5 2 3 2" xfId="0"/>
    <cellStyle name="Calculation 2 5 2 3 2 2" xfId="0"/>
    <cellStyle name="Calculation 2 5 2 3 2 3" xfId="0"/>
    <cellStyle name="Calculation 2 5 2 3 2 4" xfId="0"/>
    <cellStyle name="Calculation 2 5 2 3 3" xfId="0"/>
    <cellStyle name="Calculation 2 5 2 3 3 2" xfId="0"/>
    <cellStyle name="Calculation 2 5 2 3 3 3" xfId="0"/>
    <cellStyle name="Calculation 2 5 2 3 3 4" xfId="0"/>
    <cellStyle name="Calculation 2 5 2 3 4" xfId="0"/>
    <cellStyle name="Calculation 2 5 2 3 4 2" xfId="0"/>
    <cellStyle name="Calculation 2 5 2 3 4 3" xfId="0"/>
    <cellStyle name="Calculation 2 5 2 3 4 4" xfId="0"/>
    <cellStyle name="Calculation 2 5 2 3 5" xfId="0"/>
    <cellStyle name="Calculation 2 5 2 3 5 2" xfId="0"/>
    <cellStyle name="Calculation 2 5 2 3 5 3" xfId="0"/>
    <cellStyle name="Calculation 2 5 2 3 5 4" xfId="0"/>
    <cellStyle name="Calculation 2 5 2 3 6" xfId="0"/>
    <cellStyle name="Calculation 2 5 2 3 6 2" xfId="0"/>
    <cellStyle name="Calculation 2 5 2 3 6 3" xfId="0"/>
    <cellStyle name="Calculation 2 5 2 3 7" xfId="0"/>
    <cellStyle name="Calculation 2 5 2 3 8" xfId="0"/>
    <cellStyle name="Calculation 2 5 2 4" xfId="0"/>
    <cellStyle name="Calculation 2 5 2 4 2" xfId="0"/>
    <cellStyle name="Calculation 2 5 2 4 3" xfId="0"/>
    <cellStyle name="Calculation 2 5 2 4 4" xfId="0"/>
    <cellStyle name="Calculation 2 5 2 5" xfId="0"/>
    <cellStyle name="Calculation 2 5 2 5 2" xfId="0"/>
    <cellStyle name="Calculation 2 5 2 5 3" xfId="0"/>
    <cellStyle name="Calculation 2 5 2 5 4" xfId="0"/>
    <cellStyle name="Calculation 2 5 2 6" xfId="0"/>
    <cellStyle name="Calculation 2 5 2 6 2" xfId="0"/>
    <cellStyle name="Calculation 2 5 2 6 3" xfId="0"/>
    <cellStyle name="Calculation 2 5 2 6 4" xfId="0"/>
    <cellStyle name="Calculation 2 5 2 7" xfId="0"/>
    <cellStyle name="Calculation 2 5 2 7 2" xfId="0"/>
    <cellStyle name="Calculation 2 5 2 7 3" xfId="0"/>
    <cellStyle name="Calculation 2 5 2 7 4" xfId="0"/>
    <cellStyle name="Calculation 2 5 2 8" xfId="0"/>
    <cellStyle name="Calculation 2 5 2 8 2" xfId="0"/>
    <cellStyle name="Calculation 2 5 2 8 3" xfId="0"/>
    <cellStyle name="Calculation 2 5 2 9" xfId="0"/>
    <cellStyle name="Calculation 2 5 3" xfId="0"/>
    <cellStyle name="Calculation 2 50" xfId="0"/>
    <cellStyle name="Calculation 2 51" xfId="0"/>
    <cellStyle name="Calculation 2 52" xfId="0"/>
    <cellStyle name="Calculation 2 53" xfId="0"/>
    <cellStyle name="Calculation 2 54" xfId="0"/>
    <cellStyle name="Calculation 2 55" xfId="0"/>
    <cellStyle name="Calculation 2 56" xfId="0"/>
    <cellStyle name="Calculation 2 57" xfId="0"/>
    <cellStyle name="Calculation 2 58" xfId="0"/>
    <cellStyle name="Calculation 2 59" xfId="0"/>
    <cellStyle name="Calculation 2 6" xfId="0"/>
    <cellStyle name="Calculation 2 6 2" xfId="0"/>
    <cellStyle name="Calculation 2 6 2 10" xfId="0"/>
    <cellStyle name="Calculation 2 6 2 2" xfId="0"/>
    <cellStyle name="Calculation 2 6 2 2 2" xfId="0"/>
    <cellStyle name="Calculation 2 6 2 2 2 2" xfId="0"/>
    <cellStyle name="Calculation 2 6 2 2 2 3" xfId="0"/>
    <cellStyle name="Calculation 2 6 2 2 2 4" xfId="0"/>
    <cellStyle name="Calculation 2 6 2 2 3" xfId="0"/>
    <cellStyle name="Calculation 2 6 2 2 3 2" xfId="0"/>
    <cellStyle name="Calculation 2 6 2 2 3 3" xfId="0"/>
    <cellStyle name="Calculation 2 6 2 2 3 4" xfId="0"/>
    <cellStyle name="Calculation 2 6 2 2 4" xfId="0"/>
    <cellStyle name="Calculation 2 6 2 2 4 2" xfId="0"/>
    <cellStyle name="Calculation 2 6 2 2 4 3" xfId="0"/>
    <cellStyle name="Calculation 2 6 2 2 4 4" xfId="0"/>
    <cellStyle name="Calculation 2 6 2 2 5" xfId="0"/>
    <cellStyle name="Calculation 2 6 2 2 5 2" xfId="0"/>
    <cellStyle name="Calculation 2 6 2 2 5 3" xfId="0"/>
    <cellStyle name="Calculation 2 6 2 2 5 4" xfId="0"/>
    <cellStyle name="Calculation 2 6 2 2 6" xfId="0"/>
    <cellStyle name="Calculation 2 6 2 2 6 2" xfId="0"/>
    <cellStyle name="Calculation 2 6 2 2 6 3" xfId="0"/>
    <cellStyle name="Calculation 2 6 2 2 7" xfId="0"/>
    <cellStyle name="Calculation 2 6 2 2 8" xfId="0"/>
    <cellStyle name="Calculation 2 6 2 3" xfId="0"/>
    <cellStyle name="Calculation 2 6 2 3 2" xfId="0"/>
    <cellStyle name="Calculation 2 6 2 3 2 2" xfId="0"/>
    <cellStyle name="Calculation 2 6 2 3 2 3" xfId="0"/>
    <cellStyle name="Calculation 2 6 2 3 2 4" xfId="0"/>
    <cellStyle name="Calculation 2 6 2 3 3" xfId="0"/>
    <cellStyle name="Calculation 2 6 2 3 3 2" xfId="0"/>
    <cellStyle name="Calculation 2 6 2 3 3 3" xfId="0"/>
    <cellStyle name="Calculation 2 6 2 3 3 4" xfId="0"/>
    <cellStyle name="Calculation 2 6 2 3 4" xfId="0"/>
    <cellStyle name="Calculation 2 6 2 3 4 2" xfId="0"/>
    <cellStyle name="Calculation 2 6 2 3 4 3" xfId="0"/>
    <cellStyle name="Calculation 2 6 2 3 4 4" xfId="0"/>
    <cellStyle name="Calculation 2 6 2 3 5" xfId="0"/>
    <cellStyle name="Calculation 2 6 2 3 5 2" xfId="0"/>
    <cellStyle name="Calculation 2 6 2 3 5 3" xfId="0"/>
    <cellStyle name="Calculation 2 6 2 3 5 4" xfId="0"/>
    <cellStyle name="Calculation 2 6 2 3 6" xfId="0"/>
    <cellStyle name="Calculation 2 6 2 3 6 2" xfId="0"/>
    <cellStyle name="Calculation 2 6 2 3 6 3" xfId="0"/>
    <cellStyle name="Calculation 2 6 2 3 7" xfId="0"/>
    <cellStyle name="Calculation 2 6 2 3 8" xfId="0"/>
    <cellStyle name="Calculation 2 6 2 4" xfId="0"/>
    <cellStyle name="Calculation 2 6 2 4 2" xfId="0"/>
    <cellStyle name="Calculation 2 6 2 4 3" xfId="0"/>
    <cellStyle name="Calculation 2 6 2 4 4" xfId="0"/>
    <cellStyle name="Calculation 2 6 2 5" xfId="0"/>
    <cellStyle name="Calculation 2 6 2 5 2" xfId="0"/>
    <cellStyle name="Calculation 2 6 2 5 3" xfId="0"/>
    <cellStyle name="Calculation 2 6 2 5 4" xfId="0"/>
    <cellStyle name="Calculation 2 6 2 6" xfId="0"/>
    <cellStyle name="Calculation 2 6 2 6 2" xfId="0"/>
    <cellStyle name="Calculation 2 6 2 6 3" xfId="0"/>
    <cellStyle name="Calculation 2 6 2 6 4" xfId="0"/>
    <cellStyle name="Calculation 2 6 2 7" xfId="0"/>
    <cellStyle name="Calculation 2 6 2 7 2" xfId="0"/>
    <cellStyle name="Calculation 2 6 2 7 3" xfId="0"/>
    <cellStyle name="Calculation 2 6 2 7 4" xfId="0"/>
    <cellStyle name="Calculation 2 6 2 8" xfId="0"/>
    <cellStyle name="Calculation 2 6 2 8 2" xfId="0"/>
    <cellStyle name="Calculation 2 6 2 8 3" xfId="0"/>
    <cellStyle name="Calculation 2 6 2 9" xfId="0"/>
    <cellStyle name="Calculation 2 6 3" xfId="0"/>
    <cellStyle name="Calculation 2 7" xfId="0"/>
    <cellStyle name="Calculation 2 7 2" xfId="0"/>
    <cellStyle name="Calculation 2 7 2 10" xfId="0"/>
    <cellStyle name="Calculation 2 7 2 2" xfId="0"/>
    <cellStyle name="Calculation 2 7 2 2 2" xfId="0"/>
    <cellStyle name="Calculation 2 7 2 2 2 2" xfId="0"/>
    <cellStyle name="Calculation 2 7 2 2 2 3" xfId="0"/>
    <cellStyle name="Calculation 2 7 2 2 2 4" xfId="0"/>
    <cellStyle name="Calculation 2 7 2 2 3" xfId="0"/>
    <cellStyle name="Calculation 2 7 2 2 3 2" xfId="0"/>
    <cellStyle name="Calculation 2 7 2 2 3 3" xfId="0"/>
    <cellStyle name="Calculation 2 7 2 2 3 4" xfId="0"/>
    <cellStyle name="Calculation 2 7 2 2 4" xfId="0"/>
    <cellStyle name="Calculation 2 7 2 2 4 2" xfId="0"/>
    <cellStyle name="Calculation 2 7 2 2 4 3" xfId="0"/>
    <cellStyle name="Calculation 2 7 2 2 4 4" xfId="0"/>
    <cellStyle name="Calculation 2 7 2 2 5" xfId="0"/>
    <cellStyle name="Calculation 2 7 2 2 5 2" xfId="0"/>
    <cellStyle name="Calculation 2 7 2 2 5 3" xfId="0"/>
    <cellStyle name="Calculation 2 7 2 2 5 4" xfId="0"/>
    <cellStyle name="Calculation 2 7 2 2 6" xfId="0"/>
    <cellStyle name="Calculation 2 7 2 2 6 2" xfId="0"/>
    <cellStyle name="Calculation 2 7 2 2 6 3" xfId="0"/>
    <cellStyle name="Calculation 2 7 2 2 7" xfId="0"/>
    <cellStyle name="Calculation 2 7 2 2 8" xfId="0"/>
    <cellStyle name="Calculation 2 7 2 3" xfId="0"/>
    <cellStyle name="Calculation 2 7 2 3 2" xfId="0"/>
    <cellStyle name="Calculation 2 7 2 3 2 2" xfId="0"/>
    <cellStyle name="Calculation 2 7 2 3 2 3" xfId="0"/>
    <cellStyle name="Calculation 2 7 2 3 2 4" xfId="0"/>
    <cellStyle name="Calculation 2 7 2 3 3" xfId="0"/>
    <cellStyle name="Calculation 2 7 2 3 3 2" xfId="0"/>
    <cellStyle name="Calculation 2 7 2 3 3 3" xfId="0"/>
    <cellStyle name="Calculation 2 7 2 3 3 4" xfId="0"/>
    <cellStyle name="Calculation 2 7 2 3 4" xfId="0"/>
    <cellStyle name="Calculation 2 7 2 3 4 2" xfId="0"/>
    <cellStyle name="Calculation 2 7 2 3 4 3" xfId="0"/>
    <cellStyle name="Calculation 2 7 2 3 4 4" xfId="0"/>
    <cellStyle name="Calculation 2 7 2 3 5" xfId="0"/>
    <cellStyle name="Calculation 2 7 2 3 5 2" xfId="0"/>
    <cellStyle name="Calculation 2 7 2 3 5 3" xfId="0"/>
    <cellStyle name="Calculation 2 7 2 3 5 4" xfId="0"/>
    <cellStyle name="Calculation 2 7 2 3 6" xfId="0"/>
    <cellStyle name="Calculation 2 7 2 3 6 2" xfId="0"/>
    <cellStyle name="Calculation 2 7 2 3 6 3" xfId="0"/>
    <cellStyle name="Calculation 2 7 2 3 7" xfId="0"/>
    <cellStyle name="Calculation 2 7 2 3 8" xfId="0"/>
    <cellStyle name="Calculation 2 7 2 4" xfId="0"/>
    <cellStyle name="Calculation 2 7 2 4 2" xfId="0"/>
    <cellStyle name="Calculation 2 7 2 4 3" xfId="0"/>
    <cellStyle name="Calculation 2 7 2 4 4" xfId="0"/>
    <cellStyle name="Calculation 2 7 2 5" xfId="0"/>
    <cellStyle name="Calculation 2 7 2 5 2" xfId="0"/>
    <cellStyle name="Calculation 2 7 2 5 3" xfId="0"/>
    <cellStyle name="Calculation 2 7 2 5 4" xfId="0"/>
    <cellStyle name="Calculation 2 7 2 6" xfId="0"/>
    <cellStyle name="Calculation 2 7 2 6 2" xfId="0"/>
    <cellStyle name="Calculation 2 7 2 6 3" xfId="0"/>
    <cellStyle name="Calculation 2 7 2 6 4" xfId="0"/>
    <cellStyle name="Calculation 2 7 2 7" xfId="0"/>
    <cellStyle name="Calculation 2 7 2 7 2" xfId="0"/>
    <cellStyle name="Calculation 2 7 2 7 3" xfId="0"/>
    <cellStyle name="Calculation 2 7 2 7 4" xfId="0"/>
    <cellStyle name="Calculation 2 7 2 8" xfId="0"/>
    <cellStyle name="Calculation 2 7 2 8 2" xfId="0"/>
    <cellStyle name="Calculation 2 7 2 8 3" xfId="0"/>
    <cellStyle name="Calculation 2 7 2 9" xfId="0"/>
    <cellStyle name="Calculation 2 7 3" xfId="0"/>
    <cellStyle name="Calculation 2 8" xfId="0"/>
    <cellStyle name="Calculation 2 8 2" xfId="0"/>
    <cellStyle name="Calculation 2 8 2 10" xfId="0"/>
    <cellStyle name="Calculation 2 8 2 2" xfId="0"/>
    <cellStyle name="Calculation 2 8 2 2 2" xfId="0"/>
    <cellStyle name="Calculation 2 8 2 2 2 2" xfId="0"/>
    <cellStyle name="Calculation 2 8 2 2 2 3" xfId="0"/>
    <cellStyle name="Calculation 2 8 2 2 2 4" xfId="0"/>
    <cellStyle name="Calculation 2 8 2 2 3" xfId="0"/>
    <cellStyle name="Calculation 2 8 2 2 3 2" xfId="0"/>
    <cellStyle name="Calculation 2 8 2 2 3 3" xfId="0"/>
    <cellStyle name="Calculation 2 8 2 2 3 4" xfId="0"/>
    <cellStyle name="Calculation 2 8 2 2 4" xfId="0"/>
    <cellStyle name="Calculation 2 8 2 2 4 2" xfId="0"/>
    <cellStyle name="Calculation 2 8 2 2 4 3" xfId="0"/>
    <cellStyle name="Calculation 2 8 2 2 4 4" xfId="0"/>
    <cellStyle name="Calculation 2 8 2 2 5" xfId="0"/>
    <cellStyle name="Calculation 2 8 2 2 5 2" xfId="0"/>
    <cellStyle name="Calculation 2 8 2 2 5 3" xfId="0"/>
    <cellStyle name="Calculation 2 8 2 2 5 4" xfId="0"/>
    <cellStyle name="Calculation 2 8 2 2 6" xfId="0"/>
    <cellStyle name="Calculation 2 8 2 2 6 2" xfId="0"/>
    <cellStyle name="Calculation 2 8 2 2 6 3" xfId="0"/>
    <cellStyle name="Calculation 2 8 2 2 7" xfId="0"/>
    <cellStyle name="Calculation 2 8 2 2 8" xfId="0"/>
    <cellStyle name="Calculation 2 8 2 3" xfId="0"/>
    <cellStyle name="Calculation 2 8 2 3 2" xfId="0"/>
    <cellStyle name="Calculation 2 8 2 3 2 2" xfId="0"/>
    <cellStyle name="Calculation 2 8 2 3 2 3" xfId="0"/>
    <cellStyle name="Calculation 2 8 2 3 2 4" xfId="0"/>
    <cellStyle name="Calculation 2 8 2 3 3" xfId="0"/>
    <cellStyle name="Calculation 2 8 2 3 3 2" xfId="0"/>
    <cellStyle name="Calculation 2 8 2 3 3 3" xfId="0"/>
    <cellStyle name="Calculation 2 8 2 3 3 4" xfId="0"/>
    <cellStyle name="Calculation 2 8 2 3 4" xfId="0"/>
    <cellStyle name="Calculation 2 8 2 3 4 2" xfId="0"/>
    <cellStyle name="Calculation 2 8 2 3 4 3" xfId="0"/>
    <cellStyle name="Calculation 2 8 2 3 4 4" xfId="0"/>
    <cellStyle name="Calculation 2 8 2 3 5" xfId="0"/>
    <cellStyle name="Calculation 2 8 2 3 5 2" xfId="0"/>
    <cellStyle name="Calculation 2 8 2 3 5 3" xfId="0"/>
    <cellStyle name="Calculation 2 8 2 3 5 4" xfId="0"/>
    <cellStyle name="Calculation 2 8 2 3 6" xfId="0"/>
    <cellStyle name="Calculation 2 8 2 3 6 2" xfId="0"/>
    <cellStyle name="Calculation 2 8 2 3 6 3" xfId="0"/>
    <cellStyle name="Calculation 2 8 2 3 7" xfId="0"/>
    <cellStyle name="Calculation 2 8 2 3 8" xfId="0"/>
    <cellStyle name="Calculation 2 8 2 4" xfId="0"/>
    <cellStyle name="Calculation 2 8 2 4 2" xfId="0"/>
    <cellStyle name="Calculation 2 8 2 4 3" xfId="0"/>
    <cellStyle name="Calculation 2 8 2 4 4" xfId="0"/>
    <cellStyle name="Calculation 2 8 2 5" xfId="0"/>
    <cellStyle name="Calculation 2 8 2 5 2" xfId="0"/>
    <cellStyle name="Calculation 2 8 2 5 3" xfId="0"/>
    <cellStyle name="Calculation 2 8 2 5 4" xfId="0"/>
    <cellStyle name="Calculation 2 8 2 6" xfId="0"/>
    <cellStyle name="Calculation 2 8 2 6 2" xfId="0"/>
    <cellStyle name="Calculation 2 8 2 6 3" xfId="0"/>
    <cellStyle name="Calculation 2 8 2 6 4" xfId="0"/>
    <cellStyle name="Calculation 2 8 2 7" xfId="0"/>
    <cellStyle name="Calculation 2 8 2 7 2" xfId="0"/>
    <cellStyle name="Calculation 2 8 2 7 3" xfId="0"/>
    <cellStyle name="Calculation 2 8 2 7 4" xfId="0"/>
    <cellStyle name="Calculation 2 8 2 8" xfId="0"/>
    <cellStyle name="Calculation 2 8 2 8 2" xfId="0"/>
    <cellStyle name="Calculation 2 8 2 8 3" xfId="0"/>
    <cellStyle name="Calculation 2 8 2 9" xfId="0"/>
    <cellStyle name="Calculation 2 8 3" xfId="0"/>
    <cellStyle name="Calculation 2 9" xfId="0"/>
    <cellStyle name="Calculation 2 9 2" xfId="0"/>
    <cellStyle name="Calculation 2 9 2 10" xfId="0"/>
    <cellStyle name="Calculation 2 9 2 2" xfId="0"/>
    <cellStyle name="Calculation 2 9 2 2 2" xfId="0"/>
    <cellStyle name="Calculation 2 9 2 2 2 2" xfId="0"/>
    <cellStyle name="Calculation 2 9 2 2 2 3" xfId="0"/>
    <cellStyle name="Calculation 2 9 2 2 2 4" xfId="0"/>
    <cellStyle name="Calculation 2 9 2 2 3" xfId="0"/>
    <cellStyle name="Calculation 2 9 2 2 3 2" xfId="0"/>
    <cellStyle name="Calculation 2 9 2 2 3 3" xfId="0"/>
    <cellStyle name="Calculation 2 9 2 2 3 4" xfId="0"/>
    <cellStyle name="Calculation 2 9 2 2 4" xfId="0"/>
    <cellStyle name="Calculation 2 9 2 2 4 2" xfId="0"/>
    <cellStyle name="Calculation 2 9 2 2 4 3" xfId="0"/>
    <cellStyle name="Calculation 2 9 2 2 4 4" xfId="0"/>
    <cellStyle name="Calculation 2 9 2 2 5" xfId="0"/>
    <cellStyle name="Calculation 2 9 2 2 5 2" xfId="0"/>
    <cellStyle name="Calculation 2 9 2 2 5 3" xfId="0"/>
    <cellStyle name="Calculation 2 9 2 2 5 4" xfId="0"/>
    <cellStyle name="Calculation 2 9 2 2 6" xfId="0"/>
    <cellStyle name="Calculation 2 9 2 2 6 2" xfId="0"/>
    <cellStyle name="Calculation 2 9 2 2 6 3" xfId="0"/>
    <cellStyle name="Calculation 2 9 2 2 7" xfId="0"/>
    <cellStyle name="Calculation 2 9 2 2 8" xfId="0"/>
    <cellStyle name="Calculation 2 9 2 3" xfId="0"/>
    <cellStyle name="Calculation 2 9 2 3 2" xfId="0"/>
    <cellStyle name="Calculation 2 9 2 3 2 2" xfId="0"/>
    <cellStyle name="Calculation 2 9 2 3 2 3" xfId="0"/>
    <cellStyle name="Calculation 2 9 2 3 2 4" xfId="0"/>
    <cellStyle name="Calculation 2 9 2 3 3" xfId="0"/>
    <cellStyle name="Calculation 2 9 2 3 3 2" xfId="0"/>
    <cellStyle name="Calculation 2 9 2 3 3 3" xfId="0"/>
    <cellStyle name="Calculation 2 9 2 3 3 4" xfId="0"/>
    <cellStyle name="Calculation 2 9 2 3 4" xfId="0"/>
    <cellStyle name="Calculation 2 9 2 3 4 2" xfId="0"/>
    <cellStyle name="Calculation 2 9 2 3 4 3" xfId="0"/>
    <cellStyle name="Calculation 2 9 2 3 4 4" xfId="0"/>
    <cellStyle name="Calculation 2 9 2 3 5" xfId="0"/>
    <cellStyle name="Calculation 2 9 2 3 5 2" xfId="0"/>
    <cellStyle name="Calculation 2 9 2 3 5 3" xfId="0"/>
    <cellStyle name="Calculation 2 9 2 3 5 4" xfId="0"/>
    <cellStyle name="Calculation 2 9 2 3 6" xfId="0"/>
    <cellStyle name="Calculation 2 9 2 3 6 2" xfId="0"/>
    <cellStyle name="Calculation 2 9 2 3 6 3" xfId="0"/>
    <cellStyle name="Calculation 2 9 2 3 7" xfId="0"/>
    <cellStyle name="Calculation 2 9 2 3 8" xfId="0"/>
    <cellStyle name="Calculation 2 9 2 4" xfId="0"/>
    <cellStyle name="Calculation 2 9 2 4 2" xfId="0"/>
    <cellStyle name="Calculation 2 9 2 4 3" xfId="0"/>
    <cellStyle name="Calculation 2 9 2 4 4" xfId="0"/>
    <cellStyle name="Calculation 2 9 2 5" xfId="0"/>
    <cellStyle name="Calculation 2 9 2 5 2" xfId="0"/>
    <cellStyle name="Calculation 2 9 2 5 3" xfId="0"/>
    <cellStyle name="Calculation 2 9 2 5 4" xfId="0"/>
    <cellStyle name="Calculation 2 9 2 6" xfId="0"/>
    <cellStyle name="Calculation 2 9 2 6 2" xfId="0"/>
    <cellStyle name="Calculation 2 9 2 6 3" xfId="0"/>
    <cellStyle name="Calculation 2 9 2 6 4" xfId="0"/>
    <cellStyle name="Calculation 2 9 2 7" xfId="0"/>
    <cellStyle name="Calculation 2 9 2 7 2" xfId="0"/>
    <cellStyle name="Calculation 2 9 2 7 3" xfId="0"/>
    <cellStyle name="Calculation 2 9 2 7 4" xfId="0"/>
    <cellStyle name="Calculation 2 9 2 8" xfId="0"/>
    <cellStyle name="Calculation 2 9 2 8 2" xfId="0"/>
    <cellStyle name="Calculation 2 9 2 8 3" xfId="0"/>
    <cellStyle name="Calculation 2 9 2 9" xfId="0"/>
    <cellStyle name="Calculation 2 9 3" xfId="0"/>
    <cellStyle name="Calculation 2_BallGrid" xfId="0"/>
    <cellStyle name="Calculation 3" xfId="0"/>
    <cellStyle name="Calculation 3 10" xfId="0"/>
    <cellStyle name="Calculation 3 10 10" xfId="0"/>
    <cellStyle name="Calculation 3 10 2" xfId="0"/>
    <cellStyle name="Calculation 3 10 2 2" xfId="0"/>
    <cellStyle name="Calculation 3 10 2 2 2" xfId="0"/>
    <cellStyle name="Calculation 3 10 2 2 3" xfId="0"/>
    <cellStyle name="Calculation 3 10 2 2 4" xfId="0"/>
    <cellStyle name="Calculation 3 10 2 3" xfId="0"/>
    <cellStyle name="Calculation 3 10 2 3 2" xfId="0"/>
    <cellStyle name="Calculation 3 10 2 3 3" xfId="0"/>
    <cellStyle name="Calculation 3 10 2 3 4" xfId="0"/>
    <cellStyle name="Calculation 3 10 2 4" xfId="0"/>
    <cellStyle name="Calculation 3 10 2 4 2" xfId="0"/>
    <cellStyle name="Calculation 3 10 2 4 3" xfId="0"/>
    <cellStyle name="Calculation 3 10 2 4 4" xfId="0"/>
    <cellStyle name="Calculation 3 10 2 5" xfId="0"/>
    <cellStyle name="Calculation 3 10 2 5 2" xfId="0"/>
    <cellStyle name="Calculation 3 10 2 5 3" xfId="0"/>
    <cellStyle name="Calculation 3 10 2 5 4" xfId="0"/>
    <cellStyle name="Calculation 3 10 2 6" xfId="0"/>
    <cellStyle name="Calculation 3 10 2 6 2" xfId="0"/>
    <cellStyle name="Calculation 3 10 2 6 3" xfId="0"/>
    <cellStyle name="Calculation 3 10 2 7" xfId="0"/>
    <cellStyle name="Calculation 3 10 2 8" xfId="0"/>
    <cellStyle name="Calculation 3 10 3" xfId="0"/>
    <cellStyle name="Calculation 3 10 3 2" xfId="0"/>
    <cellStyle name="Calculation 3 10 3 2 2" xfId="0"/>
    <cellStyle name="Calculation 3 10 3 2 3" xfId="0"/>
    <cellStyle name="Calculation 3 10 3 2 4" xfId="0"/>
    <cellStyle name="Calculation 3 10 3 3" xfId="0"/>
    <cellStyle name="Calculation 3 10 3 3 2" xfId="0"/>
    <cellStyle name="Calculation 3 10 3 3 3" xfId="0"/>
    <cellStyle name="Calculation 3 10 3 3 4" xfId="0"/>
    <cellStyle name="Calculation 3 10 3 4" xfId="0"/>
    <cellStyle name="Calculation 3 10 3 4 2" xfId="0"/>
    <cellStyle name="Calculation 3 10 3 4 3" xfId="0"/>
    <cellStyle name="Calculation 3 10 3 4 4" xfId="0"/>
    <cellStyle name="Calculation 3 10 3 5" xfId="0"/>
    <cellStyle name="Calculation 3 10 3 5 2" xfId="0"/>
    <cellStyle name="Calculation 3 10 3 5 3" xfId="0"/>
    <cellStyle name="Calculation 3 10 3 5 4" xfId="0"/>
    <cellStyle name="Calculation 3 10 3 6" xfId="0"/>
    <cellStyle name="Calculation 3 10 3 6 2" xfId="0"/>
    <cellStyle name="Calculation 3 10 3 6 3" xfId="0"/>
    <cellStyle name="Calculation 3 10 3 7" xfId="0"/>
    <cellStyle name="Calculation 3 10 3 8" xfId="0"/>
    <cellStyle name="Calculation 3 10 4" xfId="0"/>
    <cellStyle name="Calculation 3 10 4 2" xfId="0"/>
    <cellStyle name="Calculation 3 10 4 3" xfId="0"/>
    <cellStyle name="Calculation 3 10 4 4" xfId="0"/>
    <cellStyle name="Calculation 3 10 5" xfId="0"/>
    <cellStyle name="Calculation 3 10 5 2" xfId="0"/>
    <cellStyle name="Calculation 3 10 5 3" xfId="0"/>
    <cellStyle name="Calculation 3 10 5 4" xfId="0"/>
    <cellStyle name="Calculation 3 10 6" xfId="0"/>
    <cellStyle name="Calculation 3 10 6 2" xfId="0"/>
    <cellStyle name="Calculation 3 10 6 3" xfId="0"/>
    <cellStyle name="Calculation 3 10 6 4" xfId="0"/>
    <cellStyle name="Calculation 3 10 7" xfId="0"/>
    <cellStyle name="Calculation 3 10 7 2" xfId="0"/>
    <cellStyle name="Calculation 3 10 7 3" xfId="0"/>
    <cellStyle name="Calculation 3 10 7 4" xfId="0"/>
    <cellStyle name="Calculation 3 10 8" xfId="0"/>
    <cellStyle name="Calculation 3 10 8 2" xfId="0"/>
    <cellStyle name="Calculation 3 10 8 3" xfId="0"/>
    <cellStyle name="Calculation 3 10 9" xfId="0"/>
    <cellStyle name="Calculation 3 11" xfId="0"/>
    <cellStyle name="Calculation 3 12" xfId="0"/>
    <cellStyle name="Calculation 3 2" xfId="0"/>
    <cellStyle name="Calculation 3 2 2" xfId="0"/>
    <cellStyle name="Calculation 3 2 2 10" xfId="0"/>
    <cellStyle name="Calculation 3 2 2 2" xfId="0"/>
    <cellStyle name="Calculation 3 2 2 2 2" xfId="0"/>
    <cellStyle name="Calculation 3 2 2 2 2 2" xfId="0"/>
    <cellStyle name="Calculation 3 2 2 2 2 3" xfId="0"/>
    <cellStyle name="Calculation 3 2 2 2 2 4" xfId="0"/>
    <cellStyle name="Calculation 3 2 2 2 3" xfId="0"/>
    <cellStyle name="Calculation 3 2 2 2 3 2" xfId="0"/>
    <cellStyle name="Calculation 3 2 2 2 3 3" xfId="0"/>
    <cellStyle name="Calculation 3 2 2 2 3 4" xfId="0"/>
    <cellStyle name="Calculation 3 2 2 2 4" xfId="0"/>
    <cellStyle name="Calculation 3 2 2 2 4 2" xfId="0"/>
    <cellStyle name="Calculation 3 2 2 2 4 3" xfId="0"/>
    <cellStyle name="Calculation 3 2 2 2 4 4" xfId="0"/>
    <cellStyle name="Calculation 3 2 2 2 5" xfId="0"/>
    <cellStyle name="Calculation 3 2 2 2 5 2" xfId="0"/>
    <cellStyle name="Calculation 3 2 2 2 5 3" xfId="0"/>
    <cellStyle name="Calculation 3 2 2 2 5 4" xfId="0"/>
    <cellStyle name="Calculation 3 2 2 2 6" xfId="0"/>
    <cellStyle name="Calculation 3 2 2 2 6 2" xfId="0"/>
    <cellStyle name="Calculation 3 2 2 2 6 3" xfId="0"/>
    <cellStyle name="Calculation 3 2 2 2 7" xfId="0"/>
    <cellStyle name="Calculation 3 2 2 2 8" xfId="0"/>
    <cellStyle name="Calculation 3 2 2 3" xfId="0"/>
    <cellStyle name="Calculation 3 2 2 3 2" xfId="0"/>
    <cellStyle name="Calculation 3 2 2 3 2 2" xfId="0"/>
    <cellStyle name="Calculation 3 2 2 3 2 3" xfId="0"/>
    <cellStyle name="Calculation 3 2 2 3 2 4" xfId="0"/>
    <cellStyle name="Calculation 3 2 2 3 3" xfId="0"/>
    <cellStyle name="Calculation 3 2 2 3 3 2" xfId="0"/>
    <cellStyle name="Calculation 3 2 2 3 3 3" xfId="0"/>
    <cellStyle name="Calculation 3 2 2 3 3 4" xfId="0"/>
    <cellStyle name="Calculation 3 2 2 3 4" xfId="0"/>
    <cellStyle name="Calculation 3 2 2 3 4 2" xfId="0"/>
    <cellStyle name="Calculation 3 2 2 3 4 3" xfId="0"/>
    <cellStyle name="Calculation 3 2 2 3 4 4" xfId="0"/>
    <cellStyle name="Calculation 3 2 2 3 5" xfId="0"/>
    <cellStyle name="Calculation 3 2 2 3 5 2" xfId="0"/>
    <cellStyle name="Calculation 3 2 2 3 5 3" xfId="0"/>
    <cellStyle name="Calculation 3 2 2 3 5 4" xfId="0"/>
    <cellStyle name="Calculation 3 2 2 3 6" xfId="0"/>
    <cellStyle name="Calculation 3 2 2 3 6 2" xfId="0"/>
    <cellStyle name="Calculation 3 2 2 3 6 3" xfId="0"/>
    <cellStyle name="Calculation 3 2 2 3 7" xfId="0"/>
    <cellStyle name="Calculation 3 2 2 3 8" xfId="0"/>
    <cellStyle name="Calculation 3 2 2 4" xfId="0"/>
    <cellStyle name="Calculation 3 2 2 4 2" xfId="0"/>
    <cellStyle name="Calculation 3 2 2 4 3" xfId="0"/>
    <cellStyle name="Calculation 3 2 2 4 4" xfId="0"/>
    <cellStyle name="Calculation 3 2 2 5" xfId="0"/>
    <cellStyle name="Calculation 3 2 2 5 2" xfId="0"/>
    <cellStyle name="Calculation 3 2 2 5 3" xfId="0"/>
    <cellStyle name="Calculation 3 2 2 5 4" xfId="0"/>
    <cellStyle name="Calculation 3 2 2 6" xfId="0"/>
    <cellStyle name="Calculation 3 2 2 6 2" xfId="0"/>
    <cellStyle name="Calculation 3 2 2 6 3" xfId="0"/>
    <cellStyle name="Calculation 3 2 2 6 4" xfId="0"/>
    <cellStyle name="Calculation 3 2 2 7" xfId="0"/>
    <cellStyle name="Calculation 3 2 2 7 2" xfId="0"/>
    <cellStyle name="Calculation 3 2 2 7 3" xfId="0"/>
    <cellStyle name="Calculation 3 2 2 7 4" xfId="0"/>
    <cellStyle name="Calculation 3 2 2 8" xfId="0"/>
    <cellStyle name="Calculation 3 2 2 8 2" xfId="0"/>
    <cellStyle name="Calculation 3 2 2 8 3" xfId="0"/>
    <cellStyle name="Calculation 3 2 2 9" xfId="0"/>
    <cellStyle name="Calculation 3 2 3" xfId="0"/>
    <cellStyle name="Calculation 3 3" xfId="0"/>
    <cellStyle name="Calculation 3 3 2" xfId="0"/>
    <cellStyle name="Calculation 3 3 2 10" xfId="0"/>
    <cellStyle name="Calculation 3 3 2 2" xfId="0"/>
    <cellStyle name="Calculation 3 3 2 2 2" xfId="0"/>
    <cellStyle name="Calculation 3 3 2 2 2 2" xfId="0"/>
    <cellStyle name="Calculation 3 3 2 2 2 3" xfId="0"/>
    <cellStyle name="Calculation 3 3 2 2 2 4" xfId="0"/>
    <cellStyle name="Calculation 3 3 2 2 3" xfId="0"/>
    <cellStyle name="Calculation 3 3 2 2 3 2" xfId="0"/>
    <cellStyle name="Calculation 3 3 2 2 3 3" xfId="0"/>
    <cellStyle name="Calculation 3 3 2 2 3 4" xfId="0"/>
    <cellStyle name="Calculation 3 3 2 2 4" xfId="0"/>
    <cellStyle name="Calculation 3 3 2 2 4 2" xfId="0"/>
    <cellStyle name="Calculation 3 3 2 2 4 3" xfId="0"/>
    <cellStyle name="Calculation 3 3 2 2 4 4" xfId="0"/>
    <cellStyle name="Calculation 3 3 2 2 5" xfId="0"/>
    <cellStyle name="Calculation 3 3 2 2 5 2" xfId="0"/>
    <cellStyle name="Calculation 3 3 2 2 5 3" xfId="0"/>
    <cellStyle name="Calculation 3 3 2 2 5 4" xfId="0"/>
    <cellStyle name="Calculation 3 3 2 2 6" xfId="0"/>
    <cellStyle name="Calculation 3 3 2 2 6 2" xfId="0"/>
    <cellStyle name="Calculation 3 3 2 2 6 3" xfId="0"/>
    <cellStyle name="Calculation 3 3 2 2 7" xfId="0"/>
    <cellStyle name="Calculation 3 3 2 2 8" xfId="0"/>
    <cellStyle name="Calculation 3 3 2 3" xfId="0"/>
    <cellStyle name="Calculation 3 3 2 3 2" xfId="0"/>
    <cellStyle name="Calculation 3 3 2 3 2 2" xfId="0"/>
    <cellStyle name="Calculation 3 3 2 3 2 3" xfId="0"/>
    <cellStyle name="Calculation 3 3 2 3 2 4" xfId="0"/>
    <cellStyle name="Calculation 3 3 2 3 3" xfId="0"/>
    <cellStyle name="Calculation 3 3 2 3 3 2" xfId="0"/>
    <cellStyle name="Calculation 3 3 2 3 3 3" xfId="0"/>
    <cellStyle name="Calculation 3 3 2 3 3 4" xfId="0"/>
    <cellStyle name="Calculation 3 3 2 3 4" xfId="0"/>
    <cellStyle name="Calculation 3 3 2 3 4 2" xfId="0"/>
    <cellStyle name="Calculation 3 3 2 3 4 3" xfId="0"/>
    <cellStyle name="Calculation 3 3 2 3 4 4" xfId="0"/>
    <cellStyle name="Calculation 3 3 2 3 5" xfId="0"/>
    <cellStyle name="Calculation 3 3 2 3 5 2" xfId="0"/>
    <cellStyle name="Calculation 3 3 2 3 5 3" xfId="0"/>
    <cellStyle name="Calculation 3 3 2 3 5 4" xfId="0"/>
    <cellStyle name="Calculation 3 3 2 3 6" xfId="0"/>
    <cellStyle name="Calculation 3 3 2 3 6 2" xfId="0"/>
    <cellStyle name="Calculation 3 3 2 3 6 3" xfId="0"/>
    <cellStyle name="Calculation 3 3 2 3 7" xfId="0"/>
    <cellStyle name="Calculation 3 3 2 3 8" xfId="0"/>
    <cellStyle name="Calculation 3 3 2 4" xfId="0"/>
    <cellStyle name="Calculation 3 3 2 4 2" xfId="0"/>
    <cellStyle name="Calculation 3 3 2 4 3" xfId="0"/>
    <cellStyle name="Calculation 3 3 2 4 4" xfId="0"/>
    <cellStyle name="Calculation 3 3 2 5" xfId="0"/>
    <cellStyle name="Calculation 3 3 2 5 2" xfId="0"/>
    <cellStyle name="Calculation 3 3 2 5 3" xfId="0"/>
    <cellStyle name="Calculation 3 3 2 5 4" xfId="0"/>
    <cellStyle name="Calculation 3 3 2 6" xfId="0"/>
    <cellStyle name="Calculation 3 3 2 6 2" xfId="0"/>
    <cellStyle name="Calculation 3 3 2 6 3" xfId="0"/>
    <cellStyle name="Calculation 3 3 2 6 4" xfId="0"/>
    <cellStyle name="Calculation 3 3 2 7" xfId="0"/>
    <cellStyle name="Calculation 3 3 2 7 2" xfId="0"/>
    <cellStyle name="Calculation 3 3 2 7 3" xfId="0"/>
    <cellStyle name="Calculation 3 3 2 7 4" xfId="0"/>
    <cellStyle name="Calculation 3 3 2 8" xfId="0"/>
    <cellStyle name="Calculation 3 3 2 8 2" xfId="0"/>
    <cellStyle name="Calculation 3 3 2 8 3" xfId="0"/>
    <cellStyle name="Calculation 3 3 2 9" xfId="0"/>
    <cellStyle name="Calculation 3 3 3" xfId="0"/>
    <cellStyle name="Calculation 3 4" xfId="0"/>
    <cellStyle name="Calculation 3 4 2" xfId="0"/>
    <cellStyle name="Calculation 3 4 2 10" xfId="0"/>
    <cellStyle name="Calculation 3 4 2 2" xfId="0"/>
    <cellStyle name="Calculation 3 4 2 2 2" xfId="0"/>
    <cellStyle name="Calculation 3 4 2 2 2 2" xfId="0"/>
    <cellStyle name="Calculation 3 4 2 2 2 3" xfId="0"/>
    <cellStyle name="Calculation 3 4 2 2 2 4" xfId="0"/>
    <cellStyle name="Calculation 3 4 2 2 3" xfId="0"/>
    <cellStyle name="Calculation 3 4 2 2 3 2" xfId="0"/>
    <cellStyle name="Calculation 3 4 2 2 3 3" xfId="0"/>
    <cellStyle name="Calculation 3 4 2 2 3 4" xfId="0"/>
    <cellStyle name="Calculation 3 4 2 2 4" xfId="0"/>
    <cellStyle name="Calculation 3 4 2 2 4 2" xfId="0"/>
    <cellStyle name="Calculation 3 4 2 2 4 3" xfId="0"/>
    <cellStyle name="Calculation 3 4 2 2 4 4" xfId="0"/>
    <cellStyle name="Calculation 3 4 2 2 5" xfId="0"/>
    <cellStyle name="Calculation 3 4 2 2 5 2" xfId="0"/>
    <cellStyle name="Calculation 3 4 2 2 5 3" xfId="0"/>
    <cellStyle name="Calculation 3 4 2 2 5 4" xfId="0"/>
    <cellStyle name="Calculation 3 4 2 2 6" xfId="0"/>
    <cellStyle name="Calculation 3 4 2 2 6 2" xfId="0"/>
    <cellStyle name="Calculation 3 4 2 2 6 3" xfId="0"/>
    <cellStyle name="Calculation 3 4 2 2 7" xfId="0"/>
    <cellStyle name="Calculation 3 4 2 2 8" xfId="0"/>
    <cellStyle name="Calculation 3 4 2 3" xfId="0"/>
    <cellStyle name="Calculation 3 4 2 3 2" xfId="0"/>
    <cellStyle name="Calculation 3 4 2 3 2 2" xfId="0"/>
    <cellStyle name="Calculation 3 4 2 3 2 3" xfId="0"/>
    <cellStyle name="Calculation 3 4 2 3 2 4" xfId="0"/>
    <cellStyle name="Calculation 3 4 2 3 3" xfId="0"/>
    <cellStyle name="Calculation 3 4 2 3 3 2" xfId="0"/>
    <cellStyle name="Calculation 3 4 2 3 3 3" xfId="0"/>
    <cellStyle name="Calculation 3 4 2 3 3 4" xfId="0"/>
    <cellStyle name="Calculation 3 4 2 3 4" xfId="0"/>
    <cellStyle name="Calculation 3 4 2 3 4 2" xfId="0"/>
    <cellStyle name="Calculation 3 4 2 3 4 3" xfId="0"/>
    <cellStyle name="Calculation 3 4 2 3 4 4" xfId="0"/>
    <cellStyle name="Calculation 3 4 2 3 5" xfId="0"/>
    <cellStyle name="Calculation 3 4 2 3 5 2" xfId="0"/>
    <cellStyle name="Calculation 3 4 2 3 5 3" xfId="0"/>
    <cellStyle name="Calculation 3 4 2 3 5 4" xfId="0"/>
    <cellStyle name="Calculation 3 4 2 3 6" xfId="0"/>
    <cellStyle name="Calculation 3 4 2 3 6 2" xfId="0"/>
    <cellStyle name="Calculation 3 4 2 3 6 3" xfId="0"/>
    <cellStyle name="Calculation 3 4 2 3 7" xfId="0"/>
    <cellStyle name="Calculation 3 4 2 3 8" xfId="0"/>
    <cellStyle name="Calculation 3 4 2 4" xfId="0"/>
    <cellStyle name="Calculation 3 4 2 4 2" xfId="0"/>
    <cellStyle name="Calculation 3 4 2 4 3" xfId="0"/>
    <cellStyle name="Calculation 3 4 2 4 4" xfId="0"/>
    <cellStyle name="Calculation 3 4 2 5" xfId="0"/>
    <cellStyle name="Calculation 3 4 2 5 2" xfId="0"/>
    <cellStyle name="Calculation 3 4 2 5 3" xfId="0"/>
    <cellStyle name="Calculation 3 4 2 5 4" xfId="0"/>
    <cellStyle name="Calculation 3 4 2 6" xfId="0"/>
    <cellStyle name="Calculation 3 4 2 6 2" xfId="0"/>
    <cellStyle name="Calculation 3 4 2 6 3" xfId="0"/>
    <cellStyle name="Calculation 3 4 2 6 4" xfId="0"/>
    <cellStyle name="Calculation 3 4 2 7" xfId="0"/>
    <cellStyle name="Calculation 3 4 2 7 2" xfId="0"/>
    <cellStyle name="Calculation 3 4 2 7 3" xfId="0"/>
    <cellStyle name="Calculation 3 4 2 7 4" xfId="0"/>
    <cellStyle name="Calculation 3 4 2 8" xfId="0"/>
    <cellStyle name="Calculation 3 4 2 8 2" xfId="0"/>
    <cellStyle name="Calculation 3 4 2 8 3" xfId="0"/>
    <cellStyle name="Calculation 3 4 2 9" xfId="0"/>
    <cellStyle name="Calculation 3 4 3" xfId="0"/>
    <cellStyle name="Calculation 3 5" xfId="0"/>
    <cellStyle name="Calculation 3 5 2" xfId="0"/>
    <cellStyle name="Calculation 3 5 2 10" xfId="0"/>
    <cellStyle name="Calculation 3 5 2 2" xfId="0"/>
    <cellStyle name="Calculation 3 5 2 2 2" xfId="0"/>
    <cellStyle name="Calculation 3 5 2 2 2 2" xfId="0"/>
    <cellStyle name="Calculation 3 5 2 2 2 3" xfId="0"/>
    <cellStyle name="Calculation 3 5 2 2 2 4" xfId="0"/>
    <cellStyle name="Calculation 3 5 2 2 3" xfId="0"/>
    <cellStyle name="Calculation 3 5 2 2 3 2" xfId="0"/>
    <cellStyle name="Calculation 3 5 2 2 3 3" xfId="0"/>
    <cellStyle name="Calculation 3 5 2 2 3 4" xfId="0"/>
    <cellStyle name="Calculation 3 5 2 2 4" xfId="0"/>
    <cellStyle name="Calculation 3 5 2 2 4 2" xfId="0"/>
    <cellStyle name="Calculation 3 5 2 2 4 3" xfId="0"/>
    <cellStyle name="Calculation 3 5 2 2 4 4" xfId="0"/>
    <cellStyle name="Calculation 3 5 2 2 5" xfId="0"/>
    <cellStyle name="Calculation 3 5 2 2 5 2" xfId="0"/>
    <cellStyle name="Calculation 3 5 2 2 5 3" xfId="0"/>
    <cellStyle name="Calculation 3 5 2 2 5 4" xfId="0"/>
    <cellStyle name="Calculation 3 5 2 2 6" xfId="0"/>
    <cellStyle name="Calculation 3 5 2 2 6 2" xfId="0"/>
    <cellStyle name="Calculation 3 5 2 2 6 3" xfId="0"/>
    <cellStyle name="Calculation 3 5 2 2 7" xfId="0"/>
    <cellStyle name="Calculation 3 5 2 2 8" xfId="0"/>
    <cellStyle name="Calculation 3 5 2 3" xfId="0"/>
    <cellStyle name="Calculation 3 5 2 3 2" xfId="0"/>
    <cellStyle name="Calculation 3 5 2 3 2 2" xfId="0"/>
    <cellStyle name="Calculation 3 5 2 3 2 3" xfId="0"/>
    <cellStyle name="Calculation 3 5 2 3 2 4" xfId="0"/>
    <cellStyle name="Calculation 3 5 2 3 3" xfId="0"/>
    <cellStyle name="Calculation 3 5 2 3 3 2" xfId="0"/>
    <cellStyle name="Calculation 3 5 2 3 3 3" xfId="0"/>
    <cellStyle name="Calculation 3 5 2 3 3 4" xfId="0"/>
    <cellStyle name="Calculation 3 5 2 3 4" xfId="0"/>
    <cellStyle name="Calculation 3 5 2 3 4 2" xfId="0"/>
    <cellStyle name="Calculation 3 5 2 3 4 3" xfId="0"/>
    <cellStyle name="Calculation 3 5 2 3 4 4" xfId="0"/>
    <cellStyle name="Calculation 3 5 2 3 5" xfId="0"/>
    <cellStyle name="Calculation 3 5 2 3 5 2" xfId="0"/>
    <cellStyle name="Calculation 3 5 2 3 5 3" xfId="0"/>
    <cellStyle name="Calculation 3 5 2 3 5 4" xfId="0"/>
    <cellStyle name="Calculation 3 5 2 3 6" xfId="0"/>
    <cellStyle name="Calculation 3 5 2 3 6 2" xfId="0"/>
    <cellStyle name="Calculation 3 5 2 3 6 3" xfId="0"/>
    <cellStyle name="Calculation 3 5 2 3 7" xfId="0"/>
    <cellStyle name="Calculation 3 5 2 3 8" xfId="0"/>
    <cellStyle name="Calculation 3 5 2 4" xfId="0"/>
    <cellStyle name="Calculation 3 5 2 4 2" xfId="0"/>
    <cellStyle name="Calculation 3 5 2 4 3" xfId="0"/>
    <cellStyle name="Calculation 3 5 2 4 4" xfId="0"/>
    <cellStyle name="Calculation 3 5 2 5" xfId="0"/>
    <cellStyle name="Calculation 3 5 2 5 2" xfId="0"/>
    <cellStyle name="Calculation 3 5 2 5 3" xfId="0"/>
    <cellStyle name="Calculation 3 5 2 5 4" xfId="0"/>
    <cellStyle name="Calculation 3 5 2 6" xfId="0"/>
    <cellStyle name="Calculation 3 5 2 6 2" xfId="0"/>
    <cellStyle name="Calculation 3 5 2 6 3" xfId="0"/>
    <cellStyle name="Calculation 3 5 2 6 4" xfId="0"/>
    <cellStyle name="Calculation 3 5 2 7" xfId="0"/>
    <cellStyle name="Calculation 3 5 2 7 2" xfId="0"/>
    <cellStyle name="Calculation 3 5 2 7 3" xfId="0"/>
    <cellStyle name="Calculation 3 5 2 7 4" xfId="0"/>
    <cellStyle name="Calculation 3 5 2 8" xfId="0"/>
    <cellStyle name="Calculation 3 5 2 8 2" xfId="0"/>
    <cellStyle name="Calculation 3 5 2 8 3" xfId="0"/>
    <cellStyle name="Calculation 3 5 2 9" xfId="0"/>
    <cellStyle name="Calculation 3 5 3" xfId="0"/>
    <cellStyle name="Calculation 3 6" xfId="0"/>
    <cellStyle name="Calculation 3 6 2" xfId="0"/>
    <cellStyle name="Calculation 3 6 2 10" xfId="0"/>
    <cellStyle name="Calculation 3 6 2 2" xfId="0"/>
    <cellStyle name="Calculation 3 6 2 2 2" xfId="0"/>
    <cellStyle name="Calculation 3 6 2 2 2 2" xfId="0"/>
    <cellStyle name="Calculation 3 6 2 2 2 3" xfId="0"/>
    <cellStyle name="Calculation 3 6 2 2 2 4" xfId="0"/>
    <cellStyle name="Calculation 3 6 2 2 3" xfId="0"/>
    <cellStyle name="Calculation 3 6 2 2 3 2" xfId="0"/>
    <cellStyle name="Calculation 3 6 2 2 3 3" xfId="0"/>
    <cellStyle name="Calculation 3 6 2 2 3 4" xfId="0"/>
    <cellStyle name="Calculation 3 6 2 2 4" xfId="0"/>
    <cellStyle name="Calculation 3 6 2 2 4 2" xfId="0"/>
    <cellStyle name="Calculation 3 6 2 2 4 3" xfId="0"/>
    <cellStyle name="Calculation 3 6 2 2 4 4" xfId="0"/>
    <cellStyle name="Calculation 3 6 2 2 5" xfId="0"/>
    <cellStyle name="Calculation 3 6 2 2 5 2" xfId="0"/>
    <cellStyle name="Calculation 3 6 2 2 5 3" xfId="0"/>
    <cellStyle name="Calculation 3 6 2 2 5 4" xfId="0"/>
    <cellStyle name="Calculation 3 6 2 2 6" xfId="0"/>
    <cellStyle name="Calculation 3 6 2 2 6 2" xfId="0"/>
    <cellStyle name="Calculation 3 6 2 2 6 3" xfId="0"/>
    <cellStyle name="Calculation 3 6 2 2 7" xfId="0"/>
    <cellStyle name="Calculation 3 6 2 2 8" xfId="0"/>
    <cellStyle name="Calculation 3 6 2 3" xfId="0"/>
    <cellStyle name="Calculation 3 6 2 3 2" xfId="0"/>
    <cellStyle name="Calculation 3 6 2 3 2 2" xfId="0"/>
    <cellStyle name="Calculation 3 6 2 3 2 3" xfId="0"/>
    <cellStyle name="Calculation 3 6 2 3 2 4" xfId="0"/>
    <cellStyle name="Calculation 3 6 2 3 3" xfId="0"/>
    <cellStyle name="Calculation 3 6 2 3 3 2" xfId="0"/>
    <cellStyle name="Calculation 3 6 2 3 3 3" xfId="0"/>
    <cellStyle name="Calculation 3 6 2 3 3 4" xfId="0"/>
    <cellStyle name="Calculation 3 6 2 3 4" xfId="0"/>
    <cellStyle name="Calculation 3 6 2 3 4 2" xfId="0"/>
    <cellStyle name="Calculation 3 6 2 3 4 3" xfId="0"/>
    <cellStyle name="Calculation 3 6 2 3 4 4" xfId="0"/>
    <cellStyle name="Calculation 3 6 2 3 5" xfId="0"/>
    <cellStyle name="Calculation 3 6 2 3 5 2" xfId="0"/>
    <cellStyle name="Calculation 3 6 2 3 5 3" xfId="0"/>
    <cellStyle name="Calculation 3 6 2 3 5 4" xfId="0"/>
    <cellStyle name="Calculation 3 6 2 3 6" xfId="0"/>
    <cellStyle name="Calculation 3 6 2 3 6 2" xfId="0"/>
    <cellStyle name="Calculation 3 6 2 3 6 3" xfId="0"/>
    <cellStyle name="Calculation 3 6 2 3 7" xfId="0"/>
    <cellStyle name="Calculation 3 6 2 3 8" xfId="0"/>
    <cellStyle name="Calculation 3 6 2 4" xfId="0"/>
    <cellStyle name="Calculation 3 6 2 4 2" xfId="0"/>
    <cellStyle name="Calculation 3 6 2 4 3" xfId="0"/>
    <cellStyle name="Calculation 3 6 2 4 4" xfId="0"/>
    <cellStyle name="Calculation 3 6 2 5" xfId="0"/>
    <cellStyle name="Calculation 3 6 2 5 2" xfId="0"/>
    <cellStyle name="Calculation 3 6 2 5 3" xfId="0"/>
    <cellStyle name="Calculation 3 6 2 5 4" xfId="0"/>
    <cellStyle name="Calculation 3 6 2 6" xfId="0"/>
    <cellStyle name="Calculation 3 6 2 6 2" xfId="0"/>
    <cellStyle name="Calculation 3 6 2 6 3" xfId="0"/>
    <cellStyle name="Calculation 3 6 2 6 4" xfId="0"/>
    <cellStyle name="Calculation 3 6 2 7" xfId="0"/>
    <cellStyle name="Calculation 3 6 2 7 2" xfId="0"/>
    <cellStyle name="Calculation 3 6 2 7 3" xfId="0"/>
    <cellStyle name="Calculation 3 6 2 7 4" xfId="0"/>
    <cellStyle name="Calculation 3 6 2 8" xfId="0"/>
    <cellStyle name="Calculation 3 6 2 8 2" xfId="0"/>
    <cellStyle name="Calculation 3 6 2 8 3" xfId="0"/>
    <cellStyle name="Calculation 3 6 2 9" xfId="0"/>
    <cellStyle name="Calculation 3 7" xfId="0"/>
    <cellStyle name="Calculation 3 7 2" xfId="0"/>
    <cellStyle name="Calculation 3 7 2 10" xfId="0"/>
    <cellStyle name="Calculation 3 7 2 2" xfId="0"/>
    <cellStyle name="Calculation 3 7 2 2 2" xfId="0"/>
    <cellStyle name="Calculation 3 7 2 2 2 2" xfId="0"/>
    <cellStyle name="Calculation 3 7 2 2 2 3" xfId="0"/>
    <cellStyle name="Calculation 3 7 2 2 2 4" xfId="0"/>
    <cellStyle name="Calculation 3 7 2 2 3" xfId="0"/>
    <cellStyle name="Calculation 3 7 2 2 3 2" xfId="0"/>
    <cellStyle name="Calculation 3 7 2 2 3 3" xfId="0"/>
    <cellStyle name="Calculation 3 7 2 2 3 4" xfId="0"/>
    <cellStyle name="Calculation 3 7 2 2 4" xfId="0"/>
    <cellStyle name="Calculation 3 7 2 2 4 2" xfId="0"/>
    <cellStyle name="Calculation 3 7 2 2 4 3" xfId="0"/>
    <cellStyle name="Calculation 3 7 2 2 4 4" xfId="0"/>
    <cellStyle name="Calculation 3 7 2 2 5" xfId="0"/>
    <cellStyle name="Calculation 3 7 2 2 5 2" xfId="0"/>
    <cellStyle name="Calculation 3 7 2 2 5 3" xfId="0"/>
    <cellStyle name="Calculation 3 7 2 2 5 4" xfId="0"/>
    <cellStyle name="Calculation 3 7 2 2 6" xfId="0"/>
    <cellStyle name="Calculation 3 7 2 2 6 2" xfId="0"/>
    <cellStyle name="Calculation 3 7 2 2 6 3" xfId="0"/>
    <cellStyle name="Calculation 3 7 2 2 7" xfId="0"/>
    <cellStyle name="Calculation 3 7 2 2 8" xfId="0"/>
    <cellStyle name="Calculation 3 7 2 3" xfId="0"/>
    <cellStyle name="Calculation 3 7 2 3 2" xfId="0"/>
    <cellStyle name="Calculation 3 7 2 3 2 2" xfId="0"/>
    <cellStyle name="Calculation 3 7 2 3 2 3" xfId="0"/>
    <cellStyle name="Calculation 3 7 2 3 2 4" xfId="0"/>
    <cellStyle name="Calculation 3 7 2 3 3" xfId="0"/>
    <cellStyle name="Calculation 3 7 2 3 3 2" xfId="0"/>
    <cellStyle name="Calculation 3 7 2 3 3 3" xfId="0"/>
    <cellStyle name="Calculation 3 7 2 3 3 4" xfId="0"/>
    <cellStyle name="Calculation 3 7 2 3 4" xfId="0"/>
    <cellStyle name="Calculation 3 7 2 3 4 2" xfId="0"/>
    <cellStyle name="Calculation 3 7 2 3 4 3" xfId="0"/>
    <cellStyle name="Calculation 3 7 2 3 4 4" xfId="0"/>
    <cellStyle name="Calculation 3 7 2 3 5" xfId="0"/>
    <cellStyle name="Calculation 3 7 2 3 5 2" xfId="0"/>
    <cellStyle name="Calculation 3 7 2 3 5 3" xfId="0"/>
    <cellStyle name="Calculation 3 7 2 3 5 4" xfId="0"/>
    <cellStyle name="Calculation 3 7 2 3 6" xfId="0"/>
    <cellStyle name="Calculation 3 7 2 3 6 2" xfId="0"/>
    <cellStyle name="Calculation 3 7 2 3 6 3" xfId="0"/>
    <cellStyle name="Calculation 3 7 2 3 7" xfId="0"/>
    <cellStyle name="Calculation 3 7 2 3 8" xfId="0"/>
    <cellStyle name="Calculation 3 7 2 4" xfId="0"/>
    <cellStyle name="Calculation 3 7 2 4 2" xfId="0"/>
    <cellStyle name="Calculation 3 7 2 4 3" xfId="0"/>
    <cellStyle name="Calculation 3 7 2 4 4" xfId="0"/>
    <cellStyle name="Calculation 3 7 2 5" xfId="0"/>
    <cellStyle name="Calculation 3 7 2 5 2" xfId="0"/>
    <cellStyle name="Calculation 3 7 2 5 3" xfId="0"/>
    <cellStyle name="Calculation 3 7 2 5 4" xfId="0"/>
    <cellStyle name="Calculation 3 7 2 6" xfId="0"/>
    <cellStyle name="Calculation 3 7 2 6 2" xfId="0"/>
    <cellStyle name="Calculation 3 7 2 6 3" xfId="0"/>
    <cellStyle name="Calculation 3 7 2 6 4" xfId="0"/>
    <cellStyle name="Calculation 3 7 2 7" xfId="0"/>
    <cellStyle name="Calculation 3 7 2 7 2" xfId="0"/>
    <cellStyle name="Calculation 3 7 2 7 3" xfId="0"/>
    <cellStyle name="Calculation 3 7 2 7 4" xfId="0"/>
    <cellStyle name="Calculation 3 7 2 8" xfId="0"/>
    <cellStyle name="Calculation 3 7 2 8 2" xfId="0"/>
    <cellStyle name="Calculation 3 7 2 8 3" xfId="0"/>
    <cellStyle name="Calculation 3 7 2 9" xfId="0"/>
    <cellStyle name="Calculation 3 8" xfId="0"/>
    <cellStyle name="Calculation 3 8 2" xfId="0"/>
    <cellStyle name="Calculation 3 8 2 10" xfId="0"/>
    <cellStyle name="Calculation 3 8 2 2" xfId="0"/>
    <cellStyle name="Calculation 3 8 2 2 2" xfId="0"/>
    <cellStyle name="Calculation 3 8 2 2 2 2" xfId="0"/>
    <cellStyle name="Calculation 3 8 2 2 2 3" xfId="0"/>
    <cellStyle name="Calculation 3 8 2 2 2 4" xfId="0"/>
    <cellStyle name="Calculation 3 8 2 2 3" xfId="0"/>
    <cellStyle name="Calculation 3 8 2 2 3 2" xfId="0"/>
    <cellStyle name="Calculation 3 8 2 2 3 3" xfId="0"/>
    <cellStyle name="Calculation 3 8 2 2 3 4" xfId="0"/>
    <cellStyle name="Calculation 3 8 2 2 4" xfId="0"/>
    <cellStyle name="Calculation 3 8 2 2 4 2" xfId="0"/>
    <cellStyle name="Calculation 3 8 2 2 4 3" xfId="0"/>
    <cellStyle name="Calculation 3 8 2 2 4 4" xfId="0"/>
    <cellStyle name="Calculation 3 8 2 2 5" xfId="0"/>
    <cellStyle name="Calculation 3 8 2 2 5 2" xfId="0"/>
    <cellStyle name="Calculation 3 8 2 2 5 3" xfId="0"/>
    <cellStyle name="Calculation 3 8 2 2 5 4" xfId="0"/>
    <cellStyle name="Calculation 3 8 2 2 6" xfId="0"/>
    <cellStyle name="Calculation 3 8 2 2 6 2" xfId="0"/>
    <cellStyle name="Calculation 3 8 2 2 6 3" xfId="0"/>
    <cellStyle name="Calculation 3 8 2 2 7" xfId="0"/>
    <cellStyle name="Calculation 3 8 2 2 8" xfId="0"/>
    <cellStyle name="Calculation 3 8 2 3" xfId="0"/>
    <cellStyle name="Calculation 3 8 2 3 2" xfId="0"/>
    <cellStyle name="Calculation 3 8 2 3 2 2" xfId="0"/>
    <cellStyle name="Calculation 3 8 2 3 2 3" xfId="0"/>
    <cellStyle name="Calculation 3 8 2 3 2 4" xfId="0"/>
    <cellStyle name="Calculation 3 8 2 3 3" xfId="0"/>
    <cellStyle name="Calculation 3 8 2 3 3 2" xfId="0"/>
    <cellStyle name="Calculation 3 8 2 3 3 3" xfId="0"/>
    <cellStyle name="Calculation 3 8 2 3 3 4" xfId="0"/>
    <cellStyle name="Calculation 3 8 2 3 4" xfId="0"/>
    <cellStyle name="Calculation 3 8 2 3 4 2" xfId="0"/>
    <cellStyle name="Calculation 3 8 2 3 4 3" xfId="0"/>
    <cellStyle name="Calculation 3 8 2 3 4 4" xfId="0"/>
    <cellStyle name="Calculation 3 8 2 3 5" xfId="0"/>
    <cellStyle name="Calculation 3 8 2 3 5 2" xfId="0"/>
    <cellStyle name="Calculation 3 8 2 3 5 3" xfId="0"/>
    <cellStyle name="Calculation 3 8 2 3 5 4" xfId="0"/>
    <cellStyle name="Calculation 3 8 2 3 6" xfId="0"/>
    <cellStyle name="Calculation 3 8 2 3 6 2" xfId="0"/>
    <cellStyle name="Calculation 3 8 2 3 6 3" xfId="0"/>
    <cellStyle name="Calculation 3 8 2 3 7" xfId="0"/>
    <cellStyle name="Calculation 3 8 2 3 8" xfId="0"/>
    <cellStyle name="Calculation 3 8 2 4" xfId="0"/>
    <cellStyle name="Calculation 3 8 2 4 2" xfId="0"/>
    <cellStyle name="Calculation 3 8 2 4 3" xfId="0"/>
    <cellStyle name="Calculation 3 8 2 4 4" xfId="0"/>
    <cellStyle name="Calculation 3 8 2 5" xfId="0"/>
    <cellStyle name="Calculation 3 8 2 5 2" xfId="0"/>
    <cellStyle name="Calculation 3 8 2 5 3" xfId="0"/>
    <cellStyle name="Calculation 3 8 2 5 4" xfId="0"/>
    <cellStyle name="Calculation 3 8 2 6" xfId="0"/>
    <cellStyle name="Calculation 3 8 2 6 2" xfId="0"/>
    <cellStyle name="Calculation 3 8 2 6 3" xfId="0"/>
    <cellStyle name="Calculation 3 8 2 6 4" xfId="0"/>
    <cellStyle name="Calculation 3 8 2 7" xfId="0"/>
    <cellStyle name="Calculation 3 8 2 7 2" xfId="0"/>
    <cellStyle name="Calculation 3 8 2 7 3" xfId="0"/>
    <cellStyle name="Calculation 3 8 2 7 4" xfId="0"/>
    <cellStyle name="Calculation 3 8 2 8" xfId="0"/>
    <cellStyle name="Calculation 3 8 2 8 2" xfId="0"/>
    <cellStyle name="Calculation 3 8 2 8 3" xfId="0"/>
    <cellStyle name="Calculation 3 8 2 9" xfId="0"/>
    <cellStyle name="Calculation 3 9" xfId="0"/>
    <cellStyle name="Calculation 3 9 2" xfId="0"/>
    <cellStyle name="Calculation 3 9 2 2" xfId="0"/>
    <cellStyle name="Calculation 3 9 2 2 2" xfId="0"/>
    <cellStyle name="Calculation 3 9 2 2 3" xfId="0"/>
    <cellStyle name="Calculation 3 9 2 2 4" xfId="0"/>
    <cellStyle name="Calculation 3 9 2 3" xfId="0"/>
    <cellStyle name="Calculation 3 9 2 3 2" xfId="0"/>
    <cellStyle name="Calculation 3 9 2 3 3" xfId="0"/>
    <cellStyle name="Calculation 3 9 2 3 4" xfId="0"/>
    <cellStyle name="Calculation 3 9 2 4" xfId="0"/>
    <cellStyle name="Calculation 3 9 2 4 2" xfId="0"/>
    <cellStyle name="Calculation 3 9 2 4 3" xfId="0"/>
    <cellStyle name="Calculation 3 9 2 4 4" xfId="0"/>
    <cellStyle name="Calculation 3 9 2 5" xfId="0"/>
    <cellStyle name="Calculation 3 9 2 5 2" xfId="0"/>
    <cellStyle name="Calculation 3 9 2 5 3" xfId="0"/>
    <cellStyle name="Calculation 3 9 2 5 4" xfId="0"/>
    <cellStyle name="Calculation 3 9 2 6" xfId="0"/>
    <cellStyle name="Calculation 3 9 2 6 2" xfId="0"/>
    <cellStyle name="Calculation 3 9 2 6 3" xfId="0"/>
    <cellStyle name="Calculation 3 9 2 7" xfId="0"/>
    <cellStyle name="Calculation 3 9 2 8" xfId="0"/>
    <cellStyle name="Calculation 3 9 3" xfId="0"/>
    <cellStyle name="Calculation 3 9 3 2" xfId="0"/>
    <cellStyle name="Calculation 3 9 3 2 2" xfId="0"/>
    <cellStyle name="Calculation 3 9 3 2 3" xfId="0"/>
    <cellStyle name="Calculation 3 9 3 2 4" xfId="0"/>
    <cellStyle name="Calculation 3 9 3 3" xfId="0"/>
    <cellStyle name="Calculation 3 9 3 3 2" xfId="0"/>
    <cellStyle name="Calculation 3 9 3 3 3" xfId="0"/>
    <cellStyle name="Calculation 3 9 3 3 4" xfId="0"/>
    <cellStyle name="Calculation 3 9 3 4" xfId="0"/>
    <cellStyle name="Calculation 3 9 3 4 2" xfId="0"/>
    <cellStyle name="Calculation 3 9 3 4 3" xfId="0"/>
    <cellStyle name="Calculation 3 9 3 4 4" xfId="0"/>
    <cellStyle name="Calculation 3 9 3 5" xfId="0"/>
    <cellStyle name="Calculation 3 9 3 5 2" xfId="0"/>
    <cellStyle name="Calculation 3 9 3 5 3" xfId="0"/>
    <cellStyle name="Calculation 3 9 3 5 4" xfId="0"/>
    <cellStyle name="Calculation 3 9 3 6" xfId="0"/>
    <cellStyle name="Calculation 3 9 3 6 2" xfId="0"/>
    <cellStyle name="Calculation 3 9 3 6 3" xfId="0"/>
    <cellStyle name="Calculation 3 9 3 7" xfId="0"/>
    <cellStyle name="Calculation 3 9 3 8" xfId="0"/>
    <cellStyle name="Calculation 3_BallGrid" xfId="0"/>
    <cellStyle name="Calculation 4" xfId="0"/>
    <cellStyle name="Calculation 4 10" xfId="0"/>
    <cellStyle name="Calculation 4 11" xfId="0"/>
    <cellStyle name="Calculation 4 2" xfId="0"/>
    <cellStyle name="Calculation 4 2 2" xfId="0"/>
    <cellStyle name="Calculation 4 2 2 10" xfId="0"/>
    <cellStyle name="Calculation 4 2 2 2" xfId="0"/>
    <cellStyle name="Calculation 4 2 2 2 2" xfId="0"/>
    <cellStyle name="Calculation 4 2 2 2 2 2" xfId="0"/>
    <cellStyle name="Calculation 4 2 2 2 2 3" xfId="0"/>
    <cellStyle name="Calculation 4 2 2 2 2 4" xfId="0"/>
    <cellStyle name="Calculation 4 2 2 2 3" xfId="0"/>
    <cellStyle name="Calculation 4 2 2 2 3 2" xfId="0"/>
    <cellStyle name="Calculation 4 2 2 2 3 3" xfId="0"/>
    <cellStyle name="Calculation 4 2 2 2 3 4" xfId="0"/>
    <cellStyle name="Calculation 4 2 2 2 4" xfId="0"/>
    <cellStyle name="Calculation 4 2 2 2 4 2" xfId="0"/>
    <cellStyle name="Calculation 4 2 2 2 4 3" xfId="0"/>
    <cellStyle name="Calculation 4 2 2 2 4 4" xfId="0"/>
    <cellStyle name="Calculation 4 2 2 2 5" xfId="0"/>
    <cellStyle name="Calculation 4 2 2 2 5 2" xfId="0"/>
    <cellStyle name="Calculation 4 2 2 2 5 3" xfId="0"/>
    <cellStyle name="Calculation 4 2 2 2 5 4" xfId="0"/>
    <cellStyle name="Calculation 4 2 2 2 6" xfId="0"/>
    <cellStyle name="Calculation 4 2 2 2 6 2" xfId="0"/>
    <cellStyle name="Calculation 4 2 2 2 6 3" xfId="0"/>
    <cellStyle name="Calculation 4 2 2 2 7" xfId="0"/>
    <cellStyle name="Calculation 4 2 2 2 8" xfId="0"/>
    <cellStyle name="Calculation 4 2 2 3" xfId="0"/>
    <cellStyle name="Calculation 4 2 2 3 2" xfId="0"/>
    <cellStyle name="Calculation 4 2 2 3 2 2" xfId="0"/>
    <cellStyle name="Calculation 4 2 2 3 2 3" xfId="0"/>
    <cellStyle name="Calculation 4 2 2 3 2 4" xfId="0"/>
    <cellStyle name="Calculation 4 2 2 3 3" xfId="0"/>
    <cellStyle name="Calculation 4 2 2 3 3 2" xfId="0"/>
    <cellStyle name="Calculation 4 2 2 3 3 3" xfId="0"/>
    <cellStyle name="Calculation 4 2 2 3 3 4" xfId="0"/>
    <cellStyle name="Calculation 4 2 2 3 4" xfId="0"/>
    <cellStyle name="Calculation 4 2 2 3 4 2" xfId="0"/>
    <cellStyle name="Calculation 4 2 2 3 4 3" xfId="0"/>
    <cellStyle name="Calculation 4 2 2 3 4 4" xfId="0"/>
    <cellStyle name="Calculation 4 2 2 3 5" xfId="0"/>
    <cellStyle name="Calculation 4 2 2 3 5 2" xfId="0"/>
    <cellStyle name="Calculation 4 2 2 3 5 3" xfId="0"/>
    <cellStyle name="Calculation 4 2 2 3 5 4" xfId="0"/>
    <cellStyle name="Calculation 4 2 2 3 6" xfId="0"/>
    <cellStyle name="Calculation 4 2 2 3 6 2" xfId="0"/>
    <cellStyle name="Calculation 4 2 2 3 6 3" xfId="0"/>
    <cellStyle name="Calculation 4 2 2 3 7" xfId="0"/>
    <cellStyle name="Calculation 4 2 2 3 8" xfId="0"/>
    <cellStyle name="Calculation 4 2 2 4" xfId="0"/>
    <cellStyle name="Calculation 4 2 2 4 2" xfId="0"/>
    <cellStyle name="Calculation 4 2 2 4 3" xfId="0"/>
    <cellStyle name="Calculation 4 2 2 4 4" xfId="0"/>
    <cellStyle name="Calculation 4 2 2 5" xfId="0"/>
    <cellStyle name="Calculation 4 2 2 5 2" xfId="0"/>
    <cellStyle name="Calculation 4 2 2 5 3" xfId="0"/>
    <cellStyle name="Calculation 4 2 2 5 4" xfId="0"/>
    <cellStyle name="Calculation 4 2 2 6" xfId="0"/>
    <cellStyle name="Calculation 4 2 2 6 2" xfId="0"/>
    <cellStyle name="Calculation 4 2 2 6 3" xfId="0"/>
    <cellStyle name="Calculation 4 2 2 6 4" xfId="0"/>
    <cellStyle name="Calculation 4 2 2 7" xfId="0"/>
    <cellStyle name="Calculation 4 2 2 7 2" xfId="0"/>
    <cellStyle name="Calculation 4 2 2 7 3" xfId="0"/>
    <cellStyle name="Calculation 4 2 2 7 4" xfId="0"/>
    <cellStyle name="Calculation 4 2 2 8" xfId="0"/>
    <cellStyle name="Calculation 4 2 2 8 2" xfId="0"/>
    <cellStyle name="Calculation 4 2 2 8 3" xfId="0"/>
    <cellStyle name="Calculation 4 2 2 9" xfId="0"/>
    <cellStyle name="Calculation 4 2 3" xfId="0"/>
    <cellStyle name="Calculation 4 2 3 2" xfId="0"/>
    <cellStyle name="Calculation 4 2 3 3" xfId="0"/>
    <cellStyle name="Calculation 4 2 3 4" xfId="0"/>
    <cellStyle name="Calculation 4 2 4" xfId="0"/>
    <cellStyle name="Calculation 4 2 4 2" xfId="0"/>
    <cellStyle name="Calculation 4 2 4 3" xfId="0"/>
    <cellStyle name="Calculation 4 2 5" xfId="0"/>
    <cellStyle name="Calculation 4 3" xfId="0"/>
    <cellStyle name="Calculation 4 3 2" xfId="0"/>
    <cellStyle name="Calculation 4 3 2 10" xfId="0"/>
    <cellStyle name="Calculation 4 3 2 2" xfId="0"/>
    <cellStyle name="Calculation 4 3 2 2 2" xfId="0"/>
    <cellStyle name="Calculation 4 3 2 2 2 2" xfId="0"/>
    <cellStyle name="Calculation 4 3 2 2 2 3" xfId="0"/>
    <cellStyle name="Calculation 4 3 2 2 2 4" xfId="0"/>
    <cellStyle name="Calculation 4 3 2 2 3" xfId="0"/>
    <cellStyle name="Calculation 4 3 2 2 3 2" xfId="0"/>
    <cellStyle name="Calculation 4 3 2 2 3 3" xfId="0"/>
    <cellStyle name="Calculation 4 3 2 2 3 4" xfId="0"/>
    <cellStyle name="Calculation 4 3 2 2 4" xfId="0"/>
    <cellStyle name="Calculation 4 3 2 2 4 2" xfId="0"/>
    <cellStyle name="Calculation 4 3 2 2 4 3" xfId="0"/>
    <cellStyle name="Calculation 4 3 2 2 4 4" xfId="0"/>
    <cellStyle name="Calculation 4 3 2 2 5" xfId="0"/>
    <cellStyle name="Calculation 4 3 2 2 5 2" xfId="0"/>
    <cellStyle name="Calculation 4 3 2 2 5 3" xfId="0"/>
    <cellStyle name="Calculation 4 3 2 2 5 4" xfId="0"/>
    <cellStyle name="Calculation 4 3 2 2 6" xfId="0"/>
    <cellStyle name="Calculation 4 3 2 2 6 2" xfId="0"/>
    <cellStyle name="Calculation 4 3 2 2 6 3" xfId="0"/>
    <cellStyle name="Calculation 4 3 2 2 7" xfId="0"/>
    <cellStyle name="Calculation 4 3 2 2 8" xfId="0"/>
    <cellStyle name="Calculation 4 3 2 3" xfId="0"/>
    <cellStyle name="Calculation 4 3 2 3 2" xfId="0"/>
    <cellStyle name="Calculation 4 3 2 3 2 2" xfId="0"/>
    <cellStyle name="Calculation 4 3 2 3 2 3" xfId="0"/>
    <cellStyle name="Calculation 4 3 2 3 2 4" xfId="0"/>
    <cellStyle name="Calculation 4 3 2 3 3" xfId="0"/>
    <cellStyle name="Calculation 4 3 2 3 3 2" xfId="0"/>
    <cellStyle name="Calculation 4 3 2 3 3 3" xfId="0"/>
    <cellStyle name="Calculation 4 3 2 3 3 4" xfId="0"/>
    <cellStyle name="Calculation 4 3 2 3 4" xfId="0"/>
    <cellStyle name="Calculation 4 3 2 3 4 2" xfId="0"/>
    <cellStyle name="Calculation 4 3 2 3 4 3" xfId="0"/>
    <cellStyle name="Calculation 4 3 2 3 4 4" xfId="0"/>
    <cellStyle name="Calculation 4 3 2 3 5" xfId="0"/>
    <cellStyle name="Calculation 4 3 2 3 5 2" xfId="0"/>
    <cellStyle name="Calculation 4 3 2 3 5 3" xfId="0"/>
    <cellStyle name="Calculation 4 3 2 3 5 4" xfId="0"/>
    <cellStyle name="Calculation 4 3 2 3 6" xfId="0"/>
    <cellStyle name="Calculation 4 3 2 3 6 2" xfId="0"/>
    <cellStyle name="Calculation 4 3 2 3 6 3" xfId="0"/>
    <cellStyle name="Calculation 4 3 2 3 7" xfId="0"/>
    <cellStyle name="Calculation 4 3 2 3 8" xfId="0"/>
    <cellStyle name="Calculation 4 3 2 4" xfId="0"/>
    <cellStyle name="Calculation 4 3 2 4 2" xfId="0"/>
    <cellStyle name="Calculation 4 3 2 4 3" xfId="0"/>
    <cellStyle name="Calculation 4 3 2 4 4" xfId="0"/>
    <cellStyle name="Calculation 4 3 2 5" xfId="0"/>
    <cellStyle name="Calculation 4 3 2 5 2" xfId="0"/>
    <cellStyle name="Calculation 4 3 2 5 3" xfId="0"/>
    <cellStyle name="Calculation 4 3 2 5 4" xfId="0"/>
    <cellStyle name="Calculation 4 3 2 6" xfId="0"/>
    <cellStyle name="Calculation 4 3 2 6 2" xfId="0"/>
    <cellStyle name="Calculation 4 3 2 6 3" xfId="0"/>
    <cellStyle name="Calculation 4 3 2 6 4" xfId="0"/>
    <cellStyle name="Calculation 4 3 2 7" xfId="0"/>
    <cellStyle name="Calculation 4 3 2 7 2" xfId="0"/>
    <cellStyle name="Calculation 4 3 2 7 3" xfId="0"/>
    <cellStyle name="Calculation 4 3 2 7 4" xfId="0"/>
    <cellStyle name="Calculation 4 3 2 8" xfId="0"/>
    <cellStyle name="Calculation 4 3 2 8 2" xfId="0"/>
    <cellStyle name="Calculation 4 3 2 8 3" xfId="0"/>
    <cellStyle name="Calculation 4 3 2 9" xfId="0"/>
    <cellStyle name="Calculation 4 3 3" xfId="0"/>
    <cellStyle name="Calculation 4 3 3 2" xfId="0"/>
    <cellStyle name="Calculation 4 3 3 3" xfId="0"/>
    <cellStyle name="Calculation 4 3 3 4" xfId="0"/>
    <cellStyle name="Calculation 4 3 4" xfId="0"/>
    <cellStyle name="Calculation 4 3 4 2" xfId="0"/>
    <cellStyle name="Calculation 4 3 4 3" xfId="0"/>
    <cellStyle name="Calculation 4 3 5" xfId="0"/>
    <cellStyle name="Calculation 4 4" xfId="0"/>
    <cellStyle name="Calculation 4 4 2" xfId="0"/>
    <cellStyle name="Calculation 4 4 2 10" xfId="0"/>
    <cellStyle name="Calculation 4 4 2 2" xfId="0"/>
    <cellStyle name="Calculation 4 4 2 2 2" xfId="0"/>
    <cellStyle name="Calculation 4 4 2 2 2 2" xfId="0"/>
    <cellStyle name="Calculation 4 4 2 2 2 3" xfId="0"/>
    <cellStyle name="Calculation 4 4 2 2 2 4" xfId="0"/>
    <cellStyle name="Calculation 4 4 2 2 3" xfId="0"/>
    <cellStyle name="Calculation 4 4 2 2 3 2" xfId="0"/>
    <cellStyle name="Calculation 4 4 2 2 3 3" xfId="0"/>
    <cellStyle name="Calculation 4 4 2 2 3 4" xfId="0"/>
    <cellStyle name="Calculation 4 4 2 2 4" xfId="0"/>
    <cellStyle name="Calculation 4 4 2 2 4 2" xfId="0"/>
    <cellStyle name="Calculation 4 4 2 2 4 3" xfId="0"/>
    <cellStyle name="Calculation 4 4 2 2 4 4" xfId="0"/>
    <cellStyle name="Calculation 4 4 2 2 5" xfId="0"/>
    <cellStyle name="Calculation 4 4 2 2 5 2" xfId="0"/>
    <cellStyle name="Calculation 4 4 2 2 5 3" xfId="0"/>
    <cellStyle name="Calculation 4 4 2 2 5 4" xfId="0"/>
    <cellStyle name="Calculation 4 4 2 2 6" xfId="0"/>
    <cellStyle name="Calculation 4 4 2 2 6 2" xfId="0"/>
    <cellStyle name="Calculation 4 4 2 2 6 3" xfId="0"/>
    <cellStyle name="Calculation 4 4 2 2 7" xfId="0"/>
    <cellStyle name="Calculation 4 4 2 2 8" xfId="0"/>
    <cellStyle name="Calculation 4 4 2 3" xfId="0"/>
    <cellStyle name="Calculation 4 4 2 3 2" xfId="0"/>
    <cellStyle name="Calculation 4 4 2 3 2 2" xfId="0"/>
    <cellStyle name="Calculation 4 4 2 3 2 3" xfId="0"/>
    <cellStyle name="Calculation 4 4 2 3 2 4" xfId="0"/>
    <cellStyle name="Calculation 4 4 2 3 3" xfId="0"/>
    <cellStyle name="Calculation 4 4 2 3 3 2" xfId="0"/>
    <cellStyle name="Calculation 4 4 2 3 3 3" xfId="0"/>
    <cellStyle name="Calculation 4 4 2 3 3 4" xfId="0"/>
    <cellStyle name="Calculation 4 4 2 3 4" xfId="0"/>
    <cellStyle name="Calculation 4 4 2 3 4 2" xfId="0"/>
    <cellStyle name="Calculation 4 4 2 3 4 3" xfId="0"/>
    <cellStyle name="Calculation 4 4 2 3 4 4" xfId="0"/>
    <cellStyle name="Calculation 4 4 2 3 5" xfId="0"/>
    <cellStyle name="Calculation 4 4 2 3 5 2" xfId="0"/>
    <cellStyle name="Calculation 4 4 2 3 5 3" xfId="0"/>
    <cellStyle name="Calculation 4 4 2 3 5 4" xfId="0"/>
    <cellStyle name="Calculation 4 4 2 3 6" xfId="0"/>
    <cellStyle name="Calculation 4 4 2 3 6 2" xfId="0"/>
    <cellStyle name="Calculation 4 4 2 3 6 3" xfId="0"/>
    <cellStyle name="Calculation 4 4 2 3 7" xfId="0"/>
    <cellStyle name="Calculation 4 4 2 3 8" xfId="0"/>
    <cellStyle name="Calculation 4 4 2 4" xfId="0"/>
    <cellStyle name="Calculation 4 4 2 4 2" xfId="0"/>
    <cellStyle name="Calculation 4 4 2 4 3" xfId="0"/>
    <cellStyle name="Calculation 4 4 2 4 4" xfId="0"/>
    <cellStyle name="Calculation 4 4 2 5" xfId="0"/>
    <cellStyle name="Calculation 4 4 2 5 2" xfId="0"/>
    <cellStyle name="Calculation 4 4 2 5 3" xfId="0"/>
    <cellStyle name="Calculation 4 4 2 5 4" xfId="0"/>
    <cellStyle name="Calculation 4 4 2 6" xfId="0"/>
    <cellStyle name="Calculation 4 4 2 6 2" xfId="0"/>
    <cellStyle name="Calculation 4 4 2 6 3" xfId="0"/>
    <cellStyle name="Calculation 4 4 2 6 4" xfId="0"/>
    <cellStyle name="Calculation 4 4 2 7" xfId="0"/>
    <cellStyle name="Calculation 4 4 2 7 2" xfId="0"/>
    <cellStyle name="Calculation 4 4 2 7 3" xfId="0"/>
    <cellStyle name="Calculation 4 4 2 7 4" xfId="0"/>
    <cellStyle name="Calculation 4 4 2 8" xfId="0"/>
    <cellStyle name="Calculation 4 4 2 8 2" xfId="0"/>
    <cellStyle name="Calculation 4 4 2 8 3" xfId="0"/>
    <cellStyle name="Calculation 4 4 2 9" xfId="0"/>
    <cellStyle name="Calculation 4 4 3" xfId="0"/>
    <cellStyle name="Calculation 4 5" xfId="0"/>
    <cellStyle name="Calculation 4 5 2" xfId="0"/>
    <cellStyle name="Calculation 4 5 2 10" xfId="0"/>
    <cellStyle name="Calculation 4 5 2 2" xfId="0"/>
    <cellStyle name="Calculation 4 5 2 2 2" xfId="0"/>
    <cellStyle name="Calculation 4 5 2 2 2 2" xfId="0"/>
    <cellStyle name="Calculation 4 5 2 2 2 3" xfId="0"/>
    <cellStyle name="Calculation 4 5 2 2 2 4" xfId="0"/>
    <cellStyle name="Calculation 4 5 2 2 3" xfId="0"/>
    <cellStyle name="Calculation 4 5 2 2 3 2" xfId="0"/>
    <cellStyle name="Calculation 4 5 2 2 3 3" xfId="0"/>
    <cellStyle name="Calculation 4 5 2 2 3 4" xfId="0"/>
    <cellStyle name="Calculation 4 5 2 2 4" xfId="0"/>
    <cellStyle name="Calculation 4 5 2 2 4 2" xfId="0"/>
    <cellStyle name="Calculation 4 5 2 2 4 3" xfId="0"/>
    <cellStyle name="Calculation 4 5 2 2 4 4" xfId="0"/>
    <cellStyle name="Calculation 4 5 2 2 5" xfId="0"/>
    <cellStyle name="Calculation 4 5 2 2 5 2" xfId="0"/>
    <cellStyle name="Calculation 4 5 2 2 5 3" xfId="0"/>
    <cellStyle name="Calculation 4 5 2 2 5 4" xfId="0"/>
    <cellStyle name="Calculation 4 5 2 2 6" xfId="0"/>
    <cellStyle name="Calculation 4 5 2 2 6 2" xfId="0"/>
    <cellStyle name="Calculation 4 5 2 2 6 3" xfId="0"/>
    <cellStyle name="Calculation 4 5 2 2 7" xfId="0"/>
    <cellStyle name="Calculation 4 5 2 2 8" xfId="0"/>
    <cellStyle name="Calculation 4 5 2 3" xfId="0"/>
    <cellStyle name="Calculation 4 5 2 3 2" xfId="0"/>
    <cellStyle name="Calculation 4 5 2 3 2 2" xfId="0"/>
    <cellStyle name="Calculation 4 5 2 3 2 3" xfId="0"/>
    <cellStyle name="Calculation 4 5 2 3 2 4" xfId="0"/>
    <cellStyle name="Calculation 4 5 2 3 3" xfId="0"/>
    <cellStyle name="Calculation 4 5 2 3 3 2" xfId="0"/>
    <cellStyle name="Calculation 4 5 2 3 3 3" xfId="0"/>
    <cellStyle name="Calculation 4 5 2 3 3 4" xfId="0"/>
    <cellStyle name="Calculation 4 5 2 3 4" xfId="0"/>
    <cellStyle name="Calculation 4 5 2 3 4 2" xfId="0"/>
    <cellStyle name="Calculation 4 5 2 3 4 3" xfId="0"/>
    <cellStyle name="Calculation 4 5 2 3 4 4" xfId="0"/>
    <cellStyle name="Calculation 4 5 2 3 5" xfId="0"/>
    <cellStyle name="Calculation 4 5 2 3 5 2" xfId="0"/>
    <cellStyle name="Calculation 4 5 2 3 5 3" xfId="0"/>
    <cellStyle name="Calculation 4 5 2 3 5 4" xfId="0"/>
    <cellStyle name="Calculation 4 5 2 3 6" xfId="0"/>
    <cellStyle name="Calculation 4 5 2 3 6 2" xfId="0"/>
    <cellStyle name="Calculation 4 5 2 3 6 3" xfId="0"/>
    <cellStyle name="Calculation 4 5 2 3 7" xfId="0"/>
    <cellStyle name="Calculation 4 5 2 3 8" xfId="0"/>
    <cellStyle name="Calculation 4 5 2 4" xfId="0"/>
    <cellStyle name="Calculation 4 5 2 4 2" xfId="0"/>
    <cellStyle name="Calculation 4 5 2 4 3" xfId="0"/>
    <cellStyle name="Calculation 4 5 2 4 4" xfId="0"/>
    <cellStyle name="Calculation 4 5 2 5" xfId="0"/>
    <cellStyle name="Calculation 4 5 2 5 2" xfId="0"/>
    <cellStyle name="Calculation 4 5 2 5 3" xfId="0"/>
    <cellStyle name="Calculation 4 5 2 5 4" xfId="0"/>
    <cellStyle name="Calculation 4 5 2 6" xfId="0"/>
    <cellStyle name="Calculation 4 5 2 6 2" xfId="0"/>
    <cellStyle name="Calculation 4 5 2 6 3" xfId="0"/>
    <cellStyle name="Calculation 4 5 2 6 4" xfId="0"/>
    <cellStyle name="Calculation 4 5 2 7" xfId="0"/>
    <cellStyle name="Calculation 4 5 2 7 2" xfId="0"/>
    <cellStyle name="Calculation 4 5 2 7 3" xfId="0"/>
    <cellStyle name="Calculation 4 5 2 7 4" xfId="0"/>
    <cellStyle name="Calculation 4 5 2 8" xfId="0"/>
    <cellStyle name="Calculation 4 5 2 8 2" xfId="0"/>
    <cellStyle name="Calculation 4 5 2 8 3" xfId="0"/>
    <cellStyle name="Calculation 4 5 2 9" xfId="0"/>
    <cellStyle name="Calculation 4 6" xfId="0"/>
    <cellStyle name="Calculation 4 6 2" xfId="0"/>
    <cellStyle name="Calculation 4 6 2 10" xfId="0"/>
    <cellStyle name="Calculation 4 6 2 2" xfId="0"/>
    <cellStyle name="Calculation 4 6 2 2 2" xfId="0"/>
    <cellStyle name="Calculation 4 6 2 2 2 2" xfId="0"/>
    <cellStyle name="Calculation 4 6 2 2 2 3" xfId="0"/>
    <cellStyle name="Calculation 4 6 2 2 2 4" xfId="0"/>
    <cellStyle name="Calculation 4 6 2 2 3" xfId="0"/>
    <cellStyle name="Calculation 4 6 2 2 3 2" xfId="0"/>
    <cellStyle name="Calculation 4 6 2 2 3 3" xfId="0"/>
    <cellStyle name="Calculation 4 6 2 2 3 4" xfId="0"/>
    <cellStyle name="Calculation 4 6 2 2 4" xfId="0"/>
    <cellStyle name="Calculation 4 6 2 2 4 2" xfId="0"/>
    <cellStyle name="Calculation 4 6 2 2 4 3" xfId="0"/>
    <cellStyle name="Calculation 4 6 2 2 4 4" xfId="0"/>
    <cellStyle name="Calculation 4 6 2 2 5" xfId="0"/>
    <cellStyle name="Calculation 4 6 2 2 5 2" xfId="0"/>
    <cellStyle name="Calculation 4 6 2 2 5 3" xfId="0"/>
    <cellStyle name="Calculation 4 6 2 2 5 4" xfId="0"/>
    <cellStyle name="Calculation 4 6 2 2 6" xfId="0"/>
    <cellStyle name="Calculation 4 6 2 2 6 2" xfId="0"/>
    <cellStyle name="Calculation 4 6 2 2 6 3" xfId="0"/>
    <cellStyle name="Calculation 4 6 2 2 7" xfId="0"/>
    <cellStyle name="Calculation 4 6 2 2 8" xfId="0"/>
    <cellStyle name="Calculation 4 6 2 3" xfId="0"/>
    <cellStyle name="Calculation 4 6 2 3 2" xfId="0"/>
    <cellStyle name="Calculation 4 6 2 3 2 2" xfId="0"/>
    <cellStyle name="Calculation 4 6 2 3 2 3" xfId="0"/>
    <cellStyle name="Calculation 4 6 2 3 2 4" xfId="0"/>
    <cellStyle name="Calculation 4 6 2 3 3" xfId="0"/>
    <cellStyle name="Calculation 4 6 2 3 3 2" xfId="0"/>
    <cellStyle name="Calculation 4 6 2 3 3 3" xfId="0"/>
    <cellStyle name="Calculation 4 6 2 3 3 4" xfId="0"/>
    <cellStyle name="Calculation 4 6 2 3 4" xfId="0"/>
    <cellStyle name="Calculation 4 6 2 3 4 2" xfId="0"/>
    <cellStyle name="Calculation 4 6 2 3 4 3" xfId="0"/>
    <cellStyle name="Calculation 4 6 2 3 4 4" xfId="0"/>
    <cellStyle name="Calculation 4 6 2 3 5" xfId="0"/>
    <cellStyle name="Calculation 4 6 2 3 5 2" xfId="0"/>
    <cellStyle name="Calculation 4 6 2 3 5 3" xfId="0"/>
    <cellStyle name="Calculation 4 6 2 3 5 4" xfId="0"/>
    <cellStyle name="Calculation 4 6 2 3 6" xfId="0"/>
    <cellStyle name="Calculation 4 6 2 3 6 2" xfId="0"/>
    <cellStyle name="Calculation 4 6 2 3 6 3" xfId="0"/>
    <cellStyle name="Calculation 4 6 2 3 7" xfId="0"/>
    <cellStyle name="Calculation 4 6 2 3 8" xfId="0"/>
    <cellStyle name="Calculation 4 6 2 4" xfId="0"/>
    <cellStyle name="Calculation 4 6 2 4 2" xfId="0"/>
    <cellStyle name="Calculation 4 6 2 4 3" xfId="0"/>
    <cellStyle name="Calculation 4 6 2 4 4" xfId="0"/>
    <cellStyle name="Calculation 4 6 2 5" xfId="0"/>
    <cellStyle name="Calculation 4 6 2 5 2" xfId="0"/>
    <cellStyle name="Calculation 4 6 2 5 3" xfId="0"/>
    <cellStyle name="Calculation 4 6 2 5 4" xfId="0"/>
    <cellStyle name="Calculation 4 6 2 6" xfId="0"/>
    <cellStyle name="Calculation 4 6 2 6 2" xfId="0"/>
    <cellStyle name="Calculation 4 6 2 6 3" xfId="0"/>
    <cellStyle name="Calculation 4 6 2 6 4" xfId="0"/>
    <cellStyle name="Calculation 4 6 2 7" xfId="0"/>
    <cellStyle name="Calculation 4 6 2 7 2" xfId="0"/>
    <cellStyle name="Calculation 4 6 2 7 3" xfId="0"/>
    <cellStyle name="Calculation 4 6 2 7 4" xfId="0"/>
    <cellStyle name="Calculation 4 6 2 8" xfId="0"/>
    <cellStyle name="Calculation 4 6 2 8 2" xfId="0"/>
    <cellStyle name="Calculation 4 6 2 8 3" xfId="0"/>
    <cellStyle name="Calculation 4 6 2 9" xfId="0"/>
    <cellStyle name="Calculation 4 7" xfId="0"/>
    <cellStyle name="Calculation 4 7 2" xfId="0"/>
    <cellStyle name="Calculation 4 7 2 10" xfId="0"/>
    <cellStyle name="Calculation 4 7 2 2" xfId="0"/>
    <cellStyle name="Calculation 4 7 2 2 2" xfId="0"/>
    <cellStyle name="Calculation 4 7 2 2 2 2" xfId="0"/>
    <cellStyle name="Calculation 4 7 2 2 2 3" xfId="0"/>
    <cellStyle name="Calculation 4 7 2 2 2 4" xfId="0"/>
    <cellStyle name="Calculation 4 7 2 2 3" xfId="0"/>
    <cellStyle name="Calculation 4 7 2 2 3 2" xfId="0"/>
    <cellStyle name="Calculation 4 7 2 2 3 3" xfId="0"/>
    <cellStyle name="Calculation 4 7 2 2 3 4" xfId="0"/>
    <cellStyle name="Calculation 4 7 2 2 4" xfId="0"/>
    <cellStyle name="Calculation 4 7 2 2 4 2" xfId="0"/>
    <cellStyle name="Calculation 4 7 2 2 4 3" xfId="0"/>
    <cellStyle name="Calculation 4 7 2 2 4 4" xfId="0"/>
    <cellStyle name="Calculation 4 7 2 2 5" xfId="0"/>
    <cellStyle name="Calculation 4 7 2 2 5 2" xfId="0"/>
    <cellStyle name="Calculation 4 7 2 2 5 3" xfId="0"/>
    <cellStyle name="Calculation 4 7 2 2 5 4" xfId="0"/>
    <cellStyle name="Calculation 4 7 2 2 6" xfId="0"/>
    <cellStyle name="Calculation 4 7 2 2 6 2" xfId="0"/>
    <cellStyle name="Calculation 4 7 2 2 6 3" xfId="0"/>
    <cellStyle name="Calculation 4 7 2 2 7" xfId="0"/>
    <cellStyle name="Calculation 4 7 2 2 8" xfId="0"/>
    <cellStyle name="Calculation 4 7 2 3" xfId="0"/>
    <cellStyle name="Calculation 4 7 2 3 2" xfId="0"/>
    <cellStyle name="Calculation 4 7 2 3 2 2" xfId="0"/>
    <cellStyle name="Calculation 4 7 2 3 2 3" xfId="0"/>
    <cellStyle name="Calculation 4 7 2 3 2 4" xfId="0"/>
    <cellStyle name="Calculation 4 7 2 3 3" xfId="0"/>
    <cellStyle name="Calculation 4 7 2 3 3 2" xfId="0"/>
    <cellStyle name="Calculation 4 7 2 3 3 3" xfId="0"/>
    <cellStyle name="Calculation 4 7 2 3 3 4" xfId="0"/>
    <cellStyle name="Calculation 4 7 2 3 4" xfId="0"/>
    <cellStyle name="Calculation 4 7 2 3 4 2" xfId="0"/>
    <cellStyle name="Calculation 4 7 2 3 4 3" xfId="0"/>
    <cellStyle name="Calculation 4 7 2 3 4 4" xfId="0"/>
    <cellStyle name="Calculation 4 7 2 3 5" xfId="0"/>
    <cellStyle name="Calculation 4 7 2 3 5 2" xfId="0"/>
    <cellStyle name="Calculation 4 7 2 3 5 3" xfId="0"/>
    <cellStyle name="Calculation 4 7 2 3 5 4" xfId="0"/>
    <cellStyle name="Calculation 4 7 2 3 6" xfId="0"/>
    <cellStyle name="Calculation 4 7 2 3 6 2" xfId="0"/>
    <cellStyle name="Calculation 4 7 2 3 6 3" xfId="0"/>
    <cellStyle name="Calculation 4 7 2 3 7" xfId="0"/>
    <cellStyle name="Calculation 4 7 2 3 8" xfId="0"/>
    <cellStyle name="Calculation 4 7 2 4" xfId="0"/>
    <cellStyle name="Calculation 4 7 2 4 2" xfId="0"/>
    <cellStyle name="Calculation 4 7 2 4 3" xfId="0"/>
    <cellStyle name="Calculation 4 7 2 4 4" xfId="0"/>
    <cellStyle name="Calculation 4 7 2 5" xfId="0"/>
    <cellStyle name="Calculation 4 7 2 5 2" xfId="0"/>
    <cellStyle name="Calculation 4 7 2 5 3" xfId="0"/>
    <cellStyle name="Calculation 4 7 2 5 4" xfId="0"/>
    <cellStyle name="Calculation 4 7 2 6" xfId="0"/>
    <cellStyle name="Calculation 4 7 2 6 2" xfId="0"/>
    <cellStyle name="Calculation 4 7 2 6 3" xfId="0"/>
    <cellStyle name="Calculation 4 7 2 6 4" xfId="0"/>
    <cellStyle name="Calculation 4 7 2 7" xfId="0"/>
    <cellStyle name="Calculation 4 7 2 7 2" xfId="0"/>
    <cellStyle name="Calculation 4 7 2 7 3" xfId="0"/>
    <cellStyle name="Calculation 4 7 2 7 4" xfId="0"/>
    <cellStyle name="Calculation 4 7 2 8" xfId="0"/>
    <cellStyle name="Calculation 4 7 2 8 2" xfId="0"/>
    <cellStyle name="Calculation 4 7 2 8 3" xfId="0"/>
    <cellStyle name="Calculation 4 7 2 9" xfId="0"/>
    <cellStyle name="Calculation 4 8" xfId="0"/>
    <cellStyle name="Calculation 4 8 2" xfId="0"/>
    <cellStyle name="Calculation 4 8 2 2" xfId="0"/>
    <cellStyle name="Calculation 4 8 2 2 2" xfId="0"/>
    <cellStyle name="Calculation 4 8 2 2 3" xfId="0"/>
    <cellStyle name="Calculation 4 8 2 2 4" xfId="0"/>
    <cellStyle name="Calculation 4 8 2 3" xfId="0"/>
    <cellStyle name="Calculation 4 8 2 3 2" xfId="0"/>
    <cellStyle name="Calculation 4 8 2 3 3" xfId="0"/>
    <cellStyle name="Calculation 4 8 2 3 4" xfId="0"/>
    <cellStyle name="Calculation 4 8 2 4" xfId="0"/>
    <cellStyle name="Calculation 4 8 2 4 2" xfId="0"/>
    <cellStyle name="Calculation 4 8 2 4 3" xfId="0"/>
    <cellStyle name="Calculation 4 8 2 4 4" xfId="0"/>
    <cellStyle name="Calculation 4 8 2 5" xfId="0"/>
    <cellStyle name="Calculation 4 8 2 5 2" xfId="0"/>
    <cellStyle name="Calculation 4 8 2 5 3" xfId="0"/>
    <cellStyle name="Calculation 4 8 2 5 4" xfId="0"/>
    <cellStyle name="Calculation 4 8 2 6" xfId="0"/>
    <cellStyle name="Calculation 4 8 2 6 2" xfId="0"/>
    <cellStyle name="Calculation 4 8 2 6 3" xfId="0"/>
    <cellStyle name="Calculation 4 8 2 7" xfId="0"/>
    <cellStyle name="Calculation 4 8 2 8" xfId="0"/>
    <cellStyle name="Calculation 4 8 3" xfId="0"/>
    <cellStyle name="Calculation 4 8 3 2" xfId="0"/>
    <cellStyle name="Calculation 4 8 3 2 2" xfId="0"/>
    <cellStyle name="Calculation 4 8 3 2 3" xfId="0"/>
    <cellStyle name="Calculation 4 8 3 2 4" xfId="0"/>
    <cellStyle name="Calculation 4 8 3 3" xfId="0"/>
    <cellStyle name="Calculation 4 8 3 3 2" xfId="0"/>
    <cellStyle name="Calculation 4 8 3 3 3" xfId="0"/>
    <cellStyle name="Calculation 4 8 3 3 4" xfId="0"/>
    <cellStyle name="Calculation 4 8 3 4" xfId="0"/>
    <cellStyle name="Calculation 4 8 3 4 2" xfId="0"/>
    <cellStyle name="Calculation 4 8 3 4 3" xfId="0"/>
    <cellStyle name="Calculation 4 8 3 4 4" xfId="0"/>
    <cellStyle name="Calculation 4 8 3 5" xfId="0"/>
    <cellStyle name="Calculation 4 8 3 5 2" xfId="0"/>
    <cellStyle name="Calculation 4 8 3 5 3" xfId="0"/>
    <cellStyle name="Calculation 4 8 3 5 4" xfId="0"/>
    <cellStyle name="Calculation 4 8 3 6" xfId="0"/>
    <cellStyle name="Calculation 4 8 3 6 2" xfId="0"/>
    <cellStyle name="Calculation 4 8 3 6 3" xfId="0"/>
    <cellStyle name="Calculation 4 8 3 7" xfId="0"/>
    <cellStyle name="Calculation 4 8 3 8" xfId="0"/>
    <cellStyle name="Calculation 4 9" xfId="0"/>
    <cellStyle name="Calculation 4 9 10" xfId="0"/>
    <cellStyle name="Calculation 4 9 2" xfId="0"/>
    <cellStyle name="Calculation 4 9 2 2" xfId="0"/>
    <cellStyle name="Calculation 4 9 2 2 2" xfId="0"/>
    <cellStyle name="Calculation 4 9 2 2 3" xfId="0"/>
    <cellStyle name="Calculation 4 9 2 2 4" xfId="0"/>
    <cellStyle name="Calculation 4 9 2 3" xfId="0"/>
    <cellStyle name="Calculation 4 9 2 3 2" xfId="0"/>
    <cellStyle name="Calculation 4 9 2 3 3" xfId="0"/>
    <cellStyle name="Calculation 4 9 2 3 4" xfId="0"/>
    <cellStyle name="Calculation 4 9 2 4" xfId="0"/>
    <cellStyle name="Calculation 4 9 2 4 2" xfId="0"/>
    <cellStyle name="Calculation 4 9 2 4 3" xfId="0"/>
    <cellStyle name="Calculation 4 9 2 4 4" xfId="0"/>
    <cellStyle name="Calculation 4 9 2 5" xfId="0"/>
    <cellStyle name="Calculation 4 9 2 5 2" xfId="0"/>
    <cellStyle name="Calculation 4 9 2 5 3" xfId="0"/>
    <cellStyle name="Calculation 4 9 2 5 4" xfId="0"/>
    <cellStyle name="Calculation 4 9 2 6" xfId="0"/>
    <cellStyle name="Calculation 4 9 2 6 2" xfId="0"/>
    <cellStyle name="Calculation 4 9 2 6 3" xfId="0"/>
    <cellStyle name="Calculation 4 9 2 7" xfId="0"/>
    <cellStyle name="Calculation 4 9 2 8" xfId="0"/>
    <cellStyle name="Calculation 4 9 3" xfId="0"/>
    <cellStyle name="Calculation 4 9 3 2" xfId="0"/>
    <cellStyle name="Calculation 4 9 3 2 2" xfId="0"/>
    <cellStyle name="Calculation 4 9 3 2 3" xfId="0"/>
    <cellStyle name="Calculation 4 9 3 2 4" xfId="0"/>
    <cellStyle name="Calculation 4 9 3 3" xfId="0"/>
    <cellStyle name="Calculation 4 9 3 3 2" xfId="0"/>
    <cellStyle name="Calculation 4 9 3 3 3" xfId="0"/>
    <cellStyle name="Calculation 4 9 3 3 4" xfId="0"/>
    <cellStyle name="Calculation 4 9 3 4" xfId="0"/>
    <cellStyle name="Calculation 4 9 3 4 2" xfId="0"/>
    <cellStyle name="Calculation 4 9 3 4 3" xfId="0"/>
    <cellStyle name="Calculation 4 9 3 4 4" xfId="0"/>
    <cellStyle name="Calculation 4 9 3 5" xfId="0"/>
    <cellStyle name="Calculation 4 9 3 5 2" xfId="0"/>
    <cellStyle name="Calculation 4 9 3 5 3" xfId="0"/>
    <cellStyle name="Calculation 4 9 3 5 4" xfId="0"/>
    <cellStyle name="Calculation 4 9 3 6" xfId="0"/>
    <cellStyle name="Calculation 4 9 3 6 2" xfId="0"/>
    <cellStyle name="Calculation 4 9 3 6 3" xfId="0"/>
    <cellStyle name="Calculation 4 9 3 7" xfId="0"/>
    <cellStyle name="Calculation 4 9 3 8" xfId="0"/>
    <cellStyle name="Calculation 4 9 4" xfId="0"/>
    <cellStyle name="Calculation 4 9 4 2" xfId="0"/>
    <cellStyle name="Calculation 4 9 4 3" xfId="0"/>
    <cellStyle name="Calculation 4 9 4 4" xfId="0"/>
    <cellStyle name="Calculation 4 9 5" xfId="0"/>
    <cellStyle name="Calculation 4 9 5 2" xfId="0"/>
    <cellStyle name="Calculation 4 9 5 3" xfId="0"/>
    <cellStyle name="Calculation 4 9 5 4" xfId="0"/>
    <cellStyle name="Calculation 4 9 6" xfId="0"/>
    <cellStyle name="Calculation 4 9 6 2" xfId="0"/>
    <cellStyle name="Calculation 4 9 6 3" xfId="0"/>
    <cellStyle name="Calculation 4 9 6 4" xfId="0"/>
    <cellStyle name="Calculation 4 9 7" xfId="0"/>
    <cellStyle name="Calculation 4 9 7 2" xfId="0"/>
    <cellStyle name="Calculation 4 9 7 3" xfId="0"/>
    <cellStyle name="Calculation 4 9 7 4" xfId="0"/>
    <cellStyle name="Calculation 4 9 8" xfId="0"/>
    <cellStyle name="Calculation 4 9 8 2" xfId="0"/>
    <cellStyle name="Calculation 4 9 8 3" xfId="0"/>
    <cellStyle name="Calculation 4 9 9" xfId="0"/>
    <cellStyle name="Calculation 5" xfId="0"/>
    <cellStyle name="Calculation 5 2" xfId="0"/>
    <cellStyle name="Calculation 5 3" xfId="0"/>
    <cellStyle name="Calculation 5 3 2" xfId="0"/>
    <cellStyle name="Calculation 5 3 2 2" xfId="0"/>
    <cellStyle name="Calculation 5 3 2 2 2" xfId="0"/>
    <cellStyle name="Calculation 5 3 2 2 3" xfId="0"/>
    <cellStyle name="Calculation 5 3 2 2 4" xfId="0"/>
    <cellStyle name="Calculation 5 3 2 3" xfId="0"/>
    <cellStyle name="Calculation 5 3 2 3 2" xfId="0"/>
    <cellStyle name="Calculation 5 3 2 3 3" xfId="0"/>
    <cellStyle name="Calculation 5 3 2 3 4" xfId="0"/>
    <cellStyle name="Calculation 5 3 2 4" xfId="0"/>
    <cellStyle name="Calculation 5 3 2 4 2" xfId="0"/>
    <cellStyle name="Calculation 5 3 2 4 3" xfId="0"/>
    <cellStyle name="Calculation 5 3 2 4 4" xfId="0"/>
    <cellStyle name="Calculation 5 3 2 5" xfId="0"/>
    <cellStyle name="Calculation 5 3 2 5 2" xfId="0"/>
    <cellStyle name="Calculation 5 3 2 5 3" xfId="0"/>
    <cellStyle name="Calculation 5 3 2 5 4" xfId="0"/>
    <cellStyle name="Calculation 5 3 2 6" xfId="0"/>
    <cellStyle name="Calculation 5 3 2 6 2" xfId="0"/>
    <cellStyle name="Calculation 5 3 2 6 3" xfId="0"/>
    <cellStyle name="Calculation 5 3 2 7" xfId="0"/>
    <cellStyle name="Calculation 5 3 2 8" xfId="0"/>
    <cellStyle name="Calculation 5 3 3" xfId="0"/>
    <cellStyle name="Calculation 5 3 3 2" xfId="0"/>
    <cellStyle name="Calculation 5 3 3 2 2" xfId="0"/>
    <cellStyle name="Calculation 5 3 3 2 3" xfId="0"/>
    <cellStyle name="Calculation 5 3 3 2 4" xfId="0"/>
    <cellStyle name="Calculation 5 3 3 3" xfId="0"/>
    <cellStyle name="Calculation 5 3 3 3 2" xfId="0"/>
    <cellStyle name="Calculation 5 3 3 3 3" xfId="0"/>
    <cellStyle name="Calculation 5 3 3 3 4" xfId="0"/>
    <cellStyle name="Calculation 5 3 3 4" xfId="0"/>
    <cellStyle name="Calculation 5 3 3 4 2" xfId="0"/>
    <cellStyle name="Calculation 5 3 3 4 3" xfId="0"/>
    <cellStyle name="Calculation 5 3 3 4 4" xfId="0"/>
    <cellStyle name="Calculation 5 3 3 5" xfId="0"/>
    <cellStyle name="Calculation 5 3 3 5 2" xfId="0"/>
    <cellStyle name="Calculation 5 3 3 5 3" xfId="0"/>
    <cellStyle name="Calculation 5 3 3 5 4" xfId="0"/>
    <cellStyle name="Calculation 5 3 3 6" xfId="0"/>
    <cellStyle name="Calculation 5 3 3 6 2" xfId="0"/>
    <cellStyle name="Calculation 5 3 3 6 3" xfId="0"/>
    <cellStyle name="Calculation 5 3 3 7" xfId="0"/>
    <cellStyle name="Calculation 5 3 3 8" xfId="0"/>
    <cellStyle name="Calculation 5 3 4" xfId="0"/>
    <cellStyle name="Calculation 5 3 4 2" xfId="0"/>
    <cellStyle name="Calculation 5 3 4 3" xfId="0"/>
    <cellStyle name="Calculation 5 3 4 4" xfId="0"/>
    <cellStyle name="Calculation 5 3 5" xfId="0"/>
    <cellStyle name="Calculation 5 3 5 2" xfId="0"/>
    <cellStyle name="Calculation 5 3 5 3" xfId="0"/>
    <cellStyle name="Calculation 5 3 6" xfId="0"/>
    <cellStyle name="Calculation 5 4" xfId="0"/>
    <cellStyle name="Calculation 5 5" xfId="0"/>
    <cellStyle name="Calculation 6" xfId="0"/>
    <cellStyle name="Calculation 6 2" xfId="0"/>
    <cellStyle name="Calculation 6 3" xfId="0"/>
    <cellStyle name="Calculation 6 3 2" xfId="0"/>
    <cellStyle name="Calculation 6 3 2 2" xfId="0"/>
    <cellStyle name="Calculation 6 3 2 3" xfId="0"/>
    <cellStyle name="Calculation 6 3 3" xfId="0"/>
    <cellStyle name="Calculation 6 3 4" xfId="0"/>
    <cellStyle name="Calculation 6 3 5" xfId="0"/>
    <cellStyle name="Calculation 6 4" xfId="0"/>
    <cellStyle name="Calculation 6 5" xfId="0"/>
    <cellStyle name="Calculation 7" xfId="0"/>
    <cellStyle name="Calculation 7 2" xfId="0"/>
    <cellStyle name="Calculation 8" xfId="0"/>
    <cellStyle name="Calculation 8 2" xfId="0"/>
    <cellStyle name="Calculation 8 3" xfId="0"/>
    <cellStyle name="Calculation 9" xfId="0"/>
    <cellStyle name="Calculation 9 2" xfId="0"/>
    <cellStyle name="Check Cell 2" xfId="0"/>
    <cellStyle name="Check Cell 2 10" xfId="0"/>
    <cellStyle name="Check Cell 2 11" xfId="0"/>
    <cellStyle name="Check Cell 2 12" xfId="0"/>
    <cellStyle name="Check Cell 2 13" xfId="0"/>
    <cellStyle name="Check Cell 2 14" xfId="0"/>
    <cellStyle name="Check Cell 2 15" xfId="0"/>
    <cellStyle name="Check Cell 2 16" xfId="0"/>
    <cellStyle name="Check Cell 2 17" xfId="0"/>
    <cellStyle name="Check Cell 2 18" xfId="0"/>
    <cellStyle name="Check Cell 2 2" xfId="0"/>
    <cellStyle name="Check Cell 2 2 2" xfId="0"/>
    <cellStyle name="Check Cell 2 2 3" xfId="0"/>
    <cellStyle name="Check Cell 2 2 4" xfId="0"/>
    <cellStyle name="Check Cell 2 2 5" xfId="0"/>
    <cellStyle name="Check Cell 2 2_Sheet1" xfId="0"/>
    <cellStyle name="Check Cell 2 3" xfId="0"/>
    <cellStyle name="Check Cell 2 4" xfId="0"/>
    <cellStyle name="Check Cell 2 5" xfId="0"/>
    <cellStyle name="Check Cell 2 6" xfId="0"/>
    <cellStyle name="Check Cell 2 7" xfId="0"/>
    <cellStyle name="Check Cell 2 8" xfId="0"/>
    <cellStyle name="Check Cell 2 9" xfId="0"/>
    <cellStyle name="Check Cell 2_BallGrid" xfId="0"/>
    <cellStyle name="Check Cell 3" xfId="0"/>
    <cellStyle name="Check Cell 3 2" xfId="0"/>
    <cellStyle name="Check Cell 3 2 2" xfId="0"/>
    <cellStyle name="Check Cell 3 3" xfId="0"/>
    <cellStyle name="Check Cell 3 4" xfId="0"/>
    <cellStyle name="Check Cell 4" xfId="0"/>
    <cellStyle name="Check Cell 4 2" xfId="0"/>
    <cellStyle name="Check Cell 4 3" xfId="0"/>
    <cellStyle name="Check Cell 4 4" xfId="0"/>
    <cellStyle name="Check Cell 4 5" xfId="0"/>
    <cellStyle name="Check Cell 5" xfId="0"/>
    <cellStyle name="Check Cell 5 2" xfId="0"/>
    <cellStyle name="Check Cell 5 3" xfId="0"/>
    <cellStyle name="Check Cell 5 4" xfId="0"/>
    <cellStyle name="Check Cell 6" xfId="0"/>
    <cellStyle name="Check Cell 7" xfId="0"/>
    <cellStyle name="Check Cell 8" xfId="0"/>
    <cellStyle name="Explanatory Text 2" xfId="0"/>
    <cellStyle name="Explanatory Text 2 10" xfId="0"/>
    <cellStyle name="Explanatory Text 2 11" xfId="0"/>
    <cellStyle name="Explanatory Text 2 12" xfId="0"/>
    <cellStyle name="Explanatory Text 2 13" xfId="0"/>
    <cellStyle name="Explanatory Text 2 13 2" xfId="0"/>
    <cellStyle name="Explanatory Text 2 14" xfId="0"/>
    <cellStyle name="Explanatory Text 2 14 2" xfId="0"/>
    <cellStyle name="Explanatory Text 2 15" xfId="0"/>
    <cellStyle name="Explanatory Text 2 16" xfId="0"/>
    <cellStyle name="Explanatory Text 2 17" xfId="0"/>
    <cellStyle name="Explanatory Text 2 18" xfId="0"/>
    <cellStyle name="Explanatory Text 2 2" xfId="0"/>
    <cellStyle name="Explanatory Text 2 2 2" xfId="0"/>
    <cellStyle name="Explanatory Text 2 2 3" xfId="0"/>
    <cellStyle name="Explanatory Text 2 2 3 2" xfId="0"/>
    <cellStyle name="Explanatory Text 2 2 4" xfId="0"/>
    <cellStyle name="Explanatory Text 2 2 4 2" xfId="0"/>
    <cellStyle name="Explanatory Text 2 2 5" xfId="0"/>
    <cellStyle name="Explanatory Text 2 2_Sheet1" xfId="0"/>
    <cellStyle name="Explanatory Text 2 3" xfId="0"/>
    <cellStyle name="Explanatory Text 2 3 2" xfId="0"/>
    <cellStyle name="Explanatory Text 2 3 3" xfId="0"/>
    <cellStyle name="Explanatory Text 2 4" xfId="0"/>
    <cellStyle name="Explanatory Text 2 5" xfId="0"/>
    <cellStyle name="Explanatory Text 2 6" xfId="0"/>
    <cellStyle name="Explanatory Text 2 7" xfId="0"/>
    <cellStyle name="Explanatory Text 2 8" xfId="0"/>
    <cellStyle name="Explanatory Text 2 9" xfId="0"/>
    <cellStyle name="Explanatory Text 2_BallGrid" xfId="0"/>
    <cellStyle name="Explanatory Text 3" xfId="0"/>
    <cellStyle name="Explanatory Text 3 2" xfId="0"/>
    <cellStyle name="Explanatory Text 3 2 2" xfId="0"/>
    <cellStyle name="Explanatory Text 3 3" xfId="0"/>
    <cellStyle name="Explanatory Text 3 4" xfId="0"/>
    <cellStyle name="Explanatory Text 4" xfId="0"/>
    <cellStyle name="Explanatory Text 4 2" xfId="0"/>
    <cellStyle name="Explanatory Text 4 3" xfId="0"/>
    <cellStyle name="Explanatory Text 4 4" xfId="0"/>
    <cellStyle name="Explanatory Text 4 5" xfId="0"/>
    <cellStyle name="Explanatory Text 5" xfId="0"/>
    <cellStyle name="Explanatory Text 5 2" xfId="0"/>
    <cellStyle name="Explanatory Text 5 3" xfId="0"/>
    <cellStyle name="Explanatory Text 5 4" xfId="0"/>
    <cellStyle name="Explanatory Text 6" xfId="0"/>
    <cellStyle name="Explanatory Text 7" xfId="0"/>
    <cellStyle name="Explanatory Text 8" xfId="0"/>
    <cellStyle name="Good 2" xfId="0"/>
    <cellStyle name="Good 2 10" xfId="0"/>
    <cellStyle name="Good 2 11" xfId="0"/>
    <cellStyle name="Good 2 12" xfId="0"/>
    <cellStyle name="Good 2 13" xfId="0"/>
    <cellStyle name="Good 2 14" xfId="0"/>
    <cellStyle name="Good 2 15" xfId="0"/>
    <cellStyle name="Good 2 16" xfId="0"/>
    <cellStyle name="Good 2 17" xfId="0"/>
    <cellStyle name="Good 2 18" xfId="0"/>
    <cellStyle name="Good 2 2" xfId="0"/>
    <cellStyle name="Good 2 2 2" xfId="0"/>
    <cellStyle name="Good 2 2 3" xfId="0"/>
    <cellStyle name="Good 2 2 4" xfId="0"/>
    <cellStyle name="Good 2 2 5" xfId="0"/>
    <cellStyle name="Good 2 2_Sheet1" xfId="0"/>
    <cellStyle name="Good 2 3" xfId="0"/>
    <cellStyle name="Good 2 4" xfId="0"/>
    <cellStyle name="Good 2 5" xfId="0"/>
    <cellStyle name="Good 2 6" xfId="0"/>
    <cellStyle name="Good 2 7" xfId="0"/>
    <cellStyle name="Good 2 8" xfId="0"/>
    <cellStyle name="Good 2 9" xfId="0"/>
    <cellStyle name="Good 2_BallGrid" xfId="0"/>
    <cellStyle name="Good 3" xfId="0"/>
    <cellStyle name="Good 3 2" xfId="0"/>
    <cellStyle name="Good 3 2 2" xfId="0"/>
    <cellStyle name="Good 3 3" xfId="0"/>
    <cellStyle name="Good 3 4" xfId="0"/>
    <cellStyle name="Good 4" xfId="0"/>
    <cellStyle name="Good 4 2" xfId="0"/>
    <cellStyle name="Good 4 3" xfId="0"/>
    <cellStyle name="Good 4 4" xfId="0"/>
    <cellStyle name="Good 4 5" xfId="0"/>
    <cellStyle name="Good 5" xfId="0"/>
    <cellStyle name="Good 5 2" xfId="0"/>
    <cellStyle name="Good 5 3" xfId="0"/>
    <cellStyle name="Good 5 4" xfId="0"/>
    <cellStyle name="Good 6" xfId="0"/>
    <cellStyle name="Good 7" xfId="0"/>
    <cellStyle name="Good 8" xfId="0"/>
    <cellStyle name="Grey" xfId="0"/>
    <cellStyle name="Grey 2" xfId="0"/>
    <cellStyle name="Grey 2 2" xfId="0"/>
    <cellStyle name="Grey 2 3" xfId="0"/>
    <cellStyle name="Grey 2_BallGrid" xfId="0"/>
    <cellStyle name="Grey 3" xfId="0"/>
    <cellStyle name="Grey 3 2" xfId="0"/>
    <cellStyle name="Grey 3 3" xfId="0"/>
    <cellStyle name="Grey 3_BallGrid" xfId="0"/>
    <cellStyle name="Grey 4" xfId="0"/>
    <cellStyle name="Grey 4 2" xfId="0"/>
    <cellStyle name="Grey 4 3" xfId="0"/>
    <cellStyle name="Grey 4_BallGrid" xfId="0"/>
    <cellStyle name="Grey 5" xfId="0"/>
    <cellStyle name="Grey 5 2" xfId="0"/>
    <cellStyle name="Grey 5 3" xfId="0"/>
    <cellStyle name="Grey 5_BallGrid" xfId="0"/>
    <cellStyle name="Grey 6" xfId="0"/>
    <cellStyle name="Grey 6 2" xfId="0"/>
    <cellStyle name="Grey 7" xfId="0"/>
    <cellStyle name="Grey_BallGrid" xfId="0"/>
    <cellStyle name="Heading 1 10" xfId="0"/>
    <cellStyle name="Heading 1 10 2" xfId="0"/>
    <cellStyle name="Heading 1 10 3" xfId="0"/>
    <cellStyle name="Heading 1 11" xfId="0"/>
    <cellStyle name="Heading 1 11 2" xfId="0"/>
    <cellStyle name="Heading 1 12" xfId="0"/>
    <cellStyle name="Heading 1 12 2" xfId="0"/>
    <cellStyle name="Heading 1 12 2 2" xfId="0"/>
    <cellStyle name="Heading 1 12 2 2 2" xfId="0"/>
    <cellStyle name="Heading 1 12 2 3" xfId="0"/>
    <cellStyle name="Heading 1 12 3" xfId="0"/>
    <cellStyle name="Heading 1 13" xfId="0"/>
    <cellStyle name="Heading 1 14" xfId="0"/>
    <cellStyle name="Heading 1 15" xfId="0"/>
    <cellStyle name="Heading 1 16" xfId="0"/>
    <cellStyle name="Heading 1 2" xfId="0"/>
    <cellStyle name="Heading 1 2 10" xfId="0"/>
    <cellStyle name="Heading 1 2 2" xfId="0"/>
    <cellStyle name="Heading 1 2 3" xfId="0"/>
    <cellStyle name="Heading 1 2 3 2" xfId="0"/>
    <cellStyle name="Heading 1 2 3 2 2" xfId="0"/>
    <cellStyle name="Heading 1 2 3 3" xfId="0"/>
    <cellStyle name="Heading 1 2 3 4" xfId="0"/>
    <cellStyle name="Heading 1 2 3 5" xfId="0"/>
    <cellStyle name="Heading 1 2 4" xfId="0"/>
    <cellStyle name="Heading 1 2 4 2" xfId="0"/>
    <cellStyle name="Heading 1 2 5" xfId="0"/>
    <cellStyle name="Heading 1 2 5 2" xfId="0"/>
    <cellStyle name="Heading 1 2 6" xfId="0"/>
    <cellStyle name="Heading 1 2 6 2" xfId="0"/>
    <cellStyle name="Heading 1 2 7" xfId="0"/>
    <cellStyle name="Heading 1 2 7 2" xfId="0"/>
    <cellStyle name="Heading 1 2 8" xfId="0"/>
    <cellStyle name="Heading 1 2 9" xfId="0"/>
    <cellStyle name="Heading 1 2_BallGrid" xfId="0"/>
    <cellStyle name="Heading 1 3" xfId="0"/>
    <cellStyle name="Heading 1 3 2" xfId="0"/>
    <cellStyle name="Heading 1 3 2 2" xfId="0"/>
    <cellStyle name="Heading 1 3 2 3" xfId="0"/>
    <cellStyle name="Heading 1 3 3" xfId="0"/>
    <cellStyle name="Heading 1 3 3 2" xfId="0"/>
    <cellStyle name="Heading 1 3 3 3" xfId="0"/>
    <cellStyle name="Heading 1 3 4" xfId="0"/>
    <cellStyle name="Heading 1 3 4 2" xfId="0"/>
    <cellStyle name="Heading 1 3 4 3" xfId="0"/>
    <cellStyle name="Heading 1 3 5" xfId="0"/>
    <cellStyle name="Heading 1 3 5 2" xfId="0"/>
    <cellStyle name="Heading 1 3 5 2 2" xfId="0"/>
    <cellStyle name="Heading 1 3 5 2 3" xfId="0"/>
    <cellStyle name="Heading 1 3 5 2 3 2" xfId="0"/>
    <cellStyle name="Heading 1 3 5 3" xfId="0"/>
    <cellStyle name="Heading 1 3 6" xfId="0"/>
    <cellStyle name="Heading 1 3 7" xfId="0"/>
    <cellStyle name="Heading 1 3 7 2" xfId="0"/>
    <cellStyle name="Heading 1 3 7 2 2" xfId="0"/>
    <cellStyle name="Heading 1 3 7 3" xfId="0"/>
    <cellStyle name="Heading 1 3 7 3 2" xfId="0"/>
    <cellStyle name="Heading 1 3 7 3 2 2" xfId="0"/>
    <cellStyle name="Heading 1 3 7 3 3" xfId="0"/>
    <cellStyle name="Heading 1 3 7 4" xfId="0"/>
    <cellStyle name="Heading 1 4" xfId="0"/>
    <cellStyle name="Heading 1 4 2" xfId="0"/>
    <cellStyle name="Heading 1 4 2 2" xfId="0"/>
    <cellStyle name="Heading 1 4 3" xfId="0"/>
    <cellStyle name="Heading 1 4 3 2" xfId="0"/>
    <cellStyle name="Heading 1 4 4" xfId="0"/>
    <cellStyle name="Heading 1 4 5" xfId="0"/>
    <cellStyle name="Heading 1 4 6" xfId="0"/>
    <cellStyle name="Heading 1 4 7" xfId="0"/>
    <cellStyle name="Heading 1 4 8" xfId="0"/>
    <cellStyle name="Heading 1 4 9" xfId="0"/>
    <cellStyle name="Heading 1 5" xfId="0"/>
    <cellStyle name="Heading 1 5 2" xfId="0"/>
    <cellStyle name="Heading 1 5 3" xfId="0"/>
    <cellStyle name="Heading 1 6" xfId="0"/>
    <cellStyle name="Heading 1 6 2" xfId="0"/>
    <cellStyle name="Heading 1 7" xfId="0"/>
    <cellStyle name="Heading 1 7 2" xfId="0"/>
    <cellStyle name="Heading 1 7 3" xfId="0"/>
    <cellStyle name="Heading 1 8" xfId="0"/>
    <cellStyle name="Heading 1 8 2" xfId="0"/>
    <cellStyle name="Heading 1 8 2 2" xfId="0"/>
    <cellStyle name="Heading 1 8 3" xfId="0"/>
    <cellStyle name="Heading 1 9" xfId="0"/>
    <cellStyle name="Heading 1 9 2" xfId="0"/>
    <cellStyle name="Heading 1 9 3" xfId="0"/>
    <cellStyle name="Heading 1 9 3 2" xfId="0"/>
    <cellStyle name="Heading 1 9 4" xfId="0"/>
    <cellStyle name="Heading 2 10" xfId="0"/>
    <cellStyle name="Heading 2 10 2" xfId="0"/>
    <cellStyle name="Heading 2 11" xfId="0"/>
    <cellStyle name="Heading 2 12" xfId="0"/>
    <cellStyle name="Heading 2 12 2" xfId="0"/>
    <cellStyle name="Heading 2 13" xfId="0"/>
    <cellStyle name="Heading 2 14" xfId="0"/>
    <cellStyle name="Heading 2 15" xfId="0"/>
    <cellStyle name="Heading 2 16" xfId="0"/>
    <cellStyle name="Heading 2 2" xfId="0"/>
    <cellStyle name="Heading 2 2 10" xfId="0"/>
    <cellStyle name="Heading 2 2 2" xfId="0"/>
    <cellStyle name="Heading 2 2 3" xfId="0"/>
    <cellStyle name="Heading 2 2 4" xfId="0"/>
    <cellStyle name="Heading 2 2 5" xfId="0"/>
    <cellStyle name="Heading 2 2 6" xfId="0"/>
    <cellStyle name="Heading 2 2 7" xfId="0"/>
    <cellStyle name="Heading 2 2 8" xfId="0"/>
    <cellStyle name="Heading 2 2 9" xfId="0"/>
    <cellStyle name="Heading 2 2_BallGrid" xfId="0"/>
    <cellStyle name="Heading 2 3" xfId="0"/>
    <cellStyle name="Heading 2 3 2" xfId="0"/>
    <cellStyle name="Heading 2 3 3" xfId="0"/>
    <cellStyle name="Heading 2 3 4" xfId="0"/>
    <cellStyle name="Heading 2 4" xfId="0"/>
    <cellStyle name="Heading 2 4 2" xfId="0"/>
    <cellStyle name="Heading 2 4 2 2" xfId="0"/>
    <cellStyle name="Heading 2 4 3" xfId="0"/>
    <cellStyle name="Heading 2 4 3 2" xfId="0"/>
    <cellStyle name="Heading 2 4 4" xfId="0"/>
    <cellStyle name="Heading 2 4 5" xfId="0"/>
    <cellStyle name="Heading 2 4 6" xfId="0"/>
    <cellStyle name="Heading 2 4 7" xfId="0"/>
    <cellStyle name="Heading 2 4 8" xfId="0"/>
    <cellStyle name="Heading 2 4 9" xfId="0"/>
    <cellStyle name="Heading 2 5" xfId="0"/>
    <cellStyle name="Heading 2 5 2" xfId="0"/>
    <cellStyle name="Heading 2 5 3" xfId="0"/>
    <cellStyle name="Heading 2 6" xfId="0"/>
    <cellStyle name="Heading 2 6 2" xfId="0"/>
    <cellStyle name="Heading 2 7" xfId="0"/>
    <cellStyle name="Heading 2 7 2" xfId="0"/>
    <cellStyle name="Heading 2 8" xfId="0"/>
    <cellStyle name="Heading 2 8 2" xfId="0"/>
    <cellStyle name="Heading 2 8 3" xfId="0"/>
    <cellStyle name="Heading 2 9" xfId="0"/>
    <cellStyle name="Heading 2 9 2" xfId="0"/>
    <cellStyle name="Heading 3 10" xfId="0"/>
    <cellStyle name="Heading 3 10 2" xfId="0"/>
    <cellStyle name="Heading 3 10 2 2" xfId="0"/>
    <cellStyle name="Heading 3 10 3" xfId="0"/>
    <cellStyle name="Heading 3 11" xfId="0"/>
    <cellStyle name="Heading 3 11 2" xfId="0"/>
    <cellStyle name="Heading 3 11 3" xfId="0"/>
    <cellStyle name="Heading 3 12" xfId="0"/>
    <cellStyle name="Heading 3 12 2" xfId="0"/>
    <cellStyle name="Heading 3 12 2 2" xfId="0"/>
    <cellStyle name="Heading 3 12 2 2 2" xfId="0"/>
    <cellStyle name="Heading 3 12 2 3" xfId="0"/>
    <cellStyle name="Heading 3 12 3" xfId="0"/>
    <cellStyle name="Heading 3 12 4" xfId="0"/>
    <cellStyle name="Heading 3 13" xfId="0"/>
    <cellStyle name="Heading 3 13 2" xfId="0"/>
    <cellStyle name="Heading 3 14" xfId="0"/>
    <cellStyle name="Heading 3 15" xfId="0"/>
    <cellStyle name="Heading 3 15 2" xfId="0"/>
    <cellStyle name="Heading 3 16" xfId="0"/>
    <cellStyle name="Heading 3 17" xfId="0"/>
    <cellStyle name="Heading 3 18" xfId="0"/>
    <cellStyle name="Heading 3 2" xfId="0"/>
    <cellStyle name="Heading 3 2 10" xfId="0"/>
    <cellStyle name="Heading 3 2 2" xfId="0"/>
    <cellStyle name="Heading 3 2 3" xfId="0"/>
    <cellStyle name="Heading 3 2 4" xfId="0"/>
    <cellStyle name="Heading 3 2 5" xfId="0"/>
    <cellStyle name="Heading 3 2 6" xfId="0"/>
    <cellStyle name="Heading 3 2 7" xfId="0"/>
    <cellStyle name="Heading 3 2 8" xfId="0"/>
    <cellStyle name="Heading 3 2 9" xfId="0"/>
    <cellStyle name="Heading 3 2_BallGrid" xfId="0"/>
    <cellStyle name="Heading 3 3" xfId="0"/>
    <cellStyle name="Heading 3 3 2" xfId="0"/>
    <cellStyle name="Heading 3 3 3" xfId="0"/>
    <cellStyle name="Heading 3 3 4" xfId="0"/>
    <cellStyle name="Heading 3 4" xfId="0"/>
    <cellStyle name="Heading 3 4 2" xfId="0"/>
    <cellStyle name="Heading 3 4 3" xfId="0"/>
    <cellStyle name="Heading 3 4 4" xfId="0"/>
    <cellStyle name="Heading 3 4 5" xfId="0"/>
    <cellStyle name="Heading 3 5" xfId="0"/>
    <cellStyle name="Heading 3 5 2" xfId="0"/>
    <cellStyle name="Heading 3 5 3" xfId="0"/>
    <cellStyle name="Heading 3 5 4" xfId="0"/>
    <cellStyle name="Heading 3 6" xfId="0"/>
    <cellStyle name="Heading 3 6 2" xfId="0"/>
    <cellStyle name="Heading 3 7" xfId="0"/>
    <cellStyle name="Heading 3 7 2" xfId="0"/>
    <cellStyle name="Heading 3 7 2 2" xfId="0"/>
    <cellStyle name="Heading 3 7 3" xfId="0"/>
    <cellStyle name="Heading 3 8" xfId="0"/>
    <cellStyle name="Heading 3 8 2" xfId="0"/>
    <cellStyle name="Heading 3 8 2 2" xfId="0"/>
    <cellStyle name="Heading 3 8 3" xfId="0"/>
    <cellStyle name="Heading 3 9" xfId="0"/>
    <cellStyle name="Heading 3 9 2" xfId="0"/>
    <cellStyle name="Heading 3 9 2 2" xfId="0"/>
    <cellStyle name="Heading 3 9 3" xfId="0"/>
    <cellStyle name="Heading 3 9 3 2" xfId="0"/>
    <cellStyle name="Heading 3 9 3 2 2" xfId="0"/>
    <cellStyle name="Heading 3 9 3 3" xfId="0"/>
    <cellStyle name="Heading 3 9 4" xfId="0"/>
    <cellStyle name="Heading 4 10" xfId="0"/>
    <cellStyle name="Heading 4 10 2" xfId="0"/>
    <cellStyle name="Heading 4 10 3" xfId="0"/>
    <cellStyle name="Heading 4 11" xfId="0"/>
    <cellStyle name="Heading 4 11 2" xfId="0"/>
    <cellStyle name="Heading 4 11 3" xfId="0"/>
    <cellStyle name="Heading 4 12" xfId="0"/>
    <cellStyle name="Heading 4 12 2" xfId="0"/>
    <cellStyle name="Heading 4 12 2 2" xfId="0"/>
    <cellStyle name="Heading 4 12 2 2 2" xfId="0"/>
    <cellStyle name="Heading 4 12 2 3" xfId="0"/>
    <cellStyle name="Heading 4 12 3" xfId="0"/>
    <cellStyle name="Heading 4 12 4" xfId="0"/>
    <cellStyle name="Heading 4 13" xfId="0"/>
    <cellStyle name="Heading 4 13 2" xfId="0"/>
    <cellStyle name="Heading 4 14" xfId="0"/>
    <cellStyle name="Heading 4 14 2" xfId="0"/>
    <cellStyle name="Heading 4 15" xfId="0"/>
    <cellStyle name="Heading 4 15 2" xfId="0"/>
    <cellStyle name="Heading 4 16" xfId="0"/>
    <cellStyle name="Heading 4 16 2" xfId="0"/>
    <cellStyle name="Heading 4 17" xfId="0"/>
    <cellStyle name="Heading 4 18" xfId="0"/>
    <cellStyle name="Heading 4 19" xfId="0"/>
    <cellStyle name="Heading 4 2" xfId="0"/>
    <cellStyle name="Heading 4 2 10" xfId="0"/>
    <cellStyle name="Heading 4 2 2" xfId="0"/>
    <cellStyle name="Heading 4 2 3" xfId="0"/>
    <cellStyle name="Heading 4 2 4" xfId="0"/>
    <cellStyle name="Heading 4 2 5" xfId="0"/>
    <cellStyle name="Heading 4 2 6" xfId="0"/>
    <cellStyle name="Heading 4 2 7" xfId="0"/>
    <cellStyle name="Heading 4 2 8" xfId="0"/>
    <cellStyle name="Heading 4 2 9" xfId="0"/>
    <cellStyle name="Heading 4 2_BallGrid" xfId="0"/>
    <cellStyle name="Heading 4 3" xfId="0"/>
    <cellStyle name="Heading 4 3 2" xfId="0"/>
    <cellStyle name="Heading 4 3 3" xfId="0"/>
    <cellStyle name="Heading 4 3 4" xfId="0"/>
    <cellStyle name="Heading 4 4" xfId="0"/>
    <cellStyle name="Heading 4 4 2" xfId="0"/>
    <cellStyle name="Heading 4 4 2 2" xfId="0"/>
    <cellStyle name="Heading 4 4 3" xfId="0"/>
    <cellStyle name="Heading 4 4 3 2" xfId="0"/>
    <cellStyle name="Heading 4 4 4" xfId="0"/>
    <cellStyle name="Heading 4 4 5" xfId="0"/>
    <cellStyle name="Heading 4 4 6" xfId="0"/>
    <cellStyle name="Heading 4 4 7" xfId="0"/>
    <cellStyle name="Heading 4 4 8" xfId="0"/>
    <cellStyle name="Heading 4 4 9" xfId="0"/>
    <cellStyle name="Heading 4 5" xfId="0"/>
    <cellStyle name="Heading 4 5 2" xfId="0"/>
    <cellStyle name="Heading 4 5 3" xfId="0"/>
    <cellStyle name="Heading 4 5 4" xfId="0"/>
    <cellStyle name="Heading 4 6" xfId="0"/>
    <cellStyle name="Heading 4 6 2" xfId="0"/>
    <cellStyle name="Heading 4 7" xfId="0"/>
    <cellStyle name="Heading 4 7 2" xfId="0"/>
    <cellStyle name="Heading 4 7 3" xfId="0"/>
    <cellStyle name="Heading 4 7 4" xfId="0"/>
    <cellStyle name="Heading 4 7 5" xfId="0"/>
    <cellStyle name="Heading 4 8" xfId="0"/>
    <cellStyle name="Heading 4 8 2" xfId="0"/>
    <cellStyle name="Heading 4 8 2 2" xfId="0"/>
    <cellStyle name="Heading 4 8 2 3" xfId="0"/>
    <cellStyle name="Heading 4 8 3" xfId="0"/>
    <cellStyle name="Heading 4 8 4" xfId="0"/>
    <cellStyle name="Heading 4 9" xfId="0"/>
    <cellStyle name="Heading 4 9 2" xfId="0"/>
    <cellStyle name="Heading 4 9 2 2" xfId="0"/>
    <cellStyle name="Heading 4 9 3" xfId="0"/>
    <cellStyle name="Heading 4 9 3 2" xfId="0"/>
    <cellStyle name="Heading 4 9 4" xfId="0"/>
    <cellStyle name="Hyperlink 10" xfId="0"/>
    <cellStyle name="Hyperlink 10 2" xfId="0"/>
    <cellStyle name="Hyperlink 10 3" xfId="0"/>
    <cellStyle name="Hyperlink 10_BallGrid" xfId="0"/>
    <cellStyle name="Hyperlink 11" xfId="0"/>
    <cellStyle name="Hyperlink 11 2" xfId="0"/>
    <cellStyle name="Hyperlink 11 3" xfId="0"/>
    <cellStyle name="Hyperlink 11_BallGrid" xfId="0"/>
    <cellStyle name="Hyperlink 12" xfId="0"/>
    <cellStyle name="Hyperlink 12 2" xfId="0"/>
    <cellStyle name="Hyperlink 12 3" xfId="0"/>
    <cellStyle name="Hyperlink 12_BallGrid" xfId="0"/>
    <cellStyle name="Hyperlink 13" xfId="0"/>
    <cellStyle name="Hyperlink 13 2" xfId="0"/>
    <cellStyle name="Hyperlink 13 3" xfId="0"/>
    <cellStyle name="Hyperlink 13_BallGrid" xfId="0"/>
    <cellStyle name="Hyperlink 14" xfId="0"/>
    <cellStyle name="Hyperlink 14 2" xfId="0"/>
    <cellStyle name="Hyperlink 14 3" xfId="0"/>
    <cellStyle name="Hyperlink 14_BallGrid" xfId="0"/>
    <cellStyle name="Hyperlink 15" xfId="0"/>
    <cellStyle name="Hyperlink 15 2" xfId="0"/>
    <cellStyle name="Hyperlink 15 3" xfId="0"/>
    <cellStyle name="Hyperlink 15_BallGrid" xfId="0"/>
    <cellStyle name="Hyperlink 16" xfId="0"/>
    <cellStyle name="Hyperlink 16 2" xfId="0"/>
    <cellStyle name="Hyperlink 16 3" xfId="0"/>
    <cellStyle name="Hyperlink 16_BallGrid" xfId="0"/>
    <cellStyle name="Hyperlink 17" xfId="0"/>
    <cellStyle name="Hyperlink 17 2" xfId="0"/>
    <cellStyle name="Hyperlink 17 3" xfId="0"/>
    <cellStyle name="Hyperlink 17_BallGrid" xfId="0"/>
    <cellStyle name="Hyperlink 18" xfId="0"/>
    <cellStyle name="Hyperlink 18 2" xfId="0"/>
    <cellStyle name="Hyperlink 18 3" xfId="0"/>
    <cellStyle name="Hyperlink 18_BallGrid" xfId="0"/>
    <cellStyle name="Hyperlink 19" xfId="0"/>
    <cellStyle name="Hyperlink 19 2" xfId="0"/>
    <cellStyle name="Hyperlink 19 3" xfId="0"/>
    <cellStyle name="Hyperlink 19_BallGrid" xfId="0"/>
    <cellStyle name="Hyperlink 2" xfId="0"/>
    <cellStyle name="Hyperlink 2 2" xfId="0"/>
    <cellStyle name="Hyperlink 2 3" xfId="0"/>
    <cellStyle name="Hyperlink 2 4" xfId="0"/>
    <cellStyle name="Hyperlink 2 5" xfId="0"/>
    <cellStyle name="Hyperlink 2 6" xfId="0"/>
    <cellStyle name="Hyperlink 2 7" xfId="0"/>
    <cellStyle name="Hyperlink 2 8" xfId="0"/>
    <cellStyle name="Hyperlink 20" xfId="0"/>
    <cellStyle name="Hyperlink 20 2" xfId="0"/>
    <cellStyle name="Hyperlink 20 3" xfId="0"/>
    <cellStyle name="Hyperlink 20_BallGrid" xfId="0"/>
    <cellStyle name="Hyperlink 21" xfId="0"/>
    <cellStyle name="Hyperlink 21 2" xfId="0"/>
    <cellStyle name="Hyperlink 21 3" xfId="0"/>
    <cellStyle name="Hyperlink 21_BallGrid" xfId="0"/>
    <cellStyle name="Hyperlink 22" xfId="0"/>
    <cellStyle name="Hyperlink 22 2" xfId="0"/>
    <cellStyle name="Hyperlink 22 3" xfId="0"/>
    <cellStyle name="Hyperlink 22_BallGrid" xfId="0"/>
    <cellStyle name="Hyperlink 23" xfId="0"/>
    <cellStyle name="Hyperlink 23 2" xfId="0"/>
    <cellStyle name="Hyperlink 23 3" xfId="0"/>
    <cellStyle name="Hyperlink 23_BallGrid" xfId="0"/>
    <cellStyle name="Hyperlink 24" xfId="0"/>
    <cellStyle name="Hyperlink 24 2" xfId="0"/>
    <cellStyle name="Hyperlink 24 3" xfId="0"/>
    <cellStyle name="Hyperlink 24_BallGrid" xfId="0"/>
    <cellStyle name="Hyperlink 25" xfId="0"/>
    <cellStyle name="Hyperlink 25 2" xfId="0"/>
    <cellStyle name="Hyperlink 25 3" xfId="0"/>
    <cellStyle name="Hyperlink 25_BallGrid" xfId="0"/>
    <cellStyle name="Hyperlink 26" xfId="0"/>
    <cellStyle name="Hyperlink 26 2" xfId="0"/>
    <cellStyle name="Hyperlink 26 3" xfId="0"/>
    <cellStyle name="Hyperlink 26_BallGrid" xfId="0"/>
    <cellStyle name="Hyperlink 27" xfId="0"/>
    <cellStyle name="Hyperlink 27 2" xfId="0"/>
    <cellStyle name="Hyperlink 27 3" xfId="0"/>
    <cellStyle name="Hyperlink 27_BallGrid" xfId="0"/>
    <cellStyle name="Hyperlink 28" xfId="0"/>
    <cellStyle name="Hyperlink 28 2" xfId="0"/>
    <cellStyle name="Hyperlink 28 3" xfId="0"/>
    <cellStyle name="Hyperlink 28_BallGrid" xfId="0"/>
    <cellStyle name="Hyperlink 29" xfId="0"/>
    <cellStyle name="Hyperlink 2_BallGrid" xfId="0"/>
    <cellStyle name="Hyperlink 3" xfId="0"/>
    <cellStyle name="Hyperlink 3 2" xfId="0"/>
    <cellStyle name="Hyperlink 3 2 2" xfId="0"/>
    <cellStyle name="Hyperlink 3 2 3" xfId="0"/>
    <cellStyle name="Hyperlink 3 3" xfId="0"/>
    <cellStyle name="Hyperlink 3 4" xfId="0"/>
    <cellStyle name="Hyperlink 3 5" xfId="0"/>
    <cellStyle name="Hyperlink 30" xfId="0"/>
    <cellStyle name="Hyperlink 3_BallGrid" xfId="0"/>
    <cellStyle name="Hyperlink 4" xfId="0"/>
    <cellStyle name="Hyperlink 4 2" xfId="0"/>
    <cellStyle name="Hyperlink 4 3" xfId="0"/>
    <cellStyle name="Hyperlink 4_BallGrid" xfId="0"/>
    <cellStyle name="Hyperlink 5" xfId="0"/>
    <cellStyle name="Hyperlink 5 2" xfId="0"/>
    <cellStyle name="Hyperlink 5 3" xfId="0"/>
    <cellStyle name="Hyperlink 5_BallGrid" xfId="0"/>
    <cellStyle name="Hyperlink 6" xfId="0"/>
    <cellStyle name="Hyperlink 6 2" xfId="0"/>
    <cellStyle name="Hyperlink 6 3" xfId="0"/>
    <cellStyle name="Hyperlink 6_BallGrid" xfId="0"/>
    <cellStyle name="Hyperlink 7" xfId="0"/>
    <cellStyle name="Hyperlink 7 2" xfId="0"/>
    <cellStyle name="Hyperlink 7 3" xfId="0"/>
    <cellStyle name="Hyperlink 7_BallGrid" xfId="0"/>
    <cellStyle name="Hyperlink 8" xfId="0"/>
    <cellStyle name="Hyperlink 8 2" xfId="0"/>
    <cellStyle name="Hyperlink 8 3" xfId="0"/>
    <cellStyle name="Hyperlink 8_BallGrid" xfId="0"/>
    <cellStyle name="Hyperlink 9" xfId="0"/>
    <cellStyle name="Hyperlink 9 2" xfId="0"/>
    <cellStyle name="Hyperlink 9 3" xfId="0"/>
    <cellStyle name="Hyperlink 9_BallGrid" xfId="0"/>
    <cellStyle name="Input 10" xfId="0"/>
    <cellStyle name="Input 10 2" xfId="0"/>
    <cellStyle name="Input 10 2 2" xfId="0"/>
    <cellStyle name="Input 10 2 2 2" xfId="0"/>
    <cellStyle name="Input 10 2 2 2 10" xfId="0"/>
    <cellStyle name="Input 10 2 2 2 2" xfId="0"/>
    <cellStyle name="Input 10 2 2 2 2 2" xfId="0"/>
    <cellStyle name="Input 10 2 2 2 2 2 2" xfId="0"/>
    <cellStyle name="Input 10 2 2 2 2 2 3" xfId="0"/>
    <cellStyle name="Input 10 2 2 2 2 2 4" xfId="0"/>
    <cellStyle name="Input 10 2 2 2 2 3" xfId="0"/>
    <cellStyle name="Input 10 2 2 2 2 3 2" xfId="0"/>
    <cellStyle name="Input 10 2 2 2 2 3 3" xfId="0"/>
    <cellStyle name="Input 10 2 2 2 2 3 4" xfId="0"/>
    <cellStyle name="Input 10 2 2 2 2 4" xfId="0"/>
    <cellStyle name="Input 10 2 2 2 2 4 2" xfId="0"/>
    <cellStyle name="Input 10 2 2 2 2 4 3" xfId="0"/>
    <cellStyle name="Input 10 2 2 2 2 4 4" xfId="0"/>
    <cellStyle name="Input 10 2 2 2 2 5" xfId="0"/>
    <cellStyle name="Input 10 2 2 2 2 5 2" xfId="0"/>
    <cellStyle name="Input 10 2 2 2 2 5 3" xfId="0"/>
    <cellStyle name="Input 10 2 2 2 2 5 4" xfId="0"/>
    <cellStyle name="Input 10 2 2 2 2 6" xfId="0"/>
    <cellStyle name="Input 10 2 2 2 2 6 2" xfId="0"/>
    <cellStyle name="Input 10 2 2 2 2 6 3" xfId="0"/>
    <cellStyle name="Input 10 2 2 2 2 7" xfId="0"/>
    <cellStyle name="Input 10 2 2 2 2 8" xfId="0"/>
    <cellStyle name="Input 10 2 2 2 3" xfId="0"/>
    <cellStyle name="Input 10 2 2 2 3 2" xfId="0"/>
    <cellStyle name="Input 10 2 2 2 3 2 2" xfId="0"/>
    <cellStyle name="Input 10 2 2 2 3 2 3" xfId="0"/>
    <cellStyle name="Input 10 2 2 2 3 2 4" xfId="0"/>
    <cellStyle name="Input 10 2 2 2 3 3" xfId="0"/>
    <cellStyle name="Input 10 2 2 2 3 3 2" xfId="0"/>
    <cellStyle name="Input 10 2 2 2 3 3 3" xfId="0"/>
    <cellStyle name="Input 10 2 2 2 3 3 4" xfId="0"/>
    <cellStyle name="Input 10 2 2 2 3 4" xfId="0"/>
    <cellStyle name="Input 10 2 2 2 3 4 2" xfId="0"/>
    <cellStyle name="Input 10 2 2 2 3 4 3" xfId="0"/>
    <cellStyle name="Input 10 2 2 2 3 4 4" xfId="0"/>
    <cellStyle name="Input 10 2 2 2 3 5" xfId="0"/>
    <cellStyle name="Input 10 2 2 2 3 5 2" xfId="0"/>
    <cellStyle name="Input 10 2 2 2 3 5 3" xfId="0"/>
    <cellStyle name="Input 10 2 2 2 3 5 4" xfId="0"/>
    <cellStyle name="Input 10 2 2 2 3 6" xfId="0"/>
    <cellStyle name="Input 10 2 2 2 3 6 2" xfId="0"/>
    <cellStyle name="Input 10 2 2 2 3 6 3" xfId="0"/>
    <cellStyle name="Input 10 2 2 2 3 7" xfId="0"/>
    <cellStyle name="Input 10 2 2 2 3 8" xfId="0"/>
    <cellStyle name="Input 10 2 2 2 4" xfId="0"/>
    <cellStyle name="Input 10 2 2 2 4 2" xfId="0"/>
    <cellStyle name="Input 10 2 2 2 4 3" xfId="0"/>
    <cellStyle name="Input 10 2 2 2 4 4" xfId="0"/>
    <cellStyle name="Input 10 2 2 2 5" xfId="0"/>
    <cellStyle name="Input 10 2 2 2 5 2" xfId="0"/>
    <cellStyle name="Input 10 2 2 2 5 3" xfId="0"/>
    <cellStyle name="Input 10 2 2 2 5 4" xfId="0"/>
    <cellStyle name="Input 10 2 2 2 6" xfId="0"/>
    <cellStyle name="Input 10 2 2 2 6 2" xfId="0"/>
    <cellStyle name="Input 10 2 2 2 6 3" xfId="0"/>
    <cellStyle name="Input 10 2 2 2 6 4" xfId="0"/>
    <cellStyle name="Input 10 2 2 2 7" xfId="0"/>
    <cellStyle name="Input 10 2 2 2 7 2" xfId="0"/>
    <cellStyle name="Input 10 2 2 2 7 3" xfId="0"/>
    <cellStyle name="Input 10 2 2 2 7 4" xfId="0"/>
    <cellStyle name="Input 10 2 2 2 8" xfId="0"/>
    <cellStyle name="Input 10 2 2 2 8 2" xfId="0"/>
    <cellStyle name="Input 10 2 2 2 8 3" xfId="0"/>
    <cellStyle name="Input 10 2 2 2 9" xfId="0"/>
    <cellStyle name="Input 10 2 2 3" xfId="0"/>
    <cellStyle name="Input 10 2 3" xfId="0"/>
    <cellStyle name="Input 10 2 3 10" xfId="0"/>
    <cellStyle name="Input 10 2 3 2" xfId="0"/>
    <cellStyle name="Input 10 2 3 2 2" xfId="0"/>
    <cellStyle name="Input 10 2 3 2 2 2" xfId="0"/>
    <cellStyle name="Input 10 2 3 2 2 3" xfId="0"/>
    <cellStyle name="Input 10 2 3 2 2 4" xfId="0"/>
    <cellStyle name="Input 10 2 3 2 3" xfId="0"/>
    <cellStyle name="Input 10 2 3 2 3 2" xfId="0"/>
    <cellStyle name="Input 10 2 3 2 3 3" xfId="0"/>
    <cellStyle name="Input 10 2 3 2 3 4" xfId="0"/>
    <cellStyle name="Input 10 2 3 2 4" xfId="0"/>
    <cellStyle name="Input 10 2 3 2 4 2" xfId="0"/>
    <cellStyle name="Input 10 2 3 2 4 3" xfId="0"/>
    <cellStyle name="Input 10 2 3 2 4 4" xfId="0"/>
    <cellStyle name="Input 10 2 3 2 5" xfId="0"/>
    <cellStyle name="Input 10 2 3 2 5 2" xfId="0"/>
    <cellStyle name="Input 10 2 3 2 5 3" xfId="0"/>
    <cellStyle name="Input 10 2 3 2 5 4" xfId="0"/>
    <cellStyle name="Input 10 2 3 2 6" xfId="0"/>
    <cellStyle name="Input 10 2 3 2 6 2" xfId="0"/>
    <cellStyle name="Input 10 2 3 2 6 3" xfId="0"/>
    <cellStyle name="Input 10 2 3 2 7" xfId="0"/>
    <cellStyle name="Input 10 2 3 2 8" xfId="0"/>
    <cellStyle name="Input 10 2 3 3" xfId="0"/>
    <cellStyle name="Input 10 2 3 3 2" xfId="0"/>
    <cellStyle name="Input 10 2 3 3 2 2" xfId="0"/>
    <cellStyle name="Input 10 2 3 3 2 3" xfId="0"/>
    <cellStyle name="Input 10 2 3 3 2 4" xfId="0"/>
    <cellStyle name="Input 10 2 3 3 3" xfId="0"/>
    <cellStyle name="Input 10 2 3 3 3 2" xfId="0"/>
    <cellStyle name="Input 10 2 3 3 3 3" xfId="0"/>
    <cellStyle name="Input 10 2 3 3 3 4" xfId="0"/>
    <cellStyle name="Input 10 2 3 3 4" xfId="0"/>
    <cellStyle name="Input 10 2 3 3 4 2" xfId="0"/>
    <cellStyle name="Input 10 2 3 3 4 3" xfId="0"/>
    <cellStyle name="Input 10 2 3 3 4 4" xfId="0"/>
    <cellStyle name="Input 10 2 3 3 5" xfId="0"/>
    <cellStyle name="Input 10 2 3 3 5 2" xfId="0"/>
    <cellStyle name="Input 10 2 3 3 5 3" xfId="0"/>
    <cellStyle name="Input 10 2 3 3 5 4" xfId="0"/>
    <cellStyle name="Input 10 2 3 3 6" xfId="0"/>
    <cellStyle name="Input 10 2 3 3 6 2" xfId="0"/>
    <cellStyle name="Input 10 2 3 3 6 3" xfId="0"/>
    <cellStyle name="Input 10 2 3 3 7" xfId="0"/>
    <cellStyle name="Input 10 2 3 3 8" xfId="0"/>
    <cellStyle name="Input 10 2 3 4" xfId="0"/>
    <cellStyle name="Input 10 2 3 4 2" xfId="0"/>
    <cellStyle name="Input 10 2 3 4 3" xfId="0"/>
    <cellStyle name="Input 10 2 3 4 4" xfId="0"/>
    <cellStyle name="Input 10 2 3 5" xfId="0"/>
    <cellStyle name="Input 10 2 3 5 2" xfId="0"/>
    <cellStyle name="Input 10 2 3 5 3" xfId="0"/>
    <cellStyle name="Input 10 2 3 5 4" xfId="0"/>
    <cellStyle name="Input 10 2 3 6" xfId="0"/>
    <cellStyle name="Input 10 2 3 6 2" xfId="0"/>
    <cellStyle name="Input 10 2 3 6 3" xfId="0"/>
    <cellStyle name="Input 10 2 3 6 4" xfId="0"/>
    <cellStyle name="Input 10 2 3 7" xfId="0"/>
    <cellStyle name="Input 10 2 3 7 2" xfId="0"/>
    <cellStyle name="Input 10 2 3 7 3" xfId="0"/>
    <cellStyle name="Input 10 2 3 7 4" xfId="0"/>
    <cellStyle name="Input 10 2 3 8" xfId="0"/>
    <cellStyle name="Input 10 2 3 8 2" xfId="0"/>
    <cellStyle name="Input 10 2 3 8 3" xfId="0"/>
    <cellStyle name="Input 10 2 3 9" xfId="0"/>
    <cellStyle name="Input 10 2 4" xfId="0"/>
    <cellStyle name="Input 10 2_Sheet1" xfId="0"/>
    <cellStyle name="Input 10 3" xfId="0"/>
    <cellStyle name="Input 10 3 2" xfId="0"/>
    <cellStyle name="Input 10 3 2 10" xfId="0"/>
    <cellStyle name="Input 10 3 2 2" xfId="0"/>
    <cellStyle name="Input 10 3 2 2 2" xfId="0"/>
    <cellStyle name="Input 10 3 2 2 2 2" xfId="0"/>
    <cellStyle name="Input 10 3 2 2 2 3" xfId="0"/>
    <cellStyle name="Input 10 3 2 2 2 4" xfId="0"/>
    <cellStyle name="Input 10 3 2 2 3" xfId="0"/>
    <cellStyle name="Input 10 3 2 2 3 2" xfId="0"/>
    <cellStyle name="Input 10 3 2 2 3 3" xfId="0"/>
    <cellStyle name="Input 10 3 2 2 3 4" xfId="0"/>
    <cellStyle name="Input 10 3 2 2 4" xfId="0"/>
    <cellStyle name="Input 10 3 2 2 4 2" xfId="0"/>
    <cellStyle name="Input 10 3 2 2 4 3" xfId="0"/>
    <cellStyle name="Input 10 3 2 2 4 4" xfId="0"/>
    <cellStyle name="Input 10 3 2 2 5" xfId="0"/>
    <cellStyle name="Input 10 3 2 2 5 2" xfId="0"/>
    <cellStyle name="Input 10 3 2 2 5 3" xfId="0"/>
    <cellStyle name="Input 10 3 2 2 5 4" xfId="0"/>
    <cellStyle name="Input 10 3 2 2 6" xfId="0"/>
    <cellStyle name="Input 10 3 2 2 6 2" xfId="0"/>
    <cellStyle name="Input 10 3 2 2 6 3" xfId="0"/>
    <cellStyle name="Input 10 3 2 2 7" xfId="0"/>
    <cellStyle name="Input 10 3 2 2 8" xfId="0"/>
    <cellStyle name="Input 10 3 2 3" xfId="0"/>
    <cellStyle name="Input 10 3 2 3 2" xfId="0"/>
    <cellStyle name="Input 10 3 2 3 2 2" xfId="0"/>
    <cellStyle name="Input 10 3 2 3 2 3" xfId="0"/>
    <cellStyle name="Input 10 3 2 3 2 4" xfId="0"/>
    <cellStyle name="Input 10 3 2 3 3" xfId="0"/>
    <cellStyle name="Input 10 3 2 3 3 2" xfId="0"/>
    <cellStyle name="Input 10 3 2 3 3 3" xfId="0"/>
    <cellStyle name="Input 10 3 2 3 3 4" xfId="0"/>
    <cellStyle name="Input 10 3 2 3 4" xfId="0"/>
    <cellStyle name="Input 10 3 2 3 4 2" xfId="0"/>
    <cellStyle name="Input 10 3 2 3 4 3" xfId="0"/>
    <cellStyle name="Input 10 3 2 3 4 4" xfId="0"/>
    <cellStyle name="Input 10 3 2 3 5" xfId="0"/>
    <cellStyle name="Input 10 3 2 3 5 2" xfId="0"/>
    <cellStyle name="Input 10 3 2 3 5 3" xfId="0"/>
    <cellStyle name="Input 10 3 2 3 5 4" xfId="0"/>
    <cellStyle name="Input 10 3 2 3 6" xfId="0"/>
    <cellStyle name="Input 10 3 2 3 6 2" xfId="0"/>
    <cellStyle name="Input 10 3 2 3 6 3" xfId="0"/>
    <cellStyle name="Input 10 3 2 3 7" xfId="0"/>
    <cellStyle name="Input 10 3 2 3 8" xfId="0"/>
    <cellStyle name="Input 10 3 2 4" xfId="0"/>
    <cellStyle name="Input 10 3 2 4 2" xfId="0"/>
    <cellStyle name="Input 10 3 2 4 3" xfId="0"/>
    <cellStyle name="Input 10 3 2 4 4" xfId="0"/>
    <cellStyle name="Input 10 3 2 5" xfId="0"/>
    <cellStyle name="Input 10 3 2 5 2" xfId="0"/>
    <cellStyle name="Input 10 3 2 5 3" xfId="0"/>
    <cellStyle name="Input 10 3 2 5 4" xfId="0"/>
    <cellStyle name="Input 10 3 2 6" xfId="0"/>
    <cellStyle name="Input 10 3 2 6 2" xfId="0"/>
    <cellStyle name="Input 10 3 2 6 3" xfId="0"/>
    <cellStyle name="Input 10 3 2 6 4" xfId="0"/>
    <cellStyle name="Input 10 3 2 7" xfId="0"/>
    <cellStyle name="Input 10 3 2 7 2" xfId="0"/>
    <cellStyle name="Input 10 3 2 7 3" xfId="0"/>
    <cellStyle name="Input 10 3 2 7 4" xfId="0"/>
    <cellStyle name="Input 10 3 2 8" xfId="0"/>
    <cellStyle name="Input 10 3 2 8 2" xfId="0"/>
    <cellStyle name="Input 10 3 2 8 3" xfId="0"/>
    <cellStyle name="Input 10 3 2 9" xfId="0"/>
    <cellStyle name="Input 10 3 3" xfId="0"/>
    <cellStyle name="Input 10 4" xfId="0"/>
    <cellStyle name="Input 10 4 10" xfId="0"/>
    <cellStyle name="Input 10 4 11" xfId="0"/>
    <cellStyle name="Input 10 4 2" xfId="0"/>
    <cellStyle name="Input 10 4 2 2" xfId="0"/>
    <cellStyle name="Input 10 4 2 2 2" xfId="0"/>
    <cellStyle name="Input 10 4 2 2 3" xfId="0"/>
    <cellStyle name="Input 10 4 2 2 4" xfId="0"/>
    <cellStyle name="Input 10 4 2 3" xfId="0"/>
    <cellStyle name="Input 10 4 2 3 2" xfId="0"/>
    <cellStyle name="Input 10 4 2 3 3" xfId="0"/>
    <cellStyle name="Input 10 4 2 3 4" xfId="0"/>
    <cellStyle name="Input 10 4 2 4" xfId="0"/>
    <cellStyle name="Input 10 4 2 4 2" xfId="0"/>
    <cellStyle name="Input 10 4 2 4 3" xfId="0"/>
    <cellStyle name="Input 10 4 2 4 4" xfId="0"/>
    <cellStyle name="Input 10 4 2 5" xfId="0"/>
    <cellStyle name="Input 10 4 2 5 2" xfId="0"/>
    <cellStyle name="Input 10 4 2 5 3" xfId="0"/>
    <cellStyle name="Input 10 4 2 5 4" xfId="0"/>
    <cellStyle name="Input 10 4 2 6" xfId="0"/>
    <cellStyle name="Input 10 4 2 6 2" xfId="0"/>
    <cellStyle name="Input 10 4 2 6 3" xfId="0"/>
    <cellStyle name="Input 10 4 2 7" xfId="0"/>
    <cellStyle name="Input 10 4 2 8" xfId="0"/>
    <cellStyle name="Input 10 4 3" xfId="0"/>
    <cellStyle name="Input 10 4 3 2" xfId="0"/>
    <cellStyle name="Input 10 4 3 2 2" xfId="0"/>
    <cellStyle name="Input 10 4 3 2 3" xfId="0"/>
    <cellStyle name="Input 10 4 3 2 4" xfId="0"/>
    <cellStyle name="Input 10 4 3 3" xfId="0"/>
    <cellStyle name="Input 10 4 3 3 2" xfId="0"/>
    <cellStyle name="Input 10 4 3 3 3" xfId="0"/>
    <cellStyle name="Input 10 4 3 3 4" xfId="0"/>
    <cellStyle name="Input 10 4 3 4" xfId="0"/>
    <cellStyle name="Input 10 4 3 4 2" xfId="0"/>
    <cellStyle name="Input 10 4 3 4 3" xfId="0"/>
    <cellStyle name="Input 10 4 3 4 4" xfId="0"/>
    <cellStyle name="Input 10 4 3 5" xfId="0"/>
    <cellStyle name="Input 10 4 3 5 2" xfId="0"/>
    <cellStyle name="Input 10 4 3 5 3" xfId="0"/>
    <cellStyle name="Input 10 4 3 5 4" xfId="0"/>
    <cellStyle name="Input 10 4 3 6" xfId="0"/>
    <cellStyle name="Input 10 4 3 6 2" xfId="0"/>
    <cellStyle name="Input 10 4 3 6 3" xfId="0"/>
    <cellStyle name="Input 10 4 3 7" xfId="0"/>
    <cellStyle name="Input 10 4 3 8" xfId="0"/>
    <cellStyle name="Input 10 4 4" xfId="0"/>
    <cellStyle name="Input 10 4 4 2" xfId="0"/>
    <cellStyle name="Input 10 4 4 3" xfId="0"/>
    <cellStyle name="Input 10 4 4 4" xfId="0"/>
    <cellStyle name="Input 10 4 5" xfId="0"/>
    <cellStyle name="Input 10 4 5 2" xfId="0"/>
    <cellStyle name="Input 10 4 5 3" xfId="0"/>
    <cellStyle name="Input 10 4 5 4" xfId="0"/>
    <cellStyle name="Input 10 4 6" xfId="0"/>
    <cellStyle name="Input 10 4 6 2" xfId="0"/>
    <cellStyle name="Input 10 4 6 3" xfId="0"/>
    <cellStyle name="Input 10 4 6 4" xfId="0"/>
    <cellStyle name="Input 10 4 7" xfId="0"/>
    <cellStyle name="Input 10 4 7 2" xfId="0"/>
    <cellStyle name="Input 10 4 7 3" xfId="0"/>
    <cellStyle name="Input 10 4 7 4" xfId="0"/>
    <cellStyle name="Input 10 4 8" xfId="0"/>
    <cellStyle name="Input 10 4 8 2" xfId="0"/>
    <cellStyle name="Input 10 4 8 3" xfId="0"/>
    <cellStyle name="Input 10 4 9" xfId="0"/>
    <cellStyle name="Input 10 5" xfId="0"/>
    <cellStyle name="Input 10 6" xfId="0"/>
    <cellStyle name="Input 10 7" xfId="0"/>
    <cellStyle name="Input 10_Sheet1" xfId="0"/>
    <cellStyle name="Input 11" xfId="0"/>
    <cellStyle name="Input 11 2" xfId="0"/>
    <cellStyle name="Input 11 2 2" xfId="0"/>
    <cellStyle name="Input 11 2 2 2" xfId="0"/>
    <cellStyle name="Input 11 2 2 2 10" xfId="0"/>
    <cellStyle name="Input 11 2 2 2 2" xfId="0"/>
    <cellStyle name="Input 11 2 2 2 2 2" xfId="0"/>
    <cellStyle name="Input 11 2 2 2 2 2 2" xfId="0"/>
    <cellStyle name="Input 11 2 2 2 2 2 3" xfId="0"/>
    <cellStyle name="Input 11 2 2 2 2 2 4" xfId="0"/>
    <cellStyle name="Input 11 2 2 2 2 3" xfId="0"/>
    <cellStyle name="Input 11 2 2 2 2 3 2" xfId="0"/>
    <cellStyle name="Input 11 2 2 2 2 3 3" xfId="0"/>
    <cellStyle name="Input 11 2 2 2 2 3 4" xfId="0"/>
    <cellStyle name="Input 11 2 2 2 2 4" xfId="0"/>
    <cellStyle name="Input 11 2 2 2 2 4 2" xfId="0"/>
    <cellStyle name="Input 11 2 2 2 2 4 3" xfId="0"/>
    <cellStyle name="Input 11 2 2 2 2 4 4" xfId="0"/>
    <cellStyle name="Input 11 2 2 2 2 5" xfId="0"/>
    <cellStyle name="Input 11 2 2 2 2 5 2" xfId="0"/>
    <cellStyle name="Input 11 2 2 2 2 5 3" xfId="0"/>
    <cellStyle name="Input 11 2 2 2 2 5 4" xfId="0"/>
    <cellStyle name="Input 11 2 2 2 2 6" xfId="0"/>
    <cellStyle name="Input 11 2 2 2 2 6 2" xfId="0"/>
    <cellStyle name="Input 11 2 2 2 2 6 3" xfId="0"/>
    <cellStyle name="Input 11 2 2 2 2 7" xfId="0"/>
    <cellStyle name="Input 11 2 2 2 2 8" xfId="0"/>
    <cellStyle name="Input 11 2 2 2 3" xfId="0"/>
    <cellStyle name="Input 11 2 2 2 3 2" xfId="0"/>
    <cellStyle name="Input 11 2 2 2 3 2 2" xfId="0"/>
    <cellStyle name="Input 11 2 2 2 3 2 3" xfId="0"/>
    <cellStyle name="Input 11 2 2 2 3 2 4" xfId="0"/>
    <cellStyle name="Input 11 2 2 2 3 3" xfId="0"/>
    <cellStyle name="Input 11 2 2 2 3 3 2" xfId="0"/>
    <cellStyle name="Input 11 2 2 2 3 3 3" xfId="0"/>
    <cellStyle name="Input 11 2 2 2 3 3 4" xfId="0"/>
    <cellStyle name="Input 11 2 2 2 3 4" xfId="0"/>
    <cellStyle name="Input 11 2 2 2 3 4 2" xfId="0"/>
    <cellStyle name="Input 11 2 2 2 3 4 3" xfId="0"/>
    <cellStyle name="Input 11 2 2 2 3 4 4" xfId="0"/>
    <cellStyle name="Input 11 2 2 2 3 5" xfId="0"/>
    <cellStyle name="Input 11 2 2 2 3 5 2" xfId="0"/>
    <cellStyle name="Input 11 2 2 2 3 5 3" xfId="0"/>
    <cellStyle name="Input 11 2 2 2 3 5 4" xfId="0"/>
    <cellStyle name="Input 11 2 2 2 3 6" xfId="0"/>
    <cellStyle name="Input 11 2 2 2 3 6 2" xfId="0"/>
    <cellStyle name="Input 11 2 2 2 3 6 3" xfId="0"/>
    <cellStyle name="Input 11 2 2 2 3 7" xfId="0"/>
    <cellStyle name="Input 11 2 2 2 3 8" xfId="0"/>
    <cellStyle name="Input 11 2 2 2 4" xfId="0"/>
    <cellStyle name="Input 11 2 2 2 4 2" xfId="0"/>
    <cellStyle name="Input 11 2 2 2 4 3" xfId="0"/>
    <cellStyle name="Input 11 2 2 2 4 4" xfId="0"/>
    <cellStyle name="Input 11 2 2 2 5" xfId="0"/>
    <cellStyle name="Input 11 2 2 2 5 2" xfId="0"/>
    <cellStyle name="Input 11 2 2 2 5 3" xfId="0"/>
    <cellStyle name="Input 11 2 2 2 5 4" xfId="0"/>
    <cellStyle name="Input 11 2 2 2 6" xfId="0"/>
    <cellStyle name="Input 11 2 2 2 6 2" xfId="0"/>
    <cellStyle name="Input 11 2 2 2 6 3" xfId="0"/>
    <cellStyle name="Input 11 2 2 2 6 4" xfId="0"/>
    <cellStyle name="Input 11 2 2 2 7" xfId="0"/>
    <cellStyle name="Input 11 2 2 2 7 2" xfId="0"/>
    <cellStyle name="Input 11 2 2 2 7 3" xfId="0"/>
    <cellStyle name="Input 11 2 2 2 7 4" xfId="0"/>
    <cellStyle name="Input 11 2 2 2 8" xfId="0"/>
    <cellStyle name="Input 11 2 2 2 8 2" xfId="0"/>
    <cellStyle name="Input 11 2 2 2 8 3" xfId="0"/>
    <cellStyle name="Input 11 2 2 2 9" xfId="0"/>
    <cellStyle name="Input 11 2 2 3" xfId="0"/>
    <cellStyle name="Input 11 2 3" xfId="0"/>
    <cellStyle name="Input 11 2 3 10" xfId="0"/>
    <cellStyle name="Input 11 2 3 11" xfId="0"/>
    <cellStyle name="Input 11 2 3 2" xfId="0"/>
    <cellStyle name="Input 11 2 3 2 2" xfId="0"/>
    <cellStyle name="Input 11 2 3 2 2 2" xfId="0"/>
    <cellStyle name="Input 11 2 3 2 2 3" xfId="0"/>
    <cellStyle name="Input 11 2 3 2 2 4" xfId="0"/>
    <cellStyle name="Input 11 2 3 2 3" xfId="0"/>
    <cellStyle name="Input 11 2 3 2 3 2" xfId="0"/>
    <cellStyle name="Input 11 2 3 2 3 3" xfId="0"/>
    <cellStyle name="Input 11 2 3 2 3 4" xfId="0"/>
    <cellStyle name="Input 11 2 3 2 4" xfId="0"/>
    <cellStyle name="Input 11 2 3 2 4 2" xfId="0"/>
    <cellStyle name="Input 11 2 3 2 4 3" xfId="0"/>
    <cellStyle name="Input 11 2 3 2 4 4" xfId="0"/>
    <cellStyle name="Input 11 2 3 2 5" xfId="0"/>
    <cellStyle name="Input 11 2 3 2 5 2" xfId="0"/>
    <cellStyle name="Input 11 2 3 2 5 3" xfId="0"/>
    <cellStyle name="Input 11 2 3 2 5 4" xfId="0"/>
    <cellStyle name="Input 11 2 3 2 6" xfId="0"/>
    <cellStyle name="Input 11 2 3 2 6 2" xfId="0"/>
    <cellStyle name="Input 11 2 3 2 6 3" xfId="0"/>
    <cellStyle name="Input 11 2 3 2 7" xfId="0"/>
    <cellStyle name="Input 11 2 3 2 8" xfId="0"/>
    <cellStyle name="Input 11 2 3 3" xfId="0"/>
    <cellStyle name="Input 11 2 3 3 2" xfId="0"/>
    <cellStyle name="Input 11 2 3 3 2 2" xfId="0"/>
    <cellStyle name="Input 11 2 3 3 2 3" xfId="0"/>
    <cellStyle name="Input 11 2 3 3 2 4" xfId="0"/>
    <cellStyle name="Input 11 2 3 3 3" xfId="0"/>
    <cellStyle name="Input 11 2 3 3 3 2" xfId="0"/>
    <cellStyle name="Input 11 2 3 3 3 3" xfId="0"/>
    <cellStyle name="Input 11 2 3 3 3 4" xfId="0"/>
    <cellStyle name="Input 11 2 3 3 4" xfId="0"/>
    <cellStyle name="Input 11 2 3 3 4 2" xfId="0"/>
    <cellStyle name="Input 11 2 3 3 4 3" xfId="0"/>
    <cellStyle name="Input 11 2 3 3 4 4" xfId="0"/>
    <cellStyle name="Input 11 2 3 3 5" xfId="0"/>
    <cellStyle name="Input 11 2 3 3 5 2" xfId="0"/>
    <cellStyle name="Input 11 2 3 3 5 3" xfId="0"/>
    <cellStyle name="Input 11 2 3 3 5 4" xfId="0"/>
    <cellStyle name="Input 11 2 3 3 6" xfId="0"/>
    <cellStyle name="Input 11 2 3 3 6 2" xfId="0"/>
    <cellStyle name="Input 11 2 3 3 6 3" xfId="0"/>
    <cellStyle name="Input 11 2 3 3 7" xfId="0"/>
    <cellStyle name="Input 11 2 3 3 8" xfId="0"/>
    <cellStyle name="Input 11 2 3 4" xfId="0"/>
    <cellStyle name="Input 11 2 3 4 2" xfId="0"/>
    <cellStyle name="Input 11 2 3 4 3" xfId="0"/>
    <cellStyle name="Input 11 2 3 4 4" xfId="0"/>
    <cellStyle name="Input 11 2 3 5" xfId="0"/>
    <cellStyle name="Input 11 2 3 5 2" xfId="0"/>
    <cellStyle name="Input 11 2 3 5 3" xfId="0"/>
    <cellStyle name="Input 11 2 3 5 4" xfId="0"/>
    <cellStyle name="Input 11 2 3 6" xfId="0"/>
    <cellStyle name="Input 11 2 3 6 2" xfId="0"/>
    <cellStyle name="Input 11 2 3 6 3" xfId="0"/>
    <cellStyle name="Input 11 2 3 6 4" xfId="0"/>
    <cellStyle name="Input 11 2 3 7" xfId="0"/>
    <cellStyle name="Input 11 2 3 7 2" xfId="0"/>
    <cellStyle name="Input 11 2 3 7 3" xfId="0"/>
    <cellStyle name="Input 11 2 3 7 4" xfId="0"/>
    <cellStyle name="Input 11 2 3 8" xfId="0"/>
    <cellStyle name="Input 11 2 3 8 2" xfId="0"/>
    <cellStyle name="Input 11 2 3 8 3" xfId="0"/>
    <cellStyle name="Input 11 2 3 9" xfId="0"/>
    <cellStyle name="Input 11 2 4" xfId="0"/>
    <cellStyle name="Input 11 2 5" xfId="0"/>
    <cellStyle name="Input 11 2_Sheet1" xfId="0"/>
    <cellStyle name="Input 11 3" xfId="0"/>
    <cellStyle name="Input 11 3 2" xfId="0"/>
    <cellStyle name="Input 11 3 2 10" xfId="0"/>
    <cellStyle name="Input 11 3 2 2" xfId="0"/>
    <cellStyle name="Input 11 3 2 2 2" xfId="0"/>
    <cellStyle name="Input 11 3 2 2 2 2" xfId="0"/>
    <cellStyle name="Input 11 3 2 2 2 3" xfId="0"/>
    <cellStyle name="Input 11 3 2 2 2 4" xfId="0"/>
    <cellStyle name="Input 11 3 2 2 3" xfId="0"/>
    <cellStyle name="Input 11 3 2 2 3 2" xfId="0"/>
    <cellStyle name="Input 11 3 2 2 3 3" xfId="0"/>
    <cellStyle name="Input 11 3 2 2 3 4" xfId="0"/>
    <cellStyle name="Input 11 3 2 2 4" xfId="0"/>
    <cellStyle name="Input 11 3 2 2 4 2" xfId="0"/>
    <cellStyle name="Input 11 3 2 2 4 3" xfId="0"/>
    <cellStyle name="Input 11 3 2 2 4 4" xfId="0"/>
    <cellStyle name="Input 11 3 2 2 5" xfId="0"/>
    <cellStyle name="Input 11 3 2 2 5 2" xfId="0"/>
    <cellStyle name="Input 11 3 2 2 5 3" xfId="0"/>
    <cellStyle name="Input 11 3 2 2 5 4" xfId="0"/>
    <cellStyle name="Input 11 3 2 2 6" xfId="0"/>
    <cellStyle name="Input 11 3 2 2 6 2" xfId="0"/>
    <cellStyle name="Input 11 3 2 2 6 3" xfId="0"/>
    <cellStyle name="Input 11 3 2 2 7" xfId="0"/>
    <cellStyle name="Input 11 3 2 2 8" xfId="0"/>
    <cellStyle name="Input 11 3 2 3" xfId="0"/>
    <cellStyle name="Input 11 3 2 3 2" xfId="0"/>
    <cellStyle name="Input 11 3 2 3 2 2" xfId="0"/>
    <cellStyle name="Input 11 3 2 3 2 3" xfId="0"/>
    <cellStyle name="Input 11 3 2 3 2 4" xfId="0"/>
    <cellStyle name="Input 11 3 2 3 3" xfId="0"/>
    <cellStyle name="Input 11 3 2 3 3 2" xfId="0"/>
    <cellStyle name="Input 11 3 2 3 3 3" xfId="0"/>
    <cellStyle name="Input 11 3 2 3 3 4" xfId="0"/>
    <cellStyle name="Input 11 3 2 3 4" xfId="0"/>
    <cellStyle name="Input 11 3 2 3 4 2" xfId="0"/>
    <cellStyle name="Input 11 3 2 3 4 3" xfId="0"/>
    <cellStyle name="Input 11 3 2 3 4 4" xfId="0"/>
    <cellStyle name="Input 11 3 2 3 5" xfId="0"/>
    <cellStyle name="Input 11 3 2 3 5 2" xfId="0"/>
    <cellStyle name="Input 11 3 2 3 5 3" xfId="0"/>
    <cellStyle name="Input 11 3 2 3 5 4" xfId="0"/>
    <cellStyle name="Input 11 3 2 3 6" xfId="0"/>
    <cellStyle name="Input 11 3 2 3 6 2" xfId="0"/>
    <cellStyle name="Input 11 3 2 3 6 3" xfId="0"/>
    <cellStyle name="Input 11 3 2 3 7" xfId="0"/>
    <cellStyle name="Input 11 3 2 3 8" xfId="0"/>
    <cellStyle name="Input 11 3 2 4" xfId="0"/>
    <cellStyle name="Input 11 3 2 4 2" xfId="0"/>
    <cellStyle name="Input 11 3 2 4 3" xfId="0"/>
    <cellStyle name="Input 11 3 2 4 4" xfId="0"/>
    <cellStyle name="Input 11 3 2 5" xfId="0"/>
    <cellStyle name="Input 11 3 2 5 2" xfId="0"/>
    <cellStyle name="Input 11 3 2 5 3" xfId="0"/>
    <cellStyle name="Input 11 3 2 5 4" xfId="0"/>
    <cellStyle name="Input 11 3 2 6" xfId="0"/>
    <cellStyle name="Input 11 3 2 6 2" xfId="0"/>
    <cellStyle name="Input 11 3 2 6 3" xfId="0"/>
    <cellStyle name="Input 11 3 2 6 4" xfId="0"/>
    <cellStyle name="Input 11 3 2 7" xfId="0"/>
    <cellStyle name="Input 11 3 2 7 2" xfId="0"/>
    <cellStyle name="Input 11 3 2 7 3" xfId="0"/>
    <cellStyle name="Input 11 3 2 7 4" xfId="0"/>
    <cellStyle name="Input 11 3 2 8" xfId="0"/>
    <cellStyle name="Input 11 3 2 8 2" xfId="0"/>
    <cellStyle name="Input 11 3 2 8 3" xfId="0"/>
    <cellStyle name="Input 11 3 2 9" xfId="0"/>
    <cellStyle name="Input 11 3 3" xfId="0"/>
    <cellStyle name="Input 11 4" xfId="0"/>
    <cellStyle name="Input 11 4 10" xfId="0"/>
    <cellStyle name="Input 11 4 11" xfId="0"/>
    <cellStyle name="Input 11 4 2" xfId="0"/>
    <cellStyle name="Input 11 4 2 2" xfId="0"/>
    <cellStyle name="Input 11 4 2 2 2" xfId="0"/>
    <cellStyle name="Input 11 4 2 2 3" xfId="0"/>
    <cellStyle name="Input 11 4 2 2 4" xfId="0"/>
    <cellStyle name="Input 11 4 2 3" xfId="0"/>
    <cellStyle name="Input 11 4 2 3 2" xfId="0"/>
    <cellStyle name="Input 11 4 2 3 3" xfId="0"/>
    <cellStyle name="Input 11 4 2 3 4" xfId="0"/>
    <cellStyle name="Input 11 4 2 4" xfId="0"/>
    <cellStyle name="Input 11 4 2 4 2" xfId="0"/>
    <cellStyle name="Input 11 4 2 4 3" xfId="0"/>
    <cellStyle name="Input 11 4 2 4 4" xfId="0"/>
    <cellStyle name="Input 11 4 2 5" xfId="0"/>
    <cellStyle name="Input 11 4 2 5 2" xfId="0"/>
    <cellStyle name="Input 11 4 2 5 3" xfId="0"/>
    <cellStyle name="Input 11 4 2 5 4" xfId="0"/>
    <cellStyle name="Input 11 4 2 6" xfId="0"/>
    <cellStyle name="Input 11 4 2 6 2" xfId="0"/>
    <cellStyle name="Input 11 4 2 6 3" xfId="0"/>
    <cellStyle name="Input 11 4 2 7" xfId="0"/>
    <cellStyle name="Input 11 4 2 8" xfId="0"/>
    <cellStyle name="Input 11 4 3" xfId="0"/>
    <cellStyle name="Input 11 4 3 2" xfId="0"/>
    <cellStyle name="Input 11 4 3 2 2" xfId="0"/>
    <cellStyle name="Input 11 4 3 2 3" xfId="0"/>
    <cellStyle name="Input 11 4 3 2 4" xfId="0"/>
    <cellStyle name="Input 11 4 3 3" xfId="0"/>
    <cellStyle name="Input 11 4 3 3 2" xfId="0"/>
    <cellStyle name="Input 11 4 3 3 3" xfId="0"/>
    <cellStyle name="Input 11 4 3 3 4" xfId="0"/>
    <cellStyle name="Input 11 4 3 4" xfId="0"/>
    <cellStyle name="Input 11 4 3 4 2" xfId="0"/>
    <cellStyle name="Input 11 4 3 4 3" xfId="0"/>
    <cellStyle name="Input 11 4 3 4 4" xfId="0"/>
    <cellStyle name="Input 11 4 3 5" xfId="0"/>
    <cellStyle name="Input 11 4 3 5 2" xfId="0"/>
    <cellStyle name="Input 11 4 3 5 3" xfId="0"/>
    <cellStyle name="Input 11 4 3 5 4" xfId="0"/>
    <cellStyle name="Input 11 4 3 6" xfId="0"/>
    <cellStyle name="Input 11 4 3 6 2" xfId="0"/>
    <cellStyle name="Input 11 4 3 6 3" xfId="0"/>
    <cellStyle name="Input 11 4 3 7" xfId="0"/>
    <cellStyle name="Input 11 4 3 8" xfId="0"/>
    <cellStyle name="Input 11 4 4" xfId="0"/>
    <cellStyle name="Input 11 4 4 2" xfId="0"/>
    <cellStyle name="Input 11 4 4 3" xfId="0"/>
    <cellStyle name="Input 11 4 4 4" xfId="0"/>
    <cellStyle name="Input 11 4 5" xfId="0"/>
    <cellStyle name="Input 11 4 5 2" xfId="0"/>
    <cellStyle name="Input 11 4 5 3" xfId="0"/>
    <cellStyle name="Input 11 4 5 4" xfId="0"/>
    <cellStyle name="Input 11 4 6" xfId="0"/>
    <cellStyle name="Input 11 4 6 2" xfId="0"/>
    <cellStyle name="Input 11 4 6 3" xfId="0"/>
    <cellStyle name="Input 11 4 6 4" xfId="0"/>
    <cellStyle name="Input 11 4 7" xfId="0"/>
    <cellStyle name="Input 11 4 7 2" xfId="0"/>
    <cellStyle name="Input 11 4 7 3" xfId="0"/>
    <cellStyle name="Input 11 4 7 4" xfId="0"/>
    <cellStyle name="Input 11 4 8" xfId="0"/>
    <cellStyle name="Input 11 4 8 2" xfId="0"/>
    <cellStyle name="Input 11 4 8 3" xfId="0"/>
    <cellStyle name="Input 11 4 9" xfId="0"/>
    <cellStyle name="Input 11 5" xfId="0"/>
    <cellStyle name="Input 11 6" xfId="0"/>
    <cellStyle name="Input 11_Sheet1" xfId="0"/>
    <cellStyle name="Input 12" xfId="0"/>
    <cellStyle name="Input 12 2" xfId="0"/>
    <cellStyle name="Input 12 2 2" xfId="0"/>
    <cellStyle name="Input 12 2 2 2" xfId="0"/>
    <cellStyle name="Input 12 2 2 2 10" xfId="0"/>
    <cellStyle name="Input 12 2 2 2 2" xfId="0"/>
    <cellStyle name="Input 12 2 2 2 2 2" xfId="0"/>
    <cellStyle name="Input 12 2 2 2 2 2 2" xfId="0"/>
    <cellStyle name="Input 12 2 2 2 2 2 3" xfId="0"/>
    <cellStyle name="Input 12 2 2 2 2 2 4" xfId="0"/>
    <cellStyle name="Input 12 2 2 2 2 3" xfId="0"/>
    <cellStyle name="Input 12 2 2 2 2 3 2" xfId="0"/>
    <cellStyle name="Input 12 2 2 2 2 3 3" xfId="0"/>
    <cellStyle name="Input 12 2 2 2 2 3 4" xfId="0"/>
    <cellStyle name="Input 12 2 2 2 2 4" xfId="0"/>
    <cellStyle name="Input 12 2 2 2 2 4 2" xfId="0"/>
    <cellStyle name="Input 12 2 2 2 2 4 3" xfId="0"/>
    <cellStyle name="Input 12 2 2 2 2 4 4" xfId="0"/>
    <cellStyle name="Input 12 2 2 2 2 5" xfId="0"/>
    <cellStyle name="Input 12 2 2 2 2 5 2" xfId="0"/>
    <cellStyle name="Input 12 2 2 2 2 5 3" xfId="0"/>
    <cellStyle name="Input 12 2 2 2 2 5 4" xfId="0"/>
    <cellStyle name="Input 12 2 2 2 2 6" xfId="0"/>
    <cellStyle name="Input 12 2 2 2 2 6 2" xfId="0"/>
    <cellStyle name="Input 12 2 2 2 2 6 3" xfId="0"/>
    <cellStyle name="Input 12 2 2 2 2 7" xfId="0"/>
    <cellStyle name="Input 12 2 2 2 2 8" xfId="0"/>
    <cellStyle name="Input 12 2 2 2 3" xfId="0"/>
    <cellStyle name="Input 12 2 2 2 3 2" xfId="0"/>
    <cellStyle name="Input 12 2 2 2 3 2 2" xfId="0"/>
    <cellStyle name="Input 12 2 2 2 3 2 3" xfId="0"/>
    <cellStyle name="Input 12 2 2 2 3 2 4" xfId="0"/>
    <cellStyle name="Input 12 2 2 2 3 3" xfId="0"/>
    <cellStyle name="Input 12 2 2 2 3 3 2" xfId="0"/>
    <cellStyle name="Input 12 2 2 2 3 3 3" xfId="0"/>
    <cellStyle name="Input 12 2 2 2 3 3 4" xfId="0"/>
    <cellStyle name="Input 12 2 2 2 3 4" xfId="0"/>
    <cellStyle name="Input 12 2 2 2 3 4 2" xfId="0"/>
    <cellStyle name="Input 12 2 2 2 3 4 3" xfId="0"/>
    <cellStyle name="Input 12 2 2 2 3 4 4" xfId="0"/>
    <cellStyle name="Input 12 2 2 2 3 5" xfId="0"/>
    <cellStyle name="Input 12 2 2 2 3 5 2" xfId="0"/>
    <cellStyle name="Input 12 2 2 2 3 5 3" xfId="0"/>
    <cellStyle name="Input 12 2 2 2 3 5 4" xfId="0"/>
    <cellStyle name="Input 12 2 2 2 3 6" xfId="0"/>
    <cellStyle name="Input 12 2 2 2 3 6 2" xfId="0"/>
    <cellStyle name="Input 12 2 2 2 3 6 3" xfId="0"/>
    <cellStyle name="Input 12 2 2 2 3 7" xfId="0"/>
    <cellStyle name="Input 12 2 2 2 3 8" xfId="0"/>
    <cellStyle name="Input 12 2 2 2 4" xfId="0"/>
    <cellStyle name="Input 12 2 2 2 4 2" xfId="0"/>
    <cellStyle name="Input 12 2 2 2 4 3" xfId="0"/>
    <cellStyle name="Input 12 2 2 2 4 4" xfId="0"/>
    <cellStyle name="Input 12 2 2 2 5" xfId="0"/>
    <cellStyle name="Input 12 2 2 2 5 2" xfId="0"/>
    <cellStyle name="Input 12 2 2 2 5 3" xfId="0"/>
    <cellStyle name="Input 12 2 2 2 5 4" xfId="0"/>
    <cellStyle name="Input 12 2 2 2 6" xfId="0"/>
    <cellStyle name="Input 12 2 2 2 6 2" xfId="0"/>
    <cellStyle name="Input 12 2 2 2 6 3" xfId="0"/>
    <cellStyle name="Input 12 2 2 2 6 4" xfId="0"/>
    <cellStyle name="Input 12 2 2 2 7" xfId="0"/>
    <cellStyle name="Input 12 2 2 2 7 2" xfId="0"/>
    <cellStyle name="Input 12 2 2 2 7 3" xfId="0"/>
    <cellStyle name="Input 12 2 2 2 7 4" xfId="0"/>
    <cellStyle name="Input 12 2 2 2 8" xfId="0"/>
    <cellStyle name="Input 12 2 2 2 8 2" xfId="0"/>
    <cellStyle name="Input 12 2 2 2 8 3" xfId="0"/>
    <cellStyle name="Input 12 2 2 2 9" xfId="0"/>
    <cellStyle name="Input 12 2 2 3" xfId="0"/>
    <cellStyle name="Input 12 2 3" xfId="0"/>
    <cellStyle name="Input 12 2 3 10" xfId="0"/>
    <cellStyle name="Input 12 2 3 2" xfId="0"/>
    <cellStyle name="Input 12 2 3 2 2" xfId="0"/>
    <cellStyle name="Input 12 2 3 2 2 2" xfId="0"/>
    <cellStyle name="Input 12 2 3 2 2 3" xfId="0"/>
    <cellStyle name="Input 12 2 3 2 2 4" xfId="0"/>
    <cellStyle name="Input 12 2 3 2 3" xfId="0"/>
    <cellStyle name="Input 12 2 3 2 3 2" xfId="0"/>
    <cellStyle name="Input 12 2 3 2 3 3" xfId="0"/>
    <cellStyle name="Input 12 2 3 2 3 4" xfId="0"/>
    <cellStyle name="Input 12 2 3 2 4" xfId="0"/>
    <cellStyle name="Input 12 2 3 2 4 2" xfId="0"/>
    <cellStyle name="Input 12 2 3 2 4 3" xfId="0"/>
    <cellStyle name="Input 12 2 3 2 4 4" xfId="0"/>
    <cellStyle name="Input 12 2 3 2 5" xfId="0"/>
    <cellStyle name="Input 12 2 3 2 5 2" xfId="0"/>
    <cellStyle name="Input 12 2 3 2 5 3" xfId="0"/>
    <cellStyle name="Input 12 2 3 2 5 4" xfId="0"/>
    <cellStyle name="Input 12 2 3 2 6" xfId="0"/>
    <cellStyle name="Input 12 2 3 2 6 2" xfId="0"/>
    <cellStyle name="Input 12 2 3 2 6 3" xfId="0"/>
    <cellStyle name="Input 12 2 3 2 7" xfId="0"/>
    <cellStyle name="Input 12 2 3 2 8" xfId="0"/>
    <cellStyle name="Input 12 2 3 3" xfId="0"/>
    <cellStyle name="Input 12 2 3 3 2" xfId="0"/>
    <cellStyle name="Input 12 2 3 3 2 2" xfId="0"/>
    <cellStyle name="Input 12 2 3 3 2 3" xfId="0"/>
    <cellStyle name="Input 12 2 3 3 2 4" xfId="0"/>
    <cellStyle name="Input 12 2 3 3 3" xfId="0"/>
    <cellStyle name="Input 12 2 3 3 3 2" xfId="0"/>
    <cellStyle name="Input 12 2 3 3 3 3" xfId="0"/>
    <cellStyle name="Input 12 2 3 3 3 4" xfId="0"/>
    <cellStyle name="Input 12 2 3 3 4" xfId="0"/>
    <cellStyle name="Input 12 2 3 3 4 2" xfId="0"/>
    <cellStyle name="Input 12 2 3 3 4 3" xfId="0"/>
    <cellStyle name="Input 12 2 3 3 4 4" xfId="0"/>
    <cellStyle name="Input 12 2 3 3 5" xfId="0"/>
    <cellStyle name="Input 12 2 3 3 5 2" xfId="0"/>
    <cellStyle name="Input 12 2 3 3 5 3" xfId="0"/>
    <cellStyle name="Input 12 2 3 3 5 4" xfId="0"/>
    <cellStyle name="Input 12 2 3 3 6" xfId="0"/>
    <cellStyle name="Input 12 2 3 3 6 2" xfId="0"/>
    <cellStyle name="Input 12 2 3 3 6 3" xfId="0"/>
    <cellStyle name="Input 12 2 3 3 7" xfId="0"/>
    <cellStyle name="Input 12 2 3 3 8" xfId="0"/>
    <cellStyle name="Input 12 2 3 4" xfId="0"/>
    <cellStyle name="Input 12 2 3 4 2" xfId="0"/>
    <cellStyle name="Input 12 2 3 4 3" xfId="0"/>
    <cellStyle name="Input 12 2 3 4 4" xfId="0"/>
    <cellStyle name="Input 12 2 3 5" xfId="0"/>
    <cellStyle name="Input 12 2 3 5 2" xfId="0"/>
    <cellStyle name="Input 12 2 3 5 3" xfId="0"/>
    <cellStyle name="Input 12 2 3 5 4" xfId="0"/>
    <cellStyle name="Input 12 2 3 6" xfId="0"/>
    <cellStyle name="Input 12 2 3 6 2" xfId="0"/>
    <cellStyle name="Input 12 2 3 6 3" xfId="0"/>
    <cellStyle name="Input 12 2 3 6 4" xfId="0"/>
    <cellStyle name="Input 12 2 3 7" xfId="0"/>
    <cellStyle name="Input 12 2 3 7 2" xfId="0"/>
    <cellStyle name="Input 12 2 3 7 3" xfId="0"/>
    <cellStyle name="Input 12 2 3 7 4" xfId="0"/>
    <cellStyle name="Input 12 2 3 8" xfId="0"/>
    <cellStyle name="Input 12 2 3 8 2" xfId="0"/>
    <cellStyle name="Input 12 2 3 8 3" xfId="0"/>
    <cellStyle name="Input 12 2 3 9" xfId="0"/>
    <cellStyle name="Input 12 2 4" xfId="0"/>
    <cellStyle name="Input 12 2_Sheet1" xfId="0"/>
    <cellStyle name="Input 12 3" xfId="0"/>
    <cellStyle name="Input 12 3 2" xfId="0"/>
    <cellStyle name="Input 12 3 2 10" xfId="0"/>
    <cellStyle name="Input 12 3 2 2" xfId="0"/>
    <cellStyle name="Input 12 3 2 2 2" xfId="0"/>
    <cellStyle name="Input 12 3 2 2 2 2" xfId="0"/>
    <cellStyle name="Input 12 3 2 2 2 3" xfId="0"/>
    <cellStyle name="Input 12 3 2 2 2 4" xfId="0"/>
    <cellStyle name="Input 12 3 2 2 3" xfId="0"/>
    <cellStyle name="Input 12 3 2 2 3 2" xfId="0"/>
    <cellStyle name="Input 12 3 2 2 3 3" xfId="0"/>
    <cellStyle name="Input 12 3 2 2 3 4" xfId="0"/>
    <cellStyle name="Input 12 3 2 2 4" xfId="0"/>
    <cellStyle name="Input 12 3 2 2 4 2" xfId="0"/>
    <cellStyle name="Input 12 3 2 2 4 3" xfId="0"/>
    <cellStyle name="Input 12 3 2 2 4 4" xfId="0"/>
    <cellStyle name="Input 12 3 2 2 5" xfId="0"/>
    <cellStyle name="Input 12 3 2 2 5 2" xfId="0"/>
    <cellStyle name="Input 12 3 2 2 5 3" xfId="0"/>
    <cellStyle name="Input 12 3 2 2 5 4" xfId="0"/>
    <cellStyle name="Input 12 3 2 2 6" xfId="0"/>
    <cellStyle name="Input 12 3 2 2 6 2" xfId="0"/>
    <cellStyle name="Input 12 3 2 2 6 3" xfId="0"/>
    <cellStyle name="Input 12 3 2 2 7" xfId="0"/>
    <cellStyle name="Input 12 3 2 2 8" xfId="0"/>
    <cellStyle name="Input 12 3 2 3" xfId="0"/>
    <cellStyle name="Input 12 3 2 3 2" xfId="0"/>
    <cellStyle name="Input 12 3 2 3 2 2" xfId="0"/>
    <cellStyle name="Input 12 3 2 3 2 3" xfId="0"/>
    <cellStyle name="Input 12 3 2 3 2 4" xfId="0"/>
    <cellStyle name="Input 12 3 2 3 3" xfId="0"/>
    <cellStyle name="Input 12 3 2 3 3 2" xfId="0"/>
    <cellStyle name="Input 12 3 2 3 3 3" xfId="0"/>
    <cellStyle name="Input 12 3 2 3 3 4" xfId="0"/>
    <cellStyle name="Input 12 3 2 3 4" xfId="0"/>
    <cellStyle name="Input 12 3 2 3 4 2" xfId="0"/>
    <cellStyle name="Input 12 3 2 3 4 3" xfId="0"/>
    <cellStyle name="Input 12 3 2 3 4 4" xfId="0"/>
    <cellStyle name="Input 12 3 2 3 5" xfId="0"/>
    <cellStyle name="Input 12 3 2 3 5 2" xfId="0"/>
    <cellStyle name="Input 12 3 2 3 5 3" xfId="0"/>
    <cellStyle name="Input 12 3 2 3 5 4" xfId="0"/>
    <cellStyle name="Input 12 3 2 3 6" xfId="0"/>
    <cellStyle name="Input 12 3 2 3 6 2" xfId="0"/>
    <cellStyle name="Input 12 3 2 3 6 3" xfId="0"/>
    <cellStyle name="Input 12 3 2 3 7" xfId="0"/>
    <cellStyle name="Input 12 3 2 3 8" xfId="0"/>
    <cellStyle name="Input 12 3 2 4" xfId="0"/>
    <cellStyle name="Input 12 3 2 4 2" xfId="0"/>
    <cellStyle name="Input 12 3 2 4 3" xfId="0"/>
    <cellStyle name="Input 12 3 2 4 4" xfId="0"/>
    <cellStyle name="Input 12 3 2 5" xfId="0"/>
    <cellStyle name="Input 12 3 2 5 2" xfId="0"/>
    <cellStyle name="Input 12 3 2 5 3" xfId="0"/>
    <cellStyle name="Input 12 3 2 5 4" xfId="0"/>
    <cellStyle name="Input 12 3 2 6" xfId="0"/>
    <cellStyle name="Input 12 3 2 6 2" xfId="0"/>
    <cellStyle name="Input 12 3 2 6 3" xfId="0"/>
    <cellStyle name="Input 12 3 2 6 4" xfId="0"/>
    <cellStyle name="Input 12 3 2 7" xfId="0"/>
    <cellStyle name="Input 12 3 2 7 2" xfId="0"/>
    <cellStyle name="Input 12 3 2 7 3" xfId="0"/>
    <cellStyle name="Input 12 3 2 7 4" xfId="0"/>
    <cellStyle name="Input 12 3 2 8" xfId="0"/>
    <cellStyle name="Input 12 3 2 8 2" xfId="0"/>
    <cellStyle name="Input 12 3 2 8 3" xfId="0"/>
    <cellStyle name="Input 12 3 2 9" xfId="0"/>
    <cellStyle name="Input 12 3 3" xfId="0"/>
    <cellStyle name="Input 12 4" xfId="0"/>
    <cellStyle name="Input 12 4 10" xfId="0"/>
    <cellStyle name="Input 12 4 11" xfId="0"/>
    <cellStyle name="Input 12 4 2" xfId="0"/>
    <cellStyle name="Input 12 4 2 2" xfId="0"/>
    <cellStyle name="Input 12 4 2 2 2" xfId="0"/>
    <cellStyle name="Input 12 4 2 2 3" xfId="0"/>
    <cellStyle name="Input 12 4 2 2 4" xfId="0"/>
    <cellStyle name="Input 12 4 2 3" xfId="0"/>
    <cellStyle name="Input 12 4 2 3 2" xfId="0"/>
    <cellStyle name="Input 12 4 2 3 3" xfId="0"/>
    <cellStyle name="Input 12 4 2 3 4" xfId="0"/>
    <cellStyle name="Input 12 4 2 4" xfId="0"/>
    <cellStyle name="Input 12 4 2 4 2" xfId="0"/>
    <cellStyle name="Input 12 4 2 4 3" xfId="0"/>
    <cellStyle name="Input 12 4 2 4 4" xfId="0"/>
    <cellStyle name="Input 12 4 2 5" xfId="0"/>
    <cellStyle name="Input 12 4 2 5 2" xfId="0"/>
    <cellStyle name="Input 12 4 2 5 3" xfId="0"/>
    <cellStyle name="Input 12 4 2 5 4" xfId="0"/>
    <cellStyle name="Input 12 4 2 6" xfId="0"/>
    <cellStyle name="Input 12 4 2 6 2" xfId="0"/>
    <cellStyle name="Input 12 4 2 6 3" xfId="0"/>
    <cellStyle name="Input 12 4 2 7" xfId="0"/>
    <cellStyle name="Input 12 4 2 8" xfId="0"/>
    <cellStyle name="Input 12 4 3" xfId="0"/>
    <cellStyle name="Input 12 4 3 2" xfId="0"/>
    <cellStyle name="Input 12 4 3 2 2" xfId="0"/>
    <cellStyle name="Input 12 4 3 2 3" xfId="0"/>
    <cellStyle name="Input 12 4 3 2 4" xfId="0"/>
    <cellStyle name="Input 12 4 3 3" xfId="0"/>
    <cellStyle name="Input 12 4 3 3 2" xfId="0"/>
    <cellStyle name="Input 12 4 3 3 3" xfId="0"/>
    <cellStyle name="Input 12 4 3 3 4" xfId="0"/>
    <cellStyle name="Input 12 4 3 4" xfId="0"/>
    <cellStyle name="Input 12 4 3 4 2" xfId="0"/>
    <cellStyle name="Input 12 4 3 4 3" xfId="0"/>
    <cellStyle name="Input 12 4 3 4 4" xfId="0"/>
    <cellStyle name="Input 12 4 3 5" xfId="0"/>
    <cellStyle name="Input 12 4 3 5 2" xfId="0"/>
    <cellStyle name="Input 12 4 3 5 3" xfId="0"/>
    <cellStyle name="Input 12 4 3 5 4" xfId="0"/>
    <cellStyle name="Input 12 4 3 6" xfId="0"/>
    <cellStyle name="Input 12 4 3 6 2" xfId="0"/>
    <cellStyle name="Input 12 4 3 6 3" xfId="0"/>
    <cellStyle name="Input 12 4 3 7" xfId="0"/>
    <cellStyle name="Input 12 4 3 8" xfId="0"/>
    <cellStyle name="Input 12 4 4" xfId="0"/>
    <cellStyle name="Input 12 4 4 2" xfId="0"/>
    <cellStyle name="Input 12 4 4 3" xfId="0"/>
    <cellStyle name="Input 12 4 4 4" xfId="0"/>
    <cellStyle name="Input 12 4 5" xfId="0"/>
    <cellStyle name="Input 12 4 5 2" xfId="0"/>
    <cellStyle name="Input 12 4 5 3" xfId="0"/>
    <cellStyle name="Input 12 4 5 4" xfId="0"/>
    <cellStyle name="Input 12 4 6" xfId="0"/>
    <cellStyle name="Input 12 4 6 2" xfId="0"/>
    <cellStyle name="Input 12 4 6 3" xfId="0"/>
    <cellStyle name="Input 12 4 6 4" xfId="0"/>
    <cellStyle name="Input 12 4 7" xfId="0"/>
    <cellStyle name="Input 12 4 7 2" xfId="0"/>
    <cellStyle name="Input 12 4 7 3" xfId="0"/>
    <cellStyle name="Input 12 4 7 4" xfId="0"/>
    <cellStyle name="Input 12 4 8" xfId="0"/>
    <cellStyle name="Input 12 4 8 2" xfId="0"/>
    <cellStyle name="Input 12 4 8 3" xfId="0"/>
    <cellStyle name="Input 12 4 9" xfId="0"/>
    <cellStyle name="Input 12 5" xfId="0"/>
    <cellStyle name="Input 12 6" xfId="0"/>
    <cellStyle name="Input 12 7" xfId="0"/>
    <cellStyle name="Input 12_Sheet1" xfId="0"/>
    <cellStyle name="Input 13" xfId="0"/>
    <cellStyle name="Input 13 2" xfId="0"/>
    <cellStyle name="Input 13 2 2" xfId="0"/>
    <cellStyle name="Input 13 2 2 2" xfId="0"/>
    <cellStyle name="Input 13 2 2 2 10" xfId="0"/>
    <cellStyle name="Input 13 2 2 2 2" xfId="0"/>
    <cellStyle name="Input 13 2 2 2 2 2" xfId="0"/>
    <cellStyle name="Input 13 2 2 2 2 2 2" xfId="0"/>
    <cellStyle name="Input 13 2 2 2 2 2 3" xfId="0"/>
    <cellStyle name="Input 13 2 2 2 2 2 4" xfId="0"/>
    <cellStyle name="Input 13 2 2 2 2 3" xfId="0"/>
    <cellStyle name="Input 13 2 2 2 2 3 2" xfId="0"/>
    <cellStyle name="Input 13 2 2 2 2 3 3" xfId="0"/>
    <cellStyle name="Input 13 2 2 2 2 3 4" xfId="0"/>
    <cellStyle name="Input 13 2 2 2 2 4" xfId="0"/>
    <cellStyle name="Input 13 2 2 2 2 4 2" xfId="0"/>
    <cellStyle name="Input 13 2 2 2 2 4 3" xfId="0"/>
    <cellStyle name="Input 13 2 2 2 2 4 4" xfId="0"/>
    <cellStyle name="Input 13 2 2 2 2 5" xfId="0"/>
    <cellStyle name="Input 13 2 2 2 2 5 2" xfId="0"/>
    <cellStyle name="Input 13 2 2 2 2 5 3" xfId="0"/>
    <cellStyle name="Input 13 2 2 2 2 5 4" xfId="0"/>
    <cellStyle name="Input 13 2 2 2 2 6" xfId="0"/>
    <cellStyle name="Input 13 2 2 2 2 6 2" xfId="0"/>
    <cellStyle name="Input 13 2 2 2 2 6 3" xfId="0"/>
    <cellStyle name="Input 13 2 2 2 2 7" xfId="0"/>
    <cellStyle name="Input 13 2 2 2 2 8" xfId="0"/>
    <cellStyle name="Input 13 2 2 2 3" xfId="0"/>
    <cellStyle name="Input 13 2 2 2 3 2" xfId="0"/>
    <cellStyle name="Input 13 2 2 2 3 2 2" xfId="0"/>
    <cellStyle name="Input 13 2 2 2 3 2 3" xfId="0"/>
    <cellStyle name="Input 13 2 2 2 3 2 4" xfId="0"/>
    <cellStyle name="Input 13 2 2 2 3 3" xfId="0"/>
    <cellStyle name="Input 13 2 2 2 3 3 2" xfId="0"/>
    <cellStyle name="Input 13 2 2 2 3 3 3" xfId="0"/>
    <cellStyle name="Input 13 2 2 2 3 3 4" xfId="0"/>
    <cellStyle name="Input 13 2 2 2 3 4" xfId="0"/>
    <cellStyle name="Input 13 2 2 2 3 4 2" xfId="0"/>
    <cellStyle name="Input 13 2 2 2 3 4 3" xfId="0"/>
    <cellStyle name="Input 13 2 2 2 3 4 4" xfId="0"/>
    <cellStyle name="Input 13 2 2 2 3 5" xfId="0"/>
    <cellStyle name="Input 13 2 2 2 3 5 2" xfId="0"/>
    <cellStyle name="Input 13 2 2 2 3 5 3" xfId="0"/>
    <cellStyle name="Input 13 2 2 2 3 5 4" xfId="0"/>
    <cellStyle name="Input 13 2 2 2 3 6" xfId="0"/>
    <cellStyle name="Input 13 2 2 2 3 6 2" xfId="0"/>
    <cellStyle name="Input 13 2 2 2 3 6 3" xfId="0"/>
    <cellStyle name="Input 13 2 2 2 3 7" xfId="0"/>
    <cellStyle name="Input 13 2 2 2 3 8" xfId="0"/>
    <cellStyle name="Input 13 2 2 2 4" xfId="0"/>
    <cellStyle name="Input 13 2 2 2 4 2" xfId="0"/>
    <cellStyle name="Input 13 2 2 2 4 3" xfId="0"/>
    <cellStyle name="Input 13 2 2 2 4 4" xfId="0"/>
    <cellStyle name="Input 13 2 2 2 5" xfId="0"/>
    <cellStyle name="Input 13 2 2 2 5 2" xfId="0"/>
    <cellStyle name="Input 13 2 2 2 5 3" xfId="0"/>
    <cellStyle name="Input 13 2 2 2 5 4" xfId="0"/>
    <cellStyle name="Input 13 2 2 2 6" xfId="0"/>
    <cellStyle name="Input 13 2 2 2 6 2" xfId="0"/>
    <cellStyle name="Input 13 2 2 2 6 3" xfId="0"/>
    <cellStyle name="Input 13 2 2 2 6 4" xfId="0"/>
    <cellStyle name="Input 13 2 2 2 7" xfId="0"/>
    <cellStyle name="Input 13 2 2 2 7 2" xfId="0"/>
    <cellStyle name="Input 13 2 2 2 7 3" xfId="0"/>
    <cellStyle name="Input 13 2 2 2 7 4" xfId="0"/>
    <cellStyle name="Input 13 2 2 2 8" xfId="0"/>
    <cellStyle name="Input 13 2 2 2 8 2" xfId="0"/>
    <cellStyle name="Input 13 2 2 2 8 3" xfId="0"/>
    <cellStyle name="Input 13 2 2 2 9" xfId="0"/>
    <cellStyle name="Input 13 2 2 3" xfId="0"/>
    <cellStyle name="Input 13 2 3" xfId="0"/>
    <cellStyle name="Input 13 2 3 10" xfId="0"/>
    <cellStyle name="Input 13 2 3 2" xfId="0"/>
    <cellStyle name="Input 13 2 3 2 2" xfId="0"/>
    <cellStyle name="Input 13 2 3 2 2 2" xfId="0"/>
    <cellStyle name="Input 13 2 3 2 2 3" xfId="0"/>
    <cellStyle name="Input 13 2 3 2 2 4" xfId="0"/>
    <cellStyle name="Input 13 2 3 2 3" xfId="0"/>
    <cellStyle name="Input 13 2 3 2 3 2" xfId="0"/>
    <cellStyle name="Input 13 2 3 2 3 3" xfId="0"/>
    <cellStyle name="Input 13 2 3 2 3 4" xfId="0"/>
    <cellStyle name="Input 13 2 3 2 4" xfId="0"/>
    <cellStyle name="Input 13 2 3 2 4 2" xfId="0"/>
    <cellStyle name="Input 13 2 3 2 4 3" xfId="0"/>
    <cellStyle name="Input 13 2 3 2 4 4" xfId="0"/>
    <cellStyle name="Input 13 2 3 2 5" xfId="0"/>
    <cellStyle name="Input 13 2 3 2 5 2" xfId="0"/>
    <cellStyle name="Input 13 2 3 2 5 3" xfId="0"/>
    <cellStyle name="Input 13 2 3 2 5 4" xfId="0"/>
    <cellStyle name="Input 13 2 3 2 6" xfId="0"/>
    <cellStyle name="Input 13 2 3 2 6 2" xfId="0"/>
    <cellStyle name="Input 13 2 3 2 6 3" xfId="0"/>
    <cellStyle name="Input 13 2 3 2 7" xfId="0"/>
    <cellStyle name="Input 13 2 3 2 8" xfId="0"/>
    <cellStyle name="Input 13 2 3 3" xfId="0"/>
    <cellStyle name="Input 13 2 3 3 2" xfId="0"/>
    <cellStyle name="Input 13 2 3 3 2 2" xfId="0"/>
    <cellStyle name="Input 13 2 3 3 2 3" xfId="0"/>
    <cellStyle name="Input 13 2 3 3 2 4" xfId="0"/>
    <cellStyle name="Input 13 2 3 3 3" xfId="0"/>
    <cellStyle name="Input 13 2 3 3 3 2" xfId="0"/>
    <cellStyle name="Input 13 2 3 3 3 3" xfId="0"/>
    <cellStyle name="Input 13 2 3 3 3 4" xfId="0"/>
    <cellStyle name="Input 13 2 3 3 4" xfId="0"/>
    <cellStyle name="Input 13 2 3 3 4 2" xfId="0"/>
    <cellStyle name="Input 13 2 3 3 4 3" xfId="0"/>
    <cellStyle name="Input 13 2 3 3 4 4" xfId="0"/>
    <cellStyle name="Input 13 2 3 3 5" xfId="0"/>
    <cellStyle name="Input 13 2 3 3 5 2" xfId="0"/>
    <cellStyle name="Input 13 2 3 3 5 3" xfId="0"/>
    <cellStyle name="Input 13 2 3 3 5 4" xfId="0"/>
    <cellStyle name="Input 13 2 3 3 6" xfId="0"/>
    <cellStyle name="Input 13 2 3 3 6 2" xfId="0"/>
    <cellStyle name="Input 13 2 3 3 6 3" xfId="0"/>
    <cellStyle name="Input 13 2 3 3 7" xfId="0"/>
    <cellStyle name="Input 13 2 3 3 8" xfId="0"/>
    <cellStyle name="Input 13 2 3 4" xfId="0"/>
    <cellStyle name="Input 13 2 3 4 2" xfId="0"/>
    <cellStyle name="Input 13 2 3 4 3" xfId="0"/>
    <cellStyle name="Input 13 2 3 4 4" xfId="0"/>
    <cellStyle name="Input 13 2 3 5" xfId="0"/>
    <cellStyle name="Input 13 2 3 5 2" xfId="0"/>
    <cellStyle name="Input 13 2 3 5 3" xfId="0"/>
    <cellStyle name="Input 13 2 3 5 4" xfId="0"/>
    <cellStyle name="Input 13 2 3 6" xfId="0"/>
    <cellStyle name="Input 13 2 3 6 2" xfId="0"/>
    <cellStyle name="Input 13 2 3 6 3" xfId="0"/>
    <cellStyle name="Input 13 2 3 6 4" xfId="0"/>
    <cellStyle name="Input 13 2 3 7" xfId="0"/>
    <cellStyle name="Input 13 2 3 7 2" xfId="0"/>
    <cellStyle name="Input 13 2 3 7 3" xfId="0"/>
    <cellStyle name="Input 13 2 3 7 4" xfId="0"/>
    <cellStyle name="Input 13 2 3 8" xfId="0"/>
    <cellStyle name="Input 13 2 3 8 2" xfId="0"/>
    <cellStyle name="Input 13 2 3 8 3" xfId="0"/>
    <cellStyle name="Input 13 2 3 9" xfId="0"/>
    <cellStyle name="Input 13 2 4" xfId="0"/>
    <cellStyle name="Input 13 2_Sheet1" xfId="0"/>
    <cellStyle name="Input 13 3" xfId="0"/>
    <cellStyle name="Input 13 3 2" xfId="0"/>
    <cellStyle name="Input 13 3 2 10" xfId="0"/>
    <cellStyle name="Input 13 3 2 2" xfId="0"/>
    <cellStyle name="Input 13 3 2 2 2" xfId="0"/>
    <cellStyle name="Input 13 3 2 2 2 2" xfId="0"/>
    <cellStyle name="Input 13 3 2 2 2 3" xfId="0"/>
    <cellStyle name="Input 13 3 2 2 2 4" xfId="0"/>
    <cellStyle name="Input 13 3 2 2 3" xfId="0"/>
    <cellStyle name="Input 13 3 2 2 3 2" xfId="0"/>
    <cellStyle name="Input 13 3 2 2 3 3" xfId="0"/>
    <cellStyle name="Input 13 3 2 2 3 4" xfId="0"/>
    <cellStyle name="Input 13 3 2 2 4" xfId="0"/>
    <cellStyle name="Input 13 3 2 2 4 2" xfId="0"/>
    <cellStyle name="Input 13 3 2 2 4 3" xfId="0"/>
    <cellStyle name="Input 13 3 2 2 4 4" xfId="0"/>
    <cellStyle name="Input 13 3 2 2 5" xfId="0"/>
    <cellStyle name="Input 13 3 2 2 5 2" xfId="0"/>
    <cellStyle name="Input 13 3 2 2 5 3" xfId="0"/>
    <cellStyle name="Input 13 3 2 2 5 4" xfId="0"/>
    <cellStyle name="Input 13 3 2 2 6" xfId="0"/>
    <cellStyle name="Input 13 3 2 2 6 2" xfId="0"/>
    <cellStyle name="Input 13 3 2 2 6 3" xfId="0"/>
    <cellStyle name="Input 13 3 2 2 7" xfId="0"/>
    <cellStyle name="Input 13 3 2 2 8" xfId="0"/>
    <cellStyle name="Input 13 3 2 3" xfId="0"/>
    <cellStyle name="Input 13 3 2 3 2" xfId="0"/>
    <cellStyle name="Input 13 3 2 3 2 2" xfId="0"/>
    <cellStyle name="Input 13 3 2 3 2 3" xfId="0"/>
    <cellStyle name="Input 13 3 2 3 2 4" xfId="0"/>
    <cellStyle name="Input 13 3 2 3 3" xfId="0"/>
    <cellStyle name="Input 13 3 2 3 3 2" xfId="0"/>
    <cellStyle name="Input 13 3 2 3 3 3" xfId="0"/>
    <cellStyle name="Input 13 3 2 3 3 4" xfId="0"/>
    <cellStyle name="Input 13 3 2 3 4" xfId="0"/>
    <cellStyle name="Input 13 3 2 3 4 2" xfId="0"/>
    <cellStyle name="Input 13 3 2 3 4 3" xfId="0"/>
    <cellStyle name="Input 13 3 2 3 4 4" xfId="0"/>
    <cellStyle name="Input 13 3 2 3 5" xfId="0"/>
    <cellStyle name="Input 13 3 2 3 5 2" xfId="0"/>
    <cellStyle name="Input 13 3 2 3 5 3" xfId="0"/>
    <cellStyle name="Input 13 3 2 3 5 4" xfId="0"/>
    <cellStyle name="Input 13 3 2 3 6" xfId="0"/>
    <cellStyle name="Input 13 3 2 3 6 2" xfId="0"/>
    <cellStyle name="Input 13 3 2 3 6 3" xfId="0"/>
    <cellStyle name="Input 13 3 2 3 7" xfId="0"/>
    <cellStyle name="Input 13 3 2 3 8" xfId="0"/>
    <cellStyle name="Input 13 3 2 4" xfId="0"/>
    <cellStyle name="Input 13 3 2 4 2" xfId="0"/>
    <cellStyle name="Input 13 3 2 4 3" xfId="0"/>
    <cellStyle name="Input 13 3 2 4 4" xfId="0"/>
    <cellStyle name="Input 13 3 2 5" xfId="0"/>
    <cellStyle name="Input 13 3 2 5 2" xfId="0"/>
    <cellStyle name="Input 13 3 2 5 3" xfId="0"/>
    <cellStyle name="Input 13 3 2 5 4" xfId="0"/>
    <cellStyle name="Input 13 3 2 6" xfId="0"/>
    <cellStyle name="Input 13 3 2 6 2" xfId="0"/>
    <cellStyle name="Input 13 3 2 6 3" xfId="0"/>
    <cellStyle name="Input 13 3 2 6 4" xfId="0"/>
    <cellStyle name="Input 13 3 2 7" xfId="0"/>
    <cellStyle name="Input 13 3 2 7 2" xfId="0"/>
    <cellStyle name="Input 13 3 2 7 3" xfId="0"/>
    <cellStyle name="Input 13 3 2 7 4" xfId="0"/>
    <cellStyle name="Input 13 3 2 8" xfId="0"/>
    <cellStyle name="Input 13 3 2 8 2" xfId="0"/>
    <cellStyle name="Input 13 3 2 8 3" xfId="0"/>
    <cellStyle name="Input 13 3 2 9" xfId="0"/>
    <cellStyle name="Input 13 3 3" xfId="0"/>
    <cellStyle name="Input 13 4" xfId="0"/>
    <cellStyle name="Input 13 4 10" xfId="0"/>
    <cellStyle name="Input 13 4 11" xfId="0"/>
    <cellStyle name="Input 13 4 2" xfId="0"/>
    <cellStyle name="Input 13 4 2 2" xfId="0"/>
    <cellStyle name="Input 13 4 2 2 2" xfId="0"/>
    <cellStyle name="Input 13 4 2 2 3" xfId="0"/>
    <cellStyle name="Input 13 4 2 2 4" xfId="0"/>
    <cellStyle name="Input 13 4 2 3" xfId="0"/>
    <cellStyle name="Input 13 4 2 3 2" xfId="0"/>
    <cellStyle name="Input 13 4 2 3 3" xfId="0"/>
    <cellStyle name="Input 13 4 2 3 4" xfId="0"/>
    <cellStyle name="Input 13 4 2 4" xfId="0"/>
    <cellStyle name="Input 13 4 2 4 2" xfId="0"/>
    <cellStyle name="Input 13 4 2 4 3" xfId="0"/>
    <cellStyle name="Input 13 4 2 4 4" xfId="0"/>
    <cellStyle name="Input 13 4 2 5" xfId="0"/>
    <cellStyle name="Input 13 4 2 5 2" xfId="0"/>
    <cellStyle name="Input 13 4 2 5 3" xfId="0"/>
    <cellStyle name="Input 13 4 2 5 4" xfId="0"/>
    <cellStyle name="Input 13 4 2 6" xfId="0"/>
    <cellStyle name="Input 13 4 2 6 2" xfId="0"/>
    <cellStyle name="Input 13 4 2 6 3" xfId="0"/>
    <cellStyle name="Input 13 4 2 7" xfId="0"/>
    <cellStyle name="Input 13 4 2 8" xfId="0"/>
    <cellStyle name="Input 13 4 3" xfId="0"/>
    <cellStyle name="Input 13 4 3 2" xfId="0"/>
    <cellStyle name="Input 13 4 3 2 2" xfId="0"/>
    <cellStyle name="Input 13 4 3 2 3" xfId="0"/>
    <cellStyle name="Input 13 4 3 2 4" xfId="0"/>
    <cellStyle name="Input 13 4 3 3" xfId="0"/>
    <cellStyle name="Input 13 4 3 3 2" xfId="0"/>
    <cellStyle name="Input 13 4 3 3 3" xfId="0"/>
    <cellStyle name="Input 13 4 3 3 4" xfId="0"/>
    <cellStyle name="Input 13 4 3 4" xfId="0"/>
    <cellStyle name="Input 13 4 3 4 2" xfId="0"/>
    <cellStyle name="Input 13 4 3 4 3" xfId="0"/>
    <cellStyle name="Input 13 4 3 4 4" xfId="0"/>
    <cellStyle name="Input 13 4 3 5" xfId="0"/>
    <cellStyle name="Input 13 4 3 5 2" xfId="0"/>
    <cellStyle name="Input 13 4 3 5 3" xfId="0"/>
    <cellStyle name="Input 13 4 3 5 4" xfId="0"/>
    <cellStyle name="Input 13 4 3 6" xfId="0"/>
    <cellStyle name="Input 13 4 3 6 2" xfId="0"/>
    <cellStyle name="Input 13 4 3 6 3" xfId="0"/>
    <cellStyle name="Input 13 4 3 7" xfId="0"/>
    <cellStyle name="Input 13 4 3 8" xfId="0"/>
    <cellStyle name="Input 13 4 4" xfId="0"/>
    <cellStyle name="Input 13 4 4 2" xfId="0"/>
    <cellStyle name="Input 13 4 4 3" xfId="0"/>
    <cellStyle name="Input 13 4 4 4" xfId="0"/>
    <cellStyle name="Input 13 4 5" xfId="0"/>
    <cellStyle name="Input 13 4 5 2" xfId="0"/>
    <cellStyle name="Input 13 4 5 3" xfId="0"/>
    <cellStyle name="Input 13 4 5 4" xfId="0"/>
    <cellStyle name="Input 13 4 6" xfId="0"/>
    <cellStyle name="Input 13 4 6 2" xfId="0"/>
    <cellStyle name="Input 13 4 6 3" xfId="0"/>
    <cellStyle name="Input 13 4 6 4" xfId="0"/>
    <cellStyle name="Input 13 4 7" xfId="0"/>
    <cellStyle name="Input 13 4 7 2" xfId="0"/>
    <cellStyle name="Input 13 4 7 3" xfId="0"/>
    <cellStyle name="Input 13 4 7 4" xfId="0"/>
    <cellStyle name="Input 13 4 8" xfId="0"/>
    <cellStyle name="Input 13 4 8 2" xfId="0"/>
    <cellStyle name="Input 13 4 8 3" xfId="0"/>
    <cellStyle name="Input 13 4 9" xfId="0"/>
    <cellStyle name="Input 13 5" xfId="0"/>
    <cellStyle name="Input 13 6" xfId="0"/>
    <cellStyle name="Input 13 7" xfId="0"/>
    <cellStyle name="Input 13_Sheet1" xfId="0"/>
    <cellStyle name="Input 14" xfId="0"/>
    <cellStyle name="Input 14 2" xfId="0"/>
    <cellStyle name="Input 14 2 2" xfId="0"/>
    <cellStyle name="Input 14 2 2 2" xfId="0"/>
    <cellStyle name="Input 14 2 2 2 10" xfId="0"/>
    <cellStyle name="Input 14 2 2 2 2" xfId="0"/>
    <cellStyle name="Input 14 2 2 2 2 2" xfId="0"/>
    <cellStyle name="Input 14 2 2 2 2 2 2" xfId="0"/>
    <cellStyle name="Input 14 2 2 2 2 2 3" xfId="0"/>
    <cellStyle name="Input 14 2 2 2 2 2 4" xfId="0"/>
    <cellStyle name="Input 14 2 2 2 2 3" xfId="0"/>
    <cellStyle name="Input 14 2 2 2 2 3 2" xfId="0"/>
    <cellStyle name="Input 14 2 2 2 2 3 3" xfId="0"/>
    <cellStyle name="Input 14 2 2 2 2 3 4" xfId="0"/>
    <cellStyle name="Input 14 2 2 2 2 4" xfId="0"/>
    <cellStyle name="Input 14 2 2 2 2 4 2" xfId="0"/>
    <cellStyle name="Input 14 2 2 2 2 4 3" xfId="0"/>
    <cellStyle name="Input 14 2 2 2 2 4 4" xfId="0"/>
    <cellStyle name="Input 14 2 2 2 2 5" xfId="0"/>
    <cellStyle name="Input 14 2 2 2 2 5 2" xfId="0"/>
    <cellStyle name="Input 14 2 2 2 2 5 3" xfId="0"/>
    <cellStyle name="Input 14 2 2 2 2 5 4" xfId="0"/>
    <cellStyle name="Input 14 2 2 2 2 6" xfId="0"/>
    <cellStyle name="Input 14 2 2 2 2 6 2" xfId="0"/>
    <cellStyle name="Input 14 2 2 2 2 6 3" xfId="0"/>
    <cellStyle name="Input 14 2 2 2 2 7" xfId="0"/>
    <cellStyle name="Input 14 2 2 2 2 8" xfId="0"/>
    <cellStyle name="Input 14 2 2 2 3" xfId="0"/>
    <cellStyle name="Input 14 2 2 2 3 2" xfId="0"/>
    <cellStyle name="Input 14 2 2 2 3 2 2" xfId="0"/>
    <cellStyle name="Input 14 2 2 2 3 2 3" xfId="0"/>
    <cellStyle name="Input 14 2 2 2 3 2 4" xfId="0"/>
    <cellStyle name="Input 14 2 2 2 3 3" xfId="0"/>
    <cellStyle name="Input 14 2 2 2 3 3 2" xfId="0"/>
    <cellStyle name="Input 14 2 2 2 3 3 3" xfId="0"/>
    <cellStyle name="Input 14 2 2 2 3 3 4" xfId="0"/>
    <cellStyle name="Input 14 2 2 2 3 4" xfId="0"/>
    <cellStyle name="Input 14 2 2 2 3 4 2" xfId="0"/>
    <cellStyle name="Input 14 2 2 2 3 4 3" xfId="0"/>
    <cellStyle name="Input 14 2 2 2 3 4 4" xfId="0"/>
    <cellStyle name="Input 14 2 2 2 3 5" xfId="0"/>
    <cellStyle name="Input 14 2 2 2 3 5 2" xfId="0"/>
    <cellStyle name="Input 14 2 2 2 3 5 3" xfId="0"/>
    <cellStyle name="Input 14 2 2 2 3 5 4" xfId="0"/>
    <cellStyle name="Input 14 2 2 2 3 6" xfId="0"/>
    <cellStyle name="Input 14 2 2 2 3 6 2" xfId="0"/>
    <cellStyle name="Input 14 2 2 2 3 6 3" xfId="0"/>
    <cellStyle name="Input 14 2 2 2 3 7" xfId="0"/>
    <cellStyle name="Input 14 2 2 2 3 8" xfId="0"/>
    <cellStyle name="Input 14 2 2 2 4" xfId="0"/>
    <cellStyle name="Input 14 2 2 2 4 2" xfId="0"/>
    <cellStyle name="Input 14 2 2 2 4 3" xfId="0"/>
    <cellStyle name="Input 14 2 2 2 4 4" xfId="0"/>
    <cellStyle name="Input 14 2 2 2 5" xfId="0"/>
    <cellStyle name="Input 14 2 2 2 5 2" xfId="0"/>
    <cellStyle name="Input 14 2 2 2 5 3" xfId="0"/>
    <cellStyle name="Input 14 2 2 2 5 4" xfId="0"/>
    <cellStyle name="Input 14 2 2 2 6" xfId="0"/>
    <cellStyle name="Input 14 2 2 2 6 2" xfId="0"/>
    <cellStyle name="Input 14 2 2 2 6 3" xfId="0"/>
    <cellStyle name="Input 14 2 2 2 6 4" xfId="0"/>
    <cellStyle name="Input 14 2 2 2 7" xfId="0"/>
    <cellStyle name="Input 14 2 2 2 7 2" xfId="0"/>
    <cellStyle name="Input 14 2 2 2 7 3" xfId="0"/>
    <cellStyle name="Input 14 2 2 2 7 4" xfId="0"/>
    <cellStyle name="Input 14 2 2 2 8" xfId="0"/>
    <cellStyle name="Input 14 2 2 2 8 2" xfId="0"/>
    <cellStyle name="Input 14 2 2 2 8 3" xfId="0"/>
    <cellStyle name="Input 14 2 2 2 9" xfId="0"/>
    <cellStyle name="Input 14 2 2 3" xfId="0"/>
    <cellStyle name="Input 14 2 3" xfId="0"/>
    <cellStyle name="Input 14 2 3 10" xfId="0"/>
    <cellStyle name="Input 14 2 3 2" xfId="0"/>
    <cellStyle name="Input 14 2 3 2 2" xfId="0"/>
    <cellStyle name="Input 14 2 3 2 2 2" xfId="0"/>
    <cellStyle name="Input 14 2 3 2 2 3" xfId="0"/>
    <cellStyle name="Input 14 2 3 2 2 4" xfId="0"/>
    <cellStyle name="Input 14 2 3 2 3" xfId="0"/>
    <cellStyle name="Input 14 2 3 2 3 2" xfId="0"/>
    <cellStyle name="Input 14 2 3 2 3 3" xfId="0"/>
    <cellStyle name="Input 14 2 3 2 3 4" xfId="0"/>
    <cellStyle name="Input 14 2 3 2 4" xfId="0"/>
    <cellStyle name="Input 14 2 3 2 4 2" xfId="0"/>
    <cellStyle name="Input 14 2 3 2 4 3" xfId="0"/>
    <cellStyle name="Input 14 2 3 2 4 4" xfId="0"/>
    <cellStyle name="Input 14 2 3 2 5" xfId="0"/>
    <cellStyle name="Input 14 2 3 2 5 2" xfId="0"/>
    <cellStyle name="Input 14 2 3 2 5 3" xfId="0"/>
    <cellStyle name="Input 14 2 3 2 5 4" xfId="0"/>
    <cellStyle name="Input 14 2 3 2 6" xfId="0"/>
    <cellStyle name="Input 14 2 3 2 6 2" xfId="0"/>
    <cellStyle name="Input 14 2 3 2 6 3" xfId="0"/>
    <cellStyle name="Input 14 2 3 2 7" xfId="0"/>
    <cellStyle name="Input 14 2 3 2 8" xfId="0"/>
    <cellStyle name="Input 14 2 3 3" xfId="0"/>
    <cellStyle name="Input 14 2 3 3 2" xfId="0"/>
    <cellStyle name="Input 14 2 3 3 2 2" xfId="0"/>
    <cellStyle name="Input 14 2 3 3 2 3" xfId="0"/>
    <cellStyle name="Input 14 2 3 3 2 4" xfId="0"/>
    <cellStyle name="Input 14 2 3 3 3" xfId="0"/>
    <cellStyle name="Input 14 2 3 3 3 2" xfId="0"/>
    <cellStyle name="Input 14 2 3 3 3 3" xfId="0"/>
    <cellStyle name="Input 14 2 3 3 3 4" xfId="0"/>
    <cellStyle name="Input 14 2 3 3 4" xfId="0"/>
    <cellStyle name="Input 14 2 3 3 4 2" xfId="0"/>
    <cellStyle name="Input 14 2 3 3 4 3" xfId="0"/>
    <cellStyle name="Input 14 2 3 3 4 4" xfId="0"/>
    <cellStyle name="Input 14 2 3 3 5" xfId="0"/>
    <cellStyle name="Input 14 2 3 3 5 2" xfId="0"/>
    <cellStyle name="Input 14 2 3 3 5 3" xfId="0"/>
    <cellStyle name="Input 14 2 3 3 5 4" xfId="0"/>
    <cellStyle name="Input 14 2 3 3 6" xfId="0"/>
    <cellStyle name="Input 14 2 3 3 6 2" xfId="0"/>
    <cellStyle name="Input 14 2 3 3 6 3" xfId="0"/>
    <cellStyle name="Input 14 2 3 3 7" xfId="0"/>
    <cellStyle name="Input 14 2 3 3 8" xfId="0"/>
    <cellStyle name="Input 14 2 3 4" xfId="0"/>
    <cellStyle name="Input 14 2 3 4 2" xfId="0"/>
    <cellStyle name="Input 14 2 3 4 3" xfId="0"/>
    <cellStyle name="Input 14 2 3 4 4" xfId="0"/>
    <cellStyle name="Input 14 2 3 5" xfId="0"/>
    <cellStyle name="Input 14 2 3 5 2" xfId="0"/>
    <cellStyle name="Input 14 2 3 5 3" xfId="0"/>
    <cellStyle name="Input 14 2 3 5 4" xfId="0"/>
    <cellStyle name="Input 14 2 3 6" xfId="0"/>
    <cellStyle name="Input 14 2 3 6 2" xfId="0"/>
    <cellStyle name="Input 14 2 3 6 3" xfId="0"/>
    <cellStyle name="Input 14 2 3 6 4" xfId="0"/>
    <cellStyle name="Input 14 2 3 7" xfId="0"/>
    <cellStyle name="Input 14 2 3 7 2" xfId="0"/>
    <cellStyle name="Input 14 2 3 7 3" xfId="0"/>
    <cellStyle name="Input 14 2 3 7 4" xfId="0"/>
    <cellStyle name="Input 14 2 3 8" xfId="0"/>
    <cellStyle name="Input 14 2 3 8 2" xfId="0"/>
    <cellStyle name="Input 14 2 3 8 3" xfId="0"/>
    <cellStyle name="Input 14 2 3 9" xfId="0"/>
    <cellStyle name="Input 14 2 4" xfId="0"/>
    <cellStyle name="Input 14 2_Sheet1" xfId="0"/>
    <cellStyle name="Input 14 3" xfId="0"/>
    <cellStyle name="Input 14 3 2" xfId="0"/>
    <cellStyle name="Input 14 3 2 10" xfId="0"/>
    <cellStyle name="Input 14 3 2 2" xfId="0"/>
    <cellStyle name="Input 14 3 2 2 2" xfId="0"/>
    <cellStyle name="Input 14 3 2 2 2 2" xfId="0"/>
    <cellStyle name="Input 14 3 2 2 2 3" xfId="0"/>
    <cellStyle name="Input 14 3 2 2 2 4" xfId="0"/>
    <cellStyle name="Input 14 3 2 2 3" xfId="0"/>
    <cellStyle name="Input 14 3 2 2 3 2" xfId="0"/>
    <cellStyle name="Input 14 3 2 2 3 3" xfId="0"/>
    <cellStyle name="Input 14 3 2 2 3 4" xfId="0"/>
    <cellStyle name="Input 14 3 2 2 4" xfId="0"/>
    <cellStyle name="Input 14 3 2 2 4 2" xfId="0"/>
    <cellStyle name="Input 14 3 2 2 4 3" xfId="0"/>
    <cellStyle name="Input 14 3 2 2 4 4" xfId="0"/>
    <cellStyle name="Input 14 3 2 2 5" xfId="0"/>
    <cellStyle name="Input 14 3 2 2 5 2" xfId="0"/>
    <cellStyle name="Input 14 3 2 2 5 3" xfId="0"/>
    <cellStyle name="Input 14 3 2 2 5 4" xfId="0"/>
    <cellStyle name="Input 14 3 2 2 6" xfId="0"/>
    <cellStyle name="Input 14 3 2 2 6 2" xfId="0"/>
    <cellStyle name="Input 14 3 2 2 6 3" xfId="0"/>
    <cellStyle name="Input 14 3 2 2 7" xfId="0"/>
    <cellStyle name="Input 14 3 2 2 8" xfId="0"/>
    <cellStyle name="Input 14 3 2 3" xfId="0"/>
    <cellStyle name="Input 14 3 2 3 2" xfId="0"/>
    <cellStyle name="Input 14 3 2 3 2 2" xfId="0"/>
    <cellStyle name="Input 14 3 2 3 2 3" xfId="0"/>
    <cellStyle name="Input 14 3 2 3 2 4" xfId="0"/>
    <cellStyle name="Input 14 3 2 3 3" xfId="0"/>
    <cellStyle name="Input 14 3 2 3 3 2" xfId="0"/>
    <cellStyle name="Input 14 3 2 3 3 3" xfId="0"/>
    <cellStyle name="Input 14 3 2 3 3 4" xfId="0"/>
    <cellStyle name="Input 14 3 2 3 4" xfId="0"/>
    <cellStyle name="Input 14 3 2 3 4 2" xfId="0"/>
    <cellStyle name="Input 14 3 2 3 4 3" xfId="0"/>
    <cellStyle name="Input 14 3 2 3 4 4" xfId="0"/>
    <cellStyle name="Input 14 3 2 3 5" xfId="0"/>
    <cellStyle name="Input 14 3 2 3 5 2" xfId="0"/>
    <cellStyle name="Input 14 3 2 3 5 3" xfId="0"/>
    <cellStyle name="Input 14 3 2 3 5 4" xfId="0"/>
    <cellStyle name="Input 14 3 2 3 6" xfId="0"/>
    <cellStyle name="Input 14 3 2 3 6 2" xfId="0"/>
    <cellStyle name="Input 14 3 2 3 6 3" xfId="0"/>
    <cellStyle name="Input 14 3 2 3 7" xfId="0"/>
    <cellStyle name="Input 14 3 2 3 8" xfId="0"/>
    <cellStyle name="Input 14 3 2 4" xfId="0"/>
    <cellStyle name="Input 14 3 2 4 2" xfId="0"/>
    <cellStyle name="Input 14 3 2 4 3" xfId="0"/>
    <cellStyle name="Input 14 3 2 4 4" xfId="0"/>
    <cellStyle name="Input 14 3 2 5" xfId="0"/>
    <cellStyle name="Input 14 3 2 5 2" xfId="0"/>
    <cellStyle name="Input 14 3 2 5 3" xfId="0"/>
    <cellStyle name="Input 14 3 2 5 4" xfId="0"/>
    <cellStyle name="Input 14 3 2 6" xfId="0"/>
    <cellStyle name="Input 14 3 2 6 2" xfId="0"/>
    <cellStyle name="Input 14 3 2 6 3" xfId="0"/>
    <cellStyle name="Input 14 3 2 6 4" xfId="0"/>
    <cellStyle name="Input 14 3 2 7" xfId="0"/>
    <cellStyle name="Input 14 3 2 7 2" xfId="0"/>
    <cellStyle name="Input 14 3 2 7 3" xfId="0"/>
    <cellStyle name="Input 14 3 2 7 4" xfId="0"/>
    <cellStyle name="Input 14 3 2 8" xfId="0"/>
    <cellStyle name="Input 14 3 2 8 2" xfId="0"/>
    <cellStyle name="Input 14 3 2 8 3" xfId="0"/>
    <cellStyle name="Input 14 3 2 9" xfId="0"/>
    <cellStyle name="Input 14 3 3" xfId="0"/>
    <cellStyle name="Input 14 4" xfId="0"/>
    <cellStyle name="Input 14 4 10" xfId="0"/>
    <cellStyle name="Input 14 4 11" xfId="0"/>
    <cellStyle name="Input 14 4 2" xfId="0"/>
    <cellStyle name="Input 14 4 2 2" xfId="0"/>
    <cellStyle name="Input 14 4 2 2 2" xfId="0"/>
    <cellStyle name="Input 14 4 2 2 3" xfId="0"/>
    <cellStyle name="Input 14 4 2 2 4" xfId="0"/>
    <cellStyle name="Input 14 4 2 3" xfId="0"/>
    <cellStyle name="Input 14 4 2 3 2" xfId="0"/>
    <cellStyle name="Input 14 4 2 3 3" xfId="0"/>
    <cellStyle name="Input 14 4 2 3 4" xfId="0"/>
    <cellStyle name="Input 14 4 2 4" xfId="0"/>
    <cellStyle name="Input 14 4 2 4 2" xfId="0"/>
    <cellStyle name="Input 14 4 2 4 3" xfId="0"/>
    <cellStyle name="Input 14 4 2 4 4" xfId="0"/>
    <cellStyle name="Input 14 4 2 5" xfId="0"/>
    <cellStyle name="Input 14 4 2 5 2" xfId="0"/>
    <cellStyle name="Input 14 4 2 5 3" xfId="0"/>
    <cellStyle name="Input 14 4 2 5 4" xfId="0"/>
    <cellStyle name="Input 14 4 2 6" xfId="0"/>
    <cellStyle name="Input 14 4 2 6 2" xfId="0"/>
    <cellStyle name="Input 14 4 2 6 3" xfId="0"/>
    <cellStyle name="Input 14 4 2 7" xfId="0"/>
    <cellStyle name="Input 14 4 2 8" xfId="0"/>
    <cellStyle name="Input 14 4 3" xfId="0"/>
    <cellStyle name="Input 14 4 3 2" xfId="0"/>
    <cellStyle name="Input 14 4 3 2 2" xfId="0"/>
    <cellStyle name="Input 14 4 3 2 3" xfId="0"/>
    <cellStyle name="Input 14 4 3 2 4" xfId="0"/>
    <cellStyle name="Input 14 4 3 3" xfId="0"/>
    <cellStyle name="Input 14 4 3 3 2" xfId="0"/>
    <cellStyle name="Input 14 4 3 3 3" xfId="0"/>
    <cellStyle name="Input 14 4 3 3 4" xfId="0"/>
    <cellStyle name="Input 14 4 3 4" xfId="0"/>
    <cellStyle name="Input 14 4 3 4 2" xfId="0"/>
    <cellStyle name="Input 14 4 3 4 3" xfId="0"/>
    <cellStyle name="Input 14 4 3 4 4" xfId="0"/>
    <cellStyle name="Input 14 4 3 5" xfId="0"/>
    <cellStyle name="Input 14 4 3 5 2" xfId="0"/>
    <cellStyle name="Input 14 4 3 5 3" xfId="0"/>
    <cellStyle name="Input 14 4 3 5 4" xfId="0"/>
    <cellStyle name="Input 14 4 3 6" xfId="0"/>
    <cellStyle name="Input 14 4 3 6 2" xfId="0"/>
    <cellStyle name="Input 14 4 3 6 3" xfId="0"/>
    <cellStyle name="Input 14 4 3 7" xfId="0"/>
    <cellStyle name="Input 14 4 3 8" xfId="0"/>
    <cellStyle name="Input 14 4 4" xfId="0"/>
    <cellStyle name="Input 14 4 4 2" xfId="0"/>
    <cellStyle name="Input 14 4 4 3" xfId="0"/>
    <cellStyle name="Input 14 4 4 4" xfId="0"/>
    <cellStyle name="Input 14 4 5" xfId="0"/>
    <cellStyle name="Input 14 4 5 2" xfId="0"/>
    <cellStyle name="Input 14 4 5 3" xfId="0"/>
    <cellStyle name="Input 14 4 5 4" xfId="0"/>
    <cellStyle name="Input 14 4 6" xfId="0"/>
    <cellStyle name="Input 14 4 6 2" xfId="0"/>
    <cellStyle name="Input 14 4 6 3" xfId="0"/>
    <cellStyle name="Input 14 4 6 4" xfId="0"/>
    <cellStyle name="Input 14 4 7" xfId="0"/>
    <cellStyle name="Input 14 4 7 2" xfId="0"/>
    <cellStyle name="Input 14 4 7 3" xfId="0"/>
    <cellStyle name="Input 14 4 7 4" xfId="0"/>
    <cellStyle name="Input 14 4 8" xfId="0"/>
    <cellStyle name="Input 14 4 8 2" xfId="0"/>
    <cellStyle name="Input 14 4 8 3" xfId="0"/>
    <cellStyle name="Input 14 4 9" xfId="0"/>
    <cellStyle name="Input 14 5" xfId="0"/>
    <cellStyle name="Input 14 6" xfId="0"/>
    <cellStyle name="Input 14 7" xfId="0"/>
    <cellStyle name="Input 14_Sheet1" xfId="0"/>
    <cellStyle name="Input 15" xfId="0"/>
    <cellStyle name="Input 15 2" xfId="0"/>
    <cellStyle name="Input 15 2 2" xfId="0"/>
    <cellStyle name="Input 15 2 2 2" xfId="0"/>
    <cellStyle name="Input 15 2 2 2 10" xfId="0"/>
    <cellStyle name="Input 15 2 2 2 2" xfId="0"/>
    <cellStyle name="Input 15 2 2 2 2 2" xfId="0"/>
    <cellStyle name="Input 15 2 2 2 2 2 2" xfId="0"/>
    <cellStyle name="Input 15 2 2 2 2 2 3" xfId="0"/>
    <cellStyle name="Input 15 2 2 2 2 2 4" xfId="0"/>
    <cellStyle name="Input 15 2 2 2 2 3" xfId="0"/>
    <cellStyle name="Input 15 2 2 2 2 3 2" xfId="0"/>
    <cellStyle name="Input 15 2 2 2 2 3 3" xfId="0"/>
    <cellStyle name="Input 15 2 2 2 2 3 4" xfId="0"/>
    <cellStyle name="Input 15 2 2 2 2 4" xfId="0"/>
    <cellStyle name="Input 15 2 2 2 2 4 2" xfId="0"/>
    <cellStyle name="Input 15 2 2 2 2 4 3" xfId="0"/>
    <cellStyle name="Input 15 2 2 2 2 4 4" xfId="0"/>
    <cellStyle name="Input 15 2 2 2 2 5" xfId="0"/>
    <cellStyle name="Input 15 2 2 2 2 5 2" xfId="0"/>
    <cellStyle name="Input 15 2 2 2 2 5 3" xfId="0"/>
    <cellStyle name="Input 15 2 2 2 2 5 4" xfId="0"/>
    <cellStyle name="Input 15 2 2 2 2 6" xfId="0"/>
    <cellStyle name="Input 15 2 2 2 2 6 2" xfId="0"/>
    <cellStyle name="Input 15 2 2 2 2 6 3" xfId="0"/>
    <cellStyle name="Input 15 2 2 2 2 7" xfId="0"/>
    <cellStyle name="Input 15 2 2 2 2 8" xfId="0"/>
    <cellStyle name="Input 15 2 2 2 3" xfId="0"/>
    <cellStyle name="Input 15 2 2 2 3 2" xfId="0"/>
    <cellStyle name="Input 15 2 2 2 3 2 2" xfId="0"/>
    <cellStyle name="Input 15 2 2 2 3 2 3" xfId="0"/>
    <cellStyle name="Input 15 2 2 2 3 2 4" xfId="0"/>
    <cellStyle name="Input 15 2 2 2 3 3" xfId="0"/>
    <cellStyle name="Input 15 2 2 2 3 3 2" xfId="0"/>
    <cellStyle name="Input 15 2 2 2 3 3 3" xfId="0"/>
    <cellStyle name="Input 15 2 2 2 3 3 4" xfId="0"/>
    <cellStyle name="Input 15 2 2 2 3 4" xfId="0"/>
    <cellStyle name="Input 15 2 2 2 3 4 2" xfId="0"/>
    <cellStyle name="Input 15 2 2 2 3 4 3" xfId="0"/>
    <cellStyle name="Input 15 2 2 2 3 4 4" xfId="0"/>
    <cellStyle name="Input 15 2 2 2 3 5" xfId="0"/>
    <cellStyle name="Input 15 2 2 2 3 5 2" xfId="0"/>
    <cellStyle name="Input 15 2 2 2 3 5 3" xfId="0"/>
    <cellStyle name="Input 15 2 2 2 3 5 4" xfId="0"/>
    <cellStyle name="Input 15 2 2 2 3 6" xfId="0"/>
    <cellStyle name="Input 15 2 2 2 3 6 2" xfId="0"/>
    <cellStyle name="Input 15 2 2 2 3 6 3" xfId="0"/>
    <cellStyle name="Input 15 2 2 2 3 7" xfId="0"/>
    <cellStyle name="Input 15 2 2 2 3 8" xfId="0"/>
    <cellStyle name="Input 15 2 2 2 4" xfId="0"/>
    <cellStyle name="Input 15 2 2 2 4 2" xfId="0"/>
    <cellStyle name="Input 15 2 2 2 4 3" xfId="0"/>
    <cellStyle name="Input 15 2 2 2 4 4" xfId="0"/>
    <cellStyle name="Input 15 2 2 2 5" xfId="0"/>
    <cellStyle name="Input 15 2 2 2 5 2" xfId="0"/>
    <cellStyle name="Input 15 2 2 2 5 3" xfId="0"/>
    <cellStyle name="Input 15 2 2 2 5 4" xfId="0"/>
    <cellStyle name="Input 15 2 2 2 6" xfId="0"/>
    <cellStyle name="Input 15 2 2 2 6 2" xfId="0"/>
    <cellStyle name="Input 15 2 2 2 6 3" xfId="0"/>
    <cellStyle name="Input 15 2 2 2 6 4" xfId="0"/>
    <cellStyle name="Input 15 2 2 2 7" xfId="0"/>
    <cellStyle name="Input 15 2 2 2 7 2" xfId="0"/>
    <cellStyle name="Input 15 2 2 2 7 3" xfId="0"/>
    <cellStyle name="Input 15 2 2 2 7 4" xfId="0"/>
    <cellStyle name="Input 15 2 2 2 8" xfId="0"/>
    <cellStyle name="Input 15 2 2 2 8 2" xfId="0"/>
    <cellStyle name="Input 15 2 2 2 8 3" xfId="0"/>
    <cellStyle name="Input 15 2 2 2 9" xfId="0"/>
    <cellStyle name="Input 15 2 2 3" xfId="0"/>
    <cellStyle name="Input 15 2 3" xfId="0"/>
    <cellStyle name="Input 15 2 3 10" xfId="0"/>
    <cellStyle name="Input 15 2 3 11" xfId="0"/>
    <cellStyle name="Input 15 2 3 2" xfId="0"/>
    <cellStyle name="Input 15 2 3 2 2" xfId="0"/>
    <cellStyle name="Input 15 2 3 2 2 2" xfId="0"/>
    <cellStyle name="Input 15 2 3 2 2 3" xfId="0"/>
    <cellStyle name="Input 15 2 3 2 2 4" xfId="0"/>
    <cellStyle name="Input 15 2 3 2 3" xfId="0"/>
    <cellStyle name="Input 15 2 3 2 3 2" xfId="0"/>
    <cellStyle name="Input 15 2 3 2 3 3" xfId="0"/>
    <cellStyle name="Input 15 2 3 2 3 4" xfId="0"/>
    <cellStyle name="Input 15 2 3 2 4" xfId="0"/>
    <cellStyle name="Input 15 2 3 2 4 2" xfId="0"/>
    <cellStyle name="Input 15 2 3 2 4 3" xfId="0"/>
    <cellStyle name="Input 15 2 3 2 4 4" xfId="0"/>
    <cellStyle name="Input 15 2 3 2 5" xfId="0"/>
    <cellStyle name="Input 15 2 3 2 5 2" xfId="0"/>
    <cellStyle name="Input 15 2 3 2 5 3" xfId="0"/>
    <cellStyle name="Input 15 2 3 2 5 4" xfId="0"/>
    <cellStyle name="Input 15 2 3 2 6" xfId="0"/>
    <cellStyle name="Input 15 2 3 2 6 2" xfId="0"/>
    <cellStyle name="Input 15 2 3 2 6 3" xfId="0"/>
    <cellStyle name="Input 15 2 3 2 7" xfId="0"/>
    <cellStyle name="Input 15 2 3 2 8" xfId="0"/>
    <cellStyle name="Input 15 2 3 3" xfId="0"/>
    <cellStyle name="Input 15 2 3 3 2" xfId="0"/>
    <cellStyle name="Input 15 2 3 3 2 2" xfId="0"/>
    <cellStyle name="Input 15 2 3 3 2 3" xfId="0"/>
    <cellStyle name="Input 15 2 3 3 2 4" xfId="0"/>
    <cellStyle name="Input 15 2 3 3 3" xfId="0"/>
    <cellStyle name="Input 15 2 3 3 3 2" xfId="0"/>
    <cellStyle name="Input 15 2 3 3 3 3" xfId="0"/>
    <cellStyle name="Input 15 2 3 3 3 4" xfId="0"/>
    <cellStyle name="Input 15 2 3 3 4" xfId="0"/>
    <cellStyle name="Input 15 2 3 3 4 2" xfId="0"/>
    <cellStyle name="Input 15 2 3 3 4 3" xfId="0"/>
    <cellStyle name="Input 15 2 3 3 4 4" xfId="0"/>
    <cellStyle name="Input 15 2 3 3 5" xfId="0"/>
    <cellStyle name="Input 15 2 3 3 5 2" xfId="0"/>
    <cellStyle name="Input 15 2 3 3 5 3" xfId="0"/>
    <cellStyle name="Input 15 2 3 3 5 4" xfId="0"/>
    <cellStyle name="Input 15 2 3 3 6" xfId="0"/>
    <cellStyle name="Input 15 2 3 3 6 2" xfId="0"/>
    <cellStyle name="Input 15 2 3 3 6 3" xfId="0"/>
    <cellStyle name="Input 15 2 3 3 7" xfId="0"/>
    <cellStyle name="Input 15 2 3 3 8" xfId="0"/>
    <cellStyle name="Input 15 2 3 4" xfId="0"/>
    <cellStyle name="Input 15 2 3 4 2" xfId="0"/>
    <cellStyle name="Input 15 2 3 4 3" xfId="0"/>
    <cellStyle name="Input 15 2 3 4 4" xfId="0"/>
    <cellStyle name="Input 15 2 3 5" xfId="0"/>
    <cellStyle name="Input 15 2 3 5 2" xfId="0"/>
    <cellStyle name="Input 15 2 3 5 3" xfId="0"/>
    <cellStyle name="Input 15 2 3 5 4" xfId="0"/>
    <cellStyle name="Input 15 2 3 6" xfId="0"/>
    <cellStyle name="Input 15 2 3 6 2" xfId="0"/>
    <cellStyle name="Input 15 2 3 6 3" xfId="0"/>
    <cellStyle name="Input 15 2 3 6 4" xfId="0"/>
    <cellStyle name="Input 15 2 3 7" xfId="0"/>
    <cellStyle name="Input 15 2 3 7 2" xfId="0"/>
    <cellStyle name="Input 15 2 3 7 3" xfId="0"/>
    <cellStyle name="Input 15 2 3 7 4" xfId="0"/>
    <cellStyle name="Input 15 2 3 8" xfId="0"/>
    <cellStyle name="Input 15 2 3 8 2" xfId="0"/>
    <cellStyle name="Input 15 2 3 8 3" xfId="0"/>
    <cellStyle name="Input 15 2 3 9" xfId="0"/>
    <cellStyle name="Input 15 2 4" xfId="0"/>
    <cellStyle name="Input 15 2 5" xfId="0"/>
    <cellStyle name="Input 15 2_Sheet1" xfId="0"/>
    <cellStyle name="Input 15 3" xfId="0"/>
    <cellStyle name="Input 15 3 2" xfId="0"/>
    <cellStyle name="Input 15 3 2 10" xfId="0"/>
    <cellStyle name="Input 15 3 2 2" xfId="0"/>
    <cellStyle name="Input 15 3 2 2 2" xfId="0"/>
    <cellStyle name="Input 15 3 2 2 2 2" xfId="0"/>
    <cellStyle name="Input 15 3 2 2 2 3" xfId="0"/>
    <cellStyle name="Input 15 3 2 2 2 4" xfId="0"/>
    <cellStyle name="Input 15 3 2 2 3" xfId="0"/>
    <cellStyle name="Input 15 3 2 2 3 2" xfId="0"/>
    <cellStyle name="Input 15 3 2 2 3 3" xfId="0"/>
    <cellStyle name="Input 15 3 2 2 3 4" xfId="0"/>
    <cellStyle name="Input 15 3 2 2 4" xfId="0"/>
    <cellStyle name="Input 15 3 2 2 4 2" xfId="0"/>
    <cellStyle name="Input 15 3 2 2 4 3" xfId="0"/>
    <cellStyle name="Input 15 3 2 2 4 4" xfId="0"/>
    <cellStyle name="Input 15 3 2 2 5" xfId="0"/>
    <cellStyle name="Input 15 3 2 2 5 2" xfId="0"/>
    <cellStyle name="Input 15 3 2 2 5 3" xfId="0"/>
    <cellStyle name="Input 15 3 2 2 5 4" xfId="0"/>
    <cellStyle name="Input 15 3 2 2 6" xfId="0"/>
    <cellStyle name="Input 15 3 2 2 6 2" xfId="0"/>
    <cellStyle name="Input 15 3 2 2 6 3" xfId="0"/>
    <cellStyle name="Input 15 3 2 2 7" xfId="0"/>
    <cellStyle name="Input 15 3 2 2 8" xfId="0"/>
    <cellStyle name="Input 15 3 2 3" xfId="0"/>
    <cellStyle name="Input 15 3 2 3 2" xfId="0"/>
    <cellStyle name="Input 15 3 2 3 2 2" xfId="0"/>
    <cellStyle name="Input 15 3 2 3 2 3" xfId="0"/>
    <cellStyle name="Input 15 3 2 3 2 4" xfId="0"/>
    <cellStyle name="Input 15 3 2 3 3" xfId="0"/>
    <cellStyle name="Input 15 3 2 3 3 2" xfId="0"/>
    <cellStyle name="Input 15 3 2 3 3 3" xfId="0"/>
    <cellStyle name="Input 15 3 2 3 3 4" xfId="0"/>
    <cellStyle name="Input 15 3 2 3 4" xfId="0"/>
    <cellStyle name="Input 15 3 2 3 4 2" xfId="0"/>
    <cellStyle name="Input 15 3 2 3 4 3" xfId="0"/>
    <cellStyle name="Input 15 3 2 3 4 4" xfId="0"/>
    <cellStyle name="Input 15 3 2 3 5" xfId="0"/>
    <cellStyle name="Input 15 3 2 3 5 2" xfId="0"/>
    <cellStyle name="Input 15 3 2 3 5 3" xfId="0"/>
    <cellStyle name="Input 15 3 2 3 5 4" xfId="0"/>
    <cellStyle name="Input 15 3 2 3 6" xfId="0"/>
    <cellStyle name="Input 15 3 2 3 6 2" xfId="0"/>
    <cellStyle name="Input 15 3 2 3 6 3" xfId="0"/>
    <cellStyle name="Input 15 3 2 3 7" xfId="0"/>
    <cellStyle name="Input 15 3 2 3 8" xfId="0"/>
    <cellStyle name="Input 15 3 2 4" xfId="0"/>
    <cellStyle name="Input 15 3 2 4 2" xfId="0"/>
    <cellStyle name="Input 15 3 2 4 3" xfId="0"/>
    <cellStyle name="Input 15 3 2 4 4" xfId="0"/>
    <cellStyle name="Input 15 3 2 5" xfId="0"/>
    <cellStyle name="Input 15 3 2 5 2" xfId="0"/>
    <cellStyle name="Input 15 3 2 5 3" xfId="0"/>
    <cellStyle name="Input 15 3 2 5 4" xfId="0"/>
    <cellStyle name="Input 15 3 2 6" xfId="0"/>
    <cellStyle name="Input 15 3 2 6 2" xfId="0"/>
    <cellStyle name="Input 15 3 2 6 3" xfId="0"/>
    <cellStyle name="Input 15 3 2 6 4" xfId="0"/>
    <cellStyle name="Input 15 3 2 7" xfId="0"/>
    <cellStyle name="Input 15 3 2 7 2" xfId="0"/>
    <cellStyle name="Input 15 3 2 7 3" xfId="0"/>
    <cellStyle name="Input 15 3 2 7 4" xfId="0"/>
    <cellStyle name="Input 15 3 2 8" xfId="0"/>
    <cellStyle name="Input 15 3 2 8 2" xfId="0"/>
    <cellStyle name="Input 15 3 2 8 3" xfId="0"/>
    <cellStyle name="Input 15 3 2 9" xfId="0"/>
    <cellStyle name="Input 15 3 3" xfId="0"/>
    <cellStyle name="Input 15 4" xfId="0"/>
    <cellStyle name="Input 15 4 10" xfId="0"/>
    <cellStyle name="Input 15 4 11" xfId="0"/>
    <cellStyle name="Input 15 4 2" xfId="0"/>
    <cellStyle name="Input 15 4 2 2" xfId="0"/>
    <cellStyle name="Input 15 4 2 2 2" xfId="0"/>
    <cellStyle name="Input 15 4 2 2 3" xfId="0"/>
    <cellStyle name="Input 15 4 2 2 4" xfId="0"/>
    <cellStyle name="Input 15 4 2 3" xfId="0"/>
    <cellStyle name="Input 15 4 2 3 2" xfId="0"/>
    <cellStyle name="Input 15 4 2 3 3" xfId="0"/>
    <cellStyle name="Input 15 4 2 3 4" xfId="0"/>
    <cellStyle name="Input 15 4 2 4" xfId="0"/>
    <cellStyle name="Input 15 4 2 4 2" xfId="0"/>
    <cellStyle name="Input 15 4 2 4 3" xfId="0"/>
    <cellStyle name="Input 15 4 2 4 4" xfId="0"/>
    <cellStyle name="Input 15 4 2 5" xfId="0"/>
    <cellStyle name="Input 15 4 2 5 2" xfId="0"/>
    <cellStyle name="Input 15 4 2 5 3" xfId="0"/>
    <cellStyle name="Input 15 4 2 5 4" xfId="0"/>
    <cellStyle name="Input 15 4 2 6" xfId="0"/>
    <cellStyle name="Input 15 4 2 6 2" xfId="0"/>
    <cellStyle name="Input 15 4 2 6 3" xfId="0"/>
    <cellStyle name="Input 15 4 2 7" xfId="0"/>
    <cellStyle name="Input 15 4 2 8" xfId="0"/>
    <cellStyle name="Input 15 4 3" xfId="0"/>
    <cellStyle name="Input 15 4 3 2" xfId="0"/>
    <cellStyle name="Input 15 4 3 2 2" xfId="0"/>
    <cellStyle name="Input 15 4 3 2 3" xfId="0"/>
    <cellStyle name="Input 15 4 3 2 4" xfId="0"/>
    <cellStyle name="Input 15 4 3 3" xfId="0"/>
    <cellStyle name="Input 15 4 3 3 2" xfId="0"/>
    <cellStyle name="Input 15 4 3 3 3" xfId="0"/>
    <cellStyle name="Input 15 4 3 3 4" xfId="0"/>
    <cellStyle name="Input 15 4 3 4" xfId="0"/>
    <cellStyle name="Input 15 4 3 4 2" xfId="0"/>
    <cellStyle name="Input 15 4 3 4 3" xfId="0"/>
    <cellStyle name="Input 15 4 3 4 4" xfId="0"/>
    <cellStyle name="Input 15 4 3 5" xfId="0"/>
    <cellStyle name="Input 15 4 3 5 2" xfId="0"/>
    <cellStyle name="Input 15 4 3 5 3" xfId="0"/>
    <cellStyle name="Input 15 4 3 5 4" xfId="0"/>
    <cellStyle name="Input 15 4 3 6" xfId="0"/>
    <cellStyle name="Input 15 4 3 6 2" xfId="0"/>
    <cellStyle name="Input 15 4 3 6 3" xfId="0"/>
    <cellStyle name="Input 15 4 3 7" xfId="0"/>
    <cellStyle name="Input 15 4 3 8" xfId="0"/>
    <cellStyle name="Input 15 4 4" xfId="0"/>
    <cellStyle name="Input 15 4 4 2" xfId="0"/>
    <cellStyle name="Input 15 4 4 3" xfId="0"/>
    <cellStyle name="Input 15 4 4 4" xfId="0"/>
    <cellStyle name="Input 15 4 5" xfId="0"/>
    <cellStyle name="Input 15 4 5 2" xfId="0"/>
    <cellStyle name="Input 15 4 5 3" xfId="0"/>
    <cellStyle name="Input 15 4 5 4" xfId="0"/>
    <cellStyle name="Input 15 4 6" xfId="0"/>
    <cellStyle name="Input 15 4 6 2" xfId="0"/>
    <cellStyle name="Input 15 4 6 3" xfId="0"/>
    <cellStyle name="Input 15 4 6 4" xfId="0"/>
    <cellStyle name="Input 15 4 7" xfId="0"/>
    <cellStyle name="Input 15 4 7 2" xfId="0"/>
    <cellStyle name="Input 15 4 7 3" xfId="0"/>
    <cellStyle name="Input 15 4 7 4" xfId="0"/>
    <cellStyle name="Input 15 4 8" xfId="0"/>
    <cellStyle name="Input 15 4 8 2" xfId="0"/>
    <cellStyle name="Input 15 4 8 3" xfId="0"/>
    <cellStyle name="Input 15 4 9" xfId="0"/>
    <cellStyle name="Input 15 5" xfId="0"/>
    <cellStyle name="Input 15 6" xfId="0"/>
    <cellStyle name="Input 15_Sheet1" xfId="0"/>
    <cellStyle name="Input 16" xfId="0"/>
    <cellStyle name="Input 16 2" xfId="0"/>
    <cellStyle name="Input 16 2 2" xfId="0"/>
    <cellStyle name="Input 16 2 2 2" xfId="0"/>
    <cellStyle name="Input 16 2 2 2 10" xfId="0"/>
    <cellStyle name="Input 16 2 2 2 2" xfId="0"/>
    <cellStyle name="Input 16 2 2 2 2 2" xfId="0"/>
    <cellStyle name="Input 16 2 2 2 2 2 2" xfId="0"/>
    <cellStyle name="Input 16 2 2 2 2 2 3" xfId="0"/>
    <cellStyle name="Input 16 2 2 2 2 2 4" xfId="0"/>
    <cellStyle name="Input 16 2 2 2 2 3" xfId="0"/>
    <cellStyle name="Input 16 2 2 2 2 3 2" xfId="0"/>
    <cellStyle name="Input 16 2 2 2 2 3 3" xfId="0"/>
    <cellStyle name="Input 16 2 2 2 2 3 4" xfId="0"/>
    <cellStyle name="Input 16 2 2 2 2 4" xfId="0"/>
    <cellStyle name="Input 16 2 2 2 2 4 2" xfId="0"/>
    <cellStyle name="Input 16 2 2 2 2 4 3" xfId="0"/>
    <cellStyle name="Input 16 2 2 2 2 4 4" xfId="0"/>
    <cellStyle name="Input 16 2 2 2 2 5" xfId="0"/>
    <cellStyle name="Input 16 2 2 2 2 5 2" xfId="0"/>
    <cellStyle name="Input 16 2 2 2 2 5 3" xfId="0"/>
    <cellStyle name="Input 16 2 2 2 2 5 4" xfId="0"/>
    <cellStyle name="Input 16 2 2 2 2 6" xfId="0"/>
    <cellStyle name="Input 16 2 2 2 2 6 2" xfId="0"/>
    <cellStyle name="Input 16 2 2 2 2 6 3" xfId="0"/>
    <cellStyle name="Input 16 2 2 2 2 7" xfId="0"/>
    <cellStyle name="Input 16 2 2 2 2 8" xfId="0"/>
    <cellStyle name="Input 16 2 2 2 3" xfId="0"/>
    <cellStyle name="Input 16 2 2 2 3 2" xfId="0"/>
    <cellStyle name="Input 16 2 2 2 3 2 2" xfId="0"/>
    <cellStyle name="Input 16 2 2 2 3 2 3" xfId="0"/>
    <cellStyle name="Input 16 2 2 2 3 2 4" xfId="0"/>
    <cellStyle name="Input 16 2 2 2 3 3" xfId="0"/>
    <cellStyle name="Input 16 2 2 2 3 3 2" xfId="0"/>
    <cellStyle name="Input 16 2 2 2 3 3 3" xfId="0"/>
    <cellStyle name="Input 16 2 2 2 3 3 4" xfId="0"/>
    <cellStyle name="Input 16 2 2 2 3 4" xfId="0"/>
    <cellStyle name="Input 16 2 2 2 3 4 2" xfId="0"/>
    <cellStyle name="Input 16 2 2 2 3 4 3" xfId="0"/>
    <cellStyle name="Input 16 2 2 2 3 4 4" xfId="0"/>
    <cellStyle name="Input 16 2 2 2 3 5" xfId="0"/>
    <cellStyle name="Input 16 2 2 2 3 5 2" xfId="0"/>
    <cellStyle name="Input 16 2 2 2 3 5 3" xfId="0"/>
    <cellStyle name="Input 16 2 2 2 3 5 4" xfId="0"/>
    <cellStyle name="Input 16 2 2 2 3 6" xfId="0"/>
    <cellStyle name="Input 16 2 2 2 3 6 2" xfId="0"/>
    <cellStyle name="Input 16 2 2 2 3 6 3" xfId="0"/>
    <cellStyle name="Input 16 2 2 2 3 7" xfId="0"/>
    <cellStyle name="Input 16 2 2 2 3 8" xfId="0"/>
    <cellStyle name="Input 16 2 2 2 4" xfId="0"/>
    <cellStyle name="Input 16 2 2 2 4 2" xfId="0"/>
    <cellStyle name="Input 16 2 2 2 4 3" xfId="0"/>
    <cellStyle name="Input 16 2 2 2 4 4" xfId="0"/>
    <cellStyle name="Input 16 2 2 2 5" xfId="0"/>
    <cellStyle name="Input 16 2 2 2 5 2" xfId="0"/>
    <cellStyle name="Input 16 2 2 2 5 3" xfId="0"/>
    <cellStyle name="Input 16 2 2 2 5 4" xfId="0"/>
    <cellStyle name="Input 16 2 2 2 6" xfId="0"/>
    <cellStyle name="Input 16 2 2 2 6 2" xfId="0"/>
    <cellStyle name="Input 16 2 2 2 6 3" xfId="0"/>
    <cellStyle name="Input 16 2 2 2 6 4" xfId="0"/>
    <cellStyle name="Input 16 2 2 2 7" xfId="0"/>
    <cellStyle name="Input 16 2 2 2 7 2" xfId="0"/>
    <cellStyle name="Input 16 2 2 2 7 3" xfId="0"/>
    <cellStyle name="Input 16 2 2 2 7 4" xfId="0"/>
    <cellStyle name="Input 16 2 2 2 8" xfId="0"/>
    <cellStyle name="Input 16 2 2 2 8 2" xfId="0"/>
    <cellStyle name="Input 16 2 2 2 8 3" xfId="0"/>
    <cellStyle name="Input 16 2 2 2 9" xfId="0"/>
    <cellStyle name="Input 16 2 2 3" xfId="0"/>
    <cellStyle name="Input 16 2 3" xfId="0"/>
    <cellStyle name="Input 16 2 3 10" xfId="0"/>
    <cellStyle name="Input 16 2 3 11" xfId="0"/>
    <cellStyle name="Input 16 2 3 2" xfId="0"/>
    <cellStyle name="Input 16 2 3 2 2" xfId="0"/>
    <cellStyle name="Input 16 2 3 2 2 2" xfId="0"/>
    <cellStyle name="Input 16 2 3 2 2 3" xfId="0"/>
    <cellStyle name="Input 16 2 3 2 2 4" xfId="0"/>
    <cellStyle name="Input 16 2 3 2 3" xfId="0"/>
    <cellStyle name="Input 16 2 3 2 3 2" xfId="0"/>
    <cellStyle name="Input 16 2 3 2 3 3" xfId="0"/>
    <cellStyle name="Input 16 2 3 2 3 4" xfId="0"/>
    <cellStyle name="Input 16 2 3 2 4" xfId="0"/>
    <cellStyle name="Input 16 2 3 2 4 2" xfId="0"/>
    <cellStyle name="Input 16 2 3 2 4 3" xfId="0"/>
    <cellStyle name="Input 16 2 3 2 4 4" xfId="0"/>
    <cellStyle name="Input 16 2 3 2 5" xfId="0"/>
    <cellStyle name="Input 16 2 3 2 5 2" xfId="0"/>
    <cellStyle name="Input 16 2 3 2 5 3" xfId="0"/>
    <cellStyle name="Input 16 2 3 2 5 4" xfId="0"/>
    <cellStyle name="Input 16 2 3 2 6" xfId="0"/>
    <cellStyle name="Input 16 2 3 2 6 2" xfId="0"/>
    <cellStyle name="Input 16 2 3 2 6 3" xfId="0"/>
    <cellStyle name="Input 16 2 3 2 7" xfId="0"/>
    <cellStyle name="Input 16 2 3 2 8" xfId="0"/>
    <cellStyle name="Input 16 2 3 3" xfId="0"/>
    <cellStyle name="Input 16 2 3 3 2" xfId="0"/>
    <cellStyle name="Input 16 2 3 3 2 2" xfId="0"/>
    <cellStyle name="Input 16 2 3 3 2 3" xfId="0"/>
    <cellStyle name="Input 16 2 3 3 2 4" xfId="0"/>
    <cellStyle name="Input 16 2 3 3 3" xfId="0"/>
    <cellStyle name="Input 16 2 3 3 3 2" xfId="0"/>
    <cellStyle name="Input 16 2 3 3 3 3" xfId="0"/>
    <cellStyle name="Input 16 2 3 3 3 4" xfId="0"/>
    <cellStyle name="Input 16 2 3 3 4" xfId="0"/>
    <cellStyle name="Input 16 2 3 3 4 2" xfId="0"/>
    <cellStyle name="Input 16 2 3 3 4 3" xfId="0"/>
    <cellStyle name="Input 16 2 3 3 4 4" xfId="0"/>
    <cellStyle name="Input 16 2 3 3 5" xfId="0"/>
    <cellStyle name="Input 16 2 3 3 5 2" xfId="0"/>
    <cellStyle name="Input 16 2 3 3 5 3" xfId="0"/>
    <cellStyle name="Input 16 2 3 3 5 4" xfId="0"/>
    <cellStyle name="Input 16 2 3 3 6" xfId="0"/>
    <cellStyle name="Input 16 2 3 3 6 2" xfId="0"/>
    <cellStyle name="Input 16 2 3 3 6 3" xfId="0"/>
    <cellStyle name="Input 16 2 3 3 7" xfId="0"/>
    <cellStyle name="Input 16 2 3 3 8" xfId="0"/>
    <cellStyle name="Input 16 2 3 4" xfId="0"/>
    <cellStyle name="Input 16 2 3 4 2" xfId="0"/>
    <cellStyle name="Input 16 2 3 4 3" xfId="0"/>
    <cellStyle name="Input 16 2 3 4 4" xfId="0"/>
    <cellStyle name="Input 16 2 3 5" xfId="0"/>
    <cellStyle name="Input 16 2 3 5 2" xfId="0"/>
    <cellStyle name="Input 16 2 3 5 3" xfId="0"/>
    <cellStyle name="Input 16 2 3 5 4" xfId="0"/>
    <cellStyle name="Input 16 2 3 6" xfId="0"/>
    <cellStyle name="Input 16 2 3 6 2" xfId="0"/>
    <cellStyle name="Input 16 2 3 6 3" xfId="0"/>
    <cellStyle name="Input 16 2 3 6 4" xfId="0"/>
    <cellStyle name="Input 16 2 3 7" xfId="0"/>
    <cellStyle name="Input 16 2 3 7 2" xfId="0"/>
    <cellStyle name="Input 16 2 3 7 3" xfId="0"/>
    <cellStyle name="Input 16 2 3 7 4" xfId="0"/>
    <cellStyle name="Input 16 2 3 8" xfId="0"/>
    <cellStyle name="Input 16 2 3 8 2" xfId="0"/>
    <cellStyle name="Input 16 2 3 8 3" xfId="0"/>
    <cellStyle name="Input 16 2 3 9" xfId="0"/>
    <cellStyle name="Input 16 2 4" xfId="0"/>
    <cellStyle name="Input 16 2 5" xfId="0"/>
    <cellStyle name="Input 16 2_Sheet1" xfId="0"/>
    <cellStyle name="Input 16 3" xfId="0"/>
    <cellStyle name="Input 16 3 2" xfId="0"/>
    <cellStyle name="Input 16 3 2 10" xfId="0"/>
    <cellStyle name="Input 16 3 2 2" xfId="0"/>
    <cellStyle name="Input 16 3 2 2 2" xfId="0"/>
    <cellStyle name="Input 16 3 2 2 2 2" xfId="0"/>
    <cellStyle name="Input 16 3 2 2 2 3" xfId="0"/>
    <cellStyle name="Input 16 3 2 2 2 4" xfId="0"/>
    <cellStyle name="Input 16 3 2 2 3" xfId="0"/>
    <cellStyle name="Input 16 3 2 2 3 2" xfId="0"/>
    <cellStyle name="Input 16 3 2 2 3 3" xfId="0"/>
    <cellStyle name="Input 16 3 2 2 3 4" xfId="0"/>
    <cellStyle name="Input 16 3 2 2 4" xfId="0"/>
    <cellStyle name="Input 16 3 2 2 4 2" xfId="0"/>
    <cellStyle name="Input 16 3 2 2 4 3" xfId="0"/>
    <cellStyle name="Input 16 3 2 2 4 4" xfId="0"/>
    <cellStyle name="Input 16 3 2 2 5" xfId="0"/>
    <cellStyle name="Input 16 3 2 2 5 2" xfId="0"/>
    <cellStyle name="Input 16 3 2 2 5 3" xfId="0"/>
    <cellStyle name="Input 16 3 2 2 5 4" xfId="0"/>
    <cellStyle name="Input 16 3 2 2 6" xfId="0"/>
    <cellStyle name="Input 16 3 2 2 6 2" xfId="0"/>
    <cellStyle name="Input 16 3 2 2 6 3" xfId="0"/>
    <cellStyle name="Input 16 3 2 2 7" xfId="0"/>
    <cellStyle name="Input 16 3 2 2 8" xfId="0"/>
    <cellStyle name="Input 16 3 2 3" xfId="0"/>
    <cellStyle name="Input 16 3 2 3 2" xfId="0"/>
    <cellStyle name="Input 16 3 2 3 2 2" xfId="0"/>
    <cellStyle name="Input 16 3 2 3 2 3" xfId="0"/>
    <cellStyle name="Input 16 3 2 3 2 4" xfId="0"/>
    <cellStyle name="Input 16 3 2 3 3" xfId="0"/>
    <cellStyle name="Input 16 3 2 3 3 2" xfId="0"/>
    <cellStyle name="Input 16 3 2 3 3 3" xfId="0"/>
    <cellStyle name="Input 16 3 2 3 3 4" xfId="0"/>
    <cellStyle name="Input 16 3 2 3 4" xfId="0"/>
    <cellStyle name="Input 16 3 2 3 4 2" xfId="0"/>
    <cellStyle name="Input 16 3 2 3 4 3" xfId="0"/>
    <cellStyle name="Input 16 3 2 3 4 4" xfId="0"/>
    <cellStyle name="Input 16 3 2 3 5" xfId="0"/>
    <cellStyle name="Input 16 3 2 3 5 2" xfId="0"/>
    <cellStyle name="Input 16 3 2 3 5 3" xfId="0"/>
    <cellStyle name="Input 16 3 2 3 5 4" xfId="0"/>
    <cellStyle name="Input 16 3 2 3 6" xfId="0"/>
    <cellStyle name="Input 16 3 2 3 6 2" xfId="0"/>
    <cellStyle name="Input 16 3 2 3 6 3" xfId="0"/>
    <cellStyle name="Input 16 3 2 3 7" xfId="0"/>
    <cellStyle name="Input 16 3 2 3 8" xfId="0"/>
    <cellStyle name="Input 16 3 2 4" xfId="0"/>
    <cellStyle name="Input 16 3 2 4 2" xfId="0"/>
    <cellStyle name="Input 16 3 2 4 3" xfId="0"/>
    <cellStyle name="Input 16 3 2 4 4" xfId="0"/>
    <cellStyle name="Input 16 3 2 5" xfId="0"/>
    <cellStyle name="Input 16 3 2 5 2" xfId="0"/>
    <cellStyle name="Input 16 3 2 5 3" xfId="0"/>
    <cellStyle name="Input 16 3 2 5 4" xfId="0"/>
    <cellStyle name="Input 16 3 2 6" xfId="0"/>
    <cellStyle name="Input 16 3 2 6 2" xfId="0"/>
    <cellStyle name="Input 16 3 2 6 3" xfId="0"/>
    <cellStyle name="Input 16 3 2 6 4" xfId="0"/>
    <cellStyle name="Input 16 3 2 7" xfId="0"/>
    <cellStyle name="Input 16 3 2 7 2" xfId="0"/>
    <cellStyle name="Input 16 3 2 7 3" xfId="0"/>
    <cellStyle name="Input 16 3 2 7 4" xfId="0"/>
    <cellStyle name="Input 16 3 2 8" xfId="0"/>
    <cellStyle name="Input 16 3 2 8 2" xfId="0"/>
    <cellStyle name="Input 16 3 2 8 3" xfId="0"/>
    <cellStyle name="Input 16 3 2 9" xfId="0"/>
    <cellStyle name="Input 16 3 3" xfId="0"/>
    <cellStyle name="Input 16 4" xfId="0"/>
    <cellStyle name="Input 16 4 10" xfId="0"/>
    <cellStyle name="Input 16 4 11" xfId="0"/>
    <cellStyle name="Input 16 4 2" xfId="0"/>
    <cellStyle name="Input 16 4 2 2" xfId="0"/>
    <cellStyle name="Input 16 4 2 2 2" xfId="0"/>
    <cellStyle name="Input 16 4 2 2 3" xfId="0"/>
    <cellStyle name="Input 16 4 2 2 4" xfId="0"/>
    <cellStyle name="Input 16 4 2 3" xfId="0"/>
    <cellStyle name="Input 16 4 2 3 2" xfId="0"/>
    <cellStyle name="Input 16 4 2 3 3" xfId="0"/>
    <cellStyle name="Input 16 4 2 3 4" xfId="0"/>
    <cellStyle name="Input 16 4 2 4" xfId="0"/>
    <cellStyle name="Input 16 4 2 4 2" xfId="0"/>
    <cellStyle name="Input 16 4 2 4 3" xfId="0"/>
    <cellStyle name="Input 16 4 2 4 4" xfId="0"/>
    <cellStyle name="Input 16 4 2 5" xfId="0"/>
    <cellStyle name="Input 16 4 2 5 2" xfId="0"/>
    <cellStyle name="Input 16 4 2 5 3" xfId="0"/>
    <cellStyle name="Input 16 4 2 5 4" xfId="0"/>
    <cellStyle name="Input 16 4 2 6" xfId="0"/>
    <cellStyle name="Input 16 4 2 6 2" xfId="0"/>
    <cellStyle name="Input 16 4 2 6 3" xfId="0"/>
    <cellStyle name="Input 16 4 2 7" xfId="0"/>
    <cellStyle name="Input 16 4 2 8" xfId="0"/>
    <cellStyle name="Input 16 4 3" xfId="0"/>
    <cellStyle name="Input 16 4 3 2" xfId="0"/>
    <cellStyle name="Input 16 4 3 2 2" xfId="0"/>
    <cellStyle name="Input 16 4 3 2 3" xfId="0"/>
    <cellStyle name="Input 16 4 3 2 4" xfId="0"/>
    <cellStyle name="Input 16 4 3 3" xfId="0"/>
    <cellStyle name="Input 16 4 3 3 2" xfId="0"/>
    <cellStyle name="Input 16 4 3 3 3" xfId="0"/>
    <cellStyle name="Input 16 4 3 3 4" xfId="0"/>
    <cellStyle name="Input 16 4 3 4" xfId="0"/>
    <cellStyle name="Input 16 4 3 4 2" xfId="0"/>
    <cellStyle name="Input 16 4 3 4 3" xfId="0"/>
    <cellStyle name="Input 16 4 3 4 4" xfId="0"/>
    <cellStyle name="Input 16 4 3 5" xfId="0"/>
    <cellStyle name="Input 16 4 3 5 2" xfId="0"/>
    <cellStyle name="Input 16 4 3 5 3" xfId="0"/>
    <cellStyle name="Input 16 4 3 5 4" xfId="0"/>
    <cellStyle name="Input 16 4 3 6" xfId="0"/>
    <cellStyle name="Input 16 4 3 6 2" xfId="0"/>
    <cellStyle name="Input 16 4 3 6 3" xfId="0"/>
    <cellStyle name="Input 16 4 3 7" xfId="0"/>
    <cellStyle name="Input 16 4 3 8" xfId="0"/>
    <cellStyle name="Input 16 4 4" xfId="0"/>
    <cellStyle name="Input 16 4 4 2" xfId="0"/>
    <cellStyle name="Input 16 4 4 3" xfId="0"/>
    <cellStyle name="Input 16 4 4 4" xfId="0"/>
    <cellStyle name="Input 16 4 5" xfId="0"/>
    <cellStyle name="Input 16 4 5 2" xfId="0"/>
    <cellStyle name="Input 16 4 5 3" xfId="0"/>
    <cellStyle name="Input 16 4 5 4" xfId="0"/>
    <cellStyle name="Input 16 4 6" xfId="0"/>
    <cellStyle name="Input 16 4 6 2" xfId="0"/>
    <cellStyle name="Input 16 4 6 3" xfId="0"/>
    <cellStyle name="Input 16 4 6 4" xfId="0"/>
    <cellStyle name="Input 16 4 7" xfId="0"/>
    <cellStyle name="Input 16 4 7 2" xfId="0"/>
    <cellStyle name="Input 16 4 7 3" xfId="0"/>
    <cellStyle name="Input 16 4 7 4" xfId="0"/>
    <cellStyle name="Input 16 4 8" xfId="0"/>
    <cellStyle name="Input 16 4 8 2" xfId="0"/>
    <cellStyle name="Input 16 4 8 3" xfId="0"/>
    <cellStyle name="Input 16 4 9" xfId="0"/>
    <cellStyle name="Input 16 5" xfId="0"/>
    <cellStyle name="Input 16 6" xfId="0"/>
    <cellStyle name="Input 16_Sheet1" xfId="0"/>
    <cellStyle name="Input 17" xfId="0"/>
    <cellStyle name="Input 17 2" xfId="0"/>
    <cellStyle name="Input 17 2 2" xfId="0"/>
    <cellStyle name="Input 17 2 2 2" xfId="0"/>
    <cellStyle name="Input 17 2 2 2 10" xfId="0"/>
    <cellStyle name="Input 17 2 2 2 2" xfId="0"/>
    <cellStyle name="Input 17 2 2 2 2 2" xfId="0"/>
    <cellStyle name="Input 17 2 2 2 2 2 2" xfId="0"/>
    <cellStyle name="Input 17 2 2 2 2 2 3" xfId="0"/>
    <cellStyle name="Input 17 2 2 2 2 2 4" xfId="0"/>
    <cellStyle name="Input 17 2 2 2 2 3" xfId="0"/>
    <cellStyle name="Input 17 2 2 2 2 3 2" xfId="0"/>
    <cellStyle name="Input 17 2 2 2 2 3 3" xfId="0"/>
    <cellStyle name="Input 17 2 2 2 2 3 4" xfId="0"/>
    <cellStyle name="Input 17 2 2 2 2 4" xfId="0"/>
    <cellStyle name="Input 17 2 2 2 2 4 2" xfId="0"/>
    <cellStyle name="Input 17 2 2 2 2 4 3" xfId="0"/>
    <cellStyle name="Input 17 2 2 2 2 4 4" xfId="0"/>
    <cellStyle name="Input 17 2 2 2 2 5" xfId="0"/>
    <cellStyle name="Input 17 2 2 2 2 5 2" xfId="0"/>
    <cellStyle name="Input 17 2 2 2 2 5 3" xfId="0"/>
    <cellStyle name="Input 17 2 2 2 2 5 4" xfId="0"/>
    <cellStyle name="Input 17 2 2 2 2 6" xfId="0"/>
    <cellStyle name="Input 17 2 2 2 2 6 2" xfId="0"/>
    <cellStyle name="Input 17 2 2 2 2 6 3" xfId="0"/>
    <cellStyle name="Input 17 2 2 2 2 7" xfId="0"/>
    <cellStyle name="Input 17 2 2 2 2 8" xfId="0"/>
    <cellStyle name="Input 17 2 2 2 3" xfId="0"/>
    <cellStyle name="Input 17 2 2 2 3 2" xfId="0"/>
    <cellStyle name="Input 17 2 2 2 3 2 2" xfId="0"/>
    <cellStyle name="Input 17 2 2 2 3 2 3" xfId="0"/>
    <cellStyle name="Input 17 2 2 2 3 2 4" xfId="0"/>
    <cellStyle name="Input 17 2 2 2 3 3" xfId="0"/>
    <cellStyle name="Input 17 2 2 2 3 3 2" xfId="0"/>
    <cellStyle name="Input 17 2 2 2 3 3 3" xfId="0"/>
    <cellStyle name="Input 17 2 2 2 3 3 4" xfId="0"/>
    <cellStyle name="Input 17 2 2 2 3 4" xfId="0"/>
    <cellStyle name="Input 17 2 2 2 3 4 2" xfId="0"/>
    <cellStyle name="Input 17 2 2 2 3 4 3" xfId="0"/>
    <cellStyle name="Input 17 2 2 2 3 4 4" xfId="0"/>
    <cellStyle name="Input 17 2 2 2 3 5" xfId="0"/>
    <cellStyle name="Input 17 2 2 2 3 5 2" xfId="0"/>
    <cellStyle name="Input 17 2 2 2 3 5 3" xfId="0"/>
    <cellStyle name="Input 17 2 2 2 3 5 4" xfId="0"/>
    <cellStyle name="Input 17 2 2 2 3 6" xfId="0"/>
    <cellStyle name="Input 17 2 2 2 3 6 2" xfId="0"/>
    <cellStyle name="Input 17 2 2 2 3 6 3" xfId="0"/>
    <cellStyle name="Input 17 2 2 2 3 7" xfId="0"/>
    <cellStyle name="Input 17 2 2 2 3 8" xfId="0"/>
    <cellStyle name="Input 17 2 2 2 4" xfId="0"/>
    <cellStyle name="Input 17 2 2 2 4 2" xfId="0"/>
    <cellStyle name="Input 17 2 2 2 4 3" xfId="0"/>
    <cellStyle name="Input 17 2 2 2 4 4" xfId="0"/>
    <cellStyle name="Input 17 2 2 2 5" xfId="0"/>
    <cellStyle name="Input 17 2 2 2 5 2" xfId="0"/>
    <cellStyle name="Input 17 2 2 2 5 3" xfId="0"/>
    <cellStyle name="Input 17 2 2 2 5 4" xfId="0"/>
    <cellStyle name="Input 17 2 2 2 6" xfId="0"/>
    <cellStyle name="Input 17 2 2 2 6 2" xfId="0"/>
    <cellStyle name="Input 17 2 2 2 6 3" xfId="0"/>
    <cellStyle name="Input 17 2 2 2 6 4" xfId="0"/>
    <cellStyle name="Input 17 2 2 2 7" xfId="0"/>
    <cellStyle name="Input 17 2 2 2 7 2" xfId="0"/>
    <cellStyle name="Input 17 2 2 2 7 3" xfId="0"/>
    <cellStyle name="Input 17 2 2 2 7 4" xfId="0"/>
    <cellStyle name="Input 17 2 2 2 8" xfId="0"/>
    <cellStyle name="Input 17 2 2 2 8 2" xfId="0"/>
    <cellStyle name="Input 17 2 2 2 8 3" xfId="0"/>
    <cellStyle name="Input 17 2 2 2 9" xfId="0"/>
    <cellStyle name="Input 17 2 2 3" xfId="0"/>
    <cellStyle name="Input 17 2 3" xfId="0"/>
    <cellStyle name="Input 17 2 3 10" xfId="0"/>
    <cellStyle name="Input 17 2 3 11" xfId="0"/>
    <cellStyle name="Input 17 2 3 2" xfId="0"/>
    <cellStyle name="Input 17 2 3 2 2" xfId="0"/>
    <cellStyle name="Input 17 2 3 2 2 2" xfId="0"/>
    <cellStyle name="Input 17 2 3 2 2 3" xfId="0"/>
    <cellStyle name="Input 17 2 3 2 2 4" xfId="0"/>
    <cellStyle name="Input 17 2 3 2 3" xfId="0"/>
    <cellStyle name="Input 17 2 3 2 3 2" xfId="0"/>
    <cellStyle name="Input 17 2 3 2 3 3" xfId="0"/>
    <cellStyle name="Input 17 2 3 2 3 4" xfId="0"/>
    <cellStyle name="Input 17 2 3 2 4" xfId="0"/>
    <cellStyle name="Input 17 2 3 2 4 2" xfId="0"/>
    <cellStyle name="Input 17 2 3 2 4 3" xfId="0"/>
    <cellStyle name="Input 17 2 3 2 4 4" xfId="0"/>
    <cellStyle name="Input 17 2 3 2 5" xfId="0"/>
    <cellStyle name="Input 17 2 3 2 5 2" xfId="0"/>
    <cellStyle name="Input 17 2 3 2 5 3" xfId="0"/>
    <cellStyle name="Input 17 2 3 2 5 4" xfId="0"/>
    <cellStyle name="Input 17 2 3 2 6" xfId="0"/>
    <cellStyle name="Input 17 2 3 2 6 2" xfId="0"/>
    <cellStyle name="Input 17 2 3 2 6 3" xfId="0"/>
    <cellStyle name="Input 17 2 3 2 7" xfId="0"/>
    <cellStyle name="Input 17 2 3 2 8" xfId="0"/>
    <cellStyle name="Input 17 2 3 3" xfId="0"/>
    <cellStyle name="Input 17 2 3 3 2" xfId="0"/>
    <cellStyle name="Input 17 2 3 3 2 2" xfId="0"/>
    <cellStyle name="Input 17 2 3 3 2 3" xfId="0"/>
    <cellStyle name="Input 17 2 3 3 2 4" xfId="0"/>
    <cellStyle name="Input 17 2 3 3 3" xfId="0"/>
    <cellStyle name="Input 17 2 3 3 3 2" xfId="0"/>
    <cellStyle name="Input 17 2 3 3 3 3" xfId="0"/>
    <cellStyle name="Input 17 2 3 3 3 4" xfId="0"/>
    <cellStyle name="Input 17 2 3 3 4" xfId="0"/>
    <cellStyle name="Input 17 2 3 3 4 2" xfId="0"/>
    <cellStyle name="Input 17 2 3 3 4 3" xfId="0"/>
    <cellStyle name="Input 17 2 3 3 4 4" xfId="0"/>
    <cellStyle name="Input 17 2 3 3 5" xfId="0"/>
    <cellStyle name="Input 17 2 3 3 5 2" xfId="0"/>
    <cellStyle name="Input 17 2 3 3 5 3" xfId="0"/>
    <cellStyle name="Input 17 2 3 3 5 4" xfId="0"/>
    <cellStyle name="Input 17 2 3 3 6" xfId="0"/>
    <cellStyle name="Input 17 2 3 3 6 2" xfId="0"/>
    <cellStyle name="Input 17 2 3 3 6 3" xfId="0"/>
    <cellStyle name="Input 17 2 3 3 7" xfId="0"/>
    <cellStyle name="Input 17 2 3 3 8" xfId="0"/>
    <cellStyle name="Input 17 2 3 4" xfId="0"/>
    <cellStyle name="Input 17 2 3 4 2" xfId="0"/>
    <cellStyle name="Input 17 2 3 4 3" xfId="0"/>
    <cellStyle name="Input 17 2 3 4 4" xfId="0"/>
    <cellStyle name="Input 17 2 3 5" xfId="0"/>
    <cellStyle name="Input 17 2 3 5 2" xfId="0"/>
    <cellStyle name="Input 17 2 3 5 3" xfId="0"/>
    <cellStyle name="Input 17 2 3 5 4" xfId="0"/>
    <cellStyle name="Input 17 2 3 6" xfId="0"/>
    <cellStyle name="Input 17 2 3 6 2" xfId="0"/>
    <cellStyle name="Input 17 2 3 6 3" xfId="0"/>
    <cellStyle name="Input 17 2 3 6 4" xfId="0"/>
    <cellStyle name="Input 17 2 3 7" xfId="0"/>
    <cellStyle name="Input 17 2 3 7 2" xfId="0"/>
    <cellStyle name="Input 17 2 3 7 3" xfId="0"/>
    <cellStyle name="Input 17 2 3 7 4" xfId="0"/>
    <cellStyle name="Input 17 2 3 8" xfId="0"/>
    <cellStyle name="Input 17 2 3 8 2" xfId="0"/>
    <cellStyle name="Input 17 2 3 8 3" xfId="0"/>
    <cellStyle name="Input 17 2 3 9" xfId="0"/>
    <cellStyle name="Input 17 2 4" xfId="0"/>
    <cellStyle name="Input 17 2 5" xfId="0"/>
    <cellStyle name="Input 17 2_Sheet1" xfId="0"/>
    <cellStyle name="Input 17 3" xfId="0"/>
    <cellStyle name="Input 17 3 2" xfId="0"/>
    <cellStyle name="Input 17 3 2 10" xfId="0"/>
    <cellStyle name="Input 17 3 2 2" xfId="0"/>
    <cellStyle name="Input 17 3 2 2 2" xfId="0"/>
    <cellStyle name="Input 17 3 2 2 2 2" xfId="0"/>
    <cellStyle name="Input 17 3 2 2 2 3" xfId="0"/>
    <cellStyle name="Input 17 3 2 2 2 4" xfId="0"/>
    <cellStyle name="Input 17 3 2 2 3" xfId="0"/>
    <cellStyle name="Input 17 3 2 2 3 2" xfId="0"/>
    <cellStyle name="Input 17 3 2 2 3 3" xfId="0"/>
    <cellStyle name="Input 17 3 2 2 3 4" xfId="0"/>
    <cellStyle name="Input 17 3 2 2 4" xfId="0"/>
    <cellStyle name="Input 17 3 2 2 4 2" xfId="0"/>
    <cellStyle name="Input 17 3 2 2 4 3" xfId="0"/>
    <cellStyle name="Input 17 3 2 2 4 4" xfId="0"/>
    <cellStyle name="Input 17 3 2 2 5" xfId="0"/>
    <cellStyle name="Input 17 3 2 2 5 2" xfId="0"/>
    <cellStyle name="Input 17 3 2 2 5 3" xfId="0"/>
    <cellStyle name="Input 17 3 2 2 5 4" xfId="0"/>
    <cellStyle name="Input 17 3 2 2 6" xfId="0"/>
    <cellStyle name="Input 17 3 2 2 6 2" xfId="0"/>
    <cellStyle name="Input 17 3 2 2 6 3" xfId="0"/>
    <cellStyle name="Input 17 3 2 2 7" xfId="0"/>
    <cellStyle name="Input 17 3 2 2 8" xfId="0"/>
    <cellStyle name="Input 17 3 2 3" xfId="0"/>
    <cellStyle name="Input 17 3 2 3 2" xfId="0"/>
    <cellStyle name="Input 17 3 2 3 2 2" xfId="0"/>
    <cellStyle name="Input 17 3 2 3 2 3" xfId="0"/>
    <cellStyle name="Input 17 3 2 3 2 4" xfId="0"/>
    <cellStyle name="Input 17 3 2 3 3" xfId="0"/>
    <cellStyle name="Input 17 3 2 3 3 2" xfId="0"/>
    <cellStyle name="Input 17 3 2 3 3 3" xfId="0"/>
    <cellStyle name="Input 17 3 2 3 3 4" xfId="0"/>
    <cellStyle name="Input 17 3 2 3 4" xfId="0"/>
    <cellStyle name="Input 17 3 2 3 4 2" xfId="0"/>
    <cellStyle name="Input 17 3 2 3 4 3" xfId="0"/>
    <cellStyle name="Input 17 3 2 3 4 4" xfId="0"/>
    <cellStyle name="Input 17 3 2 3 5" xfId="0"/>
    <cellStyle name="Input 17 3 2 3 5 2" xfId="0"/>
    <cellStyle name="Input 17 3 2 3 5 3" xfId="0"/>
    <cellStyle name="Input 17 3 2 3 5 4" xfId="0"/>
    <cellStyle name="Input 17 3 2 3 6" xfId="0"/>
    <cellStyle name="Input 17 3 2 3 6 2" xfId="0"/>
    <cellStyle name="Input 17 3 2 3 6 3" xfId="0"/>
    <cellStyle name="Input 17 3 2 3 7" xfId="0"/>
    <cellStyle name="Input 17 3 2 3 8" xfId="0"/>
    <cellStyle name="Input 17 3 2 4" xfId="0"/>
    <cellStyle name="Input 17 3 2 4 2" xfId="0"/>
    <cellStyle name="Input 17 3 2 4 3" xfId="0"/>
    <cellStyle name="Input 17 3 2 4 4" xfId="0"/>
    <cellStyle name="Input 17 3 2 5" xfId="0"/>
    <cellStyle name="Input 17 3 2 5 2" xfId="0"/>
    <cellStyle name="Input 17 3 2 5 3" xfId="0"/>
    <cellStyle name="Input 17 3 2 5 4" xfId="0"/>
    <cellStyle name="Input 17 3 2 6" xfId="0"/>
    <cellStyle name="Input 17 3 2 6 2" xfId="0"/>
    <cellStyle name="Input 17 3 2 6 3" xfId="0"/>
    <cellStyle name="Input 17 3 2 6 4" xfId="0"/>
    <cellStyle name="Input 17 3 2 7" xfId="0"/>
    <cellStyle name="Input 17 3 2 7 2" xfId="0"/>
    <cellStyle name="Input 17 3 2 7 3" xfId="0"/>
    <cellStyle name="Input 17 3 2 7 4" xfId="0"/>
    <cellStyle name="Input 17 3 2 8" xfId="0"/>
    <cellStyle name="Input 17 3 2 8 2" xfId="0"/>
    <cellStyle name="Input 17 3 2 8 3" xfId="0"/>
    <cellStyle name="Input 17 3 2 9" xfId="0"/>
    <cellStyle name="Input 17 3 3" xfId="0"/>
    <cellStyle name="Input 17 4" xfId="0"/>
    <cellStyle name="Input 17 4 10" xfId="0"/>
    <cellStyle name="Input 17 4 11" xfId="0"/>
    <cellStyle name="Input 17 4 2" xfId="0"/>
    <cellStyle name="Input 17 4 2 2" xfId="0"/>
    <cellStyle name="Input 17 4 2 2 2" xfId="0"/>
    <cellStyle name="Input 17 4 2 2 3" xfId="0"/>
    <cellStyle name="Input 17 4 2 2 4" xfId="0"/>
    <cellStyle name="Input 17 4 2 3" xfId="0"/>
    <cellStyle name="Input 17 4 2 3 2" xfId="0"/>
    <cellStyle name="Input 17 4 2 3 3" xfId="0"/>
    <cellStyle name="Input 17 4 2 3 4" xfId="0"/>
    <cellStyle name="Input 17 4 2 4" xfId="0"/>
    <cellStyle name="Input 17 4 2 4 2" xfId="0"/>
    <cellStyle name="Input 17 4 2 4 3" xfId="0"/>
    <cellStyle name="Input 17 4 2 4 4" xfId="0"/>
    <cellStyle name="Input 17 4 2 5" xfId="0"/>
    <cellStyle name="Input 17 4 2 5 2" xfId="0"/>
    <cellStyle name="Input 17 4 2 5 3" xfId="0"/>
    <cellStyle name="Input 17 4 2 5 4" xfId="0"/>
    <cellStyle name="Input 17 4 2 6" xfId="0"/>
    <cellStyle name="Input 17 4 2 6 2" xfId="0"/>
    <cellStyle name="Input 17 4 2 6 3" xfId="0"/>
    <cellStyle name="Input 17 4 2 7" xfId="0"/>
    <cellStyle name="Input 17 4 2 8" xfId="0"/>
    <cellStyle name="Input 17 4 3" xfId="0"/>
    <cellStyle name="Input 17 4 3 2" xfId="0"/>
    <cellStyle name="Input 17 4 3 2 2" xfId="0"/>
    <cellStyle name="Input 17 4 3 2 3" xfId="0"/>
    <cellStyle name="Input 17 4 3 2 4" xfId="0"/>
    <cellStyle name="Input 17 4 3 3" xfId="0"/>
    <cellStyle name="Input 17 4 3 3 2" xfId="0"/>
    <cellStyle name="Input 17 4 3 3 3" xfId="0"/>
    <cellStyle name="Input 17 4 3 3 4" xfId="0"/>
    <cellStyle name="Input 17 4 3 4" xfId="0"/>
    <cellStyle name="Input 17 4 3 4 2" xfId="0"/>
    <cellStyle name="Input 17 4 3 4 3" xfId="0"/>
    <cellStyle name="Input 17 4 3 4 4" xfId="0"/>
    <cellStyle name="Input 17 4 3 5" xfId="0"/>
    <cellStyle name="Input 17 4 3 5 2" xfId="0"/>
    <cellStyle name="Input 17 4 3 5 3" xfId="0"/>
    <cellStyle name="Input 17 4 3 5 4" xfId="0"/>
    <cellStyle name="Input 17 4 3 6" xfId="0"/>
    <cellStyle name="Input 17 4 3 6 2" xfId="0"/>
    <cellStyle name="Input 17 4 3 6 3" xfId="0"/>
    <cellStyle name="Input 17 4 3 7" xfId="0"/>
    <cellStyle name="Input 17 4 3 8" xfId="0"/>
    <cellStyle name="Input 17 4 4" xfId="0"/>
    <cellStyle name="Input 17 4 4 2" xfId="0"/>
    <cellStyle name="Input 17 4 4 3" xfId="0"/>
    <cellStyle name="Input 17 4 4 4" xfId="0"/>
    <cellStyle name="Input 17 4 5" xfId="0"/>
    <cellStyle name="Input 17 4 5 2" xfId="0"/>
    <cellStyle name="Input 17 4 5 3" xfId="0"/>
    <cellStyle name="Input 17 4 5 4" xfId="0"/>
    <cellStyle name="Input 17 4 6" xfId="0"/>
    <cellStyle name="Input 17 4 6 2" xfId="0"/>
    <cellStyle name="Input 17 4 6 3" xfId="0"/>
    <cellStyle name="Input 17 4 6 4" xfId="0"/>
    <cellStyle name="Input 17 4 7" xfId="0"/>
    <cellStyle name="Input 17 4 7 2" xfId="0"/>
    <cellStyle name="Input 17 4 7 3" xfId="0"/>
    <cellStyle name="Input 17 4 7 4" xfId="0"/>
    <cellStyle name="Input 17 4 8" xfId="0"/>
    <cellStyle name="Input 17 4 8 2" xfId="0"/>
    <cellStyle name="Input 17 4 8 3" xfId="0"/>
    <cellStyle name="Input 17 4 9" xfId="0"/>
    <cellStyle name="Input 17 5" xfId="0"/>
    <cellStyle name="Input 17 6" xfId="0"/>
    <cellStyle name="Input 17_Sheet1" xfId="0"/>
    <cellStyle name="Input 18" xfId="0"/>
    <cellStyle name="Input 18 2" xfId="0"/>
    <cellStyle name="Input 18 2 2" xfId="0"/>
    <cellStyle name="Input 18 2 2 2" xfId="0"/>
    <cellStyle name="Input 18 2 2 2 10" xfId="0"/>
    <cellStyle name="Input 18 2 2 2 2" xfId="0"/>
    <cellStyle name="Input 18 2 2 2 2 2" xfId="0"/>
    <cellStyle name="Input 18 2 2 2 2 2 2" xfId="0"/>
    <cellStyle name="Input 18 2 2 2 2 2 3" xfId="0"/>
    <cellStyle name="Input 18 2 2 2 2 2 4" xfId="0"/>
    <cellStyle name="Input 18 2 2 2 2 3" xfId="0"/>
    <cellStyle name="Input 18 2 2 2 2 3 2" xfId="0"/>
    <cellStyle name="Input 18 2 2 2 2 3 3" xfId="0"/>
    <cellStyle name="Input 18 2 2 2 2 3 4" xfId="0"/>
    <cellStyle name="Input 18 2 2 2 2 4" xfId="0"/>
    <cellStyle name="Input 18 2 2 2 2 4 2" xfId="0"/>
    <cellStyle name="Input 18 2 2 2 2 4 3" xfId="0"/>
    <cellStyle name="Input 18 2 2 2 2 4 4" xfId="0"/>
    <cellStyle name="Input 18 2 2 2 2 5" xfId="0"/>
    <cellStyle name="Input 18 2 2 2 2 5 2" xfId="0"/>
    <cellStyle name="Input 18 2 2 2 2 5 3" xfId="0"/>
    <cellStyle name="Input 18 2 2 2 2 5 4" xfId="0"/>
    <cellStyle name="Input 18 2 2 2 2 6" xfId="0"/>
    <cellStyle name="Input 18 2 2 2 2 6 2" xfId="0"/>
    <cellStyle name="Input 18 2 2 2 2 6 3" xfId="0"/>
    <cellStyle name="Input 18 2 2 2 2 7" xfId="0"/>
    <cellStyle name="Input 18 2 2 2 2 8" xfId="0"/>
    <cellStyle name="Input 18 2 2 2 3" xfId="0"/>
    <cellStyle name="Input 18 2 2 2 3 2" xfId="0"/>
    <cellStyle name="Input 18 2 2 2 3 2 2" xfId="0"/>
    <cellStyle name="Input 18 2 2 2 3 2 3" xfId="0"/>
    <cellStyle name="Input 18 2 2 2 3 2 4" xfId="0"/>
    <cellStyle name="Input 18 2 2 2 3 3" xfId="0"/>
    <cellStyle name="Input 18 2 2 2 3 3 2" xfId="0"/>
    <cellStyle name="Input 18 2 2 2 3 3 3" xfId="0"/>
    <cellStyle name="Input 18 2 2 2 3 3 4" xfId="0"/>
    <cellStyle name="Input 18 2 2 2 3 4" xfId="0"/>
    <cellStyle name="Input 18 2 2 2 3 4 2" xfId="0"/>
    <cellStyle name="Input 18 2 2 2 3 4 3" xfId="0"/>
    <cellStyle name="Input 18 2 2 2 3 4 4" xfId="0"/>
    <cellStyle name="Input 18 2 2 2 3 5" xfId="0"/>
    <cellStyle name="Input 18 2 2 2 3 5 2" xfId="0"/>
    <cellStyle name="Input 18 2 2 2 3 5 3" xfId="0"/>
    <cellStyle name="Input 18 2 2 2 3 5 4" xfId="0"/>
    <cellStyle name="Input 18 2 2 2 3 6" xfId="0"/>
    <cellStyle name="Input 18 2 2 2 3 6 2" xfId="0"/>
    <cellStyle name="Input 18 2 2 2 3 6 3" xfId="0"/>
    <cellStyle name="Input 18 2 2 2 3 7" xfId="0"/>
    <cellStyle name="Input 18 2 2 2 3 8" xfId="0"/>
    <cellStyle name="Input 18 2 2 2 4" xfId="0"/>
    <cellStyle name="Input 18 2 2 2 4 2" xfId="0"/>
    <cellStyle name="Input 18 2 2 2 4 3" xfId="0"/>
    <cellStyle name="Input 18 2 2 2 4 4" xfId="0"/>
    <cellStyle name="Input 18 2 2 2 5" xfId="0"/>
    <cellStyle name="Input 18 2 2 2 5 2" xfId="0"/>
    <cellStyle name="Input 18 2 2 2 5 3" xfId="0"/>
    <cellStyle name="Input 18 2 2 2 5 4" xfId="0"/>
    <cellStyle name="Input 18 2 2 2 6" xfId="0"/>
    <cellStyle name="Input 18 2 2 2 6 2" xfId="0"/>
    <cellStyle name="Input 18 2 2 2 6 3" xfId="0"/>
    <cellStyle name="Input 18 2 2 2 6 4" xfId="0"/>
    <cellStyle name="Input 18 2 2 2 7" xfId="0"/>
    <cellStyle name="Input 18 2 2 2 7 2" xfId="0"/>
    <cellStyle name="Input 18 2 2 2 7 3" xfId="0"/>
    <cellStyle name="Input 18 2 2 2 7 4" xfId="0"/>
    <cellStyle name="Input 18 2 2 2 8" xfId="0"/>
    <cellStyle name="Input 18 2 2 2 8 2" xfId="0"/>
    <cellStyle name="Input 18 2 2 2 8 3" xfId="0"/>
    <cellStyle name="Input 18 2 2 2 9" xfId="0"/>
    <cellStyle name="Input 18 2 2 3" xfId="0"/>
    <cellStyle name="Input 18 2 3" xfId="0"/>
    <cellStyle name="Input 18 2 3 10" xfId="0"/>
    <cellStyle name="Input 18 2 3 11" xfId="0"/>
    <cellStyle name="Input 18 2 3 2" xfId="0"/>
    <cellStyle name="Input 18 2 3 2 2" xfId="0"/>
    <cellStyle name="Input 18 2 3 2 2 2" xfId="0"/>
    <cellStyle name="Input 18 2 3 2 2 3" xfId="0"/>
    <cellStyle name="Input 18 2 3 2 2 4" xfId="0"/>
    <cellStyle name="Input 18 2 3 2 3" xfId="0"/>
    <cellStyle name="Input 18 2 3 2 3 2" xfId="0"/>
    <cellStyle name="Input 18 2 3 2 3 3" xfId="0"/>
    <cellStyle name="Input 18 2 3 2 3 4" xfId="0"/>
    <cellStyle name="Input 18 2 3 2 4" xfId="0"/>
    <cellStyle name="Input 18 2 3 2 4 2" xfId="0"/>
    <cellStyle name="Input 18 2 3 2 4 3" xfId="0"/>
    <cellStyle name="Input 18 2 3 2 4 4" xfId="0"/>
    <cellStyle name="Input 18 2 3 2 5" xfId="0"/>
    <cellStyle name="Input 18 2 3 2 5 2" xfId="0"/>
    <cellStyle name="Input 18 2 3 2 5 3" xfId="0"/>
    <cellStyle name="Input 18 2 3 2 5 4" xfId="0"/>
    <cellStyle name="Input 18 2 3 2 6" xfId="0"/>
    <cellStyle name="Input 18 2 3 2 6 2" xfId="0"/>
    <cellStyle name="Input 18 2 3 2 6 3" xfId="0"/>
    <cellStyle name="Input 18 2 3 2 7" xfId="0"/>
    <cellStyle name="Input 18 2 3 2 8" xfId="0"/>
    <cellStyle name="Input 18 2 3 3" xfId="0"/>
    <cellStyle name="Input 18 2 3 3 2" xfId="0"/>
    <cellStyle name="Input 18 2 3 3 2 2" xfId="0"/>
    <cellStyle name="Input 18 2 3 3 2 3" xfId="0"/>
    <cellStyle name="Input 18 2 3 3 2 4" xfId="0"/>
    <cellStyle name="Input 18 2 3 3 3" xfId="0"/>
    <cellStyle name="Input 18 2 3 3 3 2" xfId="0"/>
    <cellStyle name="Input 18 2 3 3 3 3" xfId="0"/>
    <cellStyle name="Input 18 2 3 3 3 4" xfId="0"/>
    <cellStyle name="Input 18 2 3 3 4" xfId="0"/>
    <cellStyle name="Input 18 2 3 3 4 2" xfId="0"/>
    <cellStyle name="Input 18 2 3 3 4 3" xfId="0"/>
    <cellStyle name="Input 18 2 3 3 4 4" xfId="0"/>
    <cellStyle name="Input 18 2 3 3 5" xfId="0"/>
    <cellStyle name="Input 18 2 3 3 5 2" xfId="0"/>
    <cellStyle name="Input 18 2 3 3 5 3" xfId="0"/>
    <cellStyle name="Input 18 2 3 3 5 4" xfId="0"/>
    <cellStyle name="Input 18 2 3 3 6" xfId="0"/>
    <cellStyle name="Input 18 2 3 3 6 2" xfId="0"/>
    <cellStyle name="Input 18 2 3 3 6 3" xfId="0"/>
    <cellStyle name="Input 18 2 3 3 7" xfId="0"/>
    <cellStyle name="Input 18 2 3 3 8" xfId="0"/>
    <cellStyle name="Input 18 2 3 4" xfId="0"/>
    <cellStyle name="Input 18 2 3 4 2" xfId="0"/>
    <cellStyle name="Input 18 2 3 4 3" xfId="0"/>
    <cellStyle name="Input 18 2 3 4 4" xfId="0"/>
    <cellStyle name="Input 18 2 3 5" xfId="0"/>
    <cellStyle name="Input 18 2 3 5 2" xfId="0"/>
    <cellStyle name="Input 18 2 3 5 3" xfId="0"/>
    <cellStyle name="Input 18 2 3 5 4" xfId="0"/>
    <cellStyle name="Input 18 2 3 6" xfId="0"/>
    <cellStyle name="Input 18 2 3 6 2" xfId="0"/>
    <cellStyle name="Input 18 2 3 6 3" xfId="0"/>
    <cellStyle name="Input 18 2 3 6 4" xfId="0"/>
    <cellStyle name="Input 18 2 3 7" xfId="0"/>
    <cellStyle name="Input 18 2 3 7 2" xfId="0"/>
    <cellStyle name="Input 18 2 3 7 3" xfId="0"/>
    <cellStyle name="Input 18 2 3 7 4" xfId="0"/>
    <cellStyle name="Input 18 2 3 8" xfId="0"/>
    <cellStyle name="Input 18 2 3 8 2" xfId="0"/>
    <cellStyle name="Input 18 2 3 8 3" xfId="0"/>
    <cellStyle name="Input 18 2 3 9" xfId="0"/>
    <cellStyle name="Input 18 2 4" xfId="0"/>
    <cellStyle name="Input 18 2 5" xfId="0"/>
    <cellStyle name="Input 18 2_Sheet1" xfId="0"/>
    <cellStyle name="Input 18 3" xfId="0"/>
    <cellStyle name="Input 18 3 2" xfId="0"/>
    <cellStyle name="Input 18 3 2 10" xfId="0"/>
    <cellStyle name="Input 18 3 2 2" xfId="0"/>
    <cellStyle name="Input 18 3 2 2 2" xfId="0"/>
    <cellStyle name="Input 18 3 2 2 2 2" xfId="0"/>
    <cellStyle name="Input 18 3 2 2 2 3" xfId="0"/>
    <cellStyle name="Input 18 3 2 2 2 4" xfId="0"/>
    <cellStyle name="Input 18 3 2 2 3" xfId="0"/>
    <cellStyle name="Input 18 3 2 2 3 2" xfId="0"/>
    <cellStyle name="Input 18 3 2 2 3 3" xfId="0"/>
    <cellStyle name="Input 18 3 2 2 3 4" xfId="0"/>
    <cellStyle name="Input 18 3 2 2 4" xfId="0"/>
    <cellStyle name="Input 18 3 2 2 4 2" xfId="0"/>
    <cellStyle name="Input 18 3 2 2 4 3" xfId="0"/>
    <cellStyle name="Input 18 3 2 2 4 4" xfId="0"/>
    <cellStyle name="Input 18 3 2 2 5" xfId="0"/>
    <cellStyle name="Input 18 3 2 2 5 2" xfId="0"/>
    <cellStyle name="Input 18 3 2 2 5 3" xfId="0"/>
    <cellStyle name="Input 18 3 2 2 5 4" xfId="0"/>
    <cellStyle name="Input 18 3 2 2 6" xfId="0"/>
    <cellStyle name="Input 18 3 2 2 6 2" xfId="0"/>
    <cellStyle name="Input 18 3 2 2 6 3" xfId="0"/>
    <cellStyle name="Input 18 3 2 2 7" xfId="0"/>
    <cellStyle name="Input 18 3 2 2 8" xfId="0"/>
    <cellStyle name="Input 18 3 2 3" xfId="0"/>
    <cellStyle name="Input 18 3 2 3 2" xfId="0"/>
    <cellStyle name="Input 18 3 2 3 2 2" xfId="0"/>
    <cellStyle name="Input 18 3 2 3 2 3" xfId="0"/>
    <cellStyle name="Input 18 3 2 3 2 4" xfId="0"/>
    <cellStyle name="Input 18 3 2 3 3" xfId="0"/>
    <cellStyle name="Input 18 3 2 3 3 2" xfId="0"/>
    <cellStyle name="Input 18 3 2 3 3 3" xfId="0"/>
    <cellStyle name="Input 18 3 2 3 3 4" xfId="0"/>
    <cellStyle name="Input 18 3 2 3 4" xfId="0"/>
    <cellStyle name="Input 18 3 2 3 4 2" xfId="0"/>
    <cellStyle name="Input 18 3 2 3 4 3" xfId="0"/>
    <cellStyle name="Input 18 3 2 3 4 4" xfId="0"/>
    <cellStyle name="Input 18 3 2 3 5" xfId="0"/>
    <cellStyle name="Input 18 3 2 3 5 2" xfId="0"/>
    <cellStyle name="Input 18 3 2 3 5 3" xfId="0"/>
    <cellStyle name="Input 18 3 2 3 5 4" xfId="0"/>
    <cellStyle name="Input 18 3 2 3 6" xfId="0"/>
    <cellStyle name="Input 18 3 2 3 6 2" xfId="0"/>
    <cellStyle name="Input 18 3 2 3 6 3" xfId="0"/>
    <cellStyle name="Input 18 3 2 3 7" xfId="0"/>
    <cellStyle name="Input 18 3 2 3 8" xfId="0"/>
    <cellStyle name="Input 18 3 2 4" xfId="0"/>
    <cellStyle name="Input 18 3 2 4 2" xfId="0"/>
    <cellStyle name="Input 18 3 2 4 3" xfId="0"/>
    <cellStyle name="Input 18 3 2 4 4" xfId="0"/>
    <cellStyle name="Input 18 3 2 5" xfId="0"/>
    <cellStyle name="Input 18 3 2 5 2" xfId="0"/>
    <cellStyle name="Input 18 3 2 5 3" xfId="0"/>
    <cellStyle name="Input 18 3 2 5 4" xfId="0"/>
    <cellStyle name="Input 18 3 2 6" xfId="0"/>
    <cellStyle name="Input 18 3 2 6 2" xfId="0"/>
    <cellStyle name="Input 18 3 2 6 3" xfId="0"/>
    <cellStyle name="Input 18 3 2 6 4" xfId="0"/>
    <cellStyle name="Input 18 3 2 7" xfId="0"/>
    <cellStyle name="Input 18 3 2 7 2" xfId="0"/>
    <cellStyle name="Input 18 3 2 7 3" xfId="0"/>
    <cellStyle name="Input 18 3 2 7 4" xfId="0"/>
    <cellStyle name="Input 18 3 2 8" xfId="0"/>
    <cellStyle name="Input 18 3 2 8 2" xfId="0"/>
    <cellStyle name="Input 18 3 2 8 3" xfId="0"/>
    <cellStyle name="Input 18 3 2 9" xfId="0"/>
    <cellStyle name="Input 18 3 3" xfId="0"/>
    <cellStyle name="Input 18 4" xfId="0"/>
    <cellStyle name="Input 18 4 10" xfId="0"/>
    <cellStyle name="Input 18 4 11" xfId="0"/>
    <cellStyle name="Input 18 4 2" xfId="0"/>
    <cellStyle name="Input 18 4 2 2" xfId="0"/>
    <cellStyle name="Input 18 4 2 2 2" xfId="0"/>
    <cellStyle name="Input 18 4 2 2 3" xfId="0"/>
    <cellStyle name="Input 18 4 2 2 4" xfId="0"/>
    <cellStyle name="Input 18 4 2 3" xfId="0"/>
    <cellStyle name="Input 18 4 2 3 2" xfId="0"/>
    <cellStyle name="Input 18 4 2 3 3" xfId="0"/>
    <cellStyle name="Input 18 4 2 3 4" xfId="0"/>
    <cellStyle name="Input 18 4 2 4" xfId="0"/>
    <cellStyle name="Input 18 4 2 4 2" xfId="0"/>
    <cellStyle name="Input 18 4 2 4 3" xfId="0"/>
    <cellStyle name="Input 18 4 2 4 4" xfId="0"/>
    <cellStyle name="Input 18 4 2 5" xfId="0"/>
    <cellStyle name="Input 18 4 2 5 2" xfId="0"/>
    <cellStyle name="Input 18 4 2 5 3" xfId="0"/>
    <cellStyle name="Input 18 4 2 5 4" xfId="0"/>
    <cellStyle name="Input 18 4 2 6" xfId="0"/>
    <cellStyle name="Input 18 4 2 6 2" xfId="0"/>
    <cellStyle name="Input 18 4 2 6 3" xfId="0"/>
    <cellStyle name="Input 18 4 2 7" xfId="0"/>
    <cellStyle name="Input 18 4 2 8" xfId="0"/>
    <cellStyle name="Input 18 4 3" xfId="0"/>
    <cellStyle name="Input 18 4 3 2" xfId="0"/>
    <cellStyle name="Input 18 4 3 2 2" xfId="0"/>
    <cellStyle name="Input 18 4 3 2 3" xfId="0"/>
    <cellStyle name="Input 18 4 3 2 4" xfId="0"/>
    <cellStyle name="Input 18 4 3 3" xfId="0"/>
    <cellStyle name="Input 18 4 3 3 2" xfId="0"/>
    <cellStyle name="Input 18 4 3 3 3" xfId="0"/>
    <cellStyle name="Input 18 4 3 3 4" xfId="0"/>
    <cellStyle name="Input 18 4 3 4" xfId="0"/>
    <cellStyle name="Input 18 4 3 4 2" xfId="0"/>
    <cellStyle name="Input 18 4 3 4 3" xfId="0"/>
    <cellStyle name="Input 18 4 3 4 4" xfId="0"/>
    <cellStyle name="Input 18 4 3 5" xfId="0"/>
    <cellStyle name="Input 18 4 3 5 2" xfId="0"/>
    <cellStyle name="Input 18 4 3 5 3" xfId="0"/>
    <cellStyle name="Input 18 4 3 5 4" xfId="0"/>
    <cellStyle name="Input 18 4 3 6" xfId="0"/>
    <cellStyle name="Input 18 4 3 6 2" xfId="0"/>
    <cellStyle name="Input 18 4 3 6 3" xfId="0"/>
    <cellStyle name="Input 18 4 3 7" xfId="0"/>
    <cellStyle name="Input 18 4 3 8" xfId="0"/>
    <cellStyle name="Input 18 4 4" xfId="0"/>
    <cellStyle name="Input 18 4 4 2" xfId="0"/>
    <cellStyle name="Input 18 4 4 3" xfId="0"/>
    <cellStyle name="Input 18 4 4 4" xfId="0"/>
    <cellStyle name="Input 18 4 5" xfId="0"/>
    <cellStyle name="Input 18 4 5 2" xfId="0"/>
    <cellStyle name="Input 18 4 5 3" xfId="0"/>
    <cellStyle name="Input 18 4 5 4" xfId="0"/>
    <cellStyle name="Input 18 4 6" xfId="0"/>
    <cellStyle name="Input 18 4 6 2" xfId="0"/>
    <cellStyle name="Input 18 4 6 3" xfId="0"/>
    <cellStyle name="Input 18 4 6 4" xfId="0"/>
    <cellStyle name="Input 18 4 7" xfId="0"/>
    <cellStyle name="Input 18 4 7 2" xfId="0"/>
    <cellStyle name="Input 18 4 7 3" xfId="0"/>
    <cellStyle name="Input 18 4 7 4" xfId="0"/>
    <cellStyle name="Input 18 4 8" xfId="0"/>
    <cellStyle name="Input 18 4 8 2" xfId="0"/>
    <cellStyle name="Input 18 4 8 3" xfId="0"/>
    <cellStyle name="Input 18 4 9" xfId="0"/>
    <cellStyle name="Input 18 5" xfId="0"/>
    <cellStyle name="Input 18 6" xfId="0"/>
    <cellStyle name="Input 18_Sheet1" xfId="0"/>
    <cellStyle name="Input 19" xfId="0"/>
    <cellStyle name="Input 19 2" xfId="0"/>
    <cellStyle name="Input 19 2 2" xfId="0"/>
    <cellStyle name="Input 19 2 2 2" xfId="0"/>
    <cellStyle name="Input 19 2 2 2 10" xfId="0"/>
    <cellStyle name="Input 19 2 2 2 2" xfId="0"/>
    <cellStyle name="Input 19 2 2 2 2 2" xfId="0"/>
    <cellStyle name="Input 19 2 2 2 2 2 2" xfId="0"/>
    <cellStyle name="Input 19 2 2 2 2 2 3" xfId="0"/>
    <cellStyle name="Input 19 2 2 2 2 2 4" xfId="0"/>
    <cellStyle name="Input 19 2 2 2 2 3" xfId="0"/>
    <cellStyle name="Input 19 2 2 2 2 3 2" xfId="0"/>
    <cellStyle name="Input 19 2 2 2 2 3 3" xfId="0"/>
    <cellStyle name="Input 19 2 2 2 2 3 4" xfId="0"/>
    <cellStyle name="Input 19 2 2 2 2 4" xfId="0"/>
    <cellStyle name="Input 19 2 2 2 2 4 2" xfId="0"/>
    <cellStyle name="Input 19 2 2 2 2 4 3" xfId="0"/>
    <cellStyle name="Input 19 2 2 2 2 4 4" xfId="0"/>
    <cellStyle name="Input 19 2 2 2 2 5" xfId="0"/>
    <cellStyle name="Input 19 2 2 2 2 5 2" xfId="0"/>
    <cellStyle name="Input 19 2 2 2 2 5 3" xfId="0"/>
    <cellStyle name="Input 19 2 2 2 2 5 4" xfId="0"/>
    <cellStyle name="Input 19 2 2 2 2 6" xfId="0"/>
    <cellStyle name="Input 19 2 2 2 2 6 2" xfId="0"/>
    <cellStyle name="Input 19 2 2 2 2 6 3" xfId="0"/>
    <cellStyle name="Input 19 2 2 2 2 7" xfId="0"/>
    <cellStyle name="Input 19 2 2 2 2 8" xfId="0"/>
    <cellStyle name="Input 19 2 2 2 3" xfId="0"/>
    <cellStyle name="Input 19 2 2 2 3 2" xfId="0"/>
    <cellStyle name="Input 19 2 2 2 3 2 2" xfId="0"/>
    <cellStyle name="Input 19 2 2 2 3 2 3" xfId="0"/>
    <cellStyle name="Input 19 2 2 2 3 2 4" xfId="0"/>
    <cellStyle name="Input 19 2 2 2 3 3" xfId="0"/>
    <cellStyle name="Input 19 2 2 2 3 3 2" xfId="0"/>
    <cellStyle name="Input 19 2 2 2 3 3 3" xfId="0"/>
    <cellStyle name="Input 19 2 2 2 3 3 4" xfId="0"/>
    <cellStyle name="Input 19 2 2 2 3 4" xfId="0"/>
    <cellStyle name="Input 19 2 2 2 3 4 2" xfId="0"/>
    <cellStyle name="Input 19 2 2 2 3 4 3" xfId="0"/>
    <cellStyle name="Input 19 2 2 2 3 4 4" xfId="0"/>
    <cellStyle name="Input 19 2 2 2 3 5" xfId="0"/>
    <cellStyle name="Input 19 2 2 2 3 5 2" xfId="0"/>
    <cellStyle name="Input 19 2 2 2 3 5 3" xfId="0"/>
    <cellStyle name="Input 19 2 2 2 3 5 4" xfId="0"/>
    <cellStyle name="Input 19 2 2 2 3 6" xfId="0"/>
    <cellStyle name="Input 19 2 2 2 3 6 2" xfId="0"/>
    <cellStyle name="Input 19 2 2 2 3 6 3" xfId="0"/>
    <cellStyle name="Input 19 2 2 2 3 7" xfId="0"/>
    <cellStyle name="Input 19 2 2 2 3 8" xfId="0"/>
    <cellStyle name="Input 19 2 2 2 4" xfId="0"/>
    <cellStyle name="Input 19 2 2 2 4 2" xfId="0"/>
    <cellStyle name="Input 19 2 2 2 4 3" xfId="0"/>
    <cellStyle name="Input 19 2 2 2 4 4" xfId="0"/>
    <cellStyle name="Input 19 2 2 2 5" xfId="0"/>
    <cellStyle name="Input 19 2 2 2 5 2" xfId="0"/>
    <cellStyle name="Input 19 2 2 2 5 3" xfId="0"/>
    <cellStyle name="Input 19 2 2 2 5 4" xfId="0"/>
    <cellStyle name="Input 19 2 2 2 6" xfId="0"/>
    <cellStyle name="Input 19 2 2 2 6 2" xfId="0"/>
    <cellStyle name="Input 19 2 2 2 6 3" xfId="0"/>
    <cellStyle name="Input 19 2 2 2 6 4" xfId="0"/>
    <cellStyle name="Input 19 2 2 2 7" xfId="0"/>
    <cellStyle name="Input 19 2 2 2 7 2" xfId="0"/>
    <cellStyle name="Input 19 2 2 2 7 3" xfId="0"/>
    <cellStyle name="Input 19 2 2 2 7 4" xfId="0"/>
    <cellStyle name="Input 19 2 2 2 8" xfId="0"/>
    <cellStyle name="Input 19 2 2 2 8 2" xfId="0"/>
    <cellStyle name="Input 19 2 2 2 8 3" xfId="0"/>
    <cellStyle name="Input 19 2 2 2 9" xfId="0"/>
    <cellStyle name="Input 19 2 2 3" xfId="0"/>
    <cellStyle name="Input 19 2 3" xfId="0"/>
    <cellStyle name="Input 19 2 3 10" xfId="0"/>
    <cellStyle name="Input 19 2 3 11" xfId="0"/>
    <cellStyle name="Input 19 2 3 2" xfId="0"/>
    <cellStyle name="Input 19 2 3 2 2" xfId="0"/>
    <cellStyle name="Input 19 2 3 2 2 2" xfId="0"/>
    <cellStyle name="Input 19 2 3 2 2 3" xfId="0"/>
    <cellStyle name="Input 19 2 3 2 2 4" xfId="0"/>
    <cellStyle name="Input 19 2 3 2 3" xfId="0"/>
    <cellStyle name="Input 19 2 3 2 3 2" xfId="0"/>
    <cellStyle name="Input 19 2 3 2 3 3" xfId="0"/>
    <cellStyle name="Input 19 2 3 2 3 4" xfId="0"/>
    <cellStyle name="Input 19 2 3 2 4" xfId="0"/>
    <cellStyle name="Input 19 2 3 2 4 2" xfId="0"/>
    <cellStyle name="Input 19 2 3 2 4 3" xfId="0"/>
    <cellStyle name="Input 19 2 3 2 4 4" xfId="0"/>
    <cellStyle name="Input 19 2 3 2 5" xfId="0"/>
    <cellStyle name="Input 19 2 3 2 5 2" xfId="0"/>
    <cellStyle name="Input 19 2 3 2 5 3" xfId="0"/>
    <cellStyle name="Input 19 2 3 2 5 4" xfId="0"/>
    <cellStyle name="Input 19 2 3 2 6" xfId="0"/>
    <cellStyle name="Input 19 2 3 2 6 2" xfId="0"/>
    <cellStyle name="Input 19 2 3 2 6 3" xfId="0"/>
    <cellStyle name="Input 19 2 3 2 7" xfId="0"/>
    <cellStyle name="Input 19 2 3 2 8" xfId="0"/>
    <cellStyle name="Input 19 2 3 3" xfId="0"/>
    <cellStyle name="Input 19 2 3 3 2" xfId="0"/>
    <cellStyle name="Input 19 2 3 3 2 2" xfId="0"/>
    <cellStyle name="Input 19 2 3 3 2 3" xfId="0"/>
    <cellStyle name="Input 19 2 3 3 2 4" xfId="0"/>
    <cellStyle name="Input 19 2 3 3 3" xfId="0"/>
    <cellStyle name="Input 19 2 3 3 3 2" xfId="0"/>
    <cellStyle name="Input 19 2 3 3 3 3" xfId="0"/>
    <cellStyle name="Input 19 2 3 3 3 4" xfId="0"/>
    <cellStyle name="Input 19 2 3 3 4" xfId="0"/>
    <cellStyle name="Input 19 2 3 3 4 2" xfId="0"/>
    <cellStyle name="Input 19 2 3 3 4 3" xfId="0"/>
    <cellStyle name="Input 19 2 3 3 4 4" xfId="0"/>
    <cellStyle name="Input 19 2 3 3 5" xfId="0"/>
    <cellStyle name="Input 19 2 3 3 5 2" xfId="0"/>
    <cellStyle name="Input 19 2 3 3 5 3" xfId="0"/>
    <cellStyle name="Input 19 2 3 3 5 4" xfId="0"/>
    <cellStyle name="Input 19 2 3 3 6" xfId="0"/>
    <cellStyle name="Input 19 2 3 3 6 2" xfId="0"/>
    <cellStyle name="Input 19 2 3 3 6 3" xfId="0"/>
    <cellStyle name="Input 19 2 3 3 7" xfId="0"/>
    <cellStyle name="Input 19 2 3 3 8" xfId="0"/>
    <cellStyle name="Input 19 2 3 4" xfId="0"/>
    <cellStyle name="Input 19 2 3 4 2" xfId="0"/>
    <cellStyle name="Input 19 2 3 4 3" xfId="0"/>
    <cellStyle name="Input 19 2 3 4 4" xfId="0"/>
    <cellStyle name="Input 19 2 3 5" xfId="0"/>
    <cellStyle name="Input 19 2 3 5 2" xfId="0"/>
    <cellStyle name="Input 19 2 3 5 3" xfId="0"/>
    <cellStyle name="Input 19 2 3 5 4" xfId="0"/>
    <cellStyle name="Input 19 2 3 6" xfId="0"/>
    <cellStyle name="Input 19 2 3 6 2" xfId="0"/>
    <cellStyle name="Input 19 2 3 6 3" xfId="0"/>
    <cellStyle name="Input 19 2 3 6 4" xfId="0"/>
    <cellStyle name="Input 19 2 3 7" xfId="0"/>
    <cellStyle name="Input 19 2 3 7 2" xfId="0"/>
    <cellStyle name="Input 19 2 3 7 3" xfId="0"/>
    <cellStyle name="Input 19 2 3 7 4" xfId="0"/>
    <cellStyle name="Input 19 2 3 8" xfId="0"/>
    <cellStyle name="Input 19 2 3 8 2" xfId="0"/>
    <cellStyle name="Input 19 2 3 8 3" xfId="0"/>
    <cellStyle name="Input 19 2 3 9" xfId="0"/>
    <cellStyle name="Input 19 2 4" xfId="0"/>
    <cellStyle name="Input 19 2 5" xfId="0"/>
    <cellStyle name="Input 19 2_Sheet1" xfId="0"/>
    <cellStyle name="Input 19 3" xfId="0"/>
    <cellStyle name="Input 19 3 2" xfId="0"/>
    <cellStyle name="Input 19 3 2 10" xfId="0"/>
    <cellStyle name="Input 19 3 2 2" xfId="0"/>
    <cellStyle name="Input 19 3 2 2 2" xfId="0"/>
    <cellStyle name="Input 19 3 2 2 2 2" xfId="0"/>
    <cellStyle name="Input 19 3 2 2 2 3" xfId="0"/>
    <cellStyle name="Input 19 3 2 2 2 4" xfId="0"/>
    <cellStyle name="Input 19 3 2 2 3" xfId="0"/>
    <cellStyle name="Input 19 3 2 2 3 2" xfId="0"/>
    <cellStyle name="Input 19 3 2 2 3 3" xfId="0"/>
    <cellStyle name="Input 19 3 2 2 3 4" xfId="0"/>
    <cellStyle name="Input 19 3 2 2 4" xfId="0"/>
    <cellStyle name="Input 19 3 2 2 4 2" xfId="0"/>
    <cellStyle name="Input 19 3 2 2 4 3" xfId="0"/>
    <cellStyle name="Input 19 3 2 2 4 4" xfId="0"/>
    <cellStyle name="Input 19 3 2 2 5" xfId="0"/>
    <cellStyle name="Input 19 3 2 2 5 2" xfId="0"/>
    <cellStyle name="Input 19 3 2 2 5 3" xfId="0"/>
    <cellStyle name="Input 19 3 2 2 5 4" xfId="0"/>
    <cellStyle name="Input 19 3 2 2 6" xfId="0"/>
    <cellStyle name="Input 19 3 2 2 6 2" xfId="0"/>
    <cellStyle name="Input 19 3 2 2 6 3" xfId="0"/>
    <cellStyle name="Input 19 3 2 2 7" xfId="0"/>
    <cellStyle name="Input 19 3 2 2 8" xfId="0"/>
    <cellStyle name="Input 19 3 2 3" xfId="0"/>
    <cellStyle name="Input 19 3 2 3 2" xfId="0"/>
    <cellStyle name="Input 19 3 2 3 2 2" xfId="0"/>
    <cellStyle name="Input 19 3 2 3 2 3" xfId="0"/>
    <cellStyle name="Input 19 3 2 3 2 4" xfId="0"/>
    <cellStyle name="Input 19 3 2 3 3" xfId="0"/>
    <cellStyle name="Input 19 3 2 3 3 2" xfId="0"/>
    <cellStyle name="Input 19 3 2 3 3 3" xfId="0"/>
    <cellStyle name="Input 19 3 2 3 3 4" xfId="0"/>
    <cellStyle name="Input 19 3 2 3 4" xfId="0"/>
    <cellStyle name="Input 19 3 2 3 4 2" xfId="0"/>
    <cellStyle name="Input 19 3 2 3 4 3" xfId="0"/>
    <cellStyle name="Input 19 3 2 3 4 4" xfId="0"/>
    <cellStyle name="Input 19 3 2 3 5" xfId="0"/>
    <cellStyle name="Input 19 3 2 3 5 2" xfId="0"/>
    <cellStyle name="Input 19 3 2 3 5 3" xfId="0"/>
    <cellStyle name="Input 19 3 2 3 5 4" xfId="0"/>
    <cellStyle name="Input 19 3 2 3 6" xfId="0"/>
    <cellStyle name="Input 19 3 2 3 6 2" xfId="0"/>
    <cellStyle name="Input 19 3 2 3 6 3" xfId="0"/>
    <cellStyle name="Input 19 3 2 3 7" xfId="0"/>
    <cellStyle name="Input 19 3 2 3 8" xfId="0"/>
    <cellStyle name="Input 19 3 2 4" xfId="0"/>
    <cellStyle name="Input 19 3 2 4 2" xfId="0"/>
    <cellStyle name="Input 19 3 2 4 3" xfId="0"/>
    <cellStyle name="Input 19 3 2 4 4" xfId="0"/>
    <cellStyle name="Input 19 3 2 5" xfId="0"/>
    <cellStyle name="Input 19 3 2 5 2" xfId="0"/>
    <cellStyle name="Input 19 3 2 5 3" xfId="0"/>
    <cellStyle name="Input 19 3 2 5 4" xfId="0"/>
    <cellStyle name="Input 19 3 2 6" xfId="0"/>
    <cellStyle name="Input 19 3 2 6 2" xfId="0"/>
    <cellStyle name="Input 19 3 2 6 3" xfId="0"/>
    <cellStyle name="Input 19 3 2 6 4" xfId="0"/>
    <cellStyle name="Input 19 3 2 7" xfId="0"/>
    <cellStyle name="Input 19 3 2 7 2" xfId="0"/>
    <cellStyle name="Input 19 3 2 7 3" xfId="0"/>
    <cellStyle name="Input 19 3 2 7 4" xfId="0"/>
    <cellStyle name="Input 19 3 2 8" xfId="0"/>
    <cellStyle name="Input 19 3 2 8 2" xfId="0"/>
    <cellStyle name="Input 19 3 2 8 3" xfId="0"/>
    <cellStyle name="Input 19 3 2 9" xfId="0"/>
    <cellStyle name="Input 19 3 3" xfId="0"/>
    <cellStyle name="Input 19 4" xfId="0"/>
    <cellStyle name="Input 19 4 10" xfId="0"/>
    <cellStyle name="Input 19 4 11" xfId="0"/>
    <cellStyle name="Input 19 4 2" xfId="0"/>
    <cellStyle name="Input 19 4 2 2" xfId="0"/>
    <cellStyle name="Input 19 4 2 2 2" xfId="0"/>
    <cellStyle name="Input 19 4 2 2 3" xfId="0"/>
    <cellStyle name="Input 19 4 2 2 4" xfId="0"/>
    <cellStyle name="Input 19 4 2 3" xfId="0"/>
    <cellStyle name="Input 19 4 2 3 2" xfId="0"/>
    <cellStyle name="Input 19 4 2 3 3" xfId="0"/>
    <cellStyle name="Input 19 4 2 3 4" xfId="0"/>
    <cellStyle name="Input 19 4 2 4" xfId="0"/>
    <cellStyle name="Input 19 4 2 4 2" xfId="0"/>
    <cellStyle name="Input 19 4 2 4 3" xfId="0"/>
    <cellStyle name="Input 19 4 2 4 4" xfId="0"/>
    <cellStyle name="Input 19 4 2 5" xfId="0"/>
    <cellStyle name="Input 19 4 2 5 2" xfId="0"/>
    <cellStyle name="Input 19 4 2 5 3" xfId="0"/>
    <cellStyle name="Input 19 4 2 5 4" xfId="0"/>
    <cellStyle name="Input 19 4 2 6" xfId="0"/>
    <cellStyle name="Input 19 4 2 6 2" xfId="0"/>
    <cellStyle name="Input 19 4 2 6 3" xfId="0"/>
    <cellStyle name="Input 19 4 2 7" xfId="0"/>
    <cellStyle name="Input 19 4 2 8" xfId="0"/>
    <cellStyle name="Input 19 4 3" xfId="0"/>
    <cellStyle name="Input 19 4 3 2" xfId="0"/>
    <cellStyle name="Input 19 4 3 2 2" xfId="0"/>
    <cellStyle name="Input 19 4 3 2 3" xfId="0"/>
    <cellStyle name="Input 19 4 3 2 4" xfId="0"/>
    <cellStyle name="Input 19 4 3 3" xfId="0"/>
    <cellStyle name="Input 19 4 3 3 2" xfId="0"/>
    <cellStyle name="Input 19 4 3 3 3" xfId="0"/>
    <cellStyle name="Input 19 4 3 3 4" xfId="0"/>
    <cellStyle name="Input 19 4 3 4" xfId="0"/>
    <cellStyle name="Input 19 4 3 4 2" xfId="0"/>
    <cellStyle name="Input 19 4 3 4 3" xfId="0"/>
    <cellStyle name="Input 19 4 3 4 4" xfId="0"/>
    <cellStyle name="Input 19 4 3 5" xfId="0"/>
    <cellStyle name="Input 19 4 3 5 2" xfId="0"/>
    <cellStyle name="Input 19 4 3 5 3" xfId="0"/>
    <cellStyle name="Input 19 4 3 5 4" xfId="0"/>
    <cellStyle name="Input 19 4 3 6" xfId="0"/>
    <cellStyle name="Input 19 4 3 6 2" xfId="0"/>
    <cellStyle name="Input 19 4 3 6 3" xfId="0"/>
    <cellStyle name="Input 19 4 3 7" xfId="0"/>
    <cellStyle name="Input 19 4 3 8" xfId="0"/>
    <cellStyle name="Input 19 4 4" xfId="0"/>
    <cellStyle name="Input 19 4 4 2" xfId="0"/>
    <cellStyle name="Input 19 4 4 3" xfId="0"/>
    <cellStyle name="Input 19 4 4 4" xfId="0"/>
    <cellStyle name="Input 19 4 5" xfId="0"/>
    <cellStyle name="Input 19 4 5 2" xfId="0"/>
    <cellStyle name="Input 19 4 5 3" xfId="0"/>
    <cellStyle name="Input 19 4 5 4" xfId="0"/>
    <cellStyle name="Input 19 4 6" xfId="0"/>
    <cellStyle name="Input 19 4 6 2" xfId="0"/>
    <cellStyle name="Input 19 4 6 3" xfId="0"/>
    <cellStyle name="Input 19 4 6 4" xfId="0"/>
    <cellStyle name="Input 19 4 7" xfId="0"/>
    <cellStyle name="Input 19 4 7 2" xfId="0"/>
    <cellStyle name="Input 19 4 7 3" xfId="0"/>
    <cellStyle name="Input 19 4 7 4" xfId="0"/>
    <cellStyle name="Input 19 4 8" xfId="0"/>
    <cellStyle name="Input 19 4 8 2" xfId="0"/>
    <cellStyle name="Input 19 4 8 3" xfId="0"/>
    <cellStyle name="Input 19 4 9" xfId="0"/>
    <cellStyle name="Input 19 5" xfId="0"/>
    <cellStyle name="Input 19 6" xfId="0"/>
    <cellStyle name="Input 19_Sheet1" xfId="0"/>
    <cellStyle name="Input 2" xfId="0"/>
    <cellStyle name="Input 2 10" xfId="0"/>
    <cellStyle name="Input 2 10 2" xfId="0"/>
    <cellStyle name="Input 2 10 2 10" xfId="0"/>
    <cellStyle name="Input 2 10 2 2" xfId="0"/>
    <cellStyle name="Input 2 10 2 2 2" xfId="0"/>
    <cellStyle name="Input 2 10 2 2 2 2" xfId="0"/>
    <cellStyle name="Input 2 10 2 2 2 3" xfId="0"/>
    <cellStyle name="Input 2 10 2 2 2 4" xfId="0"/>
    <cellStyle name="Input 2 10 2 2 3" xfId="0"/>
    <cellStyle name="Input 2 10 2 2 3 2" xfId="0"/>
    <cellStyle name="Input 2 10 2 2 3 3" xfId="0"/>
    <cellStyle name="Input 2 10 2 2 3 4" xfId="0"/>
    <cellStyle name="Input 2 10 2 2 4" xfId="0"/>
    <cellStyle name="Input 2 10 2 2 4 2" xfId="0"/>
    <cellStyle name="Input 2 10 2 2 4 3" xfId="0"/>
    <cellStyle name="Input 2 10 2 2 4 4" xfId="0"/>
    <cellStyle name="Input 2 10 2 2 5" xfId="0"/>
    <cellStyle name="Input 2 10 2 2 5 2" xfId="0"/>
    <cellStyle name="Input 2 10 2 2 5 3" xfId="0"/>
    <cellStyle name="Input 2 10 2 2 5 4" xfId="0"/>
    <cellStyle name="Input 2 10 2 2 6" xfId="0"/>
    <cellStyle name="Input 2 10 2 2 6 2" xfId="0"/>
    <cellStyle name="Input 2 10 2 2 6 3" xfId="0"/>
    <cellStyle name="Input 2 10 2 2 7" xfId="0"/>
    <cellStyle name="Input 2 10 2 2 8" xfId="0"/>
    <cellStyle name="Input 2 10 2 3" xfId="0"/>
    <cellStyle name="Input 2 10 2 3 2" xfId="0"/>
    <cellStyle name="Input 2 10 2 3 2 2" xfId="0"/>
    <cellStyle name="Input 2 10 2 3 2 3" xfId="0"/>
    <cellStyle name="Input 2 10 2 3 2 4" xfId="0"/>
    <cellStyle name="Input 2 10 2 3 3" xfId="0"/>
    <cellStyle name="Input 2 10 2 3 3 2" xfId="0"/>
    <cellStyle name="Input 2 10 2 3 3 3" xfId="0"/>
    <cellStyle name="Input 2 10 2 3 3 4" xfId="0"/>
    <cellStyle name="Input 2 10 2 3 4" xfId="0"/>
    <cellStyle name="Input 2 10 2 3 4 2" xfId="0"/>
    <cellStyle name="Input 2 10 2 3 4 3" xfId="0"/>
    <cellStyle name="Input 2 10 2 3 4 4" xfId="0"/>
    <cellStyle name="Input 2 10 2 3 5" xfId="0"/>
    <cellStyle name="Input 2 10 2 3 5 2" xfId="0"/>
    <cellStyle name="Input 2 10 2 3 5 3" xfId="0"/>
    <cellStyle name="Input 2 10 2 3 5 4" xfId="0"/>
    <cellStyle name="Input 2 10 2 3 6" xfId="0"/>
    <cellStyle name="Input 2 10 2 3 6 2" xfId="0"/>
    <cellStyle name="Input 2 10 2 3 6 3" xfId="0"/>
    <cellStyle name="Input 2 10 2 3 7" xfId="0"/>
    <cellStyle name="Input 2 10 2 3 8" xfId="0"/>
    <cellStyle name="Input 2 10 2 4" xfId="0"/>
    <cellStyle name="Input 2 10 2 4 2" xfId="0"/>
    <cellStyle name="Input 2 10 2 4 3" xfId="0"/>
    <cellStyle name="Input 2 10 2 4 4" xfId="0"/>
    <cellStyle name="Input 2 10 2 5" xfId="0"/>
    <cellStyle name="Input 2 10 2 5 2" xfId="0"/>
    <cellStyle name="Input 2 10 2 5 3" xfId="0"/>
    <cellStyle name="Input 2 10 2 5 4" xfId="0"/>
    <cellStyle name="Input 2 10 2 6" xfId="0"/>
    <cellStyle name="Input 2 10 2 6 2" xfId="0"/>
    <cellStyle name="Input 2 10 2 6 3" xfId="0"/>
    <cellStyle name="Input 2 10 2 6 4" xfId="0"/>
    <cellStyle name="Input 2 10 2 7" xfId="0"/>
    <cellStyle name="Input 2 10 2 7 2" xfId="0"/>
    <cellStyle name="Input 2 10 2 7 3" xfId="0"/>
    <cellStyle name="Input 2 10 2 7 4" xfId="0"/>
    <cellStyle name="Input 2 10 2 8" xfId="0"/>
    <cellStyle name="Input 2 10 2 8 2" xfId="0"/>
    <cellStyle name="Input 2 10 2 8 3" xfId="0"/>
    <cellStyle name="Input 2 10 2 9" xfId="0"/>
    <cellStyle name="Input 2 10 3" xfId="0"/>
    <cellStyle name="Input 2 11" xfId="0"/>
    <cellStyle name="Input 2 11 2" xfId="0"/>
    <cellStyle name="Input 2 11 2 10" xfId="0"/>
    <cellStyle name="Input 2 11 2 2" xfId="0"/>
    <cellStyle name="Input 2 11 2 2 2" xfId="0"/>
    <cellStyle name="Input 2 11 2 2 2 2" xfId="0"/>
    <cellStyle name="Input 2 11 2 2 2 3" xfId="0"/>
    <cellStyle name="Input 2 11 2 2 2 4" xfId="0"/>
    <cellStyle name="Input 2 11 2 2 3" xfId="0"/>
    <cellStyle name="Input 2 11 2 2 3 2" xfId="0"/>
    <cellStyle name="Input 2 11 2 2 3 3" xfId="0"/>
    <cellStyle name="Input 2 11 2 2 3 4" xfId="0"/>
    <cellStyle name="Input 2 11 2 2 4" xfId="0"/>
    <cellStyle name="Input 2 11 2 2 4 2" xfId="0"/>
    <cellStyle name="Input 2 11 2 2 4 3" xfId="0"/>
    <cellStyle name="Input 2 11 2 2 4 4" xfId="0"/>
    <cellStyle name="Input 2 11 2 2 5" xfId="0"/>
    <cellStyle name="Input 2 11 2 2 5 2" xfId="0"/>
    <cellStyle name="Input 2 11 2 2 5 3" xfId="0"/>
    <cellStyle name="Input 2 11 2 2 5 4" xfId="0"/>
    <cellStyle name="Input 2 11 2 2 6" xfId="0"/>
    <cellStyle name="Input 2 11 2 2 6 2" xfId="0"/>
    <cellStyle name="Input 2 11 2 2 6 3" xfId="0"/>
    <cellStyle name="Input 2 11 2 2 7" xfId="0"/>
    <cellStyle name="Input 2 11 2 2 8" xfId="0"/>
    <cellStyle name="Input 2 11 2 3" xfId="0"/>
    <cellStyle name="Input 2 11 2 3 2" xfId="0"/>
    <cellStyle name="Input 2 11 2 3 2 2" xfId="0"/>
    <cellStyle name="Input 2 11 2 3 2 3" xfId="0"/>
    <cellStyle name="Input 2 11 2 3 2 4" xfId="0"/>
    <cellStyle name="Input 2 11 2 3 3" xfId="0"/>
    <cellStyle name="Input 2 11 2 3 3 2" xfId="0"/>
    <cellStyle name="Input 2 11 2 3 3 3" xfId="0"/>
    <cellStyle name="Input 2 11 2 3 3 4" xfId="0"/>
    <cellStyle name="Input 2 11 2 3 4" xfId="0"/>
    <cellStyle name="Input 2 11 2 3 4 2" xfId="0"/>
    <cellStyle name="Input 2 11 2 3 4 3" xfId="0"/>
    <cellStyle name="Input 2 11 2 3 4 4" xfId="0"/>
    <cellStyle name="Input 2 11 2 3 5" xfId="0"/>
    <cellStyle name="Input 2 11 2 3 5 2" xfId="0"/>
    <cellStyle name="Input 2 11 2 3 5 3" xfId="0"/>
    <cellStyle name="Input 2 11 2 3 5 4" xfId="0"/>
    <cellStyle name="Input 2 11 2 3 6" xfId="0"/>
    <cellStyle name="Input 2 11 2 3 6 2" xfId="0"/>
    <cellStyle name="Input 2 11 2 3 6 3" xfId="0"/>
    <cellStyle name="Input 2 11 2 3 7" xfId="0"/>
    <cellStyle name="Input 2 11 2 3 8" xfId="0"/>
    <cellStyle name="Input 2 11 2 4" xfId="0"/>
    <cellStyle name="Input 2 11 2 4 2" xfId="0"/>
    <cellStyle name="Input 2 11 2 4 3" xfId="0"/>
    <cellStyle name="Input 2 11 2 4 4" xfId="0"/>
    <cellStyle name="Input 2 11 2 5" xfId="0"/>
    <cellStyle name="Input 2 11 2 5 2" xfId="0"/>
    <cellStyle name="Input 2 11 2 5 3" xfId="0"/>
    <cellStyle name="Input 2 11 2 5 4" xfId="0"/>
    <cellStyle name="Input 2 11 2 6" xfId="0"/>
    <cellStyle name="Input 2 11 2 6 2" xfId="0"/>
    <cellStyle name="Input 2 11 2 6 3" xfId="0"/>
    <cellStyle name="Input 2 11 2 6 4" xfId="0"/>
    <cellStyle name="Input 2 11 2 7" xfId="0"/>
    <cellStyle name="Input 2 11 2 7 2" xfId="0"/>
    <cellStyle name="Input 2 11 2 7 3" xfId="0"/>
    <cellStyle name="Input 2 11 2 7 4" xfId="0"/>
    <cellStyle name="Input 2 11 2 8" xfId="0"/>
    <cellStyle name="Input 2 11 2 8 2" xfId="0"/>
    <cellStyle name="Input 2 11 2 8 3" xfId="0"/>
    <cellStyle name="Input 2 11 2 9" xfId="0"/>
    <cellStyle name="Input 2 11 3" xfId="0"/>
    <cellStyle name="Input 2 12" xfId="0"/>
    <cellStyle name="Input 2 12 2" xfId="0"/>
    <cellStyle name="Input 2 12 2 10" xfId="0"/>
    <cellStyle name="Input 2 12 2 2" xfId="0"/>
    <cellStyle name="Input 2 12 2 2 2" xfId="0"/>
    <cellStyle name="Input 2 12 2 2 2 2" xfId="0"/>
    <cellStyle name="Input 2 12 2 2 2 3" xfId="0"/>
    <cellStyle name="Input 2 12 2 2 2 4" xfId="0"/>
    <cellStyle name="Input 2 12 2 2 3" xfId="0"/>
    <cellStyle name="Input 2 12 2 2 3 2" xfId="0"/>
    <cellStyle name="Input 2 12 2 2 3 3" xfId="0"/>
    <cellStyle name="Input 2 12 2 2 3 4" xfId="0"/>
    <cellStyle name="Input 2 12 2 2 4" xfId="0"/>
    <cellStyle name="Input 2 12 2 2 4 2" xfId="0"/>
    <cellStyle name="Input 2 12 2 2 4 3" xfId="0"/>
    <cellStyle name="Input 2 12 2 2 4 4" xfId="0"/>
    <cellStyle name="Input 2 12 2 2 5" xfId="0"/>
    <cellStyle name="Input 2 12 2 2 5 2" xfId="0"/>
    <cellStyle name="Input 2 12 2 2 5 3" xfId="0"/>
    <cellStyle name="Input 2 12 2 2 5 4" xfId="0"/>
    <cellStyle name="Input 2 12 2 2 6" xfId="0"/>
    <cellStyle name="Input 2 12 2 2 6 2" xfId="0"/>
    <cellStyle name="Input 2 12 2 2 6 3" xfId="0"/>
    <cellStyle name="Input 2 12 2 2 7" xfId="0"/>
    <cellStyle name="Input 2 12 2 2 8" xfId="0"/>
    <cellStyle name="Input 2 12 2 3" xfId="0"/>
    <cellStyle name="Input 2 12 2 3 2" xfId="0"/>
    <cellStyle name="Input 2 12 2 3 2 2" xfId="0"/>
    <cellStyle name="Input 2 12 2 3 2 3" xfId="0"/>
    <cellStyle name="Input 2 12 2 3 2 4" xfId="0"/>
    <cellStyle name="Input 2 12 2 3 3" xfId="0"/>
    <cellStyle name="Input 2 12 2 3 3 2" xfId="0"/>
    <cellStyle name="Input 2 12 2 3 3 3" xfId="0"/>
    <cellStyle name="Input 2 12 2 3 3 4" xfId="0"/>
    <cellStyle name="Input 2 12 2 3 4" xfId="0"/>
    <cellStyle name="Input 2 12 2 3 4 2" xfId="0"/>
    <cellStyle name="Input 2 12 2 3 4 3" xfId="0"/>
    <cellStyle name="Input 2 12 2 3 4 4" xfId="0"/>
    <cellStyle name="Input 2 12 2 3 5" xfId="0"/>
    <cellStyle name="Input 2 12 2 3 5 2" xfId="0"/>
    <cellStyle name="Input 2 12 2 3 5 3" xfId="0"/>
    <cellStyle name="Input 2 12 2 3 5 4" xfId="0"/>
    <cellStyle name="Input 2 12 2 3 6" xfId="0"/>
    <cellStyle name="Input 2 12 2 3 6 2" xfId="0"/>
    <cellStyle name="Input 2 12 2 3 6 3" xfId="0"/>
    <cellStyle name="Input 2 12 2 3 7" xfId="0"/>
    <cellStyle name="Input 2 12 2 3 8" xfId="0"/>
    <cellStyle name="Input 2 12 2 4" xfId="0"/>
    <cellStyle name="Input 2 12 2 4 2" xfId="0"/>
    <cellStyle name="Input 2 12 2 4 3" xfId="0"/>
    <cellStyle name="Input 2 12 2 4 4" xfId="0"/>
    <cellStyle name="Input 2 12 2 5" xfId="0"/>
    <cellStyle name="Input 2 12 2 5 2" xfId="0"/>
    <cellStyle name="Input 2 12 2 5 3" xfId="0"/>
    <cellStyle name="Input 2 12 2 5 4" xfId="0"/>
    <cellStyle name="Input 2 12 2 6" xfId="0"/>
    <cellStyle name="Input 2 12 2 6 2" xfId="0"/>
    <cellStyle name="Input 2 12 2 6 3" xfId="0"/>
    <cellStyle name="Input 2 12 2 6 4" xfId="0"/>
    <cellStyle name="Input 2 12 2 7" xfId="0"/>
    <cellStyle name="Input 2 12 2 7 2" xfId="0"/>
    <cellStyle name="Input 2 12 2 7 3" xfId="0"/>
    <cellStyle name="Input 2 12 2 7 4" xfId="0"/>
    <cellStyle name="Input 2 12 2 8" xfId="0"/>
    <cellStyle name="Input 2 12 2 8 2" xfId="0"/>
    <cellStyle name="Input 2 12 2 8 3" xfId="0"/>
    <cellStyle name="Input 2 12 2 9" xfId="0"/>
    <cellStyle name="Input 2 12 3" xfId="0"/>
    <cellStyle name="Input 2 13" xfId="0"/>
    <cellStyle name="Input 2 13 2" xfId="0"/>
    <cellStyle name="Input 2 13 2 10" xfId="0"/>
    <cellStyle name="Input 2 13 2 2" xfId="0"/>
    <cellStyle name="Input 2 13 2 2 2" xfId="0"/>
    <cellStyle name="Input 2 13 2 2 2 2" xfId="0"/>
    <cellStyle name="Input 2 13 2 2 2 3" xfId="0"/>
    <cellStyle name="Input 2 13 2 2 2 4" xfId="0"/>
    <cellStyle name="Input 2 13 2 2 3" xfId="0"/>
    <cellStyle name="Input 2 13 2 2 3 2" xfId="0"/>
    <cellStyle name="Input 2 13 2 2 3 3" xfId="0"/>
    <cellStyle name="Input 2 13 2 2 3 4" xfId="0"/>
    <cellStyle name="Input 2 13 2 2 4" xfId="0"/>
    <cellStyle name="Input 2 13 2 2 4 2" xfId="0"/>
    <cellStyle name="Input 2 13 2 2 4 3" xfId="0"/>
    <cellStyle name="Input 2 13 2 2 4 4" xfId="0"/>
    <cellStyle name="Input 2 13 2 2 5" xfId="0"/>
    <cellStyle name="Input 2 13 2 2 5 2" xfId="0"/>
    <cellStyle name="Input 2 13 2 2 5 3" xfId="0"/>
    <cellStyle name="Input 2 13 2 2 5 4" xfId="0"/>
    <cellStyle name="Input 2 13 2 2 6" xfId="0"/>
    <cellStyle name="Input 2 13 2 2 6 2" xfId="0"/>
    <cellStyle name="Input 2 13 2 2 6 3" xfId="0"/>
    <cellStyle name="Input 2 13 2 2 7" xfId="0"/>
    <cellStyle name="Input 2 13 2 2 8" xfId="0"/>
    <cellStyle name="Input 2 13 2 3" xfId="0"/>
    <cellStyle name="Input 2 13 2 3 2" xfId="0"/>
    <cellStyle name="Input 2 13 2 3 2 2" xfId="0"/>
    <cellStyle name="Input 2 13 2 3 2 3" xfId="0"/>
    <cellStyle name="Input 2 13 2 3 2 4" xfId="0"/>
    <cellStyle name="Input 2 13 2 3 3" xfId="0"/>
    <cellStyle name="Input 2 13 2 3 3 2" xfId="0"/>
    <cellStyle name="Input 2 13 2 3 3 3" xfId="0"/>
    <cellStyle name="Input 2 13 2 3 3 4" xfId="0"/>
    <cellStyle name="Input 2 13 2 3 4" xfId="0"/>
    <cellStyle name="Input 2 13 2 3 4 2" xfId="0"/>
    <cellStyle name="Input 2 13 2 3 4 3" xfId="0"/>
    <cellStyle name="Input 2 13 2 3 4 4" xfId="0"/>
    <cellStyle name="Input 2 13 2 3 5" xfId="0"/>
    <cellStyle name="Input 2 13 2 3 5 2" xfId="0"/>
    <cellStyle name="Input 2 13 2 3 5 3" xfId="0"/>
    <cellStyle name="Input 2 13 2 3 5 4" xfId="0"/>
    <cellStyle name="Input 2 13 2 3 6" xfId="0"/>
    <cellStyle name="Input 2 13 2 3 6 2" xfId="0"/>
    <cellStyle name="Input 2 13 2 3 6 3" xfId="0"/>
    <cellStyle name="Input 2 13 2 3 7" xfId="0"/>
    <cellStyle name="Input 2 13 2 3 8" xfId="0"/>
    <cellStyle name="Input 2 13 2 4" xfId="0"/>
    <cellStyle name="Input 2 13 2 4 2" xfId="0"/>
    <cellStyle name="Input 2 13 2 4 3" xfId="0"/>
    <cellStyle name="Input 2 13 2 4 4" xfId="0"/>
    <cellStyle name="Input 2 13 2 5" xfId="0"/>
    <cellStyle name="Input 2 13 2 5 2" xfId="0"/>
    <cellStyle name="Input 2 13 2 5 3" xfId="0"/>
    <cellStyle name="Input 2 13 2 5 4" xfId="0"/>
    <cellStyle name="Input 2 13 2 6" xfId="0"/>
    <cellStyle name="Input 2 13 2 6 2" xfId="0"/>
    <cellStyle name="Input 2 13 2 6 3" xfId="0"/>
    <cellStyle name="Input 2 13 2 6 4" xfId="0"/>
    <cellStyle name="Input 2 13 2 7" xfId="0"/>
    <cellStyle name="Input 2 13 2 7 2" xfId="0"/>
    <cellStyle name="Input 2 13 2 7 3" xfId="0"/>
    <cellStyle name="Input 2 13 2 7 4" xfId="0"/>
    <cellStyle name="Input 2 13 2 8" xfId="0"/>
    <cellStyle name="Input 2 13 2 8 2" xfId="0"/>
    <cellStyle name="Input 2 13 2 8 3" xfId="0"/>
    <cellStyle name="Input 2 13 2 9" xfId="0"/>
    <cellStyle name="Input 2 13 3" xfId="0"/>
    <cellStyle name="Input 2 14" xfId="0"/>
    <cellStyle name="Input 2 14 2" xfId="0"/>
    <cellStyle name="Input 2 14 2 10" xfId="0"/>
    <cellStyle name="Input 2 14 2 2" xfId="0"/>
    <cellStyle name="Input 2 14 2 2 2" xfId="0"/>
    <cellStyle name="Input 2 14 2 2 2 2" xfId="0"/>
    <cellStyle name="Input 2 14 2 2 2 3" xfId="0"/>
    <cellStyle name="Input 2 14 2 2 2 4" xfId="0"/>
    <cellStyle name="Input 2 14 2 2 3" xfId="0"/>
    <cellStyle name="Input 2 14 2 2 3 2" xfId="0"/>
    <cellStyle name="Input 2 14 2 2 3 3" xfId="0"/>
    <cellStyle name="Input 2 14 2 2 3 4" xfId="0"/>
    <cellStyle name="Input 2 14 2 2 4" xfId="0"/>
    <cellStyle name="Input 2 14 2 2 4 2" xfId="0"/>
    <cellStyle name="Input 2 14 2 2 4 3" xfId="0"/>
    <cellStyle name="Input 2 14 2 2 4 4" xfId="0"/>
    <cellStyle name="Input 2 14 2 2 5" xfId="0"/>
    <cellStyle name="Input 2 14 2 2 5 2" xfId="0"/>
    <cellStyle name="Input 2 14 2 2 5 3" xfId="0"/>
    <cellStyle name="Input 2 14 2 2 5 4" xfId="0"/>
    <cellStyle name="Input 2 14 2 2 6" xfId="0"/>
    <cellStyle name="Input 2 14 2 2 6 2" xfId="0"/>
    <cellStyle name="Input 2 14 2 2 6 3" xfId="0"/>
    <cellStyle name="Input 2 14 2 2 7" xfId="0"/>
    <cellStyle name="Input 2 14 2 2 8" xfId="0"/>
    <cellStyle name="Input 2 14 2 3" xfId="0"/>
    <cellStyle name="Input 2 14 2 3 2" xfId="0"/>
    <cellStyle name="Input 2 14 2 3 2 2" xfId="0"/>
    <cellStyle name="Input 2 14 2 3 2 3" xfId="0"/>
    <cellStyle name="Input 2 14 2 3 2 4" xfId="0"/>
    <cellStyle name="Input 2 14 2 3 3" xfId="0"/>
    <cellStyle name="Input 2 14 2 3 3 2" xfId="0"/>
    <cellStyle name="Input 2 14 2 3 3 3" xfId="0"/>
    <cellStyle name="Input 2 14 2 3 3 4" xfId="0"/>
    <cellStyle name="Input 2 14 2 3 4" xfId="0"/>
    <cellStyle name="Input 2 14 2 3 4 2" xfId="0"/>
    <cellStyle name="Input 2 14 2 3 4 3" xfId="0"/>
    <cellStyle name="Input 2 14 2 3 4 4" xfId="0"/>
    <cellStyle name="Input 2 14 2 3 5" xfId="0"/>
    <cellStyle name="Input 2 14 2 3 5 2" xfId="0"/>
    <cellStyle name="Input 2 14 2 3 5 3" xfId="0"/>
    <cellStyle name="Input 2 14 2 3 5 4" xfId="0"/>
    <cellStyle name="Input 2 14 2 3 6" xfId="0"/>
    <cellStyle name="Input 2 14 2 3 6 2" xfId="0"/>
    <cellStyle name="Input 2 14 2 3 6 3" xfId="0"/>
    <cellStyle name="Input 2 14 2 3 7" xfId="0"/>
    <cellStyle name="Input 2 14 2 3 8" xfId="0"/>
    <cellStyle name="Input 2 14 2 4" xfId="0"/>
    <cellStyle name="Input 2 14 2 4 2" xfId="0"/>
    <cellStyle name="Input 2 14 2 4 3" xfId="0"/>
    <cellStyle name="Input 2 14 2 4 4" xfId="0"/>
    <cellStyle name="Input 2 14 2 5" xfId="0"/>
    <cellStyle name="Input 2 14 2 5 2" xfId="0"/>
    <cellStyle name="Input 2 14 2 5 3" xfId="0"/>
    <cellStyle name="Input 2 14 2 5 4" xfId="0"/>
    <cellStyle name="Input 2 14 2 6" xfId="0"/>
    <cellStyle name="Input 2 14 2 6 2" xfId="0"/>
    <cellStyle name="Input 2 14 2 6 3" xfId="0"/>
    <cellStyle name="Input 2 14 2 6 4" xfId="0"/>
    <cellStyle name="Input 2 14 2 7" xfId="0"/>
    <cellStyle name="Input 2 14 2 7 2" xfId="0"/>
    <cellStyle name="Input 2 14 2 7 3" xfId="0"/>
    <cellStyle name="Input 2 14 2 7 4" xfId="0"/>
    <cellStyle name="Input 2 14 2 8" xfId="0"/>
    <cellStyle name="Input 2 14 2 8 2" xfId="0"/>
    <cellStyle name="Input 2 14 2 8 3" xfId="0"/>
    <cellStyle name="Input 2 14 2 9" xfId="0"/>
    <cellStyle name="Input 2 14 3" xfId="0"/>
    <cellStyle name="Input 2 15" xfId="0"/>
    <cellStyle name="Input 2 15 2" xfId="0"/>
    <cellStyle name="Input 2 15 2 10" xfId="0"/>
    <cellStyle name="Input 2 15 2 2" xfId="0"/>
    <cellStyle name="Input 2 15 2 2 2" xfId="0"/>
    <cellStyle name="Input 2 15 2 2 2 2" xfId="0"/>
    <cellStyle name="Input 2 15 2 2 2 3" xfId="0"/>
    <cellStyle name="Input 2 15 2 2 2 4" xfId="0"/>
    <cellStyle name="Input 2 15 2 2 3" xfId="0"/>
    <cellStyle name="Input 2 15 2 2 3 2" xfId="0"/>
    <cellStyle name="Input 2 15 2 2 3 3" xfId="0"/>
    <cellStyle name="Input 2 15 2 2 3 4" xfId="0"/>
    <cellStyle name="Input 2 15 2 2 4" xfId="0"/>
    <cellStyle name="Input 2 15 2 2 4 2" xfId="0"/>
    <cellStyle name="Input 2 15 2 2 4 3" xfId="0"/>
    <cellStyle name="Input 2 15 2 2 4 4" xfId="0"/>
    <cellStyle name="Input 2 15 2 2 5" xfId="0"/>
    <cellStyle name="Input 2 15 2 2 5 2" xfId="0"/>
    <cellStyle name="Input 2 15 2 2 5 3" xfId="0"/>
    <cellStyle name="Input 2 15 2 2 5 4" xfId="0"/>
    <cellStyle name="Input 2 15 2 2 6" xfId="0"/>
    <cellStyle name="Input 2 15 2 2 6 2" xfId="0"/>
    <cellStyle name="Input 2 15 2 2 6 3" xfId="0"/>
    <cellStyle name="Input 2 15 2 2 7" xfId="0"/>
    <cellStyle name="Input 2 15 2 2 8" xfId="0"/>
    <cellStyle name="Input 2 15 2 3" xfId="0"/>
    <cellStyle name="Input 2 15 2 3 2" xfId="0"/>
    <cellStyle name="Input 2 15 2 3 2 2" xfId="0"/>
    <cellStyle name="Input 2 15 2 3 2 3" xfId="0"/>
    <cellStyle name="Input 2 15 2 3 2 4" xfId="0"/>
    <cellStyle name="Input 2 15 2 3 3" xfId="0"/>
    <cellStyle name="Input 2 15 2 3 3 2" xfId="0"/>
    <cellStyle name="Input 2 15 2 3 3 3" xfId="0"/>
    <cellStyle name="Input 2 15 2 3 3 4" xfId="0"/>
    <cellStyle name="Input 2 15 2 3 4" xfId="0"/>
    <cellStyle name="Input 2 15 2 3 4 2" xfId="0"/>
    <cellStyle name="Input 2 15 2 3 4 3" xfId="0"/>
    <cellStyle name="Input 2 15 2 3 4 4" xfId="0"/>
    <cellStyle name="Input 2 15 2 3 5" xfId="0"/>
    <cellStyle name="Input 2 15 2 3 5 2" xfId="0"/>
    <cellStyle name="Input 2 15 2 3 5 3" xfId="0"/>
    <cellStyle name="Input 2 15 2 3 5 4" xfId="0"/>
    <cellStyle name="Input 2 15 2 3 6" xfId="0"/>
    <cellStyle name="Input 2 15 2 3 6 2" xfId="0"/>
    <cellStyle name="Input 2 15 2 3 6 3" xfId="0"/>
    <cellStyle name="Input 2 15 2 3 7" xfId="0"/>
    <cellStyle name="Input 2 15 2 3 8" xfId="0"/>
    <cellStyle name="Input 2 15 2 4" xfId="0"/>
    <cellStyle name="Input 2 15 2 4 2" xfId="0"/>
    <cellStyle name="Input 2 15 2 4 3" xfId="0"/>
    <cellStyle name="Input 2 15 2 4 4" xfId="0"/>
    <cellStyle name="Input 2 15 2 5" xfId="0"/>
    <cellStyle name="Input 2 15 2 5 2" xfId="0"/>
    <cellStyle name="Input 2 15 2 5 3" xfId="0"/>
    <cellStyle name="Input 2 15 2 5 4" xfId="0"/>
    <cellStyle name="Input 2 15 2 6" xfId="0"/>
    <cellStyle name="Input 2 15 2 6 2" xfId="0"/>
    <cellStyle name="Input 2 15 2 6 3" xfId="0"/>
    <cellStyle name="Input 2 15 2 6 4" xfId="0"/>
    <cellStyle name="Input 2 15 2 7" xfId="0"/>
    <cellStyle name="Input 2 15 2 7 2" xfId="0"/>
    <cellStyle name="Input 2 15 2 7 3" xfId="0"/>
    <cellStyle name="Input 2 15 2 7 4" xfId="0"/>
    <cellStyle name="Input 2 15 2 8" xfId="0"/>
    <cellStyle name="Input 2 15 2 8 2" xfId="0"/>
    <cellStyle name="Input 2 15 2 8 3" xfId="0"/>
    <cellStyle name="Input 2 15 2 9" xfId="0"/>
    <cellStyle name="Input 2 16" xfId="0"/>
    <cellStyle name="Input 2 16 2" xfId="0"/>
    <cellStyle name="Input 2 16 2 10" xfId="0"/>
    <cellStyle name="Input 2 16 2 2" xfId="0"/>
    <cellStyle name="Input 2 16 2 2 2" xfId="0"/>
    <cellStyle name="Input 2 16 2 2 2 2" xfId="0"/>
    <cellStyle name="Input 2 16 2 2 2 3" xfId="0"/>
    <cellStyle name="Input 2 16 2 2 2 4" xfId="0"/>
    <cellStyle name="Input 2 16 2 2 3" xfId="0"/>
    <cellStyle name="Input 2 16 2 2 3 2" xfId="0"/>
    <cellStyle name="Input 2 16 2 2 3 3" xfId="0"/>
    <cellStyle name="Input 2 16 2 2 3 4" xfId="0"/>
    <cellStyle name="Input 2 16 2 2 4" xfId="0"/>
    <cellStyle name="Input 2 16 2 2 4 2" xfId="0"/>
    <cellStyle name="Input 2 16 2 2 4 3" xfId="0"/>
    <cellStyle name="Input 2 16 2 2 4 4" xfId="0"/>
    <cellStyle name="Input 2 16 2 2 5" xfId="0"/>
    <cellStyle name="Input 2 16 2 2 5 2" xfId="0"/>
    <cellStyle name="Input 2 16 2 2 5 3" xfId="0"/>
    <cellStyle name="Input 2 16 2 2 5 4" xfId="0"/>
    <cellStyle name="Input 2 16 2 2 6" xfId="0"/>
    <cellStyle name="Input 2 16 2 2 6 2" xfId="0"/>
    <cellStyle name="Input 2 16 2 2 6 3" xfId="0"/>
    <cellStyle name="Input 2 16 2 2 7" xfId="0"/>
    <cellStyle name="Input 2 16 2 2 8" xfId="0"/>
    <cellStyle name="Input 2 16 2 3" xfId="0"/>
    <cellStyle name="Input 2 16 2 3 2" xfId="0"/>
    <cellStyle name="Input 2 16 2 3 2 2" xfId="0"/>
    <cellStyle name="Input 2 16 2 3 2 3" xfId="0"/>
    <cellStyle name="Input 2 16 2 3 2 4" xfId="0"/>
    <cellStyle name="Input 2 16 2 3 3" xfId="0"/>
    <cellStyle name="Input 2 16 2 3 3 2" xfId="0"/>
    <cellStyle name="Input 2 16 2 3 3 3" xfId="0"/>
    <cellStyle name="Input 2 16 2 3 3 4" xfId="0"/>
    <cellStyle name="Input 2 16 2 3 4" xfId="0"/>
    <cellStyle name="Input 2 16 2 3 4 2" xfId="0"/>
    <cellStyle name="Input 2 16 2 3 4 3" xfId="0"/>
    <cellStyle name="Input 2 16 2 3 4 4" xfId="0"/>
    <cellStyle name="Input 2 16 2 3 5" xfId="0"/>
    <cellStyle name="Input 2 16 2 3 5 2" xfId="0"/>
    <cellStyle name="Input 2 16 2 3 5 3" xfId="0"/>
    <cellStyle name="Input 2 16 2 3 5 4" xfId="0"/>
    <cellStyle name="Input 2 16 2 3 6" xfId="0"/>
    <cellStyle name="Input 2 16 2 3 6 2" xfId="0"/>
    <cellStyle name="Input 2 16 2 3 6 3" xfId="0"/>
    <cellStyle name="Input 2 16 2 3 7" xfId="0"/>
    <cellStyle name="Input 2 16 2 3 8" xfId="0"/>
    <cellStyle name="Input 2 16 2 4" xfId="0"/>
    <cellStyle name="Input 2 16 2 4 2" xfId="0"/>
    <cellStyle name="Input 2 16 2 4 3" xfId="0"/>
    <cellStyle name="Input 2 16 2 4 4" xfId="0"/>
    <cellStyle name="Input 2 16 2 5" xfId="0"/>
    <cellStyle name="Input 2 16 2 5 2" xfId="0"/>
    <cellStyle name="Input 2 16 2 5 3" xfId="0"/>
    <cellStyle name="Input 2 16 2 5 4" xfId="0"/>
    <cellStyle name="Input 2 16 2 6" xfId="0"/>
    <cellStyle name="Input 2 16 2 6 2" xfId="0"/>
    <cellStyle name="Input 2 16 2 6 3" xfId="0"/>
    <cellStyle name="Input 2 16 2 6 4" xfId="0"/>
    <cellStyle name="Input 2 16 2 7" xfId="0"/>
    <cellStyle name="Input 2 16 2 7 2" xfId="0"/>
    <cellStyle name="Input 2 16 2 7 3" xfId="0"/>
    <cellStyle name="Input 2 16 2 7 4" xfId="0"/>
    <cellStyle name="Input 2 16 2 8" xfId="0"/>
    <cellStyle name="Input 2 16 2 8 2" xfId="0"/>
    <cellStyle name="Input 2 16 2 8 3" xfId="0"/>
    <cellStyle name="Input 2 16 2 9" xfId="0"/>
    <cellStyle name="Input 2 17" xfId="0"/>
    <cellStyle name="Input 2 17 2" xfId="0"/>
    <cellStyle name="Input 2 17 2 2" xfId="0"/>
    <cellStyle name="Input 2 17 2 2 2" xfId="0"/>
    <cellStyle name="Input 2 17 2 2 3" xfId="0"/>
    <cellStyle name="Input 2 17 2 2 4" xfId="0"/>
    <cellStyle name="Input 2 17 2 3" xfId="0"/>
    <cellStyle name="Input 2 17 2 3 2" xfId="0"/>
    <cellStyle name="Input 2 17 2 3 3" xfId="0"/>
    <cellStyle name="Input 2 17 2 3 4" xfId="0"/>
    <cellStyle name="Input 2 17 2 4" xfId="0"/>
    <cellStyle name="Input 2 17 2 4 2" xfId="0"/>
    <cellStyle name="Input 2 17 2 4 3" xfId="0"/>
    <cellStyle name="Input 2 17 2 4 4" xfId="0"/>
    <cellStyle name="Input 2 17 2 5" xfId="0"/>
    <cellStyle name="Input 2 17 2 5 2" xfId="0"/>
    <cellStyle name="Input 2 17 2 5 3" xfId="0"/>
    <cellStyle name="Input 2 17 2 5 4" xfId="0"/>
    <cellStyle name="Input 2 17 2 6" xfId="0"/>
    <cellStyle name="Input 2 17 2 6 2" xfId="0"/>
    <cellStyle name="Input 2 17 2 6 3" xfId="0"/>
    <cellStyle name="Input 2 17 2 7" xfId="0"/>
    <cellStyle name="Input 2 17 2 8" xfId="0"/>
    <cellStyle name="Input 2 17 3" xfId="0"/>
    <cellStyle name="Input 2 17 3 2" xfId="0"/>
    <cellStyle name="Input 2 17 3 2 2" xfId="0"/>
    <cellStyle name="Input 2 17 3 2 3" xfId="0"/>
    <cellStyle name="Input 2 17 3 2 4" xfId="0"/>
    <cellStyle name="Input 2 17 3 3" xfId="0"/>
    <cellStyle name="Input 2 17 3 3 2" xfId="0"/>
    <cellStyle name="Input 2 17 3 3 3" xfId="0"/>
    <cellStyle name="Input 2 17 3 3 4" xfId="0"/>
    <cellStyle name="Input 2 17 3 4" xfId="0"/>
    <cellStyle name="Input 2 17 3 4 2" xfId="0"/>
    <cellStyle name="Input 2 17 3 4 3" xfId="0"/>
    <cellStyle name="Input 2 17 3 4 4" xfId="0"/>
    <cellStyle name="Input 2 17 3 5" xfId="0"/>
    <cellStyle name="Input 2 17 3 5 2" xfId="0"/>
    <cellStyle name="Input 2 17 3 5 3" xfId="0"/>
    <cellStyle name="Input 2 17 3 5 4" xfId="0"/>
    <cellStyle name="Input 2 17 3 6" xfId="0"/>
    <cellStyle name="Input 2 17 3 6 2" xfId="0"/>
    <cellStyle name="Input 2 17 3 6 3" xfId="0"/>
    <cellStyle name="Input 2 17 3 7" xfId="0"/>
    <cellStyle name="Input 2 17 3 8" xfId="0"/>
    <cellStyle name="Input 2 18" xfId="0"/>
    <cellStyle name="Input 2 18 10" xfId="0"/>
    <cellStyle name="Input 2 18 2" xfId="0"/>
    <cellStyle name="Input 2 18 2 2" xfId="0"/>
    <cellStyle name="Input 2 18 2 2 2" xfId="0"/>
    <cellStyle name="Input 2 18 2 2 3" xfId="0"/>
    <cellStyle name="Input 2 18 2 2 4" xfId="0"/>
    <cellStyle name="Input 2 18 2 3" xfId="0"/>
    <cellStyle name="Input 2 18 2 3 2" xfId="0"/>
    <cellStyle name="Input 2 18 2 3 3" xfId="0"/>
    <cellStyle name="Input 2 18 2 3 4" xfId="0"/>
    <cellStyle name="Input 2 18 2 4" xfId="0"/>
    <cellStyle name="Input 2 18 2 4 2" xfId="0"/>
    <cellStyle name="Input 2 18 2 4 3" xfId="0"/>
    <cellStyle name="Input 2 18 2 4 4" xfId="0"/>
    <cellStyle name="Input 2 18 2 5" xfId="0"/>
    <cellStyle name="Input 2 18 2 5 2" xfId="0"/>
    <cellStyle name="Input 2 18 2 5 3" xfId="0"/>
    <cellStyle name="Input 2 18 2 5 4" xfId="0"/>
    <cellStyle name="Input 2 18 2 6" xfId="0"/>
    <cellStyle name="Input 2 18 2 6 2" xfId="0"/>
    <cellStyle name="Input 2 18 2 6 3" xfId="0"/>
    <cellStyle name="Input 2 18 2 7" xfId="0"/>
    <cellStyle name="Input 2 18 2 8" xfId="0"/>
    <cellStyle name="Input 2 18 3" xfId="0"/>
    <cellStyle name="Input 2 18 3 2" xfId="0"/>
    <cellStyle name="Input 2 18 3 2 2" xfId="0"/>
    <cellStyle name="Input 2 18 3 2 3" xfId="0"/>
    <cellStyle name="Input 2 18 3 2 4" xfId="0"/>
    <cellStyle name="Input 2 18 3 3" xfId="0"/>
    <cellStyle name="Input 2 18 3 3 2" xfId="0"/>
    <cellStyle name="Input 2 18 3 3 3" xfId="0"/>
    <cellStyle name="Input 2 18 3 3 4" xfId="0"/>
    <cellStyle name="Input 2 18 3 4" xfId="0"/>
    <cellStyle name="Input 2 18 3 4 2" xfId="0"/>
    <cellStyle name="Input 2 18 3 4 3" xfId="0"/>
    <cellStyle name="Input 2 18 3 4 4" xfId="0"/>
    <cellStyle name="Input 2 18 3 5" xfId="0"/>
    <cellStyle name="Input 2 18 3 5 2" xfId="0"/>
    <cellStyle name="Input 2 18 3 5 3" xfId="0"/>
    <cellStyle name="Input 2 18 3 5 4" xfId="0"/>
    <cellStyle name="Input 2 18 3 6" xfId="0"/>
    <cellStyle name="Input 2 18 3 6 2" xfId="0"/>
    <cellStyle name="Input 2 18 3 6 3" xfId="0"/>
    <cellStyle name="Input 2 18 3 7" xfId="0"/>
    <cellStyle name="Input 2 18 3 8" xfId="0"/>
    <cellStyle name="Input 2 18 4" xfId="0"/>
    <cellStyle name="Input 2 18 4 2" xfId="0"/>
    <cellStyle name="Input 2 18 4 3" xfId="0"/>
    <cellStyle name="Input 2 18 4 4" xfId="0"/>
    <cellStyle name="Input 2 18 5" xfId="0"/>
    <cellStyle name="Input 2 18 5 2" xfId="0"/>
    <cellStyle name="Input 2 18 5 3" xfId="0"/>
    <cellStyle name="Input 2 18 5 4" xfId="0"/>
    <cellStyle name="Input 2 18 6" xfId="0"/>
    <cellStyle name="Input 2 18 6 2" xfId="0"/>
    <cellStyle name="Input 2 18 6 3" xfId="0"/>
    <cellStyle name="Input 2 18 6 4" xfId="0"/>
    <cellStyle name="Input 2 18 7" xfId="0"/>
    <cellStyle name="Input 2 18 7 2" xfId="0"/>
    <cellStyle name="Input 2 18 7 3" xfId="0"/>
    <cellStyle name="Input 2 18 7 4" xfId="0"/>
    <cellStyle name="Input 2 18 8" xfId="0"/>
    <cellStyle name="Input 2 18 8 2" xfId="0"/>
    <cellStyle name="Input 2 18 8 3" xfId="0"/>
    <cellStyle name="Input 2 18 9" xfId="0"/>
    <cellStyle name="Input 2 19" xfId="0"/>
    <cellStyle name="Input 2 2" xfId="0"/>
    <cellStyle name="Input 2 2 2" xfId="0"/>
    <cellStyle name="Input 2 2 2 2" xfId="0"/>
    <cellStyle name="Input 2 2 2 2 10" xfId="0"/>
    <cellStyle name="Input 2 2 2 2 2" xfId="0"/>
    <cellStyle name="Input 2 2 2 2 2 2" xfId="0"/>
    <cellStyle name="Input 2 2 2 2 2 2 2" xfId="0"/>
    <cellStyle name="Input 2 2 2 2 2 2 3" xfId="0"/>
    <cellStyle name="Input 2 2 2 2 2 2 4" xfId="0"/>
    <cellStyle name="Input 2 2 2 2 2 3" xfId="0"/>
    <cellStyle name="Input 2 2 2 2 2 3 2" xfId="0"/>
    <cellStyle name="Input 2 2 2 2 2 3 3" xfId="0"/>
    <cellStyle name="Input 2 2 2 2 2 3 4" xfId="0"/>
    <cellStyle name="Input 2 2 2 2 2 4" xfId="0"/>
    <cellStyle name="Input 2 2 2 2 2 4 2" xfId="0"/>
    <cellStyle name="Input 2 2 2 2 2 4 3" xfId="0"/>
    <cellStyle name="Input 2 2 2 2 2 4 4" xfId="0"/>
    <cellStyle name="Input 2 2 2 2 2 5" xfId="0"/>
    <cellStyle name="Input 2 2 2 2 2 5 2" xfId="0"/>
    <cellStyle name="Input 2 2 2 2 2 5 3" xfId="0"/>
    <cellStyle name="Input 2 2 2 2 2 5 4" xfId="0"/>
    <cellStyle name="Input 2 2 2 2 2 6" xfId="0"/>
    <cellStyle name="Input 2 2 2 2 2 6 2" xfId="0"/>
    <cellStyle name="Input 2 2 2 2 2 6 3" xfId="0"/>
    <cellStyle name="Input 2 2 2 2 2 7" xfId="0"/>
    <cellStyle name="Input 2 2 2 2 2 8" xfId="0"/>
    <cellStyle name="Input 2 2 2 2 3" xfId="0"/>
    <cellStyle name="Input 2 2 2 2 3 2" xfId="0"/>
    <cellStyle name="Input 2 2 2 2 3 2 2" xfId="0"/>
    <cellStyle name="Input 2 2 2 2 3 2 3" xfId="0"/>
    <cellStyle name="Input 2 2 2 2 3 2 4" xfId="0"/>
    <cellStyle name="Input 2 2 2 2 3 3" xfId="0"/>
    <cellStyle name="Input 2 2 2 2 3 3 2" xfId="0"/>
    <cellStyle name="Input 2 2 2 2 3 3 3" xfId="0"/>
    <cellStyle name="Input 2 2 2 2 3 3 4" xfId="0"/>
    <cellStyle name="Input 2 2 2 2 3 4" xfId="0"/>
    <cellStyle name="Input 2 2 2 2 3 4 2" xfId="0"/>
    <cellStyle name="Input 2 2 2 2 3 4 3" xfId="0"/>
    <cellStyle name="Input 2 2 2 2 3 4 4" xfId="0"/>
    <cellStyle name="Input 2 2 2 2 3 5" xfId="0"/>
    <cellStyle name="Input 2 2 2 2 3 5 2" xfId="0"/>
    <cellStyle name="Input 2 2 2 2 3 5 3" xfId="0"/>
    <cellStyle name="Input 2 2 2 2 3 5 4" xfId="0"/>
    <cellStyle name="Input 2 2 2 2 3 6" xfId="0"/>
    <cellStyle name="Input 2 2 2 2 3 6 2" xfId="0"/>
    <cellStyle name="Input 2 2 2 2 3 6 3" xfId="0"/>
    <cellStyle name="Input 2 2 2 2 3 7" xfId="0"/>
    <cellStyle name="Input 2 2 2 2 3 8" xfId="0"/>
    <cellStyle name="Input 2 2 2 2 4" xfId="0"/>
    <cellStyle name="Input 2 2 2 2 4 2" xfId="0"/>
    <cellStyle name="Input 2 2 2 2 4 3" xfId="0"/>
    <cellStyle name="Input 2 2 2 2 4 4" xfId="0"/>
    <cellStyle name="Input 2 2 2 2 5" xfId="0"/>
    <cellStyle name="Input 2 2 2 2 5 2" xfId="0"/>
    <cellStyle name="Input 2 2 2 2 5 3" xfId="0"/>
    <cellStyle name="Input 2 2 2 2 5 4" xfId="0"/>
    <cellStyle name="Input 2 2 2 2 6" xfId="0"/>
    <cellStyle name="Input 2 2 2 2 6 2" xfId="0"/>
    <cellStyle name="Input 2 2 2 2 6 3" xfId="0"/>
    <cellStyle name="Input 2 2 2 2 6 4" xfId="0"/>
    <cellStyle name="Input 2 2 2 2 7" xfId="0"/>
    <cellStyle name="Input 2 2 2 2 7 2" xfId="0"/>
    <cellStyle name="Input 2 2 2 2 7 3" xfId="0"/>
    <cellStyle name="Input 2 2 2 2 7 4" xfId="0"/>
    <cellStyle name="Input 2 2 2 2 8" xfId="0"/>
    <cellStyle name="Input 2 2 2 2 8 2" xfId="0"/>
    <cellStyle name="Input 2 2 2 2 8 3" xfId="0"/>
    <cellStyle name="Input 2 2 2 2 9" xfId="0"/>
    <cellStyle name="Input 2 2 2 3" xfId="0"/>
    <cellStyle name="Input 2 2 3" xfId="0"/>
    <cellStyle name="Input 2 2 3 2" xfId="0"/>
    <cellStyle name="Input 2 2 3 2 10" xfId="0"/>
    <cellStyle name="Input 2 2 3 2 2" xfId="0"/>
    <cellStyle name="Input 2 2 3 2 2 2" xfId="0"/>
    <cellStyle name="Input 2 2 3 2 2 2 2" xfId="0"/>
    <cellStyle name="Input 2 2 3 2 2 2 3" xfId="0"/>
    <cellStyle name="Input 2 2 3 2 2 2 4" xfId="0"/>
    <cellStyle name="Input 2 2 3 2 2 3" xfId="0"/>
    <cellStyle name="Input 2 2 3 2 2 3 2" xfId="0"/>
    <cellStyle name="Input 2 2 3 2 2 3 3" xfId="0"/>
    <cellStyle name="Input 2 2 3 2 2 3 4" xfId="0"/>
    <cellStyle name="Input 2 2 3 2 2 4" xfId="0"/>
    <cellStyle name="Input 2 2 3 2 2 4 2" xfId="0"/>
    <cellStyle name="Input 2 2 3 2 2 4 3" xfId="0"/>
    <cellStyle name="Input 2 2 3 2 2 4 4" xfId="0"/>
    <cellStyle name="Input 2 2 3 2 2 5" xfId="0"/>
    <cellStyle name="Input 2 2 3 2 2 5 2" xfId="0"/>
    <cellStyle name="Input 2 2 3 2 2 5 3" xfId="0"/>
    <cellStyle name="Input 2 2 3 2 2 5 4" xfId="0"/>
    <cellStyle name="Input 2 2 3 2 2 6" xfId="0"/>
    <cellStyle name="Input 2 2 3 2 2 6 2" xfId="0"/>
    <cellStyle name="Input 2 2 3 2 2 6 3" xfId="0"/>
    <cellStyle name="Input 2 2 3 2 2 7" xfId="0"/>
    <cellStyle name="Input 2 2 3 2 2 8" xfId="0"/>
    <cellStyle name="Input 2 2 3 2 3" xfId="0"/>
    <cellStyle name="Input 2 2 3 2 3 2" xfId="0"/>
    <cellStyle name="Input 2 2 3 2 3 2 2" xfId="0"/>
    <cellStyle name="Input 2 2 3 2 3 2 3" xfId="0"/>
    <cellStyle name="Input 2 2 3 2 3 2 4" xfId="0"/>
    <cellStyle name="Input 2 2 3 2 3 3" xfId="0"/>
    <cellStyle name="Input 2 2 3 2 3 3 2" xfId="0"/>
    <cellStyle name="Input 2 2 3 2 3 3 3" xfId="0"/>
    <cellStyle name="Input 2 2 3 2 3 3 4" xfId="0"/>
    <cellStyle name="Input 2 2 3 2 3 4" xfId="0"/>
    <cellStyle name="Input 2 2 3 2 3 4 2" xfId="0"/>
    <cellStyle name="Input 2 2 3 2 3 4 3" xfId="0"/>
    <cellStyle name="Input 2 2 3 2 3 4 4" xfId="0"/>
    <cellStyle name="Input 2 2 3 2 3 5" xfId="0"/>
    <cellStyle name="Input 2 2 3 2 3 5 2" xfId="0"/>
    <cellStyle name="Input 2 2 3 2 3 5 3" xfId="0"/>
    <cellStyle name="Input 2 2 3 2 3 5 4" xfId="0"/>
    <cellStyle name="Input 2 2 3 2 3 6" xfId="0"/>
    <cellStyle name="Input 2 2 3 2 3 6 2" xfId="0"/>
    <cellStyle name="Input 2 2 3 2 3 6 3" xfId="0"/>
    <cellStyle name="Input 2 2 3 2 3 7" xfId="0"/>
    <cellStyle name="Input 2 2 3 2 3 8" xfId="0"/>
    <cellStyle name="Input 2 2 3 2 4" xfId="0"/>
    <cellStyle name="Input 2 2 3 2 4 2" xfId="0"/>
    <cellStyle name="Input 2 2 3 2 4 3" xfId="0"/>
    <cellStyle name="Input 2 2 3 2 4 4" xfId="0"/>
    <cellStyle name="Input 2 2 3 2 5" xfId="0"/>
    <cellStyle name="Input 2 2 3 2 5 2" xfId="0"/>
    <cellStyle name="Input 2 2 3 2 5 3" xfId="0"/>
    <cellStyle name="Input 2 2 3 2 5 4" xfId="0"/>
    <cellStyle name="Input 2 2 3 2 6" xfId="0"/>
    <cellStyle name="Input 2 2 3 2 6 2" xfId="0"/>
    <cellStyle name="Input 2 2 3 2 6 3" xfId="0"/>
    <cellStyle name="Input 2 2 3 2 6 4" xfId="0"/>
    <cellStyle name="Input 2 2 3 2 7" xfId="0"/>
    <cellStyle name="Input 2 2 3 2 7 2" xfId="0"/>
    <cellStyle name="Input 2 2 3 2 7 3" xfId="0"/>
    <cellStyle name="Input 2 2 3 2 7 4" xfId="0"/>
    <cellStyle name="Input 2 2 3 2 8" xfId="0"/>
    <cellStyle name="Input 2 2 3 2 8 2" xfId="0"/>
    <cellStyle name="Input 2 2 3 2 8 3" xfId="0"/>
    <cellStyle name="Input 2 2 3 2 9" xfId="0"/>
    <cellStyle name="Input 2 2 3 3" xfId="0"/>
    <cellStyle name="Input 2 2 3 3 2" xfId="0"/>
    <cellStyle name="Input 2 2 3 3 3" xfId="0"/>
    <cellStyle name="Input 2 2 3 3 4" xfId="0"/>
    <cellStyle name="Input 2 2 3 4" xfId="0"/>
    <cellStyle name="Input 2 2 3 4 2" xfId="0"/>
    <cellStyle name="Input 2 2 3 4 3" xfId="0"/>
    <cellStyle name="Input 2 2 3 5" xfId="0"/>
    <cellStyle name="Input 2 2 4" xfId="0"/>
    <cellStyle name="Input 2 2 4 2" xfId="0"/>
    <cellStyle name="Input 2 2 4 2 10" xfId="0"/>
    <cellStyle name="Input 2 2 4 2 2" xfId="0"/>
    <cellStyle name="Input 2 2 4 2 2 2" xfId="0"/>
    <cellStyle name="Input 2 2 4 2 2 2 2" xfId="0"/>
    <cellStyle name="Input 2 2 4 2 2 2 3" xfId="0"/>
    <cellStyle name="Input 2 2 4 2 2 2 4" xfId="0"/>
    <cellStyle name="Input 2 2 4 2 2 3" xfId="0"/>
    <cellStyle name="Input 2 2 4 2 2 3 2" xfId="0"/>
    <cellStyle name="Input 2 2 4 2 2 3 3" xfId="0"/>
    <cellStyle name="Input 2 2 4 2 2 3 4" xfId="0"/>
    <cellStyle name="Input 2 2 4 2 2 4" xfId="0"/>
    <cellStyle name="Input 2 2 4 2 2 4 2" xfId="0"/>
    <cellStyle name="Input 2 2 4 2 2 4 3" xfId="0"/>
    <cellStyle name="Input 2 2 4 2 2 4 4" xfId="0"/>
    <cellStyle name="Input 2 2 4 2 2 5" xfId="0"/>
    <cellStyle name="Input 2 2 4 2 2 5 2" xfId="0"/>
    <cellStyle name="Input 2 2 4 2 2 5 3" xfId="0"/>
    <cellStyle name="Input 2 2 4 2 2 5 4" xfId="0"/>
    <cellStyle name="Input 2 2 4 2 2 6" xfId="0"/>
    <cellStyle name="Input 2 2 4 2 2 6 2" xfId="0"/>
    <cellStyle name="Input 2 2 4 2 2 6 3" xfId="0"/>
    <cellStyle name="Input 2 2 4 2 2 7" xfId="0"/>
    <cellStyle name="Input 2 2 4 2 2 8" xfId="0"/>
    <cellStyle name="Input 2 2 4 2 3" xfId="0"/>
    <cellStyle name="Input 2 2 4 2 3 2" xfId="0"/>
    <cellStyle name="Input 2 2 4 2 3 2 2" xfId="0"/>
    <cellStyle name="Input 2 2 4 2 3 2 3" xfId="0"/>
    <cellStyle name="Input 2 2 4 2 3 2 4" xfId="0"/>
    <cellStyle name="Input 2 2 4 2 3 3" xfId="0"/>
    <cellStyle name="Input 2 2 4 2 3 3 2" xfId="0"/>
    <cellStyle name="Input 2 2 4 2 3 3 3" xfId="0"/>
    <cellStyle name="Input 2 2 4 2 3 3 4" xfId="0"/>
    <cellStyle name="Input 2 2 4 2 3 4" xfId="0"/>
    <cellStyle name="Input 2 2 4 2 3 4 2" xfId="0"/>
    <cellStyle name="Input 2 2 4 2 3 4 3" xfId="0"/>
    <cellStyle name="Input 2 2 4 2 3 4 4" xfId="0"/>
    <cellStyle name="Input 2 2 4 2 3 5" xfId="0"/>
    <cellStyle name="Input 2 2 4 2 3 5 2" xfId="0"/>
    <cellStyle name="Input 2 2 4 2 3 5 3" xfId="0"/>
    <cellStyle name="Input 2 2 4 2 3 5 4" xfId="0"/>
    <cellStyle name="Input 2 2 4 2 3 6" xfId="0"/>
    <cellStyle name="Input 2 2 4 2 3 6 2" xfId="0"/>
    <cellStyle name="Input 2 2 4 2 3 6 3" xfId="0"/>
    <cellStyle name="Input 2 2 4 2 3 7" xfId="0"/>
    <cellStyle name="Input 2 2 4 2 3 8" xfId="0"/>
    <cellStyle name="Input 2 2 4 2 4" xfId="0"/>
    <cellStyle name="Input 2 2 4 2 4 2" xfId="0"/>
    <cellStyle name="Input 2 2 4 2 4 3" xfId="0"/>
    <cellStyle name="Input 2 2 4 2 4 4" xfId="0"/>
    <cellStyle name="Input 2 2 4 2 5" xfId="0"/>
    <cellStyle name="Input 2 2 4 2 5 2" xfId="0"/>
    <cellStyle name="Input 2 2 4 2 5 3" xfId="0"/>
    <cellStyle name="Input 2 2 4 2 5 4" xfId="0"/>
    <cellStyle name="Input 2 2 4 2 6" xfId="0"/>
    <cellStyle name="Input 2 2 4 2 6 2" xfId="0"/>
    <cellStyle name="Input 2 2 4 2 6 3" xfId="0"/>
    <cellStyle name="Input 2 2 4 2 6 4" xfId="0"/>
    <cellStyle name="Input 2 2 4 2 7" xfId="0"/>
    <cellStyle name="Input 2 2 4 2 7 2" xfId="0"/>
    <cellStyle name="Input 2 2 4 2 7 3" xfId="0"/>
    <cellStyle name="Input 2 2 4 2 7 4" xfId="0"/>
    <cellStyle name="Input 2 2 4 2 8" xfId="0"/>
    <cellStyle name="Input 2 2 4 2 8 2" xfId="0"/>
    <cellStyle name="Input 2 2 4 2 8 3" xfId="0"/>
    <cellStyle name="Input 2 2 4 2 9" xfId="0"/>
    <cellStyle name="Input 2 2 4 3" xfId="0"/>
    <cellStyle name="Input 2 2 4 3 2" xfId="0"/>
    <cellStyle name="Input 2 2 4 3 3" xfId="0"/>
    <cellStyle name="Input 2 2 4 3 4" xfId="0"/>
    <cellStyle name="Input 2 2 4 4" xfId="0"/>
    <cellStyle name="Input 2 2 4 4 2" xfId="0"/>
    <cellStyle name="Input 2 2 4 4 3" xfId="0"/>
    <cellStyle name="Input 2 2 4 5" xfId="0"/>
    <cellStyle name="Input 2 2 5" xfId="0"/>
    <cellStyle name="Input 2 2 5 2" xfId="0"/>
    <cellStyle name="Input 2 2 5 2 2" xfId="0"/>
    <cellStyle name="Input 2 2 5 2 2 2" xfId="0"/>
    <cellStyle name="Input 2 2 5 2 2 3" xfId="0"/>
    <cellStyle name="Input 2 2 5 2 2 4" xfId="0"/>
    <cellStyle name="Input 2 2 5 2 3" xfId="0"/>
    <cellStyle name="Input 2 2 5 2 3 2" xfId="0"/>
    <cellStyle name="Input 2 2 5 2 3 3" xfId="0"/>
    <cellStyle name="Input 2 2 5 2 3 4" xfId="0"/>
    <cellStyle name="Input 2 2 5 2 4" xfId="0"/>
    <cellStyle name="Input 2 2 5 2 4 2" xfId="0"/>
    <cellStyle name="Input 2 2 5 2 4 3" xfId="0"/>
    <cellStyle name="Input 2 2 5 2 4 4" xfId="0"/>
    <cellStyle name="Input 2 2 5 2 5" xfId="0"/>
    <cellStyle name="Input 2 2 5 2 5 2" xfId="0"/>
    <cellStyle name="Input 2 2 5 2 5 3" xfId="0"/>
    <cellStyle name="Input 2 2 5 2 5 4" xfId="0"/>
    <cellStyle name="Input 2 2 5 2 6" xfId="0"/>
    <cellStyle name="Input 2 2 5 2 6 2" xfId="0"/>
    <cellStyle name="Input 2 2 5 2 6 3" xfId="0"/>
    <cellStyle name="Input 2 2 5 2 7" xfId="0"/>
    <cellStyle name="Input 2 2 5 2 8" xfId="0"/>
    <cellStyle name="Input 2 2 5 3" xfId="0"/>
    <cellStyle name="Input 2 2 5 3 2" xfId="0"/>
    <cellStyle name="Input 2 2 5 3 2 2" xfId="0"/>
    <cellStyle name="Input 2 2 5 3 2 3" xfId="0"/>
    <cellStyle name="Input 2 2 5 3 2 4" xfId="0"/>
    <cellStyle name="Input 2 2 5 3 3" xfId="0"/>
    <cellStyle name="Input 2 2 5 3 3 2" xfId="0"/>
    <cellStyle name="Input 2 2 5 3 3 3" xfId="0"/>
    <cellStyle name="Input 2 2 5 3 3 4" xfId="0"/>
    <cellStyle name="Input 2 2 5 3 4" xfId="0"/>
    <cellStyle name="Input 2 2 5 3 4 2" xfId="0"/>
    <cellStyle name="Input 2 2 5 3 4 3" xfId="0"/>
    <cellStyle name="Input 2 2 5 3 4 4" xfId="0"/>
    <cellStyle name="Input 2 2 5 3 5" xfId="0"/>
    <cellStyle name="Input 2 2 5 3 5 2" xfId="0"/>
    <cellStyle name="Input 2 2 5 3 5 3" xfId="0"/>
    <cellStyle name="Input 2 2 5 3 5 4" xfId="0"/>
    <cellStyle name="Input 2 2 5 3 6" xfId="0"/>
    <cellStyle name="Input 2 2 5 3 6 2" xfId="0"/>
    <cellStyle name="Input 2 2 5 3 6 3" xfId="0"/>
    <cellStyle name="Input 2 2 5 3 7" xfId="0"/>
    <cellStyle name="Input 2 2 5 3 8" xfId="0"/>
    <cellStyle name="Input 2 2 6" xfId="0"/>
    <cellStyle name="Input 2 2 6 10" xfId="0"/>
    <cellStyle name="Input 2 2 6 2" xfId="0"/>
    <cellStyle name="Input 2 2 6 2 2" xfId="0"/>
    <cellStyle name="Input 2 2 6 2 2 2" xfId="0"/>
    <cellStyle name="Input 2 2 6 2 2 3" xfId="0"/>
    <cellStyle name="Input 2 2 6 2 2 4" xfId="0"/>
    <cellStyle name="Input 2 2 6 2 3" xfId="0"/>
    <cellStyle name="Input 2 2 6 2 3 2" xfId="0"/>
    <cellStyle name="Input 2 2 6 2 3 3" xfId="0"/>
    <cellStyle name="Input 2 2 6 2 3 4" xfId="0"/>
    <cellStyle name="Input 2 2 6 2 4" xfId="0"/>
    <cellStyle name="Input 2 2 6 2 4 2" xfId="0"/>
    <cellStyle name="Input 2 2 6 2 4 3" xfId="0"/>
    <cellStyle name="Input 2 2 6 2 4 4" xfId="0"/>
    <cellStyle name="Input 2 2 6 2 5" xfId="0"/>
    <cellStyle name="Input 2 2 6 2 5 2" xfId="0"/>
    <cellStyle name="Input 2 2 6 2 5 3" xfId="0"/>
    <cellStyle name="Input 2 2 6 2 5 4" xfId="0"/>
    <cellStyle name="Input 2 2 6 2 6" xfId="0"/>
    <cellStyle name="Input 2 2 6 2 6 2" xfId="0"/>
    <cellStyle name="Input 2 2 6 2 6 3" xfId="0"/>
    <cellStyle name="Input 2 2 6 2 7" xfId="0"/>
    <cellStyle name="Input 2 2 6 2 8" xfId="0"/>
    <cellStyle name="Input 2 2 6 3" xfId="0"/>
    <cellStyle name="Input 2 2 6 3 2" xfId="0"/>
    <cellStyle name="Input 2 2 6 3 2 2" xfId="0"/>
    <cellStyle name="Input 2 2 6 3 2 3" xfId="0"/>
    <cellStyle name="Input 2 2 6 3 2 4" xfId="0"/>
    <cellStyle name="Input 2 2 6 3 3" xfId="0"/>
    <cellStyle name="Input 2 2 6 3 3 2" xfId="0"/>
    <cellStyle name="Input 2 2 6 3 3 3" xfId="0"/>
    <cellStyle name="Input 2 2 6 3 3 4" xfId="0"/>
    <cellStyle name="Input 2 2 6 3 4" xfId="0"/>
    <cellStyle name="Input 2 2 6 3 4 2" xfId="0"/>
    <cellStyle name="Input 2 2 6 3 4 3" xfId="0"/>
    <cellStyle name="Input 2 2 6 3 4 4" xfId="0"/>
    <cellStyle name="Input 2 2 6 3 5" xfId="0"/>
    <cellStyle name="Input 2 2 6 3 5 2" xfId="0"/>
    <cellStyle name="Input 2 2 6 3 5 3" xfId="0"/>
    <cellStyle name="Input 2 2 6 3 5 4" xfId="0"/>
    <cellStyle name="Input 2 2 6 3 6" xfId="0"/>
    <cellStyle name="Input 2 2 6 3 6 2" xfId="0"/>
    <cellStyle name="Input 2 2 6 3 6 3" xfId="0"/>
    <cellStyle name="Input 2 2 6 3 7" xfId="0"/>
    <cellStyle name="Input 2 2 6 3 8" xfId="0"/>
    <cellStyle name="Input 2 2 6 4" xfId="0"/>
    <cellStyle name="Input 2 2 6 4 2" xfId="0"/>
    <cellStyle name="Input 2 2 6 4 3" xfId="0"/>
    <cellStyle name="Input 2 2 6 4 4" xfId="0"/>
    <cellStyle name="Input 2 2 6 5" xfId="0"/>
    <cellStyle name="Input 2 2 6 5 2" xfId="0"/>
    <cellStyle name="Input 2 2 6 5 3" xfId="0"/>
    <cellStyle name="Input 2 2 6 5 4" xfId="0"/>
    <cellStyle name="Input 2 2 6 6" xfId="0"/>
    <cellStyle name="Input 2 2 6 6 2" xfId="0"/>
    <cellStyle name="Input 2 2 6 6 3" xfId="0"/>
    <cellStyle name="Input 2 2 6 6 4" xfId="0"/>
    <cellStyle name="Input 2 2 6 7" xfId="0"/>
    <cellStyle name="Input 2 2 6 7 2" xfId="0"/>
    <cellStyle name="Input 2 2 6 7 3" xfId="0"/>
    <cellStyle name="Input 2 2 6 7 4" xfId="0"/>
    <cellStyle name="Input 2 2 6 8" xfId="0"/>
    <cellStyle name="Input 2 2 6 8 2" xfId="0"/>
    <cellStyle name="Input 2 2 6 8 3" xfId="0"/>
    <cellStyle name="Input 2 2 6 9" xfId="0"/>
    <cellStyle name="Input 2 2 7" xfId="0"/>
    <cellStyle name="Input 2 20" xfId="0"/>
    <cellStyle name="Input 2 21" xfId="0"/>
    <cellStyle name="Input 2 22" xfId="0"/>
    <cellStyle name="Input 2 23" xfId="0"/>
    <cellStyle name="Input 2 24" xfId="0"/>
    <cellStyle name="Input 2 25" xfId="0"/>
    <cellStyle name="Input 2 26" xfId="0"/>
    <cellStyle name="Input 2 27" xfId="0"/>
    <cellStyle name="Input 2 28" xfId="0"/>
    <cellStyle name="Input 2 29" xfId="0"/>
    <cellStyle name="Input 2 2_Sheet1" xfId="0"/>
    <cellStyle name="Input 2 3" xfId="0"/>
    <cellStyle name="Input 2 3 2" xfId="0"/>
    <cellStyle name="Input 2 3 2 10" xfId="0"/>
    <cellStyle name="Input 2 3 2 11" xfId="0"/>
    <cellStyle name="Input 2 3 2 2" xfId="0"/>
    <cellStyle name="Input 2 3 2 2 2" xfId="0"/>
    <cellStyle name="Input 2 3 2 2 2 2" xfId="0"/>
    <cellStyle name="Input 2 3 2 2 2 3" xfId="0"/>
    <cellStyle name="Input 2 3 2 2 2 4" xfId="0"/>
    <cellStyle name="Input 2 3 2 2 3" xfId="0"/>
    <cellStyle name="Input 2 3 2 2 3 2" xfId="0"/>
    <cellStyle name="Input 2 3 2 2 3 3" xfId="0"/>
    <cellStyle name="Input 2 3 2 2 3 4" xfId="0"/>
    <cellStyle name="Input 2 3 2 2 4" xfId="0"/>
    <cellStyle name="Input 2 3 2 2 4 2" xfId="0"/>
    <cellStyle name="Input 2 3 2 2 4 3" xfId="0"/>
    <cellStyle name="Input 2 3 2 2 4 4" xfId="0"/>
    <cellStyle name="Input 2 3 2 2 5" xfId="0"/>
    <cellStyle name="Input 2 3 2 2 5 2" xfId="0"/>
    <cellStyle name="Input 2 3 2 2 5 3" xfId="0"/>
    <cellStyle name="Input 2 3 2 2 5 4" xfId="0"/>
    <cellStyle name="Input 2 3 2 2 6" xfId="0"/>
    <cellStyle name="Input 2 3 2 2 6 2" xfId="0"/>
    <cellStyle name="Input 2 3 2 2 6 3" xfId="0"/>
    <cellStyle name="Input 2 3 2 2 7" xfId="0"/>
    <cellStyle name="Input 2 3 2 2 8" xfId="0"/>
    <cellStyle name="Input 2 3 2 3" xfId="0"/>
    <cellStyle name="Input 2 3 2 3 2" xfId="0"/>
    <cellStyle name="Input 2 3 2 3 2 2" xfId="0"/>
    <cellStyle name="Input 2 3 2 3 2 3" xfId="0"/>
    <cellStyle name="Input 2 3 2 3 2 4" xfId="0"/>
    <cellStyle name="Input 2 3 2 3 3" xfId="0"/>
    <cellStyle name="Input 2 3 2 3 3 2" xfId="0"/>
    <cellStyle name="Input 2 3 2 3 3 3" xfId="0"/>
    <cellStyle name="Input 2 3 2 3 3 4" xfId="0"/>
    <cellStyle name="Input 2 3 2 3 4" xfId="0"/>
    <cellStyle name="Input 2 3 2 3 4 2" xfId="0"/>
    <cellStyle name="Input 2 3 2 3 4 3" xfId="0"/>
    <cellStyle name="Input 2 3 2 3 4 4" xfId="0"/>
    <cellStyle name="Input 2 3 2 3 5" xfId="0"/>
    <cellStyle name="Input 2 3 2 3 5 2" xfId="0"/>
    <cellStyle name="Input 2 3 2 3 5 3" xfId="0"/>
    <cellStyle name="Input 2 3 2 3 5 4" xfId="0"/>
    <cellStyle name="Input 2 3 2 3 6" xfId="0"/>
    <cellStyle name="Input 2 3 2 3 6 2" xfId="0"/>
    <cellStyle name="Input 2 3 2 3 6 3" xfId="0"/>
    <cellStyle name="Input 2 3 2 3 7" xfId="0"/>
    <cellStyle name="Input 2 3 2 3 8" xfId="0"/>
    <cellStyle name="Input 2 3 2 4" xfId="0"/>
    <cellStyle name="Input 2 3 2 4 2" xfId="0"/>
    <cellStyle name="Input 2 3 2 4 3" xfId="0"/>
    <cellStyle name="Input 2 3 2 4 4" xfId="0"/>
    <cellStyle name="Input 2 3 2 5" xfId="0"/>
    <cellStyle name="Input 2 3 2 5 2" xfId="0"/>
    <cellStyle name="Input 2 3 2 5 3" xfId="0"/>
    <cellStyle name="Input 2 3 2 5 4" xfId="0"/>
    <cellStyle name="Input 2 3 2 6" xfId="0"/>
    <cellStyle name="Input 2 3 2 6 2" xfId="0"/>
    <cellStyle name="Input 2 3 2 6 3" xfId="0"/>
    <cellStyle name="Input 2 3 2 6 4" xfId="0"/>
    <cellStyle name="Input 2 3 2 7" xfId="0"/>
    <cellStyle name="Input 2 3 2 7 2" xfId="0"/>
    <cellStyle name="Input 2 3 2 7 3" xfId="0"/>
    <cellStyle name="Input 2 3 2 7 4" xfId="0"/>
    <cellStyle name="Input 2 3 2 8" xfId="0"/>
    <cellStyle name="Input 2 3 2 8 2" xfId="0"/>
    <cellStyle name="Input 2 3 2 8 3" xfId="0"/>
    <cellStyle name="Input 2 3 2 9" xfId="0"/>
    <cellStyle name="Input 2 3 3" xfId="0"/>
    <cellStyle name="Input 2 3 3 2" xfId="0"/>
    <cellStyle name="Input 2 3 3 2 2" xfId="0"/>
    <cellStyle name="Input 2 3 3 2 3" xfId="0"/>
    <cellStyle name="Input 2 3 3 3" xfId="0"/>
    <cellStyle name="Input 2 3 3 4" xfId="0"/>
    <cellStyle name="Input 2 3 3 5" xfId="0"/>
    <cellStyle name="Input 2 3 4" xfId="0"/>
    <cellStyle name="Input 2 3 5" xfId="0"/>
    <cellStyle name="Input 2 30" xfId="0"/>
    <cellStyle name="Input 2 31" xfId="0"/>
    <cellStyle name="Input 2 32" xfId="0"/>
    <cellStyle name="Input 2 33" xfId="0"/>
    <cellStyle name="Input 2 34" xfId="0"/>
    <cellStyle name="Input 2 35" xfId="0"/>
    <cellStyle name="Input 2 36" xfId="0"/>
    <cellStyle name="Input 2 37" xfId="0"/>
    <cellStyle name="Input 2 38" xfId="0"/>
    <cellStyle name="Input 2 39" xfId="0"/>
    <cellStyle name="Input 2 4" xfId="0"/>
    <cellStyle name="Input 2 4 2" xfId="0"/>
    <cellStyle name="Input 2 4 2 10" xfId="0"/>
    <cellStyle name="Input 2 4 2 11" xfId="0"/>
    <cellStyle name="Input 2 4 2 2" xfId="0"/>
    <cellStyle name="Input 2 4 2 2 2" xfId="0"/>
    <cellStyle name="Input 2 4 2 2 2 2" xfId="0"/>
    <cellStyle name="Input 2 4 2 2 2 3" xfId="0"/>
    <cellStyle name="Input 2 4 2 2 2 4" xfId="0"/>
    <cellStyle name="Input 2 4 2 2 3" xfId="0"/>
    <cellStyle name="Input 2 4 2 2 3 2" xfId="0"/>
    <cellStyle name="Input 2 4 2 2 3 3" xfId="0"/>
    <cellStyle name="Input 2 4 2 2 3 4" xfId="0"/>
    <cellStyle name="Input 2 4 2 2 4" xfId="0"/>
    <cellStyle name="Input 2 4 2 2 4 2" xfId="0"/>
    <cellStyle name="Input 2 4 2 2 4 3" xfId="0"/>
    <cellStyle name="Input 2 4 2 2 4 4" xfId="0"/>
    <cellStyle name="Input 2 4 2 2 5" xfId="0"/>
    <cellStyle name="Input 2 4 2 2 5 2" xfId="0"/>
    <cellStyle name="Input 2 4 2 2 5 3" xfId="0"/>
    <cellStyle name="Input 2 4 2 2 5 4" xfId="0"/>
    <cellStyle name="Input 2 4 2 2 6" xfId="0"/>
    <cellStyle name="Input 2 4 2 2 6 2" xfId="0"/>
    <cellStyle name="Input 2 4 2 2 6 3" xfId="0"/>
    <cellStyle name="Input 2 4 2 2 7" xfId="0"/>
    <cellStyle name="Input 2 4 2 2 8" xfId="0"/>
    <cellStyle name="Input 2 4 2 3" xfId="0"/>
    <cellStyle name="Input 2 4 2 3 2" xfId="0"/>
    <cellStyle name="Input 2 4 2 3 2 2" xfId="0"/>
    <cellStyle name="Input 2 4 2 3 2 3" xfId="0"/>
    <cellStyle name="Input 2 4 2 3 2 4" xfId="0"/>
    <cellStyle name="Input 2 4 2 3 3" xfId="0"/>
    <cellStyle name="Input 2 4 2 3 3 2" xfId="0"/>
    <cellStyle name="Input 2 4 2 3 3 3" xfId="0"/>
    <cellStyle name="Input 2 4 2 3 3 4" xfId="0"/>
    <cellStyle name="Input 2 4 2 3 4" xfId="0"/>
    <cellStyle name="Input 2 4 2 3 4 2" xfId="0"/>
    <cellStyle name="Input 2 4 2 3 4 3" xfId="0"/>
    <cellStyle name="Input 2 4 2 3 4 4" xfId="0"/>
    <cellStyle name="Input 2 4 2 3 5" xfId="0"/>
    <cellStyle name="Input 2 4 2 3 5 2" xfId="0"/>
    <cellStyle name="Input 2 4 2 3 5 3" xfId="0"/>
    <cellStyle name="Input 2 4 2 3 5 4" xfId="0"/>
    <cellStyle name="Input 2 4 2 3 6" xfId="0"/>
    <cellStyle name="Input 2 4 2 3 6 2" xfId="0"/>
    <cellStyle name="Input 2 4 2 3 6 3" xfId="0"/>
    <cellStyle name="Input 2 4 2 3 7" xfId="0"/>
    <cellStyle name="Input 2 4 2 3 8" xfId="0"/>
    <cellStyle name="Input 2 4 2 4" xfId="0"/>
    <cellStyle name="Input 2 4 2 4 2" xfId="0"/>
    <cellStyle name="Input 2 4 2 4 3" xfId="0"/>
    <cellStyle name="Input 2 4 2 4 4" xfId="0"/>
    <cellStyle name="Input 2 4 2 5" xfId="0"/>
    <cellStyle name="Input 2 4 2 5 2" xfId="0"/>
    <cellStyle name="Input 2 4 2 5 3" xfId="0"/>
    <cellStyle name="Input 2 4 2 5 4" xfId="0"/>
    <cellStyle name="Input 2 4 2 6" xfId="0"/>
    <cellStyle name="Input 2 4 2 6 2" xfId="0"/>
    <cellStyle name="Input 2 4 2 6 3" xfId="0"/>
    <cellStyle name="Input 2 4 2 6 4" xfId="0"/>
    <cellStyle name="Input 2 4 2 7" xfId="0"/>
    <cellStyle name="Input 2 4 2 7 2" xfId="0"/>
    <cellStyle name="Input 2 4 2 7 3" xfId="0"/>
    <cellStyle name="Input 2 4 2 7 4" xfId="0"/>
    <cellStyle name="Input 2 4 2 8" xfId="0"/>
    <cellStyle name="Input 2 4 2 8 2" xfId="0"/>
    <cellStyle name="Input 2 4 2 8 3" xfId="0"/>
    <cellStyle name="Input 2 4 2 9" xfId="0"/>
    <cellStyle name="Input 2 4 3" xfId="0"/>
    <cellStyle name="Input 2 4 4" xfId="0"/>
    <cellStyle name="Input 2 40" xfId="0"/>
    <cellStyle name="Input 2 41" xfId="0"/>
    <cellStyle name="Input 2 42" xfId="0"/>
    <cellStyle name="Input 2 43" xfId="0"/>
    <cellStyle name="Input 2 44" xfId="0"/>
    <cellStyle name="Input 2 45" xfId="0"/>
    <cellStyle name="Input 2 46" xfId="0"/>
    <cellStyle name="Input 2 47" xfId="0"/>
    <cellStyle name="Input 2 48" xfId="0"/>
    <cellStyle name="Input 2 49" xfId="0"/>
    <cellStyle name="Input 2 5" xfId="0"/>
    <cellStyle name="Input 2 5 2" xfId="0"/>
    <cellStyle name="Input 2 5 2 10" xfId="0"/>
    <cellStyle name="Input 2 5 2 2" xfId="0"/>
    <cellStyle name="Input 2 5 2 2 2" xfId="0"/>
    <cellStyle name="Input 2 5 2 2 2 2" xfId="0"/>
    <cellStyle name="Input 2 5 2 2 2 3" xfId="0"/>
    <cellStyle name="Input 2 5 2 2 2 4" xfId="0"/>
    <cellStyle name="Input 2 5 2 2 3" xfId="0"/>
    <cellStyle name="Input 2 5 2 2 3 2" xfId="0"/>
    <cellStyle name="Input 2 5 2 2 3 3" xfId="0"/>
    <cellStyle name="Input 2 5 2 2 3 4" xfId="0"/>
    <cellStyle name="Input 2 5 2 2 4" xfId="0"/>
    <cellStyle name="Input 2 5 2 2 4 2" xfId="0"/>
    <cellStyle name="Input 2 5 2 2 4 3" xfId="0"/>
    <cellStyle name="Input 2 5 2 2 4 4" xfId="0"/>
    <cellStyle name="Input 2 5 2 2 5" xfId="0"/>
    <cellStyle name="Input 2 5 2 2 5 2" xfId="0"/>
    <cellStyle name="Input 2 5 2 2 5 3" xfId="0"/>
    <cellStyle name="Input 2 5 2 2 5 4" xfId="0"/>
    <cellStyle name="Input 2 5 2 2 6" xfId="0"/>
    <cellStyle name="Input 2 5 2 2 6 2" xfId="0"/>
    <cellStyle name="Input 2 5 2 2 6 3" xfId="0"/>
    <cellStyle name="Input 2 5 2 2 7" xfId="0"/>
    <cellStyle name="Input 2 5 2 2 8" xfId="0"/>
    <cellStyle name="Input 2 5 2 3" xfId="0"/>
    <cellStyle name="Input 2 5 2 3 2" xfId="0"/>
    <cellStyle name="Input 2 5 2 3 2 2" xfId="0"/>
    <cellStyle name="Input 2 5 2 3 2 3" xfId="0"/>
    <cellStyle name="Input 2 5 2 3 2 4" xfId="0"/>
    <cellStyle name="Input 2 5 2 3 3" xfId="0"/>
    <cellStyle name="Input 2 5 2 3 3 2" xfId="0"/>
    <cellStyle name="Input 2 5 2 3 3 3" xfId="0"/>
    <cellStyle name="Input 2 5 2 3 3 4" xfId="0"/>
    <cellStyle name="Input 2 5 2 3 4" xfId="0"/>
    <cellStyle name="Input 2 5 2 3 4 2" xfId="0"/>
    <cellStyle name="Input 2 5 2 3 4 3" xfId="0"/>
    <cellStyle name="Input 2 5 2 3 4 4" xfId="0"/>
    <cellStyle name="Input 2 5 2 3 5" xfId="0"/>
    <cellStyle name="Input 2 5 2 3 5 2" xfId="0"/>
    <cellStyle name="Input 2 5 2 3 5 3" xfId="0"/>
    <cellStyle name="Input 2 5 2 3 5 4" xfId="0"/>
    <cellStyle name="Input 2 5 2 3 6" xfId="0"/>
    <cellStyle name="Input 2 5 2 3 6 2" xfId="0"/>
    <cellStyle name="Input 2 5 2 3 6 3" xfId="0"/>
    <cellStyle name="Input 2 5 2 3 7" xfId="0"/>
    <cellStyle name="Input 2 5 2 3 8" xfId="0"/>
    <cellStyle name="Input 2 5 2 4" xfId="0"/>
    <cellStyle name="Input 2 5 2 4 2" xfId="0"/>
    <cellStyle name="Input 2 5 2 4 3" xfId="0"/>
    <cellStyle name="Input 2 5 2 4 4" xfId="0"/>
    <cellStyle name="Input 2 5 2 5" xfId="0"/>
    <cellStyle name="Input 2 5 2 5 2" xfId="0"/>
    <cellStyle name="Input 2 5 2 5 3" xfId="0"/>
    <cellStyle name="Input 2 5 2 5 4" xfId="0"/>
    <cellStyle name="Input 2 5 2 6" xfId="0"/>
    <cellStyle name="Input 2 5 2 6 2" xfId="0"/>
    <cellStyle name="Input 2 5 2 6 3" xfId="0"/>
    <cellStyle name="Input 2 5 2 6 4" xfId="0"/>
    <cellStyle name="Input 2 5 2 7" xfId="0"/>
    <cellStyle name="Input 2 5 2 7 2" xfId="0"/>
    <cellStyle name="Input 2 5 2 7 3" xfId="0"/>
    <cellStyle name="Input 2 5 2 7 4" xfId="0"/>
    <cellStyle name="Input 2 5 2 8" xfId="0"/>
    <cellStyle name="Input 2 5 2 8 2" xfId="0"/>
    <cellStyle name="Input 2 5 2 8 3" xfId="0"/>
    <cellStyle name="Input 2 5 2 9" xfId="0"/>
    <cellStyle name="Input 2 5 3" xfId="0"/>
    <cellStyle name="Input 2 50" xfId="0"/>
    <cellStyle name="Input 2 51" xfId="0"/>
    <cellStyle name="Input 2 52" xfId="0"/>
    <cellStyle name="Input 2 53" xfId="0"/>
    <cellStyle name="Input 2 54" xfId="0"/>
    <cellStyle name="Input 2 55" xfId="0"/>
    <cellStyle name="Input 2 56" xfId="0"/>
    <cellStyle name="Input 2 57" xfId="0"/>
    <cellStyle name="Input 2 58" xfId="0"/>
    <cellStyle name="Input 2 59" xfId="0"/>
    <cellStyle name="Input 2 6" xfId="0"/>
    <cellStyle name="Input 2 6 2" xfId="0"/>
    <cellStyle name="Input 2 6 2 10" xfId="0"/>
    <cellStyle name="Input 2 6 2 2" xfId="0"/>
    <cellStyle name="Input 2 6 2 2 2" xfId="0"/>
    <cellStyle name="Input 2 6 2 2 2 2" xfId="0"/>
    <cellStyle name="Input 2 6 2 2 2 3" xfId="0"/>
    <cellStyle name="Input 2 6 2 2 2 4" xfId="0"/>
    <cellStyle name="Input 2 6 2 2 3" xfId="0"/>
    <cellStyle name="Input 2 6 2 2 3 2" xfId="0"/>
    <cellStyle name="Input 2 6 2 2 3 3" xfId="0"/>
    <cellStyle name="Input 2 6 2 2 3 4" xfId="0"/>
    <cellStyle name="Input 2 6 2 2 4" xfId="0"/>
    <cellStyle name="Input 2 6 2 2 4 2" xfId="0"/>
    <cellStyle name="Input 2 6 2 2 4 3" xfId="0"/>
    <cellStyle name="Input 2 6 2 2 4 4" xfId="0"/>
    <cellStyle name="Input 2 6 2 2 5" xfId="0"/>
    <cellStyle name="Input 2 6 2 2 5 2" xfId="0"/>
    <cellStyle name="Input 2 6 2 2 5 3" xfId="0"/>
    <cellStyle name="Input 2 6 2 2 5 4" xfId="0"/>
    <cellStyle name="Input 2 6 2 2 6" xfId="0"/>
    <cellStyle name="Input 2 6 2 2 6 2" xfId="0"/>
    <cellStyle name="Input 2 6 2 2 6 3" xfId="0"/>
    <cellStyle name="Input 2 6 2 2 7" xfId="0"/>
    <cellStyle name="Input 2 6 2 2 8" xfId="0"/>
    <cellStyle name="Input 2 6 2 3" xfId="0"/>
    <cellStyle name="Input 2 6 2 3 2" xfId="0"/>
    <cellStyle name="Input 2 6 2 3 2 2" xfId="0"/>
    <cellStyle name="Input 2 6 2 3 2 3" xfId="0"/>
    <cellStyle name="Input 2 6 2 3 2 4" xfId="0"/>
    <cellStyle name="Input 2 6 2 3 3" xfId="0"/>
    <cellStyle name="Input 2 6 2 3 3 2" xfId="0"/>
    <cellStyle name="Input 2 6 2 3 3 3" xfId="0"/>
    <cellStyle name="Input 2 6 2 3 3 4" xfId="0"/>
    <cellStyle name="Input 2 6 2 3 4" xfId="0"/>
    <cellStyle name="Input 2 6 2 3 4 2" xfId="0"/>
    <cellStyle name="Input 2 6 2 3 4 3" xfId="0"/>
    <cellStyle name="Input 2 6 2 3 4 4" xfId="0"/>
    <cellStyle name="Input 2 6 2 3 5" xfId="0"/>
    <cellStyle name="Input 2 6 2 3 5 2" xfId="0"/>
    <cellStyle name="Input 2 6 2 3 5 3" xfId="0"/>
    <cellStyle name="Input 2 6 2 3 5 4" xfId="0"/>
    <cellStyle name="Input 2 6 2 3 6" xfId="0"/>
    <cellStyle name="Input 2 6 2 3 6 2" xfId="0"/>
    <cellStyle name="Input 2 6 2 3 6 3" xfId="0"/>
    <cellStyle name="Input 2 6 2 3 7" xfId="0"/>
    <cellStyle name="Input 2 6 2 3 8" xfId="0"/>
    <cellStyle name="Input 2 6 2 4" xfId="0"/>
    <cellStyle name="Input 2 6 2 4 2" xfId="0"/>
    <cellStyle name="Input 2 6 2 4 3" xfId="0"/>
    <cellStyle name="Input 2 6 2 4 4" xfId="0"/>
    <cellStyle name="Input 2 6 2 5" xfId="0"/>
    <cellStyle name="Input 2 6 2 5 2" xfId="0"/>
    <cellStyle name="Input 2 6 2 5 3" xfId="0"/>
    <cellStyle name="Input 2 6 2 5 4" xfId="0"/>
    <cellStyle name="Input 2 6 2 6" xfId="0"/>
    <cellStyle name="Input 2 6 2 6 2" xfId="0"/>
    <cellStyle name="Input 2 6 2 6 3" xfId="0"/>
    <cellStyle name="Input 2 6 2 6 4" xfId="0"/>
    <cellStyle name="Input 2 6 2 7" xfId="0"/>
    <cellStyle name="Input 2 6 2 7 2" xfId="0"/>
    <cellStyle name="Input 2 6 2 7 3" xfId="0"/>
    <cellStyle name="Input 2 6 2 7 4" xfId="0"/>
    <cellStyle name="Input 2 6 2 8" xfId="0"/>
    <cellStyle name="Input 2 6 2 8 2" xfId="0"/>
    <cellStyle name="Input 2 6 2 8 3" xfId="0"/>
    <cellStyle name="Input 2 6 2 9" xfId="0"/>
    <cellStyle name="Input 2 6 3" xfId="0"/>
    <cellStyle name="Input 2 7" xfId="0"/>
    <cellStyle name="Input 2 7 2" xfId="0"/>
    <cellStyle name="Input 2 7 2 10" xfId="0"/>
    <cellStyle name="Input 2 7 2 2" xfId="0"/>
    <cellStyle name="Input 2 7 2 2 2" xfId="0"/>
    <cellStyle name="Input 2 7 2 2 2 2" xfId="0"/>
    <cellStyle name="Input 2 7 2 2 2 3" xfId="0"/>
    <cellStyle name="Input 2 7 2 2 2 4" xfId="0"/>
    <cellStyle name="Input 2 7 2 2 3" xfId="0"/>
    <cellStyle name="Input 2 7 2 2 3 2" xfId="0"/>
    <cellStyle name="Input 2 7 2 2 3 3" xfId="0"/>
    <cellStyle name="Input 2 7 2 2 3 4" xfId="0"/>
    <cellStyle name="Input 2 7 2 2 4" xfId="0"/>
    <cellStyle name="Input 2 7 2 2 4 2" xfId="0"/>
    <cellStyle name="Input 2 7 2 2 4 3" xfId="0"/>
    <cellStyle name="Input 2 7 2 2 4 4" xfId="0"/>
    <cellStyle name="Input 2 7 2 2 5" xfId="0"/>
    <cellStyle name="Input 2 7 2 2 5 2" xfId="0"/>
    <cellStyle name="Input 2 7 2 2 5 3" xfId="0"/>
    <cellStyle name="Input 2 7 2 2 5 4" xfId="0"/>
    <cellStyle name="Input 2 7 2 2 6" xfId="0"/>
    <cellStyle name="Input 2 7 2 2 6 2" xfId="0"/>
    <cellStyle name="Input 2 7 2 2 6 3" xfId="0"/>
    <cellStyle name="Input 2 7 2 2 7" xfId="0"/>
    <cellStyle name="Input 2 7 2 2 8" xfId="0"/>
    <cellStyle name="Input 2 7 2 3" xfId="0"/>
    <cellStyle name="Input 2 7 2 3 2" xfId="0"/>
    <cellStyle name="Input 2 7 2 3 2 2" xfId="0"/>
    <cellStyle name="Input 2 7 2 3 2 3" xfId="0"/>
    <cellStyle name="Input 2 7 2 3 2 4" xfId="0"/>
    <cellStyle name="Input 2 7 2 3 3" xfId="0"/>
    <cellStyle name="Input 2 7 2 3 3 2" xfId="0"/>
    <cellStyle name="Input 2 7 2 3 3 3" xfId="0"/>
    <cellStyle name="Input 2 7 2 3 3 4" xfId="0"/>
    <cellStyle name="Input 2 7 2 3 4" xfId="0"/>
    <cellStyle name="Input 2 7 2 3 4 2" xfId="0"/>
    <cellStyle name="Input 2 7 2 3 4 3" xfId="0"/>
    <cellStyle name="Input 2 7 2 3 4 4" xfId="0"/>
    <cellStyle name="Input 2 7 2 3 5" xfId="0"/>
    <cellStyle name="Input 2 7 2 3 5 2" xfId="0"/>
    <cellStyle name="Input 2 7 2 3 5 3" xfId="0"/>
    <cellStyle name="Input 2 7 2 3 5 4" xfId="0"/>
    <cellStyle name="Input 2 7 2 3 6" xfId="0"/>
    <cellStyle name="Input 2 7 2 3 6 2" xfId="0"/>
    <cellStyle name="Input 2 7 2 3 6 3" xfId="0"/>
    <cellStyle name="Input 2 7 2 3 7" xfId="0"/>
    <cellStyle name="Input 2 7 2 3 8" xfId="0"/>
    <cellStyle name="Input 2 7 2 4" xfId="0"/>
    <cellStyle name="Input 2 7 2 4 2" xfId="0"/>
    <cellStyle name="Input 2 7 2 4 3" xfId="0"/>
    <cellStyle name="Input 2 7 2 4 4" xfId="0"/>
    <cellStyle name="Input 2 7 2 5" xfId="0"/>
    <cellStyle name="Input 2 7 2 5 2" xfId="0"/>
    <cellStyle name="Input 2 7 2 5 3" xfId="0"/>
    <cellStyle name="Input 2 7 2 5 4" xfId="0"/>
    <cellStyle name="Input 2 7 2 6" xfId="0"/>
    <cellStyle name="Input 2 7 2 6 2" xfId="0"/>
    <cellStyle name="Input 2 7 2 6 3" xfId="0"/>
    <cellStyle name="Input 2 7 2 6 4" xfId="0"/>
    <cellStyle name="Input 2 7 2 7" xfId="0"/>
    <cellStyle name="Input 2 7 2 7 2" xfId="0"/>
    <cellStyle name="Input 2 7 2 7 3" xfId="0"/>
    <cellStyle name="Input 2 7 2 7 4" xfId="0"/>
    <cellStyle name="Input 2 7 2 8" xfId="0"/>
    <cellStyle name="Input 2 7 2 8 2" xfId="0"/>
    <cellStyle name="Input 2 7 2 8 3" xfId="0"/>
    <cellStyle name="Input 2 7 2 9" xfId="0"/>
    <cellStyle name="Input 2 7 3" xfId="0"/>
    <cellStyle name="Input 2 8" xfId="0"/>
    <cellStyle name="Input 2 8 2" xfId="0"/>
    <cellStyle name="Input 2 8 2 10" xfId="0"/>
    <cellStyle name="Input 2 8 2 2" xfId="0"/>
    <cellStyle name="Input 2 8 2 2 2" xfId="0"/>
    <cellStyle name="Input 2 8 2 2 2 2" xfId="0"/>
    <cellStyle name="Input 2 8 2 2 2 3" xfId="0"/>
    <cellStyle name="Input 2 8 2 2 2 4" xfId="0"/>
    <cellStyle name="Input 2 8 2 2 3" xfId="0"/>
    <cellStyle name="Input 2 8 2 2 3 2" xfId="0"/>
    <cellStyle name="Input 2 8 2 2 3 3" xfId="0"/>
    <cellStyle name="Input 2 8 2 2 3 4" xfId="0"/>
    <cellStyle name="Input 2 8 2 2 4" xfId="0"/>
    <cellStyle name="Input 2 8 2 2 4 2" xfId="0"/>
    <cellStyle name="Input 2 8 2 2 4 3" xfId="0"/>
    <cellStyle name="Input 2 8 2 2 4 4" xfId="0"/>
    <cellStyle name="Input 2 8 2 2 5" xfId="0"/>
    <cellStyle name="Input 2 8 2 2 5 2" xfId="0"/>
    <cellStyle name="Input 2 8 2 2 5 3" xfId="0"/>
    <cellStyle name="Input 2 8 2 2 5 4" xfId="0"/>
    <cellStyle name="Input 2 8 2 2 6" xfId="0"/>
    <cellStyle name="Input 2 8 2 2 6 2" xfId="0"/>
    <cellStyle name="Input 2 8 2 2 6 3" xfId="0"/>
    <cellStyle name="Input 2 8 2 2 7" xfId="0"/>
    <cellStyle name="Input 2 8 2 2 8" xfId="0"/>
    <cellStyle name="Input 2 8 2 3" xfId="0"/>
    <cellStyle name="Input 2 8 2 3 2" xfId="0"/>
    <cellStyle name="Input 2 8 2 3 2 2" xfId="0"/>
    <cellStyle name="Input 2 8 2 3 2 3" xfId="0"/>
    <cellStyle name="Input 2 8 2 3 2 4" xfId="0"/>
    <cellStyle name="Input 2 8 2 3 3" xfId="0"/>
    <cellStyle name="Input 2 8 2 3 3 2" xfId="0"/>
    <cellStyle name="Input 2 8 2 3 3 3" xfId="0"/>
    <cellStyle name="Input 2 8 2 3 3 4" xfId="0"/>
    <cellStyle name="Input 2 8 2 3 4" xfId="0"/>
    <cellStyle name="Input 2 8 2 3 4 2" xfId="0"/>
    <cellStyle name="Input 2 8 2 3 4 3" xfId="0"/>
    <cellStyle name="Input 2 8 2 3 4 4" xfId="0"/>
    <cellStyle name="Input 2 8 2 3 5" xfId="0"/>
    <cellStyle name="Input 2 8 2 3 5 2" xfId="0"/>
    <cellStyle name="Input 2 8 2 3 5 3" xfId="0"/>
    <cellStyle name="Input 2 8 2 3 5 4" xfId="0"/>
    <cellStyle name="Input 2 8 2 3 6" xfId="0"/>
    <cellStyle name="Input 2 8 2 3 6 2" xfId="0"/>
    <cellStyle name="Input 2 8 2 3 6 3" xfId="0"/>
    <cellStyle name="Input 2 8 2 3 7" xfId="0"/>
    <cellStyle name="Input 2 8 2 3 8" xfId="0"/>
    <cellStyle name="Input 2 8 2 4" xfId="0"/>
    <cellStyle name="Input 2 8 2 4 2" xfId="0"/>
    <cellStyle name="Input 2 8 2 4 3" xfId="0"/>
    <cellStyle name="Input 2 8 2 4 4" xfId="0"/>
    <cellStyle name="Input 2 8 2 5" xfId="0"/>
    <cellStyle name="Input 2 8 2 5 2" xfId="0"/>
    <cellStyle name="Input 2 8 2 5 3" xfId="0"/>
    <cellStyle name="Input 2 8 2 5 4" xfId="0"/>
    <cellStyle name="Input 2 8 2 6" xfId="0"/>
    <cellStyle name="Input 2 8 2 6 2" xfId="0"/>
    <cellStyle name="Input 2 8 2 6 3" xfId="0"/>
    <cellStyle name="Input 2 8 2 6 4" xfId="0"/>
    <cellStyle name="Input 2 8 2 7" xfId="0"/>
    <cellStyle name="Input 2 8 2 7 2" xfId="0"/>
    <cellStyle name="Input 2 8 2 7 3" xfId="0"/>
    <cellStyle name="Input 2 8 2 7 4" xfId="0"/>
    <cellStyle name="Input 2 8 2 8" xfId="0"/>
    <cellStyle name="Input 2 8 2 8 2" xfId="0"/>
    <cellStyle name="Input 2 8 2 8 3" xfId="0"/>
    <cellStyle name="Input 2 8 2 9" xfId="0"/>
    <cellStyle name="Input 2 8 3" xfId="0"/>
    <cellStyle name="Input 2 9" xfId="0"/>
    <cellStyle name="Input 2 9 2" xfId="0"/>
    <cellStyle name="Input 2 9 2 10" xfId="0"/>
    <cellStyle name="Input 2 9 2 2" xfId="0"/>
    <cellStyle name="Input 2 9 2 2 2" xfId="0"/>
    <cellStyle name="Input 2 9 2 2 2 2" xfId="0"/>
    <cellStyle name="Input 2 9 2 2 2 3" xfId="0"/>
    <cellStyle name="Input 2 9 2 2 2 4" xfId="0"/>
    <cellStyle name="Input 2 9 2 2 3" xfId="0"/>
    <cellStyle name="Input 2 9 2 2 3 2" xfId="0"/>
    <cellStyle name="Input 2 9 2 2 3 3" xfId="0"/>
    <cellStyle name="Input 2 9 2 2 3 4" xfId="0"/>
    <cellStyle name="Input 2 9 2 2 4" xfId="0"/>
    <cellStyle name="Input 2 9 2 2 4 2" xfId="0"/>
    <cellStyle name="Input 2 9 2 2 4 3" xfId="0"/>
    <cellStyle name="Input 2 9 2 2 4 4" xfId="0"/>
    <cellStyle name="Input 2 9 2 2 5" xfId="0"/>
    <cellStyle name="Input 2 9 2 2 5 2" xfId="0"/>
    <cellStyle name="Input 2 9 2 2 5 3" xfId="0"/>
    <cellStyle name="Input 2 9 2 2 5 4" xfId="0"/>
    <cellStyle name="Input 2 9 2 2 6" xfId="0"/>
    <cellStyle name="Input 2 9 2 2 6 2" xfId="0"/>
    <cellStyle name="Input 2 9 2 2 6 3" xfId="0"/>
    <cellStyle name="Input 2 9 2 2 7" xfId="0"/>
    <cellStyle name="Input 2 9 2 2 8" xfId="0"/>
    <cellStyle name="Input 2 9 2 3" xfId="0"/>
    <cellStyle name="Input 2 9 2 3 2" xfId="0"/>
    <cellStyle name="Input 2 9 2 3 2 2" xfId="0"/>
    <cellStyle name="Input 2 9 2 3 2 3" xfId="0"/>
    <cellStyle name="Input 2 9 2 3 2 4" xfId="0"/>
    <cellStyle name="Input 2 9 2 3 3" xfId="0"/>
    <cellStyle name="Input 2 9 2 3 3 2" xfId="0"/>
    <cellStyle name="Input 2 9 2 3 3 3" xfId="0"/>
    <cellStyle name="Input 2 9 2 3 3 4" xfId="0"/>
    <cellStyle name="Input 2 9 2 3 4" xfId="0"/>
    <cellStyle name="Input 2 9 2 3 4 2" xfId="0"/>
    <cellStyle name="Input 2 9 2 3 4 3" xfId="0"/>
    <cellStyle name="Input 2 9 2 3 4 4" xfId="0"/>
    <cellStyle name="Input 2 9 2 3 5" xfId="0"/>
    <cellStyle name="Input 2 9 2 3 5 2" xfId="0"/>
    <cellStyle name="Input 2 9 2 3 5 3" xfId="0"/>
    <cellStyle name="Input 2 9 2 3 5 4" xfId="0"/>
    <cellStyle name="Input 2 9 2 3 6" xfId="0"/>
    <cellStyle name="Input 2 9 2 3 6 2" xfId="0"/>
    <cellStyle name="Input 2 9 2 3 6 3" xfId="0"/>
    <cellStyle name="Input 2 9 2 3 7" xfId="0"/>
    <cellStyle name="Input 2 9 2 3 8" xfId="0"/>
    <cellStyle name="Input 2 9 2 4" xfId="0"/>
    <cellStyle name="Input 2 9 2 4 2" xfId="0"/>
    <cellStyle name="Input 2 9 2 4 3" xfId="0"/>
    <cellStyle name="Input 2 9 2 4 4" xfId="0"/>
    <cellStyle name="Input 2 9 2 5" xfId="0"/>
    <cellStyle name="Input 2 9 2 5 2" xfId="0"/>
    <cellStyle name="Input 2 9 2 5 3" xfId="0"/>
    <cellStyle name="Input 2 9 2 5 4" xfId="0"/>
    <cellStyle name="Input 2 9 2 6" xfId="0"/>
    <cellStyle name="Input 2 9 2 6 2" xfId="0"/>
    <cellStyle name="Input 2 9 2 6 3" xfId="0"/>
    <cellStyle name="Input 2 9 2 6 4" xfId="0"/>
    <cellStyle name="Input 2 9 2 7" xfId="0"/>
    <cellStyle name="Input 2 9 2 7 2" xfId="0"/>
    <cellStyle name="Input 2 9 2 7 3" xfId="0"/>
    <cellStyle name="Input 2 9 2 7 4" xfId="0"/>
    <cellStyle name="Input 2 9 2 8" xfId="0"/>
    <cellStyle name="Input 2 9 2 8 2" xfId="0"/>
    <cellStyle name="Input 2 9 2 8 3" xfId="0"/>
    <cellStyle name="Input 2 9 2 9" xfId="0"/>
    <cellStyle name="Input 2 9 3" xfId="0"/>
    <cellStyle name="Input 20" xfId="0"/>
    <cellStyle name="Input 20 2" xfId="0"/>
    <cellStyle name="Input 20 2 2" xfId="0"/>
    <cellStyle name="Input 20 2 2 2" xfId="0"/>
    <cellStyle name="Input 20 2 2 2 10" xfId="0"/>
    <cellStyle name="Input 20 2 2 2 2" xfId="0"/>
    <cellStyle name="Input 20 2 2 2 2 2" xfId="0"/>
    <cellStyle name="Input 20 2 2 2 2 2 2" xfId="0"/>
    <cellStyle name="Input 20 2 2 2 2 2 3" xfId="0"/>
    <cellStyle name="Input 20 2 2 2 2 2 4" xfId="0"/>
    <cellStyle name="Input 20 2 2 2 2 3" xfId="0"/>
    <cellStyle name="Input 20 2 2 2 2 3 2" xfId="0"/>
    <cellStyle name="Input 20 2 2 2 2 3 3" xfId="0"/>
    <cellStyle name="Input 20 2 2 2 2 3 4" xfId="0"/>
    <cellStyle name="Input 20 2 2 2 2 4" xfId="0"/>
    <cellStyle name="Input 20 2 2 2 2 4 2" xfId="0"/>
    <cellStyle name="Input 20 2 2 2 2 4 3" xfId="0"/>
    <cellStyle name="Input 20 2 2 2 2 4 4" xfId="0"/>
    <cellStyle name="Input 20 2 2 2 2 5" xfId="0"/>
    <cellStyle name="Input 20 2 2 2 2 5 2" xfId="0"/>
    <cellStyle name="Input 20 2 2 2 2 5 3" xfId="0"/>
    <cellStyle name="Input 20 2 2 2 2 5 4" xfId="0"/>
    <cellStyle name="Input 20 2 2 2 2 6" xfId="0"/>
    <cellStyle name="Input 20 2 2 2 2 6 2" xfId="0"/>
    <cellStyle name="Input 20 2 2 2 2 6 3" xfId="0"/>
    <cellStyle name="Input 20 2 2 2 2 7" xfId="0"/>
    <cellStyle name="Input 20 2 2 2 2 8" xfId="0"/>
    <cellStyle name="Input 20 2 2 2 3" xfId="0"/>
    <cellStyle name="Input 20 2 2 2 3 2" xfId="0"/>
    <cellStyle name="Input 20 2 2 2 3 2 2" xfId="0"/>
    <cellStyle name="Input 20 2 2 2 3 2 3" xfId="0"/>
    <cellStyle name="Input 20 2 2 2 3 2 4" xfId="0"/>
    <cellStyle name="Input 20 2 2 2 3 3" xfId="0"/>
    <cellStyle name="Input 20 2 2 2 3 3 2" xfId="0"/>
    <cellStyle name="Input 20 2 2 2 3 3 3" xfId="0"/>
    <cellStyle name="Input 20 2 2 2 3 3 4" xfId="0"/>
    <cellStyle name="Input 20 2 2 2 3 4" xfId="0"/>
    <cellStyle name="Input 20 2 2 2 3 4 2" xfId="0"/>
    <cellStyle name="Input 20 2 2 2 3 4 3" xfId="0"/>
    <cellStyle name="Input 20 2 2 2 3 4 4" xfId="0"/>
    <cellStyle name="Input 20 2 2 2 3 5" xfId="0"/>
    <cellStyle name="Input 20 2 2 2 3 5 2" xfId="0"/>
    <cellStyle name="Input 20 2 2 2 3 5 3" xfId="0"/>
    <cellStyle name="Input 20 2 2 2 3 5 4" xfId="0"/>
    <cellStyle name="Input 20 2 2 2 3 6" xfId="0"/>
    <cellStyle name="Input 20 2 2 2 3 6 2" xfId="0"/>
    <cellStyle name="Input 20 2 2 2 3 6 3" xfId="0"/>
    <cellStyle name="Input 20 2 2 2 3 7" xfId="0"/>
    <cellStyle name="Input 20 2 2 2 3 8" xfId="0"/>
    <cellStyle name="Input 20 2 2 2 4" xfId="0"/>
    <cellStyle name="Input 20 2 2 2 4 2" xfId="0"/>
    <cellStyle name="Input 20 2 2 2 4 3" xfId="0"/>
    <cellStyle name="Input 20 2 2 2 4 4" xfId="0"/>
    <cellStyle name="Input 20 2 2 2 5" xfId="0"/>
    <cellStyle name="Input 20 2 2 2 5 2" xfId="0"/>
    <cellStyle name="Input 20 2 2 2 5 3" xfId="0"/>
    <cellStyle name="Input 20 2 2 2 5 4" xfId="0"/>
    <cellStyle name="Input 20 2 2 2 6" xfId="0"/>
    <cellStyle name="Input 20 2 2 2 6 2" xfId="0"/>
    <cellStyle name="Input 20 2 2 2 6 3" xfId="0"/>
    <cellStyle name="Input 20 2 2 2 6 4" xfId="0"/>
    <cellStyle name="Input 20 2 2 2 7" xfId="0"/>
    <cellStyle name="Input 20 2 2 2 7 2" xfId="0"/>
    <cellStyle name="Input 20 2 2 2 7 3" xfId="0"/>
    <cellStyle name="Input 20 2 2 2 7 4" xfId="0"/>
    <cellStyle name="Input 20 2 2 2 8" xfId="0"/>
    <cellStyle name="Input 20 2 2 2 8 2" xfId="0"/>
    <cellStyle name="Input 20 2 2 2 8 3" xfId="0"/>
    <cellStyle name="Input 20 2 2 2 9" xfId="0"/>
    <cellStyle name="Input 20 2 2 3" xfId="0"/>
    <cellStyle name="Input 20 2 3" xfId="0"/>
    <cellStyle name="Input 20 2 3 10" xfId="0"/>
    <cellStyle name="Input 20 2 3 11" xfId="0"/>
    <cellStyle name="Input 20 2 3 2" xfId="0"/>
    <cellStyle name="Input 20 2 3 2 2" xfId="0"/>
    <cellStyle name="Input 20 2 3 2 2 2" xfId="0"/>
    <cellStyle name="Input 20 2 3 2 2 3" xfId="0"/>
    <cellStyle name="Input 20 2 3 2 2 4" xfId="0"/>
    <cellStyle name="Input 20 2 3 2 3" xfId="0"/>
    <cellStyle name="Input 20 2 3 2 3 2" xfId="0"/>
    <cellStyle name="Input 20 2 3 2 3 3" xfId="0"/>
    <cellStyle name="Input 20 2 3 2 3 4" xfId="0"/>
    <cellStyle name="Input 20 2 3 2 4" xfId="0"/>
    <cellStyle name="Input 20 2 3 2 4 2" xfId="0"/>
    <cellStyle name="Input 20 2 3 2 4 3" xfId="0"/>
    <cellStyle name="Input 20 2 3 2 4 4" xfId="0"/>
    <cellStyle name="Input 20 2 3 2 5" xfId="0"/>
    <cellStyle name="Input 20 2 3 2 5 2" xfId="0"/>
    <cellStyle name="Input 20 2 3 2 5 3" xfId="0"/>
    <cellStyle name="Input 20 2 3 2 5 4" xfId="0"/>
    <cellStyle name="Input 20 2 3 2 6" xfId="0"/>
    <cellStyle name="Input 20 2 3 2 6 2" xfId="0"/>
    <cellStyle name="Input 20 2 3 2 6 3" xfId="0"/>
    <cellStyle name="Input 20 2 3 2 7" xfId="0"/>
    <cellStyle name="Input 20 2 3 2 8" xfId="0"/>
    <cellStyle name="Input 20 2 3 3" xfId="0"/>
    <cellStyle name="Input 20 2 3 3 2" xfId="0"/>
    <cellStyle name="Input 20 2 3 3 2 2" xfId="0"/>
    <cellStyle name="Input 20 2 3 3 2 3" xfId="0"/>
    <cellStyle name="Input 20 2 3 3 2 4" xfId="0"/>
    <cellStyle name="Input 20 2 3 3 3" xfId="0"/>
    <cellStyle name="Input 20 2 3 3 3 2" xfId="0"/>
    <cellStyle name="Input 20 2 3 3 3 3" xfId="0"/>
    <cellStyle name="Input 20 2 3 3 3 4" xfId="0"/>
    <cellStyle name="Input 20 2 3 3 4" xfId="0"/>
    <cellStyle name="Input 20 2 3 3 4 2" xfId="0"/>
    <cellStyle name="Input 20 2 3 3 4 3" xfId="0"/>
    <cellStyle name="Input 20 2 3 3 4 4" xfId="0"/>
    <cellStyle name="Input 20 2 3 3 5" xfId="0"/>
    <cellStyle name="Input 20 2 3 3 5 2" xfId="0"/>
    <cellStyle name="Input 20 2 3 3 5 3" xfId="0"/>
    <cellStyle name="Input 20 2 3 3 5 4" xfId="0"/>
    <cellStyle name="Input 20 2 3 3 6" xfId="0"/>
    <cellStyle name="Input 20 2 3 3 6 2" xfId="0"/>
    <cellStyle name="Input 20 2 3 3 6 3" xfId="0"/>
    <cellStyle name="Input 20 2 3 3 7" xfId="0"/>
    <cellStyle name="Input 20 2 3 3 8" xfId="0"/>
    <cellStyle name="Input 20 2 3 4" xfId="0"/>
    <cellStyle name="Input 20 2 3 4 2" xfId="0"/>
    <cellStyle name="Input 20 2 3 4 3" xfId="0"/>
    <cellStyle name="Input 20 2 3 4 4" xfId="0"/>
    <cellStyle name="Input 20 2 3 5" xfId="0"/>
    <cellStyle name="Input 20 2 3 5 2" xfId="0"/>
    <cellStyle name="Input 20 2 3 5 3" xfId="0"/>
    <cellStyle name="Input 20 2 3 5 4" xfId="0"/>
    <cellStyle name="Input 20 2 3 6" xfId="0"/>
    <cellStyle name="Input 20 2 3 6 2" xfId="0"/>
    <cellStyle name="Input 20 2 3 6 3" xfId="0"/>
    <cellStyle name="Input 20 2 3 6 4" xfId="0"/>
    <cellStyle name="Input 20 2 3 7" xfId="0"/>
    <cellStyle name="Input 20 2 3 7 2" xfId="0"/>
    <cellStyle name="Input 20 2 3 7 3" xfId="0"/>
    <cellStyle name="Input 20 2 3 7 4" xfId="0"/>
    <cellStyle name="Input 20 2 3 8" xfId="0"/>
    <cellStyle name="Input 20 2 3 8 2" xfId="0"/>
    <cellStyle name="Input 20 2 3 8 3" xfId="0"/>
    <cellStyle name="Input 20 2 3 9" xfId="0"/>
    <cellStyle name="Input 20 2 4" xfId="0"/>
    <cellStyle name="Input 20 2 5" xfId="0"/>
    <cellStyle name="Input 20 2_Sheet1" xfId="0"/>
    <cellStyle name="Input 20 3" xfId="0"/>
    <cellStyle name="Input 20 3 2" xfId="0"/>
    <cellStyle name="Input 20 3 2 10" xfId="0"/>
    <cellStyle name="Input 20 3 2 2" xfId="0"/>
    <cellStyle name="Input 20 3 2 2 2" xfId="0"/>
    <cellStyle name="Input 20 3 2 2 2 2" xfId="0"/>
    <cellStyle name="Input 20 3 2 2 2 3" xfId="0"/>
    <cellStyle name="Input 20 3 2 2 2 4" xfId="0"/>
    <cellStyle name="Input 20 3 2 2 3" xfId="0"/>
    <cellStyle name="Input 20 3 2 2 3 2" xfId="0"/>
    <cellStyle name="Input 20 3 2 2 3 3" xfId="0"/>
    <cellStyle name="Input 20 3 2 2 3 4" xfId="0"/>
    <cellStyle name="Input 20 3 2 2 4" xfId="0"/>
    <cellStyle name="Input 20 3 2 2 4 2" xfId="0"/>
    <cellStyle name="Input 20 3 2 2 4 3" xfId="0"/>
    <cellStyle name="Input 20 3 2 2 4 4" xfId="0"/>
    <cellStyle name="Input 20 3 2 2 5" xfId="0"/>
    <cellStyle name="Input 20 3 2 2 5 2" xfId="0"/>
    <cellStyle name="Input 20 3 2 2 5 3" xfId="0"/>
    <cellStyle name="Input 20 3 2 2 5 4" xfId="0"/>
    <cellStyle name="Input 20 3 2 2 6" xfId="0"/>
    <cellStyle name="Input 20 3 2 2 6 2" xfId="0"/>
    <cellStyle name="Input 20 3 2 2 6 3" xfId="0"/>
    <cellStyle name="Input 20 3 2 2 7" xfId="0"/>
    <cellStyle name="Input 20 3 2 2 8" xfId="0"/>
    <cellStyle name="Input 20 3 2 3" xfId="0"/>
    <cellStyle name="Input 20 3 2 3 2" xfId="0"/>
    <cellStyle name="Input 20 3 2 3 2 2" xfId="0"/>
    <cellStyle name="Input 20 3 2 3 2 3" xfId="0"/>
    <cellStyle name="Input 20 3 2 3 2 4" xfId="0"/>
    <cellStyle name="Input 20 3 2 3 3" xfId="0"/>
    <cellStyle name="Input 20 3 2 3 3 2" xfId="0"/>
    <cellStyle name="Input 20 3 2 3 3 3" xfId="0"/>
    <cellStyle name="Input 20 3 2 3 3 4" xfId="0"/>
    <cellStyle name="Input 20 3 2 3 4" xfId="0"/>
    <cellStyle name="Input 20 3 2 3 4 2" xfId="0"/>
    <cellStyle name="Input 20 3 2 3 4 3" xfId="0"/>
    <cellStyle name="Input 20 3 2 3 4 4" xfId="0"/>
    <cellStyle name="Input 20 3 2 3 5" xfId="0"/>
    <cellStyle name="Input 20 3 2 3 5 2" xfId="0"/>
    <cellStyle name="Input 20 3 2 3 5 3" xfId="0"/>
    <cellStyle name="Input 20 3 2 3 5 4" xfId="0"/>
    <cellStyle name="Input 20 3 2 3 6" xfId="0"/>
    <cellStyle name="Input 20 3 2 3 6 2" xfId="0"/>
    <cellStyle name="Input 20 3 2 3 6 3" xfId="0"/>
    <cellStyle name="Input 20 3 2 3 7" xfId="0"/>
    <cellStyle name="Input 20 3 2 3 8" xfId="0"/>
    <cellStyle name="Input 20 3 2 4" xfId="0"/>
    <cellStyle name="Input 20 3 2 4 2" xfId="0"/>
    <cellStyle name="Input 20 3 2 4 3" xfId="0"/>
    <cellStyle name="Input 20 3 2 4 4" xfId="0"/>
    <cellStyle name="Input 20 3 2 5" xfId="0"/>
    <cellStyle name="Input 20 3 2 5 2" xfId="0"/>
    <cellStyle name="Input 20 3 2 5 3" xfId="0"/>
    <cellStyle name="Input 20 3 2 5 4" xfId="0"/>
    <cellStyle name="Input 20 3 2 6" xfId="0"/>
    <cellStyle name="Input 20 3 2 6 2" xfId="0"/>
    <cellStyle name="Input 20 3 2 6 3" xfId="0"/>
    <cellStyle name="Input 20 3 2 6 4" xfId="0"/>
    <cellStyle name="Input 20 3 2 7" xfId="0"/>
    <cellStyle name="Input 20 3 2 7 2" xfId="0"/>
    <cellStyle name="Input 20 3 2 7 3" xfId="0"/>
    <cellStyle name="Input 20 3 2 7 4" xfId="0"/>
    <cellStyle name="Input 20 3 2 8" xfId="0"/>
    <cellStyle name="Input 20 3 2 8 2" xfId="0"/>
    <cellStyle name="Input 20 3 2 8 3" xfId="0"/>
    <cellStyle name="Input 20 3 2 9" xfId="0"/>
    <cellStyle name="Input 20 3 3" xfId="0"/>
    <cellStyle name="Input 20 4" xfId="0"/>
    <cellStyle name="Input 20 4 10" xfId="0"/>
    <cellStyle name="Input 20 4 11" xfId="0"/>
    <cellStyle name="Input 20 4 2" xfId="0"/>
    <cellStyle name="Input 20 4 2 2" xfId="0"/>
    <cellStyle name="Input 20 4 2 2 2" xfId="0"/>
    <cellStyle name="Input 20 4 2 2 3" xfId="0"/>
    <cellStyle name="Input 20 4 2 2 4" xfId="0"/>
    <cellStyle name="Input 20 4 2 3" xfId="0"/>
    <cellStyle name="Input 20 4 2 3 2" xfId="0"/>
    <cellStyle name="Input 20 4 2 3 3" xfId="0"/>
    <cellStyle name="Input 20 4 2 3 4" xfId="0"/>
    <cellStyle name="Input 20 4 2 4" xfId="0"/>
    <cellStyle name="Input 20 4 2 4 2" xfId="0"/>
    <cellStyle name="Input 20 4 2 4 3" xfId="0"/>
    <cellStyle name="Input 20 4 2 4 4" xfId="0"/>
    <cellStyle name="Input 20 4 2 5" xfId="0"/>
    <cellStyle name="Input 20 4 2 5 2" xfId="0"/>
    <cellStyle name="Input 20 4 2 5 3" xfId="0"/>
    <cellStyle name="Input 20 4 2 5 4" xfId="0"/>
    <cellStyle name="Input 20 4 2 6" xfId="0"/>
    <cellStyle name="Input 20 4 2 6 2" xfId="0"/>
    <cellStyle name="Input 20 4 2 6 3" xfId="0"/>
    <cellStyle name="Input 20 4 2 7" xfId="0"/>
    <cellStyle name="Input 20 4 2 8" xfId="0"/>
    <cellStyle name="Input 20 4 3" xfId="0"/>
    <cellStyle name="Input 20 4 3 2" xfId="0"/>
    <cellStyle name="Input 20 4 3 2 2" xfId="0"/>
    <cellStyle name="Input 20 4 3 2 3" xfId="0"/>
    <cellStyle name="Input 20 4 3 2 4" xfId="0"/>
    <cellStyle name="Input 20 4 3 3" xfId="0"/>
    <cellStyle name="Input 20 4 3 3 2" xfId="0"/>
    <cellStyle name="Input 20 4 3 3 3" xfId="0"/>
    <cellStyle name="Input 20 4 3 3 4" xfId="0"/>
    <cellStyle name="Input 20 4 3 4" xfId="0"/>
    <cellStyle name="Input 20 4 3 4 2" xfId="0"/>
    <cellStyle name="Input 20 4 3 4 3" xfId="0"/>
    <cellStyle name="Input 20 4 3 4 4" xfId="0"/>
    <cellStyle name="Input 20 4 3 5" xfId="0"/>
    <cellStyle name="Input 20 4 3 5 2" xfId="0"/>
    <cellStyle name="Input 20 4 3 5 3" xfId="0"/>
    <cellStyle name="Input 20 4 3 5 4" xfId="0"/>
    <cellStyle name="Input 20 4 3 6" xfId="0"/>
    <cellStyle name="Input 20 4 3 6 2" xfId="0"/>
    <cellStyle name="Input 20 4 3 6 3" xfId="0"/>
    <cellStyle name="Input 20 4 3 7" xfId="0"/>
    <cellStyle name="Input 20 4 3 8" xfId="0"/>
    <cellStyle name="Input 20 4 4" xfId="0"/>
    <cellStyle name="Input 20 4 4 2" xfId="0"/>
    <cellStyle name="Input 20 4 4 3" xfId="0"/>
    <cellStyle name="Input 20 4 4 4" xfId="0"/>
    <cellStyle name="Input 20 4 5" xfId="0"/>
    <cellStyle name="Input 20 4 5 2" xfId="0"/>
    <cellStyle name="Input 20 4 5 3" xfId="0"/>
    <cellStyle name="Input 20 4 5 4" xfId="0"/>
    <cellStyle name="Input 20 4 6" xfId="0"/>
    <cellStyle name="Input 20 4 6 2" xfId="0"/>
    <cellStyle name="Input 20 4 6 3" xfId="0"/>
    <cellStyle name="Input 20 4 6 4" xfId="0"/>
    <cellStyle name="Input 20 4 7" xfId="0"/>
    <cellStyle name="Input 20 4 7 2" xfId="0"/>
    <cellStyle name="Input 20 4 7 3" xfId="0"/>
    <cellStyle name="Input 20 4 7 4" xfId="0"/>
    <cellStyle name="Input 20 4 8" xfId="0"/>
    <cellStyle name="Input 20 4 8 2" xfId="0"/>
    <cellStyle name="Input 20 4 8 3" xfId="0"/>
    <cellStyle name="Input 20 4 9" xfId="0"/>
    <cellStyle name="Input 20 5" xfId="0"/>
    <cellStyle name="Input 20 6" xfId="0"/>
    <cellStyle name="Input 20_Sheet1" xfId="0"/>
    <cellStyle name="Input 21" xfId="0"/>
    <cellStyle name="Input 21 2" xfId="0"/>
    <cellStyle name="Input 21 2 2" xfId="0"/>
    <cellStyle name="Input 21 2 2 2" xfId="0"/>
    <cellStyle name="Input 21 2 2 2 10" xfId="0"/>
    <cellStyle name="Input 21 2 2 2 2" xfId="0"/>
    <cellStyle name="Input 21 2 2 2 2 2" xfId="0"/>
    <cellStyle name="Input 21 2 2 2 2 2 2" xfId="0"/>
    <cellStyle name="Input 21 2 2 2 2 2 3" xfId="0"/>
    <cellStyle name="Input 21 2 2 2 2 2 4" xfId="0"/>
    <cellStyle name="Input 21 2 2 2 2 3" xfId="0"/>
    <cellStyle name="Input 21 2 2 2 2 3 2" xfId="0"/>
    <cellStyle name="Input 21 2 2 2 2 3 3" xfId="0"/>
    <cellStyle name="Input 21 2 2 2 2 3 4" xfId="0"/>
    <cellStyle name="Input 21 2 2 2 2 4" xfId="0"/>
    <cellStyle name="Input 21 2 2 2 2 4 2" xfId="0"/>
    <cellStyle name="Input 21 2 2 2 2 4 3" xfId="0"/>
    <cellStyle name="Input 21 2 2 2 2 4 4" xfId="0"/>
    <cellStyle name="Input 21 2 2 2 2 5" xfId="0"/>
    <cellStyle name="Input 21 2 2 2 2 5 2" xfId="0"/>
    <cellStyle name="Input 21 2 2 2 2 5 3" xfId="0"/>
    <cellStyle name="Input 21 2 2 2 2 5 4" xfId="0"/>
    <cellStyle name="Input 21 2 2 2 2 6" xfId="0"/>
    <cellStyle name="Input 21 2 2 2 2 6 2" xfId="0"/>
    <cellStyle name="Input 21 2 2 2 2 6 3" xfId="0"/>
    <cellStyle name="Input 21 2 2 2 2 7" xfId="0"/>
    <cellStyle name="Input 21 2 2 2 2 8" xfId="0"/>
    <cellStyle name="Input 21 2 2 2 3" xfId="0"/>
    <cellStyle name="Input 21 2 2 2 3 2" xfId="0"/>
    <cellStyle name="Input 21 2 2 2 3 2 2" xfId="0"/>
    <cellStyle name="Input 21 2 2 2 3 2 3" xfId="0"/>
    <cellStyle name="Input 21 2 2 2 3 2 4" xfId="0"/>
    <cellStyle name="Input 21 2 2 2 3 3" xfId="0"/>
    <cellStyle name="Input 21 2 2 2 3 3 2" xfId="0"/>
    <cellStyle name="Input 21 2 2 2 3 3 3" xfId="0"/>
    <cellStyle name="Input 21 2 2 2 3 3 4" xfId="0"/>
    <cellStyle name="Input 21 2 2 2 3 4" xfId="0"/>
    <cellStyle name="Input 21 2 2 2 3 4 2" xfId="0"/>
    <cellStyle name="Input 21 2 2 2 3 4 3" xfId="0"/>
    <cellStyle name="Input 21 2 2 2 3 4 4" xfId="0"/>
    <cellStyle name="Input 21 2 2 2 3 5" xfId="0"/>
    <cellStyle name="Input 21 2 2 2 3 5 2" xfId="0"/>
    <cellStyle name="Input 21 2 2 2 3 5 3" xfId="0"/>
    <cellStyle name="Input 21 2 2 2 3 5 4" xfId="0"/>
    <cellStyle name="Input 21 2 2 2 3 6" xfId="0"/>
    <cellStyle name="Input 21 2 2 2 3 6 2" xfId="0"/>
    <cellStyle name="Input 21 2 2 2 3 6 3" xfId="0"/>
    <cellStyle name="Input 21 2 2 2 3 7" xfId="0"/>
    <cellStyle name="Input 21 2 2 2 3 8" xfId="0"/>
    <cellStyle name="Input 21 2 2 2 4" xfId="0"/>
    <cellStyle name="Input 21 2 2 2 4 2" xfId="0"/>
    <cellStyle name="Input 21 2 2 2 4 3" xfId="0"/>
    <cellStyle name="Input 21 2 2 2 4 4" xfId="0"/>
    <cellStyle name="Input 21 2 2 2 5" xfId="0"/>
    <cellStyle name="Input 21 2 2 2 5 2" xfId="0"/>
    <cellStyle name="Input 21 2 2 2 5 3" xfId="0"/>
    <cellStyle name="Input 21 2 2 2 5 4" xfId="0"/>
    <cellStyle name="Input 21 2 2 2 6" xfId="0"/>
    <cellStyle name="Input 21 2 2 2 6 2" xfId="0"/>
    <cellStyle name="Input 21 2 2 2 6 3" xfId="0"/>
    <cellStyle name="Input 21 2 2 2 6 4" xfId="0"/>
    <cellStyle name="Input 21 2 2 2 7" xfId="0"/>
    <cellStyle name="Input 21 2 2 2 7 2" xfId="0"/>
    <cellStyle name="Input 21 2 2 2 7 3" xfId="0"/>
    <cellStyle name="Input 21 2 2 2 7 4" xfId="0"/>
    <cellStyle name="Input 21 2 2 2 8" xfId="0"/>
    <cellStyle name="Input 21 2 2 2 8 2" xfId="0"/>
    <cellStyle name="Input 21 2 2 2 8 3" xfId="0"/>
    <cellStyle name="Input 21 2 2 2 9" xfId="0"/>
    <cellStyle name="Input 21 2 2 3" xfId="0"/>
    <cellStyle name="Input 21 2 3" xfId="0"/>
    <cellStyle name="Input 21 2 3 10" xfId="0"/>
    <cellStyle name="Input 21 2 3 11" xfId="0"/>
    <cellStyle name="Input 21 2 3 2" xfId="0"/>
    <cellStyle name="Input 21 2 3 2 2" xfId="0"/>
    <cellStyle name="Input 21 2 3 2 2 2" xfId="0"/>
    <cellStyle name="Input 21 2 3 2 2 3" xfId="0"/>
    <cellStyle name="Input 21 2 3 2 2 4" xfId="0"/>
    <cellStyle name="Input 21 2 3 2 3" xfId="0"/>
    <cellStyle name="Input 21 2 3 2 3 2" xfId="0"/>
    <cellStyle name="Input 21 2 3 2 3 3" xfId="0"/>
    <cellStyle name="Input 21 2 3 2 3 4" xfId="0"/>
    <cellStyle name="Input 21 2 3 2 4" xfId="0"/>
    <cellStyle name="Input 21 2 3 2 4 2" xfId="0"/>
    <cellStyle name="Input 21 2 3 2 4 3" xfId="0"/>
    <cellStyle name="Input 21 2 3 2 4 4" xfId="0"/>
    <cellStyle name="Input 21 2 3 2 5" xfId="0"/>
    <cellStyle name="Input 21 2 3 2 5 2" xfId="0"/>
    <cellStyle name="Input 21 2 3 2 5 3" xfId="0"/>
    <cellStyle name="Input 21 2 3 2 5 4" xfId="0"/>
    <cellStyle name="Input 21 2 3 2 6" xfId="0"/>
    <cellStyle name="Input 21 2 3 2 6 2" xfId="0"/>
    <cellStyle name="Input 21 2 3 2 6 3" xfId="0"/>
    <cellStyle name="Input 21 2 3 2 7" xfId="0"/>
    <cellStyle name="Input 21 2 3 2 8" xfId="0"/>
    <cellStyle name="Input 21 2 3 3" xfId="0"/>
    <cellStyle name="Input 21 2 3 3 2" xfId="0"/>
    <cellStyle name="Input 21 2 3 3 2 2" xfId="0"/>
    <cellStyle name="Input 21 2 3 3 2 3" xfId="0"/>
    <cellStyle name="Input 21 2 3 3 2 4" xfId="0"/>
    <cellStyle name="Input 21 2 3 3 3" xfId="0"/>
    <cellStyle name="Input 21 2 3 3 3 2" xfId="0"/>
    <cellStyle name="Input 21 2 3 3 3 3" xfId="0"/>
    <cellStyle name="Input 21 2 3 3 3 4" xfId="0"/>
    <cellStyle name="Input 21 2 3 3 4" xfId="0"/>
    <cellStyle name="Input 21 2 3 3 4 2" xfId="0"/>
    <cellStyle name="Input 21 2 3 3 4 3" xfId="0"/>
    <cellStyle name="Input 21 2 3 3 4 4" xfId="0"/>
    <cellStyle name="Input 21 2 3 3 5" xfId="0"/>
    <cellStyle name="Input 21 2 3 3 5 2" xfId="0"/>
    <cellStyle name="Input 21 2 3 3 5 3" xfId="0"/>
    <cellStyle name="Input 21 2 3 3 5 4" xfId="0"/>
    <cellStyle name="Input 21 2 3 3 6" xfId="0"/>
    <cellStyle name="Input 21 2 3 3 6 2" xfId="0"/>
    <cellStyle name="Input 21 2 3 3 6 3" xfId="0"/>
    <cellStyle name="Input 21 2 3 3 7" xfId="0"/>
    <cellStyle name="Input 21 2 3 3 8" xfId="0"/>
    <cellStyle name="Input 21 2 3 4" xfId="0"/>
    <cellStyle name="Input 21 2 3 4 2" xfId="0"/>
    <cellStyle name="Input 21 2 3 4 3" xfId="0"/>
    <cellStyle name="Input 21 2 3 4 4" xfId="0"/>
    <cellStyle name="Input 21 2 3 5" xfId="0"/>
    <cellStyle name="Input 21 2 3 5 2" xfId="0"/>
    <cellStyle name="Input 21 2 3 5 3" xfId="0"/>
    <cellStyle name="Input 21 2 3 5 4" xfId="0"/>
    <cellStyle name="Input 21 2 3 6" xfId="0"/>
    <cellStyle name="Input 21 2 3 6 2" xfId="0"/>
    <cellStyle name="Input 21 2 3 6 3" xfId="0"/>
    <cellStyle name="Input 21 2 3 6 4" xfId="0"/>
    <cellStyle name="Input 21 2 3 7" xfId="0"/>
    <cellStyle name="Input 21 2 3 7 2" xfId="0"/>
    <cellStyle name="Input 21 2 3 7 3" xfId="0"/>
    <cellStyle name="Input 21 2 3 7 4" xfId="0"/>
    <cellStyle name="Input 21 2 3 8" xfId="0"/>
    <cellStyle name="Input 21 2 3 8 2" xfId="0"/>
    <cellStyle name="Input 21 2 3 8 3" xfId="0"/>
    <cellStyle name="Input 21 2 3 9" xfId="0"/>
    <cellStyle name="Input 21 2 4" xfId="0"/>
    <cellStyle name="Input 21 2 5" xfId="0"/>
    <cellStyle name="Input 21 2_Sheet1" xfId="0"/>
    <cellStyle name="Input 21 3" xfId="0"/>
    <cellStyle name="Input 21 3 2" xfId="0"/>
    <cellStyle name="Input 21 3 2 10" xfId="0"/>
    <cellStyle name="Input 21 3 2 2" xfId="0"/>
    <cellStyle name="Input 21 3 2 2 2" xfId="0"/>
    <cellStyle name="Input 21 3 2 2 2 2" xfId="0"/>
    <cellStyle name="Input 21 3 2 2 2 3" xfId="0"/>
    <cellStyle name="Input 21 3 2 2 2 4" xfId="0"/>
    <cellStyle name="Input 21 3 2 2 3" xfId="0"/>
    <cellStyle name="Input 21 3 2 2 3 2" xfId="0"/>
    <cellStyle name="Input 21 3 2 2 3 3" xfId="0"/>
    <cellStyle name="Input 21 3 2 2 3 4" xfId="0"/>
    <cellStyle name="Input 21 3 2 2 4" xfId="0"/>
    <cellStyle name="Input 21 3 2 2 4 2" xfId="0"/>
    <cellStyle name="Input 21 3 2 2 4 3" xfId="0"/>
    <cellStyle name="Input 21 3 2 2 4 4" xfId="0"/>
    <cellStyle name="Input 21 3 2 2 5" xfId="0"/>
    <cellStyle name="Input 21 3 2 2 5 2" xfId="0"/>
    <cellStyle name="Input 21 3 2 2 5 3" xfId="0"/>
    <cellStyle name="Input 21 3 2 2 5 4" xfId="0"/>
    <cellStyle name="Input 21 3 2 2 6" xfId="0"/>
    <cellStyle name="Input 21 3 2 2 6 2" xfId="0"/>
    <cellStyle name="Input 21 3 2 2 6 3" xfId="0"/>
    <cellStyle name="Input 21 3 2 2 7" xfId="0"/>
    <cellStyle name="Input 21 3 2 2 8" xfId="0"/>
    <cellStyle name="Input 21 3 2 3" xfId="0"/>
    <cellStyle name="Input 21 3 2 3 2" xfId="0"/>
    <cellStyle name="Input 21 3 2 3 2 2" xfId="0"/>
    <cellStyle name="Input 21 3 2 3 2 3" xfId="0"/>
    <cellStyle name="Input 21 3 2 3 2 4" xfId="0"/>
    <cellStyle name="Input 21 3 2 3 3" xfId="0"/>
    <cellStyle name="Input 21 3 2 3 3 2" xfId="0"/>
    <cellStyle name="Input 21 3 2 3 3 3" xfId="0"/>
    <cellStyle name="Input 21 3 2 3 3 4" xfId="0"/>
    <cellStyle name="Input 21 3 2 3 4" xfId="0"/>
    <cellStyle name="Input 21 3 2 3 4 2" xfId="0"/>
    <cellStyle name="Input 21 3 2 3 4 3" xfId="0"/>
    <cellStyle name="Input 21 3 2 3 4 4" xfId="0"/>
    <cellStyle name="Input 21 3 2 3 5" xfId="0"/>
    <cellStyle name="Input 21 3 2 3 5 2" xfId="0"/>
    <cellStyle name="Input 21 3 2 3 5 3" xfId="0"/>
    <cellStyle name="Input 21 3 2 3 5 4" xfId="0"/>
    <cellStyle name="Input 21 3 2 3 6" xfId="0"/>
    <cellStyle name="Input 21 3 2 3 6 2" xfId="0"/>
    <cellStyle name="Input 21 3 2 3 6 3" xfId="0"/>
    <cellStyle name="Input 21 3 2 3 7" xfId="0"/>
    <cellStyle name="Input 21 3 2 3 8" xfId="0"/>
    <cellStyle name="Input 21 3 2 4" xfId="0"/>
    <cellStyle name="Input 21 3 2 4 2" xfId="0"/>
    <cellStyle name="Input 21 3 2 4 3" xfId="0"/>
    <cellStyle name="Input 21 3 2 4 4" xfId="0"/>
    <cellStyle name="Input 21 3 2 5" xfId="0"/>
    <cellStyle name="Input 21 3 2 5 2" xfId="0"/>
    <cellStyle name="Input 21 3 2 5 3" xfId="0"/>
    <cellStyle name="Input 21 3 2 5 4" xfId="0"/>
    <cellStyle name="Input 21 3 2 6" xfId="0"/>
    <cellStyle name="Input 21 3 2 6 2" xfId="0"/>
    <cellStyle name="Input 21 3 2 6 3" xfId="0"/>
    <cellStyle name="Input 21 3 2 6 4" xfId="0"/>
    <cellStyle name="Input 21 3 2 7" xfId="0"/>
    <cellStyle name="Input 21 3 2 7 2" xfId="0"/>
    <cellStyle name="Input 21 3 2 7 3" xfId="0"/>
    <cellStyle name="Input 21 3 2 7 4" xfId="0"/>
    <cellStyle name="Input 21 3 2 8" xfId="0"/>
    <cellStyle name="Input 21 3 2 8 2" xfId="0"/>
    <cellStyle name="Input 21 3 2 8 3" xfId="0"/>
    <cellStyle name="Input 21 3 2 9" xfId="0"/>
    <cellStyle name="Input 21 3 3" xfId="0"/>
    <cellStyle name="Input 21 4" xfId="0"/>
    <cellStyle name="Input 21 4 10" xfId="0"/>
    <cellStyle name="Input 21 4 11" xfId="0"/>
    <cellStyle name="Input 21 4 2" xfId="0"/>
    <cellStyle name="Input 21 4 2 2" xfId="0"/>
    <cellStyle name="Input 21 4 2 2 2" xfId="0"/>
    <cellStyle name="Input 21 4 2 2 3" xfId="0"/>
    <cellStyle name="Input 21 4 2 2 4" xfId="0"/>
    <cellStyle name="Input 21 4 2 3" xfId="0"/>
    <cellStyle name="Input 21 4 2 3 2" xfId="0"/>
    <cellStyle name="Input 21 4 2 3 3" xfId="0"/>
    <cellStyle name="Input 21 4 2 3 4" xfId="0"/>
    <cellStyle name="Input 21 4 2 4" xfId="0"/>
    <cellStyle name="Input 21 4 2 4 2" xfId="0"/>
    <cellStyle name="Input 21 4 2 4 3" xfId="0"/>
    <cellStyle name="Input 21 4 2 4 4" xfId="0"/>
    <cellStyle name="Input 21 4 2 5" xfId="0"/>
    <cellStyle name="Input 21 4 2 5 2" xfId="0"/>
    <cellStyle name="Input 21 4 2 5 3" xfId="0"/>
    <cellStyle name="Input 21 4 2 5 4" xfId="0"/>
    <cellStyle name="Input 21 4 2 6" xfId="0"/>
    <cellStyle name="Input 21 4 2 6 2" xfId="0"/>
    <cellStyle name="Input 21 4 2 6 3" xfId="0"/>
    <cellStyle name="Input 21 4 2 7" xfId="0"/>
    <cellStyle name="Input 21 4 2 8" xfId="0"/>
    <cellStyle name="Input 21 4 3" xfId="0"/>
    <cellStyle name="Input 21 4 3 2" xfId="0"/>
    <cellStyle name="Input 21 4 3 2 2" xfId="0"/>
    <cellStyle name="Input 21 4 3 2 3" xfId="0"/>
    <cellStyle name="Input 21 4 3 2 4" xfId="0"/>
    <cellStyle name="Input 21 4 3 3" xfId="0"/>
    <cellStyle name="Input 21 4 3 3 2" xfId="0"/>
    <cellStyle name="Input 21 4 3 3 3" xfId="0"/>
    <cellStyle name="Input 21 4 3 3 4" xfId="0"/>
    <cellStyle name="Input 21 4 3 4" xfId="0"/>
    <cellStyle name="Input 21 4 3 4 2" xfId="0"/>
    <cellStyle name="Input 21 4 3 4 3" xfId="0"/>
    <cellStyle name="Input 21 4 3 4 4" xfId="0"/>
    <cellStyle name="Input 21 4 3 5" xfId="0"/>
    <cellStyle name="Input 21 4 3 5 2" xfId="0"/>
    <cellStyle name="Input 21 4 3 5 3" xfId="0"/>
    <cellStyle name="Input 21 4 3 5 4" xfId="0"/>
    <cellStyle name="Input 21 4 3 6" xfId="0"/>
    <cellStyle name="Input 21 4 3 6 2" xfId="0"/>
    <cellStyle name="Input 21 4 3 6 3" xfId="0"/>
    <cellStyle name="Input 21 4 3 7" xfId="0"/>
    <cellStyle name="Input 21 4 3 8" xfId="0"/>
    <cellStyle name="Input 21 4 4" xfId="0"/>
    <cellStyle name="Input 21 4 4 2" xfId="0"/>
    <cellStyle name="Input 21 4 4 3" xfId="0"/>
    <cellStyle name="Input 21 4 4 4" xfId="0"/>
    <cellStyle name="Input 21 4 5" xfId="0"/>
    <cellStyle name="Input 21 4 5 2" xfId="0"/>
    <cellStyle name="Input 21 4 5 3" xfId="0"/>
    <cellStyle name="Input 21 4 5 4" xfId="0"/>
    <cellStyle name="Input 21 4 6" xfId="0"/>
    <cellStyle name="Input 21 4 6 2" xfId="0"/>
    <cellStyle name="Input 21 4 6 3" xfId="0"/>
    <cellStyle name="Input 21 4 6 4" xfId="0"/>
    <cellStyle name="Input 21 4 7" xfId="0"/>
    <cellStyle name="Input 21 4 7 2" xfId="0"/>
    <cellStyle name="Input 21 4 7 3" xfId="0"/>
    <cellStyle name="Input 21 4 7 4" xfId="0"/>
    <cellStyle name="Input 21 4 8" xfId="0"/>
    <cellStyle name="Input 21 4 8 2" xfId="0"/>
    <cellStyle name="Input 21 4 8 3" xfId="0"/>
    <cellStyle name="Input 21 4 9" xfId="0"/>
    <cellStyle name="Input 21 5" xfId="0"/>
    <cellStyle name="Input 21 6" xfId="0"/>
    <cellStyle name="Input 21_Sheet1" xfId="0"/>
    <cellStyle name="Input 22" xfId="0"/>
    <cellStyle name="Input 22 2" xfId="0"/>
    <cellStyle name="Input 22 2 2" xfId="0"/>
    <cellStyle name="Input 22 2 2 2" xfId="0"/>
    <cellStyle name="Input 22 2 2 2 10" xfId="0"/>
    <cellStyle name="Input 22 2 2 2 2" xfId="0"/>
    <cellStyle name="Input 22 2 2 2 2 2" xfId="0"/>
    <cellStyle name="Input 22 2 2 2 2 2 2" xfId="0"/>
    <cellStyle name="Input 22 2 2 2 2 2 3" xfId="0"/>
    <cellStyle name="Input 22 2 2 2 2 2 4" xfId="0"/>
    <cellStyle name="Input 22 2 2 2 2 3" xfId="0"/>
    <cellStyle name="Input 22 2 2 2 2 3 2" xfId="0"/>
    <cellStyle name="Input 22 2 2 2 2 3 3" xfId="0"/>
    <cellStyle name="Input 22 2 2 2 2 3 4" xfId="0"/>
    <cellStyle name="Input 22 2 2 2 2 4" xfId="0"/>
    <cellStyle name="Input 22 2 2 2 2 4 2" xfId="0"/>
    <cellStyle name="Input 22 2 2 2 2 4 3" xfId="0"/>
    <cellStyle name="Input 22 2 2 2 2 4 4" xfId="0"/>
    <cellStyle name="Input 22 2 2 2 2 5" xfId="0"/>
    <cellStyle name="Input 22 2 2 2 2 5 2" xfId="0"/>
    <cellStyle name="Input 22 2 2 2 2 5 3" xfId="0"/>
    <cellStyle name="Input 22 2 2 2 2 5 4" xfId="0"/>
    <cellStyle name="Input 22 2 2 2 2 6" xfId="0"/>
    <cellStyle name="Input 22 2 2 2 2 6 2" xfId="0"/>
    <cellStyle name="Input 22 2 2 2 2 6 3" xfId="0"/>
    <cellStyle name="Input 22 2 2 2 2 7" xfId="0"/>
    <cellStyle name="Input 22 2 2 2 2 8" xfId="0"/>
    <cellStyle name="Input 22 2 2 2 3" xfId="0"/>
    <cellStyle name="Input 22 2 2 2 3 2" xfId="0"/>
    <cellStyle name="Input 22 2 2 2 3 2 2" xfId="0"/>
    <cellStyle name="Input 22 2 2 2 3 2 3" xfId="0"/>
    <cellStyle name="Input 22 2 2 2 3 2 4" xfId="0"/>
    <cellStyle name="Input 22 2 2 2 3 3" xfId="0"/>
    <cellStyle name="Input 22 2 2 2 3 3 2" xfId="0"/>
    <cellStyle name="Input 22 2 2 2 3 3 3" xfId="0"/>
    <cellStyle name="Input 22 2 2 2 3 3 4" xfId="0"/>
    <cellStyle name="Input 22 2 2 2 3 4" xfId="0"/>
    <cellStyle name="Input 22 2 2 2 3 4 2" xfId="0"/>
    <cellStyle name="Input 22 2 2 2 3 4 3" xfId="0"/>
    <cellStyle name="Input 22 2 2 2 3 4 4" xfId="0"/>
    <cellStyle name="Input 22 2 2 2 3 5" xfId="0"/>
    <cellStyle name="Input 22 2 2 2 3 5 2" xfId="0"/>
    <cellStyle name="Input 22 2 2 2 3 5 3" xfId="0"/>
    <cellStyle name="Input 22 2 2 2 3 5 4" xfId="0"/>
    <cellStyle name="Input 22 2 2 2 3 6" xfId="0"/>
    <cellStyle name="Input 22 2 2 2 3 6 2" xfId="0"/>
    <cellStyle name="Input 22 2 2 2 3 6 3" xfId="0"/>
    <cellStyle name="Input 22 2 2 2 3 7" xfId="0"/>
    <cellStyle name="Input 22 2 2 2 3 8" xfId="0"/>
    <cellStyle name="Input 22 2 2 2 4" xfId="0"/>
    <cellStyle name="Input 22 2 2 2 4 2" xfId="0"/>
    <cellStyle name="Input 22 2 2 2 4 3" xfId="0"/>
    <cellStyle name="Input 22 2 2 2 4 4" xfId="0"/>
    <cellStyle name="Input 22 2 2 2 5" xfId="0"/>
    <cellStyle name="Input 22 2 2 2 5 2" xfId="0"/>
    <cellStyle name="Input 22 2 2 2 5 3" xfId="0"/>
    <cellStyle name="Input 22 2 2 2 5 4" xfId="0"/>
    <cellStyle name="Input 22 2 2 2 6" xfId="0"/>
    <cellStyle name="Input 22 2 2 2 6 2" xfId="0"/>
    <cellStyle name="Input 22 2 2 2 6 3" xfId="0"/>
    <cellStyle name="Input 22 2 2 2 6 4" xfId="0"/>
    <cellStyle name="Input 22 2 2 2 7" xfId="0"/>
    <cellStyle name="Input 22 2 2 2 7 2" xfId="0"/>
    <cellStyle name="Input 22 2 2 2 7 3" xfId="0"/>
    <cellStyle name="Input 22 2 2 2 7 4" xfId="0"/>
    <cellStyle name="Input 22 2 2 2 8" xfId="0"/>
    <cellStyle name="Input 22 2 2 2 8 2" xfId="0"/>
    <cellStyle name="Input 22 2 2 2 8 3" xfId="0"/>
    <cellStyle name="Input 22 2 2 2 9" xfId="0"/>
    <cellStyle name="Input 22 2 2 3" xfId="0"/>
    <cellStyle name="Input 22 2 3" xfId="0"/>
    <cellStyle name="Input 22 2 3 10" xfId="0"/>
    <cellStyle name="Input 22 2 3 11" xfId="0"/>
    <cellStyle name="Input 22 2 3 2" xfId="0"/>
    <cellStyle name="Input 22 2 3 2 2" xfId="0"/>
    <cellStyle name="Input 22 2 3 2 2 2" xfId="0"/>
    <cellStyle name="Input 22 2 3 2 2 3" xfId="0"/>
    <cellStyle name="Input 22 2 3 2 2 4" xfId="0"/>
    <cellStyle name="Input 22 2 3 2 3" xfId="0"/>
    <cellStyle name="Input 22 2 3 2 3 2" xfId="0"/>
    <cellStyle name="Input 22 2 3 2 3 3" xfId="0"/>
    <cellStyle name="Input 22 2 3 2 3 4" xfId="0"/>
    <cellStyle name="Input 22 2 3 2 4" xfId="0"/>
    <cellStyle name="Input 22 2 3 2 4 2" xfId="0"/>
    <cellStyle name="Input 22 2 3 2 4 3" xfId="0"/>
    <cellStyle name="Input 22 2 3 2 4 4" xfId="0"/>
    <cellStyle name="Input 22 2 3 2 5" xfId="0"/>
    <cellStyle name="Input 22 2 3 2 5 2" xfId="0"/>
    <cellStyle name="Input 22 2 3 2 5 3" xfId="0"/>
    <cellStyle name="Input 22 2 3 2 5 4" xfId="0"/>
    <cellStyle name="Input 22 2 3 2 6" xfId="0"/>
    <cellStyle name="Input 22 2 3 2 6 2" xfId="0"/>
    <cellStyle name="Input 22 2 3 2 6 3" xfId="0"/>
    <cellStyle name="Input 22 2 3 2 7" xfId="0"/>
    <cellStyle name="Input 22 2 3 2 8" xfId="0"/>
    <cellStyle name="Input 22 2 3 3" xfId="0"/>
    <cellStyle name="Input 22 2 3 3 2" xfId="0"/>
    <cellStyle name="Input 22 2 3 3 2 2" xfId="0"/>
    <cellStyle name="Input 22 2 3 3 2 3" xfId="0"/>
    <cellStyle name="Input 22 2 3 3 2 4" xfId="0"/>
    <cellStyle name="Input 22 2 3 3 3" xfId="0"/>
    <cellStyle name="Input 22 2 3 3 3 2" xfId="0"/>
    <cellStyle name="Input 22 2 3 3 3 3" xfId="0"/>
    <cellStyle name="Input 22 2 3 3 3 4" xfId="0"/>
    <cellStyle name="Input 22 2 3 3 4" xfId="0"/>
    <cellStyle name="Input 22 2 3 3 4 2" xfId="0"/>
    <cellStyle name="Input 22 2 3 3 4 3" xfId="0"/>
    <cellStyle name="Input 22 2 3 3 4 4" xfId="0"/>
    <cellStyle name="Input 22 2 3 3 5" xfId="0"/>
    <cellStyle name="Input 22 2 3 3 5 2" xfId="0"/>
    <cellStyle name="Input 22 2 3 3 5 3" xfId="0"/>
    <cellStyle name="Input 22 2 3 3 5 4" xfId="0"/>
    <cellStyle name="Input 22 2 3 3 6" xfId="0"/>
    <cellStyle name="Input 22 2 3 3 6 2" xfId="0"/>
    <cellStyle name="Input 22 2 3 3 6 3" xfId="0"/>
    <cellStyle name="Input 22 2 3 3 7" xfId="0"/>
    <cellStyle name="Input 22 2 3 3 8" xfId="0"/>
    <cellStyle name="Input 22 2 3 4" xfId="0"/>
    <cellStyle name="Input 22 2 3 4 2" xfId="0"/>
    <cellStyle name="Input 22 2 3 4 3" xfId="0"/>
    <cellStyle name="Input 22 2 3 4 4" xfId="0"/>
    <cellStyle name="Input 22 2 3 5" xfId="0"/>
    <cellStyle name="Input 22 2 3 5 2" xfId="0"/>
    <cellStyle name="Input 22 2 3 5 3" xfId="0"/>
    <cellStyle name="Input 22 2 3 5 4" xfId="0"/>
    <cellStyle name="Input 22 2 3 6" xfId="0"/>
    <cellStyle name="Input 22 2 3 6 2" xfId="0"/>
    <cellStyle name="Input 22 2 3 6 3" xfId="0"/>
    <cellStyle name="Input 22 2 3 6 4" xfId="0"/>
    <cellStyle name="Input 22 2 3 7" xfId="0"/>
    <cellStyle name="Input 22 2 3 7 2" xfId="0"/>
    <cellStyle name="Input 22 2 3 7 3" xfId="0"/>
    <cellStyle name="Input 22 2 3 7 4" xfId="0"/>
    <cellStyle name="Input 22 2 3 8" xfId="0"/>
    <cellStyle name="Input 22 2 3 8 2" xfId="0"/>
    <cellStyle name="Input 22 2 3 8 3" xfId="0"/>
    <cellStyle name="Input 22 2 3 9" xfId="0"/>
    <cellStyle name="Input 22 2 4" xfId="0"/>
    <cellStyle name="Input 22 2 5" xfId="0"/>
    <cellStyle name="Input 22 2_Sheet1" xfId="0"/>
    <cellStyle name="Input 22 3" xfId="0"/>
    <cellStyle name="Input 22 3 2" xfId="0"/>
    <cellStyle name="Input 22 3 2 10" xfId="0"/>
    <cellStyle name="Input 22 3 2 2" xfId="0"/>
    <cellStyle name="Input 22 3 2 2 2" xfId="0"/>
    <cellStyle name="Input 22 3 2 2 2 2" xfId="0"/>
    <cellStyle name="Input 22 3 2 2 2 3" xfId="0"/>
    <cellStyle name="Input 22 3 2 2 2 4" xfId="0"/>
    <cellStyle name="Input 22 3 2 2 3" xfId="0"/>
    <cellStyle name="Input 22 3 2 2 3 2" xfId="0"/>
    <cellStyle name="Input 22 3 2 2 3 3" xfId="0"/>
    <cellStyle name="Input 22 3 2 2 3 4" xfId="0"/>
    <cellStyle name="Input 22 3 2 2 4" xfId="0"/>
    <cellStyle name="Input 22 3 2 2 4 2" xfId="0"/>
    <cellStyle name="Input 22 3 2 2 4 3" xfId="0"/>
    <cellStyle name="Input 22 3 2 2 4 4" xfId="0"/>
    <cellStyle name="Input 22 3 2 2 5" xfId="0"/>
    <cellStyle name="Input 22 3 2 2 5 2" xfId="0"/>
    <cellStyle name="Input 22 3 2 2 5 3" xfId="0"/>
    <cellStyle name="Input 22 3 2 2 5 4" xfId="0"/>
    <cellStyle name="Input 22 3 2 2 6" xfId="0"/>
    <cellStyle name="Input 22 3 2 2 6 2" xfId="0"/>
    <cellStyle name="Input 22 3 2 2 6 3" xfId="0"/>
    <cellStyle name="Input 22 3 2 2 7" xfId="0"/>
    <cellStyle name="Input 22 3 2 2 8" xfId="0"/>
    <cellStyle name="Input 22 3 2 3" xfId="0"/>
    <cellStyle name="Input 22 3 2 3 2" xfId="0"/>
    <cellStyle name="Input 22 3 2 3 2 2" xfId="0"/>
    <cellStyle name="Input 22 3 2 3 2 3" xfId="0"/>
    <cellStyle name="Input 22 3 2 3 2 4" xfId="0"/>
    <cellStyle name="Input 22 3 2 3 3" xfId="0"/>
    <cellStyle name="Input 22 3 2 3 3 2" xfId="0"/>
    <cellStyle name="Input 22 3 2 3 3 3" xfId="0"/>
    <cellStyle name="Input 22 3 2 3 3 4" xfId="0"/>
    <cellStyle name="Input 22 3 2 3 4" xfId="0"/>
    <cellStyle name="Input 22 3 2 3 4 2" xfId="0"/>
    <cellStyle name="Input 22 3 2 3 4 3" xfId="0"/>
    <cellStyle name="Input 22 3 2 3 4 4" xfId="0"/>
    <cellStyle name="Input 22 3 2 3 5" xfId="0"/>
    <cellStyle name="Input 22 3 2 3 5 2" xfId="0"/>
    <cellStyle name="Input 22 3 2 3 5 3" xfId="0"/>
    <cellStyle name="Input 22 3 2 3 5 4" xfId="0"/>
    <cellStyle name="Input 22 3 2 3 6" xfId="0"/>
    <cellStyle name="Input 22 3 2 3 6 2" xfId="0"/>
    <cellStyle name="Input 22 3 2 3 6 3" xfId="0"/>
    <cellStyle name="Input 22 3 2 3 7" xfId="0"/>
    <cellStyle name="Input 22 3 2 3 8" xfId="0"/>
    <cellStyle name="Input 22 3 2 4" xfId="0"/>
    <cellStyle name="Input 22 3 2 4 2" xfId="0"/>
    <cellStyle name="Input 22 3 2 4 3" xfId="0"/>
    <cellStyle name="Input 22 3 2 4 4" xfId="0"/>
    <cellStyle name="Input 22 3 2 5" xfId="0"/>
    <cellStyle name="Input 22 3 2 5 2" xfId="0"/>
    <cellStyle name="Input 22 3 2 5 3" xfId="0"/>
    <cellStyle name="Input 22 3 2 5 4" xfId="0"/>
    <cellStyle name="Input 22 3 2 6" xfId="0"/>
    <cellStyle name="Input 22 3 2 6 2" xfId="0"/>
    <cellStyle name="Input 22 3 2 6 3" xfId="0"/>
    <cellStyle name="Input 22 3 2 6 4" xfId="0"/>
    <cellStyle name="Input 22 3 2 7" xfId="0"/>
    <cellStyle name="Input 22 3 2 7 2" xfId="0"/>
    <cellStyle name="Input 22 3 2 7 3" xfId="0"/>
    <cellStyle name="Input 22 3 2 7 4" xfId="0"/>
    <cellStyle name="Input 22 3 2 8" xfId="0"/>
    <cellStyle name="Input 22 3 2 8 2" xfId="0"/>
    <cellStyle name="Input 22 3 2 8 3" xfId="0"/>
    <cellStyle name="Input 22 3 2 9" xfId="0"/>
    <cellStyle name="Input 22 3 3" xfId="0"/>
    <cellStyle name="Input 22 4" xfId="0"/>
    <cellStyle name="Input 22 4 10" xfId="0"/>
    <cellStyle name="Input 22 4 11" xfId="0"/>
    <cellStyle name="Input 22 4 2" xfId="0"/>
    <cellStyle name="Input 22 4 2 2" xfId="0"/>
    <cellStyle name="Input 22 4 2 2 2" xfId="0"/>
    <cellStyle name="Input 22 4 2 2 3" xfId="0"/>
    <cellStyle name="Input 22 4 2 2 4" xfId="0"/>
    <cellStyle name="Input 22 4 2 3" xfId="0"/>
    <cellStyle name="Input 22 4 2 3 2" xfId="0"/>
    <cellStyle name="Input 22 4 2 3 3" xfId="0"/>
    <cellStyle name="Input 22 4 2 3 4" xfId="0"/>
    <cellStyle name="Input 22 4 2 4" xfId="0"/>
    <cellStyle name="Input 22 4 2 4 2" xfId="0"/>
    <cellStyle name="Input 22 4 2 4 3" xfId="0"/>
    <cellStyle name="Input 22 4 2 4 4" xfId="0"/>
    <cellStyle name="Input 22 4 2 5" xfId="0"/>
    <cellStyle name="Input 22 4 2 5 2" xfId="0"/>
    <cellStyle name="Input 22 4 2 5 3" xfId="0"/>
    <cellStyle name="Input 22 4 2 5 4" xfId="0"/>
    <cellStyle name="Input 22 4 2 6" xfId="0"/>
    <cellStyle name="Input 22 4 2 6 2" xfId="0"/>
    <cellStyle name="Input 22 4 2 6 3" xfId="0"/>
    <cellStyle name="Input 22 4 2 7" xfId="0"/>
    <cellStyle name="Input 22 4 2 8" xfId="0"/>
    <cellStyle name="Input 22 4 3" xfId="0"/>
    <cellStyle name="Input 22 4 3 2" xfId="0"/>
    <cellStyle name="Input 22 4 3 2 2" xfId="0"/>
    <cellStyle name="Input 22 4 3 2 3" xfId="0"/>
    <cellStyle name="Input 22 4 3 2 4" xfId="0"/>
    <cellStyle name="Input 22 4 3 3" xfId="0"/>
    <cellStyle name="Input 22 4 3 3 2" xfId="0"/>
    <cellStyle name="Input 22 4 3 3 3" xfId="0"/>
    <cellStyle name="Input 22 4 3 3 4" xfId="0"/>
    <cellStyle name="Input 22 4 3 4" xfId="0"/>
    <cellStyle name="Input 22 4 3 4 2" xfId="0"/>
    <cellStyle name="Input 22 4 3 4 3" xfId="0"/>
    <cellStyle name="Input 22 4 3 4 4" xfId="0"/>
    <cellStyle name="Input 22 4 3 5" xfId="0"/>
    <cellStyle name="Input 22 4 3 5 2" xfId="0"/>
    <cellStyle name="Input 22 4 3 5 3" xfId="0"/>
    <cellStyle name="Input 22 4 3 5 4" xfId="0"/>
    <cellStyle name="Input 22 4 3 6" xfId="0"/>
    <cellStyle name="Input 22 4 3 6 2" xfId="0"/>
    <cellStyle name="Input 22 4 3 6 3" xfId="0"/>
    <cellStyle name="Input 22 4 3 7" xfId="0"/>
    <cellStyle name="Input 22 4 3 8" xfId="0"/>
    <cellStyle name="Input 22 4 4" xfId="0"/>
    <cellStyle name="Input 22 4 4 2" xfId="0"/>
    <cellStyle name="Input 22 4 4 3" xfId="0"/>
    <cellStyle name="Input 22 4 4 4" xfId="0"/>
    <cellStyle name="Input 22 4 5" xfId="0"/>
    <cellStyle name="Input 22 4 5 2" xfId="0"/>
    <cellStyle name="Input 22 4 5 3" xfId="0"/>
    <cellStyle name="Input 22 4 5 4" xfId="0"/>
    <cellStyle name="Input 22 4 6" xfId="0"/>
    <cellStyle name="Input 22 4 6 2" xfId="0"/>
    <cellStyle name="Input 22 4 6 3" xfId="0"/>
    <cellStyle name="Input 22 4 6 4" xfId="0"/>
    <cellStyle name="Input 22 4 7" xfId="0"/>
    <cellStyle name="Input 22 4 7 2" xfId="0"/>
    <cellStyle name="Input 22 4 7 3" xfId="0"/>
    <cellStyle name="Input 22 4 7 4" xfId="0"/>
    <cellStyle name="Input 22 4 8" xfId="0"/>
    <cellStyle name="Input 22 4 8 2" xfId="0"/>
    <cellStyle name="Input 22 4 8 3" xfId="0"/>
    <cellStyle name="Input 22 4 9" xfId="0"/>
    <cellStyle name="Input 22 5" xfId="0"/>
    <cellStyle name="Input 22 6" xfId="0"/>
    <cellStyle name="Input 22_Sheet1" xfId="0"/>
    <cellStyle name="Input 23" xfId="0"/>
    <cellStyle name="Input 23 2" xfId="0"/>
    <cellStyle name="Input 23 2 2" xfId="0"/>
    <cellStyle name="Input 23 2 2 2" xfId="0"/>
    <cellStyle name="Input 23 2 2 2 10" xfId="0"/>
    <cellStyle name="Input 23 2 2 2 2" xfId="0"/>
    <cellStyle name="Input 23 2 2 2 2 2" xfId="0"/>
    <cellStyle name="Input 23 2 2 2 2 2 2" xfId="0"/>
    <cellStyle name="Input 23 2 2 2 2 2 3" xfId="0"/>
    <cellStyle name="Input 23 2 2 2 2 2 4" xfId="0"/>
    <cellStyle name="Input 23 2 2 2 2 3" xfId="0"/>
    <cellStyle name="Input 23 2 2 2 2 3 2" xfId="0"/>
    <cellStyle name="Input 23 2 2 2 2 3 3" xfId="0"/>
    <cellStyle name="Input 23 2 2 2 2 3 4" xfId="0"/>
    <cellStyle name="Input 23 2 2 2 2 4" xfId="0"/>
    <cellStyle name="Input 23 2 2 2 2 4 2" xfId="0"/>
    <cellStyle name="Input 23 2 2 2 2 4 3" xfId="0"/>
    <cellStyle name="Input 23 2 2 2 2 4 4" xfId="0"/>
    <cellStyle name="Input 23 2 2 2 2 5" xfId="0"/>
    <cellStyle name="Input 23 2 2 2 2 5 2" xfId="0"/>
    <cellStyle name="Input 23 2 2 2 2 5 3" xfId="0"/>
    <cellStyle name="Input 23 2 2 2 2 5 4" xfId="0"/>
    <cellStyle name="Input 23 2 2 2 2 6" xfId="0"/>
    <cellStyle name="Input 23 2 2 2 2 6 2" xfId="0"/>
    <cellStyle name="Input 23 2 2 2 2 6 3" xfId="0"/>
    <cellStyle name="Input 23 2 2 2 2 7" xfId="0"/>
    <cellStyle name="Input 23 2 2 2 2 8" xfId="0"/>
    <cellStyle name="Input 23 2 2 2 3" xfId="0"/>
    <cellStyle name="Input 23 2 2 2 3 2" xfId="0"/>
    <cellStyle name="Input 23 2 2 2 3 2 2" xfId="0"/>
    <cellStyle name="Input 23 2 2 2 3 2 3" xfId="0"/>
    <cellStyle name="Input 23 2 2 2 3 2 4" xfId="0"/>
    <cellStyle name="Input 23 2 2 2 3 3" xfId="0"/>
    <cellStyle name="Input 23 2 2 2 3 3 2" xfId="0"/>
    <cellStyle name="Input 23 2 2 2 3 3 3" xfId="0"/>
    <cellStyle name="Input 23 2 2 2 3 3 4" xfId="0"/>
    <cellStyle name="Input 23 2 2 2 3 4" xfId="0"/>
    <cellStyle name="Input 23 2 2 2 3 4 2" xfId="0"/>
    <cellStyle name="Input 23 2 2 2 3 4 3" xfId="0"/>
    <cellStyle name="Input 23 2 2 2 3 4 4" xfId="0"/>
    <cellStyle name="Input 23 2 2 2 3 5" xfId="0"/>
    <cellStyle name="Input 23 2 2 2 3 5 2" xfId="0"/>
    <cellStyle name="Input 23 2 2 2 3 5 3" xfId="0"/>
    <cellStyle name="Input 23 2 2 2 3 5 4" xfId="0"/>
    <cellStyle name="Input 23 2 2 2 3 6" xfId="0"/>
    <cellStyle name="Input 23 2 2 2 3 6 2" xfId="0"/>
    <cellStyle name="Input 23 2 2 2 3 6 3" xfId="0"/>
    <cellStyle name="Input 23 2 2 2 3 7" xfId="0"/>
    <cellStyle name="Input 23 2 2 2 3 8" xfId="0"/>
    <cellStyle name="Input 23 2 2 2 4" xfId="0"/>
    <cellStyle name="Input 23 2 2 2 4 2" xfId="0"/>
    <cellStyle name="Input 23 2 2 2 4 3" xfId="0"/>
    <cellStyle name="Input 23 2 2 2 4 4" xfId="0"/>
    <cellStyle name="Input 23 2 2 2 5" xfId="0"/>
    <cellStyle name="Input 23 2 2 2 5 2" xfId="0"/>
    <cellStyle name="Input 23 2 2 2 5 3" xfId="0"/>
    <cellStyle name="Input 23 2 2 2 5 4" xfId="0"/>
    <cellStyle name="Input 23 2 2 2 6" xfId="0"/>
    <cellStyle name="Input 23 2 2 2 6 2" xfId="0"/>
    <cellStyle name="Input 23 2 2 2 6 3" xfId="0"/>
    <cellStyle name="Input 23 2 2 2 6 4" xfId="0"/>
    <cellStyle name="Input 23 2 2 2 7" xfId="0"/>
    <cellStyle name="Input 23 2 2 2 7 2" xfId="0"/>
    <cellStyle name="Input 23 2 2 2 7 3" xfId="0"/>
    <cellStyle name="Input 23 2 2 2 7 4" xfId="0"/>
    <cellStyle name="Input 23 2 2 2 8" xfId="0"/>
    <cellStyle name="Input 23 2 2 2 8 2" xfId="0"/>
    <cellStyle name="Input 23 2 2 2 8 3" xfId="0"/>
    <cellStyle name="Input 23 2 2 2 9" xfId="0"/>
    <cellStyle name="Input 23 2 2 3" xfId="0"/>
    <cellStyle name="Input 23 2 3" xfId="0"/>
    <cellStyle name="Input 23 2 3 10" xfId="0"/>
    <cellStyle name="Input 23 2 3 11" xfId="0"/>
    <cellStyle name="Input 23 2 3 2" xfId="0"/>
    <cellStyle name="Input 23 2 3 2 2" xfId="0"/>
    <cellStyle name="Input 23 2 3 2 2 2" xfId="0"/>
    <cellStyle name="Input 23 2 3 2 2 3" xfId="0"/>
    <cellStyle name="Input 23 2 3 2 2 4" xfId="0"/>
    <cellStyle name="Input 23 2 3 2 3" xfId="0"/>
    <cellStyle name="Input 23 2 3 2 3 2" xfId="0"/>
    <cellStyle name="Input 23 2 3 2 3 3" xfId="0"/>
    <cellStyle name="Input 23 2 3 2 3 4" xfId="0"/>
    <cellStyle name="Input 23 2 3 2 4" xfId="0"/>
    <cellStyle name="Input 23 2 3 2 4 2" xfId="0"/>
    <cellStyle name="Input 23 2 3 2 4 3" xfId="0"/>
    <cellStyle name="Input 23 2 3 2 4 4" xfId="0"/>
    <cellStyle name="Input 23 2 3 2 5" xfId="0"/>
    <cellStyle name="Input 23 2 3 2 5 2" xfId="0"/>
    <cellStyle name="Input 23 2 3 2 5 3" xfId="0"/>
    <cellStyle name="Input 23 2 3 2 5 4" xfId="0"/>
    <cellStyle name="Input 23 2 3 2 6" xfId="0"/>
    <cellStyle name="Input 23 2 3 2 6 2" xfId="0"/>
    <cellStyle name="Input 23 2 3 2 6 3" xfId="0"/>
    <cellStyle name="Input 23 2 3 2 7" xfId="0"/>
    <cellStyle name="Input 23 2 3 2 8" xfId="0"/>
    <cellStyle name="Input 23 2 3 3" xfId="0"/>
    <cellStyle name="Input 23 2 3 3 2" xfId="0"/>
    <cellStyle name="Input 23 2 3 3 2 2" xfId="0"/>
    <cellStyle name="Input 23 2 3 3 2 3" xfId="0"/>
    <cellStyle name="Input 23 2 3 3 2 4" xfId="0"/>
    <cellStyle name="Input 23 2 3 3 3" xfId="0"/>
    <cellStyle name="Input 23 2 3 3 3 2" xfId="0"/>
    <cellStyle name="Input 23 2 3 3 3 3" xfId="0"/>
    <cellStyle name="Input 23 2 3 3 3 4" xfId="0"/>
    <cellStyle name="Input 23 2 3 3 4" xfId="0"/>
    <cellStyle name="Input 23 2 3 3 4 2" xfId="0"/>
    <cellStyle name="Input 23 2 3 3 4 3" xfId="0"/>
    <cellStyle name="Input 23 2 3 3 4 4" xfId="0"/>
    <cellStyle name="Input 23 2 3 3 5" xfId="0"/>
    <cellStyle name="Input 23 2 3 3 5 2" xfId="0"/>
    <cellStyle name="Input 23 2 3 3 5 3" xfId="0"/>
    <cellStyle name="Input 23 2 3 3 5 4" xfId="0"/>
    <cellStyle name="Input 23 2 3 3 6" xfId="0"/>
    <cellStyle name="Input 23 2 3 3 6 2" xfId="0"/>
    <cellStyle name="Input 23 2 3 3 6 3" xfId="0"/>
    <cellStyle name="Input 23 2 3 3 7" xfId="0"/>
    <cellStyle name="Input 23 2 3 3 8" xfId="0"/>
    <cellStyle name="Input 23 2 3 4" xfId="0"/>
    <cellStyle name="Input 23 2 3 4 2" xfId="0"/>
    <cellStyle name="Input 23 2 3 4 3" xfId="0"/>
    <cellStyle name="Input 23 2 3 4 4" xfId="0"/>
    <cellStyle name="Input 23 2 3 5" xfId="0"/>
    <cellStyle name="Input 23 2 3 5 2" xfId="0"/>
    <cellStyle name="Input 23 2 3 5 3" xfId="0"/>
    <cellStyle name="Input 23 2 3 5 4" xfId="0"/>
    <cellStyle name="Input 23 2 3 6" xfId="0"/>
    <cellStyle name="Input 23 2 3 6 2" xfId="0"/>
    <cellStyle name="Input 23 2 3 6 3" xfId="0"/>
    <cellStyle name="Input 23 2 3 6 4" xfId="0"/>
    <cellStyle name="Input 23 2 3 7" xfId="0"/>
    <cellStyle name="Input 23 2 3 7 2" xfId="0"/>
    <cellStyle name="Input 23 2 3 7 3" xfId="0"/>
    <cellStyle name="Input 23 2 3 7 4" xfId="0"/>
    <cellStyle name="Input 23 2 3 8" xfId="0"/>
    <cellStyle name="Input 23 2 3 8 2" xfId="0"/>
    <cellStyle name="Input 23 2 3 8 3" xfId="0"/>
    <cellStyle name="Input 23 2 3 9" xfId="0"/>
    <cellStyle name="Input 23 2 4" xfId="0"/>
    <cellStyle name="Input 23 2 5" xfId="0"/>
    <cellStyle name="Input 23 2_Sheet1" xfId="0"/>
    <cellStyle name="Input 23 3" xfId="0"/>
    <cellStyle name="Input 23 3 2" xfId="0"/>
    <cellStyle name="Input 23 3 2 10" xfId="0"/>
    <cellStyle name="Input 23 3 2 2" xfId="0"/>
    <cellStyle name="Input 23 3 2 2 2" xfId="0"/>
    <cellStyle name="Input 23 3 2 2 2 2" xfId="0"/>
    <cellStyle name="Input 23 3 2 2 2 3" xfId="0"/>
    <cellStyle name="Input 23 3 2 2 2 4" xfId="0"/>
    <cellStyle name="Input 23 3 2 2 3" xfId="0"/>
    <cellStyle name="Input 23 3 2 2 3 2" xfId="0"/>
    <cellStyle name="Input 23 3 2 2 3 3" xfId="0"/>
    <cellStyle name="Input 23 3 2 2 3 4" xfId="0"/>
    <cellStyle name="Input 23 3 2 2 4" xfId="0"/>
    <cellStyle name="Input 23 3 2 2 4 2" xfId="0"/>
    <cellStyle name="Input 23 3 2 2 4 3" xfId="0"/>
    <cellStyle name="Input 23 3 2 2 4 4" xfId="0"/>
    <cellStyle name="Input 23 3 2 2 5" xfId="0"/>
    <cellStyle name="Input 23 3 2 2 5 2" xfId="0"/>
    <cellStyle name="Input 23 3 2 2 5 3" xfId="0"/>
    <cellStyle name="Input 23 3 2 2 5 4" xfId="0"/>
    <cellStyle name="Input 23 3 2 2 6" xfId="0"/>
    <cellStyle name="Input 23 3 2 2 6 2" xfId="0"/>
    <cellStyle name="Input 23 3 2 2 6 3" xfId="0"/>
    <cellStyle name="Input 23 3 2 2 7" xfId="0"/>
    <cellStyle name="Input 23 3 2 2 8" xfId="0"/>
    <cellStyle name="Input 23 3 2 3" xfId="0"/>
    <cellStyle name="Input 23 3 2 3 2" xfId="0"/>
    <cellStyle name="Input 23 3 2 3 2 2" xfId="0"/>
    <cellStyle name="Input 23 3 2 3 2 3" xfId="0"/>
    <cellStyle name="Input 23 3 2 3 2 4" xfId="0"/>
    <cellStyle name="Input 23 3 2 3 3" xfId="0"/>
    <cellStyle name="Input 23 3 2 3 3 2" xfId="0"/>
    <cellStyle name="Input 23 3 2 3 3 3" xfId="0"/>
    <cellStyle name="Input 23 3 2 3 3 4" xfId="0"/>
    <cellStyle name="Input 23 3 2 3 4" xfId="0"/>
    <cellStyle name="Input 23 3 2 3 4 2" xfId="0"/>
    <cellStyle name="Input 23 3 2 3 4 3" xfId="0"/>
    <cellStyle name="Input 23 3 2 3 4 4" xfId="0"/>
    <cellStyle name="Input 23 3 2 3 5" xfId="0"/>
    <cellStyle name="Input 23 3 2 3 5 2" xfId="0"/>
    <cellStyle name="Input 23 3 2 3 5 3" xfId="0"/>
    <cellStyle name="Input 23 3 2 3 5 4" xfId="0"/>
    <cellStyle name="Input 23 3 2 3 6" xfId="0"/>
    <cellStyle name="Input 23 3 2 3 6 2" xfId="0"/>
    <cellStyle name="Input 23 3 2 3 6 3" xfId="0"/>
    <cellStyle name="Input 23 3 2 3 7" xfId="0"/>
    <cellStyle name="Input 23 3 2 3 8" xfId="0"/>
    <cellStyle name="Input 23 3 2 4" xfId="0"/>
    <cellStyle name="Input 23 3 2 4 2" xfId="0"/>
    <cellStyle name="Input 23 3 2 4 3" xfId="0"/>
    <cellStyle name="Input 23 3 2 4 4" xfId="0"/>
    <cellStyle name="Input 23 3 2 5" xfId="0"/>
    <cellStyle name="Input 23 3 2 5 2" xfId="0"/>
    <cellStyle name="Input 23 3 2 5 3" xfId="0"/>
    <cellStyle name="Input 23 3 2 5 4" xfId="0"/>
    <cellStyle name="Input 23 3 2 6" xfId="0"/>
    <cellStyle name="Input 23 3 2 6 2" xfId="0"/>
    <cellStyle name="Input 23 3 2 6 3" xfId="0"/>
    <cellStyle name="Input 23 3 2 6 4" xfId="0"/>
    <cellStyle name="Input 23 3 2 7" xfId="0"/>
    <cellStyle name="Input 23 3 2 7 2" xfId="0"/>
    <cellStyle name="Input 23 3 2 7 3" xfId="0"/>
    <cellStyle name="Input 23 3 2 7 4" xfId="0"/>
    <cellStyle name="Input 23 3 2 8" xfId="0"/>
    <cellStyle name="Input 23 3 2 8 2" xfId="0"/>
    <cellStyle name="Input 23 3 2 8 3" xfId="0"/>
    <cellStyle name="Input 23 3 2 9" xfId="0"/>
    <cellStyle name="Input 23 3 3" xfId="0"/>
    <cellStyle name="Input 23 4" xfId="0"/>
    <cellStyle name="Input 23 4 10" xfId="0"/>
    <cellStyle name="Input 23 4 11" xfId="0"/>
    <cellStyle name="Input 23 4 2" xfId="0"/>
    <cellStyle name="Input 23 4 2 2" xfId="0"/>
    <cellStyle name="Input 23 4 2 2 2" xfId="0"/>
    <cellStyle name="Input 23 4 2 2 3" xfId="0"/>
    <cellStyle name="Input 23 4 2 2 4" xfId="0"/>
    <cellStyle name="Input 23 4 2 3" xfId="0"/>
    <cellStyle name="Input 23 4 2 3 2" xfId="0"/>
    <cellStyle name="Input 23 4 2 3 3" xfId="0"/>
    <cellStyle name="Input 23 4 2 3 4" xfId="0"/>
    <cellStyle name="Input 23 4 2 4" xfId="0"/>
    <cellStyle name="Input 23 4 2 4 2" xfId="0"/>
    <cellStyle name="Input 23 4 2 4 3" xfId="0"/>
    <cellStyle name="Input 23 4 2 4 4" xfId="0"/>
    <cellStyle name="Input 23 4 2 5" xfId="0"/>
    <cellStyle name="Input 23 4 2 5 2" xfId="0"/>
    <cellStyle name="Input 23 4 2 5 3" xfId="0"/>
    <cellStyle name="Input 23 4 2 5 4" xfId="0"/>
    <cellStyle name="Input 23 4 2 6" xfId="0"/>
    <cellStyle name="Input 23 4 2 6 2" xfId="0"/>
    <cellStyle name="Input 23 4 2 6 3" xfId="0"/>
    <cellStyle name="Input 23 4 2 7" xfId="0"/>
    <cellStyle name="Input 23 4 2 8" xfId="0"/>
    <cellStyle name="Input 23 4 3" xfId="0"/>
    <cellStyle name="Input 23 4 3 2" xfId="0"/>
    <cellStyle name="Input 23 4 3 2 2" xfId="0"/>
    <cellStyle name="Input 23 4 3 2 3" xfId="0"/>
    <cellStyle name="Input 23 4 3 2 4" xfId="0"/>
    <cellStyle name="Input 23 4 3 3" xfId="0"/>
    <cellStyle name="Input 23 4 3 3 2" xfId="0"/>
    <cellStyle name="Input 23 4 3 3 3" xfId="0"/>
    <cellStyle name="Input 23 4 3 3 4" xfId="0"/>
    <cellStyle name="Input 23 4 3 4" xfId="0"/>
    <cellStyle name="Input 23 4 3 4 2" xfId="0"/>
    <cellStyle name="Input 23 4 3 4 3" xfId="0"/>
    <cellStyle name="Input 23 4 3 4 4" xfId="0"/>
    <cellStyle name="Input 23 4 3 5" xfId="0"/>
    <cellStyle name="Input 23 4 3 5 2" xfId="0"/>
    <cellStyle name="Input 23 4 3 5 3" xfId="0"/>
    <cellStyle name="Input 23 4 3 5 4" xfId="0"/>
    <cellStyle name="Input 23 4 3 6" xfId="0"/>
    <cellStyle name="Input 23 4 3 6 2" xfId="0"/>
    <cellStyle name="Input 23 4 3 6 3" xfId="0"/>
    <cellStyle name="Input 23 4 3 7" xfId="0"/>
    <cellStyle name="Input 23 4 3 8" xfId="0"/>
    <cellStyle name="Input 23 4 4" xfId="0"/>
    <cellStyle name="Input 23 4 4 2" xfId="0"/>
    <cellStyle name="Input 23 4 4 3" xfId="0"/>
    <cellStyle name="Input 23 4 4 4" xfId="0"/>
    <cellStyle name="Input 23 4 5" xfId="0"/>
    <cellStyle name="Input 23 4 5 2" xfId="0"/>
    <cellStyle name="Input 23 4 5 3" xfId="0"/>
    <cellStyle name="Input 23 4 5 4" xfId="0"/>
    <cellStyle name="Input 23 4 6" xfId="0"/>
    <cellStyle name="Input 23 4 6 2" xfId="0"/>
    <cellStyle name="Input 23 4 6 3" xfId="0"/>
    <cellStyle name="Input 23 4 6 4" xfId="0"/>
    <cellStyle name="Input 23 4 7" xfId="0"/>
    <cellStyle name="Input 23 4 7 2" xfId="0"/>
    <cellStyle name="Input 23 4 7 3" xfId="0"/>
    <cellStyle name="Input 23 4 7 4" xfId="0"/>
    <cellStyle name="Input 23 4 8" xfId="0"/>
    <cellStyle name="Input 23 4 8 2" xfId="0"/>
    <cellStyle name="Input 23 4 8 3" xfId="0"/>
    <cellStyle name="Input 23 4 9" xfId="0"/>
    <cellStyle name="Input 23 5" xfId="0"/>
    <cellStyle name="Input 23 6" xfId="0"/>
    <cellStyle name="Input 23_Sheet1" xfId="0"/>
    <cellStyle name="Input 24" xfId="0"/>
    <cellStyle name="Input 24 2" xfId="0"/>
    <cellStyle name="Input 24 2 2" xfId="0"/>
    <cellStyle name="Input 24 2 2 2" xfId="0"/>
    <cellStyle name="Input 24 2 2 2 10" xfId="0"/>
    <cellStyle name="Input 24 2 2 2 2" xfId="0"/>
    <cellStyle name="Input 24 2 2 2 2 2" xfId="0"/>
    <cellStyle name="Input 24 2 2 2 2 2 2" xfId="0"/>
    <cellStyle name="Input 24 2 2 2 2 2 3" xfId="0"/>
    <cellStyle name="Input 24 2 2 2 2 2 4" xfId="0"/>
    <cellStyle name="Input 24 2 2 2 2 3" xfId="0"/>
    <cellStyle name="Input 24 2 2 2 2 3 2" xfId="0"/>
    <cellStyle name="Input 24 2 2 2 2 3 3" xfId="0"/>
    <cellStyle name="Input 24 2 2 2 2 3 4" xfId="0"/>
    <cellStyle name="Input 24 2 2 2 2 4" xfId="0"/>
    <cellStyle name="Input 24 2 2 2 2 4 2" xfId="0"/>
    <cellStyle name="Input 24 2 2 2 2 4 3" xfId="0"/>
    <cellStyle name="Input 24 2 2 2 2 4 4" xfId="0"/>
    <cellStyle name="Input 24 2 2 2 2 5" xfId="0"/>
    <cellStyle name="Input 24 2 2 2 2 5 2" xfId="0"/>
    <cellStyle name="Input 24 2 2 2 2 5 3" xfId="0"/>
    <cellStyle name="Input 24 2 2 2 2 5 4" xfId="0"/>
    <cellStyle name="Input 24 2 2 2 2 6" xfId="0"/>
    <cellStyle name="Input 24 2 2 2 2 6 2" xfId="0"/>
    <cellStyle name="Input 24 2 2 2 2 6 3" xfId="0"/>
    <cellStyle name="Input 24 2 2 2 2 7" xfId="0"/>
    <cellStyle name="Input 24 2 2 2 2 8" xfId="0"/>
    <cellStyle name="Input 24 2 2 2 3" xfId="0"/>
    <cellStyle name="Input 24 2 2 2 3 2" xfId="0"/>
    <cellStyle name="Input 24 2 2 2 3 2 2" xfId="0"/>
    <cellStyle name="Input 24 2 2 2 3 2 3" xfId="0"/>
    <cellStyle name="Input 24 2 2 2 3 2 4" xfId="0"/>
    <cellStyle name="Input 24 2 2 2 3 3" xfId="0"/>
    <cellStyle name="Input 24 2 2 2 3 3 2" xfId="0"/>
    <cellStyle name="Input 24 2 2 2 3 3 3" xfId="0"/>
    <cellStyle name="Input 24 2 2 2 3 3 4" xfId="0"/>
    <cellStyle name="Input 24 2 2 2 3 4" xfId="0"/>
    <cellStyle name="Input 24 2 2 2 3 4 2" xfId="0"/>
    <cellStyle name="Input 24 2 2 2 3 4 3" xfId="0"/>
    <cellStyle name="Input 24 2 2 2 3 4 4" xfId="0"/>
    <cellStyle name="Input 24 2 2 2 3 5" xfId="0"/>
    <cellStyle name="Input 24 2 2 2 3 5 2" xfId="0"/>
    <cellStyle name="Input 24 2 2 2 3 5 3" xfId="0"/>
    <cellStyle name="Input 24 2 2 2 3 5 4" xfId="0"/>
    <cellStyle name="Input 24 2 2 2 3 6" xfId="0"/>
    <cellStyle name="Input 24 2 2 2 3 6 2" xfId="0"/>
    <cellStyle name="Input 24 2 2 2 3 6 3" xfId="0"/>
    <cellStyle name="Input 24 2 2 2 3 7" xfId="0"/>
    <cellStyle name="Input 24 2 2 2 3 8" xfId="0"/>
    <cellStyle name="Input 24 2 2 2 4" xfId="0"/>
    <cellStyle name="Input 24 2 2 2 4 2" xfId="0"/>
    <cellStyle name="Input 24 2 2 2 4 3" xfId="0"/>
    <cellStyle name="Input 24 2 2 2 4 4" xfId="0"/>
    <cellStyle name="Input 24 2 2 2 5" xfId="0"/>
    <cellStyle name="Input 24 2 2 2 5 2" xfId="0"/>
    <cellStyle name="Input 24 2 2 2 5 3" xfId="0"/>
    <cellStyle name="Input 24 2 2 2 5 4" xfId="0"/>
    <cellStyle name="Input 24 2 2 2 6" xfId="0"/>
    <cellStyle name="Input 24 2 2 2 6 2" xfId="0"/>
    <cellStyle name="Input 24 2 2 2 6 3" xfId="0"/>
    <cellStyle name="Input 24 2 2 2 6 4" xfId="0"/>
    <cellStyle name="Input 24 2 2 2 7" xfId="0"/>
    <cellStyle name="Input 24 2 2 2 7 2" xfId="0"/>
    <cellStyle name="Input 24 2 2 2 7 3" xfId="0"/>
    <cellStyle name="Input 24 2 2 2 7 4" xfId="0"/>
    <cellStyle name="Input 24 2 2 2 8" xfId="0"/>
    <cellStyle name="Input 24 2 2 2 8 2" xfId="0"/>
    <cellStyle name="Input 24 2 2 2 8 3" xfId="0"/>
    <cellStyle name="Input 24 2 2 2 9" xfId="0"/>
    <cellStyle name="Input 24 2 2 3" xfId="0"/>
    <cellStyle name="Input 24 2 3" xfId="0"/>
    <cellStyle name="Input 24 2 3 10" xfId="0"/>
    <cellStyle name="Input 24 2 3 11" xfId="0"/>
    <cellStyle name="Input 24 2 3 2" xfId="0"/>
    <cellStyle name="Input 24 2 3 2 2" xfId="0"/>
    <cellStyle name="Input 24 2 3 2 2 2" xfId="0"/>
    <cellStyle name="Input 24 2 3 2 2 3" xfId="0"/>
    <cellStyle name="Input 24 2 3 2 2 4" xfId="0"/>
    <cellStyle name="Input 24 2 3 2 3" xfId="0"/>
    <cellStyle name="Input 24 2 3 2 3 2" xfId="0"/>
    <cellStyle name="Input 24 2 3 2 3 3" xfId="0"/>
    <cellStyle name="Input 24 2 3 2 3 4" xfId="0"/>
    <cellStyle name="Input 24 2 3 2 4" xfId="0"/>
    <cellStyle name="Input 24 2 3 2 4 2" xfId="0"/>
    <cellStyle name="Input 24 2 3 2 4 3" xfId="0"/>
    <cellStyle name="Input 24 2 3 2 4 4" xfId="0"/>
    <cellStyle name="Input 24 2 3 2 5" xfId="0"/>
    <cellStyle name="Input 24 2 3 2 5 2" xfId="0"/>
    <cellStyle name="Input 24 2 3 2 5 3" xfId="0"/>
    <cellStyle name="Input 24 2 3 2 5 4" xfId="0"/>
    <cellStyle name="Input 24 2 3 2 6" xfId="0"/>
    <cellStyle name="Input 24 2 3 2 6 2" xfId="0"/>
    <cellStyle name="Input 24 2 3 2 6 3" xfId="0"/>
    <cellStyle name="Input 24 2 3 2 7" xfId="0"/>
    <cellStyle name="Input 24 2 3 2 8" xfId="0"/>
    <cellStyle name="Input 24 2 3 3" xfId="0"/>
    <cellStyle name="Input 24 2 3 3 2" xfId="0"/>
    <cellStyle name="Input 24 2 3 3 2 2" xfId="0"/>
    <cellStyle name="Input 24 2 3 3 2 3" xfId="0"/>
    <cellStyle name="Input 24 2 3 3 2 4" xfId="0"/>
    <cellStyle name="Input 24 2 3 3 3" xfId="0"/>
    <cellStyle name="Input 24 2 3 3 3 2" xfId="0"/>
    <cellStyle name="Input 24 2 3 3 3 3" xfId="0"/>
    <cellStyle name="Input 24 2 3 3 3 4" xfId="0"/>
    <cellStyle name="Input 24 2 3 3 4" xfId="0"/>
    <cellStyle name="Input 24 2 3 3 4 2" xfId="0"/>
    <cellStyle name="Input 24 2 3 3 4 3" xfId="0"/>
    <cellStyle name="Input 24 2 3 3 4 4" xfId="0"/>
    <cellStyle name="Input 24 2 3 3 5" xfId="0"/>
    <cellStyle name="Input 24 2 3 3 5 2" xfId="0"/>
    <cellStyle name="Input 24 2 3 3 5 3" xfId="0"/>
    <cellStyle name="Input 24 2 3 3 5 4" xfId="0"/>
    <cellStyle name="Input 24 2 3 3 6" xfId="0"/>
    <cellStyle name="Input 24 2 3 3 6 2" xfId="0"/>
    <cellStyle name="Input 24 2 3 3 6 3" xfId="0"/>
    <cellStyle name="Input 24 2 3 3 7" xfId="0"/>
    <cellStyle name="Input 24 2 3 3 8" xfId="0"/>
    <cellStyle name="Input 24 2 3 4" xfId="0"/>
    <cellStyle name="Input 24 2 3 4 2" xfId="0"/>
    <cellStyle name="Input 24 2 3 4 3" xfId="0"/>
    <cellStyle name="Input 24 2 3 4 4" xfId="0"/>
    <cellStyle name="Input 24 2 3 5" xfId="0"/>
    <cellStyle name="Input 24 2 3 5 2" xfId="0"/>
    <cellStyle name="Input 24 2 3 5 3" xfId="0"/>
    <cellStyle name="Input 24 2 3 5 4" xfId="0"/>
    <cellStyle name="Input 24 2 3 6" xfId="0"/>
    <cellStyle name="Input 24 2 3 6 2" xfId="0"/>
    <cellStyle name="Input 24 2 3 6 3" xfId="0"/>
    <cellStyle name="Input 24 2 3 6 4" xfId="0"/>
    <cellStyle name="Input 24 2 3 7" xfId="0"/>
    <cellStyle name="Input 24 2 3 7 2" xfId="0"/>
    <cellStyle name="Input 24 2 3 7 3" xfId="0"/>
    <cellStyle name="Input 24 2 3 7 4" xfId="0"/>
    <cellStyle name="Input 24 2 3 8" xfId="0"/>
    <cellStyle name="Input 24 2 3 8 2" xfId="0"/>
    <cellStyle name="Input 24 2 3 8 3" xfId="0"/>
    <cellStyle name="Input 24 2 3 9" xfId="0"/>
    <cellStyle name="Input 24 2 4" xfId="0"/>
    <cellStyle name="Input 24 2 5" xfId="0"/>
    <cellStyle name="Input 24 2_Sheet1" xfId="0"/>
    <cellStyle name="Input 24 3" xfId="0"/>
    <cellStyle name="Input 24 3 2" xfId="0"/>
    <cellStyle name="Input 24 3 2 10" xfId="0"/>
    <cellStyle name="Input 24 3 2 2" xfId="0"/>
    <cellStyle name="Input 24 3 2 2 2" xfId="0"/>
    <cellStyle name="Input 24 3 2 2 2 2" xfId="0"/>
    <cellStyle name="Input 24 3 2 2 2 3" xfId="0"/>
    <cellStyle name="Input 24 3 2 2 2 4" xfId="0"/>
    <cellStyle name="Input 24 3 2 2 3" xfId="0"/>
    <cellStyle name="Input 24 3 2 2 3 2" xfId="0"/>
    <cellStyle name="Input 24 3 2 2 3 3" xfId="0"/>
    <cellStyle name="Input 24 3 2 2 3 4" xfId="0"/>
    <cellStyle name="Input 24 3 2 2 4" xfId="0"/>
    <cellStyle name="Input 24 3 2 2 4 2" xfId="0"/>
    <cellStyle name="Input 24 3 2 2 4 3" xfId="0"/>
    <cellStyle name="Input 24 3 2 2 4 4" xfId="0"/>
    <cellStyle name="Input 24 3 2 2 5" xfId="0"/>
    <cellStyle name="Input 24 3 2 2 5 2" xfId="0"/>
    <cellStyle name="Input 24 3 2 2 5 3" xfId="0"/>
    <cellStyle name="Input 24 3 2 2 5 4" xfId="0"/>
    <cellStyle name="Input 24 3 2 2 6" xfId="0"/>
    <cellStyle name="Input 24 3 2 2 6 2" xfId="0"/>
    <cellStyle name="Input 24 3 2 2 6 3" xfId="0"/>
    <cellStyle name="Input 24 3 2 2 7" xfId="0"/>
    <cellStyle name="Input 24 3 2 2 8" xfId="0"/>
    <cellStyle name="Input 24 3 2 3" xfId="0"/>
    <cellStyle name="Input 24 3 2 3 2" xfId="0"/>
    <cellStyle name="Input 24 3 2 3 2 2" xfId="0"/>
    <cellStyle name="Input 24 3 2 3 2 3" xfId="0"/>
    <cellStyle name="Input 24 3 2 3 2 4" xfId="0"/>
    <cellStyle name="Input 24 3 2 3 3" xfId="0"/>
    <cellStyle name="Input 24 3 2 3 3 2" xfId="0"/>
    <cellStyle name="Input 24 3 2 3 3 3" xfId="0"/>
    <cellStyle name="Input 24 3 2 3 3 4" xfId="0"/>
    <cellStyle name="Input 24 3 2 3 4" xfId="0"/>
    <cellStyle name="Input 24 3 2 3 4 2" xfId="0"/>
    <cellStyle name="Input 24 3 2 3 4 3" xfId="0"/>
    <cellStyle name="Input 24 3 2 3 4 4" xfId="0"/>
    <cellStyle name="Input 24 3 2 3 5" xfId="0"/>
    <cellStyle name="Input 24 3 2 3 5 2" xfId="0"/>
    <cellStyle name="Input 24 3 2 3 5 3" xfId="0"/>
    <cellStyle name="Input 24 3 2 3 5 4" xfId="0"/>
    <cellStyle name="Input 24 3 2 3 6" xfId="0"/>
    <cellStyle name="Input 24 3 2 3 6 2" xfId="0"/>
    <cellStyle name="Input 24 3 2 3 6 3" xfId="0"/>
    <cellStyle name="Input 24 3 2 3 7" xfId="0"/>
    <cellStyle name="Input 24 3 2 3 8" xfId="0"/>
    <cellStyle name="Input 24 3 2 4" xfId="0"/>
    <cellStyle name="Input 24 3 2 4 2" xfId="0"/>
    <cellStyle name="Input 24 3 2 4 3" xfId="0"/>
    <cellStyle name="Input 24 3 2 4 4" xfId="0"/>
    <cellStyle name="Input 24 3 2 5" xfId="0"/>
    <cellStyle name="Input 24 3 2 5 2" xfId="0"/>
    <cellStyle name="Input 24 3 2 5 3" xfId="0"/>
    <cellStyle name="Input 24 3 2 5 4" xfId="0"/>
    <cellStyle name="Input 24 3 2 6" xfId="0"/>
    <cellStyle name="Input 24 3 2 6 2" xfId="0"/>
    <cellStyle name="Input 24 3 2 6 3" xfId="0"/>
    <cellStyle name="Input 24 3 2 6 4" xfId="0"/>
    <cellStyle name="Input 24 3 2 7" xfId="0"/>
    <cellStyle name="Input 24 3 2 7 2" xfId="0"/>
    <cellStyle name="Input 24 3 2 7 3" xfId="0"/>
    <cellStyle name="Input 24 3 2 7 4" xfId="0"/>
    <cellStyle name="Input 24 3 2 8" xfId="0"/>
    <cellStyle name="Input 24 3 2 8 2" xfId="0"/>
    <cellStyle name="Input 24 3 2 8 3" xfId="0"/>
    <cellStyle name="Input 24 3 2 9" xfId="0"/>
    <cellStyle name="Input 24 3 3" xfId="0"/>
    <cellStyle name="Input 24 4" xfId="0"/>
    <cellStyle name="Input 24 4 10" xfId="0"/>
    <cellStyle name="Input 24 4 11" xfId="0"/>
    <cellStyle name="Input 24 4 2" xfId="0"/>
    <cellStyle name="Input 24 4 2 2" xfId="0"/>
    <cellStyle name="Input 24 4 2 2 2" xfId="0"/>
    <cellStyle name="Input 24 4 2 2 3" xfId="0"/>
    <cellStyle name="Input 24 4 2 2 4" xfId="0"/>
    <cellStyle name="Input 24 4 2 3" xfId="0"/>
    <cellStyle name="Input 24 4 2 3 2" xfId="0"/>
    <cellStyle name="Input 24 4 2 3 3" xfId="0"/>
    <cellStyle name="Input 24 4 2 3 4" xfId="0"/>
    <cellStyle name="Input 24 4 2 4" xfId="0"/>
    <cellStyle name="Input 24 4 2 4 2" xfId="0"/>
    <cellStyle name="Input 24 4 2 4 3" xfId="0"/>
    <cellStyle name="Input 24 4 2 4 4" xfId="0"/>
    <cellStyle name="Input 24 4 2 5" xfId="0"/>
    <cellStyle name="Input 24 4 2 5 2" xfId="0"/>
    <cellStyle name="Input 24 4 2 5 3" xfId="0"/>
    <cellStyle name="Input 24 4 2 5 4" xfId="0"/>
    <cellStyle name="Input 24 4 2 6" xfId="0"/>
    <cellStyle name="Input 24 4 2 6 2" xfId="0"/>
    <cellStyle name="Input 24 4 2 6 3" xfId="0"/>
    <cellStyle name="Input 24 4 2 7" xfId="0"/>
    <cellStyle name="Input 24 4 2 8" xfId="0"/>
    <cellStyle name="Input 24 4 3" xfId="0"/>
    <cellStyle name="Input 24 4 3 2" xfId="0"/>
    <cellStyle name="Input 24 4 3 2 2" xfId="0"/>
    <cellStyle name="Input 24 4 3 2 3" xfId="0"/>
    <cellStyle name="Input 24 4 3 2 4" xfId="0"/>
    <cellStyle name="Input 24 4 3 3" xfId="0"/>
    <cellStyle name="Input 24 4 3 3 2" xfId="0"/>
    <cellStyle name="Input 24 4 3 3 3" xfId="0"/>
    <cellStyle name="Input 24 4 3 3 4" xfId="0"/>
    <cellStyle name="Input 24 4 3 4" xfId="0"/>
    <cellStyle name="Input 24 4 3 4 2" xfId="0"/>
    <cellStyle name="Input 24 4 3 4 3" xfId="0"/>
    <cellStyle name="Input 24 4 3 4 4" xfId="0"/>
    <cellStyle name="Input 24 4 3 5" xfId="0"/>
    <cellStyle name="Input 24 4 3 5 2" xfId="0"/>
    <cellStyle name="Input 24 4 3 5 3" xfId="0"/>
    <cellStyle name="Input 24 4 3 5 4" xfId="0"/>
    <cellStyle name="Input 24 4 3 6" xfId="0"/>
    <cellStyle name="Input 24 4 3 6 2" xfId="0"/>
    <cellStyle name="Input 24 4 3 6 3" xfId="0"/>
    <cellStyle name="Input 24 4 3 7" xfId="0"/>
    <cellStyle name="Input 24 4 3 8" xfId="0"/>
    <cellStyle name="Input 24 4 4" xfId="0"/>
    <cellStyle name="Input 24 4 4 2" xfId="0"/>
    <cellStyle name="Input 24 4 4 3" xfId="0"/>
    <cellStyle name="Input 24 4 4 4" xfId="0"/>
    <cellStyle name="Input 24 4 5" xfId="0"/>
    <cellStyle name="Input 24 4 5 2" xfId="0"/>
    <cellStyle name="Input 24 4 5 3" xfId="0"/>
    <cellStyle name="Input 24 4 5 4" xfId="0"/>
    <cellStyle name="Input 24 4 6" xfId="0"/>
    <cellStyle name="Input 24 4 6 2" xfId="0"/>
    <cellStyle name="Input 24 4 6 3" xfId="0"/>
    <cellStyle name="Input 24 4 6 4" xfId="0"/>
    <cellStyle name="Input 24 4 7" xfId="0"/>
    <cellStyle name="Input 24 4 7 2" xfId="0"/>
    <cellStyle name="Input 24 4 7 3" xfId="0"/>
    <cellStyle name="Input 24 4 7 4" xfId="0"/>
    <cellStyle name="Input 24 4 8" xfId="0"/>
    <cellStyle name="Input 24 4 8 2" xfId="0"/>
    <cellStyle name="Input 24 4 8 3" xfId="0"/>
    <cellStyle name="Input 24 4 9" xfId="0"/>
    <cellStyle name="Input 24 5" xfId="0"/>
    <cellStyle name="Input 24 6" xfId="0"/>
    <cellStyle name="Input 24_Sheet1" xfId="0"/>
    <cellStyle name="Input 25" xfId="0"/>
    <cellStyle name="Input 25 2" xfId="0"/>
    <cellStyle name="Input 25 2 2" xfId="0"/>
    <cellStyle name="Input 25 2 2 2" xfId="0"/>
    <cellStyle name="Input 25 2 2 2 10" xfId="0"/>
    <cellStyle name="Input 25 2 2 2 2" xfId="0"/>
    <cellStyle name="Input 25 2 2 2 2 2" xfId="0"/>
    <cellStyle name="Input 25 2 2 2 2 2 2" xfId="0"/>
    <cellStyle name="Input 25 2 2 2 2 2 3" xfId="0"/>
    <cellStyle name="Input 25 2 2 2 2 2 4" xfId="0"/>
    <cellStyle name="Input 25 2 2 2 2 3" xfId="0"/>
    <cellStyle name="Input 25 2 2 2 2 3 2" xfId="0"/>
    <cellStyle name="Input 25 2 2 2 2 3 3" xfId="0"/>
    <cellStyle name="Input 25 2 2 2 2 3 4" xfId="0"/>
    <cellStyle name="Input 25 2 2 2 2 4" xfId="0"/>
    <cellStyle name="Input 25 2 2 2 2 4 2" xfId="0"/>
    <cellStyle name="Input 25 2 2 2 2 4 3" xfId="0"/>
    <cellStyle name="Input 25 2 2 2 2 4 4" xfId="0"/>
    <cellStyle name="Input 25 2 2 2 2 5" xfId="0"/>
    <cellStyle name="Input 25 2 2 2 2 5 2" xfId="0"/>
    <cellStyle name="Input 25 2 2 2 2 5 3" xfId="0"/>
    <cellStyle name="Input 25 2 2 2 2 5 4" xfId="0"/>
    <cellStyle name="Input 25 2 2 2 2 6" xfId="0"/>
    <cellStyle name="Input 25 2 2 2 2 6 2" xfId="0"/>
    <cellStyle name="Input 25 2 2 2 2 6 3" xfId="0"/>
    <cellStyle name="Input 25 2 2 2 2 7" xfId="0"/>
    <cellStyle name="Input 25 2 2 2 2 8" xfId="0"/>
    <cellStyle name="Input 25 2 2 2 3" xfId="0"/>
    <cellStyle name="Input 25 2 2 2 3 2" xfId="0"/>
    <cellStyle name="Input 25 2 2 2 3 2 2" xfId="0"/>
    <cellStyle name="Input 25 2 2 2 3 2 3" xfId="0"/>
    <cellStyle name="Input 25 2 2 2 3 2 4" xfId="0"/>
    <cellStyle name="Input 25 2 2 2 3 3" xfId="0"/>
    <cellStyle name="Input 25 2 2 2 3 3 2" xfId="0"/>
    <cellStyle name="Input 25 2 2 2 3 3 3" xfId="0"/>
    <cellStyle name="Input 25 2 2 2 3 3 4" xfId="0"/>
    <cellStyle name="Input 25 2 2 2 3 4" xfId="0"/>
    <cellStyle name="Input 25 2 2 2 3 4 2" xfId="0"/>
    <cellStyle name="Input 25 2 2 2 3 4 3" xfId="0"/>
    <cellStyle name="Input 25 2 2 2 3 4 4" xfId="0"/>
    <cellStyle name="Input 25 2 2 2 3 5" xfId="0"/>
    <cellStyle name="Input 25 2 2 2 3 5 2" xfId="0"/>
    <cellStyle name="Input 25 2 2 2 3 5 3" xfId="0"/>
    <cellStyle name="Input 25 2 2 2 3 5 4" xfId="0"/>
    <cellStyle name="Input 25 2 2 2 3 6" xfId="0"/>
    <cellStyle name="Input 25 2 2 2 3 6 2" xfId="0"/>
    <cellStyle name="Input 25 2 2 2 3 6 3" xfId="0"/>
    <cellStyle name="Input 25 2 2 2 3 7" xfId="0"/>
    <cellStyle name="Input 25 2 2 2 3 8" xfId="0"/>
    <cellStyle name="Input 25 2 2 2 4" xfId="0"/>
    <cellStyle name="Input 25 2 2 2 4 2" xfId="0"/>
    <cellStyle name="Input 25 2 2 2 4 3" xfId="0"/>
    <cellStyle name="Input 25 2 2 2 4 4" xfId="0"/>
    <cellStyle name="Input 25 2 2 2 5" xfId="0"/>
    <cellStyle name="Input 25 2 2 2 5 2" xfId="0"/>
    <cellStyle name="Input 25 2 2 2 5 3" xfId="0"/>
    <cellStyle name="Input 25 2 2 2 5 4" xfId="0"/>
    <cellStyle name="Input 25 2 2 2 6" xfId="0"/>
    <cellStyle name="Input 25 2 2 2 6 2" xfId="0"/>
    <cellStyle name="Input 25 2 2 2 6 3" xfId="0"/>
    <cellStyle name="Input 25 2 2 2 6 4" xfId="0"/>
    <cellStyle name="Input 25 2 2 2 7" xfId="0"/>
    <cellStyle name="Input 25 2 2 2 7 2" xfId="0"/>
    <cellStyle name="Input 25 2 2 2 7 3" xfId="0"/>
    <cellStyle name="Input 25 2 2 2 7 4" xfId="0"/>
    <cellStyle name="Input 25 2 2 2 8" xfId="0"/>
    <cellStyle name="Input 25 2 2 2 8 2" xfId="0"/>
    <cellStyle name="Input 25 2 2 2 8 3" xfId="0"/>
    <cellStyle name="Input 25 2 2 2 9" xfId="0"/>
    <cellStyle name="Input 25 2 2 3" xfId="0"/>
    <cellStyle name="Input 25 2 3" xfId="0"/>
    <cellStyle name="Input 25 2 3 10" xfId="0"/>
    <cellStyle name="Input 25 2 3 11" xfId="0"/>
    <cellStyle name="Input 25 2 3 2" xfId="0"/>
    <cellStyle name="Input 25 2 3 2 2" xfId="0"/>
    <cellStyle name="Input 25 2 3 2 2 2" xfId="0"/>
    <cellStyle name="Input 25 2 3 2 2 3" xfId="0"/>
    <cellStyle name="Input 25 2 3 2 2 4" xfId="0"/>
    <cellStyle name="Input 25 2 3 2 3" xfId="0"/>
    <cellStyle name="Input 25 2 3 2 3 2" xfId="0"/>
    <cellStyle name="Input 25 2 3 2 3 3" xfId="0"/>
    <cellStyle name="Input 25 2 3 2 3 4" xfId="0"/>
    <cellStyle name="Input 25 2 3 2 4" xfId="0"/>
    <cellStyle name="Input 25 2 3 2 4 2" xfId="0"/>
    <cellStyle name="Input 25 2 3 2 4 3" xfId="0"/>
    <cellStyle name="Input 25 2 3 2 4 4" xfId="0"/>
    <cellStyle name="Input 25 2 3 2 5" xfId="0"/>
    <cellStyle name="Input 25 2 3 2 5 2" xfId="0"/>
    <cellStyle name="Input 25 2 3 2 5 3" xfId="0"/>
    <cellStyle name="Input 25 2 3 2 5 4" xfId="0"/>
    <cellStyle name="Input 25 2 3 2 6" xfId="0"/>
    <cellStyle name="Input 25 2 3 2 6 2" xfId="0"/>
    <cellStyle name="Input 25 2 3 2 6 3" xfId="0"/>
    <cellStyle name="Input 25 2 3 2 7" xfId="0"/>
    <cellStyle name="Input 25 2 3 2 8" xfId="0"/>
    <cellStyle name="Input 25 2 3 3" xfId="0"/>
    <cellStyle name="Input 25 2 3 3 2" xfId="0"/>
    <cellStyle name="Input 25 2 3 3 2 2" xfId="0"/>
    <cellStyle name="Input 25 2 3 3 2 3" xfId="0"/>
    <cellStyle name="Input 25 2 3 3 2 4" xfId="0"/>
    <cellStyle name="Input 25 2 3 3 3" xfId="0"/>
    <cellStyle name="Input 25 2 3 3 3 2" xfId="0"/>
    <cellStyle name="Input 25 2 3 3 3 3" xfId="0"/>
    <cellStyle name="Input 25 2 3 3 3 4" xfId="0"/>
    <cellStyle name="Input 25 2 3 3 4" xfId="0"/>
    <cellStyle name="Input 25 2 3 3 4 2" xfId="0"/>
    <cellStyle name="Input 25 2 3 3 4 3" xfId="0"/>
    <cellStyle name="Input 25 2 3 3 4 4" xfId="0"/>
    <cellStyle name="Input 25 2 3 3 5" xfId="0"/>
    <cellStyle name="Input 25 2 3 3 5 2" xfId="0"/>
    <cellStyle name="Input 25 2 3 3 5 3" xfId="0"/>
    <cellStyle name="Input 25 2 3 3 5 4" xfId="0"/>
    <cellStyle name="Input 25 2 3 3 6" xfId="0"/>
    <cellStyle name="Input 25 2 3 3 6 2" xfId="0"/>
    <cellStyle name="Input 25 2 3 3 6 3" xfId="0"/>
    <cellStyle name="Input 25 2 3 3 7" xfId="0"/>
    <cellStyle name="Input 25 2 3 3 8" xfId="0"/>
    <cellStyle name="Input 25 2 3 4" xfId="0"/>
    <cellStyle name="Input 25 2 3 4 2" xfId="0"/>
    <cellStyle name="Input 25 2 3 4 3" xfId="0"/>
    <cellStyle name="Input 25 2 3 4 4" xfId="0"/>
    <cellStyle name="Input 25 2 3 5" xfId="0"/>
    <cellStyle name="Input 25 2 3 5 2" xfId="0"/>
    <cellStyle name="Input 25 2 3 5 3" xfId="0"/>
    <cellStyle name="Input 25 2 3 5 4" xfId="0"/>
    <cellStyle name="Input 25 2 3 6" xfId="0"/>
    <cellStyle name="Input 25 2 3 6 2" xfId="0"/>
    <cellStyle name="Input 25 2 3 6 3" xfId="0"/>
    <cellStyle name="Input 25 2 3 6 4" xfId="0"/>
    <cellStyle name="Input 25 2 3 7" xfId="0"/>
    <cellStyle name="Input 25 2 3 7 2" xfId="0"/>
    <cellStyle name="Input 25 2 3 7 3" xfId="0"/>
    <cellStyle name="Input 25 2 3 7 4" xfId="0"/>
    <cellStyle name="Input 25 2 3 8" xfId="0"/>
    <cellStyle name="Input 25 2 3 8 2" xfId="0"/>
    <cellStyle name="Input 25 2 3 8 3" xfId="0"/>
    <cellStyle name="Input 25 2 3 9" xfId="0"/>
    <cellStyle name="Input 25 2 4" xfId="0"/>
    <cellStyle name="Input 25 2 5" xfId="0"/>
    <cellStyle name="Input 25 2_Sheet1" xfId="0"/>
    <cellStyle name="Input 25 3" xfId="0"/>
    <cellStyle name="Input 25 3 2" xfId="0"/>
    <cellStyle name="Input 25 3 2 10" xfId="0"/>
    <cellStyle name="Input 25 3 2 2" xfId="0"/>
    <cellStyle name="Input 25 3 2 2 2" xfId="0"/>
    <cellStyle name="Input 25 3 2 2 2 2" xfId="0"/>
    <cellStyle name="Input 25 3 2 2 2 3" xfId="0"/>
    <cellStyle name="Input 25 3 2 2 2 4" xfId="0"/>
    <cellStyle name="Input 25 3 2 2 3" xfId="0"/>
    <cellStyle name="Input 25 3 2 2 3 2" xfId="0"/>
    <cellStyle name="Input 25 3 2 2 3 3" xfId="0"/>
    <cellStyle name="Input 25 3 2 2 3 4" xfId="0"/>
    <cellStyle name="Input 25 3 2 2 4" xfId="0"/>
    <cellStyle name="Input 25 3 2 2 4 2" xfId="0"/>
    <cellStyle name="Input 25 3 2 2 4 3" xfId="0"/>
    <cellStyle name="Input 25 3 2 2 4 4" xfId="0"/>
    <cellStyle name="Input 25 3 2 2 5" xfId="0"/>
    <cellStyle name="Input 25 3 2 2 5 2" xfId="0"/>
    <cellStyle name="Input 25 3 2 2 5 3" xfId="0"/>
    <cellStyle name="Input 25 3 2 2 5 4" xfId="0"/>
    <cellStyle name="Input 25 3 2 2 6" xfId="0"/>
    <cellStyle name="Input 25 3 2 2 6 2" xfId="0"/>
    <cellStyle name="Input 25 3 2 2 6 3" xfId="0"/>
    <cellStyle name="Input 25 3 2 2 7" xfId="0"/>
    <cellStyle name="Input 25 3 2 2 8" xfId="0"/>
    <cellStyle name="Input 25 3 2 3" xfId="0"/>
    <cellStyle name="Input 25 3 2 3 2" xfId="0"/>
    <cellStyle name="Input 25 3 2 3 2 2" xfId="0"/>
    <cellStyle name="Input 25 3 2 3 2 3" xfId="0"/>
    <cellStyle name="Input 25 3 2 3 2 4" xfId="0"/>
    <cellStyle name="Input 25 3 2 3 3" xfId="0"/>
    <cellStyle name="Input 25 3 2 3 3 2" xfId="0"/>
    <cellStyle name="Input 25 3 2 3 3 3" xfId="0"/>
    <cellStyle name="Input 25 3 2 3 3 4" xfId="0"/>
    <cellStyle name="Input 25 3 2 3 4" xfId="0"/>
    <cellStyle name="Input 25 3 2 3 4 2" xfId="0"/>
    <cellStyle name="Input 25 3 2 3 4 3" xfId="0"/>
    <cellStyle name="Input 25 3 2 3 4 4" xfId="0"/>
    <cellStyle name="Input 25 3 2 3 5" xfId="0"/>
    <cellStyle name="Input 25 3 2 3 5 2" xfId="0"/>
    <cellStyle name="Input 25 3 2 3 5 3" xfId="0"/>
    <cellStyle name="Input 25 3 2 3 5 4" xfId="0"/>
    <cellStyle name="Input 25 3 2 3 6" xfId="0"/>
    <cellStyle name="Input 25 3 2 3 6 2" xfId="0"/>
    <cellStyle name="Input 25 3 2 3 6 3" xfId="0"/>
    <cellStyle name="Input 25 3 2 3 7" xfId="0"/>
    <cellStyle name="Input 25 3 2 3 8" xfId="0"/>
    <cellStyle name="Input 25 3 2 4" xfId="0"/>
    <cellStyle name="Input 25 3 2 4 2" xfId="0"/>
    <cellStyle name="Input 25 3 2 4 3" xfId="0"/>
    <cellStyle name="Input 25 3 2 4 4" xfId="0"/>
    <cellStyle name="Input 25 3 2 5" xfId="0"/>
    <cellStyle name="Input 25 3 2 5 2" xfId="0"/>
    <cellStyle name="Input 25 3 2 5 3" xfId="0"/>
    <cellStyle name="Input 25 3 2 5 4" xfId="0"/>
    <cellStyle name="Input 25 3 2 6" xfId="0"/>
    <cellStyle name="Input 25 3 2 6 2" xfId="0"/>
    <cellStyle name="Input 25 3 2 6 3" xfId="0"/>
    <cellStyle name="Input 25 3 2 6 4" xfId="0"/>
    <cellStyle name="Input 25 3 2 7" xfId="0"/>
    <cellStyle name="Input 25 3 2 7 2" xfId="0"/>
    <cellStyle name="Input 25 3 2 7 3" xfId="0"/>
    <cellStyle name="Input 25 3 2 7 4" xfId="0"/>
    <cellStyle name="Input 25 3 2 8" xfId="0"/>
    <cellStyle name="Input 25 3 2 8 2" xfId="0"/>
    <cellStyle name="Input 25 3 2 8 3" xfId="0"/>
    <cellStyle name="Input 25 3 2 9" xfId="0"/>
    <cellStyle name="Input 25 3 3" xfId="0"/>
    <cellStyle name="Input 25 4" xfId="0"/>
    <cellStyle name="Input 25 4 10" xfId="0"/>
    <cellStyle name="Input 25 4 11" xfId="0"/>
    <cellStyle name="Input 25 4 2" xfId="0"/>
    <cellStyle name="Input 25 4 2 2" xfId="0"/>
    <cellStyle name="Input 25 4 2 2 2" xfId="0"/>
    <cellStyle name="Input 25 4 2 2 3" xfId="0"/>
    <cellStyle name="Input 25 4 2 2 4" xfId="0"/>
    <cellStyle name="Input 25 4 2 3" xfId="0"/>
    <cellStyle name="Input 25 4 2 3 2" xfId="0"/>
    <cellStyle name="Input 25 4 2 3 3" xfId="0"/>
    <cellStyle name="Input 25 4 2 3 4" xfId="0"/>
    <cellStyle name="Input 25 4 2 4" xfId="0"/>
    <cellStyle name="Input 25 4 2 4 2" xfId="0"/>
    <cellStyle name="Input 25 4 2 4 3" xfId="0"/>
    <cellStyle name="Input 25 4 2 4 4" xfId="0"/>
    <cellStyle name="Input 25 4 2 5" xfId="0"/>
    <cellStyle name="Input 25 4 2 5 2" xfId="0"/>
    <cellStyle name="Input 25 4 2 5 3" xfId="0"/>
    <cellStyle name="Input 25 4 2 5 4" xfId="0"/>
    <cellStyle name="Input 25 4 2 6" xfId="0"/>
    <cellStyle name="Input 25 4 2 6 2" xfId="0"/>
    <cellStyle name="Input 25 4 2 6 3" xfId="0"/>
    <cellStyle name="Input 25 4 2 7" xfId="0"/>
    <cellStyle name="Input 25 4 2 8" xfId="0"/>
    <cellStyle name="Input 25 4 3" xfId="0"/>
    <cellStyle name="Input 25 4 3 2" xfId="0"/>
    <cellStyle name="Input 25 4 3 2 2" xfId="0"/>
    <cellStyle name="Input 25 4 3 2 3" xfId="0"/>
    <cellStyle name="Input 25 4 3 2 4" xfId="0"/>
    <cellStyle name="Input 25 4 3 3" xfId="0"/>
    <cellStyle name="Input 25 4 3 3 2" xfId="0"/>
    <cellStyle name="Input 25 4 3 3 3" xfId="0"/>
    <cellStyle name="Input 25 4 3 3 4" xfId="0"/>
    <cellStyle name="Input 25 4 3 4" xfId="0"/>
    <cellStyle name="Input 25 4 3 4 2" xfId="0"/>
    <cellStyle name="Input 25 4 3 4 3" xfId="0"/>
    <cellStyle name="Input 25 4 3 4 4" xfId="0"/>
    <cellStyle name="Input 25 4 3 5" xfId="0"/>
    <cellStyle name="Input 25 4 3 5 2" xfId="0"/>
    <cellStyle name="Input 25 4 3 5 3" xfId="0"/>
    <cellStyle name="Input 25 4 3 5 4" xfId="0"/>
    <cellStyle name="Input 25 4 3 6" xfId="0"/>
    <cellStyle name="Input 25 4 3 6 2" xfId="0"/>
    <cellStyle name="Input 25 4 3 6 3" xfId="0"/>
    <cellStyle name="Input 25 4 3 7" xfId="0"/>
    <cellStyle name="Input 25 4 3 8" xfId="0"/>
    <cellStyle name="Input 25 4 4" xfId="0"/>
    <cellStyle name="Input 25 4 4 2" xfId="0"/>
    <cellStyle name="Input 25 4 4 3" xfId="0"/>
    <cellStyle name="Input 25 4 4 4" xfId="0"/>
    <cellStyle name="Input 25 4 5" xfId="0"/>
    <cellStyle name="Input 25 4 5 2" xfId="0"/>
    <cellStyle name="Input 25 4 5 3" xfId="0"/>
    <cellStyle name="Input 25 4 5 4" xfId="0"/>
    <cellStyle name="Input 25 4 6" xfId="0"/>
    <cellStyle name="Input 25 4 6 2" xfId="0"/>
    <cellStyle name="Input 25 4 6 3" xfId="0"/>
    <cellStyle name="Input 25 4 6 4" xfId="0"/>
    <cellStyle name="Input 25 4 7" xfId="0"/>
    <cellStyle name="Input 25 4 7 2" xfId="0"/>
    <cellStyle name="Input 25 4 7 3" xfId="0"/>
    <cellStyle name="Input 25 4 7 4" xfId="0"/>
    <cellStyle name="Input 25 4 8" xfId="0"/>
    <cellStyle name="Input 25 4 8 2" xfId="0"/>
    <cellStyle name="Input 25 4 8 3" xfId="0"/>
    <cellStyle name="Input 25 4 9" xfId="0"/>
    <cellStyle name="Input 25 5" xfId="0"/>
    <cellStyle name="Input 25 6" xfId="0"/>
    <cellStyle name="Input 25_Sheet1" xfId="0"/>
    <cellStyle name="Input 26" xfId="0"/>
    <cellStyle name="Input 26 2" xfId="0"/>
    <cellStyle name="Input 26 2 2" xfId="0"/>
    <cellStyle name="Input 26 2 2 2" xfId="0"/>
    <cellStyle name="Input 26 2 2 2 10" xfId="0"/>
    <cellStyle name="Input 26 2 2 2 2" xfId="0"/>
    <cellStyle name="Input 26 2 2 2 2 2" xfId="0"/>
    <cellStyle name="Input 26 2 2 2 2 2 2" xfId="0"/>
    <cellStyle name="Input 26 2 2 2 2 2 3" xfId="0"/>
    <cellStyle name="Input 26 2 2 2 2 2 4" xfId="0"/>
    <cellStyle name="Input 26 2 2 2 2 3" xfId="0"/>
    <cellStyle name="Input 26 2 2 2 2 3 2" xfId="0"/>
    <cellStyle name="Input 26 2 2 2 2 3 3" xfId="0"/>
    <cellStyle name="Input 26 2 2 2 2 3 4" xfId="0"/>
    <cellStyle name="Input 26 2 2 2 2 4" xfId="0"/>
    <cellStyle name="Input 26 2 2 2 2 4 2" xfId="0"/>
    <cellStyle name="Input 26 2 2 2 2 4 3" xfId="0"/>
    <cellStyle name="Input 26 2 2 2 2 4 4" xfId="0"/>
    <cellStyle name="Input 26 2 2 2 2 5" xfId="0"/>
    <cellStyle name="Input 26 2 2 2 2 5 2" xfId="0"/>
    <cellStyle name="Input 26 2 2 2 2 5 3" xfId="0"/>
    <cellStyle name="Input 26 2 2 2 2 5 4" xfId="0"/>
    <cellStyle name="Input 26 2 2 2 2 6" xfId="0"/>
    <cellStyle name="Input 26 2 2 2 2 6 2" xfId="0"/>
    <cellStyle name="Input 26 2 2 2 2 6 3" xfId="0"/>
    <cellStyle name="Input 26 2 2 2 2 7" xfId="0"/>
    <cellStyle name="Input 26 2 2 2 2 8" xfId="0"/>
    <cellStyle name="Input 26 2 2 2 3" xfId="0"/>
    <cellStyle name="Input 26 2 2 2 3 2" xfId="0"/>
    <cellStyle name="Input 26 2 2 2 3 2 2" xfId="0"/>
    <cellStyle name="Input 26 2 2 2 3 2 3" xfId="0"/>
    <cellStyle name="Input 26 2 2 2 3 2 4" xfId="0"/>
    <cellStyle name="Input 26 2 2 2 3 3" xfId="0"/>
    <cellStyle name="Input 26 2 2 2 3 3 2" xfId="0"/>
    <cellStyle name="Input 26 2 2 2 3 3 3" xfId="0"/>
    <cellStyle name="Input 26 2 2 2 3 3 4" xfId="0"/>
    <cellStyle name="Input 26 2 2 2 3 4" xfId="0"/>
    <cellStyle name="Input 26 2 2 2 3 4 2" xfId="0"/>
    <cellStyle name="Input 26 2 2 2 3 4 3" xfId="0"/>
    <cellStyle name="Input 26 2 2 2 3 4 4" xfId="0"/>
    <cellStyle name="Input 26 2 2 2 3 5" xfId="0"/>
    <cellStyle name="Input 26 2 2 2 3 5 2" xfId="0"/>
    <cellStyle name="Input 26 2 2 2 3 5 3" xfId="0"/>
    <cellStyle name="Input 26 2 2 2 3 5 4" xfId="0"/>
    <cellStyle name="Input 26 2 2 2 3 6" xfId="0"/>
    <cellStyle name="Input 26 2 2 2 3 6 2" xfId="0"/>
    <cellStyle name="Input 26 2 2 2 3 6 3" xfId="0"/>
    <cellStyle name="Input 26 2 2 2 3 7" xfId="0"/>
    <cellStyle name="Input 26 2 2 2 3 8" xfId="0"/>
    <cellStyle name="Input 26 2 2 2 4" xfId="0"/>
    <cellStyle name="Input 26 2 2 2 4 2" xfId="0"/>
    <cellStyle name="Input 26 2 2 2 4 3" xfId="0"/>
    <cellStyle name="Input 26 2 2 2 4 4" xfId="0"/>
    <cellStyle name="Input 26 2 2 2 5" xfId="0"/>
    <cellStyle name="Input 26 2 2 2 5 2" xfId="0"/>
    <cellStyle name="Input 26 2 2 2 5 3" xfId="0"/>
    <cellStyle name="Input 26 2 2 2 5 4" xfId="0"/>
    <cellStyle name="Input 26 2 2 2 6" xfId="0"/>
    <cellStyle name="Input 26 2 2 2 6 2" xfId="0"/>
    <cellStyle name="Input 26 2 2 2 6 3" xfId="0"/>
    <cellStyle name="Input 26 2 2 2 6 4" xfId="0"/>
    <cellStyle name="Input 26 2 2 2 7" xfId="0"/>
    <cellStyle name="Input 26 2 2 2 7 2" xfId="0"/>
    <cellStyle name="Input 26 2 2 2 7 3" xfId="0"/>
    <cellStyle name="Input 26 2 2 2 7 4" xfId="0"/>
    <cellStyle name="Input 26 2 2 2 8" xfId="0"/>
    <cellStyle name="Input 26 2 2 2 8 2" xfId="0"/>
    <cellStyle name="Input 26 2 2 2 8 3" xfId="0"/>
    <cellStyle name="Input 26 2 2 2 9" xfId="0"/>
    <cellStyle name="Input 26 2 2 3" xfId="0"/>
    <cellStyle name="Input 26 2 3" xfId="0"/>
    <cellStyle name="Input 26 2 3 10" xfId="0"/>
    <cellStyle name="Input 26 2 3 2" xfId="0"/>
    <cellStyle name="Input 26 2 3 2 2" xfId="0"/>
    <cellStyle name="Input 26 2 3 2 2 2" xfId="0"/>
    <cellStyle name="Input 26 2 3 2 2 3" xfId="0"/>
    <cellStyle name="Input 26 2 3 2 2 4" xfId="0"/>
    <cellStyle name="Input 26 2 3 2 3" xfId="0"/>
    <cellStyle name="Input 26 2 3 2 3 2" xfId="0"/>
    <cellStyle name="Input 26 2 3 2 3 3" xfId="0"/>
    <cellStyle name="Input 26 2 3 2 3 4" xfId="0"/>
    <cellStyle name="Input 26 2 3 2 4" xfId="0"/>
    <cellStyle name="Input 26 2 3 2 4 2" xfId="0"/>
    <cellStyle name="Input 26 2 3 2 4 3" xfId="0"/>
    <cellStyle name="Input 26 2 3 2 4 4" xfId="0"/>
    <cellStyle name="Input 26 2 3 2 5" xfId="0"/>
    <cellStyle name="Input 26 2 3 2 5 2" xfId="0"/>
    <cellStyle name="Input 26 2 3 2 5 3" xfId="0"/>
    <cellStyle name="Input 26 2 3 2 5 4" xfId="0"/>
    <cellStyle name="Input 26 2 3 2 6" xfId="0"/>
    <cellStyle name="Input 26 2 3 2 6 2" xfId="0"/>
    <cellStyle name="Input 26 2 3 2 6 3" xfId="0"/>
    <cellStyle name="Input 26 2 3 2 7" xfId="0"/>
    <cellStyle name="Input 26 2 3 2 8" xfId="0"/>
    <cellStyle name="Input 26 2 3 3" xfId="0"/>
    <cellStyle name="Input 26 2 3 3 2" xfId="0"/>
    <cellStyle name="Input 26 2 3 3 2 2" xfId="0"/>
    <cellStyle name="Input 26 2 3 3 2 3" xfId="0"/>
    <cellStyle name="Input 26 2 3 3 2 4" xfId="0"/>
    <cellStyle name="Input 26 2 3 3 3" xfId="0"/>
    <cellStyle name="Input 26 2 3 3 3 2" xfId="0"/>
    <cellStyle name="Input 26 2 3 3 3 3" xfId="0"/>
    <cellStyle name="Input 26 2 3 3 3 4" xfId="0"/>
    <cellStyle name="Input 26 2 3 3 4" xfId="0"/>
    <cellStyle name="Input 26 2 3 3 4 2" xfId="0"/>
    <cellStyle name="Input 26 2 3 3 4 3" xfId="0"/>
    <cellStyle name="Input 26 2 3 3 4 4" xfId="0"/>
    <cellStyle name="Input 26 2 3 3 5" xfId="0"/>
    <cellStyle name="Input 26 2 3 3 5 2" xfId="0"/>
    <cellStyle name="Input 26 2 3 3 5 3" xfId="0"/>
    <cellStyle name="Input 26 2 3 3 5 4" xfId="0"/>
    <cellStyle name="Input 26 2 3 3 6" xfId="0"/>
    <cellStyle name="Input 26 2 3 3 6 2" xfId="0"/>
    <cellStyle name="Input 26 2 3 3 6 3" xfId="0"/>
    <cellStyle name="Input 26 2 3 3 7" xfId="0"/>
    <cellStyle name="Input 26 2 3 3 8" xfId="0"/>
    <cellStyle name="Input 26 2 3 4" xfId="0"/>
    <cellStyle name="Input 26 2 3 4 2" xfId="0"/>
    <cellStyle name="Input 26 2 3 4 3" xfId="0"/>
    <cellStyle name="Input 26 2 3 4 4" xfId="0"/>
    <cellStyle name="Input 26 2 3 5" xfId="0"/>
    <cellStyle name="Input 26 2 3 5 2" xfId="0"/>
    <cellStyle name="Input 26 2 3 5 3" xfId="0"/>
    <cellStyle name="Input 26 2 3 5 4" xfId="0"/>
    <cellStyle name="Input 26 2 3 6" xfId="0"/>
    <cellStyle name="Input 26 2 3 6 2" xfId="0"/>
    <cellStyle name="Input 26 2 3 6 3" xfId="0"/>
    <cellStyle name="Input 26 2 3 6 4" xfId="0"/>
    <cellStyle name="Input 26 2 3 7" xfId="0"/>
    <cellStyle name="Input 26 2 3 7 2" xfId="0"/>
    <cellStyle name="Input 26 2 3 7 3" xfId="0"/>
    <cellStyle name="Input 26 2 3 7 4" xfId="0"/>
    <cellStyle name="Input 26 2 3 8" xfId="0"/>
    <cellStyle name="Input 26 2 3 8 2" xfId="0"/>
    <cellStyle name="Input 26 2 3 8 3" xfId="0"/>
    <cellStyle name="Input 26 2 3 9" xfId="0"/>
    <cellStyle name="Input 26 2 4" xfId="0"/>
    <cellStyle name="Input 26 2_Sheet1" xfId="0"/>
    <cellStyle name="Input 26 3" xfId="0"/>
    <cellStyle name="Input 26 3 2" xfId="0"/>
    <cellStyle name="Input 26 3 2 10" xfId="0"/>
    <cellStyle name="Input 26 3 2 2" xfId="0"/>
    <cellStyle name="Input 26 3 2 2 2" xfId="0"/>
    <cellStyle name="Input 26 3 2 2 2 2" xfId="0"/>
    <cellStyle name="Input 26 3 2 2 2 3" xfId="0"/>
    <cellStyle name="Input 26 3 2 2 2 4" xfId="0"/>
    <cellStyle name="Input 26 3 2 2 3" xfId="0"/>
    <cellStyle name="Input 26 3 2 2 3 2" xfId="0"/>
    <cellStyle name="Input 26 3 2 2 3 3" xfId="0"/>
    <cellStyle name="Input 26 3 2 2 3 4" xfId="0"/>
    <cellStyle name="Input 26 3 2 2 4" xfId="0"/>
    <cellStyle name="Input 26 3 2 2 4 2" xfId="0"/>
    <cellStyle name="Input 26 3 2 2 4 3" xfId="0"/>
    <cellStyle name="Input 26 3 2 2 4 4" xfId="0"/>
    <cellStyle name="Input 26 3 2 2 5" xfId="0"/>
    <cellStyle name="Input 26 3 2 2 5 2" xfId="0"/>
    <cellStyle name="Input 26 3 2 2 5 3" xfId="0"/>
    <cellStyle name="Input 26 3 2 2 5 4" xfId="0"/>
    <cellStyle name="Input 26 3 2 2 6" xfId="0"/>
    <cellStyle name="Input 26 3 2 2 6 2" xfId="0"/>
    <cellStyle name="Input 26 3 2 2 6 3" xfId="0"/>
    <cellStyle name="Input 26 3 2 2 7" xfId="0"/>
    <cellStyle name="Input 26 3 2 2 8" xfId="0"/>
    <cellStyle name="Input 26 3 2 3" xfId="0"/>
    <cellStyle name="Input 26 3 2 3 2" xfId="0"/>
    <cellStyle name="Input 26 3 2 3 2 2" xfId="0"/>
    <cellStyle name="Input 26 3 2 3 2 3" xfId="0"/>
    <cellStyle name="Input 26 3 2 3 2 4" xfId="0"/>
    <cellStyle name="Input 26 3 2 3 3" xfId="0"/>
    <cellStyle name="Input 26 3 2 3 3 2" xfId="0"/>
    <cellStyle name="Input 26 3 2 3 3 3" xfId="0"/>
    <cellStyle name="Input 26 3 2 3 3 4" xfId="0"/>
    <cellStyle name="Input 26 3 2 3 4" xfId="0"/>
    <cellStyle name="Input 26 3 2 3 4 2" xfId="0"/>
    <cellStyle name="Input 26 3 2 3 4 3" xfId="0"/>
    <cellStyle name="Input 26 3 2 3 4 4" xfId="0"/>
    <cellStyle name="Input 26 3 2 3 5" xfId="0"/>
    <cellStyle name="Input 26 3 2 3 5 2" xfId="0"/>
    <cellStyle name="Input 26 3 2 3 5 3" xfId="0"/>
    <cellStyle name="Input 26 3 2 3 5 4" xfId="0"/>
    <cellStyle name="Input 26 3 2 3 6" xfId="0"/>
    <cellStyle name="Input 26 3 2 3 6 2" xfId="0"/>
    <cellStyle name="Input 26 3 2 3 6 3" xfId="0"/>
    <cellStyle name="Input 26 3 2 3 7" xfId="0"/>
    <cellStyle name="Input 26 3 2 3 8" xfId="0"/>
    <cellStyle name="Input 26 3 2 4" xfId="0"/>
    <cellStyle name="Input 26 3 2 4 2" xfId="0"/>
    <cellStyle name="Input 26 3 2 4 3" xfId="0"/>
    <cellStyle name="Input 26 3 2 4 4" xfId="0"/>
    <cellStyle name="Input 26 3 2 5" xfId="0"/>
    <cellStyle name="Input 26 3 2 5 2" xfId="0"/>
    <cellStyle name="Input 26 3 2 5 3" xfId="0"/>
    <cellStyle name="Input 26 3 2 5 4" xfId="0"/>
    <cellStyle name="Input 26 3 2 6" xfId="0"/>
    <cellStyle name="Input 26 3 2 6 2" xfId="0"/>
    <cellStyle name="Input 26 3 2 6 3" xfId="0"/>
    <cellStyle name="Input 26 3 2 6 4" xfId="0"/>
    <cellStyle name="Input 26 3 2 7" xfId="0"/>
    <cellStyle name="Input 26 3 2 7 2" xfId="0"/>
    <cellStyle name="Input 26 3 2 7 3" xfId="0"/>
    <cellStyle name="Input 26 3 2 7 4" xfId="0"/>
    <cellStyle name="Input 26 3 2 8" xfId="0"/>
    <cellStyle name="Input 26 3 2 8 2" xfId="0"/>
    <cellStyle name="Input 26 3 2 8 3" xfId="0"/>
    <cellStyle name="Input 26 3 2 9" xfId="0"/>
    <cellStyle name="Input 26 3 3" xfId="0"/>
    <cellStyle name="Input 26 4" xfId="0"/>
    <cellStyle name="Input 26 4 10" xfId="0"/>
    <cellStyle name="Input 26 4 11" xfId="0"/>
    <cellStyle name="Input 26 4 2" xfId="0"/>
    <cellStyle name="Input 26 4 2 2" xfId="0"/>
    <cellStyle name="Input 26 4 2 2 2" xfId="0"/>
    <cellStyle name="Input 26 4 2 2 3" xfId="0"/>
    <cellStyle name="Input 26 4 2 2 4" xfId="0"/>
    <cellStyle name="Input 26 4 2 3" xfId="0"/>
    <cellStyle name="Input 26 4 2 3 2" xfId="0"/>
    <cellStyle name="Input 26 4 2 3 3" xfId="0"/>
    <cellStyle name="Input 26 4 2 3 4" xfId="0"/>
    <cellStyle name="Input 26 4 2 4" xfId="0"/>
    <cellStyle name="Input 26 4 2 4 2" xfId="0"/>
    <cellStyle name="Input 26 4 2 4 3" xfId="0"/>
    <cellStyle name="Input 26 4 2 4 4" xfId="0"/>
    <cellStyle name="Input 26 4 2 5" xfId="0"/>
    <cellStyle name="Input 26 4 2 5 2" xfId="0"/>
    <cellStyle name="Input 26 4 2 5 3" xfId="0"/>
    <cellStyle name="Input 26 4 2 5 4" xfId="0"/>
    <cellStyle name="Input 26 4 2 6" xfId="0"/>
    <cellStyle name="Input 26 4 2 6 2" xfId="0"/>
    <cellStyle name="Input 26 4 2 6 3" xfId="0"/>
    <cellStyle name="Input 26 4 2 7" xfId="0"/>
    <cellStyle name="Input 26 4 2 8" xfId="0"/>
    <cellStyle name="Input 26 4 3" xfId="0"/>
    <cellStyle name="Input 26 4 3 2" xfId="0"/>
    <cellStyle name="Input 26 4 3 2 2" xfId="0"/>
    <cellStyle name="Input 26 4 3 2 3" xfId="0"/>
    <cellStyle name="Input 26 4 3 2 4" xfId="0"/>
    <cellStyle name="Input 26 4 3 3" xfId="0"/>
    <cellStyle name="Input 26 4 3 3 2" xfId="0"/>
    <cellStyle name="Input 26 4 3 3 3" xfId="0"/>
    <cellStyle name="Input 26 4 3 3 4" xfId="0"/>
    <cellStyle name="Input 26 4 3 4" xfId="0"/>
    <cellStyle name="Input 26 4 3 4 2" xfId="0"/>
    <cellStyle name="Input 26 4 3 4 3" xfId="0"/>
    <cellStyle name="Input 26 4 3 4 4" xfId="0"/>
    <cellStyle name="Input 26 4 3 5" xfId="0"/>
    <cellStyle name="Input 26 4 3 5 2" xfId="0"/>
    <cellStyle name="Input 26 4 3 5 3" xfId="0"/>
    <cellStyle name="Input 26 4 3 5 4" xfId="0"/>
    <cellStyle name="Input 26 4 3 6" xfId="0"/>
    <cellStyle name="Input 26 4 3 6 2" xfId="0"/>
    <cellStyle name="Input 26 4 3 6 3" xfId="0"/>
    <cellStyle name="Input 26 4 3 7" xfId="0"/>
    <cellStyle name="Input 26 4 3 8" xfId="0"/>
    <cellStyle name="Input 26 4 4" xfId="0"/>
    <cellStyle name="Input 26 4 4 2" xfId="0"/>
    <cellStyle name="Input 26 4 4 3" xfId="0"/>
    <cellStyle name="Input 26 4 4 4" xfId="0"/>
    <cellStyle name="Input 26 4 5" xfId="0"/>
    <cellStyle name="Input 26 4 5 2" xfId="0"/>
    <cellStyle name="Input 26 4 5 3" xfId="0"/>
    <cellStyle name="Input 26 4 5 4" xfId="0"/>
    <cellStyle name="Input 26 4 6" xfId="0"/>
    <cellStyle name="Input 26 4 6 2" xfId="0"/>
    <cellStyle name="Input 26 4 6 3" xfId="0"/>
    <cellStyle name="Input 26 4 6 4" xfId="0"/>
    <cellStyle name="Input 26 4 7" xfId="0"/>
    <cellStyle name="Input 26 4 7 2" xfId="0"/>
    <cellStyle name="Input 26 4 7 3" xfId="0"/>
    <cellStyle name="Input 26 4 7 4" xfId="0"/>
    <cellStyle name="Input 26 4 8" xfId="0"/>
    <cellStyle name="Input 26 4 8 2" xfId="0"/>
    <cellStyle name="Input 26 4 8 3" xfId="0"/>
    <cellStyle name="Input 26 4 9" xfId="0"/>
    <cellStyle name="Input 26 5" xfId="0"/>
    <cellStyle name="Input 26 6" xfId="0"/>
    <cellStyle name="Input 26 7" xfId="0"/>
    <cellStyle name="Input 26_Sheet1" xfId="0"/>
    <cellStyle name="Input 27" xfId="0"/>
    <cellStyle name="Input 27 2" xfId="0"/>
    <cellStyle name="Input 27 2 2" xfId="0"/>
    <cellStyle name="Input 27 2 2 2" xfId="0"/>
    <cellStyle name="Input 27 2 2 2 10" xfId="0"/>
    <cellStyle name="Input 27 2 2 2 2" xfId="0"/>
    <cellStyle name="Input 27 2 2 2 2 2" xfId="0"/>
    <cellStyle name="Input 27 2 2 2 2 2 2" xfId="0"/>
    <cellStyle name="Input 27 2 2 2 2 2 3" xfId="0"/>
    <cellStyle name="Input 27 2 2 2 2 2 4" xfId="0"/>
    <cellStyle name="Input 27 2 2 2 2 3" xfId="0"/>
    <cellStyle name="Input 27 2 2 2 2 3 2" xfId="0"/>
    <cellStyle name="Input 27 2 2 2 2 3 3" xfId="0"/>
    <cellStyle name="Input 27 2 2 2 2 3 4" xfId="0"/>
    <cellStyle name="Input 27 2 2 2 2 4" xfId="0"/>
    <cellStyle name="Input 27 2 2 2 2 4 2" xfId="0"/>
    <cellStyle name="Input 27 2 2 2 2 4 3" xfId="0"/>
    <cellStyle name="Input 27 2 2 2 2 4 4" xfId="0"/>
    <cellStyle name="Input 27 2 2 2 2 5" xfId="0"/>
    <cellStyle name="Input 27 2 2 2 2 5 2" xfId="0"/>
    <cellStyle name="Input 27 2 2 2 2 5 3" xfId="0"/>
    <cellStyle name="Input 27 2 2 2 2 5 4" xfId="0"/>
    <cellStyle name="Input 27 2 2 2 2 6" xfId="0"/>
    <cellStyle name="Input 27 2 2 2 2 6 2" xfId="0"/>
    <cellStyle name="Input 27 2 2 2 2 6 3" xfId="0"/>
    <cellStyle name="Input 27 2 2 2 2 7" xfId="0"/>
    <cellStyle name="Input 27 2 2 2 2 8" xfId="0"/>
    <cellStyle name="Input 27 2 2 2 3" xfId="0"/>
    <cellStyle name="Input 27 2 2 2 3 2" xfId="0"/>
    <cellStyle name="Input 27 2 2 2 3 2 2" xfId="0"/>
    <cellStyle name="Input 27 2 2 2 3 2 3" xfId="0"/>
    <cellStyle name="Input 27 2 2 2 3 2 4" xfId="0"/>
    <cellStyle name="Input 27 2 2 2 3 3" xfId="0"/>
    <cellStyle name="Input 27 2 2 2 3 3 2" xfId="0"/>
    <cellStyle name="Input 27 2 2 2 3 3 3" xfId="0"/>
    <cellStyle name="Input 27 2 2 2 3 3 4" xfId="0"/>
    <cellStyle name="Input 27 2 2 2 3 4" xfId="0"/>
    <cellStyle name="Input 27 2 2 2 3 4 2" xfId="0"/>
    <cellStyle name="Input 27 2 2 2 3 4 3" xfId="0"/>
    <cellStyle name="Input 27 2 2 2 3 4 4" xfId="0"/>
    <cellStyle name="Input 27 2 2 2 3 5" xfId="0"/>
    <cellStyle name="Input 27 2 2 2 3 5 2" xfId="0"/>
    <cellStyle name="Input 27 2 2 2 3 5 3" xfId="0"/>
    <cellStyle name="Input 27 2 2 2 3 5 4" xfId="0"/>
    <cellStyle name="Input 27 2 2 2 3 6" xfId="0"/>
    <cellStyle name="Input 27 2 2 2 3 6 2" xfId="0"/>
    <cellStyle name="Input 27 2 2 2 3 6 3" xfId="0"/>
    <cellStyle name="Input 27 2 2 2 3 7" xfId="0"/>
    <cellStyle name="Input 27 2 2 2 3 8" xfId="0"/>
    <cellStyle name="Input 27 2 2 2 4" xfId="0"/>
    <cellStyle name="Input 27 2 2 2 4 2" xfId="0"/>
    <cellStyle name="Input 27 2 2 2 4 3" xfId="0"/>
    <cellStyle name="Input 27 2 2 2 4 4" xfId="0"/>
    <cellStyle name="Input 27 2 2 2 5" xfId="0"/>
    <cellStyle name="Input 27 2 2 2 5 2" xfId="0"/>
    <cellStyle name="Input 27 2 2 2 5 3" xfId="0"/>
    <cellStyle name="Input 27 2 2 2 5 4" xfId="0"/>
    <cellStyle name="Input 27 2 2 2 6" xfId="0"/>
    <cellStyle name="Input 27 2 2 2 6 2" xfId="0"/>
    <cellStyle name="Input 27 2 2 2 6 3" xfId="0"/>
    <cellStyle name="Input 27 2 2 2 6 4" xfId="0"/>
    <cellStyle name="Input 27 2 2 2 7" xfId="0"/>
    <cellStyle name="Input 27 2 2 2 7 2" xfId="0"/>
    <cellStyle name="Input 27 2 2 2 7 3" xfId="0"/>
    <cellStyle name="Input 27 2 2 2 7 4" xfId="0"/>
    <cellStyle name="Input 27 2 2 2 8" xfId="0"/>
    <cellStyle name="Input 27 2 2 2 8 2" xfId="0"/>
    <cellStyle name="Input 27 2 2 2 8 3" xfId="0"/>
    <cellStyle name="Input 27 2 2 2 9" xfId="0"/>
    <cellStyle name="Input 27 2 2 3" xfId="0"/>
    <cellStyle name="Input 27 2 3" xfId="0"/>
    <cellStyle name="Input 27 2 3 10" xfId="0"/>
    <cellStyle name="Input 27 2 3 2" xfId="0"/>
    <cellStyle name="Input 27 2 3 2 2" xfId="0"/>
    <cellStyle name="Input 27 2 3 2 2 2" xfId="0"/>
    <cellStyle name="Input 27 2 3 2 2 3" xfId="0"/>
    <cellStyle name="Input 27 2 3 2 2 4" xfId="0"/>
    <cellStyle name="Input 27 2 3 2 3" xfId="0"/>
    <cellStyle name="Input 27 2 3 2 3 2" xfId="0"/>
    <cellStyle name="Input 27 2 3 2 3 3" xfId="0"/>
    <cellStyle name="Input 27 2 3 2 3 4" xfId="0"/>
    <cellStyle name="Input 27 2 3 2 4" xfId="0"/>
    <cellStyle name="Input 27 2 3 2 4 2" xfId="0"/>
    <cellStyle name="Input 27 2 3 2 4 3" xfId="0"/>
    <cellStyle name="Input 27 2 3 2 4 4" xfId="0"/>
    <cellStyle name="Input 27 2 3 2 5" xfId="0"/>
    <cellStyle name="Input 27 2 3 2 5 2" xfId="0"/>
    <cellStyle name="Input 27 2 3 2 5 3" xfId="0"/>
    <cellStyle name="Input 27 2 3 2 5 4" xfId="0"/>
    <cellStyle name="Input 27 2 3 2 6" xfId="0"/>
    <cellStyle name="Input 27 2 3 2 6 2" xfId="0"/>
    <cellStyle name="Input 27 2 3 2 6 3" xfId="0"/>
    <cellStyle name="Input 27 2 3 2 7" xfId="0"/>
    <cellStyle name="Input 27 2 3 2 8" xfId="0"/>
    <cellStyle name="Input 27 2 3 3" xfId="0"/>
    <cellStyle name="Input 27 2 3 3 2" xfId="0"/>
    <cellStyle name="Input 27 2 3 3 2 2" xfId="0"/>
    <cellStyle name="Input 27 2 3 3 2 3" xfId="0"/>
    <cellStyle name="Input 27 2 3 3 2 4" xfId="0"/>
    <cellStyle name="Input 27 2 3 3 3" xfId="0"/>
    <cellStyle name="Input 27 2 3 3 3 2" xfId="0"/>
    <cellStyle name="Input 27 2 3 3 3 3" xfId="0"/>
    <cellStyle name="Input 27 2 3 3 3 4" xfId="0"/>
    <cellStyle name="Input 27 2 3 3 4" xfId="0"/>
    <cellStyle name="Input 27 2 3 3 4 2" xfId="0"/>
    <cellStyle name="Input 27 2 3 3 4 3" xfId="0"/>
    <cellStyle name="Input 27 2 3 3 4 4" xfId="0"/>
    <cellStyle name="Input 27 2 3 3 5" xfId="0"/>
    <cellStyle name="Input 27 2 3 3 5 2" xfId="0"/>
    <cellStyle name="Input 27 2 3 3 5 3" xfId="0"/>
    <cellStyle name="Input 27 2 3 3 5 4" xfId="0"/>
    <cellStyle name="Input 27 2 3 3 6" xfId="0"/>
    <cellStyle name="Input 27 2 3 3 6 2" xfId="0"/>
    <cellStyle name="Input 27 2 3 3 6 3" xfId="0"/>
    <cellStyle name="Input 27 2 3 3 7" xfId="0"/>
    <cellStyle name="Input 27 2 3 3 8" xfId="0"/>
    <cellStyle name="Input 27 2 3 4" xfId="0"/>
    <cellStyle name="Input 27 2 3 4 2" xfId="0"/>
    <cellStyle name="Input 27 2 3 4 3" xfId="0"/>
    <cellStyle name="Input 27 2 3 4 4" xfId="0"/>
    <cellStyle name="Input 27 2 3 5" xfId="0"/>
    <cellStyle name="Input 27 2 3 5 2" xfId="0"/>
    <cellStyle name="Input 27 2 3 5 3" xfId="0"/>
    <cellStyle name="Input 27 2 3 5 4" xfId="0"/>
    <cellStyle name="Input 27 2 3 6" xfId="0"/>
    <cellStyle name="Input 27 2 3 6 2" xfId="0"/>
    <cellStyle name="Input 27 2 3 6 3" xfId="0"/>
    <cellStyle name="Input 27 2 3 6 4" xfId="0"/>
    <cellStyle name="Input 27 2 3 7" xfId="0"/>
    <cellStyle name="Input 27 2 3 7 2" xfId="0"/>
    <cellStyle name="Input 27 2 3 7 3" xfId="0"/>
    <cellStyle name="Input 27 2 3 7 4" xfId="0"/>
    <cellStyle name="Input 27 2 3 8" xfId="0"/>
    <cellStyle name="Input 27 2 3 8 2" xfId="0"/>
    <cellStyle name="Input 27 2 3 8 3" xfId="0"/>
    <cellStyle name="Input 27 2 3 9" xfId="0"/>
    <cellStyle name="Input 27 2 4" xfId="0"/>
    <cellStyle name="Input 27 2_Sheet1" xfId="0"/>
    <cellStyle name="Input 27 3" xfId="0"/>
    <cellStyle name="Input 27 3 2" xfId="0"/>
    <cellStyle name="Input 27 3 2 10" xfId="0"/>
    <cellStyle name="Input 27 3 2 2" xfId="0"/>
    <cellStyle name="Input 27 3 2 2 2" xfId="0"/>
    <cellStyle name="Input 27 3 2 2 2 2" xfId="0"/>
    <cellStyle name="Input 27 3 2 2 2 3" xfId="0"/>
    <cellStyle name="Input 27 3 2 2 2 4" xfId="0"/>
    <cellStyle name="Input 27 3 2 2 3" xfId="0"/>
    <cellStyle name="Input 27 3 2 2 3 2" xfId="0"/>
    <cellStyle name="Input 27 3 2 2 3 3" xfId="0"/>
    <cellStyle name="Input 27 3 2 2 3 4" xfId="0"/>
    <cellStyle name="Input 27 3 2 2 4" xfId="0"/>
    <cellStyle name="Input 27 3 2 2 4 2" xfId="0"/>
    <cellStyle name="Input 27 3 2 2 4 3" xfId="0"/>
    <cellStyle name="Input 27 3 2 2 4 4" xfId="0"/>
    <cellStyle name="Input 27 3 2 2 5" xfId="0"/>
    <cellStyle name="Input 27 3 2 2 5 2" xfId="0"/>
    <cellStyle name="Input 27 3 2 2 5 3" xfId="0"/>
    <cellStyle name="Input 27 3 2 2 5 4" xfId="0"/>
    <cellStyle name="Input 27 3 2 2 6" xfId="0"/>
    <cellStyle name="Input 27 3 2 2 6 2" xfId="0"/>
    <cellStyle name="Input 27 3 2 2 6 3" xfId="0"/>
    <cellStyle name="Input 27 3 2 2 7" xfId="0"/>
    <cellStyle name="Input 27 3 2 2 8" xfId="0"/>
    <cellStyle name="Input 27 3 2 3" xfId="0"/>
    <cellStyle name="Input 27 3 2 3 2" xfId="0"/>
    <cellStyle name="Input 27 3 2 3 2 2" xfId="0"/>
    <cellStyle name="Input 27 3 2 3 2 3" xfId="0"/>
    <cellStyle name="Input 27 3 2 3 2 4" xfId="0"/>
    <cellStyle name="Input 27 3 2 3 3" xfId="0"/>
    <cellStyle name="Input 27 3 2 3 3 2" xfId="0"/>
    <cellStyle name="Input 27 3 2 3 3 3" xfId="0"/>
    <cellStyle name="Input 27 3 2 3 3 4" xfId="0"/>
    <cellStyle name="Input 27 3 2 3 4" xfId="0"/>
    <cellStyle name="Input 27 3 2 3 4 2" xfId="0"/>
    <cellStyle name="Input 27 3 2 3 4 3" xfId="0"/>
    <cellStyle name="Input 27 3 2 3 4 4" xfId="0"/>
    <cellStyle name="Input 27 3 2 3 5" xfId="0"/>
    <cellStyle name="Input 27 3 2 3 5 2" xfId="0"/>
    <cellStyle name="Input 27 3 2 3 5 3" xfId="0"/>
    <cellStyle name="Input 27 3 2 3 5 4" xfId="0"/>
    <cellStyle name="Input 27 3 2 3 6" xfId="0"/>
    <cellStyle name="Input 27 3 2 3 6 2" xfId="0"/>
    <cellStyle name="Input 27 3 2 3 6 3" xfId="0"/>
    <cellStyle name="Input 27 3 2 3 7" xfId="0"/>
    <cellStyle name="Input 27 3 2 3 8" xfId="0"/>
    <cellStyle name="Input 27 3 2 4" xfId="0"/>
    <cellStyle name="Input 27 3 2 4 2" xfId="0"/>
    <cellStyle name="Input 27 3 2 4 3" xfId="0"/>
    <cellStyle name="Input 27 3 2 4 4" xfId="0"/>
    <cellStyle name="Input 27 3 2 5" xfId="0"/>
    <cellStyle name="Input 27 3 2 5 2" xfId="0"/>
    <cellStyle name="Input 27 3 2 5 3" xfId="0"/>
    <cellStyle name="Input 27 3 2 5 4" xfId="0"/>
    <cellStyle name="Input 27 3 2 6" xfId="0"/>
    <cellStyle name="Input 27 3 2 6 2" xfId="0"/>
    <cellStyle name="Input 27 3 2 6 3" xfId="0"/>
    <cellStyle name="Input 27 3 2 6 4" xfId="0"/>
    <cellStyle name="Input 27 3 2 7" xfId="0"/>
    <cellStyle name="Input 27 3 2 7 2" xfId="0"/>
    <cellStyle name="Input 27 3 2 7 3" xfId="0"/>
    <cellStyle name="Input 27 3 2 7 4" xfId="0"/>
    <cellStyle name="Input 27 3 2 8" xfId="0"/>
    <cellStyle name="Input 27 3 2 8 2" xfId="0"/>
    <cellStyle name="Input 27 3 2 8 3" xfId="0"/>
    <cellStyle name="Input 27 3 2 9" xfId="0"/>
    <cellStyle name="Input 27 3 3" xfId="0"/>
    <cellStyle name="Input 27 4" xfId="0"/>
    <cellStyle name="Input 27 4 10" xfId="0"/>
    <cellStyle name="Input 27 4 11" xfId="0"/>
    <cellStyle name="Input 27 4 2" xfId="0"/>
    <cellStyle name="Input 27 4 2 2" xfId="0"/>
    <cellStyle name="Input 27 4 2 2 2" xfId="0"/>
    <cellStyle name="Input 27 4 2 2 3" xfId="0"/>
    <cellStyle name="Input 27 4 2 2 4" xfId="0"/>
    <cellStyle name="Input 27 4 2 3" xfId="0"/>
    <cellStyle name="Input 27 4 2 3 2" xfId="0"/>
    <cellStyle name="Input 27 4 2 3 3" xfId="0"/>
    <cellStyle name="Input 27 4 2 3 4" xfId="0"/>
    <cellStyle name="Input 27 4 2 4" xfId="0"/>
    <cellStyle name="Input 27 4 2 4 2" xfId="0"/>
    <cellStyle name="Input 27 4 2 4 3" xfId="0"/>
    <cellStyle name="Input 27 4 2 4 4" xfId="0"/>
    <cellStyle name="Input 27 4 2 5" xfId="0"/>
    <cellStyle name="Input 27 4 2 5 2" xfId="0"/>
    <cellStyle name="Input 27 4 2 5 3" xfId="0"/>
    <cellStyle name="Input 27 4 2 5 4" xfId="0"/>
    <cellStyle name="Input 27 4 2 6" xfId="0"/>
    <cellStyle name="Input 27 4 2 6 2" xfId="0"/>
    <cellStyle name="Input 27 4 2 6 3" xfId="0"/>
    <cellStyle name="Input 27 4 2 7" xfId="0"/>
    <cellStyle name="Input 27 4 2 8" xfId="0"/>
    <cellStyle name="Input 27 4 3" xfId="0"/>
    <cellStyle name="Input 27 4 3 2" xfId="0"/>
    <cellStyle name="Input 27 4 3 2 2" xfId="0"/>
    <cellStyle name="Input 27 4 3 2 3" xfId="0"/>
    <cellStyle name="Input 27 4 3 2 4" xfId="0"/>
    <cellStyle name="Input 27 4 3 3" xfId="0"/>
    <cellStyle name="Input 27 4 3 3 2" xfId="0"/>
    <cellStyle name="Input 27 4 3 3 3" xfId="0"/>
    <cellStyle name="Input 27 4 3 3 4" xfId="0"/>
    <cellStyle name="Input 27 4 3 4" xfId="0"/>
    <cellStyle name="Input 27 4 3 4 2" xfId="0"/>
    <cellStyle name="Input 27 4 3 4 3" xfId="0"/>
    <cellStyle name="Input 27 4 3 4 4" xfId="0"/>
    <cellStyle name="Input 27 4 3 5" xfId="0"/>
    <cellStyle name="Input 27 4 3 5 2" xfId="0"/>
    <cellStyle name="Input 27 4 3 5 3" xfId="0"/>
    <cellStyle name="Input 27 4 3 5 4" xfId="0"/>
    <cellStyle name="Input 27 4 3 6" xfId="0"/>
    <cellStyle name="Input 27 4 3 6 2" xfId="0"/>
    <cellStyle name="Input 27 4 3 6 3" xfId="0"/>
    <cellStyle name="Input 27 4 3 7" xfId="0"/>
    <cellStyle name="Input 27 4 3 8" xfId="0"/>
    <cellStyle name="Input 27 4 4" xfId="0"/>
    <cellStyle name="Input 27 4 4 2" xfId="0"/>
    <cellStyle name="Input 27 4 4 3" xfId="0"/>
    <cellStyle name="Input 27 4 4 4" xfId="0"/>
    <cellStyle name="Input 27 4 5" xfId="0"/>
    <cellStyle name="Input 27 4 5 2" xfId="0"/>
    <cellStyle name="Input 27 4 5 3" xfId="0"/>
    <cellStyle name="Input 27 4 5 4" xfId="0"/>
    <cellStyle name="Input 27 4 6" xfId="0"/>
    <cellStyle name="Input 27 4 6 2" xfId="0"/>
    <cellStyle name="Input 27 4 6 3" xfId="0"/>
    <cellStyle name="Input 27 4 6 4" xfId="0"/>
    <cellStyle name="Input 27 4 7" xfId="0"/>
    <cellStyle name="Input 27 4 7 2" xfId="0"/>
    <cellStyle name="Input 27 4 7 3" xfId="0"/>
    <cellStyle name="Input 27 4 7 4" xfId="0"/>
    <cellStyle name="Input 27 4 8" xfId="0"/>
    <cellStyle name="Input 27 4 8 2" xfId="0"/>
    <cellStyle name="Input 27 4 8 3" xfId="0"/>
    <cellStyle name="Input 27 4 9" xfId="0"/>
    <cellStyle name="Input 27 5" xfId="0"/>
    <cellStyle name="Input 27 6" xfId="0"/>
    <cellStyle name="Input 27 7" xfId="0"/>
    <cellStyle name="Input 27_Sheet1" xfId="0"/>
    <cellStyle name="Input 28" xfId="0"/>
    <cellStyle name="Input 28 2" xfId="0"/>
    <cellStyle name="Input 28 2 2" xfId="0"/>
    <cellStyle name="Input 28 2 2 2" xfId="0"/>
    <cellStyle name="Input 28 2 2 2 10" xfId="0"/>
    <cellStyle name="Input 28 2 2 2 2" xfId="0"/>
    <cellStyle name="Input 28 2 2 2 2 2" xfId="0"/>
    <cellStyle name="Input 28 2 2 2 2 2 2" xfId="0"/>
    <cellStyle name="Input 28 2 2 2 2 2 3" xfId="0"/>
    <cellStyle name="Input 28 2 2 2 2 2 4" xfId="0"/>
    <cellStyle name="Input 28 2 2 2 2 3" xfId="0"/>
    <cellStyle name="Input 28 2 2 2 2 3 2" xfId="0"/>
    <cellStyle name="Input 28 2 2 2 2 3 3" xfId="0"/>
    <cellStyle name="Input 28 2 2 2 2 3 4" xfId="0"/>
    <cellStyle name="Input 28 2 2 2 2 4" xfId="0"/>
    <cellStyle name="Input 28 2 2 2 2 4 2" xfId="0"/>
    <cellStyle name="Input 28 2 2 2 2 4 3" xfId="0"/>
    <cellStyle name="Input 28 2 2 2 2 4 4" xfId="0"/>
    <cellStyle name="Input 28 2 2 2 2 5" xfId="0"/>
    <cellStyle name="Input 28 2 2 2 2 5 2" xfId="0"/>
    <cellStyle name="Input 28 2 2 2 2 5 3" xfId="0"/>
    <cellStyle name="Input 28 2 2 2 2 5 4" xfId="0"/>
    <cellStyle name="Input 28 2 2 2 2 6" xfId="0"/>
    <cellStyle name="Input 28 2 2 2 2 6 2" xfId="0"/>
    <cellStyle name="Input 28 2 2 2 2 6 3" xfId="0"/>
    <cellStyle name="Input 28 2 2 2 2 7" xfId="0"/>
    <cellStyle name="Input 28 2 2 2 2 8" xfId="0"/>
    <cellStyle name="Input 28 2 2 2 3" xfId="0"/>
    <cellStyle name="Input 28 2 2 2 3 2" xfId="0"/>
    <cellStyle name="Input 28 2 2 2 3 2 2" xfId="0"/>
    <cellStyle name="Input 28 2 2 2 3 2 3" xfId="0"/>
    <cellStyle name="Input 28 2 2 2 3 2 4" xfId="0"/>
    <cellStyle name="Input 28 2 2 2 3 3" xfId="0"/>
    <cellStyle name="Input 28 2 2 2 3 3 2" xfId="0"/>
    <cellStyle name="Input 28 2 2 2 3 3 3" xfId="0"/>
    <cellStyle name="Input 28 2 2 2 3 3 4" xfId="0"/>
    <cellStyle name="Input 28 2 2 2 3 4" xfId="0"/>
    <cellStyle name="Input 28 2 2 2 3 4 2" xfId="0"/>
    <cellStyle name="Input 28 2 2 2 3 4 3" xfId="0"/>
    <cellStyle name="Input 28 2 2 2 3 4 4" xfId="0"/>
    <cellStyle name="Input 28 2 2 2 3 5" xfId="0"/>
    <cellStyle name="Input 28 2 2 2 3 5 2" xfId="0"/>
    <cellStyle name="Input 28 2 2 2 3 5 3" xfId="0"/>
    <cellStyle name="Input 28 2 2 2 3 5 4" xfId="0"/>
    <cellStyle name="Input 28 2 2 2 3 6" xfId="0"/>
    <cellStyle name="Input 28 2 2 2 3 6 2" xfId="0"/>
    <cellStyle name="Input 28 2 2 2 3 6 3" xfId="0"/>
    <cellStyle name="Input 28 2 2 2 3 7" xfId="0"/>
    <cellStyle name="Input 28 2 2 2 3 8" xfId="0"/>
    <cellStyle name="Input 28 2 2 2 4" xfId="0"/>
    <cellStyle name="Input 28 2 2 2 4 2" xfId="0"/>
    <cellStyle name="Input 28 2 2 2 4 3" xfId="0"/>
    <cellStyle name="Input 28 2 2 2 4 4" xfId="0"/>
    <cellStyle name="Input 28 2 2 2 5" xfId="0"/>
    <cellStyle name="Input 28 2 2 2 5 2" xfId="0"/>
    <cellStyle name="Input 28 2 2 2 5 3" xfId="0"/>
    <cellStyle name="Input 28 2 2 2 5 4" xfId="0"/>
    <cellStyle name="Input 28 2 2 2 6" xfId="0"/>
    <cellStyle name="Input 28 2 2 2 6 2" xfId="0"/>
    <cellStyle name="Input 28 2 2 2 6 3" xfId="0"/>
    <cellStyle name="Input 28 2 2 2 6 4" xfId="0"/>
    <cellStyle name="Input 28 2 2 2 7" xfId="0"/>
    <cellStyle name="Input 28 2 2 2 7 2" xfId="0"/>
    <cellStyle name="Input 28 2 2 2 7 3" xfId="0"/>
    <cellStyle name="Input 28 2 2 2 7 4" xfId="0"/>
    <cellStyle name="Input 28 2 2 2 8" xfId="0"/>
    <cellStyle name="Input 28 2 2 2 8 2" xfId="0"/>
    <cellStyle name="Input 28 2 2 2 8 3" xfId="0"/>
    <cellStyle name="Input 28 2 2 2 9" xfId="0"/>
    <cellStyle name="Input 28 2 2 3" xfId="0"/>
    <cellStyle name="Input 28 2 3" xfId="0"/>
    <cellStyle name="Input 28 2 3 10" xfId="0"/>
    <cellStyle name="Input 28 2 3 2" xfId="0"/>
    <cellStyle name="Input 28 2 3 2 2" xfId="0"/>
    <cellStyle name="Input 28 2 3 2 2 2" xfId="0"/>
    <cellStyle name="Input 28 2 3 2 2 3" xfId="0"/>
    <cellStyle name="Input 28 2 3 2 2 4" xfId="0"/>
    <cellStyle name="Input 28 2 3 2 3" xfId="0"/>
    <cellStyle name="Input 28 2 3 2 3 2" xfId="0"/>
    <cellStyle name="Input 28 2 3 2 3 3" xfId="0"/>
    <cellStyle name="Input 28 2 3 2 3 4" xfId="0"/>
    <cellStyle name="Input 28 2 3 2 4" xfId="0"/>
    <cellStyle name="Input 28 2 3 2 4 2" xfId="0"/>
    <cellStyle name="Input 28 2 3 2 4 3" xfId="0"/>
    <cellStyle name="Input 28 2 3 2 4 4" xfId="0"/>
    <cellStyle name="Input 28 2 3 2 5" xfId="0"/>
    <cellStyle name="Input 28 2 3 2 5 2" xfId="0"/>
    <cellStyle name="Input 28 2 3 2 5 3" xfId="0"/>
    <cellStyle name="Input 28 2 3 2 5 4" xfId="0"/>
    <cellStyle name="Input 28 2 3 2 6" xfId="0"/>
    <cellStyle name="Input 28 2 3 2 6 2" xfId="0"/>
    <cellStyle name="Input 28 2 3 2 6 3" xfId="0"/>
    <cellStyle name="Input 28 2 3 2 7" xfId="0"/>
    <cellStyle name="Input 28 2 3 2 8" xfId="0"/>
    <cellStyle name="Input 28 2 3 3" xfId="0"/>
    <cellStyle name="Input 28 2 3 3 2" xfId="0"/>
    <cellStyle name="Input 28 2 3 3 2 2" xfId="0"/>
    <cellStyle name="Input 28 2 3 3 2 3" xfId="0"/>
    <cellStyle name="Input 28 2 3 3 2 4" xfId="0"/>
    <cellStyle name="Input 28 2 3 3 3" xfId="0"/>
    <cellStyle name="Input 28 2 3 3 3 2" xfId="0"/>
    <cellStyle name="Input 28 2 3 3 3 3" xfId="0"/>
    <cellStyle name="Input 28 2 3 3 3 4" xfId="0"/>
    <cellStyle name="Input 28 2 3 3 4" xfId="0"/>
    <cellStyle name="Input 28 2 3 3 4 2" xfId="0"/>
    <cellStyle name="Input 28 2 3 3 4 3" xfId="0"/>
    <cellStyle name="Input 28 2 3 3 4 4" xfId="0"/>
    <cellStyle name="Input 28 2 3 3 5" xfId="0"/>
    <cellStyle name="Input 28 2 3 3 5 2" xfId="0"/>
    <cellStyle name="Input 28 2 3 3 5 3" xfId="0"/>
    <cellStyle name="Input 28 2 3 3 5 4" xfId="0"/>
    <cellStyle name="Input 28 2 3 3 6" xfId="0"/>
    <cellStyle name="Input 28 2 3 3 6 2" xfId="0"/>
    <cellStyle name="Input 28 2 3 3 6 3" xfId="0"/>
    <cellStyle name="Input 28 2 3 3 7" xfId="0"/>
    <cellStyle name="Input 28 2 3 3 8" xfId="0"/>
    <cellStyle name="Input 28 2 3 4" xfId="0"/>
    <cellStyle name="Input 28 2 3 4 2" xfId="0"/>
    <cellStyle name="Input 28 2 3 4 3" xfId="0"/>
    <cellStyle name="Input 28 2 3 4 4" xfId="0"/>
    <cellStyle name="Input 28 2 3 5" xfId="0"/>
    <cellStyle name="Input 28 2 3 5 2" xfId="0"/>
    <cellStyle name="Input 28 2 3 5 3" xfId="0"/>
    <cellStyle name="Input 28 2 3 5 4" xfId="0"/>
    <cellStyle name="Input 28 2 3 6" xfId="0"/>
    <cellStyle name="Input 28 2 3 6 2" xfId="0"/>
    <cellStyle name="Input 28 2 3 6 3" xfId="0"/>
    <cellStyle name="Input 28 2 3 6 4" xfId="0"/>
    <cellStyle name="Input 28 2 3 7" xfId="0"/>
    <cellStyle name="Input 28 2 3 7 2" xfId="0"/>
    <cellStyle name="Input 28 2 3 7 3" xfId="0"/>
    <cellStyle name="Input 28 2 3 7 4" xfId="0"/>
    <cellStyle name="Input 28 2 3 8" xfId="0"/>
    <cellStyle name="Input 28 2 3 8 2" xfId="0"/>
    <cellStyle name="Input 28 2 3 8 3" xfId="0"/>
    <cellStyle name="Input 28 2 3 9" xfId="0"/>
    <cellStyle name="Input 28 2 4" xfId="0"/>
    <cellStyle name="Input 28 2_Sheet1" xfId="0"/>
    <cellStyle name="Input 28 3" xfId="0"/>
    <cellStyle name="Input 28 3 2" xfId="0"/>
    <cellStyle name="Input 28 3 2 10" xfId="0"/>
    <cellStyle name="Input 28 3 2 2" xfId="0"/>
    <cellStyle name="Input 28 3 2 2 2" xfId="0"/>
    <cellStyle name="Input 28 3 2 2 2 2" xfId="0"/>
    <cellStyle name="Input 28 3 2 2 2 3" xfId="0"/>
    <cellStyle name="Input 28 3 2 2 2 4" xfId="0"/>
    <cellStyle name="Input 28 3 2 2 3" xfId="0"/>
    <cellStyle name="Input 28 3 2 2 3 2" xfId="0"/>
    <cellStyle name="Input 28 3 2 2 3 3" xfId="0"/>
    <cellStyle name="Input 28 3 2 2 3 4" xfId="0"/>
    <cellStyle name="Input 28 3 2 2 4" xfId="0"/>
    <cellStyle name="Input 28 3 2 2 4 2" xfId="0"/>
    <cellStyle name="Input 28 3 2 2 4 3" xfId="0"/>
    <cellStyle name="Input 28 3 2 2 4 4" xfId="0"/>
    <cellStyle name="Input 28 3 2 2 5" xfId="0"/>
    <cellStyle name="Input 28 3 2 2 5 2" xfId="0"/>
    <cellStyle name="Input 28 3 2 2 5 3" xfId="0"/>
    <cellStyle name="Input 28 3 2 2 5 4" xfId="0"/>
    <cellStyle name="Input 28 3 2 2 6" xfId="0"/>
    <cellStyle name="Input 28 3 2 2 6 2" xfId="0"/>
    <cellStyle name="Input 28 3 2 2 6 3" xfId="0"/>
    <cellStyle name="Input 28 3 2 2 7" xfId="0"/>
    <cellStyle name="Input 28 3 2 2 8" xfId="0"/>
    <cellStyle name="Input 28 3 2 3" xfId="0"/>
    <cellStyle name="Input 28 3 2 3 2" xfId="0"/>
    <cellStyle name="Input 28 3 2 3 2 2" xfId="0"/>
    <cellStyle name="Input 28 3 2 3 2 3" xfId="0"/>
    <cellStyle name="Input 28 3 2 3 2 4" xfId="0"/>
    <cellStyle name="Input 28 3 2 3 3" xfId="0"/>
    <cellStyle name="Input 28 3 2 3 3 2" xfId="0"/>
    <cellStyle name="Input 28 3 2 3 3 3" xfId="0"/>
    <cellStyle name="Input 28 3 2 3 3 4" xfId="0"/>
    <cellStyle name="Input 28 3 2 3 4" xfId="0"/>
    <cellStyle name="Input 28 3 2 3 4 2" xfId="0"/>
    <cellStyle name="Input 28 3 2 3 4 3" xfId="0"/>
    <cellStyle name="Input 28 3 2 3 4 4" xfId="0"/>
    <cellStyle name="Input 28 3 2 3 5" xfId="0"/>
    <cellStyle name="Input 28 3 2 3 5 2" xfId="0"/>
    <cellStyle name="Input 28 3 2 3 5 3" xfId="0"/>
    <cellStyle name="Input 28 3 2 3 5 4" xfId="0"/>
    <cellStyle name="Input 28 3 2 3 6" xfId="0"/>
    <cellStyle name="Input 28 3 2 3 6 2" xfId="0"/>
    <cellStyle name="Input 28 3 2 3 6 3" xfId="0"/>
    <cellStyle name="Input 28 3 2 3 7" xfId="0"/>
    <cellStyle name="Input 28 3 2 3 8" xfId="0"/>
    <cellStyle name="Input 28 3 2 4" xfId="0"/>
    <cellStyle name="Input 28 3 2 4 2" xfId="0"/>
    <cellStyle name="Input 28 3 2 4 3" xfId="0"/>
    <cellStyle name="Input 28 3 2 4 4" xfId="0"/>
    <cellStyle name="Input 28 3 2 5" xfId="0"/>
    <cellStyle name="Input 28 3 2 5 2" xfId="0"/>
    <cellStyle name="Input 28 3 2 5 3" xfId="0"/>
    <cellStyle name="Input 28 3 2 5 4" xfId="0"/>
    <cellStyle name="Input 28 3 2 6" xfId="0"/>
    <cellStyle name="Input 28 3 2 6 2" xfId="0"/>
    <cellStyle name="Input 28 3 2 6 3" xfId="0"/>
    <cellStyle name="Input 28 3 2 6 4" xfId="0"/>
    <cellStyle name="Input 28 3 2 7" xfId="0"/>
    <cellStyle name="Input 28 3 2 7 2" xfId="0"/>
    <cellStyle name="Input 28 3 2 7 3" xfId="0"/>
    <cellStyle name="Input 28 3 2 7 4" xfId="0"/>
    <cellStyle name="Input 28 3 2 8" xfId="0"/>
    <cellStyle name="Input 28 3 2 8 2" xfId="0"/>
    <cellStyle name="Input 28 3 2 8 3" xfId="0"/>
    <cellStyle name="Input 28 3 2 9" xfId="0"/>
    <cellStyle name="Input 28 3 3" xfId="0"/>
    <cellStyle name="Input 28 4" xfId="0"/>
    <cellStyle name="Input 28 4 10" xfId="0"/>
    <cellStyle name="Input 28 4 11" xfId="0"/>
    <cellStyle name="Input 28 4 2" xfId="0"/>
    <cellStyle name="Input 28 4 2 2" xfId="0"/>
    <cellStyle name="Input 28 4 2 2 2" xfId="0"/>
    <cellStyle name="Input 28 4 2 2 3" xfId="0"/>
    <cellStyle name="Input 28 4 2 2 4" xfId="0"/>
    <cellStyle name="Input 28 4 2 3" xfId="0"/>
    <cellStyle name="Input 28 4 2 3 2" xfId="0"/>
    <cellStyle name="Input 28 4 2 3 3" xfId="0"/>
    <cellStyle name="Input 28 4 2 3 4" xfId="0"/>
    <cellStyle name="Input 28 4 2 4" xfId="0"/>
    <cellStyle name="Input 28 4 2 4 2" xfId="0"/>
    <cellStyle name="Input 28 4 2 4 3" xfId="0"/>
    <cellStyle name="Input 28 4 2 4 4" xfId="0"/>
    <cellStyle name="Input 28 4 2 5" xfId="0"/>
    <cellStyle name="Input 28 4 2 5 2" xfId="0"/>
    <cellStyle name="Input 28 4 2 5 3" xfId="0"/>
    <cellStyle name="Input 28 4 2 5 4" xfId="0"/>
    <cellStyle name="Input 28 4 2 6" xfId="0"/>
    <cellStyle name="Input 28 4 2 6 2" xfId="0"/>
    <cellStyle name="Input 28 4 2 6 3" xfId="0"/>
    <cellStyle name="Input 28 4 2 7" xfId="0"/>
    <cellStyle name="Input 28 4 2 8" xfId="0"/>
    <cellStyle name="Input 28 4 3" xfId="0"/>
    <cellStyle name="Input 28 4 3 2" xfId="0"/>
    <cellStyle name="Input 28 4 3 2 2" xfId="0"/>
    <cellStyle name="Input 28 4 3 2 3" xfId="0"/>
    <cellStyle name="Input 28 4 3 2 4" xfId="0"/>
    <cellStyle name="Input 28 4 3 3" xfId="0"/>
    <cellStyle name="Input 28 4 3 3 2" xfId="0"/>
    <cellStyle name="Input 28 4 3 3 3" xfId="0"/>
    <cellStyle name="Input 28 4 3 3 4" xfId="0"/>
    <cellStyle name="Input 28 4 3 4" xfId="0"/>
    <cellStyle name="Input 28 4 3 4 2" xfId="0"/>
    <cellStyle name="Input 28 4 3 4 3" xfId="0"/>
    <cellStyle name="Input 28 4 3 4 4" xfId="0"/>
    <cellStyle name="Input 28 4 3 5" xfId="0"/>
    <cellStyle name="Input 28 4 3 5 2" xfId="0"/>
    <cellStyle name="Input 28 4 3 5 3" xfId="0"/>
    <cellStyle name="Input 28 4 3 5 4" xfId="0"/>
    <cellStyle name="Input 28 4 3 6" xfId="0"/>
    <cellStyle name="Input 28 4 3 6 2" xfId="0"/>
    <cellStyle name="Input 28 4 3 6 3" xfId="0"/>
    <cellStyle name="Input 28 4 3 7" xfId="0"/>
    <cellStyle name="Input 28 4 3 8" xfId="0"/>
    <cellStyle name="Input 28 4 4" xfId="0"/>
    <cellStyle name="Input 28 4 4 2" xfId="0"/>
    <cellStyle name="Input 28 4 4 3" xfId="0"/>
    <cellStyle name="Input 28 4 4 4" xfId="0"/>
    <cellStyle name="Input 28 4 5" xfId="0"/>
    <cellStyle name="Input 28 4 5 2" xfId="0"/>
    <cellStyle name="Input 28 4 5 3" xfId="0"/>
    <cellStyle name="Input 28 4 5 4" xfId="0"/>
    <cellStyle name="Input 28 4 6" xfId="0"/>
    <cellStyle name="Input 28 4 6 2" xfId="0"/>
    <cellStyle name="Input 28 4 6 3" xfId="0"/>
    <cellStyle name="Input 28 4 6 4" xfId="0"/>
    <cellStyle name="Input 28 4 7" xfId="0"/>
    <cellStyle name="Input 28 4 7 2" xfId="0"/>
    <cellStyle name="Input 28 4 7 3" xfId="0"/>
    <cellStyle name="Input 28 4 7 4" xfId="0"/>
    <cellStyle name="Input 28 4 8" xfId="0"/>
    <cellStyle name="Input 28 4 8 2" xfId="0"/>
    <cellStyle name="Input 28 4 8 3" xfId="0"/>
    <cellStyle name="Input 28 4 9" xfId="0"/>
    <cellStyle name="Input 28 5" xfId="0"/>
    <cellStyle name="Input 28 6" xfId="0"/>
    <cellStyle name="Input 28 7" xfId="0"/>
    <cellStyle name="Input 28_Sheet1" xfId="0"/>
    <cellStyle name="Input 29" xfId="0"/>
    <cellStyle name="Input 29 2" xfId="0"/>
    <cellStyle name="Input 29 2 2" xfId="0"/>
    <cellStyle name="Input 29 2 2 2" xfId="0"/>
    <cellStyle name="Input 29 2 2 2 10" xfId="0"/>
    <cellStyle name="Input 29 2 2 2 2" xfId="0"/>
    <cellStyle name="Input 29 2 2 2 2 2" xfId="0"/>
    <cellStyle name="Input 29 2 2 2 2 2 2" xfId="0"/>
    <cellStyle name="Input 29 2 2 2 2 2 3" xfId="0"/>
    <cellStyle name="Input 29 2 2 2 2 2 4" xfId="0"/>
    <cellStyle name="Input 29 2 2 2 2 3" xfId="0"/>
    <cellStyle name="Input 29 2 2 2 2 3 2" xfId="0"/>
    <cellStyle name="Input 29 2 2 2 2 3 3" xfId="0"/>
    <cellStyle name="Input 29 2 2 2 2 3 4" xfId="0"/>
    <cellStyle name="Input 29 2 2 2 2 4" xfId="0"/>
    <cellStyle name="Input 29 2 2 2 2 4 2" xfId="0"/>
    <cellStyle name="Input 29 2 2 2 2 4 3" xfId="0"/>
    <cellStyle name="Input 29 2 2 2 2 4 4" xfId="0"/>
    <cellStyle name="Input 29 2 2 2 2 5" xfId="0"/>
    <cellStyle name="Input 29 2 2 2 2 5 2" xfId="0"/>
    <cellStyle name="Input 29 2 2 2 2 5 3" xfId="0"/>
    <cellStyle name="Input 29 2 2 2 2 5 4" xfId="0"/>
    <cellStyle name="Input 29 2 2 2 2 6" xfId="0"/>
    <cellStyle name="Input 29 2 2 2 2 6 2" xfId="0"/>
    <cellStyle name="Input 29 2 2 2 2 6 3" xfId="0"/>
    <cellStyle name="Input 29 2 2 2 2 7" xfId="0"/>
    <cellStyle name="Input 29 2 2 2 2 8" xfId="0"/>
    <cellStyle name="Input 29 2 2 2 3" xfId="0"/>
    <cellStyle name="Input 29 2 2 2 3 2" xfId="0"/>
    <cellStyle name="Input 29 2 2 2 3 2 2" xfId="0"/>
    <cellStyle name="Input 29 2 2 2 3 2 3" xfId="0"/>
    <cellStyle name="Input 29 2 2 2 3 2 4" xfId="0"/>
    <cellStyle name="Input 29 2 2 2 3 3" xfId="0"/>
    <cellStyle name="Input 29 2 2 2 3 3 2" xfId="0"/>
    <cellStyle name="Input 29 2 2 2 3 3 3" xfId="0"/>
    <cellStyle name="Input 29 2 2 2 3 3 4" xfId="0"/>
    <cellStyle name="Input 29 2 2 2 3 4" xfId="0"/>
    <cellStyle name="Input 29 2 2 2 3 4 2" xfId="0"/>
    <cellStyle name="Input 29 2 2 2 3 4 3" xfId="0"/>
    <cellStyle name="Input 29 2 2 2 3 4 4" xfId="0"/>
    <cellStyle name="Input 29 2 2 2 3 5" xfId="0"/>
    <cellStyle name="Input 29 2 2 2 3 5 2" xfId="0"/>
    <cellStyle name="Input 29 2 2 2 3 5 3" xfId="0"/>
    <cellStyle name="Input 29 2 2 2 3 5 4" xfId="0"/>
    <cellStyle name="Input 29 2 2 2 3 6" xfId="0"/>
    <cellStyle name="Input 29 2 2 2 3 6 2" xfId="0"/>
    <cellStyle name="Input 29 2 2 2 3 6 3" xfId="0"/>
    <cellStyle name="Input 29 2 2 2 3 7" xfId="0"/>
    <cellStyle name="Input 29 2 2 2 3 8" xfId="0"/>
    <cellStyle name="Input 29 2 2 2 4" xfId="0"/>
    <cellStyle name="Input 29 2 2 2 4 2" xfId="0"/>
    <cellStyle name="Input 29 2 2 2 4 3" xfId="0"/>
    <cellStyle name="Input 29 2 2 2 4 4" xfId="0"/>
    <cellStyle name="Input 29 2 2 2 5" xfId="0"/>
    <cellStyle name="Input 29 2 2 2 5 2" xfId="0"/>
    <cellStyle name="Input 29 2 2 2 5 3" xfId="0"/>
    <cellStyle name="Input 29 2 2 2 5 4" xfId="0"/>
    <cellStyle name="Input 29 2 2 2 6" xfId="0"/>
    <cellStyle name="Input 29 2 2 2 6 2" xfId="0"/>
    <cellStyle name="Input 29 2 2 2 6 3" xfId="0"/>
    <cellStyle name="Input 29 2 2 2 6 4" xfId="0"/>
    <cellStyle name="Input 29 2 2 2 7" xfId="0"/>
    <cellStyle name="Input 29 2 2 2 7 2" xfId="0"/>
    <cellStyle name="Input 29 2 2 2 7 3" xfId="0"/>
    <cellStyle name="Input 29 2 2 2 7 4" xfId="0"/>
    <cellStyle name="Input 29 2 2 2 8" xfId="0"/>
    <cellStyle name="Input 29 2 2 2 8 2" xfId="0"/>
    <cellStyle name="Input 29 2 2 2 8 3" xfId="0"/>
    <cellStyle name="Input 29 2 2 2 9" xfId="0"/>
    <cellStyle name="Input 29 2 2 3" xfId="0"/>
    <cellStyle name="Input 29 2 3" xfId="0"/>
    <cellStyle name="Input 29 2 3 10" xfId="0"/>
    <cellStyle name="Input 29 2 3 2" xfId="0"/>
    <cellStyle name="Input 29 2 3 2 2" xfId="0"/>
    <cellStyle name="Input 29 2 3 2 2 2" xfId="0"/>
    <cellStyle name="Input 29 2 3 2 2 3" xfId="0"/>
    <cellStyle name="Input 29 2 3 2 2 4" xfId="0"/>
    <cellStyle name="Input 29 2 3 2 3" xfId="0"/>
    <cellStyle name="Input 29 2 3 2 3 2" xfId="0"/>
    <cellStyle name="Input 29 2 3 2 3 3" xfId="0"/>
    <cellStyle name="Input 29 2 3 2 3 4" xfId="0"/>
    <cellStyle name="Input 29 2 3 2 4" xfId="0"/>
    <cellStyle name="Input 29 2 3 2 4 2" xfId="0"/>
    <cellStyle name="Input 29 2 3 2 4 3" xfId="0"/>
    <cellStyle name="Input 29 2 3 2 4 4" xfId="0"/>
    <cellStyle name="Input 29 2 3 2 5" xfId="0"/>
    <cellStyle name="Input 29 2 3 2 5 2" xfId="0"/>
    <cellStyle name="Input 29 2 3 2 5 3" xfId="0"/>
    <cellStyle name="Input 29 2 3 2 5 4" xfId="0"/>
    <cellStyle name="Input 29 2 3 2 6" xfId="0"/>
    <cellStyle name="Input 29 2 3 2 6 2" xfId="0"/>
    <cellStyle name="Input 29 2 3 2 6 3" xfId="0"/>
    <cellStyle name="Input 29 2 3 2 7" xfId="0"/>
    <cellStyle name="Input 29 2 3 2 8" xfId="0"/>
    <cellStyle name="Input 29 2 3 3" xfId="0"/>
    <cellStyle name="Input 29 2 3 3 2" xfId="0"/>
    <cellStyle name="Input 29 2 3 3 2 2" xfId="0"/>
    <cellStyle name="Input 29 2 3 3 2 3" xfId="0"/>
    <cellStyle name="Input 29 2 3 3 2 4" xfId="0"/>
    <cellStyle name="Input 29 2 3 3 3" xfId="0"/>
    <cellStyle name="Input 29 2 3 3 3 2" xfId="0"/>
    <cellStyle name="Input 29 2 3 3 3 3" xfId="0"/>
    <cellStyle name="Input 29 2 3 3 3 4" xfId="0"/>
    <cellStyle name="Input 29 2 3 3 4" xfId="0"/>
    <cellStyle name="Input 29 2 3 3 4 2" xfId="0"/>
    <cellStyle name="Input 29 2 3 3 4 3" xfId="0"/>
    <cellStyle name="Input 29 2 3 3 4 4" xfId="0"/>
    <cellStyle name="Input 29 2 3 3 5" xfId="0"/>
    <cellStyle name="Input 29 2 3 3 5 2" xfId="0"/>
    <cellStyle name="Input 29 2 3 3 5 3" xfId="0"/>
    <cellStyle name="Input 29 2 3 3 5 4" xfId="0"/>
    <cellStyle name="Input 29 2 3 3 6" xfId="0"/>
    <cellStyle name="Input 29 2 3 3 6 2" xfId="0"/>
    <cellStyle name="Input 29 2 3 3 6 3" xfId="0"/>
    <cellStyle name="Input 29 2 3 3 7" xfId="0"/>
    <cellStyle name="Input 29 2 3 3 8" xfId="0"/>
    <cellStyle name="Input 29 2 3 4" xfId="0"/>
    <cellStyle name="Input 29 2 3 4 2" xfId="0"/>
    <cellStyle name="Input 29 2 3 4 3" xfId="0"/>
    <cellStyle name="Input 29 2 3 4 4" xfId="0"/>
    <cellStyle name="Input 29 2 3 5" xfId="0"/>
    <cellStyle name="Input 29 2 3 5 2" xfId="0"/>
    <cellStyle name="Input 29 2 3 5 3" xfId="0"/>
    <cellStyle name="Input 29 2 3 5 4" xfId="0"/>
    <cellStyle name="Input 29 2 3 6" xfId="0"/>
    <cellStyle name="Input 29 2 3 6 2" xfId="0"/>
    <cellStyle name="Input 29 2 3 6 3" xfId="0"/>
    <cellStyle name="Input 29 2 3 6 4" xfId="0"/>
    <cellStyle name="Input 29 2 3 7" xfId="0"/>
    <cellStyle name="Input 29 2 3 7 2" xfId="0"/>
    <cellStyle name="Input 29 2 3 7 3" xfId="0"/>
    <cellStyle name="Input 29 2 3 7 4" xfId="0"/>
    <cellStyle name="Input 29 2 3 8" xfId="0"/>
    <cellStyle name="Input 29 2 3 8 2" xfId="0"/>
    <cellStyle name="Input 29 2 3 8 3" xfId="0"/>
    <cellStyle name="Input 29 2 3 9" xfId="0"/>
    <cellStyle name="Input 29 2 4" xfId="0"/>
    <cellStyle name="Input 29 2_Sheet1" xfId="0"/>
    <cellStyle name="Input 29 3" xfId="0"/>
    <cellStyle name="Input 29 3 2" xfId="0"/>
    <cellStyle name="Input 29 3 2 10" xfId="0"/>
    <cellStyle name="Input 29 3 2 2" xfId="0"/>
    <cellStyle name="Input 29 3 2 2 2" xfId="0"/>
    <cellStyle name="Input 29 3 2 2 2 2" xfId="0"/>
    <cellStyle name="Input 29 3 2 2 2 3" xfId="0"/>
    <cellStyle name="Input 29 3 2 2 2 4" xfId="0"/>
    <cellStyle name="Input 29 3 2 2 3" xfId="0"/>
    <cellStyle name="Input 29 3 2 2 3 2" xfId="0"/>
    <cellStyle name="Input 29 3 2 2 3 3" xfId="0"/>
    <cellStyle name="Input 29 3 2 2 3 4" xfId="0"/>
    <cellStyle name="Input 29 3 2 2 4" xfId="0"/>
    <cellStyle name="Input 29 3 2 2 4 2" xfId="0"/>
    <cellStyle name="Input 29 3 2 2 4 3" xfId="0"/>
    <cellStyle name="Input 29 3 2 2 4 4" xfId="0"/>
    <cellStyle name="Input 29 3 2 2 5" xfId="0"/>
    <cellStyle name="Input 29 3 2 2 5 2" xfId="0"/>
    <cellStyle name="Input 29 3 2 2 5 3" xfId="0"/>
    <cellStyle name="Input 29 3 2 2 5 4" xfId="0"/>
    <cellStyle name="Input 29 3 2 2 6" xfId="0"/>
    <cellStyle name="Input 29 3 2 2 6 2" xfId="0"/>
    <cellStyle name="Input 29 3 2 2 6 3" xfId="0"/>
    <cellStyle name="Input 29 3 2 2 7" xfId="0"/>
    <cellStyle name="Input 29 3 2 2 8" xfId="0"/>
    <cellStyle name="Input 29 3 2 3" xfId="0"/>
    <cellStyle name="Input 29 3 2 3 2" xfId="0"/>
    <cellStyle name="Input 29 3 2 3 2 2" xfId="0"/>
    <cellStyle name="Input 29 3 2 3 2 3" xfId="0"/>
    <cellStyle name="Input 29 3 2 3 2 4" xfId="0"/>
    <cellStyle name="Input 29 3 2 3 3" xfId="0"/>
    <cellStyle name="Input 29 3 2 3 3 2" xfId="0"/>
    <cellStyle name="Input 29 3 2 3 3 3" xfId="0"/>
    <cellStyle name="Input 29 3 2 3 3 4" xfId="0"/>
    <cellStyle name="Input 29 3 2 3 4" xfId="0"/>
    <cellStyle name="Input 29 3 2 3 4 2" xfId="0"/>
    <cellStyle name="Input 29 3 2 3 4 3" xfId="0"/>
    <cellStyle name="Input 29 3 2 3 4 4" xfId="0"/>
    <cellStyle name="Input 29 3 2 3 5" xfId="0"/>
    <cellStyle name="Input 29 3 2 3 5 2" xfId="0"/>
    <cellStyle name="Input 29 3 2 3 5 3" xfId="0"/>
    <cellStyle name="Input 29 3 2 3 5 4" xfId="0"/>
    <cellStyle name="Input 29 3 2 3 6" xfId="0"/>
    <cellStyle name="Input 29 3 2 3 6 2" xfId="0"/>
    <cellStyle name="Input 29 3 2 3 6 3" xfId="0"/>
    <cellStyle name="Input 29 3 2 3 7" xfId="0"/>
    <cellStyle name="Input 29 3 2 3 8" xfId="0"/>
    <cellStyle name="Input 29 3 2 4" xfId="0"/>
    <cellStyle name="Input 29 3 2 4 2" xfId="0"/>
    <cellStyle name="Input 29 3 2 4 3" xfId="0"/>
    <cellStyle name="Input 29 3 2 4 4" xfId="0"/>
    <cellStyle name="Input 29 3 2 5" xfId="0"/>
    <cellStyle name="Input 29 3 2 5 2" xfId="0"/>
    <cellStyle name="Input 29 3 2 5 3" xfId="0"/>
    <cellStyle name="Input 29 3 2 5 4" xfId="0"/>
    <cellStyle name="Input 29 3 2 6" xfId="0"/>
    <cellStyle name="Input 29 3 2 6 2" xfId="0"/>
    <cellStyle name="Input 29 3 2 6 3" xfId="0"/>
    <cellStyle name="Input 29 3 2 6 4" xfId="0"/>
    <cellStyle name="Input 29 3 2 7" xfId="0"/>
    <cellStyle name="Input 29 3 2 7 2" xfId="0"/>
    <cellStyle name="Input 29 3 2 7 3" xfId="0"/>
    <cellStyle name="Input 29 3 2 7 4" xfId="0"/>
    <cellStyle name="Input 29 3 2 8" xfId="0"/>
    <cellStyle name="Input 29 3 2 8 2" xfId="0"/>
    <cellStyle name="Input 29 3 2 8 3" xfId="0"/>
    <cellStyle name="Input 29 3 2 9" xfId="0"/>
    <cellStyle name="Input 29 3 3" xfId="0"/>
    <cellStyle name="Input 29 4" xfId="0"/>
    <cellStyle name="Input 29 4 10" xfId="0"/>
    <cellStyle name="Input 29 4 11" xfId="0"/>
    <cellStyle name="Input 29 4 2" xfId="0"/>
    <cellStyle name="Input 29 4 2 2" xfId="0"/>
    <cellStyle name="Input 29 4 2 2 2" xfId="0"/>
    <cellStyle name="Input 29 4 2 2 3" xfId="0"/>
    <cellStyle name="Input 29 4 2 2 4" xfId="0"/>
    <cellStyle name="Input 29 4 2 3" xfId="0"/>
    <cellStyle name="Input 29 4 2 3 2" xfId="0"/>
    <cellStyle name="Input 29 4 2 3 3" xfId="0"/>
    <cellStyle name="Input 29 4 2 3 4" xfId="0"/>
    <cellStyle name="Input 29 4 2 4" xfId="0"/>
    <cellStyle name="Input 29 4 2 4 2" xfId="0"/>
    <cellStyle name="Input 29 4 2 4 3" xfId="0"/>
    <cellStyle name="Input 29 4 2 4 4" xfId="0"/>
    <cellStyle name="Input 29 4 2 5" xfId="0"/>
    <cellStyle name="Input 29 4 2 5 2" xfId="0"/>
    <cellStyle name="Input 29 4 2 5 3" xfId="0"/>
    <cellStyle name="Input 29 4 2 5 4" xfId="0"/>
    <cellStyle name="Input 29 4 2 6" xfId="0"/>
    <cellStyle name="Input 29 4 2 6 2" xfId="0"/>
    <cellStyle name="Input 29 4 2 6 3" xfId="0"/>
    <cellStyle name="Input 29 4 2 7" xfId="0"/>
    <cellStyle name="Input 29 4 2 8" xfId="0"/>
    <cellStyle name="Input 29 4 3" xfId="0"/>
    <cellStyle name="Input 29 4 3 2" xfId="0"/>
    <cellStyle name="Input 29 4 3 2 2" xfId="0"/>
    <cellStyle name="Input 29 4 3 2 3" xfId="0"/>
    <cellStyle name="Input 29 4 3 2 4" xfId="0"/>
    <cellStyle name="Input 29 4 3 3" xfId="0"/>
    <cellStyle name="Input 29 4 3 3 2" xfId="0"/>
    <cellStyle name="Input 29 4 3 3 3" xfId="0"/>
    <cellStyle name="Input 29 4 3 3 4" xfId="0"/>
    <cellStyle name="Input 29 4 3 4" xfId="0"/>
    <cellStyle name="Input 29 4 3 4 2" xfId="0"/>
    <cellStyle name="Input 29 4 3 4 3" xfId="0"/>
    <cellStyle name="Input 29 4 3 4 4" xfId="0"/>
    <cellStyle name="Input 29 4 3 5" xfId="0"/>
    <cellStyle name="Input 29 4 3 5 2" xfId="0"/>
    <cellStyle name="Input 29 4 3 5 3" xfId="0"/>
    <cellStyle name="Input 29 4 3 5 4" xfId="0"/>
    <cellStyle name="Input 29 4 3 6" xfId="0"/>
    <cellStyle name="Input 29 4 3 6 2" xfId="0"/>
    <cellStyle name="Input 29 4 3 6 3" xfId="0"/>
    <cellStyle name="Input 29 4 3 7" xfId="0"/>
    <cellStyle name="Input 29 4 3 8" xfId="0"/>
    <cellStyle name="Input 29 4 4" xfId="0"/>
    <cellStyle name="Input 29 4 4 2" xfId="0"/>
    <cellStyle name="Input 29 4 4 3" xfId="0"/>
    <cellStyle name="Input 29 4 4 4" xfId="0"/>
    <cellStyle name="Input 29 4 5" xfId="0"/>
    <cellStyle name="Input 29 4 5 2" xfId="0"/>
    <cellStyle name="Input 29 4 5 3" xfId="0"/>
    <cellStyle name="Input 29 4 5 4" xfId="0"/>
    <cellStyle name="Input 29 4 6" xfId="0"/>
    <cellStyle name="Input 29 4 6 2" xfId="0"/>
    <cellStyle name="Input 29 4 6 3" xfId="0"/>
    <cellStyle name="Input 29 4 6 4" xfId="0"/>
    <cellStyle name="Input 29 4 7" xfId="0"/>
    <cellStyle name="Input 29 4 7 2" xfId="0"/>
    <cellStyle name="Input 29 4 7 3" xfId="0"/>
    <cellStyle name="Input 29 4 7 4" xfId="0"/>
    <cellStyle name="Input 29 4 8" xfId="0"/>
    <cellStyle name="Input 29 4 8 2" xfId="0"/>
    <cellStyle name="Input 29 4 8 3" xfId="0"/>
    <cellStyle name="Input 29 4 9" xfId="0"/>
    <cellStyle name="Input 29 5" xfId="0"/>
    <cellStyle name="Input 29 6" xfId="0"/>
    <cellStyle name="Input 29 7" xfId="0"/>
    <cellStyle name="Input 29_Sheet1" xfId="0"/>
    <cellStyle name="Input 2_BallGrid" xfId="0"/>
    <cellStyle name="Input 3" xfId="0"/>
    <cellStyle name="Input 3 10" xfId="0"/>
    <cellStyle name="Input 3 10 2" xfId="0"/>
    <cellStyle name="Input 3 10 2 10" xfId="0"/>
    <cellStyle name="Input 3 10 2 2" xfId="0"/>
    <cellStyle name="Input 3 10 2 2 2" xfId="0"/>
    <cellStyle name="Input 3 10 2 2 2 2" xfId="0"/>
    <cellStyle name="Input 3 10 2 2 2 3" xfId="0"/>
    <cellStyle name="Input 3 10 2 2 2 4" xfId="0"/>
    <cellStyle name="Input 3 10 2 2 3" xfId="0"/>
    <cellStyle name="Input 3 10 2 2 3 2" xfId="0"/>
    <cellStyle name="Input 3 10 2 2 3 3" xfId="0"/>
    <cellStyle name="Input 3 10 2 2 3 4" xfId="0"/>
    <cellStyle name="Input 3 10 2 2 4" xfId="0"/>
    <cellStyle name="Input 3 10 2 2 4 2" xfId="0"/>
    <cellStyle name="Input 3 10 2 2 4 3" xfId="0"/>
    <cellStyle name="Input 3 10 2 2 4 4" xfId="0"/>
    <cellStyle name="Input 3 10 2 2 5" xfId="0"/>
    <cellStyle name="Input 3 10 2 2 5 2" xfId="0"/>
    <cellStyle name="Input 3 10 2 2 5 3" xfId="0"/>
    <cellStyle name="Input 3 10 2 2 5 4" xfId="0"/>
    <cellStyle name="Input 3 10 2 2 6" xfId="0"/>
    <cellStyle name="Input 3 10 2 2 6 2" xfId="0"/>
    <cellStyle name="Input 3 10 2 2 6 3" xfId="0"/>
    <cellStyle name="Input 3 10 2 2 7" xfId="0"/>
    <cellStyle name="Input 3 10 2 2 8" xfId="0"/>
    <cellStyle name="Input 3 10 2 3" xfId="0"/>
    <cellStyle name="Input 3 10 2 3 2" xfId="0"/>
    <cellStyle name="Input 3 10 2 3 2 2" xfId="0"/>
    <cellStyle name="Input 3 10 2 3 2 3" xfId="0"/>
    <cellStyle name="Input 3 10 2 3 2 4" xfId="0"/>
    <cellStyle name="Input 3 10 2 3 3" xfId="0"/>
    <cellStyle name="Input 3 10 2 3 3 2" xfId="0"/>
    <cellStyle name="Input 3 10 2 3 3 3" xfId="0"/>
    <cellStyle name="Input 3 10 2 3 3 4" xfId="0"/>
    <cellStyle name="Input 3 10 2 3 4" xfId="0"/>
    <cellStyle name="Input 3 10 2 3 4 2" xfId="0"/>
    <cellStyle name="Input 3 10 2 3 4 3" xfId="0"/>
    <cellStyle name="Input 3 10 2 3 4 4" xfId="0"/>
    <cellStyle name="Input 3 10 2 3 5" xfId="0"/>
    <cellStyle name="Input 3 10 2 3 5 2" xfId="0"/>
    <cellStyle name="Input 3 10 2 3 5 3" xfId="0"/>
    <cellStyle name="Input 3 10 2 3 5 4" xfId="0"/>
    <cellStyle name="Input 3 10 2 3 6" xfId="0"/>
    <cellStyle name="Input 3 10 2 3 6 2" xfId="0"/>
    <cellStyle name="Input 3 10 2 3 6 3" xfId="0"/>
    <cellStyle name="Input 3 10 2 3 7" xfId="0"/>
    <cellStyle name="Input 3 10 2 3 8" xfId="0"/>
    <cellStyle name="Input 3 10 2 4" xfId="0"/>
    <cellStyle name="Input 3 10 2 4 2" xfId="0"/>
    <cellStyle name="Input 3 10 2 4 3" xfId="0"/>
    <cellStyle name="Input 3 10 2 4 4" xfId="0"/>
    <cellStyle name="Input 3 10 2 5" xfId="0"/>
    <cellStyle name="Input 3 10 2 5 2" xfId="0"/>
    <cellStyle name="Input 3 10 2 5 3" xfId="0"/>
    <cellStyle name="Input 3 10 2 5 4" xfId="0"/>
    <cellStyle name="Input 3 10 2 6" xfId="0"/>
    <cellStyle name="Input 3 10 2 6 2" xfId="0"/>
    <cellStyle name="Input 3 10 2 6 3" xfId="0"/>
    <cellStyle name="Input 3 10 2 6 4" xfId="0"/>
    <cellStyle name="Input 3 10 2 7" xfId="0"/>
    <cellStyle name="Input 3 10 2 7 2" xfId="0"/>
    <cellStyle name="Input 3 10 2 7 3" xfId="0"/>
    <cellStyle name="Input 3 10 2 7 4" xfId="0"/>
    <cellStyle name="Input 3 10 2 8" xfId="0"/>
    <cellStyle name="Input 3 10 2 8 2" xfId="0"/>
    <cellStyle name="Input 3 10 2 8 3" xfId="0"/>
    <cellStyle name="Input 3 10 2 9" xfId="0"/>
    <cellStyle name="Input 3 10 3" xfId="0"/>
    <cellStyle name="Input 3 11" xfId="0"/>
    <cellStyle name="Input 3 11 2" xfId="0"/>
    <cellStyle name="Input 3 11 2 10" xfId="0"/>
    <cellStyle name="Input 3 11 2 2" xfId="0"/>
    <cellStyle name="Input 3 11 2 2 2" xfId="0"/>
    <cellStyle name="Input 3 11 2 2 2 2" xfId="0"/>
    <cellStyle name="Input 3 11 2 2 2 3" xfId="0"/>
    <cellStyle name="Input 3 11 2 2 2 4" xfId="0"/>
    <cellStyle name="Input 3 11 2 2 3" xfId="0"/>
    <cellStyle name="Input 3 11 2 2 3 2" xfId="0"/>
    <cellStyle name="Input 3 11 2 2 3 3" xfId="0"/>
    <cellStyle name="Input 3 11 2 2 3 4" xfId="0"/>
    <cellStyle name="Input 3 11 2 2 4" xfId="0"/>
    <cellStyle name="Input 3 11 2 2 4 2" xfId="0"/>
    <cellStyle name="Input 3 11 2 2 4 3" xfId="0"/>
    <cellStyle name="Input 3 11 2 2 4 4" xfId="0"/>
    <cellStyle name="Input 3 11 2 2 5" xfId="0"/>
    <cellStyle name="Input 3 11 2 2 5 2" xfId="0"/>
    <cellStyle name="Input 3 11 2 2 5 3" xfId="0"/>
    <cellStyle name="Input 3 11 2 2 5 4" xfId="0"/>
    <cellStyle name="Input 3 11 2 2 6" xfId="0"/>
    <cellStyle name="Input 3 11 2 2 6 2" xfId="0"/>
    <cellStyle name="Input 3 11 2 2 6 3" xfId="0"/>
    <cellStyle name="Input 3 11 2 2 7" xfId="0"/>
    <cellStyle name="Input 3 11 2 2 8" xfId="0"/>
    <cellStyle name="Input 3 11 2 3" xfId="0"/>
    <cellStyle name="Input 3 11 2 3 2" xfId="0"/>
    <cellStyle name="Input 3 11 2 3 2 2" xfId="0"/>
    <cellStyle name="Input 3 11 2 3 2 3" xfId="0"/>
    <cellStyle name="Input 3 11 2 3 2 4" xfId="0"/>
    <cellStyle name="Input 3 11 2 3 3" xfId="0"/>
    <cellStyle name="Input 3 11 2 3 3 2" xfId="0"/>
    <cellStyle name="Input 3 11 2 3 3 3" xfId="0"/>
    <cellStyle name="Input 3 11 2 3 3 4" xfId="0"/>
    <cellStyle name="Input 3 11 2 3 4" xfId="0"/>
    <cellStyle name="Input 3 11 2 3 4 2" xfId="0"/>
    <cellStyle name="Input 3 11 2 3 4 3" xfId="0"/>
    <cellStyle name="Input 3 11 2 3 4 4" xfId="0"/>
    <cellStyle name="Input 3 11 2 3 5" xfId="0"/>
    <cellStyle name="Input 3 11 2 3 5 2" xfId="0"/>
    <cellStyle name="Input 3 11 2 3 5 3" xfId="0"/>
    <cellStyle name="Input 3 11 2 3 5 4" xfId="0"/>
    <cellStyle name="Input 3 11 2 3 6" xfId="0"/>
    <cellStyle name="Input 3 11 2 3 6 2" xfId="0"/>
    <cellStyle name="Input 3 11 2 3 6 3" xfId="0"/>
    <cellStyle name="Input 3 11 2 3 7" xfId="0"/>
    <cellStyle name="Input 3 11 2 3 8" xfId="0"/>
    <cellStyle name="Input 3 11 2 4" xfId="0"/>
    <cellStyle name="Input 3 11 2 4 2" xfId="0"/>
    <cellStyle name="Input 3 11 2 4 3" xfId="0"/>
    <cellStyle name="Input 3 11 2 4 4" xfId="0"/>
    <cellStyle name="Input 3 11 2 5" xfId="0"/>
    <cellStyle name="Input 3 11 2 5 2" xfId="0"/>
    <cellStyle name="Input 3 11 2 5 3" xfId="0"/>
    <cellStyle name="Input 3 11 2 5 4" xfId="0"/>
    <cellStyle name="Input 3 11 2 6" xfId="0"/>
    <cellStyle name="Input 3 11 2 6 2" xfId="0"/>
    <cellStyle name="Input 3 11 2 6 3" xfId="0"/>
    <cellStyle name="Input 3 11 2 6 4" xfId="0"/>
    <cellStyle name="Input 3 11 2 7" xfId="0"/>
    <cellStyle name="Input 3 11 2 7 2" xfId="0"/>
    <cellStyle name="Input 3 11 2 7 3" xfId="0"/>
    <cellStyle name="Input 3 11 2 7 4" xfId="0"/>
    <cellStyle name="Input 3 11 2 8" xfId="0"/>
    <cellStyle name="Input 3 11 2 8 2" xfId="0"/>
    <cellStyle name="Input 3 11 2 8 3" xfId="0"/>
    <cellStyle name="Input 3 11 2 9" xfId="0"/>
    <cellStyle name="Input 3 11 3" xfId="0"/>
    <cellStyle name="Input 3 12" xfId="0"/>
    <cellStyle name="Input 3 12 2" xfId="0"/>
    <cellStyle name="Input 3 12 2 10" xfId="0"/>
    <cellStyle name="Input 3 12 2 2" xfId="0"/>
    <cellStyle name="Input 3 12 2 2 2" xfId="0"/>
    <cellStyle name="Input 3 12 2 2 2 2" xfId="0"/>
    <cellStyle name="Input 3 12 2 2 2 3" xfId="0"/>
    <cellStyle name="Input 3 12 2 2 2 4" xfId="0"/>
    <cellStyle name="Input 3 12 2 2 3" xfId="0"/>
    <cellStyle name="Input 3 12 2 2 3 2" xfId="0"/>
    <cellStyle name="Input 3 12 2 2 3 3" xfId="0"/>
    <cellStyle name="Input 3 12 2 2 3 4" xfId="0"/>
    <cellStyle name="Input 3 12 2 2 4" xfId="0"/>
    <cellStyle name="Input 3 12 2 2 4 2" xfId="0"/>
    <cellStyle name="Input 3 12 2 2 4 3" xfId="0"/>
    <cellStyle name="Input 3 12 2 2 4 4" xfId="0"/>
    <cellStyle name="Input 3 12 2 2 5" xfId="0"/>
    <cellStyle name="Input 3 12 2 2 5 2" xfId="0"/>
    <cellStyle name="Input 3 12 2 2 5 3" xfId="0"/>
    <cellStyle name="Input 3 12 2 2 5 4" xfId="0"/>
    <cellStyle name="Input 3 12 2 2 6" xfId="0"/>
    <cellStyle name="Input 3 12 2 2 6 2" xfId="0"/>
    <cellStyle name="Input 3 12 2 2 6 3" xfId="0"/>
    <cellStyle name="Input 3 12 2 2 7" xfId="0"/>
    <cellStyle name="Input 3 12 2 2 8" xfId="0"/>
    <cellStyle name="Input 3 12 2 3" xfId="0"/>
    <cellStyle name="Input 3 12 2 3 2" xfId="0"/>
    <cellStyle name="Input 3 12 2 3 2 2" xfId="0"/>
    <cellStyle name="Input 3 12 2 3 2 3" xfId="0"/>
    <cellStyle name="Input 3 12 2 3 2 4" xfId="0"/>
    <cellStyle name="Input 3 12 2 3 3" xfId="0"/>
    <cellStyle name="Input 3 12 2 3 3 2" xfId="0"/>
    <cellStyle name="Input 3 12 2 3 3 3" xfId="0"/>
    <cellStyle name="Input 3 12 2 3 3 4" xfId="0"/>
    <cellStyle name="Input 3 12 2 3 4" xfId="0"/>
    <cellStyle name="Input 3 12 2 3 4 2" xfId="0"/>
    <cellStyle name="Input 3 12 2 3 4 3" xfId="0"/>
    <cellStyle name="Input 3 12 2 3 4 4" xfId="0"/>
    <cellStyle name="Input 3 12 2 3 5" xfId="0"/>
    <cellStyle name="Input 3 12 2 3 5 2" xfId="0"/>
    <cellStyle name="Input 3 12 2 3 5 3" xfId="0"/>
    <cellStyle name="Input 3 12 2 3 5 4" xfId="0"/>
    <cellStyle name="Input 3 12 2 3 6" xfId="0"/>
    <cellStyle name="Input 3 12 2 3 6 2" xfId="0"/>
    <cellStyle name="Input 3 12 2 3 6 3" xfId="0"/>
    <cellStyle name="Input 3 12 2 3 7" xfId="0"/>
    <cellStyle name="Input 3 12 2 3 8" xfId="0"/>
    <cellStyle name="Input 3 12 2 4" xfId="0"/>
    <cellStyle name="Input 3 12 2 4 2" xfId="0"/>
    <cellStyle name="Input 3 12 2 4 3" xfId="0"/>
    <cellStyle name="Input 3 12 2 4 4" xfId="0"/>
    <cellStyle name="Input 3 12 2 5" xfId="0"/>
    <cellStyle name="Input 3 12 2 5 2" xfId="0"/>
    <cellStyle name="Input 3 12 2 5 3" xfId="0"/>
    <cellStyle name="Input 3 12 2 5 4" xfId="0"/>
    <cellStyle name="Input 3 12 2 6" xfId="0"/>
    <cellStyle name="Input 3 12 2 6 2" xfId="0"/>
    <cellStyle name="Input 3 12 2 6 3" xfId="0"/>
    <cellStyle name="Input 3 12 2 6 4" xfId="0"/>
    <cellStyle name="Input 3 12 2 7" xfId="0"/>
    <cellStyle name="Input 3 12 2 7 2" xfId="0"/>
    <cellStyle name="Input 3 12 2 7 3" xfId="0"/>
    <cellStyle name="Input 3 12 2 7 4" xfId="0"/>
    <cellStyle name="Input 3 12 2 8" xfId="0"/>
    <cellStyle name="Input 3 12 2 8 2" xfId="0"/>
    <cellStyle name="Input 3 12 2 8 3" xfId="0"/>
    <cellStyle name="Input 3 12 2 9" xfId="0"/>
    <cellStyle name="Input 3 12 3" xfId="0"/>
    <cellStyle name="Input 3 13" xfId="0"/>
    <cellStyle name="Input 3 13 2" xfId="0"/>
    <cellStyle name="Input 3 13 2 10" xfId="0"/>
    <cellStyle name="Input 3 13 2 2" xfId="0"/>
    <cellStyle name="Input 3 13 2 2 2" xfId="0"/>
    <cellStyle name="Input 3 13 2 2 2 2" xfId="0"/>
    <cellStyle name="Input 3 13 2 2 2 3" xfId="0"/>
    <cellStyle name="Input 3 13 2 2 2 4" xfId="0"/>
    <cellStyle name="Input 3 13 2 2 3" xfId="0"/>
    <cellStyle name="Input 3 13 2 2 3 2" xfId="0"/>
    <cellStyle name="Input 3 13 2 2 3 3" xfId="0"/>
    <cellStyle name="Input 3 13 2 2 3 4" xfId="0"/>
    <cellStyle name="Input 3 13 2 2 4" xfId="0"/>
    <cellStyle name="Input 3 13 2 2 4 2" xfId="0"/>
    <cellStyle name="Input 3 13 2 2 4 3" xfId="0"/>
    <cellStyle name="Input 3 13 2 2 4 4" xfId="0"/>
    <cellStyle name="Input 3 13 2 2 5" xfId="0"/>
    <cellStyle name="Input 3 13 2 2 5 2" xfId="0"/>
    <cellStyle name="Input 3 13 2 2 5 3" xfId="0"/>
    <cellStyle name="Input 3 13 2 2 5 4" xfId="0"/>
    <cellStyle name="Input 3 13 2 2 6" xfId="0"/>
    <cellStyle name="Input 3 13 2 2 6 2" xfId="0"/>
    <cellStyle name="Input 3 13 2 2 6 3" xfId="0"/>
    <cellStyle name="Input 3 13 2 2 7" xfId="0"/>
    <cellStyle name="Input 3 13 2 2 8" xfId="0"/>
    <cellStyle name="Input 3 13 2 3" xfId="0"/>
    <cellStyle name="Input 3 13 2 3 2" xfId="0"/>
    <cellStyle name="Input 3 13 2 3 2 2" xfId="0"/>
    <cellStyle name="Input 3 13 2 3 2 3" xfId="0"/>
    <cellStyle name="Input 3 13 2 3 2 4" xfId="0"/>
    <cellStyle name="Input 3 13 2 3 3" xfId="0"/>
    <cellStyle name="Input 3 13 2 3 3 2" xfId="0"/>
    <cellStyle name="Input 3 13 2 3 3 3" xfId="0"/>
    <cellStyle name="Input 3 13 2 3 3 4" xfId="0"/>
    <cellStyle name="Input 3 13 2 3 4" xfId="0"/>
    <cellStyle name="Input 3 13 2 3 4 2" xfId="0"/>
    <cellStyle name="Input 3 13 2 3 4 3" xfId="0"/>
    <cellStyle name="Input 3 13 2 3 4 4" xfId="0"/>
    <cellStyle name="Input 3 13 2 3 5" xfId="0"/>
    <cellStyle name="Input 3 13 2 3 5 2" xfId="0"/>
    <cellStyle name="Input 3 13 2 3 5 3" xfId="0"/>
    <cellStyle name="Input 3 13 2 3 5 4" xfId="0"/>
    <cellStyle name="Input 3 13 2 3 6" xfId="0"/>
    <cellStyle name="Input 3 13 2 3 6 2" xfId="0"/>
    <cellStyle name="Input 3 13 2 3 6 3" xfId="0"/>
    <cellStyle name="Input 3 13 2 3 7" xfId="0"/>
    <cellStyle name="Input 3 13 2 3 8" xfId="0"/>
    <cellStyle name="Input 3 13 2 4" xfId="0"/>
    <cellStyle name="Input 3 13 2 4 2" xfId="0"/>
    <cellStyle name="Input 3 13 2 4 3" xfId="0"/>
    <cellStyle name="Input 3 13 2 4 4" xfId="0"/>
    <cellStyle name="Input 3 13 2 5" xfId="0"/>
    <cellStyle name="Input 3 13 2 5 2" xfId="0"/>
    <cellStyle name="Input 3 13 2 5 3" xfId="0"/>
    <cellStyle name="Input 3 13 2 5 4" xfId="0"/>
    <cellStyle name="Input 3 13 2 6" xfId="0"/>
    <cellStyle name="Input 3 13 2 6 2" xfId="0"/>
    <cellStyle name="Input 3 13 2 6 3" xfId="0"/>
    <cellStyle name="Input 3 13 2 6 4" xfId="0"/>
    <cellStyle name="Input 3 13 2 7" xfId="0"/>
    <cellStyle name="Input 3 13 2 7 2" xfId="0"/>
    <cellStyle name="Input 3 13 2 7 3" xfId="0"/>
    <cellStyle name="Input 3 13 2 7 4" xfId="0"/>
    <cellStyle name="Input 3 13 2 8" xfId="0"/>
    <cellStyle name="Input 3 13 2 8 2" xfId="0"/>
    <cellStyle name="Input 3 13 2 8 3" xfId="0"/>
    <cellStyle name="Input 3 13 2 9" xfId="0"/>
    <cellStyle name="Input 3 13 3" xfId="0"/>
    <cellStyle name="Input 3 14" xfId="0"/>
    <cellStyle name="Input 3 14 2" xfId="0"/>
    <cellStyle name="Input 3 14 2 10" xfId="0"/>
    <cellStyle name="Input 3 14 2 2" xfId="0"/>
    <cellStyle name="Input 3 14 2 2 2" xfId="0"/>
    <cellStyle name="Input 3 14 2 2 2 2" xfId="0"/>
    <cellStyle name="Input 3 14 2 2 2 3" xfId="0"/>
    <cellStyle name="Input 3 14 2 2 2 4" xfId="0"/>
    <cellStyle name="Input 3 14 2 2 3" xfId="0"/>
    <cellStyle name="Input 3 14 2 2 3 2" xfId="0"/>
    <cellStyle name="Input 3 14 2 2 3 3" xfId="0"/>
    <cellStyle name="Input 3 14 2 2 3 4" xfId="0"/>
    <cellStyle name="Input 3 14 2 2 4" xfId="0"/>
    <cellStyle name="Input 3 14 2 2 4 2" xfId="0"/>
    <cellStyle name="Input 3 14 2 2 4 3" xfId="0"/>
    <cellStyle name="Input 3 14 2 2 4 4" xfId="0"/>
    <cellStyle name="Input 3 14 2 2 5" xfId="0"/>
    <cellStyle name="Input 3 14 2 2 5 2" xfId="0"/>
    <cellStyle name="Input 3 14 2 2 5 3" xfId="0"/>
    <cellStyle name="Input 3 14 2 2 5 4" xfId="0"/>
    <cellStyle name="Input 3 14 2 2 6" xfId="0"/>
    <cellStyle name="Input 3 14 2 2 6 2" xfId="0"/>
    <cellStyle name="Input 3 14 2 2 6 3" xfId="0"/>
    <cellStyle name="Input 3 14 2 2 7" xfId="0"/>
    <cellStyle name="Input 3 14 2 2 8" xfId="0"/>
    <cellStyle name="Input 3 14 2 3" xfId="0"/>
    <cellStyle name="Input 3 14 2 3 2" xfId="0"/>
    <cellStyle name="Input 3 14 2 3 2 2" xfId="0"/>
    <cellStyle name="Input 3 14 2 3 2 3" xfId="0"/>
    <cellStyle name="Input 3 14 2 3 2 4" xfId="0"/>
    <cellStyle name="Input 3 14 2 3 3" xfId="0"/>
    <cellStyle name="Input 3 14 2 3 3 2" xfId="0"/>
    <cellStyle name="Input 3 14 2 3 3 3" xfId="0"/>
    <cellStyle name="Input 3 14 2 3 3 4" xfId="0"/>
    <cellStyle name="Input 3 14 2 3 4" xfId="0"/>
    <cellStyle name="Input 3 14 2 3 4 2" xfId="0"/>
    <cellStyle name="Input 3 14 2 3 4 3" xfId="0"/>
    <cellStyle name="Input 3 14 2 3 4 4" xfId="0"/>
    <cellStyle name="Input 3 14 2 3 5" xfId="0"/>
    <cellStyle name="Input 3 14 2 3 5 2" xfId="0"/>
    <cellStyle name="Input 3 14 2 3 5 3" xfId="0"/>
    <cellStyle name="Input 3 14 2 3 5 4" xfId="0"/>
    <cellStyle name="Input 3 14 2 3 6" xfId="0"/>
    <cellStyle name="Input 3 14 2 3 6 2" xfId="0"/>
    <cellStyle name="Input 3 14 2 3 6 3" xfId="0"/>
    <cellStyle name="Input 3 14 2 3 7" xfId="0"/>
    <cellStyle name="Input 3 14 2 3 8" xfId="0"/>
    <cellStyle name="Input 3 14 2 4" xfId="0"/>
    <cellStyle name="Input 3 14 2 4 2" xfId="0"/>
    <cellStyle name="Input 3 14 2 4 3" xfId="0"/>
    <cellStyle name="Input 3 14 2 4 4" xfId="0"/>
    <cellStyle name="Input 3 14 2 5" xfId="0"/>
    <cellStyle name="Input 3 14 2 5 2" xfId="0"/>
    <cellStyle name="Input 3 14 2 5 3" xfId="0"/>
    <cellStyle name="Input 3 14 2 5 4" xfId="0"/>
    <cellStyle name="Input 3 14 2 6" xfId="0"/>
    <cellStyle name="Input 3 14 2 6 2" xfId="0"/>
    <cellStyle name="Input 3 14 2 6 3" xfId="0"/>
    <cellStyle name="Input 3 14 2 6 4" xfId="0"/>
    <cellStyle name="Input 3 14 2 7" xfId="0"/>
    <cellStyle name="Input 3 14 2 7 2" xfId="0"/>
    <cellStyle name="Input 3 14 2 7 3" xfId="0"/>
    <cellStyle name="Input 3 14 2 7 4" xfId="0"/>
    <cellStyle name="Input 3 14 2 8" xfId="0"/>
    <cellStyle name="Input 3 14 2 8 2" xfId="0"/>
    <cellStyle name="Input 3 14 2 8 3" xfId="0"/>
    <cellStyle name="Input 3 14 2 9" xfId="0"/>
    <cellStyle name="Input 3 15" xfId="0"/>
    <cellStyle name="Input 3 15 2" xfId="0"/>
    <cellStyle name="Input 3 15 2 10" xfId="0"/>
    <cellStyle name="Input 3 15 2 2" xfId="0"/>
    <cellStyle name="Input 3 15 2 2 2" xfId="0"/>
    <cellStyle name="Input 3 15 2 2 2 2" xfId="0"/>
    <cellStyle name="Input 3 15 2 2 2 3" xfId="0"/>
    <cellStyle name="Input 3 15 2 2 2 4" xfId="0"/>
    <cellStyle name="Input 3 15 2 2 3" xfId="0"/>
    <cellStyle name="Input 3 15 2 2 3 2" xfId="0"/>
    <cellStyle name="Input 3 15 2 2 3 3" xfId="0"/>
    <cellStyle name="Input 3 15 2 2 3 4" xfId="0"/>
    <cellStyle name="Input 3 15 2 2 4" xfId="0"/>
    <cellStyle name="Input 3 15 2 2 4 2" xfId="0"/>
    <cellStyle name="Input 3 15 2 2 4 3" xfId="0"/>
    <cellStyle name="Input 3 15 2 2 4 4" xfId="0"/>
    <cellStyle name="Input 3 15 2 2 5" xfId="0"/>
    <cellStyle name="Input 3 15 2 2 5 2" xfId="0"/>
    <cellStyle name="Input 3 15 2 2 5 3" xfId="0"/>
    <cellStyle name="Input 3 15 2 2 5 4" xfId="0"/>
    <cellStyle name="Input 3 15 2 2 6" xfId="0"/>
    <cellStyle name="Input 3 15 2 2 6 2" xfId="0"/>
    <cellStyle name="Input 3 15 2 2 6 3" xfId="0"/>
    <cellStyle name="Input 3 15 2 2 7" xfId="0"/>
    <cellStyle name="Input 3 15 2 2 8" xfId="0"/>
    <cellStyle name="Input 3 15 2 3" xfId="0"/>
    <cellStyle name="Input 3 15 2 3 2" xfId="0"/>
    <cellStyle name="Input 3 15 2 3 2 2" xfId="0"/>
    <cellStyle name="Input 3 15 2 3 2 3" xfId="0"/>
    <cellStyle name="Input 3 15 2 3 2 4" xfId="0"/>
    <cellStyle name="Input 3 15 2 3 3" xfId="0"/>
    <cellStyle name="Input 3 15 2 3 3 2" xfId="0"/>
    <cellStyle name="Input 3 15 2 3 3 3" xfId="0"/>
    <cellStyle name="Input 3 15 2 3 3 4" xfId="0"/>
    <cellStyle name="Input 3 15 2 3 4" xfId="0"/>
    <cellStyle name="Input 3 15 2 3 4 2" xfId="0"/>
    <cellStyle name="Input 3 15 2 3 4 3" xfId="0"/>
    <cellStyle name="Input 3 15 2 3 4 4" xfId="0"/>
    <cellStyle name="Input 3 15 2 3 5" xfId="0"/>
    <cellStyle name="Input 3 15 2 3 5 2" xfId="0"/>
    <cellStyle name="Input 3 15 2 3 5 3" xfId="0"/>
    <cellStyle name="Input 3 15 2 3 5 4" xfId="0"/>
    <cellStyle name="Input 3 15 2 3 6" xfId="0"/>
    <cellStyle name="Input 3 15 2 3 6 2" xfId="0"/>
    <cellStyle name="Input 3 15 2 3 6 3" xfId="0"/>
    <cellStyle name="Input 3 15 2 3 7" xfId="0"/>
    <cellStyle name="Input 3 15 2 3 8" xfId="0"/>
    <cellStyle name="Input 3 15 2 4" xfId="0"/>
    <cellStyle name="Input 3 15 2 4 2" xfId="0"/>
    <cellStyle name="Input 3 15 2 4 3" xfId="0"/>
    <cellStyle name="Input 3 15 2 4 4" xfId="0"/>
    <cellStyle name="Input 3 15 2 5" xfId="0"/>
    <cellStyle name="Input 3 15 2 5 2" xfId="0"/>
    <cellStyle name="Input 3 15 2 5 3" xfId="0"/>
    <cellStyle name="Input 3 15 2 5 4" xfId="0"/>
    <cellStyle name="Input 3 15 2 6" xfId="0"/>
    <cellStyle name="Input 3 15 2 6 2" xfId="0"/>
    <cellStyle name="Input 3 15 2 6 3" xfId="0"/>
    <cellStyle name="Input 3 15 2 6 4" xfId="0"/>
    <cellStyle name="Input 3 15 2 7" xfId="0"/>
    <cellStyle name="Input 3 15 2 7 2" xfId="0"/>
    <cellStyle name="Input 3 15 2 7 3" xfId="0"/>
    <cellStyle name="Input 3 15 2 7 4" xfId="0"/>
    <cellStyle name="Input 3 15 2 8" xfId="0"/>
    <cellStyle name="Input 3 15 2 8 2" xfId="0"/>
    <cellStyle name="Input 3 15 2 8 3" xfId="0"/>
    <cellStyle name="Input 3 15 2 9" xfId="0"/>
    <cellStyle name="Input 3 16" xfId="0"/>
    <cellStyle name="Input 3 16 2" xfId="0"/>
    <cellStyle name="Input 3 16 2 10" xfId="0"/>
    <cellStyle name="Input 3 16 2 2" xfId="0"/>
    <cellStyle name="Input 3 16 2 2 2" xfId="0"/>
    <cellStyle name="Input 3 16 2 2 2 2" xfId="0"/>
    <cellStyle name="Input 3 16 2 2 2 3" xfId="0"/>
    <cellStyle name="Input 3 16 2 2 2 4" xfId="0"/>
    <cellStyle name="Input 3 16 2 2 3" xfId="0"/>
    <cellStyle name="Input 3 16 2 2 3 2" xfId="0"/>
    <cellStyle name="Input 3 16 2 2 3 3" xfId="0"/>
    <cellStyle name="Input 3 16 2 2 3 4" xfId="0"/>
    <cellStyle name="Input 3 16 2 2 4" xfId="0"/>
    <cellStyle name="Input 3 16 2 2 4 2" xfId="0"/>
    <cellStyle name="Input 3 16 2 2 4 3" xfId="0"/>
    <cellStyle name="Input 3 16 2 2 4 4" xfId="0"/>
    <cellStyle name="Input 3 16 2 2 5" xfId="0"/>
    <cellStyle name="Input 3 16 2 2 5 2" xfId="0"/>
    <cellStyle name="Input 3 16 2 2 5 3" xfId="0"/>
    <cellStyle name="Input 3 16 2 2 5 4" xfId="0"/>
    <cellStyle name="Input 3 16 2 2 6" xfId="0"/>
    <cellStyle name="Input 3 16 2 2 6 2" xfId="0"/>
    <cellStyle name="Input 3 16 2 2 6 3" xfId="0"/>
    <cellStyle name="Input 3 16 2 2 7" xfId="0"/>
    <cellStyle name="Input 3 16 2 2 8" xfId="0"/>
    <cellStyle name="Input 3 16 2 3" xfId="0"/>
    <cellStyle name="Input 3 16 2 3 2" xfId="0"/>
    <cellStyle name="Input 3 16 2 3 2 2" xfId="0"/>
    <cellStyle name="Input 3 16 2 3 2 3" xfId="0"/>
    <cellStyle name="Input 3 16 2 3 2 4" xfId="0"/>
    <cellStyle name="Input 3 16 2 3 3" xfId="0"/>
    <cellStyle name="Input 3 16 2 3 3 2" xfId="0"/>
    <cellStyle name="Input 3 16 2 3 3 3" xfId="0"/>
    <cellStyle name="Input 3 16 2 3 3 4" xfId="0"/>
    <cellStyle name="Input 3 16 2 3 4" xfId="0"/>
    <cellStyle name="Input 3 16 2 3 4 2" xfId="0"/>
    <cellStyle name="Input 3 16 2 3 4 3" xfId="0"/>
    <cellStyle name="Input 3 16 2 3 4 4" xfId="0"/>
    <cellStyle name="Input 3 16 2 3 5" xfId="0"/>
    <cellStyle name="Input 3 16 2 3 5 2" xfId="0"/>
    <cellStyle name="Input 3 16 2 3 5 3" xfId="0"/>
    <cellStyle name="Input 3 16 2 3 5 4" xfId="0"/>
    <cellStyle name="Input 3 16 2 3 6" xfId="0"/>
    <cellStyle name="Input 3 16 2 3 6 2" xfId="0"/>
    <cellStyle name="Input 3 16 2 3 6 3" xfId="0"/>
    <cellStyle name="Input 3 16 2 3 7" xfId="0"/>
    <cellStyle name="Input 3 16 2 3 8" xfId="0"/>
    <cellStyle name="Input 3 16 2 4" xfId="0"/>
    <cellStyle name="Input 3 16 2 4 2" xfId="0"/>
    <cellStyle name="Input 3 16 2 4 3" xfId="0"/>
    <cellStyle name="Input 3 16 2 4 4" xfId="0"/>
    <cellStyle name="Input 3 16 2 5" xfId="0"/>
    <cellStyle name="Input 3 16 2 5 2" xfId="0"/>
    <cellStyle name="Input 3 16 2 5 3" xfId="0"/>
    <cellStyle name="Input 3 16 2 5 4" xfId="0"/>
    <cellStyle name="Input 3 16 2 6" xfId="0"/>
    <cellStyle name="Input 3 16 2 6 2" xfId="0"/>
    <cellStyle name="Input 3 16 2 6 3" xfId="0"/>
    <cellStyle name="Input 3 16 2 6 4" xfId="0"/>
    <cellStyle name="Input 3 16 2 7" xfId="0"/>
    <cellStyle name="Input 3 16 2 7 2" xfId="0"/>
    <cellStyle name="Input 3 16 2 7 3" xfId="0"/>
    <cellStyle name="Input 3 16 2 7 4" xfId="0"/>
    <cellStyle name="Input 3 16 2 8" xfId="0"/>
    <cellStyle name="Input 3 16 2 8 2" xfId="0"/>
    <cellStyle name="Input 3 16 2 8 3" xfId="0"/>
    <cellStyle name="Input 3 16 2 9" xfId="0"/>
    <cellStyle name="Input 3 17" xfId="0"/>
    <cellStyle name="Input 3 17 2" xfId="0"/>
    <cellStyle name="Input 3 17 2 2" xfId="0"/>
    <cellStyle name="Input 3 17 2 2 2" xfId="0"/>
    <cellStyle name="Input 3 17 2 2 3" xfId="0"/>
    <cellStyle name="Input 3 17 2 2 4" xfId="0"/>
    <cellStyle name="Input 3 17 2 3" xfId="0"/>
    <cellStyle name="Input 3 17 2 3 2" xfId="0"/>
    <cellStyle name="Input 3 17 2 3 3" xfId="0"/>
    <cellStyle name="Input 3 17 2 3 4" xfId="0"/>
    <cellStyle name="Input 3 17 2 4" xfId="0"/>
    <cellStyle name="Input 3 17 2 4 2" xfId="0"/>
    <cellStyle name="Input 3 17 2 4 3" xfId="0"/>
    <cellStyle name="Input 3 17 2 4 4" xfId="0"/>
    <cellStyle name="Input 3 17 2 5" xfId="0"/>
    <cellStyle name="Input 3 17 2 5 2" xfId="0"/>
    <cellStyle name="Input 3 17 2 5 3" xfId="0"/>
    <cellStyle name="Input 3 17 2 5 4" xfId="0"/>
    <cellStyle name="Input 3 17 2 6" xfId="0"/>
    <cellStyle name="Input 3 17 2 6 2" xfId="0"/>
    <cellStyle name="Input 3 17 2 6 3" xfId="0"/>
    <cellStyle name="Input 3 17 2 7" xfId="0"/>
    <cellStyle name="Input 3 17 2 8" xfId="0"/>
    <cellStyle name="Input 3 17 3" xfId="0"/>
    <cellStyle name="Input 3 17 3 2" xfId="0"/>
    <cellStyle name="Input 3 17 3 2 2" xfId="0"/>
    <cellStyle name="Input 3 17 3 2 3" xfId="0"/>
    <cellStyle name="Input 3 17 3 2 4" xfId="0"/>
    <cellStyle name="Input 3 17 3 3" xfId="0"/>
    <cellStyle name="Input 3 17 3 3 2" xfId="0"/>
    <cellStyle name="Input 3 17 3 3 3" xfId="0"/>
    <cellStyle name="Input 3 17 3 3 4" xfId="0"/>
    <cellStyle name="Input 3 17 3 4" xfId="0"/>
    <cellStyle name="Input 3 17 3 4 2" xfId="0"/>
    <cellStyle name="Input 3 17 3 4 3" xfId="0"/>
    <cellStyle name="Input 3 17 3 4 4" xfId="0"/>
    <cellStyle name="Input 3 17 3 5" xfId="0"/>
    <cellStyle name="Input 3 17 3 5 2" xfId="0"/>
    <cellStyle name="Input 3 17 3 5 3" xfId="0"/>
    <cellStyle name="Input 3 17 3 5 4" xfId="0"/>
    <cellStyle name="Input 3 17 3 6" xfId="0"/>
    <cellStyle name="Input 3 17 3 6 2" xfId="0"/>
    <cellStyle name="Input 3 17 3 6 3" xfId="0"/>
    <cellStyle name="Input 3 17 3 7" xfId="0"/>
    <cellStyle name="Input 3 17 3 8" xfId="0"/>
    <cellStyle name="Input 3 18" xfId="0"/>
    <cellStyle name="Input 3 18 10" xfId="0"/>
    <cellStyle name="Input 3 18 2" xfId="0"/>
    <cellStyle name="Input 3 18 2 2" xfId="0"/>
    <cellStyle name="Input 3 18 2 2 2" xfId="0"/>
    <cellStyle name="Input 3 18 2 2 3" xfId="0"/>
    <cellStyle name="Input 3 18 2 2 4" xfId="0"/>
    <cellStyle name="Input 3 18 2 3" xfId="0"/>
    <cellStyle name="Input 3 18 2 3 2" xfId="0"/>
    <cellStyle name="Input 3 18 2 3 3" xfId="0"/>
    <cellStyle name="Input 3 18 2 3 4" xfId="0"/>
    <cellStyle name="Input 3 18 2 4" xfId="0"/>
    <cellStyle name="Input 3 18 2 4 2" xfId="0"/>
    <cellStyle name="Input 3 18 2 4 3" xfId="0"/>
    <cellStyle name="Input 3 18 2 4 4" xfId="0"/>
    <cellStyle name="Input 3 18 2 5" xfId="0"/>
    <cellStyle name="Input 3 18 2 5 2" xfId="0"/>
    <cellStyle name="Input 3 18 2 5 3" xfId="0"/>
    <cellStyle name="Input 3 18 2 5 4" xfId="0"/>
    <cellStyle name="Input 3 18 2 6" xfId="0"/>
    <cellStyle name="Input 3 18 2 6 2" xfId="0"/>
    <cellStyle name="Input 3 18 2 6 3" xfId="0"/>
    <cellStyle name="Input 3 18 2 7" xfId="0"/>
    <cellStyle name="Input 3 18 2 8" xfId="0"/>
    <cellStyle name="Input 3 18 3" xfId="0"/>
    <cellStyle name="Input 3 18 3 2" xfId="0"/>
    <cellStyle name="Input 3 18 3 2 2" xfId="0"/>
    <cellStyle name="Input 3 18 3 2 3" xfId="0"/>
    <cellStyle name="Input 3 18 3 2 4" xfId="0"/>
    <cellStyle name="Input 3 18 3 3" xfId="0"/>
    <cellStyle name="Input 3 18 3 3 2" xfId="0"/>
    <cellStyle name="Input 3 18 3 3 3" xfId="0"/>
    <cellStyle name="Input 3 18 3 3 4" xfId="0"/>
    <cellStyle name="Input 3 18 3 4" xfId="0"/>
    <cellStyle name="Input 3 18 3 4 2" xfId="0"/>
    <cellStyle name="Input 3 18 3 4 3" xfId="0"/>
    <cellStyle name="Input 3 18 3 4 4" xfId="0"/>
    <cellStyle name="Input 3 18 3 5" xfId="0"/>
    <cellStyle name="Input 3 18 3 5 2" xfId="0"/>
    <cellStyle name="Input 3 18 3 5 3" xfId="0"/>
    <cellStyle name="Input 3 18 3 5 4" xfId="0"/>
    <cellStyle name="Input 3 18 3 6" xfId="0"/>
    <cellStyle name="Input 3 18 3 6 2" xfId="0"/>
    <cellStyle name="Input 3 18 3 6 3" xfId="0"/>
    <cellStyle name="Input 3 18 3 7" xfId="0"/>
    <cellStyle name="Input 3 18 3 8" xfId="0"/>
    <cellStyle name="Input 3 18 4" xfId="0"/>
    <cellStyle name="Input 3 18 4 2" xfId="0"/>
    <cellStyle name="Input 3 18 4 3" xfId="0"/>
    <cellStyle name="Input 3 18 4 4" xfId="0"/>
    <cellStyle name="Input 3 18 5" xfId="0"/>
    <cellStyle name="Input 3 18 5 2" xfId="0"/>
    <cellStyle name="Input 3 18 5 3" xfId="0"/>
    <cellStyle name="Input 3 18 5 4" xfId="0"/>
    <cellStyle name="Input 3 18 6" xfId="0"/>
    <cellStyle name="Input 3 18 6 2" xfId="0"/>
    <cellStyle name="Input 3 18 6 3" xfId="0"/>
    <cellStyle name="Input 3 18 6 4" xfId="0"/>
    <cellStyle name="Input 3 18 7" xfId="0"/>
    <cellStyle name="Input 3 18 7 2" xfId="0"/>
    <cellStyle name="Input 3 18 7 3" xfId="0"/>
    <cellStyle name="Input 3 18 7 4" xfId="0"/>
    <cellStyle name="Input 3 18 8" xfId="0"/>
    <cellStyle name="Input 3 18 8 2" xfId="0"/>
    <cellStyle name="Input 3 18 8 3" xfId="0"/>
    <cellStyle name="Input 3 18 9" xfId="0"/>
    <cellStyle name="Input 3 19" xfId="0"/>
    <cellStyle name="Input 3 2" xfId="0"/>
    <cellStyle name="Input 3 2 2" xfId="0"/>
    <cellStyle name="Input 3 2 2 2" xfId="0"/>
    <cellStyle name="Input 3 2 2 2 10" xfId="0"/>
    <cellStyle name="Input 3 2 2 2 2" xfId="0"/>
    <cellStyle name="Input 3 2 2 2 2 2" xfId="0"/>
    <cellStyle name="Input 3 2 2 2 2 2 2" xfId="0"/>
    <cellStyle name="Input 3 2 2 2 2 2 3" xfId="0"/>
    <cellStyle name="Input 3 2 2 2 2 2 4" xfId="0"/>
    <cellStyle name="Input 3 2 2 2 2 3" xfId="0"/>
    <cellStyle name="Input 3 2 2 2 2 3 2" xfId="0"/>
    <cellStyle name="Input 3 2 2 2 2 3 3" xfId="0"/>
    <cellStyle name="Input 3 2 2 2 2 3 4" xfId="0"/>
    <cellStyle name="Input 3 2 2 2 2 4" xfId="0"/>
    <cellStyle name="Input 3 2 2 2 2 4 2" xfId="0"/>
    <cellStyle name="Input 3 2 2 2 2 4 3" xfId="0"/>
    <cellStyle name="Input 3 2 2 2 2 4 4" xfId="0"/>
    <cellStyle name="Input 3 2 2 2 2 5" xfId="0"/>
    <cellStyle name="Input 3 2 2 2 2 5 2" xfId="0"/>
    <cellStyle name="Input 3 2 2 2 2 5 3" xfId="0"/>
    <cellStyle name="Input 3 2 2 2 2 5 4" xfId="0"/>
    <cellStyle name="Input 3 2 2 2 2 6" xfId="0"/>
    <cellStyle name="Input 3 2 2 2 2 6 2" xfId="0"/>
    <cellStyle name="Input 3 2 2 2 2 6 3" xfId="0"/>
    <cellStyle name="Input 3 2 2 2 2 7" xfId="0"/>
    <cellStyle name="Input 3 2 2 2 2 8" xfId="0"/>
    <cellStyle name="Input 3 2 2 2 3" xfId="0"/>
    <cellStyle name="Input 3 2 2 2 3 2" xfId="0"/>
    <cellStyle name="Input 3 2 2 2 3 2 2" xfId="0"/>
    <cellStyle name="Input 3 2 2 2 3 2 3" xfId="0"/>
    <cellStyle name="Input 3 2 2 2 3 2 4" xfId="0"/>
    <cellStyle name="Input 3 2 2 2 3 3" xfId="0"/>
    <cellStyle name="Input 3 2 2 2 3 3 2" xfId="0"/>
    <cellStyle name="Input 3 2 2 2 3 3 3" xfId="0"/>
    <cellStyle name="Input 3 2 2 2 3 3 4" xfId="0"/>
    <cellStyle name="Input 3 2 2 2 3 4" xfId="0"/>
    <cellStyle name="Input 3 2 2 2 3 4 2" xfId="0"/>
    <cellStyle name="Input 3 2 2 2 3 4 3" xfId="0"/>
    <cellStyle name="Input 3 2 2 2 3 4 4" xfId="0"/>
    <cellStyle name="Input 3 2 2 2 3 5" xfId="0"/>
    <cellStyle name="Input 3 2 2 2 3 5 2" xfId="0"/>
    <cellStyle name="Input 3 2 2 2 3 5 3" xfId="0"/>
    <cellStyle name="Input 3 2 2 2 3 5 4" xfId="0"/>
    <cellStyle name="Input 3 2 2 2 3 6" xfId="0"/>
    <cellStyle name="Input 3 2 2 2 3 6 2" xfId="0"/>
    <cellStyle name="Input 3 2 2 2 3 6 3" xfId="0"/>
    <cellStyle name="Input 3 2 2 2 3 7" xfId="0"/>
    <cellStyle name="Input 3 2 2 2 3 8" xfId="0"/>
    <cellStyle name="Input 3 2 2 2 4" xfId="0"/>
    <cellStyle name="Input 3 2 2 2 4 2" xfId="0"/>
    <cellStyle name="Input 3 2 2 2 4 3" xfId="0"/>
    <cellStyle name="Input 3 2 2 2 4 4" xfId="0"/>
    <cellStyle name="Input 3 2 2 2 5" xfId="0"/>
    <cellStyle name="Input 3 2 2 2 5 2" xfId="0"/>
    <cellStyle name="Input 3 2 2 2 5 3" xfId="0"/>
    <cellStyle name="Input 3 2 2 2 5 4" xfId="0"/>
    <cellStyle name="Input 3 2 2 2 6" xfId="0"/>
    <cellStyle name="Input 3 2 2 2 6 2" xfId="0"/>
    <cellStyle name="Input 3 2 2 2 6 3" xfId="0"/>
    <cellStyle name="Input 3 2 2 2 6 4" xfId="0"/>
    <cellStyle name="Input 3 2 2 2 7" xfId="0"/>
    <cellStyle name="Input 3 2 2 2 7 2" xfId="0"/>
    <cellStyle name="Input 3 2 2 2 7 3" xfId="0"/>
    <cellStyle name="Input 3 2 2 2 7 4" xfId="0"/>
    <cellStyle name="Input 3 2 2 2 8" xfId="0"/>
    <cellStyle name="Input 3 2 2 2 8 2" xfId="0"/>
    <cellStyle name="Input 3 2 2 2 8 3" xfId="0"/>
    <cellStyle name="Input 3 2 2 2 9" xfId="0"/>
    <cellStyle name="Input 3 2 2 3" xfId="0"/>
    <cellStyle name="Input 3 2 3" xfId="0"/>
    <cellStyle name="Input 3 2 3 2" xfId="0"/>
    <cellStyle name="Input 3 2 3 2 10" xfId="0"/>
    <cellStyle name="Input 3 2 3 2 2" xfId="0"/>
    <cellStyle name="Input 3 2 3 2 2 2" xfId="0"/>
    <cellStyle name="Input 3 2 3 2 2 2 2" xfId="0"/>
    <cellStyle name="Input 3 2 3 2 2 2 3" xfId="0"/>
    <cellStyle name="Input 3 2 3 2 2 2 4" xfId="0"/>
    <cellStyle name="Input 3 2 3 2 2 3" xfId="0"/>
    <cellStyle name="Input 3 2 3 2 2 3 2" xfId="0"/>
    <cellStyle name="Input 3 2 3 2 2 3 3" xfId="0"/>
    <cellStyle name="Input 3 2 3 2 2 3 4" xfId="0"/>
    <cellStyle name="Input 3 2 3 2 2 4" xfId="0"/>
    <cellStyle name="Input 3 2 3 2 2 4 2" xfId="0"/>
    <cellStyle name="Input 3 2 3 2 2 4 3" xfId="0"/>
    <cellStyle name="Input 3 2 3 2 2 4 4" xfId="0"/>
    <cellStyle name="Input 3 2 3 2 2 5" xfId="0"/>
    <cellStyle name="Input 3 2 3 2 2 5 2" xfId="0"/>
    <cellStyle name="Input 3 2 3 2 2 5 3" xfId="0"/>
    <cellStyle name="Input 3 2 3 2 2 5 4" xfId="0"/>
    <cellStyle name="Input 3 2 3 2 2 6" xfId="0"/>
    <cellStyle name="Input 3 2 3 2 2 6 2" xfId="0"/>
    <cellStyle name="Input 3 2 3 2 2 6 3" xfId="0"/>
    <cellStyle name="Input 3 2 3 2 2 7" xfId="0"/>
    <cellStyle name="Input 3 2 3 2 2 8" xfId="0"/>
    <cellStyle name="Input 3 2 3 2 3" xfId="0"/>
    <cellStyle name="Input 3 2 3 2 3 2" xfId="0"/>
    <cellStyle name="Input 3 2 3 2 3 2 2" xfId="0"/>
    <cellStyle name="Input 3 2 3 2 3 2 3" xfId="0"/>
    <cellStyle name="Input 3 2 3 2 3 2 4" xfId="0"/>
    <cellStyle name="Input 3 2 3 2 3 3" xfId="0"/>
    <cellStyle name="Input 3 2 3 2 3 3 2" xfId="0"/>
    <cellStyle name="Input 3 2 3 2 3 3 3" xfId="0"/>
    <cellStyle name="Input 3 2 3 2 3 3 4" xfId="0"/>
    <cellStyle name="Input 3 2 3 2 3 4" xfId="0"/>
    <cellStyle name="Input 3 2 3 2 3 4 2" xfId="0"/>
    <cellStyle name="Input 3 2 3 2 3 4 3" xfId="0"/>
    <cellStyle name="Input 3 2 3 2 3 4 4" xfId="0"/>
    <cellStyle name="Input 3 2 3 2 3 5" xfId="0"/>
    <cellStyle name="Input 3 2 3 2 3 5 2" xfId="0"/>
    <cellStyle name="Input 3 2 3 2 3 5 3" xfId="0"/>
    <cellStyle name="Input 3 2 3 2 3 5 4" xfId="0"/>
    <cellStyle name="Input 3 2 3 2 3 6" xfId="0"/>
    <cellStyle name="Input 3 2 3 2 3 6 2" xfId="0"/>
    <cellStyle name="Input 3 2 3 2 3 6 3" xfId="0"/>
    <cellStyle name="Input 3 2 3 2 3 7" xfId="0"/>
    <cellStyle name="Input 3 2 3 2 3 8" xfId="0"/>
    <cellStyle name="Input 3 2 3 2 4" xfId="0"/>
    <cellStyle name="Input 3 2 3 2 4 2" xfId="0"/>
    <cellStyle name="Input 3 2 3 2 4 3" xfId="0"/>
    <cellStyle name="Input 3 2 3 2 4 4" xfId="0"/>
    <cellStyle name="Input 3 2 3 2 5" xfId="0"/>
    <cellStyle name="Input 3 2 3 2 5 2" xfId="0"/>
    <cellStyle name="Input 3 2 3 2 5 3" xfId="0"/>
    <cellStyle name="Input 3 2 3 2 5 4" xfId="0"/>
    <cellStyle name="Input 3 2 3 2 6" xfId="0"/>
    <cellStyle name="Input 3 2 3 2 6 2" xfId="0"/>
    <cellStyle name="Input 3 2 3 2 6 3" xfId="0"/>
    <cellStyle name="Input 3 2 3 2 6 4" xfId="0"/>
    <cellStyle name="Input 3 2 3 2 7" xfId="0"/>
    <cellStyle name="Input 3 2 3 2 7 2" xfId="0"/>
    <cellStyle name="Input 3 2 3 2 7 3" xfId="0"/>
    <cellStyle name="Input 3 2 3 2 7 4" xfId="0"/>
    <cellStyle name="Input 3 2 3 2 8" xfId="0"/>
    <cellStyle name="Input 3 2 3 2 8 2" xfId="0"/>
    <cellStyle name="Input 3 2 3 2 8 3" xfId="0"/>
    <cellStyle name="Input 3 2 3 2 9" xfId="0"/>
    <cellStyle name="Input 3 2 3 3" xfId="0"/>
    <cellStyle name="Input 3 2 3 3 2" xfId="0"/>
    <cellStyle name="Input 3 2 3 3 3" xfId="0"/>
    <cellStyle name="Input 3 2 3 3 4" xfId="0"/>
    <cellStyle name="Input 3 2 3 4" xfId="0"/>
    <cellStyle name="Input 3 2 3 4 2" xfId="0"/>
    <cellStyle name="Input 3 2 3 4 3" xfId="0"/>
    <cellStyle name="Input 3 2 3 5" xfId="0"/>
    <cellStyle name="Input 3 2 4" xfId="0"/>
    <cellStyle name="Input 3 2 4 2" xfId="0"/>
    <cellStyle name="Input 3 2 4 2 10" xfId="0"/>
    <cellStyle name="Input 3 2 4 2 2" xfId="0"/>
    <cellStyle name="Input 3 2 4 2 2 2" xfId="0"/>
    <cellStyle name="Input 3 2 4 2 2 2 2" xfId="0"/>
    <cellStyle name="Input 3 2 4 2 2 2 3" xfId="0"/>
    <cellStyle name="Input 3 2 4 2 2 2 4" xfId="0"/>
    <cellStyle name="Input 3 2 4 2 2 3" xfId="0"/>
    <cellStyle name="Input 3 2 4 2 2 3 2" xfId="0"/>
    <cellStyle name="Input 3 2 4 2 2 3 3" xfId="0"/>
    <cellStyle name="Input 3 2 4 2 2 3 4" xfId="0"/>
    <cellStyle name="Input 3 2 4 2 2 4" xfId="0"/>
    <cellStyle name="Input 3 2 4 2 2 4 2" xfId="0"/>
    <cellStyle name="Input 3 2 4 2 2 4 3" xfId="0"/>
    <cellStyle name="Input 3 2 4 2 2 4 4" xfId="0"/>
    <cellStyle name="Input 3 2 4 2 2 5" xfId="0"/>
    <cellStyle name="Input 3 2 4 2 2 5 2" xfId="0"/>
    <cellStyle name="Input 3 2 4 2 2 5 3" xfId="0"/>
    <cellStyle name="Input 3 2 4 2 2 5 4" xfId="0"/>
    <cellStyle name="Input 3 2 4 2 2 6" xfId="0"/>
    <cellStyle name="Input 3 2 4 2 2 6 2" xfId="0"/>
    <cellStyle name="Input 3 2 4 2 2 6 3" xfId="0"/>
    <cellStyle name="Input 3 2 4 2 2 7" xfId="0"/>
    <cellStyle name="Input 3 2 4 2 2 8" xfId="0"/>
    <cellStyle name="Input 3 2 4 2 3" xfId="0"/>
    <cellStyle name="Input 3 2 4 2 3 2" xfId="0"/>
    <cellStyle name="Input 3 2 4 2 3 2 2" xfId="0"/>
    <cellStyle name="Input 3 2 4 2 3 2 3" xfId="0"/>
    <cellStyle name="Input 3 2 4 2 3 2 4" xfId="0"/>
    <cellStyle name="Input 3 2 4 2 3 3" xfId="0"/>
    <cellStyle name="Input 3 2 4 2 3 3 2" xfId="0"/>
    <cellStyle name="Input 3 2 4 2 3 3 3" xfId="0"/>
    <cellStyle name="Input 3 2 4 2 3 3 4" xfId="0"/>
    <cellStyle name="Input 3 2 4 2 3 4" xfId="0"/>
    <cellStyle name="Input 3 2 4 2 3 4 2" xfId="0"/>
    <cellStyle name="Input 3 2 4 2 3 4 3" xfId="0"/>
    <cellStyle name="Input 3 2 4 2 3 4 4" xfId="0"/>
    <cellStyle name="Input 3 2 4 2 3 5" xfId="0"/>
    <cellStyle name="Input 3 2 4 2 3 5 2" xfId="0"/>
    <cellStyle name="Input 3 2 4 2 3 5 3" xfId="0"/>
    <cellStyle name="Input 3 2 4 2 3 5 4" xfId="0"/>
    <cellStyle name="Input 3 2 4 2 3 6" xfId="0"/>
    <cellStyle name="Input 3 2 4 2 3 6 2" xfId="0"/>
    <cellStyle name="Input 3 2 4 2 3 6 3" xfId="0"/>
    <cellStyle name="Input 3 2 4 2 3 7" xfId="0"/>
    <cellStyle name="Input 3 2 4 2 3 8" xfId="0"/>
    <cellStyle name="Input 3 2 4 2 4" xfId="0"/>
    <cellStyle name="Input 3 2 4 2 4 2" xfId="0"/>
    <cellStyle name="Input 3 2 4 2 4 3" xfId="0"/>
    <cellStyle name="Input 3 2 4 2 4 4" xfId="0"/>
    <cellStyle name="Input 3 2 4 2 5" xfId="0"/>
    <cellStyle name="Input 3 2 4 2 5 2" xfId="0"/>
    <cellStyle name="Input 3 2 4 2 5 3" xfId="0"/>
    <cellStyle name="Input 3 2 4 2 5 4" xfId="0"/>
    <cellStyle name="Input 3 2 4 2 6" xfId="0"/>
    <cellStyle name="Input 3 2 4 2 6 2" xfId="0"/>
    <cellStyle name="Input 3 2 4 2 6 3" xfId="0"/>
    <cellStyle name="Input 3 2 4 2 6 4" xfId="0"/>
    <cellStyle name="Input 3 2 4 2 7" xfId="0"/>
    <cellStyle name="Input 3 2 4 2 7 2" xfId="0"/>
    <cellStyle name="Input 3 2 4 2 7 3" xfId="0"/>
    <cellStyle name="Input 3 2 4 2 7 4" xfId="0"/>
    <cellStyle name="Input 3 2 4 2 8" xfId="0"/>
    <cellStyle name="Input 3 2 4 2 8 2" xfId="0"/>
    <cellStyle name="Input 3 2 4 2 8 3" xfId="0"/>
    <cellStyle name="Input 3 2 4 2 9" xfId="0"/>
    <cellStyle name="Input 3 2 4 3" xfId="0"/>
    <cellStyle name="Input 3 2 5" xfId="0"/>
    <cellStyle name="Input 3 2 5 2" xfId="0"/>
    <cellStyle name="Input 3 2 5 2 2" xfId="0"/>
    <cellStyle name="Input 3 2 5 2 2 2" xfId="0"/>
    <cellStyle name="Input 3 2 5 2 2 3" xfId="0"/>
    <cellStyle name="Input 3 2 5 2 2 4" xfId="0"/>
    <cellStyle name="Input 3 2 5 2 3" xfId="0"/>
    <cellStyle name="Input 3 2 5 2 3 2" xfId="0"/>
    <cellStyle name="Input 3 2 5 2 3 3" xfId="0"/>
    <cellStyle name="Input 3 2 5 2 3 4" xfId="0"/>
    <cellStyle name="Input 3 2 5 2 4" xfId="0"/>
    <cellStyle name="Input 3 2 5 2 4 2" xfId="0"/>
    <cellStyle name="Input 3 2 5 2 4 3" xfId="0"/>
    <cellStyle name="Input 3 2 5 2 4 4" xfId="0"/>
    <cellStyle name="Input 3 2 5 2 5" xfId="0"/>
    <cellStyle name="Input 3 2 5 2 5 2" xfId="0"/>
    <cellStyle name="Input 3 2 5 2 5 3" xfId="0"/>
    <cellStyle name="Input 3 2 5 2 5 4" xfId="0"/>
    <cellStyle name="Input 3 2 5 2 6" xfId="0"/>
    <cellStyle name="Input 3 2 5 2 6 2" xfId="0"/>
    <cellStyle name="Input 3 2 5 2 6 3" xfId="0"/>
    <cellStyle name="Input 3 2 5 2 7" xfId="0"/>
    <cellStyle name="Input 3 2 5 2 8" xfId="0"/>
    <cellStyle name="Input 3 2 5 3" xfId="0"/>
    <cellStyle name="Input 3 2 5 3 2" xfId="0"/>
    <cellStyle name="Input 3 2 5 3 2 2" xfId="0"/>
    <cellStyle name="Input 3 2 5 3 2 3" xfId="0"/>
    <cellStyle name="Input 3 2 5 3 2 4" xfId="0"/>
    <cellStyle name="Input 3 2 5 3 3" xfId="0"/>
    <cellStyle name="Input 3 2 5 3 3 2" xfId="0"/>
    <cellStyle name="Input 3 2 5 3 3 3" xfId="0"/>
    <cellStyle name="Input 3 2 5 3 3 4" xfId="0"/>
    <cellStyle name="Input 3 2 5 3 4" xfId="0"/>
    <cellStyle name="Input 3 2 5 3 4 2" xfId="0"/>
    <cellStyle name="Input 3 2 5 3 4 3" xfId="0"/>
    <cellStyle name="Input 3 2 5 3 4 4" xfId="0"/>
    <cellStyle name="Input 3 2 5 3 5" xfId="0"/>
    <cellStyle name="Input 3 2 5 3 5 2" xfId="0"/>
    <cellStyle name="Input 3 2 5 3 5 3" xfId="0"/>
    <cellStyle name="Input 3 2 5 3 5 4" xfId="0"/>
    <cellStyle name="Input 3 2 5 3 6" xfId="0"/>
    <cellStyle name="Input 3 2 5 3 6 2" xfId="0"/>
    <cellStyle name="Input 3 2 5 3 6 3" xfId="0"/>
    <cellStyle name="Input 3 2 5 3 7" xfId="0"/>
    <cellStyle name="Input 3 2 5 3 8" xfId="0"/>
    <cellStyle name="Input 3 2 6" xfId="0"/>
    <cellStyle name="Input 3 2 6 10" xfId="0"/>
    <cellStyle name="Input 3 2 6 2" xfId="0"/>
    <cellStyle name="Input 3 2 6 2 2" xfId="0"/>
    <cellStyle name="Input 3 2 6 2 2 2" xfId="0"/>
    <cellStyle name="Input 3 2 6 2 2 3" xfId="0"/>
    <cellStyle name="Input 3 2 6 2 2 4" xfId="0"/>
    <cellStyle name="Input 3 2 6 2 3" xfId="0"/>
    <cellStyle name="Input 3 2 6 2 3 2" xfId="0"/>
    <cellStyle name="Input 3 2 6 2 3 3" xfId="0"/>
    <cellStyle name="Input 3 2 6 2 3 4" xfId="0"/>
    <cellStyle name="Input 3 2 6 2 4" xfId="0"/>
    <cellStyle name="Input 3 2 6 2 4 2" xfId="0"/>
    <cellStyle name="Input 3 2 6 2 4 3" xfId="0"/>
    <cellStyle name="Input 3 2 6 2 4 4" xfId="0"/>
    <cellStyle name="Input 3 2 6 2 5" xfId="0"/>
    <cellStyle name="Input 3 2 6 2 5 2" xfId="0"/>
    <cellStyle name="Input 3 2 6 2 5 3" xfId="0"/>
    <cellStyle name="Input 3 2 6 2 5 4" xfId="0"/>
    <cellStyle name="Input 3 2 6 2 6" xfId="0"/>
    <cellStyle name="Input 3 2 6 2 6 2" xfId="0"/>
    <cellStyle name="Input 3 2 6 2 6 3" xfId="0"/>
    <cellStyle name="Input 3 2 6 2 7" xfId="0"/>
    <cellStyle name="Input 3 2 6 2 8" xfId="0"/>
    <cellStyle name="Input 3 2 6 3" xfId="0"/>
    <cellStyle name="Input 3 2 6 3 2" xfId="0"/>
    <cellStyle name="Input 3 2 6 3 2 2" xfId="0"/>
    <cellStyle name="Input 3 2 6 3 2 3" xfId="0"/>
    <cellStyle name="Input 3 2 6 3 2 4" xfId="0"/>
    <cellStyle name="Input 3 2 6 3 3" xfId="0"/>
    <cellStyle name="Input 3 2 6 3 3 2" xfId="0"/>
    <cellStyle name="Input 3 2 6 3 3 3" xfId="0"/>
    <cellStyle name="Input 3 2 6 3 3 4" xfId="0"/>
    <cellStyle name="Input 3 2 6 3 4" xfId="0"/>
    <cellStyle name="Input 3 2 6 3 4 2" xfId="0"/>
    <cellStyle name="Input 3 2 6 3 4 3" xfId="0"/>
    <cellStyle name="Input 3 2 6 3 4 4" xfId="0"/>
    <cellStyle name="Input 3 2 6 3 5" xfId="0"/>
    <cellStyle name="Input 3 2 6 3 5 2" xfId="0"/>
    <cellStyle name="Input 3 2 6 3 5 3" xfId="0"/>
    <cellStyle name="Input 3 2 6 3 5 4" xfId="0"/>
    <cellStyle name="Input 3 2 6 3 6" xfId="0"/>
    <cellStyle name="Input 3 2 6 3 6 2" xfId="0"/>
    <cellStyle name="Input 3 2 6 3 6 3" xfId="0"/>
    <cellStyle name="Input 3 2 6 3 7" xfId="0"/>
    <cellStyle name="Input 3 2 6 3 8" xfId="0"/>
    <cellStyle name="Input 3 2 6 4" xfId="0"/>
    <cellStyle name="Input 3 2 6 4 2" xfId="0"/>
    <cellStyle name="Input 3 2 6 4 3" xfId="0"/>
    <cellStyle name="Input 3 2 6 4 4" xfId="0"/>
    <cellStyle name="Input 3 2 6 5" xfId="0"/>
    <cellStyle name="Input 3 2 6 5 2" xfId="0"/>
    <cellStyle name="Input 3 2 6 5 3" xfId="0"/>
    <cellStyle name="Input 3 2 6 5 4" xfId="0"/>
    <cellStyle name="Input 3 2 6 6" xfId="0"/>
    <cellStyle name="Input 3 2 6 6 2" xfId="0"/>
    <cellStyle name="Input 3 2 6 6 3" xfId="0"/>
    <cellStyle name="Input 3 2 6 6 4" xfId="0"/>
    <cellStyle name="Input 3 2 6 7" xfId="0"/>
    <cellStyle name="Input 3 2 6 7 2" xfId="0"/>
    <cellStyle name="Input 3 2 6 7 3" xfId="0"/>
    <cellStyle name="Input 3 2 6 7 4" xfId="0"/>
    <cellStyle name="Input 3 2 6 8" xfId="0"/>
    <cellStyle name="Input 3 2 6 8 2" xfId="0"/>
    <cellStyle name="Input 3 2 6 8 3" xfId="0"/>
    <cellStyle name="Input 3 2 6 9" xfId="0"/>
    <cellStyle name="Input 3 2 7" xfId="0"/>
    <cellStyle name="Input 3 20" xfId="0"/>
    <cellStyle name="Input 3 21" xfId="0"/>
    <cellStyle name="Input 3 22" xfId="0"/>
    <cellStyle name="Input 3 23" xfId="0"/>
    <cellStyle name="Input 3 24" xfId="0"/>
    <cellStyle name="Input 3 25" xfId="0"/>
    <cellStyle name="Input 3 26" xfId="0"/>
    <cellStyle name="Input 3 27" xfId="0"/>
    <cellStyle name="Input 3 28" xfId="0"/>
    <cellStyle name="Input 3 29" xfId="0"/>
    <cellStyle name="Input 3 2_Sheet1" xfId="0"/>
    <cellStyle name="Input 3 3" xfId="0"/>
    <cellStyle name="Input 3 3 2" xfId="0"/>
    <cellStyle name="Input 3 3 2 10" xfId="0"/>
    <cellStyle name="Input 3 3 2 11" xfId="0"/>
    <cellStyle name="Input 3 3 2 2" xfId="0"/>
    <cellStyle name="Input 3 3 2 2 2" xfId="0"/>
    <cellStyle name="Input 3 3 2 2 2 2" xfId="0"/>
    <cellStyle name="Input 3 3 2 2 2 3" xfId="0"/>
    <cellStyle name="Input 3 3 2 2 2 4" xfId="0"/>
    <cellStyle name="Input 3 3 2 2 3" xfId="0"/>
    <cellStyle name="Input 3 3 2 2 3 2" xfId="0"/>
    <cellStyle name="Input 3 3 2 2 3 3" xfId="0"/>
    <cellStyle name="Input 3 3 2 2 3 4" xfId="0"/>
    <cellStyle name="Input 3 3 2 2 4" xfId="0"/>
    <cellStyle name="Input 3 3 2 2 4 2" xfId="0"/>
    <cellStyle name="Input 3 3 2 2 4 3" xfId="0"/>
    <cellStyle name="Input 3 3 2 2 4 4" xfId="0"/>
    <cellStyle name="Input 3 3 2 2 5" xfId="0"/>
    <cellStyle name="Input 3 3 2 2 5 2" xfId="0"/>
    <cellStyle name="Input 3 3 2 2 5 3" xfId="0"/>
    <cellStyle name="Input 3 3 2 2 5 4" xfId="0"/>
    <cellStyle name="Input 3 3 2 2 6" xfId="0"/>
    <cellStyle name="Input 3 3 2 2 6 2" xfId="0"/>
    <cellStyle name="Input 3 3 2 2 6 3" xfId="0"/>
    <cellStyle name="Input 3 3 2 2 7" xfId="0"/>
    <cellStyle name="Input 3 3 2 2 8" xfId="0"/>
    <cellStyle name="Input 3 3 2 3" xfId="0"/>
    <cellStyle name="Input 3 3 2 3 2" xfId="0"/>
    <cellStyle name="Input 3 3 2 3 2 2" xfId="0"/>
    <cellStyle name="Input 3 3 2 3 2 3" xfId="0"/>
    <cellStyle name="Input 3 3 2 3 2 4" xfId="0"/>
    <cellStyle name="Input 3 3 2 3 3" xfId="0"/>
    <cellStyle name="Input 3 3 2 3 3 2" xfId="0"/>
    <cellStyle name="Input 3 3 2 3 3 3" xfId="0"/>
    <cellStyle name="Input 3 3 2 3 3 4" xfId="0"/>
    <cellStyle name="Input 3 3 2 3 4" xfId="0"/>
    <cellStyle name="Input 3 3 2 3 4 2" xfId="0"/>
    <cellStyle name="Input 3 3 2 3 4 3" xfId="0"/>
    <cellStyle name="Input 3 3 2 3 4 4" xfId="0"/>
    <cellStyle name="Input 3 3 2 3 5" xfId="0"/>
    <cellStyle name="Input 3 3 2 3 5 2" xfId="0"/>
    <cellStyle name="Input 3 3 2 3 5 3" xfId="0"/>
    <cellStyle name="Input 3 3 2 3 5 4" xfId="0"/>
    <cellStyle name="Input 3 3 2 3 6" xfId="0"/>
    <cellStyle name="Input 3 3 2 3 6 2" xfId="0"/>
    <cellStyle name="Input 3 3 2 3 6 3" xfId="0"/>
    <cellStyle name="Input 3 3 2 3 7" xfId="0"/>
    <cellStyle name="Input 3 3 2 3 8" xfId="0"/>
    <cellStyle name="Input 3 3 2 4" xfId="0"/>
    <cellStyle name="Input 3 3 2 4 2" xfId="0"/>
    <cellStyle name="Input 3 3 2 4 3" xfId="0"/>
    <cellStyle name="Input 3 3 2 4 4" xfId="0"/>
    <cellStyle name="Input 3 3 2 5" xfId="0"/>
    <cellStyle name="Input 3 3 2 5 2" xfId="0"/>
    <cellStyle name="Input 3 3 2 5 3" xfId="0"/>
    <cellStyle name="Input 3 3 2 5 4" xfId="0"/>
    <cellStyle name="Input 3 3 2 6" xfId="0"/>
    <cellStyle name="Input 3 3 2 6 2" xfId="0"/>
    <cellStyle name="Input 3 3 2 6 3" xfId="0"/>
    <cellStyle name="Input 3 3 2 6 4" xfId="0"/>
    <cellStyle name="Input 3 3 2 7" xfId="0"/>
    <cellStyle name="Input 3 3 2 7 2" xfId="0"/>
    <cellStyle name="Input 3 3 2 7 3" xfId="0"/>
    <cellStyle name="Input 3 3 2 7 4" xfId="0"/>
    <cellStyle name="Input 3 3 2 8" xfId="0"/>
    <cellStyle name="Input 3 3 2 8 2" xfId="0"/>
    <cellStyle name="Input 3 3 2 8 3" xfId="0"/>
    <cellStyle name="Input 3 3 2 9" xfId="0"/>
    <cellStyle name="Input 3 3 3" xfId="0"/>
    <cellStyle name="Input 3 3 4" xfId="0"/>
    <cellStyle name="Input 3 30" xfId="0"/>
    <cellStyle name="Input 3 31" xfId="0"/>
    <cellStyle name="Input 3 32" xfId="0"/>
    <cellStyle name="Input 3 33" xfId="0"/>
    <cellStyle name="Input 3 34" xfId="0"/>
    <cellStyle name="Input 3 35" xfId="0"/>
    <cellStyle name="Input 3 36" xfId="0"/>
    <cellStyle name="Input 3 37" xfId="0"/>
    <cellStyle name="Input 3 38" xfId="0"/>
    <cellStyle name="Input 3 39" xfId="0"/>
    <cellStyle name="Input 3 4" xfId="0"/>
    <cellStyle name="Input 3 4 2" xfId="0"/>
    <cellStyle name="Input 3 4 2 10" xfId="0"/>
    <cellStyle name="Input 3 4 2 11" xfId="0"/>
    <cellStyle name="Input 3 4 2 2" xfId="0"/>
    <cellStyle name="Input 3 4 2 2 2" xfId="0"/>
    <cellStyle name="Input 3 4 2 2 2 2" xfId="0"/>
    <cellStyle name="Input 3 4 2 2 2 3" xfId="0"/>
    <cellStyle name="Input 3 4 2 2 2 4" xfId="0"/>
    <cellStyle name="Input 3 4 2 2 3" xfId="0"/>
    <cellStyle name="Input 3 4 2 2 3 2" xfId="0"/>
    <cellStyle name="Input 3 4 2 2 3 3" xfId="0"/>
    <cellStyle name="Input 3 4 2 2 3 4" xfId="0"/>
    <cellStyle name="Input 3 4 2 2 4" xfId="0"/>
    <cellStyle name="Input 3 4 2 2 4 2" xfId="0"/>
    <cellStyle name="Input 3 4 2 2 4 3" xfId="0"/>
    <cellStyle name="Input 3 4 2 2 4 4" xfId="0"/>
    <cellStyle name="Input 3 4 2 2 5" xfId="0"/>
    <cellStyle name="Input 3 4 2 2 5 2" xfId="0"/>
    <cellStyle name="Input 3 4 2 2 5 3" xfId="0"/>
    <cellStyle name="Input 3 4 2 2 5 4" xfId="0"/>
    <cellStyle name="Input 3 4 2 2 6" xfId="0"/>
    <cellStyle name="Input 3 4 2 2 6 2" xfId="0"/>
    <cellStyle name="Input 3 4 2 2 6 3" xfId="0"/>
    <cellStyle name="Input 3 4 2 2 7" xfId="0"/>
    <cellStyle name="Input 3 4 2 2 8" xfId="0"/>
    <cellStyle name="Input 3 4 2 3" xfId="0"/>
    <cellStyle name="Input 3 4 2 3 2" xfId="0"/>
    <cellStyle name="Input 3 4 2 3 2 2" xfId="0"/>
    <cellStyle name="Input 3 4 2 3 2 3" xfId="0"/>
    <cellStyle name="Input 3 4 2 3 2 4" xfId="0"/>
    <cellStyle name="Input 3 4 2 3 3" xfId="0"/>
    <cellStyle name="Input 3 4 2 3 3 2" xfId="0"/>
    <cellStyle name="Input 3 4 2 3 3 3" xfId="0"/>
    <cellStyle name="Input 3 4 2 3 3 4" xfId="0"/>
    <cellStyle name="Input 3 4 2 3 4" xfId="0"/>
    <cellStyle name="Input 3 4 2 3 4 2" xfId="0"/>
    <cellStyle name="Input 3 4 2 3 4 3" xfId="0"/>
    <cellStyle name="Input 3 4 2 3 4 4" xfId="0"/>
    <cellStyle name="Input 3 4 2 3 5" xfId="0"/>
    <cellStyle name="Input 3 4 2 3 5 2" xfId="0"/>
    <cellStyle name="Input 3 4 2 3 5 3" xfId="0"/>
    <cellStyle name="Input 3 4 2 3 5 4" xfId="0"/>
    <cellStyle name="Input 3 4 2 3 6" xfId="0"/>
    <cellStyle name="Input 3 4 2 3 6 2" xfId="0"/>
    <cellStyle name="Input 3 4 2 3 6 3" xfId="0"/>
    <cellStyle name="Input 3 4 2 3 7" xfId="0"/>
    <cellStyle name="Input 3 4 2 3 8" xfId="0"/>
    <cellStyle name="Input 3 4 2 4" xfId="0"/>
    <cellStyle name="Input 3 4 2 4 2" xfId="0"/>
    <cellStyle name="Input 3 4 2 4 3" xfId="0"/>
    <cellStyle name="Input 3 4 2 4 4" xfId="0"/>
    <cellStyle name="Input 3 4 2 5" xfId="0"/>
    <cellStyle name="Input 3 4 2 5 2" xfId="0"/>
    <cellStyle name="Input 3 4 2 5 3" xfId="0"/>
    <cellStyle name="Input 3 4 2 5 4" xfId="0"/>
    <cellStyle name="Input 3 4 2 6" xfId="0"/>
    <cellStyle name="Input 3 4 2 6 2" xfId="0"/>
    <cellStyle name="Input 3 4 2 6 3" xfId="0"/>
    <cellStyle name="Input 3 4 2 6 4" xfId="0"/>
    <cellStyle name="Input 3 4 2 7" xfId="0"/>
    <cellStyle name="Input 3 4 2 7 2" xfId="0"/>
    <cellStyle name="Input 3 4 2 7 3" xfId="0"/>
    <cellStyle name="Input 3 4 2 7 4" xfId="0"/>
    <cellStyle name="Input 3 4 2 8" xfId="0"/>
    <cellStyle name="Input 3 4 2 8 2" xfId="0"/>
    <cellStyle name="Input 3 4 2 8 3" xfId="0"/>
    <cellStyle name="Input 3 4 2 9" xfId="0"/>
    <cellStyle name="Input 3 4 3" xfId="0"/>
    <cellStyle name="Input 3 4 4" xfId="0"/>
    <cellStyle name="Input 3 40" xfId="0"/>
    <cellStyle name="Input 3 41" xfId="0"/>
    <cellStyle name="Input 3 42" xfId="0"/>
    <cellStyle name="Input 3 43" xfId="0"/>
    <cellStyle name="Input 3 44" xfId="0"/>
    <cellStyle name="Input 3 45" xfId="0"/>
    <cellStyle name="Input 3 46" xfId="0"/>
    <cellStyle name="Input 3 47" xfId="0"/>
    <cellStyle name="Input 3 48" xfId="0"/>
    <cellStyle name="Input 3 49" xfId="0"/>
    <cellStyle name="Input 3 5" xfId="0"/>
    <cellStyle name="Input 3 5 2" xfId="0"/>
    <cellStyle name="Input 3 5 2 10" xfId="0"/>
    <cellStyle name="Input 3 5 2 11" xfId="0"/>
    <cellStyle name="Input 3 5 2 2" xfId="0"/>
    <cellStyle name="Input 3 5 2 2 2" xfId="0"/>
    <cellStyle name="Input 3 5 2 2 2 2" xfId="0"/>
    <cellStyle name="Input 3 5 2 2 2 3" xfId="0"/>
    <cellStyle name="Input 3 5 2 2 2 4" xfId="0"/>
    <cellStyle name="Input 3 5 2 2 3" xfId="0"/>
    <cellStyle name="Input 3 5 2 2 3 2" xfId="0"/>
    <cellStyle name="Input 3 5 2 2 3 3" xfId="0"/>
    <cellStyle name="Input 3 5 2 2 3 4" xfId="0"/>
    <cellStyle name="Input 3 5 2 2 4" xfId="0"/>
    <cellStyle name="Input 3 5 2 2 4 2" xfId="0"/>
    <cellStyle name="Input 3 5 2 2 4 3" xfId="0"/>
    <cellStyle name="Input 3 5 2 2 4 4" xfId="0"/>
    <cellStyle name="Input 3 5 2 2 5" xfId="0"/>
    <cellStyle name="Input 3 5 2 2 5 2" xfId="0"/>
    <cellStyle name="Input 3 5 2 2 5 3" xfId="0"/>
    <cellStyle name="Input 3 5 2 2 5 4" xfId="0"/>
    <cellStyle name="Input 3 5 2 2 6" xfId="0"/>
    <cellStyle name="Input 3 5 2 2 6 2" xfId="0"/>
    <cellStyle name="Input 3 5 2 2 6 3" xfId="0"/>
    <cellStyle name="Input 3 5 2 2 7" xfId="0"/>
    <cellStyle name="Input 3 5 2 2 8" xfId="0"/>
    <cellStyle name="Input 3 5 2 3" xfId="0"/>
    <cellStyle name="Input 3 5 2 3 2" xfId="0"/>
    <cellStyle name="Input 3 5 2 3 2 2" xfId="0"/>
    <cellStyle name="Input 3 5 2 3 2 3" xfId="0"/>
    <cellStyle name="Input 3 5 2 3 2 4" xfId="0"/>
    <cellStyle name="Input 3 5 2 3 3" xfId="0"/>
    <cellStyle name="Input 3 5 2 3 3 2" xfId="0"/>
    <cellStyle name="Input 3 5 2 3 3 3" xfId="0"/>
    <cellStyle name="Input 3 5 2 3 3 4" xfId="0"/>
    <cellStyle name="Input 3 5 2 3 4" xfId="0"/>
    <cellStyle name="Input 3 5 2 3 4 2" xfId="0"/>
    <cellStyle name="Input 3 5 2 3 4 3" xfId="0"/>
    <cellStyle name="Input 3 5 2 3 4 4" xfId="0"/>
    <cellStyle name="Input 3 5 2 3 5" xfId="0"/>
    <cellStyle name="Input 3 5 2 3 5 2" xfId="0"/>
    <cellStyle name="Input 3 5 2 3 5 3" xfId="0"/>
    <cellStyle name="Input 3 5 2 3 5 4" xfId="0"/>
    <cellStyle name="Input 3 5 2 3 6" xfId="0"/>
    <cellStyle name="Input 3 5 2 3 6 2" xfId="0"/>
    <cellStyle name="Input 3 5 2 3 6 3" xfId="0"/>
    <cellStyle name="Input 3 5 2 3 7" xfId="0"/>
    <cellStyle name="Input 3 5 2 3 8" xfId="0"/>
    <cellStyle name="Input 3 5 2 4" xfId="0"/>
    <cellStyle name="Input 3 5 2 4 2" xfId="0"/>
    <cellStyle name="Input 3 5 2 4 3" xfId="0"/>
    <cellStyle name="Input 3 5 2 4 4" xfId="0"/>
    <cellStyle name="Input 3 5 2 5" xfId="0"/>
    <cellStyle name="Input 3 5 2 5 2" xfId="0"/>
    <cellStyle name="Input 3 5 2 5 3" xfId="0"/>
    <cellStyle name="Input 3 5 2 5 4" xfId="0"/>
    <cellStyle name="Input 3 5 2 6" xfId="0"/>
    <cellStyle name="Input 3 5 2 6 2" xfId="0"/>
    <cellStyle name="Input 3 5 2 6 3" xfId="0"/>
    <cellStyle name="Input 3 5 2 6 4" xfId="0"/>
    <cellStyle name="Input 3 5 2 7" xfId="0"/>
    <cellStyle name="Input 3 5 2 7 2" xfId="0"/>
    <cellStyle name="Input 3 5 2 7 3" xfId="0"/>
    <cellStyle name="Input 3 5 2 7 4" xfId="0"/>
    <cellStyle name="Input 3 5 2 8" xfId="0"/>
    <cellStyle name="Input 3 5 2 8 2" xfId="0"/>
    <cellStyle name="Input 3 5 2 8 3" xfId="0"/>
    <cellStyle name="Input 3 5 2 9" xfId="0"/>
    <cellStyle name="Input 3 5 3" xfId="0"/>
    <cellStyle name="Input 3 5 4" xfId="0"/>
    <cellStyle name="Input 3 50" xfId="0"/>
    <cellStyle name="Input 3 51" xfId="0"/>
    <cellStyle name="Input 3 52" xfId="0"/>
    <cellStyle name="Input 3 53" xfId="0"/>
    <cellStyle name="Input 3 54" xfId="0"/>
    <cellStyle name="Input 3 55" xfId="0"/>
    <cellStyle name="Input 3 56" xfId="0"/>
    <cellStyle name="Input 3 57" xfId="0"/>
    <cellStyle name="Input 3 58" xfId="0"/>
    <cellStyle name="Input 3 59" xfId="0"/>
    <cellStyle name="Input 3 6" xfId="0"/>
    <cellStyle name="Input 3 6 2" xfId="0"/>
    <cellStyle name="Input 3 6 2 10" xfId="0"/>
    <cellStyle name="Input 3 6 2 2" xfId="0"/>
    <cellStyle name="Input 3 6 2 2 2" xfId="0"/>
    <cellStyle name="Input 3 6 2 2 2 2" xfId="0"/>
    <cellStyle name="Input 3 6 2 2 2 3" xfId="0"/>
    <cellStyle name="Input 3 6 2 2 2 4" xfId="0"/>
    <cellStyle name="Input 3 6 2 2 3" xfId="0"/>
    <cellStyle name="Input 3 6 2 2 3 2" xfId="0"/>
    <cellStyle name="Input 3 6 2 2 3 3" xfId="0"/>
    <cellStyle name="Input 3 6 2 2 3 4" xfId="0"/>
    <cellStyle name="Input 3 6 2 2 4" xfId="0"/>
    <cellStyle name="Input 3 6 2 2 4 2" xfId="0"/>
    <cellStyle name="Input 3 6 2 2 4 3" xfId="0"/>
    <cellStyle name="Input 3 6 2 2 4 4" xfId="0"/>
    <cellStyle name="Input 3 6 2 2 5" xfId="0"/>
    <cellStyle name="Input 3 6 2 2 5 2" xfId="0"/>
    <cellStyle name="Input 3 6 2 2 5 3" xfId="0"/>
    <cellStyle name="Input 3 6 2 2 5 4" xfId="0"/>
    <cellStyle name="Input 3 6 2 2 6" xfId="0"/>
    <cellStyle name="Input 3 6 2 2 6 2" xfId="0"/>
    <cellStyle name="Input 3 6 2 2 6 3" xfId="0"/>
    <cellStyle name="Input 3 6 2 2 7" xfId="0"/>
    <cellStyle name="Input 3 6 2 2 8" xfId="0"/>
    <cellStyle name="Input 3 6 2 3" xfId="0"/>
    <cellStyle name="Input 3 6 2 3 2" xfId="0"/>
    <cellStyle name="Input 3 6 2 3 2 2" xfId="0"/>
    <cellStyle name="Input 3 6 2 3 2 3" xfId="0"/>
    <cellStyle name="Input 3 6 2 3 2 4" xfId="0"/>
    <cellStyle name="Input 3 6 2 3 3" xfId="0"/>
    <cellStyle name="Input 3 6 2 3 3 2" xfId="0"/>
    <cellStyle name="Input 3 6 2 3 3 3" xfId="0"/>
    <cellStyle name="Input 3 6 2 3 3 4" xfId="0"/>
    <cellStyle name="Input 3 6 2 3 4" xfId="0"/>
    <cellStyle name="Input 3 6 2 3 4 2" xfId="0"/>
    <cellStyle name="Input 3 6 2 3 4 3" xfId="0"/>
    <cellStyle name="Input 3 6 2 3 4 4" xfId="0"/>
    <cellStyle name="Input 3 6 2 3 5" xfId="0"/>
    <cellStyle name="Input 3 6 2 3 5 2" xfId="0"/>
    <cellStyle name="Input 3 6 2 3 5 3" xfId="0"/>
    <cellStyle name="Input 3 6 2 3 5 4" xfId="0"/>
    <cellStyle name="Input 3 6 2 3 6" xfId="0"/>
    <cellStyle name="Input 3 6 2 3 6 2" xfId="0"/>
    <cellStyle name="Input 3 6 2 3 6 3" xfId="0"/>
    <cellStyle name="Input 3 6 2 3 7" xfId="0"/>
    <cellStyle name="Input 3 6 2 3 8" xfId="0"/>
    <cellStyle name="Input 3 6 2 4" xfId="0"/>
    <cellStyle name="Input 3 6 2 4 2" xfId="0"/>
    <cellStyle name="Input 3 6 2 4 3" xfId="0"/>
    <cellStyle name="Input 3 6 2 4 4" xfId="0"/>
    <cellStyle name="Input 3 6 2 5" xfId="0"/>
    <cellStyle name="Input 3 6 2 5 2" xfId="0"/>
    <cellStyle name="Input 3 6 2 5 3" xfId="0"/>
    <cellStyle name="Input 3 6 2 5 4" xfId="0"/>
    <cellStyle name="Input 3 6 2 6" xfId="0"/>
    <cellStyle name="Input 3 6 2 6 2" xfId="0"/>
    <cellStyle name="Input 3 6 2 6 3" xfId="0"/>
    <cellStyle name="Input 3 6 2 6 4" xfId="0"/>
    <cellStyle name="Input 3 6 2 7" xfId="0"/>
    <cellStyle name="Input 3 6 2 7 2" xfId="0"/>
    <cellStyle name="Input 3 6 2 7 3" xfId="0"/>
    <cellStyle name="Input 3 6 2 7 4" xfId="0"/>
    <cellStyle name="Input 3 6 2 8" xfId="0"/>
    <cellStyle name="Input 3 6 2 8 2" xfId="0"/>
    <cellStyle name="Input 3 6 2 8 3" xfId="0"/>
    <cellStyle name="Input 3 6 2 9" xfId="0"/>
    <cellStyle name="Input 3 6 3" xfId="0"/>
    <cellStyle name="Input 3 7" xfId="0"/>
    <cellStyle name="Input 3 7 2" xfId="0"/>
    <cellStyle name="Input 3 7 2 10" xfId="0"/>
    <cellStyle name="Input 3 7 2 11" xfId="0"/>
    <cellStyle name="Input 3 7 2 2" xfId="0"/>
    <cellStyle name="Input 3 7 2 2 2" xfId="0"/>
    <cellStyle name="Input 3 7 2 2 2 2" xfId="0"/>
    <cellStyle name="Input 3 7 2 2 2 3" xfId="0"/>
    <cellStyle name="Input 3 7 2 2 2 4" xfId="0"/>
    <cellStyle name="Input 3 7 2 2 3" xfId="0"/>
    <cellStyle name="Input 3 7 2 2 3 2" xfId="0"/>
    <cellStyle name="Input 3 7 2 2 3 3" xfId="0"/>
    <cellStyle name="Input 3 7 2 2 3 4" xfId="0"/>
    <cellStyle name="Input 3 7 2 2 4" xfId="0"/>
    <cellStyle name="Input 3 7 2 2 4 2" xfId="0"/>
    <cellStyle name="Input 3 7 2 2 4 3" xfId="0"/>
    <cellStyle name="Input 3 7 2 2 4 4" xfId="0"/>
    <cellStyle name="Input 3 7 2 2 5" xfId="0"/>
    <cellStyle name="Input 3 7 2 2 5 2" xfId="0"/>
    <cellStyle name="Input 3 7 2 2 5 3" xfId="0"/>
    <cellStyle name="Input 3 7 2 2 5 4" xfId="0"/>
    <cellStyle name="Input 3 7 2 2 6" xfId="0"/>
    <cellStyle name="Input 3 7 2 2 6 2" xfId="0"/>
    <cellStyle name="Input 3 7 2 2 6 3" xfId="0"/>
    <cellStyle name="Input 3 7 2 2 7" xfId="0"/>
    <cellStyle name="Input 3 7 2 2 8" xfId="0"/>
    <cellStyle name="Input 3 7 2 3" xfId="0"/>
    <cellStyle name="Input 3 7 2 3 2" xfId="0"/>
    <cellStyle name="Input 3 7 2 3 2 2" xfId="0"/>
    <cellStyle name="Input 3 7 2 3 2 3" xfId="0"/>
    <cellStyle name="Input 3 7 2 3 2 4" xfId="0"/>
    <cellStyle name="Input 3 7 2 3 3" xfId="0"/>
    <cellStyle name="Input 3 7 2 3 3 2" xfId="0"/>
    <cellStyle name="Input 3 7 2 3 3 3" xfId="0"/>
    <cellStyle name="Input 3 7 2 3 3 4" xfId="0"/>
    <cellStyle name="Input 3 7 2 3 4" xfId="0"/>
    <cellStyle name="Input 3 7 2 3 4 2" xfId="0"/>
    <cellStyle name="Input 3 7 2 3 4 3" xfId="0"/>
    <cellStyle name="Input 3 7 2 3 4 4" xfId="0"/>
    <cellStyle name="Input 3 7 2 3 5" xfId="0"/>
    <cellStyle name="Input 3 7 2 3 5 2" xfId="0"/>
    <cellStyle name="Input 3 7 2 3 5 3" xfId="0"/>
    <cellStyle name="Input 3 7 2 3 5 4" xfId="0"/>
    <cellStyle name="Input 3 7 2 3 6" xfId="0"/>
    <cellStyle name="Input 3 7 2 3 6 2" xfId="0"/>
    <cellStyle name="Input 3 7 2 3 6 3" xfId="0"/>
    <cellStyle name="Input 3 7 2 3 7" xfId="0"/>
    <cellStyle name="Input 3 7 2 3 8" xfId="0"/>
    <cellStyle name="Input 3 7 2 4" xfId="0"/>
    <cellStyle name="Input 3 7 2 4 2" xfId="0"/>
    <cellStyle name="Input 3 7 2 4 3" xfId="0"/>
    <cellStyle name="Input 3 7 2 4 4" xfId="0"/>
    <cellStyle name="Input 3 7 2 5" xfId="0"/>
    <cellStyle name="Input 3 7 2 5 2" xfId="0"/>
    <cellStyle name="Input 3 7 2 5 3" xfId="0"/>
    <cellStyle name="Input 3 7 2 5 4" xfId="0"/>
    <cellStyle name="Input 3 7 2 6" xfId="0"/>
    <cellStyle name="Input 3 7 2 6 2" xfId="0"/>
    <cellStyle name="Input 3 7 2 6 3" xfId="0"/>
    <cellStyle name="Input 3 7 2 6 4" xfId="0"/>
    <cellStyle name="Input 3 7 2 7" xfId="0"/>
    <cellStyle name="Input 3 7 2 7 2" xfId="0"/>
    <cellStyle name="Input 3 7 2 7 3" xfId="0"/>
    <cellStyle name="Input 3 7 2 7 4" xfId="0"/>
    <cellStyle name="Input 3 7 2 8" xfId="0"/>
    <cellStyle name="Input 3 7 2 8 2" xfId="0"/>
    <cellStyle name="Input 3 7 2 8 3" xfId="0"/>
    <cellStyle name="Input 3 7 2 9" xfId="0"/>
    <cellStyle name="Input 3 7 3" xfId="0"/>
    <cellStyle name="Input 3 7 3 2" xfId="0"/>
    <cellStyle name="Input 3 7 4" xfId="0"/>
    <cellStyle name="Input 3 7 4 2" xfId="0"/>
    <cellStyle name="Input 3 7 4 2 2" xfId="0"/>
    <cellStyle name="Input 3 7 4 2 3" xfId="0"/>
    <cellStyle name="Input 3 7 4 3" xfId="0"/>
    <cellStyle name="Input 3 7 4 4" xfId="0"/>
    <cellStyle name="Input 3 7 4 5" xfId="0"/>
    <cellStyle name="Input 3 7 5" xfId="0"/>
    <cellStyle name="Input 3 7 6" xfId="0"/>
    <cellStyle name="Input 3 8" xfId="0"/>
    <cellStyle name="Input 3 8 2" xfId="0"/>
    <cellStyle name="Input 3 8 2 10" xfId="0"/>
    <cellStyle name="Input 3 8 2 2" xfId="0"/>
    <cellStyle name="Input 3 8 2 2 2" xfId="0"/>
    <cellStyle name="Input 3 8 2 2 2 2" xfId="0"/>
    <cellStyle name="Input 3 8 2 2 2 3" xfId="0"/>
    <cellStyle name="Input 3 8 2 2 2 4" xfId="0"/>
    <cellStyle name="Input 3 8 2 2 3" xfId="0"/>
    <cellStyle name="Input 3 8 2 2 3 2" xfId="0"/>
    <cellStyle name="Input 3 8 2 2 3 3" xfId="0"/>
    <cellStyle name="Input 3 8 2 2 3 4" xfId="0"/>
    <cellStyle name="Input 3 8 2 2 4" xfId="0"/>
    <cellStyle name="Input 3 8 2 2 4 2" xfId="0"/>
    <cellStyle name="Input 3 8 2 2 4 3" xfId="0"/>
    <cellStyle name="Input 3 8 2 2 4 4" xfId="0"/>
    <cellStyle name="Input 3 8 2 2 5" xfId="0"/>
    <cellStyle name="Input 3 8 2 2 5 2" xfId="0"/>
    <cellStyle name="Input 3 8 2 2 5 3" xfId="0"/>
    <cellStyle name="Input 3 8 2 2 5 4" xfId="0"/>
    <cellStyle name="Input 3 8 2 2 6" xfId="0"/>
    <cellStyle name="Input 3 8 2 2 6 2" xfId="0"/>
    <cellStyle name="Input 3 8 2 2 6 3" xfId="0"/>
    <cellStyle name="Input 3 8 2 2 7" xfId="0"/>
    <cellStyle name="Input 3 8 2 2 8" xfId="0"/>
    <cellStyle name="Input 3 8 2 3" xfId="0"/>
    <cellStyle name="Input 3 8 2 3 2" xfId="0"/>
    <cellStyle name="Input 3 8 2 3 2 2" xfId="0"/>
    <cellStyle name="Input 3 8 2 3 2 3" xfId="0"/>
    <cellStyle name="Input 3 8 2 3 2 4" xfId="0"/>
    <cellStyle name="Input 3 8 2 3 3" xfId="0"/>
    <cellStyle name="Input 3 8 2 3 3 2" xfId="0"/>
    <cellStyle name="Input 3 8 2 3 3 3" xfId="0"/>
    <cellStyle name="Input 3 8 2 3 3 4" xfId="0"/>
    <cellStyle name="Input 3 8 2 3 4" xfId="0"/>
    <cellStyle name="Input 3 8 2 3 4 2" xfId="0"/>
    <cellStyle name="Input 3 8 2 3 4 3" xfId="0"/>
    <cellStyle name="Input 3 8 2 3 4 4" xfId="0"/>
    <cellStyle name="Input 3 8 2 3 5" xfId="0"/>
    <cellStyle name="Input 3 8 2 3 5 2" xfId="0"/>
    <cellStyle name="Input 3 8 2 3 5 3" xfId="0"/>
    <cellStyle name="Input 3 8 2 3 5 4" xfId="0"/>
    <cellStyle name="Input 3 8 2 3 6" xfId="0"/>
    <cellStyle name="Input 3 8 2 3 6 2" xfId="0"/>
    <cellStyle name="Input 3 8 2 3 6 3" xfId="0"/>
    <cellStyle name="Input 3 8 2 3 7" xfId="0"/>
    <cellStyle name="Input 3 8 2 3 8" xfId="0"/>
    <cellStyle name="Input 3 8 2 4" xfId="0"/>
    <cellStyle name="Input 3 8 2 4 2" xfId="0"/>
    <cellStyle name="Input 3 8 2 4 3" xfId="0"/>
    <cellStyle name="Input 3 8 2 4 4" xfId="0"/>
    <cellStyle name="Input 3 8 2 5" xfId="0"/>
    <cellStyle name="Input 3 8 2 5 2" xfId="0"/>
    <cellStyle name="Input 3 8 2 5 3" xfId="0"/>
    <cellStyle name="Input 3 8 2 5 4" xfId="0"/>
    <cellStyle name="Input 3 8 2 6" xfId="0"/>
    <cellStyle name="Input 3 8 2 6 2" xfId="0"/>
    <cellStyle name="Input 3 8 2 6 3" xfId="0"/>
    <cellStyle name="Input 3 8 2 6 4" xfId="0"/>
    <cellStyle name="Input 3 8 2 7" xfId="0"/>
    <cellStyle name="Input 3 8 2 7 2" xfId="0"/>
    <cellStyle name="Input 3 8 2 7 3" xfId="0"/>
    <cellStyle name="Input 3 8 2 7 4" xfId="0"/>
    <cellStyle name="Input 3 8 2 8" xfId="0"/>
    <cellStyle name="Input 3 8 2 8 2" xfId="0"/>
    <cellStyle name="Input 3 8 2 8 3" xfId="0"/>
    <cellStyle name="Input 3 8 2 9" xfId="0"/>
    <cellStyle name="Input 3 8 3" xfId="0"/>
    <cellStyle name="Input 3 9" xfId="0"/>
    <cellStyle name="Input 3 9 2" xfId="0"/>
    <cellStyle name="Input 3 9 2 10" xfId="0"/>
    <cellStyle name="Input 3 9 2 2" xfId="0"/>
    <cellStyle name="Input 3 9 2 2 2" xfId="0"/>
    <cellStyle name="Input 3 9 2 2 2 2" xfId="0"/>
    <cellStyle name="Input 3 9 2 2 2 3" xfId="0"/>
    <cellStyle name="Input 3 9 2 2 2 4" xfId="0"/>
    <cellStyle name="Input 3 9 2 2 3" xfId="0"/>
    <cellStyle name="Input 3 9 2 2 3 2" xfId="0"/>
    <cellStyle name="Input 3 9 2 2 3 3" xfId="0"/>
    <cellStyle name="Input 3 9 2 2 3 4" xfId="0"/>
    <cellStyle name="Input 3 9 2 2 4" xfId="0"/>
    <cellStyle name="Input 3 9 2 2 4 2" xfId="0"/>
    <cellStyle name="Input 3 9 2 2 4 3" xfId="0"/>
    <cellStyle name="Input 3 9 2 2 4 4" xfId="0"/>
    <cellStyle name="Input 3 9 2 2 5" xfId="0"/>
    <cellStyle name="Input 3 9 2 2 5 2" xfId="0"/>
    <cellStyle name="Input 3 9 2 2 5 3" xfId="0"/>
    <cellStyle name="Input 3 9 2 2 5 4" xfId="0"/>
    <cellStyle name="Input 3 9 2 2 6" xfId="0"/>
    <cellStyle name="Input 3 9 2 2 6 2" xfId="0"/>
    <cellStyle name="Input 3 9 2 2 6 3" xfId="0"/>
    <cellStyle name="Input 3 9 2 2 7" xfId="0"/>
    <cellStyle name="Input 3 9 2 2 8" xfId="0"/>
    <cellStyle name="Input 3 9 2 3" xfId="0"/>
    <cellStyle name="Input 3 9 2 3 2" xfId="0"/>
    <cellStyle name="Input 3 9 2 3 2 2" xfId="0"/>
    <cellStyle name="Input 3 9 2 3 2 3" xfId="0"/>
    <cellStyle name="Input 3 9 2 3 2 4" xfId="0"/>
    <cellStyle name="Input 3 9 2 3 3" xfId="0"/>
    <cellStyle name="Input 3 9 2 3 3 2" xfId="0"/>
    <cellStyle name="Input 3 9 2 3 3 3" xfId="0"/>
    <cellStyle name="Input 3 9 2 3 3 4" xfId="0"/>
    <cellStyle name="Input 3 9 2 3 4" xfId="0"/>
    <cellStyle name="Input 3 9 2 3 4 2" xfId="0"/>
    <cellStyle name="Input 3 9 2 3 4 3" xfId="0"/>
    <cellStyle name="Input 3 9 2 3 4 4" xfId="0"/>
    <cellStyle name="Input 3 9 2 3 5" xfId="0"/>
    <cellStyle name="Input 3 9 2 3 5 2" xfId="0"/>
    <cellStyle name="Input 3 9 2 3 5 3" xfId="0"/>
    <cellStyle name="Input 3 9 2 3 5 4" xfId="0"/>
    <cellStyle name="Input 3 9 2 3 6" xfId="0"/>
    <cellStyle name="Input 3 9 2 3 6 2" xfId="0"/>
    <cellStyle name="Input 3 9 2 3 6 3" xfId="0"/>
    <cellStyle name="Input 3 9 2 3 7" xfId="0"/>
    <cellStyle name="Input 3 9 2 3 8" xfId="0"/>
    <cellStyle name="Input 3 9 2 4" xfId="0"/>
    <cellStyle name="Input 3 9 2 4 2" xfId="0"/>
    <cellStyle name="Input 3 9 2 4 3" xfId="0"/>
    <cellStyle name="Input 3 9 2 4 4" xfId="0"/>
    <cellStyle name="Input 3 9 2 5" xfId="0"/>
    <cellStyle name="Input 3 9 2 5 2" xfId="0"/>
    <cellStyle name="Input 3 9 2 5 3" xfId="0"/>
    <cellStyle name="Input 3 9 2 5 4" xfId="0"/>
    <cellStyle name="Input 3 9 2 6" xfId="0"/>
    <cellStyle name="Input 3 9 2 6 2" xfId="0"/>
    <cellStyle name="Input 3 9 2 6 3" xfId="0"/>
    <cellStyle name="Input 3 9 2 6 4" xfId="0"/>
    <cellStyle name="Input 3 9 2 7" xfId="0"/>
    <cellStyle name="Input 3 9 2 7 2" xfId="0"/>
    <cellStyle name="Input 3 9 2 7 3" xfId="0"/>
    <cellStyle name="Input 3 9 2 7 4" xfId="0"/>
    <cellStyle name="Input 3 9 2 8" xfId="0"/>
    <cellStyle name="Input 3 9 2 8 2" xfId="0"/>
    <cellStyle name="Input 3 9 2 8 3" xfId="0"/>
    <cellStyle name="Input 3 9 2 9" xfId="0"/>
    <cellStyle name="Input 3 9 3" xfId="0"/>
    <cellStyle name="Input 30" xfId="0"/>
    <cellStyle name="Input 30 2" xfId="0"/>
    <cellStyle name="Input 30 2 2" xfId="0"/>
    <cellStyle name="Input 30 2 2 2" xfId="0"/>
    <cellStyle name="Input 30 2 2 2 10" xfId="0"/>
    <cellStyle name="Input 30 2 2 2 2" xfId="0"/>
    <cellStyle name="Input 30 2 2 2 2 2" xfId="0"/>
    <cellStyle name="Input 30 2 2 2 2 2 2" xfId="0"/>
    <cellStyle name="Input 30 2 2 2 2 2 3" xfId="0"/>
    <cellStyle name="Input 30 2 2 2 2 2 4" xfId="0"/>
    <cellStyle name="Input 30 2 2 2 2 3" xfId="0"/>
    <cellStyle name="Input 30 2 2 2 2 3 2" xfId="0"/>
    <cellStyle name="Input 30 2 2 2 2 3 3" xfId="0"/>
    <cellStyle name="Input 30 2 2 2 2 3 4" xfId="0"/>
    <cellStyle name="Input 30 2 2 2 2 4" xfId="0"/>
    <cellStyle name="Input 30 2 2 2 2 4 2" xfId="0"/>
    <cellStyle name="Input 30 2 2 2 2 4 3" xfId="0"/>
    <cellStyle name="Input 30 2 2 2 2 4 4" xfId="0"/>
    <cellStyle name="Input 30 2 2 2 2 5" xfId="0"/>
    <cellStyle name="Input 30 2 2 2 2 5 2" xfId="0"/>
    <cellStyle name="Input 30 2 2 2 2 5 3" xfId="0"/>
    <cellStyle name="Input 30 2 2 2 2 5 4" xfId="0"/>
    <cellStyle name="Input 30 2 2 2 2 6" xfId="0"/>
    <cellStyle name="Input 30 2 2 2 2 6 2" xfId="0"/>
    <cellStyle name="Input 30 2 2 2 2 6 3" xfId="0"/>
    <cellStyle name="Input 30 2 2 2 2 7" xfId="0"/>
    <cellStyle name="Input 30 2 2 2 2 8" xfId="0"/>
    <cellStyle name="Input 30 2 2 2 3" xfId="0"/>
    <cellStyle name="Input 30 2 2 2 3 2" xfId="0"/>
    <cellStyle name="Input 30 2 2 2 3 2 2" xfId="0"/>
    <cellStyle name="Input 30 2 2 2 3 2 3" xfId="0"/>
    <cellStyle name="Input 30 2 2 2 3 2 4" xfId="0"/>
    <cellStyle name="Input 30 2 2 2 3 3" xfId="0"/>
    <cellStyle name="Input 30 2 2 2 3 3 2" xfId="0"/>
    <cellStyle name="Input 30 2 2 2 3 3 3" xfId="0"/>
    <cellStyle name="Input 30 2 2 2 3 3 4" xfId="0"/>
    <cellStyle name="Input 30 2 2 2 3 4" xfId="0"/>
    <cellStyle name="Input 30 2 2 2 3 4 2" xfId="0"/>
    <cellStyle name="Input 30 2 2 2 3 4 3" xfId="0"/>
    <cellStyle name="Input 30 2 2 2 3 4 4" xfId="0"/>
    <cellStyle name="Input 30 2 2 2 3 5" xfId="0"/>
    <cellStyle name="Input 30 2 2 2 3 5 2" xfId="0"/>
    <cellStyle name="Input 30 2 2 2 3 5 3" xfId="0"/>
    <cellStyle name="Input 30 2 2 2 3 5 4" xfId="0"/>
    <cellStyle name="Input 30 2 2 2 3 6" xfId="0"/>
    <cellStyle name="Input 30 2 2 2 3 6 2" xfId="0"/>
    <cellStyle name="Input 30 2 2 2 3 6 3" xfId="0"/>
    <cellStyle name="Input 30 2 2 2 3 7" xfId="0"/>
    <cellStyle name="Input 30 2 2 2 3 8" xfId="0"/>
    <cellStyle name="Input 30 2 2 2 4" xfId="0"/>
    <cellStyle name="Input 30 2 2 2 4 2" xfId="0"/>
    <cellStyle name="Input 30 2 2 2 4 3" xfId="0"/>
    <cellStyle name="Input 30 2 2 2 4 4" xfId="0"/>
    <cellStyle name="Input 30 2 2 2 5" xfId="0"/>
    <cellStyle name="Input 30 2 2 2 5 2" xfId="0"/>
    <cellStyle name="Input 30 2 2 2 5 3" xfId="0"/>
    <cellStyle name="Input 30 2 2 2 5 4" xfId="0"/>
    <cellStyle name="Input 30 2 2 2 6" xfId="0"/>
    <cellStyle name="Input 30 2 2 2 6 2" xfId="0"/>
    <cellStyle name="Input 30 2 2 2 6 3" xfId="0"/>
    <cellStyle name="Input 30 2 2 2 6 4" xfId="0"/>
    <cellStyle name="Input 30 2 2 2 7" xfId="0"/>
    <cellStyle name="Input 30 2 2 2 7 2" xfId="0"/>
    <cellStyle name="Input 30 2 2 2 7 3" xfId="0"/>
    <cellStyle name="Input 30 2 2 2 7 4" xfId="0"/>
    <cellStyle name="Input 30 2 2 2 8" xfId="0"/>
    <cellStyle name="Input 30 2 2 2 8 2" xfId="0"/>
    <cellStyle name="Input 30 2 2 2 8 3" xfId="0"/>
    <cellStyle name="Input 30 2 2 2 9" xfId="0"/>
    <cellStyle name="Input 30 2 2 3" xfId="0"/>
    <cellStyle name="Input 30 2 3" xfId="0"/>
    <cellStyle name="Input 30 2 3 10" xfId="0"/>
    <cellStyle name="Input 30 2 3 2" xfId="0"/>
    <cellStyle name="Input 30 2 3 2 2" xfId="0"/>
    <cellStyle name="Input 30 2 3 2 2 2" xfId="0"/>
    <cellStyle name="Input 30 2 3 2 2 3" xfId="0"/>
    <cellStyle name="Input 30 2 3 2 2 4" xfId="0"/>
    <cellStyle name="Input 30 2 3 2 3" xfId="0"/>
    <cellStyle name="Input 30 2 3 2 3 2" xfId="0"/>
    <cellStyle name="Input 30 2 3 2 3 3" xfId="0"/>
    <cellStyle name="Input 30 2 3 2 3 4" xfId="0"/>
    <cellStyle name="Input 30 2 3 2 4" xfId="0"/>
    <cellStyle name="Input 30 2 3 2 4 2" xfId="0"/>
    <cellStyle name="Input 30 2 3 2 4 3" xfId="0"/>
    <cellStyle name="Input 30 2 3 2 4 4" xfId="0"/>
    <cellStyle name="Input 30 2 3 2 5" xfId="0"/>
    <cellStyle name="Input 30 2 3 2 5 2" xfId="0"/>
    <cellStyle name="Input 30 2 3 2 5 3" xfId="0"/>
    <cellStyle name="Input 30 2 3 2 5 4" xfId="0"/>
    <cellStyle name="Input 30 2 3 2 6" xfId="0"/>
    <cellStyle name="Input 30 2 3 2 6 2" xfId="0"/>
    <cellStyle name="Input 30 2 3 2 6 3" xfId="0"/>
    <cellStyle name="Input 30 2 3 2 7" xfId="0"/>
    <cellStyle name="Input 30 2 3 2 8" xfId="0"/>
    <cellStyle name="Input 30 2 3 3" xfId="0"/>
    <cellStyle name="Input 30 2 3 3 2" xfId="0"/>
    <cellStyle name="Input 30 2 3 3 2 2" xfId="0"/>
    <cellStyle name="Input 30 2 3 3 2 3" xfId="0"/>
    <cellStyle name="Input 30 2 3 3 2 4" xfId="0"/>
    <cellStyle name="Input 30 2 3 3 3" xfId="0"/>
    <cellStyle name="Input 30 2 3 3 3 2" xfId="0"/>
    <cellStyle name="Input 30 2 3 3 3 3" xfId="0"/>
    <cellStyle name="Input 30 2 3 3 3 4" xfId="0"/>
    <cellStyle name="Input 30 2 3 3 4" xfId="0"/>
    <cellStyle name="Input 30 2 3 3 4 2" xfId="0"/>
    <cellStyle name="Input 30 2 3 3 4 3" xfId="0"/>
    <cellStyle name="Input 30 2 3 3 4 4" xfId="0"/>
    <cellStyle name="Input 30 2 3 3 5" xfId="0"/>
    <cellStyle name="Input 30 2 3 3 5 2" xfId="0"/>
    <cellStyle name="Input 30 2 3 3 5 3" xfId="0"/>
    <cellStyle name="Input 30 2 3 3 5 4" xfId="0"/>
    <cellStyle name="Input 30 2 3 3 6" xfId="0"/>
    <cellStyle name="Input 30 2 3 3 6 2" xfId="0"/>
    <cellStyle name="Input 30 2 3 3 6 3" xfId="0"/>
    <cellStyle name="Input 30 2 3 3 7" xfId="0"/>
    <cellStyle name="Input 30 2 3 3 8" xfId="0"/>
    <cellStyle name="Input 30 2 3 4" xfId="0"/>
    <cellStyle name="Input 30 2 3 4 2" xfId="0"/>
    <cellStyle name="Input 30 2 3 4 3" xfId="0"/>
    <cellStyle name="Input 30 2 3 4 4" xfId="0"/>
    <cellStyle name="Input 30 2 3 5" xfId="0"/>
    <cellStyle name="Input 30 2 3 5 2" xfId="0"/>
    <cellStyle name="Input 30 2 3 5 3" xfId="0"/>
    <cellStyle name="Input 30 2 3 5 4" xfId="0"/>
    <cellStyle name="Input 30 2 3 6" xfId="0"/>
    <cellStyle name="Input 30 2 3 6 2" xfId="0"/>
    <cellStyle name="Input 30 2 3 6 3" xfId="0"/>
    <cellStyle name="Input 30 2 3 6 4" xfId="0"/>
    <cellStyle name="Input 30 2 3 7" xfId="0"/>
    <cellStyle name="Input 30 2 3 7 2" xfId="0"/>
    <cellStyle name="Input 30 2 3 7 3" xfId="0"/>
    <cellStyle name="Input 30 2 3 7 4" xfId="0"/>
    <cellStyle name="Input 30 2 3 8" xfId="0"/>
    <cellStyle name="Input 30 2 3 8 2" xfId="0"/>
    <cellStyle name="Input 30 2 3 8 3" xfId="0"/>
    <cellStyle name="Input 30 2 3 9" xfId="0"/>
    <cellStyle name="Input 30 2 4" xfId="0"/>
    <cellStyle name="Input 30 2_Sheet1" xfId="0"/>
    <cellStyle name="Input 30 3" xfId="0"/>
    <cellStyle name="Input 30 3 2" xfId="0"/>
    <cellStyle name="Input 30 3 2 10" xfId="0"/>
    <cellStyle name="Input 30 3 2 2" xfId="0"/>
    <cellStyle name="Input 30 3 2 2 2" xfId="0"/>
    <cellStyle name="Input 30 3 2 2 2 2" xfId="0"/>
    <cellStyle name="Input 30 3 2 2 2 3" xfId="0"/>
    <cellStyle name="Input 30 3 2 2 2 4" xfId="0"/>
    <cellStyle name="Input 30 3 2 2 3" xfId="0"/>
    <cellStyle name="Input 30 3 2 2 3 2" xfId="0"/>
    <cellStyle name="Input 30 3 2 2 3 3" xfId="0"/>
    <cellStyle name="Input 30 3 2 2 3 4" xfId="0"/>
    <cellStyle name="Input 30 3 2 2 4" xfId="0"/>
    <cellStyle name="Input 30 3 2 2 4 2" xfId="0"/>
    <cellStyle name="Input 30 3 2 2 4 3" xfId="0"/>
    <cellStyle name="Input 30 3 2 2 4 4" xfId="0"/>
    <cellStyle name="Input 30 3 2 2 5" xfId="0"/>
    <cellStyle name="Input 30 3 2 2 5 2" xfId="0"/>
    <cellStyle name="Input 30 3 2 2 5 3" xfId="0"/>
    <cellStyle name="Input 30 3 2 2 5 4" xfId="0"/>
    <cellStyle name="Input 30 3 2 2 6" xfId="0"/>
    <cellStyle name="Input 30 3 2 2 6 2" xfId="0"/>
    <cellStyle name="Input 30 3 2 2 6 3" xfId="0"/>
    <cellStyle name="Input 30 3 2 2 7" xfId="0"/>
    <cellStyle name="Input 30 3 2 2 8" xfId="0"/>
    <cellStyle name="Input 30 3 2 3" xfId="0"/>
    <cellStyle name="Input 30 3 2 3 2" xfId="0"/>
    <cellStyle name="Input 30 3 2 3 2 2" xfId="0"/>
    <cellStyle name="Input 30 3 2 3 2 3" xfId="0"/>
    <cellStyle name="Input 30 3 2 3 2 4" xfId="0"/>
    <cellStyle name="Input 30 3 2 3 3" xfId="0"/>
    <cellStyle name="Input 30 3 2 3 3 2" xfId="0"/>
    <cellStyle name="Input 30 3 2 3 3 3" xfId="0"/>
    <cellStyle name="Input 30 3 2 3 3 4" xfId="0"/>
    <cellStyle name="Input 30 3 2 3 4" xfId="0"/>
    <cellStyle name="Input 30 3 2 3 4 2" xfId="0"/>
    <cellStyle name="Input 30 3 2 3 4 3" xfId="0"/>
    <cellStyle name="Input 30 3 2 3 4 4" xfId="0"/>
    <cellStyle name="Input 30 3 2 3 5" xfId="0"/>
    <cellStyle name="Input 30 3 2 3 5 2" xfId="0"/>
    <cellStyle name="Input 30 3 2 3 5 3" xfId="0"/>
    <cellStyle name="Input 30 3 2 3 5 4" xfId="0"/>
    <cellStyle name="Input 30 3 2 3 6" xfId="0"/>
    <cellStyle name="Input 30 3 2 3 6 2" xfId="0"/>
    <cellStyle name="Input 30 3 2 3 6 3" xfId="0"/>
    <cellStyle name="Input 30 3 2 3 7" xfId="0"/>
    <cellStyle name="Input 30 3 2 3 8" xfId="0"/>
    <cellStyle name="Input 30 3 2 4" xfId="0"/>
    <cellStyle name="Input 30 3 2 4 2" xfId="0"/>
    <cellStyle name="Input 30 3 2 4 3" xfId="0"/>
    <cellStyle name="Input 30 3 2 4 4" xfId="0"/>
    <cellStyle name="Input 30 3 2 5" xfId="0"/>
    <cellStyle name="Input 30 3 2 5 2" xfId="0"/>
    <cellStyle name="Input 30 3 2 5 3" xfId="0"/>
    <cellStyle name="Input 30 3 2 5 4" xfId="0"/>
    <cellStyle name="Input 30 3 2 6" xfId="0"/>
    <cellStyle name="Input 30 3 2 6 2" xfId="0"/>
    <cellStyle name="Input 30 3 2 6 3" xfId="0"/>
    <cellStyle name="Input 30 3 2 6 4" xfId="0"/>
    <cellStyle name="Input 30 3 2 7" xfId="0"/>
    <cellStyle name="Input 30 3 2 7 2" xfId="0"/>
    <cellStyle name="Input 30 3 2 7 3" xfId="0"/>
    <cellStyle name="Input 30 3 2 7 4" xfId="0"/>
    <cellStyle name="Input 30 3 2 8" xfId="0"/>
    <cellStyle name="Input 30 3 2 8 2" xfId="0"/>
    <cellStyle name="Input 30 3 2 8 3" xfId="0"/>
    <cellStyle name="Input 30 3 2 9" xfId="0"/>
    <cellStyle name="Input 30 3 3" xfId="0"/>
    <cellStyle name="Input 30 4" xfId="0"/>
    <cellStyle name="Input 30 4 10" xfId="0"/>
    <cellStyle name="Input 30 4 11" xfId="0"/>
    <cellStyle name="Input 30 4 2" xfId="0"/>
    <cellStyle name="Input 30 4 2 2" xfId="0"/>
    <cellStyle name="Input 30 4 2 2 2" xfId="0"/>
    <cellStyle name="Input 30 4 2 2 3" xfId="0"/>
    <cellStyle name="Input 30 4 2 2 4" xfId="0"/>
    <cellStyle name="Input 30 4 2 3" xfId="0"/>
    <cellStyle name="Input 30 4 2 3 2" xfId="0"/>
    <cellStyle name="Input 30 4 2 3 3" xfId="0"/>
    <cellStyle name="Input 30 4 2 3 4" xfId="0"/>
    <cellStyle name="Input 30 4 2 4" xfId="0"/>
    <cellStyle name="Input 30 4 2 4 2" xfId="0"/>
    <cellStyle name="Input 30 4 2 4 3" xfId="0"/>
    <cellStyle name="Input 30 4 2 4 4" xfId="0"/>
    <cellStyle name="Input 30 4 2 5" xfId="0"/>
    <cellStyle name="Input 30 4 2 5 2" xfId="0"/>
    <cellStyle name="Input 30 4 2 5 3" xfId="0"/>
    <cellStyle name="Input 30 4 2 5 4" xfId="0"/>
    <cellStyle name="Input 30 4 2 6" xfId="0"/>
    <cellStyle name="Input 30 4 2 6 2" xfId="0"/>
    <cellStyle name="Input 30 4 2 6 3" xfId="0"/>
    <cellStyle name="Input 30 4 2 7" xfId="0"/>
    <cellStyle name="Input 30 4 2 8" xfId="0"/>
    <cellStyle name="Input 30 4 3" xfId="0"/>
    <cellStyle name="Input 30 4 3 2" xfId="0"/>
    <cellStyle name="Input 30 4 3 2 2" xfId="0"/>
    <cellStyle name="Input 30 4 3 2 3" xfId="0"/>
    <cellStyle name="Input 30 4 3 2 4" xfId="0"/>
    <cellStyle name="Input 30 4 3 3" xfId="0"/>
    <cellStyle name="Input 30 4 3 3 2" xfId="0"/>
    <cellStyle name="Input 30 4 3 3 3" xfId="0"/>
    <cellStyle name="Input 30 4 3 3 4" xfId="0"/>
    <cellStyle name="Input 30 4 3 4" xfId="0"/>
    <cellStyle name="Input 30 4 3 4 2" xfId="0"/>
    <cellStyle name="Input 30 4 3 4 3" xfId="0"/>
    <cellStyle name="Input 30 4 3 4 4" xfId="0"/>
    <cellStyle name="Input 30 4 3 5" xfId="0"/>
    <cellStyle name="Input 30 4 3 5 2" xfId="0"/>
    <cellStyle name="Input 30 4 3 5 3" xfId="0"/>
    <cellStyle name="Input 30 4 3 5 4" xfId="0"/>
    <cellStyle name="Input 30 4 3 6" xfId="0"/>
    <cellStyle name="Input 30 4 3 6 2" xfId="0"/>
    <cellStyle name="Input 30 4 3 6 3" xfId="0"/>
    <cellStyle name="Input 30 4 3 7" xfId="0"/>
    <cellStyle name="Input 30 4 3 8" xfId="0"/>
    <cellStyle name="Input 30 4 4" xfId="0"/>
    <cellStyle name="Input 30 4 4 2" xfId="0"/>
    <cellStyle name="Input 30 4 4 3" xfId="0"/>
    <cellStyle name="Input 30 4 4 4" xfId="0"/>
    <cellStyle name="Input 30 4 5" xfId="0"/>
    <cellStyle name="Input 30 4 5 2" xfId="0"/>
    <cellStyle name="Input 30 4 5 3" xfId="0"/>
    <cellStyle name="Input 30 4 5 4" xfId="0"/>
    <cellStyle name="Input 30 4 6" xfId="0"/>
    <cellStyle name="Input 30 4 6 2" xfId="0"/>
    <cellStyle name="Input 30 4 6 3" xfId="0"/>
    <cellStyle name="Input 30 4 6 4" xfId="0"/>
    <cellStyle name="Input 30 4 7" xfId="0"/>
    <cellStyle name="Input 30 4 7 2" xfId="0"/>
    <cellStyle name="Input 30 4 7 3" xfId="0"/>
    <cellStyle name="Input 30 4 7 4" xfId="0"/>
    <cellStyle name="Input 30 4 8" xfId="0"/>
    <cellStyle name="Input 30 4 8 2" xfId="0"/>
    <cellStyle name="Input 30 4 8 3" xfId="0"/>
    <cellStyle name="Input 30 4 9" xfId="0"/>
    <cellStyle name="Input 30 5" xfId="0"/>
    <cellStyle name="Input 30 5 2" xfId="0"/>
    <cellStyle name="Input 30 5 2 2" xfId="0"/>
    <cellStyle name="Input 30 5 2 3" xfId="0"/>
    <cellStyle name="Input 30 5 3" xfId="0"/>
    <cellStyle name="Input 30 5 4" xfId="0"/>
    <cellStyle name="Input 30 5 5" xfId="0"/>
    <cellStyle name="Input 30 6" xfId="0"/>
    <cellStyle name="Input 30 6 2" xfId="0"/>
    <cellStyle name="Input 30 6 2 2" xfId="0"/>
    <cellStyle name="Input 30 6 2 3" xfId="0"/>
    <cellStyle name="Input 30 6 3" xfId="0"/>
    <cellStyle name="Input 30 6 4" xfId="0"/>
    <cellStyle name="Input 30 6 5" xfId="0"/>
    <cellStyle name="Input 30 7" xfId="0"/>
    <cellStyle name="Input 30_Sheet1" xfId="0"/>
    <cellStyle name="Input 31" xfId="0"/>
    <cellStyle name="Input 31 2" xfId="0"/>
    <cellStyle name="Input 31 2 2" xfId="0"/>
    <cellStyle name="Input 31 2 2 2" xfId="0"/>
    <cellStyle name="Input 31 2 2 2 10" xfId="0"/>
    <cellStyle name="Input 31 2 2 2 2" xfId="0"/>
    <cellStyle name="Input 31 2 2 2 2 2" xfId="0"/>
    <cellStyle name="Input 31 2 2 2 2 2 2" xfId="0"/>
    <cellStyle name="Input 31 2 2 2 2 2 3" xfId="0"/>
    <cellStyle name="Input 31 2 2 2 2 2 4" xfId="0"/>
    <cellStyle name="Input 31 2 2 2 2 3" xfId="0"/>
    <cellStyle name="Input 31 2 2 2 2 3 2" xfId="0"/>
    <cellStyle name="Input 31 2 2 2 2 3 3" xfId="0"/>
    <cellStyle name="Input 31 2 2 2 2 3 4" xfId="0"/>
    <cellStyle name="Input 31 2 2 2 2 4" xfId="0"/>
    <cellStyle name="Input 31 2 2 2 2 4 2" xfId="0"/>
    <cellStyle name="Input 31 2 2 2 2 4 3" xfId="0"/>
    <cellStyle name="Input 31 2 2 2 2 4 4" xfId="0"/>
    <cellStyle name="Input 31 2 2 2 2 5" xfId="0"/>
    <cellStyle name="Input 31 2 2 2 2 5 2" xfId="0"/>
    <cellStyle name="Input 31 2 2 2 2 5 3" xfId="0"/>
    <cellStyle name="Input 31 2 2 2 2 5 4" xfId="0"/>
    <cellStyle name="Input 31 2 2 2 2 6" xfId="0"/>
    <cellStyle name="Input 31 2 2 2 2 6 2" xfId="0"/>
    <cellStyle name="Input 31 2 2 2 2 6 3" xfId="0"/>
    <cellStyle name="Input 31 2 2 2 2 7" xfId="0"/>
    <cellStyle name="Input 31 2 2 2 2 8" xfId="0"/>
    <cellStyle name="Input 31 2 2 2 3" xfId="0"/>
    <cellStyle name="Input 31 2 2 2 3 2" xfId="0"/>
    <cellStyle name="Input 31 2 2 2 3 2 2" xfId="0"/>
    <cellStyle name="Input 31 2 2 2 3 2 3" xfId="0"/>
    <cellStyle name="Input 31 2 2 2 3 2 4" xfId="0"/>
    <cellStyle name="Input 31 2 2 2 3 3" xfId="0"/>
    <cellStyle name="Input 31 2 2 2 3 3 2" xfId="0"/>
    <cellStyle name="Input 31 2 2 2 3 3 3" xfId="0"/>
    <cellStyle name="Input 31 2 2 2 3 3 4" xfId="0"/>
    <cellStyle name="Input 31 2 2 2 3 4" xfId="0"/>
    <cellStyle name="Input 31 2 2 2 3 4 2" xfId="0"/>
    <cellStyle name="Input 31 2 2 2 3 4 3" xfId="0"/>
    <cellStyle name="Input 31 2 2 2 3 4 4" xfId="0"/>
    <cellStyle name="Input 31 2 2 2 3 5" xfId="0"/>
    <cellStyle name="Input 31 2 2 2 3 5 2" xfId="0"/>
    <cellStyle name="Input 31 2 2 2 3 5 3" xfId="0"/>
    <cellStyle name="Input 31 2 2 2 3 5 4" xfId="0"/>
    <cellStyle name="Input 31 2 2 2 3 6" xfId="0"/>
    <cellStyle name="Input 31 2 2 2 3 6 2" xfId="0"/>
    <cellStyle name="Input 31 2 2 2 3 6 3" xfId="0"/>
    <cellStyle name="Input 31 2 2 2 3 7" xfId="0"/>
    <cellStyle name="Input 31 2 2 2 3 8" xfId="0"/>
    <cellStyle name="Input 31 2 2 2 4" xfId="0"/>
    <cellStyle name="Input 31 2 2 2 4 2" xfId="0"/>
    <cellStyle name="Input 31 2 2 2 4 3" xfId="0"/>
    <cellStyle name="Input 31 2 2 2 4 4" xfId="0"/>
    <cellStyle name="Input 31 2 2 2 5" xfId="0"/>
    <cellStyle name="Input 31 2 2 2 5 2" xfId="0"/>
    <cellStyle name="Input 31 2 2 2 5 3" xfId="0"/>
    <cellStyle name="Input 31 2 2 2 5 4" xfId="0"/>
    <cellStyle name="Input 31 2 2 2 6" xfId="0"/>
    <cellStyle name="Input 31 2 2 2 6 2" xfId="0"/>
    <cellStyle name="Input 31 2 2 2 6 3" xfId="0"/>
    <cellStyle name="Input 31 2 2 2 6 4" xfId="0"/>
    <cellStyle name="Input 31 2 2 2 7" xfId="0"/>
    <cellStyle name="Input 31 2 2 2 7 2" xfId="0"/>
    <cellStyle name="Input 31 2 2 2 7 3" xfId="0"/>
    <cellStyle name="Input 31 2 2 2 7 4" xfId="0"/>
    <cellStyle name="Input 31 2 2 2 8" xfId="0"/>
    <cellStyle name="Input 31 2 2 2 8 2" xfId="0"/>
    <cellStyle name="Input 31 2 2 2 8 3" xfId="0"/>
    <cellStyle name="Input 31 2 2 2 9" xfId="0"/>
    <cellStyle name="Input 31 2 2 3" xfId="0"/>
    <cellStyle name="Input 31 2 3" xfId="0"/>
    <cellStyle name="Input 31 2 3 10" xfId="0"/>
    <cellStyle name="Input 31 2 3 2" xfId="0"/>
    <cellStyle name="Input 31 2 3 2 2" xfId="0"/>
    <cellStyle name="Input 31 2 3 2 2 2" xfId="0"/>
    <cellStyle name="Input 31 2 3 2 2 3" xfId="0"/>
    <cellStyle name="Input 31 2 3 2 2 4" xfId="0"/>
    <cellStyle name="Input 31 2 3 2 3" xfId="0"/>
    <cellStyle name="Input 31 2 3 2 3 2" xfId="0"/>
    <cellStyle name="Input 31 2 3 2 3 3" xfId="0"/>
    <cellStyle name="Input 31 2 3 2 3 4" xfId="0"/>
    <cellStyle name="Input 31 2 3 2 4" xfId="0"/>
    <cellStyle name="Input 31 2 3 2 4 2" xfId="0"/>
    <cellStyle name="Input 31 2 3 2 4 3" xfId="0"/>
    <cellStyle name="Input 31 2 3 2 4 4" xfId="0"/>
    <cellStyle name="Input 31 2 3 2 5" xfId="0"/>
    <cellStyle name="Input 31 2 3 2 5 2" xfId="0"/>
    <cellStyle name="Input 31 2 3 2 5 3" xfId="0"/>
    <cellStyle name="Input 31 2 3 2 5 4" xfId="0"/>
    <cellStyle name="Input 31 2 3 2 6" xfId="0"/>
    <cellStyle name="Input 31 2 3 2 6 2" xfId="0"/>
    <cellStyle name="Input 31 2 3 2 6 3" xfId="0"/>
    <cellStyle name="Input 31 2 3 2 7" xfId="0"/>
    <cellStyle name="Input 31 2 3 2 8" xfId="0"/>
    <cellStyle name="Input 31 2 3 3" xfId="0"/>
    <cellStyle name="Input 31 2 3 3 2" xfId="0"/>
    <cellStyle name="Input 31 2 3 3 2 2" xfId="0"/>
    <cellStyle name="Input 31 2 3 3 2 3" xfId="0"/>
    <cellStyle name="Input 31 2 3 3 2 4" xfId="0"/>
    <cellStyle name="Input 31 2 3 3 3" xfId="0"/>
    <cellStyle name="Input 31 2 3 3 3 2" xfId="0"/>
    <cellStyle name="Input 31 2 3 3 3 3" xfId="0"/>
    <cellStyle name="Input 31 2 3 3 3 4" xfId="0"/>
    <cellStyle name="Input 31 2 3 3 4" xfId="0"/>
    <cellStyle name="Input 31 2 3 3 4 2" xfId="0"/>
    <cellStyle name="Input 31 2 3 3 4 3" xfId="0"/>
    <cellStyle name="Input 31 2 3 3 4 4" xfId="0"/>
    <cellStyle name="Input 31 2 3 3 5" xfId="0"/>
    <cellStyle name="Input 31 2 3 3 5 2" xfId="0"/>
    <cellStyle name="Input 31 2 3 3 5 3" xfId="0"/>
    <cellStyle name="Input 31 2 3 3 5 4" xfId="0"/>
    <cellStyle name="Input 31 2 3 3 6" xfId="0"/>
    <cellStyle name="Input 31 2 3 3 6 2" xfId="0"/>
    <cellStyle name="Input 31 2 3 3 6 3" xfId="0"/>
    <cellStyle name="Input 31 2 3 3 7" xfId="0"/>
    <cellStyle name="Input 31 2 3 3 8" xfId="0"/>
    <cellStyle name="Input 31 2 3 4" xfId="0"/>
    <cellStyle name="Input 31 2 3 4 2" xfId="0"/>
    <cellStyle name="Input 31 2 3 4 3" xfId="0"/>
    <cellStyle name="Input 31 2 3 4 4" xfId="0"/>
    <cellStyle name="Input 31 2 3 5" xfId="0"/>
    <cellStyle name="Input 31 2 3 5 2" xfId="0"/>
    <cellStyle name="Input 31 2 3 5 3" xfId="0"/>
    <cellStyle name="Input 31 2 3 5 4" xfId="0"/>
    <cellStyle name="Input 31 2 3 6" xfId="0"/>
    <cellStyle name="Input 31 2 3 6 2" xfId="0"/>
    <cellStyle name="Input 31 2 3 6 3" xfId="0"/>
    <cellStyle name="Input 31 2 3 6 4" xfId="0"/>
    <cellStyle name="Input 31 2 3 7" xfId="0"/>
    <cellStyle name="Input 31 2 3 7 2" xfId="0"/>
    <cellStyle name="Input 31 2 3 7 3" xfId="0"/>
    <cellStyle name="Input 31 2 3 7 4" xfId="0"/>
    <cellStyle name="Input 31 2 3 8" xfId="0"/>
    <cellStyle name="Input 31 2 3 8 2" xfId="0"/>
    <cellStyle name="Input 31 2 3 8 3" xfId="0"/>
    <cellStyle name="Input 31 2 3 9" xfId="0"/>
    <cellStyle name="Input 31 2 4" xfId="0"/>
    <cellStyle name="Input 31 2_Sheet1" xfId="0"/>
    <cellStyle name="Input 31 3" xfId="0"/>
    <cellStyle name="Input 31 3 2" xfId="0"/>
    <cellStyle name="Input 31 3 2 10" xfId="0"/>
    <cellStyle name="Input 31 3 2 2" xfId="0"/>
    <cellStyle name="Input 31 3 2 2 2" xfId="0"/>
    <cellStyle name="Input 31 3 2 2 2 2" xfId="0"/>
    <cellStyle name="Input 31 3 2 2 2 3" xfId="0"/>
    <cellStyle name="Input 31 3 2 2 2 4" xfId="0"/>
    <cellStyle name="Input 31 3 2 2 3" xfId="0"/>
    <cellStyle name="Input 31 3 2 2 3 2" xfId="0"/>
    <cellStyle name="Input 31 3 2 2 3 3" xfId="0"/>
    <cellStyle name="Input 31 3 2 2 3 4" xfId="0"/>
    <cellStyle name="Input 31 3 2 2 4" xfId="0"/>
    <cellStyle name="Input 31 3 2 2 4 2" xfId="0"/>
    <cellStyle name="Input 31 3 2 2 4 3" xfId="0"/>
    <cellStyle name="Input 31 3 2 2 4 4" xfId="0"/>
    <cellStyle name="Input 31 3 2 2 5" xfId="0"/>
    <cellStyle name="Input 31 3 2 2 5 2" xfId="0"/>
    <cellStyle name="Input 31 3 2 2 5 3" xfId="0"/>
    <cellStyle name="Input 31 3 2 2 5 4" xfId="0"/>
    <cellStyle name="Input 31 3 2 2 6" xfId="0"/>
    <cellStyle name="Input 31 3 2 2 6 2" xfId="0"/>
    <cellStyle name="Input 31 3 2 2 6 3" xfId="0"/>
    <cellStyle name="Input 31 3 2 2 7" xfId="0"/>
    <cellStyle name="Input 31 3 2 2 8" xfId="0"/>
    <cellStyle name="Input 31 3 2 3" xfId="0"/>
    <cellStyle name="Input 31 3 2 3 2" xfId="0"/>
    <cellStyle name="Input 31 3 2 3 2 2" xfId="0"/>
    <cellStyle name="Input 31 3 2 3 2 3" xfId="0"/>
    <cellStyle name="Input 31 3 2 3 2 4" xfId="0"/>
    <cellStyle name="Input 31 3 2 3 3" xfId="0"/>
    <cellStyle name="Input 31 3 2 3 3 2" xfId="0"/>
    <cellStyle name="Input 31 3 2 3 3 3" xfId="0"/>
    <cellStyle name="Input 31 3 2 3 3 4" xfId="0"/>
    <cellStyle name="Input 31 3 2 3 4" xfId="0"/>
    <cellStyle name="Input 31 3 2 3 4 2" xfId="0"/>
    <cellStyle name="Input 31 3 2 3 4 3" xfId="0"/>
    <cellStyle name="Input 31 3 2 3 4 4" xfId="0"/>
    <cellStyle name="Input 31 3 2 3 5" xfId="0"/>
    <cellStyle name="Input 31 3 2 3 5 2" xfId="0"/>
    <cellStyle name="Input 31 3 2 3 5 3" xfId="0"/>
    <cellStyle name="Input 31 3 2 3 5 4" xfId="0"/>
    <cellStyle name="Input 31 3 2 3 6" xfId="0"/>
    <cellStyle name="Input 31 3 2 3 6 2" xfId="0"/>
    <cellStyle name="Input 31 3 2 3 6 3" xfId="0"/>
    <cellStyle name="Input 31 3 2 3 7" xfId="0"/>
    <cellStyle name="Input 31 3 2 3 8" xfId="0"/>
    <cellStyle name="Input 31 3 2 4" xfId="0"/>
    <cellStyle name="Input 31 3 2 4 2" xfId="0"/>
    <cellStyle name="Input 31 3 2 4 3" xfId="0"/>
    <cellStyle name="Input 31 3 2 4 4" xfId="0"/>
    <cellStyle name="Input 31 3 2 5" xfId="0"/>
    <cellStyle name="Input 31 3 2 5 2" xfId="0"/>
    <cellStyle name="Input 31 3 2 5 3" xfId="0"/>
    <cellStyle name="Input 31 3 2 5 4" xfId="0"/>
    <cellStyle name="Input 31 3 2 6" xfId="0"/>
    <cellStyle name="Input 31 3 2 6 2" xfId="0"/>
    <cellStyle name="Input 31 3 2 6 3" xfId="0"/>
    <cellStyle name="Input 31 3 2 6 4" xfId="0"/>
    <cellStyle name="Input 31 3 2 7" xfId="0"/>
    <cellStyle name="Input 31 3 2 7 2" xfId="0"/>
    <cellStyle name="Input 31 3 2 7 3" xfId="0"/>
    <cellStyle name="Input 31 3 2 7 4" xfId="0"/>
    <cellStyle name="Input 31 3 2 8" xfId="0"/>
    <cellStyle name="Input 31 3 2 8 2" xfId="0"/>
    <cellStyle name="Input 31 3 2 8 3" xfId="0"/>
    <cellStyle name="Input 31 3 2 9" xfId="0"/>
    <cellStyle name="Input 31 3 3" xfId="0"/>
    <cellStyle name="Input 31 4" xfId="0"/>
    <cellStyle name="Input 31 4 10" xfId="0"/>
    <cellStyle name="Input 31 4 11" xfId="0"/>
    <cellStyle name="Input 31 4 2" xfId="0"/>
    <cellStyle name="Input 31 4 2 2" xfId="0"/>
    <cellStyle name="Input 31 4 2 2 2" xfId="0"/>
    <cellStyle name="Input 31 4 2 2 3" xfId="0"/>
    <cellStyle name="Input 31 4 2 2 4" xfId="0"/>
    <cellStyle name="Input 31 4 2 3" xfId="0"/>
    <cellStyle name="Input 31 4 2 3 2" xfId="0"/>
    <cellStyle name="Input 31 4 2 3 3" xfId="0"/>
    <cellStyle name="Input 31 4 2 3 4" xfId="0"/>
    <cellStyle name="Input 31 4 2 4" xfId="0"/>
    <cellStyle name="Input 31 4 2 4 2" xfId="0"/>
    <cellStyle name="Input 31 4 2 4 3" xfId="0"/>
    <cellStyle name="Input 31 4 2 4 4" xfId="0"/>
    <cellStyle name="Input 31 4 2 5" xfId="0"/>
    <cellStyle name="Input 31 4 2 5 2" xfId="0"/>
    <cellStyle name="Input 31 4 2 5 3" xfId="0"/>
    <cellStyle name="Input 31 4 2 5 4" xfId="0"/>
    <cellStyle name="Input 31 4 2 6" xfId="0"/>
    <cellStyle name="Input 31 4 2 6 2" xfId="0"/>
    <cellStyle name="Input 31 4 2 6 3" xfId="0"/>
    <cellStyle name="Input 31 4 2 7" xfId="0"/>
    <cellStyle name="Input 31 4 2 8" xfId="0"/>
    <cellStyle name="Input 31 4 3" xfId="0"/>
    <cellStyle name="Input 31 4 3 2" xfId="0"/>
    <cellStyle name="Input 31 4 3 2 2" xfId="0"/>
    <cellStyle name="Input 31 4 3 2 3" xfId="0"/>
    <cellStyle name="Input 31 4 3 2 4" xfId="0"/>
    <cellStyle name="Input 31 4 3 3" xfId="0"/>
    <cellStyle name="Input 31 4 3 3 2" xfId="0"/>
    <cellStyle name="Input 31 4 3 3 3" xfId="0"/>
    <cellStyle name="Input 31 4 3 3 4" xfId="0"/>
    <cellStyle name="Input 31 4 3 4" xfId="0"/>
    <cellStyle name="Input 31 4 3 4 2" xfId="0"/>
    <cellStyle name="Input 31 4 3 4 3" xfId="0"/>
    <cellStyle name="Input 31 4 3 4 4" xfId="0"/>
    <cellStyle name="Input 31 4 3 5" xfId="0"/>
    <cellStyle name="Input 31 4 3 5 2" xfId="0"/>
    <cellStyle name="Input 31 4 3 5 3" xfId="0"/>
    <cellStyle name="Input 31 4 3 5 4" xfId="0"/>
    <cellStyle name="Input 31 4 3 6" xfId="0"/>
    <cellStyle name="Input 31 4 3 6 2" xfId="0"/>
    <cellStyle name="Input 31 4 3 6 3" xfId="0"/>
    <cellStyle name="Input 31 4 3 7" xfId="0"/>
    <cellStyle name="Input 31 4 3 8" xfId="0"/>
    <cellStyle name="Input 31 4 4" xfId="0"/>
    <cellStyle name="Input 31 4 4 2" xfId="0"/>
    <cellStyle name="Input 31 4 4 3" xfId="0"/>
    <cellStyle name="Input 31 4 4 4" xfId="0"/>
    <cellStyle name="Input 31 4 5" xfId="0"/>
    <cellStyle name="Input 31 4 5 2" xfId="0"/>
    <cellStyle name="Input 31 4 5 3" xfId="0"/>
    <cellStyle name="Input 31 4 5 4" xfId="0"/>
    <cellStyle name="Input 31 4 6" xfId="0"/>
    <cellStyle name="Input 31 4 6 2" xfId="0"/>
    <cellStyle name="Input 31 4 6 3" xfId="0"/>
    <cellStyle name="Input 31 4 6 4" xfId="0"/>
    <cellStyle name="Input 31 4 7" xfId="0"/>
    <cellStyle name="Input 31 4 7 2" xfId="0"/>
    <cellStyle name="Input 31 4 7 3" xfId="0"/>
    <cellStyle name="Input 31 4 7 4" xfId="0"/>
    <cellStyle name="Input 31 4 8" xfId="0"/>
    <cellStyle name="Input 31 4 8 2" xfId="0"/>
    <cellStyle name="Input 31 4 8 3" xfId="0"/>
    <cellStyle name="Input 31 4 9" xfId="0"/>
    <cellStyle name="Input 31 5" xfId="0"/>
    <cellStyle name="Input 31 5 2" xfId="0"/>
    <cellStyle name="Input 31 5 2 2" xfId="0"/>
    <cellStyle name="Input 31 5 2 3" xfId="0"/>
    <cellStyle name="Input 31 5 3" xfId="0"/>
    <cellStyle name="Input 31 5 4" xfId="0"/>
    <cellStyle name="Input 31 5 5" xfId="0"/>
    <cellStyle name="Input 31 6" xfId="0"/>
    <cellStyle name="Input 31 6 2" xfId="0"/>
    <cellStyle name="Input 31 6 2 2" xfId="0"/>
    <cellStyle name="Input 31 6 2 3" xfId="0"/>
    <cellStyle name="Input 31 6 3" xfId="0"/>
    <cellStyle name="Input 31 6 4" xfId="0"/>
    <cellStyle name="Input 31 6 5" xfId="0"/>
    <cellStyle name="Input 31 7" xfId="0"/>
    <cellStyle name="Input 31_Sheet1" xfId="0"/>
    <cellStyle name="Input 32" xfId="0"/>
    <cellStyle name="Input 32 2" xfId="0"/>
    <cellStyle name="Input 32 2 2" xfId="0"/>
    <cellStyle name="Input 32 2 2 2" xfId="0"/>
    <cellStyle name="Input 32 2 2 2 10" xfId="0"/>
    <cellStyle name="Input 32 2 2 2 2" xfId="0"/>
    <cellStyle name="Input 32 2 2 2 2 2" xfId="0"/>
    <cellStyle name="Input 32 2 2 2 2 2 2" xfId="0"/>
    <cellStyle name="Input 32 2 2 2 2 2 3" xfId="0"/>
    <cellStyle name="Input 32 2 2 2 2 2 4" xfId="0"/>
    <cellStyle name="Input 32 2 2 2 2 3" xfId="0"/>
    <cellStyle name="Input 32 2 2 2 2 3 2" xfId="0"/>
    <cellStyle name="Input 32 2 2 2 2 3 3" xfId="0"/>
    <cellStyle name="Input 32 2 2 2 2 3 4" xfId="0"/>
    <cellStyle name="Input 32 2 2 2 2 4" xfId="0"/>
    <cellStyle name="Input 32 2 2 2 2 4 2" xfId="0"/>
    <cellStyle name="Input 32 2 2 2 2 4 3" xfId="0"/>
    <cellStyle name="Input 32 2 2 2 2 4 4" xfId="0"/>
    <cellStyle name="Input 32 2 2 2 2 5" xfId="0"/>
    <cellStyle name="Input 32 2 2 2 2 5 2" xfId="0"/>
    <cellStyle name="Input 32 2 2 2 2 5 3" xfId="0"/>
    <cellStyle name="Input 32 2 2 2 2 5 4" xfId="0"/>
    <cellStyle name="Input 32 2 2 2 2 6" xfId="0"/>
    <cellStyle name="Input 32 2 2 2 2 6 2" xfId="0"/>
    <cellStyle name="Input 32 2 2 2 2 6 3" xfId="0"/>
    <cellStyle name="Input 32 2 2 2 2 7" xfId="0"/>
    <cellStyle name="Input 32 2 2 2 2 8" xfId="0"/>
    <cellStyle name="Input 32 2 2 2 3" xfId="0"/>
    <cellStyle name="Input 32 2 2 2 3 2" xfId="0"/>
    <cellStyle name="Input 32 2 2 2 3 2 2" xfId="0"/>
    <cellStyle name="Input 32 2 2 2 3 2 3" xfId="0"/>
    <cellStyle name="Input 32 2 2 2 3 2 4" xfId="0"/>
    <cellStyle name="Input 32 2 2 2 3 3" xfId="0"/>
    <cellStyle name="Input 32 2 2 2 3 3 2" xfId="0"/>
    <cellStyle name="Input 32 2 2 2 3 3 3" xfId="0"/>
    <cellStyle name="Input 32 2 2 2 3 3 4" xfId="0"/>
    <cellStyle name="Input 32 2 2 2 3 4" xfId="0"/>
    <cellStyle name="Input 32 2 2 2 3 4 2" xfId="0"/>
    <cellStyle name="Input 32 2 2 2 3 4 3" xfId="0"/>
    <cellStyle name="Input 32 2 2 2 3 4 4" xfId="0"/>
    <cellStyle name="Input 32 2 2 2 3 5" xfId="0"/>
    <cellStyle name="Input 32 2 2 2 3 5 2" xfId="0"/>
    <cellStyle name="Input 32 2 2 2 3 5 3" xfId="0"/>
    <cellStyle name="Input 32 2 2 2 3 5 4" xfId="0"/>
    <cellStyle name="Input 32 2 2 2 3 6" xfId="0"/>
    <cellStyle name="Input 32 2 2 2 3 6 2" xfId="0"/>
    <cellStyle name="Input 32 2 2 2 3 6 3" xfId="0"/>
    <cellStyle name="Input 32 2 2 2 3 7" xfId="0"/>
    <cellStyle name="Input 32 2 2 2 3 8" xfId="0"/>
    <cellStyle name="Input 32 2 2 2 4" xfId="0"/>
    <cellStyle name="Input 32 2 2 2 4 2" xfId="0"/>
    <cellStyle name="Input 32 2 2 2 4 3" xfId="0"/>
    <cellStyle name="Input 32 2 2 2 4 4" xfId="0"/>
    <cellStyle name="Input 32 2 2 2 5" xfId="0"/>
    <cellStyle name="Input 32 2 2 2 5 2" xfId="0"/>
    <cellStyle name="Input 32 2 2 2 5 3" xfId="0"/>
    <cellStyle name="Input 32 2 2 2 5 4" xfId="0"/>
    <cellStyle name="Input 32 2 2 2 6" xfId="0"/>
    <cellStyle name="Input 32 2 2 2 6 2" xfId="0"/>
    <cellStyle name="Input 32 2 2 2 6 3" xfId="0"/>
    <cellStyle name="Input 32 2 2 2 6 4" xfId="0"/>
    <cellStyle name="Input 32 2 2 2 7" xfId="0"/>
    <cellStyle name="Input 32 2 2 2 7 2" xfId="0"/>
    <cellStyle name="Input 32 2 2 2 7 3" xfId="0"/>
    <cellStyle name="Input 32 2 2 2 7 4" xfId="0"/>
    <cellStyle name="Input 32 2 2 2 8" xfId="0"/>
    <cellStyle name="Input 32 2 2 2 8 2" xfId="0"/>
    <cellStyle name="Input 32 2 2 2 8 3" xfId="0"/>
    <cellStyle name="Input 32 2 2 2 9" xfId="0"/>
    <cellStyle name="Input 32 2 2 3" xfId="0"/>
    <cellStyle name="Input 32 2 3" xfId="0"/>
    <cellStyle name="Input 32 2 3 10" xfId="0"/>
    <cellStyle name="Input 32 2 3 2" xfId="0"/>
    <cellStyle name="Input 32 2 3 2 2" xfId="0"/>
    <cellStyle name="Input 32 2 3 2 2 2" xfId="0"/>
    <cellStyle name="Input 32 2 3 2 2 3" xfId="0"/>
    <cellStyle name="Input 32 2 3 2 2 4" xfId="0"/>
    <cellStyle name="Input 32 2 3 2 3" xfId="0"/>
    <cellStyle name="Input 32 2 3 2 3 2" xfId="0"/>
    <cellStyle name="Input 32 2 3 2 3 3" xfId="0"/>
    <cellStyle name="Input 32 2 3 2 3 4" xfId="0"/>
    <cellStyle name="Input 32 2 3 2 4" xfId="0"/>
    <cellStyle name="Input 32 2 3 2 4 2" xfId="0"/>
    <cellStyle name="Input 32 2 3 2 4 3" xfId="0"/>
    <cellStyle name="Input 32 2 3 2 4 4" xfId="0"/>
    <cellStyle name="Input 32 2 3 2 5" xfId="0"/>
    <cellStyle name="Input 32 2 3 2 5 2" xfId="0"/>
    <cellStyle name="Input 32 2 3 2 5 3" xfId="0"/>
    <cellStyle name="Input 32 2 3 2 5 4" xfId="0"/>
    <cellStyle name="Input 32 2 3 2 6" xfId="0"/>
    <cellStyle name="Input 32 2 3 2 6 2" xfId="0"/>
    <cellStyle name="Input 32 2 3 2 6 3" xfId="0"/>
    <cellStyle name="Input 32 2 3 2 7" xfId="0"/>
    <cellStyle name="Input 32 2 3 2 8" xfId="0"/>
    <cellStyle name="Input 32 2 3 3" xfId="0"/>
    <cellStyle name="Input 32 2 3 3 2" xfId="0"/>
    <cellStyle name="Input 32 2 3 3 2 2" xfId="0"/>
    <cellStyle name="Input 32 2 3 3 2 3" xfId="0"/>
    <cellStyle name="Input 32 2 3 3 2 4" xfId="0"/>
    <cellStyle name="Input 32 2 3 3 3" xfId="0"/>
    <cellStyle name="Input 32 2 3 3 3 2" xfId="0"/>
    <cellStyle name="Input 32 2 3 3 3 3" xfId="0"/>
    <cellStyle name="Input 32 2 3 3 3 4" xfId="0"/>
    <cellStyle name="Input 32 2 3 3 4" xfId="0"/>
    <cellStyle name="Input 32 2 3 3 4 2" xfId="0"/>
    <cellStyle name="Input 32 2 3 3 4 3" xfId="0"/>
    <cellStyle name="Input 32 2 3 3 4 4" xfId="0"/>
    <cellStyle name="Input 32 2 3 3 5" xfId="0"/>
    <cellStyle name="Input 32 2 3 3 5 2" xfId="0"/>
    <cellStyle name="Input 32 2 3 3 5 3" xfId="0"/>
    <cellStyle name="Input 32 2 3 3 5 4" xfId="0"/>
    <cellStyle name="Input 32 2 3 3 6" xfId="0"/>
    <cellStyle name="Input 32 2 3 3 6 2" xfId="0"/>
    <cellStyle name="Input 32 2 3 3 6 3" xfId="0"/>
    <cellStyle name="Input 32 2 3 3 7" xfId="0"/>
    <cellStyle name="Input 32 2 3 3 8" xfId="0"/>
    <cellStyle name="Input 32 2 3 4" xfId="0"/>
    <cellStyle name="Input 32 2 3 4 2" xfId="0"/>
    <cellStyle name="Input 32 2 3 4 3" xfId="0"/>
    <cellStyle name="Input 32 2 3 4 4" xfId="0"/>
    <cellStyle name="Input 32 2 3 5" xfId="0"/>
    <cellStyle name="Input 32 2 3 5 2" xfId="0"/>
    <cellStyle name="Input 32 2 3 5 3" xfId="0"/>
    <cellStyle name="Input 32 2 3 5 4" xfId="0"/>
    <cellStyle name="Input 32 2 3 6" xfId="0"/>
    <cellStyle name="Input 32 2 3 6 2" xfId="0"/>
    <cellStyle name="Input 32 2 3 6 3" xfId="0"/>
    <cellStyle name="Input 32 2 3 6 4" xfId="0"/>
    <cellStyle name="Input 32 2 3 7" xfId="0"/>
    <cellStyle name="Input 32 2 3 7 2" xfId="0"/>
    <cellStyle name="Input 32 2 3 7 3" xfId="0"/>
    <cellStyle name="Input 32 2 3 7 4" xfId="0"/>
    <cellStyle name="Input 32 2 3 8" xfId="0"/>
    <cellStyle name="Input 32 2 3 8 2" xfId="0"/>
    <cellStyle name="Input 32 2 3 8 3" xfId="0"/>
    <cellStyle name="Input 32 2 3 9" xfId="0"/>
    <cellStyle name="Input 32 2 4" xfId="0"/>
    <cellStyle name="Input 32 2_Sheet1" xfId="0"/>
    <cellStyle name="Input 32 3" xfId="0"/>
    <cellStyle name="Input 32 3 2" xfId="0"/>
    <cellStyle name="Input 32 3 2 10" xfId="0"/>
    <cellStyle name="Input 32 3 2 2" xfId="0"/>
    <cellStyle name="Input 32 3 2 2 2" xfId="0"/>
    <cellStyle name="Input 32 3 2 2 2 2" xfId="0"/>
    <cellStyle name="Input 32 3 2 2 2 3" xfId="0"/>
    <cellStyle name="Input 32 3 2 2 2 4" xfId="0"/>
    <cellStyle name="Input 32 3 2 2 3" xfId="0"/>
    <cellStyle name="Input 32 3 2 2 3 2" xfId="0"/>
    <cellStyle name="Input 32 3 2 2 3 3" xfId="0"/>
    <cellStyle name="Input 32 3 2 2 3 4" xfId="0"/>
    <cellStyle name="Input 32 3 2 2 4" xfId="0"/>
    <cellStyle name="Input 32 3 2 2 4 2" xfId="0"/>
    <cellStyle name="Input 32 3 2 2 4 3" xfId="0"/>
    <cellStyle name="Input 32 3 2 2 4 4" xfId="0"/>
    <cellStyle name="Input 32 3 2 2 5" xfId="0"/>
    <cellStyle name="Input 32 3 2 2 5 2" xfId="0"/>
    <cellStyle name="Input 32 3 2 2 5 3" xfId="0"/>
    <cellStyle name="Input 32 3 2 2 5 4" xfId="0"/>
    <cellStyle name="Input 32 3 2 2 6" xfId="0"/>
    <cellStyle name="Input 32 3 2 2 6 2" xfId="0"/>
    <cellStyle name="Input 32 3 2 2 6 3" xfId="0"/>
    <cellStyle name="Input 32 3 2 2 7" xfId="0"/>
    <cellStyle name="Input 32 3 2 2 8" xfId="0"/>
    <cellStyle name="Input 32 3 2 3" xfId="0"/>
    <cellStyle name="Input 32 3 2 3 2" xfId="0"/>
    <cellStyle name="Input 32 3 2 3 2 2" xfId="0"/>
    <cellStyle name="Input 32 3 2 3 2 3" xfId="0"/>
    <cellStyle name="Input 32 3 2 3 2 4" xfId="0"/>
    <cellStyle name="Input 32 3 2 3 3" xfId="0"/>
    <cellStyle name="Input 32 3 2 3 3 2" xfId="0"/>
    <cellStyle name="Input 32 3 2 3 3 3" xfId="0"/>
    <cellStyle name="Input 32 3 2 3 3 4" xfId="0"/>
    <cellStyle name="Input 32 3 2 3 4" xfId="0"/>
    <cellStyle name="Input 32 3 2 3 4 2" xfId="0"/>
    <cellStyle name="Input 32 3 2 3 4 3" xfId="0"/>
    <cellStyle name="Input 32 3 2 3 4 4" xfId="0"/>
    <cellStyle name="Input 32 3 2 3 5" xfId="0"/>
    <cellStyle name="Input 32 3 2 3 5 2" xfId="0"/>
    <cellStyle name="Input 32 3 2 3 5 3" xfId="0"/>
    <cellStyle name="Input 32 3 2 3 5 4" xfId="0"/>
    <cellStyle name="Input 32 3 2 3 6" xfId="0"/>
    <cellStyle name="Input 32 3 2 3 6 2" xfId="0"/>
    <cellStyle name="Input 32 3 2 3 6 3" xfId="0"/>
    <cellStyle name="Input 32 3 2 3 7" xfId="0"/>
    <cellStyle name="Input 32 3 2 3 8" xfId="0"/>
    <cellStyle name="Input 32 3 2 4" xfId="0"/>
    <cellStyle name="Input 32 3 2 4 2" xfId="0"/>
    <cellStyle name="Input 32 3 2 4 3" xfId="0"/>
    <cellStyle name="Input 32 3 2 4 4" xfId="0"/>
    <cellStyle name="Input 32 3 2 5" xfId="0"/>
    <cellStyle name="Input 32 3 2 5 2" xfId="0"/>
    <cellStyle name="Input 32 3 2 5 3" xfId="0"/>
    <cellStyle name="Input 32 3 2 5 4" xfId="0"/>
    <cellStyle name="Input 32 3 2 6" xfId="0"/>
    <cellStyle name="Input 32 3 2 6 2" xfId="0"/>
    <cellStyle name="Input 32 3 2 6 3" xfId="0"/>
    <cellStyle name="Input 32 3 2 6 4" xfId="0"/>
    <cellStyle name="Input 32 3 2 7" xfId="0"/>
    <cellStyle name="Input 32 3 2 7 2" xfId="0"/>
    <cellStyle name="Input 32 3 2 7 3" xfId="0"/>
    <cellStyle name="Input 32 3 2 7 4" xfId="0"/>
    <cellStyle name="Input 32 3 2 8" xfId="0"/>
    <cellStyle name="Input 32 3 2 8 2" xfId="0"/>
    <cellStyle name="Input 32 3 2 8 3" xfId="0"/>
    <cellStyle name="Input 32 3 2 9" xfId="0"/>
    <cellStyle name="Input 32 3 3" xfId="0"/>
    <cellStyle name="Input 32 4" xfId="0"/>
    <cellStyle name="Input 32 4 10" xfId="0"/>
    <cellStyle name="Input 32 4 11" xfId="0"/>
    <cellStyle name="Input 32 4 2" xfId="0"/>
    <cellStyle name="Input 32 4 2 2" xfId="0"/>
    <cellStyle name="Input 32 4 2 2 2" xfId="0"/>
    <cellStyle name="Input 32 4 2 2 3" xfId="0"/>
    <cellStyle name="Input 32 4 2 2 4" xfId="0"/>
    <cellStyle name="Input 32 4 2 3" xfId="0"/>
    <cellStyle name="Input 32 4 2 3 2" xfId="0"/>
    <cellStyle name="Input 32 4 2 3 3" xfId="0"/>
    <cellStyle name="Input 32 4 2 3 4" xfId="0"/>
    <cellStyle name="Input 32 4 2 4" xfId="0"/>
    <cellStyle name="Input 32 4 2 4 2" xfId="0"/>
    <cellStyle name="Input 32 4 2 4 3" xfId="0"/>
    <cellStyle name="Input 32 4 2 4 4" xfId="0"/>
    <cellStyle name="Input 32 4 2 5" xfId="0"/>
    <cellStyle name="Input 32 4 2 5 2" xfId="0"/>
    <cellStyle name="Input 32 4 2 5 3" xfId="0"/>
    <cellStyle name="Input 32 4 2 5 4" xfId="0"/>
    <cellStyle name="Input 32 4 2 6" xfId="0"/>
    <cellStyle name="Input 32 4 2 6 2" xfId="0"/>
    <cellStyle name="Input 32 4 2 6 3" xfId="0"/>
    <cellStyle name="Input 32 4 2 7" xfId="0"/>
    <cellStyle name="Input 32 4 2 8" xfId="0"/>
    <cellStyle name="Input 32 4 3" xfId="0"/>
    <cellStyle name="Input 32 4 3 2" xfId="0"/>
    <cellStyle name="Input 32 4 3 2 2" xfId="0"/>
    <cellStyle name="Input 32 4 3 2 3" xfId="0"/>
    <cellStyle name="Input 32 4 3 2 4" xfId="0"/>
    <cellStyle name="Input 32 4 3 3" xfId="0"/>
    <cellStyle name="Input 32 4 3 3 2" xfId="0"/>
    <cellStyle name="Input 32 4 3 3 3" xfId="0"/>
    <cellStyle name="Input 32 4 3 3 4" xfId="0"/>
    <cellStyle name="Input 32 4 3 4" xfId="0"/>
    <cellStyle name="Input 32 4 3 4 2" xfId="0"/>
    <cellStyle name="Input 32 4 3 4 3" xfId="0"/>
    <cellStyle name="Input 32 4 3 4 4" xfId="0"/>
    <cellStyle name="Input 32 4 3 5" xfId="0"/>
    <cellStyle name="Input 32 4 3 5 2" xfId="0"/>
    <cellStyle name="Input 32 4 3 5 3" xfId="0"/>
    <cellStyle name="Input 32 4 3 5 4" xfId="0"/>
    <cellStyle name="Input 32 4 3 6" xfId="0"/>
    <cellStyle name="Input 32 4 3 6 2" xfId="0"/>
    <cellStyle name="Input 32 4 3 6 3" xfId="0"/>
    <cellStyle name="Input 32 4 3 7" xfId="0"/>
    <cellStyle name="Input 32 4 3 8" xfId="0"/>
    <cellStyle name="Input 32 4 4" xfId="0"/>
    <cellStyle name="Input 32 4 4 2" xfId="0"/>
    <cellStyle name="Input 32 4 4 3" xfId="0"/>
    <cellStyle name="Input 32 4 4 4" xfId="0"/>
    <cellStyle name="Input 32 4 5" xfId="0"/>
    <cellStyle name="Input 32 4 5 2" xfId="0"/>
    <cellStyle name="Input 32 4 5 3" xfId="0"/>
    <cellStyle name="Input 32 4 5 4" xfId="0"/>
    <cellStyle name="Input 32 4 6" xfId="0"/>
    <cellStyle name="Input 32 4 6 2" xfId="0"/>
    <cellStyle name="Input 32 4 6 3" xfId="0"/>
    <cellStyle name="Input 32 4 6 4" xfId="0"/>
    <cellStyle name="Input 32 4 7" xfId="0"/>
    <cellStyle name="Input 32 4 7 2" xfId="0"/>
    <cellStyle name="Input 32 4 7 3" xfId="0"/>
    <cellStyle name="Input 32 4 7 4" xfId="0"/>
    <cellStyle name="Input 32 4 8" xfId="0"/>
    <cellStyle name="Input 32 4 8 2" xfId="0"/>
    <cellStyle name="Input 32 4 8 3" xfId="0"/>
    <cellStyle name="Input 32 4 9" xfId="0"/>
    <cellStyle name="Input 32 5" xfId="0"/>
    <cellStyle name="Input 32 5 2" xfId="0"/>
    <cellStyle name="Input 32 5 2 2" xfId="0"/>
    <cellStyle name="Input 32 5 2 3" xfId="0"/>
    <cellStyle name="Input 32 5 3" xfId="0"/>
    <cellStyle name="Input 32 5 4" xfId="0"/>
    <cellStyle name="Input 32 5 5" xfId="0"/>
    <cellStyle name="Input 32 6" xfId="0"/>
    <cellStyle name="Input 32 6 2" xfId="0"/>
    <cellStyle name="Input 32 6 2 2" xfId="0"/>
    <cellStyle name="Input 32 6 2 3" xfId="0"/>
    <cellStyle name="Input 32 6 3" xfId="0"/>
    <cellStyle name="Input 32 6 4" xfId="0"/>
    <cellStyle name="Input 32 6 5" xfId="0"/>
    <cellStyle name="Input 32 7" xfId="0"/>
    <cellStyle name="Input 32_Sheet1" xfId="0"/>
    <cellStyle name="Input 33" xfId="0"/>
    <cellStyle name="Input 33 2" xfId="0"/>
    <cellStyle name="Input 33 2 2" xfId="0"/>
    <cellStyle name="Input 33 2 2 2" xfId="0"/>
    <cellStyle name="Input 33 2 2 2 10" xfId="0"/>
    <cellStyle name="Input 33 2 2 2 2" xfId="0"/>
    <cellStyle name="Input 33 2 2 2 2 2" xfId="0"/>
    <cellStyle name="Input 33 2 2 2 2 2 2" xfId="0"/>
    <cellStyle name="Input 33 2 2 2 2 2 3" xfId="0"/>
    <cellStyle name="Input 33 2 2 2 2 2 4" xfId="0"/>
    <cellStyle name="Input 33 2 2 2 2 3" xfId="0"/>
    <cellStyle name="Input 33 2 2 2 2 3 2" xfId="0"/>
    <cellStyle name="Input 33 2 2 2 2 3 3" xfId="0"/>
    <cellStyle name="Input 33 2 2 2 2 3 4" xfId="0"/>
    <cellStyle name="Input 33 2 2 2 2 4" xfId="0"/>
    <cellStyle name="Input 33 2 2 2 2 4 2" xfId="0"/>
    <cellStyle name="Input 33 2 2 2 2 4 3" xfId="0"/>
    <cellStyle name="Input 33 2 2 2 2 4 4" xfId="0"/>
    <cellStyle name="Input 33 2 2 2 2 5" xfId="0"/>
    <cellStyle name="Input 33 2 2 2 2 5 2" xfId="0"/>
    <cellStyle name="Input 33 2 2 2 2 5 3" xfId="0"/>
    <cellStyle name="Input 33 2 2 2 2 5 4" xfId="0"/>
    <cellStyle name="Input 33 2 2 2 2 6" xfId="0"/>
    <cellStyle name="Input 33 2 2 2 2 6 2" xfId="0"/>
    <cellStyle name="Input 33 2 2 2 2 6 3" xfId="0"/>
    <cellStyle name="Input 33 2 2 2 2 7" xfId="0"/>
    <cellStyle name="Input 33 2 2 2 2 8" xfId="0"/>
    <cellStyle name="Input 33 2 2 2 3" xfId="0"/>
    <cellStyle name="Input 33 2 2 2 3 2" xfId="0"/>
    <cellStyle name="Input 33 2 2 2 3 2 2" xfId="0"/>
    <cellStyle name="Input 33 2 2 2 3 2 3" xfId="0"/>
    <cellStyle name="Input 33 2 2 2 3 2 4" xfId="0"/>
    <cellStyle name="Input 33 2 2 2 3 3" xfId="0"/>
    <cellStyle name="Input 33 2 2 2 3 3 2" xfId="0"/>
    <cellStyle name="Input 33 2 2 2 3 3 3" xfId="0"/>
    <cellStyle name="Input 33 2 2 2 3 3 4" xfId="0"/>
    <cellStyle name="Input 33 2 2 2 3 4" xfId="0"/>
    <cellStyle name="Input 33 2 2 2 3 4 2" xfId="0"/>
    <cellStyle name="Input 33 2 2 2 3 4 3" xfId="0"/>
    <cellStyle name="Input 33 2 2 2 3 4 4" xfId="0"/>
    <cellStyle name="Input 33 2 2 2 3 5" xfId="0"/>
    <cellStyle name="Input 33 2 2 2 3 5 2" xfId="0"/>
    <cellStyle name="Input 33 2 2 2 3 5 3" xfId="0"/>
    <cellStyle name="Input 33 2 2 2 3 5 4" xfId="0"/>
    <cellStyle name="Input 33 2 2 2 3 6" xfId="0"/>
    <cellStyle name="Input 33 2 2 2 3 6 2" xfId="0"/>
    <cellStyle name="Input 33 2 2 2 3 6 3" xfId="0"/>
    <cellStyle name="Input 33 2 2 2 3 7" xfId="0"/>
    <cellStyle name="Input 33 2 2 2 3 8" xfId="0"/>
    <cellStyle name="Input 33 2 2 2 4" xfId="0"/>
    <cellStyle name="Input 33 2 2 2 4 2" xfId="0"/>
    <cellStyle name="Input 33 2 2 2 4 3" xfId="0"/>
    <cellStyle name="Input 33 2 2 2 4 4" xfId="0"/>
    <cellStyle name="Input 33 2 2 2 5" xfId="0"/>
    <cellStyle name="Input 33 2 2 2 5 2" xfId="0"/>
    <cellStyle name="Input 33 2 2 2 5 3" xfId="0"/>
    <cellStyle name="Input 33 2 2 2 5 4" xfId="0"/>
    <cellStyle name="Input 33 2 2 2 6" xfId="0"/>
    <cellStyle name="Input 33 2 2 2 6 2" xfId="0"/>
    <cellStyle name="Input 33 2 2 2 6 3" xfId="0"/>
    <cellStyle name="Input 33 2 2 2 6 4" xfId="0"/>
    <cellStyle name="Input 33 2 2 2 7" xfId="0"/>
    <cellStyle name="Input 33 2 2 2 7 2" xfId="0"/>
    <cellStyle name="Input 33 2 2 2 7 3" xfId="0"/>
    <cellStyle name="Input 33 2 2 2 7 4" xfId="0"/>
    <cellStyle name="Input 33 2 2 2 8" xfId="0"/>
    <cellStyle name="Input 33 2 2 2 8 2" xfId="0"/>
    <cellStyle name="Input 33 2 2 2 8 3" xfId="0"/>
    <cellStyle name="Input 33 2 2 2 9" xfId="0"/>
    <cellStyle name="Input 33 2 2 3" xfId="0"/>
    <cellStyle name="Input 33 2 3" xfId="0"/>
    <cellStyle name="Input 33 2 3 10" xfId="0"/>
    <cellStyle name="Input 33 2 3 2" xfId="0"/>
    <cellStyle name="Input 33 2 3 2 2" xfId="0"/>
    <cellStyle name="Input 33 2 3 2 2 2" xfId="0"/>
    <cellStyle name="Input 33 2 3 2 2 3" xfId="0"/>
    <cellStyle name="Input 33 2 3 2 2 4" xfId="0"/>
    <cellStyle name="Input 33 2 3 2 3" xfId="0"/>
    <cellStyle name="Input 33 2 3 2 3 2" xfId="0"/>
    <cellStyle name="Input 33 2 3 2 3 3" xfId="0"/>
    <cellStyle name="Input 33 2 3 2 3 4" xfId="0"/>
    <cellStyle name="Input 33 2 3 2 4" xfId="0"/>
    <cellStyle name="Input 33 2 3 2 4 2" xfId="0"/>
    <cellStyle name="Input 33 2 3 2 4 3" xfId="0"/>
    <cellStyle name="Input 33 2 3 2 4 4" xfId="0"/>
    <cellStyle name="Input 33 2 3 2 5" xfId="0"/>
    <cellStyle name="Input 33 2 3 2 5 2" xfId="0"/>
    <cellStyle name="Input 33 2 3 2 5 3" xfId="0"/>
    <cellStyle name="Input 33 2 3 2 5 4" xfId="0"/>
    <cellStyle name="Input 33 2 3 2 6" xfId="0"/>
    <cellStyle name="Input 33 2 3 2 6 2" xfId="0"/>
    <cellStyle name="Input 33 2 3 2 6 3" xfId="0"/>
    <cellStyle name="Input 33 2 3 2 7" xfId="0"/>
    <cellStyle name="Input 33 2 3 2 8" xfId="0"/>
    <cellStyle name="Input 33 2 3 3" xfId="0"/>
    <cellStyle name="Input 33 2 3 3 2" xfId="0"/>
    <cellStyle name="Input 33 2 3 3 2 2" xfId="0"/>
    <cellStyle name="Input 33 2 3 3 2 3" xfId="0"/>
    <cellStyle name="Input 33 2 3 3 2 4" xfId="0"/>
    <cellStyle name="Input 33 2 3 3 3" xfId="0"/>
    <cellStyle name="Input 33 2 3 3 3 2" xfId="0"/>
    <cellStyle name="Input 33 2 3 3 3 3" xfId="0"/>
    <cellStyle name="Input 33 2 3 3 3 4" xfId="0"/>
    <cellStyle name="Input 33 2 3 3 4" xfId="0"/>
    <cellStyle name="Input 33 2 3 3 4 2" xfId="0"/>
    <cellStyle name="Input 33 2 3 3 4 3" xfId="0"/>
    <cellStyle name="Input 33 2 3 3 4 4" xfId="0"/>
    <cellStyle name="Input 33 2 3 3 5" xfId="0"/>
    <cellStyle name="Input 33 2 3 3 5 2" xfId="0"/>
    <cellStyle name="Input 33 2 3 3 5 3" xfId="0"/>
    <cellStyle name="Input 33 2 3 3 5 4" xfId="0"/>
    <cellStyle name="Input 33 2 3 3 6" xfId="0"/>
    <cellStyle name="Input 33 2 3 3 6 2" xfId="0"/>
    <cellStyle name="Input 33 2 3 3 6 3" xfId="0"/>
    <cellStyle name="Input 33 2 3 3 7" xfId="0"/>
    <cellStyle name="Input 33 2 3 3 8" xfId="0"/>
    <cellStyle name="Input 33 2 3 4" xfId="0"/>
    <cellStyle name="Input 33 2 3 4 2" xfId="0"/>
    <cellStyle name="Input 33 2 3 4 3" xfId="0"/>
    <cellStyle name="Input 33 2 3 4 4" xfId="0"/>
    <cellStyle name="Input 33 2 3 5" xfId="0"/>
    <cellStyle name="Input 33 2 3 5 2" xfId="0"/>
    <cellStyle name="Input 33 2 3 5 3" xfId="0"/>
    <cellStyle name="Input 33 2 3 5 4" xfId="0"/>
    <cellStyle name="Input 33 2 3 6" xfId="0"/>
    <cellStyle name="Input 33 2 3 6 2" xfId="0"/>
    <cellStyle name="Input 33 2 3 6 3" xfId="0"/>
    <cellStyle name="Input 33 2 3 6 4" xfId="0"/>
    <cellStyle name="Input 33 2 3 7" xfId="0"/>
    <cellStyle name="Input 33 2 3 7 2" xfId="0"/>
    <cellStyle name="Input 33 2 3 7 3" xfId="0"/>
    <cellStyle name="Input 33 2 3 7 4" xfId="0"/>
    <cellStyle name="Input 33 2 3 8" xfId="0"/>
    <cellStyle name="Input 33 2 3 8 2" xfId="0"/>
    <cellStyle name="Input 33 2 3 8 3" xfId="0"/>
    <cellStyle name="Input 33 2 3 9" xfId="0"/>
    <cellStyle name="Input 33 2 4" xfId="0"/>
    <cellStyle name="Input 33 2_Sheet1" xfId="0"/>
    <cellStyle name="Input 33 3" xfId="0"/>
    <cellStyle name="Input 33 3 2" xfId="0"/>
    <cellStyle name="Input 33 3 2 10" xfId="0"/>
    <cellStyle name="Input 33 3 2 2" xfId="0"/>
    <cellStyle name="Input 33 3 2 2 2" xfId="0"/>
    <cellStyle name="Input 33 3 2 2 2 2" xfId="0"/>
    <cellStyle name="Input 33 3 2 2 2 3" xfId="0"/>
    <cellStyle name="Input 33 3 2 2 2 4" xfId="0"/>
    <cellStyle name="Input 33 3 2 2 3" xfId="0"/>
    <cellStyle name="Input 33 3 2 2 3 2" xfId="0"/>
    <cellStyle name="Input 33 3 2 2 3 3" xfId="0"/>
    <cellStyle name="Input 33 3 2 2 3 4" xfId="0"/>
    <cellStyle name="Input 33 3 2 2 4" xfId="0"/>
    <cellStyle name="Input 33 3 2 2 4 2" xfId="0"/>
    <cellStyle name="Input 33 3 2 2 4 3" xfId="0"/>
    <cellStyle name="Input 33 3 2 2 4 4" xfId="0"/>
    <cellStyle name="Input 33 3 2 2 5" xfId="0"/>
    <cellStyle name="Input 33 3 2 2 5 2" xfId="0"/>
    <cellStyle name="Input 33 3 2 2 5 3" xfId="0"/>
    <cellStyle name="Input 33 3 2 2 5 4" xfId="0"/>
    <cellStyle name="Input 33 3 2 2 6" xfId="0"/>
    <cellStyle name="Input 33 3 2 2 6 2" xfId="0"/>
    <cellStyle name="Input 33 3 2 2 6 3" xfId="0"/>
    <cellStyle name="Input 33 3 2 2 7" xfId="0"/>
    <cellStyle name="Input 33 3 2 2 8" xfId="0"/>
    <cellStyle name="Input 33 3 2 3" xfId="0"/>
    <cellStyle name="Input 33 3 2 3 2" xfId="0"/>
    <cellStyle name="Input 33 3 2 3 2 2" xfId="0"/>
    <cellStyle name="Input 33 3 2 3 2 3" xfId="0"/>
    <cellStyle name="Input 33 3 2 3 2 4" xfId="0"/>
    <cellStyle name="Input 33 3 2 3 3" xfId="0"/>
    <cellStyle name="Input 33 3 2 3 3 2" xfId="0"/>
    <cellStyle name="Input 33 3 2 3 3 3" xfId="0"/>
    <cellStyle name="Input 33 3 2 3 3 4" xfId="0"/>
    <cellStyle name="Input 33 3 2 3 4" xfId="0"/>
    <cellStyle name="Input 33 3 2 3 4 2" xfId="0"/>
    <cellStyle name="Input 33 3 2 3 4 3" xfId="0"/>
    <cellStyle name="Input 33 3 2 3 4 4" xfId="0"/>
    <cellStyle name="Input 33 3 2 3 5" xfId="0"/>
    <cellStyle name="Input 33 3 2 3 5 2" xfId="0"/>
    <cellStyle name="Input 33 3 2 3 5 3" xfId="0"/>
    <cellStyle name="Input 33 3 2 3 5 4" xfId="0"/>
    <cellStyle name="Input 33 3 2 3 6" xfId="0"/>
    <cellStyle name="Input 33 3 2 3 6 2" xfId="0"/>
    <cellStyle name="Input 33 3 2 3 6 3" xfId="0"/>
    <cellStyle name="Input 33 3 2 3 7" xfId="0"/>
    <cellStyle name="Input 33 3 2 3 8" xfId="0"/>
    <cellStyle name="Input 33 3 2 4" xfId="0"/>
    <cellStyle name="Input 33 3 2 4 2" xfId="0"/>
    <cellStyle name="Input 33 3 2 4 3" xfId="0"/>
    <cellStyle name="Input 33 3 2 4 4" xfId="0"/>
    <cellStyle name="Input 33 3 2 5" xfId="0"/>
    <cellStyle name="Input 33 3 2 5 2" xfId="0"/>
    <cellStyle name="Input 33 3 2 5 3" xfId="0"/>
    <cellStyle name="Input 33 3 2 5 4" xfId="0"/>
    <cellStyle name="Input 33 3 2 6" xfId="0"/>
    <cellStyle name="Input 33 3 2 6 2" xfId="0"/>
    <cellStyle name="Input 33 3 2 6 3" xfId="0"/>
    <cellStyle name="Input 33 3 2 6 4" xfId="0"/>
    <cellStyle name="Input 33 3 2 7" xfId="0"/>
    <cellStyle name="Input 33 3 2 7 2" xfId="0"/>
    <cellStyle name="Input 33 3 2 7 3" xfId="0"/>
    <cellStyle name="Input 33 3 2 7 4" xfId="0"/>
    <cellStyle name="Input 33 3 2 8" xfId="0"/>
    <cellStyle name="Input 33 3 2 8 2" xfId="0"/>
    <cellStyle name="Input 33 3 2 8 3" xfId="0"/>
    <cellStyle name="Input 33 3 2 9" xfId="0"/>
    <cellStyle name="Input 33 3 3" xfId="0"/>
    <cellStyle name="Input 33 4" xfId="0"/>
    <cellStyle name="Input 33 4 10" xfId="0"/>
    <cellStyle name="Input 33 4 11" xfId="0"/>
    <cellStyle name="Input 33 4 2" xfId="0"/>
    <cellStyle name="Input 33 4 2 2" xfId="0"/>
    <cellStyle name="Input 33 4 2 2 2" xfId="0"/>
    <cellStyle name="Input 33 4 2 2 3" xfId="0"/>
    <cellStyle name="Input 33 4 2 2 4" xfId="0"/>
    <cellStyle name="Input 33 4 2 3" xfId="0"/>
    <cellStyle name="Input 33 4 2 3 2" xfId="0"/>
    <cellStyle name="Input 33 4 2 3 3" xfId="0"/>
    <cellStyle name="Input 33 4 2 3 4" xfId="0"/>
    <cellStyle name="Input 33 4 2 4" xfId="0"/>
    <cellStyle name="Input 33 4 2 4 2" xfId="0"/>
    <cellStyle name="Input 33 4 2 4 3" xfId="0"/>
    <cellStyle name="Input 33 4 2 4 4" xfId="0"/>
    <cellStyle name="Input 33 4 2 5" xfId="0"/>
    <cellStyle name="Input 33 4 2 5 2" xfId="0"/>
    <cellStyle name="Input 33 4 2 5 3" xfId="0"/>
    <cellStyle name="Input 33 4 2 5 4" xfId="0"/>
    <cellStyle name="Input 33 4 2 6" xfId="0"/>
    <cellStyle name="Input 33 4 2 6 2" xfId="0"/>
    <cellStyle name="Input 33 4 2 6 3" xfId="0"/>
    <cellStyle name="Input 33 4 2 7" xfId="0"/>
    <cellStyle name="Input 33 4 2 8" xfId="0"/>
    <cellStyle name="Input 33 4 3" xfId="0"/>
    <cellStyle name="Input 33 4 3 2" xfId="0"/>
    <cellStyle name="Input 33 4 3 2 2" xfId="0"/>
    <cellStyle name="Input 33 4 3 2 3" xfId="0"/>
    <cellStyle name="Input 33 4 3 2 4" xfId="0"/>
    <cellStyle name="Input 33 4 3 3" xfId="0"/>
    <cellStyle name="Input 33 4 3 3 2" xfId="0"/>
    <cellStyle name="Input 33 4 3 3 3" xfId="0"/>
    <cellStyle name="Input 33 4 3 3 4" xfId="0"/>
    <cellStyle name="Input 33 4 3 4" xfId="0"/>
    <cellStyle name="Input 33 4 3 4 2" xfId="0"/>
    <cellStyle name="Input 33 4 3 4 3" xfId="0"/>
    <cellStyle name="Input 33 4 3 4 4" xfId="0"/>
    <cellStyle name="Input 33 4 3 5" xfId="0"/>
    <cellStyle name="Input 33 4 3 5 2" xfId="0"/>
    <cellStyle name="Input 33 4 3 5 3" xfId="0"/>
    <cellStyle name="Input 33 4 3 5 4" xfId="0"/>
    <cellStyle name="Input 33 4 3 6" xfId="0"/>
    <cellStyle name="Input 33 4 3 6 2" xfId="0"/>
    <cellStyle name="Input 33 4 3 6 3" xfId="0"/>
    <cellStyle name="Input 33 4 3 7" xfId="0"/>
    <cellStyle name="Input 33 4 3 8" xfId="0"/>
    <cellStyle name="Input 33 4 4" xfId="0"/>
    <cellStyle name="Input 33 4 4 2" xfId="0"/>
    <cellStyle name="Input 33 4 4 3" xfId="0"/>
    <cellStyle name="Input 33 4 4 4" xfId="0"/>
    <cellStyle name="Input 33 4 5" xfId="0"/>
    <cellStyle name="Input 33 4 5 2" xfId="0"/>
    <cellStyle name="Input 33 4 5 3" xfId="0"/>
    <cellStyle name="Input 33 4 5 4" xfId="0"/>
    <cellStyle name="Input 33 4 6" xfId="0"/>
    <cellStyle name="Input 33 4 6 2" xfId="0"/>
    <cellStyle name="Input 33 4 6 3" xfId="0"/>
    <cellStyle name="Input 33 4 6 4" xfId="0"/>
    <cellStyle name="Input 33 4 7" xfId="0"/>
    <cellStyle name="Input 33 4 7 2" xfId="0"/>
    <cellStyle name="Input 33 4 7 3" xfId="0"/>
    <cellStyle name="Input 33 4 7 4" xfId="0"/>
    <cellStyle name="Input 33 4 8" xfId="0"/>
    <cellStyle name="Input 33 4 8 2" xfId="0"/>
    <cellStyle name="Input 33 4 8 3" xfId="0"/>
    <cellStyle name="Input 33 4 9" xfId="0"/>
    <cellStyle name="Input 33 5" xfId="0"/>
    <cellStyle name="Input 33 5 2" xfId="0"/>
    <cellStyle name="Input 33 5 2 2" xfId="0"/>
    <cellStyle name="Input 33 5 2 3" xfId="0"/>
    <cellStyle name="Input 33 5 3" xfId="0"/>
    <cellStyle name="Input 33 5 4" xfId="0"/>
    <cellStyle name="Input 33 5 5" xfId="0"/>
    <cellStyle name="Input 33 6" xfId="0"/>
    <cellStyle name="Input 33 6 2" xfId="0"/>
    <cellStyle name="Input 33 6 2 2" xfId="0"/>
    <cellStyle name="Input 33 6 2 3" xfId="0"/>
    <cellStyle name="Input 33 6 3" xfId="0"/>
    <cellStyle name="Input 33 6 4" xfId="0"/>
    <cellStyle name="Input 33 6 5" xfId="0"/>
    <cellStyle name="Input 33 7" xfId="0"/>
    <cellStyle name="Input 33_Sheet1" xfId="0"/>
    <cellStyle name="Input 34" xfId="0"/>
    <cellStyle name="Input 34 2" xfId="0"/>
    <cellStyle name="Input 34 2 2" xfId="0"/>
    <cellStyle name="Input 34 2 2 2" xfId="0"/>
    <cellStyle name="Input 34 2 2 2 10" xfId="0"/>
    <cellStyle name="Input 34 2 2 2 2" xfId="0"/>
    <cellStyle name="Input 34 2 2 2 2 2" xfId="0"/>
    <cellStyle name="Input 34 2 2 2 2 2 2" xfId="0"/>
    <cellStyle name="Input 34 2 2 2 2 2 3" xfId="0"/>
    <cellStyle name="Input 34 2 2 2 2 2 4" xfId="0"/>
    <cellStyle name="Input 34 2 2 2 2 3" xfId="0"/>
    <cellStyle name="Input 34 2 2 2 2 3 2" xfId="0"/>
    <cellStyle name="Input 34 2 2 2 2 3 3" xfId="0"/>
    <cellStyle name="Input 34 2 2 2 2 3 4" xfId="0"/>
    <cellStyle name="Input 34 2 2 2 2 4" xfId="0"/>
    <cellStyle name="Input 34 2 2 2 2 4 2" xfId="0"/>
    <cellStyle name="Input 34 2 2 2 2 4 3" xfId="0"/>
    <cellStyle name="Input 34 2 2 2 2 4 4" xfId="0"/>
    <cellStyle name="Input 34 2 2 2 2 5" xfId="0"/>
    <cellStyle name="Input 34 2 2 2 2 5 2" xfId="0"/>
    <cellStyle name="Input 34 2 2 2 2 5 3" xfId="0"/>
    <cellStyle name="Input 34 2 2 2 2 5 4" xfId="0"/>
    <cellStyle name="Input 34 2 2 2 2 6" xfId="0"/>
    <cellStyle name="Input 34 2 2 2 2 6 2" xfId="0"/>
    <cellStyle name="Input 34 2 2 2 2 6 3" xfId="0"/>
    <cellStyle name="Input 34 2 2 2 2 7" xfId="0"/>
    <cellStyle name="Input 34 2 2 2 2 8" xfId="0"/>
    <cellStyle name="Input 34 2 2 2 3" xfId="0"/>
    <cellStyle name="Input 34 2 2 2 3 2" xfId="0"/>
    <cellStyle name="Input 34 2 2 2 3 2 2" xfId="0"/>
    <cellStyle name="Input 34 2 2 2 3 2 3" xfId="0"/>
    <cellStyle name="Input 34 2 2 2 3 2 4" xfId="0"/>
    <cellStyle name="Input 34 2 2 2 3 3" xfId="0"/>
    <cellStyle name="Input 34 2 2 2 3 3 2" xfId="0"/>
    <cellStyle name="Input 34 2 2 2 3 3 3" xfId="0"/>
    <cellStyle name="Input 34 2 2 2 3 3 4" xfId="0"/>
    <cellStyle name="Input 34 2 2 2 3 4" xfId="0"/>
    <cellStyle name="Input 34 2 2 2 3 4 2" xfId="0"/>
    <cellStyle name="Input 34 2 2 2 3 4 3" xfId="0"/>
    <cellStyle name="Input 34 2 2 2 3 4 4" xfId="0"/>
    <cellStyle name="Input 34 2 2 2 3 5" xfId="0"/>
    <cellStyle name="Input 34 2 2 2 3 5 2" xfId="0"/>
    <cellStyle name="Input 34 2 2 2 3 5 3" xfId="0"/>
    <cellStyle name="Input 34 2 2 2 3 5 4" xfId="0"/>
    <cellStyle name="Input 34 2 2 2 3 6" xfId="0"/>
    <cellStyle name="Input 34 2 2 2 3 6 2" xfId="0"/>
    <cellStyle name="Input 34 2 2 2 3 6 3" xfId="0"/>
    <cellStyle name="Input 34 2 2 2 3 7" xfId="0"/>
    <cellStyle name="Input 34 2 2 2 3 8" xfId="0"/>
    <cellStyle name="Input 34 2 2 2 4" xfId="0"/>
    <cellStyle name="Input 34 2 2 2 4 2" xfId="0"/>
    <cellStyle name="Input 34 2 2 2 4 3" xfId="0"/>
    <cellStyle name="Input 34 2 2 2 4 4" xfId="0"/>
    <cellStyle name="Input 34 2 2 2 5" xfId="0"/>
    <cellStyle name="Input 34 2 2 2 5 2" xfId="0"/>
    <cellStyle name="Input 34 2 2 2 5 3" xfId="0"/>
    <cellStyle name="Input 34 2 2 2 5 4" xfId="0"/>
    <cellStyle name="Input 34 2 2 2 6" xfId="0"/>
    <cellStyle name="Input 34 2 2 2 6 2" xfId="0"/>
    <cellStyle name="Input 34 2 2 2 6 3" xfId="0"/>
    <cellStyle name="Input 34 2 2 2 6 4" xfId="0"/>
    <cellStyle name="Input 34 2 2 2 7" xfId="0"/>
    <cellStyle name="Input 34 2 2 2 7 2" xfId="0"/>
    <cellStyle name="Input 34 2 2 2 7 3" xfId="0"/>
    <cellStyle name="Input 34 2 2 2 7 4" xfId="0"/>
    <cellStyle name="Input 34 2 2 2 8" xfId="0"/>
    <cellStyle name="Input 34 2 2 2 8 2" xfId="0"/>
    <cellStyle name="Input 34 2 2 2 8 3" xfId="0"/>
    <cellStyle name="Input 34 2 2 2 9" xfId="0"/>
    <cellStyle name="Input 34 2 2 3" xfId="0"/>
    <cellStyle name="Input 34 2 3" xfId="0"/>
    <cellStyle name="Input 34 2 3 10" xfId="0"/>
    <cellStyle name="Input 34 2 3 2" xfId="0"/>
    <cellStyle name="Input 34 2 3 2 2" xfId="0"/>
    <cellStyle name="Input 34 2 3 2 2 2" xfId="0"/>
    <cellStyle name="Input 34 2 3 2 2 3" xfId="0"/>
    <cellStyle name="Input 34 2 3 2 2 4" xfId="0"/>
    <cellStyle name="Input 34 2 3 2 3" xfId="0"/>
    <cellStyle name="Input 34 2 3 2 3 2" xfId="0"/>
    <cellStyle name="Input 34 2 3 2 3 3" xfId="0"/>
    <cellStyle name="Input 34 2 3 2 3 4" xfId="0"/>
    <cellStyle name="Input 34 2 3 2 4" xfId="0"/>
    <cellStyle name="Input 34 2 3 2 4 2" xfId="0"/>
    <cellStyle name="Input 34 2 3 2 4 3" xfId="0"/>
    <cellStyle name="Input 34 2 3 2 4 4" xfId="0"/>
    <cellStyle name="Input 34 2 3 2 5" xfId="0"/>
    <cellStyle name="Input 34 2 3 2 5 2" xfId="0"/>
    <cellStyle name="Input 34 2 3 2 5 3" xfId="0"/>
    <cellStyle name="Input 34 2 3 2 5 4" xfId="0"/>
    <cellStyle name="Input 34 2 3 2 6" xfId="0"/>
    <cellStyle name="Input 34 2 3 2 6 2" xfId="0"/>
    <cellStyle name="Input 34 2 3 2 6 3" xfId="0"/>
    <cellStyle name="Input 34 2 3 2 7" xfId="0"/>
    <cellStyle name="Input 34 2 3 2 8" xfId="0"/>
    <cellStyle name="Input 34 2 3 3" xfId="0"/>
    <cellStyle name="Input 34 2 3 3 2" xfId="0"/>
    <cellStyle name="Input 34 2 3 3 2 2" xfId="0"/>
    <cellStyle name="Input 34 2 3 3 2 3" xfId="0"/>
    <cellStyle name="Input 34 2 3 3 2 4" xfId="0"/>
    <cellStyle name="Input 34 2 3 3 3" xfId="0"/>
    <cellStyle name="Input 34 2 3 3 3 2" xfId="0"/>
    <cellStyle name="Input 34 2 3 3 3 3" xfId="0"/>
    <cellStyle name="Input 34 2 3 3 3 4" xfId="0"/>
    <cellStyle name="Input 34 2 3 3 4" xfId="0"/>
    <cellStyle name="Input 34 2 3 3 4 2" xfId="0"/>
    <cellStyle name="Input 34 2 3 3 4 3" xfId="0"/>
    <cellStyle name="Input 34 2 3 3 4 4" xfId="0"/>
    <cellStyle name="Input 34 2 3 3 5" xfId="0"/>
    <cellStyle name="Input 34 2 3 3 5 2" xfId="0"/>
    <cellStyle name="Input 34 2 3 3 5 3" xfId="0"/>
    <cellStyle name="Input 34 2 3 3 5 4" xfId="0"/>
    <cellStyle name="Input 34 2 3 3 6" xfId="0"/>
    <cellStyle name="Input 34 2 3 3 6 2" xfId="0"/>
    <cellStyle name="Input 34 2 3 3 6 3" xfId="0"/>
    <cellStyle name="Input 34 2 3 3 7" xfId="0"/>
    <cellStyle name="Input 34 2 3 3 8" xfId="0"/>
    <cellStyle name="Input 34 2 3 4" xfId="0"/>
    <cellStyle name="Input 34 2 3 4 2" xfId="0"/>
    <cellStyle name="Input 34 2 3 4 3" xfId="0"/>
    <cellStyle name="Input 34 2 3 4 4" xfId="0"/>
    <cellStyle name="Input 34 2 3 5" xfId="0"/>
    <cellStyle name="Input 34 2 3 5 2" xfId="0"/>
    <cellStyle name="Input 34 2 3 5 3" xfId="0"/>
    <cellStyle name="Input 34 2 3 5 4" xfId="0"/>
    <cellStyle name="Input 34 2 3 6" xfId="0"/>
    <cellStyle name="Input 34 2 3 6 2" xfId="0"/>
    <cellStyle name="Input 34 2 3 6 3" xfId="0"/>
    <cellStyle name="Input 34 2 3 6 4" xfId="0"/>
    <cellStyle name="Input 34 2 3 7" xfId="0"/>
    <cellStyle name="Input 34 2 3 7 2" xfId="0"/>
    <cellStyle name="Input 34 2 3 7 3" xfId="0"/>
    <cellStyle name="Input 34 2 3 7 4" xfId="0"/>
    <cellStyle name="Input 34 2 3 8" xfId="0"/>
    <cellStyle name="Input 34 2 3 8 2" xfId="0"/>
    <cellStyle name="Input 34 2 3 8 3" xfId="0"/>
    <cellStyle name="Input 34 2 3 9" xfId="0"/>
    <cellStyle name="Input 34 2 4" xfId="0"/>
    <cellStyle name="Input 34 2_Sheet1" xfId="0"/>
    <cellStyle name="Input 34 3" xfId="0"/>
    <cellStyle name="Input 34 3 2" xfId="0"/>
    <cellStyle name="Input 34 3 2 10" xfId="0"/>
    <cellStyle name="Input 34 3 2 2" xfId="0"/>
    <cellStyle name="Input 34 3 2 2 2" xfId="0"/>
    <cellStyle name="Input 34 3 2 2 2 2" xfId="0"/>
    <cellStyle name="Input 34 3 2 2 2 3" xfId="0"/>
    <cellStyle name="Input 34 3 2 2 2 4" xfId="0"/>
    <cellStyle name="Input 34 3 2 2 3" xfId="0"/>
    <cellStyle name="Input 34 3 2 2 3 2" xfId="0"/>
    <cellStyle name="Input 34 3 2 2 3 3" xfId="0"/>
    <cellStyle name="Input 34 3 2 2 3 4" xfId="0"/>
    <cellStyle name="Input 34 3 2 2 4" xfId="0"/>
    <cellStyle name="Input 34 3 2 2 4 2" xfId="0"/>
    <cellStyle name="Input 34 3 2 2 4 3" xfId="0"/>
    <cellStyle name="Input 34 3 2 2 4 4" xfId="0"/>
    <cellStyle name="Input 34 3 2 2 5" xfId="0"/>
    <cellStyle name="Input 34 3 2 2 5 2" xfId="0"/>
    <cellStyle name="Input 34 3 2 2 5 3" xfId="0"/>
    <cellStyle name="Input 34 3 2 2 5 4" xfId="0"/>
    <cellStyle name="Input 34 3 2 2 6" xfId="0"/>
    <cellStyle name="Input 34 3 2 2 6 2" xfId="0"/>
    <cellStyle name="Input 34 3 2 2 6 3" xfId="0"/>
    <cellStyle name="Input 34 3 2 2 7" xfId="0"/>
    <cellStyle name="Input 34 3 2 2 8" xfId="0"/>
    <cellStyle name="Input 34 3 2 3" xfId="0"/>
    <cellStyle name="Input 34 3 2 3 2" xfId="0"/>
    <cellStyle name="Input 34 3 2 3 2 2" xfId="0"/>
    <cellStyle name="Input 34 3 2 3 2 3" xfId="0"/>
    <cellStyle name="Input 34 3 2 3 2 4" xfId="0"/>
    <cellStyle name="Input 34 3 2 3 3" xfId="0"/>
    <cellStyle name="Input 34 3 2 3 3 2" xfId="0"/>
    <cellStyle name="Input 34 3 2 3 3 3" xfId="0"/>
    <cellStyle name="Input 34 3 2 3 3 4" xfId="0"/>
    <cellStyle name="Input 34 3 2 3 4" xfId="0"/>
    <cellStyle name="Input 34 3 2 3 4 2" xfId="0"/>
    <cellStyle name="Input 34 3 2 3 4 3" xfId="0"/>
    <cellStyle name="Input 34 3 2 3 4 4" xfId="0"/>
    <cellStyle name="Input 34 3 2 3 5" xfId="0"/>
    <cellStyle name="Input 34 3 2 3 5 2" xfId="0"/>
    <cellStyle name="Input 34 3 2 3 5 3" xfId="0"/>
    <cellStyle name="Input 34 3 2 3 5 4" xfId="0"/>
    <cellStyle name="Input 34 3 2 3 6" xfId="0"/>
    <cellStyle name="Input 34 3 2 3 6 2" xfId="0"/>
    <cellStyle name="Input 34 3 2 3 6 3" xfId="0"/>
    <cellStyle name="Input 34 3 2 3 7" xfId="0"/>
    <cellStyle name="Input 34 3 2 3 8" xfId="0"/>
    <cellStyle name="Input 34 3 2 4" xfId="0"/>
    <cellStyle name="Input 34 3 2 4 2" xfId="0"/>
    <cellStyle name="Input 34 3 2 4 3" xfId="0"/>
    <cellStyle name="Input 34 3 2 4 4" xfId="0"/>
    <cellStyle name="Input 34 3 2 5" xfId="0"/>
    <cellStyle name="Input 34 3 2 5 2" xfId="0"/>
    <cellStyle name="Input 34 3 2 5 3" xfId="0"/>
    <cellStyle name="Input 34 3 2 5 4" xfId="0"/>
    <cellStyle name="Input 34 3 2 6" xfId="0"/>
    <cellStyle name="Input 34 3 2 6 2" xfId="0"/>
    <cellStyle name="Input 34 3 2 6 3" xfId="0"/>
    <cellStyle name="Input 34 3 2 6 4" xfId="0"/>
    <cellStyle name="Input 34 3 2 7" xfId="0"/>
    <cellStyle name="Input 34 3 2 7 2" xfId="0"/>
    <cellStyle name="Input 34 3 2 7 3" xfId="0"/>
    <cellStyle name="Input 34 3 2 7 4" xfId="0"/>
    <cellStyle name="Input 34 3 2 8" xfId="0"/>
    <cellStyle name="Input 34 3 2 8 2" xfId="0"/>
    <cellStyle name="Input 34 3 2 8 3" xfId="0"/>
    <cellStyle name="Input 34 3 2 9" xfId="0"/>
    <cellStyle name="Input 34 3 3" xfId="0"/>
    <cellStyle name="Input 34 4" xfId="0"/>
    <cellStyle name="Input 34 4 10" xfId="0"/>
    <cellStyle name="Input 34 4 11" xfId="0"/>
    <cellStyle name="Input 34 4 2" xfId="0"/>
    <cellStyle name="Input 34 4 2 2" xfId="0"/>
    <cellStyle name="Input 34 4 2 2 2" xfId="0"/>
    <cellStyle name="Input 34 4 2 2 3" xfId="0"/>
    <cellStyle name="Input 34 4 2 2 4" xfId="0"/>
    <cellStyle name="Input 34 4 2 3" xfId="0"/>
    <cellStyle name="Input 34 4 2 3 2" xfId="0"/>
    <cellStyle name="Input 34 4 2 3 3" xfId="0"/>
    <cellStyle name="Input 34 4 2 3 4" xfId="0"/>
    <cellStyle name="Input 34 4 2 4" xfId="0"/>
    <cellStyle name="Input 34 4 2 4 2" xfId="0"/>
    <cellStyle name="Input 34 4 2 4 3" xfId="0"/>
    <cellStyle name="Input 34 4 2 4 4" xfId="0"/>
    <cellStyle name="Input 34 4 2 5" xfId="0"/>
    <cellStyle name="Input 34 4 2 5 2" xfId="0"/>
    <cellStyle name="Input 34 4 2 5 3" xfId="0"/>
    <cellStyle name="Input 34 4 2 5 4" xfId="0"/>
    <cellStyle name="Input 34 4 2 6" xfId="0"/>
    <cellStyle name="Input 34 4 2 6 2" xfId="0"/>
    <cellStyle name="Input 34 4 2 6 3" xfId="0"/>
    <cellStyle name="Input 34 4 2 7" xfId="0"/>
    <cellStyle name="Input 34 4 2 8" xfId="0"/>
    <cellStyle name="Input 34 4 3" xfId="0"/>
    <cellStyle name="Input 34 4 3 2" xfId="0"/>
    <cellStyle name="Input 34 4 3 2 2" xfId="0"/>
    <cellStyle name="Input 34 4 3 2 3" xfId="0"/>
    <cellStyle name="Input 34 4 3 2 4" xfId="0"/>
    <cellStyle name="Input 34 4 3 3" xfId="0"/>
    <cellStyle name="Input 34 4 3 3 2" xfId="0"/>
    <cellStyle name="Input 34 4 3 3 3" xfId="0"/>
    <cellStyle name="Input 34 4 3 3 4" xfId="0"/>
    <cellStyle name="Input 34 4 3 4" xfId="0"/>
    <cellStyle name="Input 34 4 3 4 2" xfId="0"/>
    <cellStyle name="Input 34 4 3 4 3" xfId="0"/>
    <cellStyle name="Input 34 4 3 4 4" xfId="0"/>
    <cellStyle name="Input 34 4 3 5" xfId="0"/>
    <cellStyle name="Input 34 4 3 5 2" xfId="0"/>
    <cellStyle name="Input 34 4 3 5 3" xfId="0"/>
    <cellStyle name="Input 34 4 3 5 4" xfId="0"/>
    <cellStyle name="Input 34 4 3 6" xfId="0"/>
    <cellStyle name="Input 34 4 3 6 2" xfId="0"/>
    <cellStyle name="Input 34 4 3 6 3" xfId="0"/>
    <cellStyle name="Input 34 4 3 7" xfId="0"/>
    <cellStyle name="Input 34 4 3 8" xfId="0"/>
    <cellStyle name="Input 34 4 4" xfId="0"/>
    <cellStyle name="Input 34 4 4 2" xfId="0"/>
    <cellStyle name="Input 34 4 4 3" xfId="0"/>
    <cellStyle name="Input 34 4 4 4" xfId="0"/>
    <cellStyle name="Input 34 4 5" xfId="0"/>
    <cellStyle name="Input 34 4 5 2" xfId="0"/>
    <cellStyle name="Input 34 4 5 3" xfId="0"/>
    <cellStyle name="Input 34 4 5 4" xfId="0"/>
    <cellStyle name="Input 34 4 6" xfId="0"/>
    <cellStyle name="Input 34 4 6 2" xfId="0"/>
    <cellStyle name="Input 34 4 6 3" xfId="0"/>
    <cellStyle name="Input 34 4 6 4" xfId="0"/>
    <cellStyle name="Input 34 4 7" xfId="0"/>
    <cellStyle name="Input 34 4 7 2" xfId="0"/>
    <cellStyle name="Input 34 4 7 3" xfId="0"/>
    <cellStyle name="Input 34 4 7 4" xfId="0"/>
    <cellStyle name="Input 34 4 8" xfId="0"/>
    <cellStyle name="Input 34 4 8 2" xfId="0"/>
    <cellStyle name="Input 34 4 8 3" xfId="0"/>
    <cellStyle name="Input 34 4 9" xfId="0"/>
    <cellStyle name="Input 34 5" xfId="0"/>
    <cellStyle name="Input 34 5 2" xfId="0"/>
    <cellStyle name="Input 34 5 2 2" xfId="0"/>
    <cellStyle name="Input 34 5 2 3" xfId="0"/>
    <cellStyle name="Input 34 5 3" xfId="0"/>
    <cellStyle name="Input 34 5 4" xfId="0"/>
    <cellStyle name="Input 34 5 5" xfId="0"/>
    <cellStyle name="Input 34 6" xfId="0"/>
    <cellStyle name="Input 34 6 2" xfId="0"/>
    <cellStyle name="Input 34 6 2 2" xfId="0"/>
    <cellStyle name="Input 34 6 2 3" xfId="0"/>
    <cellStyle name="Input 34 6 3" xfId="0"/>
    <cellStyle name="Input 34 6 4" xfId="0"/>
    <cellStyle name="Input 34 6 5" xfId="0"/>
    <cellStyle name="Input 34 7" xfId="0"/>
    <cellStyle name="Input 34_Sheet1" xfId="0"/>
    <cellStyle name="Input 35" xfId="0"/>
    <cellStyle name="Input 35 2" xfId="0"/>
    <cellStyle name="Input 35 2 2" xfId="0"/>
    <cellStyle name="Input 35 2 2 2" xfId="0"/>
    <cellStyle name="Input 35 2 2 2 10" xfId="0"/>
    <cellStyle name="Input 35 2 2 2 2" xfId="0"/>
    <cellStyle name="Input 35 2 2 2 2 2" xfId="0"/>
    <cellStyle name="Input 35 2 2 2 2 2 2" xfId="0"/>
    <cellStyle name="Input 35 2 2 2 2 2 3" xfId="0"/>
    <cellStyle name="Input 35 2 2 2 2 2 4" xfId="0"/>
    <cellStyle name="Input 35 2 2 2 2 3" xfId="0"/>
    <cellStyle name="Input 35 2 2 2 2 3 2" xfId="0"/>
    <cellStyle name="Input 35 2 2 2 2 3 3" xfId="0"/>
    <cellStyle name="Input 35 2 2 2 2 3 4" xfId="0"/>
    <cellStyle name="Input 35 2 2 2 2 4" xfId="0"/>
    <cellStyle name="Input 35 2 2 2 2 4 2" xfId="0"/>
    <cellStyle name="Input 35 2 2 2 2 4 3" xfId="0"/>
    <cellStyle name="Input 35 2 2 2 2 4 4" xfId="0"/>
    <cellStyle name="Input 35 2 2 2 2 5" xfId="0"/>
    <cellStyle name="Input 35 2 2 2 2 5 2" xfId="0"/>
    <cellStyle name="Input 35 2 2 2 2 5 3" xfId="0"/>
    <cellStyle name="Input 35 2 2 2 2 5 4" xfId="0"/>
    <cellStyle name="Input 35 2 2 2 2 6" xfId="0"/>
    <cellStyle name="Input 35 2 2 2 2 6 2" xfId="0"/>
    <cellStyle name="Input 35 2 2 2 2 6 3" xfId="0"/>
    <cellStyle name="Input 35 2 2 2 2 7" xfId="0"/>
    <cellStyle name="Input 35 2 2 2 2 8" xfId="0"/>
    <cellStyle name="Input 35 2 2 2 3" xfId="0"/>
    <cellStyle name="Input 35 2 2 2 3 2" xfId="0"/>
    <cellStyle name="Input 35 2 2 2 3 2 2" xfId="0"/>
    <cellStyle name="Input 35 2 2 2 3 2 3" xfId="0"/>
    <cellStyle name="Input 35 2 2 2 3 2 4" xfId="0"/>
    <cellStyle name="Input 35 2 2 2 3 3" xfId="0"/>
    <cellStyle name="Input 35 2 2 2 3 3 2" xfId="0"/>
    <cellStyle name="Input 35 2 2 2 3 3 3" xfId="0"/>
    <cellStyle name="Input 35 2 2 2 3 3 4" xfId="0"/>
    <cellStyle name="Input 35 2 2 2 3 4" xfId="0"/>
    <cellStyle name="Input 35 2 2 2 3 4 2" xfId="0"/>
    <cellStyle name="Input 35 2 2 2 3 4 3" xfId="0"/>
    <cellStyle name="Input 35 2 2 2 3 4 4" xfId="0"/>
    <cellStyle name="Input 35 2 2 2 3 5" xfId="0"/>
    <cellStyle name="Input 35 2 2 2 3 5 2" xfId="0"/>
    <cellStyle name="Input 35 2 2 2 3 5 3" xfId="0"/>
    <cellStyle name="Input 35 2 2 2 3 5 4" xfId="0"/>
    <cellStyle name="Input 35 2 2 2 3 6" xfId="0"/>
    <cellStyle name="Input 35 2 2 2 3 6 2" xfId="0"/>
    <cellStyle name="Input 35 2 2 2 3 6 3" xfId="0"/>
    <cellStyle name="Input 35 2 2 2 3 7" xfId="0"/>
    <cellStyle name="Input 35 2 2 2 3 8" xfId="0"/>
    <cellStyle name="Input 35 2 2 2 4" xfId="0"/>
    <cellStyle name="Input 35 2 2 2 4 2" xfId="0"/>
    <cellStyle name="Input 35 2 2 2 4 3" xfId="0"/>
    <cellStyle name="Input 35 2 2 2 4 4" xfId="0"/>
    <cellStyle name="Input 35 2 2 2 5" xfId="0"/>
    <cellStyle name="Input 35 2 2 2 5 2" xfId="0"/>
    <cellStyle name="Input 35 2 2 2 5 3" xfId="0"/>
    <cellStyle name="Input 35 2 2 2 5 4" xfId="0"/>
    <cellStyle name="Input 35 2 2 2 6" xfId="0"/>
    <cellStyle name="Input 35 2 2 2 6 2" xfId="0"/>
    <cellStyle name="Input 35 2 2 2 6 3" xfId="0"/>
    <cellStyle name="Input 35 2 2 2 6 4" xfId="0"/>
    <cellStyle name="Input 35 2 2 2 7" xfId="0"/>
    <cellStyle name="Input 35 2 2 2 7 2" xfId="0"/>
    <cellStyle name="Input 35 2 2 2 7 3" xfId="0"/>
    <cellStyle name="Input 35 2 2 2 7 4" xfId="0"/>
    <cellStyle name="Input 35 2 2 2 8" xfId="0"/>
    <cellStyle name="Input 35 2 2 2 8 2" xfId="0"/>
    <cellStyle name="Input 35 2 2 2 8 3" xfId="0"/>
    <cellStyle name="Input 35 2 2 2 9" xfId="0"/>
    <cellStyle name="Input 35 2 2 3" xfId="0"/>
    <cellStyle name="Input 35 2 3" xfId="0"/>
    <cellStyle name="Input 35 2 3 10" xfId="0"/>
    <cellStyle name="Input 35 2 3 2" xfId="0"/>
    <cellStyle name="Input 35 2 3 2 2" xfId="0"/>
    <cellStyle name="Input 35 2 3 2 2 2" xfId="0"/>
    <cellStyle name="Input 35 2 3 2 2 3" xfId="0"/>
    <cellStyle name="Input 35 2 3 2 2 4" xfId="0"/>
    <cellStyle name="Input 35 2 3 2 3" xfId="0"/>
    <cellStyle name="Input 35 2 3 2 3 2" xfId="0"/>
    <cellStyle name="Input 35 2 3 2 3 3" xfId="0"/>
    <cellStyle name="Input 35 2 3 2 3 4" xfId="0"/>
    <cellStyle name="Input 35 2 3 2 4" xfId="0"/>
    <cellStyle name="Input 35 2 3 2 4 2" xfId="0"/>
    <cellStyle name="Input 35 2 3 2 4 3" xfId="0"/>
    <cellStyle name="Input 35 2 3 2 4 4" xfId="0"/>
    <cellStyle name="Input 35 2 3 2 5" xfId="0"/>
    <cellStyle name="Input 35 2 3 2 5 2" xfId="0"/>
    <cellStyle name="Input 35 2 3 2 5 3" xfId="0"/>
    <cellStyle name="Input 35 2 3 2 5 4" xfId="0"/>
    <cellStyle name="Input 35 2 3 2 6" xfId="0"/>
    <cellStyle name="Input 35 2 3 2 6 2" xfId="0"/>
    <cellStyle name="Input 35 2 3 2 6 3" xfId="0"/>
    <cellStyle name="Input 35 2 3 2 7" xfId="0"/>
    <cellStyle name="Input 35 2 3 2 8" xfId="0"/>
    <cellStyle name="Input 35 2 3 3" xfId="0"/>
    <cellStyle name="Input 35 2 3 3 2" xfId="0"/>
    <cellStyle name="Input 35 2 3 3 2 2" xfId="0"/>
    <cellStyle name="Input 35 2 3 3 2 3" xfId="0"/>
    <cellStyle name="Input 35 2 3 3 2 4" xfId="0"/>
    <cellStyle name="Input 35 2 3 3 3" xfId="0"/>
    <cellStyle name="Input 35 2 3 3 3 2" xfId="0"/>
    <cellStyle name="Input 35 2 3 3 3 3" xfId="0"/>
    <cellStyle name="Input 35 2 3 3 3 4" xfId="0"/>
    <cellStyle name="Input 35 2 3 3 4" xfId="0"/>
    <cellStyle name="Input 35 2 3 3 4 2" xfId="0"/>
    <cellStyle name="Input 35 2 3 3 4 3" xfId="0"/>
    <cellStyle name="Input 35 2 3 3 4 4" xfId="0"/>
    <cellStyle name="Input 35 2 3 3 5" xfId="0"/>
    <cellStyle name="Input 35 2 3 3 5 2" xfId="0"/>
    <cellStyle name="Input 35 2 3 3 5 3" xfId="0"/>
    <cellStyle name="Input 35 2 3 3 5 4" xfId="0"/>
    <cellStyle name="Input 35 2 3 3 6" xfId="0"/>
    <cellStyle name="Input 35 2 3 3 6 2" xfId="0"/>
    <cellStyle name="Input 35 2 3 3 6 3" xfId="0"/>
    <cellStyle name="Input 35 2 3 3 7" xfId="0"/>
    <cellStyle name="Input 35 2 3 3 8" xfId="0"/>
    <cellStyle name="Input 35 2 3 4" xfId="0"/>
    <cellStyle name="Input 35 2 3 4 2" xfId="0"/>
    <cellStyle name="Input 35 2 3 4 3" xfId="0"/>
    <cellStyle name="Input 35 2 3 4 4" xfId="0"/>
    <cellStyle name="Input 35 2 3 5" xfId="0"/>
    <cellStyle name="Input 35 2 3 5 2" xfId="0"/>
    <cellStyle name="Input 35 2 3 5 3" xfId="0"/>
    <cellStyle name="Input 35 2 3 5 4" xfId="0"/>
    <cellStyle name="Input 35 2 3 6" xfId="0"/>
    <cellStyle name="Input 35 2 3 6 2" xfId="0"/>
    <cellStyle name="Input 35 2 3 6 3" xfId="0"/>
    <cellStyle name="Input 35 2 3 6 4" xfId="0"/>
    <cellStyle name="Input 35 2 3 7" xfId="0"/>
    <cellStyle name="Input 35 2 3 7 2" xfId="0"/>
    <cellStyle name="Input 35 2 3 7 3" xfId="0"/>
    <cellStyle name="Input 35 2 3 7 4" xfId="0"/>
    <cellStyle name="Input 35 2 3 8" xfId="0"/>
    <cellStyle name="Input 35 2 3 8 2" xfId="0"/>
    <cellStyle name="Input 35 2 3 8 3" xfId="0"/>
    <cellStyle name="Input 35 2 3 9" xfId="0"/>
    <cellStyle name="Input 35 2 4" xfId="0"/>
    <cellStyle name="Input 35 2_Sheet1" xfId="0"/>
    <cellStyle name="Input 35 3" xfId="0"/>
    <cellStyle name="Input 35 3 2" xfId="0"/>
    <cellStyle name="Input 35 3 2 10" xfId="0"/>
    <cellStyle name="Input 35 3 2 2" xfId="0"/>
    <cellStyle name="Input 35 3 2 2 2" xfId="0"/>
    <cellStyle name="Input 35 3 2 2 2 2" xfId="0"/>
    <cellStyle name="Input 35 3 2 2 2 3" xfId="0"/>
    <cellStyle name="Input 35 3 2 2 2 4" xfId="0"/>
    <cellStyle name="Input 35 3 2 2 3" xfId="0"/>
    <cellStyle name="Input 35 3 2 2 3 2" xfId="0"/>
    <cellStyle name="Input 35 3 2 2 3 3" xfId="0"/>
    <cellStyle name="Input 35 3 2 2 3 4" xfId="0"/>
    <cellStyle name="Input 35 3 2 2 4" xfId="0"/>
    <cellStyle name="Input 35 3 2 2 4 2" xfId="0"/>
    <cellStyle name="Input 35 3 2 2 4 3" xfId="0"/>
    <cellStyle name="Input 35 3 2 2 4 4" xfId="0"/>
    <cellStyle name="Input 35 3 2 2 5" xfId="0"/>
    <cellStyle name="Input 35 3 2 2 5 2" xfId="0"/>
    <cellStyle name="Input 35 3 2 2 5 3" xfId="0"/>
    <cellStyle name="Input 35 3 2 2 5 4" xfId="0"/>
    <cellStyle name="Input 35 3 2 2 6" xfId="0"/>
    <cellStyle name="Input 35 3 2 2 6 2" xfId="0"/>
    <cellStyle name="Input 35 3 2 2 6 3" xfId="0"/>
    <cellStyle name="Input 35 3 2 2 7" xfId="0"/>
    <cellStyle name="Input 35 3 2 2 8" xfId="0"/>
    <cellStyle name="Input 35 3 2 3" xfId="0"/>
    <cellStyle name="Input 35 3 2 3 2" xfId="0"/>
    <cellStyle name="Input 35 3 2 3 2 2" xfId="0"/>
    <cellStyle name="Input 35 3 2 3 2 3" xfId="0"/>
    <cellStyle name="Input 35 3 2 3 2 4" xfId="0"/>
    <cellStyle name="Input 35 3 2 3 3" xfId="0"/>
    <cellStyle name="Input 35 3 2 3 3 2" xfId="0"/>
    <cellStyle name="Input 35 3 2 3 3 3" xfId="0"/>
    <cellStyle name="Input 35 3 2 3 3 4" xfId="0"/>
    <cellStyle name="Input 35 3 2 3 4" xfId="0"/>
    <cellStyle name="Input 35 3 2 3 4 2" xfId="0"/>
    <cellStyle name="Input 35 3 2 3 4 3" xfId="0"/>
    <cellStyle name="Input 35 3 2 3 4 4" xfId="0"/>
    <cellStyle name="Input 35 3 2 3 5" xfId="0"/>
    <cellStyle name="Input 35 3 2 3 5 2" xfId="0"/>
    <cellStyle name="Input 35 3 2 3 5 3" xfId="0"/>
    <cellStyle name="Input 35 3 2 3 5 4" xfId="0"/>
    <cellStyle name="Input 35 3 2 3 6" xfId="0"/>
    <cellStyle name="Input 35 3 2 3 6 2" xfId="0"/>
    <cellStyle name="Input 35 3 2 3 6 3" xfId="0"/>
    <cellStyle name="Input 35 3 2 3 7" xfId="0"/>
    <cellStyle name="Input 35 3 2 3 8" xfId="0"/>
    <cellStyle name="Input 35 3 2 4" xfId="0"/>
    <cellStyle name="Input 35 3 2 4 2" xfId="0"/>
    <cellStyle name="Input 35 3 2 4 3" xfId="0"/>
    <cellStyle name="Input 35 3 2 4 4" xfId="0"/>
    <cellStyle name="Input 35 3 2 5" xfId="0"/>
    <cellStyle name="Input 35 3 2 5 2" xfId="0"/>
    <cellStyle name="Input 35 3 2 5 3" xfId="0"/>
    <cellStyle name="Input 35 3 2 5 4" xfId="0"/>
    <cellStyle name="Input 35 3 2 6" xfId="0"/>
    <cellStyle name="Input 35 3 2 6 2" xfId="0"/>
    <cellStyle name="Input 35 3 2 6 3" xfId="0"/>
    <cellStyle name="Input 35 3 2 6 4" xfId="0"/>
    <cellStyle name="Input 35 3 2 7" xfId="0"/>
    <cellStyle name="Input 35 3 2 7 2" xfId="0"/>
    <cellStyle name="Input 35 3 2 7 3" xfId="0"/>
    <cellStyle name="Input 35 3 2 7 4" xfId="0"/>
    <cellStyle name="Input 35 3 2 8" xfId="0"/>
    <cellStyle name="Input 35 3 2 8 2" xfId="0"/>
    <cellStyle name="Input 35 3 2 8 3" xfId="0"/>
    <cellStyle name="Input 35 3 2 9" xfId="0"/>
    <cellStyle name="Input 35 3 3" xfId="0"/>
    <cellStyle name="Input 35 4" xfId="0"/>
    <cellStyle name="Input 35 4 10" xfId="0"/>
    <cellStyle name="Input 35 4 11" xfId="0"/>
    <cellStyle name="Input 35 4 2" xfId="0"/>
    <cellStyle name="Input 35 4 2 2" xfId="0"/>
    <cellStyle name="Input 35 4 2 2 2" xfId="0"/>
    <cellStyle name="Input 35 4 2 2 3" xfId="0"/>
    <cellStyle name="Input 35 4 2 2 4" xfId="0"/>
    <cellStyle name="Input 35 4 2 3" xfId="0"/>
    <cellStyle name="Input 35 4 2 3 2" xfId="0"/>
    <cellStyle name="Input 35 4 2 3 3" xfId="0"/>
    <cellStyle name="Input 35 4 2 3 4" xfId="0"/>
    <cellStyle name="Input 35 4 2 4" xfId="0"/>
    <cellStyle name="Input 35 4 2 4 2" xfId="0"/>
    <cellStyle name="Input 35 4 2 4 3" xfId="0"/>
    <cellStyle name="Input 35 4 2 4 4" xfId="0"/>
    <cellStyle name="Input 35 4 2 5" xfId="0"/>
    <cellStyle name="Input 35 4 2 5 2" xfId="0"/>
    <cellStyle name="Input 35 4 2 5 3" xfId="0"/>
    <cellStyle name="Input 35 4 2 5 4" xfId="0"/>
    <cellStyle name="Input 35 4 2 6" xfId="0"/>
    <cellStyle name="Input 35 4 2 6 2" xfId="0"/>
    <cellStyle name="Input 35 4 2 6 3" xfId="0"/>
    <cellStyle name="Input 35 4 2 7" xfId="0"/>
    <cellStyle name="Input 35 4 2 8" xfId="0"/>
    <cellStyle name="Input 35 4 3" xfId="0"/>
    <cellStyle name="Input 35 4 3 2" xfId="0"/>
    <cellStyle name="Input 35 4 3 2 2" xfId="0"/>
    <cellStyle name="Input 35 4 3 2 3" xfId="0"/>
    <cellStyle name="Input 35 4 3 2 4" xfId="0"/>
    <cellStyle name="Input 35 4 3 3" xfId="0"/>
    <cellStyle name="Input 35 4 3 3 2" xfId="0"/>
    <cellStyle name="Input 35 4 3 3 3" xfId="0"/>
    <cellStyle name="Input 35 4 3 3 4" xfId="0"/>
    <cellStyle name="Input 35 4 3 4" xfId="0"/>
    <cellStyle name="Input 35 4 3 4 2" xfId="0"/>
    <cellStyle name="Input 35 4 3 4 3" xfId="0"/>
    <cellStyle name="Input 35 4 3 4 4" xfId="0"/>
    <cellStyle name="Input 35 4 3 5" xfId="0"/>
    <cellStyle name="Input 35 4 3 5 2" xfId="0"/>
    <cellStyle name="Input 35 4 3 5 3" xfId="0"/>
    <cellStyle name="Input 35 4 3 5 4" xfId="0"/>
    <cellStyle name="Input 35 4 3 6" xfId="0"/>
    <cellStyle name="Input 35 4 3 6 2" xfId="0"/>
    <cellStyle name="Input 35 4 3 6 3" xfId="0"/>
    <cellStyle name="Input 35 4 3 7" xfId="0"/>
    <cellStyle name="Input 35 4 3 8" xfId="0"/>
    <cellStyle name="Input 35 4 4" xfId="0"/>
    <cellStyle name="Input 35 4 4 2" xfId="0"/>
    <cellStyle name="Input 35 4 4 3" xfId="0"/>
    <cellStyle name="Input 35 4 4 4" xfId="0"/>
    <cellStyle name="Input 35 4 5" xfId="0"/>
    <cellStyle name="Input 35 4 5 2" xfId="0"/>
    <cellStyle name="Input 35 4 5 3" xfId="0"/>
    <cellStyle name="Input 35 4 5 4" xfId="0"/>
    <cellStyle name="Input 35 4 6" xfId="0"/>
    <cellStyle name="Input 35 4 6 2" xfId="0"/>
    <cellStyle name="Input 35 4 6 3" xfId="0"/>
    <cellStyle name="Input 35 4 6 4" xfId="0"/>
    <cellStyle name="Input 35 4 7" xfId="0"/>
    <cellStyle name="Input 35 4 7 2" xfId="0"/>
    <cellStyle name="Input 35 4 7 3" xfId="0"/>
    <cellStyle name="Input 35 4 7 4" xfId="0"/>
    <cellStyle name="Input 35 4 8" xfId="0"/>
    <cellStyle name="Input 35 4 8 2" xfId="0"/>
    <cellStyle name="Input 35 4 8 3" xfId="0"/>
    <cellStyle name="Input 35 4 9" xfId="0"/>
    <cellStyle name="Input 35 5" xfId="0"/>
    <cellStyle name="Input 35 5 2" xfId="0"/>
    <cellStyle name="Input 35 5 2 2" xfId="0"/>
    <cellStyle name="Input 35 5 2 3" xfId="0"/>
    <cellStyle name="Input 35 5 3" xfId="0"/>
    <cellStyle name="Input 35 5 4" xfId="0"/>
    <cellStyle name="Input 35 5 5" xfId="0"/>
    <cellStyle name="Input 35 6" xfId="0"/>
    <cellStyle name="Input 35 6 2" xfId="0"/>
    <cellStyle name="Input 35 6 2 2" xfId="0"/>
    <cellStyle name="Input 35 6 2 3" xfId="0"/>
    <cellStyle name="Input 35 6 3" xfId="0"/>
    <cellStyle name="Input 35 6 4" xfId="0"/>
    <cellStyle name="Input 35 6 5" xfId="0"/>
    <cellStyle name="Input 35 7" xfId="0"/>
    <cellStyle name="Input 35_Sheet1" xfId="0"/>
    <cellStyle name="Input 36" xfId="0"/>
    <cellStyle name="Input 36 2" xfId="0"/>
    <cellStyle name="Input 36 2 10" xfId="0"/>
    <cellStyle name="Input 36 2 11" xfId="0"/>
    <cellStyle name="Input 36 2 2" xfId="0"/>
    <cellStyle name="Input 36 2 2 2" xfId="0"/>
    <cellStyle name="Input 36 2 2 2 2" xfId="0"/>
    <cellStyle name="Input 36 2 2 2 3" xfId="0"/>
    <cellStyle name="Input 36 2 2 2 4" xfId="0"/>
    <cellStyle name="Input 36 2 2 3" xfId="0"/>
    <cellStyle name="Input 36 2 2 3 2" xfId="0"/>
    <cellStyle name="Input 36 2 2 3 3" xfId="0"/>
    <cellStyle name="Input 36 2 2 3 4" xfId="0"/>
    <cellStyle name="Input 36 2 2 4" xfId="0"/>
    <cellStyle name="Input 36 2 2 4 2" xfId="0"/>
    <cellStyle name="Input 36 2 2 4 3" xfId="0"/>
    <cellStyle name="Input 36 2 2 4 4" xfId="0"/>
    <cellStyle name="Input 36 2 2 5" xfId="0"/>
    <cellStyle name="Input 36 2 2 5 2" xfId="0"/>
    <cellStyle name="Input 36 2 2 5 3" xfId="0"/>
    <cellStyle name="Input 36 2 2 5 4" xfId="0"/>
    <cellStyle name="Input 36 2 2 6" xfId="0"/>
    <cellStyle name="Input 36 2 2 6 2" xfId="0"/>
    <cellStyle name="Input 36 2 2 6 3" xfId="0"/>
    <cellStyle name="Input 36 2 2 7" xfId="0"/>
    <cellStyle name="Input 36 2 2 8" xfId="0"/>
    <cellStyle name="Input 36 2 3" xfId="0"/>
    <cellStyle name="Input 36 2 3 2" xfId="0"/>
    <cellStyle name="Input 36 2 3 2 2" xfId="0"/>
    <cellStyle name="Input 36 2 3 2 3" xfId="0"/>
    <cellStyle name="Input 36 2 3 2 4" xfId="0"/>
    <cellStyle name="Input 36 2 3 3" xfId="0"/>
    <cellStyle name="Input 36 2 3 3 2" xfId="0"/>
    <cellStyle name="Input 36 2 3 3 3" xfId="0"/>
    <cellStyle name="Input 36 2 3 3 4" xfId="0"/>
    <cellStyle name="Input 36 2 3 4" xfId="0"/>
    <cellStyle name="Input 36 2 3 4 2" xfId="0"/>
    <cellStyle name="Input 36 2 3 4 3" xfId="0"/>
    <cellStyle name="Input 36 2 3 4 4" xfId="0"/>
    <cellStyle name="Input 36 2 3 5" xfId="0"/>
    <cellStyle name="Input 36 2 3 5 2" xfId="0"/>
    <cellStyle name="Input 36 2 3 5 3" xfId="0"/>
    <cellStyle name="Input 36 2 3 5 4" xfId="0"/>
    <cellStyle name="Input 36 2 3 6" xfId="0"/>
    <cellStyle name="Input 36 2 3 6 2" xfId="0"/>
    <cellStyle name="Input 36 2 3 6 3" xfId="0"/>
    <cellStyle name="Input 36 2 3 7" xfId="0"/>
    <cellStyle name="Input 36 2 3 8" xfId="0"/>
    <cellStyle name="Input 36 2 4" xfId="0"/>
    <cellStyle name="Input 36 2 4 2" xfId="0"/>
    <cellStyle name="Input 36 2 4 3" xfId="0"/>
    <cellStyle name="Input 36 2 4 4" xfId="0"/>
    <cellStyle name="Input 36 2 5" xfId="0"/>
    <cellStyle name="Input 36 2 5 2" xfId="0"/>
    <cellStyle name="Input 36 2 5 3" xfId="0"/>
    <cellStyle name="Input 36 2 5 4" xfId="0"/>
    <cellStyle name="Input 36 2 6" xfId="0"/>
    <cellStyle name="Input 36 2 6 2" xfId="0"/>
    <cellStyle name="Input 36 2 6 3" xfId="0"/>
    <cellStyle name="Input 36 2 6 4" xfId="0"/>
    <cellStyle name="Input 36 2 7" xfId="0"/>
    <cellStyle name="Input 36 2 7 2" xfId="0"/>
    <cellStyle name="Input 36 2 7 3" xfId="0"/>
    <cellStyle name="Input 36 2 7 4" xfId="0"/>
    <cellStyle name="Input 36 2 8" xfId="0"/>
    <cellStyle name="Input 36 2 8 2" xfId="0"/>
    <cellStyle name="Input 36 2 8 3" xfId="0"/>
    <cellStyle name="Input 36 2 9" xfId="0"/>
    <cellStyle name="Input 36 3" xfId="0"/>
    <cellStyle name="Input 36 3 2" xfId="0"/>
    <cellStyle name="Input 36 3 2 2" xfId="0"/>
    <cellStyle name="Input 36 3 2 3" xfId="0"/>
    <cellStyle name="Input 36 3 3" xfId="0"/>
    <cellStyle name="Input 36 3 4" xfId="0"/>
    <cellStyle name="Input 36 3 5" xfId="0"/>
    <cellStyle name="Input 36 4" xfId="0"/>
    <cellStyle name="Input 37" xfId="0"/>
    <cellStyle name="Input 37 2" xfId="0"/>
    <cellStyle name="Input 37 2 10" xfId="0"/>
    <cellStyle name="Input 37 2 2" xfId="0"/>
    <cellStyle name="Input 37 2 2 2" xfId="0"/>
    <cellStyle name="Input 37 2 2 2 2" xfId="0"/>
    <cellStyle name="Input 37 2 2 2 3" xfId="0"/>
    <cellStyle name="Input 37 2 2 2 4" xfId="0"/>
    <cellStyle name="Input 37 2 2 3" xfId="0"/>
    <cellStyle name="Input 37 2 2 3 2" xfId="0"/>
    <cellStyle name="Input 37 2 2 3 3" xfId="0"/>
    <cellStyle name="Input 37 2 2 3 4" xfId="0"/>
    <cellStyle name="Input 37 2 2 4" xfId="0"/>
    <cellStyle name="Input 37 2 2 4 2" xfId="0"/>
    <cellStyle name="Input 37 2 2 4 3" xfId="0"/>
    <cellStyle name="Input 37 2 2 4 4" xfId="0"/>
    <cellStyle name="Input 37 2 2 5" xfId="0"/>
    <cellStyle name="Input 37 2 2 5 2" xfId="0"/>
    <cellStyle name="Input 37 2 2 5 3" xfId="0"/>
    <cellStyle name="Input 37 2 2 5 4" xfId="0"/>
    <cellStyle name="Input 37 2 2 6" xfId="0"/>
    <cellStyle name="Input 37 2 2 6 2" xfId="0"/>
    <cellStyle name="Input 37 2 2 6 3" xfId="0"/>
    <cellStyle name="Input 37 2 2 7" xfId="0"/>
    <cellStyle name="Input 37 2 2 8" xfId="0"/>
    <cellStyle name="Input 37 2 3" xfId="0"/>
    <cellStyle name="Input 37 2 3 2" xfId="0"/>
    <cellStyle name="Input 37 2 3 2 2" xfId="0"/>
    <cellStyle name="Input 37 2 3 2 3" xfId="0"/>
    <cellStyle name="Input 37 2 3 2 4" xfId="0"/>
    <cellStyle name="Input 37 2 3 3" xfId="0"/>
    <cellStyle name="Input 37 2 3 3 2" xfId="0"/>
    <cellStyle name="Input 37 2 3 3 3" xfId="0"/>
    <cellStyle name="Input 37 2 3 3 4" xfId="0"/>
    <cellStyle name="Input 37 2 3 4" xfId="0"/>
    <cellStyle name="Input 37 2 3 4 2" xfId="0"/>
    <cellStyle name="Input 37 2 3 4 3" xfId="0"/>
    <cellStyle name="Input 37 2 3 4 4" xfId="0"/>
    <cellStyle name="Input 37 2 3 5" xfId="0"/>
    <cellStyle name="Input 37 2 3 5 2" xfId="0"/>
    <cellStyle name="Input 37 2 3 5 3" xfId="0"/>
    <cellStyle name="Input 37 2 3 5 4" xfId="0"/>
    <cellStyle name="Input 37 2 3 6" xfId="0"/>
    <cellStyle name="Input 37 2 3 6 2" xfId="0"/>
    <cellStyle name="Input 37 2 3 6 3" xfId="0"/>
    <cellStyle name="Input 37 2 3 7" xfId="0"/>
    <cellStyle name="Input 37 2 3 8" xfId="0"/>
    <cellStyle name="Input 37 2 4" xfId="0"/>
    <cellStyle name="Input 37 2 4 2" xfId="0"/>
    <cellStyle name="Input 37 2 4 3" xfId="0"/>
    <cellStyle name="Input 37 2 4 4" xfId="0"/>
    <cellStyle name="Input 37 2 5" xfId="0"/>
    <cellStyle name="Input 37 2 5 2" xfId="0"/>
    <cellStyle name="Input 37 2 5 3" xfId="0"/>
    <cellStyle name="Input 37 2 5 4" xfId="0"/>
    <cellStyle name="Input 37 2 6" xfId="0"/>
    <cellStyle name="Input 37 2 6 2" xfId="0"/>
    <cellStyle name="Input 37 2 6 3" xfId="0"/>
    <cellStyle name="Input 37 2 6 4" xfId="0"/>
    <cellStyle name="Input 37 2 7" xfId="0"/>
    <cellStyle name="Input 37 2 7 2" xfId="0"/>
    <cellStyle name="Input 37 2 7 3" xfId="0"/>
    <cellStyle name="Input 37 2 7 4" xfId="0"/>
    <cellStyle name="Input 37 2 8" xfId="0"/>
    <cellStyle name="Input 37 2 8 2" xfId="0"/>
    <cellStyle name="Input 37 2 8 3" xfId="0"/>
    <cellStyle name="Input 37 2 9" xfId="0"/>
    <cellStyle name="Input 37 3" xfId="0"/>
    <cellStyle name="Input 38" xfId="0"/>
    <cellStyle name="Input 38 2" xfId="0"/>
    <cellStyle name="Input 38 2 10" xfId="0"/>
    <cellStyle name="Input 38 2 2" xfId="0"/>
    <cellStyle name="Input 38 2 2 2" xfId="0"/>
    <cellStyle name="Input 38 2 2 2 2" xfId="0"/>
    <cellStyle name="Input 38 2 2 2 3" xfId="0"/>
    <cellStyle name="Input 38 2 2 2 4" xfId="0"/>
    <cellStyle name="Input 38 2 2 3" xfId="0"/>
    <cellStyle name="Input 38 2 2 3 2" xfId="0"/>
    <cellStyle name="Input 38 2 2 3 3" xfId="0"/>
    <cellStyle name="Input 38 2 2 3 4" xfId="0"/>
    <cellStyle name="Input 38 2 2 4" xfId="0"/>
    <cellStyle name="Input 38 2 2 4 2" xfId="0"/>
    <cellStyle name="Input 38 2 2 4 3" xfId="0"/>
    <cellStyle name="Input 38 2 2 4 4" xfId="0"/>
    <cellStyle name="Input 38 2 2 5" xfId="0"/>
    <cellStyle name="Input 38 2 2 5 2" xfId="0"/>
    <cellStyle name="Input 38 2 2 5 3" xfId="0"/>
    <cellStyle name="Input 38 2 2 5 4" xfId="0"/>
    <cellStyle name="Input 38 2 2 6" xfId="0"/>
    <cellStyle name="Input 38 2 2 6 2" xfId="0"/>
    <cellStyle name="Input 38 2 2 6 3" xfId="0"/>
    <cellStyle name="Input 38 2 2 7" xfId="0"/>
    <cellStyle name="Input 38 2 2 8" xfId="0"/>
    <cellStyle name="Input 38 2 3" xfId="0"/>
    <cellStyle name="Input 38 2 3 2" xfId="0"/>
    <cellStyle name="Input 38 2 3 2 2" xfId="0"/>
    <cellStyle name="Input 38 2 3 2 3" xfId="0"/>
    <cellStyle name="Input 38 2 3 2 4" xfId="0"/>
    <cellStyle name="Input 38 2 3 3" xfId="0"/>
    <cellStyle name="Input 38 2 3 3 2" xfId="0"/>
    <cellStyle name="Input 38 2 3 3 3" xfId="0"/>
    <cellStyle name="Input 38 2 3 3 4" xfId="0"/>
    <cellStyle name="Input 38 2 3 4" xfId="0"/>
    <cellStyle name="Input 38 2 3 4 2" xfId="0"/>
    <cellStyle name="Input 38 2 3 4 3" xfId="0"/>
    <cellStyle name="Input 38 2 3 4 4" xfId="0"/>
    <cellStyle name="Input 38 2 3 5" xfId="0"/>
    <cellStyle name="Input 38 2 3 5 2" xfId="0"/>
    <cellStyle name="Input 38 2 3 5 3" xfId="0"/>
    <cellStyle name="Input 38 2 3 5 4" xfId="0"/>
    <cellStyle name="Input 38 2 3 6" xfId="0"/>
    <cellStyle name="Input 38 2 3 6 2" xfId="0"/>
    <cellStyle name="Input 38 2 3 6 3" xfId="0"/>
    <cellStyle name="Input 38 2 3 7" xfId="0"/>
    <cellStyle name="Input 38 2 3 8" xfId="0"/>
    <cellStyle name="Input 38 2 4" xfId="0"/>
    <cellStyle name="Input 38 2 4 2" xfId="0"/>
    <cellStyle name="Input 38 2 4 3" xfId="0"/>
    <cellStyle name="Input 38 2 4 4" xfId="0"/>
    <cellStyle name="Input 38 2 5" xfId="0"/>
    <cellStyle name="Input 38 2 5 2" xfId="0"/>
    <cellStyle name="Input 38 2 5 3" xfId="0"/>
    <cellStyle name="Input 38 2 5 4" xfId="0"/>
    <cellStyle name="Input 38 2 6" xfId="0"/>
    <cellStyle name="Input 38 2 6 2" xfId="0"/>
    <cellStyle name="Input 38 2 6 3" xfId="0"/>
    <cellStyle name="Input 38 2 6 4" xfId="0"/>
    <cellStyle name="Input 38 2 7" xfId="0"/>
    <cellStyle name="Input 38 2 7 2" xfId="0"/>
    <cellStyle name="Input 38 2 7 3" xfId="0"/>
    <cellStyle name="Input 38 2 7 4" xfId="0"/>
    <cellStyle name="Input 38 2 8" xfId="0"/>
    <cellStyle name="Input 38 2 8 2" xfId="0"/>
    <cellStyle name="Input 38 2 8 3" xfId="0"/>
    <cellStyle name="Input 38 2 9" xfId="0"/>
    <cellStyle name="Input 38 3" xfId="0"/>
    <cellStyle name="Input 39" xfId="0"/>
    <cellStyle name="Input 39 2" xfId="0"/>
    <cellStyle name="Input 39 2 10" xfId="0"/>
    <cellStyle name="Input 39 2 11" xfId="0"/>
    <cellStyle name="Input 39 2 2" xfId="0"/>
    <cellStyle name="Input 39 2 2 2" xfId="0"/>
    <cellStyle name="Input 39 2 2 2 2" xfId="0"/>
    <cellStyle name="Input 39 2 2 2 3" xfId="0"/>
    <cellStyle name="Input 39 2 2 2 4" xfId="0"/>
    <cellStyle name="Input 39 2 2 3" xfId="0"/>
    <cellStyle name="Input 39 2 2 3 2" xfId="0"/>
    <cellStyle name="Input 39 2 2 3 3" xfId="0"/>
    <cellStyle name="Input 39 2 2 3 4" xfId="0"/>
    <cellStyle name="Input 39 2 2 4" xfId="0"/>
    <cellStyle name="Input 39 2 2 4 2" xfId="0"/>
    <cellStyle name="Input 39 2 2 4 3" xfId="0"/>
    <cellStyle name="Input 39 2 2 4 4" xfId="0"/>
    <cellStyle name="Input 39 2 2 5" xfId="0"/>
    <cellStyle name="Input 39 2 2 5 2" xfId="0"/>
    <cellStyle name="Input 39 2 2 5 3" xfId="0"/>
    <cellStyle name="Input 39 2 2 5 4" xfId="0"/>
    <cellStyle name="Input 39 2 2 6" xfId="0"/>
    <cellStyle name="Input 39 2 2 6 2" xfId="0"/>
    <cellStyle name="Input 39 2 2 6 3" xfId="0"/>
    <cellStyle name="Input 39 2 2 7" xfId="0"/>
    <cellStyle name="Input 39 2 2 8" xfId="0"/>
    <cellStyle name="Input 39 2 3" xfId="0"/>
    <cellStyle name="Input 39 2 3 2" xfId="0"/>
    <cellStyle name="Input 39 2 3 2 2" xfId="0"/>
    <cellStyle name="Input 39 2 3 2 3" xfId="0"/>
    <cellStyle name="Input 39 2 3 2 4" xfId="0"/>
    <cellStyle name="Input 39 2 3 3" xfId="0"/>
    <cellStyle name="Input 39 2 3 3 2" xfId="0"/>
    <cellStyle name="Input 39 2 3 3 3" xfId="0"/>
    <cellStyle name="Input 39 2 3 3 4" xfId="0"/>
    <cellStyle name="Input 39 2 3 4" xfId="0"/>
    <cellStyle name="Input 39 2 3 4 2" xfId="0"/>
    <cellStyle name="Input 39 2 3 4 3" xfId="0"/>
    <cellStyle name="Input 39 2 3 4 4" xfId="0"/>
    <cellStyle name="Input 39 2 3 5" xfId="0"/>
    <cellStyle name="Input 39 2 3 5 2" xfId="0"/>
    <cellStyle name="Input 39 2 3 5 3" xfId="0"/>
    <cellStyle name="Input 39 2 3 5 4" xfId="0"/>
    <cellStyle name="Input 39 2 3 6" xfId="0"/>
    <cellStyle name="Input 39 2 3 6 2" xfId="0"/>
    <cellStyle name="Input 39 2 3 6 3" xfId="0"/>
    <cellStyle name="Input 39 2 3 7" xfId="0"/>
    <cellStyle name="Input 39 2 3 8" xfId="0"/>
    <cellStyle name="Input 39 2 4" xfId="0"/>
    <cellStyle name="Input 39 2 4 2" xfId="0"/>
    <cellStyle name="Input 39 2 4 3" xfId="0"/>
    <cellStyle name="Input 39 2 4 4" xfId="0"/>
    <cellStyle name="Input 39 2 5" xfId="0"/>
    <cellStyle name="Input 39 2 5 2" xfId="0"/>
    <cellStyle name="Input 39 2 5 3" xfId="0"/>
    <cellStyle name="Input 39 2 5 4" xfId="0"/>
    <cellStyle name="Input 39 2 6" xfId="0"/>
    <cellStyle name="Input 39 2 6 2" xfId="0"/>
    <cellStyle name="Input 39 2 6 3" xfId="0"/>
    <cellStyle name="Input 39 2 6 4" xfId="0"/>
    <cellStyle name="Input 39 2 7" xfId="0"/>
    <cellStyle name="Input 39 2 7 2" xfId="0"/>
    <cellStyle name="Input 39 2 7 3" xfId="0"/>
    <cellStyle name="Input 39 2 7 4" xfId="0"/>
    <cellStyle name="Input 39 2 8" xfId="0"/>
    <cellStyle name="Input 39 2 8 2" xfId="0"/>
    <cellStyle name="Input 39 2 8 3" xfId="0"/>
    <cellStyle name="Input 39 2 9" xfId="0"/>
    <cellStyle name="Input 39 3" xfId="0"/>
    <cellStyle name="Input 39 3 2" xfId="0"/>
    <cellStyle name="Input 39 3 2 2" xfId="0"/>
    <cellStyle name="Input 39 3 2 3" xfId="0"/>
    <cellStyle name="Input 39 3 3" xfId="0"/>
    <cellStyle name="Input 39 3 4" xfId="0"/>
    <cellStyle name="Input 39 3 5" xfId="0"/>
    <cellStyle name="Input 39 4" xfId="0"/>
    <cellStyle name="Input 3_BallGrid" xfId="0"/>
    <cellStyle name="Input 4" xfId="0"/>
    <cellStyle name="Input 4 10" xfId="0"/>
    <cellStyle name="Input 4 10 2" xfId="0"/>
    <cellStyle name="Input 4 10 2 10" xfId="0"/>
    <cellStyle name="Input 4 10 2 2" xfId="0"/>
    <cellStyle name="Input 4 10 2 2 2" xfId="0"/>
    <cellStyle name="Input 4 10 2 2 2 2" xfId="0"/>
    <cellStyle name="Input 4 10 2 2 2 3" xfId="0"/>
    <cellStyle name="Input 4 10 2 2 2 4" xfId="0"/>
    <cellStyle name="Input 4 10 2 2 3" xfId="0"/>
    <cellStyle name="Input 4 10 2 2 3 2" xfId="0"/>
    <cellStyle name="Input 4 10 2 2 3 3" xfId="0"/>
    <cellStyle name="Input 4 10 2 2 3 4" xfId="0"/>
    <cellStyle name="Input 4 10 2 2 4" xfId="0"/>
    <cellStyle name="Input 4 10 2 2 4 2" xfId="0"/>
    <cellStyle name="Input 4 10 2 2 4 3" xfId="0"/>
    <cellStyle name="Input 4 10 2 2 4 4" xfId="0"/>
    <cellStyle name="Input 4 10 2 2 5" xfId="0"/>
    <cellStyle name="Input 4 10 2 2 5 2" xfId="0"/>
    <cellStyle name="Input 4 10 2 2 5 3" xfId="0"/>
    <cellStyle name="Input 4 10 2 2 5 4" xfId="0"/>
    <cellStyle name="Input 4 10 2 2 6" xfId="0"/>
    <cellStyle name="Input 4 10 2 2 6 2" xfId="0"/>
    <cellStyle name="Input 4 10 2 2 6 3" xfId="0"/>
    <cellStyle name="Input 4 10 2 2 7" xfId="0"/>
    <cellStyle name="Input 4 10 2 2 8" xfId="0"/>
    <cellStyle name="Input 4 10 2 3" xfId="0"/>
    <cellStyle name="Input 4 10 2 3 2" xfId="0"/>
    <cellStyle name="Input 4 10 2 3 2 2" xfId="0"/>
    <cellStyle name="Input 4 10 2 3 2 3" xfId="0"/>
    <cellStyle name="Input 4 10 2 3 2 4" xfId="0"/>
    <cellStyle name="Input 4 10 2 3 3" xfId="0"/>
    <cellStyle name="Input 4 10 2 3 3 2" xfId="0"/>
    <cellStyle name="Input 4 10 2 3 3 3" xfId="0"/>
    <cellStyle name="Input 4 10 2 3 3 4" xfId="0"/>
    <cellStyle name="Input 4 10 2 3 4" xfId="0"/>
    <cellStyle name="Input 4 10 2 3 4 2" xfId="0"/>
    <cellStyle name="Input 4 10 2 3 4 3" xfId="0"/>
    <cellStyle name="Input 4 10 2 3 4 4" xfId="0"/>
    <cellStyle name="Input 4 10 2 3 5" xfId="0"/>
    <cellStyle name="Input 4 10 2 3 5 2" xfId="0"/>
    <cellStyle name="Input 4 10 2 3 5 3" xfId="0"/>
    <cellStyle name="Input 4 10 2 3 5 4" xfId="0"/>
    <cellStyle name="Input 4 10 2 3 6" xfId="0"/>
    <cellStyle name="Input 4 10 2 3 6 2" xfId="0"/>
    <cellStyle name="Input 4 10 2 3 6 3" xfId="0"/>
    <cellStyle name="Input 4 10 2 3 7" xfId="0"/>
    <cellStyle name="Input 4 10 2 3 8" xfId="0"/>
    <cellStyle name="Input 4 10 2 4" xfId="0"/>
    <cellStyle name="Input 4 10 2 4 2" xfId="0"/>
    <cellStyle name="Input 4 10 2 4 3" xfId="0"/>
    <cellStyle name="Input 4 10 2 4 4" xfId="0"/>
    <cellStyle name="Input 4 10 2 5" xfId="0"/>
    <cellStyle name="Input 4 10 2 5 2" xfId="0"/>
    <cellStyle name="Input 4 10 2 5 3" xfId="0"/>
    <cellStyle name="Input 4 10 2 5 4" xfId="0"/>
    <cellStyle name="Input 4 10 2 6" xfId="0"/>
    <cellStyle name="Input 4 10 2 6 2" xfId="0"/>
    <cellStyle name="Input 4 10 2 6 3" xfId="0"/>
    <cellStyle name="Input 4 10 2 6 4" xfId="0"/>
    <cellStyle name="Input 4 10 2 7" xfId="0"/>
    <cellStyle name="Input 4 10 2 7 2" xfId="0"/>
    <cellStyle name="Input 4 10 2 7 3" xfId="0"/>
    <cellStyle name="Input 4 10 2 7 4" xfId="0"/>
    <cellStyle name="Input 4 10 2 8" xfId="0"/>
    <cellStyle name="Input 4 10 2 8 2" xfId="0"/>
    <cellStyle name="Input 4 10 2 8 3" xfId="0"/>
    <cellStyle name="Input 4 10 2 9" xfId="0"/>
    <cellStyle name="Input 4 11" xfId="0"/>
    <cellStyle name="Input 4 11 2" xfId="0"/>
    <cellStyle name="Input 4 11 2 10" xfId="0"/>
    <cellStyle name="Input 4 11 2 2" xfId="0"/>
    <cellStyle name="Input 4 11 2 2 2" xfId="0"/>
    <cellStyle name="Input 4 11 2 2 2 2" xfId="0"/>
    <cellStyle name="Input 4 11 2 2 2 3" xfId="0"/>
    <cellStyle name="Input 4 11 2 2 2 4" xfId="0"/>
    <cellStyle name="Input 4 11 2 2 3" xfId="0"/>
    <cellStyle name="Input 4 11 2 2 3 2" xfId="0"/>
    <cellStyle name="Input 4 11 2 2 3 3" xfId="0"/>
    <cellStyle name="Input 4 11 2 2 3 4" xfId="0"/>
    <cellStyle name="Input 4 11 2 2 4" xfId="0"/>
    <cellStyle name="Input 4 11 2 2 4 2" xfId="0"/>
    <cellStyle name="Input 4 11 2 2 4 3" xfId="0"/>
    <cellStyle name="Input 4 11 2 2 4 4" xfId="0"/>
    <cellStyle name="Input 4 11 2 2 5" xfId="0"/>
    <cellStyle name="Input 4 11 2 2 5 2" xfId="0"/>
    <cellStyle name="Input 4 11 2 2 5 3" xfId="0"/>
    <cellStyle name="Input 4 11 2 2 5 4" xfId="0"/>
    <cellStyle name="Input 4 11 2 2 6" xfId="0"/>
    <cellStyle name="Input 4 11 2 2 6 2" xfId="0"/>
    <cellStyle name="Input 4 11 2 2 6 3" xfId="0"/>
    <cellStyle name="Input 4 11 2 2 7" xfId="0"/>
    <cellStyle name="Input 4 11 2 2 8" xfId="0"/>
    <cellStyle name="Input 4 11 2 3" xfId="0"/>
    <cellStyle name="Input 4 11 2 3 2" xfId="0"/>
    <cellStyle name="Input 4 11 2 3 2 2" xfId="0"/>
    <cellStyle name="Input 4 11 2 3 2 3" xfId="0"/>
    <cellStyle name="Input 4 11 2 3 2 4" xfId="0"/>
    <cellStyle name="Input 4 11 2 3 3" xfId="0"/>
    <cellStyle name="Input 4 11 2 3 3 2" xfId="0"/>
    <cellStyle name="Input 4 11 2 3 3 3" xfId="0"/>
    <cellStyle name="Input 4 11 2 3 3 4" xfId="0"/>
    <cellStyle name="Input 4 11 2 3 4" xfId="0"/>
    <cellStyle name="Input 4 11 2 3 4 2" xfId="0"/>
    <cellStyle name="Input 4 11 2 3 4 3" xfId="0"/>
    <cellStyle name="Input 4 11 2 3 4 4" xfId="0"/>
    <cellStyle name="Input 4 11 2 3 5" xfId="0"/>
    <cellStyle name="Input 4 11 2 3 5 2" xfId="0"/>
    <cellStyle name="Input 4 11 2 3 5 3" xfId="0"/>
    <cellStyle name="Input 4 11 2 3 5 4" xfId="0"/>
    <cellStyle name="Input 4 11 2 3 6" xfId="0"/>
    <cellStyle name="Input 4 11 2 3 6 2" xfId="0"/>
    <cellStyle name="Input 4 11 2 3 6 3" xfId="0"/>
    <cellStyle name="Input 4 11 2 3 7" xfId="0"/>
    <cellStyle name="Input 4 11 2 3 8" xfId="0"/>
    <cellStyle name="Input 4 11 2 4" xfId="0"/>
    <cellStyle name="Input 4 11 2 4 2" xfId="0"/>
    <cellStyle name="Input 4 11 2 4 3" xfId="0"/>
    <cellStyle name="Input 4 11 2 4 4" xfId="0"/>
    <cellStyle name="Input 4 11 2 5" xfId="0"/>
    <cellStyle name="Input 4 11 2 5 2" xfId="0"/>
    <cellStyle name="Input 4 11 2 5 3" xfId="0"/>
    <cellStyle name="Input 4 11 2 5 4" xfId="0"/>
    <cellStyle name="Input 4 11 2 6" xfId="0"/>
    <cellStyle name="Input 4 11 2 6 2" xfId="0"/>
    <cellStyle name="Input 4 11 2 6 3" xfId="0"/>
    <cellStyle name="Input 4 11 2 6 4" xfId="0"/>
    <cellStyle name="Input 4 11 2 7" xfId="0"/>
    <cellStyle name="Input 4 11 2 7 2" xfId="0"/>
    <cellStyle name="Input 4 11 2 7 3" xfId="0"/>
    <cellStyle name="Input 4 11 2 7 4" xfId="0"/>
    <cellStyle name="Input 4 11 2 8" xfId="0"/>
    <cellStyle name="Input 4 11 2 8 2" xfId="0"/>
    <cellStyle name="Input 4 11 2 8 3" xfId="0"/>
    <cellStyle name="Input 4 11 2 9" xfId="0"/>
    <cellStyle name="Input 4 12" xfId="0"/>
    <cellStyle name="Input 4 12 2" xfId="0"/>
    <cellStyle name="Input 4 12 2 10" xfId="0"/>
    <cellStyle name="Input 4 12 2 2" xfId="0"/>
    <cellStyle name="Input 4 12 2 2 2" xfId="0"/>
    <cellStyle name="Input 4 12 2 2 2 2" xfId="0"/>
    <cellStyle name="Input 4 12 2 2 2 3" xfId="0"/>
    <cellStyle name="Input 4 12 2 2 2 4" xfId="0"/>
    <cellStyle name="Input 4 12 2 2 3" xfId="0"/>
    <cellStyle name="Input 4 12 2 2 3 2" xfId="0"/>
    <cellStyle name="Input 4 12 2 2 3 3" xfId="0"/>
    <cellStyle name="Input 4 12 2 2 3 4" xfId="0"/>
    <cellStyle name="Input 4 12 2 2 4" xfId="0"/>
    <cellStyle name="Input 4 12 2 2 4 2" xfId="0"/>
    <cellStyle name="Input 4 12 2 2 4 3" xfId="0"/>
    <cellStyle name="Input 4 12 2 2 4 4" xfId="0"/>
    <cellStyle name="Input 4 12 2 2 5" xfId="0"/>
    <cellStyle name="Input 4 12 2 2 5 2" xfId="0"/>
    <cellStyle name="Input 4 12 2 2 5 3" xfId="0"/>
    <cellStyle name="Input 4 12 2 2 5 4" xfId="0"/>
    <cellStyle name="Input 4 12 2 2 6" xfId="0"/>
    <cellStyle name="Input 4 12 2 2 6 2" xfId="0"/>
    <cellStyle name="Input 4 12 2 2 6 3" xfId="0"/>
    <cellStyle name="Input 4 12 2 2 7" xfId="0"/>
    <cellStyle name="Input 4 12 2 2 8" xfId="0"/>
    <cellStyle name="Input 4 12 2 3" xfId="0"/>
    <cellStyle name="Input 4 12 2 3 2" xfId="0"/>
    <cellStyle name="Input 4 12 2 3 2 2" xfId="0"/>
    <cellStyle name="Input 4 12 2 3 2 3" xfId="0"/>
    <cellStyle name="Input 4 12 2 3 2 4" xfId="0"/>
    <cellStyle name="Input 4 12 2 3 3" xfId="0"/>
    <cellStyle name="Input 4 12 2 3 3 2" xfId="0"/>
    <cellStyle name="Input 4 12 2 3 3 3" xfId="0"/>
    <cellStyle name="Input 4 12 2 3 3 4" xfId="0"/>
    <cellStyle name="Input 4 12 2 3 4" xfId="0"/>
    <cellStyle name="Input 4 12 2 3 4 2" xfId="0"/>
    <cellStyle name="Input 4 12 2 3 4 3" xfId="0"/>
    <cellStyle name="Input 4 12 2 3 4 4" xfId="0"/>
    <cellStyle name="Input 4 12 2 3 5" xfId="0"/>
    <cellStyle name="Input 4 12 2 3 5 2" xfId="0"/>
    <cellStyle name="Input 4 12 2 3 5 3" xfId="0"/>
    <cellStyle name="Input 4 12 2 3 5 4" xfId="0"/>
    <cellStyle name="Input 4 12 2 3 6" xfId="0"/>
    <cellStyle name="Input 4 12 2 3 6 2" xfId="0"/>
    <cellStyle name="Input 4 12 2 3 6 3" xfId="0"/>
    <cellStyle name="Input 4 12 2 3 7" xfId="0"/>
    <cellStyle name="Input 4 12 2 3 8" xfId="0"/>
    <cellStyle name="Input 4 12 2 4" xfId="0"/>
    <cellStyle name="Input 4 12 2 4 2" xfId="0"/>
    <cellStyle name="Input 4 12 2 4 3" xfId="0"/>
    <cellStyle name="Input 4 12 2 4 4" xfId="0"/>
    <cellStyle name="Input 4 12 2 5" xfId="0"/>
    <cellStyle name="Input 4 12 2 5 2" xfId="0"/>
    <cellStyle name="Input 4 12 2 5 3" xfId="0"/>
    <cellStyle name="Input 4 12 2 5 4" xfId="0"/>
    <cellStyle name="Input 4 12 2 6" xfId="0"/>
    <cellStyle name="Input 4 12 2 6 2" xfId="0"/>
    <cellStyle name="Input 4 12 2 6 3" xfId="0"/>
    <cellStyle name="Input 4 12 2 6 4" xfId="0"/>
    <cellStyle name="Input 4 12 2 7" xfId="0"/>
    <cellStyle name="Input 4 12 2 7 2" xfId="0"/>
    <cellStyle name="Input 4 12 2 7 3" xfId="0"/>
    <cellStyle name="Input 4 12 2 7 4" xfId="0"/>
    <cellStyle name="Input 4 12 2 8" xfId="0"/>
    <cellStyle name="Input 4 12 2 8 2" xfId="0"/>
    <cellStyle name="Input 4 12 2 8 3" xfId="0"/>
    <cellStyle name="Input 4 12 2 9" xfId="0"/>
    <cellStyle name="Input 4 13" xfId="0"/>
    <cellStyle name="Input 4 13 2" xfId="0"/>
    <cellStyle name="Input 4 13 2 10" xfId="0"/>
    <cellStyle name="Input 4 13 2 2" xfId="0"/>
    <cellStyle name="Input 4 13 2 2 2" xfId="0"/>
    <cellStyle name="Input 4 13 2 2 2 2" xfId="0"/>
    <cellStyle name="Input 4 13 2 2 2 3" xfId="0"/>
    <cellStyle name="Input 4 13 2 2 2 4" xfId="0"/>
    <cellStyle name="Input 4 13 2 2 3" xfId="0"/>
    <cellStyle name="Input 4 13 2 2 3 2" xfId="0"/>
    <cellStyle name="Input 4 13 2 2 3 3" xfId="0"/>
    <cellStyle name="Input 4 13 2 2 3 4" xfId="0"/>
    <cellStyle name="Input 4 13 2 2 4" xfId="0"/>
    <cellStyle name="Input 4 13 2 2 4 2" xfId="0"/>
    <cellStyle name="Input 4 13 2 2 4 3" xfId="0"/>
    <cellStyle name="Input 4 13 2 2 4 4" xfId="0"/>
    <cellStyle name="Input 4 13 2 2 5" xfId="0"/>
    <cellStyle name="Input 4 13 2 2 5 2" xfId="0"/>
    <cellStyle name="Input 4 13 2 2 5 3" xfId="0"/>
    <cellStyle name="Input 4 13 2 2 5 4" xfId="0"/>
    <cellStyle name="Input 4 13 2 2 6" xfId="0"/>
    <cellStyle name="Input 4 13 2 2 6 2" xfId="0"/>
    <cellStyle name="Input 4 13 2 2 6 3" xfId="0"/>
    <cellStyle name="Input 4 13 2 2 7" xfId="0"/>
    <cellStyle name="Input 4 13 2 2 8" xfId="0"/>
    <cellStyle name="Input 4 13 2 3" xfId="0"/>
    <cellStyle name="Input 4 13 2 3 2" xfId="0"/>
    <cellStyle name="Input 4 13 2 3 2 2" xfId="0"/>
    <cellStyle name="Input 4 13 2 3 2 3" xfId="0"/>
    <cellStyle name="Input 4 13 2 3 2 4" xfId="0"/>
    <cellStyle name="Input 4 13 2 3 3" xfId="0"/>
    <cellStyle name="Input 4 13 2 3 3 2" xfId="0"/>
    <cellStyle name="Input 4 13 2 3 3 3" xfId="0"/>
    <cellStyle name="Input 4 13 2 3 3 4" xfId="0"/>
    <cellStyle name="Input 4 13 2 3 4" xfId="0"/>
    <cellStyle name="Input 4 13 2 3 4 2" xfId="0"/>
    <cellStyle name="Input 4 13 2 3 4 3" xfId="0"/>
    <cellStyle name="Input 4 13 2 3 4 4" xfId="0"/>
    <cellStyle name="Input 4 13 2 3 5" xfId="0"/>
    <cellStyle name="Input 4 13 2 3 5 2" xfId="0"/>
    <cellStyle name="Input 4 13 2 3 5 3" xfId="0"/>
    <cellStyle name="Input 4 13 2 3 5 4" xfId="0"/>
    <cellStyle name="Input 4 13 2 3 6" xfId="0"/>
    <cellStyle name="Input 4 13 2 3 6 2" xfId="0"/>
    <cellStyle name="Input 4 13 2 3 6 3" xfId="0"/>
    <cellStyle name="Input 4 13 2 3 7" xfId="0"/>
    <cellStyle name="Input 4 13 2 3 8" xfId="0"/>
    <cellStyle name="Input 4 13 2 4" xfId="0"/>
    <cellStyle name="Input 4 13 2 4 2" xfId="0"/>
    <cellStyle name="Input 4 13 2 4 3" xfId="0"/>
    <cellStyle name="Input 4 13 2 4 4" xfId="0"/>
    <cellStyle name="Input 4 13 2 5" xfId="0"/>
    <cellStyle name="Input 4 13 2 5 2" xfId="0"/>
    <cellStyle name="Input 4 13 2 5 3" xfId="0"/>
    <cellStyle name="Input 4 13 2 5 4" xfId="0"/>
    <cellStyle name="Input 4 13 2 6" xfId="0"/>
    <cellStyle name="Input 4 13 2 6 2" xfId="0"/>
    <cellStyle name="Input 4 13 2 6 3" xfId="0"/>
    <cellStyle name="Input 4 13 2 6 4" xfId="0"/>
    <cellStyle name="Input 4 13 2 7" xfId="0"/>
    <cellStyle name="Input 4 13 2 7 2" xfId="0"/>
    <cellStyle name="Input 4 13 2 7 3" xfId="0"/>
    <cellStyle name="Input 4 13 2 7 4" xfId="0"/>
    <cellStyle name="Input 4 13 2 8" xfId="0"/>
    <cellStyle name="Input 4 13 2 8 2" xfId="0"/>
    <cellStyle name="Input 4 13 2 8 3" xfId="0"/>
    <cellStyle name="Input 4 13 2 9" xfId="0"/>
    <cellStyle name="Input 4 14" xfId="0"/>
    <cellStyle name="Input 4 14 2" xfId="0"/>
    <cellStyle name="Input 4 14 2 10" xfId="0"/>
    <cellStyle name="Input 4 14 2 2" xfId="0"/>
    <cellStyle name="Input 4 14 2 2 2" xfId="0"/>
    <cellStyle name="Input 4 14 2 2 2 2" xfId="0"/>
    <cellStyle name="Input 4 14 2 2 2 3" xfId="0"/>
    <cellStyle name="Input 4 14 2 2 2 4" xfId="0"/>
    <cellStyle name="Input 4 14 2 2 3" xfId="0"/>
    <cellStyle name="Input 4 14 2 2 3 2" xfId="0"/>
    <cellStyle name="Input 4 14 2 2 3 3" xfId="0"/>
    <cellStyle name="Input 4 14 2 2 3 4" xfId="0"/>
    <cellStyle name="Input 4 14 2 2 4" xfId="0"/>
    <cellStyle name="Input 4 14 2 2 4 2" xfId="0"/>
    <cellStyle name="Input 4 14 2 2 4 3" xfId="0"/>
    <cellStyle name="Input 4 14 2 2 4 4" xfId="0"/>
    <cellStyle name="Input 4 14 2 2 5" xfId="0"/>
    <cellStyle name="Input 4 14 2 2 5 2" xfId="0"/>
    <cellStyle name="Input 4 14 2 2 5 3" xfId="0"/>
    <cellStyle name="Input 4 14 2 2 5 4" xfId="0"/>
    <cellStyle name="Input 4 14 2 2 6" xfId="0"/>
    <cellStyle name="Input 4 14 2 2 6 2" xfId="0"/>
    <cellStyle name="Input 4 14 2 2 6 3" xfId="0"/>
    <cellStyle name="Input 4 14 2 2 7" xfId="0"/>
    <cellStyle name="Input 4 14 2 2 8" xfId="0"/>
    <cellStyle name="Input 4 14 2 3" xfId="0"/>
    <cellStyle name="Input 4 14 2 3 2" xfId="0"/>
    <cellStyle name="Input 4 14 2 3 2 2" xfId="0"/>
    <cellStyle name="Input 4 14 2 3 2 3" xfId="0"/>
    <cellStyle name="Input 4 14 2 3 2 4" xfId="0"/>
    <cellStyle name="Input 4 14 2 3 3" xfId="0"/>
    <cellStyle name="Input 4 14 2 3 3 2" xfId="0"/>
    <cellStyle name="Input 4 14 2 3 3 3" xfId="0"/>
    <cellStyle name="Input 4 14 2 3 3 4" xfId="0"/>
    <cellStyle name="Input 4 14 2 3 4" xfId="0"/>
    <cellStyle name="Input 4 14 2 3 4 2" xfId="0"/>
    <cellStyle name="Input 4 14 2 3 4 3" xfId="0"/>
    <cellStyle name="Input 4 14 2 3 4 4" xfId="0"/>
    <cellStyle name="Input 4 14 2 3 5" xfId="0"/>
    <cellStyle name="Input 4 14 2 3 5 2" xfId="0"/>
    <cellStyle name="Input 4 14 2 3 5 3" xfId="0"/>
    <cellStyle name="Input 4 14 2 3 5 4" xfId="0"/>
    <cellStyle name="Input 4 14 2 3 6" xfId="0"/>
    <cellStyle name="Input 4 14 2 3 6 2" xfId="0"/>
    <cellStyle name="Input 4 14 2 3 6 3" xfId="0"/>
    <cellStyle name="Input 4 14 2 3 7" xfId="0"/>
    <cellStyle name="Input 4 14 2 3 8" xfId="0"/>
    <cellStyle name="Input 4 14 2 4" xfId="0"/>
    <cellStyle name="Input 4 14 2 4 2" xfId="0"/>
    <cellStyle name="Input 4 14 2 4 3" xfId="0"/>
    <cellStyle name="Input 4 14 2 4 4" xfId="0"/>
    <cellStyle name="Input 4 14 2 5" xfId="0"/>
    <cellStyle name="Input 4 14 2 5 2" xfId="0"/>
    <cellStyle name="Input 4 14 2 5 3" xfId="0"/>
    <cellStyle name="Input 4 14 2 5 4" xfId="0"/>
    <cellStyle name="Input 4 14 2 6" xfId="0"/>
    <cellStyle name="Input 4 14 2 6 2" xfId="0"/>
    <cellStyle name="Input 4 14 2 6 3" xfId="0"/>
    <cellStyle name="Input 4 14 2 6 4" xfId="0"/>
    <cellStyle name="Input 4 14 2 7" xfId="0"/>
    <cellStyle name="Input 4 14 2 7 2" xfId="0"/>
    <cellStyle name="Input 4 14 2 7 3" xfId="0"/>
    <cellStyle name="Input 4 14 2 7 4" xfId="0"/>
    <cellStyle name="Input 4 14 2 8" xfId="0"/>
    <cellStyle name="Input 4 14 2 8 2" xfId="0"/>
    <cellStyle name="Input 4 14 2 8 3" xfId="0"/>
    <cellStyle name="Input 4 14 2 9" xfId="0"/>
    <cellStyle name="Input 4 15" xfId="0"/>
    <cellStyle name="Input 4 15 2" xfId="0"/>
    <cellStyle name="Input 4 15 2 10" xfId="0"/>
    <cellStyle name="Input 4 15 2 2" xfId="0"/>
    <cellStyle name="Input 4 15 2 2 2" xfId="0"/>
    <cellStyle name="Input 4 15 2 2 2 2" xfId="0"/>
    <cellStyle name="Input 4 15 2 2 2 3" xfId="0"/>
    <cellStyle name="Input 4 15 2 2 2 4" xfId="0"/>
    <cellStyle name="Input 4 15 2 2 3" xfId="0"/>
    <cellStyle name="Input 4 15 2 2 3 2" xfId="0"/>
    <cellStyle name="Input 4 15 2 2 3 3" xfId="0"/>
    <cellStyle name="Input 4 15 2 2 3 4" xfId="0"/>
    <cellStyle name="Input 4 15 2 2 4" xfId="0"/>
    <cellStyle name="Input 4 15 2 2 4 2" xfId="0"/>
    <cellStyle name="Input 4 15 2 2 4 3" xfId="0"/>
    <cellStyle name="Input 4 15 2 2 4 4" xfId="0"/>
    <cellStyle name="Input 4 15 2 2 5" xfId="0"/>
    <cellStyle name="Input 4 15 2 2 5 2" xfId="0"/>
    <cellStyle name="Input 4 15 2 2 5 3" xfId="0"/>
    <cellStyle name="Input 4 15 2 2 5 4" xfId="0"/>
    <cellStyle name="Input 4 15 2 2 6" xfId="0"/>
    <cellStyle name="Input 4 15 2 2 6 2" xfId="0"/>
    <cellStyle name="Input 4 15 2 2 6 3" xfId="0"/>
    <cellStyle name="Input 4 15 2 2 7" xfId="0"/>
    <cellStyle name="Input 4 15 2 2 8" xfId="0"/>
    <cellStyle name="Input 4 15 2 3" xfId="0"/>
    <cellStyle name="Input 4 15 2 3 2" xfId="0"/>
    <cellStyle name="Input 4 15 2 3 2 2" xfId="0"/>
    <cellStyle name="Input 4 15 2 3 2 3" xfId="0"/>
    <cellStyle name="Input 4 15 2 3 2 4" xfId="0"/>
    <cellStyle name="Input 4 15 2 3 3" xfId="0"/>
    <cellStyle name="Input 4 15 2 3 3 2" xfId="0"/>
    <cellStyle name="Input 4 15 2 3 3 3" xfId="0"/>
    <cellStyle name="Input 4 15 2 3 3 4" xfId="0"/>
    <cellStyle name="Input 4 15 2 3 4" xfId="0"/>
    <cellStyle name="Input 4 15 2 3 4 2" xfId="0"/>
    <cellStyle name="Input 4 15 2 3 4 3" xfId="0"/>
    <cellStyle name="Input 4 15 2 3 4 4" xfId="0"/>
    <cellStyle name="Input 4 15 2 3 5" xfId="0"/>
    <cellStyle name="Input 4 15 2 3 5 2" xfId="0"/>
    <cellStyle name="Input 4 15 2 3 5 3" xfId="0"/>
    <cellStyle name="Input 4 15 2 3 5 4" xfId="0"/>
    <cellStyle name="Input 4 15 2 3 6" xfId="0"/>
    <cellStyle name="Input 4 15 2 3 6 2" xfId="0"/>
    <cellStyle name="Input 4 15 2 3 6 3" xfId="0"/>
    <cellStyle name="Input 4 15 2 3 7" xfId="0"/>
    <cellStyle name="Input 4 15 2 3 8" xfId="0"/>
    <cellStyle name="Input 4 15 2 4" xfId="0"/>
    <cellStyle name="Input 4 15 2 4 2" xfId="0"/>
    <cellStyle name="Input 4 15 2 4 3" xfId="0"/>
    <cellStyle name="Input 4 15 2 4 4" xfId="0"/>
    <cellStyle name="Input 4 15 2 5" xfId="0"/>
    <cellStyle name="Input 4 15 2 5 2" xfId="0"/>
    <cellStyle name="Input 4 15 2 5 3" xfId="0"/>
    <cellStyle name="Input 4 15 2 5 4" xfId="0"/>
    <cellStyle name="Input 4 15 2 6" xfId="0"/>
    <cellStyle name="Input 4 15 2 6 2" xfId="0"/>
    <cellStyle name="Input 4 15 2 6 3" xfId="0"/>
    <cellStyle name="Input 4 15 2 6 4" xfId="0"/>
    <cellStyle name="Input 4 15 2 7" xfId="0"/>
    <cellStyle name="Input 4 15 2 7 2" xfId="0"/>
    <cellStyle name="Input 4 15 2 7 3" xfId="0"/>
    <cellStyle name="Input 4 15 2 7 4" xfId="0"/>
    <cellStyle name="Input 4 15 2 8" xfId="0"/>
    <cellStyle name="Input 4 15 2 8 2" xfId="0"/>
    <cellStyle name="Input 4 15 2 8 3" xfId="0"/>
    <cellStyle name="Input 4 15 2 9" xfId="0"/>
    <cellStyle name="Input 4 16" xfId="0"/>
    <cellStyle name="Input 4 16 2" xfId="0"/>
    <cellStyle name="Input 4 16 2 2" xfId="0"/>
    <cellStyle name="Input 4 16 2 2 2" xfId="0"/>
    <cellStyle name="Input 4 16 2 2 3" xfId="0"/>
    <cellStyle name="Input 4 16 2 2 4" xfId="0"/>
    <cellStyle name="Input 4 16 2 3" xfId="0"/>
    <cellStyle name="Input 4 16 2 3 2" xfId="0"/>
    <cellStyle name="Input 4 16 2 3 3" xfId="0"/>
    <cellStyle name="Input 4 16 2 3 4" xfId="0"/>
    <cellStyle name="Input 4 16 2 4" xfId="0"/>
    <cellStyle name="Input 4 16 2 4 2" xfId="0"/>
    <cellStyle name="Input 4 16 2 4 3" xfId="0"/>
    <cellStyle name="Input 4 16 2 4 4" xfId="0"/>
    <cellStyle name="Input 4 16 2 5" xfId="0"/>
    <cellStyle name="Input 4 16 2 5 2" xfId="0"/>
    <cellStyle name="Input 4 16 2 5 3" xfId="0"/>
    <cellStyle name="Input 4 16 2 5 4" xfId="0"/>
    <cellStyle name="Input 4 16 2 6" xfId="0"/>
    <cellStyle name="Input 4 16 2 6 2" xfId="0"/>
    <cellStyle name="Input 4 16 2 6 3" xfId="0"/>
    <cellStyle name="Input 4 16 2 7" xfId="0"/>
    <cellStyle name="Input 4 16 2 8" xfId="0"/>
    <cellStyle name="Input 4 16 3" xfId="0"/>
    <cellStyle name="Input 4 16 3 2" xfId="0"/>
    <cellStyle name="Input 4 16 3 2 2" xfId="0"/>
    <cellStyle name="Input 4 16 3 2 3" xfId="0"/>
    <cellStyle name="Input 4 16 3 2 4" xfId="0"/>
    <cellStyle name="Input 4 16 3 3" xfId="0"/>
    <cellStyle name="Input 4 16 3 3 2" xfId="0"/>
    <cellStyle name="Input 4 16 3 3 3" xfId="0"/>
    <cellStyle name="Input 4 16 3 3 4" xfId="0"/>
    <cellStyle name="Input 4 16 3 4" xfId="0"/>
    <cellStyle name="Input 4 16 3 4 2" xfId="0"/>
    <cellStyle name="Input 4 16 3 4 3" xfId="0"/>
    <cellStyle name="Input 4 16 3 4 4" xfId="0"/>
    <cellStyle name="Input 4 16 3 5" xfId="0"/>
    <cellStyle name="Input 4 16 3 5 2" xfId="0"/>
    <cellStyle name="Input 4 16 3 5 3" xfId="0"/>
    <cellStyle name="Input 4 16 3 5 4" xfId="0"/>
    <cellStyle name="Input 4 16 3 6" xfId="0"/>
    <cellStyle name="Input 4 16 3 6 2" xfId="0"/>
    <cellStyle name="Input 4 16 3 6 3" xfId="0"/>
    <cellStyle name="Input 4 16 3 7" xfId="0"/>
    <cellStyle name="Input 4 16 3 8" xfId="0"/>
    <cellStyle name="Input 4 17" xfId="0"/>
    <cellStyle name="Input 4 17 10" xfId="0"/>
    <cellStyle name="Input 4 17 2" xfId="0"/>
    <cellStyle name="Input 4 17 2 2" xfId="0"/>
    <cellStyle name="Input 4 17 2 2 2" xfId="0"/>
    <cellStyle name="Input 4 17 2 2 3" xfId="0"/>
    <cellStyle name="Input 4 17 2 2 4" xfId="0"/>
    <cellStyle name="Input 4 17 2 3" xfId="0"/>
    <cellStyle name="Input 4 17 2 3 2" xfId="0"/>
    <cellStyle name="Input 4 17 2 3 3" xfId="0"/>
    <cellStyle name="Input 4 17 2 3 4" xfId="0"/>
    <cellStyle name="Input 4 17 2 4" xfId="0"/>
    <cellStyle name="Input 4 17 2 4 2" xfId="0"/>
    <cellStyle name="Input 4 17 2 4 3" xfId="0"/>
    <cellStyle name="Input 4 17 2 4 4" xfId="0"/>
    <cellStyle name="Input 4 17 2 5" xfId="0"/>
    <cellStyle name="Input 4 17 2 5 2" xfId="0"/>
    <cellStyle name="Input 4 17 2 5 3" xfId="0"/>
    <cellStyle name="Input 4 17 2 5 4" xfId="0"/>
    <cellStyle name="Input 4 17 2 6" xfId="0"/>
    <cellStyle name="Input 4 17 2 6 2" xfId="0"/>
    <cellStyle name="Input 4 17 2 6 3" xfId="0"/>
    <cellStyle name="Input 4 17 2 7" xfId="0"/>
    <cellStyle name="Input 4 17 2 8" xfId="0"/>
    <cellStyle name="Input 4 17 3" xfId="0"/>
    <cellStyle name="Input 4 17 3 2" xfId="0"/>
    <cellStyle name="Input 4 17 3 2 2" xfId="0"/>
    <cellStyle name="Input 4 17 3 2 3" xfId="0"/>
    <cellStyle name="Input 4 17 3 2 4" xfId="0"/>
    <cellStyle name="Input 4 17 3 3" xfId="0"/>
    <cellStyle name="Input 4 17 3 3 2" xfId="0"/>
    <cellStyle name="Input 4 17 3 3 3" xfId="0"/>
    <cellStyle name="Input 4 17 3 3 4" xfId="0"/>
    <cellStyle name="Input 4 17 3 4" xfId="0"/>
    <cellStyle name="Input 4 17 3 4 2" xfId="0"/>
    <cellStyle name="Input 4 17 3 4 3" xfId="0"/>
    <cellStyle name="Input 4 17 3 4 4" xfId="0"/>
    <cellStyle name="Input 4 17 3 5" xfId="0"/>
    <cellStyle name="Input 4 17 3 5 2" xfId="0"/>
    <cellStyle name="Input 4 17 3 5 3" xfId="0"/>
    <cellStyle name="Input 4 17 3 5 4" xfId="0"/>
    <cellStyle name="Input 4 17 3 6" xfId="0"/>
    <cellStyle name="Input 4 17 3 6 2" xfId="0"/>
    <cellStyle name="Input 4 17 3 6 3" xfId="0"/>
    <cellStyle name="Input 4 17 3 7" xfId="0"/>
    <cellStyle name="Input 4 17 3 8" xfId="0"/>
    <cellStyle name="Input 4 17 4" xfId="0"/>
    <cellStyle name="Input 4 17 4 2" xfId="0"/>
    <cellStyle name="Input 4 17 4 3" xfId="0"/>
    <cellStyle name="Input 4 17 4 4" xfId="0"/>
    <cellStyle name="Input 4 17 5" xfId="0"/>
    <cellStyle name="Input 4 17 5 2" xfId="0"/>
    <cellStyle name="Input 4 17 5 3" xfId="0"/>
    <cellStyle name="Input 4 17 5 4" xfId="0"/>
    <cellStyle name="Input 4 17 6" xfId="0"/>
    <cellStyle name="Input 4 17 6 2" xfId="0"/>
    <cellStyle name="Input 4 17 6 3" xfId="0"/>
    <cellStyle name="Input 4 17 6 4" xfId="0"/>
    <cellStyle name="Input 4 17 7" xfId="0"/>
    <cellStyle name="Input 4 17 7 2" xfId="0"/>
    <cellStyle name="Input 4 17 7 3" xfId="0"/>
    <cellStyle name="Input 4 17 7 4" xfId="0"/>
    <cellStyle name="Input 4 17 8" xfId="0"/>
    <cellStyle name="Input 4 17 8 2" xfId="0"/>
    <cellStyle name="Input 4 17 8 3" xfId="0"/>
    <cellStyle name="Input 4 17 9" xfId="0"/>
    <cellStyle name="Input 4 18" xfId="0"/>
    <cellStyle name="Input 4 19" xfId="0"/>
    <cellStyle name="Input 4 2" xfId="0"/>
    <cellStyle name="Input 4 2 2" xfId="0"/>
    <cellStyle name="Input 4 2 2 2" xfId="0"/>
    <cellStyle name="Input 4 2 2 2 10" xfId="0"/>
    <cellStyle name="Input 4 2 2 2 2" xfId="0"/>
    <cellStyle name="Input 4 2 2 2 2 2" xfId="0"/>
    <cellStyle name="Input 4 2 2 2 2 2 2" xfId="0"/>
    <cellStyle name="Input 4 2 2 2 2 2 3" xfId="0"/>
    <cellStyle name="Input 4 2 2 2 2 2 4" xfId="0"/>
    <cellStyle name="Input 4 2 2 2 2 3" xfId="0"/>
    <cellStyle name="Input 4 2 2 2 2 3 2" xfId="0"/>
    <cellStyle name="Input 4 2 2 2 2 3 3" xfId="0"/>
    <cellStyle name="Input 4 2 2 2 2 3 4" xfId="0"/>
    <cellStyle name="Input 4 2 2 2 2 4" xfId="0"/>
    <cellStyle name="Input 4 2 2 2 2 4 2" xfId="0"/>
    <cellStyle name="Input 4 2 2 2 2 4 3" xfId="0"/>
    <cellStyle name="Input 4 2 2 2 2 4 4" xfId="0"/>
    <cellStyle name="Input 4 2 2 2 2 5" xfId="0"/>
    <cellStyle name="Input 4 2 2 2 2 5 2" xfId="0"/>
    <cellStyle name="Input 4 2 2 2 2 5 3" xfId="0"/>
    <cellStyle name="Input 4 2 2 2 2 5 4" xfId="0"/>
    <cellStyle name="Input 4 2 2 2 2 6" xfId="0"/>
    <cellStyle name="Input 4 2 2 2 2 6 2" xfId="0"/>
    <cellStyle name="Input 4 2 2 2 2 6 3" xfId="0"/>
    <cellStyle name="Input 4 2 2 2 2 7" xfId="0"/>
    <cellStyle name="Input 4 2 2 2 2 8" xfId="0"/>
    <cellStyle name="Input 4 2 2 2 3" xfId="0"/>
    <cellStyle name="Input 4 2 2 2 3 2" xfId="0"/>
    <cellStyle name="Input 4 2 2 2 3 2 2" xfId="0"/>
    <cellStyle name="Input 4 2 2 2 3 2 3" xfId="0"/>
    <cellStyle name="Input 4 2 2 2 3 2 4" xfId="0"/>
    <cellStyle name="Input 4 2 2 2 3 3" xfId="0"/>
    <cellStyle name="Input 4 2 2 2 3 3 2" xfId="0"/>
    <cellStyle name="Input 4 2 2 2 3 3 3" xfId="0"/>
    <cellStyle name="Input 4 2 2 2 3 3 4" xfId="0"/>
    <cellStyle name="Input 4 2 2 2 3 4" xfId="0"/>
    <cellStyle name="Input 4 2 2 2 3 4 2" xfId="0"/>
    <cellStyle name="Input 4 2 2 2 3 4 3" xfId="0"/>
    <cellStyle name="Input 4 2 2 2 3 4 4" xfId="0"/>
    <cellStyle name="Input 4 2 2 2 3 5" xfId="0"/>
    <cellStyle name="Input 4 2 2 2 3 5 2" xfId="0"/>
    <cellStyle name="Input 4 2 2 2 3 5 3" xfId="0"/>
    <cellStyle name="Input 4 2 2 2 3 5 4" xfId="0"/>
    <cellStyle name="Input 4 2 2 2 3 6" xfId="0"/>
    <cellStyle name="Input 4 2 2 2 3 6 2" xfId="0"/>
    <cellStyle name="Input 4 2 2 2 3 6 3" xfId="0"/>
    <cellStyle name="Input 4 2 2 2 3 7" xfId="0"/>
    <cellStyle name="Input 4 2 2 2 3 8" xfId="0"/>
    <cellStyle name="Input 4 2 2 2 4" xfId="0"/>
    <cellStyle name="Input 4 2 2 2 4 2" xfId="0"/>
    <cellStyle name="Input 4 2 2 2 4 3" xfId="0"/>
    <cellStyle name="Input 4 2 2 2 4 4" xfId="0"/>
    <cellStyle name="Input 4 2 2 2 5" xfId="0"/>
    <cellStyle name="Input 4 2 2 2 5 2" xfId="0"/>
    <cellStyle name="Input 4 2 2 2 5 3" xfId="0"/>
    <cellStyle name="Input 4 2 2 2 5 4" xfId="0"/>
    <cellStyle name="Input 4 2 2 2 6" xfId="0"/>
    <cellStyle name="Input 4 2 2 2 6 2" xfId="0"/>
    <cellStyle name="Input 4 2 2 2 6 3" xfId="0"/>
    <cellStyle name="Input 4 2 2 2 6 4" xfId="0"/>
    <cellStyle name="Input 4 2 2 2 7" xfId="0"/>
    <cellStyle name="Input 4 2 2 2 7 2" xfId="0"/>
    <cellStyle name="Input 4 2 2 2 7 3" xfId="0"/>
    <cellStyle name="Input 4 2 2 2 7 4" xfId="0"/>
    <cellStyle name="Input 4 2 2 2 8" xfId="0"/>
    <cellStyle name="Input 4 2 2 2 8 2" xfId="0"/>
    <cellStyle name="Input 4 2 2 2 8 3" xfId="0"/>
    <cellStyle name="Input 4 2 2 2 9" xfId="0"/>
    <cellStyle name="Input 4 2 2 3" xfId="0"/>
    <cellStyle name="Input 4 2 3" xfId="0"/>
    <cellStyle name="Input 4 2 3 2" xfId="0"/>
    <cellStyle name="Input 4 2 3 2 10" xfId="0"/>
    <cellStyle name="Input 4 2 3 2 2" xfId="0"/>
    <cellStyle name="Input 4 2 3 2 2 2" xfId="0"/>
    <cellStyle name="Input 4 2 3 2 2 2 2" xfId="0"/>
    <cellStyle name="Input 4 2 3 2 2 2 3" xfId="0"/>
    <cellStyle name="Input 4 2 3 2 2 2 4" xfId="0"/>
    <cellStyle name="Input 4 2 3 2 2 3" xfId="0"/>
    <cellStyle name="Input 4 2 3 2 2 3 2" xfId="0"/>
    <cellStyle name="Input 4 2 3 2 2 3 3" xfId="0"/>
    <cellStyle name="Input 4 2 3 2 2 3 4" xfId="0"/>
    <cellStyle name="Input 4 2 3 2 2 4" xfId="0"/>
    <cellStyle name="Input 4 2 3 2 2 4 2" xfId="0"/>
    <cellStyle name="Input 4 2 3 2 2 4 3" xfId="0"/>
    <cellStyle name="Input 4 2 3 2 2 4 4" xfId="0"/>
    <cellStyle name="Input 4 2 3 2 2 5" xfId="0"/>
    <cellStyle name="Input 4 2 3 2 2 5 2" xfId="0"/>
    <cellStyle name="Input 4 2 3 2 2 5 3" xfId="0"/>
    <cellStyle name="Input 4 2 3 2 2 5 4" xfId="0"/>
    <cellStyle name="Input 4 2 3 2 2 6" xfId="0"/>
    <cellStyle name="Input 4 2 3 2 2 6 2" xfId="0"/>
    <cellStyle name="Input 4 2 3 2 2 6 3" xfId="0"/>
    <cellStyle name="Input 4 2 3 2 2 7" xfId="0"/>
    <cellStyle name="Input 4 2 3 2 2 8" xfId="0"/>
    <cellStyle name="Input 4 2 3 2 3" xfId="0"/>
    <cellStyle name="Input 4 2 3 2 3 2" xfId="0"/>
    <cellStyle name="Input 4 2 3 2 3 2 2" xfId="0"/>
    <cellStyle name="Input 4 2 3 2 3 2 3" xfId="0"/>
    <cellStyle name="Input 4 2 3 2 3 2 4" xfId="0"/>
    <cellStyle name="Input 4 2 3 2 3 3" xfId="0"/>
    <cellStyle name="Input 4 2 3 2 3 3 2" xfId="0"/>
    <cellStyle name="Input 4 2 3 2 3 3 3" xfId="0"/>
    <cellStyle name="Input 4 2 3 2 3 3 4" xfId="0"/>
    <cellStyle name="Input 4 2 3 2 3 4" xfId="0"/>
    <cellStyle name="Input 4 2 3 2 3 4 2" xfId="0"/>
    <cellStyle name="Input 4 2 3 2 3 4 3" xfId="0"/>
    <cellStyle name="Input 4 2 3 2 3 4 4" xfId="0"/>
    <cellStyle name="Input 4 2 3 2 3 5" xfId="0"/>
    <cellStyle name="Input 4 2 3 2 3 5 2" xfId="0"/>
    <cellStyle name="Input 4 2 3 2 3 5 3" xfId="0"/>
    <cellStyle name="Input 4 2 3 2 3 5 4" xfId="0"/>
    <cellStyle name="Input 4 2 3 2 3 6" xfId="0"/>
    <cellStyle name="Input 4 2 3 2 3 6 2" xfId="0"/>
    <cellStyle name="Input 4 2 3 2 3 6 3" xfId="0"/>
    <cellStyle name="Input 4 2 3 2 3 7" xfId="0"/>
    <cellStyle name="Input 4 2 3 2 3 8" xfId="0"/>
    <cellStyle name="Input 4 2 3 2 4" xfId="0"/>
    <cellStyle name="Input 4 2 3 2 4 2" xfId="0"/>
    <cellStyle name="Input 4 2 3 2 4 3" xfId="0"/>
    <cellStyle name="Input 4 2 3 2 4 4" xfId="0"/>
    <cellStyle name="Input 4 2 3 2 5" xfId="0"/>
    <cellStyle name="Input 4 2 3 2 5 2" xfId="0"/>
    <cellStyle name="Input 4 2 3 2 5 3" xfId="0"/>
    <cellStyle name="Input 4 2 3 2 5 4" xfId="0"/>
    <cellStyle name="Input 4 2 3 2 6" xfId="0"/>
    <cellStyle name="Input 4 2 3 2 6 2" xfId="0"/>
    <cellStyle name="Input 4 2 3 2 6 3" xfId="0"/>
    <cellStyle name="Input 4 2 3 2 6 4" xfId="0"/>
    <cellStyle name="Input 4 2 3 2 7" xfId="0"/>
    <cellStyle name="Input 4 2 3 2 7 2" xfId="0"/>
    <cellStyle name="Input 4 2 3 2 7 3" xfId="0"/>
    <cellStyle name="Input 4 2 3 2 7 4" xfId="0"/>
    <cellStyle name="Input 4 2 3 2 8" xfId="0"/>
    <cellStyle name="Input 4 2 3 2 8 2" xfId="0"/>
    <cellStyle name="Input 4 2 3 2 8 3" xfId="0"/>
    <cellStyle name="Input 4 2 3 2 9" xfId="0"/>
    <cellStyle name="Input 4 2 4" xfId="0"/>
    <cellStyle name="Input 4 2 4 2" xfId="0"/>
    <cellStyle name="Input 4 2 4 2 10" xfId="0"/>
    <cellStyle name="Input 4 2 4 2 2" xfId="0"/>
    <cellStyle name="Input 4 2 4 2 2 2" xfId="0"/>
    <cellStyle name="Input 4 2 4 2 2 2 2" xfId="0"/>
    <cellStyle name="Input 4 2 4 2 2 2 3" xfId="0"/>
    <cellStyle name="Input 4 2 4 2 2 2 4" xfId="0"/>
    <cellStyle name="Input 4 2 4 2 2 3" xfId="0"/>
    <cellStyle name="Input 4 2 4 2 2 3 2" xfId="0"/>
    <cellStyle name="Input 4 2 4 2 2 3 3" xfId="0"/>
    <cellStyle name="Input 4 2 4 2 2 3 4" xfId="0"/>
    <cellStyle name="Input 4 2 4 2 2 4" xfId="0"/>
    <cellStyle name="Input 4 2 4 2 2 4 2" xfId="0"/>
    <cellStyle name="Input 4 2 4 2 2 4 3" xfId="0"/>
    <cellStyle name="Input 4 2 4 2 2 4 4" xfId="0"/>
    <cellStyle name="Input 4 2 4 2 2 5" xfId="0"/>
    <cellStyle name="Input 4 2 4 2 2 5 2" xfId="0"/>
    <cellStyle name="Input 4 2 4 2 2 5 3" xfId="0"/>
    <cellStyle name="Input 4 2 4 2 2 5 4" xfId="0"/>
    <cellStyle name="Input 4 2 4 2 2 6" xfId="0"/>
    <cellStyle name="Input 4 2 4 2 2 6 2" xfId="0"/>
    <cellStyle name="Input 4 2 4 2 2 6 3" xfId="0"/>
    <cellStyle name="Input 4 2 4 2 2 7" xfId="0"/>
    <cellStyle name="Input 4 2 4 2 2 8" xfId="0"/>
    <cellStyle name="Input 4 2 4 2 3" xfId="0"/>
    <cellStyle name="Input 4 2 4 2 3 2" xfId="0"/>
    <cellStyle name="Input 4 2 4 2 3 2 2" xfId="0"/>
    <cellStyle name="Input 4 2 4 2 3 2 3" xfId="0"/>
    <cellStyle name="Input 4 2 4 2 3 2 4" xfId="0"/>
    <cellStyle name="Input 4 2 4 2 3 3" xfId="0"/>
    <cellStyle name="Input 4 2 4 2 3 3 2" xfId="0"/>
    <cellStyle name="Input 4 2 4 2 3 3 3" xfId="0"/>
    <cellStyle name="Input 4 2 4 2 3 3 4" xfId="0"/>
    <cellStyle name="Input 4 2 4 2 3 4" xfId="0"/>
    <cellStyle name="Input 4 2 4 2 3 4 2" xfId="0"/>
    <cellStyle name="Input 4 2 4 2 3 4 3" xfId="0"/>
    <cellStyle name="Input 4 2 4 2 3 4 4" xfId="0"/>
    <cellStyle name="Input 4 2 4 2 3 5" xfId="0"/>
    <cellStyle name="Input 4 2 4 2 3 5 2" xfId="0"/>
    <cellStyle name="Input 4 2 4 2 3 5 3" xfId="0"/>
    <cellStyle name="Input 4 2 4 2 3 5 4" xfId="0"/>
    <cellStyle name="Input 4 2 4 2 3 6" xfId="0"/>
    <cellStyle name="Input 4 2 4 2 3 6 2" xfId="0"/>
    <cellStyle name="Input 4 2 4 2 3 6 3" xfId="0"/>
    <cellStyle name="Input 4 2 4 2 3 7" xfId="0"/>
    <cellStyle name="Input 4 2 4 2 3 8" xfId="0"/>
    <cellStyle name="Input 4 2 4 2 4" xfId="0"/>
    <cellStyle name="Input 4 2 4 2 4 2" xfId="0"/>
    <cellStyle name="Input 4 2 4 2 4 3" xfId="0"/>
    <cellStyle name="Input 4 2 4 2 4 4" xfId="0"/>
    <cellStyle name="Input 4 2 4 2 5" xfId="0"/>
    <cellStyle name="Input 4 2 4 2 5 2" xfId="0"/>
    <cellStyle name="Input 4 2 4 2 5 3" xfId="0"/>
    <cellStyle name="Input 4 2 4 2 5 4" xfId="0"/>
    <cellStyle name="Input 4 2 4 2 6" xfId="0"/>
    <cellStyle name="Input 4 2 4 2 6 2" xfId="0"/>
    <cellStyle name="Input 4 2 4 2 6 3" xfId="0"/>
    <cellStyle name="Input 4 2 4 2 6 4" xfId="0"/>
    <cellStyle name="Input 4 2 4 2 7" xfId="0"/>
    <cellStyle name="Input 4 2 4 2 7 2" xfId="0"/>
    <cellStyle name="Input 4 2 4 2 7 3" xfId="0"/>
    <cellStyle name="Input 4 2 4 2 7 4" xfId="0"/>
    <cellStyle name="Input 4 2 4 2 8" xfId="0"/>
    <cellStyle name="Input 4 2 4 2 8 2" xfId="0"/>
    <cellStyle name="Input 4 2 4 2 8 3" xfId="0"/>
    <cellStyle name="Input 4 2 4 2 9" xfId="0"/>
    <cellStyle name="Input 4 2 5" xfId="0"/>
    <cellStyle name="Input 4 2 5 10" xfId="0"/>
    <cellStyle name="Input 4 2 5 2" xfId="0"/>
    <cellStyle name="Input 4 2 5 2 2" xfId="0"/>
    <cellStyle name="Input 4 2 5 2 2 2" xfId="0"/>
    <cellStyle name="Input 4 2 5 2 2 3" xfId="0"/>
    <cellStyle name="Input 4 2 5 2 2 4" xfId="0"/>
    <cellStyle name="Input 4 2 5 2 3" xfId="0"/>
    <cellStyle name="Input 4 2 5 2 3 2" xfId="0"/>
    <cellStyle name="Input 4 2 5 2 3 3" xfId="0"/>
    <cellStyle name="Input 4 2 5 2 3 4" xfId="0"/>
    <cellStyle name="Input 4 2 5 2 4" xfId="0"/>
    <cellStyle name="Input 4 2 5 2 4 2" xfId="0"/>
    <cellStyle name="Input 4 2 5 2 4 3" xfId="0"/>
    <cellStyle name="Input 4 2 5 2 4 4" xfId="0"/>
    <cellStyle name="Input 4 2 5 2 5" xfId="0"/>
    <cellStyle name="Input 4 2 5 2 5 2" xfId="0"/>
    <cellStyle name="Input 4 2 5 2 5 3" xfId="0"/>
    <cellStyle name="Input 4 2 5 2 5 4" xfId="0"/>
    <cellStyle name="Input 4 2 5 2 6" xfId="0"/>
    <cellStyle name="Input 4 2 5 2 6 2" xfId="0"/>
    <cellStyle name="Input 4 2 5 2 6 3" xfId="0"/>
    <cellStyle name="Input 4 2 5 2 7" xfId="0"/>
    <cellStyle name="Input 4 2 5 2 8" xfId="0"/>
    <cellStyle name="Input 4 2 5 3" xfId="0"/>
    <cellStyle name="Input 4 2 5 3 2" xfId="0"/>
    <cellStyle name="Input 4 2 5 3 2 2" xfId="0"/>
    <cellStyle name="Input 4 2 5 3 2 3" xfId="0"/>
    <cellStyle name="Input 4 2 5 3 2 4" xfId="0"/>
    <cellStyle name="Input 4 2 5 3 3" xfId="0"/>
    <cellStyle name="Input 4 2 5 3 3 2" xfId="0"/>
    <cellStyle name="Input 4 2 5 3 3 3" xfId="0"/>
    <cellStyle name="Input 4 2 5 3 3 4" xfId="0"/>
    <cellStyle name="Input 4 2 5 3 4" xfId="0"/>
    <cellStyle name="Input 4 2 5 3 4 2" xfId="0"/>
    <cellStyle name="Input 4 2 5 3 4 3" xfId="0"/>
    <cellStyle name="Input 4 2 5 3 4 4" xfId="0"/>
    <cellStyle name="Input 4 2 5 3 5" xfId="0"/>
    <cellStyle name="Input 4 2 5 3 5 2" xfId="0"/>
    <cellStyle name="Input 4 2 5 3 5 3" xfId="0"/>
    <cellStyle name="Input 4 2 5 3 5 4" xfId="0"/>
    <cellStyle name="Input 4 2 5 3 6" xfId="0"/>
    <cellStyle name="Input 4 2 5 3 6 2" xfId="0"/>
    <cellStyle name="Input 4 2 5 3 6 3" xfId="0"/>
    <cellStyle name="Input 4 2 5 3 7" xfId="0"/>
    <cellStyle name="Input 4 2 5 3 8" xfId="0"/>
    <cellStyle name="Input 4 2 5 4" xfId="0"/>
    <cellStyle name="Input 4 2 5 4 2" xfId="0"/>
    <cellStyle name="Input 4 2 5 4 3" xfId="0"/>
    <cellStyle name="Input 4 2 5 4 4" xfId="0"/>
    <cellStyle name="Input 4 2 5 5" xfId="0"/>
    <cellStyle name="Input 4 2 5 5 2" xfId="0"/>
    <cellStyle name="Input 4 2 5 5 3" xfId="0"/>
    <cellStyle name="Input 4 2 5 5 4" xfId="0"/>
    <cellStyle name="Input 4 2 5 6" xfId="0"/>
    <cellStyle name="Input 4 2 5 6 2" xfId="0"/>
    <cellStyle name="Input 4 2 5 6 3" xfId="0"/>
    <cellStyle name="Input 4 2 5 6 4" xfId="0"/>
    <cellStyle name="Input 4 2 5 7" xfId="0"/>
    <cellStyle name="Input 4 2 5 7 2" xfId="0"/>
    <cellStyle name="Input 4 2 5 7 3" xfId="0"/>
    <cellStyle name="Input 4 2 5 7 4" xfId="0"/>
    <cellStyle name="Input 4 2 5 8" xfId="0"/>
    <cellStyle name="Input 4 2 5 8 2" xfId="0"/>
    <cellStyle name="Input 4 2 5 8 3" xfId="0"/>
    <cellStyle name="Input 4 2 5 9" xfId="0"/>
    <cellStyle name="Input 4 2 6" xfId="0"/>
    <cellStyle name="Input 4 2_Sheet1" xfId="0"/>
    <cellStyle name="Input 4 3" xfId="0"/>
    <cellStyle name="Input 4 3 2" xfId="0"/>
    <cellStyle name="Input 4 3 2 10" xfId="0"/>
    <cellStyle name="Input 4 3 2 2" xfId="0"/>
    <cellStyle name="Input 4 3 2 2 2" xfId="0"/>
    <cellStyle name="Input 4 3 2 2 2 2" xfId="0"/>
    <cellStyle name="Input 4 3 2 2 2 3" xfId="0"/>
    <cellStyle name="Input 4 3 2 2 2 4" xfId="0"/>
    <cellStyle name="Input 4 3 2 2 3" xfId="0"/>
    <cellStyle name="Input 4 3 2 2 3 2" xfId="0"/>
    <cellStyle name="Input 4 3 2 2 3 3" xfId="0"/>
    <cellStyle name="Input 4 3 2 2 3 4" xfId="0"/>
    <cellStyle name="Input 4 3 2 2 4" xfId="0"/>
    <cellStyle name="Input 4 3 2 2 4 2" xfId="0"/>
    <cellStyle name="Input 4 3 2 2 4 3" xfId="0"/>
    <cellStyle name="Input 4 3 2 2 4 4" xfId="0"/>
    <cellStyle name="Input 4 3 2 2 5" xfId="0"/>
    <cellStyle name="Input 4 3 2 2 5 2" xfId="0"/>
    <cellStyle name="Input 4 3 2 2 5 3" xfId="0"/>
    <cellStyle name="Input 4 3 2 2 5 4" xfId="0"/>
    <cellStyle name="Input 4 3 2 2 6" xfId="0"/>
    <cellStyle name="Input 4 3 2 2 6 2" xfId="0"/>
    <cellStyle name="Input 4 3 2 2 6 3" xfId="0"/>
    <cellStyle name="Input 4 3 2 2 7" xfId="0"/>
    <cellStyle name="Input 4 3 2 2 8" xfId="0"/>
    <cellStyle name="Input 4 3 2 3" xfId="0"/>
    <cellStyle name="Input 4 3 2 3 2" xfId="0"/>
    <cellStyle name="Input 4 3 2 3 2 2" xfId="0"/>
    <cellStyle name="Input 4 3 2 3 2 3" xfId="0"/>
    <cellStyle name="Input 4 3 2 3 2 4" xfId="0"/>
    <cellStyle name="Input 4 3 2 3 3" xfId="0"/>
    <cellStyle name="Input 4 3 2 3 3 2" xfId="0"/>
    <cellStyle name="Input 4 3 2 3 3 3" xfId="0"/>
    <cellStyle name="Input 4 3 2 3 3 4" xfId="0"/>
    <cellStyle name="Input 4 3 2 3 4" xfId="0"/>
    <cellStyle name="Input 4 3 2 3 4 2" xfId="0"/>
    <cellStyle name="Input 4 3 2 3 4 3" xfId="0"/>
    <cellStyle name="Input 4 3 2 3 4 4" xfId="0"/>
    <cellStyle name="Input 4 3 2 3 5" xfId="0"/>
    <cellStyle name="Input 4 3 2 3 5 2" xfId="0"/>
    <cellStyle name="Input 4 3 2 3 5 3" xfId="0"/>
    <cellStyle name="Input 4 3 2 3 5 4" xfId="0"/>
    <cellStyle name="Input 4 3 2 3 6" xfId="0"/>
    <cellStyle name="Input 4 3 2 3 6 2" xfId="0"/>
    <cellStyle name="Input 4 3 2 3 6 3" xfId="0"/>
    <cellStyle name="Input 4 3 2 3 7" xfId="0"/>
    <cellStyle name="Input 4 3 2 3 8" xfId="0"/>
    <cellStyle name="Input 4 3 2 4" xfId="0"/>
    <cellStyle name="Input 4 3 2 4 2" xfId="0"/>
    <cellStyle name="Input 4 3 2 4 3" xfId="0"/>
    <cellStyle name="Input 4 3 2 4 4" xfId="0"/>
    <cellStyle name="Input 4 3 2 5" xfId="0"/>
    <cellStyle name="Input 4 3 2 5 2" xfId="0"/>
    <cellStyle name="Input 4 3 2 5 3" xfId="0"/>
    <cellStyle name="Input 4 3 2 5 4" xfId="0"/>
    <cellStyle name="Input 4 3 2 6" xfId="0"/>
    <cellStyle name="Input 4 3 2 6 2" xfId="0"/>
    <cellStyle name="Input 4 3 2 6 3" xfId="0"/>
    <cellStyle name="Input 4 3 2 6 4" xfId="0"/>
    <cellStyle name="Input 4 3 2 7" xfId="0"/>
    <cellStyle name="Input 4 3 2 7 2" xfId="0"/>
    <cellStyle name="Input 4 3 2 7 3" xfId="0"/>
    <cellStyle name="Input 4 3 2 7 4" xfId="0"/>
    <cellStyle name="Input 4 3 2 8" xfId="0"/>
    <cellStyle name="Input 4 3 2 8 2" xfId="0"/>
    <cellStyle name="Input 4 3 2 8 3" xfId="0"/>
    <cellStyle name="Input 4 3 2 9" xfId="0"/>
    <cellStyle name="Input 4 3 3" xfId="0"/>
    <cellStyle name="Input 4 4" xfId="0"/>
    <cellStyle name="Input 4 4 2" xfId="0"/>
    <cellStyle name="Input 4 4 2 10" xfId="0"/>
    <cellStyle name="Input 4 4 2 2" xfId="0"/>
    <cellStyle name="Input 4 4 2 2 2" xfId="0"/>
    <cellStyle name="Input 4 4 2 2 2 2" xfId="0"/>
    <cellStyle name="Input 4 4 2 2 2 3" xfId="0"/>
    <cellStyle name="Input 4 4 2 2 2 4" xfId="0"/>
    <cellStyle name="Input 4 4 2 2 3" xfId="0"/>
    <cellStyle name="Input 4 4 2 2 3 2" xfId="0"/>
    <cellStyle name="Input 4 4 2 2 3 3" xfId="0"/>
    <cellStyle name="Input 4 4 2 2 3 4" xfId="0"/>
    <cellStyle name="Input 4 4 2 2 4" xfId="0"/>
    <cellStyle name="Input 4 4 2 2 4 2" xfId="0"/>
    <cellStyle name="Input 4 4 2 2 4 3" xfId="0"/>
    <cellStyle name="Input 4 4 2 2 4 4" xfId="0"/>
    <cellStyle name="Input 4 4 2 2 5" xfId="0"/>
    <cellStyle name="Input 4 4 2 2 5 2" xfId="0"/>
    <cellStyle name="Input 4 4 2 2 5 3" xfId="0"/>
    <cellStyle name="Input 4 4 2 2 5 4" xfId="0"/>
    <cellStyle name="Input 4 4 2 2 6" xfId="0"/>
    <cellStyle name="Input 4 4 2 2 6 2" xfId="0"/>
    <cellStyle name="Input 4 4 2 2 6 3" xfId="0"/>
    <cellStyle name="Input 4 4 2 2 7" xfId="0"/>
    <cellStyle name="Input 4 4 2 2 8" xfId="0"/>
    <cellStyle name="Input 4 4 2 3" xfId="0"/>
    <cellStyle name="Input 4 4 2 3 2" xfId="0"/>
    <cellStyle name="Input 4 4 2 3 2 2" xfId="0"/>
    <cellStyle name="Input 4 4 2 3 2 3" xfId="0"/>
    <cellStyle name="Input 4 4 2 3 2 4" xfId="0"/>
    <cellStyle name="Input 4 4 2 3 3" xfId="0"/>
    <cellStyle name="Input 4 4 2 3 3 2" xfId="0"/>
    <cellStyle name="Input 4 4 2 3 3 3" xfId="0"/>
    <cellStyle name="Input 4 4 2 3 3 4" xfId="0"/>
    <cellStyle name="Input 4 4 2 3 4" xfId="0"/>
    <cellStyle name="Input 4 4 2 3 4 2" xfId="0"/>
    <cellStyle name="Input 4 4 2 3 4 3" xfId="0"/>
    <cellStyle name="Input 4 4 2 3 4 4" xfId="0"/>
    <cellStyle name="Input 4 4 2 3 5" xfId="0"/>
    <cellStyle name="Input 4 4 2 3 5 2" xfId="0"/>
    <cellStyle name="Input 4 4 2 3 5 3" xfId="0"/>
    <cellStyle name="Input 4 4 2 3 5 4" xfId="0"/>
    <cellStyle name="Input 4 4 2 3 6" xfId="0"/>
    <cellStyle name="Input 4 4 2 3 6 2" xfId="0"/>
    <cellStyle name="Input 4 4 2 3 6 3" xfId="0"/>
    <cellStyle name="Input 4 4 2 3 7" xfId="0"/>
    <cellStyle name="Input 4 4 2 3 8" xfId="0"/>
    <cellStyle name="Input 4 4 2 4" xfId="0"/>
    <cellStyle name="Input 4 4 2 4 2" xfId="0"/>
    <cellStyle name="Input 4 4 2 4 3" xfId="0"/>
    <cellStyle name="Input 4 4 2 4 4" xfId="0"/>
    <cellStyle name="Input 4 4 2 5" xfId="0"/>
    <cellStyle name="Input 4 4 2 5 2" xfId="0"/>
    <cellStyle name="Input 4 4 2 5 3" xfId="0"/>
    <cellStyle name="Input 4 4 2 5 4" xfId="0"/>
    <cellStyle name="Input 4 4 2 6" xfId="0"/>
    <cellStyle name="Input 4 4 2 6 2" xfId="0"/>
    <cellStyle name="Input 4 4 2 6 3" xfId="0"/>
    <cellStyle name="Input 4 4 2 6 4" xfId="0"/>
    <cellStyle name="Input 4 4 2 7" xfId="0"/>
    <cellStyle name="Input 4 4 2 7 2" xfId="0"/>
    <cellStyle name="Input 4 4 2 7 3" xfId="0"/>
    <cellStyle name="Input 4 4 2 7 4" xfId="0"/>
    <cellStyle name="Input 4 4 2 8" xfId="0"/>
    <cellStyle name="Input 4 4 2 8 2" xfId="0"/>
    <cellStyle name="Input 4 4 2 8 3" xfId="0"/>
    <cellStyle name="Input 4 4 2 9" xfId="0"/>
    <cellStyle name="Input 4 4 3" xfId="0"/>
    <cellStyle name="Input 4 4 3 2" xfId="0"/>
    <cellStyle name="Input 4 4 3 3" xfId="0"/>
    <cellStyle name="Input 4 4 3 4" xfId="0"/>
    <cellStyle name="Input 4 4 4" xfId="0"/>
    <cellStyle name="Input 4 4 4 2" xfId="0"/>
    <cellStyle name="Input 4 4 4 3" xfId="0"/>
    <cellStyle name="Input 4 4 5" xfId="0"/>
    <cellStyle name="Input 4 5" xfId="0"/>
    <cellStyle name="Input 4 5 2" xfId="0"/>
    <cellStyle name="Input 4 5 2 10" xfId="0"/>
    <cellStyle name="Input 4 5 2 2" xfId="0"/>
    <cellStyle name="Input 4 5 2 2 2" xfId="0"/>
    <cellStyle name="Input 4 5 2 2 2 2" xfId="0"/>
    <cellStyle name="Input 4 5 2 2 2 3" xfId="0"/>
    <cellStyle name="Input 4 5 2 2 2 4" xfId="0"/>
    <cellStyle name="Input 4 5 2 2 3" xfId="0"/>
    <cellStyle name="Input 4 5 2 2 3 2" xfId="0"/>
    <cellStyle name="Input 4 5 2 2 3 3" xfId="0"/>
    <cellStyle name="Input 4 5 2 2 3 4" xfId="0"/>
    <cellStyle name="Input 4 5 2 2 4" xfId="0"/>
    <cellStyle name="Input 4 5 2 2 4 2" xfId="0"/>
    <cellStyle name="Input 4 5 2 2 4 3" xfId="0"/>
    <cellStyle name="Input 4 5 2 2 4 4" xfId="0"/>
    <cellStyle name="Input 4 5 2 2 5" xfId="0"/>
    <cellStyle name="Input 4 5 2 2 5 2" xfId="0"/>
    <cellStyle name="Input 4 5 2 2 5 3" xfId="0"/>
    <cellStyle name="Input 4 5 2 2 5 4" xfId="0"/>
    <cellStyle name="Input 4 5 2 2 6" xfId="0"/>
    <cellStyle name="Input 4 5 2 2 6 2" xfId="0"/>
    <cellStyle name="Input 4 5 2 2 6 3" xfId="0"/>
    <cellStyle name="Input 4 5 2 2 7" xfId="0"/>
    <cellStyle name="Input 4 5 2 2 8" xfId="0"/>
    <cellStyle name="Input 4 5 2 3" xfId="0"/>
    <cellStyle name="Input 4 5 2 3 2" xfId="0"/>
    <cellStyle name="Input 4 5 2 3 2 2" xfId="0"/>
    <cellStyle name="Input 4 5 2 3 2 3" xfId="0"/>
    <cellStyle name="Input 4 5 2 3 2 4" xfId="0"/>
    <cellStyle name="Input 4 5 2 3 3" xfId="0"/>
    <cellStyle name="Input 4 5 2 3 3 2" xfId="0"/>
    <cellStyle name="Input 4 5 2 3 3 3" xfId="0"/>
    <cellStyle name="Input 4 5 2 3 3 4" xfId="0"/>
    <cellStyle name="Input 4 5 2 3 4" xfId="0"/>
    <cellStyle name="Input 4 5 2 3 4 2" xfId="0"/>
    <cellStyle name="Input 4 5 2 3 4 3" xfId="0"/>
    <cellStyle name="Input 4 5 2 3 4 4" xfId="0"/>
    <cellStyle name="Input 4 5 2 3 5" xfId="0"/>
    <cellStyle name="Input 4 5 2 3 5 2" xfId="0"/>
    <cellStyle name="Input 4 5 2 3 5 3" xfId="0"/>
    <cellStyle name="Input 4 5 2 3 5 4" xfId="0"/>
    <cellStyle name="Input 4 5 2 3 6" xfId="0"/>
    <cellStyle name="Input 4 5 2 3 6 2" xfId="0"/>
    <cellStyle name="Input 4 5 2 3 6 3" xfId="0"/>
    <cellStyle name="Input 4 5 2 3 7" xfId="0"/>
    <cellStyle name="Input 4 5 2 3 8" xfId="0"/>
    <cellStyle name="Input 4 5 2 4" xfId="0"/>
    <cellStyle name="Input 4 5 2 4 2" xfId="0"/>
    <cellStyle name="Input 4 5 2 4 3" xfId="0"/>
    <cellStyle name="Input 4 5 2 4 4" xfId="0"/>
    <cellStyle name="Input 4 5 2 5" xfId="0"/>
    <cellStyle name="Input 4 5 2 5 2" xfId="0"/>
    <cellStyle name="Input 4 5 2 5 3" xfId="0"/>
    <cellStyle name="Input 4 5 2 5 4" xfId="0"/>
    <cellStyle name="Input 4 5 2 6" xfId="0"/>
    <cellStyle name="Input 4 5 2 6 2" xfId="0"/>
    <cellStyle name="Input 4 5 2 6 3" xfId="0"/>
    <cellStyle name="Input 4 5 2 6 4" xfId="0"/>
    <cellStyle name="Input 4 5 2 7" xfId="0"/>
    <cellStyle name="Input 4 5 2 7 2" xfId="0"/>
    <cellStyle name="Input 4 5 2 7 3" xfId="0"/>
    <cellStyle name="Input 4 5 2 7 4" xfId="0"/>
    <cellStyle name="Input 4 5 2 8" xfId="0"/>
    <cellStyle name="Input 4 5 2 8 2" xfId="0"/>
    <cellStyle name="Input 4 5 2 8 3" xfId="0"/>
    <cellStyle name="Input 4 5 2 9" xfId="0"/>
    <cellStyle name="Input 4 5 3" xfId="0"/>
    <cellStyle name="Input 4 6" xfId="0"/>
    <cellStyle name="Input 4 6 2" xfId="0"/>
    <cellStyle name="Input 4 6 2 10" xfId="0"/>
    <cellStyle name="Input 4 6 2 2" xfId="0"/>
    <cellStyle name="Input 4 6 2 2 2" xfId="0"/>
    <cellStyle name="Input 4 6 2 2 2 2" xfId="0"/>
    <cellStyle name="Input 4 6 2 2 2 3" xfId="0"/>
    <cellStyle name="Input 4 6 2 2 2 4" xfId="0"/>
    <cellStyle name="Input 4 6 2 2 3" xfId="0"/>
    <cellStyle name="Input 4 6 2 2 3 2" xfId="0"/>
    <cellStyle name="Input 4 6 2 2 3 3" xfId="0"/>
    <cellStyle name="Input 4 6 2 2 3 4" xfId="0"/>
    <cellStyle name="Input 4 6 2 2 4" xfId="0"/>
    <cellStyle name="Input 4 6 2 2 4 2" xfId="0"/>
    <cellStyle name="Input 4 6 2 2 4 3" xfId="0"/>
    <cellStyle name="Input 4 6 2 2 4 4" xfId="0"/>
    <cellStyle name="Input 4 6 2 2 5" xfId="0"/>
    <cellStyle name="Input 4 6 2 2 5 2" xfId="0"/>
    <cellStyle name="Input 4 6 2 2 5 3" xfId="0"/>
    <cellStyle name="Input 4 6 2 2 5 4" xfId="0"/>
    <cellStyle name="Input 4 6 2 2 6" xfId="0"/>
    <cellStyle name="Input 4 6 2 2 6 2" xfId="0"/>
    <cellStyle name="Input 4 6 2 2 6 3" xfId="0"/>
    <cellStyle name="Input 4 6 2 2 7" xfId="0"/>
    <cellStyle name="Input 4 6 2 2 8" xfId="0"/>
    <cellStyle name="Input 4 6 2 3" xfId="0"/>
    <cellStyle name="Input 4 6 2 3 2" xfId="0"/>
    <cellStyle name="Input 4 6 2 3 2 2" xfId="0"/>
    <cellStyle name="Input 4 6 2 3 2 3" xfId="0"/>
    <cellStyle name="Input 4 6 2 3 2 4" xfId="0"/>
    <cellStyle name="Input 4 6 2 3 3" xfId="0"/>
    <cellStyle name="Input 4 6 2 3 3 2" xfId="0"/>
    <cellStyle name="Input 4 6 2 3 3 3" xfId="0"/>
    <cellStyle name="Input 4 6 2 3 3 4" xfId="0"/>
    <cellStyle name="Input 4 6 2 3 4" xfId="0"/>
    <cellStyle name="Input 4 6 2 3 4 2" xfId="0"/>
    <cellStyle name="Input 4 6 2 3 4 3" xfId="0"/>
    <cellStyle name="Input 4 6 2 3 4 4" xfId="0"/>
    <cellStyle name="Input 4 6 2 3 5" xfId="0"/>
    <cellStyle name="Input 4 6 2 3 5 2" xfId="0"/>
    <cellStyle name="Input 4 6 2 3 5 3" xfId="0"/>
    <cellStyle name="Input 4 6 2 3 5 4" xfId="0"/>
    <cellStyle name="Input 4 6 2 3 6" xfId="0"/>
    <cellStyle name="Input 4 6 2 3 6 2" xfId="0"/>
    <cellStyle name="Input 4 6 2 3 6 3" xfId="0"/>
    <cellStyle name="Input 4 6 2 3 7" xfId="0"/>
    <cellStyle name="Input 4 6 2 3 8" xfId="0"/>
    <cellStyle name="Input 4 6 2 4" xfId="0"/>
    <cellStyle name="Input 4 6 2 4 2" xfId="0"/>
    <cellStyle name="Input 4 6 2 4 3" xfId="0"/>
    <cellStyle name="Input 4 6 2 4 4" xfId="0"/>
    <cellStyle name="Input 4 6 2 5" xfId="0"/>
    <cellStyle name="Input 4 6 2 5 2" xfId="0"/>
    <cellStyle name="Input 4 6 2 5 3" xfId="0"/>
    <cellStyle name="Input 4 6 2 5 4" xfId="0"/>
    <cellStyle name="Input 4 6 2 6" xfId="0"/>
    <cellStyle name="Input 4 6 2 6 2" xfId="0"/>
    <cellStyle name="Input 4 6 2 6 3" xfId="0"/>
    <cellStyle name="Input 4 6 2 6 4" xfId="0"/>
    <cellStyle name="Input 4 6 2 7" xfId="0"/>
    <cellStyle name="Input 4 6 2 7 2" xfId="0"/>
    <cellStyle name="Input 4 6 2 7 3" xfId="0"/>
    <cellStyle name="Input 4 6 2 7 4" xfId="0"/>
    <cellStyle name="Input 4 6 2 8" xfId="0"/>
    <cellStyle name="Input 4 6 2 8 2" xfId="0"/>
    <cellStyle name="Input 4 6 2 8 3" xfId="0"/>
    <cellStyle name="Input 4 6 2 9" xfId="0"/>
    <cellStyle name="Input 4 6 3" xfId="0"/>
    <cellStyle name="Input 4 7" xfId="0"/>
    <cellStyle name="Input 4 7 2" xfId="0"/>
    <cellStyle name="Input 4 7 2 10" xfId="0"/>
    <cellStyle name="Input 4 7 2 2" xfId="0"/>
    <cellStyle name="Input 4 7 2 2 2" xfId="0"/>
    <cellStyle name="Input 4 7 2 2 2 2" xfId="0"/>
    <cellStyle name="Input 4 7 2 2 2 3" xfId="0"/>
    <cellStyle name="Input 4 7 2 2 2 4" xfId="0"/>
    <cellStyle name="Input 4 7 2 2 3" xfId="0"/>
    <cellStyle name="Input 4 7 2 2 3 2" xfId="0"/>
    <cellStyle name="Input 4 7 2 2 3 3" xfId="0"/>
    <cellStyle name="Input 4 7 2 2 3 4" xfId="0"/>
    <cellStyle name="Input 4 7 2 2 4" xfId="0"/>
    <cellStyle name="Input 4 7 2 2 4 2" xfId="0"/>
    <cellStyle name="Input 4 7 2 2 4 3" xfId="0"/>
    <cellStyle name="Input 4 7 2 2 4 4" xfId="0"/>
    <cellStyle name="Input 4 7 2 2 5" xfId="0"/>
    <cellStyle name="Input 4 7 2 2 5 2" xfId="0"/>
    <cellStyle name="Input 4 7 2 2 5 3" xfId="0"/>
    <cellStyle name="Input 4 7 2 2 5 4" xfId="0"/>
    <cellStyle name="Input 4 7 2 2 6" xfId="0"/>
    <cellStyle name="Input 4 7 2 2 6 2" xfId="0"/>
    <cellStyle name="Input 4 7 2 2 6 3" xfId="0"/>
    <cellStyle name="Input 4 7 2 2 7" xfId="0"/>
    <cellStyle name="Input 4 7 2 2 8" xfId="0"/>
    <cellStyle name="Input 4 7 2 3" xfId="0"/>
    <cellStyle name="Input 4 7 2 3 2" xfId="0"/>
    <cellStyle name="Input 4 7 2 3 2 2" xfId="0"/>
    <cellStyle name="Input 4 7 2 3 2 3" xfId="0"/>
    <cellStyle name="Input 4 7 2 3 2 4" xfId="0"/>
    <cellStyle name="Input 4 7 2 3 3" xfId="0"/>
    <cellStyle name="Input 4 7 2 3 3 2" xfId="0"/>
    <cellStyle name="Input 4 7 2 3 3 3" xfId="0"/>
    <cellStyle name="Input 4 7 2 3 3 4" xfId="0"/>
    <cellStyle name="Input 4 7 2 3 4" xfId="0"/>
    <cellStyle name="Input 4 7 2 3 4 2" xfId="0"/>
    <cellStyle name="Input 4 7 2 3 4 3" xfId="0"/>
    <cellStyle name="Input 4 7 2 3 4 4" xfId="0"/>
    <cellStyle name="Input 4 7 2 3 5" xfId="0"/>
    <cellStyle name="Input 4 7 2 3 5 2" xfId="0"/>
    <cellStyle name="Input 4 7 2 3 5 3" xfId="0"/>
    <cellStyle name="Input 4 7 2 3 5 4" xfId="0"/>
    <cellStyle name="Input 4 7 2 3 6" xfId="0"/>
    <cellStyle name="Input 4 7 2 3 6 2" xfId="0"/>
    <cellStyle name="Input 4 7 2 3 6 3" xfId="0"/>
    <cellStyle name="Input 4 7 2 3 7" xfId="0"/>
    <cellStyle name="Input 4 7 2 3 8" xfId="0"/>
    <cellStyle name="Input 4 7 2 4" xfId="0"/>
    <cellStyle name="Input 4 7 2 4 2" xfId="0"/>
    <cellStyle name="Input 4 7 2 4 3" xfId="0"/>
    <cellStyle name="Input 4 7 2 4 4" xfId="0"/>
    <cellStyle name="Input 4 7 2 5" xfId="0"/>
    <cellStyle name="Input 4 7 2 5 2" xfId="0"/>
    <cellStyle name="Input 4 7 2 5 3" xfId="0"/>
    <cellStyle name="Input 4 7 2 5 4" xfId="0"/>
    <cellStyle name="Input 4 7 2 6" xfId="0"/>
    <cellStyle name="Input 4 7 2 6 2" xfId="0"/>
    <cellStyle name="Input 4 7 2 6 3" xfId="0"/>
    <cellStyle name="Input 4 7 2 6 4" xfId="0"/>
    <cellStyle name="Input 4 7 2 7" xfId="0"/>
    <cellStyle name="Input 4 7 2 7 2" xfId="0"/>
    <cellStyle name="Input 4 7 2 7 3" xfId="0"/>
    <cellStyle name="Input 4 7 2 7 4" xfId="0"/>
    <cellStyle name="Input 4 7 2 8" xfId="0"/>
    <cellStyle name="Input 4 7 2 8 2" xfId="0"/>
    <cellStyle name="Input 4 7 2 8 3" xfId="0"/>
    <cellStyle name="Input 4 7 2 9" xfId="0"/>
    <cellStyle name="Input 4 7 3" xfId="0"/>
    <cellStyle name="Input 4 8" xfId="0"/>
    <cellStyle name="Input 4 8 2" xfId="0"/>
    <cellStyle name="Input 4 8 2 10" xfId="0"/>
    <cellStyle name="Input 4 8 2 2" xfId="0"/>
    <cellStyle name="Input 4 8 2 2 2" xfId="0"/>
    <cellStyle name="Input 4 8 2 2 2 2" xfId="0"/>
    <cellStyle name="Input 4 8 2 2 2 3" xfId="0"/>
    <cellStyle name="Input 4 8 2 2 2 4" xfId="0"/>
    <cellStyle name="Input 4 8 2 2 3" xfId="0"/>
    <cellStyle name="Input 4 8 2 2 3 2" xfId="0"/>
    <cellStyle name="Input 4 8 2 2 3 3" xfId="0"/>
    <cellStyle name="Input 4 8 2 2 3 4" xfId="0"/>
    <cellStyle name="Input 4 8 2 2 4" xfId="0"/>
    <cellStyle name="Input 4 8 2 2 4 2" xfId="0"/>
    <cellStyle name="Input 4 8 2 2 4 3" xfId="0"/>
    <cellStyle name="Input 4 8 2 2 4 4" xfId="0"/>
    <cellStyle name="Input 4 8 2 2 5" xfId="0"/>
    <cellStyle name="Input 4 8 2 2 5 2" xfId="0"/>
    <cellStyle name="Input 4 8 2 2 5 3" xfId="0"/>
    <cellStyle name="Input 4 8 2 2 5 4" xfId="0"/>
    <cellStyle name="Input 4 8 2 2 6" xfId="0"/>
    <cellStyle name="Input 4 8 2 2 6 2" xfId="0"/>
    <cellStyle name="Input 4 8 2 2 6 3" xfId="0"/>
    <cellStyle name="Input 4 8 2 2 7" xfId="0"/>
    <cellStyle name="Input 4 8 2 2 8" xfId="0"/>
    <cellStyle name="Input 4 8 2 3" xfId="0"/>
    <cellStyle name="Input 4 8 2 3 2" xfId="0"/>
    <cellStyle name="Input 4 8 2 3 2 2" xfId="0"/>
    <cellStyle name="Input 4 8 2 3 2 3" xfId="0"/>
    <cellStyle name="Input 4 8 2 3 2 4" xfId="0"/>
    <cellStyle name="Input 4 8 2 3 3" xfId="0"/>
    <cellStyle name="Input 4 8 2 3 3 2" xfId="0"/>
    <cellStyle name="Input 4 8 2 3 3 3" xfId="0"/>
    <cellStyle name="Input 4 8 2 3 3 4" xfId="0"/>
    <cellStyle name="Input 4 8 2 3 4" xfId="0"/>
    <cellStyle name="Input 4 8 2 3 4 2" xfId="0"/>
    <cellStyle name="Input 4 8 2 3 4 3" xfId="0"/>
    <cellStyle name="Input 4 8 2 3 4 4" xfId="0"/>
    <cellStyle name="Input 4 8 2 3 5" xfId="0"/>
    <cellStyle name="Input 4 8 2 3 5 2" xfId="0"/>
    <cellStyle name="Input 4 8 2 3 5 3" xfId="0"/>
    <cellStyle name="Input 4 8 2 3 5 4" xfId="0"/>
    <cellStyle name="Input 4 8 2 3 6" xfId="0"/>
    <cellStyle name="Input 4 8 2 3 6 2" xfId="0"/>
    <cellStyle name="Input 4 8 2 3 6 3" xfId="0"/>
    <cellStyle name="Input 4 8 2 3 7" xfId="0"/>
    <cellStyle name="Input 4 8 2 3 8" xfId="0"/>
    <cellStyle name="Input 4 8 2 4" xfId="0"/>
    <cellStyle name="Input 4 8 2 4 2" xfId="0"/>
    <cellStyle name="Input 4 8 2 4 3" xfId="0"/>
    <cellStyle name="Input 4 8 2 4 4" xfId="0"/>
    <cellStyle name="Input 4 8 2 5" xfId="0"/>
    <cellStyle name="Input 4 8 2 5 2" xfId="0"/>
    <cellStyle name="Input 4 8 2 5 3" xfId="0"/>
    <cellStyle name="Input 4 8 2 5 4" xfId="0"/>
    <cellStyle name="Input 4 8 2 6" xfId="0"/>
    <cellStyle name="Input 4 8 2 6 2" xfId="0"/>
    <cellStyle name="Input 4 8 2 6 3" xfId="0"/>
    <cellStyle name="Input 4 8 2 6 4" xfId="0"/>
    <cellStyle name="Input 4 8 2 7" xfId="0"/>
    <cellStyle name="Input 4 8 2 7 2" xfId="0"/>
    <cellStyle name="Input 4 8 2 7 3" xfId="0"/>
    <cellStyle name="Input 4 8 2 7 4" xfId="0"/>
    <cellStyle name="Input 4 8 2 8" xfId="0"/>
    <cellStyle name="Input 4 8 2 8 2" xfId="0"/>
    <cellStyle name="Input 4 8 2 8 3" xfId="0"/>
    <cellStyle name="Input 4 8 2 9" xfId="0"/>
    <cellStyle name="Input 4 8 3" xfId="0"/>
    <cellStyle name="Input 4 9" xfId="0"/>
    <cellStyle name="Input 4 9 2" xfId="0"/>
    <cellStyle name="Input 4 9 2 10" xfId="0"/>
    <cellStyle name="Input 4 9 2 2" xfId="0"/>
    <cellStyle name="Input 4 9 2 2 2" xfId="0"/>
    <cellStyle name="Input 4 9 2 2 2 2" xfId="0"/>
    <cellStyle name="Input 4 9 2 2 2 3" xfId="0"/>
    <cellStyle name="Input 4 9 2 2 2 4" xfId="0"/>
    <cellStyle name="Input 4 9 2 2 3" xfId="0"/>
    <cellStyle name="Input 4 9 2 2 3 2" xfId="0"/>
    <cellStyle name="Input 4 9 2 2 3 3" xfId="0"/>
    <cellStyle name="Input 4 9 2 2 3 4" xfId="0"/>
    <cellStyle name="Input 4 9 2 2 4" xfId="0"/>
    <cellStyle name="Input 4 9 2 2 4 2" xfId="0"/>
    <cellStyle name="Input 4 9 2 2 4 3" xfId="0"/>
    <cellStyle name="Input 4 9 2 2 4 4" xfId="0"/>
    <cellStyle name="Input 4 9 2 2 5" xfId="0"/>
    <cellStyle name="Input 4 9 2 2 5 2" xfId="0"/>
    <cellStyle name="Input 4 9 2 2 5 3" xfId="0"/>
    <cellStyle name="Input 4 9 2 2 5 4" xfId="0"/>
    <cellStyle name="Input 4 9 2 2 6" xfId="0"/>
    <cellStyle name="Input 4 9 2 2 6 2" xfId="0"/>
    <cellStyle name="Input 4 9 2 2 6 3" xfId="0"/>
    <cellStyle name="Input 4 9 2 2 7" xfId="0"/>
    <cellStyle name="Input 4 9 2 2 8" xfId="0"/>
    <cellStyle name="Input 4 9 2 3" xfId="0"/>
    <cellStyle name="Input 4 9 2 3 2" xfId="0"/>
    <cellStyle name="Input 4 9 2 3 2 2" xfId="0"/>
    <cellStyle name="Input 4 9 2 3 2 3" xfId="0"/>
    <cellStyle name="Input 4 9 2 3 2 4" xfId="0"/>
    <cellStyle name="Input 4 9 2 3 3" xfId="0"/>
    <cellStyle name="Input 4 9 2 3 3 2" xfId="0"/>
    <cellStyle name="Input 4 9 2 3 3 3" xfId="0"/>
    <cellStyle name="Input 4 9 2 3 3 4" xfId="0"/>
    <cellStyle name="Input 4 9 2 3 4" xfId="0"/>
    <cellStyle name="Input 4 9 2 3 4 2" xfId="0"/>
    <cellStyle name="Input 4 9 2 3 4 3" xfId="0"/>
    <cellStyle name="Input 4 9 2 3 4 4" xfId="0"/>
    <cellStyle name="Input 4 9 2 3 5" xfId="0"/>
    <cellStyle name="Input 4 9 2 3 5 2" xfId="0"/>
    <cellStyle name="Input 4 9 2 3 5 3" xfId="0"/>
    <cellStyle name="Input 4 9 2 3 5 4" xfId="0"/>
    <cellStyle name="Input 4 9 2 3 6" xfId="0"/>
    <cellStyle name="Input 4 9 2 3 6 2" xfId="0"/>
    <cellStyle name="Input 4 9 2 3 6 3" xfId="0"/>
    <cellStyle name="Input 4 9 2 3 7" xfId="0"/>
    <cellStyle name="Input 4 9 2 3 8" xfId="0"/>
    <cellStyle name="Input 4 9 2 4" xfId="0"/>
    <cellStyle name="Input 4 9 2 4 2" xfId="0"/>
    <cellStyle name="Input 4 9 2 4 3" xfId="0"/>
    <cellStyle name="Input 4 9 2 4 4" xfId="0"/>
    <cellStyle name="Input 4 9 2 5" xfId="0"/>
    <cellStyle name="Input 4 9 2 5 2" xfId="0"/>
    <cellStyle name="Input 4 9 2 5 3" xfId="0"/>
    <cellStyle name="Input 4 9 2 5 4" xfId="0"/>
    <cellStyle name="Input 4 9 2 6" xfId="0"/>
    <cellStyle name="Input 4 9 2 6 2" xfId="0"/>
    <cellStyle name="Input 4 9 2 6 3" xfId="0"/>
    <cellStyle name="Input 4 9 2 6 4" xfId="0"/>
    <cellStyle name="Input 4 9 2 7" xfId="0"/>
    <cellStyle name="Input 4 9 2 7 2" xfId="0"/>
    <cellStyle name="Input 4 9 2 7 3" xfId="0"/>
    <cellStyle name="Input 4 9 2 7 4" xfId="0"/>
    <cellStyle name="Input 4 9 2 8" xfId="0"/>
    <cellStyle name="Input 4 9 2 8 2" xfId="0"/>
    <cellStyle name="Input 4 9 2 8 3" xfId="0"/>
    <cellStyle name="Input 4 9 2 9" xfId="0"/>
    <cellStyle name="Input 4 9 3" xfId="0"/>
    <cellStyle name="Input 40" xfId="0"/>
    <cellStyle name="Input 40 2" xfId="0"/>
    <cellStyle name="Input 40 2 2" xfId="0"/>
    <cellStyle name="Input 40 2 3" xfId="0"/>
    <cellStyle name="Input 40 2 4" xfId="0"/>
    <cellStyle name="Input 40 3" xfId="0"/>
    <cellStyle name="Input 40 3 2" xfId="0"/>
    <cellStyle name="Input 40 3 3" xfId="0"/>
    <cellStyle name="Input 40 4" xfId="0"/>
    <cellStyle name="Input 41" xfId="0"/>
    <cellStyle name="Input 41 2" xfId="0"/>
    <cellStyle name="Input 41 2 10" xfId="0"/>
    <cellStyle name="Input 41 2 2" xfId="0"/>
    <cellStyle name="Input 41 2 2 2" xfId="0"/>
    <cellStyle name="Input 41 2 2 2 2" xfId="0"/>
    <cellStyle name="Input 41 2 2 2 3" xfId="0"/>
    <cellStyle name="Input 41 2 2 2 4" xfId="0"/>
    <cellStyle name="Input 41 2 2 3" xfId="0"/>
    <cellStyle name="Input 41 2 2 3 2" xfId="0"/>
    <cellStyle name="Input 41 2 2 3 3" xfId="0"/>
    <cellStyle name="Input 41 2 2 3 4" xfId="0"/>
    <cellStyle name="Input 41 2 2 4" xfId="0"/>
    <cellStyle name="Input 41 2 2 4 2" xfId="0"/>
    <cellStyle name="Input 41 2 2 4 3" xfId="0"/>
    <cellStyle name="Input 41 2 2 4 4" xfId="0"/>
    <cellStyle name="Input 41 2 2 5" xfId="0"/>
    <cellStyle name="Input 41 2 2 5 2" xfId="0"/>
    <cellStyle name="Input 41 2 2 5 3" xfId="0"/>
    <cellStyle name="Input 41 2 2 5 4" xfId="0"/>
    <cellStyle name="Input 41 2 2 6" xfId="0"/>
    <cellStyle name="Input 41 2 2 6 2" xfId="0"/>
    <cellStyle name="Input 41 2 2 6 3" xfId="0"/>
    <cellStyle name="Input 41 2 2 7" xfId="0"/>
    <cellStyle name="Input 41 2 2 8" xfId="0"/>
    <cellStyle name="Input 41 2 3" xfId="0"/>
    <cellStyle name="Input 41 2 3 2" xfId="0"/>
    <cellStyle name="Input 41 2 3 2 2" xfId="0"/>
    <cellStyle name="Input 41 2 3 2 3" xfId="0"/>
    <cellStyle name="Input 41 2 3 2 4" xfId="0"/>
    <cellStyle name="Input 41 2 3 3" xfId="0"/>
    <cellStyle name="Input 41 2 3 3 2" xfId="0"/>
    <cellStyle name="Input 41 2 3 3 3" xfId="0"/>
    <cellStyle name="Input 41 2 3 3 4" xfId="0"/>
    <cellStyle name="Input 41 2 3 4" xfId="0"/>
    <cellStyle name="Input 41 2 3 4 2" xfId="0"/>
    <cellStyle name="Input 41 2 3 4 3" xfId="0"/>
    <cellStyle name="Input 41 2 3 4 4" xfId="0"/>
    <cellStyle name="Input 41 2 3 5" xfId="0"/>
    <cellStyle name="Input 41 2 3 5 2" xfId="0"/>
    <cellStyle name="Input 41 2 3 5 3" xfId="0"/>
    <cellStyle name="Input 41 2 3 5 4" xfId="0"/>
    <cellStyle name="Input 41 2 3 6" xfId="0"/>
    <cellStyle name="Input 41 2 3 6 2" xfId="0"/>
    <cellStyle name="Input 41 2 3 6 3" xfId="0"/>
    <cellStyle name="Input 41 2 3 7" xfId="0"/>
    <cellStyle name="Input 41 2 3 8" xfId="0"/>
    <cellStyle name="Input 41 2 4" xfId="0"/>
    <cellStyle name="Input 41 2 4 2" xfId="0"/>
    <cellStyle name="Input 41 2 4 3" xfId="0"/>
    <cellStyle name="Input 41 2 4 4" xfId="0"/>
    <cellStyle name="Input 41 2 5" xfId="0"/>
    <cellStyle name="Input 41 2 5 2" xfId="0"/>
    <cellStyle name="Input 41 2 5 3" xfId="0"/>
    <cellStyle name="Input 41 2 5 4" xfId="0"/>
    <cellStyle name="Input 41 2 6" xfId="0"/>
    <cellStyle name="Input 41 2 6 2" xfId="0"/>
    <cellStyle name="Input 41 2 6 3" xfId="0"/>
    <cellStyle name="Input 41 2 6 4" xfId="0"/>
    <cellStyle name="Input 41 2 7" xfId="0"/>
    <cellStyle name="Input 41 2 7 2" xfId="0"/>
    <cellStyle name="Input 41 2 7 3" xfId="0"/>
    <cellStyle name="Input 41 2 7 4" xfId="0"/>
    <cellStyle name="Input 41 2 8" xfId="0"/>
    <cellStyle name="Input 41 2 8 2" xfId="0"/>
    <cellStyle name="Input 41 2 8 3" xfId="0"/>
    <cellStyle name="Input 41 2 9" xfId="0"/>
    <cellStyle name="Input 41 3" xfId="0"/>
    <cellStyle name="Input 41 3 2" xfId="0"/>
    <cellStyle name="Input 41 3 3" xfId="0"/>
    <cellStyle name="Input 41 3 4" xfId="0"/>
    <cellStyle name="Input 41 4" xfId="0"/>
    <cellStyle name="Input 41 4 2" xfId="0"/>
    <cellStyle name="Input 41 4 3" xfId="0"/>
    <cellStyle name="Input 41 5" xfId="0"/>
    <cellStyle name="Input 42" xfId="0"/>
    <cellStyle name="Input 42 2" xfId="0"/>
    <cellStyle name="Input 42 2 10" xfId="0"/>
    <cellStyle name="Input 42 2 2" xfId="0"/>
    <cellStyle name="Input 42 2 2 2" xfId="0"/>
    <cellStyle name="Input 42 2 2 2 2" xfId="0"/>
    <cellStyle name="Input 42 2 2 2 3" xfId="0"/>
    <cellStyle name="Input 42 2 2 2 4" xfId="0"/>
    <cellStyle name="Input 42 2 2 3" xfId="0"/>
    <cellStyle name="Input 42 2 2 3 2" xfId="0"/>
    <cellStyle name="Input 42 2 2 3 3" xfId="0"/>
    <cellStyle name="Input 42 2 2 3 4" xfId="0"/>
    <cellStyle name="Input 42 2 2 4" xfId="0"/>
    <cellStyle name="Input 42 2 2 4 2" xfId="0"/>
    <cellStyle name="Input 42 2 2 4 3" xfId="0"/>
    <cellStyle name="Input 42 2 2 4 4" xfId="0"/>
    <cellStyle name="Input 42 2 2 5" xfId="0"/>
    <cellStyle name="Input 42 2 2 5 2" xfId="0"/>
    <cellStyle name="Input 42 2 2 5 3" xfId="0"/>
    <cellStyle name="Input 42 2 2 5 4" xfId="0"/>
    <cellStyle name="Input 42 2 2 6" xfId="0"/>
    <cellStyle name="Input 42 2 2 6 2" xfId="0"/>
    <cellStyle name="Input 42 2 2 6 3" xfId="0"/>
    <cellStyle name="Input 42 2 2 7" xfId="0"/>
    <cellStyle name="Input 42 2 2 8" xfId="0"/>
    <cellStyle name="Input 42 2 3" xfId="0"/>
    <cellStyle name="Input 42 2 3 2" xfId="0"/>
    <cellStyle name="Input 42 2 3 2 2" xfId="0"/>
    <cellStyle name="Input 42 2 3 2 3" xfId="0"/>
    <cellStyle name="Input 42 2 3 2 4" xfId="0"/>
    <cellStyle name="Input 42 2 3 3" xfId="0"/>
    <cellStyle name="Input 42 2 3 3 2" xfId="0"/>
    <cellStyle name="Input 42 2 3 3 3" xfId="0"/>
    <cellStyle name="Input 42 2 3 3 4" xfId="0"/>
    <cellStyle name="Input 42 2 3 4" xfId="0"/>
    <cellStyle name="Input 42 2 3 4 2" xfId="0"/>
    <cellStyle name="Input 42 2 3 4 3" xfId="0"/>
    <cellStyle name="Input 42 2 3 4 4" xfId="0"/>
    <cellStyle name="Input 42 2 3 5" xfId="0"/>
    <cellStyle name="Input 42 2 3 5 2" xfId="0"/>
    <cellStyle name="Input 42 2 3 5 3" xfId="0"/>
    <cellStyle name="Input 42 2 3 5 4" xfId="0"/>
    <cellStyle name="Input 42 2 3 6" xfId="0"/>
    <cellStyle name="Input 42 2 3 6 2" xfId="0"/>
    <cellStyle name="Input 42 2 3 6 3" xfId="0"/>
    <cellStyle name="Input 42 2 3 7" xfId="0"/>
    <cellStyle name="Input 42 2 3 8" xfId="0"/>
    <cellStyle name="Input 42 2 4" xfId="0"/>
    <cellStyle name="Input 42 2 4 2" xfId="0"/>
    <cellStyle name="Input 42 2 4 3" xfId="0"/>
    <cellStyle name="Input 42 2 4 4" xfId="0"/>
    <cellStyle name="Input 42 2 5" xfId="0"/>
    <cellStyle name="Input 42 2 5 2" xfId="0"/>
    <cellStyle name="Input 42 2 5 3" xfId="0"/>
    <cellStyle name="Input 42 2 5 4" xfId="0"/>
    <cellStyle name="Input 42 2 6" xfId="0"/>
    <cellStyle name="Input 42 2 6 2" xfId="0"/>
    <cellStyle name="Input 42 2 6 3" xfId="0"/>
    <cellStyle name="Input 42 2 6 4" xfId="0"/>
    <cellStyle name="Input 42 2 7" xfId="0"/>
    <cellStyle name="Input 42 2 7 2" xfId="0"/>
    <cellStyle name="Input 42 2 7 3" xfId="0"/>
    <cellStyle name="Input 42 2 7 4" xfId="0"/>
    <cellStyle name="Input 42 2 8" xfId="0"/>
    <cellStyle name="Input 42 2 8 2" xfId="0"/>
    <cellStyle name="Input 42 2 8 3" xfId="0"/>
    <cellStyle name="Input 42 2 9" xfId="0"/>
    <cellStyle name="Input 42 3" xfId="0"/>
    <cellStyle name="Input 42 3 2" xfId="0"/>
    <cellStyle name="Input 42 3 3" xfId="0"/>
    <cellStyle name="Input 42 3 4" xfId="0"/>
    <cellStyle name="Input 42 4" xfId="0"/>
    <cellStyle name="Input 42 4 2" xfId="0"/>
    <cellStyle name="Input 42 4 3" xfId="0"/>
    <cellStyle name="Input 42 5" xfId="0"/>
    <cellStyle name="Input 43" xfId="0"/>
    <cellStyle name="Input 43 2" xfId="0"/>
    <cellStyle name="Input 43 2 10" xfId="0"/>
    <cellStyle name="Input 43 2 2" xfId="0"/>
    <cellStyle name="Input 43 2 2 2" xfId="0"/>
    <cellStyle name="Input 43 2 2 2 2" xfId="0"/>
    <cellStyle name="Input 43 2 2 2 3" xfId="0"/>
    <cellStyle name="Input 43 2 2 2 4" xfId="0"/>
    <cellStyle name="Input 43 2 2 3" xfId="0"/>
    <cellStyle name="Input 43 2 2 3 2" xfId="0"/>
    <cellStyle name="Input 43 2 2 3 3" xfId="0"/>
    <cellStyle name="Input 43 2 2 3 4" xfId="0"/>
    <cellStyle name="Input 43 2 2 4" xfId="0"/>
    <cellStyle name="Input 43 2 2 4 2" xfId="0"/>
    <cellStyle name="Input 43 2 2 4 3" xfId="0"/>
    <cellStyle name="Input 43 2 2 4 4" xfId="0"/>
    <cellStyle name="Input 43 2 2 5" xfId="0"/>
    <cellStyle name="Input 43 2 2 5 2" xfId="0"/>
    <cellStyle name="Input 43 2 2 5 3" xfId="0"/>
    <cellStyle name="Input 43 2 2 5 4" xfId="0"/>
    <cellStyle name="Input 43 2 2 6" xfId="0"/>
    <cellStyle name="Input 43 2 2 6 2" xfId="0"/>
    <cellStyle name="Input 43 2 2 6 3" xfId="0"/>
    <cellStyle name="Input 43 2 2 7" xfId="0"/>
    <cellStyle name="Input 43 2 2 8" xfId="0"/>
    <cellStyle name="Input 43 2 3" xfId="0"/>
    <cellStyle name="Input 43 2 3 2" xfId="0"/>
    <cellStyle name="Input 43 2 3 2 2" xfId="0"/>
    <cellStyle name="Input 43 2 3 2 3" xfId="0"/>
    <cellStyle name="Input 43 2 3 2 4" xfId="0"/>
    <cellStyle name="Input 43 2 3 3" xfId="0"/>
    <cellStyle name="Input 43 2 3 3 2" xfId="0"/>
    <cellStyle name="Input 43 2 3 3 3" xfId="0"/>
    <cellStyle name="Input 43 2 3 3 4" xfId="0"/>
    <cellStyle name="Input 43 2 3 4" xfId="0"/>
    <cellStyle name="Input 43 2 3 4 2" xfId="0"/>
    <cellStyle name="Input 43 2 3 4 3" xfId="0"/>
    <cellStyle name="Input 43 2 3 4 4" xfId="0"/>
    <cellStyle name="Input 43 2 3 5" xfId="0"/>
    <cellStyle name="Input 43 2 3 5 2" xfId="0"/>
    <cellStyle name="Input 43 2 3 5 3" xfId="0"/>
    <cellStyle name="Input 43 2 3 5 4" xfId="0"/>
    <cellStyle name="Input 43 2 3 6" xfId="0"/>
    <cellStyle name="Input 43 2 3 6 2" xfId="0"/>
    <cellStyle name="Input 43 2 3 6 3" xfId="0"/>
    <cellStyle name="Input 43 2 3 7" xfId="0"/>
    <cellStyle name="Input 43 2 3 8" xfId="0"/>
    <cellStyle name="Input 43 2 4" xfId="0"/>
    <cellStyle name="Input 43 2 4 2" xfId="0"/>
    <cellStyle name="Input 43 2 4 3" xfId="0"/>
    <cellStyle name="Input 43 2 4 4" xfId="0"/>
    <cellStyle name="Input 43 2 5" xfId="0"/>
    <cellStyle name="Input 43 2 5 2" xfId="0"/>
    <cellStyle name="Input 43 2 5 3" xfId="0"/>
    <cellStyle name="Input 43 2 5 4" xfId="0"/>
    <cellStyle name="Input 43 2 6" xfId="0"/>
    <cellStyle name="Input 43 2 6 2" xfId="0"/>
    <cellStyle name="Input 43 2 6 3" xfId="0"/>
    <cellStyle name="Input 43 2 6 4" xfId="0"/>
    <cellStyle name="Input 43 2 7" xfId="0"/>
    <cellStyle name="Input 43 2 7 2" xfId="0"/>
    <cellStyle name="Input 43 2 7 3" xfId="0"/>
    <cellStyle name="Input 43 2 7 4" xfId="0"/>
    <cellStyle name="Input 43 2 8" xfId="0"/>
    <cellStyle name="Input 43 2 8 2" xfId="0"/>
    <cellStyle name="Input 43 2 8 3" xfId="0"/>
    <cellStyle name="Input 43 2 9" xfId="0"/>
    <cellStyle name="Input 43 3" xfId="0"/>
    <cellStyle name="Input 43 3 2" xfId="0"/>
    <cellStyle name="Input 43 3 3" xfId="0"/>
    <cellStyle name="Input 43 3 4" xfId="0"/>
    <cellStyle name="Input 43 4" xfId="0"/>
    <cellStyle name="Input 43 4 2" xfId="0"/>
    <cellStyle name="Input 43 4 3" xfId="0"/>
    <cellStyle name="Input 43 5" xfId="0"/>
    <cellStyle name="Input 44" xfId="0"/>
    <cellStyle name="Input 44 2" xfId="0"/>
    <cellStyle name="Input 44 2 2" xfId="0"/>
    <cellStyle name="Input 44 2 3" xfId="0"/>
    <cellStyle name="Input 44 3" xfId="0"/>
    <cellStyle name="Input 44 4" xfId="0"/>
    <cellStyle name="Input 44 5" xfId="0"/>
    <cellStyle name="Input 45" xfId="0"/>
    <cellStyle name="Input 45 2" xfId="0"/>
    <cellStyle name="Input 45 2 2" xfId="0"/>
    <cellStyle name="Input 45 2 3" xfId="0"/>
    <cellStyle name="Input 45 3" xfId="0"/>
    <cellStyle name="Input 45 4" xfId="0"/>
    <cellStyle name="Input 45 5" xfId="0"/>
    <cellStyle name="Input 46" xfId="0"/>
    <cellStyle name="Input 46 2" xfId="0"/>
    <cellStyle name="Input 46 2 2" xfId="0"/>
    <cellStyle name="Input 46 2 3" xfId="0"/>
    <cellStyle name="Input 46 3" xfId="0"/>
    <cellStyle name="Input 46 4" xfId="0"/>
    <cellStyle name="Input 46 5" xfId="0"/>
    <cellStyle name="Input 47" xfId="0"/>
    <cellStyle name="Input 47 2" xfId="0"/>
    <cellStyle name="Input 47 2 2" xfId="0"/>
    <cellStyle name="Input 47 2 3" xfId="0"/>
    <cellStyle name="Input 47 3" xfId="0"/>
    <cellStyle name="Input 47 4" xfId="0"/>
    <cellStyle name="Input 47 5" xfId="0"/>
    <cellStyle name="Input 48" xfId="0"/>
    <cellStyle name="Input 48 2" xfId="0"/>
    <cellStyle name="Input 48 2 2" xfId="0"/>
    <cellStyle name="Input 48 2 3" xfId="0"/>
    <cellStyle name="Input 48 3" xfId="0"/>
    <cellStyle name="Input 48 4" xfId="0"/>
    <cellStyle name="Input 48 5" xfId="0"/>
    <cellStyle name="Input 49" xfId="0"/>
    <cellStyle name="Input 4_Sheet1" xfId="0"/>
    <cellStyle name="Input 5" xfId="0"/>
    <cellStyle name="Input 5 2" xfId="0"/>
    <cellStyle name="Input 5 2 2" xfId="0"/>
    <cellStyle name="Input 5 2 2 2" xfId="0"/>
    <cellStyle name="Input 5 2 2 2 10" xfId="0"/>
    <cellStyle name="Input 5 2 2 2 2" xfId="0"/>
    <cellStyle name="Input 5 2 2 2 2 2" xfId="0"/>
    <cellStyle name="Input 5 2 2 2 2 2 2" xfId="0"/>
    <cellStyle name="Input 5 2 2 2 2 2 3" xfId="0"/>
    <cellStyle name="Input 5 2 2 2 2 2 4" xfId="0"/>
    <cellStyle name="Input 5 2 2 2 2 3" xfId="0"/>
    <cellStyle name="Input 5 2 2 2 2 3 2" xfId="0"/>
    <cellStyle name="Input 5 2 2 2 2 3 3" xfId="0"/>
    <cellStyle name="Input 5 2 2 2 2 3 4" xfId="0"/>
    <cellStyle name="Input 5 2 2 2 2 4" xfId="0"/>
    <cellStyle name="Input 5 2 2 2 2 4 2" xfId="0"/>
    <cellStyle name="Input 5 2 2 2 2 4 3" xfId="0"/>
    <cellStyle name="Input 5 2 2 2 2 4 4" xfId="0"/>
    <cellStyle name="Input 5 2 2 2 2 5" xfId="0"/>
    <cellStyle name="Input 5 2 2 2 2 5 2" xfId="0"/>
    <cellStyle name="Input 5 2 2 2 2 5 3" xfId="0"/>
    <cellStyle name="Input 5 2 2 2 2 5 4" xfId="0"/>
    <cellStyle name="Input 5 2 2 2 2 6" xfId="0"/>
    <cellStyle name="Input 5 2 2 2 2 6 2" xfId="0"/>
    <cellStyle name="Input 5 2 2 2 2 6 3" xfId="0"/>
    <cellStyle name="Input 5 2 2 2 2 7" xfId="0"/>
    <cellStyle name="Input 5 2 2 2 2 8" xfId="0"/>
    <cellStyle name="Input 5 2 2 2 3" xfId="0"/>
    <cellStyle name="Input 5 2 2 2 3 2" xfId="0"/>
    <cellStyle name="Input 5 2 2 2 3 2 2" xfId="0"/>
    <cellStyle name="Input 5 2 2 2 3 2 3" xfId="0"/>
    <cellStyle name="Input 5 2 2 2 3 2 4" xfId="0"/>
    <cellStyle name="Input 5 2 2 2 3 3" xfId="0"/>
    <cellStyle name="Input 5 2 2 2 3 3 2" xfId="0"/>
    <cellStyle name="Input 5 2 2 2 3 3 3" xfId="0"/>
    <cellStyle name="Input 5 2 2 2 3 3 4" xfId="0"/>
    <cellStyle name="Input 5 2 2 2 3 4" xfId="0"/>
    <cellStyle name="Input 5 2 2 2 3 4 2" xfId="0"/>
    <cellStyle name="Input 5 2 2 2 3 4 3" xfId="0"/>
    <cellStyle name="Input 5 2 2 2 3 4 4" xfId="0"/>
    <cellStyle name="Input 5 2 2 2 3 5" xfId="0"/>
    <cellStyle name="Input 5 2 2 2 3 5 2" xfId="0"/>
    <cellStyle name="Input 5 2 2 2 3 5 3" xfId="0"/>
    <cellStyle name="Input 5 2 2 2 3 5 4" xfId="0"/>
    <cellStyle name="Input 5 2 2 2 3 6" xfId="0"/>
    <cellStyle name="Input 5 2 2 2 3 6 2" xfId="0"/>
    <cellStyle name="Input 5 2 2 2 3 6 3" xfId="0"/>
    <cellStyle name="Input 5 2 2 2 3 7" xfId="0"/>
    <cellStyle name="Input 5 2 2 2 3 8" xfId="0"/>
    <cellStyle name="Input 5 2 2 2 4" xfId="0"/>
    <cellStyle name="Input 5 2 2 2 4 2" xfId="0"/>
    <cellStyle name="Input 5 2 2 2 4 3" xfId="0"/>
    <cellStyle name="Input 5 2 2 2 4 4" xfId="0"/>
    <cellStyle name="Input 5 2 2 2 5" xfId="0"/>
    <cellStyle name="Input 5 2 2 2 5 2" xfId="0"/>
    <cellStyle name="Input 5 2 2 2 5 3" xfId="0"/>
    <cellStyle name="Input 5 2 2 2 5 4" xfId="0"/>
    <cellStyle name="Input 5 2 2 2 6" xfId="0"/>
    <cellStyle name="Input 5 2 2 2 6 2" xfId="0"/>
    <cellStyle name="Input 5 2 2 2 6 3" xfId="0"/>
    <cellStyle name="Input 5 2 2 2 6 4" xfId="0"/>
    <cellStyle name="Input 5 2 2 2 7" xfId="0"/>
    <cellStyle name="Input 5 2 2 2 7 2" xfId="0"/>
    <cellStyle name="Input 5 2 2 2 7 3" xfId="0"/>
    <cellStyle name="Input 5 2 2 2 7 4" xfId="0"/>
    <cellStyle name="Input 5 2 2 2 8" xfId="0"/>
    <cellStyle name="Input 5 2 2 2 8 2" xfId="0"/>
    <cellStyle name="Input 5 2 2 2 8 3" xfId="0"/>
    <cellStyle name="Input 5 2 2 2 9" xfId="0"/>
    <cellStyle name="Input 5 2 2 3" xfId="0"/>
    <cellStyle name="Input 5 2 3" xfId="0"/>
    <cellStyle name="Input 5 2 3 10" xfId="0"/>
    <cellStyle name="Input 5 2 3 2" xfId="0"/>
    <cellStyle name="Input 5 2 3 2 2" xfId="0"/>
    <cellStyle name="Input 5 2 3 2 2 2" xfId="0"/>
    <cellStyle name="Input 5 2 3 2 2 3" xfId="0"/>
    <cellStyle name="Input 5 2 3 2 2 4" xfId="0"/>
    <cellStyle name="Input 5 2 3 2 3" xfId="0"/>
    <cellStyle name="Input 5 2 3 2 3 2" xfId="0"/>
    <cellStyle name="Input 5 2 3 2 3 3" xfId="0"/>
    <cellStyle name="Input 5 2 3 2 3 4" xfId="0"/>
    <cellStyle name="Input 5 2 3 2 4" xfId="0"/>
    <cellStyle name="Input 5 2 3 2 4 2" xfId="0"/>
    <cellStyle name="Input 5 2 3 2 4 3" xfId="0"/>
    <cellStyle name="Input 5 2 3 2 4 4" xfId="0"/>
    <cellStyle name="Input 5 2 3 2 5" xfId="0"/>
    <cellStyle name="Input 5 2 3 2 5 2" xfId="0"/>
    <cellStyle name="Input 5 2 3 2 5 3" xfId="0"/>
    <cellStyle name="Input 5 2 3 2 5 4" xfId="0"/>
    <cellStyle name="Input 5 2 3 2 6" xfId="0"/>
    <cellStyle name="Input 5 2 3 2 6 2" xfId="0"/>
    <cellStyle name="Input 5 2 3 2 6 3" xfId="0"/>
    <cellStyle name="Input 5 2 3 2 7" xfId="0"/>
    <cellStyle name="Input 5 2 3 2 8" xfId="0"/>
    <cellStyle name="Input 5 2 3 3" xfId="0"/>
    <cellStyle name="Input 5 2 3 3 2" xfId="0"/>
    <cellStyle name="Input 5 2 3 3 2 2" xfId="0"/>
    <cellStyle name="Input 5 2 3 3 2 3" xfId="0"/>
    <cellStyle name="Input 5 2 3 3 2 4" xfId="0"/>
    <cellStyle name="Input 5 2 3 3 3" xfId="0"/>
    <cellStyle name="Input 5 2 3 3 3 2" xfId="0"/>
    <cellStyle name="Input 5 2 3 3 3 3" xfId="0"/>
    <cellStyle name="Input 5 2 3 3 3 4" xfId="0"/>
    <cellStyle name="Input 5 2 3 3 4" xfId="0"/>
    <cellStyle name="Input 5 2 3 3 4 2" xfId="0"/>
    <cellStyle name="Input 5 2 3 3 4 3" xfId="0"/>
    <cellStyle name="Input 5 2 3 3 4 4" xfId="0"/>
    <cellStyle name="Input 5 2 3 3 5" xfId="0"/>
    <cellStyle name="Input 5 2 3 3 5 2" xfId="0"/>
    <cellStyle name="Input 5 2 3 3 5 3" xfId="0"/>
    <cellStyle name="Input 5 2 3 3 5 4" xfId="0"/>
    <cellStyle name="Input 5 2 3 3 6" xfId="0"/>
    <cellStyle name="Input 5 2 3 3 6 2" xfId="0"/>
    <cellStyle name="Input 5 2 3 3 6 3" xfId="0"/>
    <cellStyle name="Input 5 2 3 3 7" xfId="0"/>
    <cellStyle name="Input 5 2 3 3 8" xfId="0"/>
    <cellStyle name="Input 5 2 3 4" xfId="0"/>
    <cellStyle name="Input 5 2 3 4 2" xfId="0"/>
    <cellStyle name="Input 5 2 3 4 3" xfId="0"/>
    <cellStyle name="Input 5 2 3 4 4" xfId="0"/>
    <cellStyle name="Input 5 2 3 5" xfId="0"/>
    <cellStyle name="Input 5 2 3 5 2" xfId="0"/>
    <cellStyle name="Input 5 2 3 5 3" xfId="0"/>
    <cellStyle name="Input 5 2 3 5 4" xfId="0"/>
    <cellStyle name="Input 5 2 3 6" xfId="0"/>
    <cellStyle name="Input 5 2 3 6 2" xfId="0"/>
    <cellStyle name="Input 5 2 3 6 3" xfId="0"/>
    <cellStyle name="Input 5 2 3 6 4" xfId="0"/>
    <cellStyle name="Input 5 2 3 7" xfId="0"/>
    <cellStyle name="Input 5 2 3 7 2" xfId="0"/>
    <cellStyle name="Input 5 2 3 7 3" xfId="0"/>
    <cellStyle name="Input 5 2 3 7 4" xfId="0"/>
    <cellStyle name="Input 5 2 3 8" xfId="0"/>
    <cellStyle name="Input 5 2 3 8 2" xfId="0"/>
    <cellStyle name="Input 5 2 3 8 3" xfId="0"/>
    <cellStyle name="Input 5 2 3 9" xfId="0"/>
    <cellStyle name="Input 5 2 4" xfId="0"/>
    <cellStyle name="Input 5 2_Sheet1" xfId="0"/>
    <cellStyle name="Input 5 3" xfId="0"/>
    <cellStyle name="Input 5 3 2" xfId="0"/>
    <cellStyle name="Input 5 3 2 10" xfId="0"/>
    <cellStyle name="Input 5 3 2 2" xfId="0"/>
    <cellStyle name="Input 5 3 2 2 2" xfId="0"/>
    <cellStyle name="Input 5 3 2 2 2 2" xfId="0"/>
    <cellStyle name="Input 5 3 2 2 2 3" xfId="0"/>
    <cellStyle name="Input 5 3 2 2 2 4" xfId="0"/>
    <cellStyle name="Input 5 3 2 2 3" xfId="0"/>
    <cellStyle name="Input 5 3 2 2 3 2" xfId="0"/>
    <cellStyle name="Input 5 3 2 2 3 3" xfId="0"/>
    <cellStyle name="Input 5 3 2 2 3 4" xfId="0"/>
    <cellStyle name="Input 5 3 2 2 4" xfId="0"/>
    <cellStyle name="Input 5 3 2 2 4 2" xfId="0"/>
    <cellStyle name="Input 5 3 2 2 4 3" xfId="0"/>
    <cellStyle name="Input 5 3 2 2 4 4" xfId="0"/>
    <cellStyle name="Input 5 3 2 2 5" xfId="0"/>
    <cellStyle name="Input 5 3 2 2 5 2" xfId="0"/>
    <cellStyle name="Input 5 3 2 2 5 3" xfId="0"/>
    <cellStyle name="Input 5 3 2 2 5 4" xfId="0"/>
    <cellStyle name="Input 5 3 2 2 6" xfId="0"/>
    <cellStyle name="Input 5 3 2 2 6 2" xfId="0"/>
    <cellStyle name="Input 5 3 2 2 6 3" xfId="0"/>
    <cellStyle name="Input 5 3 2 2 7" xfId="0"/>
    <cellStyle name="Input 5 3 2 2 8" xfId="0"/>
    <cellStyle name="Input 5 3 2 3" xfId="0"/>
    <cellStyle name="Input 5 3 2 3 2" xfId="0"/>
    <cellStyle name="Input 5 3 2 3 2 2" xfId="0"/>
    <cellStyle name="Input 5 3 2 3 2 3" xfId="0"/>
    <cellStyle name="Input 5 3 2 3 2 4" xfId="0"/>
    <cellStyle name="Input 5 3 2 3 3" xfId="0"/>
    <cellStyle name="Input 5 3 2 3 3 2" xfId="0"/>
    <cellStyle name="Input 5 3 2 3 3 3" xfId="0"/>
    <cellStyle name="Input 5 3 2 3 3 4" xfId="0"/>
    <cellStyle name="Input 5 3 2 3 4" xfId="0"/>
    <cellStyle name="Input 5 3 2 3 4 2" xfId="0"/>
    <cellStyle name="Input 5 3 2 3 4 3" xfId="0"/>
    <cellStyle name="Input 5 3 2 3 4 4" xfId="0"/>
    <cellStyle name="Input 5 3 2 3 5" xfId="0"/>
    <cellStyle name="Input 5 3 2 3 5 2" xfId="0"/>
    <cellStyle name="Input 5 3 2 3 5 3" xfId="0"/>
    <cellStyle name="Input 5 3 2 3 5 4" xfId="0"/>
    <cellStyle name="Input 5 3 2 3 6" xfId="0"/>
    <cellStyle name="Input 5 3 2 3 6 2" xfId="0"/>
    <cellStyle name="Input 5 3 2 3 6 3" xfId="0"/>
    <cellStyle name="Input 5 3 2 3 7" xfId="0"/>
    <cellStyle name="Input 5 3 2 3 8" xfId="0"/>
    <cellStyle name="Input 5 3 2 4" xfId="0"/>
    <cellStyle name="Input 5 3 2 4 2" xfId="0"/>
    <cellStyle name="Input 5 3 2 4 3" xfId="0"/>
    <cellStyle name="Input 5 3 2 4 4" xfId="0"/>
    <cellStyle name="Input 5 3 2 5" xfId="0"/>
    <cellStyle name="Input 5 3 2 5 2" xfId="0"/>
    <cellStyle name="Input 5 3 2 5 3" xfId="0"/>
    <cellStyle name="Input 5 3 2 5 4" xfId="0"/>
    <cellStyle name="Input 5 3 2 6" xfId="0"/>
    <cellStyle name="Input 5 3 2 6 2" xfId="0"/>
    <cellStyle name="Input 5 3 2 6 3" xfId="0"/>
    <cellStyle name="Input 5 3 2 6 4" xfId="0"/>
    <cellStyle name="Input 5 3 2 7" xfId="0"/>
    <cellStyle name="Input 5 3 2 7 2" xfId="0"/>
    <cellStyle name="Input 5 3 2 7 3" xfId="0"/>
    <cellStyle name="Input 5 3 2 7 4" xfId="0"/>
    <cellStyle name="Input 5 3 2 8" xfId="0"/>
    <cellStyle name="Input 5 3 2 8 2" xfId="0"/>
    <cellStyle name="Input 5 3 2 8 3" xfId="0"/>
    <cellStyle name="Input 5 3 2 9" xfId="0"/>
    <cellStyle name="Input 5 3 3" xfId="0"/>
    <cellStyle name="Input 5 4" xfId="0"/>
    <cellStyle name="Input 5 4 2" xfId="0"/>
    <cellStyle name="Input 5 4 2 2" xfId="0"/>
    <cellStyle name="Input 5 4 2 2 2" xfId="0"/>
    <cellStyle name="Input 5 4 2 2 3" xfId="0"/>
    <cellStyle name="Input 5 4 2 2 4" xfId="0"/>
    <cellStyle name="Input 5 4 2 3" xfId="0"/>
    <cellStyle name="Input 5 4 2 3 2" xfId="0"/>
    <cellStyle name="Input 5 4 2 3 3" xfId="0"/>
    <cellStyle name="Input 5 4 2 3 4" xfId="0"/>
    <cellStyle name="Input 5 4 2 4" xfId="0"/>
    <cellStyle name="Input 5 4 2 4 2" xfId="0"/>
    <cellStyle name="Input 5 4 2 4 3" xfId="0"/>
    <cellStyle name="Input 5 4 2 4 4" xfId="0"/>
    <cellStyle name="Input 5 4 2 5" xfId="0"/>
    <cellStyle name="Input 5 4 2 5 2" xfId="0"/>
    <cellStyle name="Input 5 4 2 5 3" xfId="0"/>
    <cellStyle name="Input 5 4 2 5 4" xfId="0"/>
    <cellStyle name="Input 5 4 2 6" xfId="0"/>
    <cellStyle name="Input 5 4 2 6 2" xfId="0"/>
    <cellStyle name="Input 5 4 2 6 3" xfId="0"/>
    <cellStyle name="Input 5 4 2 7" xfId="0"/>
    <cellStyle name="Input 5 4 2 8" xfId="0"/>
    <cellStyle name="Input 5 4 3" xfId="0"/>
    <cellStyle name="Input 5 4 3 2" xfId="0"/>
    <cellStyle name="Input 5 4 3 2 2" xfId="0"/>
    <cellStyle name="Input 5 4 3 2 3" xfId="0"/>
    <cellStyle name="Input 5 4 3 2 4" xfId="0"/>
    <cellStyle name="Input 5 4 3 3" xfId="0"/>
    <cellStyle name="Input 5 4 3 3 2" xfId="0"/>
    <cellStyle name="Input 5 4 3 3 3" xfId="0"/>
    <cellStyle name="Input 5 4 3 3 4" xfId="0"/>
    <cellStyle name="Input 5 4 3 4" xfId="0"/>
    <cellStyle name="Input 5 4 3 4 2" xfId="0"/>
    <cellStyle name="Input 5 4 3 4 3" xfId="0"/>
    <cellStyle name="Input 5 4 3 4 4" xfId="0"/>
    <cellStyle name="Input 5 4 3 5" xfId="0"/>
    <cellStyle name="Input 5 4 3 5 2" xfId="0"/>
    <cellStyle name="Input 5 4 3 5 3" xfId="0"/>
    <cellStyle name="Input 5 4 3 5 4" xfId="0"/>
    <cellStyle name="Input 5 4 3 6" xfId="0"/>
    <cellStyle name="Input 5 4 3 6 2" xfId="0"/>
    <cellStyle name="Input 5 4 3 6 3" xfId="0"/>
    <cellStyle name="Input 5 4 3 7" xfId="0"/>
    <cellStyle name="Input 5 4 3 8" xfId="0"/>
    <cellStyle name="Input 5 5" xfId="0"/>
    <cellStyle name="Input 5 5 2" xfId="0"/>
    <cellStyle name="Input 5 5 2 2" xfId="0"/>
    <cellStyle name="Input 5 5 2 2 2" xfId="0"/>
    <cellStyle name="Input 5 5 2 2 3" xfId="0"/>
    <cellStyle name="Input 5 5 2 2 4" xfId="0"/>
    <cellStyle name="Input 5 5 2 3" xfId="0"/>
    <cellStyle name="Input 5 5 2 3 2" xfId="0"/>
    <cellStyle name="Input 5 5 2 3 3" xfId="0"/>
    <cellStyle name="Input 5 5 2 3 4" xfId="0"/>
    <cellStyle name="Input 5 5 2 4" xfId="0"/>
    <cellStyle name="Input 5 5 2 4 2" xfId="0"/>
    <cellStyle name="Input 5 5 2 4 3" xfId="0"/>
    <cellStyle name="Input 5 5 2 4 4" xfId="0"/>
    <cellStyle name="Input 5 5 2 5" xfId="0"/>
    <cellStyle name="Input 5 5 2 5 2" xfId="0"/>
    <cellStyle name="Input 5 5 2 5 3" xfId="0"/>
    <cellStyle name="Input 5 5 2 5 4" xfId="0"/>
    <cellStyle name="Input 5 5 2 6" xfId="0"/>
    <cellStyle name="Input 5 5 2 6 2" xfId="0"/>
    <cellStyle name="Input 5 5 2 6 3" xfId="0"/>
    <cellStyle name="Input 5 5 2 7" xfId="0"/>
    <cellStyle name="Input 5 5 2 8" xfId="0"/>
    <cellStyle name="Input 5 5 3" xfId="0"/>
    <cellStyle name="Input 5 5 3 2" xfId="0"/>
    <cellStyle name="Input 5 5 3 2 2" xfId="0"/>
    <cellStyle name="Input 5 5 3 2 3" xfId="0"/>
    <cellStyle name="Input 5 5 3 2 4" xfId="0"/>
    <cellStyle name="Input 5 5 3 3" xfId="0"/>
    <cellStyle name="Input 5 5 3 3 2" xfId="0"/>
    <cellStyle name="Input 5 5 3 3 3" xfId="0"/>
    <cellStyle name="Input 5 5 3 3 4" xfId="0"/>
    <cellStyle name="Input 5 5 3 4" xfId="0"/>
    <cellStyle name="Input 5 5 3 4 2" xfId="0"/>
    <cellStyle name="Input 5 5 3 4 3" xfId="0"/>
    <cellStyle name="Input 5 5 3 4 4" xfId="0"/>
    <cellStyle name="Input 5 5 3 5" xfId="0"/>
    <cellStyle name="Input 5 5 3 5 2" xfId="0"/>
    <cellStyle name="Input 5 5 3 5 3" xfId="0"/>
    <cellStyle name="Input 5 5 3 5 4" xfId="0"/>
    <cellStyle name="Input 5 5 3 6" xfId="0"/>
    <cellStyle name="Input 5 5 3 6 2" xfId="0"/>
    <cellStyle name="Input 5 5 3 6 3" xfId="0"/>
    <cellStyle name="Input 5 5 3 7" xfId="0"/>
    <cellStyle name="Input 5 5 3 8" xfId="0"/>
    <cellStyle name="Input 5 6" xfId="0"/>
    <cellStyle name="Input 5 6 2" xfId="0"/>
    <cellStyle name="Input 5 6 2 2" xfId="0"/>
    <cellStyle name="Input 5 6 2 2 2" xfId="0"/>
    <cellStyle name="Input 5 6 2 2 3" xfId="0"/>
    <cellStyle name="Input 5 6 2 2 4" xfId="0"/>
    <cellStyle name="Input 5 6 2 3" xfId="0"/>
    <cellStyle name="Input 5 6 2 3 2" xfId="0"/>
    <cellStyle name="Input 5 6 2 3 3" xfId="0"/>
    <cellStyle name="Input 5 6 2 3 4" xfId="0"/>
    <cellStyle name="Input 5 6 2 4" xfId="0"/>
    <cellStyle name="Input 5 6 2 4 2" xfId="0"/>
    <cellStyle name="Input 5 6 2 4 3" xfId="0"/>
    <cellStyle name="Input 5 6 2 4 4" xfId="0"/>
    <cellStyle name="Input 5 6 2 5" xfId="0"/>
    <cellStyle name="Input 5 6 2 5 2" xfId="0"/>
    <cellStyle name="Input 5 6 2 5 3" xfId="0"/>
    <cellStyle name="Input 5 6 2 5 4" xfId="0"/>
    <cellStyle name="Input 5 6 2 6" xfId="0"/>
    <cellStyle name="Input 5 6 2 6 2" xfId="0"/>
    <cellStyle name="Input 5 6 2 6 3" xfId="0"/>
    <cellStyle name="Input 5 6 2 7" xfId="0"/>
    <cellStyle name="Input 5 6 2 8" xfId="0"/>
    <cellStyle name="Input 5 6 3" xfId="0"/>
    <cellStyle name="Input 5 6 3 2" xfId="0"/>
    <cellStyle name="Input 5 6 3 2 2" xfId="0"/>
    <cellStyle name="Input 5 6 3 2 3" xfId="0"/>
    <cellStyle name="Input 5 6 3 2 4" xfId="0"/>
    <cellStyle name="Input 5 6 3 3" xfId="0"/>
    <cellStyle name="Input 5 6 3 3 2" xfId="0"/>
    <cellStyle name="Input 5 6 3 3 3" xfId="0"/>
    <cellStyle name="Input 5 6 3 3 4" xfId="0"/>
    <cellStyle name="Input 5 6 3 4" xfId="0"/>
    <cellStyle name="Input 5 6 3 4 2" xfId="0"/>
    <cellStyle name="Input 5 6 3 4 3" xfId="0"/>
    <cellStyle name="Input 5 6 3 4 4" xfId="0"/>
    <cellStyle name="Input 5 6 3 5" xfId="0"/>
    <cellStyle name="Input 5 6 3 5 2" xfId="0"/>
    <cellStyle name="Input 5 6 3 5 3" xfId="0"/>
    <cellStyle name="Input 5 6 3 5 4" xfId="0"/>
    <cellStyle name="Input 5 6 3 6" xfId="0"/>
    <cellStyle name="Input 5 6 3 6 2" xfId="0"/>
    <cellStyle name="Input 5 6 3 6 3" xfId="0"/>
    <cellStyle name="Input 5 6 3 7" xfId="0"/>
    <cellStyle name="Input 5 6 3 8" xfId="0"/>
    <cellStyle name="Input 5 7" xfId="0"/>
    <cellStyle name="Input 5 7 10" xfId="0"/>
    <cellStyle name="Input 5 7 2" xfId="0"/>
    <cellStyle name="Input 5 7 2 2" xfId="0"/>
    <cellStyle name="Input 5 7 2 2 2" xfId="0"/>
    <cellStyle name="Input 5 7 2 2 3" xfId="0"/>
    <cellStyle name="Input 5 7 2 2 4" xfId="0"/>
    <cellStyle name="Input 5 7 2 3" xfId="0"/>
    <cellStyle name="Input 5 7 2 3 2" xfId="0"/>
    <cellStyle name="Input 5 7 2 3 3" xfId="0"/>
    <cellStyle name="Input 5 7 2 3 4" xfId="0"/>
    <cellStyle name="Input 5 7 2 4" xfId="0"/>
    <cellStyle name="Input 5 7 2 4 2" xfId="0"/>
    <cellStyle name="Input 5 7 2 4 3" xfId="0"/>
    <cellStyle name="Input 5 7 2 4 4" xfId="0"/>
    <cellStyle name="Input 5 7 2 5" xfId="0"/>
    <cellStyle name="Input 5 7 2 5 2" xfId="0"/>
    <cellStyle name="Input 5 7 2 5 3" xfId="0"/>
    <cellStyle name="Input 5 7 2 5 4" xfId="0"/>
    <cellStyle name="Input 5 7 2 6" xfId="0"/>
    <cellStyle name="Input 5 7 2 6 2" xfId="0"/>
    <cellStyle name="Input 5 7 2 6 3" xfId="0"/>
    <cellStyle name="Input 5 7 2 7" xfId="0"/>
    <cellStyle name="Input 5 7 2 8" xfId="0"/>
    <cellStyle name="Input 5 7 3" xfId="0"/>
    <cellStyle name="Input 5 7 3 2" xfId="0"/>
    <cellStyle name="Input 5 7 3 2 2" xfId="0"/>
    <cellStyle name="Input 5 7 3 2 3" xfId="0"/>
    <cellStyle name="Input 5 7 3 2 4" xfId="0"/>
    <cellStyle name="Input 5 7 3 3" xfId="0"/>
    <cellStyle name="Input 5 7 3 3 2" xfId="0"/>
    <cellStyle name="Input 5 7 3 3 3" xfId="0"/>
    <cellStyle name="Input 5 7 3 3 4" xfId="0"/>
    <cellStyle name="Input 5 7 3 4" xfId="0"/>
    <cellStyle name="Input 5 7 3 4 2" xfId="0"/>
    <cellStyle name="Input 5 7 3 4 3" xfId="0"/>
    <cellStyle name="Input 5 7 3 4 4" xfId="0"/>
    <cellStyle name="Input 5 7 3 5" xfId="0"/>
    <cellStyle name="Input 5 7 3 5 2" xfId="0"/>
    <cellStyle name="Input 5 7 3 5 3" xfId="0"/>
    <cellStyle name="Input 5 7 3 5 4" xfId="0"/>
    <cellStyle name="Input 5 7 3 6" xfId="0"/>
    <cellStyle name="Input 5 7 3 6 2" xfId="0"/>
    <cellStyle name="Input 5 7 3 6 3" xfId="0"/>
    <cellStyle name="Input 5 7 3 7" xfId="0"/>
    <cellStyle name="Input 5 7 3 8" xfId="0"/>
    <cellStyle name="Input 5 7 4" xfId="0"/>
    <cellStyle name="Input 5 7 4 2" xfId="0"/>
    <cellStyle name="Input 5 7 4 3" xfId="0"/>
    <cellStyle name="Input 5 7 4 4" xfId="0"/>
    <cellStyle name="Input 5 7 5" xfId="0"/>
    <cellStyle name="Input 5 7 5 2" xfId="0"/>
    <cellStyle name="Input 5 7 5 3" xfId="0"/>
    <cellStyle name="Input 5 7 5 4" xfId="0"/>
    <cellStyle name="Input 5 7 6" xfId="0"/>
    <cellStyle name="Input 5 7 6 2" xfId="0"/>
    <cellStyle name="Input 5 7 6 3" xfId="0"/>
    <cellStyle name="Input 5 7 6 4" xfId="0"/>
    <cellStyle name="Input 5 7 7" xfId="0"/>
    <cellStyle name="Input 5 7 7 2" xfId="0"/>
    <cellStyle name="Input 5 7 7 3" xfId="0"/>
    <cellStyle name="Input 5 7 7 4" xfId="0"/>
    <cellStyle name="Input 5 7 8" xfId="0"/>
    <cellStyle name="Input 5 7 8 2" xfId="0"/>
    <cellStyle name="Input 5 7 8 3" xfId="0"/>
    <cellStyle name="Input 5 7 9" xfId="0"/>
    <cellStyle name="Input 5 8" xfId="0"/>
    <cellStyle name="Input 50" xfId="0"/>
    <cellStyle name="Input 51" xfId="0"/>
    <cellStyle name="Input 52" xfId="0"/>
    <cellStyle name="Input 53" xfId="0"/>
    <cellStyle name="Input 54" xfId="0"/>
    <cellStyle name="Input 55" xfId="0"/>
    <cellStyle name="Input 55 2" xfId="0"/>
    <cellStyle name="Input 55 2 2" xfId="0"/>
    <cellStyle name="Input 55 2 3" xfId="0"/>
    <cellStyle name="Input 55 3" xfId="0"/>
    <cellStyle name="Input 55 4" xfId="0"/>
    <cellStyle name="Input 55 5" xfId="0"/>
    <cellStyle name="Input 5_Sheet1" xfId="0"/>
    <cellStyle name="Input 6" xfId="0"/>
    <cellStyle name="Input 6 2" xfId="0"/>
    <cellStyle name="Input 6 2 2" xfId="0"/>
    <cellStyle name="Input 6 2 2 2" xfId="0"/>
    <cellStyle name="Input 6 2 2 2 10" xfId="0"/>
    <cellStyle name="Input 6 2 2 2 2" xfId="0"/>
    <cellStyle name="Input 6 2 2 2 2 2" xfId="0"/>
    <cellStyle name="Input 6 2 2 2 2 2 2" xfId="0"/>
    <cellStyle name="Input 6 2 2 2 2 2 3" xfId="0"/>
    <cellStyle name="Input 6 2 2 2 2 2 4" xfId="0"/>
    <cellStyle name="Input 6 2 2 2 2 3" xfId="0"/>
    <cellStyle name="Input 6 2 2 2 2 3 2" xfId="0"/>
    <cellStyle name="Input 6 2 2 2 2 3 3" xfId="0"/>
    <cellStyle name="Input 6 2 2 2 2 3 4" xfId="0"/>
    <cellStyle name="Input 6 2 2 2 2 4" xfId="0"/>
    <cellStyle name="Input 6 2 2 2 2 4 2" xfId="0"/>
    <cellStyle name="Input 6 2 2 2 2 4 3" xfId="0"/>
    <cellStyle name="Input 6 2 2 2 2 4 4" xfId="0"/>
    <cellStyle name="Input 6 2 2 2 2 5" xfId="0"/>
    <cellStyle name="Input 6 2 2 2 2 5 2" xfId="0"/>
    <cellStyle name="Input 6 2 2 2 2 5 3" xfId="0"/>
    <cellStyle name="Input 6 2 2 2 2 5 4" xfId="0"/>
    <cellStyle name="Input 6 2 2 2 2 6" xfId="0"/>
    <cellStyle name="Input 6 2 2 2 2 6 2" xfId="0"/>
    <cellStyle name="Input 6 2 2 2 2 6 3" xfId="0"/>
    <cellStyle name="Input 6 2 2 2 2 7" xfId="0"/>
    <cellStyle name="Input 6 2 2 2 2 8" xfId="0"/>
    <cellStyle name="Input 6 2 2 2 3" xfId="0"/>
    <cellStyle name="Input 6 2 2 2 3 2" xfId="0"/>
    <cellStyle name="Input 6 2 2 2 3 2 2" xfId="0"/>
    <cellStyle name="Input 6 2 2 2 3 2 3" xfId="0"/>
    <cellStyle name="Input 6 2 2 2 3 2 4" xfId="0"/>
    <cellStyle name="Input 6 2 2 2 3 3" xfId="0"/>
    <cellStyle name="Input 6 2 2 2 3 3 2" xfId="0"/>
    <cellStyle name="Input 6 2 2 2 3 3 3" xfId="0"/>
    <cellStyle name="Input 6 2 2 2 3 3 4" xfId="0"/>
    <cellStyle name="Input 6 2 2 2 3 4" xfId="0"/>
    <cellStyle name="Input 6 2 2 2 3 4 2" xfId="0"/>
    <cellStyle name="Input 6 2 2 2 3 4 3" xfId="0"/>
    <cellStyle name="Input 6 2 2 2 3 4 4" xfId="0"/>
    <cellStyle name="Input 6 2 2 2 3 5" xfId="0"/>
    <cellStyle name="Input 6 2 2 2 3 5 2" xfId="0"/>
    <cellStyle name="Input 6 2 2 2 3 5 3" xfId="0"/>
    <cellStyle name="Input 6 2 2 2 3 5 4" xfId="0"/>
    <cellStyle name="Input 6 2 2 2 3 6" xfId="0"/>
    <cellStyle name="Input 6 2 2 2 3 6 2" xfId="0"/>
    <cellStyle name="Input 6 2 2 2 3 6 3" xfId="0"/>
    <cellStyle name="Input 6 2 2 2 3 7" xfId="0"/>
    <cellStyle name="Input 6 2 2 2 3 8" xfId="0"/>
    <cellStyle name="Input 6 2 2 2 4" xfId="0"/>
    <cellStyle name="Input 6 2 2 2 4 2" xfId="0"/>
    <cellStyle name="Input 6 2 2 2 4 3" xfId="0"/>
    <cellStyle name="Input 6 2 2 2 4 4" xfId="0"/>
    <cellStyle name="Input 6 2 2 2 5" xfId="0"/>
    <cellStyle name="Input 6 2 2 2 5 2" xfId="0"/>
    <cellStyle name="Input 6 2 2 2 5 3" xfId="0"/>
    <cellStyle name="Input 6 2 2 2 5 4" xfId="0"/>
    <cellStyle name="Input 6 2 2 2 6" xfId="0"/>
    <cellStyle name="Input 6 2 2 2 6 2" xfId="0"/>
    <cellStyle name="Input 6 2 2 2 6 3" xfId="0"/>
    <cellStyle name="Input 6 2 2 2 6 4" xfId="0"/>
    <cellStyle name="Input 6 2 2 2 7" xfId="0"/>
    <cellStyle name="Input 6 2 2 2 7 2" xfId="0"/>
    <cellStyle name="Input 6 2 2 2 7 3" xfId="0"/>
    <cellStyle name="Input 6 2 2 2 7 4" xfId="0"/>
    <cellStyle name="Input 6 2 2 2 8" xfId="0"/>
    <cellStyle name="Input 6 2 2 2 8 2" xfId="0"/>
    <cellStyle name="Input 6 2 2 2 8 3" xfId="0"/>
    <cellStyle name="Input 6 2 2 2 9" xfId="0"/>
    <cellStyle name="Input 6 2 2 3" xfId="0"/>
    <cellStyle name="Input 6 2 3" xfId="0"/>
    <cellStyle name="Input 6 2 3 10" xfId="0"/>
    <cellStyle name="Input 6 2 3 2" xfId="0"/>
    <cellStyle name="Input 6 2 3 2 2" xfId="0"/>
    <cellStyle name="Input 6 2 3 2 2 2" xfId="0"/>
    <cellStyle name="Input 6 2 3 2 2 3" xfId="0"/>
    <cellStyle name="Input 6 2 3 2 2 4" xfId="0"/>
    <cellStyle name="Input 6 2 3 2 3" xfId="0"/>
    <cellStyle name="Input 6 2 3 2 3 2" xfId="0"/>
    <cellStyle name="Input 6 2 3 2 3 3" xfId="0"/>
    <cellStyle name="Input 6 2 3 2 3 4" xfId="0"/>
    <cellStyle name="Input 6 2 3 2 4" xfId="0"/>
    <cellStyle name="Input 6 2 3 2 4 2" xfId="0"/>
    <cellStyle name="Input 6 2 3 2 4 3" xfId="0"/>
    <cellStyle name="Input 6 2 3 2 4 4" xfId="0"/>
    <cellStyle name="Input 6 2 3 2 5" xfId="0"/>
    <cellStyle name="Input 6 2 3 2 5 2" xfId="0"/>
    <cellStyle name="Input 6 2 3 2 5 3" xfId="0"/>
    <cellStyle name="Input 6 2 3 2 5 4" xfId="0"/>
    <cellStyle name="Input 6 2 3 2 6" xfId="0"/>
    <cellStyle name="Input 6 2 3 2 6 2" xfId="0"/>
    <cellStyle name="Input 6 2 3 2 6 3" xfId="0"/>
    <cellStyle name="Input 6 2 3 2 7" xfId="0"/>
    <cellStyle name="Input 6 2 3 2 8" xfId="0"/>
    <cellStyle name="Input 6 2 3 3" xfId="0"/>
    <cellStyle name="Input 6 2 3 3 2" xfId="0"/>
    <cellStyle name="Input 6 2 3 3 2 2" xfId="0"/>
    <cellStyle name="Input 6 2 3 3 2 3" xfId="0"/>
    <cellStyle name="Input 6 2 3 3 2 4" xfId="0"/>
    <cellStyle name="Input 6 2 3 3 3" xfId="0"/>
    <cellStyle name="Input 6 2 3 3 3 2" xfId="0"/>
    <cellStyle name="Input 6 2 3 3 3 3" xfId="0"/>
    <cellStyle name="Input 6 2 3 3 3 4" xfId="0"/>
    <cellStyle name="Input 6 2 3 3 4" xfId="0"/>
    <cellStyle name="Input 6 2 3 3 4 2" xfId="0"/>
    <cellStyle name="Input 6 2 3 3 4 3" xfId="0"/>
    <cellStyle name="Input 6 2 3 3 4 4" xfId="0"/>
    <cellStyle name="Input 6 2 3 3 5" xfId="0"/>
    <cellStyle name="Input 6 2 3 3 5 2" xfId="0"/>
    <cellStyle name="Input 6 2 3 3 5 3" xfId="0"/>
    <cellStyle name="Input 6 2 3 3 5 4" xfId="0"/>
    <cellStyle name="Input 6 2 3 3 6" xfId="0"/>
    <cellStyle name="Input 6 2 3 3 6 2" xfId="0"/>
    <cellStyle name="Input 6 2 3 3 6 3" xfId="0"/>
    <cellStyle name="Input 6 2 3 3 7" xfId="0"/>
    <cellStyle name="Input 6 2 3 3 8" xfId="0"/>
    <cellStyle name="Input 6 2 3 4" xfId="0"/>
    <cellStyle name="Input 6 2 3 4 2" xfId="0"/>
    <cellStyle name="Input 6 2 3 4 3" xfId="0"/>
    <cellStyle name="Input 6 2 3 4 4" xfId="0"/>
    <cellStyle name="Input 6 2 3 5" xfId="0"/>
    <cellStyle name="Input 6 2 3 5 2" xfId="0"/>
    <cellStyle name="Input 6 2 3 5 3" xfId="0"/>
    <cellStyle name="Input 6 2 3 5 4" xfId="0"/>
    <cellStyle name="Input 6 2 3 6" xfId="0"/>
    <cellStyle name="Input 6 2 3 6 2" xfId="0"/>
    <cellStyle name="Input 6 2 3 6 3" xfId="0"/>
    <cellStyle name="Input 6 2 3 6 4" xfId="0"/>
    <cellStyle name="Input 6 2 3 7" xfId="0"/>
    <cellStyle name="Input 6 2 3 7 2" xfId="0"/>
    <cellStyle name="Input 6 2 3 7 3" xfId="0"/>
    <cellStyle name="Input 6 2 3 7 4" xfId="0"/>
    <cellStyle name="Input 6 2 3 8" xfId="0"/>
    <cellStyle name="Input 6 2 3 8 2" xfId="0"/>
    <cellStyle name="Input 6 2 3 8 3" xfId="0"/>
    <cellStyle name="Input 6 2 3 9" xfId="0"/>
    <cellStyle name="Input 6 2 4" xfId="0"/>
    <cellStyle name="Input 6 2_Sheet1" xfId="0"/>
    <cellStyle name="Input 6 3" xfId="0"/>
    <cellStyle name="Input 6 3 2" xfId="0"/>
    <cellStyle name="Input 6 3 2 10" xfId="0"/>
    <cellStyle name="Input 6 3 2 2" xfId="0"/>
    <cellStyle name="Input 6 3 2 2 2" xfId="0"/>
    <cellStyle name="Input 6 3 2 2 2 2" xfId="0"/>
    <cellStyle name="Input 6 3 2 2 2 3" xfId="0"/>
    <cellStyle name="Input 6 3 2 2 2 4" xfId="0"/>
    <cellStyle name="Input 6 3 2 2 3" xfId="0"/>
    <cellStyle name="Input 6 3 2 2 3 2" xfId="0"/>
    <cellStyle name="Input 6 3 2 2 3 3" xfId="0"/>
    <cellStyle name="Input 6 3 2 2 3 4" xfId="0"/>
    <cellStyle name="Input 6 3 2 2 4" xfId="0"/>
    <cellStyle name="Input 6 3 2 2 4 2" xfId="0"/>
    <cellStyle name="Input 6 3 2 2 4 3" xfId="0"/>
    <cellStyle name="Input 6 3 2 2 4 4" xfId="0"/>
    <cellStyle name="Input 6 3 2 2 5" xfId="0"/>
    <cellStyle name="Input 6 3 2 2 5 2" xfId="0"/>
    <cellStyle name="Input 6 3 2 2 5 3" xfId="0"/>
    <cellStyle name="Input 6 3 2 2 5 4" xfId="0"/>
    <cellStyle name="Input 6 3 2 2 6" xfId="0"/>
    <cellStyle name="Input 6 3 2 2 6 2" xfId="0"/>
    <cellStyle name="Input 6 3 2 2 6 3" xfId="0"/>
    <cellStyle name="Input 6 3 2 2 7" xfId="0"/>
    <cellStyle name="Input 6 3 2 2 8" xfId="0"/>
    <cellStyle name="Input 6 3 2 3" xfId="0"/>
    <cellStyle name="Input 6 3 2 3 2" xfId="0"/>
    <cellStyle name="Input 6 3 2 3 2 2" xfId="0"/>
    <cellStyle name="Input 6 3 2 3 2 3" xfId="0"/>
    <cellStyle name="Input 6 3 2 3 2 4" xfId="0"/>
    <cellStyle name="Input 6 3 2 3 3" xfId="0"/>
    <cellStyle name="Input 6 3 2 3 3 2" xfId="0"/>
    <cellStyle name="Input 6 3 2 3 3 3" xfId="0"/>
    <cellStyle name="Input 6 3 2 3 3 4" xfId="0"/>
    <cellStyle name="Input 6 3 2 3 4" xfId="0"/>
    <cellStyle name="Input 6 3 2 3 4 2" xfId="0"/>
    <cellStyle name="Input 6 3 2 3 4 3" xfId="0"/>
    <cellStyle name="Input 6 3 2 3 4 4" xfId="0"/>
    <cellStyle name="Input 6 3 2 3 5" xfId="0"/>
    <cellStyle name="Input 6 3 2 3 5 2" xfId="0"/>
    <cellStyle name="Input 6 3 2 3 5 3" xfId="0"/>
    <cellStyle name="Input 6 3 2 3 5 4" xfId="0"/>
    <cellStyle name="Input 6 3 2 3 6" xfId="0"/>
    <cellStyle name="Input 6 3 2 3 6 2" xfId="0"/>
    <cellStyle name="Input 6 3 2 3 6 3" xfId="0"/>
    <cellStyle name="Input 6 3 2 3 7" xfId="0"/>
    <cellStyle name="Input 6 3 2 3 8" xfId="0"/>
    <cellStyle name="Input 6 3 2 4" xfId="0"/>
    <cellStyle name="Input 6 3 2 4 2" xfId="0"/>
    <cellStyle name="Input 6 3 2 4 3" xfId="0"/>
    <cellStyle name="Input 6 3 2 4 4" xfId="0"/>
    <cellStyle name="Input 6 3 2 5" xfId="0"/>
    <cellStyle name="Input 6 3 2 5 2" xfId="0"/>
    <cellStyle name="Input 6 3 2 5 3" xfId="0"/>
    <cellStyle name="Input 6 3 2 5 4" xfId="0"/>
    <cellStyle name="Input 6 3 2 6" xfId="0"/>
    <cellStyle name="Input 6 3 2 6 2" xfId="0"/>
    <cellStyle name="Input 6 3 2 6 3" xfId="0"/>
    <cellStyle name="Input 6 3 2 6 4" xfId="0"/>
    <cellStyle name="Input 6 3 2 7" xfId="0"/>
    <cellStyle name="Input 6 3 2 7 2" xfId="0"/>
    <cellStyle name="Input 6 3 2 7 3" xfId="0"/>
    <cellStyle name="Input 6 3 2 7 4" xfId="0"/>
    <cellStyle name="Input 6 3 2 8" xfId="0"/>
    <cellStyle name="Input 6 3 2 8 2" xfId="0"/>
    <cellStyle name="Input 6 3 2 8 3" xfId="0"/>
    <cellStyle name="Input 6 3 2 9" xfId="0"/>
    <cellStyle name="Input 6 3 3" xfId="0"/>
    <cellStyle name="Input 6 4" xfId="0"/>
    <cellStyle name="Input 6 4 10" xfId="0"/>
    <cellStyle name="Input 6 4 2" xfId="0"/>
    <cellStyle name="Input 6 4 2 2" xfId="0"/>
    <cellStyle name="Input 6 4 2 2 2" xfId="0"/>
    <cellStyle name="Input 6 4 2 2 3" xfId="0"/>
    <cellStyle name="Input 6 4 2 2 4" xfId="0"/>
    <cellStyle name="Input 6 4 2 3" xfId="0"/>
    <cellStyle name="Input 6 4 2 3 2" xfId="0"/>
    <cellStyle name="Input 6 4 2 3 3" xfId="0"/>
    <cellStyle name="Input 6 4 2 3 4" xfId="0"/>
    <cellStyle name="Input 6 4 2 4" xfId="0"/>
    <cellStyle name="Input 6 4 2 4 2" xfId="0"/>
    <cellStyle name="Input 6 4 2 4 3" xfId="0"/>
    <cellStyle name="Input 6 4 2 4 4" xfId="0"/>
    <cellStyle name="Input 6 4 2 5" xfId="0"/>
    <cellStyle name="Input 6 4 2 5 2" xfId="0"/>
    <cellStyle name="Input 6 4 2 5 3" xfId="0"/>
    <cellStyle name="Input 6 4 2 5 4" xfId="0"/>
    <cellStyle name="Input 6 4 2 6" xfId="0"/>
    <cellStyle name="Input 6 4 2 6 2" xfId="0"/>
    <cellStyle name="Input 6 4 2 6 3" xfId="0"/>
    <cellStyle name="Input 6 4 2 7" xfId="0"/>
    <cellStyle name="Input 6 4 2 8" xfId="0"/>
    <cellStyle name="Input 6 4 3" xfId="0"/>
    <cellStyle name="Input 6 4 3 2" xfId="0"/>
    <cellStyle name="Input 6 4 3 2 2" xfId="0"/>
    <cellStyle name="Input 6 4 3 2 3" xfId="0"/>
    <cellStyle name="Input 6 4 3 2 4" xfId="0"/>
    <cellStyle name="Input 6 4 3 3" xfId="0"/>
    <cellStyle name="Input 6 4 3 3 2" xfId="0"/>
    <cellStyle name="Input 6 4 3 3 3" xfId="0"/>
    <cellStyle name="Input 6 4 3 3 4" xfId="0"/>
    <cellStyle name="Input 6 4 3 4" xfId="0"/>
    <cellStyle name="Input 6 4 3 4 2" xfId="0"/>
    <cellStyle name="Input 6 4 3 4 3" xfId="0"/>
    <cellStyle name="Input 6 4 3 4 4" xfId="0"/>
    <cellStyle name="Input 6 4 3 5" xfId="0"/>
    <cellStyle name="Input 6 4 3 5 2" xfId="0"/>
    <cellStyle name="Input 6 4 3 5 3" xfId="0"/>
    <cellStyle name="Input 6 4 3 5 4" xfId="0"/>
    <cellStyle name="Input 6 4 3 6" xfId="0"/>
    <cellStyle name="Input 6 4 3 6 2" xfId="0"/>
    <cellStyle name="Input 6 4 3 6 3" xfId="0"/>
    <cellStyle name="Input 6 4 3 7" xfId="0"/>
    <cellStyle name="Input 6 4 3 8" xfId="0"/>
    <cellStyle name="Input 6 4 4" xfId="0"/>
    <cellStyle name="Input 6 4 4 2" xfId="0"/>
    <cellStyle name="Input 6 4 4 3" xfId="0"/>
    <cellStyle name="Input 6 4 4 4" xfId="0"/>
    <cellStyle name="Input 6 4 5" xfId="0"/>
    <cellStyle name="Input 6 4 5 2" xfId="0"/>
    <cellStyle name="Input 6 4 5 3" xfId="0"/>
    <cellStyle name="Input 6 4 5 4" xfId="0"/>
    <cellStyle name="Input 6 4 6" xfId="0"/>
    <cellStyle name="Input 6 4 6 2" xfId="0"/>
    <cellStyle name="Input 6 4 6 3" xfId="0"/>
    <cellStyle name="Input 6 4 6 4" xfId="0"/>
    <cellStyle name="Input 6 4 7" xfId="0"/>
    <cellStyle name="Input 6 4 7 2" xfId="0"/>
    <cellStyle name="Input 6 4 7 3" xfId="0"/>
    <cellStyle name="Input 6 4 7 4" xfId="0"/>
    <cellStyle name="Input 6 4 8" xfId="0"/>
    <cellStyle name="Input 6 4 8 2" xfId="0"/>
    <cellStyle name="Input 6 4 8 3" xfId="0"/>
    <cellStyle name="Input 6 4 9" xfId="0"/>
    <cellStyle name="Input 6 5" xfId="0"/>
    <cellStyle name="Input 6_Sheet1" xfId="0"/>
    <cellStyle name="Input 7" xfId="0"/>
    <cellStyle name="Input 7 2" xfId="0"/>
    <cellStyle name="Input 7 2 2" xfId="0"/>
    <cellStyle name="Input 7 2 2 2" xfId="0"/>
    <cellStyle name="Input 7 2 2 2 10" xfId="0"/>
    <cellStyle name="Input 7 2 2 2 2" xfId="0"/>
    <cellStyle name="Input 7 2 2 2 2 2" xfId="0"/>
    <cellStyle name="Input 7 2 2 2 2 2 2" xfId="0"/>
    <cellStyle name="Input 7 2 2 2 2 2 3" xfId="0"/>
    <cellStyle name="Input 7 2 2 2 2 2 4" xfId="0"/>
    <cellStyle name="Input 7 2 2 2 2 3" xfId="0"/>
    <cellStyle name="Input 7 2 2 2 2 3 2" xfId="0"/>
    <cellStyle name="Input 7 2 2 2 2 3 3" xfId="0"/>
    <cellStyle name="Input 7 2 2 2 2 3 4" xfId="0"/>
    <cellStyle name="Input 7 2 2 2 2 4" xfId="0"/>
    <cellStyle name="Input 7 2 2 2 2 4 2" xfId="0"/>
    <cellStyle name="Input 7 2 2 2 2 4 3" xfId="0"/>
    <cellStyle name="Input 7 2 2 2 2 4 4" xfId="0"/>
    <cellStyle name="Input 7 2 2 2 2 5" xfId="0"/>
    <cellStyle name="Input 7 2 2 2 2 5 2" xfId="0"/>
    <cellStyle name="Input 7 2 2 2 2 5 3" xfId="0"/>
    <cellStyle name="Input 7 2 2 2 2 5 4" xfId="0"/>
    <cellStyle name="Input 7 2 2 2 2 6" xfId="0"/>
    <cellStyle name="Input 7 2 2 2 2 6 2" xfId="0"/>
    <cellStyle name="Input 7 2 2 2 2 6 3" xfId="0"/>
    <cellStyle name="Input 7 2 2 2 2 7" xfId="0"/>
    <cellStyle name="Input 7 2 2 2 2 8" xfId="0"/>
    <cellStyle name="Input 7 2 2 2 3" xfId="0"/>
    <cellStyle name="Input 7 2 2 2 3 2" xfId="0"/>
    <cellStyle name="Input 7 2 2 2 3 2 2" xfId="0"/>
    <cellStyle name="Input 7 2 2 2 3 2 3" xfId="0"/>
    <cellStyle name="Input 7 2 2 2 3 2 4" xfId="0"/>
    <cellStyle name="Input 7 2 2 2 3 3" xfId="0"/>
    <cellStyle name="Input 7 2 2 2 3 3 2" xfId="0"/>
    <cellStyle name="Input 7 2 2 2 3 3 3" xfId="0"/>
    <cellStyle name="Input 7 2 2 2 3 3 4" xfId="0"/>
    <cellStyle name="Input 7 2 2 2 3 4" xfId="0"/>
    <cellStyle name="Input 7 2 2 2 3 4 2" xfId="0"/>
    <cellStyle name="Input 7 2 2 2 3 4 3" xfId="0"/>
    <cellStyle name="Input 7 2 2 2 3 4 4" xfId="0"/>
    <cellStyle name="Input 7 2 2 2 3 5" xfId="0"/>
    <cellStyle name="Input 7 2 2 2 3 5 2" xfId="0"/>
    <cellStyle name="Input 7 2 2 2 3 5 3" xfId="0"/>
    <cellStyle name="Input 7 2 2 2 3 5 4" xfId="0"/>
    <cellStyle name="Input 7 2 2 2 3 6" xfId="0"/>
    <cellStyle name="Input 7 2 2 2 3 6 2" xfId="0"/>
    <cellStyle name="Input 7 2 2 2 3 6 3" xfId="0"/>
    <cellStyle name="Input 7 2 2 2 3 7" xfId="0"/>
    <cellStyle name="Input 7 2 2 2 3 8" xfId="0"/>
    <cellStyle name="Input 7 2 2 2 4" xfId="0"/>
    <cellStyle name="Input 7 2 2 2 4 2" xfId="0"/>
    <cellStyle name="Input 7 2 2 2 4 3" xfId="0"/>
    <cellStyle name="Input 7 2 2 2 4 4" xfId="0"/>
    <cellStyle name="Input 7 2 2 2 5" xfId="0"/>
    <cellStyle name="Input 7 2 2 2 5 2" xfId="0"/>
    <cellStyle name="Input 7 2 2 2 5 3" xfId="0"/>
    <cellStyle name="Input 7 2 2 2 5 4" xfId="0"/>
    <cellStyle name="Input 7 2 2 2 6" xfId="0"/>
    <cellStyle name="Input 7 2 2 2 6 2" xfId="0"/>
    <cellStyle name="Input 7 2 2 2 6 3" xfId="0"/>
    <cellStyle name="Input 7 2 2 2 6 4" xfId="0"/>
    <cellStyle name="Input 7 2 2 2 7" xfId="0"/>
    <cellStyle name="Input 7 2 2 2 7 2" xfId="0"/>
    <cellStyle name="Input 7 2 2 2 7 3" xfId="0"/>
    <cellStyle name="Input 7 2 2 2 7 4" xfId="0"/>
    <cellStyle name="Input 7 2 2 2 8" xfId="0"/>
    <cellStyle name="Input 7 2 2 2 8 2" xfId="0"/>
    <cellStyle name="Input 7 2 2 2 8 3" xfId="0"/>
    <cellStyle name="Input 7 2 2 2 9" xfId="0"/>
    <cellStyle name="Input 7 2 2 3" xfId="0"/>
    <cellStyle name="Input 7 2 3" xfId="0"/>
    <cellStyle name="Input 7 2 3 10" xfId="0"/>
    <cellStyle name="Input 7 2 3 2" xfId="0"/>
    <cellStyle name="Input 7 2 3 2 2" xfId="0"/>
    <cellStyle name="Input 7 2 3 2 2 2" xfId="0"/>
    <cellStyle name="Input 7 2 3 2 2 3" xfId="0"/>
    <cellStyle name="Input 7 2 3 2 2 4" xfId="0"/>
    <cellStyle name="Input 7 2 3 2 3" xfId="0"/>
    <cellStyle name="Input 7 2 3 2 3 2" xfId="0"/>
    <cellStyle name="Input 7 2 3 2 3 3" xfId="0"/>
    <cellStyle name="Input 7 2 3 2 3 4" xfId="0"/>
    <cellStyle name="Input 7 2 3 2 4" xfId="0"/>
    <cellStyle name="Input 7 2 3 2 4 2" xfId="0"/>
    <cellStyle name="Input 7 2 3 2 4 3" xfId="0"/>
    <cellStyle name="Input 7 2 3 2 4 4" xfId="0"/>
    <cellStyle name="Input 7 2 3 2 5" xfId="0"/>
    <cellStyle name="Input 7 2 3 2 5 2" xfId="0"/>
    <cellStyle name="Input 7 2 3 2 5 3" xfId="0"/>
    <cellStyle name="Input 7 2 3 2 5 4" xfId="0"/>
    <cellStyle name="Input 7 2 3 2 6" xfId="0"/>
    <cellStyle name="Input 7 2 3 2 6 2" xfId="0"/>
    <cellStyle name="Input 7 2 3 2 6 3" xfId="0"/>
    <cellStyle name="Input 7 2 3 2 7" xfId="0"/>
    <cellStyle name="Input 7 2 3 2 8" xfId="0"/>
    <cellStyle name="Input 7 2 3 3" xfId="0"/>
    <cellStyle name="Input 7 2 3 3 2" xfId="0"/>
    <cellStyle name="Input 7 2 3 3 2 2" xfId="0"/>
    <cellStyle name="Input 7 2 3 3 2 3" xfId="0"/>
    <cellStyle name="Input 7 2 3 3 2 4" xfId="0"/>
    <cellStyle name="Input 7 2 3 3 3" xfId="0"/>
    <cellStyle name="Input 7 2 3 3 3 2" xfId="0"/>
    <cellStyle name="Input 7 2 3 3 3 3" xfId="0"/>
    <cellStyle name="Input 7 2 3 3 3 4" xfId="0"/>
    <cellStyle name="Input 7 2 3 3 4" xfId="0"/>
    <cellStyle name="Input 7 2 3 3 4 2" xfId="0"/>
    <cellStyle name="Input 7 2 3 3 4 3" xfId="0"/>
    <cellStyle name="Input 7 2 3 3 4 4" xfId="0"/>
    <cellStyle name="Input 7 2 3 3 5" xfId="0"/>
    <cellStyle name="Input 7 2 3 3 5 2" xfId="0"/>
    <cellStyle name="Input 7 2 3 3 5 3" xfId="0"/>
    <cellStyle name="Input 7 2 3 3 5 4" xfId="0"/>
    <cellStyle name="Input 7 2 3 3 6" xfId="0"/>
    <cellStyle name="Input 7 2 3 3 6 2" xfId="0"/>
    <cellStyle name="Input 7 2 3 3 6 3" xfId="0"/>
    <cellStyle name="Input 7 2 3 3 7" xfId="0"/>
    <cellStyle name="Input 7 2 3 3 8" xfId="0"/>
    <cellStyle name="Input 7 2 3 4" xfId="0"/>
    <cellStyle name="Input 7 2 3 4 2" xfId="0"/>
    <cellStyle name="Input 7 2 3 4 3" xfId="0"/>
    <cellStyle name="Input 7 2 3 4 4" xfId="0"/>
    <cellStyle name="Input 7 2 3 5" xfId="0"/>
    <cellStyle name="Input 7 2 3 5 2" xfId="0"/>
    <cellStyle name="Input 7 2 3 5 3" xfId="0"/>
    <cellStyle name="Input 7 2 3 5 4" xfId="0"/>
    <cellStyle name="Input 7 2 3 6" xfId="0"/>
    <cellStyle name="Input 7 2 3 6 2" xfId="0"/>
    <cellStyle name="Input 7 2 3 6 3" xfId="0"/>
    <cellStyle name="Input 7 2 3 6 4" xfId="0"/>
    <cellStyle name="Input 7 2 3 7" xfId="0"/>
    <cellStyle name="Input 7 2 3 7 2" xfId="0"/>
    <cellStyle name="Input 7 2 3 7 3" xfId="0"/>
    <cellStyle name="Input 7 2 3 7 4" xfId="0"/>
    <cellStyle name="Input 7 2 3 8" xfId="0"/>
    <cellStyle name="Input 7 2 3 8 2" xfId="0"/>
    <cellStyle name="Input 7 2 3 8 3" xfId="0"/>
    <cellStyle name="Input 7 2 3 9" xfId="0"/>
    <cellStyle name="Input 7 2 4" xfId="0"/>
    <cellStyle name="Input 7 2_Sheet1" xfId="0"/>
    <cellStyle name="Input 7 3" xfId="0"/>
    <cellStyle name="Input 7 3 2" xfId="0"/>
    <cellStyle name="Input 7 3 2 10" xfId="0"/>
    <cellStyle name="Input 7 3 2 2" xfId="0"/>
    <cellStyle name="Input 7 3 2 2 2" xfId="0"/>
    <cellStyle name="Input 7 3 2 2 2 2" xfId="0"/>
    <cellStyle name="Input 7 3 2 2 2 3" xfId="0"/>
    <cellStyle name="Input 7 3 2 2 2 4" xfId="0"/>
    <cellStyle name="Input 7 3 2 2 3" xfId="0"/>
    <cellStyle name="Input 7 3 2 2 3 2" xfId="0"/>
    <cellStyle name="Input 7 3 2 2 3 3" xfId="0"/>
    <cellStyle name="Input 7 3 2 2 3 4" xfId="0"/>
    <cellStyle name="Input 7 3 2 2 4" xfId="0"/>
    <cellStyle name="Input 7 3 2 2 4 2" xfId="0"/>
    <cellStyle name="Input 7 3 2 2 4 3" xfId="0"/>
    <cellStyle name="Input 7 3 2 2 4 4" xfId="0"/>
    <cellStyle name="Input 7 3 2 2 5" xfId="0"/>
    <cellStyle name="Input 7 3 2 2 5 2" xfId="0"/>
    <cellStyle name="Input 7 3 2 2 5 3" xfId="0"/>
    <cellStyle name="Input 7 3 2 2 5 4" xfId="0"/>
    <cellStyle name="Input 7 3 2 2 6" xfId="0"/>
    <cellStyle name="Input 7 3 2 2 6 2" xfId="0"/>
    <cellStyle name="Input 7 3 2 2 6 3" xfId="0"/>
    <cellStyle name="Input 7 3 2 2 7" xfId="0"/>
    <cellStyle name="Input 7 3 2 2 8" xfId="0"/>
    <cellStyle name="Input 7 3 2 3" xfId="0"/>
    <cellStyle name="Input 7 3 2 3 2" xfId="0"/>
    <cellStyle name="Input 7 3 2 3 2 2" xfId="0"/>
    <cellStyle name="Input 7 3 2 3 2 3" xfId="0"/>
    <cellStyle name="Input 7 3 2 3 2 4" xfId="0"/>
    <cellStyle name="Input 7 3 2 3 3" xfId="0"/>
    <cellStyle name="Input 7 3 2 3 3 2" xfId="0"/>
    <cellStyle name="Input 7 3 2 3 3 3" xfId="0"/>
    <cellStyle name="Input 7 3 2 3 3 4" xfId="0"/>
    <cellStyle name="Input 7 3 2 3 4" xfId="0"/>
    <cellStyle name="Input 7 3 2 3 4 2" xfId="0"/>
    <cellStyle name="Input 7 3 2 3 4 3" xfId="0"/>
    <cellStyle name="Input 7 3 2 3 4 4" xfId="0"/>
    <cellStyle name="Input 7 3 2 3 5" xfId="0"/>
    <cellStyle name="Input 7 3 2 3 5 2" xfId="0"/>
    <cellStyle name="Input 7 3 2 3 5 3" xfId="0"/>
    <cellStyle name="Input 7 3 2 3 5 4" xfId="0"/>
    <cellStyle name="Input 7 3 2 3 6" xfId="0"/>
    <cellStyle name="Input 7 3 2 3 6 2" xfId="0"/>
    <cellStyle name="Input 7 3 2 3 6 3" xfId="0"/>
    <cellStyle name="Input 7 3 2 3 7" xfId="0"/>
    <cellStyle name="Input 7 3 2 3 8" xfId="0"/>
    <cellStyle name="Input 7 3 2 4" xfId="0"/>
    <cellStyle name="Input 7 3 2 4 2" xfId="0"/>
    <cellStyle name="Input 7 3 2 4 3" xfId="0"/>
    <cellStyle name="Input 7 3 2 4 4" xfId="0"/>
    <cellStyle name="Input 7 3 2 5" xfId="0"/>
    <cellStyle name="Input 7 3 2 5 2" xfId="0"/>
    <cellStyle name="Input 7 3 2 5 3" xfId="0"/>
    <cellStyle name="Input 7 3 2 5 4" xfId="0"/>
    <cellStyle name="Input 7 3 2 6" xfId="0"/>
    <cellStyle name="Input 7 3 2 6 2" xfId="0"/>
    <cellStyle name="Input 7 3 2 6 3" xfId="0"/>
    <cellStyle name="Input 7 3 2 6 4" xfId="0"/>
    <cellStyle name="Input 7 3 2 7" xfId="0"/>
    <cellStyle name="Input 7 3 2 7 2" xfId="0"/>
    <cellStyle name="Input 7 3 2 7 3" xfId="0"/>
    <cellStyle name="Input 7 3 2 7 4" xfId="0"/>
    <cellStyle name="Input 7 3 2 8" xfId="0"/>
    <cellStyle name="Input 7 3 2 8 2" xfId="0"/>
    <cellStyle name="Input 7 3 2 8 3" xfId="0"/>
    <cellStyle name="Input 7 3 2 9" xfId="0"/>
    <cellStyle name="Input 7 3 3" xfId="0"/>
    <cellStyle name="Input 7 4" xfId="0"/>
    <cellStyle name="Input 7 4 10" xfId="0"/>
    <cellStyle name="Input 7 4 11" xfId="0"/>
    <cellStyle name="Input 7 4 2" xfId="0"/>
    <cellStyle name="Input 7 4 2 2" xfId="0"/>
    <cellStyle name="Input 7 4 2 2 2" xfId="0"/>
    <cellStyle name="Input 7 4 2 2 3" xfId="0"/>
    <cellStyle name="Input 7 4 2 2 4" xfId="0"/>
    <cellStyle name="Input 7 4 2 3" xfId="0"/>
    <cellStyle name="Input 7 4 2 3 2" xfId="0"/>
    <cellStyle name="Input 7 4 2 3 3" xfId="0"/>
    <cellStyle name="Input 7 4 2 3 4" xfId="0"/>
    <cellStyle name="Input 7 4 2 4" xfId="0"/>
    <cellStyle name="Input 7 4 2 4 2" xfId="0"/>
    <cellStyle name="Input 7 4 2 4 3" xfId="0"/>
    <cellStyle name="Input 7 4 2 4 4" xfId="0"/>
    <cellStyle name="Input 7 4 2 5" xfId="0"/>
    <cellStyle name="Input 7 4 2 5 2" xfId="0"/>
    <cellStyle name="Input 7 4 2 5 3" xfId="0"/>
    <cellStyle name="Input 7 4 2 5 4" xfId="0"/>
    <cellStyle name="Input 7 4 2 6" xfId="0"/>
    <cellStyle name="Input 7 4 2 6 2" xfId="0"/>
    <cellStyle name="Input 7 4 2 6 3" xfId="0"/>
    <cellStyle name="Input 7 4 2 7" xfId="0"/>
    <cellStyle name="Input 7 4 2 8" xfId="0"/>
    <cellStyle name="Input 7 4 3" xfId="0"/>
    <cellStyle name="Input 7 4 3 2" xfId="0"/>
    <cellStyle name="Input 7 4 3 2 2" xfId="0"/>
    <cellStyle name="Input 7 4 3 2 3" xfId="0"/>
    <cellStyle name="Input 7 4 3 2 4" xfId="0"/>
    <cellStyle name="Input 7 4 3 3" xfId="0"/>
    <cellStyle name="Input 7 4 3 3 2" xfId="0"/>
    <cellStyle name="Input 7 4 3 3 3" xfId="0"/>
    <cellStyle name="Input 7 4 3 3 4" xfId="0"/>
    <cellStyle name="Input 7 4 3 4" xfId="0"/>
    <cellStyle name="Input 7 4 3 4 2" xfId="0"/>
    <cellStyle name="Input 7 4 3 4 3" xfId="0"/>
    <cellStyle name="Input 7 4 3 4 4" xfId="0"/>
    <cellStyle name="Input 7 4 3 5" xfId="0"/>
    <cellStyle name="Input 7 4 3 5 2" xfId="0"/>
    <cellStyle name="Input 7 4 3 5 3" xfId="0"/>
    <cellStyle name="Input 7 4 3 5 4" xfId="0"/>
    <cellStyle name="Input 7 4 3 6" xfId="0"/>
    <cellStyle name="Input 7 4 3 6 2" xfId="0"/>
    <cellStyle name="Input 7 4 3 6 3" xfId="0"/>
    <cellStyle name="Input 7 4 3 7" xfId="0"/>
    <cellStyle name="Input 7 4 3 8" xfId="0"/>
    <cellStyle name="Input 7 4 4" xfId="0"/>
    <cellStyle name="Input 7 4 4 2" xfId="0"/>
    <cellStyle name="Input 7 4 4 3" xfId="0"/>
    <cellStyle name="Input 7 4 4 4" xfId="0"/>
    <cellStyle name="Input 7 4 5" xfId="0"/>
    <cellStyle name="Input 7 4 5 2" xfId="0"/>
    <cellStyle name="Input 7 4 5 3" xfId="0"/>
    <cellStyle name="Input 7 4 5 4" xfId="0"/>
    <cellStyle name="Input 7 4 6" xfId="0"/>
    <cellStyle name="Input 7 4 6 2" xfId="0"/>
    <cellStyle name="Input 7 4 6 3" xfId="0"/>
    <cellStyle name="Input 7 4 6 4" xfId="0"/>
    <cellStyle name="Input 7 4 7" xfId="0"/>
    <cellStyle name="Input 7 4 7 2" xfId="0"/>
    <cellStyle name="Input 7 4 7 3" xfId="0"/>
    <cellStyle name="Input 7 4 7 4" xfId="0"/>
    <cellStyle name="Input 7 4 8" xfId="0"/>
    <cellStyle name="Input 7 4 8 2" xfId="0"/>
    <cellStyle name="Input 7 4 8 3" xfId="0"/>
    <cellStyle name="Input 7 4 9" xfId="0"/>
    <cellStyle name="Input 7 5" xfId="0"/>
    <cellStyle name="Input 7 6" xfId="0"/>
    <cellStyle name="Input 7 7" xfId="0"/>
    <cellStyle name="Input 7_Sheet1" xfId="0"/>
    <cellStyle name="Input 8" xfId="0"/>
    <cellStyle name="Input 8 2" xfId="0"/>
    <cellStyle name="Input 8 2 2" xfId="0"/>
    <cellStyle name="Input 8 2 2 2" xfId="0"/>
    <cellStyle name="Input 8 2 2 2 10" xfId="0"/>
    <cellStyle name="Input 8 2 2 2 2" xfId="0"/>
    <cellStyle name="Input 8 2 2 2 2 2" xfId="0"/>
    <cellStyle name="Input 8 2 2 2 2 2 2" xfId="0"/>
    <cellStyle name="Input 8 2 2 2 2 2 3" xfId="0"/>
    <cellStyle name="Input 8 2 2 2 2 2 4" xfId="0"/>
    <cellStyle name="Input 8 2 2 2 2 3" xfId="0"/>
    <cellStyle name="Input 8 2 2 2 2 3 2" xfId="0"/>
    <cellStyle name="Input 8 2 2 2 2 3 3" xfId="0"/>
    <cellStyle name="Input 8 2 2 2 2 3 4" xfId="0"/>
    <cellStyle name="Input 8 2 2 2 2 4" xfId="0"/>
    <cellStyle name="Input 8 2 2 2 2 4 2" xfId="0"/>
    <cellStyle name="Input 8 2 2 2 2 4 3" xfId="0"/>
    <cellStyle name="Input 8 2 2 2 2 4 4" xfId="0"/>
    <cellStyle name="Input 8 2 2 2 2 5" xfId="0"/>
    <cellStyle name="Input 8 2 2 2 2 5 2" xfId="0"/>
    <cellStyle name="Input 8 2 2 2 2 5 3" xfId="0"/>
    <cellStyle name="Input 8 2 2 2 2 5 4" xfId="0"/>
    <cellStyle name="Input 8 2 2 2 2 6" xfId="0"/>
    <cellStyle name="Input 8 2 2 2 2 6 2" xfId="0"/>
    <cellStyle name="Input 8 2 2 2 2 6 3" xfId="0"/>
    <cellStyle name="Input 8 2 2 2 2 7" xfId="0"/>
    <cellStyle name="Input 8 2 2 2 2 8" xfId="0"/>
    <cellStyle name="Input 8 2 2 2 3" xfId="0"/>
    <cellStyle name="Input 8 2 2 2 3 2" xfId="0"/>
    <cellStyle name="Input 8 2 2 2 3 2 2" xfId="0"/>
    <cellStyle name="Input 8 2 2 2 3 2 3" xfId="0"/>
    <cellStyle name="Input 8 2 2 2 3 2 4" xfId="0"/>
    <cellStyle name="Input 8 2 2 2 3 3" xfId="0"/>
    <cellStyle name="Input 8 2 2 2 3 3 2" xfId="0"/>
    <cellStyle name="Input 8 2 2 2 3 3 3" xfId="0"/>
    <cellStyle name="Input 8 2 2 2 3 3 4" xfId="0"/>
    <cellStyle name="Input 8 2 2 2 3 4" xfId="0"/>
    <cellStyle name="Input 8 2 2 2 3 4 2" xfId="0"/>
    <cellStyle name="Input 8 2 2 2 3 4 3" xfId="0"/>
    <cellStyle name="Input 8 2 2 2 3 4 4" xfId="0"/>
    <cellStyle name="Input 8 2 2 2 3 5" xfId="0"/>
    <cellStyle name="Input 8 2 2 2 3 5 2" xfId="0"/>
    <cellStyle name="Input 8 2 2 2 3 5 3" xfId="0"/>
    <cellStyle name="Input 8 2 2 2 3 5 4" xfId="0"/>
    <cellStyle name="Input 8 2 2 2 3 6" xfId="0"/>
    <cellStyle name="Input 8 2 2 2 3 6 2" xfId="0"/>
    <cellStyle name="Input 8 2 2 2 3 6 3" xfId="0"/>
    <cellStyle name="Input 8 2 2 2 3 7" xfId="0"/>
    <cellStyle name="Input 8 2 2 2 3 8" xfId="0"/>
    <cellStyle name="Input 8 2 2 2 4" xfId="0"/>
    <cellStyle name="Input 8 2 2 2 4 2" xfId="0"/>
    <cellStyle name="Input 8 2 2 2 4 3" xfId="0"/>
    <cellStyle name="Input 8 2 2 2 4 4" xfId="0"/>
    <cellStyle name="Input 8 2 2 2 5" xfId="0"/>
    <cellStyle name="Input 8 2 2 2 5 2" xfId="0"/>
    <cellStyle name="Input 8 2 2 2 5 3" xfId="0"/>
    <cellStyle name="Input 8 2 2 2 5 4" xfId="0"/>
    <cellStyle name="Input 8 2 2 2 6" xfId="0"/>
    <cellStyle name="Input 8 2 2 2 6 2" xfId="0"/>
    <cellStyle name="Input 8 2 2 2 6 3" xfId="0"/>
    <cellStyle name="Input 8 2 2 2 6 4" xfId="0"/>
    <cellStyle name="Input 8 2 2 2 7" xfId="0"/>
    <cellStyle name="Input 8 2 2 2 7 2" xfId="0"/>
    <cellStyle name="Input 8 2 2 2 7 3" xfId="0"/>
    <cellStyle name="Input 8 2 2 2 7 4" xfId="0"/>
    <cellStyle name="Input 8 2 2 2 8" xfId="0"/>
    <cellStyle name="Input 8 2 2 2 8 2" xfId="0"/>
    <cellStyle name="Input 8 2 2 2 8 3" xfId="0"/>
    <cellStyle name="Input 8 2 2 2 9" xfId="0"/>
    <cellStyle name="Input 8 2 2 3" xfId="0"/>
    <cellStyle name="Input 8 2 3" xfId="0"/>
    <cellStyle name="Input 8 2 3 10" xfId="0"/>
    <cellStyle name="Input 8 2 3 2" xfId="0"/>
    <cellStyle name="Input 8 2 3 2 2" xfId="0"/>
    <cellStyle name="Input 8 2 3 2 2 2" xfId="0"/>
    <cellStyle name="Input 8 2 3 2 2 3" xfId="0"/>
    <cellStyle name="Input 8 2 3 2 2 4" xfId="0"/>
    <cellStyle name="Input 8 2 3 2 3" xfId="0"/>
    <cellStyle name="Input 8 2 3 2 3 2" xfId="0"/>
    <cellStyle name="Input 8 2 3 2 3 3" xfId="0"/>
    <cellStyle name="Input 8 2 3 2 3 4" xfId="0"/>
    <cellStyle name="Input 8 2 3 2 4" xfId="0"/>
    <cellStyle name="Input 8 2 3 2 4 2" xfId="0"/>
    <cellStyle name="Input 8 2 3 2 4 3" xfId="0"/>
    <cellStyle name="Input 8 2 3 2 4 4" xfId="0"/>
    <cellStyle name="Input 8 2 3 2 5" xfId="0"/>
    <cellStyle name="Input 8 2 3 2 5 2" xfId="0"/>
    <cellStyle name="Input 8 2 3 2 5 3" xfId="0"/>
    <cellStyle name="Input 8 2 3 2 5 4" xfId="0"/>
    <cellStyle name="Input 8 2 3 2 6" xfId="0"/>
    <cellStyle name="Input 8 2 3 2 6 2" xfId="0"/>
    <cellStyle name="Input 8 2 3 2 6 3" xfId="0"/>
    <cellStyle name="Input 8 2 3 2 7" xfId="0"/>
    <cellStyle name="Input 8 2 3 2 8" xfId="0"/>
    <cellStyle name="Input 8 2 3 3" xfId="0"/>
    <cellStyle name="Input 8 2 3 3 2" xfId="0"/>
    <cellStyle name="Input 8 2 3 3 2 2" xfId="0"/>
    <cellStyle name="Input 8 2 3 3 2 3" xfId="0"/>
    <cellStyle name="Input 8 2 3 3 2 4" xfId="0"/>
    <cellStyle name="Input 8 2 3 3 3" xfId="0"/>
    <cellStyle name="Input 8 2 3 3 3 2" xfId="0"/>
    <cellStyle name="Input 8 2 3 3 3 3" xfId="0"/>
    <cellStyle name="Input 8 2 3 3 3 4" xfId="0"/>
    <cellStyle name="Input 8 2 3 3 4" xfId="0"/>
    <cellStyle name="Input 8 2 3 3 4 2" xfId="0"/>
    <cellStyle name="Input 8 2 3 3 4 3" xfId="0"/>
    <cellStyle name="Input 8 2 3 3 4 4" xfId="0"/>
    <cellStyle name="Input 8 2 3 3 5" xfId="0"/>
    <cellStyle name="Input 8 2 3 3 5 2" xfId="0"/>
    <cellStyle name="Input 8 2 3 3 5 3" xfId="0"/>
    <cellStyle name="Input 8 2 3 3 5 4" xfId="0"/>
    <cellStyle name="Input 8 2 3 3 6" xfId="0"/>
    <cellStyle name="Input 8 2 3 3 6 2" xfId="0"/>
    <cellStyle name="Input 8 2 3 3 6 3" xfId="0"/>
    <cellStyle name="Input 8 2 3 3 7" xfId="0"/>
    <cellStyle name="Input 8 2 3 3 8" xfId="0"/>
    <cellStyle name="Input 8 2 3 4" xfId="0"/>
    <cellStyle name="Input 8 2 3 4 2" xfId="0"/>
    <cellStyle name="Input 8 2 3 4 3" xfId="0"/>
    <cellStyle name="Input 8 2 3 4 4" xfId="0"/>
    <cellStyle name="Input 8 2 3 5" xfId="0"/>
    <cellStyle name="Input 8 2 3 5 2" xfId="0"/>
    <cellStyle name="Input 8 2 3 5 3" xfId="0"/>
    <cellStyle name="Input 8 2 3 5 4" xfId="0"/>
    <cellStyle name="Input 8 2 3 6" xfId="0"/>
    <cellStyle name="Input 8 2 3 6 2" xfId="0"/>
    <cellStyle name="Input 8 2 3 6 3" xfId="0"/>
    <cellStyle name="Input 8 2 3 6 4" xfId="0"/>
    <cellStyle name="Input 8 2 3 7" xfId="0"/>
    <cellStyle name="Input 8 2 3 7 2" xfId="0"/>
    <cellStyle name="Input 8 2 3 7 3" xfId="0"/>
    <cellStyle name="Input 8 2 3 7 4" xfId="0"/>
    <cellStyle name="Input 8 2 3 8" xfId="0"/>
    <cellStyle name="Input 8 2 3 8 2" xfId="0"/>
    <cellStyle name="Input 8 2 3 8 3" xfId="0"/>
    <cellStyle name="Input 8 2 3 9" xfId="0"/>
    <cellStyle name="Input 8 2 4" xfId="0"/>
    <cellStyle name="Input 8 2_Sheet1" xfId="0"/>
    <cellStyle name="Input 8 3" xfId="0"/>
    <cellStyle name="Input 8 3 2" xfId="0"/>
    <cellStyle name="Input 8 3 2 10" xfId="0"/>
    <cellStyle name="Input 8 3 2 2" xfId="0"/>
    <cellStyle name="Input 8 3 2 2 2" xfId="0"/>
    <cellStyle name="Input 8 3 2 2 2 2" xfId="0"/>
    <cellStyle name="Input 8 3 2 2 2 3" xfId="0"/>
    <cellStyle name="Input 8 3 2 2 2 4" xfId="0"/>
    <cellStyle name="Input 8 3 2 2 3" xfId="0"/>
    <cellStyle name="Input 8 3 2 2 3 2" xfId="0"/>
    <cellStyle name="Input 8 3 2 2 3 3" xfId="0"/>
    <cellStyle name="Input 8 3 2 2 3 4" xfId="0"/>
    <cellStyle name="Input 8 3 2 2 4" xfId="0"/>
    <cellStyle name="Input 8 3 2 2 4 2" xfId="0"/>
    <cellStyle name="Input 8 3 2 2 4 3" xfId="0"/>
    <cellStyle name="Input 8 3 2 2 4 4" xfId="0"/>
    <cellStyle name="Input 8 3 2 2 5" xfId="0"/>
    <cellStyle name="Input 8 3 2 2 5 2" xfId="0"/>
    <cellStyle name="Input 8 3 2 2 5 3" xfId="0"/>
    <cellStyle name="Input 8 3 2 2 5 4" xfId="0"/>
    <cellStyle name="Input 8 3 2 2 6" xfId="0"/>
    <cellStyle name="Input 8 3 2 2 6 2" xfId="0"/>
    <cellStyle name="Input 8 3 2 2 6 3" xfId="0"/>
    <cellStyle name="Input 8 3 2 2 7" xfId="0"/>
    <cellStyle name="Input 8 3 2 2 8" xfId="0"/>
    <cellStyle name="Input 8 3 2 3" xfId="0"/>
    <cellStyle name="Input 8 3 2 3 2" xfId="0"/>
    <cellStyle name="Input 8 3 2 3 2 2" xfId="0"/>
    <cellStyle name="Input 8 3 2 3 2 3" xfId="0"/>
    <cellStyle name="Input 8 3 2 3 2 4" xfId="0"/>
    <cellStyle name="Input 8 3 2 3 3" xfId="0"/>
    <cellStyle name="Input 8 3 2 3 3 2" xfId="0"/>
    <cellStyle name="Input 8 3 2 3 3 3" xfId="0"/>
    <cellStyle name="Input 8 3 2 3 3 4" xfId="0"/>
    <cellStyle name="Input 8 3 2 3 4" xfId="0"/>
    <cellStyle name="Input 8 3 2 3 4 2" xfId="0"/>
    <cellStyle name="Input 8 3 2 3 4 3" xfId="0"/>
    <cellStyle name="Input 8 3 2 3 4 4" xfId="0"/>
    <cellStyle name="Input 8 3 2 3 5" xfId="0"/>
    <cellStyle name="Input 8 3 2 3 5 2" xfId="0"/>
    <cellStyle name="Input 8 3 2 3 5 3" xfId="0"/>
    <cellStyle name="Input 8 3 2 3 5 4" xfId="0"/>
    <cellStyle name="Input 8 3 2 3 6" xfId="0"/>
    <cellStyle name="Input 8 3 2 3 6 2" xfId="0"/>
    <cellStyle name="Input 8 3 2 3 6 3" xfId="0"/>
    <cellStyle name="Input 8 3 2 3 7" xfId="0"/>
    <cellStyle name="Input 8 3 2 3 8" xfId="0"/>
    <cellStyle name="Input 8 3 2 4" xfId="0"/>
    <cellStyle name="Input 8 3 2 4 2" xfId="0"/>
    <cellStyle name="Input 8 3 2 4 3" xfId="0"/>
    <cellStyle name="Input 8 3 2 4 4" xfId="0"/>
    <cellStyle name="Input 8 3 2 5" xfId="0"/>
    <cellStyle name="Input 8 3 2 5 2" xfId="0"/>
    <cellStyle name="Input 8 3 2 5 3" xfId="0"/>
    <cellStyle name="Input 8 3 2 5 4" xfId="0"/>
    <cellStyle name="Input 8 3 2 6" xfId="0"/>
    <cellStyle name="Input 8 3 2 6 2" xfId="0"/>
    <cellStyle name="Input 8 3 2 6 3" xfId="0"/>
    <cellStyle name="Input 8 3 2 6 4" xfId="0"/>
    <cellStyle name="Input 8 3 2 7" xfId="0"/>
    <cellStyle name="Input 8 3 2 7 2" xfId="0"/>
    <cellStyle name="Input 8 3 2 7 3" xfId="0"/>
    <cellStyle name="Input 8 3 2 7 4" xfId="0"/>
    <cellStyle name="Input 8 3 2 8" xfId="0"/>
    <cellStyle name="Input 8 3 2 8 2" xfId="0"/>
    <cellStyle name="Input 8 3 2 8 3" xfId="0"/>
    <cellStyle name="Input 8 3 2 9" xfId="0"/>
    <cellStyle name="Input 8 3 3" xfId="0"/>
    <cellStyle name="Input 8 4" xfId="0"/>
    <cellStyle name="Input 8 4 10" xfId="0"/>
    <cellStyle name="Input 8 4 11" xfId="0"/>
    <cellStyle name="Input 8 4 2" xfId="0"/>
    <cellStyle name="Input 8 4 2 2" xfId="0"/>
    <cellStyle name="Input 8 4 2 2 2" xfId="0"/>
    <cellStyle name="Input 8 4 2 2 3" xfId="0"/>
    <cellStyle name="Input 8 4 2 2 4" xfId="0"/>
    <cellStyle name="Input 8 4 2 3" xfId="0"/>
    <cellStyle name="Input 8 4 2 3 2" xfId="0"/>
    <cellStyle name="Input 8 4 2 3 3" xfId="0"/>
    <cellStyle name="Input 8 4 2 3 4" xfId="0"/>
    <cellStyle name="Input 8 4 2 4" xfId="0"/>
    <cellStyle name="Input 8 4 2 4 2" xfId="0"/>
    <cellStyle name="Input 8 4 2 4 3" xfId="0"/>
    <cellStyle name="Input 8 4 2 4 4" xfId="0"/>
    <cellStyle name="Input 8 4 2 5" xfId="0"/>
    <cellStyle name="Input 8 4 2 5 2" xfId="0"/>
    <cellStyle name="Input 8 4 2 5 3" xfId="0"/>
    <cellStyle name="Input 8 4 2 5 4" xfId="0"/>
    <cellStyle name="Input 8 4 2 6" xfId="0"/>
    <cellStyle name="Input 8 4 2 6 2" xfId="0"/>
    <cellStyle name="Input 8 4 2 6 3" xfId="0"/>
    <cellStyle name="Input 8 4 2 7" xfId="0"/>
    <cellStyle name="Input 8 4 2 8" xfId="0"/>
    <cellStyle name="Input 8 4 3" xfId="0"/>
    <cellStyle name="Input 8 4 3 2" xfId="0"/>
    <cellStyle name="Input 8 4 3 2 2" xfId="0"/>
    <cellStyle name="Input 8 4 3 2 3" xfId="0"/>
    <cellStyle name="Input 8 4 3 2 4" xfId="0"/>
    <cellStyle name="Input 8 4 3 3" xfId="0"/>
    <cellStyle name="Input 8 4 3 3 2" xfId="0"/>
    <cellStyle name="Input 8 4 3 3 3" xfId="0"/>
    <cellStyle name="Input 8 4 3 3 4" xfId="0"/>
    <cellStyle name="Input 8 4 3 4" xfId="0"/>
    <cellStyle name="Input 8 4 3 4 2" xfId="0"/>
    <cellStyle name="Input 8 4 3 4 3" xfId="0"/>
    <cellStyle name="Input 8 4 3 4 4" xfId="0"/>
    <cellStyle name="Input 8 4 3 5" xfId="0"/>
    <cellStyle name="Input 8 4 3 5 2" xfId="0"/>
    <cellStyle name="Input 8 4 3 5 3" xfId="0"/>
    <cellStyle name="Input 8 4 3 5 4" xfId="0"/>
    <cellStyle name="Input 8 4 3 6" xfId="0"/>
    <cellStyle name="Input 8 4 3 6 2" xfId="0"/>
    <cellStyle name="Input 8 4 3 6 3" xfId="0"/>
    <cellStyle name="Input 8 4 3 7" xfId="0"/>
    <cellStyle name="Input 8 4 3 8" xfId="0"/>
    <cellStyle name="Input 8 4 4" xfId="0"/>
    <cellStyle name="Input 8 4 4 2" xfId="0"/>
    <cellStyle name="Input 8 4 4 3" xfId="0"/>
    <cellStyle name="Input 8 4 4 4" xfId="0"/>
    <cellStyle name="Input 8 4 5" xfId="0"/>
    <cellStyle name="Input 8 4 5 2" xfId="0"/>
    <cellStyle name="Input 8 4 5 3" xfId="0"/>
    <cellStyle name="Input 8 4 5 4" xfId="0"/>
    <cellStyle name="Input 8 4 6" xfId="0"/>
    <cellStyle name="Input 8 4 6 2" xfId="0"/>
    <cellStyle name="Input 8 4 6 3" xfId="0"/>
    <cellStyle name="Input 8 4 6 4" xfId="0"/>
    <cellStyle name="Input 8 4 7" xfId="0"/>
    <cellStyle name="Input 8 4 7 2" xfId="0"/>
    <cellStyle name="Input 8 4 7 3" xfId="0"/>
    <cellStyle name="Input 8 4 7 4" xfId="0"/>
    <cellStyle name="Input 8 4 8" xfId="0"/>
    <cellStyle name="Input 8 4 8 2" xfId="0"/>
    <cellStyle name="Input 8 4 8 3" xfId="0"/>
    <cellStyle name="Input 8 4 9" xfId="0"/>
    <cellStyle name="Input 8 5" xfId="0"/>
    <cellStyle name="Input 8 6" xfId="0"/>
    <cellStyle name="Input 8 7" xfId="0"/>
    <cellStyle name="Input 8_Sheet1" xfId="0"/>
    <cellStyle name="Input 9" xfId="0"/>
    <cellStyle name="Input 9 2" xfId="0"/>
    <cellStyle name="Input 9 2 2" xfId="0"/>
    <cellStyle name="Input 9 2 2 2" xfId="0"/>
    <cellStyle name="Input 9 2 2 2 10" xfId="0"/>
    <cellStyle name="Input 9 2 2 2 2" xfId="0"/>
    <cellStyle name="Input 9 2 2 2 2 2" xfId="0"/>
    <cellStyle name="Input 9 2 2 2 2 2 2" xfId="0"/>
    <cellStyle name="Input 9 2 2 2 2 2 3" xfId="0"/>
    <cellStyle name="Input 9 2 2 2 2 2 4" xfId="0"/>
    <cellStyle name="Input 9 2 2 2 2 3" xfId="0"/>
    <cellStyle name="Input 9 2 2 2 2 3 2" xfId="0"/>
    <cellStyle name="Input 9 2 2 2 2 3 3" xfId="0"/>
    <cellStyle name="Input 9 2 2 2 2 3 4" xfId="0"/>
    <cellStyle name="Input 9 2 2 2 2 4" xfId="0"/>
    <cellStyle name="Input 9 2 2 2 2 4 2" xfId="0"/>
    <cellStyle name="Input 9 2 2 2 2 4 3" xfId="0"/>
    <cellStyle name="Input 9 2 2 2 2 4 4" xfId="0"/>
    <cellStyle name="Input 9 2 2 2 2 5" xfId="0"/>
    <cellStyle name="Input 9 2 2 2 2 5 2" xfId="0"/>
    <cellStyle name="Input 9 2 2 2 2 5 3" xfId="0"/>
    <cellStyle name="Input 9 2 2 2 2 5 4" xfId="0"/>
    <cellStyle name="Input 9 2 2 2 2 6" xfId="0"/>
    <cellStyle name="Input 9 2 2 2 2 6 2" xfId="0"/>
    <cellStyle name="Input 9 2 2 2 2 6 3" xfId="0"/>
    <cellStyle name="Input 9 2 2 2 2 7" xfId="0"/>
    <cellStyle name="Input 9 2 2 2 2 8" xfId="0"/>
    <cellStyle name="Input 9 2 2 2 3" xfId="0"/>
    <cellStyle name="Input 9 2 2 2 3 2" xfId="0"/>
    <cellStyle name="Input 9 2 2 2 3 2 2" xfId="0"/>
    <cellStyle name="Input 9 2 2 2 3 2 3" xfId="0"/>
    <cellStyle name="Input 9 2 2 2 3 2 4" xfId="0"/>
    <cellStyle name="Input 9 2 2 2 3 3" xfId="0"/>
    <cellStyle name="Input 9 2 2 2 3 3 2" xfId="0"/>
    <cellStyle name="Input 9 2 2 2 3 3 3" xfId="0"/>
    <cellStyle name="Input 9 2 2 2 3 3 4" xfId="0"/>
    <cellStyle name="Input 9 2 2 2 3 4" xfId="0"/>
    <cellStyle name="Input 9 2 2 2 3 4 2" xfId="0"/>
    <cellStyle name="Input 9 2 2 2 3 4 3" xfId="0"/>
    <cellStyle name="Input 9 2 2 2 3 4 4" xfId="0"/>
    <cellStyle name="Input 9 2 2 2 3 5" xfId="0"/>
    <cellStyle name="Input 9 2 2 2 3 5 2" xfId="0"/>
    <cellStyle name="Input 9 2 2 2 3 5 3" xfId="0"/>
    <cellStyle name="Input 9 2 2 2 3 5 4" xfId="0"/>
    <cellStyle name="Input 9 2 2 2 3 6" xfId="0"/>
    <cellStyle name="Input 9 2 2 2 3 6 2" xfId="0"/>
    <cellStyle name="Input 9 2 2 2 3 6 3" xfId="0"/>
    <cellStyle name="Input 9 2 2 2 3 7" xfId="0"/>
    <cellStyle name="Input 9 2 2 2 3 8" xfId="0"/>
    <cellStyle name="Input 9 2 2 2 4" xfId="0"/>
    <cellStyle name="Input 9 2 2 2 4 2" xfId="0"/>
    <cellStyle name="Input 9 2 2 2 4 3" xfId="0"/>
    <cellStyle name="Input 9 2 2 2 4 4" xfId="0"/>
    <cellStyle name="Input 9 2 2 2 5" xfId="0"/>
    <cellStyle name="Input 9 2 2 2 5 2" xfId="0"/>
    <cellStyle name="Input 9 2 2 2 5 3" xfId="0"/>
    <cellStyle name="Input 9 2 2 2 5 4" xfId="0"/>
    <cellStyle name="Input 9 2 2 2 6" xfId="0"/>
    <cellStyle name="Input 9 2 2 2 6 2" xfId="0"/>
    <cellStyle name="Input 9 2 2 2 6 3" xfId="0"/>
    <cellStyle name="Input 9 2 2 2 6 4" xfId="0"/>
    <cellStyle name="Input 9 2 2 2 7" xfId="0"/>
    <cellStyle name="Input 9 2 2 2 7 2" xfId="0"/>
    <cellStyle name="Input 9 2 2 2 7 3" xfId="0"/>
    <cellStyle name="Input 9 2 2 2 7 4" xfId="0"/>
    <cellStyle name="Input 9 2 2 2 8" xfId="0"/>
    <cellStyle name="Input 9 2 2 2 8 2" xfId="0"/>
    <cellStyle name="Input 9 2 2 2 8 3" xfId="0"/>
    <cellStyle name="Input 9 2 2 2 9" xfId="0"/>
    <cellStyle name="Input 9 2 2 3" xfId="0"/>
    <cellStyle name="Input 9 2 3" xfId="0"/>
    <cellStyle name="Input 9 2 3 10" xfId="0"/>
    <cellStyle name="Input 9 2 3 2" xfId="0"/>
    <cellStyle name="Input 9 2 3 2 2" xfId="0"/>
    <cellStyle name="Input 9 2 3 2 2 2" xfId="0"/>
    <cellStyle name="Input 9 2 3 2 2 3" xfId="0"/>
    <cellStyle name="Input 9 2 3 2 2 4" xfId="0"/>
    <cellStyle name="Input 9 2 3 2 3" xfId="0"/>
    <cellStyle name="Input 9 2 3 2 3 2" xfId="0"/>
    <cellStyle name="Input 9 2 3 2 3 3" xfId="0"/>
    <cellStyle name="Input 9 2 3 2 3 4" xfId="0"/>
    <cellStyle name="Input 9 2 3 2 4" xfId="0"/>
    <cellStyle name="Input 9 2 3 2 4 2" xfId="0"/>
    <cellStyle name="Input 9 2 3 2 4 3" xfId="0"/>
    <cellStyle name="Input 9 2 3 2 4 4" xfId="0"/>
    <cellStyle name="Input 9 2 3 2 5" xfId="0"/>
    <cellStyle name="Input 9 2 3 2 5 2" xfId="0"/>
    <cellStyle name="Input 9 2 3 2 5 3" xfId="0"/>
    <cellStyle name="Input 9 2 3 2 5 4" xfId="0"/>
    <cellStyle name="Input 9 2 3 2 6" xfId="0"/>
    <cellStyle name="Input 9 2 3 2 6 2" xfId="0"/>
    <cellStyle name="Input 9 2 3 2 6 3" xfId="0"/>
    <cellStyle name="Input 9 2 3 2 7" xfId="0"/>
    <cellStyle name="Input 9 2 3 2 8" xfId="0"/>
    <cellStyle name="Input 9 2 3 3" xfId="0"/>
    <cellStyle name="Input 9 2 3 3 2" xfId="0"/>
    <cellStyle name="Input 9 2 3 3 2 2" xfId="0"/>
    <cellStyle name="Input 9 2 3 3 2 3" xfId="0"/>
    <cellStyle name="Input 9 2 3 3 2 4" xfId="0"/>
    <cellStyle name="Input 9 2 3 3 3" xfId="0"/>
    <cellStyle name="Input 9 2 3 3 3 2" xfId="0"/>
    <cellStyle name="Input 9 2 3 3 3 3" xfId="0"/>
    <cellStyle name="Input 9 2 3 3 3 4" xfId="0"/>
    <cellStyle name="Input 9 2 3 3 4" xfId="0"/>
    <cellStyle name="Input 9 2 3 3 4 2" xfId="0"/>
    <cellStyle name="Input 9 2 3 3 4 3" xfId="0"/>
    <cellStyle name="Input 9 2 3 3 4 4" xfId="0"/>
    <cellStyle name="Input 9 2 3 3 5" xfId="0"/>
    <cellStyle name="Input 9 2 3 3 5 2" xfId="0"/>
    <cellStyle name="Input 9 2 3 3 5 3" xfId="0"/>
    <cellStyle name="Input 9 2 3 3 5 4" xfId="0"/>
    <cellStyle name="Input 9 2 3 3 6" xfId="0"/>
    <cellStyle name="Input 9 2 3 3 6 2" xfId="0"/>
    <cellStyle name="Input 9 2 3 3 6 3" xfId="0"/>
    <cellStyle name="Input 9 2 3 3 7" xfId="0"/>
    <cellStyle name="Input 9 2 3 3 8" xfId="0"/>
    <cellStyle name="Input 9 2 3 4" xfId="0"/>
    <cellStyle name="Input 9 2 3 4 2" xfId="0"/>
    <cellStyle name="Input 9 2 3 4 3" xfId="0"/>
    <cellStyle name="Input 9 2 3 4 4" xfId="0"/>
    <cellStyle name="Input 9 2 3 5" xfId="0"/>
    <cellStyle name="Input 9 2 3 5 2" xfId="0"/>
    <cellStyle name="Input 9 2 3 5 3" xfId="0"/>
    <cellStyle name="Input 9 2 3 5 4" xfId="0"/>
    <cellStyle name="Input 9 2 3 6" xfId="0"/>
    <cellStyle name="Input 9 2 3 6 2" xfId="0"/>
    <cellStyle name="Input 9 2 3 6 3" xfId="0"/>
    <cellStyle name="Input 9 2 3 6 4" xfId="0"/>
    <cellStyle name="Input 9 2 3 7" xfId="0"/>
    <cellStyle name="Input 9 2 3 7 2" xfId="0"/>
    <cellStyle name="Input 9 2 3 7 3" xfId="0"/>
    <cellStyle name="Input 9 2 3 7 4" xfId="0"/>
    <cellStyle name="Input 9 2 3 8" xfId="0"/>
    <cellStyle name="Input 9 2 3 8 2" xfId="0"/>
    <cellStyle name="Input 9 2 3 8 3" xfId="0"/>
    <cellStyle name="Input 9 2 3 9" xfId="0"/>
    <cellStyle name="Input 9 2 4" xfId="0"/>
    <cellStyle name="Input 9 2_Sheet1" xfId="0"/>
    <cellStyle name="Input 9 3" xfId="0"/>
    <cellStyle name="Input 9 3 2" xfId="0"/>
    <cellStyle name="Input 9 3 2 10" xfId="0"/>
    <cellStyle name="Input 9 3 2 2" xfId="0"/>
    <cellStyle name="Input 9 3 2 2 2" xfId="0"/>
    <cellStyle name="Input 9 3 2 2 2 2" xfId="0"/>
    <cellStyle name="Input 9 3 2 2 2 3" xfId="0"/>
    <cellStyle name="Input 9 3 2 2 2 4" xfId="0"/>
    <cellStyle name="Input 9 3 2 2 3" xfId="0"/>
    <cellStyle name="Input 9 3 2 2 3 2" xfId="0"/>
    <cellStyle name="Input 9 3 2 2 3 3" xfId="0"/>
    <cellStyle name="Input 9 3 2 2 3 4" xfId="0"/>
    <cellStyle name="Input 9 3 2 2 4" xfId="0"/>
    <cellStyle name="Input 9 3 2 2 4 2" xfId="0"/>
    <cellStyle name="Input 9 3 2 2 4 3" xfId="0"/>
    <cellStyle name="Input 9 3 2 2 4 4" xfId="0"/>
    <cellStyle name="Input 9 3 2 2 5" xfId="0"/>
    <cellStyle name="Input 9 3 2 2 5 2" xfId="0"/>
    <cellStyle name="Input 9 3 2 2 5 3" xfId="0"/>
    <cellStyle name="Input 9 3 2 2 5 4" xfId="0"/>
    <cellStyle name="Input 9 3 2 2 6" xfId="0"/>
    <cellStyle name="Input 9 3 2 2 6 2" xfId="0"/>
    <cellStyle name="Input 9 3 2 2 6 3" xfId="0"/>
    <cellStyle name="Input 9 3 2 2 7" xfId="0"/>
    <cellStyle name="Input 9 3 2 2 8" xfId="0"/>
    <cellStyle name="Input 9 3 2 3" xfId="0"/>
    <cellStyle name="Input 9 3 2 3 2" xfId="0"/>
    <cellStyle name="Input 9 3 2 3 2 2" xfId="0"/>
    <cellStyle name="Input 9 3 2 3 2 3" xfId="0"/>
    <cellStyle name="Input 9 3 2 3 2 4" xfId="0"/>
    <cellStyle name="Input 9 3 2 3 3" xfId="0"/>
    <cellStyle name="Input 9 3 2 3 3 2" xfId="0"/>
    <cellStyle name="Input 9 3 2 3 3 3" xfId="0"/>
    <cellStyle name="Input 9 3 2 3 3 4" xfId="0"/>
    <cellStyle name="Input 9 3 2 3 4" xfId="0"/>
    <cellStyle name="Input 9 3 2 3 4 2" xfId="0"/>
    <cellStyle name="Input 9 3 2 3 4 3" xfId="0"/>
    <cellStyle name="Input 9 3 2 3 4 4" xfId="0"/>
    <cellStyle name="Input 9 3 2 3 5" xfId="0"/>
    <cellStyle name="Input 9 3 2 3 5 2" xfId="0"/>
    <cellStyle name="Input 9 3 2 3 5 3" xfId="0"/>
    <cellStyle name="Input 9 3 2 3 5 4" xfId="0"/>
    <cellStyle name="Input 9 3 2 3 6" xfId="0"/>
    <cellStyle name="Input 9 3 2 3 6 2" xfId="0"/>
    <cellStyle name="Input 9 3 2 3 6 3" xfId="0"/>
    <cellStyle name="Input 9 3 2 3 7" xfId="0"/>
    <cellStyle name="Input 9 3 2 3 8" xfId="0"/>
    <cellStyle name="Input 9 3 2 4" xfId="0"/>
    <cellStyle name="Input 9 3 2 4 2" xfId="0"/>
    <cellStyle name="Input 9 3 2 4 3" xfId="0"/>
    <cellStyle name="Input 9 3 2 4 4" xfId="0"/>
    <cellStyle name="Input 9 3 2 5" xfId="0"/>
    <cellStyle name="Input 9 3 2 5 2" xfId="0"/>
    <cellStyle name="Input 9 3 2 5 3" xfId="0"/>
    <cellStyle name="Input 9 3 2 5 4" xfId="0"/>
    <cellStyle name="Input 9 3 2 6" xfId="0"/>
    <cellStyle name="Input 9 3 2 6 2" xfId="0"/>
    <cellStyle name="Input 9 3 2 6 3" xfId="0"/>
    <cellStyle name="Input 9 3 2 6 4" xfId="0"/>
    <cellStyle name="Input 9 3 2 7" xfId="0"/>
    <cellStyle name="Input 9 3 2 7 2" xfId="0"/>
    <cellStyle name="Input 9 3 2 7 3" xfId="0"/>
    <cellStyle name="Input 9 3 2 7 4" xfId="0"/>
    <cellStyle name="Input 9 3 2 8" xfId="0"/>
    <cellStyle name="Input 9 3 2 8 2" xfId="0"/>
    <cellStyle name="Input 9 3 2 8 3" xfId="0"/>
    <cellStyle name="Input 9 3 2 9" xfId="0"/>
    <cellStyle name="Input 9 3 3" xfId="0"/>
    <cellStyle name="Input 9 4" xfId="0"/>
    <cellStyle name="Input 9 4 10" xfId="0"/>
    <cellStyle name="Input 9 4 11" xfId="0"/>
    <cellStyle name="Input 9 4 2" xfId="0"/>
    <cellStyle name="Input 9 4 2 2" xfId="0"/>
    <cellStyle name="Input 9 4 2 2 2" xfId="0"/>
    <cellStyle name="Input 9 4 2 2 3" xfId="0"/>
    <cellStyle name="Input 9 4 2 2 4" xfId="0"/>
    <cellStyle name="Input 9 4 2 3" xfId="0"/>
    <cellStyle name="Input 9 4 2 3 2" xfId="0"/>
    <cellStyle name="Input 9 4 2 3 3" xfId="0"/>
    <cellStyle name="Input 9 4 2 3 4" xfId="0"/>
    <cellStyle name="Input 9 4 2 4" xfId="0"/>
    <cellStyle name="Input 9 4 2 4 2" xfId="0"/>
    <cellStyle name="Input 9 4 2 4 3" xfId="0"/>
    <cellStyle name="Input 9 4 2 4 4" xfId="0"/>
    <cellStyle name="Input 9 4 2 5" xfId="0"/>
    <cellStyle name="Input 9 4 2 5 2" xfId="0"/>
    <cellStyle name="Input 9 4 2 5 3" xfId="0"/>
    <cellStyle name="Input 9 4 2 5 4" xfId="0"/>
    <cellStyle name="Input 9 4 2 6" xfId="0"/>
    <cellStyle name="Input 9 4 2 6 2" xfId="0"/>
    <cellStyle name="Input 9 4 2 6 3" xfId="0"/>
    <cellStyle name="Input 9 4 2 7" xfId="0"/>
    <cellStyle name="Input 9 4 2 8" xfId="0"/>
    <cellStyle name="Input 9 4 3" xfId="0"/>
    <cellStyle name="Input 9 4 3 2" xfId="0"/>
    <cellStyle name="Input 9 4 3 2 2" xfId="0"/>
    <cellStyle name="Input 9 4 3 2 3" xfId="0"/>
    <cellStyle name="Input 9 4 3 2 4" xfId="0"/>
    <cellStyle name="Input 9 4 3 3" xfId="0"/>
    <cellStyle name="Input 9 4 3 3 2" xfId="0"/>
    <cellStyle name="Input 9 4 3 3 3" xfId="0"/>
    <cellStyle name="Input 9 4 3 3 4" xfId="0"/>
    <cellStyle name="Input 9 4 3 4" xfId="0"/>
    <cellStyle name="Input 9 4 3 4 2" xfId="0"/>
    <cellStyle name="Input 9 4 3 4 3" xfId="0"/>
    <cellStyle name="Input 9 4 3 4 4" xfId="0"/>
    <cellStyle name="Input 9 4 3 5" xfId="0"/>
    <cellStyle name="Input 9 4 3 5 2" xfId="0"/>
    <cellStyle name="Input 9 4 3 5 3" xfId="0"/>
    <cellStyle name="Input 9 4 3 5 4" xfId="0"/>
    <cellStyle name="Input 9 4 3 6" xfId="0"/>
    <cellStyle name="Input 9 4 3 6 2" xfId="0"/>
    <cellStyle name="Input 9 4 3 6 3" xfId="0"/>
    <cellStyle name="Input 9 4 3 7" xfId="0"/>
    <cellStyle name="Input 9 4 3 8" xfId="0"/>
    <cellStyle name="Input 9 4 4" xfId="0"/>
    <cellStyle name="Input 9 4 4 2" xfId="0"/>
    <cellStyle name="Input 9 4 4 3" xfId="0"/>
    <cellStyle name="Input 9 4 4 4" xfId="0"/>
    <cellStyle name="Input 9 4 5" xfId="0"/>
    <cellStyle name="Input 9 4 5 2" xfId="0"/>
    <cellStyle name="Input 9 4 5 3" xfId="0"/>
    <cellStyle name="Input 9 4 5 4" xfId="0"/>
    <cellStyle name="Input 9 4 6" xfId="0"/>
    <cellStyle name="Input 9 4 6 2" xfId="0"/>
    <cellStyle name="Input 9 4 6 3" xfId="0"/>
    <cellStyle name="Input 9 4 6 4" xfId="0"/>
    <cellStyle name="Input 9 4 7" xfId="0"/>
    <cellStyle name="Input 9 4 7 2" xfId="0"/>
    <cellStyle name="Input 9 4 7 3" xfId="0"/>
    <cellStyle name="Input 9 4 7 4" xfId="0"/>
    <cellStyle name="Input 9 4 8" xfId="0"/>
    <cellStyle name="Input 9 4 8 2" xfId="0"/>
    <cellStyle name="Input 9 4 8 3" xfId="0"/>
    <cellStyle name="Input 9 4 9" xfId="0"/>
    <cellStyle name="Input 9 5" xfId="0"/>
    <cellStyle name="Input 9 6" xfId="0"/>
    <cellStyle name="Input 9 7" xfId="0"/>
    <cellStyle name="Input 9_Sheet1" xfId="0"/>
    <cellStyle name="Input [yellow]" xfId="0"/>
    <cellStyle name="Input [yellow] 10" xfId="0"/>
    <cellStyle name="Input [yellow] 10 2" xfId="0"/>
    <cellStyle name="Input [yellow] 10 2 2" xfId="0"/>
    <cellStyle name="Input [yellow] 10 2 3" xfId="0"/>
    <cellStyle name="Input [yellow] 10 2 4" xfId="0"/>
    <cellStyle name="Input [yellow] 10 3" xfId="0"/>
    <cellStyle name="Input [yellow] 10 3 2" xfId="0"/>
    <cellStyle name="Input [yellow] 10 3 3" xfId="0"/>
    <cellStyle name="Input [yellow] 10 3 4" xfId="0"/>
    <cellStyle name="Input [yellow] 10 4" xfId="0"/>
    <cellStyle name="Input [yellow] 10 4 2" xfId="0"/>
    <cellStyle name="Input [yellow] 10 4 3" xfId="0"/>
    <cellStyle name="Input [yellow] 10 4 4" xfId="0"/>
    <cellStyle name="Input [yellow] 10 5" xfId="0"/>
    <cellStyle name="Input [yellow] 10 5 2" xfId="0"/>
    <cellStyle name="Input [yellow] 10 5 3" xfId="0"/>
    <cellStyle name="Input [yellow] 10 5 4" xfId="0"/>
    <cellStyle name="Input [yellow] 10 6" xfId="0"/>
    <cellStyle name="Input [yellow] 10 6 2" xfId="0"/>
    <cellStyle name="Input [yellow] 10 6 3" xfId="0"/>
    <cellStyle name="Input [yellow] 10 7" xfId="0"/>
    <cellStyle name="Input [yellow] 10 8" xfId="0"/>
    <cellStyle name="Input [yellow] 11" xfId="0"/>
    <cellStyle name="Input [yellow] 2" xfId="0"/>
    <cellStyle name="Input [yellow] 2 2" xfId="0"/>
    <cellStyle name="Input [yellow] 2 2 2" xfId="0"/>
    <cellStyle name="Input [yellow] 2 2 2 10" xfId="0"/>
    <cellStyle name="Input [yellow] 2 2 2 11" xfId="0"/>
    <cellStyle name="Input [yellow] 2 2 2 2" xfId="0"/>
    <cellStyle name="Input [yellow] 2 2 2 2 2" xfId="0"/>
    <cellStyle name="Input [yellow] 2 2 2 2 2 2" xfId="0"/>
    <cellStyle name="Input [yellow] 2 2 2 2 2 3" xfId="0"/>
    <cellStyle name="Input [yellow] 2 2 2 2 2 4" xfId="0"/>
    <cellStyle name="Input [yellow] 2 2 2 2 3" xfId="0"/>
    <cellStyle name="Input [yellow] 2 2 2 2 3 2" xfId="0"/>
    <cellStyle name="Input [yellow] 2 2 2 2 3 3" xfId="0"/>
    <cellStyle name="Input [yellow] 2 2 2 2 3 4" xfId="0"/>
    <cellStyle name="Input [yellow] 2 2 2 2 4" xfId="0"/>
    <cellStyle name="Input [yellow] 2 2 2 2 4 2" xfId="0"/>
    <cellStyle name="Input [yellow] 2 2 2 2 4 3" xfId="0"/>
    <cellStyle name="Input [yellow] 2 2 2 2 4 4" xfId="0"/>
    <cellStyle name="Input [yellow] 2 2 2 2 5" xfId="0"/>
    <cellStyle name="Input [yellow] 2 2 2 2 5 2" xfId="0"/>
    <cellStyle name="Input [yellow] 2 2 2 2 5 3" xfId="0"/>
    <cellStyle name="Input [yellow] 2 2 2 2 5 4" xfId="0"/>
    <cellStyle name="Input [yellow] 2 2 2 2 6" xfId="0"/>
    <cellStyle name="Input [yellow] 2 2 2 2 6 2" xfId="0"/>
    <cellStyle name="Input [yellow] 2 2 2 2 6 3" xfId="0"/>
    <cellStyle name="Input [yellow] 2 2 2 2 7" xfId="0"/>
    <cellStyle name="Input [yellow] 2 2 2 2 8" xfId="0"/>
    <cellStyle name="Input [yellow] 2 2 2 3" xfId="0"/>
    <cellStyle name="Input [yellow] 2 2 2 3 2" xfId="0"/>
    <cellStyle name="Input [yellow] 2 2 2 3 2 2" xfId="0"/>
    <cellStyle name="Input [yellow] 2 2 2 3 2 3" xfId="0"/>
    <cellStyle name="Input [yellow] 2 2 2 3 2 4" xfId="0"/>
    <cellStyle name="Input [yellow] 2 2 2 3 3" xfId="0"/>
    <cellStyle name="Input [yellow] 2 2 2 3 3 2" xfId="0"/>
    <cellStyle name="Input [yellow] 2 2 2 3 3 3" xfId="0"/>
    <cellStyle name="Input [yellow] 2 2 2 3 3 4" xfId="0"/>
    <cellStyle name="Input [yellow] 2 2 2 3 4" xfId="0"/>
    <cellStyle name="Input [yellow] 2 2 2 3 4 2" xfId="0"/>
    <cellStyle name="Input [yellow] 2 2 2 3 4 3" xfId="0"/>
    <cellStyle name="Input [yellow] 2 2 2 3 4 4" xfId="0"/>
    <cellStyle name="Input [yellow] 2 2 2 3 5" xfId="0"/>
    <cellStyle name="Input [yellow] 2 2 2 3 5 2" xfId="0"/>
    <cellStyle name="Input [yellow] 2 2 2 3 5 3" xfId="0"/>
    <cellStyle name="Input [yellow] 2 2 2 3 5 4" xfId="0"/>
    <cellStyle name="Input [yellow] 2 2 2 3 6" xfId="0"/>
    <cellStyle name="Input [yellow] 2 2 2 3 6 2" xfId="0"/>
    <cellStyle name="Input [yellow] 2 2 2 3 6 3" xfId="0"/>
    <cellStyle name="Input [yellow] 2 2 2 3 7" xfId="0"/>
    <cellStyle name="Input [yellow] 2 2 2 3 8" xfId="0"/>
    <cellStyle name="Input [yellow] 2 2 2 4" xfId="0"/>
    <cellStyle name="Input [yellow] 2 2 2 4 2" xfId="0"/>
    <cellStyle name="Input [yellow] 2 2 2 4 2 2" xfId="0"/>
    <cellStyle name="Input [yellow] 2 2 2 4 2 3" xfId="0"/>
    <cellStyle name="Input [yellow] 2 2 2 4 2 4" xfId="0"/>
    <cellStyle name="Input [yellow] 2 2 2 4 3" xfId="0"/>
    <cellStyle name="Input [yellow] 2 2 2 4 3 2" xfId="0"/>
    <cellStyle name="Input [yellow] 2 2 2 4 3 3" xfId="0"/>
    <cellStyle name="Input [yellow] 2 2 2 4 3 4" xfId="0"/>
    <cellStyle name="Input [yellow] 2 2 2 4 4" xfId="0"/>
    <cellStyle name="Input [yellow] 2 2 2 4 4 2" xfId="0"/>
    <cellStyle name="Input [yellow] 2 2 2 4 4 3" xfId="0"/>
    <cellStyle name="Input [yellow] 2 2 2 4 4 4" xfId="0"/>
    <cellStyle name="Input [yellow] 2 2 2 4 5" xfId="0"/>
    <cellStyle name="Input [yellow] 2 2 2 4 5 2" xfId="0"/>
    <cellStyle name="Input [yellow] 2 2 2 4 5 3" xfId="0"/>
    <cellStyle name="Input [yellow] 2 2 2 4 5 4" xfId="0"/>
    <cellStyle name="Input [yellow] 2 2 2 4 6" xfId="0"/>
    <cellStyle name="Input [yellow] 2 2 2 4 6 2" xfId="0"/>
    <cellStyle name="Input [yellow] 2 2 2 4 6 3" xfId="0"/>
    <cellStyle name="Input [yellow] 2 2 2 4 7" xfId="0"/>
    <cellStyle name="Input [yellow] 2 2 2 4 8" xfId="0"/>
    <cellStyle name="Input [yellow] 2 2 2 5" xfId="0"/>
    <cellStyle name="Input [yellow] 2 2 2 5 2" xfId="0"/>
    <cellStyle name="Input [yellow] 2 2 2 5 3" xfId="0"/>
    <cellStyle name="Input [yellow] 2 2 2 5 4" xfId="0"/>
    <cellStyle name="Input [yellow] 2 2 2 6" xfId="0"/>
    <cellStyle name="Input [yellow] 2 2 2 6 2" xfId="0"/>
    <cellStyle name="Input [yellow] 2 2 2 6 3" xfId="0"/>
    <cellStyle name="Input [yellow] 2 2 2 6 4" xfId="0"/>
    <cellStyle name="Input [yellow] 2 2 2 7" xfId="0"/>
    <cellStyle name="Input [yellow] 2 2 2 7 2" xfId="0"/>
    <cellStyle name="Input [yellow] 2 2 2 7 3" xfId="0"/>
    <cellStyle name="Input [yellow] 2 2 2 7 4" xfId="0"/>
    <cellStyle name="Input [yellow] 2 2 2 8" xfId="0"/>
    <cellStyle name="Input [yellow] 2 2 2 8 2" xfId="0"/>
    <cellStyle name="Input [yellow] 2 2 2 8 3" xfId="0"/>
    <cellStyle name="Input [yellow] 2 2 2 8 4" xfId="0"/>
    <cellStyle name="Input [yellow] 2 2 2 9" xfId="0"/>
    <cellStyle name="Input [yellow] 2 2 2 9 2" xfId="0"/>
    <cellStyle name="Input [yellow] 2 2 2 9 3" xfId="0"/>
    <cellStyle name="Input [yellow] 2 2 2 9 4" xfId="0"/>
    <cellStyle name="Input [yellow] 2 2 3" xfId="0"/>
    <cellStyle name="Input [yellow] 2 2 3 2" xfId="0"/>
    <cellStyle name="Input [yellow] 2 2 3 2 2" xfId="0"/>
    <cellStyle name="Input [yellow] 2 2 3 2 3" xfId="0"/>
    <cellStyle name="Input [yellow] 2 2 3 2 4" xfId="0"/>
    <cellStyle name="Input [yellow] 2 2 3 3" xfId="0"/>
    <cellStyle name="Input [yellow] 2 2 3 3 2" xfId="0"/>
    <cellStyle name="Input [yellow] 2 2 3 3 3" xfId="0"/>
    <cellStyle name="Input [yellow] 2 2 3 3 4" xfId="0"/>
    <cellStyle name="Input [yellow] 2 2 3 4" xfId="0"/>
    <cellStyle name="Input [yellow] 2 2 3 4 2" xfId="0"/>
    <cellStyle name="Input [yellow] 2 2 3 4 3" xfId="0"/>
    <cellStyle name="Input [yellow] 2 2 3 4 4" xfId="0"/>
    <cellStyle name="Input [yellow] 2 2 3 5" xfId="0"/>
    <cellStyle name="Input [yellow] 2 2 3 5 2" xfId="0"/>
    <cellStyle name="Input [yellow] 2 2 3 5 3" xfId="0"/>
    <cellStyle name="Input [yellow] 2 2 3 5 4" xfId="0"/>
    <cellStyle name="Input [yellow] 2 2 3 6" xfId="0"/>
    <cellStyle name="Input [yellow] 2 2 3 6 2" xfId="0"/>
    <cellStyle name="Input [yellow] 2 2 3 6 3" xfId="0"/>
    <cellStyle name="Input [yellow] 2 2 3 7" xfId="0"/>
    <cellStyle name="Input [yellow] 2 2 3 8" xfId="0"/>
    <cellStyle name="Input [yellow] 2 2 4" xfId="0"/>
    <cellStyle name="Input [yellow] 2 2 4 2" xfId="0"/>
    <cellStyle name="Input [yellow] 2 2 4 2 2" xfId="0"/>
    <cellStyle name="Input [yellow] 2 2 4 2 3" xfId="0"/>
    <cellStyle name="Input [yellow] 2 2 4 2 4" xfId="0"/>
    <cellStyle name="Input [yellow] 2 2 4 3" xfId="0"/>
    <cellStyle name="Input [yellow] 2 2 4 3 2" xfId="0"/>
    <cellStyle name="Input [yellow] 2 2 4 3 3" xfId="0"/>
    <cellStyle name="Input [yellow] 2 2 4 3 4" xfId="0"/>
    <cellStyle name="Input [yellow] 2 2 4 4" xfId="0"/>
    <cellStyle name="Input [yellow] 2 2 4 4 2" xfId="0"/>
    <cellStyle name="Input [yellow] 2 2 4 4 3" xfId="0"/>
    <cellStyle name="Input [yellow] 2 2 4 4 4" xfId="0"/>
    <cellStyle name="Input [yellow] 2 2 4 5" xfId="0"/>
    <cellStyle name="Input [yellow] 2 2 4 5 2" xfId="0"/>
    <cellStyle name="Input [yellow] 2 2 4 5 3" xfId="0"/>
    <cellStyle name="Input [yellow] 2 2 4 5 4" xfId="0"/>
    <cellStyle name="Input [yellow] 2 2 4 6" xfId="0"/>
    <cellStyle name="Input [yellow] 2 2 4 6 2" xfId="0"/>
    <cellStyle name="Input [yellow] 2 2 4 6 3" xfId="0"/>
    <cellStyle name="Input [yellow] 2 2 4 7" xfId="0"/>
    <cellStyle name="Input [yellow] 2 2 4 8" xfId="0"/>
    <cellStyle name="Input [yellow] 2 2 5" xfId="0"/>
    <cellStyle name="Input [yellow] 2 3" xfId="0"/>
    <cellStyle name="Input [yellow] 2 3 2" xfId="0"/>
    <cellStyle name="Input [yellow] 2 3 2 10" xfId="0"/>
    <cellStyle name="Input [yellow] 2 3 2 11" xfId="0"/>
    <cellStyle name="Input [yellow] 2 3 2 2" xfId="0"/>
    <cellStyle name="Input [yellow] 2 3 2 2 2" xfId="0"/>
    <cellStyle name="Input [yellow] 2 3 2 2 2 2" xfId="0"/>
    <cellStyle name="Input [yellow] 2 3 2 2 2 3" xfId="0"/>
    <cellStyle name="Input [yellow] 2 3 2 2 2 4" xfId="0"/>
    <cellStyle name="Input [yellow] 2 3 2 2 3" xfId="0"/>
    <cellStyle name="Input [yellow] 2 3 2 2 3 2" xfId="0"/>
    <cellStyle name="Input [yellow] 2 3 2 2 3 3" xfId="0"/>
    <cellStyle name="Input [yellow] 2 3 2 2 3 4" xfId="0"/>
    <cellStyle name="Input [yellow] 2 3 2 2 4" xfId="0"/>
    <cellStyle name="Input [yellow] 2 3 2 2 4 2" xfId="0"/>
    <cellStyle name="Input [yellow] 2 3 2 2 4 3" xfId="0"/>
    <cellStyle name="Input [yellow] 2 3 2 2 4 4" xfId="0"/>
    <cellStyle name="Input [yellow] 2 3 2 2 5" xfId="0"/>
    <cellStyle name="Input [yellow] 2 3 2 2 5 2" xfId="0"/>
    <cellStyle name="Input [yellow] 2 3 2 2 5 3" xfId="0"/>
    <cellStyle name="Input [yellow] 2 3 2 2 5 4" xfId="0"/>
    <cellStyle name="Input [yellow] 2 3 2 2 6" xfId="0"/>
    <cellStyle name="Input [yellow] 2 3 2 2 6 2" xfId="0"/>
    <cellStyle name="Input [yellow] 2 3 2 2 6 3" xfId="0"/>
    <cellStyle name="Input [yellow] 2 3 2 2 7" xfId="0"/>
    <cellStyle name="Input [yellow] 2 3 2 2 8" xfId="0"/>
    <cellStyle name="Input [yellow] 2 3 2 3" xfId="0"/>
    <cellStyle name="Input [yellow] 2 3 2 3 2" xfId="0"/>
    <cellStyle name="Input [yellow] 2 3 2 3 2 2" xfId="0"/>
    <cellStyle name="Input [yellow] 2 3 2 3 2 3" xfId="0"/>
    <cellStyle name="Input [yellow] 2 3 2 3 2 4" xfId="0"/>
    <cellStyle name="Input [yellow] 2 3 2 3 3" xfId="0"/>
    <cellStyle name="Input [yellow] 2 3 2 3 3 2" xfId="0"/>
    <cellStyle name="Input [yellow] 2 3 2 3 3 3" xfId="0"/>
    <cellStyle name="Input [yellow] 2 3 2 3 3 4" xfId="0"/>
    <cellStyle name="Input [yellow] 2 3 2 3 4" xfId="0"/>
    <cellStyle name="Input [yellow] 2 3 2 3 4 2" xfId="0"/>
    <cellStyle name="Input [yellow] 2 3 2 3 4 3" xfId="0"/>
    <cellStyle name="Input [yellow] 2 3 2 3 4 4" xfId="0"/>
    <cellStyle name="Input [yellow] 2 3 2 3 5" xfId="0"/>
    <cellStyle name="Input [yellow] 2 3 2 3 5 2" xfId="0"/>
    <cellStyle name="Input [yellow] 2 3 2 3 5 3" xfId="0"/>
    <cellStyle name="Input [yellow] 2 3 2 3 5 4" xfId="0"/>
    <cellStyle name="Input [yellow] 2 3 2 3 6" xfId="0"/>
    <cellStyle name="Input [yellow] 2 3 2 3 6 2" xfId="0"/>
    <cellStyle name="Input [yellow] 2 3 2 3 6 3" xfId="0"/>
    <cellStyle name="Input [yellow] 2 3 2 3 7" xfId="0"/>
    <cellStyle name="Input [yellow] 2 3 2 3 8" xfId="0"/>
    <cellStyle name="Input [yellow] 2 3 2 4" xfId="0"/>
    <cellStyle name="Input [yellow] 2 3 2 4 2" xfId="0"/>
    <cellStyle name="Input [yellow] 2 3 2 4 2 2" xfId="0"/>
    <cellStyle name="Input [yellow] 2 3 2 4 2 3" xfId="0"/>
    <cellStyle name="Input [yellow] 2 3 2 4 2 4" xfId="0"/>
    <cellStyle name="Input [yellow] 2 3 2 4 3" xfId="0"/>
    <cellStyle name="Input [yellow] 2 3 2 4 3 2" xfId="0"/>
    <cellStyle name="Input [yellow] 2 3 2 4 3 3" xfId="0"/>
    <cellStyle name="Input [yellow] 2 3 2 4 3 4" xfId="0"/>
    <cellStyle name="Input [yellow] 2 3 2 4 4" xfId="0"/>
    <cellStyle name="Input [yellow] 2 3 2 4 4 2" xfId="0"/>
    <cellStyle name="Input [yellow] 2 3 2 4 4 3" xfId="0"/>
    <cellStyle name="Input [yellow] 2 3 2 4 4 4" xfId="0"/>
    <cellStyle name="Input [yellow] 2 3 2 4 5" xfId="0"/>
    <cellStyle name="Input [yellow] 2 3 2 4 5 2" xfId="0"/>
    <cellStyle name="Input [yellow] 2 3 2 4 5 3" xfId="0"/>
    <cellStyle name="Input [yellow] 2 3 2 4 5 4" xfId="0"/>
    <cellStyle name="Input [yellow] 2 3 2 4 6" xfId="0"/>
    <cellStyle name="Input [yellow] 2 3 2 4 6 2" xfId="0"/>
    <cellStyle name="Input [yellow] 2 3 2 4 6 3" xfId="0"/>
    <cellStyle name="Input [yellow] 2 3 2 4 7" xfId="0"/>
    <cellStyle name="Input [yellow] 2 3 2 4 8" xfId="0"/>
    <cellStyle name="Input [yellow] 2 3 2 5" xfId="0"/>
    <cellStyle name="Input [yellow] 2 3 2 5 2" xfId="0"/>
    <cellStyle name="Input [yellow] 2 3 2 5 3" xfId="0"/>
    <cellStyle name="Input [yellow] 2 3 2 5 4" xfId="0"/>
    <cellStyle name="Input [yellow] 2 3 2 6" xfId="0"/>
    <cellStyle name="Input [yellow] 2 3 2 6 2" xfId="0"/>
    <cellStyle name="Input [yellow] 2 3 2 6 3" xfId="0"/>
    <cellStyle name="Input [yellow] 2 3 2 6 4" xfId="0"/>
    <cellStyle name="Input [yellow] 2 3 2 7" xfId="0"/>
    <cellStyle name="Input [yellow] 2 3 2 7 2" xfId="0"/>
    <cellStyle name="Input [yellow] 2 3 2 7 3" xfId="0"/>
    <cellStyle name="Input [yellow] 2 3 2 7 4" xfId="0"/>
    <cellStyle name="Input [yellow] 2 3 2 8" xfId="0"/>
    <cellStyle name="Input [yellow] 2 3 2 8 2" xfId="0"/>
    <cellStyle name="Input [yellow] 2 3 2 8 3" xfId="0"/>
    <cellStyle name="Input [yellow] 2 3 2 8 4" xfId="0"/>
    <cellStyle name="Input [yellow] 2 3 2 9" xfId="0"/>
    <cellStyle name="Input [yellow] 2 3 2 9 2" xfId="0"/>
    <cellStyle name="Input [yellow] 2 3 2 9 3" xfId="0"/>
    <cellStyle name="Input [yellow] 2 3 2 9 4" xfId="0"/>
    <cellStyle name="Input [yellow] 2 3 3" xfId="0"/>
    <cellStyle name="Input [yellow] 2 3 3 2" xfId="0"/>
    <cellStyle name="Input [yellow] 2 3 3 2 2" xfId="0"/>
    <cellStyle name="Input [yellow] 2 3 3 2 3" xfId="0"/>
    <cellStyle name="Input [yellow] 2 3 3 2 4" xfId="0"/>
    <cellStyle name="Input [yellow] 2 3 3 3" xfId="0"/>
    <cellStyle name="Input [yellow] 2 3 3 3 2" xfId="0"/>
    <cellStyle name="Input [yellow] 2 3 3 3 3" xfId="0"/>
    <cellStyle name="Input [yellow] 2 3 3 3 4" xfId="0"/>
    <cellStyle name="Input [yellow] 2 3 3 4" xfId="0"/>
    <cellStyle name="Input [yellow] 2 3 3 4 2" xfId="0"/>
    <cellStyle name="Input [yellow] 2 3 3 4 3" xfId="0"/>
    <cellStyle name="Input [yellow] 2 3 3 4 4" xfId="0"/>
    <cellStyle name="Input [yellow] 2 3 3 5" xfId="0"/>
    <cellStyle name="Input [yellow] 2 3 3 5 2" xfId="0"/>
    <cellStyle name="Input [yellow] 2 3 3 5 3" xfId="0"/>
    <cellStyle name="Input [yellow] 2 3 3 5 4" xfId="0"/>
    <cellStyle name="Input [yellow] 2 3 3 6" xfId="0"/>
    <cellStyle name="Input [yellow] 2 3 3 6 2" xfId="0"/>
    <cellStyle name="Input [yellow] 2 3 3 6 3" xfId="0"/>
    <cellStyle name="Input [yellow] 2 3 3 7" xfId="0"/>
    <cellStyle name="Input [yellow] 2 3 3 8" xfId="0"/>
    <cellStyle name="Input [yellow] 2 3 4" xfId="0"/>
    <cellStyle name="Input [yellow] 2 3 4 2" xfId="0"/>
    <cellStyle name="Input [yellow] 2 3 4 2 2" xfId="0"/>
    <cellStyle name="Input [yellow] 2 3 4 2 3" xfId="0"/>
    <cellStyle name="Input [yellow] 2 3 4 2 4" xfId="0"/>
    <cellStyle name="Input [yellow] 2 3 4 3" xfId="0"/>
    <cellStyle name="Input [yellow] 2 3 4 3 2" xfId="0"/>
    <cellStyle name="Input [yellow] 2 3 4 3 3" xfId="0"/>
    <cellStyle name="Input [yellow] 2 3 4 3 4" xfId="0"/>
    <cellStyle name="Input [yellow] 2 3 4 4" xfId="0"/>
    <cellStyle name="Input [yellow] 2 3 4 4 2" xfId="0"/>
    <cellStyle name="Input [yellow] 2 3 4 4 3" xfId="0"/>
    <cellStyle name="Input [yellow] 2 3 4 4 4" xfId="0"/>
    <cellStyle name="Input [yellow] 2 3 4 5" xfId="0"/>
    <cellStyle name="Input [yellow] 2 3 4 5 2" xfId="0"/>
    <cellStyle name="Input [yellow] 2 3 4 5 3" xfId="0"/>
    <cellStyle name="Input [yellow] 2 3 4 5 4" xfId="0"/>
    <cellStyle name="Input [yellow] 2 3 4 6" xfId="0"/>
    <cellStyle name="Input [yellow] 2 3 4 6 2" xfId="0"/>
    <cellStyle name="Input [yellow] 2 3 4 6 3" xfId="0"/>
    <cellStyle name="Input [yellow] 2 3 4 7" xfId="0"/>
    <cellStyle name="Input [yellow] 2 3 4 8" xfId="0"/>
    <cellStyle name="Input [yellow] 2 4" xfId="0"/>
    <cellStyle name="Input [yellow] 2 4 10" xfId="0"/>
    <cellStyle name="Input [yellow] 2 4 11" xfId="0"/>
    <cellStyle name="Input [yellow] 2 4 2" xfId="0"/>
    <cellStyle name="Input [yellow] 2 4 2 2" xfId="0"/>
    <cellStyle name="Input [yellow] 2 4 2 2 2" xfId="0"/>
    <cellStyle name="Input [yellow] 2 4 2 2 3" xfId="0"/>
    <cellStyle name="Input [yellow] 2 4 2 2 4" xfId="0"/>
    <cellStyle name="Input [yellow] 2 4 2 3" xfId="0"/>
    <cellStyle name="Input [yellow] 2 4 2 3 2" xfId="0"/>
    <cellStyle name="Input [yellow] 2 4 2 3 3" xfId="0"/>
    <cellStyle name="Input [yellow] 2 4 2 3 4" xfId="0"/>
    <cellStyle name="Input [yellow] 2 4 2 4" xfId="0"/>
    <cellStyle name="Input [yellow] 2 4 2 4 2" xfId="0"/>
    <cellStyle name="Input [yellow] 2 4 2 4 3" xfId="0"/>
    <cellStyle name="Input [yellow] 2 4 2 4 4" xfId="0"/>
    <cellStyle name="Input [yellow] 2 4 2 5" xfId="0"/>
    <cellStyle name="Input [yellow] 2 4 2 5 2" xfId="0"/>
    <cellStyle name="Input [yellow] 2 4 2 5 3" xfId="0"/>
    <cellStyle name="Input [yellow] 2 4 2 5 4" xfId="0"/>
    <cellStyle name="Input [yellow] 2 4 2 6" xfId="0"/>
    <cellStyle name="Input [yellow] 2 4 2 6 2" xfId="0"/>
    <cellStyle name="Input [yellow] 2 4 2 6 3" xfId="0"/>
    <cellStyle name="Input [yellow] 2 4 2 7" xfId="0"/>
    <cellStyle name="Input [yellow] 2 4 2 8" xfId="0"/>
    <cellStyle name="Input [yellow] 2 4 3" xfId="0"/>
    <cellStyle name="Input [yellow] 2 4 3 2" xfId="0"/>
    <cellStyle name="Input [yellow] 2 4 3 2 2" xfId="0"/>
    <cellStyle name="Input [yellow] 2 4 3 2 3" xfId="0"/>
    <cellStyle name="Input [yellow] 2 4 3 2 4" xfId="0"/>
    <cellStyle name="Input [yellow] 2 4 3 3" xfId="0"/>
    <cellStyle name="Input [yellow] 2 4 3 3 2" xfId="0"/>
    <cellStyle name="Input [yellow] 2 4 3 3 3" xfId="0"/>
    <cellStyle name="Input [yellow] 2 4 3 3 4" xfId="0"/>
    <cellStyle name="Input [yellow] 2 4 3 4" xfId="0"/>
    <cellStyle name="Input [yellow] 2 4 3 4 2" xfId="0"/>
    <cellStyle name="Input [yellow] 2 4 3 4 3" xfId="0"/>
    <cellStyle name="Input [yellow] 2 4 3 4 4" xfId="0"/>
    <cellStyle name="Input [yellow] 2 4 3 5" xfId="0"/>
    <cellStyle name="Input [yellow] 2 4 3 5 2" xfId="0"/>
    <cellStyle name="Input [yellow] 2 4 3 5 3" xfId="0"/>
    <cellStyle name="Input [yellow] 2 4 3 5 4" xfId="0"/>
    <cellStyle name="Input [yellow] 2 4 3 6" xfId="0"/>
    <cellStyle name="Input [yellow] 2 4 3 6 2" xfId="0"/>
    <cellStyle name="Input [yellow] 2 4 3 6 3" xfId="0"/>
    <cellStyle name="Input [yellow] 2 4 3 7" xfId="0"/>
    <cellStyle name="Input [yellow] 2 4 3 8" xfId="0"/>
    <cellStyle name="Input [yellow] 2 4 4" xfId="0"/>
    <cellStyle name="Input [yellow] 2 4 4 2" xfId="0"/>
    <cellStyle name="Input [yellow] 2 4 4 2 2" xfId="0"/>
    <cellStyle name="Input [yellow] 2 4 4 2 3" xfId="0"/>
    <cellStyle name="Input [yellow] 2 4 4 2 4" xfId="0"/>
    <cellStyle name="Input [yellow] 2 4 4 3" xfId="0"/>
    <cellStyle name="Input [yellow] 2 4 4 3 2" xfId="0"/>
    <cellStyle name="Input [yellow] 2 4 4 3 3" xfId="0"/>
    <cellStyle name="Input [yellow] 2 4 4 3 4" xfId="0"/>
    <cellStyle name="Input [yellow] 2 4 4 4" xfId="0"/>
    <cellStyle name="Input [yellow] 2 4 4 4 2" xfId="0"/>
    <cellStyle name="Input [yellow] 2 4 4 4 3" xfId="0"/>
    <cellStyle name="Input [yellow] 2 4 4 4 4" xfId="0"/>
    <cellStyle name="Input [yellow] 2 4 4 5" xfId="0"/>
    <cellStyle name="Input [yellow] 2 4 4 5 2" xfId="0"/>
    <cellStyle name="Input [yellow] 2 4 4 5 3" xfId="0"/>
    <cellStyle name="Input [yellow] 2 4 4 5 4" xfId="0"/>
    <cellStyle name="Input [yellow] 2 4 4 6" xfId="0"/>
    <cellStyle name="Input [yellow] 2 4 4 6 2" xfId="0"/>
    <cellStyle name="Input [yellow] 2 4 4 6 3" xfId="0"/>
    <cellStyle name="Input [yellow] 2 4 4 7" xfId="0"/>
    <cellStyle name="Input [yellow] 2 4 4 8" xfId="0"/>
    <cellStyle name="Input [yellow] 2 4 5" xfId="0"/>
    <cellStyle name="Input [yellow] 2 4 5 2" xfId="0"/>
    <cellStyle name="Input [yellow] 2 4 5 3" xfId="0"/>
    <cellStyle name="Input [yellow] 2 4 5 4" xfId="0"/>
    <cellStyle name="Input [yellow] 2 4 6" xfId="0"/>
    <cellStyle name="Input [yellow] 2 4 6 2" xfId="0"/>
    <cellStyle name="Input [yellow] 2 4 6 3" xfId="0"/>
    <cellStyle name="Input [yellow] 2 4 6 4" xfId="0"/>
    <cellStyle name="Input [yellow] 2 4 7" xfId="0"/>
    <cellStyle name="Input [yellow] 2 4 7 2" xfId="0"/>
    <cellStyle name="Input [yellow] 2 4 7 3" xfId="0"/>
    <cellStyle name="Input [yellow] 2 4 7 4" xfId="0"/>
    <cellStyle name="Input [yellow] 2 4 8" xfId="0"/>
    <cellStyle name="Input [yellow] 2 4 8 2" xfId="0"/>
    <cellStyle name="Input [yellow] 2 4 8 3" xfId="0"/>
    <cellStyle name="Input [yellow] 2 4 8 4" xfId="0"/>
    <cellStyle name="Input [yellow] 2 4 9" xfId="0"/>
    <cellStyle name="Input [yellow] 2 4 9 2" xfId="0"/>
    <cellStyle name="Input [yellow] 2 4 9 3" xfId="0"/>
    <cellStyle name="Input [yellow] 2 4 9 4" xfId="0"/>
    <cellStyle name="Input [yellow] 2 5" xfId="0"/>
    <cellStyle name="Input [yellow] 2 5 2" xfId="0"/>
    <cellStyle name="Input [yellow] 2 5 2 2" xfId="0"/>
    <cellStyle name="Input [yellow] 2 5 2 3" xfId="0"/>
    <cellStyle name="Input [yellow] 2 5 2 4" xfId="0"/>
    <cellStyle name="Input [yellow] 2 5 3" xfId="0"/>
    <cellStyle name="Input [yellow] 2 5 3 2" xfId="0"/>
    <cellStyle name="Input [yellow] 2 5 3 3" xfId="0"/>
    <cellStyle name="Input [yellow] 2 5 3 4" xfId="0"/>
    <cellStyle name="Input [yellow] 2 5 4" xfId="0"/>
    <cellStyle name="Input [yellow] 2 5 4 2" xfId="0"/>
    <cellStyle name="Input [yellow] 2 5 4 3" xfId="0"/>
    <cellStyle name="Input [yellow] 2 5 4 4" xfId="0"/>
    <cellStyle name="Input [yellow] 2 5 5" xfId="0"/>
    <cellStyle name="Input [yellow] 2 5 5 2" xfId="0"/>
    <cellStyle name="Input [yellow] 2 5 5 3" xfId="0"/>
    <cellStyle name="Input [yellow] 2 5 5 4" xfId="0"/>
    <cellStyle name="Input [yellow] 2 5 6" xfId="0"/>
    <cellStyle name="Input [yellow] 2 5 6 2" xfId="0"/>
    <cellStyle name="Input [yellow] 2 5 6 3" xfId="0"/>
    <cellStyle name="Input [yellow] 2 5 7" xfId="0"/>
    <cellStyle name="Input [yellow] 2 5 8" xfId="0"/>
    <cellStyle name="Input [yellow] 2 6" xfId="0"/>
    <cellStyle name="Input [yellow] 2 6 2" xfId="0"/>
    <cellStyle name="Input [yellow] 2 6 2 2" xfId="0"/>
    <cellStyle name="Input [yellow] 2 6 2 3" xfId="0"/>
    <cellStyle name="Input [yellow] 2 6 2 4" xfId="0"/>
    <cellStyle name="Input [yellow] 2 6 3" xfId="0"/>
    <cellStyle name="Input [yellow] 2 6 3 2" xfId="0"/>
    <cellStyle name="Input [yellow] 2 6 3 3" xfId="0"/>
    <cellStyle name="Input [yellow] 2 6 3 4" xfId="0"/>
    <cellStyle name="Input [yellow] 2 6 4" xfId="0"/>
    <cellStyle name="Input [yellow] 2 6 4 2" xfId="0"/>
    <cellStyle name="Input [yellow] 2 6 4 3" xfId="0"/>
    <cellStyle name="Input [yellow] 2 6 4 4" xfId="0"/>
    <cellStyle name="Input [yellow] 2 6 5" xfId="0"/>
    <cellStyle name="Input [yellow] 2 6 5 2" xfId="0"/>
    <cellStyle name="Input [yellow] 2 6 5 3" xfId="0"/>
    <cellStyle name="Input [yellow] 2 6 5 4" xfId="0"/>
    <cellStyle name="Input [yellow] 2 6 6" xfId="0"/>
    <cellStyle name="Input [yellow] 2 6 6 2" xfId="0"/>
    <cellStyle name="Input [yellow] 2 6 6 3" xfId="0"/>
    <cellStyle name="Input [yellow] 2 6 7" xfId="0"/>
    <cellStyle name="Input [yellow] 2 6 8" xfId="0"/>
    <cellStyle name="Input [yellow] 2 7" xfId="0"/>
    <cellStyle name="Input [yellow] 2_BallGrid" xfId="0"/>
    <cellStyle name="Input [yellow] 3" xfId="0"/>
    <cellStyle name="Input [yellow] 3 2" xfId="0"/>
    <cellStyle name="Input [yellow] 3 2 2" xfId="0"/>
    <cellStyle name="Input [yellow] 3 2 2 10" xfId="0"/>
    <cellStyle name="Input [yellow] 3 2 2 11" xfId="0"/>
    <cellStyle name="Input [yellow] 3 2 2 2" xfId="0"/>
    <cellStyle name="Input [yellow] 3 2 2 2 2" xfId="0"/>
    <cellStyle name="Input [yellow] 3 2 2 2 2 2" xfId="0"/>
    <cellStyle name="Input [yellow] 3 2 2 2 2 3" xfId="0"/>
    <cellStyle name="Input [yellow] 3 2 2 2 2 4" xfId="0"/>
    <cellStyle name="Input [yellow] 3 2 2 2 3" xfId="0"/>
    <cellStyle name="Input [yellow] 3 2 2 2 3 2" xfId="0"/>
    <cellStyle name="Input [yellow] 3 2 2 2 3 3" xfId="0"/>
    <cellStyle name="Input [yellow] 3 2 2 2 3 4" xfId="0"/>
    <cellStyle name="Input [yellow] 3 2 2 2 4" xfId="0"/>
    <cellStyle name="Input [yellow] 3 2 2 2 4 2" xfId="0"/>
    <cellStyle name="Input [yellow] 3 2 2 2 4 3" xfId="0"/>
    <cellStyle name="Input [yellow] 3 2 2 2 4 4" xfId="0"/>
    <cellStyle name="Input [yellow] 3 2 2 2 5" xfId="0"/>
    <cellStyle name="Input [yellow] 3 2 2 2 5 2" xfId="0"/>
    <cellStyle name="Input [yellow] 3 2 2 2 5 3" xfId="0"/>
    <cellStyle name="Input [yellow] 3 2 2 2 5 4" xfId="0"/>
    <cellStyle name="Input [yellow] 3 2 2 2 6" xfId="0"/>
    <cellStyle name="Input [yellow] 3 2 2 2 6 2" xfId="0"/>
    <cellStyle name="Input [yellow] 3 2 2 2 6 3" xfId="0"/>
    <cellStyle name="Input [yellow] 3 2 2 2 7" xfId="0"/>
    <cellStyle name="Input [yellow] 3 2 2 2 8" xfId="0"/>
    <cellStyle name="Input [yellow] 3 2 2 3" xfId="0"/>
    <cellStyle name="Input [yellow] 3 2 2 3 2" xfId="0"/>
    <cellStyle name="Input [yellow] 3 2 2 3 2 2" xfId="0"/>
    <cellStyle name="Input [yellow] 3 2 2 3 2 3" xfId="0"/>
    <cellStyle name="Input [yellow] 3 2 2 3 2 4" xfId="0"/>
    <cellStyle name="Input [yellow] 3 2 2 3 3" xfId="0"/>
    <cellStyle name="Input [yellow] 3 2 2 3 3 2" xfId="0"/>
    <cellStyle name="Input [yellow] 3 2 2 3 3 3" xfId="0"/>
    <cellStyle name="Input [yellow] 3 2 2 3 3 4" xfId="0"/>
    <cellStyle name="Input [yellow] 3 2 2 3 4" xfId="0"/>
    <cellStyle name="Input [yellow] 3 2 2 3 4 2" xfId="0"/>
    <cellStyle name="Input [yellow] 3 2 2 3 4 3" xfId="0"/>
    <cellStyle name="Input [yellow] 3 2 2 3 4 4" xfId="0"/>
    <cellStyle name="Input [yellow] 3 2 2 3 5" xfId="0"/>
    <cellStyle name="Input [yellow] 3 2 2 3 5 2" xfId="0"/>
    <cellStyle name="Input [yellow] 3 2 2 3 5 3" xfId="0"/>
    <cellStyle name="Input [yellow] 3 2 2 3 5 4" xfId="0"/>
    <cellStyle name="Input [yellow] 3 2 2 3 6" xfId="0"/>
    <cellStyle name="Input [yellow] 3 2 2 3 6 2" xfId="0"/>
    <cellStyle name="Input [yellow] 3 2 2 3 6 3" xfId="0"/>
    <cellStyle name="Input [yellow] 3 2 2 3 7" xfId="0"/>
    <cellStyle name="Input [yellow] 3 2 2 3 8" xfId="0"/>
    <cellStyle name="Input [yellow] 3 2 2 4" xfId="0"/>
    <cellStyle name="Input [yellow] 3 2 2 4 2" xfId="0"/>
    <cellStyle name="Input [yellow] 3 2 2 4 2 2" xfId="0"/>
    <cellStyle name="Input [yellow] 3 2 2 4 2 3" xfId="0"/>
    <cellStyle name="Input [yellow] 3 2 2 4 2 4" xfId="0"/>
    <cellStyle name="Input [yellow] 3 2 2 4 3" xfId="0"/>
    <cellStyle name="Input [yellow] 3 2 2 4 3 2" xfId="0"/>
    <cellStyle name="Input [yellow] 3 2 2 4 3 3" xfId="0"/>
    <cellStyle name="Input [yellow] 3 2 2 4 3 4" xfId="0"/>
    <cellStyle name="Input [yellow] 3 2 2 4 4" xfId="0"/>
    <cellStyle name="Input [yellow] 3 2 2 4 4 2" xfId="0"/>
    <cellStyle name="Input [yellow] 3 2 2 4 4 3" xfId="0"/>
    <cellStyle name="Input [yellow] 3 2 2 4 4 4" xfId="0"/>
    <cellStyle name="Input [yellow] 3 2 2 4 5" xfId="0"/>
    <cellStyle name="Input [yellow] 3 2 2 4 5 2" xfId="0"/>
    <cellStyle name="Input [yellow] 3 2 2 4 5 3" xfId="0"/>
    <cellStyle name="Input [yellow] 3 2 2 4 5 4" xfId="0"/>
    <cellStyle name="Input [yellow] 3 2 2 4 6" xfId="0"/>
    <cellStyle name="Input [yellow] 3 2 2 4 6 2" xfId="0"/>
    <cellStyle name="Input [yellow] 3 2 2 4 6 3" xfId="0"/>
    <cellStyle name="Input [yellow] 3 2 2 4 7" xfId="0"/>
    <cellStyle name="Input [yellow] 3 2 2 4 8" xfId="0"/>
    <cellStyle name="Input [yellow] 3 2 2 5" xfId="0"/>
    <cellStyle name="Input [yellow] 3 2 2 5 2" xfId="0"/>
    <cellStyle name="Input [yellow] 3 2 2 5 3" xfId="0"/>
    <cellStyle name="Input [yellow] 3 2 2 5 4" xfId="0"/>
    <cellStyle name="Input [yellow] 3 2 2 6" xfId="0"/>
    <cellStyle name="Input [yellow] 3 2 2 6 2" xfId="0"/>
    <cellStyle name="Input [yellow] 3 2 2 6 3" xfId="0"/>
    <cellStyle name="Input [yellow] 3 2 2 6 4" xfId="0"/>
    <cellStyle name="Input [yellow] 3 2 2 7" xfId="0"/>
    <cellStyle name="Input [yellow] 3 2 2 7 2" xfId="0"/>
    <cellStyle name="Input [yellow] 3 2 2 7 3" xfId="0"/>
    <cellStyle name="Input [yellow] 3 2 2 7 4" xfId="0"/>
    <cellStyle name="Input [yellow] 3 2 2 8" xfId="0"/>
    <cellStyle name="Input [yellow] 3 2 2 8 2" xfId="0"/>
    <cellStyle name="Input [yellow] 3 2 2 8 3" xfId="0"/>
    <cellStyle name="Input [yellow] 3 2 2 8 4" xfId="0"/>
    <cellStyle name="Input [yellow] 3 2 2 9" xfId="0"/>
    <cellStyle name="Input [yellow] 3 2 2 9 2" xfId="0"/>
    <cellStyle name="Input [yellow] 3 2 2 9 3" xfId="0"/>
    <cellStyle name="Input [yellow] 3 2 2 9 4" xfId="0"/>
    <cellStyle name="Input [yellow] 3 2 3" xfId="0"/>
    <cellStyle name="Input [yellow] 3 2 3 2" xfId="0"/>
    <cellStyle name="Input [yellow] 3 2 3 2 2" xfId="0"/>
    <cellStyle name="Input [yellow] 3 2 3 2 3" xfId="0"/>
    <cellStyle name="Input [yellow] 3 2 3 2 4" xfId="0"/>
    <cellStyle name="Input [yellow] 3 2 3 3" xfId="0"/>
    <cellStyle name="Input [yellow] 3 2 3 3 2" xfId="0"/>
    <cellStyle name="Input [yellow] 3 2 3 3 3" xfId="0"/>
    <cellStyle name="Input [yellow] 3 2 3 3 4" xfId="0"/>
    <cellStyle name="Input [yellow] 3 2 3 4" xfId="0"/>
    <cellStyle name="Input [yellow] 3 2 3 4 2" xfId="0"/>
    <cellStyle name="Input [yellow] 3 2 3 4 3" xfId="0"/>
    <cellStyle name="Input [yellow] 3 2 3 4 4" xfId="0"/>
    <cellStyle name="Input [yellow] 3 2 3 5" xfId="0"/>
    <cellStyle name="Input [yellow] 3 2 3 5 2" xfId="0"/>
    <cellStyle name="Input [yellow] 3 2 3 5 3" xfId="0"/>
    <cellStyle name="Input [yellow] 3 2 3 5 4" xfId="0"/>
    <cellStyle name="Input [yellow] 3 2 3 6" xfId="0"/>
    <cellStyle name="Input [yellow] 3 2 3 6 2" xfId="0"/>
    <cellStyle name="Input [yellow] 3 2 3 6 3" xfId="0"/>
    <cellStyle name="Input [yellow] 3 2 3 7" xfId="0"/>
    <cellStyle name="Input [yellow] 3 2 3 8" xfId="0"/>
    <cellStyle name="Input [yellow] 3 2 4" xfId="0"/>
    <cellStyle name="Input [yellow] 3 2 4 2" xfId="0"/>
    <cellStyle name="Input [yellow] 3 2 4 2 2" xfId="0"/>
    <cellStyle name="Input [yellow] 3 2 4 2 3" xfId="0"/>
    <cellStyle name="Input [yellow] 3 2 4 2 4" xfId="0"/>
    <cellStyle name="Input [yellow] 3 2 4 3" xfId="0"/>
    <cellStyle name="Input [yellow] 3 2 4 3 2" xfId="0"/>
    <cellStyle name="Input [yellow] 3 2 4 3 3" xfId="0"/>
    <cellStyle name="Input [yellow] 3 2 4 3 4" xfId="0"/>
    <cellStyle name="Input [yellow] 3 2 4 4" xfId="0"/>
    <cellStyle name="Input [yellow] 3 2 4 4 2" xfId="0"/>
    <cellStyle name="Input [yellow] 3 2 4 4 3" xfId="0"/>
    <cellStyle name="Input [yellow] 3 2 4 4 4" xfId="0"/>
    <cellStyle name="Input [yellow] 3 2 4 5" xfId="0"/>
    <cellStyle name="Input [yellow] 3 2 4 5 2" xfId="0"/>
    <cellStyle name="Input [yellow] 3 2 4 5 3" xfId="0"/>
    <cellStyle name="Input [yellow] 3 2 4 5 4" xfId="0"/>
    <cellStyle name="Input [yellow] 3 2 4 6" xfId="0"/>
    <cellStyle name="Input [yellow] 3 2 4 6 2" xfId="0"/>
    <cellStyle name="Input [yellow] 3 2 4 6 3" xfId="0"/>
    <cellStyle name="Input [yellow] 3 2 4 7" xfId="0"/>
    <cellStyle name="Input [yellow] 3 2 4 8" xfId="0"/>
    <cellStyle name="Input [yellow] 3 2 5" xfId="0"/>
    <cellStyle name="Input [yellow] 3 3" xfId="0"/>
    <cellStyle name="Input [yellow] 3 3 2" xfId="0"/>
    <cellStyle name="Input [yellow] 3 3 2 10" xfId="0"/>
    <cellStyle name="Input [yellow] 3 3 2 11" xfId="0"/>
    <cellStyle name="Input [yellow] 3 3 2 2" xfId="0"/>
    <cellStyle name="Input [yellow] 3 3 2 2 2" xfId="0"/>
    <cellStyle name="Input [yellow] 3 3 2 2 2 2" xfId="0"/>
    <cellStyle name="Input [yellow] 3 3 2 2 2 3" xfId="0"/>
    <cellStyle name="Input [yellow] 3 3 2 2 2 4" xfId="0"/>
    <cellStyle name="Input [yellow] 3 3 2 2 3" xfId="0"/>
    <cellStyle name="Input [yellow] 3 3 2 2 3 2" xfId="0"/>
    <cellStyle name="Input [yellow] 3 3 2 2 3 3" xfId="0"/>
    <cellStyle name="Input [yellow] 3 3 2 2 3 4" xfId="0"/>
    <cellStyle name="Input [yellow] 3 3 2 2 4" xfId="0"/>
    <cellStyle name="Input [yellow] 3 3 2 2 4 2" xfId="0"/>
    <cellStyle name="Input [yellow] 3 3 2 2 4 3" xfId="0"/>
    <cellStyle name="Input [yellow] 3 3 2 2 4 4" xfId="0"/>
    <cellStyle name="Input [yellow] 3 3 2 2 5" xfId="0"/>
    <cellStyle name="Input [yellow] 3 3 2 2 5 2" xfId="0"/>
    <cellStyle name="Input [yellow] 3 3 2 2 5 3" xfId="0"/>
    <cellStyle name="Input [yellow] 3 3 2 2 5 4" xfId="0"/>
    <cellStyle name="Input [yellow] 3 3 2 2 6" xfId="0"/>
    <cellStyle name="Input [yellow] 3 3 2 2 6 2" xfId="0"/>
    <cellStyle name="Input [yellow] 3 3 2 2 6 3" xfId="0"/>
    <cellStyle name="Input [yellow] 3 3 2 2 7" xfId="0"/>
    <cellStyle name="Input [yellow] 3 3 2 2 8" xfId="0"/>
    <cellStyle name="Input [yellow] 3 3 2 3" xfId="0"/>
    <cellStyle name="Input [yellow] 3 3 2 3 2" xfId="0"/>
    <cellStyle name="Input [yellow] 3 3 2 3 2 2" xfId="0"/>
    <cellStyle name="Input [yellow] 3 3 2 3 2 3" xfId="0"/>
    <cellStyle name="Input [yellow] 3 3 2 3 2 4" xfId="0"/>
    <cellStyle name="Input [yellow] 3 3 2 3 3" xfId="0"/>
    <cellStyle name="Input [yellow] 3 3 2 3 3 2" xfId="0"/>
    <cellStyle name="Input [yellow] 3 3 2 3 3 3" xfId="0"/>
    <cellStyle name="Input [yellow] 3 3 2 3 3 4" xfId="0"/>
    <cellStyle name="Input [yellow] 3 3 2 3 4" xfId="0"/>
    <cellStyle name="Input [yellow] 3 3 2 3 4 2" xfId="0"/>
    <cellStyle name="Input [yellow] 3 3 2 3 4 3" xfId="0"/>
    <cellStyle name="Input [yellow] 3 3 2 3 4 4" xfId="0"/>
    <cellStyle name="Input [yellow] 3 3 2 3 5" xfId="0"/>
    <cellStyle name="Input [yellow] 3 3 2 3 5 2" xfId="0"/>
    <cellStyle name="Input [yellow] 3 3 2 3 5 3" xfId="0"/>
    <cellStyle name="Input [yellow] 3 3 2 3 5 4" xfId="0"/>
    <cellStyle name="Input [yellow] 3 3 2 3 6" xfId="0"/>
    <cellStyle name="Input [yellow] 3 3 2 3 6 2" xfId="0"/>
    <cellStyle name="Input [yellow] 3 3 2 3 6 3" xfId="0"/>
    <cellStyle name="Input [yellow] 3 3 2 3 7" xfId="0"/>
    <cellStyle name="Input [yellow] 3 3 2 3 8" xfId="0"/>
    <cellStyle name="Input [yellow] 3 3 2 4" xfId="0"/>
    <cellStyle name="Input [yellow] 3 3 2 4 2" xfId="0"/>
    <cellStyle name="Input [yellow] 3 3 2 4 2 2" xfId="0"/>
    <cellStyle name="Input [yellow] 3 3 2 4 2 3" xfId="0"/>
    <cellStyle name="Input [yellow] 3 3 2 4 2 4" xfId="0"/>
    <cellStyle name="Input [yellow] 3 3 2 4 3" xfId="0"/>
    <cellStyle name="Input [yellow] 3 3 2 4 3 2" xfId="0"/>
    <cellStyle name="Input [yellow] 3 3 2 4 3 3" xfId="0"/>
    <cellStyle name="Input [yellow] 3 3 2 4 3 4" xfId="0"/>
    <cellStyle name="Input [yellow] 3 3 2 4 4" xfId="0"/>
    <cellStyle name="Input [yellow] 3 3 2 4 4 2" xfId="0"/>
    <cellStyle name="Input [yellow] 3 3 2 4 4 3" xfId="0"/>
    <cellStyle name="Input [yellow] 3 3 2 4 4 4" xfId="0"/>
    <cellStyle name="Input [yellow] 3 3 2 4 5" xfId="0"/>
    <cellStyle name="Input [yellow] 3 3 2 4 5 2" xfId="0"/>
    <cellStyle name="Input [yellow] 3 3 2 4 5 3" xfId="0"/>
    <cellStyle name="Input [yellow] 3 3 2 4 5 4" xfId="0"/>
    <cellStyle name="Input [yellow] 3 3 2 4 6" xfId="0"/>
    <cellStyle name="Input [yellow] 3 3 2 4 6 2" xfId="0"/>
    <cellStyle name="Input [yellow] 3 3 2 4 6 3" xfId="0"/>
    <cellStyle name="Input [yellow] 3 3 2 4 7" xfId="0"/>
    <cellStyle name="Input [yellow] 3 3 2 4 8" xfId="0"/>
    <cellStyle name="Input [yellow] 3 3 2 5" xfId="0"/>
    <cellStyle name="Input [yellow] 3 3 2 5 2" xfId="0"/>
    <cellStyle name="Input [yellow] 3 3 2 5 3" xfId="0"/>
    <cellStyle name="Input [yellow] 3 3 2 5 4" xfId="0"/>
    <cellStyle name="Input [yellow] 3 3 2 6" xfId="0"/>
    <cellStyle name="Input [yellow] 3 3 2 6 2" xfId="0"/>
    <cellStyle name="Input [yellow] 3 3 2 6 3" xfId="0"/>
    <cellStyle name="Input [yellow] 3 3 2 6 4" xfId="0"/>
    <cellStyle name="Input [yellow] 3 3 2 7" xfId="0"/>
    <cellStyle name="Input [yellow] 3 3 2 7 2" xfId="0"/>
    <cellStyle name="Input [yellow] 3 3 2 7 3" xfId="0"/>
    <cellStyle name="Input [yellow] 3 3 2 7 4" xfId="0"/>
    <cellStyle name="Input [yellow] 3 3 2 8" xfId="0"/>
    <cellStyle name="Input [yellow] 3 3 2 8 2" xfId="0"/>
    <cellStyle name="Input [yellow] 3 3 2 8 3" xfId="0"/>
    <cellStyle name="Input [yellow] 3 3 2 8 4" xfId="0"/>
    <cellStyle name="Input [yellow] 3 3 2 9" xfId="0"/>
    <cellStyle name="Input [yellow] 3 3 2 9 2" xfId="0"/>
    <cellStyle name="Input [yellow] 3 3 2 9 3" xfId="0"/>
    <cellStyle name="Input [yellow] 3 3 2 9 4" xfId="0"/>
    <cellStyle name="Input [yellow] 3 3 3" xfId="0"/>
    <cellStyle name="Input [yellow] 3 3 3 2" xfId="0"/>
    <cellStyle name="Input [yellow] 3 3 3 2 2" xfId="0"/>
    <cellStyle name="Input [yellow] 3 3 3 2 3" xfId="0"/>
    <cellStyle name="Input [yellow] 3 3 3 2 4" xfId="0"/>
    <cellStyle name="Input [yellow] 3 3 3 3" xfId="0"/>
    <cellStyle name="Input [yellow] 3 3 3 3 2" xfId="0"/>
    <cellStyle name="Input [yellow] 3 3 3 3 3" xfId="0"/>
    <cellStyle name="Input [yellow] 3 3 3 3 4" xfId="0"/>
    <cellStyle name="Input [yellow] 3 3 3 4" xfId="0"/>
    <cellStyle name="Input [yellow] 3 3 3 4 2" xfId="0"/>
    <cellStyle name="Input [yellow] 3 3 3 4 3" xfId="0"/>
    <cellStyle name="Input [yellow] 3 3 3 4 4" xfId="0"/>
    <cellStyle name="Input [yellow] 3 3 3 5" xfId="0"/>
    <cellStyle name="Input [yellow] 3 3 3 5 2" xfId="0"/>
    <cellStyle name="Input [yellow] 3 3 3 5 3" xfId="0"/>
    <cellStyle name="Input [yellow] 3 3 3 5 4" xfId="0"/>
    <cellStyle name="Input [yellow] 3 3 3 6" xfId="0"/>
    <cellStyle name="Input [yellow] 3 3 3 6 2" xfId="0"/>
    <cellStyle name="Input [yellow] 3 3 3 6 3" xfId="0"/>
    <cellStyle name="Input [yellow] 3 3 3 7" xfId="0"/>
    <cellStyle name="Input [yellow] 3 3 3 8" xfId="0"/>
    <cellStyle name="Input [yellow] 3 3 4" xfId="0"/>
    <cellStyle name="Input [yellow] 3 3 4 2" xfId="0"/>
    <cellStyle name="Input [yellow] 3 3 4 2 2" xfId="0"/>
    <cellStyle name="Input [yellow] 3 3 4 2 3" xfId="0"/>
    <cellStyle name="Input [yellow] 3 3 4 2 4" xfId="0"/>
    <cellStyle name="Input [yellow] 3 3 4 3" xfId="0"/>
    <cellStyle name="Input [yellow] 3 3 4 3 2" xfId="0"/>
    <cellStyle name="Input [yellow] 3 3 4 3 3" xfId="0"/>
    <cellStyle name="Input [yellow] 3 3 4 3 4" xfId="0"/>
    <cellStyle name="Input [yellow] 3 3 4 4" xfId="0"/>
    <cellStyle name="Input [yellow] 3 3 4 4 2" xfId="0"/>
    <cellStyle name="Input [yellow] 3 3 4 4 3" xfId="0"/>
    <cellStyle name="Input [yellow] 3 3 4 4 4" xfId="0"/>
    <cellStyle name="Input [yellow] 3 3 4 5" xfId="0"/>
    <cellStyle name="Input [yellow] 3 3 4 5 2" xfId="0"/>
    <cellStyle name="Input [yellow] 3 3 4 5 3" xfId="0"/>
    <cellStyle name="Input [yellow] 3 3 4 5 4" xfId="0"/>
    <cellStyle name="Input [yellow] 3 3 4 6" xfId="0"/>
    <cellStyle name="Input [yellow] 3 3 4 6 2" xfId="0"/>
    <cellStyle name="Input [yellow] 3 3 4 6 3" xfId="0"/>
    <cellStyle name="Input [yellow] 3 3 4 7" xfId="0"/>
    <cellStyle name="Input [yellow] 3 3 4 8" xfId="0"/>
    <cellStyle name="Input [yellow] 3 4" xfId="0"/>
    <cellStyle name="Input [yellow] 3 4 10" xfId="0"/>
    <cellStyle name="Input [yellow] 3 4 11" xfId="0"/>
    <cellStyle name="Input [yellow] 3 4 2" xfId="0"/>
    <cellStyle name="Input [yellow] 3 4 2 2" xfId="0"/>
    <cellStyle name="Input [yellow] 3 4 2 2 2" xfId="0"/>
    <cellStyle name="Input [yellow] 3 4 2 2 3" xfId="0"/>
    <cellStyle name="Input [yellow] 3 4 2 2 4" xfId="0"/>
    <cellStyle name="Input [yellow] 3 4 2 3" xfId="0"/>
    <cellStyle name="Input [yellow] 3 4 2 3 2" xfId="0"/>
    <cellStyle name="Input [yellow] 3 4 2 3 3" xfId="0"/>
    <cellStyle name="Input [yellow] 3 4 2 3 4" xfId="0"/>
    <cellStyle name="Input [yellow] 3 4 2 4" xfId="0"/>
    <cellStyle name="Input [yellow] 3 4 2 4 2" xfId="0"/>
    <cellStyle name="Input [yellow] 3 4 2 4 3" xfId="0"/>
    <cellStyle name="Input [yellow] 3 4 2 4 4" xfId="0"/>
    <cellStyle name="Input [yellow] 3 4 2 5" xfId="0"/>
    <cellStyle name="Input [yellow] 3 4 2 5 2" xfId="0"/>
    <cellStyle name="Input [yellow] 3 4 2 5 3" xfId="0"/>
    <cellStyle name="Input [yellow] 3 4 2 5 4" xfId="0"/>
    <cellStyle name="Input [yellow] 3 4 2 6" xfId="0"/>
    <cellStyle name="Input [yellow] 3 4 2 6 2" xfId="0"/>
    <cellStyle name="Input [yellow] 3 4 2 6 3" xfId="0"/>
    <cellStyle name="Input [yellow] 3 4 2 7" xfId="0"/>
    <cellStyle name="Input [yellow] 3 4 2 8" xfId="0"/>
    <cellStyle name="Input [yellow] 3 4 3" xfId="0"/>
    <cellStyle name="Input [yellow] 3 4 3 2" xfId="0"/>
    <cellStyle name="Input [yellow] 3 4 3 2 2" xfId="0"/>
    <cellStyle name="Input [yellow] 3 4 3 2 3" xfId="0"/>
    <cellStyle name="Input [yellow] 3 4 3 2 4" xfId="0"/>
    <cellStyle name="Input [yellow] 3 4 3 3" xfId="0"/>
    <cellStyle name="Input [yellow] 3 4 3 3 2" xfId="0"/>
    <cellStyle name="Input [yellow] 3 4 3 3 3" xfId="0"/>
    <cellStyle name="Input [yellow] 3 4 3 3 4" xfId="0"/>
    <cellStyle name="Input [yellow] 3 4 3 4" xfId="0"/>
    <cellStyle name="Input [yellow] 3 4 3 4 2" xfId="0"/>
    <cellStyle name="Input [yellow] 3 4 3 4 3" xfId="0"/>
    <cellStyle name="Input [yellow] 3 4 3 4 4" xfId="0"/>
    <cellStyle name="Input [yellow] 3 4 3 5" xfId="0"/>
    <cellStyle name="Input [yellow] 3 4 3 5 2" xfId="0"/>
    <cellStyle name="Input [yellow] 3 4 3 5 3" xfId="0"/>
    <cellStyle name="Input [yellow] 3 4 3 5 4" xfId="0"/>
    <cellStyle name="Input [yellow] 3 4 3 6" xfId="0"/>
    <cellStyle name="Input [yellow] 3 4 3 6 2" xfId="0"/>
    <cellStyle name="Input [yellow] 3 4 3 6 3" xfId="0"/>
    <cellStyle name="Input [yellow] 3 4 3 7" xfId="0"/>
    <cellStyle name="Input [yellow] 3 4 3 8" xfId="0"/>
    <cellStyle name="Input [yellow] 3 4 4" xfId="0"/>
    <cellStyle name="Input [yellow] 3 4 4 2" xfId="0"/>
    <cellStyle name="Input [yellow] 3 4 4 2 2" xfId="0"/>
    <cellStyle name="Input [yellow] 3 4 4 2 3" xfId="0"/>
    <cellStyle name="Input [yellow] 3 4 4 2 4" xfId="0"/>
    <cellStyle name="Input [yellow] 3 4 4 3" xfId="0"/>
    <cellStyle name="Input [yellow] 3 4 4 3 2" xfId="0"/>
    <cellStyle name="Input [yellow] 3 4 4 3 3" xfId="0"/>
    <cellStyle name="Input [yellow] 3 4 4 3 4" xfId="0"/>
    <cellStyle name="Input [yellow] 3 4 4 4" xfId="0"/>
    <cellStyle name="Input [yellow] 3 4 4 4 2" xfId="0"/>
    <cellStyle name="Input [yellow] 3 4 4 4 3" xfId="0"/>
    <cellStyle name="Input [yellow] 3 4 4 4 4" xfId="0"/>
    <cellStyle name="Input [yellow] 3 4 4 5" xfId="0"/>
    <cellStyle name="Input [yellow] 3 4 4 5 2" xfId="0"/>
    <cellStyle name="Input [yellow] 3 4 4 5 3" xfId="0"/>
    <cellStyle name="Input [yellow] 3 4 4 5 4" xfId="0"/>
    <cellStyle name="Input [yellow] 3 4 4 6" xfId="0"/>
    <cellStyle name="Input [yellow] 3 4 4 6 2" xfId="0"/>
    <cellStyle name="Input [yellow] 3 4 4 6 3" xfId="0"/>
    <cellStyle name="Input [yellow] 3 4 4 7" xfId="0"/>
    <cellStyle name="Input [yellow] 3 4 4 8" xfId="0"/>
    <cellStyle name="Input [yellow] 3 4 5" xfId="0"/>
    <cellStyle name="Input [yellow] 3 4 5 2" xfId="0"/>
    <cellStyle name="Input [yellow] 3 4 5 3" xfId="0"/>
    <cellStyle name="Input [yellow] 3 4 5 4" xfId="0"/>
    <cellStyle name="Input [yellow] 3 4 6" xfId="0"/>
    <cellStyle name="Input [yellow] 3 4 6 2" xfId="0"/>
    <cellStyle name="Input [yellow] 3 4 6 3" xfId="0"/>
    <cellStyle name="Input [yellow] 3 4 6 4" xfId="0"/>
    <cellStyle name="Input [yellow] 3 4 7" xfId="0"/>
    <cellStyle name="Input [yellow] 3 4 7 2" xfId="0"/>
    <cellStyle name="Input [yellow] 3 4 7 3" xfId="0"/>
    <cellStyle name="Input [yellow] 3 4 7 4" xfId="0"/>
    <cellStyle name="Input [yellow] 3 4 8" xfId="0"/>
    <cellStyle name="Input [yellow] 3 4 8 2" xfId="0"/>
    <cellStyle name="Input [yellow] 3 4 8 3" xfId="0"/>
    <cellStyle name="Input [yellow] 3 4 8 4" xfId="0"/>
    <cellStyle name="Input [yellow] 3 4 9" xfId="0"/>
    <cellStyle name="Input [yellow] 3 4 9 2" xfId="0"/>
    <cellStyle name="Input [yellow] 3 4 9 3" xfId="0"/>
    <cellStyle name="Input [yellow] 3 4 9 4" xfId="0"/>
    <cellStyle name="Input [yellow] 3 5" xfId="0"/>
    <cellStyle name="Input [yellow] 3 5 2" xfId="0"/>
    <cellStyle name="Input [yellow] 3 5 2 2" xfId="0"/>
    <cellStyle name="Input [yellow] 3 5 2 3" xfId="0"/>
    <cellStyle name="Input [yellow] 3 5 2 4" xfId="0"/>
    <cellStyle name="Input [yellow] 3 5 3" xfId="0"/>
    <cellStyle name="Input [yellow] 3 5 3 2" xfId="0"/>
    <cellStyle name="Input [yellow] 3 5 3 3" xfId="0"/>
    <cellStyle name="Input [yellow] 3 5 3 4" xfId="0"/>
    <cellStyle name="Input [yellow] 3 5 4" xfId="0"/>
    <cellStyle name="Input [yellow] 3 5 4 2" xfId="0"/>
    <cellStyle name="Input [yellow] 3 5 4 3" xfId="0"/>
    <cellStyle name="Input [yellow] 3 5 4 4" xfId="0"/>
    <cellStyle name="Input [yellow] 3 5 5" xfId="0"/>
    <cellStyle name="Input [yellow] 3 5 5 2" xfId="0"/>
    <cellStyle name="Input [yellow] 3 5 5 3" xfId="0"/>
    <cellStyle name="Input [yellow] 3 5 5 4" xfId="0"/>
    <cellStyle name="Input [yellow] 3 5 6" xfId="0"/>
    <cellStyle name="Input [yellow] 3 5 6 2" xfId="0"/>
    <cellStyle name="Input [yellow] 3 5 6 3" xfId="0"/>
    <cellStyle name="Input [yellow] 3 5 7" xfId="0"/>
    <cellStyle name="Input [yellow] 3 5 8" xfId="0"/>
    <cellStyle name="Input [yellow] 3 6" xfId="0"/>
    <cellStyle name="Input [yellow] 3 6 2" xfId="0"/>
    <cellStyle name="Input [yellow] 3 6 2 2" xfId="0"/>
    <cellStyle name="Input [yellow] 3 6 2 3" xfId="0"/>
    <cellStyle name="Input [yellow] 3 6 2 4" xfId="0"/>
    <cellStyle name="Input [yellow] 3 6 3" xfId="0"/>
    <cellStyle name="Input [yellow] 3 6 3 2" xfId="0"/>
    <cellStyle name="Input [yellow] 3 6 3 3" xfId="0"/>
    <cellStyle name="Input [yellow] 3 6 3 4" xfId="0"/>
    <cellStyle name="Input [yellow] 3 6 4" xfId="0"/>
    <cellStyle name="Input [yellow] 3 6 4 2" xfId="0"/>
    <cellStyle name="Input [yellow] 3 6 4 3" xfId="0"/>
    <cellStyle name="Input [yellow] 3 6 4 4" xfId="0"/>
    <cellStyle name="Input [yellow] 3 6 5" xfId="0"/>
    <cellStyle name="Input [yellow] 3 6 5 2" xfId="0"/>
    <cellStyle name="Input [yellow] 3 6 5 3" xfId="0"/>
    <cellStyle name="Input [yellow] 3 6 5 4" xfId="0"/>
    <cellStyle name="Input [yellow] 3 6 6" xfId="0"/>
    <cellStyle name="Input [yellow] 3 6 6 2" xfId="0"/>
    <cellStyle name="Input [yellow] 3 6 6 3" xfId="0"/>
    <cellStyle name="Input [yellow] 3 6 7" xfId="0"/>
    <cellStyle name="Input [yellow] 3 6 8" xfId="0"/>
    <cellStyle name="Input [yellow] 3 7" xfId="0"/>
    <cellStyle name="Input [yellow] 3_BallGrid" xfId="0"/>
    <cellStyle name="Input [yellow] 4" xfId="0"/>
    <cellStyle name="Input [yellow] 4 2" xfId="0"/>
    <cellStyle name="Input [yellow] 4 2 2" xfId="0"/>
    <cellStyle name="Input [yellow] 4 2 2 10" xfId="0"/>
    <cellStyle name="Input [yellow] 4 2 2 11" xfId="0"/>
    <cellStyle name="Input [yellow] 4 2 2 2" xfId="0"/>
    <cellStyle name="Input [yellow] 4 2 2 2 2" xfId="0"/>
    <cellStyle name="Input [yellow] 4 2 2 2 2 2" xfId="0"/>
    <cellStyle name="Input [yellow] 4 2 2 2 2 3" xfId="0"/>
    <cellStyle name="Input [yellow] 4 2 2 2 2 4" xfId="0"/>
    <cellStyle name="Input [yellow] 4 2 2 2 3" xfId="0"/>
    <cellStyle name="Input [yellow] 4 2 2 2 3 2" xfId="0"/>
    <cellStyle name="Input [yellow] 4 2 2 2 3 3" xfId="0"/>
    <cellStyle name="Input [yellow] 4 2 2 2 3 4" xfId="0"/>
    <cellStyle name="Input [yellow] 4 2 2 2 4" xfId="0"/>
    <cellStyle name="Input [yellow] 4 2 2 2 4 2" xfId="0"/>
    <cellStyle name="Input [yellow] 4 2 2 2 4 3" xfId="0"/>
    <cellStyle name="Input [yellow] 4 2 2 2 4 4" xfId="0"/>
    <cellStyle name="Input [yellow] 4 2 2 2 5" xfId="0"/>
    <cellStyle name="Input [yellow] 4 2 2 2 5 2" xfId="0"/>
    <cellStyle name="Input [yellow] 4 2 2 2 5 3" xfId="0"/>
    <cellStyle name="Input [yellow] 4 2 2 2 5 4" xfId="0"/>
    <cellStyle name="Input [yellow] 4 2 2 2 6" xfId="0"/>
    <cellStyle name="Input [yellow] 4 2 2 2 6 2" xfId="0"/>
    <cellStyle name="Input [yellow] 4 2 2 2 6 3" xfId="0"/>
    <cellStyle name="Input [yellow] 4 2 2 2 7" xfId="0"/>
    <cellStyle name="Input [yellow] 4 2 2 2 8" xfId="0"/>
    <cellStyle name="Input [yellow] 4 2 2 3" xfId="0"/>
    <cellStyle name="Input [yellow] 4 2 2 3 2" xfId="0"/>
    <cellStyle name="Input [yellow] 4 2 2 3 2 2" xfId="0"/>
    <cellStyle name="Input [yellow] 4 2 2 3 2 3" xfId="0"/>
    <cellStyle name="Input [yellow] 4 2 2 3 2 4" xfId="0"/>
    <cellStyle name="Input [yellow] 4 2 2 3 3" xfId="0"/>
    <cellStyle name="Input [yellow] 4 2 2 3 3 2" xfId="0"/>
    <cellStyle name="Input [yellow] 4 2 2 3 3 3" xfId="0"/>
    <cellStyle name="Input [yellow] 4 2 2 3 3 4" xfId="0"/>
    <cellStyle name="Input [yellow] 4 2 2 3 4" xfId="0"/>
    <cellStyle name="Input [yellow] 4 2 2 3 4 2" xfId="0"/>
    <cellStyle name="Input [yellow] 4 2 2 3 4 3" xfId="0"/>
    <cellStyle name="Input [yellow] 4 2 2 3 4 4" xfId="0"/>
    <cellStyle name="Input [yellow] 4 2 2 3 5" xfId="0"/>
    <cellStyle name="Input [yellow] 4 2 2 3 5 2" xfId="0"/>
    <cellStyle name="Input [yellow] 4 2 2 3 5 3" xfId="0"/>
    <cellStyle name="Input [yellow] 4 2 2 3 5 4" xfId="0"/>
    <cellStyle name="Input [yellow] 4 2 2 3 6" xfId="0"/>
    <cellStyle name="Input [yellow] 4 2 2 3 6 2" xfId="0"/>
    <cellStyle name="Input [yellow] 4 2 2 3 6 3" xfId="0"/>
    <cellStyle name="Input [yellow] 4 2 2 3 7" xfId="0"/>
    <cellStyle name="Input [yellow] 4 2 2 3 8" xfId="0"/>
    <cellStyle name="Input [yellow] 4 2 2 4" xfId="0"/>
    <cellStyle name="Input [yellow] 4 2 2 4 2" xfId="0"/>
    <cellStyle name="Input [yellow] 4 2 2 4 2 2" xfId="0"/>
    <cellStyle name="Input [yellow] 4 2 2 4 2 3" xfId="0"/>
    <cellStyle name="Input [yellow] 4 2 2 4 2 4" xfId="0"/>
    <cellStyle name="Input [yellow] 4 2 2 4 3" xfId="0"/>
    <cellStyle name="Input [yellow] 4 2 2 4 3 2" xfId="0"/>
    <cellStyle name="Input [yellow] 4 2 2 4 3 3" xfId="0"/>
    <cellStyle name="Input [yellow] 4 2 2 4 3 4" xfId="0"/>
    <cellStyle name="Input [yellow] 4 2 2 4 4" xfId="0"/>
    <cellStyle name="Input [yellow] 4 2 2 4 4 2" xfId="0"/>
    <cellStyle name="Input [yellow] 4 2 2 4 4 3" xfId="0"/>
    <cellStyle name="Input [yellow] 4 2 2 4 4 4" xfId="0"/>
    <cellStyle name="Input [yellow] 4 2 2 4 5" xfId="0"/>
    <cellStyle name="Input [yellow] 4 2 2 4 5 2" xfId="0"/>
    <cellStyle name="Input [yellow] 4 2 2 4 5 3" xfId="0"/>
    <cellStyle name="Input [yellow] 4 2 2 4 5 4" xfId="0"/>
    <cellStyle name="Input [yellow] 4 2 2 4 6" xfId="0"/>
    <cellStyle name="Input [yellow] 4 2 2 4 6 2" xfId="0"/>
    <cellStyle name="Input [yellow] 4 2 2 4 6 3" xfId="0"/>
    <cellStyle name="Input [yellow] 4 2 2 4 7" xfId="0"/>
    <cellStyle name="Input [yellow] 4 2 2 4 8" xfId="0"/>
    <cellStyle name="Input [yellow] 4 2 2 5" xfId="0"/>
    <cellStyle name="Input [yellow] 4 2 2 5 2" xfId="0"/>
    <cellStyle name="Input [yellow] 4 2 2 5 3" xfId="0"/>
    <cellStyle name="Input [yellow] 4 2 2 5 4" xfId="0"/>
    <cellStyle name="Input [yellow] 4 2 2 6" xfId="0"/>
    <cellStyle name="Input [yellow] 4 2 2 6 2" xfId="0"/>
    <cellStyle name="Input [yellow] 4 2 2 6 3" xfId="0"/>
    <cellStyle name="Input [yellow] 4 2 2 6 4" xfId="0"/>
    <cellStyle name="Input [yellow] 4 2 2 7" xfId="0"/>
    <cellStyle name="Input [yellow] 4 2 2 7 2" xfId="0"/>
    <cellStyle name="Input [yellow] 4 2 2 7 3" xfId="0"/>
    <cellStyle name="Input [yellow] 4 2 2 7 4" xfId="0"/>
    <cellStyle name="Input [yellow] 4 2 2 8" xfId="0"/>
    <cellStyle name="Input [yellow] 4 2 2 8 2" xfId="0"/>
    <cellStyle name="Input [yellow] 4 2 2 8 3" xfId="0"/>
    <cellStyle name="Input [yellow] 4 2 2 8 4" xfId="0"/>
    <cellStyle name="Input [yellow] 4 2 2 9" xfId="0"/>
    <cellStyle name="Input [yellow] 4 2 2 9 2" xfId="0"/>
    <cellStyle name="Input [yellow] 4 2 2 9 3" xfId="0"/>
    <cellStyle name="Input [yellow] 4 2 2 9 4" xfId="0"/>
    <cellStyle name="Input [yellow] 4 2 3" xfId="0"/>
    <cellStyle name="Input [yellow] 4 2 3 2" xfId="0"/>
    <cellStyle name="Input [yellow] 4 2 3 2 2" xfId="0"/>
    <cellStyle name="Input [yellow] 4 2 3 2 3" xfId="0"/>
    <cellStyle name="Input [yellow] 4 2 3 2 4" xfId="0"/>
    <cellStyle name="Input [yellow] 4 2 3 3" xfId="0"/>
    <cellStyle name="Input [yellow] 4 2 3 3 2" xfId="0"/>
    <cellStyle name="Input [yellow] 4 2 3 3 3" xfId="0"/>
    <cellStyle name="Input [yellow] 4 2 3 3 4" xfId="0"/>
    <cellStyle name="Input [yellow] 4 2 3 4" xfId="0"/>
    <cellStyle name="Input [yellow] 4 2 3 4 2" xfId="0"/>
    <cellStyle name="Input [yellow] 4 2 3 4 3" xfId="0"/>
    <cellStyle name="Input [yellow] 4 2 3 4 4" xfId="0"/>
    <cellStyle name="Input [yellow] 4 2 3 5" xfId="0"/>
    <cellStyle name="Input [yellow] 4 2 3 5 2" xfId="0"/>
    <cellStyle name="Input [yellow] 4 2 3 5 3" xfId="0"/>
    <cellStyle name="Input [yellow] 4 2 3 5 4" xfId="0"/>
    <cellStyle name="Input [yellow] 4 2 3 6" xfId="0"/>
    <cellStyle name="Input [yellow] 4 2 3 6 2" xfId="0"/>
    <cellStyle name="Input [yellow] 4 2 3 6 3" xfId="0"/>
    <cellStyle name="Input [yellow] 4 2 3 7" xfId="0"/>
    <cellStyle name="Input [yellow] 4 2 3 8" xfId="0"/>
    <cellStyle name="Input [yellow] 4 2 4" xfId="0"/>
    <cellStyle name="Input [yellow] 4 2 4 2" xfId="0"/>
    <cellStyle name="Input [yellow] 4 2 4 2 2" xfId="0"/>
    <cellStyle name="Input [yellow] 4 2 4 2 3" xfId="0"/>
    <cellStyle name="Input [yellow] 4 2 4 2 4" xfId="0"/>
    <cellStyle name="Input [yellow] 4 2 4 3" xfId="0"/>
    <cellStyle name="Input [yellow] 4 2 4 3 2" xfId="0"/>
    <cellStyle name="Input [yellow] 4 2 4 3 3" xfId="0"/>
    <cellStyle name="Input [yellow] 4 2 4 3 4" xfId="0"/>
    <cellStyle name="Input [yellow] 4 2 4 4" xfId="0"/>
    <cellStyle name="Input [yellow] 4 2 4 4 2" xfId="0"/>
    <cellStyle name="Input [yellow] 4 2 4 4 3" xfId="0"/>
    <cellStyle name="Input [yellow] 4 2 4 4 4" xfId="0"/>
    <cellStyle name="Input [yellow] 4 2 4 5" xfId="0"/>
    <cellStyle name="Input [yellow] 4 2 4 5 2" xfId="0"/>
    <cellStyle name="Input [yellow] 4 2 4 5 3" xfId="0"/>
    <cellStyle name="Input [yellow] 4 2 4 5 4" xfId="0"/>
    <cellStyle name="Input [yellow] 4 2 4 6" xfId="0"/>
    <cellStyle name="Input [yellow] 4 2 4 6 2" xfId="0"/>
    <cellStyle name="Input [yellow] 4 2 4 6 3" xfId="0"/>
    <cellStyle name="Input [yellow] 4 2 4 7" xfId="0"/>
    <cellStyle name="Input [yellow] 4 2 4 8" xfId="0"/>
    <cellStyle name="Input [yellow] 4 2 5" xfId="0"/>
    <cellStyle name="Input [yellow] 4 3" xfId="0"/>
    <cellStyle name="Input [yellow] 4 3 2" xfId="0"/>
    <cellStyle name="Input [yellow] 4 3 2 10" xfId="0"/>
    <cellStyle name="Input [yellow] 4 3 2 11" xfId="0"/>
    <cellStyle name="Input [yellow] 4 3 2 2" xfId="0"/>
    <cellStyle name="Input [yellow] 4 3 2 2 2" xfId="0"/>
    <cellStyle name="Input [yellow] 4 3 2 2 2 2" xfId="0"/>
    <cellStyle name="Input [yellow] 4 3 2 2 2 3" xfId="0"/>
    <cellStyle name="Input [yellow] 4 3 2 2 2 4" xfId="0"/>
    <cellStyle name="Input [yellow] 4 3 2 2 3" xfId="0"/>
    <cellStyle name="Input [yellow] 4 3 2 2 3 2" xfId="0"/>
    <cellStyle name="Input [yellow] 4 3 2 2 3 3" xfId="0"/>
    <cellStyle name="Input [yellow] 4 3 2 2 3 4" xfId="0"/>
    <cellStyle name="Input [yellow] 4 3 2 2 4" xfId="0"/>
    <cellStyle name="Input [yellow] 4 3 2 2 4 2" xfId="0"/>
    <cellStyle name="Input [yellow] 4 3 2 2 4 3" xfId="0"/>
    <cellStyle name="Input [yellow] 4 3 2 2 4 4" xfId="0"/>
    <cellStyle name="Input [yellow] 4 3 2 2 5" xfId="0"/>
    <cellStyle name="Input [yellow] 4 3 2 2 5 2" xfId="0"/>
    <cellStyle name="Input [yellow] 4 3 2 2 5 3" xfId="0"/>
    <cellStyle name="Input [yellow] 4 3 2 2 5 4" xfId="0"/>
    <cellStyle name="Input [yellow] 4 3 2 2 6" xfId="0"/>
    <cellStyle name="Input [yellow] 4 3 2 2 6 2" xfId="0"/>
    <cellStyle name="Input [yellow] 4 3 2 2 6 3" xfId="0"/>
    <cellStyle name="Input [yellow] 4 3 2 2 7" xfId="0"/>
    <cellStyle name="Input [yellow] 4 3 2 2 8" xfId="0"/>
    <cellStyle name="Input [yellow] 4 3 2 3" xfId="0"/>
    <cellStyle name="Input [yellow] 4 3 2 3 2" xfId="0"/>
    <cellStyle name="Input [yellow] 4 3 2 3 2 2" xfId="0"/>
    <cellStyle name="Input [yellow] 4 3 2 3 2 3" xfId="0"/>
    <cellStyle name="Input [yellow] 4 3 2 3 2 4" xfId="0"/>
    <cellStyle name="Input [yellow] 4 3 2 3 3" xfId="0"/>
    <cellStyle name="Input [yellow] 4 3 2 3 3 2" xfId="0"/>
    <cellStyle name="Input [yellow] 4 3 2 3 3 3" xfId="0"/>
    <cellStyle name="Input [yellow] 4 3 2 3 3 4" xfId="0"/>
    <cellStyle name="Input [yellow] 4 3 2 3 4" xfId="0"/>
    <cellStyle name="Input [yellow] 4 3 2 3 4 2" xfId="0"/>
    <cellStyle name="Input [yellow] 4 3 2 3 4 3" xfId="0"/>
    <cellStyle name="Input [yellow] 4 3 2 3 4 4" xfId="0"/>
    <cellStyle name="Input [yellow] 4 3 2 3 5" xfId="0"/>
    <cellStyle name="Input [yellow] 4 3 2 3 5 2" xfId="0"/>
    <cellStyle name="Input [yellow] 4 3 2 3 5 3" xfId="0"/>
    <cellStyle name="Input [yellow] 4 3 2 3 5 4" xfId="0"/>
    <cellStyle name="Input [yellow] 4 3 2 3 6" xfId="0"/>
    <cellStyle name="Input [yellow] 4 3 2 3 6 2" xfId="0"/>
    <cellStyle name="Input [yellow] 4 3 2 3 6 3" xfId="0"/>
    <cellStyle name="Input [yellow] 4 3 2 3 7" xfId="0"/>
    <cellStyle name="Input [yellow] 4 3 2 3 8" xfId="0"/>
    <cellStyle name="Input [yellow] 4 3 2 4" xfId="0"/>
    <cellStyle name="Input [yellow] 4 3 2 4 2" xfId="0"/>
    <cellStyle name="Input [yellow] 4 3 2 4 2 2" xfId="0"/>
    <cellStyle name="Input [yellow] 4 3 2 4 2 3" xfId="0"/>
    <cellStyle name="Input [yellow] 4 3 2 4 2 4" xfId="0"/>
    <cellStyle name="Input [yellow] 4 3 2 4 3" xfId="0"/>
    <cellStyle name="Input [yellow] 4 3 2 4 3 2" xfId="0"/>
    <cellStyle name="Input [yellow] 4 3 2 4 3 3" xfId="0"/>
    <cellStyle name="Input [yellow] 4 3 2 4 3 4" xfId="0"/>
    <cellStyle name="Input [yellow] 4 3 2 4 4" xfId="0"/>
    <cellStyle name="Input [yellow] 4 3 2 4 4 2" xfId="0"/>
    <cellStyle name="Input [yellow] 4 3 2 4 4 3" xfId="0"/>
    <cellStyle name="Input [yellow] 4 3 2 4 4 4" xfId="0"/>
    <cellStyle name="Input [yellow] 4 3 2 4 5" xfId="0"/>
    <cellStyle name="Input [yellow] 4 3 2 4 5 2" xfId="0"/>
    <cellStyle name="Input [yellow] 4 3 2 4 5 3" xfId="0"/>
    <cellStyle name="Input [yellow] 4 3 2 4 5 4" xfId="0"/>
    <cellStyle name="Input [yellow] 4 3 2 4 6" xfId="0"/>
    <cellStyle name="Input [yellow] 4 3 2 4 6 2" xfId="0"/>
    <cellStyle name="Input [yellow] 4 3 2 4 6 3" xfId="0"/>
    <cellStyle name="Input [yellow] 4 3 2 4 7" xfId="0"/>
    <cellStyle name="Input [yellow] 4 3 2 4 8" xfId="0"/>
    <cellStyle name="Input [yellow] 4 3 2 5" xfId="0"/>
    <cellStyle name="Input [yellow] 4 3 2 5 2" xfId="0"/>
    <cellStyle name="Input [yellow] 4 3 2 5 3" xfId="0"/>
    <cellStyle name="Input [yellow] 4 3 2 5 4" xfId="0"/>
    <cellStyle name="Input [yellow] 4 3 2 6" xfId="0"/>
    <cellStyle name="Input [yellow] 4 3 2 6 2" xfId="0"/>
    <cellStyle name="Input [yellow] 4 3 2 6 3" xfId="0"/>
    <cellStyle name="Input [yellow] 4 3 2 6 4" xfId="0"/>
    <cellStyle name="Input [yellow] 4 3 2 7" xfId="0"/>
    <cellStyle name="Input [yellow] 4 3 2 7 2" xfId="0"/>
    <cellStyle name="Input [yellow] 4 3 2 7 3" xfId="0"/>
    <cellStyle name="Input [yellow] 4 3 2 7 4" xfId="0"/>
    <cellStyle name="Input [yellow] 4 3 2 8" xfId="0"/>
    <cellStyle name="Input [yellow] 4 3 2 8 2" xfId="0"/>
    <cellStyle name="Input [yellow] 4 3 2 8 3" xfId="0"/>
    <cellStyle name="Input [yellow] 4 3 2 8 4" xfId="0"/>
    <cellStyle name="Input [yellow] 4 3 2 9" xfId="0"/>
    <cellStyle name="Input [yellow] 4 3 2 9 2" xfId="0"/>
    <cellStyle name="Input [yellow] 4 3 2 9 3" xfId="0"/>
    <cellStyle name="Input [yellow] 4 3 2 9 4" xfId="0"/>
    <cellStyle name="Input [yellow] 4 3 3" xfId="0"/>
    <cellStyle name="Input [yellow] 4 3 3 2" xfId="0"/>
    <cellStyle name="Input [yellow] 4 3 3 2 2" xfId="0"/>
    <cellStyle name="Input [yellow] 4 3 3 2 3" xfId="0"/>
    <cellStyle name="Input [yellow] 4 3 3 2 4" xfId="0"/>
    <cellStyle name="Input [yellow] 4 3 3 3" xfId="0"/>
    <cellStyle name="Input [yellow] 4 3 3 3 2" xfId="0"/>
    <cellStyle name="Input [yellow] 4 3 3 3 3" xfId="0"/>
    <cellStyle name="Input [yellow] 4 3 3 3 4" xfId="0"/>
    <cellStyle name="Input [yellow] 4 3 3 4" xfId="0"/>
    <cellStyle name="Input [yellow] 4 3 3 4 2" xfId="0"/>
    <cellStyle name="Input [yellow] 4 3 3 4 3" xfId="0"/>
    <cellStyle name="Input [yellow] 4 3 3 4 4" xfId="0"/>
    <cellStyle name="Input [yellow] 4 3 3 5" xfId="0"/>
    <cellStyle name="Input [yellow] 4 3 3 5 2" xfId="0"/>
    <cellStyle name="Input [yellow] 4 3 3 5 3" xfId="0"/>
    <cellStyle name="Input [yellow] 4 3 3 5 4" xfId="0"/>
    <cellStyle name="Input [yellow] 4 3 3 6" xfId="0"/>
    <cellStyle name="Input [yellow] 4 3 3 6 2" xfId="0"/>
    <cellStyle name="Input [yellow] 4 3 3 6 3" xfId="0"/>
    <cellStyle name="Input [yellow] 4 3 3 7" xfId="0"/>
    <cellStyle name="Input [yellow] 4 3 3 8" xfId="0"/>
    <cellStyle name="Input [yellow] 4 3 4" xfId="0"/>
    <cellStyle name="Input [yellow] 4 3 4 2" xfId="0"/>
    <cellStyle name="Input [yellow] 4 3 4 2 2" xfId="0"/>
    <cellStyle name="Input [yellow] 4 3 4 2 3" xfId="0"/>
    <cellStyle name="Input [yellow] 4 3 4 2 4" xfId="0"/>
    <cellStyle name="Input [yellow] 4 3 4 3" xfId="0"/>
    <cellStyle name="Input [yellow] 4 3 4 3 2" xfId="0"/>
    <cellStyle name="Input [yellow] 4 3 4 3 3" xfId="0"/>
    <cellStyle name="Input [yellow] 4 3 4 3 4" xfId="0"/>
    <cellStyle name="Input [yellow] 4 3 4 4" xfId="0"/>
    <cellStyle name="Input [yellow] 4 3 4 4 2" xfId="0"/>
    <cellStyle name="Input [yellow] 4 3 4 4 3" xfId="0"/>
    <cellStyle name="Input [yellow] 4 3 4 4 4" xfId="0"/>
    <cellStyle name="Input [yellow] 4 3 4 5" xfId="0"/>
    <cellStyle name="Input [yellow] 4 3 4 5 2" xfId="0"/>
    <cellStyle name="Input [yellow] 4 3 4 5 3" xfId="0"/>
    <cellStyle name="Input [yellow] 4 3 4 5 4" xfId="0"/>
    <cellStyle name="Input [yellow] 4 3 4 6" xfId="0"/>
    <cellStyle name="Input [yellow] 4 3 4 6 2" xfId="0"/>
    <cellStyle name="Input [yellow] 4 3 4 6 3" xfId="0"/>
    <cellStyle name="Input [yellow] 4 3 4 7" xfId="0"/>
    <cellStyle name="Input [yellow] 4 3 4 8" xfId="0"/>
    <cellStyle name="Input [yellow] 4 4" xfId="0"/>
    <cellStyle name="Input [yellow] 4 4 10" xfId="0"/>
    <cellStyle name="Input [yellow] 4 4 11" xfId="0"/>
    <cellStyle name="Input [yellow] 4 4 2" xfId="0"/>
    <cellStyle name="Input [yellow] 4 4 2 2" xfId="0"/>
    <cellStyle name="Input [yellow] 4 4 2 2 2" xfId="0"/>
    <cellStyle name="Input [yellow] 4 4 2 2 3" xfId="0"/>
    <cellStyle name="Input [yellow] 4 4 2 2 4" xfId="0"/>
    <cellStyle name="Input [yellow] 4 4 2 3" xfId="0"/>
    <cellStyle name="Input [yellow] 4 4 2 3 2" xfId="0"/>
    <cellStyle name="Input [yellow] 4 4 2 3 3" xfId="0"/>
    <cellStyle name="Input [yellow] 4 4 2 3 4" xfId="0"/>
    <cellStyle name="Input [yellow] 4 4 2 4" xfId="0"/>
    <cellStyle name="Input [yellow] 4 4 2 4 2" xfId="0"/>
    <cellStyle name="Input [yellow] 4 4 2 4 3" xfId="0"/>
    <cellStyle name="Input [yellow] 4 4 2 4 4" xfId="0"/>
    <cellStyle name="Input [yellow] 4 4 2 5" xfId="0"/>
    <cellStyle name="Input [yellow] 4 4 2 5 2" xfId="0"/>
    <cellStyle name="Input [yellow] 4 4 2 5 3" xfId="0"/>
    <cellStyle name="Input [yellow] 4 4 2 5 4" xfId="0"/>
    <cellStyle name="Input [yellow] 4 4 2 6" xfId="0"/>
    <cellStyle name="Input [yellow] 4 4 2 6 2" xfId="0"/>
    <cellStyle name="Input [yellow] 4 4 2 6 3" xfId="0"/>
    <cellStyle name="Input [yellow] 4 4 2 7" xfId="0"/>
    <cellStyle name="Input [yellow] 4 4 2 8" xfId="0"/>
    <cellStyle name="Input [yellow] 4 4 3" xfId="0"/>
    <cellStyle name="Input [yellow] 4 4 3 2" xfId="0"/>
    <cellStyle name="Input [yellow] 4 4 3 2 2" xfId="0"/>
    <cellStyle name="Input [yellow] 4 4 3 2 3" xfId="0"/>
    <cellStyle name="Input [yellow] 4 4 3 2 4" xfId="0"/>
    <cellStyle name="Input [yellow] 4 4 3 3" xfId="0"/>
    <cellStyle name="Input [yellow] 4 4 3 3 2" xfId="0"/>
    <cellStyle name="Input [yellow] 4 4 3 3 3" xfId="0"/>
    <cellStyle name="Input [yellow] 4 4 3 3 4" xfId="0"/>
    <cellStyle name="Input [yellow] 4 4 3 4" xfId="0"/>
    <cellStyle name="Input [yellow] 4 4 3 4 2" xfId="0"/>
    <cellStyle name="Input [yellow] 4 4 3 4 3" xfId="0"/>
    <cellStyle name="Input [yellow] 4 4 3 4 4" xfId="0"/>
    <cellStyle name="Input [yellow] 4 4 3 5" xfId="0"/>
    <cellStyle name="Input [yellow] 4 4 3 5 2" xfId="0"/>
    <cellStyle name="Input [yellow] 4 4 3 5 3" xfId="0"/>
    <cellStyle name="Input [yellow] 4 4 3 5 4" xfId="0"/>
    <cellStyle name="Input [yellow] 4 4 3 6" xfId="0"/>
    <cellStyle name="Input [yellow] 4 4 3 6 2" xfId="0"/>
    <cellStyle name="Input [yellow] 4 4 3 6 3" xfId="0"/>
    <cellStyle name="Input [yellow] 4 4 3 7" xfId="0"/>
    <cellStyle name="Input [yellow] 4 4 3 8" xfId="0"/>
    <cellStyle name="Input [yellow] 4 4 4" xfId="0"/>
    <cellStyle name="Input [yellow] 4 4 4 2" xfId="0"/>
    <cellStyle name="Input [yellow] 4 4 4 2 2" xfId="0"/>
    <cellStyle name="Input [yellow] 4 4 4 2 3" xfId="0"/>
    <cellStyle name="Input [yellow] 4 4 4 2 4" xfId="0"/>
    <cellStyle name="Input [yellow] 4 4 4 3" xfId="0"/>
    <cellStyle name="Input [yellow] 4 4 4 3 2" xfId="0"/>
    <cellStyle name="Input [yellow] 4 4 4 3 3" xfId="0"/>
    <cellStyle name="Input [yellow] 4 4 4 3 4" xfId="0"/>
    <cellStyle name="Input [yellow] 4 4 4 4" xfId="0"/>
    <cellStyle name="Input [yellow] 4 4 4 4 2" xfId="0"/>
    <cellStyle name="Input [yellow] 4 4 4 4 3" xfId="0"/>
    <cellStyle name="Input [yellow] 4 4 4 4 4" xfId="0"/>
    <cellStyle name="Input [yellow] 4 4 4 5" xfId="0"/>
    <cellStyle name="Input [yellow] 4 4 4 5 2" xfId="0"/>
    <cellStyle name="Input [yellow] 4 4 4 5 3" xfId="0"/>
    <cellStyle name="Input [yellow] 4 4 4 5 4" xfId="0"/>
    <cellStyle name="Input [yellow] 4 4 4 6" xfId="0"/>
    <cellStyle name="Input [yellow] 4 4 4 6 2" xfId="0"/>
    <cellStyle name="Input [yellow] 4 4 4 6 3" xfId="0"/>
    <cellStyle name="Input [yellow] 4 4 4 7" xfId="0"/>
    <cellStyle name="Input [yellow] 4 4 4 8" xfId="0"/>
    <cellStyle name="Input [yellow] 4 4 5" xfId="0"/>
    <cellStyle name="Input [yellow] 4 4 5 2" xfId="0"/>
    <cellStyle name="Input [yellow] 4 4 5 3" xfId="0"/>
    <cellStyle name="Input [yellow] 4 4 5 4" xfId="0"/>
    <cellStyle name="Input [yellow] 4 4 6" xfId="0"/>
    <cellStyle name="Input [yellow] 4 4 6 2" xfId="0"/>
    <cellStyle name="Input [yellow] 4 4 6 3" xfId="0"/>
    <cellStyle name="Input [yellow] 4 4 6 4" xfId="0"/>
    <cellStyle name="Input [yellow] 4 4 7" xfId="0"/>
    <cellStyle name="Input [yellow] 4 4 7 2" xfId="0"/>
    <cellStyle name="Input [yellow] 4 4 7 3" xfId="0"/>
    <cellStyle name="Input [yellow] 4 4 7 4" xfId="0"/>
    <cellStyle name="Input [yellow] 4 4 8" xfId="0"/>
    <cellStyle name="Input [yellow] 4 4 8 2" xfId="0"/>
    <cellStyle name="Input [yellow] 4 4 8 3" xfId="0"/>
    <cellStyle name="Input [yellow] 4 4 8 4" xfId="0"/>
    <cellStyle name="Input [yellow] 4 4 9" xfId="0"/>
    <cellStyle name="Input [yellow] 4 4 9 2" xfId="0"/>
    <cellStyle name="Input [yellow] 4 4 9 3" xfId="0"/>
    <cellStyle name="Input [yellow] 4 4 9 4" xfId="0"/>
    <cellStyle name="Input [yellow] 4 5" xfId="0"/>
    <cellStyle name="Input [yellow] 4 5 2" xfId="0"/>
    <cellStyle name="Input [yellow] 4 5 2 2" xfId="0"/>
    <cellStyle name="Input [yellow] 4 5 2 3" xfId="0"/>
    <cellStyle name="Input [yellow] 4 5 2 4" xfId="0"/>
    <cellStyle name="Input [yellow] 4 5 3" xfId="0"/>
    <cellStyle name="Input [yellow] 4 5 3 2" xfId="0"/>
    <cellStyle name="Input [yellow] 4 5 3 3" xfId="0"/>
    <cellStyle name="Input [yellow] 4 5 3 4" xfId="0"/>
    <cellStyle name="Input [yellow] 4 5 4" xfId="0"/>
    <cellStyle name="Input [yellow] 4 5 4 2" xfId="0"/>
    <cellStyle name="Input [yellow] 4 5 4 3" xfId="0"/>
    <cellStyle name="Input [yellow] 4 5 4 4" xfId="0"/>
    <cellStyle name="Input [yellow] 4 5 5" xfId="0"/>
    <cellStyle name="Input [yellow] 4 5 5 2" xfId="0"/>
    <cellStyle name="Input [yellow] 4 5 5 3" xfId="0"/>
    <cellStyle name="Input [yellow] 4 5 5 4" xfId="0"/>
    <cellStyle name="Input [yellow] 4 5 6" xfId="0"/>
    <cellStyle name="Input [yellow] 4 5 6 2" xfId="0"/>
    <cellStyle name="Input [yellow] 4 5 6 3" xfId="0"/>
    <cellStyle name="Input [yellow] 4 5 7" xfId="0"/>
    <cellStyle name="Input [yellow] 4 5 8" xfId="0"/>
    <cellStyle name="Input [yellow] 4 6" xfId="0"/>
    <cellStyle name="Input [yellow] 4 6 2" xfId="0"/>
    <cellStyle name="Input [yellow] 4 6 2 2" xfId="0"/>
    <cellStyle name="Input [yellow] 4 6 2 3" xfId="0"/>
    <cellStyle name="Input [yellow] 4 6 2 4" xfId="0"/>
    <cellStyle name="Input [yellow] 4 6 3" xfId="0"/>
    <cellStyle name="Input [yellow] 4 6 3 2" xfId="0"/>
    <cellStyle name="Input [yellow] 4 6 3 3" xfId="0"/>
    <cellStyle name="Input [yellow] 4 6 3 4" xfId="0"/>
    <cellStyle name="Input [yellow] 4 6 4" xfId="0"/>
    <cellStyle name="Input [yellow] 4 6 4 2" xfId="0"/>
    <cellStyle name="Input [yellow] 4 6 4 3" xfId="0"/>
    <cellStyle name="Input [yellow] 4 6 4 4" xfId="0"/>
    <cellStyle name="Input [yellow] 4 6 5" xfId="0"/>
    <cellStyle name="Input [yellow] 4 6 5 2" xfId="0"/>
    <cellStyle name="Input [yellow] 4 6 5 3" xfId="0"/>
    <cellStyle name="Input [yellow] 4 6 5 4" xfId="0"/>
    <cellStyle name="Input [yellow] 4 6 6" xfId="0"/>
    <cellStyle name="Input [yellow] 4 6 6 2" xfId="0"/>
    <cellStyle name="Input [yellow] 4 6 6 3" xfId="0"/>
    <cellStyle name="Input [yellow] 4 6 7" xfId="0"/>
    <cellStyle name="Input [yellow] 4 6 8" xfId="0"/>
    <cellStyle name="Input [yellow] 4 7" xfId="0"/>
    <cellStyle name="Input [yellow] 4_BallGrid" xfId="0"/>
    <cellStyle name="Input [yellow] 5" xfId="0"/>
    <cellStyle name="Input [yellow] 5 2" xfId="0"/>
    <cellStyle name="Input [yellow] 5 2 2" xfId="0"/>
    <cellStyle name="Input [yellow] 5 2 2 10" xfId="0"/>
    <cellStyle name="Input [yellow] 5 2 2 11" xfId="0"/>
    <cellStyle name="Input [yellow] 5 2 2 2" xfId="0"/>
    <cellStyle name="Input [yellow] 5 2 2 2 2" xfId="0"/>
    <cellStyle name="Input [yellow] 5 2 2 2 2 2" xfId="0"/>
    <cellStyle name="Input [yellow] 5 2 2 2 2 3" xfId="0"/>
    <cellStyle name="Input [yellow] 5 2 2 2 2 4" xfId="0"/>
    <cellStyle name="Input [yellow] 5 2 2 2 3" xfId="0"/>
    <cellStyle name="Input [yellow] 5 2 2 2 3 2" xfId="0"/>
    <cellStyle name="Input [yellow] 5 2 2 2 3 3" xfId="0"/>
    <cellStyle name="Input [yellow] 5 2 2 2 3 4" xfId="0"/>
    <cellStyle name="Input [yellow] 5 2 2 2 4" xfId="0"/>
    <cellStyle name="Input [yellow] 5 2 2 2 4 2" xfId="0"/>
    <cellStyle name="Input [yellow] 5 2 2 2 4 3" xfId="0"/>
    <cellStyle name="Input [yellow] 5 2 2 2 4 4" xfId="0"/>
    <cellStyle name="Input [yellow] 5 2 2 2 5" xfId="0"/>
    <cellStyle name="Input [yellow] 5 2 2 2 5 2" xfId="0"/>
    <cellStyle name="Input [yellow] 5 2 2 2 5 3" xfId="0"/>
    <cellStyle name="Input [yellow] 5 2 2 2 5 4" xfId="0"/>
    <cellStyle name="Input [yellow] 5 2 2 2 6" xfId="0"/>
    <cellStyle name="Input [yellow] 5 2 2 2 6 2" xfId="0"/>
    <cellStyle name="Input [yellow] 5 2 2 2 6 3" xfId="0"/>
    <cellStyle name="Input [yellow] 5 2 2 2 7" xfId="0"/>
    <cellStyle name="Input [yellow] 5 2 2 2 8" xfId="0"/>
    <cellStyle name="Input [yellow] 5 2 2 3" xfId="0"/>
    <cellStyle name="Input [yellow] 5 2 2 3 2" xfId="0"/>
    <cellStyle name="Input [yellow] 5 2 2 3 2 2" xfId="0"/>
    <cellStyle name="Input [yellow] 5 2 2 3 2 3" xfId="0"/>
    <cellStyle name="Input [yellow] 5 2 2 3 2 4" xfId="0"/>
    <cellStyle name="Input [yellow] 5 2 2 3 3" xfId="0"/>
    <cellStyle name="Input [yellow] 5 2 2 3 3 2" xfId="0"/>
    <cellStyle name="Input [yellow] 5 2 2 3 3 3" xfId="0"/>
    <cellStyle name="Input [yellow] 5 2 2 3 3 4" xfId="0"/>
    <cellStyle name="Input [yellow] 5 2 2 3 4" xfId="0"/>
    <cellStyle name="Input [yellow] 5 2 2 3 4 2" xfId="0"/>
    <cellStyle name="Input [yellow] 5 2 2 3 4 3" xfId="0"/>
    <cellStyle name="Input [yellow] 5 2 2 3 4 4" xfId="0"/>
    <cellStyle name="Input [yellow] 5 2 2 3 5" xfId="0"/>
    <cellStyle name="Input [yellow] 5 2 2 3 5 2" xfId="0"/>
    <cellStyle name="Input [yellow] 5 2 2 3 5 3" xfId="0"/>
    <cellStyle name="Input [yellow] 5 2 2 3 5 4" xfId="0"/>
    <cellStyle name="Input [yellow] 5 2 2 3 6" xfId="0"/>
    <cellStyle name="Input [yellow] 5 2 2 3 6 2" xfId="0"/>
    <cellStyle name="Input [yellow] 5 2 2 3 6 3" xfId="0"/>
    <cellStyle name="Input [yellow] 5 2 2 3 7" xfId="0"/>
    <cellStyle name="Input [yellow] 5 2 2 3 8" xfId="0"/>
    <cellStyle name="Input [yellow] 5 2 2 4" xfId="0"/>
    <cellStyle name="Input [yellow] 5 2 2 4 2" xfId="0"/>
    <cellStyle name="Input [yellow] 5 2 2 4 2 2" xfId="0"/>
    <cellStyle name="Input [yellow] 5 2 2 4 2 3" xfId="0"/>
    <cellStyle name="Input [yellow] 5 2 2 4 2 4" xfId="0"/>
    <cellStyle name="Input [yellow] 5 2 2 4 3" xfId="0"/>
    <cellStyle name="Input [yellow] 5 2 2 4 3 2" xfId="0"/>
    <cellStyle name="Input [yellow] 5 2 2 4 3 3" xfId="0"/>
    <cellStyle name="Input [yellow] 5 2 2 4 3 4" xfId="0"/>
    <cellStyle name="Input [yellow] 5 2 2 4 4" xfId="0"/>
    <cellStyle name="Input [yellow] 5 2 2 4 4 2" xfId="0"/>
    <cellStyle name="Input [yellow] 5 2 2 4 4 3" xfId="0"/>
    <cellStyle name="Input [yellow] 5 2 2 4 4 4" xfId="0"/>
    <cellStyle name="Input [yellow] 5 2 2 4 5" xfId="0"/>
    <cellStyle name="Input [yellow] 5 2 2 4 5 2" xfId="0"/>
    <cellStyle name="Input [yellow] 5 2 2 4 5 3" xfId="0"/>
    <cellStyle name="Input [yellow] 5 2 2 4 5 4" xfId="0"/>
    <cellStyle name="Input [yellow] 5 2 2 4 6" xfId="0"/>
    <cellStyle name="Input [yellow] 5 2 2 4 6 2" xfId="0"/>
    <cellStyle name="Input [yellow] 5 2 2 4 6 3" xfId="0"/>
    <cellStyle name="Input [yellow] 5 2 2 4 7" xfId="0"/>
    <cellStyle name="Input [yellow] 5 2 2 4 8" xfId="0"/>
    <cellStyle name="Input [yellow] 5 2 2 5" xfId="0"/>
    <cellStyle name="Input [yellow] 5 2 2 5 2" xfId="0"/>
    <cellStyle name="Input [yellow] 5 2 2 5 3" xfId="0"/>
    <cellStyle name="Input [yellow] 5 2 2 5 4" xfId="0"/>
    <cellStyle name="Input [yellow] 5 2 2 6" xfId="0"/>
    <cellStyle name="Input [yellow] 5 2 2 6 2" xfId="0"/>
    <cellStyle name="Input [yellow] 5 2 2 6 3" xfId="0"/>
    <cellStyle name="Input [yellow] 5 2 2 6 4" xfId="0"/>
    <cellStyle name="Input [yellow] 5 2 2 7" xfId="0"/>
    <cellStyle name="Input [yellow] 5 2 2 7 2" xfId="0"/>
    <cellStyle name="Input [yellow] 5 2 2 7 3" xfId="0"/>
    <cellStyle name="Input [yellow] 5 2 2 7 4" xfId="0"/>
    <cellStyle name="Input [yellow] 5 2 2 8" xfId="0"/>
    <cellStyle name="Input [yellow] 5 2 2 8 2" xfId="0"/>
    <cellStyle name="Input [yellow] 5 2 2 8 3" xfId="0"/>
    <cellStyle name="Input [yellow] 5 2 2 8 4" xfId="0"/>
    <cellStyle name="Input [yellow] 5 2 2 9" xfId="0"/>
    <cellStyle name="Input [yellow] 5 2 2 9 2" xfId="0"/>
    <cellStyle name="Input [yellow] 5 2 2 9 3" xfId="0"/>
    <cellStyle name="Input [yellow] 5 2 2 9 4" xfId="0"/>
    <cellStyle name="Input [yellow] 5 2 3" xfId="0"/>
    <cellStyle name="Input [yellow] 5 2 3 2" xfId="0"/>
    <cellStyle name="Input [yellow] 5 2 3 2 2" xfId="0"/>
    <cellStyle name="Input [yellow] 5 2 3 2 3" xfId="0"/>
    <cellStyle name="Input [yellow] 5 2 3 2 4" xfId="0"/>
    <cellStyle name="Input [yellow] 5 2 3 3" xfId="0"/>
    <cellStyle name="Input [yellow] 5 2 3 3 2" xfId="0"/>
    <cellStyle name="Input [yellow] 5 2 3 3 3" xfId="0"/>
    <cellStyle name="Input [yellow] 5 2 3 3 4" xfId="0"/>
    <cellStyle name="Input [yellow] 5 2 3 4" xfId="0"/>
    <cellStyle name="Input [yellow] 5 2 3 4 2" xfId="0"/>
    <cellStyle name="Input [yellow] 5 2 3 4 3" xfId="0"/>
    <cellStyle name="Input [yellow] 5 2 3 4 4" xfId="0"/>
    <cellStyle name="Input [yellow] 5 2 3 5" xfId="0"/>
    <cellStyle name="Input [yellow] 5 2 3 5 2" xfId="0"/>
    <cellStyle name="Input [yellow] 5 2 3 5 3" xfId="0"/>
    <cellStyle name="Input [yellow] 5 2 3 5 4" xfId="0"/>
    <cellStyle name="Input [yellow] 5 2 3 6" xfId="0"/>
    <cellStyle name="Input [yellow] 5 2 3 6 2" xfId="0"/>
    <cellStyle name="Input [yellow] 5 2 3 6 3" xfId="0"/>
    <cellStyle name="Input [yellow] 5 2 3 7" xfId="0"/>
    <cellStyle name="Input [yellow] 5 2 3 8" xfId="0"/>
    <cellStyle name="Input [yellow] 5 2 4" xfId="0"/>
    <cellStyle name="Input [yellow] 5 2 4 2" xfId="0"/>
    <cellStyle name="Input [yellow] 5 2 4 2 2" xfId="0"/>
    <cellStyle name="Input [yellow] 5 2 4 2 3" xfId="0"/>
    <cellStyle name="Input [yellow] 5 2 4 2 4" xfId="0"/>
    <cellStyle name="Input [yellow] 5 2 4 3" xfId="0"/>
    <cellStyle name="Input [yellow] 5 2 4 3 2" xfId="0"/>
    <cellStyle name="Input [yellow] 5 2 4 3 3" xfId="0"/>
    <cellStyle name="Input [yellow] 5 2 4 3 4" xfId="0"/>
    <cellStyle name="Input [yellow] 5 2 4 4" xfId="0"/>
    <cellStyle name="Input [yellow] 5 2 4 4 2" xfId="0"/>
    <cellStyle name="Input [yellow] 5 2 4 4 3" xfId="0"/>
    <cellStyle name="Input [yellow] 5 2 4 4 4" xfId="0"/>
    <cellStyle name="Input [yellow] 5 2 4 5" xfId="0"/>
    <cellStyle name="Input [yellow] 5 2 4 5 2" xfId="0"/>
    <cellStyle name="Input [yellow] 5 2 4 5 3" xfId="0"/>
    <cellStyle name="Input [yellow] 5 2 4 5 4" xfId="0"/>
    <cellStyle name="Input [yellow] 5 2 4 6" xfId="0"/>
    <cellStyle name="Input [yellow] 5 2 4 6 2" xfId="0"/>
    <cellStyle name="Input [yellow] 5 2 4 6 3" xfId="0"/>
    <cellStyle name="Input [yellow] 5 2 4 7" xfId="0"/>
    <cellStyle name="Input [yellow] 5 2 4 8" xfId="0"/>
    <cellStyle name="Input [yellow] 5 2 5" xfId="0"/>
    <cellStyle name="Input [yellow] 5 3" xfId="0"/>
    <cellStyle name="Input [yellow] 5 3 2" xfId="0"/>
    <cellStyle name="Input [yellow] 5 3 2 10" xfId="0"/>
    <cellStyle name="Input [yellow] 5 3 2 11" xfId="0"/>
    <cellStyle name="Input [yellow] 5 3 2 2" xfId="0"/>
    <cellStyle name="Input [yellow] 5 3 2 2 2" xfId="0"/>
    <cellStyle name="Input [yellow] 5 3 2 2 2 2" xfId="0"/>
    <cellStyle name="Input [yellow] 5 3 2 2 2 3" xfId="0"/>
    <cellStyle name="Input [yellow] 5 3 2 2 2 4" xfId="0"/>
    <cellStyle name="Input [yellow] 5 3 2 2 3" xfId="0"/>
    <cellStyle name="Input [yellow] 5 3 2 2 3 2" xfId="0"/>
    <cellStyle name="Input [yellow] 5 3 2 2 3 3" xfId="0"/>
    <cellStyle name="Input [yellow] 5 3 2 2 3 4" xfId="0"/>
    <cellStyle name="Input [yellow] 5 3 2 2 4" xfId="0"/>
    <cellStyle name="Input [yellow] 5 3 2 2 4 2" xfId="0"/>
    <cellStyle name="Input [yellow] 5 3 2 2 4 3" xfId="0"/>
    <cellStyle name="Input [yellow] 5 3 2 2 4 4" xfId="0"/>
    <cellStyle name="Input [yellow] 5 3 2 2 5" xfId="0"/>
    <cellStyle name="Input [yellow] 5 3 2 2 5 2" xfId="0"/>
    <cellStyle name="Input [yellow] 5 3 2 2 5 3" xfId="0"/>
    <cellStyle name="Input [yellow] 5 3 2 2 5 4" xfId="0"/>
    <cellStyle name="Input [yellow] 5 3 2 2 6" xfId="0"/>
    <cellStyle name="Input [yellow] 5 3 2 2 6 2" xfId="0"/>
    <cellStyle name="Input [yellow] 5 3 2 2 6 3" xfId="0"/>
    <cellStyle name="Input [yellow] 5 3 2 2 7" xfId="0"/>
    <cellStyle name="Input [yellow] 5 3 2 2 8" xfId="0"/>
    <cellStyle name="Input [yellow] 5 3 2 3" xfId="0"/>
    <cellStyle name="Input [yellow] 5 3 2 3 2" xfId="0"/>
    <cellStyle name="Input [yellow] 5 3 2 3 2 2" xfId="0"/>
    <cellStyle name="Input [yellow] 5 3 2 3 2 3" xfId="0"/>
    <cellStyle name="Input [yellow] 5 3 2 3 2 4" xfId="0"/>
    <cellStyle name="Input [yellow] 5 3 2 3 3" xfId="0"/>
    <cellStyle name="Input [yellow] 5 3 2 3 3 2" xfId="0"/>
    <cellStyle name="Input [yellow] 5 3 2 3 3 3" xfId="0"/>
    <cellStyle name="Input [yellow] 5 3 2 3 3 4" xfId="0"/>
    <cellStyle name="Input [yellow] 5 3 2 3 4" xfId="0"/>
    <cellStyle name="Input [yellow] 5 3 2 3 4 2" xfId="0"/>
    <cellStyle name="Input [yellow] 5 3 2 3 4 3" xfId="0"/>
    <cellStyle name="Input [yellow] 5 3 2 3 4 4" xfId="0"/>
    <cellStyle name="Input [yellow] 5 3 2 3 5" xfId="0"/>
    <cellStyle name="Input [yellow] 5 3 2 3 5 2" xfId="0"/>
    <cellStyle name="Input [yellow] 5 3 2 3 5 3" xfId="0"/>
    <cellStyle name="Input [yellow] 5 3 2 3 5 4" xfId="0"/>
    <cellStyle name="Input [yellow] 5 3 2 3 6" xfId="0"/>
    <cellStyle name="Input [yellow] 5 3 2 3 6 2" xfId="0"/>
    <cellStyle name="Input [yellow] 5 3 2 3 6 3" xfId="0"/>
    <cellStyle name="Input [yellow] 5 3 2 3 7" xfId="0"/>
    <cellStyle name="Input [yellow] 5 3 2 3 8" xfId="0"/>
    <cellStyle name="Input [yellow] 5 3 2 4" xfId="0"/>
    <cellStyle name="Input [yellow] 5 3 2 4 2" xfId="0"/>
    <cellStyle name="Input [yellow] 5 3 2 4 2 2" xfId="0"/>
    <cellStyle name="Input [yellow] 5 3 2 4 2 3" xfId="0"/>
    <cellStyle name="Input [yellow] 5 3 2 4 2 4" xfId="0"/>
    <cellStyle name="Input [yellow] 5 3 2 4 3" xfId="0"/>
    <cellStyle name="Input [yellow] 5 3 2 4 3 2" xfId="0"/>
    <cellStyle name="Input [yellow] 5 3 2 4 3 3" xfId="0"/>
    <cellStyle name="Input [yellow] 5 3 2 4 3 4" xfId="0"/>
    <cellStyle name="Input [yellow] 5 3 2 4 4" xfId="0"/>
    <cellStyle name="Input [yellow] 5 3 2 4 4 2" xfId="0"/>
    <cellStyle name="Input [yellow] 5 3 2 4 4 3" xfId="0"/>
    <cellStyle name="Input [yellow] 5 3 2 4 4 4" xfId="0"/>
    <cellStyle name="Input [yellow] 5 3 2 4 5" xfId="0"/>
    <cellStyle name="Input [yellow] 5 3 2 4 5 2" xfId="0"/>
    <cellStyle name="Input [yellow] 5 3 2 4 5 3" xfId="0"/>
    <cellStyle name="Input [yellow] 5 3 2 4 5 4" xfId="0"/>
    <cellStyle name="Input [yellow] 5 3 2 4 6" xfId="0"/>
    <cellStyle name="Input [yellow] 5 3 2 4 6 2" xfId="0"/>
    <cellStyle name="Input [yellow] 5 3 2 4 6 3" xfId="0"/>
    <cellStyle name="Input [yellow] 5 3 2 4 7" xfId="0"/>
    <cellStyle name="Input [yellow] 5 3 2 4 8" xfId="0"/>
    <cellStyle name="Input [yellow] 5 3 2 5" xfId="0"/>
    <cellStyle name="Input [yellow] 5 3 2 5 2" xfId="0"/>
    <cellStyle name="Input [yellow] 5 3 2 5 3" xfId="0"/>
    <cellStyle name="Input [yellow] 5 3 2 5 4" xfId="0"/>
    <cellStyle name="Input [yellow] 5 3 2 6" xfId="0"/>
    <cellStyle name="Input [yellow] 5 3 2 6 2" xfId="0"/>
    <cellStyle name="Input [yellow] 5 3 2 6 3" xfId="0"/>
    <cellStyle name="Input [yellow] 5 3 2 6 4" xfId="0"/>
    <cellStyle name="Input [yellow] 5 3 2 7" xfId="0"/>
    <cellStyle name="Input [yellow] 5 3 2 7 2" xfId="0"/>
    <cellStyle name="Input [yellow] 5 3 2 7 3" xfId="0"/>
    <cellStyle name="Input [yellow] 5 3 2 7 4" xfId="0"/>
    <cellStyle name="Input [yellow] 5 3 2 8" xfId="0"/>
    <cellStyle name="Input [yellow] 5 3 2 8 2" xfId="0"/>
    <cellStyle name="Input [yellow] 5 3 2 8 3" xfId="0"/>
    <cellStyle name="Input [yellow] 5 3 2 8 4" xfId="0"/>
    <cellStyle name="Input [yellow] 5 3 2 9" xfId="0"/>
    <cellStyle name="Input [yellow] 5 3 2 9 2" xfId="0"/>
    <cellStyle name="Input [yellow] 5 3 2 9 3" xfId="0"/>
    <cellStyle name="Input [yellow] 5 3 2 9 4" xfId="0"/>
    <cellStyle name="Input [yellow] 5 3 3" xfId="0"/>
    <cellStyle name="Input [yellow] 5 3 3 2" xfId="0"/>
    <cellStyle name="Input [yellow] 5 3 3 2 2" xfId="0"/>
    <cellStyle name="Input [yellow] 5 3 3 2 3" xfId="0"/>
    <cellStyle name="Input [yellow] 5 3 3 2 4" xfId="0"/>
    <cellStyle name="Input [yellow] 5 3 3 3" xfId="0"/>
    <cellStyle name="Input [yellow] 5 3 3 3 2" xfId="0"/>
    <cellStyle name="Input [yellow] 5 3 3 3 3" xfId="0"/>
    <cellStyle name="Input [yellow] 5 3 3 3 4" xfId="0"/>
    <cellStyle name="Input [yellow] 5 3 3 4" xfId="0"/>
    <cellStyle name="Input [yellow] 5 3 3 4 2" xfId="0"/>
    <cellStyle name="Input [yellow] 5 3 3 4 3" xfId="0"/>
    <cellStyle name="Input [yellow] 5 3 3 4 4" xfId="0"/>
    <cellStyle name="Input [yellow] 5 3 3 5" xfId="0"/>
    <cellStyle name="Input [yellow] 5 3 3 5 2" xfId="0"/>
    <cellStyle name="Input [yellow] 5 3 3 5 3" xfId="0"/>
    <cellStyle name="Input [yellow] 5 3 3 5 4" xfId="0"/>
    <cellStyle name="Input [yellow] 5 3 3 6" xfId="0"/>
    <cellStyle name="Input [yellow] 5 3 3 6 2" xfId="0"/>
    <cellStyle name="Input [yellow] 5 3 3 6 3" xfId="0"/>
    <cellStyle name="Input [yellow] 5 3 3 7" xfId="0"/>
    <cellStyle name="Input [yellow] 5 3 3 8" xfId="0"/>
    <cellStyle name="Input [yellow] 5 3 4" xfId="0"/>
    <cellStyle name="Input [yellow] 5 3 4 2" xfId="0"/>
    <cellStyle name="Input [yellow] 5 3 4 2 2" xfId="0"/>
    <cellStyle name="Input [yellow] 5 3 4 2 3" xfId="0"/>
    <cellStyle name="Input [yellow] 5 3 4 2 4" xfId="0"/>
    <cellStyle name="Input [yellow] 5 3 4 3" xfId="0"/>
    <cellStyle name="Input [yellow] 5 3 4 3 2" xfId="0"/>
    <cellStyle name="Input [yellow] 5 3 4 3 3" xfId="0"/>
    <cellStyle name="Input [yellow] 5 3 4 3 4" xfId="0"/>
    <cellStyle name="Input [yellow] 5 3 4 4" xfId="0"/>
    <cellStyle name="Input [yellow] 5 3 4 4 2" xfId="0"/>
    <cellStyle name="Input [yellow] 5 3 4 4 3" xfId="0"/>
    <cellStyle name="Input [yellow] 5 3 4 4 4" xfId="0"/>
    <cellStyle name="Input [yellow] 5 3 4 5" xfId="0"/>
    <cellStyle name="Input [yellow] 5 3 4 5 2" xfId="0"/>
    <cellStyle name="Input [yellow] 5 3 4 5 3" xfId="0"/>
    <cellStyle name="Input [yellow] 5 3 4 5 4" xfId="0"/>
    <cellStyle name="Input [yellow] 5 3 4 6" xfId="0"/>
    <cellStyle name="Input [yellow] 5 3 4 6 2" xfId="0"/>
    <cellStyle name="Input [yellow] 5 3 4 6 3" xfId="0"/>
    <cellStyle name="Input [yellow] 5 3 4 7" xfId="0"/>
    <cellStyle name="Input [yellow] 5 3 4 8" xfId="0"/>
    <cellStyle name="Input [yellow] 5 4" xfId="0"/>
    <cellStyle name="Input [yellow] 5 4 10" xfId="0"/>
    <cellStyle name="Input [yellow] 5 4 11" xfId="0"/>
    <cellStyle name="Input [yellow] 5 4 2" xfId="0"/>
    <cellStyle name="Input [yellow] 5 4 2 2" xfId="0"/>
    <cellStyle name="Input [yellow] 5 4 2 2 2" xfId="0"/>
    <cellStyle name="Input [yellow] 5 4 2 2 3" xfId="0"/>
    <cellStyle name="Input [yellow] 5 4 2 2 4" xfId="0"/>
    <cellStyle name="Input [yellow] 5 4 2 3" xfId="0"/>
    <cellStyle name="Input [yellow] 5 4 2 3 2" xfId="0"/>
    <cellStyle name="Input [yellow] 5 4 2 3 3" xfId="0"/>
    <cellStyle name="Input [yellow] 5 4 2 3 4" xfId="0"/>
    <cellStyle name="Input [yellow] 5 4 2 4" xfId="0"/>
    <cellStyle name="Input [yellow] 5 4 2 4 2" xfId="0"/>
    <cellStyle name="Input [yellow] 5 4 2 4 3" xfId="0"/>
    <cellStyle name="Input [yellow] 5 4 2 4 4" xfId="0"/>
    <cellStyle name="Input [yellow] 5 4 2 5" xfId="0"/>
    <cellStyle name="Input [yellow] 5 4 2 5 2" xfId="0"/>
    <cellStyle name="Input [yellow] 5 4 2 5 3" xfId="0"/>
    <cellStyle name="Input [yellow] 5 4 2 5 4" xfId="0"/>
    <cellStyle name="Input [yellow] 5 4 2 6" xfId="0"/>
    <cellStyle name="Input [yellow] 5 4 2 6 2" xfId="0"/>
    <cellStyle name="Input [yellow] 5 4 2 6 3" xfId="0"/>
    <cellStyle name="Input [yellow] 5 4 2 7" xfId="0"/>
    <cellStyle name="Input [yellow] 5 4 2 8" xfId="0"/>
    <cellStyle name="Input [yellow] 5 4 3" xfId="0"/>
    <cellStyle name="Input [yellow] 5 4 3 2" xfId="0"/>
    <cellStyle name="Input [yellow] 5 4 3 2 2" xfId="0"/>
    <cellStyle name="Input [yellow] 5 4 3 2 3" xfId="0"/>
    <cellStyle name="Input [yellow] 5 4 3 2 4" xfId="0"/>
    <cellStyle name="Input [yellow] 5 4 3 3" xfId="0"/>
    <cellStyle name="Input [yellow] 5 4 3 3 2" xfId="0"/>
    <cellStyle name="Input [yellow] 5 4 3 3 3" xfId="0"/>
    <cellStyle name="Input [yellow] 5 4 3 3 4" xfId="0"/>
    <cellStyle name="Input [yellow] 5 4 3 4" xfId="0"/>
    <cellStyle name="Input [yellow] 5 4 3 4 2" xfId="0"/>
    <cellStyle name="Input [yellow] 5 4 3 4 3" xfId="0"/>
    <cellStyle name="Input [yellow] 5 4 3 4 4" xfId="0"/>
    <cellStyle name="Input [yellow] 5 4 3 5" xfId="0"/>
    <cellStyle name="Input [yellow] 5 4 3 5 2" xfId="0"/>
    <cellStyle name="Input [yellow] 5 4 3 5 3" xfId="0"/>
    <cellStyle name="Input [yellow] 5 4 3 5 4" xfId="0"/>
    <cellStyle name="Input [yellow] 5 4 3 6" xfId="0"/>
    <cellStyle name="Input [yellow] 5 4 3 6 2" xfId="0"/>
    <cellStyle name="Input [yellow] 5 4 3 6 3" xfId="0"/>
    <cellStyle name="Input [yellow] 5 4 3 7" xfId="0"/>
    <cellStyle name="Input [yellow] 5 4 3 8" xfId="0"/>
    <cellStyle name="Input [yellow] 5 4 4" xfId="0"/>
    <cellStyle name="Input [yellow] 5 4 4 2" xfId="0"/>
    <cellStyle name="Input [yellow] 5 4 4 2 2" xfId="0"/>
    <cellStyle name="Input [yellow] 5 4 4 2 3" xfId="0"/>
    <cellStyle name="Input [yellow] 5 4 4 2 4" xfId="0"/>
    <cellStyle name="Input [yellow] 5 4 4 3" xfId="0"/>
    <cellStyle name="Input [yellow] 5 4 4 3 2" xfId="0"/>
    <cellStyle name="Input [yellow] 5 4 4 3 3" xfId="0"/>
    <cellStyle name="Input [yellow] 5 4 4 3 4" xfId="0"/>
    <cellStyle name="Input [yellow] 5 4 4 4" xfId="0"/>
    <cellStyle name="Input [yellow] 5 4 4 4 2" xfId="0"/>
    <cellStyle name="Input [yellow] 5 4 4 4 3" xfId="0"/>
    <cellStyle name="Input [yellow] 5 4 4 4 4" xfId="0"/>
    <cellStyle name="Input [yellow] 5 4 4 5" xfId="0"/>
    <cellStyle name="Input [yellow] 5 4 4 5 2" xfId="0"/>
    <cellStyle name="Input [yellow] 5 4 4 5 3" xfId="0"/>
    <cellStyle name="Input [yellow] 5 4 4 5 4" xfId="0"/>
    <cellStyle name="Input [yellow] 5 4 4 6" xfId="0"/>
    <cellStyle name="Input [yellow] 5 4 4 6 2" xfId="0"/>
    <cellStyle name="Input [yellow] 5 4 4 6 3" xfId="0"/>
    <cellStyle name="Input [yellow] 5 4 4 7" xfId="0"/>
    <cellStyle name="Input [yellow] 5 4 4 8" xfId="0"/>
    <cellStyle name="Input [yellow] 5 4 5" xfId="0"/>
    <cellStyle name="Input [yellow] 5 4 5 2" xfId="0"/>
    <cellStyle name="Input [yellow] 5 4 5 3" xfId="0"/>
    <cellStyle name="Input [yellow] 5 4 5 4" xfId="0"/>
    <cellStyle name="Input [yellow] 5 4 6" xfId="0"/>
    <cellStyle name="Input [yellow] 5 4 6 2" xfId="0"/>
    <cellStyle name="Input [yellow] 5 4 6 3" xfId="0"/>
    <cellStyle name="Input [yellow] 5 4 6 4" xfId="0"/>
    <cellStyle name="Input [yellow] 5 4 7" xfId="0"/>
    <cellStyle name="Input [yellow] 5 4 7 2" xfId="0"/>
    <cellStyle name="Input [yellow] 5 4 7 3" xfId="0"/>
    <cellStyle name="Input [yellow] 5 4 7 4" xfId="0"/>
    <cellStyle name="Input [yellow] 5 4 8" xfId="0"/>
    <cellStyle name="Input [yellow] 5 4 8 2" xfId="0"/>
    <cellStyle name="Input [yellow] 5 4 8 3" xfId="0"/>
    <cellStyle name="Input [yellow] 5 4 8 4" xfId="0"/>
    <cellStyle name="Input [yellow] 5 4 9" xfId="0"/>
    <cellStyle name="Input [yellow] 5 4 9 2" xfId="0"/>
    <cellStyle name="Input [yellow] 5 4 9 3" xfId="0"/>
    <cellStyle name="Input [yellow] 5 4 9 4" xfId="0"/>
    <cellStyle name="Input [yellow] 5 5" xfId="0"/>
    <cellStyle name="Input [yellow] 5 5 2" xfId="0"/>
    <cellStyle name="Input [yellow] 5 5 2 2" xfId="0"/>
    <cellStyle name="Input [yellow] 5 5 2 3" xfId="0"/>
    <cellStyle name="Input [yellow] 5 5 2 4" xfId="0"/>
    <cellStyle name="Input [yellow] 5 5 3" xfId="0"/>
    <cellStyle name="Input [yellow] 5 5 3 2" xfId="0"/>
    <cellStyle name="Input [yellow] 5 5 3 3" xfId="0"/>
    <cellStyle name="Input [yellow] 5 5 3 4" xfId="0"/>
    <cellStyle name="Input [yellow] 5 5 4" xfId="0"/>
    <cellStyle name="Input [yellow] 5 5 4 2" xfId="0"/>
    <cellStyle name="Input [yellow] 5 5 4 3" xfId="0"/>
    <cellStyle name="Input [yellow] 5 5 4 4" xfId="0"/>
    <cellStyle name="Input [yellow] 5 5 5" xfId="0"/>
    <cellStyle name="Input [yellow] 5 5 5 2" xfId="0"/>
    <cellStyle name="Input [yellow] 5 5 5 3" xfId="0"/>
    <cellStyle name="Input [yellow] 5 5 5 4" xfId="0"/>
    <cellStyle name="Input [yellow] 5 5 6" xfId="0"/>
    <cellStyle name="Input [yellow] 5 5 6 2" xfId="0"/>
    <cellStyle name="Input [yellow] 5 5 6 3" xfId="0"/>
    <cellStyle name="Input [yellow] 5 5 7" xfId="0"/>
    <cellStyle name="Input [yellow] 5 5 8" xfId="0"/>
    <cellStyle name="Input [yellow] 5 6" xfId="0"/>
    <cellStyle name="Input [yellow] 5 6 2" xfId="0"/>
    <cellStyle name="Input [yellow] 5 6 2 2" xfId="0"/>
    <cellStyle name="Input [yellow] 5 6 2 3" xfId="0"/>
    <cellStyle name="Input [yellow] 5 6 2 4" xfId="0"/>
    <cellStyle name="Input [yellow] 5 6 3" xfId="0"/>
    <cellStyle name="Input [yellow] 5 6 3 2" xfId="0"/>
    <cellStyle name="Input [yellow] 5 6 3 3" xfId="0"/>
    <cellStyle name="Input [yellow] 5 6 3 4" xfId="0"/>
    <cellStyle name="Input [yellow] 5 6 4" xfId="0"/>
    <cellStyle name="Input [yellow] 5 6 4 2" xfId="0"/>
    <cellStyle name="Input [yellow] 5 6 4 3" xfId="0"/>
    <cellStyle name="Input [yellow] 5 6 4 4" xfId="0"/>
    <cellStyle name="Input [yellow] 5 6 5" xfId="0"/>
    <cellStyle name="Input [yellow] 5 6 5 2" xfId="0"/>
    <cellStyle name="Input [yellow] 5 6 5 3" xfId="0"/>
    <cellStyle name="Input [yellow] 5 6 5 4" xfId="0"/>
    <cellStyle name="Input [yellow] 5 6 6" xfId="0"/>
    <cellStyle name="Input [yellow] 5 6 6 2" xfId="0"/>
    <cellStyle name="Input [yellow] 5 6 6 3" xfId="0"/>
    <cellStyle name="Input [yellow] 5 6 7" xfId="0"/>
    <cellStyle name="Input [yellow] 5 6 8" xfId="0"/>
    <cellStyle name="Input [yellow] 5 7" xfId="0"/>
    <cellStyle name="Input [yellow] 5_BallGrid" xfId="0"/>
    <cellStyle name="Input [yellow] 6" xfId="0"/>
    <cellStyle name="Input [yellow] 6 2" xfId="0"/>
    <cellStyle name="Input [yellow] 6 2 2" xfId="0"/>
    <cellStyle name="Input [yellow] 6 2 2 10" xfId="0"/>
    <cellStyle name="Input [yellow] 6 2 2 11" xfId="0"/>
    <cellStyle name="Input [yellow] 6 2 2 2" xfId="0"/>
    <cellStyle name="Input [yellow] 6 2 2 2 2" xfId="0"/>
    <cellStyle name="Input [yellow] 6 2 2 2 2 2" xfId="0"/>
    <cellStyle name="Input [yellow] 6 2 2 2 2 3" xfId="0"/>
    <cellStyle name="Input [yellow] 6 2 2 2 2 4" xfId="0"/>
    <cellStyle name="Input [yellow] 6 2 2 2 3" xfId="0"/>
    <cellStyle name="Input [yellow] 6 2 2 2 3 2" xfId="0"/>
    <cellStyle name="Input [yellow] 6 2 2 2 3 3" xfId="0"/>
    <cellStyle name="Input [yellow] 6 2 2 2 3 4" xfId="0"/>
    <cellStyle name="Input [yellow] 6 2 2 2 4" xfId="0"/>
    <cellStyle name="Input [yellow] 6 2 2 2 4 2" xfId="0"/>
    <cellStyle name="Input [yellow] 6 2 2 2 4 3" xfId="0"/>
    <cellStyle name="Input [yellow] 6 2 2 2 4 4" xfId="0"/>
    <cellStyle name="Input [yellow] 6 2 2 2 5" xfId="0"/>
    <cellStyle name="Input [yellow] 6 2 2 2 5 2" xfId="0"/>
    <cellStyle name="Input [yellow] 6 2 2 2 5 3" xfId="0"/>
    <cellStyle name="Input [yellow] 6 2 2 2 5 4" xfId="0"/>
    <cellStyle name="Input [yellow] 6 2 2 2 6" xfId="0"/>
    <cellStyle name="Input [yellow] 6 2 2 2 6 2" xfId="0"/>
    <cellStyle name="Input [yellow] 6 2 2 2 6 3" xfId="0"/>
    <cellStyle name="Input [yellow] 6 2 2 2 7" xfId="0"/>
    <cellStyle name="Input [yellow] 6 2 2 2 8" xfId="0"/>
    <cellStyle name="Input [yellow] 6 2 2 3" xfId="0"/>
    <cellStyle name="Input [yellow] 6 2 2 3 2" xfId="0"/>
    <cellStyle name="Input [yellow] 6 2 2 3 2 2" xfId="0"/>
    <cellStyle name="Input [yellow] 6 2 2 3 2 3" xfId="0"/>
    <cellStyle name="Input [yellow] 6 2 2 3 2 4" xfId="0"/>
    <cellStyle name="Input [yellow] 6 2 2 3 3" xfId="0"/>
    <cellStyle name="Input [yellow] 6 2 2 3 3 2" xfId="0"/>
    <cellStyle name="Input [yellow] 6 2 2 3 3 3" xfId="0"/>
    <cellStyle name="Input [yellow] 6 2 2 3 3 4" xfId="0"/>
    <cellStyle name="Input [yellow] 6 2 2 3 4" xfId="0"/>
    <cellStyle name="Input [yellow] 6 2 2 3 4 2" xfId="0"/>
    <cellStyle name="Input [yellow] 6 2 2 3 4 3" xfId="0"/>
    <cellStyle name="Input [yellow] 6 2 2 3 4 4" xfId="0"/>
    <cellStyle name="Input [yellow] 6 2 2 3 5" xfId="0"/>
    <cellStyle name="Input [yellow] 6 2 2 3 5 2" xfId="0"/>
    <cellStyle name="Input [yellow] 6 2 2 3 5 3" xfId="0"/>
    <cellStyle name="Input [yellow] 6 2 2 3 5 4" xfId="0"/>
    <cellStyle name="Input [yellow] 6 2 2 3 6" xfId="0"/>
    <cellStyle name="Input [yellow] 6 2 2 3 6 2" xfId="0"/>
    <cellStyle name="Input [yellow] 6 2 2 3 6 3" xfId="0"/>
    <cellStyle name="Input [yellow] 6 2 2 3 7" xfId="0"/>
    <cellStyle name="Input [yellow] 6 2 2 3 8" xfId="0"/>
    <cellStyle name="Input [yellow] 6 2 2 4" xfId="0"/>
    <cellStyle name="Input [yellow] 6 2 2 4 2" xfId="0"/>
    <cellStyle name="Input [yellow] 6 2 2 4 2 2" xfId="0"/>
    <cellStyle name="Input [yellow] 6 2 2 4 2 3" xfId="0"/>
    <cellStyle name="Input [yellow] 6 2 2 4 2 4" xfId="0"/>
    <cellStyle name="Input [yellow] 6 2 2 4 3" xfId="0"/>
    <cellStyle name="Input [yellow] 6 2 2 4 3 2" xfId="0"/>
    <cellStyle name="Input [yellow] 6 2 2 4 3 3" xfId="0"/>
    <cellStyle name="Input [yellow] 6 2 2 4 3 4" xfId="0"/>
    <cellStyle name="Input [yellow] 6 2 2 4 4" xfId="0"/>
    <cellStyle name="Input [yellow] 6 2 2 4 4 2" xfId="0"/>
    <cellStyle name="Input [yellow] 6 2 2 4 4 3" xfId="0"/>
    <cellStyle name="Input [yellow] 6 2 2 4 4 4" xfId="0"/>
    <cellStyle name="Input [yellow] 6 2 2 4 5" xfId="0"/>
    <cellStyle name="Input [yellow] 6 2 2 4 5 2" xfId="0"/>
    <cellStyle name="Input [yellow] 6 2 2 4 5 3" xfId="0"/>
    <cellStyle name="Input [yellow] 6 2 2 4 5 4" xfId="0"/>
    <cellStyle name="Input [yellow] 6 2 2 4 6" xfId="0"/>
    <cellStyle name="Input [yellow] 6 2 2 4 6 2" xfId="0"/>
    <cellStyle name="Input [yellow] 6 2 2 4 6 3" xfId="0"/>
    <cellStyle name="Input [yellow] 6 2 2 4 7" xfId="0"/>
    <cellStyle name="Input [yellow] 6 2 2 4 8" xfId="0"/>
    <cellStyle name="Input [yellow] 6 2 2 5" xfId="0"/>
    <cellStyle name="Input [yellow] 6 2 2 5 2" xfId="0"/>
    <cellStyle name="Input [yellow] 6 2 2 5 3" xfId="0"/>
    <cellStyle name="Input [yellow] 6 2 2 5 4" xfId="0"/>
    <cellStyle name="Input [yellow] 6 2 2 6" xfId="0"/>
    <cellStyle name="Input [yellow] 6 2 2 6 2" xfId="0"/>
    <cellStyle name="Input [yellow] 6 2 2 6 3" xfId="0"/>
    <cellStyle name="Input [yellow] 6 2 2 6 4" xfId="0"/>
    <cellStyle name="Input [yellow] 6 2 2 7" xfId="0"/>
    <cellStyle name="Input [yellow] 6 2 2 7 2" xfId="0"/>
    <cellStyle name="Input [yellow] 6 2 2 7 3" xfId="0"/>
    <cellStyle name="Input [yellow] 6 2 2 7 4" xfId="0"/>
    <cellStyle name="Input [yellow] 6 2 2 8" xfId="0"/>
    <cellStyle name="Input [yellow] 6 2 2 8 2" xfId="0"/>
    <cellStyle name="Input [yellow] 6 2 2 8 3" xfId="0"/>
    <cellStyle name="Input [yellow] 6 2 2 8 4" xfId="0"/>
    <cellStyle name="Input [yellow] 6 2 2 9" xfId="0"/>
    <cellStyle name="Input [yellow] 6 2 2 9 2" xfId="0"/>
    <cellStyle name="Input [yellow] 6 2 2 9 3" xfId="0"/>
    <cellStyle name="Input [yellow] 6 2 2 9 4" xfId="0"/>
    <cellStyle name="Input [yellow] 6 2 3" xfId="0"/>
    <cellStyle name="Input [yellow] 6 2 3 2" xfId="0"/>
    <cellStyle name="Input [yellow] 6 2 3 2 2" xfId="0"/>
    <cellStyle name="Input [yellow] 6 2 3 2 3" xfId="0"/>
    <cellStyle name="Input [yellow] 6 2 3 2 4" xfId="0"/>
    <cellStyle name="Input [yellow] 6 2 3 3" xfId="0"/>
    <cellStyle name="Input [yellow] 6 2 3 3 2" xfId="0"/>
    <cellStyle name="Input [yellow] 6 2 3 3 3" xfId="0"/>
    <cellStyle name="Input [yellow] 6 2 3 3 4" xfId="0"/>
    <cellStyle name="Input [yellow] 6 2 3 4" xfId="0"/>
    <cellStyle name="Input [yellow] 6 2 3 4 2" xfId="0"/>
    <cellStyle name="Input [yellow] 6 2 3 4 3" xfId="0"/>
    <cellStyle name="Input [yellow] 6 2 3 4 4" xfId="0"/>
    <cellStyle name="Input [yellow] 6 2 3 5" xfId="0"/>
    <cellStyle name="Input [yellow] 6 2 3 5 2" xfId="0"/>
    <cellStyle name="Input [yellow] 6 2 3 5 3" xfId="0"/>
    <cellStyle name="Input [yellow] 6 2 3 5 4" xfId="0"/>
    <cellStyle name="Input [yellow] 6 2 3 6" xfId="0"/>
    <cellStyle name="Input [yellow] 6 2 3 6 2" xfId="0"/>
    <cellStyle name="Input [yellow] 6 2 3 6 3" xfId="0"/>
    <cellStyle name="Input [yellow] 6 2 3 7" xfId="0"/>
    <cellStyle name="Input [yellow] 6 2 3 8" xfId="0"/>
    <cellStyle name="Input [yellow] 6 2 4" xfId="0"/>
    <cellStyle name="Input [yellow] 6 2 4 2" xfId="0"/>
    <cellStyle name="Input [yellow] 6 2 4 2 2" xfId="0"/>
    <cellStyle name="Input [yellow] 6 2 4 2 3" xfId="0"/>
    <cellStyle name="Input [yellow] 6 2 4 2 4" xfId="0"/>
    <cellStyle name="Input [yellow] 6 2 4 3" xfId="0"/>
    <cellStyle name="Input [yellow] 6 2 4 3 2" xfId="0"/>
    <cellStyle name="Input [yellow] 6 2 4 3 3" xfId="0"/>
    <cellStyle name="Input [yellow] 6 2 4 3 4" xfId="0"/>
    <cellStyle name="Input [yellow] 6 2 4 4" xfId="0"/>
    <cellStyle name="Input [yellow] 6 2 4 4 2" xfId="0"/>
    <cellStyle name="Input [yellow] 6 2 4 4 3" xfId="0"/>
    <cellStyle name="Input [yellow] 6 2 4 4 4" xfId="0"/>
    <cellStyle name="Input [yellow] 6 2 4 5" xfId="0"/>
    <cellStyle name="Input [yellow] 6 2 4 5 2" xfId="0"/>
    <cellStyle name="Input [yellow] 6 2 4 5 3" xfId="0"/>
    <cellStyle name="Input [yellow] 6 2 4 5 4" xfId="0"/>
    <cellStyle name="Input [yellow] 6 2 4 6" xfId="0"/>
    <cellStyle name="Input [yellow] 6 2 4 6 2" xfId="0"/>
    <cellStyle name="Input [yellow] 6 2 4 6 3" xfId="0"/>
    <cellStyle name="Input [yellow] 6 2 4 7" xfId="0"/>
    <cellStyle name="Input [yellow] 6 2 4 8" xfId="0"/>
    <cellStyle name="Input [yellow] 6 3" xfId="0"/>
    <cellStyle name="Input [yellow] 6 3 10" xfId="0"/>
    <cellStyle name="Input [yellow] 6 3 11" xfId="0"/>
    <cellStyle name="Input [yellow] 6 3 2" xfId="0"/>
    <cellStyle name="Input [yellow] 6 3 2 2" xfId="0"/>
    <cellStyle name="Input [yellow] 6 3 2 2 2" xfId="0"/>
    <cellStyle name="Input [yellow] 6 3 2 2 3" xfId="0"/>
    <cellStyle name="Input [yellow] 6 3 2 2 4" xfId="0"/>
    <cellStyle name="Input [yellow] 6 3 2 3" xfId="0"/>
    <cellStyle name="Input [yellow] 6 3 2 3 2" xfId="0"/>
    <cellStyle name="Input [yellow] 6 3 2 3 3" xfId="0"/>
    <cellStyle name="Input [yellow] 6 3 2 3 4" xfId="0"/>
    <cellStyle name="Input [yellow] 6 3 2 4" xfId="0"/>
    <cellStyle name="Input [yellow] 6 3 2 4 2" xfId="0"/>
    <cellStyle name="Input [yellow] 6 3 2 4 3" xfId="0"/>
    <cellStyle name="Input [yellow] 6 3 2 4 4" xfId="0"/>
    <cellStyle name="Input [yellow] 6 3 2 5" xfId="0"/>
    <cellStyle name="Input [yellow] 6 3 2 5 2" xfId="0"/>
    <cellStyle name="Input [yellow] 6 3 2 5 3" xfId="0"/>
    <cellStyle name="Input [yellow] 6 3 2 5 4" xfId="0"/>
    <cellStyle name="Input [yellow] 6 3 2 6" xfId="0"/>
    <cellStyle name="Input [yellow] 6 3 2 6 2" xfId="0"/>
    <cellStyle name="Input [yellow] 6 3 2 6 3" xfId="0"/>
    <cellStyle name="Input [yellow] 6 3 2 7" xfId="0"/>
    <cellStyle name="Input [yellow] 6 3 2 8" xfId="0"/>
    <cellStyle name="Input [yellow] 6 3 3" xfId="0"/>
    <cellStyle name="Input [yellow] 6 3 3 2" xfId="0"/>
    <cellStyle name="Input [yellow] 6 3 3 2 2" xfId="0"/>
    <cellStyle name="Input [yellow] 6 3 3 2 3" xfId="0"/>
    <cellStyle name="Input [yellow] 6 3 3 2 4" xfId="0"/>
    <cellStyle name="Input [yellow] 6 3 3 3" xfId="0"/>
    <cellStyle name="Input [yellow] 6 3 3 3 2" xfId="0"/>
    <cellStyle name="Input [yellow] 6 3 3 3 3" xfId="0"/>
    <cellStyle name="Input [yellow] 6 3 3 3 4" xfId="0"/>
    <cellStyle name="Input [yellow] 6 3 3 4" xfId="0"/>
    <cellStyle name="Input [yellow] 6 3 3 4 2" xfId="0"/>
    <cellStyle name="Input [yellow] 6 3 3 4 3" xfId="0"/>
    <cellStyle name="Input [yellow] 6 3 3 4 4" xfId="0"/>
    <cellStyle name="Input [yellow] 6 3 3 5" xfId="0"/>
    <cellStyle name="Input [yellow] 6 3 3 5 2" xfId="0"/>
    <cellStyle name="Input [yellow] 6 3 3 5 3" xfId="0"/>
    <cellStyle name="Input [yellow] 6 3 3 5 4" xfId="0"/>
    <cellStyle name="Input [yellow] 6 3 3 6" xfId="0"/>
    <cellStyle name="Input [yellow] 6 3 3 6 2" xfId="0"/>
    <cellStyle name="Input [yellow] 6 3 3 6 3" xfId="0"/>
    <cellStyle name="Input [yellow] 6 3 3 7" xfId="0"/>
    <cellStyle name="Input [yellow] 6 3 3 8" xfId="0"/>
    <cellStyle name="Input [yellow] 6 3 4" xfId="0"/>
    <cellStyle name="Input [yellow] 6 3 4 2" xfId="0"/>
    <cellStyle name="Input [yellow] 6 3 4 2 2" xfId="0"/>
    <cellStyle name="Input [yellow] 6 3 4 2 3" xfId="0"/>
    <cellStyle name="Input [yellow] 6 3 4 2 4" xfId="0"/>
    <cellStyle name="Input [yellow] 6 3 4 3" xfId="0"/>
    <cellStyle name="Input [yellow] 6 3 4 3 2" xfId="0"/>
    <cellStyle name="Input [yellow] 6 3 4 3 3" xfId="0"/>
    <cellStyle name="Input [yellow] 6 3 4 3 4" xfId="0"/>
    <cellStyle name="Input [yellow] 6 3 4 4" xfId="0"/>
    <cellStyle name="Input [yellow] 6 3 4 4 2" xfId="0"/>
    <cellStyle name="Input [yellow] 6 3 4 4 3" xfId="0"/>
    <cellStyle name="Input [yellow] 6 3 4 4 4" xfId="0"/>
    <cellStyle name="Input [yellow] 6 3 4 5" xfId="0"/>
    <cellStyle name="Input [yellow] 6 3 4 5 2" xfId="0"/>
    <cellStyle name="Input [yellow] 6 3 4 5 3" xfId="0"/>
    <cellStyle name="Input [yellow] 6 3 4 5 4" xfId="0"/>
    <cellStyle name="Input [yellow] 6 3 4 6" xfId="0"/>
    <cellStyle name="Input [yellow] 6 3 4 6 2" xfId="0"/>
    <cellStyle name="Input [yellow] 6 3 4 6 3" xfId="0"/>
    <cellStyle name="Input [yellow] 6 3 4 7" xfId="0"/>
    <cellStyle name="Input [yellow] 6 3 4 8" xfId="0"/>
    <cellStyle name="Input [yellow] 6 3 5" xfId="0"/>
    <cellStyle name="Input [yellow] 6 3 5 2" xfId="0"/>
    <cellStyle name="Input [yellow] 6 3 5 3" xfId="0"/>
    <cellStyle name="Input [yellow] 6 3 5 4" xfId="0"/>
    <cellStyle name="Input [yellow] 6 3 6" xfId="0"/>
    <cellStyle name="Input [yellow] 6 3 6 2" xfId="0"/>
    <cellStyle name="Input [yellow] 6 3 6 3" xfId="0"/>
    <cellStyle name="Input [yellow] 6 3 6 4" xfId="0"/>
    <cellStyle name="Input [yellow] 6 3 7" xfId="0"/>
    <cellStyle name="Input [yellow] 6 3 7 2" xfId="0"/>
    <cellStyle name="Input [yellow] 6 3 7 3" xfId="0"/>
    <cellStyle name="Input [yellow] 6 3 7 4" xfId="0"/>
    <cellStyle name="Input [yellow] 6 3 8" xfId="0"/>
    <cellStyle name="Input [yellow] 6 3 8 2" xfId="0"/>
    <cellStyle name="Input [yellow] 6 3 8 3" xfId="0"/>
    <cellStyle name="Input [yellow] 6 3 8 4" xfId="0"/>
    <cellStyle name="Input [yellow] 6 3 9" xfId="0"/>
    <cellStyle name="Input [yellow] 6 3 9 2" xfId="0"/>
    <cellStyle name="Input [yellow] 6 3 9 3" xfId="0"/>
    <cellStyle name="Input [yellow] 6 3 9 4" xfId="0"/>
    <cellStyle name="Input [yellow] 6 4" xfId="0"/>
    <cellStyle name="Input [yellow] 6 4 2" xfId="0"/>
    <cellStyle name="Input [yellow] 6 4 2 2" xfId="0"/>
    <cellStyle name="Input [yellow] 6 4 2 3" xfId="0"/>
    <cellStyle name="Input [yellow] 6 4 2 4" xfId="0"/>
    <cellStyle name="Input [yellow] 6 4 3" xfId="0"/>
    <cellStyle name="Input [yellow] 6 4 3 2" xfId="0"/>
    <cellStyle name="Input [yellow] 6 4 3 3" xfId="0"/>
    <cellStyle name="Input [yellow] 6 4 3 4" xfId="0"/>
    <cellStyle name="Input [yellow] 6 4 4" xfId="0"/>
    <cellStyle name="Input [yellow] 6 4 4 2" xfId="0"/>
    <cellStyle name="Input [yellow] 6 4 4 3" xfId="0"/>
    <cellStyle name="Input [yellow] 6 4 4 4" xfId="0"/>
    <cellStyle name="Input [yellow] 6 4 5" xfId="0"/>
    <cellStyle name="Input [yellow] 6 4 5 2" xfId="0"/>
    <cellStyle name="Input [yellow] 6 4 5 3" xfId="0"/>
    <cellStyle name="Input [yellow] 6 4 5 4" xfId="0"/>
    <cellStyle name="Input [yellow] 6 4 6" xfId="0"/>
    <cellStyle name="Input [yellow] 6 4 6 2" xfId="0"/>
    <cellStyle name="Input [yellow] 6 4 6 3" xfId="0"/>
    <cellStyle name="Input [yellow] 6 4 7" xfId="0"/>
    <cellStyle name="Input [yellow] 6 4 8" xfId="0"/>
    <cellStyle name="Input [yellow] 6 5" xfId="0"/>
    <cellStyle name="Input [yellow] 6 5 2" xfId="0"/>
    <cellStyle name="Input [yellow] 6 5 2 2" xfId="0"/>
    <cellStyle name="Input [yellow] 6 5 2 3" xfId="0"/>
    <cellStyle name="Input [yellow] 6 5 2 4" xfId="0"/>
    <cellStyle name="Input [yellow] 6 5 3" xfId="0"/>
    <cellStyle name="Input [yellow] 6 5 3 2" xfId="0"/>
    <cellStyle name="Input [yellow] 6 5 3 3" xfId="0"/>
    <cellStyle name="Input [yellow] 6 5 3 4" xfId="0"/>
    <cellStyle name="Input [yellow] 6 5 4" xfId="0"/>
    <cellStyle name="Input [yellow] 6 5 4 2" xfId="0"/>
    <cellStyle name="Input [yellow] 6 5 4 3" xfId="0"/>
    <cellStyle name="Input [yellow] 6 5 4 4" xfId="0"/>
    <cellStyle name="Input [yellow] 6 5 5" xfId="0"/>
    <cellStyle name="Input [yellow] 6 5 5 2" xfId="0"/>
    <cellStyle name="Input [yellow] 6 5 5 3" xfId="0"/>
    <cellStyle name="Input [yellow] 6 5 5 4" xfId="0"/>
    <cellStyle name="Input [yellow] 6 5 6" xfId="0"/>
    <cellStyle name="Input [yellow] 6 5 6 2" xfId="0"/>
    <cellStyle name="Input [yellow] 6 5 6 3" xfId="0"/>
    <cellStyle name="Input [yellow] 6 5 7" xfId="0"/>
    <cellStyle name="Input [yellow] 6 5 8" xfId="0"/>
    <cellStyle name="Input [yellow] 6 6" xfId="0"/>
    <cellStyle name="Input [yellow] 7" xfId="0"/>
    <cellStyle name="Input [yellow] 7 2" xfId="0"/>
    <cellStyle name="Input [yellow] 7 2 10" xfId="0"/>
    <cellStyle name="Input [yellow] 7 2 11" xfId="0"/>
    <cellStyle name="Input [yellow] 7 2 2" xfId="0"/>
    <cellStyle name="Input [yellow] 7 2 2 2" xfId="0"/>
    <cellStyle name="Input [yellow] 7 2 2 2 2" xfId="0"/>
    <cellStyle name="Input [yellow] 7 2 2 2 3" xfId="0"/>
    <cellStyle name="Input [yellow] 7 2 2 2 4" xfId="0"/>
    <cellStyle name="Input [yellow] 7 2 2 3" xfId="0"/>
    <cellStyle name="Input [yellow] 7 2 2 3 2" xfId="0"/>
    <cellStyle name="Input [yellow] 7 2 2 3 3" xfId="0"/>
    <cellStyle name="Input [yellow] 7 2 2 3 4" xfId="0"/>
    <cellStyle name="Input [yellow] 7 2 2 4" xfId="0"/>
    <cellStyle name="Input [yellow] 7 2 2 4 2" xfId="0"/>
    <cellStyle name="Input [yellow] 7 2 2 4 3" xfId="0"/>
    <cellStyle name="Input [yellow] 7 2 2 4 4" xfId="0"/>
    <cellStyle name="Input [yellow] 7 2 2 5" xfId="0"/>
    <cellStyle name="Input [yellow] 7 2 2 5 2" xfId="0"/>
    <cellStyle name="Input [yellow] 7 2 2 5 3" xfId="0"/>
    <cellStyle name="Input [yellow] 7 2 2 5 4" xfId="0"/>
    <cellStyle name="Input [yellow] 7 2 2 6" xfId="0"/>
    <cellStyle name="Input [yellow] 7 2 2 6 2" xfId="0"/>
    <cellStyle name="Input [yellow] 7 2 2 6 3" xfId="0"/>
    <cellStyle name="Input [yellow] 7 2 2 7" xfId="0"/>
    <cellStyle name="Input [yellow] 7 2 2 8" xfId="0"/>
    <cellStyle name="Input [yellow] 7 2 3" xfId="0"/>
    <cellStyle name="Input [yellow] 7 2 3 2" xfId="0"/>
    <cellStyle name="Input [yellow] 7 2 3 2 2" xfId="0"/>
    <cellStyle name="Input [yellow] 7 2 3 2 3" xfId="0"/>
    <cellStyle name="Input [yellow] 7 2 3 2 4" xfId="0"/>
    <cellStyle name="Input [yellow] 7 2 3 3" xfId="0"/>
    <cellStyle name="Input [yellow] 7 2 3 3 2" xfId="0"/>
    <cellStyle name="Input [yellow] 7 2 3 3 3" xfId="0"/>
    <cellStyle name="Input [yellow] 7 2 3 3 4" xfId="0"/>
    <cellStyle name="Input [yellow] 7 2 3 4" xfId="0"/>
    <cellStyle name="Input [yellow] 7 2 3 4 2" xfId="0"/>
    <cellStyle name="Input [yellow] 7 2 3 4 3" xfId="0"/>
    <cellStyle name="Input [yellow] 7 2 3 4 4" xfId="0"/>
    <cellStyle name="Input [yellow] 7 2 3 5" xfId="0"/>
    <cellStyle name="Input [yellow] 7 2 3 5 2" xfId="0"/>
    <cellStyle name="Input [yellow] 7 2 3 5 3" xfId="0"/>
    <cellStyle name="Input [yellow] 7 2 3 5 4" xfId="0"/>
    <cellStyle name="Input [yellow] 7 2 3 6" xfId="0"/>
    <cellStyle name="Input [yellow] 7 2 3 6 2" xfId="0"/>
    <cellStyle name="Input [yellow] 7 2 3 6 3" xfId="0"/>
    <cellStyle name="Input [yellow] 7 2 3 7" xfId="0"/>
    <cellStyle name="Input [yellow] 7 2 3 8" xfId="0"/>
    <cellStyle name="Input [yellow] 7 2 4" xfId="0"/>
    <cellStyle name="Input [yellow] 7 2 4 2" xfId="0"/>
    <cellStyle name="Input [yellow] 7 2 4 2 2" xfId="0"/>
    <cellStyle name="Input [yellow] 7 2 4 2 3" xfId="0"/>
    <cellStyle name="Input [yellow] 7 2 4 2 4" xfId="0"/>
    <cellStyle name="Input [yellow] 7 2 4 3" xfId="0"/>
    <cellStyle name="Input [yellow] 7 2 4 3 2" xfId="0"/>
    <cellStyle name="Input [yellow] 7 2 4 3 3" xfId="0"/>
    <cellStyle name="Input [yellow] 7 2 4 3 4" xfId="0"/>
    <cellStyle name="Input [yellow] 7 2 4 4" xfId="0"/>
    <cellStyle name="Input [yellow] 7 2 4 4 2" xfId="0"/>
    <cellStyle name="Input [yellow] 7 2 4 4 3" xfId="0"/>
    <cellStyle name="Input [yellow] 7 2 4 4 4" xfId="0"/>
    <cellStyle name="Input [yellow] 7 2 4 5" xfId="0"/>
    <cellStyle name="Input [yellow] 7 2 4 5 2" xfId="0"/>
    <cellStyle name="Input [yellow] 7 2 4 5 3" xfId="0"/>
    <cellStyle name="Input [yellow] 7 2 4 5 4" xfId="0"/>
    <cellStyle name="Input [yellow] 7 2 4 6" xfId="0"/>
    <cellStyle name="Input [yellow] 7 2 4 6 2" xfId="0"/>
    <cellStyle name="Input [yellow] 7 2 4 6 3" xfId="0"/>
    <cellStyle name="Input [yellow] 7 2 4 7" xfId="0"/>
    <cellStyle name="Input [yellow] 7 2 4 8" xfId="0"/>
    <cellStyle name="Input [yellow] 7 2 5" xfId="0"/>
    <cellStyle name="Input [yellow] 7 2 5 2" xfId="0"/>
    <cellStyle name="Input [yellow] 7 2 5 3" xfId="0"/>
    <cellStyle name="Input [yellow] 7 2 5 4" xfId="0"/>
    <cellStyle name="Input [yellow] 7 2 6" xfId="0"/>
    <cellStyle name="Input [yellow] 7 2 6 2" xfId="0"/>
    <cellStyle name="Input [yellow] 7 2 6 3" xfId="0"/>
    <cellStyle name="Input [yellow] 7 2 6 4" xfId="0"/>
    <cellStyle name="Input [yellow] 7 2 7" xfId="0"/>
    <cellStyle name="Input [yellow] 7 2 7 2" xfId="0"/>
    <cellStyle name="Input [yellow] 7 2 7 3" xfId="0"/>
    <cellStyle name="Input [yellow] 7 2 7 4" xfId="0"/>
    <cellStyle name="Input [yellow] 7 2 8" xfId="0"/>
    <cellStyle name="Input [yellow] 7 2 8 2" xfId="0"/>
    <cellStyle name="Input [yellow] 7 2 8 3" xfId="0"/>
    <cellStyle name="Input [yellow] 7 2 8 4" xfId="0"/>
    <cellStyle name="Input [yellow] 7 2 9" xfId="0"/>
    <cellStyle name="Input [yellow] 7 2 9 2" xfId="0"/>
    <cellStyle name="Input [yellow] 7 2 9 3" xfId="0"/>
    <cellStyle name="Input [yellow] 7 2 9 4" xfId="0"/>
    <cellStyle name="Input [yellow] 7 3" xfId="0"/>
    <cellStyle name="Input [yellow] 7 3 2" xfId="0"/>
    <cellStyle name="Input [yellow] 7 3 2 2" xfId="0"/>
    <cellStyle name="Input [yellow] 7 3 2 3" xfId="0"/>
    <cellStyle name="Input [yellow] 7 3 2 4" xfId="0"/>
    <cellStyle name="Input [yellow] 7 3 3" xfId="0"/>
    <cellStyle name="Input [yellow] 7 3 3 2" xfId="0"/>
    <cellStyle name="Input [yellow] 7 3 3 3" xfId="0"/>
    <cellStyle name="Input [yellow] 7 3 3 4" xfId="0"/>
    <cellStyle name="Input [yellow] 7 3 4" xfId="0"/>
    <cellStyle name="Input [yellow] 7 3 4 2" xfId="0"/>
    <cellStyle name="Input [yellow] 7 3 4 3" xfId="0"/>
    <cellStyle name="Input [yellow] 7 3 4 4" xfId="0"/>
    <cellStyle name="Input [yellow] 7 3 5" xfId="0"/>
    <cellStyle name="Input [yellow] 7 3 5 2" xfId="0"/>
    <cellStyle name="Input [yellow] 7 3 5 3" xfId="0"/>
    <cellStyle name="Input [yellow] 7 3 5 4" xfId="0"/>
    <cellStyle name="Input [yellow] 7 3 6" xfId="0"/>
    <cellStyle name="Input [yellow] 7 3 6 2" xfId="0"/>
    <cellStyle name="Input [yellow] 7 3 6 3" xfId="0"/>
    <cellStyle name="Input [yellow] 7 3 7" xfId="0"/>
    <cellStyle name="Input [yellow] 7 3 8" xfId="0"/>
    <cellStyle name="Input [yellow] 7 4" xfId="0"/>
    <cellStyle name="Input [yellow] 7 4 2" xfId="0"/>
    <cellStyle name="Input [yellow] 7 4 2 2" xfId="0"/>
    <cellStyle name="Input [yellow] 7 4 2 3" xfId="0"/>
    <cellStyle name="Input [yellow] 7 4 2 4" xfId="0"/>
    <cellStyle name="Input [yellow] 7 4 3" xfId="0"/>
    <cellStyle name="Input [yellow] 7 4 3 2" xfId="0"/>
    <cellStyle name="Input [yellow] 7 4 3 3" xfId="0"/>
    <cellStyle name="Input [yellow] 7 4 3 4" xfId="0"/>
    <cellStyle name="Input [yellow] 7 4 4" xfId="0"/>
    <cellStyle name="Input [yellow] 7 4 4 2" xfId="0"/>
    <cellStyle name="Input [yellow] 7 4 4 3" xfId="0"/>
    <cellStyle name="Input [yellow] 7 4 4 4" xfId="0"/>
    <cellStyle name="Input [yellow] 7 4 5" xfId="0"/>
    <cellStyle name="Input [yellow] 7 4 5 2" xfId="0"/>
    <cellStyle name="Input [yellow] 7 4 5 3" xfId="0"/>
    <cellStyle name="Input [yellow] 7 4 5 4" xfId="0"/>
    <cellStyle name="Input [yellow] 7 4 6" xfId="0"/>
    <cellStyle name="Input [yellow] 7 4 6 2" xfId="0"/>
    <cellStyle name="Input [yellow] 7 4 6 3" xfId="0"/>
    <cellStyle name="Input [yellow] 7 4 7" xfId="0"/>
    <cellStyle name="Input [yellow] 7 4 8" xfId="0"/>
    <cellStyle name="Input [yellow] 8" xfId="0"/>
    <cellStyle name="Input [yellow] 8 10" xfId="0"/>
    <cellStyle name="Input [yellow] 8 11" xfId="0"/>
    <cellStyle name="Input [yellow] 8 2" xfId="0"/>
    <cellStyle name="Input [yellow] 8 2 2" xfId="0"/>
    <cellStyle name="Input [yellow] 8 2 2 2" xfId="0"/>
    <cellStyle name="Input [yellow] 8 2 2 3" xfId="0"/>
    <cellStyle name="Input [yellow] 8 2 2 4" xfId="0"/>
    <cellStyle name="Input [yellow] 8 2 3" xfId="0"/>
    <cellStyle name="Input [yellow] 8 2 3 2" xfId="0"/>
    <cellStyle name="Input [yellow] 8 2 3 3" xfId="0"/>
    <cellStyle name="Input [yellow] 8 2 3 4" xfId="0"/>
    <cellStyle name="Input [yellow] 8 2 4" xfId="0"/>
    <cellStyle name="Input [yellow] 8 2 4 2" xfId="0"/>
    <cellStyle name="Input [yellow] 8 2 4 3" xfId="0"/>
    <cellStyle name="Input [yellow] 8 2 4 4" xfId="0"/>
    <cellStyle name="Input [yellow] 8 2 5" xfId="0"/>
    <cellStyle name="Input [yellow] 8 2 5 2" xfId="0"/>
    <cellStyle name="Input [yellow] 8 2 5 3" xfId="0"/>
    <cellStyle name="Input [yellow] 8 2 5 4" xfId="0"/>
    <cellStyle name="Input [yellow] 8 2 6" xfId="0"/>
    <cellStyle name="Input [yellow] 8 2 6 2" xfId="0"/>
    <cellStyle name="Input [yellow] 8 2 6 3" xfId="0"/>
    <cellStyle name="Input [yellow] 8 2 7" xfId="0"/>
    <cellStyle name="Input [yellow] 8 2 8" xfId="0"/>
    <cellStyle name="Input [yellow] 8 3" xfId="0"/>
    <cellStyle name="Input [yellow] 8 3 2" xfId="0"/>
    <cellStyle name="Input [yellow] 8 3 2 2" xfId="0"/>
    <cellStyle name="Input [yellow] 8 3 2 3" xfId="0"/>
    <cellStyle name="Input [yellow] 8 3 2 4" xfId="0"/>
    <cellStyle name="Input [yellow] 8 3 3" xfId="0"/>
    <cellStyle name="Input [yellow] 8 3 3 2" xfId="0"/>
    <cellStyle name="Input [yellow] 8 3 3 3" xfId="0"/>
    <cellStyle name="Input [yellow] 8 3 3 4" xfId="0"/>
    <cellStyle name="Input [yellow] 8 3 4" xfId="0"/>
    <cellStyle name="Input [yellow] 8 3 4 2" xfId="0"/>
    <cellStyle name="Input [yellow] 8 3 4 3" xfId="0"/>
    <cellStyle name="Input [yellow] 8 3 4 4" xfId="0"/>
    <cellStyle name="Input [yellow] 8 3 5" xfId="0"/>
    <cellStyle name="Input [yellow] 8 3 5 2" xfId="0"/>
    <cellStyle name="Input [yellow] 8 3 5 3" xfId="0"/>
    <cellStyle name="Input [yellow] 8 3 5 4" xfId="0"/>
    <cellStyle name="Input [yellow] 8 3 6" xfId="0"/>
    <cellStyle name="Input [yellow] 8 3 6 2" xfId="0"/>
    <cellStyle name="Input [yellow] 8 3 6 3" xfId="0"/>
    <cellStyle name="Input [yellow] 8 3 7" xfId="0"/>
    <cellStyle name="Input [yellow] 8 3 8" xfId="0"/>
    <cellStyle name="Input [yellow] 8 4" xfId="0"/>
    <cellStyle name="Input [yellow] 8 4 2" xfId="0"/>
    <cellStyle name="Input [yellow] 8 4 2 2" xfId="0"/>
    <cellStyle name="Input [yellow] 8 4 2 3" xfId="0"/>
    <cellStyle name="Input [yellow] 8 4 2 4" xfId="0"/>
    <cellStyle name="Input [yellow] 8 4 3" xfId="0"/>
    <cellStyle name="Input [yellow] 8 4 3 2" xfId="0"/>
    <cellStyle name="Input [yellow] 8 4 3 3" xfId="0"/>
    <cellStyle name="Input [yellow] 8 4 3 4" xfId="0"/>
    <cellStyle name="Input [yellow] 8 4 4" xfId="0"/>
    <cellStyle name="Input [yellow] 8 4 4 2" xfId="0"/>
    <cellStyle name="Input [yellow] 8 4 4 3" xfId="0"/>
    <cellStyle name="Input [yellow] 8 4 4 4" xfId="0"/>
    <cellStyle name="Input [yellow] 8 4 5" xfId="0"/>
    <cellStyle name="Input [yellow] 8 4 5 2" xfId="0"/>
    <cellStyle name="Input [yellow] 8 4 5 3" xfId="0"/>
    <cellStyle name="Input [yellow] 8 4 5 4" xfId="0"/>
    <cellStyle name="Input [yellow] 8 4 6" xfId="0"/>
    <cellStyle name="Input [yellow] 8 4 6 2" xfId="0"/>
    <cellStyle name="Input [yellow] 8 4 6 3" xfId="0"/>
    <cellStyle name="Input [yellow] 8 4 7" xfId="0"/>
    <cellStyle name="Input [yellow] 8 4 8" xfId="0"/>
    <cellStyle name="Input [yellow] 8 5" xfId="0"/>
    <cellStyle name="Input [yellow] 8 5 2" xfId="0"/>
    <cellStyle name="Input [yellow] 8 5 3" xfId="0"/>
    <cellStyle name="Input [yellow] 8 5 4" xfId="0"/>
    <cellStyle name="Input [yellow] 8 6" xfId="0"/>
    <cellStyle name="Input [yellow] 8 6 2" xfId="0"/>
    <cellStyle name="Input [yellow] 8 6 3" xfId="0"/>
    <cellStyle name="Input [yellow] 8 6 4" xfId="0"/>
    <cellStyle name="Input [yellow] 8 7" xfId="0"/>
    <cellStyle name="Input [yellow] 8 7 2" xfId="0"/>
    <cellStyle name="Input [yellow] 8 7 3" xfId="0"/>
    <cellStyle name="Input [yellow] 8 7 4" xfId="0"/>
    <cellStyle name="Input [yellow] 8 8" xfId="0"/>
    <cellStyle name="Input [yellow] 8 8 2" xfId="0"/>
    <cellStyle name="Input [yellow] 8 8 3" xfId="0"/>
    <cellStyle name="Input [yellow] 8 8 4" xfId="0"/>
    <cellStyle name="Input [yellow] 8 9" xfId="0"/>
    <cellStyle name="Input [yellow] 8 9 2" xfId="0"/>
    <cellStyle name="Input [yellow] 8 9 3" xfId="0"/>
    <cellStyle name="Input [yellow] 8 9 4" xfId="0"/>
    <cellStyle name="Input [yellow] 9" xfId="0"/>
    <cellStyle name="Input [yellow] 9 2" xfId="0"/>
    <cellStyle name="Input [yellow] 9 2 2" xfId="0"/>
    <cellStyle name="Input [yellow] 9 2 3" xfId="0"/>
    <cellStyle name="Input [yellow] 9 2 4" xfId="0"/>
    <cellStyle name="Input [yellow] 9 3" xfId="0"/>
    <cellStyle name="Input [yellow] 9 3 2" xfId="0"/>
    <cellStyle name="Input [yellow] 9 3 3" xfId="0"/>
    <cellStyle name="Input [yellow] 9 3 4" xfId="0"/>
    <cellStyle name="Input [yellow] 9 4" xfId="0"/>
    <cellStyle name="Input [yellow] 9 4 2" xfId="0"/>
    <cellStyle name="Input [yellow] 9 4 3" xfId="0"/>
    <cellStyle name="Input [yellow] 9 4 4" xfId="0"/>
    <cellStyle name="Input [yellow] 9 5" xfId="0"/>
    <cellStyle name="Input [yellow] 9 5 2" xfId="0"/>
    <cellStyle name="Input [yellow] 9 5 3" xfId="0"/>
    <cellStyle name="Input [yellow] 9 5 4" xfId="0"/>
    <cellStyle name="Input [yellow] 9 6" xfId="0"/>
    <cellStyle name="Input [yellow] 9 6 2" xfId="0"/>
    <cellStyle name="Input [yellow] 9 6 3" xfId="0"/>
    <cellStyle name="Input [yellow] 9 7" xfId="0"/>
    <cellStyle name="Input [yellow] 9 8" xfId="0"/>
    <cellStyle name="Input [yellow]_BallGrid" xfId="0"/>
    <cellStyle name="Linked Cell 2" xfId="0"/>
    <cellStyle name="Linked Cell 2 2" xfId="0"/>
    <cellStyle name="Linked Cell 2 2 2" xfId="0"/>
    <cellStyle name="Linked Cell 2 2_Sheet1" xfId="0"/>
    <cellStyle name="Linked Cell 2 3" xfId="0"/>
    <cellStyle name="Linked Cell 2 4" xfId="0"/>
    <cellStyle name="Linked Cell 2 5" xfId="0"/>
    <cellStyle name="Linked Cell 2_Sheet1" xfId="0"/>
    <cellStyle name="Linked Cell 3" xfId="0"/>
    <cellStyle name="Linked Cell 3 2" xfId="0"/>
    <cellStyle name="Linked Cell 3 3" xfId="0"/>
    <cellStyle name="Linked Cell 3 4" xfId="0"/>
    <cellStyle name="Linked Cell 4" xfId="0"/>
    <cellStyle name="Linked Cell 4 2" xfId="0"/>
    <cellStyle name="Linked Cell 4 3" xfId="0"/>
    <cellStyle name="Linked Cell 4 4" xfId="0"/>
    <cellStyle name="Linked Cell 4 5" xfId="0"/>
    <cellStyle name="Linked Cell 5" xfId="0"/>
    <cellStyle name="Linked Cell 5 2" xfId="0"/>
    <cellStyle name="Linked Cell 5 3" xfId="0"/>
    <cellStyle name="Linked Cell 6" xfId="0"/>
    <cellStyle name="Linked Cell 7" xfId="0"/>
    <cellStyle name="Linked Cell 8" xfId="0"/>
    <cellStyle name="Linked Cell 9" xfId="0"/>
    <cellStyle name="Neutral 2" xfId="0"/>
    <cellStyle name="Neutral 2 10" xfId="0"/>
    <cellStyle name="Neutral 2 11" xfId="0"/>
    <cellStyle name="Neutral 2 12" xfId="0"/>
    <cellStyle name="Neutral 2 13" xfId="0"/>
    <cellStyle name="Neutral 2 14" xfId="0"/>
    <cellStyle name="Neutral 2 15" xfId="0"/>
    <cellStyle name="Neutral 2 16" xfId="0"/>
    <cellStyle name="Neutral 2 17" xfId="0"/>
    <cellStyle name="Neutral 2 18" xfId="0"/>
    <cellStyle name="Neutral 2 2" xfId="0"/>
    <cellStyle name="Neutral 2 2 2" xfId="0"/>
    <cellStyle name="Neutral 2 2 3" xfId="0"/>
    <cellStyle name="Neutral 2 2 4" xfId="0"/>
    <cellStyle name="Neutral 2 2 5" xfId="0"/>
    <cellStyle name="Neutral 2 2_Sheet1" xfId="0"/>
    <cellStyle name="Neutral 2 3" xfId="0"/>
    <cellStyle name="Neutral 2 4" xfId="0"/>
    <cellStyle name="Neutral 2 5" xfId="0"/>
    <cellStyle name="Neutral 2 6" xfId="0"/>
    <cellStyle name="Neutral 2 7" xfId="0"/>
    <cellStyle name="Neutral 2 8" xfId="0"/>
    <cellStyle name="Neutral 2 9" xfId="0"/>
    <cellStyle name="Neutral 2_BallGrid" xfId="0"/>
    <cellStyle name="Neutral 3" xfId="0"/>
    <cellStyle name="Neutral 3 2" xfId="0"/>
    <cellStyle name="Neutral 3 2 2" xfId="0"/>
    <cellStyle name="Neutral 3 3" xfId="0"/>
    <cellStyle name="Neutral 3 4" xfId="0"/>
    <cellStyle name="Neutral 4" xfId="0"/>
    <cellStyle name="Neutral 4 2" xfId="0"/>
    <cellStyle name="Neutral 4 3" xfId="0"/>
    <cellStyle name="Neutral 4 4" xfId="0"/>
    <cellStyle name="Neutral 4 5" xfId="0"/>
    <cellStyle name="Neutral 5" xfId="0"/>
    <cellStyle name="Neutral 5 2" xfId="0"/>
    <cellStyle name="Neutral 5 3" xfId="0"/>
    <cellStyle name="Neutral 5 4" xfId="0"/>
    <cellStyle name="Neutral 6" xfId="0"/>
    <cellStyle name="Neutral 7" xfId="0"/>
    <cellStyle name="Neutral 8" xfId="0"/>
    <cellStyle name="Normal - Style1" xfId="0"/>
    <cellStyle name="Normal 10" xfId="0"/>
    <cellStyle name="Normal 10 2" xfId="0"/>
    <cellStyle name="Normal 10 2 2" xfId="0"/>
    <cellStyle name="Normal 10 2 2 2" xfId="0"/>
    <cellStyle name="Normal 10 3" xfId="0"/>
    <cellStyle name="Normal 10 4" xfId="0"/>
    <cellStyle name="Normal 10 4 2" xfId="0"/>
    <cellStyle name="Normal 10 5" xfId="0"/>
    <cellStyle name="Normal 100" xfId="0"/>
    <cellStyle name="Normal 100 2" xfId="0"/>
    <cellStyle name="Normal 100 3" xfId="0"/>
    <cellStyle name="Normal 100 3 2" xfId="0"/>
    <cellStyle name="Normal 100 4" xfId="0"/>
    <cellStyle name="Normal 101" xfId="0"/>
    <cellStyle name="Normal 101 2" xfId="0"/>
    <cellStyle name="Normal 101 3" xfId="0"/>
    <cellStyle name="Normal 101 3 2" xfId="0"/>
    <cellStyle name="Normal 101 4" xfId="0"/>
    <cellStyle name="Normal 102" xfId="0"/>
    <cellStyle name="Normal 102 10" xfId="0"/>
    <cellStyle name="Normal 102 2" xfId="0"/>
    <cellStyle name="Normal 102 2 2" xfId="0"/>
    <cellStyle name="Normal 102 2 2 2" xfId="0"/>
    <cellStyle name="Normal 102 2 2 2 2" xfId="0"/>
    <cellStyle name="Normal 102 2 2 3" xfId="0"/>
    <cellStyle name="Normal 102 2 3" xfId="0"/>
    <cellStyle name="Normal 102 2 3 2" xfId="0"/>
    <cellStyle name="Normal 102 2 4" xfId="0"/>
    <cellStyle name="Normal 102 3" xfId="0"/>
    <cellStyle name="Normal 102 3 2" xfId="0"/>
    <cellStyle name="Normal 102 3 2 2" xfId="0"/>
    <cellStyle name="Normal 102 3 2 2 2" xfId="0"/>
    <cellStyle name="Normal 102 3 2 3" xfId="0"/>
    <cellStyle name="Normal 102 3 3" xfId="0"/>
    <cellStyle name="Normal 102 3 3 2" xfId="0"/>
    <cellStyle name="Normal 102 3 4" xfId="0"/>
    <cellStyle name="Normal 102 4" xfId="0"/>
    <cellStyle name="Normal 102 4 2" xfId="0"/>
    <cellStyle name="Normal 102 4 2 2" xfId="0"/>
    <cellStyle name="Normal 102 4 2 2 2" xfId="0"/>
    <cellStyle name="Normal 102 4 2 3" xfId="0"/>
    <cellStyle name="Normal 102 4 3" xfId="0"/>
    <cellStyle name="Normal 102 4 3 2" xfId="0"/>
    <cellStyle name="Normal 102 4 4" xfId="0"/>
    <cellStyle name="Normal 102 5" xfId="0"/>
    <cellStyle name="Normal 102 5 2" xfId="0"/>
    <cellStyle name="Normal 102 5 2 2" xfId="0"/>
    <cellStyle name="Normal 102 5 2 2 2" xfId="0"/>
    <cellStyle name="Normal 102 5 2 3" xfId="0"/>
    <cellStyle name="Normal 102 5 3" xfId="0"/>
    <cellStyle name="Normal 102 5 3 2" xfId="0"/>
    <cellStyle name="Normal 102 5 4" xfId="0"/>
    <cellStyle name="Normal 102 6" xfId="0"/>
    <cellStyle name="Normal 102 6 2" xfId="0"/>
    <cellStyle name="Normal 102 6 2 2" xfId="0"/>
    <cellStyle name="Normal 102 6 3" xfId="0"/>
    <cellStyle name="Normal 102 7" xfId="0"/>
    <cellStyle name="Normal 102 7 2" xfId="0"/>
    <cellStyle name="Normal 102 8" xfId="0"/>
    <cellStyle name="Normal 102 8 2" xfId="0"/>
    <cellStyle name="Normal 102 9" xfId="0"/>
    <cellStyle name="Normal 103" xfId="0"/>
    <cellStyle name="Normal 103 10" xfId="0"/>
    <cellStyle name="Normal 103 2" xfId="0"/>
    <cellStyle name="Normal 103 2 2" xfId="0"/>
    <cellStyle name="Normal 103 2 2 2" xfId="0"/>
    <cellStyle name="Normal 103 2 2 2 2" xfId="0"/>
    <cellStyle name="Normal 103 2 2 3" xfId="0"/>
    <cellStyle name="Normal 103 2 3" xfId="0"/>
    <cellStyle name="Normal 103 2 3 2" xfId="0"/>
    <cellStyle name="Normal 103 2 4" xfId="0"/>
    <cellStyle name="Normal 103 3" xfId="0"/>
    <cellStyle name="Normal 103 3 2" xfId="0"/>
    <cellStyle name="Normal 103 3 2 2" xfId="0"/>
    <cellStyle name="Normal 103 3 2 2 2" xfId="0"/>
    <cellStyle name="Normal 103 3 2 3" xfId="0"/>
    <cellStyle name="Normal 103 3 3" xfId="0"/>
    <cellStyle name="Normal 103 3 3 2" xfId="0"/>
    <cellStyle name="Normal 103 3 4" xfId="0"/>
    <cellStyle name="Normal 103 4" xfId="0"/>
    <cellStyle name="Normal 103 4 2" xfId="0"/>
    <cellStyle name="Normal 103 4 2 2" xfId="0"/>
    <cellStyle name="Normal 103 4 2 2 2" xfId="0"/>
    <cellStyle name="Normal 103 4 2 3" xfId="0"/>
    <cellStyle name="Normal 103 4 3" xfId="0"/>
    <cellStyle name="Normal 103 4 3 2" xfId="0"/>
    <cellStyle name="Normal 103 4 4" xfId="0"/>
    <cellStyle name="Normal 103 5" xfId="0"/>
    <cellStyle name="Normal 103 5 2" xfId="0"/>
    <cellStyle name="Normal 103 5 2 2" xfId="0"/>
    <cellStyle name="Normal 103 5 2 2 2" xfId="0"/>
    <cellStyle name="Normal 103 5 2 3" xfId="0"/>
    <cellStyle name="Normal 103 5 3" xfId="0"/>
    <cellStyle name="Normal 103 5 3 2" xfId="0"/>
    <cellStyle name="Normal 103 5 4" xfId="0"/>
    <cellStyle name="Normal 103 6" xfId="0"/>
    <cellStyle name="Normal 103 6 2" xfId="0"/>
    <cellStyle name="Normal 103 6 2 2" xfId="0"/>
    <cellStyle name="Normal 103 6 3" xfId="0"/>
    <cellStyle name="Normal 103 7" xfId="0"/>
    <cellStyle name="Normal 103 7 2" xfId="0"/>
    <cellStyle name="Normal 103 8" xfId="0"/>
    <cellStyle name="Normal 103 8 2" xfId="0"/>
    <cellStyle name="Normal 103 9" xfId="0"/>
    <cellStyle name="Normal 104" xfId="0"/>
    <cellStyle name="Normal 104 10" xfId="0"/>
    <cellStyle name="Normal 104 2" xfId="0"/>
    <cellStyle name="Normal 104 2 2" xfId="0"/>
    <cellStyle name="Normal 104 2 2 2" xfId="0"/>
    <cellStyle name="Normal 104 2 2 2 2" xfId="0"/>
    <cellStyle name="Normal 104 2 2 3" xfId="0"/>
    <cellStyle name="Normal 104 2 3" xfId="0"/>
    <cellStyle name="Normal 104 2 3 2" xfId="0"/>
    <cellStyle name="Normal 104 2 4" xfId="0"/>
    <cellStyle name="Normal 104 3" xfId="0"/>
    <cellStyle name="Normal 104 3 2" xfId="0"/>
    <cellStyle name="Normal 104 3 2 2" xfId="0"/>
    <cellStyle name="Normal 104 3 2 2 2" xfId="0"/>
    <cellStyle name="Normal 104 3 2 3" xfId="0"/>
    <cellStyle name="Normal 104 3 3" xfId="0"/>
    <cellStyle name="Normal 104 3 3 2" xfId="0"/>
    <cellStyle name="Normal 104 3 4" xfId="0"/>
    <cellStyle name="Normal 104 4" xfId="0"/>
    <cellStyle name="Normal 104 4 2" xfId="0"/>
    <cellStyle name="Normal 104 4 2 2" xfId="0"/>
    <cellStyle name="Normal 104 4 2 2 2" xfId="0"/>
    <cellStyle name="Normal 104 4 2 3" xfId="0"/>
    <cellStyle name="Normal 104 4 3" xfId="0"/>
    <cellStyle name="Normal 104 4 3 2" xfId="0"/>
    <cellStyle name="Normal 104 4 4" xfId="0"/>
    <cellStyle name="Normal 104 5" xfId="0"/>
    <cellStyle name="Normal 104 5 2" xfId="0"/>
    <cellStyle name="Normal 104 5 2 2" xfId="0"/>
    <cellStyle name="Normal 104 5 2 2 2" xfId="0"/>
    <cellStyle name="Normal 104 5 2 3" xfId="0"/>
    <cellStyle name="Normal 104 5 3" xfId="0"/>
    <cellStyle name="Normal 104 5 3 2" xfId="0"/>
    <cellStyle name="Normal 104 5 4" xfId="0"/>
    <cellStyle name="Normal 104 6" xfId="0"/>
    <cellStyle name="Normal 104 6 2" xfId="0"/>
    <cellStyle name="Normal 104 6 2 2" xfId="0"/>
    <cellStyle name="Normal 104 6 3" xfId="0"/>
    <cellStyle name="Normal 104 7" xfId="0"/>
    <cellStyle name="Normal 104 7 2" xfId="0"/>
    <cellStyle name="Normal 104 8" xfId="0"/>
    <cellStyle name="Normal 104 8 2" xfId="0"/>
    <cellStyle name="Normal 104 9" xfId="0"/>
    <cellStyle name="Normal 105" xfId="0"/>
    <cellStyle name="Normal 105 10" xfId="0"/>
    <cellStyle name="Normal 105 2" xfId="0"/>
    <cellStyle name="Normal 105 2 2" xfId="0"/>
    <cellStyle name="Normal 105 2 2 2" xfId="0"/>
    <cellStyle name="Normal 105 2 2 2 2" xfId="0"/>
    <cellStyle name="Normal 105 2 2 3" xfId="0"/>
    <cellStyle name="Normal 105 2 3" xfId="0"/>
    <cellStyle name="Normal 105 2 3 2" xfId="0"/>
    <cellStyle name="Normal 105 2 4" xfId="0"/>
    <cellStyle name="Normal 105 3" xfId="0"/>
    <cellStyle name="Normal 105 3 2" xfId="0"/>
    <cellStyle name="Normal 105 3 2 2" xfId="0"/>
    <cellStyle name="Normal 105 3 2 2 2" xfId="0"/>
    <cellStyle name="Normal 105 3 2 3" xfId="0"/>
    <cellStyle name="Normal 105 3 3" xfId="0"/>
    <cellStyle name="Normal 105 3 3 2" xfId="0"/>
    <cellStyle name="Normal 105 3 4" xfId="0"/>
    <cellStyle name="Normal 105 4" xfId="0"/>
    <cellStyle name="Normal 105 4 2" xfId="0"/>
    <cellStyle name="Normal 105 4 2 2" xfId="0"/>
    <cellStyle name="Normal 105 4 2 2 2" xfId="0"/>
    <cellStyle name="Normal 105 4 2 3" xfId="0"/>
    <cellStyle name="Normal 105 4 3" xfId="0"/>
    <cellStyle name="Normal 105 4 3 2" xfId="0"/>
    <cellStyle name="Normal 105 4 4" xfId="0"/>
    <cellStyle name="Normal 105 5" xfId="0"/>
    <cellStyle name="Normal 105 5 2" xfId="0"/>
    <cellStyle name="Normal 105 5 2 2" xfId="0"/>
    <cellStyle name="Normal 105 5 2 2 2" xfId="0"/>
    <cellStyle name="Normal 105 5 2 3" xfId="0"/>
    <cellStyle name="Normal 105 5 3" xfId="0"/>
    <cellStyle name="Normal 105 5 3 2" xfId="0"/>
    <cellStyle name="Normal 105 5 4" xfId="0"/>
    <cellStyle name="Normal 105 6" xfId="0"/>
    <cellStyle name="Normal 105 6 2" xfId="0"/>
    <cellStyle name="Normal 105 6 2 2" xfId="0"/>
    <cellStyle name="Normal 105 6 3" xfId="0"/>
    <cellStyle name="Normal 105 7" xfId="0"/>
    <cellStyle name="Normal 105 7 2" xfId="0"/>
    <cellStyle name="Normal 105 8" xfId="0"/>
    <cellStyle name="Normal 105 8 2" xfId="0"/>
    <cellStyle name="Normal 105 9" xfId="0"/>
    <cellStyle name="Normal 106" xfId="0"/>
    <cellStyle name="Normal 106 2" xfId="0"/>
    <cellStyle name="Normal 106 3" xfId="0"/>
    <cellStyle name="Normal 106 3 2" xfId="0"/>
    <cellStyle name="Normal 106 4" xfId="0"/>
    <cellStyle name="Normal 107" xfId="0"/>
    <cellStyle name="Normal 107 10" xfId="0"/>
    <cellStyle name="Normal 107 10 2" xfId="0"/>
    <cellStyle name="Normal 107 10 3" xfId="0"/>
    <cellStyle name="Normal 107 11" xfId="0"/>
    <cellStyle name="Normal 107 11 2" xfId="0"/>
    <cellStyle name="Normal 107 11 2 2" xfId="0"/>
    <cellStyle name="Normal 107 11 3" xfId="0"/>
    <cellStyle name="Normal 107 11 3 2" xfId="0"/>
    <cellStyle name="Normal 107 11 3 3" xfId="0"/>
    <cellStyle name="Normal 107 11 3 4" xfId="0"/>
    <cellStyle name="Normal 107 11 4" xfId="0"/>
    <cellStyle name="Normal 107 12" xfId="0"/>
    <cellStyle name="Normal 107 12 2" xfId="0"/>
    <cellStyle name="Normal 107 12 3" xfId="0"/>
    <cellStyle name="Normal 107 13" xfId="0"/>
    <cellStyle name="Normal 107 14" xfId="0"/>
    <cellStyle name="Normal 107 15" xfId="0"/>
    <cellStyle name="Normal 107 2" xfId="0"/>
    <cellStyle name="Normal 107 2 2" xfId="0"/>
    <cellStyle name="Normal 107 2 3" xfId="0"/>
    <cellStyle name="Normal 107 3" xfId="0"/>
    <cellStyle name="Normal 107 3 2" xfId="0"/>
    <cellStyle name="Normal 107 3 2 2" xfId="0"/>
    <cellStyle name="Normal 107 3 2 3" xfId="0"/>
    <cellStyle name="Normal 107 3 3" xfId="0"/>
    <cellStyle name="Normal 107 3 4" xfId="0"/>
    <cellStyle name="Normal 107 4" xfId="0"/>
    <cellStyle name="Normal 107 4 2" xfId="0"/>
    <cellStyle name="Normal 107 4 2 2" xfId="0"/>
    <cellStyle name="Normal 107 4 2 3" xfId="0"/>
    <cellStyle name="Normal 107 4 3" xfId="0"/>
    <cellStyle name="Normal 107 4 3 2" xfId="0"/>
    <cellStyle name="Normal 107 4 3 3" xfId="0"/>
    <cellStyle name="Normal 107 4 4" xfId="0"/>
    <cellStyle name="Normal 107 4 4 2" xfId="0"/>
    <cellStyle name="Normal 107 4 4 2 2" xfId="0"/>
    <cellStyle name="Normal 107 4 4 2 3" xfId="0"/>
    <cellStyle name="Normal 107 4 4 3" xfId="0"/>
    <cellStyle name="Normal 107 4 4 4" xfId="0"/>
    <cellStyle name="Normal 107 4 5" xfId="0"/>
    <cellStyle name="Normal 107 4 5 2" xfId="0"/>
    <cellStyle name="Normal 107 4 5 2 2" xfId="0"/>
    <cellStyle name="Normal 107 4 5 2 3" xfId="0"/>
    <cellStyle name="Normal 107 4 5 3" xfId="0"/>
    <cellStyle name="Normal 107 4 5 3 2" xfId="0"/>
    <cellStyle name="Normal 107 4 5 3 2 2" xfId="0"/>
    <cellStyle name="Normal 107 4 5 3 2 3" xfId="0"/>
    <cellStyle name="Normal 107 4 5 3 3" xfId="0"/>
    <cellStyle name="Normal 107 4 5 3 3 2" xfId="0"/>
    <cellStyle name="Normal 107 4 5 3 3 2 2" xfId="0"/>
    <cellStyle name="Normal 107 4 5 3 3 2 3" xfId="0"/>
    <cellStyle name="Normal 107 4 5 3 3 3" xfId="0"/>
    <cellStyle name="Normal 107 4 5 3 3 4" xfId="0"/>
    <cellStyle name="Normal 107 4 5 3 4" xfId="0"/>
    <cellStyle name="Normal 107 4 5 3 5" xfId="0"/>
    <cellStyle name="Normal 107 4 5 3 6" xfId="0"/>
    <cellStyle name="Normal 107 4 5 4" xfId="0"/>
    <cellStyle name="Normal 107 4 5 5" xfId="0"/>
    <cellStyle name="Normal 107 4 6" xfId="0"/>
    <cellStyle name="Normal 107 4 7" xfId="0"/>
    <cellStyle name="Normal 107 4 7 2" xfId="0"/>
    <cellStyle name="Normal 107 4 8" xfId="0"/>
    <cellStyle name="Normal 107 5" xfId="0"/>
    <cellStyle name="Normal 107 5 2" xfId="0"/>
    <cellStyle name="Normal 107 5 3" xfId="0"/>
    <cellStyle name="Normal 107 6" xfId="0"/>
    <cellStyle name="Normal 107 6 2" xfId="0"/>
    <cellStyle name="Normal 107 6 2 2" xfId="0"/>
    <cellStyle name="Normal 107 6 2 3" xfId="0"/>
    <cellStyle name="Normal 107 6 3" xfId="0"/>
    <cellStyle name="Normal 107 6 4" xfId="0"/>
    <cellStyle name="Normal 107 7" xfId="0"/>
    <cellStyle name="Normal 107 7 2" xfId="0"/>
    <cellStyle name="Normal 107 7 2 2" xfId="0"/>
    <cellStyle name="Normal 107 7 2 3" xfId="0"/>
    <cellStyle name="Normal 107 7 3" xfId="0"/>
    <cellStyle name="Normal 107 7 3 2" xfId="0"/>
    <cellStyle name="Normal 107 7 3 2 2" xfId="0"/>
    <cellStyle name="Normal 107 7 3 2 3" xfId="0"/>
    <cellStyle name="Normal 107 7 3 3" xfId="0"/>
    <cellStyle name="Normal 107 7 3 3 2" xfId="0"/>
    <cellStyle name="Normal 107 7 3 3 2 2" xfId="0"/>
    <cellStyle name="Normal 107 7 3 3 2 3" xfId="0"/>
    <cellStyle name="Normal 107 7 3 3 3" xfId="0"/>
    <cellStyle name="Normal 107 7 3 3 4" xfId="0"/>
    <cellStyle name="Normal 107 7 3 4" xfId="0"/>
    <cellStyle name="Normal 107 7 3 5" xfId="0"/>
    <cellStyle name="Normal 107 7 3 6" xfId="0"/>
    <cellStyle name="Normal 107 7 4" xfId="0"/>
    <cellStyle name="Normal 107 7 5" xfId="0"/>
    <cellStyle name="Normal 107 8" xfId="0"/>
    <cellStyle name="Normal 107 8 2" xfId="0"/>
    <cellStyle name="Normal 107 8 2 2" xfId="0"/>
    <cellStyle name="Normal 107 8 2 3" xfId="0"/>
    <cellStyle name="Normal 107 8 3" xfId="0"/>
    <cellStyle name="Normal 107 8 3 2" xfId="0"/>
    <cellStyle name="Normal 107 8 3 2 2" xfId="0"/>
    <cellStyle name="Normal 107 8 3 2 3" xfId="0"/>
    <cellStyle name="Normal 107 8 3 3" xfId="0"/>
    <cellStyle name="Normal 107 8 3 4" xfId="0"/>
    <cellStyle name="Normal 107 8 4" xfId="0"/>
    <cellStyle name="Normal 107 8 5" xfId="0"/>
    <cellStyle name="Normal 107 8 6" xfId="0"/>
    <cellStyle name="Normal 107 9" xfId="0"/>
    <cellStyle name="Normal 107 9 2" xfId="0"/>
    <cellStyle name="Normal 107 9 2 2" xfId="0"/>
    <cellStyle name="Normal 107 9 2 3" xfId="0"/>
    <cellStyle name="Normal 107 9 3" xfId="0"/>
    <cellStyle name="Normal 107 9 3 2" xfId="0"/>
    <cellStyle name="Normal 107 9 3 3" xfId="0"/>
    <cellStyle name="Normal 107 9 3 4" xfId="0"/>
    <cellStyle name="Normal 107 9 4" xfId="0"/>
    <cellStyle name="Normal 107 9 5" xfId="0"/>
    <cellStyle name="Normal 108" xfId="0"/>
    <cellStyle name="Normal 108 2" xfId="0"/>
    <cellStyle name="Normal 108 3" xfId="0"/>
    <cellStyle name="Normal 108 3 2" xfId="0"/>
    <cellStyle name="Normal 108 4" xfId="0"/>
    <cellStyle name="Normal 109" xfId="0"/>
    <cellStyle name="Normal 109 2" xfId="0"/>
    <cellStyle name="Normal 109 3" xfId="0"/>
    <cellStyle name="Normal 109 3 2" xfId="0"/>
    <cellStyle name="Normal 109 4" xfId="0"/>
    <cellStyle name="Normal 11" xfId="0"/>
    <cellStyle name="Normal 11 2" xfId="0"/>
    <cellStyle name="Normal 11 2 2" xfId="0"/>
    <cellStyle name="Normal 11 2 2 2" xfId="0"/>
    <cellStyle name="Normal 11 3" xfId="0"/>
    <cellStyle name="Normal 11 4" xfId="0"/>
    <cellStyle name="Normal 11 4 2" xfId="0"/>
    <cellStyle name="Normal 11 5" xfId="0"/>
    <cellStyle name="Normal 110" xfId="0"/>
    <cellStyle name="Normal 110 2" xfId="0"/>
    <cellStyle name="Normal 110 3" xfId="0"/>
    <cellStyle name="Normal 110 3 2" xfId="0"/>
    <cellStyle name="Normal 110 4" xfId="0"/>
    <cellStyle name="Normal 111" xfId="0"/>
    <cellStyle name="Normal 111 2" xfId="0"/>
    <cellStyle name="Normal 111 3" xfId="0"/>
    <cellStyle name="Normal 111 3 2" xfId="0"/>
    <cellStyle name="Normal 111 4" xfId="0"/>
    <cellStyle name="Normal 112" xfId="0"/>
    <cellStyle name="Normal 112 2" xfId="0"/>
    <cellStyle name="Normal 112 3" xfId="0"/>
    <cellStyle name="Normal 113" xfId="0"/>
    <cellStyle name="Normal 113 2" xfId="0"/>
    <cellStyle name="Normal 113 3" xfId="0"/>
    <cellStyle name="Normal 114" xfId="0"/>
    <cellStyle name="Normal 114 2" xfId="0"/>
    <cellStyle name="Normal 114 3" xfId="0"/>
    <cellStyle name="Normal 115" xfId="0"/>
    <cellStyle name="Normal 115 2" xfId="0"/>
    <cellStyle name="Normal 115 3" xfId="0"/>
    <cellStyle name="Normal 115 3 2" xfId="0"/>
    <cellStyle name="Normal 115 4" xfId="0"/>
    <cellStyle name="Normal 116" xfId="0"/>
    <cellStyle name="Normal 116 2" xfId="0"/>
    <cellStyle name="Normal 116 3" xfId="0"/>
    <cellStyle name="Normal 116 3 2" xfId="0"/>
    <cellStyle name="Normal 116 4" xfId="0"/>
    <cellStyle name="Normal 117" xfId="0"/>
    <cellStyle name="Normal 117 2" xfId="0"/>
    <cellStyle name="Normal 117 3" xfId="0"/>
    <cellStyle name="Normal 117 3 2" xfId="0"/>
    <cellStyle name="Normal 117 4" xfId="0"/>
    <cellStyle name="Normal 118" xfId="0"/>
    <cellStyle name="Normal 118 2" xfId="0"/>
    <cellStyle name="Normal 118 3" xfId="0"/>
    <cellStyle name="Normal 118 3 2" xfId="0"/>
    <cellStyle name="Normal 118 4" xfId="0"/>
    <cellStyle name="Normal 119" xfId="0"/>
    <cellStyle name="Normal 119 2" xfId="0"/>
    <cellStyle name="Normal 119 3" xfId="0"/>
    <cellStyle name="Normal 12" xfId="0"/>
    <cellStyle name="Normal 12 2" xfId="0"/>
    <cellStyle name="Normal 12 2 2" xfId="0"/>
    <cellStyle name="Normal 12 2 3" xfId="0"/>
    <cellStyle name="Normal 12 2 4" xfId="0"/>
    <cellStyle name="Normal 12 2 4 2" xfId="0"/>
    <cellStyle name="Normal 12 2 5" xfId="0"/>
    <cellStyle name="Normal 12 2_Sheet1" xfId="0"/>
    <cellStyle name="Normal 12 3" xfId="0"/>
    <cellStyle name="Normal 12 3 2" xfId="0"/>
    <cellStyle name="Normal 12 4" xfId="0"/>
    <cellStyle name="Normal 12 5" xfId="0"/>
    <cellStyle name="Normal 12 5 2" xfId="0"/>
    <cellStyle name="Normal 12 6" xfId="0"/>
    <cellStyle name="Normal 120" xfId="0"/>
    <cellStyle name="Normal 120 10" xfId="0"/>
    <cellStyle name="Normal 120 2" xfId="0"/>
    <cellStyle name="Normal 120 2 2" xfId="0"/>
    <cellStyle name="Normal 120 2 2 2" xfId="0"/>
    <cellStyle name="Normal 120 2 2 2 2" xfId="0"/>
    <cellStyle name="Normal 120 2 2 3" xfId="0"/>
    <cellStyle name="Normal 120 2 3" xfId="0"/>
    <cellStyle name="Normal 120 2 3 2" xfId="0"/>
    <cellStyle name="Normal 120 2 4" xfId="0"/>
    <cellStyle name="Normal 120 2 5" xfId="0"/>
    <cellStyle name="Normal 120 3" xfId="0"/>
    <cellStyle name="Normal 120 3 2" xfId="0"/>
    <cellStyle name="Normal 120 3 2 2" xfId="0"/>
    <cellStyle name="Normal 120 3 2 2 2" xfId="0"/>
    <cellStyle name="Normal 120 3 2 3" xfId="0"/>
    <cellStyle name="Normal 120 3 3" xfId="0"/>
    <cellStyle name="Normal 120 3 3 2" xfId="0"/>
    <cellStyle name="Normal 120 3 4" xfId="0"/>
    <cellStyle name="Normal 120 3 4 2" xfId="0"/>
    <cellStyle name="Normal 120 3 5" xfId="0"/>
    <cellStyle name="Normal 120 4" xfId="0"/>
    <cellStyle name="Normal 120 4 2" xfId="0"/>
    <cellStyle name="Normal 120 4 2 2" xfId="0"/>
    <cellStyle name="Normal 120 4 2 2 2" xfId="0"/>
    <cellStyle name="Normal 120 4 2 3" xfId="0"/>
    <cellStyle name="Normal 120 4 3" xfId="0"/>
    <cellStyle name="Normal 120 4 3 2" xfId="0"/>
    <cellStyle name="Normal 120 4 4" xfId="0"/>
    <cellStyle name="Normal 120 4 5" xfId="0"/>
    <cellStyle name="Normal 120 5" xfId="0"/>
    <cellStyle name="Normal 120 5 2" xfId="0"/>
    <cellStyle name="Normal 120 5 2 2" xfId="0"/>
    <cellStyle name="Normal 120 5 2 2 2" xfId="0"/>
    <cellStyle name="Normal 120 5 2 3" xfId="0"/>
    <cellStyle name="Normal 120 5 3" xfId="0"/>
    <cellStyle name="Normal 120 5 3 2" xfId="0"/>
    <cellStyle name="Normal 120 5 4" xfId="0"/>
    <cellStyle name="Normal 120 6" xfId="0"/>
    <cellStyle name="Normal 120 6 2" xfId="0"/>
    <cellStyle name="Normal 120 6 2 2" xfId="0"/>
    <cellStyle name="Normal 120 6 3" xfId="0"/>
    <cellStyle name="Normal 120 7" xfId="0"/>
    <cellStyle name="Normal 120 7 2" xfId="0"/>
    <cellStyle name="Normal 120 8" xfId="0"/>
    <cellStyle name="Normal 120 8 2" xfId="0"/>
    <cellStyle name="Normal 120 9" xfId="0"/>
    <cellStyle name="Normal 121" xfId="0"/>
    <cellStyle name="Normal 121 10" xfId="0"/>
    <cellStyle name="Normal 121 2" xfId="0"/>
    <cellStyle name="Normal 121 2 2" xfId="0"/>
    <cellStyle name="Normal 121 2 2 2" xfId="0"/>
    <cellStyle name="Normal 121 2 2 2 2" xfId="0"/>
    <cellStyle name="Normal 121 2 2 3" xfId="0"/>
    <cellStyle name="Normal 121 2 3" xfId="0"/>
    <cellStyle name="Normal 121 2 3 2" xfId="0"/>
    <cellStyle name="Normal 121 2 4" xfId="0"/>
    <cellStyle name="Normal 121 2 5" xfId="0"/>
    <cellStyle name="Normal 121 3" xfId="0"/>
    <cellStyle name="Normal 121 3 2" xfId="0"/>
    <cellStyle name="Normal 121 3 2 2" xfId="0"/>
    <cellStyle name="Normal 121 3 2 2 2" xfId="0"/>
    <cellStyle name="Normal 121 3 2 3" xfId="0"/>
    <cellStyle name="Normal 121 3 3" xfId="0"/>
    <cellStyle name="Normal 121 3 3 2" xfId="0"/>
    <cellStyle name="Normal 121 3 4" xfId="0"/>
    <cellStyle name="Normal 121 3 4 2" xfId="0"/>
    <cellStyle name="Normal 121 3 5" xfId="0"/>
    <cellStyle name="Normal 121 4" xfId="0"/>
    <cellStyle name="Normal 121 4 2" xfId="0"/>
    <cellStyle name="Normal 121 4 2 2" xfId="0"/>
    <cellStyle name="Normal 121 4 2 2 2" xfId="0"/>
    <cellStyle name="Normal 121 4 2 3" xfId="0"/>
    <cellStyle name="Normal 121 4 3" xfId="0"/>
    <cellStyle name="Normal 121 4 3 2" xfId="0"/>
    <cellStyle name="Normal 121 4 4" xfId="0"/>
    <cellStyle name="Normal 121 4 5" xfId="0"/>
    <cellStyle name="Normal 121 5" xfId="0"/>
    <cellStyle name="Normal 121 5 2" xfId="0"/>
    <cellStyle name="Normal 121 5 2 2" xfId="0"/>
    <cellStyle name="Normal 121 5 2 2 2" xfId="0"/>
    <cellStyle name="Normal 121 5 2 3" xfId="0"/>
    <cellStyle name="Normal 121 5 3" xfId="0"/>
    <cellStyle name="Normal 121 5 3 2" xfId="0"/>
    <cellStyle name="Normal 121 5 4" xfId="0"/>
    <cellStyle name="Normal 121 6" xfId="0"/>
    <cellStyle name="Normal 121 6 2" xfId="0"/>
    <cellStyle name="Normal 121 6 2 2" xfId="0"/>
    <cellStyle name="Normal 121 6 3" xfId="0"/>
    <cellStyle name="Normal 121 7" xfId="0"/>
    <cellStyle name="Normal 121 7 2" xfId="0"/>
    <cellStyle name="Normal 121 8" xfId="0"/>
    <cellStyle name="Normal 121 8 2" xfId="0"/>
    <cellStyle name="Normal 121 9" xfId="0"/>
    <cellStyle name="Normal 122" xfId="0"/>
    <cellStyle name="Normal 122 10" xfId="0"/>
    <cellStyle name="Normal 122 2" xfId="0"/>
    <cellStyle name="Normal 122 2 2" xfId="0"/>
    <cellStyle name="Normal 122 2 2 2" xfId="0"/>
    <cellStyle name="Normal 122 2 2 2 2" xfId="0"/>
    <cellStyle name="Normal 122 2 2 3" xfId="0"/>
    <cellStyle name="Normal 122 2 3" xfId="0"/>
    <cellStyle name="Normal 122 2 3 2" xfId="0"/>
    <cellStyle name="Normal 122 2 4" xfId="0"/>
    <cellStyle name="Normal 122 2 4 2" xfId="0"/>
    <cellStyle name="Normal 122 2 5" xfId="0"/>
    <cellStyle name="Normal 122 3" xfId="0"/>
    <cellStyle name="Normal 122 3 2" xfId="0"/>
    <cellStyle name="Normal 122 3 2 2" xfId="0"/>
    <cellStyle name="Normal 122 3 2 2 2" xfId="0"/>
    <cellStyle name="Normal 122 3 2 3" xfId="0"/>
    <cellStyle name="Normal 122 3 3" xfId="0"/>
    <cellStyle name="Normal 122 3 3 2" xfId="0"/>
    <cellStyle name="Normal 122 3 4" xfId="0"/>
    <cellStyle name="Normal 122 3 5" xfId="0"/>
    <cellStyle name="Normal 122 4" xfId="0"/>
    <cellStyle name="Normal 122 4 2" xfId="0"/>
    <cellStyle name="Normal 122 4 2 2" xfId="0"/>
    <cellStyle name="Normal 122 4 2 2 2" xfId="0"/>
    <cellStyle name="Normal 122 4 2 3" xfId="0"/>
    <cellStyle name="Normal 122 4 3" xfId="0"/>
    <cellStyle name="Normal 122 4 3 2" xfId="0"/>
    <cellStyle name="Normal 122 4 4" xfId="0"/>
    <cellStyle name="Normal 122 5" xfId="0"/>
    <cellStyle name="Normal 122 5 2" xfId="0"/>
    <cellStyle name="Normal 122 5 2 2" xfId="0"/>
    <cellStyle name="Normal 122 5 2 2 2" xfId="0"/>
    <cellStyle name="Normal 122 5 2 3" xfId="0"/>
    <cellStyle name="Normal 122 5 3" xfId="0"/>
    <cellStyle name="Normal 122 5 3 2" xfId="0"/>
    <cellStyle name="Normal 122 5 4" xfId="0"/>
    <cellStyle name="Normal 122 6" xfId="0"/>
    <cellStyle name="Normal 122 6 2" xfId="0"/>
    <cellStyle name="Normal 122 6 2 2" xfId="0"/>
    <cellStyle name="Normal 122 6 3" xfId="0"/>
    <cellStyle name="Normal 122 7" xfId="0"/>
    <cellStyle name="Normal 122 7 2" xfId="0"/>
    <cellStyle name="Normal 122 8" xfId="0"/>
    <cellStyle name="Normal 122 8 2" xfId="0"/>
    <cellStyle name="Normal 122 9" xfId="0"/>
    <cellStyle name="Normal 123" xfId="0"/>
    <cellStyle name="Normal 123 10" xfId="0"/>
    <cellStyle name="Normal 123 2" xfId="0"/>
    <cellStyle name="Normal 123 2 2" xfId="0"/>
    <cellStyle name="Normal 123 2 2 2" xfId="0"/>
    <cellStyle name="Normal 123 2 2 2 2" xfId="0"/>
    <cellStyle name="Normal 123 2 2 3" xfId="0"/>
    <cellStyle name="Normal 123 2 3" xfId="0"/>
    <cellStyle name="Normal 123 2 3 2" xfId="0"/>
    <cellStyle name="Normal 123 2 4" xfId="0"/>
    <cellStyle name="Normal 123 2 4 2" xfId="0"/>
    <cellStyle name="Normal 123 2 5" xfId="0"/>
    <cellStyle name="Normal 123 3" xfId="0"/>
    <cellStyle name="Normal 123 3 2" xfId="0"/>
    <cellStyle name="Normal 123 3 2 2" xfId="0"/>
    <cellStyle name="Normal 123 3 2 2 2" xfId="0"/>
    <cellStyle name="Normal 123 3 2 3" xfId="0"/>
    <cellStyle name="Normal 123 3 3" xfId="0"/>
    <cellStyle name="Normal 123 3 3 2" xfId="0"/>
    <cellStyle name="Normal 123 3 4" xfId="0"/>
    <cellStyle name="Normal 123 3 5" xfId="0"/>
    <cellStyle name="Normal 123 4" xfId="0"/>
    <cellStyle name="Normal 123 4 2" xfId="0"/>
    <cellStyle name="Normal 123 4 2 2" xfId="0"/>
    <cellStyle name="Normal 123 4 2 2 2" xfId="0"/>
    <cellStyle name="Normal 123 4 2 3" xfId="0"/>
    <cellStyle name="Normal 123 4 3" xfId="0"/>
    <cellStyle name="Normal 123 4 3 2" xfId="0"/>
    <cellStyle name="Normal 123 4 4" xfId="0"/>
    <cellStyle name="Normal 123 5" xfId="0"/>
    <cellStyle name="Normal 123 5 2" xfId="0"/>
    <cellStyle name="Normal 123 5 2 2" xfId="0"/>
    <cellStyle name="Normal 123 5 2 2 2" xfId="0"/>
    <cellStyle name="Normal 123 5 2 3" xfId="0"/>
    <cellStyle name="Normal 123 5 3" xfId="0"/>
    <cellStyle name="Normal 123 5 3 2" xfId="0"/>
    <cellStyle name="Normal 123 5 4" xfId="0"/>
    <cellStyle name="Normal 123 6" xfId="0"/>
    <cellStyle name="Normal 123 6 2" xfId="0"/>
    <cellStyle name="Normal 123 6 2 2" xfId="0"/>
    <cellStyle name="Normal 123 6 3" xfId="0"/>
    <cellStyle name="Normal 123 7" xfId="0"/>
    <cellStyle name="Normal 123 7 2" xfId="0"/>
    <cellStyle name="Normal 123 8" xfId="0"/>
    <cellStyle name="Normal 123 8 2" xfId="0"/>
    <cellStyle name="Normal 123 9" xfId="0"/>
    <cellStyle name="Normal 124" xfId="0"/>
    <cellStyle name="Normal 124 10" xfId="0"/>
    <cellStyle name="Normal 124 2" xfId="0"/>
    <cellStyle name="Normal 124 2 2" xfId="0"/>
    <cellStyle name="Normal 124 2 2 2" xfId="0"/>
    <cellStyle name="Normal 124 2 2 2 2" xfId="0"/>
    <cellStyle name="Normal 124 2 2 3" xfId="0"/>
    <cellStyle name="Normal 124 2 3" xfId="0"/>
    <cellStyle name="Normal 124 2 3 2" xfId="0"/>
    <cellStyle name="Normal 124 2 4" xfId="0"/>
    <cellStyle name="Normal 124 2 4 2" xfId="0"/>
    <cellStyle name="Normal 124 2 5" xfId="0"/>
    <cellStyle name="Normal 124 3" xfId="0"/>
    <cellStyle name="Normal 124 3 2" xfId="0"/>
    <cellStyle name="Normal 124 3 2 2" xfId="0"/>
    <cellStyle name="Normal 124 3 2 2 2" xfId="0"/>
    <cellStyle name="Normal 124 3 2 3" xfId="0"/>
    <cellStyle name="Normal 124 3 3" xfId="0"/>
    <cellStyle name="Normal 124 3 3 2" xfId="0"/>
    <cellStyle name="Normal 124 3 4" xfId="0"/>
    <cellStyle name="Normal 124 3 5" xfId="0"/>
    <cellStyle name="Normal 124 4" xfId="0"/>
    <cellStyle name="Normal 124 4 2" xfId="0"/>
    <cellStyle name="Normal 124 4 2 2" xfId="0"/>
    <cellStyle name="Normal 124 4 2 2 2" xfId="0"/>
    <cellStyle name="Normal 124 4 2 3" xfId="0"/>
    <cellStyle name="Normal 124 4 3" xfId="0"/>
    <cellStyle name="Normal 124 4 3 2" xfId="0"/>
    <cellStyle name="Normal 124 4 4" xfId="0"/>
    <cellStyle name="Normal 124 5" xfId="0"/>
    <cellStyle name="Normal 124 5 2" xfId="0"/>
    <cellStyle name="Normal 124 5 2 2" xfId="0"/>
    <cellStyle name="Normal 124 5 2 2 2" xfId="0"/>
    <cellStyle name="Normal 124 5 2 3" xfId="0"/>
    <cellStyle name="Normal 124 5 3" xfId="0"/>
    <cellStyle name="Normal 124 5 3 2" xfId="0"/>
    <cellStyle name="Normal 124 5 4" xfId="0"/>
    <cellStyle name="Normal 124 6" xfId="0"/>
    <cellStyle name="Normal 124 6 2" xfId="0"/>
    <cellStyle name="Normal 124 6 2 2" xfId="0"/>
    <cellStyle name="Normal 124 6 3" xfId="0"/>
    <cellStyle name="Normal 124 7" xfId="0"/>
    <cellStyle name="Normal 124 7 2" xfId="0"/>
    <cellStyle name="Normal 124 8" xfId="0"/>
    <cellStyle name="Normal 124 8 2" xfId="0"/>
    <cellStyle name="Normal 124 9" xfId="0"/>
    <cellStyle name="Normal 125" xfId="0"/>
    <cellStyle name="Normal 125 10" xfId="0"/>
    <cellStyle name="Normal 125 2" xfId="0"/>
    <cellStyle name="Normal 125 2 2" xfId="0"/>
    <cellStyle name="Normal 125 2 2 2" xfId="0"/>
    <cellStyle name="Normal 125 2 2 2 2" xfId="0"/>
    <cellStyle name="Normal 125 2 2 3" xfId="0"/>
    <cellStyle name="Normal 125 2 3" xfId="0"/>
    <cellStyle name="Normal 125 2 3 2" xfId="0"/>
    <cellStyle name="Normal 125 2 4" xfId="0"/>
    <cellStyle name="Normal 125 2 4 2" xfId="0"/>
    <cellStyle name="Normal 125 2 5" xfId="0"/>
    <cellStyle name="Normal 125 3" xfId="0"/>
    <cellStyle name="Normal 125 3 2" xfId="0"/>
    <cellStyle name="Normal 125 3 2 2" xfId="0"/>
    <cellStyle name="Normal 125 3 2 2 2" xfId="0"/>
    <cellStyle name="Normal 125 3 2 3" xfId="0"/>
    <cellStyle name="Normal 125 3 3" xfId="0"/>
    <cellStyle name="Normal 125 3 3 2" xfId="0"/>
    <cellStyle name="Normal 125 3 4" xfId="0"/>
    <cellStyle name="Normal 125 3 5" xfId="0"/>
    <cellStyle name="Normal 125 4" xfId="0"/>
    <cellStyle name="Normal 125 4 2" xfId="0"/>
    <cellStyle name="Normal 125 4 2 2" xfId="0"/>
    <cellStyle name="Normal 125 4 2 2 2" xfId="0"/>
    <cellStyle name="Normal 125 4 2 3" xfId="0"/>
    <cellStyle name="Normal 125 4 3" xfId="0"/>
    <cellStyle name="Normal 125 4 3 2" xfId="0"/>
    <cellStyle name="Normal 125 4 4" xfId="0"/>
    <cellStyle name="Normal 125 5" xfId="0"/>
    <cellStyle name="Normal 125 5 2" xfId="0"/>
    <cellStyle name="Normal 125 5 2 2" xfId="0"/>
    <cellStyle name="Normal 125 5 2 2 2" xfId="0"/>
    <cellStyle name="Normal 125 5 2 3" xfId="0"/>
    <cellStyle name="Normal 125 5 3" xfId="0"/>
    <cellStyle name="Normal 125 5 3 2" xfId="0"/>
    <cellStyle name="Normal 125 5 4" xfId="0"/>
    <cellStyle name="Normal 125 6" xfId="0"/>
    <cellStyle name="Normal 125 6 2" xfId="0"/>
    <cellStyle name="Normal 125 6 2 2" xfId="0"/>
    <cellStyle name="Normal 125 6 3" xfId="0"/>
    <cellStyle name="Normal 125 7" xfId="0"/>
    <cellStyle name="Normal 125 7 2" xfId="0"/>
    <cellStyle name="Normal 125 8" xfId="0"/>
    <cellStyle name="Normal 125 8 2" xfId="0"/>
    <cellStyle name="Normal 125 9" xfId="0"/>
    <cellStyle name="Normal 126" xfId="0"/>
    <cellStyle name="Normal 126 10" xfId="0"/>
    <cellStyle name="Normal 126 2" xfId="0"/>
    <cellStyle name="Normal 126 2 2" xfId="0"/>
    <cellStyle name="Normal 126 2 2 2" xfId="0"/>
    <cellStyle name="Normal 126 2 2 2 2" xfId="0"/>
    <cellStyle name="Normal 126 2 2 3" xfId="0"/>
    <cellStyle name="Normal 126 2 3" xfId="0"/>
    <cellStyle name="Normal 126 2 3 2" xfId="0"/>
    <cellStyle name="Normal 126 2 4" xfId="0"/>
    <cellStyle name="Normal 126 2 4 2" xfId="0"/>
    <cellStyle name="Normal 126 2 5" xfId="0"/>
    <cellStyle name="Normal 126 3" xfId="0"/>
    <cellStyle name="Normal 126 3 2" xfId="0"/>
    <cellStyle name="Normal 126 3 2 2" xfId="0"/>
    <cellStyle name="Normal 126 3 2 2 2" xfId="0"/>
    <cellStyle name="Normal 126 3 2 3" xfId="0"/>
    <cellStyle name="Normal 126 3 3" xfId="0"/>
    <cellStyle name="Normal 126 3 3 2" xfId="0"/>
    <cellStyle name="Normal 126 3 4" xfId="0"/>
    <cellStyle name="Normal 126 3 5" xfId="0"/>
    <cellStyle name="Normal 126 4" xfId="0"/>
    <cellStyle name="Normal 126 4 2" xfId="0"/>
    <cellStyle name="Normal 126 4 2 2" xfId="0"/>
    <cellStyle name="Normal 126 4 2 2 2" xfId="0"/>
    <cellStyle name="Normal 126 4 2 3" xfId="0"/>
    <cellStyle name="Normal 126 4 3" xfId="0"/>
    <cellStyle name="Normal 126 4 3 2" xfId="0"/>
    <cellStyle name="Normal 126 4 4" xfId="0"/>
    <cellStyle name="Normal 126 5" xfId="0"/>
    <cellStyle name="Normal 126 5 2" xfId="0"/>
    <cellStyle name="Normal 126 5 2 2" xfId="0"/>
    <cellStyle name="Normal 126 5 2 2 2" xfId="0"/>
    <cellStyle name="Normal 126 5 2 3" xfId="0"/>
    <cellStyle name="Normal 126 5 3" xfId="0"/>
    <cellStyle name="Normal 126 5 3 2" xfId="0"/>
    <cellStyle name="Normal 126 5 4" xfId="0"/>
    <cellStyle name="Normal 126 6" xfId="0"/>
    <cellStyle name="Normal 126 6 2" xfId="0"/>
    <cellStyle name="Normal 126 6 2 2" xfId="0"/>
    <cellStyle name="Normal 126 6 3" xfId="0"/>
    <cellStyle name="Normal 126 7" xfId="0"/>
    <cellStyle name="Normal 126 7 2" xfId="0"/>
    <cellStyle name="Normal 126 8" xfId="0"/>
    <cellStyle name="Normal 126 8 2" xfId="0"/>
    <cellStyle name="Normal 126 9" xfId="0"/>
    <cellStyle name="Normal 127" xfId="0"/>
    <cellStyle name="Normal 127 10" xfId="0"/>
    <cellStyle name="Normal 127 2" xfId="0"/>
    <cellStyle name="Normal 127 2 2" xfId="0"/>
    <cellStyle name="Normal 127 2 2 2" xfId="0"/>
    <cellStyle name="Normal 127 2 2 2 2" xfId="0"/>
    <cellStyle name="Normal 127 2 2 3" xfId="0"/>
    <cellStyle name="Normal 127 2 3" xfId="0"/>
    <cellStyle name="Normal 127 2 3 2" xfId="0"/>
    <cellStyle name="Normal 127 2 4" xfId="0"/>
    <cellStyle name="Normal 127 2 4 2" xfId="0"/>
    <cellStyle name="Normal 127 2 5" xfId="0"/>
    <cellStyle name="Normal 127 3" xfId="0"/>
    <cellStyle name="Normal 127 3 2" xfId="0"/>
    <cellStyle name="Normal 127 3 2 2" xfId="0"/>
    <cellStyle name="Normal 127 3 2 2 2" xfId="0"/>
    <cellStyle name="Normal 127 3 2 3" xfId="0"/>
    <cellStyle name="Normal 127 3 3" xfId="0"/>
    <cellStyle name="Normal 127 3 3 2" xfId="0"/>
    <cellStyle name="Normal 127 3 4" xfId="0"/>
    <cellStyle name="Normal 127 3 5" xfId="0"/>
    <cellStyle name="Normal 127 4" xfId="0"/>
    <cellStyle name="Normal 127 4 2" xfId="0"/>
    <cellStyle name="Normal 127 4 2 2" xfId="0"/>
    <cellStyle name="Normal 127 4 2 2 2" xfId="0"/>
    <cellStyle name="Normal 127 4 2 3" xfId="0"/>
    <cellStyle name="Normal 127 4 3" xfId="0"/>
    <cellStyle name="Normal 127 4 3 2" xfId="0"/>
    <cellStyle name="Normal 127 4 4" xfId="0"/>
    <cellStyle name="Normal 127 5" xfId="0"/>
    <cellStyle name="Normal 127 5 2" xfId="0"/>
    <cellStyle name="Normal 127 5 2 2" xfId="0"/>
    <cellStyle name="Normal 127 5 2 2 2" xfId="0"/>
    <cellStyle name="Normal 127 5 2 3" xfId="0"/>
    <cellStyle name="Normal 127 5 3" xfId="0"/>
    <cellStyle name="Normal 127 5 3 2" xfId="0"/>
    <cellStyle name="Normal 127 5 4" xfId="0"/>
    <cellStyle name="Normal 127 6" xfId="0"/>
    <cellStyle name="Normal 127 6 2" xfId="0"/>
    <cellStyle name="Normal 127 6 2 2" xfId="0"/>
    <cellStyle name="Normal 127 6 3" xfId="0"/>
    <cellStyle name="Normal 127 7" xfId="0"/>
    <cellStyle name="Normal 127 7 2" xfId="0"/>
    <cellStyle name="Normal 127 8" xfId="0"/>
    <cellStyle name="Normal 127 8 2" xfId="0"/>
    <cellStyle name="Normal 127 9" xfId="0"/>
    <cellStyle name="Normal 128" xfId="0"/>
    <cellStyle name="Normal 128 10" xfId="0"/>
    <cellStyle name="Normal 128 2" xfId="0"/>
    <cellStyle name="Normal 128 2 2" xfId="0"/>
    <cellStyle name="Normal 128 2 2 2" xfId="0"/>
    <cellStyle name="Normal 128 2 2 2 2" xfId="0"/>
    <cellStyle name="Normal 128 2 2 3" xfId="0"/>
    <cellStyle name="Normal 128 2 3" xfId="0"/>
    <cellStyle name="Normal 128 2 3 2" xfId="0"/>
    <cellStyle name="Normal 128 2 4" xfId="0"/>
    <cellStyle name="Normal 128 2 4 2" xfId="0"/>
    <cellStyle name="Normal 128 2 5" xfId="0"/>
    <cellStyle name="Normal 128 3" xfId="0"/>
    <cellStyle name="Normal 128 3 2" xfId="0"/>
    <cellStyle name="Normal 128 3 2 2" xfId="0"/>
    <cellStyle name="Normal 128 3 2 2 2" xfId="0"/>
    <cellStyle name="Normal 128 3 2 3" xfId="0"/>
    <cellStyle name="Normal 128 3 3" xfId="0"/>
    <cellStyle name="Normal 128 3 3 2" xfId="0"/>
    <cellStyle name="Normal 128 3 4" xfId="0"/>
    <cellStyle name="Normal 128 3 5" xfId="0"/>
    <cellStyle name="Normal 128 4" xfId="0"/>
    <cellStyle name="Normal 128 4 2" xfId="0"/>
    <cellStyle name="Normal 128 4 2 2" xfId="0"/>
    <cellStyle name="Normal 128 4 2 2 2" xfId="0"/>
    <cellStyle name="Normal 128 4 2 3" xfId="0"/>
    <cellStyle name="Normal 128 4 3" xfId="0"/>
    <cellStyle name="Normal 128 4 3 2" xfId="0"/>
    <cellStyle name="Normal 128 4 4" xfId="0"/>
    <cellStyle name="Normal 128 5" xfId="0"/>
    <cellStyle name="Normal 128 5 2" xfId="0"/>
    <cellStyle name="Normal 128 5 2 2" xfId="0"/>
    <cellStyle name="Normal 128 5 2 2 2" xfId="0"/>
    <cellStyle name="Normal 128 5 2 3" xfId="0"/>
    <cellStyle name="Normal 128 5 3" xfId="0"/>
    <cellStyle name="Normal 128 5 3 2" xfId="0"/>
    <cellStyle name="Normal 128 5 4" xfId="0"/>
    <cellStyle name="Normal 128 6" xfId="0"/>
    <cellStyle name="Normal 128 6 2" xfId="0"/>
    <cellStyle name="Normal 128 6 2 2" xfId="0"/>
    <cellStyle name="Normal 128 6 3" xfId="0"/>
    <cellStyle name="Normal 128 7" xfId="0"/>
    <cellStyle name="Normal 128 7 2" xfId="0"/>
    <cellStyle name="Normal 128 8" xfId="0"/>
    <cellStyle name="Normal 128 8 2" xfId="0"/>
    <cellStyle name="Normal 128 9" xfId="0"/>
    <cellStyle name="Normal 129" xfId="0"/>
    <cellStyle name="Normal 129 10" xfId="0"/>
    <cellStyle name="Normal 129 2" xfId="0"/>
    <cellStyle name="Normal 129 2 2" xfId="0"/>
    <cellStyle name="Normal 129 2 2 2" xfId="0"/>
    <cellStyle name="Normal 129 2 2 2 2" xfId="0"/>
    <cellStyle name="Normal 129 2 2 3" xfId="0"/>
    <cellStyle name="Normal 129 2 3" xfId="0"/>
    <cellStyle name="Normal 129 2 3 2" xfId="0"/>
    <cellStyle name="Normal 129 2 4" xfId="0"/>
    <cellStyle name="Normal 129 2 4 2" xfId="0"/>
    <cellStyle name="Normal 129 2 5" xfId="0"/>
    <cellStyle name="Normal 129 3" xfId="0"/>
    <cellStyle name="Normal 129 3 2" xfId="0"/>
    <cellStyle name="Normal 129 3 2 2" xfId="0"/>
    <cellStyle name="Normal 129 3 2 2 2" xfId="0"/>
    <cellStyle name="Normal 129 3 2 3" xfId="0"/>
    <cellStyle name="Normal 129 3 3" xfId="0"/>
    <cellStyle name="Normal 129 3 3 2" xfId="0"/>
    <cellStyle name="Normal 129 3 4" xfId="0"/>
    <cellStyle name="Normal 129 3 5" xfId="0"/>
    <cellStyle name="Normal 129 4" xfId="0"/>
    <cellStyle name="Normal 129 4 2" xfId="0"/>
    <cellStyle name="Normal 129 4 2 2" xfId="0"/>
    <cellStyle name="Normal 129 4 2 2 2" xfId="0"/>
    <cellStyle name="Normal 129 4 2 3" xfId="0"/>
    <cellStyle name="Normal 129 4 3" xfId="0"/>
    <cellStyle name="Normal 129 4 3 2" xfId="0"/>
    <cellStyle name="Normal 129 4 4" xfId="0"/>
    <cellStyle name="Normal 129 5" xfId="0"/>
    <cellStyle name="Normal 129 5 2" xfId="0"/>
    <cellStyle name="Normal 129 5 2 2" xfId="0"/>
    <cellStyle name="Normal 129 5 2 2 2" xfId="0"/>
    <cellStyle name="Normal 129 5 2 3" xfId="0"/>
    <cellStyle name="Normal 129 5 3" xfId="0"/>
    <cellStyle name="Normal 129 5 3 2" xfId="0"/>
    <cellStyle name="Normal 129 5 4" xfId="0"/>
    <cellStyle name="Normal 129 6" xfId="0"/>
    <cellStyle name="Normal 129 6 2" xfId="0"/>
    <cellStyle name="Normal 129 6 2 2" xfId="0"/>
    <cellStyle name="Normal 129 6 3" xfId="0"/>
    <cellStyle name="Normal 129 7" xfId="0"/>
    <cellStyle name="Normal 129 7 2" xfId="0"/>
    <cellStyle name="Normal 129 8" xfId="0"/>
    <cellStyle name="Normal 129 8 2" xfId="0"/>
    <cellStyle name="Normal 129 9" xfId="0"/>
    <cellStyle name="Normal 12_Sheet1" xfId="0"/>
    <cellStyle name="Normal 13" xfId="0"/>
    <cellStyle name="Normal 13 2" xfId="0"/>
    <cellStyle name="Normal 13 2 2" xfId="0"/>
    <cellStyle name="Normal 13 2_Sheet1" xfId="0"/>
    <cellStyle name="Normal 13 3" xfId="0"/>
    <cellStyle name="Normal 13 4" xfId="0"/>
    <cellStyle name="Normal 13 5" xfId="0"/>
    <cellStyle name="Normal 13 6" xfId="0"/>
    <cellStyle name="Normal 13 7" xfId="0"/>
    <cellStyle name="Normal 13 8" xfId="0"/>
    <cellStyle name="Normal 13 9" xfId="0"/>
    <cellStyle name="Normal 130" xfId="0"/>
    <cellStyle name="Normal 130 10" xfId="0"/>
    <cellStyle name="Normal 130 2" xfId="0"/>
    <cellStyle name="Normal 130 2 2" xfId="0"/>
    <cellStyle name="Normal 130 2 2 2" xfId="0"/>
    <cellStyle name="Normal 130 2 2 2 2" xfId="0"/>
    <cellStyle name="Normal 130 2 2 3" xfId="0"/>
    <cellStyle name="Normal 130 2 3" xfId="0"/>
    <cellStyle name="Normal 130 2 3 2" xfId="0"/>
    <cellStyle name="Normal 130 2 4" xfId="0"/>
    <cellStyle name="Normal 130 2 4 2" xfId="0"/>
    <cellStyle name="Normal 130 2 5" xfId="0"/>
    <cellStyle name="Normal 130 3" xfId="0"/>
    <cellStyle name="Normal 130 3 2" xfId="0"/>
    <cellStyle name="Normal 130 3 2 2" xfId="0"/>
    <cellStyle name="Normal 130 3 2 2 2" xfId="0"/>
    <cellStyle name="Normal 130 3 2 3" xfId="0"/>
    <cellStyle name="Normal 130 3 3" xfId="0"/>
    <cellStyle name="Normal 130 3 3 2" xfId="0"/>
    <cellStyle name="Normal 130 3 4" xfId="0"/>
    <cellStyle name="Normal 130 3 5" xfId="0"/>
    <cellStyle name="Normal 130 4" xfId="0"/>
    <cellStyle name="Normal 130 4 2" xfId="0"/>
    <cellStyle name="Normal 130 4 2 2" xfId="0"/>
    <cellStyle name="Normal 130 4 2 2 2" xfId="0"/>
    <cellStyle name="Normal 130 4 2 3" xfId="0"/>
    <cellStyle name="Normal 130 4 3" xfId="0"/>
    <cellStyle name="Normal 130 4 3 2" xfId="0"/>
    <cellStyle name="Normal 130 4 4" xfId="0"/>
    <cellStyle name="Normal 130 5" xfId="0"/>
    <cellStyle name="Normal 130 5 2" xfId="0"/>
    <cellStyle name="Normal 130 5 2 2" xfId="0"/>
    <cellStyle name="Normal 130 5 2 2 2" xfId="0"/>
    <cellStyle name="Normal 130 5 2 3" xfId="0"/>
    <cellStyle name="Normal 130 5 3" xfId="0"/>
    <cellStyle name="Normal 130 5 3 2" xfId="0"/>
    <cellStyle name="Normal 130 5 4" xfId="0"/>
    <cellStyle name="Normal 130 6" xfId="0"/>
    <cellStyle name="Normal 130 6 2" xfId="0"/>
    <cellStyle name="Normal 130 6 2 2" xfId="0"/>
    <cellStyle name="Normal 130 6 3" xfId="0"/>
    <cellStyle name="Normal 130 7" xfId="0"/>
    <cellStyle name="Normal 130 7 2" xfId="0"/>
    <cellStyle name="Normal 130 8" xfId="0"/>
    <cellStyle name="Normal 130 8 2" xfId="0"/>
    <cellStyle name="Normal 130 9" xfId="0"/>
    <cellStyle name="Normal 131" xfId="0"/>
    <cellStyle name="Normal 131 10" xfId="0"/>
    <cellStyle name="Normal 131 2" xfId="0"/>
    <cellStyle name="Normal 131 2 2" xfId="0"/>
    <cellStyle name="Normal 131 2 2 2" xfId="0"/>
    <cellStyle name="Normal 131 2 2 2 2" xfId="0"/>
    <cellStyle name="Normal 131 2 2 3" xfId="0"/>
    <cellStyle name="Normal 131 2 3" xfId="0"/>
    <cellStyle name="Normal 131 2 3 2" xfId="0"/>
    <cellStyle name="Normal 131 2 4" xfId="0"/>
    <cellStyle name="Normal 131 2 4 2" xfId="0"/>
    <cellStyle name="Normal 131 2 5" xfId="0"/>
    <cellStyle name="Normal 131 3" xfId="0"/>
    <cellStyle name="Normal 131 3 2" xfId="0"/>
    <cellStyle name="Normal 131 3 2 2" xfId="0"/>
    <cellStyle name="Normal 131 3 2 2 2" xfId="0"/>
    <cellStyle name="Normal 131 3 2 3" xfId="0"/>
    <cellStyle name="Normal 131 3 3" xfId="0"/>
    <cellStyle name="Normal 131 3 3 2" xfId="0"/>
    <cellStyle name="Normal 131 3 4" xfId="0"/>
    <cellStyle name="Normal 131 3 5" xfId="0"/>
    <cellStyle name="Normal 131 4" xfId="0"/>
    <cellStyle name="Normal 131 4 2" xfId="0"/>
    <cellStyle name="Normal 131 4 2 2" xfId="0"/>
    <cellStyle name="Normal 131 4 2 2 2" xfId="0"/>
    <cellStyle name="Normal 131 4 2 3" xfId="0"/>
    <cellStyle name="Normal 131 4 3" xfId="0"/>
    <cellStyle name="Normal 131 4 3 2" xfId="0"/>
    <cellStyle name="Normal 131 4 4" xfId="0"/>
    <cellStyle name="Normal 131 5" xfId="0"/>
    <cellStyle name="Normal 131 5 2" xfId="0"/>
    <cellStyle name="Normal 131 5 2 2" xfId="0"/>
    <cellStyle name="Normal 131 5 2 2 2" xfId="0"/>
    <cellStyle name="Normal 131 5 2 3" xfId="0"/>
    <cellStyle name="Normal 131 5 3" xfId="0"/>
    <cellStyle name="Normal 131 5 3 2" xfId="0"/>
    <cellStyle name="Normal 131 5 4" xfId="0"/>
    <cellStyle name="Normal 131 6" xfId="0"/>
    <cellStyle name="Normal 131 6 2" xfId="0"/>
    <cellStyle name="Normal 131 6 2 2" xfId="0"/>
    <cellStyle name="Normal 131 6 3" xfId="0"/>
    <cellStyle name="Normal 131 7" xfId="0"/>
    <cellStyle name="Normal 131 7 2" xfId="0"/>
    <cellStyle name="Normal 131 8" xfId="0"/>
    <cellStyle name="Normal 131 8 2" xfId="0"/>
    <cellStyle name="Normal 131 9" xfId="0"/>
    <cellStyle name="Normal 132" xfId="0"/>
    <cellStyle name="Normal 132 10" xfId="0"/>
    <cellStyle name="Normal 132 2" xfId="0"/>
    <cellStyle name="Normal 132 2 2" xfId="0"/>
    <cellStyle name="Normal 132 2 2 2" xfId="0"/>
    <cellStyle name="Normal 132 2 2 2 2" xfId="0"/>
    <cellStyle name="Normal 132 2 2 3" xfId="0"/>
    <cellStyle name="Normal 132 2 3" xfId="0"/>
    <cellStyle name="Normal 132 2 3 2" xfId="0"/>
    <cellStyle name="Normal 132 2 4" xfId="0"/>
    <cellStyle name="Normal 132 2 4 2" xfId="0"/>
    <cellStyle name="Normal 132 2 5" xfId="0"/>
    <cellStyle name="Normal 132 3" xfId="0"/>
    <cellStyle name="Normal 132 3 2" xfId="0"/>
    <cellStyle name="Normal 132 3 2 2" xfId="0"/>
    <cellStyle name="Normal 132 3 2 2 2" xfId="0"/>
    <cellStyle name="Normal 132 3 2 3" xfId="0"/>
    <cellStyle name="Normal 132 3 3" xfId="0"/>
    <cellStyle name="Normal 132 3 3 2" xfId="0"/>
    <cellStyle name="Normal 132 3 4" xfId="0"/>
    <cellStyle name="Normal 132 3 5" xfId="0"/>
    <cellStyle name="Normal 132 4" xfId="0"/>
    <cellStyle name="Normal 132 4 2" xfId="0"/>
    <cellStyle name="Normal 132 4 2 2" xfId="0"/>
    <cellStyle name="Normal 132 4 2 2 2" xfId="0"/>
    <cellStyle name="Normal 132 4 2 3" xfId="0"/>
    <cellStyle name="Normal 132 4 3" xfId="0"/>
    <cellStyle name="Normal 132 4 3 2" xfId="0"/>
    <cellStyle name="Normal 132 4 4" xfId="0"/>
    <cellStyle name="Normal 132 5" xfId="0"/>
    <cellStyle name="Normal 132 5 2" xfId="0"/>
    <cellStyle name="Normal 132 5 2 2" xfId="0"/>
    <cellStyle name="Normal 132 5 2 2 2" xfId="0"/>
    <cellStyle name="Normal 132 5 2 3" xfId="0"/>
    <cellStyle name="Normal 132 5 3" xfId="0"/>
    <cellStyle name="Normal 132 5 3 2" xfId="0"/>
    <cellStyle name="Normal 132 5 4" xfId="0"/>
    <cellStyle name="Normal 132 6" xfId="0"/>
    <cellStyle name="Normal 132 6 2" xfId="0"/>
    <cellStyle name="Normal 132 6 2 2" xfId="0"/>
    <cellStyle name="Normal 132 6 3" xfId="0"/>
    <cellStyle name="Normal 132 7" xfId="0"/>
    <cellStyle name="Normal 132 7 2" xfId="0"/>
    <cellStyle name="Normal 132 8" xfId="0"/>
    <cellStyle name="Normal 132 8 2" xfId="0"/>
    <cellStyle name="Normal 132 9" xfId="0"/>
    <cellStyle name="Normal 133" xfId="0"/>
    <cellStyle name="Normal 133 10" xfId="0"/>
    <cellStyle name="Normal 133 2" xfId="0"/>
    <cellStyle name="Normal 133 2 2" xfId="0"/>
    <cellStyle name="Normal 133 2 2 2" xfId="0"/>
    <cellStyle name="Normal 133 2 2 2 2" xfId="0"/>
    <cellStyle name="Normal 133 2 2 3" xfId="0"/>
    <cellStyle name="Normal 133 2 3" xfId="0"/>
    <cellStyle name="Normal 133 2 3 2" xfId="0"/>
    <cellStyle name="Normal 133 2 4" xfId="0"/>
    <cellStyle name="Normal 133 3" xfId="0"/>
    <cellStyle name="Normal 133 3 2" xfId="0"/>
    <cellStyle name="Normal 133 3 2 2" xfId="0"/>
    <cellStyle name="Normal 133 3 2 2 2" xfId="0"/>
    <cellStyle name="Normal 133 3 2 3" xfId="0"/>
    <cellStyle name="Normal 133 3 3" xfId="0"/>
    <cellStyle name="Normal 133 3 3 2" xfId="0"/>
    <cellStyle name="Normal 133 3 4" xfId="0"/>
    <cellStyle name="Normal 133 4" xfId="0"/>
    <cellStyle name="Normal 133 4 2" xfId="0"/>
    <cellStyle name="Normal 133 4 2 2" xfId="0"/>
    <cellStyle name="Normal 133 4 2 2 2" xfId="0"/>
    <cellStyle name="Normal 133 4 2 3" xfId="0"/>
    <cellStyle name="Normal 133 4 3" xfId="0"/>
    <cellStyle name="Normal 133 4 3 2" xfId="0"/>
    <cellStyle name="Normal 133 4 4" xfId="0"/>
    <cellStyle name="Normal 133 5" xfId="0"/>
    <cellStyle name="Normal 133 5 2" xfId="0"/>
    <cellStyle name="Normal 133 5 2 2" xfId="0"/>
    <cellStyle name="Normal 133 5 2 2 2" xfId="0"/>
    <cellStyle name="Normal 133 5 2 3" xfId="0"/>
    <cellStyle name="Normal 133 5 3" xfId="0"/>
    <cellStyle name="Normal 133 5 3 2" xfId="0"/>
    <cellStyle name="Normal 133 5 4" xfId="0"/>
    <cellStyle name="Normal 133 6" xfId="0"/>
    <cellStyle name="Normal 133 6 2" xfId="0"/>
    <cellStyle name="Normal 133 6 2 2" xfId="0"/>
    <cellStyle name="Normal 133 6 3" xfId="0"/>
    <cellStyle name="Normal 133 7" xfId="0"/>
    <cellStyle name="Normal 133 7 2" xfId="0"/>
    <cellStyle name="Normal 133 8" xfId="0"/>
    <cellStyle name="Normal 133 8 2" xfId="0"/>
    <cellStyle name="Normal 133 9" xfId="0"/>
    <cellStyle name="Normal 134" xfId="0"/>
    <cellStyle name="Normal 134 2" xfId="0"/>
    <cellStyle name="Normal 134 3" xfId="0"/>
    <cellStyle name="Normal 134 3 2" xfId="0"/>
    <cellStyle name="Normal 134 4" xfId="0"/>
    <cellStyle name="Normal 135" xfId="0"/>
    <cellStyle name="Normal 135 2" xfId="0"/>
    <cellStyle name="Normal 135 3" xfId="0"/>
    <cellStyle name="Normal 135 3 2" xfId="0"/>
    <cellStyle name="Normal 135 4" xfId="0"/>
    <cellStyle name="Normal 136" xfId="0"/>
    <cellStyle name="Normal 136 2" xfId="0"/>
    <cellStyle name="Normal 136 3" xfId="0"/>
    <cellStyle name="Normal 137" xfId="0"/>
    <cellStyle name="Normal 137 10" xfId="0"/>
    <cellStyle name="Normal 137 2" xfId="0"/>
    <cellStyle name="Normal 137 2 2" xfId="0"/>
    <cellStyle name="Normal 137 2 2 2" xfId="0"/>
    <cellStyle name="Normal 137 2 2 2 2" xfId="0"/>
    <cellStyle name="Normal 137 2 2 3" xfId="0"/>
    <cellStyle name="Normal 137 2 3" xfId="0"/>
    <cellStyle name="Normal 137 2 3 2" xfId="0"/>
    <cellStyle name="Normal 137 2 4" xfId="0"/>
    <cellStyle name="Normal 137 2 4 2" xfId="0"/>
    <cellStyle name="Normal 137 2 5" xfId="0"/>
    <cellStyle name="Normal 137 3" xfId="0"/>
    <cellStyle name="Normal 137 3 2" xfId="0"/>
    <cellStyle name="Normal 137 3 2 2" xfId="0"/>
    <cellStyle name="Normal 137 3 2 2 2" xfId="0"/>
    <cellStyle name="Normal 137 3 2 3" xfId="0"/>
    <cellStyle name="Normal 137 3 3" xfId="0"/>
    <cellStyle name="Normal 137 3 3 2" xfId="0"/>
    <cellStyle name="Normal 137 3 4" xfId="0"/>
    <cellStyle name="Normal 137 3 5" xfId="0"/>
    <cellStyle name="Normal 137 4" xfId="0"/>
    <cellStyle name="Normal 137 4 2" xfId="0"/>
    <cellStyle name="Normal 137 4 2 2" xfId="0"/>
    <cellStyle name="Normal 137 4 2 2 2" xfId="0"/>
    <cellStyle name="Normal 137 4 2 3" xfId="0"/>
    <cellStyle name="Normal 137 4 3" xfId="0"/>
    <cellStyle name="Normal 137 4 3 2" xfId="0"/>
    <cellStyle name="Normal 137 4 4" xfId="0"/>
    <cellStyle name="Normal 137 5" xfId="0"/>
    <cellStyle name="Normal 137 5 2" xfId="0"/>
    <cellStyle name="Normal 137 5 2 2" xfId="0"/>
    <cellStyle name="Normal 137 5 2 2 2" xfId="0"/>
    <cellStyle name="Normal 137 5 2 3" xfId="0"/>
    <cellStyle name="Normal 137 5 3" xfId="0"/>
    <cellStyle name="Normal 137 5 3 2" xfId="0"/>
    <cellStyle name="Normal 137 5 4" xfId="0"/>
    <cellStyle name="Normal 137 6" xfId="0"/>
    <cellStyle name="Normal 137 6 2" xfId="0"/>
    <cellStyle name="Normal 137 6 2 2" xfId="0"/>
    <cellStyle name="Normal 137 6 3" xfId="0"/>
    <cellStyle name="Normal 137 7" xfId="0"/>
    <cellStyle name="Normal 137 7 2" xfId="0"/>
    <cellStyle name="Normal 137 8" xfId="0"/>
    <cellStyle name="Normal 137 8 2" xfId="0"/>
    <cellStyle name="Normal 137 9" xfId="0"/>
    <cellStyle name="Normal 138" xfId="0"/>
    <cellStyle name="Normal 138 10" xfId="0"/>
    <cellStyle name="Normal 138 2" xfId="0"/>
    <cellStyle name="Normal 138 2 2" xfId="0"/>
    <cellStyle name="Normal 138 2 2 2" xfId="0"/>
    <cellStyle name="Normal 138 2 2 2 2" xfId="0"/>
    <cellStyle name="Normal 138 2 2 3" xfId="0"/>
    <cellStyle name="Normal 138 2 3" xfId="0"/>
    <cellStyle name="Normal 138 2 3 2" xfId="0"/>
    <cellStyle name="Normal 138 2 4" xfId="0"/>
    <cellStyle name="Normal 138 2 4 2" xfId="0"/>
    <cellStyle name="Normal 138 2 5" xfId="0"/>
    <cellStyle name="Normal 138 3" xfId="0"/>
    <cellStyle name="Normal 138 3 2" xfId="0"/>
    <cellStyle name="Normal 138 3 2 2" xfId="0"/>
    <cellStyle name="Normal 138 3 2 2 2" xfId="0"/>
    <cellStyle name="Normal 138 3 2 3" xfId="0"/>
    <cellStyle name="Normal 138 3 3" xfId="0"/>
    <cellStyle name="Normal 138 3 3 2" xfId="0"/>
    <cellStyle name="Normal 138 3 4" xfId="0"/>
    <cellStyle name="Normal 138 3 5" xfId="0"/>
    <cellStyle name="Normal 138 4" xfId="0"/>
    <cellStyle name="Normal 138 4 2" xfId="0"/>
    <cellStyle name="Normal 138 4 2 2" xfId="0"/>
    <cellStyle name="Normal 138 4 2 2 2" xfId="0"/>
    <cellStyle name="Normal 138 4 2 3" xfId="0"/>
    <cellStyle name="Normal 138 4 3" xfId="0"/>
    <cellStyle name="Normal 138 4 3 2" xfId="0"/>
    <cellStyle name="Normal 138 4 4" xfId="0"/>
    <cellStyle name="Normal 138 5" xfId="0"/>
    <cellStyle name="Normal 138 5 2" xfId="0"/>
    <cellStyle name="Normal 138 5 2 2" xfId="0"/>
    <cellStyle name="Normal 138 5 2 2 2" xfId="0"/>
    <cellStyle name="Normal 138 5 2 3" xfId="0"/>
    <cellStyle name="Normal 138 5 3" xfId="0"/>
    <cellStyle name="Normal 138 5 3 2" xfId="0"/>
    <cellStyle name="Normal 138 5 4" xfId="0"/>
    <cellStyle name="Normal 138 6" xfId="0"/>
    <cellStyle name="Normal 138 6 2" xfId="0"/>
    <cellStyle name="Normal 138 6 2 2" xfId="0"/>
    <cellStyle name="Normal 138 6 3" xfId="0"/>
    <cellStyle name="Normal 138 7" xfId="0"/>
    <cellStyle name="Normal 138 7 2" xfId="0"/>
    <cellStyle name="Normal 138 8" xfId="0"/>
    <cellStyle name="Normal 138 8 2" xfId="0"/>
    <cellStyle name="Normal 138 9" xfId="0"/>
    <cellStyle name="Normal 139" xfId="0"/>
    <cellStyle name="Normal 139 10" xfId="0"/>
    <cellStyle name="Normal 139 2" xfId="0"/>
    <cellStyle name="Normal 139 2 2" xfId="0"/>
    <cellStyle name="Normal 139 2 2 2" xfId="0"/>
    <cellStyle name="Normal 139 2 2 2 2" xfId="0"/>
    <cellStyle name="Normal 139 2 2 3" xfId="0"/>
    <cellStyle name="Normal 139 2 3" xfId="0"/>
    <cellStyle name="Normal 139 2 3 2" xfId="0"/>
    <cellStyle name="Normal 139 2 4" xfId="0"/>
    <cellStyle name="Normal 139 2 4 2" xfId="0"/>
    <cellStyle name="Normal 139 2 5" xfId="0"/>
    <cellStyle name="Normal 139 3" xfId="0"/>
    <cellStyle name="Normal 139 3 2" xfId="0"/>
    <cellStyle name="Normal 139 3 2 2" xfId="0"/>
    <cellStyle name="Normal 139 3 2 2 2" xfId="0"/>
    <cellStyle name="Normal 139 3 2 3" xfId="0"/>
    <cellStyle name="Normal 139 3 3" xfId="0"/>
    <cellStyle name="Normal 139 3 3 2" xfId="0"/>
    <cellStyle name="Normal 139 3 4" xfId="0"/>
    <cellStyle name="Normal 139 3 5" xfId="0"/>
    <cellStyle name="Normal 139 4" xfId="0"/>
    <cellStyle name="Normal 139 4 2" xfId="0"/>
    <cellStyle name="Normal 139 4 2 2" xfId="0"/>
    <cellStyle name="Normal 139 4 2 2 2" xfId="0"/>
    <cellStyle name="Normal 139 4 2 3" xfId="0"/>
    <cellStyle name="Normal 139 4 3" xfId="0"/>
    <cellStyle name="Normal 139 4 3 2" xfId="0"/>
    <cellStyle name="Normal 139 4 4" xfId="0"/>
    <cellStyle name="Normal 139 5" xfId="0"/>
    <cellStyle name="Normal 139 5 2" xfId="0"/>
    <cellStyle name="Normal 139 5 2 2" xfId="0"/>
    <cellStyle name="Normal 139 5 2 2 2" xfId="0"/>
    <cellStyle name="Normal 139 5 2 3" xfId="0"/>
    <cellStyle name="Normal 139 5 3" xfId="0"/>
    <cellStyle name="Normal 139 5 3 2" xfId="0"/>
    <cellStyle name="Normal 139 5 4" xfId="0"/>
    <cellStyle name="Normal 139 6" xfId="0"/>
    <cellStyle name="Normal 139 6 2" xfId="0"/>
    <cellStyle name="Normal 139 6 2 2" xfId="0"/>
    <cellStyle name="Normal 139 6 3" xfId="0"/>
    <cellStyle name="Normal 139 7" xfId="0"/>
    <cellStyle name="Normal 139 7 2" xfId="0"/>
    <cellStyle name="Normal 139 8" xfId="0"/>
    <cellStyle name="Normal 139 8 2" xfId="0"/>
    <cellStyle name="Normal 139 9" xfId="0"/>
    <cellStyle name="Normal 13_Sheet1" xfId="0"/>
    <cellStyle name="Normal 14" xfId="0"/>
    <cellStyle name="Normal 14 2" xfId="0"/>
    <cellStyle name="Normal 14 2 2" xfId="0"/>
    <cellStyle name="Normal 14 2_Sheet1" xfId="0"/>
    <cellStyle name="Normal 14 3" xfId="0"/>
    <cellStyle name="Normal 14 4" xfId="0"/>
    <cellStyle name="Normal 14 5" xfId="0"/>
    <cellStyle name="Normal 14 6" xfId="0"/>
    <cellStyle name="Normal 14 7" xfId="0"/>
    <cellStyle name="Normal 14 8" xfId="0"/>
    <cellStyle name="Normal 14 9" xfId="0"/>
    <cellStyle name="Normal 140" xfId="0"/>
    <cellStyle name="Normal 140 10" xfId="0"/>
    <cellStyle name="Normal 140 2" xfId="0"/>
    <cellStyle name="Normal 140 2 2" xfId="0"/>
    <cellStyle name="Normal 140 2 2 2" xfId="0"/>
    <cellStyle name="Normal 140 2 2 2 2" xfId="0"/>
    <cellStyle name="Normal 140 2 2 3" xfId="0"/>
    <cellStyle name="Normal 140 2 3" xfId="0"/>
    <cellStyle name="Normal 140 2 3 2" xfId="0"/>
    <cellStyle name="Normal 140 2 4" xfId="0"/>
    <cellStyle name="Normal 140 2 5" xfId="0"/>
    <cellStyle name="Normal 140 3" xfId="0"/>
    <cellStyle name="Normal 140 3 2" xfId="0"/>
    <cellStyle name="Normal 140 3 2 2" xfId="0"/>
    <cellStyle name="Normal 140 3 2 2 2" xfId="0"/>
    <cellStyle name="Normal 140 3 2 3" xfId="0"/>
    <cellStyle name="Normal 140 3 3" xfId="0"/>
    <cellStyle name="Normal 140 3 3 2" xfId="0"/>
    <cellStyle name="Normal 140 3 4" xfId="0"/>
    <cellStyle name="Normal 140 3 5" xfId="0"/>
    <cellStyle name="Normal 140 4" xfId="0"/>
    <cellStyle name="Normal 140 4 2" xfId="0"/>
    <cellStyle name="Normal 140 4 2 2" xfId="0"/>
    <cellStyle name="Normal 140 4 2 2 2" xfId="0"/>
    <cellStyle name="Normal 140 4 2 3" xfId="0"/>
    <cellStyle name="Normal 140 4 3" xfId="0"/>
    <cellStyle name="Normal 140 4 3 2" xfId="0"/>
    <cellStyle name="Normal 140 4 4" xfId="0"/>
    <cellStyle name="Normal 140 5" xfId="0"/>
    <cellStyle name="Normal 140 5 2" xfId="0"/>
    <cellStyle name="Normal 140 5 2 2" xfId="0"/>
    <cellStyle name="Normal 140 5 2 2 2" xfId="0"/>
    <cellStyle name="Normal 140 5 2 3" xfId="0"/>
    <cellStyle name="Normal 140 5 3" xfId="0"/>
    <cellStyle name="Normal 140 5 3 2" xfId="0"/>
    <cellStyle name="Normal 140 5 4" xfId="0"/>
    <cellStyle name="Normal 140 6" xfId="0"/>
    <cellStyle name="Normal 140 6 2" xfId="0"/>
    <cellStyle name="Normal 140 6 2 2" xfId="0"/>
    <cellStyle name="Normal 140 6 3" xfId="0"/>
    <cellStyle name="Normal 140 7" xfId="0"/>
    <cellStyle name="Normal 140 7 2" xfId="0"/>
    <cellStyle name="Normal 140 8" xfId="0"/>
    <cellStyle name="Normal 140 9" xfId="0"/>
    <cellStyle name="Normal 141" xfId="0"/>
    <cellStyle name="Normal 141 10" xfId="0"/>
    <cellStyle name="Normal 141 2" xfId="0"/>
    <cellStyle name="Normal 141 2 2" xfId="0"/>
    <cellStyle name="Normal 141 2 2 2" xfId="0"/>
    <cellStyle name="Normal 141 2 2 2 2" xfId="0"/>
    <cellStyle name="Normal 141 2 2 3" xfId="0"/>
    <cellStyle name="Normal 141 2 2 4" xfId="0"/>
    <cellStyle name="Normal 141 2 3" xfId="0"/>
    <cellStyle name="Normal 141 2 3 2" xfId="0"/>
    <cellStyle name="Normal 141 2 3 3" xfId="0"/>
    <cellStyle name="Normal 141 2 4" xfId="0"/>
    <cellStyle name="Normal 141 2 5" xfId="0"/>
    <cellStyle name="Normal 141 3" xfId="0"/>
    <cellStyle name="Normal 141 3 2" xfId="0"/>
    <cellStyle name="Normal 141 3 2 2" xfId="0"/>
    <cellStyle name="Normal 141 3 2 2 2" xfId="0"/>
    <cellStyle name="Normal 141 3 2 3" xfId="0"/>
    <cellStyle name="Normal 141 3 3" xfId="0"/>
    <cellStyle name="Normal 141 3 3 2" xfId="0"/>
    <cellStyle name="Normal 141 3 4" xfId="0"/>
    <cellStyle name="Normal 141 3 5" xfId="0"/>
    <cellStyle name="Normal 141 4" xfId="0"/>
    <cellStyle name="Normal 141 4 2" xfId="0"/>
    <cellStyle name="Normal 141 4 2 2" xfId="0"/>
    <cellStyle name="Normal 141 4 2 2 2" xfId="0"/>
    <cellStyle name="Normal 141 4 2 3" xfId="0"/>
    <cellStyle name="Normal 141 4 3" xfId="0"/>
    <cellStyle name="Normal 141 4 3 2" xfId="0"/>
    <cellStyle name="Normal 141 4 4" xfId="0"/>
    <cellStyle name="Normal 141 4 4 2" xfId="0"/>
    <cellStyle name="Normal 141 4 5" xfId="0"/>
    <cellStyle name="Normal 141 5" xfId="0"/>
    <cellStyle name="Normal 141 5 2" xfId="0"/>
    <cellStyle name="Normal 141 5 2 2" xfId="0"/>
    <cellStyle name="Normal 141 5 2 2 2" xfId="0"/>
    <cellStyle name="Normal 141 5 2 3" xfId="0"/>
    <cellStyle name="Normal 141 5 3" xfId="0"/>
    <cellStyle name="Normal 141 5 3 2" xfId="0"/>
    <cellStyle name="Normal 141 5 4" xfId="0"/>
    <cellStyle name="Normal 141 6" xfId="0"/>
    <cellStyle name="Normal 141 6 2" xfId="0"/>
    <cellStyle name="Normal 141 6 2 2" xfId="0"/>
    <cellStyle name="Normal 141 6 3" xfId="0"/>
    <cellStyle name="Normal 141 7" xfId="0"/>
    <cellStyle name="Normal 141 7 2" xfId="0"/>
    <cellStyle name="Normal 141 8" xfId="0"/>
    <cellStyle name="Normal 141 9" xfId="0"/>
    <cellStyle name="Normal 142" xfId="0"/>
    <cellStyle name="Normal 142 10" xfId="0"/>
    <cellStyle name="Normal 142 2" xfId="0"/>
    <cellStyle name="Normal 142 2 2" xfId="0"/>
    <cellStyle name="Normal 142 2 2 2" xfId="0"/>
    <cellStyle name="Normal 142 2 2 2 2" xfId="0"/>
    <cellStyle name="Normal 142 2 2 3" xfId="0"/>
    <cellStyle name="Normal 142 2 3" xfId="0"/>
    <cellStyle name="Normal 142 2 3 2" xfId="0"/>
    <cellStyle name="Normal 142 2 4" xfId="0"/>
    <cellStyle name="Normal 142 2 5" xfId="0"/>
    <cellStyle name="Normal 142 3" xfId="0"/>
    <cellStyle name="Normal 142 3 2" xfId="0"/>
    <cellStyle name="Normal 142 3 2 2" xfId="0"/>
    <cellStyle name="Normal 142 3 2 2 2" xfId="0"/>
    <cellStyle name="Normal 142 3 2 3" xfId="0"/>
    <cellStyle name="Normal 142 3 3" xfId="0"/>
    <cellStyle name="Normal 142 3 3 2" xfId="0"/>
    <cellStyle name="Normal 142 3 4" xfId="0"/>
    <cellStyle name="Normal 142 3 4 2" xfId="0"/>
    <cellStyle name="Normal 142 3 5" xfId="0"/>
    <cellStyle name="Normal 142 4" xfId="0"/>
    <cellStyle name="Normal 142 4 2" xfId="0"/>
    <cellStyle name="Normal 142 4 2 2" xfId="0"/>
    <cellStyle name="Normal 142 4 2 2 2" xfId="0"/>
    <cellStyle name="Normal 142 4 2 3" xfId="0"/>
    <cellStyle name="Normal 142 4 3" xfId="0"/>
    <cellStyle name="Normal 142 4 3 2" xfId="0"/>
    <cellStyle name="Normal 142 4 4" xfId="0"/>
    <cellStyle name="Normal 142 4 5" xfId="0"/>
    <cellStyle name="Normal 142 5" xfId="0"/>
    <cellStyle name="Normal 142 5 2" xfId="0"/>
    <cellStyle name="Normal 142 5 2 2" xfId="0"/>
    <cellStyle name="Normal 142 5 2 2 2" xfId="0"/>
    <cellStyle name="Normal 142 5 2 3" xfId="0"/>
    <cellStyle name="Normal 142 5 3" xfId="0"/>
    <cellStyle name="Normal 142 5 3 2" xfId="0"/>
    <cellStyle name="Normal 142 5 4" xfId="0"/>
    <cellStyle name="Normal 142 6" xfId="0"/>
    <cellStyle name="Normal 142 6 2" xfId="0"/>
    <cellStyle name="Normal 142 6 2 2" xfId="0"/>
    <cellStyle name="Normal 142 6 3" xfId="0"/>
    <cellStyle name="Normal 142 7" xfId="0"/>
    <cellStyle name="Normal 142 7 2" xfId="0"/>
    <cellStyle name="Normal 142 8" xfId="0"/>
    <cellStyle name="Normal 142 9" xfId="0"/>
    <cellStyle name="Normal 143" xfId="0"/>
    <cellStyle name="Normal 143 10" xfId="0"/>
    <cellStyle name="Normal 143 11" xfId="0"/>
    <cellStyle name="Normal 143 2" xfId="0"/>
    <cellStyle name="Normal 143 2 2" xfId="0"/>
    <cellStyle name="Normal 143 2 3" xfId="0"/>
    <cellStyle name="Normal 143 2 4" xfId="0"/>
    <cellStyle name="Normal 143 3" xfId="0"/>
    <cellStyle name="Normal 143 3 2" xfId="0"/>
    <cellStyle name="Normal 143 3 2 2" xfId="0"/>
    <cellStyle name="Normal 143 3 2 2 2" xfId="0"/>
    <cellStyle name="Normal 143 3 2 3" xfId="0"/>
    <cellStyle name="Normal 143 3 3" xfId="0"/>
    <cellStyle name="Normal 143 3 3 2" xfId="0"/>
    <cellStyle name="Normal 143 3 4" xfId="0"/>
    <cellStyle name="Normal 143 3 4 2" xfId="0"/>
    <cellStyle name="Normal 143 3 5" xfId="0"/>
    <cellStyle name="Normal 143 4" xfId="0"/>
    <cellStyle name="Normal 143 4 2" xfId="0"/>
    <cellStyle name="Normal 143 4 2 2" xfId="0"/>
    <cellStyle name="Normal 143 4 2 2 2" xfId="0"/>
    <cellStyle name="Normal 143 4 2 3" xfId="0"/>
    <cellStyle name="Normal 143 4 3" xfId="0"/>
    <cellStyle name="Normal 143 4 3 2" xfId="0"/>
    <cellStyle name="Normal 143 4 4" xfId="0"/>
    <cellStyle name="Normal 143 4 5" xfId="0"/>
    <cellStyle name="Normal 143 5" xfId="0"/>
    <cellStyle name="Normal 143 5 2" xfId="0"/>
    <cellStyle name="Normal 143 5 2 2" xfId="0"/>
    <cellStyle name="Normal 143 5 2 2 2" xfId="0"/>
    <cellStyle name="Normal 143 5 2 3" xfId="0"/>
    <cellStyle name="Normal 143 5 3" xfId="0"/>
    <cellStyle name="Normal 143 5 3 2" xfId="0"/>
    <cellStyle name="Normal 143 5 4" xfId="0"/>
    <cellStyle name="Normal 143 6" xfId="0"/>
    <cellStyle name="Normal 143 6 2" xfId="0"/>
    <cellStyle name="Normal 143 6 2 2" xfId="0"/>
    <cellStyle name="Normal 143 6 2 2 2" xfId="0"/>
    <cellStyle name="Normal 143 6 2 3" xfId="0"/>
    <cellStyle name="Normal 143 6 3" xfId="0"/>
    <cellStyle name="Normal 143 6 3 2" xfId="0"/>
    <cellStyle name="Normal 143 6 4" xfId="0"/>
    <cellStyle name="Normal 143 7" xfId="0"/>
    <cellStyle name="Normal 143 7 2" xfId="0"/>
    <cellStyle name="Normal 143 7 2 2" xfId="0"/>
    <cellStyle name="Normal 143 7 3" xfId="0"/>
    <cellStyle name="Normal 143 8" xfId="0"/>
    <cellStyle name="Normal 143 8 2" xfId="0"/>
    <cellStyle name="Normal 143 9" xfId="0"/>
    <cellStyle name="Normal 144" xfId="0"/>
    <cellStyle name="Normal 144 10" xfId="0"/>
    <cellStyle name="Normal 144 2" xfId="0"/>
    <cellStyle name="Normal 144 2 2" xfId="0"/>
    <cellStyle name="Normal 144 2 2 2" xfId="0"/>
    <cellStyle name="Normal 144 2 2 2 2" xfId="0"/>
    <cellStyle name="Normal 144 2 2 3" xfId="0"/>
    <cellStyle name="Normal 144 2 3" xfId="0"/>
    <cellStyle name="Normal 144 2 3 2" xfId="0"/>
    <cellStyle name="Normal 144 2 4" xfId="0"/>
    <cellStyle name="Normal 144 2 5" xfId="0"/>
    <cellStyle name="Normal 144 3" xfId="0"/>
    <cellStyle name="Normal 144 3 2" xfId="0"/>
    <cellStyle name="Normal 144 3 2 2" xfId="0"/>
    <cellStyle name="Normal 144 3 2 2 2" xfId="0"/>
    <cellStyle name="Normal 144 3 2 3" xfId="0"/>
    <cellStyle name="Normal 144 3 3" xfId="0"/>
    <cellStyle name="Normal 144 3 3 2" xfId="0"/>
    <cellStyle name="Normal 144 3 4" xfId="0"/>
    <cellStyle name="Normal 144 3 4 2" xfId="0"/>
    <cellStyle name="Normal 144 3 5" xfId="0"/>
    <cellStyle name="Normal 144 4" xfId="0"/>
    <cellStyle name="Normal 144 4 2" xfId="0"/>
    <cellStyle name="Normal 144 4 2 2" xfId="0"/>
    <cellStyle name="Normal 144 4 2 2 2" xfId="0"/>
    <cellStyle name="Normal 144 4 2 3" xfId="0"/>
    <cellStyle name="Normal 144 4 3" xfId="0"/>
    <cellStyle name="Normal 144 4 3 2" xfId="0"/>
    <cellStyle name="Normal 144 4 4" xfId="0"/>
    <cellStyle name="Normal 144 4 5" xfId="0"/>
    <cellStyle name="Normal 144 5" xfId="0"/>
    <cellStyle name="Normal 144 5 2" xfId="0"/>
    <cellStyle name="Normal 144 5 2 2" xfId="0"/>
    <cellStyle name="Normal 144 5 2 2 2" xfId="0"/>
    <cellStyle name="Normal 144 5 2 3" xfId="0"/>
    <cellStyle name="Normal 144 5 3" xfId="0"/>
    <cellStyle name="Normal 144 5 3 2" xfId="0"/>
    <cellStyle name="Normal 144 5 4" xfId="0"/>
    <cellStyle name="Normal 144 6" xfId="0"/>
    <cellStyle name="Normal 144 6 2" xfId="0"/>
    <cellStyle name="Normal 144 6 2 2" xfId="0"/>
    <cellStyle name="Normal 144 6 3" xfId="0"/>
    <cellStyle name="Normal 144 7" xfId="0"/>
    <cellStyle name="Normal 144 7 2" xfId="0"/>
    <cellStyle name="Normal 144 8" xfId="0"/>
    <cellStyle name="Normal 144 9" xfId="0"/>
    <cellStyle name="Normal 145" xfId="0"/>
    <cellStyle name="Normal 145 2" xfId="0"/>
    <cellStyle name="Normal 145 2 2" xfId="0"/>
    <cellStyle name="Normal 145 3" xfId="0"/>
    <cellStyle name="Normal 145 3 2" xfId="0"/>
    <cellStyle name="Normal 145 4" xfId="0"/>
    <cellStyle name="Normal 145 5" xfId="0"/>
    <cellStyle name="Normal 145 6" xfId="0"/>
    <cellStyle name="Normal 146" xfId="0"/>
    <cellStyle name="Normal 146 2" xfId="0"/>
    <cellStyle name="Normal 146 3" xfId="0"/>
    <cellStyle name="Normal 146 3 2" xfId="0"/>
    <cellStyle name="Normal 146 4" xfId="0"/>
    <cellStyle name="Normal 147" xfId="0"/>
    <cellStyle name="Normal 147 2" xfId="0"/>
    <cellStyle name="Normal 147 3" xfId="0"/>
    <cellStyle name="Normal 147 3 2" xfId="0"/>
    <cellStyle name="Normal 147 4" xfId="0"/>
    <cellStyle name="Normal 148" xfId="0"/>
    <cellStyle name="Normal 148 2" xfId="0"/>
    <cellStyle name="Normal 148 3" xfId="0"/>
    <cellStyle name="Normal 148 3 2" xfId="0"/>
    <cellStyle name="Normal 148 4" xfId="0"/>
    <cellStyle name="Normal 149" xfId="0"/>
    <cellStyle name="Normal 149 2" xfId="0"/>
    <cellStyle name="Normal 149 2 2" xfId="0"/>
    <cellStyle name="Normal 149 3" xfId="0"/>
    <cellStyle name="Normal 149 4" xfId="0"/>
    <cellStyle name="Normal 149 5" xfId="0"/>
    <cellStyle name="Normal 14_Sheet1" xfId="0"/>
    <cellStyle name="Normal 15" xfId="0"/>
    <cellStyle name="Normal 15 2" xfId="0"/>
    <cellStyle name="Normal 15 2 2" xfId="0"/>
    <cellStyle name="Normal 15 2 3" xfId="0"/>
    <cellStyle name="Normal 15 2 4" xfId="0"/>
    <cellStyle name="Normal 15 2 4 2" xfId="0"/>
    <cellStyle name="Normal 15 2_Sheet1" xfId="0"/>
    <cellStyle name="Normal 15 3" xfId="0"/>
    <cellStyle name="Normal 15 4" xfId="0"/>
    <cellStyle name="Normal 15 5" xfId="0"/>
    <cellStyle name="Normal 15 5 2" xfId="0"/>
    <cellStyle name="Normal 15 6" xfId="0"/>
    <cellStyle name="Normal 150" xfId="0"/>
    <cellStyle name="Normal 150 10" xfId="0"/>
    <cellStyle name="Normal 150 2" xfId="0"/>
    <cellStyle name="Normal 150 2 2" xfId="0"/>
    <cellStyle name="Normal 150 2 2 2" xfId="0"/>
    <cellStyle name="Normal 150 2 2 2 2" xfId="0"/>
    <cellStyle name="Normal 150 2 2 3" xfId="0"/>
    <cellStyle name="Normal 150 2 3" xfId="0"/>
    <cellStyle name="Normal 150 2 3 2" xfId="0"/>
    <cellStyle name="Normal 150 2 4" xfId="0"/>
    <cellStyle name="Normal 150 2 5" xfId="0"/>
    <cellStyle name="Normal 150 3" xfId="0"/>
    <cellStyle name="Normal 150 3 2" xfId="0"/>
    <cellStyle name="Normal 150 3 2 2" xfId="0"/>
    <cellStyle name="Normal 150 3 2 2 2" xfId="0"/>
    <cellStyle name="Normal 150 3 2 3" xfId="0"/>
    <cellStyle name="Normal 150 3 3" xfId="0"/>
    <cellStyle name="Normal 150 3 3 2" xfId="0"/>
    <cellStyle name="Normal 150 3 4" xfId="0"/>
    <cellStyle name="Normal 150 3 5" xfId="0"/>
    <cellStyle name="Normal 150 4" xfId="0"/>
    <cellStyle name="Normal 150 4 2" xfId="0"/>
    <cellStyle name="Normal 150 4 2 2" xfId="0"/>
    <cellStyle name="Normal 150 4 2 2 2" xfId="0"/>
    <cellStyle name="Normal 150 4 2 3" xfId="0"/>
    <cellStyle name="Normal 150 4 3" xfId="0"/>
    <cellStyle name="Normal 150 4 3 2" xfId="0"/>
    <cellStyle name="Normal 150 4 4" xfId="0"/>
    <cellStyle name="Normal 150 5" xfId="0"/>
    <cellStyle name="Normal 150 5 2" xfId="0"/>
    <cellStyle name="Normal 150 5 2 2" xfId="0"/>
    <cellStyle name="Normal 150 5 2 2 2" xfId="0"/>
    <cellStyle name="Normal 150 5 2 3" xfId="0"/>
    <cellStyle name="Normal 150 5 3" xfId="0"/>
    <cellStyle name="Normal 150 5 3 2" xfId="0"/>
    <cellStyle name="Normal 150 5 4" xfId="0"/>
    <cellStyle name="Normal 150 6" xfId="0"/>
    <cellStyle name="Normal 150 6 2" xfId="0"/>
    <cellStyle name="Normal 150 6 2 2" xfId="0"/>
    <cellStyle name="Normal 150 6 3" xfId="0"/>
    <cellStyle name="Normal 150 7" xfId="0"/>
    <cellStyle name="Normal 150 7 2" xfId="0"/>
    <cellStyle name="Normal 150 8" xfId="0"/>
    <cellStyle name="Normal 150 9" xfId="0"/>
    <cellStyle name="Normal 151" xfId="0"/>
    <cellStyle name="Normal 151 2" xfId="0"/>
    <cellStyle name="Normal 151 2 2" xfId="0"/>
    <cellStyle name="Normal 151 2 3" xfId="0"/>
    <cellStyle name="Normal 151 2 4" xfId="0"/>
    <cellStyle name="Normal 151 3" xfId="0"/>
    <cellStyle name="Normal 151 3 2" xfId="0"/>
    <cellStyle name="Normal 151 3 2 2" xfId="0"/>
    <cellStyle name="Normal 151 3 2 2 2" xfId="0"/>
    <cellStyle name="Normal 151 3 2 3" xfId="0"/>
    <cellStyle name="Normal 151 3 3" xfId="0"/>
    <cellStyle name="Normal 151 3 3 2" xfId="0"/>
    <cellStyle name="Normal 151 3 4" xfId="0"/>
    <cellStyle name="Normal 151 3 5" xfId="0"/>
    <cellStyle name="Normal 151 3 6" xfId="0"/>
    <cellStyle name="Normal 151 4" xfId="0"/>
    <cellStyle name="Normal 151 5" xfId="0"/>
    <cellStyle name="Normal 151 5 2" xfId="0"/>
    <cellStyle name="Normal 151 5 2 2" xfId="0"/>
    <cellStyle name="Normal 151 5 3" xfId="0"/>
    <cellStyle name="Normal 151 6" xfId="0"/>
    <cellStyle name="Normal 151 6 2" xfId="0"/>
    <cellStyle name="Normal 151 7" xfId="0"/>
    <cellStyle name="Normal 151 8" xfId="0"/>
    <cellStyle name="Normal 151 9" xfId="0"/>
    <cellStyle name="Normal 152" xfId="0"/>
    <cellStyle name="Normal 152 2" xfId="0"/>
    <cellStyle name="Normal 152 2 2" xfId="0"/>
    <cellStyle name="Normal 152 2 3" xfId="0"/>
    <cellStyle name="Normal 152 2 4" xfId="0"/>
    <cellStyle name="Normal 152 2 5" xfId="0"/>
    <cellStyle name="Normal 152 3" xfId="0"/>
    <cellStyle name="Normal 152 3 2" xfId="0"/>
    <cellStyle name="Normal 152 3 2 2" xfId="0"/>
    <cellStyle name="Normal 152 3 2 2 2" xfId="0"/>
    <cellStyle name="Normal 152 3 2 3" xfId="0"/>
    <cellStyle name="Normal 152 3 3" xfId="0"/>
    <cellStyle name="Normal 152 3 3 2" xfId="0"/>
    <cellStyle name="Normal 152 3 4" xfId="0"/>
    <cellStyle name="Normal 152 3 5" xfId="0"/>
    <cellStyle name="Normal 152 3 6" xfId="0"/>
    <cellStyle name="Normal 152 4" xfId="0"/>
    <cellStyle name="Normal 152 5" xfId="0"/>
    <cellStyle name="Normal 152 5 2" xfId="0"/>
    <cellStyle name="Normal 152 5 2 2" xfId="0"/>
    <cellStyle name="Normal 152 5 3" xfId="0"/>
    <cellStyle name="Normal 152 6" xfId="0"/>
    <cellStyle name="Normal 152 6 2" xfId="0"/>
    <cellStyle name="Normal 152 7" xfId="0"/>
    <cellStyle name="Normal 152 8" xfId="0"/>
    <cellStyle name="Normal 152 9" xfId="0"/>
    <cellStyle name="Normal 153" xfId="0"/>
    <cellStyle name="Normal 153 2" xfId="0"/>
    <cellStyle name="Normal 153 3" xfId="0"/>
    <cellStyle name="Normal 153 3 2" xfId="0"/>
    <cellStyle name="Normal 153 4" xfId="0"/>
    <cellStyle name="Normal 154" xfId="0"/>
    <cellStyle name="Normal 154 2" xfId="0"/>
    <cellStyle name="Normal 154 3" xfId="0"/>
    <cellStyle name="Normal 154 4" xfId="0"/>
    <cellStyle name="Normal 155" xfId="0"/>
    <cellStyle name="Normal 155 2" xfId="0"/>
    <cellStyle name="Normal 155 3" xfId="0"/>
    <cellStyle name="Normal 155 4" xfId="0"/>
    <cellStyle name="Normal 156" xfId="0"/>
    <cellStyle name="Normal 156 2" xfId="0"/>
    <cellStyle name="Normal 156 3" xfId="0"/>
    <cellStyle name="Normal 156 4" xfId="0"/>
    <cellStyle name="Normal 157" xfId="0"/>
    <cellStyle name="Normal 157 2" xfId="0"/>
    <cellStyle name="Normal 157 3" xfId="0"/>
    <cellStyle name="Normal 157 4" xfId="0"/>
    <cellStyle name="Normal 158" xfId="0"/>
    <cellStyle name="Normal 158 2" xfId="0"/>
    <cellStyle name="Normal 158 3" xfId="0"/>
    <cellStyle name="Normal 159" xfId="0"/>
    <cellStyle name="Normal 159 2" xfId="0"/>
    <cellStyle name="Normal 159 3" xfId="0"/>
    <cellStyle name="Normal 15_Sheet1" xfId="0"/>
    <cellStyle name="Normal 16" xfId="0"/>
    <cellStyle name="Normal 16 2" xfId="0"/>
    <cellStyle name="Normal 16 2 2" xfId="0"/>
    <cellStyle name="Normal 16 2 3" xfId="0"/>
    <cellStyle name="Normal 16 2 4" xfId="0"/>
    <cellStyle name="Normal 16 2 4 2" xfId="0"/>
    <cellStyle name="Normal 16 2_Sheet1" xfId="0"/>
    <cellStyle name="Normal 16 3" xfId="0"/>
    <cellStyle name="Normal 16 4" xfId="0"/>
    <cellStyle name="Normal 16 5" xfId="0"/>
    <cellStyle name="Normal 16 5 2" xfId="0"/>
    <cellStyle name="Normal 16 6" xfId="0"/>
    <cellStyle name="Normal 160" xfId="0"/>
    <cellStyle name="Normal 160 2" xfId="0"/>
    <cellStyle name="Normal 160 3" xfId="0"/>
    <cellStyle name="Normal 161" xfId="0"/>
    <cellStyle name="Normal 161 2" xfId="0"/>
    <cellStyle name="Normal 161 3" xfId="0"/>
    <cellStyle name="Normal 162" xfId="0"/>
    <cellStyle name="Normal 162 2" xfId="0"/>
    <cellStyle name="Normal 162 3" xfId="0"/>
    <cellStyle name="Normal 163" xfId="0"/>
    <cellStyle name="Normal 163 2" xfId="0"/>
    <cellStyle name="Normal 163 3" xfId="0"/>
    <cellStyle name="Normal 164" xfId="0"/>
    <cellStyle name="Normal 164 2" xfId="0"/>
    <cellStyle name="Normal 164 3" xfId="0"/>
    <cellStyle name="Normal 165" xfId="0"/>
    <cellStyle name="Normal 165 10" xfId="0"/>
    <cellStyle name="Normal 165 2" xfId="0"/>
    <cellStyle name="Normal 165 2 2" xfId="0"/>
    <cellStyle name="Normal 165 2 2 2" xfId="0"/>
    <cellStyle name="Normal 165 2 2 2 2" xfId="0"/>
    <cellStyle name="Normal 165 2 2 3" xfId="0"/>
    <cellStyle name="Normal 165 2 3" xfId="0"/>
    <cellStyle name="Normal 165 2 3 2" xfId="0"/>
    <cellStyle name="Normal 165 2 4" xfId="0"/>
    <cellStyle name="Normal 165 3" xfId="0"/>
    <cellStyle name="Normal 165 3 2" xfId="0"/>
    <cellStyle name="Normal 165 3 2 2" xfId="0"/>
    <cellStyle name="Normal 165 3 2 2 2" xfId="0"/>
    <cellStyle name="Normal 165 3 2 3" xfId="0"/>
    <cellStyle name="Normal 165 3 3" xfId="0"/>
    <cellStyle name="Normal 165 3 3 2" xfId="0"/>
    <cellStyle name="Normal 165 3 4" xfId="0"/>
    <cellStyle name="Normal 165 4" xfId="0"/>
    <cellStyle name="Normal 165 4 2" xfId="0"/>
    <cellStyle name="Normal 165 4 2 2" xfId="0"/>
    <cellStyle name="Normal 165 4 2 2 2" xfId="0"/>
    <cellStyle name="Normal 165 4 2 3" xfId="0"/>
    <cellStyle name="Normal 165 4 3" xfId="0"/>
    <cellStyle name="Normal 165 4 3 2" xfId="0"/>
    <cellStyle name="Normal 165 4 4" xfId="0"/>
    <cellStyle name="Normal 165 5" xfId="0"/>
    <cellStyle name="Normal 165 5 2" xfId="0"/>
    <cellStyle name="Normal 165 5 2 2" xfId="0"/>
    <cellStyle name="Normal 165 5 2 2 2" xfId="0"/>
    <cellStyle name="Normal 165 5 2 3" xfId="0"/>
    <cellStyle name="Normal 165 5 3" xfId="0"/>
    <cellStyle name="Normal 165 5 3 2" xfId="0"/>
    <cellStyle name="Normal 165 5 4" xfId="0"/>
    <cellStyle name="Normal 165 6" xfId="0"/>
    <cellStyle name="Normal 165 6 2" xfId="0"/>
    <cellStyle name="Normal 165 6 2 2" xfId="0"/>
    <cellStyle name="Normal 165 6 3" xfId="0"/>
    <cellStyle name="Normal 165 7" xfId="0"/>
    <cellStyle name="Normal 165 7 2" xfId="0"/>
    <cellStyle name="Normal 165 8" xfId="0"/>
    <cellStyle name="Normal 165 9" xfId="0"/>
    <cellStyle name="Normal 166" xfId="0"/>
    <cellStyle name="Normal 166 10" xfId="0"/>
    <cellStyle name="Normal 166 2" xfId="0"/>
    <cellStyle name="Normal 166 2 2" xfId="0"/>
    <cellStyle name="Normal 166 2 2 2" xfId="0"/>
    <cellStyle name="Normal 166 2 2 2 2" xfId="0"/>
    <cellStyle name="Normal 166 2 2 3" xfId="0"/>
    <cellStyle name="Normal 166 2 3" xfId="0"/>
    <cellStyle name="Normal 166 2 3 2" xfId="0"/>
    <cellStyle name="Normal 166 2 4" xfId="0"/>
    <cellStyle name="Normal 166 3" xfId="0"/>
    <cellStyle name="Normal 166 3 2" xfId="0"/>
    <cellStyle name="Normal 166 3 2 2" xfId="0"/>
    <cellStyle name="Normal 166 3 2 2 2" xfId="0"/>
    <cellStyle name="Normal 166 3 2 3" xfId="0"/>
    <cellStyle name="Normal 166 3 3" xfId="0"/>
    <cellStyle name="Normal 166 3 3 2" xfId="0"/>
    <cellStyle name="Normal 166 3 4" xfId="0"/>
    <cellStyle name="Normal 166 4" xfId="0"/>
    <cellStyle name="Normal 166 4 2" xfId="0"/>
    <cellStyle name="Normal 166 4 2 2" xfId="0"/>
    <cellStyle name="Normal 166 4 2 2 2" xfId="0"/>
    <cellStyle name="Normal 166 4 2 3" xfId="0"/>
    <cellStyle name="Normal 166 4 3" xfId="0"/>
    <cellStyle name="Normal 166 4 3 2" xfId="0"/>
    <cellStyle name="Normal 166 4 4" xfId="0"/>
    <cellStyle name="Normal 166 5" xfId="0"/>
    <cellStyle name="Normal 166 5 2" xfId="0"/>
    <cellStyle name="Normal 166 5 2 2" xfId="0"/>
    <cellStyle name="Normal 166 5 2 2 2" xfId="0"/>
    <cellStyle name="Normal 166 5 2 3" xfId="0"/>
    <cellStyle name="Normal 166 5 3" xfId="0"/>
    <cellStyle name="Normal 166 5 3 2" xfId="0"/>
    <cellStyle name="Normal 166 5 4" xfId="0"/>
    <cellStyle name="Normal 166 6" xfId="0"/>
    <cellStyle name="Normal 166 6 2" xfId="0"/>
    <cellStyle name="Normal 166 6 2 2" xfId="0"/>
    <cellStyle name="Normal 166 6 3" xfId="0"/>
    <cellStyle name="Normal 166 7" xfId="0"/>
    <cellStyle name="Normal 166 7 2" xfId="0"/>
    <cellStyle name="Normal 166 8" xfId="0"/>
    <cellStyle name="Normal 166 9" xfId="0"/>
    <cellStyle name="Normal 167" xfId="0"/>
    <cellStyle name="Normal 167 10" xfId="0"/>
    <cellStyle name="Normal 167 2" xfId="0"/>
    <cellStyle name="Normal 167 2 2" xfId="0"/>
    <cellStyle name="Normal 167 2 2 2" xfId="0"/>
    <cellStyle name="Normal 167 2 2 2 2" xfId="0"/>
    <cellStyle name="Normal 167 2 2 3" xfId="0"/>
    <cellStyle name="Normal 167 2 3" xfId="0"/>
    <cellStyle name="Normal 167 2 3 2" xfId="0"/>
    <cellStyle name="Normal 167 2 4" xfId="0"/>
    <cellStyle name="Normal 167 3" xfId="0"/>
    <cellStyle name="Normal 167 3 2" xfId="0"/>
    <cellStyle name="Normal 167 3 2 2" xfId="0"/>
    <cellStyle name="Normal 167 3 2 2 2" xfId="0"/>
    <cellStyle name="Normal 167 3 2 3" xfId="0"/>
    <cellStyle name="Normal 167 3 3" xfId="0"/>
    <cellStyle name="Normal 167 3 3 2" xfId="0"/>
    <cellStyle name="Normal 167 3 4" xfId="0"/>
    <cellStyle name="Normal 167 4" xfId="0"/>
    <cellStyle name="Normal 167 4 2" xfId="0"/>
    <cellStyle name="Normal 167 4 2 2" xfId="0"/>
    <cellStyle name="Normal 167 4 2 2 2" xfId="0"/>
    <cellStyle name="Normal 167 4 2 3" xfId="0"/>
    <cellStyle name="Normal 167 4 3" xfId="0"/>
    <cellStyle name="Normal 167 4 3 2" xfId="0"/>
    <cellStyle name="Normal 167 4 4" xfId="0"/>
    <cellStyle name="Normal 167 5" xfId="0"/>
    <cellStyle name="Normal 167 5 2" xfId="0"/>
    <cellStyle name="Normal 167 5 2 2" xfId="0"/>
    <cellStyle name="Normal 167 5 2 2 2" xfId="0"/>
    <cellStyle name="Normal 167 5 2 3" xfId="0"/>
    <cellStyle name="Normal 167 5 3" xfId="0"/>
    <cellStyle name="Normal 167 5 3 2" xfId="0"/>
    <cellStyle name="Normal 167 5 4" xfId="0"/>
    <cellStyle name="Normal 167 6" xfId="0"/>
    <cellStyle name="Normal 167 6 2" xfId="0"/>
    <cellStyle name="Normal 167 6 2 2" xfId="0"/>
    <cellStyle name="Normal 167 6 3" xfId="0"/>
    <cellStyle name="Normal 167 7" xfId="0"/>
    <cellStyle name="Normal 167 7 2" xfId="0"/>
    <cellStyle name="Normal 167 8" xfId="0"/>
    <cellStyle name="Normal 167 9" xfId="0"/>
    <cellStyle name="Normal 168" xfId="0"/>
    <cellStyle name="Normal 168 2" xfId="0"/>
    <cellStyle name="Normal 168 3" xfId="0"/>
    <cellStyle name="Normal 169" xfId="0"/>
    <cellStyle name="Normal 169 10" xfId="0"/>
    <cellStyle name="Normal 169 2" xfId="0"/>
    <cellStyle name="Normal 169 2 2" xfId="0"/>
    <cellStyle name="Normal 169 2 2 2" xfId="0"/>
    <cellStyle name="Normal 169 2 2 2 2" xfId="0"/>
    <cellStyle name="Normal 169 2 2 3" xfId="0"/>
    <cellStyle name="Normal 169 2 3" xfId="0"/>
    <cellStyle name="Normal 169 2 3 2" xfId="0"/>
    <cellStyle name="Normal 169 2 4" xfId="0"/>
    <cellStyle name="Normal 169 3" xfId="0"/>
    <cellStyle name="Normal 169 3 2" xfId="0"/>
    <cellStyle name="Normal 169 3 2 2" xfId="0"/>
    <cellStyle name="Normal 169 3 2 2 2" xfId="0"/>
    <cellStyle name="Normal 169 3 2 3" xfId="0"/>
    <cellStyle name="Normal 169 3 3" xfId="0"/>
    <cellStyle name="Normal 169 3 3 2" xfId="0"/>
    <cellStyle name="Normal 169 3 4" xfId="0"/>
    <cellStyle name="Normal 169 4" xfId="0"/>
    <cellStyle name="Normal 169 4 2" xfId="0"/>
    <cellStyle name="Normal 169 4 2 2" xfId="0"/>
    <cellStyle name="Normal 169 4 2 2 2" xfId="0"/>
    <cellStyle name="Normal 169 4 2 3" xfId="0"/>
    <cellStyle name="Normal 169 4 3" xfId="0"/>
    <cellStyle name="Normal 169 4 3 2" xfId="0"/>
    <cellStyle name="Normal 169 4 4" xfId="0"/>
    <cellStyle name="Normal 169 5" xfId="0"/>
    <cellStyle name="Normal 169 5 2" xfId="0"/>
    <cellStyle name="Normal 169 5 2 2" xfId="0"/>
    <cellStyle name="Normal 169 5 2 2 2" xfId="0"/>
    <cellStyle name="Normal 169 5 2 3" xfId="0"/>
    <cellStyle name="Normal 169 5 3" xfId="0"/>
    <cellStyle name="Normal 169 5 3 2" xfId="0"/>
    <cellStyle name="Normal 169 5 4" xfId="0"/>
    <cellStyle name="Normal 169 6" xfId="0"/>
    <cellStyle name="Normal 169 6 2" xfId="0"/>
    <cellStyle name="Normal 169 6 2 2" xfId="0"/>
    <cellStyle name="Normal 169 6 3" xfId="0"/>
    <cellStyle name="Normal 169 7" xfId="0"/>
    <cellStyle name="Normal 169 7 2" xfId="0"/>
    <cellStyle name="Normal 169 8" xfId="0"/>
    <cellStyle name="Normal 169 9" xfId="0"/>
    <cellStyle name="Normal 16_Sheet1" xfId="0"/>
    <cellStyle name="Normal 17" xfId="0"/>
    <cellStyle name="Normal 17 2" xfId="0"/>
    <cellStyle name="Normal 17 2 2" xfId="0"/>
    <cellStyle name="Normal 17 2_Sheet1" xfId="0"/>
    <cellStyle name="Normal 17 3" xfId="0"/>
    <cellStyle name="Normal 17 4" xfId="0"/>
    <cellStyle name="Normal 17 5" xfId="0"/>
    <cellStyle name="Normal 17 6" xfId="0"/>
    <cellStyle name="Normal 17 7" xfId="0"/>
    <cellStyle name="Normal 17 8" xfId="0"/>
    <cellStyle name="Normal 17 9" xfId="0"/>
    <cellStyle name="Normal 170" xfId="0"/>
    <cellStyle name="Normal 170 10" xfId="0"/>
    <cellStyle name="Normal 170 2" xfId="0"/>
    <cellStyle name="Normal 170 2 2" xfId="0"/>
    <cellStyle name="Normal 170 2 2 2" xfId="0"/>
    <cellStyle name="Normal 170 2 2 2 2" xfId="0"/>
    <cellStyle name="Normal 170 2 2 3" xfId="0"/>
    <cellStyle name="Normal 170 2 3" xfId="0"/>
    <cellStyle name="Normal 170 2 3 2" xfId="0"/>
    <cellStyle name="Normal 170 2 4" xfId="0"/>
    <cellStyle name="Normal 170 3" xfId="0"/>
    <cellStyle name="Normal 170 3 2" xfId="0"/>
    <cellStyle name="Normal 170 3 2 2" xfId="0"/>
    <cellStyle name="Normal 170 3 2 2 2" xfId="0"/>
    <cellStyle name="Normal 170 3 2 3" xfId="0"/>
    <cellStyle name="Normal 170 3 3" xfId="0"/>
    <cellStyle name="Normal 170 3 3 2" xfId="0"/>
    <cellStyle name="Normal 170 3 4" xfId="0"/>
    <cellStyle name="Normal 170 4" xfId="0"/>
    <cellStyle name="Normal 170 4 2" xfId="0"/>
    <cellStyle name="Normal 170 4 2 2" xfId="0"/>
    <cellStyle name="Normal 170 4 2 2 2" xfId="0"/>
    <cellStyle name="Normal 170 4 2 3" xfId="0"/>
    <cellStyle name="Normal 170 4 3" xfId="0"/>
    <cellStyle name="Normal 170 4 3 2" xfId="0"/>
    <cellStyle name="Normal 170 4 4" xfId="0"/>
    <cellStyle name="Normal 170 5" xfId="0"/>
    <cellStyle name="Normal 170 5 2" xfId="0"/>
    <cellStyle name="Normal 170 5 2 2" xfId="0"/>
    <cellStyle name="Normal 170 5 2 2 2" xfId="0"/>
    <cellStyle name="Normal 170 5 2 3" xfId="0"/>
    <cellStyle name="Normal 170 5 3" xfId="0"/>
    <cellStyle name="Normal 170 5 3 2" xfId="0"/>
    <cellStyle name="Normal 170 5 4" xfId="0"/>
    <cellStyle name="Normal 170 6" xfId="0"/>
    <cellStyle name="Normal 170 6 2" xfId="0"/>
    <cellStyle name="Normal 170 6 2 2" xfId="0"/>
    <cellStyle name="Normal 170 6 3" xfId="0"/>
    <cellStyle name="Normal 170 7" xfId="0"/>
    <cellStyle name="Normal 170 7 2" xfId="0"/>
    <cellStyle name="Normal 170 8" xfId="0"/>
    <cellStyle name="Normal 170 9" xfId="0"/>
    <cellStyle name="Normal 171" xfId="0"/>
    <cellStyle name="Normal 171 10" xfId="0"/>
    <cellStyle name="Normal 171 2" xfId="0"/>
    <cellStyle name="Normal 171 2 2" xfId="0"/>
    <cellStyle name="Normal 171 2 2 2" xfId="0"/>
    <cellStyle name="Normal 171 2 2 2 2" xfId="0"/>
    <cellStyle name="Normal 171 2 2 3" xfId="0"/>
    <cellStyle name="Normal 171 2 3" xfId="0"/>
    <cellStyle name="Normal 171 2 3 2" xfId="0"/>
    <cellStyle name="Normal 171 2 4" xfId="0"/>
    <cellStyle name="Normal 171 3" xfId="0"/>
    <cellStyle name="Normal 171 3 2" xfId="0"/>
    <cellStyle name="Normal 171 3 2 2" xfId="0"/>
    <cellStyle name="Normal 171 3 2 2 2" xfId="0"/>
    <cellStyle name="Normal 171 3 2 3" xfId="0"/>
    <cellStyle name="Normal 171 3 3" xfId="0"/>
    <cellStyle name="Normal 171 3 3 2" xfId="0"/>
    <cellStyle name="Normal 171 3 4" xfId="0"/>
    <cellStyle name="Normal 171 4" xfId="0"/>
    <cellStyle name="Normal 171 4 2" xfId="0"/>
    <cellStyle name="Normal 171 4 2 2" xfId="0"/>
    <cellStyle name="Normal 171 4 2 2 2" xfId="0"/>
    <cellStyle name="Normal 171 4 2 3" xfId="0"/>
    <cellStyle name="Normal 171 4 3" xfId="0"/>
    <cellStyle name="Normal 171 4 3 2" xfId="0"/>
    <cellStyle name="Normal 171 4 4" xfId="0"/>
    <cellStyle name="Normal 171 5" xfId="0"/>
    <cellStyle name="Normal 171 5 2" xfId="0"/>
    <cellStyle name="Normal 171 5 2 2" xfId="0"/>
    <cellStyle name="Normal 171 5 2 2 2" xfId="0"/>
    <cellStyle name="Normal 171 5 2 3" xfId="0"/>
    <cellStyle name="Normal 171 5 3" xfId="0"/>
    <cellStyle name="Normal 171 5 3 2" xfId="0"/>
    <cellStyle name="Normal 171 5 4" xfId="0"/>
    <cellStyle name="Normal 171 6" xfId="0"/>
    <cellStyle name="Normal 171 6 2" xfId="0"/>
    <cellStyle name="Normal 171 6 2 2" xfId="0"/>
    <cellStyle name="Normal 171 6 3" xfId="0"/>
    <cellStyle name="Normal 171 7" xfId="0"/>
    <cellStyle name="Normal 171 7 2" xfId="0"/>
    <cellStyle name="Normal 171 8" xfId="0"/>
    <cellStyle name="Normal 171 9" xfId="0"/>
    <cellStyle name="Normal 172" xfId="0"/>
    <cellStyle name="Normal 172 10" xfId="0"/>
    <cellStyle name="Normal 172 2" xfId="0"/>
    <cellStyle name="Normal 172 2 2" xfId="0"/>
    <cellStyle name="Normal 172 2 2 2" xfId="0"/>
    <cellStyle name="Normal 172 2 2 2 2" xfId="0"/>
    <cellStyle name="Normal 172 2 2 3" xfId="0"/>
    <cellStyle name="Normal 172 2 3" xfId="0"/>
    <cellStyle name="Normal 172 2 3 2" xfId="0"/>
    <cellStyle name="Normal 172 2 4" xfId="0"/>
    <cellStyle name="Normal 172 3" xfId="0"/>
    <cellStyle name="Normal 172 3 2" xfId="0"/>
    <cellStyle name="Normal 172 3 2 2" xfId="0"/>
    <cellStyle name="Normal 172 3 2 2 2" xfId="0"/>
    <cellStyle name="Normal 172 3 2 3" xfId="0"/>
    <cellStyle name="Normal 172 3 3" xfId="0"/>
    <cellStyle name="Normal 172 3 3 2" xfId="0"/>
    <cellStyle name="Normal 172 3 4" xfId="0"/>
    <cellStyle name="Normal 172 4" xfId="0"/>
    <cellStyle name="Normal 172 4 2" xfId="0"/>
    <cellStyle name="Normal 172 4 2 2" xfId="0"/>
    <cellStyle name="Normal 172 4 2 2 2" xfId="0"/>
    <cellStyle name="Normal 172 4 2 3" xfId="0"/>
    <cellStyle name="Normal 172 4 3" xfId="0"/>
    <cellStyle name="Normal 172 4 3 2" xfId="0"/>
    <cellStyle name="Normal 172 4 4" xfId="0"/>
    <cellStyle name="Normal 172 5" xfId="0"/>
    <cellStyle name="Normal 172 5 2" xfId="0"/>
    <cellStyle name="Normal 172 5 2 2" xfId="0"/>
    <cellStyle name="Normal 172 5 2 2 2" xfId="0"/>
    <cellStyle name="Normal 172 5 2 3" xfId="0"/>
    <cellStyle name="Normal 172 5 3" xfId="0"/>
    <cellStyle name="Normal 172 5 3 2" xfId="0"/>
    <cellStyle name="Normal 172 5 4" xfId="0"/>
    <cellStyle name="Normal 172 6" xfId="0"/>
    <cellStyle name="Normal 172 6 2" xfId="0"/>
    <cellStyle name="Normal 172 6 2 2" xfId="0"/>
    <cellStyle name="Normal 172 6 3" xfId="0"/>
    <cellStyle name="Normal 172 7" xfId="0"/>
    <cellStyle name="Normal 172 7 2" xfId="0"/>
    <cellStyle name="Normal 172 8" xfId="0"/>
    <cellStyle name="Normal 172 9" xfId="0"/>
    <cellStyle name="Normal 173" xfId="0"/>
    <cellStyle name="Normal 173 10" xfId="0"/>
    <cellStyle name="Normal 173 2" xfId="0"/>
    <cellStyle name="Normal 173 2 2" xfId="0"/>
    <cellStyle name="Normal 173 2 2 2" xfId="0"/>
    <cellStyle name="Normal 173 2 2 2 2" xfId="0"/>
    <cellStyle name="Normal 173 2 2 3" xfId="0"/>
    <cellStyle name="Normal 173 2 3" xfId="0"/>
    <cellStyle name="Normal 173 2 3 2" xfId="0"/>
    <cellStyle name="Normal 173 2 4" xfId="0"/>
    <cellStyle name="Normal 173 3" xfId="0"/>
    <cellStyle name="Normal 173 3 2" xfId="0"/>
    <cellStyle name="Normal 173 3 2 2" xfId="0"/>
    <cellStyle name="Normal 173 3 2 2 2" xfId="0"/>
    <cellStyle name="Normal 173 3 2 3" xfId="0"/>
    <cellStyle name="Normal 173 3 3" xfId="0"/>
    <cellStyle name="Normal 173 3 3 2" xfId="0"/>
    <cellStyle name="Normal 173 3 4" xfId="0"/>
    <cellStyle name="Normal 173 4" xfId="0"/>
    <cellStyle name="Normal 173 4 2" xfId="0"/>
    <cellStyle name="Normal 173 4 2 2" xfId="0"/>
    <cellStyle name="Normal 173 4 2 2 2" xfId="0"/>
    <cellStyle name="Normal 173 4 2 3" xfId="0"/>
    <cellStyle name="Normal 173 4 3" xfId="0"/>
    <cellStyle name="Normal 173 4 3 2" xfId="0"/>
    <cellStyle name="Normal 173 4 4" xfId="0"/>
    <cellStyle name="Normal 173 5" xfId="0"/>
    <cellStyle name="Normal 173 5 2" xfId="0"/>
    <cellStyle name="Normal 173 5 2 2" xfId="0"/>
    <cellStyle name="Normal 173 5 2 2 2" xfId="0"/>
    <cellStyle name="Normal 173 5 2 3" xfId="0"/>
    <cellStyle name="Normal 173 5 3" xfId="0"/>
    <cellStyle name="Normal 173 5 3 2" xfId="0"/>
    <cellStyle name="Normal 173 5 4" xfId="0"/>
    <cellStyle name="Normal 173 6" xfId="0"/>
    <cellStyle name="Normal 173 6 2" xfId="0"/>
    <cellStyle name="Normal 173 6 2 2" xfId="0"/>
    <cellStyle name="Normal 173 6 3" xfId="0"/>
    <cellStyle name="Normal 173 7" xfId="0"/>
    <cellStyle name="Normal 173 7 2" xfId="0"/>
    <cellStyle name="Normal 173 8" xfId="0"/>
    <cellStyle name="Normal 173 9" xfId="0"/>
    <cellStyle name="Normal 174" xfId="0"/>
    <cellStyle name="Normal 174 10" xfId="0"/>
    <cellStyle name="Normal 174 2" xfId="0"/>
    <cellStyle name="Normal 174 2 2" xfId="0"/>
    <cellStyle name="Normal 174 2 2 2" xfId="0"/>
    <cellStyle name="Normal 174 2 2 2 2" xfId="0"/>
    <cellStyle name="Normal 174 2 2 3" xfId="0"/>
    <cellStyle name="Normal 174 2 3" xfId="0"/>
    <cellStyle name="Normal 174 2 3 2" xfId="0"/>
    <cellStyle name="Normal 174 2 4" xfId="0"/>
    <cellStyle name="Normal 174 3" xfId="0"/>
    <cellStyle name="Normal 174 3 2" xfId="0"/>
    <cellStyle name="Normal 174 3 2 2" xfId="0"/>
    <cellStyle name="Normal 174 3 2 2 2" xfId="0"/>
    <cellStyle name="Normal 174 3 2 3" xfId="0"/>
    <cellStyle name="Normal 174 3 3" xfId="0"/>
    <cellStyle name="Normal 174 3 3 2" xfId="0"/>
    <cellStyle name="Normal 174 3 4" xfId="0"/>
    <cellStyle name="Normal 174 4" xfId="0"/>
    <cellStyle name="Normal 174 4 2" xfId="0"/>
    <cellStyle name="Normal 174 4 2 2" xfId="0"/>
    <cellStyle name="Normal 174 4 2 2 2" xfId="0"/>
    <cellStyle name="Normal 174 4 2 3" xfId="0"/>
    <cellStyle name="Normal 174 4 3" xfId="0"/>
    <cellStyle name="Normal 174 4 3 2" xfId="0"/>
    <cellStyle name="Normal 174 4 4" xfId="0"/>
    <cellStyle name="Normal 174 5" xfId="0"/>
    <cellStyle name="Normal 174 5 2" xfId="0"/>
    <cellStyle name="Normal 174 5 2 2" xfId="0"/>
    <cellStyle name="Normal 174 5 2 2 2" xfId="0"/>
    <cellStyle name="Normal 174 5 2 3" xfId="0"/>
    <cellStyle name="Normal 174 5 3" xfId="0"/>
    <cellStyle name="Normal 174 5 3 2" xfId="0"/>
    <cellStyle name="Normal 174 5 4" xfId="0"/>
    <cellStyle name="Normal 174 6" xfId="0"/>
    <cellStyle name="Normal 174 6 2" xfId="0"/>
    <cellStyle name="Normal 174 6 2 2" xfId="0"/>
    <cellStyle name="Normal 174 6 3" xfId="0"/>
    <cellStyle name="Normal 174 7" xfId="0"/>
    <cellStyle name="Normal 174 7 2" xfId="0"/>
    <cellStyle name="Normal 174 8" xfId="0"/>
    <cellStyle name="Normal 174 9" xfId="0"/>
    <cellStyle name="Normal 175" xfId="0"/>
    <cellStyle name="Normal 175 10" xfId="0"/>
    <cellStyle name="Normal 175 2" xfId="0"/>
    <cellStyle name="Normal 175 2 2" xfId="0"/>
    <cellStyle name="Normal 175 2 2 2" xfId="0"/>
    <cellStyle name="Normal 175 2 2 2 2" xfId="0"/>
    <cellStyle name="Normal 175 2 2 3" xfId="0"/>
    <cellStyle name="Normal 175 2 3" xfId="0"/>
    <cellStyle name="Normal 175 2 3 2" xfId="0"/>
    <cellStyle name="Normal 175 2 4" xfId="0"/>
    <cellStyle name="Normal 175 3" xfId="0"/>
    <cellStyle name="Normal 175 3 2" xfId="0"/>
    <cellStyle name="Normal 175 3 2 2" xfId="0"/>
    <cellStyle name="Normal 175 3 2 2 2" xfId="0"/>
    <cellStyle name="Normal 175 3 2 3" xfId="0"/>
    <cellStyle name="Normal 175 3 3" xfId="0"/>
    <cellStyle name="Normal 175 3 3 2" xfId="0"/>
    <cellStyle name="Normal 175 3 4" xfId="0"/>
    <cellStyle name="Normal 175 4" xfId="0"/>
    <cellStyle name="Normal 175 4 2" xfId="0"/>
    <cellStyle name="Normal 175 4 2 2" xfId="0"/>
    <cellStyle name="Normal 175 4 2 2 2" xfId="0"/>
    <cellStyle name="Normal 175 4 2 3" xfId="0"/>
    <cellStyle name="Normal 175 4 3" xfId="0"/>
    <cellStyle name="Normal 175 4 3 2" xfId="0"/>
    <cellStyle name="Normal 175 4 4" xfId="0"/>
    <cellStyle name="Normal 175 5" xfId="0"/>
    <cellStyle name="Normal 175 5 2" xfId="0"/>
    <cellStyle name="Normal 175 5 2 2" xfId="0"/>
    <cellStyle name="Normal 175 5 2 2 2" xfId="0"/>
    <cellStyle name="Normal 175 5 2 3" xfId="0"/>
    <cellStyle name="Normal 175 5 3" xfId="0"/>
    <cellStyle name="Normal 175 5 3 2" xfId="0"/>
    <cellStyle name="Normal 175 5 4" xfId="0"/>
    <cellStyle name="Normal 175 6" xfId="0"/>
    <cellStyle name="Normal 175 6 2" xfId="0"/>
    <cellStyle name="Normal 175 6 2 2" xfId="0"/>
    <cellStyle name="Normal 175 6 3" xfId="0"/>
    <cellStyle name="Normal 175 7" xfId="0"/>
    <cellStyle name="Normal 175 7 2" xfId="0"/>
    <cellStyle name="Normal 175 8" xfId="0"/>
    <cellStyle name="Normal 175 9" xfId="0"/>
    <cellStyle name="Normal 176" xfId="0"/>
    <cellStyle name="Normal 176 2" xfId="0"/>
    <cellStyle name="Normal 176 3" xfId="0"/>
    <cellStyle name="Normal 177" xfId="0"/>
    <cellStyle name="Normal 177 2" xfId="0"/>
    <cellStyle name="Normal 177 3" xfId="0"/>
    <cellStyle name="Normal 178" xfId="0"/>
    <cellStyle name="Normal 178 10" xfId="0"/>
    <cellStyle name="Normal 178 2" xfId="0"/>
    <cellStyle name="Normal 178 2 2" xfId="0"/>
    <cellStyle name="Normal 178 2 2 2" xfId="0"/>
    <cellStyle name="Normal 178 2 2 2 2" xfId="0"/>
    <cellStyle name="Normal 178 2 2 3" xfId="0"/>
    <cellStyle name="Normal 178 2 3" xfId="0"/>
    <cellStyle name="Normal 178 2 3 2" xfId="0"/>
    <cellStyle name="Normal 178 2 4" xfId="0"/>
    <cellStyle name="Normal 178 3" xfId="0"/>
    <cellStyle name="Normal 178 3 2" xfId="0"/>
    <cellStyle name="Normal 178 3 2 2" xfId="0"/>
    <cellStyle name="Normal 178 3 2 2 2" xfId="0"/>
    <cellStyle name="Normal 178 3 2 3" xfId="0"/>
    <cellStyle name="Normal 178 3 3" xfId="0"/>
    <cellStyle name="Normal 178 3 3 2" xfId="0"/>
    <cellStyle name="Normal 178 3 4" xfId="0"/>
    <cellStyle name="Normal 178 4" xfId="0"/>
    <cellStyle name="Normal 178 4 2" xfId="0"/>
    <cellStyle name="Normal 178 4 2 2" xfId="0"/>
    <cellStyle name="Normal 178 4 2 2 2" xfId="0"/>
    <cellStyle name="Normal 178 4 2 3" xfId="0"/>
    <cellStyle name="Normal 178 4 3" xfId="0"/>
    <cellStyle name="Normal 178 4 3 2" xfId="0"/>
    <cellStyle name="Normal 178 4 4" xfId="0"/>
    <cellStyle name="Normal 178 5" xfId="0"/>
    <cellStyle name="Normal 178 5 2" xfId="0"/>
    <cellStyle name="Normal 178 5 2 2" xfId="0"/>
    <cellStyle name="Normal 178 5 2 2 2" xfId="0"/>
    <cellStyle name="Normal 178 5 2 3" xfId="0"/>
    <cellStyle name="Normal 178 5 3" xfId="0"/>
    <cellStyle name="Normal 178 5 3 2" xfId="0"/>
    <cellStyle name="Normal 178 5 4" xfId="0"/>
    <cellStyle name="Normal 178 6" xfId="0"/>
    <cellStyle name="Normal 178 6 2" xfId="0"/>
    <cellStyle name="Normal 178 6 2 2" xfId="0"/>
    <cellStyle name="Normal 178 6 3" xfId="0"/>
    <cellStyle name="Normal 178 7" xfId="0"/>
    <cellStyle name="Normal 178 7 2" xfId="0"/>
    <cellStyle name="Normal 178 8" xfId="0"/>
    <cellStyle name="Normal 178 9" xfId="0"/>
    <cellStyle name="Normal 179" xfId="0"/>
    <cellStyle name="Normal 179 10" xfId="0"/>
    <cellStyle name="Normal 179 2" xfId="0"/>
    <cellStyle name="Normal 179 2 2" xfId="0"/>
    <cellStyle name="Normal 179 2 2 2" xfId="0"/>
    <cellStyle name="Normal 179 2 2 2 2" xfId="0"/>
    <cellStyle name="Normal 179 2 2 3" xfId="0"/>
    <cellStyle name="Normal 179 2 3" xfId="0"/>
    <cellStyle name="Normal 179 2 3 2" xfId="0"/>
    <cellStyle name="Normal 179 2 4" xfId="0"/>
    <cellStyle name="Normal 179 3" xfId="0"/>
    <cellStyle name="Normal 179 3 2" xfId="0"/>
    <cellStyle name="Normal 179 3 2 2" xfId="0"/>
    <cellStyle name="Normal 179 3 2 2 2" xfId="0"/>
    <cellStyle name="Normal 179 3 2 3" xfId="0"/>
    <cellStyle name="Normal 179 3 3" xfId="0"/>
    <cellStyle name="Normal 179 3 3 2" xfId="0"/>
    <cellStyle name="Normal 179 3 4" xfId="0"/>
    <cellStyle name="Normal 179 4" xfId="0"/>
    <cellStyle name="Normal 179 4 2" xfId="0"/>
    <cellStyle name="Normal 179 4 2 2" xfId="0"/>
    <cellStyle name="Normal 179 4 2 2 2" xfId="0"/>
    <cellStyle name="Normal 179 4 2 3" xfId="0"/>
    <cellStyle name="Normal 179 4 3" xfId="0"/>
    <cellStyle name="Normal 179 4 3 2" xfId="0"/>
    <cellStyle name="Normal 179 4 4" xfId="0"/>
    <cellStyle name="Normal 179 5" xfId="0"/>
    <cellStyle name="Normal 179 5 2" xfId="0"/>
    <cellStyle name="Normal 179 5 2 2" xfId="0"/>
    <cellStyle name="Normal 179 5 2 2 2" xfId="0"/>
    <cellStyle name="Normal 179 5 2 3" xfId="0"/>
    <cellStyle name="Normal 179 5 3" xfId="0"/>
    <cellStyle name="Normal 179 5 3 2" xfId="0"/>
    <cellStyle name="Normal 179 5 4" xfId="0"/>
    <cellStyle name="Normal 179 6" xfId="0"/>
    <cellStyle name="Normal 179 6 2" xfId="0"/>
    <cellStyle name="Normal 179 6 2 2" xfId="0"/>
    <cellStyle name="Normal 179 6 3" xfId="0"/>
    <cellStyle name="Normal 179 7" xfId="0"/>
    <cellStyle name="Normal 179 7 2" xfId="0"/>
    <cellStyle name="Normal 179 8" xfId="0"/>
    <cellStyle name="Normal 179 9" xfId="0"/>
    <cellStyle name="Normal 17_Sheet1" xfId="0"/>
    <cellStyle name="Normal 18" xfId="0"/>
    <cellStyle name="Normal 18 2" xfId="0"/>
    <cellStyle name="Normal 18 2 2" xfId="0"/>
    <cellStyle name="Normal 18 2_Sheet1" xfId="0"/>
    <cellStyle name="Normal 18 3" xfId="0"/>
    <cellStyle name="Normal 18 4" xfId="0"/>
    <cellStyle name="Normal 18 5" xfId="0"/>
    <cellStyle name="Normal 18 6" xfId="0"/>
    <cellStyle name="Normal 18 7" xfId="0"/>
    <cellStyle name="Normal 18 8" xfId="0"/>
    <cellStyle name="Normal 18 9" xfId="0"/>
    <cellStyle name="Normal 180" xfId="0"/>
    <cellStyle name="Normal 180 10" xfId="0"/>
    <cellStyle name="Normal 180 2" xfId="0"/>
    <cellStyle name="Normal 180 2 2" xfId="0"/>
    <cellStyle name="Normal 180 2 2 2" xfId="0"/>
    <cellStyle name="Normal 180 2 2 2 2" xfId="0"/>
    <cellStyle name="Normal 180 2 2 3" xfId="0"/>
    <cellStyle name="Normal 180 2 3" xfId="0"/>
    <cellStyle name="Normal 180 2 3 2" xfId="0"/>
    <cellStyle name="Normal 180 2 4" xfId="0"/>
    <cellStyle name="Normal 180 3" xfId="0"/>
    <cellStyle name="Normal 180 3 2" xfId="0"/>
    <cellStyle name="Normal 180 3 2 2" xfId="0"/>
    <cellStyle name="Normal 180 3 2 2 2" xfId="0"/>
    <cellStyle name="Normal 180 3 2 3" xfId="0"/>
    <cellStyle name="Normal 180 3 3" xfId="0"/>
    <cellStyle name="Normal 180 3 3 2" xfId="0"/>
    <cellStyle name="Normal 180 3 4" xfId="0"/>
    <cellStyle name="Normal 180 4" xfId="0"/>
    <cellStyle name="Normal 180 4 2" xfId="0"/>
    <cellStyle name="Normal 180 4 2 2" xfId="0"/>
    <cellStyle name="Normal 180 4 2 2 2" xfId="0"/>
    <cellStyle name="Normal 180 4 2 3" xfId="0"/>
    <cellStyle name="Normal 180 4 3" xfId="0"/>
    <cellStyle name="Normal 180 4 3 2" xfId="0"/>
    <cellStyle name="Normal 180 4 4" xfId="0"/>
    <cellStyle name="Normal 180 5" xfId="0"/>
    <cellStyle name="Normal 180 5 2" xfId="0"/>
    <cellStyle name="Normal 180 5 2 2" xfId="0"/>
    <cellStyle name="Normal 180 5 2 2 2" xfId="0"/>
    <cellStyle name="Normal 180 5 2 3" xfId="0"/>
    <cellStyle name="Normal 180 5 3" xfId="0"/>
    <cellStyle name="Normal 180 5 3 2" xfId="0"/>
    <cellStyle name="Normal 180 5 4" xfId="0"/>
    <cellStyle name="Normal 180 6" xfId="0"/>
    <cellStyle name="Normal 180 6 2" xfId="0"/>
    <cellStyle name="Normal 180 6 2 2" xfId="0"/>
    <cellStyle name="Normal 180 6 3" xfId="0"/>
    <cellStyle name="Normal 180 7" xfId="0"/>
    <cellStyle name="Normal 180 7 2" xfId="0"/>
    <cellStyle name="Normal 180 8" xfId="0"/>
    <cellStyle name="Normal 180 9" xfId="0"/>
    <cellStyle name="Normal 181" xfId="0"/>
    <cellStyle name="Normal 181 10" xfId="0"/>
    <cellStyle name="Normal 181 2" xfId="0"/>
    <cellStyle name="Normal 181 2 2" xfId="0"/>
    <cellStyle name="Normal 181 2 2 2" xfId="0"/>
    <cellStyle name="Normal 181 2 2 2 2" xfId="0"/>
    <cellStyle name="Normal 181 2 2 3" xfId="0"/>
    <cellStyle name="Normal 181 2 3" xfId="0"/>
    <cellStyle name="Normal 181 2 3 2" xfId="0"/>
    <cellStyle name="Normal 181 2 4" xfId="0"/>
    <cellStyle name="Normal 181 3" xfId="0"/>
    <cellStyle name="Normal 181 3 2" xfId="0"/>
    <cellStyle name="Normal 181 3 2 2" xfId="0"/>
    <cellStyle name="Normal 181 3 2 2 2" xfId="0"/>
    <cellStyle name="Normal 181 3 2 3" xfId="0"/>
    <cellStyle name="Normal 181 3 3" xfId="0"/>
    <cellStyle name="Normal 181 3 3 2" xfId="0"/>
    <cellStyle name="Normal 181 3 4" xfId="0"/>
    <cellStyle name="Normal 181 4" xfId="0"/>
    <cellStyle name="Normal 181 4 2" xfId="0"/>
    <cellStyle name="Normal 181 4 2 2" xfId="0"/>
    <cellStyle name="Normal 181 4 2 2 2" xfId="0"/>
    <cellStyle name="Normal 181 4 2 3" xfId="0"/>
    <cellStyle name="Normal 181 4 3" xfId="0"/>
    <cellStyle name="Normal 181 4 3 2" xfId="0"/>
    <cellStyle name="Normal 181 4 4" xfId="0"/>
    <cellStyle name="Normal 181 5" xfId="0"/>
    <cellStyle name="Normal 181 5 2" xfId="0"/>
    <cellStyle name="Normal 181 5 2 2" xfId="0"/>
    <cellStyle name="Normal 181 5 2 2 2" xfId="0"/>
    <cellStyle name="Normal 181 5 2 3" xfId="0"/>
    <cellStyle name="Normal 181 5 3" xfId="0"/>
    <cellStyle name="Normal 181 5 3 2" xfId="0"/>
    <cellStyle name="Normal 181 5 4" xfId="0"/>
    <cellStyle name="Normal 181 6" xfId="0"/>
    <cellStyle name="Normal 181 6 2" xfId="0"/>
    <cellStyle name="Normal 181 6 2 2" xfId="0"/>
    <cellStyle name="Normal 181 6 3" xfId="0"/>
    <cellStyle name="Normal 181 7" xfId="0"/>
    <cellStyle name="Normal 181 7 2" xfId="0"/>
    <cellStyle name="Normal 181 8" xfId="0"/>
    <cellStyle name="Normal 181 9" xfId="0"/>
    <cellStyle name="Normal 182" xfId="0"/>
    <cellStyle name="Normal 182 10" xfId="0"/>
    <cellStyle name="Normal 182 2" xfId="0"/>
    <cellStyle name="Normal 182 2 2" xfId="0"/>
    <cellStyle name="Normal 182 2 2 2" xfId="0"/>
    <cellStyle name="Normal 182 2 2 2 2" xfId="0"/>
    <cellStyle name="Normal 182 2 2 3" xfId="0"/>
    <cellStyle name="Normal 182 2 3" xfId="0"/>
    <cellStyle name="Normal 182 2 3 2" xfId="0"/>
    <cellStyle name="Normal 182 2 4" xfId="0"/>
    <cellStyle name="Normal 182 3" xfId="0"/>
    <cellStyle name="Normal 182 3 2" xfId="0"/>
    <cellStyle name="Normal 182 3 2 2" xfId="0"/>
    <cellStyle name="Normal 182 3 2 2 2" xfId="0"/>
    <cellStyle name="Normal 182 3 2 3" xfId="0"/>
    <cellStyle name="Normal 182 3 3" xfId="0"/>
    <cellStyle name="Normal 182 3 3 2" xfId="0"/>
    <cellStyle name="Normal 182 3 4" xfId="0"/>
    <cellStyle name="Normal 182 4" xfId="0"/>
    <cellStyle name="Normal 182 4 2" xfId="0"/>
    <cellStyle name="Normal 182 4 2 2" xfId="0"/>
    <cellStyle name="Normal 182 4 2 2 2" xfId="0"/>
    <cellStyle name="Normal 182 4 2 3" xfId="0"/>
    <cellStyle name="Normal 182 4 3" xfId="0"/>
    <cellStyle name="Normal 182 4 3 2" xfId="0"/>
    <cellStyle name="Normal 182 4 4" xfId="0"/>
    <cellStyle name="Normal 182 5" xfId="0"/>
    <cellStyle name="Normal 182 5 2" xfId="0"/>
    <cellStyle name="Normal 182 5 2 2" xfId="0"/>
    <cellStyle name="Normal 182 5 2 2 2" xfId="0"/>
    <cellStyle name="Normal 182 5 2 3" xfId="0"/>
    <cellStyle name="Normal 182 5 3" xfId="0"/>
    <cellStyle name="Normal 182 5 3 2" xfId="0"/>
    <cellStyle name="Normal 182 5 4" xfId="0"/>
    <cellStyle name="Normal 182 6" xfId="0"/>
    <cellStyle name="Normal 182 6 2" xfId="0"/>
    <cellStyle name="Normal 182 6 2 2" xfId="0"/>
    <cellStyle name="Normal 182 6 3" xfId="0"/>
    <cellStyle name="Normal 182 7" xfId="0"/>
    <cellStyle name="Normal 182 7 2" xfId="0"/>
    <cellStyle name="Normal 182 8" xfId="0"/>
    <cellStyle name="Normal 182 9" xfId="0"/>
    <cellStyle name="Normal 183" xfId="0"/>
    <cellStyle name="Normal 183 10" xfId="0"/>
    <cellStyle name="Normal 183 2" xfId="0"/>
    <cellStyle name="Normal 183 2 2" xfId="0"/>
    <cellStyle name="Normal 183 2 2 2" xfId="0"/>
    <cellStyle name="Normal 183 2 2 2 2" xfId="0"/>
    <cellStyle name="Normal 183 2 2 3" xfId="0"/>
    <cellStyle name="Normal 183 2 3" xfId="0"/>
    <cellStyle name="Normal 183 2 3 2" xfId="0"/>
    <cellStyle name="Normal 183 2 4" xfId="0"/>
    <cellStyle name="Normal 183 3" xfId="0"/>
    <cellStyle name="Normal 183 3 2" xfId="0"/>
    <cellStyle name="Normal 183 3 2 2" xfId="0"/>
    <cellStyle name="Normal 183 3 2 2 2" xfId="0"/>
    <cellStyle name="Normal 183 3 2 3" xfId="0"/>
    <cellStyle name="Normal 183 3 3" xfId="0"/>
    <cellStyle name="Normal 183 3 3 2" xfId="0"/>
    <cellStyle name="Normal 183 3 4" xfId="0"/>
    <cellStyle name="Normal 183 4" xfId="0"/>
    <cellStyle name="Normal 183 4 2" xfId="0"/>
    <cellStyle name="Normal 183 4 2 2" xfId="0"/>
    <cellStyle name="Normal 183 4 2 2 2" xfId="0"/>
    <cellStyle name="Normal 183 4 2 3" xfId="0"/>
    <cellStyle name="Normal 183 4 3" xfId="0"/>
    <cellStyle name="Normal 183 4 3 2" xfId="0"/>
    <cellStyle name="Normal 183 4 4" xfId="0"/>
    <cellStyle name="Normal 183 5" xfId="0"/>
    <cellStyle name="Normal 183 5 2" xfId="0"/>
    <cellStyle name="Normal 183 5 2 2" xfId="0"/>
    <cellStyle name="Normal 183 5 2 2 2" xfId="0"/>
    <cellStyle name="Normal 183 5 2 3" xfId="0"/>
    <cellStyle name="Normal 183 5 3" xfId="0"/>
    <cellStyle name="Normal 183 5 3 2" xfId="0"/>
    <cellStyle name="Normal 183 5 4" xfId="0"/>
    <cellStyle name="Normal 183 6" xfId="0"/>
    <cellStyle name="Normal 183 6 2" xfId="0"/>
    <cellStyle name="Normal 183 6 2 2" xfId="0"/>
    <cellStyle name="Normal 183 6 3" xfId="0"/>
    <cellStyle name="Normal 183 7" xfId="0"/>
    <cellStyle name="Normal 183 7 2" xfId="0"/>
    <cellStyle name="Normal 183 8" xfId="0"/>
    <cellStyle name="Normal 183 9" xfId="0"/>
    <cellStyle name="Normal 184" xfId="0"/>
    <cellStyle name="Normal 184 10" xfId="0"/>
    <cellStyle name="Normal 184 2" xfId="0"/>
    <cellStyle name="Normal 184 2 2" xfId="0"/>
    <cellStyle name="Normal 184 2 2 2" xfId="0"/>
    <cellStyle name="Normal 184 2 2 2 2" xfId="0"/>
    <cellStyle name="Normal 184 2 2 3" xfId="0"/>
    <cellStyle name="Normal 184 2 3" xfId="0"/>
    <cellStyle name="Normal 184 2 3 2" xfId="0"/>
    <cellStyle name="Normal 184 2 4" xfId="0"/>
    <cellStyle name="Normal 184 3" xfId="0"/>
    <cellStyle name="Normal 184 3 2" xfId="0"/>
    <cellStyle name="Normal 184 3 2 2" xfId="0"/>
    <cellStyle name="Normal 184 3 2 2 2" xfId="0"/>
    <cellStyle name="Normal 184 3 2 3" xfId="0"/>
    <cellStyle name="Normal 184 3 3" xfId="0"/>
    <cellStyle name="Normal 184 3 3 2" xfId="0"/>
    <cellStyle name="Normal 184 3 4" xfId="0"/>
    <cellStyle name="Normal 184 4" xfId="0"/>
    <cellStyle name="Normal 184 4 2" xfId="0"/>
    <cellStyle name="Normal 184 4 2 2" xfId="0"/>
    <cellStyle name="Normal 184 4 2 2 2" xfId="0"/>
    <cellStyle name="Normal 184 4 2 3" xfId="0"/>
    <cellStyle name="Normal 184 4 3" xfId="0"/>
    <cellStyle name="Normal 184 4 3 2" xfId="0"/>
    <cellStyle name="Normal 184 4 4" xfId="0"/>
    <cellStyle name="Normal 184 5" xfId="0"/>
    <cellStyle name="Normal 184 5 2" xfId="0"/>
    <cellStyle name="Normal 184 5 2 2" xfId="0"/>
    <cellStyle name="Normal 184 5 2 2 2" xfId="0"/>
    <cellStyle name="Normal 184 5 2 3" xfId="0"/>
    <cellStyle name="Normal 184 5 3" xfId="0"/>
    <cellStyle name="Normal 184 5 3 2" xfId="0"/>
    <cellStyle name="Normal 184 5 4" xfId="0"/>
    <cellStyle name="Normal 184 6" xfId="0"/>
    <cellStyle name="Normal 184 6 2" xfId="0"/>
    <cellStyle name="Normal 184 6 2 2" xfId="0"/>
    <cellStyle name="Normal 184 6 3" xfId="0"/>
    <cellStyle name="Normal 184 7" xfId="0"/>
    <cellStyle name="Normal 184 7 2" xfId="0"/>
    <cellStyle name="Normal 184 8" xfId="0"/>
    <cellStyle name="Normal 184 9" xfId="0"/>
    <cellStyle name="Normal 185" xfId="0"/>
    <cellStyle name="Normal 185 10" xfId="0"/>
    <cellStyle name="Normal 185 2" xfId="0"/>
    <cellStyle name="Normal 185 2 2" xfId="0"/>
    <cellStyle name="Normal 185 2 2 2" xfId="0"/>
    <cellStyle name="Normal 185 2 2 2 2" xfId="0"/>
    <cellStyle name="Normal 185 2 2 3" xfId="0"/>
    <cellStyle name="Normal 185 2 3" xfId="0"/>
    <cellStyle name="Normal 185 2 3 2" xfId="0"/>
    <cellStyle name="Normal 185 2 4" xfId="0"/>
    <cellStyle name="Normal 185 3" xfId="0"/>
    <cellStyle name="Normal 185 3 2" xfId="0"/>
    <cellStyle name="Normal 185 3 2 2" xfId="0"/>
    <cellStyle name="Normal 185 3 2 2 2" xfId="0"/>
    <cellStyle name="Normal 185 3 2 3" xfId="0"/>
    <cellStyle name="Normal 185 3 3" xfId="0"/>
    <cellStyle name="Normal 185 3 3 2" xfId="0"/>
    <cellStyle name="Normal 185 3 4" xfId="0"/>
    <cellStyle name="Normal 185 4" xfId="0"/>
    <cellStyle name="Normal 185 4 2" xfId="0"/>
    <cellStyle name="Normal 185 4 2 2" xfId="0"/>
    <cellStyle name="Normal 185 4 2 2 2" xfId="0"/>
    <cellStyle name="Normal 185 4 2 3" xfId="0"/>
    <cellStyle name="Normal 185 4 3" xfId="0"/>
    <cellStyle name="Normal 185 4 3 2" xfId="0"/>
    <cellStyle name="Normal 185 4 4" xfId="0"/>
    <cellStyle name="Normal 185 5" xfId="0"/>
    <cellStyle name="Normal 185 5 2" xfId="0"/>
    <cellStyle name="Normal 185 5 2 2" xfId="0"/>
    <cellStyle name="Normal 185 5 2 2 2" xfId="0"/>
    <cellStyle name="Normal 185 5 2 3" xfId="0"/>
    <cellStyle name="Normal 185 5 3" xfId="0"/>
    <cellStyle name="Normal 185 5 3 2" xfId="0"/>
    <cellStyle name="Normal 185 5 4" xfId="0"/>
    <cellStyle name="Normal 185 6" xfId="0"/>
    <cellStyle name="Normal 185 6 2" xfId="0"/>
    <cellStyle name="Normal 185 6 2 2" xfId="0"/>
    <cellStyle name="Normal 185 6 3" xfId="0"/>
    <cellStyle name="Normal 185 7" xfId="0"/>
    <cellStyle name="Normal 185 7 2" xfId="0"/>
    <cellStyle name="Normal 185 8" xfId="0"/>
    <cellStyle name="Normal 185 9" xfId="0"/>
    <cellStyle name="Normal 186" xfId="0"/>
    <cellStyle name="Normal 186 2" xfId="0"/>
    <cellStyle name="Normal 186 3" xfId="0"/>
    <cellStyle name="Normal 187" xfId="0"/>
    <cellStyle name="Normal 187 2" xfId="0"/>
    <cellStyle name="Normal 187 3" xfId="0"/>
    <cellStyle name="Normal 188" xfId="0"/>
    <cellStyle name="Normal 188 2" xfId="0"/>
    <cellStyle name="Normal 188 3" xfId="0"/>
    <cellStyle name="Normal 189" xfId="0"/>
    <cellStyle name="Normal 189 2" xfId="0"/>
    <cellStyle name="Normal 189 3" xfId="0"/>
    <cellStyle name="Normal 18_Sheet1" xfId="0"/>
    <cellStyle name="Normal 19" xfId="0"/>
    <cellStyle name="Normal 19 2" xfId="0"/>
    <cellStyle name="Normal 19 2 2" xfId="0"/>
    <cellStyle name="Normal 19 2 3" xfId="0"/>
    <cellStyle name="Normal 19 2 4" xfId="0"/>
    <cellStyle name="Normal 19 2 4 2" xfId="0"/>
    <cellStyle name="Normal 19 2_Sheet1" xfId="0"/>
    <cellStyle name="Normal 19 3" xfId="0"/>
    <cellStyle name="Normal 19 4" xfId="0"/>
    <cellStyle name="Normal 19 5" xfId="0"/>
    <cellStyle name="Normal 19 5 2" xfId="0"/>
    <cellStyle name="Normal 19 6" xfId="0"/>
    <cellStyle name="Normal 190" xfId="0"/>
    <cellStyle name="Normal 190 2" xfId="0"/>
    <cellStyle name="Normal 190 3" xfId="0"/>
    <cellStyle name="Normal 191" xfId="0"/>
    <cellStyle name="Normal 191 2" xfId="0"/>
    <cellStyle name="Normal 191 3" xfId="0"/>
    <cellStyle name="Normal 192" xfId="0"/>
    <cellStyle name="Normal 192 2" xfId="0"/>
    <cellStyle name="Normal 192 3" xfId="0"/>
    <cellStyle name="Normal 193" xfId="0"/>
    <cellStyle name="Normal 193 10" xfId="0"/>
    <cellStyle name="Normal 193 2" xfId="0"/>
    <cellStyle name="Normal 193 2 2" xfId="0"/>
    <cellStyle name="Normal 193 2 2 2" xfId="0"/>
    <cellStyle name="Normal 193 2 2 2 2" xfId="0"/>
    <cellStyle name="Normal 193 2 2 3" xfId="0"/>
    <cellStyle name="Normal 193 2 3" xfId="0"/>
    <cellStyle name="Normal 193 2 3 2" xfId="0"/>
    <cellStyle name="Normal 193 2 4" xfId="0"/>
    <cellStyle name="Normal 193 3" xfId="0"/>
    <cellStyle name="Normal 193 3 2" xfId="0"/>
    <cellStyle name="Normal 193 3 2 2" xfId="0"/>
    <cellStyle name="Normal 193 3 2 2 2" xfId="0"/>
    <cellStyle name="Normal 193 3 2 3" xfId="0"/>
    <cellStyle name="Normal 193 3 3" xfId="0"/>
    <cellStyle name="Normal 193 3 3 2" xfId="0"/>
    <cellStyle name="Normal 193 3 4" xfId="0"/>
    <cellStyle name="Normal 193 4" xfId="0"/>
    <cellStyle name="Normal 193 4 2" xfId="0"/>
    <cellStyle name="Normal 193 4 2 2" xfId="0"/>
    <cellStyle name="Normal 193 4 2 2 2" xfId="0"/>
    <cellStyle name="Normal 193 4 2 3" xfId="0"/>
    <cellStyle name="Normal 193 4 3" xfId="0"/>
    <cellStyle name="Normal 193 4 3 2" xfId="0"/>
    <cellStyle name="Normal 193 4 4" xfId="0"/>
    <cellStyle name="Normal 193 5" xfId="0"/>
    <cellStyle name="Normal 193 5 2" xfId="0"/>
    <cellStyle name="Normal 193 5 2 2" xfId="0"/>
    <cellStyle name="Normal 193 5 2 2 2" xfId="0"/>
    <cellStyle name="Normal 193 5 2 3" xfId="0"/>
    <cellStyle name="Normal 193 5 3" xfId="0"/>
    <cellStyle name="Normal 193 5 3 2" xfId="0"/>
    <cellStyle name="Normal 193 5 4" xfId="0"/>
    <cellStyle name="Normal 193 6" xfId="0"/>
    <cellStyle name="Normal 193 6 2" xfId="0"/>
    <cellStyle name="Normal 193 6 2 2" xfId="0"/>
    <cellStyle name="Normal 193 6 3" xfId="0"/>
    <cellStyle name="Normal 193 7" xfId="0"/>
    <cellStyle name="Normal 193 7 2" xfId="0"/>
    <cellStyle name="Normal 193 8" xfId="0"/>
    <cellStyle name="Normal 193 9" xfId="0"/>
    <cellStyle name="Normal 194" xfId="0"/>
    <cellStyle name="Normal 194 2" xfId="0"/>
    <cellStyle name="Normal 194 3" xfId="0"/>
    <cellStyle name="Normal 195" xfId="0"/>
    <cellStyle name="Normal 195 2" xfId="0"/>
    <cellStyle name="Normal 195 3" xfId="0"/>
    <cellStyle name="Normal 196" xfId="0"/>
    <cellStyle name="Normal 196 2" xfId="0"/>
    <cellStyle name="Normal 196 3" xfId="0"/>
    <cellStyle name="Normal 197" xfId="0"/>
    <cellStyle name="Normal 197 2" xfId="0"/>
    <cellStyle name="Normal 197 3" xfId="0"/>
    <cellStyle name="Normal 198" xfId="0"/>
    <cellStyle name="Normal 198 2" xfId="0"/>
    <cellStyle name="Normal 198 3" xfId="0"/>
    <cellStyle name="Normal 199" xfId="0"/>
    <cellStyle name="Normal 199 2" xfId="0"/>
    <cellStyle name="Normal 199 3" xfId="0"/>
    <cellStyle name="Normal 19_Sheet1" xfId="0"/>
    <cellStyle name="Normal 2" xfId="0"/>
    <cellStyle name="Normal 2 10" xfId="0"/>
    <cellStyle name="Normal 2 10 10" xfId="0"/>
    <cellStyle name="Normal 2 10 2" xfId="0"/>
    <cellStyle name="Normal 2 10 2 2" xfId="0"/>
    <cellStyle name="Normal 2 10 2 2 2" xfId="0"/>
    <cellStyle name="Normal 2 10 2 2 2 2" xfId="0"/>
    <cellStyle name="Normal 2 10 2 2 3" xfId="0"/>
    <cellStyle name="Normal 2 10 2 3" xfId="0"/>
    <cellStyle name="Normal 2 10 2 3 2" xfId="0"/>
    <cellStyle name="Normal 2 10 2 4" xfId="0"/>
    <cellStyle name="Normal 2 10 3" xfId="0"/>
    <cellStyle name="Normal 2 10 3 2" xfId="0"/>
    <cellStyle name="Normal 2 10 3 2 2" xfId="0"/>
    <cellStyle name="Normal 2 10 3 2 2 2" xfId="0"/>
    <cellStyle name="Normal 2 10 3 2 3" xfId="0"/>
    <cellStyle name="Normal 2 10 3 3" xfId="0"/>
    <cellStyle name="Normal 2 10 3 3 2" xfId="0"/>
    <cellStyle name="Normal 2 10 3 4" xfId="0"/>
    <cellStyle name="Normal 2 10 4" xfId="0"/>
    <cellStyle name="Normal 2 10 4 2" xfId="0"/>
    <cellStyle name="Normal 2 10 4 2 2" xfId="0"/>
    <cellStyle name="Normal 2 10 4 2 2 2" xfId="0"/>
    <cellStyle name="Normal 2 10 4 2 3" xfId="0"/>
    <cellStyle name="Normal 2 10 4 3" xfId="0"/>
    <cellStyle name="Normal 2 10 4 3 2" xfId="0"/>
    <cellStyle name="Normal 2 10 4 4" xfId="0"/>
    <cellStyle name="Normal 2 10 5" xfId="0"/>
    <cellStyle name="Normal 2 10 5 2" xfId="0"/>
    <cellStyle name="Normal 2 10 5 2 2" xfId="0"/>
    <cellStyle name="Normal 2 10 5 2 2 2" xfId="0"/>
    <cellStyle name="Normal 2 10 5 2 3" xfId="0"/>
    <cellStyle name="Normal 2 10 5 3" xfId="0"/>
    <cellStyle name="Normal 2 10 5 3 2" xfId="0"/>
    <cellStyle name="Normal 2 10 5 4" xfId="0"/>
    <cellStyle name="Normal 2 10 6" xfId="0"/>
    <cellStyle name="Normal 2 10 6 2" xfId="0"/>
    <cellStyle name="Normal 2 10 6 2 2" xfId="0"/>
    <cellStyle name="Normal 2 10 6 3" xfId="0"/>
    <cellStyle name="Normal 2 10 7" xfId="0"/>
    <cellStyle name="Normal 2 10 7 2" xfId="0"/>
    <cellStyle name="Normal 2 10 8" xfId="0"/>
    <cellStyle name="Normal 2 10 8 2" xfId="0"/>
    <cellStyle name="Normal 2 10 9" xfId="0"/>
    <cellStyle name="Normal 2 11" xfId="0"/>
    <cellStyle name="Normal 2 11 2" xfId="0"/>
    <cellStyle name="Normal 2 11 3" xfId="0"/>
    <cellStyle name="Normal 2 11 4" xfId="0"/>
    <cellStyle name="Normal 2 12" xfId="0"/>
    <cellStyle name="Normal 2 13" xfId="0"/>
    <cellStyle name="Normal 2 2" xfId="0"/>
    <cellStyle name="Normal 2 2 2" xfId="0"/>
    <cellStyle name="Normal 2 2 3" xfId="0"/>
    <cellStyle name="Normal 2 3" xfId="0"/>
    <cellStyle name="Normal 2 3 10" xfId="0"/>
    <cellStyle name="Normal 2 3 10 10" xfId="0"/>
    <cellStyle name="Normal 2 3 10 2" xfId="0"/>
    <cellStyle name="Normal 2 3 10 3" xfId="0"/>
    <cellStyle name="Normal 2 3 10 3 2" xfId="0"/>
    <cellStyle name="Normal 2 3 10 3 2 2" xfId="0"/>
    <cellStyle name="Normal 2 3 10 3 2 2 2" xfId="0"/>
    <cellStyle name="Normal 2 3 10 3 2 3" xfId="0"/>
    <cellStyle name="Normal 2 3 10 3 3" xfId="0"/>
    <cellStyle name="Normal 2 3 10 3 3 2" xfId="0"/>
    <cellStyle name="Normal 2 3 10 3 4" xfId="0"/>
    <cellStyle name="Normal 2 3 10 4" xfId="0"/>
    <cellStyle name="Normal 2 3 10 4 2" xfId="0"/>
    <cellStyle name="Normal 2 3 10 4 2 2" xfId="0"/>
    <cellStyle name="Normal 2 3 10 4 2 2 2" xfId="0"/>
    <cellStyle name="Normal 2 3 10 4 2 3" xfId="0"/>
    <cellStyle name="Normal 2 3 10 4 3" xfId="0"/>
    <cellStyle name="Normal 2 3 10 4 3 2" xfId="0"/>
    <cellStyle name="Normal 2 3 10 4 4" xfId="0"/>
    <cellStyle name="Normal 2 3 10 5" xfId="0"/>
    <cellStyle name="Normal 2 3 10 5 2" xfId="0"/>
    <cellStyle name="Normal 2 3 10 5 2 2" xfId="0"/>
    <cellStyle name="Normal 2 3 10 5 2 2 2" xfId="0"/>
    <cellStyle name="Normal 2 3 10 5 2 3" xfId="0"/>
    <cellStyle name="Normal 2 3 10 5 3" xfId="0"/>
    <cellStyle name="Normal 2 3 10 5 3 2" xfId="0"/>
    <cellStyle name="Normal 2 3 10 5 4" xfId="0"/>
    <cellStyle name="Normal 2 3 10 6" xfId="0"/>
    <cellStyle name="Normal 2 3 10 6 2" xfId="0"/>
    <cellStyle name="Normal 2 3 10 6 2 2" xfId="0"/>
    <cellStyle name="Normal 2 3 10 6 2 2 2" xfId="0"/>
    <cellStyle name="Normal 2 3 10 6 2 3" xfId="0"/>
    <cellStyle name="Normal 2 3 10 6 3" xfId="0"/>
    <cellStyle name="Normal 2 3 10 6 3 2" xfId="0"/>
    <cellStyle name="Normal 2 3 10 6 4" xfId="0"/>
    <cellStyle name="Normal 2 3 10 7" xfId="0"/>
    <cellStyle name="Normal 2 3 10 7 2" xfId="0"/>
    <cellStyle name="Normal 2 3 10 7 2 2" xfId="0"/>
    <cellStyle name="Normal 2 3 10 7 3" xfId="0"/>
    <cellStyle name="Normal 2 3 10 8" xfId="0"/>
    <cellStyle name="Normal 2 3 10 8 2" xfId="0"/>
    <cellStyle name="Normal 2 3 10 9" xfId="0"/>
    <cellStyle name="Normal 2 3 11" xfId="0"/>
    <cellStyle name="Normal 2 3 11 2" xfId="0"/>
    <cellStyle name="Normal 2 3 12" xfId="0"/>
    <cellStyle name="Normal 2 3 13" xfId="0"/>
    <cellStyle name="Normal 2 3 14" xfId="0"/>
    <cellStyle name="Normal 2 3 2" xfId="0"/>
    <cellStyle name="Normal 2 3 2 2" xfId="0"/>
    <cellStyle name="Normal 2 3 2 3" xfId="0"/>
    <cellStyle name="Normal 2 3 2 4" xfId="0"/>
    <cellStyle name="Normal 2 3 2 4 2" xfId="0"/>
    <cellStyle name="Normal 2 3 2_Sheet1" xfId="0"/>
    <cellStyle name="Normal 2 3 3" xfId="0"/>
    <cellStyle name="Normal 2 3 3 2" xfId="0"/>
    <cellStyle name="Normal 2 3 3 3" xfId="0"/>
    <cellStyle name="Normal 2 3 3 3 2" xfId="0"/>
    <cellStyle name="Normal 2 3 4" xfId="0"/>
    <cellStyle name="Normal 2 3 4 10" xfId="0"/>
    <cellStyle name="Normal 2 3 4 2" xfId="0"/>
    <cellStyle name="Normal 2 3 4 2 2" xfId="0"/>
    <cellStyle name="Normal 2 3 4 2 2 2" xfId="0"/>
    <cellStyle name="Normal 2 3 4 2 2 2 2" xfId="0"/>
    <cellStyle name="Normal 2 3 4 2 2 3" xfId="0"/>
    <cellStyle name="Normal 2 3 4 2 3" xfId="0"/>
    <cellStyle name="Normal 2 3 4 2 3 2" xfId="0"/>
    <cellStyle name="Normal 2 3 4 2 4" xfId="0"/>
    <cellStyle name="Normal 2 3 4 3" xfId="0"/>
    <cellStyle name="Normal 2 3 4 3 2" xfId="0"/>
    <cellStyle name="Normal 2 3 4 3 2 2" xfId="0"/>
    <cellStyle name="Normal 2 3 4 3 2 2 2" xfId="0"/>
    <cellStyle name="Normal 2 3 4 3 2 3" xfId="0"/>
    <cellStyle name="Normal 2 3 4 3 3" xfId="0"/>
    <cellStyle name="Normal 2 3 4 3 3 2" xfId="0"/>
    <cellStyle name="Normal 2 3 4 3 4" xfId="0"/>
    <cellStyle name="Normal 2 3 4 4" xfId="0"/>
    <cellStyle name="Normal 2 3 4 4 2" xfId="0"/>
    <cellStyle name="Normal 2 3 4 4 2 2" xfId="0"/>
    <cellStyle name="Normal 2 3 4 4 2 2 2" xfId="0"/>
    <cellStyle name="Normal 2 3 4 4 2 3" xfId="0"/>
    <cellStyle name="Normal 2 3 4 4 3" xfId="0"/>
    <cellStyle name="Normal 2 3 4 4 3 2" xfId="0"/>
    <cellStyle name="Normal 2 3 4 4 4" xfId="0"/>
    <cellStyle name="Normal 2 3 4 5" xfId="0"/>
    <cellStyle name="Normal 2 3 4 5 2" xfId="0"/>
    <cellStyle name="Normal 2 3 4 5 2 2" xfId="0"/>
    <cellStyle name="Normal 2 3 4 5 2 2 2" xfId="0"/>
    <cellStyle name="Normal 2 3 4 5 2 3" xfId="0"/>
    <cellStyle name="Normal 2 3 4 5 3" xfId="0"/>
    <cellStyle name="Normal 2 3 4 5 3 2" xfId="0"/>
    <cellStyle name="Normal 2 3 4 5 4" xfId="0"/>
    <cellStyle name="Normal 2 3 4 6" xfId="0"/>
    <cellStyle name="Normal 2 3 4 6 2" xfId="0"/>
    <cellStyle name="Normal 2 3 4 6 2 2" xfId="0"/>
    <cellStyle name="Normal 2 3 4 6 3" xfId="0"/>
    <cellStyle name="Normal 2 3 4 7" xfId="0"/>
    <cellStyle name="Normal 2 3 4 7 2" xfId="0"/>
    <cellStyle name="Normal 2 3 4 8" xfId="0"/>
    <cellStyle name="Normal 2 3 4 8 2" xfId="0"/>
    <cellStyle name="Normal 2 3 4 9" xfId="0"/>
    <cellStyle name="Normal 2 3 5" xfId="0"/>
    <cellStyle name="Normal 2 3 5 10" xfId="0"/>
    <cellStyle name="Normal 2 3 5 11" xfId="0"/>
    <cellStyle name="Normal 2 3 5 2" xfId="0"/>
    <cellStyle name="Normal 2 3 5 3" xfId="0"/>
    <cellStyle name="Normal 2 3 5 3 2" xfId="0"/>
    <cellStyle name="Normal 2 3 5 3 2 2" xfId="0"/>
    <cellStyle name="Normal 2 3 5 3 2 2 2" xfId="0"/>
    <cellStyle name="Normal 2 3 5 3 2 3" xfId="0"/>
    <cellStyle name="Normal 2 3 5 3 3" xfId="0"/>
    <cellStyle name="Normal 2 3 5 3 3 2" xfId="0"/>
    <cellStyle name="Normal 2 3 5 3 4" xfId="0"/>
    <cellStyle name="Normal 2 3 5 4" xfId="0"/>
    <cellStyle name="Normal 2 3 5 4 2" xfId="0"/>
    <cellStyle name="Normal 2 3 5 4 2 2" xfId="0"/>
    <cellStyle name="Normal 2 3 5 4 2 2 2" xfId="0"/>
    <cellStyle name="Normal 2 3 5 4 2 3" xfId="0"/>
    <cellStyle name="Normal 2 3 5 4 3" xfId="0"/>
    <cellStyle name="Normal 2 3 5 4 3 2" xfId="0"/>
    <cellStyle name="Normal 2 3 5 4 4" xfId="0"/>
    <cellStyle name="Normal 2 3 5 5" xfId="0"/>
    <cellStyle name="Normal 2 3 5 5 2" xfId="0"/>
    <cellStyle name="Normal 2 3 5 5 2 2" xfId="0"/>
    <cellStyle name="Normal 2 3 5 5 2 2 2" xfId="0"/>
    <cellStyle name="Normal 2 3 5 5 2 3" xfId="0"/>
    <cellStyle name="Normal 2 3 5 5 3" xfId="0"/>
    <cellStyle name="Normal 2 3 5 5 3 2" xfId="0"/>
    <cellStyle name="Normal 2 3 5 5 4" xfId="0"/>
    <cellStyle name="Normal 2 3 5 6" xfId="0"/>
    <cellStyle name="Normal 2 3 5 6 2" xfId="0"/>
    <cellStyle name="Normal 2 3 5 6 2 2" xfId="0"/>
    <cellStyle name="Normal 2 3 5 6 2 2 2" xfId="0"/>
    <cellStyle name="Normal 2 3 5 6 2 3" xfId="0"/>
    <cellStyle name="Normal 2 3 5 6 3" xfId="0"/>
    <cellStyle name="Normal 2 3 5 6 3 2" xfId="0"/>
    <cellStyle name="Normal 2 3 5 6 4" xfId="0"/>
    <cellStyle name="Normal 2 3 5 7" xfId="0"/>
    <cellStyle name="Normal 2 3 5 7 2" xfId="0"/>
    <cellStyle name="Normal 2 3 5 7 2 2" xfId="0"/>
    <cellStyle name="Normal 2 3 5 7 3" xfId="0"/>
    <cellStyle name="Normal 2 3 5 8" xfId="0"/>
    <cellStyle name="Normal 2 3 5 8 2" xfId="0"/>
    <cellStyle name="Normal 2 3 5 9" xfId="0"/>
    <cellStyle name="Normal 2 3 5 9 2" xfId="0"/>
    <cellStyle name="Normal 2 3 6" xfId="0"/>
    <cellStyle name="Normal 2 3 6 10" xfId="0"/>
    <cellStyle name="Normal 2 3 6 2" xfId="0"/>
    <cellStyle name="Normal 2 3 6 2 2" xfId="0"/>
    <cellStyle name="Normal 2 3 6 2 2 2" xfId="0"/>
    <cellStyle name="Normal 2 3 6 2 2 2 2" xfId="0"/>
    <cellStyle name="Normal 2 3 6 2 2 3" xfId="0"/>
    <cellStyle name="Normal 2 3 6 2 3" xfId="0"/>
    <cellStyle name="Normal 2 3 6 2 3 2" xfId="0"/>
    <cellStyle name="Normal 2 3 6 2 4" xfId="0"/>
    <cellStyle name="Normal 2 3 6 3" xfId="0"/>
    <cellStyle name="Normal 2 3 6 3 2" xfId="0"/>
    <cellStyle name="Normal 2 3 6 3 2 2" xfId="0"/>
    <cellStyle name="Normal 2 3 6 3 2 2 2" xfId="0"/>
    <cellStyle name="Normal 2 3 6 3 2 3" xfId="0"/>
    <cellStyle name="Normal 2 3 6 3 3" xfId="0"/>
    <cellStyle name="Normal 2 3 6 3 3 2" xfId="0"/>
    <cellStyle name="Normal 2 3 6 3 4" xfId="0"/>
    <cellStyle name="Normal 2 3 6 4" xfId="0"/>
    <cellStyle name="Normal 2 3 6 4 2" xfId="0"/>
    <cellStyle name="Normal 2 3 6 4 2 2" xfId="0"/>
    <cellStyle name="Normal 2 3 6 4 2 2 2" xfId="0"/>
    <cellStyle name="Normal 2 3 6 4 2 3" xfId="0"/>
    <cellStyle name="Normal 2 3 6 4 3" xfId="0"/>
    <cellStyle name="Normal 2 3 6 4 3 2" xfId="0"/>
    <cellStyle name="Normal 2 3 6 4 4" xfId="0"/>
    <cellStyle name="Normal 2 3 6 5" xfId="0"/>
    <cellStyle name="Normal 2 3 6 5 2" xfId="0"/>
    <cellStyle name="Normal 2 3 6 5 2 2" xfId="0"/>
    <cellStyle name="Normal 2 3 6 5 2 2 2" xfId="0"/>
    <cellStyle name="Normal 2 3 6 5 2 3" xfId="0"/>
    <cellStyle name="Normal 2 3 6 5 3" xfId="0"/>
    <cellStyle name="Normal 2 3 6 5 3 2" xfId="0"/>
    <cellStyle name="Normal 2 3 6 5 4" xfId="0"/>
    <cellStyle name="Normal 2 3 6 6" xfId="0"/>
    <cellStyle name="Normal 2 3 6 6 2" xfId="0"/>
    <cellStyle name="Normal 2 3 6 6 2 2" xfId="0"/>
    <cellStyle name="Normal 2 3 6 6 3" xfId="0"/>
    <cellStyle name="Normal 2 3 6 7" xfId="0"/>
    <cellStyle name="Normal 2 3 6 7 2" xfId="0"/>
    <cellStyle name="Normal 2 3 6 8" xfId="0"/>
    <cellStyle name="Normal 2 3 6 8 2" xfId="0"/>
    <cellStyle name="Normal 2 3 6 9" xfId="0"/>
    <cellStyle name="Normal 2 3 7" xfId="0"/>
    <cellStyle name="Normal 2 3 7 10" xfId="0"/>
    <cellStyle name="Normal 2 3 7 2" xfId="0"/>
    <cellStyle name="Normal 2 3 7 2 2" xfId="0"/>
    <cellStyle name="Normal 2 3 7 2 2 2" xfId="0"/>
    <cellStyle name="Normal 2 3 7 2 2 2 2" xfId="0"/>
    <cellStyle name="Normal 2 3 7 2 2 3" xfId="0"/>
    <cellStyle name="Normal 2 3 7 2 3" xfId="0"/>
    <cellStyle name="Normal 2 3 7 2 3 2" xfId="0"/>
    <cellStyle name="Normal 2 3 7 2 4" xfId="0"/>
    <cellStyle name="Normal 2 3 7 3" xfId="0"/>
    <cellStyle name="Normal 2 3 7 3 2" xfId="0"/>
    <cellStyle name="Normal 2 3 7 3 2 2" xfId="0"/>
    <cellStyle name="Normal 2 3 7 3 2 2 2" xfId="0"/>
    <cellStyle name="Normal 2 3 7 3 2 3" xfId="0"/>
    <cellStyle name="Normal 2 3 7 3 3" xfId="0"/>
    <cellStyle name="Normal 2 3 7 3 3 2" xfId="0"/>
    <cellStyle name="Normal 2 3 7 3 4" xfId="0"/>
    <cellStyle name="Normal 2 3 7 4" xfId="0"/>
    <cellStyle name="Normal 2 3 7 4 2" xfId="0"/>
    <cellStyle name="Normal 2 3 7 4 2 2" xfId="0"/>
    <cellStyle name="Normal 2 3 7 4 2 2 2" xfId="0"/>
    <cellStyle name="Normal 2 3 7 4 2 3" xfId="0"/>
    <cellStyle name="Normal 2 3 7 4 3" xfId="0"/>
    <cellStyle name="Normal 2 3 7 4 3 2" xfId="0"/>
    <cellStyle name="Normal 2 3 7 4 4" xfId="0"/>
    <cellStyle name="Normal 2 3 7 5" xfId="0"/>
    <cellStyle name="Normal 2 3 7 5 2" xfId="0"/>
    <cellStyle name="Normal 2 3 7 5 2 2" xfId="0"/>
    <cellStyle name="Normal 2 3 7 5 2 2 2" xfId="0"/>
    <cellStyle name="Normal 2 3 7 5 2 3" xfId="0"/>
    <cellStyle name="Normal 2 3 7 5 3" xfId="0"/>
    <cellStyle name="Normal 2 3 7 5 3 2" xfId="0"/>
    <cellStyle name="Normal 2 3 7 5 4" xfId="0"/>
    <cellStyle name="Normal 2 3 7 6" xfId="0"/>
    <cellStyle name="Normal 2 3 7 6 2" xfId="0"/>
    <cellStyle name="Normal 2 3 7 6 2 2" xfId="0"/>
    <cellStyle name="Normal 2 3 7 6 3" xfId="0"/>
    <cellStyle name="Normal 2 3 7 7" xfId="0"/>
    <cellStyle name="Normal 2 3 7 7 2" xfId="0"/>
    <cellStyle name="Normal 2 3 7 8" xfId="0"/>
    <cellStyle name="Normal 2 3 7 8 2" xfId="0"/>
    <cellStyle name="Normal 2 3 7 9" xfId="0"/>
    <cellStyle name="Normal 2 3 8" xfId="0"/>
    <cellStyle name="Normal 2 3 8 10" xfId="0"/>
    <cellStyle name="Normal 2 3 8 2" xfId="0"/>
    <cellStyle name="Normal 2 3 8 2 2" xfId="0"/>
    <cellStyle name="Normal 2 3 8 2 2 2" xfId="0"/>
    <cellStyle name="Normal 2 3 8 2 2 2 2" xfId="0"/>
    <cellStyle name="Normal 2 3 8 2 2 3" xfId="0"/>
    <cellStyle name="Normal 2 3 8 2 3" xfId="0"/>
    <cellStyle name="Normal 2 3 8 2 3 2" xfId="0"/>
    <cellStyle name="Normal 2 3 8 2 4" xfId="0"/>
    <cellStyle name="Normal 2 3 8 3" xfId="0"/>
    <cellStyle name="Normal 2 3 8 3 2" xfId="0"/>
    <cellStyle name="Normal 2 3 8 3 2 2" xfId="0"/>
    <cellStyle name="Normal 2 3 8 3 2 2 2" xfId="0"/>
    <cellStyle name="Normal 2 3 8 3 2 3" xfId="0"/>
    <cellStyle name="Normal 2 3 8 3 3" xfId="0"/>
    <cellStyle name="Normal 2 3 8 3 3 2" xfId="0"/>
    <cellStyle name="Normal 2 3 8 3 4" xfId="0"/>
    <cellStyle name="Normal 2 3 8 4" xfId="0"/>
    <cellStyle name="Normal 2 3 8 4 2" xfId="0"/>
    <cellStyle name="Normal 2 3 8 4 2 2" xfId="0"/>
    <cellStyle name="Normal 2 3 8 4 2 2 2" xfId="0"/>
    <cellStyle name="Normal 2 3 8 4 2 3" xfId="0"/>
    <cellStyle name="Normal 2 3 8 4 3" xfId="0"/>
    <cellStyle name="Normal 2 3 8 4 3 2" xfId="0"/>
    <cellStyle name="Normal 2 3 8 4 4" xfId="0"/>
    <cellStyle name="Normal 2 3 8 5" xfId="0"/>
    <cellStyle name="Normal 2 3 8 5 2" xfId="0"/>
    <cellStyle name="Normal 2 3 8 5 2 2" xfId="0"/>
    <cellStyle name="Normal 2 3 8 5 2 2 2" xfId="0"/>
    <cellStyle name="Normal 2 3 8 5 2 3" xfId="0"/>
    <cellStyle name="Normal 2 3 8 5 3" xfId="0"/>
    <cellStyle name="Normal 2 3 8 5 3 2" xfId="0"/>
    <cellStyle name="Normal 2 3 8 5 4" xfId="0"/>
    <cellStyle name="Normal 2 3 8 6" xfId="0"/>
    <cellStyle name="Normal 2 3 8 6 2" xfId="0"/>
    <cellStyle name="Normal 2 3 8 6 2 2" xfId="0"/>
    <cellStyle name="Normal 2 3 8 6 3" xfId="0"/>
    <cellStyle name="Normal 2 3 8 7" xfId="0"/>
    <cellStyle name="Normal 2 3 8 7 2" xfId="0"/>
    <cellStyle name="Normal 2 3 8 8" xfId="0"/>
    <cellStyle name="Normal 2 3 8 8 2" xfId="0"/>
    <cellStyle name="Normal 2 3 8 9" xfId="0"/>
    <cellStyle name="Normal 2 3 9" xfId="0"/>
    <cellStyle name="Normal 2 3 9 10" xfId="0"/>
    <cellStyle name="Normal 2 3 9 2" xfId="0"/>
    <cellStyle name="Normal 2 3 9 2 2" xfId="0"/>
    <cellStyle name="Normal 2 3 9 2 2 2" xfId="0"/>
    <cellStyle name="Normal 2 3 9 2 2 2 2" xfId="0"/>
    <cellStyle name="Normal 2 3 9 2 2 3" xfId="0"/>
    <cellStyle name="Normal 2 3 9 2 3" xfId="0"/>
    <cellStyle name="Normal 2 3 9 2 3 2" xfId="0"/>
    <cellStyle name="Normal 2 3 9 2 4" xfId="0"/>
    <cellStyle name="Normal 2 3 9 3" xfId="0"/>
    <cellStyle name="Normal 2 3 9 3 2" xfId="0"/>
    <cellStyle name="Normal 2 3 9 3 2 2" xfId="0"/>
    <cellStyle name="Normal 2 3 9 3 2 2 2" xfId="0"/>
    <cellStyle name="Normal 2 3 9 3 2 3" xfId="0"/>
    <cellStyle name="Normal 2 3 9 3 3" xfId="0"/>
    <cellStyle name="Normal 2 3 9 3 3 2" xfId="0"/>
    <cellStyle name="Normal 2 3 9 3 4" xfId="0"/>
    <cellStyle name="Normal 2 3 9 4" xfId="0"/>
    <cellStyle name="Normal 2 3 9 4 2" xfId="0"/>
    <cellStyle name="Normal 2 3 9 4 2 2" xfId="0"/>
    <cellStyle name="Normal 2 3 9 4 2 2 2" xfId="0"/>
    <cellStyle name="Normal 2 3 9 4 2 3" xfId="0"/>
    <cellStyle name="Normal 2 3 9 4 3" xfId="0"/>
    <cellStyle name="Normal 2 3 9 4 3 2" xfId="0"/>
    <cellStyle name="Normal 2 3 9 4 4" xfId="0"/>
    <cellStyle name="Normal 2 3 9 5" xfId="0"/>
    <cellStyle name="Normal 2 3 9 5 2" xfId="0"/>
    <cellStyle name="Normal 2 3 9 5 2 2" xfId="0"/>
    <cellStyle name="Normal 2 3 9 5 2 2 2" xfId="0"/>
    <cellStyle name="Normal 2 3 9 5 2 3" xfId="0"/>
    <cellStyle name="Normal 2 3 9 5 3" xfId="0"/>
    <cellStyle name="Normal 2 3 9 5 3 2" xfId="0"/>
    <cellStyle name="Normal 2 3 9 5 4" xfId="0"/>
    <cellStyle name="Normal 2 3 9 6" xfId="0"/>
    <cellStyle name="Normal 2 3 9 6 2" xfId="0"/>
    <cellStyle name="Normal 2 3 9 6 2 2" xfId="0"/>
    <cellStyle name="Normal 2 3 9 6 3" xfId="0"/>
    <cellStyle name="Normal 2 3 9 7" xfId="0"/>
    <cellStyle name="Normal 2 3 9 7 2" xfId="0"/>
    <cellStyle name="Normal 2 3 9 8" xfId="0"/>
    <cellStyle name="Normal 2 3 9 8 2" xfId="0"/>
    <cellStyle name="Normal 2 3 9 9" xfId="0"/>
    <cellStyle name="Normal 2 3_Sheet1" xfId="0"/>
    <cellStyle name="Normal 2 4" xfId="0"/>
    <cellStyle name="Normal 2 4 10" xfId="0"/>
    <cellStyle name="Normal 2 4 2" xfId="0"/>
    <cellStyle name="Normal 2 4 2 10" xfId="0"/>
    <cellStyle name="Normal 2 4 2 11" xfId="0"/>
    <cellStyle name="Normal 2 4 2 2" xfId="0"/>
    <cellStyle name="Normal 2 4 2 3" xfId="0"/>
    <cellStyle name="Normal 2 4 2 3 2" xfId="0"/>
    <cellStyle name="Normal 2 4 2 3 2 2" xfId="0"/>
    <cellStyle name="Normal 2 4 2 3 2 2 2" xfId="0"/>
    <cellStyle name="Normal 2 4 2 3 2 3" xfId="0"/>
    <cellStyle name="Normal 2 4 2 3 3" xfId="0"/>
    <cellStyle name="Normal 2 4 2 3 3 2" xfId="0"/>
    <cellStyle name="Normal 2 4 2 3 4" xfId="0"/>
    <cellStyle name="Normal 2 4 2 4" xfId="0"/>
    <cellStyle name="Normal 2 4 2 4 2" xfId="0"/>
    <cellStyle name="Normal 2 4 2 4 2 2" xfId="0"/>
    <cellStyle name="Normal 2 4 2 4 2 2 2" xfId="0"/>
    <cellStyle name="Normal 2 4 2 4 2 3" xfId="0"/>
    <cellStyle name="Normal 2 4 2 4 3" xfId="0"/>
    <cellStyle name="Normal 2 4 2 4 3 2" xfId="0"/>
    <cellStyle name="Normal 2 4 2 4 4" xfId="0"/>
    <cellStyle name="Normal 2 4 2 5" xfId="0"/>
    <cellStyle name="Normal 2 4 2 5 2" xfId="0"/>
    <cellStyle name="Normal 2 4 2 5 2 2" xfId="0"/>
    <cellStyle name="Normal 2 4 2 5 2 2 2" xfId="0"/>
    <cellStyle name="Normal 2 4 2 5 2 3" xfId="0"/>
    <cellStyle name="Normal 2 4 2 5 3" xfId="0"/>
    <cellStyle name="Normal 2 4 2 5 3 2" xfId="0"/>
    <cellStyle name="Normal 2 4 2 5 4" xfId="0"/>
    <cellStyle name="Normal 2 4 2 6" xfId="0"/>
    <cellStyle name="Normal 2 4 2 6 2" xfId="0"/>
    <cellStyle name="Normal 2 4 2 6 2 2" xfId="0"/>
    <cellStyle name="Normal 2 4 2 6 2 2 2" xfId="0"/>
    <cellStyle name="Normal 2 4 2 6 2 3" xfId="0"/>
    <cellStyle name="Normal 2 4 2 6 3" xfId="0"/>
    <cellStyle name="Normal 2 4 2 6 3 2" xfId="0"/>
    <cellStyle name="Normal 2 4 2 6 4" xfId="0"/>
    <cellStyle name="Normal 2 4 2 7" xfId="0"/>
    <cellStyle name="Normal 2 4 2 7 2" xfId="0"/>
    <cellStyle name="Normal 2 4 2 7 2 2" xfId="0"/>
    <cellStyle name="Normal 2 4 2 7 3" xfId="0"/>
    <cellStyle name="Normal 2 4 2 8" xfId="0"/>
    <cellStyle name="Normal 2 4 2 8 2" xfId="0"/>
    <cellStyle name="Normal 2 4 2 9" xfId="0"/>
    <cellStyle name="Normal 2 4 2 9 2" xfId="0"/>
    <cellStyle name="Normal 2 4 3" xfId="0"/>
    <cellStyle name="Normal 2 4 3 2" xfId="0"/>
    <cellStyle name="Normal 2 4 3 3" xfId="0"/>
    <cellStyle name="Normal 2 4 3 3 2" xfId="0"/>
    <cellStyle name="Normal 2 4 3 4" xfId="0"/>
    <cellStyle name="Normal 2 4 4" xfId="0"/>
    <cellStyle name="Normal 2 4 4 2" xfId="0"/>
    <cellStyle name="Normal 2 4 4 2 2" xfId="0"/>
    <cellStyle name="Normal 2 4 5" xfId="0"/>
    <cellStyle name="Normal 2 4 5 2" xfId="0"/>
    <cellStyle name="Normal 2 4 5 2 2" xfId="0"/>
    <cellStyle name="Normal 2 4 6" xfId="0"/>
    <cellStyle name="Normal 2 4 6 2" xfId="0"/>
    <cellStyle name="Normal 2 4 6 2 2" xfId="0"/>
    <cellStyle name="Normal 2 4 7" xfId="0"/>
    <cellStyle name="Normal 2 4 7 2" xfId="0"/>
    <cellStyle name="Normal 2 4 8" xfId="0"/>
    <cellStyle name="Normal 2 4 8 2" xfId="0"/>
    <cellStyle name="Normal 2 4 9" xfId="0"/>
    <cellStyle name="Normal 2 5" xfId="0"/>
    <cellStyle name="Normal 2 5 2" xfId="0"/>
    <cellStyle name="Normal 2 5 2 2" xfId="0"/>
    <cellStyle name="Normal 2 5 2 3" xfId="0"/>
    <cellStyle name="Normal 2 5 3" xfId="0"/>
    <cellStyle name="Normal 2 5 4" xfId="0"/>
    <cellStyle name="Normal 2 5_BallGrid" xfId="0"/>
    <cellStyle name="Normal 2 6" xfId="0"/>
    <cellStyle name="Normal 2 6 10" xfId="0"/>
    <cellStyle name="Normal 2 6 2" xfId="0"/>
    <cellStyle name="Normal 2 6 2 2" xfId="0"/>
    <cellStyle name="Normal 2 6 2 2 2" xfId="0"/>
    <cellStyle name="Normal 2 6 2 2 2 2" xfId="0"/>
    <cellStyle name="Normal 2 6 2 2 3" xfId="0"/>
    <cellStyle name="Normal 2 6 2 3" xfId="0"/>
    <cellStyle name="Normal 2 6 2 3 2" xfId="0"/>
    <cellStyle name="Normal 2 6 2 4" xfId="0"/>
    <cellStyle name="Normal 2 6 2 4 2" xfId="0"/>
    <cellStyle name="Normal 2 6 2 5" xfId="0"/>
    <cellStyle name="Normal 2 6 3" xfId="0"/>
    <cellStyle name="Normal 2 6 3 2" xfId="0"/>
    <cellStyle name="Normal 2 6 3 2 2" xfId="0"/>
    <cellStyle name="Normal 2 6 3 2 2 2" xfId="0"/>
    <cellStyle name="Normal 2 6 3 2 3" xfId="0"/>
    <cellStyle name="Normal 2 6 3 3" xfId="0"/>
    <cellStyle name="Normal 2 6 3 3 2" xfId="0"/>
    <cellStyle name="Normal 2 6 3 4" xfId="0"/>
    <cellStyle name="Normal 2 6 4" xfId="0"/>
    <cellStyle name="Normal 2 6 4 2" xfId="0"/>
    <cellStyle name="Normal 2 6 4 2 2" xfId="0"/>
    <cellStyle name="Normal 2 6 4 2 2 2" xfId="0"/>
    <cellStyle name="Normal 2 6 4 2 3" xfId="0"/>
    <cellStyle name="Normal 2 6 4 3" xfId="0"/>
    <cellStyle name="Normal 2 6 4 3 2" xfId="0"/>
    <cellStyle name="Normal 2 6 4 4" xfId="0"/>
    <cellStyle name="Normal 2 6 5" xfId="0"/>
    <cellStyle name="Normal 2 6 5 2" xfId="0"/>
    <cellStyle name="Normal 2 6 5 2 2" xfId="0"/>
    <cellStyle name="Normal 2 6 5 2 2 2" xfId="0"/>
    <cellStyle name="Normal 2 6 5 2 3" xfId="0"/>
    <cellStyle name="Normal 2 6 5 3" xfId="0"/>
    <cellStyle name="Normal 2 6 5 3 2" xfId="0"/>
    <cellStyle name="Normal 2 6 5 4" xfId="0"/>
    <cellStyle name="Normal 2 6 6" xfId="0"/>
    <cellStyle name="Normal 2 6 6 2" xfId="0"/>
    <cellStyle name="Normal 2 6 6 2 2" xfId="0"/>
    <cellStyle name="Normal 2 6 6 3" xfId="0"/>
    <cellStyle name="Normal 2 6 7" xfId="0"/>
    <cellStyle name="Normal 2 6 7 2" xfId="0"/>
    <cellStyle name="Normal 2 6 8" xfId="0"/>
    <cellStyle name="Normal 2 6 8 2" xfId="0"/>
    <cellStyle name="Normal 2 6 9" xfId="0"/>
    <cellStyle name="Normal 2 7" xfId="0"/>
    <cellStyle name="Normal 2 7 10" xfId="0"/>
    <cellStyle name="Normal 2 7 2" xfId="0"/>
    <cellStyle name="Normal 2 7 2 2" xfId="0"/>
    <cellStyle name="Normal 2 7 2 2 2" xfId="0"/>
    <cellStyle name="Normal 2 7 2 2 2 2" xfId="0"/>
    <cellStyle name="Normal 2 7 2 2 3" xfId="0"/>
    <cellStyle name="Normal 2 7 2 3" xfId="0"/>
    <cellStyle name="Normal 2 7 2 3 2" xfId="0"/>
    <cellStyle name="Normal 2 7 2 4" xfId="0"/>
    <cellStyle name="Normal 2 7 3" xfId="0"/>
    <cellStyle name="Normal 2 7 3 2" xfId="0"/>
    <cellStyle name="Normal 2 7 3 2 2" xfId="0"/>
    <cellStyle name="Normal 2 7 3 2 2 2" xfId="0"/>
    <cellStyle name="Normal 2 7 3 2 3" xfId="0"/>
    <cellStyle name="Normal 2 7 3 3" xfId="0"/>
    <cellStyle name="Normal 2 7 3 3 2" xfId="0"/>
    <cellStyle name="Normal 2 7 3 4" xfId="0"/>
    <cellStyle name="Normal 2 7 4" xfId="0"/>
    <cellStyle name="Normal 2 7 4 2" xfId="0"/>
    <cellStyle name="Normal 2 7 4 2 2" xfId="0"/>
    <cellStyle name="Normal 2 7 4 2 2 2" xfId="0"/>
    <cellStyle name="Normal 2 7 4 2 3" xfId="0"/>
    <cellStyle name="Normal 2 7 4 3" xfId="0"/>
    <cellStyle name="Normal 2 7 4 3 2" xfId="0"/>
    <cellStyle name="Normal 2 7 4 4" xfId="0"/>
    <cellStyle name="Normal 2 7 5" xfId="0"/>
    <cellStyle name="Normal 2 7 5 2" xfId="0"/>
    <cellStyle name="Normal 2 7 5 2 2" xfId="0"/>
    <cellStyle name="Normal 2 7 5 2 2 2" xfId="0"/>
    <cellStyle name="Normal 2 7 5 2 3" xfId="0"/>
    <cellStyle name="Normal 2 7 5 3" xfId="0"/>
    <cellStyle name="Normal 2 7 5 3 2" xfId="0"/>
    <cellStyle name="Normal 2 7 5 4" xfId="0"/>
    <cellStyle name="Normal 2 7 6" xfId="0"/>
    <cellStyle name="Normal 2 7 6 2" xfId="0"/>
    <cellStyle name="Normal 2 7 6 2 2" xfId="0"/>
    <cellStyle name="Normal 2 7 6 3" xfId="0"/>
    <cellStyle name="Normal 2 7 7" xfId="0"/>
    <cellStyle name="Normal 2 7 7 2" xfId="0"/>
    <cellStyle name="Normal 2 7 8" xfId="0"/>
    <cellStyle name="Normal 2 7 8 2" xfId="0"/>
    <cellStyle name="Normal 2 7 9" xfId="0"/>
    <cellStyle name="Normal 2 8" xfId="0"/>
    <cellStyle name="Normal 2 8 10" xfId="0"/>
    <cellStyle name="Normal 2 8 2" xfId="0"/>
    <cellStyle name="Normal 2 8 2 2" xfId="0"/>
    <cellStyle name="Normal 2 8 2 2 2" xfId="0"/>
    <cellStyle name="Normal 2 8 2 2 2 2" xfId="0"/>
    <cellStyle name="Normal 2 8 2 2 3" xfId="0"/>
    <cellStyle name="Normal 2 8 2 3" xfId="0"/>
    <cellStyle name="Normal 2 8 2 3 2" xfId="0"/>
    <cellStyle name="Normal 2 8 2 4" xfId="0"/>
    <cellStyle name="Normal 2 8 3" xfId="0"/>
    <cellStyle name="Normal 2 8 3 2" xfId="0"/>
    <cellStyle name="Normal 2 8 3 2 2" xfId="0"/>
    <cellStyle name="Normal 2 8 3 2 2 2" xfId="0"/>
    <cellStyle name="Normal 2 8 3 2 3" xfId="0"/>
    <cellStyle name="Normal 2 8 3 3" xfId="0"/>
    <cellStyle name="Normal 2 8 3 3 2" xfId="0"/>
    <cellStyle name="Normal 2 8 3 4" xfId="0"/>
    <cellStyle name="Normal 2 8 4" xfId="0"/>
    <cellStyle name="Normal 2 8 4 2" xfId="0"/>
    <cellStyle name="Normal 2 8 4 2 2" xfId="0"/>
    <cellStyle name="Normal 2 8 4 2 2 2" xfId="0"/>
    <cellStyle name="Normal 2 8 4 2 3" xfId="0"/>
    <cellStyle name="Normal 2 8 4 3" xfId="0"/>
    <cellStyle name="Normal 2 8 4 3 2" xfId="0"/>
    <cellStyle name="Normal 2 8 4 4" xfId="0"/>
    <cellStyle name="Normal 2 8 5" xfId="0"/>
    <cellStyle name="Normal 2 8 5 2" xfId="0"/>
    <cellStyle name="Normal 2 8 5 2 2" xfId="0"/>
    <cellStyle name="Normal 2 8 5 2 2 2" xfId="0"/>
    <cellStyle name="Normal 2 8 5 2 3" xfId="0"/>
    <cellStyle name="Normal 2 8 5 3" xfId="0"/>
    <cellStyle name="Normal 2 8 5 3 2" xfId="0"/>
    <cellStyle name="Normal 2 8 5 4" xfId="0"/>
    <cellStyle name="Normal 2 8 6" xfId="0"/>
    <cellStyle name="Normal 2 8 6 2" xfId="0"/>
    <cellStyle name="Normal 2 8 6 2 2" xfId="0"/>
    <cellStyle name="Normal 2 8 6 3" xfId="0"/>
    <cellStyle name="Normal 2 8 7" xfId="0"/>
    <cellStyle name="Normal 2 8 7 2" xfId="0"/>
    <cellStyle name="Normal 2 8 8" xfId="0"/>
    <cellStyle name="Normal 2 8 8 2" xfId="0"/>
    <cellStyle name="Normal 2 8 9" xfId="0"/>
    <cellStyle name="Normal 2 9" xfId="0"/>
    <cellStyle name="Normal 2 9 10" xfId="0"/>
    <cellStyle name="Normal 2 9 2" xfId="0"/>
    <cellStyle name="Normal 2 9 2 2" xfId="0"/>
    <cellStyle name="Normal 2 9 2 2 2" xfId="0"/>
    <cellStyle name="Normal 2 9 2 2 2 2" xfId="0"/>
    <cellStyle name="Normal 2 9 2 2 3" xfId="0"/>
    <cellStyle name="Normal 2 9 2 3" xfId="0"/>
    <cellStyle name="Normal 2 9 2 3 2" xfId="0"/>
    <cellStyle name="Normal 2 9 2 4" xfId="0"/>
    <cellStyle name="Normal 2 9 3" xfId="0"/>
    <cellStyle name="Normal 2 9 3 2" xfId="0"/>
    <cellStyle name="Normal 2 9 3 2 2" xfId="0"/>
    <cellStyle name="Normal 2 9 3 2 2 2" xfId="0"/>
    <cellStyle name="Normal 2 9 3 2 3" xfId="0"/>
    <cellStyle name="Normal 2 9 3 3" xfId="0"/>
    <cellStyle name="Normal 2 9 3 3 2" xfId="0"/>
    <cellStyle name="Normal 2 9 3 4" xfId="0"/>
    <cellStyle name="Normal 2 9 4" xfId="0"/>
    <cellStyle name="Normal 2 9 4 2" xfId="0"/>
    <cellStyle name="Normal 2 9 4 2 2" xfId="0"/>
    <cellStyle name="Normal 2 9 4 2 2 2" xfId="0"/>
    <cellStyle name="Normal 2 9 4 2 3" xfId="0"/>
    <cellStyle name="Normal 2 9 4 3" xfId="0"/>
    <cellStyle name="Normal 2 9 4 3 2" xfId="0"/>
    <cellStyle name="Normal 2 9 4 4" xfId="0"/>
    <cellStyle name="Normal 2 9 5" xfId="0"/>
    <cellStyle name="Normal 2 9 5 2" xfId="0"/>
    <cellStyle name="Normal 2 9 5 2 2" xfId="0"/>
    <cellStyle name="Normal 2 9 5 2 2 2" xfId="0"/>
    <cellStyle name="Normal 2 9 5 2 3" xfId="0"/>
    <cellStyle name="Normal 2 9 5 3" xfId="0"/>
    <cellStyle name="Normal 2 9 5 3 2" xfId="0"/>
    <cellStyle name="Normal 2 9 5 4" xfId="0"/>
    <cellStyle name="Normal 2 9 6" xfId="0"/>
    <cellStyle name="Normal 2 9 6 2" xfId="0"/>
    <cellStyle name="Normal 2 9 6 2 2" xfId="0"/>
    <cellStyle name="Normal 2 9 6 3" xfId="0"/>
    <cellStyle name="Normal 2 9 7" xfId="0"/>
    <cellStyle name="Normal 2 9 7 2" xfId="0"/>
    <cellStyle name="Normal 2 9 8" xfId="0"/>
    <cellStyle name="Normal 2 9 8 2" xfId="0"/>
    <cellStyle name="Normal 2 9 9" xfId="0"/>
    <cellStyle name="Normal 20" xfId="0"/>
    <cellStyle name="Normal 20 2" xfId="0"/>
    <cellStyle name="Normal 20 2 2" xfId="0"/>
    <cellStyle name="Normal 20 2 3" xfId="0"/>
    <cellStyle name="Normal 20 2 4" xfId="0"/>
    <cellStyle name="Normal 20 2 4 2" xfId="0"/>
    <cellStyle name="Normal 20 2_Sheet1" xfId="0"/>
    <cellStyle name="Normal 20 3" xfId="0"/>
    <cellStyle name="Normal 20 4" xfId="0"/>
    <cellStyle name="Normal 20 5" xfId="0"/>
    <cellStyle name="Normal 20 5 2" xfId="0"/>
    <cellStyle name="Normal 20 6" xfId="0"/>
    <cellStyle name="Normal 200" xfId="0"/>
    <cellStyle name="Normal 200 2" xfId="0"/>
    <cellStyle name="Normal 200 3" xfId="0"/>
    <cellStyle name="Normal 201" xfId="0"/>
    <cellStyle name="Normal 201 2" xfId="0"/>
    <cellStyle name="Normal 201 3" xfId="0"/>
    <cellStyle name="Normal 202" xfId="0"/>
    <cellStyle name="Normal 202 2" xfId="0"/>
    <cellStyle name="Normal 202 3" xfId="0"/>
    <cellStyle name="Normal 203" xfId="0"/>
    <cellStyle name="Normal 203 2" xfId="0"/>
    <cellStyle name="Normal 203 3" xfId="0"/>
    <cellStyle name="Normal 204" xfId="0"/>
    <cellStyle name="Normal 204 2" xfId="0"/>
    <cellStyle name="Normal 204 3" xfId="0"/>
    <cellStyle name="Normal 205" xfId="0"/>
    <cellStyle name="Normal 205 2" xfId="0"/>
    <cellStyle name="Normal 205 3" xfId="0"/>
    <cellStyle name="Normal 206" xfId="0"/>
    <cellStyle name="Normal 206 2" xfId="0"/>
    <cellStyle name="Normal 206 3" xfId="0"/>
    <cellStyle name="Normal 207" xfId="0"/>
    <cellStyle name="Normal 207 2" xfId="0"/>
    <cellStyle name="Normal 207 3" xfId="0"/>
    <cellStyle name="Normal 208" xfId="0"/>
    <cellStyle name="Normal 208 2" xfId="0"/>
    <cellStyle name="Normal 208 3" xfId="0"/>
    <cellStyle name="Normal 209" xfId="0"/>
    <cellStyle name="Normal 209 2" xfId="0"/>
    <cellStyle name="Normal 209 3" xfId="0"/>
    <cellStyle name="Normal 20_Sheet1" xfId="0"/>
    <cellStyle name="Normal 21" xfId="0"/>
    <cellStyle name="Normal 21 2" xfId="0"/>
    <cellStyle name="Normal 21 2 2" xfId="0"/>
    <cellStyle name="Normal 21 2 3" xfId="0"/>
    <cellStyle name="Normal 21 2 4" xfId="0"/>
    <cellStyle name="Normal 21 2 4 2" xfId="0"/>
    <cellStyle name="Normal 21 2_Sheet1" xfId="0"/>
    <cellStyle name="Normal 21 3" xfId="0"/>
    <cellStyle name="Normal 21 4" xfId="0"/>
    <cellStyle name="Normal 21 5" xfId="0"/>
    <cellStyle name="Normal 21 5 2" xfId="0"/>
    <cellStyle name="Normal 21 6" xfId="0"/>
    <cellStyle name="Normal 210" xfId="0"/>
    <cellStyle name="Normal 210 2" xfId="0"/>
    <cellStyle name="Normal 210 3" xfId="0"/>
    <cellStyle name="Normal 211" xfId="0"/>
    <cellStyle name="Normal 211 2" xfId="0"/>
    <cellStyle name="Normal 211 3" xfId="0"/>
    <cellStyle name="Normal 212" xfId="0"/>
    <cellStyle name="Normal 212 2" xfId="0"/>
    <cellStyle name="Normal 212 3" xfId="0"/>
    <cellStyle name="Normal 213" xfId="0"/>
    <cellStyle name="Normal 213 2" xfId="0"/>
    <cellStyle name="Normal 213 3" xfId="0"/>
    <cellStyle name="Normal 214" xfId="0"/>
    <cellStyle name="Normal 214 2" xfId="0"/>
    <cellStyle name="Normal 214 3" xfId="0"/>
    <cellStyle name="Normal 215" xfId="0"/>
    <cellStyle name="Normal 215 2" xfId="0"/>
    <cellStyle name="Normal 215 3" xfId="0"/>
    <cellStyle name="Normal 216" xfId="0"/>
    <cellStyle name="Normal 216 2" xfId="0"/>
    <cellStyle name="Normal 216 3" xfId="0"/>
    <cellStyle name="Normal 217" xfId="0"/>
    <cellStyle name="Normal 217 10" xfId="0"/>
    <cellStyle name="Normal 217 2" xfId="0"/>
    <cellStyle name="Normal 217 2 2" xfId="0"/>
    <cellStyle name="Normal 217 2 2 2" xfId="0"/>
    <cellStyle name="Normal 217 2 2 2 2" xfId="0"/>
    <cellStyle name="Normal 217 2 2 3" xfId="0"/>
    <cellStyle name="Normal 217 2 3" xfId="0"/>
    <cellStyle name="Normal 217 2 3 2" xfId="0"/>
    <cellStyle name="Normal 217 2 4" xfId="0"/>
    <cellStyle name="Normal 217 3" xfId="0"/>
    <cellStyle name="Normal 217 3 2" xfId="0"/>
    <cellStyle name="Normal 217 3 2 2" xfId="0"/>
    <cellStyle name="Normal 217 3 2 2 2" xfId="0"/>
    <cellStyle name="Normal 217 3 2 3" xfId="0"/>
    <cellStyle name="Normal 217 3 3" xfId="0"/>
    <cellStyle name="Normal 217 3 3 2" xfId="0"/>
    <cellStyle name="Normal 217 3 4" xfId="0"/>
    <cellStyle name="Normal 217 4" xfId="0"/>
    <cellStyle name="Normal 217 4 2" xfId="0"/>
    <cellStyle name="Normal 217 4 2 2" xfId="0"/>
    <cellStyle name="Normal 217 4 2 2 2" xfId="0"/>
    <cellStyle name="Normal 217 4 2 3" xfId="0"/>
    <cellStyle name="Normal 217 4 3" xfId="0"/>
    <cellStyle name="Normal 217 4 3 2" xfId="0"/>
    <cellStyle name="Normal 217 4 4" xfId="0"/>
    <cellStyle name="Normal 217 5" xfId="0"/>
    <cellStyle name="Normal 217 5 2" xfId="0"/>
    <cellStyle name="Normal 217 5 2 2" xfId="0"/>
    <cellStyle name="Normal 217 5 2 2 2" xfId="0"/>
    <cellStyle name="Normal 217 5 2 3" xfId="0"/>
    <cellStyle name="Normal 217 5 3" xfId="0"/>
    <cellStyle name="Normal 217 5 3 2" xfId="0"/>
    <cellStyle name="Normal 217 5 4" xfId="0"/>
    <cellStyle name="Normal 217 6" xfId="0"/>
    <cellStyle name="Normal 217 6 2" xfId="0"/>
    <cellStyle name="Normal 217 6 2 2" xfId="0"/>
    <cellStyle name="Normal 217 6 3" xfId="0"/>
    <cellStyle name="Normal 217 7" xfId="0"/>
    <cellStyle name="Normal 217 7 2" xfId="0"/>
    <cellStyle name="Normal 217 8" xfId="0"/>
    <cellStyle name="Normal 217 9" xfId="0"/>
    <cellStyle name="Normal 218" xfId="0"/>
    <cellStyle name="Normal 218 2" xfId="0"/>
    <cellStyle name="Normal 218 3" xfId="0"/>
    <cellStyle name="Normal 219" xfId="0"/>
    <cellStyle name="Normal 219 2" xfId="0"/>
    <cellStyle name="Normal 219 2 2" xfId="0"/>
    <cellStyle name="Normal 219 2 2 2" xfId="0"/>
    <cellStyle name="Normal 219 2 2 2 2" xfId="0"/>
    <cellStyle name="Normal 219 2 2 2 2 2" xfId="0"/>
    <cellStyle name="Normal 219 2 2 2 3" xfId="0"/>
    <cellStyle name="Normal 219 2 2 3" xfId="0"/>
    <cellStyle name="Normal 219 2 2 3 2" xfId="0"/>
    <cellStyle name="Normal 219 2 2 4" xfId="0"/>
    <cellStyle name="Normal 219 2 3" xfId="0"/>
    <cellStyle name="Normal 219 2 3 2" xfId="0"/>
    <cellStyle name="Normal 219 2 3 2 2" xfId="0"/>
    <cellStyle name="Normal 219 2 3 2 2 2" xfId="0"/>
    <cellStyle name="Normal 219 2 3 2 3" xfId="0"/>
    <cellStyle name="Normal 219 2 3 3" xfId="0"/>
    <cellStyle name="Normal 219 2 3 3 2" xfId="0"/>
    <cellStyle name="Normal 219 2 3 4" xfId="0"/>
    <cellStyle name="Normal 219 2 4" xfId="0"/>
    <cellStyle name="Normal 219 2 4 2" xfId="0"/>
    <cellStyle name="Normal 219 2 4 2 2" xfId="0"/>
    <cellStyle name="Normal 219 2 4 2 2 2" xfId="0"/>
    <cellStyle name="Normal 219 2 4 2 3" xfId="0"/>
    <cellStyle name="Normal 219 2 4 3" xfId="0"/>
    <cellStyle name="Normal 219 2 4 3 2" xfId="0"/>
    <cellStyle name="Normal 219 2 4 4" xfId="0"/>
    <cellStyle name="Normal 219 2 5" xfId="0"/>
    <cellStyle name="Normal 219 2 5 2" xfId="0"/>
    <cellStyle name="Normal 219 2 5 2 2" xfId="0"/>
    <cellStyle name="Normal 219 2 5 2 2 2" xfId="0"/>
    <cellStyle name="Normal 219 2 5 2 3" xfId="0"/>
    <cellStyle name="Normal 219 2 5 3" xfId="0"/>
    <cellStyle name="Normal 219 2 5 3 2" xfId="0"/>
    <cellStyle name="Normal 219 2 5 4" xfId="0"/>
    <cellStyle name="Normal 219 2 6" xfId="0"/>
    <cellStyle name="Normal 219 2 6 2" xfId="0"/>
    <cellStyle name="Normal 219 2 6 2 2" xfId="0"/>
    <cellStyle name="Normal 219 2 6 3" xfId="0"/>
    <cellStyle name="Normal 219 2 7" xfId="0"/>
    <cellStyle name="Normal 219 2 7 2" xfId="0"/>
    <cellStyle name="Normal 219 2 8" xfId="0"/>
    <cellStyle name="Normal 219 2 9" xfId="0"/>
    <cellStyle name="Normal 219 3" xfId="0"/>
    <cellStyle name="Normal 219 4" xfId="0"/>
    <cellStyle name="Normal 21_Sheet1" xfId="0"/>
    <cellStyle name="Normal 22" xfId="0"/>
    <cellStyle name="Normal 22 2" xfId="0"/>
    <cellStyle name="Normal 22 2 2" xfId="0"/>
    <cellStyle name="Normal 22 2 3" xfId="0"/>
    <cellStyle name="Normal 22 2 4" xfId="0"/>
    <cellStyle name="Normal 22 2 4 2" xfId="0"/>
    <cellStyle name="Normal 22 2_Sheet1" xfId="0"/>
    <cellStyle name="Normal 22 3" xfId="0"/>
    <cellStyle name="Normal 22 4" xfId="0"/>
    <cellStyle name="Normal 22 5" xfId="0"/>
    <cellStyle name="Normal 22 5 2" xfId="0"/>
    <cellStyle name="Normal 22 6" xfId="0"/>
    <cellStyle name="Normal 220" xfId="0"/>
    <cellStyle name="Normal 220 2" xfId="0"/>
    <cellStyle name="Normal 220 2 2" xfId="0"/>
    <cellStyle name="Normal 220 2 2 2" xfId="0"/>
    <cellStyle name="Normal 220 2 2 2 2" xfId="0"/>
    <cellStyle name="Normal 220 2 2 2 2 2" xfId="0"/>
    <cellStyle name="Normal 220 2 2 2 3" xfId="0"/>
    <cellStyle name="Normal 220 2 2 3" xfId="0"/>
    <cellStyle name="Normal 220 2 2 3 2" xfId="0"/>
    <cellStyle name="Normal 220 2 2 4" xfId="0"/>
    <cellStyle name="Normal 220 2 3" xfId="0"/>
    <cellStyle name="Normal 220 2 3 2" xfId="0"/>
    <cellStyle name="Normal 220 2 3 2 2" xfId="0"/>
    <cellStyle name="Normal 220 2 3 2 2 2" xfId="0"/>
    <cellStyle name="Normal 220 2 3 2 3" xfId="0"/>
    <cellStyle name="Normal 220 2 3 3" xfId="0"/>
    <cellStyle name="Normal 220 2 3 3 2" xfId="0"/>
    <cellStyle name="Normal 220 2 3 4" xfId="0"/>
    <cellStyle name="Normal 220 2 4" xfId="0"/>
    <cellStyle name="Normal 220 2 4 2" xfId="0"/>
    <cellStyle name="Normal 220 2 4 2 2" xfId="0"/>
    <cellStyle name="Normal 220 2 4 2 2 2" xfId="0"/>
    <cellStyle name="Normal 220 2 4 2 3" xfId="0"/>
    <cellStyle name="Normal 220 2 4 3" xfId="0"/>
    <cellStyle name="Normal 220 2 4 3 2" xfId="0"/>
    <cellStyle name="Normal 220 2 4 4" xfId="0"/>
    <cellStyle name="Normal 220 2 5" xfId="0"/>
    <cellStyle name="Normal 220 2 5 2" xfId="0"/>
    <cellStyle name="Normal 220 2 5 2 2" xfId="0"/>
    <cellStyle name="Normal 220 2 5 2 2 2" xfId="0"/>
    <cellStyle name="Normal 220 2 5 2 3" xfId="0"/>
    <cellStyle name="Normal 220 2 5 3" xfId="0"/>
    <cellStyle name="Normal 220 2 5 3 2" xfId="0"/>
    <cellStyle name="Normal 220 2 5 4" xfId="0"/>
    <cellStyle name="Normal 220 2 6" xfId="0"/>
    <cellStyle name="Normal 220 2 6 2" xfId="0"/>
    <cellStyle name="Normal 220 2 6 2 2" xfId="0"/>
    <cellStyle name="Normal 220 2 6 3" xfId="0"/>
    <cellStyle name="Normal 220 2 7" xfId="0"/>
    <cellStyle name="Normal 220 2 7 2" xfId="0"/>
    <cellStyle name="Normal 220 2 8" xfId="0"/>
    <cellStyle name="Normal 220 2 9" xfId="0"/>
    <cellStyle name="Normal 220 3" xfId="0"/>
    <cellStyle name="Normal 220 4" xfId="0"/>
    <cellStyle name="Normal 221" xfId="0"/>
    <cellStyle name="Normal 221 2" xfId="0"/>
    <cellStyle name="Normal 221 3" xfId="0"/>
    <cellStyle name="Normal 222" xfId="0"/>
    <cellStyle name="Normal 222 10" xfId="0"/>
    <cellStyle name="Normal 222 2" xfId="0"/>
    <cellStyle name="Normal 222 2 2" xfId="0"/>
    <cellStyle name="Normal 222 2 2 2" xfId="0"/>
    <cellStyle name="Normal 222 2 2 2 2" xfId="0"/>
    <cellStyle name="Normal 222 2 2 3" xfId="0"/>
    <cellStyle name="Normal 222 2 3" xfId="0"/>
    <cellStyle name="Normal 222 2 3 2" xfId="0"/>
    <cellStyle name="Normal 222 2 4" xfId="0"/>
    <cellStyle name="Normal 222 3" xfId="0"/>
    <cellStyle name="Normal 222 3 2" xfId="0"/>
    <cellStyle name="Normal 222 3 2 2" xfId="0"/>
    <cellStyle name="Normal 222 3 2 2 2" xfId="0"/>
    <cellStyle name="Normal 222 3 2 3" xfId="0"/>
    <cellStyle name="Normal 222 3 3" xfId="0"/>
    <cellStyle name="Normal 222 3 3 2" xfId="0"/>
    <cellStyle name="Normal 222 3 4" xfId="0"/>
    <cellStyle name="Normal 222 4" xfId="0"/>
    <cellStyle name="Normal 222 4 2" xfId="0"/>
    <cellStyle name="Normal 222 4 2 2" xfId="0"/>
    <cellStyle name="Normal 222 4 2 2 2" xfId="0"/>
    <cellStyle name="Normal 222 4 2 3" xfId="0"/>
    <cellStyle name="Normal 222 4 3" xfId="0"/>
    <cellStyle name="Normal 222 4 3 2" xfId="0"/>
    <cellStyle name="Normal 222 4 4" xfId="0"/>
    <cellStyle name="Normal 222 5" xfId="0"/>
    <cellStyle name="Normal 222 5 2" xfId="0"/>
    <cellStyle name="Normal 222 5 2 2" xfId="0"/>
    <cellStyle name="Normal 222 5 2 2 2" xfId="0"/>
    <cellStyle name="Normal 222 5 2 3" xfId="0"/>
    <cellStyle name="Normal 222 5 3" xfId="0"/>
    <cellStyle name="Normal 222 5 3 2" xfId="0"/>
    <cellStyle name="Normal 222 5 4" xfId="0"/>
    <cellStyle name="Normal 222 6" xfId="0"/>
    <cellStyle name="Normal 222 6 2" xfId="0"/>
    <cellStyle name="Normal 222 6 2 2" xfId="0"/>
    <cellStyle name="Normal 222 6 3" xfId="0"/>
    <cellStyle name="Normal 222 7" xfId="0"/>
    <cellStyle name="Normal 222 7 2" xfId="0"/>
    <cellStyle name="Normal 222 8" xfId="0"/>
    <cellStyle name="Normal 222 9" xfId="0"/>
    <cellStyle name="Normal 223" xfId="0"/>
    <cellStyle name="Normal 223 10" xfId="0"/>
    <cellStyle name="Normal 223 2" xfId="0"/>
    <cellStyle name="Normal 223 2 2" xfId="0"/>
    <cellStyle name="Normal 223 2 2 2" xfId="0"/>
    <cellStyle name="Normal 223 2 2 2 2" xfId="0"/>
    <cellStyle name="Normal 223 2 2 3" xfId="0"/>
    <cellStyle name="Normal 223 2 3" xfId="0"/>
    <cellStyle name="Normal 223 2 3 2" xfId="0"/>
    <cellStyle name="Normal 223 2 4" xfId="0"/>
    <cellStyle name="Normal 223 3" xfId="0"/>
    <cellStyle name="Normal 223 3 2" xfId="0"/>
    <cellStyle name="Normal 223 3 2 2" xfId="0"/>
    <cellStyle name="Normal 223 3 2 2 2" xfId="0"/>
    <cellStyle name="Normal 223 3 2 3" xfId="0"/>
    <cellStyle name="Normal 223 3 3" xfId="0"/>
    <cellStyle name="Normal 223 3 3 2" xfId="0"/>
    <cellStyle name="Normal 223 3 4" xfId="0"/>
    <cellStyle name="Normal 223 4" xfId="0"/>
    <cellStyle name="Normal 223 4 2" xfId="0"/>
    <cellStyle name="Normal 223 4 2 2" xfId="0"/>
    <cellStyle name="Normal 223 4 2 2 2" xfId="0"/>
    <cellStyle name="Normal 223 4 2 3" xfId="0"/>
    <cellStyle name="Normal 223 4 3" xfId="0"/>
    <cellStyle name="Normal 223 4 3 2" xfId="0"/>
    <cellStyle name="Normal 223 4 4" xfId="0"/>
    <cellStyle name="Normal 223 5" xfId="0"/>
    <cellStyle name="Normal 223 5 2" xfId="0"/>
    <cellStyle name="Normal 223 5 2 2" xfId="0"/>
    <cellStyle name="Normal 223 5 2 2 2" xfId="0"/>
    <cellStyle name="Normal 223 5 2 3" xfId="0"/>
    <cellStyle name="Normal 223 5 3" xfId="0"/>
    <cellStyle name="Normal 223 5 3 2" xfId="0"/>
    <cellStyle name="Normal 223 5 4" xfId="0"/>
    <cellStyle name="Normal 223 6" xfId="0"/>
    <cellStyle name="Normal 223 6 2" xfId="0"/>
    <cellStyle name="Normal 223 6 2 2" xfId="0"/>
    <cellStyle name="Normal 223 6 3" xfId="0"/>
    <cellStyle name="Normal 223 7" xfId="0"/>
    <cellStyle name="Normal 223 7 2" xfId="0"/>
    <cellStyle name="Normal 223 8" xfId="0"/>
    <cellStyle name="Normal 223 9" xfId="0"/>
    <cellStyle name="Normal 224" xfId="0"/>
    <cellStyle name="Normal 224 10" xfId="0"/>
    <cellStyle name="Normal 224 2" xfId="0"/>
    <cellStyle name="Normal 224 2 2" xfId="0"/>
    <cellStyle name="Normal 224 2 2 2" xfId="0"/>
    <cellStyle name="Normal 224 2 2 2 2" xfId="0"/>
    <cellStyle name="Normal 224 2 2 3" xfId="0"/>
    <cellStyle name="Normal 224 2 3" xfId="0"/>
    <cellStyle name="Normal 224 2 3 2" xfId="0"/>
    <cellStyle name="Normal 224 2 4" xfId="0"/>
    <cellStyle name="Normal 224 3" xfId="0"/>
    <cellStyle name="Normal 224 3 2" xfId="0"/>
    <cellStyle name="Normal 224 3 2 2" xfId="0"/>
    <cellStyle name="Normal 224 3 2 2 2" xfId="0"/>
    <cellStyle name="Normal 224 3 2 3" xfId="0"/>
    <cellStyle name="Normal 224 3 3" xfId="0"/>
    <cellStyle name="Normal 224 3 3 2" xfId="0"/>
    <cellStyle name="Normal 224 3 4" xfId="0"/>
    <cellStyle name="Normal 224 4" xfId="0"/>
    <cellStyle name="Normal 224 4 2" xfId="0"/>
    <cellStyle name="Normal 224 4 2 2" xfId="0"/>
    <cellStyle name="Normal 224 4 2 2 2" xfId="0"/>
    <cellStyle name="Normal 224 4 2 3" xfId="0"/>
    <cellStyle name="Normal 224 4 3" xfId="0"/>
    <cellStyle name="Normal 224 4 3 2" xfId="0"/>
    <cellStyle name="Normal 224 4 4" xfId="0"/>
    <cellStyle name="Normal 224 5" xfId="0"/>
    <cellStyle name="Normal 224 5 2" xfId="0"/>
    <cellStyle name="Normal 224 5 2 2" xfId="0"/>
    <cellStyle name="Normal 224 5 2 2 2" xfId="0"/>
    <cellStyle name="Normal 224 5 2 3" xfId="0"/>
    <cellStyle name="Normal 224 5 3" xfId="0"/>
    <cellStyle name="Normal 224 5 3 2" xfId="0"/>
    <cellStyle name="Normal 224 5 4" xfId="0"/>
    <cellStyle name="Normal 224 6" xfId="0"/>
    <cellStyle name="Normal 224 6 2" xfId="0"/>
    <cellStyle name="Normal 224 6 2 2" xfId="0"/>
    <cellStyle name="Normal 224 6 3" xfId="0"/>
    <cellStyle name="Normal 224 7" xfId="0"/>
    <cellStyle name="Normal 224 7 2" xfId="0"/>
    <cellStyle name="Normal 224 8" xfId="0"/>
    <cellStyle name="Normal 224 9" xfId="0"/>
    <cellStyle name="Normal 225" xfId="0"/>
    <cellStyle name="Normal 225 2" xfId="0"/>
    <cellStyle name="Normal 225 2 2" xfId="0"/>
    <cellStyle name="Normal 225 2 2 2" xfId="0"/>
    <cellStyle name="Normal 225 2 2 2 2" xfId="0"/>
    <cellStyle name="Normal 225 2 2 3" xfId="0"/>
    <cellStyle name="Normal 225 2 3" xfId="0"/>
    <cellStyle name="Normal 225 2 3 2" xfId="0"/>
    <cellStyle name="Normal 225 2 4" xfId="0"/>
    <cellStyle name="Normal 225 3" xfId="0"/>
    <cellStyle name="Normal 225 3 2" xfId="0"/>
    <cellStyle name="Normal 225 3 2 2" xfId="0"/>
    <cellStyle name="Normal 225 3 2 2 2" xfId="0"/>
    <cellStyle name="Normal 225 3 2 3" xfId="0"/>
    <cellStyle name="Normal 225 3 3" xfId="0"/>
    <cellStyle name="Normal 225 3 3 2" xfId="0"/>
    <cellStyle name="Normal 225 3 4" xfId="0"/>
    <cellStyle name="Normal 225 4" xfId="0"/>
    <cellStyle name="Normal 225 4 2" xfId="0"/>
    <cellStyle name="Normal 225 4 2 2" xfId="0"/>
    <cellStyle name="Normal 225 4 2 2 2" xfId="0"/>
    <cellStyle name="Normal 225 4 2 3" xfId="0"/>
    <cellStyle name="Normal 225 4 3" xfId="0"/>
    <cellStyle name="Normal 225 4 3 2" xfId="0"/>
    <cellStyle name="Normal 225 4 4" xfId="0"/>
    <cellStyle name="Normal 225 5" xfId="0"/>
    <cellStyle name="Normal 225 5 2" xfId="0"/>
    <cellStyle name="Normal 225 5 2 2" xfId="0"/>
    <cellStyle name="Normal 225 5 2 2 2" xfId="0"/>
    <cellStyle name="Normal 225 5 2 3" xfId="0"/>
    <cellStyle name="Normal 225 5 3" xfId="0"/>
    <cellStyle name="Normal 225 5 3 2" xfId="0"/>
    <cellStyle name="Normal 225 5 4" xfId="0"/>
    <cellStyle name="Normal 225 6" xfId="0"/>
    <cellStyle name="Normal 225 6 2" xfId="0"/>
    <cellStyle name="Normal 225 6 2 2" xfId="0"/>
    <cellStyle name="Normal 225 6 3" xfId="0"/>
    <cellStyle name="Normal 225 7" xfId="0"/>
    <cellStyle name="Normal 225 7 2" xfId="0"/>
    <cellStyle name="Normal 225 8" xfId="0"/>
    <cellStyle name="Normal 225 9" xfId="0"/>
    <cellStyle name="Normal 226" xfId="0"/>
    <cellStyle name="Normal 226 10" xfId="0"/>
    <cellStyle name="Normal 226 2" xfId="0"/>
    <cellStyle name="Normal 226 2 2" xfId="0"/>
    <cellStyle name="Normal 226 2 3" xfId="0"/>
    <cellStyle name="Normal 226 3" xfId="0"/>
    <cellStyle name="Normal 226 3 2" xfId="0"/>
    <cellStyle name="Normal 226 3 2 2" xfId="0"/>
    <cellStyle name="Normal 226 3 2 2 2" xfId="0"/>
    <cellStyle name="Normal 226 3 2 3" xfId="0"/>
    <cellStyle name="Normal 226 3 3" xfId="0"/>
    <cellStyle name="Normal 226 3 3 2" xfId="0"/>
    <cellStyle name="Normal 226 3 4" xfId="0"/>
    <cellStyle name="Normal 226 4" xfId="0"/>
    <cellStyle name="Normal 226 4 2" xfId="0"/>
    <cellStyle name="Normal 226 4 2 2" xfId="0"/>
    <cellStyle name="Normal 226 4 2 2 2" xfId="0"/>
    <cellStyle name="Normal 226 4 2 3" xfId="0"/>
    <cellStyle name="Normal 226 4 3" xfId="0"/>
    <cellStyle name="Normal 226 4 3 2" xfId="0"/>
    <cellStyle name="Normal 226 4 4" xfId="0"/>
    <cellStyle name="Normal 226 5" xfId="0"/>
    <cellStyle name="Normal 226 5 2" xfId="0"/>
    <cellStyle name="Normal 226 5 2 2" xfId="0"/>
    <cellStyle name="Normal 226 5 2 2 2" xfId="0"/>
    <cellStyle name="Normal 226 5 2 3" xfId="0"/>
    <cellStyle name="Normal 226 5 3" xfId="0"/>
    <cellStyle name="Normal 226 5 3 2" xfId="0"/>
    <cellStyle name="Normal 226 5 4" xfId="0"/>
    <cellStyle name="Normal 226 6" xfId="0"/>
    <cellStyle name="Normal 226 6 2" xfId="0"/>
    <cellStyle name="Normal 226 6 2 2" xfId="0"/>
    <cellStyle name="Normal 226 6 2 2 2" xfId="0"/>
    <cellStyle name="Normal 226 6 2 3" xfId="0"/>
    <cellStyle name="Normal 226 6 3" xfId="0"/>
    <cellStyle name="Normal 226 6 3 2" xfId="0"/>
    <cellStyle name="Normal 226 6 4" xfId="0"/>
    <cellStyle name="Normal 226 7" xfId="0"/>
    <cellStyle name="Normal 226 7 2" xfId="0"/>
    <cellStyle name="Normal 226 7 2 2" xfId="0"/>
    <cellStyle name="Normal 226 7 3" xfId="0"/>
    <cellStyle name="Normal 226 8" xfId="0"/>
    <cellStyle name="Normal 226 8 2" xfId="0"/>
    <cellStyle name="Normal 226 9" xfId="0"/>
    <cellStyle name="Normal 227" xfId="0"/>
    <cellStyle name="Normal 227 10" xfId="0"/>
    <cellStyle name="Normal 227 2" xfId="0"/>
    <cellStyle name="Normal 227 2 2" xfId="0"/>
    <cellStyle name="Normal 227 2 3" xfId="0"/>
    <cellStyle name="Normal 227 3" xfId="0"/>
    <cellStyle name="Normal 227 3 2" xfId="0"/>
    <cellStyle name="Normal 227 3 2 2" xfId="0"/>
    <cellStyle name="Normal 227 3 2 2 2" xfId="0"/>
    <cellStyle name="Normal 227 3 2 3" xfId="0"/>
    <cellStyle name="Normal 227 3 3" xfId="0"/>
    <cellStyle name="Normal 227 3 3 2" xfId="0"/>
    <cellStyle name="Normal 227 3 4" xfId="0"/>
    <cellStyle name="Normal 227 4" xfId="0"/>
    <cellStyle name="Normal 227 4 2" xfId="0"/>
    <cellStyle name="Normal 227 4 2 2" xfId="0"/>
    <cellStyle name="Normal 227 4 2 2 2" xfId="0"/>
    <cellStyle name="Normal 227 4 2 3" xfId="0"/>
    <cellStyle name="Normal 227 4 3" xfId="0"/>
    <cellStyle name="Normal 227 4 3 2" xfId="0"/>
    <cellStyle name="Normal 227 4 4" xfId="0"/>
    <cellStyle name="Normal 227 5" xfId="0"/>
    <cellStyle name="Normal 227 5 2" xfId="0"/>
    <cellStyle name="Normal 227 5 2 2" xfId="0"/>
    <cellStyle name="Normal 227 5 2 2 2" xfId="0"/>
    <cellStyle name="Normal 227 5 2 3" xfId="0"/>
    <cellStyle name="Normal 227 5 3" xfId="0"/>
    <cellStyle name="Normal 227 5 3 2" xfId="0"/>
    <cellStyle name="Normal 227 5 4" xfId="0"/>
    <cellStyle name="Normal 227 6" xfId="0"/>
    <cellStyle name="Normal 227 6 2" xfId="0"/>
    <cellStyle name="Normal 227 6 2 2" xfId="0"/>
    <cellStyle name="Normal 227 6 2 2 2" xfId="0"/>
    <cellStyle name="Normal 227 6 2 3" xfId="0"/>
    <cellStyle name="Normal 227 6 3" xfId="0"/>
    <cellStyle name="Normal 227 6 3 2" xfId="0"/>
    <cellStyle name="Normal 227 6 4" xfId="0"/>
    <cellStyle name="Normal 227 7" xfId="0"/>
    <cellStyle name="Normal 227 7 2" xfId="0"/>
    <cellStyle name="Normal 227 7 2 2" xfId="0"/>
    <cellStyle name="Normal 227 7 3" xfId="0"/>
    <cellStyle name="Normal 227 8" xfId="0"/>
    <cellStyle name="Normal 227 8 2" xfId="0"/>
    <cellStyle name="Normal 227 9" xfId="0"/>
    <cellStyle name="Normal 228" xfId="0"/>
    <cellStyle name="Normal 228 2" xfId="0"/>
    <cellStyle name="Normal 228 3" xfId="0"/>
    <cellStyle name="Normal 229" xfId="0"/>
    <cellStyle name="Normal 229 2" xfId="0"/>
    <cellStyle name="Normal 229 3" xfId="0"/>
    <cellStyle name="Normal 22_Sheet1" xfId="0"/>
    <cellStyle name="Normal 23" xfId="0"/>
    <cellStyle name="Normal 23 2" xfId="0"/>
    <cellStyle name="Normal 23 2 2" xfId="0"/>
    <cellStyle name="Normal 23 2 3" xfId="0"/>
    <cellStyle name="Normal 23 2 4" xfId="0"/>
    <cellStyle name="Normal 23 2 4 2" xfId="0"/>
    <cellStyle name="Normal 23 2_Sheet1" xfId="0"/>
    <cellStyle name="Normal 23 3" xfId="0"/>
    <cellStyle name="Normal 23 4" xfId="0"/>
    <cellStyle name="Normal 23 5" xfId="0"/>
    <cellStyle name="Normal 23 5 2" xfId="0"/>
    <cellStyle name="Normal 23 6" xfId="0"/>
    <cellStyle name="Normal 230" xfId="0"/>
    <cellStyle name="Normal 230 2" xfId="0"/>
    <cellStyle name="Normal 230 3" xfId="0"/>
    <cellStyle name="Normal 231" xfId="0"/>
    <cellStyle name="Normal 231 2" xfId="0"/>
    <cellStyle name="Normal 231 3" xfId="0"/>
    <cellStyle name="Normal 232" xfId="0"/>
    <cellStyle name="Normal 232 2" xfId="0"/>
    <cellStyle name="Normal 232 3" xfId="0"/>
    <cellStyle name="Normal 233" xfId="0"/>
    <cellStyle name="Normal 233 2" xfId="0"/>
    <cellStyle name="Normal 233 2 2" xfId="0"/>
    <cellStyle name="Normal 233 2 2 2" xfId="0"/>
    <cellStyle name="Normal 233 2 2 2 2" xfId="0"/>
    <cellStyle name="Normal 233 2 2 3" xfId="0"/>
    <cellStyle name="Normal 233 2 3" xfId="0"/>
    <cellStyle name="Normal 233 2 3 2" xfId="0"/>
    <cellStyle name="Normal 233 2 4" xfId="0"/>
    <cellStyle name="Normal 233 3" xfId="0"/>
    <cellStyle name="Normal 233 3 2" xfId="0"/>
    <cellStyle name="Normal 233 3 2 2" xfId="0"/>
    <cellStyle name="Normal 233 3 2 2 2" xfId="0"/>
    <cellStyle name="Normal 233 3 2 3" xfId="0"/>
    <cellStyle name="Normal 233 3 3" xfId="0"/>
    <cellStyle name="Normal 233 3 3 2" xfId="0"/>
    <cellStyle name="Normal 233 3 4" xfId="0"/>
    <cellStyle name="Normal 233 4" xfId="0"/>
    <cellStyle name="Normal 233 4 2" xfId="0"/>
    <cellStyle name="Normal 233 4 2 2" xfId="0"/>
    <cellStyle name="Normal 233 4 2 2 2" xfId="0"/>
    <cellStyle name="Normal 233 4 2 3" xfId="0"/>
    <cellStyle name="Normal 233 4 3" xfId="0"/>
    <cellStyle name="Normal 233 4 3 2" xfId="0"/>
    <cellStyle name="Normal 233 4 4" xfId="0"/>
    <cellStyle name="Normal 233 5" xfId="0"/>
    <cellStyle name="Normal 233 5 2" xfId="0"/>
    <cellStyle name="Normal 233 5 2 2" xfId="0"/>
    <cellStyle name="Normal 233 5 2 2 2" xfId="0"/>
    <cellStyle name="Normal 233 5 2 3" xfId="0"/>
    <cellStyle name="Normal 233 5 3" xfId="0"/>
    <cellStyle name="Normal 233 5 3 2" xfId="0"/>
    <cellStyle name="Normal 233 5 4" xfId="0"/>
    <cellStyle name="Normal 233 6" xfId="0"/>
    <cellStyle name="Normal 233 6 2" xfId="0"/>
    <cellStyle name="Normal 233 6 2 2" xfId="0"/>
    <cellStyle name="Normal 233 6 3" xfId="0"/>
    <cellStyle name="Normal 233 7" xfId="0"/>
    <cellStyle name="Normal 233 7 2" xfId="0"/>
    <cellStyle name="Normal 233 8" xfId="0"/>
    <cellStyle name="Normal 233 9" xfId="0"/>
    <cellStyle name="Normal 234" xfId="0"/>
    <cellStyle name="Normal 234 2" xfId="0"/>
    <cellStyle name="Normal 234 3" xfId="0"/>
    <cellStyle name="Normal 235" xfId="0"/>
    <cellStyle name="Normal 235 2" xfId="0"/>
    <cellStyle name="Normal 235 3" xfId="0"/>
    <cellStyle name="Normal 236" xfId="0"/>
    <cellStyle name="Normal 236 2" xfId="0"/>
    <cellStyle name="Normal 236 3" xfId="0"/>
    <cellStyle name="Normal 237" xfId="0"/>
    <cellStyle name="Normal 237 2" xfId="0"/>
    <cellStyle name="Normal 237 3" xfId="0"/>
    <cellStyle name="Normal 238" xfId="0"/>
    <cellStyle name="Normal 238 2" xfId="0"/>
    <cellStyle name="Normal 238 3" xfId="0"/>
    <cellStyle name="Normal 239" xfId="0"/>
    <cellStyle name="Normal 239 2" xfId="0"/>
    <cellStyle name="Normal 239 3" xfId="0"/>
    <cellStyle name="Normal 23_Sheet1" xfId="0"/>
    <cellStyle name="Normal 24" xfId="0"/>
    <cellStyle name="Normal 24 2" xfId="0"/>
    <cellStyle name="Normal 24 2 2" xfId="0"/>
    <cellStyle name="Normal 24 2 3" xfId="0"/>
    <cellStyle name="Normal 24 2 4" xfId="0"/>
    <cellStyle name="Normal 24 2 4 2" xfId="0"/>
    <cellStyle name="Normal 24 2_Sheet1" xfId="0"/>
    <cellStyle name="Normal 24 3" xfId="0"/>
    <cellStyle name="Normal 24 4" xfId="0"/>
    <cellStyle name="Normal 24 5" xfId="0"/>
    <cellStyle name="Normal 24 5 2" xfId="0"/>
    <cellStyle name="Normal 24 6" xfId="0"/>
    <cellStyle name="Normal 240" xfId="0"/>
    <cellStyle name="Normal 240 2" xfId="0"/>
    <cellStyle name="Normal 240 3" xfId="0"/>
    <cellStyle name="Normal 241" xfId="0"/>
    <cellStyle name="Normal 241 2" xfId="0"/>
    <cellStyle name="Normal 241 3" xfId="0"/>
    <cellStyle name="Normal 242" xfId="0"/>
    <cellStyle name="Normal 242 2" xfId="0"/>
    <cellStyle name="Normal 242 3" xfId="0"/>
    <cellStyle name="Normal 243" xfId="0"/>
    <cellStyle name="Normal 243 2" xfId="0"/>
    <cellStyle name="Normal 243 3" xfId="0"/>
    <cellStyle name="Normal 244" xfId="0"/>
    <cellStyle name="Normal 244 2" xfId="0"/>
    <cellStyle name="Normal 244 3" xfId="0"/>
    <cellStyle name="Normal 245" xfId="0"/>
    <cellStyle name="Normal 245 2" xfId="0"/>
    <cellStyle name="Normal 245 3" xfId="0"/>
    <cellStyle name="Normal 246" xfId="0"/>
    <cellStyle name="Normal 246 2" xfId="0"/>
    <cellStyle name="Normal 246 3" xfId="0"/>
    <cellStyle name="Normal 247" xfId="0"/>
    <cellStyle name="Normal 247 2" xfId="0"/>
    <cellStyle name="Normal 247 3" xfId="0"/>
    <cellStyle name="Normal 248" xfId="0"/>
    <cellStyle name="Normal 248 2" xfId="0"/>
    <cellStyle name="Normal 248 3" xfId="0"/>
    <cellStyle name="Normal 249" xfId="0"/>
    <cellStyle name="Normal 249 2" xfId="0"/>
    <cellStyle name="Normal 249 3" xfId="0"/>
    <cellStyle name="Normal 24_Sheet1" xfId="0"/>
    <cellStyle name="Normal 25" xfId="0"/>
    <cellStyle name="Normal 25 2" xfId="0"/>
    <cellStyle name="Normal 25 2 2" xfId="0"/>
    <cellStyle name="Normal 25 2 3" xfId="0"/>
    <cellStyle name="Normal 25 2 4" xfId="0"/>
    <cellStyle name="Normal 25 2 4 2" xfId="0"/>
    <cellStyle name="Normal 25 2_Sheet1" xfId="0"/>
    <cellStyle name="Normal 25 3" xfId="0"/>
    <cellStyle name="Normal 25 4" xfId="0"/>
    <cellStyle name="Normal 25 5" xfId="0"/>
    <cellStyle name="Normal 25 5 2" xfId="0"/>
    <cellStyle name="Normal 25 6" xfId="0"/>
    <cellStyle name="Normal 250" xfId="0"/>
    <cellStyle name="Normal 250 2" xfId="0"/>
    <cellStyle name="Normal 250 3" xfId="0"/>
    <cellStyle name="Normal 251" xfId="0"/>
    <cellStyle name="Normal 251 2" xfId="0"/>
    <cellStyle name="Normal 251 3" xfId="0"/>
    <cellStyle name="Normal 252" xfId="0"/>
    <cellStyle name="Normal 252 2" xfId="0"/>
    <cellStyle name="Normal 252 3" xfId="0"/>
    <cellStyle name="Normal 253" xfId="0"/>
    <cellStyle name="Normal 253 2" xfId="0"/>
    <cellStyle name="Normal 253 2 2" xfId="0"/>
    <cellStyle name="Normal 253 2 2 2" xfId="0"/>
    <cellStyle name="Normal 253 2 2 2 2" xfId="0"/>
    <cellStyle name="Normal 253 2 2 3" xfId="0"/>
    <cellStyle name="Normal 253 2 3" xfId="0"/>
    <cellStyle name="Normal 253 2 3 2" xfId="0"/>
    <cellStyle name="Normal 253 2 4" xfId="0"/>
    <cellStyle name="Normal 253 3" xfId="0"/>
    <cellStyle name="Normal 253 3 2" xfId="0"/>
    <cellStyle name="Normal 253 3 2 2" xfId="0"/>
    <cellStyle name="Normal 253 3 2 2 2" xfId="0"/>
    <cellStyle name="Normal 253 3 2 3" xfId="0"/>
    <cellStyle name="Normal 253 3 3" xfId="0"/>
    <cellStyle name="Normal 253 3 3 2" xfId="0"/>
    <cellStyle name="Normal 253 3 4" xfId="0"/>
    <cellStyle name="Normal 253 4" xfId="0"/>
    <cellStyle name="Normal 253 4 2" xfId="0"/>
    <cellStyle name="Normal 253 4 2 2" xfId="0"/>
    <cellStyle name="Normal 253 4 2 2 2" xfId="0"/>
    <cellStyle name="Normal 253 4 2 3" xfId="0"/>
    <cellStyle name="Normal 253 4 3" xfId="0"/>
    <cellStyle name="Normal 253 4 3 2" xfId="0"/>
    <cellStyle name="Normal 253 4 4" xfId="0"/>
    <cellStyle name="Normal 253 5" xfId="0"/>
    <cellStyle name="Normal 253 5 2" xfId="0"/>
    <cellStyle name="Normal 253 5 2 2" xfId="0"/>
    <cellStyle name="Normal 253 5 2 2 2" xfId="0"/>
    <cellStyle name="Normal 253 5 2 3" xfId="0"/>
    <cellStyle name="Normal 253 5 3" xfId="0"/>
    <cellStyle name="Normal 253 5 3 2" xfId="0"/>
    <cellStyle name="Normal 253 5 4" xfId="0"/>
    <cellStyle name="Normal 253 6" xfId="0"/>
    <cellStyle name="Normal 253 6 2" xfId="0"/>
    <cellStyle name="Normal 253 6 2 2" xfId="0"/>
    <cellStyle name="Normal 253 6 3" xfId="0"/>
    <cellStyle name="Normal 253 7" xfId="0"/>
    <cellStyle name="Normal 253 7 2" xfId="0"/>
    <cellStyle name="Normal 253 8" xfId="0"/>
    <cellStyle name="Normal 253 9" xfId="0"/>
    <cellStyle name="Normal 254" xfId="0"/>
    <cellStyle name="Normal 254 2" xfId="0"/>
    <cellStyle name="Normal 254 3" xfId="0"/>
    <cellStyle name="Normal 255" xfId="0"/>
    <cellStyle name="Normal 255 2" xfId="0"/>
    <cellStyle name="Normal 255 3" xfId="0"/>
    <cellStyle name="Normal 256" xfId="0"/>
    <cellStyle name="Normal 256 2" xfId="0"/>
    <cellStyle name="Normal 256 3" xfId="0"/>
    <cellStyle name="Normal 257" xfId="0"/>
    <cellStyle name="Normal 257 2" xfId="0"/>
    <cellStyle name="Normal 257 3" xfId="0"/>
    <cellStyle name="Normal 258" xfId="0"/>
    <cellStyle name="Normal 258 2" xfId="0"/>
    <cellStyle name="Normal 258 3" xfId="0"/>
    <cellStyle name="Normal 259" xfId="0"/>
    <cellStyle name="Normal 259 2" xfId="0"/>
    <cellStyle name="Normal 259 3" xfId="0"/>
    <cellStyle name="Normal 25_Sheet1" xfId="0"/>
    <cellStyle name="Normal 26" xfId="0"/>
    <cellStyle name="Normal 26 2" xfId="0"/>
    <cellStyle name="Normal 26 2 2" xfId="0"/>
    <cellStyle name="Normal 26 2 3" xfId="0"/>
    <cellStyle name="Normal 26 2 4" xfId="0"/>
    <cellStyle name="Normal 26 2 4 2" xfId="0"/>
    <cellStyle name="Normal 26 2_Sheet1" xfId="0"/>
    <cellStyle name="Normal 26 3" xfId="0"/>
    <cellStyle name="Normal 26 4" xfId="0"/>
    <cellStyle name="Normal 26 5" xfId="0"/>
    <cellStyle name="Normal 26 5 2" xfId="0"/>
    <cellStyle name="Normal 26 6" xfId="0"/>
    <cellStyle name="Normal 260" xfId="0"/>
    <cellStyle name="Normal 260 2" xfId="0"/>
    <cellStyle name="Normal 260 3" xfId="0"/>
    <cellStyle name="Normal 261" xfId="0"/>
    <cellStyle name="Normal 261 2" xfId="0"/>
    <cellStyle name="Normal 261 3" xfId="0"/>
    <cellStyle name="Normal 262" xfId="0"/>
    <cellStyle name="Normal 262 2" xfId="0"/>
    <cellStyle name="Normal 262 3" xfId="0"/>
    <cellStyle name="Normal 263" xfId="0"/>
    <cellStyle name="Normal 263 2" xfId="0"/>
    <cellStyle name="Normal 263 3" xfId="0"/>
    <cellStyle name="Normal 264" xfId="0"/>
    <cellStyle name="Normal 264 2" xfId="0"/>
    <cellStyle name="Normal 264 3" xfId="0"/>
    <cellStyle name="Normal 265" xfId="0"/>
    <cellStyle name="Normal 265 2" xfId="0"/>
    <cellStyle name="Normal 265 3" xfId="0"/>
    <cellStyle name="Normal 266" xfId="0"/>
    <cellStyle name="Normal 266 2" xfId="0"/>
    <cellStyle name="Normal 266 2 2" xfId="0"/>
    <cellStyle name="Normal 266 2 2 2" xfId="0"/>
    <cellStyle name="Normal 266 2 2 2 2" xfId="0"/>
    <cellStyle name="Normal 266 2 2 3" xfId="0"/>
    <cellStyle name="Normal 266 2 3" xfId="0"/>
    <cellStyle name="Normal 266 2 3 2" xfId="0"/>
    <cellStyle name="Normal 266 2 4" xfId="0"/>
    <cellStyle name="Normal 266 3" xfId="0"/>
    <cellStyle name="Normal 266 3 2" xfId="0"/>
    <cellStyle name="Normal 266 3 2 2" xfId="0"/>
    <cellStyle name="Normal 266 3 2 2 2" xfId="0"/>
    <cellStyle name="Normal 266 3 2 3" xfId="0"/>
    <cellStyle name="Normal 266 3 3" xfId="0"/>
    <cellStyle name="Normal 266 3 3 2" xfId="0"/>
    <cellStyle name="Normal 266 3 4" xfId="0"/>
    <cellStyle name="Normal 266 4" xfId="0"/>
    <cellStyle name="Normal 266 4 2" xfId="0"/>
    <cellStyle name="Normal 266 4 2 2" xfId="0"/>
    <cellStyle name="Normal 266 4 2 2 2" xfId="0"/>
    <cellStyle name="Normal 266 4 2 3" xfId="0"/>
    <cellStyle name="Normal 266 4 3" xfId="0"/>
    <cellStyle name="Normal 266 4 3 2" xfId="0"/>
    <cellStyle name="Normal 266 4 4" xfId="0"/>
    <cellStyle name="Normal 266 5" xfId="0"/>
    <cellStyle name="Normal 266 5 2" xfId="0"/>
    <cellStyle name="Normal 266 5 2 2" xfId="0"/>
    <cellStyle name="Normal 266 5 2 2 2" xfId="0"/>
    <cellStyle name="Normal 266 5 2 3" xfId="0"/>
    <cellStyle name="Normal 266 5 3" xfId="0"/>
    <cellStyle name="Normal 266 5 3 2" xfId="0"/>
    <cellStyle name="Normal 266 5 4" xfId="0"/>
    <cellStyle name="Normal 266 6" xfId="0"/>
    <cellStyle name="Normal 266 6 2" xfId="0"/>
    <cellStyle name="Normal 266 6 2 2" xfId="0"/>
    <cellStyle name="Normal 266 6 3" xfId="0"/>
    <cellStyle name="Normal 266 7" xfId="0"/>
    <cellStyle name="Normal 266 7 2" xfId="0"/>
    <cellStyle name="Normal 266 8" xfId="0"/>
    <cellStyle name="Normal 266 9" xfId="0"/>
    <cellStyle name="Normal 267" xfId="0"/>
    <cellStyle name="Normal 267 2" xfId="0"/>
    <cellStyle name="Normal 267 3" xfId="0"/>
    <cellStyle name="Normal 268" xfId="0"/>
    <cellStyle name="Normal 268 2" xfId="0"/>
    <cellStyle name="Normal 268 3" xfId="0"/>
    <cellStyle name="Normal 269" xfId="0"/>
    <cellStyle name="Normal 269 2" xfId="0"/>
    <cellStyle name="Normal 269 3" xfId="0"/>
    <cellStyle name="Normal 26_Sheet1" xfId="0"/>
    <cellStyle name="Normal 27" xfId="0"/>
    <cellStyle name="Normal 27 2" xfId="0"/>
    <cellStyle name="Normal 27 2 2" xfId="0"/>
    <cellStyle name="Normal 27 2 3" xfId="0"/>
    <cellStyle name="Normal 27 2 4" xfId="0"/>
    <cellStyle name="Normal 27 2 4 2" xfId="0"/>
    <cellStyle name="Normal 27 2_Sheet1" xfId="0"/>
    <cellStyle name="Normal 27 3" xfId="0"/>
    <cellStyle name="Normal 27 4" xfId="0"/>
    <cellStyle name="Normal 27 5" xfId="0"/>
    <cellStyle name="Normal 27 5 2" xfId="0"/>
    <cellStyle name="Normal 27 6" xfId="0"/>
    <cellStyle name="Normal 270" xfId="0"/>
    <cellStyle name="Normal 270 2" xfId="0"/>
    <cellStyle name="Normal 270 3" xfId="0"/>
    <cellStyle name="Normal 271" xfId="0"/>
    <cellStyle name="Normal 271 2" xfId="0"/>
    <cellStyle name="Normal 271 3" xfId="0"/>
    <cellStyle name="Normal 272" xfId="0"/>
    <cellStyle name="Normal 272 2" xfId="0"/>
    <cellStyle name="Normal 272 3" xfId="0"/>
    <cellStyle name="Normal 273" xfId="0"/>
    <cellStyle name="Normal 273 2" xfId="0"/>
    <cellStyle name="Normal 273 3" xfId="0"/>
    <cellStyle name="Normal 274" xfId="0"/>
    <cellStyle name="Normal 274 2" xfId="0"/>
    <cellStyle name="Normal 274 3" xfId="0"/>
    <cellStyle name="Normal 275" xfId="0"/>
    <cellStyle name="Normal 275 2" xfId="0"/>
    <cellStyle name="Normal 275 3" xfId="0"/>
    <cellStyle name="Normal 276" xfId="0"/>
    <cellStyle name="Normal 276 2" xfId="0"/>
    <cellStyle name="Normal 276 3" xfId="0"/>
    <cellStyle name="Normal 277" xfId="0"/>
    <cellStyle name="Normal 277 2" xfId="0"/>
    <cellStyle name="Normal 277 3" xfId="0"/>
    <cellStyle name="Normal 278" xfId="0"/>
    <cellStyle name="Normal 278 10" xfId="0"/>
    <cellStyle name="Normal 278 10 2" xfId="0"/>
    <cellStyle name="Normal 278 11" xfId="0"/>
    <cellStyle name="Normal 278 12" xfId="0"/>
    <cellStyle name="Normal 278 13" xfId="0"/>
    <cellStyle name="Normal 278 2" xfId="0"/>
    <cellStyle name="Normal 278 2 2" xfId="0"/>
    <cellStyle name="Normal 278 2 2 2" xfId="0"/>
    <cellStyle name="Normal 278 2 2 2 2" xfId="0"/>
    <cellStyle name="Normal 278 2 2 2 2 2" xfId="0"/>
    <cellStyle name="Normal 278 2 2 2 2 2 2" xfId="0"/>
    <cellStyle name="Normal 278 2 2 2 2 3" xfId="0"/>
    <cellStyle name="Normal 278 2 2 2 3" xfId="0"/>
    <cellStyle name="Normal 278 2 2 2 3 2" xfId="0"/>
    <cellStyle name="Normal 278 2 2 2 4" xfId="0"/>
    <cellStyle name="Normal 278 2 2 3" xfId="0"/>
    <cellStyle name="Normal 278 2 2 3 2" xfId="0"/>
    <cellStyle name="Normal 278 2 2 3 2 2" xfId="0"/>
    <cellStyle name="Normal 278 2 2 3 2 2 2" xfId="0"/>
    <cellStyle name="Normal 278 2 2 3 2 3" xfId="0"/>
    <cellStyle name="Normal 278 2 2 3 3" xfId="0"/>
    <cellStyle name="Normal 278 2 2 3 3 2" xfId="0"/>
    <cellStyle name="Normal 278 2 2 3 4" xfId="0"/>
    <cellStyle name="Normal 278 2 2 4" xfId="0"/>
    <cellStyle name="Normal 278 2 2 4 2" xfId="0"/>
    <cellStyle name="Normal 278 2 2 4 2 2" xfId="0"/>
    <cellStyle name="Normal 278 2 2 4 2 2 2" xfId="0"/>
    <cellStyle name="Normal 278 2 2 4 2 3" xfId="0"/>
    <cellStyle name="Normal 278 2 2 4 3" xfId="0"/>
    <cellStyle name="Normal 278 2 2 4 3 2" xfId="0"/>
    <cellStyle name="Normal 278 2 2 4 4" xfId="0"/>
    <cellStyle name="Normal 278 2 2 5" xfId="0"/>
    <cellStyle name="Normal 278 2 2 5 2" xfId="0"/>
    <cellStyle name="Normal 278 2 2 5 2 2" xfId="0"/>
    <cellStyle name="Normal 278 2 2 5 3" xfId="0"/>
    <cellStyle name="Normal 278 2 2 6" xfId="0"/>
    <cellStyle name="Normal 278 2 2 6 2" xfId="0"/>
    <cellStyle name="Normal 278 2 2 7" xfId="0"/>
    <cellStyle name="Normal 278 3" xfId="0"/>
    <cellStyle name="Normal 278 3 2" xfId="0"/>
    <cellStyle name="Normal 278 3 2 2" xfId="0"/>
    <cellStyle name="Normal 278 3 2 2 2" xfId="0"/>
    <cellStyle name="Normal 278 3 2 2 2 2" xfId="0"/>
    <cellStyle name="Normal 278 3 2 2 3" xfId="0"/>
    <cellStyle name="Normal 278 3 2 3" xfId="0"/>
    <cellStyle name="Normal 278 3 2 3 2" xfId="0"/>
    <cellStyle name="Normal 278 3 2 4" xfId="0"/>
    <cellStyle name="Normal 278 3 3" xfId="0"/>
    <cellStyle name="Normal 278 3 3 2" xfId="0"/>
    <cellStyle name="Normal 278 3 3 2 2" xfId="0"/>
    <cellStyle name="Normal 278 3 3 2 2 2" xfId="0"/>
    <cellStyle name="Normal 278 3 3 2 3" xfId="0"/>
    <cellStyle name="Normal 278 3 3 3" xfId="0"/>
    <cellStyle name="Normal 278 3 3 3 2" xfId="0"/>
    <cellStyle name="Normal 278 3 3 4" xfId="0"/>
    <cellStyle name="Normal 278 3 4" xfId="0"/>
    <cellStyle name="Normal 278 3 4 2" xfId="0"/>
    <cellStyle name="Normal 278 3 4 2 2" xfId="0"/>
    <cellStyle name="Normal 278 3 4 2 2 2" xfId="0"/>
    <cellStyle name="Normal 278 3 4 2 3" xfId="0"/>
    <cellStyle name="Normal 278 3 4 3" xfId="0"/>
    <cellStyle name="Normal 278 3 4 3 2" xfId="0"/>
    <cellStyle name="Normal 278 3 4 4" xfId="0"/>
    <cellStyle name="Normal 278 3 5" xfId="0"/>
    <cellStyle name="Normal 278 3 5 2" xfId="0"/>
    <cellStyle name="Normal 278 3 5 2 2" xfId="0"/>
    <cellStyle name="Normal 278 3 5 3" xfId="0"/>
    <cellStyle name="Normal 278 3 6" xfId="0"/>
    <cellStyle name="Normal 278 3 6 2" xfId="0"/>
    <cellStyle name="Normal 278 3 7" xfId="0"/>
    <cellStyle name="Normal 278 4" xfId="0"/>
    <cellStyle name="Normal 278 4 2" xfId="0"/>
    <cellStyle name="Normal 278 4 2 2" xfId="0"/>
    <cellStyle name="Normal 278 4 2 2 2" xfId="0"/>
    <cellStyle name="Normal 278 4 2 3" xfId="0"/>
    <cellStyle name="Normal 278 4 3" xfId="0"/>
    <cellStyle name="Normal 278 4 3 2" xfId="0"/>
    <cellStyle name="Normal 278 4 4" xfId="0"/>
    <cellStyle name="Normal 278 5" xfId="0"/>
    <cellStyle name="Normal 278 5 2" xfId="0"/>
    <cellStyle name="Normal 278 5 2 2" xfId="0"/>
    <cellStyle name="Normal 278 5 2 2 2" xfId="0"/>
    <cellStyle name="Normal 278 5 2 3" xfId="0"/>
    <cellStyle name="Normal 278 5 3" xfId="0"/>
    <cellStyle name="Normal 278 5 3 2" xfId="0"/>
    <cellStyle name="Normal 278 5 4" xfId="0"/>
    <cellStyle name="Normal 278 6" xfId="0"/>
    <cellStyle name="Normal 278 6 2" xfId="0"/>
    <cellStyle name="Normal 278 6 2 2" xfId="0"/>
    <cellStyle name="Normal 278 6 2 2 2" xfId="0"/>
    <cellStyle name="Normal 278 6 2 3" xfId="0"/>
    <cellStyle name="Normal 278 6 3" xfId="0"/>
    <cellStyle name="Normal 278 6 3 2" xfId="0"/>
    <cellStyle name="Normal 278 6 4" xfId="0"/>
    <cellStyle name="Normal 278 7" xfId="0"/>
    <cellStyle name="Normal 278 7 2" xfId="0"/>
    <cellStyle name="Normal 278 7 2 2" xfId="0"/>
    <cellStyle name="Normal 278 7 2 2 2" xfId="0"/>
    <cellStyle name="Normal 278 7 2 3" xfId="0"/>
    <cellStyle name="Normal 278 7 3" xfId="0"/>
    <cellStyle name="Normal 278 7 3 2" xfId="0"/>
    <cellStyle name="Normal 278 7 4" xfId="0"/>
    <cellStyle name="Normal 278 8" xfId="0"/>
    <cellStyle name="Normal 278 8 2" xfId="0"/>
    <cellStyle name="Normal 278 8 2 2" xfId="0"/>
    <cellStyle name="Normal 278 8 2 2 2" xfId="0"/>
    <cellStyle name="Normal 278 8 2 3" xfId="0"/>
    <cellStyle name="Normal 278 8 3" xfId="0"/>
    <cellStyle name="Normal 278 8 3 2" xfId="0"/>
    <cellStyle name="Normal 278 8 4" xfId="0"/>
    <cellStyle name="Normal 278 9" xfId="0"/>
    <cellStyle name="Normal 278 9 2" xfId="0"/>
    <cellStyle name="Normal 278 9 2 2" xfId="0"/>
    <cellStyle name="Normal 278 9 3" xfId="0"/>
    <cellStyle name="Normal 279" xfId="0"/>
    <cellStyle name="Normal 279 2" xfId="0"/>
    <cellStyle name="Normal 279 2 2" xfId="0"/>
    <cellStyle name="Normal 279 2 2 2" xfId="0"/>
    <cellStyle name="Normal 279 2 2 2 2" xfId="0"/>
    <cellStyle name="Normal 279 2 2 3" xfId="0"/>
    <cellStyle name="Normal 279 2 3" xfId="0"/>
    <cellStyle name="Normal 279 2 3 2" xfId="0"/>
    <cellStyle name="Normal 279 2 4" xfId="0"/>
    <cellStyle name="Normal 279 3" xfId="0"/>
    <cellStyle name="Normal 279 3 2" xfId="0"/>
    <cellStyle name="Normal 279 3 2 2" xfId="0"/>
    <cellStyle name="Normal 279 3 2 2 2" xfId="0"/>
    <cellStyle name="Normal 279 3 2 3" xfId="0"/>
    <cellStyle name="Normal 279 3 3" xfId="0"/>
    <cellStyle name="Normal 279 3 3 2" xfId="0"/>
    <cellStyle name="Normal 279 3 4" xfId="0"/>
    <cellStyle name="Normal 279 4" xfId="0"/>
    <cellStyle name="Normal 279 4 2" xfId="0"/>
    <cellStyle name="Normal 279 4 2 2" xfId="0"/>
    <cellStyle name="Normal 279 4 2 2 2" xfId="0"/>
    <cellStyle name="Normal 279 4 2 3" xfId="0"/>
    <cellStyle name="Normal 279 4 3" xfId="0"/>
    <cellStyle name="Normal 279 4 3 2" xfId="0"/>
    <cellStyle name="Normal 279 4 4" xfId="0"/>
    <cellStyle name="Normal 279 5" xfId="0"/>
    <cellStyle name="Normal 279 5 2" xfId="0"/>
    <cellStyle name="Normal 279 5 2 2" xfId="0"/>
    <cellStyle name="Normal 279 5 2 2 2" xfId="0"/>
    <cellStyle name="Normal 279 5 2 3" xfId="0"/>
    <cellStyle name="Normal 279 5 3" xfId="0"/>
    <cellStyle name="Normal 279 5 3 2" xfId="0"/>
    <cellStyle name="Normal 279 5 4" xfId="0"/>
    <cellStyle name="Normal 279 6" xfId="0"/>
    <cellStyle name="Normal 279 6 2" xfId="0"/>
    <cellStyle name="Normal 279 6 2 2" xfId="0"/>
    <cellStyle name="Normal 279 6 3" xfId="0"/>
    <cellStyle name="Normal 279 7" xfId="0"/>
    <cellStyle name="Normal 279 7 2" xfId="0"/>
    <cellStyle name="Normal 279 8" xfId="0"/>
    <cellStyle name="Normal 279 9" xfId="0"/>
    <cellStyle name="Normal 27_Sheet1" xfId="0"/>
    <cellStyle name="Normal 28" xfId="0"/>
    <cellStyle name="Normal 28 2" xfId="0"/>
    <cellStyle name="Normal 28 2 2" xfId="0"/>
    <cellStyle name="Normal 28 2 3" xfId="0"/>
    <cellStyle name="Normal 28 2 4" xfId="0"/>
    <cellStyle name="Normal 28 2 4 2" xfId="0"/>
    <cellStyle name="Normal 28 2_Sheet1" xfId="0"/>
    <cellStyle name="Normal 28 3" xfId="0"/>
    <cellStyle name="Normal 28 4" xfId="0"/>
    <cellStyle name="Normal 28 5" xfId="0"/>
    <cellStyle name="Normal 28 5 2" xfId="0"/>
    <cellStyle name="Normal 28 6" xfId="0"/>
    <cellStyle name="Normal 280" xfId="0"/>
    <cellStyle name="Normal 280 2" xfId="0"/>
    <cellStyle name="Normal 280 3" xfId="0"/>
    <cellStyle name="Normal 281" xfId="0"/>
    <cellStyle name="Normal 281 2" xfId="0"/>
    <cellStyle name="Normal 281 3" xfId="0"/>
    <cellStyle name="Normal 282" xfId="0"/>
    <cellStyle name="Normal 282 2" xfId="0"/>
    <cellStyle name="Normal 282 3" xfId="0"/>
    <cellStyle name="Normal 283" xfId="0"/>
    <cellStyle name="Normal 283 2" xfId="0"/>
    <cellStyle name="Normal 283 3" xfId="0"/>
    <cellStyle name="Normal 284" xfId="0"/>
    <cellStyle name="Normal 284 2" xfId="0"/>
    <cellStyle name="Normal 284 3" xfId="0"/>
    <cellStyle name="Normal 285" xfId="0"/>
    <cellStyle name="Normal 285 2" xfId="0"/>
    <cellStyle name="Normal 285 3" xfId="0"/>
    <cellStyle name="Normal 286" xfId="0"/>
    <cellStyle name="Normal 286 2" xfId="0"/>
    <cellStyle name="Normal 286 3" xfId="0"/>
    <cellStyle name="Normal 287" xfId="0"/>
    <cellStyle name="Normal 287 2" xfId="0"/>
    <cellStyle name="Normal 287 3" xfId="0"/>
    <cellStyle name="Normal 288" xfId="0"/>
    <cellStyle name="Normal 288 2" xfId="0"/>
    <cellStyle name="Normal 288 3" xfId="0"/>
    <cellStyle name="Normal 289" xfId="0"/>
    <cellStyle name="Normal 289 2" xfId="0"/>
    <cellStyle name="Normal 289 3" xfId="0"/>
    <cellStyle name="Normal 28_Sheet1" xfId="0"/>
    <cellStyle name="Normal 29" xfId="0"/>
    <cellStyle name="Normal 29 2" xfId="0"/>
    <cellStyle name="Normal 29 2 2" xfId="0"/>
    <cellStyle name="Normal 29 2 3" xfId="0"/>
    <cellStyle name="Normal 29 2 4" xfId="0"/>
    <cellStyle name="Normal 29 2 4 2" xfId="0"/>
    <cellStyle name="Normal 29 2_Sheet1" xfId="0"/>
    <cellStyle name="Normal 29 3" xfId="0"/>
    <cellStyle name="Normal 29 4" xfId="0"/>
    <cellStyle name="Normal 29 5" xfId="0"/>
    <cellStyle name="Normal 29 5 2" xfId="0"/>
    <cellStyle name="Normal 29 6" xfId="0"/>
    <cellStyle name="Normal 290" xfId="0"/>
    <cellStyle name="Normal 290 2" xfId="0"/>
    <cellStyle name="Normal 290 3" xfId="0"/>
    <cellStyle name="Normal 291" xfId="0"/>
    <cellStyle name="Normal 291 2" xfId="0"/>
    <cellStyle name="Normal 291 3" xfId="0"/>
    <cellStyle name="Normal 292" xfId="0"/>
    <cellStyle name="Normal 292 2" xfId="0"/>
    <cellStyle name="Normal 292 3" xfId="0"/>
    <cellStyle name="Normal 293" xfId="0"/>
    <cellStyle name="Normal 293 2" xfId="0"/>
    <cellStyle name="Normal 293 3" xfId="0"/>
    <cellStyle name="Normal 294" xfId="0"/>
    <cellStyle name="Normal 294 2" xfId="0"/>
    <cellStyle name="Normal 294 3" xfId="0"/>
    <cellStyle name="Normal 295" xfId="0"/>
    <cellStyle name="Normal 295 2" xfId="0"/>
    <cellStyle name="Normal 295 3" xfId="0"/>
    <cellStyle name="Normal 296" xfId="0"/>
    <cellStyle name="Normal 296 2" xfId="0"/>
    <cellStyle name="Normal 296 3" xfId="0"/>
    <cellStyle name="Normal 297" xfId="0"/>
    <cellStyle name="Normal 297 2" xfId="0"/>
    <cellStyle name="Normal 297 3" xfId="0"/>
    <cellStyle name="Normal 298" xfId="0"/>
    <cellStyle name="Normal 298 2" xfId="0"/>
    <cellStyle name="Normal 298 3" xfId="0"/>
    <cellStyle name="Normal 299" xfId="0"/>
    <cellStyle name="Normal 299 2" xfId="0"/>
    <cellStyle name="Normal 299 3" xfId="0"/>
    <cellStyle name="Normal 29_Sheet1" xfId="0"/>
    <cellStyle name="Normal 2_BallGrid" xfId="0"/>
    <cellStyle name="Normal 3" xfId="0"/>
    <cellStyle name="Normal 3 10" xfId="0"/>
    <cellStyle name="Normal 3 10 2" xfId="0"/>
    <cellStyle name="Normal 3 10 3" xfId="0"/>
    <cellStyle name="Normal 3 11" xfId="0"/>
    <cellStyle name="Normal 3 12" xfId="0"/>
    <cellStyle name="Normal 3 12 2" xfId="0"/>
    <cellStyle name="Normal 3 12 3" xfId="0"/>
    <cellStyle name="Normal 3 12 4" xfId="0"/>
    <cellStyle name="Normal 3 13" xfId="0"/>
    <cellStyle name="Normal 3 13 2" xfId="0"/>
    <cellStyle name="Normal 3 13 2 2" xfId="0"/>
    <cellStyle name="Normal 3 14" xfId="0"/>
    <cellStyle name="Normal 3 15" xfId="0"/>
    <cellStyle name="Normal 3 15 2" xfId="0"/>
    <cellStyle name="Normal 3 16" xfId="0"/>
    <cellStyle name="Normal 3 17" xfId="0"/>
    <cellStyle name="Normal 3 2" xfId="0"/>
    <cellStyle name="Normal 3 2 2" xfId="0"/>
    <cellStyle name="Normal 3 2 3" xfId="0"/>
    <cellStyle name="Normal 3 2 4" xfId="0"/>
    <cellStyle name="Normal 3 2 5" xfId="0"/>
    <cellStyle name="Normal 3 2_Sheet1" xfId="0"/>
    <cellStyle name="Normal 3 3" xfId="0"/>
    <cellStyle name="Normal 3 3 2" xfId="0"/>
    <cellStyle name="Normal 3 3 3" xfId="0"/>
    <cellStyle name="Normal 3 3 4" xfId="0"/>
    <cellStyle name="Normal 3 4" xfId="0"/>
    <cellStyle name="Normal 3 4 2" xfId="0"/>
    <cellStyle name="Normal 3 4 2 2" xfId="0"/>
    <cellStyle name="Normal 3 4 2 3" xfId="0"/>
    <cellStyle name="Normal 3 4 2 3 2" xfId="0"/>
    <cellStyle name="Normal 3 4 2 4" xfId="0"/>
    <cellStyle name="Normal 3 4 3" xfId="0"/>
    <cellStyle name="Normal 3 4 4" xfId="0"/>
    <cellStyle name="Normal 3 4 4 2" xfId="0"/>
    <cellStyle name="Normal 3 4 5" xfId="0"/>
    <cellStyle name="Normal 3 4_BallGrid" xfId="0"/>
    <cellStyle name="Normal 3 5" xfId="0"/>
    <cellStyle name="Normal 3 5 2" xfId="0"/>
    <cellStyle name="Normal 3 5 3" xfId="0"/>
    <cellStyle name="Normal 3 6" xfId="0"/>
    <cellStyle name="Normal 3 6 2" xfId="0"/>
    <cellStyle name="Normal 3 6 3" xfId="0"/>
    <cellStyle name="Normal 3 6 3 2" xfId="0"/>
    <cellStyle name="Normal 3 6 4" xfId="0"/>
    <cellStyle name="Normal 3 7" xfId="0"/>
    <cellStyle name="Normal 3 7 2" xfId="0"/>
    <cellStyle name="Normal 3 7 3" xfId="0"/>
    <cellStyle name="Normal 3 7 3 2" xfId="0"/>
    <cellStyle name="Normal 3 7 4" xfId="0"/>
    <cellStyle name="Normal 3 8" xfId="0"/>
    <cellStyle name="Normal 3 8 2" xfId="0"/>
    <cellStyle name="Normal 3 8 3" xfId="0"/>
    <cellStyle name="Normal 3 9" xfId="0"/>
    <cellStyle name="Normal 3 9 2" xfId="0"/>
    <cellStyle name="Normal 3 9 3" xfId="0"/>
    <cellStyle name="Normal 30" xfId="0"/>
    <cellStyle name="Normal 30 2" xfId="0"/>
    <cellStyle name="Normal 30 2 10" xfId="0"/>
    <cellStyle name="Normal 30 2 2" xfId="0"/>
    <cellStyle name="Normal 30 2 2 2" xfId="0"/>
    <cellStyle name="Normal 30 2 2 2 2" xfId="0"/>
    <cellStyle name="Normal 30 2 2 2 2 2" xfId="0"/>
    <cellStyle name="Normal 30 2 2 2 3" xfId="0"/>
    <cellStyle name="Normal 30 2 2 3" xfId="0"/>
    <cellStyle name="Normal 30 2 2 3 2" xfId="0"/>
    <cellStyle name="Normal 30 2 2 4" xfId="0"/>
    <cellStyle name="Normal 30 2 3" xfId="0"/>
    <cellStyle name="Normal 30 2 3 2" xfId="0"/>
    <cellStyle name="Normal 30 2 3 2 2" xfId="0"/>
    <cellStyle name="Normal 30 2 3 2 2 2" xfId="0"/>
    <cellStyle name="Normal 30 2 3 2 3" xfId="0"/>
    <cellStyle name="Normal 30 2 3 3" xfId="0"/>
    <cellStyle name="Normal 30 2 3 3 2" xfId="0"/>
    <cellStyle name="Normal 30 2 3 4" xfId="0"/>
    <cellStyle name="Normal 30 2 4" xfId="0"/>
    <cellStyle name="Normal 30 2 4 2" xfId="0"/>
    <cellStyle name="Normal 30 2 4 2 2" xfId="0"/>
    <cellStyle name="Normal 30 2 4 2 2 2" xfId="0"/>
    <cellStyle name="Normal 30 2 4 2 3" xfId="0"/>
    <cellStyle name="Normal 30 2 4 3" xfId="0"/>
    <cellStyle name="Normal 30 2 4 3 2" xfId="0"/>
    <cellStyle name="Normal 30 2 4 4" xfId="0"/>
    <cellStyle name="Normal 30 2 5" xfId="0"/>
    <cellStyle name="Normal 30 2 5 2" xfId="0"/>
    <cellStyle name="Normal 30 2 5 2 2" xfId="0"/>
    <cellStyle name="Normal 30 2 5 2 2 2" xfId="0"/>
    <cellStyle name="Normal 30 2 5 2 3" xfId="0"/>
    <cellStyle name="Normal 30 2 5 3" xfId="0"/>
    <cellStyle name="Normal 30 2 5 3 2" xfId="0"/>
    <cellStyle name="Normal 30 2 5 4" xfId="0"/>
    <cellStyle name="Normal 30 2 6" xfId="0"/>
    <cellStyle name="Normal 30 2 6 2" xfId="0"/>
    <cellStyle name="Normal 30 2 6 2 2" xfId="0"/>
    <cellStyle name="Normal 30 2 6 3" xfId="0"/>
    <cellStyle name="Normal 30 2 7" xfId="0"/>
    <cellStyle name="Normal 30 2 7 2" xfId="0"/>
    <cellStyle name="Normal 30 2 8" xfId="0"/>
    <cellStyle name="Normal 30 2 8 2" xfId="0"/>
    <cellStyle name="Normal 30 2 9" xfId="0"/>
    <cellStyle name="Normal 30 3" xfId="0"/>
    <cellStyle name="Normal 30 3 2" xfId="0"/>
    <cellStyle name="Normal 30 3_Sheet1" xfId="0"/>
    <cellStyle name="Normal 30 4" xfId="0"/>
    <cellStyle name="Normal 30 5" xfId="0"/>
    <cellStyle name="Normal 30 6" xfId="0"/>
    <cellStyle name="Normal 300" xfId="0"/>
    <cellStyle name="Normal 300 2" xfId="0"/>
    <cellStyle name="Normal 300 3" xfId="0"/>
    <cellStyle name="Normal 301" xfId="0"/>
    <cellStyle name="Normal 301 2" xfId="0"/>
    <cellStyle name="Normal 301 3" xfId="0"/>
    <cellStyle name="Normal 302" xfId="0"/>
    <cellStyle name="Normal 302 2" xfId="0"/>
    <cellStyle name="Normal 302 3" xfId="0"/>
    <cellStyle name="Normal 303" xfId="0"/>
    <cellStyle name="Normal 303 2" xfId="0"/>
    <cellStyle name="Normal 303 3" xfId="0"/>
    <cellStyle name="Normal 304" xfId="0"/>
    <cellStyle name="Normal 304 2" xfId="0"/>
    <cellStyle name="Normal 304 3" xfId="0"/>
    <cellStyle name="Normal 305" xfId="0"/>
    <cellStyle name="Normal 305 2" xfId="0"/>
    <cellStyle name="Normal 305 3" xfId="0"/>
    <cellStyle name="Normal 306" xfId="0"/>
    <cellStyle name="Normal 306 2" xfId="0"/>
    <cellStyle name="Normal 306 3" xfId="0"/>
    <cellStyle name="Normal 307" xfId="0"/>
    <cellStyle name="Normal 307 2" xfId="0"/>
    <cellStyle name="Normal 307 3" xfId="0"/>
    <cellStyle name="Normal 308" xfId="0"/>
    <cellStyle name="Normal 308 2" xfId="0"/>
    <cellStyle name="Normal 308 3" xfId="0"/>
    <cellStyle name="Normal 309" xfId="0"/>
    <cellStyle name="Normal 309 2" xfId="0"/>
    <cellStyle name="Normal 309 3" xfId="0"/>
    <cellStyle name="Normal 30_Sheet1" xfId="0"/>
    <cellStyle name="Normal 31" xfId="0"/>
    <cellStyle name="Normal 31 2" xfId="0"/>
    <cellStyle name="Normal 31 2 2" xfId="0"/>
    <cellStyle name="Normal 31 2 3" xfId="0"/>
    <cellStyle name="Normal 31 2 4" xfId="0"/>
    <cellStyle name="Normal 31 2 4 2" xfId="0"/>
    <cellStyle name="Normal 31 2_Sheet1" xfId="0"/>
    <cellStyle name="Normal 31 3" xfId="0"/>
    <cellStyle name="Normal 31 4" xfId="0"/>
    <cellStyle name="Normal 31 5" xfId="0"/>
    <cellStyle name="Normal 31 5 2" xfId="0"/>
    <cellStyle name="Normal 31 6" xfId="0"/>
    <cellStyle name="Normal 310" xfId="0"/>
    <cellStyle name="Normal 310 2" xfId="0"/>
    <cellStyle name="Normal 310 3" xfId="0"/>
    <cellStyle name="Normal 311" xfId="0"/>
    <cellStyle name="Normal 311 2" xfId="0"/>
    <cellStyle name="Normal 311 3" xfId="0"/>
    <cellStyle name="Normal 312" xfId="0"/>
    <cellStyle name="Normal 312 2" xfId="0"/>
    <cellStyle name="Normal 312 3" xfId="0"/>
    <cellStyle name="Normal 313" xfId="0"/>
    <cellStyle name="Normal 313 2" xfId="0"/>
    <cellStyle name="Normal 313 3" xfId="0"/>
    <cellStyle name="Normal 314" xfId="0"/>
    <cellStyle name="Normal 314 2" xfId="0"/>
    <cellStyle name="Normal 314 3" xfId="0"/>
    <cellStyle name="Normal 315" xfId="0"/>
    <cellStyle name="Normal 315 2" xfId="0"/>
    <cellStyle name="Normal 315 3" xfId="0"/>
    <cellStyle name="Normal 316" xfId="0"/>
    <cellStyle name="Normal 316 2" xfId="0"/>
    <cellStyle name="Normal 316 3" xfId="0"/>
    <cellStyle name="Normal 317" xfId="0"/>
    <cellStyle name="Normal 317 2" xfId="0"/>
    <cellStyle name="Normal 317 3" xfId="0"/>
    <cellStyle name="Normal 318" xfId="0"/>
    <cellStyle name="Normal 318 2" xfId="0"/>
    <cellStyle name="Normal 318 3" xfId="0"/>
    <cellStyle name="Normal 319" xfId="0"/>
    <cellStyle name="Normal 319 2" xfId="0"/>
    <cellStyle name="Normal 319 2 2" xfId="0"/>
    <cellStyle name="Normal 319 2 2 2" xfId="0"/>
    <cellStyle name="Normal 319 2 2 2 2" xfId="0"/>
    <cellStyle name="Normal 319 2 2 3" xfId="0"/>
    <cellStyle name="Normal 319 2 3" xfId="0"/>
    <cellStyle name="Normal 319 2 3 2" xfId="0"/>
    <cellStyle name="Normal 319 2 4" xfId="0"/>
    <cellStyle name="Normal 319 3" xfId="0"/>
    <cellStyle name="Normal 319 3 2" xfId="0"/>
    <cellStyle name="Normal 319 3 2 2" xfId="0"/>
    <cellStyle name="Normal 319 3 2 2 2" xfId="0"/>
    <cellStyle name="Normal 319 3 2 3" xfId="0"/>
    <cellStyle name="Normal 319 3 3" xfId="0"/>
    <cellStyle name="Normal 319 3 3 2" xfId="0"/>
    <cellStyle name="Normal 319 3 4" xfId="0"/>
    <cellStyle name="Normal 319 4" xfId="0"/>
    <cellStyle name="Normal 319 4 2" xfId="0"/>
    <cellStyle name="Normal 319 4 2 2" xfId="0"/>
    <cellStyle name="Normal 319 4 2 2 2" xfId="0"/>
    <cellStyle name="Normal 319 4 2 3" xfId="0"/>
    <cellStyle name="Normal 319 4 3" xfId="0"/>
    <cellStyle name="Normal 319 4 3 2" xfId="0"/>
    <cellStyle name="Normal 319 4 4" xfId="0"/>
    <cellStyle name="Normal 319 5" xfId="0"/>
    <cellStyle name="Normal 319 5 2" xfId="0"/>
    <cellStyle name="Normal 319 5 2 2" xfId="0"/>
    <cellStyle name="Normal 319 5 2 2 2" xfId="0"/>
    <cellStyle name="Normal 319 5 2 3" xfId="0"/>
    <cellStyle name="Normal 319 5 3" xfId="0"/>
    <cellStyle name="Normal 319 5 3 2" xfId="0"/>
    <cellStyle name="Normal 319 5 4" xfId="0"/>
    <cellStyle name="Normal 319 6" xfId="0"/>
    <cellStyle name="Normal 319 6 2" xfId="0"/>
    <cellStyle name="Normal 319 6 2 2" xfId="0"/>
    <cellStyle name="Normal 319 6 3" xfId="0"/>
    <cellStyle name="Normal 319 7" xfId="0"/>
    <cellStyle name="Normal 319 7 2" xfId="0"/>
    <cellStyle name="Normal 319 8" xfId="0"/>
    <cellStyle name="Normal 319 9" xfId="0"/>
    <cellStyle name="Normal 31_Sheet1" xfId="0"/>
    <cellStyle name="Normal 32" xfId="0"/>
    <cellStyle name="Normal 32 2" xfId="0"/>
    <cellStyle name="Normal 32 2 2" xfId="0"/>
    <cellStyle name="Normal 32 2 3" xfId="0"/>
    <cellStyle name="Normal 32 2 4" xfId="0"/>
    <cellStyle name="Normal 32 2 4 2" xfId="0"/>
    <cellStyle name="Normal 32 2_Sheet1" xfId="0"/>
    <cellStyle name="Normal 32 3" xfId="0"/>
    <cellStyle name="Normal 32 4" xfId="0"/>
    <cellStyle name="Normal 32 5" xfId="0"/>
    <cellStyle name="Normal 32 5 2" xfId="0"/>
    <cellStyle name="Normal 32 6" xfId="0"/>
    <cellStyle name="Normal 320" xfId="0"/>
    <cellStyle name="Normal 320 2" xfId="0"/>
    <cellStyle name="Normal 320 2 2" xfId="0"/>
    <cellStyle name="Normal 320 2 2 2" xfId="0"/>
    <cellStyle name="Normal 320 2 2 2 2" xfId="0"/>
    <cellStyle name="Normal 320 2 2 3" xfId="0"/>
    <cellStyle name="Normal 320 2 3" xfId="0"/>
    <cellStyle name="Normal 320 2 3 2" xfId="0"/>
    <cellStyle name="Normal 320 2 4" xfId="0"/>
    <cellStyle name="Normal 320 3" xfId="0"/>
    <cellStyle name="Normal 320 3 2" xfId="0"/>
    <cellStyle name="Normal 320 3 2 2" xfId="0"/>
    <cellStyle name="Normal 320 3 2 2 2" xfId="0"/>
    <cellStyle name="Normal 320 3 2 3" xfId="0"/>
    <cellStyle name="Normal 320 3 3" xfId="0"/>
    <cellStyle name="Normal 320 3 3 2" xfId="0"/>
    <cellStyle name="Normal 320 3 4" xfId="0"/>
    <cellStyle name="Normal 320 4" xfId="0"/>
    <cellStyle name="Normal 320 4 2" xfId="0"/>
    <cellStyle name="Normal 320 4 2 2" xfId="0"/>
    <cellStyle name="Normal 320 4 2 2 2" xfId="0"/>
    <cellStyle name="Normal 320 4 2 3" xfId="0"/>
    <cellStyle name="Normal 320 4 3" xfId="0"/>
    <cellStyle name="Normal 320 4 3 2" xfId="0"/>
    <cellStyle name="Normal 320 4 4" xfId="0"/>
    <cellStyle name="Normal 320 5" xfId="0"/>
    <cellStyle name="Normal 320 5 2" xfId="0"/>
    <cellStyle name="Normal 320 5 2 2" xfId="0"/>
    <cellStyle name="Normal 320 5 2 2 2" xfId="0"/>
    <cellStyle name="Normal 320 5 2 3" xfId="0"/>
    <cellStyle name="Normal 320 5 3" xfId="0"/>
    <cellStyle name="Normal 320 5 3 2" xfId="0"/>
    <cellStyle name="Normal 320 5 4" xfId="0"/>
    <cellStyle name="Normal 320 6" xfId="0"/>
    <cellStyle name="Normal 320 6 2" xfId="0"/>
    <cellStyle name="Normal 320 6 2 2" xfId="0"/>
    <cellStyle name="Normal 320 6 3" xfId="0"/>
    <cellStyle name="Normal 320 7" xfId="0"/>
    <cellStyle name="Normal 320 7 2" xfId="0"/>
    <cellStyle name="Normal 320 8" xfId="0"/>
    <cellStyle name="Normal 320 9" xfId="0"/>
    <cellStyle name="Normal 321" xfId="0"/>
    <cellStyle name="Normal 321 2" xfId="0"/>
    <cellStyle name="Normal 321 2 2" xfId="0"/>
    <cellStyle name="Normal 321 2 2 2" xfId="0"/>
    <cellStyle name="Normal 321 2 2 2 2" xfId="0"/>
    <cellStyle name="Normal 321 2 2 3" xfId="0"/>
    <cellStyle name="Normal 321 2 3" xfId="0"/>
    <cellStyle name="Normal 321 2 3 2" xfId="0"/>
    <cellStyle name="Normal 321 2 4" xfId="0"/>
    <cellStyle name="Normal 321 3" xfId="0"/>
    <cellStyle name="Normal 321 3 2" xfId="0"/>
    <cellStyle name="Normal 321 3 2 2" xfId="0"/>
    <cellStyle name="Normal 321 3 2 2 2" xfId="0"/>
    <cellStyle name="Normal 321 3 2 3" xfId="0"/>
    <cellStyle name="Normal 321 3 3" xfId="0"/>
    <cellStyle name="Normal 321 3 3 2" xfId="0"/>
    <cellStyle name="Normal 321 3 4" xfId="0"/>
    <cellStyle name="Normal 321 4" xfId="0"/>
    <cellStyle name="Normal 321 4 2" xfId="0"/>
    <cellStyle name="Normal 321 4 2 2" xfId="0"/>
    <cellStyle name="Normal 321 4 2 2 2" xfId="0"/>
    <cellStyle name="Normal 321 4 2 3" xfId="0"/>
    <cellStyle name="Normal 321 4 3" xfId="0"/>
    <cellStyle name="Normal 321 4 3 2" xfId="0"/>
    <cellStyle name="Normal 321 4 4" xfId="0"/>
    <cellStyle name="Normal 321 5" xfId="0"/>
    <cellStyle name="Normal 321 5 2" xfId="0"/>
    <cellStyle name="Normal 321 5 2 2" xfId="0"/>
    <cellStyle name="Normal 321 5 2 2 2" xfId="0"/>
    <cellStyle name="Normal 321 5 2 3" xfId="0"/>
    <cellStyle name="Normal 321 5 3" xfId="0"/>
    <cellStyle name="Normal 321 5 3 2" xfId="0"/>
    <cellStyle name="Normal 321 5 4" xfId="0"/>
    <cellStyle name="Normal 321 6" xfId="0"/>
    <cellStyle name="Normal 321 6 2" xfId="0"/>
    <cellStyle name="Normal 321 6 2 2" xfId="0"/>
    <cellStyle name="Normal 321 6 3" xfId="0"/>
    <cellStyle name="Normal 321 7" xfId="0"/>
    <cellStyle name="Normal 321 7 2" xfId="0"/>
    <cellStyle name="Normal 321 8" xfId="0"/>
    <cellStyle name="Normal 321 9" xfId="0"/>
    <cellStyle name="Normal 322" xfId="0"/>
    <cellStyle name="Normal 322 2" xfId="0"/>
    <cellStyle name="Normal 322 2 2" xfId="0"/>
    <cellStyle name="Normal 322 2 2 2" xfId="0"/>
    <cellStyle name="Normal 322 2 2 2 2" xfId="0"/>
    <cellStyle name="Normal 322 2 2 3" xfId="0"/>
    <cellStyle name="Normal 322 2 3" xfId="0"/>
    <cellStyle name="Normal 322 2 3 2" xfId="0"/>
    <cellStyle name="Normal 322 2 4" xfId="0"/>
    <cellStyle name="Normal 322 3" xfId="0"/>
    <cellStyle name="Normal 322 3 2" xfId="0"/>
    <cellStyle name="Normal 322 3 2 2" xfId="0"/>
    <cellStyle name="Normal 322 3 2 2 2" xfId="0"/>
    <cellStyle name="Normal 322 3 2 3" xfId="0"/>
    <cellStyle name="Normal 322 3 3" xfId="0"/>
    <cellStyle name="Normal 322 3 3 2" xfId="0"/>
    <cellStyle name="Normal 322 3 4" xfId="0"/>
    <cellStyle name="Normal 322 4" xfId="0"/>
    <cellStyle name="Normal 322 4 2" xfId="0"/>
    <cellStyle name="Normal 322 4 2 2" xfId="0"/>
    <cellStyle name="Normal 322 4 2 2 2" xfId="0"/>
    <cellStyle name="Normal 322 4 2 3" xfId="0"/>
    <cellStyle name="Normal 322 4 3" xfId="0"/>
    <cellStyle name="Normal 322 4 3 2" xfId="0"/>
    <cellStyle name="Normal 322 4 4" xfId="0"/>
    <cellStyle name="Normal 322 5" xfId="0"/>
    <cellStyle name="Normal 322 5 2" xfId="0"/>
    <cellStyle name="Normal 322 5 2 2" xfId="0"/>
    <cellStyle name="Normal 322 5 2 2 2" xfId="0"/>
    <cellStyle name="Normal 322 5 2 3" xfId="0"/>
    <cellStyle name="Normal 322 5 3" xfId="0"/>
    <cellStyle name="Normal 322 5 3 2" xfId="0"/>
    <cellStyle name="Normal 322 5 4" xfId="0"/>
    <cellStyle name="Normal 322 6" xfId="0"/>
    <cellStyle name="Normal 322 6 2" xfId="0"/>
    <cellStyle name="Normal 322 6 2 2" xfId="0"/>
    <cellStyle name="Normal 322 6 3" xfId="0"/>
    <cellStyle name="Normal 322 7" xfId="0"/>
    <cellStyle name="Normal 322 7 2" xfId="0"/>
    <cellStyle name="Normal 322 8" xfId="0"/>
    <cellStyle name="Normal 322 9" xfId="0"/>
    <cellStyle name="Normal 323" xfId="0"/>
    <cellStyle name="Normal 323 2" xfId="0"/>
    <cellStyle name="Normal 323 2 2" xfId="0"/>
    <cellStyle name="Normal 323 2 2 2" xfId="0"/>
    <cellStyle name="Normal 323 2 2 2 2" xfId="0"/>
    <cellStyle name="Normal 323 2 2 3" xfId="0"/>
    <cellStyle name="Normal 323 2 3" xfId="0"/>
    <cellStyle name="Normal 323 2 3 2" xfId="0"/>
    <cellStyle name="Normal 323 2 4" xfId="0"/>
    <cellStyle name="Normal 323 3" xfId="0"/>
    <cellStyle name="Normal 323 3 2" xfId="0"/>
    <cellStyle name="Normal 323 3 2 2" xfId="0"/>
    <cellStyle name="Normal 323 3 2 2 2" xfId="0"/>
    <cellStyle name="Normal 323 3 2 3" xfId="0"/>
    <cellStyle name="Normal 323 3 3" xfId="0"/>
    <cellStyle name="Normal 323 3 3 2" xfId="0"/>
    <cellStyle name="Normal 323 3 4" xfId="0"/>
    <cellStyle name="Normal 323 4" xfId="0"/>
    <cellStyle name="Normal 323 4 2" xfId="0"/>
    <cellStyle name="Normal 323 4 2 2" xfId="0"/>
    <cellStyle name="Normal 323 4 2 2 2" xfId="0"/>
    <cellStyle name="Normal 323 4 2 3" xfId="0"/>
    <cellStyle name="Normal 323 4 3" xfId="0"/>
    <cellStyle name="Normal 323 4 3 2" xfId="0"/>
    <cellStyle name="Normal 323 4 4" xfId="0"/>
    <cellStyle name="Normal 323 5" xfId="0"/>
    <cellStyle name="Normal 323 5 2" xfId="0"/>
    <cellStyle name="Normal 323 5 2 2" xfId="0"/>
    <cellStyle name="Normal 323 5 2 2 2" xfId="0"/>
    <cellStyle name="Normal 323 5 2 3" xfId="0"/>
    <cellStyle name="Normal 323 5 3" xfId="0"/>
    <cellStyle name="Normal 323 5 3 2" xfId="0"/>
    <cellStyle name="Normal 323 5 4" xfId="0"/>
    <cellStyle name="Normal 323 6" xfId="0"/>
    <cellStyle name="Normal 323 6 2" xfId="0"/>
    <cellStyle name="Normal 323 6 2 2" xfId="0"/>
    <cellStyle name="Normal 323 6 3" xfId="0"/>
    <cellStyle name="Normal 323 7" xfId="0"/>
    <cellStyle name="Normal 323 7 2" xfId="0"/>
    <cellStyle name="Normal 323 8" xfId="0"/>
    <cellStyle name="Normal 323 9" xfId="0"/>
    <cellStyle name="Normal 324" xfId="0"/>
    <cellStyle name="Normal 324 2" xfId="0"/>
    <cellStyle name="Normal 324 2 2" xfId="0"/>
    <cellStyle name="Normal 324 2 2 2" xfId="0"/>
    <cellStyle name="Normal 324 2 2 2 2" xfId="0"/>
    <cellStyle name="Normal 324 2 2 3" xfId="0"/>
    <cellStyle name="Normal 324 2 3" xfId="0"/>
    <cellStyle name="Normal 324 2 3 2" xfId="0"/>
    <cellStyle name="Normal 324 2 4" xfId="0"/>
    <cellStyle name="Normal 324 3" xfId="0"/>
    <cellStyle name="Normal 324 3 2" xfId="0"/>
    <cellStyle name="Normal 324 3 2 2" xfId="0"/>
    <cellStyle name="Normal 324 3 2 2 2" xfId="0"/>
    <cellStyle name="Normal 324 3 2 3" xfId="0"/>
    <cellStyle name="Normal 324 3 3" xfId="0"/>
    <cellStyle name="Normal 324 3 3 2" xfId="0"/>
    <cellStyle name="Normal 324 3 4" xfId="0"/>
    <cellStyle name="Normal 324 4" xfId="0"/>
    <cellStyle name="Normal 324 4 2" xfId="0"/>
    <cellStyle name="Normal 324 4 2 2" xfId="0"/>
    <cellStyle name="Normal 324 4 2 2 2" xfId="0"/>
    <cellStyle name="Normal 324 4 2 3" xfId="0"/>
    <cellStyle name="Normal 324 4 3" xfId="0"/>
    <cellStyle name="Normal 324 4 3 2" xfId="0"/>
    <cellStyle name="Normal 324 4 4" xfId="0"/>
    <cellStyle name="Normal 324 5" xfId="0"/>
    <cellStyle name="Normal 324 5 2" xfId="0"/>
    <cellStyle name="Normal 324 5 2 2" xfId="0"/>
    <cellStyle name="Normal 324 5 2 2 2" xfId="0"/>
    <cellStyle name="Normal 324 5 2 3" xfId="0"/>
    <cellStyle name="Normal 324 5 3" xfId="0"/>
    <cellStyle name="Normal 324 5 3 2" xfId="0"/>
    <cellStyle name="Normal 324 5 4" xfId="0"/>
    <cellStyle name="Normal 324 6" xfId="0"/>
    <cellStyle name="Normal 324 6 2" xfId="0"/>
    <cellStyle name="Normal 324 6 2 2" xfId="0"/>
    <cellStyle name="Normal 324 6 3" xfId="0"/>
    <cellStyle name="Normal 324 7" xfId="0"/>
    <cellStyle name="Normal 324 7 2" xfId="0"/>
    <cellStyle name="Normal 324 8" xfId="0"/>
    <cellStyle name="Normal 324 9" xfId="0"/>
    <cellStyle name="Normal 325" xfId="0"/>
    <cellStyle name="Normal 325 2" xfId="0"/>
    <cellStyle name="Normal 325 2 2" xfId="0"/>
    <cellStyle name="Normal 325 2 2 2" xfId="0"/>
    <cellStyle name="Normal 325 2 2 2 2" xfId="0"/>
    <cellStyle name="Normal 325 2 2 3" xfId="0"/>
    <cellStyle name="Normal 325 2 3" xfId="0"/>
    <cellStyle name="Normal 325 2 3 2" xfId="0"/>
    <cellStyle name="Normal 325 2 4" xfId="0"/>
    <cellStyle name="Normal 325 3" xfId="0"/>
    <cellStyle name="Normal 325 3 2" xfId="0"/>
    <cellStyle name="Normal 325 3 2 2" xfId="0"/>
    <cellStyle name="Normal 325 3 2 2 2" xfId="0"/>
    <cellStyle name="Normal 325 3 2 3" xfId="0"/>
    <cellStyle name="Normal 325 3 3" xfId="0"/>
    <cellStyle name="Normal 325 3 3 2" xfId="0"/>
    <cellStyle name="Normal 325 3 4" xfId="0"/>
    <cellStyle name="Normal 325 4" xfId="0"/>
    <cellStyle name="Normal 325 4 2" xfId="0"/>
    <cellStyle name="Normal 325 4 2 2" xfId="0"/>
    <cellStyle name="Normal 325 4 2 2 2" xfId="0"/>
    <cellStyle name="Normal 325 4 2 3" xfId="0"/>
    <cellStyle name="Normal 325 4 3" xfId="0"/>
    <cellStyle name="Normal 325 4 3 2" xfId="0"/>
    <cellStyle name="Normal 325 4 4" xfId="0"/>
    <cellStyle name="Normal 325 5" xfId="0"/>
    <cellStyle name="Normal 325 5 2" xfId="0"/>
    <cellStyle name="Normal 325 5 2 2" xfId="0"/>
    <cellStyle name="Normal 325 5 2 2 2" xfId="0"/>
    <cellStyle name="Normal 325 5 2 3" xfId="0"/>
    <cellStyle name="Normal 325 5 3" xfId="0"/>
    <cellStyle name="Normal 325 5 3 2" xfId="0"/>
    <cellStyle name="Normal 325 5 4" xfId="0"/>
    <cellStyle name="Normal 325 6" xfId="0"/>
    <cellStyle name="Normal 325 6 2" xfId="0"/>
    <cellStyle name="Normal 325 6 2 2" xfId="0"/>
    <cellStyle name="Normal 325 6 3" xfId="0"/>
    <cellStyle name="Normal 325 7" xfId="0"/>
    <cellStyle name="Normal 325 7 2" xfId="0"/>
    <cellStyle name="Normal 325 8" xfId="0"/>
    <cellStyle name="Normal 325 9" xfId="0"/>
    <cellStyle name="Normal 326" xfId="0"/>
    <cellStyle name="Normal 326 2" xfId="0"/>
    <cellStyle name="Normal 326 2 2" xfId="0"/>
    <cellStyle name="Normal 326 2 2 2" xfId="0"/>
    <cellStyle name="Normal 326 2 2 2 2" xfId="0"/>
    <cellStyle name="Normal 326 2 2 3" xfId="0"/>
    <cellStyle name="Normal 326 2 3" xfId="0"/>
    <cellStyle name="Normal 326 2 3 2" xfId="0"/>
    <cellStyle name="Normal 326 2 4" xfId="0"/>
    <cellStyle name="Normal 326 3" xfId="0"/>
    <cellStyle name="Normal 326 3 2" xfId="0"/>
    <cellStyle name="Normal 326 3 2 2" xfId="0"/>
    <cellStyle name="Normal 326 3 2 2 2" xfId="0"/>
    <cellStyle name="Normal 326 3 2 3" xfId="0"/>
    <cellStyle name="Normal 326 3 3" xfId="0"/>
    <cellStyle name="Normal 326 3 3 2" xfId="0"/>
    <cellStyle name="Normal 326 3 4" xfId="0"/>
    <cellStyle name="Normal 326 4" xfId="0"/>
    <cellStyle name="Normal 326 4 2" xfId="0"/>
    <cellStyle name="Normal 326 4 2 2" xfId="0"/>
    <cellStyle name="Normal 326 4 2 2 2" xfId="0"/>
    <cellStyle name="Normal 326 4 2 3" xfId="0"/>
    <cellStyle name="Normal 326 4 3" xfId="0"/>
    <cellStyle name="Normal 326 4 3 2" xfId="0"/>
    <cellStyle name="Normal 326 4 4" xfId="0"/>
    <cellStyle name="Normal 326 5" xfId="0"/>
    <cellStyle name="Normal 326 5 2" xfId="0"/>
    <cellStyle name="Normal 326 5 2 2" xfId="0"/>
    <cellStyle name="Normal 326 5 2 2 2" xfId="0"/>
    <cellStyle name="Normal 326 5 2 3" xfId="0"/>
    <cellStyle name="Normal 326 5 3" xfId="0"/>
    <cellStyle name="Normal 326 5 3 2" xfId="0"/>
    <cellStyle name="Normal 326 5 4" xfId="0"/>
    <cellStyle name="Normal 326 6" xfId="0"/>
    <cellStyle name="Normal 326 6 2" xfId="0"/>
    <cellStyle name="Normal 326 6 2 2" xfId="0"/>
    <cellStyle name="Normal 326 6 3" xfId="0"/>
    <cellStyle name="Normal 326 7" xfId="0"/>
    <cellStyle name="Normal 326 7 2" xfId="0"/>
    <cellStyle name="Normal 326 8" xfId="0"/>
    <cellStyle name="Normal 326 9" xfId="0"/>
    <cellStyle name="Normal 327" xfId="0"/>
    <cellStyle name="Normal 327 2" xfId="0"/>
    <cellStyle name="Normal 327 2 2" xfId="0"/>
    <cellStyle name="Normal 327 2 2 2" xfId="0"/>
    <cellStyle name="Normal 327 2 2 2 2" xfId="0"/>
    <cellStyle name="Normal 327 2 2 3" xfId="0"/>
    <cellStyle name="Normal 327 2 3" xfId="0"/>
    <cellStyle name="Normal 327 2 3 2" xfId="0"/>
    <cellStyle name="Normal 327 2 4" xfId="0"/>
    <cellStyle name="Normal 327 3" xfId="0"/>
    <cellStyle name="Normal 327 3 2" xfId="0"/>
    <cellStyle name="Normal 327 3 2 2" xfId="0"/>
    <cellStyle name="Normal 327 3 2 2 2" xfId="0"/>
    <cellStyle name="Normal 327 3 2 3" xfId="0"/>
    <cellStyle name="Normal 327 3 3" xfId="0"/>
    <cellStyle name="Normal 327 3 3 2" xfId="0"/>
    <cellStyle name="Normal 327 3 4" xfId="0"/>
    <cellStyle name="Normal 327 4" xfId="0"/>
    <cellStyle name="Normal 327 4 2" xfId="0"/>
    <cellStyle name="Normal 327 4 2 2" xfId="0"/>
    <cellStyle name="Normal 327 4 2 2 2" xfId="0"/>
    <cellStyle name="Normal 327 4 2 3" xfId="0"/>
    <cellStyle name="Normal 327 4 3" xfId="0"/>
    <cellStyle name="Normal 327 4 3 2" xfId="0"/>
    <cellStyle name="Normal 327 4 4" xfId="0"/>
    <cellStyle name="Normal 327 5" xfId="0"/>
    <cellStyle name="Normal 327 5 2" xfId="0"/>
    <cellStyle name="Normal 327 5 2 2" xfId="0"/>
    <cellStyle name="Normal 327 5 2 2 2" xfId="0"/>
    <cellStyle name="Normal 327 5 2 3" xfId="0"/>
    <cellStyle name="Normal 327 5 3" xfId="0"/>
    <cellStyle name="Normal 327 5 3 2" xfId="0"/>
    <cellStyle name="Normal 327 5 4" xfId="0"/>
    <cellStyle name="Normal 327 6" xfId="0"/>
    <cellStyle name="Normal 327 6 2" xfId="0"/>
    <cellStyle name="Normal 327 6 2 2" xfId="0"/>
    <cellStyle name="Normal 327 6 3" xfId="0"/>
    <cellStyle name="Normal 327 7" xfId="0"/>
    <cellStyle name="Normal 327 7 2" xfId="0"/>
    <cellStyle name="Normal 327 8" xfId="0"/>
    <cellStyle name="Normal 327 9" xfId="0"/>
    <cellStyle name="Normal 328" xfId="0"/>
    <cellStyle name="Normal 328 2" xfId="0"/>
    <cellStyle name="Normal 328 2 2" xfId="0"/>
    <cellStyle name="Normal 328 2 2 2" xfId="0"/>
    <cellStyle name="Normal 328 2 2 2 2" xfId="0"/>
    <cellStyle name="Normal 328 2 2 3" xfId="0"/>
    <cellStyle name="Normal 328 2 3" xfId="0"/>
    <cellStyle name="Normal 328 2 3 2" xfId="0"/>
    <cellStyle name="Normal 328 2 4" xfId="0"/>
    <cellStyle name="Normal 328 3" xfId="0"/>
    <cellStyle name="Normal 328 3 2" xfId="0"/>
    <cellStyle name="Normal 328 3 2 2" xfId="0"/>
    <cellStyle name="Normal 328 3 2 2 2" xfId="0"/>
    <cellStyle name="Normal 328 3 2 3" xfId="0"/>
    <cellStyle name="Normal 328 3 3" xfId="0"/>
    <cellStyle name="Normal 328 3 3 2" xfId="0"/>
    <cellStyle name="Normal 328 3 4" xfId="0"/>
    <cellStyle name="Normal 328 4" xfId="0"/>
    <cellStyle name="Normal 328 4 2" xfId="0"/>
    <cellStyle name="Normal 328 4 2 2" xfId="0"/>
    <cellStyle name="Normal 328 4 2 2 2" xfId="0"/>
    <cellStyle name="Normal 328 4 2 3" xfId="0"/>
    <cellStyle name="Normal 328 4 3" xfId="0"/>
    <cellStyle name="Normal 328 4 3 2" xfId="0"/>
    <cellStyle name="Normal 328 4 4" xfId="0"/>
    <cellStyle name="Normal 328 5" xfId="0"/>
    <cellStyle name="Normal 328 5 2" xfId="0"/>
    <cellStyle name="Normal 328 5 2 2" xfId="0"/>
    <cellStyle name="Normal 328 5 2 2 2" xfId="0"/>
    <cellStyle name="Normal 328 5 2 3" xfId="0"/>
    <cellStyle name="Normal 328 5 3" xfId="0"/>
    <cellStyle name="Normal 328 5 3 2" xfId="0"/>
    <cellStyle name="Normal 328 5 4" xfId="0"/>
    <cellStyle name="Normal 328 6" xfId="0"/>
    <cellStyle name="Normal 328 6 2" xfId="0"/>
    <cellStyle name="Normal 328 6 2 2" xfId="0"/>
    <cellStyle name="Normal 328 6 3" xfId="0"/>
    <cellStyle name="Normal 328 7" xfId="0"/>
    <cellStyle name="Normal 328 7 2" xfId="0"/>
    <cellStyle name="Normal 328 8" xfId="0"/>
    <cellStyle name="Normal 328 9" xfId="0"/>
    <cellStyle name="Normal 329" xfId="0"/>
    <cellStyle name="Normal 329 2" xfId="0"/>
    <cellStyle name="Normal 329 2 2" xfId="0"/>
    <cellStyle name="Normal 329 2 2 2" xfId="0"/>
    <cellStyle name="Normal 329 2 2 2 2" xfId="0"/>
    <cellStyle name="Normal 329 2 2 3" xfId="0"/>
    <cellStyle name="Normal 329 2 3" xfId="0"/>
    <cellStyle name="Normal 329 2 3 2" xfId="0"/>
    <cellStyle name="Normal 329 2 4" xfId="0"/>
    <cellStyle name="Normal 329 3" xfId="0"/>
    <cellStyle name="Normal 329 3 2" xfId="0"/>
    <cellStyle name="Normal 329 3 2 2" xfId="0"/>
    <cellStyle name="Normal 329 3 2 2 2" xfId="0"/>
    <cellStyle name="Normal 329 3 2 3" xfId="0"/>
    <cellStyle name="Normal 329 3 3" xfId="0"/>
    <cellStyle name="Normal 329 3 3 2" xfId="0"/>
    <cellStyle name="Normal 329 3 4" xfId="0"/>
    <cellStyle name="Normal 329 4" xfId="0"/>
    <cellStyle name="Normal 329 4 2" xfId="0"/>
    <cellStyle name="Normal 329 4 2 2" xfId="0"/>
    <cellStyle name="Normal 329 4 2 2 2" xfId="0"/>
    <cellStyle name="Normal 329 4 2 3" xfId="0"/>
    <cellStyle name="Normal 329 4 3" xfId="0"/>
    <cellStyle name="Normal 329 4 3 2" xfId="0"/>
    <cellStyle name="Normal 329 4 4" xfId="0"/>
    <cellStyle name="Normal 329 5" xfId="0"/>
    <cellStyle name="Normal 329 5 2" xfId="0"/>
    <cellStyle name="Normal 329 5 2 2" xfId="0"/>
    <cellStyle name="Normal 329 5 2 2 2" xfId="0"/>
    <cellStyle name="Normal 329 5 2 3" xfId="0"/>
    <cellStyle name="Normal 329 5 3" xfId="0"/>
    <cellStyle name="Normal 329 5 3 2" xfId="0"/>
    <cellStyle name="Normal 329 5 4" xfId="0"/>
    <cellStyle name="Normal 329 6" xfId="0"/>
    <cellStyle name="Normal 329 6 2" xfId="0"/>
    <cellStyle name="Normal 329 6 2 2" xfId="0"/>
    <cellStyle name="Normal 329 6 3" xfId="0"/>
    <cellStyle name="Normal 329 7" xfId="0"/>
    <cellStyle name="Normal 329 7 2" xfId="0"/>
    <cellStyle name="Normal 329 8" xfId="0"/>
    <cellStyle name="Normal 329 9" xfId="0"/>
    <cellStyle name="Normal 32_Sheet1" xfId="0"/>
    <cellStyle name="Normal 33" xfId="0"/>
    <cellStyle name="Normal 33 10" xfId="0"/>
    <cellStyle name="Normal 33 10 2" xfId="0"/>
    <cellStyle name="Normal 33 10 2 2" xfId="0"/>
    <cellStyle name="Normal 33 10 2 3" xfId="0"/>
    <cellStyle name="Normal 33 10 3" xfId="0"/>
    <cellStyle name="Normal 33 10 4" xfId="0"/>
    <cellStyle name="Normal 33 11" xfId="0"/>
    <cellStyle name="Normal 33 11 2" xfId="0"/>
    <cellStyle name="Normal 33 11 2 2" xfId="0"/>
    <cellStyle name="Normal 33 11 2 3" xfId="0"/>
    <cellStyle name="Normal 33 11 3" xfId="0"/>
    <cellStyle name="Normal 33 11 4" xfId="0"/>
    <cellStyle name="Normal 33 12" xfId="0"/>
    <cellStyle name="Normal 33 12 2" xfId="0"/>
    <cellStyle name="Normal 33 12 2 2" xfId="0"/>
    <cellStyle name="Normal 33 12 2 3" xfId="0"/>
    <cellStyle name="Normal 33 12 3" xfId="0"/>
    <cellStyle name="Normal 33 12 3 2" xfId="0"/>
    <cellStyle name="Normal 33 12 3 2 2" xfId="0"/>
    <cellStyle name="Normal 33 12 3 2 3" xfId="0"/>
    <cellStyle name="Normal 33 12 3 3" xfId="0"/>
    <cellStyle name="Normal 33 12 3 3 2" xfId="0"/>
    <cellStyle name="Normal 33 12 3 3 2 2" xfId="0"/>
    <cellStyle name="Normal 33 12 3 3 2 3" xfId="0"/>
    <cellStyle name="Normal 33 12 3 3 3" xfId="0"/>
    <cellStyle name="Normal 33 12 3 3 4" xfId="0"/>
    <cellStyle name="Normal 33 12 3 4" xfId="0"/>
    <cellStyle name="Normal 33 12 3 5" xfId="0"/>
    <cellStyle name="Normal 33 12 3 6" xfId="0"/>
    <cellStyle name="Normal 33 12 4" xfId="0"/>
    <cellStyle name="Normal 33 12 5" xfId="0"/>
    <cellStyle name="Normal 33 13" xfId="0"/>
    <cellStyle name="Normal 33 13 2" xfId="0"/>
    <cellStyle name="Normal 33 13 2 2" xfId="0"/>
    <cellStyle name="Normal 33 13 2 3" xfId="0"/>
    <cellStyle name="Normal 33 13 3" xfId="0"/>
    <cellStyle name="Normal 33 13 3 2" xfId="0"/>
    <cellStyle name="Normal 33 13 3 3" xfId="0"/>
    <cellStyle name="Normal 33 13 4" xfId="0"/>
    <cellStyle name="Normal 33 13 5" xfId="0"/>
    <cellStyle name="Normal 33 13 6" xfId="0"/>
    <cellStyle name="Normal 33 13 7" xfId="0"/>
    <cellStyle name="Normal 33 13 8" xfId="0"/>
    <cellStyle name="Normal 33 14" xfId="0"/>
    <cellStyle name="Normal 33 14 2" xfId="0"/>
    <cellStyle name="Normal 33 14 2 2" xfId="0"/>
    <cellStyle name="Normal 33 14 2 3" xfId="0"/>
    <cellStyle name="Normal 33 14 3" xfId="0"/>
    <cellStyle name="Normal 33 14 3 2" xfId="0"/>
    <cellStyle name="Normal 33 14 3 3" xfId="0"/>
    <cellStyle name="Normal 33 14 3 4" xfId="0"/>
    <cellStyle name="Normal 33 14 4" xfId="0"/>
    <cellStyle name="Normal 33 14 5" xfId="0"/>
    <cellStyle name="Normal 33 15" xfId="0"/>
    <cellStyle name="Normal 33 15 2" xfId="0"/>
    <cellStyle name="Normal 33 15 3" xfId="0"/>
    <cellStyle name="Normal 33 16" xfId="0"/>
    <cellStyle name="Normal 33 16 2" xfId="0"/>
    <cellStyle name="Normal 33 16 2 2" xfId="0"/>
    <cellStyle name="Normal 33 16 3" xfId="0"/>
    <cellStyle name="Normal 33 16 3 2" xfId="0"/>
    <cellStyle name="Normal 33 16 3 3" xfId="0"/>
    <cellStyle name="Normal 33 16 3 4" xfId="0"/>
    <cellStyle name="Normal 33 16 4" xfId="0"/>
    <cellStyle name="Normal 33 17" xfId="0"/>
    <cellStyle name="Normal 33 17 2" xfId="0"/>
    <cellStyle name="Normal 33 17 3" xfId="0"/>
    <cellStyle name="Normal 33 18" xfId="0"/>
    <cellStyle name="Normal 33 19" xfId="0"/>
    <cellStyle name="Normal 33 2" xfId="0"/>
    <cellStyle name="Normal 33 2 2" xfId="0"/>
    <cellStyle name="Normal 33 2 3" xfId="0"/>
    <cellStyle name="Normal 33 2 3 2" xfId="0"/>
    <cellStyle name="Normal 33 2 4" xfId="0"/>
    <cellStyle name="Normal 33 20" xfId="0"/>
    <cellStyle name="Normal 33 3" xfId="0"/>
    <cellStyle name="Normal 33 3 2" xfId="0"/>
    <cellStyle name="Normal 33 3 3" xfId="0"/>
    <cellStyle name="Normal 33 4" xfId="0"/>
    <cellStyle name="Normal 33 4 2" xfId="0"/>
    <cellStyle name="Normal 33 4 3" xfId="0"/>
    <cellStyle name="Normal 33 5" xfId="0"/>
    <cellStyle name="Normal 33 5 2" xfId="0"/>
    <cellStyle name="Normal 33 5 2 2" xfId="0"/>
    <cellStyle name="Normal 33 5 2 3" xfId="0"/>
    <cellStyle name="Normal 33 5 3" xfId="0"/>
    <cellStyle name="Normal 33 5 4" xfId="0"/>
    <cellStyle name="Normal 33 5_BallGrid" xfId="0"/>
    <cellStyle name="Normal 33 6" xfId="0"/>
    <cellStyle name="Normal 33 6 2" xfId="0"/>
    <cellStyle name="Normal 33 6 2 2" xfId="0"/>
    <cellStyle name="Normal 33 6 2 3" xfId="0"/>
    <cellStyle name="Normal 33 6 3" xfId="0"/>
    <cellStyle name="Normal 33 6 4" xfId="0"/>
    <cellStyle name="Normal 33 7" xfId="0"/>
    <cellStyle name="Normal 33 7 2" xfId="0"/>
    <cellStyle name="Normal 33 7 2 2" xfId="0"/>
    <cellStyle name="Normal 33 7 2 3" xfId="0"/>
    <cellStyle name="Normal 33 7 3" xfId="0"/>
    <cellStyle name="Normal 33 7 3 2" xfId="0"/>
    <cellStyle name="Normal 33 7 3 3" xfId="0"/>
    <cellStyle name="Normal 33 7 4" xfId="0"/>
    <cellStyle name="Normal 33 7 4 2" xfId="0"/>
    <cellStyle name="Normal 33 7 4 2 2" xfId="0"/>
    <cellStyle name="Normal 33 7 4 2 3" xfId="0"/>
    <cellStyle name="Normal 33 7 4 3" xfId="0"/>
    <cellStyle name="Normal 33 7 4 4" xfId="0"/>
    <cellStyle name="Normal 33 7 5" xfId="0"/>
    <cellStyle name="Normal 33 7 5 2" xfId="0"/>
    <cellStyle name="Normal 33 7 5 2 2" xfId="0"/>
    <cellStyle name="Normal 33 7 5 2 3" xfId="0"/>
    <cellStyle name="Normal 33 7 5 3" xfId="0"/>
    <cellStyle name="Normal 33 7 5 3 2" xfId="0"/>
    <cellStyle name="Normal 33 7 5 3 2 2" xfId="0"/>
    <cellStyle name="Normal 33 7 5 3 2 3" xfId="0"/>
    <cellStyle name="Normal 33 7 5 3 3" xfId="0"/>
    <cellStyle name="Normal 33 7 5 3 3 2" xfId="0"/>
    <cellStyle name="Normal 33 7 5 3 3 2 2" xfId="0"/>
    <cellStyle name="Normal 33 7 5 3 3 2 3" xfId="0"/>
    <cellStyle name="Normal 33 7 5 3 3 3" xfId="0"/>
    <cellStyle name="Normal 33 7 5 3 3 4" xfId="0"/>
    <cellStyle name="Normal 33 7 5 3 4" xfId="0"/>
    <cellStyle name="Normal 33 7 5 3 5" xfId="0"/>
    <cellStyle name="Normal 33 7 5 3 6" xfId="0"/>
    <cellStyle name="Normal 33 7 5 4" xfId="0"/>
    <cellStyle name="Normal 33 7 5 5" xfId="0"/>
    <cellStyle name="Normal 33 7 6" xfId="0"/>
    <cellStyle name="Normal 33 7 7" xfId="0"/>
    <cellStyle name="Normal 33 7 7 2" xfId="0"/>
    <cellStyle name="Normal 33 7 8" xfId="0"/>
    <cellStyle name="Normal 33 8" xfId="0"/>
    <cellStyle name="Normal 33 8 2" xfId="0"/>
    <cellStyle name="Normal 33 8 2 2" xfId="0"/>
    <cellStyle name="Normal 33 8 2 3" xfId="0"/>
    <cellStyle name="Normal 33 8 3" xfId="0"/>
    <cellStyle name="Normal 33 8 3 2" xfId="0"/>
    <cellStyle name="Normal 33 8 3 2 2" xfId="0"/>
    <cellStyle name="Normal 33 8 3 2 3" xfId="0"/>
    <cellStyle name="Normal 33 8 3 3" xfId="0"/>
    <cellStyle name="Normal 33 8 3 4" xfId="0"/>
    <cellStyle name="Normal 33 8 4" xfId="0"/>
    <cellStyle name="Normal 33 8 4 2" xfId="0"/>
    <cellStyle name="Normal 33 8 4 2 2" xfId="0"/>
    <cellStyle name="Normal 33 8 4 2 3" xfId="0"/>
    <cellStyle name="Normal 33 8 4 3" xfId="0"/>
    <cellStyle name="Normal 33 8 4 3 2" xfId="0"/>
    <cellStyle name="Normal 33 8 4 3 2 2" xfId="0"/>
    <cellStyle name="Normal 33 8 4 3 2 3" xfId="0"/>
    <cellStyle name="Normal 33 8 4 3 3" xfId="0"/>
    <cellStyle name="Normal 33 8 4 3 3 2" xfId="0"/>
    <cellStyle name="Normal 33 8 4 3 3 2 2" xfId="0"/>
    <cellStyle name="Normal 33 8 4 3 3 2 3" xfId="0"/>
    <cellStyle name="Normal 33 8 4 3 3 3" xfId="0"/>
    <cellStyle name="Normal 33 8 4 3 3 4" xfId="0"/>
    <cellStyle name="Normal 33 8 4 3 4" xfId="0"/>
    <cellStyle name="Normal 33 8 4 3 5" xfId="0"/>
    <cellStyle name="Normal 33 8 4 3 6" xfId="0"/>
    <cellStyle name="Normal 33 8 4 4" xfId="0"/>
    <cellStyle name="Normal 33 8 4 5" xfId="0"/>
    <cellStyle name="Normal 33 8 5" xfId="0"/>
    <cellStyle name="Normal 33 8 6" xfId="0"/>
    <cellStyle name="Normal 33 9" xfId="0"/>
    <cellStyle name="Normal 33 9 2" xfId="0"/>
    <cellStyle name="Normal 33 9 2 2" xfId="0"/>
    <cellStyle name="Normal 33 9 2 3" xfId="0"/>
    <cellStyle name="Normal 33 9 3" xfId="0"/>
    <cellStyle name="Normal 33 9 3 2" xfId="0"/>
    <cellStyle name="Normal 33 9 3 2 2" xfId="0"/>
    <cellStyle name="Normal 33 9 3 2 3" xfId="0"/>
    <cellStyle name="Normal 33 9 3 3" xfId="0"/>
    <cellStyle name="Normal 33 9 3 4" xfId="0"/>
    <cellStyle name="Normal 33 9 4" xfId="0"/>
    <cellStyle name="Normal 33 9 4 2" xfId="0"/>
    <cellStyle name="Normal 33 9 4 3" xfId="0"/>
    <cellStyle name="Normal 33 9 5" xfId="0"/>
    <cellStyle name="Normal 33 9 6" xfId="0"/>
    <cellStyle name="Normal 330" xfId="0"/>
    <cellStyle name="Normal 330 2" xfId="0"/>
    <cellStyle name="Normal 330 2 2" xfId="0"/>
    <cellStyle name="Normal 330 2 2 2" xfId="0"/>
    <cellStyle name="Normal 330 2 2 2 2" xfId="0"/>
    <cellStyle name="Normal 330 2 2 3" xfId="0"/>
    <cellStyle name="Normal 330 2 3" xfId="0"/>
    <cellStyle name="Normal 330 2 3 2" xfId="0"/>
    <cellStyle name="Normal 330 2 4" xfId="0"/>
    <cellStyle name="Normal 330 3" xfId="0"/>
    <cellStyle name="Normal 330 3 2" xfId="0"/>
    <cellStyle name="Normal 330 3 2 2" xfId="0"/>
    <cellStyle name="Normal 330 3 2 2 2" xfId="0"/>
    <cellStyle name="Normal 330 3 2 3" xfId="0"/>
    <cellStyle name="Normal 330 3 3" xfId="0"/>
    <cellStyle name="Normal 330 3 3 2" xfId="0"/>
    <cellStyle name="Normal 330 3 4" xfId="0"/>
    <cellStyle name="Normal 330 4" xfId="0"/>
    <cellStyle name="Normal 330 4 2" xfId="0"/>
    <cellStyle name="Normal 330 4 2 2" xfId="0"/>
    <cellStyle name="Normal 330 4 2 2 2" xfId="0"/>
    <cellStyle name="Normal 330 4 2 3" xfId="0"/>
    <cellStyle name="Normal 330 4 3" xfId="0"/>
    <cellStyle name="Normal 330 4 3 2" xfId="0"/>
    <cellStyle name="Normal 330 4 4" xfId="0"/>
    <cellStyle name="Normal 330 5" xfId="0"/>
    <cellStyle name="Normal 330 5 2" xfId="0"/>
    <cellStyle name="Normal 330 5 2 2" xfId="0"/>
    <cellStyle name="Normal 330 5 2 2 2" xfId="0"/>
    <cellStyle name="Normal 330 5 2 3" xfId="0"/>
    <cellStyle name="Normal 330 5 3" xfId="0"/>
    <cellStyle name="Normal 330 5 3 2" xfId="0"/>
    <cellStyle name="Normal 330 5 4" xfId="0"/>
    <cellStyle name="Normal 330 6" xfId="0"/>
    <cellStyle name="Normal 330 6 2" xfId="0"/>
    <cellStyle name="Normal 330 6 2 2" xfId="0"/>
    <cellStyle name="Normal 330 6 3" xfId="0"/>
    <cellStyle name="Normal 330 7" xfId="0"/>
    <cellStyle name="Normal 330 7 2" xfId="0"/>
    <cellStyle name="Normal 330 8" xfId="0"/>
    <cellStyle name="Normal 330 9" xfId="0"/>
    <cellStyle name="Normal 331" xfId="0"/>
    <cellStyle name="Normal 331 2" xfId="0"/>
    <cellStyle name="Normal 331 2 2" xfId="0"/>
    <cellStyle name="Normal 331 2 2 2" xfId="0"/>
    <cellStyle name="Normal 331 2 2 2 2" xfId="0"/>
    <cellStyle name="Normal 331 2 2 3" xfId="0"/>
    <cellStyle name="Normal 331 2 3" xfId="0"/>
    <cellStyle name="Normal 331 2 3 2" xfId="0"/>
    <cellStyle name="Normal 331 2 4" xfId="0"/>
    <cellStyle name="Normal 331 3" xfId="0"/>
    <cellStyle name="Normal 331 3 2" xfId="0"/>
    <cellStyle name="Normal 331 3 2 2" xfId="0"/>
    <cellStyle name="Normal 331 3 2 2 2" xfId="0"/>
    <cellStyle name="Normal 331 3 2 3" xfId="0"/>
    <cellStyle name="Normal 331 3 3" xfId="0"/>
    <cellStyle name="Normal 331 3 3 2" xfId="0"/>
    <cellStyle name="Normal 331 3 4" xfId="0"/>
    <cellStyle name="Normal 331 4" xfId="0"/>
    <cellStyle name="Normal 331 4 2" xfId="0"/>
    <cellStyle name="Normal 331 4 2 2" xfId="0"/>
    <cellStyle name="Normal 331 4 2 2 2" xfId="0"/>
    <cellStyle name="Normal 331 4 2 3" xfId="0"/>
    <cellStyle name="Normal 331 4 3" xfId="0"/>
    <cellStyle name="Normal 331 4 3 2" xfId="0"/>
    <cellStyle name="Normal 331 4 4" xfId="0"/>
    <cellStyle name="Normal 331 5" xfId="0"/>
    <cellStyle name="Normal 331 5 2" xfId="0"/>
    <cellStyle name="Normal 331 5 2 2" xfId="0"/>
    <cellStyle name="Normal 331 5 2 2 2" xfId="0"/>
    <cellStyle name="Normal 331 5 2 3" xfId="0"/>
    <cellStyle name="Normal 331 5 3" xfId="0"/>
    <cellStyle name="Normal 331 5 3 2" xfId="0"/>
    <cellStyle name="Normal 331 5 4" xfId="0"/>
    <cellStyle name="Normal 331 6" xfId="0"/>
    <cellStyle name="Normal 331 6 2" xfId="0"/>
    <cellStyle name="Normal 331 6 2 2" xfId="0"/>
    <cellStyle name="Normal 331 6 3" xfId="0"/>
    <cellStyle name="Normal 331 7" xfId="0"/>
    <cellStyle name="Normal 331 7 2" xfId="0"/>
    <cellStyle name="Normal 331 8" xfId="0"/>
    <cellStyle name="Normal 331 9" xfId="0"/>
    <cellStyle name="Normal 332" xfId="0"/>
    <cellStyle name="Normal 332 2" xfId="0"/>
    <cellStyle name="Normal 332 2 2" xfId="0"/>
    <cellStyle name="Normal 332 2 2 2" xfId="0"/>
    <cellStyle name="Normal 332 2 2 2 2" xfId="0"/>
    <cellStyle name="Normal 332 2 2 3" xfId="0"/>
    <cellStyle name="Normal 332 2 3" xfId="0"/>
    <cellStyle name="Normal 332 2 3 2" xfId="0"/>
    <cellStyle name="Normal 332 2 4" xfId="0"/>
    <cellStyle name="Normal 332 3" xfId="0"/>
    <cellStyle name="Normal 332 3 2" xfId="0"/>
    <cellStyle name="Normal 332 3 2 2" xfId="0"/>
    <cellStyle name="Normal 332 3 2 2 2" xfId="0"/>
    <cellStyle name="Normal 332 3 2 3" xfId="0"/>
    <cellStyle name="Normal 332 3 3" xfId="0"/>
    <cellStyle name="Normal 332 3 3 2" xfId="0"/>
    <cellStyle name="Normal 332 3 4" xfId="0"/>
    <cellStyle name="Normal 332 4" xfId="0"/>
    <cellStyle name="Normal 332 4 2" xfId="0"/>
    <cellStyle name="Normal 332 4 2 2" xfId="0"/>
    <cellStyle name="Normal 332 4 2 2 2" xfId="0"/>
    <cellStyle name="Normal 332 4 2 3" xfId="0"/>
    <cellStyle name="Normal 332 4 3" xfId="0"/>
    <cellStyle name="Normal 332 4 3 2" xfId="0"/>
    <cellStyle name="Normal 332 4 4" xfId="0"/>
    <cellStyle name="Normal 332 5" xfId="0"/>
    <cellStyle name="Normal 332 5 2" xfId="0"/>
    <cellStyle name="Normal 332 5 2 2" xfId="0"/>
    <cellStyle name="Normal 332 5 2 2 2" xfId="0"/>
    <cellStyle name="Normal 332 5 2 3" xfId="0"/>
    <cellStyle name="Normal 332 5 3" xfId="0"/>
    <cellStyle name="Normal 332 5 3 2" xfId="0"/>
    <cellStyle name="Normal 332 5 4" xfId="0"/>
    <cellStyle name="Normal 332 6" xfId="0"/>
    <cellStyle name="Normal 332 6 2" xfId="0"/>
    <cellStyle name="Normal 332 6 2 2" xfId="0"/>
    <cellStyle name="Normal 332 6 3" xfId="0"/>
    <cellStyle name="Normal 332 7" xfId="0"/>
    <cellStyle name="Normal 332 7 2" xfId="0"/>
    <cellStyle name="Normal 332 8" xfId="0"/>
    <cellStyle name="Normal 332 9" xfId="0"/>
    <cellStyle name="Normal 333" xfId="0"/>
    <cellStyle name="Normal 333 2" xfId="0"/>
    <cellStyle name="Normal 333 2 2" xfId="0"/>
    <cellStyle name="Normal 333 2 2 2" xfId="0"/>
    <cellStyle name="Normal 333 2 2 2 2" xfId="0"/>
    <cellStyle name="Normal 333 2 2 3" xfId="0"/>
    <cellStyle name="Normal 333 2 3" xfId="0"/>
    <cellStyle name="Normal 333 2 3 2" xfId="0"/>
    <cellStyle name="Normal 333 2 4" xfId="0"/>
    <cellStyle name="Normal 333 3" xfId="0"/>
    <cellStyle name="Normal 333 3 2" xfId="0"/>
    <cellStyle name="Normal 333 3 2 2" xfId="0"/>
    <cellStyle name="Normal 333 3 2 2 2" xfId="0"/>
    <cellStyle name="Normal 333 3 2 3" xfId="0"/>
    <cellStyle name="Normal 333 3 3" xfId="0"/>
    <cellStyle name="Normal 333 3 3 2" xfId="0"/>
    <cellStyle name="Normal 333 3 4" xfId="0"/>
    <cellStyle name="Normal 333 4" xfId="0"/>
    <cellStyle name="Normal 333 4 2" xfId="0"/>
    <cellStyle name="Normal 333 4 2 2" xfId="0"/>
    <cellStyle name="Normal 333 4 2 2 2" xfId="0"/>
    <cellStyle name="Normal 333 4 2 3" xfId="0"/>
    <cellStyle name="Normal 333 4 3" xfId="0"/>
    <cellStyle name="Normal 333 4 3 2" xfId="0"/>
    <cellStyle name="Normal 333 4 4" xfId="0"/>
    <cellStyle name="Normal 333 5" xfId="0"/>
    <cellStyle name="Normal 333 5 2" xfId="0"/>
    <cellStyle name="Normal 333 5 2 2" xfId="0"/>
    <cellStyle name="Normal 333 5 2 2 2" xfId="0"/>
    <cellStyle name="Normal 333 5 2 3" xfId="0"/>
    <cellStyle name="Normal 333 5 3" xfId="0"/>
    <cellStyle name="Normal 333 5 3 2" xfId="0"/>
    <cellStyle name="Normal 333 5 4" xfId="0"/>
    <cellStyle name="Normal 333 6" xfId="0"/>
    <cellStyle name="Normal 333 6 2" xfId="0"/>
    <cellStyle name="Normal 333 6 2 2" xfId="0"/>
    <cellStyle name="Normal 333 6 3" xfId="0"/>
    <cellStyle name="Normal 333 7" xfId="0"/>
    <cellStyle name="Normal 333 7 2" xfId="0"/>
    <cellStyle name="Normal 333 8" xfId="0"/>
    <cellStyle name="Normal 333 9" xfId="0"/>
    <cellStyle name="Normal 334" xfId="0"/>
    <cellStyle name="Normal 334 2" xfId="0"/>
    <cellStyle name="Normal 334 2 2" xfId="0"/>
    <cellStyle name="Normal 334 2 2 2" xfId="0"/>
    <cellStyle name="Normal 334 2 2 2 2" xfId="0"/>
    <cellStyle name="Normal 334 2 2 3" xfId="0"/>
    <cellStyle name="Normal 334 2 3" xfId="0"/>
    <cellStyle name="Normal 334 2 3 2" xfId="0"/>
    <cellStyle name="Normal 334 2 4" xfId="0"/>
    <cellStyle name="Normal 334 3" xfId="0"/>
    <cellStyle name="Normal 334 3 2" xfId="0"/>
    <cellStyle name="Normal 334 3 2 2" xfId="0"/>
    <cellStyle name="Normal 334 3 2 2 2" xfId="0"/>
    <cellStyle name="Normal 334 3 2 3" xfId="0"/>
    <cellStyle name="Normal 334 3 3" xfId="0"/>
    <cellStyle name="Normal 334 3 3 2" xfId="0"/>
    <cellStyle name="Normal 334 3 4" xfId="0"/>
    <cellStyle name="Normal 334 4" xfId="0"/>
    <cellStyle name="Normal 334 4 2" xfId="0"/>
    <cellStyle name="Normal 334 4 2 2" xfId="0"/>
    <cellStyle name="Normal 334 4 2 2 2" xfId="0"/>
    <cellStyle name="Normal 334 4 2 3" xfId="0"/>
    <cellStyle name="Normal 334 4 3" xfId="0"/>
    <cellStyle name="Normal 334 4 3 2" xfId="0"/>
    <cellStyle name="Normal 334 4 4" xfId="0"/>
    <cellStyle name="Normal 334 5" xfId="0"/>
    <cellStyle name="Normal 334 5 2" xfId="0"/>
    <cellStyle name="Normal 334 5 2 2" xfId="0"/>
    <cellStyle name="Normal 334 5 2 2 2" xfId="0"/>
    <cellStyle name="Normal 334 5 2 3" xfId="0"/>
    <cellStyle name="Normal 334 5 3" xfId="0"/>
    <cellStyle name="Normal 334 5 3 2" xfId="0"/>
    <cellStyle name="Normal 334 5 4" xfId="0"/>
    <cellStyle name="Normal 334 6" xfId="0"/>
    <cellStyle name="Normal 334 6 2" xfId="0"/>
    <cellStyle name="Normal 334 6 2 2" xfId="0"/>
    <cellStyle name="Normal 334 6 3" xfId="0"/>
    <cellStyle name="Normal 334 7" xfId="0"/>
    <cellStyle name="Normal 334 7 2" xfId="0"/>
    <cellStyle name="Normal 334 8" xfId="0"/>
    <cellStyle name="Normal 334 9" xfId="0"/>
    <cellStyle name="Normal 335" xfId="0"/>
    <cellStyle name="Normal 335 2" xfId="0"/>
    <cellStyle name="Normal 335 2 2" xfId="0"/>
    <cellStyle name="Normal 335 2 2 2" xfId="0"/>
    <cellStyle name="Normal 335 2 2 2 2" xfId="0"/>
    <cellStyle name="Normal 335 2 2 3" xfId="0"/>
    <cellStyle name="Normal 335 2 3" xfId="0"/>
    <cellStyle name="Normal 335 2 3 2" xfId="0"/>
    <cellStyle name="Normal 335 2 4" xfId="0"/>
    <cellStyle name="Normal 335 3" xfId="0"/>
    <cellStyle name="Normal 335 3 2" xfId="0"/>
    <cellStyle name="Normal 335 3 2 2" xfId="0"/>
    <cellStyle name="Normal 335 3 2 2 2" xfId="0"/>
    <cellStyle name="Normal 335 3 2 3" xfId="0"/>
    <cellStyle name="Normal 335 3 3" xfId="0"/>
    <cellStyle name="Normal 335 3 3 2" xfId="0"/>
    <cellStyle name="Normal 335 3 4" xfId="0"/>
    <cellStyle name="Normal 335 4" xfId="0"/>
    <cellStyle name="Normal 335 4 2" xfId="0"/>
    <cellStyle name="Normal 335 4 2 2" xfId="0"/>
    <cellStyle name="Normal 335 4 2 2 2" xfId="0"/>
    <cellStyle name="Normal 335 4 2 3" xfId="0"/>
    <cellStyle name="Normal 335 4 3" xfId="0"/>
    <cellStyle name="Normal 335 4 3 2" xfId="0"/>
    <cellStyle name="Normal 335 4 4" xfId="0"/>
    <cellStyle name="Normal 335 5" xfId="0"/>
    <cellStyle name="Normal 335 5 2" xfId="0"/>
    <cellStyle name="Normal 335 5 2 2" xfId="0"/>
    <cellStyle name="Normal 335 5 2 2 2" xfId="0"/>
    <cellStyle name="Normal 335 5 2 3" xfId="0"/>
    <cellStyle name="Normal 335 5 3" xfId="0"/>
    <cellStyle name="Normal 335 5 3 2" xfId="0"/>
    <cellStyle name="Normal 335 5 4" xfId="0"/>
    <cellStyle name="Normal 335 6" xfId="0"/>
    <cellStyle name="Normal 335 6 2" xfId="0"/>
    <cellStyle name="Normal 335 6 2 2" xfId="0"/>
    <cellStyle name="Normal 335 6 3" xfId="0"/>
    <cellStyle name="Normal 335 7" xfId="0"/>
    <cellStyle name="Normal 335 7 2" xfId="0"/>
    <cellStyle name="Normal 335 8" xfId="0"/>
    <cellStyle name="Normal 335 9" xfId="0"/>
    <cellStyle name="Normal 336" xfId="0"/>
    <cellStyle name="Normal 336 2" xfId="0"/>
    <cellStyle name="Normal 336 2 2" xfId="0"/>
    <cellStyle name="Normal 336 2 2 2" xfId="0"/>
    <cellStyle name="Normal 336 2 2 2 2" xfId="0"/>
    <cellStyle name="Normal 336 2 2 3" xfId="0"/>
    <cellStyle name="Normal 336 2 3" xfId="0"/>
    <cellStyle name="Normal 336 2 3 2" xfId="0"/>
    <cellStyle name="Normal 336 2 4" xfId="0"/>
    <cellStyle name="Normal 336 3" xfId="0"/>
    <cellStyle name="Normal 336 3 2" xfId="0"/>
    <cellStyle name="Normal 336 3 2 2" xfId="0"/>
    <cellStyle name="Normal 336 3 2 2 2" xfId="0"/>
    <cellStyle name="Normal 336 3 2 3" xfId="0"/>
    <cellStyle name="Normal 336 3 3" xfId="0"/>
    <cellStyle name="Normal 336 3 3 2" xfId="0"/>
    <cellStyle name="Normal 336 3 4" xfId="0"/>
    <cellStyle name="Normal 336 4" xfId="0"/>
    <cellStyle name="Normal 336 4 2" xfId="0"/>
    <cellStyle name="Normal 336 4 2 2" xfId="0"/>
    <cellStyle name="Normal 336 4 2 2 2" xfId="0"/>
    <cellStyle name="Normal 336 4 2 3" xfId="0"/>
    <cellStyle name="Normal 336 4 3" xfId="0"/>
    <cellStyle name="Normal 336 4 3 2" xfId="0"/>
    <cellStyle name="Normal 336 4 4" xfId="0"/>
    <cellStyle name="Normal 336 5" xfId="0"/>
    <cellStyle name="Normal 336 5 2" xfId="0"/>
    <cellStyle name="Normal 336 5 2 2" xfId="0"/>
    <cellStyle name="Normal 336 5 2 2 2" xfId="0"/>
    <cellStyle name="Normal 336 5 2 3" xfId="0"/>
    <cellStyle name="Normal 336 5 3" xfId="0"/>
    <cellStyle name="Normal 336 5 3 2" xfId="0"/>
    <cellStyle name="Normal 336 5 4" xfId="0"/>
    <cellStyle name="Normal 336 6" xfId="0"/>
    <cellStyle name="Normal 336 6 2" xfId="0"/>
    <cellStyle name="Normal 336 6 2 2" xfId="0"/>
    <cellStyle name="Normal 336 6 3" xfId="0"/>
    <cellStyle name="Normal 336 7" xfId="0"/>
    <cellStyle name="Normal 336 7 2" xfId="0"/>
    <cellStyle name="Normal 336 8" xfId="0"/>
    <cellStyle name="Normal 336 9" xfId="0"/>
    <cellStyle name="Normal 337" xfId="0"/>
    <cellStyle name="Normal 337 2" xfId="0"/>
    <cellStyle name="Normal 337 2 2" xfId="0"/>
    <cellStyle name="Normal 337 2 2 2" xfId="0"/>
    <cellStyle name="Normal 337 2 2 2 2" xfId="0"/>
    <cellStyle name="Normal 337 2 2 3" xfId="0"/>
    <cellStyle name="Normal 337 2 3" xfId="0"/>
    <cellStyle name="Normal 337 2 3 2" xfId="0"/>
    <cellStyle name="Normal 337 2 4" xfId="0"/>
    <cellStyle name="Normal 337 3" xfId="0"/>
    <cellStyle name="Normal 337 3 2" xfId="0"/>
    <cellStyle name="Normal 337 3 2 2" xfId="0"/>
    <cellStyle name="Normal 337 3 2 2 2" xfId="0"/>
    <cellStyle name="Normal 337 3 2 3" xfId="0"/>
    <cellStyle name="Normal 337 3 3" xfId="0"/>
    <cellStyle name="Normal 337 3 3 2" xfId="0"/>
    <cellStyle name="Normal 337 3 4" xfId="0"/>
    <cellStyle name="Normal 337 4" xfId="0"/>
    <cellStyle name="Normal 337 4 2" xfId="0"/>
    <cellStyle name="Normal 337 4 2 2" xfId="0"/>
    <cellStyle name="Normal 337 4 2 2 2" xfId="0"/>
    <cellStyle name="Normal 337 4 2 3" xfId="0"/>
    <cellStyle name="Normal 337 4 3" xfId="0"/>
    <cellStyle name="Normal 337 4 3 2" xfId="0"/>
    <cellStyle name="Normal 337 4 4" xfId="0"/>
    <cellStyle name="Normal 337 5" xfId="0"/>
    <cellStyle name="Normal 337 5 2" xfId="0"/>
    <cellStyle name="Normal 337 5 2 2" xfId="0"/>
    <cellStyle name="Normal 337 5 2 2 2" xfId="0"/>
    <cellStyle name="Normal 337 5 2 3" xfId="0"/>
    <cellStyle name="Normal 337 5 3" xfId="0"/>
    <cellStyle name="Normal 337 5 3 2" xfId="0"/>
    <cellStyle name="Normal 337 5 4" xfId="0"/>
    <cellStyle name="Normal 337 6" xfId="0"/>
    <cellStyle name="Normal 337 6 2" xfId="0"/>
    <cellStyle name="Normal 337 6 2 2" xfId="0"/>
    <cellStyle name="Normal 337 6 3" xfId="0"/>
    <cellStyle name="Normal 337 7" xfId="0"/>
    <cellStyle name="Normal 337 7 2" xfId="0"/>
    <cellStyle name="Normal 337 8" xfId="0"/>
    <cellStyle name="Normal 337 9" xfId="0"/>
    <cellStyle name="Normal 338" xfId="0"/>
    <cellStyle name="Normal 338 2" xfId="0"/>
    <cellStyle name="Normal 338 2 2" xfId="0"/>
    <cellStyle name="Normal 338 2 2 2" xfId="0"/>
    <cellStyle name="Normal 338 2 2 2 2" xfId="0"/>
    <cellStyle name="Normal 338 2 2 3" xfId="0"/>
    <cellStyle name="Normal 338 2 3" xfId="0"/>
    <cellStyle name="Normal 338 2 3 2" xfId="0"/>
    <cellStyle name="Normal 338 2 4" xfId="0"/>
    <cellStyle name="Normal 338 3" xfId="0"/>
    <cellStyle name="Normal 338 3 2" xfId="0"/>
    <cellStyle name="Normal 338 3 2 2" xfId="0"/>
    <cellStyle name="Normal 338 3 2 2 2" xfId="0"/>
    <cellStyle name="Normal 338 3 2 3" xfId="0"/>
    <cellStyle name="Normal 338 3 3" xfId="0"/>
    <cellStyle name="Normal 338 3 3 2" xfId="0"/>
    <cellStyle name="Normal 338 3 4" xfId="0"/>
    <cellStyle name="Normal 338 4" xfId="0"/>
    <cellStyle name="Normal 338 4 2" xfId="0"/>
    <cellStyle name="Normal 338 4 2 2" xfId="0"/>
    <cellStyle name="Normal 338 4 2 2 2" xfId="0"/>
    <cellStyle name="Normal 338 4 2 3" xfId="0"/>
    <cellStyle name="Normal 338 4 3" xfId="0"/>
    <cellStyle name="Normal 338 4 3 2" xfId="0"/>
    <cellStyle name="Normal 338 4 4" xfId="0"/>
    <cellStyle name="Normal 338 5" xfId="0"/>
    <cellStyle name="Normal 338 5 2" xfId="0"/>
    <cellStyle name="Normal 338 5 2 2" xfId="0"/>
    <cellStyle name="Normal 338 5 2 2 2" xfId="0"/>
    <cellStyle name="Normal 338 5 2 3" xfId="0"/>
    <cellStyle name="Normal 338 5 3" xfId="0"/>
    <cellStyle name="Normal 338 5 3 2" xfId="0"/>
    <cellStyle name="Normal 338 5 4" xfId="0"/>
    <cellStyle name="Normal 338 6" xfId="0"/>
    <cellStyle name="Normal 338 6 2" xfId="0"/>
    <cellStyle name="Normal 338 6 2 2" xfId="0"/>
    <cellStyle name="Normal 338 6 3" xfId="0"/>
    <cellStyle name="Normal 338 7" xfId="0"/>
    <cellStyle name="Normal 338 7 2" xfId="0"/>
    <cellStyle name="Normal 338 8" xfId="0"/>
    <cellStyle name="Normal 338 9" xfId="0"/>
    <cellStyle name="Normal 339" xfId="0"/>
    <cellStyle name="Normal 339 2" xfId="0"/>
    <cellStyle name="Normal 339 2 2" xfId="0"/>
    <cellStyle name="Normal 339 2 2 2" xfId="0"/>
    <cellStyle name="Normal 339 2 2 2 2" xfId="0"/>
    <cellStyle name="Normal 339 2 2 3" xfId="0"/>
    <cellStyle name="Normal 339 2 3" xfId="0"/>
    <cellStyle name="Normal 339 2 3 2" xfId="0"/>
    <cellStyle name="Normal 339 2 4" xfId="0"/>
    <cellStyle name="Normal 339 3" xfId="0"/>
    <cellStyle name="Normal 339 3 2" xfId="0"/>
    <cellStyle name="Normal 339 3 2 2" xfId="0"/>
    <cellStyle name="Normal 339 3 2 2 2" xfId="0"/>
    <cellStyle name="Normal 339 3 2 3" xfId="0"/>
    <cellStyle name="Normal 339 3 3" xfId="0"/>
    <cellStyle name="Normal 339 3 3 2" xfId="0"/>
    <cellStyle name="Normal 339 3 4" xfId="0"/>
    <cellStyle name="Normal 339 4" xfId="0"/>
    <cellStyle name="Normal 339 4 2" xfId="0"/>
    <cellStyle name="Normal 339 4 2 2" xfId="0"/>
    <cellStyle name="Normal 339 4 2 2 2" xfId="0"/>
    <cellStyle name="Normal 339 4 2 3" xfId="0"/>
    <cellStyle name="Normal 339 4 3" xfId="0"/>
    <cellStyle name="Normal 339 4 3 2" xfId="0"/>
    <cellStyle name="Normal 339 4 4" xfId="0"/>
    <cellStyle name="Normal 339 5" xfId="0"/>
    <cellStyle name="Normal 339 5 2" xfId="0"/>
    <cellStyle name="Normal 339 5 2 2" xfId="0"/>
    <cellStyle name="Normal 339 5 2 2 2" xfId="0"/>
    <cellStyle name="Normal 339 5 2 3" xfId="0"/>
    <cellStyle name="Normal 339 5 3" xfId="0"/>
    <cellStyle name="Normal 339 5 3 2" xfId="0"/>
    <cellStyle name="Normal 339 5 4" xfId="0"/>
    <cellStyle name="Normal 339 6" xfId="0"/>
    <cellStyle name="Normal 339 6 2" xfId="0"/>
    <cellStyle name="Normal 339 6 2 2" xfId="0"/>
    <cellStyle name="Normal 339 6 3" xfId="0"/>
    <cellStyle name="Normal 339 7" xfId="0"/>
    <cellStyle name="Normal 339 7 2" xfId="0"/>
    <cellStyle name="Normal 339 8" xfId="0"/>
    <cellStyle name="Normal 339 9" xfId="0"/>
    <cellStyle name="Normal 33_BallGrid" xfId="0"/>
    <cellStyle name="Normal 34" xfId="0"/>
    <cellStyle name="Normal 34 2" xfId="0"/>
    <cellStyle name="Normal 34 2 2" xfId="0"/>
    <cellStyle name="Normal 34 2 3" xfId="0"/>
    <cellStyle name="Normal 34 2 3 2" xfId="0"/>
    <cellStyle name="Normal 34 2 4" xfId="0"/>
    <cellStyle name="Normal 34 3" xfId="0"/>
    <cellStyle name="Normal 34 4" xfId="0"/>
    <cellStyle name="Normal 34 4 2" xfId="0"/>
    <cellStyle name="Normal 34 5" xfId="0"/>
    <cellStyle name="Normal 340" xfId="0"/>
    <cellStyle name="Normal 340 2" xfId="0"/>
    <cellStyle name="Normal 340 2 2" xfId="0"/>
    <cellStyle name="Normal 340 2 2 2" xfId="0"/>
    <cellStyle name="Normal 340 2 2 2 2" xfId="0"/>
    <cellStyle name="Normal 340 2 2 3" xfId="0"/>
    <cellStyle name="Normal 340 2 3" xfId="0"/>
    <cellStyle name="Normal 340 2 3 2" xfId="0"/>
    <cellStyle name="Normal 340 2 4" xfId="0"/>
    <cellStyle name="Normal 340 3" xfId="0"/>
    <cellStyle name="Normal 340 3 2" xfId="0"/>
    <cellStyle name="Normal 340 3 2 2" xfId="0"/>
    <cellStyle name="Normal 340 3 2 2 2" xfId="0"/>
    <cellStyle name="Normal 340 3 2 3" xfId="0"/>
    <cellStyle name="Normal 340 3 3" xfId="0"/>
    <cellStyle name="Normal 340 3 3 2" xfId="0"/>
    <cellStyle name="Normal 340 3 4" xfId="0"/>
    <cellStyle name="Normal 340 4" xfId="0"/>
    <cellStyle name="Normal 340 4 2" xfId="0"/>
    <cellStyle name="Normal 340 4 2 2" xfId="0"/>
    <cellStyle name="Normal 340 4 2 2 2" xfId="0"/>
    <cellStyle name="Normal 340 4 2 3" xfId="0"/>
    <cellStyle name="Normal 340 4 3" xfId="0"/>
    <cellStyle name="Normal 340 4 3 2" xfId="0"/>
    <cellStyle name="Normal 340 4 4" xfId="0"/>
    <cellStyle name="Normal 340 5" xfId="0"/>
    <cellStyle name="Normal 340 5 2" xfId="0"/>
    <cellStyle name="Normal 340 5 2 2" xfId="0"/>
    <cellStyle name="Normal 340 5 2 2 2" xfId="0"/>
    <cellStyle name="Normal 340 5 2 3" xfId="0"/>
    <cellStyle name="Normal 340 5 3" xfId="0"/>
    <cellStyle name="Normal 340 5 3 2" xfId="0"/>
    <cellStyle name="Normal 340 5 4" xfId="0"/>
    <cellStyle name="Normal 340 6" xfId="0"/>
    <cellStyle name="Normal 340 6 2" xfId="0"/>
    <cellStyle name="Normal 340 6 2 2" xfId="0"/>
    <cellStyle name="Normal 340 6 3" xfId="0"/>
    <cellStyle name="Normal 340 7" xfId="0"/>
    <cellStyle name="Normal 340 7 2" xfId="0"/>
    <cellStyle name="Normal 340 8" xfId="0"/>
    <cellStyle name="Normal 340 9" xfId="0"/>
    <cellStyle name="Normal 341" xfId="0"/>
    <cellStyle name="Normal 341 2" xfId="0"/>
    <cellStyle name="Normal 341 2 2" xfId="0"/>
    <cellStyle name="Normal 341 2 2 2" xfId="0"/>
    <cellStyle name="Normal 341 2 2 2 2" xfId="0"/>
    <cellStyle name="Normal 341 2 2 3" xfId="0"/>
    <cellStyle name="Normal 341 2 3" xfId="0"/>
    <cellStyle name="Normal 341 2 3 2" xfId="0"/>
    <cellStyle name="Normal 341 2 4" xfId="0"/>
    <cellStyle name="Normal 341 3" xfId="0"/>
    <cellStyle name="Normal 341 3 2" xfId="0"/>
    <cellStyle name="Normal 341 3 2 2" xfId="0"/>
    <cellStyle name="Normal 341 3 2 2 2" xfId="0"/>
    <cellStyle name="Normal 341 3 2 3" xfId="0"/>
    <cellStyle name="Normal 341 3 3" xfId="0"/>
    <cellStyle name="Normal 341 3 3 2" xfId="0"/>
    <cellStyle name="Normal 341 3 4" xfId="0"/>
    <cellStyle name="Normal 341 4" xfId="0"/>
    <cellStyle name="Normal 341 4 2" xfId="0"/>
    <cellStyle name="Normal 341 4 2 2" xfId="0"/>
    <cellStyle name="Normal 341 4 2 2 2" xfId="0"/>
    <cellStyle name="Normal 341 4 2 3" xfId="0"/>
    <cellStyle name="Normal 341 4 3" xfId="0"/>
    <cellStyle name="Normal 341 4 3 2" xfId="0"/>
    <cellStyle name="Normal 341 4 4" xfId="0"/>
    <cellStyle name="Normal 341 5" xfId="0"/>
    <cellStyle name="Normal 341 5 2" xfId="0"/>
    <cellStyle name="Normal 341 5 2 2" xfId="0"/>
    <cellStyle name="Normal 341 5 2 2 2" xfId="0"/>
    <cellStyle name="Normal 341 5 2 3" xfId="0"/>
    <cellStyle name="Normal 341 5 3" xfId="0"/>
    <cellStyle name="Normal 341 5 3 2" xfId="0"/>
    <cellStyle name="Normal 341 5 4" xfId="0"/>
    <cellStyle name="Normal 341 6" xfId="0"/>
    <cellStyle name="Normal 341 6 2" xfId="0"/>
    <cellStyle name="Normal 341 6 2 2" xfId="0"/>
    <cellStyle name="Normal 341 6 3" xfId="0"/>
    <cellStyle name="Normal 341 7" xfId="0"/>
    <cellStyle name="Normal 341 7 2" xfId="0"/>
    <cellStyle name="Normal 341 8" xfId="0"/>
    <cellStyle name="Normal 341 9" xfId="0"/>
    <cellStyle name="Normal 342" xfId="0"/>
    <cellStyle name="Normal 342 2" xfId="0"/>
    <cellStyle name="Normal 342 2 2" xfId="0"/>
    <cellStyle name="Normal 342 2 2 2" xfId="0"/>
    <cellStyle name="Normal 342 2 2 2 2" xfId="0"/>
    <cellStyle name="Normal 342 2 2 3" xfId="0"/>
    <cellStyle name="Normal 342 2 3" xfId="0"/>
    <cellStyle name="Normal 342 2 3 2" xfId="0"/>
    <cellStyle name="Normal 342 2 4" xfId="0"/>
    <cellStyle name="Normal 342 3" xfId="0"/>
    <cellStyle name="Normal 342 3 2" xfId="0"/>
    <cellStyle name="Normal 342 3 2 2" xfId="0"/>
    <cellStyle name="Normal 342 3 2 2 2" xfId="0"/>
    <cellStyle name="Normal 342 3 2 3" xfId="0"/>
    <cellStyle name="Normal 342 3 3" xfId="0"/>
    <cellStyle name="Normal 342 3 3 2" xfId="0"/>
    <cellStyle name="Normal 342 3 4" xfId="0"/>
    <cellStyle name="Normal 342 4" xfId="0"/>
    <cellStyle name="Normal 342 4 2" xfId="0"/>
    <cellStyle name="Normal 342 4 2 2" xfId="0"/>
    <cellStyle name="Normal 342 4 2 2 2" xfId="0"/>
    <cellStyle name="Normal 342 4 2 3" xfId="0"/>
    <cellStyle name="Normal 342 4 3" xfId="0"/>
    <cellStyle name="Normal 342 4 3 2" xfId="0"/>
    <cellStyle name="Normal 342 4 4" xfId="0"/>
    <cellStyle name="Normal 342 5" xfId="0"/>
    <cellStyle name="Normal 342 5 2" xfId="0"/>
    <cellStyle name="Normal 342 5 2 2" xfId="0"/>
    <cellStyle name="Normal 342 5 2 2 2" xfId="0"/>
    <cellStyle name="Normal 342 5 2 3" xfId="0"/>
    <cellStyle name="Normal 342 5 3" xfId="0"/>
    <cellStyle name="Normal 342 5 3 2" xfId="0"/>
    <cellStyle name="Normal 342 5 4" xfId="0"/>
    <cellStyle name="Normal 342 6" xfId="0"/>
    <cellStyle name="Normal 342 6 2" xfId="0"/>
    <cellStyle name="Normal 342 6 2 2" xfId="0"/>
    <cellStyle name="Normal 342 6 3" xfId="0"/>
    <cellStyle name="Normal 342 7" xfId="0"/>
    <cellStyle name="Normal 342 7 2" xfId="0"/>
    <cellStyle name="Normal 342 8" xfId="0"/>
    <cellStyle name="Normal 342 9" xfId="0"/>
    <cellStyle name="Normal 343" xfId="0"/>
    <cellStyle name="Normal 343 2" xfId="0"/>
    <cellStyle name="Normal 343 2 2" xfId="0"/>
    <cellStyle name="Normal 343 2 2 2" xfId="0"/>
    <cellStyle name="Normal 343 2 2 2 2" xfId="0"/>
    <cellStyle name="Normal 343 2 2 3" xfId="0"/>
    <cellStyle name="Normal 343 2 3" xfId="0"/>
    <cellStyle name="Normal 343 2 3 2" xfId="0"/>
    <cellStyle name="Normal 343 2 4" xfId="0"/>
    <cellStyle name="Normal 343 3" xfId="0"/>
    <cellStyle name="Normal 343 3 2" xfId="0"/>
    <cellStyle name="Normal 343 3 2 2" xfId="0"/>
    <cellStyle name="Normal 343 3 2 2 2" xfId="0"/>
    <cellStyle name="Normal 343 3 2 3" xfId="0"/>
    <cellStyle name="Normal 343 3 3" xfId="0"/>
    <cellStyle name="Normal 343 3 3 2" xfId="0"/>
    <cellStyle name="Normal 343 3 4" xfId="0"/>
    <cellStyle name="Normal 343 4" xfId="0"/>
    <cellStyle name="Normal 343 4 2" xfId="0"/>
    <cellStyle name="Normal 343 4 2 2" xfId="0"/>
    <cellStyle name="Normal 343 4 2 2 2" xfId="0"/>
    <cellStyle name="Normal 343 4 2 3" xfId="0"/>
    <cellStyle name="Normal 343 4 3" xfId="0"/>
    <cellStyle name="Normal 343 4 3 2" xfId="0"/>
    <cellStyle name="Normal 343 4 4" xfId="0"/>
    <cellStyle name="Normal 343 5" xfId="0"/>
    <cellStyle name="Normal 343 5 2" xfId="0"/>
    <cellStyle name="Normal 343 5 2 2" xfId="0"/>
    <cellStyle name="Normal 343 5 2 2 2" xfId="0"/>
    <cellStyle name="Normal 343 5 2 3" xfId="0"/>
    <cellStyle name="Normal 343 5 3" xfId="0"/>
    <cellStyle name="Normal 343 5 3 2" xfId="0"/>
    <cellStyle name="Normal 343 5 4" xfId="0"/>
    <cellStyle name="Normal 343 6" xfId="0"/>
    <cellStyle name="Normal 343 6 2" xfId="0"/>
    <cellStyle name="Normal 343 6 2 2" xfId="0"/>
    <cellStyle name="Normal 343 6 3" xfId="0"/>
    <cellStyle name="Normal 343 7" xfId="0"/>
    <cellStyle name="Normal 343 7 2" xfId="0"/>
    <cellStyle name="Normal 343 8" xfId="0"/>
    <cellStyle name="Normal 343 9" xfId="0"/>
    <cellStyle name="Normal 344" xfId="0"/>
    <cellStyle name="Normal 344 2" xfId="0"/>
    <cellStyle name="Normal 344 2 2" xfId="0"/>
    <cellStyle name="Normal 344 2 2 2" xfId="0"/>
    <cellStyle name="Normal 344 2 2 2 2" xfId="0"/>
    <cellStyle name="Normal 344 2 2 3" xfId="0"/>
    <cellStyle name="Normal 344 2 3" xfId="0"/>
    <cellStyle name="Normal 344 2 3 2" xfId="0"/>
    <cellStyle name="Normal 344 2 4" xfId="0"/>
    <cellStyle name="Normal 344 3" xfId="0"/>
    <cellStyle name="Normal 344 3 2" xfId="0"/>
    <cellStyle name="Normal 344 3 2 2" xfId="0"/>
    <cellStyle name="Normal 344 3 2 2 2" xfId="0"/>
    <cellStyle name="Normal 344 3 2 3" xfId="0"/>
    <cellStyle name="Normal 344 3 3" xfId="0"/>
    <cellStyle name="Normal 344 3 3 2" xfId="0"/>
    <cellStyle name="Normal 344 3 4" xfId="0"/>
    <cellStyle name="Normal 344 4" xfId="0"/>
    <cellStyle name="Normal 344 4 2" xfId="0"/>
    <cellStyle name="Normal 344 4 2 2" xfId="0"/>
    <cellStyle name="Normal 344 4 2 2 2" xfId="0"/>
    <cellStyle name="Normal 344 4 2 3" xfId="0"/>
    <cellStyle name="Normal 344 4 3" xfId="0"/>
    <cellStyle name="Normal 344 4 3 2" xfId="0"/>
    <cellStyle name="Normal 344 4 4" xfId="0"/>
    <cellStyle name="Normal 344 5" xfId="0"/>
    <cellStyle name="Normal 344 5 2" xfId="0"/>
    <cellStyle name="Normal 344 5 2 2" xfId="0"/>
    <cellStyle name="Normal 344 5 2 2 2" xfId="0"/>
    <cellStyle name="Normal 344 5 2 3" xfId="0"/>
    <cellStyle name="Normal 344 5 3" xfId="0"/>
    <cellStyle name="Normal 344 5 3 2" xfId="0"/>
    <cellStyle name="Normal 344 5 4" xfId="0"/>
    <cellStyle name="Normal 344 6" xfId="0"/>
    <cellStyle name="Normal 344 6 2" xfId="0"/>
    <cellStyle name="Normal 344 6 2 2" xfId="0"/>
    <cellStyle name="Normal 344 6 3" xfId="0"/>
    <cellStyle name="Normal 344 7" xfId="0"/>
    <cellStyle name="Normal 344 7 2" xfId="0"/>
    <cellStyle name="Normal 344 8" xfId="0"/>
    <cellStyle name="Normal 344 9" xfId="0"/>
    <cellStyle name="Normal 345" xfId="0"/>
    <cellStyle name="Normal 345 2" xfId="0"/>
    <cellStyle name="Normal 345 2 2" xfId="0"/>
    <cellStyle name="Normal 345 2 2 2" xfId="0"/>
    <cellStyle name="Normal 345 2 2 2 2" xfId="0"/>
    <cellStyle name="Normal 345 2 2 3" xfId="0"/>
    <cellStyle name="Normal 345 2 3" xfId="0"/>
    <cellStyle name="Normal 345 2 3 2" xfId="0"/>
    <cellStyle name="Normal 345 2 4" xfId="0"/>
    <cellStyle name="Normal 345 3" xfId="0"/>
    <cellStyle name="Normal 345 3 2" xfId="0"/>
    <cellStyle name="Normal 345 3 2 2" xfId="0"/>
    <cellStyle name="Normal 345 3 2 2 2" xfId="0"/>
    <cellStyle name="Normal 345 3 2 3" xfId="0"/>
    <cellStyle name="Normal 345 3 3" xfId="0"/>
    <cellStyle name="Normal 345 3 3 2" xfId="0"/>
    <cellStyle name="Normal 345 3 4" xfId="0"/>
    <cellStyle name="Normal 345 4" xfId="0"/>
    <cellStyle name="Normal 345 4 2" xfId="0"/>
    <cellStyle name="Normal 345 4 2 2" xfId="0"/>
    <cellStyle name="Normal 345 4 2 2 2" xfId="0"/>
    <cellStyle name="Normal 345 4 2 3" xfId="0"/>
    <cellStyle name="Normal 345 4 3" xfId="0"/>
    <cellStyle name="Normal 345 4 3 2" xfId="0"/>
    <cellStyle name="Normal 345 4 4" xfId="0"/>
    <cellStyle name="Normal 345 5" xfId="0"/>
    <cellStyle name="Normal 345 5 2" xfId="0"/>
    <cellStyle name="Normal 345 5 2 2" xfId="0"/>
    <cellStyle name="Normal 345 5 2 2 2" xfId="0"/>
    <cellStyle name="Normal 345 5 2 3" xfId="0"/>
    <cellStyle name="Normal 345 5 3" xfId="0"/>
    <cellStyle name="Normal 345 5 3 2" xfId="0"/>
    <cellStyle name="Normal 345 5 4" xfId="0"/>
    <cellStyle name="Normal 345 6" xfId="0"/>
    <cellStyle name="Normal 345 6 2" xfId="0"/>
    <cellStyle name="Normal 345 6 2 2" xfId="0"/>
    <cellStyle name="Normal 345 6 3" xfId="0"/>
    <cellStyle name="Normal 345 7" xfId="0"/>
    <cellStyle name="Normal 345 7 2" xfId="0"/>
    <cellStyle name="Normal 345 8" xfId="0"/>
    <cellStyle name="Normal 345 9" xfId="0"/>
    <cellStyle name="Normal 346" xfId="0"/>
    <cellStyle name="Normal 346 2" xfId="0"/>
    <cellStyle name="Normal 346 2 2" xfId="0"/>
    <cellStyle name="Normal 346 2 2 2" xfId="0"/>
    <cellStyle name="Normal 346 2 2 2 2" xfId="0"/>
    <cellStyle name="Normal 346 2 2 3" xfId="0"/>
    <cellStyle name="Normal 346 2 3" xfId="0"/>
    <cellStyle name="Normal 346 2 3 2" xfId="0"/>
    <cellStyle name="Normal 346 2 4" xfId="0"/>
    <cellStyle name="Normal 346 3" xfId="0"/>
    <cellStyle name="Normal 346 3 2" xfId="0"/>
    <cellStyle name="Normal 346 3 2 2" xfId="0"/>
    <cellStyle name="Normal 346 3 2 2 2" xfId="0"/>
    <cellStyle name="Normal 346 3 2 3" xfId="0"/>
    <cellStyle name="Normal 346 3 3" xfId="0"/>
    <cellStyle name="Normal 346 3 3 2" xfId="0"/>
    <cellStyle name="Normal 346 3 4" xfId="0"/>
    <cellStyle name="Normal 346 4" xfId="0"/>
    <cellStyle name="Normal 346 4 2" xfId="0"/>
    <cellStyle name="Normal 346 4 2 2" xfId="0"/>
    <cellStyle name="Normal 346 4 2 2 2" xfId="0"/>
    <cellStyle name="Normal 346 4 2 3" xfId="0"/>
    <cellStyle name="Normal 346 4 3" xfId="0"/>
    <cellStyle name="Normal 346 4 3 2" xfId="0"/>
    <cellStyle name="Normal 346 4 4" xfId="0"/>
    <cellStyle name="Normal 346 5" xfId="0"/>
    <cellStyle name="Normal 346 5 2" xfId="0"/>
    <cellStyle name="Normal 346 5 2 2" xfId="0"/>
    <cellStyle name="Normal 346 5 2 2 2" xfId="0"/>
    <cellStyle name="Normal 346 5 2 3" xfId="0"/>
    <cellStyle name="Normal 346 5 3" xfId="0"/>
    <cellStyle name="Normal 346 5 3 2" xfId="0"/>
    <cellStyle name="Normal 346 5 4" xfId="0"/>
    <cellStyle name="Normal 346 6" xfId="0"/>
    <cellStyle name="Normal 346 6 2" xfId="0"/>
    <cellStyle name="Normal 346 6 2 2" xfId="0"/>
    <cellStyle name="Normal 346 6 3" xfId="0"/>
    <cellStyle name="Normal 346 7" xfId="0"/>
    <cellStyle name="Normal 346 7 2" xfId="0"/>
    <cellStyle name="Normal 346 8" xfId="0"/>
    <cellStyle name="Normal 346 9" xfId="0"/>
    <cellStyle name="Normal 347" xfId="0"/>
    <cellStyle name="Normal 347 2" xfId="0"/>
    <cellStyle name="Normal 347 2 2" xfId="0"/>
    <cellStyle name="Normal 347 2 2 2" xfId="0"/>
    <cellStyle name="Normal 347 2 2 2 2" xfId="0"/>
    <cellStyle name="Normal 347 2 2 3" xfId="0"/>
    <cellStyle name="Normal 347 2 3" xfId="0"/>
    <cellStyle name="Normal 347 2 3 2" xfId="0"/>
    <cellStyle name="Normal 347 2 4" xfId="0"/>
    <cellStyle name="Normal 347 3" xfId="0"/>
    <cellStyle name="Normal 347 3 2" xfId="0"/>
    <cellStyle name="Normal 347 3 2 2" xfId="0"/>
    <cellStyle name="Normal 347 3 2 2 2" xfId="0"/>
    <cellStyle name="Normal 347 3 2 3" xfId="0"/>
    <cellStyle name="Normal 347 3 3" xfId="0"/>
    <cellStyle name="Normal 347 3 3 2" xfId="0"/>
    <cellStyle name="Normal 347 3 4" xfId="0"/>
    <cellStyle name="Normal 347 4" xfId="0"/>
    <cellStyle name="Normal 347 4 2" xfId="0"/>
    <cellStyle name="Normal 347 4 2 2" xfId="0"/>
    <cellStyle name="Normal 347 4 2 2 2" xfId="0"/>
    <cellStyle name="Normal 347 4 2 3" xfId="0"/>
    <cellStyle name="Normal 347 4 3" xfId="0"/>
    <cellStyle name="Normal 347 4 3 2" xfId="0"/>
    <cellStyle name="Normal 347 4 4" xfId="0"/>
    <cellStyle name="Normal 347 5" xfId="0"/>
    <cellStyle name="Normal 347 5 2" xfId="0"/>
    <cellStyle name="Normal 347 5 2 2" xfId="0"/>
    <cellStyle name="Normal 347 5 2 2 2" xfId="0"/>
    <cellStyle name="Normal 347 5 2 3" xfId="0"/>
    <cellStyle name="Normal 347 5 3" xfId="0"/>
    <cellStyle name="Normal 347 5 3 2" xfId="0"/>
    <cellStyle name="Normal 347 5 4" xfId="0"/>
    <cellStyle name="Normal 347 6" xfId="0"/>
    <cellStyle name="Normal 347 6 2" xfId="0"/>
    <cellStyle name="Normal 347 6 2 2" xfId="0"/>
    <cellStyle name="Normal 347 6 3" xfId="0"/>
    <cellStyle name="Normal 347 7" xfId="0"/>
    <cellStyle name="Normal 347 7 2" xfId="0"/>
    <cellStyle name="Normal 347 8" xfId="0"/>
    <cellStyle name="Normal 347 9" xfId="0"/>
    <cellStyle name="Normal 348" xfId="0"/>
    <cellStyle name="Normal 348 2" xfId="0"/>
    <cellStyle name="Normal 348 2 2" xfId="0"/>
    <cellStyle name="Normal 348 2 2 2" xfId="0"/>
    <cellStyle name="Normal 348 2 2 2 2" xfId="0"/>
    <cellStyle name="Normal 348 2 2 3" xfId="0"/>
    <cellStyle name="Normal 348 2 3" xfId="0"/>
    <cellStyle name="Normal 348 2 3 2" xfId="0"/>
    <cellStyle name="Normal 348 2 4" xfId="0"/>
    <cellStyle name="Normal 348 3" xfId="0"/>
    <cellStyle name="Normal 348 3 2" xfId="0"/>
    <cellStyle name="Normal 348 3 2 2" xfId="0"/>
    <cellStyle name="Normal 348 3 2 2 2" xfId="0"/>
    <cellStyle name="Normal 348 3 2 3" xfId="0"/>
    <cellStyle name="Normal 348 3 3" xfId="0"/>
    <cellStyle name="Normal 348 3 3 2" xfId="0"/>
    <cellStyle name="Normal 348 3 4" xfId="0"/>
    <cellStyle name="Normal 348 4" xfId="0"/>
    <cellStyle name="Normal 348 4 2" xfId="0"/>
    <cellStyle name="Normal 348 4 2 2" xfId="0"/>
    <cellStyle name="Normal 348 4 2 2 2" xfId="0"/>
    <cellStyle name="Normal 348 4 2 3" xfId="0"/>
    <cellStyle name="Normal 348 4 3" xfId="0"/>
    <cellStyle name="Normal 348 4 3 2" xfId="0"/>
    <cellStyle name="Normal 348 4 4" xfId="0"/>
    <cellStyle name="Normal 348 5" xfId="0"/>
    <cellStyle name="Normal 348 5 2" xfId="0"/>
    <cellStyle name="Normal 348 5 2 2" xfId="0"/>
    <cellStyle name="Normal 348 5 2 2 2" xfId="0"/>
    <cellStyle name="Normal 348 5 2 3" xfId="0"/>
    <cellStyle name="Normal 348 5 3" xfId="0"/>
    <cellStyle name="Normal 348 5 3 2" xfId="0"/>
    <cellStyle name="Normal 348 5 4" xfId="0"/>
    <cellStyle name="Normal 348 6" xfId="0"/>
    <cellStyle name="Normal 348 6 2" xfId="0"/>
    <cellStyle name="Normal 348 6 2 2" xfId="0"/>
    <cellStyle name="Normal 348 6 3" xfId="0"/>
    <cellStyle name="Normal 348 7" xfId="0"/>
    <cellStyle name="Normal 348 7 2" xfId="0"/>
    <cellStyle name="Normal 348 8" xfId="0"/>
    <cellStyle name="Normal 348 9" xfId="0"/>
    <cellStyle name="Normal 349" xfId="0"/>
    <cellStyle name="Normal 349 2" xfId="0"/>
    <cellStyle name="Normal 349 2 2" xfId="0"/>
    <cellStyle name="Normal 349 2 2 2" xfId="0"/>
    <cellStyle name="Normal 349 2 2 2 2" xfId="0"/>
    <cellStyle name="Normal 349 2 2 3" xfId="0"/>
    <cellStyle name="Normal 349 2 3" xfId="0"/>
    <cellStyle name="Normal 349 2 3 2" xfId="0"/>
    <cellStyle name="Normal 349 2 4" xfId="0"/>
    <cellStyle name="Normal 349 3" xfId="0"/>
    <cellStyle name="Normal 349 3 2" xfId="0"/>
    <cellStyle name="Normal 349 3 2 2" xfId="0"/>
    <cellStyle name="Normal 349 3 2 2 2" xfId="0"/>
    <cellStyle name="Normal 349 3 2 3" xfId="0"/>
    <cellStyle name="Normal 349 3 3" xfId="0"/>
    <cellStyle name="Normal 349 3 3 2" xfId="0"/>
    <cellStyle name="Normal 349 3 4" xfId="0"/>
    <cellStyle name="Normal 349 4" xfId="0"/>
    <cellStyle name="Normal 349 4 2" xfId="0"/>
    <cellStyle name="Normal 349 4 2 2" xfId="0"/>
    <cellStyle name="Normal 349 4 2 2 2" xfId="0"/>
    <cellStyle name="Normal 349 4 2 3" xfId="0"/>
    <cellStyle name="Normal 349 4 3" xfId="0"/>
    <cellStyle name="Normal 349 4 3 2" xfId="0"/>
    <cellStyle name="Normal 349 4 4" xfId="0"/>
    <cellStyle name="Normal 349 5" xfId="0"/>
    <cellStyle name="Normal 349 5 2" xfId="0"/>
    <cellStyle name="Normal 349 5 2 2" xfId="0"/>
    <cellStyle name="Normal 349 5 2 2 2" xfId="0"/>
    <cellStyle name="Normal 349 5 2 3" xfId="0"/>
    <cellStyle name="Normal 349 5 3" xfId="0"/>
    <cellStyle name="Normal 349 5 3 2" xfId="0"/>
    <cellStyle name="Normal 349 5 4" xfId="0"/>
    <cellStyle name="Normal 349 6" xfId="0"/>
    <cellStyle name="Normal 349 6 2" xfId="0"/>
    <cellStyle name="Normal 349 6 2 2" xfId="0"/>
    <cellStyle name="Normal 349 6 3" xfId="0"/>
    <cellStyle name="Normal 349 7" xfId="0"/>
    <cellStyle name="Normal 349 7 2" xfId="0"/>
    <cellStyle name="Normal 349 8" xfId="0"/>
    <cellStyle name="Normal 349 9" xfId="0"/>
    <cellStyle name="Normal 35" xfId="0"/>
    <cellStyle name="Normal 35 10" xfId="0"/>
    <cellStyle name="Normal 35 10 2" xfId="0"/>
    <cellStyle name="Normal 35 10 2 2" xfId="0"/>
    <cellStyle name="Normal 35 10 2 3" xfId="0"/>
    <cellStyle name="Normal 35 10 3" xfId="0"/>
    <cellStyle name="Normal 35 10 4" xfId="0"/>
    <cellStyle name="Normal 35 10 5" xfId="0"/>
    <cellStyle name="Normal 35 11" xfId="0"/>
    <cellStyle name="Normal 35 11 2" xfId="0"/>
    <cellStyle name="Normal 35 11 2 2" xfId="0"/>
    <cellStyle name="Normal 35 11 2 3" xfId="0"/>
    <cellStyle name="Normal 35 11 3" xfId="0"/>
    <cellStyle name="Normal 35 11 4" xfId="0"/>
    <cellStyle name="Normal 35 12" xfId="0"/>
    <cellStyle name="Normal 35 12 2" xfId="0"/>
    <cellStyle name="Normal 35 12 2 2" xfId="0"/>
    <cellStyle name="Normal 35 12 2 3" xfId="0"/>
    <cellStyle name="Normal 35 12 3" xfId="0"/>
    <cellStyle name="Normal 35 12 3 2" xfId="0"/>
    <cellStyle name="Normal 35 12 3 2 2" xfId="0"/>
    <cellStyle name="Normal 35 12 3 2 3" xfId="0"/>
    <cellStyle name="Normal 35 12 3 3" xfId="0"/>
    <cellStyle name="Normal 35 12 3 3 2" xfId="0"/>
    <cellStyle name="Normal 35 12 3 3 2 2" xfId="0"/>
    <cellStyle name="Normal 35 12 3 3 2 3" xfId="0"/>
    <cellStyle name="Normal 35 12 3 3 3" xfId="0"/>
    <cellStyle name="Normal 35 12 3 3 4" xfId="0"/>
    <cellStyle name="Normal 35 12 3 4" xfId="0"/>
    <cellStyle name="Normal 35 12 3 5" xfId="0"/>
    <cellStyle name="Normal 35 12 3 6" xfId="0"/>
    <cellStyle name="Normal 35 12 4" xfId="0"/>
    <cellStyle name="Normal 35 12 5" xfId="0"/>
    <cellStyle name="Normal 35 13" xfId="0"/>
    <cellStyle name="Normal 35 13 2" xfId="0"/>
    <cellStyle name="Normal 35 13 2 2" xfId="0"/>
    <cellStyle name="Normal 35 13 2 3" xfId="0"/>
    <cellStyle name="Normal 35 13 3" xfId="0"/>
    <cellStyle name="Normal 35 13 3 2" xfId="0"/>
    <cellStyle name="Normal 35 13 3 3" xfId="0"/>
    <cellStyle name="Normal 35 13 4" xfId="0"/>
    <cellStyle name="Normal 35 13 5" xfId="0"/>
    <cellStyle name="Normal 35 13 6" xfId="0"/>
    <cellStyle name="Normal 35 13 7" xfId="0"/>
    <cellStyle name="Normal 35 13 8" xfId="0"/>
    <cellStyle name="Normal 35 14" xfId="0"/>
    <cellStyle name="Normal 35 14 2" xfId="0"/>
    <cellStyle name="Normal 35 14 2 2" xfId="0"/>
    <cellStyle name="Normal 35 14 2 3" xfId="0"/>
    <cellStyle name="Normal 35 14 3" xfId="0"/>
    <cellStyle name="Normal 35 14 3 2" xfId="0"/>
    <cellStyle name="Normal 35 14 3 3" xfId="0"/>
    <cellStyle name="Normal 35 14 3 4" xfId="0"/>
    <cellStyle name="Normal 35 14 4" xfId="0"/>
    <cellStyle name="Normal 35 14 5" xfId="0"/>
    <cellStyle name="Normal 35 15" xfId="0"/>
    <cellStyle name="Normal 35 15 2" xfId="0"/>
    <cellStyle name="Normal 35 15 3" xfId="0"/>
    <cellStyle name="Normal 35 16" xfId="0"/>
    <cellStyle name="Normal 35 16 2" xfId="0"/>
    <cellStyle name="Normal 35 16 2 2" xfId="0"/>
    <cellStyle name="Normal 35 16 3" xfId="0"/>
    <cellStyle name="Normal 35 16 3 2" xfId="0"/>
    <cellStyle name="Normal 35 16 3 3" xfId="0"/>
    <cellStyle name="Normal 35 16 3 4" xfId="0"/>
    <cellStyle name="Normal 35 16 4" xfId="0"/>
    <cellStyle name="Normal 35 17" xfId="0"/>
    <cellStyle name="Normal 35 17 2" xfId="0"/>
    <cellStyle name="Normal 35 17 3" xfId="0"/>
    <cellStyle name="Normal 35 18" xfId="0"/>
    <cellStyle name="Normal 35 19" xfId="0"/>
    <cellStyle name="Normal 35 2" xfId="0"/>
    <cellStyle name="Normal 35 2 2" xfId="0"/>
    <cellStyle name="Normal 35 2 2 2" xfId="0"/>
    <cellStyle name="Normal 35 2 2 2 2" xfId="0"/>
    <cellStyle name="Normal 35 2 2 2 3" xfId="0"/>
    <cellStyle name="Normal 35 2 2 3" xfId="0"/>
    <cellStyle name="Normal 35 2 2 4" xfId="0"/>
    <cellStyle name="Normal 35 2 2_BallGrid" xfId="0"/>
    <cellStyle name="Normal 35 2 3" xfId="0"/>
    <cellStyle name="Normal 35 2 3 2" xfId="0"/>
    <cellStyle name="Normal 35 2 3 3" xfId="0"/>
    <cellStyle name="Normal 35 2 4" xfId="0"/>
    <cellStyle name="Normal 35 2 5" xfId="0"/>
    <cellStyle name="Normal 35 2 5 2" xfId="0"/>
    <cellStyle name="Normal 35 2 6" xfId="0"/>
    <cellStyle name="Normal 35 2 6 2" xfId="0"/>
    <cellStyle name="Normal 35 2 7" xfId="0"/>
    <cellStyle name="Normal 35 20" xfId="0"/>
    <cellStyle name="Normal 35 21" xfId="0"/>
    <cellStyle name="Normal 35 3" xfId="0"/>
    <cellStyle name="Normal 35 3 2" xfId="0"/>
    <cellStyle name="Normal 35 3 3" xfId="0"/>
    <cellStyle name="Normal 35 4" xfId="0"/>
    <cellStyle name="Normal 35 4 2" xfId="0"/>
    <cellStyle name="Normal 35 4 3" xfId="0"/>
    <cellStyle name="Normal 35 5" xfId="0"/>
    <cellStyle name="Normal 35 5 2" xfId="0"/>
    <cellStyle name="Normal 35 5 2 2" xfId="0"/>
    <cellStyle name="Normal 35 5 2 3" xfId="0"/>
    <cellStyle name="Normal 35 5 3" xfId="0"/>
    <cellStyle name="Normal 35 5 4" xfId="0"/>
    <cellStyle name="Normal 35 5_BallGrid" xfId="0"/>
    <cellStyle name="Normal 35 6" xfId="0"/>
    <cellStyle name="Normal 35 6 2" xfId="0"/>
    <cellStyle name="Normal 35 6 2 2" xfId="0"/>
    <cellStyle name="Normal 35 6 2 3" xfId="0"/>
    <cellStyle name="Normal 35 6 3" xfId="0"/>
    <cellStyle name="Normal 35 6 4" xfId="0"/>
    <cellStyle name="Normal 35 7" xfId="0"/>
    <cellStyle name="Normal 35 7 2" xfId="0"/>
    <cellStyle name="Normal 35 7 2 2" xfId="0"/>
    <cellStyle name="Normal 35 7 2 3" xfId="0"/>
    <cellStyle name="Normal 35 7 3" xfId="0"/>
    <cellStyle name="Normal 35 7 3 2" xfId="0"/>
    <cellStyle name="Normal 35 7 3 3" xfId="0"/>
    <cellStyle name="Normal 35 7 4" xfId="0"/>
    <cellStyle name="Normal 35 7 4 2" xfId="0"/>
    <cellStyle name="Normal 35 7 4 2 2" xfId="0"/>
    <cellStyle name="Normal 35 7 4 2 3" xfId="0"/>
    <cellStyle name="Normal 35 7 4 3" xfId="0"/>
    <cellStyle name="Normal 35 7 4 4" xfId="0"/>
    <cellStyle name="Normal 35 7 5" xfId="0"/>
    <cellStyle name="Normal 35 7 5 2" xfId="0"/>
    <cellStyle name="Normal 35 7 5 2 2" xfId="0"/>
    <cellStyle name="Normal 35 7 5 2 3" xfId="0"/>
    <cellStyle name="Normal 35 7 5 3" xfId="0"/>
    <cellStyle name="Normal 35 7 5 3 2" xfId="0"/>
    <cellStyle name="Normal 35 7 5 3 2 2" xfId="0"/>
    <cellStyle name="Normal 35 7 5 3 2 3" xfId="0"/>
    <cellStyle name="Normal 35 7 5 3 3" xfId="0"/>
    <cellStyle name="Normal 35 7 5 3 3 2" xfId="0"/>
    <cellStyle name="Normal 35 7 5 3 3 2 2" xfId="0"/>
    <cellStyle name="Normal 35 7 5 3 3 2 3" xfId="0"/>
    <cellStyle name="Normal 35 7 5 3 3 3" xfId="0"/>
    <cellStyle name="Normal 35 7 5 3 3 4" xfId="0"/>
    <cellStyle name="Normal 35 7 5 3 4" xfId="0"/>
    <cellStyle name="Normal 35 7 5 3 5" xfId="0"/>
    <cellStyle name="Normal 35 7 5 3 6" xfId="0"/>
    <cellStyle name="Normal 35 7 5 4" xfId="0"/>
    <cellStyle name="Normal 35 7 5 5" xfId="0"/>
    <cellStyle name="Normal 35 7 6" xfId="0"/>
    <cellStyle name="Normal 35 7 7" xfId="0"/>
    <cellStyle name="Normal 35 7 7 2" xfId="0"/>
    <cellStyle name="Normal 35 7 8" xfId="0"/>
    <cellStyle name="Normal 35 8" xfId="0"/>
    <cellStyle name="Normal 35 8 2" xfId="0"/>
    <cellStyle name="Normal 35 8 2 2" xfId="0"/>
    <cellStyle name="Normal 35 8 2 3" xfId="0"/>
    <cellStyle name="Normal 35 8 3" xfId="0"/>
    <cellStyle name="Normal 35 8 3 2" xfId="0"/>
    <cellStyle name="Normal 35 8 3 2 2" xfId="0"/>
    <cellStyle name="Normal 35 8 3 2 3" xfId="0"/>
    <cellStyle name="Normal 35 8 3 3" xfId="0"/>
    <cellStyle name="Normal 35 8 3 4" xfId="0"/>
    <cellStyle name="Normal 35 8 4" xfId="0"/>
    <cellStyle name="Normal 35 8 4 2" xfId="0"/>
    <cellStyle name="Normal 35 8 4 2 2" xfId="0"/>
    <cellStyle name="Normal 35 8 4 2 3" xfId="0"/>
    <cellStyle name="Normal 35 8 4 3" xfId="0"/>
    <cellStyle name="Normal 35 8 4 3 2" xfId="0"/>
    <cellStyle name="Normal 35 8 4 3 2 2" xfId="0"/>
    <cellStyle name="Normal 35 8 4 3 2 3" xfId="0"/>
    <cellStyle name="Normal 35 8 4 3 3" xfId="0"/>
    <cellStyle name="Normal 35 8 4 3 3 2" xfId="0"/>
    <cellStyle name="Normal 35 8 4 3 3 2 2" xfId="0"/>
    <cellStyle name="Normal 35 8 4 3 3 2 3" xfId="0"/>
    <cellStyle name="Normal 35 8 4 3 3 3" xfId="0"/>
    <cellStyle name="Normal 35 8 4 3 3 4" xfId="0"/>
    <cellStyle name="Normal 35 8 4 3 4" xfId="0"/>
    <cellStyle name="Normal 35 8 4 3 5" xfId="0"/>
    <cellStyle name="Normal 35 8 4 3 6" xfId="0"/>
    <cellStyle name="Normal 35 8 4 4" xfId="0"/>
    <cellStyle name="Normal 35 8 4 5" xfId="0"/>
    <cellStyle name="Normal 35 8 5" xfId="0"/>
    <cellStyle name="Normal 35 8 6" xfId="0"/>
    <cellStyle name="Normal 35 8 6 2" xfId="0"/>
    <cellStyle name="Normal 35 8 7" xfId="0"/>
    <cellStyle name="Normal 35 9" xfId="0"/>
    <cellStyle name="Normal 35 9 2" xfId="0"/>
    <cellStyle name="Normal 35 9 2 2" xfId="0"/>
    <cellStyle name="Normal 35 9 2 3" xfId="0"/>
    <cellStyle name="Normal 35 9 3" xfId="0"/>
    <cellStyle name="Normal 35 9 3 2" xfId="0"/>
    <cellStyle name="Normal 35 9 3 2 2" xfId="0"/>
    <cellStyle name="Normal 35 9 3 2 3" xfId="0"/>
    <cellStyle name="Normal 35 9 3 3" xfId="0"/>
    <cellStyle name="Normal 35 9 3 4" xfId="0"/>
    <cellStyle name="Normal 35 9 4" xfId="0"/>
    <cellStyle name="Normal 35 9 4 2" xfId="0"/>
    <cellStyle name="Normal 35 9 4 3" xfId="0"/>
    <cellStyle name="Normal 35 9 5" xfId="0"/>
    <cellStyle name="Normal 35 9 6" xfId="0"/>
    <cellStyle name="Normal 350" xfId="0"/>
    <cellStyle name="Normal 350 2" xfId="0"/>
    <cellStyle name="Normal 350 2 2" xfId="0"/>
    <cellStyle name="Normal 350 2 2 2" xfId="0"/>
    <cellStyle name="Normal 350 2 2 2 2" xfId="0"/>
    <cellStyle name="Normal 350 2 2 3" xfId="0"/>
    <cellStyle name="Normal 350 2 3" xfId="0"/>
    <cellStyle name="Normal 350 2 3 2" xfId="0"/>
    <cellStyle name="Normal 350 2 4" xfId="0"/>
    <cellStyle name="Normal 350 3" xfId="0"/>
    <cellStyle name="Normal 350 3 2" xfId="0"/>
    <cellStyle name="Normal 350 3 2 2" xfId="0"/>
    <cellStyle name="Normal 350 3 2 2 2" xfId="0"/>
    <cellStyle name="Normal 350 3 2 3" xfId="0"/>
    <cellStyle name="Normal 350 3 3" xfId="0"/>
    <cellStyle name="Normal 350 3 3 2" xfId="0"/>
    <cellStyle name="Normal 350 3 4" xfId="0"/>
    <cellStyle name="Normal 350 4" xfId="0"/>
    <cellStyle name="Normal 350 4 2" xfId="0"/>
    <cellStyle name="Normal 350 4 2 2" xfId="0"/>
    <cellStyle name="Normal 350 4 2 2 2" xfId="0"/>
    <cellStyle name="Normal 350 4 2 3" xfId="0"/>
    <cellStyle name="Normal 350 4 3" xfId="0"/>
    <cellStyle name="Normal 350 4 3 2" xfId="0"/>
    <cellStyle name="Normal 350 4 4" xfId="0"/>
    <cellStyle name="Normal 350 5" xfId="0"/>
    <cellStyle name="Normal 350 5 2" xfId="0"/>
    <cellStyle name="Normal 350 5 2 2" xfId="0"/>
    <cellStyle name="Normal 350 5 2 2 2" xfId="0"/>
    <cellStyle name="Normal 350 5 2 3" xfId="0"/>
    <cellStyle name="Normal 350 5 3" xfId="0"/>
    <cellStyle name="Normal 350 5 3 2" xfId="0"/>
    <cellStyle name="Normal 350 5 4" xfId="0"/>
    <cellStyle name="Normal 350 6" xfId="0"/>
    <cellStyle name="Normal 350 6 2" xfId="0"/>
    <cellStyle name="Normal 350 6 2 2" xfId="0"/>
    <cellStyle name="Normal 350 6 3" xfId="0"/>
    <cellStyle name="Normal 350 7" xfId="0"/>
    <cellStyle name="Normal 350 7 2" xfId="0"/>
    <cellStyle name="Normal 350 8" xfId="0"/>
    <cellStyle name="Normal 350 9" xfId="0"/>
    <cellStyle name="Normal 351" xfId="0"/>
    <cellStyle name="Normal 351 2" xfId="0"/>
    <cellStyle name="Normal 351 2 2" xfId="0"/>
    <cellStyle name="Normal 351 2 2 2" xfId="0"/>
    <cellStyle name="Normal 351 2 2 2 2" xfId="0"/>
    <cellStyle name="Normal 351 2 2 3" xfId="0"/>
    <cellStyle name="Normal 351 2 3" xfId="0"/>
    <cellStyle name="Normal 351 2 3 2" xfId="0"/>
    <cellStyle name="Normal 351 2 4" xfId="0"/>
    <cellStyle name="Normal 351 3" xfId="0"/>
    <cellStyle name="Normal 351 3 2" xfId="0"/>
    <cellStyle name="Normal 351 3 2 2" xfId="0"/>
    <cellStyle name="Normal 351 3 2 2 2" xfId="0"/>
    <cellStyle name="Normal 351 3 2 3" xfId="0"/>
    <cellStyle name="Normal 351 3 3" xfId="0"/>
    <cellStyle name="Normal 351 3 3 2" xfId="0"/>
    <cellStyle name="Normal 351 3 4" xfId="0"/>
    <cellStyle name="Normal 351 4" xfId="0"/>
    <cellStyle name="Normal 351 4 2" xfId="0"/>
    <cellStyle name="Normal 351 4 2 2" xfId="0"/>
    <cellStyle name="Normal 351 4 2 2 2" xfId="0"/>
    <cellStyle name="Normal 351 4 2 3" xfId="0"/>
    <cellStyle name="Normal 351 4 3" xfId="0"/>
    <cellStyle name="Normal 351 4 3 2" xfId="0"/>
    <cellStyle name="Normal 351 4 4" xfId="0"/>
    <cellStyle name="Normal 351 5" xfId="0"/>
    <cellStyle name="Normal 351 5 2" xfId="0"/>
    <cellStyle name="Normal 351 5 2 2" xfId="0"/>
    <cellStyle name="Normal 351 5 2 2 2" xfId="0"/>
    <cellStyle name="Normal 351 5 2 3" xfId="0"/>
    <cellStyle name="Normal 351 5 3" xfId="0"/>
    <cellStyle name="Normal 351 5 3 2" xfId="0"/>
    <cellStyle name="Normal 351 5 4" xfId="0"/>
    <cellStyle name="Normal 351 6" xfId="0"/>
    <cellStyle name="Normal 351 6 2" xfId="0"/>
    <cellStyle name="Normal 351 6 2 2" xfId="0"/>
    <cellStyle name="Normal 351 6 3" xfId="0"/>
    <cellStyle name="Normal 351 7" xfId="0"/>
    <cellStyle name="Normal 351 7 2" xfId="0"/>
    <cellStyle name="Normal 351 8" xfId="0"/>
    <cellStyle name="Normal 351 9" xfId="0"/>
    <cellStyle name="Normal 352" xfId="0"/>
    <cellStyle name="Normal 352 2" xfId="0"/>
    <cellStyle name="Normal 352 2 2" xfId="0"/>
    <cellStyle name="Normal 352 2 2 2" xfId="0"/>
    <cellStyle name="Normal 352 2 2 2 2" xfId="0"/>
    <cellStyle name="Normal 352 2 2 3" xfId="0"/>
    <cellStyle name="Normal 352 2 3" xfId="0"/>
    <cellStyle name="Normal 352 2 3 2" xfId="0"/>
    <cellStyle name="Normal 352 2 4" xfId="0"/>
    <cellStyle name="Normal 352 3" xfId="0"/>
    <cellStyle name="Normal 352 3 2" xfId="0"/>
    <cellStyle name="Normal 352 3 2 2" xfId="0"/>
    <cellStyle name="Normal 352 3 2 2 2" xfId="0"/>
    <cellStyle name="Normal 352 3 2 3" xfId="0"/>
    <cellStyle name="Normal 352 3 3" xfId="0"/>
    <cellStyle name="Normal 352 3 3 2" xfId="0"/>
    <cellStyle name="Normal 352 3 4" xfId="0"/>
    <cellStyle name="Normal 352 4" xfId="0"/>
    <cellStyle name="Normal 352 4 2" xfId="0"/>
    <cellStyle name="Normal 352 4 2 2" xfId="0"/>
    <cellStyle name="Normal 352 4 2 2 2" xfId="0"/>
    <cellStyle name="Normal 352 4 2 3" xfId="0"/>
    <cellStyle name="Normal 352 4 3" xfId="0"/>
    <cellStyle name="Normal 352 4 3 2" xfId="0"/>
    <cellStyle name="Normal 352 4 4" xfId="0"/>
    <cellStyle name="Normal 352 5" xfId="0"/>
    <cellStyle name="Normal 352 5 2" xfId="0"/>
    <cellStyle name="Normal 352 5 2 2" xfId="0"/>
    <cellStyle name="Normal 352 5 2 2 2" xfId="0"/>
    <cellStyle name="Normal 352 5 2 3" xfId="0"/>
    <cellStyle name="Normal 352 5 3" xfId="0"/>
    <cellStyle name="Normal 352 5 3 2" xfId="0"/>
    <cellStyle name="Normal 352 5 4" xfId="0"/>
    <cellStyle name="Normal 352 6" xfId="0"/>
    <cellStyle name="Normal 352 6 2" xfId="0"/>
    <cellStyle name="Normal 352 6 2 2" xfId="0"/>
    <cellStyle name="Normal 352 6 3" xfId="0"/>
    <cellStyle name="Normal 352 7" xfId="0"/>
    <cellStyle name="Normal 352 7 2" xfId="0"/>
    <cellStyle name="Normal 352 8" xfId="0"/>
    <cellStyle name="Normal 352 9" xfId="0"/>
    <cellStyle name="Normal 353" xfId="0"/>
    <cellStyle name="Normal 353 2" xfId="0"/>
    <cellStyle name="Normal 353 2 2" xfId="0"/>
    <cellStyle name="Normal 353 2 2 2" xfId="0"/>
    <cellStyle name="Normal 353 2 2 2 2" xfId="0"/>
    <cellStyle name="Normal 353 2 2 3" xfId="0"/>
    <cellStyle name="Normal 353 2 3" xfId="0"/>
    <cellStyle name="Normal 353 2 3 2" xfId="0"/>
    <cellStyle name="Normal 353 2 4" xfId="0"/>
    <cellStyle name="Normal 353 3" xfId="0"/>
    <cellStyle name="Normal 353 3 2" xfId="0"/>
    <cellStyle name="Normal 353 3 2 2" xfId="0"/>
    <cellStyle name="Normal 353 3 2 2 2" xfId="0"/>
    <cellStyle name="Normal 353 3 2 3" xfId="0"/>
    <cellStyle name="Normal 353 3 3" xfId="0"/>
    <cellStyle name="Normal 353 3 3 2" xfId="0"/>
    <cellStyle name="Normal 353 3 4" xfId="0"/>
    <cellStyle name="Normal 353 4" xfId="0"/>
    <cellStyle name="Normal 353 4 2" xfId="0"/>
    <cellStyle name="Normal 353 4 2 2" xfId="0"/>
    <cellStyle name="Normal 353 4 2 2 2" xfId="0"/>
    <cellStyle name="Normal 353 4 2 3" xfId="0"/>
    <cellStyle name="Normal 353 4 3" xfId="0"/>
    <cellStyle name="Normal 353 4 3 2" xfId="0"/>
    <cellStyle name="Normal 353 4 4" xfId="0"/>
    <cellStyle name="Normal 353 5" xfId="0"/>
    <cellStyle name="Normal 353 5 2" xfId="0"/>
    <cellStyle name="Normal 353 5 2 2" xfId="0"/>
    <cellStyle name="Normal 353 5 2 2 2" xfId="0"/>
    <cellStyle name="Normal 353 5 2 3" xfId="0"/>
    <cellStyle name="Normal 353 5 3" xfId="0"/>
    <cellStyle name="Normal 353 5 3 2" xfId="0"/>
    <cellStyle name="Normal 353 5 4" xfId="0"/>
    <cellStyle name="Normal 353 6" xfId="0"/>
    <cellStyle name="Normal 353 6 2" xfId="0"/>
    <cellStyle name="Normal 353 6 2 2" xfId="0"/>
    <cellStyle name="Normal 353 6 3" xfId="0"/>
    <cellStyle name="Normal 353 7" xfId="0"/>
    <cellStyle name="Normal 353 7 2" xfId="0"/>
    <cellStyle name="Normal 353 8" xfId="0"/>
    <cellStyle name="Normal 353 9" xfId="0"/>
    <cellStyle name="Normal 354" xfId="0"/>
    <cellStyle name="Normal 354 2" xfId="0"/>
    <cellStyle name="Normal 354 2 2" xfId="0"/>
    <cellStyle name="Normal 354 2 2 2" xfId="0"/>
    <cellStyle name="Normal 354 2 2 2 2" xfId="0"/>
    <cellStyle name="Normal 354 2 2 3" xfId="0"/>
    <cellStyle name="Normal 354 2 3" xfId="0"/>
    <cellStyle name="Normal 354 2 3 2" xfId="0"/>
    <cellStyle name="Normal 354 2 4" xfId="0"/>
    <cellStyle name="Normal 354 3" xfId="0"/>
    <cellStyle name="Normal 354 3 2" xfId="0"/>
    <cellStyle name="Normal 354 3 2 2" xfId="0"/>
    <cellStyle name="Normal 354 3 2 2 2" xfId="0"/>
    <cellStyle name="Normal 354 3 2 3" xfId="0"/>
    <cellStyle name="Normal 354 3 3" xfId="0"/>
    <cellStyle name="Normal 354 3 3 2" xfId="0"/>
    <cellStyle name="Normal 354 3 4" xfId="0"/>
    <cellStyle name="Normal 354 4" xfId="0"/>
    <cellStyle name="Normal 354 4 2" xfId="0"/>
    <cellStyle name="Normal 354 4 2 2" xfId="0"/>
    <cellStyle name="Normal 354 4 2 2 2" xfId="0"/>
    <cellStyle name="Normal 354 4 2 3" xfId="0"/>
    <cellStyle name="Normal 354 4 3" xfId="0"/>
    <cellStyle name="Normal 354 4 3 2" xfId="0"/>
    <cellStyle name="Normal 354 4 4" xfId="0"/>
    <cellStyle name="Normal 354 5" xfId="0"/>
    <cellStyle name="Normal 354 5 2" xfId="0"/>
    <cellStyle name="Normal 354 5 2 2" xfId="0"/>
    <cellStyle name="Normal 354 5 2 2 2" xfId="0"/>
    <cellStyle name="Normal 354 5 2 3" xfId="0"/>
    <cellStyle name="Normal 354 5 3" xfId="0"/>
    <cellStyle name="Normal 354 5 3 2" xfId="0"/>
    <cellStyle name="Normal 354 5 4" xfId="0"/>
    <cellStyle name="Normal 354 6" xfId="0"/>
    <cellStyle name="Normal 354 6 2" xfId="0"/>
    <cellStyle name="Normal 354 6 2 2" xfId="0"/>
    <cellStyle name="Normal 354 6 3" xfId="0"/>
    <cellStyle name="Normal 354 7" xfId="0"/>
    <cellStyle name="Normal 354 7 2" xfId="0"/>
    <cellStyle name="Normal 354 8" xfId="0"/>
    <cellStyle name="Normal 354 9" xfId="0"/>
    <cellStyle name="Normal 355" xfId="0"/>
    <cellStyle name="Normal 355 2" xfId="0"/>
    <cellStyle name="Normal 355 2 2" xfId="0"/>
    <cellStyle name="Normal 355 2 2 2" xfId="0"/>
    <cellStyle name="Normal 355 2 2 2 2" xfId="0"/>
    <cellStyle name="Normal 355 2 2 3" xfId="0"/>
    <cellStyle name="Normal 355 2 3" xfId="0"/>
    <cellStyle name="Normal 355 2 3 2" xfId="0"/>
    <cellStyle name="Normal 355 2 4" xfId="0"/>
    <cellStyle name="Normal 355 3" xfId="0"/>
    <cellStyle name="Normal 355 3 2" xfId="0"/>
    <cellStyle name="Normal 355 3 2 2" xfId="0"/>
    <cellStyle name="Normal 355 3 2 2 2" xfId="0"/>
    <cellStyle name="Normal 355 3 2 3" xfId="0"/>
    <cellStyle name="Normal 355 3 3" xfId="0"/>
    <cellStyle name="Normal 355 3 3 2" xfId="0"/>
    <cellStyle name="Normal 355 3 4" xfId="0"/>
    <cellStyle name="Normal 355 4" xfId="0"/>
    <cellStyle name="Normal 355 4 2" xfId="0"/>
    <cellStyle name="Normal 355 4 2 2" xfId="0"/>
    <cellStyle name="Normal 355 4 2 2 2" xfId="0"/>
    <cellStyle name="Normal 355 4 2 3" xfId="0"/>
    <cellStyle name="Normal 355 4 3" xfId="0"/>
    <cellStyle name="Normal 355 4 3 2" xfId="0"/>
    <cellStyle name="Normal 355 4 4" xfId="0"/>
    <cellStyle name="Normal 355 5" xfId="0"/>
    <cellStyle name="Normal 355 5 2" xfId="0"/>
    <cellStyle name="Normal 355 5 2 2" xfId="0"/>
    <cellStyle name="Normal 355 5 2 2 2" xfId="0"/>
    <cellStyle name="Normal 355 5 2 3" xfId="0"/>
    <cellStyle name="Normal 355 5 3" xfId="0"/>
    <cellStyle name="Normal 355 5 3 2" xfId="0"/>
    <cellStyle name="Normal 355 5 4" xfId="0"/>
    <cellStyle name="Normal 355 6" xfId="0"/>
    <cellStyle name="Normal 355 6 2" xfId="0"/>
    <cellStyle name="Normal 355 6 2 2" xfId="0"/>
    <cellStyle name="Normal 355 6 3" xfId="0"/>
    <cellStyle name="Normal 355 7" xfId="0"/>
    <cellStyle name="Normal 355 7 2" xfId="0"/>
    <cellStyle name="Normal 355 8" xfId="0"/>
    <cellStyle name="Normal 355 9" xfId="0"/>
    <cellStyle name="Normal 356" xfId="0"/>
    <cellStyle name="Normal 356 2" xfId="0"/>
    <cellStyle name="Normal 356 2 2" xfId="0"/>
    <cellStyle name="Normal 356 2 2 2" xfId="0"/>
    <cellStyle name="Normal 356 2 2 2 2" xfId="0"/>
    <cellStyle name="Normal 356 2 2 3" xfId="0"/>
    <cellStyle name="Normal 356 2 3" xfId="0"/>
    <cellStyle name="Normal 356 2 3 2" xfId="0"/>
    <cellStyle name="Normal 356 2 4" xfId="0"/>
    <cellStyle name="Normal 356 3" xfId="0"/>
    <cellStyle name="Normal 356 3 2" xfId="0"/>
    <cellStyle name="Normal 356 3 2 2" xfId="0"/>
    <cellStyle name="Normal 356 3 2 2 2" xfId="0"/>
    <cellStyle name="Normal 356 3 2 3" xfId="0"/>
    <cellStyle name="Normal 356 3 3" xfId="0"/>
    <cellStyle name="Normal 356 3 3 2" xfId="0"/>
    <cellStyle name="Normal 356 3 4" xfId="0"/>
    <cellStyle name="Normal 356 4" xfId="0"/>
    <cellStyle name="Normal 356 4 2" xfId="0"/>
    <cellStyle name="Normal 356 4 2 2" xfId="0"/>
    <cellStyle name="Normal 356 4 2 2 2" xfId="0"/>
    <cellStyle name="Normal 356 4 2 3" xfId="0"/>
    <cellStyle name="Normal 356 4 3" xfId="0"/>
    <cellStyle name="Normal 356 4 3 2" xfId="0"/>
    <cellStyle name="Normal 356 4 4" xfId="0"/>
    <cellStyle name="Normal 356 5" xfId="0"/>
    <cellStyle name="Normal 356 5 2" xfId="0"/>
    <cellStyle name="Normal 356 5 2 2" xfId="0"/>
    <cellStyle name="Normal 356 5 2 2 2" xfId="0"/>
    <cellStyle name="Normal 356 5 2 3" xfId="0"/>
    <cellStyle name="Normal 356 5 3" xfId="0"/>
    <cellStyle name="Normal 356 5 3 2" xfId="0"/>
    <cellStyle name="Normal 356 5 4" xfId="0"/>
    <cellStyle name="Normal 356 6" xfId="0"/>
    <cellStyle name="Normal 356 6 2" xfId="0"/>
    <cellStyle name="Normal 356 6 2 2" xfId="0"/>
    <cellStyle name="Normal 356 6 3" xfId="0"/>
    <cellStyle name="Normal 356 7" xfId="0"/>
    <cellStyle name="Normal 356 7 2" xfId="0"/>
    <cellStyle name="Normal 356 8" xfId="0"/>
    <cellStyle name="Normal 356 9" xfId="0"/>
    <cellStyle name="Normal 357" xfId="0"/>
    <cellStyle name="Normal 357 2" xfId="0"/>
    <cellStyle name="Normal 357 2 2" xfId="0"/>
    <cellStyle name="Normal 357 2 2 2" xfId="0"/>
    <cellStyle name="Normal 357 2 2 2 2" xfId="0"/>
    <cellStyle name="Normal 357 2 2 3" xfId="0"/>
    <cellStyle name="Normal 357 2 3" xfId="0"/>
    <cellStyle name="Normal 357 2 3 2" xfId="0"/>
    <cellStyle name="Normal 357 2 4" xfId="0"/>
    <cellStyle name="Normal 357 3" xfId="0"/>
    <cellStyle name="Normal 357 3 2" xfId="0"/>
    <cellStyle name="Normal 357 3 2 2" xfId="0"/>
    <cellStyle name="Normal 357 3 2 2 2" xfId="0"/>
    <cellStyle name="Normal 357 3 2 3" xfId="0"/>
    <cellStyle name="Normal 357 3 3" xfId="0"/>
    <cellStyle name="Normal 357 3 3 2" xfId="0"/>
    <cellStyle name="Normal 357 3 4" xfId="0"/>
    <cellStyle name="Normal 357 4" xfId="0"/>
    <cellStyle name="Normal 357 4 2" xfId="0"/>
    <cellStyle name="Normal 357 4 2 2" xfId="0"/>
    <cellStyle name="Normal 357 4 2 2 2" xfId="0"/>
    <cellStyle name="Normal 357 4 2 3" xfId="0"/>
    <cellStyle name="Normal 357 4 3" xfId="0"/>
    <cellStyle name="Normal 357 4 3 2" xfId="0"/>
    <cellStyle name="Normal 357 4 4" xfId="0"/>
    <cellStyle name="Normal 357 5" xfId="0"/>
    <cellStyle name="Normal 357 5 2" xfId="0"/>
    <cellStyle name="Normal 357 5 2 2" xfId="0"/>
    <cellStyle name="Normal 357 5 2 2 2" xfId="0"/>
    <cellStyle name="Normal 357 5 2 3" xfId="0"/>
    <cellStyle name="Normal 357 5 3" xfId="0"/>
    <cellStyle name="Normal 357 5 3 2" xfId="0"/>
    <cellStyle name="Normal 357 5 4" xfId="0"/>
    <cellStyle name="Normal 357 6" xfId="0"/>
    <cellStyle name="Normal 357 6 2" xfId="0"/>
    <cellStyle name="Normal 357 6 2 2" xfId="0"/>
    <cellStyle name="Normal 357 6 3" xfId="0"/>
    <cellStyle name="Normal 357 7" xfId="0"/>
    <cellStyle name="Normal 357 7 2" xfId="0"/>
    <cellStyle name="Normal 357 8" xfId="0"/>
    <cellStyle name="Normal 357 9" xfId="0"/>
    <cellStyle name="Normal 358" xfId="0"/>
    <cellStyle name="Normal 358 2" xfId="0"/>
    <cellStyle name="Normal 358 2 2" xfId="0"/>
    <cellStyle name="Normal 358 2 2 2" xfId="0"/>
    <cellStyle name="Normal 358 2 2 2 2" xfId="0"/>
    <cellStyle name="Normal 358 2 2 3" xfId="0"/>
    <cellStyle name="Normal 358 2 3" xfId="0"/>
    <cellStyle name="Normal 358 2 3 2" xfId="0"/>
    <cellStyle name="Normal 358 2 4" xfId="0"/>
    <cellStyle name="Normal 358 3" xfId="0"/>
    <cellStyle name="Normal 358 3 2" xfId="0"/>
    <cellStyle name="Normal 358 3 2 2" xfId="0"/>
    <cellStyle name="Normal 358 3 2 2 2" xfId="0"/>
    <cellStyle name="Normal 358 3 2 3" xfId="0"/>
    <cellStyle name="Normal 358 3 3" xfId="0"/>
    <cellStyle name="Normal 358 3 3 2" xfId="0"/>
    <cellStyle name="Normal 358 3 4" xfId="0"/>
    <cellStyle name="Normal 358 4" xfId="0"/>
    <cellStyle name="Normal 358 4 2" xfId="0"/>
    <cellStyle name="Normal 358 4 2 2" xfId="0"/>
    <cellStyle name="Normal 358 4 2 2 2" xfId="0"/>
    <cellStyle name="Normal 358 4 2 3" xfId="0"/>
    <cellStyle name="Normal 358 4 3" xfId="0"/>
    <cellStyle name="Normal 358 4 3 2" xfId="0"/>
    <cellStyle name="Normal 358 4 4" xfId="0"/>
    <cellStyle name="Normal 358 5" xfId="0"/>
    <cellStyle name="Normal 358 5 2" xfId="0"/>
    <cellStyle name="Normal 358 5 2 2" xfId="0"/>
    <cellStyle name="Normal 358 5 2 2 2" xfId="0"/>
    <cellStyle name="Normal 358 5 2 3" xfId="0"/>
    <cellStyle name="Normal 358 5 3" xfId="0"/>
    <cellStyle name="Normal 358 5 3 2" xfId="0"/>
    <cellStyle name="Normal 358 5 4" xfId="0"/>
    <cellStyle name="Normal 358 6" xfId="0"/>
    <cellStyle name="Normal 358 6 2" xfId="0"/>
    <cellStyle name="Normal 358 6 2 2" xfId="0"/>
    <cellStyle name="Normal 358 6 3" xfId="0"/>
    <cellStyle name="Normal 358 7" xfId="0"/>
    <cellStyle name="Normal 358 7 2" xfId="0"/>
    <cellStyle name="Normal 358 8" xfId="0"/>
    <cellStyle name="Normal 358 9" xfId="0"/>
    <cellStyle name="Normal 359" xfId="0"/>
    <cellStyle name="Normal 359 2" xfId="0"/>
    <cellStyle name="Normal 359 2 2" xfId="0"/>
    <cellStyle name="Normal 359 2 2 2" xfId="0"/>
    <cellStyle name="Normal 359 2 2 2 2" xfId="0"/>
    <cellStyle name="Normal 359 2 2 3" xfId="0"/>
    <cellStyle name="Normal 359 2 3" xfId="0"/>
    <cellStyle name="Normal 359 2 3 2" xfId="0"/>
    <cellStyle name="Normal 359 2 4" xfId="0"/>
    <cellStyle name="Normal 359 3" xfId="0"/>
    <cellStyle name="Normal 359 3 2" xfId="0"/>
    <cellStyle name="Normal 359 3 2 2" xfId="0"/>
    <cellStyle name="Normal 359 3 2 2 2" xfId="0"/>
    <cellStyle name="Normal 359 3 2 3" xfId="0"/>
    <cellStyle name="Normal 359 3 3" xfId="0"/>
    <cellStyle name="Normal 359 3 3 2" xfId="0"/>
    <cellStyle name="Normal 359 3 4" xfId="0"/>
    <cellStyle name="Normal 359 4" xfId="0"/>
    <cellStyle name="Normal 359 4 2" xfId="0"/>
    <cellStyle name="Normal 359 4 2 2" xfId="0"/>
    <cellStyle name="Normal 359 4 2 2 2" xfId="0"/>
    <cellStyle name="Normal 359 4 2 3" xfId="0"/>
    <cellStyle name="Normal 359 4 3" xfId="0"/>
    <cellStyle name="Normal 359 4 3 2" xfId="0"/>
    <cellStyle name="Normal 359 4 4" xfId="0"/>
    <cellStyle name="Normal 359 5" xfId="0"/>
    <cellStyle name="Normal 359 5 2" xfId="0"/>
    <cellStyle name="Normal 359 5 2 2" xfId="0"/>
    <cellStyle name="Normal 359 5 2 2 2" xfId="0"/>
    <cellStyle name="Normal 359 5 2 3" xfId="0"/>
    <cellStyle name="Normal 359 5 3" xfId="0"/>
    <cellStyle name="Normal 359 5 3 2" xfId="0"/>
    <cellStyle name="Normal 359 5 4" xfId="0"/>
    <cellStyle name="Normal 359 6" xfId="0"/>
    <cellStyle name="Normal 359 6 2" xfId="0"/>
    <cellStyle name="Normal 359 6 2 2" xfId="0"/>
    <cellStyle name="Normal 359 6 3" xfId="0"/>
    <cellStyle name="Normal 359 7" xfId="0"/>
    <cellStyle name="Normal 359 7 2" xfId="0"/>
    <cellStyle name="Normal 359 8" xfId="0"/>
    <cellStyle name="Normal 359 9" xfId="0"/>
    <cellStyle name="Normal 35_BallGrid" xfId="0"/>
    <cellStyle name="Normal 36" xfId="0"/>
    <cellStyle name="Normal 36 2" xfId="0"/>
    <cellStyle name="Normal 36 2 2" xfId="0"/>
    <cellStyle name="Normal 36 2 2 2" xfId="0"/>
    <cellStyle name="Normal 36 3" xfId="0"/>
    <cellStyle name="Normal 36 4" xfId="0"/>
    <cellStyle name="Normal 36 4 2" xfId="0"/>
    <cellStyle name="Normal 36 5" xfId="0"/>
    <cellStyle name="Normal 360" xfId="0"/>
    <cellStyle name="Normal 360 2" xfId="0"/>
    <cellStyle name="Normal 360 2 2" xfId="0"/>
    <cellStyle name="Normal 360 2 2 2" xfId="0"/>
    <cellStyle name="Normal 360 2 2 2 2" xfId="0"/>
    <cellStyle name="Normal 360 2 2 3" xfId="0"/>
    <cellStyle name="Normal 360 2 3" xfId="0"/>
    <cellStyle name="Normal 360 2 3 2" xfId="0"/>
    <cellStyle name="Normal 360 2 4" xfId="0"/>
    <cellStyle name="Normal 360 3" xfId="0"/>
    <cellStyle name="Normal 360 3 2" xfId="0"/>
    <cellStyle name="Normal 360 3 2 2" xfId="0"/>
    <cellStyle name="Normal 360 3 2 2 2" xfId="0"/>
    <cellStyle name="Normal 360 3 2 3" xfId="0"/>
    <cellStyle name="Normal 360 3 3" xfId="0"/>
    <cellStyle name="Normal 360 3 3 2" xfId="0"/>
    <cellStyle name="Normal 360 3 4" xfId="0"/>
    <cellStyle name="Normal 360 4" xfId="0"/>
    <cellStyle name="Normal 360 4 2" xfId="0"/>
    <cellStyle name="Normal 360 4 2 2" xfId="0"/>
    <cellStyle name="Normal 360 4 2 2 2" xfId="0"/>
    <cellStyle name="Normal 360 4 2 3" xfId="0"/>
    <cellStyle name="Normal 360 4 3" xfId="0"/>
    <cellStyle name="Normal 360 4 3 2" xfId="0"/>
    <cellStyle name="Normal 360 4 4" xfId="0"/>
    <cellStyle name="Normal 360 5" xfId="0"/>
    <cellStyle name="Normal 360 5 2" xfId="0"/>
    <cellStyle name="Normal 360 5 2 2" xfId="0"/>
    <cellStyle name="Normal 360 5 2 2 2" xfId="0"/>
    <cellStyle name="Normal 360 5 2 3" xfId="0"/>
    <cellStyle name="Normal 360 5 3" xfId="0"/>
    <cellStyle name="Normal 360 5 3 2" xfId="0"/>
    <cellStyle name="Normal 360 5 4" xfId="0"/>
    <cellStyle name="Normal 360 6" xfId="0"/>
    <cellStyle name="Normal 360 6 2" xfId="0"/>
    <cellStyle name="Normal 360 6 2 2" xfId="0"/>
    <cellStyle name="Normal 360 6 3" xfId="0"/>
    <cellStyle name="Normal 360 7" xfId="0"/>
    <cellStyle name="Normal 360 7 2" xfId="0"/>
    <cellStyle name="Normal 360 8" xfId="0"/>
    <cellStyle name="Normal 360 9" xfId="0"/>
    <cellStyle name="Normal 361" xfId="0"/>
    <cellStyle name="Normal 361 2" xfId="0"/>
    <cellStyle name="Normal 361 2 2" xfId="0"/>
    <cellStyle name="Normal 361 2 2 2" xfId="0"/>
    <cellStyle name="Normal 361 2 2 2 2" xfId="0"/>
    <cellStyle name="Normal 361 2 2 3" xfId="0"/>
    <cellStyle name="Normal 361 2 3" xfId="0"/>
    <cellStyle name="Normal 361 2 3 2" xfId="0"/>
    <cellStyle name="Normal 361 2 4" xfId="0"/>
    <cellStyle name="Normal 361 3" xfId="0"/>
    <cellStyle name="Normal 361 3 2" xfId="0"/>
    <cellStyle name="Normal 361 3 2 2" xfId="0"/>
    <cellStyle name="Normal 361 3 2 2 2" xfId="0"/>
    <cellStyle name="Normal 361 3 2 3" xfId="0"/>
    <cellStyle name="Normal 361 3 3" xfId="0"/>
    <cellStyle name="Normal 361 3 3 2" xfId="0"/>
    <cellStyle name="Normal 361 3 4" xfId="0"/>
    <cellStyle name="Normal 361 4" xfId="0"/>
    <cellStyle name="Normal 361 4 2" xfId="0"/>
    <cellStyle name="Normal 361 4 2 2" xfId="0"/>
    <cellStyle name="Normal 361 4 2 2 2" xfId="0"/>
    <cellStyle name="Normal 361 4 2 3" xfId="0"/>
    <cellStyle name="Normal 361 4 3" xfId="0"/>
    <cellStyle name="Normal 361 4 3 2" xfId="0"/>
    <cellStyle name="Normal 361 4 4" xfId="0"/>
    <cellStyle name="Normal 361 5" xfId="0"/>
    <cellStyle name="Normal 361 5 2" xfId="0"/>
    <cellStyle name="Normal 361 5 2 2" xfId="0"/>
    <cellStyle name="Normal 361 5 2 2 2" xfId="0"/>
    <cellStyle name="Normal 361 5 2 3" xfId="0"/>
    <cellStyle name="Normal 361 5 3" xfId="0"/>
    <cellStyle name="Normal 361 5 3 2" xfId="0"/>
    <cellStyle name="Normal 361 5 4" xfId="0"/>
    <cellStyle name="Normal 361 6" xfId="0"/>
    <cellStyle name="Normal 361 6 2" xfId="0"/>
    <cellStyle name="Normal 361 6 2 2" xfId="0"/>
    <cellStyle name="Normal 361 6 3" xfId="0"/>
    <cellStyle name="Normal 361 7" xfId="0"/>
    <cellStyle name="Normal 361 7 2" xfId="0"/>
    <cellStyle name="Normal 361 8" xfId="0"/>
    <cellStyle name="Normal 361 9" xfId="0"/>
    <cellStyle name="Normal 362" xfId="0"/>
    <cellStyle name="Normal 362 2" xfId="0"/>
    <cellStyle name="Normal 362 2 2" xfId="0"/>
    <cellStyle name="Normal 362 2 2 2" xfId="0"/>
    <cellStyle name="Normal 362 2 2 2 2" xfId="0"/>
    <cellStyle name="Normal 362 2 2 3" xfId="0"/>
    <cellStyle name="Normal 362 2 3" xfId="0"/>
    <cellStyle name="Normal 362 2 3 2" xfId="0"/>
    <cellStyle name="Normal 362 2 4" xfId="0"/>
    <cellStyle name="Normal 362 3" xfId="0"/>
    <cellStyle name="Normal 362 3 2" xfId="0"/>
    <cellStyle name="Normal 362 3 2 2" xfId="0"/>
    <cellStyle name="Normal 362 3 2 2 2" xfId="0"/>
    <cellStyle name="Normal 362 3 2 3" xfId="0"/>
    <cellStyle name="Normal 362 3 3" xfId="0"/>
    <cellStyle name="Normal 362 3 3 2" xfId="0"/>
    <cellStyle name="Normal 362 3 4" xfId="0"/>
    <cellStyle name="Normal 362 4" xfId="0"/>
    <cellStyle name="Normal 362 4 2" xfId="0"/>
    <cellStyle name="Normal 362 4 2 2" xfId="0"/>
    <cellStyle name="Normal 362 4 2 2 2" xfId="0"/>
    <cellStyle name="Normal 362 4 2 3" xfId="0"/>
    <cellStyle name="Normal 362 4 3" xfId="0"/>
    <cellStyle name="Normal 362 4 3 2" xfId="0"/>
    <cellStyle name="Normal 362 4 4" xfId="0"/>
    <cellStyle name="Normal 362 5" xfId="0"/>
    <cellStyle name="Normal 362 5 2" xfId="0"/>
    <cellStyle name="Normal 362 5 2 2" xfId="0"/>
    <cellStyle name="Normal 362 5 2 2 2" xfId="0"/>
    <cellStyle name="Normal 362 5 2 3" xfId="0"/>
    <cellStyle name="Normal 362 5 3" xfId="0"/>
    <cellStyle name="Normal 362 5 3 2" xfId="0"/>
    <cellStyle name="Normal 362 5 4" xfId="0"/>
    <cellStyle name="Normal 362 6" xfId="0"/>
    <cellStyle name="Normal 362 6 2" xfId="0"/>
    <cellStyle name="Normal 362 6 2 2" xfId="0"/>
    <cellStyle name="Normal 362 6 3" xfId="0"/>
    <cellStyle name="Normal 362 7" xfId="0"/>
    <cellStyle name="Normal 362 7 2" xfId="0"/>
    <cellStyle name="Normal 362 8" xfId="0"/>
    <cellStyle name="Normal 362 9" xfId="0"/>
    <cellStyle name="Normal 363" xfId="0"/>
    <cellStyle name="Normal 363 2" xfId="0"/>
    <cellStyle name="Normal 363 2 2" xfId="0"/>
    <cellStyle name="Normal 363 2 2 2" xfId="0"/>
    <cellStyle name="Normal 363 2 2 2 2" xfId="0"/>
    <cellStyle name="Normal 363 2 2 3" xfId="0"/>
    <cellStyle name="Normal 363 2 3" xfId="0"/>
    <cellStyle name="Normal 363 2 3 2" xfId="0"/>
    <cellStyle name="Normal 363 2 4" xfId="0"/>
    <cellStyle name="Normal 363 3" xfId="0"/>
    <cellStyle name="Normal 363 3 2" xfId="0"/>
    <cellStyle name="Normal 363 3 2 2" xfId="0"/>
    <cellStyle name="Normal 363 3 2 2 2" xfId="0"/>
    <cellStyle name="Normal 363 3 2 3" xfId="0"/>
    <cellStyle name="Normal 363 3 3" xfId="0"/>
    <cellStyle name="Normal 363 3 3 2" xfId="0"/>
    <cellStyle name="Normal 363 3 4" xfId="0"/>
    <cellStyle name="Normal 363 4" xfId="0"/>
    <cellStyle name="Normal 363 4 2" xfId="0"/>
    <cellStyle name="Normal 363 4 2 2" xfId="0"/>
    <cellStyle name="Normal 363 4 2 2 2" xfId="0"/>
    <cellStyle name="Normal 363 4 2 3" xfId="0"/>
    <cellStyle name="Normal 363 4 3" xfId="0"/>
    <cellStyle name="Normal 363 4 3 2" xfId="0"/>
    <cellStyle name="Normal 363 4 4" xfId="0"/>
    <cellStyle name="Normal 363 5" xfId="0"/>
    <cellStyle name="Normal 363 5 2" xfId="0"/>
    <cellStyle name="Normal 363 5 2 2" xfId="0"/>
    <cellStyle name="Normal 363 5 2 2 2" xfId="0"/>
    <cellStyle name="Normal 363 5 2 3" xfId="0"/>
    <cellStyle name="Normal 363 5 3" xfId="0"/>
    <cellStyle name="Normal 363 5 3 2" xfId="0"/>
    <cellStyle name="Normal 363 5 4" xfId="0"/>
    <cellStyle name="Normal 363 6" xfId="0"/>
    <cellStyle name="Normal 363 6 2" xfId="0"/>
    <cellStyle name="Normal 363 6 2 2" xfId="0"/>
    <cellStyle name="Normal 363 6 3" xfId="0"/>
    <cellStyle name="Normal 363 7" xfId="0"/>
    <cellStyle name="Normal 363 7 2" xfId="0"/>
    <cellStyle name="Normal 363 8" xfId="0"/>
    <cellStyle name="Normal 363 9" xfId="0"/>
    <cellStyle name="Normal 364" xfId="0"/>
    <cellStyle name="Normal 364 2" xfId="0"/>
    <cellStyle name="Normal 364 2 2" xfId="0"/>
    <cellStyle name="Normal 364 2 2 2" xfId="0"/>
    <cellStyle name="Normal 364 2 2 2 2" xfId="0"/>
    <cellStyle name="Normal 364 2 2 3" xfId="0"/>
    <cellStyle name="Normal 364 2 3" xfId="0"/>
    <cellStyle name="Normal 364 2 3 2" xfId="0"/>
    <cellStyle name="Normal 364 2 4" xfId="0"/>
    <cellStyle name="Normal 364 3" xfId="0"/>
    <cellStyle name="Normal 364 3 2" xfId="0"/>
    <cellStyle name="Normal 364 3 2 2" xfId="0"/>
    <cellStyle name="Normal 364 3 2 2 2" xfId="0"/>
    <cellStyle name="Normal 364 3 2 3" xfId="0"/>
    <cellStyle name="Normal 364 3 3" xfId="0"/>
    <cellStyle name="Normal 364 3 3 2" xfId="0"/>
    <cellStyle name="Normal 364 3 4" xfId="0"/>
    <cellStyle name="Normal 364 4" xfId="0"/>
    <cellStyle name="Normal 364 4 2" xfId="0"/>
    <cellStyle name="Normal 364 4 2 2" xfId="0"/>
    <cellStyle name="Normal 364 4 2 2 2" xfId="0"/>
    <cellStyle name="Normal 364 4 2 3" xfId="0"/>
    <cellStyle name="Normal 364 4 3" xfId="0"/>
    <cellStyle name="Normal 364 4 3 2" xfId="0"/>
    <cellStyle name="Normal 364 4 4" xfId="0"/>
    <cellStyle name="Normal 364 5" xfId="0"/>
    <cellStyle name="Normal 364 5 2" xfId="0"/>
    <cellStyle name="Normal 364 5 2 2" xfId="0"/>
    <cellStyle name="Normal 364 5 2 2 2" xfId="0"/>
    <cellStyle name="Normal 364 5 2 3" xfId="0"/>
    <cellStyle name="Normal 364 5 3" xfId="0"/>
    <cellStyle name="Normal 364 5 3 2" xfId="0"/>
    <cellStyle name="Normal 364 5 4" xfId="0"/>
    <cellStyle name="Normal 364 6" xfId="0"/>
    <cellStyle name="Normal 364 6 2" xfId="0"/>
    <cellStyle name="Normal 364 6 2 2" xfId="0"/>
    <cellStyle name="Normal 364 6 3" xfId="0"/>
    <cellStyle name="Normal 364 7" xfId="0"/>
    <cellStyle name="Normal 364 7 2" xfId="0"/>
    <cellStyle name="Normal 364 8" xfId="0"/>
    <cellStyle name="Normal 364 9" xfId="0"/>
    <cellStyle name="Normal 365" xfId="0"/>
    <cellStyle name="Normal 365 2" xfId="0"/>
    <cellStyle name="Normal 365 2 2" xfId="0"/>
    <cellStyle name="Normal 365 2 2 2" xfId="0"/>
    <cellStyle name="Normal 365 2 2 2 2" xfId="0"/>
    <cellStyle name="Normal 365 2 2 3" xfId="0"/>
    <cellStyle name="Normal 365 2 3" xfId="0"/>
    <cellStyle name="Normal 365 2 3 2" xfId="0"/>
    <cellStyle name="Normal 365 2 4" xfId="0"/>
    <cellStyle name="Normal 365 3" xfId="0"/>
    <cellStyle name="Normal 365 3 2" xfId="0"/>
    <cellStyle name="Normal 365 3 2 2" xfId="0"/>
    <cellStyle name="Normal 365 3 2 2 2" xfId="0"/>
    <cellStyle name="Normal 365 3 2 3" xfId="0"/>
    <cellStyle name="Normal 365 3 3" xfId="0"/>
    <cellStyle name="Normal 365 3 3 2" xfId="0"/>
    <cellStyle name="Normal 365 3 4" xfId="0"/>
    <cellStyle name="Normal 365 4" xfId="0"/>
    <cellStyle name="Normal 365 4 2" xfId="0"/>
    <cellStyle name="Normal 365 4 2 2" xfId="0"/>
    <cellStyle name="Normal 365 4 2 2 2" xfId="0"/>
    <cellStyle name="Normal 365 4 2 3" xfId="0"/>
    <cellStyle name="Normal 365 4 3" xfId="0"/>
    <cellStyle name="Normal 365 4 3 2" xfId="0"/>
    <cellStyle name="Normal 365 4 4" xfId="0"/>
    <cellStyle name="Normal 365 5" xfId="0"/>
    <cellStyle name="Normal 365 5 2" xfId="0"/>
    <cellStyle name="Normal 365 5 2 2" xfId="0"/>
    <cellStyle name="Normal 365 5 2 2 2" xfId="0"/>
    <cellStyle name="Normal 365 5 2 3" xfId="0"/>
    <cellStyle name="Normal 365 5 3" xfId="0"/>
    <cellStyle name="Normal 365 5 3 2" xfId="0"/>
    <cellStyle name="Normal 365 5 4" xfId="0"/>
    <cellStyle name="Normal 365 6" xfId="0"/>
    <cellStyle name="Normal 365 6 2" xfId="0"/>
    <cellStyle name="Normal 365 6 2 2" xfId="0"/>
    <cellStyle name="Normal 365 6 3" xfId="0"/>
    <cellStyle name="Normal 365 7" xfId="0"/>
    <cellStyle name="Normal 365 7 2" xfId="0"/>
    <cellStyle name="Normal 365 8" xfId="0"/>
    <cellStyle name="Normal 365 9" xfId="0"/>
    <cellStyle name="Normal 366" xfId="0"/>
    <cellStyle name="Normal 366 2" xfId="0"/>
    <cellStyle name="Normal 366 2 2" xfId="0"/>
    <cellStyle name="Normal 366 2 2 2" xfId="0"/>
    <cellStyle name="Normal 366 2 2 2 2" xfId="0"/>
    <cellStyle name="Normal 366 2 2 3" xfId="0"/>
    <cellStyle name="Normal 366 2 3" xfId="0"/>
    <cellStyle name="Normal 366 2 3 2" xfId="0"/>
    <cellStyle name="Normal 366 2 4" xfId="0"/>
    <cellStyle name="Normal 366 3" xfId="0"/>
    <cellStyle name="Normal 366 3 2" xfId="0"/>
    <cellStyle name="Normal 366 3 2 2" xfId="0"/>
    <cellStyle name="Normal 366 3 2 2 2" xfId="0"/>
    <cellStyle name="Normal 366 3 2 3" xfId="0"/>
    <cellStyle name="Normal 366 3 3" xfId="0"/>
    <cellStyle name="Normal 366 3 3 2" xfId="0"/>
    <cellStyle name="Normal 366 3 4" xfId="0"/>
    <cellStyle name="Normal 366 4" xfId="0"/>
    <cellStyle name="Normal 366 4 2" xfId="0"/>
    <cellStyle name="Normal 366 4 2 2" xfId="0"/>
    <cellStyle name="Normal 366 4 2 2 2" xfId="0"/>
    <cellStyle name="Normal 366 4 2 3" xfId="0"/>
    <cellStyle name="Normal 366 4 3" xfId="0"/>
    <cellStyle name="Normal 366 4 3 2" xfId="0"/>
    <cellStyle name="Normal 366 4 4" xfId="0"/>
    <cellStyle name="Normal 366 5" xfId="0"/>
    <cellStyle name="Normal 366 5 2" xfId="0"/>
    <cellStyle name="Normal 366 5 2 2" xfId="0"/>
    <cellStyle name="Normal 366 5 2 2 2" xfId="0"/>
    <cellStyle name="Normal 366 5 2 3" xfId="0"/>
    <cellStyle name="Normal 366 5 3" xfId="0"/>
    <cellStyle name="Normal 366 5 3 2" xfId="0"/>
    <cellStyle name="Normal 366 5 4" xfId="0"/>
    <cellStyle name="Normal 366 6" xfId="0"/>
    <cellStyle name="Normal 366 6 2" xfId="0"/>
    <cellStyle name="Normal 366 6 2 2" xfId="0"/>
    <cellStyle name="Normal 366 6 3" xfId="0"/>
    <cellStyle name="Normal 366 7" xfId="0"/>
    <cellStyle name="Normal 366 7 2" xfId="0"/>
    <cellStyle name="Normal 366 8" xfId="0"/>
    <cellStyle name="Normal 366 9" xfId="0"/>
    <cellStyle name="Normal 367" xfId="0"/>
    <cellStyle name="Normal 367 2" xfId="0"/>
    <cellStyle name="Normal 367 2 2" xfId="0"/>
    <cellStyle name="Normal 367 2 2 2" xfId="0"/>
    <cellStyle name="Normal 367 2 2 2 2" xfId="0"/>
    <cellStyle name="Normal 367 2 2 3" xfId="0"/>
    <cellStyle name="Normal 367 2 3" xfId="0"/>
    <cellStyle name="Normal 367 2 3 2" xfId="0"/>
    <cellStyle name="Normal 367 2 4" xfId="0"/>
    <cellStyle name="Normal 367 3" xfId="0"/>
    <cellStyle name="Normal 367 3 2" xfId="0"/>
    <cellStyle name="Normal 367 3 2 2" xfId="0"/>
    <cellStyle name="Normal 367 3 2 2 2" xfId="0"/>
    <cellStyle name="Normal 367 3 2 3" xfId="0"/>
    <cellStyle name="Normal 367 3 3" xfId="0"/>
    <cellStyle name="Normal 367 3 3 2" xfId="0"/>
    <cellStyle name="Normal 367 3 4" xfId="0"/>
    <cellStyle name="Normal 367 4" xfId="0"/>
    <cellStyle name="Normal 367 4 2" xfId="0"/>
    <cellStyle name="Normal 367 4 2 2" xfId="0"/>
    <cellStyle name="Normal 367 4 2 2 2" xfId="0"/>
    <cellStyle name="Normal 367 4 2 3" xfId="0"/>
    <cellStyle name="Normal 367 4 3" xfId="0"/>
    <cellStyle name="Normal 367 4 3 2" xfId="0"/>
    <cellStyle name="Normal 367 4 4" xfId="0"/>
    <cellStyle name="Normal 367 5" xfId="0"/>
    <cellStyle name="Normal 367 5 2" xfId="0"/>
    <cellStyle name="Normal 367 5 2 2" xfId="0"/>
    <cellStyle name="Normal 367 5 2 2 2" xfId="0"/>
    <cellStyle name="Normal 367 5 2 3" xfId="0"/>
    <cellStyle name="Normal 367 5 3" xfId="0"/>
    <cellStyle name="Normal 367 5 3 2" xfId="0"/>
    <cellStyle name="Normal 367 5 4" xfId="0"/>
    <cellStyle name="Normal 367 6" xfId="0"/>
    <cellStyle name="Normal 367 6 2" xfId="0"/>
    <cellStyle name="Normal 367 6 2 2" xfId="0"/>
    <cellStyle name="Normal 367 6 3" xfId="0"/>
    <cellStyle name="Normal 367 7" xfId="0"/>
    <cellStyle name="Normal 367 7 2" xfId="0"/>
    <cellStyle name="Normal 367 8" xfId="0"/>
    <cellStyle name="Normal 367 9" xfId="0"/>
    <cellStyle name="Normal 368" xfId="0"/>
    <cellStyle name="Normal 368 2" xfId="0"/>
    <cellStyle name="Normal 368 2 2" xfId="0"/>
    <cellStyle name="Normal 368 2 2 2" xfId="0"/>
    <cellStyle name="Normal 368 2 2 2 2" xfId="0"/>
    <cellStyle name="Normal 368 2 2 3" xfId="0"/>
    <cellStyle name="Normal 368 2 3" xfId="0"/>
    <cellStyle name="Normal 368 2 3 2" xfId="0"/>
    <cellStyle name="Normal 368 2 4" xfId="0"/>
    <cellStyle name="Normal 368 3" xfId="0"/>
    <cellStyle name="Normal 368 3 2" xfId="0"/>
    <cellStyle name="Normal 368 3 2 2" xfId="0"/>
    <cellStyle name="Normal 368 3 2 2 2" xfId="0"/>
    <cellStyle name="Normal 368 3 2 3" xfId="0"/>
    <cellStyle name="Normal 368 3 3" xfId="0"/>
    <cellStyle name="Normal 368 3 3 2" xfId="0"/>
    <cellStyle name="Normal 368 3 4" xfId="0"/>
    <cellStyle name="Normal 368 4" xfId="0"/>
    <cellStyle name="Normal 368 4 2" xfId="0"/>
    <cellStyle name="Normal 368 4 2 2" xfId="0"/>
    <cellStyle name="Normal 368 4 2 2 2" xfId="0"/>
    <cellStyle name="Normal 368 4 2 3" xfId="0"/>
    <cellStyle name="Normal 368 4 3" xfId="0"/>
    <cellStyle name="Normal 368 4 3 2" xfId="0"/>
    <cellStyle name="Normal 368 4 4" xfId="0"/>
    <cellStyle name="Normal 368 5" xfId="0"/>
    <cellStyle name="Normal 368 5 2" xfId="0"/>
    <cellStyle name="Normal 368 5 2 2" xfId="0"/>
    <cellStyle name="Normal 368 5 2 2 2" xfId="0"/>
    <cellStyle name="Normal 368 5 2 3" xfId="0"/>
    <cellStyle name="Normal 368 5 3" xfId="0"/>
    <cellStyle name="Normal 368 5 3 2" xfId="0"/>
    <cellStyle name="Normal 368 5 4" xfId="0"/>
    <cellStyle name="Normal 368 6" xfId="0"/>
    <cellStyle name="Normal 368 6 2" xfId="0"/>
    <cellStyle name="Normal 368 6 2 2" xfId="0"/>
    <cellStyle name="Normal 368 6 3" xfId="0"/>
    <cellStyle name="Normal 368 7" xfId="0"/>
    <cellStyle name="Normal 368 7 2" xfId="0"/>
    <cellStyle name="Normal 368 8" xfId="0"/>
    <cellStyle name="Normal 368 9" xfId="0"/>
    <cellStyle name="Normal 369" xfId="0"/>
    <cellStyle name="Normal 369 2" xfId="0"/>
    <cellStyle name="Normal 369 2 2" xfId="0"/>
    <cellStyle name="Normal 369 2 2 2" xfId="0"/>
    <cellStyle name="Normal 369 2 2 2 2" xfId="0"/>
    <cellStyle name="Normal 369 2 2 3" xfId="0"/>
    <cellStyle name="Normal 369 2 3" xfId="0"/>
    <cellStyle name="Normal 369 2 3 2" xfId="0"/>
    <cellStyle name="Normal 369 2 4" xfId="0"/>
    <cellStyle name="Normal 369 3" xfId="0"/>
    <cellStyle name="Normal 369 3 2" xfId="0"/>
    <cellStyle name="Normal 369 3 2 2" xfId="0"/>
    <cellStyle name="Normal 369 3 2 2 2" xfId="0"/>
    <cellStyle name="Normal 369 3 2 3" xfId="0"/>
    <cellStyle name="Normal 369 3 3" xfId="0"/>
    <cellStyle name="Normal 369 3 3 2" xfId="0"/>
    <cellStyle name="Normal 369 3 4" xfId="0"/>
    <cellStyle name="Normal 369 4" xfId="0"/>
    <cellStyle name="Normal 369 4 2" xfId="0"/>
    <cellStyle name="Normal 369 4 2 2" xfId="0"/>
    <cellStyle name="Normal 369 4 2 2 2" xfId="0"/>
    <cellStyle name="Normal 369 4 2 3" xfId="0"/>
    <cellStyle name="Normal 369 4 3" xfId="0"/>
    <cellStyle name="Normal 369 4 3 2" xfId="0"/>
    <cellStyle name="Normal 369 4 4" xfId="0"/>
    <cellStyle name="Normal 369 5" xfId="0"/>
    <cellStyle name="Normal 369 5 2" xfId="0"/>
    <cellStyle name="Normal 369 5 2 2" xfId="0"/>
    <cellStyle name="Normal 369 5 2 2 2" xfId="0"/>
    <cellStyle name="Normal 369 5 2 3" xfId="0"/>
    <cellStyle name="Normal 369 5 3" xfId="0"/>
    <cellStyle name="Normal 369 5 3 2" xfId="0"/>
    <cellStyle name="Normal 369 5 4" xfId="0"/>
    <cellStyle name="Normal 369 6" xfId="0"/>
    <cellStyle name="Normal 369 6 2" xfId="0"/>
    <cellStyle name="Normal 369 6 2 2" xfId="0"/>
    <cellStyle name="Normal 369 6 3" xfId="0"/>
    <cellStyle name="Normal 369 7" xfId="0"/>
    <cellStyle name="Normal 369 7 2" xfId="0"/>
    <cellStyle name="Normal 369 8" xfId="0"/>
    <cellStyle name="Normal 369 9" xfId="0"/>
    <cellStyle name="Normal 37" xfId="0"/>
    <cellStyle name="Normal 37 2" xfId="0"/>
    <cellStyle name="Normal 37 2 2" xfId="0"/>
    <cellStyle name="Normal 37 2 2 2" xfId="0"/>
    <cellStyle name="Normal 37 3" xfId="0"/>
    <cellStyle name="Normal 37 4" xfId="0"/>
    <cellStyle name="Normal 37 4 2" xfId="0"/>
    <cellStyle name="Normal 37 5" xfId="0"/>
    <cellStyle name="Normal 370" xfId="0"/>
    <cellStyle name="Normal 370 2" xfId="0"/>
    <cellStyle name="Normal 370 2 2" xfId="0"/>
    <cellStyle name="Normal 370 2 2 2" xfId="0"/>
    <cellStyle name="Normal 370 2 2 2 2" xfId="0"/>
    <cellStyle name="Normal 370 2 2 3" xfId="0"/>
    <cellStyle name="Normal 370 2 3" xfId="0"/>
    <cellStyle name="Normal 370 2 3 2" xfId="0"/>
    <cellStyle name="Normal 370 2 4" xfId="0"/>
    <cellStyle name="Normal 370 3" xfId="0"/>
    <cellStyle name="Normal 370 3 2" xfId="0"/>
    <cellStyle name="Normal 370 3 2 2" xfId="0"/>
    <cellStyle name="Normal 370 3 2 2 2" xfId="0"/>
    <cellStyle name="Normal 370 3 2 3" xfId="0"/>
    <cellStyle name="Normal 370 3 3" xfId="0"/>
    <cellStyle name="Normal 370 3 3 2" xfId="0"/>
    <cellStyle name="Normal 370 3 4" xfId="0"/>
    <cellStyle name="Normal 370 4" xfId="0"/>
    <cellStyle name="Normal 370 4 2" xfId="0"/>
    <cellStyle name="Normal 370 4 2 2" xfId="0"/>
    <cellStyle name="Normal 370 4 2 2 2" xfId="0"/>
    <cellStyle name="Normal 370 4 2 3" xfId="0"/>
    <cellStyle name="Normal 370 4 3" xfId="0"/>
    <cellStyle name="Normal 370 4 3 2" xfId="0"/>
    <cellStyle name="Normal 370 4 4" xfId="0"/>
    <cellStyle name="Normal 370 5" xfId="0"/>
    <cellStyle name="Normal 370 5 2" xfId="0"/>
    <cellStyle name="Normal 370 5 2 2" xfId="0"/>
    <cellStyle name="Normal 370 5 2 2 2" xfId="0"/>
    <cellStyle name="Normal 370 5 2 3" xfId="0"/>
    <cellStyle name="Normal 370 5 3" xfId="0"/>
    <cellStyle name="Normal 370 5 3 2" xfId="0"/>
    <cellStyle name="Normal 370 5 4" xfId="0"/>
    <cellStyle name="Normal 370 6" xfId="0"/>
    <cellStyle name="Normal 370 6 2" xfId="0"/>
    <cellStyle name="Normal 370 6 2 2" xfId="0"/>
    <cellStyle name="Normal 370 6 3" xfId="0"/>
    <cellStyle name="Normal 370 7" xfId="0"/>
    <cellStyle name="Normal 370 7 2" xfId="0"/>
    <cellStyle name="Normal 370 8" xfId="0"/>
    <cellStyle name="Normal 370 9" xfId="0"/>
    <cellStyle name="Normal 371" xfId="0"/>
    <cellStyle name="Normal 371 2" xfId="0"/>
    <cellStyle name="Normal 371 2 2" xfId="0"/>
    <cellStyle name="Normal 371 2 2 2" xfId="0"/>
    <cellStyle name="Normal 371 2 2 2 2" xfId="0"/>
    <cellStyle name="Normal 371 2 2 3" xfId="0"/>
    <cellStyle name="Normal 371 2 3" xfId="0"/>
    <cellStyle name="Normal 371 2 3 2" xfId="0"/>
    <cellStyle name="Normal 371 2 4" xfId="0"/>
    <cellStyle name="Normal 371 3" xfId="0"/>
    <cellStyle name="Normal 371 3 2" xfId="0"/>
    <cellStyle name="Normal 371 3 2 2" xfId="0"/>
    <cellStyle name="Normal 371 3 2 2 2" xfId="0"/>
    <cellStyle name="Normal 371 3 2 3" xfId="0"/>
    <cellStyle name="Normal 371 3 3" xfId="0"/>
    <cellStyle name="Normal 371 3 3 2" xfId="0"/>
    <cellStyle name="Normal 371 3 4" xfId="0"/>
    <cellStyle name="Normal 371 4" xfId="0"/>
    <cellStyle name="Normal 371 4 2" xfId="0"/>
    <cellStyle name="Normal 371 4 2 2" xfId="0"/>
    <cellStyle name="Normal 371 4 2 2 2" xfId="0"/>
    <cellStyle name="Normal 371 4 2 3" xfId="0"/>
    <cellStyle name="Normal 371 4 3" xfId="0"/>
    <cellStyle name="Normal 371 4 3 2" xfId="0"/>
    <cellStyle name="Normal 371 4 4" xfId="0"/>
    <cellStyle name="Normal 371 5" xfId="0"/>
    <cellStyle name="Normal 371 5 2" xfId="0"/>
    <cellStyle name="Normal 371 5 2 2" xfId="0"/>
    <cellStyle name="Normal 371 5 2 2 2" xfId="0"/>
    <cellStyle name="Normal 371 5 2 3" xfId="0"/>
    <cellStyle name="Normal 371 5 3" xfId="0"/>
    <cellStyle name="Normal 371 5 3 2" xfId="0"/>
    <cellStyle name="Normal 371 5 4" xfId="0"/>
    <cellStyle name="Normal 371 6" xfId="0"/>
    <cellStyle name="Normal 371 6 2" xfId="0"/>
    <cellStyle name="Normal 371 6 2 2" xfId="0"/>
    <cellStyle name="Normal 371 6 3" xfId="0"/>
    <cellStyle name="Normal 371 7" xfId="0"/>
    <cellStyle name="Normal 371 7 2" xfId="0"/>
    <cellStyle name="Normal 371 8" xfId="0"/>
    <cellStyle name="Normal 371 9" xfId="0"/>
    <cellStyle name="Normal 372" xfId="0"/>
    <cellStyle name="Normal 372 2" xfId="0"/>
    <cellStyle name="Normal 372 2 2" xfId="0"/>
    <cellStyle name="Normal 372 2 2 2" xfId="0"/>
    <cellStyle name="Normal 372 2 2 2 2" xfId="0"/>
    <cellStyle name="Normal 372 2 2 3" xfId="0"/>
    <cellStyle name="Normal 372 2 3" xfId="0"/>
    <cellStyle name="Normal 372 2 3 2" xfId="0"/>
    <cellStyle name="Normal 372 2 4" xfId="0"/>
    <cellStyle name="Normal 372 3" xfId="0"/>
    <cellStyle name="Normal 372 3 2" xfId="0"/>
    <cellStyle name="Normal 372 3 2 2" xfId="0"/>
    <cellStyle name="Normal 372 3 2 2 2" xfId="0"/>
    <cellStyle name="Normal 372 3 2 3" xfId="0"/>
    <cellStyle name="Normal 372 3 3" xfId="0"/>
    <cellStyle name="Normal 372 3 3 2" xfId="0"/>
    <cellStyle name="Normal 372 3 4" xfId="0"/>
    <cellStyle name="Normal 372 4" xfId="0"/>
    <cellStyle name="Normal 372 4 2" xfId="0"/>
    <cellStyle name="Normal 372 4 2 2" xfId="0"/>
    <cellStyle name="Normal 372 4 2 2 2" xfId="0"/>
    <cellStyle name="Normal 372 4 2 3" xfId="0"/>
    <cellStyle name="Normal 372 4 3" xfId="0"/>
    <cellStyle name="Normal 372 4 3 2" xfId="0"/>
    <cellStyle name="Normal 372 4 4" xfId="0"/>
    <cellStyle name="Normal 372 5" xfId="0"/>
    <cellStyle name="Normal 372 5 2" xfId="0"/>
    <cellStyle name="Normal 372 5 2 2" xfId="0"/>
    <cellStyle name="Normal 372 5 2 2 2" xfId="0"/>
    <cellStyle name="Normal 372 5 2 3" xfId="0"/>
    <cellStyle name="Normal 372 5 3" xfId="0"/>
    <cellStyle name="Normal 372 5 3 2" xfId="0"/>
    <cellStyle name="Normal 372 5 4" xfId="0"/>
    <cellStyle name="Normal 372 6" xfId="0"/>
    <cellStyle name="Normal 372 6 2" xfId="0"/>
    <cellStyle name="Normal 372 6 2 2" xfId="0"/>
    <cellStyle name="Normal 372 6 3" xfId="0"/>
    <cellStyle name="Normal 372 7" xfId="0"/>
    <cellStyle name="Normal 372 7 2" xfId="0"/>
    <cellStyle name="Normal 372 8" xfId="0"/>
    <cellStyle name="Normal 372 9" xfId="0"/>
    <cellStyle name="Normal 373" xfId="0"/>
    <cellStyle name="Normal 373 2" xfId="0"/>
    <cellStyle name="Normal 373 2 2" xfId="0"/>
    <cellStyle name="Normal 373 2 2 2" xfId="0"/>
    <cellStyle name="Normal 373 2 2 2 2" xfId="0"/>
    <cellStyle name="Normal 373 2 2 3" xfId="0"/>
    <cellStyle name="Normal 373 2 3" xfId="0"/>
    <cellStyle name="Normal 373 2 3 2" xfId="0"/>
    <cellStyle name="Normal 373 2 4" xfId="0"/>
    <cellStyle name="Normal 373 3" xfId="0"/>
    <cellStyle name="Normal 373 3 2" xfId="0"/>
    <cellStyle name="Normal 373 3 2 2" xfId="0"/>
    <cellStyle name="Normal 373 3 2 2 2" xfId="0"/>
    <cellStyle name="Normal 373 3 2 3" xfId="0"/>
    <cellStyle name="Normal 373 3 3" xfId="0"/>
    <cellStyle name="Normal 373 3 3 2" xfId="0"/>
    <cellStyle name="Normal 373 3 4" xfId="0"/>
    <cellStyle name="Normal 373 4" xfId="0"/>
    <cellStyle name="Normal 373 4 2" xfId="0"/>
    <cellStyle name="Normal 373 4 2 2" xfId="0"/>
    <cellStyle name="Normal 373 4 2 2 2" xfId="0"/>
    <cellStyle name="Normal 373 4 2 3" xfId="0"/>
    <cellStyle name="Normal 373 4 3" xfId="0"/>
    <cellStyle name="Normal 373 4 3 2" xfId="0"/>
    <cellStyle name="Normal 373 4 4" xfId="0"/>
    <cellStyle name="Normal 373 5" xfId="0"/>
    <cellStyle name="Normal 373 5 2" xfId="0"/>
    <cellStyle name="Normal 373 5 2 2" xfId="0"/>
    <cellStyle name="Normal 373 5 2 2 2" xfId="0"/>
    <cellStyle name="Normal 373 5 2 3" xfId="0"/>
    <cellStyle name="Normal 373 5 3" xfId="0"/>
    <cellStyle name="Normal 373 5 3 2" xfId="0"/>
    <cellStyle name="Normal 373 5 4" xfId="0"/>
    <cellStyle name="Normal 373 6" xfId="0"/>
    <cellStyle name="Normal 373 6 2" xfId="0"/>
    <cellStyle name="Normal 373 6 2 2" xfId="0"/>
    <cellStyle name="Normal 373 6 3" xfId="0"/>
    <cellStyle name="Normal 373 7" xfId="0"/>
    <cellStyle name="Normal 373 7 2" xfId="0"/>
    <cellStyle name="Normal 373 8" xfId="0"/>
    <cellStyle name="Normal 373 9" xfId="0"/>
    <cellStyle name="Normal 374" xfId="0"/>
    <cellStyle name="Normal 374 2" xfId="0"/>
    <cellStyle name="Normal 374 2 2" xfId="0"/>
    <cellStyle name="Normal 374 2 2 2" xfId="0"/>
    <cellStyle name="Normal 374 2 2 2 2" xfId="0"/>
    <cellStyle name="Normal 374 2 2 3" xfId="0"/>
    <cellStyle name="Normal 374 2 3" xfId="0"/>
    <cellStyle name="Normal 374 2 3 2" xfId="0"/>
    <cellStyle name="Normal 374 2 4" xfId="0"/>
    <cellStyle name="Normal 374 3" xfId="0"/>
    <cellStyle name="Normal 374 3 2" xfId="0"/>
    <cellStyle name="Normal 374 3 2 2" xfId="0"/>
    <cellStyle name="Normal 374 3 2 2 2" xfId="0"/>
    <cellStyle name="Normal 374 3 2 3" xfId="0"/>
    <cellStyle name="Normal 374 3 3" xfId="0"/>
    <cellStyle name="Normal 374 3 3 2" xfId="0"/>
    <cellStyle name="Normal 374 3 4" xfId="0"/>
    <cellStyle name="Normal 374 4" xfId="0"/>
    <cellStyle name="Normal 374 4 2" xfId="0"/>
    <cellStyle name="Normal 374 4 2 2" xfId="0"/>
    <cellStyle name="Normal 374 4 2 2 2" xfId="0"/>
    <cellStyle name="Normal 374 4 2 3" xfId="0"/>
    <cellStyle name="Normal 374 4 3" xfId="0"/>
    <cellStyle name="Normal 374 4 3 2" xfId="0"/>
    <cellStyle name="Normal 374 4 4" xfId="0"/>
    <cellStyle name="Normal 374 5" xfId="0"/>
    <cellStyle name="Normal 374 5 2" xfId="0"/>
    <cellStyle name="Normal 374 5 2 2" xfId="0"/>
    <cellStyle name="Normal 374 5 2 2 2" xfId="0"/>
    <cellStyle name="Normal 374 5 2 3" xfId="0"/>
    <cellStyle name="Normal 374 5 3" xfId="0"/>
    <cellStyle name="Normal 374 5 3 2" xfId="0"/>
    <cellStyle name="Normal 374 5 4" xfId="0"/>
    <cellStyle name="Normal 374 6" xfId="0"/>
    <cellStyle name="Normal 374 6 2" xfId="0"/>
    <cellStyle name="Normal 374 6 2 2" xfId="0"/>
    <cellStyle name="Normal 374 6 3" xfId="0"/>
    <cellStyle name="Normal 374 7" xfId="0"/>
    <cellStyle name="Normal 374 7 2" xfId="0"/>
    <cellStyle name="Normal 374 8" xfId="0"/>
    <cellStyle name="Normal 374 9" xfId="0"/>
    <cellStyle name="Normal 375" xfId="0"/>
    <cellStyle name="Normal 375 2" xfId="0"/>
    <cellStyle name="Normal 375 2 2" xfId="0"/>
    <cellStyle name="Normal 375 2 2 2" xfId="0"/>
    <cellStyle name="Normal 375 2 2 2 2" xfId="0"/>
    <cellStyle name="Normal 375 2 2 3" xfId="0"/>
    <cellStyle name="Normal 375 2 3" xfId="0"/>
    <cellStyle name="Normal 375 2 3 2" xfId="0"/>
    <cellStyle name="Normal 375 2 4" xfId="0"/>
    <cellStyle name="Normal 375 3" xfId="0"/>
    <cellStyle name="Normal 375 3 2" xfId="0"/>
    <cellStyle name="Normal 375 3 2 2" xfId="0"/>
    <cellStyle name="Normal 375 3 2 2 2" xfId="0"/>
    <cellStyle name="Normal 375 3 2 3" xfId="0"/>
    <cellStyle name="Normal 375 3 3" xfId="0"/>
    <cellStyle name="Normal 375 3 3 2" xfId="0"/>
    <cellStyle name="Normal 375 3 4" xfId="0"/>
    <cellStyle name="Normal 375 4" xfId="0"/>
    <cellStyle name="Normal 375 4 2" xfId="0"/>
    <cellStyle name="Normal 375 4 2 2" xfId="0"/>
    <cellStyle name="Normal 375 4 2 2 2" xfId="0"/>
    <cellStyle name="Normal 375 4 2 3" xfId="0"/>
    <cellStyle name="Normal 375 4 3" xfId="0"/>
    <cellStyle name="Normal 375 4 3 2" xfId="0"/>
    <cellStyle name="Normal 375 4 4" xfId="0"/>
    <cellStyle name="Normal 375 5" xfId="0"/>
    <cellStyle name="Normal 375 5 2" xfId="0"/>
    <cellStyle name="Normal 375 5 2 2" xfId="0"/>
    <cellStyle name="Normal 375 5 2 2 2" xfId="0"/>
    <cellStyle name="Normal 375 5 2 3" xfId="0"/>
    <cellStyle name="Normal 375 5 3" xfId="0"/>
    <cellStyle name="Normal 375 5 3 2" xfId="0"/>
    <cellStyle name="Normal 375 5 4" xfId="0"/>
    <cellStyle name="Normal 375 6" xfId="0"/>
    <cellStyle name="Normal 375 6 2" xfId="0"/>
    <cellStyle name="Normal 375 6 2 2" xfId="0"/>
    <cellStyle name="Normal 375 6 3" xfId="0"/>
    <cellStyle name="Normal 375 7" xfId="0"/>
    <cellStyle name="Normal 375 7 2" xfId="0"/>
    <cellStyle name="Normal 375 8" xfId="0"/>
    <cellStyle name="Normal 375 9" xfId="0"/>
    <cellStyle name="Normal 376" xfId="0"/>
    <cellStyle name="Normal 376 2" xfId="0"/>
    <cellStyle name="Normal 376 2 2" xfId="0"/>
    <cellStyle name="Normal 376 2 2 2" xfId="0"/>
    <cellStyle name="Normal 376 2 2 2 2" xfId="0"/>
    <cellStyle name="Normal 376 2 2 3" xfId="0"/>
    <cellStyle name="Normal 376 2 3" xfId="0"/>
    <cellStyle name="Normal 376 2 3 2" xfId="0"/>
    <cellStyle name="Normal 376 2 4" xfId="0"/>
    <cellStyle name="Normal 376 3" xfId="0"/>
    <cellStyle name="Normal 376 3 2" xfId="0"/>
    <cellStyle name="Normal 376 3 2 2" xfId="0"/>
    <cellStyle name="Normal 376 3 2 2 2" xfId="0"/>
    <cellStyle name="Normal 376 3 2 3" xfId="0"/>
    <cellStyle name="Normal 376 3 3" xfId="0"/>
    <cellStyle name="Normal 376 3 3 2" xfId="0"/>
    <cellStyle name="Normal 376 3 4" xfId="0"/>
    <cellStyle name="Normal 376 4" xfId="0"/>
    <cellStyle name="Normal 376 4 2" xfId="0"/>
    <cellStyle name="Normal 376 4 2 2" xfId="0"/>
    <cellStyle name="Normal 376 4 2 2 2" xfId="0"/>
    <cellStyle name="Normal 376 4 2 3" xfId="0"/>
    <cellStyle name="Normal 376 4 3" xfId="0"/>
    <cellStyle name="Normal 376 4 3 2" xfId="0"/>
    <cellStyle name="Normal 376 4 4" xfId="0"/>
    <cellStyle name="Normal 376 5" xfId="0"/>
    <cellStyle name="Normal 376 5 2" xfId="0"/>
    <cellStyle name="Normal 376 5 2 2" xfId="0"/>
    <cellStyle name="Normal 376 5 2 2 2" xfId="0"/>
    <cellStyle name="Normal 376 5 2 3" xfId="0"/>
    <cellStyle name="Normal 376 5 3" xfId="0"/>
    <cellStyle name="Normal 376 5 3 2" xfId="0"/>
    <cellStyle name="Normal 376 5 4" xfId="0"/>
    <cellStyle name="Normal 376 6" xfId="0"/>
    <cellStyle name="Normal 376 6 2" xfId="0"/>
    <cellStyle name="Normal 376 6 2 2" xfId="0"/>
    <cellStyle name="Normal 376 6 3" xfId="0"/>
    <cellStyle name="Normal 376 7" xfId="0"/>
    <cellStyle name="Normal 376 7 2" xfId="0"/>
    <cellStyle name="Normal 376 8" xfId="0"/>
    <cellStyle name="Normal 376 9" xfId="0"/>
    <cellStyle name="Normal 377" xfId="0"/>
    <cellStyle name="Normal 377 2" xfId="0"/>
    <cellStyle name="Normal 377 3" xfId="0"/>
    <cellStyle name="Normal 378" xfId="0"/>
    <cellStyle name="Normal 378 2" xfId="0"/>
    <cellStyle name="Normal 378 3" xfId="0"/>
    <cellStyle name="Normal 379" xfId="0"/>
    <cellStyle name="Normal 379 2" xfId="0"/>
    <cellStyle name="Normal 379 3" xfId="0"/>
    <cellStyle name="Normal 38" xfId="0"/>
    <cellStyle name="Normal 38 2" xfId="0"/>
    <cellStyle name="Normal 38 2 2" xfId="0"/>
    <cellStyle name="Normal 38 2 2 2" xfId="0"/>
    <cellStyle name="Normal 38 3" xfId="0"/>
    <cellStyle name="Normal 38 4" xfId="0"/>
    <cellStyle name="Normal 38 4 2" xfId="0"/>
    <cellStyle name="Normal 38 5" xfId="0"/>
    <cellStyle name="Normal 380" xfId="0"/>
    <cellStyle name="Normal 380 2" xfId="0"/>
    <cellStyle name="Normal 380 3" xfId="0"/>
    <cellStyle name="Normal 381" xfId="0"/>
    <cellStyle name="Normal 381 2" xfId="0"/>
    <cellStyle name="Normal 381 3" xfId="0"/>
    <cellStyle name="Normal 382" xfId="0"/>
    <cellStyle name="Normal 382 2" xfId="0"/>
    <cellStyle name="Normal 382 3" xfId="0"/>
    <cellStyle name="Normal 383" xfId="0"/>
    <cellStyle name="Normal 383 2" xfId="0"/>
    <cellStyle name="Normal 383 3" xfId="0"/>
    <cellStyle name="Normal 384" xfId="0"/>
    <cellStyle name="Normal 384 2" xfId="0"/>
    <cellStyle name="Normal 384 2 2" xfId="0"/>
    <cellStyle name="Normal 384 2 2 2" xfId="0"/>
    <cellStyle name="Normal 384 2 2 2 2" xfId="0"/>
    <cellStyle name="Normal 384 2 2 3" xfId="0"/>
    <cellStyle name="Normal 384 2 3" xfId="0"/>
    <cellStyle name="Normal 384 2 3 2" xfId="0"/>
    <cellStyle name="Normal 384 2 4" xfId="0"/>
    <cellStyle name="Normal 384 3" xfId="0"/>
    <cellStyle name="Normal 384 3 2" xfId="0"/>
    <cellStyle name="Normal 384 3 2 2" xfId="0"/>
    <cellStyle name="Normal 384 3 2 2 2" xfId="0"/>
    <cellStyle name="Normal 384 3 2 3" xfId="0"/>
    <cellStyle name="Normal 384 3 3" xfId="0"/>
    <cellStyle name="Normal 384 3 3 2" xfId="0"/>
    <cellStyle name="Normal 384 3 4" xfId="0"/>
    <cellStyle name="Normal 384 4" xfId="0"/>
    <cellStyle name="Normal 384 4 2" xfId="0"/>
    <cellStyle name="Normal 384 4 2 2" xfId="0"/>
    <cellStyle name="Normal 384 4 2 2 2" xfId="0"/>
    <cellStyle name="Normal 384 4 2 3" xfId="0"/>
    <cellStyle name="Normal 384 4 3" xfId="0"/>
    <cellStyle name="Normal 384 4 3 2" xfId="0"/>
    <cellStyle name="Normal 384 4 4" xfId="0"/>
    <cellStyle name="Normal 384 5" xfId="0"/>
    <cellStyle name="Normal 384 5 2" xfId="0"/>
    <cellStyle name="Normal 384 5 2 2" xfId="0"/>
    <cellStyle name="Normal 384 5 2 2 2" xfId="0"/>
    <cellStyle name="Normal 384 5 2 3" xfId="0"/>
    <cellStyle name="Normal 384 5 3" xfId="0"/>
    <cellStyle name="Normal 384 5 3 2" xfId="0"/>
    <cellStyle name="Normal 384 5 4" xfId="0"/>
    <cellStyle name="Normal 384 6" xfId="0"/>
    <cellStyle name="Normal 384 6 2" xfId="0"/>
    <cellStyle name="Normal 384 6 2 2" xfId="0"/>
    <cellStyle name="Normal 384 6 3" xfId="0"/>
    <cellStyle name="Normal 384 7" xfId="0"/>
    <cellStyle name="Normal 384 7 2" xfId="0"/>
    <cellStyle name="Normal 384 8" xfId="0"/>
    <cellStyle name="Normal 384 9" xfId="0"/>
    <cellStyle name="Normal 385" xfId="0"/>
    <cellStyle name="Normal 385 2" xfId="0"/>
    <cellStyle name="Normal 385 3" xfId="0"/>
    <cellStyle name="Normal 386" xfId="0"/>
    <cellStyle name="Normal 386 2" xfId="0"/>
    <cellStyle name="Normal 386 3" xfId="0"/>
    <cellStyle name="Normal 387" xfId="0"/>
    <cellStyle name="Normal 387 2" xfId="0"/>
    <cellStyle name="Normal 387 3" xfId="0"/>
    <cellStyle name="Normal 388" xfId="0"/>
    <cellStyle name="Normal 388 2" xfId="0"/>
    <cellStyle name="Normal 388 3" xfId="0"/>
    <cellStyle name="Normal 389" xfId="0"/>
    <cellStyle name="Normal 389 2" xfId="0"/>
    <cellStyle name="Normal 389 3" xfId="0"/>
    <cellStyle name="Normal 39" xfId="0"/>
    <cellStyle name="Normal 39 2" xfId="0"/>
    <cellStyle name="Normal 39 2 2" xfId="0"/>
    <cellStyle name="Normal 39 2 2 2" xfId="0"/>
    <cellStyle name="Normal 39 3" xfId="0"/>
    <cellStyle name="Normal 39 4" xfId="0"/>
    <cellStyle name="Normal 39 4 2" xfId="0"/>
    <cellStyle name="Normal 39 5" xfId="0"/>
    <cellStyle name="Normal 390" xfId="0"/>
    <cellStyle name="Normal 390 2" xfId="0"/>
    <cellStyle name="Normal 390 2 2" xfId="0"/>
    <cellStyle name="Normal 390 2 2 2" xfId="0"/>
    <cellStyle name="Normal 390 2 2 2 2" xfId="0"/>
    <cellStyle name="Normal 390 2 2 3" xfId="0"/>
    <cellStyle name="Normal 390 2 3" xfId="0"/>
    <cellStyle name="Normal 390 2 3 2" xfId="0"/>
    <cellStyle name="Normal 390 2 4" xfId="0"/>
    <cellStyle name="Normal 390 3" xfId="0"/>
    <cellStyle name="Normal 390 3 2" xfId="0"/>
    <cellStyle name="Normal 390 3 2 2" xfId="0"/>
    <cellStyle name="Normal 390 3 2 2 2" xfId="0"/>
    <cellStyle name="Normal 390 3 2 3" xfId="0"/>
    <cellStyle name="Normal 390 3 3" xfId="0"/>
    <cellStyle name="Normal 390 3 3 2" xfId="0"/>
    <cellStyle name="Normal 390 3 4" xfId="0"/>
    <cellStyle name="Normal 390 4" xfId="0"/>
    <cellStyle name="Normal 390 4 2" xfId="0"/>
    <cellStyle name="Normal 390 4 2 2" xfId="0"/>
    <cellStyle name="Normal 390 4 2 2 2" xfId="0"/>
    <cellStyle name="Normal 390 4 2 3" xfId="0"/>
    <cellStyle name="Normal 390 4 3" xfId="0"/>
    <cellStyle name="Normal 390 4 3 2" xfId="0"/>
    <cellStyle name="Normal 390 4 4" xfId="0"/>
    <cellStyle name="Normal 390 5" xfId="0"/>
    <cellStyle name="Normal 390 5 2" xfId="0"/>
    <cellStyle name="Normal 390 5 2 2" xfId="0"/>
    <cellStyle name="Normal 390 5 2 2 2" xfId="0"/>
    <cellStyle name="Normal 390 5 2 3" xfId="0"/>
    <cellStyle name="Normal 390 5 3" xfId="0"/>
    <cellStyle name="Normal 390 5 3 2" xfId="0"/>
    <cellStyle name="Normal 390 5 4" xfId="0"/>
    <cellStyle name="Normal 390 6" xfId="0"/>
    <cellStyle name="Normal 390 6 2" xfId="0"/>
    <cellStyle name="Normal 390 6 2 2" xfId="0"/>
    <cellStyle name="Normal 390 6 3" xfId="0"/>
    <cellStyle name="Normal 390 7" xfId="0"/>
    <cellStyle name="Normal 390 7 2" xfId="0"/>
    <cellStyle name="Normal 390 8" xfId="0"/>
    <cellStyle name="Normal 390 9" xfId="0"/>
    <cellStyle name="Normal 391" xfId="0"/>
    <cellStyle name="Normal 391 2" xfId="0"/>
    <cellStyle name="Normal 391 3" xfId="0"/>
    <cellStyle name="Normal 392" xfId="0"/>
    <cellStyle name="Normal 392 2" xfId="0"/>
    <cellStyle name="Normal 392 3" xfId="0"/>
    <cellStyle name="Normal 393" xfId="0"/>
    <cellStyle name="Normal 393 2" xfId="0"/>
    <cellStyle name="Normal 393 3" xfId="0"/>
    <cellStyle name="Normal 394" xfId="0"/>
    <cellStyle name="Normal 394 2" xfId="0"/>
    <cellStyle name="Normal 394 3" xfId="0"/>
    <cellStyle name="Normal 395" xfId="0"/>
    <cellStyle name="Normal 395 2" xfId="0"/>
    <cellStyle name="Normal 395 3" xfId="0"/>
    <cellStyle name="Normal 396" xfId="0"/>
    <cellStyle name="Normal 396 2" xfId="0"/>
    <cellStyle name="Normal 396 2 2" xfId="0"/>
    <cellStyle name="Normal 396 2 2 2" xfId="0"/>
    <cellStyle name="Normal 396 2 2 2 2" xfId="0"/>
    <cellStyle name="Normal 396 2 2 3" xfId="0"/>
    <cellStyle name="Normal 396 2 3" xfId="0"/>
    <cellStyle name="Normal 396 2 3 2" xfId="0"/>
    <cellStyle name="Normal 396 2 4" xfId="0"/>
    <cellStyle name="Normal 396 3" xfId="0"/>
    <cellStyle name="Normal 396 3 2" xfId="0"/>
    <cellStyle name="Normal 396 3 2 2" xfId="0"/>
    <cellStyle name="Normal 396 3 2 2 2" xfId="0"/>
    <cellStyle name="Normal 396 3 2 3" xfId="0"/>
    <cellStyle name="Normal 396 3 3" xfId="0"/>
    <cellStyle name="Normal 396 3 3 2" xfId="0"/>
    <cellStyle name="Normal 396 3 4" xfId="0"/>
    <cellStyle name="Normal 396 4" xfId="0"/>
    <cellStyle name="Normal 396 4 2" xfId="0"/>
    <cellStyle name="Normal 396 4 2 2" xfId="0"/>
    <cellStyle name="Normal 396 4 2 2 2" xfId="0"/>
    <cellStyle name="Normal 396 4 2 3" xfId="0"/>
    <cellStyle name="Normal 396 4 3" xfId="0"/>
    <cellStyle name="Normal 396 4 3 2" xfId="0"/>
    <cellStyle name="Normal 396 4 4" xfId="0"/>
    <cellStyle name="Normal 396 5" xfId="0"/>
    <cellStyle name="Normal 396 5 2" xfId="0"/>
    <cellStyle name="Normal 396 5 2 2" xfId="0"/>
    <cellStyle name="Normal 396 5 2 2 2" xfId="0"/>
    <cellStyle name="Normal 396 5 2 3" xfId="0"/>
    <cellStyle name="Normal 396 5 3" xfId="0"/>
    <cellStyle name="Normal 396 5 3 2" xfId="0"/>
    <cellStyle name="Normal 396 5 4" xfId="0"/>
    <cellStyle name="Normal 396 6" xfId="0"/>
    <cellStyle name="Normal 396 6 2" xfId="0"/>
    <cellStyle name="Normal 396 6 2 2" xfId="0"/>
    <cellStyle name="Normal 396 6 3" xfId="0"/>
    <cellStyle name="Normal 396 7" xfId="0"/>
    <cellStyle name="Normal 396 7 2" xfId="0"/>
    <cellStyle name="Normal 396 8" xfId="0"/>
    <cellStyle name="Normal 396 9" xfId="0"/>
    <cellStyle name="Normal 397" xfId="0"/>
    <cellStyle name="Normal 397 2" xfId="0"/>
    <cellStyle name="Normal 397 3" xfId="0"/>
    <cellStyle name="Normal 398" xfId="0"/>
    <cellStyle name="Normal 398 2" xfId="0"/>
    <cellStyle name="Normal 398 3" xfId="0"/>
    <cellStyle name="Normal 399" xfId="0"/>
    <cellStyle name="Normal 399 2" xfId="0"/>
    <cellStyle name="Normal 399 2 2" xfId="0"/>
    <cellStyle name="Normal 399 2 2 2" xfId="0"/>
    <cellStyle name="Normal 399 2 2 2 2" xfId="0"/>
    <cellStyle name="Normal 399 2 2 3" xfId="0"/>
    <cellStyle name="Normal 399 2 3" xfId="0"/>
    <cellStyle name="Normal 399 2 3 2" xfId="0"/>
    <cellStyle name="Normal 399 2 4" xfId="0"/>
    <cellStyle name="Normal 399 3" xfId="0"/>
    <cellStyle name="Normal 399 3 2" xfId="0"/>
    <cellStyle name="Normal 399 3 2 2" xfId="0"/>
    <cellStyle name="Normal 399 3 2 2 2" xfId="0"/>
    <cellStyle name="Normal 399 3 2 3" xfId="0"/>
    <cellStyle name="Normal 399 3 3" xfId="0"/>
    <cellStyle name="Normal 399 3 3 2" xfId="0"/>
    <cellStyle name="Normal 399 3 4" xfId="0"/>
    <cellStyle name="Normal 399 4" xfId="0"/>
    <cellStyle name="Normal 399 4 2" xfId="0"/>
    <cellStyle name="Normal 399 4 2 2" xfId="0"/>
    <cellStyle name="Normal 399 4 2 2 2" xfId="0"/>
    <cellStyle name="Normal 399 4 2 3" xfId="0"/>
    <cellStyle name="Normal 399 4 3" xfId="0"/>
    <cellStyle name="Normal 399 4 3 2" xfId="0"/>
    <cellStyle name="Normal 399 4 4" xfId="0"/>
    <cellStyle name="Normal 399 5" xfId="0"/>
    <cellStyle name="Normal 399 5 2" xfId="0"/>
    <cellStyle name="Normal 399 5 2 2" xfId="0"/>
    <cellStyle name="Normal 399 5 2 2 2" xfId="0"/>
    <cellStyle name="Normal 399 5 2 3" xfId="0"/>
    <cellStyle name="Normal 399 5 3" xfId="0"/>
    <cellStyle name="Normal 399 5 3 2" xfId="0"/>
    <cellStyle name="Normal 399 5 4" xfId="0"/>
    <cellStyle name="Normal 399 6" xfId="0"/>
    <cellStyle name="Normal 399 6 2" xfId="0"/>
    <cellStyle name="Normal 399 6 2 2" xfId="0"/>
    <cellStyle name="Normal 399 6 3" xfId="0"/>
    <cellStyle name="Normal 399 7" xfId="0"/>
    <cellStyle name="Normal 399 7 2" xfId="0"/>
    <cellStyle name="Normal 399 8" xfId="0"/>
    <cellStyle name="Normal 399 9" xfId="0"/>
    <cellStyle name="Normal 3_BallGrid" xfId="0"/>
    <cellStyle name="Normal 4" xfId="0"/>
    <cellStyle name="Normal 4 2" xfId="0"/>
    <cellStyle name="Normal 4 2 2" xfId="0"/>
    <cellStyle name="Normal 4 2 3" xfId="0"/>
    <cellStyle name="Normal 4 3" xfId="0"/>
    <cellStyle name="Normal 4 3 2" xfId="0"/>
    <cellStyle name="Normal 4 4" xfId="0"/>
    <cellStyle name="Normal 4 5" xfId="0"/>
    <cellStyle name="Normal 40" xfId="0"/>
    <cellStyle name="Normal 40 2" xfId="0"/>
    <cellStyle name="Normal 40 2 2" xfId="0"/>
    <cellStyle name="Normal 40 2 2 2" xfId="0"/>
    <cellStyle name="Normal 40 3" xfId="0"/>
    <cellStyle name="Normal 40 4" xfId="0"/>
    <cellStyle name="Normal 40 4 2" xfId="0"/>
    <cellStyle name="Normal 40 5" xfId="0"/>
    <cellStyle name="Normal 400" xfId="0"/>
    <cellStyle name="Normal 400 2" xfId="0"/>
    <cellStyle name="Normal 400 2 2" xfId="0"/>
    <cellStyle name="Normal 400 2 2 2" xfId="0"/>
    <cellStyle name="Normal 400 2 2 2 2" xfId="0"/>
    <cellStyle name="Normal 400 2 2 3" xfId="0"/>
    <cellStyle name="Normal 400 2 3" xfId="0"/>
    <cellStyle name="Normal 400 2 3 2" xfId="0"/>
    <cellStyle name="Normal 400 2 4" xfId="0"/>
    <cellStyle name="Normal 400 3" xfId="0"/>
    <cellStyle name="Normal 400 3 2" xfId="0"/>
    <cellStyle name="Normal 400 3 2 2" xfId="0"/>
    <cellStyle name="Normal 400 3 2 2 2" xfId="0"/>
    <cellStyle name="Normal 400 3 2 3" xfId="0"/>
    <cellStyle name="Normal 400 3 3" xfId="0"/>
    <cellStyle name="Normal 400 3 3 2" xfId="0"/>
    <cellStyle name="Normal 400 3 4" xfId="0"/>
    <cellStyle name="Normal 400 4" xfId="0"/>
    <cellStyle name="Normal 400 4 2" xfId="0"/>
    <cellStyle name="Normal 400 4 2 2" xfId="0"/>
    <cellStyle name="Normal 400 4 2 2 2" xfId="0"/>
    <cellStyle name="Normal 400 4 2 3" xfId="0"/>
    <cellStyle name="Normal 400 4 3" xfId="0"/>
    <cellStyle name="Normal 400 4 3 2" xfId="0"/>
    <cellStyle name="Normal 400 4 4" xfId="0"/>
    <cellStyle name="Normal 400 5" xfId="0"/>
    <cellStyle name="Normal 400 5 2" xfId="0"/>
    <cellStyle name="Normal 400 5 2 2" xfId="0"/>
    <cellStyle name="Normal 400 5 2 2 2" xfId="0"/>
    <cellStyle name="Normal 400 5 2 3" xfId="0"/>
    <cellStyle name="Normal 400 5 3" xfId="0"/>
    <cellStyle name="Normal 400 5 3 2" xfId="0"/>
    <cellStyle name="Normal 400 5 4" xfId="0"/>
    <cellStyle name="Normal 400 6" xfId="0"/>
    <cellStyle name="Normal 400 6 2" xfId="0"/>
    <cellStyle name="Normal 400 6 2 2" xfId="0"/>
    <cellStyle name="Normal 400 6 3" xfId="0"/>
    <cellStyle name="Normal 400 7" xfId="0"/>
    <cellStyle name="Normal 400 7 2" xfId="0"/>
    <cellStyle name="Normal 400 8" xfId="0"/>
    <cellStyle name="Normal 400 9" xfId="0"/>
    <cellStyle name="Normal 401" xfId="0"/>
    <cellStyle name="Normal 401 2" xfId="0"/>
    <cellStyle name="Normal 401 3" xfId="0"/>
    <cellStyle name="Normal 402" xfId="0"/>
    <cellStyle name="Normal 402 2" xfId="0"/>
    <cellStyle name="Normal 402 2 2" xfId="0"/>
    <cellStyle name="Normal 402 2 2 2" xfId="0"/>
    <cellStyle name="Normal 402 2 2 2 2" xfId="0"/>
    <cellStyle name="Normal 402 2 2 3" xfId="0"/>
    <cellStyle name="Normal 402 2 3" xfId="0"/>
    <cellStyle name="Normal 402 2 3 2" xfId="0"/>
    <cellStyle name="Normal 402 2 4" xfId="0"/>
    <cellStyle name="Normal 402 3" xfId="0"/>
    <cellStyle name="Normal 402 3 2" xfId="0"/>
    <cellStyle name="Normal 402 3 2 2" xfId="0"/>
    <cellStyle name="Normal 402 3 2 2 2" xfId="0"/>
    <cellStyle name="Normal 402 3 2 3" xfId="0"/>
    <cellStyle name="Normal 402 3 3" xfId="0"/>
    <cellStyle name="Normal 402 3 3 2" xfId="0"/>
    <cellStyle name="Normal 402 3 4" xfId="0"/>
    <cellStyle name="Normal 402 4" xfId="0"/>
    <cellStyle name="Normal 402 4 2" xfId="0"/>
    <cellStyle name="Normal 402 4 2 2" xfId="0"/>
    <cellStyle name="Normal 402 4 2 2 2" xfId="0"/>
    <cellStyle name="Normal 402 4 2 3" xfId="0"/>
    <cellStyle name="Normal 402 4 3" xfId="0"/>
    <cellStyle name="Normal 402 4 3 2" xfId="0"/>
    <cellStyle name="Normal 402 4 4" xfId="0"/>
    <cellStyle name="Normal 402 5" xfId="0"/>
    <cellStyle name="Normal 402 5 2" xfId="0"/>
    <cellStyle name="Normal 402 5 2 2" xfId="0"/>
    <cellStyle name="Normal 402 5 2 2 2" xfId="0"/>
    <cellStyle name="Normal 402 5 2 3" xfId="0"/>
    <cellStyle name="Normal 402 5 3" xfId="0"/>
    <cellStyle name="Normal 402 5 3 2" xfId="0"/>
    <cellStyle name="Normal 402 5 4" xfId="0"/>
    <cellStyle name="Normal 402 6" xfId="0"/>
    <cellStyle name="Normal 402 6 2" xfId="0"/>
    <cellStyle name="Normal 402 6 2 2" xfId="0"/>
    <cellStyle name="Normal 402 6 3" xfId="0"/>
    <cellStyle name="Normal 402 7" xfId="0"/>
    <cellStyle name="Normal 402 7 2" xfId="0"/>
    <cellStyle name="Normal 402 8" xfId="0"/>
    <cellStyle name="Normal 402 9" xfId="0"/>
    <cellStyle name="Normal 403" xfId="0"/>
    <cellStyle name="Normal 403 2" xfId="0"/>
    <cellStyle name="Normal 403 2 2" xfId="0"/>
    <cellStyle name="Normal 403 2 2 2" xfId="0"/>
    <cellStyle name="Normal 403 2 2 2 2" xfId="0"/>
    <cellStyle name="Normal 403 2 2 3" xfId="0"/>
    <cellStyle name="Normal 403 2 3" xfId="0"/>
    <cellStyle name="Normal 403 2 3 2" xfId="0"/>
    <cellStyle name="Normal 403 2 4" xfId="0"/>
    <cellStyle name="Normal 403 3" xfId="0"/>
    <cellStyle name="Normal 403 3 2" xfId="0"/>
    <cellStyle name="Normal 403 3 2 2" xfId="0"/>
    <cellStyle name="Normal 403 3 2 2 2" xfId="0"/>
    <cellStyle name="Normal 403 3 2 3" xfId="0"/>
    <cellStyle name="Normal 403 3 3" xfId="0"/>
    <cellStyle name="Normal 403 3 3 2" xfId="0"/>
    <cellStyle name="Normal 403 3 4" xfId="0"/>
    <cellStyle name="Normal 403 4" xfId="0"/>
    <cellStyle name="Normal 403 4 2" xfId="0"/>
    <cellStyle name="Normal 403 4 2 2" xfId="0"/>
    <cellStyle name="Normal 403 4 2 2 2" xfId="0"/>
    <cellStyle name="Normal 403 4 2 3" xfId="0"/>
    <cellStyle name="Normal 403 4 3" xfId="0"/>
    <cellStyle name="Normal 403 4 3 2" xfId="0"/>
    <cellStyle name="Normal 403 4 4" xfId="0"/>
    <cellStyle name="Normal 403 5" xfId="0"/>
    <cellStyle name="Normal 403 5 2" xfId="0"/>
    <cellStyle name="Normal 403 5 2 2" xfId="0"/>
    <cellStyle name="Normal 403 5 2 2 2" xfId="0"/>
    <cellStyle name="Normal 403 5 2 3" xfId="0"/>
    <cellStyle name="Normal 403 5 3" xfId="0"/>
    <cellStyle name="Normal 403 5 3 2" xfId="0"/>
    <cellStyle name="Normal 403 5 4" xfId="0"/>
    <cellStyle name="Normal 403 6" xfId="0"/>
    <cellStyle name="Normal 403 6 2" xfId="0"/>
    <cellStyle name="Normal 403 6 2 2" xfId="0"/>
    <cellStyle name="Normal 403 6 3" xfId="0"/>
    <cellStyle name="Normal 403 7" xfId="0"/>
    <cellStyle name="Normal 403 7 2" xfId="0"/>
    <cellStyle name="Normal 403 8" xfId="0"/>
    <cellStyle name="Normal 403 9" xfId="0"/>
    <cellStyle name="Normal 404" xfId="0"/>
    <cellStyle name="Normal 404 2" xfId="0"/>
    <cellStyle name="Normal 404 2 2" xfId="0"/>
    <cellStyle name="Normal 404 2 2 2" xfId="0"/>
    <cellStyle name="Normal 404 2 2 2 2" xfId="0"/>
    <cellStyle name="Normal 404 2 2 3" xfId="0"/>
    <cellStyle name="Normal 404 2 3" xfId="0"/>
    <cellStyle name="Normal 404 2 3 2" xfId="0"/>
    <cellStyle name="Normal 404 2 4" xfId="0"/>
    <cellStyle name="Normal 404 3" xfId="0"/>
    <cellStyle name="Normal 404 3 2" xfId="0"/>
    <cellStyle name="Normal 404 3 2 2" xfId="0"/>
    <cellStyle name="Normal 404 3 2 2 2" xfId="0"/>
    <cellStyle name="Normal 404 3 2 3" xfId="0"/>
    <cellStyle name="Normal 404 3 3" xfId="0"/>
    <cellStyle name="Normal 404 3 3 2" xfId="0"/>
    <cellStyle name="Normal 404 3 4" xfId="0"/>
    <cellStyle name="Normal 404 4" xfId="0"/>
    <cellStyle name="Normal 404 4 2" xfId="0"/>
    <cellStyle name="Normal 404 4 2 2" xfId="0"/>
    <cellStyle name="Normal 404 4 2 2 2" xfId="0"/>
    <cellStyle name="Normal 404 4 2 3" xfId="0"/>
    <cellStyle name="Normal 404 4 3" xfId="0"/>
    <cellStyle name="Normal 404 4 3 2" xfId="0"/>
    <cellStyle name="Normal 404 4 4" xfId="0"/>
    <cellStyle name="Normal 404 5" xfId="0"/>
    <cellStyle name="Normal 404 5 2" xfId="0"/>
    <cellStyle name="Normal 404 5 2 2" xfId="0"/>
    <cellStyle name="Normal 404 5 2 2 2" xfId="0"/>
    <cellStyle name="Normal 404 5 2 3" xfId="0"/>
    <cellStyle name="Normal 404 5 3" xfId="0"/>
    <cellStyle name="Normal 404 5 3 2" xfId="0"/>
    <cellStyle name="Normal 404 5 4" xfId="0"/>
    <cellStyle name="Normal 404 6" xfId="0"/>
    <cellStyle name="Normal 404 6 2" xfId="0"/>
    <cellStyle name="Normal 404 6 2 2" xfId="0"/>
    <cellStyle name="Normal 404 6 3" xfId="0"/>
    <cellStyle name="Normal 404 7" xfId="0"/>
    <cellStyle name="Normal 404 7 2" xfId="0"/>
    <cellStyle name="Normal 404 8" xfId="0"/>
    <cellStyle name="Normal 404 9" xfId="0"/>
    <cellStyle name="Normal 405" xfId="0"/>
    <cellStyle name="Normal 405 2" xfId="0"/>
    <cellStyle name="Normal 405 2 2" xfId="0"/>
    <cellStyle name="Normal 405 2 2 2" xfId="0"/>
    <cellStyle name="Normal 405 2 2 2 2" xfId="0"/>
    <cellStyle name="Normal 405 2 2 3" xfId="0"/>
    <cellStyle name="Normal 405 2 3" xfId="0"/>
    <cellStyle name="Normal 405 2 3 2" xfId="0"/>
    <cellStyle name="Normal 405 2 4" xfId="0"/>
    <cellStyle name="Normal 405 3" xfId="0"/>
    <cellStyle name="Normal 405 3 2" xfId="0"/>
    <cellStyle name="Normal 405 3 2 2" xfId="0"/>
    <cellStyle name="Normal 405 3 2 2 2" xfId="0"/>
    <cellStyle name="Normal 405 3 2 3" xfId="0"/>
    <cellStyle name="Normal 405 3 3" xfId="0"/>
    <cellStyle name="Normal 405 3 3 2" xfId="0"/>
    <cellStyle name="Normal 405 3 4" xfId="0"/>
    <cellStyle name="Normal 405 4" xfId="0"/>
    <cellStyle name="Normal 405 4 2" xfId="0"/>
    <cellStyle name="Normal 405 4 2 2" xfId="0"/>
    <cellStyle name="Normal 405 4 2 2 2" xfId="0"/>
    <cellStyle name="Normal 405 4 2 3" xfId="0"/>
    <cellStyle name="Normal 405 4 3" xfId="0"/>
    <cellStyle name="Normal 405 4 3 2" xfId="0"/>
    <cellStyle name="Normal 405 4 4" xfId="0"/>
    <cellStyle name="Normal 405 5" xfId="0"/>
    <cellStyle name="Normal 405 5 2" xfId="0"/>
    <cellStyle name="Normal 405 5 2 2" xfId="0"/>
    <cellStyle name="Normal 405 5 2 2 2" xfId="0"/>
    <cellStyle name="Normal 405 5 2 3" xfId="0"/>
    <cellStyle name="Normal 405 5 3" xfId="0"/>
    <cellStyle name="Normal 405 5 3 2" xfId="0"/>
    <cellStyle name="Normal 405 5 4" xfId="0"/>
    <cellStyle name="Normal 405 6" xfId="0"/>
    <cellStyle name="Normal 405 6 2" xfId="0"/>
    <cellStyle name="Normal 405 6 2 2" xfId="0"/>
    <cellStyle name="Normal 405 6 3" xfId="0"/>
    <cellStyle name="Normal 405 7" xfId="0"/>
    <cellStyle name="Normal 405 7 2" xfId="0"/>
    <cellStyle name="Normal 405 8" xfId="0"/>
    <cellStyle name="Normal 405 9" xfId="0"/>
    <cellStyle name="Normal 406" xfId="0"/>
    <cellStyle name="Normal 406 2" xfId="0"/>
    <cellStyle name="Normal 406 2 2" xfId="0"/>
    <cellStyle name="Normal 406 2 2 2" xfId="0"/>
    <cellStyle name="Normal 406 2 2 2 2" xfId="0"/>
    <cellStyle name="Normal 406 2 2 3" xfId="0"/>
    <cellStyle name="Normal 406 2 3" xfId="0"/>
    <cellStyle name="Normal 406 2 3 2" xfId="0"/>
    <cellStyle name="Normal 406 2 4" xfId="0"/>
    <cellStyle name="Normal 406 3" xfId="0"/>
    <cellStyle name="Normal 406 3 2" xfId="0"/>
    <cellStyle name="Normal 406 3 2 2" xfId="0"/>
    <cellStyle name="Normal 406 3 2 2 2" xfId="0"/>
    <cellStyle name="Normal 406 3 2 3" xfId="0"/>
    <cellStyle name="Normal 406 3 3" xfId="0"/>
    <cellStyle name="Normal 406 3 3 2" xfId="0"/>
    <cellStyle name="Normal 406 3 4" xfId="0"/>
    <cellStyle name="Normal 406 4" xfId="0"/>
    <cellStyle name="Normal 406 4 2" xfId="0"/>
    <cellStyle name="Normal 406 4 2 2" xfId="0"/>
    <cellStyle name="Normal 406 4 2 2 2" xfId="0"/>
    <cellStyle name="Normal 406 4 2 3" xfId="0"/>
    <cellStyle name="Normal 406 4 3" xfId="0"/>
    <cellStyle name="Normal 406 4 3 2" xfId="0"/>
    <cellStyle name="Normal 406 4 4" xfId="0"/>
    <cellStyle name="Normal 406 5" xfId="0"/>
    <cellStyle name="Normal 406 5 2" xfId="0"/>
    <cellStyle name="Normal 406 5 2 2" xfId="0"/>
    <cellStyle name="Normal 406 5 2 2 2" xfId="0"/>
    <cellStyle name="Normal 406 5 2 3" xfId="0"/>
    <cellStyle name="Normal 406 5 3" xfId="0"/>
    <cellStyle name="Normal 406 5 3 2" xfId="0"/>
    <cellStyle name="Normal 406 5 4" xfId="0"/>
    <cellStyle name="Normal 406 6" xfId="0"/>
    <cellStyle name="Normal 406 6 2" xfId="0"/>
    <cellStyle name="Normal 406 6 2 2" xfId="0"/>
    <cellStyle name="Normal 406 6 3" xfId="0"/>
    <cellStyle name="Normal 406 7" xfId="0"/>
    <cellStyle name="Normal 406 7 2" xfId="0"/>
    <cellStyle name="Normal 406 8" xfId="0"/>
    <cellStyle name="Normal 406 9" xfId="0"/>
    <cellStyle name="Normal 407" xfId="0"/>
    <cellStyle name="Normal 407 2" xfId="0"/>
    <cellStyle name="Normal 407 2 2" xfId="0"/>
    <cellStyle name="Normal 407 2 2 2" xfId="0"/>
    <cellStyle name="Normal 407 2 2 2 2" xfId="0"/>
    <cellStyle name="Normal 407 2 2 3" xfId="0"/>
    <cellStyle name="Normal 407 2 3" xfId="0"/>
    <cellStyle name="Normal 407 2 3 2" xfId="0"/>
    <cellStyle name="Normal 407 2 4" xfId="0"/>
    <cellStyle name="Normal 407 3" xfId="0"/>
    <cellStyle name="Normal 407 3 2" xfId="0"/>
    <cellStyle name="Normal 407 3 2 2" xfId="0"/>
    <cellStyle name="Normal 407 3 2 2 2" xfId="0"/>
    <cellStyle name="Normal 407 3 2 3" xfId="0"/>
    <cellStyle name="Normal 407 3 3" xfId="0"/>
    <cellStyle name="Normal 407 3 3 2" xfId="0"/>
    <cellStyle name="Normal 407 3 4" xfId="0"/>
    <cellStyle name="Normal 407 4" xfId="0"/>
    <cellStyle name="Normal 407 4 2" xfId="0"/>
    <cellStyle name="Normal 407 4 2 2" xfId="0"/>
    <cellStyle name="Normal 407 4 2 2 2" xfId="0"/>
    <cellStyle name="Normal 407 4 2 3" xfId="0"/>
    <cellStyle name="Normal 407 4 3" xfId="0"/>
    <cellStyle name="Normal 407 4 3 2" xfId="0"/>
    <cellStyle name="Normal 407 4 4" xfId="0"/>
    <cellStyle name="Normal 407 5" xfId="0"/>
    <cellStyle name="Normal 407 5 2" xfId="0"/>
    <cellStyle name="Normal 407 5 2 2" xfId="0"/>
    <cellStyle name="Normal 407 5 2 2 2" xfId="0"/>
    <cellStyle name="Normal 407 5 2 3" xfId="0"/>
    <cellStyle name="Normal 407 5 3" xfId="0"/>
    <cellStyle name="Normal 407 5 3 2" xfId="0"/>
    <cellStyle name="Normal 407 5 4" xfId="0"/>
    <cellStyle name="Normal 407 6" xfId="0"/>
    <cellStyle name="Normal 407 6 2" xfId="0"/>
    <cellStyle name="Normal 407 6 2 2" xfId="0"/>
    <cellStyle name="Normal 407 6 3" xfId="0"/>
    <cellStyle name="Normal 407 7" xfId="0"/>
    <cellStyle name="Normal 407 7 2" xfId="0"/>
    <cellStyle name="Normal 407 8" xfId="0"/>
    <cellStyle name="Normal 407 9" xfId="0"/>
    <cellStyle name="Normal 408" xfId="0"/>
    <cellStyle name="Normal 408 2" xfId="0"/>
    <cellStyle name="Normal 408 2 2" xfId="0"/>
    <cellStyle name="Normal 408 2 2 2" xfId="0"/>
    <cellStyle name="Normal 408 2 2 2 2" xfId="0"/>
    <cellStyle name="Normal 408 2 2 3" xfId="0"/>
    <cellStyle name="Normal 408 2 3" xfId="0"/>
    <cellStyle name="Normal 408 2 3 2" xfId="0"/>
    <cellStyle name="Normal 408 2 4" xfId="0"/>
    <cellStyle name="Normal 408 3" xfId="0"/>
    <cellStyle name="Normal 408 3 2" xfId="0"/>
    <cellStyle name="Normal 408 3 2 2" xfId="0"/>
    <cellStyle name="Normal 408 3 2 2 2" xfId="0"/>
    <cellStyle name="Normal 408 3 2 3" xfId="0"/>
    <cellStyle name="Normal 408 3 3" xfId="0"/>
    <cellStyle name="Normal 408 3 3 2" xfId="0"/>
    <cellStyle name="Normal 408 3 4" xfId="0"/>
    <cellStyle name="Normal 408 4" xfId="0"/>
    <cellStyle name="Normal 408 4 2" xfId="0"/>
    <cellStyle name="Normal 408 4 2 2" xfId="0"/>
    <cellStyle name="Normal 408 4 2 2 2" xfId="0"/>
    <cellStyle name="Normal 408 4 2 3" xfId="0"/>
    <cellStyle name="Normal 408 4 3" xfId="0"/>
    <cellStyle name="Normal 408 4 3 2" xfId="0"/>
    <cellStyle name="Normal 408 4 4" xfId="0"/>
    <cellStyle name="Normal 408 5" xfId="0"/>
    <cellStyle name="Normal 408 5 2" xfId="0"/>
    <cellStyle name="Normal 408 5 2 2" xfId="0"/>
    <cellStyle name="Normal 408 5 2 2 2" xfId="0"/>
    <cellStyle name="Normal 408 5 2 3" xfId="0"/>
    <cellStyle name="Normal 408 5 3" xfId="0"/>
    <cellStyle name="Normal 408 5 3 2" xfId="0"/>
    <cellStyle name="Normal 408 5 4" xfId="0"/>
    <cellStyle name="Normal 408 6" xfId="0"/>
    <cellStyle name="Normal 408 6 2" xfId="0"/>
    <cellStyle name="Normal 408 6 2 2" xfId="0"/>
    <cellStyle name="Normal 408 6 3" xfId="0"/>
    <cellStyle name="Normal 408 7" xfId="0"/>
    <cellStyle name="Normal 408 7 2" xfId="0"/>
    <cellStyle name="Normal 408 8" xfId="0"/>
    <cellStyle name="Normal 408 9" xfId="0"/>
    <cellStyle name="Normal 409" xfId="0"/>
    <cellStyle name="Normal 409 2" xfId="0"/>
    <cellStyle name="Normal 409 2 2" xfId="0"/>
    <cellStyle name="Normal 409 2 2 2" xfId="0"/>
    <cellStyle name="Normal 409 2 2 2 2" xfId="0"/>
    <cellStyle name="Normal 409 2 2 3" xfId="0"/>
    <cellStyle name="Normal 409 2 3" xfId="0"/>
    <cellStyle name="Normal 409 2 3 2" xfId="0"/>
    <cellStyle name="Normal 409 2 4" xfId="0"/>
    <cellStyle name="Normal 409 3" xfId="0"/>
    <cellStyle name="Normal 409 3 2" xfId="0"/>
    <cellStyle name="Normal 409 3 2 2" xfId="0"/>
    <cellStyle name="Normal 409 3 2 2 2" xfId="0"/>
    <cellStyle name="Normal 409 3 2 3" xfId="0"/>
    <cellStyle name="Normal 409 3 3" xfId="0"/>
    <cellStyle name="Normal 409 3 3 2" xfId="0"/>
    <cellStyle name="Normal 409 3 4" xfId="0"/>
    <cellStyle name="Normal 409 4" xfId="0"/>
    <cellStyle name="Normal 409 4 2" xfId="0"/>
    <cellStyle name="Normal 409 4 2 2" xfId="0"/>
    <cellStyle name="Normal 409 4 2 2 2" xfId="0"/>
    <cellStyle name="Normal 409 4 2 3" xfId="0"/>
    <cellStyle name="Normal 409 4 3" xfId="0"/>
    <cellStyle name="Normal 409 4 3 2" xfId="0"/>
    <cellStyle name="Normal 409 4 4" xfId="0"/>
    <cellStyle name="Normal 409 5" xfId="0"/>
    <cellStyle name="Normal 409 5 2" xfId="0"/>
    <cellStyle name="Normal 409 5 2 2" xfId="0"/>
    <cellStyle name="Normal 409 5 2 2 2" xfId="0"/>
    <cellStyle name="Normal 409 5 2 3" xfId="0"/>
    <cellStyle name="Normal 409 5 3" xfId="0"/>
    <cellStyle name="Normal 409 5 3 2" xfId="0"/>
    <cellStyle name="Normal 409 5 4" xfId="0"/>
    <cellStyle name="Normal 409 6" xfId="0"/>
    <cellStyle name="Normal 409 6 2" xfId="0"/>
    <cellStyle name="Normal 409 6 2 2" xfId="0"/>
    <cellStyle name="Normal 409 6 3" xfId="0"/>
    <cellStyle name="Normal 409 7" xfId="0"/>
    <cellStyle name="Normal 409 7 2" xfId="0"/>
    <cellStyle name="Normal 409 8" xfId="0"/>
    <cellStyle name="Normal 409 9" xfId="0"/>
    <cellStyle name="Normal 41" xfId="0"/>
    <cellStyle name="Normal 41 2" xfId="0"/>
    <cellStyle name="Normal 41 2 2" xfId="0"/>
    <cellStyle name="Normal 41 2 2 2" xfId="0"/>
    <cellStyle name="Normal 41 3" xfId="0"/>
    <cellStyle name="Normal 41 4" xfId="0"/>
    <cellStyle name="Normal 41 4 2" xfId="0"/>
    <cellStyle name="Normal 41 5" xfId="0"/>
    <cellStyle name="Normal 410" xfId="0"/>
    <cellStyle name="Normal 410 2" xfId="0"/>
    <cellStyle name="Normal 410 2 2" xfId="0"/>
    <cellStyle name="Normal 410 2 2 2" xfId="0"/>
    <cellStyle name="Normal 410 2 2 2 2" xfId="0"/>
    <cellStyle name="Normal 410 2 2 3" xfId="0"/>
    <cellStyle name="Normal 410 2 3" xfId="0"/>
    <cellStyle name="Normal 410 2 3 2" xfId="0"/>
    <cellStyle name="Normal 410 2 4" xfId="0"/>
    <cellStyle name="Normal 410 3" xfId="0"/>
    <cellStyle name="Normal 410 3 2" xfId="0"/>
    <cellStyle name="Normal 410 3 2 2" xfId="0"/>
    <cellStyle name="Normal 410 3 2 2 2" xfId="0"/>
    <cellStyle name="Normal 410 3 2 3" xfId="0"/>
    <cellStyle name="Normal 410 3 3" xfId="0"/>
    <cellStyle name="Normal 410 3 3 2" xfId="0"/>
    <cellStyle name="Normal 410 3 4" xfId="0"/>
    <cellStyle name="Normal 410 4" xfId="0"/>
    <cellStyle name="Normal 410 4 2" xfId="0"/>
    <cellStyle name="Normal 410 4 2 2" xfId="0"/>
    <cellStyle name="Normal 410 4 2 2 2" xfId="0"/>
    <cellStyle name="Normal 410 4 2 3" xfId="0"/>
    <cellStyle name="Normal 410 4 3" xfId="0"/>
    <cellStyle name="Normal 410 4 3 2" xfId="0"/>
    <cellStyle name="Normal 410 4 4" xfId="0"/>
    <cellStyle name="Normal 410 5" xfId="0"/>
    <cellStyle name="Normal 410 5 2" xfId="0"/>
    <cellStyle name="Normal 410 5 2 2" xfId="0"/>
    <cellStyle name="Normal 410 5 2 2 2" xfId="0"/>
    <cellStyle name="Normal 410 5 2 3" xfId="0"/>
    <cellStyle name="Normal 410 5 3" xfId="0"/>
    <cellStyle name="Normal 410 5 3 2" xfId="0"/>
    <cellStyle name="Normal 410 5 4" xfId="0"/>
    <cellStyle name="Normal 410 6" xfId="0"/>
    <cellStyle name="Normal 410 6 2" xfId="0"/>
    <cellStyle name="Normal 410 6 2 2" xfId="0"/>
    <cellStyle name="Normal 410 6 3" xfId="0"/>
    <cellStyle name="Normal 410 7" xfId="0"/>
    <cellStyle name="Normal 410 7 2" xfId="0"/>
    <cellStyle name="Normal 410 8" xfId="0"/>
    <cellStyle name="Normal 410 9" xfId="0"/>
    <cellStyle name="Normal 411" xfId="0"/>
    <cellStyle name="Normal 411 2" xfId="0"/>
    <cellStyle name="Normal 411 2 2" xfId="0"/>
    <cellStyle name="Normal 411 2 2 2" xfId="0"/>
    <cellStyle name="Normal 411 2 2 2 2" xfId="0"/>
    <cellStyle name="Normal 411 2 2 3" xfId="0"/>
    <cellStyle name="Normal 411 2 3" xfId="0"/>
    <cellStyle name="Normal 411 2 3 2" xfId="0"/>
    <cellStyle name="Normal 411 2 4" xfId="0"/>
    <cellStyle name="Normal 411 3" xfId="0"/>
    <cellStyle name="Normal 411 3 2" xfId="0"/>
    <cellStyle name="Normal 411 3 2 2" xfId="0"/>
    <cellStyle name="Normal 411 3 2 2 2" xfId="0"/>
    <cellStyle name="Normal 411 3 2 3" xfId="0"/>
    <cellStyle name="Normal 411 3 3" xfId="0"/>
    <cellStyle name="Normal 411 3 3 2" xfId="0"/>
    <cellStyle name="Normal 411 3 4" xfId="0"/>
    <cellStyle name="Normal 411 4" xfId="0"/>
    <cellStyle name="Normal 411 4 2" xfId="0"/>
    <cellStyle name="Normal 411 4 2 2" xfId="0"/>
    <cellStyle name="Normal 411 4 2 2 2" xfId="0"/>
    <cellStyle name="Normal 411 4 2 3" xfId="0"/>
    <cellStyle name="Normal 411 4 3" xfId="0"/>
    <cellStyle name="Normal 411 4 3 2" xfId="0"/>
    <cellStyle name="Normal 411 4 4" xfId="0"/>
    <cellStyle name="Normal 411 5" xfId="0"/>
    <cellStyle name="Normal 411 5 2" xfId="0"/>
    <cellStyle name="Normal 411 5 2 2" xfId="0"/>
    <cellStyle name="Normal 411 5 2 2 2" xfId="0"/>
    <cellStyle name="Normal 411 5 2 3" xfId="0"/>
    <cellStyle name="Normal 411 5 3" xfId="0"/>
    <cellStyle name="Normal 411 5 3 2" xfId="0"/>
    <cellStyle name="Normal 411 5 4" xfId="0"/>
    <cellStyle name="Normal 411 6" xfId="0"/>
    <cellStyle name="Normal 411 6 2" xfId="0"/>
    <cellStyle name="Normal 411 6 2 2" xfId="0"/>
    <cellStyle name="Normal 411 6 3" xfId="0"/>
    <cellStyle name="Normal 411 7" xfId="0"/>
    <cellStyle name="Normal 411 7 2" xfId="0"/>
    <cellStyle name="Normal 411 8" xfId="0"/>
    <cellStyle name="Normal 411 9" xfId="0"/>
    <cellStyle name="Normal 412" xfId="0"/>
    <cellStyle name="Normal 412 2" xfId="0"/>
    <cellStyle name="Normal 412 2 2" xfId="0"/>
    <cellStyle name="Normal 412 2 2 2" xfId="0"/>
    <cellStyle name="Normal 412 2 2 2 2" xfId="0"/>
    <cellStyle name="Normal 412 2 2 3" xfId="0"/>
    <cellStyle name="Normal 412 2 3" xfId="0"/>
    <cellStyle name="Normal 412 2 3 2" xfId="0"/>
    <cellStyle name="Normal 412 2 4" xfId="0"/>
    <cellStyle name="Normal 412 3" xfId="0"/>
    <cellStyle name="Normal 412 3 2" xfId="0"/>
    <cellStyle name="Normal 412 3 2 2" xfId="0"/>
    <cellStyle name="Normal 412 3 2 2 2" xfId="0"/>
    <cellStyle name="Normal 412 3 2 3" xfId="0"/>
    <cellStyle name="Normal 412 3 3" xfId="0"/>
    <cellStyle name="Normal 412 3 3 2" xfId="0"/>
    <cellStyle name="Normal 412 3 4" xfId="0"/>
    <cellStyle name="Normal 412 4" xfId="0"/>
    <cellStyle name="Normal 412 4 2" xfId="0"/>
    <cellStyle name="Normal 412 4 2 2" xfId="0"/>
    <cellStyle name="Normal 412 4 2 2 2" xfId="0"/>
    <cellStyle name="Normal 412 4 2 3" xfId="0"/>
    <cellStyle name="Normal 412 4 3" xfId="0"/>
    <cellStyle name="Normal 412 4 3 2" xfId="0"/>
    <cellStyle name="Normal 412 4 4" xfId="0"/>
    <cellStyle name="Normal 412 5" xfId="0"/>
    <cellStyle name="Normal 412 5 2" xfId="0"/>
    <cellStyle name="Normal 412 5 2 2" xfId="0"/>
    <cellStyle name="Normal 412 5 2 2 2" xfId="0"/>
    <cellStyle name="Normal 412 5 2 3" xfId="0"/>
    <cellStyle name="Normal 412 5 3" xfId="0"/>
    <cellStyle name="Normal 412 5 3 2" xfId="0"/>
    <cellStyle name="Normal 412 5 4" xfId="0"/>
    <cellStyle name="Normal 412 6" xfId="0"/>
    <cellStyle name="Normal 412 6 2" xfId="0"/>
    <cellStyle name="Normal 412 6 2 2" xfId="0"/>
    <cellStyle name="Normal 412 6 3" xfId="0"/>
    <cellStyle name="Normal 412 7" xfId="0"/>
    <cellStyle name="Normal 412 7 2" xfId="0"/>
    <cellStyle name="Normal 412 8" xfId="0"/>
    <cellStyle name="Normal 412 9" xfId="0"/>
    <cellStyle name="Normal 413" xfId="0"/>
    <cellStyle name="Normal 413 2" xfId="0"/>
    <cellStyle name="Normal 413 2 2" xfId="0"/>
    <cellStyle name="Normal 413 2 2 2" xfId="0"/>
    <cellStyle name="Normal 413 2 2 2 2" xfId="0"/>
    <cellStyle name="Normal 413 2 2 3" xfId="0"/>
    <cellStyle name="Normal 413 2 3" xfId="0"/>
    <cellStyle name="Normal 413 2 3 2" xfId="0"/>
    <cellStyle name="Normal 413 2 4" xfId="0"/>
    <cellStyle name="Normal 413 3" xfId="0"/>
    <cellStyle name="Normal 413 3 2" xfId="0"/>
    <cellStyle name="Normal 413 3 2 2" xfId="0"/>
    <cellStyle name="Normal 413 3 2 2 2" xfId="0"/>
    <cellStyle name="Normal 413 3 2 3" xfId="0"/>
    <cellStyle name="Normal 413 3 3" xfId="0"/>
    <cellStyle name="Normal 413 3 3 2" xfId="0"/>
    <cellStyle name="Normal 413 3 4" xfId="0"/>
    <cellStyle name="Normal 413 4" xfId="0"/>
    <cellStyle name="Normal 413 4 2" xfId="0"/>
    <cellStyle name="Normal 413 4 2 2" xfId="0"/>
    <cellStyle name="Normal 413 4 2 2 2" xfId="0"/>
    <cellStyle name="Normal 413 4 2 3" xfId="0"/>
    <cellStyle name="Normal 413 4 3" xfId="0"/>
    <cellStyle name="Normal 413 4 3 2" xfId="0"/>
    <cellStyle name="Normal 413 4 4" xfId="0"/>
    <cellStyle name="Normal 413 5" xfId="0"/>
    <cellStyle name="Normal 413 5 2" xfId="0"/>
    <cellStyle name="Normal 413 5 2 2" xfId="0"/>
    <cellStyle name="Normal 413 5 2 2 2" xfId="0"/>
    <cellStyle name="Normal 413 5 2 3" xfId="0"/>
    <cellStyle name="Normal 413 5 3" xfId="0"/>
    <cellStyle name="Normal 413 5 3 2" xfId="0"/>
    <cellStyle name="Normal 413 5 4" xfId="0"/>
    <cellStyle name="Normal 413 6" xfId="0"/>
    <cellStyle name="Normal 413 6 2" xfId="0"/>
    <cellStyle name="Normal 413 6 2 2" xfId="0"/>
    <cellStyle name="Normal 413 6 3" xfId="0"/>
    <cellStyle name="Normal 413 7" xfId="0"/>
    <cellStyle name="Normal 413 7 2" xfId="0"/>
    <cellStyle name="Normal 413 8" xfId="0"/>
    <cellStyle name="Normal 413 9" xfId="0"/>
    <cellStyle name="Normal 414" xfId="0"/>
    <cellStyle name="Normal 414 2" xfId="0"/>
    <cellStyle name="Normal 414 2 2" xfId="0"/>
    <cellStyle name="Normal 414 2 2 2" xfId="0"/>
    <cellStyle name="Normal 414 2 2 2 2" xfId="0"/>
    <cellStyle name="Normal 414 2 2 3" xfId="0"/>
    <cellStyle name="Normal 414 2 3" xfId="0"/>
    <cellStyle name="Normal 414 2 3 2" xfId="0"/>
    <cellStyle name="Normal 414 2 4" xfId="0"/>
    <cellStyle name="Normal 414 3" xfId="0"/>
    <cellStyle name="Normal 414 3 2" xfId="0"/>
    <cellStyle name="Normal 414 3 2 2" xfId="0"/>
    <cellStyle name="Normal 414 3 2 2 2" xfId="0"/>
    <cellStyle name="Normal 414 3 2 3" xfId="0"/>
    <cellStyle name="Normal 414 3 3" xfId="0"/>
    <cellStyle name="Normal 414 3 3 2" xfId="0"/>
    <cellStyle name="Normal 414 3 4" xfId="0"/>
    <cellStyle name="Normal 414 4" xfId="0"/>
    <cellStyle name="Normal 414 4 2" xfId="0"/>
    <cellStyle name="Normal 414 4 2 2" xfId="0"/>
    <cellStyle name="Normal 414 4 2 2 2" xfId="0"/>
    <cellStyle name="Normal 414 4 2 3" xfId="0"/>
    <cellStyle name="Normal 414 4 3" xfId="0"/>
    <cellStyle name="Normal 414 4 3 2" xfId="0"/>
    <cellStyle name="Normal 414 4 4" xfId="0"/>
    <cellStyle name="Normal 414 5" xfId="0"/>
    <cellStyle name="Normal 414 5 2" xfId="0"/>
    <cellStyle name="Normal 414 5 2 2" xfId="0"/>
    <cellStyle name="Normal 414 5 2 2 2" xfId="0"/>
    <cellStyle name="Normal 414 5 2 3" xfId="0"/>
    <cellStyle name="Normal 414 5 3" xfId="0"/>
    <cellStyle name="Normal 414 5 3 2" xfId="0"/>
    <cellStyle name="Normal 414 5 4" xfId="0"/>
    <cellStyle name="Normal 414 6" xfId="0"/>
    <cellStyle name="Normal 414 6 2" xfId="0"/>
    <cellStyle name="Normal 414 6 2 2" xfId="0"/>
    <cellStyle name="Normal 414 6 3" xfId="0"/>
    <cellStyle name="Normal 414 7" xfId="0"/>
    <cellStyle name="Normal 414 7 2" xfId="0"/>
    <cellStyle name="Normal 414 8" xfId="0"/>
    <cellStyle name="Normal 414 9" xfId="0"/>
    <cellStyle name="Normal 415" xfId="0"/>
    <cellStyle name="Normal 415 2" xfId="0"/>
    <cellStyle name="Normal 415 2 2" xfId="0"/>
    <cellStyle name="Normal 415 2 2 2" xfId="0"/>
    <cellStyle name="Normal 415 2 2 2 2" xfId="0"/>
    <cellStyle name="Normal 415 2 2 3" xfId="0"/>
    <cellStyle name="Normal 415 2 3" xfId="0"/>
    <cellStyle name="Normal 415 2 3 2" xfId="0"/>
    <cellStyle name="Normal 415 2 4" xfId="0"/>
    <cellStyle name="Normal 415 3" xfId="0"/>
    <cellStyle name="Normal 415 3 2" xfId="0"/>
    <cellStyle name="Normal 415 3 2 2" xfId="0"/>
    <cellStyle name="Normal 415 3 2 2 2" xfId="0"/>
    <cellStyle name="Normal 415 3 2 3" xfId="0"/>
    <cellStyle name="Normal 415 3 3" xfId="0"/>
    <cellStyle name="Normal 415 3 3 2" xfId="0"/>
    <cellStyle name="Normal 415 3 4" xfId="0"/>
    <cellStyle name="Normal 415 4" xfId="0"/>
    <cellStyle name="Normal 415 4 2" xfId="0"/>
    <cellStyle name="Normal 415 4 2 2" xfId="0"/>
    <cellStyle name="Normal 415 4 2 2 2" xfId="0"/>
    <cellStyle name="Normal 415 4 2 3" xfId="0"/>
    <cellStyle name="Normal 415 4 3" xfId="0"/>
    <cellStyle name="Normal 415 4 3 2" xfId="0"/>
    <cellStyle name="Normal 415 4 4" xfId="0"/>
    <cellStyle name="Normal 415 5" xfId="0"/>
    <cellStyle name="Normal 415 5 2" xfId="0"/>
    <cellStyle name="Normal 415 5 2 2" xfId="0"/>
    <cellStyle name="Normal 415 5 2 2 2" xfId="0"/>
    <cellStyle name="Normal 415 5 2 3" xfId="0"/>
    <cellStyle name="Normal 415 5 3" xfId="0"/>
    <cellStyle name="Normal 415 5 3 2" xfId="0"/>
    <cellStyle name="Normal 415 5 4" xfId="0"/>
    <cellStyle name="Normal 415 6" xfId="0"/>
    <cellStyle name="Normal 415 6 2" xfId="0"/>
    <cellStyle name="Normal 415 6 2 2" xfId="0"/>
    <cellStyle name="Normal 415 6 3" xfId="0"/>
    <cellStyle name="Normal 415 7" xfId="0"/>
    <cellStyle name="Normal 415 7 2" xfId="0"/>
    <cellStyle name="Normal 415 8" xfId="0"/>
    <cellStyle name="Normal 415 9" xfId="0"/>
    <cellStyle name="Normal 416" xfId="0"/>
    <cellStyle name="Normal 416 2" xfId="0"/>
    <cellStyle name="Normal 416 3" xfId="0"/>
    <cellStyle name="Normal 417" xfId="0"/>
    <cellStyle name="Normal 417 2" xfId="0"/>
    <cellStyle name="Normal 417 3" xfId="0"/>
    <cellStyle name="Normal 418" xfId="0"/>
    <cellStyle name="Normal 418 2" xfId="0"/>
    <cellStyle name="Normal 418 2 2" xfId="0"/>
    <cellStyle name="Normal 418 2 2 2" xfId="0"/>
    <cellStyle name="Normal 418 2 2 2 2" xfId="0"/>
    <cellStyle name="Normal 418 2 2 3" xfId="0"/>
    <cellStyle name="Normal 418 2 3" xfId="0"/>
    <cellStyle name="Normal 418 2 3 2" xfId="0"/>
    <cellStyle name="Normal 418 2 4" xfId="0"/>
    <cellStyle name="Normal 418 3" xfId="0"/>
    <cellStyle name="Normal 418 3 2" xfId="0"/>
    <cellStyle name="Normal 418 3 2 2" xfId="0"/>
    <cellStyle name="Normal 418 3 2 2 2" xfId="0"/>
    <cellStyle name="Normal 418 3 2 3" xfId="0"/>
    <cellStyle name="Normal 418 3 3" xfId="0"/>
    <cellStyle name="Normal 418 3 3 2" xfId="0"/>
    <cellStyle name="Normal 418 3 4" xfId="0"/>
    <cellStyle name="Normal 418 4" xfId="0"/>
    <cellStyle name="Normal 418 4 2" xfId="0"/>
    <cellStyle name="Normal 418 4 2 2" xfId="0"/>
    <cellStyle name="Normal 418 4 2 2 2" xfId="0"/>
    <cellStyle name="Normal 418 4 2 3" xfId="0"/>
    <cellStyle name="Normal 418 4 3" xfId="0"/>
    <cellStyle name="Normal 418 4 3 2" xfId="0"/>
    <cellStyle name="Normal 418 4 4" xfId="0"/>
    <cellStyle name="Normal 418 5" xfId="0"/>
    <cellStyle name="Normal 418 5 2" xfId="0"/>
    <cellStyle name="Normal 418 5 2 2" xfId="0"/>
    <cellStyle name="Normal 418 5 2 2 2" xfId="0"/>
    <cellStyle name="Normal 418 5 2 3" xfId="0"/>
    <cellStyle name="Normal 418 5 3" xfId="0"/>
    <cellStyle name="Normal 418 5 3 2" xfId="0"/>
    <cellStyle name="Normal 418 5 4" xfId="0"/>
    <cellStyle name="Normal 418 6" xfId="0"/>
    <cellStyle name="Normal 418 6 2" xfId="0"/>
    <cellStyle name="Normal 418 6 2 2" xfId="0"/>
    <cellStyle name="Normal 418 6 3" xfId="0"/>
    <cellStyle name="Normal 418 7" xfId="0"/>
    <cellStyle name="Normal 418 7 2" xfId="0"/>
    <cellStyle name="Normal 418 8" xfId="0"/>
    <cellStyle name="Normal 418 9" xfId="0"/>
    <cellStyle name="Normal 419" xfId="0"/>
    <cellStyle name="Normal 419 2" xfId="0"/>
    <cellStyle name="Normal 419 2 2" xfId="0"/>
    <cellStyle name="Normal 419 2 2 2" xfId="0"/>
    <cellStyle name="Normal 419 2 2 2 2" xfId="0"/>
    <cellStyle name="Normal 419 2 2 3" xfId="0"/>
    <cellStyle name="Normal 419 2 3" xfId="0"/>
    <cellStyle name="Normal 419 2 3 2" xfId="0"/>
    <cellStyle name="Normal 419 2 4" xfId="0"/>
    <cellStyle name="Normal 419 3" xfId="0"/>
    <cellStyle name="Normal 419 3 2" xfId="0"/>
    <cellStyle name="Normal 419 3 2 2" xfId="0"/>
    <cellStyle name="Normal 419 3 2 2 2" xfId="0"/>
    <cellStyle name="Normal 419 3 2 3" xfId="0"/>
    <cellStyle name="Normal 419 3 3" xfId="0"/>
    <cellStyle name="Normal 419 3 3 2" xfId="0"/>
    <cellStyle name="Normal 419 3 4" xfId="0"/>
    <cellStyle name="Normal 419 4" xfId="0"/>
    <cellStyle name="Normal 419 4 2" xfId="0"/>
    <cellStyle name="Normal 419 4 2 2" xfId="0"/>
    <cellStyle name="Normal 419 4 2 2 2" xfId="0"/>
    <cellStyle name="Normal 419 4 2 3" xfId="0"/>
    <cellStyle name="Normal 419 4 3" xfId="0"/>
    <cellStyle name="Normal 419 4 3 2" xfId="0"/>
    <cellStyle name="Normal 419 4 4" xfId="0"/>
    <cellStyle name="Normal 419 5" xfId="0"/>
    <cellStyle name="Normal 419 5 2" xfId="0"/>
    <cellStyle name="Normal 419 5 2 2" xfId="0"/>
    <cellStyle name="Normal 419 5 2 2 2" xfId="0"/>
    <cellStyle name="Normal 419 5 2 3" xfId="0"/>
    <cellStyle name="Normal 419 5 3" xfId="0"/>
    <cellStyle name="Normal 419 5 3 2" xfId="0"/>
    <cellStyle name="Normal 419 5 4" xfId="0"/>
    <cellStyle name="Normal 419 6" xfId="0"/>
    <cellStyle name="Normal 419 6 2" xfId="0"/>
    <cellStyle name="Normal 419 6 2 2" xfId="0"/>
    <cellStyle name="Normal 419 6 3" xfId="0"/>
    <cellStyle name="Normal 419 7" xfId="0"/>
    <cellStyle name="Normal 419 7 2" xfId="0"/>
    <cellStyle name="Normal 419 8" xfId="0"/>
    <cellStyle name="Normal 419 9" xfId="0"/>
    <cellStyle name="Normal 42" xfId="0"/>
    <cellStyle name="Normal 42 2" xfId="0"/>
    <cellStyle name="Normal 42 2 2" xfId="0"/>
    <cellStyle name="Normal 42 2 2 2" xfId="0"/>
    <cellStyle name="Normal 42 3" xfId="0"/>
    <cellStyle name="Normal 42 4" xfId="0"/>
    <cellStyle name="Normal 42 4 2" xfId="0"/>
    <cellStyle name="Normal 42 5" xfId="0"/>
    <cellStyle name="Normal 420" xfId="0"/>
    <cellStyle name="Normal 420 2" xfId="0"/>
    <cellStyle name="Normal 420 2 2" xfId="0"/>
    <cellStyle name="Normal 420 2 2 2" xfId="0"/>
    <cellStyle name="Normal 420 2 2 2 2" xfId="0"/>
    <cellStyle name="Normal 420 2 2 3" xfId="0"/>
    <cellStyle name="Normal 420 2 3" xfId="0"/>
    <cellStyle name="Normal 420 2 3 2" xfId="0"/>
    <cellStyle name="Normal 420 2 4" xfId="0"/>
    <cellStyle name="Normal 420 3" xfId="0"/>
    <cellStyle name="Normal 420 3 2" xfId="0"/>
    <cellStyle name="Normal 420 3 2 2" xfId="0"/>
    <cellStyle name="Normal 420 3 2 2 2" xfId="0"/>
    <cellStyle name="Normal 420 3 2 3" xfId="0"/>
    <cellStyle name="Normal 420 3 3" xfId="0"/>
    <cellStyle name="Normal 420 3 3 2" xfId="0"/>
    <cellStyle name="Normal 420 3 4" xfId="0"/>
    <cellStyle name="Normal 420 4" xfId="0"/>
    <cellStyle name="Normal 420 4 2" xfId="0"/>
    <cellStyle name="Normal 420 4 2 2" xfId="0"/>
    <cellStyle name="Normal 420 4 2 2 2" xfId="0"/>
    <cellStyle name="Normal 420 4 2 3" xfId="0"/>
    <cellStyle name="Normal 420 4 3" xfId="0"/>
    <cellStyle name="Normal 420 4 3 2" xfId="0"/>
    <cellStyle name="Normal 420 4 4" xfId="0"/>
    <cellStyle name="Normal 420 5" xfId="0"/>
    <cellStyle name="Normal 420 5 2" xfId="0"/>
    <cellStyle name="Normal 420 5 2 2" xfId="0"/>
    <cellStyle name="Normal 420 5 2 2 2" xfId="0"/>
    <cellStyle name="Normal 420 5 2 3" xfId="0"/>
    <cellStyle name="Normal 420 5 3" xfId="0"/>
    <cellStyle name="Normal 420 5 3 2" xfId="0"/>
    <cellStyle name="Normal 420 5 4" xfId="0"/>
    <cellStyle name="Normal 420 6" xfId="0"/>
    <cellStyle name="Normal 420 6 2" xfId="0"/>
    <cellStyle name="Normal 420 6 2 2" xfId="0"/>
    <cellStyle name="Normal 420 6 3" xfId="0"/>
    <cellStyle name="Normal 420 7" xfId="0"/>
    <cellStyle name="Normal 420 7 2" xfId="0"/>
    <cellStyle name="Normal 420 8" xfId="0"/>
    <cellStyle name="Normal 420 9" xfId="0"/>
    <cellStyle name="Normal 421" xfId="0"/>
    <cellStyle name="Normal 421 2" xfId="0"/>
    <cellStyle name="Normal 421 2 2" xfId="0"/>
    <cellStyle name="Normal 421 2 2 2" xfId="0"/>
    <cellStyle name="Normal 421 2 2 2 2" xfId="0"/>
    <cellStyle name="Normal 421 2 2 3" xfId="0"/>
    <cellStyle name="Normal 421 2 3" xfId="0"/>
    <cellStyle name="Normal 421 2 3 2" xfId="0"/>
    <cellStyle name="Normal 421 2 4" xfId="0"/>
    <cellStyle name="Normal 421 3" xfId="0"/>
    <cellStyle name="Normal 421 3 2" xfId="0"/>
    <cellStyle name="Normal 421 3 2 2" xfId="0"/>
    <cellStyle name="Normal 421 3 2 2 2" xfId="0"/>
    <cellStyle name="Normal 421 3 2 3" xfId="0"/>
    <cellStyle name="Normal 421 3 3" xfId="0"/>
    <cellStyle name="Normal 421 3 3 2" xfId="0"/>
    <cellStyle name="Normal 421 3 4" xfId="0"/>
    <cellStyle name="Normal 421 4" xfId="0"/>
    <cellStyle name="Normal 421 4 2" xfId="0"/>
    <cellStyle name="Normal 421 4 2 2" xfId="0"/>
    <cellStyle name="Normal 421 4 2 2 2" xfId="0"/>
    <cellStyle name="Normal 421 4 2 3" xfId="0"/>
    <cellStyle name="Normal 421 4 3" xfId="0"/>
    <cellStyle name="Normal 421 4 3 2" xfId="0"/>
    <cellStyle name="Normal 421 4 4" xfId="0"/>
    <cellStyle name="Normal 421 5" xfId="0"/>
    <cellStyle name="Normal 421 5 2" xfId="0"/>
    <cellStyle name="Normal 421 5 2 2" xfId="0"/>
    <cellStyle name="Normal 421 5 2 2 2" xfId="0"/>
    <cellStyle name="Normal 421 5 2 3" xfId="0"/>
    <cellStyle name="Normal 421 5 3" xfId="0"/>
    <cellStyle name="Normal 421 5 3 2" xfId="0"/>
    <cellStyle name="Normal 421 5 4" xfId="0"/>
    <cellStyle name="Normal 421 6" xfId="0"/>
    <cellStyle name="Normal 421 6 2" xfId="0"/>
    <cellStyle name="Normal 421 6 2 2" xfId="0"/>
    <cellStyle name="Normal 421 6 3" xfId="0"/>
    <cellStyle name="Normal 421 7" xfId="0"/>
    <cellStyle name="Normal 421 7 2" xfId="0"/>
    <cellStyle name="Normal 421 8" xfId="0"/>
    <cellStyle name="Normal 421 9" xfId="0"/>
    <cellStyle name="Normal 422" xfId="0"/>
    <cellStyle name="Normal 422 2" xfId="0"/>
    <cellStyle name="Normal 422 2 2" xfId="0"/>
    <cellStyle name="Normal 422 2 2 2" xfId="0"/>
    <cellStyle name="Normal 422 2 2 2 2" xfId="0"/>
    <cellStyle name="Normal 422 2 2 3" xfId="0"/>
    <cellStyle name="Normal 422 2 3" xfId="0"/>
    <cellStyle name="Normal 422 2 3 2" xfId="0"/>
    <cellStyle name="Normal 422 2 4" xfId="0"/>
    <cellStyle name="Normal 422 3" xfId="0"/>
    <cellStyle name="Normal 422 3 2" xfId="0"/>
    <cellStyle name="Normal 422 3 2 2" xfId="0"/>
    <cellStyle name="Normal 422 3 2 2 2" xfId="0"/>
    <cellStyle name="Normal 422 3 2 3" xfId="0"/>
    <cellStyle name="Normal 422 3 3" xfId="0"/>
    <cellStyle name="Normal 422 3 3 2" xfId="0"/>
    <cellStyle name="Normal 422 3 4" xfId="0"/>
    <cellStyle name="Normal 422 4" xfId="0"/>
    <cellStyle name="Normal 422 4 2" xfId="0"/>
    <cellStyle name="Normal 422 4 2 2" xfId="0"/>
    <cellStyle name="Normal 422 4 2 2 2" xfId="0"/>
    <cellStyle name="Normal 422 4 2 3" xfId="0"/>
    <cellStyle name="Normal 422 4 3" xfId="0"/>
    <cellStyle name="Normal 422 4 3 2" xfId="0"/>
    <cellStyle name="Normal 422 4 4" xfId="0"/>
    <cellStyle name="Normal 422 5" xfId="0"/>
    <cellStyle name="Normal 422 5 2" xfId="0"/>
    <cellStyle name="Normal 422 5 2 2" xfId="0"/>
    <cellStyle name="Normal 422 5 2 2 2" xfId="0"/>
    <cellStyle name="Normal 422 5 2 3" xfId="0"/>
    <cellStyle name="Normal 422 5 3" xfId="0"/>
    <cellStyle name="Normal 422 5 3 2" xfId="0"/>
    <cellStyle name="Normal 422 5 4" xfId="0"/>
    <cellStyle name="Normal 422 6" xfId="0"/>
    <cellStyle name="Normal 422 6 2" xfId="0"/>
    <cellStyle name="Normal 422 6 2 2" xfId="0"/>
    <cellStyle name="Normal 422 6 3" xfId="0"/>
    <cellStyle name="Normal 422 7" xfId="0"/>
    <cellStyle name="Normal 422 7 2" xfId="0"/>
    <cellStyle name="Normal 422 8" xfId="0"/>
    <cellStyle name="Normal 422 9" xfId="0"/>
    <cellStyle name="Normal 423" xfId="0"/>
    <cellStyle name="Normal 423 2" xfId="0"/>
    <cellStyle name="Normal 423 2 2" xfId="0"/>
    <cellStyle name="Normal 423 2 2 2" xfId="0"/>
    <cellStyle name="Normal 423 2 2 2 2" xfId="0"/>
    <cellStyle name="Normal 423 2 2 3" xfId="0"/>
    <cellStyle name="Normal 423 2 3" xfId="0"/>
    <cellStyle name="Normal 423 2 3 2" xfId="0"/>
    <cellStyle name="Normal 423 2 4" xfId="0"/>
    <cellStyle name="Normal 423 3" xfId="0"/>
    <cellStyle name="Normal 423 3 2" xfId="0"/>
    <cellStyle name="Normal 423 3 2 2" xfId="0"/>
    <cellStyle name="Normal 423 3 2 2 2" xfId="0"/>
    <cellStyle name="Normal 423 3 2 3" xfId="0"/>
    <cellStyle name="Normal 423 3 3" xfId="0"/>
    <cellStyle name="Normal 423 3 3 2" xfId="0"/>
    <cellStyle name="Normal 423 3 4" xfId="0"/>
    <cellStyle name="Normal 423 4" xfId="0"/>
    <cellStyle name="Normal 423 4 2" xfId="0"/>
    <cellStyle name="Normal 423 4 2 2" xfId="0"/>
    <cellStyle name="Normal 423 4 2 2 2" xfId="0"/>
    <cellStyle name="Normal 423 4 2 3" xfId="0"/>
    <cellStyle name="Normal 423 4 3" xfId="0"/>
    <cellStyle name="Normal 423 4 3 2" xfId="0"/>
    <cellStyle name="Normal 423 4 4" xfId="0"/>
    <cellStyle name="Normal 423 5" xfId="0"/>
    <cellStyle name="Normal 423 5 2" xfId="0"/>
    <cellStyle name="Normal 423 5 2 2" xfId="0"/>
    <cellStyle name="Normal 423 5 2 2 2" xfId="0"/>
    <cellStyle name="Normal 423 5 2 3" xfId="0"/>
    <cellStyle name="Normal 423 5 3" xfId="0"/>
    <cellStyle name="Normal 423 5 3 2" xfId="0"/>
    <cellStyle name="Normal 423 5 4" xfId="0"/>
    <cellStyle name="Normal 423 6" xfId="0"/>
    <cellStyle name="Normal 423 6 2" xfId="0"/>
    <cellStyle name="Normal 423 6 2 2" xfId="0"/>
    <cellStyle name="Normal 423 6 3" xfId="0"/>
    <cellStyle name="Normal 423 7" xfId="0"/>
    <cellStyle name="Normal 423 7 2" xfId="0"/>
    <cellStyle name="Normal 423 8" xfId="0"/>
    <cellStyle name="Normal 423 9" xfId="0"/>
    <cellStyle name="Normal 424" xfId="0"/>
    <cellStyle name="Normal 424 2" xfId="0"/>
    <cellStyle name="Normal 424 2 2" xfId="0"/>
    <cellStyle name="Normal 424 2 2 2" xfId="0"/>
    <cellStyle name="Normal 424 2 2 2 2" xfId="0"/>
    <cellStyle name="Normal 424 2 2 3" xfId="0"/>
    <cellStyle name="Normal 424 2 3" xfId="0"/>
    <cellStyle name="Normal 424 2 3 2" xfId="0"/>
    <cellStyle name="Normal 424 2 4" xfId="0"/>
    <cellStyle name="Normal 424 3" xfId="0"/>
    <cellStyle name="Normal 424 3 2" xfId="0"/>
    <cellStyle name="Normal 424 3 2 2" xfId="0"/>
    <cellStyle name="Normal 424 3 2 2 2" xfId="0"/>
    <cellStyle name="Normal 424 3 2 3" xfId="0"/>
    <cellStyle name="Normal 424 3 3" xfId="0"/>
    <cellStyle name="Normal 424 3 3 2" xfId="0"/>
    <cellStyle name="Normal 424 3 4" xfId="0"/>
    <cellStyle name="Normal 424 4" xfId="0"/>
    <cellStyle name="Normal 424 4 2" xfId="0"/>
    <cellStyle name="Normal 424 4 2 2" xfId="0"/>
    <cellStyle name="Normal 424 4 2 2 2" xfId="0"/>
    <cellStyle name="Normal 424 4 2 3" xfId="0"/>
    <cellStyle name="Normal 424 4 3" xfId="0"/>
    <cellStyle name="Normal 424 4 3 2" xfId="0"/>
    <cellStyle name="Normal 424 4 4" xfId="0"/>
    <cellStyle name="Normal 424 5" xfId="0"/>
    <cellStyle name="Normal 424 5 2" xfId="0"/>
    <cellStyle name="Normal 424 5 2 2" xfId="0"/>
    <cellStyle name="Normal 424 5 2 2 2" xfId="0"/>
    <cellStyle name="Normal 424 5 2 3" xfId="0"/>
    <cellStyle name="Normal 424 5 3" xfId="0"/>
    <cellStyle name="Normal 424 5 3 2" xfId="0"/>
    <cellStyle name="Normal 424 5 4" xfId="0"/>
    <cellStyle name="Normal 424 6" xfId="0"/>
    <cellStyle name="Normal 424 6 2" xfId="0"/>
    <cellStyle name="Normal 424 6 2 2" xfId="0"/>
    <cellStyle name="Normal 424 6 3" xfId="0"/>
    <cellStyle name="Normal 424 7" xfId="0"/>
    <cellStyle name="Normal 424 7 2" xfId="0"/>
    <cellStyle name="Normal 424 8" xfId="0"/>
    <cellStyle name="Normal 424 9" xfId="0"/>
    <cellStyle name="Normal 425" xfId="0"/>
    <cellStyle name="Normal 425 2" xfId="0"/>
    <cellStyle name="Normal 425 2 2" xfId="0"/>
    <cellStyle name="Normal 425 2 2 2" xfId="0"/>
    <cellStyle name="Normal 425 2 2 2 2" xfId="0"/>
    <cellStyle name="Normal 425 2 2 3" xfId="0"/>
    <cellStyle name="Normal 425 2 3" xfId="0"/>
    <cellStyle name="Normal 425 2 3 2" xfId="0"/>
    <cellStyle name="Normal 425 2 4" xfId="0"/>
    <cellStyle name="Normal 425 3" xfId="0"/>
    <cellStyle name="Normal 425 3 2" xfId="0"/>
    <cellStyle name="Normal 425 3 2 2" xfId="0"/>
    <cellStyle name="Normal 425 3 2 2 2" xfId="0"/>
    <cellStyle name="Normal 425 3 2 3" xfId="0"/>
    <cellStyle name="Normal 425 3 3" xfId="0"/>
    <cellStyle name="Normal 425 3 3 2" xfId="0"/>
    <cellStyle name="Normal 425 3 4" xfId="0"/>
    <cellStyle name="Normal 425 4" xfId="0"/>
    <cellStyle name="Normal 425 4 2" xfId="0"/>
    <cellStyle name="Normal 425 4 2 2" xfId="0"/>
    <cellStyle name="Normal 425 4 2 2 2" xfId="0"/>
    <cellStyle name="Normal 425 4 2 3" xfId="0"/>
    <cellStyle name="Normal 425 4 3" xfId="0"/>
    <cellStyle name="Normal 425 4 3 2" xfId="0"/>
    <cellStyle name="Normal 425 4 4" xfId="0"/>
    <cellStyle name="Normal 425 5" xfId="0"/>
    <cellStyle name="Normal 425 5 2" xfId="0"/>
    <cellStyle name="Normal 425 5 2 2" xfId="0"/>
    <cellStyle name="Normal 425 5 2 2 2" xfId="0"/>
    <cellStyle name="Normal 425 5 2 3" xfId="0"/>
    <cellStyle name="Normal 425 5 3" xfId="0"/>
    <cellStyle name="Normal 425 5 3 2" xfId="0"/>
    <cellStyle name="Normal 425 5 4" xfId="0"/>
    <cellStyle name="Normal 425 6" xfId="0"/>
    <cellStyle name="Normal 425 6 2" xfId="0"/>
    <cellStyle name="Normal 425 6 2 2" xfId="0"/>
    <cellStyle name="Normal 425 6 3" xfId="0"/>
    <cellStyle name="Normal 425 7" xfId="0"/>
    <cellStyle name="Normal 425 7 2" xfId="0"/>
    <cellStyle name="Normal 425 8" xfId="0"/>
    <cellStyle name="Normal 425 9" xfId="0"/>
    <cellStyle name="Normal 426" xfId="0"/>
    <cellStyle name="Normal 426 2" xfId="0"/>
    <cellStyle name="Normal 426 2 2" xfId="0"/>
    <cellStyle name="Normal 426 2 2 2" xfId="0"/>
    <cellStyle name="Normal 426 2 2 2 2" xfId="0"/>
    <cellStyle name="Normal 426 2 2 3" xfId="0"/>
    <cellStyle name="Normal 426 2 3" xfId="0"/>
    <cellStyle name="Normal 426 2 3 2" xfId="0"/>
    <cellStyle name="Normal 426 2 4" xfId="0"/>
    <cellStyle name="Normal 426 3" xfId="0"/>
    <cellStyle name="Normal 426 3 2" xfId="0"/>
    <cellStyle name="Normal 426 3 2 2" xfId="0"/>
    <cellStyle name="Normal 426 3 2 2 2" xfId="0"/>
    <cellStyle name="Normal 426 3 2 3" xfId="0"/>
    <cellStyle name="Normal 426 3 3" xfId="0"/>
    <cellStyle name="Normal 426 3 3 2" xfId="0"/>
    <cellStyle name="Normal 426 3 4" xfId="0"/>
    <cellStyle name="Normal 426 4" xfId="0"/>
    <cellStyle name="Normal 426 4 2" xfId="0"/>
    <cellStyle name="Normal 426 4 2 2" xfId="0"/>
    <cellStyle name="Normal 426 4 2 2 2" xfId="0"/>
    <cellStyle name="Normal 426 4 2 3" xfId="0"/>
    <cellStyle name="Normal 426 4 3" xfId="0"/>
    <cellStyle name="Normal 426 4 3 2" xfId="0"/>
    <cellStyle name="Normal 426 4 4" xfId="0"/>
    <cellStyle name="Normal 426 5" xfId="0"/>
    <cellStyle name="Normal 426 5 2" xfId="0"/>
    <cellStyle name="Normal 426 5 2 2" xfId="0"/>
    <cellStyle name="Normal 426 5 2 2 2" xfId="0"/>
    <cellStyle name="Normal 426 5 2 3" xfId="0"/>
    <cellStyle name="Normal 426 5 3" xfId="0"/>
    <cellStyle name="Normal 426 5 3 2" xfId="0"/>
    <cellStyle name="Normal 426 5 4" xfId="0"/>
    <cellStyle name="Normal 426 6" xfId="0"/>
    <cellStyle name="Normal 426 6 2" xfId="0"/>
    <cellStyle name="Normal 426 6 2 2" xfId="0"/>
    <cellStyle name="Normal 426 6 3" xfId="0"/>
    <cellStyle name="Normal 426 7" xfId="0"/>
    <cellStyle name="Normal 426 7 2" xfId="0"/>
    <cellStyle name="Normal 426 8" xfId="0"/>
    <cellStyle name="Normal 426 9" xfId="0"/>
    <cellStyle name="Normal 427" xfId="0"/>
    <cellStyle name="Normal 427 2" xfId="0"/>
    <cellStyle name="Normal 427 2 2" xfId="0"/>
    <cellStyle name="Normal 427 2 2 2" xfId="0"/>
    <cellStyle name="Normal 427 2 2 2 2" xfId="0"/>
    <cellStyle name="Normal 427 2 2 3" xfId="0"/>
    <cellStyle name="Normal 427 2 3" xfId="0"/>
    <cellStyle name="Normal 427 2 3 2" xfId="0"/>
    <cellStyle name="Normal 427 2 4" xfId="0"/>
    <cellStyle name="Normal 427 3" xfId="0"/>
    <cellStyle name="Normal 427 3 2" xfId="0"/>
    <cellStyle name="Normal 427 3 2 2" xfId="0"/>
    <cellStyle name="Normal 427 3 2 2 2" xfId="0"/>
    <cellStyle name="Normal 427 3 2 3" xfId="0"/>
    <cellStyle name="Normal 427 3 3" xfId="0"/>
    <cellStyle name="Normal 427 3 3 2" xfId="0"/>
    <cellStyle name="Normal 427 3 4" xfId="0"/>
    <cellStyle name="Normal 427 4" xfId="0"/>
    <cellStyle name="Normal 427 4 2" xfId="0"/>
    <cellStyle name="Normal 427 4 2 2" xfId="0"/>
    <cellStyle name="Normal 427 4 2 2 2" xfId="0"/>
    <cellStyle name="Normal 427 4 2 3" xfId="0"/>
    <cellStyle name="Normal 427 4 3" xfId="0"/>
    <cellStyle name="Normal 427 4 3 2" xfId="0"/>
    <cellStyle name="Normal 427 4 4" xfId="0"/>
    <cellStyle name="Normal 427 5" xfId="0"/>
    <cellStyle name="Normal 427 5 2" xfId="0"/>
    <cellStyle name="Normal 427 5 2 2" xfId="0"/>
    <cellStyle name="Normal 427 5 2 2 2" xfId="0"/>
    <cellStyle name="Normal 427 5 2 3" xfId="0"/>
    <cellStyle name="Normal 427 5 3" xfId="0"/>
    <cellStyle name="Normal 427 5 3 2" xfId="0"/>
    <cellStyle name="Normal 427 5 4" xfId="0"/>
    <cellStyle name="Normal 427 6" xfId="0"/>
    <cellStyle name="Normal 427 6 2" xfId="0"/>
    <cellStyle name="Normal 427 6 2 2" xfId="0"/>
    <cellStyle name="Normal 427 6 3" xfId="0"/>
    <cellStyle name="Normal 427 7" xfId="0"/>
    <cellStyle name="Normal 427 7 2" xfId="0"/>
    <cellStyle name="Normal 427 8" xfId="0"/>
    <cellStyle name="Normal 427 9" xfId="0"/>
    <cellStyle name="Normal 428" xfId="0"/>
    <cellStyle name="Normal 428 2" xfId="0"/>
    <cellStyle name="Normal 428 2 2" xfId="0"/>
    <cellStyle name="Normal 428 2 2 2" xfId="0"/>
    <cellStyle name="Normal 428 2 2 2 2" xfId="0"/>
    <cellStyle name="Normal 428 2 2 3" xfId="0"/>
    <cellStyle name="Normal 428 2 3" xfId="0"/>
    <cellStyle name="Normal 428 2 3 2" xfId="0"/>
    <cellStyle name="Normal 428 2 4" xfId="0"/>
    <cellStyle name="Normal 428 3" xfId="0"/>
    <cellStyle name="Normal 428 3 2" xfId="0"/>
    <cellStyle name="Normal 428 3 2 2" xfId="0"/>
    <cellStyle name="Normal 428 3 2 2 2" xfId="0"/>
    <cellStyle name="Normal 428 3 2 3" xfId="0"/>
    <cellStyle name="Normal 428 3 3" xfId="0"/>
    <cellStyle name="Normal 428 3 3 2" xfId="0"/>
    <cellStyle name="Normal 428 3 4" xfId="0"/>
    <cellStyle name="Normal 428 4" xfId="0"/>
    <cellStyle name="Normal 428 4 2" xfId="0"/>
    <cellStyle name="Normal 428 4 2 2" xfId="0"/>
    <cellStyle name="Normal 428 4 2 2 2" xfId="0"/>
    <cellStyle name="Normal 428 4 2 3" xfId="0"/>
    <cellStyle name="Normal 428 4 3" xfId="0"/>
    <cellStyle name="Normal 428 4 3 2" xfId="0"/>
    <cellStyle name="Normal 428 4 4" xfId="0"/>
    <cellStyle name="Normal 428 5" xfId="0"/>
    <cellStyle name="Normal 428 5 2" xfId="0"/>
    <cellStyle name="Normal 428 5 2 2" xfId="0"/>
    <cellStyle name="Normal 428 5 2 2 2" xfId="0"/>
    <cellStyle name="Normal 428 5 2 3" xfId="0"/>
    <cellStyle name="Normal 428 5 3" xfId="0"/>
    <cellStyle name="Normal 428 5 3 2" xfId="0"/>
    <cellStyle name="Normal 428 5 4" xfId="0"/>
    <cellStyle name="Normal 428 6" xfId="0"/>
    <cellStyle name="Normal 428 6 2" xfId="0"/>
    <cellStyle name="Normal 428 6 2 2" xfId="0"/>
    <cellStyle name="Normal 428 6 3" xfId="0"/>
    <cellStyle name="Normal 428 7" xfId="0"/>
    <cellStyle name="Normal 428 7 2" xfId="0"/>
    <cellStyle name="Normal 428 8" xfId="0"/>
    <cellStyle name="Normal 428 9" xfId="0"/>
    <cellStyle name="Normal 429" xfId="0"/>
    <cellStyle name="Normal 429 2" xfId="0"/>
    <cellStyle name="Normal 429 2 2" xfId="0"/>
    <cellStyle name="Normal 429 2 3" xfId="0"/>
    <cellStyle name="Normal 429 3" xfId="0"/>
    <cellStyle name="Normal 429 3 2" xfId="0"/>
    <cellStyle name="Normal 429 4" xfId="0"/>
    <cellStyle name="Normal 429 5" xfId="0"/>
    <cellStyle name="Normal 43" xfId="0"/>
    <cellStyle name="Normal 43 2" xfId="0"/>
    <cellStyle name="Normal 43 2 2" xfId="0"/>
    <cellStyle name="Normal 43 2 2 2" xfId="0"/>
    <cellStyle name="Normal 43 3" xfId="0"/>
    <cellStyle name="Normal 43 4" xfId="0"/>
    <cellStyle name="Normal 43 4 2" xfId="0"/>
    <cellStyle name="Normal 43 5" xfId="0"/>
    <cellStyle name="Normal 430" xfId="0"/>
    <cellStyle name="Normal 430 10" xfId="0"/>
    <cellStyle name="Normal 430 2" xfId="0"/>
    <cellStyle name="Normal 430 2 2" xfId="0"/>
    <cellStyle name="Normal 430 2 3" xfId="0"/>
    <cellStyle name="Normal 430 3" xfId="0"/>
    <cellStyle name="Normal 430 3 2" xfId="0"/>
    <cellStyle name="Normal 430 3 2 2" xfId="0"/>
    <cellStyle name="Normal 430 3 2 2 2" xfId="0"/>
    <cellStyle name="Normal 430 3 2 3" xfId="0"/>
    <cellStyle name="Normal 430 3 3" xfId="0"/>
    <cellStyle name="Normal 430 3 3 2" xfId="0"/>
    <cellStyle name="Normal 430 3 4" xfId="0"/>
    <cellStyle name="Normal 430 4" xfId="0"/>
    <cellStyle name="Normal 430 4 2" xfId="0"/>
    <cellStyle name="Normal 430 4 2 2" xfId="0"/>
    <cellStyle name="Normal 430 4 2 2 2" xfId="0"/>
    <cellStyle name="Normal 430 4 2 3" xfId="0"/>
    <cellStyle name="Normal 430 4 3" xfId="0"/>
    <cellStyle name="Normal 430 4 3 2" xfId="0"/>
    <cellStyle name="Normal 430 4 4" xfId="0"/>
    <cellStyle name="Normal 430 5" xfId="0"/>
    <cellStyle name="Normal 430 5 2" xfId="0"/>
    <cellStyle name="Normal 430 5 2 2" xfId="0"/>
    <cellStyle name="Normal 430 5 2 2 2" xfId="0"/>
    <cellStyle name="Normal 430 5 2 3" xfId="0"/>
    <cellStyle name="Normal 430 5 3" xfId="0"/>
    <cellStyle name="Normal 430 5 3 2" xfId="0"/>
    <cellStyle name="Normal 430 5 4" xfId="0"/>
    <cellStyle name="Normal 430 6" xfId="0"/>
    <cellStyle name="Normal 430 6 2" xfId="0"/>
    <cellStyle name="Normal 430 6 2 2" xfId="0"/>
    <cellStyle name="Normal 430 6 2 2 2" xfId="0"/>
    <cellStyle name="Normal 430 6 2 3" xfId="0"/>
    <cellStyle name="Normal 430 6 3" xfId="0"/>
    <cellStyle name="Normal 430 6 3 2" xfId="0"/>
    <cellStyle name="Normal 430 6 4" xfId="0"/>
    <cellStyle name="Normal 430 7" xfId="0"/>
    <cellStyle name="Normal 430 7 2" xfId="0"/>
    <cellStyle name="Normal 430 7 2 2" xfId="0"/>
    <cellStyle name="Normal 430 7 3" xfId="0"/>
    <cellStyle name="Normal 430 8" xfId="0"/>
    <cellStyle name="Normal 430 8 2" xfId="0"/>
    <cellStyle name="Normal 430 9" xfId="0"/>
    <cellStyle name="Normal 431" xfId="0"/>
    <cellStyle name="Normal 431 10" xfId="0"/>
    <cellStyle name="Normal 431 2" xfId="0"/>
    <cellStyle name="Normal 431 2 2" xfId="0"/>
    <cellStyle name="Normal 431 2 3" xfId="0"/>
    <cellStyle name="Normal 431 3" xfId="0"/>
    <cellStyle name="Normal 431 3 2" xfId="0"/>
    <cellStyle name="Normal 431 3 2 2" xfId="0"/>
    <cellStyle name="Normal 431 3 2 2 2" xfId="0"/>
    <cellStyle name="Normal 431 3 2 3" xfId="0"/>
    <cellStyle name="Normal 431 3 3" xfId="0"/>
    <cellStyle name="Normal 431 3 3 2" xfId="0"/>
    <cellStyle name="Normal 431 3 4" xfId="0"/>
    <cellStyle name="Normal 431 4" xfId="0"/>
    <cellStyle name="Normal 431 4 2" xfId="0"/>
    <cellStyle name="Normal 431 4 2 2" xfId="0"/>
    <cellStyle name="Normal 431 4 2 2 2" xfId="0"/>
    <cellStyle name="Normal 431 4 2 3" xfId="0"/>
    <cellStyle name="Normal 431 4 3" xfId="0"/>
    <cellStyle name="Normal 431 4 3 2" xfId="0"/>
    <cellStyle name="Normal 431 4 4" xfId="0"/>
    <cellStyle name="Normal 431 5" xfId="0"/>
    <cellStyle name="Normal 431 5 2" xfId="0"/>
    <cellStyle name="Normal 431 5 2 2" xfId="0"/>
    <cellStyle name="Normal 431 5 2 2 2" xfId="0"/>
    <cellStyle name="Normal 431 5 2 3" xfId="0"/>
    <cellStyle name="Normal 431 5 3" xfId="0"/>
    <cellStyle name="Normal 431 5 3 2" xfId="0"/>
    <cellStyle name="Normal 431 5 4" xfId="0"/>
    <cellStyle name="Normal 431 6" xfId="0"/>
    <cellStyle name="Normal 431 6 2" xfId="0"/>
    <cellStyle name="Normal 431 6 2 2" xfId="0"/>
    <cellStyle name="Normal 431 6 2 2 2" xfId="0"/>
    <cellStyle name="Normal 431 6 2 3" xfId="0"/>
    <cellStyle name="Normal 431 6 3" xfId="0"/>
    <cellStyle name="Normal 431 6 3 2" xfId="0"/>
    <cellStyle name="Normal 431 6 4" xfId="0"/>
    <cellStyle name="Normal 431 7" xfId="0"/>
    <cellStyle name="Normal 431 7 2" xfId="0"/>
    <cellStyle name="Normal 431 7 2 2" xfId="0"/>
    <cellStyle name="Normal 431 7 3" xfId="0"/>
    <cellStyle name="Normal 431 8" xfId="0"/>
    <cellStyle name="Normal 431 8 2" xfId="0"/>
    <cellStyle name="Normal 431 9" xfId="0"/>
    <cellStyle name="Normal 432" xfId="0"/>
    <cellStyle name="Normal 432 10" xfId="0"/>
    <cellStyle name="Normal 432 2" xfId="0"/>
    <cellStyle name="Normal 432 2 2" xfId="0"/>
    <cellStyle name="Normal 432 2 3" xfId="0"/>
    <cellStyle name="Normal 432 3" xfId="0"/>
    <cellStyle name="Normal 432 3 2" xfId="0"/>
    <cellStyle name="Normal 432 3 2 2" xfId="0"/>
    <cellStyle name="Normal 432 3 2 2 2" xfId="0"/>
    <cellStyle name="Normal 432 3 2 3" xfId="0"/>
    <cellStyle name="Normal 432 3 3" xfId="0"/>
    <cellStyle name="Normal 432 3 3 2" xfId="0"/>
    <cellStyle name="Normal 432 3 4" xfId="0"/>
    <cellStyle name="Normal 432 4" xfId="0"/>
    <cellStyle name="Normal 432 4 2" xfId="0"/>
    <cellStyle name="Normal 432 4 2 2" xfId="0"/>
    <cellStyle name="Normal 432 4 2 2 2" xfId="0"/>
    <cellStyle name="Normal 432 4 2 3" xfId="0"/>
    <cellStyle name="Normal 432 4 3" xfId="0"/>
    <cellStyle name="Normal 432 4 3 2" xfId="0"/>
    <cellStyle name="Normal 432 4 4" xfId="0"/>
    <cellStyle name="Normal 432 5" xfId="0"/>
    <cellStyle name="Normal 432 5 2" xfId="0"/>
    <cellStyle name="Normal 432 5 2 2" xfId="0"/>
    <cellStyle name="Normal 432 5 2 2 2" xfId="0"/>
    <cellStyle name="Normal 432 5 2 3" xfId="0"/>
    <cellStyle name="Normal 432 5 3" xfId="0"/>
    <cellStyle name="Normal 432 5 3 2" xfId="0"/>
    <cellStyle name="Normal 432 5 4" xfId="0"/>
    <cellStyle name="Normal 432 6" xfId="0"/>
    <cellStyle name="Normal 432 6 2" xfId="0"/>
    <cellStyle name="Normal 432 6 2 2" xfId="0"/>
    <cellStyle name="Normal 432 6 2 2 2" xfId="0"/>
    <cellStyle name="Normal 432 6 2 3" xfId="0"/>
    <cellStyle name="Normal 432 6 3" xfId="0"/>
    <cellStyle name="Normal 432 6 3 2" xfId="0"/>
    <cellStyle name="Normal 432 6 4" xfId="0"/>
    <cellStyle name="Normal 432 7" xfId="0"/>
    <cellStyle name="Normal 432 7 2" xfId="0"/>
    <cellStyle name="Normal 432 7 2 2" xfId="0"/>
    <cellStyle name="Normal 432 7 3" xfId="0"/>
    <cellStyle name="Normal 432 8" xfId="0"/>
    <cellStyle name="Normal 432 8 2" xfId="0"/>
    <cellStyle name="Normal 432 9" xfId="0"/>
    <cellStyle name="Normal 433" xfId="0"/>
    <cellStyle name="Normal 433 10" xfId="0"/>
    <cellStyle name="Normal 433 2" xfId="0"/>
    <cellStyle name="Normal 433 2 2" xfId="0"/>
    <cellStyle name="Normal 433 2 3" xfId="0"/>
    <cellStyle name="Normal 433 3" xfId="0"/>
    <cellStyle name="Normal 433 3 2" xfId="0"/>
    <cellStyle name="Normal 433 3 2 2" xfId="0"/>
    <cellStyle name="Normal 433 3 2 2 2" xfId="0"/>
    <cellStyle name="Normal 433 3 2 3" xfId="0"/>
    <cellStyle name="Normal 433 3 3" xfId="0"/>
    <cellStyle name="Normal 433 3 3 2" xfId="0"/>
    <cellStyle name="Normal 433 3 4" xfId="0"/>
    <cellStyle name="Normal 433 4" xfId="0"/>
    <cellStyle name="Normal 433 4 2" xfId="0"/>
    <cellStyle name="Normal 433 4 2 2" xfId="0"/>
    <cellStyle name="Normal 433 4 2 2 2" xfId="0"/>
    <cellStyle name="Normal 433 4 2 3" xfId="0"/>
    <cellStyle name="Normal 433 4 3" xfId="0"/>
    <cellStyle name="Normal 433 4 3 2" xfId="0"/>
    <cellStyle name="Normal 433 4 4" xfId="0"/>
    <cellStyle name="Normal 433 5" xfId="0"/>
    <cellStyle name="Normal 433 5 2" xfId="0"/>
    <cellStyle name="Normal 433 5 2 2" xfId="0"/>
    <cellStyle name="Normal 433 5 2 2 2" xfId="0"/>
    <cellStyle name="Normal 433 5 2 3" xfId="0"/>
    <cellStyle name="Normal 433 5 3" xfId="0"/>
    <cellStyle name="Normal 433 5 3 2" xfId="0"/>
    <cellStyle name="Normal 433 5 4" xfId="0"/>
    <cellStyle name="Normal 433 6" xfId="0"/>
    <cellStyle name="Normal 433 6 2" xfId="0"/>
    <cellStyle name="Normal 433 6 2 2" xfId="0"/>
    <cellStyle name="Normal 433 6 2 2 2" xfId="0"/>
    <cellStyle name="Normal 433 6 2 3" xfId="0"/>
    <cellStyle name="Normal 433 6 3" xfId="0"/>
    <cellStyle name="Normal 433 6 3 2" xfId="0"/>
    <cellStyle name="Normal 433 6 4" xfId="0"/>
    <cellStyle name="Normal 433 7" xfId="0"/>
    <cellStyle name="Normal 433 7 2" xfId="0"/>
    <cellStyle name="Normal 433 7 2 2" xfId="0"/>
    <cellStyle name="Normal 433 7 3" xfId="0"/>
    <cellStyle name="Normal 433 8" xfId="0"/>
    <cellStyle name="Normal 433 8 2" xfId="0"/>
    <cellStyle name="Normal 433 9" xfId="0"/>
    <cellStyle name="Normal 434" xfId="0"/>
    <cellStyle name="Normal 434 2" xfId="0"/>
    <cellStyle name="Normal 434 2 2" xfId="0"/>
    <cellStyle name="Normal 434 2 2 2" xfId="0"/>
    <cellStyle name="Normal 434 2 2 2 2" xfId="0"/>
    <cellStyle name="Normal 434 2 2 3" xfId="0"/>
    <cellStyle name="Normal 434 2 3" xfId="0"/>
    <cellStyle name="Normal 434 2 3 2" xfId="0"/>
    <cellStyle name="Normal 434 2 4" xfId="0"/>
    <cellStyle name="Normal 434 3" xfId="0"/>
    <cellStyle name="Normal 434 3 2" xfId="0"/>
    <cellStyle name="Normal 434 3 2 2" xfId="0"/>
    <cellStyle name="Normal 434 3 2 2 2" xfId="0"/>
    <cellStyle name="Normal 434 3 2 3" xfId="0"/>
    <cellStyle name="Normal 434 3 3" xfId="0"/>
    <cellStyle name="Normal 434 3 3 2" xfId="0"/>
    <cellStyle name="Normal 434 3 4" xfId="0"/>
    <cellStyle name="Normal 434 4" xfId="0"/>
    <cellStyle name="Normal 434 4 2" xfId="0"/>
    <cellStyle name="Normal 434 4 2 2" xfId="0"/>
    <cellStyle name="Normal 434 4 2 2 2" xfId="0"/>
    <cellStyle name="Normal 434 4 2 3" xfId="0"/>
    <cellStyle name="Normal 434 4 3" xfId="0"/>
    <cellStyle name="Normal 434 4 3 2" xfId="0"/>
    <cellStyle name="Normal 434 4 4" xfId="0"/>
    <cellStyle name="Normal 434 5" xfId="0"/>
    <cellStyle name="Normal 434 5 2" xfId="0"/>
    <cellStyle name="Normal 434 5 2 2" xfId="0"/>
    <cellStyle name="Normal 434 5 2 2 2" xfId="0"/>
    <cellStyle name="Normal 434 5 2 3" xfId="0"/>
    <cellStyle name="Normal 434 5 3" xfId="0"/>
    <cellStyle name="Normal 434 5 3 2" xfId="0"/>
    <cellStyle name="Normal 434 5 4" xfId="0"/>
    <cellStyle name="Normal 434 6" xfId="0"/>
    <cellStyle name="Normal 434 6 2" xfId="0"/>
    <cellStyle name="Normal 434 6 2 2" xfId="0"/>
    <cellStyle name="Normal 434 6 3" xfId="0"/>
    <cellStyle name="Normal 434 7" xfId="0"/>
    <cellStyle name="Normal 434 7 2" xfId="0"/>
    <cellStyle name="Normal 434 8" xfId="0"/>
    <cellStyle name="Normal 434 9" xfId="0"/>
    <cellStyle name="Normal 435" xfId="0"/>
    <cellStyle name="Normal 435 2" xfId="0"/>
    <cellStyle name="Normal 435 2 2" xfId="0"/>
    <cellStyle name="Normal 435 2 2 2" xfId="0"/>
    <cellStyle name="Normal 435 2 2 2 2" xfId="0"/>
    <cellStyle name="Normal 435 2 2 3" xfId="0"/>
    <cellStyle name="Normal 435 2 3" xfId="0"/>
    <cellStyle name="Normal 435 2 3 2" xfId="0"/>
    <cellStyle name="Normal 435 2 4" xfId="0"/>
    <cellStyle name="Normal 435 3" xfId="0"/>
    <cellStyle name="Normal 435 4" xfId="0"/>
    <cellStyle name="Normal 435 4 2" xfId="0"/>
    <cellStyle name="Normal 435 4 2 2" xfId="0"/>
    <cellStyle name="Normal 435 4 3" xfId="0"/>
    <cellStyle name="Normal 435 5" xfId="0"/>
    <cellStyle name="Normal 435 5 2" xfId="0"/>
    <cellStyle name="Normal 435 6" xfId="0"/>
    <cellStyle name="Normal 435 7" xfId="0"/>
    <cellStyle name="Normal 436" xfId="0"/>
    <cellStyle name="Normal 436 2" xfId="0"/>
    <cellStyle name="Normal 436 2 2" xfId="0"/>
    <cellStyle name="Normal 436 2 2 2" xfId="0"/>
    <cellStyle name="Normal 436 2 2 2 2" xfId="0"/>
    <cellStyle name="Normal 436 2 2 3" xfId="0"/>
    <cellStyle name="Normal 436 2 3" xfId="0"/>
    <cellStyle name="Normal 436 2 3 2" xfId="0"/>
    <cellStyle name="Normal 436 2 4" xfId="0"/>
    <cellStyle name="Normal 436 3" xfId="0"/>
    <cellStyle name="Normal 436 4" xfId="0"/>
    <cellStyle name="Normal 436 4 2" xfId="0"/>
    <cellStyle name="Normal 436 4 2 2" xfId="0"/>
    <cellStyle name="Normal 436 4 3" xfId="0"/>
    <cellStyle name="Normal 436 5" xfId="0"/>
    <cellStyle name="Normal 436 5 2" xfId="0"/>
    <cellStyle name="Normal 436 6" xfId="0"/>
    <cellStyle name="Normal 436 7" xfId="0"/>
    <cellStyle name="Normal 437" xfId="0"/>
    <cellStyle name="Normal 437 2" xfId="0"/>
    <cellStyle name="Normal 437 2 2" xfId="0"/>
    <cellStyle name="Normal 437 2 2 2" xfId="0"/>
    <cellStyle name="Normal 437 2 2 2 2" xfId="0"/>
    <cellStyle name="Normal 437 2 2 3" xfId="0"/>
    <cellStyle name="Normal 437 2 3" xfId="0"/>
    <cellStyle name="Normal 437 2 3 2" xfId="0"/>
    <cellStyle name="Normal 437 2 4" xfId="0"/>
    <cellStyle name="Normal 437 3" xfId="0"/>
    <cellStyle name="Normal 437 4" xfId="0"/>
    <cellStyle name="Normal 437 4 2" xfId="0"/>
    <cellStyle name="Normal 437 4 2 2" xfId="0"/>
    <cellStyle name="Normal 437 4 3" xfId="0"/>
    <cellStyle name="Normal 437 5" xfId="0"/>
    <cellStyle name="Normal 437 5 2" xfId="0"/>
    <cellStyle name="Normal 437 6" xfId="0"/>
    <cellStyle name="Normal 437 7" xfId="0"/>
    <cellStyle name="Normal 438" xfId="0"/>
    <cellStyle name="Normal 438 2" xfId="0"/>
    <cellStyle name="Normal 438 2 2" xfId="0"/>
    <cellStyle name="Normal 438 2 2 2" xfId="0"/>
    <cellStyle name="Normal 438 2 2 2 2" xfId="0"/>
    <cellStyle name="Normal 438 2 2 3" xfId="0"/>
    <cellStyle name="Normal 438 2 3" xfId="0"/>
    <cellStyle name="Normal 438 2 3 2" xfId="0"/>
    <cellStyle name="Normal 438 2 4" xfId="0"/>
    <cellStyle name="Normal 438 3" xfId="0"/>
    <cellStyle name="Normal 438 4" xfId="0"/>
    <cellStyle name="Normal 438 4 2" xfId="0"/>
    <cellStyle name="Normal 438 4 2 2" xfId="0"/>
    <cellStyle name="Normal 438 4 3" xfId="0"/>
    <cellStyle name="Normal 438 5" xfId="0"/>
    <cellStyle name="Normal 438 5 2" xfId="0"/>
    <cellStyle name="Normal 438 6" xfId="0"/>
    <cellStyle name="Normal 438 7" xfId="0"/>
    <cellStyle name="Normal 439" xfId="0"/>
    <cellStyle name="Normal 439 2" xfId="0"/>
    <cellStyle name="Normal 439 2 2" xfId="0"/>
    <cellStyle name="Normal 439 2 2 2" xfId="0"/>
    <cellStyle name="Normal 439 2 2 2 2" xfId="0"/>
    <cellStyle name="Normal 439 2 2 3" xfId="0"/>
    <cellStyle name="Normal 439 2 3" xfId="0"/>
    <cellStyle name="Normal 439 2 3 2" xfId="0"/>
    <cellStyle name="Normal 439 2 4" xfId="0"/>
    <cellStyle name="Normal 439 3" xfId="0"/>
    <cellStyle name="Normal 439 4" xfId="0"/>
    <cellStyle name="Normal 439 4 2" xfId="0"/>
    <cellStyle name="Normal 439 4 2 2" xfId="0"/>
    <cellStyle name="Normal 439 4 3" xfId="0"/>
    <cellStyle name="Normal 439 5" xfId="0"/>
    <cellStyle name="Normal 439 5 2" xfId="0"/>
    <cellStyle name="Normal 439 6" xfId="0"/>
    <cellStyle name="Normal 439 7" xfId="0"/>
    <cellStyle name="Normal 44" xfId="0"/>
    <cellStyle name="Normal 44 2" xfId="0"/>
    <cellStyle name="Normal 44 2 2" xfId="0"/>
    <cellStyle name="Normal 44 2 2 2" xfId="0"/>
    <cellStyle name="Normal 44 3" xfId="0"/>
    <cellStyle name="Normal 44 4" xfId="0"/>
    <cellStyle name="Normal 44 4 2" xfId="0"/>
    <cellStyle name="Normal 44 5" xfId="0"/>
    <cellStyle name="Normal 440" xfId="0"/>
    <cellStyle name="Normal 440 2" xfId="0"/>
    <cellStyle name="Normal 440 2 2" xfId="0"/>
    <cellStyle name="Normal 440 2 2 2" xfId="0"/>
    <cellStyle name="Normal 440 2 2 2 2" xfId="0"/>
    <cellStyle name="Normal 440 2 2 3" xfId="0"/>
    <cellStyle name="Normal 440 2 3" xfId="0"/>
    <cellStyle name="Normal 440 2 3 2" xfId="0"/>
    <cellStyle name="Normal 440 2 4" xfId="0"/>
    <cellStyle name="Normal 440 3" xfId="0"/>
    <cellStyle name="Normal 440 4" xfId="0"/>
    <cellStyle name="Normal 440 4 2" xfId="0"/>
    <cellStyle name="Normal 440 4 2 2" xfId="0"/>
    <cellStyle name="Normal 440 4 3" xfId="0"/>
    <cellStyle name="Normal 440 5" xfId="0"/>
    <cellStyle name="Normal 440 5 2" xfId="0"/>
    <cellStyle name="Normal 440 6" xfId="0"/>
    <cellStyle name="Normal 440 7" xfId="0"/>
    <cellStyle name="Normal 441" xfId="0"/>
    <cellStyle name="Normal 441 2" xfId="0"/>
    <cellStyle name="Normal 441 2 2" xfId="0"/>
    <cellStyle name="Normal 441 2 2 2" xfId="0"/>
    <cellStyle name="Normal 441 2 2 2 2" xfId="0"/>
    <cellStyle name="Normal 441 2 2 3" xfId="0"/>
    <cellStyle name="Normal 441 2 3" xfId="0"/>
    <cellStyle name="Normal 441 2 3 2" xfId="0"/>
    <cellStyle name="Normal 441 2 4" xfId="0"/>
    <cellStyle name="Normal 441 3" xfId="0"/>
    <cellStyle name="Normal 441 3 2" xfId="0"/>
    <cellStyle name="Normal 441 3 2 2" xfId="0"/>
    <cellStyle name="Normal 441 3 2 2 2" xfId="0"/>
    <cellStyle name="Normal 441 3 2 3" xfId="0"/>
    <cellStyle name="Normal 441 3 3" xfId="0"/>
    <cellStyle name="Normal 441 3 3 2" xfId="0"/>
    <cellStyle name="Normal 441 3 4" xfId="0"/>
    <cellStyle name="Normal 441 4" xfId="0"/>
    <cellStyle name="Normal 441 4 2" xfId="0"/>
    <cellStyle name="Normal 441 4 2 2" xfId="0"/>
    <cellStyle name="Normal 441 4 2 2 2" xfId="0"/>
    <cellStyle name="Normal 441 4 2 3" xfId="0"/>
    <cellStyle name="Normal 441 4 3" xfId="0"/>
    <cellStyle name="Normal 441 4 3 2" xfId="0"/>
    <cellStyle name="Normal 441 4 4" xfId="0"/>
    <cellStyle name="Normal 441 5" xfId="0"/>
    <cellStyle name="Normal 441 5 2" xfId="0"/>
    <cellStyle name="Normal 441 5 2 2" xfId="0"/>
    <cellStyle name="Normal 441 5 2 2 2" xfId="0"/>
    <cellStyle name="Normal 441 5 2 3" xfId="0"/>
    <cellStyle name="Normal 441 5 3" xfId="0"/>
    <cellStyle name="Normal 441 5 3 2" xfId="0"/>
    <cellStyle name="Normal 441 5 4" xfId="0"/>
    <cellStyle name="Normal 441 6" xfId="0"/>
    <cellStyle name="Normal 441 6 2" xfId="0"/>
    <cellStyle name="Normal 441 6 2 2" xfId="0"/>
    <cellStyle name="Normal 441 6 3" xfId="0"/>
    <cellStyle name="Normal 441 7" xfId="0"/>
    <cellStyle name="Normal 441 7 2" xfId="0"/>
    <cellStyle name="Normal 441 8" xfId="0"/>
    <cellStyle name="Normal 441 9" xfId="0"/>
    <cellStyle name="Normal 442" xfId="0"/>
    <cellStyle name="Normal 442 2" xfId="0"/>
    <cellStyle name="Normal 442 2 2" xfId="0"/>
    <cellStyle name="Normal 442 2 2 2" xfId="0"/>
    <cellStyle name="Normal 442 2 2 2 2" xfId="0"/>
    <cellStyle name="Normal 442 2 2 3" xfId="0"/>
    <cellStyle name="Normal 442 2 3" xfId="0"/>
    <cellStyle name="Normal 442 2 3 2" xfId="0"/>
    <cellStyle name="Normal 442 2 4" xfId="0"/>
    <cellStyle name="Normal 442 3" xfId="0"/>
    <cellStyle name="Normal 442 3 2" xfId="0"/>
    <cellStyle name="Normal 442 3 2 2" xfId="0"/>
    <cellStyle name="Normal 442 3 2 2 2" xfId="0"/>
    <cellStyle name="Normal 442 3 2 3" xfId="0"/>
    <cellStyle name="Normal 442 3 3" xfId="0"/>
    <cellStyle name="Normal 442 3 3 2" xfId="0"/>
    <cellStyle name="Normal 442 3 4" xfId="0"/>
    <cellStyle name="Normal 442 4" xfId="0"/>
    <cellStyle name="Normal 442 4 2" xfId="0"/>
    <cellStyle name="Normal 442 4 2 2" xfId="0"/>
    <cellStyle name="Normal 442 4 2 2 2" xfId="0"/>
    <cellStyle name="Normal 442 4 2 3" xfId="0"/>
    <cellStyle name="Normal 442 4 3" xfId="0"/>
    <cellStyle name="Normal 442 4 3 2" xfId="0"/>
    <cellStyle name="Normal 442 4 4" xfId="0"/>
    <cellStyle name="Normal 442 5" xfId="0"/>
    <cellStyle name="Normal 442 5 2" xfId="0"/>
    <cellStyle name="Normal 442 5 2 2" xfId="0"/>
    <cellStyle name="Normal 442 5 2 2 2" xfId="0"/>
    <cellStyle name="Normal 442 5 2 3" xfId="0"/>
    <cellStyle name="Normal 442 5 3" xfId="0"/>
    <cellStyle name="Normal 442 5 3 2" xfId="0"/>
    <cellStyle name="Normal 442 5 4" xfId="0"/>
    <cellStyle name="Normal 442 6" xfId="0"/>
    <cellStyle name="Normal 442 6 2" xfId="0"/>
    <cellStyle name="Normal 442 6 2 2" xfId="0"/>
    <cellStyle name="Normal 442 6 3" xfId="0"/>
    <cellStyle name="Normal 442 7" xfId="0"/>
    <cellStyle name="Normal 442 7 2" xfId="0"/>
    <cellStyle name="Normal 442 8" xfId="0"/>
    <cellStyle name="Normal 442 9" xfId="0"/>
    <cellStyle name="Normal 443" xfId="0"/>
    <cellStyle name="Normal 443 2" xfId="0"/>
    <cellStyle name="Normal 443 2 2" xfId="0"/>
    <cellStyle name="Normal 443 2 2 2" xfId="0"/>
    <cellStyle name="Normal 443 2 2 2 2" xfId="0"/>
    <cellStyle name="Normal 443 2 2 3" xfId="0"/>
    <cellStyle name="Normal 443 2 3" xfId="0"/>
    <cellStyle name="Normal 443 2 3 2" xfId="0"/>
    <cellStyle name="Normal 443 2 4" xfId="0"/>
    <cellStyle name="Normal 443 3" xfId="0"/>
    <cellStyle name="Normal 443 3 2" xfId="0"/>
    <cellStyle name="Normal 443 3 2 2" xfId="0"/>
    <cellStyle name="Normal 443 3 2 2 2" xfId="0"/>
    <cellStyle name="Normal 443 3 2 3" xfId="0"/>
    <cellStyle name="Normal 443 3 3" xfId="0"/>
    <cellStyle name="Normal 443 3 3 2" xfId="0"/>
    <cellStyle name="Normal 443 3 4" xfId="0"/>
    <cellStyle name="Normal 443 4" xfId="0"/>
    <cellStyle name="Normal 443 4 2" xfId="0"/>
    <cellStyle name="Normal 443 4 2 2" xfId="0"/>
    <cellStyle name="Normal 443 4 2 2 2" xfId="0"/>
    <cellStyle name="Normal 443 4 2 3" xfId="0"/>
    <cellStyle name="Normal 443 4 3" xfId="0"/>
    <cellStyle name="Normal 443 4 3 2" xfId="0"/>
    <cellStyle name="Normal 443 4 4" xfId="0"/>
    <cellStyle name="Normal 443 5" xfId="0"/>
    <cellStyle name="Normal 443 5 2" xfId="0"/>
    <cellStyle name="Normal 443 5 2 2" xfId="0"/>
    <cellStyle name="Normal 443 5 2 2 2" xfId="0"/>
    <cellStyle name="Normal 443 5 2 3" xfId="0"/>
    <cellStyle name="Normal 443 5 3" xfId="0"/>
    <cellStyle name="Normal 443 5 3 2" xfId="0"/>
    <cellStyle name="Normal 443 5 4" xfId="0"/>
    <cellStyle name="Normal 443 6" xfId="0"/>
    <cellStyle name="Normal 443 6 2" xfId="0"/>
    <cellStyle name="Normal 443 6 2 2" xfId="0"/>
    <cellStyle name="Normal 443 6 3" xfId="0"/>
    <cellStyle name="Normal 443 7" xfId="0"/>
    <cellStyle name="Normal 443 7 2" xfId="0"/>
    <cellStyle name="Normal 443 8" xfId="0"/>
    <cellStyle name="Normal 443 9" xfId="0"/>
    <cellStyle name="Normal 444" xfId="0"/>
    <cellStyle name="Normal 444 2" xfId="0"/>
    <cellStyle name="Normal 444 2 2" xfId="0"/>
    <cellStyle name="Normal 444 2 2 2" xfId="0"/>
    <cellStyle name="Normal 444 2 2 2 2" xfId="0"/>
    <cellStyle name="Normal 444 2 2 3" xfId="0"/>
    <cellStyle name="Normal 444 2 3" xfId="0"/>
    <cellStyle name="Normal 444 2 3 2" xfId="0"/>
    <cellStyle name="Normal 444 2 4" xfId="0"/>
    <cellStyle name="Normal 444 3" xfId="0"/>
    <cellStyle name="Normal 444 3 2" xfId="0"/>
    <cellStyle name="Normal 444 3 2 2" xfId="0"/>
    <cellStyle name="Normal 444 3 2 2 2" xfId="0"/>
    <cellStyle name="Normal 444 3 2 3" xfId="0"/>
    <cellStyle name="Normal 444 3 3" xfId="0"/>
    <cellStyle name="Normal 444 3 3 2" xfId="0"/>
    <cellStyle name="Normal 444 3 4" xfId="0"/>
    <cellStyle name="Normal 444 4" xfId="0"/>
    <cellStyle name="Normal 444 4 2" xfId="0"/>
    <cellStyle name="Normal 444 4 2 2" xfId="0"/>
    <cellStyle name="Normal 444 4 2 2 2" xfId="0"/>
    <cellStyle name="Normal 444 4 2 3" xfId="0"/>
    <cellStyle name="Normal 444 4 3" xfId="0"/>
    <cellStyle name="Normal 444 4 3 2" xfId="0"/>
    <cellStyle name="Normal 444 4 4" xfId="0"/>
    <cellStyle name="Normal 444 5" xfId="0"/>
    <cellStyle name="Normal 444 5 2" xfId="0"/>
    <cellStyle name="Normal 444 5 2 2" xfId="0"/>
    <cellStyle name="Normal 444 5 2 2 2" xfId="0"/>
    <cellStyle name="Normal 444 5 2 3" xfId="0"/>
    <cellStyle name="Normal 444 5 3" xfId="0"/>
    <cellStyle name="Normal 444 5 3 2" xfId="0"/>
    <cellStyle name="Normal 444 5 4" xfId="0"/>
    <cellStyle name="Normal 444 6" xfId="0"/>
    <cellStyle name="Normal 444 6 2" xfId="0"/>
    <cellStyle name="Normal 444 6 2 2" xfId="0"/>
    <cellStyle name="Normal 444 6 3" xfId="0"/>
    <cellStyle name="Normal 444 7" xfId="0"/>
    <cellStyle name="Normal 444 7 2" xfId="0"/>
    <cellStyle name="Normal 444 8" xfId="0"/>
    <cellStyle name="Normal 444 9" xfId="0"/>
    <cellStyle name="Normal 445" xfId="0"/>
    <cellStyle name="Normal 445 2" xfId="0"/>
    <cellStyle name="Normal 445 2 2" xfId="0"/>
    <cellStyle name="Normal 445 2 2 2" xfId="0"/>
    <cellStyle name="Normal 445 2 2 2 2" xfId="0"/>
    <cellStyle name="Normal 445 2 2 3" xfId="0"/>
    <cellStyle name="Normal 445 2 3" xfId="0"/>
    <cellStyle name="Normal 445 2 3 2" xfId="0"/>
    <cellStyle name="Normal 445 2 4" xfId="0"/>
    <cellStyle name="Normal 445 3" xfId="0"/>
    <cellStyle name="Normal 445 3 2" xfId="0"/>
    <cellStyle name="Normal 445 3 2 2" xfId="0"/>
    <cellStyle name="Normal 445 3 2 2 2" xfId="0"/>
    <cellStyle name="Normal 445 3 2 3" xfId="0"/>
    <cellStyle name="Normal 445 3 3" xfId="0"/>
    <cellStyle name="Normal 445 3 3 2" xfId="0"/>
    <cellStyle name="Normal 445 3 4" xfId="0"/>
    <cellStyle name="Normal 445 4" xfId="0"/>
    <cellStyle name="Normal 445 4 2" xfId="0"/>
    <cellStyle name="Normal 445 4 2 2" xfId="0"/>
    <cellStyle name="Normal 445 4 2 2 2" xfId="0"/>
    <cellStyle name="Normal 445 4 2 3" xfId="0"/>
    <cellStyle name="Normal 445 4 3" xfId="0"/>
    <cellStyle name="Normal 445 4 3 2" xfId="0"/>
    <cellStyle name="Normal 445 4 4" xfId="0"/>
    <cellStyle name="Normal 445 5" xfId="0"/>
    <cellStyle name="Normal 445 5 2" xfId="0"/>
    <cellStyle name="Normal 445 5 2 2" xfId="0"/>
    <cellStyle name="Normal 445 5 2 2 2" xfId="0"/>
    <cellStyle name="Normal 445 5 2 3" xfId="0"/>
    <cellStyle name="Normal 445 5 3" xfId="0"/>
    <cellStyle name="Normal 445 5 3 2" xfId="0"/>
    <cellStyle name="Normal 445 5 4" xfId="0"/>
    <cellStyle name="Normal 445 6" xfId="0"/>
    <cellStyle name="Normal 445 6 2" xfId="0"/>
    <cellStyle name="Normal 445 6 2 2" xfId="0"/>
    <cellStyle name="Normal 445 6 3" xfId="0"/>
    <cellStyle name="Normal 445 7" xfId="0"/>
    <cellStyle name="Normal 445 7 2" xfId="0"/>
    <cellStyle name="Normal 445 8" xfId="0"/>
    <cellStyle name="Normal 445 9" xfId="0"/>
    <cellStyle name="Normal 446" xfId="0"/>
    <cellStyle name="Normal 446 2" xfId="0"/>
    <cellStyle name="Normal 446 2 2" xfId="0"/>
    <cellStyle name="Normal 446 2 2 2" xfId="0"/>
    <cellStyle name="Normal 446 2 2 2 2" xfId="0"/>
    <cellStyle name="Normal 446 2 2 3" xfId="0"/>
    <cellStyle name="Normal 446 2 3" xfId="0"/>
    <cellStyle name="Normal 446 2 3 2" xfId="0"/>
    <cellStyle name="Normal 446 2 4" xfId="0"/>
    <cellStyle name="Normal 446 3" xfId="0"/>
    <cellStyle name="Normal 446 4" xfId="0"/>
    <cellStyle name="Normal 446 4 2" xfId="0"/>
    <cellStyle name="Normal 446 4 2 2" xfId="0"/>
    <cellStyle name="Normal 446 4 3" xfId="0"/>
    <cellStyle name="Normal 446 5" xfId="0"/>
    <cellStyle name="Normal 446 5 2" xfId="0"/>
    <cellStyle name="Normal 446 6" xfId="0"/>
    <cellStyle name="Normal 446 7" xfId="0"/>
    <cellStyle name="Normal 447" xfId="0"/>
    <cellStyle name="Normal 447 2" xfId="0"/>
    <cellStyle name="Normal 447 2 2" xfId="0"/>
    <cellStyle name="Normal 447 2 2 2" xfId="0"/>
    <cellStyle name="Normal 447 2 2 2 2" xfId="0"/>
    <cellStyle name="Normal 447 2 2 3" xfId="0"/>
    <cellStyle name="Normal 447 2 3" xfId="0"/>
    <cellStyle name="Normal 447 2 3 2" xfId="0"/>
    <cellStyle name="Normal 447 2 4" xfId="0"/>
    <cellStyle name="Normal 447 3" xfId="0"/>
    <cellStyle name="Normal 447 4" xfId="0"/>
    <cellStyle name="Normal 447 4 2" xfId="0"/>
    <cellStyle name="Normal 447 4 2 2" xfId="0"/>
    <cellStyle name="Normal 447 4 3" xfId="0"/>
    <cellStyle name="Normal 447 5" xfId="0"/>
    <cellStyle name="Normal 447 5 2" xfId="0"/>
    <cellStyle name="Normal 447 6" xfId="0"/>
    <cellStyle name="Normal 447 7" xfId="0"/>
    <cellStyle name="Normal 448" xfId="0"/>
    <cellStyle name="Normal 448 2" xfId="0"/>
    <cellStyle name="Normal 448 2 2" xfId="0"/>
    <cellStyle name="Normal 448 2 2 2" xfId="0"/>
    <cellStyle name="Normal 448 2 2 2 2" xfId="0"/>
    <cellStyle name="Normal 448 2 2 3" xfId="0"/>
    <cellStyle name="Normal 448 2 3" xfId="0"/>
    <cellStyle name="Normal 448 2 3 2" xfId="0"/>
    <cellStyle name="Normal 448 2 4" xfId="0"/>
    <cellStyle name="Normal 448 3" xfId="0"/>
    <cellStyle name="Normal 448 3 2" xfId="0"/>
    <cellStyle name="Normal 448 3 2 2" xfId="0"/>
    <cellStyle name="Normal 448 3 2 2 2" xfId="0"/>
    <cellStyle name="Normal 448 3 2 3" xfId="0"/>
    <cellStyle name="Normal 448 3 3" xfId="0"/>
    <cellStyle name="Normal 448 3 3 2" xfId="0"/>
    <cellStyle name="Normal 448 3 4" xfId="0"/>
    <cellStyle name="Normal 448 4" xfId="0"/>
    <cellStyle name="Normal 448 4 2" xfId="0"/>
    <cellStyle name="Normal 448 4 2 2" xfId="0"/>
    <cellStyle name="Normal 448 4 2 2 2" xfId="0"/>
    <cellStyle name="Normal 448 4 2 3" xfId="0"/>
    <cellStyle name="Normal 448 4 3" xfId="0"/>
    <cellStyle name="Normal 448 4 3 2" xfId="0"/>
    <cellStyle name="Normal 448 4 4" xfId="0"/>
    <cellStyle name="Normal 448 5" xfId="0"/>
    <cellStyle name="Normal 448 5 2" xfId="0"/>
    <cellStyle name="Normal 448 5 2 2" xfId="0"/>
    <cellStyle name="Normal 448 5 2 2 2" xfId="0"/>
    <cellStyle name="Normal 448 5 2 3" xfId="0"/>
    <cellStyle name="Normal 448 5 3" xfId="0"/>
    <cellStyle name="Normal 448 5 3 2" xfId="0"/>
    <cellStyle name="Normal 448 5 4" xfId="0"/>
    <cellStyle name="Normal 448 6" xfId="0"/>
    <cellStyle name="Normal 448 6 2" xfId="0"/>
    <cellStyle name="Normal 448 6 2 2" xfId="0"/>
    <cellStyle name="Normal 448 6 3" xfId="0"/>
    <cellStyle name="Normal 448 7" xfId="0"/>
    <cellStyle name="Normal 448 7 2" xfId="0"/>
    <cellStyle name="Normal 448 8" xfId="0"/>
    <cellStyle name="Normal 448 9" xfId="0"/>
    <cellStyle name="Normal 449" xfId="0"/>
    <cellStyle name="Normal 449 2" xfId="0"/>
    <cellStyle name="Normal 449 2 2" xfId="0"/>
    <cellStyle name="Normal 449 2 2 2" xfId="0"/>
    <cellStyle name="Normal 449 2 2 2 2" xfId="0"/>
    <cellStyle name="Normal 449 2 2 3" xfId="0"/>
    <cellStyle name="Normal 449 2 3" xfId="0"/>
    <cellStyle name="Normal 449 2 3 2" xfId="0"/>
    <cellStyle name="Normal 449 2 4" xfId="0"/>
    <cellStyle name="Normal 449 3" xfId="0"/>
    <cellStyle name="Normal 449 4" xfId="0"/>
    <cellStyle name="Normal 449 4 2" xfId="0"/>
    <cellStyle name="Normal 449 4 2 2" xfId="0"/>
    <cellStyle name="Normal 449 4 3" xfId="0"/>
    <cellStyle name="Normal 449 5" xfId="0"/>
    <cellStyle name="Normal 449 5 2" xfId="0"/>
    <cellStyle name="Normal 449 6" xfId="0"/>
    <cellStyle name="Normal 449 7" xfId="0"/>
    <cellStyle name="Normal 45" xfId="0"/>
    <cellStyle name="Normal 45 2" xfId="0"/>
    <cellStyle name="Normal 45 2 2" xfId="0"/>
    <cellStyle name="Normal 45 2 2 2" xfId="0"/>
    <cellStyle name="Normal 45 3" xfId="0"/>
    <cellStyle name="Normal 45 4" xfId="0"/>
    <cellStyle name="Normal 45 4 2" xfId="0"/>
    <cellStyle name="Normal 45 5" xfId="0"/>
    <cellStyle name="Normal 450" xfId="0"/>
    <cellStyle name="Normal 450 2" xfId="0"/>
    <cellStyle name="Normal 450 2 2" xfId="0"/>
    <cellStyle name="Normal 450 2 2 2" xfId="0"/>
    <cellStyle name="Normal 450 2 2 2 2" xfId="0"/>
    <cellStyle name="Normal 450 2 2 3" xfId="0"/>
    <cellStyle name="Normal 450 2 3" xfId="0"/>
    <cellStyle name="Normal 450 2 3 2" xfId="0"/>
    <cellStyle name="Normal 450 2 4" xfId="0"/>
    <cellStyle name="Normal 450 3" xfId="0"/>
    <cellStyle name="Normal 450 4" xfId="0"/>
    <cellStyle name="Normal 450 4 2" xfId="0"/>
    <cellStyle name="Normal 450 4 2 2" xfId="0"/>
    <cellStyle name="Normal 450 4 3" xfId="0"/>
    <cellStyle name="Normal 450 5" xfId="0"/>
    <cellStyle name="Normal 450 5 2" xfId="0"/>
    <cellStyle name="Normal 450 6" xfId="0"/>
    <cellStyle name="Normal 450 7" xfId="0"/>
    <cellStyle name="Normal 451" xfId="0"/>
    <cellStyle name="Normal 451 2" xfId="0"/>
    <cellStyle name="Normal 451 2 2" xfId="0"/>
    <cellStyle name="Normal 451 2 2 2" xfId="0"/>
    <cellStyle name="Normal 451 2 2 2 2" xfId="0"/>
    <cellStyle name="Normal 451 2 2 3" xfId="0"/>
    <cellStyle name="Normal 451 2 3" xfId="0"/>
    <cellStyle name="Normal 451 2 3 2" xfId="0"/>
    <cellStyle name="Normal 451 2 4" xfId="0"/>
    <cellStyle name="Normal 451 3" xfId="0"/>
    <cellStyle name="Normal 451 4" xfId="0"/>
    <cellStyle name="Normal 451 4 2" xfId="0"/>
    <cellStyle name="Normal 451 4 2 2" xfId="0"/>
    <cellStyle name="Normal 451 4 3" xfId="0"/>
    <cellStyle name="Normal 451 5" xfId="0"/>
    <cellStyle name="Normal 451 5 2" xfId="0"/>
    <cellStyle name="Normal 451 6" xfId="0"/>
    <cellStyle name="Normal 451 7" xfId="0"/>
    <cellStyle name="Normal 452" xfId="0"/>
    <cellStyle name="Normal 452 2" xfId="0"/>
    <cellStyle name="Normal 452 2 2" xfId="0"/>
    <cellStyle name="Normal 452 2 2 2" xfId="0"/>
    <cellStyle name="Normal 452 2 2 2 2" xfId="0"/>
    <cellStyle name="Normal 452 2 2 3" xfId="0"/>
    <cellStyle name="Normal 452 2 3" xfId="0"/>
    <cellStyle name="Normal 452 2 3 2" xfId="0"/>
    <cellStyle name="Normal 452 2 4" xfId="0"/>
    <cellStyle name="Normal 452 3" xfId="0"/>
    <cellStyle name="Normal 452 4" xfId="0"/>
    <cellStyle name="Normal 452 4 2" xfId="0"/>
    <cellStyle name="Normal 452 4 2 2" xfId="0"/>
    <cellStyle name="Normal 452 4 3" xfId="0"/>
    <cellStyle name="Normal 452 5" xfId="0"/>
    <cellStyle name="Normal 452 5 2" xfId="0"/>
    <cellStyle name="Normal 452 6" xfId="0"/>
    <cellStyle name="Normal 452 7" xfId="0"/>
    <cellStyle name="Normal 453" xfId="0"/>
    <cellStyle name="Normal 453 2" xfId="0"/>
    <cellStyle name="Normal 453 2 2" xfId="0"/>
    <cellStyle name="Normal 453 2 2 2" xfId="0"/>
    <cellStyle name="Normal 453 2 2 2 2" xfId="0"/>
    <cellStyle name="Normal 453 2 2 3" xfId="0"/>
    <cellStyle name="Normal 453 2 3" xfId="0"/>
    <cellStyle name="Normal 453 2 3 2" xfId="0"/>
    <cellStyle name="Normal 453 2 4" xfId="0"/>
    <cellStyle name="Normal 453 3" xfId="0"/>
    <cellStyle name="Normal 453 4" xfId="0"/>
    <cellStyle name="Normal 453 4 2" xfId="0"/>
    <cellStyle name="Normal 453 4 2 2" xfId="0"/>
    <cellStyle name="Normal 453 4 3" xfId="0"/>
    <cellStyle name="Normal 453 5" xfId="0"/>
    <cellStyle name="Normal 453 5 2" xfId="0"/>
    <cellStyle name="Normal 453 6" xfId="0"/>
    <cellStyle name="Normal 453 7" xfId="0"/>
    <cellStyle name="Normal 454" xfId="0"/>
    <cellStyle name="Normal 454 2" xfId="0"/>
    <cellStyle name="Normal 454 2 2" xfId="0"/>
    <cellStyle name="Normal 454 2 2 2" xfId="0"/>
    <cellStyle name="Normal 454 2 2 2 2" xfId="0"/>
    <cellStyle name="Normal 454 2 2 3" xfId="0"/>
    <cellStyle name="Normal 454 2 3" xfId="0"/>
    <cellStyle name="Normal 454 2 3 2" xfId="0"/>
    <cellStyle name="Normal 454 2 4" xfId="0"/>
    <cellStyle name="Normal 454 3" xfId="0"/>
    <cellStyle name="Normal 454 4" xfId="0"/>
    <cellStyle name="Normal 454 4 2" xfId="0"/>
    <cellStyle name="Normal 454 4 2 2" xfId="0"/>
    <cellStyle name="Normal 454 4 3" xfId="0"/>
    <cellStyle name="Normal 454 5" xfId="0"/>
    <cellStyle name="Normal 454 5 2" xfId="0"/>
    <cellStyle name="Normal 454 6" xfId="0"/>
    <cellStyle name="Normal 454 7" xfId="0"/>
    <cellStyle name="Normal 455" xfId="0"/>
    <cellStyle name="Normal 455 2" xfId="0"/>
    <cellStyle name="Normal 455 2 2" xfId="0"/>
    <cellStyle name="Normal 455 2 2 2" xfId="0"/>
    <cellStyle name="Normal 455 2 2 2 2" xfId="0"/>
    <cellStyle name="Normal 455 2 2 3" xfId="0"/>
    <cellStyle name="Normal 455 2 3" xfId="0"/>
    <cellStyle name="Normal 455 2 3 2" xfId="0"/>
    <cellStyle name="Normal 455 2 4" xfId="0"/>
    <cellStyle name="Normal 455 3" xfId="0"/>
    <cellStyle name="Normal 455 4" xfId="0"/>
    <cellStyle name="Normal 455 4 2" xfId="0"/>
    <cellStyle name="Normal 455 4 2 2" xfId="0"/>
    <cellStyle name="Normal 455 4 3" xfId="0"/>
    <cellStyle name="Normal 455 5" xfId="0"/>
    <cellStyle name="Normal 455 5 2" xfId="0"/>
    <cellStyle name="Normal 455 6" xfId="0"/>
    <cellStyle name="Normal 455 7" xfId="0"/>
    <cellStyle name="Normal 456" xfId="0"/>
    <cellStyle name="Normal 456 2" xfId="0"/>
    <cellStyle name="Normal 456 2 2" xfId="0"/>
    <cellStyle name="Normal 456 2 2 2" xfId="0"/>
    <cellStyle name="Normal 456 2 2 2 2" xfId="0"/>
    <cellStyle name="Normal 456 2 2 3" xfId="0"/>
    <cellStyle name="Normal 456 2 3" xfId="0"/>
    <cellStyle name="Normal 456 2 3 2" xfId="0"/>
    <cellStyle name="Normal 456 2 4" xfId="0"/>
    <cellStyle name="Normal 456 3" xfId="0"/>
    <cellStyle name="Normal 456 4" xfId="0"/>
    <cellStyle name="Normal 456 4 2" xfId="0"/>
    <cellStyle name="Normal 456 4 2 2" xfId="0"/>
    <cellStyle name="Normal 456 4 3" xfId="0"/>
    <cellStyle name="Normal 456 5" xfId="0"/>
    <cellStyle name="Normal 456 5 2" xfId="0"/>
    <cellStyle name="Normal 456 6" xfId="0"/>
    <cellStyle name="Normal 456 7" xfId="0"/>
    <cellStyle name="Normal 457" xfId="0"/>
    <cellStyle name="Normal 457 2" xfId="0"/>
    <cellStyle name="Normal 457 2 2" xfId="0"/>
    <cellStyle name="Normal 457 2 2 2" xfId="0"/>
    <cellStyle name="Normal 457 2 2 2 2" xfId="0"/>
    <cellStyle name="Normal 457 2 2 3" xfId="0"/>
    <cellStyle name="Normal 457 2 3" xfId="0"/>
    <cellStyle name="Normal 457 2 3 2" xfId="0"/>
    <cellStyle name="Normal 457 2 4" xfId="0"/>
    <cellStyle name="Normal 457 3" xfId="0"/>
    <cellStyle name="Normal 457 4" xfId="0"/>
    <cellStyle name="Normal 457 4 2" xfId="0"/>
    <cellStyle name="Normal 457 4 2 2" xfId="0"/>
    <cellStyle name="Normal 457 4 3" xfId="0"/>
    <cellStyle name="Normal 457 5" xfId="0"/>
    <cellStyle name="Normal 457 5 2" xfId="0"/>
    <cellStyle name="Normal 457 6" xfId="0"/>
    <cellStyle name="Normal 457 7" xfId="0"/>
    <cellStyle name="Normal 458" xfId="0"/>
    <cellStyle name="Normal 458 2" xfId="0"/>
    <cellStyle name="Normal 458 2 2" xfId="0"/>
    <cellStyle name="Normal 458 2 2 2" xfId="0"/>
    <cellStyle name="Normal 458 2 2 2 2" xfId="0"/>
    <cellStyle name="Normal 458 2 2 3" xfId="0"/>
    <cellStyle name="Normal 458 2 3" xfId="0"/>
    <cellStyle name="Normal 458 2 3 2" xfId="0"/>
    <cellStyle name="Normal 458 2 4" xfId="0"/>
    <cellStyle name="Normal 458 3" xfId="0"/>
    <cellStyle name="Normal 458 4" xfId="0"/>
    <cellStyle name="Normal 458 4 2" xfId="0"/>
    <cellStyle name="Normal 458 4 2 2" xfId="0"/>
    <cellStyle name="Normal 458 4 3" xfId="0"/>
    <cellStyle name="Normal 458 5" xfId="0"/>
    <cellStyle name="Normal 458 5 2" xfId="0"/>
    <cellStyle name="Normal 458 6" xfId="0"/>
    <cellStyle name="Normal 458 7" xfId="0"/>
    <cellStyle name="Normal 459" xfId="0"/>
    <cellStyle name="Normal 459 2" xfId="0"/>
    <cellStyle name="Normal 459 2 2" xfId="0"/>
    <cellStyle name="Normal 459 2 2 2" xfId="0"/>
    <cellStyle name="Normal 459 2 2 2 2" xfId="0"/>
    <cellStyle name="Normal 459 2 2 3" xfId="0"/>
    <cellStyle name="Normal 459 2 3" xfId="0"/>
    <cellStyle name="Normal 459 2 3 2" xfId="0"/>
    <cellStyle name="Normal 459 2 4" xfId="0"/>
    <cellStyle name="Normal 459 3" xfId="0"/>
    <cellStyle name="Normal 459 4" xfId="0"/>
    <cellStyle name="Normal 459 4 2" xfId="0"/>
    <cellStyle name="Normal 459 4 2 2" xfId="0"/>
    <cellStyle name="Normal 459 4 3" xfId="0"/>
    <cellStyle name="Normal 459 5" xfId="0"/>
    <cellStyle name="Normal 459 5 2" xfId="0"/>
    <cellStyle name="Normal 459 6" xfId="0"/>
    <cellStyle name="Normal 459 7" xfId="0"/>
    <cellStyle name="Normal 46" xfId="0"/>
    <cellStyle name="Normal 46 2" xfId="0"/>
    <cellStyle name="Normal 46 2 2" xfId="0"/>
    <cellStyle name="Normal 46 2 2 2" xfId="0"/>
    <cellStyle name="Normal 46 3" xfId="0"/>
    <cellStyle name="Normal 46 4" xfId="0"/>
    <cellStyle name="Normal 46 4 2" xfId="0"/>
    <cellStyle name="Normal 46 5" xfId="0"/>
    <cellStyle name="Normal 460" xfId="0"/>
    <cellStyle name="Normal 460 2" xfId="0"/>
    <cellStyle name="Normal 460 2 2" xfId="0"/>
    <cellStyle name="Normal 460 2 2 2" xfId="0"/>
    <cellStyle name="Normal 460 2 2 2 2" xfId="0"/>
    <cellStyle name="Normal 460 2 2 3" xfId="0"/>
    <cellStyle name="Normal 460 2 3" xfId="0"/>
    <cellStyle name="Normal 460 2 3 2" xfId="0"/>
    <cellStyle name="Normal 460 2 4" xfId="0"/>
    <cellStyle name="Normal 460 3" xfId="0"/>
    <cellStyle name="Normal 460 4" xfId="0"/>
    <cellStyle name="Normal 460 4 2" xfId="0"/>
    <cellStyle name="Normal 460 4 2 2" xfId="0"/>
    <cellStyle name="Normal 460 4 3" xfId="0"/>
    <cellStyle name="Normal 460 5" xfId="0"/>
    <cellStyle name="Normal 460 5 2" xfId="0"/>
    <cellStyle name="Normal 460 6" xfId="0"/>
    <cellStyle name="Normal 460 7" xfId="0"/>
    <cellStyle name="Normal 461" xfId="0"/>
    <cellStyle name="Normal 461 2" xfId="0"/>
    <cellStyle name="Normal 461 2 2" xfId="0"/>
    <cellStyle name="Normal 461 2 2 2" xfId="0"/>
    <cellStyle name="Normal 461 2 2 2 2" xfId="0"/>
    <cellStyle name="Normal 461 2 2 3" xfId="0"/>
    <cellStyle name="Normal 461 2 3" xfId="0"/>
    <cellStyle name="Normal 461 2 3 2" xfId="0"/>
    <cellStyle name="Normal 461 2 4" xfId="0"/>
    <cellStyle name="Normal 461 3" xfId="0"/>
    <cellStyle name="Normal 461 4" xfId="0"/>
    <cellStyle name="Normal 461 4 2" xfId="0"/>
    <cellStyle name="Normal 461 4 2 2" xfId="0"/>
    <cellStyle name="Normal 461 4 3" xfId="0"/>
    <cellStyle name="Normal 461 5" xfId="0"/>
    <cellStyle name="Normal 461 5 2" xfId="0"/>
    <cellStyle name="Normal 461 6" xfId="0"/>
    <cellStyle name="Normal 461 7" xfId="0"/>
    <cellStyle name="Normal 462" xfId="0"/>
    <cellStyle name="Normal 462 2" xfId="0"/>
    <cellStyle name="Normal 462 2 2" xfId="0"/>
    <cellStyle name="Normal 462 2 2 2" xfId="0"/>
    <cellStyle name="Normal 462 2 2 2 2" xfId="0"/>
    <cellStyle name="Normal 462 2 2 3" xfId="0"/>
    <cellStyle name="Normal 462 2 3" xfId="0"/>
    <cellStyle name="Normal 462 2 3 2" xfId="0"/>
    <cellStyle name="Normal 462 2 4" xfId="0"/>
    <cellStyle name="Normal 462 3" xfId="0"/>
    <cellStyle name="Normal 462 4" xfId="0"/>
    <cellStyle name="Normal 462 4 2" xfId="0"/>
    <cellStyle name="Normal 462 4 2 2" xfId="0"/>
    <cellStyle name="Normal 462 4 3" xfId="0"/>
    <cellStyle name="Normal 462 5" xfId="0"/>
    <cellStyle name="Normal 462 5 2" xfId="0"/>
    <cellStyle name="Normal 462 6" xfId="0"/>
    <cellStyle name="Normal 462 7" xfId="0"/>
    <cellStyle name="Normal 463" xfId="0"/>
    <cellStyle name="Normal 463 2" xfId="0"/>
    <cellStyle name="Normal 463 2 2" xfId="0"/>
    <cellStyle name="Normal 463 2 2 2" xfId="0"/>
    <cellStyle name="Normal 463 2 2 2 2" xfId="0"/>
    <cellStyle name="Normal 463 2 2 3" xfId="0"/>
    <cellStyle name="Normal 463 2 3" xfId="0"/>
    <cellStyle name="Normal 463 2 3 2" xfId="0"/>
    <cellStyle name="Normal 463 2 4" xfId="0"/>
    <cellStyle name="Normal 463 3" xfId="0"/>
    <cellStyle name="Normal 463 4" xfId="0"/>
    <cellStyle name="Normal 463 4 2" xfId="0"/>
    <cellStyle name="Normal 463 4 2 2" xfId="0"/>
    <cellStyle name="Normal 463 4 3" xfId="0"/>
    <cellStyle name="Normal 463 5" xfId="0"/>
    <cellStyle name="Normal 463 5 2" xfId="0"/>
    <cellStyle name="Normal 463 6" xfId="0"/>
    <cellStyle name="Normal 463 7" xfId="0"/>
    <cellStyle name="Normal 464" xfId="0"/>
    <cellStyle name="Normal 464 2" xfId="0"/>
    <cellStyle name="Normal 464 2 2" xfId="0"/>
    <cellStyle name="Normal 464 2 2 2" xfId="0"/>
    <cellStyle name="Normal 464 2 2 2 2" xfId="0"/>
    <cellStyle name="Normal 464 2 2 3" xfId="0"/>
    <cellStyle name="Normal 464 2 3" xfId="0"/>
    <cellStyle name="Normal 464 2 3 2" xfId="0"/>
    <cellStyle name="Normal 464 2 4" xfId="0"/>
    <cellStyle name="Normal 464 3" xfId="0"/>
    <cellStyle name="Normal 464 4" xfId="0"/>
    <cellStyle name="Normal 464 4 2" xfId="0"/>
    <cellStyle name="Normal 464 4 2 2" xfId="0"/>
    <cellStyle name="Normal 464 4 3" xfId="0"/>
    <cellStyle name="Normal 464 5" xfId="0"/>
    <cellStyle name="Normal 464 5 2" xfId="0"/>
    <cellStyle name="Normal 464 6" xfId="0"/>
    <cellStyle name="Normal 464 7" xfId="0"/>
    <cellStyle name="Normal 465" xfId="0"/>
    <cellStyle name="Normal 465 2" xfId="0"/>
    <cellStyle name="Normal 465 2 2" xfId="0"/>
    <cellStyle name="Normal 465 2 2 2" xfId="0"/>
    <cellStyle name="Normal 465 2 2 2 2" xfId="0"/>
    <cellStyle name="Normal 465 2 2 3" xfId="0"/>
    <cellStyle name="Normal 465 2 3" xfId="0"/>
    <cellStyle name="Normal 465 2 3 2" xfId="0"/>
    <cellStyle name="Normal 465 2 4" xfId="0"/>
    <cellStyle name="Normal 465 3" xfId="0"/>
    <cellStyle name="Normal 465 4" xfId="0"/>
    <cellStyle name="Normal 465 4 2" xfId="0"/>
    <cellStyle name="Normal 465 4 2 2" xfId="0"/>
    <cellStyle name="Normal 465 4 3" xfId="0"/>
    <cellStyle name="Normal 465 5" xfId="0"/>
    <cellStyle name="Normal 465 5 2" xfId="0"/>
    <cellStyle name="Normal 465 6" xfId="0"/>
    <cellStyle name="Normal 465 7" xfId="0"/>
    <cellStyle name="Normal 466" xfId="0"/>
    <cellStyle name="Normal 466 2" xfId="0"/>
    <cellStyle name="Normal 466 2 2" xfId="0"/>
    <cellStyle name="Normal 466 2 2 2" xfId="0"/>
    <cellStyle name="Normal 466 2 2 2 2" xfId="0"/>
    <cellStyle name="Normal 466 2 2 3" xfId="0"/>
    <cellStyle name="Normal 466 2 3" xfId="0"/>
    <cellStyle name="Normal 466 2 3 2" xfId="0"/>
    <cellStyle name="Normal 466 2 4" xfId="0"/>
    <cellStyle name="Normal 466 3" xfId="0"/>
    <cellStyle name="Normal 466 4" xfId="0"/>
    <cellStyle name="Normal 466 4 2" xfId="0"/>
    <cellStyle name="Normal 466 4 2 2" xfId="0"/>
    <cellStyle name="Normal 466 4 3" xfId="0"/>
    <cellStyle name="Normal 466 5" xfId="0"/>
    <cellStyle name="Normal 466 5 2" xfId="0"/>
    <cellStyle name="Normal 466 6" xfId="0"/>
    <cellStyle name="Normal 466 7" xfId="0"/>
    <cellStyle name="Normal 467" xfId="0"/>
    <cellStyle name="Normal 467 2" xfId="0"/>
    <cellStyle name="Normal 467 2 2" xfId="0"/>
    <cellStyle name="Normal 467 2 2 2" xfId="0"/>
    <cellStyle name="Normal 467 2 2 2 2" xfId="0"/>
    <cellStyle name="Normal 467 2 2 3" xfId="0"/>
    <cellStyle name="Normal 467 2 3" xfId="0"/>
    <cellStyle name="Normal 467 2 3 2" xfId="0"/>
    <cellStyle name="Normal 467 2 4" xfId="0"/>
    <cellStyle name="Normal 467 3" xfId="0"/>
    <cellStyle name="Normal 467 4" xfId="0"/>
    <cellStyle name="Normal 467 4 2" xfId="0"/>
    <cellStyle name="Normal 467 4 2 2" xfId="0"/>
    <cellStyle name="Normal 467 4 3" xfId="0"/>
    <cellStyle name="Normal 467 5" xfId="0"/>
    <cellStyle name="Normal 467 5 2" xfId="0"/>
    <cellStyle name="Normal 467 6" xfId="0"/>
    <cellStyle name="Normal 467 7" xfId="0"/>
    <cellStyle name="Normal 468" xfId="0"/>
    <cellStyle name="Normal 468 2" xfId="0"/>
    <cellStyle name="Normal 468 2 2" xfId="0"/>
    <cellStyle name="Normal 468 2 2 2" xfId="0"/>
    <cellStyle name="Normal 468 2 2 2 2" xfId="0"/>
    <cellStyle name="Normal 468 2 2 3" xfId="0"/>
    <cellStyle name="Normal 468 2 3" xfId="0"/>
    <cellStyle name="Normal 468 2 3 2" xfId="0"/>
    <cellStyle name="Normal 468 2 4" xfId="0"/>
    <cellStyle name="Normal 468 3" xfId="0"/>
    <cellStyle name="Normal 468 4" xfId="0"/>
    <cellStyle name="Normal 468 4 2" xfId="0"/>
    <cellStyle name="Normal 468 4 2 2" xfId="0"/>
    <cellStyle name="Normal 468 4 3" xfId="0"/>
    <cellStyle name="Normal 468 5" xfId="0"/>
    <cellStyle name="Normal 468 5 2" xfId="0"/>
    <cellStyle name="Normal 468 6" xfId="0"/>
    <cellStyle name="Normal 468 7" xfId="0"/>
    <cellStyle name="Normal 469" xfId="0"/>
    <cellStyle name="Normal 469 2" xfId="0"/>
    <cellStyle name="Normal 469 2 2" xfId="0"/>
    <cellStyle name="Normal 469 2 2 2" xfId="0"/>
    <cellStyle name="Normal 469 2 2 2 2" xfId="0"/>
    <cellStyle name="Normal 469 2 2 3" xfId="0"/>
    <cellStyle name="Normal 469 2 3" xfId="0"/>
    <cellStyle name="Normal 469 2 3 2" xfId="0"/>
    <cellStyle name="Normal 469 2 4" xfId="0"/>
    <cellStyle name="Normal 469 3" xfId="0"/>
    <cellStyle name="Normal 469 4" xfId="0"/>
    <cellStyle name="Normal 469 4 2" xfId="0"/>
    <cellStyle name="Normal 469 4 2 2" xfId="0"/>
    <cellStyle name="Normal 469 4 3" xfId="0"/>
    <cellStyle name="Normal 469 5" xfId="0"/>
    <cellStyle name="Normal 469 5 2" xfId="0"/>
    <cellStyle name="Normal 469 6" xfId="0"/>
    <cellStyle name="Normal 469 7" xfId="0"/>
    <cellStyle name="Normal 47" xfId="0"/>
    <cellStyle name="Normal 47 2" xfId="0"/>
    <cellStyle name="Normal 47 2 2" xfId="0"/>
    <cellStyle name="Normal 47 2 2 2" xfId="0"/>
    <cellStyle name="Normal 47 3" xfId="0"/>
    <cellStyle name="Normal 47 4" xfId="0"/>
    <cellStyle name="Normal 47 4 2" xfId="0"/>
    <cellStyle name="Normal 47 5" xfId="0"/>
    <cellStyle name="Normal 470" xfId="0"/>
    <cellStyle name="Normal 470 2" xfId="0"/>
    <cellStyle name="Normal 470 2 2" xfId="0"/>
    <cellStyle name="Normal 470 2 2 2" xfId="0"/>
    <cellStyle name="Normal 470 2 2 2 2" xfId="0"/>
    <cellStyle name="Normal 470 2 2 3" xfId="0"/>
    <cellStyle name="Normal 470 2 3" xfId="0"/>
    <cellStyle name="Normal 470 2 3 2" xfId="0"/>
    <cellStyle name="Normal 470 2 4" xfId="0"/>
    <cellStyle name="Normal 470 3" xfId="0"/>
    <cellStyle name="Normal 470 4" xfId="0"/>
    <cellStyle name="Normal 470 4 2" xfId="0"/>
    <cellStyle name="Normal 470 4 2 2" xfId="0"/>
    <cellStyle name="Normal 470 4 3" xfId="0"/>
    <cellStyle name="Normal 470 5" xfId="0"/>
    <cellStyle name="Normal 470 5 2" xfId="0"/>
    <cellStyle name="Normal 470 6" xfId="0"/>
    <cellStyle name="Normal 470 7" xfId="0"/>
    <cellStyle name="Normal 471" xfId="0"/>
    <cellStyle name="Normal 471 2" xfId="0"/>
    <cellStyle name="Normal 471 2 2" xfId="0"/>
    <cellStyle name="Normal 471 2 2 2" xfId="0"/>
    <cellStyle name="Normal 471 2 2 2 2" xfId="0"/>
    <cellStyle name="Normal 471 2 2 3" xfId="0"/>
    <cellStyle name="Normal 471 2 3" xfId="0"/>
    <cellStyle name="Normal 471 2 3 2" xfId="0"/>
    <cellStyle name="Normal 471 2 4" xfId="0"/>
    <cellStyle name="Normal 471 3" xfId="0"/>
    <cellStyle name="Normal 471 4" xfId="0"/>
    <cellStyle name="Normal 471 4 2" xfId="0"/>
    <cellStyle name="Normal 471 4 2 2" xfId="0"/>
    <cellStyle name="Normal 471 4 3" xfId="0"/>
    <cellStyle name="Normal 471 5" xfId="0"/>
    <cellStyle name="Normal 471 5 2" xfId="0"/>
    <cellStyle name="Normal 471 6" xfId="0"/>
    <cellStyle name="Normal 471 7" xfId="0"/>
    <cellStyle name="Normal 472" xfId="0"/>
    <cellStyle name="Normal 472 2" xfId="0"/>
    <cellStyle name="Normal 472 2 2" xfId="0"/>
    <cellStyle name="Normal 472 2 2 2" xfId="0"/>
    <cellStyle name="Normal 472 2 2 2 2" xfId="0"/>
    <cellStyle name="Normal 472 2 2 3" xfId="0"/>
    <cellStyle name="Normal 472 2 3" xfId="0"/>
    <cellStyle name="Normal 472 2 3 2" xfId="0"/>
    <cellStyle name="Normal 472 2 4" xfId="0"/>
    <cellStyle name="Normal 472 3" xfId="0"/>
    <cellStyle name="Normal 472 4" xfId="0"/>
    <cellStyle name="Normal 472 4 2" xfId="0"/>
    <cellStyle name="Normal 472 4 2 2" xfId="0"/>
    <cellStyle name="Normal 472 4 3" xfId="0"/>
    <cellStyle name="Normal 472 5" xfId="0"/>
    <cellStyle name="Normal 472 5 2" xfId="0"/>
    <cellStyle name="Normal 472 6" xfId="0"/>
    <cellStyle name="Normal 472 7" xfId="0"/>
    <cellStyle name="Normal 473" xfId="0"/>
    <cellStyle name="Normal 473 2" xfId="0"/>
    <cellStyle name="Normal 473 2 2" xfId="0"/>
    <cellStyle name="Normal 473 2 2 2" xfId="0"/>
    <cellStyle name="Normal 473 2 2 2 2" xfId="0"/>
    <cellStyle name="Normal 473 2 2 3" xfId="0"/>
    <cellStyle name="Normal 473 2 3" xfId="0"/>
    <cellStyle name="Normal 473 2 3 2" xfId="0"/>
    <cellStyle name="Normal 473 2 4" xfId="0"/>
    <cellStyle name="Normal 473 3" xfId="0"/>
    <cellStyle name="Normal 473 4" xfId="0"/>
    <cellStyle name="Normal 473 4 2" xfId="0"/>
    <cellStyle name="Normal 473 4 2 2" xfId="0"/>
    <cellStyle name="Normal 473 4 3" xfId="0"/>
    <cellStyle name="Normal 473 5" xfId="0"/>
    <cellStyle name="Normal 473 5 2" xfId="0"/>
    <cellStyle name="Normal 473 6" xfId="0"/>
    <cellStyle name="Normal 473 7" xfId="0"/>
    <cellStyle name="Normal 474" xfId="0"/>
    <cellStyle name="Normal 474 2" xfId="0"/>
    <cellStyle name="Normal 474 2 2" xfId="0"/>
    <cellStyle name="Normal 474 2 2 2" xfId="0"/>
    <cellStyle name="Normal 474 2 2 2 2" xfId="0"/>
    <cellStyle name="Normal 474 2 2 3" xfId="0"/>
    <cellStyle name="Normal 474 2 3" xfId="0"/>
    <cellStyle name="Normal 474 2 3 2" xfId="0"/>
    <cellStyle name="Normal 474 2 4" xfId="0"/>
    <cellStyle name="Normal 474 3" xfId="0"/>
    <cellStyle name="Normal 474 4" xfId="0"/>
    <cellStyle name="Normal 474 4 2" xfId="0"/>
    <cellStyle name="Normal 474 4 2 2" xfId="0"/>
    <cellStyle name="Normal 474 4 3" xfId="0"/>
    <cellStyle name="Normal 474 5" xfId="0"/>
    <cellStyle name="Normal 474 5 2" xfId="0"/>
    <cellStyle name="Normal 474 6" xfId="0"/>
    <cellStyle name="Normal 474 7" xfId="0"/>
    <cellStyle name="Normal 475" xfId="0"/>
    <cellStyle name="Normal 475 2" xfId="0"/>
    <cellStyle name="Normal 475 2 2" xfId="0"/>
    <cellStyle name="Normal 475 2 2 2" xfId="0"/>
    <cellStyle name="Normal 475 2 2 2 2" xfId="0"/>
    <cellStyle name="Normal 475 2 2 3" xfId="0"/>
    <cellStyle name="Normal 475 2 3" xfId="0"/>
    <cellStyle name="Normal 475 2 3 2" xfId="0"/>
    <cellStyle name="Normal 475 2 4" xfId="0"/>
    <cellStyle name="Normal 475 3" xfId="0"/>
    <cellStyle name="Normal 475 4" xfId="0"/>
    <cellStyle name="Normal 475 4 2" xfId="0"/>
    <cellStyle name="Normal 475 4 2 2" xfId="0"/>
    <cellStyle name="Normal 475 4 3" xfId="0"/>
    <cellStyle name="Normal 475 5" xfId="0"/>
    <cellStyle name="Normal 475 5 2" xfId="0"/>
    <cellStyle name="Normal 475 6" xfId="0"/>
    <cellStyle name="Normal 475 7" xfId="0"/>
    <cellStyle name="Normal 476" xfId="0"/>
    <cellStyle name="Normal 476 2" xfId="0"/>
    <cellStyle name="Normal 476 2 2" xfId="0"/>
    <cellStyle name="Normal 476 2 2 2" xfId="0"/>
    <cellStyle name="Normal 476 2 2 2 2" xfId="0"/>
    <cellStyle name="Normal 476 2 2 3" xfId="0"/>
    <cellStyle name="Normal 476 2 3" xfId="0"/>
    <cellStyle name="Normal 476 2 3 2" xfId="0"/>
    <cellStyle name="Normal 476 2 4" xfId="0"/>
    <cellStyle name="Normal 476 3" xfId="0"/>
    <cellStyle name="Normal 476 4" xfId="0"/>
    <cellStyle name="Normal 476 4 2" xfId="0"/>
    <cellStyle name="Normal 476 4 2 2" xfId="0"/>
    <cellStyle name="Normal 476 4 3" xfId="0"/>
    <cellStyle name="Normal 476 5" xfId="0"/>
    <cellStyle name="Normal 476 5 2" xfId="0"/>
    <cellStyle name="Normal 476 6" xfId="0"/>
    <cellStyle name="Normal 476 7" xfId="0"/>
    <cellStyle name="Normal 477" xfId="0"/>
    <cellStyle name="Normal 477 2" xfId="0"/>
    <cellStyle name="Normal 477 2 2" xfId="0"/>
    <cellStyle name="Normal 477 2 2 2" xfId="0"/>
    <cellStyle name="Normal 477 2 2 2 2" xfId="0"/>
    <cellStyle name="Normal 477 2 2 3" xfId="0"/>
    <cellStyle name="Normal 477 2 3" xfId="0"/>
    <cellStyle name="Normal 477 2 3 2" xfId="0"/>
    <cellStyle name="Normal 477 2 4" xfId="0"/>
    <cellStyle name="Normal 477 3" xfId="0"/>
    <cellStyle name="Normal 477 4" xfId="0"/>
    <cellStyle name="Normal 477 4 2" xfId="0"/>
    <cellStyle name="Normal 477 4 2 2" xfId="0"/>
    <cellStyle name="Normal 477 4 3" xfId="0"/>
    <cellStyle name="Normal 477 5" xfId="0"/>
    <cellStyle name="Normal 477 5 2" xfId="0"/>
    <cellStyle name="Normal 477 6" xfId="0"/>
    <cellStyle name="Normal 477 7" xfId="0"/>
    <cellStyle name="Normal 478" xfId="0"/>
    <cellStyle name="Normal 478 2" xfId="0"/>
    <cellStyle name="Normal 478 2 2" xfId="0"/>
    <cellStyle name="Normal 478 2 2 2" xfId="0"/>
    <cellStyle name="Normal 478 2 2 2 2" xfId="0"/>
    <cellStyle name="Normal 478 2 2 3" xfId="0"/>
    <cellStyle name="Normal 478 2 3" xfId="0"/>
    <cellStyle name="Normal 478 2 3 2" xfId="0"/>
    <cellStyle name="Normal 478 2 4" xfId="0"/>
    <cellStyle name="Normal 478 3" xfId="0"/>
    <cellStyle name="Normal 478 4" xfId="0"/>
    <cellStyle name="Normal 478 4 2" xfId="0"/>
    <cellStyle name="Normal 478 4 2 2" xfId="0"/>
    <cellStyle name="Normal 478 4 3" xfId="0"/>
    <cellStyle name="Normal 478 5" xfId="0"/>
    <cellStyle name="Normal 478 5 2" xfId="0"/>
    <cellStyle name="Normal 478 6" xfId="0"/>
    <cellStyle name="Normal 478 7" xfId="0"/>
    <cellStyle name="Normal 479" xfId="0"/>
    <cellStyle name="Normal 479 2" xfId="0"/>
    <cellStyle name="Normal 479 2 2" xfId="0"/>
    <cellStyle name="Normal 479 2 2 2" xfId="0"/>
    <cellStyle name="Normal 479 2 2 2 2" xfId="0"/>
    <cellStyle name="Normal 479 2 2 3" xfId="0"/>
    <cellStyle name="Normal 479 2 3" xfId="0"/>
    <cellStyle name="Normal 479 2 3 2" xfId="0"/>
    <cellStyle name="Normal 479 2 4" xfId="0"/>
    <cellStyle name="Normal 479 3" xfId="0"/>
    <cellStyle name="Normal 479 4" xfId="0"/>
    <cellStyle name="Normal 479 4 2" xfId="0"/>
    <cellStyle name="Normal 479 4 2 2" xfId="0"/>
    <cellStyle name="Normal 479 4 3" xfId="0"/>
    <cellStyle name="Normal 479 5" xfId="0"/>
    <cellStyle name="Normal 479 5 2" xfId="0"/>
    <cellStyle name="Normal 479 6" xfId="0"/>
    <cellStyle name="Normal 479 7" xfId="0"/>
    <cellStyle name="Normal 48" xfId="0"/>
    <cellStyle name="Normal 48 2" xfId="0"/>
    <cellStyle name="Normal 48 2 2" xfId="0"/>
    <cellStyle name="Normal 48 2 2 2" xfId="0"/>
    <cellStyle name="Normal 48 3" xfId="0"/>
    <cellStyle name="Normal 48 4" xfId="0"/>
    <cellStyle name="Normal 48 4 2" xfId="0"/>
    <cellStyle name="Normal 48 5" xfId="0"/>
    <cellStyle name="Normal 480" xfId="0"/>
    <cellStyle name="Normal 480 2" xfId="0"/>
    <cellStyle name="Normal 480 2 2" xfId="0"/>
    <cellStyle name="Normal 480 2 2 2" xfId="0"/>
    <cellStyle name="Normal 480 2 2 2 2" xfId="0"/>
    <cellStyle name="Normal 480 2 2 3" xfId="0"/>
    <cellStyle name="Normal 480 2 3" xfId="0"/>
    <cellStyle name="Normal 480 2 3 2" xfId="0"/>
    <cellStyle name="Normal 480 2 4" xfId="0"/>
    <cellStyle name="Normal 480 3" xfId="0"/>
    <cellStyle name="Normal 480 4" xfId="0"/>
    <cellStyle name="Normal 480 4 2" xfId="0"/>
    <cellStyle name="Normal 480 4 2 2" xfId="0"/>
    <cellStyle name="Normal 480 4 3" xfId="0"/>
    <cellStyle name="Normal 480 5" xfId="0"/>
    <cellStyle name="Normal 480 5 2" xfId="0"/>
    <cellStyle name="Normal 480 6" xfId="0"/>
    <cellStyle name="Normal 480 7" xfId="0"/>
    <cellStyle name="Normal 481" xfId="0"/>
    <cellStyle name="Normal 481 2" xfId="0"/>
    <cellStyle name="Normal 481 2 2" xfId="0"/>
    <cellStyle name="Normal 481 2 2 2" xfId="0"/>
    <cellStyle name="Normal 481 2 2 2 2" xfId="0"/>
    <cellStyle name="Normal 481 2 2 3" xfId="0"/>
    <cellStyle name="Normal 481 2 3" xfId="0"/>
    <cellStyle name="Normal 481 2 3 2" xfId="0"/>
    <cellStyle name="Normal 481 2 4" xfId="0"/>
    <cellStyle name="Normal 481 3" xfId="0"/>
    <cellStyle name="Normal 481 4" xfId="0"/>
    <cellStyle name="Normal 481 4 2" xfId="0"/>
    <cellStyle name="Normal 481 4 2 2" xfId="0"/>
    <cellStyle name="Normal 481 4 3" xfId="0"/>
    <cellStyle name="Normal 481 5" xfId="0"/>
    <cellStyle name="Normal 481 5 2" xfId="0"/>
    <cellStyle name="Normal 481 6" xfId="0"/>
    <cellStyle name="Normal 481 7" xfId="0"/>
    <cellStyle name="Normal 482" xfId="0"/>
    <cellStyle name="Normal 482 2" xfId="0"/>
    <cellStyle name="Normal 482 2 2" xfId="0"/>
    <cellStyle name="Normal 482 2 2 2" xfId="0"/>
    <cellStyle name="Normal 482 2 2 2 2" xfId="0"/>
    <cellStyle name="Normal 482 2 2 3" xfId="0"/>
    <cellStyle name="Normal 482 2 3" xfId="0"/>
    <cellStyle name="Normal 482 2 3 2" xfId="0"/>
    <cellStyle name="Normal 482 2 4" xfId="0"/>
    <cellStyle name="Normal 482 3" xfId="0"/>
    <cellStyle name="Normal 482 4" xfId="0"/>
    <cellStyle name="Normal 482 4 2" xfId="0"/>
    <cellStyle name="Normal 482 4 2 2" xfId="0"/>
    <cellStyle name="Normal 482 4 3" xfId="0"/>
    <cellStyle name="Normal 482 5" xfId="0"/>
    <cellStyle name="Normal 482 5 2" xfId="0"/>
    <cellStyle name="Normal 482 6" xfId="0"/>
    <cellStyle name="Normal 482 7" xfId="0"/>
    <cellStyle name="Normal 483" xfId="0"/>
    <cellStyle name="Normal 483 2" xfId="0"/>
    <cellStyle name="Normal 483 2 2" xfId="0"/>
    <cellStyle name="Normal 483 2 2 2" xfId="0"/>
    <cellStyle name="Normal 483 2 2 2 2" xfId="0"/>
    <cellStyle name="Normal 483 2 2 3" xfId="0"/>
    <cellStyle name="Normal 483 2 3" xfId="0"/>
    <cellStyle name="Normal 483 2 3 2" xfId="0"/>
    <cellStyle name="Normal 483 2 4" xfId="0"/>
    <cellStyle name="Normal 483 3" xfId="0"/>
    <cellStyle name="Normal 483 3 2" xfId="0"/>
    <cellStyle name="Normal 483 3 2 2" xfId="0"/>
    <cellStyle name="Normal 483 3 2 2 2" xfId="0"/>
    <cellStyle name="Normal 483 3 2 3" xfId="0"/>
    <cellStyle name="Normal 483 3 3" xfId="0"/>
    <cellStyle name="Normal 483 3 3 2" xfId="0"/>
    <cellStyle name="Normal 483 3 4" xfId="0"/>
    <cellStyle name="Normal 483 4" xfId="0"/>
    <cellStyle name="Normal 483 4 2" xfId="0"/>
    <cellStyle name="Normal 483 4 2 2" xfId="0"/>
    <cellStyle name="Normal 483 4 2 2 2" xfId="0"/>
    <cellStyle name="Normal 483 4 2 3" xfId="0"/>
    <cellStyle name="Normal 483 4 3" xfId="0"/>
    <cellStyle name="Normal 483 4 3 2" xfId="0"/>
    <cellStyle name="Normal 483 4 4" xfId="0"/>
    <cellStyle name="Normal 483 5" xfId="0"/>
    <cellStyle name="Normal 483 5 2" xfId="0"/>
    <cellStyle name="Normal 483 5 2 2" xfId="0"/>
    <cellStyle name="Normal 483 5 2 2 2" xfId="0"/>
    <cellStyle name="Normal 483 5 2 3" xfId="0"/>
    <cellStyle name="Normal 483 5 3" xfId="0"/>
    <cellStyle name="Normal 483 5 3 2" xfId="0"/>
    <cellStyle name="Normal 483 5 4" xfId="0"/>
    <cellStyle name="Normal 483 6" xfId="0"/>
    <cellStyle name="Normal 483 6 2" xfId="0"/>
    <cellStyle name="Normal 483 6 2 2" xfId="0"/>
    <cellStyle name="Normal 483 6 3" xfId="0"/>
    <cellStyle name="Normal 483 7" xfId="0"/>
    <cellStyle name="Normal 483 7 2" xfId="0"/>
    <cellStyle name="Normal 483 8" xfId="0"/>
    <cellStyle name="Normal 483 9" xfId="0"/>
    <cellStyle name="Normal 484" xfId="0"/>
    <cellStyle name="Normal 484 2" xfId="0"/>
    <cellStyle name="Normal 484 2 2" xfId="0"/>
    <cellStyle name="Normal 484 2 2 2" xfId="0"/>
    <cellStyle name="Normal 484 2 2 2 2" xfId="0"/>
    <cellStyle name="Normal 484 2 2 3" xfId="0"/>
    <cellStyle name="Normal 484 2 3" xfId="0"/>
    <cellStyle name="Normal 484 2 3 2" xfId="0"/>
    <cellStyle name="Normal 484 2 4" xfId="0"/>
    <cellStyle name="Normal 484 3" xfId="0"/>
    <cellStyle name="Normal 484 3 2" xfId="0"/>
    <cellStyle name="Normal 484 3 2 2" xfId="0"/>
    <cellStyle name="Normal 484 3 2 2 2" xfId="0"/>
    <cellStyle name="Normal 484 3 2 3" xfId="0"/>
    <cellStyle name="Normal 484 3 3" xfId="0"/>
    <cellStyle name="Normal 484 3 3 2" xfId="0"/>
    <cellStyle name="Normal 484 3 4" xfId="0"/>
    <cellStyle name="Normal 484 4" xfId="0"/>
    <cellStyle name="Normal 484 4 2" xfId="0"/>
    <cellStyle name="Normal 484 4 2 2" xfId="0"/>
    <cellStyle name="Normal 484 4 2 2 2" xfId="0"/>
    <cellStyle name="Normal 484 4 2 3" xfId="0"/>
    <cellStyle name="Normal 484 4 3" xfId="0"/>
    <cellStyle name="Normal 484 4 3 2" xfId="0"/>
    <cellStyle name="Normal 484 4 4" xfId="0"/>
    <cellStyle name="Normal 484 5" xfId="0"/>
    <cellStyle name="Normal 484 5 2" xfId="0"/>
    <cellStyle name="Normal 484 5 2 2" xfId="0"/>
    <cellStyle name="Normal 484 5 2 2 2" xfId="0"/>
    <cellStyle name="Normal 484 5 2 3" xfId="0"/>
    <cellStyle name="Normal 484 5 3" xfId="0"/>
    <cellStyle name="Normal 484 5 3 2" xfId="0"/>
    <cellStyle name="Normal 484 5 4" xfId="0"/>
    <cellStyle name="Normal 484 6" xfId="0"/>
    <cellStyle name="Normal 484 6 2" xfId="0"/>
    <cellStyle name="Normal 484 6 2 2" xfId="0"/>
    <cellStyle name="Normal 484 6 3" xfId="0"/>
    <cellStyle name="Normal 484 7" xfId="0"/>
    <cellStyle name="Normal 484 7 2" xfId="0"/>
    <cellStyle name="Normal 484 8" xfId="0"/>
    <cellStyle name="Normal 484 9" xfId="0"/>
    <cellStyle name="Normal 485" xfId="0"/>
    <cellStyle name="Normal 485 10" xfId="0"/>
    <cellStyle name="Normal 485 11" xfId="0"/>
    <cellStyle name="Normal 485 12" xfId="0"/>
    <cellStyle name="Normal 485 2" xfId="0"/>
    <cellStyle name="Normal 485 2 2" xfId="0"/>
    <cellStyle name="Normal 485 3" xfId="0"/>
    <cellStyle name="Normal 485 3 2" xfId="0"/>
    <cellStyle name="Normal 485 3 3" xfId="0"/>
    <cellStyle name="Normal 485 4" xfId="0"/>
    <cellStyle name="Normal 485 4 2" xfId="0"/>
    <cellStyle name="Normal 485 4 3" xfId="0"/>
    <cellStyle name="Normal 485 5" xfId="0"/>
    <cellStyle name="Normal 485 5 2" xfId="0"/>
    <cellStyle name="Normal 485 5 2 2" xfId="0"/>
    <cellStyle name="Normal 485 5 2 2 2" xfId="0"/>
    <cellStyle name="Normal 485 5 2 3" xfId="0"/>
    <cellStyle name="Normal 485 5 3" xfId="0"/>
    <cellStyle name="Normal 485 5 3 2" xfId="0"/>
    <cellStyle name="Normal 485 5 4" xfId="0"/>
    <cellStyle name="Normal 485 6" xfId="0"/>
    <cellStyle name="Normal 485 7" xfId="0"/>
    <cellStyle name="Normal 485 7 2" xfId="0"/>
    <cellStyle name="Normal 485 7 2 2" xfId="0"/>
    <cellStyle name="Normal 485 7 3" xfId="0"/>
    <cellStyle name="Normal 485 8" xfId="0"/>
    <cellStyle name="Normal 485 8 2" xfId="0"/>
    <cellStyle name="Normal 485 9" xfId="0"/>
    <cellStyle name="Normal 485 9 2" xfId="0"/>
    <cellStyle name="Normal 486" xfId="0"/>
    <cellStyle name="Normal 486 2" xfId="0"/>
    <cellStyle name="Normal 486 2 2" xfId="0"/>
    <cellStyle name="Normal 486 2 2 2" xfId="0"/>
    <cellStyle name="Normal 486 2 2 2 2" xfId="0"/>
    <cellStyle name="Normal 486 2 2 3" xfId="0"/>
    <cellStyle name="Normal 486 2 3" xfId="0"/>
    <cellStyle name="Normal 486 2 3 2" xfId="0"/>
    <cellStyle name="Normal 486 2 4" xfId="0"/>
    <cellStyle name="Normal 486 3" xfId="0"/>
    <cellStyle name="Normal 486 4" xfId="0"/>
    <cellStyle name="Normal 486 4 2" xfId="0"/>
    <cellStyle name="Normal 486 4 2 2" xfId="0"/>
    <cellStyle name="Normal 486 4 3" xfId="0"/>
    <cellStyle name="Normal 486 5" xfId="0"/>
    <cellStyle name="Normal 486 5 2" xfId="0"/>
    <cellStyle name="Normal 486 6" xfId="0"/>
    <cellStyle name="Normal 486 7" xfId="0"/>
    <cellStyle name="Normal 487" xfId="0"/>
    <cellStyle name="Normal 487 2" xfId="0"/>
    <cellStyle name="Normal 487 2 2" xfId="0"/>
    <cellStyle name="Normal 487 2 2 2" xfId="0"/>
    <cellStyle name="Normal 487 2 2 2 2" xfId="0"/>
    <cellStyle name="Normal 487 2 2 3" xfId="0"/>
    <cellStyle name="Normal 487 2 3" xfId="0"/>
    <cellStyle name="Normal 487 2 3 2" xfId="0"/>
    <cellStyle name="Normal 487 2 4" xfId="0"/>
    <cellStyle name="Normal 487 3" xfId="0"/>
    <cellStyle name="Normal 487 4" xfId="0"/>
    <cellStyle name="Normal 487 4 2" xfId="0"/>
    <cellStyle name="Normal 487 4 2 2" xfId="0"/>
    <cellStyle name="Normal 487 4 3" xfId="0"/>
    <cellStyle name="Normal 487 5" xfId="0"/>
    <cellStyle name="Normal 487 5 2" xfId="0"/>
    <cellStyle name="Normal 487 6" xfId="0"/>
    <cellStyle name="Normal 487 7" xfId="0"/>
    <cellStyle name="Normal 488" xfId="0"/>
    <cellStyle name="Normal 488 2" xfId="0"/>
    <cellStyle name="Normal 488 2 2" xfId="0"/>
    <cellStyle name="Normal 488 2 2 2" xfId="0"/>
    <cellStyle name="Normal 488 2 2 2 2" xfId="0"/>
    <cellStyle name="Normal 488 2 2 3" xfId="0"/>
    <cellStyle name="Normal 488 2 3" xfId="0"/>
    <cellStyle name="Normal 488 2 3 2" xfId="0"/>
    <cellStyle name="Normal 488 2 4" xfId="0"/>
    <cellStyle name="Normal 488 3" xfId="0"/>
    <cellStyle name="Normal 488 4" xfId="0"/>
    <cellStyle name="Normal 488 4 2" xfId="0"/>
    <cellStyle name="Normal 488 4 2 2" xfId="0"/>
    <cellStyle name="Normal 488 4 3" xfId="0"/>
    <cellStyle name="Normal 488 5" xfId="0"/>
    <cellStyle name="Normal 488 5 2" xfId="0"/>
    <cellStyle name="Normal 488 6" xfId="0"/>
    <cellStyle name="Normal 488 7" xfId="0"/>
    <cellStyle name="Normal 489" xfId="0"/>
    <cellStyle name="Normal 489 2" xfId="0"/>
    <cellStyle name="Normal 489 2 2" xfId="0"/>
    <cellStyle name="Normal 489 2 2 2" xfId="0"/>
    <cellStyle name="Normal 489 2 2 2 2" xfId="0"/>
    <cellStyle name="Normal 489 2 2 3" xfId="0"/>
    <cellStyle name="Normal 489 2 3" xfId="0"/>
    <cellStyle name="Normal 489 2 3 2" xfId="0"/>
    <cellStyle name="Normal 489 2 4" xfId="0"/>
    <cellStyle name="Normal 489 3" xfId="0"/>
    <cellStyle name="Normal 489 4" xfId="0"/>
    <cellStyle name="Normal 489 4 2" xfId="0"/>
    <cellStyle name="Normal 489 4 2 2" xfId="0"/>
    <cellStyle name="Normal 489 4 3" xfId="0"/>
    <cellStyle name="Normal 489 5" xfId="0"/>
    <cellStyle name="Normal 489 5 2" xfId="0"/>
    <cellStyle name="Normal 489 6" xfId="0"/>
    <cellStyle name="Normal 489 7" xfId="0"/>
    <cellStyle name="Normal 49" xfId="0"/>
    <cellStyle name="Normal 49 2" xfId="0"/>
    <cellStyle name="Normal 49 3" xfId="0"/>
    <cellStyle name="Normal 490" xfId="0"/>
    <cellStyle name="Normal 490 2" xfId="0"/>
    <cellStyle name="Normal 490 2 2" xfId="0"/>
    <cellStyle name="Normal 490 2 2 2" xfId="0"/>
    <cellStyle name="Normal 490 2 2 2 2" xfId="0"/>
    <cellStyle name="Normal 490 2 2 3" xfId="0"/>
    <cellStyle name="Normal 490 2 3" xfId="0"/>
    <cellStyle name="Normal 490 2 3 2" xfId="0"/>
    <cellStyle name="Normal 490 2 4" xfId="0"/>
    <cellStyle name="Normal 490 3" xfId="0"/>
    <cellStyle name="Normal 490 4" xfId="0"/>
    <cellStyle name="Normal 490 4 2" xfId="0"/>
    <cellStyle name="Normal 490 4 2 2" xfId="0"/>
    <cellStyle name="Normal 490 4 3" xfId="0"/>
    <cellStyle name="Normal 490 5" xfId="0"/>
    <cellStyle name="Normal 490 5 2" xfId="0"/>
    <cellStyle name="Normal 490 6" xfId="0"/>
    <cellStyle name="Normal 490 7" xfId="0"/>
    <cellStyle name="Normal 491" xfId="0"/>
    <cellStyle name="Normal 491 2" xfId="0"/>
    <cellStyle name="Normal 491 2 2" xfId="0"/>
    <cellStyle name="Normal 491 2 2 2" xfId="0"/>
    <cellStyle name="Normal 491 2 2 2 2" xfId="0"/>
    <cellStyle name="Normal 491 2 2 3" xfId="0"/>
    <cellStyle name="Normal 491 2 3" xfId="0"/>
    <cellStyle name="Normal 491 2 3 2" xfId="0"/>
    <cellStyle name="Normal 491 2 4" xfId="0"/>
    <cellStyle name="Normal 491 3" xfId="0"/>
    <cellStyle name="Normal 491 4" xfId="0"/>
    <cellStyle name="Normal 491 4 2" xfId="0"/>
    <cellStyle name="Normal 491 4 2 2" xfId="0"/>
    <cellStyle name="Normal 491 4 3" xfId="0"/>
    <cellStyle name="Normal 491 5" xfId="0"/>
    <cellStyle name="Normal 491 5 2" xfId="0"/>
    <cellStyle name="Normal 491 6" xfId="0"/>
    <cellStyle name="Normal 491 7" xfId="0"/>
    <cellStyle name="Normal 492" xfId="0"/>
    <cellStyle name="Normal 492 2" xfId="0"/>
    <cellStyle name="Normal 492 2 2" xfId="0"/>
    <cellStyle name="Normal 492 2 2 2" xfId="0"/>
    <cellStyle name="Normal 492 2 2 2 2" xfId="0"/>
    <cellStyle name="Normal 492 2 2 3" xfId="0"/>
    <cellStyle name="Normal 492 2 3" xfId="0"/>
    <cellStyle name="Normal 492 2 3 2" xfId="0"/>
    <cellStyle name="Normal 492 2 4" xfId="0"/>
    <cellStyle name="Normal 492 3" xfId="0"/>
    <cellStyle name="Normal 492 4" xfId="0"/>
    <cellStyle name="Normal 492 4 2" xfId="0"/>
    <cellStyle name="Normal 492 4 2 2" xfId="0"/>
    <cellStyle name="Normal 492 4 3" xfId="0"/>
    <cellStyle name="Normal 492 5" xfId="0"/>
    <cellStyle name="Normal 492 5 2" xfId="0"/>
    <cellStyle name="Normal 492 6" xfId="0"/>
    <cellStyle name="Normal 492 7" xfId="0"/>
    <cellStyle name="Normal 493" xfId="0"/>
    <cellStyle name="Normal 493 2" xfId="0"/>
    <cellStyle name="Normal 493 2 2" xfId="0"/>
    <cellStyle name="Normal 493 2 2 2" xfId="0"/>
    <cellStyle name="Normal 493 2 2 2 2" xfId="0"/>
    <cellStyle name="Normal 493 2 2 3" xfId="0"/>
    <cellStyle name="Normal 493 2 3" xfId="0"/>
    <cellStyle name="Normal 493 2 3 2" xfId="0"/>
    <cellStyle name="Normal 493 2 4" xfId="0"/>
    <cellStyle name="Normal 493 3" xfId="0"/>
    <cellStyle name="Normal 493 4" xfId="0"/>
    <cellStyle name="Normal 493 4 2" xfId="0"/>
    <cellStyle name="Normal 493 4 2 2" xfId="0"/>
    <cellStyle name="Normal 493 4 3" xfId="0"/>
    <cellStyle name="Normal 493 5" xfId="0"/>
    <cellStyle name="Normal 493 5 2" xfId="0"/>
    <cellStyle name="Normal 493 6" xfId="0"/>
    <cellStyle name="Normal 493 7" xfId="0"/>
    <cellStyle name="Normal 494" xfId="0"/>
    <cellStyle name="Normal 494 2" xfId="0"/>
    <cellStyle name="Normal 494 2 2" xfId="0"/>
    <cellStyle name="Normal 494 2 2 2" xfId="0"/>
    <cellStyle name="Normal 494 2 2 2 2" xfId="0"/>
    <cellStyle name="Normal 494 2 2 3" xfId="0"/>
    <cellStyle name="Normal 494 2 3" xfId="0"/>
    <cellStyle name="Normal 494 2 3 2" xfId="0"/>
    <cellStyle name="Normal 494 2 4" xfId="0"/>
    <cellStyle name="Normal 494 3" xfId="0"/>
    <cellStyle name="Normal 494 4" xfId="0"/>
    <cellStyle name="Normal 494 4 2" xfId="0"/>
    <cellStyle name="Normal 494 4 2 2" xfId="0"/>
    <cellStyle name="Normal 494 4 3" xfId="0"/>
    <cellStyle name="Normal 494 5" xfId="0"/>
    <cellStyle name="Normal 494 5 2" xfId="0"/>
    <cellStyle name="Normal 494 6" xfId="0"/>
    <cellStyle name="Normal 494 7" xfId="0"/>
    <cellStyle name="Normal 495" xfId="0"/>
    <cellStyle name="Normal 495 2" xfId="0"/>
    <cellStyle name="Normal 495 2 2" xfId="0"/>
    <cellStyle name="Normal 495 2 2 2" xfId="0"/>
    <cellStyle name="Normal 495 2 2 2 2" xfId="0"/>
    <cellStyle name="Normal 495 2 2 3" xfId="0"/>
    <cellStyle name="Normal 495 2 3" xfId="0"/>
    <cellStyle name="Normal 495 2 3 2" xfId="0"/>
    <cellStyle name="Normal 495 2 4" xfId="0"/>
    <cellStyle name="Normal 495 3" xfId="0"/>
    <cellStyle name="Normal 495 4" xfId="0"/>
    <cellStyle name="Normal 495 4 2" xfId="0"/>
    <cellStyle name="Normal 495 4 2 2" xfId="0"/>
    <cellStyle name="Normal 495 4 3" xfId="0"/>
    <cellStyle name="Normal 495 5" xfId="0"/>
    <cellStyle name="Normal 495 5 2" xfId="0"/>
    <cellStyle name="Normal 495 6" xfId="0"/>
    <cellStyle name="Normal 495 7" xfId="0"/>
    <cellStyle name="Normal 496" xfId="0"/>
    <cellStyle name="Normal 496 2" xfId="0"/>
    <cellStyle name="Normal 496 2 2" xfId="0"/>
    <cellStyle name="Normal 496 2 2 2" xfId="0"/>
    <cellStyle name="Normal 496 2 2 2 2" xfId="0"/>
    <cellStyle name="Normal 496 2 2 3" xfId="0"/>
    <cellStyle name="Normal 496 2 3" xfId="0"/>
    <cellStyle name="Normal 496 2 3 2" xfId="0"/>
    <cellStyle name="Normal 496 2 4" xfId="0"/>
    <cellStyle name="Normal 496 3" xfId="0"/>
    <cellStyle name="Normal 496 4" xfId="0"/>
    <cellStyle name="Normal 496 4 2" xfId="0"/>
    <cellStyle name="Normal 496 4 2 2" xfId="0"/>
    <cellStyle name="Normal 496 4 3" xfId="0"/>
    <cellStyle name="Normal 496 5" xfId="0"/>
    <cellStyle name="Normal 496 5 2" xfId="0"/>
    <cellStyle name="Normal 496 6" xfId="0"/>
    <cellStyle name="Normal 496 7" xfId="0"/>
    <cellStyle name="Normal 497" xfId="0"/>
    <cellStyle name="Normal 497 2" xfId="0"/>
    <cellStyle name="Normal 497 2 2" xfId="0"/>
    <cellStyle name="Normal 497 2 2 2" xfId="0"/>
    <cellStyle name="Normal 497 2 2 2 2" xfId="0"/>
    <cellStyle name="Normal 497 2 2 3" xfId="0"/>
    <cellStyle name="Normal 497 2 3" xfId="0"/>
    <cellStyle name="Normal 497 2 3 2" xfId="0"/>
    <cellStyle name="Normal 497 2 4" xfId="0"/>
    <cellStyle name="Normal 497 3" xfId="0"/>
    <cellStyle name="Normal 497 4" xfId="0"/>
    <cellStyle name="Normal 497 4 2" xfId="0"/>
    <cellStyle name="Normal 497 4 2 2" xfId="0"/>
    <cellStyle name="Normal 497 4 3" xfId="0"/>
    <cellStyle name="Normal 497 5" xfId="0"/>
    <cellStyle name="Normal 497 5 2" xfId="0"/>
    <cellStyle name="Normal 497 6" xfId="0"/>
    <cellStyle name="Normal 497 7" xfId="0"/>
    <cellStyle name="Normal 498" xfId="0"/>
    <cellStyle name="Normal 498 2" xfId="0"/>
    <cellStyle name="Normal 498 2 2" xfId="0"/>
    <cellStyle name="Normal 498 2 2 2" xfId="0"/>
    <cellStyle name="Normal 498 2 2 2 2" xfId="0"/>
    <cellStyle name="Normal 498 2 2 3" xfId="0"/>
    <cellStyle name="Normal 498 2 3" xfId="0"/>
    <cellStyle name="Normal 498 2 3 2" xfId="0"/>
    <cellStyle name="Normal 498 2 4" xfId="0"/>
    <cellStyle name="Normal 498 3" xfId="0"/>
    <cellStyle name="Normal 498 4" xfId="0"/>
    <cellStyle name="Normal 498 4 2" xfId="0"/>
    <cellStyle name="Normal 498 4 2 2" xfId="0"/>
    <cellStyle name="Normal 498 4 3" xfId="0"/>
    <cellStyle name="Normal 498 5" xfId="0"/>
    <cellStyle name="Normal 498 5 2" xfId="0"/>
    <cellStyle name="Normal 498 6" xfId="0"/>
    <cellStyle name="Normal 498 7" xfId="0"/>
    <cellStyle name="Normal 499" xfId="0"/>
    <cellStyle name="Normal 499 2" xfId="0"/>
    <cellStyle name="Normal 499 2 2" xfId="0"/>
    <cellStyle name="Normal 499 2 2 2" xfId="0"/>
    <cellStyle name="Normal 499 2 2 2 2" xfId="0"/>
    <cellStyle name="Normal 499 2 2 3" xfId="0"/>
    <cellStyle name="Normal 499 2 3" xfId="0"/>
    <cellStyle name="Normal 499 2 3 2" xfId="0"/>
    <cellStyle name="Normal 499 2 4" xfId="0"/>
    <cellStyle name="Normal 499 3" xfId="0"/>
    <cellStyle name="Normal 499 3 2" xfId="0"/>
    <cellStyle name="Normal 499 3 2 2" xfId="0"/>
    <cellStyle name="Normal 499 3 2 2 2" xfId="0"/>
    <cellStyle name="Normal 499 3 2 3" xfId="0"/>
    <cellStyle name="Normal 499 3 3" xfId="0"/>
    <cellStyle name="Normal 499 3 3 2" xfId="0"/>
    <cellStyle name="Normal 499 3 4" xfId="0"/>
    <cellStyle name="Normal 499 4" xfId="0"/>
    <cellStyle name="Normal 499 4 2" xfId="0"/>
    <cellStyle name="Normal 499 4 2 2" xfId="0"/>
    <cellStyle name="Normal 499 4 2 2 2" xfId="0"/>
    <cellStyle name="Normal 499 4 2 3" xfId="0"/>
    <cellStyle name="Normal 499 4 3" xfId="0"/>
    <cellStyle name="Normal 499 4 3 2" xfId="0"/>
    <cellStyle name="Normal 499 4 4" xfId="0"/>
    <cellStyle name="Normal 499 5" xfId="0"/>
    <cellStyle name="Normal 499 5 2" xfId="0"/>
    <cellStyle name="Normal 499 5 2 2" xfId="0"/>
    <cellStyle name="Normal 499 5 2 2 2" xfId="0"/>
    <cellStyle name="Normal 499 5 2 3" xfId="0"/>
    <cellStyle name="Normal 499 5 3" xfId="0"/>
    <cellStyle name="Normal 499 5 3 2" xfId="0"/>
    <cellStyle name="Normal 499 5 4" xfId="0"/>
    <cellStyle name="Normal 499 6" xfId="0"/>
    <cellStyle name="Normal 499 6 2" xfId="0"/>
    <cellStyle name="Normal 499 6 2 2" xfId="0"/>
    <cellStyle name="Normal 499 6 3" xfId="0"/>
    <cellStyle name="Normal 499 7" xfId="0"/>
    <cellStyle name="Normal 499 7 2" xfId="0"/>
    <cellStyle name="Normal 499 8" xfId="0"/>
    <cellStyle name="Normal 499 9" xfId="0"/>
    <cellStyle name="Normal 5" xfId="0"/>
    <cellStyle name="Normal 5 10" xfId="0"/>
    <cellStyle name="Normal 5 10 2" xfId="0"/>
    <cellStyle name="Normal 5 10 3" xfId="0"/>
    <cellStyle name="Normal 5 11" xfId="0"/>
    <cellStyle name="Normal 5 11 2" xfId="0"/>
    <cellStyle name="Normal 5 11 3" xfId="0"/>
    <cellStyle name="Normal 5 12" xfId="0"/>
    <cellStyle name="Normal 5 13" xfId="0"/>
    <cellStyle name="Normal 5 14" xfId="0"/>
    <cellStyle name="Normal 5 15" xfId="0"/>
    <cellStyle name="Normal 5 16" xfId="0"/>
    <cellStyle name="Normal 5 2" xfId="0"/>
    <cellStyle name="Normal 5 2 2" xfId="0"/>
    <cellStyle name="Normal 5 2 2 2" xfId="0"/>
    <cellStyle name="Normal 5 2 2 3" xfId="0"/>
    <cellStyle name="Normal 5 2 3" xfId="0"/>
    <cellStyle name="Normal 5 2_Sheet1" xfId="0"/>
    <cellStyle name="Normal 5 3" xfId="0"/>
    <cellStyle name="Normal 5 4" xfId="0"/>
    <cellStyle name="Normal 5 4 2" xfId="0"/>
    <cellStyle name="Normal 5 4 2 2" xfId="0"/>
    <cellStyle name="Normal 5 4 2 3" xfId="0"/>
    <cellStyle name="Normal 5 4 3" xfId="0"/>
    <cellStyle name="Normal 5 4 4" xfId="0"/>
    <cellStyle name="Normal 5 5" xfId="0"/>
    <cellStyle name="Normal 5 5 2" xfId="0"/>
    <cellStyle name="Normal 5 5 3" xfId="0"/>
    <cellStyle name="Normal 5 6" xfId="0"/>
    <cellStyle name="Normal 5 6 2" xfId="0"/>
    <cellStyle name="Normal 5 6 3" xfId="0"/>
    <cellStyle name="Normal 5 7" xfId="0"/>
    <cellStyle name="Normal 5 7 2" xfId="0"/>
    <cellStyle name="Normal 5 7 3" xfId="0"/>
    <cellStyle name="Normal 5 8" xfId="0"/>
    <cellStyle name="Normal 5 8 2" xfId="0"/>
    <cellStyle name="Normal 5 8 3" xfId="0"/>
    <cellStyle name="Normal 5 9" xfId="0"/>
    <cellStyle name="Normal 5 9 2" xfId="0"/>
    <cellStyle name="Normal 5 9 3" xfId="0"/>
    <cellStyle name="Normal 50" xfId="0"/>
    <cellStyle name="Normal 50 2" xfId="0"/>
    <cellStyle name="Normal 50 3" xfId="0"/>
    <cellStyle name="Normal 500" xfId="0"/>
    <cellStyle name="Normal 500 2" xfId="0"/>
    <cellStyle name="Normal 500 2 2" xfId="0"/>
    <cellStyle name="Normal 500 2 2 2" xfId="0"/>
    <cellStyle name="Normal 500 2 2 2 2" xfId="0"/>
    <cellStyle name="Normal 500 2 2 3" xfId="0"/>
    <cellStyle name="Normal 500 2 3" xfId="0"/>
    <cellStyle name="Normal 500 2 3 2" xfId="0"/>
    <cellStyle name="Normal 500 2 4" xfId="0"/>
    <cellStyle name="Normal 500 3" xfId="0"/>
    <cellStyle name="Normal 500 3 2" xfId="0"/>
    <cellStyle name="Normal 500 3 2 2" xfId="0"/>
    <cellStyle name="Normal 500 3 2 2 2" xfId="0"/>
    <cellStyle name="Normal 500 3 2 3" xfId="0"/>
    <cellStyle name="Normal 500 3 3" xfId="0"/>
    <cellStyle name="Normal 500 3 3 2" xfId="0"/>
    <cellStyle name="Normal 500 3 4" xfId="0"/>
    <cellStyle name="Normal 500 4" xfId="0"/>
    <cellStyle name="Normal 500 4 2" xfId="0"/>
    <cellStyle name="Normal 500 4 2 2" xfId="0"/>
    <cellStyle name="Normal 500 4 2 2 2" xfId="0"/>
    <cellStyle name="Normal 500 4 2 3" xfId="0"/>
    <cellStyle name="Normal 500 4 3" xfId="0"/>
    <cellStyle name="Normal 500 4 3 2" xfId="0"/>
    <cellStyle name="Normal 500 4 4" xfId="0"/>
    <cellStyle name="Normal 500 5" xfId="0"/>
    <cellStyle name="Normal 500 5 2" xfId="0"/>
    <cellStyle name="Normal 500 5 2 2" xfId="0"/>
    <cellStyle name="Normal 500 5 2 2 2" xfId="0"/>
    <cellStyle name="Normal 500 5 2 3" xfId="0"/>
    <cellStyle name="Normal 500 5 3" xfId="0"/>
    <cellStyle name="Normal 500 5 3 2" xfId="0"/>
    <cellStyle name="Normal 500 5 4" xfId="0"/>
    <cellStyle name="Normal 500 6" xfId="0"/>
    <cellStyle name="Normal 500 6 2" xfId="0"/>
    <cellStyle name="Normal 500 6 2 2" xfId="0"/>
    <cellStyle name="Normal 500 6 3" xfId="0"/>
    <cellStyle name="Normal 500 7" xfId="0"/>
    <cellStyle name="Normal 500 7 2" xfId="0"/>
    <cellStyle name="Normal 500 8" xfId="0"/>
    <cellStyle name="Normal 500 9" xfId="0"/>
    <cellStyle name="Normal 501" xfId="0"/>
    <cellStyle name="Normal 501 2" xfId="0"/>
    <cellStyle name="Normal 501 2 2" xfId="0"/>
    <cellStyle name="Normal 501 2 2 2" xfId="0"/>
    <cellStyle name="Normal 501 2 2 2 2" xfId="0"/>
    <cellStyle name="Normal 501 2 2 3" xfId="0"/>
    <cellStyle name="Normal 501 2 3" xfId="0"/>
    <cellStyle name="Normal 501 2 3 2" xfId="0"/>
    <cellStyle name="Normal 501 2 4" xfId="0"/>
    <cellStyle name="Normal 501 3" xfId="0"/>
    <cellStyle name="Normal 501 3 2" xfId="0"/>
    <cellStyle name="Normal 501 3 2 2" xfId="0"/>
    <cellStyle name="Normal 501 3 2 2 2" xfId="0"/>
    <cellStyle name="Normal 501 3 2 3" xfId="0"/>
    <cellStyle name="Normal 501 3 3" xfId="0"/>
    <cellStyle name="Normal 501 3 3 2" xfId="0"/>
    <cellStyle name="Normal 501 3 4" xfId="0"/>
    <cellStyle name="Normal 501 4" xfId="0"/>
    <cellStyle name="Normal 501 4 2" xfId="0"/>
    <cellStyle name="Normal 501 4 2 2" xfId="0"/>
    <cellStyle name="Normal 501 4 2 2 2" xfId="0"/>
    <cellStyle name="Normal 501 4 2 3" xfId="0"/>
    <cellStyle name="Normal 501 4 3" xfId="0"/>
    <cellStyle name="Normal 501 4 3 2" xfId="0"/>
    <cellStyle name="Normal 501 4 4" xfId="0"/>
    <cellStyle name="Normal 501 5" xfId="0"/>
    <cellStyle name="Normal 501 5 2" xfId="0"/>
    <cellStyle name="Normal 501 5 2 2" xfId="0"/>
    <cellStyle name="Normal 501 5 2 2 2" xfId="0"/>
    <cellStyle name="Normal 501 5 2 3" xfId="0"/>
    <cellStyle name="Normal 501 5 3" xfId="0"/>
    <cellStyle name="Normal 501 5 3 2" xfId="0"/>
    <cellStyle name="Normal 501 5 4" xfId="0"/>
    <cellStyle name="Normal 501 6" xfId="0"/>
    <cellStyle name="Normal 501 6 2" xfId="0"/>
    <cellStyle name="Normal 501 6 2 2" xfId="0"/>
    <cellStyle name="Normal 501 6 3" xfId="0"/>
    <cellStyle name="Normal 501 7" xfId="0"/>
    <cellStyle name="Normal 501 7 2" xfId="0"/>
    <cellStyle name="Normal 501 8" xfId="0"/>
    <cellStyle name="Normal 501 9" xfId="0"/>
    <cellStyle name="Normal 502" xfId="0"/>
    <cellStyle name="Normal 502 2" xfId="0"/>
    <cellStyle name="Normal 502 2 2" xfId="0"/>
    <cellStyle name="Normal 502 2 2 2" xfId="0"/>
    <cellStyle name="Normal 502 2 2 2 2" xfId="0"/>
    <cellStyle name="Normal 502 2 2 3" xfId="0"/>
    <cellStyle name="Normal 502 2 3" xfId="0"/>
    <cellStyle name="Normal 502 2 3 2" xfId="0"/>
    <cellStyle name="Normal 502 2 4" xfId="0"/>
    <cellStyle name="Normal 502 3" xfId="0"/>
    <cellStyle name="Normal 502 3 2" xfId="0"/>
    <cellStyle name="Normal 502 3 2 2" xfId="0"/>
    <cellStyle name="Normal 502 3 2 2 2" xfId="0"/>
    <cellStyle name="Normal 502 3 2 3" xfId="0"/>
    <cellStyle name="Normal 502 3 3" xfId="0"/>
    <cellStyle name="Normal 502 3 3 2" xfId="0"/>
    <cellStyle name="Normal 502 3 4" xfId="0"/>
    <cellStyle name="Normal 502 4" xfId="0"/>
    <cellStyle name="Normal 502 4 2" xfId="0"/>
    <cellStyle name="Normal 502 4 2 2" xfId="0"/>
    <cellStyle name="Normal 502 4 2 2 2" xfId="0"/>
    <cellStyle name="Normal 502 4 2 3" xfId="0"/>
    <cellStyle name="Normal 502 4 3" xfId="0"/>
    <cellStyle name="Normal 502 4 3 2" xfId="0"/>
    <cellStyle name="Normal 502 4 4" xfId="0"/>
    <cellStyle name="Normal 502 5" xfId="0"/>
    <cellStyle name="Normal 502 5 2" xfId="0"/>
    <cellStyle name="Normal 502 5 2 2" xfId="0"/>
    <cellStyle name="Normal 502 5 2 2 2" xfId="0"/>
    <cellStyle name="Normal 502 5 2 3" xfId="0"/>
    <cellStyle name="Normal 502 5 3" xfId="0"/>
    <cellStyle name="Normal 502 5 3 2" xfId="0"/>
    <cellStyle name="Normal 502 5 4" xfId="0"/>
    <cellStyle name="Normal 502 6" xfId="0"/>
    <cellStyle name="Normal 502 6 2" xfId="0"/>
    <cellStyle name="Normal 502 6 2 2" xfId="0"/>
    <cellStyle name="Normal 502 6 3" xfId="0"/>
    <cellStyle name="Normal 502 7" xfId="0"/>
    <cellStyle name="Normal 502 7 2" xfId="0"/>
    <cellStyle name="Normal 502 8" xfId="0"/>
    <cellStyle name="Normal 502 9" xfId="0"/>
    <cellStyle name="Normal 503" xfId="0"/>
    <cellStyle name="Normal 503 2" xfId="0"/>
    <cellStyle name="Normal 503 2 2" xfId="0"/>
    <cellStyle name="Normal 503 2 2 2" xfId="0"/>
    <cellStyle name="Normal 503 2 2 2 2" xfId="0"/>
    <cellStyle name="Normal 503 2 2 3" xfId="0"/>
    <cellStyle name="Normal 503 2 3" xfId="0"/>
    <cellStyle name="Normal 503 2 3 2" xfId="0"/>
    <cellStyle name="Normal 503 2 4" xfId="0"/>
    <cellStyle name="Normal 503 3" xfId="0"/>
    <cellStyle name="Normal 503 3 2" xfId="0"/>
    <cellStyle name="Normal 503 3 2 2" xfId="0"/>
    <cellStyle name="Normal 503 3 2 2 2" xfId="0"/>
    <cellStyle name="Normal 503 3 2 3" xfId="0"/>
    <cellStyle name="Normal 503 3 3" xfId="0"/>
    <cellStyle name="Normal 503 3 3 2" xfId="0"/>
    <cellStyle name="Normal 503 3 4" xfId="0"/>
    <cellStyle name="Normal 503 4" xfId="0"/>
    <cellStyle name="Normal 503 4 2" xfId="0"/>
    <cellStyle name="Normal 503 4 2 2" xfId="0"/>
    <cellStyle name="Normal 503 4 2 2 2" xfId="0"/>
    <cellStyle name="Normal 503 4 2 3" xfId="0"/>
    <cellStyle name="Normal 503 4 3" xfId="0"/>
    <cellStyle name="Normal 503 4 3 2" xfId="0"/>
    <cellStyle name="Normal 503 4 4" xfId="0"/>
    <cellStyle name="Normal 503 5" xfId="0"/>
    <cellStyle name="Normal 503 5 2" xfId="0"/>
    <cellStyle name="Normal 503 5 2 2" xfId="0"/>
    <cellStyle name="Normal 503 5 2 2 2" xfId="0"/>
    <cellStyle name="Normal 503 5 2 3" xfId="0"/>
    <cellStyle name="Normal 503 5 3" xfId="0"/>
    <cellStyle name="Normal 503 5 3 2" xfId="0"/>
    <cellStyle name="Normal 503 5 4" xfId="0"/>
    <cellStyle name="Normal 503 6" xfId="0"/>
    <cellStyle name="Normal 503 6 2" xfId="0"/>
    <cellStyle name="Normal 503 6 2 2" xfId="0"/>
    <cellStyle name="Normal 503 6 3" xfId="0"/>
    <cellStyle name="Normal 503 7" xfId="0"/>
    <cellStyle name="Normal 503 7 2" xfId="0"/>
    <cellStyle name="Normal 503 8" xfId="0"/>
    <cellStyle name="Normal 503 9" xfId="0"/>
    <cellStyle name="Normal 504" xfId="0"/>
    <cellStyle name="Normal 504 2" xfId="0"/>
    <cellStyle name="Normal 504 2 2" xfId="0"/>
    <cellStyle name="Normal 504 2 2 2" xfId="0"/>
    <cellStyle name="Normal 504 2 2 2 2" xfId="0"/>
    <cellStyle name="Normal 504 2 2 3" xfId="0"/>
    <cellStyle name="Normal 504 2 3" xfId="0"/>
    <cellStyle name="Normal 504 2 3 2" xfId="0"/>
    <cellStyle name="Normal 504 2 4" xfId="0"/>
    <cellStyle name="Normal 504 3" xfId="0"/>
    <cellStyle name="Normal 504 3 2" xfId="0"/>
    <cellStyle name="Normal 504 3 2 2" xfId="0"/>
    <cellStyle name="Normal 504 3 2 2 2" xfId="0"/>
    <cellStyle name="Normal 504 3 2 3" xfId="0"/>
    <cellStyle name="Normal 504 3 3" xfId="0"/>
    <cellStyle name="Normal 504 3 3 2" xfId="0"/>
    <cellStyle name="Normal 504 3 4" xfId="0"/>
    <cellStyle name="Normal 504 4" xfId="0"/>
    <cellStyle name="Normal 504 4 2" xfId="0"/>
    <cellStyle name="Normal 504 4 2 2" xfId="0"/>
    <cellStyle name="Normal 504 4 2 2 2" xfId="0"/>
    <cellStyle name="Normal 504 4 2 3" xfId="0"/>
    <cellStyle name="Normal 504 4 3" xfId="0"/>
    <cellStyle name="Normal 504 4 3 2" xfId="0"/>
    <cellStyle name="Normal 504 4 4" xfId="0"/>
    <cellStyle name="Normal 504 5" xfId="0"/>
    <cellStyle name="Normal 504 5 2" xfId="0"/>
    <cellStyle name="Normal 504 5 2 2" xfId="0"/>
    <cellStyle name="Normal 504 5 2 2 2" xfId="0"/>
    <cellStyle name="Normal 504 5 2 3" xfId="0"/>
    <cellStyle name="Normal 504 5 3" xfId="0"/>
    <cellStyle name="Normal 504 5 3 2" xfId="0"/>
    <cellStyle name="Normal 504 5 4" xfId="0"/>
    <cellStyle name="Normal 504 6" xfId="0"/>
    <cellStyle name="Normal 504 6 2" xfId="0"/>
    <cellStyle name="Normal 504 6 2 2" xfId="0"/>
    <cellStyle name="Normal 504 6 3" xfId="0"/>
    <cellStyle name="Normal 504 7" xfId="0"/>
    <cellStyle name="Normal 504 7 2" xfId="0"/>
    <cellStyle name="Normal 504 8" xfId="0"/>
    <cellStyle name="Normal 504 9" xfId="0"/>
    <cellStyle name="Normal 505" xfId="0"/>
    <cellStyle name="Normal 505 2" xfId="0"/>
    <cellStyle name="Normal 505 2 2" xfId="0"/>
    <cellStyle name="Normal 505 2 2 2" xfId="0"/>
    <cellStyle name="Normal 505 2 2 2 2" xfId="0"/>
    <cellStyle name="Normal 505 2 2 3" xfId="0"/>
    <cellStyle name="Normal 505 2 3" xfId="0"/>
    <cellStyle name="Normal 505 2 3 2" xfId="0"/>
    <cellStyle name="Normal 505 2 4" xfId="0"/>
    <cellStyle name="Normal 505 3" xfId="0"/>
    <cellStyle name="Normal 505 3 2" xfId="0"/>
    <cellStyle name="Normal 505 3 2 2" xfId="0"/>
    <cellStyle name="Normal 505 3 2 2 2" xfId="0"/>
    <cellStyle name="Normal 505 3 2 3" xfId="0"/>
    <cellStyle name="Normal 505 3 3" xfId="0"/>
    <cellStyle name="Normal 505 3 3 2" xfId="0"/>
    <cellStyle name="Normal 505 3 4" xfId="0"/>
    <cellStyle name="Normal 505 4" xfId="0"/>
    <cellStyle name="Normal 505 4 2" xfId="0"/>
    <cellStyle name="Normal 505 4 2 2" xfId="0"/>
    <cellStyle name="Normal 505 4 2 2 2" xfId="0"/>
    <cellStyle name="Normal 505 4 2 3" xfId="0"/>
    <cellStyle name="Normal 505 4 3" xfId="0"/>
    <cellStyle name="Normal 505 4 3 2" xfId="0"/>
    <cellStyle name="Normal 505 4 4" xfId="0"/>
    <cellStyle name="Normal 505 5" xfId="0"/>
    <cellStyle name="Normal 505 5 2" xfId="0"/>
    <cellStyle name="Normal 505 5 2 2" xfId="0"/>
    <cellStyle name="Normal 505 5 2 2 2" xfId="0"/>
    <cellStyle name="Normal 505 5 2 3" xfId="0"/>
    <cellStyle name="Normal 505 5 3" xfId="0"/>
    <cellStyle name="Normal 505 5 3 2" xfId="0"/>
    <cellStyle name="Normal 505 5 4" xfId="0"/>
    <cellStyle name="Normal 505 6" xfId="0"/>
    <cellStyle name="Normal 505 6 2" xfId="0"/>
    <cellStyle name="Normal 505 6 2 2" xfId="0"/>
    <cellStyle name="Normal 505 6 3" xfId="0"/>
    <cellStyle name="Normal 505 7" xfId="0"/>
    <cellStyle name="Normal 505 7 2" xfId="0"/>
    <cellStyle name="Normal 505 8" xfId="0"/>
    <cellStyle name="Normal 505 9" xfId="0"/>
    <cellStyle name="Normal 506" xfId="0"/>
    <cellStyle name="Normal 506 2" xfId="0"/>
    <cellStyle name="Normal 506 2 2" xfId="0"/>
    <cellStyle name="Normal 506 2 2 2" xfId="0"/>
    <cellStyle name="Normal 506 2 2 2 2" xfId="0"/>
    <cellStyle name="Normal 506 2 2 3" xfId="0"/>
    <cellStyle name="Normal 506 2 3" xfId="0"/>
    <cellStyle name="Normal 506 2 3 2" xfId="0"/>
    <cellStyle name="Normal 506 2 4" xfId="0"/>
    <cellStyle name="Normal 506 3" xfId="0"/>
    <cellStyle name="Normal 506 3 2" xfId="0"/>
    <cellStyle name="Normal 506 3 2 2" xfId="0"/>
    <cellStyle name="Normal 506 3 2 2 2" xfId="0"/>
    <cellStyle name="Normal 506 3 2 3" xfId="0"/>
    <cellStyle name="Normal 506 3 3" xfId="0"/>
    <cellStyle name="Normal 506 3 3 2" xfId="0"/>
    <cellStyle name="Normal 506 3 4" xfId="0"/>
    <cellStyle name="Normal 506 4" xfId="0"/>
    <cellStyle name="Normal 506 4 2" xfId="0"/>
    <cellStyle name="Normal 506 4 2 2" xfId="0"/>
    <cellStyle name="Normal 506 4 2 2 2" xfId="0"/>
    <cellStyle name="Normal 506 4 2 3" xfId="0"/>
    <cellStyle name="Normal 506 4 3" xfId="0"/>
    <cellStyle name="Normal 506 4 3 2" xfId="0"/>
    <cellStyle name="Normal 506 4 4" xfId="0"/>
    <cellStyle name="Normal 506 5" xfId="0"/>
    <cellStyle name="Normal 506 5 2" xfId="0"/>
    <cellStyle name="Normal 506 5 2 2" xfId="0"/>
    <cellStyle name="Normal 506 5 2 2 2" xfId="0"/>
    <cellStyle name="Normal 506 5 2 3" xfId="0"/>
    <cellStyle name="Normal 506 5 3" xfId="0"/>
    <cellStyle name="Normal 506 5 3 2" xfId="0"/>
    <cellStyle name="Normal 506 5 4" xfId="0"/>
    <cellStyle name="Normal 506 6" xfId="0"/>
    <cellStyle name="Normal 506 6 2" xfId="0"/>
    <cellStyle name="Normal 506 6 2 2" xfId="0"/>
    <cellStyle name="Normal 506 6 3" xfId="0"/>
    <cellStyle name="Normal 506 7" xfId="0"/>
    <cellStyle name="Normal 506 7 2" xfId="0"/>
    <cellStyle name="Normal 506 8" xfId="0"/>
    <cellStyle name="Normal 506 9" xfId="0"/>
    <cellStyle name="Normal 507" xfId="0"/>
    <cellStyle name="Normal 507 2" xfId="0"/>
    <cellStyle name="Normal 507 2 2" xfId="0"/>
    <cellStyle name="Normal 507 2 2 2" xfId="0"/>
    <cellStyle name="Normal 507 2 2 2 2" xfId="0"/>
    <cellStyle name="Normal 507 2 2 3" xfId="0"/>
    <cellStyle name="Normal 507 2 3" xfId="0"/>
    <cellStyle name="Normal 507 2 3 2" xfId="0"/>
    <cellStyle name="Normal 507 2 4" xfId="0"/>
    <cellStyle name="Normal 507 3" xfId="0"/>
    <cellStyle name="Normal 507 3 2" xfId="0"/>
    <cellStyle name="Normal 507 3 2 2" xfId="0"/>
    <cellStyle name="Normal 507 3 2 2 2" xfId="0"/>
    <cellStyle name="Normal 507 3 2 3" xfId="0"/>
    <cellStyle name="Normal 507 3 3" xfId="0"/>
    <cellStyle name="Normal 507 3 3 2" xfId="0"/>
    <cellStyle name="Normal 507 3 4" xfId="0"/>
    <cellStyle name="Normal 507 4" xfId="0"/>
    <cellStyle name="Normal 507 4 2" xfId="0"/>
    <cellStyle name="Normal 507 4 2 2" xfId="0"/>
    <cellStyle name="Normal 507 4 2 2 2" xfId="0"/>
    <cellStyle name="Normal 507 4 2 3" xfId="0"/>
    <cellStyle name="Normal 507 4 3" xfId="0"/>
    <cellStyle name="Normal 507 4 3 2" xfId="0"/>
    <cellStyle name="Normal 507 4 4" xfId="0"/>
    <cellStyle name="Normal 507 5" xfId="0"/>
    <cellStyle name="Normal 507 5 2" xfId="0"/>
    <cellStyle name="Normal 507 5 2 2" xfId="0"/>
    <cellStyle name="Normal 507 5 2 2 2" xfId="0"/>
    <cellStyle name="Normal 507 5 2 3" xfId="0"/>
    <cellStyle name="Normal 507 5 3" xfId="0"/>
    <cellStyle name="Normal 507 5 3 2" xfId="0"/>
    <cellStyle name="Normal 507 5 4" xfId="0"/>
    <cellStyle name="Normal 507 6" xfId="0"/>
    <cellStyle name="Normal 507 6 2" xfId="0"/>
    <cellStyle name="Normal 507 6 2 2" xfId="0"/>
    <cellStyle name="Normal 507 6 3" xfId="0"/>
    <cellStyle name="Normal 507 7" xfId="0"/>
    <cellStyle name="Normal 507 7 2" xfId="0"/>
    <cellStyle name="Normal 507 8" xfId="0"/>
    <cellStyle name="Normal 507 9" xfId="0"/>
    <cellStyle name="Normal 508" xfId="0"/>
    <cellStyle name="Normal 508 2" xfId="0"/>
    <cellStyle name="Normal 508 2 2" xfId="0"/>
    <cellStyle name="Normal 508 2 2 2" xfId="0"/>
    <cellStyle name="Normal 508 2 2 2 2" xfId="0"/>
    <cellStyle name="Normal 508 2 2 3" xfId="0"/>
    <cellStyle name="Normal 508 2 3" xfId="0"/>
    <cellStyle name="Normal 508 2 3 2" xfId="0"/>
    <cellStyle name="Normal 508 2 4" xfId="0"/>
    <cellStyle name="Normal 508 3" xfId="0"/>
    <cellStyle name="Normal 508 3 2" xfId="0"/>
    <cellStyle name="Normal 508 3 2 2" xfId="0"/>
    <cellStyle name="Normal 508 3 2 2 2" xfId="0"/>
    <cellStyle name="Normal 508 3 2 3" xfId="0"/>
    <cellStyle name="Normal 508 3 3" xfId="0"/>
    <cellStyle name="Normal 508 3 3 2" xfId="0"/>
    <cellStyle name="Normal 508 3 4" xfId="0"/>
    <cellStyle name="Normal 508 4" xfId="0"/>
    <cellStyle name="Normal 508 4 2" xfId="0"/>
    <cellStyle name="Normal 508 4 2 2" xfId="0"/>
    <cellStyle name="Normal 508 4 2 2 2" xfId="0"/>
    <cellStyle name="Normal 508 4 2 3" xfId="0"/>
    <cellStyle name="Normal 508 4 3" xfId="0"/>
    <cellStyle name="Normal 508 4 3 2" xfId="0"/>
    <cellStyle name="Normal 508 4 4" xfId="0"/>
    <cellStyle name="Normal 508 5" xfId="0"/>
    <cellStyle name="Normal 508 5 2" xfId="0"/>
    <cellStyle name="Normal 508 5 2 2" xfId="0"/>
    <cellStyle name="Normal 508 5 2 2 2" xfId="0"/>
    <cellStyle name="Normal 508 5 2 3" xfId="0"/>
    <cellStyle name="Normal 508 5 3" xfId="0"/>
    <cellStyle name="Normal 508 5 3 2" xfId="0"/>
    <cellStyle name="Normal 508 5 4" xfId="0"/>
    <cellStyle name="Normal 508 6" xfId="0"/>
    <cellStyle name="Normal 508 6 2" xfId="0"/>
    <cellStyle name="Normal 508 6 2 2" xfId="0"/>
    <cellStyle name="Normal 508 6 3" xfId="0"/>
    <cellStyle name="Normal 508 7" xfId="0"/>
    <cellStyle name="Normal 508 7 2" xfId="0"/>
    <cellStyle name="Normal 508 8" xfId="0"/>
    <cellStyle name="Normal 508 9" xfId="0"/>
    <cellStyle name="Normal 509" xfId="0"/>
    <cellStyle name="Normal 509 2" xfId="0"/>
    <cellStyle name="Normal 509 2 2" xfId="0"/>
    <cellStyle name="Normal 509 2 2 2" xfId="0"/>
    <cellStyle name="Normal 509 2 2 2 2" xfId="0"/>
    <cellStyle name="Normal 509 2 2 3" xfId="0"/>
    <cellStyle name="Normal 509 2 3" xfId="0"/>
    <cellStyle name="Normal 509 2 3 2" xfId="0"/>
    <cellStyle name="Normal 509 2 4" xfId="0"/>
    <cellStyle name="Normal 509 3" xfId="0"/>
    <cellStyle name="Normal 509 3 2" xfId="0"/>
    <cellStyle name="Normal 509 3 2 2" xfId="0"/>
    <cellStyle name="Normal 509 3 2 2 2" xfId="0"/>
    <cellStyle name="Normal 509 3 2 3" xfId="0"/>
    <cellStyle name="Normal 509 3 3" xfId="0"/>
    <cellStyle name="Normal 509 3 3 2" xfId="0"/>
    <cellStyle name="Normal 509 3 4" xfId="0"/>
    <cellStyle name="Normal 509 4" xfId="0"/>
    <cellStyle name="Normal 509 4 2" xfId="0"/>
    <cellStyle name="Normal 509 4 2 2" xfId="0"/>
    <cellStyle name="Normal 509 4 2 2 2" xfId="0"/>
    <cellStyle name="Normal 509 4 2 3" xfId="0"/>
    <cellStyle name="Normal 509 4 3" xfId="0"/>
    <cellStyle name="Normal 509 4 3 2" xfId="0"/>
    <cellStyle name="Normal 509 4 4" xfId="0"/>
    <cellStyle name="Normal 509 5" xfId="0"/>
    <cellStyle name="Normal 509 5 2" xfId="0"/>
    <cellStyle name="Normal 509 5 2 2" xfId="0"/>
    <cellStyle name="Normal 509 5 2 2 2" xfId="0"/>
    <cellStyle name="Normal 509 5 2 3" xfId="0"/>
    <cellStyle name="Normal 509 5 3" xfId="0"/>
    <cellStyle name="Normal 509 5 3 2" xfId="0"/>
    <cellStyle name="Normal 509 5 4" xfId="0"/>
    <cellStyle name="Normal 509 6" xfId="0"/>
    <cellStyle name="Normal 509 6 2" xfId="0"/>
    <cellStyle name="Normal 509 6 2 2" xfId="0"/>
    <cellStyle name="Normal 509 6 3" xfId="0"/>
    <cellStyle name="Normal 509 7" xfId="0"/>
    <cellStyle name="Normal 509 7 2" xfId="0"/>
    <cellStyle name="Normal 509 8" xfId="0"/>
    <cellStyle name="Normal 509 9" xfId="0"/>
    <cellStyle name="Normal 51" xfId="0"/>
    <cellStyle name="Normal 51 2" xfId="0"/>
    <cellStyle name="Normal 51 3" xfId="0"/>
    <cellStyle name="Normal 510" xfId="0"/>
    <cellStyle name="Normal 510 2" xfId="0"/>
    <cellStyle name="Normal 510 2 2" xfId="0"/>
    <cellStyle name="Normal 510 2 2 2" xfId="0"/>
    <cellStyle name="Normal 510 2 2 2 2" xfId="0"/>
    <cellStyle name="Normal 510 2 2 3" xfId="0"/>
    <cellStyle name="Normal 510 2 3" xfId="0"/>
    <cellStyle name="Normal 510 2 3 2" xfId="0"/>
    <cellStyle name="Normal 510 2 4" xfId="0"/>
    <cellStyle name="Normal 510 3" xfId="0"/>
    <cellStyle name="Normal 510 3 2" xfId="0"/>
    <cellStyle name="Normal 510 3 2 2" xfId="0"/>
    <cellStyle name="Normal 510 3 2 2 2" xfId="0"/>
    <cellStyle name="Normal 510 3 2 3" xfId="0"/>
    <cellStyle name="Normal 510 3 3" xfId="0"/>
    <cellStyle name="Normal 510 3 3 2" xfId="0"/>
    <cellStyle name="Normal 510 3 4" xfId="0"/>
    <cellStyle name="Normal 510 4" xfId="0"/>
    <cellStyle name="Normal 510 4 2" xfId="0"/>
    <cellStyle name="Normal 510 4 2 2" xfId="0"/>
    <cellStyle name="Normal 510 4 2 2 2" xfId="0"/>
    <cellStyle name="Normal 510 4 2 3" xfId="0"/>
    <cellStyle name="Normal 510 4 3" xfId="0"/>
    <cellStyle name="Normal 510 4 3 2" xfId="0"/>
    <cellStyle name="Normal 510 4 4" xfId="0"/>
    <cellStyle name="Normal 510 5" xfId="0"/>
    <cellStyle name="Normal 510 5 2" xfId="0"/>
    <cellStyle name="Normal 510 5 2 2" xfId="0"/>
    <cellStyle name="Normal 510 5 2 2 2" xfId="0"/>
    <cellStyle name="Normal 510 5 2 3" xfId="0"/>
    <cellStyle name="Normal 510 5 3" xfId="0"/>
    <cellStyle name="Normal 510 5 3 2" xfId="0"/>
    <cellStyle name="Normal 510 5 4" xfId="0"/>
    <cellStyle name="Normal 510 6" xfId="0"/>
    <cellStyle name="Normal 510 6 2" xfId="0"/>
    <cellStyle name="Normal 510 6 2 2" xfId="0"/>
    <cellStyle name="Normal 510 6 3" xfId="0"/>
    <cellStyle name="Normal 510 7" xfId="0"/>
    <cellStyle name="Normal 510 7 2" xfId="0"/>
    <cellStyle name="Normal 510 8" xfId="0"/>
    <cellStyle name="Normal 510 9" xfId="0"/>
    <cellStyle name="Normal 511" xfId="0"/>
    <cellStyle name="Normal 511 2" xfId="0"/>
    <cellStyle name="Normal 511 2 2" xfId="0"/>
    <cellStyle name="Normal 511 2 2 2" xfId="0"/>
    <cellStyle name="Normal 511 2 2 2 2" xfId="0"/>
    <cellStyle name="Normal 511 2 2 3" xfId="0"/>
    <cellStyle name="Normal 511 2 3" xfId="0"/>
    <cellStyle name="Normal 511 2 3 2" xfId="0"/>
    <cellStyle name="Normal 511 2 4" xfId="0"/>
    <cellStyle name="Normal 511 3" xfId="0"/>
    <cellStyle name="Normal 511 3 2" xfId="0"/>
    <cellStyle name="Normal 511 3 2 2" xfId="0"/>
    <cellStyle name="Normal 511 3 2 2 2" xfId="0"/>
    <cellStyle name="Normal 511 3 2 3" xfId="0"/>
    <cellStyle name="Normal 511 3 3" xfId="0"/>
    <cellStyle name="Normal 511 3 3 2" xfId="0"/>
    <cellStyle name="Normal 511 3 4" xfId="0"/>
    <cellStyle name="Normal 511 4" xfId="0"/>
    <cellStyle name="Normal 511 4 2" xfId="0"/>
    <cellStyle name="Normal 511 4 2 2" xfId="0"/>
    <cellStyle name="Normal 511 4 2 2 2" xfId="0"/>
    <cellStyle name="Normal 511 4 2 3" xfId="0"/>
    <cellStyle name="Normal 511 4 3" xfId="0"/>
    <cellStyle name="Normal 511 4 3 2" xfId="0"/>
    <cellStyle name="Normal 511 4 4" xfId="0"/>
    <cellStyle name="Normal 511 5" xfId="0"/>
    <cellStyle name="Normal 511 5 2" xfId="0"/>
    <cellStyle name="Normal 511 5 2 2" xfId="0"/>
    <cellStyle name="Normal 511 5 2 2 2" xfId="0"/>
    <cellStyle name="Normal 511 5 2 3" xfId="0"/>
    <cellStyle name="Normal 511 5 3" xfId="0"/>
    <cellStyle name="Normal 511 5 3 2" xfId="0"/>
    <cellStyle name="Normal 511 5 4" xfId="0"/>
    <cellStyle name="Normal 511 6" xfId="0"/>
    <cellStyle name="Normal 511 6 2" xfId="0"/>
    <cellStyle name="Normal 511 6 2 2" xfId="0"/>
    <cellStyle name="Normal 511 6 3" xfId="0"/>
    <cellStyle name="Normal 511 7" xfId="0"/>
    <cellStyle name="Normal 511 7 2" xfId="0"/>
    <cellStyle name="Normal 511 8" xfId="0"/>
    <cellStyle name="Normal 511 9" xfId="0"/>
    <cellStyle name="Normal 512" xfId="0"/>
    <cellStyle name="Normal 512 2" xfId="0"/>
    <cellStyle name="Normal 512 2 2" xfId="0"/>
    <cellStyle name="Normal 512 2 2 2" xfId="0"/>
    <cellStyle name="Normal 512 2 2 2 2" xfId="0"/>
    <cellStyle name="Normal 512 2 2 3" xfId="0"/>
    <cellStyle name="Normal 512 2 3" xfId="0"/>
    <cellStyle name="Normal 512 2 3 2" xfId="0"/>
    <cellStyle name="Normal 512 2 4" xfId="0"/>
    <cellStyle name="Normal 512 3" xfId="0"/>
    <cellStyle name="Normal 512 3 2" xfId="0"/>
    <cellStyle name="Normal 512 3 2 2" xfId="0"/>
    <cellStyle name="Normal 512 3 2 2 2" xfId="0"/>
    <cellStyle name="Normal 512 3 2 3" xfId="0"/>
    <cellStyle name="Normal 512 3 3" xfId="0"/>
    <cellStyle name="Normal 512 3 3 2" xfId="0"/>
    <cellStyle name="Normal 512 3 4" xfId="0"/>
    <cellStyle name="Normal 512 4" xfId="0"/>
    <cellStyle name="Normal 512 4 2" xfId="0"/>
    <cellStyle name="Normal 512 4 2 2" xfId="0"/>
    <cellStyle name="Normal 512 4 2 2 2" xfId="0"/>
    <cellStyle name="Normal 512 4 2 3" xfId="0"/>
    <cellStyle name="Normal 512 4 3" xfId="0"/>
    <cellStyle name="Normal 512 4 3 2" xfId="0"/>
    <cellStyle name="Normal 512 4 4" xfId="0"/>
    <cellStyle name="Normal 512 5" xfId="0"/>
    <cellStyle name="Normal 512 5 2" xfId="0"/>
    <cellStyle name="Normal 512 5 2 2" xfId="0"/>
    <cellStyle name="Normal 512 5 2 2 2" xfId="0"/>
    <cellStyle name="Normal 512 5 2 3" xfId="0"/>
    <cellStyle name="Normal 512 5 3" xfId="0"/>
    <cellStyle name="Normal 512 5 3 2" xfId="0"/>
    <cellStyle name="Normal 512 5 4" xfId="0"/>
    <cellStyle name="Normal 512 6" xfId="0"/>
    <cellStyle name="Normal 512 6 2" xfId="0"/>
    <cellStyle name="Normal 512 6 2 2" xfId="0"/>
    <cellStyle name="Normal 512 6 3" xfId="0"/>
    <cellStyle name="Normal 512 7" xfId="0"/>
    <cellStyle name="Normal 512 7 2" xfId="0"/>
    <cellStyle name="Normal 512 8" xfId="0"/>
    <cellStyle name="Normal 512 9" xfId="0"/>
    <cellStyle name="Normal 513" xfId="0"/>
    <cellStyle name="Normal 513 2" xfId="0"/>
    <cellStyle name="Normal 513 2 2" xfId="0"/>
    <cellStyle name="Normal 513 2 2 2" xfId="0"/>
    <cellStyle name="Normal 513 2 2 2 2" xfId="0"/>
    <cellStyle name="Normal 513 2 2 3" xfId="0"/>
    <cellStyle name="Normal 513 2 3" xfId="0"/>
    <cellStyle name="Normal 513 2 3 2" xfId="0"/>
    <cellStyle name="Normal 513 2 4" xfId="0"/>
    <cellStyle name="Normal 513 3" xfId="0"/>
    <cellStyle name="Normal 513 3 2" xfId="0"/>
    <cellStyle name="Normal 513 3 2 2" xfId="0"/>
    <cellStyle name="Normal 513 3 2 2 2" xfId="0"/>
    <cellStyle name="Normal 513 3 2 3" xfId="0"/>
    <cellStyle name="Normal 513 3 3" xfId="0"/>
    <cellStyle name="Normal 513 3 3 2" xfId="0"/>
    <cellStyle name="Normal 513 3 4" xfId="0"/>
    <cellStyle name="Normal 513 4" xfId="0"/>
    <cellStyle name="Normal 513 4 2" xfId="0"/>
    <cellStyle name="Normal 513 4 2 2" xfId="0"/>
    <cellStyle name="Normal 513 4 2 2 2" xfId="0"/>
    <cellStyle name="Normal 513 4 2 3" xfId="0"/>
    <cellStyle name="Normal 513 4 3" xfId="0"/>
    <cellStyle name="Normal 513 4 3 2" xfId="0"/>
    <cellStyle name="Normal 513 4 4" xfId="0"/>
    <cellStyle name="Normal 513 5" xfId="0"/>
    <cellStyle name="Normal 513 5 2" xfId="0"/>
    <cellStyle name="Normal 513 5 2 2" xfId="0"/>
    <cellStyle name="Normal 513 5 2 2 2" xfId="0"/>
    <cellStyle name="Normal 513 5 2 3" xfId="0"/>
    <cellStyle name="Normal 513 5 3" xfId="0"/>
    <cellStyle name="Normal 513 5 3 2" xfId="0"/>
    <cellStyle name="Normal 513 5 4" xfId="0"/>
    <cellStyle name="Normal 513 6" xfId="0"/>
    <cellStyle name="Normal 513 6 2" xfId="0"/>
    <cellStyle name="Normal 513 6 2 2" xfId="0"/>
    <cellStyle name="Normal 513 6 3" xfId="0"/>
    <cellStyle name="Normal 513 7" xfId="0"/>
    <cellStyle name="Normal 513 7 2" xfId="0"/>
    <cellStyle name="Normal 513 8" xfId="0"/>
    <cellStyle name="Normal 513 9" xfId="0"/>
    <cellStyle name="Normal 514" xfId="0"/>
    <cellStyle name="Normal 514 2" xfId="0"/>
    <cellStyle name="Normal 514 2 2" xfId="0"/>
    <cellStyle name="Normal 514 2 2 2" xfId="0"/>
    <cellStyle name="Normal 514 2 2 2 2" xfId="0"/>
    <cellStyle name="Normal 514 2 2 3" xfId="0"/>
    <cellStyle name="Normal 514 2 3" xfId="0"/>
    <cellStyle name="Normal 514 2 3 2" xfId="0"/>
    <cellStyle name="Normal 514 2 4" xfId="0"/>
    <cellStyle name="Normal 514 3" xfId="0"/>
    <cellStyle name="Normal 514 3 2" xfId="0"/>
    <cellStyle name="Normal 514 3 2 2" xfId="0"/>
    <cellStyle name="Normal 514 3 2 2 2" xfId="0"/>
    <cellStyle name="Normal 514 3 2 3" xfId="0"/>
    <cellStyle name="Normal 514 3 3" xfId="0"/>
    <cellStyle name="Normal 514 3 3 2" xfId="0"/>
    <cellStyle name="Normal 514 3 4" xfId="0"/>
    <cellStyle name="Normal 514 4" xfId="0"/>
    <cellStyle name="Normal 514 4 2" xfId="0"/>
    <cellStyle name="Normal 514 4 2 2" xfId="0"/>
    <cellStyle name="Normal 514 4 2 2 2" xfId="0"/>
    <cellStyle name="Normal 514 4 2 3" xfId="0"/>
    <cellStyle name="Normal 514 4 3" xfId="0"/>
    <cellStyle name="Normal 514 4 3 2" xfId="0"/>
    <cellStyle name="Normal 514 4 4" xfId="0"/>
    <cellStyle name="Normal 514 5" xfId="0"/>
    <cellStyle name="Normal 514 5 2" xfId="0"/>
    <cellStyle name="Normal 514 5 2 2" xfId="0"/>
    <cellStyle name="Normal 514 5 2 2 2" xfId="0"/>
    <cellStyle name="Normal 514 5 2 3" xfId="0"/>
    <cellStyle name="Normal 514 5 3" xfId="0"/>
    <cellStyle name="Normal 514 5 3 2" xfId="0"/>
    <cellStyle name="Normal 514 5 4" xfId="0"/>
    <cellStyle name="Normal 514 6" xfId="0"/>
    <cellStyle name="Normal 514 6 2" xfId="0"/>
    <cellStyle name="Normal 514 6 2 2" xfId="0"/>
    <cellStyle name="Normal 514 6 3" xfId="0"/>
    <cellStyle name="Normal 514 7" xfId="0"/>
    <cellStyle name="Normal 514 7 2" xfId="0"/>
    <cellStyle name="Normal 514 8" xfId="0"/>
    <cellStyle name="Normal 514 9" xfId="0"/>
    <cellStyle name="Normal 515" xfId="0"/>
    <cellStyle name="Normal 515 2" xfId="0"/>
    <cellStyle name="Normal 515 2 2" xfId="0"/>
    <cellStyle name="Normal 515 2 2 2" xfId="0"/>
    <cellStyle name="Normal 515 2 2 2 2" xfId="0"/>
    <cellStyle name="Normal 515 2 2 3" xfId="0"/>
    <cellStyle name="Normal 515 2 3" xfId="0"/>
    <cellStyle name="Normal 515 2 3 2" xfId="0"/>
    <cellStyle name="Normal 515 2 4" xfId="0"/>
    <cellStyle name="Normal 515 3" xfId="0"/>
    <cellStyle name="Normal 515 3 2" xfId="0"/>
    <cellStyle name="Normal 515 3 2 2" xfId="0"/>
    <cellStyle name="Normal 515 3 2 2 2" xfId="0"/>
    <cellStyle name="Normal 515 3 2 3" xfId="0"/>
    <cellStyle name="Normal 515 3 3" xfId="0"/>
    <cellStyle name="Normal 515 3 3 2" xfId="0"/>
    <cellStyle name="Normal 515 3 4" xfId="0"/>
    <cellStyle name="Normal 515 4" xfId="0"/>
    <cellStyle name="Normal 515 4 2" xfId="0"/>
    <cellStyle name="Normal 515 4 2 2" xfId="0"/>
    <cellStyle name="Normal 515 4 2 2 2" xfId="0"/>
    <cellStyle name="Normal 515 4 2 3" xfId="0"/>
    <cellStyle name="Normal 515 4 3" xfId="0"/>
    <cellStyle name="Normal 515 4 3 2" xfId="0"/>
    <cellStyle name="Normal 515 4 4" xfId="0"/>
    <cellStyle name="Normal 515 5" xfId="0"/>
    <cellStyle name="Normal 515 5 2" xfId="0"/>
    <cellStyle name="Normal 515 5 2 2" xfId="0"/>
    <cellStyle name="Normal 515 5 2 2 2" xfId="0"/>
    <cellStyle name="Normal 515 5 2 3" xfId="0"/>
    <cellStyle name="Normal 515 5 3" xfId="0"/>
    <cellStyle name="Normal 515 5 3 2" xfId="0"/>
    <cellStyle name="Normal 515 5 4" xfId="0"/>
    <cellStyle name="Normal 515 6" xfId="0"/>
    <cellStyle name="Normal 515 6 2" xfId="0"/>
    <cellStyle name="Normal 515 6 2 2" xfId="0"/>
    <cellStyle name="Normal 515 6 3" xfId="0"/>
    <cellStyle name="Normal 515 7" xfId="0"/>
    <cellStyle name="Normal 515 7 2" xfId="0"/>
    <cellStyle name="Normal 515 8" xfId="0"/>
    <cellStyle name="Normal 515 9" xfId="0"/>
    <cellStyle name="Normal 516" xfId="0"/>
    <cellStyle name="Normal 516 2" xfId="0"/>
    <cellStyle name="Normal 516 2 2" xfId="0"/>
    <cellStyle name="Normal 516 2 2 2" xfId="0"/>
    <cellStyle name="Normal 516 2 2 2 2" xfId="0"/>
    <cellStyle name="Normal 516 2 2 3" xfId="0"/>
    <cellStyle name="Normal 516 2 3" xfId="0"/>
    <cellStyle name="Normal 516 2 3 2" xfId="0"/>
    <cellStyle name="Normal 516 2 4" xfId="0"/>
    <cellStyle name="Normal 516 3" xfId="0"/>
    <cellStyle name="Normal 516 3 2" xfId="0"/>
    <cellStyle name="Normal 516 3 2 2" xfId="0"/>
    <cellStyle name="Normal 516 3 2 2 2" xfId="0"/>
    <cellStyle name="Normal 516 3 2 3" xfId="0"/>
    <cellStyle name="Normal 516 3 3" xfId="0"/>
    <cellStyle name="Normal 516 3 3 2" xfId="0"/>
    <cellStyle name="Normal 516 3 4" xfId="0"/>
    <cellStyle name="Normal 516 4" xfId="0"/>
    <cellStyle name="Normal 516 4 2" xfId="0"/>
    <cellStyle name="Normal 516 4 2 2" xfId="0"/>
    <cellStyle name="Normal 516 4 2 2 2" xfId="0"/>
    <cellStyle name="Normal 516 4 2 3" xfId="0"/>
    <cellStyle name="Normal 516 4 3" xfId="0"/>
    <cellStyle name="Normal 516 4 3 2" xfId="0"/>
    <cellStyle name="Normal 516 4 4" xfId="0"/>
    <cellStyle name="Normal 516 5" xfId="0"/>
    <cellStyle name="Normal 516 5 2" xfId="0"/>
    <cellStyle name="Normal 516 5 2 2" xfId="0"/>
    <cellStyle name="Normal 516 5 2 2 2" xfId="0"/>
    <cellStyle name="Normal 516 5 2 3" xfId="0"/>
    <cellStyle name="Normal 516 5 3" xfId="0"/>
    <cellStyle name="Normal 516 5 3 2" xfId="0"/>
    <cellStyle name="Normal 516 5 4" xfId="0"/>
    <cellStyle name="Normal 516 6" xfId="0"/>
    <cellStyle name="Normal 516 6 2" xfId="0"/>
    <cellStyle name="Normal 516 6 2 2" xfId="0"/>
    <cellStyle name="Normal 516 6 3" xfId="0"/>
    <cellStyle name="Normal 516 7" xfId="0"/>
    <cellStyle name="Normal 516 7 2" xfId="0"/>
    <cellStyle name="Normal 516 8" xfId="0"/>
    <cellStyle name="Normal 516 9" xfId="0"/>
    <cellStyle name="Normal 517" xfId="0"/>
    <cellStyle name="Normal 517 2" xfId="0"/>
    <cellStyle name="Normal 517 2 2" xfId="0"/>
    <cellStyle name="Normal 517 2 2 2" xfId="0"/>
    <cellStyle name="Normal 517 2 2 2 2" xfId="0"/>
    <cellStyle name="Normal 517 2 2 3" xfId="0"/>
    <cellStyle name="Normal 517 2 3" xfId="0"/>
    <cellStyle name="Normal 517 2 3 2" xfId="0"/>
    <cellStyle name="Normal 517 2 4" xfId="0"/>
    <cellStyle name="Normal 517 3" xfId="0"/>
    <cellStyle name="Normal 517 3 2" xfId="0"/>
    <cellStyle name="Normal 517 3 2 2" xfId="0"/>
    <cellStyle name="Normal 517 3 2 2 2" xfId="0"/>
    <cellStyle name="Normal 517 3 2 3" xfId="0"/>
    <cellStyle name="Normal 517 3 3" xfId="0"/>
    <cellStyle name="Normal 517 3 3 2" xfId="0"/>
    <cellStyle name="Normal 517 3 4" xfId="0"/>
    <cellStyle name="Normal 517 4" xfId="0"/>
    <cellStyle name="Normal 517 4 2" xfId="0"/>
    <cellStyle name="Normal 517 4 2 2" xfId="0"/>
    <cellStyle name="Normal 517 4 2 2 2" xfId="0"/>
    <cellStyle name="Normal 517 4 2 3" xfId="0"/>
    <cellStyle name="Normal 517 4 3" xfId="0"/>
    <cellStyle name="Normal 517 4 3 2" xfId="0"/>
    <cellStyle name="Normal 517 4 4" xfId="0"/>
    <cellStyle name="Normal 517 5" xfId="0"/>
    <cellStyle name="Normal 517 5 2" xfId="0"/>
    <cellStyle name="Normal 517 5 2 2" xfId="0"/>
    <cellStyle name="Normal 517 5 2 2 2" xfId="0"/>
    <cellStyle name="Normal 517 5 2 3" xfId="0"/>
    <cellStyle name="Normal 517 5 3" xfId="0"/>
    <cellStyle name="Normal 517 5 3 2" xfId="0"/>
    <cellStyle name="Normal 517 5 4" xfId="0"/>
    <cellStyle name="Normal 517 6" xfId="0"/>
    <cellStyle name="Normal 517 6 2" xfId="0"/>
    <cellStyle name="Normal 517 6 2 2" xfId="0"/>
    <cellStyle name="Normal 517 6 3" xfId="0"/>
    <cellStyle name="Normal 517 7" xfId="0"/>
    <cellStyle name="Normal 517 7 2" xfId="0"/>
    <cellStyle name="Normal 517 8" xfId="0"/>
    <cellStyle name="Normal 517 9" xfId="0"/>
    <cellStyle name="Normal 518" xfId="0"/>
    <cellStyle name="Normal 518 2" xfId="0"/>
    <cellStyle name="Normal 518 2 2" xfId="0"/>
    <cellStyle name="Normal 518 2 2 2" xfId="0"/>
    <cellStyle name="Normal 518 2 2 2 2" xfId="0"/>
    <cellStyle name="Normal 518 2 2 3" xfId="0"/>
    <cellStyle name="Normal 518 2 3" xfId="0"/>
    <cellStyle name="Normal 518 2 3 2" xfId="0"/>
    <cellStyle name="Normal 518 2 4" xfId="0"/>
    <cellStyle name="Normal 518 3" xfId="0"/>
    <cellStyle name="Normal 518 3 2" xfId="0"/>
    <cellStyle name="Normal 518 3 2 2" xfId="0"/>
    <cellStyle name="Normal 518 3 2 2 2" xfId="0"/>
    <cellStyle name="Normal 518 3 2 3" xfId="0"/>
    <cellStyle name="Normal 518 3 3" xfId="0"/>
    <cellStyle name="Normal 518 3 3 2" xfId="0"/>
    <cellStyle name="Normal 518 3 4" xfId="0"/>
    <cellStyle name="Normal 518 4" xfId="0"/>
    <cellStyle name="Normal 518 4 2" xfId="0"/>
    <cellStyle name="Normal 518 4 2 2" xfId="0"/>
    <cellStyle name="Normal 518 4 2 2 2" xfId="0"/>
    <cellStyle name="Normal 518 4 2 3" xfId="0"/>
    <cellStyle name="Normal 518 4 3" xfId="0"/>
    <cellStyle name="Normal 518 4 3 2" xfId="0"/>
    <cellStyle name="Normal 518 4 4" xfId="0"/>
    <cellStyle name="Normal 518 5" xfId="0"/>
    <cellStyle name="Normal 518 5 2" xfId="0"/>
    <cellStyle name="Normal 518 5 2 2" xfId="0"/>
    <cellStyle name="Normal 518 5 2 2 2" xfId="0"/>
    <cellStyle name="Normal 518 5 2 3" xfId="0"/>
    <cellStyle name="Normal 518 5 3" xfId="0"/>
    <cellStyle name="Normal 518 5 3 2" xfId="0"/>
    <cellStyle name="Normal 518 5 4" xfId="0"/>
    <cellStyle name="Normal 518 6" xfId="0"/>
    <cellStyle name="Normal 518 6 2" xfId="0"/>
    <cellStyle name="Normal 518 6 2 2" xfId="0"/>
    <cellStyle name="Normal 518 6 3" xfId="0"/>
    <cellStyle name="Normal 518 7" xfId="0"/>
    <cellStyle name="Normal 518 7 2" xfId="0"/>
    <cellStyle name="Normal 518 8" xfId="0"/>
    <cellStyle name="Normal 518 9" xfId="0"/>
    <cellStyle name="Normal 519" xfId="0"/>
    <cellStyle name="Normal 519 2" xfId="0"/>
    <cellStyle name="Normal 519 2 2" xfId="0"/>
    <cellStyle name="Normal 519 2 2 2" xfId="0"/>
    <cellStyle name="Normal 519 2 2 2 2" xfId="0"/>
    <cellStyle name="Normal 519 2 2 3" xfId="0"/>
    <cellStyle name="Normal 519 2 3" xfId="0"/>
    <cellStyle name="Normal 519 2 3 2" xfId="0"/>
    <cellStyle name="Normal 519 2 4" xfId="0"/>
    <cellStyle name="Normal 519 3" xfId="0"/>
    <cellStyle name="Normal 519 3 2" xfId="0"/>
    <cellStyle name="Normal 519 3 2 2" xfId="0"/>
    <cellStyle name="Normal 519 3 2 2 2" xfId="0"/>
    <cellStyle name="Normal 519 3 2 3" xfId="0"/>
    <cellStyle name="Normal 519 3 3" xfId="0"/>
    <cellStyle name="Normal 519 3 3 2" xfId="0"/>
    <cellStyle name="Normal 519 3 4" xfId="0"/>
    <cellStyle name="Normal 519 4" xfId="0"/>
    <cellStyle name="Normal 519 4 2" xfId="0"/>
    <cellStyle name="Normal 519 4 2 2" xfId="0"/>
    <cellStyle name="Normal 519 4 2 2 2" xfId="0"/>
    <cellStyle name="Normal 519 4 2 3" xfId="0"/>
    <cellStyle name="Normal 519 4 3" xfId="0"/>
    <cellStyle name="Normal 519 4 3 2" xfId="0"/>
    <cellStyle name="Normal 519 4 4" xfId="0"/>
    <cellStyle name="Normal 519 5" xfId="0"/>
    <cellStyle name="Normal 519 5 2" xfId="0"/>
    <cellStyle name="Normal 519 5 2 2" xfId="0"/>
    <cellStyle name="Normal 519 5 2 2 2" xfId="0"/>
    <cellStyle name="Normal 519 5 2 3" xfId="0"/>
    <cellStyle name="Normal 519 5 3" xfId="0"/>
    <cellStyle name="Normal 519 5 3 2" xfId="0"/>
    <cellStyle name="Normal 519 5 4" xfId="0"/>
    <cellStyle name="Normal 519 6" xfId="0"/>
    <cellStyle name="Normal 519 6 2" xfId="0"/>
    <cellStyle name="Normal 519 6 2 2" xfId="0"/>
    <cellStyle name="Normal 519 6 3" xfId="0"/>
    <cellStyle name="Normal 519 7" xfId="0"/>
    <cellStyle name="Normal 519 7 2" xfId="0"/>
    <cellStyle name="Normal 519 8" xfId="0"/>
    <cellStyle name="Normal 519 9" xfId="0"/>
    <cellStyle name="Normal 52" xfId="0"/>
    <cellStyle name="Normal 52 2" xfId="0"/>
    <cellStyle name="Normal 52 3" xfId="0"/>
    <cellStyle name="Normal 520" xfId="0"/>
    <cellStyle name="Normal 520 2" xfId="0"/>
    <cellStyle name="Normal 520 2 2" xfId="0"/>
    <cellStyle name="Normal 520 2 2 2" xfId="0"/>
    <cellStyle name="Normal 520 2 2 2 2" xfId="0"/>
    <cellStyle name="Normal 520 2 2 3" xfId="0"/>
    <cellStyle name="Normal 520 2 3" xfId="0"/>
    <cellStyle name="Normal 520 2 3 2" xfId="0"/>
    <cellStyle name="Normal 520 2 4" xfId="0"/>
    <cellStyle name="Normal 520 3" xfId="0"/>
    <cellStyle name="Normal 520 3 2" xfId="0"/>
    <cellStyle name="Normal 520 3 2 2" xfId="0"/>
    <cellStyle name="Normal 520 3 2 2 2" xfId="0"/>
    <cellStyle name="Normal 520 3 2 3" xfId="0"/>
    <cellStyle name="Normal 520 3 3" xfId="0"/>
    <cellStyle name="Normal 520 3 3 2" xfId="0"/>
    <cellStyle name="Normal 520 3 4" xfId="0"/>
    <cellStyle name="Normal 520 4" xfId="0"/>
    <cellStyle name="Normal 520 4 2" xfId="0"/>
    <cellStyle name="Normal 520 4 2 2" xfId="0"/>
    <cellStyle name="Normal 520 4 2 2 2" xfId="0"/>
    <cellStyle name="Normal 520 4 2 3" xfId="0"/>
    <cellStyle name="Normal 520 4 3" xfId="0"/>
    <cellStyle name="Normal 520 4 3 2" xfId="0"/>
    <cellStyle name="Normal 520 4 4" xfId="0"/>
    <cellStyle name="Normal 520 5" xfId="0"/>
    <cellStyle name="Normal 520 5 2" xfId="0"/>
    <cellStyle name="Normal 520 5 2 2" xfId="0"/>
    <cellStyle name="Normal 520 5 2 2 2" xfId="0"/>
    <cellStyle name="Normal 520 5 2 3" xfId="0"/>
    <cellStyle name="Normal 520 5 3" xfId="0"/>
    <cellStyle name="Normal 520 5 3 2" xfId="0"/>
    <cellStyle name="Normal 520 5 4" xfId="0"/>
    <cellStyle name="Normal 520 6" xfId="0"/>
    <cellStyle name="Normal 520 6 2" xfId="0"/>
    <cellStyle name="Normal 520 6 2 2" xfId="0"/>
    <cellStyle name="Normal 520 6 3" xfId="0"/>
    <cellStyle name="Normal 520 7" xfId="0"/>
    <cellStyle name="Normal 520 7 2" xfId="0"/>
    <cellStyle name="Normal 520 8" xfId="0"/>
    <cellStyle name="Normal 520 9" xfId="0"/>
    <cellStyle name="Normal 521" xfId="0"/>
    <cellStyle name="Normal 521 2" xfId="0"/>
    <cellStyle name="Normal 521 2 2" xfId="0"/>
    <cellStyle name="Normal 521 2 2 2" xfId="0"/>
    <cellStyle name="Normal 521 2 2 2 2" xfId="0"/>
    <cellStyle name="Normal 521 2 2 3" xfId="0"/>
    <cellStyle name="Normal 521 2 3" xfId="0"/>
    <cellStyle name="Normal 521 2 3 2" xfId="0"/>
    <cellStyle name="Normal 521 2 4" xfId="0"/>
    <cellStyle name="Normal 521 3" xfId="0"/>
    <cellStyle name="Normal 521 3 2" xfId="0"/>
    <cellStyle name="Normal 521 3 2 2" xfId="0"/>
    <cellStyle name="Normal 521 3 2 2 2" xfId="0"/>
    <cellStyle name="Normal 521 3 2 3" xfId="0"/>
    <cellStyle name="Normal 521 3 3" xfId="0"/>
    <cellStyle name="Normal 521 3 3 2" xfId="0"/>
    <cellStyle name="Normal 521 3 4" xfId="0"/>
    <cellStyle name="Normal 521 4" xfId="0"/>
    <cellStyle name="Normal 521 4 2" xfId="0"/>
    <cellStyle name="Normal 521 4 2 2" xfId="0"/>
    <cellStyle name="Normal 521 4 2 2 2" xfId="0"/>
    <cellStyle name="Normal 521 4 2 3" xfId="0"/>
    <cellStyle name="Normal 521 4 3" xfId="0"/>
    <cellStyle name="Normal 521 4 3 2" xfId="0"/>
    <cellStyle name="Normal 521 4 4" xfId="0"/>
    <cellStyle name="Normal 521 5" xfId="0"/>
    <cellStyle name="Normal 521 5 2" xfId="0"/>
    <cellStyle name="Normal 521 5 2 2" xfId="0"/>
    <cellStyle name="Normal 521 5 2 2 2" xfId="0"/>
    <cellStyle name="Normal 521 5 2 3" xfId="0"/>
    <cellStyle name="Normal 521 5 3" xfId="0"/>
    <cellStyle name="Normal 521 5 3 2" xfId="0"/>
    <cellStyle name="Normal 521 5 4" xfId="0"/>
    <cellStyle name="Normal 521 6" xfId="0"/>
    <cellStyle name="Normal 521 6 2" xfId="0"/>
    <cellStyle name="Normal 521 6 2 2" xfId="0"/>
    <cellStyle name="Normal 521 6 3" xfId="0"/>
    <cellStyle name="Normal 521 7" xfId="0"/>
    <cellStyle name="Normal 521 7 2" xfId="0"/>
    <cellStyle name="Normal 521 8" xfId="0"/>
    <cellStyle name="Normal 521 9" xfId="0"/>
    <cellStyle name="Normal 522" xfId="0"/>
    <cellStyle name="Normal 522 2" xfId="0"/>
    <cellStyle name="Normal 522 2 2" xfId="0"/>
    <cellStyle name="Normal 522 2 2 2" xfId="0"/>
    <cellStyle name="Normal 522 2 2 2 2" xfId="0"/>
    <cellStyle name="Normal 522 2 2 3" xfId="0"/>
    <cellStyle name="Normal 522 2 3" xfId="0"/>
    <cellStyle name="Normal 522 2 3 2" xfId="0"/>
    <cellStyle name="Normal 522 2 4" xfId="0"/>
    <cellStyle name="Normal 522 3" xfId="0"/>
    <cellStyle name="Normal 522 3 2" xfId="0"/>
    <cellStyle name="Normal 522 3 2 2" xfId="0"/>
    <cellStyle name="Normal 522 3 2 2 2" xfId="0"/>
    <cellStyle name="Normal 522 3 2 3" xfId="0"/>
    <cellStyle name="Normal 522 3 3" xfId="0"/>
    <cellStyle name="Normal 522 3 3 2" xfId="0"/>
    <cellStyle name="Normal 522 3 4" xfId="0"/>
    <cellStyle name="Normal 522 4" xfId="0"/>
    <cellStyle name="Normal 522 4 2" xfId="0"/>
    <cellStyle name="Normal 522 4 2 2" xfId="0"/>
    <cellStyle name="Normal 522 4 2 2 2" xfId="0"/>
    <cellStyle name="Normal 522 4 2 3" xfId="0"/>
    <cellStyle name="Normal 522 4 3" xfId="0"/>
    <cellStyle name="Normal 522 4 3 2" xfId="0"/>
    <cellStyle name="Normal 522 4 4" xfId="0"/>
    <cellStyle name="Normal 522 5" xfId="0"/>
    <cellStyle name="Normal 522 5 2" xfId="0"/>
    <cellStyle name="Normal 522 5 2 2" xfId="0"/>
    <cellStyle name="Normal 522 5 2 2 2" xfId="0"/>
    <cellStyle name="Normal 522 5 2 3" xfId="0"/>
    <cellStyle name="Normal 522 5 3" xfId="0"/>
    <cellStyle name="Normal 522 5 3 2" xfId="0"/>
    <cellStyle name="Normal 522 5 4" xfId="0"/>
    <cellStyle name="Normal 522 6" xfId="0"/>
    <cellStyle name="Normal 522 6 2" xfId="0"/>
    <cellStyle name="Normal 522 6 2 2" xfId="0"/>
    <cellStyle name="Normal 522 6 3" xfId="0"/>
    <cellStyle name="Normal 522 7" xfId="0"/>
    <cellStyle name="Normal 522 7 2" xfId="0"/>
    <cellStyle name="Normal 522 8" xfId="0"/>
    <cellStyle name="Normal 522 9" xfId="0"/>
    <cellStyle name="Normal 523" xfId="0"/>
    <cellStyle name="Normal 523 2" xfId="0"/>
    <cellStyle name="Normal 523 2 2" xfId="0"/>
    <cellStyle name="Normal 523 2 2 2" xfId="0"/>
    <cellStyle name="Normal 523 2 2 2 2" xfId="0"/>
    <cellStyle name="Normal 523 2 2 3" xfId="0"/>
    <cellStyle name="Normal 523 2 3" xfId="0"/>
    <cellStyle name="Normal 523 2 3 2" xfId="0"/>
    <cellStyle name="Normal 523 2 4" xfId="0"/>
    <cellStyle name="Normal 523 3" xfId="0"/>
    <cellStyle name="Normal 523 3 2" xfId="0"/>
    <cellStyle name="Normal 523 3 2 2" xfId="0"/>
    <cellStyle name="Normal 523 3 2 2 2" xfId="0"/>
    <cellStyle name="Normal 523 3 2 3" xfId="0"/>
    <cellStyle name="Normal 523 3 3" xfId="0"/>
    <cellStyle name="Normal 523 3 3 2" xfId="0"/>
    <cellStyle name="Normal 523 3 4" xfId="0"/>
    <cellStyle name="Normal 523 4" xfId="0"/>
    <cellStyle name="Normal 523 4 2" xfId="0"/>
    <cellStyle name="Normal 523 4 2 2" xfId="0"/>
    <cellStyle name="Normal 523 4 2 2 2" xfId="0"/>
    <cellStyle name="Normal 523 4 2 3" xfId="0"/>
    <cellStyle name="Normal 523 4 3" xfId="0"/>
    <cellStyle name="Normal 523 4 3 2" xfId="0"/>
    <cellStyle name="Normal 523 4 4" xfId="0"/>
    <cellStyle name="Normal 523 5" xfId="0"/>
    <cellStyle name="Normal 523 5 2" xfId="0"/>
    <cellStyle name="Normal 523 5 2 2" xfId="0"/>
    <cellStyle name="Normal 523 5 2 2 2" xfId="0"/>
    <cellStyle name="Normal 523 5 2 3" xfId="0"/>
    <cellStyle name="Normal 523 5 3" xfId="0"/>
    <cellStyle name="Normal 523 5 3 2" xfId="0"/>
    <cellStyle name="Normal 523 5 4" xfId="0"/>
    <cellStyle name="Normal 523 6" xfId="0"/>
    <cellStyle name="Normal 523 6 2" xfId="0"/>
    <cellStyle name="Normal 523 6 2 2" xfId="0"/>
    <cellStyle name="Normal 523 6 3" xfId="0"/>
    <cellStyle name="Normal 523 7" xfId="0"/>
    <cellStyle name="Normal 523 7 2" xfId="0"/>
    <cellStyle name="Normal 523 8" xfId="0"/>
    <cellStyle name="Normal 523 9" xfId="0"/>
    <cellStyle name="Normal 524" xfId="0"/>
    <cellStyle name="Normal 524 2" xfId="0"/>
    <cellStyle name="Normal 524 2 2" xfId="0"/>
    <cellStyle name="Normal 524 2 2 2" xfId="0"/>
    <cellStyle name="Normal 524 2 2 2 2" xfId="0"/>
    <cellStyle name="Normal 524 2 2 3" xfId="0"/>
    <cellStyle name="Normal 524 2 3" xfId="0"/>
    <cellStyle name="Normal 524 2 3 2" xfId="0"/>
    <cellStyle name="Normal 524 2 4" xfId="0"/>
    <cellStyle name="Normal 524 3" xfId="0"/>
    <cellStyle name="Normal 524 3 2" xfId="0"/>
    <cellStyle name="Normal 524 3 2 2" xfId="0"/>
    <cellStyle name="Normal 524 3 2 2 2" xfId="0"/>
    <cellStyle name="Normal 524 3 2 3" xfId="0"/>
    <cellStyle name="Normal 524 3 3" xfId="0"/>
    <cellStyle name="Normal 524 3 3 2" xfId="0"/>
    <cellStyle name="Normal 524 3 4" xfId="0"/>
    <cellStyle name="Normal 524 4" xfId="0"/>
    <cellStyle name="Normal 524 4 2" xfId="0"/>
    <cellStyle name="Normal 524 4 2 2" xfId="0"/>
    <cellStyle name="Normal 524 4 2 2 2" xfId="0"/>
    <cellStyle name="Normal 524 4 2 3" xfId="0"/>
    <cellStyle name="Normal 524 4 3" xfId="0"/>
    <cellStyle name="Normal 524 4 3 2" xfId="0"/>
    <cellStyle name="Normal 524 4 4" xfId="0"/>
    <cellStyle name="Normal 524 5" xfId="0"/>
    <cellStyle name="Normal 524 5 2" xfId="0"/>
    <cellStyle name="Normal 524 5 2 2" xfId="0"/>
    <cellStyle name="Normal 524 5 2 2 2" xfId="0"/>
    <cellStyle name="Normal 524 5 2 3" xfId="0"/>
    <cellStyle name="Normal 524 5 3" xfId="0"/>
    <cellStyle name="Normal 524 5 3 2" xfId="0"/>
    <cellStyle name="Normal 524 5 4" xfId="0"/>
    <cellStyle name="Normal 524 6" xfId="0"/>
    <cellStyle name="Normal 524 6 2" xfId="0"/>
    <cellStyle name="Normal 524 6 2 2" xfId="0"/>
    <cellStyle name="Normal 524 6 3" xfId="0"/>
    <cellStyle name="Normal 524 7" xfId="0"/>
    <cellStyle name="Normal 524 7 2" xfId="0"/>
    <cellStyle name="Normal 524 8" xfId="0"/>
    <cellStyle name="Normal 524 9" xfId="0"/>
    <cellStyle name="Normal 525" xfId="0"/>
    <cellStyle name="Normal 525 2" xfId="0"/>
    <cellStyle name="Normal 525 2 2" xfId="0"/>
    <cellStyle name="Normal 525 2 2 2" xfId="0"/>
    <cellStyle name="Normal 525 2 2 2 2" xfId="0"/>
    <cellStyle name="Normal 525 2 2 3" xfId="0"/>
    <cellStyle name="Normal 525 2 3" xfId="0"/>
    <cellStyle name="Normal 525 2 3 2" xfId="0"/>
    <cellStyle name="Normal 525 2 4" xfId="0"/>
    <cellStyle name="Normal 525 3" xfId="0"/>
    <cellStyle name="Normal 525 3 2" xfId="0"/>
    <cellStyle name="Normal 525 3 2 2" xfId="0"/>
    <cellStyle name="Normal 525 3 2 2 2" xfId="0"/>
    <cellStyle name="Normal 525 3 2 3" xfId="0"/>
    <cellStyle name="Normal 525 3 3" xfId="0"/>
    <cellStyle name="Normal 525 3 3 2" xfId="0"/>
    <cellStyle name="Normal 525 3 4" xfId="0"/>
    <cellStyle name="Normal 525 4" xfId="0"/>
    <cellStyle name="Normal 525 4 2" xfId="0"/>
    <cellStyle name="Normal 525 4 2 2" xfId="0"/>
    <cellStyle name="Normal 525 4 2 2 2" xfId="0"/>
    <cellStyle name="Normal 525 4 2 3" xfId="0"/>
    <cellStyle name="Normal 525 4 3" xfId="0"/>
    <cellStyle name="Normal 525 4 3 2" xfId="0"/>
    <cellStyle name="Normal 525 4 4" xfId="0"/>
    <cellStyle name="Normal 525 5" xfId="0"/>
    <cellStyle name="Normal 525 5 2" xfId="0"/>
    <cellStyle name="Normal 525 5 2 2" xfId="0"/>
    <cellStyle name="Normal 525 5 2 2 2" xfId="0"/>
    <cellStyle name="Normal 525 5 2 3" xfId="0"/>
    <cellStyle name="Normal 525 5 3" xfId="0"/>
    <cellStyle name="Normal 525 5 3 2" xfId="0"/>
    <cellStyle name="Normal 525 5 4" xfId="0"/>
    <cellStyle name="Normal 525 6" xfId="0"/>
    <cellStyle name="Normal 525 6 2" xfId="0"/>
    <cellStyle name="Normal 525 6 2 2" xfId="0"/>
    <cellStyle name="Normal 525 6 3" xfId="0"/>
    <cellStyle name="Normal 525 7" xfId="0"/>
    <cellStyle name="Normal 525 7 2" xfId="0"/>
    <cellStyle name="Normal 525 8" xfId="0"/>
    <cellStyle name="Normal 525 9" xfId="0"/>
    <cellStyle name="Normal 526" xfId="0"/>
    <cellStyle name="Normal 526 2" xfId="0"/>
    <cellStyle name="Normal 526 2 2" xfId="0"/>
    <cellStyle name="Normal 526 2 2 2" xfId="0"/>
    <cellStyle name="Normal 526 2 2 2 2" xfId="0"/>
    <cellStyle name="Normal 526 2 2 3" xfId="0"/>
    <cellStyle name="Normal 526 2 3" xfId="0"/>
    <cellStyle name="Normal 526 2 3 2" xfId="0"/>
    <cellStyle name="Normal 526 2 4" xfId="0"/>
    <cellStyle name="Normal 526 3" xfId="0"/>
    <cellStyle name="Normal 526 3 2" xfId="0"/>
    <cellStyle name="Normal 526 3 2 2" xfId="0"/>
    <cellStyle name="Normal 526 3 2 2 2" xfId="0"/>
    <cellStyle name="Normal 526 3 2 3" xfId="0"/>
    <cellStyle name="Normal 526 3 3" xfId="0"/>
    <cellStyle name="Normal 526 3 3 2" xfId="0"/>
    <cellStyle name="Normal 526 3 4" xfId="0"/>
    <cellStyle name="Normal 526 4" xfId="0"/>
    <cellStyle name="Normal 526 4 2" xfId="0"/>
    <cellStyle name="Normal 526 4 2 2" xfId="0"/>
    <cellStyle name="Normal 526 4 2 2 2" xfId="0"/>
    <cellStyle name="Normal 526 4 2 3" xfId="0"/>
    <cellStyle name="Normal 526 4 3" xfId="0"/>
    <cellStyle name="Normal 526 4 3 2" xfId="0"/>
    <cellStyle name="Normal 526 4 4" xfId="0"/>
    <cellStyle name="Normal 526 5" xfId="0"/>
    <cellStyle name="Normal 526 5 2" xfId="0"/>
    <cellStyle name="Normal 526 5 2 2" xfId="0"/>
    <cellStyle name="Normal 526 5 2 2 2" xfId="0"/>
    <cellStyle name="Normal 526 5 2 3" xfId="0"/>
    <cellStyle name="Normal 526 5 3" xfId="0"/>
    <cellStyle name="Normal 526 5 3 2" xfId="0"/>
    <cellStyle name="Normal 526 5 4" xfId="0"/>
    <cellStyle name="Normal 526 6" xfId="0"/>
    <cellStyle name="Normal 526 6 2" xfId="0"/>
    <cellStyle name="Normal 526 6 2 2" xfId="0"/>
    <cellStyle name="Normal 526 6 3" xfId="0"/>
    <cellStyle name="Normal 526 7" xfId="0"/>
    <cellStyle name="Normal 526 7 2" xfId="0"/>
    <cellStyle name="Normal 526 8" xfId="0"/>
    <cellStyle name="Normal 526 9" xfId="0"/>
    <cellStyle name="Normal 527" xfId="0"/>
    <cellStyle name="Normal 527 2" xfId="0"/>
    <cellStyle name="Normal 527 2 2" xfId="0"/>
    <cellStyle name="Normal 527 2 2 2" xfId="0"/>
    <cellStyle name="Normal 527 2 2 2 2" xfId="0"/>
    <cellStyle name="Normal 527 2 2 3" xfId="0"/>
    <cellStyle name="Normal 527 2 3" xfId="0"/>
    <cellStyle name="Normal 527 2 3 2" xfId="0"/>
    <cellStyle name="Normal 527 2 4" xfId="0"/>
    <cellStyle name="Normal 527 3" xfId="0"/>
    <cellStyle name="Normal 527 3 2" xfId="0"/>
    <cellStyle name="Normal 527 3 2 2" xfId="0"/>
    <cellStyle name="Normal 527 3 2 2 2" xfId="0"/>
    <cellStyle name="Normal 527 3 2 3" xfId="0"/>
    <cellStyle name="Normal 527 3 3" xfId="0"/>
    <cellStyle name="Normal 527 3 3 2" xfId="0"/>
    <cellStyle name="Normal 527 3 4" xfId="0"/>
    <cellStyle name="Normal 527 4" xfId="0"/>
    <cellStyle name="Normal 527 4 2" xfId="0"/>
    <cellStyle name="Normal 527 4 2 2" xfId="0"/>
    <cellStyle name="Normal 527 4 2 2 2" xfId="0"/>
    <cellStyle name="Normal 527 4 2 3" xfId="0"/>
    <cellStyle name="Normal 527 4 3" xfId="0"/>
    <cellStyle name="Normal 527 4 3 2" xfId="0"/>
    <cellStyle name="Normal 527 4 4" xfId="0"/>
    <cellStyle name="Normal 527 5" xfId="0"/>
    <cellStyle name="Normal 527 5 2" xfId="0"/>
    <cellStyle name="Normal 527 5 2 2" xfId="0"/>
    <cellStyle name="Normal 527 5 2 2 2" xfId="0"/>
    <cellStyle name="Normal 527 5 2 3" xfId="0"/>
    <cellStyle name="Normal 527 5 3" xfId="0"/>
    <cellStyle name="Normal 527 5 3 2" xfId="0"/>
    <cellStyle name="Normal 527 5 4" xfId="0"/>
    <cellStyle name="Normal 527 6" xfId="0"/>
    <cellStyle name="Normal 527 6 2" xfId="0"/>
    <cellStyle name="Normal 527 6 2 2" xfId="0"/>
    <cellStyle name="Normal 527 6 3" xfId="0"/>
    <cellStyle name="Normal 527 7" xfId="0"/>
    <cellStyle name="Normal 527 7 2" xfId="0"/>
    <cellStyle name="Normal 527 8" xfId="0"/>
    <cellStyle name="Normal 527 9" xfId="0"/>
    <cellStyle name="Normal 528" xfId="0"/>
    <cellStyle name="Normal 528 2" xfId="0"/>
    <cellStyle name="Normal 528 2 2" xfId="0"/>
    <cellStyle name="Normal 528 2 2 2" xfId="0"/>
    <cellStyle name="Normal 528 2 2 2 2" xfId="0"/>
    <cellStyle name="Normal 528 2 2 3" xfId="0"/>
    <cellStyle name="Normal 528 2 3" xfId="0"/>
    <cellStyle name="Normal 528 2 3 2" xfId="0"/>
    <cellStyle name="Normal 528 2 4" xfId="0"/>
    <cellStyle name="Normal 528 3" xfId="0"/>
    <cellStyle name="Normal 528 3 2" xfId="0"/>
    <cellStyle name="Normal 528 3 2 2" xfId="0"/>
    <cellStyle name="Normal 528 3 2 2 2" xfId="0"/>
    <cellStyle name="Normal 528 3 2 3" xfId="0"/>
    <cellStyle name="Normal 528 3 3" xfId="0"/>
    <cellStyle name="Normal 528 3 3 2" xfId="0"/>
    <cellStyle name="Normal 528 3 4" xfId="0"/>
    <cellStyle name="Normal 528 4" xfId="0"/>
    <cellStyle name="Normal 528 4 2" xfId="0"/>
    <cellStyle name="Normal 528 4 2 2" xfId="0"/>
    <cellStyle name="Normal 528 4 2 2 2" xfId="0"/>
    <cellStyle name="Normal 528 4 2 3" xfId="0"/>
    <cellStyle name="Normal 528 4 3" xfId="0"/>
    <cellStyle name="Normal 528 4 3 2" xfId="0"/>
    <cellStyle name="Normal 528 4 4" xfId="0"/>
    <cellStyle name="Normal 528 5" xfId="0"/>
    <cellStyle name="Normal 528 5 2" xfId="0"/>
    <cellStyle name="Normal 528 5 2 2" xfId="0"/>
    <cellStyle name="Normal 528 5 2 2 2" xfId="0"/>
    <cellStyle name="Normal 528 5 2 3" xfId="0"/>
    <cellStyle name="Normal 528 5 3" xfId="0"/>
    <cellStyle name="Normal 528 5 3 2" xfId="0"/>
    <cellStyle name="Normal 528 5 4" xfId="0"/>
    <cellStyle name="Normal 528 6" xfId="0"/>
    <cellStyle name="Normal 528 6 2" xfId="0"/>
    <cellStyle name="Normal 528 6 2 2" xfId="0"/>
    <cellStyle name="Normal 528 6 3" xfId="0"/>
    <cellStyle name="Normal 528 7" xfId="0"/>
    <cellStyle name="Normal 528 7 2" xfId="0"/>
    <cellStyle name="Normal 528 8" xfId="0"/>
    <cellStyle name="Normal 528 9" xfId="0"/>
    <cellStyle name="Normal 529" xfId="0"/>
    <cellStyle name="Normal 529 2" xfId="0"/>
    <cellStyle name="Normal 529 2 2" xfId="0"/>
    <cellStyle name="Normal 529 2 2 2" xfId="0"/>
    <cellStyle name="Normal 529 2 2 2 2" xfId="0"/>
    <cellStyle name="Normal 529 2 2 3" xfId="0"/>
    <cellStyle name="Normal 529 2 3" xfId="0"/>
    <cellStyle name="Normal 529 2 3 2" xfId="0"/>
    <cellStyle name="Normal 529 2 4" xfId="0"/>
    <cellStyle name="Normal 529 3" xfId="0"/>
    <cellStyle name="Normal 529 4" xfId="0"/>
    <cellStyle name="Normal 529 4 2" xfId="0"/>
    <cellStyle name="Normal 529 4 2 2" xfId="0"/>
    <cellStyle name="Normal 529 4 3" xfId="0"/>
    <cellStyle name="Normal 529 5" xfId="0"/>
    <cellStyle name="Normal 529 5 2" xfId="0"/>
    <cellStyle name="Normal 529 6" xfId="0"/>
    <cellStyle name="Normal 529 7" xfId="0"/>
    <cellStyle name="Normal 53" xfId="0"/>
    <cellStyle name="Normal 53 2" xfId="0"/>
    <cellStyle name="Normal 53 3" xfId="0"/>
    <cellStyle name="Normal 530" xfId="0"/>
    <cellStyle name="Normal 530 2" xfId="0"/>
    <cellStyle name="Normal 530 2 2" xfId="0"/>
    <cellStyle name="Normal 530 2 2 2" xfId="0"/>
    <cellStyle name="Normal 530 2 2 2 2" xfId="0"/>
    <cellStyle name="Normal 530 2 2 3" xfId="0"/>
    <cellStyle name="Normal 530 2 3" xfId="0"/>
    <cellStyle name="Normal 530 2 3 2" xfId="0"/>
    <cellStyle name="Normal 530 2 4" xfId="0"/>
    <cellStyle name="Normal 530 3" xfId="0"/>
    <cellStyle name="Normal 530 3 2" xfId="0"/>
    <cellStyle name="Normal 530 3 2 2" xfId="0"/>
    <cellStyle name="Normal 530 3 2 2 2" xfId="0"/>
    <cellStyle name="Normal 530 3 2 3" xfId="0"/>
    <cellStyle name="Normal 530 3 3" xfId="0"/>
    <cellStyle name="Normal 530 3 3 2" xfId="0"/>
    <cellStyle name="Normal 530 3 4" xfId="0"/>
    <cellStyle name="Normal 530 4" xfId="0"/>
    <cellStyle name="Normal 530 4 2" xfId="0"/>
    <cellStyle name="Normal 530 4 2 2" xfId="0"/>
    <cellStyle name="Normal 530 4 2 2 2" xfId="0"/>
    <cellStyle name="Normal 530 4 2 3" xfId="0"/>
    <cellStyle name="Normal 530 4 3" xfId="0"/>
    <cellStyle name="Normal 530 4 3 2" xfId="0"/>
    <cellStyle name="Normal 530 4 4" xfId="0"/>
    <cellStyle name="Normal 530 5" xfId="0"/>
    <cellStyle name="Normal 530 5 2" xfId="0"/>
    <cellStyle name="Normal 530 5 2 2" xfId="0"/>
    <cellStyle name="Normal 530 5 2 2 2" xfId="0"/>
    <cellStyle name="Normal 530 5 2 3" xfId="0"/>
    <cellStyle name="Normal 530 5 3" xfId="0"/>
    <cellStyle name="Normal 530 5 3 2" xfId="0"/>
    <cellStyle name="Normal 530 5 4" xfId="0"/>
    <cellStyle name="Normal 530 6" xfId="0"/>
    <cellStyle name="Normal 530 6 2" xfId="0"/>
    <cellStyle name="Normal 530 6 2 2" xfId="0"/>
    <cellStyle name="Normal 530 6 3" xfId="0"/>
    <cellStyle name="Normal 530 7" xfId="0"/>
    <cellStyle name="Normal 530 7 2" xfId="0"/>
    <cellStyle name="Normal 530 8" xfId="0"/>
    <cellStyle name="Normal 530 9" xfId="0"/>
    <cellStyle name="Normal 531" xfId="0"/>
    <cellStyle name="Normal 531 2" xfId="0"/>
    <cellStyle name="Normal 531 2 2" xfId="0"/>
    <cellStyle name="Normal 531 2 3" xfId="0"/>
    <cellStyle name="Normal 531 3" xfId="0"/>
    <cellStyle name="Normal 531 4" xfId="0"/>
    <cellStyle name="Normal 531 4 2" xfId="0"/>
    <cellStyle name="Normal 531 4 2 2" xfId="0"/>
    <cellStyle name="Normal 531 4 2 2 2" xfId="0"/>
    <cellStyle name="Normal 531 4 2 3" xfId="0"/>
    <cellStyle name="Normal 531 4 3" xfId="0"/>
    <cellStyle name="Normal 531 4 3 2" xfId="0"/>
    <cellStyle name="Normal 531 4 4" xfId="0"/>
    <cellStyle name="Normal 531 5" xfId="0"/>
    <cellStyle name="Normal 531 5 2" xfId="0"/>
    <cellStyle name="Normal 531 5 2 2" xfId="0"/>
    <cellStyle name="Normal 531 5 2 2 2" xfId="0"/>
    <cellStyle name="Normal 531 5 2 3" xfId="0"/>
    <cellStyle name="Normal 531 5 3" xfId="0"/>
    <cellStyle name="Normal 531 5 3 2" xfId="0"/>
    <cellStyle name="Normal 531 5 4" xfId="0"/>
    <cellStyle name="Normal 531 6" xfId="0"/>
    <cellStyle name="Normal 531 6 2" xfId="0"/>
    <cellStyle name="Normal 531 6 2 2" xfId="0"/>
    <cellStyle name="Normal 531 6 2 2 2" xfId="0"/>
    <cellStyle name="Normal 531 6 2 3" xfId="0"/>
    <cellStyle name="Normal 531 6 3" xfId="0"/>
    <cellStyle name="Normal 531 6 3 2" xfId="0"/>
    <cellStyle name="Normal 531 6 4" xfId="0"/>
    <cellStyle name="Normal 531 7" xfId="0"/>
    <cellStyle name="Normal 531 7 2" xfId="0"/>
    <cellStyle name="Normal 531 7 2 2" xfId="0"/>
    <cellStyle name="Normal 531 7 2 2 2" xfId="0"/>
    <cellStyle name="Normal 531 7 2 3" xfId="0"/>
    <cellStyle name="Normal 531 7 3" xfId="0"/>
    <cellStyle name="Normal 531 7 3 2" xfId="0"/>
    <cellStyle name="Normal 531 7 4" xfId="0"/>
    <cellStyle name="Normal 531 8" xfId="0"/>
    <cellStyle name="Normal 532" xfId="0"/>
    <cellStyle name="Normal 532 2" xfId="0"/>
    <cellStyle name="Normal 532 2 2" xfId="0"/>
    <cellStyle name="Normal 532 2 2 2" xfId="0"/>
    <cellStyle name="Normal 532 2 2 2 2" xfId="0"/>
    <cellStyle name="Normal 532 2 2 3" xfId="0"/>
    <cellStyle name="Normal 532 2 3" xfId="0"/>
    <cellStyle name="Normal 532 2 3 2" xfId="0"/>
    <cellStyle name="Normal 532 2 4" xfId="0"/>
    <cellStyle name="Normal 532 3" xfId="0"/>
    <cellStyle name="Normal 532 3 2" xfId="0"/>
    <cellStyle name="Normal 532 3 2 2" xfId="0"/>
    <cellStyle name="Normal 532 3 2 2 2" xfId="0"/>
    <cellStyle name="Normal 532 3 2 3" xfId="0"/>
    <cellStyle name="Normal 532 3 3" xfId="0"/>
    <cellStyle name="Normal 532 3 3 2" xfId="0"/>
    <cellStyle name="Normal 532 3 4" xfId="0"/>
    <cellStyle name="Normal 532 4" xfId="0"/>
    <cellStyle name="Normal 532 4 2" xfId="0"/>
    <cellStyle name="Normal 532 4 2 2" xfId="0"/>
    <cellStyle name="Normal 532 4 2 2 2" xfId="0"/>
    <cellStyle name="Normal 532 4 2 3" xfId="0"/>
    <cellStyle name="Normal 532 4 3" xfId="0"/>
    <cellStyle name="Normal 532 4 3 2" xfId="0"/>
    <cellStyle name="Normal 532 4 4" xfId="0"/>
    <cellStyle name="Normal 532 5" xfId="0"/>
    <cellStyle name="Normal 532 5 2" xfId="0"/>
    <cellStyle name="Normal 532 5 2 2" xfId="0"/>
    <cellStyle name="Normal 532 5 2 2 2" xfId="0"/>
    <cellStyle name="Normal 532 5 2 3" xfId="0"/>
    <cellStyle name="Normal 532 5 3" xfId="0"/>
    <cellStyle name="Normal 532 5 3 2" xfId="0"/>
    <cellStyle name="Normal 532 5 4" xfId="0"/>
    <cellStyle name="Normal 532 6" xfId="0"/>
    <cellStyle name="Normal 532 6 2" xfId="0"/>
    <cellStyle name="Normal 532 6 2 2" xfId="0"/>
    <cellStyle name="Normal 532 6 3" xfId="0"/>
    <cellStyle name="Normal 532 7" xfId="0"/>
    <cellStyle name="Normal 532 7 2" xfId="0"/>
    <cellStyle name="Normal 532 8" xfId="0"/>
    <cellStyle name="Normal 532 9" xfId="0"/>
    <cellStyle name="Normal 533" xfId="0"/>
    <cellStyle name="Normal 533 2" xfId="0"/>
    <cellStyle name="Normal 533 2 2" xfId="0"/>
    <cellStyle name="Normal 533 2 2 2" xfId="0"/>
    <cellStyle name="Normal 533 2 2 2 2" xfId="0"/>
    <cellStyle name="Normal 533 2 2 3" xfId="0"/>
    <cellStyle name="Normal 533 2 3" xfId="0"/>
    <cellStyle name="Normal 533 2 3 2" xfId="0"/>
    <cellStyle name="Normal 533 2 4" xfId="0"/>
    <cellStyle name="Normal 533 3" xfId="0"/>
    <cellStyle name="Normal 533 4" xfId="0"/>
    <cellStyle name="Normal 533 4 2" xfId="0"/>
    <cellStyle name="Normal 533 4 2 2" xfId="0"/>
    <cellStyle name="Normal 533 4 3" xfId="0"/>
    <cellStyle name="Normal 533 5" xfId="0"/>
    <cellStyle name="Normal 533 5 2" xfId="0"/>
    <cellStyle name="Normal 533 6" xfId="0"/>
    <cellStyle name="Normal 533 7" xfId="0"/>
    <cellStyle name="Normal 534" xfId="0"/>
    <cellStyle name="Normal 534 2" xfId="0"/>
    <cellStyle name="Normal 534 3" xfId="0"/>
    <cellStyle name="Normal 534 4" xfId="0"/>
    <cellStyle name="Normal 534 4 2" xfId="0"/>
    <cellStyle name="Normal 534 4 2 2" xfId="0"/>
    <cellStyle name="Normal 534 4 2 2 2" xfId="0"/>
    <cellStyle name="Normal 534 4 2 3" xfId="0"/>
    <cellStyle name="Normal 534 4 3" xfId="0"/>
    <cellStyle name="Normal 534 4 3 2" xfId="0"/>
    <cellStyle name="Normal 534 4 4" xfId="0"/>
    <cellStyle name="Normal 534 5" xfId="0"/>
    <cellStyle name="Normal 534 6" xfId="0"/>
    <cellStyle name="Normal 534 6 2" xfId="0"/>
    <cellStyle name="Normal 534 6 2 2" xfId="0"/>
    <cellStyle name="Normal 534 6 3" xfId="0"/>
    <cellStyle name="Normal 534 7" xfId="0"/>
    <cellStyle name="Normal 534 7 2" xfId="0"/>
    <cellStyle name="Normal 534 8" xfId="0"/>
    <cellStyle name="Normal 534 9" xfId="0"/>
    <cellStyle name="Normal 535" xfId="0"/>
    <cellStyle name="Normal 535 2" xfId="0"/>
    <cellStyle name="Normal 535 3" xfId="0"/>
    <cellStyle name="Normal 535 4" xfId="0"/>
    <cellStyle name="Normal 536" xfId="0"/>
    <cellStyle name="Normal 536 2" xfId="0"/>
    <cellStyle name="Normal 536 3" xfId="0"/>
    <cellStyle name="Normal 536 4" xfId="0"/>
    <cellStyle name="Normal 537" xfId="0"/>
    <cellStyle name="Normal 537 2" xfId="0"/>
    <cellStyle name="Normal 537 3" xfId="0"/>
    <cellStyle name="Normal 537 4" xfId="0"/>
    <cellStyle name="Normal 538" xfId="0"/>
    <cellStyle name="Normal 538 2" xfId="0"/>
    <cellStyle name="Normal 538 3" xfId="0"/>
    <cellStyle name="Normal 538 4" xfId="0"/>
    <cellStyle name="Normal 538 5" xfId="0"/>
    <cellStyle name="Normal 539" xfId="0"/>
    <cellStyle name="Normal 539 2" xfId="0"/>
    <cellStyle name="Normal 539 3" xfId="0"/>
    <cellStyle name="Normal 539 4" xfId="0"/>
    <cellStyle name="Normal 539 5" xfId="0"/>
    <cellStyle name="Normal 54" xfId="0"/>
    <cellStyle name="Normal 54 2" xfId="0"/>
    <cellStyle name="Normal 54 3" xfId="0"/>
    <cellStyle name="Normal 540" xfId="0"/>
    <cellStyle name="Normal 540 2" xfId="0"/>
    <cellStyle name="Normal 540 3" xfId="0"/>
    <cellStyle name="Normal 540 4" xfId="0"/>
    <cellStyle name="Normal 541" xfId="0"/>
    <cellStyle name="Normal 541 2" xfId="0"/>
    <cellStyle name="Normal 541 3" xfId="0"/>
    <cellStyle name="Normal 541 4" xfId="0"/>
    <cellStyle name="Normal 541 5" xfId="0"/>
    <cellStyle name="Normal 542" xfId="0"/>
    <cellStyle name="Normal 542 2" xfId="0"/>
    <cellStyle name="Normal 542 3" xfId="0"/>
    <cellStyle name="Normal 542 4" xfId="0"/>
    <cellStyle name="Normal 543" xfId="0"/>
    <cellStyle name="Normal 543 2" xfId="0"/>
    <cellStyle name="Normal 543 3" xfId="0"/>
    <cellStyle name="Normal 543 4" xfId="0"/>
    <cellStyle name="Normal 544" xfId="0"/>
    <cellStyle name="Normal 544 2" xfId="0"/>
    <cellStyle name="Normal 544 3" xfId="0"/>
    <cellStyle name="Normal 544 4" xfId="0"/>
    <cellStyle name="Normal 544 5" xfId="0"/>
    <cellStyle name="Normal 545" xfId="0"/>
    <cellStyle name="Normal 545 2" xfId="0"/>
    <cellStyle name="Normal 545 3" xfId="0"/>
    <cellStyle name="Normal 545 4" xfId="0"/>
    <cellStyle name="Normal 546" xfId="0"/>
    <cellStyle name="Normal 546 2" xfId="0"/>
    <cellStyle name="Normal 546 3" xfId="0"/>
    <cellStyle name="Normal 546 4" xfId="0"/>
    <cellStyle name="Normal 546 5" xfId="0"/>
    <cellStyle name="Normal 547" xfId="0"/>
    <cellStyle name="Normal 547 2" xfId="0"/>
    <cellStyle name="Normal 547 3" xfId="0"/>
    <cellStyle name="Normal 547 4" xfId="0"/>
    <cellStyle name="Normal 548" xfId="0"/>
    <cellStyle name="Normal 548 2" xfId="0"/>
    <cellStyle name="Normal 548 3" xfId="0"/>
    <cellStyle name="Normal 548 4" xfId="0"/>
    <cellStyle name="Normal 549" xfId="0"/>
    <cellStyle name="Normal 549 2" xfId="0"/>
    <cellStyle name="Normal 549 3" xfId="0"/>
    <cellStyle name="Normal 549 4" xfId="0"/>
    <cellStyle name="Normal 549 5" xfId="0"/>
    <cellStyle name="Normal 55" xfId="0"/>
    <cellStyle name="Normal 55 2" xfId="0"/>
    <cellStyle name="Normal 55 3" xfId="0"/>
    <cellStyle name="Normal 550" xfId="0"/>
    <cellStyle name="Normal 550 2" xfId="0"/>
    <cellStyle name="Normal 550 3" xfId="0"/>
    <cellStyle name="Normal 551" xfId="0"/>
    <cellStyle name="Normal 551 2" xfId="0"/>
    <cellStyle name="Normal 551 3" xfId="0"/>
    <cellStyle name="Normal 552" xfId="0"/>
    <cellStyle name="Normal 552 2" xfId="0"/>
    <cellStyle name="Normal 552 3" xfId="0"/>
    <cellStyle name="Normal 553" xfId="0"/>
    <cellStyle name="Normal 553 2" xfId="0"/>
    <cellStyle name="Normal 553 3" xfId="0"/>
    <cellStyle name="Normal 554" xfId="0"/>
    <cellStyle name="Normal 554 2" xfId="0"/>
    <cellStyle name="Normal 554 3" xfId="0"/>
    <cellStyle name="Normal 555" xfId="0"/>
    <cellStyle name="Normal 555 2" xfId="0"/>
    <cellStyle name="Normal 555 3" xfId="0"/>
    <cellStyle name="Normal 556" xfId="0"/>
    <cellStyle name="Normal 556 2" xfId="0"/>
    <cellStyle name="Normal 556 3" xfId="0"/>
    <cellStyle name="Normal 557" xfId="0"/>
    <cellStyle name="Normal 557 2" xfId="0"/>
    <cellStyle name="Normal 557 3" xfId="0"/>
    <cellStyle name="Normal 558" xfId="0"/>
    <cellStyle name="Normal 558 2" xfId="0"/>
    <cellStyle name="Normal 558 3" xfId="0"/>
    <cellStyle name="Normal 559" xfId="0"/>
    <cellStyle name="Normal 559 2" xfId="0"/>
    <cellStyle name="Normal 559 3" xfId="0"/>
    <cellStyle name="Normal 559 4" xfId="0"/>
    <cellStyle name="Normal 56" xfId="0"/>
    <cellStyle name="Normal 56 2" xfId="0"/>
    <cellStyle name="Normal 56 3" xfId="0"/>
    <cellStyle name="Normal 560" xfId="0"/>
    <cellStyle name="Normal 560 2" xfId="0"/>
    <cellStyle name="Normal 560 3" xfId="0"/>
    <cellStyle name="Normal 560 4" xfId="0"/>
    <cellStyle name="Normal 561" xfId="0"/>
    <cellStyle name="Normal 561 2" xfId="0"/>
    <cellStyle name="Normal 561 3" xfId="0"/>
    <cellStyle name="Normal 562" xfId="0"/>
    <cellStyle name="Normal 562 2" xfId="0"/>
    <cellStyle name="Normal 562 3" xfId="0"/>
    <cellStyle name="Normal 563" xfId="0"/>
    <cellStyle name="Normal 563 2" xfId="0"/>
    <cellStyle name="Normal 563 3" xfId="0"/>
    <cellStyle name="Normal 564" xfId="0"/>
    <cellStyle name="Normal 564 2" xfId="0"/>
    <cellStyle name="Normal 564 3" xfId="0"/>
    <cellStyle name="Normal 565" xfId="0"/>
    <cellStyle name="Normal 565 2" xfId="0"/>
    <cellStyle name="Normal 565 3" xfId="0"/>
    <cellStyle name="Normal 566" xfId="0"/>
    <cellStyle name="Normal 566 2" xfId="0"/>
    <cellStyle name="Normal 566 3" xfId="0"/>
    <cellStyle name="Normal 567" xfId="0"/>
    <cellStyle name="Normal 567 2" xfId="0"/>
    <cellStyle name="Normal 567 3" xfId="0"/>
    <cellStyle name="Normal 568" xfId="0"/>
    <cellStyle name="Normal 568 2" xfId="0"/>
    <cellStyle name="Normal 568 2 2" xfId="0"/>
    <cellStyle name="Normal 568 2 3" xfId="0"/>
    <cellStyle name="Normal 568 3" xfId="0"/>
    <cellStyle name="Normal 568 4" xfId="0"/>
    <cellStyle name="Normal 568 5" xfId="0"/>
    <cellStyle name="Normal 569" xfId="0"/>
    <cellStyle name="Normal 569 2" xfId="0"/>
    <cellStyle name="Normal 569 3" xfId="0"/>
    <cellStyle name="Normal 57" xfId="0"/>
    <cellStyle name="Normal 57 2" xfId="0"/>
    <cellStyle name="Normal 57 3" xfId="0"/>
    <cellStyle name="Normal 570" xfId="0"/>
    <cellStyle name="Normal 570 2" xfId="0"/>
    <cellStyle name="Normal 570 3" xfId="0"/>
    <cellStyle name="Normal 571" xfId="0"/>
    <cellStyle name="Normal 571 2" xfId="0"/>
    <cellStyle name="Normal 571 3" xfId="0"/>
    <cellStyle name="Normal 572" xfId="0"/>
    <cellStyle name="Normal 572 2" xfId="0"/>
    <cellStyle name="Normal 572 3" xfId="0"/>
    <cellStyle name="Normal 573" xfId="0"/>
    <cellStyle name="Normal 573 2" xfId="0"/>
    <cellStyle name="Normal 573 3" xfId="0"/>
    <cellStyle name="Normal 574" xfId="0"/>
    <cellStyle name="Normal 574 2" xfId="0"/>
    <cellStyle name="Normal 574 3" xfId="0"/>
    <cellStyle name="Normal 575" xfId="0"/>
    <cellStyle name="Normal 575 2" xfId="0"/>
    <cellStyle name="Normal 575 3" xfId="0"/>
    <cellStyle name="Normal 576" xfId="0"/>
    <cellStyle name="Normal 576 2" xfId="0"/>
    <cellStyle name="Normal 576 3" xfId="0"/>
    <cellStyle name="Normal 577" xfId="0"/>
    <cellStyle name="Normal 577 2" xfId="0"/>
    <cellStyle name="Normal 577 3" xfId="0"/>
    <cellStyle name="Normal 578" xfId="0"/>
    <cellStyle name="Normal 578 2" xfId="0"/>
    <cellStyle name="Normal 578 3" xfId="0"/>
    <cellStyle name="Normal 579" xfId="0"/>
    <cellStyle name="Normal 579 2" xfId="0"/>
    <cellStyle name="Normal 579 3" xfId="0"/>
    <cellStyle name="Normal 58" xfId="0"/>
    <cellStyle name="Normal 58 2" xfId="0"/>
    <cellStyle name="Normal 58 3" xfId="0"/>
    <cellStyle name="Normal 580" xfId="0"/>
    <cellStyle name="Normal 580 2" xfId="0"/>
    <cellStyle name="Normal 580 3" xfId="0"/>
    <cellStyle name="Normal 581" xfId="0"/>
    <cellStyle name="Normal 581 2" xfId="0"/>
    <cellStyle name="Normal 581 3" xfId="0"/>
    <cellStyle name="Normal 582" xfId="0"/>
    <cellStyle name="Normal 582 2" xfId="0"/>
    <cellStyle name="Normal 582 3" xfId="0"/>
    <cellStyle name="Normal 583" xfId="0"/>
    <cellStyle name="Normal 583 2" xfId="0"/>
    <cellStyle name="Normal 583 3" xfId="0"/>
    <cellStyle name="Normal 584" xfId="0"/>
    <cellStyle name="Normal 584 2" xfId="0"/>
    <cellStyle name="Normal 584 3" xfId="0"/>
    <cellStyle name="Normal 585" xfId="0"/>
    <cellStyle name="Normal 585 2" xfId="0"/>
    <cellStyle name="Normal 585 3" xfId="0"/>
    <cellStyle name="Normal 586" xfId="0"/>
    <cellStyle name="Normal 586 2" xfId="0"/>
    <cellStyle name="Normal 586 3" xfId="0"/>
    <cellStyle name="Normal 587" xfId="0"/>
    <cellStyle name="Normal 588" xfId="0"/>
    <cellStyle name="Normal 589" xfId="0"/>
    <cellStyle name="Normal 59" xfId="0"/>
    <cellStyle name="Normal 59 2" xfId="0"/>
    <cellStyle name="Normal 59 3" xfId="0"/>
    <cellStyle name="Normal 590" xfId="0"/>
    <cellStyle name="Normal 591" xfId="0"/>
    <cellStyle name="Normal 592" xfId="0"/>
    <cellStyle name="Normal 593" xfId="0"/>
    <cellStyle name="Normal 594" xfId="0"/>
    <cellStyle name="Normal 595" xfId="0"/>
    <cellStyle name="Normal 596" xfId="0"/>
    <cellStyle name="Normal 597" xfId="0"/>
    <cellStyle name="Normal 598" xfId="0"/>
    <cellStyle name="Normal 599" xfId="0"/>
    <cellStyle name="Normal 5_Sheet1" xfId="0"/>
    <cellStyle name="Normal 6" xfId="0"/>
    <cellStyle name="Normal 6 10" xfId="0"/>
    <cellStyle name="Normal 6 10 2" xfId="0"/>
    <cellStyle name="Normal 6 10 2 2" xfId="0"/>
    <cellStyle name="Normal 6 10 2 3" xfId="0"/>
    <cellStyle name="Normal 6 10 3" xfId="0"/>
    <cellStyle name="Normal 6 10 3 2" xfId="0"/>
    <cellStyle name="Normal 6 10 3 2 2" xfId="0"/>
    <cellStyle name="Normal 6 10 3 2 3" xfId="0"/>
    <cellStyle name="Normal 6 10 3 3" xfId="0"/>
    <cellStyle name="Normal 6 10 3 4" xfId="0"/>
    <cellStyle name="Normal 6 10 4" xfId="0"/>
    <cellStyle name="Normal 6 10 5" xfId="0"/>
    <cellStyle name="Normal 6 10 6" xfId="0"/>
    <cellStyle name="Normal 6 11" xfId="0"/>
    <cellStyle name="Normal 6 11 2" xfId="0"/>
    <cellStyle name="Normal 6 11 3" xfId="0"/>
    <cellStyle name="Normal 6 12" xfId="0"/>
    <cellStyle name="Normal 6 12 2" xfId="0"/>
    <cellStyle name="Normal 6 12 2 2" xfId="0"/>
    <cellStyle name="Normal 6 12 2 3" xfId="0"/>
    <cellStyle name="Normal 6 12 3" xfId="0"/>
    <cellStyle name="Normal 6 12 4" xfId="0"/>
    <cellStyle name="Normal 6 13" xfId="0"/>
    <cellStyle name="Normal 6 13 2" xfId="0"/>
    <cellStyle name="Normal 6 13 2 2" xfId="0"/>
    <cellStyle name="Normal 6 13 2 3" xfId="0"/>
    <cellStyle name="Normal 6 13 3" xfId="0"/>
    <cellStyle name="Normal 6 13 3 2" xfId="0"/>
    <cellStyle name="Normal 6 13 3 2 2" xfId="0"/>
    <cellStyle name="Normal 6 13 3 2 3" xfId="0"/>
    <cellStyle name="Normal 6 13 3 3" xfId="0"/>
    <cellStyle name="Normal 6 13 3 4" xfId="0"/>
    <cellStyle name="Normal 6 13 4" xfId="0"/>
    <cellStyle name="Normal 6 13 4 2" xfId="0"/>
    <cellStyle name="Normal 6 13 4 3" xfId="0"/>
    <cellStyle name="Normal 6 13 4 4" xfId="0"/>
    <cellStyle name="Normal 6 13 5" xfId="0"/>
    <cellStyle name="Normal 6 13 6" xfId="0"/>
    <cellStyle name="Normal 6 14" xfId="0"/>
    <cellStyle name="Normal 6 14 2" xfId="0"/>
    <cellStyle name="Normal 6 14 3" xfId="0"/>
    <cellStyle name="Normal 6 15" xfId="0"/>
    <cellStyle name="Normal 6 15 2" xfId="0"/>
    <cellStyle name="Normal 6 15 3" xfId="0"/>
    <cellStyle name="Normal 6 16" xfId="0"/>
    <cellStyle name="Normal 6 16 2" xfId="0"/>
    <cellStyle name="Normal 6 16 2 2" xfId="0"/>
    <cellStyle name="Normal 6 16 2 3" xfId="0"/>
    <cellStyle name="Normal 6 16 3" xfId="0"/>
    <cellStyle name="Normal 6 16 4" xfId="0"/>
    <cellStyle name="Normal 6 16 5" xfId="0"/>
    <cellStyle name="Normal 6 17" xfId="0"/>
    <cellStyle name="Normal 6 18" xfId="0"/>
    <cellStyle name="Normal 6 18 2" xfId="0"/>
    <cellStyle name="Normal 6 19" xfId="0"/>
    <cellStyle name="Normal 6 2" xfId="0"/>
    <cellStyle name="Normal 6 2 2" xfId="0"/>
    <cellStyle name="Normal 6 2 2 2" xfId="0"/>
    <cellStyle name="Normal 6 2 2 3" xfId="0"/>
    <cellStyle name="Normal 6 2 3" xfId="0"/>
    <cellStyle name="Normal 6 2 3 2" xfId="0"/>
    <cellStyle name="Normal 6 2 3 3" xfId="0"/>
    <cellStyle name="Normal 6 2 4" xfId="0"/>
    <cellStyle name="Normal 6 2_Sheet1" xfId="0"/>
    <cellStyle name="Normal 6 3" xfId="0"/>
    <cellStyle name="Normal 6 4" xfId="0"/>
    <cellStyle name="Normal 6 4 2" xfId="0"/>
    <cellStyle name="Normal 6 4 2 2" xfId="0"/>
    <cellStyle name="Normal 6 4 2 3" xfId="0"/>
    <cellStyle name="Normal 6 4 3" xfId="0"/>
    <cellStyle name="Normal 6 4 4" xfId="0"/>
    <cellStyle name="Normal 6 5" xfId="0"/>
    <cellStyle name="Normal 6 5 2" xfId="0"/>
    <cellStyle name="Normal 6 5 3" xfId="0"/>
    <cellStyle name="Normal 6 5 3 2" xfId="0"/>
    <cellStyle name="Normal 6 5 3 3" xfId="0"/>
    <cellStyle name="Normal 6 5 4" xfId="0"/>
    <cellStyle name="Normal 6 5 4 2" xfId="0"/>
    <cellStyle name="Normal 6 5 4 2 2" xfId="0"/>
    <cellStyle name="Normal 6 5 4 2 3" xfId="0"/>
    <cellStyle name="Normal 6 5 4 3" xfId="0"/>
    <cellStyle name="Normal 6 5 4 4" xfId="0"/>
    <cellStyle name="Normal 6 5 5" xfId="0"/>
    <cellStyle name="Normal 6 5 6" xfId="0"/>
    <cellStyle name="Normal 6 5 7" xfId="0"/>
    <cellStyle name="Normal 6 6" xfId="0"/>
    <cellStyle name="Normal 6 6 2" xfId="0"/>
    <cellStyle name="Normal 6 6 2 2" xfId="0"/>
    <cellStyle name="Normal 6 6 2 3" xfId="0"/>
    <cellStyle name="Normal 6 6 3" xfId="0"/>
    <cellStyle name="Normal 6 6 3 2" xfId="0"/>
    <cellStyle name="Normal 6 6 3 2 2" xfId="0"/>
    <cellStyle name="Normal 6 6 3 2 3" xfId="0"/>
    <cellStyle name="Normal 6 6 3 3" xfId="0"/>
    <cellStyle name="Normal 6 6 3 4" xfId="0"/>
    <cellStyle name="Normal 6 6 4" xfId="0"/>
    <cellStyle name="Normal 6 6 5" xfId="0"/>
    <cellStyle name="Normal 6 6 6" xfId="0"/>
    <cellStyle name="Normal 6 7" xfId="0"/>
    <cellStyle name="Normal 6 7 2" xfId="0"/>
    <cellStyle name="Normal 6 7 2 2" xfId="0"/>
    <cellStyle name="Normal 6 7 2 3" xfId="0"/>
    <cellStyle name="Normal 6 7 3" xfId="0"/>
    <cellStyle name="Normal 6 7 3 2" xfId="0"/>
    <cellStyle name="Normal 6 7 3 2 2" xfId="0"/>
    <cellStyle name="Normal 6 7 3 2 3" xfId="0"/>
    <cellStyle name="Normal 6 7 3 3" xfId="0"/>
    <cellStyle name="Normal 6 7 3 4" xfId="0"/>
    <cellStyle name="Normal 6 7 4" xfId="0"/>
    <cellStyle name="Normal 6 7 5" xfId="0"/>
    <cellStyle name="Normal 6 7 6" xfId="0"/>
    <cellStyle name="Normal 6 8" xfId="0"/>
    <cellStyle name="Normal 6 8 2" xfId="0"/>
    <cellStyle name="Normal 6 8 2 2" xfId="0"/>
    <cellStyle name="Normal 6 8 2 3" xfId="0"/>
    <cellStyle name="Normal 6 8 3" xfId="0"/>
    <cellStyle name="Normal 6 8 3 2" xfId="0"/>
    <cellStyle name="Normal 6 8 3 2 2" xfId="0"/>
    <cellStyle name="Normal 6 8 3 2 3" xfId="0"/>
    <cellStyle name="Normal 6 8 3 3" xfId="0"/>
    <cellStyle name="Normal 6 8 3 4" xfId="0"/>
    <cellStyle name="Normal 6 8 4" xfId="0"/>
    <cellStyle name="Normal 6 8 5" xfId="0"/>
    <cellStyle name="Normal 6 8 6" xfId="0"/>
    <cellStyle name="Normal 6 9" xfId="0"/>
    <cellStyle name="Normal 6 9 2" xfId="0"/>
    <cellStyle name="Normal 6 9 3" xfId="0"/>
    <cellStyle name="Normal 60" xfId="0"/>
    <cellStyle name="Normal 60 2" xfId="0"/>
    <cellStyle name="Normal 60 3" xfId="0"/>
    <cellStyle name="Normal 600" xfId="0"/>
    <cellStyle name="Normal 601" xfId="0"/>
    <cellStyle name="Normal 602" xfId="0"/>
    <cellStyle name="Normal 603" xfId="0"/>
    <cellStyle name="Normal 604" xfId="0"/>
    <cellStyle name="Normal 605" xfId="0"/>
    <cellStyle name="Normal 606" xfId="0"/>
    <cellStyle name="Normal 607" xfId="0"/>
    <cellStyle name="Normal 608" xfId="0"/>
    <cellStyle name="Normal 609" xfId="0"/>
    <cellStyle name="Normal 61" xfId="0"/>
    <cellStyle name="Normal 61 2" xfId="0"/>
    <cellStyle name="Normal 61 3" xfId="0"/>
    <cellStyle name="Normal 610" xfId="0"/>
    <cellStyle name="Normal 611" xfId="0"/>
    <cellStyle name="Normal 611 2" xfId="0"/>
    <cellStyle name="Normal 611 2 2" xfId="0"/>
    <cellStyle name="Normal 611 2 2 2" xfId="0"/>
    <cellStyle name="Normal 611 2 2 2 2" xfId="0"/>
    <cellStyle name="Normal 611 2 2 3" xfId="0"/>
    <cellStyle name="Normal 611 2 3" xfId="0"/>
    <cellStyle name="Normal 611 2 3 2" xfId="0"/>
    <cellStyle name="Normal 611 2 4" xfId="0"/>
    <cellStyle name="Normal 611 3" xfId="0"/>
    <cellStyle name="Normal 611 3 2" xfId="0"/>
    <cellStyle name="Normal 611 3 2 2" xfId="0"/>
    <cellStyle name="Normal 611 3 2 2 2" xfId="0"/>
    <cellStyle name="Normal 611 3 2 3" xfId="0"/>
    <cellStyle name="Normal 611 3 3" xfId="0"/>
    <cellStyle name="Normal 611 3 3 2" xfId="0"/>
    <cellStyle name="Normal 611 3 4" xfId="0"/>
    <cellStyle name="Normal 611 4" xfId="0"/>
    <cellStyle name="Normal 611 4 2" xfId="0"/>
    <cellStyle name="Normal 611 4 2 2" xfId="0"/>
    <cellStyle name="Normal 611 4 2 2 2" xfId="0"/>
    <cellStyle name="Normal 611 4 2 3" xfId="0"/>
    <cellStyle name="Normal 611 4 3" xfId="0"/>
    <cellStyle name="Normal 611 4 3 2" xfId="0"/>
    <cellStyle name="Normal 611 4 4" xfId="0"/>
    <cellStyle name="Normal 611 5" xfId="0"/>
    <cellStyle name="Normal 611 5 2" xfId="0"/>
    <cellStyle name="Normal 611 5 2 2" xfId="0"/>
    <cellStyle name="Normal 611 5 3" xfId="0"/>
    <cellStyle name="Normal 611 6" xfId="0"/>
    <cellStyle name="Normal 611 6 2" xfId="0"/>
    <cellStyle name="Normal 611 7" xfId="0"/>
    <cellStyle name="Normal 612" xfId="0"/>
    <cellStyle name="Normal 612 2" xfId="0"/>
    <cellStyle name="Normal 612 2 2" xfId="0"/>
    <cellStyle name="Normal 612 2 2 2" xfId="0"/>
    <cellStyle name="Normal 612 2 2 2 2" xfId="0"/>
    <cellStyle name="Normal 612 2 2 3" xfId="0"/>
    <cellStyle name="Normal 612 2 3" xfId="0"/>
    <cellStyle name="Normal 612 2 3 2" xfId="0"/>
    <cellStyle name="Normal 612 2 4" xfId="0"/>
    <cellStyle name="Normal 612 3" xfId="0"/>
    <cellStyle name="Normal 612 3 2" xfId="0"/>
    <cellStyle name="Normal 612 3 2 2" xfId="0"/>
    <cellStyle name="Normal 612 3 2 2 2" xfId="0"/>
    <cellStyle name="Normal 612 3 2 3" xfId="0"/>
    <cellStyle name="Normal 612 3 3" xfId="0"/>
    <cellStyle name="Normal 612 3 3 2" xfId="0"/>
    <cellStyle name="Normal 612 3 4" xfId="0"/>
    <cellStyle name="Normal 612 4" xfId="0"/>
    <cellStyle name="Normal 612 4 2" xfId="0"/>
    <cellStyle name="Normal 612 4 2 2" xfId="0"/>
    <cellStyle name="Normal 612 4 2 2 2" xfId="0"/>
    <cellStyle name="Normal 612 4 2 3" xfId="0"/>
    <cellStyle name="Normal 612 4 3" xfId="0"/>
    <cellStyle name="Normal 612 4 3 2" xfId="0"/>
    <cellStyle name="Normal 612 4 4" xfId="0"/>
    <cellStyle name="Normal 612 5" xfId="0"/>
    <cellStyle name="Normal 612 5 2" xfId="0"/>
    <cellStyle name="Normal 612 5 2 2" xfId="0"/>
    <cellStyle name="Normal 612 5 3" xfId="0"/>
    <cellStyle name="Normal 612 6" xfId="0"/>
    <cellStyle name="Normal 612 6 2" xfId="0"/>
    <cellStyle name="Normal 612 7" xfId="0"/>
    <cellStyle name="Normal 613" xfId="0"/>
    <cellStyle name="Normal 613 2" xfId="0"/>
    <cellStyle name="Normal 613 2 2" xfId="0"/>
    <cellStyle name="Normal 613 2 2 2" xfId="0"/>
    <cellStyle name="Normal 613 2 2 2 2" xfId="0"/>
    <cellStyle name="Normal 613 2 2 3" xfId="0"/>
    <cellStyle name="Normal 613 2 3" xfId="0"/>
    <cellStyle name="Normal 613 2 3 2" xfId="0"/>
    <cellStyle name="Normal 613 2 4" xfId="0"/>
    <cellStyle name="Normal 613 3" xfId="0"/>
    <cellStyle name="Normal 613 3 2" xfId="0"/>
    <cellStyle name="Normal 613 3 2 2" xfId="0"/>
    <cellStyle name="Normal 613 3 2 2 2" xfId="0"/>
    <cellStyle name="Normal 613 3 2 3" xfId="0"/>
    <cellStyle name="Normal 613 3 3" xfId="0"/>
    <cellStyle name="Normal 613 3 3 2" xfId="0"/>
    <cellStyle name="Normal 613 3 4" xfId="0"/>
    <cellStyle name="Normal 613 4" xfId="0"/>
    <cellStyle name="Normal 613 4 2" xfId="0"/>
    <cellStyle name="Normal 613 4 2 2" xfId="0"/>
    <cellStyle name="Normal 613 4 2 2 2" xfId="0"/>
    <cellStyle name="Normal 613 4 2 3" xfId="0"/>
    <cellStyle name="Normal 613 4 3" xfId="0"/>
    <cellStyle name="Normal 613 4 3 2" xfId="0"/>
    <cellStyle name="Normal 613 4 4" xfId="0"/>
    <cellStyle name="Normal 613 5" xfId="0"/>
    <cellStyle name="Normal 613 5 2" xfId="0"/>
    <cellStyle name="Normal 613 5 2 2" xfId="0"/>
    <cellStyle name="Normal 613 5 3" xfId="0"/>
    <cellStyle name="Normal 613 6" xfId="0"/>
    <cellStyle name="Normal 613 6 2" xfId="0"/>
    <cellStyle name="Normal 613 7" xfId="0"/>
    <cellStyle name="Normal 614" xfId="0"/>
    <cellStyle name="Normal 614 2" xfId="0"/>
    <cellStyle name="Normal 614 2 2" xfId="0"/>
    <cellStyle name="Normal 614 2 2 2" xfId="0"/>
    <cellStyle name="Normal 614 2 2 2 2" xfId="0"/>
    <cellStyle name="Normal 614 2 2 3" xfId="0"/>
    <cellStyle name="Normal 614 2 3" xfId="0"/>
    <cellStyle name="Normal 614 2 3 2" xfId="0"/>
    <cellStyle name="Normal 614 2 4" xfId="0"/>
    <cellStyle name="Normal 614 3" xfId="0"/>
    <cellStyle name="Normal 614 3 2" xfId="0"/>
    <cellStyle name="Normal 614 3 2 2" xfId="0"/>
    <cellStyle name="Normal 614 3 2 2 2" xfId="0"/>
    <cellStyle name="Normal 614 3 2 3" xfId="0"/>
    <cellStyle name="Normal 614 3 3" xfId="0"/>
    <cellStyle name="Normal 614 3 3 2" xfId="0"/>
    <cellStyle name="Normal 614 3 4" xfId="0"/>
    <cellStyle name="Normal 614 4" xfId="0"/>
    <cellStyle name="Normal 614 4 2" xfId="0"/>
    <cellStyle name="Normal 614 4 2 2" xfId="0"/>
    <cellStyle name="Normal 614 4 2 2 2" xfId="0"/>
    <cellStyle name="Normal 614 4 2 3" xfId="0"/>
    <cellStyle name="Normal 614 4 3" xfId="0"/>
    <cellStyle name="Normal 614 4 3 2" xfId="0"/>
    <cellStyle name="Normal 614 4 4" xfId="0"/>
    <cellStyle name="Normal 614 5" xfId="0"/>
    <cellStyle name="Normal 614 5 2" xfId="0"/>
    <cellStyle name="Normal 614 5 2 2" xfId="0"/>
    <cellStyle name="Normal 614 5 3" xfId="0"/>
    <cellStyle name="Normal 614 6" xfId="0"/>
    <cellStyle name="Normal 614 6 2" xfId="0"/>
    <cellStyle name="Normal 614 7" xfId="0"/>
    <cellStyle name="Normal 615" xfId="0"/>
    <cellStyle name="Normal 615 2" xfId="0"/>
    <cellStyle name="Normal 615 2 2" xfId="0"/>
    <cellStyle name="Normal 615 2 2 2" xfId="0"/>
    <cellStyle name="Normal 615 2 2 2 2" xfId="0"/>
    <cellStyle name="Normal 615 2 2 3" xfId="0"/>
    <cellStyle name="Normal 615 2 3" xfId="0"/>
    <cellStyle name="Normal 615 2 3 2" xfId="0"/>
    <cellStyle name="Normal 615 2 4" xfId="0"/>
    <cellStyle name="Normal 615 3" xfId="0"/>
    <cellStyle name="Normal 615 3 2" xfId="0"/>
    <cellStyle name="Normal 615 3 2 2" xfId="0"/>
    <cellStyle name="Normal 615 3 2 2 2" xfId="0"/>
    <cellStyle name="Normal 615 3 2 3" xfId="0"/>
    <cellStyle name="Normal 615 3 3" xfId="0"/>
    <cellStyle name="Normal 615 3 3 2" xfId="0"/>
    <cellStyle name="Normal 615 3 4" xfId="0"/>
    <cellStyle name="Normal 615 4" xfId="0"/>
    <cellStyle name="Normal 615 4 2" xfId="0"/>
    <cellStyle name="Normal 615 4 2 2" xfId="0"/>
    <cellStyle name="Normal 615 4 2 2 2" xfId="0"/>
    <cellStyle name="Normal 615 4 2 3" xfId="0"/>
    <cellStyle name="Normal 615 4 3" xfId="0"/>
    <cellStyle name="Normal 615 4 3 2" xfId="0"/>
    <cellStyle name="Normal 615 4 4" xfId="0"/>
    <cellStyle name="Normal 615 5" xfId="0"/>
    <cellStyle name="Normal 615 5 2" xfId="0"/>
    <cellStyle name="Normal 615 5 2 2" xfId="0"/>
    <cellStyle name="Normal 615 5 3" xfId="0"/>
    <cellStyle name="Normal 615 6" xfId="0"/>
    <cellStyle name="Normal 615 6 2" xfId="0"/>
    <cellStyle name="Normal 615 7" xfId="0"/>
    <cellStyle name="Normal 616" xfId="0"/>
    <cellStyle name="Normal 616 2" xfId="0"/>
    <cellStyle name="Normal 616 2 2" xfId="0"/>
    <cellStyle name="Normal 616 2 2 2" xfId="0"/>
    <cellStyle name="Normal 616 2 2 2 2" xfId="0"/>
    <cellStyle name="Normal 616 2 2 3" xfId="0"/>
    <cellStyle name="Normal 616 2 3" xfId="0"/>
    <cellStyle name="Normal 616 2 3 2" xfId="0"/>
    <cellStyle name="Normal 616 2 4" xfId="0"/>
    <cellStyle name="Normal 616 3" xfId="0"/>
    <cellStyle name="Normal 616 3 2" xfId="0"/>
    <cellStyle name="Normal 616 3 2 2" xfId="0"/>
    <cellStyle name="Normal 616 3 2 2 2" xfId="0"/>
    <cellStyle name="Normal 616 3 2 3" xfId="0"/>
    <cellStyle name="Normal 616 3 3" xfId="0"/>
    <cellStyle name="Normal 616 3 3 2" xfId="0"/>
    <cellStyle name="Normal 616 3 4" xfId="0"/>
    <cellStyle name="Normal 616 4" xfId="0"/>
    <cellStyle name="Normal 616 4 2" xfId="0"/>
    <cellStyle name="Normal 616 4 2 2" xfId="0"/>
    <cellStyle name="Normal 616 4 2 2 2" xfId="0"/>
    <cellStyle name="Normal 616 4 2 3" xfId="0"/>
    <cellStyle name="Normal 616 4 3" xfId="0"/>
    <cellStyle name="Normal 616 4 3 2" xfId="0"/>
    <cellStyle name="Normal 616 4 4" xfId="0"/>
    <cellStyle name="Normal 616 5" xfId="0"/>
    <cellStyle name="Normal 616 5 2" xfId="0"/>
    <cellStyle name="Normal 616 5 2 2" xfId="0"/>
    <cellStyle name="Normal 616 5 3" xfId="0"/>
    <cellStyle name="Normal 616 6" xfId="0"/>
    <cellStyle name="Normal 616 6 2" xfId="0"/>
    <cellStyle name="Normal 616 7" xfId="0"/>
    <cellStyle name="Normal 617" xfId="0"/>
    <cellStyle name="Normal 617 2" xfId="0"/>
    <cellStyle name="Normal 617 2 2" xfId="0"/>
    <cellStyle name="Normal 617 2 2 2" xfId="0"/>
    <cellStyle name="Normal 617 2 2 2 2" xfId="0"/>
    <cellStyle name="Normal 617 2 2 3" xfId="0"/>
    <cellStyle name="Normal 617 2 3" xfId="0"/>
    <cellStyle name="Normal 617 2 3 2" xfId="0"/>
    <cellStyle name="Normal 617 2 4" xfId="0"/>
    <cellStyle name="Normal 617 3" xfId="0"/>
    <cellStyle name="Normal 617 3 2" xfId="0"/>
    <cellStyle name="Normal 617 3 2 2" xfId="0"/>
    <cellStyle name="Normal 617 3 2 2 2" xfId="0"/>
    <cellStyle name="Normal 617 3 2 3" xfId="0"/>
    <cellStyle name="Normal 617 3 3" xfId="0"/>
    <cellStyle name="Normal 617 3 3 2" xfId="0"/>
    <cellStyle name="Normal 617 3 4" xfId="0"/>
    <cellStyle name="Normal 617 4" xfId="0"/>
    <cellStyle name="Normal 617 4 2" xfId="0"/>
    <cellStyle name="Normal 617 4 2 2" xfId="0"/>
    <cellStyle name="Normal 617 4 2 2 2" xfId="0"/>
    <cellStyle name="Normal 617 4 2 3" xfId="0"/>
    <cellStyle name="Normal 617 4 3" xfId="0"/>
    <cellStyle name="Normal 617 4 3 2" xfId="0"/>
    <cellStyle name="Normal 617 4 4" xfId="0"/>
    <cellStyle name="Normal 617 5" xfId="0"/>
    <cellStyle name="Normal 617 5 2" xfId="0"/>
    <cellStyle name="Normal 617 5 2 2" xfId="0"/>
    <cellStyle name="Normal 617 5 3" xfId="0"/>
    <cellStyle name="Normal 617 6" xfId="0"/>
    <cellStyle name="Normal 617 6 2" xfId="0"/>
    <cellStyle name="Normal 617 7" xfId="0"/>
    <cellStyle name="Normal 618" xfId="0"/>
    <cellStyle name="Normal 618 2" xfId="0"/>
    <cellStyle name="Normal 618 2 2" xfId="0"/>
    <cellStyle name="Normal 618 2 2 2" xfId="0"/>
    <cellStyle name="Normal 618 2 2 2 2" xfId="0"/>
    <cellStyle name="Normal 618 2 2 3" xfId="0"/>
    <cellStyle name="Normal 618 2 3" xfId="0"/>
    <cellStyle name="Normal 618 2 3 2" xfId="0"/>
    <cellStyle name="Normal 618 2 4" xfId="0"/>
    <cellStyle name="Normal 618 3" xfId="0"/>
    <cellStyle name="Normal 618 3 2" xfId="0"/>
    <cellStyle name="Normal 618 3 2 2" xfId="0"/>
    <cellStyle name="Normal 618 3 2 2 2" xfId="0"/>
    <cellStyle name="Normal 618 3 2 3" xfId="0"/>
    <cellStyle name="Normal 618 3 3" xfId="0"/>
    <cellStyle name="Normal 618 3 3 2" xfId="0"/>
    <cellStyle name="Normal 618 3 4" xfId="0"/>
    <cellStyle name="Normal 618 4" xfId="0"/>
    <cellStyle name="Normal 618 4 2" xfId="0"/>
    <cellStyle name="Normal 618 4 2 2" xfId="0"/>
    <cellStyle name="Normal 618 4 2 2 2" xfId="0"/>
    <cellStyle name="Normal 618 4 2 3" xfId="0"/>
    <cellStyle name="Normal 618 4 3" xfId="0"/>
    <cellStyle name="Normal 618 4 3 2" xfId="0"/>
    <cellStyle name="Normal 618 4 4" xfId="0"/>
    <cellStyle name="Normal 618 5" xfId="0"/>
    <cellStyle name="Normal 618 5 2" xfId="0"/>
    <cellStyle name="Normal 618 5 2 2" xfId="0"/>
    <cellStyle name="Normal 618 5 3" xfId="0"/>
    <cellStyle name="Normal 618 6" xfId="0"/>
    <cellStyle name="Normal 618 6 2" xfId="0"/>
    <cellStyle name="Normal 618 7" xfId="0"/>
    <cellStyle name="Normal 619" xfId="0"/>
    <cellStyle name="Normal 619 2" xfId="0"/>
    <cellStyle name="Normal 619 2 2" xfId="0"/>
    <cellStyle name="Normal 619 2 2 2" xfId="0"/>
    <cellStyle name="Normal 619 2 2 2 2" xfId="0"/>
    <cellStyle name="Normal 619 2 2 3" xfId="0"/>
    <cellStyle name="Normal 619 2 3" xfId="0"/>
    <cellStyle name="Normal 619 2 3 2" xfId="0"/>
    <cellStyle name="Normal 619 2 4" xfId="0"/>
    <cellStyle name="Normal 619 3" xfId="0"/>
    <cellStyle name="Normal 619 3 2" xfId="0"/>
    <cellStyle name="Normal 619 3 2 2" xfId="0"/>
    <cellStyle name="Normal 619 3 2 2 2" xfId="0"/>
    <cellStyle name="Normal 619 3 2 3" xfId="0"/>
    <cellStyle name="Normal 619 3 3" xfId="0"/>
    <cellStyle name="Normal 619 3 3 2" xfId="0"/>
    <cellStyle name="Normal 619 3 4" xfId="0"/>
    <cellStyle name="Normal 619 4" xfId="0"/>
    <cellStyle name="Normal 619 4 2" xfId="0"/>
    <cellStyle name="Normal 619 4 2 2" xfId="0"/>
    <cellStyle name="Normal 619 4 2 2 2" xfId="0"/>
    <cellStyle name="Normal 619 4 2 3" xfId="0"/>
    <cellStyle name="Normal 619 4 3" xfId="0"/>
    <cellStyle name="Normal 619 4 3 2" xfId="0"/>
    <cellStyle name="Normal 619 4 4" xfId="0"/>
    <cellStyle name="Normal 619 5" xfId="0"/>
    <cellStyle name="Normal 619 5 2" xfId="0"/>
    <cellStyle name="Normal 619 5 2 2" xfId="0"/>
    <cellStyle name="Normal 619 5 3" xfId="0"/>
    <cellStyle name="Normal 619 6" xfId="0"/>
    <cellStyle name="Normal 619 6 2" xfId="0"/>
    <cellStyle name="Normal 619 7" xfId="0"/>
    <cellStyle name="Normal 62" xfId="0"/>
    <cellStyle name="Normal 62 2" xfId="0"/>
    <cellStyle name="Normal 62 3" xfId="0"/>
    <cellStyle name="Normal 620" xfId="0"/>
    <cellStyle name="Normal 620 2" xfId="0"/>
    <cellStyle name="Normal 620 2 2" xfId="0"/>
    <cellStyle name="Normal 620 2 2 2" xfId="0"/>
    <cellStyle name="Normal 620 2 2 2 2" xfId="0"/>
    <cellStyle name="Normal 620 2 2 3" xfId="0"/>
    <cellStyle name="Normal 620 2 3" xfId="0"/>
    <cellStyle name="Normal 620 2 3 2" xfId="0"/>
    <cellStyle name="Normal 620 2 4" xfId="0"/>
    <cellStyle name="Normal 620 3" xfId="0"/>
    <cellStyle name="Normal 620 3 2" xfId="0"/>
    <cellStyle name="Normal 620 3 2 2" xfId="0"/>
    <cellStyle name="Normal 620 3 2 2 2" xfId="0"/>
    <cellStyle name="Normal 620 3 2 3" xfId="0"/>
    <cellStyle name="Normal 620 3 3" xfId="0"/>
    <cellStyle name="Normal 620 3 3 2" xfId="0"/>
    <cellStyle name="Normal 620 3 4" xfId="0"/>
    <cellStyle name="Normal 620 4" xfId="0"/>
    <cellStyle name="Normal 620 4 2" xfId="0"/>
    <cellStyle name="Normal 620 4 2 2" xfId="0"/>
    <cellStyle name="Normal 620 4 2 2 2" xfId="0"/>
    <cellStyle name="Normal 620 4 2 3" xfId="0"/>
    <cellStyle name="Normal 620 4 3" xfId="0"/>
    <cellStyle name="Normal 620 4 3 2" xfId="0"/>
    <cellStyle name="Normal 620 4 4" xfId="0"/>
    <cellStyle name="Normal 620 5" xfId="0"/>
    <cellStyle name="Normal 620 5 2" xfId="0"/>
    <cellStyle name="Normal 620 5 2 2" xfId="0"/>
    <cellStyle name="Normal 620 5 3" xfId="0"/>
    <cellStyle name="Normal 620 6" xfId="0"/>
    <cellStyle name="Normal 620 6 2" xfId="0"/>
    <cellStyle name="Normal 620 7" xfId="0"/>
    <cellStyle name="Normal 621" xfId="0"/>
    <cellStyle name="Normal 621 2" xfId="0"/>
    <cellStyle name="Normal 621 2 2" xfId="0"/>
    <cellStyle name="Normal 621 2 2 2" xfId="0"/>
    <cellStyle name="Normal 621 2 2 2 2" xfId="0"/>
    <cellStyle name="Normal 621 2 2 3" xfId="0"/>
    <cellStyle name="Normal 621 2 3" xfId="0"/>
    <cellStyle name="Normal 621 2 3 2" xfId="0"/>
    <cellStyle name="Normal 621 2 4" xfId="0"/>
    <cellStyle name="Normal 621 3" xfId="0"/>
    <cellStyle name="Normal 621 3 2" xfId="0"/>
    <cellStyle name="Normal 621 3 2 2" xfId="0"/>
    <cellStyle name="Normal 621 3 2 2 2" xfId="0"/>
    <cellStyle name="Normal 621 3 2 3" xfId="0"/>
    <cellStyle name="Normal 621 3 3" xfId="0"/>
    <cellStyle name="Normal 621 3 3 2" xfId="0"/>
    <cellStyle name="Normal 621 3 4" xfId="0"/>
    <cellStyle name="Normal 621 4" xfId="0"/>
    <cellStyle name="Normal 621 4 2" xfId="0"/>
    <cellStyle name="Normal 621 4 2 2" xfId="0"/>
    <cellStyle name="Normal 621 4 2 2 2" xfId="0"/>
    <cellStyle name="Normal 621 4 2 3" xfId="0"/>
    <cellStyle name="Normal 621 4 3" xfId="0"/>
    <cellStyle name="Normal 621 4 3 2" xfId="0"/>
    <cellStyle name="Normal 621 4 4" xfId="0"/>
    <cellStyle name="Normal 621 5" xfId="0"/>
    <cellStyle name="Normal 621 5 2" xfId="0"/>
    <cellStyle name="Normal 621 5 2 2" xfId="0"/>
    <cellStyle name="Normal 621 5 3" xfId="0"/>
    <cellStyle name="Normal 621 6" xfId="0"/>
    <cellStyle name="Normal 621 6 2" xfId="0"/>
    <cellStyle name="Normal 621 7" xfId="0"/>
    <cellStyle name="Normal 622" xfId="0"/>
    <cellStyle name="Normal 622 2" xfId="0"/>
    <cellStyle name="Normal 622 2 2" xfId="0"/>
    <cellStyle name="Normal 622 2 2 2" xfId="0"/>
    <cellStyle name="Normal 622 2 2 2 2" xfId="0"/>
    <cellStyle name="Normal 622 2 2 3" xfId="0"/>
    <cellStyle name="Normal 622 2 3" xfId="0"/>
    <cellStyle name="Normal 622 2 3 2" xfId="0"/>
    <cellStyle name="Normal 622 2 4" xfId="0"/>
    <cellStyle name="Normal 622 3" xfId="0"/>
    <cellStyle name="Normal 622 3 2" xfId="0"/>
    <cellStyle name="Normal 622 3 2 2" xfId="0"/>
    <cellStyle name="Normal 622 3 2 2 2" xfId="0"/>
    <cellStyle name="Normal 622 3 2 3" xfId="0"/>
    <cellStyle name="Normal 622 3 3" xfId="0"/>
    <cellStyle name="Normal 622 3 3 2" xfId="0"/>
    <cellStyle name="Normal 622 3 4" xfId="0"/>
    <cellStyle name="Normal 622 4" xfId="0"/>
    <cellStyle name="Normal 622 4 2" xfId="0"/>
    <cellStyle name="Normal 622 4 2 2" xfId="0"/>
    <cellStyle name="Normal 622 4 2 2 2" xfId="0"/>
    <cellStyle name="Normal 622 4 2 3" xfId="0"/>
    <cellStyle name="Normal 622 4 3" xfId="0"/>
    <cellStyle name="Normal 622 4 3 2" xfId="0"/>
    <cellStyle name="Normal 622 4 4" xfId="0"/>
    <cellStyle name="Normal 622 5" xfId="0"/>
    <cellStyle name="Normal 622 5 2" xfId="0"/>
    <cellStyle name="Normal 622 5 2 2" xfId="0"/>
    <cellStyle name="Normal 622 5 3" xfId="0"/>
    <cellStyle name="Normal 622 6" xfId="0"/>
    <cellStyle name="Normal 622 6 2" xfId="0"/>
    <cellStyle name="Normal 622 7" xfId="0"/>
    <cellStyle name="Normal 623" xfId="0"/>
    <cellStyle name="Normal 623 2" xfId="0"/>
    <cellStyle name="Normal 623 2 2" xfId="0"/>
    <cellStyle name="Normal 623 2 2 2" xfId="0"/>
    <cellStyle name="Normal 623 2 2 2 2" xfId="0"/>
    <cellStyle name="Normal 623 2 2 3" xfId="0"/>
    <cellStyle name="Normal 623 2 3" xfId="0"/>
    <cellStyle name="Normal 623 2 3 2" xfId="0"/>
    <cellStyle name="Normal 623 2 4" xfId="0"/>
    <cellStyle name="Normal 623 3" xfId="0"/>
    <cellStyle name="Normal 623 3 2" xfId="0"/>
    <cellStyle name="Normal 623 3 2 2" xfId="0"/>
    <cellStyle name="Normal 623 3 2 2 2" xfId="0"/>
    <cellStyle name="Normal 623 3 2 3" xfId="0"/>
    <cellStyle name="Normal 623 3 3" xfId="0"/>
    <cellStyle name="Normal 623 3 3 2" xfId="0"/>
    <cellStyle name="Normal 623 3 4" xfId="0"/>
    <cellStyle name="Normal 623 4" xfId="0"/>
    <cellStyle name="Normal 623 4 2" xfId="0"/>
    <cellStyle name="Normal 623 4 2 2" xfId="0"/>
    <cellStyle name="Normal 623 4 2 2 2" xfId="0"/>
    <cellStyle name="Normal 623 4 2 3" xfId="0"/>
    <cellStyle name="Normal 623 4 3" xfId="0"/>
    <cellStyle name="Normal 623 4 3 2" xfId="0"/>
    <cellStyle name="Normal 623 4 4" xfId="0"/>
    <cellStyle name="Normal 623 5" xfId="0"/>
    <cellStyle name="Normal 623 5 2" xfId="0"/>
    <cellStyle name="Normal 623 5 2 2" xfId="0"/>
    <cellStyle name="Normal 623 5 3" xfId="0"/>
    <cellStyle name="Normal 623 6" xfId="0"/>
    <cellStyle name="Normal 623 6 2" xfId="0"/>
    <cellStyle name="Normal 623 7" xfId="0"/>
    <cellStyle name="Normal 624" xfId="0"/>
    <cellStyle name="Normal 624 2" xfId="0"/>
    <cellStyle name="Normal 624 2 2" xfId="0"/>
    <cellStyle name="Normal 624 2 2 2" xfId="0"/>
    <cellStyle name="Normal 624 2 2 2 2" xfId="0"/>
    <cellStyle name="Normal 624 2 2 3" xfId="0"/>
    <cellStyle name="Normal 624 2 3" xfId="0"/>
    <cellStyle name="Normal 624 2 3 2" xfId="0"/>
    <cellStyle name="Normal 624 2 4" xfId="0"/>
    <cellStyle name="Normal 624 3" xfId="0"/>
    <cellStyle name="Normal 624 3 2" xfId="0"/>
    <cellStyle name="Normal 624 3 2 2" xfId="0"/>
    <cellStyle name="Normal 624 3 2 2 2" xfId="0"/>
    <cellStyle name="Normal 624 3 2 3" xfId="0"/>
    <cellStyle name="Normal 624 3 3" xfId="0"/>
    <cellStyle name="Normal 624 3 3 2" xfId="0"/>
    <cellStyle name="Normal 624 3 4" xfId="0"/>
    <cellStyle name="Normal 624 4" xfId="0"/>
    <cellStyle name="Normal 624 4 2" xfId="0"/>
    <cellStyle name="Normal 624 4 2 2" xfId="0"/>
    <cellStyle name="Normal 624 4 2 2 2" xfId="0"/>
    <cellStyle name="Normal 624 4 2 3" xfId="0"/>
    <cellStyle name="Normal 624 4 3" xfId="0"/>
    <cellStyle name="Normal 624 4 3 2" xfId="0"/>
    <cellStyle name="Normal 624 4 4" xfId="0"/>
    <cellStyle name="Normal 624 5" xfId="0"/>
    <cellStyle name="Normal 624 5 2" xfId="0"/>
    <cellStyle name="Normal 624 5 2 2" xfId="0"/>
    <cellStyle name="Normal 624 5 3" xfId="0"/>
    <cellStyle name="Normal 624 6" xfId="0"/>
    <cellStyle name="Normal 624 6 2" xfId="0"/>
    <cellStyle name="Normal 624 7" xfId="0"/>
    <cellStyle name="Normal 625" xfId="0"/>
    <cellStyle name="Normal 625 2" xfId="0"/>
    <cellStyle name="Normal 625 2 2" xfId="0"/>
    <cellStyle name="Normal 625 2 2 2" xfId="0"/>
    <cellStyle name="Normal 625 2 2 2 2" xfId="0"/>
    <cellStyle name="Normal 625 2 2 3" xfId="0"/>
    <cellStyle name="Normal 625 2 3" xfId="0"/>
    <cellStyle name="Normal 625 2 3 2" xfId="0"/>
    <cellStyle name="Normal 625 2 4" xfId="0"/>
    <cellStyle name="Normal 625 3" xfId="0"/>
    <cellStyle name="Normal 625 3 2" xfId="0"/>
    <cellStyle name="Normal 625 3 2 2" xfId="0"/>
    <cellStyle name="Normal 625 3 2 2 2" xfId="0"/>
    <cellStyle name="Normal 625 3 2 3" xfId="0"/>
    <cellStyle name="Normal 625 3 3" xfId="0"/>
    <cellStyle name="Normal 625 3 3 2" xfId="0"/>
    <cellStyle name="Normal 625 3 4" xfId="0"/>
    <cellStyle name="Normal 625 4" xfId="0"/>
    <cellStyle name="Normal 625 4 2" xfId="0"/>
    <cellStyle name="Normal 625 4 2 2" xfId="0"/>
    <cellStyle name="Normal 625 4 2 2 2" xfId="0"/>
    <cellStyle name="Normal 625 4 2 3" xfId="0"/>
    <cellStyle name="Normal 625 4 3" xfId="0"/>
    <cellStyle name="Normal 625 4 3 2" xfId="0"/>
    <cellStyle name="Normal 625 4 4" xfId="0"/>
    <cellStyle name="Normal 625 5" xfId="0"/>
    <cellStyle name="Normal 625 5 2" xfId="0"/>
    <cellStyle name="Normal 625 5 2 2" xfId="0"/>
    <cellStyle name="Normal 625 5 3" xfId="0"/>
    <cellStyle name="Normal 625 6" xfId="0"/>
    <cellStyle name="Normal 625 6 2" xfId="0"/>
    <cellStyle name="Normal 625 7" xfId="0"/>
    <cellStyle name="Normal 626" xfId="0"/>
    <cellStyle name="Normal 626 2" xfId="0"/>
    <cellStyle name="Normal 626 2 2" xfId="0"/>
    <cellStyle name="Normal 626 2 2 2" xfId="0"/>
    <cellStyle name="Normal 626 2 2 2 2" xfId="0"/>
    <cellStyle name="Normal 626 2 2 3" xfId="0"/>
    <cellStyle name="Normal 626 2 3" xfId="0"/>
    <cellStyle name="Normal 626 2 3 2" xfId="0"/>
    <cellStyle name="Normal 626 2 4" xfId="0"/>
    <cellStyle name="Normal 626 3" xfId="0"/>
    <cellStyle name="Normal 626 3 2" xfId="0"/>
    <cellStyle name="Normal 626 3 2 2" xfId="0"/>
    <cellStyle name="Normal 626 3 2 2 2" xfId="0"/>
    <cellStyle name="Normal 626 3 2 3" xfId="0"/>
    <cellStyle name="Normal 626 3 3" xfId="0"/>
    <cellStyle name="Normal 626 3 3 2" xfId="0"/>
    <cellStyle name="Normal 626 3 4" xfId="0"/>
    <cellStyle name="Normal 626 4" xfId="0"/>
    <cellStyle name="Normal 626 4 2" xfId="0"/>
    <cellStyle name="Normal 626 4 2 2" xfId="0"/>
    <cellStyle name="Normal 626 4 2 2 2" xfId="0"/>
    <cellStyle name="Normal 626 4 2 3" xfId="0"/>
    <cellStyle name="Normal 626 4 3" xfId="0"/>
    <cellStyle name="Normal 626 4 3 2" xfId="0"/>
    <cellStyle name="Normal 626 4 4" xfId="0"/>
    <cellStyle name="Normal 626 5" xfId="0"/>
    <cellStyle name="Normal 626 5 2" xfId="0"/>
    <cellStyle name="Normal 626 5 2 2" xfId="0"/>
    <cellStyle name="Normal 626 5 3" xfId="0"/>
    <cellStyle name="Normal 626 6" xfId="0"/>
    <cellStyle name="Normal 626 6 2" xfId="0"/>
    <cellStyle name="Normal 626 7" xfId="0"/>
    <cellStyle name="Normal 627" xfId="0"/>
    <cellStyle name="Normal 627 2" xfId="0"/>
    <cellStyle name="Normal 627 2 2" xfId="0"/>
    <cellStyle name="Normal 627 2 2 2" xfId="0"/>
    <cellStyle name="Normal 627 2 2 2 2" xfId="0"/>
    <cellStyle name="Normal 627 2 2 3" xfId="0"/>
    <cellStyle name="Normal 627 2 3" xfId="0"/>
    <cellStyle name="Normal 627 2 3 2" xfId="0"/>
    <cellStyle name="Normal 627 2 4" xfId="0"/>
    <cellStyle name="Normal 627 3" xfId="0"/>
    <cellStyle name="Normal 627 3 2" xfId="0"/>
    <cellStyle name="Normal 627 3 2 2" xfId="0"/>
    <cellStyle name="Normal 627 3 2 2 2" xfId="0"/>
    <cellStyle name="Normal 627 3 2 3" xfId="0"/>
    <cellStyle name="Normal 627 3 3" xfId="0"/>
    <cellStyle name="Normal 627 3 3 2" xfId="0"/>
    <cellStyle name="Normal 627 3 4" xfId="0"/>
    <cellStyle name="Normal 627 4" xfId="0"/>
    <cellStyle name="Normal 627 4 2" xfId="0"/>
    <cellStyle name="Normal 627 4 2 2" xfId="0"/>
    <cellStyle name="Normal 627 4 2 2 2" xfId="0"/>
    <cellStyle name="Normal 627 4 2 3" xfId="0"/>
    <cellStyle name="Normal 627 4 3" xfId="0"/>
    <cellStyle name="Normal 627 4 3 2" xfId="0"/>
    <cellStyle name="Normal 627 4 4" xfId="0"/>
    <cellStyle name="Normal 627 5" xfId="0"/>
    <cellStyle name="Normal 627 5 2" xfId="0"/>
    <cellStyle name="Normal 627 5 2 2" xfId="0"/>
    <cellStyle name="Normal 627 5 3" xfId="0"/>
    <cellStyle name="Normal 627 6" xfId="0"/>
    <cellStyle name="Normal 627 6 2" xfId="0"/>
    <cellStyle name="Normal 627 7" xfId="0"/>
    <cellStyle name="Normal 628" xfId="0"/>
    <cellStyle name="Normal 628 2" xfId="0"/>
    <cellStyle name="Normal 628 2 2" xfId="0"/>
    <cellStyle name="Normal 628 2 2 2" xfId="0"/>
    <cellStyle name="Normal 628 2 2 2 2" xfId="0"/>
    <cellStyle name="Normal 628 2 2 3" xfId="0"/>
    <cellStyle name="Normal 628 2 3" xfId="0"/>
    <cellStyle name="Normal 628 2 3 2" xfId="0"/>
    <cellStyle name="Normal 628 2 4" xfId="0"/>
    <cellStyle name="Normal 628 3" xfId="0"/>
    <cellStyle name="Normal 628 3 2" xfId="0"/>
    <cellStyle name="Normal 628 3 2 2" xfId="0"/>
    <cellStyle name="Normal 628 3 2 2 2" xfId="0"/>
    <cellStyle name="Normal 628 3 2 3" xfId="0"/>
    <cellStyle name="Normal 628 3 3" xfId="0"/>
    <cellStyle name="Normal 628 3 3 2" xfId="0"/>
    <cellStyle name="Normal 628 3 4" xfId="0"/>
    <cellStyle name="Normal 628 4" xfId="0"/>
    <cellStyle name="Normal 628 4 2" xfId="0"/>
    <cellStyle name="Normal 628 4 2 2" xfId="0"/>
    <cellStyle name="Normal 628 4 2 2 2" xfId="0"/>
    <cellStyle name="Normal 628 4 2 3" xfId="0"/>
    <cellStyle name="Normal 628 4 3" xfId="0"/>
    <cellStyle name="Normal 628 4 3 2" xfId="0"/>
    <cellStyle name="Normal 628 4 4" xfId="0"/>
    <cellStyle name="Normal 628 5" xfId="0"/>
    <cellStyle name="Normal 628 5 2" xfId="0"/>
    <cellStyle name="Normal 628 5 2 2" xfId="0"/>
    <cellStyle name="Normal 628 5 3" xfId="0"/>
    <cellStyle name="Normal 628 6" xfId="0"/>
    <cellStyle name="Normal 628 6 2" xfId="0"/>
    <cellStyle name="Normal 628 7" xfId="0"/>
    <cellStyle name="Normal 629" xfId="0"/>
    <cellStyle name="Normal 629 2" xfId="0"/>
    <cellStyle name="Normal 629 2 2" xfId="0"/>
    <cellStyle name="Normal 629 2 2 2" xfId="0"/>
    <cellStyle name="Normal 629 2 2 2 2" xfId="0"/>
    <cellStyle name="Normal 629 2 2 3" xfId="0"/>
    <cellStyle name="Normal 629 2 3" xfId="0"/>
    <cellStyle name="Normal 629 2 3 2" xfId="0"/>
    <cellStyle name="Normal 629 2 4" xfId="0"/>
    <cellStyle name="Normal 629 3" xfId="0"/>
    <cellStyle name="Normal 629 3 2" xfId="0"/>
    <cellStyle name="Normal 629 3 2 2" xfId="0"/>
    <cellStyle name="Normal 629 3 2 2 2" xfId="0"/>
    <cellStyle name="Normal 629 3 2 3" xfId="0"/>
    <cellStyle name="Normal 629 3 3" xfId="0"/>
    <cellStyle name="Normal 629 3 3 2" xfId="0"/>
    <cellStyle name="Normal 629 3 4" xfId="0"/>
    <cellStyle name="Normal 629 4" xfId="0"/>
    <cellStyle name="Normal 629 4 2" xfId="0"/>
    <cellStyle name="Normal 629 4 2 2" xfId="0"/>
    <cellStyle name="Normal 629 4 2 2 2" xfId="0"/>
    <cellStyle name="Normal 629 4 2 3" xfId="0"/>
    <cellStyle name="Normal 629 4 3" xfId="0"/>
    <cellStyle name="Normal 629 4 3 2" xfId="0"/>
    <cellStyle name="Normal 629 4 4" xfId="0"/>
    <cellStyle name="Normal 629 5" xfId="0"/>
    <cellStyle name="Normal 629 5 2" xfId="0"/>
    <cellStyle name="Normal 629 5 2 2" xfId="0"/>
    <cellStyle name="Normal 629 5 3" xfId="0"/>
    <cellStyle name="Normal 629 6" xfId="0"/>
    <cellStyle name="Normal 629 6 2" xfId="0"/>
    <cellStyle name="Normal 629 7" xfId="0"/>
    <cellStyle name="Normal 63" xfId="0"/>
    <cellStyle name="Normal 63 2" xfId="0"/>
    <cellStyle name="Normal 63 3" xfId="0"/>
    <cellStyle name="Normal 630" xfId="0"/>
    <cellStyle name="Normal 630 2" xfId="0"/>
    <cellStyle name="Normal 630 2 2" xfId="0"/>
    <cellStyle name="Normal 630 2 2 2" xfId="0"/>
    <cellStyle name="Normal 630 2 2 2 2" xfId="0"/>
    <cellStyle name="Normal 630 2 2 3" xfId="0"/>
    <cellStyle name="Normal 630 2 3" xfId="0"/>
    <cellStyle name="Normal 630 2 3 2" xfId="0"/>
    <cellStyle name="Normal 630 2 4" xfId="0"/>
    <cellStyle name="Normal 630 3" xfId="0"/>
    <cellStyle name="Normal 630 3 2" xfId="0"/>
    <cellStyle name="Normal 630 3 2 2" xfId="0"/>
    <cellStyle name="Normal 630 3 2 2 2" xfId="0"/>
    <cellStyle name="Normal 630 3 2 3" xfId="0"/>
    <cellStyle name="Normal 630 3 3" xfId="0"/>
    <cellStyle name="Normal 630 3 3 2" xfId="0"/>
    <cellStyle name="Normal 630 3 4" xfId="0"/>
    <cellStyle name="Normal 630 4" xfId="0"/>
    <cellStyle name="Normal 630 4 2" xfId="0"/>
    <cellStyle name="Normal 630 4 2 2" xfId="0"/>
    <cellStyle name="Normal 630 4 2 2 2" xfId="0"/>
    <cellStyle name="Normal 630 4 2 3" xfId="0"/>
    <cellStyle name="Normal 630 4 3" xfId="0"/>
    <cellStyle name="Normal 630 4 3 2" xfId="0"/>
    <cellStyle name="Normal 630 4 4" xfId="0"/>
    <cellStyle name="Normal 630 5" xfId="0"/>
    <cellStyle name="Normal 630 5 2" xfId="0"/>
    <cellStyle name="Normal 630 5 2 2" xfId="0"/>
    <cellStyle name="Normal 630 5 3" xfId="0"/>
    <cellStyle name="Normal 630 6" xfId="0"/>
    <cellStyle name="Normal 630 6 2" xfId="0"/>
    <cellStyle name="Normal 630 7" xfId="0"/>
    <cellStyle name="Normal 631" xfId="0"/>
    <cellStyle name="Normal 631 2" xfId="0"/>
    <cellStyle name="Normal 631 2 2" xfId="0"/>
    <cellStyle name="Normal 631 2 2 2" xfId="0"/>
    <cellStyle name="Normal 631 2 2 2 2" xfId="0"/>
    <cellStyle name="Normal 631 2 2 3" xfId="0"/>
    <cellStyle name="Normal 631 2 3" xfId="0"/>
    <cellStyle name="Normal 631 2 3 2" xfId="0"/>
    <cellStyle name="Normal 631 2 4" xfId="0"/>
    <cellStyle name="Normal 631 3" xfId="0"/>
    <cellStyle name="Normal 631 3 2" xfId="0"/>
    <cellStyle name="Normal 631 3 2 2" xfId="0"/>
    <cellStyle name="Normal 631 3 2 2 2" xfId="0"/>
    <cellStyle name="Normal 631 3 2 3" xfId="0"/>
    <cellStyle name="Normal 631 3 3" xfId="0"/>
    <cellStyle name="Normal 631 3 3 2" xfId="0"/>
    <cellStyle name="Normal 631 3 4" xfId="0"/>
    <cellStyle name="Normal 631 4" xfId="0"/>
    <cellStyle name="Normal 631 4 2" xfId="0"/>
    <cellStyle name="Normal 631 4 2 2" xfId="0"/>
    <cellStyle name="Normal 631 4 2 2 2" xfId="0"/>
    <cellStyle name="Normal 631 4 2 3" xfId="0"/>
    <cellStyle name="Normal 631 4 3" xfId="0"/>
    <cellStyle name="Normal 631 4 3 2" xfId="0"/>
    <cellStyle name="Normal 631 4 4" xfId="0"/>
    <cellStyle name="Normal 631 5" xfId="0"/>
    <cellStyle name="Normal 631 5 2" xfId="0"/>
    <cellStyle name="Normal 631 5 2 2" xfId="0"/>
    <cellStyle name="Normal 631 5 3" xfId="0"/>
    <cellStyle name="Normal 631 6" xfId="0"/>
    <cellStyle name="Normal 631 6 2" xfId="0"/>
    <cellStyle name="Normal 631 7" xfId="0"/>
    <cellStyle name="Normal 632" xfId="0"/>
    <cellStyle name="Normal 632 2" xfId="0"/>
    <cellStyle name="Normal 632 2 2" xfId="0"/>
    <cellStyle name="Normal 632 2 2 2" xfId="0"/>
    <cellStyle name="Normal 632 2 2 2 2" xfId="0"/>
    <cellStyle name="Normal 632 2 2 3" xfId="0"/>
    <cellStyle name="Normal 632 2 3" xfId="0"/>
    <cellStyle name="Normal 632 2 3 2" xfId="0"/>
    <cellStyle name="Normal 632 2 4" xfId="0"/>
    <cellStyle name="Normal 632 3" xfId="0"/>
    <cellStyle name="Normal 632 3 2" xfId="0"/>
    <cellStyle name="Normal 632 3 2 2" xfId="0"/>
    <cellStyle name="Normal 632 3 2 2 2" xfId="0"/>
    <cellStyle name="Normal 632 3 2 3" xfId="0"/>
    <cellStyle name="Normal 632 3 3" xfId="0"/>
    <cellStyle name="Normal 632 3 3 2" xfId="0"/>
    <cellStyle name="Normal 632 3 4" xfId="0"/>
    <cellStyle name="Normal 632 4" xfId="0"/>
    <cellStyle name="Normal 632 4 2" xfId="0"/>
    <cellStyle name="Normal 632 4 2 2" xfId="0"/>
    <cellStyle name="Normal 632 4 2 2 2" xfId="0"/>
    <cellStyle name="Normal 632 4 2 3" xfId="0"/>
    <cellStyle name="Normal 632 4 3" xfId="0"/>
    <cellStyle name="Normal 632 4 3 2" xfId="0"/>
    <cellStyle name="Normal 632 4 4" xfId="0"/>
    <cellStyle name="Normal 632 5" xfId="0"/>
    <cellStyle name="Normal 632 5 2" xfId="0"/>
    <cellStyle name="Normal 632 5 2 2" xfId="0"/>
    <cellStyle name="Normal 632 5 3" xfId="0"/>
    <cellStyle name="Normal 632 6" xfId="0"/>
    <cellStyle name="Normal 632 6 2" xfId="0"/>
    <cellStyle name="Normal 632 7" xfId="0"/>
    <cellStyle name="Normal 633" xfId="0"/>
    <cellStyle name="Normal 633 2" xfId="0"/>
    <cellStyle name="Normal 633 2 2" xfId="0"/>
    <cellStyle name="Normal 633 2 2 2" xfId="0"/>
    <cellStyle name="Normal 633 2 2 2 2" xfId="0"/>
    <cellStyle name="Normal 633 2 2 3" xfId="0"/>
    <cellStyle name="Normal 633 2 3" xfId="0"/>
    <cellStyle name="Normal 633 2 3 2" xfId="0"/>
    <cellStyle name="Normal 633 2 4" xfId="0"/>
    <cellStyle name="Normal 633 3" xfId="0"/>
    <cellStyle name="Normal 633 3 2" xfId="0"/>
    <cellStyle name="Normal 633 3 2 2" xfId="0"/>
    <cellStyle name="Normal 633 3 2 2 2" xfId="0"/>
    <cellStyle name="Normal 633 3 2 3" xfId="0"/>
    <cellStyle name="Normal 633 3 3" xfId="0"/>
    <cellStyle name="Normal 633 3 3 2" xfId="0"/>
    <cellStyle name="Normal 633 3 4" xfId="0"/>
    <cellStyle name="Normal 633 4" xfId="0"/>
    <cellStyle name="Normal 633 4 2" xfId="0"/>
    <cellStyle name="Normal 633 4 2 2" xfId="0"/>
    <cellStyle name="Normal 633 4 2 2 2" xfId="0"/>
    <cellStyle name="Normal 633 4 2 3" xfId="0"/>
    <cellStyle name="Normal 633 4 3" xfId="0"/>
    <cellStyle name="Normal 633 4 3 2" xfId="0"/>
    <cellStyle name="Normal 633 4 4" xfId="0"/>
    <cellStyle name="Normal 633 5" xfId="0"/>
    <cellStyle name="Normal 633 5 2" xfId="0"/>
    <cellStyle name="Normal 633 5 2 2" xfId="0"/>
    <cellStyle name="Normal 633 5 3" xfId="0"/>
    <cellStyle name="Normal 633 6" xfId="0"/>
    <cellStyle name="Normal 633 6 2" xfId="0"/>
    <cellStyle name="Normal 633 7" xfId="0"/>
    <cellStyle name="Normal 634" xfId="0"/>
    <cellStyle name="Normal 634 2" xfId="0"/>
    <cellStyle name="Normal 634 2 2" xfId="0"/>
    <cellStyle name="Normal 634 2 2 2" xfId="0"/>
    <cellStyle name="Normal 634 2 2 2 2" xfId="0"/>
    <cellStyle name="Normal 634 2 2 3" xfId="0"/>
    <cellStyle name="Normal 634 2 3" xfId="0"/>
    <cellStyle name="Normal 634 2 3 2" xfId="0"/>
    <cellStyle name="Normal 634 2 4" xfId="0"/>
    <cellStyle name="Normal 634 3" xfId="0"/>
    <cellStyle name="Normal 634 3 2" xfId="0"/>
    <cellStyle name="Normal 634 3 2 2" xfId="0"/>
    <cellStyle name="Normal 634 3 2 2 2" xfId="0"/>
    <cellStyle name="Normal 634 3 2 3" xfId="0"/>
    <cellStyle name="Normal 634 3 3" xfId="0"/>
    <cellStyle name="Normal 634 3 3 2" xfId="0"/>
    <cellStyle name="Normal 634 3 4" xfId="0"/>
    <cellStyle name="Normal 634 4" xfId="0"/>
    <cellStyle name="Normal 634 4 2" xfId="0"/>
    <cellStyle name="Normal 634 4 2 2" xfId="0"/>
    <cellStyle name="Normal 634 4 2 2 2" xfId="0"/>
    <cellStyle name="Normal 634 4 2 3" xfId="0"/>
    <cellStyle name="Normal 634 4 3" xfId="0"/>
    <cellStyle name="Normal 634 4 3 2" xfId="0"/>
    <cellStyle name="Normal 634 4 4" xfId="0"/>
    <cellStyle name="Normal 634 5" xfId="0"/>
    <cellStyle name="Normal 634 5 2" xfId="0"/>
    <cellStyle name="Normal 634 5 2 2" xfId="0"/>
    <cellStyle name="Normal 634 5 3" xfId="0"/>
    <cellStyle name="Normal 634 6" xfId="0"/>
    <cellStyle name="Normal 634 6 2" xfId="0"/>
    <cellStyle name="Normal 634 7" xfId="0"/>
    <cellStyle name="Normal 635" xfId="0"/>
    <cellStyle name="Normal 635 2" xfId="0"/>
    <cellStyle name="Normal 635 2 2" xfId="0"/>
    <cellStyle name="Normal 635 2 2 2" xfId="0"/>
    <cellStyle name="Normal 635 2 2 2 2" xfId="0"/>
    <cellStyle name="Normal 635 2 2 3" xfId="0"/>
    <cellStyle name="Normal 635 2 3" xfId="0"/>
    <cellStyle name="Normal 635 2 3 2" xfId="0"/>
    <cellStyle name="Normal 635 2 4" xfId="0"/>
    <cellStyle name="Normal 635 3" xfId="0"/>
    <cellStyle name="Normal 635 3 2" xfId="0"/>
    <cellStyle name="Normal 635 3 2 2" xfId="0"/>
    <cellStyle name="Normal 635 3 2 2 2" xfId="0"/>
    <cellStyle name="Normal 635 3 2 3" xfId="0"/>
    <cellStyle name="Normal 635 3 3" xfId="0"/>
    <cellStyle name="Normal 635 3 3 2" xfId="0"/>
    <cellStyle name="Normal 635 3 4" xfId="0"/>
    <cellStyle name="Normal 635 4" xfId="0"/>
    <cellStyle name="Normal 635 4 2" xfId="0"/>
    <cellStyle name="Normal 635 4 2 2" xfId="0"/>
    <cellStyle name="Normal 635 4 2 2 2" xfId="0"/>
    <cellStyle name="Normal 635 4 2 3" xfId="0"/>
    <cellStyle name="Normal 635 4 3" xfId="0"/>
    <cellStyle name="Normal 635 4 3 2" xfId="0"/>
    <cellStyle name="Normal 635 4 4" xfId="0"/>
    <cellStyle name="Normal 635 5" xfId="0"/>
    <cellStyle name="Normal 635 5 2" xfId="0"/>
    <cellStyle name="Normal 635 5 2 2" xfId="0"/>
    <cellStyle name="Normal 635 5 3" xfId="0"/>
    <cellStyle name="Normal 635 6" xfId="0"/>
    <cellStyle name="Normal 635 6 2" xfId="0"/>
    <cellStyle name="Normal 635 7" xfId="0"/>
    <cellStyle name="Normal 636" xfId="0"/>
    <cellStyle name="Normal 636 2" xfId="0"/>
    <cellStyle name="Normal 636 2 2" xfId="0"/>
    <cellStyle name="Normal 636 2 2 2" xfId="0"/>
    <cellStyle name="Normal 636 2 2 2 2" xfId="0"/>
    <cellStyle name="Normal 636 2 2 3" xfId="0"/>
    <cellStyle name="Normal 636 2 3" xfId="0"/>
    <cellStyle name="Normal 636 2 3 2" xfId="0"/>
    <cellStyle name="Normal 636 2 4" xfId="0"/>
    <cellStyle name="Normal 636 3" xfId="0"/>
    <cellStyle name="Normal 636 3 2" xfId="0"/>
    <cellStyle name="Normal 636 3 2 2" xfId="0"/>
    <cellStyle name="Normal 636 3 2 2 2" xfId="0"/>
    <cellStyle name="Normal 636 3 2 3" xfId="0"/>
    <cellStyle name="Normal 636 3 3" xfId="0"/>
    <cellStyle name="Normal 636 3 3 2" xfId="0"/>
    <cellStyle name="Normal 636 3 4" xfId="0"/>
    <cellStyle name="Normal 636 4" xfId="0"/>
    <cellStyle name="Normal 636 4 2" xfId="0"/>
    <cellStyle name="Normal 636 4 2 2" xfId="0"/>
    <cellStyle name="Normal 636 4 2 2 2" xfId="0"/>
    <cellStyle name="Normal 636 4 2 3" xfId="0"/>
    <cellStyle name="Normal 636 4 3" xfId="0"/>
    <cellStyle name="Normal 636 4 3 2" xfId="0"/>
    <cellStyle name="Normal 636 4 4" xfId="0"/>
    <cellStyle name="Normal 636 5" xfId="0"/>
    <cellStyle name="Normal 636 5 2" xfId="0"/>
    <cellStyle name="Normal 636 5 2 2" xfId="0"/>
    <cellStyle name="Normal 636 5 3" xfId="0"/>
    <cellStyle name="Normal 636 6" xfId="0"/>
    <cellStyle name="Normal 636 6 2" xfId="0"/>
    <cellStyle name="Normal 636 7" xfId="0"/>
    <cellStyle name="Normal 637" xfId="0"/>
    <cellStyle name="Normal 637 2" xfId="0"/>
    <cellStyle name="Normal 637 2 2" xfId="0"/>
    <cellStyle name="Normal 637 2 2 2" xfId="0"/>
    <cellStyle name="Normal 637 2 2 2 2" xfId="0"/>
    <cellStyle name="Normal 637 2 2 3" xfId="0"/>
    <cellStyle name="Normal 637 2 3" xfId="0"/>
    <cellStyle name="Normal 637 2 3 2" xfId="0"/>
    <cellStyle name="Normal 637 2 4" xfId="0"/>
    <cellStyle name="Normal 637 3" xfId="0"/>
    <cellStyle name="Normal 637 3 2" xfId="0"/>
    <cellStyle name="Normal 637 3 2 2" xfId="0"/>
    <cellStyle name="Normal 637 3 2 2 2" xfId="0"/>
    <cellStyle name="Normal 637 3 2 3" xfId="0"/>
    <cellStyle name="Normal 637 3 3" xfId="0"/>
    <cellStyle name="Normal 637 3 3 2" xfId="0"/>
    <cellStyle name="Normal 637 3 4" xfId="0"/>
    <cellStyle name="Normal 637 4" xfId="0"/>
    <cellStyle name="Normal 637 4 2" xfId="0"/>
    <cellStyle name="Normal 637 4 2 2" xfId="0"/>
    <cellStyle name="Normal 637 4 2 2 2" xfId="0"/>
    <cellStyle name="Normal 637 4 2 3" xfId="0"/>
    <cellStyle name="Normal 637 4 3" xfId="0"/>
    <cellStyle name="Normal 637 4 3 2" xfId="0"/>
    <cellStyle name="Normal 637 4 4" xfId="0"/>
    <cellStyle name="Normal 637 5" xfId="0"/>
    <cellStyle name="Normal 637 5 2" xfId="0"/>
    <cellStyle name="Normal 637 5 2 2" xfId="0"/>
    <cellStyle name="Normal 637 5 3" xfId="0"/>
    <cellStyle name="Normal 637 6" xfId="0"/>
    <cellStyle name="Normal 637 6 2" xfId="0"/>
    <cellStyle name="Normal 637 7" xfId="0"/>
    <cellStyle name="Normal 638" xfId="0"/>
    <cellStyle name="Normal 638 2" xfId="0"/>
    <cellStyle name="Normal 638 2 2" xfId="0"/>
    <cellStyle name="Normal 638 2 2 2" xfId="0"/>
    <cellStyle name="Normal 638 2 2 2 2" xfId="0"/>
    <cellStyle name="Normal 638 2 2 3" xfId="0"/>
    <cellStyle name="Normal 638 2 3" xfId="0"/>
    <cellStyle name="Normal 638 2 3 2" xfId="0"/>
    <cellStyle name="Normal 638 2 4" xfId="0"/>
    <cellStyle name="Normal 638 3" xfId="0"/>
    <cellStyle name="Normal 638 3 2" xfId="0"/>
    <cellStyle name="Normal 638 3 2 2" xfId="0"/>
    <cellStyle name="Normal 638 3 2 2 2" xfId="0"/>
    <cellStyle name="Normal 638 3 2 3" xfId="0"/>
    <cellStyle name="Normal 638 3 3" xfId="0"/>
    <cellStyle name="Normal 638 3 3 2" xfId="0"/>
    <cellStyle name="Normal 638 3 4" xfId="0"/>
    <cellStyle name="Normal 638 4" xfId="0"/>
    <cellStyle name="Normal 638 4 2" xfId="0"/>
    <cellStyle name="Normal 638 4 2 2" xfId="0"/>
    <cellStyle name="Normal 638 4 2 2 2" xfId="0"/>
    <cellStyle name="Normal 638 4 2 3" xfId="0"/>
    <cellStyle name="Normal 638 4 3" xfId="0"/>
    <cellStyle name="Normal 638 4 3 2" xfId="0"/>
    <cellStyle name="Normal 638 4 4" xfId="0"/>
    <cellStyle name="Normal 638 5" xfId="0"/>
    <cellStyle name="Normal 638 5 2" xfId="0"/>
    <cellStyle name="Normal 638 5 2 2" xfId="0"/>
    <cellStyle name="Normal 638 5 3" xfId="0"/>
    <cellStyle name="Normal 638 6" xfId="0"/>
    <cellStyle name="Normal 638 6 2" xfId="0"/>
    <cellStyle name="Normal 638 7" xfId="0"/>
    <cellStyle name="Normal 639" xfId="0"/>
    <cellStyle name="Normal 639 2" xfId="0"/>
    <cellStyle name="Normal 639 2 2" xfId="0"/>
    <cellStyle name="Normal 639 2 2 2" xfId="0"/>
    <cellStyle name="Normal 639 2 2 2 2" xfId="0"/>
    <cellStyle name="Normal 639 2 2 3" xfId="0"/>
    <cellStyle name="Normal 639 2 3" xfId="0"/>
    <cellStyle name="Normal 639 2 3 2" xfId="0"/>
    <cellStyle name="Normal 639 2 4" xfId="0"/>
    <cellStyle name="Normal 639 3" xfId="0"/>
    <cellStyle name="Normal 639 3 2" xfId="0"/>
    <cellStyle name="Normal 639 3 2 2" xfId="0"/>
    <cellStyle name="Normal 639 3 2 2 2" xfId="0"/>
    <cellStyle name="Normal 639 3 2 3" xfId="0"/>
    <cellStyle name="Normal 639 3 3" xfId="0"/>
    <cellStyle name="Normal 639 3 3 2" xfId="0"/>
    <cellStyle name="Normal 639 3 4" xfId="0"/>
    <cellStyle name="Normal 639 4" xfId="0"/>
    <cellStyle name="Normal 639 4 2" xfId="0"/>
    <cellStyle name="Normal 639 4 2 2" xfId="0"/>
    <cellStyle name="Normal 639 4 2 2 2" xfId="0"/>
    <cellStyle name="Normal 639 4 2 3" xfId="0"/>
    <cellStyle name="Normal 639 4 3" xfId="0"/>
    <cellStyle name="Normal 639 4 3 2" xfId="0"/>
    <cellStyle name="Normal 639 4 4" xfId="0"/>
    <cellStyle name="Normal 639 5" xfId="0"/>
    <cellStyle name="Normal 639 5 2" xfId="0"/>
    <cellStyle name="Normal 639 5 2 2" xfId="0"/>
    <cellStyle name="Normal 639 5 3" xfId="0"/>
    <cellStyle name="Normal 639 6" xfId="0"/>
    <cellStyle name="Normal 639 6 2" xfId="0"/>
    <cellStyle name="Normal 639 7" xfId="0"/>
    <cellStyle name="Normal 64" xfId="0"/>
    <cellStyle name="Normal 64 2" xfId="0"/>
    <cellStyle name="Normal 64 2 10" xfId="0"/>
    <cellStyle name="Normal 64 2 2" xfId="0"/>
    <cellStyle name="Normal 64 2 2 2" xfId="0"/>
    <cellStyle name="Normal 64 2 2 2 2" xfId="0"/>
    <cellStyle name="Normal 64 2 2 2 2 2" xfId="0"/>
    <cellStyle name="Normal 64 2 2 2 3" xfId="0"/>
    <cellStyle name="Normal 64 2 2 3" xfId="0"/>
    <cellStyle name="Normal 64 2 2 3 2" xfId="0"/>
    <cellStyle name="Normal 64 2 2 4" xfId="0"/>
    <cellStyle name="Normal 64 2 3" xfId="0"/>
    <cellStyle name="Normal 64 2 3 2" xfId="0"/>
    <cellStyle name="Normal 64 2 3 2 2" xfId="0"/>
    <cellStyle name="Normal 64 2 3 2 2 2" xfId="0"/>
    <cellStyle name="Normal 64 2 3 2 3" xfId="0"/>
    <cellStyle name="Normal 64 2 3 3" xfId="0"/>
    <cellStyle name="Normal 64 2 3 3 2" xfId="0"/>
    <cellStyle name="Normal 64 2 3 4" xfId="0"/>
    <cellStyle name="Normal 64 2 4" xfId="0"/>
    <cellStyle name="Normal 64 2 4 2" xfId="0"/>
    <cellStyle name="Normal 64 2 4 2 2" xfId="0"/>
    <cellStyle name="Normal 64 2 4 2 2 2" xfId="0"/>
    <cellStyle name="Normal 64 2 4 2 3" xfId="0"/>
    <cellStyle name="Normal 64 2 4 3" xfId="0"/>
    <cellStyle name="Normal 64 2 4 3 2" xfId="0"/>
    <cellStyle name="Normal 64 2 4 4" xfId="0"/>
    <cellStyle name="Normal 64 2 5" xfId="0"/>
    <cellStyle name="Normal 64 2 5 2" xfId="0"/>
    <cellStyle name="Normal 64 2 5 2 2" xfId="0"/>
    <cellStyle name="Normal 64 2 5 2 2 2" xfId="0"/>
    <cellStyle name="Normal 64 2 5 2 3" xfId="0"/>
    <cellStyle name="Normal 64 2 5 3" xfId="0"/>
    <cellStyle name="Normal 64 2 5 3 2" xfId="0"/>
    <cellStyle name="Normal 64 2 5 4" xfId="0"/>
    <cellStyle name="Normal 64 2 6" xfId="0"/>
    <cellStyle name="Normal 64 2 6 2" xfId="0"/>
    <cellStyle name="Normal 64 2 6 2 2" xfId="0"/>
    <cellStyle name="Normal 64 2 6 3" xfId="0"/>
    <cellStyle name="Normal 64 2 7" xfId="0"/>
    <cellStyle name="Normal 64 2 7 2" xfId="0"/>
    <cellStyle name="Normal 64 2 8" xfId="0"/>
    <cellStyle name="Normal 64 2 8 2" xfId="0"/>
    <cellStyle name="Normal 64 2 9" xfId="0"/>
    <cellStyle name="Normal 64 3" xfId="0"/>
    <cellStyle name="Normal 64 3 2" xfId="0"/>
    <cellStyle name="Normal 64 3_Sheet1" xfId="0"/>
    <cellStyle name="Normal 64 4" xfId="0"/>
    <cellStyle name="Normal 64 5" xfId="0"/>
    <cellStyle name="Normal 64 6" xfId="0"/>
    <cellStyle name="Normal 64 7" xfId="0"/>
    <cellStyle name="Normal 640" xfId="0"/>
    <cellStyle name="Normal 640 2" xfId="0"/>
    <cellStyle name="Normal 640 2 2" xfId="0"/>
    <cellStyle name="Normal 640 2 2 2" xfId="0"/>
    <cellStyle name="Normal 640 2 2 2 2" xfId="0"/>
    <cellStyle name="Normal 640 2 2 3" xfId="0"/>
    <cellStyle name="Normal 640 2 3" xfId="0"/>
    <cellStyle name="Normal 640 2 3 2" xfId="0"/>
    <cellStyle name="Normal 640 2 4" xfId="0"/>
    <cellStyle name="Normal 640 3" xfId="0"/>
    <cellStyle name="Normal 640 3 2" xfId="0"/>
    <cellStyle name="Normal 640 3 2 2" xfId="0"/>
    <cellStyle name="Normal 640 3 2 2 2" xfId="0"/>
    <cellStyle name="Normal 640 3 2 3" xfId="0"/>
    <cellStyle name="Normal 640 3 3" xfId="0"/>
    <cellStyle name="Normal 640 3 3 2" xfId="0"/>
    <cellStyle name="Normal 640 3 4" xfId="0"/>
    <cellStyle name="Normal 640 4" xfId="0"/>
    <cellStyle name="Normal 640 4 2" xfId="0"/>
    <cellStyle name="Normal 640 4 2 2" xfId="0"/>
    <cellStyle name="Normal 640 4 2 2 2" xfId="0"/>
    <cellStyle name="Normal 640 4 2 3" xfId="0"/>
    <cellStyle name="Normal 640 4 3" xfId="0"/>
    <cellStyle name="Normal 640 4 3 2" xfId="0"/>
    <cellStyle name="Normal 640 4 4" xfId="0"/>
    <cellStyle name="Normal 640 5" xfId="0"/>
    <cellStyle name="Normal 640 5 2" xfId="0"/>
    <cellStyle name="Normal 640 5 2 2" xfId="0"/>
    <cellStyle name="Normal 640 5 3" xfId="0"/>
    <cellStyle name="Normal 640 6" xfId="0"/>
    <cellStyle name="Normal 640 6 2" xfId="0"/>
    <cellStyle name="Normal 640 7" xfId="0"/>
    <cellStyle name="Normal 641" xfId="0"/>
    <cellStyle name="Normal 641 2" xfId="0"/>
    <cellStyle name="Normal 641 2 2" xfId="0"/>
    <cellStyle name="Normal 641 2 2 2" xfId="0"/>
    <cellStyle name="Normal 641 2 2 2 2" xfId="0"/>
    <cellStyle name="Normal 641 2 2 3" xfId="0"/>
    <cellStyle name="Normal 641 2 3" xfId="0"/>
    <cellStyle name="Normal 641 2 3 2" xfId="0"/>
    <cellStyle name="Normal 641 2 4" xfId="0"/>
    <cellStyle name="Normal 641 3" xfId="0"/>
    <cellStyle name="Normal 641 3 2" xfId="0"/>
    <cellStyle name="Normal 641 3 2 2" xfId="0"/>
    <cellStyle name="Normal 641 3 2 2 2" xfId="0"/>
    <cellStyle name="Normal 641 3 2 3" xfId="0"/>
    <cellStyle name="Normal 641 3 3" xfId="0"/>
    <cellStyle name="Normal 641 3 3 2" xfId="0"/>
    <cellStyle name="Normal 641 3 4" xfId="0"/>
    <cellStyle name="Normal 641 4" xfId="0"/>
    <cellStyle name="Normal 641 4 2" xfId="0"/>
    <cellStyle name="Normal 641 4 2 2" xfId="0"/>
    <cellStyle name="Normal 641 4 2 2 2" xfId="0"/>
    <cellStyle name="Normal 641 4 2 3" xfId="0"/>
    <cellStyle name="Normal 641 4 3" xfId="0"/>
    <cellStyle name="Normal 641 4 3 2" xfId="0"/>
    <cellStyle name="Normal 641 4 4" xfId="0"/>
    <cellStyle name="Normal 641 5" xfId="0"/>
    <cellStyle name="Normal 641 5 2" xfId="0"/>
    <cellStyle name="Normal 641 5 2 2" xfId="0"/>
    <cellStyle name="Normal 641 5 3" xfId="0"/>
    <cellStyle name="Normal 641 6" xfId="0"/>
    <cellStyle name="Normal 641 6 2" xfId="0"/>
    <cellStyle name="Normal 641 7" xfId="0"/>
    <cellStyle name="Normal 642" xfId="0"/>
    <cellStyle name="Normal 642 2" xfId="0"/>
    <cellStyle name="Normal 642 2 2" xfId="0"/>
    <cellStyle name="Normal 642 2 2 2" xfId="0"/>
    <cellStyle name="Normal 642 2 2 2 2" xfId="0"/>
    <cellStyle name="Normal 642 2 2 3" xfId="0"/>
    <cellStyle name="Normal 642 2 3" xfId="0"/>
    <cellStyle name="Normal 642 2 3 2" xfId="0"/>
    <cellStyle name="Normal 642 2 4" xfId="0"/>
    <cellStyle name="Normal 642 3" xfId="0"/>
    <cellStyle name="Normal 642 3 2" xfId="0"/>
    <cellStyle name="Normal 642 3 2 2" xfId="0"/>
    <cellStyle name="Normal 642 3 2 2 2" xfId="0"/>
    <cellStyle name="Normal 642 3 2 3" xfId="0"/>
    <cellStyle name="Normal 642 3 3" xfId="0"/>
    <cellStyle name="Normal 642 3 3 2" xfId="0"/>
    <cellStyle name="Normal 642 3 4" xfId="0"/>
    <cellStyle name="Normal 642 4" xfId="0"/>
    <cellStyle name="Normal 642 4 2" xfId="0"/>
    <cellStyle name="Normal 642 4 2 2" xfId="0"/>
    <cellStyle name="Normal 642 4 2 2 2" xfId="0"/>
    <cellStyle name="Normal 642 4 2 3" xfId="0"/>
    <cellStyle name="Normal 642 4 3" xfId="0"/>
    <cellStyle name="Normal 642 4 3 2" xfId="0"/>
    <cellStyle name="Normal 642 4 4" xfId="0"/>
    <cellStyle name="Normal 642 5" xfId="0"/>
    <cellStyle name="Normal 642 5 2" xfId="0"/>
    <cellStyle name="Normal 642 5 2 2" xfId="0"/>
    <cellStyle name="Normal 642 5 3" xfId="0"/>
    <cellStyle name="Normal 642 6" xfId="0"/>
    <cellStyle name="Normal 642 6 2" xfId="0"/>
    <cellStyle name="Normal 642 7" xfId="0"/>
    <cellStyle name="Normal 643" xfId="0"/>
    <cellStyle name="Normal 643 2" xfId="0"/>
    <cellStyle name="Normal 643 2 2" xfId="0"/>
    <cellStyle name="Normal 643 2 2 2" xfId="0"/>
    <cellStyle name="Normal 643 2 2 2 2" xfId="0"/>
    <cellStyle name="Normal 643 2 2 3" xfId="0"/>
    <cellStyle name="Normal 643 2 3" xfId="0"/>
    <cellStyle name="Normal 643 2 3 2" xfId="0"/>
    <cellStyle name="Normal 643 2 4" xfId="0"/>
    <cellStyle name="Normal 643 3" xfId="0"/>
    <cellStyle name="Normal 643 3 2" xfId="0"/>
    <cellStyle name="Normal 643 3 2 2" xfId="0"/>
    <cellStyle name="Normal 643 3 2 2 2" xfId="0"/>
    <cellStyle name="Normal 643 3 2 3" xfId="0"/>
    <cellStyle name="Normal 643 3 3" xfId="0"/>
    <cellStyle name="Normal 643 3 3 2" xfId="0"/>
    <cellStyle name="Normal 643 3 4" xfId="0"/>
    <cellStyle name="Normal 643 4" xfId="0"/>
    <cellStyle name="Normal 643 4 2" xfId="0"/>
    <cellStyle name="Normal 643 4 2 2" xfId="0"/>
    <cellStyle name="Normal 643 4 2 2 2" xfId="0"/>
    <cellStyle name="Normal 643 4 2 3" xfId="0"/>
    <cellStyle name="Normal 643 4 3" xfId="0"/>
    <cellStyle name="Normal 643 4 3 2" xfId="0"/>
    <cellStyle name="Normal 643 4 4" xfId="0"/>
    <cellStyle name="Normal 643 5" xfId="0"/>
    <cellStyle name="Normal 643 5 2" xfId="0"/>
    <cellStyle name="Normal 643 5 2 2" xfId="0"/>
    <cellStyle name="Normal 643 5 3" xfId="0"/>
    <cellStyle name="Normal 643 6" xfId="0"/>
    <cellStyle name="Normal 643 6 2" xfId="0"/>
    <cellStyle name="Normal 643 7" xfId="0"/>
    <cellStyle name="Normal 644" xfId="0"/>
    <cellStyle name="Normal 644 2" xfId="0"/>
    <cellStyle name="Normal 644 2 2" xfId="0"/>
    <cellStyle name="Normal 644 2 2 2" xfId="0"/>
    <cellStyle name="Normal 644 2 2 2 2" xfId="0"/>
    <cellStyle name="Normal 644 2 2 3" xfId="0"/>
    <cellStyle name="Normal 644 2 3" xfId="0"/>
    <cellStyle name="Normal 644 2 3 2" xfId="0"/>
    <cellStyle name="Normal 644 2 4" xfId="0"/>
    <cellStyle name="Normal 644 3" xfId="0"/>
    <cellStyle name="Normal 644 3 2" xfId="0"/>
    <cellStyle name="Normal 644 3 2 2" xfId="0"/>
    <cellStyle name="Normal 644 3 2 2 2" xfId="0"/>
    <cellStyle name="Normal 644 3 2 3" xfId="0"/>
    <cellStyle name="Normal 644 3 3" xfId="0"/>
    <cellStyle name="Normal 644 3 3 2" xfId="0"/>
    <cellStyle name="Normal 644 3 4" xfId="0"/>
    <cellStyle name="Normal 644 4" xfId="0"/>
    <cellStyle name="Normal 644 4 2" xfId="0"/>
    <cellStyle name="Normal 644 4 2 2" xfId="0"/>
    <cellStyle name="Normal 644 4 2 2 2" xfId="0"/>
    <cellStyle name="Normal 644 4 2 3" xfId="0"/>
    <cellStyle name="Normal 644 4 3" xfId="0"/>
    <cellStyle name="Normal 644 4 3 2" xfId="0"/>
    <cellStyle name="Normal 644 4 4" xfId="0"/>
    <cellStyle name="Normal 644 5" xfId="0"/>
    <cellStyle name="Normal 644 5 2" xfId="0"/>
    <cellStyle name="Normal 644 5 2 2" xfId="0"/>
    <cellStyle name="Normal 644 5 3" xfId="0"/>
    <cellStyle name="Normal 644 6" xfId="0"/>
    <cellStyle name="Normal 644 6 2" xfId="0"/>
    <cellStyle name="Normal 644 7" xfId="0"/>
    <cellStyle name="Normal 645" xfId="0"/>
    <cellStyle name="Normal 645 2" xfId="0"/>
    <cellStyle name="Normal 645 2 2" xfId="0"/>
    <cellStyle name="Normal 645 2 2 2" xfId="0"/>
    <cellStyle name="Normal 645 2 2 2 2" xfId="0"/>
    <cellStyle name="Normal 645 2 2 3" xfId="0"/>
    <cellStyle name="Normal 645 2 3" xfId="0"/>
    <cellStyle name="Normal 645 2 3 2" xfId="0"/>
    <cellStyle name="Normal 645 2 4" xfId="0"/>
    <cellStyle name="Normal 645 3" xfId="0"/>
    <cellStyle name="Normal 645 3 2" xfId="0"/>
    <cellStyle name="Normal 645 3 2 2" xfId="0"/>
    <cellStyle name="Normal 645 3 2 2 2" xfId="0"/>
    <cellStyle name="Normal 645 3 2 3" xfId="0"/>
    <cellStyle name="Normal 645 3 3" xfId="0"/>
    <cellStyle name="Normal 645 3 3 2" xfId="0"/>
    <cellStyle name="Normal 645 3 4" xfId="0"/>
    <cellStyle name="Normal 645 4" xfId="0"/>
    <cellStyle name="Normal 645 4 2" xfId="0"/>
    <cellStyle name="Normal 645 4 2 2" xfId="0"/>
    <cellStyle name="Normal 645 4 2 2 2" xfId="0"/>
    <cellStyle name="Normal 645 4 2 3" xfId="0"/>
    <cellStyle name="Normal 645 4 3" xfId="0"/>
    <cellStyle name="Normal 645 4 3 2" xfId="0"/>
    <cellStyle name="Normal 645 4 4" xfId="0"/>
    <cellStyle name="Normal 645 5" xfId="0"/>
    <cellStyle name="Normal 645 5 2" xfId="0"/>
    <cellStyle name="Normal 645 5 2 2" xfId="0"/>
    <cellStyle name="Normal 645 5 3" xfId="0"/>
    <cellStyle name="Normal 645 6" xfId="0"/>
    <cellStyle name="Normal 645 6 2" xfId="0"/>
    <cellStyle name="Normal 645 7" xfId="0"/>
    <cellStyle name="Normal 646" xfId="0"/>
    <cellStyle name="Normal 646 2" xfId="0"/>
    <cellStyle name="Normal 646 3" xfId="0"/>
    <cellStyle name="Normal 646 4" xfId="0"/>
    <cellStyle name="Normal 646 4 2" xfId="0"/>
    <cellStyle name="Normal 646 4 2 2" xfId="0"/>
    <cellStyle name="Normal 646 4 3" xfId="0"/>
    <cellStyle name="Normal 646 5" xfId="0"/>
    <cellStyle name="Normal 646 5 2" xfId="0"/>
    <cellStyle name="Normal 646 6" xfId="0"/>
    <cellStyle name="Normal 647" xfId="0"/>
    <cellStyle name="Normal 647 2" xfId="0"/>
    <cellStyle name="Normal 647 2 2" xfId="0"/>
    <cellStyle name="Normal 647 2 2 2" xfId="0"/>
    <cellStyle name="Normal 647 2 3" xfId="0"/>
    <cellStyle name="Normal 647 3" xfId="0"/>
    <cellStyle name="Normal 647 3 2" xfId="0"/>
    <cellStyle name="Normal 647 4" xfId="0"/>
    <cellStyle name="Normal 648" xfId="0"/>
    <cellStyle name="Normal 648 2" xfId="0"/>
    <cellStyle name="Normal 648 2 2" xfId="0"/>
    <cellStyle name="Normal 648 2 2 2" xfId="0"/>
    <cellStyle name="Normal 648 2 3" xfId="0"/>
    <cellStyle name="Normal 648 3" xfId="0"/>
    <cellStyle name="Normal 648 3 2" xfId="0"/>
    <cellStyle name="Normal 648 4" xfId="0"/>
    <cellStyle name="Normal 649" xfId="0"/>
    <cellStyle name="Normal 64_Sheet1" xfId="0"/>
    <cellStyle name="Normal 65" xfId="0"/>
    <cellStyle name="Normal 65 2" xfId="0"/>
    <cellStyle name="Normal 65 3" xfId="0"/>
    <cellStyle name="Normal 650" xfId="0"/>
    <cellStyle name="Normal 650 2" xfId="0"/>
    <cellStyle name="Normal 650 2 2" xfId="0"/>
    <cellStyle name="Normal 650 2 2 2" xfId="0"/>
    <cellStyle name="Normal 650 2 3" xfId="0"/>
    <cellStyle name="Normal 650 3" xfId="0"/>
    <cellStyle name="Normal 650 3 2" xfId="0"/>
    <cellStyle name="Normal 650 4" xfId="0"/>
    <cellStyle name="Normal 651" xfId="0"/>
    <cellStyle name="Normal 652" xfId="0"/>
    <cellStyle name="Normal 652 2" xfId="0"/>
    <cellStyle name="Normal 652 2 2" xfId="0"/>
    <cellStyle name="Normal 652 2 2 2" xfId="0"/>
    <cellStyle name="Normal 652 2 3" xfId="0"/>
    <cellStyle name="Normal 652 3" xfId="0"/>
    <cellStyle name="Normal 652 3 2" xfId="0"/>
    <cellStyle name="Normal 652 4" xfId="0"/>
    <cellStyle name="Normal 653" xfId="0"/>
    <cellStyle name="Normal 654" xfId="0"/>
    <cellStyle name="Normal 655" xfId="0"/>
    <cellStyle name="Normal 656" xfId="0"/>
    <cellStyle name="Normal 657" xfId="0"/>
    <cellStyle name="Normal 658" xfId="0"/>
    <cellStyle name="Normal 659" xfId="0"/>
    <cellStyle name="Normal 659 2" xfId="0"/>
    <cellStyle name="Normal 659 2 2" xfId="0"/>
    <cellStyle name="Normal 659 3" xfId="0"/>
    <cellStyle name="Normal 66" xfId="0"/>
    <cellStyle name="Normal 66 2" xfId="0"/>
    <cellStyle name="Normal 66 3" xfId="0"/>
    <cellStyle name="Normal 660" xfId="0"/>
    <cellStyle name="Normal 660 2" xfId="0"/>
    <cellStyle name="Normal 661" xfId="0"/>
    <cellStyle name="Normal 661 2" xfId="0"/>
    <cellStyle name="Normal 662" xfId="0"/>
    <cellStyle name="Normal 662 2" xfId="0"/>
    <cellStyle name="Normal 663" xfId="0"/>
    <cellStyle name="Normal 663 2" xfId="0"/>
    <cellStyle name="Normal 664" xfId="0"/>
    <cellStyle name="Normal 664 2" xfId="0"/>
    <cellStyle name="Normal 665" xfId="0"/>
    <cellStyle name="Normal 665 2" xfId="0"/>
    <cellStyle name="Normal 666" xfId="0"/>
    <cellStyle name="Normal 667" xfId="0"/>
    <cellStyle name="Normal 668" xfId="0"/>
    <cellStyle name="Normal 669" xfId="0"/>
    <cellStyle name="Normal 67" xfId="0"/>
    <cellStyle name="Normal 67 2" xfId="0"/>
    <cellStyle name="Normal 67 3" xfId="0"/>
    <cellStyle name="Normal 670" xfId="0"/>
    <cellStyle name="Normal 671" xfId="0"/>
    <cellStyle name="Normal 672" xfId="0"/>
    <cellStyle name="Normal 673" xfId="0"/>
    <cellStyle name="Normal 674" xfId="0"/>
    <cellStyle name="Normal 675" xfId="0"/>
    <cellStyle name="Normal 676" xfId="0"/>
    <cellStyle name="Normal 677" xfId="0"/>
    <cellStyle name="Normal 678" xfId="0"/>
    <cellStyle name="Normal 679" xfId="0"/>
    <cellStyle name="Normal 68" xfId="0"/>
    <cellStyle name="Normal 68 2" xfId="0"/>
    <cellStyle name="Normal 68 3" xfId="0"/>
    <cellStyle name="Normal 680" xfId="0"/>
    <cellStyle name="Normal 681" xfId="0"/>
    <cellStyle name="Normal 682" xfId="0"/>
    <cellStyle name="Normal 683" xfId="0"/>
    <cellStyle name="Normal 684" xfId="0"/>
    <cellStyle name="Normal 685" xfId="0"/>
    <cellStyle name="Normal 686" xfId="0"/>
    <cellStyle name="Normal 687" xfId="0"/>
    <cellStyle name="Normal 688" xfId="0"/>
    <cellStyle name="Normal 689" xfId="0"/>
    <cellStyle name="Normal 69" xfId="0"/>
    <cellStyle name="Normal 69 2" xfId="0"/>
    <cellStyle name="Normal 69 2 2" xfId="0"/>
    <cellStyle name="Normal 69 2 3" xfId="0"/>
    <cellStyle name="Normal 69 3" xfId="0"/>
    <cellStyle name="Normal 69 3 2" xfId="0"/>
    <cellStyle name="Normal 69 3_Sheet1" xfId="0"/>
    <cellStyle name="Normal 69 4" xfId="0"/>
    <cellStyle name="Normal 69 5" xfId="0"/>
    <cellStyle name="Normal 690" xfId="0"/>
    <cellStyle name="Normal 691" xfId="0"/>
    <cellStyle name="Normal 692" xfId="0"/>
    <cellStyle name="Normal 693" xfId="0"/>
    <cellStyle name="Normal 694" xfId="0"/>
    <cellStyle name="Normal 695" xfId="0"/>
    <cellStyle name="Normal 696" xfId="0"/>
    <cellStyle name="Normal 697" xfId="0"/>
    <cellStyle name="Normal 698" xfId="0"/>
    <cellStyle name="Normal 699" xfId="0"/>
    <cellStyle name="Normal 69_Sheet1" xfId="0"/>
    <cellStyle name="Normal 6_Sheet1" xfId="0"/>
    <cellStyle name="Normal 7" xfId="0"/>
    <cellStyle name="Normal 7 2" xfId="0"/>
    <cellStyle name="Normal 7 2 2" xfId="0"/>
    <cellStyle name="Normal 7 2_Sheet1" xfId="0"/>
    <cellStyle name="Normal 7 3" xfId="0"/>
    <cellStyle name="Normal 7 4" xfId="0"/>
    <cellStyle name="Normal 7 5" xfId="0"/>
    <cellStyle name="Normal 7 6" xfId="0"/>
    <cellStyle name="Normal 70" xfId="0"/>
    <cellStyle name="Normal 70 2" xfId="0"/>
    <cellStyle name="Normal 70 3" xfId="0"/>
    <cellStyle name="Normal 700" xfId="0"/>
    <cellStyle name="Normal 701" xfId="0"/>
    <cellStyle name="Normal 702" xfId="0"/>
    <cellStyle name="Normal 703" xfId="0"/>
    <cellStyle name="Normal 704" xfId="0"/>
    <cellStyle name="Normal 705" xfId="0"/>
    <cellStyle name="Normal 706" xfId="0"/>
    <cellStyle name="Normal 707" xfId="0"/>
    <cellStyle name="Normal 708" xfId="0"/>
    <cellStyle name="Normal 709" xfId="0"/>
    <cellStyle name="Normal 71" xfId="0"/>
    <cellStyle name="Normal 71 2" xfId="0"/>
    <cellStyle name="Normal 71 3" xfId="0"/>
    <cellStyle name="Normal 710" xfId="0"/>
    <cellStyle name="Normal 711" xfId="0"/>
    <cellStyle name="Normal 712" xfId="0"/>
    <cellStyle name="Normal 713" xfId="0"/>
    <cellStyle name="Normal 714" xfId="0"/>
    <cellStyle name="Normal 715" xfId="0"/>
    <cellStyle name="Normal 716" xfId="0"/>
    <cellStyle name="Normal 717" xfId="0"/>
    <cellStyle name="Normal 718" xfId="0"/>
    <cellStyle name="Normal 719" xfId="0"/>
    <cellStyle name="Normal 72" xfId="0"/>
    <cellStyle name="Normal 72 10" xfId="0"/>
    <cellStyle name="Normal 72 2" xfId="0"/>
    <cellStyle name="Normal 72 2 2" xfId="0"/>
    <cellStyle name="Normal 72 2 2 2" xfId="0"/>
    <cellStyle name="Normal 72 2 2 2 2" xfId="0"/>
    <cellStyle name="Normal 72 2 2 3" xfId="0"/>
    <cellStyle name="Normal 72 2 3" xfId="0"/>
    <cellStyle name="Normal 72 2 3 2" xfId="0"/>
    <cellStyle name="Normal 72 2 4" xfId="0"/>
    <cellStyle name="Normal 72 2 4 2" xfId="0"/>
    <cellStyle name="Normal 72 2 5" xfId="0"/>
    <cellStyle name="Normal 72 3" xfId="0"/>
    <cellStyle name="Normal 72 3 2" xfId="0"/>
    <cellStyle name="Normal 72 3 2 2" xfId="0"/>
    <cellStyle name="Normal 72 3 2 2 2" xfId="0"/>
    <cellStyle name="Normal 72 3 2 3" xfId="0"/>
    <cellStyle name="Normal 72 3 3" xfId="0"/>
    <cellStyle name="Normal 72 3 3 2" xfId="0"/>
    <cellStyle name="Normal 72 3 4" xfId="0"/>
    <cellStyle name="Normal 72 3 5" xfId="0"/>
    <cellStyle name="Normal 72 4" xfId="0"/>
    <cellStyle name="Normal 72 4 2" xfId="0"/>
    <cellStyle name="Normal 72 4 2 2" xfId="0"/>
    <cellStyle name="Normal 72 4 2 2 2" xfId="0"/>
    <cellStyle name="Normal 72 4 2 3" xfId="0"/>
    <cellStyle name="Normal 72 4 3" xfId="0"/>
    <cellStyle name="Normal 72 4 3 2" xfId="0"/>
    <cellStyle name="Normal 72 4 4" xfId="0"/>
    <cellStyle name="Normal 72 5" xfId="0"/>
    <cellStyle name="Normal 72 5 2" xfId="0"/>
    <cellStyle name="Normal 72 5 2 2" xfId="0"/>
    <cellStyle name="Normal 72 5 2 2 2" xfId="0"/>
    <cellStyle name="Normal 72 5 2 3" xfId="0"/>
    <cellStyle name="Normal 72 5 3" xfId="0"/>
    <cellStyle name="Normal 72 5 3 2" xfId="0"/>
    <cellStyle name="Normal 72 5 4" xfId="0"/>
    <cellStyle name="Normal 72 6" xfId="0"/>
    <cellStyle name="Normal 72 6 2" xfId="0"/>
    <cellStyle name="Normal 72 6 2 2" xfId="0"/>
    <cellStyle name="Normal 72 6 3" xfId="0"/>
    <cellStyle name="Normal 72 7" xfId="0"/>
    <cellStyle name="Normal 72 7 2" xfId="0"/>
    <cellStyle name="Normal 72 8" xfId="0"/>
    <cellStyle name="Normal 72 8 2" xfId="0"/>
    <cellStyle name="Normal 72 9" xfId="0"/>
    <cellStyle name="Normal 720" xfId="0"/>
    <cellStyle name="Normal 721" xfId="0"/>
    <cellStyle name="Normal 722" xfId="0"/>
    <cellStyle name="Normal 723" xfId="0"/>
    <cellStyle name="Normal 724" xfId="0"/>
    <cellStyle name="Normal 725" xfId="0"/>
    <cellStyle name="Normal 726" xfId="0"/>
    <cellStyle name="Normal 727" xfId="0"/>
    <cellStyle name="Normal 728" xfId="0"/>
    <cellStyle name="Normal 729" xfId="0"/>
    <cellStyle name="Normal 73" xfId="0"/>
    <cellStyle name="Normal 73 2" xfId="0"/>
    <cellStyle name="Normal 73 3" xfId="0"/>
    <cellStyle name="Normal 730" xfId="0"/>
    <cellStyle name="Normal 731" xfId="0"/>
    <cellStyle name="Normal 732" xfId="0"/>
    <cellStyle name="Normal 733" xfId="0"/>
    <cellStyle name="Normal 734" xfId="0"/>
    <cellStyle name="Normal 735" xfId="0"/>
    <cellStyle name="Normal 736" xfId="0"/>
    <cellStyle name="Normal 737" xfId="0"/>
    <cellStyle name="Normal 738" xfId="0"/>
    <cellStyle name="Normal 739" xfId="0"/>
    <cellStyle name="Normal 74" xfId="0"/>
    <cellStyle name="Normal 74 2" xfId="0"/>
    <cellStyle name="Normal 74 3" xfId="0"/>
    <cellStyle name="Normal 740" xfId="0"/>
    <cellStyle name="Normal 741" xfId="0"/>
    <cellStyle name="Normal 742" xfId="0"/>
    <cellStyle name="Normal 743" xfId="0"/>
    <cellStyle name="Normal 744" xfId="0"/>
    <cellStyle name="Normal 745" xfId="0"/>
    <cellStyle name="Normal 746" xfId="0"/>
    <cellStyle name="Normal 747" xfId="0"/>
    <cellStyle name="Normal 748" xfId="0"/>
    <cellStyle name="Normal 749" xfId="0"/>
    <cellStyle name="Normal 75" xfId="0"/>
    <cellStyle name="Normal 75 2" xfId="0"/>
    <cellStyle name="Normal 75 2 2" xfId="0"/>
    <cellStyle name="Normal 75 2 2 2" xfId="0"/>
    <cellStyle name="Normal 75 2 2 3" xfId="0"/>
    <cellStyle name="Normal 75 2 3" xfId="0"/>
    <cellStyle name="Normal 75 2 4" xfId="0"/>
    <cellStyle name="Normal 75 2_BallGrid" xfId="0"/>
    <cellStyle name="Normal 75 3" xfId="0"/>
    <cellStyle name="Normal 75 4" xfId="0"/>
    <cellStyle name="Normal 750" xfId="0"/>
    <cellStyle name="Normal 751" xfId="0"/>
    <cellStyle name="Normal 752" xfId="0"/>
    <cellStyle name="Normal 753" xfId="0"/>
    <cellStyle name="Normal 754" xfId="0"/>
    <cellStyle name="Normal 755" xfId="0"/>
    <cellStyle name="Normal 756" xfId="0"/>
    <cellStyle name="Normal 757" xfId="0"/>
    <cellStyle name="Normal 758" xfId="0"/>
    <cellStyle name="Normal 759" xfId="0"/>
    <cellStyle name="Normal 75_BallGrid" xfId="0"/>
    <cellStyle name="Normal 76" xfId="0"/>
    <cellStyle name="Normal 76 2" xfId="0"/>
    <cellStyle name="Normal 76 2 10" xfId="0"/>
    <cellStyle name="Normal 76 2 2" xfId="0"/>
    <cellStyle name="Normal 76 2 2 2" xfId="0"/>
    <cellStyle name="Normal 76 2 2 2 2" xfId="0"/>
    <cellStyle name="Normal 76 2 2 2 2 2" xfId="0"/>
    <cellStyle name="Normal 76 2 2 2 3" xfId="0"/>
    <cellStyle name="Normal 76 2 2 3" xfId="0"/>
    <cellStyle name="Normal 76 2 2 3 2" xfId="0"/>
    <cellStyle name="Normal 76 2 2 4" xfId="0"/>
    <cellStyle name="Normal 76 2 3" xfId="0"/>
    <cellStyle name="Normal 76 2 3 2" xfId="0"/>
    <cellStyle name="Normal 76 2 3 2 2" xfId="0"/>
    <cellStyle name="Normal 76 2 3 2 2 2" xfId="0"/>
    <cellStyle name="Normal 76 2 3 2 3" xfId="0"/>
    <cellStyle name="Normal 76 2 3 3" xfId="0"/>
    <cellStyle name="Normal 76 2 3 3 2" xfId="0"/>
    <cellStyle name="Normal 76 2 3 4" xfId="0"/>
    <cellStyle name="Normal 76 2 4" xfId="0"/>
    <cellStyle name="Normal 76 2 4 2" xfId="0"/>
    <cellStyle name="Normal 76 2 4 2 2" xfId="0"/>
    <cellStyle name="Normal 76 2 4 2 2 2" xfId="0"/>
    <cellStyle name="Normal 76 2 4 2 3" xfId="0"/>
    <cellStyle name="Normal 76 2 4 3" xfId="0"/>
    <cellStyle name="Normal 76 2 4 3 2" xfId="0"/>
    <cellStyle name="Normal 76 2 4 4" xfId="0"/>
    <cellStyle name="Normal 76 2 5" xfId="0"/>
    <cellStyle name="Normal 76 2 5 2" xfId="0"/>
    <cellStyle name="Normal 76 2 5 2 2" xfId="0"/>
    <cellStyle name="Normal 76 2 5 2 2 2" xfId="0"/>
    <cellStyle name="Normal 76 2 5 2 3" xfId="0"/>
    <cellStyle name="Normal 76 2 5 3" xfId="0"/>
    <cellStyle name="Normal 76 2 5 3 2" xfId="0"/>
    <cellStyle name="Normal 76 2 5 4" xfId="0"/>
    <cellStyle name="Normal 76 2 6" xfId="0"/>
    <cellStyle name="Normal 76 2 6 2" xfId="0"/>
    <cellStyle name="Normal 76 2 6 2 2" xfId="0"/>
    <cellStyle name="Normal 76 2 6 3" xfId="0"/>
    <cellStyle name="Normal 76 2 7" xfId="0"/>
    <cellStyle name="Normal 76 2 7 2" xfId="0"/>
    <cellStyle name="Normal 76 2 8" xfId="0"/>
    <cellStyle name="Normal 76 2 8 2" xfId="0"/>
    <cellStyle name="Normal 76 2 9" xfId="0"/>
    <cellStyle name="Normal 76 3" xfId="0"/>
    <cellStyle name="Normal 76 3 2" xfId="0"/>
    <cellStyle name="Normal 76 3_Sheet1" xfId="0"/>
    <cellStyle name="Normal 76 4" xfId="0"/>
    <cellStyle name="Normal 76 5" xfId="0"/>
    <cellStyle name="Normal 76 6" xfId="0"/>
    <cellStyle name="Normal 76 7" xfId="0"/>
    <cellStyle name="Normal 760" xfId="0"/>
    <cellStyle name="Normal 761" xfId="0"/>
    <cellStyle name="Normal 762" xfId="0"/>
    <cellStyle name="Normal 763" xfId="0"/>
    <cellStyle name="Normal 764" xfId="0"/>
    <cellStyle name="Normal 765" xfId="0"/>
    <cellStyle name="Normal 766" xfId="0"/>
    <cellStyle name="Normal 767" xfId="0"/>
    <cellStyle name="Normal 768" xfId="0"/>
    <cellStyle name="Normal 769" xfId="0"/>
    <cellStyle name="Normal 76_Sheet1" xfId="0"/>
    <cellStyle name="Normal 77" xfId="0"/>
    <cellStyle name="Normal 77 2" xfId="0"/>
    <cellStyle name="Normal 77 2 2" xfId="0"/>
    <cellStyle name="Normal 77 2 2 2" xfId="0"/>
    <cellStyle name="Normal 77 2 2 3" xfId="0"/>
    <cellStyle name="Normal 77 2 3" xfId="0"/>
    <cellStyle name="Normal 77 2 4" xfId="0"/>
    <cellStyle name="Normal 77 2_BallGrid" xfId="0"/>
    <cellStyle name="Normal 77 3" xfId="0"/>
    <cellStyle name="Normal 77 4" xfId="0"/>
    <cellStyle name="Normal 770" xfId="0"/>
    <cellStyle name="Normal 771" xfId="0"/>
    <cellStyle name="Normal 772" xfId="0"/>
    <cellStyle name="Normal 773" xfId="0"/>
    <cellStyle name="Normal 774" xfId="0"/>
    <cellStyle name="Normal 775" xfId="0"/>
    <cellStyle name="Normal 776" xfId="0"/>
    <cellStyle name="Normal 777" xfId="0"/>
    <cellStyle name="Normal 778" xfId="0"/>
    <cellStyle name="Normal 779" xfId="0"/>
    <cellStyle name="Normal 77_BallGrid" xfId="0"/>
    <cellStyle name="Normal 78" xfId="0"/>
    <cellStyle name="Normal 78 2" xfId="0"/>
    <cellStyle name="Normal 78 2 10" xfId="0"/>
    <cellStyle name="Normal 78 2 2" xfId="0"/>
    <cellStyle name="Normal 78 2 2 2" xfId="0"/>
    <cellStyle name="Normal 78 2 2 2 2" xfId="0"/>
    <cellStyle name="Normal 78 2 2 2 2 2" xfId="0"/>
    <cellStyle name="Normal 78 2 2 2 3" xfId="0"/>
    <cellStyle name="Normal 78 2 2 3" xfId="0"/>
    <cellStyle name="Normal 78 2 2 3 2" xfId="0"/>
    <cellStyle name="Normal 78 2 2 4" xfId="0"/>
    <cellStyle name="Normal 78 2 3" xfId="0"/>
    <cellStyle name="Normal 78 2 3 2" xfId="0"/>
    <cellStyle name="Normal 78 2 3 2 2" xfId="0"/>
    <cellStyle name="Normal 78 2 3 2 2 2" xfId="0"/>
    <cellStyle name="Normal 78 2 3 2 3" xfId="0"/>
    <cellStyle name="Normal 78 2 3 3" xfId="0"/>
    <cellStyle name="Normal 78 2 3 3 2" xfId="0"/>
    <cellStyle name="Normal 78 2 3 4" xfId="0"/>
    <cellStyle name="Normal 78 2 4" xfId="0"/>
    <cellStyle name="Normal 78 2 4 2" xfId="0"/>
    <cellStyle name="Normal 78 2 4 2 2" xfId="0"/>
    <cellStyle name="Normal 78 2 4 2 2 2" xfId="0"/>
    <cellStyle name="Normal 78 2 4 2 3" xfId="0"/>
    <cellStyle name="Normal 78 2 4 3" xfId="0"/>
    <cellStyle name="Normal 78 2 4 3 2" xfId="0"/>
    <cellStyle name="Normal 78 2 4 4" xfId="0"/>
    <cellStyle name="Normal 78 2 5" xfId="0"/>
    <cellStyle name="Normal 78 2 5 2" xfId="0"/>
    <cellStyle name="Normal 78 2 5 2 2" xfId="0"/>
    <cellStyle name="Normal 78 2 5 2 2 2" xfId="0"/>
    <cellStyle name="Normal 78 2 5 2 3" xfId="0"/>
    <cellStyle name="Normal 78 2 5 3" xfId="0"/>
    <cellStyle name="Normal 78 2 5 3 2" xfId="0"/>
    <cellStyle name="Normal 78 2 5 4" xfId="0"/>
    <cellStyle name="Normal 78 2 6" xfId="0"/>
    <cellStyle name="Normal 78 2 6 2" xfId="0"/>
    <cellStyle name="Normal 78 2 6 2 2" xfId="0"/>
    <cellStyle name="Normal 78 2 6 3" xfId="0"/>
    <cellStyle name="Normal 78 2 7" xfId="0"/>
    <cellStyle name="Normal 78 2 7 2" xfId="0"/>
    <cellStyle name="Normal 78 2 8" xfId="0"/>
    <cellStyle name="Normal 78 2 8 2" xfId="0"/>
    <cellStyle name="Normal 78 2 9" xfId="0"/>
    <cellStyle name="Normal 78 3" xfId="0"/>
    <cellStyle name="Normal 78 3 2" xfId="0"/>
    <cellStyle name="Normal 78 3_Sheet1" xfId="0"/>
    <cellStyle name="Normal 78 4" xfId="0"/>
    <cellStyle name="Normal 78 5" xfId="0"/>
    <cellStyle name="Normal 78 6" xfId="0"/>
    <cellStyle name="Normal 78 7" xfId="0"/>
    <cellStyle name="Normal 780" xfId="0"/>
    <cellStyle name="Normal 781" xfId="0"/>
    <cellStyle name="Normal 782" xfId="0"/>
    <cellStyle name="Normal 783" xfId="0"/>
    <cellStyle name="Normal 784" xfId="0"/>
    <cellStyle name="Normal 785" xfId="0"/>
    <cellStyle name="Normal 786" xfId="0"/>
    <cellStyle name="Normal 787" xfId="0"/>
    <cellStyle name="Normal 788" xfId="0"/>
    <cellStyle name="Normal 789" xfId="0"/>
    <cellStyle name="Normal 78_Sheet1" xfId="0"/>
    <cellStyle name="Normal 79" xfId="0"/>
    <cellStyle name="Normal 79 2" xfId="0"/>
    <cellStyle name="Normal 79 2 2" xfId="0"/>
    <cellStyle name="Normal 79 2 3" xfId="0"/>
    <cellStyle name="Normal 79 3" xfId="0"/>
    <cellStyle name="Normal 79 4" xfId="0"/>
    <cellStyle name="Normal 790" xfId="0"/>
    <cellStyle name="Normal 791" xfId="0"/>
    <cellStyle name="Normal 792" xfId="0"/>
    <cellStyle name="Normal 793" xfId="0"/>
    <cellStyle name="Normal 794" xfId="0"/>
    <cellStyle name="Normal 79_BallGrid" xfId="0"/>
    <cellStyle name="Normal 7_Sheet1" xfId="0"/>
    <cellStyle name="Normal 8" xfId="0"/>
    <cellStyle name="Normal 8 2" xfId="0"/>
    <cellStyle name="Normal 8 2 2" xfId="0"/>
    <cellStyle name="Normal 8 2 3" xfId="0"/>
    <cellStyle name="Normal 8 2_Sheet1" xfId="0"/>
    <cellStyle name="Normal 8 3" xfId="0"/>
    <cellStyle name="Normal 8 3 2" xfId="0"/>
    <cellStyle name="Normal 8 4" xfId="0"/>
    <cellStyle name="Normal 8 5" xfId="0"/>
    <cellStyle name="Normal 8 6" xfId="0"/>
    <cellStyle name="Normal 8 7" xfId="0"/>
    <cellStyle name="Normal 8 8" xfId="0"/>
    <cellStyle name="Normal 8 9" xfId="0"/>
    <cellStyle name="Normal 80" xfId="0"/>
    <cellStyle name="Normal 80 2" xfId="0"/>
    <cellStyle name="Normal 80 2 2" xfId="0"/>
    <cellStyle name="Normal 80 2 3" xfId="0"/>
    <cellStyle name="Normal 80 3" xfId="0"/>
    <cellStyle name="Normal 80 4" xfId="0"/>
    <cellStyle name="Normal 80_BallGrid" xfId="0"/>
    <cellStyle name="Normal 81" xfId="0"/>
    <cellStyle name="Normal 81 2" xfId="0"/>
    <cellStyle name="Normal 81 2 2" xfId="0"/>
    <cellStyle name="Normal 81 2 3" xfId="0"/>
    <cellStyle name="Normal 81 3" xfId="0"/>
    <cellStyle name="Normal 81 4" xfId="0"/>
    <cellStyle name="Normal 81_BallGrid" xfId="0"/>
    <cellStyle name="Normal 82" xfId="0"/>
    <cellStyle name="Normal 82 2" xfId="0"/>
    <cellStyle name="Normal 82 2 10" xfId="0"/>
    <cellStyle name="Normal 82 2 2" xfId="0"/>
    <cellStyle name="Normal 82 2 2 2" xfId="0"/>
    <cellStyle name="Normal 82 2 2 2 2" xfId="0"/>
    <cellStyle name="Normal 82 2 2 2 2 2" xfId="0"/>
    <cellStyle name="Normal 82 2 2 2 3" xfId="0"/>
    <cellStyle name="Normal 82 2 2 3" xfId="0"/>
    <cellStyle name="Normal 82 2 2 3 2" xfId="0"/>
    <cellStyle name="Normal 82 2 2 4" xfId="0"/>
    <cellStyle name="Normal 82 2 3" xfId="0"/>
    <cellStyle name="Normal 82 2 3 2" xfId="0"/>
    <cellStyle name="Normal 82 2 3 2 2" xfId="0"/>
    <cellStyle name="Normal 82 2 3 2 2 2" xfId="0"/>
    <cellStyle name="Normal 82 2 3 2 3" xfId="0"/>
    <cellStyle name="Normal 82 2 3 3" xfId="0"/>
    <cellStyle name="Normal 82 2 3 3 2" xfId="0"/>
    <cellStyle name="Normal 82 2 3 4" xfId="0"/>
    <cellStyle name="Normal 82 2 4" xfId="0"/>
    <cellStyle name="Normal 82 2 4 2" xfId="0"/>
    <cellStyle name="Normal 82 2 4 2 2" xfId="0"/>
    <cellStyle name="Normal 82 2 4 2 2 2" xfId="0"/>
    <cellStyle name="Normal 82 2 4 2 3" xfId="0"/>
    <cellStyle name="Normal 82 2 4 3" xfId="0"/>
    <cellStyle name="Normal 82 2 4 3 2" xfId="0"/>
    <cellStyle name="Normal 82 2 4 4" xfId="0"/>
    <cellStyle name="Normal 82 2 5" xfId="0"/>
    <cellStyle name="Normal 82 2 5 2" xfId="0"/>
    <cellStyle name="Normal 82 2 5 2 2" xfId="0"/>
    <cellStyle name="Normal 82 2 5 2 2 2" xfId="0"/>
    <cellStyle name="Normal 82 2 5 2 3" xfId="0"/>
    <cellStyle name="Normal 82 2 5 3" xfId="0"/>
    <cellStyle name="Normal 82 2 5 3 2" xfId="0"/>
    <cellStyle name="Normal 82 2 5 4" xfId="0"/>
    <cellStyle name="Normal 82 2 6" xfId="0"/>
    <cellStyle name="Normal 82 2 6 2" xfId="0"/>
    <cellStyle name="Normal 82 2 6 2 2" xfId="0"/>
    <cellStyle name="Normal 82 2 6 3" xfId="0"/>
    <cellStyle name="Normal 82 2 7" xfId="0"/>
    <cellStyle name="Normal 82 2 7 2" xfId="0"/>
    <cellStyle name="Normal 82 2 8" xfId="0"/>
    <cellStyle name="Normal 82 2 8 2" xfId="0"/>
    <cellStyle name="Normal 82 2 9" xfId="0"/>
    <cellStyle name="Normal 82 3" xfId="0"/>
    <cellStyle name="Normal 82 3 2" xfId="0"/>
    <cellStyle name="Normal 82 3_Sheet1" xfId="0"/>
    <cellStyle name="Normal 82 4" xfId="0"/>
    <cellStyle name="Normal 82 5" xfId="0"/>
    <cellStyle name="Normal 82 6" xfId="0"/>
    <cellStyle name="Normal 82 7" xfId="0"/>
    <cellStyle name="Normal 82_Sheet1" xfId="0"/>
    <cellStyle name="Normal 83" xfId="0"/>
    <cellStyle name="Normal 83 2" xfId="0"/>
    <cellStyle name="Normal 83 2 10" xfId="0"/>
    <cellStyle name="Normal 83 2 2" xfId="0"/>
    <cellStyle name="Normal 83 2 2 2" xfId="0"/>
    <cellStyle name="Normal 83 2 2 2 2" xfId="0"/>
    <cellStyle name="Normal 83 2 2 2 2 2" xfId="0"/>
    <cellStyle name="Normal 83 2 2 2 3" xfId="0"/>
    <cellStyle name="Normal 83 2 2 3" xfId="0"/>
    <cellStyle name="Normal 83 2 2 3 2" xfId="0"/>
    <cellStyle name="Normal 83 2 2 4" xfId="0"/>
    <cellStyle name="Normal 83 2 3" xfId="0"/>
    <cellStyle name="Normal 83 2 3 2" xfId="0"/>
    <cellStyle name="Normal 83 2 3 2 2" xfId="0"/>
    <cellStyle name="Normal 83 2 3 2 2 2" xfId="0"/>
    <cellStyle name="Normal 83 2 3 2 3" xfId="0"/>
    <cellStyle name="Normal 83 2 3 3" xfId="0"/>
    <cellStyle name="Normal 83 2 3 3 2" xfId="0"/>
    <cellStyle name="Normal 83 2 3 4" xfId="0"/>
    <cellStyle name="Normal 83 2 4" xfId="0"/>
    <cellStyle name="Normal 83 2 4 2" xfId="0"/>
    <cellStyle name="Normal 83 2 4 2 2" xfId="0"/>
    <cellStyle name="Normal 83 2 4 2 2 2" xfId="0"/>
    <cellStyle name="Normal 83 2 4 2 3" xfId="0"/>
    <cellStyle name="Normal 83 2 4 3" xfId="0"/>
    <cellStyle name="Normal 83 2 4 3 2" xfId="0"/>
    <cellStyle name="Normal 83 2 4 4" xfId="0"/>
    <cellStyle name="Normal 83 2 5" xfId="0"/>
    <cellStyle name="Normal 83 2 5 2" xfId="0"/>
    <cellStyle name="Normal 83 2 5 2 2" xfId="0"/>
    <cellStyle name="Normal 83 2 5 2 2 2" xfId="0"/>
    <cellStyle name="Normal 83 2 5 2 3" xfId="0"/>
    <cellStyle name="Normal 83 2 5 3" xfId="0"/>
    <cellStyle name="Normal 83 2 5 3 2" xfId="0"/>
    <cellStyle name="Normal 83 2 5 4" xfId="0"/>
    <cellStyle name="Normal 83 2 6" xfId="0"/>
    <cellStyle name="Normal 83 2 6 2" xfId="0"/>
    <cellStyle name="Normal 83 2 6 2 2" xfId="0"/>
    <cellStyle name="Normal 83 2 6 3" xfId="0"/>
    <cellStyle name="Normal 83 2 7" xfId="0"/>
    <cellStyle name="Normal 83 2 7 2" xfId="0"/>
    <cellStyle name="Normal 83 2 8" xfId="0"/>
    <cellStyle name="Normal 83 2 8 2" xfId="0"/>
    <cellStyle name="Normal 83 2 9" xfId="0"/>
    <cellStyle name="Normal 83 3" xfId="0"/>
    <cellStyle name="Normal 83 3 2" xfId="0"/>
    <cellStyle name="Normal 83 3_Sheet1" xfId="0"/>
    <cellStyle name="Normal 83 4" xfId="0"/>
    <cellStyle name="Normal 83 5" xfId="0"/>
    <cellStyle name="Normal 83 6" xfId="0"/>
    <cellStyle name="Normal 83 7" xfId="0"/>
    <cellStyle name="Normal 83_Sheet1" xfId="0"/>
    <cellStyle name="Normal 84" xfId="0"/>
    <cellStyle name="Normal 84 2" xfId="0"/>
    <cellStyle name="Normal 84 2 10" xfId="0"/>
    <cellStyle name="Normal 84 2 2" xfId="0"/>
    <cellStyle name="Normal 84 2 2 2" xfId="0"/>
    <cellStyle name="Normal 84 2 2 2 2" xfId="0"/>
    <cellStyle name="Normal 84 2 2 2 2 2" xfId="0"/>
    <cellStyle name="Normal 84 2 2 2 3" xfId="0"/>
    <cellStyle name="Normal 84 2 2 3" xfId="0"/>
    <cellStyle name="Normal 84 2 2 3 2" xfId="0"/>
    <cellStyle name="Normal 84 2 2 4" xfId="0"/>
    <cellStyle name="Normal 84 2 3" xfId="0"/>
    <cellStyle name="Normal 84 2 3 2" xfId="0"/>
    <cellStyle name="Normal 84 2 3 2 2" xfId="0"/>
    <cellStyle name="Normal 84 2 3 2 2 2" xfId="0"/>
    <cellStyle name="Normal 84 2 3 2 3" xfId="0"/>
    <cellStyle name="Normal 84 2 3 3" xfId="0"/>
    <cellStyle name="Normal 84 2 3 3 2" xfId="0"/>
    <cellStyle name="Normal 84 2 3 4" xfId="0"/>
    <cellStyle name="Normal 84 2 4" xfId="0"/>
    <cellStyle name="Normal 84 2 4 2" xfId="0"/>
    <cellStyle name="Normal 84 2 4 2 2" xfId="0"/>
    <cellStyle name="Normal 84 2 4 2 2 2" xfId="0"/>
    <cellStyle name="Normal 84 2 4 2 3" xfId="0"/>
    <cellStyle name="Normal 84 2 4 3" xfId="0"/>
    <cellStyle name="Normal 84 2 4 3 2" xfId="0"/>
    <cellStyle name="Normal 84 2 4 4" xfId="0"/>
    <cellStyle name="Normal 84 2 5" xfId="0"/>
    <cellStyle name="Normal 84 2 5 2" xfId="0"/>
    <cellStyle name="Normal 84 2 5 2 2" xfId="0"/>
    <cellStyle name="Normal 84 2 5 2 2 2" xfId="0"/>
    <cellStyle name="Normal 84 2 5 2 3" xfId="0"/>
    <cellStyle name="Normal 84 2 5 3" xfId="0"/>
    <cellStyle name="Normal 84 2 5 3 2" xfId="0"/>
    <cellStyle name="Normal 84 2 5 4" xfId="0"/>
    <cellStyle name="Normal 84 2 6" xfId="0"/>
    <cellStyle name="Normal 84 2 6 2" xfId="0"/>
    <cellStyle name="Normal 84 2 6 2 2" xfId="0"/>
    <cellStyle name="Normal 84 2 6 3" xfId="0"/>
    <cellStyle name="Normal 84 2 7" xfId="0"/>
    <cellStyle name="Normal 84 2 7 2" xfId="0"/>
    <cellStyle name="Normal 84 2 8" xfId="0"/>
    <cellStyle name="Normal 84 2 8 2" xfId="0"/>
    <cellStyle name="Normal 84 2 9" xfId="0"/>
    <cellStyle name="Normal 84 3" xfId="0"/>
    <cellStyle name="Normal 84 3 2" xfId="0"/>
    <cellStyle name="Normal 84 3_Sheet1" xfId="0"/>
    <cellStyle name="Normal 84 4" xfId="0"/>
    <cellStyle name="Normal 84 5" xfId="0"/>
    <cellStyle name="Normal 84 6" xfId="0"/>
    <cellStyle name="Normal 84 7" xfId="0"/>
    <cellStyle name="Normal 84_Sheet1" xfId="0"/>
    <cellStyle name="Normal 85" xfId="0"/>
    <cellStyle name="Normal 85 2" xfId="0"/>
    <cellStyle name="Normal 85 2 10" xfId="0"/>
    <cellStyle name="Normal 85 2 2" xfId="0"/>
    <cellStyle name="Normal 85 2 2 2" xfId="0"/>
    <cellStyle name="Normal 85 2 2 2 2" xfId="0"/>
    <cellStyle name="Normal 85 2 2 2 2 2" xfId="0"/>
    <cellStyle name="Normal 85 2 2 2 3" xfId="0"/>
    <cellStyle name="Normal 85 2 2 3" xfId="0"/>
    <cellStyle name="Normal 85 2 2 3 2" xfId="0"/>
    <cellStyle name="Normal 85 2 2 4" xfId="0"/>
    <cellStyle name="Normal 85 2 3" xfId="0"/>
    <cellStyle name="Normal 85 2 3 2" xfId="0"/>
    <cellStyle name="Normal 85 2 3 2 2" xfId="0"/>
    <cellStyle name="Normal 85 2 3 2 2 2" xfId="0"/>
    <cellStyle name="Normal 85 2 3 2 3" xfId="0"/>
    <cellStyle name="Normal 85 2 3 3" xfId="0"/>
    <cellStyle name="Normal 85 2 3 3 2" xfId="0"/>
    <cellStyle name="Normal 85 2 3 4" xfId="0"/>
    <cellStyle name="Normal 85 2 4" xfId="0"/>
    <cellStyle name="Normal 85 2 4 2" xfId="0"/>
    <cellStyle name="Normal 85 2 4 2 2" xfId="0"/>
    <cellStyle name="Normal 85 2 4 2 2 2" xfId="0"/>
    <cellStyle name="Normal 85 2 4 2 3" xfId="0"/>
    <cellStyle name="Normal 85 2 4 3" xfId="0"/>
    <cellStyle name="Normal 85 2 4 3 2" xfId="0"/>
    <cellStyle name="Normal 85 2 4 4" xfId="0"/>
    <cellStyle name="Normal 85 2 5" xfId="0"/>
    <cellStyle name="Normal 85 2 5 2" xfId="0"/>
    <cellStyle name="Normal 85 2 5 2 2" xfId="0"/>
    <cellStyle name="Normal 85 2 5 2 2 2" xfId="0"/>
    <cellStyle name="Normal 85 2 5 2 3" xfId="0"/>
    <cellStyle name="Normal 85 2 5 3" xfId="0"/>
    <cellStyle name="Normal 85 2 5 3 2" xfId="0"/>
    <cellStyle name="Normal 85 2 5 4" xfId="0"/>
    <cellStyle name="Normal 85 2 6" xfId="0"/>
    <cellStyle name="Normal 85 2 6 2" xfId="0"/>
    <cellStyle name="Normal 85 2 6 2 2" xfId="0"/>
    <cellStyle name="Normal 85 2 6 3" xfId="0"/>
    <cellStyle name="Normal 85 2 7" xfId="0"/>
    <cellStyle name="Normal 85 2 7 2" xfId="0"/>
    <cellStyle name="Normal 85 2 8" xfId="0"/>
    <cellStyle name="Normal 85 2 8 2" xfId="0"/>
    <cellStyle name="Normal 85 2 9" xfId="0"/>
    <cellStyle name="Normal 85 3" xfId="0"/>
    <cellStyle name="Normal 85 3 2" xfId="0"/>
    <cellStyle name="Normal 85 3_Sheet1" xfId="0"/>
    <cellStyle name="Normal 85 4" xfId="0"/>
    <cellStyle name="Normal 85 5" xfId="0"/>
    <cellStyle name="Normal 85 6" xfId="0"/>
    <cellStyle name="Normal 85 7" xfId="0"/>
    <cellStyle name="Normal 85_Sheet1" xfId="0"/>
    <cellStyle name="Normal 86" xfId="0"/>
    <cellStyle name="Normal 86 2" xfId="0"/>
    <cellStyle name="Normal 86 2 10" xfId="0"/>
    <cellStyle name="Normal 86 2 2" xfId="0"/>
    <cellStyle name="Normal 86 2 2 2" xfId="0"/>
    <cellStyle name="Normal 86 2 2 2 2" xfId="0"/>
    <cellStyle name="Normal 86 2 2 2 2 2" xfId="0"/>
    <cellStyle name="Normal 86 2 2 2 3" xfId="0"/>
    <cellStyle name="Normal 86 2 2 3" xfId="0"/>
    <cellStyle name="Normal 86 2 2 3 2" xfId="0"/>
    <cellStyle name="Normal 86 2 2 4" xfId="0"/>
    <cellStyle name="Normal 86 2 3" xfId="0"/>
    <cellStyle name="Normal 86 2 3 2" xfId="0"/>
    <cellStyle name="Normal 86 2 3 2 2" xfId="0"/>
    <cellStyle name="Normal 86 2 3 2 2 2" xfId="0"/>
    <cellStyle name="Normal 86 2 3 2 3" xfId="0"/>
    <cellStyle name="Normal 86 2 3 3" xfId="0"/>
    <cellStyle name="Normal 86 2 3 3 2" xfId="0"/>
    <cellStyle name="Normal 86 2 3 4" xfId="0"/>
    <cellStyle name="Normal 86 2 4" xfId="0"/>
    <cellStyle name="Normal 86 2 4 2" xfId="0"/>
    <cellStyle name="Normal 86 2 4 2 2" xfId="0"/>
    <cellStyle name="Normal 86 2 4 2 2 2" xfId="0"/>
    <cellStyle name="Normal 86 2 4 2 3" xfId="0"/>
    <cellStyle name="Normal 86 2 4 3" xfId="0"/>
    <cellStyle name="Normal 86 2 4 3 2" xfId="0"/>
    <cellStyle name="Normal 86 2 4 4" xfId="0"/>
    <cellStyle name="Normal 86 2 5" xfId="0"/>
    <cellStyle name="Normal 86 2 5 2" xfId="0"/>
    <cellStyle name="Normal 86 2 5 2 2" xfId="0"/>
    <cellStyle name="Normal 86 2 5 2 2 2" xfId="0"/>
    <cellStyle name="Normal 86 2 5 2 3" xfId="0"/>
    <cellStyle name="Normal 86 2 5 3" xfId="0"/>
    <cellStyle name="Normal 86 2 5 3 2" xfId="0"/>
    <cellStyle name="Normal 86 2 5 4" xfId="0"/>
    <cellStyle name="Normal 86 2 6" xfId="0"/>
    <cellStyle name="Normal 86 2 6 2" xfId="0"/>
    <cellStyle name="Normal 86 2 6 2 2" xfId="0"/>
    <cellStyle name="Normal 86 2 6 3" xfId="0"/>
    <cellStyle name="Normal 86 2 7" xfId="0"/>
    <cellStyle name="Normal 86 2 7 2" xfId="0"/>
    <cellStyle name="Normal 86 2 8" xfId="0"/>
    <cellStyle name="Normal 86 2 8 2" xfId="0"/>
    <cellStyle name="Normal 86 2 9" xfId="0"/>
    <cellStyle name="Normal 86 3" xfId="0"/>
    <cellStyle name="Normal 86 3 2" xfId="0"/>
    <cellStyle name="Normal 86 3_Sheet1" xfId="0"/>
    <cellStyle name="Normal 86 4" xfId="0"/>
    <cellStyle name="Normal 86 5" xfId="0"/>
    <cellStyle name="Normal 86_Sheet1" xfId="0"/>
    <cellStyle name="Normal 87" xfId="0"/>
    <cellStyle name="Normal 87 2" xfId="0"/>
    <cellStyle name="Normal 87 2 10" xfId="0"/>
    <cellStyle name="Normal 87 2 2" xfId="0"/>
    <cellStyle name="Normal 87 2 2 2" xfId="0"/>
    <cellStyle name="Normal 87 2 2 2 2" xfId="0"/>
    <cellStyle name="Normal 87 2 2 2 2 2" xfId="0"/>
    <cellStyle name="Normal 87 2 2 2 3" xfId="0"/>
    <cellStyle name="Normal 87 2 2 3" xfId="0"/>
    <cellStyle name="Normal 87 2 2 3 2" xfId="0"/>
    <cellStyle name="Normal 87 2 2 4" xfId="0"/>
    <cellStyle name="Normal 87 2 3" xfId="0"/>
    <cellStyle name="Normal 87 2 3 2" xfId="0"/>
    <cellStyle name="Normal 87 2 3 2 2" xfId="0"/>
    <cellStyle name="Normal 87 2 3 2 2 2" xfId="0"/>
    <cellStyle name="Normal 87 2 3 2 3" xfId="0"/>
    <cellStyle name="Normal 87 2 3 3" xfId="0"/>
    <cellStyle name="Normal 87 2 3 3 2" xfId="0"/>
    <cellStyle name="Normal 87 2 3 4" xfId="0"/>
    <cellStyle name="Normal 87 2 4" xfId="0"/>
    <cellStyle name="Normal 87 2 4 2" xfId="0"/>
    <cellStyle name="Normal 87 2 4 2 2" xfId="0"/>
    <cellStyle name="Normal 87 2 4 2 2 2" xfId="0"/>
    <cellStyle name="Normal 87 2 4 2 3" xfId="0"/>
    <cellStyle name="Normal 87 2 4 3" xfId="0"/>
    <cellStyle name="Normal 87 2 4 3 2" xfId="0"/>
    <cellStyle name="Normal 87 2 4 4" xfId="0"/>
    <cellStyle name="Normal 87 2 5" xfId="0"/>
    <cellStyle name="Normal 87 2 5 2" xfId="0"/>
    <cellStyle name="Normal 87 2 5 2 2" xfId="0"/>
    <cellStyle name="Normal 87 2 5 2 2 2" xfId="0"/>
    <cellStyle name="Normal 87 2 5 2 3" xfId="0"/>
    <cellStyle name="Normal 87 2 5 3" xfId="0"/>
    <cellStyle name="Normal 87 2 5 3 2" xfId="0"/>
    <cellStyle name="Normal 87 2 5 4" xfId="0"/>
    <cellStyle name="Normal 87 2 6" xfId="0"/>
    <cellStyle name="Normal 87 2 6 2" xfId="0"/>
    <cellStyle name="Normal 87 2 6 2 2" xfId="0"/>
    <cellStyle name="Normal 87 2 6 3" xfId="0"/>
    <cellStyle name="Normal 87 2 7" xfId="0"/>
    <cellStyle name="Normal 87 2 7 2" xfId="0"/>
    <cellStyle name="Normal 87 2 8" xfId="0"/>
    <cellStyle name="Normal 87 2 8 2" xfId="0"/>
    <cellStyle name="Normal 87 2 9" xfId="0"/>
    <cellStyle name="Normal 87 3" xfId="0"/>
    <cellStyle name="Normal 87 3 2" xfId="0"/>
    <cellStyle name="Normal 87 3_Sheet1" xfId="0"/>
    <cellStyle name="Normal 87 4" xfId="0"/>
    <cellStyle name="Normal 87 5" xfId="0"/>
    <cellStyle name="Normal 87_Sheet1" xfId="0"/>
    <cellStyle name="Normal 88" xfId="0"/>
    <cellStyle name="Normal 88 2" xfId="0"/>
    <cellStyle name="Normal 88 2 2" xfId="0"/>
    <cellStyle name="Normal 88 2 3" xfId="0"/>
    <cellStyle name="Normal 88 2 3 2" xfId="0"/>
    <cellStyle name="Normal 88 2 4" xfId="0"/>
    <cellStyle name="Normal 88 3" xfId="0"/>
    <cellStyle name="Normal 88 4" xfId="0"/>
    <cellStyle name="Normal 88 4 2" xfId="0"/>
    <cellStyle name="Normal 88 5" xfId="0"/>
    <cellStyle name="Normal 88_BallGrid" xfId="0"/>
    <cellStyle name="Normal 89" xfId="0"/>
    <cellStyle name="Normal 89 2" xfId="0"/>
    <cellStyle name="Normal 89 2 10" xfId="0"/>
    <cellStyle name="Normal 89 2 2" xfId="0"/>
    <cellStyle name="Normal 89 2 2 2" xfId="0"/>
    <cellStyle name="Normal 89 2 2 2 2" xfId="0"/>
    <cellStyle name="Normal 89 2 2 2 2 2" xfId="0"/>
    <cellStyle name="Normal 89 2 2 2 3" xfId="0"/>
    <cellStyle name="Normal 89 2 2 3" xfId="0"/>
    <cellStyle name="Normal 89 2 2 3 2" xfId="0"/>
    <cellStyle name="Normal 89 2 2 4" xfId="0"/>
    <cellStyle name="Normal 89 2 3" xfId="0"/>
    <cellStyle name="Normal 89 2 3 2" xfId="0"/>
    <cellStyle name="Normal 89 2 3 2 2" xfId="0"/>
    <cellStyle name="Normal 89 2 3 2 2 2" xfId="0"/>
    <cellStyle name="Normal 89 2 3 2 3" xfId="0"/>
    <cellStyle name="Normal 89 2 3 3" xfId="0"/>
    <cellStyle name="Normal 89 2 3 3 2" xfId="0"/>
    <cellStyle name="Normal 89 2 3 4" xfId="0"/>
    <cellStyle name="Normal 89 2 4" xfId="0"/>
    <cellStyle name="Normal 89 2 4 2" xfId="0"/>
    <cellStyle name="Normal 89 2 4 2 2" xfId="0"/>
    <cellStyle name="Normal 89 2 4 2 2 2" xfId="0"/>
    <cellStyle name="Normal 89 2 4 2 3" xfId="0"/>
    <cellStyle name="Normal 89 2 4 3" xfId="0"/>
    <cellStyle name="Normal 89 2 4 3 2" xfId="0"/>
    <cellStyle name="Normal 89 2 4 4" xfId="0"/>
    <cellStyle name="Normal 89 2 5" xfId="0"/>
    <cellStyle name="Normal 89 2 5 2" xfId="0"/>
    <cellStyle name="Normal 89 2 5 2 2" xfId="0"/>
    <cellStyle name="Normal 89 2 5 2 2 2" xfId="0"/>
    <cellStyle name="Normal 89 2 5 2 3" xfId="0"/>
    <cellStyle name="Normal 89 2 5 3" xfId="0"/>
    <cellStyle name="Normal 89 2 5 3 2" xfId="0"/>
    <cellStyle name="Normal 89 2 5 4" xfId="0"/>
    <cellStyle name="Normal 89 2 6" xfId="0"/>
    <cellStyle name="Normal 89 2 6 2" xfId="0"/>
    <cellStyle name="Normal 89 2 6 2 2" xfId="0"/>
    <cellStyle name="Normal 89 2 6 3" xfId="0"/>
    <cellStyle name="Normal 89 2 7" xfId="0"/>
    <cellStyle name="Normal 89 2 7 2" xfId="0"/>
    <cellStyle name="Normal 89 2 8" xfId="0"/>
    <cellStyle name="Normal 89 2 8 2" xfId="0"/>
    <cellStyle name="Normal 89 2 9" xfId="0"/>
    <cellStyle name="Normal 89 3" xfId="0"/>
    <cellStyle name="Normal 89 3 2" xfId="0"/>
    <cellStyle name="Normal 89 3_Sheet1" xfId="0"/>
    <cellStyle name="Normal 89 4" xfId="0"/>
    <cellStyle name="Normal 89 5" xfId="0"/>
    <cellStyle name="Normal 89_Sheet1" xfId="0"/>
    <cellStyle name="Normal 8_Sheet1" xfId="0"/>
    <cellStyle name="Normal 9" xfId="0"/>
    <cellStyle name="Normal 9 2" xfId="0"/>
    <cellStyle name="Normal 9 2 2" xfId="0"/>
    <cellStyle name="Normal 9 2 3" xfId="0"/>
    <cellStyle name="Normal 9 2_Sheet1" xfId="0"/>
    <cellStyle name="Normal 9 3" xfId="0"/>
    <cellStyle name="Normal 9 3 2" xfId="0"/>
    <cellStyle name="Normal 9 4" xfId="0"/>
    <cellStyle name="Normal 9 5" xfId="0"/>
    <cellStyle name="Normal 9 6" xfId="0"/>
    <cellStyle name="Normal 9 7" xfId="0"/>
    <cellStyle name="Normal 9 8" xfId="0"/>
    <cellStyle name="Normal 9 9" xfId="0"/>
    <cellStyle name="Normal 90" xfId="0"/>
    <cellStyle name="Normal 90 10" xfId="0"/>
    <cellStyle name="Normal 90 2" xfId="0"/>
    <cellStyle name="Normal 90 2 2" xfId="0"/>
    <cellStyle name="Normal 90 2 2 2" xfId="0"/>
    <cellStyle name="Normal 90 2 2 2 2" xfId="0"/>
    <cellStyle name="Normal 90 2 2 3" xfId="0"/>
    <cellStyle name="Normal 90 2 3" xfId="0"/>
    <cellStyle name="Normal 90 2 3 2" xfId="0"/>
    <cellStyle name="Normal 90 2 4" xfId="0"/>
    <cellStyle name="Normal 90 2 4 2" xfId="0"/>
    <cellStyle name="Normal 90 2 5" xfId="0"/>
    <cellStyle name="Normal 90 3" xfId="0"/>
    <cellStyle name="Normal 90 3 2" xfId="0"/>
    <cellStyle name="Normal 90 3 2 2" xfId="0"/>
    <cellStyle name="Normal 90 3 2 2 2" xfId="0"/>
    <cellStyle name="Normal 90 3 2 3" xfId="0"/>
    <cellStyle name="Normal 90 3 3" xfId="0"/>
    <cellStyle name="Normal 90 3 3 2" xfId="0"/>
    <cellStyle name="Normal 90 3 4" xfId="0"/>
    <cellStyle name="Normal 90 4" xfId="0"/>
    <cellStyle name="Normal 90 4 2" xfId="0"/>
    <cellStyle name="Normal 90 4 2 2" xfId="0"/>
    <cellStyle name="Normal 90 4 2 2 2" xfId="0"/>
    <cellStyle name="Normal 90 4 2 3" xfId="0"/>
    <cellStyle name="Normal 90 4 3" xfId="0"/>
    <cellStyle name="Normal 90 4 3 2" xfId="0"/>
    <cellStyle name="Normal 90 4 4" xfId="0"/>
    <cellStyle name="Normal 90 5" xfId="0"/>
    <cellStyle name="Normal 90 5 2" xfId="0"/>
    <cellStyle name="Normal 90 5 2 2" xfId="0"/>
    <cellStyle name="Normal 90 5 2 2 2" xfId="0"/>
    <cellStyle name="Normal 90 5 2 3" xfId="0"/>
    <cellStyle name="Normal 90 5 3" xfId="0"/>
    <cellStyle name="Normal 90 5 3 2" xfId="0"/>
    <cellStyle name="Normal 90 5 4" xfId="0"/>
    <cellStyle name="Normal 90 6" xfId="0"/>
    <cellStyle name="Normal 90 6 2" xfId="0"/>
    <cellStyle name="Normal 90 6 2 2" xfId="0"/>
    <cellStyle name="Normal 90 6 3" xfId="0"/>
    <cellStyle name="Normal 90 7" xfId="0"/>
    <cellStyle name="Normal 90 7 2" xfId="0"/>
    <cellStyle name="Normal 90 8" xfId="0"/>
    <cellStyle name="Normal 90 8 2" xfId="0"/>
    <cellStyle name="Normal 90 9" xfId="0"/>
    <cellStyle name="Normal 91" xfId="0"/>
    <cellStyle name="Normal 91 2" xfId="0"/>
    <cellStyle name="Normal 91 3" xfId="0"/>
    <cellStyle name="Normal 92" xfId="0"/>
    <cellStyle name="Normal 92 2" xfId="0"/>
    <cellStyle name="Normal 92 3" xfId="0"/>
    <cellStyle name="Normal 93" xfId="0"/>
    <cellStyle name="Normal 93 2" xfId="0"/>
    <cellStyle name="Normal 93 3" xfId="0"/>
    <cellStyle name="Normal 94" xfId="0"/>
    <cellStyle name="Normal 94 2" xfId="0"/>
    <cellStyle name="Normal 94 3" xfId="0"/>
    <cellStyle name="Normal 95" xfId="0"/>
    <cellStyle name="Normal 95 2" xfId="0"/>
    <cellStyle name="Normal 95 3" xfId="0"/>
    <cellStyle name="Normal 96" xfId="0"/>
    <cellStyle name="Normal 96 2" xfId="0"/>
    <cellStyle name="Normal 96 3" xfId="0"/>
    <cellStyle name="Normal 97" xfId="0"/>
    <cellStyle name="Normal 97 2" xfId="0"/>
    <cellStyle name="Normal 97 3" xfId="0"/>
    <cellStyle name="Normal 98" xfId="0"/>
    <cellStyle name="Normal 98 2" xfId="0"/>
    <cellStyle name="Normal 98 2 2" xfId="0"/>
    <cellStyle name="Normal 98 2 2 2" xfId="0"/>
    <cellStyle name="Normal 98 3" xfId="0"/>
    <cellStyle name="Normal 98 4" xfId="0"/>
    <cellStyle name="Normal 98 4 2" xfId="0"/>
    <cellStyle name="Normal 98 5" xfId="0"/>
    <cellStyle name="Normal 99" xfId="0"/>
    <cellStyle name="Normal 99 2" xfId="0"/>
    <cellStyle name="Normal 99 3" xfId="0"/>
    <cellStyle name="Normal 99 3 2" xfId="0"/>
    <cellStyle name="Normal 99 4" xfId="0"/>
    <cellStyle name="Normal 9_Sheet1" xfId="0"/>
    <cellStyle name="Note 10" xfId="0"/>
    <cellStyle name="Note 10 10" xfId="0"/>
    <cellStyle name="Note 10 11" xfId="0"/>
    <cellStyle name="Note 10 2" xfId="0"/>
    <cellStyle name="Note 10 2 2" xfId="0"/>
    <cellStyle name="Note 10 3" xfId="0"/>
    <cellStyle name="Note 10 3 2" xfId="0"/>
    <cellStyle name="Note 10 4" xfId="0"/>
    <cellStyle name="Note 10 5" xfId="0"/>
    <cellStyle name="Note 10 5 2" xfId="0"/>
    <cellStyle name="Note 10 6" xfId="0"/>
    <cellStyle name="Note 10 7" xfId="0"/>
    <cellStyle name="Note 10 8" xfId="0"/>
    <cellStyle name="Note 10 9" xfId="0"/>
    <cellStyle name="Note 11" xfId="0"/>
    <cellStyle name="Note 11 2" xfId="0"/>
    <cellStyle name="Note 12" xfId="0"/>
    <cellStyle name="Note 12 2" xfId="0"/>
    <cellStyle name="Note 12 2 2" xfId="0"/>
    <cellStyle name="Note 12 3" xfId="0"/>
    <cellStyle name="Note 13" xfId="0"/>
    <cellStyle name="Note 13 2" xfId="0"/>
    <cellStyle name="Note 14" xfId="0"/>
    <cellStyle name="Note 14 2" xfId="0"/>
    <cellStyle name="Note 14 2 2" xfId="0"/>
    <cellStyle name="Note 14 3" xfId="0"/>
    <cellStyle name="Note 14 3 2" xfId="0"/>
    <cellStyle name="Note 14 4" xfId="0"/>
    <cellStyle name="Note 14 5" xfId="0"/>
    <cellStyle name="Note 14 6" xfId="0"/>
    <cellStyle name="Note 14 6 2" xfId="0"/>
    <cellStyle name="Note 14 6 3" xfId="0"/>
    <cellStyle name="Note 14 6 4" xfId="0"/>
    <cellStyle name="Note 14 7" xfId="0"/>
    <cellStyle name="Note 15" xfId="0"/>
    <cellStyle name="Note 15 2" xfId="0"/>
    <cellStyle name="Note 15 2 2" xfId="0"/>
    <cellStyle name="Note 15 2 3" xfId="0"/>
    <cellStyle name="Note 16" xfId="0"/>
    <cellStyle name="Note 16 2" xfId="0"/>
    <cellStyle name="Note 16 2 2" xfId="0"/>
    <cellStyle name="Note 16 2 2 2" xfId="0"/>
    <cellStyle name="Note 16 2 3" xfId="0"/>
    <cellStyle name="Note 16 2 4" xfId="0"/>
    <cellStyle name="Note 16 3" xfId="0"/>
    <cellStyle name="Note 16 3 2" xfId="0"/>
    <cellStyle name="Note 16 3 3" xfId="0"/>
    <cellStyle name="Note 16 3 4" xfId="0"/>
    <cellStyle name="Note 16 3 5" xfId="0"/>
    <cellStyle name="Note 16 4" xfId="0"/>
    <cellStyle name="Note 16 5" xfId="0"/>
    <cellStyle name="Note 16 6" xfId="0"/>
    <cellStyle name="Note 17" xfId="0"/>
    <cellStyle name="Note 17 2" xfId="0"/>
    <cellStyle name="Note 17 2 2" xfId="0"/>
    <cellStyle name="Note 17 3" xfId="0"/>
    <cellStyle name="Note 18" xfId="0"/>
    <cellStyle name="Note 19" xfId="0"/>
    <cellStyle name="Note 2" xfId="0"/>
    <cellStyle name="Note 2 10" xfId="0"/>
    <cellStyle name="Note 2 10 2" xfId="0"/>
    <cellStyle name="Note 2 10 3" xfId="0"/>
    <cellStyle name="Note 2 10 4" xfId="0"/>
    <cellStyle name="Note 2 11" xfId="0"/>
    <cellStyle name="Note 2 11 2" xfId="0"/>
    <cellStyle name="Note 2 11 3" xfId="0"/>
    <cellStyle name="Note 2 11 4" xfId="0"/>
    <cellStyle name="Note 2 12" xfId="0"/>
    <cellStyle name="Note 2 13" xfId="0"/>
    <cellStyle name="Note 2 14" xfId="0"/>
    <cellStyle name="Note 2 2" xfId="0"/>
    <cellStyle name="Note 2 2 2" xfId="0"/>
    <cellStyle name="Note 2 2 2 2" xfId="0"/>
    <cellStyle name="Note 2 2 2 2 2" xfId="0"/>
    <cellStyle name="Note 2 2 2 2 2 2" xfId="0"/>
    <cellStyle name="Note 2 2 2 2 2 3" xfId="0"/>
    <cellStyle name="Note 2 2 2 2 2 4" xfId="0"/>
    <cellStyle name="Note 2 2 2 2 3" xfId="0"/>
    <cellStyle name="Note 2 2 2 2 3 2" xfId="0"/>
    <cellStyle name="Note 2 2 2 2 3 3" xfId="0"/>
    <cellStyle name="Note 2 2 2 2 3 4" xfId="0"/>
    <cellStyle name="Note 2 2 2 2 4" xfId="0"/>
    <cellStyle name="Note 2 2 2 2 4 2" xfId="0"/>
    <cellStyle name="Note 2 2 2 2 4 3" xfId="0"/>
    <cellStyle name="Note 2 2 2 2 4 4" xfId="0"/>
    <cellStyle name="Note 2 2 2 2 5" xfId="0"/>
    <cellStyle name="Note 2 2 2 2 5 2" xfId="0"/>
    <cellStyle name="Note 2 2 2 2 5 3" xfId="0"/>
    <cellStyle name="Note 2 2 2 2 5 4" xfId="0"/>
    <cellStyle name="Note 2 2 2 2 6" xfId="0"/>
    <cellStyle name="Note 2 2 2 2 6 2" xfId="0"/>
    <cellStyle name="Note 2 2 2 2 6 3" xfId="0"/>
    <cellStyle name="Note 2 2 2 2 7" xfId="0"/>
    <cellStyle name="Note 2 2 2 2 8" xfId="0"/>
    <cellStyle name="Note 2 2 2 2 9" xfId="0"/>
    <cellStyle name="Note 2 2 2 3" xfId="0"/>
    <cellStyle name="Note 2 2 2 3 2" xfId="0"/>
    <cellStyle name="Note 2 2 2 3 2 2" xfId="0"/>
    <cellStyle name="Note 2 2 2 3 2 3" xfId="0"/>
    <cellStyle name="Note 2 2 2 3 2 4" xfId="0"/>
    <cellStyle name="Note 2 2 2 3 3" xfId="0"/>
    <cellStyle name="Note 2 2 2 3 3 2" xfId="0"/>
    <cellStyle name="Note 2 2 2 3 3 3" xfId="0"/>
    <cellStyle name="Note 2 2 2 3 3 4" xfId="0"/>
    <cellStyle name="Note 2 2 2 3 4" xfId="0"/>
    <cellStyle name="Note 2 2 2 3 4 2" xfId="0"/>
    <cellStyle name="Note 2 2 2 3 4 3" xfId="0"/>
    <cellStyle name="Note 2 2 2 3 4 4" xfId="0"/>
    <cellStyle name="Note 2 2 2 3 5" xfId="0"/>
    <cellStyle name="Note 2 2 2 3 5 2" xfId="0"/>
    <cellStyle name="Note 2 2 2 3 5 3" xfId="0"/>
    <cellStyle name="Note 2 2 2 3 5 4" xfId="0"/>
    <cellStyle name="Note 2 2 2 3 6" xfId="0"/>
    <cellStyle name="Note 2 2 2 3 6 2" xfId="0"/>
    <cellStyle name="Note 2 2 2 3 6 3" xfId="0"/>
    <cellStyle name="Note 2 2 2 3 7" xfId="0"/>
    <cellStyle name="Note 2 2 2 3 8" xfId="0"/>
    <cellStyle name="Note 2 2 2 4" xfId="0"/>
    <cellStyle name="Note 2 2 2 4 2" xfId="0"/>
    <cellStyle name="Note 2 2 2 4 3" xfId="0"/>
    <cellStyle name="Note 2 2 2 4 4" xfId="0"/>
    <cellStyle name="Note 2 2 2 5" xfId="0"/>
    <cellStyle name="Note 2 2 2 5 2" xfId="0"/>
    <cellStyle name="Note 2 2 2 5 3" xfId="0"/>
    <cellStyle name="Note 2 2 2 5 4" xfId="0"/>
    <cellStyle name="Note 2 2 2 6" xfId="0"/>
    <cellStyle name="Note 2 2 3" xfId="0"/>
    <cellStyle name="Note 2 2 3 10" xfId="0"/>
    <cellStyle name="Note 2 2 3 11" xfId="0"/>
    <cellStyle name="Note 2 2 3 2" xfId="0"/>
    <cellStyle name="Note 2 2 3 2 2" xfId="0"/>
    <cellStyle name="Note 2 2 3 2 2 2" xfId="0"/>
    <cellStyle name="Note 2 2 3 2 2 3" xfId="0"/>
    <cellStyle name="Note 2 2 3 2 2 4" xfId="0"/>
    <cellStyle name="Note 2 2 3 2 3" xfId="0"/>
    <cellStyle name="Note 2 2 3 2 3 2" xfId="0"/>
    <cellStyle name="Note 2 2 3 2 3 3" xfId="0"/>
    <cellStyle name="Note 2 2 3 2 3 4" xfId="0"/>
    <cellStyle name="Note 2 2 3 2 4" xfId="0"/>
    <cellStyle name="Note 2 2 3 2 4 2" xfId="0"/>
    <cellStyle name="Note 2 2 3 2 4 3" xfId="0"/>
    <cellStyle name="Note 2 2 3 2 4 4" xfId="0"/>
    <cellStyle name="Note 2 2 3 2 5" xfId="0"/>
    <cellStyle name="Note 2 2 3 2 5 2" xfId="0"/>
    <cellStyle name="Note 2 2 3 2 5 3" xfId="0"/>
    <cellStyle name="Note 2 2 3 2 5 4" xfId="0"/>
    <cellStyle name="Note 2 2 3 2 6" xfId="0"/>
    <cellStyle name="Note 2 2 3 2 6 2" xfId="0"/>
    <cellStyle name="Note 2 2 3 2 6 3" xfId="0"/>
    <cellStyle name="Note 2 2 3 2 7" xfId="0"/>
    <cellStyle name="Note 2 2 3 2 8" xfId="0"/>
    <cellStyle name="Note 2 2 3 3" xfId="0"/>
    <cellStyle name="Note 2 2 3 3 2" xfId="0"/>
    <cellStyle name="Note 2 2 3 3 2 2" xfId="0"/>
    <cellStyle name="Note 2 2 3 3 2 3" xfId="0"/>
    <cellStyle name="Note 2 2 3 3 2 4" xfId="0"/>
    <cellStyle name="Note 2 2 3 3 3" xfId="0"/>
    <cellStyle name="Note 2 2 3 3 3 2" xfId="0"/>
    <cellStyle name="Note 2 2 3 3 3 3" xfId="0"/>
    <cellStyle name="Note 2 2 3 3 3 4" xfId="0"/>
    <cellStyle name="Note 2 2 3 3 4" xfId="0"/>
    <cellStyle name="Note 2 2 3 3 4 2" xfId="0"/>
    <cellStyle name="Note 2 2 3 3 4 3" xfId="0"/>
    <cellStyle name="Note 2 2 3 3 4 4" xfId="0"/>
    <cellStyle name="Note 2 2 3 3 5" xfId="0"/>
    <cellStyle name="Note 2 2 3 3 5 2" xfId="0"/>
    <cellStyle name="Note 2 2 3 3 5 3" xfId="0"/>
    <cellStyle name="Note 2 2 3 3 5 4" xfId="0"/>
    <cellStyle name="Note 2 2 3 3 6" xfId="0"/>
    <cellStyle name="Note 2 2 3 3 6 2" xfId="0"/>
    <cellStyle name="Note 2 2 3 3 6 3" xfId="0"/>
    <cellStyle name="Note 2 2 3 3 7" xfId="0"/>
    <cellStyle name="Note 2 2 3 3 8" xfId="0"/>
    <cellStyle name="Note 2 2 3 4" xfId="0"/>
    <cellStyle name="Note 2 2 3 4 2" xfId="0"/>
    <cellStyle name="Note 2 2 3 4 3" xfId="0"/>
    <cellStyle name="Note 2 2 3 4 4" xfId="0"/>
    <cellStyle name="Note 2 2 3 5" xfId="0"/>
    <cellStyle name="Note 2 2 3 5 2" xfId="0"/>
    <cellStyle name="Note 2 2 3 5 3" xfId="0"/>
    <cellStyle name="Note 2 2 3 5 4" xfId="0"/>
    <cellStyle name="Note 2 2 3 6" xfId="0"/>
    <cellStyle name="Note 2 2 3 6 2" xfId="0"/>
    <cellStyle name="Note 2 2 3 6 3" xfId="0"/>
    <cellStyle name="Note 2 2 3 6 4" xfId="0"/>
    <cellStyle name="Note 2 2 3 7" xfId="0"/>
    <cellStyle name="Note 2 2 3 7 2" xfId="0"/>
    <cellStyle name="Note 2 2 3 7 3" xfId="0"/>
    <cellStyle name="Note 2 2 3 7 4" xfId="0"/>
    <cellStyle name="Note 2 2 3 8" xfId="0"/>
    <cellStyle name="Note 2 2 3 8 2" xfId="0"/>
    <cellStyle name="Note 2 2 3 8 3" xfId="0"/>
    <cellStyle name="Note 2 2 3 9" xfId="0"/>
    <cellStyle name="Note 2 2 4" xfId="0"/>
    <cellStyle name="Note 2 2 4 2" xfId="0"/>
    <cellStyle name="Note 2 2 4 3" xfId="0"/>
    <cellStyle name="Note 2 2 4 4" xfId="0"/>
    <cellStyle name="Note 2 2 5" xfId="0"/>
    <cellStyle name="Note 2 2 5 2" xfId="0"/>
    <cellStyle name="Note 2 2 5 3" xfId="0"/>
    <cellStyle name="Note 2 2 5 4" xfId="0"/>
    <cellStyle name="Note 2 2 6" xfId="0"/>
    <cellStyle name="Note 2 2 7" xfId="0"/>
    <cellStyle name="Note 2 3" xfId="0"/>
    <cellStyle name="Note 2 3 2" xfId="0"/>
    <cellStyle name="Note 2 3 2 2" xfId="0"/>
    <cellStyle name="Note 2 3 2 2 2" xfId="0"/>
    <cellStyle name="Note 2 3 2 2 2 2" xfId="0"/>
    <cellStyle name="Note 2 3 2 2 2 3" xfId="0"/>
    <cellStyle name="Note 2 3 2 2 2 4" xfId="0"/>
    <cellStyle name="Note 2 3 2 2 3" xfId="0"/>
    <cellStyle name="Note 2 3 2 2 3 2" xfId="0"/>
    <cellStyle name="Note 2 3 2 2 3 3" xfId="0"/>
    <cellStyle name="Note 2 3 2 2 3 4" xfId="0"/>
    <cellStyle name="Note 2 3 2 2 4" xfId="0"/>
    <cellStyle name="Note 2 3 2 2 4 2" xfId="0"/>
    <cellStyle name="Note 2 3 2 2 4 3" xfId="0"/>
    <cellStyle name="Note 2 3 2 2 4 4" xfId="0"/>
    <cellStyle name="Note 2 3 2 2 5" xfId="0"/>
    <cellStyle name="Note 2 3 2 2 5 2" xfId="0"/>
    <cellStyle name="Note 2 3 2 2 5 3" xfId="0"/>
    <cellStyle name="Note 2 3 2 2 5 4" xfId="0"/>
    <cellStyle name="Note 2 3 2 2 6" xfId="0"/>
    <cellStyle name="Note 2 3 2 2 6 2" xfId="0"/>
    <cellStyle name="Note 2 3 2 2 6 3" xfId="0"/>
    <cellStyle name="Note 2 3 2 2 7" xfId="0"/>
    <cellStyle name="Note 2 3 2 2 8" xfId="0"/>
    <cellStyle name="Note 2 3 2 2 9" xfId="0"/>
    <cellStyle name="Note 2 3 2 3" xfId="0"/>
    <cellStyle name="Note 2 3 2 3 2" xfId="0"/>
    <cellStyle name="Note 2 3 2 3 2 2" xfId="0"/>
    <cellStyle name="Note 2 3 2 3 2 3" xfId="0"/>
    <cellStyle name="Note 2 3 2 3 2 4" xfId="0"/>
    <cellStyle name="Note 2 3 2 3 3" xfId="0"/>
    <cellStyle name="Note 2 3 2 3 3 2" xfId="0"/>
    <cellStyle name="Note 2 3 2 3 3 3" xfId="0"/>
    <cellStyle name="Note 2 3 2 3 3 4" xfId="0"/>
    <cellStyle name="Note 2 3 2 3 4" xfId="0"/>
    <cellStyle name="Note 2 3 2 3 4 2" xfId="0"/>
    <cellStyle name="Note 2 3 2 3 4 3" xfId="0"/>
    <cellStyle name="Note 2 3 2 3 4 4" xfId="0"/>
    <cellStyle name="Note 2 3 2 3 5" xfId="0"/>
    <cellStyle name="Note 2 3 2 3 5 2" xfId="0"/>
    <cellStyle name="Note 2 3 2 3 5 3" xfId="0"/>
    <cellStyle name="Note 2 3 2 3 5 4" xfId="0"/>
    <cellStyle name="Note 2 3 2 3 6" xfId="0"/>
    <cellStyle name="Note 2 3 2 3 6 2" xfId="0"/>
    <cellStyle name="Note 2 3 2 3 6 3" xfId="0"/>
    <cellStyle name="Note 2 3 2 3 7" xfId="0"/>
    <cellStyle name="Note 2 3 2 3 8" xfId="0"/>
    <cellStyle name="Note 2 3 2 4" xfId="0"/>
    <cellStyle name="Note 2 3 2 4 2" xfId="0"/>
    <cellStyle name="Note 2 3 2 4 3" xfId="0"/>
    <cellStyle name="Note 2 3 2 4 4" xfId="0"/>
    <cellStyle name="Note 2 3 2 5" xfId="0"/>
    <cellStyle name="Note 2 3 2 5 2" xfId="0"/>
    <cellStyle name="Note 2 3 2 5 3" xfId="0"/>
    <cellStyle name="Note 2 3 2 5 4" xfId="0"/>
    <cellStyle name="Note 2 3 2 6" xfId="0"/>
    <cellStyle name="Note 2 3 3" xfId="0"/>
    <cellStyle name="Note 2 3 3 10" xfId="0"/>
    <cellStyle name="Note 2 3 3 11" xfId="0"/>
    <cellStyle name="Note 2 3 3 2" xfId="0"/>
    <cellStyle name="Note 2 3 3 2 2" xfId="0"/>
    <cellStyle name="Note 2 3 3 2 2 2" xfId="0"/>
    <cellStyle name="Note 2 3 3 2 2 3" xfId="0"/>
    <cellStyle name="Note 2 3 3 2 2 4" xfId="0"/>
    <cellStyle name="Note 2 3 3 2 3" xfId="0"/>
    <cellStyle name="Note 2 3 3 2 3 2" xfId="0"/>
    <cellStyle name="Note 2 3 3 2 3 3" xfId="0"/>
    <cellStyle name="Note 2 3 3 2 3 4" xfId="0"/>
    <cellStyle name="Note 2 3 3 2 4" xfId="0"/>
    <cellStyle name="Note 2 3 3 2 4 2" xfId="0"/>
    <cellStyle name="Note 2 3 3 2 4 3" xfId="0"/>
    <cellStyle name="Note 2 3 3 2 4 4" xfId="0"/>
    <cellStyle name="Note 2 3 3 2 5" xfId="0"/>
    <cellStyle name="Note 2 3 3 2 5 2" xfId="0"/>
    <cellStyle name="Note 2 3 3 2 5 3" xfId="0"/>
    <cellStyle name="Note 2 3 3 2 5 4" xfId="0"/>
    <cellStyle name="Note 2 3 3 2 6" xfId="0"/>
    <cellStyle name="Note 2 3 3 2 6 2" xfId="0"/>
    <cellStyle name="Note 2 3 3 2 6 3" xfId="0"/>
    <cellStyle name="Note 2 3 3 2 7" xfId="0"/>
    <cellStyle name="Note 2 3 3 2 8" xfId="0"/>
    <cellStyle name="Note 2 3 3 3" xfId="0"/>
    <cellStyle name="Note 2 3 3 3 2" xfId="0"/>
    <cellStyle name="Note 2 3 3 3 2 2" xfId="0"/>
    <cellStyle name="Note 2 3 3 3 2 3" xfId="0"/>
    <cellStyle name="Note 2 3 3 3 2 4" xfId="0"/>
    <cellStyle name="Note 2 3 3 3 3" xfId="0"/>
    <cellStyle name="Note 2 3 3 3 3 2" xfId="0"/>
    <cellStyle name="Note 2 3 3 3 3 3" xfId="0"/>
    <cellStyle name="Note 2 3 3 3 3 4" xfId="0"/>
    <cellStyle name="Note 2 3 3 3 4" xfId="0"/>
    <cellStyle name="Note 2 3 3 3 4 2" xfId="0"/>
    <cellStyle name="Note 2 3 3 3 4 3" xfId="0"/>
    <cellStyle name="Note 2 3 3 3 4 4" xfId="0"/>
    <cellStyle name="Note 2 3 3 3 5" xfId="0"/>
    <cellStyle name="Note 2 3 3 3 5 2" xfId="0"/>
    <cellStyle name="Note 2 3 3 3 5 3" xfId="0"/>
    <cellStyle name="Note 2 3 3 3 5 4" xfId="0"/>
    <cellStyle name="Note 2 3 3 3 6" xfId="0"/>
    <cellStyle name="Note 2 3 3 3 6 2" xfId="0"/>
    <cellStyle name="Note 2 3 3 3 6 3" xfId="0"/>
    <cellStyle name="Note 2 3 3 3 7" xfId="0"/>
    <cellStyle name="Note 2 3 3 3 8" xfId="0"/>
    <cellStyle name="Note 2 3 3 4" xfId="0"/>
    <cellStyle name="Note 2 3 3 4 2" xfId="0"/>
    <cellStyle name="Note 2 3 3 4 3" xfId="0"/>
    <cellStyle name="Note 2 3 3 4 4" xfId="0"/>
    <cellStyle name="Note 2 3 3 5" xfId="0"/>
    <cellStyle name="Note 2 3 3 5 2" xfId="0"/>
    <cellStyle name="Note 2 3 3 5 3" xfId="0"/>
    <cellStyle name="Note 2 3 3 5 4" xfId="0"/>
    <cellStyle name="Note 2 3 3 6" xfId="0"/>
    <cellStyle name="Note 2 3 3 6 2" xfId="0"/>
    <cellStyle name="Note 2 3 3 6 3" xfId="0"/>
    <cellStyle name="Note 2 3 3 6 4" xfId="0"/>
    <cellStyle name="Note 2 3 3 7" xfId="0"/>
    <cellStyle name="Note 2 3 3 7 2" xfId="0"/>
    <cellStyle name="Note 2 3 3 7 3" xfId="0"/>
    <cellStyle name="Note 2 3 3 7 4" xfId="0"/>
    <cellStyle name="Note 2 3 3 8" xfId="0"/>
    <cellStyle name="Note 2 3 3 8 2" xfId="0"/>
    <cellStyle name="Note 2 3 3 8 3" xfId="0"/>
    <cellStyle name="Note 2 3 3 9" xfId="0"/>
    <cellStyle name="Note 2 3 4" xfId="0"/>
    <cellStyle name="Note 2 3 4 2" xfId="0"/>
    <cellStyle name="Note 2 3 4 3" xfId="0"/>
    <cellStyle name="Note 2 3 4 4" xfId="0"/>
    <cellStyle name="Note 2 3 5" xfId="0"/>
    <cellStyle name="Note 2 3 5 2" xfId="0"/>
    <cellStyle name="Note 2 3 5 3" xfId="0"/>
    <cellStyle name="Note 2 3 5 4" xfId="0"/>
    <cellStyle name="Note 2 3 6" xfId="0"/>
    <cellStyle name="Note 2 3 7" xfId="0"/>
    <cellStyle name="Note 2 4" xfId="0"/>
    <cellStyle name="Note 2 4 2" xfId="0"/>
    <cellStyle name="Note 2 4 2 2" xfId="0"/>
    <cellStyle name="Note 2 4 2 2 2" xfId="0"/>
    <cellStyle name="Note 2 4 2 2 2 2" xfId="0"/>
    <cellStyle name="Note 2 4 2 2 2 3" xfId="0"/>
    <cellStyle name="Note 2 4 2 2 2 4" xfId="0"/>
    <cellStyle name="Note 2 4 2 2 3" xfId="0"/>
    <cellStyle name="Note 2 4 2 2 3 2" xfId="0"/>
    <cellStyle name="Note 2 4 2 2 3 3" xfId="0"/>
    <cellStyle name="Note 2 4 2 2 3 4" xfId="0"/>
    <cellStyle name="Note 2 4 2 2 4" xfId="0"/>
    <cellStyle name="Note 2 4 2 2 4 2" xfId="0"/>
    <cellStyle name="Note 2 4 2 2 4 3" xfId="0"/>
    <cellStyle name="Note 2 4 2 2 4 4" xfId="0"/>
    <cellStyle name="Note 2 4 2 2 5" xfId="0"/>
    <cellStyle name="Note 2 4 2 2 5 2" xfId="0"/>
    <cellStyle name="Note 2 4 2 2 5 3" xfId="0"/>
    <cellStyle name="Note 2 4 2 2 5 4" xfId="0"/>
    <cellStyle name="Note 2 4 2 2 6" xfId="0"/>
    <cellStyle name="Note 2 4 2 2 6 2" xfId="0"/>
    <cellStyle name="Note 2 4 2 2 6 3" xfId="0"/>
    <cellStyle name="Note 2 4 2 2 7" xfId="0"/>
    <cellStyle name="Note 2 4 2 2 8" xfId="0"/>
    <cellStyle name="Note 2 4 2 2 9" xfId="0"/>
    <cellStyle name="Note 2 4 2 3" xfId="0"/>
    <cellStyle name="Note 2 4 2 3 2" xfId="0"/>
    <cellStyle name="Note 2 4 2 3 2 2" xfId="0"/>
    <cellStyle name="Note 2 4 2 3 2 3" xfId="0"/>
    <cellStyle name="Note 2 4 2 3 2 4" xfId="0"/>
    <cellStyle name="Note 2 4 2 3 3" xfId="0"/>
    <cellStyle name="Note 2 4 2 3 3 2" xfId="0"/>
    <cellStyle name="Note 2 4 2 3 3 3" xfId="0"/>
    <cellStyle name="Note 2 4 2 3 3 4" xfId="0"/>
    <cellStyle name="Note 2 4 2 3 4" xfId="0"/>
    <cellStyle name="Note 2 4 2 3 4 2" xfId="0"/>
    <cellStyle name="Note 2 4 2 3 4 3" xfId="0"/>
    <cellStyle name="Note 2 4 2 3 4 4" xfId="0"/>
    <cellStyle name="Note 2 4 2 3 5" xfId="0"/>
    <cellStyle name="Note 2 4 2 3 5 2" xfId="0"/>
    <cellStyle name="Note 2 4 2 3 5 3" xfId="0"/>
    <cellStyle name="Note 2 4 2 3 5 4" xfId="0"/>
    <cellStyle name="Note 2 4 2 3 6" xfId="0"/>
    <cellStyle name="Note 2 4 2 3 6 2" xfId="0"/>
    <cellStyle name="Note 2 4 2 3 6 3" xfId="0"/>
    <cellStyle name="Note 2 4 2 3 7" xfId="0"/>
    <cellStyle name="Note 2 4 2 3 8" xfId="0"/>
    <cellStyle name="Note 2 4 2 4" xfId="0"/>
    <cellStyle name="Note 2 4 2 4 2" xfId="0"/>
    <cellStyle name="Note 2 4 2 4 3" xfId="0"/>
    <cellStyle name="Note 2 4 2 4 4" xfId="0"/>
    <cellStyle name="Note 2 4 2 5" xfId="0"/>
    <cellStyle name="Note 2 4 2 5 2" xfId="0"/>
    <cellStyle name="Note 2 4 2 5 3" xfId="0"/>
    <cellStyle name="Note 2 4 2 5 4" xfId="0"/>
    <cellStyle name="Note 2 4 2 6" xfId="0"/>
    <cellStyle name="Note 2 4 3" xfId="0"/>
    <cellStyle name="Note 2 4 3 10" xfId="0"/>
    <cellStyle name="Note 2 4 3 11" xfId="0"/>
    <cellStyle name="Note 2 4 3 2" xfId="0"/>
    <cellStyle name="Note 2 4 3 2 2" xfId="0"/>
    <cellStyle name="Note 2 4 3 2 2 2" xfId="0"/>
    <cellStyle name="Note 2 4 3 2 2 3" xfId="0"/>
    <cellStyle name="Note 2 4 3 2 2 4" xfId="0"/>
    <cellStyle name="Note 2 4 3 2 3" xfId="0"/>
    <cellStyle name="Note 2 4 3 2 3 2" xfId="0"/>
    <cellStyle name="Note 2 4 3 2 3 3" xfId="0"/>
    <cellStyle name="Note 2 4 3 2 3 4" xfId="0"/>
    <cellStyle name="Note 2 4 3 2 4" xfId="0"/>
    <cellStyle name="Note 2 4 3 2 4 2" xfId="0"/>
    <cellStyle name="Note 2 4 3 2 4 3" xfId="0"/>
    <cellStyle name="Note 2 4 3 2 4 4" xfId="0"/>
    <cellStyle name="Note 2 4 3 2 5" xfId="0"/>
    <cellStyle name="Note 2 4 3 2 5 2" xfId="0"/>
    <cellStyle name="Note 2 4 3 2 5 3" xfId="0"/>
    <cellStyle name="Note 2 4 3 2 5 4" xfId="0"/>
    <cellStyle name="Note 2 4 3 2 6" xfId="0"/>
    <cellStyle name="Note 2 4 3 2 6 2" xfId="0"/>
    <cellStyle name="Note 2 4 3 2 6 3" xfId="0"/>
    <cellStyle name="Note 2 4 3 2 7" xfId="0"/>
    <cellStyle name="Note 2 4 3 2 8" xfId="0"/>
    <cellStyle name="Note 2 4 3 3" xfId="0"/>
    <cellStyle name="Note 2 4 3 3 2" xfId="0"/>
    <cellStyle name="Note 2 4 3 3 2 2" xfId="0"/>
    <cellStyle name="Note 2 4 3 3 2 3" xfId="0"/>
    <cellStyle name="Note 2 4 3 3 2 4" xfId="0"/>
    <cellStyle name="Note 2 4 3 3 3" xfId="0"/>
    <cellStyle name="Note 2 4 3 3 3 2" xfId="0"/>
    <cellStyle name="Note 2 4 3 3 3 3" xfId="0"/>
    <cellStyle name="Note 2 4 3 3 3 4" xfId="0"/>
    <cellStyle name="Note 2 4 3 3 4" xfId="0"/>
    <cellStyle name="Note 2 4 3 3 4 2" xfId="0"/>
    <cellStyle name="Note 2 4 3 3 4 3" xfId="0"/>
    <cellStyle name="Note 2 4 3 3 4 4" xfId="0"/>
    <cellStyle name="Note 2 4 3 3 5" xfId="0"/>
    <cellStyle name="Note 2 4 3 3 5 2" xfId="0"/>
    <cellStyle name="Note 2 4 3 3 5 3" xfId="0"/>
    <cellStyle name="Note 2 4 3 3 5 4" xfId="0"/>
    <cellStyle name="Note 2 4 3 3 6" xfId="0"/>
    <cellStyle name="Note 2 4 3 3 6 2" xfId="0"/>
    <cellStyle name="Note 2 4 3 3 6 3" xfId="0"/>
    <cellStyle name="Note 2 4 3 3 7" xfId="0"/>
    <cellStyle name="Note 2 4 3 3 8" xfId="0"/>
    <cellStyle name="Note 2 4 3 4" xfId="0"/>
    <cellStyle name="Note 2 4 3 4 2" xfId="0"/>
    <cellStyle name="Note 2 4 3 4 3" xfId="0"/>
    <cellStyle name="Note 2 4 3 4 4" xfId="0"/>
    <cellStyle name="Note 2 4 3 5" xfId="0"/>
    <cellStyle name="Note 2 4 3 5 2" xfId="0"/>
    <cellStyle name="Note 2 4 3 5 3" xfId="0"/>
    <cellStyle name="Note 2 4 3 5 4" xfId="0"/>
    <cellStyle name="Note 2 4 3 6" xfId="0"/>
    <cellStyle name="Note 2 4 3 6 2" xfId="0"/>
    <cellStyle name="Note 2 4 3 6 3" xfId="0"/>
    <cellStyle name="Note 2 4 3 6 4" xfId="0"/>
    <cellStyle name="Note 2 4 3 7" xfId="0"/>
    <cellStyle name="Note 2 4 3 7 2" xfId="0"/>
    <cellStyle name="Note 2 4 3 7 3" xfId="0"/>
    <cellStyle name="Note 2 4 3 7 4" xfId="0"/>
    <cellStyle name="Note 2 4 3 8" xfId="0"/>
    <cellStyle name="Note 2 4 3 8 2" xfId="0"/>
    <cellStyle name="Note 2 4 3 8 3" xfId="0"/>
    <cellStyle name="Note 2 4 3 9" xfId="0"/>
    <cellStyle name="Note 2 4 4" xfId="0"/>
    <cellStyle name="Note 2 4 4 2" xfId="0"/>
    <cellStyle name="Note 2 4 4 3" xfId="0"/>
    <cellStyle name="Note 2 4 4 4" xfId="0"/>
    <cellStyle name="Note 2 4 5" xfId="0"/>
    <cellStyle name="Note 2 4 5 2" xfId="0"/>
    <cellStyle name="Note 2 4 5 3" xfId="0"/>
    <cellStyle name="Note 2 4 5 4" xfId="0"/>
    <cellStyle name="Note 2 4 6" xfId="0"/>
    <cellStyle name="Note 2 4 7" xfId="0"/>
    <cellStyle name="Note 2 5" xfId="0"/>
    <cellStyle name="Note 2 5 2" xfId="0"/>
    <cellStyle name="Note 2 5 2 2" xfId="0"/>
    <cellStyle name="Note 2 5 2 2 2" xfId="0"/>
    <cellStyle name="Note 2 5 2 2 2 2" xfId="0"/>
    <cellStyle name="Note 2 5 2 2 2 3" xfId="0"/>
    <cellStyle name="Note 2 5 2 2 2 4" xfId="0"/>
    <cellStyle name="Note 2 5 2 2 3" xfId="0"/>
    <cellStyle name="Note 2 5 2 2 3 2" xfId="0"/>
    <cellStyle name="Note 2 5 2 2 3 3" xfId="0"/>
    <cellStyle name="Note 2 5 2 2 3 4" xfId="0"/>
    <cellStyle name="Note 2 5 2 2 4" xfId="0"/>
    <cellStyle name="Note 2 5 2 2 4 2" xfId="0"/>
    <cellStyle name="Note 2 5 2 2 4 3" xfId="0"/>
    <cellStyle name="Note 2 5 2 2 4 4" xfId="0"/>
    <cellStyle name="Note 2 5 2 2 5" xfId="0"/>
    <cellStyle name="Note 2 5 2 2 5 2" xfId="0"/>
    <cellStyle name="Note 2 5 2 2 5 3" xfId="0"/>
    <cellStyle name="Note 2 5 2 2 5 4" xfId="0"/>
    <cellStyle name="Note 2 5 2 2 6" xfId="0"/>
    <cellStyle name="Note 2 5 2 2 6 2" xfId="0"/>
    <cellStyle name="Note 2 5 2 2 6 3" xfId="0"/>
    <cellStyle name="Note 2 5 2 2 7" xfId="0"/>
    <cellStyle name="Note 2 5 2 2 8" xfId="0"/>
    <cellStyle name="Note 2 5 2 2 9" xfId="0"/>
    <cellStyle name="Note 2 5 2 3" xfId="0"/>
    <cellStyle name="Note 2 5 2 3 2" xfId="0"/>
    <cellStyle name="Note 2 5 2 3 2 2" xfId="0"/>
    <cellStyle name="Note 2 5 2 3 2 3" xfId="0"/>
    <cellStyle name="Note 2 5 2 3 2 4" xfId="0"/>
    <cellStyle name="Note 2 5 2 3 3" xfId="0"/>
    <cellStyle name="Note 2 5 2 3 3 2" xfId="0"/>
    <cellStyle name="Note 2 5 2 3 3 3" xfId="0"/>
    <cellStyle name="Note 2 5 2 3 3 4" xfId="0"/>
    <cellStyle name="Note 2 5 2 3 4" xfId="0"/>
    <cellStyle name="Note 2 5 2 3 4 2" xfId="0"/>
    <cellStyle name="Note 2 5 2 3 4 3" xfId="0"/>
    <cellStyle name="Note 2 5 2 3 4 4" xfId="0"/>
    <cellStyle name="Note 2 5 2 3 5" xfId="0"/>
    <cellStyle name="Note 2 5 2 3 5 2" xfId="0"/>
    <cellStyle name="Note 2 5 2 3 5 3" xfId="0"/>
    <cellStyle name="Note 2 5 2 3 5 4" xfId="0"/>
    <cellStyle name="Note 2 5 2 3 6" xfId="0"/>
    <cellStyle name="Note 2 5 2 3 6 2" xfId="0"/>
    <cellStyle name="Note 2 5 2 3 6 3" xfId="0"/>
    <cellStyle name="Note 2 5 2 3 7" xfId="0"/>
    <cellStyle name="Note 2 5 2 3 8" xfId="0"/>
    <cellStyle name="Note 2 5 2 4" xfId="0"/>
    <cellStyle name="Note 2 5 2 4 2" xfId="0"/>
    <cellStyle name="Note 2 5 2 4 3" xfId="0"/>
    <cellStyle name="Note 2 5 2 4 4" xfId="0"/>
    <cellStyle name="Note 2 5 2 5" xfId="0"/>
    <cellStyle name="Note 2 5 2 5 2" xfId="0"/>
    <cellStyle name="Note 2 5 2 5 3" xfId="0"/>
    <cellStyle name="Note 2 5 2 5 4" xfId="0"/>
    <cellStyle name="Note 2 5 2 6" xfId="0"/>
    <cellStyle name="Note 2 5 3" xfId="0"/>
    <cellStyle name="Note 2 5 3 10" xfId="0"/>
    <cellStyle name="Note 2 5 3 11" xfId="0"/>
    <cellStyle name="Note 2 5 3 2" xfId="0"/>
    <cellStyle name="Note 2 5 3 2 2" xfId="0"/>
    <cellStyle name="Note 2 5 3 2 2 2" xfId="0"/>
    <cellStyle name="Note 2 5 3 2 2 3" xfId="0"/>
    <cellStyle name="Note 2 5 3 2 2 4" xfId="0"/>
    <cellStyle name="Note 2 5 3 2 3" xfId="0"/>
    <cellStyle name="Note 2 5 3 2 3 2" xfId="0"/>
    <cellStyle name="Note 2 5 3 2 3 3" xfId="0"/>
    <cellStyle name="Note 2 5 3 2 3 4" xfId="0"/>
    <cellStyle name="Note 2 5 3 2 4" xfId="0"/>
    <cellStyle name="Note 2 5 3 2 4 2" xfId="0"/>
    <cellStyle name="Note 2 5 3 2 4 3" xfId="0"/>
    <cellStyle name="Note 2 5 3 2 4 4" xfId="0"/>
    <cellStyle name="Note 2 5 3 2 5" xfId="0"/>
    <cellStyle name="Note 2 5 3 2 5 2" xfId="0"/>
    <cellStyle name="Note 2 5 3 2 5 3" xfId="0"/>
    <cellStyle name="Note 2 5 3 2 5 4" xfId="0"/>
    <cellStyle name="Note 2 5 3 2 6" xfId="0"/>
    <cellStyle name="Note 2 5 3 2 6 2" xfId="0"/>
    <cellStyle name="Note 2 5 3 2 6 3" xfId="0"/>
    <cellStyle name="Note 2 5 3 2 7" xfId="0"/>
    <cellStyle name="Note 2 5 3 2 8" xfId="0"/>
    <cellStyle name="Note 2 5 3 3" xfId="0"/>
    <cellStyle name="Note 2 5 3 3 2" xfId="0"/>
    <cellStyle name="Note 2 5 3 3 2 2" xfId="0"/>
    <cellStyle name="Note 2 5 3 3 2 3" xfId="0"/>
    <cellStyle name="Note 2 5 3 3 2 4" xfId="0"/>
    <cellStyle name="Note 2 5 3 3 3" xfId="0"/>
    <cellStyle name="Note 2 5 3 3 3 2" xfId="0"/>
    <cellStyle name="Note 2 5 3 3 3 3" xfId="0"/>
    <cellStyle name="Note 2 5 3 3 3 4" xfId="0"/>
    <cellStyle name="Note 2 5 3 3 4" xfId="0"/>
    <cellStyle name="Note 2 5 3 3 4 2" xfId="0"/>
    <cellStyle name="Note 2 5 3 3 4 3" xfId="0"/>
    <cellStyle name="Note 2 5 3 3 4 4" xfId="0"/>
    <cellStyle name="Note 2 5 3 3 5" xfId="0"/>
    <cellStyle name="Note 2 5 3 3 5 2" xfId="0"/>
    <cellStyle name="Note 2 5 3 3 5 3" xfId="0"/>
    <cellStyle name="Note 2 5 3 3 5 4" xfId="0"/>
    <cellStyle name="Note 2 5 3 3 6" xfId="0"/>
    <cellStyle name="Note 2 5 3 3 6 2" xfId="0"/>
    <cellStyle name="Note 2 5 3 3 6 3" xfId="0"/>
    <cellStyle name="Note 2 5 3 3 7" xfId="0"/>
    <cellStyle name="Note 2 5 3 3 8" xfId="0"/>
    <cellStyle name="Note 2 5 3 4" xfId="0"/>
    <cellStyle name="Note 2 5 3 4 2" xfId="0"/>
    <cellStyle name="Note 2 5 3 4 3" xfId="0"/>
    <cellStyle name="Note 2 5 3 4 4" xfId="0"/>
    <cellStyle name="Note 2 5 3 5" xfId="0"/>
    <cellStyle name="Note 2 5 3 5 2" xfId="0"/>
    <cellStyle name="Note 2 5 3 5 3" xfId="0"/>
    <cellStyle name="Note 2 5 3 5 4" xfId="0"/>
    <cellStyle name="Note 2 5 3 6" xfId="0"/>
    <cellStyle name="Note 2 5 3 6 2" xfId="0"/>
    <cellStyle name="Note 2 5 3 6 3" xfId="0"/>
    <cellStyle name="Note 2 5 3 6 4" xfId="0"/>
    <cellStyle name="Note 2 5 3 7" xfId="0"/>
    <cellStyle name="Note 2 5 3 7 2" xfId="0"/>
    <cellStyle name="Note 2 5 3 7 3" xfId="0"/>
    <cellStyle name="Note 2 5 3 7 4" xfId="0"/>
    <cellStyle name="Note 2 5 3 8" xfId="0"/>
    <cellStyle name="Note 2 5 3 8 2" xfId="0"/>
    <cellStyle name="Note 2 5 3 8 3" xfId="0"/>
    <cellStyle name="Note 2 5 3 9" xfId="0"/>
    <cellStyle name="Note 2 5 4" xfId="0"/>
    <cellStyle name="Note 2 5 4 2" xfId="0"/>
    <cellStyle name="Note 2 5 4 3" xfId="0"/>
    <cellStyle name="Note 2 5 4 4" xfId="0"/>
    <cellStyle name="Note 2 5 5" xfId="0"/>
    <cellStyle name="Note 2 5 5 2" xfId="0"/>
    <cellStyle name="Note 2 5 5 3" xfId="0"/>
    <cellStyle name="Note 2 5 5 4" xfId="0"/>
    <cellStyle name="Note 2 5 6" xfId="0"/>
    <cellStyle name="Note 2 5 7" xfId="0"/>
    <cellStyle name="Note 2 6" xfId="0"/>
    <cellStyle name="Note 2 6 2" xfId="0"/>
    <cellStyle name="Note 2 6 2 10" xfId="0"/>
    <cellStyle name="Note 2 6 2 11" xfId="0"/>
    <cellStyle name="Note 2 6 2 2" xfId="0"/>
    <cellStyle name="Note 2 6 2 2 2" xfId="0"/>
    <cellStyle name="Note 2 6 2 2 2 2" xfId="0"/>
    <cellStyle name="Note 2 6 2 2 2 3" xfId="0"/>
    <cellStyle name="Note 2 6 2 2 2 4" xfId="0"/>
    <cellStyle name="Note 2 6 2 2 3" xfId="0"/>
    <cellStyle name="Note 2 6 2 2 3 2" xfId="0"/>
    <cellStyle name="Note 2 6 2 2 3 3" xfId="0"/>
    <cellStyle name="Note 2 6 2 2 3 4" xfId="0"/>
    <cellStyle name="Note 2 6 2 2 4" xfId="0"/>
    <cellStyle name="Note 2 6 2 2 4 2" xfId="0"/>
    <cellStyle name="Note 2 6 2 2 4 3" xfId="0"/>
    <cellStyle name="Note 2 6 2 2 4 4" xfId="0"/>
    <cellStyle name="Note 2 6 2 2 5" xfId="0"/>
    <cellStyle name="Note 2 6 2 2 5 2" xfId="0"/>
    <cellStyle name="Note 2 6 2 2 5 3" xfId="0"/>
    <cellStyle name="Note 2 6 2 2 5 4" xfId="0"/>
    <cellStyle name="Note 2 6 2 2 6" xfId="0"/>
    <cellStyle name="Note 2 6 2 2 6 2" xfId="0"/>
    <cellStyle name="Note 2 6 2 2 6 3" xfId="0"/>
    <cellStyle name="Note 2 6 2 2 7" xfId="0"/>
    <cellStyle name="Note 2 6 2 2 8" xfId="0"/>
    <cellStyle name="Note 2 6 2 3" xfId="0"/>
    <cellStyle name="Note 2 6 2 3 2" xfId="0"/>
    <cellStyle name="Note 2 6 2 3 2 2" xfId="0"/>
    <cellStyle name="Note 2 6 2 3 2 3" xfId="0"/>
    <cellStyle name="Note 2 6 2 3 2 4" xfId="0"/>
    <cellStyle name="Note 2 6 2 3 3" xfId="0"/>
    <cellStyle name="Note 2 6 2 3 3 2" xfId="0"/>
    <cellStyle name="Note 2 6 2 3 3 3" xfId="0"/>
    <cellStyle name="Note 2 6 2 3 3 4" xfId="0"/>
    <cellStyle name="Note 2 6 2 3 4" xfId="0"/>
    <cellStyle name="Note 2 6 2 3 4 2" xfId="0"/>
    <cellStyle name="Note 2 6 2 3 4 3" xfId="0"/>
    <cellStyle name="Note 2 6 2 3 4 4" xfId="0"/>
    <cellStyle name="Note 2 6 2 3 5" xfId="0"/>
    <cellStyle name="Note 2 6 2 3 5 2" xfId="0"/>
    <cellStyle name="Note 2 6 2 3 5 3" xfId="0"/>
    <cellStyle name="Note 2 6 2 3 5 4" xfId="0"/>
    <cellStyle name="Note 2 6 2 3 6" xfId="0"/>
    <cellStyle name="Note 2 6 2 3 6 2" xfId="0"/>
    <cellStyle name="Note 2 6 2 3 6 3" xfId="0"/>
    <cellStyle name="Note 2 6 2 3 7" xfId="0"/>
    <cellStyle name="Note 2 6 2 3 8" xfId="0"/>
    <cellStyle name="Note 2 6 2 4" xfId="0"/>
    <cellStyle name="Note 2 6 2 4 2" xfId="0"/>
    <cellStyle name="Note 2 6 2 4 3" xfId="0"/>
    <cellStyle name="Note 2 6 2 4 4" xfId="0"/>
    <cellStyle name="Note 2 6 2 5" xfId="0"/>
    <cellStyle name="Note 2 6 2 5 2" xfId="0"/>
    <cellStyle name="Note 2 6 2 5 3" xfId="0"/>
    <cellStyle name="Note 2 6 2 5 4" xfId="0"/>
    <cellStyle name="Note 2 6 2 6" xfId="0"/>
    <cellStyle name="Note 2 6 2 6 2" xfId="0"/>
    <cellStyle name="Note 2 6 2 6 3" xfId="0"/>
    <cellStyle name="Note 2 6 2 6 4" xfId="0"/>
    <cellStyle name="Note 2 6 2 7" xfId="0"/>
    <cellStyle name="Note 2 6 2 7 2" xfId="0"/>
    <cellStyle name="Note 2 6 2 7 3" xfId="0"/>
    <cellStyle name="Note 2 6 2 7 4" xfId="0"/>
    <cellStyle name="Note 2 6 2 8" xfId="0"/>
    <cellStyle name="Note 2 6 2 8 2" xfId="0"/>
    <cellStyle name="Note 2 6 2 8 3" xfId="0"/>
    <cellStyle name="Note 2 6 2 9" xfId="0"/>
    <cellStyle name="Note 2 6 3" xfId="0"/>
    <cellStyle name="Note 2 6 3 2" xfId="0"/>
    <cellStyle name="Note 2 6 3 3" xfId="0"/>
    <cellStyle name="Note 2 6 3 4" xfId="0"/>
    <cellStyle name="Note 2 6 4" xfId="0"/>
    <cellStyle name="Note 2 6 4 2" xfId="0"/>
    <cellStyle name="Note 2 6 4 3" xfId="0"/>
    <cellStyle name="Note 2 6 4 4" xfId="0"/>
    <cellStyle name="Note 2 6 5" xfId="0"/>
    <cellStyle name="Note 2 7" xfId="0"/>
    <cellStyle name="Note 2 7 2" xfId="0"/>
    <cellStyle name="Note 2 7 2 2" xfId="0"/>
    <cellStyle name="Note 2 7 2 2 2" xfId="0"/>
    <cellStyle name="Note 2 7 2 2 3" xfId="0"/>
    <cellStyle name="Note 2 7 2 2 4" xfId="0"/>
    <cellStyle name="Note 2 7 2 3" xfId="0"/>
    <cellStyle name="Note 2 7 2 3 2" xfId="0"/>
    <cellStyle name="Note 2 7 2 3 3" xfId="0"/>
    <cellStyle name="Note 2 7 2 3 4" xfId="0"/>
    <cellStyle name="Note 2 7 2 4" xfId="0"/>
    <cellStyle name="Note 2 7 2 4 2" xfId="0"/>
    <cellStyle name="Note 2 7 2 4 3" xfId="0"/>
    <cellStyle name="Note 2 7 2 4 4" xfId="0"/>
    <cellStyle name="Note 2 7 2 5" xfId="0"/>
    <cellStyle name="Note 2 7 2 5 2" xfId="0"/>
    <cellStyle name="Note 2 7 2 5 3" xfId="0"/>
    <cellStyle name="Note 2 7 2 5 4" xfId="0"/>
    <cellStyle name="Note 2 7 2 6" xfId="0"/>
    <cellStyle name="Note 2 7 2 6 2" xfId="0"/>
    <cellStyle name="Note 2 7 2 6 3" xfId="0"/>
    <cellStyle name="Note 2 7 2 7" xfId="0"/>
    <cellStyle name="Note 2 7 2 8" xfId="0"/>
    <cellStyle name="Note 2 7 3" xfId="0"/>
    <cellStyle name="Note 2 7 3 2" xfId="0"/>
    <cellStyle name="Note 2 7 3 2 2" xfId="0"/>
    <cellStyle name="Note 2 7 3 2 3" xfId="0"/>
    <cellStyle name="Note 2 7 3 2 4" xfId="0"/>
    <cellStyle name="Note 2 7 3 3" xfId="0"/>
    <cellStyle name="Note 2 7 3 3 2" xfId="0"/>
    <cellStyle name="Note 2 7 3 3 3" xfId="0"/>
    <cellStyle name="Note 2 7 3 3 4" xfId="0"/>
    <cellStyle name="Note 2 7 3 4" xfId="0"/>
    <cellStyle name="Note 2 7 3 4 2" xfId="0"/>
    <cellStyle name="Note 2 7 3 4 3" xfId="0"/>
    <cellStyle name="Note 2 7 3 4 4" xfId="0"/>
    <cellStyle name="Note 2 7 3 5" xfId="0"/>
    <cellStyle name="Note 2 7 3 5 2" xfId="0"/>
    <cellStyle name="Note 2 7 3 5 3" xfId="0"/>
    <cellStyle name="Note 2 7 3 5 4" xfId="0"/>
    <cellStyle name="Note 2 7 3 6" xfId="0"/>
    <cellStyle name="Note 2 7 3 6 2" xfId="0"/>
    <cellStyle name="Note 2 7 3 6 3" xfId="0"/>
    <cellStyle name="Note 2 7 3 7" xfId="0"/>
    <cellStyle name="Note 2 7 3 8" xfId="0"/>
    <cellStyle name="Note 2 7 4" xfId="0"/>
    <cellStyle name="Note 2 7 4 2" xfId="0"/>
    <cellStyle name="Note 2 7 4 3" xfId="0"/>
    <cellStyle name="Note 2 7 4 4" xfId="0"/>
    <cellStyle name="Note 2 7 5" xfId="0"/>
    <cellStyle name="Note 2 7 5 2" xfId="0"/>
    <cellStyle name="Note 2 7 5 3" xfId="0"/>
    <cellStyle name="Note 2 7 5 4" xfId="0"/>
    <cellStyle name="Note 2 7 6" xfId="0"/>
    <cellStyle name="Note 2 8" xfId="0"/>
    <cellStyle name="Note 2 8 2" xfId="0"/>
    <cellStyle name="Note 2 8 2 2" xfId="0"/>
    <cellStyle name="Note 2 8 2 2 2" xfId="0"/>
    <cellStyle name="Note 2 8 2 2 3" xfId="0"/>
    <cellStyle name="Note 2 8 2 2 4" xfId="0"/>
    <cellStyle name="Note 2 8 2 3" xfId="0"/>
    <cellStyle name="Note 2 8 2 3 2" xfId="0"/>
    <cellStyle name="Note 2 8 2 3 3" xfId="0"/>
    <cellStyle name="Note 2 8 2 3 4" xfId="0"/>
    <cellStyle name="Note 2 8 2 4" xfId="0"/>
    <cellStyle name="Note 2 8 2 4 2" xfId="0"/>
    <cellStyle name="Note 2 8 2 4 3" xfId="0"/>
    <cellStyle name="Note 2 8 2 4 4" xfId="0"/>
    <cellStyle name="Note 2 8 2 5" xfId="0"/>
    <cellStyle name="Note 2 8 2 5 2" xfId="0"/>
    <cellStyle name="Note 2 8 2 5 3" xfId="0"/>
    <cellStyle name="Note 2 8 2 5 4" xfId="0"/>
    <cellStyle name="Note 2 8 2 6" xfId="0"/>
    <cellStyle name="Note 2 8 2 6 2" xfId="0"/>
    <cellStyle name="Note 2 8 2 6 3" xfId="0"/>
    <cellStyle name="Note 2 8 2 7" xfId="0"/>
    <cellStyle name="Note 2 8 2 8" xfId="0"/>
    <cellStyle name="Note 2 8 3" xfId="0"/>
    <cellStyle name="Note 2 8 3 2" xfId="0"/>
    <cellStyle name="Note 2 8 3 2 2" xfId="0"/>
    <cellStyle name="Note 2 8 3 2 3" xfId="0"/>
    <cellStyle name="Note 2 8 3 2 4" xfId="0"/>
    <cellStyle name="Note 2 8 3 3" xfId="0"/>
    <cellStyle name="Note 2 8 3 3 2" xfId="0"/>
    <cellStyle name="Note 2 8 3 3 3" xfId="0"/>
    <cellStyle name="Note 2 8 3 3 4" xfId="0"/>
    <cellStyle name="Note 2 8 3 4" xfId="0"/>
    <cellStyle name="Note 2 8 3 4 2" xfId="0"/>
    <cellStyle name="Note 2 8 3 4 3" xfId="0"/>
    <cellStyle name="Note 2 8 3 4 4" xfId="0"/>
    <cellStyle name="Note 2 8 3 5" xfId="0"/>
    <cellStyle name="Note 2 8 3 5 2" xfId="0"/>
    <cellStyle name="Note 2 8 3 5 3" xfId="0"/>
    <cellStyle name="Note 2 8 3 5 4" xfId="0"/>
    <cellStyle name="Note 2 8 3 6" xfId="0"/>
    <cellStyle name="Note 2 8 3 6 2" xfId="0"/>
    <cellStyle name="Note 2 8 3 6 3" xfId="0"/>
    <cellStyle name="Note 2 8 3 7" xfId="0"/>
    <cellStyle name="Note 2 8 3 8" xfId="0"/>
    <cellStyle name="Note 2 8 4" xfId="0"/>
    <cellStyle name="Note 2 8 4 2" xfId="0"/>
    <cellStyle name="Note 2 8 4 3" xfId="0"/>
    <cellStyle name="Note 2 8 4 4" xfId="0"/>
    <cellStyle name="Note 2 8 5" xfId="0"/>
    <cellStyle name="Note 2 8 5 2" xfId="0"/>
    <cellStyle name="Note 2 8 5 3" xfId="0"/>
    <cellStyle name="Note 2 8 5 4" xfId="0"/>
    <cellStyle name="Note 2 9" xfId="0"/>
    <cellStyle name="Note 2 9 10" xfId="0"/>
    <cellStyle name="Note 2 9 2" xfId="0"/>
    <cellStyle name="Note 2 9 2 2" xfId="0"/>
    <cellStyle name="Note 2 9 2 2 2" xfId="0"/>
    <cellStyle name="Note 2 9 2 2 3" xfId="0"/>
    <cellStyle name="Note 2 9 2 2 4" xfId="0"/>
    <cellStyle name="Note 2 9 2 3" xfId="0"/>
    <cellStyle name="Note 2 9 2 3 2" xfId="0"/>
    <cellStyle name="Note 2 9 2 3 3" xfId="0"/>
    <cellStyle name="Note 2 9 2 3 4" xfId="0"/>
    <cellStyle name="Note 2 9 2 4" xfId="0"/>
    <cellStyle name="Note 2 9 2 4 2" xfId="0"/>
    <cellStyle name="Note 2 9 2 4 3" xfId="0"/>
    <cellStyle name="Note 2 9 2 4 4" xfId="0"/>
    <cellStyle name="Note 2 9 2 5" xfId="0"/>
    <cellStyle name="Note 2 9 2 5 2" xfId="0"/>
    <cellStyle name="Note 2 9 2 5 3" xfId="0"/>
    <cellStyle name="Note 2 9 2 5 4" xfId="0"/>
    <cellStyle name="Note 2 9 2 6" xfId="0"/>
    <cellStyle name="Note 2 9 2 6 2" xfId="0"/>
    <cellStyle name="Note 2 9 2 6 3" xfId="0"/>
    <cellStyle name="Note 2 9 2 7" xfId="0"/>
    <cellStyle name="Note 2 9 2 8" xfId="0"/>
    <cellStyle name="Note 2 9 3" xfId="0"/>
    <cellStyle name="Note 2 9 3 2" xfId="0"/>
    <cellStyle name="Note 2 9 3 2 2" xfId="0"/>
    <cellStyle name="Note 2 9 3 2 3" xfId="0"/>
    <cellStyle name="Note 2 9 3 2 4" xfId="0"/>
    <cellStyle name="Note 2 9 3 3" xfId="0"/>
    <cellStyle name="Note 2 9 3 3 2" xfId="0"/>
    <cellStyle name="Note 2 9 3 3 3" xfId="0"/>
    <cellStyle name="Note 2 9 3 3 4" xfId="0"/>
    <cellStyle name="Note 2 9 3 4" xfId="0"/>
    <cellStyle name="Note 2 9 3 4 2" xfId="0"/>
    <cellStyle name="Note 2 9 3 4 3" xfId="0"/>
    <cellStyle name="Note 2 9 3 4 4" xfId="0"/>
    <cellStyle name="Note 2 9 3 5" xfId="0"/>
    <cellStyle name="Note 2 9 3 5 2" xfId="0"/>
    <cellStyle name="Note 2 9 3 5 3" xfId="0"/>
    <cellStyle name="Note 2 9 3 5 4" xfId="0"/>
    <cellStyle name="Note 2 9 3 6" xfId="0"/>
    <cellStyle name="Note 2 9 3 6 2" xfId="0"/>
    <cellStyle name="Note 2 9 3 6 3" xfId="0"/>
    <cellStyle name="Note 2 9 3 7" xfId="0"/>
    <cellStyle name="Note 2 9 3 8" xfId="0"/>
    <cellStyle name="Note 2 9 4" xfId="0"/>
    <cellStyle name="Note 2 9 4 2" xfId="0"/>
    <cellStyle name="Note 2 9 4 3" xfId="0"/>
    <cellStyle name="Note 2 9 4 4" xfId="0"/>
    <cellStyle name="Note 2 9 5" xfId="0"/>
    <cellStyle name="Note 2 9 5 2" xfId="0"/>
    <cellStyle name="Note 2 9 5 3" xfId="0"/>
    <cellStyle name="Note 2 9 5 4" xfId="0"/>
    <cellStyle name="Note 2 9 6" xfId="0"/>
    <cellStyle name="Note 2 9 6 2" xfId="0"/>
    <cellStyle name="Note 2 9 6 3" xfId="0"/>
    <cellStyle name="Note 2 9 6 4" xfId="0"/>
    <cellStyle name="Note 2 9 7" xfId="0"/>
    <cellStyle name="Note 2 9 7 2" xfId="0"/>
    <cellStyle name="Note 2 9 7 3" xfId="0"/>
    <cellStyle name="Note 2 9 7 4" xfId="0"/>
    <cellStyle name="Note 2 9 8" xfId="0"/>
    <cellStyle name="Note 2 9 8 2" xfId="0"/>
    <cellStyle name="Note 2 9 8 3" xfId="0"/>
    <cellStyle name="Note 2 9 9" xfId="0"/>
    <cellStyle name="Note 20" xfId="0"/>
    <cellStyle name="Note 21" xfId="0"/>
    <cellStyle name="Note 2_BallGrid" xfId="0"/>
    <cellStyle name="Note 3" xfId="0"/>
    <cellStyle name="Note 3 2" xfId="0"/>
    <cellStyle name="Note 3 2 2" xfId="0"/>
    <cellStyle name="Note 3 2 2 2" xfId="0"/>
    <cellStyle name="Note 3 2 2 2 2" xfId="0"/>
    <cellStyle name="Note 3 2 2 2 3" xfId="0"/>
    <cellStyle name="Note 3 2 2 2 4" xfId="0"/>
    <cellStyle name="Note 3 2 2 3" xfId="0"/>
    <cellStyle name="Note 3 2 2 3 2" xfId="0"/>
    <cellStyle name="Note 3 2 2 3 3" xfId="0"/>
    <cellStyle name="Note 3 2 2 3 4" xfId="0"/>
    <cellStyle name="Note 3 2 2 4" xfId="0"/>
    <cellStyle name="Note 3 2 2 4 2" xfId="0"/>
    <cellStyle name="Note 3 2 2 4 3" xfId="0"/>
    <cellStyle name="Note 3 2 2 4 4" xfId="0"/>
    <cellStyle name="Note 3 2 2 5" xfId="0"/>
    <cellStyle name="Note 3 2 2 5 2" xfId="0"/>
    <cellStyle name="Note 3 2 2 5 3" xfId="0"/>
    <cellStyle name="Note 3 2 2 5 4" xfId="0"/>
    <cellStyle name="Note 3 2 2 6" xfId="0"/>
    <cellStyle name="Note 3 2 2 6 2" xfId="0"/>
    <cellStyle name="Note 3 2 2 6 3" xfId="0"/>
    <cellStyle name="Note 3 2 2 7" xfId="0"/>
    <cellStyle name="Note 3 2 2 8" xfId="0"/>
    <cellStyle name="Note 3 2 3" xfId="0"/>
    <cellStyle name="Note 3 2 3 2" xfId="0"/>
    <cellStyle name="Note 3 2 3 2 2" xfId="0"/>
    <cellStyle name="Note 3 2 3 2 3" xfId="0"/>
    <cellStyle name="Note 3 2 3 2 4" xfId="0"/>
    <cellStyle name="Note 3 2 3 3" xfId="0"/>
    <cellStyle name="Note 3 2 3 3 2" xfId="0"/>
    <cellStyle name="Note 3 2 3 3 3" xfId="0"/>
    <cellStyle name="Note 3 2 3 3 4" xfId="0"/>
    <cellStyle name="Note 3 2 3 4" xfId="0"/>
    <cellStyle name="Note 3 2 3 4 2" xfId="0"/>
    <cellStyle name="Note 3 2 3 4 3" xfId="0"/>
    <cellStyle name="Note 3 2 3 4 4" xfId="0"/>
    <cellStyle name="Note 3 2 3 5" xfId="0"/>
    <cellStyle name="Note 3 2 3 5 2" xfId="0"/>
    <cellStyle name="Note 3 2 3 5 3" xfId="0"/>
    <cellStyle name="Note 3 2 3 5 4" xfId="0"/>
    <cellStyle name="Note 3 2 3 6" xfId="0"/>
    <cellStyle name="Note 3 2 3 6 2" xfId="0"/>
    <cellStyle name="Note 3 2 3 6 3" xfId="0"/>
    <cellStyle name="Note 3 2 3 7" xfId="0"/>
    <cellStyle name="Note 3 2 3 8" xfId="0"/>
    <cellStyle name="Note 3 2 4" xfId="0"/>
    <cellStyle name="Note 3 2 4 2" xfId="0"/>
    <cellStyle name="Note 3 2 4 3" xfId="0"/>
    <cellStyle name="Note 3 2 4 4" xfId="0"/>
    <cellStyle name="Note 3 2 5" xfId="0"/>
    <cellStyle name="Note 3 2 5 2" xfId="0"/>
    <cellStyle name="Note 3 2 5 3" xfId="0"/>
    <cellStyle name="Note 3 2 5 4" xfId="0"/>
    <cellStyle name="Note 3 2 6" xfId="0"/>
    <cellStyle name="Note 3 3" xfId="0"/>
    <cellStyle name="Note 3 3 10" xfId="0"/>
    <cellStyle name="Note 3 3 11" xfId="0"/>
    <cellStyle name="Note 3 3 2" xfId="0"/>
    <cellStyle name="Note 3 3 2 2" xfId="0"/>
    <cellStyle name="Note 3 3 2 2 2" xfId="0"/>
    <cellStyle name="Note 3 3 2 2 3" xfId="0"/>
    <cellStyle name="Note 3 3 2 2 4" xfId="0"/>
    <cellStyle name="Note 3 3 2 3" xfId="0"/>
    <cellStyle name="Note 3 3 2 3 2" xfId="0"/>
    <cellStyle name="Note 3 3 2 3 3" xfId="0"/>
    <cellStyle name="Note 3 3 2 3 4" xfId="0"/>
    <cellStyle name="Note 3 3 2 4" xfId="0"/>
    <cellStyle name="Note 3 3 2 4 2" xfId="0"/>
    <cellStyle name="Note 3 3 2 4 3" xfId="0"/>
    <cellStyle name="Note 3 3 2 4 4" xfId="0"/>
    <cellStyle name="Note 3 3 2 5" xfId="0"/>
    <cellStyle name="Note 3 3 2 5 2" xfId="0"/>
    <cellStyle name="Note 3 3 2 5 3" xfId="0"/>
    <cellStyle name="Note 3 3 2 5 4" xfId="0"/>
    <cellStyle name="Note 3 3 2 6" xfId="0"/>
    <cellStyle name="Note 3 3 2 6 2" xfId="0"/>
    <cellStyle name="Note 3 3 2 6 3" xfId="0"/>
    <cellStyle name="Note 3 3 2 7" xfId="0"/>
    <cellStyle name="Note 3 3 2 8" xfId="0"/>
    <cellStyle name="Note 3 3 2 9" xfId="0"/>
    <cellStyle name="Note 3 3 3" xfId="0"/>
    <cellStyle name="Note 3 3 3 2" xfId="0"/>
    <cellStyle name="Note 3 3 3 2 2" xfId="0"/>
    <cellStyle name="Note 3 3 3 2 3" xfId="0"/>
    <cellStyle name="Note 3 3 3 2 4" xfId="0"/>
    <cellStyle name="Note 3 3 3 3" xfId="0"/>
    <cellStyle name="Note 3 3 3 3 2" xfId="0"/>
    <cellStyle name="Note 3 3 3 3 3" xfId="0"/>
    <cellStyle name="Note 3 3 3 3 4" xfId="0"/>
    <cellStyle name="Note 3 3 3 4" xfId="0"/>
    <cellStyle name="Note 3 3 3 4 2" xfId="0"/>
    <cellStyle name="Note 3 3 3 4 3" xfId="0"/>
    <cellStyle name="Note 3 3 3 4 4" xfId="0"/>
    <cellStyle name="Note 3 3 3 5" xfId="0"/>
    <cellStyle name="Note 3 3 3 5 2" xfId="0"/>
    <cellStyle name="Note 3 3 3 5 3" xfId="0"/>
    <cellStyle name="Note 3 3 3 5 4" xfId="0"/>
    <cellStyle name="Note 3 3 3 6" xfId="0"/>
    <cellStyle name="Note 3 3 3 6 2" xfId="0"/>
    <cellStyle name="Note 3 3 3 6 3" xfId="0"/>
    <cellStyle name="Note 3 3 3 7" xfId="0"/>
    <cellStyle name="Note 3 3 3 8" xfId="0"/>
    <cellStyle name="Note 3 3 4" xfId="0"/>
    <cellStyle name="Note 3 3 4 2" xfId="0"/>
    <cellStyle name="Note 3 3 4 3" xfId="0"/>
    <cellStyle name="Note 3 3 4 4" xfId="0"/>
    <cellStyle name="Note 3 3 5" xfId="0"/>
    <cellStyle name="Note 3 3 5 2" xfId="0"/>
    <cellStyle name="Note 3 3 5 3" xfId="0"/>
    <cellStyle name="Note 3 3 5 4" xfId="0"/>
    <cellStyle name="Note 3 3 6" xfId="0"/>
    <cellStyle name="Note 3 3 6 2" xfId="0"/>
    <cellStyle name="Note 3 3 6 3" xfId="0"/>
    <cellStyle name="Note 3 3 6 4" xfId="0"/>
    <cellStyle name="Note 3 3 7" xfId="0"/>
    <cellStyle name="Note 3 3 7 2" xfId="0"/>
    <cellStyle name="Note 3 3 7 3" xfId="0"/>
    <cellStyle name="Note 3 3 7 4" xfId="0"/>
    <cellStyle name="Note 3 3 8" xfId="0"/>
    <cellStyle name="Note 3 3 8 2" xfId="0"/>
    <cellStyle name="Note 3 3 8 3" xfId="0"/>
    <cellStyle name="Note 3 3 9" xfId="0"/>
    <cellStyle name="Note 3 4" xfId="0"/>
    <cellStyle name="Note 3 4 2" xfId="0"/>
    <cellStyle name="Note 3 4 3" xfId="0"/>
    <cellStyle name="Note 3 4 4" xfId="0"/>
    <cellStyle name="Note 3 4 5" xfId="0"/>
    <cellStyle name="Note 3 4 6" xfId="0"/>
    <cellStyle name="Note 3 5" xfId="0"/>
    <cellStyle name="Note 3 5 2" xfId="0"/>
    <cellStyle name="Note 3 5 3" xfId="0"/>
    <cellStyle name="Note 3 5 4" xfId="0"/>
    <cellStyle name="Note 3 5 5" xfId="0"/>
    <cellStyle name="Note 3 5 6" xfId="0"/>
    <cellStyle name="Note 3 6" xfId="0"/>
    <cellStyle name="Note 3 6 2" xfId="0"/>
    <cellStyle name="Note 3 6 2 2" xfId="0"/>
    <cellStyle name="Note 3 6 3" xfId="0"/>
    <cellStyle name="Note 3 6 3 2" xfId="0"/>
    <cellStyle name="Note 3 6 4" xfId="0"/>
    <cellStyle name="Note 3 6 5" xfId="0"/>
    <cellStyle name="Note 3 7" xfId="0"/>
    <cellStyle name="Note 3 7 2" xfId="0"/>
    <cellStyle name="Note 3 7 3" xfId="0"/>
    <cellStyle name="Note 3 7 3 2" xfId="0"/>
    <cellStyle name="Note 3 8" xfId="0"/>
    <cellStyle name="Note 3 8 2" xfId="0"/>
    <cellStyle name="Note 3 9" xfId="0"/>
    <cellStyle name="Note 4" xfId="0"/>
    <cellStyle name="Note 4 2" xfId="0"/>
    <cellStyle name="Note 4 3" xfId="0"/>
    <cellStyle name="Note 4 3 2" xfId="0"/>
    <cellStyle name="Note 4 3 2 2" xfId="0"/>
    <cellStyle name="Note 4 3 2 2 2" xfId="0"/>
    <cellStyle name="Note 4 3 2 2 2 2" xfId="0"/>
    <cellStyle name="Note 4 3 2 2 2 3" xfId="0"/>
    <cellStyle name="Note 4 3 2 2 2 4" xfId="0"/>
    <cellStyle name="Note 4 3 2 2 3" xfId="0"/>
    <cellStyle name="Note 4 3 2 2 3 2" xfId="0"/>
    <cellStyle name="Note 4 3 2 2 3 3" xfId="0"/>
    <cellStyle name="Note 4 3 2 2 3 4" xfId="0"/>
    <cellStyle name="Note 4 3 2 2 4" xfId="0"/>
    <cellStyle name="Note 4 3 2 2 4 2" xfId="0"/>
    <cellStyle name="Note 4 3 2 2 4 3" xfId="0"/>
    <cellStyle name="Note 4 3 2 2 4 4" xfId="0"/>
    <cellStyle name="Note 4 3 2 2 5" xfId="0"/>
    <cellStyle name="Note 4 3 2 2 5 2" xfId="0"/>
    <cellStyle name="Note 4 3 2 2 5 3" xfId="0"/>
    <cellStyle name="Note 4 3 2 2 5 4" xfId="0"/>
    <cellStyle name="Note 4 3 2 2 6" xfId="0"/>
    <cellStyle name="Note 4 3 2 2 6 2" xfId="0"/>
    <cellStyle name="Note 4 3 2 2 6 3" xfId="0"/>
    <cellStyle name="Note 4 3 2 2 7" xfId="0"/>
    <cellStyle name="Note 4 3 2 2 8" xfId="0"/>
    <cellStyle name="Note 4 3 2 2 9" xfId="0"/>
    <cellStyle name="Note 4 3 2 3" xfId="0"/>
    <cellStyle name="Note 4 3 2 3 2" xfId="0"/>
    <cellStyle name="Note 4 3 2 3 2 2" xfId="0"/>
    <cellStyle name="Note 4 3 2 3 2 3" xfId="0"/>
    <cellStyle name="Note 4 3 2 3 2 4" xfId="0"/>
    <cellStyle name="Note 4 3 2 3 3" xfId="0"/>
    <cellStyle name="Note 4 3 2 3 3 2" xfId="0"/>
    <cellStyle name="Note 4 3 2 3 3 3" xfId="0"/>
    <cellStyle name="Note 4 3 2 3 3 4" xfId="0"/>
    <cellStyle name="Note 4 3 2 3 4" xfId="0"/>
    <cellStyle name="Note 4 3 2 3 4 2" xfId="0"/>
    <cellStyle name="Note 4 3 2 3 4 3" xfId="0"/>
    <cellStyle name="Note 4 3 2 3 4 4" xfId="0"/>
    <cellStyle name="Note 4 3 2 3 5" xfId="0"/>
    <cellStyle name="Note 4 3 2 3 5 2" xfId="0"/>
    <cellStyle name="Note 4 3 2 3 5 3" xfId="0"/>
    <cellStyle name="Note 4 3 2 3 5 4" xfId="0"/>
    <cellStyle name="Note 4 3 2 3 6" xfId="0"/>
    <cellStyle name="Note 4 3 2 3 6 2" xfId="0"/>
    <cellStyle name="Note 4 3 2 3 6 3" xfId="0"/>
    <cellStyle name="Note 4 3 2 3 7" xfId="0"/>
    <cellStyle name="Note 4 3 2 3 8" xfId="0"/>
    <cellStyle name="Note 4 3 2 4" xfId="0"/>
    <cellStyle name="Note 4 3 2 4 2" xfId="0"/>
    <cellStyle name="Note 4 3 2 4 3" xfId="0"/>
    <cellStyle name="Note 4 3 2 4 4" xfId="0"/>
    <cellStyle name="Note 4 3 2 5" xfId="0"/>
    <cellStyle name="Note 4 3 2 5 2" xfId="0"/>
    <cellStyle name="Note 4 3 2 5 3" xfId="0"/>
    <cellStyle name="Note 4 3 2 5 4" xfId="0"/>
    <cellStyle name="Note 4 3 2 6" xfId="0"/>
    <cellStyle name="Note 4 3 3" xfId="0"/>
    <cellStyle name="Note 4 3 3 10" xfId="0"/>
    <cellStyle name="Note 4 3 3 11" xfId="0"/>
    <cellStyle name="Note 4 3 3 2" xfId="0"/>
    <cellStyle name="Note 4 3 3 2 2" xfId="0"/>
    <cellStyle name="Note 4 3 3 2 2 2" xfId="0"/>
    <cellStyle name="Note 4 3 3 2 2 3" xfId="0"/>
    <cellStyle name="Note 4 3 3 2 2 4" xfId="0"/>
    <cellStyle name="Note 4 3 3 2 3" xfId="0"/>
    <cellStyle name="Note 4 3 3 2 3 2" xfId="0"/>
    <cellStyle name="Note 4 3 3 2 3 3" xfId="0"/>
    <cellStyle name="Note 4 3 3 2 3 4" xfId="0"/>
    <cellStyle name="Note 4 3 3 2 4" xfId="0"/>
    <cellStyle name="Note 4 3 3 2 4 2" xfId="0"/>
    <cellStyle name="Note 4 3 3 2 4 3" xfId="0"/>
    <cellStyle name="Note 4 3 3 2 4 4" xfId="0"/>
    <cellStyle name="Note 4 3 3 2 5" xfId="0"/>
    <cellStyle name="Note 4 3 3 2 5 2" xfId="0"/>
    <cellStyle name="Note 4 3 3 2 5 3" xfId="0"/>
    <cellStyle name="Note 4 3 3 2 5 4" xfId="0"/>
    <cellStyle name="Note 4 3 3 2 6" xfId="0"/>
    <cellStyle name="Note 4 3 3 2 6 2" xfId="0"/>
    <cellStyle name="Note 4 3 3 2 6 3" xfId="0"/>
    <cellStyle name="Note 4 3 3 2 7" xfId="0"/>
    <cellStyle name="Note 4 3 3 2 8" xfId="0"/>
    <cellStyle name="Note 4 3 3 3" xfId="0"/>
    <cellStyle name="Note 4 3 3 3 2" xfId="0"/>
    <cellStyle name="Note 4 3 3 3 2 2" xfId="0"/>
    <cellStyle name="Note 4 3 3 3 2 3" xfId="0"/>
    <cellStyle name="Note 4 3 3 3 2 4" xfId="0"/>
    <cellStyle name="Note 4 3 3 3 3" xfId="0"/>
    <cellStyle name="Note 4 3 3 3 3 2" xfId="0"/>
    <cellStyle name="Note 4 3 3 3 3 3" xfId="0"/>
    <cellStyle name="Note 4 3 3 3 3 4" xfId="0"/>
    <cellStyle name="Note 4 3 3 3 4" xfId="0"/>
    <cellStyle name="Note 4 3 3 3 4 2" xfId="0"/>
    <cellStyle name="Note 4 3 3 3 4 3" xfId="0"/>
    <cellStyle name="Note 4 3 3 3 4 4" xfId="0"/>
    <cellStyle name="Note 4 3 3 3 5" xfId="0"/>
    <cellStyle name="Note 4 3 3 3 5 2" xfId="0"/>
    <cellStyle name="Note 4 3 3 3 5 3" xfId="0"/>
    <cellStyle name="Note 4 3 3 3 5 4" xfId="0"/>
    <cellStyle name="Note 4 3 3 3 6" xfId="0"/>
    <cellStyle name="Note 4 3 3 3 6 2" xfId="0"/>
    <cellStyle name="Note 4 3 3 3 6 3" xfId="0"/>
    <cellStyle name="Note 4 3 3 3 7" xfId="0"/>
    <cellStyle name="Note 4 3 3 3 8" xfId="0"/>
    <cellStyle name="Note 4 3 3 4" xfId="0"/>
    <cellStyle name="Note 4 3 3 4 2" xfId="0"/>
    <cellStyle name="Note 4 3 3 4 3" xfId="0"/>
    <cellStyle name="Note 4 3 3 4 4" xfId="0"/>
    <cellStyle name="Note 4 3 3 5" xfId="0"/>
    <cellStyle name="Note 4 3 3 5 2" xfId="0"/>
    <cellStyle name="Note 4 3 3 5 3" xfId="0"/>
    <cellStyle name="Note 4 3 3 5 4" xfId="0"/>
    <cellStyle name="Note 4 3 3 6" xfId="0"/>
    <cellStyle name="Note 4 3 3 6 2" xfId="0"/>
    <cellStyle name="Note 4 3 3 6 3" xfId="0"/>
    <cellStyle name="Note 4 3 3 6 4" xfId="0"/>
    <cellStyle name="Note 4 3 3 7" xfId="0"/>
    <cellStyle name="Note 4 3 3 7 2" xfId="0"/>
    <cellStyle name="Note 4 3 3 7 3" xfId="0"/>
    <cellStyle name="Note 4 3 3 7 4" xfId="0"/>
    <cellStyle name="Note 4 3 3 8" xfId="0"/>
    <cellStyle name="Note 4 3 3 8 2" xfId="0"/>
    <cellStyle name="Note 4 3 3 8 3" xfId="0"/>
    <cellStyle name="Note 4 3 3 9" xfId="0"/>
    <cellStyle name="Note 4 3 4" xfId="0"/>
    <cellStyle name="Note 4 3 4 2" xfId="0"/>
    <cellStyle name="Note 4 3 4 3" xfId="0"/>
    <cellStyle name="Note 4 3 4 4" xfId="0"/>
    <cellStyle name="Note 4 3 5" xfId="0"/>
    <cellStyle name="Note 4 3 5 2" xfId="0"/>
    <cellStyle name="Note 4 3 5 3" xfId="0"/>
    <cellStyle name="Note 4 3 5 4" xfId="0"/>
    <cellStyle name="Note 4 3 6" xfId="0"/>
    <cellStyle name="Note 4 3 7" xfId="0"/>
    <cellStyle name="Note 4 4" xfId="0"/>
    <cellStyle name="Note 4 5" xfId="0"/>
    <cellStyle name="Note 4 5 2" xfId="0"/>
    <cellStyle name="Note 4 6" xfId="0"/>
    <cellStyle name="Note 4 6 2" xfId="0"/>
    <cellStyle name="Note 4 7" xfId="0"/>
    <cellStyle name="Note 4 8" xfId="0"/>
    <cellStyle name="Note 4 9" xfId="0"/>
    <cellStyle name="Note 5" xfId="0"/>
    <cellStyle name="Note 5 2" xfId="0"/>
    <cellStyle name="Note 5 2 2" xfId="0"/>
    <cellStyle name="Note 5 2 2 2" xfId="0"/>
    <cellStyle name="Note 5 2 3" xfId="0"/>
    <cellStyle name="Note 5 3" xfId="0"/>
    <cellStyle name="Note 5 3 2" xfId="0"/>
    <cellStyle name="Note 5 4" xfId="0"/>
    <cellStyle name="Note 5 5" xfId="0"/>
    <cellStyle name="Note 5 5 2" xfId="0"/>
    <cellStyle name="Note 5 5 3" xfId="0"/>
    <cellStyle name="Note 5 5 3 2" xfId="0"/>
    <cellStyle name="Note 5 5 4" xfId="0"/>
    <cellStyle name="Note 5 5 4 2" xfId="0"/>
    <cellStyle name="Note 5 5 5" xfId="0"/>
    <cellStyle name="Note 5 5 5 2" xfId="0"/>
    <cellStyle name="Note 5 5 6" xfId="0"/>
    <cellStyle name="Note 5 6" xfId="0"/>
    <cellStyle name="Note 5 7" xfId="0"/>
    <cellStyle name="Note 5 8" xfId="0"/>
    <cellStyle name="Note 5 8 2" xfId="0"/>
    <cellStyle name="Note 5 8 3" xfId="0"/>
    <cellStyle name="Note 5 8 4" xfId="0"/>
    <cellStyle name="Note 5 9" xfId="0"/>
    <cellStyle name="Note 6" xfId="0"/>
    <cellStyle name="Note 6 2" xfId="0"/>
    <cellStyle name="Note 6 2 2" xfId="0"/>
    <cellStyle name="Note 6 2 2 2" xfId="0"/>
    <cellStyle name="Note 6 2 3" xfId="0"/>
    <cellStyle name="Note 6 3" xfId="0"/>
    <cellStyle name="Note 6 3 2" xfId="0"/>
    <cellStyle name="Note 6 4" xfId="0"/>
    <cellStyle name="Note 6 5" xfId="0"/>
    <cellStyle name="Note 6 5 2" xfId="0"/>
    <cellStyle name="Note 6 5 3" xfId="0"/>
    <cellStyle name="Note 6 5 3 2" xfId="0"/>
    <cellStyle name="Note 6 5 4" xfId="0"/>
    <cellStyle name="Note 6 5 4 2" xfId="0"/>
    <cellStyle name="Note 6 5 5" xfId="0"/>
    <cellStyle name="Note 6 5 5 2" xfId="0"/>
    <cellStyle name="Note 6 5 6" xfId="0"/>
    <cellStyle name="Note 6 6" xfId="0"/>
    <cellStyle name="Note 6 7" xfId="0"/>
    <cellStyle name="Note 6 8" xfId="0"/>
    <cellStyle name="Note 6 8 2" xfId="0"/>
    <cellStyle name="Note 6 8 3" xfId="0"/>
    <cellStyle name="Note 6 8 4" xfId="0"/>
    <cellStyle name="Note 6 9" xfId="0"/>
    <cellStyle name="Note 7" xfId="0"/>
    <cellStyle name="Note 7 2" xfId="0"/>
    <cellStyle name="Note 7 2 2" xfId="0"/>
    <cellStyle name="Note 7 3" xfId="0"/>
    <cellStyle name="Note 7 4" xfId="0"/>
    <cellStyle name="Note 7 5" xfId="0"/>
    <cellStyle name="Note 7 6" xfId="0"/>
    <cellStyle name="Note 8" xfId="0"/>
    <cellStyle name="Note 8 10" xfId="0"/>
    <cellStyle name="Note 8 11" xfId="0"/>
    <cellStyle name="Note 8 2" xfId="0"/>
    <cellStyle name="Note 8 2 2" xfId="0"/>
    <cellStyle name="Note 8 3" xfId="0"/>
    <cellStyle name="Note 8 3 2" xfId="0"/>
    <cellStyle name="Note 8 4" xfId="0"/>
    <cellStyle name="Note 8 5" xfId="0"/>
    <cellStyle name="Note 8 5 2" xfId="0"/>
    <cellStyle name="Note 8 6" xfId="0"/>
    <cellStyle name="Note 8 7" xfId="0"/>
    <cellStyle name="Note 8 8" xfId="0"/>
    <cellStyle name="Note 8 9" xfId="0"/>
    <cellStyle name="Note 9" xfId="0"/>
    <cellStyle name="Note 9 10" xfId="0"/>
    <cellStyle name="Note 9 11" xfId="0"/>
    <cellStyle name="Note 9 2" xfId="0"/>
    <cellStyle name="Note 9 2 2" xfId="0"/>
    <cellStyle name="Note 9 3" xfId="0"/>
    <cellStyle name="Note 9 3 2" xfId="0"/>
    <cellStyle name="Note 9 4" xfId="0"/>
    <cellStyle name="Note 9 5" xfId="0"/>
    <cellStyle name="Note 9 5 2" xfId="0"/>
    <cellStyle name="Note 9 6" xfId="0"/>
    <cellStyle name="Note 9 7" xfId="0"/>
    <cellStyle name="Note 9 8" xfId="0"/>
    <cellStyle name="Note 9 9" xfId="0"/>
    <cellStyle name="Output 10" xfId="0"/>
    <cellStyle name="Output 10 2" xfId="0"/>
    <cellStyle name="Output 10 2 2" xfId="0"/>
    <cellStyle name="Output 10 2 2 2" xfId="0"/>
    <cellStyle name="Output 10 2 2 2 2" xfId="0"/>
    <cellStyle name="Output 10 2 2 2 3" xfId="0"/>
    <cellStyle name="Output 10 2 2 2 4" xfId="0"/>
    <cellStyle name="Output 10 2 2 3" xfId="0"/>
    <cellStyle name="Output 10 2 2 3 2" xfId="0"/>
    <cellStyle name="Output 10 2 2 3 3" xfId="0"/>
    <cellStyle name="Output 10 2 2 3 4" xfId="0"/>
    <cellStyle name="Output 10 2 2 4" xfId="0"/>
    <cellStyle name="Output 10 2 2 4 2" xfId="0"/>
    <cellStyle name="Output 10 2 2 4 3" xfId="0"/>
    <cellStyle name="Output 10 2 2 4 4" xfId="0"/>
    <cellStyle name="Output 10 2 2 5" xfId="0"/>
    <cellStyle name="Output 10 2 2 5 2" xfId="0"/>
    <cellStyle name="Output 10 2 2 5 3" xfId="0"/>
    <cellStyle name="Output 10 2 2 5 4" xfId="0"/>
    <cellStyle name="Output 10 2 2 6" xfId="0"/>
    <cellStyle name="Output 10 2 2 6 2" xfId="0"/>
    <cellStyle name="Output 10 2 2 6 3" xfId="0"/>
    <cellStyle name="Output 10 2 2 7" xfId="0"/>
    <cellStyle name="Output 10 2 2 8" xfId="0"/>
    <cellStyle name="Output 10 2 3" xfId="0"/>
    <cellStyle name="Output 10 2 3 2" xfId="0"/>
    <cellStyle name="Output 10 2 3 2 2" xfId="0"/>
    <cellStyle name="Output 10 2 3 2 3" xfId="0"/>
    <cellStyle name="Output 10 2 3 2 4" xfId="0"/>
    <cellStyle name="Output 10 2 3 3" xfId="0"/>
    <cellStyle name="Output 10 2 3 3 2" xfId="0"/>
    <cellStyle name="Output 10 2 3 3 3" xfId="0"/>
    <cellStyle name="Output 10 2 3 3 4" xfId="0"/>
    <cellStyle name="Output 10 2 3 4" xfId="0"/>
    <cellStyle name="Output 10 2 3 4 2" xfId="0"/>
    <cellStyle name="Output 10 2 3 4 3" xfId="0"/>
    <cellStyle name="Output 10 2 3 4 4" xfId="0"/>
    <cellStyle name="Output 10 2 3 5" xfId="0"/>
    <cellStyle name="Output 10 2 3 5 2" xfId="0"/>
    <cellStyle name="Output 10 2 3 5 3" xfId="0"/>
    <cellStyle name="Output 10 2 3 5 4" xfId="0"/>
    <cellStyle name="Output 10 2 3 6" xfId="0"/>
    <cellStyle name="Output 10 2 3 6 2" xfId="0"/>
    <cellStyle name="Output 10 2 3 6 3" xfId="0"/>
    <cellStyle name="Output 10 2 3 7" xfId="0"/>
    <cellStyle name="Output 10 2 3 8" xfId="0"/>
    <cellStyle name="Output 10 2 4" xfId="0"/>
    <cellStyle name="Output 10 2 4 2" xfId="0"/>
    <cellStyle name="Output 10 2 4 3" xfId="0"/>
    <cellStyle name="Output 10 2 4 4" xfId="0"/>
    <cellStyle name="Output 10 2 5" xfId="0"/>
    <cellStyle name="Output 10 2 5 2" xfId="0"/>
    <cellStyle name="Output 10 2 5 3" xfId="0"/>
    <cellStyle name="Output 10 2 5 4" xfId="0"/>
    <cellStyle name="Output 10 3" xfId="0"/>
    <cellStyle name="Output 10 4" xfId="0"/>
    <cellStyle name="Output 10 4 10" xfId="0"/>
    <cellStyle name="Output 10 4 2" xfId="0"/>
    <cellStyle name="Output 10 4 2 2" xfId="0"/>
    <cellStyle name="Output 10 4 2 2 2" xfId="0"/>
    <cellStyle name="Output 10 4 2 2 3" xfId="0"/>
    <cellStyle name="Output 10 4 2 2 4" xfId="0"/>
    <cellStyle name="Output 10 4 2 3" xfId="0"/>
    <cellStyle name="Output 10 4 2 3 2" xfId="0"/>
    <cellStyle name="Output 10 4 2 3 3" xfId="0"/>
    <cellStyle name="Output 10 4 2 3 4" xfId="0"/>
    <cellStyle name="Output 10 4 2 4" xfId="0"/>
    <cellStyle name="Output 10 4 2 4 2" xfId="0"/>
    <cellStyle name="Output 10 4 2 4 3" xfId="0"/>
    <cellStyle name="Output 10 4 2 4 4" xfId="0"/>
    <cellStyle name="Output 10 4 2 5" xfId="0"/>
    <cellStyle name="Output 10 4 2 5 2" xfId="0"/>
    <cellStyle name="Output 10 4 2 5 3" xfId="0"/>
    <cellStyle name="Output 10 4 2 5 4" xfId="0"/>
    <cellStyle name="Output 10 4 2 6" xfId="0"/>
    <cellStyle name="Output 10 4 2 6 2" xfId="0"/>
    <cellStyle name="Output 10 4 2 6 3" xfId="0"/>
    <cellStyle name="Output 10 4 2 7" xfId="0"/>
    <cellStyle name="Output 10 4 2 8" xfId="0"/>
    <cellStyle name="Output 10 4 3" xfId="0"/>
    <cellStyle name="Output 10 4 3 2" xfId="0"/>
    <cellStyle name="Output 10 4 3 2 2" xfId="0"/>
    <cellStyle name="Output 10 4 3 2 3" xfId="0"/>
    <cellStyle name="Output 10 4 3 2 4" xfId="0"/>
    <cellStyle name="Output 10 4 3 3" xfId="0"/>
    <cellStyle name="Output 10 4 3 3 2" xfId="0"/>
    <cellStyle name="Output 10 4 3 3 3" xfId="0"/>
    <cellStyle name="Output 10 4 3 3 4" xfId="0"/>
    <cellStyle name="Output 10 4 3 4" xfId="0"/>
    <cellStyle name="Output 10 4 3 4 2" xfId="0"/>
    <cellStyle name="Output 10 4 3 4 3" xfId="0"/>
    <cellStyle name="Output 10 4 3 4 4" xfId="0"/>
    <cellStyle name="Output 10 4 3 5" xfId="0"/>
    <cellStyle name="Output 10 4 3 5 2" xfId="0"/>
    <cellStyle name="Output 10 4 3 5 3" xfId="0"/>
    <cellStyle name="Output 10 4 3 5 4" xfId="0"/>
    <cellStyle name="Output 10 4 3 6" xfId="0"/>
    <cellStyle name="Output 10 4 3 6 2" xfId="0"/>
    <cellStyle name="Output 10 4 3 6 3" xfId="0"/>
    <cellStyle name="Output 10 4 3 7" xfId="0"/>
    <cellStyle name="Output 10 4 3 8" xfId="0"/>
    <cellStyle name="Output 10 4 4" xfId="0"/>
    <cellStyle name="Output 10 4 4 2" xfId="0"/>
    <cellStyle name="Output 10 4 4 3" xfId="0"/>
    <cellStyle name="Output 10 4 4 4" xfId="0"/>
    <cellStyle name="Output 10 4 5" xfId="0"/>
    <cellStyle name="Output 10 4 5 2" xfId="0"/>
    <cellStyle name="Output 10 4 5 3" xfId="0"/>
    <cellStyle name="Output 10 4 5 4" xfId="0"/>
    <cellStyle name="Output 10 4 6" xfId="0"/>
    <cellStyle name="Output 10 4 6 2" xfId="0"/>
    <cellStyle name="Output 10 4 6 3" xfId="0"/>
    <cellStyle name="Output 10 4 6 4" xfId="0"/>
    <cellStyle name="Output 10 4 7" xfId="0"/>
    <cellStyle name="Output 10 4 7 2" xfId="0"/>
    <cellStyle name="Output 10 4 7 3" xfId="0"/>
    <cellStyle name="Output 10 4 7 4" xfId="0"/>
    <cellStyle name="Output 10 4 8" xfId="0"/>
    <cellStyle name="Output 10 4 8 2" xfId="0"/>
    <cellStyle name="Output 10 4 8 3" xfId="0"/>
    <cellStyle name="Output 10 4 9" xfId="0"/>
    <cellStyle name="Output 10 5" xfId="0"/>
    <cellStyle name="Output 11" xfId="0"/>
    <cellStyle name="Output 11 2" xfId="0"/>
    <cellStyle name="Output 12" xfId="0"/>
    <cellStyle name="Output 12 2" xfId="0"/>
    <cellStyle name="Output 13" xfId="0"/>
    <cellStyle name="Output 14" xfId="0"/>
    <cellStyle name="Output 14 2" xfId="0"/>
    <cellStyle name="Output 14 2 2" xfId="0"/>
    <cellStyle name="Output 14 3" xfId="0"/>
    <cellStyle name="Output 14 3 2" xfId="0"/>
    <cellStyle name="Output 14 4" xfId="0"/>
    <cellStyle name="Output 15" xfId="0"/>
    <cellStyle name="Output 16" xfId="0"/>
    <cellStyle name="Output 16 2" xfId="0"/>
    <cellStyle name="Output 16 2 2" xfId="0"/>
    <cellStyle name="Output 16 3" xfId="0"/>
    <cellStyle name="Output 16 3 2" xfId="0"/>
    <cellStyle name="Output 16 4" xfId="0"/>
    <cellStyle name="Output 2" xfId="0"/>
    <cellStyle name="Output 2 10" xfId="0"/>
    <cellStyle name="Output 2 10 2" xfId="0"/>
    <cellStyle name="Output 2 10 2 10" xfId="0"/>
    <cellStyle name="Output 2 10 2 11" xfId="0"/>
    <cellStyle name="Output 2 10 2 2" xfId="0"/>
    <cellStyle name="Output 2 10 2 2 2" xfId="0"/>
    <cellStyle name="Output 2 10 2 2 2 2" xfId="0"/>
    <cellStyle name="Output 2 10 2 2 2 3" xfId="0"/>
    <cellStyle name="Output 2 10 2 2 2 4" xfId="0"/>
    <cellStyle name="Output 2 10 2 2 3" xfId="0"/>
    <cellStyle name="Output 2 10 2 2 3 2" xfId="0"/>
    <cellStyle name="Output 2 10 2 2 3 3" xfId="0"/>
    <cellStyle name="Output 2 10 2 2 3 4" xfId="0"/>
    <cellStyle name="Output 2 10 2 2 4" xfId="0"/>
    <cellStyle name="Output 2 10 2 2 4 2" xfId="0"/>
    <cellStyle name="Output 2 10 2 2 4 3" xfId="0"/>
    <cellStyle name="Output 2 10 2 2 4 4" xfId="0"/>
    <cellStyle name="Output 2 10 2 2 5" xfId="0"/>
    <cellStyle name="Output 2 10 2 2 5 2" xfId="0"/>
    <cellStyle name="Output 2 10 2 2 5 3" xfId="0"/>
    <cellStyle name="Output 2 10 2 2 5 4" xfId="0"/>
    <cellStyle name="Output 2 10 2 2 6" xfId="0"/>
    <cellStyle name="Output 2 10 2 2 6 2" xfId="0"/>
    <cellStyle name="Output 2 10 2 2 6 3" xfId="0"/>
    <cellStyle name="Output 2 10 2 2 7" xfId="0"/>
    <cellStyle name="Output 2 10 2 2 8" xfId="0"/>
    <cellStyle name="Output 2 10 2 2 9" xfId="0"/>
    <cellStyle name="Output 2 10 2 3" xfId="0"/>
    <cellStyle name="Output 2 10 2 3 2" xfId="0"/>
    <cellStyle name="Output 2 10 2 3 2 2" xfId="0"/>
    <cellStyle name="Output 2 10 2 3 2 3" xfId="0"/>
    <cellStyle name="Output 2 10 2 3 2 4" xfId="0"/>
    <cellStyle name="Output 2 10 2 3 3" xfId="0"/>
    <cellStyle name="Output 2 10 2 3 3 2" xfId="0"/>
    <cellStyle name="Output 2 10 2 3 3 3" xfId="0"/>
    <cellStyle name="Output 2 10 2 3 3 4" xfId="0"/>
    <cellStyle name="Output 2 10 2 3 4" xfId="0"/>
    <cellStyle name="Output 2 10 2 3 4 2" xfId="0"/>
    <cellStyle name="Output 2 10 2 3 4 3" xfId="0"/>
    <cellStyle name="Output 2 10 2 3 4 4" xfId="0"/>
    <cellStyle name="Output 2 10 2 3 5" xfId="0"/>
    <cellStyle name="Output 2 10 2 3 5 2" xfId="0"/>
    <cellStyle name="Output 2 10 2 3 5 3" xfId="0"/>
    <cellStyle name="Output 2 10 2 3 5 4" xfId="0"/>
    <cellStyle name="Output 2 10 2 3 6" xfId="0"/>
    <cellStyle name="Output 2 10 2 3 6 2" xfId="0"/>
    <cellStyle name="Output 2 10 2 3 6 3" xfId="0"/>
    <cellStyle name="Output 2 10 2 3 7" xfId="0"/>
    <cellStyle name="Output 2 10 2 3 8" xfId="0"/>
    <cellStyle name="Output 2 10 2 4" xfId="0"/>
    <cellStyle name="Output 2 10 2 4 2" xfId="0"/>
    <cellStyle name="Output 2 10 2 4 3" xfId="0"/>
    <cellStyle name="Output 2 10 2 4 4" xfId="0"/>
    <cellStyle name="Output 2 10 2 5" xfId="0"/>
    <cellStyle name="Output 2 10 2 5 2" xfId="0"/>
    <cellStyle name="Output 2 10 2 5 3" xfId="0"/>
    <cellStyle name="Output 2 10 2 5 4" xfId="0"/>
    <cellStyle name="Output 2 10 2 6" xfId="0"/>
    <cellStyle name="Output 2 10 2 6 2" xfId="0"/>
    <cellStyle name="Output 2 10 2 6 3" xfId="0"/>
    <cellStyle name="Output 2 10 2 6 4" xfId="0"/>
    <cellStyle name="Output 2 10 2 7" xfId="0"/>
    <cellStyle name="Output 2 10 2 7 2" xfId="0"/>
    <cellStyle name="Output 2 10 2 7 3" xfId="0"/>
    <cellStyle name="Output 2 10 2 7 4" xfId="0"/>
    <cellStyle name="Output 2 10 2 8" xfId="0"/>
    <cellStyle name="Output 2 10 2 8 2" xfId="0"/>
    <cellStyle name="Output 2 10 2 8 3" xfId="0"/>
    <cellStyle name="Output 2 10 2 9" xfId="0"/>
    <cellStyle name="Output 2 10 3" xfId="0"/>
    <cellStyle name="Output 2 10 3 2" xfId="0"/>
    <cellStyle name="Output 2 10 3 3" xfId="0"/>
    <cellStyle name="Output 2 10 3 4" xfId="0"/>
    <cellStyle name="Output 2 10 3 5" xfId="0"/>
    <cellStyle name="Output 2 10 4" xfId="0"/>
    <cellStyle name="Output 2 10 4 2" xfId="0"/>
    <cellStyle name="Output 2 10 4 3" xfId="0"/>
    <cellStyle name="Output 2 10 4 4" xfId="0"/>
    <cellStyle name="Output 2 10 5" xfId="0"/>
    <cellStyle name="Output 2 11" xfId="0"/>
    <cellStyle name="Output 2 11 2" xfId="0"/>
    <cellStyle name="Output 2 11 2 10" xfId="0"/>
    <cellStyle name="Output 2 11 2 11" xfId="0"/>
    <cellStyle name="Output 2 11 2 2" xfId="0"/>
    <cellStyle name="Output 2 11 2 2 2" xfId="0"/>
    <cellStyle name="Output 2 11 2 2 2 2" xfId="0"/>
    <cellStyle name="Output 2 11 2 2 2 3" xfId="0"/>
    <cellStyle name="Output 2 11 2 2 2 4" xfId="0"/>
    <cellStyle name="Output 2 11 2 2 3" xfId="0"/>
    <cellStyle name="Output 2 11 2 2 3 2" xfId="0"/>
    <cellStyle name="Output 2 11 2 2 3 3" xfId="0"/>
    <cellStyle name="Output 2 11 2 2 3 4" xfId="0"/>
    <cellStyle name="Output 2 11 2 2 4" xfId="0"/>
    <cellStyle name="Output 2 11 2 2 4 2" xfId="0"/>
    <cellStyle name="Output 2 11 2 2 4 3" xfId="0"/>
    <cellStyle name="Output 2 11 2 2 4 4" xfId="0"/>
    <cellStyle name="Output 2 11 2 2 5" xfId="0"/>
    <cellStyle name="Output 2 11 2 2 5 2" xfId="0"/>
    <cellStyle name="Output 2 11 2 2 5 3" xfId="0"/>
    <cellStyle name="Output 2 11 2 2 5 4" xfId="0"/>
    <cellStyle name="Output 2 11 2 2 6" xfId="0"/>
    <cellStyle name="Output 2 11 2 2 6 2" xfId="0"/>
    <cellStyle name="Output 2 11 2 2 6 3" xfId="0"/>
    <cellStyle name="Output 2 11 2 2 7" xfId="0"/>
    <cellStyle name="Output 2 11 2 2 8" xfId="0"/>
    <cellStyle name="Output 2 11 2 2 9" xfId="0"/>
    <cellStyle name="Output 2 11 2 3" xfId="0"/>
    <cellStyle name="Output 2 11 2 3 2" xfId="0"/>
    <cellStyle name="Output 2 11 2 3 2 2" xfId="0"/>
    <cellStyle name="Output 2 11 2 3 2 3" xfId="0"/>
    <cellStyle name="Output 2 11 2 3 2 4" xfId="0"/>
    <cellStyle name="Output 2 11 2 3 3" xfId="0"/>
    <cellStyle name="Output 2 11 2 3 3 2" xfId="0"/>
    <cellStyle name="Output 2 11 2 3 3 3" xfId="0"/>
    <cellStyle name="Output 2 11 2 3 3 4" xfId="0"/>
    <cellStyle name="Output 2 11 2 3 4" xfId="0"/>
    <cellStyle name="Output 2 11 2 3 4 2" xfId="0"/>
    <cellStyle name="Output 2 11 2 3 4 3" xfId="0"/>
    <cellStyle name="Output 2 11 2 3 4 4" xfId="0"/>
    <cellStyle name="Output 2 11 2 3 5" xfId="0"/>
    <cellStyle name="Output 2 11 2 3 5 2" xfId="0"/>
    <cellStyle name="Output 2 11 2 3 5 3" xfId="0"/>
    <cellStyle name="Output 2 11 2 3 5 4" xfId="0"/>
    <cellStyle name="Output 2 11 2 3 6" xfId="0"/>
    <cellStyle name="Output 2 11 2 3 6 2" xfId="0"/>
    <cellStyle name="Output 2 11 2 3 6 3" xfId="0"/>
    <cellStyle name="Output 2 11 2 3 7" xfId="0"/>
    <cellStyle name="Output 2 11 2 3 8" xfId="0"/>
    <cellStyle name="Output 2 11 2 4" xfId="0"/>
    <cellStyle name="Output 2 11 2 4 2" xfId="0"/>
    <cellStyle name="Output 2 11 2 4 3" xfId="0"/>
    <cellStyle name="Output 2 11 2 4 4" xfId="0"/>
    <cellStyle name="Output 2 11 2 5" xfId="0"/>
    <cellStyle name="Output 2 11 2 5 2" xfId="0"/>
    <cellStyle name="Output 2 11 2 5 3" xfId="0"/>
    <cellStyle name="Output 2 11 2 5 4" xfId="0"/>
    <cellStyle name="Output 2 11 2 6" xfId="0"/>
    <cellStyle name="Output 2 11 2 6 2" xfId="0"/>
    <cellStyle name="Output 2 11 2 6 3" xfId="0"/>
    <cellStyle name="Output 2 11 2 6 4" xfId="0"/>
    <cellStyle name="Output 2 11 2 7" xfId="0"/>
    <cellStyle name="Output 2 11 2 7 2" xfId="0"/>
    <cellStyle name="Output 2 11 2 7 3" xfId="0"/>
    <cellStyle name="Output 2 11 2 7 4" xfId="0"/>
    <cellStyle name="Output 2 11 2 8" xfId="0"/>
    <cellStyle name="Output 2 11 2 8 2" xfId="0"/>
    <cellStyle name="Output 2 11 2 8 3" xfId="0"/>
    <cellStyle name="Output 2 11 2 9" xfId="0"/>
    <cellStyle name="Output 2 11 3" xfId="0"/>
    <cellStyle name="Output 2 11 3 2" xfId="0"/>
    <cellStyle name="Output 2 11 3 3" xfId="0"/>
    <cellStyle name="Output 2 11 3 4" xfId="0"/>
    <cellStyle name="Output 2 11 3 5" xfId="0"/>
    <cellStyle name="Output 2 11 4" xfId="0"/>
    <cellStyle name="Output 2 11 4 2" xfId="0"/>
    <cellStyle name="Output 2 11 4 3" xfId="0"/>
    <cellStyle name="Output 2 11 4 4" xfId="0"/>
    <cellStyle name="Output 2 11 5" xfId="0"/>
    <cellStyle name="Output 2 12" xfId="0"/>
    <cellStyle name="Output 2 12 2" xfId="0"/>
    <cellStyle name="Output 2 12 2 10" xfId="0"/>
    <cellStyle name="Output 2 12 2 11" xfId="0"/>
    <cellStyle name="Output 2 12 2 2" xfId="0"/>
    <cellStyle name="Output 2 12 2 2 2" xfId="0"/>
    <cellStyle name="Output 2 12 2 2 2 2" xfId="0"/>
    <cellStyle name="Output 2 12 2 2 2 3" xfId="0"/>
    <cellStyle name="Output 2 12 2 2 2 4" xfId="0"/>
    <cellStyle name="Output 2 12 2 2 3" xfId="0"/>
    <cellStyle name="Output 2 12 2 2 3 2" xfId="0"/>
    <cellStyle name="Output 2 12 2 2 3 3" xfId="0"/>
    <cellStyle name="Output 2 12 2 2 3 4" xfId="0"/>
    <cellStyle name="Output 2 12 2 2 4" xfId="0"/>
    <cellStyle name="Output 2 12 2 2 4 2" xfId="0"/>
    <cellStyle name="Output 2 12 2 2 4 3" xfId="0"/>
    <cellStyle name="Output 2 12 2 2 4 4" xfId="0"/>
    <cellStyle name="Output 2 12 2 2 5" xfId="0"/>
    <cellStyle name="Output 2 12 2 2 5 2" xfId="0"/>
    <cellStyle name="Output 2 12 2 2 5 3" xfId="0"/>
    <cellStyle name="Output 2 12 2 2 5 4" xfId="0"/>
    <cellStyle name="Output 2 12 2 2 6" xfId="0"/>
    <cellStyle name="Output 2 12 2 2 6 2" xfId="0"/>
    <cellStyle name="Output 2 12 2 2 6 3" xfId="0"/>
    <cellStyle name="Output 2 12 2 2 7" xfId="0"/>
    <cellStyle name="Output 2 12 2 2 8" xfId="0"/>
    <cellStyle name="Output 2 12 2 2 9" xfId="0"/>
    <cellStyle name="Output 2 12 2 3" xfId="0"/>
    <cellStyle name="Output 2 12 2 3 2" xfId="0"/>
    <cellStyle name="Output 2 12 2 3 2 2" xfId="0"/>
    <cellStyle name="Output 2 12 2 3 2 3" xfId="0"/>
    <cellStyle name="Output 2 12 2 3 2 4" xfId="0"/>
    <cellStyle name="Output 2 12 2 3 3" xfId="0"/>
    <cellStyle name="Output 2 12 2 3 3 2" xfId="0"/>
    <cellStyle name="Output 2 12 2 3 3 3" xfId="0"/>
    <cellStyle name="Output 2 12 2 3 3 4" xfId="0"/>
    <cellStyle name="Output 2 12 2 3 4" xfId="0"/>
    <cellStyle name="Output 2 12 2 3 4 2" xfId="0"/>
    <cellStyle name="Output 2 12 2 3 4 3" xfId="0"/>
    <cellStyle name="Output 2 12 2 3 4 4" xfId="0"/>
    <cellStyle name="Output 2 12 2 3 5" xfId="0"/>
    <cellStyle name="Output 2 12 2 3 5 2" xfId="0"/>
    <cellStyle name="Output 2 12 2 3 5 3" xfId="0"/>
    <cellStyle name="Output 2 12 2 3 5 4" xfId="0"/>
    <cellStyle name="Output 2 12 2 3 6" xfId="0"/>
    <cellStyle name="Output 2 12 2 3 6 2" xfId="0"/>
    <cellStyle name="Output 2 12 2 3 6 3" xfId="0"/>
    <cellStyle name="Output 2 12 2 3 7" xfId="0"/>
    <cellStyle name="Output 2 12 2 3 8" xfId="0"/>
    <cellStyle name="Output 2 12 2 4" xfId="0"/>
    <cellStyle name="Output 2 12 2 4 2" xfId="0"/>
    <cellStyle name="Output 2 12 2 4 3" xfId="0"/>
    <cellStyle name="Output 2 12 2 4 4" xfId="0"/>
    <cellStyle name="Output 2 12 2 5" xfId="0"/>
    <cellStyle name="Output 2 12 2 5 2" xfId="0"/>
    <cellStyle name="Output 2 12 2 5 3" xfId="0"/>
    <cellStyle name="Output 2 12 2 5 4" xfId="0"/>
    <cellStyle name="Output 2 12 2 6" xfId="0"/>
    <cellStyle name="Output 2 12 2 6 2" xfId="0"/>
    <cellStyle name="Output 2 12 2 6 3" xfId="0"/>
    <cellStyle name="Output 2 12 2 6 4" xfId="0"/>
    <cellStyle name="Output 2 12 2 7" xfId="0"/>
    <cellStyle name="Output 2 12 2 7 2" xfId="0"/>
    <cellStyle name="Output 2 12 2 7 3" xfId="0"/>
    <cellStyle name="Output 2 12 2 7 4" xfId="0"/>
    <cellStyle name="Output 2 12 2 8" xfId="0"/>
    <cellStyle name="Output 2 12 2 8 2" xfId="0"/>
    <cellStyle name="Output 2 12 2 8 3" xfId="0"/>
    <cellStyle name="Output 2 12 2 9" xfId="0"/>
    <cellStyle name="Output 2 12 3" xfId="0"/>
    <cellStyle name="Output 2 12 3 2" xfId="0"/>
    <cellStyle name="Output 2 12 3 3" xfId="0"/>
    <cellStyle name="Output 2 12 3 4" xfId="0"/>
    <cellStyle name="Output 2 12 3 5" xfId="0"/>
    <cellStyle name="Output 2 12 4" xfId="0"/>
    <cellStyle name="Output 2 12 4 2" xfId="0"/>
    <cellStyle name="Output 2 12 4 3" xfId="0"/>
    <cellStyle name="Output 2 12 4 4" xfId="0"/>
    <cellStyle name="Output 2 12 5" xfId="0"/>
    <cellStyle name="Output 2 13" xfId="0"/>
    <cellStyle name="Output 2 13 2" xfId="0"/>
    <cellStyle name="Output 2 13 2 10" xfId="0"/>
    <cellStyle name="Output 2 13 2 11" xfId="0"/>
    <cellStyle name="Output 2 13 2 2" xfId="0"/>
    <cellStyle name="Output 2 13 2 2 2" xfId="0"/>
    <cellStyle name="Output 2 13 2 2 2 2" xfId="0"/>
    <cellStyle name="Output 2 13 2 2 2 3" xfId="0"/>
    <cellStyle name="Output 2 13 2 2 2 4" xfId="0"/>
    <cellStyle name="Output 2 13 2 2 3" xfId="0"/>
    <cellStyle name="Output 2 13 2 2 3 2" xfId="0"/>
    <cellStyle name="Output 2 13 2 2 3 3" xfId="0"/>
    <cellStyle name="Output 2 13 2 2 3 4" xfId="0"/>
    <cellStyle name="Output 2 13 2 2 4" xfId="0"/>
    <cellStyle name="Output 2 13 2 2 4 2" xfId="0"/>
    <cellStyle name="Output 2 13 2 2 4 3" xfId="0"/>
    <cellStyle name="Output 2 13 2 2 4 4" xfId="0"/>
    <cellStyle name="Output 2 13 2 2 5" xfId="0"/>
    <cellStyle name="Output 2 13 2 2 5 2" xfId="0"/>
    <cellStyle name="Output 2 13 2 2 5 3" xfId="0"/>
    <cellStyle name="Output 2 13 2 2 5 4" xfId="0"/>
    <cellStyle name="Output 2 13 2 2 6" xfId="0"/>
    <cellStyle name="Output 2 13 2 2 6 2" xfId="0"/>
    <cellStyle name="Output 2 13 2 2 6 3" xfId="0"/>
    <cellStyle name="Output 2 13 2 2 7" xfId="0"/>
    <cellStyle name="Output 2 13 2 2 8" xfId="0"/>
    <cellStyle name="Output 2 13 2 2 9" xfId="0"/>
    <cellStyle name="Output 2 13 2 3" xfId="0"/>
    <cellStyle name="Output 2 13 2 3 2" xfId="0"/>
    <cellStyle name="Output 2 13 2 3 2 2" xfId="0"/>
    <cellStyle name="Output 2 13 2 3 2 3" xfId="0"/>
    <cellStyle name="Output 2 13 2 3 2 4" xfId="0"/>
    <cellStyle name="Output 2 13 2 3 3" xfId="0"/>
    <cellStyle name="Output 2 13 2 3 3 2" xfId="0"/>
    <cellStyle name="Output 2 13 2 3 3 3" xfId="0"/>
    <cellStyle name="Output 2 13 2 3 3 4" xfId="0"/>
    <cellStyle name="Output 2 13 2 3 4" xfId="0"/>
    <cellStyle name="Output 2 13 2 3 4 2" xfId="0"/>
    <cellStyle name="Output 2 13 2 3 4 3" xfId="0"/>
    <cellStyle name="Output 2 13 2 3 4 4" xfId="0"/>
    <cellStyle name="Output 2 13 2 3 5" xfId="0"/>
    <cellStyle name="Output 2 13 2 3 5 2" xfId="0"/>
    <cellStyle name="Output 2 13 2 3 5 3" xfId="0"/>
    <cellStyle name="Output 2 13 2 3 5 4" xfId="0"/>
    <cellStyle name="Output 2 13 2 3 6" xfId="0"/>
    <cellStyle name="Output 2 13 2 3 6 2" xfId="0"/>
    <cellStyle name="Output 2 13 2 3 6 3" xfId="0"/>
    <cellStyle name="Output 2 13 2 3 7" xfId="0"/>
    <cellStyle name="Output 2 13 2 3 8" xfId="0"/>
    <cellStyle name="Output 2 13 2 4" xfId="0"/>
    <cellStyle name="Output 2 13 2 4 2" xfId="0"/>
    <cellStyle name="Output 2 13 2 4 3" xfId="0"/>
    <cellStyle name="Output 2 13 2 4 4" xfId="0"/>
    <cellStyle name="Output 2 13 2 5" xfId="0"/>
    <cellStyle name="Output 2 13 2 5 2" xfId="0"/>
    <cellStyle name="Output 2 13 2 5 3" xfId="0"/>
    <cellStyle name="Output 2 13 2 5 4" xfId="0"/>
    <cellStyle name="Output 2 13 2 6" xfId="0"/>
    <cellStyle name="Output 2 13 2 6 2" xfId="0"/>
    <cellStyle name="Output 2 13 2 6 3" xfId="0"/>
    <cellStyle name="Output 2 13 2 6 4" xfId="0"/>
    <cellStyle name="Output 2 13 2 7" xfId="0"/>
    <cellStyle name="Output 2 13 2 7 2" xfId="0"/>
    <cellStyle name="Output 2 13 2 7 3" xfId="0"/>
    <cellStyle name="Output 2 13 2 7 4" xfId="0"/>
    <cellStyle name="Output 2 13 2 8" xfId="0"/>
    <cellStyle name="Output 2 13 2 8 2" xfId="0"/>
    <cellStyle name="Output 2 13 2 8 3" xfId="0"/>
    <cellStyle name="Output 2 13 2 9" xfId="0"/>
    <cellStyle name="Output 2 13 3" xfId="0"/>
    <cellStyle name="Output 2 13 3 2" xfId="0"/>
    <cellStyle name="Output 2 13 3 3" xfId="0"/>
    <cellStyle name="Output 2 13 3 4" xfId="0"/>
    <cellStyle name="Output 2 13 3 5" xfId="0"/>
    <cellStyle name="Output 2 13 4" xfId="0"/>
    <cellStyle name="Output 2 13 4 2" xfId="0"/>
    <cellStyle name="Output 2 13 4 3" xfId="0"/>
    <cellStyle name="Output 2 13 4 4" xfId="0"/>
    <cellStyle name="Output 2 13 5" xfId="0"/>
    <cellStyle name="Output 2 14" xfId="0"/>
    <cellStyle name="Output 2 14 2" xfId="0"/>
    <cellStyle name="Output 2 14 2 10" xfId="0"/>
    <cellStyle name="Output 2 14 2 11" xfId="0"/>
    <cellStyle name="Output 2 14 2 2" xfId="0"/>
    <cellStyle name="Output 2 14 2 2 2" xfId="0"/>
    <cellStyle name="Output 2 14 2 2 2 2" xfId="0"/>
    <cellStyle name="Output 2 14 2 2 2 3" xfId="0"/>
    <cellStyle name="Output 2 14 2 2 2 4" xfId="0"/>
    <cellStyle name="Output 2 14 2 2 3" xfId="0"/>
    <cellStyle name="Output 2 14 2 2 3 2" xfId="0"/>
    <cellStyle name="Output 2 14 2 2 3 3" xfId="0"/>
    <cellStyle name="Output 2 14 2 2 3 4" xfId="0"/>
    <cellStyle name="Output 2 14 2 2 4" xfId="0"/>
    <cellStyle name="Output 2 14 2 2 4 2" xfId="0"/>
    <cellStyle name="Output 2 14 2 2 4 3" xfId="0"/>
    <cellStyle name="Output 2 14 2 2 4 4" xfId="0"/>
    <cellStyle name="Output 2 14 2 2 5" xfId="0"/>
    <cellStyle name="Output 2 14 2 2 5 2" xfId="0"/>
    <cellStyle name="Output 2 14 2 2 5 3" xfId="0"/>
    <cellStyle name="Output 2 14 2 2 5 4" xfId="0"/>
    <cellStyle name="Output 2 14 2 2 6" xfId="0"/>
    <cellStyle name="Output 2 14 2 2 6 2" xfId="0"/>
    <cellStyle name="Output 2 14 2 2 6 3" xfId="0"/>
    <cellStyle name="Output 2 14 2 2 7" xfId="0"/>
    <cellStyle name="Output 2 14 2 2 8" xfId="0"/>
    <cellStyle name="Output 2 14 2 3" xfId="0"/>
    <cellStyle name="Output 2 14 2 3 2" xfId="0"/>
    <cellStyle name="Output 2 14 2 3 2 2" xfId="0"/>
    <cellStyle name="Output 2 14 2 3 2 3" xfId="0"/>
    <cellStyle name="Output 2 14 2 3 2 4" xfId="0"/>
    <cellStyle name="Output 2 14 2 3 3" xfId="0"/>
    <cellStyle name="Output 2 14 2 3 3 2" xfId="0"/>
    <cellStyle name="Output 2 14 2 3 3 3" xfId="0"/>
    <cellStyle name="Output 2 14 2 3 3 4" xfId="0"/>
    <cellStyle name="Output 2 14 2 3 4" xfId="0"/>
    <cellStyle name="Output 2 14 2 3 4 2" xfId="0"/>
    <cellStyle name="Output 2 14 2 3 4 3" xfId="0"/>
    <cellStyle name="Output 2 14 2 3 4 4" xfId="0"/>
    <cellStyle name="Output 2 14 2 3 5" xfId="0"/>
    <cellStyle name="Output 2 14 2 3 5 2" xfId="0"/>
    <cellStyle name="Output 2 14 2 3 5 3" xfId="0"/>
    <cellStyle name="Output 2 14 2 3 5 4" xfId="0"/>
    <cellStyle name="Output 2 14 2 3 6" xfId="0"/>
    <cellStyle name="Output 2 14 2 3 6 2" xfId="0"/>
    <cellStyle name="Output 2 14 2 3 6 3" xfId="0"/>
    <cellStyle name="Output 2 14 2 3 7" xfId="0"/>
    <cellStyle name="Output 2 14 2 3 8" xfId="0"/>
    <cellStyle name="Output 2 14 2 4" xfId="0"/>
    <cellStyle name="Output 2 14 2 4 2" xfId="0"/>
    <cellStyle name="Output 2 14 2 4 3" xfId="0"/>
    <cellStyle name="Output 2 14 2 4 4" xfId="0"/>
    <cellStyle name="Output 2 14 2 5" xfId="0"/>
    <cellStyle name="Output 2 14 2 5 2" xfId="0"/>
    <cellStyle name="Output 2 14 2 5 3" xfId="0"/>
    <cellStyle name="Output 2 14 2 5 4" xfId="0"/>
    <cellStyle name="Output 2 14 2 6" xfId="0"/>
    <cellStyle name="Output 2 14 2 6 2" xfId="0"/>
    <cellStyle name="Output 2 14 2 6 3" xfId="0"/>
    <cellStyle name="Output 2 14 2 6 4" xfId="0"/>
    <cellStyle name="Output 2 14 2 7" xfId="0"/>
    <cellStyle name="Output 2 14 2 7 2" xfId="0"/>
    <cellStyle name="Output 2 14 2 7 3" xfId="0"/>
    <cellStyle name="Output 2 14 2 7 4" xfId="0"/>
    <cellStyle name="Output 2 14 2 8" xfId="0"/>
    <cellStyle name="Output 2 14 2 8 2" xfId="0"/>
    <cellStyle name="Output 2 14 2 8 3" xfId="0"/>
    <cellStyle name="Output 2 14 2 9" xfId="0"/>
    <cellStyle name="Output 2 14 3" xfId="0"/>
    <cellStyle name="Output 2 14 3 2" xfId="0"/>
    <cellStyle name="Output 2 14 3 3" xfId="0"/>
    <cellStyle name="Output 2 14 3 4" xfId="0"/>
    <cellStyle name="Output 2 14 4" xfId="0"/>
    <cellStyle name="Output 2 14 4 2" xfId="0"/>
    <cellStyle name="Output 2 14 4 3" xfId="0"/>
    <cellStyle name="Output 2 14 4 4" xfId="0"/>
    <cellStyle name="Output 2 14 5" xfId="0"/>
    <cellStyle name="Output 2 15" xfId="0"/>
    <cellStyle name="Output 2 15 2" xfId="0"/>
    <cellStyle name="Output 2 15 2 10" xfId="0"/>
    <cellStyle name="Output 2 15 2 2" xfId="0"/>
    <cellStyle name="Output 2 15 2 2 2" xfId="0"/>
    <cellStyle name="Output 2 15 2 2 2 2" xfId="0"/>
    <cellStyle name="Output 2 15 2 2 2 3" xfId="0"/>
    <cellStyle name="Output 2 15 2 2 2 4" xfId="0"/>
    <cellStyle name="Output 2 15 2 2 3" xfId="0"/>
    <cellStyle name="Output 2 15 2 2 3 2" xfId="0"/>
    <cellStyle name="Output 2 15 2 2 3 3" xfId="0"/>
    <cellStyle name="Output 2 15 2 2 3 4" xfId="0"/>
    <cellStyle name="Output 2 15 2 2 4" xfId="0"/>
    <cellStyle name="Output 2 15 2 2 4 2" xfId="0"/>
    <cellStyle name="Output 2 15 2 2 4 3" xfId="0"/>
    <cellStyle name="Output 2 15 2 2 4 4" xfId="0"/>
    <cellStyle name="Output 2 15 2 2 5" xfId="0"/>
    <cellStyle name="Output 2 15 2 2 5 2" xfId="0"/>
    <cellStyle name="Output 2 15 2 2 5 3" xfId="0"/>
    <cellStyle name="Output 2 15 2 2 5 4" xfId="0"/>
    <cellStyle name="Output 2 15 2 2 6" xfId="0"/>
    <cellStyle name="Output 2 15 2 2 6 2" xfId="0"/>
    <cellStyle name="Output 2 15 2 2 6 3" xfId="0"/>
    <cellStyle name="Output 2 15 2 2 7" xfId="0"/>
    <cellStyle name="Output 2 15 2 2 8" xfId="0"/>
    <cellStyle name="Output 2 15 2 3" xfId="0"/>
    <cellStyle name="Output 2 15 2 3 2" xfId="0"/>
    <cellStyle name="Output 2 15 2 3 2 2" xfId="0"/>
    <cellStyle name="Output 2 15 2 3 2 3" xfId="0"/>
    <cellStyle name="Output 2 15 2 3 2 4" xfId="0"/>
    <cellStyle name="Output 2 15 2 3 3" xfId="0"/>
    <cellStyle name="Output 2 15 2 3 3 2" xfId="0"/>
    <cellStyle name="Output 2 15 2 3 3 3" xfId="0"/>
    <cellStyle name="Output 2 15 2 3 3 4" xfId="0"/>
    <cellStyle name="Output 2 15 2 3 4" xfId="0"/>
    <cellStyle name="Output 2 15 2 3 4 2" xfId="0"/>
    <cellStyle name="Output 2 15 2 3 4 3" xfId="0"/>
    <cellStyle name="Output 2 15 2 3 4 4" xfId="0"/>
    <cellStyle name="Output 2 15 2 3 5" xfId="0"/>
    <cellStyle name="Output 2 15 2 3 5 2" xfId="0"/>
    <cellStyle name="Output 2 15 2 3 5 3" xfId="0"/>
    <cellStyle name="Output 2 15 2 3 5 4" xfId="0"/>
    <cellStyle name="Output 2 15 2 3 6" xfId="0"/>
    <cellStyle name="Output 2 15 2 3 6 2" xfId="0"/>
    <cellStyle name="Output 2 15 2 3 6 3" xfId="0"/>
    <cellStyle name="Output 2 15 2 3 7" xfId="0"/>
    <cellStyle name="Output 2 15 2 3 8" xfId="0"/>
    <cellStyle name="Output 2 15 2 4" xfId="0"/>
    <cellStyle name="Output 2 15 2 4 2" xfId="0"/>
    <cellStyle name="Output 2 15 2 4 3" xfId="0"/>
    <cellStyle name="Output 2 15 2 4 4" xfId="0"/>
    <cellStyle name="Output 2 15 2 5" xfId="0"/>
    <cellStyle name="Output 2 15 2 5 2" xfId="0"/>
    <cellStyle name="Output 2 15 2 5 3" xfId="0"/>
    <cellStyle name="Output 2 15 2 5 4" xfId="0"/>
    <cellStyle name="Output 2 15 2 6" xfId="0"/>
    <cellStyle name="Output 2 15 2 6 2" xfId="0"/>
    <cellStyle name="Output 2 15 2 6 3" xfId="0"/>
    <cellStyle name="Output 2 15 2 6 4" xfId="0"/>
    <cellStyle name="Output 2 15 2 7" xfId="0"/>
    <cellStyle name="Output 2 15 2 7 2" xfId="0"/>
    <cellStyle name="Output 2 15 2 7 3" xfId="0"/>
    <cellStyle name="Output 2 15 2 7 4" xfId="0"/>
    <cellStyle name="Output 2 15 2 8" xfId="0"/>
    <cellStyle name="Output 2 15 2 8 2" xfId="0"/>
    <cellStyle name="Output 2 15 2 8 3" xfId="0"/>
    <cellStyle name="Output 2 15 2 9" xfId="0"/>
    <cellStyle name="Output 2 15 3" xfId="0"/>
    <cellStyle name="Output 2 15 3 2" xfId="0"/>
    <cellStyle name="Output 2 15 3 3" xfId="0"/>
    <cellStyle name="Output 2 15 3 4" xfId="0"/>
    <cellStyle name="Output 2 15 4" xfId="0"/>
    <cellStyle name="Output 2 15 4 2" xfId="0"/>
    <cellStyle name="Output 2 15 4 3" xfId="0"/>
    <cellStyle name="Output 2 15 4 4" xfId="0"/>
    <cellStyle name="Output 2 15 5" xfId="0"/>
    <cellStyle name="Output 2 16" xfId="0"/>
    <cellStyle name="Output 2 16 2" xfId="0"/>
    <cellStyle name="Output 2 16 2 10" xfId="0"/>
    <cellStyle name="Output 2 16 2 2" xfId="0"/>
    <cellStyle name="Output 2 16 2 2 2" xfId="0"/>
    <cellStyle name="Output 2 16 2 2 2 2" xfId="0"/>
    <cellStyle name="Output 2 16 2 2 2 3" xfId="0"/>
    <cellStyle name="Output 2 16 2 2 2 4" xfId="0"/>
    <cellStyle name="Output 2 16 2 2 3" xfId="0"/>
    <cellStyle name="Output 2 16 2 2 3 2" xfId="0"/>
    <cellStyle name="Output 2 16 2 2 3 3" xfId="0"/>
    <cellStyle name="Output 2 16 2 2 3 4" xfId="0"/>
    <cellStyle name="Output 2 16 2 2 4" xfId="0"/>
    <cellStyle name="Output 2 16 2 2 4 2" xfId="0"/>
    <cellStyle name="Output 2 16 2 2 4 3" xfId="0"/>
    <cellStyle name="Output 2 16 2 2 4 4" xfId="0"/>
    <cellStyle name="Output 2 16 2 2 5" xfId="0"/>
    <cellStyle name="Output 2 16 2 2 5 2" xfId="0"/>
    <cellStyle name="Output 2 16 2 2 5 3" xfId="0"/>
    <cellStyle name="Output 2 16 2 2 5 4" xfId="0"/>
    <cellStyle name="Output 2 16 2 2 6" xfId="0"/>
    <cellStyle name="Output 2 16 2 2 6 2" xfId="0"/>
    <cellStyle name="Output 2 16 2 2 6 3" xfId="0"/>
    <cellStyle name="Output 2 16 2 2 7" xfId="0"/>
    <cellStyle name="Output 2 16 2 2 8" xfId="0"/>
    <cellStyle name="Output 2 16 2 3" xfId="0"/>
    <cellStyle name="Output 2 16 2 3 2" xfId="0"/>
    <cellStyle name="Output 2 16 2 3 2 2" xfId="0"/>
    <cellStyle name="Output 2 16 2 3 2 3" xfId="0"/>
    <cellStyle name="Output 2 16 2 3 2 4" xfId="0"/>
    <cellStyle name="Output 2 16 2 3 3" xfId="0"/>
    <cellStyle name="Output 2 16 2 3 3 2" xfId="0"/>
    <cellStyle name="Output 2 16 2 3 3 3" xfId="0"/>
    <cellStyle name="Output 2 16 2 3 3 4" xfId="0"/>
    <cellStyle name="Output 2 16 2 3 4" xfId="0"/>
    <cellStyle name="Output 2 16 2 3 4 2" xfId="0"/>
    <cellStyle name="Output 2 16 2 3 4 3" xfId="0"/>
    <cellStyle name="Output 2 16 2 3 4 4" xfId="0"/>
    <cellStyle name="Output 2 16 2 3 5" xfId="0"/>
    <cellStyle name="Output 2 16 2 3 5 2" xfId="0"/>
    <cellStyle name="Output 2 16 2 3 5 3" xfId="0"/>
    <cellStyle name="Output 2 16 2 3 5 4" xfId="0"/>
    <cellStyle name="Output 2 16 2 3 6" xfId="0"/>
    <cellStyle name="Output 2 16 2 3 6 2" xfId="0"/>
    <cellStyle name="Output 2 16 2 3 6 3" xfId="0"/>
    <cellStyle name="Output 2 16 2 3 7" xfId="0"/>
    <cellStyle name="Output 2 16 2 3 8" xfId="0"/>
    <cellStyle name="Output 2 16 2 4" xfId="0"/>
    <cellStyle name="Output 2 16 2 4 2" xfId="0"/>
    <cellStyle name="Output 2 16 2 4 3" xfId="0"/>
    <cellStyle name="Output 2 16 2 4 4" xfId="0"/>
    <cellStyle name="Output 2 16 2 5" xfId="0"/>
    <cellStyle name="Output 2 16 2 5 2" xfId="0"/>
    <cellStyle name="Output 2 16 2 5 3" xfId="0"/>
    <cellStyle name="Output 2 16 2 5 4" xfId="0"/>
    <cellStyle name="Output 2 16 2 6" xfId="0"/>
    <cellStyle name="Output 2 16 2 6 2" xfId="0"/>
    <cellStyle name="Output 2 16 2 6 3" xfId="0"/>
    <cellStyle name="Output 2 16 2 6 4" xfId="0"/>
    <cellStyle name="Output 2 16 2 7" xfId="0"/>
    <cellStyle name="Output 2 16 2 7 2" xfId="0"/>
    <cellStyle name="Output 2 16 2 7 3" xfId="0"/>
    <cellStyle name="Output 2 16 2 7 4" xfId="0"/>
    <cellStyle name="Output 2 16 2 8" xfId="0"/>
    <cellStyle name="Output 2 16 2 8 2" xfId="0"/>
    <cellStyle name="Output 2 16 2 8 3" xfId="0"/>
    <cellStyle name="Output 2 16 2 9" xfId="0"/>
    <cellStyle name="Output 2 16 3" xfId="0"/>
    <cellStyle name="Output 2 16 3 2" xfId="0"/>
    <cellStyle name="Output 2 16 3 3" xfId="0"/>
    <cellStyle name="Output 2 16 3 4" xfId="0"/>
    <cellStyle name="Output 2 16 4" xfId="0"/>
    <cellStyle name="Output 2 16 4 2" xfId="0"/>
    <cellStyle name="Output 2 16 4 3" xfId="0"/>
    <cellStyle name="Output 2 16 4 4" xfId="0"/>
    <cellStyle name="Output 2 17" xfId="0"/>
    <cellStyle name="Output 2 17 2" xfId="0"/>
    <cellStyle name="Output 2 17 2 2" xfId="0"/>
    <cellStyle name="Output 2 17 2 2 2" xfId="0"/>
    <cellStyle name="Output 2 17 2 2 3" xfId="0"/>
    <cellStyle name="Output 2 17 2 2 4" xfId="0"/>
    <cellStyle name="Output 2 17 2 3" xfId="0"/>
    <cellStyle name="Output 2 17 2 3 2" xfId="0"/>
    <cellStyle name="Output 2 17 2 3 3" xfId="0"/>
    <cellStyle name="Output 2 17 2 3 4" xfId="0"/>
    <cellStyle name="Output 2 17 2 4" xfId="0"/>
    <cellStyle name="Output 2 17 2 4 2" xfId="0"/>
    <cellStyle name="Output 2 17 2 4 3" xfId="0"/>
    <cellStyle name="Output 2 17 2 4 4" xfId="0"/>
    <cellStyle name="Output 2 17 2 5" xfId="0"/>
    <cellStyle name="Output 2 17 2 5 2" xfId="0"/>
    <cellStyle name="Output 2 17 2 5 3" xfId="0"/>
    <cellStyle name="Output 2 17 2 5 4" xfId="0"/>
    <cellStyle name="Output 2 17 2 6" xfId="0"/>
    <cellStyle name="Output 2 17 2 6 2" xfId="0"/>
    <cellStyle name="Output 2 17 2 6 3" xfId="0"/>
    <cellStyle name="Output 2 17 2 7" xfId="0"/>
    <cellStyle name="Output 2 17 2 8" xfId="0"/>
    <cellStyle name="Output 2 17 3" xfId="0"/>
    <cellStyle name="Output 2 17 3 2" xfId="0"/>
    <cellStyle name="Output 2 17 3 2 2" xfId="0"/>
    <cellStyle name="Output 2 17 3 2 3" xfId="0"/>
    <cellStyle name="Output 2 17 3 2 4" xfId="0"/>
    <cellStyle name="Output 2 17 3 3" xfId="0"/>
    <cellStyle name="Output 2 17 3 3 2" xfId="0"/>
    <cellStyle name="Output 2 17 3 3 3" xfId="0"/>
    <cellStyle name="Output 2 17 3 3 4" xfId="0"/>
    <cellStyle name="Output 2 17 3 4" xfId="0"/>
    <cellStyle name="Output 2 17 3 4 2" xfId="0"/>
    <cellStyle name="Output 2 17 3 4 3" xfId="0"/>
    <cellStyle name="Output 2 17 3 4 4" xfId="0"/>
    <cellStyle name="Output 2 17 3 5" xfId="0"/>
    <cellStyle name="Output 2 17 3 5 2" xfId="0"/>
    <cellStyle name="Output 2 17 3 5 3" xfId="0"/>
    <cellStyle name="Output 2 17 3 5 4" xfId="0"/>
    <cellStyle name="Output 2 17 3 6" xfId="0"/>
    <cellStyle name="Output 2 17 3 6 2" xfId="0"/>
    <cellStyle name="Output 2 17 3 6 3" xfId="0"/>
    <cellStyle name="Output 2 17 3 7" xfId="0"/>
    <cellStyle name="Output 2 17 3 8" xfId="0"/>
    <cellStyle name="Output 2 17 4" xfId="0"/>
    <cellStyle name="Output 2 17 4 2" xfId="0"/>
    <cellStyle name="Output 2 17 4 3" xfId="0"/>
    <cellStyle name="Output 2 17 4 4" xfId="0"/>
    <cellStyle name="Output 2 17 5" xfId="0"/>
    <cellStyle name="Output 2 17 5 2" xfId="0"/>
    <cellStyle name="Output 2 17 5 3" xfId="0"/>
    <cellStyle name="Output 2 17 5 4" xfId="0"/>
    <cellStyle name="Output 2 18" xfId="0"/>
    <cellStyle name="Output 2 18 10" xfId="0"/>
    <cellStyle name="Output 2 18 2" xfId="0"/>
    <cellStyle name="Output 2 18 2 2" xfId="0"/>
    <cellStyle name="Output 2 18 2 2 2" xfId="0"/>
    <cellStyle name="Output 2 18 2 2 3" xfId="0"/>
    <cellStyle name="Output 2 18 2 2 4" xfId="0"/>
    <cellStyle name="Output 2 18 2 3" xfId="0"/>
    <cellStyle name="Output 2 18 2 3 2" xfId="0"/>
    <cellStyle name="Output 2 18 2 3 3" xfId="0"/>
    <cellStyle name="Output 2 18 2 3 4" xfId="0"/>
    <cellStyle name="Output 2 18 2 4" xfId="0"/>
    <cellStyle name="Output 2 18 2 4 2" xfId="0"/>
    <cellStyle name="Output 2 18 2 4 3" xfId="0"/>
    <cellStyle name="Output 2 18 2 4 4" xfId="0"/>
    <cellStyle name="Output 2 18 2 5" xfId="0"/>
    <cellStyle name="Output 2 18 2 5 2" xfId="0"/>
    <cellStyle name="Output 2 18 2 5 3" xfId="0"/>
    <cellStyle name="Output 2 18 2 5 4" xfId="0"/>
    <cellStyle name="Output 2 18 2 6" xfId="0"/>
    <cellStyle name="Output 2 18 2 6 2" xfId="0"/>
    <cellStyle name="Output 2 18 2 6 3" xfId="0"/>
    <cellStyle name="Output 2 18 2 7" xfId="0"/>
    <cellStyle name="Output 2 18 2 8" xfId="0"/>
    <cellStyle name="Output 2 18 3" xfId="0"/>
    <cellStyle name="Output 2 18 3 2" xfId="0"/>
    <cellStyle name="Output 2 18 3 2 2" xfId="0"/>
    <cellStyle name="Output 2 18 3 2 3" xfId="0"/>
    <cellStyle name="Output 2 18 3 2 4" xfId="0"/>
    <cellStyle name="Output 2 18 3 3" xfId="0"/>
    <cellStyle name="Output 2 18 3 3 2" xfId="0"/>
    <cellStyle name="Output 2 18 3 3 3" xfId="0"/>
    <cellStyle name="Output 2 18 3 3 4" xfId="0"/>
    <cellStyle name="Output 2 18 3 4" xfId="0"/>
    <cellStyle name="Output 2 18 3 4 2" xfId="0"/>
    <cellStyle name="Output 2 18 3 4 3" xfId="0"/>
    <cellStyle name="Output 2 18 3 4 4" xfId="0"/>
    <cellStyle name="Output 2 18 3 5" xfId="0"/>
    <cellStyle name="Output 2 18 3 5 2" xfId="0"/>
    <cellStyle name="Output 2 18 3 5 3" xfId="0"/>
    <cellStyle name="Output 2 18 3 5 4" xfId="0"/>
    <cellStyle name="Output 2 18 3 6" xfId="0"/>
    <cellStyle name="Output 2 18 3 6 2" xfId="0"/>
    <cellStyle name="Output 2 18 3 6 3" xfId="0"/>
    <cellStyle name="Output 2 18 3 7" xfId="0"/>
    <cellStyle name="Output 2 18 3 8" xfId="0"/>
    <cellStyle name="Output 2 18 4" xfId="0"/>
    <cellStyle name="Output 2 18 4 2" xfId="0"/>
    <cellStyle name="Output 2 18 4 3" xfId="0"/>
    <cellStyle name="Output 2 18 4 4" xfId="0"/>
    <cellStyle name="Output 2 18 5" xfId="0"/>
    <cellStyle name="Output 2 18 5 2" xfId="0"/>
    <cellStyle name="Output 2 18 5 3" xfId="0"/>
    <cellStyle name="Output 2 18 5 4" xfId="0"/>
    <cellStyle name="Output 2 18 6" xfId="0"/>
    <cellStyle name="Output 2 18 6 2" xfId="0"/>
    <cellStyle name="Output 2 18 6 3" xfId="0"/>
    <cellStyle name="Output 2 18 6 4" xfId="0"/>
    <cellStyle name="Output 2 18 7" xfId="0"/>
    <cellStyle name="Output 2 18 7 2" xfId="0"/>
    <cellStyle name="Output 2 18 7 3" xfId="0"/>
    <cellStyle name="Output 2 18 7 4" xfId="0"/>
    <cellStyle name="Output 2 18 8" xfId="0"/>
    <cellStyle name="Output 2 18 8 2" xfId="0"/>
    <cellStyle name="Output 2 18 8 3" xfId="0"/>
    <cellStyle name="Output 2 18 9" xfId="0"/>
    <cellStyle name="Output 2 19" xfId="0"/>
    <cellStyle name="Output 2 19 2" xfId="0"/>
    <cellStyle name="Output 2 19 3" xfId="0"/>
    <cellStyle name="Output 2 19 4" xfId="0"/>
    <cellStyle name="Output 2 2" xfId="0"/>
    <cellStyle name="Output 2 2 2" xfId="0"/>
    <cellStyle name="Output 2 2 2 2" xfId="0"/>
    <cellStyle name="Output 2 2 2 2 10" xfId="0"/>
    <cellStyle name="Output 2 2 2 2 11" xfId="0"/>
    <cellStyle name="Output 2 2 2 2 2" xfId="0"/>
    <cellStyle name="Output 2 2 2 2 2 2" xfId="0"/>
    <cellStyle name="Output 2 2 2 2 2 2 2" xfId="0"/>
    <cellStyle name="Output 2 2 2 2 2 2 3" xfId="0"/>
    <cellStyle name="Output 2 2 2 2 2 2 4" xfId="0"/>
    <cellStyle name="Output 2 2 2 2 2 3" xfId="0"/>
    <cellStyle name="Output 2 2 2 2 2 3 2" xfId="0"/>
    <cellStyle name="Output 2 2 2 2 2 3 3" xfId="0"/>
    <cellStyle name="Output 2 2 2 2 2 3 4" xfId="0"/>
    <cellStyle name="Output 2 2 2 2 2 4" xfId="0"/>
    <cellStyle name="Output 2 2 2 2 2 4 2" xfId="0"/>
    <cellStyle name="Output 2 2 2 2 2 4 3" xfId="0"/>
    <cellStyle name="Output 2 2 2 2 2 4 4" xfId="0"/>
    <cellStyle name="Output 2 2 2 2 2 5" xfId="0"/>
    <cellStyle name="Output 2 2 2 2 2 5 2" xfId="0"/>
    <cellStyle name="Output 2 2 2 2 2 5 3" xfId="0"/>
    <cellStyle name="Output 2 2 2 2 2 5 4" xfId="0"/>
    <cellStyle name="Output 2 2 2 2 2 6" xfId="0"/>
    <cellStyle name="Output 2 2 2 2 2 6 2" xfId="0"/>
    <cellStyle name="Output 2 2 2 2 2 6 3" xfId="0"/>
    <cellStyle name="Output 2 2 2 2 2 7" xfId="0"/>
    <cellStyle name="Output 2 2 2 2 2 8" xfId="0"/>
    <cellStyle name="Output 2 2 2 2 2 9" xfId="0"/>
    <cellStyle name="Output 2 2 2 2 3" xfId="0"/>
    <cellStyle name="Output 2 2 2 2 3 2" xfId="0"/>
    <cellStyle name="Output 2 2 2 2 3 2 2" xfId="0"/>
    <cellStyle name="Output 2 2 2 2 3 2 3" xfId="0"/>
    <cellStyle name="Output 2 2 2 2 3 2 4" xfId="0"/>
    <cellStyle name="Output 2 2 2 2 3 3" xfId="0"/>
    <cellStyle name="Output 2 2 2 2 3 3 2" xfId="0"/>
    <cellStyle name="Output 2 2 2 2 3 3 3" xfId="0"/>
    <cellStyle name="Output 2 2 2 2 3 3 4" xfId="0"/>
    <cellStyle name="Output 2 2 2 2 3 4" xfId="0"/>
    <cellStyle name="Output 2 2 2 2 3 4 2" xfId="0"/>
    <cellStyle name="Output 2 2 2 2 3 4 3" xfId="0"/>
    <cellStyle name="Output 2 2 2 2 3 4 4" xfId="0"/>
    <cellStyle name="Output 2 2 2 2 3 5" xfId="0"/>
    <cellStyle name="Output 2 2 2 2 3 5 2" xfId="0"/>
    <cellStyle name="Output 2 2 2 2 3 5 3" xfId="0"/>
    <cellStyle name="Output 2 2 2 2 3 5 4" xfId="0"/>
    <cellStyle name="Output 2 2 2 2 3 6" xfId="0"/>
    <cellStyle name="Output 2 2 2 2 3 6 2" xfId="0"/>
    <cellStyle name="Output 2 2 2 2 3 6 3" xfId="0"/>
    <cellStyle name="Output 2 2 2 2 3 7" xfId="0"/>
    <cellStyle name="Output 2 2 2 2 3 8" xfId="0"/>
    <cellStyle name="Output 2 2 2 2 4" xfId="0"/>
    <cellStyle name="Output 2 2 2 2 4 2" xfId="0"/>
    <cellStyle name="Output 2 2 2 2 4 3" xfId="0"/>
    <cellStyle name="Output 2 2 2 2 4 4" xfId="0"/>
    <cellStyle name="Output 2 2 2 2 5" xfId="0"/>
    <cellStyle name="Output 2 2 2 2 5 2" xfId="0"/>
    <cellStyle name="Output 2 2 2 2 5 3" xfId="0"/>
    <cellStyle name="Output 2 2 2 2 5 4" xfId="0"/>
    <cellStyle name="Output 2 2 2 2 6" xfId="0"/>
    <cellStyle name="Output 2 2 2 2 6 2" xfId="0"/>
    <cellStyle name="Output 2 2 2 2 6 3" xfId="0"/>
    <cellStyle name="Output 2 2 2 2 6 4" xfId="0"/>
    <cellStyle name="Output 2 2 2 2 7" xfId="0"/>
    <cellStyle name="Output 2 2 2 2 7 2" xfId="0"/>
    <cellStyle name="Output 2 2 2 2 7 3" xfId="0"/>
    <cellStyle name="Output 2 2 2 2 7 4" xfId="0"/>
    <cellStyle name="Output 2 2 2 2 8" xfId="0"/>
    <cellStyle name="Output 2 2 2 2 8 2" xfId="0"/>
    <cellStyle name="Output 2 2 2 2 8 3" xfId="0"/>
    <cellStyle name="Output 2 2 2 2 9" xfId="0"/>
    <cellStyle name="Output 2 2 2 3" xfId="0"/>
    <cellStyle name="Output 2 2 2 3 2" xfId="0"/>
    <cellStyle name="Output 2 2 2 3 3" xfId="0"/>
    <cellStyle name="Output 2 2 2 3 4" xfId="0"/>
    <cellStyle name="Output 2 2 2 3 5" xfId="0"/>
    <cellStyle name="Output 2 2 2 4" xfId="0"/>
    <cellStyle name="Output 2 2 2 4 2" xfId="0"/>
    <cellStyle name="Output 2 2 2 4 3" xfId="0"/>
    <cellStyle name="Output 2 2 2 4 4" xfId="0"/>
    <cellStyle name="Output 2 2 2 5" xfId="0"/>
    <cellStyle name="Output 2 2 3" xfId="0"/>
    <cellStyle name="Output 2 2 3 2" xfId="0"/>
    <cellStyle name="Output 2 2 3 2 10" xfId="0"/>
    <cellStyle name="Output 2 2 3 2 11" xfId="0"/>
    <cellStyle name="Output 2 2 3 2 2" xfId="0"/>
    <cellStyle name="Output 2 2 3 2 2 2" xfId="0"/>
    <cellStyle name="Output 2 2 3 2 2 2 2" xfId="0"/>
    <cellStyle name="Output 2 2 3 2 2 2 3" xfId="0"/>
    <cellStyle name="Output 2 2 3 2 2 2 4" xfId="0"/>
    <cellStyle name="Output 2 2 3 2 2 3" xfId="0"/>
    <cellStyle name="Output 2 2 3 2 2 3 2" xfId="0"/>
    <cellStyle name="Output 2 2 3 2 2 3 3" xfId="0"/>
    <cellStyle name="Output 2 2 3 2 2 3 4" xfId="0"/>
    <cellStyle name="Output 2 2 3 2 2 4" xfId="0"/>
    <cellStyle name="Output 2 2 3 2 2 4 2" xfId="0"/>
    <cellStyle name="Output 2 2 3 2 2 4 3" xfId="0"/>
    <cellStyle name="Output 2 2 3 2 2 4 4" xfId="0"/>
    <cellStyle name="Output 2 2 3 2 2 5" xfId="0"/>
    <cellStyle name="Output 2 2 3 2 2 5 2" xfId="0"/>
    <cellStyle name="Output 2 2 3 2 2 5 3" xfId="0"/>
    <cellStyle name="Output 2 2 3 2 2 5 4" xfId="0"/>
    <cellStyle name="Output 2 2 3 2 2 6" xfId="0"/>
    <cellStyle name="Output 2 2 3 2 2 6 2" xfId="0"/>
    <cellStyle name="Output 2 2 3 2 2 6 3" xfId="0"/>
    <cellStyle name="Output 2 2 3 2 2 7" xfId="0"/>
    <cellStyle name="Output 2 2 3 2 2 8" xfId="0"/>
    <cellStyle name="Output 2 2 3 2 2 9" xfId="0"/>
    <cellStyle name="Output 2 2 3 2 3" xfId="0"/>
    <cellStyle name="Output 2 2 3 2 3 2" xfId="0"/>
    <cellStyle name="Output 2 2 3 2 3 2 2" xfId="0"/>
    <cellStyle name="Output 2 2 3 2 3 2 3" xfId="0"/>
    <cellStyle name="Output 2 2 3 2 3 2 4" xfId="0"/>
    <cellStyle name="Output 2 2 3 2 3 3" xfId="0"/>
    <cellStyle name="Output 2 2 3 2 3 3 2" xfId="0"/>
    <cellStyle name="Output 2 2 3 2 3 3 3" xfId="0"/>
    <cellStyle name="Output 2 2 3 2 3 3 4" xfId="0"/>
    <cellStyle name="Output 2 2 3 2 3 4" xfId="0"/>
    <cellStyle name="Output 2 2 3 2 3 4 2" xfId="0"/>
    <cellStyle name="Output 2 2 3 2 3 4 3" xfId="0"/>
    <cellStyle name="Output 2 2 3 2 3 4 4" xfId="0"/>
    <cellStyle name="Output 2 2 3 2 3 5" xfId="0"/>
    <cellStyle name="Output 2 2 3 2 3 5 2" xfId="0"/>
    <cellStyle name="Output 2 2 3 2 3 5 3" xfId="0"/>
    <cellStyle name="Output 2 2 3 2 3 5 4" xfId="0"/>
    <cellStyle name="Output 2 2 3 2 3 6" xfId="0"/>
    <cellStyle name="Output 2 2 3 2 3 6 2" xfId="0"/>
    <cellStyle name="Output 2 2 3 2 3 6 3" xfId="0"/>
    <cellStyle name="Output 2 2 3 2 3 7" xfId="0"/>
    <cellStyle name="Output 2 2 3 2 3 8" xfId="0"/>
    <cellStyle name="Output 2 2 3 2 4" xfId="0"/>
    <cellStyle name="Output 2 2 3 2 4 2" xfId="0"/>
    <cellStyle name="Output 2 2 3 2 4 3" xfId="0"/>
    <cellStyle name="Output 2 2 3 2 4 4" xfId="0"/>
    <cellStyle name="Output 2 2 3 2 5" xfId="0"/>
    <cellStyle name="Output 2 2 3 2 5 2" xfId="0"/>
    <cellStyle name="Output 2 2 3 2 5 3" xfId="0"/>
    <cellStyle name="Output 2 2 3 2 5 4" xfId="0"/>
    <cellStyle name="Output 2 2 3 2 6" xfId="0"/>
    <cellStyle name="Output 2 2 3 2 6 2" xfId="0"/>
    <cellStyle name="Output 2 2 3 2 6 3" xfId="0"/>
    <cellStyle name="Output 2 2 3 2 6 4" xfId="0"/>
    <cellStyle name="Output 2 2 3 2 7" xfId="0"/>
    <cellStyle name="Output 2 2 3 2 7 2" xfId="0"/>
    <cellStyle name="Output 2 2 3 2 7 3" xfId="0"/>
    <cellStyle name="Output 2 2 3 2 7 4" xfId="0"/>
    <cellStyle name="Output 2 2 3 2 8" xfId="0"/>
    <cellStyle name="Output 2 2 3 2 8 2" xfId="0"/>
    <cellStyle name="Output 2 2 3 2 8 3" xfId="0"/>
    <cellStyle name="Output 2 2 3 2 9" xfId="0"/>
    <cellStyle name="Output 2 2 3 3" xfId="0"/>
    <cellStyle name="Output 2 2 3 3 2" xfId="0"/>
    <cellStyle name="Output 2 2 3 3 3" xfId="0"/>
    <cellStyle name="Output 2 2 3 3 4" xfId="0"/>
    <cellStyle name="Output 2 2 3 3 5" xfId="0"/>
    <cellStyle name="Output 2 2 3 4" xfId="0"/>
    <cellStyle name="Output 2 2 3 4 2" xfId="0"/>
    <cellStyle name="Output 2 2 3 4 3" xfId="0"/>
    <cellStyle name="Output 2 2 3 4 4" xfId="0"/>
    <cellStyle name="Output 2 2 3 5" xfId="0"/>
    <cellStyle name="Output 2 2 3 5 2" xfId="0"/>
    <cellStyle name="Output 2 2 3 5 3" xfId="0"/>
    <cellStyle name="Output 2 2 3 6" xfId="0"/>
    <cellStyle name="Output 2 2 4" xfId="0"/>
    <cellStyle name="Output 2 2 4 2" xfId="0"/>
    <cellStyle name="Output 2 2 4 2 10" xfId="0"/>
    <cellStyle name="Output 2 2 4 2 11" xfId="0"/>
    <cellStyle name="Output 2 2 4 2 2" xfId="0"/>
    <cellStyle name="Output 2 2 4 2 2 2" xfId="0"/>
    <cellStyle name="Output 2 2 4 2 2 2 2" xfId="0"/>
    <cellStyle name="Output 2 2 4 2 2 2 3" xfId="0"/>
    <cellStyle name="Output 2 2 4 2 2 2 4" xfId="0"/>
    <cellStyle name="Output 2 2 4 2 2 3" xfId="0"/>
    <cellStyle name="Output 2 2 4 2 2 3 2" xfId="0"/>
    <cellStyle name="Output 2 2 4 2 2 3 3" xfId="0"/>
    <cellStyle name="Output 2 2 4 2 2 3 4" xfId="0"/>
    <cellStyle name="Output 2 2 4 2 2 4" xfId="0"/>
    <cellStyle name="Output 2 2 4 2 2 4 2" xfId="0"/>
    <cellStyle name="Output 2 2 4 2 2 4 3" xfId="0"/>
    <cellStyle name="Output 2 2 4 2 2 4 4" xfId="0"/>
    <cellStyle name="Output 2 2 4 2 2 5" xfId="0"/>
    <cellStyle name="Output 2 2 4 2 2 5 2" xfId="0"/>
    <cellStyle name="Output 2 2 4 2 2 5 3" xfId="0"/>
    <cellStyle name="Output 2 2 4 2 2 5 4" xfId="0"/>
    <cellStyle name="Output 2 2 4 2 2 6" xfId="0"/>
    <cellStyle name="Output 2 2 4 2 2 6 2" xfId="0"/>
    <cellStyle name="Output 2 2 4 2 2 6 3" xfId="0"/>
    <cellStyle name="Output 2 2 4 2 2 7" xfId="0"/>
    <cellStyle name="Output 2 2 4 2 2 8" xfId="0"/>
    <cellStyle name="Output 2 2 4 2 2 9" xfId="0"/>
    <cellStyle name="Output 2 2 4 2 3" xfId="0"/>
    <cellStyle name="Output 2 2 4 2 3 2" xfId="0"/>
    <cellStyle name="Output 2 2 4 2 3 2 2" xfId="0"/>
    <cellStyle name="Output 2 2 4 2 3 2 3" xfId="0"/>
    <cellStyle name="Output 2 2 4 2 3 2 4" xfId="0"/>
    <cellStyle name="Output 2 2 4 2 3 3" xfId="0"/>
    <cellStyle name="Output 2 2 4 2 3 3 2" xfId="0"/>
    <cellStyle name="Output 2 2 4 2 3 3 3" xfId="0"/>
    <cellStyle name="Output 2 2 4 2 3 3 4" xfId="0"/>
    <cellStyle name="Output 2 2 4 2 3 4" xfId="0"/>
    <cellStyle name="Output 2 2 4 2 3 4 2" xfId="0"/>
    <cellStyle name="Output 2 2 4 2 3 4 3" xfId="0"/>
    <cellStyle name="Output 2 2 4 2 3 4 4" xfId="0"/>
    <cellStyle name="Output 2 2 4 2 3 5" xfId="0"/>
    <cellStyle name="Output 2 2 4 2 3 5 2" xfId="0"/>
    <cellStyle name="Output 2 2 4 2 3 5 3" xfId="0"/>
    <cellStyle name="Output 2 2 4 2 3 5 4" xfId="0"/>
    <cellStyle name="Output 2 2 4 2 3 6" xfId="0"/>
    <cellStyle name="Output 2 2 4 2 3 6 2" xfId="0"/>
    <cellStyle name="Output 2 2 4 2 3 6 3" xfId="0"/>
    <cellStyle name="Output 2 2 4 2 3 7" xfId="0"/>
    <cellStyle name="Output 2 2 4 2 3 8" xfId="0"/>
    <cellStyle name="Output 2 2 4 2 4" xfId="0"/>
    <cellStyle name="Output 2 2 4 2 4 2" xfId="0"/>
    <cellStyle name="Output 2 2 4 2 4 3" xfId="0"/>
    <cellStyle name="Output 2 2 4 2 4 4" xfId="0"/>
    <cellStyle name="Output 2 2 4 2 5" xfId="0"/>
    <cellStyle name="Output 2 2 4 2 5 2" xfId="0"/>
    <cellStyle name="Output 2 2 4 2 5 3" xfId="0"/>
    <cellStyle name="Output 2 2 4 2 5 4" xfId="0"/>
    <cellStyle name="Output 2 2 4 2 6" xfId="0"/>
    <cellStyle name="Output 2 2 4 2 6 2" xfId="0"/>
    <cellStyle name="Output 2 2 4 2 6 3" xfId="0"/>
    <cellStyle name="Output 2 2 4 2 6 4" xfId="0"/>
    <cellStyle name="Output 2 2 4 2 7" xfId="0"/>
    <cellStyle name="Output 2 2 4 2 7 2" xfId="0"/>
    <cellStyle name="Output 2 2 4 2 7 3" xfId="0"/>
    <cellStyle name="Output 2 2 4 2 7 4" xfId="0"/>
    <cellStyle name="Output 2 2 4 2 8" xfId="0"/>
    <cellStyle name="Output 2 2 4 2 8 2" xfId="0"/>
    <cellStyle name="Output 2 2 4 2 8 3" xfId="0"/>
    <cellStyle name="Output 2 2 4 2 9" xfId="0"/>
    <cellStyle name="Output 2 2 4 3" xfId="0"/>
    <cellStyle name="Output 2 2 4 3 2" xfId="0"/>
    <cellStyle name="Output 2 2 4 3 3" xfId="0"/>
    <cellStyle name="Output 2 2 4 3 4" xfId="0"/>
    <cellStyle name="Output 2 2 4 3 5" xfId="0"/>
    <cellStyle name="Output 2 2 4 4" xfId="0"/>
    <cellStyle name="Output 2 2 4 4 2" xfId="0"/>
    <cellStyle name="Output 2 2 4 4 3" xfId="0"/>
    <cellStyle name="Output 2 2 4 4 4" xfId="0"/>
    <cellStyle name="Output 2 2 4 5" xfId="0"/>
    <cellStyle name="Output 2 2 4 5 2" xfId="0"/>
    <cellStyle name="Output 2 2 4 5 3" xfId="0"/>
    <cellStyle name="Output 2 2 4 6" xfId="0"/>
    <cellStyle name="Output 2 2 5" xfId="0"/>
    <cellStyle name="Output 2 2 5 2" xfId="0"/>
    <cellStyle name="Output 2 2 5 2 2" xfId="0"/>
    <cellStyle name="Output 2 2 5 2 2 2" xfId="0"/>
    <cellStyle name="Output 2 2 5 2 2 3" xfId="0"/>
    <cellStyle name="Output 2 2 5 2 2 4" xfId="0"/>
    <cellStyle name="Output 2 2 5 2 3" xfId="0"/>
    <cellStyle name="Output 2 2 5 2 3 2" xfId="0"/>
    <cellStyle name="Output 2 2 5 2 3 3" xfId="0"/>
    <cellStyle name="Output 2 2 5 2 3 4" xfId="0"/>
    <cellStyle name="Output 2 2 5 2 4" xfId="0"/>
    <cellStyle name="Output 2 2 5 2 4 2" xfId="0"/>
    <cellStyle name="Output 2 2 5 2 4 3" xfId="0"/>
    <cellStyle name="Output 2 2 5 2 4 4" xfId="0"/>
    <cellStyle name="Output 2 2 5 2 5" xfId="0"/>
    <cellStyle name="Output 2 2 5 2 5 2" xfId="0"/>
    <cellStyle name="Output 2 2 5 2 5 3" xfId="0"/>
    <cellStyle name="Output 2 2 5 2 5 4" xfId="0"/>
    <cellStyle name="Output 2 2 5 2 6" xfId="0"/>
    <cellStyle name="Output 2 2 5 2 6 2" xfId="0"/>
    <cellStyle name="Output 2 2 5 2 6 3" xfId="0"/>
    <cellStyle name="Output 2 2 5 2 7" xfId="0"/>
    <cellStyle name="Output 2 2 5 2 8" xfId="0"/>
    <cellStyle name="Output 2 2 5 2 9" xfId="0"/>
    <cellStyle name="Output 2 2 5 3" xfId="0"/>
    <cellStyle name="Output 2 2 5 3 2" xfId="0"/>
    <cellStyle name="Output 2 2 5 3 2 2" xfId="0"/>
    <cellStyle name="Output 2 2 5 3 2 3" xfId="0"/>
    <cellStyle name="Output 2 2 5 3 2 4" xfId="0"/>
    <cellStyle name="Output 2 2 5 3 3" xfId="0"/>
    <cellStyle name="Output 2 2 5 3 3 2" xfId="0"/>
    <cellStyle name="Output 2 2 5 3 3 3" xfId="0"/>
    <cellStyle name="Output 2 2 5 3 3 4" xfId="0"/>
    <cellStyle name="Output 2 2 5 3 4" xfId="0"/>
    <cellStyle name="Output 2 2 5 3 4 2" xfId="0"/>
    <cellStyle name="Output 2 2 5 3 4 3" xfId="0"/>
    <cellStyle name="Output 2 2 5 3 4 4" xfId="0"/>
    <cellStyle name="Output 2 2 5 3 5" xfId="0"/>
    <cellStyle name="Output 2 2 5 3 5 2" xfId="0"/>
    <cellStyle name="Output 2 2 5 3 5 3" xfId="0"/>
    <cellStyle name="Output 2 2 5 3 5 4" xfId="0"/>
    <cellStyle name="Output 2 2 5 3 6" xfId="0"/>
    <cellStyle name="Output 2 2 5 3 6 2" xfId="0"/>
    <cellStyle name="Output 2 2 5 3 6 3" xfId="0"/>
    <cellStyle name="Output 2 2 5 3 7" xfId="0"/>
    <cellStyle name="Output 2 2 5 3 8" xfId="0"/>
    <cellStyle name="Output 2 2 5 4" xfId="0"/>
    <cellStyle name="Output 2 2 5 4 2" xfId="0"/>
    <cellStyle name="Output 2 2 5 4 3" xfId="0"/>
    <cellStyle name="Output 2 2 5 4 4" xfId="0"/>
    <cellStyle name="Output 2 2 5 5" xfId="0"/>
    <cellStyle name="Output 2 2 5 5 2" xfId="0"/>
    <cellStyle name="Output 2 2 5 5 3" xfId="0"/>
    <cellStyle name="Output 2 2 5 5 4" xfId="0"/>
    <cellStyle name="Output 2 2 5 6" xfId="0"/>
    <cellStyle name="Output 2 2 6" xfId="0"/>
    <cellStyle name="Output 2 2 6 10" xfId="0"/>
    <cellStyle name="Output 2 2 6 11" xfId="0"/>
    <cellStyle name="Output 2 2 6 2" xfId="0"/>
    <cellStyle name="Output 2 2 6 2 2" xfId="0"/>
    <cellStyle name="Output 2 2 6 2 2 2" xfId="0"/>
    <cellStyle name="Output 2 2 6 2 2 3" xfId="0"/>
    <cellStyle name="Output 2 2 6 2 2 4" xfId="0"/>
    <cellStyle name="Output 2 2 6 2 3" xfId="0"/>
    <cellStyle name="Output 2 2 6 2 3 2" xfId="0"/>
    <cellStyle name="Output 2 2 6 2 3 3" xfId="0"/>
    <cellStyle name="Output 2 2 6 2 3 4" xfId="0"/>
    <cellStyle name="Output 2 2 6 2 4" xfId="0"/>
    <cellStyle name="Output 2 2 6 2 4 2" xfId="0"/>
    <cellStyle name="Output 2 2 6 2 4 3" xfId="0"/>
    <cellStyle name="Output 2 2 6 2 4 4" xfId="0"/>
    <cellStyle name="Output 2 2 6 2 5" xfId="0"/>
    <cellStyle name="Output 2 2 6 2 5 2" xfId="0"/>
    <cellStyle name="Output 2 2 6 2 5 3" xfId="0"/>
    <cellStyle name="Output 2 2 6 2 5 4" xfId="0"/>
    <cellStyle name="Output 2 2 6 2 6" xfId="0"/>
    <cellStyle name="Output 2 2 6 2 6 2" xfId="0"/>
    <cellStyle name="Output 2 2 6 2 6 3" xfId="0"/>
    <cellStyle name="Output 2 2 6 2 7" xfId="0"/>
    <cellStyle name="Output 2 2 6 2 8" xfId="0"/>
    <cellStyle name="Output 2 2 6 3" xfId="0"/>
    <cellStyle name="Output 2 2 6 3 2" xfId="0"/>
    <cellStyle name="Output 2 2 6 3 2 2" xfId="0"/>
    <cellStyle name="Output 2 2 6 3 2 3" xfId="0"/>
    <cellStyle name="Output 2 2 6 3 2 4" xfId="0"/>
    <cellStyle name="Output 2 2 6 3 3" xfId="0"/>
    <cellStyle name="Output 2 2 6 3 3 2" xfId="0"/>
    <cellStyle name="Output 2 2 6 3 3 3" xfId="0"/>
    <cellStyle name="Output 2 2 6 3 3 4" xfId="0"/>
    <cellStyle name="Output 2 2 6 3 4" xfId="0"/>
    <cellStyle name="Output 2 2 6 3 4 2" xfId="0"/>
    <cellStyle name="Output 2 2 6 3 4 3" xfId="0"/>
    <cellStyle name="Output 2 2 6 3 4 4" xfId="0"/>
    <cellStyle name="Output 2 2 6 3 5" xfId="0"/>
    <cellStyle name="Output 2 2 6 3 5 2" xfId="0"/>
    <cellStyle name="Output 2 2 6 3 5 3" xfId="0"/>
    <cellStyle name="Output 2 2 6 3 5 4" xfId="0"/>
    <cellStyle name="Output 2 2 6 3 6" xfId="0"/>
    <cellStyle name="Output 2 2 6 3 6 2" xfId="0"/>
    <cellStyle name="Output 2 2 6 3 6 3" xfId="0"/>
    <cellStyle name="Output 2 2 6 3 7" xfId="0"/>
    <cellStyle name="Output 2 2 6 3 8" xfId="0"/>
    <cellStyle name="Output 2 2 6 4" xfId="0"/>
    <cellStyle name="Output 2 2 6 4 2" xfId="0"/>
    <cellStyle name="Output 2 2 6 4 3" xfId="0"/>
    <cellStyle name="Output 2 2 6 4 4" xfId="0"/>
    <cellStyle name="Output 2 2 6 5" xfId="0"/>
    <cellStyle name="Output 2 2 6 5 2" xfId="0"/>
    <cellStyle name="Output 2 2 6 5 3" xfId="0"/>
    <cellStyle name="Output 2 2 6 5 4" xfId="0"/>
    <cellStyle name="Output 2 2 6 6" xfId="0"/>
    <cellStyle name="Output 2 2 6 6 2" xfId="0"/>
    <cellStyle name="Output 2 2 6 6 3" xfId="0"/>
    <cellStyle name="Output 2 2 6 6 4" xfId="0"/>
    <cellStyle name="Output 2 2 6 7" xfId="0"/>
    <cellStyle name="Output 2 2 6 7 2" xfId="0"/>
    <cellStyle name="Output 2 2 6 7 3" xfId="0"/>
    <cellStyle name="Output 2 2 6 7 4" xfId="0"/>
    <cellStyle name="Output 2 2 6 8" xfId="0"/>
    <cellStyle name="Output 2 2 6 8 2" xfId="0"/>
    <cellStyle name="Output 2 2 6 8 3" xfId="0"/>
    <cellStyle name="Output 2 2 6 9" xfId="0"/>
    <cellStyle name="Output 2 2 7" xfId="0"/>
    <cellStyle name="Output 2 2 7 2" xfId="0"/>
    <cellStyle name="Output 2 2 7 3" xfId="0"/>
    <cellStyle name="Output 2 2 7 4" xfId="0"/>
    <cellStyle name="Output 2 2 8" xfId="0"/>
    <cellStyle name="Output 2 2 8 2" xfId="0"/>
    <cellStyle name="Output 2 2 8 3" xfId="0"/>
    <cellStyle name="Output 2 2 8 4" xfId="0"/>
    <cellStyle name="Output 2 2 9" xfId="0"/>
    <cellStyle name="Output 2 20" xfId="0"/>
    <cellStyle name="Output 2 20 2" xfId="0"/>
    <cellStyle name="Output 2 20 3" xfId="0"/>
    <cellStyle name="Output 2 20 4" xfId="0"/>
    <cellStyle name="Output 2 21" xfId="0"/>
    <cellStyle name="Output 2 22" xfId="0"/>
    <cellStyle name="Output 2 23" xfId="0"/>
    <cellStyle name="Output 2 24" xfId="0"/>
    <cellStyle name="Output 2 25" xfId="0"/>
    <cellStyle name="Output 2 26" xfId="0"/>
    <cellStyle name="Output 2 27" xfId="0"/>
    <cellStyle name="Output 2 28" xfId="0"/>
    <cellStyle name="Output 2 29" xfId="0"/>
    <cellStyle name="Output 2 2_Sheet1" xfId="0"/>
    <cellStyle name="Output 2 3" xfId="0"/>
    <cellStyle name="Output 2 3 2" xfId="0"/>
    <cellStyle name="Output 2 3 2 10" xfId="0"/>
    <cellStyle name="Output 2 3 2 11" xfId="0"/>
    <cellStyle name="Output 2 3 2 2" xfId="0"/>
    <cellStyle name="Output 2 3 2 2 2" xfId="0"/>
    <cellStyle name="Output 2 3 2 2 2 2" xfId="0"/>
    <cellStyle name="Output 2 3 2 2 2 3" xfId="0"/>
    <cellStyle name="Output 2 3 2 2 2 4" xfId="0"/>
    <cellStyle name="Output 2 3 2 2 3" xfId="0"/>
    <cellStyle name="Output 2 3 2 2 3 2" xfId="0"/>
    <cellStyle name="Output 2 3 2 2 3 3" xfId="0"/>
    <cellStyle name="Output 2 3 2 2 3 4" xfId="0"/>
    <cellStyle name="Output 2 3 2 2 4" xfId="0"/>
    <cellStyle name="Output 2 3 2 2 4 2" xfId="0"/>
    <cellStyle name="Output 2 3 2 2 4 3" xfId="0"/>
    <cellStyle name="Output 2 3 2 2 4 4" xfId="0"/>
    <cellStyle name="Output 2 3 2 2 5" xfId="0"/>
    <cellStyle name="Output 2 3 2 2 5 2" xfId="0"/>
    <cellStyle name="Output 2 3 2 2 5 3" xfId="0"/>
    <cellStyle name="Output 2 3 2 2 5 4" xfId="0"/>
    <cellStyle name="Output 2 3 2 2 6" xfId="0"/>
    <cellStyle name="Output 2 3 2 2 6 2" xfId="0"/>
    <cellStyle name="Output 2 3 2 2 6 3" xfId="0"/>
    <cellStyle name="Output 2 3 2 2 7" xfId="0"/>
    <cellStyle name="Output 2 3 2 2 8" xfId="0"/>
    <cellStyle name="Output 2 3 2 2 9" xfId="0"/>
    <cellStyle name="Output 2 3 2 3" xfId="0"/>
    <cellStyle name="Output 2 3 2 3 2" xfId="0"/>
    <cellStyle name="Output 2 3 2 3 2 2" xfId="0"/>
    <cellStyle name="Output 2 3 2 3 2 3" xfId="0"/>
    <cellStyle name="Output 2 3 2 3 2 4" xfId="0"/>
    <cellStyle name="Output 2 3 2 3 3" xfId="0"/>
    <cellStyle name="Output 2 3 2 3 3 2" xfId="0"/>
    <cellStyle name="Output 2 3 2 3 3 3" xfId="0"/>
    <cellStyle name="Output 2 3 2 3 3 4" xfId="0"/>
    <cellStyle name="Output 2 3 2 3 4" xfId="0"/>
    <cellStyle name="Output 2 3 2 3 4 2" xfId="0"/>
    <cellStyle name="Output 2 3 2 3 4 3" xfId="0"/>
    <cellStyle name="Output 2 3 2 3 4 4" xfId="0"/>
    <cellStyle name="Output 2 3 2 3 5" xfId="0"/>
    <cellStyle name="Output 2 3 2 3 5 2" xfId="0"/>
    <cellStyle name="Output 2 3 2 3 5 3" xfId="0"/>
    <cellStyle name="Output 2 3 2 3 5 4" xfId="0"/>
    <cellStyle name="Output 2 3 2 3 6" xfId="0"/>
    <cellStyle name="Output 2 3 2 3 6 2" xfId="0"/>
    <cellStyle name="Output 2 3 2 3 6 3" xfId="0"/>
    <cellStyle name="Output 2 3 2 3 7" xfId="0"/>
    <cellStyle name="Output 2 3 2 3 8" xfId="0"/>
    <cellStyle name="Output 2 3 2 4" xfId="0"/>
    <cellStyle name="Output 2 3 2 4 2" xfId="0"/>
    <cellStyle name="Output 2 3 2 4 3" xfId="0"/>
    <cellStyle name="Output 2 3 2 4 4" xfId="0"/>
    <cellStyle name="Output 2 3 2 5" xfId="0"/>
    <cellStyle name="Output 2 3 2 5 2" xfId="0"/>
    <cellStyle name="Output 2 3 2 5 3" xfId="0"/>
    <cellStyle name="Output 2 3 2 5 4" xfId="0"/>
    <cellStyle name="Output 2 3 2 6" xfId="0"/>
    <cellStyle name="Output 2 3 2 6 2" xfId="0"/>
    <cellStyle name="Output 2 3 2 6 3" xfId="0"/>
    <cellStyle name="Output 2 3 2 6 4" xfId="0"/>
    <cellStyle name="Output 2 3 2 7" xfId="0"/>
    <cellStyle name="Output 2 3 2 7 2" xfId="0"/>
    <cellStyle name="Output 2 3 2 7 3" xfId="0"/>
    <cellStyle name="Output 2 3 2 7 4" xfId="0"/>
    <cellStyle name="Output 2 3 2 8" xfId="0"/>
    <cellStyle name="Output 2 3 2 8 2" xfId="0"/>
    <cellStyle name="Output 2 3 2 8 3" xfId="0"/>
    <cellStyle name="Output 2 3 2 9" xfId="0"/>
    <cellStyle name="Output 2 3 3" xfId="0"/>
    <cellStyle name="Output 2 3 3 2" xfId="0"/>
    <cellStyle name="Output 2 3 3 3" xfId="0"/>
    <cellStyle name="Output 2 3 3 4" xfId="0"/>
    <cellStyle name="Output 2 3 3 5" xfId="0"/>
    <cellStyle name="Output 2 3 4" xfId="0"/>
    <cellStyle name="Output 2 3 4 2" xfId="0"/>
    <cellStyle name="Output 2 3 4 3" xfId="0"/>
    <cellStyle name="Output 2 3 4 4" xfId="0"/>
    <cellStyle name="Output 2 3 5" xfId="0"/>
    <cellStyle name="Output 2 30" xfId="0"/>
    <cellStyle name="Output 2 31" xfId="0"/>
    <cellStyle name="Output 2 32" xfId="0"/>
    <cellStyle name="Output 2 33" xfId="0"/>
    <cellStyle name="Output 2 34" xfId="0"/>
    <cellStyle name="Output 2 35" xfId="0"/>
    <cellStyle name="Output 2 36" xfId="0"/>
    <cellStyle name="Output 2 37" xfId="0"/>
    <cellStyle name="Output 2 38" xfId="0"/>
    <cellStyle name="Output 2 39" xfId="0"/>
    <cellStyle name="Output 2 4" xfId="0"/>
    <cellStyle name="Output 2 4 2" xfId="0"/>
    <cellStyle name="Output 2 4 2 10" xfId="0"/>
    <cellStyle name="Output 2 4 2 11" xfId="0"/>
    <cellStyle name="Output 2 4 2 2" xfId="0"/>
    <cellStyle name="Output 2 4 2 2 2" xfId="0"/>
    <cellStyle name="Output 2 4 2 2 2 2" xfId="0"/>
    <cellStyle name="Output 2 4 2 2 2 3" xfId="0"/>
    <cellStyle name="Output 2 4 2 2 2 4" xfId="0"/>
    <cellStyle name="Output 2 4 2 2 3" xfId="0"/>
    <cellStyle name="Output 2 4 2 2 3 2" xfId="0"/>
    <cellStyle name="Output 2 4 2 2 3 3" xfId="0"/>
    <cellStyle name="Output 2 4 2 2 3 4" xfId="0"/>
    <cellStyle name="Output 2 4 2 2 4" xfId="0"/>
    <cellStyle name="Output 2 4 2 2 4 2" xfId="0"/>
    <cellStyle name="Output 2 4 2 2 4 3" xfId="0"/>
    <cellStyle name="Output 2 4 2 2 4 4" xfId="0"/>
    <cellStyle name="Output 2 4 2 2 5" xfId="0"/>
    <cellStyle name="Output 2 4 2 2 5 2" xfId="0"/>
    <cellStyle name="Output 2 4 2 2 5 3" xfId="0"/>
    <cellStyle name="Output 2 4 2 2 5 4" xfId="0"/>
    <cellStyle name="Output 2 4 2 2 6" xfId="0"/>
    <cellStyle name="Output 2 4 2 2 6 2" xfId="0"/>
    <cellStyle name="Output 2 4 2 2 6 3" xfId="0"/>
    <cellStyle name="Output 2 4 2 2 7" xfId="0"/>
    <cellStyle name="Output 2 4 2 2 8" xfId="0"/>
    <cellStyle name="Output 2 4 2 2 9" xfId="0"/>
    <cellStyle name="Output 2 4 2 3" xfId="0"/>
    <cellStyle name="Output 2 4 2 3 2" xfId="0"/>
    <cellStyle name="Output 2 4 2 3 2 2" xfId="0"/>
    <cellStyle name="Output 2 4 2 3 2 3" xfId="0"/>
    <cellStyle name="Output 2 4 2 3 2 4" xfId="0"/>
    <cellStyle name="Output 2 4 2 3 3" xfId="0"/>
    <cellStyle name="Output 2 4 2 3 3 2" xfId="0"/>
    <cellStyle name="Output 2 4 2 3 3 3" xfId="0"/>
    <cellStyle name="Output 2 4 2 3 3 4" xfId="0"/>
    <cellStyle name="Output 2 4 2 3 4" xfId="0"/>
    <cellStyle name="Output 2 4 2 3 4 2" xfId="0"/>
    <cellStyle name="Output 2 4 2 3 4 3" xfId="0"/>
    <cellStyle name="Output 2 4 2 3 4 4" xfId="0"/>
    <cellStyle name="Output 2 4 2 3 5" xfId="0"/>
    <cellStyle name="Output 2 4 2 3 5 2" xfId="0"/>
    <cellStyle name="Output 2 4 2 3 5 3" xfId="0"/>
    <cellStyle name="Output 2 4 2 3 5 4" xfId="0"/>
    <cellStyle name="Output 2 4 2 3 6" xfId="0"/>
    <cellStyle name="Output 2 4 2 3 6 2" xfId="0"/>
    <cellStyle name="Output 2 4 2 3 6 3" xfId="0"/>
    <cellStyle name="Output 2 4 2 3 7" xfId="0"/>
    <cellStyle name="Output 2 4 2 3 8" xfId="0"/>
    <cellStyle name="Output 2 4 2 4" xfId="0"/>
    <cellStyle name="Output 2 4 2 4 2" xfId="0"/>
    <cellStyle name="Output 2 4 2 4 3" xfId="0"/>
    <cellStyle name="Output 2 4 2 4 4" xfId="0"/>
    <cellStyle name="Output 2 4 2 5" xfId="0"/>
    <cellStyle name="Output 2 4 2 5 2" xfId="0"/>
    <cellStyle name="Output 2 4 2 5 3" xfId="0"/>
    <cellStyle name="Output 2 4 2 5 4" xfId="0"/>
    <cellStyle name="Output 2 4 2 6" xfId="0"/>
    <cellStyle name="Output 2 4 2 6 2" xfId="0"/>
    <cellStyle name="Output 2 4 2 6 3" xfId="0"/>
    <cellStyle name="Output 2 4 2 6 4" xfId="0"/>
    <cellStyle name="Output 2 4 2 7" xfId="0"/>
    <cellStyle name="Output 2 4 2 7 2" xfId="0"/>
    <cellStyle name="Output 2 4 2 7 3" xfId="0"/>
    <cellStyle name="Output 2 4 2 7 4" xfId="0"/>
    <cellStyle name="Output 2 4 2 8" xfId="0"/>
    <cellStyle name="Output 2 4 2 8 2" xfId="0"/>
    <cellStyle name="Output 2 4 2 8 3" xfId="0"/>
    <cellStyle name="Output 2 4 2 9" xfId="0"/>
    <cellStyle name="Output 2 4 3" xfId="0"/>
    <cellStyle name="Output 2 4 3 2" xfId="0"/>
    <cellStyle name="Output 2 4 3 3" xfId="0"/>
    <cellStyle name="Output 2 4 3 4" xfId="0"/>
    <cellStyle name="Output 2 4 3 5" xfId="0"/>
    <cellStyle name="Output 2 4 4" xfId="0"/>
    <cellStyle name="Output 2 4 4 2" xfId="0"/>
    <cellStyle name="Output 2 4 4 3" xfId="0"/>
    <cellStyle name="Output 2 4 4 4" xfId="0"/>
    <cellStyle name="Output 2 4 5" xfId="0"/>
    <cellStyle name="Output 2 40" xfId="0"/>
    <cellStyle name="Output 2 41" xfId="0"/>
    <cellStyle name="Output 2 42" xfId="0"/>
    <cellStyle name="Output 2 43" xfId="0"/>
    <cellStyle name="Output 2 44" xfId="0"/>
    <cellStyle name="Output 2 45" xfId="0"/>
    <cellStyle name="Output 2 46" xfId="0"/>
    <cellStyle name="Output 2 47" xfId="0"/>
    <cellStyle name="Output 2 48" xfId="0"/>
    <cellStyle name="Output 2 49" xfId="0"/>
    <cellStyle name="Output 2 5" xfId="0"/>
    <cellStyle name="Output 2 5 2" xfId="0"/>
    <cellStyle name="Output 2 5 2 10" xfId="0"/>
    <cellStyle name="Output 2 5 2 11" xfId="0"/>
    <cellStyle name="Output 2 5 2 2" xfId="0"/>
    <cellStyle name="Output 2 5 2 2 2" xfId="0"/>
    <cellStyle name="Output 2 5 2 2 2 2" xfId="0"/>
    <cellStyle name="Output 2 5 2 2 2 3" xfId="0"/>
    <cellStyle name="Output 2 5 2 2 2 4" xfId="0"/>
    <cellStyle name="Output 2 5 2 2 3" xfId="0"/>
    <cellStyle name="Output 2 5 2 2 3 2" xfId="0"/>
    <cellStyle name="Output 2 5 2 2 3 3" xfId="0"/>
    <cellStyle name="Output 2 5 2 2 3 4" xfId="0"/>
    <cellStyle name="Output 2 5 2 2 4" xfId="0"/>
    <cellStyle name="Output 2 5 2 2 4 2" xfId="0"/>
    <cellStyle name="Output 2 5 2 2 4 3" xfId="0"/>
    <cellStyle name="Output 2 5 2 2 4 4" xfId="0"/>
    <cellStyle name="Output 2 5 2 2 5" xfId="0"/>
    <cellStyle name="Output 2 5 2 2 5 2" xfId="0"/>
    <cellStyle name="Output 2 5 2 2 5 3" xfId="0"/>
    <cellStyle name="Output 2 5 2 2 5 4" xfId="0"/>
    <cellStyle name="Output 2 5 2 2 6" xfId="0"/>
    <cellStyle name="Output 2 5 2 2 6 2" xfId="0"/>
    <cellStyle name="Output 2 5 2 2 6 3" xfId="0"/>
    <cellStyle name="Output 2 5 2 2 7" xfId="0"/>
    <cellStyle name="Output 2 5 2 2 8" xfId="0"/>
    <cellStyle name="Output 2 5 2 2 9" xfId="0"/>
    <cellStyle name="Output 2 5 2 3" xfId="0"/>
    <cellStyle name="Output 2 5 2 3 2" xfId="0"/>
    <cellStyle name="Output 2 5 2 3 2 2" xfId="0"/>
    <cellStyle name="Output 2 5 2 3 2 3" xfId="0"/>
    <cellStyle name="Output 2 5 2 3 2 4" xfId="0"/>
    <cellStyle name="Output 2 5 2 3 3" xfId="0"/>
    <cellStyle name="Output 2 5 2 3 3 2" xfId="0"/>
    <cellStyle name="Output 2 5 2 3 3 3" xfId="0"/>
    <cellStyle name="Output 2 5 2 3 3 4" xfId="0"/>
    <cellStyle name="Output 2 5 2 3 4" xfId="0"/>
    <cellStyle name="Output 2 5 2 3 4 2" xfId="0"/>
    <cellStyle name="Output 2 5 2 3 4 3" xfId="0"/>
    <cellStyle name="Output 2 5 2 3 4 4" xfId="0"/>
    <cellStyle name="Output 2 5 2 3 5" xfId="0"/>
    <cellStyle name="Output 2 5 2 3 5 2" xfId="0"/>
    <cellStyle name="Output 2 5 2 3 5 3" xfId="0"/>
    <cellStyle name="Output 2 5 2 3 5 4" xfId="0"/>
    <cellStyle name="Output 2 5 2 3 6" xfId="0"/>
    <cellStyle name="Output 2 5 2 3 6 2" xfId="0"/>
    <cellStyle name="Output 2 5 2 3 6 3" xfId="0"/>
    <cellStyle name="Output 2 5 2 3 7" xfId="0"/>
    <cellStyle name="Output 2 5 2 3 8" xfId="0"/>
    <cellStyle name="Output 2 5 2 4" xfId="0"/>
    <cellStyle name="Output 2 5 2 4 2" xfId="0"/>
    <cellStyle name="Output 2 5 2 4 3" xfId="0"/>
    <cellStyle name="Output 2 5 2 4 4" xfId="0"/>
    <cellStyle name="Output 2 5 2 5" xfId="0"/>
    <cellStyle name="Output 2 5 2 5 2" xfId="0"/>
    <cellStyle name="Output 2 5 2 5 3" xfId="0"/>
    <cellStyle name="Output 2 5 2 5 4" xfId="0"/>
    <cellStyle name="Output 2 5 2 6" xfId="0"/>
    <cellStyle name="Output 2 5 2 6 2" xfId="0"/>
    <cellStyle name="Output 2 5 2 6 3" xfId="0"/>
    <cellStyle name="Output 2 5 2 6 4" xfId="0"/>
    <cellStyle name="Output 2 5 2 7" xfId="0"/>
    <cellStyle name="Output 2 5 2 7 2" xfId="0"/>
    <cellStyle name="Output 2 5 2 7 3" xfId="0"/>
    <cellStyle name="Output 2 5 2 7 4" xfId="0"/>
    <cellStyle name="Output 2 5 2 8" xfId="0"/>
    <cellStyle name="Output 2 5 2 8 2" xfId="0"/>
    <cellStyle name="Output 2 5 2 8 3" xfId="0"/>
    <cellStyle name="Output 2 5 2 9" xfId="0"/>
    <cellStyle name="Output 2 5 3" xfId="0"/>
    <cellStyle name="Output 2 5 3 2" xfId="0"/>
    <cellStyle name="Output 2 5 3 3" xfId="0"/>
    <cellStyle name="Output 2 5 3 4" xfId="0"/>
    <cellStyle name="Output 2 5 3 5" xfId="0"/>
    <cellStyle name="Output 2 5 4" xfId="0"/>
    <cellStyle name="Output 2 5 4 2" xfId="0"/>
    <cellStyle name="Output 2 5 4 3" xfId="0"/>
    <cellStyle name="Output 2 5 4 4" xfId="0"/>
    <cellStyle name="Output 2 5 5" xfId="0"/>
    <cellStyle name="Output 2 50" xfId="0"/>
    <cellStyle name="Output 2 51" xfId="0"/>
    <cellStyle name="Output 2 52" xfId="0"/>
    <cellStyle name="Output 2 53" xfId="0"/>
    <cellStyle name="Output 2 54" xfId="0"/>
    <cellStyle name="Output 2 55" xfId="0"/>
    <cellStyle name="Output 2 56" xfId="0"/>
    <cellStyle name="Output 2 57" xfId="0"/>
    <cellStyle name="Output 2 58" xfId="0"/>
    <cellStyle name="Output 2 59" xfId="0"/>
    <cellStyle name="Output 2 6" xfId="0"/>
    <cellStyle name="Output 2 6 2" xfId="0"/>
    <cellStyle name="Output 2 6 2 10" xfId="0"/>
    <cellStyle name="Output 2 6 2 11" xfId="0"/>
    <cellStyle name="Output 2 6 2 2" xfId="0"/>
    <cellStyle name="Output 2 6 2 2 2" xfId="0"/>
    <cellStyle name="Output 2 6 2 2 2 2" xfId="0"/>
    <cellStyle name="Output 2 6 2 2 2 3" xfId="0"/>
    <cellStyle name="Output 2 6 2 2 2 4" xfId="0"/>
    <cellStyle name="Output 2 6 2 2 3" xfId="0"/>
    <cellStyle name="Output 2 6 2 2 3 2" xfId="0"/>
    <cellStyle name="Output 2 6 2 2 3 3" xfId="0"/>
    <cellStyle name="Output 2 6 2 2 3 4" xfId="0"/>
    <cellStyle name="Output 2 6 2 2 4" xfId="0"/>
    <cellStyle name="Output 2 6 2 2 4 2" xfId="0"/>
    <cellStyle name="Output 2 6 2 2 4 3" xfId="0"/>
    <cellStyle name="Output 2 6 2 2 4 4" xfId="0"/>
    <cellStyle name="Output 2 6 2 2 5" xfId="0"/>
    <cellStyle name="Output 2 6 2 2 5 2" xfId="0"/>
    <cellStyle name="Output 2 6 2 2 5 3" xfId="0"/>
    <cellStyle name="Output 2 6 2 2 5 4" xfId="0"/>
    <cellStyle name="Output 2 6 2 2 6" xfId="0"/>
    <cellStyle name="Output 2 6 2 2 6 2" xfId="0"/>
    <cellStyle name="Output 2 6 2 2 6 3" xfId="0"/>
    <cellStyle name="Output 2 6 2 2 7" xfId="0"/>
    <cellStyle name="Output 2 6 2 2 8" xfId="0"/>
    <cellStyle name="Output 2 6 2 2 9" xfId="0"/>
    <cellStyle name="Output 2 6 2 3" xfId="0"/>
    <cellStyle name="Output 2 6 2 3 2" xfId="0"/>
    <cellStyle name="Output 2 6 2 3 2 2" xfId="0"/>
    <cellStyle name="Output 2 6 2 3 2 3" xfId="0"/>
    <cellStyle name="Output 2 6 2 3 2 4" xfId="0"/>
    <cellStyle name="Output 2 6 2 3 3" xfId="0"/>
    <cellStyle name="Output 2 6 2 3 3 2" xfId="0"/>
    <cellStyle name="Output 2 6 2 3 3 3" xfId="0"/>
    <cellStyle name="Output 2 6 2 3 3 4" xfId="0"/>
    <cellStyle name="Output 2 6 2 3 4" xfId="0"/>
    <cellStyle name="Output 2 6 2 3 4 2" xfId="0"/>
    <cellStyle name="Output 2 6 2 3 4 3" xfId="0"/>
    <cellStyle name="Output 2 6 2 3 4 4" xfId="0"/>
    <cellStyle name="Output 2 6 2 3 5" xfId="0"/>
    <cellStyle name="Output 2 6 2 3 5 2" xfId="0"/>
    <cellStyle name="Output 2 6 2 3 5 3" xfId="0"/>
    <cellStyle name="Output 2 6 2 3 5 4" xfId="0"/>
    <cellStyle name="Output 2 6 2 3 6" xfId="0"/>
    <cellStyle name="Output 2 6 2 3 6 2" xfId="0"/>
    <cellStyle name="Output 2 6 2 3 6 3" xfId="0"/>
    <cellStyle name="Output 2 6 2 3 7" xfId="0"/>
    <cellStyle name="Output 2 6 2 3 8" xfId="0"/>
    <cellStyle name="Output 2 6 2 4" xfId="0"/>
    <cellStyle name="Output 2 6 2 4 2" xfId="0"/>
    <cellStyle name="Output 2 6 2 4 3" xfId="0"/>
    <cellStyle name="Output 2 6 2 4 4" xfId="0"/>
    <cellStyle name="Output 2 6 2 5" xfId="0"/>
    <cellStyle name="Output 2 6 2 5 2" xfId="0"/>
    <cellStyle name="Output 2 6 2 5 3" xfId="0"/>
    <cellStyle name="Output 2 6 2 5 4" xfId="0"/>
    <cellStyle name="Output 2 6 2 6" xfId="0"/>
    <cellStyle name="Output 2 6 2 6 2" xfId="0"/>
    <cellStyle name="Output 2 6 2 6 3" xfId="0"/>
    <cellStyle name="Output 2 6 2 6 4" xfId="0"/>
    <cellStyle name="Output 2 6 2 7" xfId="0"/>
    <cellStyle name="Output 2 6 2 7 2" xfId="0"/>
    <cellStyle name="Output 2 6 2 7 3" xfId="0"/>
    <cellStyle name="Output 2 6 2 7 4" xfId="0"/>
    <cellStyle name="Output 2 6 2 8" xfId="0"/>
    <cellStyle name="Output 2 6 2 8 2" xfId="0"/>
    <cellStyle name="Output 2 6 2 8 3" xfId="0"/>
    <cellStyle name="Output 2 6 2 9" xfId="0"/>
    <cellStyle name="Output 2 6 3" xfId="0"/>
    <cellStyle name="Output 2 6 3 2" xfId="0"/>
    <cellStyle name="Output 2 6 3 3" xfId="0"/>
    <cellStyle name="Output 2 6 3 4" xfId="0"/>
    <cellStyle name="Output 2 6 3 5" xfId="0"/>
    <cellStyle name="Output 2 6 4" xfId="0"/>
    <cellStyle name="Output 2 6 4 2" xfId="0"/>
    <cellStyle name="Output 2 6 4 3" xfId="0"/>
    <cellStyle name="Output 2 6 4 4" xfId="0"/>
    <cellStyle name="Output 2 6 5" xfId="0"/>
    <cellStyle name="Output 2 60" xfId="0"/>
    <cellStyle name="Output 2 61" xfId="0"/>
    <cellStyle name="Output 2 7" xfId="0"/>
    <cellStyle name="Output 2 7 2" xfId="0"/>
    <cellStyle name="Output 2 7 2 10" xfId="0"/>
    <cellStyle name="Output 2 7 2 11" xfId="0"/>
    <cellStyle name="Output 2 7 2 2" xfId="0"/>
    <cellStyle name="Output 2 7 2 2 2" xfId="0"/>
    <cellStyle name="Output 2 7 2 2 2 2" xfId="0"/>
    <cellStyle name="Output 2 7 2 2 2 3" xfId="0"/>
    <cellStyle name="Output 2 7 2 2 2 4" xfId="0"/>
    <cellStyle name="Output 2 7 2 2 3" xfId="0"/>
    <cellStyle name="Output 2 7 2 2 3 2" xfId="0"/>
    <cellStyle name="Output 2 7 2 2 3 3" xfId="0"/>
    <cellStyle name="Output 2 7 2 2 3 4" xfId="0"/>
    <cellStyle name="Output 2 7 2 2 4" xfId="0"/>
    <cellStyle name="Output 2 7 2 2 4 2" xfId="0"/>
    <cellStyle name="Output 2 7 2 2 4 3" xfId="0"/>
    <cellStyle name="Output 2 7 2 2 4 4" xfId="0"/>
    <cellStyle name="Output 2 7 2 2 5" xfId="0"/>
    <cellStyle name="Output 2 7 2 2 5 2" xfId="0"/>
    <cellStyle name="Output 2 7 2 2 5 3" xfId="0"/>
    <cellStyle name="Output 2 7 2 2 5 4" xfId="0"/>
    <cellStyle name="Output 2 7 2 2 6" xfId="0"/>
    <cellStyle name="Output 2 7 2 2 6 2" xfId="0"/>
    <cellStyle name="Output 2 7 2 2 6 3" xfId="0"/>
    <cellStyle name="Output 2 7 2 2 7" xfId="0"/>
    <cellStyle name="Output 2 7 2 2 8" xfId="0"/>
    <cellStyle name="Output 2 7 2 2 9" xfId="0"/>
    <cellStyle name="Output 2 7 2 3" xfId="0"/>
    <cellStyle name="Output 2 7 2 3 2" xfId="0"/>
    <cellStyle name="Output 2 7 2 3 2 2" xfId="0"/>
    <cellStyle name="Output 2 7 2 3 2 3" xfId="0"/>
    <cellStyle name="Output 2 7 2 3 2 4" xfId="0"/>
    <cellStyle name="Output 2 7 2 3 3" xfId="0"/>
    <cellStyle name="Output 2 7 2 3 3 2" xfId="0"/>
    <cellStyle name="Output 2 7 2 3 3 3" xfId="0"/>
    <cellStyle name="Output 2 7 2 3 3 4" xfId="0"/>
    <cellStyle name="Output 2 7 2 3 4" xfId="0"/>
    <cellStyle name="Output 2 7 2 3 4 2" xfId="0"/>
    <cellStyle name="Output 2 7 2 3 4 3" xfId="0"/>
    <cellStyle name="Output 2 7 2 3 4 4" xfId="0"/>
    <cellStyle name="Output 2 7 2 3 5" xfId="0"/>
    <cellStyle name="Output 2 7 2 3 5 2" xfId="0"/>
    <cellStyle name="Output 2 7 2 3 5 3" xfId="0"/>
    <cellStyle name="Output 2 7 2 3 5 4" xfId="0"/>
    <cellStyle name="Output 2 7 2 3 6" xfId="0"/>
    <cellStyle name="Output 2 7 2 3 6 2" xfId="0"/>
    <cellStyle name="Output 2 7 2 3 6 3" xfId="0"/>
    <cellStyle name="Output 2 7 2 3 7" xfId="0"/>
    <cellStyle name="Output 2 7 2 3 8" xfId="0"/>
    <cellStyle name="Output 2 7 2 4" xfId="0"/>
    <cellStyle name="Output 2 7 2 4 2" xfId="0"/>
    <cellStyle name="Output 2 7 2 4 3" xfId="0"/>
    <cellStyle name="Output 2 7 2 4 4" xfId="0"/>
    <cellStyle name="Output 2 7 2 5" xfId="0"/>
    <cellStyle name="Output 2 7 2 5 2" xfId="0"/>
    <cellStyle name="Output 2 7 2 5 3" xfId="0"/>
    <cellStyle name="Output 2 7 2 5 4" xfId="0"/>
    <cellStyle name="Output 2 7 2 6" xfId="0"/>
    <cellStyle name="Output 2 7 2 6 2" xfId="0"/>
    <cellStyle name="Output 2 7 2 6 3" xfId="0"/>
    <cellStyle name="Output 2 7 2 6 4" xfId="0"/>
    <cellStyle name="Output 2 7 2 7" xfId="0"/>
    <cellStyle name="Output 2 7 2 7 2" xfId="0"/>
    <cellStyle name="Output 2 7 2 7 3" xfId="0"/>
    <cellStyle name="Output 2 7 2 7 4" xfId="0"/>
    <cellStyle name="Output 2 7 2 8" xfId="0"/>
    <cellStyle name="Output 2 7 2 8 2" xfId="0"/>
    <cellStyle name="Output 2 7 2 8 3" xfId="0"/>
    <cellStyle name="Output 2 7 2 9" xfId="0"/>
    <cellStyle name="Output 2 7 3" xfId="0"/>
    <cellStyle name="Output 2 7 3 2" xfId="0"/>
    <cellStyle name="Output 2 7 3 3" xfId="0"/>
    <cellStyle name="Output 2 7 3 4" xfId="0"/>
    <cellStyle name="Output 2 7 3 5" xfId="0"/>
    <cellStyle name="Output 2 7 4" xfId="0"/>
    <cellStyle name="Output 2 7 4 2" xfId="0"/>
    <cellStyle name="Output 2 7 4 3" xfId="0"/>
    <cellStyle name="Output 2 7 4 4" xfId="0"/>
    <cellStyle name="Output 2 7 5" xfId="0"/>
    <cellStyle name="Output 2 8" xfId="0"/>
    <cellStyle name="Output 2 8 2" xfId="0"/>
    <cellStyle name="Output 2 8 2 10" xfId="0"/>
    <cellStyle name="Output 2 8 2 11" xfId="0"/>
    <cellStyle name="Output 2 8 2 2" xfId="0"/>
    <cellStyle name="Output 2 8 2 2 2" xfId="0"/>
    <cellStyle name="Output 2 8 2 2 2 2" xfId="0"/>
    <cellStyle name="Output 2 8 2 2 2 3" xfId="0"/>
    <cellStyle name="Output 2 8 2 2 2 4" xfId="0"/>
    <cellStyle name="Output 2 8 2 2 3" xfId="0"/>
    <cellStyle name="Output 2 8 2 2 3 2" xfId="0"/>
    <cellStyle name="Output 2 8 2 2 3 3" xfId="0"/>
    <cellStyle name="Output 2 8 2 2 3 4" xfId="0"/>
    <cellStyle name="Output 2 8 2 2 4" xfId="0"/>
    <cellStyle name="Output 2 8 2 2 4 2" xfId="0"/>
    <cellStyle name="Output 2 8 2 2 4 3" xfId="0"/>
    <cellStyle name="Output 2 8 2 2 4 4" xfId="0"/>
    <cellStyle name="Output 2 8 2 2 5" xfId="0"/>
    <cellStyle name="Output 2 8 2 2 5 2" xfId="0"/>
    <cellStyle name="Output 2 8 2 2 5 3" xfId="0"/>
    <cellStyle name="Output 2 8 2 2 5 4" xfId="0"/>
    <cellStyle name="Output 2 8 2 2 6" xfId="0"/>
    <cellStyle name="Output 2 8 2 2 6 2" xfId="0"/>
    <cellStyle name="Output 2 8 2 2 6 3" xfId="0"/>
    <cellStyle name="Output 2 8 2 2 7" xfId="0"/>
    <cellStyle name="Output 2 8 2 2 8" xfId="0"/>
    <cellStyle name="Output 2 8 2 2 9" xfId="0"/>
    <cellStyle name="Output 2 8 2 3" xfId="0"/>
    <cellStyle name="Output 2 8 2 3 2" xfId="0"/>
    <cellStyle name="Output 2 8 2 3 2 2" xfId="0"/>
    <cellStyle name="Output 2 8 2 3 2 3" xfId="0"/>
    <cellStyle name="Output 2 8 2 3 2 4" xfId="0"/>
    <cellStyle name="Output 2 8 2 3 3" xfId="0"/>
    <cellStyle name="Output 2 8 2 3 3 2" xfId="0"/>
    <cellStyle name="Output 2 8 2 3 3 3" xfId="0"/>
    <cellStyle name="Output 2 8 2 3 3 4" xfId="0"/>
    <cellStyle name="Output 2 8 2 3 4" xfId="0"/>
    <cellStyle name="Output 2 8 2 3 4 2" xfId="0"/>
    <cellStyle name="Output 2 8 2 3 4 3" xfId="0"/>
    <cellStyle name="Output 2 8 2 3 4 4" xfId="0"/>
    <cellStyle name="Output 2 8 2 3 5" xfId="0"/>
    <cellStyle name="Output 2 8 2 3 5 2" xfId="0"/>
    <cellStyle name="Output 2 8 2 3 5 3" xfId="0"/>
    <cellStyle name="Output 2 8 2 3 5 4" xfId="0"/>
    <cellStyle name="Output 2 8 2 3 6" xfId="0"/>
    <cellStyle name="Output 2 8 2 3 6 2" xfId="0"/>
    <cellStyle name="Output 2 8 2 3 6 3" xfId="0"/>
    <cellStyle name="Output 2 8 2 3 7" xfId="0"/>
    <cellStyle name="Output 2 8 2 3 8" xfId="0"/>
    <cellStyle name="Output 2 8 2 4" xfId="0"/>
    <cellStyle name="Output 2 8 2 4 2" xfId="0"/>
    <cellStyle name="Output 2 8 2 4 3" xfId="0"/>
    <cellStyle name="Output 2 8 2 4 4" xfId="0"/>
    <cellStyle name="Output 2 8 2 5" xfId="0"/>
    <cellStyle name="Output 2 8 2 5 2" xfId="0"/>
    <cellStyle name="Output 2 8 2 5 3" xfId="0"/>
    <cellStyle name="Output 2 8 2 5 4" xfId="0"/>
    <cellStyle name="Output 2 8 2 6" xfId="0"/>
    <cellStyle name="Output 2 8 2 6 2" xfId="0"/>
    <cellStyle name="Output 2 8 2 6 3" xfId="0"/>
    <cellStyle name="Output 2 8 2 6 4" xfId="0"/>
    <cellStyle name="Output 2 8 2 7" xfId="0"/>
    <cellStyle name="Output 2 8 2 7 2" xfId="0"/>
    <cellStyle name="Output 2 8 2 7 3" xfId="0"/>
    <cellStyle name="Output 2 8 2 7 4" xfId="0"/>
    <cellStyle name="Output 2 8 2 8" xfId="0"/>
    <cellStyle name="Output 2 8 2 8 2" xfId="0"/>
    <cellStyle name="Output 2 8 2 8 3" xfId="0"/>
    <cellStyle name="Output 2 8 2 9" xfId="0"/>
    <cellStyle name="Output 2 8 3" xfId="0"/>
    <cellStyle name="Output 2 8 3 2" xfId="0"/>
    <cellStyle name="Output 2 8 3 3" xfId="0"/>
    <cellStyle name="Output 2 8 3 4" xfId="0"/>
    <cellStyle name="Output 2 8 3 5" xfId="0"/>
    <cellStyle name="Output 2 8 4" xfId="0"/>
    <cellStyle name="Output 2 8 4 2" xfId="0"/>
    <cellStyle name="Output 2 8 4 3" xfId="0"/>
    <cellStyle name="Output 2 8 4 4" xfId="0"/>
    <cellStyle name="Output 2 8 5" xfId="0"/>
    <cellStyle name="Output 2 9" xfId="0"/>
    <cellStyle name="Output 2 9 2" xfId="0"/>
    <cellStyle name="Output 2 9 2 10" xfId="0"/>
    <cellStyle name="Output 2 9 2 11" xfId="0"/>
    <cellStyle name="Output 2 9 2 2" xfId="0"/>
    <cellStyle name="Output 2 9 2 2 2" xfId="0"/>
    <cellStyle name="Output 2 9 2 2 2 2" xfId="0"/>
    <cellStyle name="Output 2 9 2 2 2 3" xfId="0"/>
    <cellStyle name="Output 2 9 2 2 2 4" xfId="0"/>
    <cellStyle name="Output 2 9 2 2 3" xfId="0"/>
    <cellStyle name="Output 2 9 2 2 3 2" xfId="0"/>
    <cellStyle name="Output 2 9 2 2 3 3" xfId="0"/>
    <cellStyle name="Output 2 9 2 2 3 4" xfId="0"/>
    <cellStyle name="Output 2 9 2 2 4" xfId="0"/>
    <cellStyle name="Output 2 9 2 2 4 2" xfId="0"/>
    <cellStyle name="Output 2 9 2 2 4 3" xfId="0"/>
    <cellStyle name="Output 2 9 2 2 4 4" xfId="0"/>
    <cellStyle name="Output 2 9 2 2 5" xfId="0"/>
    <cellStyle name="Output 2 9 2 2 5 2" xfId="0"/>
    <cellStyle name="Output 2 9 2 2 5 3" xfId="0"/>
    <cellStyle name="Output 2 9 2 2 5 4" xfId="0"/>
    <cellStyle name="Output 2 9 2 2 6" xfId="0"/>
    <cellStyle name="Output 2 9 2 2 6 2" xfId="0"/>
    <cellStyle name="Output 2 9 2 2 6 3" xfId="0"/>
    <cellStyle name="Output 2 9 2 2 7" xfId="0"/>
    <cellStyle name="Output 2 9 2 2 8" xfId="0"/>
    <cellStyle name="Output 2 9 2 2 9" xfId="0"/>
    <cellStyle name="Output 2 9 2 3" xfId="0"/>
    <cellStyle name="Output 2 9 2 3 2" xfId="0"/>
    <cellStyle name="Output 2 9 2 3 2 2" xfId="0"/>
    <cellStyle name="Output 2 9 2 3 2 3" xfId="0"/>
    <cellStyle name="Output 2 9 2 3 2 4" xfId="0"/>
    <cellStyle name="Output 2 9 2 3 3" xfId="0"/>
    <cellStyle name="Output 2 9 2 3 3 2" xfId="0"/>
    <cellStyle name="Output 2 9 2 3 3 3" xfId="0"/>
    <cellStyle name="Output 2 9 2 3 3 4" xfId="0"/>
    <cellStyle name="Output 2 9 2 3 4" xfId="0"/>
    <cellStyle name="Output 2 9 2 3 4 2" xfId="0"/>
    <cellStyle name="Output 2 9 2 3 4 3" xfId="0"/>
    <cellStyle name="Output 2 9 2 3 4 4" xfId="0"/>
    <cellStyle name="Output 2 9 2 3 5" xfId="0"/>
    <cellStyle name="Output 2 9 2 3 5 2" xfId="0"/>
    <cellStyle name="Output 2 9 2 3 5 3" xfId="0"/>
    <cellStyle name="Output 2 9 2 3 5 4" xfId="0"/>
    <cellStyle name="Output 2 9 2 3 6" xfId="0"/>
    <cellStyle name="Output 2 9 2 3 6 2" xfId="0"/>
    <cellStyle name="Output 2 9 2 3 6 3" xfId="0"/>
    <cellStyle name="Output 2 9 2 3 7" xfId="0"/>
    <cellStyle name="Output 2 9 2 3 8" xfId="0"/>
    <cellStyle name="Output 2 9 2 4" xfId="0"/>
    <cellStyle name="Output 2 9 2 4 2" xfId="0"/>
    <cellStyle name="Output 2 9 2 4 3" xfId="0"/>
    <cellStyle name="Output 2 9 2 4 4" xfId="0"/>
    <cellStyle name="Output 2 9 2 5" xfId="0"/>
    <cellStyle name="Output 2 9 2 5 2" xfId="0"/>
    <cellStyle name="Output 2 9 2 5 3" xfId="0"/>
    <cellStyle name="Output 2 9 2 5 4" xfId="0"/>
    <cellStyle name="Output 2 9 2 6" xfId="0"/>
    <cellStyle name="Output 2 9 2 6 2" xfId="0"/>
    <cellStyle name="Output 2 9 2 6 3" xfId="0"/>
    <cellStyle name="Output 2 9 2 6 4" xfId="0"/>
    <cellStyle name="Output 2 9 2 7" xfId="0"/>
    <cellStyle name="Output 2 9 2 7 2" xfId="0"/>
    <cellStyle name="Output 2 9 2 7 3" xfId="0"/>
    <cellStyle name="Output 2 9 2 7 4" xfId="0"/>
    <cellStyle name="Output 2 9 2 8" xfId="0"/>
    <cellStyle name="Output 2 9 2 8 2" xfId="0"/>
    <cellStyle name="Output 2 9 2 8 3" xfId="0"/>
    <cellStyle name="Output 2 9 2 9" xfId="0"/>
    <cellStyle name="Output 2 9 3" xfId="0"/>
    <cellStyle name="Output 2 9 3 2" xfId="0"/>
    <cellStyle name="Output 2 9 3 3" xfId="0"/>
    <cellStyle name="Output 2 9 3 4" xfId="0"/>
    <cellStyle name="Output 2 9 3 5" xfId="0"/>
    <cellStyle name="Output 2 9 4" xfId="0"/>
    <cellStyle name="Output 2 9 4 2" xfId="0"/>
    <cellStyle name="Output 2 9 4 3" xfId="0"/>
    <cellStyle name="Output 2 9 4 4" xfId="0"/>
    <cellStyle name="Output 2 9 5" xfId="0"/>
    <cellStyle name="Output 2_BallGrid" xfId="0"/>
    <cellStyle name="Output 3" xfId="0"/>
    <cellStyle name="Output 3 10" xfId="0"/>
    <cellStyle name="Output 3 10 10" xfId="0"/>
    <cellStyle name="Output 3 10 2" xfId="0"/>
    <cellStyle name="Output 3 10 2 2" xfId="0"/>
    <cellStyle name="Output 3 10 2 2 2" xfId="0"/>
    <cellStyle name="Output 3 10 2 2 3" xfId="0"/>
    <cellStyle name="Output 3 10 2 2 4" xfId="0"/>
    <cellStyle name="Output 3 10 2 3" xfId="0"/>
    <cellStyle name="Output 3 10 2 3 2" xfId="0"/>
    <cellStyle name="Output 3 10 2 3 3" xfId="0"/>
    <cellStyle name="Output 3 10 2 3 4" xfId="0"/>
    <cellStyle name="Output 3 10 2 4" xfId="0"/>
    <cellStyle name="Output 3 10 2 4 2" xfId="0"/>
    <cellStyle name="Output 3 10 2 4 3" xfId="0"/>
    <cellStyle name="Output 3 10 2 4 4" xfId="0"/>
    <cellStyle name="Output 3 10 2 5" xfId="0"/>
    <cellStyle name="Output 3 10 2 5 2" xfId="0"/>
    <cellStyle name="Output 3 10 2 5 3" xfId="0"/>
    <cellStyle name="Output 3 10 2 5 4" xfId="0"/>
    <cellStyle name="Output 3 10 2 6" xfId="0"/>
    <cellStyle name="Output 3 10 2 6 2" xfId="0"/>
    <cellStyle name="Output 3 10 2 6 3" xfId="0"/>
    <cellStyle name="Output 3 10 2 7" xfId="0"/>
    <cellStyle name="Output 3 10 2 8" xfId="0"/>
    <cellStyle name="Output 3 10 3" xfId="0"/>
    <cellStyle name="Output 3 10 3 2" xfId="0"/>
    <cellStyle name="Output 3 10 3 2 2" xfId="0"/>
    <cellStyle name="Output 3 10 3 2 3" xfId="0"/>
    <cellStyle name="Output 3 10 3 2 4" xfId="0"/>
    <cellStyle name="Output 3 10 3 3" xfId="0"/>
    <cellStyle name="Output 3 10 3 3 2" xfId="0"/>
    <cellStyle name="Output 3 10 3 3 3" xfId="0"/>
    <cellStyle name="Output 3 10 3 3 4" xfId="0"/>
    <cellStyle name="Output 3 10 3 4" xfId="0"/>
    <cellStyle name="Output 3 10 3 4 2" xfId="0"/>
    <cellStyle name="Output 3 10 3 4 3" xfId="0"/>
    <cellStyle name="Output 3 10 3 4 4" xfId="0"/>
    <cellStyle name="Output 3 10 3 5" xfId="0"/>
    <cellStyle name="Output 3 10 3 5 2" xfId="0"/>
    <cellStyle name="Output 3 10 3 5 3" xfId="0"/>
    <cellStyle name="Output 3 10 3 5 4" xfId="0"/>
    <cellStyle name="Output 3 10 3 6" xfId="0"/>
    <cellStyle name="Output 3 10 3 6 2" xfId="0"/>
    <cellStyle name="Output 3 10 3 6 3" xfId="0"/>
    <cellStyle name="Output 3 10 3 7" xfId="0"/>
    <cellStyle name="Output 3 10 3 8" xfId="0"/>
    <cellStyle name="Output 3 10 4" xfId="0"/>
    <cellStyle name="Output 3 10 4 2" xfId="0"/>
    <cellStyle name="Output 3 10 4 3" xfId="0"/>
    <cellStyle name="Output 3 10 4 4" xfId="0"/>
    <cellStyle name="Output 3 10 5" xfId="0"/>
    <cellStyle name="Output 3 10 5 2" xfId="0"/>
    <cellStyle name="Output 3 10 5 3" xfId="0"/>
    <cellStyle name="Output 3 10 5 4" xfId="0"/>
    <cellStyle name="Output 3 10 6" xfId="0"/>
    <cellStyle name="Output 3 10 6 2" xfId="0"/>
    <cellStyle name="Output 3 10 6 3" xfId="0"/>
    <cellStyle name="Output 3 10 6 4" xfId="0"/>
    <cellStyle name="Output 3 10 7" xfId="0"/>
    <cellStyle name="Output 3 10 7 2" xfId="0"/>
    <cellStyle name="Output 3 10 7 3" xfId="0"/>
    <cellStyle name="Output 3 10 7 4" xfId="0"/>
    <cellStyle name="Output 3 10 8" xfId="0"/>
    <cellStyle name="Output 3 10 8 2" xfId="0"/>
    <cellStyle name="Output 3 10 8 3" xfId="0"/>
    <cellStyle name="Output 3 10 9" xfId="0"/>
    <cellStyle name="Output 3 11" xfId="0"/>
    <cellStyle name="Output 3 11 2" xfId="0"/>
    <cellStyle name="Output 3 11 3" xfId="0"/>
    <cellStyle name="Output 3 11 4" xfId="0"/>
    <cellStyle name="Output 3 12" xfId="0"/>
    <cellStyle name="Output 3 12 2" xfId="0"/>
    <cellStyle name="Output 3 12 3" xfId="0"/>
    <cellStyle name="Output 3 12 4" xfId="0"/>
    <cellStyle name="Output 3 13" xfId="0"/>
    <cellStyle name="Output 3 14" xfId="0"/>
    <cellStyle name="Output 3 2" xfId="0"/>
    <cellStyle name="Output 3 2 2" xfId="0"/>
    <cellStyle name="Output 3 2 2 10" xfId="0"/>
    <cellStyle name="Output 3 2 2 11" xfId="0"/>
    <cellStyle name="Output 3 2 2 2" xfId="0"/>
    <cellStyle name="Output 3 2 2 2 2" xfId="0"/>
    <cellStyle name="Output 3 2 2 2 2 2" xfId="0"/>
    <cellStyle name="Output 3 2 2 2 2 3" xfId="0"/>
    <cellStyle name="Output 3 2 2 2 2 4" xfId="0"/>
    <cellStyle name="Output 3 2 2 2 3" xfId="0"/>
    <cellStyle name="Output 3 2 2 2 3 2" xfId="0"/>
    <cellStyle name="Output 3 2 2 2 3 3" xfId="0"/>
    <cellStyle name="Output 3 2 2 2 3 4" xfId="0"/>
    <cellStyle name="Output 3 2 2 2 4" xfId="0"/>
    <cellStyle name="Output 3 2 2 2 4 2" xfId="0"/>
    <cellStyle name="Output 3 2 2 2 4 3" xfId="0"/>
    <cellStyle name="Output 3 2 2 2 4 4" xfId="0"/>
    <cellStyle name="Output 3 2 2 2 5" xfId="0"/>
    <cellStyle name="Output 3 2 2 2 5 2" xfId="0"/>
    <cellStyle name="Output 3 2 2 2 5 3" xfId="0"/>
    <cellStyle name="Output 3 2 2 2 5 4" xfId="0"/>
    <cellStyle name="Output 3 2 2 2 6" xfId="0"/>
    <cellStyle name="Output 3 2 2 2 6 2" xfId="0"/>
    <cellStyle name="Output 3 2 2 2 6 3" xfId="0"/>
    <cellStyle name="Output 3 2 2 2 7" xfId="0"/>
    <cellStyle name="Output 3 2 2 2 8" xfId="0"/>
    <cellStyle name="Output 3 2 2 2 9" xfId="0"/>
    <cellStyle name="Output 3 2 2 3" xfId="0"/>
    <cellStyle name="Output 3 2 2 3 2" xfId="0"/>
    <cellStyle name="Output 3 2 2 3 2 2" xfId="0"/>
    <cellStyle name="Output 3 2 2 3 2 3" xfId="0"/>
    <cellStyle name="Output 3 2 2 3 2 4" xfId="0"/>
    <cellStyle name="Output 3 2 2 3 3" xfId="0"/>
    <cellStyle name="Output 3 2 2 3 3 2" xfId="0"/>
    <cellStyle name="Output 3 2 2 3 3 3" xfId="0"/>
    <cellStyle name="Output 3 2 2 3 3 4" xfId="0"/>
    <cellStyle name="Output 3 2 2 3 4" xfId="0"/>
    <cellStyle name="Output 3 2 2 3 4 2" xfId="0"/>
    <cellStyle name="Output 3 2 2 3 4 3" xfId="0"/>
    <cellStyle name="Output 3 2 2 3 4 4" xfId="0"/>
    <cellStyle name="Output 3 2 2 3 5" xfId="0"/>
    <cellStyle name="Output 3 2 2 3 5 2" xfId="0"/>
    <cellStyle name="Output 3 2 2 3 5 3" xfId="0"/>
    <cellStyle name="Output 3 2 2 3 5 4" xfId="0"/>
    <cellStyle name="Output 3 2 2 3 6" xfId="0"/>
    <cellStyle name="Output 3 2 2 3 6 2" xfId="0"/>
    <cellStyle name="Output 3 2 2 3 6 3" xfId="0"/>
    <cellStyle name="Output 3 2 2 3 7" xfId="0"/>
    <cellStyle name="Output 3 2 2 3 8" xfId="0"/>
    <cellStyle name="Output 3 2 2 4" xfId="0"/>
    <cellStyle name="Output 3 2 2 4 2" xfId="0"/>
    <cellStyle name="Output 3 2 2 4 3" xfId="0"/>
    <cellStyle name="Output 3 2 2 4 4" xfId="0"/>
    <cellStyle name="Output 3 2 2 5" xfId="0"/>
    <cellStyle name="Output 3 2 2 5 2" xfId="0"/>
    <cellStyle name="Output 3 2 2 5 3" xfId="0"/>
    <cellStyle name="Output 3 2 2 5 4" xfId="0"/>
    <cellStyle name="Output 3 2 2 6" xfId="0"/>
    <cellStyle name="Output 3 2 2 6 2" xfId="0"/>
    <cellStyle name="Output 3 2 2 6 3" xfId="0"/>
    <cellStyle name="Output 3 2 2 6 4" xfId="0"/>
    <cellStyle name="Output 3 2 2 7" xfId="0"/>
    <cellStyle name="Output 3 2 2 7 2" xfId="0"/>
    <cellStyle name="Output 3 2 2 7 3" xfId="0"/>
    <cellStyle name="Output 3 2 2 7 4" xfId="0"/>
    <cellStyle name="Output 3 2 2 8" xfId="0"/>
    <cellStyle name="Output 3 2 2 8 2" xfId="0"/>
    <cellStyle name="Output 3 2 2 8 3" xfId="0"/>
    <cellStyle name="Output 3 2 2 9" xfId="0"/>
    <cellStyle name="Output 3 2 3" xfId="0"/>
    <cellStyle name="Output 3 2 3 2" xfId="0"/>
    <cellStyle name="Output 3 2 3 3" xfId="0"/>
    <cellStyle name="Output 3 2 3 4" xfId="0"/>
    <cellStyle name="Output 3 2 3 5" xfId="0"/>
    <cellStyle name="Output 3 2 4" xfId="0"/>
    <cellStyle name="Output 3 2 4 2" xfId="0"/>
    <cellStyle name="Output 3 2 4 3" xfId="0"/>
    <cellStyle name="Output 3 2 4 4" xfId="0"/>
    <cellStyle name="Output 3 2 5" xfId="0"/>
    <cellStyle name="Output 3 3" xfId="0"/>
    <cellStyle name="Output 3 3 2" xfId="0"/>
    <cellStyle name="Output 3 3 2 10" xfId="0"/>
    <cellStyle name="Output 3 3 2 11" xfId="0"/>
    <cellStyle name="Output 3 3 2 2" xfId="0"/>
    <cellStyle name="Output 3 3 2 2 2" xfId="0"/>
    <cellStyle name="Output 3 3 2 2 2 2" xfId="0"/>
    <cellStyle name="Output 3 3 2 2 2 3" xfId="0"/>
    <cellStyle name="Output 3 3 2 2 2 4" xfId="0"/>
    <cellStyle name="Output 3 3 2 2 3" xfId="0"/>
    <cellStyle name="Output 3 3 2 2 3 2" xfId="0"/>
    <cellStyle name="Output 3 3 2 2 3 3" xfId="0"/>
    <cellStyle name="Output 3 3 2 2 3 4" xfId="0"/>
    <cellStyle name="Output 3 3 2 2 4" xfId="0"/>
    <cellStyle name="Output 3 3 2 2 4 2" xfId="0"/>
    <cellStyle name="Output 3 3 2 2 4 3" xfId="0"/>
    <cellStyle name="Output 3 3 2 2 4 4" xfId="0"/>
    <cellStyle name="Output 3 3 2 2 5" xfId="0"/>
    <cellStyle name="Output 3 3 2 2 5 2" xfId="0"/>
    <cellStyle name="Output 3 3 2 2 5 3" xfId="0"/>
    <cellStyle name="Output 3 3 2 2 5 4" xfId="0"/>
    <cellStyle name="Output 3 3 2 2 6" xfId="0"/>
    <cellStyle name="Output 3 3 2 2 6 2" xfId="0"/>
    <cellStyle name="Output 3 3 2 2 6 3" xfId="0"/>
    <cellStyle name="Output 3 3 2 2 7" xfId="0"/>
    <cellStyle name="Output 3 3 2 2 8" xfId="0"/>
    <cellStyle name="Output 3 3 2 2 9" xfId="0"/>
    <cellStyle name="Output 3 3 2 3" xfId="0"/>
    <cellStyle name="Output 3 3 2 3 2" xfId="0"/>
    <cellStyle name="Output 3 3 2 3 2 2" xfId="0"/>
    <cellStyle name="Output 3 3 2 3 2 3" xfId="0"/>
    <cellStyle name="Output 3 3 2 3 2 4" xfId="0"/>
    <cellStyle name="Output 3 3 2 3 3" xfId="0"/>
    <cellStyle name="Output 3 3 2 3 3 2" xfId="0"/>
    <cellStyle name="Output 3 3 2 3 3 3" xfId="0"/>
    <cellStyle name="Output 3 3 2 3 3 4" xfId="0"/>
    <cellStyle name="Output 3 3 2 3 4" xfId="0"/>
    <cellStyle name="Output 3 3 2 3 4 2" xfId="0"/>
    <cellStyle name="Output 3 3 2 3 4 3" xfId="0"/>
    <cellStyle name="Output 3 3 2 3 4 4" xfId="0"/>
    <cellStyle name="Output 3 3 2 3 5" xfId="0"/>
    <cellStyle name="Output 3 3 2 3 5 2" xfId="0"/>
    <cellStyle name="Output 3 3 2 3 5 3" xfId="0"/>
    <cellStyle name="Output 3 3 2 3 5 4" xfId="0"/>
    <cellStyle name="Output 3 3 2 3 6" xfId="0"/>
    <cellStyle name="Output 3 3 2 3 6 2" xfId="0"/>
    <cellStyle name="Output 3 3 2 3 6 3" xfId="0"/>
    <cellStyle name="Output 3 3 2 3 7" xfId="0"/>
    <cellStyle name="Output 3 3 2 3 8" xfId="0"/>
    <cellStyle name="Output 3 3 2 4" xfId="0"/>
    <cellStyle name="Output 3 3 2 4 2" xfId="0"/>
    <cellStyle name="Output 3 3 2 4 3" xfId="0"/>
    <cellStyle name="Output 3 3 2 4 4" xfId="0"/>
    <cellStyle name="Output 3 3 2 5" xfId="0"/>
    <cellStyle name="Output 3 3 2 5 2" xfId="0"/>
    <cellStyle name="Output 3 3 2 5 3" xfId="0"/>
    <cellStyle name="Output 3 3 2 5 4" xfId="0"/>
    <cellStyle name="Output 3 3 2 6" xfId="0"/>
    <cellStyle name="Output 3 3 2 6 2" xfId="0"/>
    <cellStyle name="Output 3 3 2 6 3" xfId="0"/>
    <cellStyle name="Output 3 3 2 6 4" xfId="0"/>
    <cellStyle name="Output 3 3 2 7" xfId="0"/>
    <cellStyle name="Output 3 3 2 7 2" xfId="0"/>
    <cellStyle name="Output 3 3 2 7 3" xfId="0"/>
    <cellStyle name="Output 3 3 2 7 4" xfId="0"/>
    <cellStyle name="Output 3 3 2 8" xfId="0"/>
    <cellStyle name="Output 3 3 2 8 2" xfId="0"/>
    <cellStyle name="Output 3 3 2 8 3" xfId="0"/>
    <cellStyle name="Output 3 3 2 9" xfId="0"/>
    <cellStyle name="Output 3 3 3" xfId="0"/>
    <cellStyle name="Output 3 3 3 2" xfId="0"/>
    <cellStyle name="Output 3 3 3 3" xfId="0"/>
    <cellStyle name="Output 3 3 3 4" xfId="0"/>
    <cellStyle name="Output 3 3 3 5" xfId="0"/>
    <cellStyle name="Output 3 3 4" xfId="0"/>
    <cellStyle name="Output 3 3 4 2" xfId="0"/>
    <cellStyle name="Output 3 3 4 3" xfId="0"/>
    <cellStyle name="Output 3 3 4 4" xfId="0"/>
    <cellStyle name="Output 3 3 5" xfId="0"/>
    <cellStyle name="Output 3 4" xfId="0"/>
    <cellStyle name="Output 3 4 2" xfId="0"/>
    <cellStyle name="Output 3 4 2 10" xfId="0"/>
    <cellStyle name="Output 3 4 2 11" xfId="0"/>
    <cellStyle name="Output 3 4 2 2" xfId="0"/>
    <cellStyle name="Output 3 4 2 2 2" xfId="0"/>
    <cellStyle name="Output 3 4 2 2 2 2" xfId="0"/>
    <cellStyle name="Output 3 4 2 2 2 3" xfId="0"/>
    <cellStyle name="Output 3 4 2 2 2 4" xfId="0"/>
    <cellStyle name="Output 3 4 2 2 3" xfId="0"/>
    <cellStyle name="Output 3 4 2 2 3 2" xfId="0"/>
    <cellStyle name="Output 3 4 2 2 3 3" xfId="0"/>
    <cellStyle name="Output 3 4 2 2 3 4" xfId="0"/>
    <cellStyle name="Output 3 4 2 2 4" xfId="0"/>
    <cellStyle name="Output 3 4 2 2 4 2" xfId="0"/>
    <cellStyle name="Output 3 4 2 2 4 3" xfId="0"/>
    <cellStyle name="Output 3 4 2 2 4 4" xfId="0"/>
    <cellStyle name="Output 3 4 2 2 5" xfId="0"/>
    <cellStyle name="Output 3 4 2 2 5 2" xfId="0"/>
    <cellStyle name="Output 3 4 2 2 5 3" xfId="0"/>
    <cellStyle name="Output 3 4 2 2 5 4" xfId="0"/>
    <cellStyle name="Output 3 4 2 2 6" xfId="0"/>
    <cellStyle name="Output 3 4 2 2 6 2" xfId="0"/>
    <cellStyle name="Output 3 4 2 2 6 3" xfId="0"/>
    <cellStyle name="Output 3 4 2 2 7" xfId="0"/>
    <cellStyle name="Output 3 4 2 2 8" xfId="0"/>
    <cellStyle name="Output 3 4 2 2 9" xfId="0"/>
    <cellStyle name="Output 3 4 2 3" xfId="0"/>
    <cellStyle name="Output 3 4 2 3 2" xfId="0"/>
    <cellStyle name="Output 3 4 2 3 2 2" xfId="0"/>
    <cellStyle name="Output 3 4 2 3 2 3" xfId="0"/>
    <cellStyle name="Output 3 4 2 3 2 4" xfId="0"/>
    <cellStyle name="Output 3 4 2 3 3" xfId="0"/>
    <cellStyle name="Output 3 4 2 3 3 2" xfId="0"/>
    <cellStyle name="Output 3 4 2 3 3 3" xfId="0"/>
    <cellStyle name="Output 3 4 2 3 3 4" xfId="0"/>
    <cellStyle name="Output 3 4 2 3 4" xfId="0"/>
    <cellStyle name="Output 3 4 2 3 4 2" xfId="0"/>
    <cellStyle name="Output 3 4 2 3 4 3" xfId="0"/>
    <cellStyle name="Output 3 4 2 3 4 4" xfId="0"/>
    <cellStyle name="Output 3 4 2 3 5" xfId="0"/>
    <cellStyle name="Output 3 4 2 3 5 2" xfId="0"/>
    <cellStyle name="Output 3 4 2 3 5 3" xfId="0"/>
    <cellStyle name="Output 3 4 2 3 5 4" xfId="0"/>
    <cellStyle name="Output 3 4 2 3 6" xfId="0"/>
    <cellStyle name="Output 3 4 2 3 6 2" xfId="0"/>
    <cellStyle name="Output 3 4 2 3 6 3" xfId="0"/>
    <cellStyle name="Output 3 4 2 3 7" xfId="0"/>
    <cellStyle name="Output 3 4 2 3 8" xfId="0"/>
    <cellStyle name="Output 3 4 2 4" xfId="0"/>
    <cellStyle name="Output 3 4 2 4 2" xfId="0"/>
    <cellStyle name="Output 3 4 2 4 3" xfId="0"/>
    <cellStyle name="Output 3 4 2 4 4" xfId="0"/>
    <cellStyle name="Output 3 4 2 5" xfId="0"/>
    <cellStyle name="Output 3 4 2 5 2" xfId="0"/>
    <cellStyle name="Output 3 4 2 5 3" xfId="0"/>
    <cellStyle name="Output 3 4 2 5 4" xfId="0"/>
    <cellStyle name="Output 3 4 2 6" xfId="0"/>
    <cellStyle name="Output 3 4 2 6 2" xfId="0"/>
    <cellStyle name="Output 3 4 2 6 3" xfId="0"/>
    <cellStyle name="Output 3 4 2 6 4" xfId="0"/>
    <cellStyle name="Output 3 4 2 7" xfId="0"/>
    <cellStyle name="Output 3 4 2 7 2" xfId="0"/>
    <cellStyle name="Output 3 4 2 7 3" xfId="0"/>
    <cellStyle name="Output 3 4 2 7 4" xfId="0"/>
    <cellStyle name="Output 3 4 2 8" xfId="0"/>
    <cellStyle name="Output 3 4 2 8 2" xfId="0"/>
    <cellStyle name="Output 3 4 2 8 3" xfId="0"/>
    <cellStyle name="Output 3 4 2 9" xfId="0"/>
    <cellStyle name="Output 3 4 3" xfId="0"/>
    <cellStyle name="Output 3 4 3 2" xfId="0"/>
    <cellStyle name="Output 3 4 3 3" xfId="0"/>
    <cellStyle name="Output 3 4 3 4" xfId="0"/>
    <cellStyle name="Output 3 4 3 5" xfId="0"/>
    <cellStyle name="Output 3 4 4" xfId="0"/>
    <cellStyle name="Output 3 4 4 2" xfId="0"/>
    <cellStyle name="Output 3 4 4 3" xfId="0"/>
    <cellStyle name="Output 3 4 4 4" xfId="0"/>
    <cellStyle name="Output 3 4 5" xfId="0"/>
    <cellStyle name="Output 3 5" xfId="0"/>
    <cellStyle name="Output 3 5 2" xfId="0"/>
    <cellStyle name="Output 3 5 2 10" xfId="0"/>
    <cellStyle name="Output 3 5 2 11" xfId="0"/>
    <cellStyle name="Output 3 5 2 2" xfId="0"/>
    <cellStyle name="Output 3 5 2 2 2" xfId="0"/>
    <cellStyle name="Output 3 5 2 2 2 2" xfId="0"/>
    <cellStyle name="Output 3 5 2 2 2 3" xfId="0"/>
    <cellStyle name="Output 3 5 2 2 2 4" xfId="0"/>
    <cellStyle name="Output 3 5 2 2 3" xfId="0"/>
    <cellStyle name="Output 3 5 2 2 3 2" xfId="0"/>
    <cellStyle name="Output 3 5 2 2 3 3" xfId="0"/>
    <cellStyle name="Output 3 5 2 2 3 4" xfId="0"/>
    <cellStyle name="Output 3 5 2 2 4" xfId="0"/>
    <cellStyle name="Output 3 5 2 2 4 2" xfId="0"/>
    <cellStyle name="Output 3 5 2 2 4 3" xfId="0"/>
    <cellStyle name="Output 3 5 2 2 4 4" xfId="0"/>
    <cellStyle name="Output 3 5 2 2 5" xfId="0"/>
    <cellStyle name="Output 3 5 2 2 5 2" xfId="0"/>
    <cellStyle name="Output 3 5 2 2 5 3" xfId="0"/>
    <cellStyle name="Output 3 5 2 2 5 4" xfId="0"/>
    <cellStyle name="Output 3 5 2 2 6" xfId="0"/>
    <cellStyle name="Output 3 5 2 2 6 2" xfId="0"/>
    <cellStyle name="Output 3 5 2 2 6 3" xfId="0"/>
    <cellStyle name="Output 3 5 2 2 7" xfId="0"/>
    <cellStyle name="Output 3 5 2 2 8" xfId="0"/>
    <cellStyle name="Output 3 5 2 3" xfId="0"/>
    <cellStyle name="Output 3 5 2 3 2" xfId="0"/>
    <cellStyle name="Output 3 5 2 3 2 2" xfId="0"/>
    <cellStyle name="Output 3 5 2 3 2 3" xfId="0"/>
    <cellStyle name="Output 3 5 2 3 2 4" xfId="0"/>
    <cellStyle name="Output 3 5 2 3 3" xfId="0"/>
    <cellStyle name="Output 3 5 2 3 3 2" xfId="0"/>
    <cellStyle name="Output 3 5 2 3 3 3" xfId="0"/>
    <cellStyle name="Output 3 5 2 3 3 4" xfId="0"/>
    <cellStyle name="Output 3 5 2 3 4" xfId="0"/>
    <cellStyle name="Output 3 5 2 3 4 2" xfId="0"/>
    <cellStyle name="Output 3 5 2 3 4 3" xfId="0"/>
    <cellStyle name="Output 3 5 2 3 4 4" xfId="0"/>
    <cellStyle name="Output 3 5 2 3 5" xfId="0"/>
    <cellStyle name="Output 3 5 2 3 5 2" xfId="0"/>
    <cellStyle name="Output 3 5 2 3 5 3" xfId="0"/>
    <cellStyle name="Output 3 5 2 3 5 4" xfId="0"/>
    <cellStyle name="Output 3 5 2 3 6" xfId="0"/>
    <cellStyle name="Output 3 5 2 3 6 2" xfId="0"/>
    <cellStyle name="Output 3 5 2 3 6 3" xfId="0"/>
    <cellStyle name="Output 3 5 2 3 7" xfId="0"/>
    <cellStyle name="Output 3 5 2 3 8" xfId="0"/>
    <cellStyle name="Output 3 5 2 4" xfId="0"/>
    <cellStyle name="Output 3 5 2 4 2" xfId="0"/>
    <cellStyle name="Output 3 5 2 4 3" xfId="0"/>
    <cellStyle name="Output 3 5 2 4 4" xfId="0"/>
    <cellStyle name="Output 3 5 2 5" xfId="0"/>
    <cellStyle name="Output 3 5 2 5 2" xfId="0"/>
    <cellStyle name="Output 3 5 2 5 3" xfId="0"/>
    <cellStyle name="Output 3 5 2 5 4" xfId="0"/>
    <cellStyle name="Output 3 5 2 6" xfId="0"/>
    <cellStyle name="Output 3 5 2 6 2" xfId="0"/>
    <cellStyle name="Output 3 5 2 6 3" xfId="0"/>
    <cellStyle name="Output 3 5 2 6 4" xfId="0"/>
    <cellStyle name="Output 3 5 2 7" xfId="0"/>
    <cellStyle name="Output 3 5 2 7 2" xfId="0"/>
    <cellStyle name="Output 3 5 2 7 3" xfId="0"/>
    <cellStyle name="Output 3 5 2 7 4" xfId="0"/>
    <cellStyle name="Output 3 5 2 8" xfId="0"/>
    <cellStyle name="Output 3 5 2 8 2" xfId="0"/>
    <cellStyle name="Output 3 5 2 8 3" xfId="0"/>
    <cellStyle name="Output 3 5 2 9" xfId="0"/>
    <cellStyle name="Output 3 5 3" xfId="0"/>
    <cellStyle name="Output 3 5 3 2" xfId="0"/>
    <cellStyle name="Output 3 5 3 3" xfId="0"/>
    <cellStyle name="Output 3 5 3 4" xfId="0"/>
    <cellStyle name="Output 3 5 4" xfId="0"/>
    <cellStyle name="Output 3 5 4 2" xfId="0"/>
    <cellStyle name="Output 3 5 4 3" xfId="0"/>
    <cellStyle name="Output 3 5 4 4" xfId="0"/>
    <cellStyle name="Output 3 5 5" xfId="0"/>
    <cellStyle name="Output 3 6" xfId="0"/>
    <cellStyle name="Output 3 6 2" xfId="0"/>
    <cellStyle name="Output 3 6 2 10" xfId="0"/>
    <cellStyle name="Output 3 6 2 11" xfId="0"/>
    <cellStyle name="Output 3 6 2 2" xfId="0"/>
    <cellStyle name="Output 3 6 2 2 2" xfId="0"/>
    <cellStyle name="Output 3 6 2 2 2 2" xfId="0"/>
    <cellStyle name="Output 3 6 2 2 2 3" xfId="0"/>
    <cellStyle name="Output 3 6 2 2 2 4" xfId="0"/>
    <cellStyle name="Output 3 6 2 2 3" xfId="0"/>
    <cellStyle name="Output 3 6 2 2 3 2" xfId="0"/>
    <cellStyle name="Output 3 6 2 2 3 3" xfId="0"/>
    <cellStyle name="Output 3 6 2 2 3 4" xfId="0"/>
    <cellStyle name="Output 3 6 2 2 4" xfId="0"/>
    <cellStyle name="Output 3 6 2 2 4 2" xfId="0"/>
    <cellStyle name="Output 3 6 2 2 4 3" xfId="0"/>
    <cellStyle name="Output 3 6 2 2 4 4" xfId="0"/>
    <cellStyle name="Output 3 6 2 2 5" xfId="0"/>
    <cellStyle name="Output 3 6 2 2 5 2" xfId="0"/>
    <cellStyle name="Output 3 6 2 2 5 3" xfId="0"/>
    <cellStyle name="Output 3 6 2 2 5 4" xfId="0"/>
    <cellStyle name="Output 3 6 2 2 6" xfId="0"/>
    <cellStyle name="Output 3 6 2 2 6 2" xfId="0"/>
    <cellStyle name="Output 3 6 2 2 6 3" xfId="0"/>
    <cellStyle name="Output 3 6 2 2 7" xfId="0"/>
    <cellStyle name="Output 3 6 2 2 8" xfId="0"/>
    <cellStyle name="Output 3 6 2 3" xfId="0"/>
    <cellStyle name="Output 3 6 2 3 2" xfId="0"/>
    <cellStyle name="Output 3 6 2 3 2 2" xfId="0"/>
    <cellStyle name="Output 3 6 2 3 2 3" xfId="0"/>
    <cellStyle name="Output 3 6 2 3 2 4" xfId="0"/>
    <cellStyle name="Output 3 6 2 3 3" xfId="0"/>
    <cellStyle name="Output 3 6 2 3 3 2" xfId="0"/>
    <cellStyle name="Output 3 6 2 3 3 3" xfId="0"/>
    <cellStyle name="Output 3 6 2 3 3 4" xfId="0"/>
    <cellStyle name="Output 3 6 2 3 4" xfId="0"/>
    <cellStyle name="Output 3 6 2 3 4 2" xfId="0"/>
    <cellStyle name="Output 3 6 2 3 4 3" xfId="0"/>
    <cellStyle name="Output 3 6 2 3 4 4" xfId="0"/>
    <cellStyle name="Output 3 6 2 3 5" xfId="0"/>
    <cellStyle name="Output 3 6 2 3 5 2" xfId="0"/>
    <cellStyle name="Output 3 6 2 3 5 3" xfId="0"/>
    <cellStyle name="Output 3 6 2 3 5 4" xfId="0"/>
    <cellStyle name="Output 3 6 2 3 6" xfId="0"/>
    <cellStyle name="Output 3 6 2 3 6 2" xfId="0"/>
    <cellStyle name="Output 3 6 2 3 6 3" xfId="0"/>
    <cellStyle name="Output 3 6 2 3 7" xfId="0"/>
    <cellStyle name="Output 3 6 2 3 8" xfId="0"/>
    <cellStyle name="Output 3 6 2 4" xfId="0"/>
    <cellStyle name="Output 3 6 2 4 2" xfId="0"/>
    <cellStyle name="Output 3 6 2 4 3" xfId="0"/>
    <cellStyle name="Output 3 6 2 4 4" xfId="0"/>
    <cellStyle name="Output 3 6 2 5" xfId="0"/>
    <cellStyle name="Output 3 6 2 5 2" xfId="0"/>
    <cellStyle name="Output 3 6 2 5 3" xfId="0"/>
    <cellStyle name="Output 3 6 2 5 4" xfId="0"/>
    <cellStyle name="Output 3 6 2 6" xfId="0"/>
    <cellStyle name="Output 3 6 2 6 2" xfId="0"/>
    <cellStyle name="Output 3 6 2 6 3" xfId="0"/>
    <cellStyle name="Output 3 6 2 6 4" xfId="0"/>
    <cellStyle name="Output 3 6 2 7" xfId="0"/>
    <cellStyle name="Output 3 6 2 7 2" xfId="0"/>
    <cellStyle name="Output 3 6 2 7 3" xfId="0"/>
    <cellStyle name="Output 3 6 2 7 4" xfId="0"/>
    <cellStyle name="Output 3 6 2 8" xfId="0"/>
    <cellStyle name="Output 3 6 2 8 2" xfId="0"/>
    <cellStyle name="Output 3 6 2 8 3" xfId="0"/>
    <cellStyle name="Output 3 6 2 9" xfId="0"/>
    <cellStyle name="Output 3 6 3" xfId="0"/>
    <cellStyle name="Output 3 6 3 2" xfId="0"/>
    <cellStyle name="Output 3 6 3 3" xfId="0"/>
    <cellStyle name="Output 3 6 3 4" xfId="0"/>
    <cellStyle name="Output 3 6 4" xfId="0"/>
    <cellStyle name="Output 3 6 4 2" xfId="0"/>
    <cellStyle name="Output 3 6 4 3" xfId="0"/>
    <cellStyle name="Output 3 6 4 4" xfId="0"/>
    <cellStyle name="Output 3 6 5" xfId="0"/>
    <cellStyle name="Output 3 7" xfId="0"/>
    <cellStyle name="Output 3 7 2" xfId="0"/>
    <cellStyle name="Output 3 7 2 10" xfId="0"/>
    <cellStyle name="Output 3 7 2 2" xfId="0"/>
    <cellStyle name="Output 3 7 2 2 2" xfId="0"/>
    <cellStyle name="Output 3 7 2 2 2 2" xfId="0"/>
    <cellStyle name="Output 3 7 2 2 2 3" xfId="0"/>
    <cellStyle name="Output 3 7 2 2 2 4" xfId="0"/>
    <cellStyle name="Output 3 7 2 2 3" xfId="0"/>
    <cellStyle name="Output 3 7 2 2 3 2" xfId="0"/>
    <cellStyle name="Output 3 7 2 2 3 3" xfId="0"/>
    <cellStyle name="Output 3 7 2 2 3 4" xfId="0"/>
    <cellStyle name="Output 3 7 2 2 4" xfId="0"/>
    <cellStyle name="Output 3 7 2 2 4 2" xfId="0"/>
    <cellStyle name="Output 3 7 2 2 4 3" xfId="0"/>
    <cellStyle name="Output 3 7 2 2 4 4" xfId="0"/>
    <cellStyle name="Output 3 7 2 2 5" xfId="0"/>
    <cellStyle name="Output 3 7 2 2 5 2" xfId="0"/>
    <cellStyle name="Output 3 7 2 2 5 3" xfId="0"/>
    <cellStyle name="Output 3 7 2 2 5 4" xfId="0"/>
    <cellStyle name="Output 3 7 2 2 6" xfId="0"/>
    <cellStyle name="Output 3 7 2 2 6 2" xfId="0"/>
    <cellStyle name="Output 3 7 2 2 6 3" xfId="0"/>
    <cellStyle name="Output 3 7 2 2 7" xfId="0"/>
    <cellStyle name="Output 3 7 2 2 8" xfId="0"/>
    <cellStyle name="Output 3 7 2 3" xfId="0"/>
    <cellStyle name="Output 3 7 2 3 2" xfId="0"/>
    <cellStyle name="Output 3 7 2 3 2 2" xfId="0"/>
    <cellStyle name="Output 3 7 2 3 2 3" xfId="0"/>
    <cellStyle name="Output 3 7 2 3 2 4" xfId="0"/>
    <cellStyle name="Output 3 7 2 3 3" xfId="0"/>
    <cellStyle name="Output 3 7 2 3 3 2" xfId="0"/>
    <cellStyle name="Output 3 7 2 3 3 3" xfId="0"/>
    <cellStyle name="Output 3 7 2 3 3 4" xfId="0"/>
    <cellStyle name="Output 3 7 2 3 4" xfId="0"/>
    <cellStyle name="Output 3 7 2 3 4 2" xfId="0"/>
    <cellStyle name="Output 3 7 2 3 4 3" xfId="0"/>
    <cellStyle name="Output 3 7 2 3 4 4" xfId="0"/>
    <cellStyle name="Output 3 7 2 3 5" xfId="0"/>
    <cellStyle name="Output 3 7 2 3 5 2" xfId="0"/>
    <cellStyle name="Output 3 7 2 3 5 3" xfId="0"/>
    <cellStyle name="Output 3 7 2 3 5 4" xfId="0"/>
    <cellStyle name="Output 3 7 2 3 6" xfId="0"/>
    <cellStyle name="Output 3 7 2 3 6 2" xfId="0"/>
    <cellStyle name="Output 3 7 2 3 6 3" xfId="0"/>
    <cellStyle name="Output 3 7 2 3 7" xfId="0"/>
    <cellStyle name="Output 3 7 2 3 8" xfId="0"/>
    <cellStyle name="Output 3 7 2 4" xfId="0"/>
    <cellStyle name="Output 3 7 2 4 2" xfId="0"/>
    <cellStyle name="Output 3 7 2 4 3" xfId="0"/>
    <cellStyle name="Output 3 7 2 4 4" xfId="0"/>
    <cellStyle name="Output 3 7 2 5" xfId="0"/>
    <cellStyle name="Output 3 7 2 5 2" xfId="0"/>
    <cellStyle name="Output 3 7 2 5 3" xfId="0"/>
    <cellStyle name="Output 3 7 2 5 4" xfId="0"/>
    <cellStyle name="Output 3 7 2 6" xfId="0"/>
    <cellStyle name="Output 3 7 2 6 2" xfId="0"/>
    <cellStyle name="Output 3 7 2 6 3" xfId="0"/>
    <cellStyle name="Output 3 7 2 6 4" xfId="0"/>
    <cellStyle name="Output 3 7 2 7" xfId="0"/>
    <cellStyle name="Output 3 7 2 7 2" xfId="0"/>
    <cellStyle name="Output 3 7 2 7 3" xfId="0"/>
    <cellStyle name="Output 3 7 2 7 4" xfId="0"/>
    <cellStyle name="Output 3 7 2 8" xfId="0"/>
    <cellStyle name="Output 3 7 2 8 2" xfId="0"/>
    <cellStyle name="Output 3 7 2 8 3" xfId="0"/>
    <cellStyle name="Output 3 7 2 9" xfId="0"/>
    <cellStyle name="Output 3 7 3" xfId="0"/>
    <cellStyle name="Output 3 7 3 2" xfId="0"/>
    <cellStyle name="Output 3 7 3 3" xfId="0"/>
    <cellStyle name="Output 3 7 3 4" xfId="0"/>
    <cellStyle name="Output 3 7 4" xfId="0"/>
    <cellStyle name="Output 3 7 4 2" xfId="0"/>
    <cellStyle name="Output 3 7 4 3" xfId="0"/>
    <cellStyle name="Output 3 7 4 4" xfId="0"/>
    <cellStyle name="Output 3 7 5" xfId="0"/>
    <cellStyle name="Output 3 8" xfId="0"/>
    <cellStyle name="Output 3 8 2" xfId="0"/>
    <cellStyle name="Output 3 8 2 10" xfId="0"/>
    <cellStyle name="Output 3 8 2 2" xfId="0"/>
    <cellStyle name="Output 3 8 2 2 2" xfId="0"/>
    <cellStyle name="Output 3 8 2 2 2 2" xfId="0"/>
    <cellStyle name="Output 3 8 2 2 2 3" xfId="0"/>
    <cellStyle name="Output 3 8 2 2 2 4" xfId="0"/>
    <cellStyle name="Output 3 8 2 2 3" xfId="0"/>
    <cellStyle name="Output 3 8 2 2 3 2" xfId="0"/>
    <cellStyle name="Output 3 8 2 2 3 3" xfId="0"/>
    <cellStyle name="Output 3 8 2 2 3 4" xfId="0"/>
    <cellStyle name="Output 3 8 2 2 4" xfId="0"/>
    <cellStyle name="Output 3 8 2 2 4 2" xfId="0"/>
    <cellStyle name="Output 3 8 2 2 4 3" xfId="0"/>
    <cellStyle name="Output 3 8 2 2 4 4" xfId="0"/>
    <cellStyle name="Output 3 8 2 2 5" xfId="0"/>
    <cellStyle name="Output 3 8 2 2 5 2" xfId="0"/>
    <cellStyle name="Output 3 8 2 2 5 3" xfId="0"/>
    <cellStyle name="Output 3 8 2 2 5 4" xfId="0"/>
    <cellStyle name="Output 3 8 2 2 6" xfId="0"/>
    <cellStyle name="Output 3 8 2 2 6 2" xfId="0"/>
    <cellStyle name="Output 3 8 2 2 6 3" xfId="0"/>
    <cellStyle name="Output 3 8 2 2 7" xfId="0"/>
    <cellStyle name="Output 3 8 2 2 8" xfId="0"/>
    <cellStyle name="Output 3 8 2 3" xfId="0"/>
    <cellStyle name="Output 3 8 2 3 2" xfId="0"/>
    <cellStyle name="Output 3 8 2 3 2 2" xfId="0"/>
    <cellStyle name="Output 3 8 2 3 2 3" xfId="0"/>
    <cellStyle name="Output 3 8 2 3 2 4" xfId="0"/>
    <cellStyle name="Output 3 8 2 3 3" xfId="0"/>
    <cellStyle name="Output 3 8 2 3 3 2" xfId="0"/>
    <cellStyle name="Output 3 8 2 3 3 3" xfId="0"/>
    <cellStyle name="Output 3 8 2 3 3 4" xfId="0"/>
    <cellStyle name="Output 3 8 2 3 4" xfId="0"/>
    <cellStyle name="Output 3 8 2 3 4 2" xfId="0"/>
    <cellStyle name="Output 3 8 2 3 4 3" xfId="0"/>
    <cellStyle name="Output 3 8 2 3 4 4" xfId="0"/>
    <cellStyle name="Output 3 8 2 3 5" xfId="0"/>
    <cellStyle name="Output 3 8 2 3 5 2" xfId="0"/>
    <cellStyle name="Output 3 8 2 3 5 3" xfId="0"/>
    <cellStyle name="Output 3 8 2 3 5 4" xfId="0"/>
    <cellStyle name="Output 3 8 2 3 6" xfId="0"/>
    <cellStyle name="Output 3 8 2 3 6 2" xfId="0"/>
    <cellStyle name="Output 3 8 2 3 6 3" xfId="0"/>
    <cellStyle name="Output 3 8 2 3 7" xfId="0"/>
    <cellStyle name="Output 3 8 2 3 8" xfId="0"/>
    <cellStyle name="Output 3 8 2 4" xfId="0"/>
    <cellStyle name="Output 3 8 2 4 2" xfId="0"/>
    <cellStyle name="Output 3 8 2 4 3" xfId="0"/>
    <cellStyle name="Output 3 8 2 4 4" xfId="0"/>
    <cellStyle name="Output 3 8 2 5" xfId="0"/>
    <cellStyle name="Output 3 8 2 5 2" xfId="0"/>
    <cellStyle name="Output 3 8 2 5 3" xfId="0"/>
    <cellStyle name="Output 3 8 2 5 4" xfId="0"/>
    <cellStyle name="Output 3 8 2 6" xfId="0"/>
    <cellStyle name="Output 3 8 2 6 2" xfId="0"/>
    <cellStyle name="Output 3 8 2 6 3" xfId="0"/>
    <cellStyle name="Output 3 8 2 6 4" xfId="0"/>
    <cellStyle name="Output 3 8 2 7" xfId="0"/>
    <cellStyle name="Output 3 8 2 7 2" xfId="0"/>
    <cellStyle name="Output 3 8 2 7 3" xfId="0"/>
    <cellStyle name="Output 3 8 2 7 4" xfId="0"/>
    <cellStyle name="Output 3 8 2 8" xfId="0"/>
    <cellStyle name="Output 3 8 2 8 2" xfId="0"/>
    <cellStyle name="Output 3 8 2 8 3" xfId="0"/>
    <cellStyle name="Output 3 8 2 9" xfId="0"/>
    <cellStyle name="Output 3 8 3" xfId="0"/>
    <cellStyle name="Output 3 8 3 2" xfId="0"/>
    <cellStyle name="Output 3 8 3 3" xfId="0"/>
    <cellStyle name="Output 3 8 3 4" xfId="0"/>
    <cellStyle name="Output 3 8 4" xfId="0"/>
    <cellStyle name="Output 3 8 4 2" xfId="0"/>
    <cellStyle name="Output 3 8 4 3" xfId="0"/>
    <cellStyle name="Output 3 8 4 4" xfId="0"/>
    <cellStyle name="Output 3 9" xfId="0"/>
    <cellStyle name="Output 3 9 2" xfId="0"/>
    <cellStyle name="Output 3 9 2 2" xfId="0"/>
    <cellStyle name="Output 3 9 2 2 2" xfId="0"/>
    <cellStyle name="Output 3 9 2 2 3" xfId="0"/>
    <cellStyle name="Output 3 9 2 2 4" xfId="0"/>
    <cellStyle name="Output 3 9 2 3" xfId="0"/>
    <cellStyle name="Output 3 9 2 3 2" xfId="0"/>
    <cellStyle name="Output 3 9 2 3 3" xfId="0"/>
    <cellStyle name="Output 3 9 2 3 4" xfId="0"/>
    <cellStyle name="Output 3 9 2 4" xfId="0"/>
    <cellStyle name="Output 3 9 2 4 2" xfId="0"/>
    <cellStyle name="Output 3 9 2 4 3" xfId="0"/>
    <cellStyle name="Output 3 9 2 4 4" xfId="0"/>
    <cellStyle name="Output 3 9 2 5" xfId="0"/>
    <cellStyle name="Output 3 9 2 5 2" xfId="0"/>
    <cellStyle name="Output 3 9 2 5 3" xfId="0"/>
    <cellStyle name="Output 3 9 2 5 4" xfId="0"/>
    <cellStyle name="Output 3 9 2 6" xfId="0"/>
    <cellStyle name="Output 3 9 2 6 2" xfId="0"/>
    <cellStyle name="Output 3 9 2 6 3" xfId="0"/>
    <cellStyle name="Output 3 9 2 7" xfId="0"/>
    <cellStyle name="Output 3 9 2 8" xfId="0"/>
    <cellStyle name="Output 3 9 3" xfId="0"/>
    <cellStyle name="Output 3 9 3 2" xfId="0"/>
    <cellStyle name="Output 3 9 3 2 2" xfId="0"/>
    <cellStyle name="Output 3 9 3 2 3" xfId="0"/>
    <cellStyle name="Output 3 9 3 2 4" xfId="0"/>
    <cellStyle name="Output 3 9 3 3" xfId="0"/>
    <cellStyle name="Output 3 9 3 3 2" xfId="0"/>
    <cellStyle name="Output 3 9 3 3 3" xfId="0"/>
    <cellStyle name="Output 3 9 3 3 4" xfId="0"/>
    <cellStyle name="Output 3 9 3 4" xfId="0"/>
    <cellStyle name="Output 3 9 3 4 2" xfId="0"/>
    <cellStyle name="Output 3 9 3 4 3" xfId="0"/>
    <cellStyle name="Output 3 9 3 4 4" xfId="0"/>
    <cellStyle name="Output 3 9 3 5" xfId="0"/>
    <cellStyle name="Output 3 9 3 5 2" xfId="0"/>
    <cellStyle name="Output 3 9 3 5 3" xfId="0"/>
    <cellStyle name="Output 3 9 3 5 4" xfId="0"/>
    <cellStyle name="Output 3 9 3 6" xfId="0"/>
    <cellStyle name="Output 3 9 3 6 2" xfId="0"/>
    <cellStyle name="Output 3 9 3 6 3" xfId="0"/>
    <cellStyle name="Output 3 9 3 7" xfId="0"/>
    <cellStyle name="Output 3 9 3 8" xfId="0"/>
    <cellStyle name="Output 3 9 4" xfId="0"/>
    <cellStyle name="Output 3 9 4 2" xfId="0"/>
    <cellStyle name="Output 3 9 4 3" xfId="0"/>
    <cellStyle name="Output 3 9 4 4" xfId="0"/>
    <cellStyle name="Output 3 9 5" xfId="0"/>
    <cellStyle name="Output 3 9 5 2" xfId="0"/>
    <cellStyle name="Output 3 9 5 3" xfId="0"/>
    <cellStyle name="Output 3 9 5 4" xfId="0"/>
    <cellStyle name="Output 3_BallGrid" xfId="0"/>
    <cellStyle name="Output 4" xfId="0"/>
    <cellStyle name="Output 4 10" xfId="0"/>
    <cellStyle name="Output 4 10 2" xfId="0"/>
    <cellStyle name="Output 4 10 3" xfId="0"/>
    <cellStyle name="Output 4 10 4" xfId="0"/>
    <cellStyle name="Output 4 11" xfId="0"/>
    <cellStyle name="Output 4 11 2" xfId="0"/>
    <cellStyle name="Output 4 11 3" xfId="0"/>
    <cellStyle name="Output 4 11 4" xfId="0"/>
    <cellStyle name="Output 4 12" xfId="0"/>
    <cellStyle name="Output 4 13" xfId="0"/>
    <cellStyle name="Output 4 2" xfId="0"/>
    <cellStyle name="Output 4 2 2" xfId="0"/>
    <cellStyle name="Output 4 2 2 10" xfId="0"/>
    <cellStyle name="Output 4 2 2 11" xfId="0"/>
    <cellStyle name="Output 4 2 2 2" xfId="0"/>
    <cellStyle name="Output 4 2 2 2 2" xfId="0"/>
    <cellStyle name="Output 4 2 2 2 2 2" xfId="0"/>
    <cellStyle name="Output 4 2 2 2 2 3" xfId="0"/>
    <cellStyle name="Output 4 2 2 2 2 4" xfId="0"/>
    <cellStyle name="Output 4 2 2 2 3" xfId="0"/>
    <cellStyle name="Output 4 2 2 2 3 2" xfId="0"/>
    <cellStyle name="Output 4 2 2 2 3 3" xfId="0"/>
    <cellStyle name="Output 4 2 2 2 3 4" xfId="0"/>
    <cellStyle name="Output 4 2 2 2 4" xfId="0"/>
    <cellStyle name="Output 4 2 2 2 4 2" xfId="0"/>
    <cellStyle name="Output 4 2 2 2 4 3" xfId="0"/>
    <cellStyle name="Output 4 2 2 2 4 4" xfId="0"/>
    <cellStyle name="Output 4 2 2 2 5" xfId="0"/>
    <cellStyle name="Output 4 2 2 2 5 2" xfId="0"/>
    <cellStyle name="Output 4 2 2 2 5 3" xfId="0"/>
    <cellStyle name="Output 4 2 2 2 5 4" xfId="0"/>
    <cellStyle name="Output 4 2 2 2 6" xfId="0"/>
    <cellStyle name="Output 4 2 2 2 6 2" xfId="0"/>
    <cellStyle name="Output 4 2 2 2 6 3" xfId="0"/>
    <cellStyle name="Output 4 2 2 2 7" xfId="0"/>
    <cellStyle name="Output 4 2 2 2 8" xfId="0"/>
    <cellStyle name="Output 4 2 2 2 9" xfId="0"/>
    <cellStyle name="Output 4 2 2 3" xfId="0"/>
    <cellStyle name="Output 4 2 2 3 2" xfId="0"/>
    <cellStyle name="Output 4 2 2 3 2 2" xfId="0"/>
    <cellStyle name="Output 4 2 2 3 2 3" xfId="0"/>
    <cellStyle name="Output 4 2 2 3 2 4" xfId="0"/>
    <cellStyle name="Output 4 2 2 3 3" xfId="0"/>
    <cellStyle name="Output 4 2 2 3 3 2" xfId="0"/>
    <cellStyle name="Output 4 2 2 3 3 3" xfId="0"/>
    <cellStyle name="Output 4 2 2 3 3 4" xfId="0"/>
    <cellStyle name="Output 4 2 2 3 4" xfId="0"/>
    <cellStyle name="Output 4 2 2 3 4 2" xfId="0"/>
    <cellStyle name="Output 4 2 2 3 4 3" xfId="0"/>
    <cellStyle name="Output 4 2 2 3 4 4" xfId="0"/>
    <cellStyle name="Output 4 2 2 3 5" xfId="0"/>
    <cellStyle name="Output 4 2 2 3 5 2" xfId="0"/>
    <cellStyle name="Output 4 2 2 3 5 3" xfId="0"/>
    <cellStyle name="Output 4 2 2 3 5 4" xfId="0"/>
    <cellStyle name="Output 4 2 2 3 6" xfId="0"/>
    <cellStyle name="Output 4 2 2 3 6 2" xfId="0"/>
    <cellStyle name="Output 4 2 2 3 6 3" xfId="0"/>
    <cellStyle name="Output 4 2 2 3 7" xfId="0"/>
    <cellStyle name="Output 4 2 2 3 8" xfId="0"/>
    <cellStyle name="Output 4 2 2 4" xfId="0"/>
    <cellStyle name="Output 4 2 2 4 2" xfId="0"/>
    <cellStyle name="Output 4 2 2 4 3" xfId="0"/>
    <cellStyle name="Output 4 2 2 4 4" xfId="0"/>
    <cellStyle name="Output 4 2 2 5" xfId="0"/>
    <cellStyle name="Output 4 2 2 5 2" xfId="0"/>
    <cellStyle name="Output 4 2 2 5 3" xfId="0"/>
    <cellStyle name="Output 4 2 2 5 4" xfId="0"/>
    <cellStyle name="Output 4 2 2 6" xfId="0"/>
    <cellStyle name="Output 4 2 2 6 2" xfId="0"/>
    <cellStyle name="Output 4 2 2 6 3" xfId="0"/>
    <cellStyle name="Output 4 2 2 6 4" xfId="0"/>
    <cellStyle name="Output 4 2 2 7" xfId="0"/>
    <cellStyle name="Output 4 2 2 7 2" xfId="0"/>
    <cellStyle name="Output 4 2 2 7 3" xfId="0"/>
    <cellStyle name="Output 4 2 2 7 4" xfId="0"/>
    <cellStyle name="Output 4 2 2 8" xfId="0"/>
    <cellStyle name="Output 4 2 2 8 2" xfId="0"/>
    <cellStyle name="Output 4 2 2 8 3" xfId="0"/>
    <cellStyle name="Output 4 2 2 9" xfId="0"/>
    <cellStyle name="Output 4 2 3" xfId="0"/>
    <cellStyle name="Output 4 2 3 2" xfId="0"/>
    <cellStyle name="Output 4 2 3 3" xfId="0"/>
    <cellStyle name="Output 4 2 3 4" xfId="0"/>
    <cellStyle name="Output 4 2 3 5" xfId="0"/>
    <cellStyle name="Output 4 2 4" xfId="0"/>
    <cellStyle name="Output 4 2 4 2" xfId="0"/>
    <cellStyle name="Output 4 2 4 3" xfId="0"/>
    <cellStyle name="Output 4 2 4 4" xfId="0"/>
    <cellStyle name="Output 4 2 5" xfId="0"/>
    <cellStyle name="Output 4 2 5 2" xfId="0"/>
    <cellStyle name="Output 4 2 5 3" xfId="0"/>
    <cellStyle name="Output 4 2 6" xfId="0"/>
    <cellStyle name="Output 4 3" xfId="0"/>
    <cellStyle name="Output 4 3 2" xfId="0"/>
    <cellStyle name="Output 4 3 2 10" xfId="0"/>
    <cellStyle name="Output 4 3 2 11" xfId="0"/>
    <cellStyle name="Output 4 3 2 2" xfId="0"/>
    <cellStyle name="Output 4 3 2 2 2" xfId="0"/>
    <cellStyle name="Output 4 3 2 2 2 2" xfId="0"/>
    <cellStyle name="Output 4 3 2 2 2 3" xfId="0"/>
    <cellStyle name="Output 4 3 2 2 2 4" xfId="0"/>
    <cellStyle name="Output 4 3 2 2 3" xfId="0"/>
    <cellStyle name="Output 4 3 2 2 3 2" xfId="0"/>
    <cellStyle name="Output 4 3 2 2 3 3" xfId="0"/>
    <cellStyle name="Output 4 3 2 2 3 4" xfId="0"/>
    <cellStyle name="Output 4 3 2 2 4" xfId="0"/>
    <cellStyle name="Output 4 3 2 2 4 2" xfId="0"/>
    <cellStyle name="Output 4 3 2 2 4 3" xfId="0"/>
    <cellStyle name="Output 4 3 2 2 4 4" xfId="0"/>
    <cellStyle name="Output 4 3 2 2 5" xfId="0"/>
    <cellStyle name="Output 4 3 2 2 5 2" xfId="0"/>
    <cellStyle name="Output 4 3 2 2 5 3" xfId="0"/>
    <cellStyle name="Output 4 3 2 2 5 4" xfId="0"/>
    <cellStyle name="Output 4 3 2 2 6" xfId="0"/>
    <cellStyle name="Output 4 3 2 2 6 2" xfId="0"/>
    <cellStyle name="Output 4 3 2 2 6 3" xfId="0"/>
    <cellStyle name="Output 4 3 2 2 7" xfId="0"/>
    <cellStyle name="Output 4 3 2 2 8" xfId="0"/>
    <cellStyle name="Output 4 3 2 2 9" xfId="0"/>
    <cellStyle name="Output 4 3 2 3" xfId="0"/>
    <cellStyle name="Output 4 3 2 3 2" xfId="0"/>
    <cellStyle name="Output 4 3 2 3 2 2" xfId="0"/>
    <cellStyle name="Output 4 3 2 3 2 3" xfId="0"/>
    <cellStyle name="Output 4 3 2 3 2 4" xfId="0"/>
    <cellStyle name="Output 4 3 2 3 3" xfId="0"/>
    <cellStyle name="Output 4 3 2 3 3 2" xfId="0"/>
    <cellStyle name="Output 4 3 2 3 3 3" xfId="0"/>
    <cellStyle name="Output 4 3 2 3 3 4" xfId="0"/>
    <cellStyle name="Output 4 3 2 3 4" xfId="0"/>
    <cellStyle name="Output 4 3 2 3 4 2" xfId="0"/>
    <cellStyle name="Output 4 3 2 3 4 3" xfId="0"/>
    <cellStyle name="Output 4 3 2 3 4 4" xfId="0"/>
    <cellStyle name="Output 4 3 2 3 5" xfId="0"/>
    <cellStyle name="Output 4 3 2 3 5 2" xfId="0"/>
    <cellStyle name="Output 4 3 2 3 5 3" xfId="0"/>
    <cellStyle name="Output 4 3 2 3 5 4" xfId="0"/>
    <cellStyle name="Output 4 3 2 3 6" xfId="0"/>
    <cellStyle name="Output 4 3 2 3 6 2" xfId="0"/>
    <cellStyle name="Output 4 3 2 3 6 3" xfId="0"/>
    <cellStyle name="Output 4 3 2 3 7" xfId="0"/>
    <cellStyle name="Output 4 3 2 3 8" xfId="0"/>
    <cellStyle name="Output 4 3 2 4" xfId="0"/>
    <cellStyle name="Output 4 3 2 4 2" xfId="0"/>
    <cellStyle name="Output 4 3 2 4 3" xfId="0"/>
    <cellStyle name="Output 4 3 2 4 4" xfId="0"/>
    <cellStyle name="Output 4 3 2 5" xfId="0"/>
    <cellStyle name="Output 4 3 2 5 2" xfId="0"/>
    <cellStyle name="Output 4 3 2 5 3" xfId="0"/>
    <cellStyle name="Output 4 3 2 5 4" xfId="0"/>
    <cellStyle name="Output 4 3 2 6" xfId="0"/>
    <cellStyle name="Output 4 3 2 6 2" xfId="0"/>
    <cellStyle name="Output 4 3 2 6 3" xfId="0"/>
    <cellStyle name="Output 4 3 2 6 4" xfId="0"/>
    <cellStyle name="Output 4 3 2 7" xfId="0"/>
    <cellStyle name="Output 4 3 2 7 2" xfId="0"/>
    <cellStyle name="Output 4 3 2 7 3" xfId="0"/>
    <cellStyle name="Output 4 3 2 7 4" xfId="0"/>
    <cellStyle name="Output 4 3 2 8" xfId="0"/>
    <cellStyle name="Output 4 3 2 8 2" xfId="0"/>
    <cellStyle name="Output 4 3 2 8 3" xfId="0"/>
    <cellStyle name="Output 4 3 2 9" xfId="0"/>
    <cellStyle name="Output 4 3 3" xfId="0"/>
    <cellStyle name="Output 4 3 3 2" xfId="0"/>
    <cellStyle name="Output 4 3 3 3" xfId="0"/>
    <cellStyle name="Output 4 3 3 4" xfId="0"/>
    <cellStyle name="Output 4 3 3 5" xfId="0"/>
    <cellStyle name="Output 4 3 4" xfId="0"/>
    <cellStyle name="Output 4 3 4 2" xfId="0"/>
    <cellStyle name="Output 4 3 4 3" xfId="0"/>
    <cellStyle name="Output 4 3 4 4" xfId="0"/>
    <cellStyle name="Output 4 3 5" xfId="0"/>
    <cellStyle name="Output 4 3 5 2" xfId="0"/>
    <cellStyle name="Output 4 3 5 3" xfId="0"/>
    <cellStyle name="Output 4 3 6" xfId="0"/>
    <cellStyle name="Output 4 4" xfId="0"/>
    <cellStyle name="Output 4 4 2" xfId="0"/>
    <cellStyle name="Output 4 4 2 10" xfId="0"/>
    <cellStyle name="Output 4 4 2 11" xfId="0"/>
    <cellStyle name="Output 4 4 2 2" xfId="0"/>
    <cellStyle name="Output 4 4 2 2 2" xfId="0"/>
    <cellStyle name="Output 4 4 2 2 2 2" xfId="0"/>
    <cellStyle name="Output 4 4 2 2 2 3" xfId="0"/>
    <cellStyle name="Output 4 4 2 2 2 4" xfId="0"/>
    <cellStyle name="Output 4 4 2 2 3" xfId="0"/>
    <cellStyle name="Output 4 4 2 2 3 2" xfId="0"/>
    <cellStyle name="Output 4 4 2 2 3 3" xfId="0"/>
    <cellStyle name="Output 4 4 2 2 3 4" xfId="0"/>
    <cellStyle name="Output 4 4 2 2 4" xfId="0"/>
    <cellStyle name="Output 4 4 2 2 4 2" xfId="0"/>
    <cellStyle name="Output 4 4 2 2 4 3" xfId="0"/>
    <cellStyle name="Output 4 4 2 2 4 4" xfId="0"/>
    <cellStyle name="Output 4 4 2 2 5" xfId="0"/>
    <cellStyle name="Output 4 4 2 2 5 2" xfId="0"/>
    <cellStyle name="Output 4 4 2 2 5 3" xfId="0"/>
    <cellStyle name="Output 4 4 2 2 5 4" xfId="0"/>
    <cellStyle name="Output 4 4 2 2 6" xfId="0"/>
    <cellStyle name="Output 4 4 2 2 6 2" xfId="0"/>
    <cellStyle name="Output 4 4 2 2 6 3" xfId="0"/>
    <cellStyle name="Output 4 4 2 2 7" xfId="0"/>
    <cellStyle name="Output 4 4 2 2 8" xfId="0"/>
    <cellStyle name="Output 4 4 2 3" xfId="0"/>
    <cellStyle name="Output 4 4 2 3 2" xfId="0"/>
    <cellStyle name="Output 4 4 2 3 2 2" xfId="0"/>
    <cellStyle name="Output 4 4 2 3 2 3" xfId="0"/>
    <cellStyle name="Output 4 4 2 3 2 4" xfId="0"/>
    <cellStyle name="Output 4 4 2 3 3" xfId="0"/>
    <cellStyle name="Output 4 4 2 3 3 2" xfId="0"/>
    <cellStyle name="Output 4 4 2 3 3 3" xfId="0"/>
    <cellStyle name="Output 4 4 2 3 3 4" xfId="0"/>
    <cellStyle name="Output 4 4 2 3 4" xfId="0"/>
    <cellStyle name="Output 4 4 2 3 4 2" xfId="0"/>
    <cellStyle name="Output 4 4 2 3 4 3" xfId="0"/>
    <cellStyle name="Output 4 4 2 3 4 4" xfId="0"/>
    <cellStyle name="Output 4 4 2 3 5" xfId="0"/>
    <cellStyle name="Output 4 4 2 3 5 2" xfId="0"/>
    <cellStyle name="Output 4 4 2 3 5 3" xfId="0"/>
    <cellStyle name="Output 4 4 2 3 5 4" xfId="0"/>
    <cellStyle name="Output 4 4 2 3 6" xfId="0"/>
    <cellStyle name="Output 4 4 2 3 6 2" xfId="0"/>
    <cellStyle name="Output 4 4 2 3 6 3" xfId="0"/>
    <cellStyle name="Output 4 4 2 3 7" xfId="0"/>
    <cellStyle name="Output 4 4 2 3 8" xfId="0"/>
    <cellStyle name="Output 4 4 2 4" xfId="0"/>
    <cellStyle name="Output 4 4 2 4 2" xfId="0"/>
    <cellStyle name="Output 4 4 2 4 3" xfId="0"/>
    <cellStyle name="Output 4 4 2 4 4" xfId="0"/>
    <cellStyle name="Output 4 4 2 5" xfId="0"/>
    <cellStyle name="Output 4 4 2 5 2" xfId="0"/>
    <cellStyle name="Output 4 4 2 5 3" xfId="0"/>
    <cellStyle name="Output 4 4 2 5 4" xfId="0"/>
    <cellStyle name="Output 4 4 2 6" xfId="0"/>
    <cellStyle name="Output 4 4 2 6 2" xfId="0"/>
    <cellStyle name="Output 4 4 2 6 3" xfId="0"/>
    <cellStyle name="Output 4 4 2 6 4" xfId="0"/>
    <cellStyle name="Output 4 4 2 7" xfId="0"/>
    <cellStyle name="Output 4 4 2 7 2" xfId="0"/>
    <cellStyle name="Output 4 4 2 7 3" xfId="0"/>
    <cellStyle name="Output 4 4 2 7 4" xfId="0"/>
    <cellStyle name="Output 4 4 2 8" xfId="0"/>
    <cellStyle name="Output 4 4 2 8 2" xfId="0"/>
    <cellStyle name="Output 4 4 2 8 3" xfId="0"/>
    <cellStyle name="Output 4 4 2 9" xfId="0"/>
    <cellStyle name="Output 4 4 3" xfId="0"/>
    <cellStyle name="Output 4 4 3 2" xfId="0"/>
    <cellStyle name="Output 4 4 3 3" xfId="0"/>
    <cellStyle name="Output 4 4 3 4" xfId="0"/>
    <cellStyle name="Output 4 4 4" xfId="0"/>
    <cellStyle name="Output 4 4 4 2" xfId="0"/>
    <cellStyle name="Output 4 4 4 3" xfId="0"/>
    <cellStyle name="Output 4 4 4 4" xfId="0"/>
    <cellStyle name="Output 4 4 5" xfId="0"/>
    <cellStyle name="Output 4 5" xfId="0"/>
    <cellStyle name="Output 4 5 2" xfId="0"/>
    <cellStyle name="Output 4 5 2 10" xfId="0"/>
    <cellStyle name="Output 4 5 2 11" xfId="0"/>
    <cellStyle name="Output 4 5 2 2" xfId="0"/>
    <cellStyle name="Output 4 5 2 2 2" xfId="0"/>
    <cellStyle name="Output 4 5 2 2 2 2" xfId="0"/>
    <cellStyle name="Output 4 5 2 2 2 3" xfId="0"/>
    <cellStyle name="Output 4 5 2 2 2 4" xfId="0"/>
    <cellStyle name="Output 4 5 2 2 3" xfId="0"/>
    <cellStyle name="Output 4 5 2 2 3 2" xfId="0"/>
    <cellStyle name="Output 4 5 2 2 3 3" xfId="0"/>
    <cellStyle name="Output 4 5 2 2 3 4" xfId="0"/>
    <cellStyle name="Output 4 5 2 2 4" xfId="0"/>
    <cellStyle name="Output 4 5 2 2 4 2" xfId="0"/>
    <cellStyle name="Output 4 5 2 2 4 3" xfId="0"/>
    <cellStyle name="Output 4 5 2 2 4 4" xfId="0"/>
    <cellStyle name="Output 4 5 2 2 5" xfId="0"/>
    <cellStyle name="Output 4 5 2 2 5 2" xfId="0"/>
    <cellStyle name="Output 4 5 2 2 5 3" xfId="0"/>
    <cellStyle name="Output 4 5 2 2 5 4" xfId="0"/>
    <cellStyle name="Output 4 5 2 2 6" xfId="0"/>
    <cellStyle name="Output 4 5 2 2 6 2" xfId="0"/>
    <cellStyle name="Output 4 5 2 2 6 3" xfId="0"/>
    <cellStyle name="Output 4 5 2 2 7" xfId="0"/>
    <cellStyle name="Output 4 5 2 2 8" xfId="0"/>
    <cellStyle name="Output 4 5 2 3" xfId="0"/>
    <cellStyle name="Output 4 5 2 3 2" xfId="0"/>
    <cellStyle name="Output 4 5 2 3 2 2" xfId="0"/>
    <cellStyle name="Output 4 5 2 3 2 3" xfId="0"/>
    <cellStyle name="Output 4 5 2 3 2 4" xfId="0"/>
    <cellStyle name="Output 4 5 2 3 3" xfId="0"/>
    <cellStyle name="Output 4 5 2 3 3 2" xfId="0"/>
    <cellStyle name="Output 4 5 2 3 3 3" xfId="0"/>
    <cellStyle name="Output 4 5 2 3 3 4" xfId="0"/>
    <cellStyle name="Output 4 5 2 3 4" xfId="0"/>
    <cellStyle name="Output 4 5 2 3 4 2" xfId="0"/>
    <cellStyle name="Output 4 5 2 3 4 3" xfId="0"/>
    <cellStyle name="Output 4 5 2 3 4 4" xfId="0"/>
    <cellStyle name="Output 4 5 2 3 5" xfId="0"/>
    <cellStyle name="Output 4 5 2 3 5 2" xfId="0"/>
    <cellStyle name="Output 4 5 2 3 5 3" xfId="0"/>
    <cellStyle name="Output 4 5 2 3 5 4" xfId="0"/>
    <cellStyle name="Output 4 5 2 3 6" xfId="0"/>
    <cellStyle name="Output 4 5 2 3 6 2" xfId="0"/>
    <cellStyle name="Output 4 5 2 3 6 3" xfId="0"/>
    <cellStyle name="Output 4 5 2 3 7" xfId="0"/>
    <cellStyle name="Output 4 5 2 3 8" xfId="0"/>
    <cellStyle name="Output 4 5 2 4" xfId="0"/>
    <cellStyle name="Output 4 5 2 4 2" xfId="0"/>
    <cellStyle name="Output 4 5 2 4 3" xfId="0"/>
    <cellStyle name="Output 4 5 2 4 4" xfId="0"/>
    <cellStyle name="Output 4 5 2 5" xfId="0"/>
    <cellStyle name="Output 4 5 2 5 2" xfId="0"/>
    <cellStyle name="Output 4 5 2 5 3" xfId="0"/>
    <cellStyle name="Output 4 5 2 5 4" xfId="0"/>
    <cellStyle name="Output 4 5 2 6" xfId="0"/>
    <cellStyle name="Output 4 5 2 6 2" xfId="0"/>
    <cellStyle name="Output 4 5 2 6 3" xfId="0"/>
    <cellStyle name="Output 4 5 2 6 4" xfId="0"/>
    <cellStyle name="Output 4 5 2 7" xfId="0"/>
    <cellStyle name="Output 4 5 2 7 2" xfId="0"/>
    <cellStyle name="Output 4 5 2 7 3" xfId="0"/>
    <cellStyle name="Output 4 5 2 7 4" xfId="0"/>
    <cellStyle name="Output 4 5 2 8" xfId="0"/>
    <cellStyle name="Output 4 5 2 8 2" xfId="0"/>
    <cellStyle name="Output 4 5 2 8 3" xfId="0"/>
    <cellStyle name="Output 4 5 2 9" xfId="0"/>
    <cellStyle name="Output 4 5 3" xfId="0"/>
    <cellStyle name="Output 4 5 3 2" xfId="0"/>
    <cellStyle name="Output 4 5 3 3" xfId="0"/>
    <cellStyle name="Output 4 5 3 4" xfId="0"/>
    <cellStyle name="Output 4 5 4" xfId="0"/>
    <cellStyle name="Output 4 5 4 2" xfId="0"/>
    <cellStyle name="Output 4 5 4 3" xfId="0"/>
    <cellStyle name="Output 4 5 4 4" xfId="0"/>
    <cellStyle name="Output 4 5 5" xfId="0"/>
    <cellStyle name="Output 4 6" xfId="0"/>
    <cellStyle name="Output 4 6 2" xfId="0"/>
    <cellStyle name="Output 4 6 2 10" xfId="0"/>
    <cellStyle name="Output 4 6 2 2" xfId="0"/>
    <cellStyle name="Output 4 6 2 2 2" xfId="0"/>
    <cellStyle name="Output 4 6 2 2 2 2" xfId="0"/>
    <cellStyle name="Output 4 6 2 2 2 3" xfId="0"/>
    <cellStyle name="Output 4 6 2 2 2 4" xfId="0"/>
    <cellStyle name="Output 4 6 2 2 3" xfId="0"/>
    <cellStyle name="Output 4 6 2 2 3 2" xfId="0"/>
    <cellStyle name="Output 4 6 2 2 3 3" xfId="0"/>
    <cellStyle name="Output 4 6 2 2 3 4" xfId="0"/>
    <cellStyle name="Output 4 6 2 2 4" xfId="0"/>
    <cellStyle name="Output 4 6 2 2 4 2" xfId="0"/>
    <cellStyle name="Output 4 6 2 2 4 3" xfId="0"/>
    <cellStyle name="Output 4 6 2 2 4 4" xfId="0"/>
    <cellStyle name="Output 4 6 2 2 5" xfId="0"/>
    <cellStyle name="Output 4 6 2 2 5 2" xfId="0"/>
    <cellStyle name="Output 4 6 2 2 5 3" xfId="0"/>
    <cellStyle name="Output 4 6 2 2 5 4" xfId="0"/>
    <cellStyle name="Output 4 6 2 2 6" xfId="0"/>
    <cellStyle name="Output 4 6 2 2 6 2" xfId="0"/>
    <cellStyle name="Output 4 6 2 2 6 3" xfId="0"/>
    <cellStyle name="Output 4 6 2 2 7" xfId="0"/>
    <cellStyle name="Output 4 6 2 2 8" xfId="0"/>
    <cellStyle name="Output 4 6 2 3" xfId="0"/>
    <cellStyle name="Output 4 6 2 3 2" xfId="0"/>
    <cellStyle name="Output 4 6 2 3 2 2" xfId="0"/>
    <cellStyle name="Output 4 6 2 3 2 3" xfId="0"/>
    <cellStyle name="Output 4 6 2 3 2 4" xfId="0"/>
    <cellStyle name="Output 4 6 2 3 3" xfId="0"/>
    <cellStyle name="Output 4 6 2 3 3 2" xfId="0"/>
    <cellStyle name="Output 4 6 2 3 3 3" xfId="0"/>
    <cellStyle name="Output 4 6 2 3 3 4" xfId="0"/>
    <cellStyle name="Output 4 6 2 3 4" xfId="0"/>
    <cellStyle name="Output 4 6 2 3 4 2" xfId="0"/>
    <cellStyle name="Output 4 6 2 3 4 3" xfId="0"/>
    <cellStyle name="Output 4 6 2 3 4 4" xfId="0"/>
    <cellStyle name="Output 4 6 2 3 5" xfId="0"/>
    <cellStyle name="Output 4 6 2 3 5 2" xfId="0"/>
    <cellStyle name="Output 4 6 2 3 5 3" xfId="0"/>
    <cellStyle name="Output 4 6 2 3 5 4" xfId="0"/>
    <cellStyle name="Output 4 6 2 3 6" xfId="0"/>
    <cellStyle name="Output 4 6 2 3 6 2" xfId="0"/>
    <cellStyle name="Output 4 6 2 3 6 3" xfId="0"/>
    <cellStyle name="Output 4 6 2 3 7" xfId="0"/>
    <cellStyle name="Output 4 6 2 3 8" xfId="0"/>
    <cellStyle name="Output 4 6 2 4" xfId="0"/>
    <cellStyle name="Output 4 6 2 4 2" xfId="0"/>
    <cellStyle name="Output 4 6 2 4 3" xfId="0"/>
    <cellStyle name="Output 4 6 2 4 4" xfId="0"/>
    <cellStyle name="Output 4 6 2 5" xfId="0"/>
    <cellStyle name="Output 4 6 2 5 2" xfId="0"/>
    <cellStyle name="Output 4 6 2 5 3" xfId="0"/>
    <cellStyle name="Output 4 6 2 5 4" xfId="0"/>
    <cellStyle name="Output 4 6 2 6" xfId="0"/>
    <cellStyle name="Output 4 6 2 6 2" xfId="0"/>
    <cellStyle name="Output 4 6 2 6 3" xfId="0"/>
    <cellStyle name="Output 4 6 2 6 4" xfId="0"/>
    <cellStyle name="Output 4 6 2 7" xfId="0"/>
    <cellStyle name="Output 4 6 2 7 2" xfId="0"/>
    <cellStyle name="Output 4 6 2 7 3" xfId="0"/>
    <cellStyle name="Output 4 6 2 7 4" xfId="0"/>
    <cellStyle name="Output 4 6 2 8" xfId="0"/>
    <cellStyle name="Output 4 6 2 8 2" xfId="0"/>
    <cellStyle name="Output 4 6 2 8 3" xfId="0"/>
    <cellStyle name="Output 4 6 2 9" xfId="0"/>
    <cellStyle name="Output 4 6 3" xfId="0"/>
    <cellStyle name="Output 4 6 3 2" xfId="0"/>
    <cellStyle name="Output 4 6 3 3" xfId="0"/>
    <cellStyle name="Output 4 6 3 4" xfId="0"/>
    <cellStyle name="Output 4 6 4" xfId="0"/>
    <cellStyle name="Output 4 6 4 2" xfId="0"/>
    <cellStyle name="Output 4 6 4 3" xfId="0"/>
    <cellStyle name="Output 4 6 4 4" xfId="0"/>
    <cellStyle name="Output 4 6 5" xfId="0"/>
    <cellStyle name="Output 4 7" xfId="0"/>
    <cellStyle name="Output 4 7 2" xfId="0"/>
    <cellStyle name="Output 4 7 2 10" xfId="0"/>
    <cellStyle name="Output 4 7 2 2" xfId="0"/>
    <cellStyle name="Output 4 7 2 2 2" xfId="0"/>
    <cellStyle name="Output 4 7 2 2 2 2" xfId="0"/>
    <cellStyle name="Output 4 7 2 2 2 3" xfId="0"/>
    <cellStyle name="Output 4 7 2 2 2 4" xfId="0"/>
    <cellStyle name="Output 4 7 2 2 3" xfId="0"/>
    <cellStyle name="Output 4 7 2 2 3 2" xfId="0"/>
    <cellStyle name="Output 4 7 2 2 3 3" xfId="0"/>
    <cellStyle name="Output 4 7 2 2 3 4" xfId="0"/>
    <cellStyle name="Output 4 7 2 2 4" xfId="0"/>
    <cellStyle name="Output 4 7 2 2 4 2" xfId="0"/>
    <cellStyle name="Output 4 7 2 2 4 3" xfId="0"/>
    <cellStyle name="Output 4 7 2 2 4 4" xfId="0"/>
    <cellStyle name="Output 4 7 2 2 5" xfId="0"/>
    <cellStyle name="Output 4 7 2 2 5 2" xfId="0"/>
    <cellStyle name="Output 4 7 2 2 5 3" xfId="0"/>
    <cellStyle name="Output 4 7 2 2 5 4" xfId="0"/>
    <cellStyle name="Output 4 7 2 2 6" xfId="0"/>
    <cellStyle name="Output 4 7 2 2 6 2" xfId="0"/>
    <cellStyle name="Output 4 7 2 2 6 3" xfId="0"/>
    <cellStyle name="Output 4 7 2 2 7" xfId="0"/>
    <cellStyle name="Output 4 7 2 2 8" xfId="0"/>
    <cellStyle name="Output 4 7 2 3" xfId="0"/>
    <cellStyle name="Output 4 7 2 3 2" xfId="0"/>
    <cellStyle name="Output 4 7 2 3 2 2" xfId="0"/>
    <cellStyle name="Output 4 7 2 3 2 3" xfId="0"/>
    <cellStyle name="Output 4 7 2 3 2 4" xfId="0"/>
    <cellStyle name="Output 4 7 2 3 3" xfId="0"/>
    <cellStyle name="Output 4 7 2 3 3 2" xfId="0"/>
    <cellStyle name="Output 4 7 2 3 3 3" xfId="0"/>
    <cellStyle name="Output 4 7 2 3 3 4" xfId="0"/>
    <cellStyle name="Output 4 7 2 3 4" xfId="0"/>
    <cellStyle name="Output 4 7 2 3 4 2" xfId="0"/>
    <cellStyle name="Output 4 7 2 3 4 3" xfId="0"/>
    <cellStyle name="Output 4 7 2 3 4 4" xfId="0"/>
    <cellStyle name="Output 4 7 2 3 5" xfId="0"/>
    <cellStyle name="Output 4 7 2 3 5 2" xfId="0"/>
    <cellStyle name="Output 4 7 2 3 5 3" xfId="0"/>
    <cellStyle name="Output 4 7 2 3 5 4" xfId="0"/>
    <cellStyle name="Output 4 7 2 3 6" xfId="0"/>
    <cellStyle name="Output 4 7 2 3 6 2" xfId="0"/>
    <cellStyle name="Output 4 7 2 3 6 3" xfId="0"/>
    <cellStyle name="Output 4 7 2 3 7" xfId="0"/>
    <cellStyle name="Output 4 7 2 3 8" xfId="0"/>
    <cellStyle name="Output 4 7 2 4" xfId="0"/>
    <cellStyle name="Output 4 7 2 4 2" xfId="0"/>
    <cellStyle name="Output 4 7 2 4 3" xfId="0"/>
    <cellStyle name="Output 4 7 2 4 4" xfId="0"/>
    <cellStyle name="Output 4 7 2 5" xfId="0"/>
    <cellStyle name="Output 4 7 2 5 2" xfId="0"/>
    <cellStyle name="Output 4 7 2 5 3" xfId="0"/>
    <cellStyle name="Output 4 7 2 5 4" xfId="0"/>
    <cellStyle name="Output 4 7 2 6" xfId="0"/>
    <cellStyle name="Output 4 7 2 6 2" xfId="0"/>
    <cellStyle name="Output 4 7 2 6 3" xfId="0"/>
    <cellStyle name="Output 4 7 2 6 4" xfId="0"/>
    <cellStyle name="Output 4 7 2 7" xfId="0"/>
    <cellStyle name="Output 4 7 2 7 2" xfId="0"/>
    <cellStyle name="Output 4 7 2 7 3" xfId="0"/>
    <cellStyle name="Output 4 7 2 7 4" xfId="0"/>
    <cellStyle name="Output 4 7 2 8" xfId="0"/>
    <cellStyle name="Output 4 7 2 8 2" xfId="0"/>
    <cellStyle name="Output 4 7 2 8 3" xfId="0"/>
    <cellStyle name="Output 4 7 2 9" xfId="0"/>
    <cellStyle name="Output 4 7 3" xfId="0"/>
    <cellStyle name="Output 4 7 3 2" xfId="0"/>
    <cellStyle name="Output 4 7 3 3" xfId="0"/>
    <cellStyle name="Output 4 7 3 4" xfId="0"/>
    <cellStyle name="Output 4 7 4" xfId="0"/>
    <cellStyle name="Output 4 7 4 2" xfId="0"/>
    <cellStyle name="Output 4 7 4 3" xfId="0"/>
    <cellStyle name="Output 4 7 4 4" xfId="0"/>
    <cellStyle name="Output 4 8" xfId="0"/>
    <cellStyle name="Output 4 8 2" xfId="0"/>
    <cellStyle name="Output 4 8 2 2" xfId="0"/>
    <cellStyle name="Output 4 8 2 2 2" xfId="0"/>
    <cellStyle name="Output 4 8 2 2 3" xfId="0"/>
    <cellStyle name="Output 4 8 2 2 4" xfId="0"/>
    <cellStyle name="Output 4 8 2 3" xfId="0"/>
    <cellStyle name="Output 4 8 2 3 2" xfId="0"/>
    <cellStyle name="Output 4 8 2 3 3" xfId="0"/>
    <cellStyle name="Output 4 8 2 3 4" xfId="0"/>
    <cellStyle name="Output 4 8 2 4" xfId="0"/>
    <cellStyle name="Output 4 8 2 4 2" xfId="0"/>
    <cellStyle name="Output 4 8 2 4 3" xfId="0"/>
    <cellStyle name="Output 4 8 2 4 4" xfId="0"/>
    <cellStyle name="Output 4 8 2 5" xfId="0"/>
    <cellStyle name="Output 4 8 2 5 2" xfId="0"/>
    <cellStyle name="Output 4 8 2 5 3" xfId="0"/>
    <cellStyle name="Output 4 8 2 5 4" xfId="0"/>
    <cellStyle name="Output 4 8 2 6" xfId="0"/>
    <cellStyle name="Output 4 8 2 6 2" xfId="0"/>
    <cellStyle name="Output 4 8 2 6 3" xfId="0"/>
    <cellStyle name="Output 4 8 2 7" xfId="0"/>
    <cellStyle name="Output 4 8 2 8" xfId="0"/>
    <cellStyle name="Output 4 8 3" xfId="0"/>
    <cellStyle name="Output 4 8 3 2" xfId="0"/>
    <cellStyle name="Output 4 8 3 2 2" xfId="0"/>
    <cellStyle name="Output 4 8 3 2 3" xfId="0"/>
    <cellStyle name="Output 4 8 3 2 4" xfId="0"/>
    <cellStyle name="Output 4 8 3 3" xfId="0"/>
    <cellStyle name="Output 4 8 3 3 2" xfId="0"/>
    <cellStyle name="Output 4 8 3 3 3" xfId="0"/>
    <cellStyle name="Output 4 8 3 3 4" xfId="0"/>
    <cellStyle name="Output 4 8 3 4" xfId="0"/>
    <cellStyle name="Output 4 8 3 4 2" xfId="0"/>
    <cellStyle name="Output 4 8 3 4 3" xfId="0"/>
    <cellStyle name="Output 4 8 3 4 4" xfId="0"/>
    <cellStyle name="Output 4 8 3 5" xfId="0"/>
    <cellStyle name="Output 4 8 3 5 2" xfId="0"/>
    <cellStyle name="Output 4 8 3 5 3" xfId="0"/>
    <cellStyle name="Output 4 8 3 5 4" xfId="0"/>
    <cellStyle name="Output 4 8 3 6" xfId="0"/>
    <cellStyle name="Output 4 8 3 6 2" xfId="0"/>
    <cellStyle name="Output 4 8 3 6 3" xfId="0"/>
    <cellStyle name="Output 4 8 3 7" xfId="0"/>
    <cellStyle name="Output 4 8 3 8" xfId="0"/>
    <cellStyle name="Output 4 8 4" xfId="0"/>
    <cellStyle name="Output 4 8 4 2" xfId="0"/>
    <cellStyle name="Output 4 8 4 3" xfId="0"/>
    <cellStyle name="Output 4 8 4 4" xfId="0"/>
    <cellStyle name="Output 4 8 5" xfId="0"/>
    <cellStyle name="Output 4 8 5 2" xfId="0"/>
    <cellStyle name="Output 4 8 5 3" xfId="0"/>
    <cellStyle name="Output 4 8 5 4" xfId="0"/>
    <cellStyle name="Output 4 9" xfId="0"/>
    <cellStyle name="Output 4 9 10" xfId="0"/>
    <cellStyle name="Output 4 9 2" xfId="0"/>
    <cellStyle name="Output 4 9 2 2" xfId="0"/>
    <cellStyle name="Output 4 9 2 2 2" xfId="0"/>
    <cellStyle name="Output 4 9 2 2 3" xfId="0"/>
    <cellStyle name="Output 4 9 2 2 4" xfId="0"/>
    <cellStyle name="Output 4 9 2 3" xfId="0"/>
    <cellStyle name="Output 4 9 2 3 2" xfId="0"/>
    <cellStyle name="Output 4 9 2 3 3" xfId="0"/>
    <cellStyle name="Output 4 9 2 3 4" xfId="0"/>
    <cellStyle name="Output 4 9 2 4" xfId="0"/>
    <cellStyle name="Output 4 9 2 4 2" xfId="0"/>
    <cellStyle name="Output 4 9 2 4 3" xfId="0"/>
    <cellStyle name="Output 4 9 2 4 4" xfId="0"/>
    <cellStyle name="Output 4 9 2 5" xfId="0"/>
    <cellStyle name="Output 4 9 2 5 2" xfId="0"/>
    <cellStyle name="Output 4 9 2 5 3" xfId="0"/>
    <cellStyle name="Output 4 9 2 5 4" xfId="0"/>
    <cellStyle name="Output 4 9 2 6" xfId="0"/>
    <cellStyle name="Output 4 9 2 6 2" xfId="0"/>
    <cellStyle name="Output 4 9 2 6 3" xfId="0"/>
    <cellStyle name="Output 4 9 2 7" xfId="0"/>
    <cellStyle name="Output 4 9 2 8" xfId="0"/>
    <cellStyle name="Output 4 9 3" xfId="0"/>
    <cellStyle name="Output 4 9 3 2" xfId="0"/>
    <cellStyle name="Output 4 9 3 2 2" xfId="0"/>
    <cellStyle name="Output 4 9 3 2 3" xfId="0"/>
    <cellStyle name="Output 4 9 3 2 4" xfId="0"/>
    <cellStyle name="Output 4 9 3 3" xfId="0"/>
    <cellStyle name="Output 4 9 3 3 2" xfId="0"/>
    <cellStyle name="Output 4 9 3 3 3" xfId="0"/>
    <cellStyle name="Output 4 9 3 3 4" xfId="0"/>
    <cellStyle name="Output 4 9 3 4" xfId="0"/>
    <cellStyle name="Output 4 9 3 4 2" xfId="0"/>
    <cellStyle name="Output 4 9 3 4 3" xfId="0"/>
    <cellStyle name="Output 4 9 3 4 4" xfId="0"/>
    <cellStyle name="Output 4 9 3 5" xfId="0"/>
    <cellStyle name="Output 4 9 3 5 2" xfId="0"/>
    <cellStyle name="Output 4 9 3 5 3" xfId="0"/>
    <cellStyle name="Output 4 9 3 5 4" xfId="0"/>
    <cellStyle name="Output 4 9 3 6" xfId="0"/>
    <cellStyle name="Output 4 9 3 6 2" xfId="0"/>
    <cellStyle name="Output 4 9 3 6 3" xfId="0"/>
    <cellStyle name="Output 4 9 3 7" xfId="0"/>
    <cellStyle name="Output 4 9 3 8" xfId="0"/>
    <cellStyle name="Output 4 9 4" xfId="0"/>
    <cellStyle name="Output 4 9 4 2" xfId="0"/>
    <cellStyle name="Output 4 9 4 3" xfId="0"/>
    <cellStyle name="Output 4 9 4 4" xfId="0"/>
    <cellStyle name="Output 4 9 5" xfId="0"/>
    <cellStyle name="Output 4 9 5 2" xfId="0"/>
    <cellStyle name="Output 4 9 5 3" xfId="0"/>
    <cellStyle name="Output 4 9 5 4" xfId="0"/>
    <cellStyle name="Output 4 9 6" xfId="0"/>
    <cellStyle name="Output 4 9 6 2" xfId="0"/>
    <cellStyle name="Output 4 9 6 3" xfId="0"/>
    <cellStyle name="Output 4 9 6 4" xfId="0"/>
    <cellStyle name="Output 4 9 7" xfId="0"/>
    <cellStyle name="Output 4 9 7 2" xfId="0"/>
    <cellStyle name="Output 4 9 7 3" xfId="0"/>
    <cellStyle name="Output 4 9 7 4" xfId="0"/>
    <cellStyle name="Output 4 9 8" xfId="0"/>
    <cellStyle name="Output 4 9 8 2" xfId="0"/>
    <cellStyle name="Output 4 9 8 3" xfId="0"/>
    <cellStyle name="Output 4 9 9" xfId="0"/>
    <cellStyle name="Output 5" xfId="0"/>
    <cellStyle name="Output 5 2" xfId="0"/>
    <cellStyle name="Output 5 3" xfId="0"/>
    <cellStyle name="Output 5 3 2" xfId="0"/>
    <cellStyle name="Output 5 3 2 2" xfId="0"/>
    <cellStyle name="Output 5 3 2 2 2" xfId="0"/>
    <cellStyle name="Output 5 3 2 2 3" xfId="0"/>
    <cellStyle name="Output 5 3 2 2 4" xfId="0"/>
    <cellStyle name="Output 5 3 2 2 5" xfId="0"/>
    <cellStyle name="Output 5 3 2 3" xfId="0"/>
    <cellStyle name="Output 5 3 2 3 2" xfId="0"/>
    <cellStyle name="Output 5 3 2 3 3" xfId="0"/>
    <cellStyle name="Output 5 3 2 3 4" xfId="0"/>
    <cellStyle name="Output 5 3 2 4" xfId="0"/>
    <cellStyle name="Output 5 3 2 4 2" xfId="0"/>
    <cellStyle name="Output 5 3 2 4 3" xfId="0"/>
    <cellStyle name="Output 5 3 2 4 4" xfId="0"/>
    <cellStyle name="Output 5 3 2 5" xfId="0"/>
    <cellStyle name="Output 5 3 2 5 2" xfId="0"/>
    <cellStyle name="Output 5 3 2 5 3" xfId="0"/>
    <cellStyle name="Output 5 3 2 5 4" xfId="0"/>
    <cellStyle name="Output 5 3 2 6" xfId="0"/>
    <cellStyle name="Output 5 3 2 6 2" xfId="0"/>
    <cellStyle name="Output 5 3 2 6 3" xfId="0"/>
    <cellStyle name="Output 5 3 2 7" xfId="0"/>
    <cellStyle name="Output 5 3 2 8" xfId="0"/>
    <cellStyle name="Output 5 3 2 9" xfId="0"/>
    <cellStyle name="Output 5 3 3" xfId="0"/>
    <cellStyle name="Output 5 3 3 2" xfId="0"/>
    <cellStyle name="Output 5 3 3 2 2" xfId="0"/>
    <cellStyle name="Output 5 3 3 2 3" xfId="0"/>
    <cellStyle name="Output 5 3 3 2 4" xfId="0"/>
    <cellStyle name="Output 5 3 3 3" xfId="0"/>
    <cellStyle name="Output 5 3 3 3 2" xfId="0"/>
    <cellStyle name="Output 5 3 3 3 3" xfId="0"/>
    <cellStyle name="Output 5 3 3 3 4" xfId="0"/>
    <cellStyle name="Output 5 3 3 4" xfId="0"/>
    <cellStyle name="Output 5 3 3 4 2" xfId="0"/>
    <cellStyle name="Output 5 3 3 4 3" xfId="0"/>
    <cellStyle name="Output 5 3 3 4 4" xfId="0"/>
    <cellStyle name="Output 5 3 3 5" xfId="0"/>
    <cellStyle name="Output 5 3 3 5 2" xfId="0"/>
    <cellStyle name="Output 5 3 3 5 3" xfId="0"/>
    <cellStyle name="Output 5 3 3 5 4" xfId="0"/>
    <cellStyle name="Output 5 3 3 6" xfId="0"/>
    <cellStyle name="Output 5 3 3 6 2" xfId="0"/>
    <cellStyle name="Output 5 3 3 6 3" xfId="0"/>
    <cellStyle name="Output 5 3 3 7" xfId="0"/>
    <cellStyle name="Output 5 3 3 8" xfId="0"/>
    <cellStyle name="Output 5 3 3 9" xfId="0"/>
    <cellStyle name="Output 5 3 4" xfId="0"/>
    <cellStyle name="Output 5 3 4 2" xfId="0"/>
    <cellStyle name="Output 5 3 4 3" xfId="0"/>
    <cellStyle name="Output 5 3 4 4" xfId="0"/>
    <cellStyle name="Output 5 3 5" xfId="0"/>
    <cellStyle name="Output 5 3 5 2" xfId="0"/>
    <cellStyle name="Output 5 3 5 3" xfId="0"/>
    <cellStyle name="Output 5 3 5 4" xfId="0"/>
    <cellStyle name="Output 5 3 6" xfId="0"/>
    <cellStyle name="Output 5 3 6 2" xfId="0"/>
    <cellStyle name="Output 5 3 6 3" xfId="0"/>
    <cellStyle name="Output 5 3 7" xfId="0"/>
    <cellStyle name="Output 5 4" xfId="0"/>
    <cellStyle name="Output 5 5" xfId="0"/>
    <cellStyle name="Output 5 5 2" xfId="0"/>
    <cellStyle name="Output 5 6" xfId="0"/>
    <cellStyle name="Output 6" xfId="0"/>
    <cellStyle name="Output 6 2" xfId="0"/>
    <cellStyle name="Output 6 3" xfId="0"/>
    <cellStyle name="Output 6 3 2" xfId="0"/>
    <cellStyle name="Output 6 3 2 2" xfId="0"/>
    <cellStyle name="Output 6 3 3" xfId="0"/>
    <cellStyle name="Output 6 3 3 2" xfId="0"/>
    <cellStyle name="Output 6 3 4" xfId="0"/>
    <cellStyle name="Output 6 4" xfId="0"/>
    <cellStyle name="Output 6 5" xfId="0"/>
    <cellStyle name="Output 6 5 2" xfId="0"/>
    <cellStyle name="Output 6 6" xfId="0"/>
    <cellStyle name="Output 7" xfId="0"/>
    <cellStyle name="Output 7 2" xfId="0"/>
    <cellStyle name="Output 8" xfId="0"/>
    <cellStyle name="Output 8 2" xfId="0"/>
    <cellStyle name="Output 8 3" xfId="0"/>
    <cellStyle name="Output 9" xfId="0"/>
    <cellStyle name="Output 9 2" xfId="0"/>
    <cellStyle name="Percent [2]" xfId="0"/>
    <cellStyle name="Percent [2] 10" xfId="0"/>
    <cellStyle name="Percent [2] 10 2" xfId="0"/>
    <cellStyle name="Percent [2] 10 2 2" xfId="0"/>
    <cellStyle name="Percent [2] 10 2 3" xfId="0"/>
    <cellStyle name="Percent [2] 10 2 4" xfId="0"/>
    <cellStyle name="Percent [2] 10 3" xfId="0"/>
    <cellStyle name="Percent [2] 10 3 2" xfId="0"/>
    <cellStyle name="Percent [2] 10 3 2 2" xfId="0"/>
    <cellStyle name="Percent [2] 10 3 2 3" xfId="0"/>
    <cellStyle name="Percent [2] 10 3 2 4" xfId="0"/>
    <cellStyle name="Percent [2] 10 3 3" xfId="0"/>
    <cellStyle name="Percent [2] 10 3 4" xfId="0"/>
    <cellStyle name="Percent [2] 10 3 5" xfId="0"/>
    <cellStyle name="Percent [2] 10 4" xfId="0"/>
    <cellStyle name="Percent [2] 10 4 2" xfId="0"/>
    <cellStyle name="Percent [2] 10 4 2 2" xfId="0"/>
    <cellStyle name="Percent [2] 10 4 2 3" xfId="0"/>
    <cellStyle name="Percent [2] 10 4 2 4" xfId="0"/>
    <cellStyle name="Percent [2] 10 4 3" xfId="0"/>
    <cellStyle name="Percent [2] 10 4 3 2" xfId="0"/>
    <cellStyle name="Percent [2] 10 4 3 2 2" xfId="0"/>
    <cellStyle name="Percent [2] 10 4 3 2 3" xfId="0"/>
    <cellStyle name="Percent [2] 10 4 3 2 4" xfId="0"/>
    <cellStyle name="Percent [2] 10 4 3 3" xfId="0"/>
    <cellStyle name="Percent [2] 10 4 3 3 2" xfId="0"/>
    <cellStyle name="Percent [2] 10 4 3 3 2 2" xfId="0"/>
    <cellStyle name="Percent [2] 10 4 3 3 2 3" xfId="0"/>
    <cellStyle name="Percent [2] 10 4 3 3 2 4" xfId="0"/>
    <cellStyle name="Percent [2] 10 4 3 3 3" xfId="0"/>
    <cellStyle name="Percent [2] 10 4 3 3 4" xfId="0"/>
    <cellStyle name="Percent [2] 10 4 3 3 5" xfId="0"/>
    <cellStyle name="Percent [2] 10 4 3 4" xfId="0"/>
    <cellStyle name="Percent [2] 10 4 3 4 2" xfId="0"/>
    <cellStyle name="Percent [2] 10 4 3 5" xfId="0"/>
    <cellStyle name="Percent [2] 10 4 3 6" xfId="0"/>
    <cellStyle name="Percent [2] 10 4 3 7" xfId="0"/>
    <cellStyle name="Percent [2] 10 4 4" xfId="0"/>
    <cellStyle name="Percent [2] 10 4 5" xfId="0"/>
    <cellStyle name="Percent [2] 10 4 6" xfId="0"/>
    <cellStyle name="Percent [2] 10 5" xfId="0"/>
    <cellStyle name="Percent [2] 10 6" xfId="0"/>
    <cellStyle name="Percent [2] 10 7" xfId="0"/>
    <cellStyle name="Percent [2] 11" xfId="0"/>
    <cellStyle name="Percent [2] 11 2" xfId="0"/>
    <cellStyle name="Percent [2] 11 2 2" xfId="0"/>
    <cellStyle name="Percent [2] 11 2 3" xfId="0"/>
    <cellStyle name="Percent [2] 11 2 4" xfId="0"/>
    <cellStyle name="Percent [2] 11 3" xfId="0"/>
    <cellStyle name="Percent [2] 11 4" xfId="0"/>
    <cellStyle name="Percent [2] 11 5" xfId="0"/>
    <cellStyle name="Percent [2] 12" xfId="0"/>
    <cellStyle name="Percent [2] 12 2" xfId="0"/>
    <cellStyle name="Percent [2] 12 2 2" xfId="0"/>
    <cellStyle name="Percent [2] 12 2 3" xfId="0"/>
    <cellStyle name="Percent [2] 12 2 4" xfId="0"/>
    <cellStyle name="Percent [2] 12 3" xfId="0"/>
    <cellStyle name="Percent [2] 12 3 2" xfId="0"/>
    <cellStyle name="Percent [2] 12 3 2 2" xfId="0"/>
    <cellStyle name="Percent [2] 12 3 2 3" xfId="0"/>
    <cellStyle name="Percent [2] 12 3 2 4" xfId="0"/>
    <cellStyle name="Percent [2] 12 3 3" xfId="0"/>
    <cellStyle name="Percent [2] 12 3 3 2" xfId="0"/>
    <cellStyle name="Percent [2] 12 3 3 2 2" xfId="0"/>
    <cellStyle name="Percent [2] 12 3 3 2 3" xfId="0"/>
    <cellStyle name="Percent [2] 12 3 3 2 4" xfId="0"/>
    <cellStyle name="Percent [2] 12 3 3 3" xfId="0"/>
    <cellStyle name="Percent [2] 12 3 3 4" xfId="0"/>
    <cellStyle name="Percent [2] 12 3 3 5" xfId="0"/>
    <cellStyle name="Percent [2] 12 3 4" xfId="0"/>
    <cellStyle name="Percent [2] 12 3 4 2" xfId="0"/>
    <cellStyle name="Percent [2] 12 3 5" xfId="0"/>
    <cellStyle name="Percent [2] 12 3 6" xfId="0"/>
    <cellStyle name="Percent [2] 12 3 7" xfId="0"/>
    <cellStyle name="Percent [2] 12 4" xfId="0"/>
    <cellStyle name="Percent [2] 12 5" xfId="0"/>
    <cellStyle name="Percent [2] 12 6" xfId="0"/>
    <cellStyle name="Percent [2] 13" xfId="0"/>
    <cellStyle name="Percent [2] 13 2" xfId="0"/>
    <cellStyle name="Percent [2] 13 2 2" xfId="0"/>
    <cellStyle name="Percent [2] 13 2 3" xfId="0"/>
    <cellStyle name="Percent [2] 13 2 4" xfId="0"/>
    <cellStyle name="Percent [2] 13 3" xfId="0"/>
    <cellStyle name="Percent [2] 13 3 2" xfId="0"/>
    <cellStyle name="Percent [2] 13 3 2 2" xfId="0"/>
    <cellStyle name="Percent [2] 13 3 2 3" xfId="0"/>
    <cellStyle name="Percent [2] 13 3 2 4" xfId="0"/>
    <cellStyle name="Percent [2] 13 3 3" xfId="0"/>
    <cellStyle name="Percent [2] 13 3 4" xfId="0"/>
    <cellStyle name="Percent [2] 13 3 5" xfId="0"/>
    <cellStyle name="Percent [2] 13 4" xfId="0"/>
    <cellStyle name="Percent [2] 13 4 2" xfId="0"/>
    <cellStyle name="Percent [2] 13 5" xfId="0"/>
    <cellStyle name="Percent [2] 13 6" xfId="0"/>
    <cellStyle name="Percent [2] 13 7" xfId="0"/>
    <cellStyle name="Percent [2] 14" xfId="0"/>
    <cellStyle name="Percent [2] 14 2" xfId="0"/>
    <cellStyle name="Percent [2] 14 2 2" xfId="0"/>
    <cellStyle name="Percent [2] 14 2 3" xfId="0"/>
    <cellStyle name="Percent [2] 14 2 4" xfId="0"/>
    <cellStyle name="Percent [2] 14 3" xfId="0"/>
    <cellStyle name="Percent [2] 14 3 2" xfId="0"/>
    <cellStyle name="Percent [2] 14 3 2 2" xfId="0"/>
    <cellStyle name="Percent [2] 14 3 3" xfId="0"/>
    <cellStyle name="Percent [2] 14 3 4" xfId="0"/>
    <cellStyle name="Percent [2] 14 3 5" xfId="0"/>
    <cellStyle name="Percent [2] 14 4" xfId="0"/>
    <cellStyle name="Percent [2] 14 4 2" xfId="0"/>
    <cellStyle name="Percent [2] 14 5" xfId="0"/>
    <cellStyle name="Percent [2] 14 6" xfId="0"/>
    <cellStyle name="Percent [2] 15" xfId="0"/>
    <cellStyle name="Percent [2] 15 2" xfId="0"/>
    <cellStyle name="Percent [2] 15 2 2" xfId="0"/>
    <cellStyle name="Percent [2] 15 3" xfId="0"/>
    <cellStyle name="Percent [2] 15 4" xfId="0"/>
    <cellStyle name="Percent [2] 16" xfId="0"/>
    <cellStyle name="Percent [2] 16 2" xfId="0"/>
    <cellStyle name="Percent [2] 16 2 2" xfId="0"/>
    <cellStyle name="Percent [2] 16 2 3" xfId="0"/>
    <cellStyle name="Percent [2] 16 2 4" xfId="0"/>
    <cellStyle name="Percent [2] 16 3" xfId="0"/>
    <cellStyle name="Percent [2] 16 3 2" xfId="0"/>
    <cellStyle name="Percent [2] 16 3 3" xfId="0"/>
    <cellStyle name="Percent [2] 16 3 4" xfId="0"/>
    <cellStyle name="Percent [2] 16 4" xfId="0"/>
    <cellStyle name="Percent [2] 16 5" xfId="0"/>
    <cellStyle name="Percent [2] 17" xfId="0"/>
    <cellStyle name="Percent [2] 17 2" xfId="0"/>
    <cellStyle name="Percent [2] 17 3" xfId="0"/>
    <cellStyle name="Percent [2] 17 4" xfId="0"/>
    <cellStyle name="Percent [2] 18" xfId="0"/>
    <cellStyle name="Percent [2] 19" xfId="0"/>
    <cellStyle name="Percent [2] 2" xfId="0"/>
    <cellStyle name="Percent [2] 2 2" xfId="0"/>
    <cellStyle name="Percent [2] 2 3" xfId="0"/>
    <cellStyle name="Percent [2] 2 4" xfId="0"/>
    <cellStyle name="Percent [2] 20" xfId="0"/>
    <cellStyle name="Percent [2] 21" xfId="0"/>
    <cellStyle name="Percent [2] 3" xfId="0"/>
    <cellStyle name="Percent [2] 3 2" xfId="0"/>
    <cellStyle name="Percent [2] 3 3" xfId="0"/>
    <cellStyle name="Percent [2] 3 4" xfId="0"/>
    <cellStyle name="Percent [2] 4" xfId="0"/>
    <cellStyle name="Percent [2] 4 2" xfId="0"/>
    <cellStyle name="Percent [2] 4 3" xfId="0"/>
    <cellStyle name="Percent [2] 4 4" xfId="0"/>
    <cellStyle name="Percent [2] 5" xfId="0"/>
    <cellStyle name="Percent [2] 5 10" xfId="0"/>
    <cellStyle name="Percent [2] 5 10 2" xfId="0"/>
    <cellStyle name="Percent [2] 5 10 2 2" xfId="0"/>
    <cellStyle name="Percent [2] 5 10 2 3" xfId="0"/>
    <cellStyle name="Percent [2] 5 10 2 4" xfId="0"/>
    <cellStyle name="Percent [2] 5 10 3" xfId="0"/>
    <cellStyle name="Percent [2] 5 10 3 2" xfId="0"/>
    <cellStyle name="Percent [2] 5 10 3 2 2" xfId="0"/>
    <cellStyle name="Percent [2] 5 10 3 3" xfId="0"/>
    <cellStyle name="Percent [2] 5 10 3 4" xfId="0"/>
    <cellStyle name="Percent [2] 5 10 3 5" xfId="0"/>
    <cellStyle name="Percent [2] 5 10 4" xfId="0"/>
    <cellStyle name="Percent [2] 5 10 4 2" xfId="0"/>
    <cellStyle name="Percent [2] 5 10 5" xfId="0"/>
    <cellStyle name="Percent [2] 5 10 6" xfId="0"/>
    <cellStyle name="Percent [2] 5 11" xfId="0"/>
    <cellStyle name="Percent [2] 5 11 2" xfId="0"/>
    <cellStyle name="Percent [2] 5 11 2 2" xfId="0"/>
    <cellStyle name="Percent [2] 5 11 3" xfId="0"/>
    <cellStyle name="Percent [2] 5 11 4" xfId="0"/>
    <cellStyle name="Percent [2] 5 12" xfId="0"/>
    <cellStyle name="Percent [2] 5 12 2" xfId="0"/>
    <cellStyle name="Percent [2] 5 12 2 2" xfId="0"/>
    <cellStyle name="Percent [2] 5 12 2 3" xfId="0"/>
    <cellStyle name="Percent [2] 5 12 2 4" xfId="0"/>
    <cellStyle name="Percent [2] 5 12 3" xfId="0"/>
    <cellStyle name="Percent [2] 5 12 3 2" xfId="0"/>
    <cellStyle name="Percent [2] 5 12 3 3" xfId="0"/>
    <cellStyle name="Percent [2] 5 12 3 4" xfId="0"/>
    <cellStyle name="Percent [2] 5 12 4" xfId="0"/>
    <cellStyle name="Percent [2] 5 12 5" xfId="0"/>
    <cellStyle name="Percent [2] 5 13" xfId="0"/>
    <cellStyle name="Percent [2] 5 13 2" xfId="0"/>
    <cellStyle name="Percent [2] 5 13 3" xfId="0"/>
    <cellStyle name="Percent [2] 5 13 4" xfId="0"/>
    <cellStyle name="Percent [2] 5 14" xfId="0"/>
    <cellStyle name="Percent [2] 5 15" xfId="0"/>
    <cellStyle name="Percent [2] 5 16" xfId="0"/>
    <cellStyle name="Percent [2] 5 17" xfId="0"/>
    <cellStyle name="Percent [2] 5 2" xfId="0"/>
    <cellStyle name="Percent [2] 5 2 2" xfId="0"/>
    <cellStyle name="Percent [2] 5 2 2 2" xfId="0"/>
    <cellStyle name="Percent [2] 5 2 2 3" xfId="0"/>
    <cellStyle name="Percent [2] 5 2 2 4" xfId="0"/>
    <cellStyle name="Percent [2] 5 2 3" xfId="0"/>
    <cellStyle name="Percent [2] 5 2 4" xfId="0"/>
    <cellStyle name="Percent [2] 5 2 5" xfId="0"/>
    <cellStyle name="Percent [2] 5 3" xfId="0"/>
    <cellStyle name="Percent [2] 5 3 2" xfId="0"/>
    <cellStyle name="Percent [2] 5 3 3" xfId="0"/>
    <cellStyle name="Percent [2] 5 3 4" xfId="0"/>
    <cellStyle name="Percent [2] 5 4" xfId="0"/>
    <cellStyle name="Percent [2] 5 4 2" xfId="0"/>
    <cellStyle name="Percent [2] 5 4 2 2" xfId="0"/>
    <cellStyle name="Percent [2] 5 4 2 3" xfId="0"/>
    <cellStyle name="Percent [2] 5 4 2 4" xfId="0"/>
    <cellStyle name="Percent [2] 5 4 3" xfId="0"/>
    <cellStyle name="Percent [2] 5 4 4" xfId="0"/>
    <cellStyle name="Percent [2] 5 4 5" xfId="0"/>
    <cellStyle name="Percent [2] 5 5" xfId="0"/>
    <cellStyle name="Percent [2] 5 5 2" xfId="0"/>
    <cellStyle name="Percent [2] 5 5 2 2" xfId="0"/>
    <cellStyle name="Percent [2] 5 5 2 3" xfId="0"/>
    <cellStyle name="Percent [2] 5 5 2 4" xfId="0"/>
    <cellStyle name="Percent [2] 5 5 3" xfId="0"/>
    <cellStyle name="Percent [2] 5 5 3 2" xfId="0"/>
    <cellStyle name="Percent [2] 5 5 3 3" xfId="0"/>
    <cellStyle name="Percent [2] 5 5 3 4" xfId="0"/>
    <cellStyle name="Percent [2] 5 5 4" xfId="0"/>
    <cellStyle name="Percent [2] 5 5 4 2" xfId="0"/>
    <cellStyle name="Percent [2] 5 5 4 2 2" xfId="0"/>
    <cellStyle name="Percent [2] 5 5 4 2 3" xfId="0"/>
    <cellStyle name="Percent [2] 5 5 4 2 4" xfId="0"/>
    <cellStyle name="Percent [2] 5 5 4 3" xfId="0"/>
    <cellStyle name="Percent [2] 5 5 4 4" xfId="0"/>
    <cellStyle name="Percent [2] 5 5 4 5" xfId="0"/>
    <cellStyle name="Percent [2] 5 5 5" xfId="0"/>
    <cellStyle name="Percent [2] 5 5 5 2" xfId="0"/>
    <cellStyle name="Percent [2] 5 5 5 2 2" xfId="0"/>
    <cellStyle name="Percent [2] 5 5 5 2 3" xfId="0"/>
    <cellStyle name="Percent [2] 5 5 5 2 4" xfId="0"/>
    <cellStyle name="Percent [2] 5 5 5 3" xfId="0"/>
    <cellStyle name="Percent [2] 5 5 5 3 2" xfId="0"/>
    <cellStyle name="Percent [2] 5 5 5 3 2 2" xfId="0"/>
    <cellStyle name="Percent [2] 5 5 5 3 2 3" xfId="0"/>
    <cellStyle name="Percent [2] 5 5 5 3 2 4" xfId="0"/>
    <cellStyle name="Percent [2] 5 5 5 3 3" xfId="0"/>
    <cellStyle name="Percent [2] 5 5 5 3 3 2" xfId="0"/>
    <cellStyle name="Percent [2] 5 5 5 3 3 2 2" xfId="0"/>
    <cellStyle name="Percent [2] 5 5 5 3 3 2 3" xfId="0"/>
    <cellStyle name="Percent [2] 5 5 5 3 3 2 4" xfId="0"/>
    <cellStyle name="Percent [2] 5 5 5 3 3 3" xfId="0"/>
    <cellStyle name="Percent [2] 5 5 5 3 3 4" xfId="0"/>
    <cellStyle name="Percent [2] 5 5 5 3 3 5" xfId="0"/>
    <cellStyle name="Percent [2] 5 5 5 3 4" xfId="0"/>
    <cellStyle name="Percent [2] 5 5 5 3 4 2" xfId="0"/>
    <cellStyle name="Percent [2] 5 5 5 3 5" xfId="0"/>
    <cellStyle name="Percent [2] 5 5 5 3 6" xfId="0"/>
    <cellStyle name="Percent [2] 5 5 5 3 7" xfId="0"/>
    <cellStyle name="Percent [2] 5 5 5 4" xfId="0"/>
    <cellStyle name="Percent [2] 5 5 5 5" xfId="0"/>
    <cellStyle name="Percent [2] 5 5 5 6" xfId="0"/>
    <cellStyle name="Percent [2] 5 5 6" xfId="0"/>
    <cellStyle name="Percent [2] 5 5 7" xfId="0"/>
    <cellStyle name="Percent [2] 5 5 8" xfId="0"/>
    <cellStyle name="Percent [2] 5 6" xfId="0"/>
    <cellStyle name="Percent [2] 5 6 2" xfId="0"/>
    <cellStyle name="Percent [2] 5 6 3" xfId="0"/>
    <cellStyle name="Percent [2] 5 6 4" xfId="0"/>
    <cellStyle name="Percent [2] 5 7" xfId="0"/>
    <cellStyle name="Percent [2] 5 7 2" xfId="0"/>
    <cellStyle name="Percent [2] 5 7 2 2" xfId="0"/>
    <cellStyle name="Percent [2] 5 7 2 3" xfId="0"/>
    <cellStyle name="Percent [2] 5 7 2 4" xfId="0"/>
    <cellStyle name="Percent [2] 5 7 3" xfId="0"/>
    <cellStyle name="Percent [2] 5 7 4" xfId="0"/>
    <cellStyle name="Percent [2] 5 7 5" xfId="0"/>
    <cellStyle name="Percent [2] 5 8" xfId="0"/>
    <cellStyle name="Percent [2] 5 8 2" xfId="0"/>
    <cellStyle name="Percent [2] 5 8 2 2" xfId="0"/>
    <cellStyle name="Percent [2] 5 8 2 3" xfId="0"/>
    <cellStyle name="Percent [2] 5 8 2 4" xfId="0"/>
    <cellStyle name="Percent [2] 5 8 3" xfId="0"/>
    <cellStyle name="Percent [2] 5 8 3 2" xfId="0"/>
    <cellStyle name="Percent [2] 5 8 3 2 2" xfId="0"/>
    <cellStyle name="Percent [2] 5 8 3 2 3" xfId="0"/>
    <cellStyle name="Percent [2] 5 8 3 2 4" xfId="0"/>
    <cellStyle name="Percent [2] 5 8 3 3" xfId="0"/>
    <cellStyle name="Percent [2] 5 8 3 3 2" xfId="0"/>
    <cellStyle name="Percent [2] 5 8 3 3 2 2" xfId="0"/>
    <cellStyle name="Percent [2] 5 8 3 3 2 3" xfId="0"/>
    <cellStyle name="Percent [2] 5 8 3 3 2 4" xfId="0"/>
    <cellStyle name="Percent [2] 5 8 3 3 3" xfId="0"/>
    <cellStyle name="Percent [2] 5 8 3 3 4" xfId="0"/>
    <cellStyle name="Percent [2] 5 8 3 3 5" xfId="0"/>
    <cellStyle name="Percent [2] 5 8 3 4" xfId="0"/>
    <cellStyle name="Percent [2] 5 8 3 4 2" xfId="0"/>
    <cellStyle name="Percent [2] 5 8 3 5" xfId="0"/>
    <cellStyle name="Percent [2] 5 8 3 6" xfId="0"/>
    <cellStyle name="Percent [2] 5 8 3 7" xfId="0"/>
    <cellStyle name="Percent [2] 5 8 4" xfId="0"/>
    <cellStyle name="Percent [2] 5 8 5" xfId="0"/>
    <cellStyle name="Percent [2] 5 8 6" xfId="0"/>
    <cellStyle name="Percent [2] 5 9" xfId="0"/>
    <cellStyle name="Percent [2] 5 9 2" xfId="0"/>
    <cellStyle name="Percent [2] 5 9 2 2" xfId="0"/>
    <cellStyle name="Percent [2] 5 9 2 3" xfId="0"/>
    <cellStyle name="Percent [2] 5 9 2 4" xfId="0"/>
    <cellStyle name="Percent [2] 5 9 3" xfId="0"/>
    <cellStyle name="Percent [2] 5 9 3 2" xfId="0"/>
    <cellStyle name="Percent [2] 5 9 3 2 2" xfId="0"/>
    <cellStyle name="Percent [2] 5 9 3 2 3" xfId="0"/>
    <cellStyle name="Percent [2] 5 9 3 2 4" xfId="0"/>
    <cellStyle name="Percent [2] 5 9 3 3" xfId="0"/>
    <cellStyle name="Percent [2] 5 9 3 4" xfId="0"/>
    <cellStyle name="Percent [2] 5 9 3 5" xfId="0"/>
    <cellStyle name="Percent [2] 5 9 4" xfId="0"/>
    <cellStyle name="Percent [2] 5 9 4 2" xfId="0"/>
    <cellStyle name="Percent [2] 5 9 5" xfId="0"/>
    <cellStyle name="Percent [2] 5 9 6" xfId="0"/>
    <cellStyle name="Percent [2] 5 9 7" xfId="0"/>
    <cellStyle name="Percent [2] 6" xfId="0"/>
    <cellStyle name="Percent [2] 6 2" xfId="0"/>
    <cellStyle name="Percent [2] 6 3" xfId="0"/>
    <cellStyle name="Percent [2] 6 4" xfId="0"/>
    <cellStyle name="Percent [2] 7" xfId="0"/>
    <cellStyle name="Percent [2] 7 2" xfId="0"/>
    <cellStyle name="Percent [2] 7 2 2" xfId="0"/>
    <cellStyle name="Percent [2] 7 2 3" xfId="0"/>
    <cellStyle name="Percent [2] 7 2 4" xfId="0"/>
    <cellStyle name="Percent [2] 7 3" xfId="0"/>
    <cellStyle name="Percent [2] 7 4" xfId="0"/>
    <cellStyle name="Percent [2] 7 5" xfId="0"/>
    <cellStyle name="Percent [2] 8" xfId="0"/>
    <cellStyle name="Percent [2] 8 2" xfId="0"/>
    <cellStyle name="Percent [2] 8 2 2" xfId="0"/>
    <cellStyle name="Percent [2] 8 2 3" xfId="0"/>
    <cellStyle name="Percent [2] 8 2 4" xfId="0"/>
    <cellStyle name="Percent [2] 8 3" xfId="0"/>
    <cellStyle name="Percent [2] 8 4" xfId="0"/>
    <cellStyle name="Percent [2] 8 5" xfId="0"/>
    <cellStyle name="Percent [2] 9" xfId="0"/>
    <cellStyle name="Percent [2] 9 2" xfId="0"/>
    <cellStyle name="Percent [2] 9 2 2" xfId="0"/>
    <cellStyle name="Percent [2] 9 2 3" xfId="0"/>
    <cellStyle name="Percent [2] 9 2 4" xfId="0"/>
    <cellStyle name="Percent [2] 9 3" xfId="0"/>
    <cellStyle name="Percent [2] 9 4" xfId="0"/>
    <cellStyle name="Percent [2] 9 5" xfId="0"/>
    <cellStyle name="Title 10" xfId="0"/>
    <cellStyle name="Title 10 2" xfId="0"/>
    <cellStyle name="Title 10 2 2" xfId="0"/>
    <cellStyle name="Title 10 3" xfId="0"/>
    <cellStyle name="Title 11" xfId="0"/>
    <cellStyle name="Title 11 2" xfId="0"/>
    <cellStyle name="Title 11 2 2" xfId="0"/>
    <cellStyle name="Title 11 3" xfId="0"/>
    <cellStyle name="Title 12" xfId="0"/>
    <cellStyle name="Title 12 2" xfId="0"/>
    <cellStyle name="Title 12 2 2" xfId="0"/>
    <cellStyle name="Title 12 2 2 2" xfId="0"/>
    <cellStyle name="Title 12 2 3" xfId="0"/>
    <cellStyle name="Title 12 2 4" xfId="0"/>
    <cellStyle name="Title 12 3" xfId="0"/>
    <cellStyle name="Title 12 4" xfId="0"/>
    <cellStyle name="Title 13" xfId="0"/>
    <cellStyle name="Title 13 2" xfId="0"/>
    <cellStyle name="Title 13 3" xfId="0"/>
    <cellStyle name="Title 14" xfId="0"/>
    <cellStyle name="Title 14 2" xfId="0"/>
    <cellStyle name="Title 14 3" xfId="0"/>
    <cellStyle name="Title 15" xfId="0"/>
    <cellStyle name="Title 15 2" xfId="0"/>
    <cellStyle name="Title 15 3" xfId="0"/>
    <cellStyle name="Title 16" xfId="0"/>
    <cellStyle name="Title 16 2" xfId="0"/>
    <cellStyle name="Title 16 3" xfId="0"/>
    <cellStyle name="Title 17" xfId="0"/>
    <cellStyle name="Title 18" xfId="0"/>
    <cellStyle name="Title 19" xfId="0"/>
    <cellStyle name="Title 2" xfId="0"/>
    <cellStyle name="Title 2 10" xfId="0"/>
    <cellStyle name="Title 2 11" xfId="0"/>
    <cellStyle name="Title 2 2" xfId="0"/>
    <cellStyle name="Title 2 2 2" xfId="0"/>
    <cellStyle name="Title 2 3" xfId="0"/>
    <cellStyle name="Title 2 3 2" xfId="0"/>
    <cellStyle name="Title 2 4" xfId="0"/>
    <cellStyle name="Title 2 4 2" xfId="0"/>
    <cellStyle name="Title 2 5" xfId="0"/>
    <cellStyle name="Title 2 5 2" xfId="0"/>
    <cellStyle name="Title 2 6" xfId="0"/>
    <cellStyle name="Title 2 6 2" xfId="0"/>
    <cellStyle name="Title 2 7" xfId="0"/>
    <cellStyle name="Title 2 7 2" xfId="0"/>
    <cellStyle name="Title 2 8" xfId="0"/>
    <cellStyle name="Title 2 8 2" xfId="0"/>
    <cellStyle name="Title 2 9" xfId="0"/>
    <cellStyle name="Title 2_BallGrid" xfId="0"/>
    <cellStyle name="Title 3" xfId="0"/>
    <cellStyle name="Title 3 2" xfId="0"/>
    <cellStyle name="Title 3 2 2" xfId="0"/>
    <cellStyle name="Title 3 3" xfId="0"/>
    <cellStyle name="Title 3 3 2" xfId="0"/>
    <cellStyle name="Title 3 4" xfId="0"/>
    <cellStyle name="Title 3 4 2" xfId="0"/>
    <cellStyle name="Title 3 5" xfId="0"/>
    <cellStyle name="Title 4" xfId="0"/>
    <cellStyle name="Title 4 10" xfId="0"/>
    <cellStyle name="Title 4 2" xfId="0"/>
    <cellStyle name="Title 4 2 2" xfId="0"/>
    <cellStyle name="Title 4 2 3" xfId="0"/>
    <cellStyle name="Title 4 3" xfId="0"/>
    <cellStyle name="Title 4 3 2" xfId="0"/>
    <cellStyle name="Title 4 3 3" xfId="0"/>
    <cellStyle name="Title 4 4" xfId="0"/>
    <cellStyle name="Title 4 4 2" xfId="0"/>
    <cellStyle name="Title 4 5" xfId="0"/>
    <cellStyle name="Title 4 5 2" xfId="0"/>
    <cellStyle name="Title 4 6" xfId="0"/>
    <cellStyle name="Title 4 6 2" xfId="0"/>
    <cellStyle name="Title 4 7" xfId="0"/>
    <cellStyle name="Title 4 7 2" xfId="0"/>
    <cellStyle name="Title 4 8" xfId="0"/>
    <cellStyle name="Title 4 9" xfId="0"/>
    <cellStyle name="Title 5" xfId="0"/>
    <cellStyle name="Title 5 2" xfId="0"/>
    <cellStyle name="Title 5 3" xfId="0"/>
    <cellStyle name="Title 5 4" xfId="0"/>
    <cellStyle name="Title 5 5" xfId="0"/>
    <cellStyle name="Title 6" xfId="0"/>
    <cellStyle name="Title 6 2" xfId="0"/>
    <cellStyle name="Title 6 2 2" xfId="0"/>
    <cellStyle name="Title 6 3" xfId="0"/>
    <cellStyle name="Title 7" xfId="0"/>
    <cellStyle name="Title 7 2" xfId="0"/>
    <cellStyle name="Title 7 2 2" xfId="0"/>
    <cellStyle name="Title 7 3" xfId="0"/>
    <cellStyle name="Title 7 4" xfId="0"/>
    <cellStyle name="Title 7 5" xfId="0"/>
    <cellStyle name="Title 8" xfId="0"/>
    <cellStyle name="Title 8 2" xfId="0"/>
    <cellStyle name="Title 8 2 2" xfId="0"/>
    <cellStyle name="Title 8 2 2 2" xfId="0"/>
    <cellStyle name="Title 8 2 3" xfId="0"/>
    <cellStyle name="Title 8 3" xfId="0"/>
    <cellStyle name="Title 8 3 2" xfId="0"/>
    <cellStyle name="Title 8 4" xfId="0"/>
    <cellStyle name="Title 8 5" xfId="0"/>
    <cellStyle name="Title 9" xfId="0"/>
    <cellStyle name="Title 9 2" xfId="0"/>
    <cellStyle name="Title 9 2 2" xfId="0"/>
    <cellStyle name="Title 9 2 3" xfId="0"/>
    <cellStyle name="Title 9 3" xfId="0"/>
    <cellStyle name="Title 9 3 2" xfId="0"/>
    <cellStyle name="Title 9 3 2 2" xfId="0"/>
    <cellStyle name="Title 9 3 3" xfId="0"/>
    <cellStyle name="Title 9 4" xfId="0"/>
    <cellStyle name="Total 10" xfId="0"/>
    <cellStyle name="Total 10 2" xfId="0"/>
    <cellStyle name="Total 10 2 2" xfId="0"/>
    <cellStyle name="Total 10 3" xfId="0"/>
    <cellStyle name="Total 11" xfId="0"/>
    <cellStyle name="Total 11 2" xfId="0"/>
    <cellStyle name="Total 11 2 2" xfId="0"/>
    <cellStyle name="Total 11 3" xfId="0"/>
    <cellStyle name="Total 12" xfId="0"/>
    <cellStyle name="Total 12 2" xfId="0"/>
    <cellStyle name="Total 12 2 2" xfId="0"/>
    <cellStyle name="Total 12 2 2 2" xfId="0"/>
    <cellStyle name="Total 12 2 3" xfId="0"/>
    <cellStyle name="Total 12 3" xfId="0"/>
    <cellStyle name="Total 12 3 2" xfId="0"/>
    <cellStyle name="Total 12 4" xfId="0"/>
    <cellStyle name="Total 13" xfId="0"/>
    <cellStyle name="Total 13 2" xfId="0"/>
    <cellStyle name="Total 13 2 2" xfId="0"/>
    <cellStyle name="Total 13 3" xfId="0"/>
    <cellStyle name="Total 14" xfId="0"/>
    <cellStyle name="Total 14 2" xfId="0"/>
    <cellStyle name="Total 14 2 2" xfId="0"/>
    <cellStyle name="Total 14 3" xfId="0"/>
    <cellStyle name="Total 14 3 2" xfId="0"/>
    <cellStyle name="Total 14 4" xfId="0"/>
    <cellStyle name="Total 15" xfId="0"/>
    <cellStyle name="Total 16" xfId="0"/>
    <cellStyle name="Total 16 2" xfId="0"/>
    <cellStyle name="Total 16 2 2" xfId="0"/>
    <cellStyle name="Total 16 3" xfId="0"/>
    <cellStyle name="Total 16 3 2" xfId="0"/>
    <cellStyle name="Total 16 4" xfId="0"/>
    <cellStyle name="Total 2" xfId="0"/>
    <cellStyle name="Total 2 10" xfId="0"/>
    <cellStyle name="Total 2 2" xfId="0"/>
    <cellStyle name="Total 2 2 2" xfId="0"/>
    <cellStyle name="Total 2 2 2 2" xfId="0"/>
    <cellStyle name="Total 2 2 2 2 2" xfId="0"/>
    <cellStyle name="Total 2 2 2 3" xfId="0"/>
    <cellStyle name="Total 2 2 2 3 10" xfId="0"/>
    <cellStyle name="Total 2 2 2 3 11" xfId="0"/>
    <cellStyle name="Total 2 2 2 3 2" xfId="0"/>
    <cellStyle name="Total 2 2 2 3 2 2" xfId="0"/>
    <cellStyle name="Total 2 2 2 3 2 2 2" xfId="0"/>
    <cellStyle name="Total 2 2 2 3 2 2 3" xfId="0"/>
    <cellStyle name="Total 2 2 2 3 2 2 4" xfId="0"/>
    <cellStyle name="Total 2 2 2 3 2 3" xfId="0"/>
    <cellStyle name="Total 2 2 2 3 2 3 2" xfId="0"/>
    <cellStyle name="Total 2 2 2 3 2 3 3" xfId="0"/>
    <cellStyle name="Total 2 2 2 3 2 3 4" xfId="0"/>
    <cellStyle name="Total 2 2 2 3 2 4" xfId="0"/>
    <cellStyle name="Total 2 2 2 3 2 4 2" xfId="0"/>
    <cellStyle name="Total 2 2 2 3 2 4 3" xfId="0"/>
    <cellStyle name="Total 2 2 2 3 2 4 4" xfId="0"/>
    <cellStyle name="Total 2 2 2 3 2 5" xfId="0"/>
    <cellStyle name="Total 2 2 2 3 2 5 2" xfId="0"/>
    <cellStyle name="Total 2 2 2 3 2 5 3" xfId="0"/>
    <cellStyle name="Total 2 2 2 3 2 5 4" xfId="0"/>
    <cellStyle name="Total 2 2 2 3 2 6" xfId="0"/>
    <cellStyle name="Total 2 2 2 3 2 6 2" xfId="0"/>
    <cellStyle name="Total 2 2 2 3 2 6 3" xfId="0"/>
    <cellStyle name="Total 2 2 2 3 2 7" xfId="0"/>
    <cellStyle name="Total 2 2 2 3 2 8" xfId="0"/>
    <cellStyle name="Total 2 2 2 3 3" xfId="0"/>
    <cellStyle name="Total 2 2 2 3 3 2" xfId="0"/>
    <cellStyle name="Total 2 2 2 3 3 2 2" xfId="0"/>
    <cellStyle name="Total 2 2 2 3 3 2 3" xfId="0"/>
    <cellStyle name="Total 2 2 2 3 3 2 4" xfId="0"/>
    <cellStyle name="Total 2 2 2 3 3 3" xfId="0"/>
    <cellStyle name="Total 2 2 2 3 3 3 2" xfId="0"/>
    <cellStyle name="Total 2 2 2 3 3 3 3" xfId="0"/>
    <cellStyle name="Total 2 2 2 3 3 3 4" xfId="0"/>
    <cellStyle name="Total 2 2 2 3 3 4" xfId="0"/>
    <cellStyle name="Total 2 2 2 3 3 4 2" xfId="0"/>
    <cellStyle name="Total 2 2 2 3 3 4 3" xfId="0"/>
    <cellStyle name="Total 2 2 2 3 3 4 4" xfId="0"/>
    <cellStyle name="Total 2 2 2 3 3 5" xfId="0"/>
    <cellStyle name="Total 2 2 2 3 3 5 2" xfId="0"/>
    <cellStyle name="Total 2 2 2 3 3 5 3" xfId="0"/>
    <cellStyle name="Total 2 2 2 3 3 5 4" xfId="0"/>
    <cellStyle name="Total 2 2 2 3 3 6" xfId="0"/>
    <cellStyle name="Total 2 2 2 3 3 6 2" xfId="0"/>
    <cellStyle name="Total 2 2 2 3 3 6 3" xfId="0"/>
    <cellStyle name="Total 2 2 2 3 3 7" xfId="0"/>
    <cellStyle name="Total 2 2 2 3 3 8" xfId="0"/>
    <cellStyle name="Total 2 2 2 3 4" xfId="0"/>
    <cellStyle name="Total 2 2 2 3 4 2" xfId="0"/>
    <cellStyle name="Total 2 2 2 3 4 3" xfId="0"/>
    <cellStyle name="Total 2 2 2 3 4 4" xfId="0"/>
    <cellStyle name="Total 2 2 2 3 5" xfId="0"/>
    <cellStyle name="Total 2 2 2 3 5 2" xfId="0"/>
    <cellStyle name="Total 2 2 2 3 5 3" xfId="0"/>
    <cellStyle name="Total 2 2 2 3 5 4" xfId="0"/>
    <cellStyle name="Total 2 2 2 3 6" xfId="0"/>
    <cellStyle name="Total 2 2 2 3 6 2" xfId="0"/>
    <cellStyle name="Total 2 2 2 3 6 3" xfId="0"/>
    <cellStyle name="Total 2 2 2 3 6 4" xfId="0"/>
    <cellStyle name="Total 2 2 2 3 7" xfId="0"/>
    <cellStyle name="Total 2 2 2 3 7 2" xfId="0"/>
    <cellStyle name="Total 2 2 2 3 7 3" xfId="0"/>
    <cellStyle name="Total 2 2 2 3 7 4" xfId="0"/>
    <cellStyle name="Total 2 2 2 3 8" xfId="0"/>
    <cellStyle name="Total 2 2 2 3 8 2" xfId="0"/>
    <cellStyle name="Total 2 2 2 3 8 3" xfId="0"/>
    <cellStyle name="Total 2 2 2 3 9" xfId="0"/>
    <cellStyle name="Total 2 2 2 4" xfId="0"/>
    <cellStyle name="Total 2 2 2 4 2" xfId="0"/>
    <cellStyle name="Total 2 2 2 4 3" xfId="0"/>
    <cellStyle name="Total 2 2 2 4 4" xfId="0"/>
    <cellStyle name="Total 2 2 2 5" xfId="0"/>
    <cellStyle name="Total 2 2 2 5 2" xfId="0"/>
    <cellStyle name="Total 2 2 2 5 3" xfId="0"/>
    <cellStyle name="Total 2 2 2 5 4" xfId="0"/>
    <cellStyle name="Total 2 2 2 6" xfId="0"/>
    <cellStyle name="Total 2 2 3" xfId="0"/>
    <cellStyle name="Total 2 2 3 2" xfId="0"/>
    <cellStyle name="Total 2 2 4" xfId="0"/>
    <cellStyle name="Total 2 2 4 10" xfId="0"/>
    <cellStyle name="Total 2 2 4 11" xfId="0"/>
    <cellStyle name="Total 2 2 4 2" xfId="0"/>
    <cellStyle name="Total 2 2 4 2 2" xfId="0"/>
    <cellStyle name="Total 2 2 4 2 2 2" xfId="0"/>
    <cellStyle name="Total 2 2 4 2 2 3" xfId="0"/>
    <cellStyle name="Total 2 2 4 2 2 4" xfId="0"/>
    <cellStyle name="Total 2 2 4 2 3" xfId="0"/>
    <cellStyle name="Total 2 2 4 2 3 2" xfId="0"/>
    <cellStyle name="Total 2 2 4 2 3 3" xfId="0"/>
    <cellStyle name="Total 2 2 4 2 3 4" xfId="0"/>
    <cellStyle name="Total 2 2 4 2 4" xfId="0"/>
    <cellStyle name="Total 2 2 4 2 4 2" xfId="0"/>
    <cellStyle name="Total 2 2 4 2 4 3" xfId="0"/>
    <cellStyle name="Total 2 2 4 2 4 4" xfId="0"/>
    <cellStyle name="Total 2 2 4 2 5" xfId="0"/>
    <cellStyle name="Total 2 2 4 2 5 2" xfId="0"/>
    <cellStyle name="Total 2 2 4 2 5 3" xfId="0"/>
    <cellStyle name="Total 2 2 4 2 5 4" xfId="0"/>
    <cellStyle name="Total 2 2 4 2 6" xfId="0"/>
    <cellStyle name="Total 2 2 4 2 6 2" xfId="0"/>
    <cellStyle name="Total 2 2 4 2 6 3" xfId="0"/>
    <cellStyle name="Total 2 2 4 2 7" xfId="0"/>
    <cellStyle name="Total 2 2 4 2 8" xfId="0"/>
    <cellStyle name="Total 2 2 4 3" xfId="0"/>
    <cellStyle name="Total 2 2 4 3 2" xfId="0"/>
    <cellStyle name="Total 2 2 4 3 2 2" xfId="0"/>
    <cellStyle name="Total 2 2 4 3 2 3" xfId="0"/>
    <cellStyle name="Total 2 2 4 3 2 4" xfId="0"/>
    <cellStyle name="Total 2 2 4 3 3" xfId="0"/>
    <cellStyle name="Total 2 2 4 3 3 2" xfId="0"/>
    <cellStyle name="Total 2 2 4 3 3 3" xfId="0"/>
    <cellStyle name="Total 2 2 4 3 3 4" xfId="0"/>
    <cellStyle name="Total 2 2 4 3 4" xfId="0"/>
    <cellStyle name="Total 2 2 4 3 4 2" xfId="0"/>
    <cellStyle name="Total 2 2 4 3 4 3" xfId="0"/>
    <cellStyle name="Total 2 2 4 3 4 4" xfId="0"/>
    <cellStyle name="Total 2 2 4 3 5" xfId="0"/>
    <cellStyle name="Total 2 2 4 3 5 2" xfId="0"/>
    <cellStyle name="Total 2 2 4 3 5 3" xfId="0"/>
    <cellStyle name="Total 2 2 4 3 5 4" xfId="0"/>
    <cellStyle name="Total 2 2 4 3 6" xfId="0"/>
    <cellStyle name="Total 2 2 4 3 6 2" xfId="0"/>
    <cellStyle name="Total 2 2 4 3 6 3" xfId="0"/>
    <cellStyle name="Total 2 2 4 3 7" xfId="0"/>
    <cellStyle name="Total 2 2 4 3 8" xfId="0"/>
    <cellStyle name="Total 2 2 4 4" xfId="0"/>
    <cellStyle name="Total 2 2 4 4 2" xfId="0"/>
    <cellStyle name="Total 2 2 4 4 3" xfId="0"/>
    <cellStyle name="Total 2 2 4 4 4" xfId="0"/>
    <cellStyle name="Total 2 2 4 5" xfId="0"/>
    <cellStyle name="Total 2 2 4 5 2" xfId="0"/>
    <cellStyle name="Total 2 2 4 5 3" xfId="0"/>
    <cellStyle name="Total 2 2 4 5 4" xfId="0"/>
    <cellStyle name="Total 2 2 4 6" xfId="0"/>
    <cellStyle name="Total 2 2 4 6 2" xfId="0"/>
    <cellStyle name="Total 2 2 4 6 3" xfId="0"/>
    <cellStyle name="Total 2 2 4 6 4" xfId="0"/>
    <cellStyle name="Total 2 2 4 7" xfId="0"/>
    <cellStyle name="Total 2 2 4 7 2" xfId="0"/>
    <cellStyle name="Total 2 2 4 7 3" xfId="0"/>
    <cellStyle name="Total 2 2 4 7 4" xfId="0"/>
    <cellStyle name="Total 2 2 4 8" xfId="0"/>
    <cellStyle name="Total 2 2 4 8 2" xfId="0"/>
    <cellStyle name="Total 2 2 4 8 3" xfId="0"/>
    <cellStyle name="Total 2 2 4 9" xfId="0"/>
    <cellStyle name="Total 2 2 5" xfId="0"/>
    <cellStyle name="Total 2 2 5 2" xfId="0"/>
    <cellStyle name="Total 2 2 5 3" xfId="0"/>
    <cellStyle name="Total 2 2 5 4" xfId="0"/>
    <cellStyle name="Total 2 2 6" xfId="0"/>
    <cellStyle name="Total 2 2 6 2" xfId="0"/>
    <cellStyle name="Total 2 2 6 3" xfId="0"/>
    <cellStyle name="Total 2 2 6 4" xfId="0"/>
    <cellStyle name="Total 2 2 7" xfId="0"/>
    <cellStyle name="Total 2 2_Sheet1" xfId="0"/>
    <cellStyle name="Total 2 3" xfId="0"/>
    <cellStyle name="Total 2 3 2" xfId="0"/>
    <cellStyle name="Total 2 3 2 2" xfId="0"/>
    <cellStyle name="Total 2 3 3" xfId="0"/>
    <cellStyle name="Total 2 3 3 10" xfId="0"/>
    <cellStyle name="Total 2 3 3 11" xfId="0"/>
    <cellStyle name="Total 2 3 3 2" xfId="0"/>
    <cellStyle name="Total 2 3 3 2 2" xfId="0"/>
    <cellStyle name="Total 2 3 3 2 2 2" xfId="0"/>
    <cellStyle name="Total 2 3 3 2 2 3" xfId="0"/>
    <cellStyle name="Total 2 3 3 2 2 4" xfId="0"/>
    <cellStyle name="Total 2 3 3 2 3" xfId="0"/>
    <cellStyle name="Total 2 3 3 2 3 2" xfId="0"/>
    <cellStyle name="Total 2 3 3 2 3 3" xfId="0"/>
    <cellStyle name="Total 2 3 3 2 3 4" xfId="0"/>
    <cellStyle name="Total 2 3 3 2 4" xfId="0"/>
    <cellStyle name="Total 2 3 3 2 4 2" xfId="0"/>
    <cellStyle name="Total 2 3 3 2 4 3" xfId="0"/>
    <cellStyle name="Total 2 3 3 2 4 4" xfId="0"/>
    <cellStyle name="Total 2 3 3 2 5" xfId="0"/>
    <cellStyle name="Total 2 3 3 2 5 2" xfId="0"/>
    <cellStyle name="Total 2 3 3 2 5 3" xfId="0"/>
    <cellStyle name="Total 2 3 3 2 5 4" xfId="0"/>
    <cellStyle name="Total 2 3 3 2 6" xfId="0"/>
    <cellStyle name="Total 2 3 3 2 6 2" xfId="0"/>
    <cellStyle name="Total 2 3 3 2 6 3" xfId="0"/>
    <cellStyle name="Total 2 3 3 2 7" xfId="0"/>
    <cellStyle name="Total 2 3 3 2 8" xfId="0"/>
    <cellStyle name="Total 2 3 3 3" xfId="0"/>
    <cellStyle name="Total 2 3 3 3 2" xfId="0"/>
    <cellStyle name="Total 2 3 3 3 2 2" xfId="0"/>
    <cellStyle name="Total 2 3 3 3 2 3" xfId="0"/>
    <cellStyle name="Total 2 3 3 3 2 4" xfId="0"/>
    <cellStyle name="Total 2 3 3 3 3" xfId="0"/>
    <cellStyle name="Total 2 3 3 3 3 2" xfId="0"/>
    <cellStyle name="Total 2 3 3 3 3 3" xfId="0"/>
    <cellStyle name="Total 2 3 3 3 3 4" xfId="0"/>
    <cellStyle name="Total 2 3 3 3 4" xfId="0"/>
    <cellStyle name="Total 2 3 3 3 4 2" xfId="0"/>
    <cellStyle name="Total 2 3 3 3 4 3" xfId="0"/>
    <cellStyle name="Total 2 3 3 3 4 4" xfId="0"/>
    <cellStyle name="Total 2 3 3 3 5" xfId="0"/>
    <cellStyle name="Total 2 3 3 3 5 2" xfId="0"/>
    <cellStyle name="Total 2 3 3 3 5 3" xfId="0"/>
    <cellStyle name="Total 2 3 3 3 5 4" xfId="0"/>
    <cellStyle name="Total 2 3 3 3 6" xfId="0"/>
    <cellStyle name="Total 2 3 3 3 6 2" xfId="0"/>
    <cellStyle name="Total 2 3 3 3 6 3" xfId="0"/>
    <cellStyle name="Total 2 3 3 3 7" xfId="0"/>
    <cellStyle name="Total 2 3 3 3 8" xfId="0"/>
    <cellStyle name="Total 2 3 3 4" xfId="0"/>
    <cellStyle name="Total 2 3 3 4 2" xfId="0"/>
    <cellStyle name="Total 2 3 3 4 3" xfId="0"/>
    <cellStyle name="Total 2 3 3 4 4" xfId="0"/>
    <cellStyle name="Total 2 3 3 5" xfId="0"/>
    <cellStyle name="Total 2 3 3 5 2" xfId="0"/>
    <cellStyle name="Total 2 3 3 5 3" xfId="0"/>
    <cellStyle name="Total 2 3 3 5 4" xfId="0"/>
    <cellStyle name="Total 2 3 3 6" xfId="0"/>
    <cellStyle name="Total 2 3 3 6 2" xfId="0"/>
    <cellStyle name="Total 2 3 3 6 3" xfId="0"/>
    <cellStyle name="Total 2 3 3 6 4" xfId="0"/>
    <cellStyle name="Total 2 3 3 7" xfId="0"/>
    <cellStyle name="Total 2 3 3 7 2" xfId="0"/>
    <cellStyle name="Total 2 3 3 7 3" xfId="0"/>
    <cellStyle name="Total 2 3 3 7 4" xfId="0"/>
    <cellStyle name="Total 2 3 3 8" xfId="0"/>
    <cellStyle name="Total 2 3 3 8 2" xfId="0"/>
    <cellStyle name="Total 2 3 3 8 3" xfId="0"/>
    <cellStyle name="Total 2 3 3 9" xfId="0"/>
    <cellStyle name="Total 2 3 4" xfId="0"/>
    <cellStyle name="Total 2 3 4 2" xfId="0"/>
    <cellStyle name="Total 2 3 4 3" xfId="0"/>
    <cellStyle name="Total 2 3 4 4" xfId="0"/>
    <cellStyle name="Total 2 3 5" xfId="0"/>
    <cellStyle name="Total 2 3 5 2" xfId="0"/>
    <cellStyle name="Total 2 3 5 3" xfId="0"/>
    <cellStyle name="Total 2 3 5 4" xfId="0"/>
    <cellStyle name="Total 2 3 6" xfId="0"/>
    <cellStyle name="Total 2 4" xfId="0"/>
    <cellStyle name="Total 2 4 2" xfId="0"/>
    <cellStyle name="Total 2 4 2 2" xfId="0"/>
    <cellStyle name="Total 2 4 3" xfId="0"/>
    <cellStyle name="Total 2 4 3 10" xfId="0"/>
    <cellStyle name="Total 2 4 3 11" xfId="0"/>
    <cellStyle name="Total 2 4 3 2" xfId="0"/>
    <cellStyle name="Total 2 4 3 2 2" xfId="0"/>
    <cellStyle name="Total 2 4 3 2 2 2" xfId="0"/>
    <cellStyle name="Total 2 4 3 2 2 3" xfId="0"/>
    <cellStyle name="Total 2 4 3 2 2 4" xfId="0"/>
    <cellStyle name="Total 2 4 3 2 3" xfId="0"/>
    <cellStyle name="Total 2 4 3 2 3 2" xfId="0"/>
    <cellStyle name="Total 2 4 3 2 3 3" xfId="0"/>
    <cellStyle name="Total 2 4 3 2 3 4" xfId="0"/>
    <cellStyle name="Total 2 4 3 2 4" xfId="0"/>
    <cellStyle name="Total 2 4 3 2 4 2" xfId="0"/>
    <cellStyle name="Total 2 4 3 2 4 3" xfId="0"/>
    <cellStyle name="Total 2 4 3 2 4 4" xfId="0"/>
    <cellStyle name="Total 2 4 3 2 5" xfId="0"/>
    <cellStyle name="Total 2 4 3 2 5 2" xfId="0"/>
    <cellStyle name="Total 2 4 3 2 5 3" xfId="0"/>
    <cellStyle name="Total 2 4 3 2 5 4" xfId="0"/>
    <cellStyle name="Total 2 4 3 2 6" xfId="0"/>
    <cellStyle name="Total 2 4 3 2 6 2" xfId="0"/>
    <cellStyle name="Total 2 4 3 2 6 3" xfId="0"/>
    <cellStyle name="Total 2 4 3 2 7" xfId="0"/>
    <cellStyle name="Total 2 4 3 2 8" xfId="0"/>
    <cellStyle name="Total 2 4 3 3" xfId="0"/>
    <cellStyle name="Total 2 4 3 3 2" xfId="0"/>
    <cellStyle name="Total 2 4 3 3 2 2" xfId="0"/>
    <cellStyle name="Total 2 4 3 3 2 3" xfId="0"/>
    <cellStyle name="Total 2 4 3 3 2 4" xfId="0"/>
    <cellStyle name="Total 2 4 3 3 3" xfId="0"/>
    <cellStyle name="Total 2 4 3 3 3 2" xfId="0"/>
    <cellStyle name="Total 2 4 3 3 3 3" xfId="0"/>
    <cellStyle name="Total 2 4 3 3 3 4" xfId="0"/>
    <cellStyle name="Total 2 4 3 3 4" xfId="0"/>
    <cellStyle name="Total 2 4 3 3 4 2" xfId="0"/>
    <cellStyle name="Total 2 4 3 3 4 3" xfId="0"/>
    <cellStyle name="Total 2 4 3 3 4 4" xfId="0"/>
    <cellStyle name="Total 2 4 3 3 5" xfId="0"/>
    <cellStyle name="Total 2 4 3 3 5 2" xfId="0"/>
    <cellStyle name="Total 2 4 3 3 5 3" xfId="0"/>
    <cellStyle name="Total 2 4 3 3 5 4" xfId="0"/>
    <cellStyle name="Total 2 4 3 3 6" xfId="0"/>
    <cellStyle name="Total 2 4 3 3 6 2" xfId="0"/>
    <cellStyle name="Total 2 4 3 3 6 3" xfId="0"/>
    <cellStyle name="Total 2 4 3 3 7" xfId="0"/>
    <cellStyle name="Total 2 4 3 3 8" xfId="0"/>
    <cellStyle name="Total 2 4 3 4" xfId="0"/>
    <cellStyle name="Total 2 4 3 4 2" xfId="0"/>
    <cellStyle name="Total 2 4 3 4 3" xfId="0"/>
    <cellStyle name="Total 2 4 3 4 4" xfId="0"/>
    <cellStyle name="Total 2 4 3 5" xfId="0"/>
    <cellStyle name="Total 2 4 3 5 2" xfId="0"/>
    <cellStyle name="Total 2 4 3 5 3" xfId="0"/>
    <cellStyle name="Total 2 4 3 5 4" xfId="0"/>
    <cellStyle name="Total 2 4 3 6" xfId="0"/>
    <cellStyle name="Total 2 4 3 6 2" xfId="0"/>
    <cellStyle name="Total 2 4 3 6 3" xfId="0"/>
    <cellStyle name="Total 2 4 3 6 4" xfId="0"/>
    <cellStyle name="Total 2 4 3 7" xfId="0"/>
    <cellStyle name="Total 2 4 3 7 2" xfId="0"/>
    <cellStyle name="Total 2 4 3 7 3" xfId="0"/>
    <cellStyle name="Total 2 4 3 7 4" xfId="0"/>
    <cellStyle name="Total 2 4 3 8" xfId="0"/>
    <cellStyle name="Total 2 4 3 8 2" xfId="0"/>
    <cellStyle name="Total 2 4 3 8 3" xfId="0"/>
    <cellStyle name="Total 2 4 3 9" xfId="0"/>
    <cellStyle name="Total 2 4 4" xfId="0"/>
    <cellStyle name="Total 2 4 4 2" xfId="0"/>
    <cellStyle name="Total 2 4 4 3" xfId="0"/>
    <cellStyle name="Total 2 4 4 4" xfId="0"/>
    <cellStyle name="Total 2 4 5" xfId="0"/>
    <cellStyle name="Total 2 4 5 2" xfId="0"/>
    <cellStyle name="Total 2 4 5 3" xfId="0"/>
    <cellStyle name="Total 2 4 5 4" xfId="0"/>
    <cellStyle name="Total 2 4 6" xfId="0"/>
    <cellStyle name="Total 2 5" xfId="0"/>
    <cellStyle name="Total 2 5 2" xfId="0"/>
    <cellStyle name="Total 2 5 2 2" xfId="0"/>
    <cellStyle name="Total 2 5 2 2 2" xfId="0"/>
    <cellStyle name="Total 2 5 2 2 2 2" xfId="0"/>
    <cellStyle name="Total 2 5 2 2 2 3" xfId="0"/>
    <cellStyle name="Total 2 5 2 2 2 4" xfId="0"/>
    <cellStyle name="Total 2 5 2 2 3" xfId="0"/>
    <cellStyle name="Total 2 5 2 2 3 2" xfId="0"/>
    <cellStyle name="Total 2 5 2 2 3 3" xfId="0"/>
    <cellStyle name="Total 2 5 2 2 3 4" xfId="0"/>
    <cellStyle name="Total 2 5 2 2 4" xfId="0"/>
    <cellStyle name="Total 2 5 2 2 4 2" xfId="0"/>
    <cellStyle name="Total 2 5 2 2 4 3" xfId="0"/>
    <cellStyle name="Total 2 5 2 2 4 4" xfId="0"/>
    <cellStyle name="Total 2 5 2 2 5" xfId="0"/>
    <cellStyle name="Total 2 5 2 2 5 2" xfId="0"/>
    <cellStyle name="Total 2 5 2 2 5 3" xfId="0"/>
    <cellStyle name="Total 2 5 2 2 5 4" xfId="0"/>
    <cellStyle name="Total 2 5 2 2 6" xfId="0"/>
    <cellStyle name="Total 2 5 2 2 6 2" xfId="0"/>
    <cellStyle name="Total 2 5 2 2 6 3" xfId="0"/>
    <cellStyle name="Total 2 5 2 2 7" xfId="0"/>
    <cellStyle name="Total 2 5 2 2 8" xfId="0"/>
    <cellStyle name="Total 2 5 2 3" xfId="0"/>
    <cellStyle name="Total 2 5 2 3 2" xfId="0"/>
    <cellStyle name="Total 2 5 2 3 2 2" xfId="0"/>
    <cellStyle name="Total 2 5 2 3 2 3" xfId="0"/>
    <cellStyle name="Total 2 5 2 3 2 4" xfId="0"/>
    <cellStyle name="Total 2 5 2 3 3" xfId="0"/>
    <cellStyle name="Total 2 5 2 3 3 2" xfId="0"/>
    <cellStyle name="Total 2 5 2 3 3 3" xfId="0"/>
    <cellStyle name="Total 2 5 2 3 3 4" xfId="0"/>
    <cellStyle name="Total 2 5 2 3 4" xfId="0"/>
    <cellStyle name="Total 2 5 2 3 4 2" xfId="0"/>
    <cellStyle name="Total 2 5 2 3 4 3" xfId="0"/>
    <cellStyle name="Total 2 5 2 3 4 4" xfId="0"/>
    <cellStyle name="Total 2 5 2 3 5" xfId="0"/>
    <cellStyle name="Total 2 5 2 3 5 2" xfId="0"/>
    <cellStyle name="Total 2 5 2 3 5 3" xfId="0"/>
    <cellStyle name="Total 2 5 2 3 5 4" xfId="0"/>
    <cellStyle name="Total 2 5 2 3 6" xfId="0"/>
    <cellStyle name="Total 2 5 2 3 6 2" xfId="0"/>
    <cellStyle name="Total 2 5 2 3 6 3" xfId="0"/>
    <cellStyle name="Total 2 5 2 3 7" xfId="0"/>
    <cellStyle name="Total 2 5 2 3 8" xfId="0"/>
    <cellStyle name="Total 2 5 2 4" xfId="0"/>
    <cellStyle name="Total 2 5 2 4 2" xfId="0"/>
    <cellStyle name="Total 2 5 2 4 3" xfId="0"/>
    <cellStyle name="Total 2 5 2 4 4" xfId="0"/>
    <cellStyle name="Total 2 5 2 5" xfId="0"/>
    <cellStyle name="Total 2 5 2 5 2" xfId="0"/>
    <cellStyle name="Total 2 5 2 5 3" xfId="0"/>
    <cellStyle name="Total 2 5 2 5 4" xfId="0"/>
    <cellStyle name="Total 2 5 2 6" xfId="0"/>
    <cellStyle name="Total 2 5 3" xfId="0"/>
    <cellStyle name="Total 2 5 3 10" xfId="0"/>
    <cellStyle name="Total 2 5 3 2" xfId="0"/>
    <cellStyle name="Total 2 5 3 2 2" xfId="0"/>
    <cellStyle name="Total 2 5 3 2 2 2" xfId="0"/>
    <cellStyle name="Total 2 5 3 2 2 3" xfId="0"/>
    <cellStyle name="Total 2 5 3 2 2 4" xfId="0"/>
    <cellStyle name="Total 2 5 3 2 3" xfId="0"/>
    <cellStyle name="Total 2 5 3 2 3 2" xfId="0"/>
    <cellStyle name="Total 2 5 3 2 3 3" xfId="0"/>
    <cellStyle name="Total 2 5 3 2 3 4" xfId="0"/>
    <cellStyle name="Total 2 5 3 2 4" xfId="0"/>
    <cellStyle name="Total 2 5 3 2 4 2" xfId="0"/>
    <cellStyle name="Total 2 5 3 2 4 3" xfId="0"/>
    <cellStyle name="Total 2 5 3 2 4 4" xfId="0"/>
    <cellStyle name="Total 2 5 3 2 5" xfId="0"/>
    <cellStyle name="Total 2 5 3 2 5 2" xfId="0"/>
    <cellStyle name="Total 2 5 3 2 5 3" xfId="0"/>
    <cellStyle name="Total 2 5 3 2 5 4" xfId="0"/>
    <cellStyle name="Total 2 5 3 2 6" xfId="0"/>
    <cellStyle name="Total 2 5 3 2 6 2" xfId="0"/>
    <cellStyle name="Total 2 5 3 2 6 3" xfId="0"/>
    <cellStyle name="Total 2 5 3 2 7" xfId="0"/>
    <cellStyle name="Total 2 5 3 2 8" xfId="0"/>
    <cellStyle name="Total 2 5 3 3" xfId="0"/>
    <cellStyle name="Total 2 5 3 3 2" xfId="0"/>
    <cellStyle name="Total 2 5 3 3 2 2" xfId="0"/>
    <cellStyle name="Total 2 5 3 3 2 3" xfId="0"/>
    <cellStyle name="Total 2 5 3 3 2 4" xfId="0"/>
    <cellStyle name="Total 2 5 3 3 3" xfId="0"/>
    <cellStyle name="Total 2 5 3 3 3 2" xfId="0"/>
    <cellStyle name="Total 2 5 3 3 3 3" xfId="0"/>
    <cellStyle name="Total 2 5 3 3 3 4" xfId="0"/>
    <cellStyle name="Total 2 5 3 3 4" xfId="0"/>
    <cellStyle name="Total 2 5 3 3 4 2" xfId="0"/>
    <cellStyle name="Total 2 5 3 3 4 3" xfId="0"/>
    <cellStyle name="Total 2 5 3 3 4 4" xfId="0"/>
    <cellStyle name="Total 2 5 3 3 5" xfId="0"/>
    <cellStyle name="Total 2 5 3 3 5 2" xfId="0"/>
    <cellStyle name="Total 2 5 3 3 5 3" xfId="0"/>
    <cellStyle name="Total 2 5 3 3 5 4" xfId="0"/>
    <cellStyle name="Total 2 5 3 3 6" xfId="0"/>
    <cellStyle name="Total 2 5 3 3 6 2" xfId="0"/>
    <cellStyle name="Total 2 5 3 3 6 3" xfId="0"/>
    <cellStyle name="Total 2 5 3 3 7" xfId="0"/>
    <cellStyle name="Total 2 5 3 3 8" xfId="0"/>
    <cellStyle name="Total 2 5 3 4" xfId="0"/>
    <cellStyle name="Total 2 5 3 4 2" xfId="0"/>
    <cellStyle name="Total 2 5 3 4 3" xfId="0"/>
    <cellStyle name="Total 2 5 3 4 4" xfId="0"/>
    <cellStyle name="Total 2 5 3 5" xfId="0"/>
    <cellStyle name="Total 2 5 3 5 2" xfId="0"/>
    <cellStyle name="Total 2 5 3 5 3" xfId="0"/>
    <cellStyle name="Total 2 5 3 5 4" xfId="0"/>
    <cellStyle name="Total 2 5 3 6" xfId="0"/>
    <cellStyle name="Total 2 5 3 6 2" xfId="0"/>
    <cellStyle name="Total 2 5 3 6 3" xfId="0"/>
    <cellStyle name="Total 2 5 3 6 4" xfId="0"/>
    <cellStyle name="Total 2 5 3 7" xfId="0"/>
    <cellStyle name="Total 2 5 3 7 2" xfId="0"/>
    <cellStyle name="Total 2 5 3 7 3" xfId="0"/>
    <cellStyle name="Total 2 5 3 7 4" xfId="0"/>
    <cellStyle name="Total 2 5 3 8" xfId="0"/>
    <cellStyle name="Total 2 5 3 8 2" xfId="0"/>
    <cellStyle name="Total 2 5 3 8 3" xfId="0"/>
    <cellStyle name="Total 2 5 3 9" xfId="0"/>
    <cellStyle name="Total 2 5 4" xfId="0"/>
    <cellStyle name="Total 2 6" xfId="0"/>
    <cellStyle name="Total 2 6 2" xfId="0"/>
    <cellStyle name="Total 2 7" xfId="0"/>
    <cellStyle name="Total 2 7 10" xfId="0"/>
    <cellStyle name="Total 2 7 2" xfId="0"/>
    <cellStyle name="Total 2 7 2 2" xfId="0"/>
    <cellStyle name="Total 2 7 2 2 2" xfId="0"/>
    <cellStyle name="Total 2 7 2 2 3" xfId="0"/>
    <cellStyle name="Total 2 7 2 2 4" xfId="0"/>
    <cellStyle name="Total 2 7 2 3" xfId="0"/>
    <cellStyle name="Total 2 7 2 3 2" xfId="0"/>
    <cellStyle name="Total 2 7 2 3 3" xfId="0"/>
    <cellStyle name="Total 2 7 2 3 4" xfId="0"/>
    <cellStyle name="Total 2 7 2 4" xfId="0"/>
    <cellStyle name="Total 2 7 2 4 2" xfId="0"/>
    <cellStyle name="Total 2 7 2 4 3" xfId="0"/>
    <cellStyle name="Total 2 7 2 4 4" xfId="0"/>
    <cellStyle name="Total 2 7 2 5" xfId="0"/>
    <cellStyle name="Total 2 7 2 5 2" xfId="0"/>
    <cellStyle name="Total 2 7 2 5 3" xfId="0"/>
    <cellStyle name="Total 2 7 2 5 4" xfId="0"/>
    <cellStyle name="Total 2 7 2 6" xfId="0"/>
    <cellStyle name="Total 2 7 2 6 2" xfId="0"/>
    <cellStyle name="Total 2 7 2 6 3" xfId="0"/>
    <cellStyle name="Total 2 7 2 7" xfId="0"/>
    <cellStyle name="Total 2 7 2 8" xfId="0"/>
    <cellStyle name="Total 2 7 3" xfId="0"/>
    <cellStyle name="Total 2 7 3 2" xfId="0"/>
    <cellStyle name="Total 2 7 3 2 2" xfId="0"/>
    <cellStyle name="Total 2 7 3 2 3" xfId="0"/>
    <cellStyle name="Total 2 7 3 2 4" xfId="0"/>
    <cellStyle name="Total 2 7 3 3" xfId="0"/>
    <cellStyle name="Total 2 7 3 3 2" xfId="0"/>
    <cellStyle name="Total 2 7 3 3 3" xfId="0"/>
    <cellStyle name="Total 2 7 3 3 4" xfId="0"/>
    <cellStyle name="Total 2 7 3 4" xfId="0"/>
    <cellStyle name="Total 2 7 3 4 2" xfId="0"/>
    <cellStyle name="Total 2 7 3 4 3" xfId="0"/>
    <cellStyle name="Total 2 7 3 4 4" xfId="0"/>
    <cellStyle name="Total 2 7 3 5" xfId="0"/>
    <cellStyle name="Total 2 7 3 5 2" xfId="0"/>
    <cellStyle name="Total 2 7 3 5 3" xfId="0"/>
    <cellStyle name="Total 2 7 3 5 4" xfId="0"/>
    <cellStyle name="Total 2 7 3 6" xfId="0"/>
    <cellStyle name="Total 2 7 3 6 2" xfId="0"/>
    <cellStyle name="Total 2 7 3 6 3" xfId="0"/>
    <cellStyle name="Total 2 7 3 7" xfId="0"/>
    <cellStyle name="Total 2 7 3 8" xfId="0"/>
    <cellStyle name="Total 2 7 4" xfId="0"/>
    <cellStyle name="Total 2 7 4 2" xfId="0"/>
    <cellStyle name="Total 2 7 4 3" xfId="0"/>
    <cellStyle name="Total 2 7 4 4" xfId="0"/>
    <cellStyle name="Total 2 7 5" xfId="0"/>
    <cellStyle name="Total 2 7 5 2" xfId="0"/>
    <cellStyle name="Total 2 7 5 3" xfId="0"/>
    <cellStyle name="Total 2 7 5 4" xfId="0"/>
    <cellStyle name="Total 2 7 6" xfId="0"/>
    <cellStyle name="Total 2 7 6 2" xfId="0"/>
    <cellStyle name="Total 2 7 6 3" xfId="0"/>
    <cellStyle name="Total 2 7 6 4" xfId="0"/>
    <cellStyle name="Total 2 7 7" xfId="0"/>
    <cellStyle name="Total 2 7 7 2" xfId="0"/>
    <cellStyle name="Total 2 7 7 3" xfId="0"/>
    <cellStyle name="Total 2 7 7 4" xfId="0"/>
    <cellStyle name="Total 2 7 8" xfId="0"/>
    <cellStyle name="Total 2 7 8 2" xfId="0"/>
    <cellStyle name="Total 2 7 8 3" xfId="0"/>
    <cellStyle name="Total 2 7 9" xfId="0"/>
    <cellStyle name="Total 2 8" xfId="0"/>
    <cellStyle name="Total 2 8 2" xfId="0"/>
    <cellStyle name="Total 2 8 3" xfId="0"/>
    <cellStyle name="Total 2 8 4" xfId="0"/>
    <cellStyle name="Total 2 9" xfId="0"/>
    <cellStyle name="Total 2 9 2" xfId="0"/>
    <cellStyle name="Total 2 9 3" xfId="0"/>
    <cellStyle name="Total 2 9 4" xfId="0"/>
    <cellStyle name="Total 2_Sheet1" xfId="0"/>
    <cellStyle name="Total 3" xfId="0"/>
    <cellStyle name="Total 3 2" xfId="0"/>
    <cellStyle name="Total 3 2 2" xfId="0"/>
    <cellStyle name="Total 3 2 2 2" xfId="0"/>
    <cellStyle name="Total 3 2 3" xfId="0"/>
    <cellStyle name="Total 3 2 3 10" xfId="0"/>
    <cellStyle name="Total 3 2 3 2" xfId="0"/>
    <cellStyle name="Total 3 2 3 2 2" xfId="0"/>
    <cellStyle name="Total 3 2 3 2 2 2" xfId="0"/>
    <cellStyle name="Total 3 2 3 2 2 3" xfId="0"/>
    <cellStyle name="Total 3 2 3 2 2 4" xfId="0"/>
    <cellStyle name="Total 3 2 3 2 3" xfId="0"/>
    <cellStyle name="Total 3 2 3 2 3 2" xfId="0"/>
    <cellStyle name="Total 3 2 3 2 3 3" xfId="0"/>
    <cellStyle name="Total 3 2 3 2 3 4" xfId="0"/>
    <cellStyle name="Total 3 2 3 2 4" xfId="0"/>
    <cellStyle name="Total 3 2 3 2 4 2" xfId="0"/>
    <cellStyle name="Total 3 2 3 2 4 3" xfId="0"/>
    <cellStyle name="Total 3 2 3 2 4 4" xfId="0"/>
    <cellStyle name="Total 3 2 3 2 5" xfId="0"/>
    <cellStyle name="Total 3 2 3 2 5 2" xfId="0"/>
    <cellStyle name="Total 3 2 3 2 5 3" xfId="0"/>
    <cellStyle name="Total 3 2 3 2 5 4" xfId="0"/>
    <cellStyle name="Total 3 2 3 2 6" xfId="0"/>
    <cellStyle name="Total 3 2 3 2 6 2" xfId="0"/>
    <cellStyle name="Total 3 2 3 2 6 3" xfId="0"/>
    <cellStyle name="Total 3 2 3 2 7" xfId="0"/>
    <cellStyle name="Total 3 2 3 2 8" xfId="0"/>
    <cellStyle name="Total 3 2 3 3" xfId="0"/>
    <cellStyle name="Total 3 2 3 3 2" xfId="0"/>
    <cellStyle name="Total 3 2 3 3 2 2" xfId="0"/>
    <cellStyle name="Total 3 2 3 3 2 3" xfId="0"/>
    <cellStyle name="Total 3 2 3 3 2 4" xfId="0"/>
    <cellStyle name="Total 3 2 3 3 3" xfId="0"/>
    <cellStyle name="Total 3 2 3 3 3 2" xfId="0"/>
    <cellStyle name="Total 3 2 3 3 3 3" xfId="0"/>
    <cellStyle name="Total 3 2 3 3 3 4" xfId="0"/>
    <cellStyle name="Total 3 2 3 3 4" xfId="0"/>
    <cellStyle name="Total 3 2 3 3 4 2" xfId="0"/>
    <cellStyle name="Total 3 2 3 3 4 3" xfId="0"/>
    <cellStyle name="Total 3 2 3 3 4 4" xfId="0"/>
    <cellStyle name="Total 3 2 3 3 5" xfId="0"/>
    <cellStyle name="Total 3 2 3 3 5 2" xfId="0"/>
    <cellStyle name="Total 3 2 3 3 5 3" xfId="0"/>
    <cellStyle name="Total 3 2 3 3 5 4" xfId="0"/>
    <cellStyle name="Total 3 2 3 3 6" xfId="0"/>
    <cellStyle name="Total 3 2 3 3 6 2" xfId="0"/>
    <cellStyle name="Total 3 2 3 3 6 3" xfId="0"/>
    <cellStyle name="Total 3 2 3 3 7" xfId="0"/>
    <cellStyle name="Total 3 2 3 3 8" xfId="0"/>
    <cellStyle name="Total 3 2 3 4" xfId="0"/>
    <cellStyle name="Total 3 2 3 4 2" xfId="0"/>
    <cellStyle name="Total 3 2 3 4 3" xfId="0"/>
    <cellStyle name="Total 3 2 3 4 4" xfId="0"/>
    <cellStyle name="Total 3 2 3 5" xfId="0"/>
    <cellStyle name="Total 3 2 3 5 2" xfId="0"/>
    <cellStyle name="Total 3 2 3 5 3" xfId="0"/>
    <cellStyle name="Total 3 2 3 5 4" xfId="0"/>
    <cellStyle name="Total 3 2 3 6" xfId="0"/>
    <cellStyle name="Total 3 2 3 6 2" xfId="0"/>
    <cellStyle name="Total 3 2 3 6 3" xfId="0"/>
    <cellStyle name="Total 3 2 3 6 4" xfId="0"/>
    <cellStyle name="Total 3 2 3 7" xfId="0"/>
    <cellStyle name="Total 3 2 3 7 2" xfId="0"/>
    <cellStyle name="Total 3 2 3 7 3" xfId="0"/>
    <cellStyle name="Total 3 2 3 7 4" xfId="0"/>
    <cellStyle name="Total 3 2 3 8" xfId="0"/>
    <cellStyle name="Total 3 2 3 8 2" xfId="0"/>
    <cellStyle name="Total 3 2 3 8 3" xfId="0"/>
    <cellStyle name="Total 3 2 3 9" xfId="0"/>
    <cellStyle name="Total 3 2 4" xfId="0"/>
    <cellStyle name="Total 3 2 4 2" xfId="0"/>
    <cellStyle name="Total 3 2 4 3" xfId="0"/>
    <cellStyle name="Total 3 2 4 4" xfId="0"/>
    <cellStyle name="Total 3 2 5" xfId="0"/>
    <cellStyle name="Total 3 2 5 2" xfId="0"/>
    <cellStyle name="Total 3 2 5 3" xfId="0"/>
    <cellStyle name="Total 3 2 5 4" xfId="0"/>
    <cellStyle name="Total 3 2 6" xfId="0"/>
    <cellStyle name="Total 3 3" xfId="0"/>
    <cellStyle name="Total 3 3 2" xfId="0"/>
    <cellStyle name="Total 3 3 3" xfId="0"/>
    <cellStyle name="Total 3 3 3 10" xfId="0"/>
    <cellStyle name="Total 3 3 3 2" xfId="0"/>
    <cellStyle name="Total 3 3 3 2 2" xfId="0"/>
    <cellStyle name="Total 3 3 3 2 2 2" xfId="0"/>
    <cellStyle name="Total 3 3 3 2 2 3" xfId="0"/>
    <cellStyle name="Total 3 3 3 2 2 4" xfId="0"/>
    <cellStyle name="Total 3 3 3 2 3" xfId="0"/>
    <cellStyle name="Total 3 3 3 2 3 2" xfId="0"/>
    <cellStyle name="Total 3 3 3 2 3 3" xfId="0"/>
    <cellStyle name="Total 3 3 3 2 3 4" xfId="0"/>
    <cellStyle name="Total 3 3 3 2 4" xfId="0"/>
    <cellStyle name="Total 3 3 3 2 4 2" xfId="0"/>
    <cellStyle name="Total 3 3 3 2 4 3" xfId="0"/>
    <cellStyle name="Total 3 3 3 2 4 4" xfId="0"/>
    <cellStyle name="Total 3 3 3 2 5" xfId="0"/>
    <cellStyle name="Total 3 3 3 2 5 2" xfId="0"/>
    <cellStyle name="Total 3 3 3 2 5 3" xfId="0"/>
    <cellStyle name="Total 3 3 3 2 5 4" xfId="0"/>
    <cellStyle name="Total 3 3 3 2 6" xfId="0"/>
    <cellStyle name="Total 3 3 3 2 6 2" xfId="0"/>
    <cellStyle name="Total 3 3 3 2 6 3" xfId="0"/>
    <cellStyle name="Total 3 3 3 2 7" xfId="0"/>
    <cellStyle name="Total 3 3 3 2 8" xfId="0"/>
    <cellStyle name="Total 3 3 3 3" xfId="0"/>
    <cellStyle name="Total 3 3 3 3 2" xfId="0"/>
    <cellStyle name="Total 3 3 3 3 2 2" xfId="0"/>
    <cellStyle name="Total 3 3 3 3 2 3" xfId="0"/>
    <cellStyle name="Total 3 3 3 3 2 4" xfId="0"/>
    <cellStyle name="Total 3 3 3 3 3" xfId="0"/>
    <cellStyle name="Total 3 3 3 3 3 2" xfId="0"/>
    <cellStyle name="Total 3 3 3 3 3 3" xfId="0"/>
    <cellStyle name="Total 3 3 3 3 3 4" xfId="0"/>
    <cellStyle name="Total 3 3 3 3 4" xfId="0"/>
    <cellStyle name="Total 3 3 3 3 4 2" xfId="0"/>
    <cellStyle name="Total 3 3 3 3 4 3" xfId="0"/>
    <cellStyle name="Total 3 3 3 3 4 4" xfId="0"/>
    <cellStyle name="Total 3 3 3 3 5" xfId="0"/>
    <cellStyle name="Total 3 3 3 3 5 2" xfId="0"/>
    <cellStyle name="Total 3 3 3 3 5 3" xfId="0"/>
    <cellStyle name="Total 3 3 3 3 5 4" xfId="0"/>
    <cellStyle name="Total 3 3 3 3 6" xfId="0"/>
    <cellStyle name="Total 3 3 3 3 6 2" xfId="0"/>
    <cellStyle name="Total 3 3 3 3 6 3" xfId="0"/>
    <cellStyle name="Total 3 3 3 3 7" xfId="0"/>
    <cellStyle name="Total 3 3 3 3 8" xfId="0"/>
    <cellStyle name="Total 3 3 3 4" xfId="0"/>
    <cellStyle name="Total 3 3 3 4 2" xfId="0"/>
    <cellStyle name="Total 3 3 3 4 3" xfId="0"/>
    <cellStyle name="Total 3 3 3 4 4" xfId="0"/>
    <cellStyle name="Total 3 3 3 5" xfId="0"/>
    <cellStyle name="Total 3 3 3 5 2" xfId="0"/>
    <cellStyle name="Total 3 3 3 5 3" xfId="0"/>
    <cellStyle name="Total 3 3 3 5 4" xfId="0"/>
    <cellStyle name="Total 3 3 3 6" xfId="0"/>
    <cellStyle name="Total 3 3 3 6 2" xfId="0"/>
    <cellStyle name="Total 3 3 3 6 3" xfId="0"/>
    <cellStyle name="Total 3 3 3 6 4" xfId="0"/>
    <cellStyle name="Total 3 3 3 7" xfId="0"/>
    <cellStyle name="Total 3 3 3 7 2" xfId="0"/>
    <cellStyle name="Total 3 3 3 7 3" xfId="0"/>
    <cellStyle name="Total 3 3 3 7 4" xfId="0"/>
    <cellStyle name="Total 3 3 3 8" xfId="0"/>
    <cellStyle name="Total 3 3 3 8 2" xfId="0"/>
    <cellStyle name="Total 3 3 3 8 3" xfId="0"/>
    <cellStyle name="Total 3 3 3 9" xfId="0"/>
    <cellStyle name="Total 3 3 4" xfId="0"/>
    <cellStyle name="Total 3 3 4 2" xfId="0"/>
    <cellStyle name="Total 3 3 4 3" xfId="0"/>
    <cellStyle name="Total 3 3 4 4" xfId="0"/>
    <cellStyle name="Total 3 3 5" xfId="0"/>
    <cellStyle name="Total 3 3 5 2" xfId="0"/>
    <cellStyle name="Total 3 3 5 3" xfId="0"/>
    <cellStyle name="Total 3 3 5 4" xfId="0"/>
    <cellStyle name="Total 3 3 6" xfId="0"/>
    <cellStyle name="Total 3 4" xfId="0"/>
    <cellStyle name="Total 3 4 2" xfId="0"/>
    <cellStyle name="Total 3 4 2 2" xfId="0"/>
    <cellStyle name="Total 3 4 2 2 2" xfId="0"/>
    <cellStyle name="Total 3 4 2 2 2 2" xfId="0"/>
    <cellStyle name="Total 3 4 2 2 2 3" xfId="0"/>
    <cellStyle name="Total 3 4 2 2 2 4" xfId="0"/>
    <cellStyle name="Total 3 4 2 2 3" xfId="0"/>
    <cellStyle name="Total 3 4 2 2 3 2" xfId="0"/>
    <cellStyle name="Total 3 4 2 2 3 3" xfId="0"/>
    <cellStyle name="Total 3 4 2 2 3 4" xfId="0"/>
    <cellStyle name="Total 3 4 2 2 4" xfId="0"/>
    <cellStyle name="Total 3 4 2 2 4 2" xfId="0"/>
    <cellStyle name="Total 3 4 2 2 4 3" xfId="0"/>
    <cellStyle name="Total 3 4 2 2 4 4" xfId="0"/>
    <cellStyle name="Total 3 4 2 2 5" xfId="0"/>
    <cellStyle name="Total 3 4 2 2 5 2" xfId="0"/>
    <cellStyle name="Total 3 4 2 2 5 3" xfId="0"/>
    <cellStyle name="Total 3 4 2 2 5 4" xfId="0"/>
    <cellStyle name="Total 3 4 2 2 6" xfId="0"/>
    <cellStyle name="Total 3 4 2 2 6 2" xfId="0"/>
    <cellStyle name="Total 3 4 2 2 6 3" xfId="0"/>
    <cellStyle name="Total 3 4 2 2 7" xfId="0"/>
    <cellStyle name="Total 3 4 2 2 8" xfId="0"/>
    <cellStyle name="Total 3 4 2 3" xfId="0"/>
    <cellStyle name="Total 3 4 2 3 2" xfId="0"/>
    <cellStyle name="Total 3 4 2 3 2 2" xfId="0"/>
    <cellStyle name="Total 3 4 2 3 2 3" xfId="0"/>
    <cellStyle name="Total 3 4 2 3 2 4" xfId="0"/>
    <cellStyle name="Total 3 4 2 3 3" xfId="0"/>
    <cellStyle name="Total 3 4 2 3 3 2" xfId="0"/>
    <cellStyle name="Total 3 4 2 3 3 3" xfId="0"/>
    <cellStyle name="Total 3 4 2 3 3 4" xfId="0"/>
    <cellStyle name="Total 3 4 2 3 4" xfId="0"/>
    <cellStyle name="Total 3 4 2 3 4 2" xfId="0"/>
    <cellStyle name="Total 3 4 2 3 4 3" xfId="0"/>
    <cellStyle name="Total 3 4 2 3 4 4" xfId="0"/>
    <cellStyle name="Total 3 4 2 3 5" xfId="0"/>
    <cellStyle name="Total 3 4 2 3 5 2" xfId="0"/>
    <cellStyle name="Total 3 4 2 3 5 3" xfId="0"/>
    <cellStyle name="Total 3 4 2 3 5 4" xfId="0"/>
    <cellStyle name="Total 3 4 2 3 6" xfId="0"/>
    <cellStyle name="Total 3 4 2 3 6 2" xfId="0"/>
    <cellStyle name="Total 3 4 2 3 6 3" xfId="0"/>
    <cellStyle name="Total 3 4 2 3 7" xfId="0"/>
    <cellStyle name="Total 3 4 2 3 8" xfId="0"/>
    <cellStyle name="Total 3 4 2 4" xfId="0"/>
    <cellStyle name="Total 3 4 2 4 2" xfId="0"/>
    <cellStyle name="Total 3 4 2 4 3" xfId="0"/>
    <cellStyle name="Total 3 4 2 4 4" xfId="0"/>
    <cellStyle name="Total 3 4 2 5" xfId="0"/>
    <cellStyle name="Total 3 4 2 5 2" xfId="0"/>
    <cellStyle name="Total 3 4 2 5 3" xfId="0"/>
    <cellStyle name="Total 3 4 2 5 4" xfId="0"/>
    <cellStyle name="Total 3 4 3" xfId="0"/>
    <cellStyle name="Total 3 4 3 10" xfId="0"/>
    <cellStyle name="Total 3 4 3 2" xfId="0"/>
    <cellStyle name="Total 3 4 3 2 2" xfId="0"/>
    <cellStyle name="Total 3 4 3 2 2 2" xfId="0"/>
    <cellStyle name="Total 3 4 3 2 2 3" xfId="0"/>
    <cellStyle name="Total 3 4 3 2 2 4" xfId="0"/>
    <cellStyle name="Total 3 4 3 2 3" xfId="0"/>
    <cellStyle name="Total 3 4 3 2 3 2" xfId="0"/>
    <cellStyle name="Total 3 4 3 2 3 3" xfId="0"/>
    <cellStyle name="Total 3 4 3 2 3 4" xfId="0"/>
    <cellStyle name="Total 3 4 3 2 4" xfId="0"/>
    <cellStyle name="Total 3 4 3 2 4 2" xfId="0"/>
    <cellStyle name="Total 3 4 3 2 4 3" xfId="0"/>
    <cellStyle name="Total 3 4 3 2 4 4" xfId="0"/>
    <cellStyle name="Total 3 4 3 2 5" xfId="0"/>
    <cellStyle name="Total 3 4 3 2 5 2" xfId="0"/>
    <cellStyle name="Total 3 4 3 2 5 3" xfId="0"/>
    <cellStyle name="Total 3 4 3 2 5 4" xfId="0"/>
    <cellStyle name="Total 3 4 3 2 6" xfId="0"/>
    <cellStyle name="Total 3 4 3 2 6 2" xfId="0"/>
    <cellStyle name="Total 3 4 3 2 6 3" xfId="0"/>
    <cellStyle name="Total 3 4 3 2 7" xfId="0"/>
    <cellStyle name="Total 3 4 3 2 8" xfId="0"/>
    <cellStyle name="Total 3 4 3 3" xfId="0"/>
    <cellStyle name="Total 3 4 3 3 2" xfId="0"/>
    <cellStyle name="Total 3 4 3 3 2 2" xfId="0"/>
    <cellStyle name="Total 3 4 3 3 2 3" xfId="0"/>
    <cellStyle name="Total 3 4 3 3 2 4" xfId="0"/>
    <cellStyle name="Total 3 4 3 3 3" xfId="0"/>
    <cellStyle name="Total 3 4 3 3 3 2" xfId="0"/>
    <cellStyle name="Total 3 4 3 3 3 3" xfId="0"/>
    <cellStyle name="Total 3 4 3 3 3 4" xfId="0"/>
    <cellStyle name="Total 3 4 3 3 4" xfId="0"/>
    <cellStyle name="Total 3 4 3 3 4 2" xfId="0"/>
    <cellStyle name="Total 3 4 3 3 4 3" xfId="0"/>
    <cellStyle name="Total 3 4 3 3 4 4" xfId="0"/>
    <cellStyle name="Total 3 4 3 3 5" xfId="0"/>
    <cellStyle name="Total 3 4 3 3 5 2" xfId="0"/>
    <cellStyle name="Total 3 4 3 3 5 3" xfId="0"/>
    <cellStyle name="Total 3 4 3 3 5 4" xfId="0"/>
    <cellStyle name="Total 3 4 3 3 6" xfId="0"/>
    <cellStyle name="Total 3 4 3 3 6 2" xfId="0"/>
    <cellStyle name="Total 3 4 3 3 6 3" xfId="0"/>
    <cellStyle name="Total 3 4 3 3 7" xfId="0"/>
    <cellStyle name="Total 3 4 3 3 8" xfId="0"/>
    <cellStyle name="Total 3 4 3 4" xfId="0"/>
    <cellStyle name="Total 3 4 3 4 2" xfId="0"/>
    <cellStyle name="Total 3 4 3 4 3" xfId="0"/>
    <cellStyle name="Total 3 4 3 4 4" xfId="0"/>
    <cellStyle name="Total 3 4 3 5" xfId="0"/>
    <cellStyle name="Total 3 4 3 5 2" xfId="0"/>
    <cellStyle name="Total 3 4 3 5 3" xfId="0"/>
    <cellStyle name="Total 3 4 3 5 4" xfId="0"/>
    <cellStyle name="Total 3 4 3 6" xfId="0"/>
    <cellStyle name="Total 3 4 3 6 2" xfId="0"/>
    <cellStyle name="Total 3 4 3 6 3" xfId="0"/>
    <cellStyle name="Total 3 4 3 6 4" xfId="0"/>
    <cellStyle name="Total 3 4 3 7" xfId="0"/>
    <cellStyle name="Total 3 4 3 7 2" xfId="0"/>
    <cellStyle name="Total 3 4 3 7 3" xfId="0"/>
    <cellStyle name="Total 3 4 3 7 4" xfId="0"/>
    <cellStyle name="Total 3 4 3 8" xfId="0"/>
    <cellStyle name="Total 3 4 3 8 2" xfId="0"/>
    <cellStyle name="Total 3 4 3 8 3" xfId="0"/>
    <cellStyle name="Total 3 4 3 9" xfId="0"/>
    <cellStyle name="Total 3 5" xfId="0"/>
    <cellStyle name="Total 3 6" xfId="0"/>
    <cellStyle name="Total 3 6 10" xfId="0"/>
    <cellStyle name="Total 3 6 2" xfId="0"/>
    <cellStyle name="Total 3 6 2 2" xfId="0"/>
    <cellStyle name="Total 3 6 2 2 2" xfId="0"/>
    <cellStyle name="Total 3 6 2 2 3" xfId="0"/>
    <cellStyle name="Total 3 6 2 2 4" xfId="0"/>
    <cellStyle name="Total 3 6 2 3" xfId="0"/>
    <cellStyle name="Total 3 6 2 3 2" xfId="0"/>
    <cellStyle name="Total 3 6 2 3 3" xfId="0"/>
    <cellStyle name="Total 3 6 2 3 4" xfId="0"/>
    <cellStyle name="Total 3 6 2 4" xfId="0"/>
    <cellStyle name="Total 3 6 2 4 2" xfId="0"/>
    <cellStyle name="Total 3 6 2 4 3" xfId="0"/>
    <cellStyle name="Total 3 6 2 4 4" xfId="0"/>
    <cellStyle name="Total 3 6 2 5" xfId="0"/>
    <cellStyle name="Total 3 6 2 5 2" xfId="0"/>
    <cellStyle name="Total 3 6 2 5 3" xfId="0"/>
    <cellStyle name="Total 3 6 2 5 4" xfId="0"/>
    <cellStyle name="Total 3 6 2 6" xfId="0"/>
    <cellStyle name="Total 3 6 2 6 2" xfId="0"/>
    <cellStyle name="Total 3 6 2 6 3" xfId="0"/>
    <cellStyle name="Total 3 6 2 7" xfId="0"/>
    <cellStyle name="Total 3 6 2 8" xfId="0"/>
    <cellStyle name="Total 3 6 3" xfId="0"/>
    <cellStyle name="Total 3 6 3 2" xfId="0"/>
    <cellStyle name="Total 3 6 3 2 2" xfId="0"/>
    <cellStyle name="Total 3 6 3 2 3" xfId="0"/>
    <cellStyle name="Total 3 6 3 2 4" xfId="0"/>
    <cellStyle name="Total 3 6 3 3" xfId="0"/>
    <cellStyle name="Total 3 6 3 3 2" xfId="0"/>
    <cellStyle name="Total 3 6 3 3 3" xfId="0"/>
    <cellStyle name="Total 3 6 3 3 4" xfId="0"/>
    <cellStyle name="Total 3 6 3 4" xfId="0"/>
    <cellStyle name="Total 3 6 3 4 2" xfId="0"/>
    <cellStyle name="Total 3 6 3 4 3" xfId="0"/>
    <cellStyle name="Total 3 6 3 4 4" xfId="0"/>
    <cellStyle name="Total 3 6 3 5" xfId="0"/>
    <cellStyle name="Total 3 6 3 5 2" xfId="0"/>
    <cellStyle name="Total 3 6 3 5 3" xfId="0"/>
    <cellStyle name="Total 3 6 3 5 4" xfId="0"/>
    <cellStyle name="Total 3 6 3 6" xfId="0"/>
    <cellStyle name="Total 3 6 3 6 2" xfId="0"/>
    <cellStyle name="Total 3 6 3 6 3" xfId="0"/>
    <cellStyle name="Total 3 6 3 7" xfId="0"/>
    <cellStyle name="Total 3 6 3 8" xfId="0"/>
    <cellStyle name="Total 3 6 4" xfId="0"/>
    <cellStyle name="Total 3 6 4 2" xfId="0"/>
    <cellStyle name="Total 3 6 4 3" xfId="0"/>
    <cellStyle name="Total 3 6 4 4" xfId="0"/>
    <cellStyle name="Total 3 6 5" xfId="0"/>
    <cellStyle name="Total 3 6 5 2" xfId="0"/>
    <cellStyle name="Total 3 6 5 3" xfId="0"/>
    <cellStyle name="Total 3 6 5 4" xfId="0"/>
    <cellStyle name="Total 3 6 6" xfId="0"/>
    <cellStyle name="Total 3 6 6 2" xfId="0"/>
    <cellStyle name="Total 3 6 6 3" xfId="0"/>
    <cellStyle name="Total 3 6 6 4" xfId="0"/>
    <cellStyle name="Total 3 6 7" xfId="0"/>
    <cellStyle name="Total 3 6 7 2" xfId="0"/>
    <cellStyle name="Total 3 6 7 3" xfId="0"/>
    <cellStyle name="Total 3 6 7 4" xfId="0"/>
    <cellStyle name="Total 3 6 8" xfId="0"/>
    <cellStyle name="Total 3 6 8 2" xfId="0"/>
    <cellStyle name="Total 3 6 8 3" xfId="0"/>
    <cellStyle name="Total 3 6 9" xfId="0"/>
    <cellStyle name="Total 3 7" xfId="0"/>
    <cellStyle name="Total 3 7 2" xfId="0"/>
    <cellStyle name="Total 3 7 3" xfId="0"/>
    <cellStyle name="Total 3 7 4" xfId="0"/>
    <cellStyle name="Total 3 8" xfId="0"/>
    <cellStyle name="Total 3 8 2" xfId="0"/>
    <cellStyle name="Total 3 8 3" xfId="0"/>
    <cellStyle name="Total 3 8 4" xfId="0"/>
    <cellStyle name="Total 3 9" xfId="0"/>
    <cellStyle name="Total 4" xfId="0"/>
    <cellStyle name="Total 4 10" xfId="0"/>
    <cellStyle name="Total 4 2" xfId="0"/>
    <cellStyle name="Total 4 2 2" xfId="0"/>
    <cellStyle name="Total 4 2 2 2" xfId="0"/>
    <cellStyle name="Total 4 2 3" xfId="0"/>
    <cellStyle name="Total 4 2 3 10" xfId="0"/>
    <cellStyle name="Total 4 2 3 2" xfId="0"/>
    <cellStyle name="Total 4 2 3 2 2" xfId="0"/>
    <cellStyle name="Total 4 2 3 2 2 2" xfId="0"/>
    <cellStyle name="Total 4 2 3 2 2 3" xfId="0"/>
    <cellStyle name="Total 4 2 3 2 2 4" xfId="0"/>
    <cellStyle name="Total 4 2 3 2 3" xfId="0"/>
    <cellStyle name="Total 4 2 3 2 3 2" xfId="0"/>
    <cellStyle name="Total 4 2 3 2 3 3" xfId="0"/>
    <cellStyle name="Total 4 2 3 2 3 4" xfId="0"/>
    <cellStyle name="Total 4 2 3 2 4" xfId="0"/>
    <cellStyle name="Total 4 2 3 2 4 2" xfId="0"/>
    <cellStyle name="Total 4 2 3 2 4 3" xfId="0"/>
    <cellStyle name="Total 4 2 3 2 4 4" xfId="0"/>
    <cellStyle name="Total 4 2 3 2 5" xfId="0"/>
    <cellStyle name="Total 4 2 3 2 5 2" xfId="0"/>
    <cellStyle name="Total 4 2 3 2 5 3" xfId="0"/>
    <cellStyle name="Total 4 2 3 2 5 4" xfId="0"/>
    <cellStyle name="Total 4 2 3 2 6" xfId="0"/>
    <cellStyle name="Total 4 2 3 2 6 2" xfId="0"/>
    <cellStyle name="Total 4 2 3 2 6 3" xfId="0"/>
    <cellStyle name="Total 4 2 3 2 7" xfId="0"/>
    <cellStyle name="Total 4 2 3 2 8" xfId="0"/>
    <cellStyle name="Total 4 2 3 3" xfId="0"/>
    <cellStyle name="Total 4 2 3 3 2" xfId="0"/>
    <cellStyle name="Total 4 2 3 3 2 2" xfId="0"/>
    <cellStyle name="Total 4 2 3 3 2 3" xfId="0"/>
    <cellStyle name="Total 4 2 3 3 2 4" xfId="0"/>
    <cellStyle name="Total 4 2 3 3 3" xfId="0"/>
    <cellStyle name="Total 4 2 3 3 3 2" xfId="0"/>
    <cellStyle name="Total 4 2 3 3 3 3" xfId="0"/>
    <cellStyle name="Total 4 2 3 3 3 4" xfId="0"/>
    <cellStyle name="Total 4 2 3 3 4" xfId="0"/>
    <cellStyle name="Total 4 2 3 3 4 2" xfId="0"/>
    <cellStyle name="Total 4 2 3 3 4 3" xfId="0"/>
    <cellStyle name="Total 4 2 3 3 4 4" xfId="0"/>
    <cellStyle name="Total 4 2 3 3 5" xfId="0"/>
    <cellStyle name="Total 4 2 3 3 5 2" xfId="0"/>
    <cellStyle name="Total 4 2 3 3 5 3" xfId="0"/>
    <cellStyle name="Total 4 2 3 3 5 4" xfId="0"/>
    <cellStyle name="Total 4 2 3 3 6" xfId="0"/>
    <cellStyle name="Total 4 2 3 3 6 2" xfId="0"/>
    <cellStyle name="Total 4 2 3 3 6 3" xfId="0"/>
    <cellStyle name="Total 4 2 3 3 7" xfId="0"/>
    <cellStyle name="Total 4 2 3 3 8" xfId="0"/>
    <cellStyle name="Total 4 2 3 4" xfId="0"/>
    <cellStyle name="Total 4 2 3 4 2" xfId="0"/>
    <cellStyle name="Total 4 2 3 4 3" xfId="0"/>
    <cellStyle name="Total 4 2 3 4 4" xfId="0"/>
    <cellStyle name="Total 4 2 3 5" xfId="0"/>
    <cellStyle name="Total 4 2 3 5 2" xfId="0"/>
    <cellStyle name="Total 4 2 3 5 3" xfId="0"/>
    <cellStyle name="Total 4 2 3 5 4" xfId="0"/>
    <cellStyle name="Total 4 2 3 6" xfId="0"/>
    <cellStyle name="Total 4 2 3 6 2" xfId="0"/>
    <cellStyle name="Total 4 2 3 6 3" xfId="0"/>
    <cellStyle name="Total 4 2 3 6 4" xfId="0"/>
    <cellStyle name="Total 4 2 3 7" xfId="0"/>
    <cellStyle name="Total 4 2 3 7 2" xfId="0"/>
    <cellStyle name="Total 4 2 3 7 3" xfId="0"/>
    <cellStyle name="Total 4 2 3 7 4" xfId="0"/>
    <cellStyle name="Total 4 2 3 8" xfId="0"/>
    <cellStyle name="Total 4 2 3 8 2" xfId="0"/>
    <cellStyle name="Total 4 2 3 8 3" xfId="0"/>
    <cellStyle name="Total 4 2 3 9" xfId="0"/>
    <cellStyle name="Total 4 2 4" xfId="0"/>
    <cellStyle name="Total 4 2 4 2" xfId="0"/>
    <cellStyle name="Total 4 2 4 3" xfId="0"/>
    <cellStyle name="Total 4 2 4 4" xfId="0"/>
    <cellStyle name="Total 4 2 5" xfId="0"/>
    <cellStyle name="Total 4 2 5 2" xfId="0"/>
    <cellStyle name="Total 4 2 5 3" xfId="0"/>
    <cellStyle name="Total 4 2 5 4" xfId="0"/>
    <cellStyle name="Total 4 2 6" xfId="0"/>
    <cellStyle name="Total 4 3" xfId="0"/>
    <cellStyle name="Total 4 3 2" xfId="0"/>
    <cellStyle name="Total 4 3 3" xfId="0"/>
    <cellStyle name="Total 4 3 3 10" xfId="0"/>
    <cellStyle name="Total 4 3 3 2" xfId="0"/>
    <cellStyle name="Total 4 3 3 2 2" xfId="0"/>
    <cellStyle name="Total 4 3 3 2 2 2" xfId="0"/>
    <cellStyle name="Total 4 3 3 2 2 3" xfId="0"/>
    <cellStyle name="Total 4 3 3 2 2 4" xfId="0"/>
    <cellStyle name="Total 4 3 3 2 3" xfId="0"/>
    <cellStyle name="Total 4 3 3 2 3 2" xfId="0"/>
    <cellStyle name="Total 4 3 3 2 3 3" xfId="0"/>
    <cellStyle name="Total 4 3 3 2 3 4" xfId="0"/>
    <cellStyle name="Total 4 3 3 2 4" xfId="0"/>
    <cellStyle name="Total 4 3 3 2 4 2" xfId="0"/>
    <cellStyle name="Total 4 3 3 2 4 3" xfId="0"/>
    <cellStyle name="Total 4 3 3 2 4 4" xfId="0"/>
    <cellStyle name="Total 4 3 3 2 5" xfId="0"/>
    <cellStyle name="Total 4 3 3 2 5 2" xfId="0"/>
    <cellStyle name="Total 4 3 3 2 5 3" xfId="0"/>
    <cellStyle name="Total 4 3 3 2 5 4" xfId="0"/>
    <cellStyle name="Total 4 3 3 2 6" xfId="0"/>
    <cellStyle name="Total 4 3 3 2 6 2" xfId="0"/>
    <cellStyle name="Total 4 3 3 2 6 3" xfId="0"/>
    <cellStyle name="Total 4 3 3 2 7" xfId="0"/>
    <cellStyle name="Total 4 3 3 2 8" xfId="0"/>
    <cellStyle name="Total 4 3 3 3" xfId="0"/>
    <cellStyle name="Total 4 3 3 3 2" xfId="0"/>
    <cellStyle name="Total 4 3 3 3 2 2" xfId="0"/>
    <cellStyle name="Total 4 3 3 3 2 3" xfId="0"/>
    <cellStyle name="Total 4 3 3 3 2 4" xfId="0"/>
    <cellStyle name="Total 4 3 3 3 3" xfId="0"/>
    <cellStyle name="Total 4 3 3 3 3 2" xfId="0"/>
    <cellStyle name="Total 4 3 3 3 3 3" xfId="0"/>
    <cellStyle name="Total 4 3 3 3 3 4" xfId="0"/>
    <cellStyle name="Total 4 3 3 3 4" xfId="0"/>
    <cellStyle name="Total 4 3 3 3 4 2" xfId="0"/>
    <cellStyle name="Total 4 3 3 3 4 3" xfId="0"/>
    <cellStyle name="Total 4 3 3 3 4 4" xfId="0"/>
    <cellStyle name="Total 4 3 3 3 5" xfId="0"/>
    <cellStyle name="Total 4 3 3 3 5 2" xfId="0"/>
    <cellStyle name="Total 4 3 3 3 5 3" xfId="0"/>
    <cellStyle name="Total 4 3 3 3 5 4" xfId="0"/>
    <cellStyle name="Total 4 3 3 3 6" xfId="0"/>
    <cellStyle name="Total 4 3 3 3 6 2" xfId="0"/>
    <cellStyle name="Total 4 3 3 3 6 3" xfId="0"/>
    <cellStyle name="Total 4 3 3 3 7" xfId="0"/>
    <cellStyle name="Total 4 3 3 3 8" xfId="0"/>
    <cellStyle name="Total 4 3 3 4" xfId="0"/>
    <cellStyle name="Total 4 3 3 4 2" xfId="0"/>
    <cellStyle name="Total 4 3 3 4 3" xfId="0"/>
    <cellStyle name="Total 4 3 3 4 4" xfId="0"/>
    <cellStyle name="Total 4 3 3 5" xfId="0"/>
    <cellStyle name="Total 4 3 3 5 2" xfId="0"/>
    <cellStyle name="Total 4 3 3 5 3" xfId="0"/>
    <cellStyle name="Total 4 3 3 5 4" xfId="0"/>
    <cellStyle name="Total 4 3 3 6" xfId="0"/>
    <cellStyle name="Total 4 3 3 6 2" xfId="0"/>
    <cellStyle name="Total 4 3 3 6 3" xfId="0"/>
    <cellStyle name="Total 4 3 3 6 4" xfId="0"/>
    <cellStyle name="Total 4 3 3 7" xfId="0"/>
    <cellStyle name="Total 4 3 3 7 2" xfId="0"/>
    <cellStyle name="Total 4 3 3 7 3" xfId="0"/>
    <cellStyle name="Total 4 3 3 7 4" xfId="0"/>
    <cellStyle name="Total 4 3 3 8" xfId="0"/>
    <cellStyle name="Total 4 3 3 8 2" xfId="0"/>
    <cellStyle name="Total 4 3 3 8 3" xfId="0"/>
    <cellStyle name="Total 4 3 3 9" xfId="0"/>
    <cellStyle name="Total 4 3 4" xfId="0"/>
    <cellStyle name="Total 4 3 4 2" xfId="0"/>
    <cellStyle name="Total 4 3 4 3" xfId="0"/>
    <cellStyle name="Total 4 3 4 4" xfId="0"/>
    <cellStyle name="Total 4 3 5" xfId="0"/>
    <cellStyle name="Total 4 3 5 2" xfId="0"/>
    <cellStyle name="Total 4 3 5 3" xfId="0"/>
    <cellStyle name="Total 4 3 5 4" xfId="0"/>
    <cellStyle name="Total 4 3 6" xfId="0"/>
    <cellStyle name="Total 4 4" xfId="0"/>
    <cellStyle name="Total 4 4 2" xfId="0"/>
    <cellStyle name="Total 4 4 2 2" xfId="0"/>
    <cellStyle name="Total 4 4 2 2 2" xfId="0"/>
    <cellStyle name="Total 4 4 2 2 2 2" xfId="0"/>
    <cellStyle name="Total 4 4 2 2 2 3" xfId="0"/>
    <cellStyle name="Total 4 4 2 2 2 4" xfId="0"/>
    <cellStyle name="Total 4 4 2 2 3" xfId="0"/>
    <cellStyle name="Total 4 4 2 2 3 2" xfId="0"/>
    <cellStyle name="Total 4 4 2 2 3 3" xfId="0"/>
    <cellStyle name="Total 4 4 2 2 3 4" xfId="0"/>
    <cellStyle name="Total 4 4 2 2 4" xfId="0"/>
    <cellStyle name="Total 4 4 2 2 4 2" xfId="0"/>
    <cellStyle name="Total 4 4 2 2 4 3" xfId="0"/>
    <cellStyle name="Total 4 4 2 2 4 4" xfId="0"/>
    <cellStyle name="Total 4 4 2 2 5" xfId="0"/>
    <cellStyle name="Total 4 4 2 2 5 2" xfId="0"/>
    <cellStyle name="Total 4 4 2 2 5 3" xfId="0"/>
    <cellStyle name="Total 4 4 2 2 5 4" xfId="0"/>
    <cellStyle name="Total 4 4 2 2 6" xfId="0"/>
    <cellStyle name="Total 4 4 2 2 6 2" xfId="0"/>
    <cellStyle name="Total 4 4 2 2 6 3" xfId="0"/>
    <cellStyle name="Total 4 4 2 2 7" xfId="0"/>
    <cellStyle name="Total 4 4 2 2 8" xfId="0"/>
    <cellStyle name="Total 4 4 2 3" xfId="0"/>
    <cellStyle name="Total 4 4 2 3 2" xfId="0"/>
    <cellStyle name="Total 4 4 2 3 2 2" xfId="0"/>
    <cellStyle name="Total 4 4 2 3 2 3" xfId="0"/>
    <cellStyle name="Total 4 4 2 3 2 4" xfId="0"/>
    <cellStyle name="Total 4 4 2 3 3" xfId="0"/>
    <cellStyle name="Total 4 4 2 3 3 2" xfId="0"/>
    <cellStyle name="Total 4 4 2 3 3 3" xfId="0"/>
    <cellStyle name="Total 4 4 2 3 3 4" xfId="0"/>
    <cellStyle name="Total 4 4 2 3 4" xfId="0"/>
    <cellStyle name="Total 4 4 2 3 4 2" xfId="0"/>
    <cellStyle name="Total 4 4 2 3 4 3" xfId="0"/>
    <cellStyle name="Total 4 4 2 3 4 4" xfId="0"/>
    <cellStyle name="Total 4 4 2 3 5" xfId="0"/>
    <cellStyle name="Total 4 4 2 3 5 2" xfId="0"/>
    <cellStyle name="Total 4 4 2 3 5 3" xfId="0"/>
    <cellStyle name="Total 4 4 2 3 5 4" xfId="0"/>
    <cellStyle name="Total 4 4 2 3 6" xfId="0"/>
    <cellStyle name="Total 4 4 2 3 6 2" xfId="0"/>
    <cellStyle name="Total 4 4 2 3 6 3" xfId="0"/>
    <cellStyle name="Total 4 4 2 3 7" xfId="0"/>
    <cellStyle name="Total 4 4 2 3 8" xfId="0"/>
    <cellStyle name="Total 4 4 2 4" xfId="0"/>
    <cellStyle name="Total 4 4 2 4 2" xfId="0"/>
    <cellStyle name="Total 4 4 2 4 3" xfId="0"/>
    <cellStyle name="Total 4 4 2 4 4" xfId="0"/>
    <cellStyle name="Total 4 4 2 5" xfId="0"/>
    <cellStyle name="Total 4 4 2 5 2" xfId="0"/>
    <cellStyle name="Total 4 4 2 5 3" xfId="0"/>
    <cellStyle name="Total 4 4 2 5 4" xfId="0"/>
    <cellStyle name="Total 4 4 3" xfId="0"/>
    <cellStyle name="Total 4 4 3 10" xfId="0"/>
    <cellStyle name="Total 4 4 3 2" xfId="0"/>
    <cellStyle name="Total 4 4 3 2 2" xfId="0"/>
    <cellStyle name="Total 4 4 3 2 2 2" xfId="0"/>
    <cellStyle name="Total 4 4 3 2 2 3" xfId="0"/>
    <cellStyle name="Total 4 4 3 2 2 4" xfId="0"/>
    <cellStyle name="Total 4 4 3 2 3" xfId="0"/>
    <cellStyle name="Total 4 4 3 2 3 2" xfId="0"/>
    <cellStyle name="Total 4 4 3 2 3 3" xfId="0"/>
    <cellStyle name="Total 4 4 3 2 3 4" xfId="0"/>
    <cellStyle name="Total 4 4 3 2 4" xfId="0"/>
    <cellStyle name="Total 4 4 3 2 4 2" xfId="0"/>
    <cellStyle name="Total 4 4 3 2 4 3" xfId="0"/>
    <cellStyle name="Total 4 4 3 2 4 4" xfId="0"/>
    <cellStyle name="Total 4 4 3 2 5" xfId="0"/>
    <cellStyle name="Total 4 4 3 2 5 2" xfId="0"/>
    <cellStyle name="Total 4 4 3 2 5 3" xfId="0"/>
    <cellStyle name="Total 4 4 3 2 5 4" xfId="0"/>
    <cellStyle name="Total 4 4 3 2 6" xfId="0"/>
    <cellStyle name="Total 4 4 3 2 6 2" xfId="0"/>
    <cellStyle name="Total 4 4 3 2 6 3" xfId="0"/>
    <cellStyle name="Total 4 4 3 2 7" xfId="0"/>
    <cellStyle name="Total 4 4 3 2 8" xfId="0"/>
    <cellStyle name="Total 4 4 3 3" xfId="0"/>
    <cellStyle name="Total 4 4 3 3 2" xfId="0"/>
    <cellStyle name="Total 4 4 3 3 2 2" xfId="0"/>
    <cellStyle name="Total 4 4 3 3 2 3" xfId="0"/>
    <cellStyle name="Total 4 4 3 3 2 4" xfId="0"/>
    <cellStyle name="Total 4 4 3 3 3" xfId="0"/>
    <cellStyle name="Total 4 4 3 3 3 2" xfId="0"/>
    <cellStyle name="Total 4 4 3 3 3 3" xfId="0"/>
    <cellStyle name="Total 4 4 3 3 3 4" xfId="0"/>
    <cellStyle name="Total 4 4 3 3 4" xfId="0"/>
    <cellStyle name="Total 4 4 3 3 4 2" xfId="0"/>
    <cellStyle name="Total 4 4 3 3 4 3" xfId="0"/>
    <cellStyle name="Total 4 4 3 3 4 4" xfId="0"/>
    <cellStyle name="Total 4 4 3 3 5" xfId="0"/>
    <cellStyle name="Total 4 4 3 3 5 2" xfId="0"/>
    <cellStyle name="Total 4 4 3 3 5 3" xfId="0"/>
    <cellStyle name="Total 4 4 3 3 5 4" xfId="0"/>
    <cellStyle name="Total 4 4 3 3 6" xfId="0"/>
    <cellStyle name="Total 4 4 3 3 6 2" xfId="0"/>
    <cellStyle name="Total 4 4 3 3 6 3" xfId="0"/>
    <cellStyle name="Total 4 4 3 3 7" xfId="0"/>
    <cellStyle name="Total 4 4 3 3 8" xfId="0"/>
    <cellStyle name="Total 4 4 3 4" xfId="0"/>
    <cellStyle name="Total 4 4 3 4 2" xfId="0"/>
    <cellStyle name="Total 4 4 3 4 3" xfId="0"/>
    <cellStyle name="Total 4 4 3 4 4" xfId="0"/>
    <cellStyle name="Total 4 4 3 5" xfId="0"/>
    <cellStyle name="Total 4 4 3 5 2" xfId="0"/>
    <cellStyle name="Total 4 4 3 5 3" xfId="0"/>
    <cellStyle name="Total 4 4 3 5 4" xfId="0"/>
    <cellStyle name="Total 4 4 3 6" xfId="0"/>
    <cellStyle name="Total 4 4 3 6 2" xfId="0"/>
    <cellStyle name="Total 4 4 3 6 3" xfId="0"/>
    <cellStyle name="Total 4 4 3 6 4" xfId="0"/>
    <cellStyle name="Total 4 4 3 7" xfId="0"/>
    <cellStyle name="Total 4 4 3 7 2" xfId="0"/>
    <cellStyle name="Total 4 4 3 7 3" xfId="0"/>
    <cellStyle name="Total 4 4 3 7 4" xfId="0"/>
    <cellStyle name="Total 4 4 3 8" xfId="0"/>
    <cellStyle name="Total 4 4 3 8 2" xfId="0"/>
    <cellStyle name="Total 4 4 3 8 3" xfId="0"/>
    <cellStyle name="Total 4 4 3 9" xfId="0"/>
    <cellStyle name="Total 4 5" xfId="0"/>
    <cellStyle name="Total 4 6" xfId="0"/>
    <cellStyle name="Total 4 7" xfId="0"/>
    <cellStyle name="Total 4 7 10" xfId="0"/>
    <cellStyle name="Total 4 7 2" xfId="0"/>
    <cellStyle name="Total 4 7 2 2" xfId="0"/>
    <cellStyle name="Total 4 7 2 2 2" xfId="0"/>
    <cellStyle name="Total 4 7 2 2 3" xfId="0"/>
    <cellStyle name="Total 4 7 2 2 4" xfId="0"/>
    <cellStyle name="Total 4 7 2 3" xfId="0"/>
    <cellStyle name="Total 4 7 2 3 2" xfId="0"/>
    <cellStyle name="Total 4 7 2 3 3" xfId="0"/>
    <cellStyle name="Total 4 7 2 3 4" xfId="0"/>
    <cellStyle name="Total 4 7 2 4" xfId="0"/>
    <cellStyle name="Total 4 7 2 4 2" xfId="0"/>
    <cellStyle name="Total 4 7 2 4 3" xfId="0"/>
    <cellStyle name="Total 4 7 2 4 4" xfId="0"/>
    <cellStyle name="Total 4 7 2 5" xfId="0"/>
    <cellStyle name="Total 4 7 2 5 2" xfId="0"/>
    <cellStyle name="Total 4 7 2 5 3" xfId="0"/>
    <cellStyle name="Total 4 7 2 5 4" xfId="0"/>
    <cellStyle name="Total 4 7 2 6" xfId="0"/>
    <cellStyle name="Total 4 7 2 6 2" xfId="0"/>
    <cellStyle name="Total 4 7 2 6 3" xfId="0"/>
    <cellStyle name="Total 4 7 2 7" xfId="0"/>
    <cellStyle name="Total 4 7 2 8" xfId="0"/>
    <cellStyle name="Total 4 7 3" xfId="0"/>
    <cellStyle name="Total 4 7 3 2" xfId="0"/>
    <cellStyle name="Total 4 7 3 2 2" xfId="0"/>
    <cellStyle name="Total 4 7 3 2 3" xfId="0"/>
    <cellStyle name="Total 4 7 3 2 4" xfId="0"/>
    <cellStyle name="Total 4 7 3 3" xfId="0"/>
    <cellStyle name="Total 4 7 3 3 2" xfId="0"/>
    <cellStyle name="Total 4 7 3 3 3" xfId="0"/>
    <cellStyle name="Total 4 7 3 3 4" xfId="0"/>
    <cellStyle name="Total 4 7 3 4" xfId="0"/>
    <cellStyle name="Total 4 7 3 4 2" xfId="0"/>
    <cellStyle name="Total 4 7 3 4 3" xfId="0"/>
    <cellStyle name="Total 4 7 3 4 4" xfId="0"/>
    <cellStyle name="Total 4 7 3 5" xfId="0"/>
    <cellStyle name="Total 4 7 3 5 2" xfId="0"/>
    <cellStyle name="Total 4 7 3 5 3" xfId="0"/>
    <cellStyle name="Total 4 7 3 5 4" xfId="0"/>
    <cellStyle name="Total 4 7 3 6" xfId="0"/>
    <cellStyle name="Total 4 7 3 6 2" xfId="0"/>
    <cellStyle name="Total 4 7 3 6 3" xfId="0"/>
    <cellStyle name="Total 4 7 3 7" xfId="0"/>
    <cellStyle name="Total 4 7 3 8" xfId="0"/>
    <cellStyle name="Total 4 7 4" xfId="0"/>
    <cellStyle name="Total 4 7 4 2" xfId="0"/>
    <cellStyle name="Total 4 7 4 3" xfId="0"/>
    <cellStyle name="Total 4 7 4 4" xfId="0"/>
    <cellStyle name="Total 4 7 5" xfId="0"/>
    <cellStyle name="Total 4 7 5 2" xfId="0"/>
    <cellStyle name="Total 4 7 5 3" xfId="0"/>
    <cellStyle name="Total 4 7 5 4" xfId="0"/>
    <cellStyle name="Total 4 7 6" xfId="0"/>
    <cellStyle name="Total 4 7 6 2" xfId="0"/>
    <cellStyle name="Total 4 7 6 3" xfId="0"/>
    <cellStyle name="Total 4 7 6 4" xfId="0"/>
    <cellStyle name="Total 4 7 7" xfId="0"/>
    <cellStyle name="Total 4 7 7 2" xfId="0"/>
    <cellStyle name="Total 4 7 7 3" xfId="0"/>
    <cellStyle name="Total 4 7 7 4" xfId="0"/>
    <cellStyle name="Total 4 7 8" xfId="0"/>
    <cellStyle name="Total 4 7 8 2" xfId="0"/>
    <cellStyle name="Total 4 7 8 3" xfId="0"/>
    <cellStyle name="Total 4 7 9" xfId="0"/>
    <cellStyle name="Total 4 8" xfId="0"/>
    <cellStyle name="Total 4 8 2" xfId="0"/>
    <cellStyle name="Total 4 8 3" xfId="0"/>
    <cellStyle name="Total 4 8 4" xfId="0"/>
    <cellStyle name="Total 4 9" xfId="0"/>
    <cellStyle name="Total 4 9 2" xfId="0"/>
    <cellStyle name="Total 4 9 3" xfId="0"/>
    <cellStyle name="Total 4 9 4" xfId="0"/>
    <cellStyle name="Total 5" xfId="0"/>
    <cellStyle name="Total 5 2" xfId="0"/>
    <cellStyle name="Total 5 2 2" xfId="0"/>
    <cellStyle name="Total 5 3" xfId="0"/>
    <cellStyle name="Total 5 3 2" xfId="0"/>
    <cellStyle name="Total 5 4" xfId="0"/>
    <cellStyle name="Total 5 5" xfId="0"/>
    <cellStyle name="Total 5 5 2" xfId="0"/>
    <cellStyle name="Total 5 5 3" xfId="0"/>
    <cellStyle name="Total 5 6" xfId="0"/>
    <cellStyle name="Total 6" xfId="0"/>
    <cellStyle name="Total 6 2" xfId="0"/>
    <cellStyle name="Total 6 2 2" xfId="0"/>
    <cellStyle name="Total 6 2 2 2" xfId="0"/>
    <cellStyle name="Total 6 2 3" xfId="0"/>
    <cellStyle name="Total 6 2 4" xfId="0"/>
    <cellStyle name="Total 6 3" xfId="0"/>
    <cellStyle name="Total 7" xfId="0"/>
    <cellStyle name="Total 7 2" xfId="0"/>
    <cellStyle name="Total 7 2 2" xfId="0"/>
    <cellStyle name="Total 7 3" xfId="0"/>
    <cellStyle name="Total 8" xfId="0"/>
    <cellStyle name="Total 8 2" xfId="0"/>
    <cellStyle name="Total 8 2 2" xfId="0"/>
    <cellStyle name="Total 8 2 2 2" xfId="0"/>
    <cellStyle name="Total 8 2 3" xfId="0"/>
    <cellStyle name="Total 8 3" xfId="0"/>
    <cellStyle name="Total 8 3 2" xfId="0"/>
    <cellStyle name="Total 8 4" xfId="0"/>
    <cellStyle name="Total 9" xfId="0"/>
    <cellStyle name="Total 9 2" xfId="0"/>
    <cellStyle name="Total 9 2 2" xfId="0"/>
    <cellStyle name="Total 9 3" xfId="0"/>
    <cellStyle name="Warning Text 2" xfId="0"/>
    <cellStyle name="Warning Text 2 10" xfId="0"/>
    <cellStyle name="Warning Text 2 10 2" xfId="0"/>
    <cellStyle name="Warning Text 2 11" xfId="0"/>
    <cellStyle name="Warning Text 2 11 2" xfId="0"/>
    <cellStyle name="Warning Text 2 12" xfId="0"/>
    <cellStyle name="Warning Text 2 12 2" xfId="0"/>
    <cellStyle name="Warning Text 2 13" xfId="0"/>
    <cellStyle name="Warning Text 2 13 2" xfId="0"/>
    <cellStyle name="Warning Text 2 14" xfId="0"/>
    <cellStyle name="Warning Text 2 14 2" xfId="0"/>
    <cellStyle name="Warning Text 2 15" xfId="0"/>
    <cellStyle name="Warning Text 2 15 2" xfId="0"/>
    <cellStyle name="Warning Text 2 16" xfId="0"/>
    <cellStyle name="Warning Text 2 16 2" xfId="0"/>
    <cellStyle name="Warning Text 2 17" xfId="0"/>
    <cellStyle name="Warning Text 2 18" xfId="0"/>
    <cellStyle name="Warning Text 2 19" xfId="0"/>
    <cellStyle name="Warning Text 2 2" xfId="0"/>
    <cellStyle name="Warning Text 2 2 2" xfId="0"/>
    <cellStyle name="Warning Text 2 2 2 2" xfId="0"/>
    <cellStyle name="Warning Text 2 2 3" xfId="0"/>
    <cellStyle name="Warning Text 2 2 3 2" xfId="0"/>
    <cellStyle name="Warning Text 2 2 4" xfId="0"/>
    <cellStyle name="Warning Text 2 2 4 2" xfId="0"/>
    <cellStyle name="Warning Text 2 2 5" xfId="0"/>
    <cellStyle name="Warning Text 2 2 6" xfId="0"/>
    <cellStyle name="Warning Text 2 2_Sheet1" xfId="0"/>
    <cellStyle name="Warning Text 2 3" xfId="0"/>
    <cellStyle name="Warning Text 2 3 2" xfId="0"/>
    <cellStyle name="Warning Text 2 4" xfId="0"/>
    <cellStyle name="Warning Text 2 4 2" xfId="0"/>
    <cellStyle name="Warning Text 2 5" xfId="0"/>
    <cellStyle name="Warning Text 2 5 2" xfId="0"/>
    <cellStyle name="Warning Text 2 6" xfId="0"/>
    <cellStyle name="Warning Text 2 6 2" xfId="0"/>
    <cellStyle name="Warning Text 2 7" xfId="0"/>
    <cellStyle name="Warning Text 2 7 2" xfId="0"/>
    <cellStyle name="Warning Text 2 8" xfId="0"/>
    <cellStyle name="Warning Text 2 8 2" xfId="0"/>
    <cellStyle name="Warning Text 2 9" xfId="0"/>
    <cellStyle name="Warning Text 2 9 2" xfId="0"/>
    <cellStyle name="Warning Text 2_BallGrid" xfId="0"/>
    <cellStyle name="Warning Text 3" xfId="0"/>
    <cellStyle name="Warning Text 3 2" xfId="0"/>
    <cellStyle name="Warning Text 3 2 2" xfId="0"/>
    <cellStyle name="Warning Text 3 3" xfId="0"/>
    <cellStyle name="Warning Text 3 3 2" xfId="0"/>
    <cellStyle name="Warning Text 3 4" xfId="0"/>
    <cellStyle name="Warning Text 3 4 2" xfId="0"/>
    <cellStyle name="Warning Text 3 5" xfId="0"/>
    <cellStyle name="Warning Text 4" xfId="0"/>
    <cellStyle name="Warning Text 4 2" xfId="0"/>
    <cellStyle name="Warning Text 4 2 2" xfId="0"/>
    <cellStyle name="Warning Text 4 2 3" xfId="0"/>
    <cellStyle name="Warning Text 4 2 4" xfId="0"/>
    <cellStyle name="Warning Text 4 3" xfId="0"/>
    <cellStyle name="Warning Text 4 3 2" xfId="0"/>
    <cellStyle name="Warning Text 4 3 3" xfId="0"/>
    <cellStyle name="Warning Text 4 3 4" xfId="0"/>
    <cellStyle name="Warning Text 4 4" xfId="0"/>
    <cellStyle name="Warning Text 4 4 2" xfId="0"/>
    <cellStyle name="Warning Text 4 4 3" xfId="0"/>
    <cellStyle name="Warning Text 4 5" xfId="0"/>
    <cellStyle name="Warning Text 4 6" xfId="0"/>
    <cellStyle name="Warning Text 4 7" xfId="0"/>
    <cellStyle name="Warning Text 4 8" xfId="0"/>
    <cellStyle name="Warning Text 5" xfId="0"/>
    <cellStyle name="Warning Text 5 2" xfId="0"/>
    <cellStyle name="Warning Text 5 3" xfId="0"/>
    <cellStyle name="Warning Text 5 4" xfId="0"/>
    <cellStyle name="Warning Text 5 5" xfId="0"/>
    <cellStyle name="Warning Text 5 6" xfId="0"/>
    <cellStyle name="Warning Text 5 7" xfId="0"/>
    <cellStyle name="Warning Text 6" xfId="0"/>
    <cellStyle name="Warning Text 6 2" xfId="0"/>
    <cellStyle name="Warning Text 7" xfId="0"/>
    <cellStyle name="Warning Text 8" xfId="0"/>
    <cellStyle name="Warning Text 9" xfId="0"/>
    <cellStyle name="一般_MCP73_79_ballout_31x31_0922" xfId="0"/>
    <cellStyle name="標準_NOR+SDRAM-PoP_Pin要求仕様_20070117" xfId="0"/>
    <cellStyle name="Excel Built-in Bad" xfId="0"/>
    <cellStyle name="Excel Built-in Neutral" xfId="0"/>
    <cellStyle name="Excel Built-in Input" xfId="0"/>
  </cellStyles>
  <dxfs count="8765">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b val="0"/>
        <i val="1"/>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b val="0"/>
        <i val="1"/>
        <color rgb="FF95B3D7"/>
      </font>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b val="0"/>
        <i val="1"/>
        <strike val="0"/>
        <color rgb="FF95B3D7"/>
      </font>
    </dxf>
    <dxf>
      <font>
        <b val="0"/>
        <i val="1"/>
        <color rgb="FF95B3D7"/>
      </font>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77933C"/>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color rgb="FF95B3D7"/>
      </font>
    </dxf>
    <dxf>
      <font>
        <b val="0"/>
        <i val="1"/>
        <strike val="0"/>
        <color rgb="FF95B3D7"/>
      </font>
    </dxf>
    <dxf>
      <font>
        <b val="0"/>
        <i val="1"/>
        <strike val="0"/>
        <color rgb="FF95B3D7"/>
      </font>
    </dxf>
    <dxf>
      <font>
        <b val="0"/>
        <i val="1"/>
        <color rgb="FF95B3D7"/>
      </font>
    </dxf>
    <dxf>
      <font>
        <b val="0"/>
        <i val="1"/>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ill>
        <patternFill>
          <bgColor rgb="FF77933C"/>
        </patternFill>
      </fill>
    </dxf>
    <dxf>
      <font>
        <b val="0"/>
        <i val="1"/>
        <strike val="0"/>
        <color rgb="FF95B3D7"/>
      </font>
    </dxf>
    <dxf>
      <font>
        <b val="0"/>
        <i val="1"/>
        <strike val="0"/>
        <color rgb="FF95B3D7"/>
      </font>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6500"/>
      </font>
      <fill>
        <patternFill>
          <bgColor rgb="FFFFFF00"/>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6500"/>
      </font>
      <fill>
        <patternFill>
          <bgColor rgb="FFFFFF00"/>
        </patternFill>
      </fill>
    </dxf>
    <dxf>
      <font>
        <b val="0"/>
        <i val="1"/>
        <color rgb="FF95B3D7"/>
      </font>
    </dxf>
    <dxf>
      <font>
        <b val="0"/>
        <i val="1"/>
        <strike val="0"/>
        <color rgb="FF95B3D7"/>
      </font>
    </dxf>
    <dxf>
      <font>
        <b val="0"/>
        <i val="1"/>
        <strike val="0"/>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E6B9B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strike val="0"/>
        <color rgb="FF95B3D7"/>
      </font>
    </dxf>
    <dxf>
      <font>
        <color rgb="FF9C6500"/>
      </font>
      <fill>
        <patternFill>
          <bgColor rgb="FFFFFF00"/>
        </patternFill>
      </fill>
    </dxf>
    <dxf>
      <font>
        <b val="0"/>
        <i val="1"/>
        <color rgb="FF95B3D7"/>
      </font>
    </dxf>
    <dxf>
      <font>
        <color rgb="FF9C0006"/>
      </font>
      <fill>
        <patternFill>
          <bgColor rgb="FFFFC7CE"/>
        </patternFill>
      </fill>
    </dxf>
    <dxf>
      <font>
        <b val="0"/>
        <i val="1"/>
        <strike val="0"/>
        <color rgb="FF95B3D7"/>
      </font>
    </dxf>
    <dxf>
      <font>
        <b val="0"/>
        <i val="1"/>
        <color rgb="FF95B3D7"/>
      </font>
    </dxf>
    <dxf>
      <font>
        <b val="0"/>
        <i val="1"/>
        <strike val="0"/>
        <color rgb="FF95B3D7"/>
      </font>
    </dxf>
    <dxf>
      <font>
        <b val="0"/>
        <i val="1"/>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1"/>
        <color rgb="FF95B3D7"/>
      </font>
    </dxf>
    <dxf>
      <font>
        <b val="0"/>
        <i val="1"/>
        <strike val="0"/>
        <color rgb="FF95B3D7"/>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CCC1DA"/>
      <rgbColor rgb="FF66FFFF"/>
      <rgbColor rgb="FF9C0006"/>
      <rgbColor rgb="FFC3D69B"/>
      <rgbColor rgb="FFEDF1E4"/>
      <rgbColor rgb="FF9E6500"/>
      <rgbColor rgb="FF800080"/>
      <rgbColor rgb="FFB2B2B2"/>
      <rgbColor rgb="FFC0C0C0"/>
      <rgbColor rgb="FF808080"/>
      <rgbColor rgb="FF95B3D7"/>
      <rgbColor rgb="FF7F7F7F"/>
      <rgbColor rgb="FFFFFFCC"/>
      <rgbColor rgb="FFCCFFFF"/>
      <rgbColor rgb="FFFCD5B5"/>
      <rgbColor rgb="FFFE8282"/>
      <rgbColor rgb="FF0066CC"/>
      <rgbColor rgb="FFCCCCFF"/>
      <rgbColor rgb="FFFDEADA"/>
      <rgbColor rgb="FFFFC7CE"/>
      <rgbColor rgb="FFFAC090"/>
      <rgbColor rgb="FFB7DEE8"/>
      <rgbColor rgb="FFD9D9D9"/>
      <rgbColor rgb="FFF2DCDB"/>
      <rgbColor rgb="FFBFBFBF"/>
      <rgbColor rgb="FFDCE6F2"/>
      <rgbColor rgb="FF95CB53"/>
      <rgbColor rgb="FFDBEEF4"/>
      <rgbColor rgb="FFCCFFCC"/>
      <rgbColor rgb="FFFFFF99"/>
      <rgbColor rgb="FF98CCFE"/>
      <rgbColor rgb="FFFF99CC"/>
      <rgbColor rgb="FFCC99FF"/>
      <rgbColor rgb="FFFFCC99"/>
      <rgbColor rgb="FFA6A6A6"/>
      <rgbColor rgb="FF34CBCC"/>
      <rgbColor rgb="FF99CC00"/>
      <rgbColor rgb="FFFFCC00"/>
      <rgbColor rgb="FFFF9902"/>
      <rgbColor rgb="FFFF6700"/>
      <rgbColor rgb="FF6A689F"/>
      <rgbColor rgb="FF969696"/>
      <rgbColor rgb="FFD7E4BD"/>
      <rgbColor rgb="FF2C985F"/>
      <rgbColor rgb="FFE6E0EC"/>
      <rgbColor rgb="FFB9CDE5"/>
      <rgbColor rgb="FFE6B9B8"/>
      <rgbColor rgb="FFB3A2C7"/>
      <rgbColor rgb="FF313398"/>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drawings/_rels/drawing4.xml.rels><?xml version="1.0" encoding="UTF-8"?>
<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 descr="Update Functions" hidden="0"/>
            <xdr:cNvSpPr/>
          </xdr:nvSpPr>
          <xdr:spPr>
            <a:xfrm>
              <a:off x="0" y="0"/>
              <a:ext cx="0" cy="0"/>
            </a:xfrm>
            <a:prstGeom prst="rect">
              <a:avLst/>
            </a:prstGeom>
          </xdr:spPr>
          <xdr:txBody>
            <a:bodyPr anchor="ctr">
              <a:noAutofit/>
            </a:bodyPr>
            <a:p>
              <a:r>
                <a:t>Update Functions</a:t>
              </a:r>
            </a:p>
          </xdr:txBody>
        </xdr:sp>
        <xdr:clientData/>
      </xdr:twoCellAnchor>
    </mc:Choice>
  </mc:AlternateContent>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219240</xdr:colOff>
      <xdr:row>0</xdr:row>
      <xdr:rowOff>133200</xdr:rowOff>
    </xdr:from>
    <xdr:to>
      <xdr:col>1</xdr:col>
      <xdr:colOff>948600</xdr:colOff>
      <xdr:row>8</xdr:row>
      <xdr:rowOff>79560</xdr:rowOff>
    </xdr:to>
    <xdr:pic>
      <xdr:nvPicPr>
        <xdr:cNvPr id="0" name="Picture 3" descr=""/>
        <xdr:cNvPicPr/>
      </xdr:nvPicPr>
      <xdr:blipFill>
        <a:blip r:embed="rId1"/>
        <a:stretch/>
      </xdr:blipFill>
      <xdr:spPr>
        <a:xfrm>
          <a:off x="219240" y="133200"/>
          <a:ext cx="2316960" cy="1470240"/>
        </a:xfrm>
        <a:prstGeom prst="rect">
          <a:avLst/>
        </a:prstGeom>
        <a:ln w="9525">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xdr:wsDr>
</file>

<file path=xl/drawings/drawing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Generate DT File" hidden="0"/>
            <xdr:cNvSpPr/>
          </xdr:nvSpPr>
          <xdr:spPr>
            <a:xfrm>
              <a:off x="0" y="0"/>
              <a:ext cx="0" cy="0"/>
            </a:xfrm>
            <a:prstGeom prst="rect">
              <a:avLst/>
            </a:prstGeom>
          </xdr:spPr>
          <xdr:txBody>
            <a:bodyPr anchor="ctr">
              <a:noAutofit/>
            </a:bodyPr>
            <a:p>
              <a:r>
                <a:t>Generate DT File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 descr="Update Functions" hidden="0"/>
            <xdr:cNvSpPr/>
          </xdr:nvSpPr>
          <xdr:spPr>
            <a:xfrm>
              <a:off x="0" y="0"/>
              <a:ext cx="0" cy="0"/>
            </a:xfrm>
            <a:prstGeom prst="rect">
              <a:avLst/>
            </a:prstGeom>
          </xdr:spPr>
          <xdr:txBody>
            <a:bodyPr anchor="ctr">
              <a:noAutofit/>
            </a:bodyPr>
            <a:p>
              <a:r>
                <a:t>Update Functions</a:t>
              </a:r>
            </a:p>
          </xdr:txBody>
        </xdr:sp>
        <xdr:clientData/>
      </xdr:twoCellAnchor>
    </mc:Choice>
  </mc:AlternateContent>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ctrlProp" Target="../ctrlProps/ctrlProps3.xml"/>
</Relationships>
</file>

<file path=xl/worksheets/_rels/sheet2.xml.rels><?xml version="1.0" encoding="UTF-8"?>
<Relationships xmlns="http://schemas.openxmlformats.org/package/2006/relationships"><Relationship Id="rId1" Type="http://schemas.openxmlformats.org/officeDocument/2006/relationships/drawing" Target="../drawings/drawing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5.xml"/><Relationship Id="rId3" Type="http://schemas.openxmlformats.org/officeDocument/2006/relationships/vmlDrawing" Target="../drawings/vmlDrawing2.vml"/><Relationship Id="rId4" Type="http://schemas.openxmlformats.org/officeDocument/2006/relationships/ctrlProp" Target="../ctrlProps/ctrlProps6.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9.xml"/><Relationship Id="rId3" Type="http://schemas.openxmlformats.org/officeDocument/2006/relationships/vmlDrawing" Target="../drawings/vmlDrawing4.vml"/><Relationship Id="rId4" Type="http://schemas.openxmlformats.org/officeDocument/2006/relationships/ctrlProp" Target="../ctrlProps/ctrlProps10.xml"/><Relationship Id="rId5" Type="http://schemas.openxmlformats.org/officeDocument/2006/relationships/ctrlProp" Target="../ctrlProps/ctrlProps1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H1138"/>
  <sheetViews>
    <sheetView showFormulas="false" showGridLines="true" showRowColHeaders="true" showZeros="true" rightToLeft="false" tabSelected="false" showOutlineSymbols="true" defaultGridColor="true" view="normal" topLeftCell="A1" colorId="64" zoomScale="90" zoomScaleNormal="90" zoomScalePageLayoutView="71" workbookViewId="0">
      <pane xSplit="1" ySplit="7" topLeftCell="B20" activePane="bottomRight" state="frozen"/>
      <selection pane="topLeft" activeCell="A1" activeCellId="0" sqref="A1"/>
      <selection pane="topRight" activeCell="B1" activeCellId="0" sqref="B1"/>
      <selection pane="bottomLeft" activeCell="A20" activeCellId="0" sqref="A20"/>
      <selection pane="bottomRight" activeCell="AD1" activeCellId="0" sqref="AD1"/>
    </sheetView>
  </sheetViews>
  <sheetFormatPr defaultColWidth="9.14453125" defaultRowHeight="11.25" zeroHeight="false" outlineLevelRow="0" outlineLevelCol="0"/>
  <cols>
    <col collapsed="false" customWidth="true" hidden="false" outlineLevel="0" max="1" min="1" style="1" width="25.28"/>
    <col collapsed="false" customWidth="true" hidden="false" outlineLevel="0" max="2" min="2" style="1" width="27"/>
    <col collapsed="false" customWidth="true" hidden="true" outlineLevel="0" max="3" min="3" style="1" width="26.72"/>
    <col collapsed="false" customWidth="true" hidden="true" outlineLevel="0" max="4" min="4" style="2" width="12.71"/>
    <col collapsed="false" customWidth="true" hidden="false" outlineLevel="0" max="5" min="5" style="2" width="20.14"/>
    <col collapsed="false" customWidth="true" hidden="false" outlineLevel="0" max="6" min="6" style="2" width="14"/>
    <col collapsed="false" customWidth="true" hidden="false" outlineLevel="0" max="7" min="7" style="2" width="12.71"/>
    <col collapsed="false" customWidth="true" hidden="false" outlineLevel="0" max="8" min="8" style="2" width="14.57"/>
    <col collapsed="false" customWidth="true" hidden="true" outlineLevel="0" max="9" min="9" style="1" width="5.43"/>
    <col collapsed="false" customWidth="true" hidden="true" outlineLevel="0" max="10" min="10" style="1" width="5.71"/>
    <col collapsed="false" customWidth="true" hidden="true" outlineLevel="0" max="11" min="11" style="1" width="5.57"/>
    <col collapsed="false" customWidth="true" hidden="true" outlineLevel="0" max="12" min="12" style="1" width="6.43"/>
    <col collapsed="false" customWidth="true" hidden="true" outlineLevel="0" max="13" min="13" style="1" width="5.57"/>
    <col collapsed="false" customWidth="true" hidden="true" outlineLevel="0" max="19" min="14" style="1" width="17.71"/>
    <col collapsed="false" customWidth="true" hidden="true" outlineLevel="0" max="20" min="20" style="1" width="13.43"/>
    <col collapsed="false" customWidth="true" hidden="true" outlineLevel="0" max="21" min="21" style="3" width="6.28"/>
    <col collapsed="false" customWidth="true" hidden="true" outlineLevel="0" max="23" min="22" style="3" width="10"/>
    <col collapsed="false" customWidth="true" hidden="true" outlineLevel="0" max="25" min="24" style="3" width="11.57"/>
    <col collapsed="false" customWidth="true" hidden="true" outlineLevel="0" max="26" min="26" style="4" width="9"/>
    <col collapsed="false" customWidth="true" hidden="true" outlineLevel="0" max="27" min="27" style="4" width="30.42"/>
    <col collapsed="false" customWidth="true" hidden="false" outlineLevel="0" max="28" min="28" style="4" width="11.14"/>
    <col collapsed="false" customWidth="true" hidden="false" outlineLevel="0" max="29" min="29" style="4" width="5.43"/>
    <col collapsed="false" customWidth="true" hidden="true" outlineLevel="0" max="30" min="30" style="4" width="10.85"/>
    <col collapsed="false" customWidth="true" hidden="true" outlineLevel="0" max="31" min="31" style="4" width="8.85"/>
    <col collapsed="false" customWidth="true" hidden="false" outlineLevel="0" max="32" min="32" style="4" width="13.57"/>
    <col collapsed="false" customWidth="true" hidden="false" outlineLevel="0" max="33" min="33" style="4" width="10"/>
    <col collapsed="false" customWidth="true" hidden="false" outlineLevel="0" max="34" min="34" style="4" width="9"/>
    <col collapsed="false" customWidth="true" hidden="false" outlineLevel="0" max="35" min="35" style="4" width="7.85"/>
    <col collapsed="false" customWidth="true" hidden="true" outlineLevel="0" max="42" min="36" style="4" width="12.28"/>
    <col collapsed="false" customWidth="true" hidden="false" outlineLevel="0" max="43" min="43" style="1" width="31"/>
    <col collapsed="false" customWidth="true" hidden="false" outlineLevel="0" max="44" min="44" style="1" width="16.14"/>
    <col collapsed="false" customWidth="true" hidden="false" outlineLevel="0" max="45" min="45" style="5" width="8.43"/>
    <col collapsed="false" customWidth="true" hidden="false" outlineLevel="0" max="46" min="46" style="5" width="6.71"/>
    <col collapsed="false" customWidth="true" hidden="false" outlineLevel="0" max="48" min="47" style="5" width="8.43"/>
    <col collapsed="false" customWidth="true" hidden="false" outlineLevel="0" max="49" min="49" style="5" width="11.28"/>
    <col collapsed="false" customWidth="true" hidden="false" outlineLevel="0" max="50" min="50" style="5" width="8.85"/>
    <col collapsed="false" customWidth="true" hidden="false" outlineLevel="0" max="52" min="51" style="5" width="9.85"/>
    <col collapsed="false" customWidth="true" hidden="false" outlineLevel="0" max="53" min="53" style="5" width="10"/>
    <col collapsed="false" customWidth="true" hidden="false" outlineLevel="0" max="54" min="54" style="5" width="8.43"/>
    <col collapsed="false" customWidth="true" hidden="false" outlineLevel="0" max="55" min="55" style="5" width="10"/>
    <col collapsed="false" customWidth="true" hidden="false" outlineLevel="0" max="56" min="56" style="5" width="22.71"/>
    <col collapsed="false" customWidth="true" hidden="false" outlineLevel="0" max="57" min="57" style="3" width="48.28"/>
    <col collapsed="false" customWidth="true" hidden="false" outlineLevel="0" max="58" min="58" style="3" width="30.29"/>
    <col collapsed="false" customWidth="true" hidden="false" outlineLevel="0" max="60" min="59" style="1" width="10.57"/>
    <col collapsed="false" customWidth="false" hidden="false" outlineLevel="0" max="1024" min="61" style="1" width="9.14"/>
  </cols>
  <sheetData>
    <row r="1" s="9" customFormat="true" ht="18.75" hidden="false" customHeight="true" outlineLevel="0" collapsed="false">
      <c r="A1" s="6"/>
      <c r="B1" s="7"/>
      <c r="C1" s="7"/>
      <c r="D1" s="7"/>
      <c r="E1" s="7"/>
      <c r="F1" s="7"/>
      <c r="G1" s="7"/>
      <c r="H1" s="7"/>
      <c r="I1" s="8"/>
      <c r="J1" s="8"/>
      <c r="K1" s="8"/>
      <c r="L1" s="8"/>
      <c r="M1" s="8"/>
      <c r="N1" s="8"/>
      <c r="O1" s="8"/>
      <c r="P1" s="8"/>
      <c r="Q1" s="8"/>
      <c r="R1" s="8"/>
      <c r="S1" s="8"/>
      <c r="U1" s="10"/>
      <c r="V1" s="10"/>
      <c r="W1" s="10"/>
      <c r="X1" s="10"/>
      <c r="Y1" s="10"/>
      <c r="Z1" s="11"/>
      <c r="AA1" s="11"/>
      <c r="AB1" s="11"/>
      <c r="AC1" s="11"/>
      <c r="AD1" s="11"/>
      <c r="AE1" s="11"/>
      <c r="AF1" s="11"/>
      <c r="AG1" s="11"/>
      <c r="AH1" s="11"/>
      <c r="AI1" s="11"/>
      <c r="AJ1" s="11"/>
      <c r="AK1" s="11"/>
      <c r="AL1" s="11"/>
      <c r="AM1" s="11"/>
      <c r="AN1" s="11"/>
      <c r="AO1" s="11"/>
      <c r="AP1" s="11"/>
      <c r="AS1" s="12" t="s">
        <v>0</v>
      </c>
      <c r="AT1" s="12"/>
      <c r="AU1" s="12"/>
      <c r="AV1" s="12"/>
      <c r="AW1" s="12"/>
      <c r="AX1" s="12"/>
      <c r="AY1" s="12"/>
      <c r="AZ1" s="12"/>
      <c r="BA1" s="12"/>
      <c r="BB1" s="12"/>
      <c r="BC1" s="12"/>
      <c r="BD1" s="12"/>
      <c r="BE1" s="13" t="s">
        <v>1</v>
      </c>
      <c r="BF1" s="10"/>
      <c r="BG1" s="10"/>
      <c r="BH1" s="10"/>
    </row>
    <row r="2" s="9" customFormat="true" ht="15" hidden="false" customHeight="true" outlineLevel="0" collapsed="false">
      <c r="A2" s="6"/>
      <c r="B2" s="14"/>
      <c r="C2" s="14"/>
      <c r="D2" s="14"/>
      <c r="E2" s="14"/>
      <c r="F2" s="14"/>
      <c r="G2" s="14"/>
      <c r="H2" s="14"/>
      <c r="I2" s="14"/>
      <c r="J2" s="8"/>
      <c r="K2" s="8"/>
      <c r="L2" s="8"/>
      <c r="M2" s="8"/>
      <c r="N2" s="8"/>
      <c r="O2" s="8"/>
      <c r="P2" s="8"/>
      <c r="Q2" s="8"/>
      <c r="R2" s="8"/>
      <c r="S2" s="8"/>
      <c r="U2" s="10"/>
      <c r="V2" s="10"/>
      <c r="W2" s="10"/>
      <c r="X2" s="10"/>
      <c r="Y2" s="10"/>
      <c r="Z2" s="11"/>
      <c r="AA2" s="11"/>
      <c r="AB2" s="11"/>
      <c r="AC2" s="11"/>
      <c r="AD2" s="11"/>
      <c r="AE2" s="11"/>
      <c r="AF2" s="11"/>
      <c r="AG2" s="11"/>
      <c r="AH2" s="11"/>
      <c r="AI2" s="11"/>
      <c r="AJ2" s="11"/>
      <c r="AK2" s="11"/>
      <c r="AL2" s="11"/>
      <c r="AM2" s="11"/>
      <c r="AN2" s="11"/>
      <c r="AO2" s="11"/>
      <c r="AP2" s="11"/>
      <c r="AS2" s="15" t="s">
        <v>2</v>
      </c>
      <c r="AT2" s="12"/>
      <c r="AU2" s="12"/>
      <c r="AV2" s="12"/>
      <c r="AW2" s="12"/>
      <c r="AX2" s="12"/>
      <c r="AY2" s="12"/>
      <c r="AZ2" s="12"/>
      <c r="BA2" s="12"/>
      <c r="BB2" s="12"/>
      <c r="BC2" s="12"/>
      <c r="BD2" s="12"/>
      <c r="BE2" s="16" t="s">
        <v>3</v>
      </c>
      <c r="BF2" s="10"/>
      <c r="BG2" s="10"/>
      <c r="BH2" s="10"/>
    </row>
    <row r="3" s="9" customFormat="true" ht="15" hidden="false" customHeight="true" outlineLevel="0" collapsed="false">
      <c r="A3" s="6" t="s">
        <v>4</v>
      </c>
      <c r="B3" s="17" t="e">
        <f aca="false">#REF!</f>
        <v>#REF!</v>
      </c>
      <c r="C3" s="14"/>
      <c r="D3" s="14"/>
      <c r="E3" s="14"/>
      <c r="F3" s="14"/>
      <c r="G3" s="14"/>
      <c r="H3" s="14"/>
      <c r="I3" s="8"/>
      <c r="J3" s="8"/>
      <c r="K3" s="8"/>
      <c r="L3" s="8"/>
      <c r="M3" s="8"/>
      <c r="N3" s="8"/>
      <c r="O3" s="8"/>
      <c r="P3" s="8"/>
      <c r="Q3" s="8"/>
      <c r="R3" s="8"/>
      <c r="S3" s="8"/>
      <c r="U3" s="10"/>
      <c r="V3" s="10"/>
      <c r="W3" s="10"/>
      <c r="X3" s="10"/>
      <c r="Y3" s="10"/>
      <c r="Z3" s="11"/>
      <c r="AA3" s="11"/>
      <c r="AB3" s="11"/>
      <c r="AC3" s="11"/>
      <c r="AD3" s="11"/>
      <c r="AE3" s="11"/>
      <c r="AF3" s="11"/>
      <c r="AG3" s="11"/>
      <c r="AH3" s="11"/>
      <c r="AI3" s="11"/>
      <c r="AJ3" s="11"/>
      <c r="AK3" s="11"/>
      <c r="AL3" s="11"/>
      <c r="AM3" s="11"/>
      <c r="AN3" s="11"/>
      <c r="AO3" s="11"/>
      <c r="AP3" s="11"/>
      <c r="AS3" s="18" t="s">
        <v>5</v>
      </c>
      <c r="AT3" s="12"/>
      <c r="AU3" s="12"/>
      <c r="AV3" s="12"/>
      <c r="AW3" s="12"/>
      <c r="AX3" s="12"/>
      <c r="AY3" s="12"/>
      <c r="AZ3" s="12"/>
      <c r="BA3" s="12"/>
      <c r="BB3" s="12"/>
      <c r="BC3" s="12"/>
      <c r="BD3" s="12"/>
      <c r="BE3" s="19" t="s">
        <v>6</v>
      </c>
      <c r="BF3" s="10"/>
      <c r="BG3" s="10"/>
      <c r="BH3" s="10"/>
    </row>
    <row r="4" s="9" customFormat="true" ht="15" hidden="false" customHeight="true" outlineLevel="0" collapsed="false">
      <c r="B4" s="7"/>
      <c r="C4" s="7"/>
      <c r="D4" s="7"/>
      <c r="E4" s="7"/>
      <c r="F4" s="7"/>
      <c r="G4" s="7"/>
      <c r="H4" s="7"/>
      <c r="I4" s="8"/>
      <c r="J4" s="8"/>
      <c r="K4" s="8"/>
      <c r="L4" s="8"/>
      <c r="M4" s="8"/>
      <c r="N4" s="8"/>
      <c r="O4" s="8"/>
      <c r="P4" s="8"/>
      <c r="Q4" s="8"/>
      <c r="R4" s="8"/>
      <c r="S4" s="8"/>
      <c r="U4" s="10"/>
      <c r="V4" s="10"/>
      <c r="W4" s="10"/>
      <c r="X4" s="10"/>
      <c r="Y4" s="10"/>
      <c r="Z4" s="11"/>
      <c r="AA4" s="11"/>
      <c r="AB4" s="11"/>
      <c r="AC4" s="11"/>
      <c r="AD4" s="11"/>
      <c r="AE4" s="11"/>
      <c r="AF4" s="11"/>
      <c r="AG4" s="11"/>
      <c r="AH4" s="11"/>
      <c r="AI4" s="11"/>
      <c r="AJ4" s="11"/>
      <c r="AK4" s="11"/>
      <c r="AL4" s="11"/>
      <c r="AM4" s="11"/>
      <c r="AN4" s="11"/>
      <c r="AO4" s="11"/>
      <c r="AP4" s="11"/>
      <c r="AS4" s="12"/>
      <c r="AT4" s="12"/>
      <c r="AU4" s="12"/>
      <c r="AV4" s="12"/>
      <c r="AW4" s="12"/>
      <c r="AX4" s="12"/>
      <c r="AY4" s="12"/>
      <c r="AZ4" s="12"/>
      <c r="BA4" s="12"/>
      <c r="BB4" s="12"/>
      <c r="BC4" s="12"/>
      <c r="BD4" s="12"/>
      <c r="BE4" s="20" t="s">
        <v>7</v>
      </c>
      <c r="BF4" s="21"/>
      <c r="BG4" s="21"/>
      <c r="BH4" s="21"/>
    </row>
    <row r="5" s="9" customFormat="true" ht="15" hidden="false" customHeight="true" outlineLevel="0" collapsed="false">
      <c r="A5" s="6"/>
      <c r="B5" s="7"/>
      <c r="C5" s="7"/>
      <c r="D5" s="7"/>
      <c r="E5" s="7"/>
      <c r="F5" s="7"/>
      <c r="G5" s="7"/>
      <c r="H5" s="7"/>
      <c r="I5" s="8"/>
      <c r="J5" s="8"/>
      <c r="K5" s="8"/>
      <c r="L5" s="8"/>
      <c r="M5" s="8"/>
      <c r="N5" s="8"/>
      <c r="O5" s="8"/>
      <c r="P5" s="8"/>
      <c r="Q5" s="8"/>
      <c r="R5" s="8"/>
      <c r="S5" s="8"/>
      <c r="U5" s="10"/>
      <c r="V5" s="10"/>
      <c r="W5" s="10"/>
      <c r="X5" s="10"/>
      <c r="Y5" s="10"/>
      <c r="Z5" s="11"/>
      <c r="AA5" s="11"/>
      <c r="AB5" s="11"/>
      <c r="AC5" s="11"/>
      <c r="AD5" s="11"/>
      <c r="AE5" s="11"/>
      <c r="AF5" s="11"/>
      <c r="AG5" s="11"/>
      <c r="AH5" s="11"/>
      <c r="AI5" s="11"/>
      <c r="AJ5" s="11"/>
      <c r="AK5" s="11"/>
      <c r="AL5" s="11"/>
      <c r="AM5" s="11"/>
      <c r="AN5" s="11"/>
      <c r="AO5" s="11"/>
      <c r="AP5" s="11"/>
      <c r="AS5" s="12"/>
      <c r="AT5" s="12"/>
      <c r="AU5" s="12"/>
      <c r="AV5" s="12"/>
      <c r="AW5" s="12"/>
      <c r="AX5" s="12"/>
      <c r="AY5" s="12"/>
      <c r="AZ5" s="12"/>
      <c r="BA5" s="12"/>
      <c r="BB5" s="12"/>
      <c r="BC5" s="12"/>
      <c r="BD5" s="12"/>
      <c r="BE5" s="22"/>
      <c r="BF5" s="22"/>
      <c r="BG5" s="22"/>
      <c r="BH5" s="22"/>
    </row>
    <row r="6" s="9" customFormat="true" ht="15" hidden="false" customHeight="true" outlineLevel="0" collapsed="false">
      <c r="A6" s="23"/>
      <c r="B6" s="24"/>
      <c r="C6" s="25"/>
      <c r="D6" s="26" t="s">
        <v>8</v>
      </c>
      <c r="E6" s="26"/>
      <c r="F6" s="26"/>
      <c r="G6" s="26"/>
      <c r="H6" s="26"/>
      <c r="I6" s="27" t="s">
        <v>9</v>
      </c>
      <c r="J6" s="27"/>
      <c r="K6" s="27"/>
      <c r="L6" s="27"/>
      <c r="M6" s="27"/>
      <c r="N6" s="28" t="s">
        <v>10</v>
      </c>
      <c r="O6" s="28"/>
      <c r="P6" s="28"/>
      <c r="Q6" s="28"/>
      <c r="R6" s="28"/>
      <c r="S6" s="29"/>
      <c r="T6" s="27" t="s">
        <v>11</v>
      </c>
      <c r="U6" s="27"/>
      <c r="V6" s="27"/>
      <c r="W6" s="27"/>
      <c r="X6" s="30"/>
      <c r="Y6" s="30"/>
      <c r="Z6" s="31" t="s">
        <v>12</v>
      </c>
      <c r="AA6" s="31"/>
      <c r="AB6" s="31"/>
      <c r="AC6" s="32" t="s">
        <v>13</v>
      </c>
      <c r="AD6" s="32" t="s">
        <v>14</v>
      </c>
      <c r="AE6" s="32"/>
      <c r="AF6" s="32"/>
      <c r="AG6" s="32"/>
      <c r="AH6" s="32"/>
      <c r="AI6" s="32"/>
      <c r="AJ6" s="32" t="s">
        <v>15</v>
      </c>
      <c r="AK6" s="32"/>
      <c r="AL6" s="32"/>
      <c r="AM6" s="32"/>
      <c r="AN6" s="32"/>
      <c r="AO6" s="32"/>
      <c r="AP6" s="32"/>
      <c r="AQ6" s="33" t="s">
        <v>16</v>
      </c>
      <c r="AR6" s="33"/>
      <c r="AS6" s="33"/>
      <c r="AT6" s="33"/>
      <c r="AU6" s="33"/>
      <c r="AV6" s="33"/>
      <c r="AW6" s="33"/>
      <c r="AX6" s="33"/>
      <c r="AY6" s="33"/>
      <c r="AZ6" s="33"/>
      <c r="BA6" s="33"/>
      <c r="BB6" s="33"/>
      <c r="BC6" s="34"/>
      <c r="BD6" s="35"/>
      <c r="BE6" s="36" t="s">
        <v>17</v>
      </c>
      <c r="BF6" s="37" t="s">
        <v>18</v>
      </c>
      <c r="BG6" s="37" t="s">
        <v>19</v>
      </c>
      <c r="BH6" s="38" t="s">
        <v>20</v>
      </c>
    </row>
    <row r="7" s="14" customFormat="true" ht="51" hidden="false" customHeight="false" outlineLevel="0" collapsed="false">
      <c r="A7" s="39" t="s">
        <v>21</v>
      </c>
      <c r="B7" s="40" t="s">
        <v>22</v>
      </c>
      <c r="C7" s="41" t="s">
        <v>23</v>
      </c>
      <c r="D7" s="42" t="s">
        <v>3</v>
      </c>
      <c r="E7" s="43" t="s">
        <v>24</v>
      </c>
      <c r="F7" s="44" t="s">
        <v>25</v>
      </c>
      <c r="G7" s="44" t="s">
        <v>26</v>
      </c>
      <c r="H7" s="45" t="s">
        <v>27</v>
      </c>
      <c r="I7" s="41" t="s">
        <v>3</v>
      </c>
      <c r="J7" s="46" t="s">
        <v>24</v>
      </c>
      <c r="K7" s="47" t="s">
        <v>25</v>
      </c>
      <c r="L7" s="47" t="s">
        <v>26</v>
      </c>
      <c r="M7" s="48" t="s">
        <v>27</v>
      </c>
      <c r="N7" s="46" t="s">
        <v>28</v>
      </c>
      <c r="O7" s="47" t="s">
        <v>29</v>
      </c>
      <c r="P7" s="47" t="s">
        <v>30</v>
      </c>
      <c r="Q7" s="47" t="s">
        <v>31</v>
      </c>
      <c r="R7" s="47" t="s">
        <v>32</v>
      </c>
      <c r="S7" s="49" t="s">
        <v>33</v>
      </c>
      <c r="T7" s="39" t="s">
        <v>34</v>
      </c>
      <c r="U7" s="10" t="s">
        <v>35</v>
      </c>
      <c r="V7" s="10" t="s">
        <v>36</v>
      </c>
      <c r="W7" s="10" t="s">
        <v>37</v>
      </c>
      <c r="X7" s="10" t="s">
        <v>38</v>
      </c>
      <c r="Y7" s="10" t="s">
        <v>39</v>
      </c>
      <c r="Z7" s="50" t="s">
        <v>40</v>
      </c>
      <c r="AA7" s="51" t="s">
        <v>41</v>
      </c>
      <c r="AB7" s="52" t="s">
        <v>42</v>
      </c>
      <c r="AC7" s="53" t="s">
        <v>43</v>
      </c>
      <c r="AD7" s="54" t="s">
        <v>44</v>
      </c>
      <c r="AE7" s="55" t="s">
        <v>45</v>
      </c>
      <c r="AF7" s="56" t="s">
        <v>46</v>
      </c>
      <c r="AG7" s="56" t="s">
        <v>47</v>
      </c>
      <c r="AH7" s="56" t="s">
        <v>48</v>
      </c>
      <c r="AI7" s="57" t="s">
        <v>49</v>
      </c>
      <c r="AJ7" s="55" t="s">
        <v>50</v>
      </c>
      <c r="AK7" s="55" t="s">
        <v>51</v>
      </c>
      <c r="AL7" s="55" t="s">
        <v>52</v>
      </c>
      <c r="AM7" s="55" t="s">
        <v>53</v>
      </c>
      <c r="AN7" s="55" t="s">
        <v>54</v>
      </c>
      <c r="AO7" s="55" t="s">
        <v>55</v>
      </c>
      <c r="AP7" s="55" t="s">
        <v>56</v>
      </c>
      <c r="AQ7" s="58" t="s">
        <v>57</v>
      </c>
      <c r="AR7" s="59" t="s">
        <v>58</v>
      </c>
      <c r="AS7" s="60" t="s">
        <v>59</v>
      </c>
      <c r="AT7" s="61" t="s">
        <v>60</v>
      </c>
      <c r="AU7" s="60" t="s">
        <v>61</v>
      </c>
      <c r="AV7" s="60" t="s">
        <v>62</v>
      </c>
      <c r="AW7" s="60" t="s">
        <v>63</v>
      </c>
      <c r="AX7" s="60" t="s">
        <v>64</v>
      </c>
      <c r="AY7" s="60" t="s">
        <v>65</v>
      </c>
      <c r="AZ7" s="60" t="s">
        <v>66</v>
      </c>
      <c r="BA7" s="60" t="s">
        <v>67</v>
      </c>
      <c r="BB7" s="62" t="s">
        <v>68</v>
      </c>
      <c r="BC7" s="62" t="s">
        <v>69</v>
      </c>
      <c r="BD7" s="63" t="s">
        <v>70</v>
      </c>
      <c r="BE7" s="36"/>
      <c r="BF7" s="37"/>
      <c r="BG7" s="37"/>
      <c r="BH7" s="38"/>
    </row>
    <row r="8" s="14" customFormat="true" ht="15.75" hidden="false" customHeight="false" outlineLevel="0" collapsed="false">
      <c r="A8" s="64" t="s">
        <v>71</v>
      </c>
      <c r="B8" s="65"/>
      <c r="C8" s="65"/>
      <c r="D8" s="66"/>
      <c r="E8" s="66"/>
      <c r="F8" s="66"/>
      <c r="G8" s="66"/>
      <c r="H8" s="66"/>
      <c r="I8" s="65"/>
      <c r="J8" s="65"/>
      <c r="K8" s="65"/>
      <c r="L8" s="65"/>
      <c r="M8" s="65"/>
      <c r="N8" s="65"/>
      <c r="O8" s="65"/>
      <c r="P8" s="65"/>
      <c r="Q8" s="65"/>
      <c r="R8" s="65"/>
      <c r="S8" s="65"/>
      <c r="T8" s="65"/>
      <c r="U8" s="67"/>
      <c r="V8" s="67"/>
      <c r="W8" s="67"/>
      <c r="X8" s="67"/>
      <c r="Y8" s="67"/>
      <c r="Z8" s="68"/>
      <c r="AA8" s="68"/>
      <c r="AB8" s="68"/>
      <c r="AC8" s="68"/>
      <c r="AD8" s="68"/>
      <c r="AE8" s="68"/>
      <c r="AF8" s="68"/>
      <c r="AG8" s="68"/>
      <c r="AH8" s="68"/>
      <c r="AI8" s="68"/>
      <c r="AJ8" s="68"/>
      <c r="AK8" s="68"/>
      <c r="AL8" s="68"/>
      <c r="AM8" s="68"/>
      <c r="AN8" s="68"/>
      <c r="AO8" s="68"/>
      <c r="AP8" s="68"/>
      <c r="AQ8" s="69"/>
      <c r="AR8" s="69"/>
      <c r="AS8" s="70"/>
      <c r="AT8" s="70"/>
      <c r="AU8" s="70"/>
      <c r="AV8" s="70"/>
      <c r="AW8" s="70"/>
      <c r="AX8" s="70"/>
      <c r="AY8" s="70"/>
      <c r="AZ8" s="70"/>
      <c r="BA8" s="70"/>
      <c r="BB8" s="70"/>
      <c r="BC8" s="70"/>
      <c r="BD8" s="70"/>
      <c r="BE8" s="71"/>
      <c r="BF8" s="72" t="s">
        <v>72</v>
      </c>
      <c r="BG8" s="72" t="s">
        <v>73</v>
      </c>
      <c r="BH8" s="73"/>
    </row>
    <row r="9" s="85" customFormat="true" ht="18" hidden="false" customHeight="true" outlineLevel="0" collapsed="false">
      <c r="A9" s="74" t="s">
        <v>74</v>
      </c>
      <c r="B9" s="75" t="s">
        <v>75</v>
      </c>
      <c r="C9" s="74"/>
      <c r="D9" s="76"/>
      <c r="E9" s="76"/>
      <c r="F9" s="76"/>
      <c r="G9" s="76"/>
      <c r="H9" s="76"/>
      <c r="I9" s="74"/>
      <c r="J9" s="74"/>
      <c r="K9" s="74"/>
      <c r="L9" s="74"/>
      <c r="M9" s="74"/>
      <c r="N9" s="74"/>
      <c r="O9" s="74"/>
      <c r="P9" s="74"/>
      <c r="Q9" s="74"/>
      <c r="R9" s="74"/>
      <c r="S9" s="74"/>
      <c r="T9" s="74"/>
      <c r="U9" s="77"/>
      <c r="V9" s="77"/>
      <c r="W9" s="77"/>
      <c r="X9" s="77"/>
      <c r="Y9" s="77"/>
      <c r="Z9" s="78"/>
      <c r="AA9" s="78"/>
      <c r="AB9" s="78"/>
      <c r="AC9" s="78"/>
      <c r="AD9" s="78"/>
      <c r="AE9" s="78"/>
      <c r="AF9" s="78"/>
      <c r="AG9" s="78"/>
      <c r="AH9" s="78"/>
      <c r="AI9" s="78"/>
      <c r="AJ9" s="78"/>
      <c r="AK9" s="78"/>
      <c r="AL9" s="78"/>
      <c r="AM9" s="78"/>
      <c r="AN9" s="78"/>
      <c r="AO9" s="78"/>
      <c r="AP9" s="78"/>
      <c r="AQ9" s="79"/>
      <c r="AR9" s="79"/>
      <c r="AS9" s="80"/>
      <c r="AT9" s="80"/>
      <c r="AU9" s="80"/>
      <c r="AV9" s="80"/>
      <c r="AW9" s="80"/>
      <c r="AX9" s="80"/>
      <c r="AY9" s="80"/>
      <c r="AZ9" s="80"/>
      <c r="BA9" s="80"/>
      <c r="BB9" s="80"/>
      <c r="BC9" s="81" t="s">
        <v>76</v>
      </c>
      <c r="BD9" s="82"/>
      <c r="BE9" s="83" t="s">
        <v>74</v>
      </c>
      <c r="BF9" s="84" t="s">
        <v>75</v>
      </c>
      <c r="BG9" s="84"/>
      <c r="BH9" s="84"/>
    </row>
    <row r="10" customFormat="false" ht="12.75" hidden="false" customHeight="true" outlineLevel="0" collapsed="false">
      <c r="A10" s="86" t="s">
        <v>77</v>
      </c>
      <c r="B10" s="86" t="e">
        <f aca="false">VLOOKUP($A10,#REF!, 34, FALSE())</f>
        <v>#VALUE!</v>
      </c>
      <c r="C10" s="87" t="str">
        <f aca="false">CONCATENATE("unused_",A10)</f>
        <v>unused_SYS_RESET_N</v>
      </c>
      <c r="D10" s="88" t="e">
        <f aca="false">IF(LEN(VLOOKUP($A10,#REF!,8,FALSE())),LEFT(VLOOKUP($A10,#REF!,8,FALSE()),LEN(VLOOKUP($A10,#REF!,8,FALSE()))-2),"")</f>
        <v>#VALUE!</v>
      </c>
      <c r="E10" s="89" t="e">
        <f aca="false">IF(LEN(VLOOKUP($A10,#REF!,4,FALSE())),IF(INDEX(#REF!,MATCH($A10,#REF!,0),1),LEFT(VLOOKUP($A10,#REF!,4,FALSE()),LEN(VLOOKUP($A10,#REF!,4,FALSE()))-2),CONCATENATE(LEFT(VLOOKUP($A10,#REF!,4,FALSE()),LEN(VLOOKUP($A10,#REF!,4,FALSE()))-2),"*")),"")</f>
        <v>#VALUE!</v>
      </c>
      <c r="F10" s="90" t="e">
        <f aca="false">IF(LEN(VLOOKUP($A10,#REF!,5,FALSE())),IF(INDEX(#REF!,MATCH($A10,#REF!,0),2),LEFT(VLOOKUP($A10,#REF!,5,FALSE()),LEN(VLOOKUP($A10,#REF!,5,FALSE()))-2),CONCATENATE(LEFT(VLOOKUP($A10,#REF!,5,FALSE()),LEN(VLOOKUP($A10,#REF!,5,FALSE()))-2),"*")),"")</f>
        <v>#VALUE!</v>
      </c>
      <c r="G10" s="90" t="e">
        <f aca="false">IF(LEN(VLOOKUP($A10,#REF!,6,FALSE())),IF(INDEX(#REF!,MATCH($A10,#REF!,0),3),LEFT(VLOOKUP($A10,#REF!,6,FALSE()),LEN(VLOOKUP($A10,#REF!,6,FALSE()))-2),CONCATENATE(LEFT(VLOOKUP($A10,#REF!,6,FALSE()),LEN(VLOOKUP($A10,#REF!,6,FALSE()))-2),"*")),"")</f>
        <v>#VALUE!</v>
      </c>
      <c r="H10" s="91" t="e">
        <f aca="false">IF(LEN(VLOOKUP($A10,#REF!,7,FALSE())),IF(INDEX(#REF!,MATCH($A10,#REF!,0),4),LEFT(VLOOKUP($A10,#REF!,7,FALSE()),LEN(VLOOKUP($A10,#REF!,7,FALSE()))-2),CONCATENATE(LEFT(VLOOKUP($A10,#REF!,7,FALSE()),LEN(VLOOKUP($A10,#REF!,7,FALSE()))-2),"*")),"")</f>
        <v>#VALUE!</v>
      </c>
      <c r="I10" s="92" t="e">
        <f aca="false">IF(LEN(VLOOKUP($A10,#REF!,8,FALSE())),UPPER(RIGHT(VLOOKUP($A10,#REF!,8,FALSE()), 1)),"")</f>
        <v>#VALUE!</v>
      </c>
      <c r="J10" s="90" t="e">
        <f aca="false">IF(LEN(VLOOKUP($A10,#REF!,4,FALSE())),UPPER(RIGHT(VLOOKUP($A10,#REF!,4,FALSE()), 1)),"")</f>
        <v>#VALUE!</v>
      </c>
      <c r="K10" s="90" t="e">
        <f aca="false">IF(LEN(VLOOKUP($A10,#REF!,5,FALSE())),UPPER(RIGHT(VLOOKUP($A10,#REF!,5,FALSE()), 1)),"")</f>
        <v>#VALUE!</v>
      </c>
      <c r="L10" s="90" t="e">
        <f aca="false">IF(LEN(VLOOKUP($A10,#REF!,6,FALSE())),UPPER(RIGHT(VLOOKUP($A10,#REF!,6,FALSE()), 1)),"")</f>
        <v>#VALUE!</v>
      </c>
      <c r="M10" s="91" t="e">
        <f aca="false">IF(LEN(VLOOKUP($A10,#REF!,7,FALSE())),UPPER(RIGHT(VLOOKUP($A10,#REF!,7,FALSE()), 1)),"")</f>
        <v>#VALUE!</v>
      </c>
      <c r="N10" s="93"/>
      <c r="O10" s="93"/>
      <c r="P10" s="93"/>
      <c r="Q10" s="93"/>
      <c r="R10" s="93"/>
      <c r="S10" s="94" t="e">
        <f aca="false">HLOOKUP("Device Tree Pin Name",#REF!,MATCH($A10,#REF!,0),FALSE())</f>
        <v>#VALUE!</v>
      </c>
      <c r="T10" s="95" t="e">
        <f aca="false">HLOOKUP("power rail",#REF!,MATCH($A10,#REF!,0),FALSE())</f>
        <v>#VALUE!</v>
      </c>
      <c r="U10" s="96" t="e">
        <f aca="false">HLOOKUP("Wake Capable",#REF!,MATCH($A10,#REF!,0),FALSE())</f>
        <v>#VALUE!</v>
      </c>
      <c r="V10" s="96" t="e">
        <f aca="false">HLOOKUP("Strap",#REF!,MATCH($A10,#REF!,0),FALSE())</f>
        <v>#VALUE!</v>
      </c>
      <c r="W10" s="96" t="e">
        <f aca="false">HLOOKUP("GTE",#REF!,MATCH($A10,#REF!,0),FALSE())</f>
        <v>#VALUE!</v>
      </c>
      <c r="X10" s="96" t="e">
        <f aca="false">HLOOKUP("DPD_Control",#REF!,MATCH($A10,#REF!,0),FALSE())</f>
        <v>#VALUE!</v>
      </c>
      <c r="Y10" s="96" t="e">
        <f aca="false">HLOOKUP("DPD_Group",#REF!,MATCH($A10,#REF!,0),FALSE())</f>
        <v>#VALUE!</v>
      </c>
      <c r="Z10" s="95" t="e">
        <f aca="false">HLOOKUP("Pad Category",#REF!,MATCH($A10,#REF!,0),FALSE())</f>
        <v>#VALUE!</v>
      </c>
      <c r="AA10" s="95" t="e">
        <f aca="false">HLOOKUP("Pad type",#REF!,MATCH($A10,#REF!,0),FALSE())</f>
        <v>#VALUE!</v>
      </c>
      <c r="AB10" s="95" t="e">
        <f aca="false">HLOOKUP("Pull Strength",#REF!,MATCH($A10,#REF!,0),FALSE())</f>
        <v>#VALUE!</v>
      </c>
      <c r="AC10" s="95" t="e">
        <f aca="false">HLOOKUP("POR Pin State",#REF!,MATCH($A10,#REF!,0),FALSE())</f>
        <v>#VALUE!</v>
      </c>
      <c r="AD10" s="97"/>
      <c r="AE10" s="97"/>
      <c r="AF10" s="98" t="str">
        <f aca="false">IF(AND(OR($AS10="Int PU",$AS10="Int PD"),OR(AND($AZ10&lt;&gt;"",$AZ10&lt;&gt;"0"),AND($BA10&lt;&gt;"",$BA10&lt;&gt;"0"))),"INVALID",IF(OR($AQ10=$C10,$AS10="Int PD"),"PULL_DOWN",IF(OR($AS10="Int PU",AND($AE10="YES",OR($AZ10="",$AZ10="0"),OR($BA10="",$BA10="0"),OR($AR10="Input",$AR10="Bidirectional"))),"PULL_UP","NORMAL")))</f>
        <v>PULL_DOWN</v>
      </c>
      <c r="AG10" s="98" t="e">
        <f aca="false">IF($AU10="Input", "TRISTATE", IF($AV10="Z","TRISTATE",IF($AT10=$F10,"TRISTATE","NORMAL")))</f>
        <v>#VALUE!</v>
      </c>
      <c r="AH10" s="98" t="e">
        <f aca="false">IF(OR($AT10=$F10,$AU10="Output"),"DISABLE","ENABLE")</f>
        <v>#VALUE!</v>
      </c>
      <c r="AI10" s="97"/>
      <c r="AJ10" s="99" t="b">
        <f aca="false">TRUE()</f>
        <v>1</v>
      </c>
      <c r="AK10" s="99" t="b">
        <f aca="false">TRUE()</f>
        <v>1</v>
      </c>
      <c r="AL10" s="99" t="b">
        <f aca="false">TRUE()</f>
        <v>1</v>
      </c>
      <c r="AM10" s="99" t="b">
        <f aca="false">TRUE()</f>
        <v>1</v>
      </c>
      <c r="AN10" s="99" t="b">
        <f aca="false">TRUE()</f>
        <v>1</v>
      </c>
      <c r="AO10" s="99" t="b">
        <f aca="false">TRUE()</f>
        <v>1</v>
      </c>
      <c r="AP10" s="100" t="str">
        <f aca="false">IF(AND($AJ10:$AO10), "VALID", "INVALID")</f>
        <v>VALID</v>
      </c>
      <c r="AQ10" s="101" t="s">
        <v>78</v>
      </c>
      <c r="AR10" s="102" t="s">
        <v>79</v>
      </c>
      <c r="AS10" s="103"/>
      <c r="AT10" s="104"/>
      <c r="AU10" s="104"/>
      <c r="AV10" s="104"/>
      <c r="AW10" s="104"/>
      <c r="AX10" s="104"/>
      <c r="AY10" s="104"/>
      <c r="AZ10" s="103"/>
      <c r="BA10" s="103"/>
      <c r="BB10" s="105"/>
      <c r="BC10" s="104"/>
      <c r="BD10" s="106"/>
      <c r="BE10" s="107" t="s">
        <v>77</v>
      </c>
      <c r="BF10" s="108" t="e">
        <f aca="false">VLOOKUP($A10,#REF!, 34, FALSE())</f>
        <v>#VALUE!</v>
      </c>
      <c r="BG10" s="108" t="e">
        <f aca="false">VLOOKUP($A10,#REF!, 22, FALSE())</f>
        <v>#VALUE!</v>
      </c>
      <c r="BH10" s="109"/>
    </row>
    <row r="11" customFormat="false" ht="12.75" hidden="false" customHeight="true" outlineLevel="0" collapsed="false">
      <c r="A11" s="86" t="s">
        <v>80</v>
      </c>
      <c r="B11" s="86" t="e">
        <f aca="false">VLOOKUP($A11,#REF!, 34, FALSE())</f>
        <v>#VALUE!</v>
      </c>
      <c r="C11" s="87" t="str">
        <f aca="false">CONCATENATE("unused_",A11)</f>
        <v>unused_SHUTDOWN_N</v>
      </c>
      <c r="D11" s="88" t="e">
        <f aca="false">IF(LEN(VLOOKUP($A11,#REF!,8,FALSE())),LEFT(VLOOKUP($A11,#REF!,8,FALSE()),LEN(VLOOKUP($A11,#REF!,8,FALSE()))-2),"")</f>
        <v>#VALUE!</v>
      </c>
      <c r="E11" s="89" t="e">
        <f aca="false">IF(LEN(VLOOKUP($A11,#REF!,4,FALSE())),IF(INDEX(#REF!,MATCH($A11,#REF!,0),1),LEFT(VLOOKUP($A11,#REF!,4,FALSE()),LEN(VLOOKUP($A11,#REF!,4,FALSE()))-3),CONCATENATE(LEFT(VLOOKUP($A11,#REF!,4,FALSE()),LEN(VLOOKUP($A11,#REF!,4,FALSE()))-2),"*")),"")</f>
        <v>#VALUE!</v>
      </c>
      <c r="F11" s="90" t="e">
        <f aca="false">IF(LEN(VLOOKUP($A11,#REF!,5,FALSE())),IF(INDEX(#REF!,MATCH($A11,#REF!,0),2),LEFT(VLOOKUP($A11,#REF!,5,FALSE()),LEN(VLOOKUP($A11,#REF!,5,FALSE()))-2),CONCATENATE(LEFT(VLOOKUP($A11,#REF!,5,FALSE()),LEN(VLOOKUP($A11,#REF!,5,FALSE()))-2),"*")),"")</f>
        <v>#VALUE!</v>
      </c>
      <c r="G11" s="90" t="e">
        <f aca="false">IF(LEN(VLOOKUP($A11,#REF!,6,FALSE())),IF(INDEX(#REF!,MATCH($A11,#REF!,0),3),LEFT(VLOOKUP($A11,#REF!,6,FALSE()),LEN(VLOOKUP($A11,#REF!,6,FALSE()))-2),CONCATENATE(LEFT(VLOOKUP($A11,#REF!,6,FALSE()),LEN(VLOOKUP($A11,#REF!,6,FALSE()))-2),"*")),"")</f>
        <v>#VALUE!</v>
      </c>
      <c r="H11" s="91" t="e">
        <f aca="false">IF(LEN(VLOOKUP($A11,#REF!,7,FALSE())),IF(INDEX(#REF!,MATCH($A11,#REF!,0),4),LEFT(VLOOKUP($A11,#REF!,7,FALSE()),LEN(VLOOKUP($A11,#REF!,7,FALSE()))-2),CONCATENATE(LEFT(VLOOKUP($A11,#REF!,7,FALSE()),LEN(VLOOKUP($A11,#REF!,7,FALSE()))-2),"*")),"")</f>
        <v>#VALUE!</v>
      </c>
      <c r="I11" s="92" t="e">
        <f aca="false">IF(LEN(VLOOKUP($A11,#REF!,8,FALSE())),UPPER(RIGHT(VLOOKUP($A11,#REF!,8,FALSE()), 1)),"")</f>
        <v>#VALUE!</v>
      </c>
      <c r="J11" s="90" t="s">
        <v>81</v>
      </c>
      <c r="K11" s="90" t="e">
        <f aca="false">IF(LEN(VLOOKUP($A11,#REF!,5,FALSE())),UPPER(RIGHT(VLOOKUP($A11,#REF!,5,FALSE()), 1)),"")</f>
        <v>#VALUE!</v>
      </c>
      <c r="L11" s="90" t="e">
        <f aca="false">IF(LEN(VLOOKUP($A11,#REF!,6,FALSE())),UPPER(RIGHT(VLOOKUP($A11,#REF!,6,FALSE()), 1)),"")</f>
        <v>#VALUE!</v>
      </c>
      <c r="M11" s="91" t="e">
        <f aca="false">IF(LEN(VLOOKUP($A11,#REF!,7,FALSE())),UPPER(RIGHT(VLOOKUP($A11,#REF!,7,FALSE()), 1)),"")</f>
        <v>#VALUE!</v>
      </c>
      <c r="N11" s="86" t="s">
        <v>82</v>
      </c>
      <c r="O11" s="86" t="e">
        <f aca="false">IF(F11="","RSVD1")</f>
        <v>#VALUE!</v>
      </c>
      <c r="P11" s="86" t="e">
        <f aca="false">IF(G11="","RSVD2")</f>
        <v>#VALUE!</v>
      </c>
      <c r="Q11" s="86" t="e">
        <f aca="false">IF(H11="","RSVD3")</f>
        <v>#VALUE!</v>
      </c>
      <c r="R11" s="86" t="s">
        <v>83</v>
      </c>
      <c r="S11" s="100" t="e">
        <f aca="false">HLOOKUP("Device Tree Pin Name",#REF!,MATCH($A11,#REF!,0),FALSE())</f>
        <v>#VALUE!</v>
      </c>
      <c r="T11" s="95" t="e">
        <f aca="false">HLOOKUP("power rail",#REF!,MATCH($A11,#REF!,0),FALSE())</f>
        <v>#VALUE!</v>
      </c>
      <c r="U11" s="96" t="e">
        <f aca="false">HLOOKUP("Wake Capable",#REF!,MATCH($A11,#REF!,0),FALSE())</f>
        <v>#VALUE!</v>
      </c>
      <c r="V11" s="96" t="e">
        <f aca="false">HLOOKUP("Strap",#REF!,MATCH($A11,#REF!,0),FALSE())</f>
        <v>#VALUE!</v>
      </c>
      <c r="W11" s="96" t="e">
        <f aca="false">HLOOKUP("GTE",#REF!,MATCH($A11,#REF!,0),FALSE())</f>
        <v>#VALUE!</v>
      </c>
      <c r="X11" s="96" t="e">
        <f aca="false">HLOOKUP("DPD_Control",#REF!,MATCH($A11,#REF!,0),FALSE())</f>
        <v>#VALUE!</v>
      </c>
      <c r="Y11" s="96" t="e">
        <f aca="false">HLOOKUP("DPD_Group",#REF!,MATCH($A11,#REF!,0),FALSE())</f>
        <v>#VALUE!</v>
      </c>
      <c r="Z11" s="95" t="e">
        <f aca="false">HLOOKUP("Pad Category",#REF!,MATCH($A11,#REF!,0),FALSE())</f>
        <v>#VALUE!</v>
      </c>
      <c r="AA11" s="95" t="e">
        <f aca="false">HLOOKUP("Pad type",#REF!,MATCH($A11,#REF!,0),FALSE())</f>
        <v>#VALUE!</v>
      </c>
      <c r="AB11" s="95" t="e">
        <f aca="false">HLOOKUP("Pull Strength",#REF!,MATCH($A11,#REF!,0),FALSE())</f>
        <v>#VALUE!</v>
      </c>
      <c r="AC11" s="95" t="e">
        <f aca="false">HLOOKUP("POR Pin State",#REF!,MATCH($A11,#REF!,0),FALSE())</f>
        <v>#VALUE!</v>
      </c>
      <c r="AD11" s="95" t="str">
        <f aca="false">IF(OR($AQ11="",$AQ11=$C11),$R11,IF($AQ11=$D11,SUBSTITUTE(SUBSTITUTE($AQ11,"GPIO3_","GPIO_"),".0",""),IF($AQ11=$E11,$N11,IF($AQ11=$F11,$O11,IF($AQ11=$G11,$P11,IF($AQ11=$H11,$Q11,"INVALID"))))))</f>
        <v>RSVD1</v>
      </c>
      <c r="AE11" s="97"/>
      <c r="AF11" s="98" t="str">
        <f aca="false">IF(AND(OR($AS11="Int PU",$AS11="Int PD"),OR(AND($AZ11&lt;&gt;"",$AZ11&lt;&gt;"0"),AND($BA11&lt;&gt;"",$BA11&lt;&gt;"0"))),"INVALID",IF(OR($AQ11=$C11,$AS11="Int PD"),"PULL_DOWN",IF(OR($AS11="Int PU",AND($AE11="YES",OR($AZ11="",$AZ11="0"),OR($BA11="",$BA11="0"),OR($AR11="Input",$AR11="Bidirectional"))),"PULL_UP","NORMAL")))</f>
        <v>PULL_DOWN</v>
      </c>
      <c r="AG11" s="98" t="e">
        <f aca="false">IF($AU11="Input", "TRISTATE", IF($AV11="Z","TRISTATE",IF($AT11=$F11,"TRISTATE","NORMAL")))</f>
        <v>#VALUE!</v>
      </c>
      <c r="AH11" s="98" t="e">
        <f aca="false">IF(OR($AT11=$F11,$AU11="Output"),"DISABLE","ENABLE")</f>
        <v>#VALUE!</v>
      </c>
      <c r="AI11" s="97"/>
      <c r="AJ11" s="99" t="b">
        <f aca="false">TRUE()</f>
        <v>1</v>
      </c>
      <c r="AK11" s="99" t="b">
        <f aca="false">TRUE()</f>
        <v>1</v>
      </c>
      <c r="AL11" s="99" t="b">
        <f aca="false">TRUE()</f>
        <v>1</v>
      </c>
      <c r="AM11" s="99" t="b">
        <f aca="false">TRUE()</f>
        <v>1</v>
      </c>
      <c r="AN11" s="99" t="b">
        <f aca="false">TRUE()</f>
        <v>1</v>
      </c>
      <c r="AO11" s="99" t="b">
        <f aca="false">TRUE()</f>
        <v>1</v>
      </c>
      <c r="AP11" s="100" t="str">
        <f aca="false">IF(AND($AJ11:$AO11), "VALID", "INVALID")</f>
        <v>VALID</v>
      </c>
      <c r="AQ11" s="101" t="s">
        <v>84</v>
      </c>
      <c r="AR11" s="102" t="s">
        <v>79</v>
      </c>
      <c r="AS11" s="103"/>
      <c r="AT11" s="104"/>
      <c r="AU11" s="104"/>
      <c r="AV11" s="104"/>
      <c r="AW11" s="110" t="s">
        <v>85</v>
      </c>
      <c r="AX11" s="103" t="s">
        <v>85</v>
      </c>
      <c r="AY11" s="104"/>
      <c r="AZ11" s="103"/>
      <c r="BA11" s="103"/>
      <c r="BB11" s="105"/>
      <c r="BC11" s="104"/>
      <c r="BD11" s="106"/>
      <c r="BE11" s="111" t="s">
        <v>80</v>
      </c>
      <c r="BF11" s="108" t="e">
        <f aca="false">VLOOKUP($A11,#REF!, 34, FALSE())</f>
        <v>#VALUE!</v>
      </c>
      <c r="BG11" s="108" t="e">
        <f aca="false">VLOOKUP($A11,#REF!, 22, FALSE())</f>
        <v>#VALUE!</v>
      </c>
      <c r="BH11" s="109"/>
    </row>
    <row r="12" customFormat="false" ht="12.75" hidden="false" customHeight="true" outlineLevel="0" collapsed="false">
      <c r="A12" s="86" t="s">
        <v>86</v>
      </c>
      <c r="B12" s="86" t="e">
        <f aca="false">VLOOKUP($A12,#REF!, 34, FALSE())</f>
        <v>#VALUE!</v>
      </c>
      <c r="C12" s="87" t="str">
        <f aca="false">CONCATENATE("unused_",A12)</f>
        <v>unused_SCE_ERROR</v>
      </c>
      <c r="D12" s="88" t="e">
        <f aca="false">IF(LEN(VLOOKUP($A12,#REF!,8,FALSE())),LEFT(VLOOKUP($A12,#REF!,8,FALSE()),LEN(VLOOKUP($A12,#REF!,8,FALSE()))-2),"")</f>
        <v>#VALUE!</v>
      </c>
      <c r="E12" s="89" t="e">
        <f aca="false">IF(LEN(VLOOKUP($A12,#REF!,4,FALSE())),IF(INDEX(#REF!,MATCH($A12,#REF!,0),1),LEFT(VLOOKUP($A12,#REF!,4,FALSE()),LEN(VLOOKUP($A12,#REF!,4,FALSE()))-2),CONCATENATE(LEFT(VLOOKUP($A12,#REF!,4,FALSE()),LEN(VLOOKUP($A12,#REF!,4,FALSE()))-2),"*")),"")</f>
        <v>#VALUE!</v>
      </c>
      <c r="F12" s="90" t="e">
        <f aca="false">IF(LEN(VLOOKUP($A12,#REF!,5,FALSE())),IF(INDEX(#REF!,MATCH($A12,#REF!,0),2),LEFT(VLOOKUP($A12,#REF!,5,FALSE()),LEN(VLOOKUP($A12,#REF!,5,FALSE()))-2),CONCATENATE(LEFT(VLOOKUP($A12,#REF!,5,FALSE()),LEN(VLOOKUP($A12,#REF!,5,FALSE()))-2),"*")),"")</f>
        <v>#VALUE!</v>
      </c>
      <c r="G12" s="90" t="e">
        <f aca="false">IF(LEN(VLOOKUP($A12,#REF!,6,FALSE())),IF(INDEX(#REF!,MATCH($A12,#REF!,0),3),LEFT(VLOOKUP($A12,#REF!,6,FALSE()),LEN(VLOOKUP($A12,#REF!,6,FALSE()))-2),CONCATENATE(LEFT(VLOOKUP($A12,#REF!,6,FALSE()),LEN(VLOOKUP($A12,#REF!,6,FALSE()))-2),"*")),"")</f>
        <v>#VALUE!</v>
      </c>
      <c r="H12" s="91" t="e">
        <f aca="false">IF(LEN(VLOOKUP($A12,#REF!,7,FALSE())),IF(INDEX(#REF!,MATCH($A12,#REF!,0),4),LEFT(VLOOKUP($A12,#REF!,7,FALSE()),LEN(VLOOKUP($A12,#REF!,7,FALSE()))-2),CONCATENATE(LEFT(VLOOKUP($A12,#REF!,7,FALSE()),LEN(VLOOKUP($A12,#REF!,7,FALSE()))-2),"*")),"")</f>
        <v>#VALUE!</v>
      </c>
      <c r="I12" s="92" t="e">
        <f aca="false">IF(LEN(VLOOKUP($A12,#REF!,8,FALSE())),UPPER(RIGHT(VLOOKUP($A12,#REF!,8,FALSE()), 1)),"")</f>
        <v>#VALUE!</v>
      </c>
      <c r="J12" s="90" t="e">
        <f aca="false">IF(LEN(VLOOKUP($A12,#REF!,4,FALSE())),UPPER(RIGHT(VLOOKUP($A12,#REF!,4,FALSE()), 1)),"")</f>
        <v>#VALUE!</v>
      </c>
      <c r="K12" s="90" t="e">
        <f aca="false">IF(LEN(VLOOKUP($A12,#REF!,5,FALSE())),UPPER(RIGHT(VLOOKUP($A12,#REF!,5,FALSE()), 1)),"")</f>
        <v>#VALUE!</v>
      </c>
      <c r="L12" s="90" t="e">
        <f aca="false">IF(LEN(VLOOKUP($A12,#REF!,6,FALSE())),UPPER(RIGHT(VLOOKUP($A12,#REF!,6,FALSE()), 1)),"")</f>
        <v>#VALUE!</v>
      </c>
      <c r="M12" s="91" t="e">
        <f aca="false">IF(LEN(VLOOKUP($A12,#REF!,7,FALSE())),UPPER(RIGHT(VLOOKUP($A12,#REF!,7,FALSE()), 1)),"")</f>
        <v>#VALUE!</v>
      </c>
      <c r="N12" s="86" t="s">
        <v>87</v>
      </c>
      <c r="O12" s="86" t="e">
        <f aca="false">IF(F12="","RSVD1")</f>
        <v>#VALUE!</v>
      </c>
      <c r="P12" s="86" t="e">
        <f aca="false">IF(G12="","RSVD2")</f>
        <v>#VALUE!</v>
      </c>
      <c r="Q12" s="86" t="e">
        <f aca="false">IF(H12="","RSVD3")</f>
        <v>#VALUE!</v>
      </c>
      <c r="R12" s="86" t="s">
        <v>83</v>
      </c>
      <c r="S12" s="100" t="e">
        <f aca="false">HLOOKUP("Device Tree Pin Name",#REF!,MATCH($A12,#REF!,0),FALSE())</f>
        <v>#VALUE!</v>
      </c>
      <c r="T12" s="95" t="e">
        <f aca="false">HLOOKUP("power rail",#REF!,MATCH($A12,#REF!,0),FALSE())</f>
        <v>#VALUE!</v>
      </c>
      <c r="U12" s="96" t="e">
        <f aca="false">HLOOKUP("Wake Capable",#REF!,MATCH($A12,#REF!,0),FALSE())</f>
        <v>#VALUE!</v>
      </c>
      <c r="V12" s="96" t="e">
        <f aca="false">HLOOKUP("Strap",#REF!,MATCH($A12,#REF!,0),FALSE())</f>
        <v>#VALUE!</v>
      </c>
      <c r="W12" s="96" t="e">
        <f aca="false">HLOOKUP("GTE",#REF!,MATCH($A12,#REF!,0),FALSE())</f>
        <v>#VALUE!</v>
      </c>
      <c r="X12" s="96" t="e">
        <f aca="false">HLOOKUP("DPD_Control",#REF!,MATCH($A12,#REF!,0),FALSE())</f>
        <v>#VALUE!</v>
      </c>
      <c r="Y12" s="96" t="e">
        <f aca="false">HLOOKUP("DPD_Group",#REF!,MATCH($A12,#REF!,0),FALSE())</f>
        <v>#VALUE!</v>
      </c>
      <c r="Z12" s="95" t="e">
        <f aca="false">HLOOKUP("Pad Category",#REF!,MATCH($A12,#REF!,0),FALSE())</f>
        <v>#VALUE!</v>
      </c>
      <c r="AA12" s="95" t="e">
        <f aca="false">HLOOKUP("Pad type",#REF!,MATCH($A12,#REF!,0),FALSE())</f>
        <v>#VALUE!</v>
      </c>
      <c r="AB12" s="95" t="e">
        <f aca="false">HLOOKUP("Pull Strength",#REF!,MATCH($A12,#REF!,0),FALSE())</f>
        <v>#VALUE!</v>
      </c>
      <c r="AC12" s="95" t="e">
        <f aca="false">HLOOKUP("POR Pin State",#REF!,MATCH($A12,#REF!,0),FALSE())</f>
        <v>#VALUE!</v>
      </c>
      <c r="AD12" s="95" t="str">
        <f aca="false">IF(OR($AQ12="",$AQ12=$C12),$R12,IF($AQ12=$D12,SUBSTITUTE(SUBSTITUTE($AQ12,"GPIO3_","GPIO_"),".0",""),IF($AQ12=$E12,$N12,IF($AQ12=$F12,$O12,IF($AQ12=$G12,$P12,IF($AQ12=$H12,$Q12,"INVALID"))))))</f>
        <v>RSVD1</v>
      </c>
      <c r="AE12" s="97"/>
      <c r="AF12" s="98" t="str">
        <f aca="false">IF(AND(OR($AS12="Int PU",$AS12="Int PD"),OR(AND($AZ12&lt;&gt;"",$AZ12&lt;&gt;"0"),AND($BA12&lt;&gt;"",$BA12&lt;&gt;"0"))),"INVALID",IF(OR($AQ12=$C12,$AS12="Int PD"),"PULL_DOWN",IF(OR($AS12="Int PU",AND($AE12="YES",OR($AZ12="",$AZ12="0"),OR($BA12="",$BA12="0"),OR($AR12="Input",$AR12="Bidirectional"))),"PULL_UP","NORMAL")))</f>
        <v>PULL_DOWN</v>
      </c>
      <c r="AG12" s="98" t="e">
        <f aca="false">IF($AU12="Input", "TRISTATE", IF($AV12="Z","TRISTATE",IF($AT12=$F12,"TRISTATE","NORMAL")))</f>
        <v>#VALUE!</v>
      </c>
      <c r="AH12" s="98" t="e">
        <f aca="false">IF(OR($AT12=$F12,$AU12="Output"),"DISABLE","ENABLE")</f>
        <v>#VALUE!</v>
      </c>
      <c r="AI12" s="112" t="e">
        <f aca="false">IF($AT12&lt;&gt;$G12,"N/A",IF($AV12="Drive 1", "1", IF($AV12="Drive 0", "0", "")))</f>
        <v>#VALUE!</v>
      </c>
      <c r="AJ12" s="99" t="b">
        <f aca="false">TRUE()</f>
        <v>1</v>
      </c>
      <c r="AK12" s="99" t="b">
        <f aca="false">TRUE()</f>
        <v>1</v>
      </c>
      <c r="AL12" s="99" t="b">
        <f aca="false">TRUE()</f>
        <v>1</v>
      </c>
      <c r="AM12" s="99" t="b">
        <f aca="false">TRUE()</f>
        <v>1</v>
      </c>
      <c r="AN12" s="99" t="b">
        <f aca="false">TRUE()</f>
        <v>1</v>
      </c>
      <c r="AO12" s="99" t="b">
        <f aca="false">TRUE()</f>
        <v>1</v>
      </c>
      <c r="AP12" s="100" t="str">
        <f aca="false">IF(AND($AJ12:$AO12), "VALID", "INVALID")</f>
        <v>VALID</v>
      </c>
      <c r="AQ12" s="101" t="s">
        <v>88</v>
      </c>
      <c r="AR12" s="102" t="s">
        <v>79</v>
      </c>
      <c r="AS12" s="103"/>
      <c r="AT12" s="103" t="s">
        <v>89</v>
      </c>
      <c r="AU12" s="104"/>
      <c r="AV12" s="104"/>
      <c r="AW12" s="110" t="s">
        <v>85</v>
      </c>
      <c r="AX12" s="103" t="s">
        <v>85</v>
      </c>
      <c r="AY12" s="104"/>
      <c r="AZ12" s="103"/>
      <c r="BA12" s="103"/>
      <c r="BB12" s="105"/>
      <c r="BC12" s="104"/>
      <c r="BD12" s="106"/>
      <c r="BE12" s="111"/>
      <c r="BF12" s="108" t="e">
        <f aca="false">VLOOKUP($A12,#REF!, 34, FALSE())</f>
        <v>#VALUE!</v>
      </c>
      <c r="BG12" s="108" t="e">
        <f aca="false">VLOOKUP($A12,#REF!, 22, FALSE())</f>
        <v>#VALUE!</v>
      </c>
      <c r="BH12" s="109"/>
    </row>
    <row r="13" customFormat="false" ht="12.75" hidden="false" customHeight="true" outlineLevel="0" collapsed="false">
      <c r="A13" s="86" t="s">
        <v>90</v>
      </c>
      <c r="B13" s="86" t="e">
        <f aca="false">VLOOKUP($A13,#REF!, 34, FALSE())</f>
        <v>#VALUE!</v>
      </c>
      <c r="C13" s="87" t="str">
        <f aca="false">CONCATENATE("unused_",A13)</f>
        <v>unused_VCOMP_ALERT</v>
      </c>
      <c r="D13" s="88" t="e">
        <f aca="false">IF(LEN(VLOOKUP($A13,#REF!,8,FALSE())),LEFT(VLOOKUP($A13,#REF!,8,FALSE()),LEN(VLOOKUP($A13,#REF!,8,FALSE()))-2),"")</f>
        <v>#VALUE!</v>
      </c>
      <c r="E13" s="89" t="e">
        <f aca="false">IF(LEN(VLOOKUP($A13,#REF!,4,FALSE())),IF(INDEX(#REF!,MATCH($A13,#REF!,0),1),LEFT(VLOOKUP($A13,#REF!,4,FALSE()),LEN(VLOOKUP($A13,#REF!,4,FALSE()))-2),CONCATENATE(LEFT(VLOOKUP($A13,#REF!,4,FALSE()),LEN(VLOOKUP($A13,#REF!,4,FALSE()))-2),"*")),"")</f>
        <v>#VALUE!</v>
      </c>
      <c r="F13" s="90" t="e">
        <f aca="false">IF(LEN(VLOOKUP($A13,#REF!,5,FALSE())),IF(INDEX(#REF!,MATCH($A13,#REF!,0),2),LEFT(VLOOKUP($A13,#REF!,5,FALSE()),LEN(VLOOKUP($A13,#REF!,5,FALSE()))-2),CONCATENATE(LEFT(VLOOKUP($A13,#REF!,5,FALSE()),LEN(VLOOKUP($A13,#REF!,5,FALSE()))-2),"*")),"")</f>
        <v>#VALUE!</v>
      </c>
      <c r="G13" s="90" t="e">
        <f aca="false">IF(LEN(VLOOKUP($A13,#REF!,6,FALSE())),IF(INDEX(#REF!,MATCH($A13,#REF!,0),3),LEFT(VLOOKUP($A13,#REF!,6,FALSE()),LEN(VLOOKUP($A13,#REF!,6,FALSE()))-2),CONCATENATE(LEFT(VLOOKUP($A13,#REF!,6,FALSE()),LEN(VLOOKUP($A13,#REF!,6,FALSE()))-2),"*")),"")</f>
        <v>#VALUE!</v>
      </c>
      <c r="H13" s="91" t="e">
        <f aca="false">IF(LEN(VLOOKUP($A13,#REF!,7,FALSE())),IF(INDEX(#REF!,MATCH($A13,#REF!,0),4),LEFT(VLOOKUP($A13,#REF!,7,FALSE()),LEN(VLOOKUP($A13,#REF!,7,FALSE()))-2),CONCATENATE(LEFT(VLOOKUP($A13,#REF!,7,FALSE()),LEN(VLOOKUP($A13,#REF!,7,FALSE()))-2),"*")),"")</f>
        <v>#VALUE!</v>
      </c>
      <c r="I13" s="92" t="e">
        <f aca="false">IF(LEN(VLOOKUP($A13,#REF!,8,FALSE())),UPPER(RIGHT(VLOOKUP($A13,#REF!,8,FALSE()), 1)),"")</f>
        <v>#VALUE!</v>
      </c>
      <c r="J13" s="90" t="e">
        <f aca="false">IF(LEN(VLOOKUP($A13,#REF!,4,FALSE())),UPPER(RIGHT(VLOOKUP($A13,#REF!,4,FALSE()), 1)),"")</f>
        <v>#VALUE!</v>
      </c>
      <c r="K13" s="90" t="e">
        <f aca="false">IF(LEN(VLOOKUP($A13,#REF!,5,FALSE())),UPPER(RIGHT(VLOOKUP($A13,#REF!,5,FALSE()), 1)),"")</f>
        <v>#VALUE!</v>
      </c>
      <c r="L13" s="90" t="e">
        <f aca="false">IF(LEN(VLOOKUP($A13,#REF!,6,FALSE())),UPPER(RIGHT(VLOOKUP($A13,#REF!,6,FALSE()), 1)),"")</f>
        <v>#VALUE!</v>
      </c>
      <c r="M13" s="91" t="e">
        <f aca="false">IF(LEN(VLOOKUP($A13,#REF!,7,FALSE())),UPPER(RIGHT(VLOOKUP($A13,#REF!,7,FALSE()), 1)),"")</f>
        <v>#VALUE!</v>
      </c>
      <c r="N13" s="86" t="s">
        <v>91</v>
      </c>
      <c r="O13" s="86" t="e">
        <f aca="false">IF(F13="","RSVD1")</f>
        <v>#VALUE!</v>
      </c>
      <c r="P13" s="86" t="e">
        <f aca="false">IF(G13="","RSVD2")</f>
        <v>#VALUE!</v>
      </c>
      <c r="Q13" s="86" t="e">
        <f aca="false">IF(H13="","RSVD3")</f>
        <v>#VALUE!</v>
      </c>
      <c r="R13" s="86" t="s">
        <v>83</v>
      </c>
      <c r="S13" s="100" t="e">
        <f aca="false">HLOOKUP("Device Tree Pin Name",#REF!,MATCH($A13,#REF!,0),FALSE())</f>
        <v>#VALUE!</v>
      </c>
      <c r="T13" s="95" t="e">
        <f aca="false">HLOOKUP("power rail",#REF!,MATCH($A13,#REF!,0),FALSE())</f>
        <v>#VALUE!</v>
      </c>
      <c r="U13" s="96" t="e">
        <f aca="false">HLOOKUP("Wake Capable",#REF!,MATCH($A13,#REF!,0),FALSE())</f>
        <v>#VALUE!</v>
      </c>
      <c r="V13" s="96" t="e">
        <f aca="false">HLOOKUP("Strap",#REF!,MATCH($A13,#REF!,0),FALSE())</f>
        <v>#VALUE!</v>
      </c>
      <c r="W13" s="96" t="e">
        <f aca="false">HLOOKUP("GTE",#REF!,MATCH($A13,#REF!,0),FALSE())</f>
        <v>#VALUE!</v>
      </c>
      <c r="X13" s="96" t="e">
        <f aca="false">HLOOKUP("DPD_Control",#REF!,MATCH($A13,#REF!,0),FALSE())</f>
        <v>#VALUE!</v>
      </c>
      <c r="Y13" s="96" t="e">
        <f aca="false">HLOOKUP("DPD_Group",#REF!,MATCH($A13,#REF!,0),FALSE())</f>
        <v>#VALUE!</v>
      </c>
      <c r="Z13" s="95" t="e">
        <f aca="false">HLOOKUP("Pad Category",#REF!,MATCH($A13,#REF!,0),FALSE())</f>
        <v>#VALUE!</v>
      </c>
      <c r="AA13" s="95" t="e">
        <f aca="false">HLOOKUP("Pad type",#REF!,MATCH($A13,#REF!,0),FALSE())</f>
        <v>#VALUE!</v>
      </c>
      <c r="AB13" s="95" t="e">
        <f aca="false">HLOOKUP("Pull Strength",#REF!,MATCH($A13,#REF!,0),FALSE())</f>
        <v>#VALUE!</v>
      </c>
      <c r="AC13" s="95" t="e">
        <f aca="false">HLOOKUP("POR Pin State",#REF!,MATCH($A13,#REF!,0),FALSE())</f>
        <v>#VALUE!</v>
      </c>
      <c r="AD13" s="95" t="str">
        <f aca="false">IF(OR($AQ13="",$AQ13=$C13),$R13,IF($AQ13=$D13,SUBSTITUTE(SUBSTITUTE($AQ13,"GPIO3_","GPIO_"),".0",""),IF($AQ13=$E13,$N13,IF($AQ13=$F13,$O13,IF($AQ13=$G13,$P13,IF($AQ13=$H13,$Q13,"INVALID"))))))</f>
        <v>RSVD1</v>
      </c>
      <c r="AE13" s="97"/>
      <c r="AF13" s="98" t="str">
        <f aca="false">IF(AND(OR($AS13="Int PU",$AS13="Int PD"),OR(AND($AZ13&lt;&gt;"",$AZ13&lt;&gt;"0"),AND($BA13&lt;&gt;"",$BA13&lt;&gt;"0"))),"INVALID",IF(OR($AQ13=$C13,$AS13="Int PD"),"PULL_DOWN",IF(OR($AS13="Int PU",AND($AE13="YES",OR($AZ13="",$AZ13="0"),OR($BA13="",$BA13="0"),OR($AR13="Input",$AR13="Bidirectional"))),"PULL_UP","NORMAL")))</f>
        <v>PULL_DOWN</v>
      </c>
      <c r="AG13" s="98" t="e">
        <f aca="false">IF($AU13="Input", "TRISTATE", IF($AV13="Z","TRISTATE",IF($AT13=$F13,"TRISTATE","NORMAL")))</f>
        <v>#VALUE!</v>
      </c>
      <c r="AH13" s="98" t="e">
        <f aca="false">IF(OR($AT13=$F13,$AU13="Output"),"DISABLE","ENABLE")</f>
        <v>#VALUE!</v>
      </c>
      <c r="AI13" s="112" t="e">
        <f aca="false">IF($AT13&lt;&gt;$G13,"N/A",IF($AV13="Drive 1", "1", IF($AV13="Drive 0", "0", "")))</f>
        <v>#VALUE!</v>
      </c>
      <c r="AJ13" s="99" t="b">
        <f aca="false">TRUE()</f>
        <v>1</v>
      </c>
      <c r="AK13" s="99" t="b">
        <f aca="false">TRUE()</f>
        <v>1</v>
      </c>
      <c r="AL13" s="99" t="b">
        <f aca="false">TRUE()</f>
        <v>1</v>
      </c>
      <c r="AM13" s="99" t="b">
        <f aca="false">TRUE()</f>
        <v>1</v>
      </c>
      <c r="AN13" s="99" t="b">
        <f aca="false">TRUE()</f>
        <v>1</v>
      </c>
      <c r="AO13" s="99" t="b">
        <f aca="false">TRUE()</f>
        <v>1</v>
      </c>
      <c r="AP13" s="100" t="str">
        <f aca="false">IF(AND($AJ13:$AO13), "VALID", "INVALID")</f>
        <v>VALID</v>
      </c>
      <c r="AQ13" s="101" t="s">
        <v>92</v>
      </c>
      <c r="AR13" s="102" t="s">
        <v>79</v>
      </c>
      <c r="AS13" s="103"/>
      <c r="AT13" s="103" t="s">
        <v>89</v>
      </c>
      <c r="AU13" s="104"/>
      <c r="AV13" s="104"/>
      <c r="AW13" s="110" t="s">
        <v>85</v>
      </c>
      <c r="AX13" s="103" t="s">
        <v>85</v>
      </c>
      <c r="AY13" s="104"/>
      <c r="AZ13" s="103"/>
      <c r="BA13" s="103"/>
      <c r="BB13" s="105"/>
      <c r="BC13" s="104"/>
      <c r="BD13" s="106"/>
      <c r="BE13" s="111"/>
      <c r="BF13" s="108" t="e">
        <f aca="false">VLOOKUP($A13,#REF!, 34, FALSE())</f>
        <v>#VALUE!</v>
      </c>
      <c r="BG13" s="108" t="e">
        <f aca="false">VLOOKUP($A13,#REF!, 22, FALSE())</f>
        <v>#VALUE!</v>
      </c>
      <c r="BH13" s="109"/>
    </row>
    <row r="14" customFormat="false" ht="12.75" hidden="false" customHeight="true" outlineLevel="0" collapsed="false">
      <c r="A14" s="86" t="s">
        <v>93</v>
      </c>
      <c r="B14" s="86" t="e">
        <f aca="false">VLOOKUP($A14,#REF!, 34, FALSE())</f>
        <v>#VALUE!</v>
      </c>
      <c r="C14" s="87" t="str">
        <f aca="false">CONCATENATE("unused_",A14)</f>
        <v>unused_SOC_GPIO26</v>
      </c>
      <c r="D14" s="88" t="e">
        <f aca="false">IF(LEN(VLOOKUP($A14,#REF!,8,FALSE())),LEFT(VLOOKUP($A14,#REF!,8,FALSE()),LEN(VLOOKUP($A14,#REF!,8,FALSE()))-2),"")</f>
        <v>#VALUE!</v>
      </c>
      <c r="E14" s="89" t="e">
        <f aca="false">IF(LEN(VLOOKUP($A14,#REF!,4,FALSE())),IF(INDEX(#REF!,MATCH($A14,#REF!,0),1),LEFT(VLOOKUP($A14,#REF!,4,FALSE()),LEN(VLOOKUP($A14,#REF!,4,FALSE()))-2),CONCATENATE(LEFT(VLOOKUP($A14,#REF!,4,FALSE()),LEN(VLOOKUP($A14,#REF!,4,FALSE()))-2),"*")),"")</f>
        <v>#VALUE!</v>
      </c>
      <c r="F14" s="90" t="e">
        <f aca="false">IF(LEN(VLOOKUP($A14,#REF!,5,FALSE())),IF(INDEX(#REF!,MATCH($A14,#REF!,0),2),LEFT(VLOOKUP($A14,#REF!,5,FALSE()),LEN(VLOOKUP($A14,#REF!,5,FALSE()))-2),CONCATENATE(LEFT(VLOOKUP($A14,#REF!,5,FALSE()),LEN(VLOOKUP($A14,#REF!,5,FALSE()))-2),"*")),"")</f>
        <v>#VALUE!</v>
      </c>
      <c r="G14" s="90" t="e">
        <f aca="false">IF(LEN(VLOOKUP($A14,#REF!,6,FALSE())),IF(INDEX(#REF!,MATCH($A14,#REF!,0),3),LEFT(VLOOKUP($A14,#REF!,6,FALSE()),LEN(VLOOKUP($A14,#REF!,6,FALSE()))-2),CONCATENATE(LEFT(VLOOKUP($A14,#REF!,6,FALSE()),LEN(VLOOKUP($A14,#REF!,6,FALSE()))-2),"*")),"")</f>
        <v>#VALUE!</v>
      </c>
      <c r="H14" s="91" t="e">
        <f aca="false">IF(LEN(VLOOKUP($A14,#REF!,7,FALSE())),IF(INDEX(#REF!,MATCH($A14,#REF!,0),4),LEFT(VLOOKUP($A14,#REF!,7,FALSE()),LEN(VLOOKUP($A14,#REF!,7,FALSE()))-2),CONCATENATE(LEFT(VLOOKUP($A14,#REF!,7,FALSE()),LEN(VLOOKUP($A14,#REF!,7,FALSE()))-2),"*")),"")</f>
        <v>#VALUE!</v>
      </c>
      <c r="I14" s="92" t="e">
        <f aca="false">IF(LEN(VLOOKUP($A14,#REF!,8,FALSE())),UPPER(RIGHT(VLOOKUP($A14,#REF!,8,FALSE()), 1)),"")</f>
        <v>#VALUE!</v>
      </c>
      <c r="J14" s="90" t="e">
        <f aca="false">IF(LEN(VLOOKUP($A14,#REF!,4,FALSE())),UPPER(RIGHT(VLOOKUP($A14,#REF!,4,FALSE()), 1)),"")</f>
        <v>#VALUE!</v>
      </c>
      <c r="K14" s="90" t="e">
        <f aca="false">IF(LEN(VLOOKUP($A14,#REF!,5,FALSE())),UPPER(RIGHT(VLOOKUP($A14,#REF!,5,FALSE()), 1)),"")</f>
        <v>#VALUE!</v>
      </c>
      <c r="L14" s="90" t="e">
        <f aca="false">IF(LEN(VLOOKUP($A14,#REF!,6,FALSE())),UPPER(RIGHT(VLOOKUP($A14,#REF!,6,FALSE()), 1)),"")</f>
        <v>#VALUE!</v>
      </c>
      <c r="M14" s="91" t="e">
        <f aca="false">IF(LEN(VLOOKUP($A14,#REF!,7,FALSE())),UPPER(RIGHT(VLOOKUP($A14,#REF!,7,FALSE()), 1)),"")</f>
        <v>#VALUE!</v>
      </c>
      <c r="N14" s="86" t="e">
        <f aca="false">IF(E14="","RSVD0")</f>
        <v>#VALUE!</v>
      </c>
      <c r="O14" s="86" t="e">
        <f aca="false">IF(F14="","RSVD1")</f>
        <v>#VALUE!</v>
      </c>
      <c r="P14" s="86" t="e">
        <f aca="false">IF(G14="","RSVD2")</f>
        <v>#VALUE!</v>
      </c>
      <c r="Q14" s="86" t="e">
        <f aca="false">IF(H14="","RSVD3")</f>
        <v>#VALUE!</v>
      </c>
      <c r="R14" s="86" t="s">
        <v>94</v>
      </c>
      <c r="S14" s="100" t="e">
        <f aca="false">HLOOKUP("Device Tree Pin Name",#REF!,MATCH($A14,#REF!,0),FALSE())</f>
        <v>#VALUE!</v>
      </c>
      <c r="T14" s="95" t="e">
        <f aca="false">HLOOKUP("power rail",#REF!,MATCH($A14,#REF!,0),FALSE())</f>
        <v>#VALUE!</v>
      </c>
      <c r="U14" s="96" t="e">
        <f aca="false">HLOOKUP("Wake Capable",#REF!,MATCH($A14,#REF!,0),FALSE())</f>
        <v>#VALUE!</v>
      </c>
      <c r="V14" s="96" t="e">
        <f aca="false">HLOOKUP("Strap",#REF!,MATCH($A14,#REF!,0),FALSE())</f>
        <v>#VALUE!</v>
      </c>
      <c r="W14" s="96" t="e">
        <f aca="false">HLOOKUP("GTE",#REF!,MATCH($A14,#REF!,0),FALSE())</f>
        <v>#VALUE!</v>
      </c>
      <c r="X14" s="96" t="e">
        <f aca="false">HLOOKUP("DPD_Control",#REF!,MATCH($A14,#REF!,0),FALSE())</f>
        <v>#VALUE!</v>
      </c>
      <c r="Y14" s="96" t="e">
        <f aca="false">HLOOKUP("DPD_Group",#REF!,MATCH($A14,#REF!,0),FALSE())</f>
        <v>#VALUE!</v>
      </c>
      <c r="Z14" s="95" t="e">
        <f aca="false">HLOOKUP("Pad Category",#REF!,MATCH($A14,#REF!,0),FALSE())</f>
        <v>#VALUE!</v>
      </c>
      <c r="AA14" s="95" t="e">
        <f aca="false">HLOOKUP("Pad type",#REF!,MATCH($A14,#REF!,0),FALSE())</f>
        <v>#VALUE!</v>
      </c>
      <c r="AB14" s="95" t="e">
        <f aca="false">HLOOKUP("Pull Strength",#REF!,MATCH($A14,#REF!,0),FALSE())</f>
        <v>#VALUE!</v>
      </c>
      <c r="AC14" s="95" t="e">
        <f aca="false">HLOOKUP("POR Pin State",#REF!,MATCH($A14,#REF!,0),FALSE())</f>
        <v>#VALUE!</v>
      </c>
      <c r="AD14" s="95" t="str">
        <f aca="false">IF(OR($AQ14="",$AQ14=$C14),$R14,IF($AQ14=$D14,SUBSTITUTE(SUBSTITUTE($AQ14,"GPIO3_","GPIO_"),".0",""),IF($AQ14=$E14,$N14,IF($AQ14=$F14,$O14,IF($AQ14=$G14,$P14,IF($AQ14=$H14,$Q14,"INVALID"))))))</f>
        <v>RSVD0</v>
      </c>
      <c r="AE14" s="97"/>
      <c r="AF14" s="98" t="str">
        <f aca="false">IF(AND(OR($AS14="Int PU",$AS14="Int PD"),OR(AND($AZ14&lt;&gt;"",$AZ14&lt;&gt;"0"),AND($BA14&lt;&gt;"",$BA14&lt;&gt;"0"))),"INVALID",IF(OR($AQ14=$C14,$AS14="Int PD"),"PULL_DOWN",IF(OR($AS14="Int PU",AND($AE14="YES",OR($AZ14="",$AZ14="0"),OR($BA14="",$BA14="0"),OR($AR14="Input",$AR14="Bidirectional"))),"PULL_UP","NORMAL")))</f>
        <v>PULL_DOWN</v>
      </c>
      <c r="AG14" s="98" t="e">
        <f aca="false">IF($AU14="Input", "TRISTATE", IF($AV14="Z","TRISTATE",IF($AT14=$F14,"TRISTATE","NORMAL")))</f>
        <v>#VALUE!</v>
      </c>
      <c r="AH14" s="98" t="e">
        <f aca="false">IF(OR($AT14=$F14,$AU14="Output"),"DISABLE","ENABLE")</f>
        <v>#VALUE!</v>
      </c>
      <c r="AI14" s="112" t="e">
        <f aca="false">IF($AT14&lt;&gt;$G14,"N/A",IF($AV14="Drive 1", "1", IF($AV14="Drive 0", "0", "")))</f>
        <v>#VALUE!</v>
      </c>
      <c r="AJ14" s="99" t="b">
        <f aca="false">TRUE()</f>
        <v>1</v>
      </c>
      <c r="AK14" s="99" t="b">
        <f aca="false">TRUE()</f>
        <v>1</v>
      </c>
      <c r="AL14" s="99" t="b">
        <f aca="false">TRUE()</f>
        <v>1</v>
      </c>
      <c r="AM14" s="99" t="b">
        <f aca="false">TRUE()</f>
        <v>1</v>
      </c>
      <c r="AN14" s="99" t="b">
        <f aca="false">TRUE()</f>
        <v>1</v>
      </c>
      <c r="AO14" s="99" t="b">
        <f aca="false">TRUE()</f>
        <v>1</v>
      </c>
      <c r="AP14" s="100" t="str">
        <f aca="false">IF(AND($AJ14:$AO14), "VALID", "INVALID")</f>
        <v>VALID</v>
      </c>
      <c r="AQ14" s="101" t="s">
        <v>95</v>
      </c>
      <c r="AR14" s="102" t="s">
        <v>79</v>
      </c>
      <c r="AS14" s="103"/>
      <c r="AT14" s="104"/>
      <c r="AU14" s="104"/>
      <c r="AV14" s="104"/>
      <c r="AW14" s="110" t="s">
        <v>85</v>
      </c>
      <c r="AX14" s="103" t="s">
        <v>85</v>
      </c>
      <c r="AY14" s="104"/>
      <c r="AZ14" s="103"/>
      <c r="BA14" s="103"/>
      <c r="BB14" s="105"/>
      <c r="BC14" s="104"/>
      <c r="BD14" s="106"/>
      <c r="BE14" s="16" t="s">
        <v>3</v>
      </c>
      <c r="BF14" s="108" t="e">
        <f aca="false">VLOOKUP($A14,#REF!, 34, FALSE())</f>
        <v>#VALUE!</v>
      </c>
      <c r="BG14" s="108" t="e">
        <f aca="false">VLOOKUP($A14,#REF!, 22, FALSE())</f>
        <v>#VALUE!</v>
      </c>
      <c r="BH14" s="109"/>
    </row>
    <row r="15" customFormat="false" ht="12.75" hidden="false" customHeight="true" outlineLevel="0" collapsed="false">
      <c r="A15" s="86" t="s">
        <v>96</v>
      </c>
      <c r="B15" s="86" t="e">
        <f aca="false">VLOOKUP($A15,#REF!, 34, FALSE())</f>
        <v>#VALUE!</v>
      </c>
      <c r="C15" s="87" t="str">
        <f aca="false">CONCATENATE("unused_",A15)</f>
        <v>unused_SOC_GPIO27</v>
      </c>
      <c r="D15" s="88" t="e">
        <f aca="false">IF(LEN(VLOOKUP($A15,#REF!,8,FALSE())),LEFT(VLOOKUP($A15,#REF!,8,FALSE()),LEN(VLOOKUP($A15,#REF!,8,FALSE()))-2),"")</f>
        <v>#VALUE!</v>
      </c>
      <c r="E15" s="89" t="e">
        <f aca="false">IF(LEN(VLOOKUP($A15,#REF!,4,FALSE())),IF(INDEX(#REF!,MATCH($A15,#REF!,0),1),LEFT(VLOOKUP($A15,#REF!,4,FALSE()),LEN(VLOOKUP($A15,#REF!,4,FALSE()))-2),CONCATENATE(LEFT(VLOOKUP($A15,#REF!,4,FALSE()),LEN(VLOOKUP($A15,#REF!,4,FALSE()))-2),"*")),"")</f>
        <v>#VALUE!</v>
      </c>
      <c r="F15" s="90" t="e">
        <f aca="false">IF(LEN(VLOOKUP($A15,#REF!,5,FALSE())),IF(INDEX(#REF!,MATCH($A15,#REF!,0),2),LEFT(VLOOKUP($A15,#REF!,5,FALSE()),LEN(VLOOKUP($A15,#REF!,5,FALSE()))-2),CONCATENATE(LEFT(VLOOKUP($A15,#REF!,5,FALSE()),LEN(VLOOKUP($A15,#REF!,5,FALSE()))-2),"*")),"")</f>
        <v>#VALUE!</v>
      </c>
      <c r="G15" s="90" t="e">
        <f aca="false">IF(LEN(VLOOKUP($A15,#REF!,6,FALSE())),IF(INDEX(#REF!,MATCH($A15,#REF!,0),3),LEFT(VLOOKUP($A15,#REF!,6,FALSE()),LEN(VLOOKUP($A15,#REF!,6,FALSE()))-2),CONCATENATE(LEFT(VLOOKUP($A15,#REF!,6,FALSE()),LEN(VLOOKUP($A15,#REF!,6,FALSE()))-2),"*")),"")</f>
        <v>#VALUE!</v>
      </c>
      <c r="H15" s="91" t="e">
        <f aca="false">IF(LEN(VLOOKUP($A15,#REF!,7,FALSE())),IF(INDEX(#REF!,MATCH($A15,#REF!,0),4),LEFT(VLOOKUP($A15,#REF!,7,FALSE()),LEN(VLOOKUP($A15,#REF!,7,FALSE()))-2),CONCATENATE(LEFT(VLOOKUP($A15,#REF!,7,FALSE()),LEN(VLOOKUP($A15,#REF!,7,FALSE()))-2),"*")),"")</f>
        <v>#VALUE!</v>
      </c>
      <c r="I15" s="92" t="e">
        <f aca="false">IF(LEN(VLOOKUP($A15,#REF!,8,FALSE())),UPPER(RIGHT(VLOOKUP($A15,#REF!,8,FALSE()), 1)),"")</f>
        <v>#VALUE!</v>
      </c>
      <c r="J15" s="90" t="e">
        <f aca="false">IF(LEN(VLOOKUP($A15,#REF!,4,FALSE())),UPPER(RIGHT(VLOOKUP($A15,#REF!,4,FALSE()), 1)),"")</f>
        <v>#VALUE!</v>
      </c>
      <c r="K15" s="90" t="e">
        <f aca="false">IF(LEN(VLOOKUP($A15,#REF!,5,FALSE())),UPPER(RIGHT(VLOOKUP($A15,#REF!,5,FALSE()), 1)),"")</f>
        <v>#VALUE!</v>
      </c>
      <c r="L15" s="90" t="e">
        <f aca="false">IF(LEN(VLOOKUP($A15,#REF!,6,FALSE())),UPPER(RIGHT(VLOOKUP($A15,#REF!,6,FALSE()), 1)),"")</f>
        <v>#VALUE!</v>
      </c>
      <c r="M15" s="91" t="e">
        <f aca="false">IF(LEN(VLOOKUP($A15,#REF!,7,FALSE())),UPPER(RIGHT(VLOOKUP($A15,#REF!,7,FALSE()), 1)),"")</f>
        <v>#VALUE!</v>
      </c>
      <c r="N15" s="86" t="e">
        <f aca="false">IF(E15="","RSVD0")</f>
        <v>#VALUE!</v>
      </c>
      <c r="O15" s="86" t="e">
        <f aca="false">IF(F15="","RSVD1")</f>
        <v>#VALUE!</v>
      </c>
      <c r="P15" s="86" t="e">
        <f aca="false">IF(G15="","RSVD2")</f>
        <v>#VALUE!</v>
      </c>
      <c r="Q15" s="86" t="e">
        <f aca="false">IF(H15="","RSVD3")</f>
        <v>#VALUE!</v>
      </c>
      <c r="R15" s="86" t="s">
        <v>94</v>
      </c>
      <c r="S15" s="100" t="e">
        <f aca="false">HLOOKUP("Device Tree Pin Name",#REF!,MATCH($A15,#REF!,0),FALSE())</f>
        <v>#VALUE!</v>
      </c>
      <c r="T15" s="95" t="e">
        <f aca="false">HLOOKUP("power rail",#REF!,MATCH($A15,#REF!,0),FALSE())</f>
        <v>#VALUE!</v>
      </c>
      <c r="U15" s="96" t="e">
        <f aca="false">HLOOKUP("Wake Capable",#REF!,MATCH($A15,#REF!,0),FALSE())</f>
        <v>#VALUE!</v>
      </c>
      <c r="V15" s="96" t="e">
        <f aca="false">HLOOKUP("Strap",#REF!,MATCH($A15,#REF!,0),FALSE())</f>
        <v>#VALUE!</v>
      </c>
      <c r="W15" s="96" t="e">
        <f aca="false">HLOOKUP("GTE",#REF!,MATCH($A15,#REF!,0),FALSE())</f>
        <v>#VALUE!</v>
      </c>
      <c r="X15" s="96" t="e">
        <f aca="false">HLOOKUP("DPD_Control",#REF!,MATCH($A15,#REF!,0),FALSE())</f>
        <v>#VALUE!</v>
      </c>
      <c r="Y15" s="96" t="e">
        <f aca="false">HLOOKUP("DPD_Group",#REF!,MATCH($A15,#REF!,0),FALSE())</f>
        <v>#VALUE!</v>
      </c>
      <c r="Z15" s="95" t="e">
        <f aca="false">HLOOKUP("Pad Category",#REF!,MATCH($A15,#REF!,0),FALSE())</f>
        <v>#VALUE!</v>
      </c>
      <c r="AA15" s="95" t="e">
        <f aca="false">HLOOKUP("Pad type",#REF!,MATCH($A15,#REF!,0),FALSE())</f>
        <v>#VALUE!</v>
      </c>
      <c r="AB15" s="95" t="e">
        <f aca="false">HLOOKUP("Pull Strength",#REF!,MATCH($A15,#REF!,0),FALSE())</f>
        <v>#VALUE!</v>
      </c>
      <c r="AC15" s="95" t="e">
        <f aca="false">HLOOKUP("POR Pin State",#REF!,MATCH($A15,#REF!,0),FALSE())</f>
        <v>#VALUE!</v>
      </c>
      <c r="AD15" s="95" t="str">
        <f aca="false">IF(OR($AQ15="",$AQ15=$C15),$R15,IF($AQ15=$D15,SUBSTITUTE(SUBSTITUTE($AQ15,"GPIO3_","GPIO_"),".0",""),IF($AQ15=$E15,$N15,IF($AQ15=$F15,$O15,IF($AQ15=$G15,$P15,IF($AQ15=$H15,$Q15,"INVALID"))))))</f>
        <v>RSVD0</v>
      </c>
      <c r="AE15" s="97"/>
      <c r="AF15" s="98" t="str">
        <f aca="false">IF(AND(OR($AS15="Int PU",$AS15="Int PD"),OR(AND($AZ15&lt;&gt;"",$AZ15&lt;&gt;"0"),AND($BA15&lt;&gt;"",$BA15&lt;&gt;"0"))),"INVALID",IF(OR($AQ15=$C15,$AS15="Int PD"),"PULL_DOWN",IF(OR($AS15="Int PU",AND($AE15="YES",OR($AZ15="",$AZ15="0"),OR($BA15="",$BA15="0"),OR($AR15="Input",$AR15="Bidirectional"))),"PULL_UP","NORMAL")))</f>
        <v>PULL_DOWN</v>
      </c>
      <c r="AG15" s="98" t="e">
        <f aca="false">IF($AU15="Input", "TRISTATE", IF($AV15="Z","TRISTATE",IF($AT15=$F15,"TRISTATE","NORMAL")))</f>
        <v>#VALUE!</v>
      </c>
      <c r="AH15" s="98" t="e">
        <f aca="false">IF(OR($AT15=$F15,$AU15="Output"),"DISABLE","ENABLE")</f>
        <v>#VALUE!</v>
      </c>
      <c r="AI15" s="112" t="e">
        <f aca="false">IF($AT15&lt;&gt;$G15,"N/A",IF($AV15="Drive 1", "1", IF($AV15="Drive 0", "0", "")))</f>
        <v>#VALUE!</v>
      </c>
      <c r="AJ15" s="99" t="b">
        <f aca="false">TRUE()</f>
        <v>1</v>
      </c>
      <c r="AK15" s="99" t="b">
        <f aca="false">TRUE()</f>
        <v>1</v>
      </c>
      <c r="AL15" s="99" t="b">
        <f aca="false">TRUE()</f>
        <v>1</v>
      </c>
      <c r="AM15" s="99" t="b">
        <f aca="false">TRUE()</f>
        <v>1</v>
      </c>
      <c r="AN15" s="99" t="b">
        <f aca="false">TRUE()</f>
        <v>1</v>
      </c>
      <c r="AO15" s="99" t="b">
        <f aca="false">TRUE()</f>
        <v>1</v>
      </c>
      <c r="AP15" s="100" t="str">
        <f aca="false">IF(AND($AJ15:$AO15), "VALID", "INVALID")</f>
        <v>VALID</v>
      </c>
      <c r="AQ15" s="101" t="s">
        <v>97</v>
      </c>
      <c r="AR15" s="102" t="s">
        <v>79</v>
      </c>
      <c r="AS15" s="103"/>
      <c r="AT15" s="104"/>
      <c r="AU15" s="104"/>
      <c r="AV15" s="104"/>
      <c r="AW15" s="110" t="s">
        <v>85</v>
      </c>
      <c r="AX15" s="103" t="s">
        <v>85</v>
      </c>
      <c r="AY15" s="104"/>
      <c r="AZ15" s="103"/>
      <c r="BA15" s="103"/>
      <c r="BB15" s="105"/>
      <c r="BC15" s="104"/>
      <c r="BD15" s="106"/>
      <c r="BE15" s="16" t="s">
        <v>3</v>
      </c>
      <c r="BF15" s="108" t="e">
        <f aca="false">VLOOKUP($A15,#REF!, 34, FALSE())</f>
        <v>#VALUE!</v>
      </c>
      <c r="BG15" s="108" t="e">
        <f aca="false">VLOOKUP($A15,#REF!, 22, FALSE())</f>
        <v>#VALUE!</v>
      </c>
      <c r="BH15" s="109"/>
    </row>
    <row r="16" customFormat="false" ht="12.75" hidden="false" customHeight="true" outlineLevel="0" collapsed="false">
      <c r="A16" s="86" t="s">
        <v>98</v>
      </c>
      <c r="B16" s="86" t="e">
        <f aca="false">VLOOKUP($A16,#REF!, 34, FALSE())</f>
        <v>#VALUE!</v>
      </c>
      <c r="C16" s="87" t="str">
        <f aca="false">CONCATENATE("unused_",A16)</f>
        <v>unused_PMU_INT_N</v>
      </c>
      <c r="D16" s="88" t="e">
        <f aca="false">IF(LEN(VLOOKUP($A16,#REF!,8,FALSE())),LEFT(VLOOKUP($A16,#REF!,8,FALSE()),LEN(VLOOKUP($A16,#REF!,8,FALSE()))-2),"")</f>
        <v>#VALUE!</v>
      </c>
      <c r="E16" s="89" t="e">
        <f aca="false">IF(LEN(VLOOKUP($A16,#REF!,4,FALSE())),IF(INDEX(#REF!,MATCH($A16,#REF!,0),1),LEFT(VLOOKUP($A16,#REF!,4,FALSE()),LEN(VLOOKUP($A16,#REF!,4,FALSE()))-2),CONCATENATE(LEFT(VLOOKUP($A16,#REF!,4,FALSE()),LEN(VLOOKUP($A16,#REF!,4,FALSE()))-2),"*")),"")</f>
        <v>#VALUE!</v>
      </c>
      <c r="F16" s="90" t="e">
        <f aca="false">IF(LEN(VLOOKUP($A16,#REF!,5,FALSE())),IF(INDEX(#REF!,MATCH($A16,#REF!,0),2),LEFT(VLOOKUP($A16,#REF!,5,FALSE()),LEN(VLOOKUP($A16,#REF!,5,FALSE()))-2),CONCATENATE(LEFT(VLOOKUP($A16,#REF!,5,FALSE()),LEN(VLOOKUP($A16,#REF!,5,FALSE()))-2),"*")),"")</f>
        <v>#VALUE!</v>
      </c>
      <c r="G16" s="90" t="e">
        <f aca="false">IF(LEN(VLOOKUP($A16,#REF!,6,FALSE())),IF(INDEX(#REF!,MATCH($A16,#REF!,0),3),LEFT(VLOOKUP($A16,#REF!,6,FALSE()),LEN(VLOOKUP($A16,#REF!,6,FALSE()))-2),CONCATENATE(LEFT(VLOOKUP($A16,#REF!,6,FALSE()),LEN(VLOOKUP($A16,#REF!,6,FALSE()))-2),"*")),"")</f>
        <v>#VALUE!</v>
      </c>
      <c r="H16" s="91" t="e">
        <f aca="false">IF(LEN(VLOOKUP($A16,#REF!,7,FALSE())),IF(INDEX(#REF!,MATCH($A16,#REF!,0),4),LEFT(VLOOKUP($A16,#REF!,7,FALSE()),LEN(VLOOKUP($A16,#REF!,7,FALSE()))-2),CONCATENATE(LEFT(VLOOKUP($A16,#REF!,7,FALSE()),LEN(VLOOKUP($A16,#REF!,7,FALSE()))-2),"*")),"")</f>
        <v>#VALUE!</v>
      </c>
      <c r="I16" s="92" t="e">
        <f aca="false">IF(LEN(VLOOKUP($A16,#REF!,8,FALSE())),UPPER(RIGHT(VLOOKUP($A16,#REF!,8,FALSE()), 1)),"")</f>
        <v>#VALUE!</v>
      </c>
      <c r="J16" s="90" t="e">
        <f aca="false">IF(LEN(VLOOKUP($A16,#REF!,4,FALSE())),UPPER(RIGHT(VLOOKUP($A16,#REF!,4,FALSE()), 1)),"")</f>
        <v>#VALUE!</v>
      </c>
      <c r="K16" s="90" t="e">
        <f aca="false">IF(LEN(VLOOKUP($A16,#REF!,5,FALSE())),UPPER(RIGHT(VLOOKUP($A16,#REF!,5,FALSE()), 1)),"")</f>
        <v>#VALUE!</v>
      </c>
      <c r="L16" s="90" t="e">
        <f aca="false">IF(LEN(VLOOKUP($A16,#REF!,6,FALSE())),UPPER(RIGHT(VLOOKUP($A16,#REF!,6,FALSE()), 1)),"")</f>
        <v>#VALUE!</v>
      </c>
      <c r="M16" s="91" t="e">
        <f aca="false">IF(LEN(VLOOKUP($A16,#REF!,7,FALSE())),UPPER(RIGHT(VLOOKUP($A16,#REF!,7,FALSE()), 1)),"")</f>
        <v>#VALUE!</v>
      </c>
      <c r="N16" s="93"/>
      <c r="O16" s="93"/>
      <c r="P16" s="93"/>
      <c r="Q16" s="93"/>
      <c r="R16" s="93"/>
      <c r="S16" s="100" t="e">
        <f aca="false">HLOOKUP("Device Tree Pin Name",#REF!,MATCH($A16,#REF!,0),FALSE())</f>
        <v>#VALUE!</v>
      </c>
      <c r="T16" s="95" t="e">
        <f aca="false">HLOOKUP("power rail",#REF!,MATCH($A16,#REF!,0),FALSE())</f>
        <v>#VALUE!</v>
      </c>
      <c r="U16" s="96" t="e">
        <f aca="false">HLOOKUP("Wake Capable",#REF!,MATCH($A16,#REF!,0),FALSE())</f>
        <v>#VALUE!</v>
      </c>
      <c r="V16" s="96" t="e">
        <f aca="false">HLOOKUP("Strap",#REF!,MATCH($A16,#REF!,0),FALSE())</f>
        <v>#VALUE!</v>
      </c>
      <c r="W16" s="96" t="e">
        <f aca="false">HLOOKUP("GTE",#REF!,MATCH($A16,#REF!,0),FALSE())</f>
        <v>#VALUE!</v>
      </c>
      <c r="X16" s="96" t="e">
        <f aca="false">HLOOKUP("DPD_Control",#REF!,MATCH($A16,#REF!,0),FALSE())</f>
        <v>#VALUE!</v>
      </c>
      <c r="Y16" s="96" t="e">
        <f aca="false">HLOOKUP("DPD_Group",#REF!,MATCH($A16,#REF!,0),FALSE())</f>
        <v>#VALUE!</v>
      </c>
      <c r="Z16" s="95" t="e">
        <f aca="false">HLOOKUP("Pad Category",#REF!,MATCH($A16,#REF!,0),FALSE())</f>
        <v>#VALUE!</v>
      </c>
      <c r="AA16" s="95" t="e">
        <f aca="false">HLOOKUP("Pad type",#REF!,MATCH($A16,#REF!,0),FALSE())</f>
        <v>#VALUE!</v>
      </c>
      <c r="AB16" s="95" t="e">
        <f aca="false">HLOOKUP("Pull Strength",#REF!,MATCH($A16,#REF!,0),FALSE())</f>
        <v>#VALUE!</v>
      </c>
      <c r="AC16" s="95" t="e">
        <f aca="false">HLOOKUP("POR Pin State",#REF!,MATCH($A16,#REF!,0),FALSE())</f>
        <v>#VALUE!</v>
      </c>
      <c r="AD16" s="97"/>
      <c r="AE16" s="97"/>
      <c r="AF16" s="98" t="str">
        <f aca="false">IF(AND(OR($AS16="Int PU",$AS16="Int PD"),OR(AND($AZ16&lt;&gt;"",$AZ16&lt;&gt;"0"),AND($BA16&lt;&gt;"",$BA16&lt;&gt;"0"))),"INVALID",IF(OR($AQ16=$C16,$AS16="Int PD"),"PULL_DOWN",IF(OR($AS16="Int PU",AND($AE16="YES",OR($AZ16="",$AZ16="0"),OR($BA16="",$BA16="0"),OR($AR16="Input",$AR16="Bidirectional"))),"PULL_UP","NORMAL")))</f>
        <v>PULL_DOWN</v>
      </c>
      <c r="AG16" s="98" t="e">
        <f aca="false">IF($AU16="Input", "TRISTATE", IF($AV16="Z","TRISTATE",IF($AT16=$F16,"TRISTATE","NORMAL")))</f>
        <v>#VALUE!</v>
      </c>
      <c r="AH16" s="98" t="e">
        <f aca="false">IF(OR($AT16=$F16,$AU16="Output"),"DISABLE","ENABLE")</f>
        <v>#VALUE!</v>
      </c>
      <c r="AI16" s="97"/>
      <c r="AJ16" s="99" t="b">
        <f aca="false">TRUE()</f>
        <v>1</v>
      </c>
      <c r="AK16" s="99" t="b">
        <f aca="false">TRUE()</f>
        <v>1</v>
      </c>
      <c r="AL16" s="99" t="b">
        <f aca="false">TRUE()</f>
        <v>1</v>
      </c>
      <c r="AM16" s="99" t="b">
        <f aca="false">TRUE()</f>
        <v>1</v>
      </c>
      <c r="AN16" s="99" t="b">
        <f aca="false">TRUE()</f>
        <v>1</v>
      </c>
      <c r="AO16" s="99" t="b">
        <f aca="false">TRUE()</f>
        <v>1</v>
      </c>
      <c r="AP16" s="100" t="str">
        <f aca="false">IF(AND($AJ16:$AO16), "VALID", "INVALID")</f>
        <v>VALID</v>
      </c>
      <c r="AQ16" s="101" t="s">
        <v>99</v>
      </c>
      <c r="AR16" s="102" t="s">
        <v>79</v>
      </c>
      <c r="AS16" s="103"/>
      <c r="AT16" s="103" t="s">
        <v>89</v>
      </c>
      <c r="AU16" s="104"/>
      <c r="AV16" s="104"/>
      <c r="AW16" s="104"/>
      <c r="AX16" s="103" t="s">
        <v>85</v>
      </c>
      <c r="AY16" s="104"/>
      <c r="AZ16" s="103"/>
      <c r="BA16" s="103"/>
      <c r="BB16" s="105"/>
      <c r="BC16" s="104"/>
      <c r="BD16" s="106"/>
      <c r="BE16" s="111" t="s">
        <v>98</v>
      </c>
      <c r="BF16" s="108" t="e">
        <f aca="false">VLOOKUP($A16,#REF!, 34, FALSE())</f>
        <v>#VALUE!</v>
      </c>
      <c r="BG16" s="108" t="e">
        <f aca="false">VLOOKUP($A16,#REF!, 22, FALSE())</f>
        <v>#VALUE!</v>
      </c>
      <c r="BH16" s="109"/>
    </row>
    <row r="17" customFormat="false" ht="12.75" hidden="false" customHeight="true" outlineLevel="0" collapsed="false">
      <c r="A17" s="86" t="s">
        <v>100</v>
      </c>
      <c r="B17" s="86" t="e">
        <f aca="false">VLOOKUP($A17,#REF!, 34, FALSE())</f>
        <v>#VALUE!</v>
      </c>
      <c r="C17" s="87" t="str">
        <f aca="false">CONCATENATE("unused_",A17)</f>
        <v>unused_SOC_PWR_REQ</v>
      </c>
      <c r="D17" s="88" t="e">
        <f aca="false">IF(LEN(VLOOKUP($A17,#REF!,8,FALSE())),LEFT(VLOOKUP($A17,#REF!,8,FALSE()),LEN(VLOOKUP($A17,#REF!,8,FALSE()))-2),"")</f>
        <v>#VALUE!</v>
      </c>
      <c r="E17" s="89" t="e">
        <f aca="false">IF(LEN(VLOOKUP($A17,#REF!,4,FALSE())),IF(INDEX(#REF!,MATCH($A17,#REF!,0),1),LEFT(VLOOKUP($A17,#REF!,4,FALSE()),LEN(VLOOKUP($A17,#REF!,4,FALSE()))-2),CONCATENATE(LEFT(VLOOKUP($A17,#REF!,4,FALSE()),LEN(VLOOKUP($A17,#REF!,4,FALSE()))-2),"*")),"")</f>
        <v>#VALUE!</v>
      </c>
      <c r="F17" s="90" t="e">
        <f aca="false">IF(LEN(VLOOKUP($A17,#REF!,5,FALSE())),IF(INDEX(#REF!,MATCH($A17,#REF!,0),2),LEFT(VLOOKUP($A17,#REF!,5,FALSE()),LEN(VLOOKUP($A17,#REF!,5,FALSE()))-2),CONCATENATE(LEFT(VLOOKUP($A17,#REF!,5,FALSE()),LEN(VLOOKUP($A17,#REF!,5,FALSE()))-2),"*")),"")</f>
        <v>#VALUE!</v>
      </c>
      <c r="G17" s="90" t="e">
        <f aca="false">IF(LEN(VLOOKUP($A17,#REF!,6,FALSE())),IF(INDEX(#REF!,MATCH($A17,#REF!,0),3),LEFT(VLOOKUP($A17,#REF!,6,FALSE()),LEN(VLOOKUP($A17,#REF!,6,FALSE()))-2),CONCATENATE(LEFT(VLOOKUP($A17,#REF!,6,FALSE()),LEN(VLOOKUP($A17,#REF!,6,FALSE()))-2),"*")),"")</f>
        <v>#VALUE!</v>
      </c>
      <c r="H17" s="91" t="e">
        <f aca="false">IF(LEN(VLOOKUP($A17,#REF!,7,FALSE())),IF(INDEX(#REF!,MATCH($A17,#REF!,0),4),LEFT(VLOOKUP($A17,#REF!,7,FALSE()),LEN(VLOOKUP($A17,#REF!,7,FALSE()))-2),CONCATENATE(LEFT(VLOOKUP($A17,#REF!,7,FALSE()),LEN(VLOOKUP($A17,#REF!,7,FALSE()))-2),"*")),"")</f>
        <v>#VALUE!</v>
      </c>
      <c r="I17" s="92" t="e">
        <f aca="false">IF(LEN(VLOOKUP($A17,#REF!,8,FALSE())),UPPER(RIGHT(VLOOKUP($A17,#REF!,8,FALSE()), 1)),"")</f>
        <v>#VALUE!</v>
      </c>
      <c r="J17" s="90" t="e">
        <f aca="false">IF(LEN(VLOOKUP($A17,#REF!,4,FALSE())),UPPER(RIGHT(VLOOKUP($A17,#REF!,4,FALSE()), 1)),"")</f>
        <v>#VALUE!</v>
      </c>
      <c r="K17" s="90" t="e">
        <f aca="false">IF(LEN(VLOOKUP($A17,#REF!,5,FALSE())),UPPER(RIGHT(VLOOKUP($A17,#REF!,5,FALSE()), 1)),"")</f>
        <v>#VALUE!</v>
      </c>
      <c r="L17" s="90" t="e">
        <f aca="false">IF(LEN(VLOOKUP($A17,#REF!,6,FALSE())),UPPER(RIGHT(VLOOKUP($A17,#REF!,6,FALSE()), 1)),"")</f>
        <v>#VALUE!</v>
      </c>
      <c r="M17" s="91" t="e">
        <f aca="false">IF(LEN(VLOOKUP($A17,#REF!,7,FALSE())),UPPER(RIGHT(VLOOKUP($A17,#REF!,7,FALSE()), 1)),"")</f>
        <v>#VALUE!</v>
      </c>
      <c r="N17" s="93"/>
      <c r="O17" s="93"/>
      <c r="P17" s="93"/>
      <c r="Q17" s="93"/>
      <c r="R17" s="93"/>
      <c r="S17" s="100" t="e">
        <f aca="false">HLOOKUP("Device Tree Pin Name",#REF!,MATCH($A17,#REF!,0),FALSE())</f>
        <v>#VALUE!</v>
      </c>
      <c r="T17" s="95" t="e">
        <f aca="false">HLOOKUP("power rail",#REF!,MATCH($A17,#REF!,0),FALSE())</f>
        <v>#VALUE!</v>
      </c>
      <c r="U17" s="96" t="e">
        <f aca="false">HLOOKUP("Wake Capable",#REF!,MATCH($A17,#REF!,0),FALSE())</f>
        <v>#VALUE!</v>
      </c>
      <c r="V17" s="96" t="e">
        <f aca="false">HLOOKUP("Strap",#REF!,MATCH($A17,#REF!,0),FALSE())</f>
        <v>#VALUE!</v>
      </c>
      <c r="W17" s="96" t="e">
        <f aca="false">HLOOKUP("GTE",#REF!,MATCH($A17,#REF!,0),FALSE())</f>
        <v>#VALUE!</v>
      </c>
      <c r="X17" s="96" t="e">
        <f aca="false">HLOOKUP("DPD_Control",#REF!,MATCH($A17,#REF!,0),FALSE())</f>
        <v>#VALUE!</v>
      </c>
      <c r="Y17" s="96" t="e">
        <f aca="false">HLOOKUP("DPD_Group",#REF!,MATCH($A17,#REF!,0),FALSE())</f>
        <v>#VALUE!</v>
      </c>
      <c r="Z17" s="95" t="e">
        <f aca="false">HLOOKUP("Pad Category",#REF!,MATCH($A17,#REF!,0),FALSE())</f>
        <v>#VALUE!</v>
      </c>
      <c r="AA17" s="100" t="e">
        <f aca="false">HLOOKUP("Pad type",#REF!,MATCH($A17,#REF!,0),FALSE())</f>
        <v>#VALUE!</v>
      </c>
      <c r="AB17" s="95" t="e">
        <f aca="false">HLOOKUP("Pull Strength",#REF!,MATCH($A17,#REF!,0),FALSE())</f>
        <v>#VALUE!</v>
      </c>
      <c r="AC17" s="95" t="e">
        <f aca="false">HLOOKUP("POR Pin State",#REF!,MATCH($A17,#REF!,0),FALSE())</f>
        <v>#VALUE!</v>
      </c>
      <c r="AD17" s="97"/>
      <c r="AE17" s="97"/>
      <c r="AF17" s="98" t="str">
        <f aca="false">IF(AND(OR($AS17="Int PU",$AS17="Int PD"),OR(AND($AZ17&lt;&gt;"",$AZ17&lt;&gt;"0"),AND($BA17&lt;&gt;"",$BA17&lt;&gt;"0"))),"INVALID",IF(OR($AQ17=$C17,$AS17="Int PD"),"PULL_DOWN",IF(OR($AS17="Int PU",AND($AE17="YES",OR($AZ17="",$AZ17="0"),OR($BA17="",$BA17="0"),OR($AR17="Input",$AR17="Bidirectional"))),"PULL_UP","NORMAL")))</f>
        <v>PULL_DOWN</v>
      </c>
      <c r="AG17" s="98" t="e">
        <f aca="false">IF($AU17="Input", "TRISTATE", IF($AV17="Z","TRISTATE",IF($AT17=$F17,"TRISTATE","NORMAL")))</f>
        <v>#VALUE!</v>
      </c>
      <c r="AH17" s="98" t="e">
        <f aca="false">IF(OR($AT17=$F17,$AU17="Output"),"DISABLE","ENABLE")</f>
        <v>#VALUE!</v>
      </c>
      <c r="AI17" s="97"/>
      <c r="AJ17" s="99" t="b">
        <f aca="false">TRUE()</f>
        <v>1</v>
      </c>
      <c r="AK17" s="99" t="b">
        <f aca="false">TRUE()</f>
        <v>1</v>
      </c>
      <c r="AL17" s="99" t="b">
        <f aca="false">TRUE()</f>
        <v>1</v>
      </c>
      <c r="AM17" s="99" t="b">
        <f aca="false">TRUE()</f>
        <v>1</v>
      </c>
      <c r="AN17" s="99" t="b">
        <f aca="false">TRUE()</f>
        <v>1</v>
      </c>
      <c r="AO17" s="99" t="b">
        <f aca="false">TRUE()</f>
        <v>1</v>
      </c>
      <c r="AP17" s="100" t="str">
        <f aca="false">IF(AND($AJ17:$AO17), "VALID", "INVALID")</f>
        <v>VALID</v>
      </c>
      <c r="AQ17" s="101" t="s">
        <v>101</v>
      </c>
      <c r="AR17" s="102" t="s">
        <v>79</v>
      </c>
      <c r="AS17" s="103"/>
      <c r="AT17" s="104"/>
      <c r="AU17" s="104"/>
      <c r="AV17" s="104"/>
      <c r="AW17" s="104"/>
      <c r="AX17" s="103" t="s">
        <v>85</v>
      </c>
      <c r="AY17" s="104"/>
      <c r="AZ17" s="103"/>
      <c r="BA17" s="103"/>
      <c r="BB17" s="105"/>
      <c r="BC17" s="104"/>
      <c r="BD17" s="106"/>
      <c r="BE17" s="111" t="s">
        <v>100</v>
      </c>
      <c r="BF17" s="108" t="e">
        <f aca="false">VLOOKUP($A17,#REF!, 34, FALSE())</f>
        <v>#VALUE!</v>
      </c>
      <c r="BG17" s="108" t="e">
        <f aca="false">VLOOKUP($A17,#REF!, 22, FALSE())</f>
        <v>#VALUE!</v>
      </c>
      <c r="BH17" s="109"/>
    </row>
    <row r="18" customFormat="false" ht="12.75" hidden="false" customHeight="true" outlineLevel="0" collapsed="false">
      <c r="A18" s="86" t="s">
        <v>102</v>
      </c>
      <c r="B18" s="86" t="e">
        <f aca="false">VLOOKUP($A18,#REF!, 34, FALSE())</f>
        <v>#VALUE!</v>
      </c>
      <c r="C18" s="87" t="str">
        <f aca="false">CONCATENATE("unused_",A18)</f>
        <v>unused_AO_RETENTION_N</v>
      </c>
      <c r="D18" s="88" t="e">
        <f aca="false">IF(LEN(VLOOKUP($A18,#REF!,8,FALSE())),LEFT(VLOOKUP($A18,#REF!,8,FALSE()),LEN(VLOOKUP($A18,#REF!,8,FALSE()))-2),"")</f>
        <v>#VALUE!</v>
      </c>
      <c r="E18" s="89" t="e">
        <f aca="false">IF(LEN(VLOOKUP($A18,#REF!,4,FALSE())),IF(INDEX(#REF!,MATCH($A18,#REF!,0),1),LEFT(VLOOKUP($A18,#REF!,4,FALSE()),LEN(VLOOKUP($A18,#REF!,4,FALSE()))-2),CONCATENATE(LEFT(VLOOKUP($A18,#REF!,4,FALSE()),LEN(VLOOKUP($A18,#REF!,4,FALSE()))-2),"*")),"")</f>
        <v>#VALUE!</v>
      </c>
      <c r="F18" s="90" t="e">
        <f aca="false">IF(LEN(VLOOKUP($A18,#REF!,5,FALSE())),IF(INDEX(#REF!,MATCH($A18,#REF!,0),2),LEFT(VLOOKUP($A18,#REF!,5,FALSE()),LEN(VLOOKUP($A18,#REF!,5,FALSE()))-2),CONCATENATE(LEFT(VLOOKUP($A18,#REF!,5,FALSE()),LEN(VLOOKUP($A18,#REF!,5,FALSE()))-2),"*")),"")</f>
        <v>#VALUE!</v>
      </c>
      <c r="G18" s="90" t="e">
        <f aca="false">IF(LEN(VLOOKUP($A18,#REF!,6,FALSE())),IF(INDEX(#REF!,MATCH($A18,#REF!,0),3),LEFT(VLOOKUP($A18,#REF!,6,FALSE()),LEN(VLOOKUP($A18,#REF!,6,FALSE()))-2),CONCATENATE(LEFT(VLOOKUP($A18,#REF!,6,FALSE()),LEN(VLOOKUP($A18,#REF!,6,FALSE()))-2),"*")),"")</f>
        <v>#VALUE!</v>
      </c>
      <c r="H18" s="91" t="e">
        <f aca="false">IF(LEN(VLOOKUP($A18,#REF!,7,FALSE())),IF(INDEX(#REF!,MATCH($A18,#REF!,0),4),LEFT(VLOOKUP($A18,#REF!,7,FALSE()),LEN(VLOOKUP($A18,#REF!,7,FALSE()))-3),CONCATENATE(LEFT(VLOOKUP($A18,#REF!,7,FALSE()),LEN(VLOOKUP($A18,#REF!,7,FALSE()))-2),"*")),"")</f>
        <v>#VALUE!</v>
      </c>
      <c r="I18" s="92" t="e">
        <f aca="false">IF(LEN(VLOOKUP($A18,#REF!,8,FALSE())),UPPER(RIGHT(VLOOKUP($A18,#REF!,8,FALSE()), 1)),"")</f>
        <v>#VALUE!</v>
      </c>
      <c r="J18" s="90" t="e">
        <f aca="false">IF(LEN(VLOOKUP($A18,#REF!,4,FALSE())),UPPER(RIGHT(VLOOKUP($A18,#REF!,4,FALSE()), 1)),"")</f>
        <v>#VALUE!</v>
      </c>
      <c r="K18" s="90" t="e">
        <f aca="false">IF(LEN(VLOOKUP($A18,#REF!,5,FALSE())),UPPER(RIGHT(VLOOKUP($A18,#REF!,5,FALSE()), 1)),"")</f>
        <v>#VALUE!</v>
      </c>
      <c r="L18" s="90" t="e">
        <f aca="false">IF(LEN(VLOOKUP($A18,#REF!,6,FALSE())),UPPER(RIGHT(VLOOKUP($A18,#REF!,6,FALSE()), 1)),"")</f>
        <v>#VALUE!</v>
      </c>
      <c r="M18" s="91" t="s">
        <v>81</v>
      </c>
      <c r="N18" s="86" t="s">
        <v>3</v>
      </c>
      <c r="O18" s="86" t="s">
        <v>103</v>
      </c>
      <c r="P18" s="86" t="s">
        <v>104</v>
      </c>
      <c r="Q18" s="86" t="s">
        <v>105</v>
      </c>
      <c r="R18" s="86" t="s">
        <v>106</v>
      </c>
      <c r="S18" s="100" t="e">
        <f aca="false">HLOOKUP("Device Tree Pin Name",#REF!,MATCH($A18,#REF!,0),FALSE())</f>
        <v>#VALUE!</v>
      </c>
      <c r="T18" s="95" t="e">
        <f aca="false">HLOOKUP("power rail",#REF!,MATCH($A18,#REF!,0),FALSE())</f>
        <v>#VALUE!</v>
      </c>
      <c r="U18" s="96" t="e">
        <f aca="false">HLOOKUP("Wake Capable",#REF!,MATCH($A18,#REF!,0),FALSE())</f>
        <v>#VALUE!</v>
      </c>
      <c r="V18" s="96" t="e">
        <f aca="false">HLOOKUP("Strap",#REF!,MATCH($A18,#REF!,0),FALSE())</f>
        <v>#VALUE!</v>
      </c>
      <c r="W18" s="96" t="e">
        <f aca="false">HLOOKUP("GTE",#REF!,MATCH($A18,#REF!,0),FALSE())</f>
        <v>#VALUE!</v>
      </c>
      <c r="X18" s="96" t="e">
        <f aca="false">HLOOKUP("DPD_Control",#REF!,MATCH($A18,#REF!,0),FALSE())</f>
        <v>#VALUE!</v>
      </c>
      <c r="Y18" s="96" t="e">
        <f aca="false">HLOOKUP("DPD_Group",#REF!,MATCH($A18,#REF!,0),FALSE())</f>
        <v>#VALUE!</v>
      </c>
      <c r="Z18" s="95" t="e">
        <f aca="false">HLOOKUP("Pad Category",#REF!,MATCH($A18,#REF!,0),FALSE())</f>
        <v>#VALUE!</v>
      </c>
      <c r="AA18" s="95" t="e">
        <f aca="false">HLOOKUP("Pad type",#REF!,MATCH($A18,#REF!,0),FALSE())</f>
        <v>#VALUE!</v>
      </c>
      <c r="AB18" s="95" t="e">
        <f aca="false">HLOOKUP("Pull Strength",#REF!,MATCH($A18,#REF!,0),FALSE())</f>
        <v>#VALUE!</v>
      </c>
      <c r="AC18" s="95" t="e">
        <f aca="false">HLOOKUP("POR Pin State",#REF!,MATCH($A18,#REF!,0),FALSE())</f>
        <v>#VALUE!</v>
      </c>
      <c r="AD18" s="95" t="str">
        <f aca="false">IF(OR($AQ18="",$AQ18=$C18),$R18,IF($AQ18=$D18,SUBSTITUTE(SUBSTITUTE($AQ18,"GPIO3_","GPIO_"),".0",""),IF($AQ18=$E18,$N18,IF($AQ18=$F18,$O18,IF($AQ18=$G18,$P18,IF($AQ18=$H18,$Q18,"INVALID"))))))</f>
        <v>ISTCTRL</v>
      </c>
      <c r="AE18" s="97"/>
      <c r="AF18" s="98" t="str">
        <f aca="false">IF(AND(OR($AS18="Int PU",$AS18="Int PD"),OR(AND($AZ18&lt;&gt;"",$AZ18&lt;&gt;"0"),AND($BA18&lt;&gt;"",$BA18&lt;&gt;"0"))),"INVALID",IF(OR($AQ18=$C18,$AS18="Int PD"),"PULL_DOWN",IF(OR($AS18="Int PU",AND($AE18="YES",OR($AZ18="",$AZ18="0"),OR($BA18="",$BA18="0"),OR($AR18="Input",$AR18="Bidirectional"))),"PULL_UP","NORMAL")))</f>
        <v>PULL_DOWN</v>
      </c>
      <c r="AG18" s="98" t="e">
        <f aca="false">IF($AU18="Input", "TRISTATE", IF($AV18="Z","TRISTATE",IF($AT18=$F18,"TRISTATE","NORMAL")))</f>
        <v>#VALUE!</v>
      </c>
      <c r="AH18" s="98" t="e">
        <f aca="false">IF(OR($AT18=$F18,$AU18="Output"),"DISABLE","ENABLE")</f>
        <v>#VALUE!</v>
      </c>
      <c r="AI18" s="112" t="e">
        <f aca="false">IF($AT18&lt;&gt;$G18,"N/A",IF($AV18="Drive 1", "1", IF($AV18="Drive 0", "0", "")))</f>
        <v>#VALUE!</v>
      </c>
      <c r="AJ18" s="99" t="b">
        <f aca="false">TRUE()</f>
        <v>1</v>
      </c>
      <c r="AK18" s="99" t="b">
        <f aca="false">TRUE()</f>
        <v>1</v>
      </c>
      <c r="AL18" s="99" t="b">
        <f aca="false">TRUE()</f>
        <v>1</v>
      </c>
      <c r="AM18" s="99" t="b">
        <f aca="false">TRUE()</f>
        <v>1</v>
      </c>
      <c r="AN18" s="99" t="b">
        <f aca="false">TRUE()</f>
        <v>1</v>
      </c>
      <c r="AO18" s="99" t="b">
        <f aca="false">TRUE()</f>
        <v>1</v>
      </c>
      <c r="AP18" s="100" t="str">
        <f aca="false">IF(AND($AJ18:$AO18), "VALID", "INVALID")</f>
        <v>VALID</v>
      </c>
      <c r="AQ18" s="101" t="s">
        <v>107</v>
      </c>
      <c r="AR18" s="102" t="s">
        <v>79</v>
      </c>
      <c r="AS18" s="103"/>
      <c r="AT18" s="103" t="s">
        <v>89</v>
      </c>
      <c r="AU18" s="104"/>
      <c r="AV18" s="104"/>
      <c r="AW18" s="110" t="s">
        <v>85</v>
      </c>
      <c r="AX18" s="103" t="s">
        <v>85</v>
      </c>
      <c r="AY18" s="104"/>
      <c r="AZ18" s="103"/>
      <c r="BA18" s="103"/>
      <c r="BB18" s="105"/>
      <c r="BC18" s="104"/>
      <c r="BD18" s="106"/>
      <c r="BE18" s="111"/>
      <c r="BF18" s="108" t="e">
        <f aca="false">VLOOKUP($A18,#REF!, 34, FALSE())</f>
        <v>#VALUE!</v>
      </c>
      <c r="BG18" s="108" t="e">
        <f aca="false">VLOOKUP($A18,#REF!, 22, FALSE())</f>
        <v>#VALUE!</v>
      </c>
      <c r="BH18" s="109"/>
    </row>
    <row r="19" customFormat="false" ht="12.75" hidden="false" customHeight="true" outlineLevel="0" collapsed="false">
      <c r="A19" s="86" t="s">
        <v>108</v>
      </c>
      <c r="B19" s="86" t="e">
        <f aca="false">VLOOKUP($A19,#REF!, 34, FALSE())</f>
        <v>#VALUE!</v>
      </c>
      <c r="C19" s="87" t="str">
        <f aca="false">CONCATENATE("unused_",A19)</f>
        <v>unused_BATT_OC</v>
      </c>
      <c r="D19" s="88" t="e">
        <f aca="false">IF(LEN(VLOOKUP($A19,#REF!,8,FALSE())),LEFT(VLOOKUP($A19,#REF!,8,FALSE()),LEN(VLOOKUP($A19,#REF!,8,FALSE()))-2),"")</f>
        <v>#VALUE!</v>
      </c>
      <c r="E19" s="89" t="e">
        <f aca="false">IF(LEN(VLOOKUP($A19,#REF!,4,FALSE())),IF(INDEX(#REF!,MATCH($A19,#REF!,0),1),LEFT(VLOOKUP($A19,#REF!,4,FALSE()),LEN(VLOOKUP($A19,#REF!,4,FALSE()))-2),CONCATENATE(LEFT(VLOOKUP($A19,#REF!,4,FALSE()),LEN(VLOOKUP($A19,#REF!,4,FALSE()))-2),"*")),"")</f>
        <v>#VALUE!</v>
      </c>
      <c r="F19" s="90" t="e">
        <f aca="false">IF(LEN(VLOOKUP($A19,#REF!,5,FALSE())),IF(INDEX(#REF!,MATCH($A19,#REF!,0),2),LEFT(VLOOKUP($A19,#REF!,5,FALSE()),LEN(VLOOKUP($A19,#REF!,5,FALSE()))-2),CONCATENATE(LEFT(VLOOKUP($A19,#REF!,5,FALSE()),LEN(VLOOKUP($A19,#REF!,5,FALSE()))-2),"*")),"")</f>
        <v>#VALUE!</v>
      </c>
      <c r="G19" s="90" t="e">
        <f aca="false">IF(LEN(VLOOKUP($A19,#REF!,6,FALSE())),IF(INDEX(#REF!,MATCH($A19,#REF!,0),3),LEFT(VLOOKUP($A19,#REF!,6,FALSE()),LEN(VLOOKUP($A19,#REF!,6,FALSE()))-2),CONCATENATE(LEFT(VLOOKUP($A19,#REF!,6,FALSE()),LEN(VLOOKUP($A19,#REF!,6,FALSE()))-2),"*")),"")</f>
        <v>#VALUE!</v>
      </c>
      <c r="H19" s="91" t="e">
        <f aca="false">IF(LEN(VLOOKUP($A19,#REF!,7,FALSE())),IF(INDEX(#REF!,MATCH($A19,#REF!,0),4),LEFT(VLOOKUP($A19,#REF!,7,FALSE()),LEN(VLOOKUP($A19,#REF!,7,FALSE()))-2),CONCATENATE(LEFT(VLOOKUP($A19,#REF!,7,FALSE()),LEN(VLOOKUP($A19,#REF!,7,FALSE()))-2),"*")),"")</f>
        <v>#VALUE!</v>
      </c>
      <c r="I19" s="92" t="e">
        <f aca="false">IF(LEN(VLOOKUP($A19,#REF!,8,FALSE())),UPPER(RIGHT(VLOOKUP($A19,#REF!,8,FALSE()), 1)),"")</f>
        <v>#VALUE!</v>
      </c>
      <c r="J19" s="90" t="e">
        <f aca="false">IF(LEN(VLOOKUP($A19,#REF!,4,FALSE())),UPPER(RIGHT(VLOOKUP($A19,#REF!,4,FALSE()), 1)),"")</f>
        <v>#VALUE!</v>
      </c>
      <c r="K19" s="90" t="e">
        <f aca="false">IF(LEN(VLOOKUP($A19,#REF!,5,FALSE())),UPPER(RIGHT(VLOOKUP($A19,#REF!,5,FALSE()), 1)),"")</f>
        <v>#VALUE!</v>
      </c>
      <c r="L19" s="90" t="e">
        <f aca="false">IF(LEN(VLOOKUP($A19,#REF!,6,FALSE())),UPPER(RIGHT(VLOOKUP($A19,#REF!,6,FALSE()), 1)),"")</f>
        <v>#VALUE!</v>
      </c>
      <c r="M19" s="91" t="e">
        <f aca="false">IF(LEN(VLOOKUP($A19,#REF!,7,FALSE())),UPPER(RIGHT(VLOOKUP($A19,#REF!,7,FALSE()), 1)),"")</f>
        <v>#VALUE!</v>
      </c>
      <c r="N19" s="86" t="s">
        <v>91</v>
      </c>
      <c r="O19" s="86" t="e">
        <f aca="false">IF(F19="","RSVD1")</f>
        <v>#VALUE!</v>
      </c>
      <c r="P19" s="86" t="e">
        <f aca="false">IF(G19="","RSVD2")</f>
        <v>#VALUE!</v>
      </c>
      <c r="Q19" s="86" t="e">
        <f aca="false">IF(H19="","RSVD3")</f>
        <v>#VALUE!</v>
      </c>
      <c r="R19" s="86" t="s">
        <v>83</v>
      </c>
      <c r="S19" s="100" t="e">
        <f aca="false">HLOOKUP("Device Tree Pin Name",#REF!,MATCH($A19,#REF!,0),FALSE())</f>
        <v>#VALUE!</v>
      </c>
      <c r="T19" s="95" t="e">
        <f aca="false">HLOOKUP("power rail",#REF!,MATCH($A19,#REF!,0),FALSE())</f>
        <v>#VALUE!</v>
      </c>
      <c r="U19" s="96" t="e">
        <f aca="false">HLOOKUP("Wake Capable",#REF!,MATCH($A19,#REF!,0),FALSE())</f>
        <v>#VALUE!</v>
      </c>
      <c r="V19" s="96" t="e">
        <f aca="false">HLOOKUP("Strap",#REF!,MATCH($A19,#REF!,0),FALSE())</f>
        <v>#VALUE!</v>
      </c>
      <c r="W19" s="96" t="e">
        <f aca="false">HLOOKUP("GTE",#REF!,MATCH($A19,#REF!,0),FALSE())</f>
        <v>#VALUE!</v>
      </c>
      <c r="X19" s="96" t="e">
        <f aca="false">HLOOKUP("DPD_Control",#REF!,MATCH($A19,#REF!,0),FALSE())</f>
        <v>#VALUE!</v>
      </c>
      <c r="Y19" s="96" t="e">
        <f aca="false">HLOOKUP("DPD_Group",#REF!,MATCH($A19,#REF!,0),FALSE())</f>
        <v>#VALUE!</v>
      </c>
      <c r="Z19" s="95" t="e">
        <f aca="false">HLOOKUP("Pad Category",#REF!,MATCH($A19,#REF!,0),FALSE())</f>
        <v>#VALUE!</v>
      </c>
      <c r="AA19" s="95" t="e">
        <f aca="false">HLOOKUP("Pad type",#REF!,MATCH($A19,#REF!,0),FALSE())</f>
        <v>#VALUE!</v>
      </c>
      <c r="AB19" s="95" t="e">
        <f aca="false">HLOOKUP("Pull Strength",#REF!,MATCH($A19,#REF!,0),FALSE())</f>
        <v>#VALUE!</v>
      </c>
      <c r="AC19" s="95" t="e">
        <f aca="false">HLOOKUP("POR Pin State",#REF!,MATCH($A19,#REF!,0),FALSE())</f>
        <v>#VALUE!</v>
      </c>
      <c r="AD19" s="95" t="str">
        <f aca="false">IF(OR($AQ19="",$AQ19=$C19),$R19,IF($AQ19=$D19,SUBSTITUTE(SUBSTITUTE($AQ19,"GPIO3_","GPIO_"),".0",""),IF($AQ19=$E19,$N19,IF($AQ19=$F19,$O19,IF($AQ19=$G19,$P19,IF($AQ19=$H19,$Q19,"INVALID"))))))</f>
        <v>RSVD1</v>
      </c>
      <c r="AE19" s="97"/>
      <c r="AF19" s="98" t="str">
        <f aca="false">IF(AND(OR($AS19="Int PU",$AS19="Int PD"),OR(AND($AZ19&lt;&gt;"",$AZ19&lt;&gt;"0"),AND($BA19&lt;&gt;"",$BA19&lt;&gt;"0"))),"INVALID",IF(OR($AQ19=$C19,$AS19="Int PD"),"PULL_DOWN",IF(OR($AS19="Int PU",AND($AE19="YES",OR($AZ19="",$AZ19="0"),OR($BA19="",$BA19="0"),OR($AR19="Input",$AR19="Bidirectional"))),"PULL_UP","NORMAL")))</f>
        <v>PULL_DOWN</v>
      </c>
      <c r="AG19" s="98" t="e">
        <f aca="false">IF($AU19="Input", "TRISTATE", IF($AV19="Z","TRISTATE",IF($AT19=$F19,"TRISTATE","NORMAL")))</f>
        <v>#VALUE!</v>
      </c>
      <c r="AH19" s="98" t="e">
        <f aca="false">IF(OR($AT19=$F19,$AU19="Output"),"DISABLE","ENABLE")</f>
        <v>#VALUE!</v>
      </c>
      <c r="AI19" s="112" t="e">
        <f aca="false">IF($AT19&lt;&gt;$G19,"N/A",IF($AV19="Drive 1", "1", IF($AV19="Drive 0", "0", "")))</f>
        <v>#VALUE!</v>
      </c>
      <c r="AJ19" s="99" t="b">
        <f aca="false">TRUE()</f>
        <v>1</v>
      </c>
      <c r="AK19" s="99" t="b">
        <f aca="false">TRUE()</f>
        <v>1</v>
      </c>
      <c r="AL19" s="99" t="b">
        <f aca="false">TRUE()</f>
        <v>1</v>
      </c>
      <c r="AM19" s="99" t="b">
        <f aca="false">TRUE()</f>
        <v>1</v>
      </c>
      <c r="AN19" s="99" t="b">
        <f aca="false">TRUE()</f>
        <v>1</v>
      </c>
      <c r="AO19" s="99" t="b">
        <f aca="false">TRUE()</f>
        <v>1</v>
      </c>
      <c r="AP19" s="100" t="str">
        <f aca="false">IF(AND($AJ19:$AO19), "VALID", "INVALID")</f>
        <v>VALID</v>
      </c>
      <c r="AQ19" s="101" t="s">
        <v>109</v>
      </c>
      <c r="AR19" s="102" t="s">
        <v>79</v>
      </c>
      <c r="AS19" s="103"/>
      <c r="AT19" s="103" t="s">
        <v>89</v>
      </c>
      <c r="AU19" s="104"/>
      <c r="AV19" s="104"/>
      <c r="AW19" s="110" t="s">
        <v>85</v>
      </c>
      <c r="AX19" s="103" t="s">
        <v>85</v>
      </c>
      <c r="AY19" s="104"/>
      <c r="AZ19" s="103"/>
      <c r="BA19" s="103"/>
      <c r="BB19" s="105"/>
      <c r="BC19" s="104"/>
      <c r="BD19" s="106"/>
      <c r="BE19" s="111"/>
      <c r="BF19" s="108" t="e">
        <f aca="false">VLOOKUP($A19,#REF!, 34, FALSE())</f>
        <v>#VALUE!</v>
      </c>
      <c r="BG19" s="108" t="e">
        <f aca="false">VLOOKUP($A19,#REF!, 22, FALSE())</f>
        <v>#VALUE!</v>
      </c>
      <c r="BH19" s="109"/>
    </row>
    <row r="20" customFormat="false" ht="12.75" hidden="false" customHeight="true" outlineLevel="0" collapsed="false">
      <c r="A20" s="86" t="s">
        <v>110</v>
      </c>
      <c r="B20" s="86" t="e">
        <f aca="false">VLOOKUP($A20,#REF!, 34, FALSE())</f>
        <v>#VALUE!</v>
      </c>
      <c r="C20" s="87" t="str">
        <f aca="false">CONCATENATE("unused_",A20)</f>
        <v>unused_BOOTV_CTL_N</v>
      </c>
      <c r="D20" s="88" t="e">
        <f aca="false">IF(LEN(VLOOKUP($A20,#REF!,8,FALSE())),LEFT(VLOOKUP($A20,#REF!,8,FALSE()),LEN(VLOOKUP($A20,#REF!,8,FALSE()))-2),"")</f>
        <v>#VALUE!</v>
      </c>
      <c r="E20" s="89" t="e">
        <f aca="false">IF(LEN(VLOOKUP($A20,#REF!,4,FALSE())),IF(INDEX(#REF!,MATCH($A20,#REF!,0),1),LEFT(VLOOKUP($A20,#REF!,4,FALSE()),LEN(VLOOKUP($A20,#REF!,4,FALSE()))-2),CONCATENATE(LEFT(VLOOKUP($A20,#REF!,4,FALSE()),LEN(VLOOKUP($A20,#REF!,4,FALSE()))-2),"*")),"")</f>
        <v>#VALUE!</v>
      </c>
      <c r="F20" s="90" t="e">
        <f aca="false">IF(LEN(VLOOKUP($A20,#REF!,5,FALSE())),IF(INDEX(#REF!,MATCH($A20,#REF!,0),2),LEFT(VLOOKUP($A20,#REF!,5,FALSE()),LEN(VLOOKUP($A20,#REF!,5,FALSE()))-2),CONCATENATE(LEFT(VLOOKUP($A20,#REF!,5,FALSE()),LEN(VLOOKUP($A20,#REF!,5,FALSE()))-2),"*")),"")</f>
        <v>#VALUE!</v>
      </c>
      <c r="G20" s="90" t="e">
        <f aca="false">IF(LEN(VLOOKUP($A20,#REF!,6,FALSE())),IF(INDEX(#REF!,MATCH($A20,#REF!,0),3),LEFT(VLOOKUP($A20,#REF!,6,FALSE()),LEN(VLOOKUP($A20,#REF!,6,FALSE()))-2),CONCATENATE(LEFT(VLOOKUP($A20,#REF!,6,FALSE()),LEN(VLOOKUP($A20,#REF!,6,FALSE()))-2),"*")),"")</f>
        <v>#VALUE!</v>
      </c>
      <c r="H20" s="91" t="e">
        <f aca="false">IF(LEN(VLOOKUP($A20,#REF!,7,FALSE())),IF(INDEX(#REF!,MATCH($A20,#REF!,0),4),LEFT(VLOOKUP($A20,#REF!,7,FALSE()),LEN(VLOOKUP($A20,#REF!,7,FALSE()))-2),CONCATENATE(LEFT(VLOOKUP($A20,#REF!,7,FALSE()),LEN(VLOOKUP($A20,#REF!,7,FALSE()))-2),"*")),"")</f>
        <v>#VALUE!</v>
      </c>
      <c r="I20" s="92" t="e">
        <f aca="false">IF(LEN(VLOOKUP($A20,#REF!,8,FALSE())),UPPER(RIGHT(VLOOKUP($A20,#REF!,8,FALSE()), 1)),"")</f>
        <v>#VALUE!</v>
      </c>
      <c r="J20" s="90" t="e">
        <f aca="false">IF(LEN(VLOOKUP($A20,#REF!,4,FALSE())),UPPER(RIGHT(VLOOKUP($A20,#REF!,4,FALSE()), 1)),"")</f>
        <v>#VALUE!</v>
      </c>
      <c r="K20" s="90" t="e">
        <f aca="false">IF(LEN(VLOOKUP($A20,#REF!,5,FALSE())),UPPER(RIGHT(VLOOKUP($A20,#REF!,5,FALSE()), 1)),"")</f>
        <v>#VALUE!</v>
      </c>
      <c r="L20" s="90" t="e">
        <f aca="false">IF(LEN(VLOOKUP($A20,#REF!,6,FALSE())),UPPER(RIGHT(VLOOKUP($A20,#REF!,6,FALSE()), 1)),"")</f>
        <v>#VALUE!</v>
      </c>
      <c r="M20" s="91" t="e">
        <f aca="false">IF(LEN(VLOOKUP($A20,#REF!,7,FALSE())),UPPER(RIGHT(VLOOKUP($A20,#REF!,7,FALSE()), 1)),"")</f>
        <v>#VALUE!</v>
      </c>
      <c r="N20" s="86" t="e">
        <f aca="false">IF(E20="","RSVD0")</f>
        <v>#VALUE!</v>
      </c>
      <c r="O20" s="86" t="e">
        <f aca="false">IF(F20="","RSVD1")</f>
        <v>#VALUE!</v>
      </c>
      <c r="P20" s="86" t="e">
        <f aca="false">IF(G20="","RSVD2")</f>
        <v>#VALUE!</v>
      </c>
      <c r="Q20" s="86" t="e">
        <f aca="false">IF(H20="","RSVD3")</f>
        <v>#VALUE!</v>
      </c>
      <c r="R20" s="86" t="s">
        <v>94</v>
      </c>
      <c r="S20" s="100" t="e">
        <f aca="false">HLOOKUP("Device Tree Pin Name",#REF!,MATCH($A20,#REF!,0),FALSE())</f>
        <v>#VALUE!</v>
      </c>
      <c r="T20" s="95" t="e">
        <f aca="false">HLOOKUP("power rail",#REF!,MATCH($A20,#REF!,0),FALSE())</f>
        <v>#VALUE!</v>
      </c>
      <c r="U20" s="96" t="e">
        <f aca="false">HLOOKUP("Wake Capable",#REF!,MATCH($A20,#REF!,0),FALSE())</f>
        <v>#VALUE!</v>
      </c>
      <c r="V20" s="96" t="e">
        <f aca="false">HLOOKUP("Strap",#REF!,MATCH($A20,#REF!,0),FALSE())</f>
        <v>#VALUE!</v>
      </c>
      <c r="W20" s="96" t="e">
        <f aca="false">HLOOKUP("GTE",#REF!,MATCH($A20,#REF!,0),FALSE())</f>
        <v>#VALUE!</v>
      </c>
      <c r="X20" s="96" t="e">
        <f aca="false">HLOOKUP("DPD_Control",#REF!,MATCH($A20,#REF!,0),FALSE())</f>
        <v>#VALUE!</v>
      </c>
      <c r="Y20" s="96" t="e">
        <f aca="false">HLOOKUP("DPD_Group",#REF!,MATCH($A20,#REF!,0),FALSE())</f>
        <v>#VALUE!</v>
      </c>
      <c r="Z20" s="95" t="e">
        <f aca="false">HLOOKUP("Pad Category",#REF!,MATCH($A20,#REF!,0),FALSE())</f>
        <v>#VALUE!</v>
      </c>
      <c r="AA20" s="95" t="e">
        <f aca="false">HLOOKUP("Pad type",#REF!,MATCH($A20,#REF!,0),FALSE())</f>
        <v>#VALUE!</v>
      </c>
      <c r="AB20" s="95" t="e">
        <f aca="false">HLOOKUP("Pull Strength",#REF!,MATCH($A20,#REF!,0),FALSE())</f>
        <v>#VALUE!</v>
      </c>
      <c r="AC20" s="95" t="e">
        <f aca="false">HLOOKUP("POR Pin State",#REF!,MATCH($A20,#REF!,0),FALSE())</f>
        <v>#VALUE!</v>
      </c>
      <c r="AD20" s="95" t="str">
        <f aca="false">IF(OR($AQ20="",$AQ20=$C20),$R20,IF($AQ20=$D20,SUBSTITUTE(SUBSTITUTE($AQ20,"GPIO3_","GPIO_"),".0",""),IF($AQ20=$E20,$N20,IF($AQ20=$F20,$O20,IF($AQ20=$G20,$P20,IF($AQ20=$H20,$Q20,"INVALID"))))))</f>
        <v>RSVD0</v>
      </c>
      <c r="AE20" s="97"/>
      <c r="AF20" s="98" t="str">
        <f aca="false">IF(AND(OR($AS20="Int PU",$AS20="Int PD"),OR(AND($AZ20&lt;&gt;"",$AZ20&lt;&gt;"0"),AND($BA20&lt;&gt;"",$BA20&lt;&gt;"0"))),"INVALID",IF(OR($AQ20=$C20,$AS20="Int PD"),"PULL_DOWN",IF(OR($AS20="Int PU",AND($AE20="YES",OR($AZ20="",$AZ20="0"),OR($BA20="",$BA20="0"),OR($AR20="Input",$AR20="Bidirectional"))),"PULL_UP","NORMAL")))</f>
        <v>PULL_DOWN</v>
      </c>
      <c r="AG20" s="98" t="e">
        <f aca="false">IF($AU20="Input", "TRISTATE", IF($AV20="Z","TRISTATE",IF($AT20=$F20,"TRISTATE","NORMAL")))</f>
        <v>#VALUE!</v>
      </c>
      <c r="AH20" s="98" t="e">
        <f aca="false">IF(OR($AT20=$F20,$AU20="Output"),"DISABLE","ENABLE")</f>
        <v>#VALUE!</v>
      </c>
      <c r="AI20" s="112" t="e">
        <f aca="false">IF($AT20&lt;&gt;$G20,"N/A",IF($AV20="Drive 1", "1", IF($AV20="Drive 0", "0", "")))</f>
        <v>#VALUE!</v>
      </c>
      <c r="AJ20" s="99" t="b">
        <f aca="false">TRUE()</f>
        <v>1</v>
      </c>
      <c r="AK20" s="99" t="b">
        <f aca="false">TRUE()</f>
        <v>1</v>
      </c>
      <c r="AL20" s="99" t="b">
        <f aca="false">TRUE()</f>
        <v>1</v>
      </c>
      <c r="AM20" s="99" t="b">
        <f aca="false">TRUE()</f>
        <v>1</v>
      </c>
      <c r="AN20" s="99" t="b">
        <f aca="false">TRUE()</f>
        <v>1</v>
      </c>
      <c r="AO20" s="99" t="b">
        <f aca="false">TRUE()</f>
        <v>1</v>
      </c>
      <c r="AP20" s="100" t="str">
        <f aca="false">IF(AND($AJ20:$AO20), "VALID", "INVALID")</f>
        <v>VALID</v>
      </c>
      <c r="AQ20" s="101" t="s">
        <v>111</v>
      </c>
      <c r="AR20" s="102" t="s">
        <v>79</v>
      </c>
      <c r="AS20" s="103"/>
      <c r="AT20" s="104"/>
      <c r="AU20" s="104"/>
      <c r="AV20" s="104"/>
      <c r="AW20" s="110" t="s">
        <v>85</v>
      </c>
      <c r="AX20" s="103" t="s">
        <v>85</v>
      </c>
      <c r="AY20" s="104"/>
      <c r="AZ20" s="103"/>
      <c r="BA20" s="103"/>
      <c r="BB20" s="105"/>
      <c r="BC20" s="104"/>
      <c r="BD20" s="106"/>
      <c r="BE20" s="16" t="s">
        <v>3</v>
      </c>
      <c r="BF20" s="108" t="e">
        <f aca="false">VLOOKUP($A20,#REF!, 34, FALSE())</f>
        <v>#VALUE!</v>
      </c>
      <c r="BG20" s="108" t="e">
        <f aca="false">VLOOKUP($A20,#REF!, 22, FALSE())</f>
        <v>#VALUE!</v>
      </c>
      <c r="BH20" s="109"/>
    </row>
    <row r="21" customFormat="false" ht="12.75" hidden="false" customHeight="true" outlineLevel="0" collapsed="false">
      <c r="A21" s="86" t="s">
        <v>112</v>
      </c>
      <c r="B21" s="86" t="e">
        <f aca="false">VLOOKUP($A21,#REF!, 34, FALSE())</f>
        <v>#VALUE!</v>
      </c>
      <c r="C21" s="87" t="str">
        <f aca="false">CONCATENATE("unused_",A21)</f>
        <v>unused_CLK_32K_IN</v>
      </c>
      <c r="D21" s="88" t="e">
        <f aca="false">IF(LEN(VLOOKUP($A21,#REF!,8,FALSE())),LEFT(VLOOKUP($A21,#REF!,8,FALSE()),LEN(VLOOKUP($A21,#REF!,8,FALSE()))-2),"")</f>
        <v>#VALUE!</v>
      </c>
      <c r="E21" s="89" t="e">
        <f aca="false">IF(LEN(VLOOKUP($A21,#REF!,4,FALSE())),IF(INDEX(#REF!,MATCH($A21,#REF!,0),1),LEFT(VLOOKUP($A21,#REF!,4,FALSE()),LEN(VLOOKUP($A21,#REF!,4,FALSE()))-2),CONCATENATE(LEFT(VLOOKUP($A21,#REF!,4,FALSE()),LEN(VLOOKUP($A21,#REF!,4,FALSE()))-2),"*")),"")</f>
        <v>#VALUE!</v>
      </c>
      <c r="F21" s="90" t="e">
        <f aca="false">IF(LEN(VLOOKUP($A21,#REF!,5,FALSE())),IF(INDEX(#REF!,MATCH($A21,#REF!,0),2),LEFT(VLOOKUP($A21,#REF!,5,FALSE()),LEN(VLOOKUP($A21,#REF!,5,FALSE()))-2),CONCATENATE(LEFT(VLOOKUP($A21,#REF!,5,FALSE()),LEN(VLOOKUP($A21,#REF!,5,FALSE()))-2),"*")),"")</f>
        <v>#VALUE!</v>
      </c>
      <c r="G21" s="90" t="e">
        <f aca="false">IF(LEN(VLOOKUP($A21,#REF!,6,FALSE())),IF(INDEX(#REF!,MATCH($A21,#REF!,0),3),LEFT(VLOOKUP($A21,#REF!,6,FALSE()),LEN(VLOOKUP($A21,#REF!,6,FALSE()))-2),CONCATENATE(LEFT(VLOOKUP($A21,#REF!,6,FALSE()),LEN(VLOOKUP($A21,#REF!,6,FALSE()))-2),"*")),"")</f>
        <v>#VALUE!</v>
      </c>
      <c r="H21" s="91" t="e">
        <f aca="false">IF(LEN(VLOOKUP($A21,#REF!,7,FALSE())),IF(INDEX(#REF!,MATCH($A21,#REF!,0),4),LEFT(VLOOKUP($A21,#REF!,7,FALSE()),LEN(VLOOKUP($A21,#REF!,7,FALSE()))-2),CONCATENATE(LEFT(VLOOKUP($A21,#REF!,7,FALSE()),LEN(VLOOKUP($A21,#REF!,7,FALSE()))-2),"*")),"")</f>
        <v>#VALUE!</v>
      </c>
      <c r="I21" s="92" t="e">
        <f aca="false">IF(LEN(VLOOKUP($A21,#REF!,8,FALSE())),UPPER(RIGHT(VLOOKUP($A21,#REF!,8,FALSE()), 1)),"")</f>
        <v>#VALUE!</v>
      </c>
      <c r="J21" s="90" t="e">
        <f aca="false">IF(LEN(VLOOKUP($A21,#REF!,4,FALSE())),UPPER(RIGHT(VLOOKUP($A21,#REF!,4,FALSE()), 1)),"")</f>
        <v>#VALUE!</v>
      </c>
      <c r="K21" s="90" t="e">
        <f aca="false">IF(LEN(VLOOKUP($A21,#REF!,5,FALSE())),UPPER(RIGHT(VLOOKUP($A21,#REF!,5,FALSE()), 1)),"")</f>
        <v>#VALUE!</v>
      </c>
      <c r="L21" s="90" t="e">
        <f aca="false">IF(LEN(VLOOKUP($A21,#REF!,6,FALSE())),UPPER(RIGHT(VLOOKUP($A21,#REF!,6,FALSE()), 1)),"")</f>
        <v>#VALUE!</v>
      </c>
      <c r="M21" s="91" t="e">
        <f aca="false">IF(LEN(VLOOKUP($A21,#REF!,7,FALSE())),UPPER(RIGHT(VLOOKUP($A21,#REF!,7,FALSE()), 1)),"")</f>
        <v>#VALUE!</v>
      </c>
      <c r="N21" s="93"/>
      <c r="O21" s="93"/>
      <c r="P21" s="93"/>
      <c r="Q21" s="93"/>
      <c r="R21" s="93"/>
      <c r="S21" s="100" t="e">
        <f aca="false">HLOOKUP("Device Tree Pin Name",#REF!,MATCH($A21,#REF!,0),FALSE())</f>
        <v>#VALUE!</v>
      </c>
      <c r="T21" s="95" t="e">
        <f aca="false">HLOOKUP("power rail",#REF!,MATCH($A21,#REF!,0),FALSE())</f>
        <v>#VALUE!</v>
      </c>
      <c r="U21" s="96" t="e">
        <f aca="false">HLOOKUP("Wake Capable",#REF!,MATCH($A21,#REF!,0),FALSE())</f>
        <v>#VALUE!</v>
      </c>
      <c r="V21" s="96" t="e">
        <f aca="false">HLOOKUP("Strap",#REF!,MATCH($A21,#REF!,0),FALSE())</f>
        <v>#VALUE!</v>
      </c>
      <c r="W21" s="96" t="e">
        <f aca="false">HLOOKUP("GTE",#REF!,MATCH($A21,#REF!,0),FALSE())</f>
        <v>#VALUE!</v>
      </c>
      <c r="X21" s="96" t="e">
        <f aca="false">HLOOKUP("DPD_Control",#REF!,MATCH($A21,#REF!,0),FALSE())</f>
        <v>#VALUE!</v>
      </c>
      <c r="Y21" s="96" t="e">
        <f aca="false">HLOOKUP("DPD_Group",#REF!,MATCH($A21,#REF!,0),FALSE())</f>
        <v>#VALUE!</v>
      </c>
      <c r="Z21" s="95" t="e">
        <f aca="false">HLOOKUP("Pad Category",#REF!,MATCH($A21,#REF!,0),FALSE())</f>
        <v>#VALUE!</v>
      </c>
      <c r="AA21" s="95" t="e">
        <f aca="false">HLOOKUP("Pad type",#REF!,MATCH($A21,#REF!,0),FALSE())</f>
        <v>#VALUE!</v>
      </c>
      <c r="AB21" s="95" t="e">
        <f aca="false">HLOOKUP("Pull Strength",#REF!,MATCH($A21,#REF!,0),FALSE())</f>
        <v>#VALUE!</v>
      </c>
      <c r="AC21" s="95" t="e">
        <f aca="false">HLOOKUP("POR Pin State",#REF!,MATCH($A21,#REF!,0),FALSE())</f>
        <v>#VALUE!</v>
      </c>
      <c r="AD21" s="97"/>
      <c r="AE21" s="97"/>
      <c r="AF21" s="98" t="str">
        <f aca="false">IF(AND(OR($AS21="Int PU",$AS21="Int PD"),OR(AND($AZ21&lt;&gt;"",$AZ21&lt;&gt;"0"),AND($BA21&lt;&gt;"",$BA21&lt;&gt;"0"))),"INVALID",IF(OR($AQ21=$C21,$AS21="Int PD"),"PULL_DOWN",IF(OR($AS21="Int PU",AND($AE21="YES",OR($AZ21="",$AZ21="0"),OR($BA21="",$BA21="0"),OR($AR21="Input",$AR21="Bidirectional"))),"PULL_UP","NORMAL")))</f>
        <v>PULL_DOWN</v>
      </c>
      <c r="AG21" s="98" t="e">
        <f aca="false">IF($AU21="Input", "TRISTATE", IF($AV21="Z","TRISTATE",IF($AT21=$F21,"TRISTATE","NORMAL")))</f>
        <v>#VALUE!</v>
      </c>
      <c r="AH21" s="98" t="e">
        <f aca="false">IF(OR($AT21=$F21,$AU21="Output"),"DISABLE","ENABLE")</f>
        <v>#VALUE!</v>
      </c>
      <c r="AI21" s="97"/>
      <c r="AJ21" s="99" t="b">
        <f aca="false">TRUE()</f>
        <v>1</v>
      </c>
      <c r="AK21" s="99" t="b">
        <f aca="false">TRUE()</f>
        <v>1</v>
      </c>
      <c r="AL21" s="99" t="b">
        <f aca="false">TRUE()</f>
        <v>1</v>
      </c>
      <c r="AM21" s="99" t="b">
        <f aca="false">TRUE()</f>
        <v>1</v>
      </c>
      <c r="AN21" s="99" t="b">
        <f aca="false">TRUE()</f>
        <v>1</v>
      </c>
      <c r="AO21" s="99" t="b">
        <f aca="false">TRUE()</f>
        <v>1</v>
      </c>
      <c r="AP21" s="100" t="str">
        <f aca="false">IF(AND($AJ21:$AO21), "VALID", "INVALID")</f>
        <v>VALID</v>
      </c>
      <c r="AQ21" s="101" t="s">
        <v>113</v>
      </c>
      <c r="AR21" s="102" t="s">
        <v>79</v>
      </c>
      <c r="AS21" s="103"/>
      <c r="AT21" s="104"/>
      <c r="AU21" s="104"/>
      <c r="AV21" s="104"/>
      <c r="AW21" s="110" t="s">
        <v>85</v>
      </c>
      <c r="AX21" s="103" t="s">
        <v>85</v>
      </c>
      <c r="AY21" s="104"/>
      <c r="AZ21" s="103"/>
      <c r="BA21" s="103"/>
      <c r="BB21" s="105"/>
      <c r="BC21" s="104"/>
      <c r="BD21" s="106"/>
      <c r="BE21" s="111" t="s">
        <v>112</v>
      </c>
      <c r="BF21" s="108" t="e">
        <f aca="false">VLOOKUP($A21,#REF!, 34, FALSE())</f>
        <v>#VALUE!</v>
      </c>
      <c r="BG21" s="108" t="e">
        <f aca="false">VLOOKUP($A21,#REF!, 22, FALSE())</f>
        <v>#VALUE!</v>
      </c>
      <c r="BH21" s="109"/>
    </row>
    <row r="22" customFormat="false" ht="12.75" hidden="false" customHeight="true" outlineLevel="0" collapsed="false">
      <c r="A22" s="86" t="s">
        <v>114</v>
      </c>
      <c r="B22" s="86" t="e">
        <f aca="false">VLOOKUP($A22,#REF!, 34, FALSE())</f>
        <v>#VALUE!</v>
      </c>
      <c r="C22" s="87" t="str">
        <f aca="false">CONCATENATE("unused_",A22)</f>
        <v>unused_POWER_ON</v>
      </c>
      <c r="D22" s="88" t="e">
        <f aca="false">IF(LEN(VLOOKUP($A22,#REF!,8,FALSE())),LEFT(VLOOKUP($A22,#REF!,8,FALSE()),LEN(VLOOKUP($A22,#REF!,8,FALSE()))-2),"")</f>
        <v>#VALUE!</v>
      </c>
      <c r="E22" s="89" t="e">
        <f aca="false">IF(LEN(VLOOKUP($A22,#REF!,4,FALSE())),IF(INDEX(#REF!,MATCH($A22,#REF!,0),1),LEFT(VLOOKUP($A22,#REF!,4,FALSE()),LEN(VLOOKUP($A22,#REF!,4,FALSE()))-2),CONCATENATE(LEFT(VLOOKUP($A22,#REF!,4,FALSE()),LEN(VLOOKUP($A22,#REF!,4,FALSE()))-2),"*")),"")</f>
        <v>#VALUE!</v>
      </c>
      <c r="F22" s="90" t="e">
        <f aca="false">IF(LEN(VLOOKUP($A22,#REF!,5,FALSE())),IF(INDEX(#REF!,MATCH($A22,#REF!,0),2),LEFT(VLOOKUP($A22,#REF!,5,FALSE()),LEN(VLOOKUP($A22,#REF!,5,FALSE()))-2),CONCATENATE(LEFT(VLOOKUP($A22,#REF!,5,FALSE()),LEN(VLOOKUP($A22,#REF!,5,FALSE()))-2),"*")),"")</f>
        <v>#VALUE!</v>
      </c>
      <c r="G22" s="90" t="e">
        <f aca="false">IF(LEN(VLOOKUP($A22,#REF!,6,FALSE())),IF(INDEX(#REF!,MATCH($A22,#REF!,0),3),LEFT(VLOOKUP($A22,#REF!,6,FALSE()),LEN(VLOOKUP($A22,#REF!,6,FALSE()))-2),CONCATENATE(LEFT(VLOOKUP($A22,#REF!,6,FALSE()),LEN(VLOOKUP($A22,#REF!,6,FALSE()))-2),"*")),"")</f>
        <v>#VALUE!</v>
      </c>
      <c r="H22" s="91" t="e">
        <f aca="false">IF(LEN(VLOOKUP($A22,#REF!,7,FALSE())),IF(INDEX(#REF!,MATCH($A22,#REF!,0),4),LEFT(VLOOKUP($A22,#REF!,7,FALSE()),LEN(VLOOKUP($A22,#REF!,7,FALSE()))-2),CONCATENATE(LEFT(VLOOKUP($A22,#REF!,7,FALSE()),LEN(VLOOKUP($A22,#REF!,7,FALSE()))-2),"*")),"")</f>
        <v>#VALUE!</v>
      </c>
      <c r="I22" s="92" t="e">
        <f aca="false">IF(LEN(VLOOKUP($A22,#REF!,8,FALSE())),UPPER(RIGHT(VLOOKUP($A22,#REF!,8,FALSE()), 1)),"")</f>
        <v>#VALUE!</v>
      </c>
      <c r="J22" s="90" t="e">
        <f aca="false">IF(LEN(VLOOKUP($A22,#REF!,4,FALSE())),UPPER(RIGHT(VLOOKUP($A22,#REF!,4,FALSE()), 1)),"")</f>
        <v>#VALUE!</v>
      </c>
      <c r="K22" s="90" t="e">
        <f aca="false">IF(LEN(VLOOKUP($A22,#REF!,5,FALSE())),UPPER(RIGHT(VLOOKUP($A22,#REF!,5,FALSE()), 1)),"")</f>
        <v>#VALUE!</v>
      </c>
      <c r="L22" s="90" t="e">
        <f aca="false">IF(LEN(VLOOKUP($A22,#REF!,6,FALSE())),UPPER(RIGHT(VLOOKUP($A22,#REF!,6,FALSE()), 1)),"")</f>
        <v>#VALUE!</v>
      </c>
      <c r="M22" s="91" t="e">
        <f aca="false">IF(LEN(VLOOKUP($A22,#REF!,7,FALSE())),UPPER(RIGHT(VLOOKUP($A22,#REF!,7,FALSE()), 1)),"")</f>
        <v>#VALUE!</v>
      </c>
      <c r="N22" s="86" t="e">
        <f aca="false">IF(E22="","RSVD0")</f>
        <v>#VALUE!</v>
      </c>
      <c r="O22" s="86" t="e">
        <f aca="false">IF(F22="","RSVD1")</f>
        <v>#VALUE!</v>
      </c>
      <c r="P22" s="86" t="e">
        <f aca="false">IF(G22="","RSVD2")</f>
        <v>#VALUE!</v>
      </c>
      <c r="Q22" s="86" t="e">
        <f aca="false">IF(H22="","RSVD3")</f>
        <v>#VALUE!</v>
      </c>
      <c r="R22" s="86" t="s">
        <v>94</v>
      </c>
      <c r="S22" s="100" t="e">
        <f aca="false">HLOOKUP("Device Tree Pin Name",#REF!,MATCH($A22,#REF!,0),FALSE())</f>
        <v>#VALUE!</v>
      </c>
      <c r="T22" s="95" t="e">
        <f aca="false">HLOOKUP("power rail",#REF!,MATCH($A22,#REF!,0),FALSE())</f>
        <v>#VALUE!</v>
      </c>
      <c r="U22" s="96" t="e">
        <f aca="false">HLOOKUP("Wake Capable",#REF!,MATCH($A22,#REF!,0),FALSE())</f>
        <v>#VALUE!</v>
      </c>
      <c r="V22" s="96" t="e">
        <f aca="false">HLOOKUP("Strap",#REF!,MATCH($A22,#REF!,0),FALSE())</f>
        <v>#VALUE!</v>
      </c>
      <c r="W22" s="96" t="e">
        <f aca="false">HLOOKUP("GTE",#REF!,MATCH($A22,#REF!,0),FALSE())</f>
        <v>#VALUE!</v>
      </c>
      <c r="X22" s="96" t="e">
        <f aca="false">HLOOKUP("DPD_Control",#REF!,MATCH($A22,#REF!,0),FALSE())</f>
        <v>#VALUE!</v>
      </c>
      <c r="Y22" s="96" t="e">
        <f aca="false">HLOOKUP("DPD_Group",#REF!,MATCH($A22,#REF!,0),FALSE())</f>
        <v>#VALUE!</v>
      </c>
      <c r="Z22" s="95" t="e">
        <f aca="false">HLOOKUP("Pad Category",#REF!,MATCH($A22,#REF!,0),FALSE())</f>
        <v>#VALUE!</v>
      </c>
      <c r="AA22" s="95" t="e">
        <f aca="false">HLOOKUP("Pad type",#REF!,MATCH($A22,#REF!,0),FALSE())</f>
        <v>#VALUE!</v>
      </c>
      <c r="AB22" s="95" t="e">
        <f aca="false">HLOOKUP("Pull Strength",#REF!,MATCH($A22,#REF!,0),FALSE())</f>
        <v>#VALUE!</v>
      </c>
      <c r="AC22" s="95" t="e">
        <f aca="false">HLOOKUP("POR Pin State",#REF!,MATCH($A22,#REF!,0),FALSE())</f>
        <v>#VALUE!</v>
      </c>
      <c r="AD22" s="95" t="str">
        <f aca="false">IF(OR($AQ22="",$AQ22=$C22),$R22,IF($AQ22=$D22,SUBSTITUTE(SUBSTITUTE($AQ22,"GPIO3_","GPIO_"),".0",""),IF($AQ22=$E22,$N22,IF($AQ22=$F22,$O22,IF($AQ22=$G22,$P22,IF($AQ22=$H22,$Q22,"INVALID"))))))</f>
        <v>RSVD0</v>
      </c>
      <c r="AE22" s="97"/>
      <c r="AF22" s="98" t="str">
        <f aca="false">IF(AND(OR($AS22="Int PU",$AS22="Int PD"),OR(AND($AZ22&lt;&gt;"",$AZ22&lt;&gt;"0"),AND($BA22&lt;&gt;"",$BA22&lt;&gt;"0"))),"INVALID",IF(OR($AQ22=$C22,$AS22="Int PD"),"PULL_DOWN",IF(OR($AS22="Int PU",AND($AE22="YES",OR($AZ22="",$AZ22="0"),OR($BA22="",$BA22="0"),OR($AR22="Input",$AR22="Bidirectional"))),"PULL_UP","NORMAL")))</f>
        <v>PULL_DOWN</v>
      </c>
      <c r="AG22" s="98" t="e">
        <f aca="false">IF($AU22="Input", "TRISTATE", IF($AV22="Z","TRISTATE",IF($AT22=$F22,"TRISTATE","NORMAL")))</f>
        <v>#VALUE!</v>
      </c>
      <c r="AH22" s="98" t="e">
        <f aca="false">IF(OR($AT22=$F22,$AU22="Output"),"DISABLE","ENABLE")</f>
        <v>#VALUE!</v>
      </c>
      <c r="AI22" s="112" t="e">
        <f aca="false">IF($AT22&lt;&gt;$G22,"N/A",IF($AV22="Drive 1", "1", IF($AV22="Drive 0", "0", "")))</f>
        <v>#VALUE!</v>
      </c>
      <c r="AJ22" s="99" t="b">
        <f aca="false">TRUE()</f>
        <v>1</v>
      </c>
      <c r="AK22" s="99" t="b">
        <f aca="false">TRUE()</f>
        <v>1</v>
      </c>
      <c r="AL22" s="99" t="b">
        <f aca="false">TRUE()</f>
        <v>1</v>
      </c>
      <c r="AM22" s="99" t="b">
        <f aca="false">TRUE()</f>
        <v>1</v>
      </c>
      <c r="AN22" s="99" t="b">
        <f aca="false">TRUE()</f>
        <v>1</v>
      </c>
      <c r="AO22" s="99" t="b">
        <f aca="false">TRUE()</f>
        <v>1</v>
      </c>
      <c r="AP22" s="100" t="str">
        <f aca="false">IF(AND($AJ22:$AO22), "VALID", "INVALID")</f>
        <v>VALID</v>
      </c>
      <c r="AQ22" s="101" t="s">
        <v>115</v>
      </c>
      <c r="AR22" s="102" t="s">
        <v>79</v>
      </c>
      <c r="AS22" s="103"/>
      <c r="AT22" s="103" t="s">
        <v>89</v>
      </c>
      <c r="AU22" s="104"/>
      <c r="AV22" s="104"/>
      <c r="AW22" s="110" t="s">
        <v>85</v>
      </c>
      <c r="AX22" s="103" t="s">
        <v>85</v>
      </c>
      <c r="AY22" s="104"/>
      <c r="AZ22" s="103"/>
      <c r="BA22" s="103"/>
      <c r="BB22" s="105"/>
      <c r="BC22" s="104"/>
      <c r="BD22" s="106"/>
      <c r="BE22" s="16" t="s">
        <v>3</v>
      </c>
      <c r="BF22" s="108" t="e">
        <f aca="false">VLOOKUP($A22,#REF!, 34, FALSE())</f>
        <v>#VALUE!</v>
      </c>
      <c r="BG22" s="108" t="e">
        <f aca="false">VLOOKUP($A22,#REF!, 22, FALSE())</f>
        <v>#VALUE!</v>
      </c>
      <c r="BH22" s="109"/>
    </row>
    <row r="23" customFormat="false" ht="12.75" hidden="false" customHeight="true" outlineLevel="0" collapsed="false">
      <c r="A23" s="86" t="s">
        <v>116</v>
      </c>
      <c r="B23" s="86" t="e">
        <f aca="false">VLOOKUP($A23,#REF!, 34, FALSE())</f>
        <v>#VALUE!</v>
      </c>
      <c r="C23" s="87" t="str">
        <f aca="false">CONCATENATE("unused_",A23)</f>
        <v>unused_HDMI_CEC</v>
      </c>
      <c r="D23" s="88" t="e">
        <f aca="false">IF(LEN(VLOOKUP($A23,#REF!,8,FALSE())),LEFT(VLOOKUP($A23,#REF!,8,FALSE()),LEN(VLOOKUP($A23,#REF!,8,FALSE()))-2),"")</f>
        <v>#VALUE!</v>
      </c>
      <c r="E23" s="89" t="e">
        <f aca="false">IF(LEN(VLOOKUP($A23,#REF!,4,FALSE())),IF(INDEX(#REF!,MATCH($A23,#REF!,0),1),LEFT(VLOOKUP($A23,#REF!,4,FALSE()),LEN(VLOOKUP($A23,#REF!,4,FALSE()))-2),CONCATENATE(LEFT(VLOOKUP($A23,#REF!,4,FALSE()),LEN(VLOOKUP($A23,#REF!,4,FALSE()))-2),"*")),"")</f>
        <v>#VALUE!</v>
      </c>
      <c r="F23" s="90" t="e">
        <f aca="false">IF(LEN(VLOOKUP($A23,#REF!,5,FALSE())),IF(INDEX(#REF!,MATCH($A23,#REF!,0),2),LEFT(VLOOKUP($A23,#REF!,5,FALSE()),LEN(VLOOKUP($A23,#REF!,5,FALSE()))-2),CONCATENATE(LEFT(VLOOKUP($A23,#REF!,5,FALSE()),LEN(VLOOKUP($A23,#REF!,5,FALSE()))-2),"*")),"")</f>
        <v>#VALUE!</v>
      </c>
      <c r="G23" s="90" t="e">
        <f aca="false">IF(LEN(VLOOKUP($A23,#REF!,6,FALSE())),IF(INDEX(#REF!,MATCH($A23,#REF!,0),3),LEFT(VLOOKUP($A23,#REF!,6,FALSE()),LEN(VLOOKUP($A23,#REF!,6,FALSE()))-2),CONCATENATE(LEFT(VLOOKUP($A23,#REF!,6,FALSE()),LEN(VLOOKUP($A23,#REF!,6,FALSE()))-2),"*")),"")</f>
        <v>#VALUE!</v>
      </c>
      <c r="H23" s="91" t="e">
        <f aca="false">IF(LEN(VLOOKUP($A23,#REF!,7,FALSE())),IF(INDEX(#REF!,MATCH($A23,#REF!,0),4),LEFT(VLOOKUP($A23,#REF!,7,FALSE()),LEN(VLOOKUP($A23,#REF!,7,FALSE()))-2),CONCATENATE(LEFT(VLOOKUP($A23,#REF!,7,FALSE()),LEN(VLOOKUP($A23,#REF!,7,FALSE()))-2),"*")),"")</f>
        <v>#VALUE!</v>
      </c>
      <c r="I23" s="92" t="e">
        <f aca="false">IF(LEN(VLOOKUP($A23,#REF!,8,FALSE())),UPPER(RIGHT(VLOOKUP($A23,#REF!,8,FALSE()), 1)),"")</f>
        <v>#VALUE!</v>
      </c>
      <c r="J23" s="90" t="e">
        <f aca="false">IF(LEN(VLOOKUP($A23,#REF!,4,FALSE())),UPPER(RIGHT(VLOOKUP($A23,#REF!,4,FALSE()), 1)),"")</f>
        <v>#VALUE!</v>
      </c>
      <c r="K23" s="90" t="e">
        <f aca="false">IF(LEN(VLOOKUP($A23,#REF!,5,FALSE())),UPPER(RIGHT(VLOOKUP($A23,#REF!,5,FALSE()), 1)),"")</f>
        <v>#VALUE!</v>
      </c>
      <c r="L23" s="90" t="e">
        <f aca="false">IF(LEN(VLOOKUP($A23,#REF!,6,FALSE())),UPPER(RIGHT(VLOOKUP($A23,#REF!,6,FALSE()), 1)),"")</f>
        <v>#VALUE!</v>
      </c>
      <c r="M23" s="91" t="e">
        <f aca="false">IF(LEN(VLOOKUP($A23,#REF!,7,FALSE())),UPPER(RIGHT(VLOOKUP($A23,#REF!,7,FALSE()), 1)),"")</f>
        <v>#VALUE!</v>
      </c>
      <c r="N23" s="86" t="s">
        <v>117</v>
      </c>
      <c r="O23" s="86" t="e">
        <f aca="false">IF(F23="","RSVD1")</f>
        <v>#VALUE!</v>
      </c>
      <c r="P23" s="86" t="e">
        <f aca="false">IF(G23="","RSVD2")</f>
        <v>#VALUE!</v>
      </c>
      <c r="Q23" s="86" t="e">
        <f aca="false">IF(H23="","RSVD3")</f>
        <v>#VALUE!</v>
      </c>
      <c r="R23" s="86" t="s">
        <v>83</v>
      </c>
      <c r="S23" s="113" t="e">
        <f aca="false">HLOOKUP("Device Tree Pin Name",#REF!,MATCH($A23,#REF!,0),FALSE())</f>
        <v>#VALUE!</v>
      </c>
      <c r="T23" s="95" t="e">
        <f aca="false">HLOOKUP("power rail",#REF!,MATCH($A23,#REF!,0),FALSE())</f>
        <v>#VALUE!</v>
      </c>
      <c r="U23" s="96" t="e">
        <f aca="false">HLOOKUP("Wake Capable",#REF!,MATCH($A23,#REF!,0),FALSE())</f>
        <v>#VALUE!</v>
      </c>
      <c r="V23" s="96" t="e">
        <f aca="false">HLOOKUP("Strap",#REF!,MATCH($A23,#REF!,0),FALSE())</f>
        <v>#VALUE!</v>
      </c>
      <c r="W23" s="96" t="e">
        <f aca="false">HLOOKUP("GTE",#REF!,MATCH($A23,#REF!,0),FALSE())</f>
        <v>#VALUE!</v>
      </c>
      <c r="X23" s="96" t="e">
        <f aca="false">HLOOKUP("DPD_Control",#REF!,MATCH($A23,#REF!,0),FALSE())</f>
        <v>#VALUE!</v>
      </c>
      <c r="Y23" s="96" t="e">
        <f aca="false">HLOOKUP("DPD_Group",#REF!,MATCH($A23,#REF!,0),FALSE())</f>
        <v>#VALUE!</v>
      </c>
      <c r="Z23" s="95" t="e">
        <f aca="false">HLOOKUP("Pad Category",#REF!,MATCH($A23,#REF!,0),FALSE())</f>
        <v>#VALUE!</v>
      </c>
      <c r="AA23" s="95" t="e">
        <f aca="false">HLOOKUP("Pad type",#REF!,MATCH($A23,#REF!,0),FALSE())</f>
        <v>#VALUE!</v>
      </c>
      <c r="AB23" s="95" t="e">
        <f aca="false">HLOOKUP("Pull Strength",#REF!,MATCH($A23,#REF!,0),FALSE())</f>
        <v>#VALUE!</v>
      </c>
      <c r="AC23" s="95" t="e">
        <f aca="false">HLOOKUP("POR Pin State",#REF!,MATCH($A23,#REF!,0),FALSE())</f>
        <v>#VALUE!</v>
      </c>
      <c r="AD23" s="95" t="str">
        <f aca="false">IF(OR($AQ23="",$AQ23=$C23),$R23,IF($AQ23=$D23,SUBSTITUTE(SUBSTITUTE($AQ23,"GPIO3_","GPIO_"),".0",""),IF($AQ23=$E23,$N23,IF($AQ23=$F23,$O23,IF($AQ23=$G23,$P23,IF($AQ23=$H23,$Q23,"INVALID"))))))</f>
        <v>RSVD1</v>
      </c>
      <c r="AE23" s="97"/>
      <c r="AF23" s="98" t="str">
        <f aca="false">IF(AND(OR($AS23="Int PU",$AS23="Int PD"),OR(AND($AZ23&lt;&gt;"",$AZ23&lt;&gt;"0"),AND($BA23&lt;&gt;"",$BA23&lt;&gt;"0"))),"INVALID",IF(OR($AQ23=$C23,$AS23="Int PD"),"PULL_DOWN",IF(OR($AS23="Int PU",AND($AE23="YES",OR($AZ23="",$AZ23="0"),OR($BA23="",$BA23="0"),OR($AR23="Input",$AR23="Bidirectional"))),"PULL_UP","NORMAL")))</f>
        <v>PULL_DOWN</v>
      </c>
      <c r="AG23" s="98" t="e">
        <f aca="false">IF($AU23="Input", "TRISTATE", IF($AV23="Z","TRISTATE",IF($AT23=$F23,"TRISTATE","NORMAL")))</f>
        <v>#VALUE!</v>
      </c>
      <c r="AH23" s="98" t="e">
        <f aca="false">IF(OR($AT23=$F23,$AU23="Output"),"DISABLE","ENABLE")</f>
        <v>#VALUE!</v>
      </c>
      <c r="AI23" s="112" t="e">
        <f aca="false">IF($AT23&lt;&gt;$G23,"N/A",IF($AV23="Drive 1", "1", IF($AV23="Drive 0", "0", "")))</f>
        <v>#VALUE!</v>
      </c>
      <c r="AJ23" s="99" t="b">
        <f aca="false">TRUE()</f>
        <v>1</v>
      </c>
      <c r="AK23" s="99" t="b">
        <f aca="false">TRUE()</f>
        <v>1</v>
      </c>
      <c r="AL23" s="99" t="b">
        <f aca="false">TRUE()</f>
        <v>1</v>
      </c>
      <c r="AM23" s="99" t="b">
        <f aca="false">TRUE()</f>
        <v>1</v>
      </c>
      <c r="AN23" s="99" t="b">
        <f aca="false">TRUE()</f>
        <v>1</v>
      </c>
      <c r="AO23" s="99" t="b">
        <f aca="false">TRUE()</f>
        <v>1</v>
      </c>
      <c r="AP23" s="100" t="str">
        <f aca="false">IF(AND($AJ23:$AO23), "VALID", "INVALID")</f>
        <v>VALID</v>
      </c>
      <c r="AQ23" s="101" t="s">
        <v>118</v>
      </c>
      <c r="AR23" s="102" t="s">
        <v>79</v>
      </c>
      <c r="AS23" s="103"/>
      <c r="AT23" s="103" t="s">
        <v>89</v>
      </c>
      <c r="AU23" s="104"/>
      <c r="AV23" s="104"/>
      <c r="AW23" s="110" t="s">
        <v>85</v>
      </c>
      <c r="AX23" s="103" t="s">
        <v>85</v>
      </c>
      <c r="AY23" s="104"/>
      <c r="AZ23" s="103"/>
      <c r="BA23" s="103"/>
      <c r="BB23" s="105"/>
      <c r="BC23" s="104"/>
      <c r="BD23" s="106"/>
      <c r="BE23" s="114"/>
      <c r="BF23" s="108" t="e">
        <f aca="false">VLOOKUP($A23,#REF!, 34, FALSE())</f>
        <v>#VALUE!</v>
      </c>
      <c r="BG23" s="108" t="e">
        <f aca="false">VLOOKUP($A23,#REF!, 22, FALSE())</f>
        <v>#VALUE!</v>
      </c>
      <c r="BH23" s="109"/>
    </row>
    <row r="24" s="85" customFormat="true" ht="18" hidden="false" customHeight="true" outlineLevel="0" collapsed="false">
      <c r="A24" s="115" t="s">
        <v>119</v>
      </c>
      <c r="B24" s="116" t="s">
        <v>120</v>
      </c>
      <c r="C24" s="74"/>
      <c r="D24" s="76"/>
      <c r="E24" s="76"/>
      <c r="F24" s="76"/>
      <c r="G24" s="76"/>
      <c r="H24" s="76"/>
      <c r="I24" s="74"/>
      <c r="J24" s="74"/>
      <c r="K24" s="74"/>
      <c r="L24" s="74"/>
      <c r="M24" s="74"/>
      <c r="N24" s="74"/>
      <c r="O24" s="74"/>
      <c r="P24" s="74"/>
      <c r="Q24" s="74"/>
      <c r="R24" s="74"/>
      <c r="S24" s="74"/>
      <c r="T24" s="74"/>
      <c r="U24" s="77"/>
      <c r="V24" s="77"/>
      <c r="W24" s="77"/>
      <c r="X24" s="77"/>
      <c r="Y24" s="77"/>
      <c r="Z24" s="78"/>
      <c r="AA24" s="78"/>
      <c r="AB24" s="78"/>
      <c r="AC24" s="78"/>
      <c r="AD24" s="78"/>
      <c r="AE24" s="78"/>
      <c r="AF24" s="78"/>
      <c r="AG24" s="78"/>
      <c r="AH24" s="78"/>
      <c r="AI24" s="78"/>
      <c r="AJ24" s="78"/>
      <c r="AK24" s="78"/>
      <c r="AL24" s="78"/>
      <c r="AM24" s="78"/>
      <c r="AN24" s="78"/>
      <c r="AO24" s="78"/>
      <c r="AP24" s="78"/>
      <c r="AQ24" s="79"/>
      <c r="AR24" s="79"/>
      <c r="AS24" s="80"/>
      <c r="AT24" s="80"/>
      <c r="AU24" s="80"/>
      <c r="AV24" s="80"/>
      <c r="AW24" s="80"/>
      <c r="AX24" s="80"/>
      <c r="AY24" s="80"/>
      <c r="AZ24" s="80"/>
      <c r="BA24" s="80"/>
      <c r="BB24" s="80"/>
      <c r="BC24" s="81" t="s">
        <v>76</v>
      </c>
      <c r="BD24" s="82"/>
      <c r="BE24" s="83" t="s">
        <v>119</v>
      </c>
      <c r="BF24" s="83" t="s">
        <v>120</v>
      </c>
      <c r="BG24" s="83"/>
      <c r="BH24" s="83"/>
    </row>
    <row r="25" customFormat="false" ht="12.75" hidden="false" customHeight="true" outlineLevel="0" collapsed="false">
      <c r="A25" s="86" t="s">
        <v>121</v>
      </c>
      <c r="B25" s="86" t="e">
        <f aca="false">VLOOKUP($A25,#REF!, 34, FALSE())</f>
        <v>#VALUE!</v>
      </c>
      <c r="C25" s="87" t="str">
        <f aca="false">CONCATENATE("unused_",A25)</f>
        <v>unused_SPI2_SCK</v>
      </c>
      <c r="D25" s="88" t="e">
        <f aca="false">IF(LEN(VLOOKUP($A25,#REF!,8,FALSE())),LEFT(VLOOKUP($A25,#REF!,8,FALSE()),LEN(VLOOKUP($A25,#REF!,8,FALSE()))-2),"")</f>
        <v>#VALUE!</v>
      </c>
      <c r="E25" s="89" t="e">
        <f aca="false">IF(LEN(VLOOKUP($A25,#REF!,4,FALSE())),IF(INDEX(#REF!,MATCH($A25,#REF!,0),1),LEFT(VLOOKUP($A25,#REF!,4,FALSE()),LEN(VLOOKUP($A25,#REF!,4,FALSE()))-2),CONCATENATE(LEFT(VLOOKUP($A25,#REF!,4,FALSE()),LEN(VLOOKUP($A25,#REF!,4,FALSE()))-2),"*")),"")</f>
        <v>#VALUE!</v>
      </c>
      <c r="F25" s="90" t="e">
        <f aca="false">IF(LEN(VLOOKUP($A25,#REF!,5,FALSE())),IF(INDEX(#REF!,MATCH($A25,#REF!,0),2),LEFT(VLOOKUP($A25,#REF!,5,FALSE()),LEN(VLOOKUP($A25,#REF!,5,FALSE()))-2),CONCATENATE(LEFT(VLOOKUP($A25,#REF!,5,FALSE()),LEN(VLOOKUP($A25,#REF!,5,FALSE()))-2),"*")),"")</f>
        <v>#VALUE!</v>
      </c>
      <c r="G25" s="90" t="e">
        <f aca="false">IF(LEN(VLOOKUP($A25,#REF!,6,FALSE())),IF(INDEX(#REF!,MATCH($A25,#REF!,0),3),LEFT(VLOOKUP($A25,#REF!,6,FALSE()),LEN(VLOOKUP($A25,#REF!,6,FALSE()))-2),CONCATENATE(LEFT(VLOOKUP($A25,#REF!,6,FALSE()),LEN(VLOOKUP($A25,#REF!,6,FALSE()))-2),"*")),"")</f>
        <v>#VALUE!</v>
      </c>
      <c r="H25" s="91" t="e">
        <f aca="false">IF(LEN(VLOOKUP($A25,#REF!,7,FALSE())),IF(INDEX(#REF!,MATCH($A25,#REF!,0),4),LEFT(VLOOKUP($A25,#REF!,7,FALSE()),LEN(VLOOKUP($A25,#REF!,7,FALSE()))-2),CONCATENATE(LEFT(VLOOKUP($A25,#REF!,7,FALSE()),LEN(VLOOKUP($A25,#REF!,7,FALSE()))-2),"*")),"")</f>
        <v>#VALUE!</v>
      </c>
      <c r="I25" s="92" t="e">
        <f aca="false">IF(LEN(VLOOKUP($A25,#REF!,8,FALSE())),UPPER(RIGHT(VLOOKUP($A25,#REF!,8,FALSE()), 1)),"")</f>
        <v>#VALUE!</v>
      </c>
      <c r="J25" s="90" t="e">
        <f aca="false">IF(LEN(VLOOKUP($A25,#REF!,4,FALSE())),UPPER(RIGHT(VLOOKUP($A25,#REF!,4,FALSE()), 1)),"")</f>
        <v>#VALUE!</v>
      </c>
      <c r="K25" s="90" t="e">
        <f aca="false">IF(LEN(VLOOKUP($A25,#REF!,5,FALSE())),UPPER(RIGHT(VLOOKUP($A25,#REF!,5,FALSE()), 1)),"")</f>
        <v>#VALUE!</v>
      </c>
      <c r="L25" s="90" t="e">
        <f aca="false">IF(LEN(VLOOKUP($A25,#REF!,6,FALSE())),UPPER(RIGHT(VLOOKUP($A25,#REF!,6,FALSE()), 1)),"")</f>
        <v>#VALUE!</v>
      </c>
      <c r="M25" s="91" t="e">
        <f aca="false">IF(LEN(VLOOKUP($A25,#REF!,7,FALSE())),UPPER(RIGHT(VLOOKUP($A25,#REF!,7,FALSE()), 1)),"")</f>
        <v>#VALUE!</v>
      </c>
      <c r="N25" s="86" t="s">
        <v>122</v>
      </c>
      <c r="O25" s="86" t="e">
        <f aca="false">IF(F25="","RSVD1")</f>
        <v>#VALUE!</v>
      </c>
      <c r="P25" s="86" t="e">
        <f aca="false">IF(G25="","RSVD2")</f>
        <v>#VALUE!</v>
      </c>
      <c r="Q25" s="86" t="e">
        <f aca="false">IF(H25="","RSVD3")</f>
        <v>#VALUE!</v>
      </c>
      <c r="R25" s="86" t="s">
        <v>83</v>
      </c>
      <c r="S25" s="94" t="e">
        <f aca="false">HLOOKUP("Device Tree Pin Name",#REF!,MATCH($A25,#REF!,0),FALSE())</f>
        <v>#VALUE!</v>
      </c>
      <c r="T25" s="95" t="e">
        <f aca="false">HLOOKUP("power rail",#REF!,MATCH($A25,#REF!,0),FALSE())</f>
        <v>#VALUE!</v>
      </c>
      <c r="U25" s="96" t="e">
        <f aca="false">HLOOKUP("Wake Capable",#REF!,MATCH($A25,#REF!,0),FALSE())</f>
        <v>#VALUE!</v>
      </c>
      <c r="V25" s="96" t="e">
        <f aca="false">HLOOKUP("Strap",#REF!,MATCH($A25,#REF!,0),FALSE())</f>
        <v>#VALUE!</v>
      </c>
      <c r="W25" s="96" t="e">
        <f aca="false">HLOOKUP("GTE",#REF!,MATCH($A25,#REF!,0),FALSE())</f>
        <v>#VALUE!</v>
      </c>
      <c r="X25" s="96" t="e">
        <f aca="false">HLOOKUP("DPD_Control",#REF!,MATCH($A25,#REF!,0),FALSE())</f>
        <v>#VALUE!</v>
      </c>
      <c r="Y25" s="96" t="e">
        <f aca="false">HLOOKUP("DPD_Group",#REF!,MATCH($A25,#REF!,0),FALSE())</f>
        <v>#VALUE!</v>
      </c>
      <c r="Z25" s="95" t="e">
        <f aca="false">HLOOKUP("Pad Category",#REF!,MATCH($A25,#REF!,0),FALSE())</f>
        <v>#VALUE!</v>
      </c>
      <c r="AA25" s="95" t="e">
        <f aca="false">HLOOKUP("Pad type",#REF!,MATCH($A25,#REF!,0),FALSE())</f>
        <v>#VALUE!</v>
      </c>
      <c r="AB25" s="95" t="e">
        <f aca="false">HLOOKUP("Pull Strength",#REF!,MATCH($A25,#REF!,0),FALSE())</f>
        <v>#VALUE!</v>
      </c>
      <c r="AC25" s="95" t="e">
        <f aca="false">HLOOKUP("POR Pin State",#REF!,MATCH($A25,#REF!,0),FALSE())</f>
        <v>#VALUE!</v>
      </c>
      <c r="AD25" s="95" t="str">
        <f aca="false">IF(OR($AQ25="",$AQ25=$C25),$R25,IF($AQ25=$D25,SUBSTITUTE(SUBSTITUTE($AQ25,"GPIO3_","GPIO_"),".0",""),IF($AQ25=$E25,$N25,IF($AQ25=$F25,$O25,IF($AQ25=$G25,$P25,IF($AQ25=$H25,$Q25,"INVALID"))))))</f>
        <v>RSVD1</v>
      </c>
      <c r="AE25" s="97"/>
      <c r="AF25" s="98" t="str">
        <f aca="false">IF(AND(OR($AS25="Int PU",$AS25="Int PD"),OR(AND($AZ25&lt;&gt;"",$AZ25&lt;&gt;"0"),AND($BA25&lt;&gt;"",$BA25&lt;&gt;"0"))),"INVALID",IF(OR($AQ25=$C25,$AS25="Int PD"),"PULL_DOWN",IF(OR($AS25="Int PU",AND($AE25="YES",OR($AZ25="",$AZ25="0"),OR($BA25="",$BA25="0"),OR($AR25="Input",$AR25="Bidirectional"))),"PULL_UP","NORMAL")))</f>
        <v>PULL_DOWN</v>
      </c>
      <c r="AG25" s="98" t="e">
        <f aca="false">IF($AU25="Input", "TRISTATE", IF($AV25="Z","TRISTATE",IF($AT25=$F25,"TRISTATE","NORMAL")))</f>
        <v>#VALUE!</v>
      </c>
      <c r="AH25" s="98" t="e">
        <f aca="false">IF(OR($AT25=$F25,$AU25="Output"),"DISABLE","ENABLE")</f>
        <v>#VALUE!</v>
      </c>
      <c r="AI25" s="112" t="e">
        <f aca="false">IF($AT25&lt;&gt;$G25,"N/A",IF($AV25="Drive 1", "1", IF($AV25="Drive 0", "0", "")))</f>
        <v>#VALUE!</v>
      </c>
      <c r="AJ25" s="99" t="b">
        <f aca="false">TRUE()</f>
        <v>1</v>
      </c>
      <c r="AK25" s="99" t="b">
        <f aca="false">TRUE()</f>
        <v>1</v>
      </c>
      <c r="AL25" s="99" t="b">
        <f aca="false">TRUE()</f>
        <v>1</v>
      </c>
      <c r="AM25" s="99" t="b">
        <f aca="false">TRUE()</f>
        <v>1</v>
      </c>
      <c r="AN25" s="99" t="b">
        <f aca="false">TRUE()</f>
        <v>1</v>
      </c>
      <c r="AO25" s="99" t="b">
        <f aca="false">TRUE()</f>
        <v>1</v>
      </c>
      <c r="AP25" s="100" t="str">
        <f aca="false">IF(AND($AJ25:$AO25), "VALID", "INVALID")</f>
        <v>VALID</v>
      </c>
      <c r="AQ25" s="101" t="s">
        <v>123</v>
      </c>
      <c r="AR25" s="102" t="s">
        <v>79</v>
      </c>
      <c r="AS25" s="103"/>
      <c r="AT25" s="104"/>
      <c r="AU25" s="104"/>
      <c r="AV25" s="103" t="s">
        <v>124</v>
      </c>
      <c r="AW25" s="110" t="s">
        <v>85</v>
      </c>
      <c r="AX25" s="103" t="s">
        <v>85</v>
      </c>
      <c r="AY25" s="104"/>
      <c r="AZ25" s="103"/>
      <c r="BA25" s="103"/>
      <c r="BB25" s="105"/>
      <c r="BC25" s="104"/>
      <c r="BD25" s="106"/>
      <c r="BE25" s="107"/>
      <c r="BF25" s="108" t="e">
        <f aca="false">VLOOKUP($A25,#REF!, 34, FALSE())</f>
        <v>#VALUE!</v>
      </c>
      <c r="BG25" s="108" t="e">
        <f aca="false">VLOOKUP($A25,#REF!, 22, FALSE())</f>
        <v>#VALUE!</v>
      </c>
      <c r="BH25" s="109"/>
    </row>
    <row r="26" customFormat="false" ht="12.75" hidden="false" customHeight="true" outlineLevel="0" collapsed="false">
      <c r="A26" s="86" t="s">
        <v>125</v>
      </c>
      <c r="B26" s="86" t="e">
        <f aca="false">VLOOKUP($A26,#REF!, 34, FALSE())</f>
        <v>#VALUE!</v>
      </c>
      <c r="C26" s="87" t="str">
        <f aca="false">CONCATENATE("unused_",A26)</f>
        <v>unused_SPI2_MISO</v>
      </c>
      <c r="D26" s="88" t="e">
        <f aca="false">IF(LEN(VLOOKUP($A26,#REF!,8,FALSE())),LEFT(VLOOKUP($A26,#REF!,8,FALSE()),LEN(VLOOKUP($A26,#REF!,8,FALSE()))-2),"")</f>
        <v>#VALUE!</v>
      </c>
      <c r="E26" s="89" t="e">
        <f aca="false">IF(LEN(VLOOKUP($A26,#REF!,4,FALSE())),IF(INDEX(#REF!,MATCH($A26,#REF!,0),1),LEFT(VLOOKUP($A26,#REF!,4,FALSE()),LEN(VLOOKUP($A26,#REF!,4,FALSE()))-2),CONCATENATE(LEFT(VLOOKUP($A26,#REF!,4,FALSE()),LEN(VLOOKUP($A26,#REF!,4,FALSE()))-2),"*")),"")</f>
        <v>#VALUE!</v>
      </c>
      <c r="F26" s="90" t="e">
        <f aca="false">IF(LEN(VLOOKUP($A26,#REF!,5,FALSE())),IF(INDEX(#REF!,MATCH($A26,#REF!,0),2),LEFT(VLOOKUP($A26,#REF!,5,FALSE()),LEN(VLOOKUP($A26,#REF!,5,FALSE()))-2),CONCATENATE(LEFT(VLOOKUP($A26,#REF!,5,FALSE()),LEN(VLOOKUP($A26,#REF!,5,FALSE()))-2),"*")),"")</f>
        <v>#VALUE!</v>
      </c>
      <c r="G26" s="90" t="e">
        <f aca="false">IF(LEN(VLOOKUP($A26,#REF!,6,FALSE())),IF(INDEX(#REF!,MATCH($A26,#REF!,0),3),LEFT(VLOOKUP($A26,#REF!,6,FALSE()),LEN(VLOOKUP($A26,#REF!,6,FALSE()))-2),CONCATENATE(LEFT(VLOOKUP($A26,#REF!,6,FALSE()),LEN(VLOOKUP($A26,#REF!,6,FALSE()))-2),"*")),"")</f>
        <v>#VALUE!</v>
      </c>
      <c r="H26" s="91" t="e">
        <f aca="false">IF(LEN(VLOOKUP($A26,#REF!,7,FALSE())),IF(INDEX(#REF!,MATCH($A26,#REF!,0),4),LEFT(VLOOKUP($A26,#REF!,7,FALSE()),LEN(VLOOKUP($A26,#REF!,7,FALSE()))-2),CONCATENATE(LEFT(VLOOKUP($A26,#REF!,7,FALSE()),LEN(VLOOKUP($A26,#REF!,7,FALSE()))-2),"*")),"")</f>
        <v>#VALUE!</v>
      </c>
      <c r="I26" s="92" t="e">
        <f aca="false">IF(LEN(VLOOKUP($A26,#REF!,8,FALSE())),UPPER(RIGHT(VLOOKUP($A26,#REF!,8,FALSE()), 1)),"")</f>
        <v>#VALUE!</v>
      </c>
      <c r="J26" s="90" t="e">
        <f aca="false">IF(LEN(VLOOKUP($A26,#REF!,4,FALSE())),UPPER(RIGHT(VLOOKUP($A26,#REF!,4,FALSE()), 1)),"")</f>
        <v>#VALUE!</v>
      </c>
      <c r="K26" s="90" t="e">
        <f aca="false">IF(LEN(VLOOKUP($A26,#REF!,5,FALSE())),UPPER(RIGHT(VLOOKUP($A26,#REF!,5,FALSE()), 1)),"")</f>
        <v>#VALUE!</v>
      </c>
      <c r="L26" s="90" t="e">
        <f aca="false">IF(LEN(VLOOKUP($A26,#REF!,6,FALSE())),UPPER(RIGHT(VLOOKUP($A26,#REF!,6,FALSE()), 1)),"")</f>
        <v>#VALUE!</v>
      </c>
      <c r="M26" s="91" t="e">
        <f aca="false">IF(LEN(VLOOKUP($A26,#REF!,7,FALSE())),UPPER(RIGHT(VLOOKUP($A26,#REF!,7,FALSE()), 1)),"")</f>
        <v>#VALUE!</v>
      </c>
      <c r="N26" s="86" t="s">
        <v>122</v>
      </c>
      <c r="O26" s="86" t="e">
        <f aca="false">IF(F26="","RSVD1")</f>
        <v>#VALUE!</v>
      </c>
      <c r="P26" s="86" t="e">
        <f aca="false">IF(G26="","RSVD2")</f>
        <v>#VALUE!</v>
      </c>
      <c r="Q26" s="86" t="e">
        <f aca="false">IF(H26="","RSVD3")</f>
        <v>#VALUE!</v>
      </c>
      <c r="R26" s="86" t="s">
        <v>83</v>
      </c>
      <c r="S26" s="100" t="e">
        <f aca="false">HLOOKUP("Device Tree Pin Name",#REF!,MATCH($A26,#REF!,0),FALSE())</f>
        <v>#VALUE!</v>
      </c>
      <c r="T26" s="95" t="e">
        <f aca="false">HLOOKUP("power rail",#REF!,MATCH($A26,#REF!,0),FALSE())</f>
        <v>#VALUE!</v>
      </c>
      <c r="U26" s="96" t="e">
        <f aca="false">HLOOKUP("Wake Capable",#REF!,MATCH($A26,#REF!,0),FALSE())</f>
        <v>#VALUE!</v>
      </c>
      <c r="V26" s="96" t="e">
        <f aca="false">HLOOKUP("Strap",#REF!,MATCH($A26,#REF!,0),FALSE())</f>
        <v>#VALUE!</v>
      </c>
      <c r="W26" s="96" t="e">
        <f aca="false">HLOOKUP("GTE",#REF!,MATCH($A26,#REF!,0),FALSE())</f>
        <v>#VALUE!</v>
      </c>
      <c r="X26" s="96" t="e">
        <f aca="false">HLOOKUP("DPD_Control",#REF!,MATCH($A26,#REF!,0),FALSE())</f>
        <v>#VALUE!</v>
      </c>
      <c r="Y26" s="96" t="e">
        <f aca="false">HLOOKUP("DPD_Group",#REF!,MATCH($A26,#REF!,0),FALSE())</f>
        <v>#VALUE!</v>
      </c>
      <c r="Z26" s="95" t="e">
        <f aca="false">HLOOKUP("Pad Category",#REF!,MATCH($A26,#REF!,0),FALSE())</f>
        <v>#VALUE!</v>
      </c>
      <c r="AA26" s="95" t="e">
        <f aca="false">HLOOKUP("Pad type",#REF!,MATCH($A26,#REF!,0),FALSE())</f>
        <v>#VALUE!</v>
      </c>
      <c r="AB26" s="95" t="e">
        <f aca="false">HLOOKUP("Pull Strength",#REF!,MATCH($A26,#REF!,0),FALSE())</f>
        <v>#VALUE!</v>
      </c>
      <c r="AC26" s="95" t="e">
        <f aca="false">HLOOKUP("POR Pin State",#REF!,MATCH($A26,#REF!,0),FALSE())</f>
        <v>#VALUE!</v>
      </c>
      <c r="AD26" s="95" t="str">
        <f aca="false">IF(OR($AQ26="",$AQ26=$C26),$R26,IF($AQ26=$D26,SUBSTITUTE(SUBSTITUTE($AQ26,"GPIO3_","GPIO_"),".0",""),IF($AQ26=$E26,$N26,IF($AQ26=$F26,$O26,IF($AQ26=$G26,$P26,IF($AQ26=$H26,$Q26,"INVALID"))))))</f>
        <v>RSVD1</v>
      </c>
      <c r="AE26" s="97"/>
      <c r="AF26" s="98" t="str">
        <f aca="false">IF(AND(OR($AS26="Int PU",$AS26="Int PD"),OR(AND($AZ26&lt;&gt;"",$AZ26&lt;&gt;"0"),AND($BA26&lt;&gt;"",$BA26&lt;&gt;"0"))),"INVALID",IF(OR($AQ26=$C26,$AS26="Int PD"),"PULL_DOWN",IF(OR($AS26="Int PU",AND($AE26="YES",OR($AZ26="",$AZ26="0"),OR($BA26="",$BA26="0"),OR($AR26="Input",$AR26="Bidirectional"))),"PULL_UP","NORMAL")))</f>
        <v>PULL_DOWN</v>
      </c>
      <c r="AG26" s="98" t="e">
        <f aca="false">IF($AU26="Input", "TRISTATE", IF($AV26="Z","TRISTATE",IF($AT26=$F26,"TRISTATE","NORMAL")))</f>
        <v>#VALUE!</v>
      </c>
      <c r="AH26" s="98" t="e">
        <f aca="false">IF(OR($AT26=$F26,$AU26="Output"),"DISABLE","ENABLE")</f>
        <v>#VALUE!</v>
      </c>
      <c r="AI26" s="112" t="e">
        <f aca="false">IF($AT26&lt;&gt;$G26,"N/A",IF($AV26="Drive 1", "1", IF($AV26="Drive 0", "0", "")))</f>
        <v>#VALUE!</v>
      </c>
      <c r="AJ26" s="99" t="b">
        <f aca="false">TRUE()</f>
        <v>1</v>
      </c>
      <c r="AK26" s="99" t="b">
        <f aca="false">TRUE()</f>
        <v>1</v>
      </c>
      <c r="AL26" s="99" t="b">
        <f aca="false">TRUE()</f>
        <v>1</v>
      </c>
      <c r="AM26" s="99" t="b">
        <f aca="false">TRUE()</f>
        <v>1</v>
      </c>
      <c r="AN26" s="99" t="b">
        <f aca="false">TRUE()</f>
        <v>1</v>
      </c>
      <c r="AO26" s="99" t="b">
        <f aca="false">TRUE()</f>
        <v>1</v>
      </c>
      <c r="AP26" s="100" t="str">
        <f aca="false">IF(AND($AJ26:$AO26), "VALID", "INVALID")</f>
        <v>VALID</v>
      </c>
      <c r="AQ26" s="101" t="s">
        <v>126</v>
      </c>
      <c r="AR26" s="102" t="s">
        <v>79</v>
      </c>
      <c r="AS26" s="103"/>
      <c r="AT26" s="104"/>
      <c r="AU26" s="104"/>
      <c r="AV26" s="103" t="s">
        <v>124</v>
      </c>
      <c r="AW26" s="110" t="s">
        <v>85</v>
      </c>
      <c r="AX26" s="103" t="s">
        <v>85</v>
      </c>
      <c r="AY26" s="104"/>
      <c r="AZ26" s="103"/>
      <c r="BA26" s="103"/>
      <c r="BB26" s="105"/>
      <c r="BC26" s="104"/>
      <c r="BD26" s="106"/>
      <c r="BE26" s="111"/>
      <c r="BF26" s="108" t="e">
        <f aca="false">VLOOKUP($A26,#REF!, 34, FALSE())</f>
        <v>#VALUE!</v>
      </c>
      <c r="BG26" s="108" t="e">
        <f aca="false">VLOOKUP($A26,#REF!, 22, FALSE())</f>
        <v>#VALUE!</v>
      </c>
      <c r="BH26" s="109"/>
    </row>
    <row r="27" customFormat="false" ht="12.75" hidden="false" customHeight="true" outlineLevel="0" collapsed="false">
      <c r="A27" s="86" t="s">
        <v>127</v>
      </c>
      <c r="B27" s="86" t="e">
        <f aca="false">VLOOKUP($A27,#REF!, 34, FALSE())</f>
        <v>#VALUE!</v>
      </c>
      <c r="C27" s="87" t="str">
        <f aca="false">CONCATENATE("unused_",A27)</f>
        <v>unused_SPI2_MOSI</v>
      </c>
      <c r="D27" s="88" t="e">
        <f aca="false">IF(LEN(VLOOKUP($A27,#REF!,8,FALSE())),LEFT(VLOOKUP($A27,#REF!,8,FALSE()),LEN(VLOOKUP($A27,#REF!,8,FALSE()))-2),"")</f>
        <v>#VALUE!</v>
      </c>
      <c r="E27" s="89" t="e">
        <f aca="false">IF(LEN(VLOOKUP($A27,#REF!,4,FALSE())),IF(INDEX(#REF!,MATCH($A27,#REF!,0),1),LEFT(VLOOKUP($A27,#REF!,4,FALSE()),LEN(VLOOKUP($A27,#REF!,4,FALSE()))-2),CONCATENATE(LEFT(VLOOKUP($A27,#REF!,4,FALSE()),LEN(VLOOKUP($A27,#REF!,4,FALSE()))-2),"*")),"")</f>
        <v>#VALUE!</v>
      </c>
      <c r="F27" s="90" t="e">
        <f aca="false">IF(LEN(VLOOKUP($A27,#REF!,5,FALSE())),IF(INDEX(#REF!,MATCH($A27,#REF!,0),2),LEFT(VLOOKUP($A27,#REF!,5,FALSE()),LEN(VLOOKUP($A27,#REF!,5,FALSE()))-2),CONCATENATE(LEFT(VLOOKUP($A27,#REF!,5,FALSE()),LEN(VLOOKUP($A27,#REF!,5,FALSE()))-2),"*")),"")</f>
        <v>#VALUE!</v>
      </c>
      <c r="G27" s="90" t="e">
        <f aca="false">IF(LEN(VLOOKUP($A27,#REF!,6,FALSE())),IF(INDEX(#REF!,MATCH($A27,#REF!,0),3),LEFT(VLOOKUP($A27,#REF!,6,FALSE()),LEN(VLOOKUP($A27,#REF!,6,FALSE()))-2),CONCATENATE(LEFT(VLOOKUP($A27,#REF!,6,FALSE()),LEN(VLOOKUP($A27,#REF!,6,FALSE()))-2),"*")),"")</f>
        <v>#VALUE!</v>
      </c>
      <c r="H27" s="91" t="e">
        <f aca="false">IF(LEN(VLOOKUP($A27,#REF!,7,FALSE())),IF(INDEX(#REF!,MATCH($A27,#REF!,0),4),LEFT(VLOOKUP($A27,#REF!,7,FALSE()),LEN(VLOOKUP($A27,#REF!,7,FALSE()))-2),CONCATENATE(LEFT(VLOOKUP($A27,#REF!,7,FALSE()),LEN(VLOOKUP($A27,#REF!,7,FALSE()))-2),"*")),"")</f>
        <v>#VALUE!</v>
      </c>
      <c r="I27" s="92" t="e">
        <f aca="false">IF(LEN(VLOOKUP($A27,#REF!,8,FALSE())),UPPER(RIGHT(VLOOKUP($A27,#REF!,8,FALSE()), 1)),"")</f>
        <v>#VALUE!</v>
      </c>
      <c r="J27" s="90" t="e">
        <f aca="false">IF(LEN(VLOOKUP($A27,#REF!,4,FALSE())),UPPER(RIGHT(VLOOKUP($A27,#REF!,4,FALSE()), 1)),"")</f>
        <v>#VALUE!</v>
      </c>
      <c r="K27" s="90" t="e">
        <f aca="false">IF(LEN(VLOOKUP($A27,#REF!,5,FALSE())),UPPER(RIGHT(VLOOKUP($A27,#REF!,5,FALSE()), 1)),"")</f>
        <v>#VALUE!</v>
      </c>
      <c r="L27" s="90" t="e">
        <f aca="false">IF(LEN(VLOOKUP($A27,#REF!,6,FALSE())),UPPER(RIGHT(VLOOKUP($A27,#REF!,6,FALSE()), 1)),"")</f>
        <v>#VALUE!</v>
      </c>
      <c r="M27" s="91" t="e">
        <f aca="false">IF(LEN(VLOOKUP($A27,#REF!,7,FALSE())),UPPER(RIGHT(VLOOKUP($A27,#REF!,7,FALSE()), 1)),"")</f>
        <v>#VALUE!</v>
      </c>
      <c r="N27" s="86" t="s">
        <v>122</v>
      </c>
      <c r="O27" s="86" t="e">
        <f aca="false">IF(F27="","RSVD1")</f>
        <v>#VALUE!</v>
      </c>
      <c r="P27" s="86" t="e">
        <f aca="false">IF(G27="","RSVD2")</f>
        <v>#VALUE!</v>
      </c>
      <c r="Q27" s="86" t="e">
        <f aca="false">IF(H27="","RSVD3")</f>
        <v>#VALUE!</v>
      </c>
      <c r="R27" s="86" t="s">
        <v>83</v>
      </c>
      <c r="S27" s="100" t="e">
        <f aca="false">HLOOKUP("Device Tree Pin Name",#REF!,MATCH($A27,#REF!,0),FALSE())</f>
        <v>#VALUE!</v>
      </c>
      <c r="T27" s="95" t="e">
        <f aca="false">HLOOKUP("power rail",#REF!,MATCH($A27,#REF!,0),FALSE())</f>
        <v>#VALUE!</v>
      </c>
      <c r="U27" s="96" t="e">
        <f aca="false">HLOOKUP("Wake Capable",#REF!,MATCH($A27,#REF!,0),FALSE())</f>
        <v>#VALUE!</v>
      </c>
      <c r="V27" s="96" t="e">
        <f aca="false">HLOOKUP("Strap",#REF!,MATCH($A27,#REF!,0),FALSE())</f>
        <v>#VALUE!</v>
      </c>
      <c r="W27" s="96" t="e">
        <f aca="false">HLOOKUP("GTE",#REF!,MATCH($A27,#REF!,0),FALSE())</f>
        <v>#VALUE!</v>
      </c>
      <c r="X27" s="96" t="e">
        <f aca="false">HLOOKUP("DPD_Control",#REF!,MATCH($A27,#REF!,0),FALSE())</f>
        <v>#VALUE!</v>
      </c>
      <c r="Y27" s="96" t="e">
        <f aca="false">HLOOKUP("DPD_Group",#REF!,MATCH($A27,#REF!,0),FALSE())</f>
        <v>#VALUE!</v>
      </c>
      <c r="Z27" s="95" t="e">
        <f aca="false">HLOOKUP("Pad Category",#REF!,MATCH($A27,#REF!,0),FALSE())</f>
        <v>#VALUE!</v>
      </c>
      <c r="AA27" s="95" t="e">
        <f aca="false">HLOOKUP("Pad type",#REF!,MATCH($A27,#REF!,0),FALSE())</f>
        <v>#VALUE!</v>
      </c>
      <c r="AB27" s="95" t="e">
        <f aca="false">HLOOKUP("Pull Strength",#REF!,MATCH($A27,#REF!,0),FALSE())</f>
        <v>#VALUE!</v>
      </c>
      <c r="AC27" s="95" t="e">
        <f aca="false">HLOOKUP("POR Pin State",#REF!,MATCH($A27,#REF!,0),FALSE())</f>
        <v>#VALUE!</v>
      </c>
      <c r="AD27" s="95" t="str">
        <f aca="false">IF(OR($AQ27="",$AQ27=$C27),$R27,IF($AQ27=$D27,SUBSTITUTE(SUBSTITUTE($AQ27,"GPIO3_","GPIO_"),".0",""),IF($AQ27=$E27,$N27,IF($AQ27=$F27,$O27,IF($AQ27=$G27,$P27,IF($AQ27=$H27,$Q27,"INVALID"))))))</f>
        <v>RSVD1</v>
      </c>
      <c r="AE27" s="97"/>
      <c r="AF27" s="98" t="str">
        <f aca="false">IF(AND(OR($AS27="Int PU",$AS27="Int PD"),OR(AND($AZ27&lt;&gt;"",$AZ27&lt;&gt;"0"),AND($BA27&lt;&gt;"",$BA27&lt;&gt;"0"))),"INVALID",IF(OR($AQ27=$C27,$AS27="Int PD"),"PULL_DOWN",IF(OR($AS27="Int PU",AND($AE27="YES",OR($AZ27="",$AZ27="0"),OR($BA27="",$BA27="0"),OR($AR27="Input",$AR27="Bidirectional"))),"PULL_UP","NORMAL")))</f>
        <v>PULL_DOWN</v>
      </c>
      <c r="AG27" s="98" t="e">
        <f aca="false">IF($AU27="Input", "TRISTATE", IF($AV27="Z","TRISTATE",IF($AT27=$F27,"TRISTATE","NORMAL")))</f>
        <v>#VALUE!</v>
      </c>
      <c r="AH27" s="98" t="e">
        <f aca="false">IF(OR($AT27=$F27,$AU27="Output"),"DISABLE","ENABLE")</f>
        <v>#VALUE!</v>
      </c>
      <c r="AI27" s="112" t="e">
        <f aca="false">IF($AT27&lt;&gt;$G27,"N/A",IF($AV27="Drive 1", "1", IF($AV27="Drive 0", "0", "")))</f>
        <v>#VALUE!</v>
      </c>
      <c r="AJ27" s="99" t="b">
        <f aca="false">TRUE()</f>
        <v>1</v>
      </c>
      <c r="AK27" s="99" t="b">
        <f aca="false">TRUE()</f>
        <v>1</v>
      </c>
      <c r="AL27" s="99" t="b">
        <f aca="false">TRUE()</f>
        <v>1</v>
      </c>
      <c r="AM27" s="99" t="b">
        <f aca="false">TRUE()</f>
        <v>1</v>
      </c>
      <c r="AN27" s="99" t="b">
        <f aca="false">TRUE()</f>
        <v>1</v>
      </c>
      <c r="AO27" s="99" t="b">
        <f aca="false">TRUE()</f>
        <v>1</v>
      </c>
      <c r="AP27" s="100" t="str">
        <f aca="false">IF(AND($AJ27:$AO27), "VALID", "INVALID")</f>
        <v>VALID</v>
      </c>
      <c r="AQ27" s="101" t="s">
        <v>128</v>
      </c>
      <c r="AR27" s="102" t="s">
        <v>79</v>
      </c>
      <c r="AS27" s="103"/>
      <c r="AT27" s="104"/>
      <c r="AU27" s="104"/>
      <c r="AV27" s="103" t="s">
        <v>124</v>
      </c>
      <c r="AW27" s="110" t="s">
        <v>85</v>
      </c>
      <c r="AX27" s="103" t="s">
        <v>85</v>
      </c>
      <c r="AY27" s="104"/>
      <c r="AZ27" s="103"/>
      <c r="BA27" s="103"/>
      <c r="BB27" s="105"/>
      <c r="BC27" s="104"/>
      <c r="BD27" s="106"/>
      <c r="BE27" s="111"/>
      <c r="BF27" s="108" t="e">
        <f aca="false">VLOOKUP($A27,#REF!, 34, FALSE())</f>
        <v>#VALUE!</v>
      </c>
      <c r="BG27" s="108" t="e">
        <f aca="false">VLOOKUP($A27,#REF!, 22, FALSE())</f>
        <v>#VALUE!</v>
      </c>
      <c r="BH27" s="109"/>
    </row>
    <row r="28" customFormat="false" ht="12.75" hidden="false" customHeight="true" outlineLevel="0" collapsed="false">
      <c r="A28" s="86" t="s">
        <v>129</v>
      </c>
      <c r="B28" s="86" t="e">
        <f aca="false">VLOOKUP($A28,#REF!, 34, FALSE())</f>
        <v>#VALUE!</v>
      </c>
      <c r="C28" s="87" t="str">
        <f aca="false">CONCATENATE("unused_",A28)</f>
        <v>unused_SPI2_CS0</v>
      </c>
      <c r="D28" s="88" t="e">
        <f aca="false">IF(LEN(VLOOKUP($A28,#REF!,8,FALSE())),LEFT(VLOOKUP($A28,#REF!,8,FALSE()),LEN(VLOOKUP($A28,#REF!,8,FALSE()))-2),"")</f>
        <v>#VALUE!</v>
      </c>
      <c r="E28" s="89" t="e">
        <f aca="false">IF(LEN(VLOOKUP($A28,#REF!,4,FALSE())),IF(INDEX(#REF!,MATCH($A28,#REF!,0),1),LEFT(VLOOKUP($A28,#REF!,4,FALSE()),LEN(VLOOKUP($A28,#REF!,4,FALSE()))-2),CONCATENATE(LEFT(VLOOKUP($A28,#REF!,4,FALSE()),LEN(VLOOKUP($A28,#REF!,4,FALSE()))-2),"*")),"")</f>
        <v>#VALUE!</v>
      </c>
      <c r="F28" s="90" t="e">
        <f aca="false">IF(LEN(VLOOKUP($A28,#REF!,5,FALSE())),IF(INDEX(#REF!,MATCH($A28,#REF!,0),2),LEFT(VLOOKUP($A28,#REF!,5,FALSE()),LEN(VLOOKUP($A28,#REF!,5,FALSE()))-2),CONCATENATE(LEFT(VLOOKUP($A28,#REF!,5,FALSE()),LEN(VLOOKUP($A28,#REF!,5,FALSE()))-2),"*")),"")</f>
        <v>#VALUE!</v>
      </c>
      <c r="G28" s="90" t="e">
        <f aca="false">IF(LEN(VLOOKUP($A28,#REF!,6,FALSE())),IF(INDEX(#REF!,MATCH($A28,#REF!,0),3),LEFT(VLOOKUP($A28,#REF!,6,FALSE()),LEN(VLOOKUP($A28,#REF!,6,FALSE()))-2),CONCATENATE(LEFT(VLOOKUP($A28,#REF!,6,FALSE()),LEN(VLOOKUP($A28,#REF!,6,FALSE()))-2),"*")),"")</f>
        <v>#VALUE!</v>
      </c>
      <c r="H28" s="91" t="e">
        <f aca="false">IF(LEN(VLOOKUP($A28,#REF!,7,FALSE())),IF(INDEX(#REF!,MATCH($A28,#REF!,0),4),LEFT(VLOOKUP($A28,#REF!,7,FALSE()),LEN(VLOOKUP($A28,#REF!,7,FALSE()))-2),CONCATENATE(LEFT(VLOOKUP($A28,#REF!,7,FALSE()),LEN(VLOOKUP($A28,#REF!,7,FALSE()))-2),"*")),"")</f>
        <v>#VALUE!</v>
      </c>
      <c r="I28" s="92" t="e">
        <f aca="false">IF(LEN(VLOOKUP($A28,#REF!,8,FALSE())),UPPER(RIGHT(VLOOKUP($A28,#REF!,8,FALSE()), 1)),"")</f>
        <v>#VALUE!</v>
      </c>
      <c r="J28" s="90" t="e">
        <f aca="false">IF(LEN(VLOOKUP($A28,#REF!,4,FALSE())),UPPER(RIGHT(VLOOKUP($A28,#REF!,4,FALSE()), 1)),"")</f>
        <v>#VALUE!</v>
      </c>
      <c r="K28" s="90" t="e">
        <f aca="false">IF(LEN(VLOOKUP($A28,#REF!,5,FALSE())),UPPER(RIGHT(VLOOKUP($A28,#REF!,5,FALSE()), 1)),"")</f>
        <v>#VALUE!</v>
      </c>
      <c r="L28" s="90" t="e">
        <f aca="false">IF(LEN(VLOOKUP($A28,#REF!,6,FALSE())),UPPER(RIGHT(VLOOKUP($A28,#REF!,6,FALSE()), 1)),"")</f>
        <v>#VALUE!</v>
      </c>
      <c r="M28" s="91" t="e">
        <f aca="false">IF(LEN(VLOOKUP($A28,#REF!,7,FALSE())),UPPER(RIGHT(VLOOKUP($A28,#REF!,7,FALSE()), 1)),"")</f>
        <v>#VALUE!</v>
      </c>
      <c r="N28" s="86" t="s">
        <v>122</v>
      </c>
      <c r="O28" s="86" t="e">
        <f aca="false">IF(F28="","RSVD1")</f>
        <v>#VALUE!</v>
      </c>
      <c r="P28" s="86" t="e">
        <f aca="false">IF(G28="","RSVD2")</f>
        <v>#VALUE!</v>
      </c>
      <c r="Q28" s="86" t="e">
        <f aca="false">IF(H28="","RSVD3")</f>
        <v>#VALUE!</v>
      </c>
      <c r="R28" s="86" t="s">
        <v>83</v>
      </c>
      <c r="S28" s="100" t="e">
        <f aca="false">HLOOKUP("Device Tree Pin Name",#REF!,MATCH($A28,#REF!,0),FALSE())</f>
        <v>#VALUE!</v>
      </c>
      <c r="T28" s="95" t="e">
        <f aca="false">HLOOKUP("power rail",#REF!,MATCH($A28,#REF!,0),FALSE())</f>
        <v>#VALUE!</v>
      </c>
      <c r="U28" s="96" t="e">
        <f aca="false">HLOOKUP("Wake Capable",#REF!,MATCH($A28,#REF!,0),FALSE())</f>
        <v>#VALUE!</v>
      </c>
      <c r="V28" s="96" t="e">
        <f aca="false">HLOOKUP("Strap",#REF!,MATCH($A28,#REF!,0),FALSE())</f>
        <v>#VALUE!</v>
      </c>
      <c r="W28" s="96" t="e">
        <f aca="false">HLOOKUP("GTE",#REF!,MATCH($A28,#REF!,0),FALSE())</f>
        <v>#VALUE!</v>
      </c>
      <c r="X28" s="96" t="e">
        <f aca="false">HLOOKUP("DPD_Control",#REF!,MATCH($A28,#REF!,0),FALSE())</f>
        <v>#VALUE!</v>
      </c>
      <c r="Y28" s="96" t="e">
        <f aca="false">HLOOKUP("DPD_Group",#REF!,MATCH($A28,#REF!,0),FALSE())</f>
        <v>#VALUE!</v>
      </c>
      <c r="Z28" s="95" t="e">
        <f aca="false">HLOOKUP("Pad Category",#REF!,MATCH($A28,#REF!,0),FALSE())</f>
        <v>#VALUE!</v>
      </c>
      <c r="AA28" s="95" t="e">
        <f aca="false">HLOOKUP("Pad type",#REF!,MATCH($A28,#REF!,0),FALSE())</f>
        <v>#VALUE!</v>
      </c>
      <c r="AB28" s="95" t="e">
        <f aca="false">HLOOKUP("Pull Strength",#REF!,MATCH($A28,#REF!,0),FALSE())</f>
        <v>#VALUE!</v>
      </c>
      <c r="AC28" s="95" t="e">
        <f aca="false">HLOOKUP("POR Pin State",#REF!,MATCH($A28,#REF!,0),FALSE())</f>
        <v>#VALUE!</v>
      </c>
      <c r="AD28" s="95" t="str">
        <f aca="false">IF(OR($AQ28="",$AQ28=$C28),$R28,IF($AQ28=$D28,SUBSTITUTE(SUBSTITUTE($AQ28,"GPIO3_","GPIO_"),".0",""),IF($AQ28=$E28,$N28,IF($AQ28=$F28,$O28,IF($AQ28=$G28,$P28,IF($AQ28=$H28,$Q28,"INVALID"))))))</f>
        <v>RSVD1</v>
      </c>
      <c r="AE28" s="97"/>
      <c r="AF28" s="98" t="str">
        <f aca="false">IF(AND(OR($AS28="Int PU",$AS28="Int PD"),OR(AND($AZ28&lt;&gt;"",$AZ28&lt;&gt;"0"),AND($BA28&lt;&gt;"",$BA28&lt;&gt;"0"))),"INVALID",IF(OR($AQ28=$C28,$AS28="Int PD"),"PULL_DOWN",IF(OR($AS28="Int PU",AND($AE28="YES",OR($AZ28="",$AZ28="0"),OR($BA28="",$BA28="0"),OR($AR28="Input",$AR28="Bidirectional"))),"PULL_UP","NORMAL")))</f>
        <v>PULL_DOWN</v>
      </c>
      <c r="AG28" s="98" t="e">
        <f aca="false">IF($AU28="Input", "TRISTATE", IF($AV28="Z","TRISTATE",IF($AT28=$F28,"TRISTATE","NORMAL")))</f>
        <v>#VALUE!</v>
      </c>
      <c r="AH28" s="98" t="e">
        <f aca="false">IF(OR($AT28=$F28,$AU28="Output"),"DISABLE","ENABLE")</f>
        <v>#VALUE!</v>
      </c>
      <c r="AI28" s="112" t="e">
        <f aca="false">IF($AT28&lt;&gt;$G28,"N/A",IF($AV28="Drive 1", "1", IF($AV28="Drive 0", "0", "")))</f>
        <v>#VALUE!</v>
      </c>
      <c r="AJ28" s="99" t="b">
        <f aca="false">TRUE()</f>
        <v>1</v>
      </c>
      <c r="AK28" s="99" t="b">
        <f aca="false">TRUE()</f>
        <v>1</v>
      </c>
      <c r="AL28" s="99" t="b">
        <f aca="false">TRUE()</f>
        <v>1</v>
      </c>
      <c r="AM28" s="99" t="b">
        <f aca="false">TRUE()</f>
        <v>1</v>
      </c>
      <c r="AN28" s="99" t="b">
        <f aca="false">TRUE()</f>
        <v>1</v>
      </c>
      <c r="AO28" s="99" t="b">
        <f aca="false">TRUE()</f>
        <v>1</v>
      </c>
      <c r="AP28" s="100" t="str">
        <f aca="false">IF(AND($AJ28:$AO28), "VALID", "INVALID")</f>
        <v>VALID</v>
      </c>
      <c r="AQ28" s="101" t="s">
        <v>130</v>
      </c>
      <c r="AR28" s="102" t="s">
        <v>79</v>
      </c>
      <c r="AS28" s="103"/>
      <c r="AT28" s="103" t="s">
        <v>89</v>
      </c>
      <c r="AU28" s="104"/>
      <c r="AV28" s="103" t="s">
        <v>124</v>
      </c>
      <c r="AW28" s="110" t="s">
        <v>85</v>
      </c>
      <c r="AX28" s="103" t="s">
        <v>85</v>
      </c>
      <c r="AY28" s="104"/>
      <c r="AZ28" s="103"/>
      <c r="BA28" s="103"/>
      <c r="BB28" s="105"/>
      <c r="BC28" s="104"/>
      <c r="BD28" s="106"/>
      <c r="BE28" s="111"/>
      <c r="BF28" s="108" t="e">
        <f aca="false">VLOOKUP($A28,#REF!, 34, FALSE())</f>
        <v>#VALUE!</v>
      </c>
      <c r="BG28" s="108" t="e">
        <f aca="false">VLOOKUP($A28,#REF!, 22, FALSE())</f>
        <v>#VALUE!</v>
      </c>
      <c r="BH28" s="109"/>
    </row>
    <row r="29" customFormat="false" ht="12.75" hidden="false" customHeight="true" outlineLevel="0" collapsed="false">
      <c r="A29" s="86" t="s">
        <v>131</v>
      </c>
      <c r="B29" s="86" t="e">
        <f aca="false">VLOOKUP($A29,#REF!, 34, FALSE())</f>
        <v>#VALUE!</v>
      </c>
      <c r="C29" s="87" t="str">
        <f aca="false">CONCATENATE("unused_",A29)</f>
        <v>unused_TOUCH_CLK</v>
      </c>
      <c r="D29" s="88" t="e">
        <f aca="false">IF(LEN(VLOOKUP($A29,#REF!,8,FALSE())),LEFT(VLOOKUP($A29,#REF!,8,FALSE()),LEN(VLOOKUP($A29,#REF!,8,FALSE()))-2),"")</f>
        <v>#VALUE!</v>
      </c>
      <c r="E29" s="89" t="e">
        <f aca="false">IF(LEN(VLOOKUP($A29,#REF!,4,FALSE())),IF(INDEX(#REF!,MATCH($A29,#REF!,0),1),LEFT(VLOOKUP($A29,#REF!,4,FALSE()),LEN(VLOOKUP($A29,#REF!,4,FALSE()))-2),CONCATENATE(LEFT(VLOOKUP($A29,#REF!,4,FALSE()),LEN(VLOOKUP($A29,#REF!,4,FALSE()))-2),"*")),"")</f>
        <v>#VALUE!</v>
      </c>
      <c r="F29" s="90" t="e">
        <f aca="false">IF(LEN(VLOOKUP($A29,#REF!,5,FALSE())),IF(INDEX(#REF!,MATCH($A29,#REF!,0),2),LEFT(VLOOKUP($A29,#REF!,5,FALSE()),LEN(VLOOKUP($A29,#REF!,5,FALSE()))-2),CONCATENATE(LEFT(VLOOKUP($A29,#REF!,5,FALSE()),LEN(VLOOKUP($A29,#REF!,5,FALSE()))-2),"*")),"")</f>
        <v>#VALUE!</v>
      </c>
      <c r="G29" s="90" t="e">
        <f aca="false">IF(LEN(VLOOKUP($A29,#REF!,6,FALSE())),IF(INDEX(#REF!,MATCH($A29,#REF!,0),3),LEFT(VLOOKUP($A29,#REF!,6,FALSE()),LEN(VLOOKUP($A29,#REF!,6,FALSE()))-2),CONCATENATE(LEFT(VLOOKUP($A29,#REF!,6,FALSE()),LEN(VLOOKUP($A29,#REF!,6,FALSE()))-2),"*")),"")</f>
        <v>#VALUE!</v>
      </c>
      <c r="H29" s="91" t="e">
        <f aca="false">IF(LEN(VLOOKUP($A29,#REF!,7,FALSE())),IF(INDEX(#REF!,MATCH($A29,#REF!,0),4),LEFT(VLOOKUP($A29,#REF!,7,FALSE()),LEN(VLOOKUP($A29,#REF!,7,FALSE()))-2),CONCATENATE(LEFT(VLOOKUP($A29,#REF!,7,FALSE()),LEN(VLOOKUP($A29,#REF!,7,FALSE()))-2),"*")),"")</f>
        <v>#VALUE!</v>
      </c>
      <c r="I29" s="92" t="e">
        <f aca="false">IF(LEN(VLOOKUP($A29,#REF!,8,FALSE())),UPPER(RIGHT(VLOOKUP($A29,#REF!,8,FALSE()), 1)),"")</f>
        <v>#VALUE!</v>
      </c>
      <c r="J29" s="90" t="e">
        <f aca="false">IF(LEN(VLOOKUP($A29,#REF!,4,FALSE())),UPPER(RIGHT(VLOOKUP($A29,#REF!,4,FALSE()), 1)),"")</f>
        <v>#VALUE!</v>
      </c>
      <c r="K29" s="90" t="e">
        <f aca="false">IF(LEN(VLOOKUP($A29,#REF!,5,FALSE())),UPPER(RIGHT(VLOOKUP($A29,#REF!,5,FALSE()), 1)),"")</f>
        <v>#VALUE!</v>
      </c>
      <c r="L29" s="90" t="e">
        <f aca="false">IF(LEN(VLOOKUP($A29,#REF!,6,FALSE())),UPPER(RIGHT(VLOOKUP($A29,#REF!,6,FALSE()), 1)),"")</f>
        <v>#VALUE!</v>
      </c>
      <c r="M29" s="91" t="e">
        <f aca="false">IF(LEN(VLOOKUP($A29,#REF!,7,FALSE())),UPPER(RIGHT(VLOOKUP($A29,#REF!,7,FALSE()), 1)),"")</f>
        <v>#VALUE!</v>
      </c>
      <c r="N29" s="86" t="s">
        <v>132</v>
      </c>
      <c r="O29" s="86" t="s">
        <v>133</v>
      </c>
      <c r="P29" s="86" t="e">
        <f aca="false">IF(G29="","RSVD2")</f>
        <v>#VALUE!</v>
      </c>
      <c r="Q29" s="86" t="e">
        <f aca="false">IF(H29="","RSVD3")</f>
        <v>#VALUE!</v>
      </c>
      <c r="R29" s="86" t="s">
        <v>104</v>
      </c>
      <c r="S29" s="100" t="e">
        <f aca="false">HLOOKUP("Device Tree Pin Name",#REF!,MATCH($A29,#REF!,0),FALSE())</f>
        <v>#VALUE!</v>
      </c>
      <c r="T29" s="95" t="e">
        <f aca="false">HLOOKUP("power rail",#REF!,MATCH($A29,#REF!,0),FALSE())</f>
        <v>#VALUE!</v>
      </c>
      <c r="U29" s="96" t="e">
        <f aca="false">HLOOKUP("Wake Capable",#REF!,MATCH($A29,#REF!,0),FALSE())</f>
        <v>#VALUE!</v>
      </c>
      <c r="V29" s="96" t="e">
        <f aca="false">HLOOKUP("Strap",#REF!,MATCH($A29,#REF!,0),FALSE())</f>
        <v>#VALUE!</v>
      </c>
      <c r="W29" s="96" t="e">
        <f aca="false">HLOOKUP("GTE",#REF!,MATCH($A29,#REF!,0),FALSE())</f>
        <v>#VALUE!</v>
      </c>
      <c r="X29" s="96" t="e">
        <f aca="false">HLOOKUP("DPD_Control",#REF!,MATCH($A29,#REF!,0),FALSE())</f>
        <v>#VALUE!</v>
      </c>
      <c r="Y29" s="96" t="e">
        <f aca="false">HLOOKUP("DPD_Group",#REF!,MATCH($A29,#REF!,0),FALSE())</f>
        <v>#VALUE!</v>
      </c>
      <c r="Z29" s="95" t="e">
        <f aca="false">HLOOKUP("Pad Category",#REF!,MATCH($A29,#REF!,0),FALSE())</f>
        <v>#VALUE!</v>
      </c>
      <c r="AA29" s="95" t="e">
        <f aca="false">HLOOKUP("Pad type",#REF!,MATCH($A29,#REF!,0),FALSE())</f>
        <v>#VALUE!</v>
      </c>
      <c r="AB29" s="95" t="e">
        <f aca="false">HLOOKUP("Pull Strength",#REF!,MATCH($A29,#REF!,0),FALSE())</f>
        <v>#VALUE!</v>
      </c>
      <c r="AC29" s="95" t="e">
        <f aca="false">HLOOKUP("POR Pin State",#REF!,MATCH($A29,#REF!,0),FALSE())</f>
        <v>#VALUE!</v>
      </c>
      <c r="AD29" s="95" t="str">
        <f aca="false">IF(OR($AQ29="",$AQ29=$C29),$R29,IF($AQ29=$D29,SUBSTITUTE(SUBSTITUTE($AQ29,"GPIO3_","GPIO_"),".0",""),IF($AQ29=$E29,$N29,IF($AQ29=$F29,$O29,IF($AQ29=$G29,$P29,IF($AQ29=$H29,$Q29,"INVALID"))))))</f>
        <v>RSVD2</v>
      </c>
      <c r="AE29" s="97"/>
      <c r="AF29" s="98" t="str">
        <f aca="false">IF(AND(OR($AS29="Int PU",$AS29="Int PD"),OR(AND($AZ29&lt;&gt;"",$AZ29&lt;&gt;"0"),AND($BA29&lt;&gt;"",$BA29&lt;&gt;"0"))),"INVALID",IF(OR($AQ29=$C29,$AS29="Int PD"),"PULL_DOWN",IF(OR($AS29="Int PU",AND($AE29="YES",OR($AZ29="",$AZ29="0"),OR($BA29="",$BA29="0"),OR($AR29="Input",$AR29="Bidirectional"))),"PULL_UP","NORMAL")))</f>
        <v>PULL_DOWN</v>
      </c>
      <c r="AG29" s="98" t="e">
        <f aca="false">IF($AU29="Input", "TRISTATE", IF($AV29="Z","TRISTATE",IF($AT29=$F29,"TRISTATE","NORMAL")))</f>
        <v>#VALUE!</v>
      </c>
      <c r="AH29" s="98" t="e">
        <f aca="false">IF(OR($AT29=$F29,$AU29="Output"),"DISABLE","ENABLE")</f>
        <v>#VALUE!</v>
      </c>
      <c r="AI29" s="112" t="e">
        <f aca="false">IF($AT29&lt;&gt;$G29,"N/A",IF($AV29="Drive 1", "1", IF($AV29="Drive 0", "0", "")))</f>
        <v>#VALUE!</v>
      </c>
      <c r="AJ29" s="99" t="b">
        <f aca="false">TRUE()</f>
        <v>1</v>
      </c>
      <c r="AK29" s="99" t="b">
        <f aca="false">TRUE()</f>
        <v>1</v>
      </c>
      <c r="AL29" s="99" t="b">
        <f aca="false">TRUE()</f>
        <v>1</v>
      </c>
      <c r="AM29" s="99" t="b">
        <f aca="false">TRUE()</f>
        <v>1</v>
      </c>
      <c r="AN29" s="99" t="b">
        <f aca="false">TRUE()</f>
        <v>1</v>
      </c>
      <c r="AO29" s="99" t="b">
        <f aca="false">TRUE()</f>
        <v>1</v>
      </c>
      <c r="AP29" s="100" t="str">
        <f aca="false">IF(AND($AJ29:$AO29), "VALID", "INVALID")</f>
        <v>VALID</v>
      </c>
      <c r="AQ29" s="101" t="s">
        <v>134</v>
      </c>
      <c r="AR29" s="102" t="s">
        <v>79</v>
      </c>
      <c r="AS29" s="103"/>
      <c r="AT29" s="104"/>
      <c r="AU29" s="104"/>
      <c r="AV29" s="104"/>
      <c r="AW29" s="110" t="s">
        <v>85</v>
      </c>
      <c r="AX29" s="103" t="s">
        <v>85</v>
      </c>
      <c r="AY29" s="104"/>
      <c r="AZ29" s="103"/>
      <c r="BA29" s="103"/>
      <c r="BB29" s="105"/>
      <c r="BC29" s="104"/>
      <c r="BD29" s="106"/>
      <c r="BE29" s="111"/>
      <c r="BF29" s="108" t="e">
        <f aca="false">VLOOKUP($A29,#REF!, 34, FALSE())</f>
        <v>#VALUE!</v>
      </c>
      <c r="BG29" s="108" t="e">
        <f aca="false">VLOOKUP($A29,#REF!, 22, FALSE())</f>
        <v>#VALUE!</v>
      </c>
      <c r="BH29" s="109"/>
    </row>
    <row r="30" customFormat="false" ht="12.75" hidden="false" customHeight="true" outlineLevel="0" collapsed="false">
      <c r="A30" s="86" t="s">
        <v>135</v>
      </c>
      <c r="B30" s="86" t="e">
        <f aca="false">VLOOKUP($A30,#REF!, 34, FALSE())</f>
        <v>#VALUE!</v>
      </c>
      <c r="C30" s="87" t="str">
        <f aca="false">CONCATENATE("unused_",A30)</f>
        <v>unused_UART3_TX</v>
      </c>
      <c r="D30" s="88" t="e">
        <f aca="false">IF(LEN(VLOOKUP($A30,#REF!,8,FALSE())),LEFT(VLOOKUP($A30,#REF!,8,FALSE()),LEN(VLOOKUP($A30,#REF!,8,FALSE()))-2),"")</f>
        <v>#VALUE!</v>
      </c>
      <c r="E30" s="89" t="e">
        <f aca="false">IF(LEN(VLOOKUP($A30,#REF!,4,FALSE())),IF(INDEX(#REF!,MATCH($A30,#REF!,0),1),LEFT(VLOOKUP($A30,#REF!,4,FALSE()),LEN(VLOOKUP($A30,#REF!,4,FALSE()))-2),CONCATENATE(LEFT(VLOOKUP($A30,#REF!,4,FALSE()),LEN(VLOOKUP($A30,#REF!,4,FALSE()))-2),"*")),"")</f>
        <v>#VALUE!</v>
      </c>
      <c r="F30" s="90" t="e">
        <f aca="false">IF(LEN(VLOOKUP($A30,#REF!,5,FALSE())),IF(INDEX(#REF!,MATCH($A30,#REF!,0),2),LEFT(VLOOKUP($A30,#REF!,5,FALSE()),LEN(VLOOKUP($A30,#REF!,5,FALSE()))-2),CONCATENATE(LEFT(VLOOKUP($A30,#REF!,5,FALSE()),LEN(VLOOKUP($A30,#REF!,5,FALSE()))-2),"*")),"")</f>
        <v>#VALUE!</v>
      </c>
      <c r="G30" s="90" t="e">
        <f aca="false">IF(LEN(VLOOKUP($A30,#REF!,6,FALSE())),IF(INDEX(#REF!,MATCH($A30,#REF!,0),3),LEFT(VLOOKUP($A30,#REF!,6,FALSE()),LEN(VLOOKUP($A30,#REF!,6,FALSE()))-2),CONCATENATE(LEFT(VLOOKUP($A30,#REF!,6,FALSE()),LEN(VLOOKUP($A30,#REF!,6,FALSE()))-2),"*")),"")</f>
        <v>#VALUE!</v>
      </c>
      <c r="H30" s="91" t="e">
        <f aca="false">IF(LEN(VLOOKUP($A30,#REF!,7,FALSE())),IF(INDEX(#REF!,MATCH($A30,#REF!,0),4),LEFT(VLOOKUP($A30,#REF!,7,FALSE()),LEN(VLOOKUP($A30,#REF!,7,FALSE()))-2),CONCATENATE(LEFT(VLOOKUP($A30,#REF!,7,FALSE()),LEN(VLOOKUP($A30,#REF!,7,FALSE()))-2),"*")),"")</f>
        <v>#VALUE!</v>
      </c>
      <c r="I30" s="92" t="e">
        <f aca="false">IF(LEN(VLOOKUP($A30,#REF!,8,FALSE())),UPPER(RIGHT(VLOOKUP($A30,#REF!,8,FALSE()), 1)),"")</f>
        <v>#VALUE!</v>
      </c>
      <c r="J30" s="90" t="e">
        <f aca="false">IF(LEN(VLOOKUP($A30,#REF!,4,FALSE())),UPPER(RIGHT(VLOOKUP($A30,#REF!,4,FALSE()), 1)),"")</f>
        <v>#VALUE!</v>
      </c>
      <c r="K30" s="90" t="e">
        <f aca="false">IF(LEN(VLOOKUP($A30,#REF!,5,FALSE())),UPPER(RIGHT(VLOOKUP($A30,#REF!,5,FALSE()), 1)),"")</f>
        <v>#VALUE!</v>
      </c>
      <c r="L30" s="90" t="e">
        <f aca="false">IF(LEN(VLOOKUP($A30,#REF!,6,FALSE())),UPPER(RIGHT(VLOOKUP($A30,#REF!,6,FALSE()), 1)),"")</f>
        <v>#VALUE!</v>
      </c>
      <c r="M30" s="91" t="e">
        <f aca="false">IF(LEN(VLOOKUP($A30,#REF!,7,FALSE())),UPPER(RIGHT(VLOOKUP($A30,#REF!,7,FALSE()), 1)),"")</f>
        <v>#VALUE!</v>
      </c>
      <c r="N30" s="86" t="s">
        <v>136</v>
      </c>
      <c r="O30" s="86" t="s">
        <v>137</v>
      </c>
      <c r="P30" s="86" t="e">
        <f aca="false">IF(G30="","RSVD2")</f>
        <v>#VALUE!</v>
      </c>
      <c r="Q30" s="86" t="e">
        <f aca="false">IF(H30="","RSVD3")</f>
        <v>#VALUE!</v>
      </c>
      <c r="R30" s="86" t="s">
        <v>104</v>
      </c>
      <c r="S30" s="100" t="e">
        <f aca="false">HLOOKUP("Device Tree Pin Name",#REF!,MATCH($A30,#REF!,0),FALSE())</f>
        <v>#VALUE!</v>
      </c>
      <c r="T30" s="95" t="e">
        <f aca="false">HLOOKUP("power rail",#REF!,MATCH($A30,#REF!,0),FALSE())</f>
        <v>#VALUE!</v>
      </c>
      <c r="U30" s="96" t="e">
        <f aca="false">HLOOKUP("Wake Capable",#REF!,MATCH($A30,#REF!,0),FALSE())</f>
        <v>#VALUE!</v>
      </c>
      <c r="V30" s="96" t="e">
        <f aca="false">HLOOKUP("Strap",#REF!,MATCH($A30,#REF!,0),FALSE())</f>
        <v>#VALUE!</v>
      </c>
      <c r="W30" s="96" t="e">
        <f aca="false">HLOOKUP("GTE",#REF!,MATCH($A30,#REF!,0),FALSE())</f>
        <v>#VALUE!</v>
      </c>
      <c r="X30" s="96" t="e">
        <f aca="false">HLOOKUP("DPD_Control",#REF!,MATCH($A30,#REF!,0),FALSE())</f>
        <v>#VALUE!</v>
      </c>
      <c r="Y30" s="96" t="e">
        <f aca="false">HLOOKUP("DPD_Group",#REF!,MATCH($A30,#REF!,0),FALSE())</f>
        <v>#VALUE!</v>
      </c>
      <c r="Z30" s="95" t="e">
        <f aca="false">HLOOKUP("Pad Category",#REF!,MATCH($A30,#REF!,0),FALSE())</f>
        <v>#VALUE!</v>
      </c>
      <c r="AA30" s="95" t="e">
        <f aca="false">HLOOKUP("Pad type",#REF!,MATCH($A30,#REF!,0),FALSE())</f>
        <v>#VALUE!</v>
      </c>
      <c r="AB30" s="95" t="e">
        <f aca="false">HLOOKUP("Pull Strength",#REF!,MATCH($A30,#REF!,0),FALSE())</f>
        <v>#VALUE!</v>
      </c>
      <c r="AC30" s="95" t="e">
        <f aca="false">HLOOKUP("POR Pin State",#REF!,MATCH($A30,#REF!,0),FALSE())</f>
        <v>#VALUE!</v>
      </c>
      <c r="AD30" s="95" t="str">
        <f aca="false">IF(OR($AQ30="",$AQ30=$C30),$R30,IF($AQ30=$D30,SUBSTITUTE(SUBSTITUTE($AQ30,"GPIO3_","GPIO_"),".0",""),IF($AQ30=$E30,$N30,IF($AQ30=$F30,$O30,IF($AQ30=$G30,$P30,IF($AQ30=$H30,$Q30,"INVALID"))))))</f>
        <v>RSVD2</v>
      </c>
      <c r="AE30" s="97"/>
      <c r="AF30" s="98" t="str">
        <f aca="false">IF(AND(OR($AS30="Int PU",$AS30="Int PD"),OR(AND($AZ30&lt;&gt;"",$AZ30&lt;&gt;"0"),AND($BA30&lt;&gt;"",$BA30&lt;&gt;"0"))),"INVALID",IF(OR($AQ30=$C30,$AS30="Int PD"),"PULL_DOWN",IF(OR($AS30="Int PU",AND($AE30="YES",OR($AZ30="",$AZ30="0"),OR($BA30="",$BA30="0"),OR($AR30="Input",$AR30="Bidirectional"))),"PULL_UP","NORMAL")))</f>
        <v>PULL_DOWN</v>
      </c>
      <c r="AG30" s="98" t="e">
        <f aca="false">IF($AU30="Input", "TRISTATE", IF($AV30="Z","TRISTATE",IF($AT30=$F30,"TRISTATE","NORMAL")))</f>
        <v>#VALUE!</v>
      </c>
      <c r="AH30" s="98" t="e">
        <f aca="false">IF(OR($AT30=$F30,$AU30="Output"),"DISABLE","ENABLE")</f>
        <v>#VALUE!</v>
      </c>
      <c r="AI30" s="112" t="e">
        <f aca="false">IF($AT30&lt;&gt;$G30,"N/A",IF($AV30="Drive 1", "1", IF($AV30="Drive 0", "0", "")))</f>
        <v>#VALUE!</v>
      </c>
      <c r="AJ30" s="99" t="b">
        <f aca="false">TRUE()</f>
        <v>1</v>
      </c>
      <c r="AK30" s="99" t="b">
        <f aca="false">TRUE()</f>
        <v>1</v>
      </c>
      <c r="AL30" s="99" t="b">
        <f aca="false">TRUE()</f>
        <v>1</v>
      </c>
      <c r="AM30" s="99" t="b">
        <f aca="false">TRUE()</f>
        <v>1</v>
      </c>
      <c r="AN30" s="99" t="b">
        <f aca="false">TRUE()</f>
        <v>1</v>
      </c>
      <c r="AO30" s="99" t="b">
        <f aca="false">TRUE()</f>
        <v>1</v>
      </c>
      <c r="AP30" s="100" t="str">
        <f aca="false">IF(AND($AJ30:$AO30), "VALID", "INVALID")</f>
        <v>VALID</v>
      </c>
      <c r="AQ30" s="101" t="s">
        <v>138</v>
      </c>
      <c r="AR30" s="102" t="s">
        <v>79</v>
      </c>
      <c r="AS30" s="103"/>
      <c r="AT30" s="104"/>
      <c r="AU30" s="104"/>
      <c r="AV30" s="104"/>
      <c r="AW30" s="110" t="s">
        <v>85</v>
      </c>
      <c r="AX30" s="103" t="s">
        <v>85</v>
      </c>
      <c r="AY30" s="104"/>
      <c r="AZ30" s="103"/>
      <c r="BA30" s="103"/>
      <c r="BB30" s="105"/>
      <c r="BC30" s="104"/>
      <c r="BD30" s="106"/>
      <c r="BE30" s="16" t="s">
        <v>3</v>
      </c>
      <c r="BF30" s="108" t="e">
        <f aca="false">VLOOKUP($A30,#REF!, 34, FALSE())</f>
        <v>#VALUE!</v>
      </c>
      <c r="BG30" s="108" t="e">
        <f aca="false">VLOOKUP($A30,#REF!, 22, FALSE())</f>
        <v>#VALUE!</v>
      </c>
      <c r="BH30" s="109"/>
    </row>
    <row r="31" customFormat="false" ht="12.75" hidden="false" customHeight="true" outlineLevel="0" collapsed="false">
      <c r="A31" s="86" t="s">
        <v>139</v>
      </c>
      <c r="B31" s="86" t="e">
        <f aca="false">VLOOKUP($A31,#REF!, 34, FALSE())</f>
        <v>#VALUE!</v>
      </c>
      <c r="C31" s="87" t="str">
        <f aca="false">CONCATENATE("unused_",A31)</f>
        <v>unused_UART3_RX</v>
      </c>
      <c r="D31" s="88" t="e">
        <f aca="false">IF(LEN(VLOOKUP($A31,#REF!,8,FALSE())),LEFT(VLOOKUP($A31,#REF!,8,FALSE()),LEN(VLOOKUP($A31,#REF!,8,FALSE()))-2),"")</f>
        <v>#VALUE!</v>
      </c>
      <c r="E31" s="89" t="e">
        <f aca="false">IF(LEN(VLOOKUP($A31,#REF!,4,FALSE())),IF(INDEX(#REF!,MATCH($A31,#REF!,0),1),LEFT(VLOOKUP($A31,#REF!,4,FALSE()),LEN(VLOOKUP($A31,#REF!,4,FALSE()))-2),CONCATENATE(LEFT(VLOOKUP($A31,#REF!,4,FALSE()),LEN(VLOOKUP($A31,#REF!,4,FALSE()))-2),"*")),"")</f>
        <v>#VALUE!</v>
      </c>
      <c r="F31" s="90" t="e">
        <f aca="false">IF(LEN(VLOOKUP($A31,#REF!,5,FALSE())),IF(INDEX(#REF!,MATCH($A31,#REF!,0),2),LEFT(VLOOKUP($A31,#REF!,5,FALSE()),LEN(VLOOKUP($A31,#REF!,5,FALSE()))-2),CONCATENATE(LEFT(VLOOKUP($A31,#REF!,5,FALSE()),LEN(VLOOKUP($A31,#REF!,5,FALSE()))-2),"*")),"")</f>
        <v>#VALUE!</v>
      </c>
      <c r="G31" s="90" t="e">
        <f aca="false">IF(LEN(VLOOKUP($A31,#REF!,6,FALSE())),IF(INDEX(#REF!,MATCH($A31,#REF!,0),3),LEFT(VLOOKUP($A31,#REF!,6,FALSE()),LEN(VLOOKUP($A31,#REF!,6,FALSE()))-2),CONCATENATE(LEFT(VLOOKUP($A31,#REF!,6,FALSE()),LEN(VLOOKUP($A31,#REF!,6,FALSE()))-2),"*")),"")</f>
        <v>#VALUE!</v>
      </c>
      <c r="H31" s="91" t="e">
        <f aca="false">IF(LEN(VLOOKUP($A31,#REF!,7,FALSE())),IF(INDEX(#REF!,MATCH($A31,#REF!,0),4),LEFT(VLOOKUP($A31,#REF!,7,FALSE()),LEN(VLOOKUP($A31,#REF!,7,FALSE()))-2),CONCATENATE(LEFT(VLOOKUP($A31,#REF!,7,FALSE()),LEN(VLOOKUP($A31,#REF!,7,FALSE()))-2),"*")),"")</f>
        <v>#VALUE!</v>
      </c>
      <c r="I31" s="92" t="e">
        <f aca="false">IF(LEN(VLOOKUP($A31,#REF!,8,FALSE())),UPPER(RIGHT(VLOOKUP($A31,#REF!,8,FALSE()), 1)),"")</f>
        <v>#VALUE!</v>
      </c>
      <c r="J31" s="90" t="e">
        <f aca="false">IF(LEN(VLOOKUP($A31,#REF!,4,FALSE())),UPPER(RIGHT(VLOOKUP($A31,#REF!,4,FALSE()), 1)),"")</f>
        <v>#VALUE!</v>
      </c>
      <c r="K31" s="90" t="e">
        <f aca="false">IF(LEN(VLOOKUP($A31,#REF!,5,FALSE())),UPPER(RIGHT(VLOOKUP($A31,#REF!,5,FALSE()), 1)),"")</f>
        <v>#VALUE!</v>
      </c>
      <c r="L31" s="90" t="e">
        <f aca="false">IF(LEN(VLOOKUP($A31,#REF!,6,FALSE())),UPPER(RIGHT(VLOOKUP($A31,#REF!,6,FALSE()), 1)),"")</f>
        <v>#VALUE!</v>
      </c>
      <c r="M31" s="91" t="e">
        <f aca="false">IF(LEN(VLOOKUP($A31,#REF!,7,FALSE())),UPPER(RIGHT(VLOOKUP($A31,#REF!,7,FALSE()), 1)),"")</f>
        <v>#VALUE!</v>
      </c>
      <c r="N31" s="86" t="s">
        <v>136</v>
      </c>
      <c r="O31" s="86" t="s">
        <v>137</v>
      </c>
      <c r="P31" s="86" t="e">
        <f aca="false">IF(G31="","RSVD2")</f>
        <v>#VALUE!</v>
      </c>
      <c r="Q31" s="86" t="e">
        <f aca="false">IF(H31="","RSVD3")</f>
        <v>#VALUE!</v>
      </c>
      <c r="R31" s="86" t="s">
        <v>104</v>
      </c>
      <c r="S31" s="100" t="e">
        <f aca="false">HLOOKUP("Device Tree Pin Name",#REF!,MATCH($A31,#REF!,0),FALSE())</f>
        <v>#VALUE!</v>
      </c>
      <c r="T31" s="95" t="e">
        <f aca="false">HLOOKUP("power rail",#REF!,MATCH($A31,#REF!,0),FALSE())</f>
        <v>#VALUE!</v>
      </c>
      <c r="U31" s="96" t="e">
        <f aca="false">HLOOKUP("Wake Capable",#REF!,MATCH($A31,#REF!,0),FALSE())</f>
        <v>#VALUE!</v>
      </c>
      <c r="V31" s="96" t="e">
        <f aca="false">HLOOKUP("Strap",#REF!,MATCH($A31,#REF!,0),FALSE())</f>
        <v>#VALUE!</v>
      </c>
      <c r="W31" s="96" t="e">
        <f aca="false">HLOOKUP("GTE",#REF!,MATCH($A31,#REF!,0),FALSE())</f>
        <v>#VALUE!</v>
      </c>
      <c r="X31" s="96" t="e">
        <f aca="false">HLOOKUP("DPD_Control",#REF!,MATCH($A31,#REF!,0),FALSE())</f>
        <v>#VALUE!</v>
      </c>
      <c r="Y31" s="96" t="e">
        <f aca="false">HLOOKUP("DPD_Group",#REF!,MATCH($A31,#REF!,0),FALSE())</f>
        <v>#VALUE!</v>
      </c>
      <c r="Z31" s="95" t="e">
        <f aca="false">HLOOKUP("Pad Category",#REF!,MATCH($A31,#REF!,0),FALSE())</f>
        <v>#VALUE!</v>
      </c>
      <c r="AA31" s="95" t="e">
        <f aca="false">HLOOKUP("Pad type",#REF!,MATCH($A31,#REF!,0),FALSE())</f>
        <v>#VALUE!</v>
      </c>
      <c r="AB31" s="95" t="e">
        <f aca="false">HLOOKUP("Pull Strength",#REF!,MATCH($A31,#REF!,0),FALSE())</f>
        <v>#VALUE!</v>
      </c>
      <c r="AC31" s="95" t="e">
        <f aca="false">HLOOKUP("POR Pin State",#REF!,MATCH($A31,#REF!,0),FALSE())</f>
        <v>#VALUE!</v>
      </c>
      <c r="AD31" s="95" t="str">
        <f aca="false">IF(OR($AQ31="",$AQ31=$C31),$R31,IF($AQ31=$D31,SUBSTITUTE(SUBSTITUTE($AQ31,"GPIO3_","GPIO_"),".0",""),IF($AQ31=$E31,$N31,IF($AQ31=$F31,$O31,IF($AQ31=$G31,$P31,IF($AQ31=$H31,$Q31,"INVALID"))))))</f>
        <v>RSVD2</v>
      </c>
      <c r="AE31" s="97"/>
      <c r="AF31" s="98" t="str">
        <f aca="false">IF(AND(OR($AS31="Int PU",$AS31="Int PD"),OR(AND($AZ31&lt;&gt;"",$AZ31&lt;&gt;"0"),AND($BA31&lt;&gt;"",$BA31&lt;&gt;"0"))),"INVALID",IF(OR($AQ31=$C31,$AS31="Int PD"),"PULL_DOWN",IF(OR($AS31="Int PU",AND($AE31="YES",OR($AZ31="",$AZ31="0"),OR($BA31="",$BA31="0"),OR($AR31="Input",$AR31="Bidirectional"))),"PULL_UP","NORMAL")))</f>
        <v>PULL_DOWN</v>
      </c>
      <c r="AG31" s="98" t="e">
        <f aca="false">IF($AU31="Input", "TRISTATE", IF($AV31="Z","TRISTATE",IF($AT31=$F31,"TRISTATE","NORMAL")))</f>
        <v>#VALUE!</v>
      </c>
      <c r="AH31" s="98" t="e">
        <f aca="false">IF(OR($AT31=$F31,$AU31="Output"),"DISABLE","ENABLE")</f>
        <v>#VALUE!</v>
      </c>
      <c r="AI31" s="112" t="e">
        <f aca="false">IF($AT31&lt;&gt;$G31,"N/A",IF($AV31="Drive 1", "1", IF($AV31="Drive 0", "0", "")))</f>
        <v>#VALUE!</v>
      </c>
      <c r="AJ31" s="99" t="b">
        <f aca="false">TRUE()</f>
        <v>1</v>
      </c>
      <c r="AK31" s="99" t="b">
        <f aca="false">TRUE()</f>
        <v>1</v>
      </c>
      <c r="AL31" s="99" t="b">
        <f aca="false">TRUE()</f>
        <v>1</v>
      </c>
      <c r="AM31" s="99" t="b">
        <f aca="false">TRUE()</f>
        <v>1</v>
      </c>
      <c r="AN31" s="99" t="b">
        <f aca="false">TRUE()</f>
        <v>1</v>
      </c>
      <c r="AO31" s="99" t="b">
        <f aca="false">TRUE()</f>
        <v>1</v>
      </c>
      <c r="AP31" s="100" t="str">
        <f aca="false">IF(AND($AJ31:$AO31), "VALID", "INVALID")</f>
        <v>VALID</v>
      </c>
      <c r="AQ31" s="101" t="s">
        <v>140</v>
      </c>
      <c r="AR31" s="102" t="s">
        <v>79</v>
      </c>
      <c r="AS31" s="103"/>
      <c r="AT31" s="104"/>
      <c r="AU31" s="104"/>
      <c r="AV31" s="104"/>
      <c r="AW31" s="110" t="s">
        <v>85</v>
      </c>
      <c r="AX31" s="103" t="s">
        <v>85</v>
      </c>
      <c r="AY31" s="104"/>
      <c r="AZ31" s="103"/>
      <c r="BA31" s="103"/>
      <c r="BB31" s="105"/>
      <c r="BC31" s="104"/>
      <c r="BD31" s="106"/>
      <c r="BE31" s="111"/>
      <c r="BF31" s="108" t="e">
        <f aca="false">VLOOKUP($A31,#REF!, 34, FALSE())</f>
        <v>#VALUE!</v>
      </c>
      <c r="BG31" s="108" t="e">
        <f aca="false">VLOOKUP($A31,#REF!, 22, FALSE())</f>
        <v>#VALUE!</v>
      </c>
      <c r="BH31" s="109"/>
    </row>
    <row r="32" customFormat="false" ht="12.75" hidden="false" customHeight="true" outlineLevel="0" collapsed="false">
      <c r="A32" s="86" t="s">
        <v>141</v>
      </c>
      <c r="B32" s="86" t="e">
        <f aca="false">VLOOKUP($A32,#REF!, 34, FALSE())</f>
        <v>#VALUE!</v>
      </c>
      <c r="C32" s="87" t="str">
        <f aca="false">CONCATENATE("unused_",A32)</f>
        <v>unused_GEN2_I2C_SCL</v>
      </c>
      <c r="D32" s="88" t="e">
        <f aca="false">IF(LEN(VLOOKUP($A32,#REF!,8,FALSE())),LEFT(VLOOKUP($A32,#REF!,8,FALSE()),LEN(VLOOKUP($A32,#REF!,8,FALSE()))-2),"")</f>
        <v>#VALUE!</v>
      </c>
      <c r="E32" s="89" t="e">
        <f aca="false">IF(LEN(VLOOKUP($A32,#REF!,4,FALSE())),IF(INDEX(#REF!,MATCH($A32,#REF!,0),1),LEFT(VLOOKUP($A32,#REF!,4,FALSE()),LEN(VLOOKUP($A32,#REF!,4,FALSE()))-2),CONCATENATE(LEFT(VLOOKUP($A32,#REF!,4,FALSE()),LEN(VLOOKUP($A32,#REF!,4,FALSE()))-2),"*")),"")</f>
        <v>#VALUE!</v>
      </c>
      <c r="F32" s="90" t="e">
        <f aca="false">IF(LEN(VLOOKUP($A32,#REF!,5,FALSE())),IF(INDEX(#REF!,MATCH($A32,#REF!,0),2),LEFT(VLOOKUP($A32,#REF!,5,FALSE()),LEN(VLOOKUP($A32,#REF!,5,FALSE()))-2),CONCATENATE(LEFT(VLOOKUP($A32,#REF!,5,FALSE()),LEN(VLOOKUP($A32,#REF!,5,FALSE()))-2),"*")),"")</f>
        <v>#VALUE!</v>
      </c>
      <c r="G32" s="90" t="e">
        <f aca="false">IF(LEN(VLOOKUP($A32,#REF!,6,FALSE())),IF(INDEX(#REF!,MATCH($A32,#REF!,0),3),LEFT(VLOOKUP($A32,#REF!,6,FALSE()),LEN(VLOOKUP($A32,#REF!,6,FALSE()))-2),CONCATENATE(LEFT(VLOOKUP($A32,#REF!,6,FALSE()),LEN(VLOOKUP($A32,#REF!,6,FALSE()))-2),"*")),"")</f>
        <v>#VALUE!</v>
      </c>
      <c r="H32" s="91" t="e">
        <f aca="false">IF(LEN(VLOOKUP($A32,#REF!,7,FALSE())),IF(INDEX(#REF!,MATCH($A32,#REF!,0),4),LEFT(VLOOKUP($A32,#REF!,7,FALSE()),LEN(VLOOKUP($A32,#REF!,7,FALSE()))-2),CONCATENATE(LEFT(VLOOKUP($A32,#REF!,7,FALSE()),LEN(VLOOKUP($A32,#REF!,7,FALSE()))-2),"*")),"")</f>
        <v>#VALUE!</v>
      </c>
      <c r="I32" s="92" t="e">
        <f aca="false">IF(LEN(VLOOKUP($A32,#REF!,8,FALSE())),UPPER(RIGHT(VLOOKUP($A32,#REF!,8,FALSE()), 1)),"")</f>
        <v>#VALUE!</v>
      </c>
      <c r="J32" s="90" t="e">
        <f aca="false">IF(LEN(VLOOKUP($A32,#REF!,4,FALSE())),UPPER(RIGHT(VLOOKUP($A32,#REF!,4,FALSE()), 1)),"")</f>
        <v>#VALUE!</v>
      </c>
      <c r="K32" s="90" t="e">
        <f aca="false">IF(LEN(VLOOKUP($A32,#REF!,5,FALSE())),UPPER(RIGHT(VLOOKUP($A32,#REF!,5,FALSE()), 1)),"")</f>
        <v>#VALUE!</v>
      </c>
      <c r="L32" s="90" t="e">
        <f aca="false">IF(LEN(VLOOKUP($A32,#REF!,6,FALSE())),UPPER(RIGHT(VLOOKUP($A32,#REF!,6,FALSE()), 1)),"")</f>
        <v>#VALUE!</v>
      </c>
      <c r="M32" s="91" t="e">
        <f aca="false">IF(LEN(VLOOKUP($A32,#REF!,7,FALSE())),UPPER(RIGHT(VLOOKUP($A32,#REF!,7,FALSE()), 1)),"")</f>
        <v>#VALUE!</v>
      </c>
      <c r="N32" s="86" t="s">
        <v>142</v>
      </c>
      <c r="O32" s="86" t="e">
        <f aca="false">IF(F32="","RSVD1")</f>
        <v>#VALUE!</v>
      </c>
      <c r="P32" s="86" t="e">
        <f aca="false">IF(G32="","RSVD2")</f>
        <v>#VALUE!</v>
      </c>
      <c r="Q32" s="86" t="e">
        <f aca="false">IF(H32="","RSVD3")</f>
        <v>#VALUE!</v>
      </c>
      <c r="R32" s="86" t="s">
        <v>83</v>
      </c>
      <c r="S32" s="100" t="e">
        <f aca="false">HLOOKUP("Device Tree Pin Name",#REF!,MATCH($A32,#REF!,0),FALSE())</f>
        <v>#VALUE!</v>
      </c>
      <c r="T32" s="95" t="e">
        <f aca="false">HLOOKUP("power rail",#REF!,MATCH($A32,#REF!,0),FALSE())</f>
        <v>#VALUE!</v>
      </c>
      <c r="U32" s="96" t="e">
        <f aca="false">HLOOKUP("Wake Capable",#REF!,MATCH($A32,#REF!,0),FALSE())</f>
        <v>#VALUE!</v>
      </c>
      <c r="V32" s="96" t="e">
        <f aca="false">HLOOKUP("Strap",#REF!,MATCH($A32,#REF!,0),FALSE())</f>
        <v>#VALUE!</v>
      </c>
      <c r="W32" s="96" t="e">
        <f aca="false">HLOOKUP("GTE",#REF!,MATCH($A32,#REF!,0),FALSE())</f>
        <v>#VALUE!</v>
      </c>
      <c r="X32" s="96" t="e">
        <f aca="false">HLOOKUP("DPD_Control",#REF!,MATCH($A32,#REF!,0),FALSE())</f>
        <v>#VALUE!</v>
      </c>
      <c r="Y32" s="96" t="e">
        <f aca="false">HLOOKUP("DPD_Group",#REF!,MATCH($A32,#REF!,0),FALSE())</f>
        <v>#VALUE!</v>
      </c>
      <c r="Z32" s="95" t="e">
        <f aca="false">HLOOKUP("Pad Category",#REF!,MATCH($A32,#REF!,0),FALSE())</f>
        <v>#VALUE!</v>
      </c>
      <c r="AA32" s="100" t="e">
        <f aca="false">HLOOKUP("Pad type",#REF!,MATCH($A32,#REF!,0),FALSE())</f>
        <v>#VALUE!</v>
      </c>
      <c r="AB32" s="95" t="e">
        <f aca="false">HLOOKUP("Pull Strength",#REF!,MATCH($A32,#REF!,0),FALSE())</f>
        <v>#VALUE!</v>
      </c>
      <c r="AC32" s="95" t="e">
        <f aca="false">HLOOKUP("POR Pin State",#REF!,MATCH($A32,#REF!,0),FALSE())</f>
        <v>#VALUE!</v>
      </c>
      <c r="AD32" s="95" t="str">
        <f aca="false">IF(OR($AQ32="",$AQ32=$C32),$R32,IF($AQ32=$D32,SUBSTITUTE(SUBSTITUTE($AQ32,"GPIO3_","GPIO_"),".0",""),IF($AQ32=$E32,$N32,IF($AQ32=$F32,$O32,IF($AQ32=$G32,$P32,IF($AQ32=$H32,$Q32,"INVALID"))))))</f>
        <v>RSVD1</v>
      </c>
      <c r="AE32" s="97"/>
      <c r="AF32" s="98" t="str">
        <f aca="false">IF(AND(OR($AS32="Int PU",$AS32="Int PD"),OR(AND($AZ32&lt;&gt;"",$AZ32&lt;&gt;"0"),AND($BA32&lt;&gt;"",$BA32&lt;&gt;"0"))),"INVALID",IF(OR($AQ32=$C32,$AS32="Int PD"),"PULL_DOWN",IF(OR($AS32="Int PU",AND($AE32="YES",OR($AZ32="",$AZ32="0"),OR($BA32="",$BA32="0"),OR($AR32="Input",$AR32="Bidirectional"))),"PULL_UP","NORMAL")))</f>
        <v>PULL_DOWN</v>
      </c>
      <c r="AG32" s="98" t="e">
        <f aca="false">IF($AU32="Input", "TRISTATE", IF($AV32="Z","TRISTATE",IF($AT32=$F32,"TRISTATE","NORMAL")))</f>
        <v>#VALUE!</v>
      </c>
      <c r="AH32" s="98" t="e">
        <f aca="false">IF(OR($AT32=$F32,$AU32="Output"),"DISABLE","ENABLE")</f>
        <v>#VALUE!</v>
      </c>
      <c r="AI32" s="112" t="e">
        <f aca="false">IF($AT32&lt;&gt;$G32,"N/A",IF($AV32="Drive 1", "1", IF($AV32="Drive 0", "0", "")))</f>
        <v>#VALUE!</v>
      </c>
      <c r="AJ32" s="99" t="b">
        <f aca="false">TRUE()</f>
        <v>1</v>
      </c>
      <c r="AK32" s="99" t="b">
        <f aca="false">TRUE()</f>
        <v>1</v>
      </c>
      <c r="AL32" s="99" t="b">
        <f aca="false">TRUE()</f>
        <v>1</v>
      </c>
      <c r="AM32" s="99" t="b">
        <f aca="false">TRUE()</f>
        <v>1</v>
      </c>
      <c r="AN32" s="99" t="b">
        <f aca="false">TRUE()</f>
        <v>1</v>
      </c>
      <c r="AO32" s="99" t="b">
        <f aca="false">TRUE()</f>
        <v>1</v>
      </c>
      <c r="AP32" s="100" t="str">
        <f aca="false">IF(AND($AJ32:$AO32), "VALID", "INVALID")</f>
        <v>VALID</v>
      </c>
      <c r="AQ32" s="101" t="s">
        <v>143</v>
      </c>
      <c r="AR32" s="102" t="s">
        <v>79</v>
      </c>
      <c r="AS32" s="103"/>
      <c r="AT32" s="104"/>
      <c r="AU32" s="104"/>
      <c r="AV32" s="104"/>
      <c r="AW32" s="110" t="s">
        <v>85</v>
      </c>
      <c r="AX32" s="103" t="s">
        <v>85</v>
      </c>
      <c r="AY32" s="104"/>
      <c r="AZ32" s="103"/>
      <c r="BA32" s="103"/>
      <c r="BB32" s="105"/>
      <c r="BC32" s="104"/>
      <c r="BD32" s="106"/>
      <c r="BE32" s="111"/>
      <c r="BF32" s="108" t="e">
        <f aca="false">VLOOKUP($A32,#REF!, 34, FALSE())</f>
        <v>#VALUE!</v>
      </c>
      <c r="BG32" s="108" t="e">
        <f aca="false">VLOOKUP($A32,#REF!, 22, FALSE())</f>
        <v>#VALUE!</v>
      </c>
      <c r="BH32" s="109"/>
    </row>
    <row r="33" customFormat="false" ht="12.75" hidden="false" customHeight="true" outlineLevel="0" collapsed="false">
      <c r="A33" s="86" t="s">
        <v>144</v>
      </c>
      <c r="B33" s="86" t="e">
        <f aca="false">VLOOKUP($A33,#REF!, 34, FALSE())</f>
        <v>#VALUE!</v>
      </c>
      <c r="C33" s="87" t="str">
        <f aca="false">CONCATENATE("unused_",A33)</f>
        <v>unused_GEN2_I2C_SDA</v>
      </c>
      <c r="D33" s="88" t="e">
        <f aca="false">IF(LEN(VLOOKUP($A33,#REF!,8,FALSE())),LEFT(VLOOKUP($A33,#REF!,8,FALSE()),LEN(VLOOKUP($A33,#REF!,8,FALSE()))-2),"")</f>
        <v>#VALUE!</v>
      </c>
      <c r="E33" s="89" t="e">
        <f aca="false">IF(LEN(VLOOKUP($A33,#REF!,4,FALSE())),IF(INDEX(#REF!,MATCH($A33,#REF!,0),1),LEFT(VLOOKUP($A33,#REF!,4,FALSE()),LEN(VLOOKUP($A33,#REF!,4,FALSE()))-2),CONCATENATE(LEFT(VLOOKUP($A33,#REF!,4,FALSE()),LEN(VLOOKUP($A33,#REF!,4,FALSE()))-2),"*")),"")</f>
        <v>#VALUE!</v>
      </c>
      <c r="F33" s="90" t="e">
        <f aca="false">IF(LEN(VLOOKUP($A33,#REF!,5,FALSE())),IF(INDEX(#REF!,MATCH($A33,#REF!,0),2),LEFT(VLOOKUP($A33,#REF!,5,FALSE()),LEN(VLOOKUP($A33,#REF!,5,FALSE()))-2),CONCATENATE(LEFT(VLOOKUP($A33,#REF!,5,FALSE()),LEN(VLOOKUP($A33,#REF!,5,FALSE()))-2),"*")),"")</f>
        <v>#VALUE!</v>
      </c>
      <c r="G33" s="90" t="e">
        <f aca="false">IF(LEN(VLOOKUP($A33,#REF!,6,FALSE())),IF(INDEX(#REF!,MATCH($A33,#REF!,0),3),LEFT(VLOOKUP($A33,#REF!,6,FALSE()),LEN(VLOOKUP($A33,#REF!,6,FALSE()))-2),CONCATENATE(LEFT(VLOOKUP($A33,#REF!,6,FALSE()),LEN(VLOOKUP($A33,#REF!,6,FALSE()))-2),"*")),"")</f>
        <v>#VALUE!</v>
      </c>
      <c r="H33" s="91" t="e">
        <f aca="false">IF(LEN(VLOOKUP($A33,#REF!,7,FALSE())),IF(INDEX(#REF!,MATCH($A33,#REF!,0),4),LEFT(VLOOKUP($A33,#REF!,7,FALSE()),LEN(VLOOKUP($A33,#REF!,7,FALSE()))-2),CONCATENATE(LEFT(VLOOKUP($A33,#REF!,7,FALSE()),LEN(VLOOKUP($A33,#REF!,7,FALSE()))-2),"*")),"")</f>
        <v>#VALUE!</v>
      </c>
      <c r="I33" s="92" t="e">
        <f aca="false">IF(LEN(VLOOKUP($A33,#REF!,8,FALSE())),UPPER(RIGHT(VLOOKUP($A33,#REF!,8,FALSE()), 1)),"")</f>
        <v>#VALUE!</v>
      </c>
      <c r="J33" s="90" t="e">
        <f aca="false">IF(LEN(VLOOKUP($A33,#REF!,4,FALSE())),UPPER(RIGHT(VLOOKUP($A33,#REF!,4,FALSE()), 1)),"")</f>
        <v>#VALUE!</v>
      </c>
      <c r="K33" s="90" t="e">
        <f aca="false">IF(LEN(VLOOKUP($A33,#REF!,5,FALSE())),UPPER(RIGHT(VLOOKUP($A33,#REF!,5,FALSE()), 1)),"")</f>
        <v>#VALUE!</v>
      </c>
      <c r="L33" s="90" t="e">
        <f aca="false">IF(LEN(VLOOKUP($A33,#REF!,6,FALSE())),UPPER(RIGHT(VLOOKUP($A33,#REF!,6,FALSE()), 1)),"")</f>
        <v>#VALUE!</v>
      </c>
      <c r="M33" s="91" t="e">
        <f aca="false">IF(LEN(VLOOKUP($A33,#REF!,7,FALSE())),UPPER(RIGHT(VLOOKUP($A33,#REF!,7,FALSE()), 1)),"")</f>
        <v>#VALUE!</v>
      </c>
      <c r="N33" s="86" t="s">
        <v>142</v>
      </c>
      <c r="O33" s="86" t="e">
        <f aca="false">IF(F33="","RSVD1")</f>
        <v>#VALUE!</v>
      </c>
      <c r="P33" s="86" t="e">
        <f aca="false">IF(G33="","RSVD2")</f>
        <v>#VALUE!</v>
      </c>
      <c r="Q33" s="86" t="e">
        <f aca="false">IF(H33="","RSVD3")</f>
        <v>#VALUE!</v>
      </c>
      <c r="R33" s="86" t="s">
        <v>83</v>
      </c>
      <c r="S33" s="100" t="e">
        <f aca="false">HLOOKUP("Device Tree Pin Name",#REF!,MATCH($A33,#REF!,0),FALSE())</f>
        <v>#VALUE!</v>
      </c>
      <c r="T33" s="95" t="e">
        <f aca="false">HLOOKUP("power rail",#REF!,MATCH($A33,#REF!,0),FALSE())</f>
        <v>#VALUE!</v>
      </c>
      <c r="U33" s="96" t="e">
        <f aca="false">HLOOKUP("Wake Capable",#REF!,MATCH($A33,#REF!,0),FALSE())</f>
        <v>#VALUE!</v>
      </c>
      <c r="V33" s="96" t="e">
        <f aca="false">HLOOKUP("Strap",#REF!,MATCH($A33,#REF!,0),FALSE())</f>
        <v>#VALUE!</v>
      </c>
      <c r="W33" s="96" t="e">
        <f aca="false">HLOOKUP("GTE",#REF!,MATCH($A33,#REF!,0),FALSE())</f>
        <v>#VALUE!</v>
      </c>
      <c r="X33" s="96" t="e">
        <f aca="false">HLOOKUP("DPD_Control",#REF!,MATCH($A33,#REF!,0),FALSE())</f>
        <v>#VALUE!</v>
      </c>
      <c r="Y33" s="96" t="e">
        <f aca="false">HLOOKUP("DPD_Group",#REF!,MATCH($A33,#REF!,0),FALSE())</f>
        <v>#VALUE!</v>
      </c>
      <c r="Z33" s="95" t="e">
        <f aca="false">HLOOKUP("Pad Category",#REF!,MATCH($A33,#REF!,0),FALSE())</f>
        <v>#VALUE!</v>
      </c>
      <c r="AA33" s="95" t="e">
        <f aca="false">HLOOKUP("Pad type",#REF!,MATCH($A33,#REF!,0),FALSE())</f>
        <v>#VALUE!</v>
      </c>
      <c r="AB33" s="95" t="e">
        <f aca="false">HLOOKUP("Pull Strength",#REF!,MATCH($A33,#REF!,0),FALSE())</f>
        <v>#VALUE!</v>
      </c>
      <c r="AC33" s="95" t="e">
        <f aca="false">HLOOKUP("POR Pin State",#REF!,MATCH($A33,#REF!,0),FALSE())</f>
        <v>#VALUE!</v>
      </c>
      <c r="AD33" s="95" t="str">
        <f aca="false">IF(OR($AQ33="",$AQ33=$C33),$R33,IF($AQ33=$D33,SUBSTITUTE(SUBSTITUTE($AQ33,"GPIO3_","GPIO_"),".0",""),IF($AQ33=$E33,$N33,IF($AQ33=$F33,$O33,IF($AQ33=$G33,$P33,IF($AQ33=$H33,$Q33,"INVALID"))))))</f>
        <v>RSVD1</v>
      </c>
      <c r="AE33" s="97"/>
      <c r="AF33" s="98" t="str">
        <f aca="false">IF(AND(OR($AS33="Int PU",$AS33="Int PD"),OR(AND($AZ33&lt;&gt;"",$AZ33&lt;&gt;"0"),AND($BA33&lt;&gt;"",$BA33&lt;&gt;"0"))),"INVALID",IF(OR($AQ33=$C33,$AS33="Int PD"),"PULL_DOWN",IF(OR($AS33="Int PU",AND($AE33="YES",OR($AZ33="",$AZ33="0"),OR($BA33="",$BA33="0"),OR($AR33="Input",$AR33="Bidirectional"))),"PULL_UP","NORMAL")))</f>
        <v>PULL_DOWN</v>
      </c>
      <c r="AG33" s="98" t="e">
        <f aca="false">IF($AU33="Input", "TRISTATE", IF($AV33="Z","TRISTATE",IF($AT33=$F33,"TRISTATE","NORMAL")))</f>
        <v>#VALUE!</v>
      </c>
      <c r="AH33" s="98" t="e">
        <f aca="false">IF(OR($AT33=$F33,$AU33="Output"),"DISABLE","ENABLE")</f>
        <v>#VALUE!</v>
      </c>
      <c r="AI33" s="112" t="e">
        <f aca="false">IF($AT33&lt;&gt;$G33,"N/A",IF($AV33="Drive 1", "1", IF($AV33="Drive 0", "0", "")))</f>
        <v>#VALUE!</v>
      </c>
      <c r="AJ33" s="99" t="b">
        <f aca="false">TRUE()</f>
        <v>1</v>
      </c>
      <c r="AK33" s="99" t="b">
        <f aca="false">TRUE()</f>
        <v>1</v>
      </c>
      <c r="AL33" s="99" t="b">
        <f aca="false">TRUE()</f>
        <v>1</v>
      </c>
      <c r="AM33" s="99" t="b">
        <f aca="false">TRUE()</f>
        <v>1</v>
      </c>
      <c r="AN33" s="99" t="b">
        <f aca="false">TRUE()</f>
        <v>1</v>
      </c>
      <c r="AO33" s="99" t="b">
        <f aca="false">TRUE()</f>
        <v>1</v>
      </c>
      <c r="AP33" s="100" t="str">
        <f aca="false">IF(AND($AJ33:$AO33), "VALID", "INVALID")</f>
        <v>VALID</v>
      </c>
      <c r="AQ33" s="101" t="s">
        <v>145</v>
      </c>
      <c r="AR33" s="102" t="s">
        <v>79</v>
      </c>
      <c r="AS33" s="103"/>
      <c r="AT33" s="103" t="s">
        <v>89</v>
      </c>
      <c r="AU33" s="104"/>
      <c r="AV33" s="104"/>
      <c r="AW33" s="110" t="s">
        <v>85</v>
      </c>
      <c r="AX33" s="103" t="s">
        <v>85</v>
      </c>
      <c r="AY33" s="104"/>
      <c r="AZ33" s="103"/>
      <c r="BA33" s="103"/>
      <c r="BB33" s="105"/>
      <c r="BC33" s="104"/>
      <c r="BD33" s="106"/>
      <c r="BE33" s="111"/>
      <c r="BF33" s="108" t="e">
        <f aca="false">VLOOKUP($A33,#REF!, 34, FALSE())</f>
        <v>#VALUE!</v>
      </c>
      <c r="BG33" s="108" t="e">
        <f aca="false">VLOOKUP($A33,#REF!, 22, FALSE())</f>
        <v>#VALUE!</v>
      </c>
      <c r="BH33" s="109"/>
    </row>
    <row r="34" customFormat="false" ht="12.75" hidden="false" customHeight="true" outlineLevel="0" collapsed="false">
      <c r="A34" s="86" t="s">
        <v>146</v>
      </c>
      <c r="B34" s="86" t="e">
        <f aca="false">VLOOKUP($A34,#REF!, 34, FALSE())</f>
        <v>#VALUE!</v>
      </c>
      <c r="C34" s="87" t="str">
        <f aca="false">CONCATENATE("unused_",A34)</f>
        <v>unused_GEN8_I2C_SCL</v>
      </c>
      <c r="D34" s="88" t="e">
        <f aca="false">IF(LEN(VLOOKUP($A34,#REF!,8,FALSE())),LEFT(VLOOKUP($A34,#REF!,8,FALSE()),LEN(VLOOKUP($A34,#REF!,8,FALSE()))-2),"")</f>
        <v>#VALUE!</v>
      </c>
      <c r="E34" s="89" t="e">
        <f aca="false">IF(LEN(VLOOKUP($A34,#REF!,4,FALSE())),IF(INDEX(#REF!,MATCH($A34,#REF!,0),1),LEFT(VLOOKUP($A34,#REF!,4,FALSE()),LEN(VLOOKUP($A34,#REF!,4,FALSE()))-2),CONCATENATE(LEFT(VLOOKUP($A34,#REF!,4,FALSE()),LEN(VLOOKUP($A34,#REF!,4,FALSE()))-2),"*")),"")</f>
        <v>#VALUE!</v>
      </c>
      <c r="F34" s="90" t="e">
        <f aca="false">IF(LEN(VLOOKUP($A34,#REF!,5,FALSE())),IF(INDEX(#REF!,MATCH($A34,#REF!,0),2),LEFT(VLOOKUP($A34,#REF!,5,FALSE()),LEN(VLOOKUP($A34,#REF!,5,FALSE()))-2),CONCATENATE(LEFT(VLOOKUP($A34,#REF!,5,FALSE()),LEN(VLOOKUP($A34,#REF!,5,FALSE()))-2),"*")),"")</f>
        <v>#VALUE!</v>
      </c>
      <c r="G34" s="90" t="e">
        <f aca="false">IF(LEN(VLOOKUP($A34,#REF!,6,FALSE())),IF(INDEX(#REF!,MATCH($A34,#REF!,0),3),LEFT(VLOOKUP($A34,#REF!,6,FALSE()),LEN(VLOOKUP($A34,#REF!,6,FALSE()))-2),CONCATENATE(LEFT(VLOOKUP($A34,#REF!,6,FALSE()),LEN(VLOOKUP($A34,#REF!,6,FALSE()))-2),"*")),"")</f>
        <v>#VALUE!</v>
      </c>
      <c r="H34" s="91" t="e">
        <f aca="false">IF(LEN(VLOOKUP($A34,#REF!,7,FALSE())),IF(INDEX(#REF!,MATCH($A34,#REF!,0),4),LEFT(VLOOKUP($A34,#REF!,7,FALSE()),LEN(VLOOKUP($A34,#REF!,7,FALSE()))-2),CONCATENATE(LEFT(VLOOKUP($A34,#REF!,7,FALSE()),LEN(VLOOKUP($A34,#REF!,7,FALSE()))-2),"*")),"")</f>
        <v>#VALUE!</v>
      </c>
      <c r="I34" s="92" t="e">
        <f aca="false">IF(LEN(VLOOKUP($A34,#REF!,8,FALSE())),UPPER(RIGHT(VLOOKUP($A34,#REF!,8,FALSE()), 1)),"")</f>
        <v>#VALUE!</v>
      </c>
      <c r="J34" s="90" t="e">
        <f aca="false">IF(LEN(VLOOKUP($A34,#REF!,4,FALSE())),UPPER(RIGHT(VLOOKUP($A34,#REF!,4,FALSE()), 1)),"")</f>
        <v>#VALUE!</v>
      </c>
      <c r="K34" s="90" t="e">
        <f aca="false">IF(LEN(VLOOKUP($A34,#REF!,5,FALSE())),UPPER(RIGHT(VLOOKUP($A34,#REF!,5,FALSE()), 1)),"")</f>
        <v>#VALUE!</v>
      </c>
      <c r="L34" s="90" t="e">
        <f aca="false">IF(LEN(VLOOKUP($A34,#REF!,6,FALSE())),UPPER(RIGHT(VLOOKUP($A34,#REF!,6,FALSE()), 1)),"")</f>
        <v>#VALUE!</v>
      </c>
      <c r="M34" s="91" t="e">
        <f aca="false">IF(LEN(VLOOKUP($A34,#REF!,7,FALSE())),UPPER(RIGHT(VLOOKUP($A34,#REF!,7,FALSE()), 1)),"")</f>
        <v>#VALUE!</v>
      </c>
      <c r="N34" s="86" t="s">
        <v>147</v>
      </c>
      <c r="O34" s="86" t="e">
        <f aca="false">IF(F34="","RSVD1")</f>
        <v>#VALUE!</v>
      </c>
      <c r="P34" s="86" t="e">
        <f aca="false">IF(G34="","RSVD2")</f>
        <v>#VALUE!</v>
      </c>
      <c r="Q34" s="86" t="e">
        <f aca="false">IF(H34="","RSVD3")</f>
        <v>#VALUE!</v>
      </c>
      <c r="R34" s="86" t="s">
        <v>83</v>
      </c>
      <c r="S34" s="100" t="e">
        <f aca="false">HLOOKUP("Device Tree Pin Name",#REF!,MATCH($A34,#REF!,0),FALSE())</f>
        <v>#VALUE!</v>
      </c>
      <c r="T34" s="95" t="e">
        <f aca="false">HLOOKUP("power rail",#REF!,MATCH($A34,#REF!,0),FALSE())</f>
        <v>#VALUE!</v>
      </c>
      <c r="U34" s="96" t="e">
        <f aca="false">HLOOKUP("Wake Capable",#REF!,MATCH($A34,#REF!,0),FALSE())</f>
        <v>#VALUE!</v>
      </c>
      <c r="V34" s="96" t="e">
        <f aca="false">HLOOKUP("Strap",#REF!,MATCH($A34,#REF!,0),FALSE())</f>
        <v>#VALUE!</v>
      </c>
      <c r="W34" s="96" t="e">
        <f aca="false">HLOOKUP("GTE",#REF!,MATCH($A34,#REF!,0),FALSE())</f>
        <v>#VALUE!</v>
      </c>
      <c r="X34" s="96" t="e">
        <f aca="false">HLOOKUP("DPD_Control",#REF!,MATCH($A34,#REF!,0),FALSE())</f>
        <v>#VALUE!</v>
      </c>
      <c r="Y34" s="96" t="e">
        <f aca="false">HLOOKUP("DPD_Group",#REF!,MATCH($A34,#REF!,0),FALSE())</f>
        <v>#VALUE!</v>
      </c>
      <c r="Z34" s="95" t="e">
        <f aca="false">HLOOKUP("Pad Category",#REF!,MATCH($A34,#REF!,0),FALSE())</f>
        <v>#VALUE!</v>
      </c>
      <c r="AA34" s="95" t="e">
        <f aca="false">HLOOKUP("Pad type",#REF!,MATCH($A34,#REF!,0),FALSE())</f>
        <v>#VALUE!</v>
      </c>
      <c r="AB34" s="95" t="e">
        <f aca="false">HLOOKUP("Pull Strength",#REF!,MATCH($A34,#REF!,0),FALSE())</f>
        <v>#VALUE!</v>
      </c>
      <c r="AC34" s="95" t="e">
        <f aca="false">HLOOKUP("POR Pin State",#REF!,MATCH($A34,#REF!,0),FALSE())</f>
        <v>#VALUE!</v>
      </c>
      <c r="AD34" s="95" t="str">
        <f aca="false">IF(OR($AQ34="",$AQ34=$C34),$R34,IF($AQ34=$D34,SUBSTITUTE(SUBSTITUTE($AQ34,"GPIO3_","GPIO_"),".0",""),IF($AQ34=$E34,$N34,IF($AQ34=$F34,$O34,IF($AQ34=$G34,$P34,IF($AQ34=$H34,$Q34,"INVALID"))))))</f>
        <v>RSVD1</v>
      </c>
      <c r="AE34" s="97"/>
      <c r="AF34" s="98" t="str">
        <f aca="false">IF(AND(OR($AS34="Int PU",$AS34="Int PD"),OR(AND($AZ34&lt;&gt;"",$AZ34&lt;&gt;"0"),AND($BA34&lt;&gt;"",$BA34&lt;&gt;"0"))),"INVALID",IF(OR($AQ34=$C34,$AS34="Int PD"),"PULL_DOWN",IF(OR($AS34="Int PU",AND($AE34="YES",OR($AZ34="",$AZ34="0"),OR($BA34="",$BA34="0"),OR($AR34="Input",$AR34="Bidirectional"))),"PULL_UP","NORMAL")))</f>
        <v>PULL_DOWN</v>
      </c>
      <c r="AG34" s="98" t="e">
        <f aca="false">IF($AU34="Input", "TRISTATE", IF($AV34="Z","TRISTATE",IF($AT34=$F34,"TRISTATE","NORMAL")))</f>
        <v>#VALUE!</v>
      </c>
      <c r="AH34" s="98" t="e">
        <f aca="false">IF(OR($AT34=$F34,$AU34="Output"),"DISABLE","ENABLE")</f>
        <v>#VALUE!</v>
      </c>
      <c r="AI34" s="112" t="e">
        <f aca="false">IF($AT34&lt;&gt;$G34,"N/A",IF($AV34="Drive 1", "1", IF($AV34="Drive 0", "0", "")))</f>
        <v>#VALUE!</v>
      </c>
      <c r="AJ34" s="99" t="b">
        <f aca="false">TRUE()</f>
        <v>1</v>
      </c>
      <c r="AK34" s="99" t="b">
        <f aca="false">TRUE()</f>
        <v>1</v>
      </c>
      <c r="AL34" s="99" t="b">
        <f aca="false">TRUE()</f>
        <v>1</v>
      </c>
      <c r="AM34" s="99" t="b">
        <f aca="false">TRUE()</f>
        <v>1</v>
      </c>
      <c r="AN34" s="99" t="b">
        <f aca="false">TRUE()</f>
        <v>1</v>
      </c>
      <c r="AO34" s="99" t="b">
        <f aca="false">TRUE()</f>
        <v>1</v>
      </c>
      <c r="AP34" s="100" t="str">
        <f aca="false">IF(AND($AJ34:$AO34), "VALID", "INVALID")</f>
        <v>VALID</v>
      </c>
      <c r="AQ34" s="101" t="s">
        <v>148</v>
      </c>
      <c r="AR34" s="102" t="s">
        <v>79</v>
      </c>
      <c r="AS34" s="103"/>
      <c r="AT34" s="104"/>
      <c r="AU34" s="104"/>
      <c r="AV34" s="104"/>
      <c r="AW34" s="110" t="s">
        <v>85</v>
      </c>
      <c r="AX34" s="103" t="s">
        <v>85</v>
      </c>
      <c r="AY34" s="104"/>
      <c r="AZ34" s="103"/>
      <c r="BA34" s="103"/>
      <c r="BB34" s="105"/>
      <c r="BC34" s="104"/>
      <c r="BD34" s="106"/>
      <c r="BE34" s="111"/>
      <c r="BF34" s="108" t="e">
        <f aca="false">VLOOKUP($A34,#REF!, 34, FALSE())</f>
        <v>#VALUE!</v>
      </c>
      <c r="BG34" s="108" t="e">
        <f aca="false">VLOOKUP($A34,#REF!, 22, FALSE())</f>
        <v>#VALUE!</v>
      </c>
      <c r="BH34" s="109"/>
    </row>
    <row r="35" customFormat="false" ht="12.75" hidden="false" customHeight="true" outlineLevel="0" collapsed="false">
      <c r="A35" s="86" t="s">
        <v>149</v>
      </c>
      <c r="B35" s="86" t="e">
        <f aca="false">VLOOKUP($A35,#REF!, 34, FALSE())</f>
        <v>#VALUE!</v>
      </c>
      <c r="C35" s="87" t="str">
        <f aca="false">CONCATENATE("unused_",A35)</f>
        <v>unused_GEN8_I2C_SDA</v>
      </c>
      <c r="D35" s="88" t="e">
        <f aca="false">IF(LEN(VLOOKUP($A35,#REF!,8,FALSE())),LEFT(VLOOKUP($A35,#REF!,8,FALSE()),LEN(VLOOKUP($A35,#REF!,8,FALSE()))-2),"")</f>
        <v>#VALUE!</v>
      </c>
      <c r="E35" s="89" t="e">
        <f aca="false">IF(LEN(VLOOKUP($A35,#REF!,4,FALSE())),IF(INDEX(#REF!,MATCH($A35,#REF!,0),1),LEFT(VLOOKUP($A35,#REF!,4,FALSE()),LEN(VLOOKUP($A35,#REF!,4,FALSE()))-2),CONCATENATE(LEFT(VLOOKUP($A35,#REF!,4,FALSE()),LEN(VLOOKUP($A35,#REF!,4,FALSE()))-2),"*")),"")</f>
        <v>#VALUE!</v>
      </c>
      <c r="F35" s="90" t="e">
        <f aca="false">IF(LEN(VLOOKUP($A35,#REF!,5,FALSE())),IF(INDEX(#REF!,MATCH($A35,#REF!,0),2),LEFT(VLOOKUP($A35,#REF!,5,FALSE()),LEN(VLOOKUP($A35,#REF!,5,FALSE()))-2),CONCATENATE(LEFT(VLOOKUP($A35,#REF!,5,FALSE()),LEN(VLOOKUP($A35,#REF!,5,FALSE()))-2),"*")),"")</f>
        <v>#VALUE!</v>
      </c>
      <c r="G35" s="90" t="e">
        <f aca="false">IF(LEN(VLOOKUP($A35,#REF!,6,FALSE())),IF(INDEX(#REF!,MATCH($A35,#REF!,0),3),LEFT(VLOOKUP($A35,#REF!,6,FALSE()),LEN(VLOOKUP($A35,#REF!,6,FALSE()))-2),CONCATENATE(LEFT(VLOOKUP($A35,#REF!,6,FALSE()),LEN(VLOOKUP($A35,#REF!,6,FALSE()))-2),"*")),"")</f>
        <v>#VALUE!</v>
      </c>
      <c r="H35" s="91" t="e">
        <f aca="false">IF(LEN(VLOOKUP($A35,#REF!,7,FALSE())),IF(INDEX(#REF!,MATCH($A35,#REF!,0),4),LEFT(VLOOKUP($A35,#REF!,7,FALSE()),LEN(VLOOKUP($A35,#REF!,7,FALSE()))-2),CONCATENATE(LEFT(VLOOKUP($A35,#REF!,7,FALSE()),LEN(VLOOKUP($A35,#REF!,7,FALSE()))-2),"*")),"")</f>
        <v>#VALUE!</v>
      </c>
      <c r="I35" s="92" t="e">
        <f aca="false">IF(LEN(VLOOKUP($A35,#REF!,8,FALSE())),UPPER(RIGHT(VLOOKUP($A35,#REF!,8,FALSE()), 1)),"")</f>
        <v>#VALUE!</v>
      </c>
      <c r="J35" s="90" t="e">
        <f aca="false">IF(LEN(VLOOKUP($A35,#REF!,4,FALSE())),UPPER(RIGHT(VLOOKUP($A35,#REF!,4,FALSE()), 1)),"")</f>
        <v>#VALUE!</v>
      </c>
      <c r="K35" s="90" t="e">
        <f aca="false">IF(LEN(VLOOKUP($A35,#REF!,5,FALSE())),UPPER(RIGHT(VLOOKUP($A35,#REF!,5,FALSE()), 1)),"")</f>
        <v>#VALUE!</v>
      </c>
      <c r="L35" s="90" t="e">
        <f aca="false">IF(LEN(VLOOKUP($A35,#REF!,6,FALSE())),UPPER(RIGHT(VLOOKUP($A35,#REF!,6,FALSE()), 1)),"")</f>
        <v>#VALUE!</v>
      </c>
      <c r="M35" s="91" t="e">
        <f aca="false">IF(LEN(VLOOKUP($A35,#REF!,7,FALSE())),UPPER(RIGHT(VLOOKUP($A35,#REF!,7,FALSE()), 1)),"")</f>
        <v>#VALUE!</v>
      </c>
      <c r="N35" s="86" t="s">
        <v>147</v>
      </c>
      <c r="O35" s="86" t="e">
        <f aca="false">IF(F35="","RSVD1")</f>
        <v>#VALUE!</v>
      </c>
      <c r="P35" s="86" t="e">
        <f aca="false">IF(G35="","RSVD2")</f>
        <v>#VALUE!</v>
      </c>
      <c r="Q35" s="86" t="e">
        <f aca="false">IF(H35="","RSVD3")</f>
        <v>#VALUE!</v>
      </c>
      <c r="R35" s="86" t="s">
        <v>83</v>
      </c>
      <c r="S35" s="100" t="e">
        <f aca="false">HLOOKUP("Device Tree Pin Name",#REF!,MATCH($A35,#REF!,0),FALSE())</f>
        <v>#VALUE!</v>
      </c>
      <c r="T35" s="95" t="e">
        <f aca="false">HLOOKUP("power rail",#REF!,MATCH($A35,#REF!,0),FALSE())</f>
        <v>#VALUE!</v>
      </c>
      <c r="U35" s="96" t="e">
        <f aca="false">HLOOKUP("Wake Capable",#REF!,MATCH($A35,#REF!,0),FALSE())</f>
        <v>#VALUE!</v>
      </c>
      <c r="V35" s="96" t="e">
        <f aca="false">HLOOKUP("Strap",#REF!,MATCH($A35,#REF!,0),FALSE())</f>
        <v>#VALUE!</v>
      </c>
      <c r="W35" s="96" t="e">
        <f aca="false">HLOOKUP("GTE",#REF!,MATCH($A35,#REF!,0),FALSE())</f>
        <v>#VALUE!</v>
      </c>
      <c r="X35" s="96" t="e">
        <f aca="false">HLOOKUP("DPD_Control",#REF!,MATCH($A35,#REF!,0),FALSE())</f>
        <v>#VALUE!</v>
      </c>
      <c r="Y35" s="96" t="e">
        <f aca="false">HLOOKUP("DPD_Group",#REF!,MATCH($A35,#REF!,0),FALSE())</f>
        <v>#VALUE!</v>
      </c>
      <c r="Z35" s="95" t="e">
        <f aca="false">HLOOKUP("Pad Category",#REF!,MATCH($A35,#REF!,0),FALSE())</f>
        <v>#VALUE!</v>
      </c>
      <c r="AA35" s="95" t="e">
        <f aca="false">HLOOKUP("Pad type",#REF!,MATCH($A35,#REF!,0),FALSE())</f>
        <v>#VALUE!</v>
      </c>
      <c r="AB35" s="95" t="e">
        <f aca="false">HLOOKUP("Pull Strength",#REF!,MATCH($A35,#REF!,0),FALSE())</f>
        <v>#VALUE!</v>
      </c>
      <c r="AC35" s="95" t="e">
        <f aca="false">HLOOKUP("POR Pin State",#REF!,MATCH($A35,#REF!,0),FALSE())</f>
        <v>#VALUE!</v>
      </c>
      <c r="AD35" s="95" t="str">
        <f aca="false">IF(OR($AQ35="",$AQ35=$C35),$R35,IF($AQ35=$D35,SUBSTITUTE(SUBSTITUTE($AQ35,"GPIO3_","GPIO_"),".0",""),IF($AQ35=$E35,$N35,IF($AQ35=$F35,$O35,IF($AQ35=$G35,$P35,IF($AQ35=$H35,$Q35,"INVALID"))))))</f>
        <v>RSVD1</v>
      </c>
      <c r="AE35" s="97"/>
      <c r="AF35" s="98" t="str">
        <f aca="false">IF(AND(OR($AS35="Int PU",$AS35="Int PD"),OR(AND($AZ35&lt;&gt;"",$AZ35&lt;&gt;"0"),AND($BA35&lt;&gt;"",$BA35&lt;&gt;"0"))),"INVALID",IF(OR($AQ35=$C35,$AS35="Int PD"),"PULL_DOWN",IF(OR($AS35="Int PU",AND($AE35="YES",OR($AZ35="",$AZ35="0"),OR($BA35="",$BA35="0"),OR($AR35="Input",$AR35="Bidirectional"))),"PULL_UP","NORMAL")))</f>
        <v>PULL_DOWN</v>
      </c>
      <c r="AG35" s="98" t="e">
        <f aca="false">IF($AU35="Input", "TRISTATE", IF($AV35="Z","TRISTATE",IF($AT35=$F35,"TRISTATE","NORMAL")))</f>
        <v>#VALUE!</v>
      </c>
      <c r="AH35" s="98" t="e">
        <f aca="false">IF(OR($AT35=$F35,$AU35="Output"),"DISABLE","ENABLE")</f>
        <v>#VALUE!</v>
      </c>
      <c r="AI35" s="112" t="e">
        <f aca="false">IF($AT35&lt;&gt;$G35,"N/A",IF($AV35="Drive 1", "1", IF($AV35="Drive 0", "0", "")))</f>
        <v>#VALUE!</v>
      </c>
      <c r="AJ35" s="99" t="b">
        <f aca="false">TRUE()</f>
        <v>1</v>
      </c>
      <c r="AK35" s="99" t="b">
        <f aca="false">TRUE()</f>
        <v>1</v>
      </c>
      <c r="AL35" s="99" t="b">
        <f aca="false">TRUE()</f>
        <v>1</v>
      </c>
      <c r="AM35" s="99" t="b">
        <f aca="false">TRUE()</f>
        <v>1</v>
      </c>
      <c r="AN35" s="99" t="b">
        <f aca="false">TRUE()</f>
        <v>1</v>
      </c>
      <c r="AO35" s="99" t="b">
        <f aca="false">TRUE()</f>
        <v>1</v>
      </c>
      <c r="AP35" s="100" t="str">
        <f aca="false">IF(AND($AJ35:$AO35), "VALID", "INVALID")</f>
        <v>VALID</v>
      </c>
      <c r="AQ35" s="101" t="s">
        <v>150</v>
      </c>
      <c r="AR35" s="102" t="s">
        <v>79</v>
      </c>
      <c r="AS35" s="103"/>
      <c r="AT35" s="103" t="s">
        <v>89</v>
      </c>
      <c r="AU35" s="104"/>
      <c r="AV35" s="104"/>
      <c r="AW35" s="110" t="s">
        <v>85</v>
      </c>
      <c r="AX35" s="103" t="s">
        <v>85</v>
      </c>
      <c r="AY35" s="104"/>
      <c r="AZ35" s="103"/>
      <c r="BA35" s="103"/>
      <c r="BB35" s="105"/>
      <c r="BC35" s="104"/>
      <c r="BD35" s="106"/>
      <c r="BE35" s="114"/>
      <c r="BF35" s="108" t="e">
        <f aca="false">VLOOKUP($A35,#REF!, 34, FALSE())</f>
        <v>#VALUE!</v>
      </c>
      <c r="BG35" s="108" t="e">
        <f aca="false">VLOOKUP($A35,#REF!, 22, FALSE())</f>
        <v>#VALUE!</v>
      </c>
      <c r="BH35" s="109"/>
    </row>
    <row r="36" s="85" customFormat="true" ht="18" hidden="false" customHeight="true" outlineLevel="0" collapsed="false">
      <c r="A36" s="117" t="s">
        <v>151</v>
      </c>
      <c r="B36" s="116" t="s">
        <v>152</v>
      </c>
      <c r="C36" s="74"/>
      <c r="D36" s="76"/>
      <c r="E36" s="76"/>
      <c r="F36" s="76"/>
      <c r="G36" s="76"/>
      <c r="H36" s="76"/>
      <c r="I36" s="74"/>
      <c r="J36" s="74"/>
      <c r="K36" s="74"/>
      <c r="L36" s="74"/>
      <c r="M36" s="74"/>
      <c r="N36" s="74"/>
      <c r="O36" s="74"/>
      <c r="P36" s="74"/>
      <c r="Q36" s="74"/>
      <c r="R36" s="74"/>
      <c r="S36" s="74"/>
      <c r="T36" s="74"/>
      <c r="U36" s="77"/>
      <c r="V36" s="77"/>
      <c r="W36" s="77"/>
      <c r="X36" s="77"/>
      <c r="Y36" s="77"/>
      <c r="Z36" s="78"/>
      <c r="AA36" s="78"/>
      <c r="AB36" s="78"/>
      <c r="AC36" s="78"/>
      <c r="AD36" s="78"/>
      <c r="AE36" s="78"/>
      <c r="AF36" s="78"/>
      <c r="AG36" s="78"/>
      <c r="AH36" s="78"/>
      <c r="AI36" s="78"/>
      <c r="AJ36" s="78"/>
      <c r="AK36" s="78"/>
      <c r="AL36" s="78"/>
      <c r="AM36" s="78"/>
      <c r="AN36" s="78"/>
      <c r="AO36" s="78"/>
      <c r="AP36" s="78"/>
      <c r="AQ36" s="79"/>
      <c r="AR36" s="79"/>
      <c r="AS36" s="80"/>
      <c r="AT36" s="80"/>
      <c r="AU36" s="80"/>
      <c r="AV36" s="80"/>
      <c r="AW36" s="80"/>
      <c r="AX36" s="80"/>
      <c r="AY36" s="80"/>
      <c r="AZ36" s="80"/>
      <c r="BA36" s="80"/>
      <c r="BB36" s="80"/>
      <c r="BC36" s="81" t="s">
        <v>153</v>
      </c>
      <c r="BD36" s="82"/>
      <c r="BE36" s="83" t="s">
        <v>151</v>
      </c>
      <c r="BF36" s="83" t="s">
        <v>152</v>
      </c>
      <c r="BG36" s="83"/>
      <c r="BH36" s="83"/>
    </row>
    <row r="37" customFormat="false" ht="12.75" hidden="false" customHeight="true" outlineLevel="0" collapsed="false">
      <c r="A37" s="86" t="s">
        <v>154</v>
      </c>
      <c r="B37" s="86" t="e">
        <f aca="false">VLOOKUP($A37,#REF!, 34, FALSE())</f>
        <v>#VALUE!</v>
      </c>
      <c r="C37" s="87" t="str">
        <f aca="false">CONCATENATE("unused_",A37)</f>
        <v>unused_CAN0_DOUT</v>
      </c>
      <c r="D37" s="88" t="e">
        <f aca="false">IF(LEN(VLOOKUP($A37,#REF!,8,FALSE())),LEFT(VLOOKUP($A37,#REF!,8,FALSE()),LEN(VLOOKUP($A37,#REF!,8,FALSE()))-2),"")</f>
        <v>#VALUE!</v>
      </c>
      <c r="E37" s="89" t="e">
        <f aca="false">IF(LEN(VLOOKUP($A37,#REF!,4,FALSE())),IF(INDEX(#REF!,MATCH($A37,#REF!,0),1),LEFT(VLOOKUP($A37,#REF!,4,FALSE()),LEN(VLOOKUP($A37,#REF!,4,FALSE()))-2),CONCATENATE(LEFT(VLOOKUP($A37,#REF!,4,FALSE()),LEN(VLOOKUP($A37,#REF!,4,FALSE()))-2),"*")),"")</f>
        <v>#VALUE!</v>
      </c>
      <c r="F37" s="90" t="e">
        <f aca="false">IF(LEN(VLOOKUP($A37,#REF!,5,FALSE())),IF(INDEX(#REF!,MATCH($A37,#REF!,0),2),LEFT(VLOOKUP($A37,#REF!,5,FALSE()),LEN(VLOOKUP($A37,#REF!,5,FALSE()))-2),CONCATENATE(LEFT(VLOOKUP($A37,#REF!,5,FALSE()),LEN(VLOOKUP($A37,#REF!,5,FALSE()))-2),"*")),"")</f>
        <v>#VALUE!</v>
      </c>
      <c r="G37" s="90" t="e">
        <f aca="false">IF(LEN(VLOOKUP($A37,#REF!,6,FALSE())),IF(INDEX(#REF!,MATCH($A37,#REF!,0),3),LEFT(VLOOKUP($A37,#REF!,6,FALSE()),LEN(VLOOKUP($A37,#REF!,6,FALSE()))-2),CONCATENATE(LEFT(VLOOKUP($A37,#REF!,6,FALSE()),LEN(VLOOKUP($A37,#REF!,6,FALSE()))-2),"*")),"")</f>
        <v>#VALUE!</v>
      </c>
      <c r="H37" s="91" t="e">
        <f aca="false">IF(LEN(VLOOKUP($A37,#REF!,7,FALSE())),IF(INDEX(#REF!,MATCH($A37,#REF!,0),4),LEFT(VLOOKUP($A37,#REF!,7,FALSE()),LEN(VLOOKUP($A37,#REF!,7,FALSE()))-2),CONCATENATE(LEFT(VLOOKUP($A37,#REF!,7,FALSE()),LEN(VLOOKUP($A37,#REF!,7,FALSE()))-2),"*")),"")</f>
        <v>#VALUE!</v>
      </c>
      <c r="I37" s="92" t="e">
        <f aca="false">IF(LEN(VLOOKUP($A37,#REF!,8,FALSE())),UPPER(RIGHT(VLOOKUP($A37,#REF!,8,FALSE()), 1)),"")</f>
        <v>#VALUE!</v>
      </c>
      <c r="J37" s="90" t="e">
        <f aca="false">IF(LEN(VLOOKUP($A37,#REF!,4,FALSE())),UPPER(RIGHT(VLOOKUP($A37,#REF!,4,FALSE()), 1)),"")</f>
        <v>#VALUE!</v>
      </c>
      <c r="K37" s="90" t="e">
        <f aca="false">IF(LEN(VLOOKUP($A37,#REF!,5,FALSE())),UPPER(RIGHT(VLOOKUP($A37,#REF!,5,FALSE()), 1)),"")</f>
        <v>#VALUE!</v>
      </c>
      <c r="L37" s="90" t="e">
        <f aca="false">IF(LEN(VLOOKUP($A37,#REF!,6,FALSE())),UPPER(RIGHT(VLOOKUP($A37,#REF!,6,FALSE()), 1)),"")</f>
        <v>#VALUE!</v>
      </c>
      <c r="M37" s="91" t="e">
        <f aca="false">IF(LEN(VLOOKUP($A37,#REF!,7,FALSE())),UPPER(RIGHT(VLOOKUP($A37,#REF!,7,FALSE()), 1)),"")</f>
        <v>#VALUE!</v>
      </c>
      <c r="N37" s="86" t="s">
        <v>155</v>
      </c>
      <c r="O37" s="86" t="e">
        <f aca="false">IF(F37="","RSVD1")</f>
        <v>#VALUE!</v>
      </c>
      <c r="P37" s="86" t="e">
        <f aca="false">IF(G37="","RSVD2")</f>
        <v>#VALUE!</v>
      </c>
      <c r="Q37" s="86" t="e">
        <f aca="false">IF(H37="","RSVD3")</f>
        <v>#VALUE!</v>
      </c>
      <c r="R37" s="86" t="s">
        <v>83</v>
      </c>
      <c r="S37" s="94" t="e">
        <f aca="false">HLOOKUP("Device Tree Pin Name",#REF!,MATCH($A37,#REF!,0),FALSE())</f>
        <v>#VALUE!</v>
      </c>
      <c r="T37" s="95" t="e">
        <f aca="false">HLOOKUP("power rail",#REF!,MATCH($A37,#REF!,0),FALSE())</f>
        <v>#VALUE!</v>
      </c>
      <c r="U37" s="96" t="e">
        <f aca="false">HLOOKUP("Wake Capable",#REF!,MATCH($A37,#REF!,0),FALSE())</f>
        <v>#VALUE!</v>
      </c>
      <c r="V37" s="96" t="e">
        <f aca="false">HLOOKUP("Strap",#REF!,MATCH($A37,#REF!,0),FALSE())</f>
        <v>#VALUE!</v>
      </c>
      <c r="W37" s="96" t="e">
        <f aca="false">HLOOKUP("GTE",#REF!,MATCH($A37,#REF!,0),FALSE())</f>
        <v>#VALUE!</v>
      </c>
      <c r="X37" s="96" t="e">
        <f aca="false">HLOOKUP("DPD_Control",#REF!,MATCH($A37,#REF!,0),FALSE())</f>
        <v>#VALUE!</v>
      </c>
      <c r="Y37" s="96" t="e">
        <f aca="false">HLOOKUP("DPD_Group",#REF!,MATCH($A37,#REF!,0),FALSE())</f>
        <v>#VALUE!</v>
      </c>
      <c r="Z37" s="95" t="e">
        <f aca="false">HLOOKUP("Pad Category",#REF!,MATCH($A37,#REF!,0),FALSE())</f>
        <v>#VALUE!</v>
      </c>
      <c r="AA37" s="95" t="e">
        <f aca="false">HLOOKUP("Pad type",#REF!,MATCH($A37,#REF!,0),FALSE())</f>
        <v>#VALUE!</v>
      </c>
      <c r="AB37" s="95" t="e">
        <f aca="false">HLOOKUP("Pull Strength",#REF!,MATCH($A37,#REF!,0),FALSE())</f>
        <v>#VALUE!</v>
      </c>
      <c r="AC37" s="95" t="e">
        <f aca="false">HLOOKUP("POR Pin State",#REF!,MATCH($A37,#REF!,0),FALSE())</f>
        <v>#VALUE!</v>
      </c>
      <c r="AD37" s="95" t="str">
        <f aca="false">IF(OR($AQ37="",$AQ37=$C37),$R37,IF($AQ37=$D37,SUBSTITUTE(SUBSTITUTE($AQ37,"GPIO3_","GPIO_"),".0",""),IF($AQ37=$E37,$N37,IF($AQ37=$F37,$O37,IF($AQ37=$G37,$P37,IF($AQ37=$H37,$Q37,"INVALID"))))))</f>
        <v>RSVD1</v>
      </c>
      <c r="AE37" s="97"/>
      <c r="AF37" s="98" t="str">
        <f aca="false">IF(AND(OR($AS37="Int PU",$AS37="Int PD"),OR(AND($AZ37&lt;&gt;"",$AZ37&lt;&gt;"0"),AND($BA37&lt;&gt;"",$BA37&lt;&gt;"0"))),"INVALID",IF(OR($AQ37=$C37,$AS37="Int PD"),"PULL_DOWN",IF(OR($AS37="Int PU",AND($AE37="YES",OR($AZ37="",$AZ37="0"),OR($BA37="",$BA37="0"),OR($AR37="Input",$AR37="Bidirectional"))),"PULL_UP","NORMAL")))</f>
        <v>PULL_DOWN</v>
      </c>
      <c r="AG37" s="98" t="e">
        <f aca="false">IF($AU37="Input", "TRISTATE", IF($AV37="Z","TRISTATE",IF($AT37=$F37,"TRISTATE","NORMAL")))</f>
        <v>#VALUE!</v>
      </c>
      <c r="AH37" s="98" t="e">
        <f aca="false">IF(OR($AT37=$F37,$AU37="Output"),"DISABLE","ENABLE")</f>
        <v>#VALUE!</v>
      </c>
      <c r="AI37" s="112" t="e">
        <f aca="false">IF($AT37&lt;&gt;$G37,"N/A",IF($AV37="Drive 1", "1", IF($AV37="Drive 0", "0", "")))</f>
        <v>#VALUE!</v>
      </c>
      <c r="AJ37" s="99" t="b">
        <f aca="false">TRUE()</f>
        <v>1</v>
      </c>
      <c r="AK37" s="99" t="b">
        <f aca="false">TRUE()</f>
        <v>1</v>
      </c>
      <c r="AL37" s="99" t="b">
        <f aca="false">TRUE()</f>
        <v>1</v>
      </c>
      <c r="AM37" s="99" t="b">
        <f aca="false">TRUE()</f>
        <v>1</v>
      </c>
      <c r="AN37" s="99" t="b">
        <f aca="false">TRUE()</f>
        <v>1</v>
      </c>
      <c r="AO37" s="99" t="b">
        <f aca="false">TRUE()</f>
        <v>1</v>
      </c>
      <c r="AP37" s="100" t="str">
        <f aca="false">IF(AND($AJ37:$AO37), "VALID", "INVALID")</f>
        <v>VALID</v>
      </c>
      <c r="AQ37" s="101" t="s">
        <v>156</v>
      </c>
      <c r="AR37" s="102" t="s">
        <v>79</v>
      </c>
      <c r="AS37" s="103"/>
      <c r="AT37" s="104"/>
      <c r="AU37" s="104"/>
      <c r="AV37" s="103" t="s">
        <v>124</v>
      </c>
      <c r="AW37" s="104"/>
      <c r="AX37" s="104"/>
      <c r="AY37" s="104"/>
      <c r="AZ37" s="103"/>
      <c r="BA37" s="103"/>
      <c r="BB37" s="105"/>
      <c r="BC37" s="104"/>
      <c r="BD37" s="106"/>
      <c r="BE37" s="107"/>
      <c r="BF37" s="108" t="e">
        <f aca="false">VLOOKUP($A37,#REF!, 34, FALSE())</f>
        <v>#VALUE!</v>
      </c>
      <c r="BG37" s="108" t="e">
        <f aca="false">VLOOKUP($A37,#REF!, 22, FALSE())</f>
        <v>#VALUE!</v>
      </c>
      <c r="BH37" s="109"/>
    </row>
    <row r="38" customFormat="false" ht="12.75" hidden="false" customHeight="true" outlineLevel="0" collapsed="false">
      <c r="A38" s="86" t="s">
        <v>157</v>
      </c>
      <c r="B38" s="86" t="e">
        <f aca="false">VLOOKUP($A38,#REF!, 34, FALSE())</f>
        <v>#VALUE!</v>
      </c>
      <c r="C38" s="87" t="str">
        <f aca="false">CONCATENATE("unused_",A38)</f>
        <v>unused_CAN0_DIN</v>
      </c>
      <c r="D38" s="88" t="e">
        <f aca="false">IF(LEN(VLOOKUP($A38,#REF!,8,FALSE())),LEFT(VLOOKUP($A38,#REF!,8,FALSE()),LEN(VLOOKUP($A38,#REF!,8,FALSE()))-2),"")</f>
        <v>#VALUE!</v>
      </c>
      <c r="E38" s="89" t="e">
        <f aca="false">IF(LEN(VLOOKUP($A38,#REF!,4,FALSE())),IF(INDEX(#REF!,MATCH($A38,#REF!,0),1),LEFT(VLOOKUP($A38,#REF!,4,FALSE()),LEN(VLOOKUP($A38,#REF!,4,FALSE()))-2),CONCATENATE(LEFT(VLOOKUP($A38,#REF!,4,FALSE()),LEN(VLOOKUP($A38,#REF!,4,FALSE()))-2),"*")),"")</f>
        <v>#VALUE!</v>
      </c>
      <c r="F38" s="90" t="e">
        <f aca="false">IF(LEN(VLOOKUP($A38,#REF!,5,FALSE())),IF(INDEX(#REF!,MATCH($A38,#REF!,0),2),LEFT(VLOOKUP($A38,#REF!,5,FALSE()),LEN(VLOOKUP($A38,#REF!,5,FALSE()))-2),CONCATENATE(LEFT(VLOOKUP($A38,#REF!,5,FALSE()),LEN(VLOOKUP($A38,#REF!,5,FALSE()))-2),"*")),"")</f>
        <v>#VALUE!</v>
      </c>
      <c r="G38" s="90" t="e">
        <f aca="false">IF(LEN(VLOOKUP($A38,#REF!,6,FALSE())),IF(INDEX(#REF!,MATCH($A38,#REF!,0),3),LEFT(VLOOKUP($A38,#REF!,6,FALSE()),LEN(VLOOKUP($A38,#REF!,6,FALSE()))-2),CONCATENATE(LEFT(VLOOKUP($A38,#REF!,6,FALSE()),LEN(VLOOKUP($A38,#REF!,6,FALSE()))-2),"*")),"")</f>
        <v>#VALUE!</v>
      </c>
      <c r="H38" s="91" t="e">
        <f aca="false">IF(LEN(VLOOKUP($A38,#REF!,7,FALSE())),IF(INDEX(#REF!,MATCH($A38,#REF!,0),4),LEFT(VLOOKUP($A38,#REF!,7,FALSE()),LEN(VLOOKUP($A38,#REF!,7,FALSE()))-2),CONCATENATE(LEFT(VLOOKUP($A38,#REF!,7,FALSE()),LEN(VLOOKUP($A38,#REF!,7,FALSE()))-2),"*")),"")</f>
        <v>#VALUE!</v>
      </c>
      <c r="I38" s="92" t="e">
        <f aca="false">IF(LEN(VLOOKUP($A38,#REF!,8,FALSE())),UPPER(RIGHT(VLOOKUP($A38,#REF!,8,FALSE()), 1)),"")</f>
        <v>#VALUE!</v>
      </c>
      <c r="J38" s="90" t="e">
        <f aca="false">IF(LEN(VLOOKUP($A38,#REF!,4,FALSE())),UPPER(RIGHT(VLOOKUP($A38,#REF!,4,FALSE()), 1)),"")</f>
        <v>#VALUE!</v>
      </c>
      <c r="K38" s="90" t="e">
        <f aca="false">IF(LEN(VLOOKUP($A38,#REF!,5,FALSE())),UPPER(RIGHT(VLOOKUP($A38,#REF!,5,FALSE()), 1)),"")</f>
        <v>#VALUE!</v>
      </c>
      <c r="L38" s="90" t="e">
        <f aca="false">IF(LEN(VLOOKUP($A38,#REF!,6,FALSE())),UPPER(RIGHT(VLOOKUP($A38,#REF!,6,FALSE()), 1)),"")</f>
        <v>#VALUE!</v>
      </c>
      <c r="M38" s="91" t="e">
        <f aca="false">IF(LEN(VLOOKUP($A38,#REF!,7,FALSE())),UPPER(RIGHT(VLOOKUP($A38,#REF!,7,FALSE()), 1)),"")</f>
        <v>#VALUE!</v>
      </c>
      <c r="N38" s="86" t="s">
        <v>155</v>
      </c>
      <c r="O38" s="86" t="e">
        <f aca="false">IF(F38="","RSVD1")</f>
        <v>#VALUE!</v>
      </c>
      <c r="P38" s="86" t="e">
        <f aca="false">IF(G38="","RSVD2")</f>
        <v>#VALUE!</v>
      </c>
      <c r="Q38" s="86" t="e">
        <f aca="false">IF(H38="","RSVD3")</f>
        <v>#VALUE!</v>
      </c>
      <c r="R38" s="86" t="s">
        <v>83</v>
      </c>
      <c r="S38" s="100" t="e">
        <f aca="false">HLOOKUP("Device Tree Pin Name",#REF!,MATCH($A38,#REF!,0),FALSE())</f>
        <v>#VALUE!</v>
      </c>
      <c r="T38" s="95" t="e">
        <f aca="false">HLOOKUP("power rail",#REF!,MATCH($A38,#REF!,0),FALSE())</f>
        <v>#VALUE!</v>
      </c>
      <c r="U38" s="96" t="e">
        <f aca="false">HLOOKUP("Wake Capable",#REF!,MATCH($A38,#REF!,0),FALSE())</f>
        <v>#VALUE!</v>
      </c>
      <c r="V38" s="96" t="e">
        <f aca="false">HLOOKUP("Strap",#REF!,MATCH($A38,#REF!,0),FALSE())</f>
        <v>#VALUE!</v>
      </c>
      <c r="W38" s="96" t="e">
        <f aca="false">HLOOKUP("GTE",#REF!,MATCH($A38,#REF!,0),FALSE())</f>
        <v>#VALUE!</v>
      </c>
      <c r="X38" s="96" t="e">
        <f aca="false">HLOOKUP("DPD_Control",#REF!,MATCH($A38,#REF!,0),FALSE())</f>
        <v>#VALUE!</v>
      </c>
      <c r="Y38" s="96" t="e">
        <f aca="false">HLOOKUP("DPD_Group",#REF!,MATCH($A38,#REF!,0),FALSE())</f>
        <v>#VALUE!</v>
      </c>
      <c r="Z38" s="95" t="e">
        <f aca="false">HLOOKUP("Pad Category",#REF!,MATCH($A38,#REF!,0),FALSE())</f>
        <v>#VALUE!</v>
      </c>
      <c r="AA38" s="95" t="e">
        <f aca="false">HLOOKUP("Pad type",#REF!,MATCH($A38,#REF!,0),FALSE())</f>
        <v>#VALUE!</v>
      </c>
      <c r="AB38" s="95" t="e">
        <f aca="false">HLOOKUP("Pull Strength",#REF!,MATCH($A38,#REF!,0),FALSE())</f>
        <v>#VALUE!</v>
      </c>
      <c r="AC38" s="95" t="e">
        <f aca="false">HLOOKUP("POR Pin State",#REF!,MATCH($A38,#REF!,0),FALSE())</f>
        <v>#VALUE!</v>
      </c>
      <c r="AD38" s="95" t="str">
        <f aca="false">IF(OR($AQ38="",$AQ38=$C38),$R38,IF($AQ38=$D38,SUBSTITUTE(SUBSTITUTE($AQ38,"GPIO3_","GPIO_"),".0",""),IF($AQ38=$E38,$N38,IF($AQ38=$F38,$O38,IF($AQ38=$G38,$P38,IF($AQ38=$H38,$Q38,"INVALID"))))))</f>
        <v>RSVD1</v>
      </c>
      <c r="AE38" s="97"/>
      <c r="AF38" s="98" t="str">
        <f aca="false">IF(AND(OR($AS38="Int PU",$AS38="Int PD"),OR(AND($AZ38&lt;&gt;"",$AZ38&lt;&gt;"0"),AND($BA38&lt;&gt;"",$BA38&lt;&gt;"0"))),"INVALID",IF(OR($AQ38=$C38,$AS38="Int PD"),"PULL_DOWN",IF(OR($AS38="Int PU",AND($AE38="YES",OR($AZ38="",$AZ38="0"),OR($BA38="",$BA38="0"),OR($AR38="Input",$AR38="Bidirectional"))),"PULL_UP","NORMAL")))</f>
        <v>PULL_DOWN</v>
      </c>
      <c r="AG38" s="98" t="e">
        <f aca="false">IF($AU38="Input", "TRISTATE", IF($AV38="Z","TRISTATE",IF($AT38=$F38,"TRISTATE","NORMAL")))</f>
        <v>#VALUE!</v>
      </c>
      <c r="AH38" s="98" t="e">
        <f aca="false">IF(OR($AT38=$F38,$AU38="Output"),"DISABLE","ENABLE")</f>
        <v>#VALUE!</v>
      </c>
      <c r="AI38" s="112" t="e">
        <f aca="false">IF($AT38&lt;&gt;$G38,"N/A",IF($AV38="Drive 1", "1", IF($AV38="Drive 0", "0", "")))</f>
        <v>#VALUE!</v>
      </c>
      <c r="AJ38" s="99" t="b">
        <f aca="false">TRUE()</f>
        <v>1</v>
      </c>
      <c r="AK38" s="99" t="b">
        <f aca="false">TRUE()</f>
        <v>1</v>
      </c>
      <c r="AL38" s="99" t="b">
        <f aca="false">TRUE()</f>
        <v>1</v>
      </c>
      <c r="AM38" s="99" t="b">
        <f aca="false">TRUE()</f>
        <v>1</v>
      </c>
      <c r="AN38" s="99" t="b">
        <f aca="false">TRUE()</f>
        <v>1</v>
      </c>
      <c r="AO38" s="99" t="b">
        <f aca="false">TRUE()</f>
        <v>1</v>
      </c>
      <c r="AP38" s="100" t="str">
        <f aca="false">IF(AND($AJ38:$AO38), "VALID", "INVALID")</f>
        <v>VALID</v>
      </c>
      <c r="AQ38" s="101" t="s">
        <v>158</v>
      </c>
      <c r="AR38" s="102" t="s">
        <v>79</v>
      </c>
      <c r="AS38" s="103"/>
      <c r="AT38" s="103" t="s">
        <v>89</v>
      </c>
      <c r="AU38" s="104"/>
      <c r="AV38" s="103" t="s">
        <v>124</v>
      </c>
      <c r="AW38" s="104"/>
      <c r="AX38" s="104"/>
      <c r="AY38" s="104"/>
      <c r="AZ38" s="103"/>
      <c r="BA38" s="103"/>
      <c r="BB38" s="105"/>
      <c r="BC38" s="104"/>
      <c r="BD38" s="106"/>
      <c r="BE38" s="111"/>
      <c r="BF38" s="108" t="e">
        <f aca="false">VLOOKUP($A38,#REF!, 34, FALSE())</f>
        <v>#VALUE!</v>
      </c>
      <c r="BG38" s="108" t="e">
        <f aca="false">VLOOKUP($A38,#REF!, 22, FALSE())</f>
        <v>#VALUE!</v>
      </c>
      <c r="BH38" s="109"/>
    </row>
    <row r="39" customFormat="false" ht="12.75" hidden="false" customHeight="true" outlineLevel="0" collapsed="false">
      <c r="A39" s="86" t="s">
        <v>159</v>
      </c>
      <c r="B39" s="86" t="e">
        <f aca="false">VLOOKUP($A39,#REF!, 34, FALSE())</f>
        <v>#VALUE!</v>
      </c>
      <c r="C39" s="87" t="str">
        <f aca="false">CONCATENATE("unused_",A39)</f>
        <v>unused_CAN1_DOUT</v>
      </c>
      <c r="D39" s="88" t="e">
        <f aca="false">IF(LEN(VLOOKUP($A39,#REF!,8,FALSE())),LEFT(VLOOKUP($A39,#REF!,8,FALSE()),LEN(VLOOKUP($A39,#REF!,8,FALSE()))-2),"")</f>
        <v>#VALUE!</v>
      </c>
      <c r="E39" s="89" t="e">
        <f aca="false">IF(LEN(VLOOKUP($A39,#REF!,4,FALSE())),IF(INDEX(#REF!,MATCH($A39,#REF!,0),1),LEFT(VLOOKUP($A39,#REF!,4,FALSE()),LEN(VLOOKUP($A39,#REF!,4,FALSE()))-2),CONCATENATE(LEFT(VLOOKUP($A39,#REF!,4,FALSE()),LEN(VLOOKUP($A39,#REF!,4,FALSE()))-2),"*")),"")</f>
        <v>#VALUE!</v>
      </c>
      <c r="F39" s="90" t="e">
        <f aca="false">IF(LEN(VLOOKUP($A39,#REF!,5,FALSE())),IF(INDEX(#REF!,MATCH($A39,#REF!,0),2),LEFT(VLOOKUP($A39,#REF!,5,FALSE()),LEN(VLOOKUP($A39,#REF!,5,FALSE()))-2),CONCATENATE(LEFT(VLOOKUP($A39,#REF!,5,FALSE()),LEN(VLOOKUP($A39,#REF!,5,FALSE()))-2),"*")),"")</f>
        <v>#VALUE!</v>
      </c>
      <c r="G39" s="90" t="e">
        <f aca="false">IF(LEN(VLOOKUP($A39,#REF!,6,FALSE())),IF(INDEX(#REF!,MATCH($A39,#REF!,0),3),LEFT(VLOOKUP($A39,#REF!,6,FALSE()),LEN(VLOOKUP($A39,#REF!,6,FALSE()))-2),CONCATENATE(LEFT(VLOOKUP($A39,#REF!,6,FALSE()),LEN(VLOOKUP($A39,#REF!,6,FALSE()))-2),"*")),"")</f>
        <v>#VALUE!</v>
      </c>
      <c r="H39" s="91" t="e">
        <f aca="false">IF(LEN(VLOOKUP($A39,#REF!,7,FALSE())),IF(INDEX(#REF!,MATCH($A39,#REF!,0),4),LEFT(VLOOKUP($A39,#REF!,7,FALSE()),LEN(VLOOKUP($A39,#REF!,7,FALSE()))-2),CONCATENATE(LEFT(VLOOKUP($A39,#REF!,7,FALSE()),LEN(VLOOKUP($A39,#REF!,7,FALSE()))-2),"*")),"")</f>
        <v>#VALUE!</v>
      </c>
      <c r="I39" s="92" t="e">
        <f aca="false">IF(LEN(VLOOKUP($A39,#REF!,8,FALSE())),UPPER(RIGHT(VLOOKUP($A39,#REF!,8,FALSE()), 1)),"")</f>
        <v>#VALUE!</v>
      </c>
      <c r="J39" s="90" t="e">
        <f aca="false">IF(LEN(VLOOKUP($A39,#REF!,4,FALSE())),UPPER(RIGHT(VLOOKUP($A39,#REF!,4,FALSE()), 1)),"")</f>
        <v>#VALUE!</v>
      </c>
      <c r="K39" s="90" t="e">
        <f aca="false">IF(LEN(VLOOKUP($A39,#REF!,5,FALSE())),UPPER(RIGHT(VLOOKUP($A39,#REF!,5,FALSE()), 1)),"")</f>
        <v>#VALUE!</v>
      </c>
      <c r="L39" s="90" t="e">
        <f aca="false">IF(LEN(VLOOKUP($A39,#REF!,6,FALSE())),UPPER(RIGHT(VLOOKUP($A39,#REF!,6,FALSE()), 1)),"")</f>
        <v>#VALUE!</v>
      </c>
      <c r="M39" s="91" t="e">
        <f aca="false">IF(LEN(VLOOKUP($A39,#REF!,7,FALSE())),UPPER(RIGHT(VLOOKUP($A39,#REF!,7,FALSE()), 1)),"")</f>
        <v>#VALUE!</v>
      </c>
      <c r="N39" s="86" t="s">
        <v>160</v>
      </c>
      <c r="O39" s="86" t="e">
        <f aca="false">IF(F39="","RSVD1")</f>
        <v>#VALUE!</v>
      </c>
      <c r="P39" s="86" t="e">
        <f aca="false">IF(G39="","RSVD2")</f>
        <v>#VALUE!</v>
      </c>
      <c r="Q39" s="86" t="e">
        <f aca="false">IF(H39="","RSVD3")</f>
        <v>#VALUE!</v>
      </c>
      <c r="R39" s="86" t="s">
        <v>83</v>
      </c>
      <c r="S39" s="100" t="e">
        <f aca="false">HLOOKUP("Device Tree Pin Name",#REF!,MATCH($A39,#REF!,0),FALSE())</f>
        <v>#VALUE!</v>
      </c>
      <c r="T39" s="95" t="e">
        <f aca="false">HLOOKUP("power rail",#REF!,MATCH($A39,#REF!,0),FALSE())</f>
        <v>#VALUE!</v>
      </c>
      <c r="U39" s="96" t="e">
        <f aca="false">HLOOKUP("Wake Capable",#REF!,MATCH($A39,#REF!,0),FALSE())</f>
        <v>#VALUE!</v>
      </c>
      <c r="V39" s="96" t="e">
        <f aca="false">HLOOKUP("Strap",#REF!,MATCH($A39,#REF!,0),FALSE())</f>
        <v>#VALUE!</v>
      </c>
      <c r="W39" s="96" t="e">
        <f aca="false">HLOOKUP("GTE",#REF!,MATCH($A39,#REF!,0),FALSE())</f>
        <v>#VALUE!</v>
      </c>
      <c r="X39" s="96" t="e">
        <f aca="false">HLOOKUP("DPD_Control",#REF!,MATCH($A39,#REF!,0),FALSE())</f>
        <v>#VALUE!</v>
      </c>
      <c r="Y39" s="96" t="e">
        <f aca="false">HLOOKUP("DPD_Group",#REF!,MATCH($A39,#REF!,0),FALSE())</f>
        <v>#VALUE!</v>
      </c>
      <c r="Z39" s="95" t="e">
        <f aca="false">HLOOKUP("Pad Category",#REF!,MATCH($A39,#REF!,0),FALSE())</f>
        <v>#VALUE!</v>
      </c>
      <c r="AA39" s="95" t="e">
        <f aca="false">HLOOKUP("Pad type",#REF!,MATCH($A39,#REF!,0),FALSE())</f>
        <v>#VALUE!</v>
      </c>
      <c r="AB39" s="95" t="e">
        <f aca="false">HLOOKUP("Pull Strength",#REF!,MATCH($A39,#REF!,0),FALSE())</f>
        <v>#VALUE!</v>
      </c>
      <c r="AC39" s="95" t="e">
        <f aca="false">HLOOKUP("POR Pin State",#REF!,MATCH($A39,#REF!,0),FALSE())</f>
        <v>#VALUE!</v>
      </c>
      <c r="AD39" s="95" t="str">
        <f aca="false">IF(OR($AQ39="",$AQ39=$C39),$R39,IF($AQ39=$D39,SUBSTITUTE(SUBSTITUTE($AQ39,"GPIO3_","GPIO_"),".0",""),IF($AQ39=$E39,$N39,IF($AQ39=$F39,$O39,IF($AQ39=$G39,$P39,IF($AQ39=$H39,$Q39,"INVALID"))))))</f>
        <v>RSVD1</v>
      </c>
      <c r="AE39" s="97"/>
      <c r="AF39" s="98" t="str">
        <f aca="false">IF(AND(OR($AS39="Int PU",$AS39="Int PD"),OR(AND($AZ39&lt;&gt;"",$AZ39&lt;&gt;"0"),AND($BA39&lt;&gt;"",$BA39&lt;&gt;"0"))),"INVALID",IF(OR($AQ39=$C39,$AS39="Int PD"),"PULL_DOWN",IF(OR($AS39="Int PU",AND($AE39="YES",OR($AZ39="",$AZ39="0"),OR($BA39="",$BA39="0"),OR($AR39="Input",$AR39="Bidirectional"))),"PULL_UP","NORMAL")))</f>
        <v>PULL_DOWN</v>
      </c>
      <c r="AG39" s="98" t="e">
        <f aca="false">IF($AU39="Input", "TRISTATE", IF($AV39="Z","TRISTATE",IF($AT39=$F39,"TRISTATE","NORMAL")))</f>
        <v>#VALUE!</v>
      </c>
      <c r="AH39" s="98" t="e">
        <f aca="false">IF(OR($AT39=$F39,$AU39="Output"),"DISABLE","ENABLE")</f>
        <v>#VALUE!</v>
      </c>
      <c r="AI39" s="112" t="e">
        <f aca="false">IF($AT39&lt;&gt;$G39,"N/A",IF($AV39="Drive 1", "1", IF($AV39="Drive 0", "0", "")))</f>
        <v>#VALUE!</v>
      </c>
      <c r="AJ39" s="99" t="b">
        <f aca="false">TRUE()</f>
        <v>1</v>
      </c>
      <c r="AK39" s="99" t="b">
        <f aca="false">TRUE()</f>
        <v>1</v>
      </c>
      <c r="AL39" s="99" t="b">
        <f aca="false">TRUE()</f>
        <v>1</v>
      </c>
      <c r="AM39" s="99" t="b">
        <f aca="false">TRUE()</f>
        <v>1</v>
      </c>
      <c r="AN39" s="99" t="b">
        <f aca="false">TRUE()</f>
        <v>1</v>
      </c>
      <c r="AO39" s="99" t="b">
        <f aca="false">TRUE()</f>
        <v>1</v>
      </c>
      <c r="AP39" s="100" t="str">
        <f aca="false">IF(AND($AJ39:$AO39), "VALID", "INVALID")</f>
        <v>VALID</v>
      </c>
      <c r="AQ39" s="101" t="s">
        <v>161</v>
      </c>
      <c r="AR39" s="102" t="s">
        <v>79</v>
      </c>
      <c r="AS39" s="103"/>
      <c r="AT39" s="104"/>
      <c r="AU39" s="104"/>
      <c r="AV39" s="103" t="s">
        <v>124</v>
      </c>
      <c r="AW39" s="104"/>
      <c r="AX39" s="104"/>
      <c r="AY39" s="104"/>
      <c r="AZ39" s="103"/>
      <c r="BA39" s="103"/>
      <c r="BB39" s="105"/>
      <c r="BC39" s="104"/>
      <c r="BD39" s="106"/>
      <c r="BE39" s="111"/>
      <c r="BF39" s="108" t="e">
        <f aca="false">VLOOKUP($A39,#REF!, 34, FALSE())</f>
        <v>#VALUE!</v>
      </c>
      <c r="BG39" s="108" t="e">
        <f aca="false">VLOOKUP($A39,#REF!, 22, FALSE())</f>
        <v>#VALUE!</v>
      </c>
      <c r="BH39" s="109"/>
    </row>
    <row r="40" customFormat="false" ht="12.75" hidden="false" customHeight="true" outlineLevel="0" collapsed="false">
      <c r="A40" s="86" t="s">
        <v>162</v>
      </c>
      <c r="B40" s="86" t="e">
        <f aca="false">VLOOKUP($A40,#REF!, 34, FALSE())</f>
        <v>#VALUE!</v>
      </c>
      <c r="C40" s="87" t="str">
        <f aca="false">CONCATENATE("unused_",A40)</f>
        <v>unused_CAN1_DIN</v>
      </c>
      <c r="D40" s="88" t="e">
        <f aca="false">IF(LEN(VLOOKUP($A40,#REF!,8,FALSE())),LEFT(VLOOKUP($A40,#REF!,8,FALSE()),LEN(VLOOKUP($A40,#REF!,8,FALSE()))-2),"")</f>
        <v>#VALUE!</v>
      </c>
      <c r="E40" s="89" t="e">
        <f aca="false">IF(LEN(VLOOKUP($A40,#REF!,4,FALSE())),IF(INDEX(#REF!,MATCH($A40,#REF!,0),1),LEFT(VLOOKUP($A40,#REF!,4,FALSE()),LEN(VLOOKUP($A40,#REF!,4,FALSE()))-2),CONCATENATE(LEFT(VLOOKUP($A40,#REF!,4,FALSE()),LEN(VLOOKUP($A40,#REF!,4,FALSE()))-2),"*")),"")</f>
        <v>#VALUE!</v>
      </c>
      <c r="F40" s="90" t="e">
        <f aca="false">IF(LEN(VLOOKUP($A40,#REF!,5,FALSE())),IF(INDEX(#REF!,MATCH($A40,#REF!,0),2),LEFT(VLOOKUP($A40,#REF!,5,FALSE()),LEN(VLOOKUP($A40,#REF!,5,FALSE()))-2),CONCATENATE(LEFT(VLOOKUP($A40,#REF!,5,FALSE()),LEN(VLOOKUP($A40,#REF!,5,FALSE()))-2),"*")),"")</f>
        <v>#VALUE!</v>
      </c>
      <c r="G40" s="90" t="e">
        <f aca="false">IF(LEN(VLOOKUP($A40,#REF!,6,FALSE())),IF(INDEX(#REF!,MATCH($A40,#REF!,0),3),LEFT(VLOOKUP($A40,#REF!,6,FALSE()),LEN(VLOOKUP($A40,#REF!,6,FALSE()))-2),CONCATENATE(LEFT(VLOOKUP($A40,#REF!,6,FALSE()),LEN(VLOOKUP($A40,#REF!,6,FALSE()))-2),"*")),"")</f>
        <v>#VALUE!</v>
      </c>
      <c r="H40" s="91" t="e">
        <f aca="false">IF(LEN(VLOOKUP($A40,#REF!,7,FALSE())),IF(INDEX(#REF!,MATCH($A40,#REF!,0),4),LEFT(VLOOKUP($A40,#REF!,7,FALSE()),LEN(VLOOKUP($A40,#REF!,7,FALSE()))-2),CONCATENATE(LEFT(VLOOKUP($A40,#REF!,7,FALSE()),LEN(VLOOKUP($A40,#REF!,7,FALSE()))-2),"*")),"")</f>
        <v>#VALUE!</v>
      </c>
      <c r="I40" s="92" t="e">
        <f aca="false">IF(LEN(VLOOKUP($A40,#REF!,8,FALSE())),UPPER(RIGHT(VLOOKUP($A40,#REF!,8,FALSE()), 1)),"")</f>
        <v>#VALUE!</v>
      </c>
      <c r="J40" s="90" t="e">
        <f aca="false">IF(LEN(VLOOKUP($A40,#REF!,4,FALSE())),UPPER(RIGHT(VLOOKUP($A40,#REF!,4,FALSE()), 1)),"")</f>
        <v>#VALUE!</v>
      </c>
      <c r="K40" s="90" t="e">
        <f aca="false">IF(LEN(VLOOKUP($A40,#REF!,5,FALSE())),UPPER(RIGHT(VLOOKUP($A40,#REF!,5,FALSE()), 1)),"")</f>
        <v>#VALUE!</v>
      </c>
      <c r="L40" s="90" t="e">
        <f aca="false">IF(LEN(VLOOKUP($A40,#REF!,6,FALSE())),UPPER(RIGHT(VLOOKUP($A40,#REF!,6,FALSE()), 1)),"")</f>
        <v>#VALUE!</v>
      </c>
      <c r="M40" s="91" t="e">
        <f aca="false">IF(LEN(VLOOKUP($A40,#REF!,7,FALSE())),UPPER(RIGHT(VLOOKUP($A40,#REF!,7,FALSE()), 1)),"")</f>
        <v>#VALUE!</v>
      </c>
      <c r="N40" s="86" t="s">
        <v>160</v>
      </c>
      <c r="O40" s="86" t="e">
        <f aca="false">IF(F40="","RSVD1")</f>
        <v>#VALUE!</v>
      </c>
      <c r="P40" s="86" t="e">
        <f aca="false">IF(G40="","RSVD2")</f>
        <v>#VALUE!</v>
      </c>
      <c r="Q40" s="86" t="e">
        <f aca="false">IF(H40="","RSVD3")</f>
        <v>#VALUE!</v>
      </c>
      <c r="R40" s="86" t="s">
        <v>83</v>
      </c>
      <c r="S40" s="100" t="e">
        <f aca="false">HLOOKUP("Device Tree Pin Name",#REF!,MATCH($A40,#REF!,0),FALSE())</f>
        <v>#VALUE!</v>
      </c>
      <c r="T40" s="95" t="e">
        <f aca="false">HLOOKUP("power rail",#REF!,MATCH($A40,#REF!,0),FALSE())</f>
        <v>#VALUE!</v>
      </c>
      <c r="U40" s="96" t="e">
        <f aca="false">HLOOKUP("Wake Capable",#REF!,MATCH($A40,#REF!,0),FALSE())</f>
        <v>#VALUE!</v>
      </c>
      <c r="V40" s="96" t="e">
        <f aca="false">HLOOKUP("Strap",#REF!,MATCH($A40,#REF!,0),FALSE())</f>
        <v>#VALUE!</v>
      </c>
      <c r="W40" s="96" t="e">
        <f aca="false">HLOOKUP("GTE",#REF!,MATCH($A40,#REF!,0),FALSE())</f>
        <v>#VALUE!</v>
      </c>
      <c r="X40" s="96" t="e">
        <f aca="false">HLOOKUP("DPD_Control",#REF!,MATCH($A40,#REF!,0),FALSE())</f>
        <v>#VALUE!</v>
      </c>
      <c r="Y40" s="96" t="e">
        <f aca="false">HLOOKUP("DPD_Group",#REF!,MATCH($A40,#REF!,0),FALSE())</f>
        <v>#VALUE!</v>
      </c>
      <c r="Z40" s="95" t="e">
        <f aca="false">HLOOKUP("Pad Category",#REF!,MATCH($A40,#REF!,0),FALSE())</f>
        <v>#VALUE!</v>
      </c>
      <c r="AA40" s="95" t="e">
        <f aca="false">HLOOKUP("Pad type",#REF!,MATCH($A40,#REF!,0),FALSE())</f>
        <v>#VALUE!</v>
      </c>
      <c r="AB40" s="95" t="e">
        <f aca="false">HLOOKUP("Pull Strength",#REF!,MATCH($A40,#REF!,0),FALSE())</f>
        <v>#VALUE!</v>
      </c>
      <c r="AC40" s="95" t="e">
        <f aca="false">HLOOKUP("POR Pin State",#REF!,MATCH($A40,#REF!,0),FALSE())</f>
        <v>#VALUE!</v>
      </c>
      <c r="AD40" s="95" t="str">
        <f aca="false">IF(OR($AQ40="",$AQ40=$C40),$R40,IF($AQ40=$D40,SUBSTITUTE(SUBSTITUTE($AQ40,"GPIO3_","GPIO_"),".0",""),IF($AQ40=$E40,$N40,IF($AQ40=$F40,$O40,IF($AQ40=$G40,$P40,IF($AQ40=$H40,$Q40,"INVALID"))))))</f>
        <v>RSVD1</v>
      </c>
      <c r="AE40" s="97"/>
      <c r="AF40" s="98" t="str">
        <f aca="false">IF(AND(OR($AS40="Int PU",$AS40="Int PD"),OR(AND($AZ40&lt;&gt;"",$AZ40&lt;&gt;"0"),AND($BA40&lt;&gt;"",$BA40&lt;&gt;"0"))),"INVALID",IF(OR($AQ40=$C40,$AS40="Int PD"),"PULL_DOWN",IF(OR($AS40="Int PU",AND($AE40="YES",OR($AZ40="",$AZ40="0"),OR($BA40="",$BA40="0"),OR($AR40="Input",$AR40="Bidirectional"))),"PULL_UP","NORMAL")))</f>
        <v>PULL_DOWN</v>
      </c>
      <c r="AG40" s="98" t="e">
        <f aca="false">IF($AU40="Input", "TRISTATE", IF($AV40="Z","TRISTATE",IF($AT40=$F40,"TRISTATE","NORMAL")))</f>
        <v>#VALUE!</v>
      </c>
      <c r="AH40" s="98" t="e">
        <f aca="false">IF(OR($AT40=$F40,$AU40="Output"),"DISABLE","ENABLE")</f>
        <v>#VALUE!</v>
      </c>
      <c r="AI40" s="112" t="e">
        <f aca="false">IF($AT40&lt;&gt;$G40,"N/A",IF($AV40="Drive 1", "1", IF($AV40="Drive 0", "0", "")))</f>
        <v>#VALUE!</v>
      </c>
      <c r="AJ40" s="99" t="b">
        <f aca="false">TRUE()</f>
        <v>1</v>
      </c>
      <c r="AK40" s="99" t="b">
        <f aca="false">TRUE()</f>
        <v>1</v>
      </c>
      <c r="AL40" s="99" t="b">
        <f aca="false">TRUE()</f>
        <v>1</v>
      </c>
      <c r="AM40" s="99" t="b">
        <f aca="false">TRUE()</f>
        <v>1</v>
      </c>
      <c r="AN40" s="99" t="b">
        <f aca="false">TRUE()</f>
        <v>1</v>
      </c>
      <c r="AO40" s="99" t="b">
        <f aca="false">TRUE()</f>
        <v>1</v>
      </c>
      <c r="AP40" s="100" t="str">
        <f aca="false">IF(AND($AJ40:$AO40), "VALID", "INVALID")</f>
        <v>VALID</v>
      </c>
      <c r="AQ40" s="101" t="s">
        <v>163</v>
      </c>
      <c r="AR40" s="102" t="s">
        <v>79</v>
      </c>
      <c r="AS40" s="103"/>
      <c r="AT40" s="103" t="s">
        <v>89</v>
      </c>
      <c r="AU40" s="104"/>
      <c r="AV40" s="103" t="s">
        <v>124</v>
      </c>
      <c r="AW40" s="104"/>
      <c r="AX40" s="104"/>
      <c r="AY40" s="104"/>
      <c r="AZ40" s="103"/>
      <c r="BA40" s="103"/>
      <c r="BB40" s="105"/>
      <c r="BC40" s="104"/>
      <c r="BD40" s="106"/>
      <c r="BE40" s="111"/>
      <c r="BF40" s="108" t="e">
        <f aca="false">VLOOKUP($A40,#REF!, 34, FALSE())</f>
        <v>#VALUE!</v>
      </c>
      <c r="BG40" s="108" t="e">
        <f aca="false">VLOOKUP($A40,#REF!, 22, FALSE())</f>
        <v>#VALUE!</v>
      </c>
      <c r="BH40" s="109"/>
    </row>
    <row r="41" customFormat="false" ht="12.75" hidden="false" customHeight="true" outlineLevel="0" collapsed="false">
      <c r="A41" s="86" t="s">
        <v>164</v>
      </c>
      <c r="B41" s="86" t="e">
        <f aca="false">VLOOKUP($A41,#REF!, 34, FALSE())</f>
        <v>#VALUE!</v>
      </c>
      <c r="C41" s="87" t="str">
        <f aca="false">CONCATENATE("unused_",A41)</f>
        <v>unused_CAN0_STB</v>
      </c>
      <c r="D41" s="88" t="e">
        <f aca="false">IF(LEN(VLOOKUP($A41,#REF!,8,FALSE())),LEFT(VLOOKUP($A41,#REF!,8,FALSE()),LEN(VLOOKUP($A41,#REF!,8,FALSE()))-2),"")</f>
        <v>#VALUE!</v>
      </c>
      <c r="E41" s="89" t="e">
        <f aca="false">IF(LEN(VLOOKUP($A41,#REF!,4,FALSE())),IF(INDEX(#REF!,MATCH($A41,#REF!,0),1),LEFT(VLOOKUP($A41,#REF!,4,FALSE()),LEN(VLOOKUP($A41,#REF!,4,FALSE()))-2),CONCATENATE(LEFT(VLOOKUP($A41,#REF!,4,FALSE()),LEN(VLOOKUP($A41,#REF!,4,FALSE()))-2),"*")),"")</f>
        <v>#VALUE!</v>
      </c>
      <c r="F41" s="90" t="e">
        <f aca="false">IF(LEN(VLOOKUP($A41,#REF!,5,FALSE())),IF(INDEX(#REF!,MATCH($A41,#REF!,0),2),LEFT(VLOOKUP($A41,#REF!,5,FALSE()),LEN(VLOOKUP($A41,#REF!,5,FALSE()))-2),CONCATENATE(LEFT(VLOOKUP($A41,#REF!,5,FALSE()),LEN(VLOOKUP($A41,#REF!,5,FALSE()))-2),"*")),"")</f>
        <v>#VALUE!</v>
      </c>
      <c r="G41" s="90" t="e">
        <f aca="false">IF(LEN(VLOOKUP($A41,#REF!,6,FALSE())),IF(INDEX(#REF!,MATCH($A41,#REF!,0),3),LEFT(VLOOKUP($A41,#REF!,6,FALSE()),LEN(VLOOKUP($A41,#REF!,6,FALSE()))-2),CONCATENATE(LEFT(VLOOKUP($A41,#REF!,6,FALSE()),LEN(VLOOKUP($A41,#REF!,6,FALSE()))-2),"*")),"")</f>
        <v>#VALUE!</v>
      </c>
      <c r="H41" s="91" t="e">
        <f aca="false">IF(LEN(VLOOKUP($A41,#REF!,7,FALSE())),IF(INDEX(#REF!,MATCH($A41,#REF!,0),4),LEFT(VLOOKUP($A41,#REF!,7,FALSE()),LEN(VLOOKUP($A41,#REF!,7,FALSE()))-2),CONCATENATE(LEFT(VLOOKUP($A41,#REF!,7,FALSE()),LEN(VLOOKUP($A41,#REF!,7,FALSE()))-2),"*")),"")</f>
        <v>#VALUE!</v>
      </c>
      <c r="I41" s="92" t="e">
        <f aca="false">IF(LEN(VLOOKUP($A41,#REF!,8,FALSE())),UPPER(RIGHT(VLOOKUP($A41,#REF!,8,FALSE()), 1)),"")</f>
        <v>#VALUE!</v>
      </c>
      <c r="J41" s="90" t="e">
        <f aca="false">IF(LEN(VLOOKUP($A41,#REF!,4,FALSE())),UPPER(RIGHT(VLOOKUP($A41,#REF!,4,FALSE()), 1)),"")</f>
        <v>#VALUE!</v>
      </c>
      <c r="K41" s="90" t="e">
        <f aca="false">IF(LEN(VLOOKUP($A41,#REF!,5,FALSE())),UPPER(RIGHT(VLOOKUP($A41,#REF!,5,FALSE()), 1)),"")</f>
        <v>#VALUE!</v>
      </c>
      <c r="L41" s="90" t="e">
        <f aca="false">IF(LEN(VLOOKUP($A41,#REF!,6,FALSE())),UPPER(RIGHT(VLOOKUP($A41,#REF!,6,FALSE()), 1)),"")</f>
        <v>#VALUE!</v>
      </c>
      <c r="M41" s="91" t="e">
        <f aca="false">IF(LEN(VLOOKUP($A41,#REF!,7,FALSE())),UPPER(RIGHT(VLOOKUP($A41,#REF!,7,FALSE()), 1)),"")</f>
        <v>#VALUE!</v>
      </c>
      <c r="N41" s="86" t="e">
        <f aca="false">IF(E41="","RSVD0")</f>
        <v>#VALUE!</v>
      </c>
      <c r="O41" s="86" t="s">
        <v>165</v>
      </c>
      <c r="P41" s="86" t="s">
        <v>166</v>
      </c>
      <c r="Q41" s="86" t="s">
        <v>167</v>
      </c>
      <c r="R41" s="86" t="s">
        <v>94</v>
      </c>
      <c r="S41" s="100" t="e">
        <f aca="false">HLOOKUP("Device Tree Pin Name",#REF!,MATCH($A41,#REF!,0),FALSE())</f>
        <v>#VALUE!</v>
      </c>
      <c r="T41" s="95" t="e">
        <f aca="false">HLOOKUP("power rail",#REF!,MATCH($A41,#REF!,0),FALSE())</f>
        <v>#VALUE!</v>
      </c>
      <c r="U41" s="96" t="e">
        <f aca="false">HLOOKUP("Wake Capable",#REF!,MATCH($A41,#REF!,0),FALSE())</f>
        <v>#VALUE!</v>
      </c>
      <c r="V41" s="96" t="e">
        <f aca="false">HLOOKUP("Strap",#REF!,MATCH($A41,#REF!,0),FALSE())</f>
        <v>#VALUE!</v>
      </c>
      <c r="W41" s="96" t="e">
        <f aca="false">HLOOKUP("GTE",#REF!,MATCH($A41,#REF!,0),FALSE())</f>
        <v>#VALUE!</v>
      </c>
      <c r="X41" s="96" t="e">
        <f aca="false">HLOOKUP("DPD_Control",#REF!,MATCH($A41,#REF!,0),FALSE())</f>
        <v>#VALUE!</v>
      </c>
      <c r="Y41" s="96" t="e">
        <f aca="false">HLOOKUP("DPD_Group",#REF!,MATCH($A41,#REF!,0),FALSE())</f>
        <v>#VALUE!</v>
      </c>
      <c r="Z41" s="95" t="e">
        <f aca="false">HLOOKUP("Pad Category",#REF!,MATCH($A41,#REF!,0),FALSE())</f>
        <v>#VALUE!</v>
      </c>
      <c r="AA41" s="95" t="e">
        <f aca="false">HLOOKUP("Pad type",#REF!,MATCH($A41,#REF!,0),FALSE())</f>
        <v>#VALUE!</v>
      </c>
      <c r="AB41" s="95" t="e">
        <f aca="false">HLOOKUP("Pull Strength",#REF!,MATCH($A41,#REF!,0),FALSE())</f>
        <v>#VALUE!</v>
      </c>
      <c r="AC41" s="95" t="e">
        <f aca="false">HLOOKUP("POR Pin State",#REF!,MATCH($A41,#REF!,0),FALSE())</f>
        <v>#VALUE!</v>
      </c>
      <c r="AD41" s="95" t="str">
        <f aca="false">IF(OR($AQ41="",$AQ41=$C41),$R41,IF($AQ41=$D41,SUBSTITUTE(SUBSTITUTE($AQ41,"GPIO3_","GPIO_"),".0",""),IF($AQ41=$E41,$N41,IF($AQ41=$F41,$O41,IF($AQ41=$G41,$P41,IF($AQ41=$H41,$Q41,"INVALID"))))))</f>
        <v>RSVD0</v>
      </c>
      <c r="AE41" s="97"/>
      <c r="AF41" s="98" t="str">
        <f aca="false">IF(AND(OR($AS41="Int PU",$AS41="Int PD"),OR(AND($AZ41&lt;&gt;"",$AZ41&lt;&gt;"0"),AND($BA41&lt;&gt;"",$BA41&lt;&gt;"0"))),"INVALID",IF(OR($AQ41=$C41,$AS41="Int PD"),"PULL_DOWN",IF(OR($AS41="Int PU",AND($AE41="YES",OR($AZ41="",$AZ41="0"),OR($BA41="",$BA41="0"),OR($AR41="Input",$AR41="Bidirectional"))),"PULL_UP","NORMAL")))</f>
        <v>PULL_DOWN</v>
      </c>
      <c r="AG41" s="98" t="e">
        <f aca="false">IF($AU41="Input", "TRISTATE", IF($AV41="Z","TRISTATE",IF($AT41=$F41,"TRISTATE","NORMAL")))</f>
        <v>#VALUE!</v>
      </c>
      <c r="AH41" s="98" t="e">
        <f aca="false">IF(OR($AT41=$F41,$AU41="Output"),"DISABLE","ENABLE")</f>
        <v>#VALUE!</v>
      </c>
      <c r="AI41" s="112" t="e">
        <f aca="false">IF($AT41&lt;&gt;$G41,"N/A",IF($AV41="Drive 1", "1", IF($AV41="Drive 0", "0", "")))</f>
        <v>#VALUE!</v>
      </c>
      <c r="AJ41" s="99" t="b">
        <f aca="false">TRUE()</f>
        <v>1</v>
      </c>
      <c r="AK41" s="99" t="b">
        <f aca="false">TRUE()</f>
        <v>1</v>
      </c>
      <c r="AL41" s="99" t="b">
        <f aca="false">TRUE()</f>
        <v>1</v>
      </c>
      <c r="AM41" s="99" t="b">
        <f aca="false">TRUE()</f>
        <v>1</v>
      </c>
      <c r="AN41" s="99" t="b">
        <f aca="false">TRUE()</f>
        <v>1</v>
      </c>
      <c r="AO41" s="99" t="b">
        <f aca="false">TRUE()</f>
        <v>1</v>
      </c>
      <c r="AP41" s="100" t="str">
        <f aca="false">IF(AND($AJ41:$AO41), "VALID", "INVALID")</f>
        <v>VALID</v>
      </c>
      <c r="AQ41" s="101" t="s">
        <v>168</v>
      </c>
      <c r="AR41" s="102" t="s">
        <v>79</v>
      </c>
      <c r="AS41" s="103"/>
      <c r="AT41" s="103" t="s">
        <v>89</v>
      </c>
      <c r="AU41" s="104"/>
      <c r="AV41" s="104"/>
      <c r="AW41" s="104"/>
      <c r="AX41" s="104"/>
      <c r="AY41" s="104"/>
      <c r="AZ41" s="103"/>
      <c r="BA41" s="103"/>
      <c r="BB41" s="105"/>
      <c r="BC41" s="104"/>
      <c r="BD41" s="106"/>
      <c r="BE41" s="111"/>
      <c r="BF41" s="108" t="e">
        <f aca="false">VLOOKUP($A41,#REF!, 34, FALSE())</f>
        <v>#VALUE!</v>
      </c>
      <c r="BG41" s="108" t="e">
        <f aca="false">VLOOKUP($A41,#REF!, 22, FALSE())</f>
        <v>#VALUE!</v>
      </c>
      <c r="BH41" s="109"/>
    </row>
    <row r="42" customFormat="false" ht="12.75" hidden="false" customHeight="true" outlineLevel="0" collapsed="false">
      <c r="A42" s="86" t="s">
        <v>169</v>
      </c>
      <c r="B42" s="86" t="e">
        <f aca="false">VLOOKUP($A42,#REF!, 34, FALSE())</f>
        <v>#VALUE!</v>
      </c>
      <c r="C42" s="87" t="str">
        <f aca="false">CONCATENATE("unused_",A42)</f>
        <v>unused_CAN0_EN</v>
      </c>
      <c r="D42" s="88" t="e">
        <f aca="false">IF(LEN(VLOOKUP($A42,#REF!,8,FALSE())),LEFT(VLOOKUP($A42,#REF!,8,FALSE()),LEN(VLOOKUP($A42,#REF!,8,FALSE()))-2),"")</f>
        <v>#VALUE!</v>
      </c>
      <c r="E42" s="89" t="e">
        <f aca="false">IF(LEN(VLOOKUP($A42,#REF!,4,FALSE())),IF(INDEX(#REF!,MATCH($A42,#REF!,0),1),LEFT(VLOOKUP($A42,#REF!,4,FALSE()),LEN(VLOOKUP($A42,#REF!,4,FALSE()))-2),CONCATENATE(LEFT(VLOOKUP($A42,#REF!,4,FALSE()),LEN(VLOOKUP($A42,#REF!,4,FALSE()))-2),"*")),"")</f>
        <v>#VALUE!</v>
      </c>
      <c r="F42" s="90" t="e">
        <f aca="false">IF(LEN(VLOOKUP($A42,#REF!,5,FALSE())),IF(INDEX(#REF!,MATCH($A42,#REF!,0),2),LEFT(VLOOKUP($A42,#REF!,5,FALSE()),LEN(VLOOKUP($A42,#REF!,5,FALSE()))-2),CONCATENATE(LEFT(VLOOKUP($A42,#REF!,5,FALSE()),LEN(VLOOKUP($A42,#REF!,5,FALSE()))-2),"*")),"")</f>
        <v>#VALUE!</v>
      </c>
      <c r="G42" s="90" t="e">
        <f aca="false">IF(LEN(VLOOKUP($A42,#REF!,6,FALSE())),IF(INDEX(#REF!,MATCH($A42,#REF!,0),3),LEFT(VLOOKUP($A42,#REF!,6,FALSE()),LEN(VLOOKUP($A42,#REF!,6,FALSE()))-2),CONCATENATE(LEFT(VLOOKUP($A42,#REF!,6,FALSE()),LEN(VLOOKUP($A42,#REF!,6,FALSE()))-2),"*")),"")</f>
        <v>#VALUE!</v>
      </c>
      <c r="H42" s="91" t="e">
        <f aca="false">IF(LEN(VLOOKUP($A42,#REF!,7,FALSE())),IF(INDEX(#REF!,MATCH($A42,#REF!,0),4),LEFT(VLOOKUP($A42,#REF!,7,FALSE()),LEN(VLOOKUP($A42,#REF!,7,FALSE()))-2),CONCATENATE(LEFT(VLOOKUP($A42,#REF!,7,FALSE()),LEN(VLOOKUP($A42,#REF!,7,FALSE()))-2),"*")),"")</f>
        <v>#VALUE!</v>
      </c>
      <c r="I42" s="92" t="e">
        <f aca="false">IF(LEN(VLOOKUP($A42,#REF!,8,FALSE())),UPPER(RIGHT(VLOOKUP($A42,#REF!,8,FALSE()), 1)),"")</f>
        <v>#VALUE!</v>
      </c>
      <c r="J42" s="90" t="e">
        <f aca="false">IF(LEN(VLOOKUP($A42,#REF!,4,FALSE())),UPPER(RIGHT(VLOOKUP($A42,#REF!,4,FALSE()), 1)),"")</f>
        <v>#VALUE!</v>
      </c>
      <c r="K42" s="90" t="e">
        <f aca="false">IF(LEN(VLOOKUP($A42,#REF!,5,FALSE())),UPPER(RIGHT(VLOOKUP($A42,#REF!,5,FALSE()), 1)),"")</f>
        <v>#VALUE!</v>
      </c>
      <c r="L42" s="90" t="e">
        <f aca="false">IF(LEN(VLOOKUP($A42,#REF!,6,FALSE())),UPPER(RIGHT(VLOOKUP($A42,#REF!,6,FALSE()), 1)),"")</f>
        <v>#VALUE!</v>
      </c>
      <c r="M42" s="91" t="e">
        <f aca="false">IF(LEN(VLOOKUP($A42,#REF!,7,FALSE())),UPPER(RIGHT(VLOOKUP($A42,#REF!,7,FALSE()), 1)),"")</f>
        <v>#VALUE!</v>
      </c>
      <c r="N42" s="86" t="e">
        <f aca="false">IF(E42="","RSVD0")</f>
        <v>#VALUE!</v>
      </c>
      <c r="O42" s="86" t="e">
        <f aca="false">IF(F42="","RSVD1")</f>
        <v>#VALUE!</v>
      </c>
      <c r="P42" s="86" t="e">
        <f aca="false">IF(G42="","RSVD2")</f>
        <v>#VALUE!</v>
      </c>
      <c r="Q42" s="86" t="e">
        <f aca="false">IF(H42="","RSVD3")</f>
        <v>#VALUE!</v>
      </c>
      <c r="R42" s="86" t="s">
        <v>94</v>
      </c>
      <c r="S42" s="100" t="e">
        <f aca="false">HLOOKUP("Device Tree Pin Name",#REF!,MATCH($A42,#REF!,0),FALSE())</f>
        <v>#VALUE!</v>
      </c>
      <c r="T42" s="95" t="e">
        <f aca="false">HLOOKUP("power rail",#REF!,MATCH($A42,#REF!,0),FALSE())</f>
        <v>#VALUE!</v>
      </c>
      <c r="U42" s="96" t="e">
        <f aca="false">HLOOKUP("Wake Capable",#REF!,MATCH($A42,#REF!,0),FALSE())</f>
        <v>#VALUE!</v>
      </c>
      <c r="V42" s="96" t="e">
        <f aca="false">HLOOKUP("Strap",#REF!,MATCH($A42,#REF!,0),FALSE())</f>
        <v>#VALUE!</v>
      </c>
      <c r="W42" s="96" t="e">
        <f aca="false">HLOOKUP("GTE",#REF!,MATCH($A42,#REF!,0),FALSE())</f>
        <v>#VALUE!</v>
      </c>
      <c r="X42" s="96" t="e">
        <f aca="false">HLOOKUP("DPD_Control",#REF!,MATCH($A42,#REF!,0),FALSE())</f>
        <v>#VALUE!</v>
      </c>
      <c r="Y42" s="96" t="e">
        <f aca="false">HLOOKUP("DPD_Group",#REF!,MATCH($A42,#REF!,0),FALSE())</f>
        <v>#VALUE!</v>
      </c>
      <c r="Z42" s="95" t="e">
        <f aca="false">HLOOKUP("Pad Category",#REF!,MATCH($A42,#REF!,0),FALSE())</f>
        <v>#VALUE!</v>
      </c>
      <c r="AA42" s="95" t="e">
        <f aca="false">HLOOKUP("Pad type",#REF!,MATCH($A42,#REF!,0),FALSE())</f>
        <v>#VALUE!</v>
      </c>
      <c r="AB42" s="95" t="e">
        <f aca="false">HLOOKUP("Pull Strength",#REF!,MATCH($A42,#REF!,0),FALSE())</f>
        <v>#VALUE!</v>
      </c>
      <c r="AC42" s="95" t="e">
        <f aca="false">HLOOKUP("POR Pin State",#REF!,MATCH($A42,#REF!,0),FALSE())</f>
        <v>#VALUE!</v>
      </c>
      <c r="AD42" s="95" t="str">
        <f aca="false">IF(OR($AQ42="",$AQ42=$C42),$R42,IF($AQ42=$D42,SUBSTITUTE(SUBSTITUTE($AQ42,"GPIO3_","GPIO_"),".0",""),IF($AQ42=$E42,$N42,IF($AQ42=$F42,$O42,IF($AQ42=$G42,$P42,IF($AQ42=$H42,$Q42,"INVALID"))))))</f>
        <v>RSVD0</v>
      </c>
      <c r="AE42" s="97"/>
      <c r="AF42" s="98" t="str">
        <f aca="false">IF(AND(OR($AS42="Int PU",$AS42="Int PD"),OR(AND($AZ42&lt;&gt;"",$AZ42&lt;&gt;"0"),AND($BA42&lt;&gt;"",$BA42&lt;&gt;"0"))),"INVALID",IF(OR($AQ42=$C42,$AS42="Int PD"),"PULL_DOWN",IF(OR($AS42="Int PU",AND($AE42="YES",OR($AZ42="",$AZ42="0"),OR($BA42="",$BA42="0"),OR($AR42="Input",$AR42="Bidirectional"))),"PULL_UP","NORMAL")))</f>
        <v>PULL_DOWN</v>
      </c>
      <c r="AG42" s="98" t="e">
        <f aca="false">IF($AU42="Input", "TRISTATE", IF($AV42="Z","TRISTATE",IF($AT42=$F42,"TRISTATE","NORMAL")))</f>
        <v>#VALUE!</v>
      </c>
      <c r="AH42" s="98" t="e">
        <f aca="false">IF(OR($AT42=$F42,$AU42="Output"),"DISABLE","ENABLE")</f>
        <v>#VALUE!</v>
      </c>
      <c r="AI42" s="112" t="e">
        <f aca="false">IF($AT42&lt;&gt;$G42,"N/A",IF($AV42="Drive 1", "1", IF($AV42="Drive 0", "0", "")))</f>
        <v>#VALUE!</v>
      </c>
      <c r="AJ42" s="99" t="b">
        <f aca="false">TRUE()</f>
        <v>1</v>
      </c>
      <c r="AK42" s="99" t="b">
        <f aca="false">TRUE()</f>
        <v>1</v>
      </c>
      <c r="AL42" s="99" t="b">
        <f aca="false">TRUE()</f>
        <v>1</v>
      </c>
      <c r="AM42" s="99" t="b">
        <f aca="false">TRUE()</f>
        <v>1</v>
      </c>
      <c r="AN42" s="99" t="b">
        <f aca="false">TRUE()</f>
        <v>1</v>
      </c>
      <c r="AO42" s="99" t="b">
        <f aca="false">TRUE()</f>
        <v>1</v>
      </c>
      <c r="AP42" s="100" t="str">
        <f aca="false">IF(AND($AJ42:$AO42), "VALID", "INVALID")</f>
        <v>VALID</v>
      </c>
      <c r="AQ42" s="101" t="s">
        <v>170</v>
      </c>
      <c r="AR42" s="102" t="s">
        <v>79</v>
      </c>
      <c r="AS42" s="103"/>
      <c r="AT42" s="104"/>
      <c r="AU42" s="104"/>
      <c r="AV42" s="104"/>
      <c r="AW42" s="104"/>
      <c r="AX42" s="104"/>
      <c r="AY42" s="104"/>
      <c r="AZ42" s="103"/>
      <c r="BA42" s="103"/>
      <c r="BB42" s="105"/>
      <c r="BC42" s="104"/>
      <c r="BD42" s="106"/>
      <c r="BE42" s="16" t="s">
        <v>3</v>
      </c>
      <c r="BF42" s="108" t="e">
        <f aca="false">VLOOKUP($A42,#REF!, 34, FALSE())</f>
        <v>#VALUE!</v>
      </c>
      <c r="BG42" s="108" t="e">
        <f aca="false">VLOOKUP($A42,#REF!, 22, FALSE())</f>
        <v>#VALUE!</v>
      </c>
      <c r="BH42" s="109"/>
    </row>
    <row r="43" customFormat="false" ht="12.75" hidden="false" customHeight="true" outlineLevel="0" collapsed="false">
      <c r="A43" s="86" t="s">
        <v>171</v>
      </c>
      <c r="B43" s="86" t="e">
        <f aca="false">VLOOKUP($A43,#REF!, 34, FALSE())</f>
        <v>#VALUE!</v>
      </c>
      <c r="C43" s="87" t="str">
        <f aca="false">CONCATENATE("unused_",A43)</f>
        <v>unused_SOC_GPIO49</v>
      </c>
      <c r="D43" s="88" t="e">
        <f aca="false">IF(LEN(VLOOKUP($A43,#REF!,8,FALSE())),LEFT(VLOOKUP($A43,#REF!,8,FALSE()),LEN(VLOOKUP($A43,#REF!,8,FALSE()))-2),"")</f>
        <v>#VALUE!</v>
      </c>
      <c r="E43" s="89" t="e">
        <f aca="false">IF(LEN(VLOOKUP($A43,#REF!,4,FALSE())),IF(INDEX(#REF!,MATCH($A43,#REF!,0),1),LEFT(VLOOKUP($A43,#REF!,4,FALSE()),LEN(VLOOKUP($A43,#REF!,4,FALSE()))-2),CONCATENATE(LEFT(VLOOKUP($A43,#REF!,4,FALSE()),LEN(VLOOKUP($A43,#REF!,4,FALSE()))-2),"*")),"")</f>
        <v>#VALUE!</v>
      </c>
      <c r="F43" s="90" t="e">
        <f aca="false">IF(LEN(VLOOKUP($A43,#REF!,5,FALSE())),IF(INDEX(#REF!,MATCH($A43,#REF!,0),2),LEFT(VLOOKUP($A43,#REF!,5,FALSE()),LEN(VLOOKUP($A43,#REF!,5,FALSE()))-2),CONCATENATE(LEFT(VLOOKUP($A43,#REF!,5,FALSE()),LEN(VLOOKUP($A43,#REF!,5,FALSE()))-2),"*")),"")</f>
        <v>#VALUE!</v>
      </c>
      <c r="G43" s="90" t="e">
        <f aca="false">IF(LEN(VLOOKUP($A43,#REF!,6,FALSE())),IF(INDEX(#REF!,MATCH($A43,#REF!,0),3),LEFT(VLOOKUP($A43,#REF!,6,FALSE()),LEN(VLOOKUP($A43,#REF!,6,FALSE()))-2),CONCATENATE(LEFT(VLOOKUP($A43,#REF!,6,FALSE()),LEN(VLOOKUP($A43,#REF!,6,FALSE()))-2),"*")),"")</f>
        <v>#VALUE!</v>
      </c>
      <c r="H43" s="91" t="e">
        <f aca="false">IF(LEN(VLOOKUP($A43,#REF!,7,FALSE())),IF(INDEX(#REF!,MATCH($A43,#REF!,0),4),LEFT(VLOOKUP($A43,#REF!,7,FALSE()),LEN(VLOOKUP($A43,#REF!,7,FALSE()))-2),CONCATENATE(LEFT(VLOOKUP($A43,#REF!,7,FALSE()),LEN(VLOOKUP($A43,#REF!,7,FALSE()))-2),"*")),"")</f>
        <v>#VALUE!</v>
      </c>
      <c r="I43" s="92" t="e">
        <f aca="false">IF(LEN(VLOOKUP($A43,#REF!,8,FALSE())),UPPER(RIGHT(VLOOKUP($A43,#REF!,8,FALSE()), 1)),"")</f>
        <v>#VALUE!</v>
      </c>
      <c r="J43" s="90" t="e">
        <f aca="false">IF(LEN(VLOOKUP($A43,#REF!,4,FALSE())),UPPER(RIGHT(VLOOKUP($A43,#REF!,4,FALSE()), 1)),"")</f>
        <v>#VALUE!</v>
      </c>
      <c r="K43" s="90" t="e">
        <f aca="false">IF(LEN(VLOOKUP($A43,#REF!,5,FALSE())),UPPER(RIGHT(VLOOKUP($A43,#REF!,5,FALSE()), 1)),"")</f>
        <v>#VALUE!</v>
      </c>
      <c r="L43" s="90" t="e">
        <f aca="false">IF(LEN(VLOOKUP($A43,#REF!,6,FALSE())),UPPER(RIGHT(VLOOKUP($A43,#REF!,6,FALSE()), 1)),"")</f>
        <v>#VALUE!</v>
      </c>
      <c r="M43" s="91" t="e">
        <f aca="false">IF(LEN(VLOOKUP($A43,#REF!,7,FALSE())),UPPER(RIGHT(VLOOKUP($A43,#REF!,7,FALSE()), 1)),"")</f>
        <v>#VALUE!</v>
      </c>
      <c r="N43" s="86" t="e">
        <f aca="false">IF(E43="","RSVD0")</f>
        <v>#VALUE!</v>
      </c>
      <c r="O43" s="86" t="e">
        <f aca="false">IF(F43="","RSVD1")</f>
        <v>#VALUE!</v>
      </c>
      <c r="P43" s="86" t="e">
        <f aca="false">IF(G43="","RSVD2")</f>
        <v>#VALUE!</v>
      </c>
      <c r="Q43" s="86" t="e">
        <f aca="false">IF(H43="","RSVD3")</f>
        <v>#VALUE!</v>
      </c>
      <c r="R43" s="86" t="s">
        <v>94</v>
      </c>
      <c r="S43" s="100" t="e">
        <f aca="false">HLOOKUP("Device Tree Pin Name",#REF!,MATCH($A43,#REF!,0),FALSE())</f>
        <v>#VALUE!</v>
      </c>
      <c r="T43" s="95" t="e">
        <f aca="false">HLOOKUP("power rail",#REF!,MATCH($A43,#REF!,0),FALSE())</f>
        <v>#VALUE!</v>
      </c>
      <c r="U43" s="96" t="e">
        <f aca="false">HLOOKUP("Wake Capable",#REF!,MATCH($A43,#REF!,0),FALSE())</f>
        <v>#VALUE!</v>
      </c>
      <c r="V43" s="96" t="e">
        <f aca="false">HLOOKUP("Strap",#REF!,MATCH($A43,#REF!,0),FALSE())</f>
        <v>#VALUE!</v>
      </c>
      <c r="W43" s="96" t="e">
        <f aca="false">HLOOKUP("GTE",#REF!,MATCH($A43,#REF!,0),FALSE())</f>
        <v>#VALUE!</v>
      </c>
      <c r="X43" s="96" t="e">
        <f aca="false">HLOOKUP("DPD_Control",#REF!,MATCH($A43,#REF!,0),FALSE())</f>
        <v>#VALUE!</v>
      </c>
      <c r="Y43" s="96" t="e">
        <f aca="false">HLOOKUP("DPD_Group",#REF!,MATCH($A43,#REF!,0),FALSE())</f>
        <v>#VALUE!</v>
      </c>
      <c r="Z43" s="95" t="e">
        <f aca="false">HLOOKUP("Pad Category",#REF!,MATCH($A43,#REF!,0),FALSE())</f>
        <v>#VALUE!</v>
      </c>
      <c r="AA43" s="95" t="e">
        <f aca="false">HLOOKUP("Pad type",#REF!,MATCH($A43,#REF!,0),FALSE())</f>
        <v>#VALUE!</v>
      </c>
      <c r="AB43" s="95" t="e">
        <f aca="false">HLOOKUP("Pull Strength",#REF!,MATCH($A43,#REF!,0),FALSE())</f>
        <v>#VALUE!</v>
      </c>
      <c r="AC43" s="95" t="e">
        <f aca="false">HLOOKUP("POR Pin State",#REF!,MATCH($A43,#REF!,0),FALSE())</f>
        <v>#VALUE!</v>
      </c>
      <c r="AD43" s="95" t="str">
        <f aca="false">IF(OR($AQ43="",$AQ43=$C43),$R43,IF($AQ43=$D43,SUBSTITUTE(SUBSTITUTE($AQ43,"GPIO3_","GPIO_"),".0",""),IF($AQ43=$E43,$N43,IF($AQ43=$F43,$O43,IF($AQ43=$G43,$P43,IF($AQ43=$H43,$Q43,"INVALID"))))))</f>
        <v>RSVD0</v>
      </c>
      <c r="AE43" s="97"/>
      <c r="AF43" s="98" t="str">
        <f aca="false">IF(AND(OR($AS43="Int PU",$AS43="Int PD"),OR(AND($AZ43&lt;&gt;"",$AZ43&lt;&gt;"0"),AND($BA43&lt;&gt;"",$BA43&lt;&gt;"0"))),"INVALID",IF(OR($AQ43=$C43,$AS43="Int PD"),"PULL_DOWN",IF(OR($AS43="Int PU",AND($AE43="YES",OR($AZ43="",$AZ43="0"),OR($BA43="",$BA43="0"),OR($AR43="Input",$AR43="Bidirectional"))),"PULL_UP","NORMAL")))</f>
        <v>PULL_DOWN</v>
      </c>
      <c r="AG43" s="98" t="e">
        <f aca="false">IF($AU43="Input", "TRISTATE", IF($AV43="Z","TRISTATE",IF($AT43=$F43,"TRISTATE","NORMAL")))</f>
        <v>#VALUE!</v>
      </c>
      <c r="AH43" s="98" t="e">
        <f aca="false">IF(OR($AT43=$F43,$AU43="Output"),"DISABLE","ENABLE")</f>
        <v>#VALUE!</v>
      </c>
      <c r="AI43" s="112" t="e">
        <f aca="false">IF($AT43&lt;&gt;$G43,"N/A",IF($AV43="Drive 1", "1", IF($AV43="Drive 0", "0", "")))</f>
        <v>#VALUE!</v>
      </c>
      <c r="AJ43" s="99" t="b">
        <f aca="false">TRUE()</f>
        <v>1</v>
      </c>
      <c r="AK43" s="99" t="b">
        <f aca="false">TRUE()</f>
        <v>1</v>
      </c>
      <c r="AL43" s="99" t="b">
        <f aca="false">TRUE()</f>
        <v>1</v>
      </c>
      <c r="AM43" s="99" t="b">
        <f aca="false">TRUE()</f>
        <v>1</v>
      </c>
      <c r="AN43" s="99" t="b">
        <f aca="false">TRUE()</f>
        <v>1</v>
      </c>
      <c r="AO43" s="99" t="b">
        <f aca="false">TRUE()</f>
        <v>1</v>
      </c>
      <c r="AP43" s="100" t="str">
        <f aca="false">IF(AND($AJ43:$AO43), "VALID", "INVALID")</f>
        <v>VALID</v>
      </c>
      <c r="AQ43" s="101" t="s">
        <v>172</v>
      </c>
      <c r="AR43" s="102" t="s">
        <v>79</v>
      </c>
      <c r="AS43" s="103"/>
      <c r="AT43" s="103" t="s">
        <v>89</v>
      </c>
      <c r="AU43" s="104"/>
      <c r="AV43" s="104"/>
      <c r="AW43" s="104"/>
      <c r="AX43" s="104"/>
      <c r="AY43" s="104"/>
      <c r="AZ43" s="103"/>
      <c r="BA43" s="103"/>
      <c r="BB43" s="105"/>
      <c r="BC43" s="104"/>
      <c r="BD43" s="106"/>
      <c r="BE43" s="16" t="s">
        <v>3</v>
      </c>
      <c r="BF43" s="108" t="e">
        <f aca="false">VLOOKUP($A43,#REF!, 34, FALSE())</f>
        <v>#VALUE!</v>
      </c>
      <c r="BG43" s="108" t="e">
        <f aca="false">VLOOKUP($A43,#REF!, 22, FALSE())</f>
        <v>#VALUE!</v>
      </c>
      <c r="BH43" s="109"/>
    </row>
    <row r="44" customFormat="false" ht="12.75" hidden="false" customHeight="true" outlineLevel="0" collapsed="false">
      <c r="A44" s="86" t="s">
        <v>173</v>
      </c>
      <c r="B44" s="86" t="e">
        <f aca="false">VLOOKUP($A44,#REF!, 34, FALSE())</f>
        <v>#VALUE!</v>
      </c>
      <c r="C44" s="87" t="str">
        <f aca="false">CONCATENATE("unused_",A44)</f>
        <v>unused_CAN0_ERR</v>
      </c>
      <c r="D44" s="88" t="e">
        <f aca="false">IF(LEN(VLOOKUP($A44,#REF!,8,FALSE())),LEFT(VLOOKUP($A44,#REF!,8,FALSE()),LEN(VLOOKUP($A44,#REF!,8,FALSE()))-2),"")</f>
        <v>#VALUE!</v>
      </c>
      <c r="E44" s="89" t="e">
        <f aca="false">IF(LEN(VLOOKUP($A44,#REF!,4,FALSE())),IF(INDEX(#REF!,MATCH($A44,#REF!,0),1),LEFT(VLOOKUP($A44,#REF!,4,FALSE()),LEN(VLOOKUP($A44,#REF!,4,FALSE()))-2),CONCATENATE(LEFT(VLOOKUP($A44,#REF!,4,FALSE()),LEN(VLOOKUP($A44,#REF!,4,FALSE()))-2),"*")),"")</f>
        <v>#VALUE!</v>
      </c>
      <c r="F44" s="90" t="e">
        <f aca="false">IF(LEN(VLOOKUP($A44,#REF!,5,FALSE())),IF(INDEX(#REF!,MATCH($A44,#REF!,0),2),LEFT(VLOOKUP($A44,#REF!,5,FALSE()),LEN(VLOOKUP($A44,#REF!,5,FALSE()))-2),CONCATENATE(LEFT(VLOOKUP($A44,#REF!,5,FALSE()),LEN(VLOOKUP($A44,#REF!,5,FALSE()))-2),"*")),"")</f>
        <v>#VALUE!</v>
      </c>
      <c r="G44" s="90" t="e">
        <f aca="false">IF(LEN(VLOOKUP($A44,#REF!,6,FALSE())),IF(INDEX(#REF!,MATCH($A44,#REF!,0),3),LEFT(VLOOKUP($A44,#REF!,6,FALSE()),LEN(VLOOKUP($A44,#REF!,6,FALSE()))-2),CONCATENATE(LEFT(VLOOKUP($A44,#REF!,6,FALSE()),LEN(VLOOKUP($A44,#REF!,6,FALSE()))-2),"*")),"")</f>
        <v>#VALUE!</v>
      </c>
      <c r="H44" s="91" t="e">
        <f aca="false">IF(LEN(VLOOKUP($A44,#REF!,7,FALSE())),IF(INDEX(#REF!,MATCH($A44,#REF!,0),4),LEFT(VLOOKUP($A44,#REF!,7,FALSE()),LEN(VLOOKUP($A44,#REF!,7,FALSE()))-2),CONCATENATE(LEFT(VLOOKUP($A44,#REF!,7,FALSE()),LEN(VLOOKUP($A44,#REF!,7,FALSE()))-2),"*")),"")</f>
        <v>#VALUE!</v>
      </c>
      <c r="I44" s="92" t="e">
        <f aca="false">IF(LEN(VLOOKUP($A44,#REF!,8,FALSE())),UPPER(RIGHT(VLOOKUP($A44,#REF!,8,FALSE()), 1)),"")</f>
        <v>#VALUE!</v>
      </c>
      <c r="J44" s="90" t="e">
        <f aca="false">IF(LEN(VLOOKUP($A44,#REF!,4,FALSE())),UPPER(RIGHT(VLOOKUP($A44,#REF!,4,FALSE()), 1)),"")</f>
        <v>#VALUE!</v>
      </c>
      <c r="K44" s="90" t="e">
        <f aca="false">IF(LEN(VLOOKUP($A44,#REF!,5,FALSE())),UPPER(RIGHT(VLOOKUP($A44,#REF!,5,FALSE()), 1)),"")</f>
        <v>#VALUE!</v>
      </c>
      <c r="L44" s="90" t="e">
        <f aca="false">IF(LEN(VLOOKUP($A44,#REF!,6,FALSE())),UPPER(RIGHT(VLOOKUP($A44,#REF!,6,FALSE()), 1)),"")</f>
        <v>#VALUE!</v>
      </c>
      <c r="M44" s="91" t="e">
        <f aca="false">IF(LEN(VLOOKUP($A44,#REF!,7,FALSE())),UPPER(RIGHT(VLOOKUP($A44,#REF!,7,FALSE()), 1)),"")</f>
        <v>#VALUE!</v>
      </c>
      <c r="N44" s="86" t="e">
        <f aca="false">IF(E44="","RSVD0")</f>
        <v>#VALUE!</v>
      </c>
      <c r="O44" s="86" t="s">
        <v>166</v>
      </c>
      <c r="P44" s="86" t="e">
        <f aca="false">IF(G44="","RSVD2")</f>
        <v>#VALUE!</v>
      </c>
      <c r="Q44" s="86" t="s">
        <v>167</v>
      </c>
      <c r="R44" s="86" t="s">
        <v>94</v>
      </c>
      <c r="S44" s="100" t="e">
        <f aca="false">HLOOKUP("Device Tree Pin Name",#REF!,MATCH($A44,#REF!,0),FALSE())</f>
        <v>#VALUE!</v>
      </c>
      <c r="T44" s="95" t="e">
        <f aca="false">HLOOKUP("power rail",#REF!,MATCH($A44,#REF!,0),FALSE())</f>
        <v>#VALUE!</v>
      </c>
      <c r="U44" s="96" t="e">
        <f aca="false">HLOOKUP("Wake Capable",#REF!,MATCH($A44,#REF!,0),FALSE())</f>
        <v>#VALUE!</v>
      </c>
      <c r="V44" s="96" t="e">
        <f aca="false">HLOOKUP("Strap",#REF!,MATCH($A44,#REF!,0),FALSE())</f>
        <v>#VALUE!</v>
      </c>
      <c r="W44" s="96" t="e">
        <f aca="false">HLOOKUP("GTE",#REF!,MATCH($A44,#REF!,0),FALSE())</f>
        <v>#VALUE!</v>
      </c>
      <c r="X44" s="96" t="e">
        <f aca="false">HLOOKUP("DPD_Control",#REF!,MATCH($A44,#REF!,0),FALSE())</f>
        <v>#VALUE!</v>
      </c>
      <c r="Y44" s="96" t="e">
        <f aca="false">HLOOKUP("DPD_Group",#REF!,MATCH($A44,#REF!,0),FALSE())</f>
        <v>#VALUE!</v>
      </c>
      <c r="Z44" s="95" t="e">
        <f aca="false">HLOOKUP("Pad Category",#REF!,MATCH($A44,#REF!,0),FALSE())</f>
        <v>#VALUE!</v>
      </c>
      <c r="AA44" s="100" t="e">
        <f aca="false">HLOOKUP("Pad type",#REF!,MATCH($A44,#REF!,0),FALSE())</f>
        <v>#VALUE!</v>
      </c>
      <c r="AB44" s="95" t="e">
        <f aca="false">HLOOKUP("Pull Strength",#REF!,MATCH($A44,#REF!,0),FALSE())</f>
        <v>#VALUE!</v>
      </c>
      <c r="AC44" s="95" t="e">
        <f aca="false">HLOOKUP("POR Pin State",#REF!,MATCH($A44,#REF!,0),FALSE())</f>
        <v>#VALUE!</v>
      </c>
      <c r="AD44" s="95" t="str">
        <f aca="false">IF(OR($AQ44="",$AQ44=$C44),$R44,IF($AQ44=$D44,SUBSTITUTE(SUBSTITUTE($AQ44,"GPIO3_","GPIO_"),".0",""),IF($AQ44=$E44,$N44,IF($AQ44=$F44,$O44,IF($AQ44=$G44,$P44,IF($AQ44=$H44,$Q44,"INVALID"))))))</f>
        <v>RSVD0</v>
      </c>
      <c r="AE44" s="97"/>
      <c r="AF44" s="98" t="str">
        <f aca="false">IF(AND(OR($AS44="Int PU",$AS44="Int PD"),OR(AND($AZ44&lt;&gt;"",$AZ44&lt;&gt;"0"),AND($BA44&lt;&gt;"",$BA44&lt;&gt;"0"))),"INVALID",IF(OR($AQ44=$C44,$AS44="Int PD"),"PULL_DOWN",IF(OR($AS44="Int PU",AND($AE44="YES",OR($AZ44="",$AZ44="0"),OR($BA44="",$BA44="0"),OR($AR44="Input",$AR44="Bidirectional"))),"PULL_UP","NORMAL")))</f>
        <v>PULL_DOWN</v>
      </c>
      <c r="AG44" s="98" t="e">
        <f aca="false">IF($AU44="Input", "TRISTATE", IF($AV44="Z","TRISTATE",IF($AT44=$F44,"TRISTATE","NORMAL")))</f>
        <v>#VALUE!</v>
      </c>
      <c r="AH44" s="98" t="e">
        <f aca="false">IF(OR($AT44=$F44,$AU44="Output"),"DISABLE","ENABLE")</f>
        <v>#VALUE!</v>
      </c>
      <c r="AI44" s="112" t="e">
        <f aca="false">IF($AT44&lt;&gt;$G44,"N/A",IF($AV44="Drive 1", "1", IF($AV44="Drive 0", "0", "")))</f>
        <v>#VALUE!</v>
      </c>
      <c r="AJ44" s="99" t="b">
        <f aca="false">TRUE()</f>
        <v>1</v>
      </c>
      <c r="AK44" s="99" t="b">
        <f aca="false">TRUE()</f>
        <v>1</v>
      </c>
      <c r="AL44" s="99" t="b">
        <f aca="false">TRUE()</f>
        <v>1</v>
      </c>
      <c r="AM44" s="99" t="b">
        <f aca="false">TRUE()</f>
        <v>1</v>
      </c>
      <c r="AN44" s="99" t="b">
        <f aca="false">TRUE()</f>
        <v>1</v>
      </c>
      <c r="AO44" s="99" t="b">
        <f aca="false">TRUE()</f>
        <v>1</v>
      </c>
      <c r="AP44" s="100" t="str">
        <f aca="false">IF(AND($AJ44:$AO44), "VALID", "INVALID")</f>
        <v>VALID</v>
      </c>
      <c r="AQ44" s="101" t="s">
        <v>174</v>
      </c>
      <c r="AR44" s="102" t="s">
        <v>79</v>
      </c>
      <c r="AS44" s="103"/>
      <c r="AT44" s="103" t="s">
        <v>89</v>
      </c>
      <c r="AU44" s="104"/>
      <c r="AV44" s="104"/>
      <c r="AW44" s="104"/>
      <c r="AX44" s="104"/>
      <c r="AY44" s="104"/>
      <c r="AZ44" s="103"/>
      <c r="BA44" s="103"/>
      <c r="BB44" s="105"/>
      <c r="BC44" s="104"/>
      <c r="BD44" s="106"/>
      <c r="BE44" s="111"/>
      <c r="BF44" s="108" t="e">
        <f aca="false">VLOOKUP($A44,#REF!, 34, FALSE())</f>
        <v>#VALUE!</v>
      </c>
      <c r="BG44" s="108" t="e">
        <f aca="false">VLOOKUP($A44,#REF!, 22, FALSE())</f>
        <v>#VALUE!</v>
      </c>
      <c r="BH44" s="109"/>
    </row>
    <row r="45" customFormat="false" ht="12.75" hidden="false" customHeight="true" outlineLevel="0" collapsed="false">
      <c r="A45" s="86" t="s">
        <v>175</v>
      </c>
      <c r="B45" s="86" t="e">
        <f aca="false">VLOOKUP($A45,#REF!, 34, FALSE())</f>
        <v>#VALUE!</v>
      </c>
      <c r="C45" s="87" t="str">
        <f aca="false">CONCATENATE("unused_",A45)</f>
        <v>unused_CAN1_STB</v>
      </c>
      <c r="D45" s="88" t="e">
        <f aca="false">IF(LEN(VLOOKUP($A45,#REF!,8,FALSE())),LEFT(VLOOKUP($A45,#REF!,8,FALSE()),LEN(VLOOKUP($A45,#REF!,8,FALSE()))-2),"")</f>
        <v>#VALUE!</v>
      </c>
      <c r="E45" s="89" t="e">
        <f aca="false">IF(LEN(VLOOKUP($A45,#REF!,4,FALSE())),IF(INDEX(#REF!,MATCH($A45,#REF!,0),1),LEFT(VLOOKUP($A45,#REF!,4,FALSE()),LEN(VLOOKUP($A45,#REF!,4,FALSE()))-2),CONCATENATE(LEFT(VLOOKUP($A45,#REF!,4,FALSE()),LEN(VLOOKUP($A45,#REF!,4,FALSE()))-2),"*")),"")</f>
        <v>#VALUE!</v>
      </c>
      <c r="F45" s="90" t="e">
        <f aca="false">IF(LEN(VLOOKUP($A45,#REF!,5,FALSE())),IF(INDEX(#REF!,MATCH($A45,#REF!,0),2),LEFT(VLOOKUP($A45,#REF!,5,FALSE()),LEN(VLOOKUP($A45,#REF!,5,FALSE()))-2),CONCATENATE(LEFT(VLOOKUP($A45,#REF!,5,FALSE()),LEN(VLOOKUP($A45,#REF!,5,FALSE()))-2),"*")),"")</f>
        <v>#VALUE!</v>
      </c>
      <c r="G45" s="90" t="e">
        <f aca="false">IF(LEN(VLOOKUP($A45,#REF!,6,FALSE())),IF(INDEX(#REF!,MATCH($A45,#REF!,0),3),LEFT(VLOOKUP($A45,#REF!,6,FALSE()),LEN(VLOOKUP($A45,#REF!,6,FALSE()))-2),CONCATENATE(LEFT(VLOOKUP($A45,#REF!,6,FALSE()),LEN(VLOOKUP($A45,#REF!,6,FALSE()))-2),"*")),"")</f>
        <v>#VALUE!</v>
      </c>
      <c r="H45" s="91" t="e">
        <f aca="false">IF(LEN(VLOOKUP($A45,#REF!,7,FALSE())),IF(INDEX(#REF!,MATCH($A45,#REF!,0),4),LEFT(VLOOKUP($A45,#REF!,7,FALSE()),LEN(VLOOKUP($A45,#REF!,7,FALSE()))-2),CONCATENATE(LEFT(VLOOKUP($A45,#REF!,7,FALSE()),LEN(VLOOKUP($A45,#REF!,7,FALSE()))-2),"*")),"")</f>
        <v>#VALUE!</v>
      </c>
      <c r="I45" s="92" t="e">
        <f aca="false">IF(LEN(VLOOKUP($A45,#REF!,8,FALSE())),UPPER(RIGHT(VLOOKUP($A45,#REF!,8,FALSE()), 1)),"")</f>
        <v>#VALUE!</v>
      </c>
      <c r="J45" s="90" t="e">
        <f aca="false">IF(LEN(VLOOKUP($A45,#REF!,4,FALSE())),UPPER(RIGHT(VLOOKUP($A45,#REF!,4,FALSE()), 1)),"")</f>
        <v>#VALUE!</v>
      </c>
      <c r="K45" s="90" t="e">
        <f aca="false">IF(LEN(VLOOKUP($A45,#REF!,5,FALSE())),UPPER(RIGHT(VLOOKUP($A45,#REF!,5,FALSE()), 1)),"")</f>
        <v>#VALUE!</v>
      </c>
      <c r="L45" s="90" t="e">
        <f aca="false">IF(LEN(VLOOKUP($A45,#REF!,6,FALSE())),UPPER(RIGHT(VLOOKUP($A45,#REF!,6,FALSE()), 1)),"")</f>
        <v>#VALUE!</v>
      </c>
      <c r="M45" s="91" t="e">
        <f aca="false">IF(LEN(VLOOKUP($A45,#REF!,7,FALSE())),UPPER(RIGHT(VLOOKUP($A45,#REF!,7,FALSE()), 1)),"")</f>
        <v>#VALUE!</v>
      </c>
      <c r="N45" s="86" t="e">
        <f aca="false">IF(E45="","RSVD0")</f>
        <v>#VALUE!</v>
      </c>
      <c r="O45" s="86" t="s">
        <v>176</v>
      </c>
      <c r="P45" s="86" t="s">
        <v>177</v>
      </c>
      <c r="Q45" s="86" t="s">
        <v>105</v>
      </c>
      <c r="R45" s="86" t="s">
        <v>94</v>
      </c>
      <c r="S45" s="100" t="e">
        <f aca="false">HLOOKUP("Device Tree Pin Name",#REF!,MATCH($A45,#REF!,0),FALSE())</f>
        <v>#VALUE!</v>
      </c>
      <c r="T45" s="95" t="e">
        <f aca="false">HLOOKUP("power rail",#REF!,MATCH($A45,#REF!,0),FALSE())</f>
        <v>#VALUE!</v>
      </c>
      <c r="U45" s="96" t="e">
        <f aca="false">HLOOKUP("Wake Capable",#REF!,MATCH($A45,#REF!,0),FALSE())</f>
        <v>#VALUE!</v>
      </c>
      <c r="V45" s="96" t="e">
        <f aca="false">HLOOKUP("Strap",#REF!,MATCH($A45,#REF!,0),FALSE())</f>
        <v>#VALUE!</v>
      </c>
      <c r="W45" s="96" t="e">
        <f aca="false">HLOOKUP("GTE",#REF!,MATCH($A45,#REF!,0),FALSE())</f>
        <v>#VALUE!</v>
      </c>
      <c r="X45" s="96" t="e">
        <f aca="false">HLOOKUP("DPD_Control",#REF!,MATCH($A45,#REF!,0),FALSE())</f>
        <v>#VALUE!</v>
      </c>
      <c r="Y45" s="96" t="e">
        <f aca="false">HLOOKUP("DPD_Group",#REF!,MATCH($A45,#REF!,0),FALSE())</f>
        <v>#VALUE!</v>
      </c>
      <c r="Z45" s="95" t="e">
        <f aca="false">HLOOKUP("Pad Category",#REF!,MATCH($A45,#REF!,0),FALSE())</f>
        <v>#VALUE!</v>
      </c>
      <c r="AA45" s="95" t="e">
        <f aca="false">HLOOKUP("Pad type",#REF!,MATCH($A45,#REF!,0),FALSE())</f>
        <v>#VALUE!</v>
      </c>
      <c r="AB45" s="95" t="e">
        <f aca="false">HLOOKUP("Pull Strength",#REF!,MATCH($A45,#REF!,0),FALSE())</f>
        <v>#VALUE!</v>
      </c>
      <c r="AC45" s="95" t="e">
        <f aca="false">HLOOKUP("POR Pin State",#REF!,MATCH($A45,#REF!,0),FALSE())</f>
        <v>#VALUE!</v>
      </c>
      <c r="AD45" s="95" t="str">
        <f aca="false">IF(OR($AQ45="",$AQ45=$C45),$R45,IF($AQ45=$D45,SUBSTITUTE(SUBSTITUTE($AQ45,"GPIO3_","GPIO_"),".0",""),IF($AQ45=$E45,$N45,IF($AQ45=$F45,$O45,IF($AQ45=$G45,$P45,IF($AQ45=$H45,$Q45,"INVALID"))))))</f>
        <v>RSVD0</v>
      </c>
      <c r="AE45" s="97"/>
      <c r="AF45" s="98" t="str">
        <f aca="false">IF(AND(OR($AS45="Int PU",$AS45="Int PD"),OR(AND($AZ45&lt;&gt;"",$AZ45&lt;&gt;"0"),AND($BA45&lt;&gt;"",$BA45&lt;&gt;"0"))),"INVALID",IF(OR($AQ45=$C45,$AS45="Int PD"),"PULL_DOWN",IF(OR($AS45="Int PU",AND($AE45="YES",OR($AZ45="",$AZ45="0"),OR($BA45="",$BA45="0"),OR($AR45="Input",$AR45="Bidirectional"))),"PULL_UP","NORMAL")))</f>
        <v>PULL_DOWN</v>
      </c>
      <c r="AG45" s="98" t="e">
        <f aca="false">IF($AU45="Input", "TRISTATE", IF($AV45="Z","TRISTATE",IF($AT45=$F45,"TRISTATE","NORMAL")))</f>
        <v>#VALUE!</v>
      </c>
      <c r="AH45" s="98" t="e">
        <f aca="false">IF(OR($AT45=$F45,$AU45="Output"),"DISABLE","ENABLE")</f>
        <v>#VALUE!</v>
      </c>
      <c r="AI45" s="112" t="e">
        <f aca="false">IF($AT45&lt;&gt;$G45,"N/A",IF($AV45="Drive 1", "1", IF($AV45="Drive 0", "0", "")))</f>
        <v>#VALUE!</v>
      </c>
      <c r="AJ45" s="99" t="b">
        <f aca="false">TRUE()</f>
        <v>1</v>
      </c>
      <c r="AK45" s="99" t="b">
        <f aca="false">TRUE()</f>
        <v>1</v>
      </c>
      <c r="AL45" s="99" t="b">
        <f aca="false">TRUE()</f>
        <v>1</v>
      </c>
      <c r="AM45" s="99" t="b">
        <f aca="false">TRUE()</f>
        <v>1</v>
      </c>
      <c r="AN45" s="99" t="b">
        <f aca="false">TRUE()</f>
        <v>1</v>
      </c>
      <c r="AO45" s="99" t="b">
        <f aca="false">TRUE()</f>
        <v>1</v>
      </c>
      <c r="AP45" s="100" t="str">
        <f aca="false">IF(AND($AJ45:$AO45), "VALID", "INVALID")</f>
        <v>VALID</v>
      </c>
      <c r="AQ45" s="101" t="s">
        <v>178</v>
      </c>
      <c r="AR45" s="102" t="s">
        <v>79</v>
      </c>
      <c r="AS45" s="103"/>
      <c r="AT45" s="104"/>
      <c r="AU45" s="104"/>
      <c r="AV45" s="104"/>
      <c r="AW45" s="104"/>
      <c r="AX45" s="104"/>
      <c r="AY45" s="104"/>
      <c r="AZ45" s="103"/>
      <c r="BA45" s="103"/>
      <c r="BB45" s="105"/>
      <c r="BC45" s="104"/>
      <c r="BD45" s="106"/>
      <c r="BE45" s="111"/>
      <c r="BF45" s="108" t="e">
        <f aca="false">VLOOKUP($A45,#REF!, 34, FALSE())</f>
        <v>#VALUE!</v>
      </c>
      <c r="BG45" s="108" t="e">
        <f aca="false">VLOOKUP($A45,#REF!, 22, FALSE())</f>
        <v>#VALUE!</v>
      </c>
      <c r="BH45" s="109"/>
    </row>
    <row r="46" customFormat="false" ht="12.75" hidden="false" customHeight="true" outlineLevel="0" collapsed="false">
      <c r="A46" s="86" t="s">
        <v>179</v>
      </c>
      <c r="B46" s="86" t="e">
        <f aca="false">VLOOKUP($A46,#REF!, 34, FALSE())</f>
        <v>#VALUE!</v>
      </c>
      <c r="C46" s="87" t="str">
        <f aca="false">CONCATENATE("unused_",A46)</f>
        <v>unused_CAN1_EN</v>
      </c>
      <c r="D46" s="88" t="e">
        <f aca="false">IF(LEN(VLOOKUP($A46,#REF!,8,FALSE())),LEFT(VLOOKUP($A46,#REF!,8,FALSE()),LEN(VLOOKUP($A46,#REF!,8,FALSE()))-2),"")</f>
        <v>#VALUE!</v>
      </c>
      <c r="E46" s="89" t="e">
        <f aca="false">IF(LEN(VLOOKUP($A46,#REF!,4,FALSE())),IF(INDEX(#REF!,MATCH($A46,#REF!,0),1),LEFT(VLOOKUP($A46,#REF!,4,FALSE()),LEN(VLOOKUP($A46,#REF!,4,FALSE()))-2),CONCATENATE(LEFT(VLOOKUP($A46,#REF!,4,FALSE()),LEN(VLOOKUP($A46,#REF!,4,FALSE()))-2),"*")),"")</f>
        <v>#VALUE!</v>
      </c>
      <c r="F46" s="90" t="e">
        <f aca="false">IF(LEN(VLOOKUP($A46,#REF!,5,FALSE())),IF(INDEX(#REF!,MATCH($A46,#REF!,0),2),LEFT(VLOOKUP($A46,#REF!,5,FALSE()),LEN(VLOOKUP($A46,#REF!,5,FALSE()))-2),CONCATENATE(LEFT(VLOOKUP($A46,#REF!,5,FALSE()),LEN(VLOOKUP($A46,#REF!,5,FALSE()))-2),"*")),"")</f>
        <v>#VALUE!</v>
      </c>
      <c r="G46" s="90" t="e">
        <f aca="false">IF(LEN(VLOOKUP($A46,#REF!,6,FALSE())),IF(INDEX(#REF!,MATCH($A46,#REF!,0),3),LEFT(VLOOKUP($A46,#REF!,6,FALSE()),LEN(VLOOKUP($A46,#REF!,6,FALSE()))-2),CONCATENATE(LEFT(VLOOKUP($A46,#REF!,6,FALSE()),LEN(VLOOKUP($A46,#REF!,6,FALSE()))-2),"*")),"")</f>
        <v>#VALUE!</v>
      </c>
      <c r="H46" s="91" t="e">
        <f aca="false">IF(LEN(VLOOKUP($A46,#REF!,7,FALSE())),IF(INDEX(#REF!,MATCH($A46,#REF!,0),4),LEFT(VLOOKUP($A46,#REF!,7,FALSE()),LEN(VLOOKUP($A46,#REF!,7,FALSE()))-2),CONCATENATE(LEFT(VLOOKUP($A46,#REF!,7,FALSE()),LEN(VLOOKUP($A46,#REF!,7,FALSE()))-2),"*")),"")</f>
        <v>#VALUE!</v>
      </c>
      <c r="I46" s="92" t="e">
        <f aca="false">IF(LEN(VLOOKUP($A46,#REF!,8,FALSE())),UPPER(RIGHT(VLOOKUP($A46,#REF!,8,FALSE()), 1)),"")</f>
        <v>#VALUE!</v>
      </c>
      <c r="J46" s="90" t="e">
        <f aca="false">IF(LEN(VLOOKUP($A46,#REF!,4,FALSE())),UPPER(RIGHT(VLOOKUP($A46,#REF!,4,FALSE()), 1)),"")</f>
        <v>#VALUE!</v>
      </c>
      <c r="K46" s="90" t="e">
        <f aca="false">IF(LEN(VLOOKUP($A46,#REF!,5,FALSE())),UPPER(RIGHT(VLOOKUP($A46,#REF!,5,FALSE()), 1)),"")</f>
        <v>#VALUE!</v>
      </c>
      <c r="L46" s="90" t="e">
        <f aca="false">IF(LEN(VLOOKUP($A46,#REF!,6,FALSE())),UPPER(RIGHT(VLOOKUP($A46,#REF!,6,FALSE()), 1)),"")</f>
        <v>#VALUE!</v>
      </c>
      <c r="M46" s="91" t="e">
        <f aca="false">IF(LEN(VLOOKUP($A46,#REF!,7,FALSE())),UPPER(RIGHT(VLOOKUP($A46,#REF!,7,FALSE()), 1)),"")</f>
        <v>#VALUE!</v>
      </c>
      <c r="N46" s="86" t="e">
        <f aca="false">IF(E46="","RSVD0")</f>
        <v>#VALUE!</v>
      </c>
      <c r="O46" s="86" t="s">
        <v>176</v>
      </c>
      <c r="P46" s="86" t="s">
        <v>177</v>
      </c>
      <c r="Q46" s="86" t="s">
        <v>105</v>
      </c>
      <c r="R46" s="86" t="s">
        <v>94</v>
      </c>
      <c r="S46" s="100" t="e">
        <f aca="false">HLOOKUP("Device Tree Pin Name",#REF!,MATCH($A46,#REF!,0),FALSE())</f>
        <v>#VALUE!</v>
      </c>
      <c r="T46" s="95" t="e">
        <f aca="false">HLOOKUP("power rail",#REF!,MATCH($A46,#REF!,0),FALSE())</f>
        <v>#VALUE!</v>
      </c>
      <c r="U46" s="96" t="e">
        <f aca="false">HLOOKUP("Wake Capable",#REF!,MATCH($A46,#REF!,0),FALSE())</f>
        <v>#VALUE!</v>
      </c>
      <c r="V46" s="96" t="e">
        <f aca="false">HLOOKUP("Strap",#REF!,MATCH($A46,#REF!,0),FALSE())</f>
        <v>#VALUE!</v>
      </c>
      <c r="W46" s="96" t="e">
        <f aca="false">HLOOKUP("GTE",#REF!,MATCH($A46,#REF!,0),FALSE())</f>
        <v>#VALUE!</v>
      </c>
      <c r="X46" s="96" t="e">
        <f aca="false">HLOOKUP("DPD_Control",#REF!,MATCH($A46,#REF!,0),FALSE())</f>
        <v>#VALUE!</v>
      </c>
      <c r="Y46" s="96" t="e">
        <f aca="false">HLOOKUP("DPD_Group",#REF!,MATCH($A46,#REF!,0),FALSE())</f>
        <v>#VALUE!</v>
      </c>
      <c r="Z46" s="95" t="e">
        <f aca="false">HLOOKUP("Pad Category",#REF!,MATCH($A46,#REF!,0),FALSE())</f>
        <v>#VALUE!</v>
      </c>
      <c r="AA46" s="95" t="e">
        <f aca="false">HLOOKUP("Pad type",#REF!,MATCH($A46,#REF!,0),FALSE())</f>
        <v>#VALUE!</v>
      </c>
      <c r="AB46" s="95" t="e">
        <f aca="false">HLOOKUP("Pull Strength",#REF!,MATCH($A46,#REF!,0),FALSE())</f>
        <v>#VALUE!</v>
      </c>
      <c r="AC46" s="95" t="e">
        <f aca="false">HLOOKUP("POR Pin State",#REF!,MATCH($A46,#REF!,0),FALSE())</f>
        <v>#VALUE!</v>
      </c>
      <c r="AD46" s="95" t="str">
        <f aca="false">IF(OR($AQ46="",$AQ46=$C46),$R46,IF($AQ46=$D46,SUBSTITUTE(SUBSTITUTE($AQ46,"GPIO3_","GPIO_"),".0",""),IF($AQ46=$E46,$N46,IF($AQ46=$F46,$O46,IF($AQ46=$G46,$P46,IF($AQ46=$H46,$Q46,"INVALID"))))))</f>
        <v>RSVD0</v>
      </c>
      <c r="AE46" s="97"/>
      <c r="AF46" s="98" t="str">
        <f aca="false">IF(AND(OR($AS46="Int PU",$AS46="Int PD"),OR(AND($AZ46&lt;&gt;"",$AZ46&lt;&gt;"0"),AND($BA46&lt;&gt;"",$BA46&lt;&gt;"0"))),"INVALID",IF(OR($AQ46=$C46,$AS46="Int PD"),"PULL_DOWN",IF(OR($AS46="Int PU",AND($AE46="YES",OR($AZ46="",$AZ46="0"),OR($BA46="",$BA46="0"),OR($AR46="Input",$AR46="Bidirectional"))),"PULL_UP","NORMAL")))</f>
        <v>PULL_DOWN</v>
      </c>
      <c r="AG46" s="98" t="e">
        <f aca="false">IF($AU46="Input", "TRISTATE", IF($AV46="Z","TRISTATE",IF($AT46=$F46,"TRISTATE","NORMAL")))</f>
        <v>#VALUE!</v>
      </c>
      <c r="AH46" s="98" t="e">
        <f aca="false">IF(OR($AT46=$F46,$AU46="Output"),"DISABLE","ENABLE")</f>
        <v>#VALUE!</v>
      </c>
      <c r="AI46" s="112" t="e">
        <f aca="false">IF($AT46&lt;&gt;$G46,"N/A",IF($AV46="Drive 1", "1", IF($AV46="Drive 0", "0", "")))</f>
        <v>#VALUE!</v>
      </c>
      <c r="AJ46" s="99" t="b">
        <f aca="false">TRUE()</f>
        <v>1</v>
      </c>
      <c r="AK46" s="99" t="b">
        <f aca="false">TRUE()</f>
        <v>1</v>
      </c>
      <c r="AL46" s="99" t="b">
        <f aca="false">TRUE()</f>
        <v>1</v>
      </c>
      <c r="AM46" s="99" t="b">
        <f aca="false">TRUE()</f>
        <v>1</v>
      </c>
      <c r="AN46" s="99" t="b">
        <f aca="false">TRUE()</f>
        <v>1</v>
      </c>
      <c r="AO46" s="99" t="b">
        <f aca="false">TRUE()</f>
        <v>1</v>
      </c>
      <c r="AP46" s="100" t="str">
        <f aca="false">IF(AND($AJ46:$AO46), "VALID", "INVALID")</f>
        <v>VALID</v>
      </c>
      <c r="AQ46" s="101" t="s">
        <v>180</v>
      </c>
      <c r="AR46" s="102" t="s">
        <v>79</v>
      </c>
      <c r="AS46" s="103"/>
      <c r="AT46" s="104"/>
      <c r="AU46" s="104"/>
      <c r="AV46" s="103" t="s">
        <v>124</v>
      </c>
      <c r="AW46" s="104"/>
      <c r="AX46" s="104"/>
      <c r="AY46" s="104"/>
      <c r="AZ46" s="103"/>
      <c r="BA46" s="103"/>
      <c r="BB46" s="105"/>
      <c r="BC46" s="104"/>
      <c r="BD46" s="106"/>
      <c r="BE46" s="111"/>
      <c r="BF46" s="108" t="e">
        <f aca="false">VLOOKUP($A46,#REF!, 34, FALSE())</f>
        <v>#VALUE!</v>
      </c>
      <c r="BG46" s="108" t="e">
        <f aca="false">VLOOKUP($A46,#REF!, 22, FALSE())</f>
        <v>#VALUE!</v>
      </c>
      <c r="BH46" s="109"/>
    </row>
    <row r="47" customFormat="false" ht="12.75" hidden="false" customHeight="true" outlineLevel="0" collapsed="false">
      <c r="A47" s="86" t="s">
        <v>181</v>
      </c>
      <c r="B47" s="86" t="e">
        <f aca="false">VLOOKUP($A47,#REF!, 34, FALSE())</f>
        <v>#VALUE!</v>
      </c>
      <c r="C47" s="87" t="str">
        <f aca="false">CONCATENATE("unused_",A47)</f>
        <v>unused_SOC_GPIO50</v>
      </c>
      <c r="D47" s="88" t="e">
        <f aca="false">IF(LEN(VLOOKUP($A47,#REF!,8,FALSE())),LEFT(VLOOKUP($A47,#REF!,8,FALSE()),LEN(VLOOKUP($A47,#REF!,8,FALSE()))-2),"")</f>
        <v>#VALUE!</v>
      </c>
      <c r="E47" s="89" t="e">
        <f aca="false">IF(LEN(VLOOKUP($A47,#REF!,4,FALSE())),IF(INDEX(#REF!,MATCH($A47,#REF!,0),1),LEFT(VLOOKUP($A47,#REF!,4,FALSE()),LEN(VLOOKUP($A47,#REF!,4,FALSE()))-2),CONCATENATE(LEFT(VLOOKUP($A47,#REF!,4,FALSE()),LEN(VLOOKUP($A47,#REF!,4,FALSE()))-2),"*")),"")</f>
        <v>#VALUE!</v>
      </c>
      <c r="F47" s="90" t="e">
        <f aca="false">IF(LEN(VLOOKUP($A47,#REF!,5,FALSE())),IF(INDEX(#REF!,MATCH($A47,#REF!,0),2),LEFT(VLOOKUP($A47,#REF!,5,FALSE()),LEN(VLOOKUP($A47,#REF!,5,FALSE()))-2),CONCATENATE(LEFT(VLOOKUP($A47,#REF!,5,FALSE()),LEN(VLOOKUP($A47,#REF!,5,FALSE()))-2),"*")),"")</f>
        <v>#VALUE!</v>
      </c>
      <c r="G47" s="90" t="e">
        <f aca="false">IF(LEN(VLOOKUP($A47,#REF!,6,FALSE())),IF(INDEX(#REF!,MATCH($A47,#REF!,0),3),LEFT(VLOOKUP($A47,#REF!,6,FALSE()),LEN(VLOOKUP($A47,#REF!,6,FALSE()))-2),CONCATENATE(LEFT(VLOOKUP($A47,#REF!,6,FALSE()),LEN(VLOOKUP($A47,#REF!,6,FALSE()))-2),"*")),"")</f>
        <v>#VALUE!</v>
      </c>
      <c r="H47" s="91" t="e">
        <f aca="false">IF(LEN(VLOOKUP($A47,#REF!,7,FALSE())),IF(INDEX(#REF!,MATCH($A47,#REF!,0),4),LEFT(VLOOKUP($A47,#REF!,7,FALSE()),LEN(VLOOKUP($A47,#REF!,7,FALSE()))-2),CONCATENATE(LEFT(VLOOKUP($A47,#REF!,7,FALSE()),LEN(VLOOKUP($A47,#REF!,7,FALSE()))-2),"*")),"")</f>
        <v>#VALUE!</v>
      </c>
      <c r="I47" s="92" t="e">
        <f aca="false">IF(LEN(VLOOKUP($A47,#REF!,8,FALSE())),UPPER(RIGHT(VLOOKUP($A47,#REF!,8,FALSE()), 1)),"")</f>
        <v>#VALUE!</v>
      </c>
      <c r="J47" s="90" t="e">
        <f aca="false">IF(LEN(VLOOKUP($A47,#REF!,4,FALSE())),UPPER(RIGHT(VLOOKUP($A47,#REF!,4,FALSE()), 1)),"")</f>
        <v>#VALUE!</v>
      </c>
      <c r="K47" s="90" t="e">
        <f aca="false">IF(LEN(VLOOKUP($A47,#REF!,5,FALSE())),UPPER(RIGHT(VLOOKUP($A47,#REF!,5,FALSE()), 1)),"")</f>
        <v>#VALUE!</v>
      </c>
      <c r="L47" s="90" t="e">
        <f aca="false">IF(LEN(VLOOKUP($A47,#REF!,6,FALSE())),UPPER(RIGHT(VLOOKUP($A47,#REF!,6,FALSE()), 1)),"")</f>
        <v>#VALUE!</v>
      </c>
      <c r="M47" s="91" t="e">
        <f aca="false">IF(LEN(VLOOKUP($A47,#REF!,7,FALSE())),UPPER(RIGHT(VLOOKUP($A47,#REF!,7,FALSE()), 1)),"")</f>
        <v>#VALUE!</v>
      </c>
      <c r="N47" s="86" t="e">
        <f aca="false">IF(E47="","RSVD0")</f>
        <v>#VALUE!</v>
      </c>
      <c r="O47" s="86" t="s">
        <v>166</v>
      </c>
      <c r="P47" s="86" t="s">
        <v>104</v>
      </c>
      <c r="Q47" s="86" t="s">
        <v>167</v>
      </c>
      <c r="R47" s="86" t="s">
        <v>94</v>
      </c>
      <c r="S47" s="100" t="e">
        <f aca="false">HLOOKUP("Device Tree Pin Name",#REF!,MATCH($A47,#REF!,0),FALSE())</f>
        <v>#VALUE!</v>
      </c>
      <c r="T47" s="95" t="e">
        <f aca="false">HLOOKUP("power rail",#REF!,MATCH($A47,#REF!,0),FALSE())</f>
        <v>#VALUE!</v>
      </c>
      <c r="U47" s="96" t="e">
        <f aca="false">HLOOKUP("Wake Capable",#REF!,MATCH($A47,#REF!,0),FALSE())</f>
        <v>#VALUE!</v>
      </c>
      <c r="V47" s="96" t="e">
        <f aca="false">HLOOKUP("Strap",#REF!,MATCH($A47,#REF!,0),FALSE())</f>
        <v>#VALUE!</v>
      </c>
      <c r="W47" s="96" t="e">
        <f aca="false">HLOOKUP("GTE",#REF!,MATCH($A47,#REF!,0),FALSE())</f>
        <v>#VALUE!</v>
      </c>
      <c r="X47" s="96" t="e">
        <f aca="false">HLOOKUP("DPD_Control",#REF!,MATCH($A47,#REF!,0),FALSE())</f>
        <v>#VALUE!</v>
      </c>
      <c r="Y47" s="96" t="e">
        <f aca="false">HLOOKUP("DPD_Group",#REF!,MATCH($A47,#REF!,0),FALSE())</f>
        <v>#VALUE!</v>
      </c>
      <c r="Z47" s="95" t="e">
        <f aca="false">HLOOKUP("Pad Category",#REF!,MATCH($A47,#REF!,0),FALSE())</f>
        <v>#VALUE!</v>
      </c>
      <c r="AA47" s="95" t="e">
        <f aca="false">HLOOKUP("Pad type",#REF!,MATCH($A47,#REF!,0),FALSE())</f>
        <v>#VALUE!</v>
      </c>
      <c r="AB47" s="95" t="e">
        <f aca="false">HLOOKUP("Pull Strength",#REF!,MATCH($A47,#REF!,0),FALSE())</f>
        <v>#VALUE!</v>
      </c>
      <c r="AC47" s="95" t="e">
        <f aca="false">HLOOKUP("POR Pin State",#REF!,MATCH($A47,#REF!,0),FALSE())</f>
        <v>#VALUE!</v>
      </c>
      <c r="AD47" s="95" t="str">
        <f aca="false">IF(OR($AQ47="",$AQ47=$C47),$R47,IF($AQ47=$D47,SUBSTITUTE(SUBSTITUTE($AQ47,"GPIO3_","GPIO_"),".0",""),IF($AQ47=$E47,$N47,IF($AQ47=$F47,$O47,IF($AQ47=$G47,$P47,IF($AQ47=$H47,$Q47,"INVALID"))))))</f>
        <v>RSVD0</v>
      </c>
      <c r="AE47" s="97"/>
      <c r="AF47" s="98" t="str">
        <f aca="false">IF(AND(OR($AS47="Int PU",$AS47="Int PD"),OR(AND($AZ47&lt;&gt;"",$AZ47&lt;&gt;"0"),AND($BA47&lt;&gt;"",$BA47&lt;&gt;"0"))),"INVALID",IF(OR($AQ47=$C47,$AS47="Int PD"),"PULL_DOWN",IF(OR($AS47="Int PU",AND($AE47="YES",OR($AZ47="",$AZ47="0"),OR($BA47="",$BA47="0"),OR($AR47="Input",$AR47="Bidirectional"))),"PULL_UP","NORMAL")))</f>
        <v>PULL_DOWN</v>
      </c>
      <c r="AG47" s="98" t="e">
        <f aca="false">IF($AU47="Input", "TRISTATE", IF($AV47="Z","TRISTATE",IF($AT47=$F47,"TRISTATE","NORMAL")))</f>
        <v>#VALUE!</v>
      </c>
      <c r="AH47" s="98" t="e">
        <f aca="false">IF(OR($AT47=$F47,$AU47="Output"),"DISABLE","ENABLE")</f>
        <v>#VALUE!</v>
      </c>
      <c r="AI47" s="112" t="e">
        <f aca="false">IF($AT47&lt;&gt;$G47,"N/A",IF($AV47="Drive 1", "1", IF($AV47="Drive 0", "0", "")))</f>
        <v>#VALUE!</v>
      </c>
      <c r="AJ47" s="99" t="b">
        <f aca="false">TRUE()</f>
        <v>1</v>
      </c>
      <c r="AK47" s="99" t="b">
        <f aca="false">TRUE()</f>
        <v>1</v>
      </c>
      <c r="AL47" s="99" t="b">
        <f aca="false">TRUE()</f>
        <v>1</v>
      </c>
      <c r="AM47" s="99" t="b">
        <f aca="false">TRUE()</f>
        <v>1</v>
      </c>
      <c r="AN47" s="99" t="b">
        <f aca="false">TRUE()</f>
        <v>1</v>
      </c>
      <c r="AO47" s="99" t="b">
        <f aca="false">TRUE()</f>
        <v>1</v>
      </c>
      <c r="AP47" s="100" t="str">
        <f aca="false">IF(AND($AJ47:$AO47), "VALID", "INVALID")</f>
        <v>VALID</v>
      </c>
      <c r="AQ47" s="101" t="s">
        <v>182</v>
      </c>
      <c r="AR47" s="102" t="s">
        <v>79</v>
      </c>
      <c r="AS47" s="103"/>
      <c r="AT47" s="103" t="s">
        <v>89</v>
      </c>
      <c r="AU47" s="104"/>
      <c r="AV47" s="103" t="s">
        <v>124</v>
      </c>
      <c r="AW47" s="104"/>
      <c r="AX47" s="104"/>
      <c r="AY47" s="104"/>
      <c r="AZ47" s="103"/>
      <c r="BA47" s="103"/>
      <c r="BB47" s="105"/>
      <c r="BC47" s="104"/>
      <c r="BD47" s="106"/>
      <c r="BE47" s="111"/>
      <c r="BF47" s="108" t="e">
        <f aca="false">VLOOKUP($A47,#REF!, 34, FALSE())</f>
        <v>#VALUE!</v>
      </c>
      <c r="BG47" s="108" t="e">
        <f aca="false">VLOOKUP($A47,#REF!, 22, FALSE())</f>
        <v>#VALUE!</v>
      </c>
      <c r="BH47" s="109"/>
    </row>
    <row r="48" customFormat="false" ht="12.75" hidden="false" customHeight="true" outlineLevel="0" collapsed="false">
      <c r="A48" s="86" t="s">
        <v>183</v>
      </c>
      <c r="B48" s="86" t="e">
        <f aca="false">VLOOKUP($A48,#REF!, 34, FALSE())</f>
        <v>#VALUE!</v>
      </c>
      <c r="C48" s="87" t="str">
        <f aca="false">CONCATENATE("unused_",A48)</f>
        <v>unused_CAN1_ERR</v>
      </c>
      <c r="D48" s="88" t="e">
        <f aca="false">IF(LEN(VLOOKUP($A48,#REF!,8,FALSE())),LEFT(VLOOKUP($A48,#REF!,8,FALSE()),LEN(VLOOKUP($A48,#REF!,8,FALSE()))-2),"")</f>
        <v>#VALUE!</v>
      </c>
      <c r="E48" s="89" t="e">
        <f aca="false">IF(LEN(VLOOKUP($A48,#REF!,4,FALSE())),IF(INDEX(#REF!,MATCH($A48,#REF!,0),1),LEFT(VLOOKUP($A48,#REF!,4,FALSE()),LEN(VLOOKUP($A48,#REF!,4,FALSE()))-2),CONCATENATE(LEFT(VLOOKUP($A48,#REF!,4,FALSE()),LEN(VLOOKUP($A48,#REF!,4,FALSE()))-2),"*")),"")</f>
        <v>#VALUE!</v>
      </c>
      <c r="F48" s="90" t="e">
        <f aca="false">IF(LEN(VLOOKUP($A48,#REF!,5,FALSE())),IF(INDEX(#REF!,MATCH($A48,#REF!,0),2),LEFT(VLOOKUP($A48,#REF!,5,FALSE()),LEN(VLOOKUP($A48,#REF!,5,FALSE()))-2),CONCATENATE(LEFT(VLOOKUP($A48,#REF!,5,FALSE()),LEN(VLOOKUP($A48,#REF!,5,FALSE()))-2),"*")),"")</f>
        <v>#VALUE!</v>
      </c>
      <c r="G48" s="90" t="e">
        <f aca="false">IF(LEN(VLOOKUP($A48,#REF!,6,FALSE())),IF(INDEX(#REF!,MATCH($A48,#REF!,0),3),LEFT(VLOOKUP($A48,#REF!,6,FALSE()),LEN(VLOOKUP($A48,#REF!,6,FALSE()))-2),CONCATENATE(LEFT(VLOOKUP($A48,#REF!,6,FALSE()),LEN(VLOOKUP($A48,#REF!,6,FALSE()))-2),"*")),"")</f>
        <v>#VALUE!</v>
      </c>
      <c r="H48" s="91" t="e">
        <f aca="false">IF(LEN(VLOOKUP($A48,#REF!,7,FALSE())),IF(INDEX(#REF!,MATCH($A48,#REF!,0),4),LEFT(VLOOKUP($A48,#REF!,7,FALSE()),LEN(VLOOKUP($A48,#REF!,7,FALSE()))-2),CONCATENATE(LEFT(VLOOKUP($A48,#REF!,7,FALSE()),LEN(VLOOKUP($A48,#REF!,7,FALSE()))-2),"*")),"")</f>
        <v>#VALUE!</v>
      </c>
      <c r="I48" s="92" t="e">
        <f aca="false">IF(LEN(VLOOKUP($A48,#REF!,8,FALSE())),UPPER(RIGHT(VLOOKUP($A48,#REF!,8,FALSE()), 1)),"")</f>
        <v>#VALUE!</v>
      </c>
      <c r="J48" s="90" t="e">
        <f aca="false">IF(LEN(VLOOKUP($A48,#REF!,4,FALSE())),UPPER(RIGHT(VLOOKUP($A48,#REF!,4,FALSE()), 1)),"")</f>
        <v>#VALUE!</v>
      </c>
      <c r="K48" s="90" t="e">
        <f aca="false">IF(LEN(VLOOKUP($A48,#REF!,5,FALSE())),UPPER(RIGHT(VLOOKUP($A48,#REF!,5,FALSE()), 1)),"")</f>
        <v>#VALUE!</v>
      </c>
      <c r="L48" s="90" t="e">
        <f aca="false">IF(LEN(VLOOKUP($A48,#REF!,6,FALSE())),UPPER(RIGHT(VLOOKUP($A48,#REF!,6,FALSE()), 1)),"")</f>
        <v>#VALUE!</v>
      </c>
      <c r="M48" s="91" t="e">
        <f aca="false">IF(LEN(VLOOKUP($A48,#REF!,7,FALSE())),UPPER(RIGHT(VLOOKUP($A48,#REF!,7,FALSE()), 1)),"")</f>
        <v>#VALUE!</v>
      </c>
      <c r="N48" s="86" t="e">
        <f aca="false">IF(E48="","RSVD0")</f>
        <v>#VALUE!</v>
      </c>
      <c r="O48" s="86" t="s">
        <v>166</v>
      </c>
      <c r="P48" s="86" t="s">
        <v>104</v>
      </c>
      <c r="Q48" s="86" t="s">
        <v>167</v>
      </c>
      <c r="R48" s="86" t="s">
        <v>94</v>
      </c>
      <c r="S48" s="100" t="e">
        <f aca="false">HLOOKUP("Device Tree Pin Name",#REF!,MATCH($A48,#REF!,0),FALSE())</f>
        <v>#VALUE!</v>
      </c>
      <c r="T48" s="95" t="e">
        <f aca="false">HLOOKUP("power rail",#REF!,MATCH($A48,#REF!,0),FALSE())</f>
        <v>#VALUE!</v>
      </c>
      <c r="U48" s="96" t="e">
        <f aca="false">HLOOKUP("Wake Capable",#REF!,MATCH($A48,#REF!,0),FALSE())</f>
        <v>#VALUE!</v>
      </c>
      <c r="V48" s="96" t="e">
        <f aca="false">HLOOKUP("Strap",#REF!,MATCH($A48,#REF!,0),FALSE())</f>
        <v>#VALUE!</v>
      </c>
      <c r="W48" s="96" t="e">
        <f aca="false">HLOOKUP("GTE",#REF!,MATCH($A48,#REF!,0),FALSE())</f>
        <v>#VALUE!</v>
      </c>
      <c r="X48" s="96" t="e">
        <f aca="false">HLOOKUP("DPD_Control",#REF!,MATCH($A48,#REF!,0),FALSE())</f>
        <v>#VALUE!</v>
      </c>
      <c r="Y48" s="96" t="e">
        <f aca="false">HLOOKUP("DPD_Group",#REF!,MATCH($A48,#REF!,0),FALSE())</f>
        <v>#VALUE!</v>
      </c>
      <c r="Z48" s="95" t="e">
        <f aca="false">HLOOKUP("Pad Category",#REF!,MATCH($A48,#REF!,0),FALSE())</f>
        <v>#VALUE!</v>
      </c>
      <c r="AA48" s="95" t="e">
        <f aca="false">HLOOKUP("Pad type",#REF!,MATCH($A48,#REF!,0),FALSE())</f>
        <v>#VALUE!</v>
      </c>
      <c r="AB48" s="95" t="e">
        <f aca="false">HLOOKUP("Pull Strength",#REF!,MATCH($A48,#REF!,0),FALSE())</f>
        <v>#VALUE!</v>
      </c>
      <c r="AC48" s="95" t="e">
        <f aca="false">HLOOKUP("POR Pin State",#REF!,MATCH($A48,#REF!,0),FALSE())</f>
        <v>#VALUE!</v>
      </c>
      <c r="AD48" s="95" t="str">
        <f aca="false">IF(OR($AQ48="",$AQ48=$C48),$R48,IF($AQ48=$D48,SUBSTITUTE(SUBSTITUTE($AQ48,"GPIO3_","GPIO_"),".0",""),IF($AQ48=$E48,$N48,IF($AQ48=$F48,$O48,IF($AQ48=$G48,$P48,IF($AQ48=$H48,$Q48,"INVALID"))))))</f>
        <v>RSVD0</v>
      </c>
      <c r="AE48" s="97"/>
      <c r="AF48" s="98" t="str">
        <f aca="false">IF(AND(OR($AS48="Int PU",$AS48="Int PD"),OR(AND($AZ48&lt;&gt;"",$AZ48&lt;&gt;"0"),AND($BA48&lt;&gt;"",$BA48&lt;&gt;"0"))),"INVALID",IF(OR($AQ48=$C48,$AS48="Int PD"),"PULL_DOWN",IF(OR($AS48="Int PU",AND($AE48="YES",OR($AZ48="",$AZ48="0"),OR($BA48="",$BA48="0"),OR($AR48="Input",$AR48="Bidirectional"))),"PULL_UP","NORMAL")))</f>
        <v>PULL_DOWN</v>
      </c>
      <c r="AG48" s="98" t="e">
        <f aca="false">IF($AU48="Input", "TRISTATE", IF($AV48="Z","TRISTATE",IF($AT48=$F48,"TRISTATE","NORMAL")))</f>
        <v>#VALUE!</v>
      </c>
      <c r="AH48" s="98" t="e">
        <f aca="false">IF(OR($AT48=$F48,$AU48="Output"),"DISABLE","ENABLE")</f>
        <v>#VALUE!</v>
      </c>
      <c r="AI48" s="112" t="e">
        <f aca="false">IF($AT48&lt;&gt;$G48,"N/A",IF($AV48="Drive 1", "1", IF($AV48="Drive 0", "0", "")))</f>
        <v>#VALUE!</v>
      </c>
      <c r="AJ48" s="99" t="b">
        <f aca="false">TRUE()</f>
        <v>1</v>
      </c>
      <c r="AK48" s="99" t="b">
        <f aca="false">TRUE()</f>
        <v>1</v>
      </c>
      <c r="AL48" s="99" t="b">
        <f aca="false">TRUE()</f>
        <v>1</v>
      </c>
      <c r="AM48" s="99" t="b">
        <f aca="false">TRUE()</f>
        <v>1</v>
      </c>
      <c r="AN48" s="99" t="b">
        <f aca="false">TRUE()</f>
        <v>1</v>
      </c>
      <c r="AO48" s="99" t="b">
        <f aca="false">TRUE()</f>
        <v>1</v>
      </c>
      <c r="AP48" s="100" t="str">
        <f aca="false">IF(AND($AJ48:$AO48), "VALID", "INVALID")</f>
        <v>VALID</v>
      </c>
      <c r="AQ48" s="101" t="s">
        <v>184</v>
      </c>
      <c r="AR48" s="102" t="s">
        <v>79</v>
      </c>
      <c r="AS48" s="103"/>
      <c r="AT48" s="103" t="s">
        <v>89</v>
      </c>
      <c r="AU48" s="104"/>
      <c r="AV48" s="103" t="s">
        <v>124</v>
      </c>
      <c r="AW48" s="104"/>
      <c r="AX48" s="104"/>
      <c r="AY48" s="104"/>
      <c r="AZ48" s="103"/>
      <c r="BA48" s="103"/>
      <c r="BB48" s="105"/>
      <c r="BC48" s="104"/>
      <c r="BD48" s="106"/>
      <c r="BE48" s="114"/>
      <c r="BF48" s="108" t="e">
        <f aca="false">VLOOKUP($A48,#REF!, 34, FALSE())</f>
        <v>#VALUE!</v>
      </c>
      <c r="BG48" s="108" t="e">
        <f aca="false">VLOOKUP($A48,#REF!, 22, FALSE())</f>
        <v>#VALUE!</v>
      </c>
      <c r="BH48" s="109"/>
    </row>
    <row r="49" s="85" customFormat="true" ht="18" hidden="false" customHeight="true" outlineLevel="0" collapsed="false">
      <c r="A49" s="115" t="s">
        <v>185</v>
      </c>
      <c r="B49" s="116" t="s">
        <v>186</v>
      </c>
      <c r="C49" s="74"/>
      <c r="D49" s="76"/>
      <c r="E49" s="76"/>
      <c r="F49" s="76"/>
      <c r="G49" s="76"/>
      <c r="H49" s="76"/>
      <c r="I49" s="74"/>
      <c r="J49" s="74"/>
      <c r="K49" s="74"/>
      <c r="L49" s="74"/>
      <c r="M49" s="74"/>
      <c r="N49" s="74"/>
      <c r="O49" s="74"/>
      <c r="P49" s="74"/>
      <c r="Q49" s="74"/>
      <c r="R49" s="74"/>
      <c r="S49" s="74"/>
      <c r="T49" s="74"/>
      <c r="U49" s="77"/>
      <c r="V49" s="77"/>
      <c r="W49" s="77"/>
      <c r="X49" s="77"/>
      <c r="Y49" s="77"/>
      <c r="Z49" s="78"/>
      <c r="AA49" s="78"/>
      <c r="AB49" s="78"/>
      <c r="AC49" s="78"/>
      <c r="AD49" s="78"/>
      <c r="AE49" s="78"/>
      <c r="AF49" s="78"/>
      <c r="AG49" s="78"/>
      <c r="AH49" s="78"/>
      <c r="AI49" s="78"/>
      <c r="AJ49" s="78"/>
      <c r="AK49" s="78"/>
      <c r="AL49" s="78"/>
      <c r="AM49" s="78"/>
      <c r="AN49" s="78"/>
      <c r="AO49" s="78"/>
      <c r="AP49" s="78"/>
      <c r="AQ49" s="79"/>
      <c r="AR49" s="79"/>
      <c r="AS49" s="80"/>
      <c r="AT49" s="80"/>
      <c r="AU49" s="80"/>
      <c r="AV49" s="80"/>
      <c r="AW49" s="80"/>
      <c r="AX49" s="80"/>
      <c r="AY49" s="80"/>
      <c r="AZ49" s="80"/>
      <c r="BA49" s="80"/>
      <c r="BB49" s="80"/>
      <c r="BC49" s="81" t="s">
        <v>76</v>
      </c>
      <c r="BD49" s="80"/>
      <c r="BE49" s="118" t="s">
        <v>185</v>
      </c>
      <c r="BF49" s="119" t="s">
        <v>186</v>
      </c>
      <c r="BG49" s="119"/>
      <c r="BH49" s="119"/>
    </row>
    <row r="50" customFormat="false" ht="12.75" hidden="false" customHeight="true" outlineLevel="0" collapsed="false">
      <c r="A50" s="95" t="s">
        <v>187</v>
      </c>
      <c r="B50" s="86" t="e">
        <f aca="false">VLOOKUP($A50,#REF!, 34, FALSE())</f>
        <v>#VALUE!</v>
      </c>
      <c r="C50" s="87" t="str">
        <f aca="false">CONCATENATE("unused_",A50)</f>
        <v>unused_SOC_GPIO08</v>
      </c>
      <c r="D50" s="88" t="e">
        <f aca="false">IF(LEN(VLOOKUP($A50,#REF!,8,FALSE())),LEFT(VLOOKUP($A50,#REF!,8,FALSE()),LEN(VLOOKUP($A50,#REF!,8,FALSE()))-2),"")</f>
        <v>#VALUE!</v>
      </c>
      <c r="E50" s="89" t="e">
        <f aca="false">IF(LEN(VLOOKUP($A50,#REF!,4,FALSE())),IF(INDEX(#REF!,MATCH($A50,#REF!,0),1),LEFT(VLOOKUP($A50,#REF!,4,FALSE()),LEN(VLOOKUP($A50,#REF!,4,FALSE()))-2),CONCATENATE(LEFT(VLOOKUP($A50,#REF!,4,FALSE()),LEN(VLOOKUP($A50,#REF!,4,FALSE()))-2),"*")),"")</f>
        <v>#VALUE!</v>
      </c>
      <c r="F50" s="90" t="e">
        <f aca="false">IF(LEN(VLOOKUP($A50,#REF!,5,FALSE())),IF(INDEX(#REF!,MATCH($A50,#REF!,0),2),LEFT(VLOOKUP($A50,#REF!,5,FALSE()),LEN(VLOOKUP($A50,#REF!,5,FALSE()))-2),CONCATENATE(LEFT(VLOOKUP($A50,#REF!,5,FALSE()),LEN(VLOOKUP($A50,#REF!,5,FALSE()))-2),"*")),"")</f>
        <v>#VALUE!</v>
      </c>
      <c r="G50" s="90" t="e">
        <f aca="false">IF(LEN(VLOOKUP($A50,#REF!,6,FALSE())),IF(INDEX(#REF!,MATCH($A50,#REF!,0),3),LEFT(VLOOKUP($A50,#REF!,6,FALSE()),LEN(VLOOKUP($A50,#REF!,6,FALSE()))-2),CONCATENATE(LEFT(VLOOKUP($A50,#REF!,6,FALSE()),LEN(VLOOKUP($A50,#REF!,6,FALSE()))-2),"*")),"")</f>
        <v>#VALUE!</v>
      </c>
      <c r="H50" s="91" t="e">
        <f aca="false">IF(LEN(VLOOKUP($A50,#REF!,7,FALSE())),IF(INDEX(#REF!,MATCH($A50,#REF!,0),4),LEFT(VLOOKUP($A50,#REF!,7,FALSE()),LEN(VLOOKUP($A50,#REF!,7,FALSE()))-2),CONCATENATE(LEFT(VLOOKUP($A50,#REF!,7,FALSE()),LEN(VLOOKUP($A50,#REF!,7,FALSE()))-2),"*")),"")</f>
        <v>#VALUE!</v>
      </c>
      <c r="I50" s="92" t="e">
        <f aca="false">IF(LEN(VLOOKUP($A50,#REF!,8,FALSE())),UPPER(RIGHT(VLOOKUP($A50,#REF!,8,FALSE()), 1)),"")</f>
        <v>#VALUE!</v>
      </c>
      <c r="J50" s="90" t="e">
        <f aca="false">IF(LEN(VLOOKUP($A50,#REF!,4,FALSE())),UPPER(RIGHT(VLOOKUP($A50,#REF!,4,FALSE()), 1)),"")</f>
        <v>#VALUE!</v>
      </c>
      <c r="K50" s="90" t="e">
        <f aca="false">IF(LEN(VLOOKUP($A50,#REF!,5,FALSE())),UPPER(RIGHT(VLOOKUP($A50,#REF!,5,FALSE()), 1)),"")</f>
        <v>#VALUE!</v>
      </c>
      <c r="L50" s="90" t="e">
        <f aca="false">IF(LEN(VLOOKUP($A50,#REF!,6,FALSE())),UPPER(RIGHT(VLOOKUP($A50,#REF!,6,FALSE()), 1)),"")</f>
        <v>#VALUE!</v>
      </c>
      <c r="M50" s="91" t="e">
        <f aca="false">IF(LEN(VLOOKUP($A50,#REF!,7,FALSE())),UPPER(RIGHT(VLOOKUP($A50,#REF!,7,FALSE()), 1)),"")</f>
        <v>#VALUE!</v>
      </c>
      <c r="N50" s="86" t="e">
        <f aca="false">IF(E50="","RSVD0")</f>
        <v>#VALUE!</v>
      </c>
      <c r="O50" s="86" t="e">
        <f aca="false">IF(F50="","RSVD1")</f>
        <v>#VALUE!</v>
      </c>
      <c r="P50" s="86" t="e">
        <f aca="false">IF(G50="","RSVD2")</f>
        <v>#VALUE!</v>
      </c>
      <c r="Q50" s="86" t="e">
        <f aca="false">IF(H50="","RSVD3")</f>
        <v>#VALUE!</v>
      </c>
      <c r="R50" s="120" t="s">
        <v>94</v>
      </c>
      <c r="S50" s="94" t="e">
        <f aca="false">HLOOKUP("Device Tree Pin Name",#REF!,MATCH($A50,#REF!,0),FALSE())</f>
        <v>#VALUE!</v>
      </c>
      <c r="T50" s="95" t="e">
        <f aca="false">HLOOKUP("power rail",#REF!,MATCH($A50,#REF!,0),FALSE())</f>
        <v>#VALUE!</v>
      </c>
      <c r="U50" s="96" t="e">
        <f aca="false">HLOOKUP("Wake Capable",#REF!,MATCH($A50,#REF!,0),FALSE())</f>
        <v>#VALUE!</v>
      </c>
      <c r="V50" s="96" t="e">
        <f aca="false">HLOOKUP("Strap",#REF!,MATCH($A50,#REF!,0),FALSE())</f>
        <v>#VALUE!</v>
      </c>
      <c r="W50" s="96" t="e">
        <f aca="false">HLOOKUP("GTE",#REF!,MATCH($A50,#REF!,0),FALSE())</f>
        <v>#VALUE!</v>
      </c>
      <c r="X50" s="96" t="e">
        <f aca="false">HLOOKUP("DPD_Control",#REF!,MATCH($A50,#REF!,0),FALSE())</f>
        <v>#VALUE!</v>
      </c>
      <c r="Y50" s="96" t="e">
        <f aca="false">HLOOKUP("DPD_Group",#REF!,MATCH($A50,#REF!,0),FALSE())</f>
        <v>#VALUE!</v>
      </c>
      <c r="Z50" s="95" t="e">
        <f aca="false">HLOOKUP("Pad Category",#REF!,MATCH($A50,#REF!,0),FALSE())</f>
        <v>#VALUE!</v>
      </c>
      <c r="AA50" s="95" t="e">
        <f aca="false">HLOOKUP("Pad type",#REF!,MATCH($A50,#REF!,0),FALSE())</f>
        <v>#VALUE!</v>
      </c>
      <c r="AB50" s="95" t="e">
        <f aca="false">HLOOKUP("Pull Strength",#REF!,MATCH($A50,#REF!,0),FALSE())</f>
        <v>#VALUE!</v>
      </c>
      <c r="AC50" s="95" t="e">
        <f aca="false">HLOOKUP("POR Pin State",#REF!,MATCH($A50,#REF!,0),FALSE())</f>
        <v>#VALUE!</v>
      </c>
      <c r="AD50" s="95" t="str">
        <f aca="false">IF(OR($AQ50="",$AQ50=$C50),$R50,IF($AQ50=$D50,SUBSTITUTE(SUBSTITUTE($AQ50,"GPIO3_","GPIO_"),".0",""),IF($AQ50=$E50,$N50,IF($AQ50=$F50,$O50,IF($AQ50=$G50,$P50,IF($AQ50=$H50,$Q50,"INVALID"))))))</f>
        <v>RSVD0</v>
      </c>
      <c r="AE50" s="121"/>
      <c r="AF50" s="98" t="str">
        <f aca="false">IF(AND(OR($AS50="Int PU",$AS50="Int PD"),OR(AND($AZ50&lt;&gt;"",$AZ50&lt;&gt;"0"),AND($BA50&lt;&gt;"",$BA50&lt;&gt;"0"))),"INVALID",IF(OR($AQ50=$C50,$AS50="Int PD"),"PULL_DOWN",IF(OR($AS50="Int PU",AND($AE50="YES",OR($AZ50="",$AZ50="0"),OR($BA50="",$BA50="0"),OR($AR50="Input",$AR50="Bidirectional"))),"PULL_UP","NORMAL")))</f>
        <v>PULL_DOWN</v>
      </c>
      <c r="AG50" s="98" t="e">
        <f aca="false">IF($AU50="Input", "TRISTATE", IF($AV50="Z","TRISTATE",IF($AT50=$F50,"TRISTATE","NORMAL")))</f>
        <v>#VALUE!</v>
      </c>
      <c r="AH50" s="98" t="e">
        <f aca="false">IF($AT50=$H50,"ENABLE",IF(OR($AT50=$F50,$AU50="Output"),"DISABLE","ENABLE"))</f>
        <v>#VALUE!</v>
      </c>
      <c r="AI50" s="122" t="e">
        <f aca="false">IF($AT50&lt;&gt;$G50,"N/A",IF($AV50="Drive 1", "1", IF($AV50="Drive 0", "0", "")))</f>
        <v>#VALUE!</v>
      </c>
      <c r="AJ50" s="99" t="b">
        <f aca="false">TRUE()</f>
        <v>1</v>
      </c>
      <c r="AK50" s="99" t="b">
        <f aca="false">TRUE()</f>
        <v>1</v>
      </c>
      <c r="AL50" s="99" t="b">
        <f aca="false">TRUE()</f>
        <v>1</v>
      </c>
      <c r="AM50" s="99" t="b">
        <f aca="false">TRUE()</f>
        <v>1</v>
      </c>
      <c r="AN50" s="99" t="b">
        <f aca="false">TRUE()</f>
        <v>1</v>
      </c>
      <c r="AO50" s="99" t="b">
        <f aca="false">TRUE()</f>
        <v>1</v>
      </c>
      <c r="AP50" s="100" t="str">
        <f aca="false">IF(AND($AJ50:$AO50), "VALID", "INVALID")</f>
        <v>VALID</v>
      </c>
      <c r="AQ50" s="123" t="s">
        <v>188</v>
      </c>
      <c r="AR50" s="124" t="s">
        <v>79</v>
      </c>
      <c r="AS50" s="103"/>
      <c r="AT50" s="125"/>
      <c r="AU50" s="125"/>
      <c r="AV50" s="125"/>
      <c r="AW50" s="125"/>
      <c r="AX50" s="103" t="s">
        <v>85</v>
      </c>
      <c r="AY50" s="125"/>
      <c r="AZ50" s="126"/>
      <c r="BA50" s="126"/>
      <c r="BB50" s="127"/>
      <c r="BC50" s="125"/>
      <c r="BD50" s="128"/>
      <c r="BE50" s="129" t="s">
        <v>3</v>
      </c>
      <c r="BF50" s="108" t="e">
        <f aca="false">VLOOKUP($A50,#REF!, 34, FALSE())</f>
        <v>#VALUE!</v>
      </c>
      <c r="BG50" s="108" t="e">
        <f aca="false">VLOOKUP($A50,#REF!, 22, FALSE())</f>
        <v>#VALUE!</v>
      </c>
      <c r="BH50" s="109"/>
    </row>
    <row r="51" customFormat="false" ht="12.75" hidden="false" customHeight="true" outlineLevel="0" collapsed="false">
      <c r="A51" s="95" t="s">
        <v>189</v>
      </c>
      <c r="B51" s="86" t="e">
        <f aca="false">VLOOKUP($A51,#REF!, 34, FALSE())</f>
        <v>#VALUE!</v>
      </c>
      <c r="C51" s="87" t="str">
        <f aca="false">CONCATENATE("unused_",A51)</f>
        <v>unused_NVDBG_SEL</v>
      </c>
      <c r="D51" s="88" t="e">
        <f aca="false">IF(LEN(VLOOKUP($A51,#REF!,8,FALSE())),LEFT(VLOOKUP($A51,#REF!,8,FALSE()),LEN(VLOOKUP($A51,#REF!,8,FALSE()))-2),"")</f>
        <v>#VALUE!</v>
      </c>
      <c r="E51" s="89" t="e">
        <f aca="false">IF(LEN(VLOOKUP($A51,#REF!,4,FALSE())),IF(INDEX(#REF!,MATCH($A51,#REF!,0),1),LEFT(VLOOKUP($A51,#REF!,4,FALSE()),LEN(VLOOKUP($A51,#REF!,4,FALSE()))-2),CONCATENATE(LEFT(VLOOKUP($A51,#REF!,4,FALSE()),LEN(VLOOKUP($A51,#REF!,4,FALSE()))-2),"*")),"")</f>
        <v>#VALUE!</v>
      </c>
      <c r="F51" s="90" t="e">
        <f aca="false">IF(LEN(VLOOKUP($A51,#REF!,5,FALSE())),IF(INDEX(#REF!,MATCH($A51,#REF!,0),2),LEFT(VLOOKUP($A51,#REF!,5,FALSE()),LEN(VLOOKUP($A51,#REF!,5,FALSE()))-2),CONCATENATE(LEFT(VLOOKUP($A51,#REF!,5,FALSE()),LEN(VLOOKUP($A51,#REF!,5,FALSE()))-2),"*")),"")</f>
        <v>#VALUE!</v>
      </c>
      <c r="G51" s="90" t="e">
        <f aca="false">IF(LEN(VLOOKUP($A51,#REF!,6,FALSE())),IF(INDEX(#REF!,MATCH($A51,#REF!,0),3),LEFT(VLOOKUP($A51,#REF!,6,FALSE()),LEN(VLOOKUP($A51,#REF!,6,FALSE()))-2),CONCATENATE(LEFT(VLOOKUP($A51,#REF!,6,FALSE()),LEN(VLOOKUP($A51,#REF!,6,FALSE()))-2),"*")),"")</f>
        <v>#VALUE!</v>
      </c>
      <c r="H51" s="91" t="e">
        <f aca="false">IF(LEN(VLOOKUP($A51,#REF!,7,FALSE())),IF(INDEX(#REF!,MATCH($A51,#REF!,0),4),LEFT(VLOOKUP($A51,#REF!,7,FALSE()),LEN(VLOOKUP($A51,#REF!,7,FALSE()))-2),CONCATENATE(LEFT(VLOOKUP($A51,#REF!,7,FALSE()),LEN(VLOOKUP($A51,#REF!,7,FALSE()))-2),"*")),"")</f>
        <v>#VALUE!</v>
      </c>
      <c r="I51" s="92" t="e">
        <f aca="false">IF(LEN(VLOOKUP($A51,#REF!,8,FALSE())),UPPER(RIGHT(VLOOKUP($A51,#REF!,8,FALSE()), 1)),"")</f>
        <v>#VALUE!</v>
      </c>
      <c r="J51" s="90" t="e">
        <f aca="false">IF(LEN(VLOOKUP($A51,#REF!,4,FALSE())),UPPER(RIGHT(VLOOKUP($A51,#REF!,4,FALSE()), 1)),"")</f>
        <v>#VALUE!</v>
      </c>
      <c r="K51" s="90" t="e">
        <f aca="false">IF(LEN(VLOOKUP($A51,#REF!,5,FALSE())),UPPER(RIGHT(VLOOKUP($A51,#REF!,5,FALSE()), 1)),"")</f>
        <v>#VALUE!</v>
      </c>
      <c r="L51" s="90" t="e">
        <f aca="false">IF(LEN(VLOOKUP($A51,#REF!,6,FALSE())),UPPER(RIGHT(VLOOKUP($A51,#REF!,6,FALSE()), 1)),"")</f>
        <v>#VALUE!</v>
      </c>
      <c r="M51" s="91" t="e">
        <f aca="false">IF(LEN(VLOOKUP($A51,#REF!,7,FALSE())),UPPER(RIGHT(VLOOKUP($A51,#REF!,7,FALSE()), 1)),"")</f>
        <v>#VALUE!</v>
      </c>
      <c r="N51" s="93"/>
      <c r="O51" s="93"/>
      <c r="P51" s="93"/>
      <c r="Q51" s="93"/>
      <c r="R51" s="93"/>
      <c r="S51" s="100" t="e">
        <f aca="false">HLOOKUP("Device Tree Pin Name",#REF!,MATCH($A51,#REF!,0),FALSE())</f>
        <v>#VALUE!</v>
      </c>
      <c r="T51" s="95" t="e">
        <f aca="false">HLOOKUP("power rail",#REF!,MATCH($A51,#REF!,0),FALSE())</f>
        <v>#VALUE!</v>
      </c>
      <c r="U51" s="96" t="e">
        <f aca="false">HLOOKUP("Wake Capable",#REF!,MATCH($A51,#REF!,0),FALSE())</f>
        <v>#VALUE!</v>
      </c>
      <c r="V51" s="96" t="e">
        <f aca="false">HLOOKUP("Strap",#REF!,MATCH($A51,#REF!,0),FALSE())</f>
        <v>#VALUE!</v>
      </c>
      <c r="W51" s="96" t="e">
        <f aca="false">HLOOKUP("GTE",#REF!,MATCH($A51,#REF!,0),FALSE())</f>
        <v>#VALUE!</v>
      </c>
      <c r="X51" s="96" t="e">
        <f aca="false">HLOOKUP("DPD_Control",#REF!,MATCH($A51,#REF!,0),FALSE())</f>
        <v>#VALUE!</v>
      </c>
      <c r="Y51" s="96" t="e">
        <f aca="false">HLOOKUP("DPD_Group",#REF!,MATCH($A51,#REF!,0),FALSE())</f>
        <v>#VALUE!</v>
      </c>
      <c r="Z51" s="95" t="e">
        <f aca="false">HLOOKUP("Pad Category",#REF!,MATCH($A51,#REF!,0),FALSE())</f>
        <v>#VALUE!</v>
      </c>
      <c r="AA51" s="95" t="e">
        <f aca="false">HLOOKUP("Pad type",#REF!,MATCH($A51,#REF!,0),FALSE())</f>
        <v>#VALUE!</v>
      </c>
      <c r="AB51" s="95" t="e">
        <f aca="false">HLOOKUP("Pull Strength",#REF!,MATCH($A51,#REF!,0),FALSE())</f>
        <v>#VALUE!</v>
      </c>
      <c r="AC51" s="95" t="e">
        <f aca="false">HLOOKUP("POR Pin State",#REF!,MATCH($A51,#REF!,0),FALSE())</f>
        <v>#VALUE!</v>
      </c>
      <c r="AD51" s="97"/>
      <c r="AE51" s="97"/>
      <c r="AF51" s="98" t="str">
        <f aca="false">IF(AND(OR($AS51="Int PU",$AS51="Int PD"),OR(AND($AZ51&lt;&gt;"",$AZ51&lt;&gt;"0"),AND($BA51&lt;&gt;"",$BA51&lt;&gt;"0"))),"INVALID",IF(OR($AQ51=$C51,$AS51="Int PD"),"PULL_DOWN",IF(OR($AS51="Int PU",AND($AE51="YES",OR($AZ51="",$AZ51="0"),OR($BA51="",$BA51="0"),OR($AR51="Input",$AR51="Bidirectional"))),"PULL_UP","NORMAL")))</f>
        <v>PULL_DOWN</v>
      </c>
      <c r="AG51" s="98" t="e">
        <f aca="false">IF($AU51="Input", "TRISTATE", IF($AV51="Z","TRISTATE",IF($AT51=$F51,"TRISTATE","NORMAL")))</f>
        <v>#VALUE!</v>
      </c>
      <c r="AH51" s="98" t="e">
        <f aca="false">IF(OR($AT51=$F51,$AU51="Output"),"DISABLE","ENABLE")</f>
        <v>#VALUE!</v>
      </c>
      <c r="AI51" s="97"/>
      <c r="AJ51" s="99" t="b">
        <f aca="false">TRUE()</f>
        <v>1</v>
      </c>
      <c r="AK51" s="99" t="b">
        <f aca="false">TRUE()</f>
        <v>1</v>
      </c>
      <c r="AL51" s="99" t="b">
        <f aca="false">TRUE()</f>
        <v>1</v>
      </c>
      <c r="AM51" s="99" t="b">
        <f aca="false">TRUE()</f>
        <v>1</v>
      </c>
      <c r="AN51" s="99" t="b">
        <f aca="false">TRUE()</f>
        <v>1</v>
      </c>
      <c r="AO51" s="99" t="b">
        <f aca="false">TRUE()</f>
        <v>1</v>
      </c>
      <c r="AP51" s="100" t="str">
        <f aca="false">IF(AND($AJ51:$AO51), "VALID", "INVALID")</f>
        <v>VALID</v>
      </c>
      <c r="AQ51" s="101" t="s">
        <v>190</v>
      </c>
      <c r="AR51" s="102" t="s">
        <v>79</v>
      </c>
      <c r="AS51" s="103"/>
      <c r="AT51" s="103" t="s">
        <v>89</v>
      </c>
      <c r="AU51" s="104"/>
      <c r="AV51" s="104"/>
      <c r="AW51" s="104"/>
      <c r="AX51" s="104"/>
      <c r="AY51" s="104"/>
      <c r="AZ51" s="103"/>
      <c r="BA51" s="103"/>
      <c r="BB51" s="105"/>
      <c r="BC51" s="104"/>
      <c r="BD51" s="106"/>
      <c r="BE51" s="111" t="s">
        <v>189</v>
      </c>
      <c r="BF51" s="108" t="e">
        <f aca="false">VLOOKUP($A51,#REF!, 34, FALSE())</f>
        <v>#VALUE!</v>
      </c>
      <c r="BG51" s="108" t="e">
        <f aca="false">VLOOKUP($A51,#REF!, 22, FALSE())</f>
        <v>#VALUE!</v>
      </c>
      <c r="BH51" s="109"/>
    </row>
    <row r="52" customFormat="false" ht="12.75" hidden="false" customHeight="true" outlineLevel="0" collapsed="false">
      <c r="A52" s="95" t="s">
        <v>191</v>
      </c>
      <c r="B52" s="86" t="e">
        <f aca="false">VLOOKUP($A52,#REF!, 34, FALSE())</f>
        <v>#VALUE!</v>
      </c>
      <c r="C52" s="87" t="str">
        <f aca="false">CONCATENATE("unused_",A52)</f>
        <v>unused_NVJTAG_SEL</v>
      </c>
      <c r="D52" s="88" t="e">
        <f aca="false">IF(LEN(VLOOKUP($A52,#REF!,8,FALSE())),LEFT(VLOOKUP($A52,#REF!,8,FALSE()),LEN(VLOOKUP($A52,#REF!,8,FALSE()))-2),"")</f>
        <v>#VALUE!</v>
      </c>
      <c r="E52" s="89" t="e">
        <f aca="false">IF(LEN(VLOOKUP($A52,#REF!,4,FALSE())),IF(INDEX(#REF!,MATCH($A52,#REF!,0),1),LEFT(VLOOKUP($A52,#REF!,4,FALSE()),LEN(VLOOKUP($A52,#REF!,4,FALSE()))-2),CONCATENATE(LEFT(VLOOKUP($A52,#REF!,4,FALSE()),LEN(VLOOKUP($A52,#REF!,4,FALSE()))-2),"*")),"")</f>
        <v>#VALUE!</v>
      </c>
      <c r="F52" s="90" t="e">
        <f aca="false">IF(LEN(VLOOKUP($A52,#REF!,5,FALSE())),IF(INDEX(#REF!,MATCH($A52,#REF!,0),2),LEFT(VLOOKUP($A52,#REF!,5,FALSE()),LEN(VLOOKUP($A52,#REF!,5,FALSE()))-2),CONCATENATE(LEFT(VLOOKUP($A52,#REF!,5,FALSE()),LEN(VLOOKUP($A52,#REF!,5,FALSE()))-2),"*")),"")</f>
        <v>#VALUE!</v>
      </c>
      <c r="G52" s="90" t="e">
        <f aca="false">IF(LEN(VLOOKUP($A52,#REF!,6,FALSE())),IF(INDEX(#REF!,MATCH($A52,#REF!,0),3),LEFT(VLOOKUP($A52,#REF!,6,FALSE()),LEN(VLOOKUP($A52,#REF!,6,FALSE()))-2),CONCATENATE(LEFT(VLOOKUP($A52,#REF!,6,FALSE()),LEN(VLOOKUP($A52,#REF!,6,FALSE()))-2),"*")),"")</f>
        <v>#VALUE!</v>
      </c>
      <c r="H52" s="91" t="e">
        <f aca="false">IF(LEN(VLOOKUP($A52,#REF!,7,FALSE())),IF(INDEX(#REF!,MATCH($A52,#REF!,0),4),LEFT(VLOOKUP($A52,#REF!,7,FALSE()),LEN(VLOOKUP($A52,#REF!,7,FALSE()))-2),CONCATENATE(LEFT(VLOOKUP($A52,#REF!,7,FALSE()),LEN(VLOOKUP($A52,#REF!,7,FALSE()))-2),"*")),"")</f>
        <v>#VALUE!</v>
      </c>
      <c r="I52" s="92" t="e">
        <f aca="false">IF(LEN(VLOOKUP($A52,#REF!,8,FALSE())),UPPER(RIGHT(VLOOKUP($A52,#REF!,8,FALSE()), 1)),"")</f>
        <v>#VALUE!</v>
      </c>
      <c r="J52" s="90" t="e">
        <f aca="false">IF(LEN(VLOOKUP($A52,#REF!,4,FALSE())),UPPER(RIGHT(VLOOKUP($A52,#REF!,4,FALSE()), 1)),"")</f>
        <v>#VALUE!</v>
      </c>
      <c r="K52" s="90" t="e">
        <f aca="false">IF(LEN(VLOOKUP($A52,#REF!,5,FALSE())),UPPER(RIGHT(VLOOKUP($A52,#REF!,5,FALSE()), 1)),"")</f>
        <v>#VALUE!</v>
      </c>
      <c r="L52" s="90" t="e">
        <f aca="false">IF(LEN(VLOOKUP($A52,#REF!,6,FALSE())),UPPER(RIGHT(VLOOKUP($A52,#REF!,6,FALSE()), 1)),"")</f>
        <v>#VALUE!</v>
      </c>
      <c r="M52" s="91" t="e">
        <f aca="false">IF(LEN(VLOOKUP($A52,#REF!,7,FALSE())),UPPER(RIGHT(VLOOKUP($A52,#REF!,7,FALSE()), 1)),"")</f>
        <v>#VALUE!</v>
      </c>
      <c r="N52" s="93"/>
      <c r="O52" s="93"/>
      <c r="P52" s="93"/>
      <c r="Q52" s="93"/>
      <c r="R52" s="93"/>
      <c r="S52" s="100" t="e">
        <f aca="false">HLOOKUP("Device Tree Pin Name",#REF!,MATCH($A52,#REF!,0),FALSE())</f>
        <v>#VALUE!</v>
      </c>
      <c r="T52" s="95" t="e">
        <f aca="false">HLOOKUP("power rail",#REF!,MATCH($A52,#REF!,0),FALSE())</f>
        <v>#VALUE!</v>
      </c>
      <c r="U52" s="96" t="e">
        <f aca="false">HLOOKUP("Wake Capable",#REF!,MATCH($A52,#REF!,0),FALSE())</f>
        <v>#VALUE!</v>
      </c>
      <c r="V52" s="96" t="e">
        <f aca="false">HLOOKUP("Strap",#REF!,MATCH($A52,#REF!,0),FALSE())</f>
        <v>#VALUE!</v>
      </c>
      <c r="W52" s="96" t="e">
        <f aca="false">HLOOKUP("GTE",#REF!,MATCH($A52,#REF!,0),FALSE())</f>
        <v>#VALUE!</v>
      </c>
      <c r="X52" s="96" t="e">
        <f aca="false">HLOOKUP("DPD_Control",#REF!,MATCH($A52,#REF!,0),FALSE())</f>
        <v>#VALUE!</v>
      </c>
      <c r="Y52" s="96" t="e">
        <f aca="false">HLOOKUP("DPD_Group",#REF!,MATCH($A52,#REF!,0),FALSE())</f>
        <v>#VALUE!</v>
      </c>
      <c r="Z52" s="95" t="e">
        <f aca="false">HLOOKUP("Pad Category",#REF!,MATCH($A52,#REF!,0),FALSE())</f>
        <v>#VALUE!</v>
      </c>
      <c r="AA52" s="95" t="e">
        <f aca="false">HLOOKUP("Pad type",#REF!,MATCH($A52,#REF!,0),FALSE())</f>
        <v>#VALUE!</v>
      </c>
      <c r="AB52" s="95" t="e">
        <f aca="false">HLOOKUP("Pull Strength",#REF!,MATCH($A52,#REF!,0),FALSE())</f>
        <v>#VALUE!</v>
      </c>
      <c r="AC52" s="95" t="e">
        <f aca="false">HLOOKUP("POR Pin State",#REF!,MATCH($A52,#REF!,0),FALSE())</f>
        <v>#VALUE!</v>
      </c>
      <c r="AD52" s="97"/>
      <c r="AE52" s="97"/>
      <c r="AF52" s="98" t="str">
        <f aca="false">IF(AND(OR($AS52="Int PU",$AS52="Int PD"),OR(AND($AZ52&lt;&gt;"",$AZ52&lt;&gt;"0"),AND($BA52&lt;&gt;"",$BA52&lt;&gt;"0"))),"INVALID",IF(OR($AQ52=$C52,$AS52="Int PD"),"PULL_DOWN",IF(OR($AS52="Int PU",AND($AE52="YES",OR($AZ52="",$AZ52="0"),OR($BA52="",$BA52="0"),OR($AR52="Input",$AR52="Bidirectional"))),"PULL_UP","NORMAL")))</f>
        <v>PULL_DOWN</v>
      </c>
      <c r="AG52" s="98" t="e">
        <f aca="false">IF($AU52="Input", "TRISTATE", IF($AV52="Z","TRISTATE",IF($AT52=$F52,"TRISTATE","NORMAL")))</f>
        <v>#VALUE!</v>
      </c>
      <c r="AH52" s="98" t="e">
        <f aca="false">IF(OR($AT52=$F52,$AU52="Output"),"DISABLE","ENABLE")</f>
        <v>#VALUE!</v>
      </c>
      <c r="AI52" s="97"/>
      <c r="AJ52" s="99" t="b">
        <f aca="false">TRUE()</f>
        <v>1</v>
      </c>
      <c r="AK52" s="99" t="b">
        <f aca="false">TRUE()</f>
        <v>1</v>
      </c>
      <c r="AL52" s="99" t="b">
        <f aca="false">TRUE()</f>
        <v>1</v>
      </c>
      <c r="AM52" s="99" t="b">
        <f aca="false">TRUE()</f>
        <v>1</v>
      </c>
      <c r="AN52" s="99" t="b">
        <f aca="false">TRUE()</f>
        <v>1</v>
      </c>
      <c r="AO52" s="99" t="b">
        <f aca="false">TRUE()</f>
        <v>1</v>
      </c>
      <c r="AP52" s="100" t="str">
        <f aca="false">IF(AND($AJ52:$AO52), "VALID", "INVALID")</f>
        <v>VALID</v>
      </c>
      <c r="AQ52" s="101" t="s">
        <v>192</v>
      </c>
      <c r="AR52" s="102" t="s">
        <v>79</v>
      </c>
      <c r="AS52" s="103"/>
      <c r="AT52" s="104"/>
      <c r="AU52" s="104"/>
      <c r="AV52" s="104"/>
      <c r="AW52" s="104"/>
      <c r="AX52" s="104"/>
      <c r="AY52" s="104"/>
      <c r="AZ52" s="103"/>
      <c r="BA52" s="103"/>
      <c r="BB52" s="105"/>
      <c r="BC52" s="104"/>
      <c r="BD52" s="106"/>
      <c r="BE52" s="111" t="s">
        <v>191</v>
      </c>
      <c r="BF52" s="108" t="e">
        <f aca="false">VLOOKUP($A52,#REF!, 34, FALSE())</f>
        <v>#VALUE!</v>
      </c>
      <c r="BG52" s="108" t="e">
        <f aca="false">VLOOKUP($A52,#REF!, 22, FALSE())</f>
        <v>#VALUE!</v>
      </c>
      <c r="BH52" s="109"/>
    </row>
    <row r="53" customFormat="false" ht="12.75" hidden="false" customHeight="true" outlineLevel="0" collapsed="false">
      <c r="A53" s="95" t="s">
        <v>193</v>
      </c>
      <c r="B53" s="86" t="e">
        <f aca="false">VLOOKUP($A53,#REF!, 34, FALSE())</f>
        <v>#VALUE!</v>
      </c>
      <c r="C53" s="87" t="str">
        <f aca="false">CONCATENATE("unused_",A53)</f>
        <v>unused_JTAG_TRST_</v>
      </c>
      <c r="D53" s="88" t="e">
        <f aca="false">IF(LEN(VLOOKUP($A53,#REF!,8,FALSE())),LEFT(VLOOKUP($A53,#REF!,8,FALSE()),LEN(VLOOKUP($A53,#REF!,8,FALSE()))-2),"")</f>
        <v>#VALUE!</v>
      </c>
      <c r="E53" s="89" t="e">
        <f aca="false">IF(LEN(VLOOKUP($A53,#REF!,4,FALSE())),IF(INDEX(#REF!,MATCH($A53,#REF!,0),1),LEFT(VLOOKUP($A53,#REF!,4,FALSE()),LEN(VLOOKUP($A53,#REF!,4,FALSE()))-2),CONCATENATE(LEFT(VLOOKUP($A53,#REF!,4,FALSE()),LEN(VLOOKUP($A53,#REF!,4,FALSE()))-2),"*")),"")</f>
        <v>#VALUE!</v>
      </c>
      <c r="F53" s="90" t="e">
        <f aca="false">IF(LEN(VLOOKUP($A53,#REF!,5,FALSE())),IF(INDEX(#REF!,MATCH($A53,#REF!,0),2),LEFT(VLOOKUP($A53,#REF!,5,FALSE()),LEN(VLOOKUP($A53,#REF!,5,FALSE()))-2),CONCATENATE(LEFT(VLOOKUP($A53,#REF!,5,FALSE()),LEN(VLOOKUP($A53,#REF!,5,FALSE()))-2),"*")),"")</f>
        <v>#VALUE!</v>
      </c>
      <c r="G53" s="90" t="e">
        <f aca="false">IF(LEN(VLOOKUP($A53,#REF!,6,FALSE())),IF(INDEX(#REF!,MATCH($A53,#REF!,0),3),LEFT(VLOOKUP($A53,#REF!,6,FALSE()),LEN(VLOOKUP($A53,#REF!,6,FALSE()))-2),CONCATENATE(LEFT(VLOOKUP($A53,#REF!,6,FALSE()),LEN(VLOOKUP($A53,#REF!,6,FALSE()))-2),"*")),"")</f>
        <v>#VALUE!</v>
      </c>
      <c r="H53" s="91" t="e">
        <f aca="false">IF(LEN(VLOOKUP($A53,#REF!,7,FALSE())),IF(INDEX(#REF!,MATCH($A53,#REF!,0),4),LEFT(VLOOKUP($A53,#REF!,7,FALSE()),LEN(VLOOKUP($A53,#REF!,7,FALSE()))-2),CONCATENATE(LEFT(VLOOKUP($A53,#REF!,7,FALSE()),LEN(VLOOKUP($A53,#REF!,7,FALSE()))-2),"*")),"")</f>
        <v>#VALUE!</v>
      </c>
      <c r="I53" s="92" t="e">
        <f aca="false">IF(LEN(VLOOKUP($A53,#REF!,8,FALSE())),UPPER(RIGHT(VLOOKUP($A53,#REF!,8,FALSE()), 1)),"")</f>
        <v>#VALUE!</v>
      </c>
      <c r="J53" s="90" t="e">
        <f aca="false">IF(LEN(VLOOKUP($A53,#REF!,4,FALSE())),UPPER(RIGHT(VLOOKUP($A53,#REF!,4,FALSE()), 1)),"")</f>
        <v>#VALUE!</v>
      </c>
      <c r="K53" s="90" t="e">
        <f aca="false">IF(LEN(VLOOKUP($A53,#REF!,5,FALSE())),UPPER(RIGHT(VLOOKUP($A53,#REF!,5,FALSE()), 1)),"")</f>
        <v>#VALUE!</v>
      </c>
      <c r="L53" s="90" t="e">
        <f aca="false">IF(LEN(VLOOKUP($A53,#REF!,6,FALSE())),UPPER(RIGHT(VLOOKUP($A53,#REF!,6,FALSE()), 1)),"")</f>
        <v>#VALUE!</v>
      </c>
      <c r="M53" s="91" t="e">
        <f aca="false">IF(LEN(VLOOKUP($A53,#REF!,7,FALSE())),UPPER(RIGHT(VLOOKUP($A53,#REF!,7,FALSE()), 1)),"")</f>
        <v>#VALUE!</v>
      </c>
      <c r="N53" s="93"/>
      <c r="O53" s="93"/>
      <c r="P53" s="93"/>
      <c r="Q53" s="93"/>
      <c r="R53" s="93"/>
      <c r="S53" s="100" t="e">
        <f aca="false">HLOOKUP("Device Tree Pin Name",#REF!,MATCH($A53,#REF!,0),FALSE())</f>
        <v>#VALUE!</v>
      </c>
      <c r="T53" s="95" t="e">
        <f aca="false">HLOOKUP("power rail",#REF!,MATCH($A53,#REF!,0),FALSE())</f>
        <v>#VALUE!</v>
      </c>
      <c r="U53" s="96" t="e">
        <f aca="false">HLOOKUP("Wake Capable",#REF!,MATCH($A53,#REF!,0),FALSE())</f>
        <v>#VALUE!</v>
      </c>
      <c r="V53" s="96" t="e">
        <f aca="false">HLOOKUP("Strap",#REF!,MATCH($A53,#REF!,0),FALSE())</f>
        <v>#VALUE!</v>
      </c>
      <c r="W53" s="96" t="e">
        <f aca="false">HLOOKUP("GTE",#REF!,MATCH($A53,#REF!,0),FALSE())</f>
        <v>#VALUE!</v>
      </c>
      <c r="X53" s="96" t="e">
        <f aca="false">HLOOKUP("DPD_Control",#REF!,MATCH($A53,#REF!,0),FALSE())</f>
        <v>#VALUE!</v>
      </c>
      <c r="Y53" s="96" t="e">
        <f aca="false">HLOOKUP("DPD_Group",#REF!,MATCH($A53,#REF!,0),FALSE())</f>
        <v>#VALUE!</v>
      </c>
      <c r="Z53" s="95" t="e">
        <f aca="false">HLOOKUP("Pad Category",#REF!,MATCH($A53,#REF!,0),FALSE())</f>
        <v>#VALUE!</v>
      </c>
      <c r="AA53" s="95" t="e">
        <f aca="false">HLOOKUP("Pad type",#REF!,MATCH($A53,#REF!,0),FALSE())</f>
        <v>#VALUE!</v>
      </c>
      <c r="AB53" s="95" t="e">
        <f aca="false">HLOOKUP("Pull Strength",#REF!,MATCH($A53,#REF!,0),FALSE())</f>
        <v>#VALUE!</v>
      </c>
      <c r="AC53" s="95" t="e">
        <f aca="false">HLOOKUP("POR Pin State",#REF!,MATCH($A53,#REF!,0),FALSE())</f>
        <v>#VALUE!</v>
      </c>
      <c r="AD53" s="97"/>
      <c r="AE53" s="97"/>
      <c r="AF53" s="98" t="str">
        <f aca="false">IF(AND(OR($AS53="Int PU",$AS53="Int PD"),OR(AND($AZ53&lt;&gt;"",$AZ53&lt;&gt;"0"),AND($BA53&lt;&gt;"",$BA53&lt;&gt;"0"))),"INVALID",IF(OR($AQ53=$C53,$AS53="Int PD"),"PULL_DOWN",IF(OR($AS53="Int PU",AND($AE53="YES",OR($AZ53="",$AZ53="0"),OR($BA53="",$BA53="0"),OR($AR53="Input",$AR53="Bidirectional"))),"PULL_UP","NORMAL")))</f>
        <v>PULL_DOWN</v>
      </c>
      <c r="AG53" s="98" t="e">
        <f aca="false">IF($AU53="Input", "TRISTATE", IF($AV53="Z","TRISTATE",IF($AT53=$F53,"TRISTATE","NORMAL")))</f>
        <v>#VALUE!</v>
      </c>
      <c r="AH53" s="98" t="e">
        <f aca="false">IF(OR($AT53=$F53,$AU53="Output"),"DISABLE","ENABLE")</f>
        <v>#VALUE!</v>
      </c>
      <c r="AI53" s="97"/>
      <c r="AJ53" s="99" t="b">
        <f aca="false">TRUE()</f>
        <v>1</v>
      </c>
      <c r="AK53" s="99" t="b">
        <f aca="false">TRUE()</f>
        <v>1</v>
      </c>
      <c r="AL53" s="99" t="b">
        <f aca="false">TRUE()</f>
        <v>1</v>
      </c>
      <c r="AM53" s="99" t="b">
        <f aca="false">TRUE()</f>
        <v>1</v>
      </c>
      <c r="AN53" s="99" t="b">
        <f aca="false">TRUE()</f>
        <v>1</v>
      </c>
      <c r="AO53" s="99" t="b">
        <f aca="false">TRUE()</f>
        <v>1</v>
      </c>
      <c r="AP53" s="100" t="str">
        <f aca="false">IF(AND($AJ53:$AO53), "VALID", "INVALID")</f>
        <v>VALID</v>
      </c>
      <c r="AQ53" s="101" t="s">
        <v>194</v>
      </c>
      <c r="AR53" s="102" t="s">
        <v>79</v>
      </c>
      <c r="AS53" s="103"/>
      <c r="AT53" s="104"/>
      <c r="AU53" s="130"/>
      <c r="AV53" s="130"/>
      <c r="AW53" s="104"/>
      <c r="AX53" s="104"/>
      <c r="AY53" s="104"/>
      <c r="AZ53" s="103"/>
      <c r="BA53" s="103"/>
      <c r="BB53" s="105"/>
      <c r="BC53" s="104"/>
      <c r="BD53" s="106"/>
      <c r="BE53" s="111" t="s">
        <v>193</v>
      </c>
      <c r="BF53" s="108" t="e">
        <f aca="false">VLOOKUP($A53,#REF!, 34, FALSE())</f>
        <v>#VALUE!</v>
      </c>
      <c r="BG53" s="108" t="e">
        <f aca="false">VLOOKUP($A53,#REF!, 22, FALSE())</f>
        <v>#VALUE!</v>
      </c>
      <c r="BH53" s="109"/>
    </row>
    <row r="54" customFormat="false" ht="12.75" hidden="false" customHeight="true" outlineLevel="0" collapsed="false">
      <c r="A54" s="95" t="s">
        <v>195</v>
      </c>
      <c r="B54" s="86" t="e">
        <f aca="false">VLOOKUP($A54,#REF!, 34, FALSE())</f>
        <v>#VALUE!</v>
      </c>
      <c r="C54" s="87" t="str">
        <f aca="false">CONCATENATE("unused_",A54)</f>
        <v>unused_JTAG_TDO</v>
      </c>
      <c r="D54" s="88" t="e">
        <f aca="false">IF(LEN(VLOOKUP($A54,#REF!,8,FALSE())),LEFT(VLOOKUP($A54,#REF!,8,FALSE()),LEN(VLOOKUP($A54,#REF!,8,FALSE()))-2),"")</f>
        <v>#VALUE!</v>
      </c>
      <c r="E54" s="89" t="e">
        <f aca="false">IF(LEN(VLOOKUP($A54,#REF!,4,FALSE())),IF(INDEX(#REF!,MATCH($A54,#REF!,0),1),LEFT(VLOOKUP($A54,#REF!,4,FALSE()),LEN(VLOOKUP($A54,#REF!,4,FALSE()))-2),CONCATENATE(LEFT(VLOOKUP($A54,#REF!,4,FALSE()),LEN(VLOOKUP($A54,#REF!,4,FALSE()))-2),"*")),"")</f>
        <v>#VALUE!</v>
      </c>
      <c r="F54" s="90" t="e">
        <f aca="false">IF(LEN(VLOOKUP($A54,#REF!,5,FALSE())),IF(INDEX(#REF!,MATCH($A54,#REF!,0),2),LEFT(VLOOKUP($A54,#REF!,5,FALSE()),LEN(VLOOKUP($A54,#REF!,5,FALSE()))-2),CONCATENATE(LEFT(VLOOKUP($A54,#REF!,5,FALSE()),LEN(VLOOKUP($A54,#REF!,5,FALSE()))-2),"*")),"")</f>
        <v>#VALUE!</v>
      </c>
      <c r="G54" s="90" t="e">
        <f aca="false">IF(LEN(VLOOKUP($A54,#REF!,6,FALSE())),IF(INDEX(#REF!,MATCH($A54,#REF!,0),3),LEFT(VLOOKUP($A54,#REF!,6,FALSE()),LEN(VLOOKUP($A54,#REF!,6,FALSE()))-2),CONCATENATE(LEFT(VLOOKUP($A54,#REF!,6,FALSE()),LEN(VLOOKUP($A54,#REF!,6,FALSE()))-2),"*")),"")</f>
        <v>#VALUE!</v>
      </c>
      <c r="H54" s="91" t="e">
        <f aca="false">IF(LEN(VLOOKUP($A54,#REF!,7,FALSE())),IF(INDEX(#REF!,MATCH($A54,#REF!,0),4),LEFT(VLOOKUP($A54,#REF!,7,FALSE()),LEN(VLOOKUP($A54,#REF!,7,FALSE()))-2),CONCATENATE(LEFT(VLOOKUP($A54,#REF!,7,FALSE()),LEN(VLOOKUP($A54,#REF!,7,FALSE()))-2),"*")),"")</f>
        <v>#VALUE!</v>
      </c>
      <c r="I54" s="92" t="e">
        <f aca="false">IF(LEN(VLOOKUP($A54,#REF!,8,FALSE())),UPPER(RIGHT(VLOOKUP($A54,#REF!,8,FALSE()), 1)),"")</f>
        <v>#VALUE!</v>
      </c>
      <c r="J54" s="90" t="e">
        <f aca="false">IF(LEN(VLOOKUP($A54,#REF!,4,FALSE())),UPPER(RIGHT(VLOOKUP($A54,#REF!,4,FALSE()), 1)),"")</f>
        <v>#VALUE!</v>
      </c>
      <c r="K54" s="90" t="e">
        <f aca="false">IF(LEN(VLOOKUP($A54,#REF!,5,FALSE())),UPPER(RIGHT(VLOOKUP($A54,#REF!,5,FALSE()), 1)),"")</f>
        <v>#VALUE!</v>
      </c>
      <c r="L54" s="90" t="e">
        <f aca="false">IF(LEN(VLOOKUP($A54,#REF!,6,FALSE())),UPPER(RIGHT(VLOOKUP($A54,#REF!,6,FALSE()), 1)),"")</f>
        <v>#VALUE!</v>
      </c>
      <c r="M54" s="91" t="e">
        <f aca="false">IF(LEN(VLOOKUP($A54,#REF!,7,FALSE())),UPPER(RIGHT(VLOOKUP($A54,#REF!,7,FALSE()), 1)),"")</f>
        <v>#VALUE!</v>
      </c>
      <c r="N54" s="93"/>
      <c r="O54" s="93"/>
      <c r="P54" s="93"/>
      <c r="Q54" s="93"/>
      <c r="R54" s="93"/>
      <c r="S54" s="100" t="e">
        <f aca="false">HLOOKUP("Device Tree Pin Name",#REF!,MATCH($A54,#REF!,0),FALSE())</f>
        <v>#VALUE!</v>
      </c>
      <c r="T54" s="95" t="e">
        <f aca="false">HLOOKUP("power rail",#REF!,MATCH($A54,#REF!,0),FALSE())</f>
        <v>#VALUE!</v>
      </c>
      <c r="U54" s="96" t="e">
        <f aca="false">HLOOKUP("Wake Capable",#REF!,MATCH($A54,#REF!,0),FALSE())</f>
        <v>#VALUE!</v>
      </c>
      <c r="V54" s="96" t="e">
        <f aca="false">HLOOKUP("Strap",#REF!,MATCH($A54,#REF!,0),FALSE())</f>
        <v>#VALUE!</v>
      </c>
      <c r="W54" s="96" t="e">
        <f aca="false">HLOOKUP("GTE",#REF!,MATCH($A54,#REF!,0),FALSE())</f>
        <v>#VALUE!</v>
      </c>
      <c r="X54" s="96" t="e">
        <f aca="false">HLOOKUP("DPD_Control",#REF!,MATCH($A54,#REF!,0),FALSE())</f>
        <v>#VALUE!</v>
      </c>
      <c r="Y54" s="96" t="e">
        <f aca="false">HLOOKUP("DPD_Group",#REF!,MATCH($A54,#REF!,0),FALSE())</f>
        <v>#VALUE!</v>
      </c>
      <c r="Z54" s="95" t="e">
        <f aca="false">HLOOKUP("Pad Category",#REF!,MATCH($A54,#REF!,0),FALSE())</f>
        <v>#VALUE!</v>
      </c>
      <c r="AA54" s="95" t="e">
        <f aca="false">HLOOKUP("Pad type",#REF!,MATCH($A54,#REF!,0),FALSE())</f>
        <v>#VALUE!</v>
      </c>
      <c r="AB54" s="95" t="e">
        <f aca="false">HLOOKUP("Pull Strength",#REF!,MATCH($A54,#REF!,0),FALSE())</f>
        <v>#VALUE!</v>
      </c>
      <c r="AC54" s="95" t="e">
        <f aca="false">HLOOKUP("POR Pin State",#REF!,MATCH($A54,#REF!,0),FALSE())</f>
        <v>#VALUE!</v>
      </c>
      <c r="AD54" s="97"/>
      <c r="AE54" s="97"/>
      <c r="AF54" s="98" t="str">
        <f aca="false">IF(AND(OR($AS54="Int PU",$AS54="Int PD"),OR(AND($AZ54&lt;&gt;"",$AZ54&lt;&gt;"0"),AND($BA54&lt;&gt;"",$BA54&lt;&gt;"0"))),"INVALID",IF(OR($AQ54=$C54,$AS54="Int PD"),"PULL_DOWN",IF(OR($AS54="Int PU",AND($AE54="YES",OR($AZ54="",$AZ54="0"),OR($BA54="",$BA54="0"),OR($AR54="Input",$AR54="Bidirectional"))),"PULL_UP","NORMAL")))</f>
        <v>PULL_DOWN</v>
      </c>
      <c r="AG54" s="98" t="e">
        <f aca="false">IF($AU54="Input", "TRISTATE", IF($AV54="Z","TRISTATE",IF($AT54=$F54,"TRISTATE","NORMAL")))</f>
        <v>#VALUE!</v>
      </c>
      <c r="AH54" s="98" t="e">
        <f aca="false">IF(OR($AT54=$F54,$AU54="Output"),"DISABLE","ENABLE")</f>
        <v>#VALUE!</v>
      </c>
      <c r="AI54" s="97"/>
      <c r="AJ54" s="99" t="b">
        <f aca="false">TRUE()</f>
        <v>1</v>
      </c>
      <c r="AK54" s="99" t="b">
        <f aca="false">TRUE()</f>
        <v>1</v>
      </c>
      <c r="AL54" s="99" t="b">
        <f aca="false">TRUE()</f>
        <v>1</v>
      </c>
      <c r="AM54" s="99" t="b">
        <f aca="false">TRUE()</f>
        <v>1</v>
      </c>
      <c r="AN54" s="99" t="b">
        <f aca="false">TRUE()</f>
        <v>1</v>
      </c>
      <c r="AO54" s="99" t="b">
        <f aca="false">TRUE()</f>
        <v>1</v>
      </c>
      <c r="AP54" s="100" t="str">
        <f aca="false">IF(AND($AJ54:$AO54), "VALID", "INVALID")</f>
        <v>VALID</v>
      </c>
      <c r="AQ54" s="101" t="s">
        <v>196</v>
      </c>
      <c r="AR54" s="102" t="s">
        <v>79</v>
      </c>
      <c r="AS54" s="103"/>
      <c r="AT54" s="104"/>
      <c r="AU54" s="104"/>
      <c r="AV54" s="104"/>
      <c r="AW54" s="104"/>
      <c r="AX54" s="104"/>
      <c r="AY54" s="104"/>
      <c r="AZ54" s="103"/>
      <c r="BA54" s="103"/>
      <c r="BB54" s="105"/>
      <c r="BC54" s="104"/>
      <c r="BD54" s="106"/>
      <c r="BE54" s="111" t="s">
        <v>195</v>
      </c>
      <c r="BF54" s="108" t="e">
        <f aca="false">VLOOKUP($A54,#REF!, 34, FALSE())</f>
        <v>#VALUE!</v>
      </c>
      <c r="BG54" s="108" t="e">
        <f aca="false">VLOOKUP($A54,#REF!, 22, FALSE())</f>
        <v>#VALUE!</v>
      </c>
      <c r="BH54" s="109"/>
    </row>
    <row r="55" customFormat="false" ht="12.75" hidden="false" customHeight="true" outlineLevel="0" collapsed="false">
      <c r="A55" s="95" t="s">
        <v>197</v>
      </c>
      <c r="B55" s="86" t="e">
        <f aca="false">VLOOKUP($A55,#REF!, 34, FALSE())</f>
        <v>#VALUE!</v>
      </c>
      <c r="C55" s="87" t="str">
        <f aca="false">CONCATENATE("unused_",A55)</f>
        <v>unused_JTAG_TMS</v>
      </c>
      <c r="D55" s="88" t="e">
        <f aca="false">IF(LEN(VLOOKUP($A55,#REF!,8,FALSE())),LEFT(VLOOKUP($A55,#REF!,8,FALSE()),LEN(VLOOKUP($A55,#REF!,8,FALSE()))-2),"")</f>
        <v>#VALUE!</v>
      </c>
      <c r="E55" s="89" t="e">
        <f aca="false">IF(LEN(VLOOKUP($A55,#REF!,4,FALSE())),IF(INDEX(#REF!,MATCH($A55,#REF!,0),1),LEFT(VLOOKUP($A55,#REF!,4,FALSE()),LEN(VLOOKUP($A55,#REF!,4,FALSE()))-2),CONCATENATE(LEFT(VLOOKUP($A55,#REF!,4,FALSE()),LEN(VLOOKUP($A55,#REF!,4,FALSE()))-2),"*")),"")</f>
        <v>#VALUE!</v>
      </c>
      <c r="F55" s="90" t="e">
        <f aca="false">IF(LEN(VLOOKUP($A55,#REF!,5,FALSE())),IF(INDEX(#REF!,MATCH($A55,#REF!,0),2),LEFT(VLOOKUP($A55,#REF!,5,FALSE()),LEN(VLOOKUP($A55,#REF!,5,FALSE()))-2),CONCATENATE(LEFT(VLOOKUP($A55,#REF!,5,FALSE()),LEN(VLOOKUP($A55,#REF!,5,FALSE()))-2),"*")),"")</f>
        <v>#VALUE!</v>
      </c>
      <c r="G55" s="90" t="e">
        <f aca="false">IF(LEN(VLOOKUP($A55,#REF!,6,FALSE())),IF(INDEX(#REF!,MATCH($A55,#REF!,0),3),LEFT(VLOOKUP($A55,#REF!,6,FALSE()),LEN(VLOOKUP($A55,#REF!,6,FALSE()))-2),CONCATENATE(LEFT(VLOOKUP($A55,#REF!,6,FALSE()),LEN(VLOOKUP($A55,#REF!,6,FALSE()))-2),"*")),"")</f>
        <v>#VALUE!</v>
      </c>
      <c r="H55" s="91" t="e">
        <f aca="false">IF(LEN(VLOOKUP($A55,#REF!,7,FALSE())),IF(INDEX(#REF!,MATCH($A55,#REF!,0),4),LEFT(VLOOKUP($A55,#REF!,7,FALSE()),LEN(VLOOKUP($A55,#REF!,7,FALSE()))-2),CONCATENATE(LEFT(VLOOKUP($A55,#REF!,7,FALSE()),LEN(VLOOKUP($A55,#REF!,7,FALSE()))-2),"*")),"")</f>
        <v>#VALUE!</v>
      </c>
      <c r="I55" s="92" t="e">
        <f aca="false">IF(LEN(VLOOKUP($A55,#REF!,8,FALSE())),UPPER(RIGHT(VLOOKUP($A55,#REF!,8,FALSE()), 1)),"")</f>
        <v>#VALUE!</v>
      </c>
      <c r="J55" s="90" t="e">
        <f aca="false">IF(LEN(VLOOKUP($A55,#REF!,4,FALSE())),UPPER(RIGHT(VLOOKUP($A55,#REF!,4,FALSE()), 1)),"")</f>
        <v>#VALUE!</v>
      </c>
      <c r="K55" s="90" t="e">
        <f aca="false">IF(LEN(VLOOKUP($A55,#REF!,5,FALSE())),UPPER(RIGHT(VLOOKUP($A55,#REF!,5,FALSE()), 1)),"")</f>
        <v>#VALUE!</v>
      </c>
      <c r="L55" s="90" t="e">
        <f aca="false">IF(LEN(VLOOKUP($A55,#REF!,6,FALSE())),UPPER(RIGHT(VLOOKUP($A55,#REF!,6,FALSE()), 1)),"")</f>
        <v>#VALUE!</v>
      </c>
      <c r="M55" s="91" t="e">
        <f aca="false">IF(LEN(VLOOKUP($A55,#REF!,7,FALSE())),UPPER(RIGHT(VLOOKUP($A55,#REF!,7,FALSE()), 1)),"")</f>
        <v>#VALUE!</v>
      </c>
      <c r="N55" s="93"/>
      <c r="O55" s="93"/>
      <c r="P55" s="93"/>
      <c r="Q55" s="93"/>
      <c r="R55" s="93"/>
      <c r="S55" s="131" t="e">
        <f aca="false">HLOOKUP("Device Tree Pin Name",#REF!,MATCH($A55,#REF!,0),FALSE())</f>
        <v>#VALUE!</v>
      </c>
      <c r="T55" s="132" t="e">
        <f aca="false">HLOOKUP("power rail",#REF!,MATCH($A55,#REF!,0),FALSE())</f>
        <v>#VALUE!</v>
      </c>
      <c r="U55" s="96" t="e">
        <f aca="false">HLOOKUP("Wake Capable",#REF!,MATCH($A55,#REF!,0),FALSE())</f>
        <v>#VALUE!</v>
      </c>
      <c r="V55" s="96" t="e">
        <f aca="false">HLOOKUP("Strap",#REF!,MATCH($A55,#REF!,0),FALSE())</f>
        <v>#VALUE!</v>
      </c>
      <c r="W55" s="96" t="e">
        <f aca="false">HLOOKUP("GTE",#REF!,MATCH($A55,#REF!,0),FALSE())</f>
        <v>#VALUE!</v>
      </c>
      <c r="X55" s="96" t="e">
        <f aca="false">HLOOKUP("DPD_Control",#REF!,MATCH($A55,#REF!,0),FALSE())</f>
        <v>#VALUE!</v>
      </c>
      <c r="Y55" s="96" t="e">
        <f aca="false">HLOOKUP("DPD_Group",#REF!,MATCH($A55,#REF!,0),FALSE())</f>
        <v>#VALUE!</v>
      </c>
      <c r="Z55" s="95" t="e">
        <f aca="false">HLOOKUP("Pad Category",#REF!,MATCH($A55,#REF!,0),FALSE())</f>
        <v>#VALUE!</v>
      </c>
      <c r="AA55" s="95" t="e">
        <f aca="false">HLOOKUP("Pad type",#REF!,MATCH($A55,#REF!,0),FALSE())</f>
        <v>#VALUE!</v>
      </c>
      <c r="AB55" s="95" t="e">
        <f aca="false">HLOOKUP("Pull Strength",#REF!,MATCH($A55,#REF!,0),FALSE())</f>
        <v>#VALUE!</v>
      </c>
      <c r="AC55" s="95" t="e">
        <f aca="false">HLOOKUP("POR Pin State",#REF!,MATCH($A55,#REF!,0),FALSE())</f>
        <v>#VALUE!</v>
      </c>
      <c r="AD55" s="97"/>
      <c r="AE55" s="97"/>
      <c r="AF55" s="98" t="str">
        <f aca="false">IF(AND(OR($AS55="Int PU",$AS55="Int PD"),OR(AND($AZ55&lt;&gt;"",$AZ55&lt;&gt;"0"),AND($BA55&lt;&gt;"",$BA55&lt;&gt;"0"))),"INVALID",IF(OR($AQ55=$C55,$AS55="Int PD"),"PULL_DOWN",IF(OR($AS55="Int PU",AND($AE55="YES",OR($AZ55="",$AZ55="0"),OR($BA55="",$BA55="0"),OR($AR55="Input",$AR55="Bidirectional"))),"PULL_UP","NORMAL")))</f>
        <v>PULL_DOWN</v>
      </c>
      <c r="AG55" s="98" t="e">
        <f aca="false">IF($AU55="Input", "TRISTATE", IF($AV55="Z","TRISTATE",IF($AT55=$F55,"TRISTATE","NORMAL")))</f>
        <v>#VALUE!</v>
      </c>
      <c r="AH55" s="98" t="e">
        <f aca="false">IF(OR($AT55=$F55,$AU55="Output"),"DISABLE","ENABLE")</f>
        <v>#VALUE!</v>
      </c>
      <c r="AI55" s="97"/>
      <c r="AJ55" s="99" t="b">
        <f aca="false">TRUE()</f>
        <v>1</v>
      </c>
      <c r="AK55" s="99" t="b">
        <f aca="false">TRUE()</f>
        <v>1</v>
      </c>
      <c r="AL55" s="99" t="b">
        <f aca="false">TRUE()</f>
        <v>1</v>
      </c>
      <c r="AM55" s="99" t="b">
        <f aca="false">TRUE()</f>
        <v>1</v>
      </c>
      <c r="AN55" s="99" t="b">
        <f aca="false">TRUE()</f>
        <v>1</v>
      </c>
      <c r="AO55" s="99" t="b">
        <f aca="false">TRUE()</f>
        <v>1</v>
      </c>
      <c r="AP55" s="100" t="str">
        <f aca="false">IF(AND($AJ55:$AO55), "VALID", "INVALID")</f>
        <v>VALID</v>
      </c>
      <c r="AQ55" s="101" t="s">
        <v>198</v>
      </c>
      <c r="AR55" s="102" t="s">
        <v>79</v>
      </c>
      <c r="AS55" s="103"/>
      <c r="AT55" s="104"/>
      <c r="AU55" s="104"/>
      <c r="AV55" s="104"/>
      <c r="AW55" s="104"/>
      <c r="AX55" s="104"/>
      <c r="AY55" s="104"/>
      <c r="AZ55" s="103"/>
      <c r="BA55" s="103"/>
      <c r="BB55" s="105"/>
      <c r="BC55" s="104"/>
      <c r="BD55" s="106"/>
      <c r="BE55" s="111" t="s">
        <v>197</v>
      </c>
      <c r="BF55" s="108" t="e">
        <f aca="false">VLOOKUP($A55,#REF!, 34, FALSE())</f>
        <v>#VALUE!</v>
      </c>
      <c r="BG55" s="108" t="e">
        <f aca="false">VLOOKUP($A55,#REF!, 22, FALSE())</f>
        <v>#VALUE!</v>
      </c>
      <c r="BH55" s="109"/>
    </row>
    <row r="56" customFormat="false" ht="12.75" hidden="false" customHeight="true" outlineLevel="0" collapsed="false">
      <c r="A56" s="133" t="s">
        <v>199</v>
      </c>
      <c r="B56" s="86" t="e">
        <f aca="false">VLOOKUP($A56,#REF!, 34, FALSE())</f>
        <v>#VALUE!</v>
      </c>
      <c r="C56" s="87" t="str">
        <f aca="false">CONCATENATE("unused_",A56)</f>
        <v>unused_JTAG_TCK</v>
      </c>
      <c r="D56" s="88" t="e">
        <f aca="false">IF(LEN(VLOOKUP($A56,#REF!,8,FALSE())),LEFT(VLOOKUP($A56,#REF!,8,FALSE()),LEN(VLOOKUP($A56,#REF!,8,FALSE()))-2),"")</f>
        <v>#VALUE!</v>
      </c>
      <c r="E56" s="89" t="e">
        <f aca="false">IF(LEN(VLOOKUP($A56,#REF!,4,FALSE())),IF(INDEX(#REF!,MATCH($A56,#REF!,0),1),LEFT(VLOOKUP($A56,#REF!,4,FALSE()),LEN(VLOOKUP($A56,#REF!,4,FALSE()))-2),CONCATENATE(LEFT(VLOOKUP($A56,#REF!,4,FALSE()),LEN(VLOOKUP($A56,#REF!,4,FALSE()))-2),"*")),"")</f>
        <v>#VALUE!</v>
      </c>
      <c r="F56" s="90" t="e">
        <f aca="false">IF(LEN(VLOOKUP($A56,#REF!,5,FALSE())),IF(INDEX(#REF!,MATCH($A56,#REF!,0),2),LEFT(VLOOKUP($A56,#REF!,5,FALSE()),LEN(VLOOKUP($A56,#REF!,5,FALSE()))-2),CONCATENATE(LEFT(VLOOKUP($A56,#REF!,5,FALSE()),LEN(VLOOKUP($A56,#REF!,5,FALSE()))-2),"*")),"")</f>
        <v>#VALUE!</v>
      </c>
      <c r="G56" s="90" t="e">
        <f aca="false">IF(LEN(VLOOKUP($A56,#REF!,6,FALSE())),IF(INDEX(#REF!,MATCH($A56,#REF!,0),3),LEFT(VLOOKUP($A56,#REF!,6,FALSE()),LEN(VLOOKUP($A56,#REF!,6,FALSE()))-2),CONCATENATE(LEFT(VLOOKUP($A56,#REF!,6,FALSE()),LEN(VLOOKUP($A56,#REF!,6,FALSE()))-2),"*")),"")</f>
        <v>#VALUE!</v>
      </c>
      <c r="H56" s="91" t="e">
        <f aca="false">IF(LEN(VLOOKUP($A56,#REF!,7,FALSE())),IF(INDEX(#REF!,MATCH($A56,#REF!,0),4),LEFT(VLOOKUP($A56,#REF!,7,FALSE()),LEN(VLOOKUP($A56,#REF!,7,FALSE()))-2),CONCATENATE(LEFT(VLOOKUP($A56,#REF!,7,FALSE()),LEN(VLOOKUP($A56,#REF!,7,FALSE()))-2),"*")),"")</f>
        <v>#VALUE!</v>
      </c>
      <c r="I56" s="92" t="e">
        <f aca="false">IF(LEN(VLOOKUP($A56,#REF!,8,FALSE())),UPPER(RIGHT(VLOOKUP($A56,#REF!,8,FALSE()), 1)),"")</f>
        <v>#VALUE!</v>
      </c>
      <c r="J56" s="90" t="e">
        <f aca="false">IF(LEN(VLOOKUP($A56,#REF!,4,FALSE())),UPPER(RIGHT(VLOOKUP($A56,#REF!,4,FALSE()), 1)),"")</f>
        <v>#VALUE!</v>
      </c>
      <c r="K56" s="90" t="e">
        <f aca="false">IF(LEN(VLOOKUP($A56,#REF!,5,FALSE())),UPPER(RIGHT(VLOOKUP($A56,#REF!,5,FALSE()), 1)),"")</f>
        <v>#VALUE!</v>
      </c>
      <c r="L56" s="90" t="e">
        <f aca="false">IF(LEN(VLOOKUP($A56,#REF!,6,FALSE())),UPPER(RIGHT(VLOOKUP($A56,#REF!,6,FALSE()), 1)),"")</f>
        <v>#VALUE!</v>
      </c>
      <c r="M56" s="91" t="e">
        <f aca="false">IF(LEN(VLOOKUP($A56,#REF!,7,FALSE())),UPPER(RIGHT(VLOOKUP($A56,#REF!,7,FALSE()), 1)),"")</f>
        <v>#VALUE!</v>
      </c>
      <c r="N56" s="93"/>
      <c r="O56" s="93"/>
      <c r="P56" s="93"/>
      <c r="Q56" s="93"/>
      <c r="R56" s="93"/>
      <c r="S56" s="100" t="e">
        <f aca="false">HLOOKUP("Device Tree Pin Name",#REF!,MATCH($A56,#REF!,0),FALSE())</f>
        <v>#VALUE!</v>
      </c>
      <c r="T56" s="95" t="e">
        <f aca="false">HLOOKUP("power rail",#REF!,MATCH($A56,#REF!,0),FALSE())</f>
        <v>#VALUE!</v>
      </c>
      <c r="U56" s="96" t="e">
        <f aca="false">HLOOKUP("Wake Capable",#REF!,MATCH($A56,#REF!,0),FALSE())</f>
        <v>#VALUE!</v>
      </c>
      <c r="V56" s="96" t="e">
        <f aca="false">HLOOKUP("Strap",#REF!,MATCH($A56,#REF!,0),FALSE())</f>
        <v>#VALUE!</v>
      </c>
      <c r="W56" s="96" t="e">
        <f aca="false">HLOOKUP("GTE",#REF!,MATCH($A56,#REF!,0),FALSE())</f>
        <v>#VALUE!</v>
      </c>
      <c r="X56" s="96" t="e">
        <f aca="false">HLOOKUP("DPD_Control",#REF!,MATCH($A56,#REF!,0),FALSE())</f>
        <v>#VALUE!</v>
      </c>
      <c r="Y56" s="96" t="e">
        <f aca="false">HLOOKUP("DPD_Group",#REF!,MATCH($A56,#REF!,0),FALSE())</f>
        <v>#VALUE!</v>
      </c>
      <c r="Z56" s="95" t="e">
        <f aca="false">HLOOKUP("Pad Category",#REF!,MATCH($A56,#REF!,0),FALSE())</f>
        <v>#VALUE!</v>
      </c>
      <c r="AA56" s="95" t="e">
        <f aca="false">HLOOKUP("Pad type",#REF!,MATCH($A56,#REF!,0),FALSE())</f>
        <v>#VALUE!</v>
      </c>
      <c r="AB56" s="95" t="e">
        <f aca="false">HLOOKUP("Pull Strength",#REF!,MATCH($A56,#REF!,0),FALSE())</f>
        <v>#VALUE!</v>
      </c>
      <c r="AC56" s="95" t="e">
        <f aca="false">HLOOKUP("POR Pin State",#REF!,MATCH($A56,#REF!,0),FALSE())</f>
        <v>#VALUE!</v>
      </c>
      <c r="AD56" s="97"/>
      <c r="AE56" s="97"/>
      <c r="AF56" s="98" t="str">
        <f aca="false">IF(AND(OR($AS56="Int PU",$AS56="Int PD"),OR(AND($AZ56&lt;&gt;"",$AZ56&lt;&gt;"0"),AND($BA56&lt;&gt;"",$BA56&lt;&gt;"0"))),"INVALID",IF(OR($AQ56=$C56,$AS56="Int PD"),"PULL_DOWN",IF(OR($AS56="Int PU",AND($AE56="YES",OR($AZ56="",$AZ56="0"),OR($BA56="",$BA56="0"),OR($AR56="Input",$AR56="Bidirectional"))),"PULL_UP","NORMAL")))</f>
        <v>PULL_DOWN</v>
      </c>
      <c r="AG56" s="98" t="e">
        <f aca="false">IF($AU56="Input", "TRISTATE", IF($AV56="Z","TRISTATE",IF($AT56=$F56,"TRISTATE","NORMAL")))</f>
        <v>#VALUE!</v>
      </c>
      <c r="AH56" s="98" t="e">
        <f aca="false">IF(OR($AT56=$F56,$AU56="Output"),"DISABLE","ENABLE")</f>
        <v>#VALUE!</v>
      </c>
      <c r="AI56" s="97"/>
      <c r="AJ56" s="99" t="b">
        <f aca="false">TRUE()</f>
        <v>1</v>
      </c>
      <c r="AK56" s="99" t="b">
        <f aca="false">TRUE()</f>
        <v>1</v>
      </c>
      <c r="AL56" s="99" t="b">
        <f aca="false">TRUE()</f>
        <v>1</v>
      </c>
      <c r="AM56" s="99" t="b">
        <f aca="false">TRUE()</f>
        <v>1</v>
      </c>
      <c r="AN56" s="99" t="b">
        <f aca="false">TRUE()</f>
        <v>1</v>
      </c>
      <c r="AO56" s="99" t="b">
        <f aca="false">TRUE()</f>
        <v>1</v>
      </c>
      <c r="AP56" s="100" t="str">
        <f aca="false">IF(AND($AJ56:$AO56), "VALID", "INVALID")</f>
        <v>VALID</v>
      </c>
      <c r="AQ56" s="101" t="s">
        <v>200</v>
      </c>
      <c r="AR56" s="102" t="s">
        <v>79</v>
      </c>
      <c r="AS56" s="103"/>
      <c r="AT56" s="104"/>
      <c r="AU56" s="104"/>
      <c r="AV56" s="104"/>
      <c r="AW56" s="104"/>
      <c r="AX56" s="104"/>
      <c r="AY56" s="104"/>
      <c r="AZ56" s="103"/>
      <c r="BA56" s="103"/>
      <c r="BB56" s="105"/>
      <c r="BC56" s="104"/>
      <c r="BD56" s="106"/>
      <c r="BE56" s="111" t="s">
        <v>199</v>
      </c>
      <c r="BF56" s="108" t="e">
        <f aca="false">VLOOKUP($A56,#REF!, 34, FALSE())</f>
        <v>#VALUE!</v>
      </c>
      <c r="BG56" s="108" t="e">
        <f aca="false">VLOOKUP($A56,#REF!, 22, FALSE())</f>
        <v>#VALUE!</v>
      </c>
      <c r="BH56" s="109"/>
    </row>
    <row r="57" customFormat="false" ht="12.75" hidden="false" customHeight="true" outlineLevel="0" collapsed="false">
      <c r="A57" s="133" t="s">
        <v>201</v>
      </c>
      <c r="B57" s="86" t="e">
        <f aca="false">VLOOKUP($A57,#REF!, 34, FALSE())</f>
        <v>#VALUE!</v>
      </c>
      <c r="C57" s="87" t="str">
        <f aca="false">CONCATENATE("unused_",A57)</f>
        <v>unused_JTAG_TDI</v>
      </c>
      <c r="D57" s="88" t="e">
        <f aca="false">IF(LEN(VLOOKUP($A57,#REF!,8,FALSE())),LEFT(VLOOKUP($A57,#REF!,8,FALSE()),LEN(VLOOKUP($A57,#REF!,8,FALSE()))-2),"")</f>
        <v>#VALUE!</v>
      </c>
      <c r="E57" s="89" t="e">
        <f aca="false">IF(LEN(VLOOKUP($A57,#REF!,4,FALSE())),IF(INDEX(#REF!,MATCH($A57,#REF!,0),1),LEFT(VLOOKUP($A57,#REF!,4,FALSE()),LEN(VLOOKUP($A57,#REF!,4,FALSE()))-2),CONCATENATE(LEFT(VLOOKUP($A57,#REF!,4,FALSE()),LEN(VLOOKUP($A57,#REF!,4,FALSE()))-2),"*")),"")</f>
        <v>#VALUE!</v>
      </c>
      <c r="F57" s="90" t="e">
        <f aca="false">IF(LEN(VLOOKUP($A57,#REF!,5,FALSE())),IF(INDEX(#REF!,MATCH($A57,#REF!,0),2),LEFT(VLOOKUP($A57,#REF!,5,FALSE()),LEN(VLOOKUP($A57,#REF!,5,FALSE()))-2),CONCATENATE(LEFT(VLOOKUP($A57,#REF!,5,FALSE()),LEN(VLOOKUP($A57,#REF!,5,FALSE()))-2),"*")),"")</f>
        <v>#VALUE!</v>
      </c>
      <c r="G57" s="90" t="e">
        <f aca="false">IF(LEN(VLOOKUP($A57,#REF!,6,FALSE())),IF(INDEX(#REF!,MATCH($A57,#REF!,0),3),LEFT(VLOOKUP($A57,#REF!,6,FALSE()),LEN(VLOOKUP($A57,#REF!,6,FALSE()))-2),CONCATENATE(LEFT(VLOOKUP($A57,#REF!,6,FALSE()),LEN(VLOOKUP($A57,#REF!,6,FALSE()))-2),"*")),"")</f>
        <v>#VALUE!</v>
      </c>
      <c r="H57" s="91" t="e">
        <f aca="false">IF(LEN(VLOOKUP($A57,#REF!,7,FALSE())),IF(INDEX(#REF!,MATCH($A57,#REF!,0),4),LEFT(VLOOKUP($A57,#REF!,7,FALSE()),LEN(VLOOKUP($A57,#REF!,7,FALSE()))-2),CONCATENATE(LEFT(VLOOKUP($A57,#REF!,7,FALSE()),LEN(VLOOKUP($A57,#REF!,7,FALSE()))-2),"*")),"")</f>
        <v>#VALUE!</v>
      </c>
      <c r="I57" s="92" t="e">
        <f aca="false">IF(LEN(VLOOKUP($A57,#REF!,8,FALSE())),UPPER(RIGHT(VLOOKUP($A57,#REF!,8,FALSE()), 1)),"")</f>
        <v>#VALUE!</v>
      </c>
      <c r="J57" s="90" t="e">
        <f aca="false">IF(LEN(VLOOKUP($A57,#REF!,4,FALSE())),UPPER(RIGHT(VLOOKUP($A57,#REF!,4,FALSE()), 1)),"")</f>
        <v>#VALUE!</v>
      </c>
      <c r="K57" s="90" t="e">
        <f aca="false">IF(LEN(VLOOKUP($A57,#REF!,5,FALSE())),UPPER(RIGHT(VLOOKUP($A57,#REF!,5,FALSE()), 1)),"")</f>
        <v>#VALUE!</v>
      </c>
      <c r="L57" s="90" t="e">
        <f aca="false">IF(LEN(VLOOKUP($A57,#REF!,6,FALSE())),UPPER(RIGHT(VLOOKUP($A57,#REF!,6,FALSE()), 1)),"")</f>
        <v>#VALUE!</v>
      </c>
      <c r="M57" s="91" t="e">
        <f aca="false">IF(LEN(VLOOKUP($A57,#REF!,7,FALSE())),UPPER(RIGHT(VLOOKUP($A57,#REF!,7,FALSE()), 1)),"")</f>
        <v>#VALUE!</v>
      </c>
      <c r="N57" s="93"/>
      <c r="O57" s="93"/>
      <c r="P57" s="93"/>
      <c r="Q57" s="93"/>
      <c r="R57" s="93"/>
      <c r="S57" s="100" t="e">
        <f aca="false">HLOOKUP("Device Tree Pin Name",#REF!,MATCH($A57,#REF!,0),FALSE())</f>
        <v>#VALUE!</v>
      </c>
      <c r="T57" s="95" t="e">
        <f aca="false">HLOOKUP("power rail",#REF!,MATCH($A57,#REF!,0),FALSE())</f>
        <v>#VALUE!</v>
      </c>
      <c r="U57" s="96" t="e">
        <f aca="false">HLOOKUP("Wake Capable",#REF!,MATCH($A57,#REF!,0),FALSE())</f>
        <v>#VALUE!</v>
      </c>
      <c r="V57" s="96" t="e">
        <f aca="false">HLOOKUP("Strap",#REF!,MATCH($A57,#REF!,0),FALSE())</f>
        <v>#VALUE!</v>
      </c>
      <c r="W57" s="96" t="e">
        <f aca="false">HLOOKUP("GTE",#REF!,MATCH($A57,#REF!,0),FALSE())</f>
        <v>#VALUE!</v>
      </c>
      <c r="X57" s="96" t="e">
        <f aca="false">HLOOKUP("DPD_Control",#REF!,MATCH($A57,#REF!,0),FALSE())</f>
        <v>#VALUE!</v>
      </c>
      <c r="Y57" s="96" t="e">
        <f aca="false">HLOOKUP("DPD_Group",#REF!,MATCH($A57,#REF!,0),FALSE())</f>
        <v>#VALUE!</v>
      </c>
      <c r="Z57" s="95" t="e">
        <f aca="false">HLOOKUP("Pad Category",#REF!,MATCH($A57,#REF!,0),FALSE())</f>
        <v>#VALUE!</v>
      </c>
      <c r="AA57" s="95" t="e">
        <f aca="false">HLOOKUP("Pad type",#REF!,MATCH($A57,#REF!,0),FALSE())</f>
        <v>#VALUE!</v>
      </c>
      <c r="AB57" s="95" t="e">
        <f aca="false">HLOOKUP("Pull Strength",#REF!,MATCH($A57,#REF!,0),FALSE())</f>
        <v>#VALUE!</v>
      </c>
      <c r="AC57" s="95" t="e">
        <f aca="false">HLOOKUP("POR Pin State",#REF!,MATCH($A57,#REF!,0),FALSE())</f>
        <v>#VALUE!</v>
      </c>
      <c r="AD57" s="97"/>
      <c r="AE57" s="97"/>
      <c r="AF57" s="98" t="str">
        <f aca="false">IF(AND(OR($AS57="Int PU",$AS57="Int PD"),OR(AND($AZ57&lt;&gt;"",$AZ57&lt;&gt;"0"),AND($BA57&lt;&gt;"",$BA57&lt;&gt;"0"))),"INVALID",IF(OR($AQ57=$C57,$AS57="Int PD"),"PULL_DOWN",IF(OR($AS57="Int PU",AND($AE57="YES",OR($AZ57="",$AZ57="0"),OR($BA57="",$BA57="0"),OR($AR57="Input",$AR57="Bidirectional"))),"PULL_UP","NORMAL")))</f>
        <v>PULL_DOWN</v>
      </c>
      <c r="AG57" s="98" t="e">
        <f aca="false">IF($AU57="Input", "TRISTATE", IF($AV57="Z","TRISTATE",IF($AT57=$F57,"TRISTATE","NORMAL")))</f>
        <v>#VALUE!</v>
      </c>
      <c r="AH57" s="98" t="e">
        <f aca="false">IF(OR($AT57=$F57,$AU57="Output"),"DISABLE","ENABLE")</f>
        <v>#VALUE!</v>
      </c>
      <c r="AI57" s="97"/>
      <c r="AJ57" s="99" t="b">
        <f aca="false">TRUE()</f>
        <v>1</v>
      </c>
      <c r="AK57" s="99" t="b">
        <f aca="false">TRUE()</f>
        <v>1</v>
      </c>
      <c r="AL57" s="99" t="b">
        <f aca="false">TRUE()</f>
        <v>1</v>
      </c>
      <c r="AM57" s="99" t="b">
        <f aca="false">TRUE()</f>
        <v>1</v>
      </c>
      <c r="AN57" s="99" t="b">
        <f aca="false">TRUE()</f>
        <v>1</v>
      </c>
      <c r="AO57" s="99" t="b">
        <f aca="false">TRUE()</f>
        <v>1</v>
      </c>
      <c r="AP57" s="100" t="str">
        <f aca="false">IF(AND($AJ57:$AO57), "VALID", "INVALID")</f>
        <v>VALID</v>
      </c>
      <c r="AQ57" s="101" t="s">
        <v>202</v>
      </c>
      <c r="AR57" s="102" t="s">
        <v>79</v>
      </c>
      <c r="AS57" s="103"/>
      <c r="AT57" s="104"/>
      <c r="AU57" s="104"/>
      <c r="AV57" s="104"/>
      <c r="AW57" s="104"/>
      <c r="AX57" s="104"/>
      <c r="AY57" s="104"/>
      <c r="AZ57" s="103"/>
      <c r="BA57" s="103"/>
      <c r="BB57" s="105"/>
      <c r="BC57" s="104"/>
      <c r="BD57" s="106"/>
      <c r="BE57" s="114" t="s">
        <v>201</v>
      </c>
      <c r="BF57" s="108" t="e">
        <f aca="false">VLOOKUP($A57,#REF!, 34, FALSE())</f>
        <v>#VALUE!</v>
      </c>
      <c r="BG57" s="108" t="e">
        <f aca="false">VLOOKUP($A57,#REF!, 22, FALSE())</f>
        <v>#VALUE!</v>
      </c>
      <c r="BH57" s="109"/>
    </row>
    <row r="58" s="85" customFormat="true" ht="18" hidden="false" customHeight="true" outlineLevel="0" collapsed="false">
      <c r="A58" s="74" t="s">
        <v>203</v>
      </c>
      <c r="B58" s="75" t="s">
        <v>204</v>
      </c>
      <c r="C58" s="74"/>
      <c r="D58" s="76"/>
      <c r="E58" s="76"/>
      <c r="F58" s="76"/>
      <c r="G58" s="76"/>
      <c r="H58" s="76"/>
      <c r="I58" s="74"/>
      <c r="J58" s="74"/>
      <c r="K58" s="74"/>
      <c r="L58" s="74"/>
      <c r="M58" s="74"/>
      <c r="N58" s="74"/>
      <c r="O58" s="74"/>
      <c r="P58" s="74"/>
      <c r="Q58" s="74"/>
      <c r="R58" s="74"/>
      <c r="S58" s="74"/>
      <c r="T58" s="74"/>
      <c r="U58" s="77"/>
      <c r="V58" s="77"/>
      <c r="W58" s="77"/>
      <c r="X58" s="77"/>
      <c r="Y58" s="77"/>
      <c r="Z58" s="78"/>
      <c r="AA58" s="78"/>
      <c r="AB58" s="78"/>
      <c r="AC58" s="78"/>
      <c r="AD58" s="78"/>
      <c r="AE58" s="78"/>
      <c r="AF58" s="78"/>
      <c r="AG58" s="78"/>
      <c r="AH58" s="78"/>
      <c r="AI58" s="78"/>
      <c r="AJ58" s="78" t="n">
        <f aca="false">FALSE()</f>
        <v>0</v>
      </c>
      <c r="AK58" s="78"/>
      <c r="AL58" s="78"/>
      <c r="AM58" s="78"/>
      <c r="AN58" s="78"/>
      <c r="AO58" s="78"/>
      <c r="AP58" s="78"/>
      <c r="AQ58" s="79"/>
      <c r="AR58" s="79"/>
      <c r="AS58" s="80"/>
      <c r="AT58" s="80"/>
      <c r="AU58" s="80"/>
      <c r="AV58" s="80"/>
      <c r="AW58" s="80"/>
      <c r="AX58" s="80"/>
      <c r="AY58" s="80"/>
      <c r="AZ58" s="80"/>
      <c r="BA58" s="80"/>
      <c r="BB58" s="80"/>
      <c r="BC58" s="81" t="s">
        <v>76</v>
      </c>
      <c r="BD58" s="82"/>
      <c r="BE58" s="83" t="s">
        <v>203</v>
      </c>
      <c r="BF58" s="84" t="s">
        <v>204</v>
      </c>
      <c r="BG58" s="84"/>
      <c r="BH58" s="84"/>
    </row>
    <row r="59" customFormat="false" ht="12.75" hidden="false" customHeight="true" outlineLevel="0" collapsed="false">
      <c r="A59" s="86" t="s">
        <v>205</v>
      </c>
      <c r="B59" s="86" t="e">
        <f aca="false">VLOOKUP($A59,#REF!, 34, FALSE())</f>
        <v>#VALUE!</v>
      </c>
      <c r="C59" s="87" t="str">
        <f aca="false">CONCATENATE("unused_",A59)</f>
        <v>unused_GPU_PWR_REQ</v>
      </c>
      <c r="D59" s="88" t="e">
        <f aca="false">IF(LEN(VLOOKUP($A59,#REF!,8,FALSE())),LEFT(VLOOKUP($A59,#REF!,8,FALSE()),LEN(VLOOKUP($A59,#REF!,8,FALSE()))-2),"")</f>
        <v>#VALUE!</v>
      </c>
      <c r="E59" s="89" t="e">
        <f aca="false">IF(LEN(VLOOKUP($A59,#REF!,4,FALSE())),IF(INDEX(#REF!,MATCH($A59,#REF!,0),1),LEFT(VLOOKUP($A59,#REF!,4,FALSE()),LEN(VLOOKUP($A59,#REF!,4,FALSE()))-2),CONCATENATE(LEFT(VLOOKUP($A59,#REF!,4,FALSE()),LEN(VLOOKUP($A59,#REF!,4,FALSE()))-2),"*")),"")</f>
        <v>#VALUE!</v>
      </c>
      <c r="F59" s="90" t="e">
        <f aca="false">IF(LEN(VLOOKUP($A59,#REF!,5,FALSE())),IF(INDEX(#REF!,MATCH($A59,#REF!,0),2),LEFT(VLOOKUP($A59,#REF!,5,FALSE()),LEN(VLOOKUP($A59,#REF!,5,FALSE()))-2),CONCATENATE(LEFT(VLOOKUP($A59,#REF!,5,FALSE()),LEN(VLOOKUP($A59,#REF!,5,FALSE()))-2),"*")),"")</f>
        <v>#VALUE!</v>
      </c>
      <c r="G59" s="90" t="e">
        <f aca="false">IF(LEN(VLOOKUP($A59,#REF!,6,FALSE())),IF(INDEX(#REF!,MATCH($A59,#REF!,0),3),LEFT(VLOOKUP($A59,#REF!,6,FALSE()),LEN(VLOOKUP($A59,#REF!,6,FALSE()))-2),CONCATENATE(LEFT(VLOOKUP($A59,#REF!,6,FALSE()),LEN(VLOOKUP($A59,#REF!,6,FALSE()))-2),"*")),"")</f>
        <v>#VALUE!</v>
      </c>
      <c r="H59" s="91" t="e">
        <f aca="false">IF(LEN(VLOOKUP($A59,#REF!,7,FALSE())),IF(INDEX(#REF!,MATCH($A59,#REF!,0),4),LEFT(VLOOKUP($A59,#REF!,7,FALSE()),LEN(VLOOKUP($A59,#REF!,7,FALSE()))-2),CONCATENATE(LEFT(VLOOKUP($A59,#REF!,7,FALSE()),LEN(VLOOKUP($A59,#REF!,7,FALSE()))-2),"*")),"")</f>
        <v>#VALUE!</v>
      </c>
      <c r="I59" s="92" t="e">
        <f aca="false">IF(LEN(VLOOKUP($A59,#REF!,8,FALSE())),UPPER(RIGHT(VLOOKUP($A59,#REF!,8,FALSE()), 1)),"")</f>
        <v>#VALUE!</v>
      </c>
      <c r="J59" s="90" t="e">
        <f aca="false">IF(LEN(VLOOKUP($A59,#REF!,4,FALSE())),UPPER(RIGHT(VLOOKUP($A59,#REF!,4,FALSE()), 1)),"")</f>
        <v>#VALUE!</v>
      </c>
      <c r="K59" s="90" t="e">
        <f aca="false">IF(LEN(VLOOKUP($A59,#REF!,5,FALSE())),UPPER(RIGHT(VLOOKUP($A59,#REF!,5,FALSE()), 1)),"")</f>
        <v>#VALUE!</v>
      </c>
      <c r="L59" s="90" t="e">
        <f aca="false">IF(LEN(VLOOKUP($A59,#REF!,6,FALSE())),UPPER(RIGHT(VLOOKUP($A59,#REF!,6,FALSE()), 1)),"")</f>
        <v>#VALUE!</v>
      </c>
      <c r="M59" s="91" t="e">
        <f aca="false">IF(LEN(VLOOKUP($A59,#REF!,7,FALSE())),UPPER(RIGHT(VLOOKUP($A59,#REF!,7,FALSE()), 1)),"")</f>
        <v>#VALUE!</v>
      </c>
      <c r="N59" s="86" t="s">
        <v>94</v>
      </c>
      <c r="O59" s="86" t="s">
        <v>83</v>
      </c>
      <c r="P59" s="86" t="s">
        <v>104</v>
      </c>
      <c r="Q59" s="86" t="s">
        <v>105</v>
      </c>
      <c r="R59" s="86" t="s">
        <v>94</v>
      </c>
      <c r="S59" s="94" t="e">
        <f aca="false">HLOOKUP("Device Tree Pin Name",#REF!,MATCH($A59,#REF!,0),FALSE())</f>
        <v>#VALUE!</v>
      </c>
      <c r="T59" s="95" t="e">
        <f aca="false">HLOOKUP("power rail",#REF!,MATCH($A59,#REF!,0),FALSE())</f>
        <v>#VALUE!</v>
      </c>
      <c r="U59" s="96" t="e">
        <f aca="false">HLOOKUP("Wake Capable",#REF!,MATCH($A59,#REF!,0),FALSE())</f>
        <v>#VALUE!</v>
      </c>
      <c r="V59" s="96" t="e">
        <f aca="false">HLOOKUP("Strap",#REF!,MATCH($A59,#REF!,0),FALSE())</f>
        <v>#VALUE!</v>
      </c>
      <c r="W59" s="96" t="e">
        <f aca="false">HLOOKUP("GTE",#REF!,MATCH($A59,#REF!,0),FALSE())</f>
        <v>#VALUE!</v>
      </c>
      <c r="X59" s="96" t="e">
        <f aca="false">HLOOKUP("DPD_Control",#REF!,MATCH($A59,#REF!,0),FALSE())</f>
        <v>#VALUE!</v>
      </c>
      <c r="Y59" s="96" t="e">
        <f aca="false">HLOOKUP("DPD_Group",#REF!,MATCH($A59,#REF!,0),FALSE())</f>
        <v>#VALUE!</v>
      </c>
      <c r="Z59" s="95" t="e">
        <f aca="false">HLOOKUP("Pad Category",#REF!,MATCH($A59,#REF!,0),FALSE())</f>
        <v>#VALUE!</v>
      </c>
      <c r="AA59" s="95" t="e">
        <f aca="false">HLOOKUP("Pad type",#REF!,MATCH($A59,#REF!,0),FALSE())</f>
        <v>#VALUE!</v>
      </c>
      <c r="AB59" s="95" t="e">
        <f aca="false">HLOOKUP("Pull Strength",#REF!,MATCH($A59,#REF!,0),FALSE())</f>
        <v>#VALUE!</v>
      </c>
      <c r="AC59" s="95" t="e">
        <f aca="false">HLOOKUP("POR Pin State",#REF!,MATCH($A59,#REF!,0),FALSE())</f>
        <v>#VALUE!</v>
      </c>
      <c r="AD59" s="95" t="str">
        <f aca="false">IF(OR($AQ59="",$AQ59=$C59),$R59,IF($AQ59=$D59,SUBSTITUTE(SUBSTITUTE($AQ59,"GPIO3_","GPIO_"),".0",""),IF($AQ59=$E59,$N59,IF($AQ59=$F59,$O59,IF($AQ59=$G59,$P59,IF($AQ59=$H59,$Q59,"INVALID"))))))</f>
        <v>RSVD0</v>
      </c>
      <c r="AE59" s="97"/>
      <c r="AF59" s="98" t="str">
        <f aca="false">IF(AND(OR($AS59="Int PU",$AS59="Int PD"),OR(AND($AZ59&lt;&gt;"",$AZ59&lt;&gt;"0"),AND($BA59&lt;&gt;"",$BA59&lt;&gt;"0"))),"INVALID",IF(OR($AQ59=$C59,$AS59="Int PD"),"PULL_DOWN",IF(OR($AS59="Int PU",AND($AE59="YES",OR($AZ59="",$AZ59="0"),OR($BA59="",$BA59="0"),OR($AR59="Input",$AR59="Bidirectional"))),"PULL_UP","NORMAL")))</f>
        <v>PULL_DOWN</v>
      </c>
      <c r="AG59" s="98" t="e">
        <f aca="false">IF($AU59="Input", "TRISTATE", IF($AV59="Z","TRISTATE",IF($AT59=$F59,"TRISTATE","NORMAL")))</f>
        <v>#VALUE!</v>
      </c>
      <c r="AH59" s="98" t="e">
        <f aca="false">IF(OR($AT59=$F59,$AU59="Output"),"DISABLE","ENABLE")</f>
        <v>#VALUE!</v>
      </c>
      <c r="AI59" s="112" t="e">
        <f aca="false">IF($AT59&lt;&gt;$G59,"N/A",IF($AV59="Drive 1", "1", IF($AV59="Drive 0", "0", "")))</f>
        <v>#VALUE!</v>
      </c>
      <c r="AJ59" s="99" t="b">
        <f aca="false">TRUE()</f>
        <v>1</v>
      </c>
      <c r="AK59" s="99" t="b">
        <f aca="false">TRUE()</f>
        <v>1</v>
      </c>
      <c r="AL59" s="99" t="b">
        <f aca="false">TRUE()</f>
        <v>1</v>
      </c>
      <c r="AM59" s="99" t="b">
        <f aca="false">TRUE()</f>
        <v>1</v>
      </c>
      <c r="AN59" s="99" t="b">
        <f aca="false">TRUE()</f>
        <v>1</v>
      </c>
      <c r="AO59" s="99" t="b">
        <f aca="false">TRUE()</f>
        <v>1</v>
      </c>
      <c r="AP59" s="100" t="str">
        <f aca="false">IF(AND($AJ59:$AO59), "VALID", "INVALID")</f>
        <v>VALID</v>
      </c>
      <c r="AQ59" s="101" t="s">
        <v>206</v>
      </c>
      <c r="AR59" s="102" t="s">
        <v>79</v>
      </c>
      <c r="AS59" s="103"/>
      <c r="AT59" s="104"/>
      <c r="AU59" s="104"/>
      <c r="AV59" s="104"/>
      <c r="AW59" s="104"/>
      <c r="AX59" s="103" t="s">
        <v>85</v>
      </c>
      <c r="AY59" s="104"/>
      <c r="AZ59" s="103"/>
      <c r="BA59" s="103"/>
      <c r="BB59" s="105"/>
      <c r="BC59" s="104"/>
      <c r="BD59" s="106"/>
      <c r="BE59" s="129" t="s">
        <v>3</v>
      </c>
      <c r="BF59" s="108" t="e">
        <f aca="false">VLOOKUP($A59,#REF!, 34, FALSE())</f>
        <v>#VALUE!</v>
      </c>
      <c r="BG59" s="108" t="e">
        <f aca="false">VLOOKUP($A59,#REF!, 22, FALSE())</f>
        <v>#VALUE!</v>
      </c>
      <c r="BH59" s="109"/>
    </row>
    <row r="60" customFormat="false" ht="12.75" hidden="false" customHeight="true" outlineLevel="0" collapsed="false">
      <c r="A60" s="86" t="s">
        <v>207</v>
      </c>
      <c r="B60" s="86" t="e">
        <f aca="false">VLOOKUP($A60,#REF!, 34, FALSE())</f>
        <v>#VALUE!</v>
      </c>
      <c r="C60" s="87" t="str">
        <f aca="false">CONCATENATE("unused_",A60)</f>
        <v>unused_CV_PWR_REQ</v>
      </c>
      <c r="D60" s="88" t="e">
        <f aca="false">IF(LEN(VLOOKUP($A60,#REF!,8,FALSE())),LEFT(VLOOKUP($A60,#REF!,8,FALSE()),LEN(VLOOKUP($A60,#REF!,8,FALSE()))-2),"")</f>
        <v>#VALUE!</v>
      </c>
      <c r="E60" s="89" t="e">
        <f aca="false">IF(LEN(VLOOKUP($A60,#REF!,4,FALSE())),IF(INDEX(#REF!,MATCH($A60,#REF!,0),1),LEFT(VLOOKUP($A60,#REF!,4,FALSE()),LEN(VLOOKUP($A60,#REF!,4,FALSE()))-2),CONCATENATE(LEFT(VLOOKUP($A60,#REF!,4,FALSE()),LEN(VLOOKUP($A60,#REF!,4,FALSE()))-2),"*")),"")</f>
        <v>#VALUE!</v>
      </c>
      <c r="F60" s="90" t="e">
        <f aca="false">IF(LEN(VLOOKUP($A60,#REF!,5,FALSE())),IF(INDEX(#REF!,MATCH($A60,#REF!,0),2),LEFT(VLOOKUP($A60,#REF!,5,FALSE()),LEN(VLOOKUP($A60,#REF!,5,FALSE()))-2),CONCATENATE(LEFT(VLOOKUP($A60,#REF!,5,FALSE()),LEN(VLOOKUP($A60,#REF!,5,FALSE()))-2),"*")),"")</f>
        <v>#VALUE!</v>
      </c>
      <c r="G60" s="90" t="e">
        <f aca="false">IF(LEN(VLOOKUP($A60,#REF!,6,FALSE())),IF(INDEX(#REF!,MATCH($A60,#REF!,0),3),LEFT(VLOOKUP($A60,#REF!,6,FALSE()),LEN(VLOOKUP($A60,#REF!,6,FALSE()))-2),CONCATENATE(LEFT(VLOOKUP($A60,#REF!,6,FALSE()),LEN(VLOOKUP($A60,#REF!,6,FALSE()))-2),"*")),"")</f>
        <v>#VALUE!</v>
      </c>
      <c r="H60" s="91" t="e">
        <f aca="false">IF(LEN(VLOOKUP($A60,#REF!,7,FALSE())),IF(INDEX(#REF!,MATCH($A60,#REF!,0),4),LEFT(VLOOKUP($A60,#REF!,7,FALSE()),LEN(VLOOKUP($A60,#REF!,7,FALSE()))-2),CONCATENATE(LEFT(VLOOKUP($A60,#REF!,7,FALSE()),LEN(VLOOKUP($A60,#REF!,7,FALSE()))-2),"*")),"")</f>
        <v>#VALUE!</v>
      </c>
      <c r="I60" s="92" t="e">
        <f aca="false">IF(LEN(VLOOKUP($A60,#REF!,8,FALSE())),UPPER(RIGHT(VLOOKUP($A60,#REF!,8,FALSE()), 1)),"")</f>
        <v>#VALUE!</v>
      </c>
      <c r="J60" s="90" t="e">
        <f aca="false">IF(LEN(VLOOKUP($A60,#REF!,4,FALSE())),UPPER(RIGHT(VLOOKUP($A60,#REF!,4,FALSE()), 1)),"")</f>
        <v>#VALUE!</v>
      </c>
      <c r="K60" s="90" t="e">
        <f aca="false">IF(LEN(VLOOKUP($A60,#REF!,5,FALSE())),UPPER(RIGHT(VLOOKUP($A60,#REF!,5,FALSE()), 1)),"")</f>
        <v>#VALUE!</v>
      </c>
      <c r="L60" s="90" t="e">
        <f aca="false">IF(LEN(VLOOKUP($A60,#REF!,6,FALSE())),UPPER(RIGHT(VLOOKUP($A60,#REF!,6,FALSE()), 1)),"")</f>
        <v>#VALUE!</v>
      </c>
      <c r="M60" s="91" t="e">
        <f aca="false">IF(LEN(VLOOKUP($A60,#REF!,7,FALSE())),UPPER(RIGHT(VLOOKUP($A60,#REF!,7,FALSE()), 1)),"")</f>
        <v>#VALUE!</v>
      </c>
      <c r="N60" s="86" t="s">
        <v>94</v>
      </c>
      <c r="O60" s="86" t="s">
        <v>83</v>
      </c>
      <c r="P60" s="86" t="s">
        <v>104</v>
      </c>
      <c r="Q60" s="86" t="s">
        <v>105</v>
      </c>
      <c r="R60" s="86" t="s">
        <v>94</v>
      </c>
      <c r="S60" s="100" t="e">
        <f aca="false">HLOOKUP("Device Tree Pin Name",#REF!,MATCH($A60,#REF!,0),FALSE())</f>
        <v>#VALUE!</v>
      </c>
      <c r="T60" s="95" t="e">
        <f aca="false">HLOOKUP("power rail",#REF!,MATCH($A60,#REF!,0),FALSE())</f>
        <v>#VALUE!</v>
      </c>
      <c r="U60" s="96" t="e">
        <f aca="false">HLOOKUP("Wake Capable",#REF!,MATCH($A60,#REF!,0),FALSE())</f>
        <v>#VALUE!</v>
      </c>
      <c r="V60" s="96" t="e">
        <f aca="false">HLOOKUP("Strap",#REF!,MATCH($A60,#REF!,0),FALSE())</f>
        <v>#VALUE!</v>
      </c>
      <c r="W60" s="96" t="e">
        <f aca="false">HLOOKUP("GTE",#REF!,MATCH($A60,#REF!,0),FALSE())</f>
        <v>#VALUE!</v>
      </c>
      <c r="X60" s="96" t="e">
        <f aca="false">HLOOKUP("DPD_Control",#REF!,MATCH($A60,#REF!,0),FALSE())</f>
        <v>#VALUE!</v>
      </c>
      <c r="Y60" s="96" t="e">
        <f aca="false">HLOOKUP("DPD_Group",#REF!,MATCH($A60,#REF!,0),FALSE())</f>
        <v>#VALUE!</v>
      </c>
      <c r="Z60" s="95" t="e">
        <f aca="false">HLOOKUP("Pad Category",#REF!,MATCH($A60,#REF!,0),FALSE())</f>
        <v>#VALUE!</v>
      </c>
      <c r="AA60" s="95" t="e">
        <f aca="false">HLOOKUP("Pad type",#REF!,MATCH($A60,#REF!,0),FALSE())</f>
        <v>#VALUE!</v>
      </c>
      <c r="AB60" s="95" t="e">
        <f aca="false">HLOOKUP("Pull Strength",#REF!,MATCH($A60,#REF!,0),FALSE())</f>
        <v>#VALUE!</v>
      </c>
      <c r="AC60" s="95" t="e">
        <f aca="false">HLOOKUP("POR Pin State",#REF!,MATCH($A60,#REF!,0),FALSE())</f>
        <v>#VALUE!</v>
      </c>
      <c r="AD60" s="95" t="str">
        <f aca="false">IF(OR($AQ60="",$AQ60=$C60),$R60,IF($AQ60=$D60,SUBSTITUTE(SUBSTITUTE($AQ60,"GPIO3_","GPIO_"),".0",""),IF($AQ60=$E60,$N60,IF($AQ60=$F60,$O60,IF($AQ60=$G60,$P60,IF($AQ60=$H60,$Q60,"INVALID"))))))</f>
        <v>RSVD0</v>
      </c>
      <c r="AE60" s="97"/>
      <c r="AF60" s="98" t="str">
        <f aca="false">IF(AND(OR($AS60="Int PU",$AS60="Int PD"),OR(AND($AZ60&lt;&gt;"",$AZ60&lt;&gt;"0"),AND($BA60&lt;&gt;"",$BA60&lt;&gt;"0"))),"INVALID",IF(OR($AQ60=$C60,$AS60="Int PD"),"PULL_DOWN",IF(OR($AS60="Int PU",AND($AE60="YES",OR($AZ60="",$AZ60="0"),OR($BA60="",$BA60="0"),OR($AR60="Input",$AR60="Bidirectional"))),"PULL_UP","NORMAL")))</f>
        <v>PULL_DOWN</v>
      </c>
      <c r="AG60" s="98" t="e">
        <f aca="false">IF($AU60="Input", "TRISTATE", IF($AV60="Z","TRISTATE",IF($AT60=$F60,"TRISTATE","NORMAL")))</f>
        <v>#VALUE!</v>
      </c>
      <c r="AH60" s="98" t="e">
        <f aca="false">IF(OR($AT60=$F60,$AU60="Output"),"DISABLE","ENABLE")</f>
        <v>#VALUE!</v>
      </c>
      <c r="AI60" s="112" t="e">
        <f aca="false">IF($AT60&lt;&gt;$G60,"N/A",IF($AV60="Drive 1", "1", IF($AV60="Drive 0", "0", "")))</f>
        <v>#VALUE!</v>
      </c>
      <c r="AJ60" s="99" t="b">
        <f aca="false">TRUE()</f>
        <v>1</v>
      </c>
      <c r="AK60" s="99" t="b">
        <f aca="false">TRUE()</f>
        <v>1</v>
      </c>
      <c r="AL60" s="99" t="b">
        <f aca="false">TRUE()</f>
        <v>1</v>
      </c>
      <c r="AM60" s="99" t="b">
        <f aca="false">TRUE()</f>
        <v>1</v>
      </c>
      <c r="AN60" s="99" t="b">
        <f aca="false">TRUE()</f>
        <v>1</v>
      </c>
      <c r="AO60" s="99" t="b">
        <f aca="false">TRUE()</f>
        <v>1</v>
      </c>
      <c r="AP60" s="100" t="str">
        <f aca="false">IF(AND($AJ60:$AO60), "VALID", "INVALID")</f>
        <v>VALID</v>
      </c>
      <c r="AQ60" s="101" t="s">
        <v>208</v>
      </c>
      <c r="AR60" s="102" t="s">
        <v>79</v>
      </c>
      <c r="AS60" s="103"/>
      <c r="AT60" s="104"/>
      <c r="AU60" s="104"/>
      <c r="AV60" s="104"/>
      <c r="AW60" s="104"/>
      <c r="AX60" s="103" t="s">
        <v>85</v>
      </c>
      <c r="AY60" s="104"/>
      <c r="AZ60" s="103"/>
      <c r="BA60" s="103"/>
      <c r="BB60" s="105"/>
      <c r="BC60" s="104"/>
      <c r="BD60" s="106"/>
      <c r="BE60" s="129" t="s">
        <v>3</v>
      </c>
      <c r="BF60" s="108" t="e">
        <f aca="false">VLOOKUP($A60,#REF!, 34, FALSE())</f>
        <v>#VALUE!</v>
      </c>
      <c r="BG60" s="108" t="e">
        <f aca="false">VLOOKUP($A60,#REF!, 22, FALSE())</f>
        <v>#VALUE!</v>
      </c>
      <c r="BH60" s="109"/>
    </row>
    <row r="61" customFormat="false" ht="12.75" hidden="false" customHeight="true" outlineLevel="0" collapsed="false">
      <c r="A61" s="86" t="s">
        <v>209</v>
      </c>
      <c r="B61" s="86" t="e">
        <f aca="false">VLOOKUP($A61,#REF!, 34, FALSE())</f>
        <v>#VALUE!</v>
      </c>
      <c r="C61" s="87" t="str">
        <f aca="false">CONCATENATE("unused_",A61)</f>
        <v>unused_GP_PWM2</v>
      </c>
      <c r="D61" s="88" t="e">
        <f aca="false">IF(LEN(VLOOKUP($A61,#REF!,8,FALSE())),LEFT(VLOOKUP($A61,#REF!,8,FALSE()),LEN(VLOOKUP($A61,#REF!,8,FALSE()))-2),"")</f>
        <v>#VALUE!</v>
      </c>
      <c r="E61" s="89" t="e">
        <f aca="false">IF(LEN(VLOOKUP($A61,#REF!,4,FALSE())),IF(INDEX(#REF!,MATCH($A61,#REF!,0),1),LEFT(VLOOKUP($A61,#REF!,4,FALSE()),LEN(VLOOKUP($A61,#REF!,4,FALSE()))-2),CONCATENATE(LEFT(VLOOKUP($A61,#REF!,4,FALSE()),LEN(VLOOKUP($A61,#REF!,4,FALSE()))-2),"*")),"")</f>
        <v>#VALUE!</v>
      </c>
      <c r="F61" s="90" t="e">
        <f aca="false">IF(LEN(VLOOKUP($A61,#REF!,5,FALSE())),IF(INDEX(#REF!,MATCH($A61,#REF!,0),2),LEFT(VLOOKUP($A61,#REF!,5,FALSE()),LEN(VLOOKUP($A61,#REF!,5,FALSE()))-2),CONCATENATE(LEFT(VLOOKUP($A61,#REF!,5,FALSE()),LEN(VLOOKUP($A61,#REF!,5,FALSE()))-2),"*")),"")</f>
        <v>#VALUE!</v>
      </c>
      <c r="G61" s="90" t="e">
        <f aca="false">IF(LEN(VLOOKUP($A61,#REF!,6,FALSE())),IF(INDEX(#REF!,MATCH($A61,#REF!,0),3),LEFT(VLOOKUP($A61,#REF!,6,FALSE()),LEN(VLOOKUP($A61,#REF!,6,FALSE()))-2),CONCATENATE(LEFT(VLOOKUP($A61,#REF!,6,FALSE()),LEN(VLOOKUP($A61,#REF!,6,FALSE()))-2),"*")),"")</f>
        <v>#VALUE!</v>
      </c>
      <c r="H61" s="91" t="e">
        <f aca="false">IF(LEN(VLOOKUP($A61,#REF!,7,FALSE())),IF(INDEX(#REF!,MATCH($A61,#REF!,0),4),LEFT(VLOOKUP($A61,#REF!,7,FALSE()),LEN(VLOOKUP($A61,#REF!,7,FALSE()))-2),CONCATENATE(LEFT(VLOOKUP($A61,#REF!,7,FALSE()),LEN(VLOOKUP($A61,#REF!,7,FALSE()))-2),"*")),"")</f>
        <v>#VALUE!</v>
      </c>
      <c r="I61" s="92" t="e">
        <f aca="false">IF(LEN(VLOOKUP($A61,#REF!,8,FALSE())),UPPER(RIGHT(VLOOKUP($A61,#REF!,8,FALSE()), 1)),"")</f>
        <v>#VALUE!</v>
      </c>
      <c r="J61" s="90" t="e">
        <f aca="false">IF(LEN(VLOOKUP($A61,#REF!,4,FALSE())),UPPER(RIGHT(VLOOKUP($A61,#REF!,4,FALSE()), 1)),"")</f>
        <v>#VALUE!</v>
      </c>
      <c r="K61" s="90" t="e">
        <f aca="false">IF(LEN(VLOOKUP($A61,#REF!,5,FALSE())),UPPER(RIGHT(VLOOKUP($A61,#REF!,5,FALSE()), 1)),"")</f>
        <v>#VALUE!</v>
      </c>
      <c r="L61" s="90" t="e">
        <f aca="false">IF(LEN(VLOOKUP($A61,#REF!,6,FALSE())),UPPER(RIGHT(VLOOKUP($A61,#REF!,6,FALSE()), 1)),"")</f>
        <v>#VALUE!</v>
      </c>
      <c r="M61" s="91" t="e">
        <f aca="false">IF(LEN(VLOOKUP($A61,#REF!,7,FALSE())),UPPER(RIGHT(VLOOKUP($A61,#REF!,7,FALSE()), 1)),"")</f>
        <v>#VALUE!</v>
      </c>
      <c r="N61" s="86" t="s">
        <v>132</v>
      </c>
      <c r="O61" s="86" t="s">
        <v>83</v>
      </c>
      <c r="P61" s="86" t="s">
        <v>104</v>
      </c>
      <c r="Q61" s="86" t="s">
        <v>105</v>
      </c>
      <c r="R61" s="86" t="s">
        <v>83</v>
      </c>
      <c r="S61" s="100" t="e">
        <f aca="false">HLOOKUP("Device Tree Pin Name",#REF!,MATCH($A61,#REF!,0),FALSE())</f>
        <v>#VALUE!</v>
      </c>
      <c r="T61" s="95" t="e">
        <f aca="false">HLOOKUP("power rail",#REF!,MATCH($A61,#REF!,0),FALSE())</f>
        <v>#VALUE!</v>
      </c>
      <c r="U61" s="96" t="e">
        <f aca="false">HLOOKUP("Wake Capable",#REF!,MATCH($A61,#REF!,0),FALSE())</f>
        <v>#VALUE!</v>
      </c>
      <c r="V61" s="96" t="e">
        <f aca="false">HLOOKUP("Strap",#REF!,MATCH($A61,#REF!,0),FALSE())</f>
        <v>#VALUE!</v>
      </c>
      <c r="W61" s="96" t="e">
        <f aca="false">HLOOKUP("GTE",#REF!,MATCH($A61,#REF!,0),FALSE())</f>
        <v>#VALUE!</v>
      </c>
      <c r="X61" s="96" t="e">
        <f aca="false">HLOOKUP("DPD_Control",#REF!,MATCH($A61,#REF!,0),FALSE())</f>
        <v>#VALUE!</v>
      </c>
      <c r="Y61" s="96" t="e">
        <f aca="false">HLOOKUP("DPD_Group",#REF!,MATCH($A61,#REF!,0),FALSE())</f>
        <v>#VALUE!</v>
      </c>
      <c r="Z61" s="95" t="e">
        <f aca="false">HLOOKUP("Pad Category",#REF!,MATCH($A61,#REF!,0),FALSE())</f>
        <v>#VALUE!</v>
      </c>
      <c r="AA61" s="95" t="e">
        <f aca="false">HLOOKUP("Pad type",#REF!,MATCH($A61,#REF!,0),FALSE())</f>
        <v>#VALUE!</v>
      </c>
      <c r="AB61" s="95" t="e">
        <f aca="false">HLOOKUP("Pull Strength",#REF!,MATCH($A61,#REF!,0),FALSE())</f>
        <v>#VALUE!</v>
      </c>
      <c r="AC61" s="95" t="e">
        <f aca="false">HLOOKUP("POR Pin State",#REF!,MATCH($A61,#REF!,0),FALSE())</f>
        <v>#VALUE!</v>
      </c>
      <c r="AD61" s="95" t="str">
        <f aca="false">IF(OR($AQ61="",$AQ61=$C61),$R61,IF($AQ61=$D61,SUBSTITUTE(SUBSTITUTE($AQ61,"GPIO3_","GPIO_"),".0",""),IF($AQ61=$E61,$N61,IF($AQ61=$F61,$O61,IF($AQ61=$G61,$P61,IF($AQ61=$H61,$Q61,"INVALID"))))))</f>
        <v>RSVD1</v>
      </c>
      <c r="AE61" s="97"/>
      <c r="AF61" s="98" t="str">
        <f aca="false">IF(AND(OR($AS61="Int PU",$AS61="Int PD"),OR(AND($AZ61&lt;&gt;"",$AZ61&lt;&gt;"0"),AND($BA61&lt;&gt;"",$BA61&lt;&gt;"0"))),"INVALID",IF(OR($AQ61=$C61,$AS61="Int PD"),"PULL_DOWN",IF(OR($AS61="Int PU",AND($AE61="YES",OR($AZ61="",$AZ61="0"),OR($BA61="",$BA61="0"),OR($AR61="Input",$AR61="Bidirectional"))),"PULL_UP","NORMAL")))</f>
        <v>PULL_DOWN</v>
      </c>
      <c r="AG61" s="98" t="e">
        <f aca="false">IF($AU61="Input", "TRISTATE", IF($AV61="Z","TRISTATE",IF($AT61=$F61,"TRISTATE","NORMAL")))</f>
        <v>#VALUE!</v>
      </c>
      <c r="AH61" s="98" t="e">
        <f aca="false">IF(OR($AT61=$F61,$AU61="Output"),"DISABLE","ENABLE")</f>
        <v>#VALUE!</v>
      </c>
      <c r="AI61" s="112" t="e">
        <f aca="false">IF($AT61&lt;&gt;$G61,"N/A",IF($AV61="Drive 1", "1", IF($AV61="Drive 0", "0", "")))</f>
        <v>#VALUE!</v>
      </c>
      <c r="AJ61" s="99" t="b">
        <f aca="false">TRUE()</f>
        <v>1</v>
      </c>
      <c r="AK61" s="99" t="b">
        <f aca="false">TRUE()</f>
        <v>1</v>
      </c>
      <c r="AL61" s="99" t="b">
        <f aca="false">TRUE()</f>
        <v>1</v>
      </c>
      <c r="AM61" s="99" t="b">
        <f aca="false">TRUE()</f>
        <v>1</v>
      </c>
      <c r="AN61" s="99" t="b">
        <f aca="false">TRUE()</f>
        <v>1</v>
      </c>
      <c r="AO61" s="99" t="b">
        <f aca="false">TRUE()</f>
        <v>1</v>
      </c>
      <c r="AP61" s="100" t="str">
        <f aca="false">IF(AND($AJ61:$AO61), "VALID", "INVALID")</f>
        <v>VALID</v>
      </c>
      <c r="AQ61" s="101" t="s">
        <v>210</v>
      </c>
      <c r="AR61" s="102" t="s">
        <v>79</v>
      </c>
      <c r="AS61" s="103"/>
      <c r="AT61" s="104"/>
      <c r="AU61" s="104"/>
      <c r="AV61" s="104"/>
      <c r="AW61" s="110" t="s">
        <v>85</v>
      </c>
      <c r="AX61" s="103" t="s">
        <v>85</v>
      </c>
      <c r="AY61" s="104"/>
      <c r="AZ61" s="103"/>
      <c r="BA61" s="103"/>
      <c r="BB61" s="105"/>
      <c r="BC61" s="104"/>
      <c r="BD61" s="106"/>
      <c r="BE61" s="111"/>
      <c r="BF61" s="108" t="e">
        <f aca="false">VLOOKUP($A61,#REF!, 34, FALSE())</f>
        <v>#VALUE!</v>
      </c>
      <c r="BG61" s="108" t="e">
        <f aca="false">VLOOKUP($A61,#REF!, 22, FALSE())</f>
        <v>#VALUE!</v>
      </c>
      <c r="BH61" s="109"/>
    </row>
    <row r="62" customFormat="false" ht="12.75" hidden="false" customHeight="true" outlineLevel="0" collapsed="false">
      <c r="A62" s="86" t="s">
        <v>211</v>
      </c>
      <c r="B62" s="86" t="e">
        <f aca="false">VLOOKUP($A62,#REF!, 34, FALSE())</f>
        <v>#VALUE!</v>
      </c>
      <c r="C62" s="87" t="str">
        <f aca="false">CONCATENATE("unused_",A62)</f>
        <v>unused_GP_PWM3</v>
      </c>
      <c r="D62" s="88" t="e">
        <f aca="false">IF(LEN(VLOOKUP($A62,#REF!,8,FALSE())),LEFT(VLOOKUP($A62,#REF!,8,FALSE()),LEN(VLOOKUP($A62,#REF!,8,FALSE()))-2),"")</f>
        <v>#VALUE!</v>
      </c>
      <c r="E62" s="89" t="e">
        <f aca="false">IF(LEN(VLOOKUP($A62,#REF!,4,FALSE())),IF(INDEX(#REF!,MATCH($A62,#REF!,0),1),LEFT(VLOOKUP($A62,#REF!,4,FALSE()),LEN(VLOOKUP($A62,#REF!,4,FALSE()))-2),CONCATENATE(LEFT(VLOOKUP($A62,#REF!,4,FALSE()),LEN(VLOOKUP($A62,#REF!,4,FALSE()))-2),"*")),"")</f>
        <v>#VALUE!</v>
      </c>
      <c r="F62" s="90" t="e">
        <f aca="false">IF(LEN(VLOOKUP($A62,#REF!,5,FALSE())),IF(INDEX(#REF!,MATCH($A62,#REF!,0),2),LEFT(VLOOKUP($A62,#REF!,5,FALSE()),LEN(VLOOKUP($A62,#REF!,5,FALSE()))-2),CONCATENATE(LEFT(VLOOKUP($A62,#REF!,5,FALSE()),LEN(VLOOKUP($A62,#REF!,5,FALSE()))-2),"*")),"")</f>
        <v>#VALUE!</v>
      </c>
      <c r="G62" s="90" t="e">
        <f aca="false">IF(LEN(VLOOKUP($A62,#REF!,6,FALSE())),IF(INDEX(#REF!,MATCH($A62,#REF!,0),3),LEFT(VLOOKUP($A62,#REF!,6,FALSE()),LEN(VLOOKUP($A62,#REF!,6,FALSE()))-2),CONCATENATE(LEFT(VLOOKUP($A62,#REF!,6,FALSE()),LEN(VLOOKUP($A62,#REF!,6,FALSE()))-2),"*")),"")</f>
        <v>#VALUE!</v>
      </c>
      <c r="H62" s="91" t="e">
        <f aca="false">IF(LEN(VLOOKUP($A62,#REF!,7,FALSE())),IF(INDEX(#REF!,MATCH($A62,#REF!,0),4),LEFT(VLOOKUP($A62,#REF!,7,FALSE()),LEN(VLOOKUP($A62,#REF!,7,FALSE()))-2),CONCATENATE(LEFT(VLOOKUP($A62,#REF!,7,FALSE()),LEN(VLOOKUP($A62,#REF!,7,FALSE()))-2),"*")),"")</f>
        <v>#VALUE!</v>
      </c>
      <c r="I62" s="92" t="e">
        <f aca="false">IF(LEN(VLOOKUP($A62,#REF!,8,FALSE())),UPPER(RIGHT(VLOOKUP($A62,#REF!,8,FALSE()), 1)),"")</f>
        <v>#VALUE!</v>
      </c>
      <c r="J62" s="90" t="e">
        <f aca="false">IF(LEN(VLOOKUP($A62,#REF!,4,FALSE())),UPPER(RIGHT(VLOOKUP($A62,#REF!,4,FALSE()), 1)),"")</f>
        <v>#VALUE!</v>
      </c>
      <c r="K62" s="90" t="e">
        <f aca="false">IF(LEN(VLOOKUP($A62,#REF!,5,FALSE())),UPPER(RIGHT(VLOOKUP($A62,#REF!,5,FALSE()), 1)),"")</f>
        <v>#VALUE!</v>
      </c>
      <c r="L62" s="90" t="e">
        <f aca="false">IF(LEN(VLOOKUP($A62,#REF!,6,FALSE())),UPPER(RIGHT(VLOOKUP($A62,#REF!,6,FALSE()), 1)),"")</f>
        <v>#VALUE!</v>
      </c>
      <c r="M62" s="91" t="e">
        <f aca="false">IF(LEN(VLOOKUP($A62,#REF!,7,FALSE())),UPPER(RIGHT(VLOOKUP($A62,#REF!,7,FALSE()), 1)),"")</f>
        <v>#VALUE!</v>
      </c>
      <c r="N62" s="86" t="s">
        <v>132</v>
      </c>
      <c r="O62" s="86" t="s">
        <v>83</v>
      </c>
      <c r="P62" s="86" t="s">
        <v>104</v>
      </c>
      <c r="Q62" s="86" t="s">
        <v>105</v>
      </c>
      <c r="R62" s="86" t="s">
        <v>83</v>
      </c>
      <c r="S62" s="100" t="e">
        <f aca="false">HLOOKUP("Device Tree Pin Name",#REF!,MATCH($A62,#REF!,0),FALSE())</f>
        <v>#VALUE!</v>
      </c>
      <c r="T62" s="95" t="e">
        <f aca="false">HLOOKUP("power rail",#REF!,MATCH($A62,#REF!,0),FALSE())</f>
        <v>#VALUE!</v>
      </c>
      <c r="U62" s="96" t="e">
        <f aca="false">HLOOKUP("Wake Capable",#REF!,MATCH($A62,#REF!,0),FALSE())</f>
        <v>#VALUE!</v>
      </c>
      <c r="V62" s="96" t="e">
        <f aca="false">HLOOKUP("Strap",#REF!,MATCH($A62,#REF!,0),FALSE())</f>
        <v>#VALUE!</v>
      </c>
      <c r="W62" s="96" t="e">
        <f aca="false">HLOOKUP("GTE",#REF!,MATCH($A62,#REF!,0),FALSE())</f>
        <v>#VALUE!</v>
      </c>
      <c r="X62" s="96" t="e">
        <f aca="false">HLOOKUP("DPD_Control",#REF!,MATCH($A62,#REF!,0),FALSE())</f>
        <v>#VALUE!</v>
      </c>
      <c r="Y62" s="96" t="e">
        <f aca="false">HLOOKUP("DPD_Group",#REF!,MATCH($A62,#REF!,0),FALSE())</f>
        <v>#VALUE!</v>
      </c>
      <c r="Z62" s="95" t="e">
        <f aca="false">HLOOKUP("Pad Category",#REF!,MATCH($A62,#REF!,0),FALSE())</f>
        <v>#VALUE!</v>
      </c>
      <c r="AA62" s="95" t="e">
        <f aca="false">HLOOKUP("Pad type",#REF!,MATCH($A62,#REF!,0),FALSE())</f>
        <v>#VALUE!</v>
      </c>
      <c r="AB62" s="95" t="e">
        <f aca="false">HLOOKUP("Pull Strength",#REF!,MATCH($A62,#REF!,0),FALSE())</f>
        <v>#VALUE!</v>
      </c>
      <c r="AC62" s="95" t="e">
        <f aca="false">HLOOKUP("POR Pin State",#REF!,MATCH($A62,#REF!,0),FALSE())</f>
        <v>#VALUE!</v>
      </c>
      <c r="AD62" s="95" t="str">
        <f aca="false">IF(OR($AQ62="",$AQ62=$C62),$R62,IF($AQ62=$D62,SUBSTITUTE(SUBSTITUTE($AQ62,"GPIO3_","GPIO_"),".0",""),IF($AQ62=$E62,$N62,IF($AQ62=$F62,$O62,IF($AQ62=$G62,$P62,IF($AQ62=$H62,$Q62,"INVALID"))))))</f>
        <v>RSVD1</v>
      </c>
      <c r="AE62" s="97"/>
      <c r="AF62" s="98" t="str">
        <f aca="false">IF(AND(OR($AS62="Int PU",$AS62="Int PD"),OR(AND($AZ62&lt;&gt;"",$AZ62&lt;&gt;"0"),AND($BA62&lt;&gt;"",$BA62&lt;&gt;"0"))),"INVALID",IF(OR($AQ62=$C62,$AS62="Int PD"),"PULL_DOWN",IF(OR($AS62="Int PU",AND($AE62="YES",OR($AZ62="",$AZ62="0"),OR($BA62="",$BA62="0"),OR($AR62="Input",$AR62="Bidirectional"))),"PULL_UP","NORMAL")))</f>
        <v>PULL_DOWN</v>
      </c>
      <c r="AG62" s="98" t="e">
        <f aca="false">IF($AU62="Input", "TRISTATE", IF($AV62="Z","TRISTATE",IF($AT62=$F62,"TRISTATE","NORMAL")))</f>
        <v>#VALUE!</v>
      </c>
      <c r="AH62" s="98" t="e">
        <f aca="false">IF(OR($AT62=$F62,$AU62="Output"),"DISABLE","ENABLE")</f>
        <v>#VALUE!</v>
      </c>
      <c r="AI62" s="112" t="e">
        <f aca="false">IF($AT62&lt;&gt;$G62,"N/A",IF($AV62="Drive 1", "1", IF($AV62="Drive 0", "0", "")))</f>
        <v>#VALUE!</v>
      </c>
      <c r="AJ62" s="99" t="b">
        <f aca="false">TRUE()</f>
        <v>1</v>
      </c>
      <c r="AK62" s="99" t="b">
        <f aca="false">TRUE()</f>
        <v>1</v>
      </c>
      <c r="AL62" s="99" t="b">
        <f aca="false">TRUE()</f>
        <v>1</v>
      </c>
      <c r="AM62" s="99" t="b">
        <f aca="false">TRUE()</f>
        <v>1</v>
      </c>
      <c r="AN62" s="99" t="b">
        <f aca="false">TRUE()</f>
        <v>1</v>
      </c>
      <c r="AO62" s="99" t="b">
        <f aca="false">TRUE()</f>
        <v>1</v>
      </c>
      <c r="AP62" s="100" t="str">
        <f aca="false">IF(AND($AJ62:$AO62), "VALID", "INVALID")</f>
        <v>VALID</v>
      </c>
      <c r="AQ62" s="101" t="s">
        <v>212</v>
      </c>
      <c r="AR62" s="102" t="s">
        <v>79</v>
      </c>
      <c r="AS62" s="103"/>
      <c r="AT62" s="104"/>
      <c r="AU62" s="104"/>
      <c r="AV62" s="104"/>
      <c r="AW62" s="110" t="s">
        <v>85</v>
      </c>
      <c r="AX62" s="103" t="s">
        <v>85</v>
      </c>
      <c r="AY62" s="104"/>
      <c r="AZ62" s="103"/>
      <c r="BA62" s="103"/>
      <c r="BB62" s="105"/>
      <c r="BC62" s="104"/>
      <c r="BD62" s="106"/>
      <c r="BE62" s="111"/>
      <c r="BF62" s="108" t="e">
        <f aca="false">VLOOKUP($A62,#REF!, 34, FALSE())</f>
        <v>#VALUE!</v>
      </c>
      <c r="BG62" s="108" t="e">
        <f aca="false">VLOOKUP($A62,#REF!, 22, FALSE())</f>
        <v>#VALUE!</v>
      </c>
      <c r="BH62" s="109"/>
    </row>
    <row r="63" customFormat="false" ht="12.75" hidden="false" customHeight="true" outlineLevel="0" collapsed="false">
      <c r="A63" s="86" t="s">
        <v>213</v>
      </c>
      <c r="B63" s="86" t="e">
        <f aca="false">VLOOKUP($A63,#REF!, 34, FALSE())</f>
        <v>#VALUE!</v>
      </c>
      <c r="C63" s="87" t="str">
        <f aca="false">CONCATENATE("unused_",A63)</f>
        <v>unused_UART2_TX</v>
      </c>
      <c r="D63" s="88" t="e">
        <f aca="false">IF(LEN(VLOOKUP($A63,#REF!,8,FALSE())),LEFT(VLOOKUP($A63,#REF!,8,FALSE()),LEN(VLOOKUP($A63,#REF!,8,FALSE()))-2),"")</f>
        <v>#VALUE!</v>
      </c>
      <c r="E63" s="89" t="e">
        <f aca="false">IF(LEN(VLOOKUP($A63,#REF!,4,FALSE())),IF(INDEX(#REF!,MATCH($A63,#REF!,0),1),LEFT(VLOOKUP($A63,#REF!,4,FALSE()),LEN(VLOOKUP($A63,#REF!,4,FALSE()))-2),CONCATENATE(LEFT(VLOOKUP($A63,#REF!,4,FALSE()),LEN(VLOOKUP($A63,#REF!,4,FALSE()))-2),"*")),"")</f>
        <v>#VALUE!</v>
      </c>
      <c r="F63" s="90" t="e">
        <f aca="false">IF(LEN(VLOOKUP($A63,#REF!,5,FALSE())),IF(INDEX(#REF!,MATCH($A63,#REF!,0),2),LEFT(VLOOKUP($A63,#REF!,5,FALSE()),LEN(VLOOKUP($A63,#REF!,5,FALSE()))-2),CONCATENATE(LEFT(VLOOKUP($A63,#REF!,5,FALSE()),LEN(VLOOKUP($A63,#REF!,5,FALSE()))-2),"*")),"")</f>
        <v>#VALUE!</v>
      </c>
      <c r="G63" s="90" t="e">
        <f aca="false">IF(LEN(VLOOKUP($A63,#REF!,6,FALSE())),IF(INDEX(#REF!,MATCH($A63,#REF!,0),3),LEFT(VLOOKUP($A63,#REF!,6,FALSE()),LEN(VLOOKUP($A63,#REF!,6,FALSE()))-2),CONCATENATE(LEFT(VLOOKUP($A63,#REF!,6,FALSE()),LEN(VLOOKUP($A63,#REF!,6,FALSE()))-2),"*")),"")</f>
        <v>#VALUE!</v>
      </c>
      <c r="H63" s="91" t="e">
        <f aca="false">IF(LEN(VLOOKUP($A63,#REF!,7,FALSE())),IF(INDEX(#REF!,MATCH($A63,#REF!,0),4),LEFT(VLOOKUP($A63,#REF!,7,FALSE()),LEN(VLOOKUP($A63,#REF!,7,FALSE()))-2),CONCATENATE(LEFT(VLOOKUP($A63,#REF!,7,FALSE()),LEN(VLOOKUP($A63,#REF!,7,FALSE()))-2),"*")),"")</f>
        <v>#VALUE!</v>
      </c>
      <c r="I63" s="92" t="e">
        <f aca="false">IF(LEN(VLOOKUP($A63,#REF!,8,FALSE())),UPPER(RIGHT(VLOOKUP($A63,#REF!,8,FALSE()), 1)),"")</f>
        <v>#VALUE!</v>
      </c>
      <c r="J63" s="90" t="e">
        <f aca="false">IF(LEN(VLOOKUP($A63,#REF!,4,FALSE())),UPPER(RIGHT(VLOOKUP($A63,#REF!,4,FALSE()), 1)),"")</f>
        <v>#VALUE!</v>
      </c>
      <c r="K63" s="90" t="e">
        <f aca="false">IF(LEN(VLOOKUP($A63,#REF!,5,FALSE())),UPPER(RIGHT(VLOOKUP($A63,#REF!,5,FALSE()), 1)),"")</f>
        <v>#VALUE!</v>
      </c>
      <c r="L63" s="90" t="e">
        <f aca="false">IF(LEN(VLOOKUP($A63,#REF!,6,FALSE())),UPPER(RIGHT(VLOOKUP($A63,#REF!,6,FALSE()), 1)),"")</f>
        <v>#VALUE!</v>
      </c>
      <c r="M63" s="91" t="e">
        <f aca="false">IF(LEN(VLOOKUP($A63,#REF!,7,FALSE())),UPPER(RIGHT(VLOOKUP($A63,#REF!,7,FALSE()), 1)),"")</f>
        <v>#VALUE!</v>
      </c>
      <c r="N63" s="86" t="s">
        <v>214</v>
      </c>
      <c r="O63" s="86" t="s">
        <v>83</v>
      </c>
      <c r="P63" s="86" t="s">
        <v>104</v>
      </c>
      <c r="Q63" s="86" t="s">
        <v>105</v>
      </c>
      <c r="R63" s="86" t="s">
        <v>83</v>
      </c>
      <c r="S63" s="100" t="e">
        <f aca="false">HLOOKUP("Device Tree Pin Name",#REF!,MATCH($A63,#REF!,0),FALSE())</f>
        <v>#VALUE!</v>
      </c>
      <c r="T63" s="95" t="e">
        <f aca="false">HLOOKUP("power rail",#REF!,MATCH($A63,#REF!,0),FALSE())</f>
        <v>#VALUE!</v>
      </c>
      <c r="U63" s="96" t="e">
        <f aca="false">HLOOKUP("Wake Capable",#REF!,MATCH($A63,#REF!,0),FALSE())</f>
        <v>#VALUE!</v>
      </c>
      <c r="V63" s="96" t="e">
        <f aca="false">HLOOKUP("Strap",#REF!,MATCH($A63,#REF!,0),FALSE())</f>
        <v>#VALUE!</v>
      </c>
      <c r="W63" s="96" t="e">
        <f aca="false">HLOOKUP("GTE",#REF!,MATCH($A63,#REF!,0),FALSE())</f>
        <v>#VALUE!</v>
      </c>
      <c r="X63" s="96" t="e">
        <f aca="false">HLOOKUP("DPD_Control",#REF!,MATCH($A63,#REF!,0),FALSE())</f>
        <v>#VALUE!</v>
      </c>
      <c r="Y63" s="96" t="e">
        <f aca="false">HLOOKUP("DPD_Group",#REF!,MATCH($A63,#REF!,0),FALSE())</f>
        <v>#VALUE!</v>
      </c>
      <c r="Z63" s="95" t="e">
        <f aca="false">HLOOKUP("Pad Category",#REF!,MATCH($A63,#REF!,0),FALSE())</f>
        <v>#VALUE!</v>
      </c>
      <c r="AA63" s="95" t="e">
        <f aca="false">HLOOKUP("Pad type",#REF!,MATCH($A63,#REF!,0),FALSE())</f>
        <v>#VALUE!</v>
      </c>
      <c r="AB63" s="95" t="e">
        <f aca="false">HLOOKUP("Pull Strength",#REF!,MATCH($A63,#REF!,0),FALSE())</f>
        <v>#VALUE!</v>
      </c>
      <c r="AC63" s="95" t="e">
        <f aca="false">HLOOKUP("POR Pin State",#REF!,MATCH($A63,#REF!,0),FALSE())</f>
        <v>#VALUE!</v>
      </c>
      <c r="AD63" s="95" t="str">
        <f aca="false">IF(OR($AQ63="",$AQ63=$C63),$R63,IF($AQ63=$D63,SUBSTITUTE(SUBSTITUTE($AQ63,"GPIO3_","GPIO_"),".0",""),IF($AQ63=$E63,$N63,IF($AQ63=$F63,$O63,IF($AQ63=$G63,$P63,IF($AQ63=$H63,$Q63,"INVALID"))))))</f>
        <v>RSVD1</v>
      </c>
      <c r="AE63" s="97"/>
      <c r="AF63" s="98" t="str">
        <f aca="false">IF(AND(OR($AS63="Int PU",$AS63="Int PD"),OR(AND($AZ63&lt;&gt;"",$AZ63&lt;&gt;"0"),AND($BA63&lt;&gt;"",$BA63&lt;&gt;"0"))),"INVALID",IF(OR($AQ63=$C63,$AS63="Int PD"),"PULL_DOWN",IF(OR($AS63="Int PU",AND($AE63="YES",OR($AZ63="",$AZ63="0"),OR($BA63="",$BA63="0"),OR($AR63="Input",$AR63="Bidirectional"))),"PULL_UP","NORMAL")))</f>
        <v>PULL_DOWN</v>
      </c>
      <c r="AG63" s="98" t="e">
        <f aca="false">IF($AU63="Input", "TRISTATE", IF($AV63="Z","TRISTATE",IF($AT63=$F63,"TRISTATE","NORMAL")))</f>
        <v>#VALUE!</v>
      </c>
      <c r="AH63" s="98" t="e">
        <f aca="false">IF(OR($AT63=$F63,$AU63="Output"),"DISABLE","ENABLE")</f>
        <v>#VALUE!</v>
      </c>
      <c r="AI63" s="112" t="e">
        <f aca="false">IF($AT63&lt;&gt;$G63,"N/A",IF($AV63="Drive 1", "1", IF($AV63="Drive 0", "0", "")))</f>
        <v>#VALUE!</v>
      </c>
      <c r="AJ63" s="99" t="b">
        <f aca="false">TRUE()</f>
        <v>1</v>
      </c>
      <c r="AK63" s="99" t="b">
        <f aca="false">TRUE()</f>
        <v>1</v>
      </c>
      <c r="AL63" s="99" t="b">
        <f aca="false">TRUE()</f>
        <v>1</v>
      </c>
      <c r="AM63" s="99" t="b">
        <f aca="false">TRUE()</f>
        <v>1</v>
      </c>
      <c r="AN63" s="99" t="b">
        <f aca="false">TRUE()</f>
        <v>1</v>
      </c>
      <c r="AO63" s="99" t="b">
        <f aca="false">TRUE()</f>
        <v>1</v>
      </c>
      <c r="AP63" s="100" t="str">
        <f aca="false">IF(AND($AJ63:$AO63), "VALID", "INVALID")</f>
        <v>VALID</v>
      </c>
      <c r="AQ63" s="101" t="s">
        <v>215</v>
      </c>
      <c r="AR63" s="102" t="s">
        <v>79</v>
      </c>
      <c r="AS63" s="103"/>
      <c r="AT63" s="104"/>
      <c r="AU63" s="104"/>
      <c r="AV63" s="104"/>
      <c r="AW63" s="110" t="s">
        <v>85</v>
      </c>
      <c r="AX63" s="103" t="s">
        <v>85</v>
      </c>
      <c r="AY63" s="104"/>
      <c r="AZ63" s="103"/>
      <c r="BA63" s="103"/>
      <c r="BB63" s="105"/>
      <c r="BC63" s="104"/>
      <c r="BD63" s="106"/>
      <c r="BE63" s="111"/>
      <c r="BF63" s="108" t="e">
        <f aca="false">VLOOKUP($A63,#REF!, 34, FALSE())</f>
        <v>#VALUE!</v>
      </c>
      <c r="BG63" s="108" t="e">
        <f aca="false">VLOOKUP($A63,#REF!, 22, FALSE())</f>
        <v>#VALUE!</v>
      </c>
      <c r="BH63" s="109"/>
    </row>
    <row r="64" customFormat="false" ht="12.75" hidden="false" customHeight="true" outlineLevel="0" collapsed="false">
      <c r="A64" s="86" t="s">
        <v>216</v>
      </c>
      <c r="B64" s="86" t="e">
        <f aca="false">VLOOKUP($A64,#REF!, 34, FALSE())</f>
        <v>#VALUE!</v>
      </c>
      <c r="C64" s="87" t="str">
        <f aca="false">CONCATENATE("unused_",A64)</f>
        <v>unused_UART2_RX</v>
      </c>
      <c r="D64" s="88" t="e">
        <f aca="false">IF(LEN(VLOOKUP($A64,#REF!,8,FALSE())),LEFT(VLOOKUP($A64,#REF!,8,FALSE()),LEN(VLOOKUP($A64,#REF!,8,FALSE()))-2),"")</f>
        <v>#VALUE!</v>
      </c>
      <c r="E64" s="89" t="e">
        <f aca="false">IF(LEN(VLOOKUP($A64,#REF!,4,FALSE())),IF(INDEX(#REF!,MATCH($A64,#REF!,0),1),LEFT(VLOOKUP($A64,#REF!,4,FALSE()),LEN(VLOOKUP($A64,#REF!,4,FALSE()))-2),CONCATENATE(LEFT(VLOOKUP($A64,#REF!,4,FALSE()),LEN(VLOOKUP($A64,#REF!,4,FALSE()))-2),"*")),"")</f>
        <v>#VALUE!</v>
      </c>
      <c r="F64" s="90" t="e">
        <f aca="false">IF(LEN(VLOOKUP($A64,#REF!,5,FALSE())),IF(INDEX(#REF!,MATCH($A64,#REF!,0),2),LEFT(VLOOKUP($A64,#REF!,5,FALSE()),LEN(VLOOKUP($A64,#REF!,5,FALSE()))-2),CONCATENATE(LEFT(VLOOKUP($A64,#REF!,5,FALSE()),LEN(VLOOKUP($A64,#REF!,5,FALSE()))-2),"*")),"")</f>
        <v>#VALUE!</v>
      </c>
      <c r="G64" s="90" t="e">
        <f aca="false">IF(LEN(VLOOKUP($A64,#REF!,6,FALSE())),IF(INDEX(#REF!,MATCH($A64,#REF!,0),3),LEFT(VLOOKUP($A64,#REF!,6,FALSE()),LEN(VLOOKUP($A64,#REF!,6,FALSE()))-2),CONCATENATE(LEFT(VLOOKUP($A64,#REF!,6,FALSE()),LEN(VLOOKUP($A64,#REF!,6,FALSE()))-2),"*")),"")</f>
        <v>#VALUE!</v>
      </c>
      <c r="H64" s="91" t="e">
        <f aca="false">IF(LEN(VLOOKUP($A64,#REF!,7,FALSE())),IF(INDEX(#REF!,MATCH($A64,#REF!,0),4),LEFT(VLOOKUP($A64,#REF!,7,FALSE()),LEN(VLOOKUP($A64,#REF!,7,FALSE()))-2),CONCATENATE(LEFT(VLOOKUP($A64,#REF!,7,FALSE()),LEN(VLOOKUP($A64,#REF!,7,FALSE()))-2),"*")),"")</f>
        <v>#VALUE!</v>
      </c>
      <c r="I64" s="92" t="e">
        <f aca="false">IF(LEN(VLOOKUP($A64,#REF!,8,FALSE())),UPPER(RIGHT(VLOOKUP($A64,#REF!,8,FALSE()), 1)),"")</f>
        <v>#VALUE!</v>
      </c>
      <c r="J64" s="90" t="e">
        <f aca="false">IF(LEN(VLOOKUP($A64,#REF!,4,FALSE())),UPPER(RIGHT(VLOOKUP($A64,#REF!,4,FALSE()), 1)),"")</f>
        <v>#VALUE!</v>
      </c>
      <c r="K64" s="90" t="e">
        <f aca="false">IF(LEN(VLOOKUP($A64,#REF!,5,FALSE())),UPPER(RIGHT(VLOOKUP($A64,#REF!,5,FALSE()), 1)),"")</f>
        <v>#VALUE!</v>
      </c>
      <c r="L64" s="90" t="e">
        <f aca="false">IF(LEN(VLOOKUP($A64,#REF!,6,FALSE())),UPPER(RIGHT(VLOOKUP($A64,#REF!,6,FALSE()), 1)),"")</f>
        <v>#VALUE!</v>
      </c>
      <c r="M64" s="91" t="e">
        <f aca="false">IF(LEN(VLOOKUP($A64,#REF!,7,FALSE())),UPPER(RIGHT(VLOOKUP($A64,#REF!,7,FALSE()), 1)),"")</f>
        <v>#VALUE!</v>
      </c>
      <c r="N64" s="86" t="s">
        <v>214</v>
      </c>
      <c r="O64" s="86" t="s">
        <v>83</v>
      </c>
      <c r="P64" s="86" t="s">
        <v>104</v>
      </c>
      <c r="Q64" s="86" t="s">
        <v>105</v>
      </c>
      <c r="R64" s="86" t="s">
        <v>83</v>
      </c>
      <c r="S64" s="100" t="e">
        <f aca="false">HLOOKUP("Device Tree Pin Name",#REF!,MATCH($A64,#REF!,0),FALSE())</f>
        <v>#VALUE!</v>
      </c>
      <c r="T64" s="95" t="e">
        <f aca="false">HLOOKUP("power rail",#REF!,MATCH($A64,#REF!,0),FALSE())</f>
        <v>#VALUE!</v>
      </c>
      <c r="U64" s="96" t="e">
        <f aca="false">HLOOKUP("Wake Capable",#REF!,MATCH($A64,#REF!,0),FALSE())</f>
        <v>#VALUE!</v>
      </c>
      <c r="V64" s="96" t="e">
        <f aca="false">HLOOKUP("Strap",#REF!,MATCH($A64,#REF!,0),FALSE())</f>
        <v>#VALUE!</v>
      </c>
      <c r="W64" s="96" t="e">
        <f aca="false">HLOOKUP("GTE",#REF!,MATCH($A64,#REF!,0),FALSE())</f>
        <v>#VALUE!</v>
      </c>
      <c r="X64" s="96" t="e">
        <f aca="false">HLOOKUP("DPD_Control",#REF!,MATCH($A64,#REF!,0),FALSE())</f>
        <v>#VALUE!</v>
      </c>
      <c r="Y64" s="96" t="e">
        <f aca="false">HLOOKUP("DPD_Group",#REF!,MATCH($A64,#REF!,0),FALSE())</f>
        <v>#VALUE!</v>
      </c>
      <c r="Z64" s="95" t="e">
        <f aca="false">HLOOKUP("Pad Category",#REF!,MATCH($A64,#REF!,0),FALSE())</f>
        <v>#VALUE!</v>
      </c>
      <c r="AA64" s="95" t="e">
        <f aca="false">HLOOKUP("Pad type",#REF!,MATCH($A64,#REF!,0),FALSE())</f>
        <v>#VALUE!</v>
      </c>
      <c r="AB64" s="95" t="e">
        <f aca="false">HLOOKUP("Pull Strength",#REF!,MATCH($A64,#REF!,0),FALSE())</f>
        <v>#VALUE!</v>
      </c>
      <c r="AC64" s="95" t="e">
        <f aca="false">HLOOKUP("POR Pin State",#REF!,MATCH($A64,#REF!,0),FALSE())</f>
        <v>#VALUE!</v>
      </c>
      <c r="AD64" s="95" t="str">
        <f aca="false">IF(OR($AQ64="",$AQ64=$C64),$R64,IF($AQ64=$D64,SUBSTITUTE(SUBSTITUTE($AQ64,"GPIO3_","GPIO_"),".0",""),IF($AQ64=$E64,$N64,IF($AQ64=$F64,$O64,IF($AQ64=$G64,$P64,IF($AQ64=$H64,$Q64,"INVALID"))))))</f>
        <v>RSVD1</v>
      </c>
      <c r="AE64" s="97"/>
      <c r="AF64" s="98" t="str">
        <f aca="false">IF(AND(OR($AS64="Int PU",$AS64="Int PD"),OR(AND($AZ64&lt;&gt;"",$AZ64&lt;&gt;"0"),AND($BA64&lt;&gt;"",$BA64&lt;&gt;"0"))),"INVALID",IF(OR($AQ64=$C64,$AS64="Int PD"),"PULL_DOWN",IF(OR($AS64="Int PU",AND($AE64="YES",OR($AZ64="",$AZ64="0"),OR($BA64="",$BA64="0"),OR($AR64="Input",$AR64="Bidirectional"))),"PULL_UP","NORMAL")))</f>
        <v>PULL_DOWN</v>
      </c>
      <c r="AG64" s="98" t="e">
        <f aca="false">IF($AU64="Input", "TRISTATE", IF($AV64="Z","TRISTATE",IF($AT64=$F64,"TRISTATE","NORMAL")))</f>
        <v>#VALUE!</v>
      </c>
      <c r="AH64" s="98" t="e">
        <f aca="false">IF(OR($AT64=$F64,$AU64="Output"),"DISABLE","ENABLE")</f>
        <v>#VALUE!</v>
      </c>
      <c r="AI64" s="112" t="e">
        <f aca="false">IF($AT64&lt;&gt;$G64,"N/A",IF($AV64="Drive 1", "1", IF($AV64="Drive 0", "0", "")))</f>
        <v>#VALUE!</v>
      </c>
      <c r="AJ64" s="99" t="b">
        <f aca="false">TRUE()</f>
        <v>1</v>
      </c>
      <c r="AK64" s="99" t="b">
        <f aca="false">TRUE()</f>
        <v>1</v>
      </c>
      <c r="AL64" s="99" t="b">
        <f aca="false">TRUE()</f>
        <v>1</v>
      </c>
      <c r="AM64" s="99" t="b">
        <f aca="false">TRUE()</f>
        <v>1</v>
      </c>
      <c r="AN64" s="99" t="b">
        <f aca="false">TRUE()</f>
        <v>1</v>
      </c>
      <c r="AO64" s="99" t="b">
        <f aca="false">TRUE()</f>
        <v>1</v>
      </c>
      <c r="AP64" s="100" t="str">
        <f aca="false">IF(AND($AJ64:$AO64), "VALID", "INVALID")</f>
        <v>VALID</v>
      </c>
      <c r="AQ64" s="101" t="s">
        <v>217</v>
      </c>
      <c r="AR64" s="102" t="s">
        <v>79</v>
      </c>
      <c r="AS64" s="103"/>
      <c r="AT64" s="104"/>
      <c r="AU64" s="104"/>
      <c r="AV64" s="104"/>
      <c r="AW64" s="110" t="s">
        <v>85</v>
      </c>
      <c r="AX64" s="103" t="s">
        <v>85</v>
      </c>
      <c r="AY64" s="104"/>
      <c r="AZ64" s="103"/>
      <c r="BA64" s="103"/>
      <c r="BB64" s="105"/>
      <c r="BC64" s="104"/>
      <c r="BD64" s="106"/>
      <c r="BE64" s="111"/>
      <c r="BF64" s="108" t="e">
        <f aca="false">VLOOKUP($A64,#REF!, 34, FALSE())</f>
        <v>#VALUE!</v>
      </c>
      <c r="BG64" s="108" t="e">
        <f aca="false">VLOOKUP($A64,#REF!, 22, FALSE())</f>
        <v>#VALUE!</v>
      </c>
      <c r="BH64" s="109"/>
    </row>
    <row r="65" customFormat="false" ht="12.75" hidden="false" customHeight="true" outlineLevel="0" collapsed="false">
      <c r="A65" s="86" t="s">
        <v>218</v>
      </c>
      <c r="B65" s="86" t="e">
        <f aca="false">VLOOKUP($A65,#REF!, 34, FALSE())</f>
        <v>#VALUE!</v>
      </c>
      <c r="C65" s="87" t="str">
        <f aca="false">CONCATENATE("unused_",A65)</f>
        <v>unused_UART2_RTS</v>
      </c>
      <c r="D65" s="88" t="e">
        <f aca="false">IF(LEN(VLOOKUP($A65,#REF!,8,FALSE())),LEFT(VLOOKUP($A65,#REF!,8,FALSE()),LEN(VLOOKUP($A65,#REF!,8,FALSE()))-2),"")</f>
        <v>#VALUE!</v>
      </c>
      <c r="E65" s="89" t="e">
        <f aca="false">IF(LEN(VLOOKUP($A65,#REF!,4,FALSE())),IF(INDEX(#REF!,MATCH($A65,#REF!,0),1),LEFT(VLOOKUP($A65,#REF!,4,FALSE()),LEN(VLOOKUP($A65,#REF!,4,FALSE()))-2),CONCATENATE(LEFT(VLOOKUP($A65,#REF!,4,FALSE()),LEN(VLOOKUP($A65,#REF!,4,FALSE()))-2),"*")),"")</f>
        <v>#VALUE!</v>
      </c>
      <c r="F65" s="90" t="e">
        <f aca="false">IF(LEN(VLOOKUP($A65,#REF!,5,FALSE())),IF(INDEX(#REF!,MATCH($A65,#REF!,0),2),LEFT(VLOOKUP($A65,#REF!,5,FALSE()),LEN(VLOOKUP($A65,#REF!,5,FALSE()))-2),CONCATENATE(LEFT(VLOOKUP($A65,#REF!,5,FALSE()),LEN(VLOOKUP($A65,#REF!,5,FALSE()))-2),"*")),"")</f>
        <v>#VALUE!</v>
      </c>
      <c r="G65" s="90" t="e">
        <f aca="false">IF(LEN(VLOOKUP($A65,#REF!,6,FALSE())),IF(INDEX(#REF!,MATCH($A65,#REF!,0),3),LEFT(VLOOKUP($A65,#REF!,6,FALSE()),LEN(VLOOKUP($A65,#REF!,6,FALSE()))-2),CONCATENATE(LEFT(VLOOKUP($A65,#REF!,6,FALSE()),LEN(VLOOKUP($A65,#REF!,6,FALSE()))-2),"*")),"")</f>
        <v>#VALUE!</v>
      </c>
      <c r="H65" s="91" t="e">
        <f aca="false">IF(LEN(VLOOKUP($A65,#REF!,7,FALSE())),IF(INDEX(#REF!,MATCH($A65,#REF!,0),4),LEFT(VLOOKUP($A65,#REF!,7,FALSE()),LEN(VLOOKUP($A65,#REF!,7,FALSE()))-2),CONCATENATE(LEFT(VLOOKUP($A65,#REF!,7,FALSE()),LEN(VLOOKUP($A65,#REF!,7,FALSE()))-2),"*")),"")</f>
        <v>#VALUE!</v>
      </c>
      <c r="I65" s="92" t="e">
        <f aca="false">IF(LEN(VLOOKUP($A65,#REF!,8,FALSE())),UPPER(RIGHT(VLOOKUP($A65,#REF!,8,FALSE()), 1)),"")</f>
        <v>#VALUE!</v>
      </c>
      <c r="J65" s="90" t="e">
        <f aca="false">IF(LEN(VLOOKUP($A65,#REF!,4,FALSE())),UPPER(RIGHT(VLOOKUP($A65,#REF!,4,FALSE()), 1)),"")</f>
        <v>#VALUE!</v>
      </c>
      <c r="K65" s="90" t="e">
        <f aca="false">IF(LEN(VLOOKUP($A65,#REF!,5,FALSE())),UPPER(RIGHT(VLOOKUP($A65,#REF!,5,FALSE()), 1)),"")</f>
        <v>#VALUE!</v>
      </c>
      <c r="L65" s="90" t="e">
        <f aca="false">IF(LEN(VLOOKUP($A65,#REF!,6,FALSE())),UPPER(RIGHT(VLOOKUP($A65,#REF!,6,FALSE()), 1)),"")</f>
        <v>#VALUE!</v>
      </c>
      <c r="M65" s="91" t="e">
        <f aca="false">IF(LEN(VLOOKUP($A65,#REF!,7,FALSE())),UPPER(RIGHT(VLOOKUP($A65,#REF!,7,FALSE()), 1)),"")</f>
        <v>#VALUE!</v>
      </c>
      <c r="N65" s="86" t="s">
        <v>214</v>
      </c>
      <c r="O65" s="86" t="s">
        <v>83</v>
      </c>
      <c r="P65" s="86" t="s">
        <v>104</v>
      </c>
      <c r="Q65" s="86" t="s">
        <v>105</v>
      </c>
      <c r="R65" s="86" t="s">
        <v>83</v>
      </c>
      <c r="S65" s="100" t="e">
        <f aca="false">HLOOKUP("Device Tree Pin Name",#REF!,MATCH($A65,#REF!,0),FALSE())</f>
        <v>#VALUE!</v>
      </c>
      <c r="T65" s="95" t="e">
        <f aca="false">HLOOKUP("power rail",#REF!,MATCH($A65,#REF!,0),FALSE())</f>
        <v>#VALUE!</v>
      </c>
      <c r="U65" s="96" t="e">
        <f aca="false">HLOOKUP("Wake Capable",#REF!,MATCH($A65,#REF!,0),FALSE())</f>
        <v>#VALUE!</v>
      </c>
      <c r="V65" s="96" t="e">
        <f aca="false">HLOOKUP("Strap",#REF!,MATCH($A65,#REF!,0),FALSE())</f>
        <v>#VALUE!</v>
      </c>
      <c r="W65" s="96" t="e">
        <f aca="false">HLOOKUP("GTE",#REF!,MATCH($A65,#REF!,0),FALSE())</f>
        <v>#VALUE!</v>
      </c>
      <c r="X65" s="96" t="e">
        <f aca="false">HLOOKUP("DPD_Control",#REF!,MATCH($A65,#REF!,0),FALSE())</f>
        <v>#VALUE!</v>
      </c>
      <c r="Y65" s="96" t="e">
        <f aca="false">HLOOKUP("DPD_Group",#REF!,MATCH($A65,#REF!,0),FALSE())</f>
        <v>#VALUE!</v>
      </c>
      <c r="Z65" s="95" t="e">
        <f aca="false">HLOOKUP("Pad Category",#REF!,MATCH($A65,#REF!,0),FALSE())</f>
        <v>#VALUE!</v>
      </c>
      <c r="AA65" s="95" t="e">
        <f aca="false">HLOOKUP("Pad type",#REF!,MATCH($A65,#REF!,0),FALSE())</f>
        <v>#VALUE!</v>
      </c>
      <c r="AB65" s="95" t="e">
        <f aca="false">HLOOKUP("Pull Strength",#REF!,MATCH($A65,#REF!,0),FALSE())</f>
        <v>#VALUE!</v>
      </c>
      <c r="AC65" s="95" t="e">
        <f aca="false">HLOOKUP("POR Pin State",#REF!,MATCH($A65,#REF!,0),FALSE())</f>
        <v>#VALUE!</v>
      </c>
      <c r="AD65" s="95" t="str">
        <f aca="false">IF(OR($AQ65="",$AQ65=$C65),$R65,IF($AQ65=$D65,SUBSTITUTE(SUBSTITUTE($AQ65,"GPIO3_","GPIO_"),".0",""),IF($AQ65=$E65,$N65,IF($AQ65=$F65,$O65,IF($AQ65=$G65,$P65,IF($AQ65=$H65,$Q65,"INVALID"))))))</f>
        <v>RSVD1</v>
      </c>
      <c r="AE65" s="97"/>
      <c r="AF65" s="98" t="str">
        <f aca="false">IF(AND(OR($AS65="Int PU",$AS65="Int PD"),OR(AND($AZ65&lt;&gt;"",$AZ65&lt;&gt;"0"),AND($BA65&lt;&gt;"",$BA65&lt;&gt;"0"))),"INVALID",IF(OR($AQ65=$C65,$AS65="Int PD"),"PULL_DOWN",IF(OR($AS65="Int PU",AND($AE65="YES",OR($AZ65="",$AZ65="0"),OR($BA65="",$BA65="0"),OR($AR65="Input",$AR65="Bidirectional"))),"PULL_UP","NORMAL")))</f>
        <v>PULL_DOWN</v>
      </c>
      <c r="AG65" s="98" t="e">
        <f aca="false">IF($AU65="Input", "TRISTATE", IF($AV65="Z","TRISTATE",IF($AT65=$F65,"TRISTATE","NORMAL")))</f>
        <v>#VALUE!</v>
      </c>
      <c r="AH65" s="98" t="e">
        <f aca="false">IF(OR($AT65=$F65,$AU65="Output"),"DISABLE","ENABLE")</f>
        <v>#VALUE!</v>
      </c>
      <c r="AI65" s="112" t="e">
        <f aca="false">IF($AT65&lt;&gt;$G65,"N/A",IF($AV65="Drive 1", "1", IF($AV65="Drive 0", "0", "")))</f>
        <v>#VALUE!</v>
      </c>
      <c r="AJ65" s="99" t="b">
        <f aca="false">TRUE()</f>
        <v>1</v>
      </c>
      <c r="AK65" s="99" t="b">
        <f aca="false">TRUE()</f>
        <v>1</v>
      </c>
      <c r="AL65" s="99" t="b">
        <f aca="false">TRUE()</f>
        <v>1</v>
      </c>
      <c r="AM65" s="99" t="b">
        <f aca="false">TRUE()</f>
        <v>1</v>
      </c>
      <c r="AN65" s="99" t="b">
        <f aca="false">TRUE()</f>
        <v>1</v>
      </c>
      <c r="AO65" s="99" t="b">
        <f aca="false">TRUE()</f>
        <v>1</v>
      </c>
      <c r="AP65" s="100" t="str">
        <f aca="false">IF(AND($AJ65:$AO65), "VALID", "INVALID")</f>
        <v>VALID</v>
      </c>
      <c r="AQ65" s="101" t="s">
        <v>219</v>
      </c>
      <c r="AR65" s="102" t="s">
        <v>79</v>
      </c>
      <c r="AS65" s="103"/>
      <c r="AT65" s="104"/>
      <c r="AU65" s="104"/>
      <c r="AV65" s="104"/>
      <c r="AW65" s="104"/>
      <c r="AX65" s="103" t="s">
        <v>85</v>
      </c>
      <c r="AY65" s="104"/>
      <c r="AZ65" s="103"/>
      <c r="BA65" s="103"/>
      <c r="BB65" s="105"/>
      <c r="BC65" s="104"/>
      <c r="BD65" s="106"/>
      <c r="BE65" s="111"/>
      <c r="BF65" s="108" t="e">
        <f aca="false">VLOOKUP($A65,#REF!, 34, FALSE())</f>
        <v>#VALUE!</v>
      </c>
      <c r="BG65" s="108" t="e">
        <f aca="false">VLOOKUP($A65,#REF!, 22, FALSE())</f>
        <v>#VALUE!</v>
      </c>
      <c r="BH65" s="109"/>
    </row>
    <row r="66" customFormat="false" ht="12.75" hidden="false" customHeight="true" outlineLevel="0" collapsed="false">
      <c r="A66" s="86" t="s">
        <v>220</v>
      </c>
      <c r="B66" s="86" t="e">
        <f aca="false">VLOOKUP($A66,#REF!, 34, FALSE())</f>
        <v>#VALUE!</v>
      </c>
      <c r="C66" s="87" t="str">
        <f aca="false">CONCATENATE("unused_",A66)</f>
        <v>unused_UART2_CTS</v>
      </c>
      <c r="D66" s="88" t="e">
        <f aca="false">IF(LEN(VLOOKUP($A66,#REF!,8,FALSE())),LEFT(VLOOKUP($A66,#REF!,8,FALSE()),LEN(VLOOKUP($A66,#REF!,8,FALSE()))-2),"")</f>
        <v>#VALUE!</v>
      </c>
      <c r="E66" s="89" t="e">
        <f aca="false">IF(LEN(VLOOKUP($A66,#REF!,4,FALSE())),IF(INDEX(#REF!,MATCH($A66,#REF!,0),1),LEFT(VLOOKUP($A66,#REF!,4,FALSE()),LEN(VLOOKUP($A66,#REF!,4,FALSE()))-2),CONCATENATE(LEFT(VLOOKUP($A66,#REF!,4,FALSE()),LEN(VLOOKUP($A66,#REF!,4,FALSE()))-2),"*")),"")</f>
        <v>#VALUE!</v>
      </c>
      <c r="F66" s="90" t="e">
        <f aca="false">IF(LEN(VLOOKUP($A66,#REF!,5,FALSE())),IF(INDEX(#REF!,MATCH($A66,#REF!,0),2),LEFT(VLOOKUP($A66,#REF!,5,FALSE()),LEN(VLOOKUP($A66,#REF!,5,FALSE()))-2),CONCATENATE(LEFT(VLOOKUP($A66,#REF!,5,FALSE()),LEN(VLOOKUP($A66,#REF!,5,FALSE()))-2),"*")),"")</f>
        <v>#VALUE!</v>
      </c>
      <c r="G66" s="90" t="e">
        <f aca="false">IF(LEN(VLOOKUP($A66,#REF!,6,FALSE())),IF(INDEX(#REF!,MATCH($A66,#REF!,0),3),LEFT(VLOOKUP($A66,#REF!,6,FALSE()),LEN(VLOOKUP($A66,#REF!,6,FALSE()))-2),CONCATENATE(LEFT(VLOOKUP($A66,#REF!,6,FALSE()),LEN(VLOOKUP($A66,#REF!,6,FALSE()))-2),"*")),"")</f>
        <v>#VALUE!</v>
      </c>
      <c r="H66" s="91" t="e">
        <f aca="false">IF(LEN(VLOOKUP($A66,#REF!,7,FALSE())),IF(INDEX(#REF!,MATCH($A66,#REF!,0),4),LEFT(VLOOKUP($A66,#REF!,7,FALSE()),LEN(VLOOKUP($A66,#REF!,7,FALSE()))-2),CONCATENATE(LEFT(VLOOKUP($A66,#REF!,7,FALSE()),LEN(VLOOKUP($A66,#REF!,7,FALSE()))-2),"*")),"")</f>
        <v>#VALUE!</v>
      </c>
      <c r="I66" s="92" t="e">
        <f aca="false">IF(LEN(VLOOKUP($A66,#REF!,8,FALSE())),UPPER(RIGHT(VLOOKUP($A66,#REF!,8,FALSE()), 1)),"")</f>
        <v>#VALUE!</v>
      </c>
      <c r="J66" s="90" t="e">
        <f aca="false">IF(LEN(VLOOKUP($A66,#REF!,4,FALSE())),UPPER(RIGHT(VLOOKUP($A66,#REF!,4,FALSE()), 1)),"")</f>
        <v>#VALUE!</v>
      </c>
      <c r="K66" s="90" t="e">
        <f aca="false">IF(LEN(VLOOKUP($A66,#REF!,5,FALSE())),UPPER(RIGHT(VLOOKUP($A66,#REF!,5,FALSE()), 1)),"")</f>
        <v>#VALUE!</v>
      </c>
      <c r="L66" s="90" t="e">
        <f aca="false">IF(LEN(VLOOKUP($A66,#REF!,6,FALSE())),UPPER(RIGHT(VLOOKUP($A66,#REF!,6,FALSE()), 1)),"")</f>
        <v>#VALUE!</v>
      </c>
      <c r="M66" s="91" t="e">
        <f aca="false">IF(LEN(VLOOKUP($A66,#REF!,7,FALSE())),UPPER(RIGHT(VLOOKUP($A66,#REF!,7,FALSE()), 1)),"")</f>
        <v>#VALUE!</v>
      </c>
      <c r="N66" s="86" t="s">
        <v>214</v>
      </c>
      <c r="O66" s="86" t="s">
        <v>83</v>
      </c>
      <c r="P66" s="86" t="s">
        <v>104</v>
      </c>
      <c r="Q66" s="86" t="s">
        <v>105</v>
      </c>
      <c r="R66" s="86" t="s">
        <v>83</v>
      </c>
      <c r="S66" s="100" t="e">
        <f aca="false">HLOOKUP("Device Tree Pin Name",#REF!,MATCH($A66,#REF!,0),FALSE())</f>
        <v>#VALUE!</v>
      </c>
      <c r="T66" s="95" t="e">
        <f aca="false">HLOOKUP("power rail",#REF!,MATCH($A66,#REF!,0),FALSE())</f>
        <v>#VALUE!</v>
      </c>
      <c r="U66" s="96" t="e">
        <f aca="false">HLOOKUP("Wake Capable",#REF!,MATCH($A66,#REF!,0),FALSE())</f>
        <v>#VALUE!</v>
      </c>
      <c r="V66" s="96" t="e">
        <f aca="false">HLOOKUP("Strap",#REF!,MATCH($A66,#REF!,0),FALSE())</f>
        <v>#VALUE!</v>
      </c>
      <c r="W66" s="96" t="e">
        <f aca="false">HLOOKUP("GTE",#REF!,MATCH($A66,#REF!,0),FALSE())</f>
        <v>#VALUE!</v>
      </c>
      <c r="X66" s="96" t="e">
        <f aca="false">HLOOKUP("DPD_Control",#REF!,MATCH($A66,#REF!,0),FALSE())</f>
        <v>#VALUE!</v>
      </c>
      <c r="Y66" s="96" t="e">
        <f aca="false">HLOOKUP("DPD_Group",#REF!,MATCH($A66,#REF!,0),FALSE())</f>
        <v>#VALUE!</v>
      </c>
      <c r="Z66" s="95" t="e">
        <f aca="false">HLOOKUP("Pad Category",#REF!,MATCH($A66,#REF!,0),FALSE())</f>
        <v>#VALUE!</v>
      </c>
      <c r="AA66" s="100" t="e">
        <f aca="false">HLOOKUP("Pad type",#REF!,MATCH($A66,#REF!,0),FALSE())</f>
        <v>#VALUE!</v>
      </c>
      <c r="AB66" s="95" t="e">
        <f aca="false">HLOOKUP("Pull Strength",#REF!,MATCH($A66,#REF!,0),FALSE())</f>
        <v>#VALUE!</v>
      </c>
      <c r="AC66" s="95" t="e">
        <f aca="false">HLOOKUP("POR Pin State",#REF!,MATCH($A66,#REF!,0),FALSE())</f>
        <v>#VALUE!</v>
      </c>
      <c r="AD66" s="95" t="str">
        <f aca="false">IF(OR($AQ66="",$AQ66=$C66),$R66,IF($AQ66=$D66,SUBSTITUTE(SUBSTITUTE($AQ66,"GPIO3_","GPIO_"),".0",""),IF($AQ66=$E66,$N66,IF($AQ66=$F66,$O66,IF($AQ66=$G66,$P66,IF($AQ66=$H66,$Q66,"INVALID"))))))</f>
        <v>RSVD1</v>
      </c>
      <c r="AE66" s="97"/>
      <c r="AF66" s="98" t="str">
        <f aca="false">IF(AND(OR($AS66="Int PU",$AS66="Int PD"),OR(AND($AZ66&lt;&gt;"",$AZ66&lt;&gt;"0"),AND($BA66&lt;&gt;"",$BA66&lt;&gt;"0"))),"INVALID",IF(OR($AQ66=$C66,$AS66="Int PD"),"PULL_DOWN",IF(OR($AS66="Int PU",AND($AE66="YES",OR($AZ66="",$AZ66="0"),OR($BA66="",$BA66="0"),OR($AR66="Input",$AR66="Bidirectional"))),"PULL_UP","NORMAL")))</f>
        <v>PULL_DOWN</v>
      </c>
      <c r="AG66" s="98" t="e">
        <f aca="false">IF($AU66="Input", "TRISTATE", IF($AV66="Z","TRISTATE",IF($AT66=$F66,"TRISTATE","NORMAL")))</f>
        <v>#VALUE!</v>
      </c>
      <c r="AH66" s="98" t="e">
        <f aca="false">IF(OR($AT66=$F66,$AU66="Output"),"DISABLE","ENABLE")</f>
        <v>#VALUE!</v>
      </c>
      <c r="AI66" s="112" t="e">
        <f aca="false">IF($AT66&lt;&gt;$G66,"N/A",IF($AV66="Drive 1", "1", IF($AV66="Drive 0", "0", "")))</f>
        <v>#VALUE!</v>
      </c>
      <c r="AJ66" s="99" t="b">
        <f aca="false">TRUE()</f>
        <v>1</v>
      </c>
      <c r="AK66" s="99" t="b">
        <f aca="false">TRUE()</f>
        <v>1</v>
      </c>
      <c r="AL66" s="99" t="b">
        <f aca="false">TRUE()</f>
        <v>1</v>
      </c>
      <c r="AM66" s="99" t="b">
        <f aca="false">TRUE()</f>
        <v>1</v>
      </c>
      <c r="AN66" s="99" t="b">
        <f aca="false">TRUE()</f>
        <v>1</v>
      </c>
      <c r="AO66" s="99" t="b">
        <f aca="false">TRUE()</f>
        <v>1</v>
      </c>
      <c r="AP66" s="100" t="str">
        <f aca="false">IF(AND($AJ66:$AO66), "VALID", "INVALID")</f>
        <v>VALID</v>
      </c>
      <c r="AQ66" s="101" t="s">
        <v>221</v>
      </c>
      <c r="AR66" s="102" t="s">
        <v>79</v>
      </c>
      <c r="AS66" s="103"/>
      <c r="AT66" s="103" t="s">
        <v>89</v>
      </c>
      <c r="AU66" s="104"/>
      <c r="AV66" s="104"/>
      <c r="AW66" s="104"/>
      <c r="AX66" s="103" t="s">
        <v>85</v>
      </c>
      <c r="AY66" s="104"/>
      <c r="AZ66" s="103"/>
      <c r="BA66" s="103"/>
      <c r="BB66" s="105"/>
      <c r="BC66" s="104"/>
      <c r="BD66" s="106"/>
      <c r="BE66" s="111"/>
      <c r="BF66" s="108" t="e">
        <f aca="false">VLOOKUP($A66,#REF!, 34, FALSE())</f>
        <v>#VALUE!</v>
      </c>
      <c r="BG66" s="108" t="e">
        <f aca="false">VLOOKUP($A66,#REF!, 22, FALSE())</f>
        <v>#VALUE!</v>
      </c>
      <c r="BH66" s="109"/>
    </row>
    <row r="67" customFormat="false" ht="12.75" hidden="false" customHeight="true" outlineLevel="0" collapsed="false">
      <c r="A67" s="86" t="s">
        <v>222</v>
      </c>
      <c r="B67" s="86" t="e">
        <f aca="false">VLOOKUP($A67,#REF!, 34, FALSE())</f>
        <v>#VALUE!</v>
      </c>
      <c r="C67" s="87" t="str">
        <f aca="false">CONCATENATE("unused_",A67)</f>
        <v>unused_SPI3_SCK</v>
      </c>
      <c r="D67" s="88" t="e">
        <f aca="false">IF(LEN(VLOOKUP($A67,#REF!,8,FALSE())),LEFT(VLOOKUP($A67,#REF!,8,FALSE()),LEN(VLOOKUP($A67,#REF!,8,FALSE()))-2),"")</f>
        <v>#VALUE!</v>
      </c>
      <c r="E67" s="89" t="e">
        <f aca="false">IF(LEN(VLOOKUP($A67,#REF!,4,FALSE())),IF(INDEX(#REF!,MATCH($A67,#REF!,0),1),LEFT(VLOOKUP($A67,#REF!,4,FALSE()),LEN(VLOOKUP($A67,#REF!,4,FALSE()))-2),CONCATENATE(LEFT(VLOOKUP($A67,#REF!,4,FALSE()),LEN(VLOOKUP($A67,#REF!,4,FALSE()))-2),"*")),"")</f>
        <v>#VALUE!</v>
      </c>
      <c r="F67" s="90" t="e">
        <f aca="false">IF(LEN(VLOOKUP($A67,#REF!,5,FALSE())),IF(INDEX(#REF!,MATCH($A67,#REF!,0),2),LEFT(VLOOKUP($A67,#REF!,5,FALSE()),LEN(VLOOKUP($A67,#REF!,5,FALSE()))-2),CONCATENATE(LEFT(VLOOKUP($A67,#REF!,5,FALSE()),LEN(VLOOKUP($A67,#REF!,5,FALSE()))-2),"*")),"")</f>
        <v>#VALUE!</v>
      </c>
      <c r="G67" s="90" t="e">
        <f aca="false">IF(LEN(VLOOKUP($A67,#REF!,6,FALSE())),IF(INDEX(#REF!,MATCH($A67,#REF!,0),3),LEFT(VLOOKUP($A67,#REF!,6,FALSE()),LEN(VLOOKUP($A67,#REF!,6,FALSE()))-2),CONCATENATE(LEFT(VLOOKUP($A67,#REF!,6,FALSE()),LEN(VLOOKUP($A67,#REF!,6,FALSE()))-2),"*")),"")</f>
        <v>#VALUE!</v>
      </c>
      <c r="H67" s="91" t="e">
        <f aca="false">IF(LEN(VLOOKUP($A67,#REF!,7,FALSE())),IF(INDEX(#REF!,MATCH($A67,#REF!,0),4),LEFT(VLOOKUP($A67,#REF!,7,FALSE()),LEN(VLOOKUP($A67,#REF!,7,FALSE()))-2),CONCATENATE(LEFT(VLOOKUP($A67,#REF!,7,FALSE()),LEN(VLOOKUP($A67,#REF!,7,FALSE()))-2),"*")),"")</f>
        <v>#VALUE!</v>
      </c>
      <c r="I67" s="92" t="e">
        <f aca="false">IF(LEN(VLOOKUP($A67,#REF!,8,FALSE())),UPPER(RIGHT(VLOOKUP($A67,#REF!,8,FALSE()), 1)),"")</f>
        <v>#VALUE!</v>
      </c>
      <c r="J67" s="90" t="e">
        <f aca="false">IF(LEN(VLOOKUP($A67,#REF!,4,FALSE())),UPPER(RIGHT(VLOOKUP($A67,#REF!,4,FALSE()), 1)),"")</f>
        <v>#VALUE!</v>
      </c>
      <c r="K67" s="90" t="e">
        <f aca="false">IF(LEN(VLOOKUP($A67,#REF!,5,FALSE())),UPPER(RIGHT(VLOOKUP($A67,#REF!,5,FALSE()), 1)),"")</f>
        <v>#VALUE!</v>
      </c>
      <c r="L67" s="90" t="e">
        <f aca="false">IF(LEN(VLOOKUP($A67,#REF!,6,FALSE())),UPPER(RIGHT(VLOOKUP($A67,#REF!,6,FALSE()), 1)),"")</f>
        <v>#VALUE!</v>
      </c>
      <c r="M67" s="91" t="e">
        <f aca="false">IF(LEN(VLOOKUP($A67,#REF!,7,FALSE())),UPPER(RIGHT(VLOOKUP($A67,#REF!,7,FALSE()), 1)),"")</f>
        <v>#VALUE!</v>
      </c>
      <c r="N67" s="86" t="s">
        <v>223</v>
      </c>
      <c r="O67" s="86" t="s">
        <v>83</v>
      </c>
      <c r="P67" s="86" t="s">
        <v>104</v>
      </c>
      <c r="Q67" s="86" t="s">
        <v>105</v>
      </c>
      <c r="R67" s="86" t="s">
        <v>83</v>
      </c>
      <c r="S67" s="100" t="e">
        <f aca="false">HLOOKUP("Device Tree Pin Name",#REF!,MATCH($A67,#REF!,0),FALSE())</f>
        <v>#VALUE!</v>
      </c>
      <c r="T67" s="95" t="e">
        <f aca="false">HLOOKUP("power rail",#REF!,MATCH($A67,#REF!,0),FALSE())</f>
        <v>#VALUE!</v>
      </c>
      <c r="U67" s="96" t="e">
        <f aca="false">HLOOKUP("Wake Capable",#REF!,MATCH($A67,#REF!,0),FALSE())</f>
        <v>#VALUE!</v>
      </c>
      <c r="V67" s="96" t="e">
        <f aca="false">HLOOKUP("Strap",#REF!,MATCH($A67,#REF!,0),FALSE())</f>
        <v>#VALUE!</v>
      </c>
      <c r="W67" s="96" t="e">
        <f aca="false">HLOOKUP("GTE",#REF!,MATCH($A67,#REF!,0),FALSE())</f>
        <v>#VALUE!</v>
      </c>
      <c r="X67" s="96" t="e">
        <f aca="false">HLOOKUP("DPD_Control",#REF!,MATCH($A67,#REF!,0),FALSE())</f>
        <v>#VALUE!</v>
      </c>
      <c r="Y67" s="96" t="e">
        <f aca="false">HLOOKUP("DPD_Group",#REF!,MATCH($A67,#REF!,0),FALSE())</f>
        <v>#VALUE!</v>
      </c>
      <c r="Z67" s="95" t="e">
        <f aca="false">HLOOKUP("Pad Category",#REF!,MATCH($A67,#REF!,0),FALSE())</f>
        <v>#VALUE!</v>
      </c>
      <c r="AA67" s="95" t="e">
        <f aca="false">HLOOKUP("Pad type",#REF!,MATCH($A67,#REF!,0),FALSE())</f>
        <v>#VALUE!</v>
      </c>
      <c r="AB67" s="95" t="e">
        <f aca="false">HLOOKUP("Pull Strength",#REF!,MATCH($A67,#REF!,0),FALSE())</f>
        <v>#VALUE!</v>
      </c>
      <c r="AC67" s="95" t="e">
        <f aca="false">HLOOKUP("POR Pin State",#REF!,MATCH($A67,#REF!,0),FALSE())</f>
        <v>#VALUE!</v>
      </c>
      <c r="AD67" s="95" t="str">
        <f aca="false">IF(OR($AQ67="",$AQ67=$C67),$R67,IF($AQ67=$D67,SUBSTITUTE(SUBSTITUTE($AQ67,"GPIO3_","GPIO_"),".0",""),IF($AQ67=$E67,$N67,IF($AQ67=$F67,$O67,IF($AQ67=$G67,$P67,IF($AQ67=$H67,$Q67,"INVALID"))))))</f>
        <v>RSVD1</v>
      </c>
      <c r="AE67" s="97"/>
      <c r="AF67" s="98" t="str">
        <f aca="false">IF(AND(OR($AS67="Int PU",$AS67="Int PD"),OR(AND($AZ67&lt;&gt;"",$AZ67&lt;&gt;"0"),AND($BA67&lt;&gt;"",$BA67&lt;&gt;"0"))),"INVALID",IF(OR($AQ67=$C67,$AS67="Int PD"),"PULL_DOWN",IF(OR($AS67="Int PU",AND($AE67="YES",OR($AZ67="",$AZ67="0"),OR($BA67="",$BA67="0"),OR($AR67="Input",$AR67="Bidirectional"))),"PULL_UP","NORMAL")))</f>
        <v>PULL_DOWN</v>
      </c>
      <c r="AG67" s="98" t="e">
        <f aca="false">IF($AU67="Input", "TRISTATE", IF($AV67="Z","TRISTATE",IF($AT67=$F67,"TRISTATE","NORMAL")))</f>
        <v>#VALUE!</v>
      </c>
      <c r="AH67" s="98" t="e">
        <f aca="false">IF(OR($AT67=$F67,$AU67="Output"),"DISABLE","ENABLE")</f>
        <v>#VALUE!</v>
      </c>
      <c r="AI67" s="112" t="e">
        <f aca="false">IF($AT67&lt;&gt;$G67,"N/A",IF($AV67="Drive 1", "1", IF($AV67="Drive 0", "0", "")))</f>
        <v>#VALUE!</v>
      </c>
      <c r="AJ67" s="99" t="b">
        <f aca="false">TRUE()</f>
        <v>1</v>
      </c>
      <c r="AK67" s="99" t="b">
        <f aca="false">TRUE()</f>
        <v>1</v>
      </c>
      <c r="AL67" s="99" t="b">
        <f aca="false">TRUE()</f>
        <v>1</v>
      </c>
      <c r="AM67" s="99" t="b">
        <f aca="false">TRUE()</f>
        <v>1</v>
      </c>
      <c r="AN67" s="99" t="b">
        <f aca="false">TRUE()</f>
        <v>1</v>
      </c>
      <c r="AO67" s="99" t="b">
        <f aca="false">TRUE()</f>
        <v>1</v>
      </c>
      <c r="AP67" s="100" t="str">
        <f aca="false">IF(AND($AJ67:$AO67), "VALID", "INVALID")</f>
        <v>VALID</v>
      </c>
      <c r="AQ67" s="101" t="s">
        <v>224</v>
      </c>
      <c r="AR67" s="102" t="s">
        <v>79</v>
      </c>
      <c r="AS67" s="103"/>
      <c r="AT67" s="104"/>
      <c r="AU67" s="104"/>
      <c r="AV67" s="103" t="s">
        <v>124</v>
      </c>
      <c r="AW67" s="110" t="s">
        <v>85</v>
      </c>
      <c r="AX67" s="103" t="s">
        <v>85</v>
      </c>
      <c r="AY67" s="104"/>
      <c r="AZ67" s="103"/>
      <c r="BA67" s="103"/>
      <c r="BB67" s="105"/>
      <c r="BC67" s="104"/>
      <c r="BD67" s="106"/>
      <c r="BE67" s="111"/>
      <c r="BF67" s="108" t="e">
        <f aca="false">VLOOKUP($A67,#REF!, 34, FALSE())</f>
        <v>#VALUE!</v>
      </c>
      <c r="BG67" s="108" t="e">
        <f aca="false">VLOOKUP($A67,#REF!, 22, FALSE())</f>
        <v>#VALUE!</v>
      </c>
      <c r="BH67" s="109"/>
    </row>
    <row r="68" customFormat="false" ht="12.75" hidden="false" customHeight="true" outlineLevel="0" collapsed="false">
      <c r="A68" s="86" t="s">
        <v>225</v>
      </c>
      <c r="B68" s="86" t="e">
        <f aca="false">VLOOKUP($A68,#REF!, 34, FALSE())</f>
        <v>#VALUE!</v>
      </c>
      <c r="C68" s="87" t="str">
        <f aca="false">CONCATENATE("unused_",A68)</f>
        <v>unused_SPI3_MISO</v>
      </c>
      <c r="D68" s="88" t="e">
        <f aca="false">IF(LEN(VLOOKUP($A68,#REF!,8,FALSE())),LEFT(VLOOKUP($A68,#REF!,8,FALSE()),LEN(VLOOKUP($A68,#REF!,8,FALSE()))-2),"")</f>
        <v>#VALUE!</v>
      </c>
      <c r="E68" s="89" t="e">
        <f aca="false">IF(LEN(VLOOKUP($A68,#REF!,4,FALSE())),IF(INDEX(#REF!,MATCH($A68,#REF!,0),1),LEFT(VLOOKUP($A68,#REF!,4,FALSE()),LEN(VLOOKUP($A68,#REF!,4,FALSE()))-2),CONCATENATE(LEFT(VLOOKUP($A68,#REF!,4,FALSE()),LEN(VLOOKUP($A68,#REF!,4,FALSE()))-2),"*")),"")</f>
        <v>#VALUE!</v>
      </c>
      <c r="F68" s="90" t="e">
        <f aca="false">IF(LEN(VLOOKUP($A68,#REF!,5,FALSE())),IF(INDEX(#REF!,MATCH($A68,#REF!,0),2),LEFT(VLOOKUP($A68,#REF!,5,FALSE()),LEN(VLOOKUP($A68,#REF!,5,FALSE()))-2),CONCATENATE(LEFT(VLOOKUP($A68,#REF!,5,FALSE()),LEN(VLOOKUP($A68,#REF!,5,FALSE()))-2),"*")),"")</f>
        <v>#VALUE!</v>
      </c>
      <c r="G68" s="90" t="e">
        <f aca="false">IF(LEN(VLOOKUP($A68,#REF!,6,FALSE())),IF(INDEX(#REF!,MATCH($A68,#REF!,0),3),LEFT(VLOOKUP($A68,#REF!,6,FALSE()),LEN(VLOOKUP($A68,#REF!,6,FALSE()))-2),CONCATENATE(LEFT(VLOOKUP($A68,#REF!,6,FALSE()),LEN(VLOOKUP($A68,#REF!,6,FALSE()))-2),"*")),"")</f>
        <v>#VALUE!</v>
      </c>
      <c r="H68" s="91" t="e">
        <f aca="false">IF(LEN(VLOOKUP($A68,#REF!,7,FALSE())),IF(INDEX(#REF!,MATCH($A68,#REF!,0),4),LEFT(VLOOKUP($A68,#REF!,7,FALSE()),LEN(VLOOKUP($A68,#REF!,7,FALSE()))-2),CONCATENATE(LEFT(VLOOKUP($A68,#REF!,7,FALSE()),LEN(VLOOKUP($A68,#REF!,7,FALSE()))-2),"*")),"")</f>
        <v>#VALUE!</v>
      </c>
      <c r="I68" s="92" t="e">
        <f aca="false">IF(LEN(VLOOKUP($A68,#REF!,8,FALSE())),UPPER(RIGHT(VLOOKUP($A68,#REF!,8,FALSE()), 1)),"")</f>
        <v>#VALUE!</v>
      </c>
      <c r="J68" s="90" t="e">
        <f aca="false">IF(LEN(VLOOKUP($A68,#REF!,4,FALSE())),UPPER(RIGHT(VLOOKUP($A68,#REF!,4,FALSE()), 1)),"")</f>
        <v>#VALUE!</v>
      </c>
      <c r="K68" s="90" t="e">
        <f aca="false">IF(LEN(VLOOKUP($A68,#REF!,5,FALSE())),UPPER(RIGHT(VLOOKUP($A68,#REF!,5,FALSE()), 1)),"")</f>
        <v>#VALUE!</v>
      </c>
      <c r="L68" s="90" t="e">
        <f aca="false">IF(LEN(VLOOKUP($A68,#REF!,6,FALSE())),UPPER(RIGHT(VLOOKUP($A68,#REF!,6,FALSE()), 1)),"")</f>
        <v>#VALUE!</v>
      </c>
      <c r="M68" s="91" t="e">
        <f aca="false">IF(LEN(VLOOKUP($A68,#REF!,7,FALSE())),UPPER(RIGHT(VLOOKUP($A68,#REF!,7,FALSE()), 1)),"")</f>
        <v>#VALUE!</v>
      </c>
      <c r="N68" s="86" t="s">
        <v>223</v>
      </c>
      <c r="O68" s="86" t="s">
        <v>83</v>
      </c>
      <c r="P68" s="86" t="s">
        <v>104</v>
      </c>
      <c r="Q68" s="86" t="s">
        <v>105</v>
      </c>
      <c r="R68" s="86" t="s">
        <v>83</v>
      </c>
      <c r="S68" s="100" t="e">
        <f aca="false">HLOOKUP("Device Tree Pin Name",#REF!,MATCH($A68,#REF!,0),FALSE())</f>
        <v>#VALUE!</v>
      </c>
      <c r="T68" s="95" t="e">
        <f aca="false">HLOOKUP("power rail",#REF!,MATCH($A68,#REF!,0),FALSE())</f>
        <v>#VALUE!</v>
      </c>
      <c r="U68" s="96" t="e">
        <f aca="false">HLOOKUP("Wake Capable",#REF!,MATCH($A68,#REF!,0),FALSE())</f>
        <v>#VALUE!</v>
      </c>
      <c r="V68" s="96" t="e">
        <f aca="false">HLOOKUP("Strap",#REF!,MATCH($A68,#REF!,0),FALSE())</f>
        <v>#VALUE!</v>
      </c>
      <c r="W68" s="96" t="e">
        <f aca="false">HLOOKUP("GTE",#REF!,MATCH($A68,#REF!,0),FALSE())</f>
        <v>#VALUE!</v>
      </c>
      <c r="X68" s="96" t="e">
        <f aca="false">HLOOKUP("DPD_Control",#REF!,MATCH($A68,#REF!,0),FALSE())</f>
        <v>#VALUE!</v>
      </c>
      <c r="Y68" s="96" t="e">
        <f aca="false">HLOOKUP("DPD_Group",#REF!,MATCH($A68,#REF!,0),FALSE())</f>
        <v>#VALUE!</v>
      </c>
      <c r="Z68" s="95" t="e">
        <f aca="false">HLOOKUP("Pad Category",#REF!,MATCH($A68,#REF!,0),FALSE())</f>
        <v>#VALUE!</v>
      </c>
      <c r="AA68" s="95" t="e">
        <f aca="false">HLOOKUP("Pad type",#REF!,MATCH($A68,#REF!,0),FALSE())</f>
        <v>#VALUE!</v>
      </c>
      <c r="AB68" s="95" t="e">
        <f aca="false">HLOOKUP("Pull Strength",#REF!,MATCH($A68,#REF!,0),FALSE())</f>
        <v>#VALUE!</v>
      </c>
      <c r="AC68" s="95" t="e">
        <f aca="false">HLOOKUP("POR Pin State",#REF!,MATCH($A68,#REF!,0),FALSE())</f>
        <v>#VALUE!</v>
      </c>
      <c r="AD68" s="95" t="str">
        <f aca="false">IF(OR($AQ68="",$AQ68=$C68),$R68,IF($AQ68=$D68,SUBSTITUTE(SUBSTITUTE($AQ68,"GPIO3_","GPIO_"),".0",""),IF($AQ68=$E68,$N68,IF($AQ68=$F68,$O68,IF($AQ68=$G68,$P68,IF($AQ68=$H68,$Q68,"INVALID"))))))</f>
        <v>RSVD1</v>
      </c>
      <c r="AE68" s="97"/>
      <c r="AF68" s="98" t="str">
        <f aca="false">IF(AND(OR($AS68="Int PU",$AS68="Int PD"),OR(AND($AZ68&lt;&gt;"",$AZ68&lt;&gt;"0"),AND($BA68&lt;&gt;"",$BA68&lt;&gt;"0"))),"INVALID",IF(OR($AQ68=$C68,$AS68="Int PD"),"PULL_DOWN",IF(OR($AS68="Int PU",AND($AE68="YES",OR($AZ68="",$AZ68="0"),OR($BA68="",$BA68="0"),OR($AR68="Input",$AR68="Bidirectional"))),"PULL_UP","NORMAL")))</f>
        <v>PULL_DOWN</v>
      </c>
      <c r="AG68" s="98" t="e">
        <f aca="false">IF($AU68="Input", "TRISTATE", IF($AV68="Z","TRISTATE",IF($AT68=$F68,"TRISTATE","NORMAL")))</f>
        <v>#VALUE!</v>
      </c>
      <c r="AH68" s="98" t="e">
        <f aca="false">IF(OR($AT68=$F68,$AU68="Output"),"DISABLE","ENABLE")</f>
        <v>#VALUE!</v>
      </c>
      <c r="AI68" s="112" t="e">
        <f aca="false">IF($AT68&lt;&gt;$G68,"N/A",IF($AV68="Drive 1", "1", IF($AV68="Drive 0", "0", "")))</f>
        <v>#VALUE!</v>
      </c>
      <c r="AJ68" s="99" t="b">
        <f aca="false">TRUE()</f>
        <v>1</v>
      </c>
      <c r="AK68" s="99" t="b">
        <f aca="false">TRUE()</f>
        <v>1</v>
      </c>
      <c r="AL68" s="99" t="b">
        <f aca="false">TRUE()</f>
        <v>1</v>
      </c>
      <c r="AM68" s="99" t="b">
        <f aca="false">TRUE()</f>
        <v>1</v>
      </c>
      <c r="AN68" s="99" t="b">
        <f aca="false">TRUE()</f>
        <v>1</v>
      </c>
      <c r="AO68" s="99" t="b">
        <f aca="false">TRUE()</f>
        <v>1</v>
      </c>
      <c r="AP68" s="100" t="str">
        <f aca="false">IF(AND($AJ68:$AO68), "VALID", "INVALID")</f>
        <v>VALID</v>
      </c>
      <c r="AQ68" s="101" t="s">
        <v>226</v>
      </c>
      <c r="AR68" s="102" t="s">
        <v>79</v>
      </c>
      <c r="AS68" s="103"/>
      <c r="AT68" s="104"/>
      <c r="AU68" s="104"/>
      <c r="AV68" s="103" t="s">
        <v>124</v>
      </c>
      <c r="AW68" s="110" t="s">
        <v>85</v>
      </c>
      <c r="AX68" s="103" t="s">
        <v>85</v>
      </c>
      <c r="AY68" s="104"/>
      <c r="AZ68" s="103"/>
      <c r="BA68" s="103"/>
      <c r="BB68" s="105"/>
      <c r="BC68" s="104"/>
      <c r="BD68" s="106"/>
      <c r="BE68" s="111"/>
      <c r="BF68" s="108" t="e">
        <f aca="false">VLOOKUP($A68,#REF!, 34, FALSE())</f>
        <v>#VALUE!</v>
      </c>
      <c r="BG68" s="108" t="e">
        <f aca="false">VLOOKUP($A68,#REF!, 22, FALSE())</f>
        <v>#VALUE!</v>
      </c>
      <c r="BH68" s="109"/>
    </row>
    <row r="69" customFormat="false" ht="12.75" hidden="false" customHeight="true" outlineLevel="0" collapsed="false">
      <c r="A69" s="86" t="s">
        <v>227</v>
      </c>
      <c r="B69" s="86" t="e">
        <f aca="false">VLOOKUP($A69,#REF!, 34, FALSE())</f>
        <v>#VALUE!</v>
      </c>
      <c r="C69" s="87" t="str">
        <f aca="false">CONCATENATE("unused_",A69)</f>
        <v>unused_SPI3_MOSI</v>
      </c>
      <c r="D69" s="88" t="e">
        <f aca="false">IF(LEN(VLOOKUP($A69,#REF!,8,FALSE())),LEFT(VLOOKUP($A69,#REF!,8,FALSE()),LEN(VLOOKUP($A69,#REF!,8,FALSE()))-2),"")</f>
        <v>#VALUE!</v>
      </c>
      <c r="E69" s="89" t="e">
        <f aca="false">IF(LEN(VLOOKUP($A69,#REF!,4,FALSE())),IF(INDEX(#REF!,MATCH($A69,#REF!,0),1),LEFT(VLOOKUP($A69,#REF!,4,FALSE()),LEN(VLOOKUP($A69,#REF!,4,FALSE()))-2),CONCATENATE(LEFT(VLOOKUP($A69,#REF!,4,FALSE()),LEN(VLOOKUP($A69,#REF!,4,FALSE()))-2),"*")),"")</f>
        <v>#VALUE!</v>
      </c>
      <c r="F69" s="90" t="e">
        <f aca="false">IF(LEN(VLOOKUP($A69,#REF!,5,FALSE())),IF(INDEX(#REF!,MATCH($A69,#REF!,0),2),LEFT(VLOOKUP($A69,#REF!,5,FALSE()),LEN(VLOOKUP($A69,#REF!,5,FALSE()))-2),CONCATENATE(LEFT(VLOOKUP($A69,#REF!,5,FALSE()),LEN(VLOOKUP($A69,#REF!,5,FALSE()))-2),"*")),"")</f>
        <v>#VALUE!</v>
      </c>
      <c r="G69" s="90" t="e">
        <f aca="false">IF(LEN(VLOOKUP($A69,#REF!,6,FALSE())),IF(INDEX(#REF!,MATCH($A69,#REF!,0),3),LEFT(VLOOKUP($A69,#REF!,6,FALSE()),LEN(VLOOKUP($A69,#REF!,6,FALSE()))-2),CONCATENATE(LEFT(VLOOKUP($A69,#REF!,6,FALSE()),LEN(VLOOKUP($A69,#REF!,6,FALSE()))-2),"*")),"")</f>
        <v>#VALUE!</v>
      </c>
      <c r="H69" s="91" t="e">
        <f aca="false">IF(LEN(VLOOKUP($A69,#REF!,7,FALSE())),IF(INDEX(#REF!,MATCH($A69,#REF!,0),4),LEFT(VLOOKUP($A69,#REF!,7,FALSE()),LEN(VLOOKUP($A69,#REF!,7,FALSE()))-2),CONCATENATE(LEFT(VLOOKUP($A69,#REF!,7,FALSE()),LEN(VLOOKUP($A69,#REF!,7,FALSE()))-2),"*")),"")</f>
        <v>#VALUE!</v>
      </c>
      <c r="I69" s="92" t="e">
        <f aca="false">IF(LEN(VLOOKUP($A69,#REF!,8,FALSE())),UPPER(RIGHT(VLOOKUP($A69,#REF!,8,FALSE()), 1)),"")</f>
        <v>#VALUE!</v>
      </c>
      <c r="J69" s="90" t="e">
        <f aca="false">IF(LEN(VLOOKUP($A69,#REF!,4,FALSE())),UPPER(RIGHT(VLOOKUP($A69,#REF!,4,FALSE()), 1)),"")</f>
        <v>#VALUE!</v>
      </c>
      <c r="K69" s="90" t="e">
        <f aca="false">IF(LEN(VLOOKUP($A69,#REF!,5,FALSE())),UPPER(RIGHT(VLOOKUP($A69,#REF!,5,FALSE()), 1)),"")</f>
        <v>#VALUE!</v>
      </c>
      <c r="L69" s="90" t="e">
        <f aca="false">IF(LEN(VLOOKUP($A69,#REF!,6,FALSE())),UPPER(RIGHT(VLOOKUP($A69,#REF!,6,FALSE()), 1)),"")</f>
        <v>#VALUE!</v>
      </c>
      <c r="M69" s="91" t="e">
        <f aca="false">IF(LEN(VLOOKUP($A69,#REF!,7,FALSE())),UPPER(RIGHT(VLOOKUP($A69,#REF!,7,FALSE()), 1)),"")</f>
        <v>#VALUE!</v>
      </c>
      <c r="N69" s="86" t="s">
        <v>223</v>
      </c>
      <c r="O69" s="86" t="s">
        <v>83</v>
      </c>
      <c r="P69" s="86" t="s">
        <v>104</v>
      </c>
      <c r="Q69" s="86" t="s">
        <v>105</v>
      </c>
      <c r="R69" s="86" t="s">
        <v>83</v>
      </c>
      <c r="S69" s="100" t="e">
        <f aca="false">HLOOKUP("Device Tree Pin Name",#REF!,MATCH($A69,#REF!,0),FALSE())</f>
        <v>#VALUE!</v>
      </c>
      <c r="T69" s="95" t="e">
        <f aca="false">HLOOKUP("power rail",#REF!,MATCH($A69,#REF!,0),FALSE())</f>
        <v>#VALUE!</v>
      </c>
      <c r="U69" s="96" t="e">
        <f aca="false">HLOOKUP("Wake Capable",#REF!,MATCH($A69,#REF!,0),FALSE())</f>
        <v>#VALUE!</v>
      </c>
      <c r="V69" s="96" t="e">
        <f aca="false">HLOOKUP("Strap",#REF!,MATCH($A69,#REF!,0),FALSE())</f>
        <v>#VALUE!</v>
      </c>
      <c r="W69" s="96" t="e">
        <f aca="false">HLOOKUP("GTE",#REF!,MATCH($A69,#REF!,0),FALSE())</f>
        <v>#VALUE!</v>
      </c>
      <c r="X69" s="96" t="e">
        <f aca="false">HLOOKUP("DPD_Control",#REF!,MATCH($A69,#REF!,0),FALSE())</f>
        <v>#VALUE!</v>
      </c>
      <c r="Y69" s="96" t="e">
        <f aca="false">HLOOKUP("DPD_Group",#REF!,MATCH($A69,#REF!,0),FALSE())</f>
        <v>#VALUE!</v>
      </c>
      <c r="Z69" s="95" t="e">
        <f aca="false">HLOOKUP("Pad Category",#REF!,MATCH($A69,#REF!,0),FALSE())</f>
        <v>#VALUE!</v>
      </c>
      <c r="AA69" s="95" t="e">
        <f aca="false">HLOOKUP("Pad type",#REF!,MATCH($A69,#REF!,0),FALSE())</f>
        <v>#VALUE!</v>
      </c>
      <c r="AB69" s="95" t="e">
        <f aca="false">HLOOKUP("Pull Strength",#REF!,MATCH($A69,#REF!,0),FALSE())</f>
        <v>#VALUE!</v>
      </c>
      <c r="AC69" s="95" t="e">
        <f aca="false">HLOOKUP("POR Pin State",#REF!,MATCH($A69,#REF!,0),FALSE())</f>
        <v>#VALUE!</v>
      </c>
      <c r="AD69" s="95" t="str">
        <f aca="false">IF(OR($AQ69="",$AQ69=$C69),$R69,IF($AQ69=$D69,SUBSTITUTE(SUBSTITUTE($AQ69,"GPIO3_","GPIO_"),".0",""),IF($AQ69=$E69,$N69,IF($AQ69=$F69,$O69,IF($AQ69=$G69,$P69,IF($AQ69=$H69,$Q69,"INVALID"))))))</f>
        <v>RSVD1</v>
      </c>
      <c r="AE69" s="97"/>
      <c r="AF69" s="98" t="str">
        <f aca="false">IF(AND(OR($AS69="Int PU",$AS69="Int PD"),OR(AND($AZ69&lt;&gt;"",$AZ69&lt;&gt;"0"),AND($BA69&lt;&gt;"",$BA69&lt;&gt;"0"))),"INVALID",IF(OR($AQ69=$C69,$AS69="Int PD"),"PULL_DOWN",IF(OR($AS69="Int PU",AND($AE69="YES",OR($AZ69="",$AZ69="0"),OR($BA69="",$BA69="0"),OR($AR69="Input",$AR69="Bidirectional"))),"PULL_UP","NORMAL")))</f>
        <v>PULL_DOWN</v>
      </c>
      <c r="AG69" s="98" t="e">
        <f aca="false">IF($AU69="Input", "TRISTATE", IF($AV69="Z","TRISTATE",IF($AT69=$F69,"TRISTATE","NORMAL")))</f>
        <v>#VALUE!</v>
      </c>
      <c r="AH69" s="98" t="e">
        <f aca="false">IF(OR($AT69=$F69,$AU69="Output"),"DISABLE","ENABLE")</f>
        <v>#VALUE!</v>
      </c>
      <c r="AI69" s="112" t="e">
        <f aca="false">IF($AT69&lt;&gt;$G69,"N/A",IF($AV69="Drive 1", "1", IF($AV69="Drive 0", "0", "")))</f>
        <v>#VALUE!</v>
      </c>
      <c r="AJ69" s="99" t="b">
        <f aca="false">TRUE()</f>
        <v>1</v>
      </c>
      <c r="AK69" s="99" t="b">
        <f aca="false">TRUE()</f>
        <v>1</v>
      </c>
      <c r="AL69" s="99" t="b">
        <f aca="false">TRUE()</f>
        <v>1</v>
      </c>
      <c r="AM69" s="99" t="b">
        <f aca="false">TRUE()</f>
        <v>1</v>
      </c>
      <c r="AN69" s="99" t="b">
        <f aca="false">TRUE()</f>
        <v>1</v>
      </c>
      <c r="AO69" s="99" t="b">
        <f aca="false">TRUE()</f>
        <v>1</v>
      </c>
      <c r="AP69" s="100" t="str">
        <f aca="false">IF(AND($AJ69:$AO69), "VALID", "INVALID")</f>
        <v>VALID</v>
      </c>
      <c r="AQ69" s="101" t="s">
        <v>228</v>
      </c>
      <c r="AR69" s="102" t="s">
        <v>79</v>
      </c>
      <c r="AS69" s="103"/>
      <c r="AT69" s="104"/>
      <c r="AU69" s="104"/>
      <c r="AV69" s="103" t="s">
        <v>124</v>
      </c>
      <c r="AW69" s="110" t="s">
        <v>85</v>
      </c>
      <c r="AX69" s="103" t="s">
        <v>85</v>
      </c>
      <c r="AY69" s="104"/>
      <c r="AZ69" s="103"/>
      <c r="BA69" s="103"/>
      <c r="BB69" s="105"/>
      <c r="BC69" s="104"/>
      <c r="BD69" s="106"/>
      <c r="BE69" s="111"/>
      <c r="BF69" s="108" t="e">
        <f aca="false">VLOOKUP($A69,#REF!, 34, FALSE())</f>
        <v>#VALUE!</v>
      </c>
      <c r="BG69" s="108" t="e">
        <f aca="false">VLOOKUP($A69,#REF!, 22, FALSE())</f>
        <v>#VALUE!</v>
      </c>
      <c r="BH69" s="109"/>
    </row>
    <row r="70" customFormat="false" ht="12.75" hidden="false" customHeight="true" outlineLevel="0" collapsed="false">
      <c r="A70" s="86" t="s">
        <v>229</v>
      </c>
      <c r="B70" s="86" t="e">
        <f aca="false">VLOOKUP($A70,#REF!, 34, FALSE())</f>
        <v>#VALUE!</v>
      </c>
      <c r="C70" s="87" t="str">
        <f aca="false">CONCATENATE("unused_",A70)</f>
        <v>unused_SPI3_CS0</v>
      </c>
      <c r="D70" s="88" t="e">
        <f aca="false">IF(LEN(VLOOKUP($A70,#REF!,8,FALSE())),LEFT(VLOOKUP($A70,#REF!,8,FALSE()),LEN(VLOOKUP($A70,#REF!,8,FALSE()))-2),"")</f>
        <v>#VALUE!</v>
      </c>
      <c r="E70" s="89" t="e">
        <f aca="false">IF(LEN(VLOOKUP($A70,#REF!,4,FALSE())),IF(INDEX(#REF!,MATCH($A70,#REF!,0),1),LEFT(VLOOKUP($A70,#REF!,4,FALSE()),LEN(VLOOKUP($A70,#REF!,4,FALSE()))-2),CONCATENATE(LEFT(VLOOKUP($A70,#REF!,4,FALSE()),LEN(VLOOKUP($A70,#REF!,4,FALSE()))-2),"*")),"")</f>
        <v>#VALUE!</v>
      </c>
      <c r="F70" s="90" t="e">
        <f aca="false">IF(LEN(VLOOKUP($A70,#REF!,5,FALSE())),IF(INDEX(#REF!,MATCH($A70,#REF!,0),2),LEFT(VLOOKUP($A70,#REF!,5,FALSE()),LEN(VLOOKUP($A70,#REF!,5,FALSE()))-2),CONCATENATE(LEFT(VLOOKUP($A70,#REF!,5,FALSE()),LEN(VLOOKUP($A70,#REF!,5,FALSE()))-2),"*")),"")</f>
        <v>#VALUE!</v>
      </c>
      <c r="G70" s="90" t="e">
        <f aca="false">IF(LEN(VLOOKUP($A70,#REF!,6,FALSE())),IF(INDEX(#REF!,MATCH($A70,#REF!,0),3),LEFT(VLOOKUP($A70,#REF!,6,FALSE()),LEN(VLOOKUP($A70,#REF!,6,FALSE()))-2),CONCATENATE(LEFT(VLOOKUP($A70,#REF!,6,FALSE()),LEN(VLOOKUP($A70,#REF!,6,FALSE()))-2),"*")),"")</f>
        <v>#VALUE!</v>
      </c>
      <c r="H70" s="91" t="e">
        <f aca="false">IF(LEN(VLOOKUP($A70,#REF!,7,FALSE())),IF(INDEX(#REF!,MATCH($A70,#REF!,0),4),LEFT(VLOOKUP($A70,#REF!,7,FALSE()),LEN(VLOOKUP($A70,#REF!,7,FALSE()))-2),CONCATENATE(LEFT(VLOOKUP($A70,#REF!,7,FALSE()),LEN(VLOOKUP($A70,#REF!,7,FALSE()))-2),"*")),"")</f>
        <v>#VALUE!</v>
      </c>
      <c r="I70" s="92" t="e">
        <f aca="false">IF(LEN(VLOOKUP($A70,#REF!,8,FALSE())),UPPER(RIGHT(VLOOKUP($A70,#REF!,8,FALSE()), 1)),"")</f>
        <v>#VALUE!</v>
      </c>
      <c r="J70" s="90" t="e">
        <f aca="false">IF(LEN(VLOOKUP($A70,#REF!,4,FALSE())),UPPER(RIGHT(VLOOKUP($A70,#REF!,4,FALSE()), 1)),"")</f>
        <v>#VALUE!</v>
      </c>
      <c r="K70" s="90" t="e">
        <f aca="false">IF(LEN(VLOOKUP($A70,#REF!,5,FALSE())),UPPER(RIGHT(VLOOKUP($A70,#REF!,5,FALSE()), 1)),"")</f>
        <v>#VALUE!</v>
      </c>
      <c r="L70" s="90" t="e">
        <f aca="false">IF(LEN(VLOOKUP($A70,#REF!,6,FALSE())),UPPER(RIGHT(VLOOKUP($A70,#REF!,6,FALSE()), 1)),"")</f>
        <v>#VALUE!</v>
      </c>
      <c r="M70" s="91" t="e">
        <f aca="false">IF(LEN(VLOOKUP($A70,#REF!,7,FALSE())),UPPER(RIGHT(VLOOKUP($A70,#REF!,7,FALSE()), 1)),"")</f>
        <v>#VALUE!</v>
      </c>
      <c r="N70" s="86" t="s">
        <v>223</v>
      </c>
      <c r="O70" s="86" t="s">
        <v>83</v>
      </c>
      <c r="P70" s="86" t="s">
        <v>104</v>
      </c>
      <c r="Q70" s="86" t="s">
        <v>105</v>
      </c>
      <c r="R70" s="86" t="s">
        <v>83</v>
      </c>
      <c r="S70" s="100" t="e">
        <f aca="false">HLOOKUP("Device Tree Pin Name",#REF!,MATCH($A70,#REF!,0),FALSE())</f>
        <v>#VALUE!</v>
      </c>
      <c r="T70" s="95" t="e">
        <f aca="false">HLOOKUP("power rail",#REF!,MATCH($A70,#REF!,0),FALSE())</f>
        <v>#VALUE!</v>
      </c>
      <c r="U70" s="96" t="e">
        <f aca="false">HLOOKUP("Wake Capable",#REF!,MATCH($A70,#REF!,0),FALSE())</f>
        <v>#VALUE!</v>
      </c>
      <c r="V70" s="96" t="e">
        <f aca="false">HLOOKUP("Strap",#REF!,MATCH($A70,#REF!,0),FALSE())</f>
        <v>#VALUE!</v>
      </c>
      <c r="W70" s="96" t="e">
        <f aca="false">HLOOKUP("GTE",#REF!,MATCH($A70,#REF!,0),FALSE())</f>
        <v>#VALUE!</v>
      </c>
      <c r="X70" s="96" t="e">
        <f aca="false">HLOOKUP("DPD_Control",#REF!,MATCH($A70,#REF!,0),FALSE())</f>
        <v>#VALUE!</v>
      </c>
      <c r="Y70" s="96" t="e">
        <f aca="false">HLOOKUP("DPD_Group",#REF!,MATCH($A70,#REF!,0),FALSE())</f>
        <v>#VALUE!</v>
      </c>
      <c r="Z70" s="95" t="e">
        <f aca="false">HLOOKUP("Pad Category",#REF!,MATCH($A70,#REF!,0),FALSE())</f>
        <v>#VALUE!</v>
      </c>
      <c r="AA70" s="95" t="e">
        <f aca="false">HLOOKUP("Pad type",#REF!,MATCH($A70,#REF!,0),FALSE())</f>
        <v>#VALUE!</v>
      </c>
      <c r="AB70" s="95" t="e">
        <f aca="false">HLOOKUP("Pull Strength",#REF!,MATCH($A70,#REF!,0),FALSE())</f>
        <v>#VALUE!</v>
      </c>
      <c r="AC70" s="95" t="e">
        <f aca="false">HLOOKUP("POR Pin State",#REF!,MATCH($A70,#REF!,0),FALSE())</f>
        <v>#VALUE!</v>
      </c>
      <c r="AD70" s="95" t="str">
        <f aca="false">IF(OR($AQ70="",$AQ70=$C70),$R70,IF($AQ70=$D70,SUBSTITUTE(SUBSTITUTE($AQ70,"GPIO3_","GPIO_"),".0",""),IF($AQ70=$E70,$N70,IF($AQ70=$F70,$O70,IF($AQ70=$G70,$P70,IF($AQ70=$H70,$Q70,"INVALID"))))))</f>
        <v>RSVD1</v>
      </c>
      <c r="AE70" s="97"/>
      <c r="AF70" s="98" t="str">
        <f aca="false">IF(AND(OR($AS70="Int PU",$AS70="Int PD"),OR(AND($AZ70&lt;&gt;"",$AZ70&lt;&gt;"0"),AND($BA70&lt;&gt;"",$BA70&lt;&gt;"0"))),"INVALID",IF(OR($AQ70=$C70,$AS70="Int PD"),"PULL_DOWN",IF(OR($AS70="Int PU",AND($AE70="YES",OR($AZ70="",$AZ70="0"),OR($BA70="",$BA70="0"),OR($AR70="Input",$AR70="Bidirectional"))),"PULL_UP","NORMAL")))</f>
        <v>PULL_DOWN</v>
      </c>
      <c r="AG70" s="98" t="e">
        <f aca="false">IF($AU70="Input", "TRISTATE", IF($AV70="Z","TRISTATE",IF($AT70=$F70,"TRISTATE","NORMAL")))</f>
        <v>#VALUE!</v>
      </c>
      <c r="AH70" s="98" t="e">
        <f aca="false">IF(OR($AT70=$F70,$AU70="Output"),"DISABLE","ENABLE")</f>
        <v>#VALUE!</v>
      </c>
      <c r="AI70" s="112" t="e">
        <f aca="false">IF($AT70&lt;&gt;$G70,"N/A",IF($AV70="Drive 1", "1", IF($AV70="Drive 0", "0", "")))</f>
        <v>#VALUE!</v>
      </c>
      <c r="AJ70" s="99" t="b">
        <f aca="false">TRUE()</f>
        <v>1</v>
      </c>
      <c r="AK70" s="99" t="b">
        <f aca="false">TRUE()</f>
        <v>1</v>
      </c>
      <c r="AL70" s="99" t="b">
        <f aca="false">TRUE()</f>
        <v>1</v>
      </c>
      <c r="AM70" s="99" t="b">
        <f aca="false">TRUE()</f>
        <v>1</v>
      </c>
      <c r="AN70" s="99" t="b">
        <f aca="false">TRUE()</f>
        <v>1</v>
      </c>
      <c r="AO70" s="99" t="b">
        <f aca="false">TRUE()</f>
        <v>1</v>
      </c>
      <c r="AP70" s="100" t="str">
        <f aca="false">IF(AND($AJ70:$AO70), "VALID", "INVALID")</f>
        <v>VALID</v>
      </c>
      <c r="AQ70" s="101" t="s">
        <v>230</v>
      </c>
      <c r="AR70" s="102" t="s">
        <v>79</v>
      </c>
      <c r="AS70" s="103"/>
      <c r="AT70" s="103" t="s">
        <v>89</v>
      </c>
      <c r="AU70" s="104"/>
      <c r="AV70" s="103" t="s">
        <v>124</v>
      </c>
      <c r="AW70" s="110" t="s">
        <v>85</v>
      </c>
      <c r="AX70" s="103" t="s">
        <v>85</v>
      </c>
      <c r="AY70" s="104"/>
      <c r="AZ70" s="103"/>
      <c r="BA70" s="103"/>
      <c r="BB70" s="105"/>
      <c r="BC70" s="104"/>
      <c r="BD70" s="106"/>
      <c r="BE70" s="111"/>
      <c r="BF70" s="108" t="e">
        <f aca="false">VLOOKUP($A70,#REF!, 34, FALSE())</f>
        <v>#VALUE!</v>
      </c>
      <c r="BG70" s="108" t="e">
        <f aca="false">VLOOKUP($A70,#REF!, 22, FALSE())</f>
        <v>#VALUE!</v>
      </c>
      <c r="BH70" s="109"/>
    </row>
    <row r="71" customFormat="false" ht="12.75" hidden="false" customHeight="true" outlineLevel="0" collapsed="false">
      <c r="A71" s="86" t="s">
        <v>231</v>
      </c>
      <c r="B71" s="86" t="e">
        <f aca="false">VLOOKUP($A71,#REF!, 34, FALSE())</f>
        <v>#VALUE!</v>
      </c>
      <c r="C71" s="87" t="str">
        <f aca="false">CONCATENATE("unused_",A71)</f>
        <v>unused_SPI3_CS1</v>
      </c>
      <c r="D71" s="88" t="e">
        <f aca="false">IF(LEN(VLOOKUP($A71,#REF!,8,FALSE())),LEFT(VLOOKUP($A71,#REF!,8,FALSE()),LEN(VLOOKUP($A71,#REF!,8,FALSE()))-2),"")</f>
        <v>#VALUE!</v>
      </c>
      <c r="E71" s="89" t="e">
        <f aca="false">IF(LEN(VLOOKUP($A71,#REF!,4,FALSE())),IF(INDEX(#REF!,MATCH($A71,#REF!,0),1),LEFT(VLOOKUP($A71,#REF!,4,FALSE()),LEN(VLOOKUP($A71,#REF!,4,FALSE()))-2),CONCATENATE(LEFT(VLOOKUP($A71,#REF!,4,FALSE()),LEN(VLOOKUP($A71,#REF!,4,FALSE()))-2),"*")),"")</f>
        <v>#VALUE!</v>
      </c>
      <c r="F71" s="90" t="e">
        <f aca="false">IF(LEN(VLOOKUP($A71,#REF!,5,FALSE())),IF(INDEX(#REF!,MATCH($A71,#REF!,0),2),LEFT(VLOOKUP($A71,#REF!,5,FALSE()),LEN(VLOOKUP($A71,#REF!,5,FALSE()))-2),CONCATENATE(LEFT(VLOOKUP($A71,#REF!,5,FALSE()),LEN(VLOOKUP($A71,#REF!,5,FALSE()))-2),"*")),"")</f>
        <v>#VALUE!</v>
      </c>
      <c r="G71" s="90" t="e">
        <f aca="false">IF(LEN(VLOOKUP($A71,#REF!,6,FALSE())),IF(INDEX(#REF!,MATCH($A71,#REF!,0),3),LEFT(VLOOKUP($A71,#REF!,6,FALSE()),LEN(VLOOKUP($A71,#REF!,6,FALSE()))-2),CONCATENATE(LEFT(VLOOKUP($A71,#REF!,6,FALSE()),LEN(VLOOKUP($A71,#REF!,6,FALSE()))-2),"*")),"")</f>
        <v>#VALUE!</v>
      </c>
      <c r="H71" s="91" t="e">
        <f aca="false">IF(LEN(VLOOKUP($A71,#REF!,7,FALSE())),IF(INDEX(#REF!,MATCH($A71,#REF!,0),4),LEFT(VLOOKUP($A71,#REF!,7,FALSE()),LEN(VLOOKUP($A71,#REF!,7,FALSE()))-2),CONCATENATE(LEFT(VLOOKUP($A71,#REF!,7,FALSE()),LEN(VLOOKUP($A71,#REF!,7,FALSE()))-2),"*")),"")</f>
        <v>#VALUE!</v>
      </c>
      <c r="I71" s="92" t="e">
        <f aca="false">IF(LEN(VLOOKUP($A71,#REF!,8,FALSE())),UPPER(RIGHT(VLOOKUP($A71,#REF!,8,FALSE()), 1)),"")</f>
        <v>#VALUE!</v>
      </c>
      <c r="J71" s="90" t="e">
        <f aca="false">IF(LEN(VLOOKUP($A71,#REF!,4,FALSE())),UPPER(RIGHT(VLOOKUP($A71,#REF!,4,FALSE()), 1)),"")</f>
        <v>#VALUE!</v>
      </c>
      <c r="K71" s="90" t="e">
        <f aca="false">IF(LEN(VLOOKUP($A71,#REF!,5,FALSE())),UPPER(RIGHT(VLOOKUP($A71,#REF!,5,FALSE()), 1)),"")</f>
        <v>#VALUE!</v>
      </c>
      <c r="L71" s="90" t="e">
        <f aca="false">IF(LEN(VLOOKUP($A71,#REF!,6,FALSE())),UPPER(RIGHT(VLOOKUP($A71,#REF!,6,FALSE()), 1)),"")</f>
        <v>#VALUE!</v>
      </c>
      <c r="M71" s="91" t="e">
        <f aca="false">IF(LEN(VLOOKUP($A71,#REF!,7,FALSE())),UPPER(RIGHT(VLOOKUP($A71,#REF!,7,FALSE()), 1)),"")</f>
        <v>#VALUE!</v>
      </c>
      <c r="N71" s="86" t="s">
        <v>223</v>
      </c>
      <c r="O71" s="86" t="s">
        <v>83</v>
      </c>
      <c r="P71" s="86" t="s">
        <v>104</v>
      </c>
      <c r="Q71" s="86" t="s">
        <v>105</v>
      </c>
      <c r="R71" s="86" t="s">
        <v>83</v>
      </c>
      <c r="S71" s="100" t="e">
        <f aca="false">HLOOKUP("Device Tree Pin Name",#REF!,MATCH($A71,#REF!,0),FALSE())</f>
        <v>#VALUE!</v>
      </c>
      <c r="T71" s="95" t="e">
        <f aca="false">HLOOKUP("power rail",#REF!,MATCH($A71,#REF!,0),FALSE())</f>
        <v>#VALUE!</v>
      </c>
      <c r="U71" s="96" t="e">
        <f aca="false">HLOOKUP("Wake Capable",#REF!,MATCH($A71,#REF!,0),FALSE())</f>
        <v>#VALUE!</v>
      </c>
      <c r="V71" s="96" t="e">
        <f aca="false">HLOOKUP("Strap",#REF!,MATCH($A71,#REF!,0),FALSE())</f>
        <v>#VALUE!</v>
      </c>
      <c r="W71" s="96" t="e">
        <f aca="false">HLOOKUP("GTE",#REF!,MATCH($A71,#REF!,0),FALSE())</f>
        <v>#VALUE!</v>
      </c>
      <c r="X71" s="96" t="e">
        <f aca="false">HLOOKUP("DPD_Control",#REF!,MATCH($A71,#REF!,0),FALSE())</f>
        <v>#VALUE!</v>
      </c>
      <c r="Y71" s="96" t="e">
        <f aca="false">HLOOKUP("DPD_Group",#REF!,MATCH($A71,#REF!,0),FALSE())</f>
        <v>#VALUE!</v>
      </c>
      <c r="Z71" s="95" t="e">
        <f aca="false">HLOOKUP("Pad Category",#REF!,MATCH($A71,#REF!,0),FALSE())</f>
        <v>#VALUE!</v>
      </c>
      <c r="AA71" s="95" t="e">
        <f aca="false">HLOOKUP("Pad type",#REF!,MATCH($A71,#REF!,0),FALSE())</f>
        <v>#VALUE!</v>
      </c>
      <c r="AB71" s="95" t="e">
        <f aca="false">HLOOKUP("Pull Strength",#REF!,MATCH($A71,#REF!,0),FALSE())</f>
        <v>#VALUE!</v>
      </c>
      <c r="AC71" s="95" t="e">
        <f aca="false">HLOOKUP("POR Pin State",#REF!,MATCH($A71,#REF!,0),FALSE())</f>
        <v>#VALUE!</v>
      </c>
      <c r="AD71" s="95" t="str">
        <f aca="false">IF(OR($AQ71="",$AQ71=$C71),$R71,IF($AQ71=$D71,SUBSTITUTE(SUBSTITUTE($AQ71,"GPIO3_","GPIO_"),".0",""),IF($AQ71=$E71,$N71,IF($AQ71=$F71,$O71,IF($AQ71=$G71,$P71,IF($AQ71=$H71,$Q71,"INVALID"))))))</f>
        <v>RSVD1</v>
      </c>
      <c r="AE71" s="97"/>
      <c r="AF71" s="98" t="str">
        <f aca="false">IF(AND(OR($AS71="Int PU",$AS71="Int PD"),OR(AND($AZ71&lt;&gt;"",$AZ71&lt;&gt;"0"),AND($BA71&lt;&gt;"",$BA71&lt;&gt;"0"))),"INVALID",IF(OR($AQ71=$C71,$AS71="Int PD"),"PULL_DOWN",IF(OR($AS71="Int PU",AND($AE71="YES",OR($AZ71="",$AZ71="0"),OR($BA71="",$BA71="0"),OR($AR71="Input",$AR71="Bidirectional"))),"PULL_UP","NORMAL")))</f>
        <v>PULL_DOWN</v>
      </c>
      <c r="AG71" s="98" t="e">
        <f aca="false">IF($AU71="Input", "TRISTATE", IF($AV71="Z","TRISTATE",IF($AT71=$F71,"TRISTATE","NORMAL")))</f>
        <v>#VALUE!</v>
      </c>
      <c r="AH71" s="98" t="e">
        <f aca="false">IF(OR($AT71=$F71,$AU71="Output"),"DISABLE","ENABLE")</f>
        <v>#VALUE!</v>
      </c>
      <c r="AI71" s="112" t="e">
        <f aca="false">IF($AT71&lt;&gt;$G71,"N/A",IF($AV71="Drive 1", "1", IF($AV71="Drive 0", "0", "")))</f>
        <v>#VALUE!</v>
      </c>
      <c r="AJ71" s="99" t="b">
        <f aca="false">TRUE()</f>
        <v>1</v>
      </c>
      <c r="AK71" s="99" t="b">
        <f aca="false">TRUE()</f>
        <v>1</v>
      </c>
      <c r="AL71" s="99" t="b">
        <f aca="false">TRUE()</f>
        <v>1</v>
      </c>
      <c r="AM71" s="99" t="b">
        <f aca="false">TRUE()</f>
        <v>1</v>
      </c>
      <c r="AN71" s="99" t="b">
        <f aca="false">TRUE()</f>
        <v>1</v>
      </c>
      <c r="AO71" s="99" t="b">
        <f aca="false">TRUE()</f>
        <v>1</v>
      </c>
      <c r="AP71" s="100" t="str">
        <f aca="false">IF(AND($AJ71:$AO71), "VALID", "INVALID")</f>
        <v>VALID</v>
      </c>
      <c r="AQ71" s="101" t="s">
        <v>232</v>
      </c>
      <c r="AR71" s="102" t="s">
        <v>79</v>
      </c>
      <c r="AS71" s="103"/>
      <c r="AT71" s="103" t="s">
        <v>89</v>
      </c>
      <c r="AU71" s="104"/>
      <c r="AV71" s="103" t="s">
        <v>124</v>
      </c>
      <c r="AW71" s="110" t="s">
        <v>85</v>
      </c>
      <c r="AX71" s="103" t="s">
        <v>85</v>
      </c>
      <c r="AY71" s="104"/>
      <c r="AZ71" s="103"/>
      <c r="BA71" s="103"/>
      <c r="BB71" s="105"/>
      <c r="BC71" s="104"/>
      <c r="BD71" s="106"/>
      <c r="BE71" s="111"/>
      <c r="BF71" s="108" t="e">
        <f aca="false">VLOOKUP($A71,#REF!, 34, FALSE())</f>
        <v>#VALUE!</v>
      </c>
      <c r="BG71" s="108" t="e">
        <f aca="false">VLOOKUP($A71,#REF!, 22, FALSE())</f>
        <v>#VALUE!</v>
      </c>
      <c r="BH71" s="109"/>
    </row>
    <row r="72" customFormat="false" ht="12.75" hidden="false" customHeight="true" outlineLevel="0" collapsed="false">
      <c r="A72" s="86" t="s">
        <v>233</v>
      </c>
      <c r="B72" s="86" t="e">
        <f aca="false">VLOOKUP($A72,#REF!, 34, FALSE())</f>
        <v>#VALUE!</v>
      </c>
      <c r="C72" s="87" t="str">
        <f aca="false">CONCATENATE("unused_",A72)</f>
        <v>unused_UART5_TX</v>
      </c>
      <c r="D72" s="88" t="e">
        <f aca="false">IF(LEN(VLOOKUP($A72,#REF!,8,FALSE())),LEFT(VLOOKUP($A72,#REF!,8,FALSE()),LEN(VLOOKUP($A72,#REF!,8,FALSE()))-2),"")</f>
        <v>#VALUE!</v>
      </c>
      <c r="E72" s="89" t="e">
        <f aca="false">IF(LEN(VLOOKUP($A72,#REF!,4,FALSE())),IF(INDEX(#REF!,MATCH($A72,#REF!,0),1),LEFT(VLOOKUP($A72,#REF!,4,FALSE()),LEN(VLOOKUP($A72,#REF!,4,FALSE()))-2),CONCATENATE(LEFT(VLOOKUP($A72,#REF!,4,FALSE()),LEN(VLOOKUP($A72,#REF!,4,FALSE()))-2),"*")),"")</f>
        <v>#VALUE!</v>
      </c>
      <c r="F72" s="90" t="e">
        <f aca="false">IF(LEN(VLOOKUP($A72,#REF!,5,FALSE())),IF(INDEX(#REF!,MATCH($A72,#REF!,0),2),LEFT(VLOOKUP($A72,#REF!,5,FALSE()),LEN(VLOOKUP($A72,#REF!,5,FALSE()))-2),CONCATENATE(LEFT(VLOOKUP($A72,#REF!,5,FALSE()),LEN(VLOOKUP($A72,#REF!,5,FALSE()))-2),"*")),"")</f>
        <v>#VALUE!</v>
      </c>
      <c r="G72" s="90" t="e">
        <f aca="false">IF(LEN(VLOOKUP($A72,#REF!,6,FALSE())),IF(INDEX(#REF!,MATCH($A72,#REF!,0),3),LEFT(VLOOKUP($A72,#REF!,6,FALSE()),LEN(VLOOKUP($A72,#REF!,6,FALSE()))-2),CONCATENATE(LEFT(VLOOKUP($A72,#REF!,6,FALSE()),LEN(VLOOKUP($A72,#REF!,6,FALSE()))-2),"*")),"")</f>
        <v>#VALUE!</v>
      </c>
      <c r="H72" s="91" t="e">
        <f aca="false">IF(LEN(VLOOKUP($A72,#REF!,7,FALSE())),IF(INDEX(#REF!,MATCH($A72,#REF!,0),4),LEFT(VLOOKUP($A72,#REF!,7,FALSE()),LEN(VLOOKUP($A72,#REF!,7,FALSE()))-2),CONCATENATE(LEFT(VLOOKUP($A72,#REF!,7,FALSE()),LEN(VLOOKUP($A72,#REF!,7,FALSE()))-2),"*")),"")</f>
        <v>#VALUE!</v>
      </c>
      <c r="I72" s="92" t="e">
        <f aca="false">IF(LEN(VLOOKUP($A72,#REF!,8,FALSE())),UPPER(RIGHT(VLOOKUP($A72,#REF!,8,FALSE()), 1)),"")</f>
        <v>#VALUE!</v>
      </c>
      <c r="J72" s="90" t="e">
        <f aca="false">IF(LEN(VLOOKUP($A72,#REF!,4,FALSE())),UPPER(RIGHT(VLOOKUP($A72,#REF!,4,FALSE()), 1)),"")</f>
        <v>#VALUE!</v>
      </c>
      <c r="K72" s="90" t="e">
        <f aca="false">IF(LEN(VLOOKUP($A72,#REF!,5,FALSE())),UPPER(RIGHT(VLOOKUP($A72,#REF!,5,FALSE()), 1)),"")</f>
        <v>#VALUE!</v>
      </c>
      <c r="L72" s="90" t="e">
        <f aca="false">IF(LEN(VLOOKUP($A72,#REF!,6,FALSE())),UPPER(RIGHT(VLOOKUP($A72,#REF!,6,FALSE()), 1)),"")</f>
        <v>#VALUE!</v>
      </c>
      <c r="M72" s="91" t="e">
        <f aca="false">IF(LEN(VLOOKUP($A72,#REF!,7,FALSE())),UPPER(RIGHT(VLOOKUP($A72,#REF!,7,FALSE()), 1)),"")</f>
        <v>#VALUE!</v>
      </c>
      <c r="N72" s="86" t="s">
        <v>234</v>
      </c>
      <c r="O72" s="86" t="s">
        <v>83</v>
      </c>
      <c r="P72" s="86" t="s">
        <v>235</v>
      </c>
      <c r="Q72" s="86" t="s">
        <v>105</v>
      </c>
      <c r="R72" s="86" t="s">
        <v>83</v>
      </c>
      <c r="S72" s="131" t="e">
        <f aca="false">HLOOKUP("Device Tree Pin Name",#REF!,MATCH($A72,#REF!,0),FALSE())</f>
        <v>#VALUE!</v>
      </c>
      <c r="T72" s="132" t="e">
        <f aca="false">HLOOKUP("power rail",#REF!,MATCH($A72,#REF!,0),FALSE())</f>
        <v>#VALUE!</v>
      </c>
      <c r="U72" s="96" t="e">
        <f aca="false">HLOOKUP("Wake Capable",#REF!,MATCH($A72,#REF!,0),FALSE())</f>
        <v>#VALUE!</v>
      </c>
      <c r="V72" s="96" t="e">
        <f aca="false">HLOOKUP("Strap",#REF!,MATCH($A72,#REF!,0),FALSE())</f>
        <v>#VALUE!</v>
      </c>
      <c r="W72" s="96" t="e">
        <f aca="false">HLOOKUP("GTE",#REF!,MATCH($A72,#REF!,0),FALSE())</f>
        <v>#VALUE!</v>
      </c>
      <c r="X72" s="96" t="e">
        <f aca="false">HLOOKUP("DPD_Control",#REF!,MATCH($A72,#REF!,0),FALSE())</f>
        <v>#VALUE!</v>
      </c>
      <c r="Y72" s="96" t="e">
        <f aca="false">HLOOKUP("DPD_Group",#REF!,MATCH($A72,#REF!,0),FALSE())</f>
        <v>#VALUE!</v>
      </c>
      <c r="Z72" s="95" t="e">
        <f aca="false">HLOOKUP("Pad Category",#REF!,MATCH($A72,#REF!,0),FALSE())</f>
        <v>#VALUE!</v>
      </c>
      <c r="AA72" s="95" t="e">
        <f aca="false">HLOOKUP("Pad type",#REF!,MATCH($A72,#REF!,0),FALSE())</f>
        <v>#VALUE!</v>
      </c>
      <c r="AB72" s="95" t="e">
        <f aca="false">HLOOKUP("Pull Strength",#REF!,MATCH($A72,#REF!,0),FALSE())</f>
        <v>#VALUE!</v>
      </c>
      <c r="AC72" s="95" t="e">
        <f aca="false">HLOOKUP("POR Pin State",#REF!,MATCH($A72,#REF!,0),FALSE())</f>
        <v>#VALUE!</v>
      </c>
      <c r="AD72" s="95" t="str">
        <f aca="false">IF(OR($AQ72="",$AQ72=$C72),$R72,IF($AQ72=$D72,SUBSTITUTE(SUBSTITUTE($AQ72,"GPIO3_","GPIO_"),".0",""),IF($AQ72=$E72,$N72,IF($AQ72=$F72,$O72,IF($AQ72=$G72,$P72,IF($AQ72=$H72,$Q72,"INVALID"))))))</f>
        <v>RSVD1</v>
      </c>
      <c r="AE72" s="97"/>
      <c r="AF72" s="98" t="str">
        <f aca="false">IF(AND(OR($AS72="Int PU",$AS72="Int PD"),OR(AND($AZ72&lt;&gt;"",$AZ72&lt;&gt;"0"),AND($BA72&lt;&gt;"",$BA72&lt;&gt;"0"))),"INVALID",IF(OR($AQ72=$C72,$AS72="Int PD"),"PULL_DOWN",IF(OR($AS72="Int PU",AND($AE72="YES",OR($AZ72="",$AZ72="0"),OR($BA72="",$BA72="0"),OR($AR72="Input",$AR72="Bidirectional"))),"PULL_UP","NORMAL")))</f>
        <v>PULL_DOWN</v>
      </c>
      <c r="AG72" s="98" t="e">
        <f aca="false">IF($AU72="Input", "TRISTATE", IF($AV72="Z","TRISTATE",IF($AT72=$F72,"TRISTATE","NORMAL")))</f>
        <v>#VALUE!</v>
      </c>
      <c r="AH72" s="98" t="e">
        <f aca="false">IF(OR($AT72=$F72,$AU72="Output"),"DISABLE","ENABLE")</f>
        <v>#VALUE!</v>
      </c>
      <c r="AI72" s="112" t="e">
        <f aca="false">IF($AT72&lt;&gt;$G72,"N/A",IF($AV72="Drive 1", "1", IF($AV72="Drive 0", "0", "")))</f>
        <v>#VALUE!</v>
      </c>
      <c r="AJ72" s="99" t="b">
        <f aca="false">TRUE()</f>
        <v>1</v>
      </c>
      <c r="AK72" s="99" t="b">
        <f aca="false">TRUE()</f>
        <v>1</v>
      </c>
      <c r="AL72" s="99" t="b">
        <f aca="false">TRUE()</f>
        <v>1</v>
      </c>
      <c r="AM72" s="99" t="b">
        <f aca="false">TRUE()</f>
        <v>1</v>
      </c>
      <c r="AN72" s="99" t="b">
        <f aca="false">TRUE()</f>
        <v>1</v>
      </c>
      <c r="AO72" s="99" t="b">
        <f aca="false">TRUE()</f>
        <v>1</v>
      </c>
      <c r="AP72" s="100" t="str">
        <f aca="false">IF(AND($AJ72:$AO72), "VALID", "INVALID")</f>
        <v>VALID</v>
      </c>
      <c r="AQ72" s="101" t="s">
        <v>236</v>
      </c>
      <c r="AR72" s="102" t="s">
        <v>79</v>
      </c>
      <c r="AS72" s="103"/>
      <c r="AT72" s="104"/>
      <c r="AU72" s="104"/>
      <c r="AV72" s="104"/>
      <c r="AW72" s="104"/>
      <c r="AX72" s="103" t="s">
        <v>85</v>
      </c>
      <c r="AY72" s="104"/>
      <c r="AZ72" s="103"/>
      <c r="BA72" s="103"/>
      <c r="BB72" s="105"/>
      <c r="BC72" s="104"/>
      <c r="BD72" s="106"/>
      <c r="BE72" s="111"/>
      <c r="BF72" s="108" t="e">
        <f aca="false">VLOOKUP($A72,#REF!, 34, FALSE())</f>
        <v>#VALUE!</v>
      </c>
      <c r="BG72" s="108" t="e">
        <f aca="false">VLOOKUP($A72,#REF!, 22, FALSE())</f>
        <v>#VALUE!</v>
      </c>
      <c r="BH72" s="109"/>
    </row>
    <row r="73" customFormat="false" ht="12.75" hidden="false" customHeight="true" outlineLevel="0" collapsed="false">
      <c r="A73" s="86" t="s">
        <v>237</v>
      </c>
      <c r="B73" s="86" t="e">
        <f aca="false">VLOOKUP($A73,#REF!, 34, FALSE())</f>
        <v>#VALUE!</v>
      </c>
      <c r="C73" s="87" t="str">
        <f aca="false">CONCATENATE("unused_",A73)</f>
        <v>unused_UART5_RX</v>
      </c>
      <c r="D73" s="88" t="e">
        <f aca="false">IF(LEN(VLOOKUP($A73,#REF!,8,FALSE())),LEFT(VLOOKUP($A73,#REF!,8,FALSE()),LEN(VLOOKUP($A73,#REF!,8,FALSE()))-2),"")</f>
        <v>#VALUE!</v>
      </c>
      <c r="E73" s="89" t="e">
        <f aca="false">IF(LEN(VLOOKUP($A73,#REF!,4,FALSE())),IF(INDEX(#REF!,MATCH($A73,#REF!,0),1),LEFT(VLOOKUP($A73,#REF!,4,FALSE()),LEN(VLOOKUP($A73,#REF!,4,FALSE()))-2),CONCATENATE(LEFT(VLOOKUP($A73,#REF!,4,FALSE()),LEN(VLOOKUP($A73,#REF!,4,FALSE()))-2),"*")),"")</f>
        <v>#VALUE!</v>
      </c>
      <c r="F73" s="90" t="e">
        <f aca="false">IF(LEN(VLOOKUP($A73,#REF!,5,FALSE())),IF(INDEX(#REF!,MATCH($A73,#REF!,0),2),LEFT(VLOOKUP($A73,#REF!,5,FALSE()),LEN(VLOOKUP($A73,#REF!,5,FALSE()))-2),CONCATENATE(LEFT(VLOOKUP($A73,#REF!,5,FALSE()),LEN(VLOOKUP($A73,#REF!,5,FALSE()))-2),"*")),"")</f>
        <v>#VALUE!</v>
      </c>
      <c r="G73" s="90" t="e">
        <f aca="false">IF(LEN(VLOOKUP($A73,#REF!,6,FALSE())),IF(INDEX(#REF!,MATCH($A73,#REF!,0),3),LEFT(VLOOKUP($A73,#REF!,6,FALSE()),LEN(VLOOKUP($A73,#REF!,6,FALSE()))-2),CONCATENATE(LEFT(VLOOKUP($A73,#REF!,6,FALSE()),LEN(VLOOKUP($A73,#REF!,6,FALSE()))-2),"*")),"")</f>
        <v>#VALUE!</v>
      </c>
      <c r="H73" s="91" t="e">
        <f aca="false">IF(LEN(VLOOKUP($A73,#REF!,7,FALSE())),IF(INDEX(#REF!,MATCH($A73,#REF!,0),4),LEFT(VLOOKUP($A73,#REF!,7,FALSE()),LEN(VLOOKUP($A73,#REF!,7,FALSE()))-2),CONCATENATE(LEFT(VLOOKUP($A73,#REF!,7,FALSE()),LEN(VLOOKUP($A73,#REF!,7,FALSE()))-2),"*")),"")</f>
        <v>#VALUE!</v>
      </c>
      <c r="I73" s="92" t="e">
        <f aca="false">IF(LEN(VLOOKUP($A73,#REF!,8,FALSE())),UPPER(RIGHT(VLOOKUP($A73,#REF!,8,FALSE()), 1)),"")</f>
        <v>#VALUE!</v>
      </c>
      <c r="J73" s="90" t="e">
        <f aca="false">IF(LEN(VLOOKUP($A73,#REF!,4,FALSE())),UPPER(RIGHT(VLOOKUP($A73,#REF!,4,FALSE()), 1)),"")</f>
        <v>#VALUE!</v>
      </c>
      <c r="K73" s="90" t="e">
        <f aca="false">IF(LEN(VLOOKUP($A73,#REF!,5,FALSE())),UPPER(RIGHT(VLOOKUP($A73,#REF!,5,FALSE()), 1)),"")</f>
        <v>#VALUE!</v>
      </c>
      <c r="L73" s="90" t="e">
        <f aca="false">IF(LEN(VLOOKUP($A73,#REF!,6,FALSE())),UPPER(RIGHT(VLOOKUP($A73,#REF!,6,FALSE()), 1)),"")</f>
        <v>#VALUE!</v>
      </c>
      <c r="M73" s="91" t="e">
        <f aca="false">IF(LEN(VLOOKUP($A73,#REF!,7,FALSE())),UPPER(RIGHT(VLOOKUP($A73,#REF!,7,FALSE()), 1)),"")</f>
        <v>#VALUE!</v>
      </c>
      <c r="N73" s="86" t="s">
        <v>234</v>
      </c>
      <c r="O73" s="86" t="s">
        <v>83</v>
      </c>
      <c r="P73" s="86" t="s">
        <v>235</v>
      </c>
      <c r="Q73" s="86" t="s">
        <v>105</v>
      </c>
      <c r="R73" s="86" t="s">
        <v>83</v>
      </c>
      <c r="S73" s="100" t="e">
        <f aca="false">HLOOKUP("Device Tree Pin Name",#REF!,MATCH($A73,#REF!,0),FALSE())</f>
        <v>#VALUE!</v>
      </c>
      <c r="T73" s="95" t="e">
        <f aca="false">HLOOKUP("power rail",#REF!,MATCH($A73,#REF!,0),FALSE())</f>
        <v>#VALUE!</v>
      </c>
      <c r="U73" s="96" t="e">
        <f aca="false">HLOOKUP("Wake Capable",#REF!,MATCH($A73,#REF!,0),FALSE())</f>
        <v>#VALUE!</v>
      </c>
      <c r="V73" s="96" t="e">
        <f aca="false">HLOOKUP("Strap",#REF!,MATCH($A73,#REF!,0),FALSE())</f>
        <v>#VALUE!</v>
      </c>
      <c r="W73" s="96" t="e">
        <f aca="false">HLOOKUP("GTE",#REF!,MATCH($A73,#REF!,0),FALSE())</f>
        <v>#VALUE!</v>
      </c>
      <c r="X73" s="96" t="e">
        <f aca="false">HLOOKUP("DPD_Control",#REF!,MATCH($A73,#REF!,0),FALSE())</f>
        <v>#VALUE!</v>
      </c>
      <c r="Y73" s="96" t="e">
        <f aca="false">HLOOKUP("DPD_Group",#REF!,MATCH($A73,#REF!,0),FALSE())</f>
        <v>#VALUE!</v>
      </c>
      <c r="Z73" s="95" t="e">
        <f aca="false">HLOOKUP("Pad Category",#REF!,MATCH($A73,#REF!,0),FALSE())</f>
        <v>#VALUE!</v>
      </c>
      <c r="AA73" s="95" t="e">
        <f aca="false">HLOOKUP("Pad type",#REF!,MATCH($A73,#REF!,0),FALSE())</f>
        <v>#VALUE!</v>
      </c>
      <c r="AB73" s="95" t="e">
        <f aca="false">HLOOKUP("Pull Strength",#REF!,MATCH($A73,#REF!,0),FALSE())</f>
        <v>#VALUE!</v>
      </c>
      <c r="AC73" s="95" t="e">
        <f aca="false">HLOOKUP("POR Pin State",#REF!,MATCH($A73,#REF!,0),FALSE())</f>
        <v>#VALUE!</v>
      </c>
      <c r="AD73" s="95" t="str">
        <f aca="false">IF(OR($AQ73="",$AQ73=$C73),$R73,IF($AQ73=$D73,SUBSTITUTE(SUBSTITUTE($AQ73,"GPIO3_","GPIO_"),".0",""),IF($AQ73=$E73,$N73,IF($AQ73=$F73,$O73,IF($AQ73=$G73,$P73,IF($AQ73=$H73,$Q73,"INVALID"))))))</f>
        <v>RSVD1</v>
      </c>
      <c r="AE73" s="97"/>
      <c r="AF73" s="98" t="str">
        <f aca="false">IF(AND(OR($AS73="Int PU",$AS73="Int PD"),OR(AND($AZ73&lt;&gt;"",$AZ73&lt;&gt;"0"),AND($BA73&lt;&gt;"",$BA73&lt;&gt;"0"))),"INVALID",IF(OR($AQ73=$C73,$AS73="Int PD"),"PULL_DOWN",IF(OR($AS73="Int PU",AND($AE73="YES",OR($AZ73="",$AZ73="0"),OR($BA73="",$BA73="0"),OR($AR73="Input",$AR73="Bidirectional"))),"PULL_UP","NORMAL")))</f>
        <v>PULL_DOWN</v>
      </c>
      <c r="AG73" s="98" t="e">
        <f aca="false">IF($AU73="Input", "TRISTATE", IF($AV73="Z","TRISTATE",IF($AT73=$F73,"TRISTATE","NORMAL")))</f>
        <v>#VALUE!</v>
      </c>
      <c r="AH73" s="98" t="e">
        <f aca="false">IF(OR($AT73=$F73,$AU73="Output"),"DISABLE","ENABLE")</f>
        <v>#VALUE!</v>
      </c>
      <c r="AI73" s="112" t="e">
        <f aca="false">IF($AT73&lt;&gt;$G73,"N/A",IF($AV73="Drive 1", "1", IF($AV73="Drive 0", "0", "")))</f>
        <v>#VALUE!</v>
      </c>
      <c r="AJ73" s="99" t="b">
        <f aca="false">TRUE()</f>
        <v>1</v>
      </c>
      <c r="AK73" s="99" t="b">
        <f aca="false">TRUE()</f>
        <v>1</v>
      </c>
      <c r="AL73" s="99" t="b">
        <f aca="false">TRUE()</f>
        <v>1</v>
      </c>
      <c r="AM73" s="99" t="b">
        <f aca="false">TRUE()</f>
        <v>1</v>
      </c>
      <c r="AN73" s="99" t="b">
        <f aca="false">TRUE()</f>
        <v>1</v>
      </c>
      <c r="AO73" s="99" t="b">
        <f aca="false">TRUE()</f>
        <v>1</v>
      </c>
      <c r="AP73" s="100" t="str">
        <f aca="false">IF(AND($AJ73:$AO73), "VALID", "INVALID")</f>
        <v>VALID</v>
      </c>
      <c r="AQ73" s="101" t="s">
        <v>238</v>
      </c>
      <c r="AR73" s="102" t="s">
        <v>79</v>
      </c>
      <c r="AS73" s="103"/>
      <c r="AT73" s="104"/>
      <c r="AU73" s="104"/>
      <c r="AV73" s="104"/>
      <c r="AW73" s="104"/>
      <c r="AX73" s="103" t="s">
        <v>85</v>
      </c>
      <c r="AY73" s="104"/>
      <c r="AZ73" s="103"/>
      <c r="BA73" s="103"/>
      <c r="BB73" s="105"/>
      <c r="BC73" s="104"/>
      <c r="BD73" s="106"/>
      <c r="BE73" s="111"/>
      <c r="BF73" s="108" t="e">
        <f aca="false">VLOOKUP($A73,#REF!, 34, FALSE())</f>
        <v>#VALUE!</v>
      </c>
      <c r="BG73" s="108" t="e">
        <f aca="false">VLOOKUP($A73,#REF!, 22, FALSE())</f>
        <v>#VALUE!</v>
      </c>
      <c r="BH73" s="109"/>
    </row>
    <row r="74" customFormat="false" ht="12.75" hidden="false" customHeight="true" outlineLevel="0" collapsed="false">
      <c r="A74" s="86" t="s">
        <v>239</v>
      </c>
      <c r="B74" s="86" t="e">
        <f aca="false">VLOOKUP($A74,#REF!, 34, FALSE())</f>
        <v>#VALUE!</v>
      </c>
      <c r="C74" s="87" t="str">
        <f aca="false">CONCATENATE("unused_",A74)</f>
        <v>unused_UART5_RTS</v>
      </c>
      <c r="D74" s="88" t="e">
        <f aca="false">IF(LEN(VLOOKUP($A74,#REF!,8,FALSE())),LEFT(VLOOKUP($A74,#REF!,8,FALSE()),LEN(VLOOKUP($A74,#REF!,8,FALSE()))-2),"")</f>
        <v>#VALUE!</v>
      </c>
      <c r="E74" s="89" t="e">
        <f aca="false">IF(LEN(VLOOKUP($A74,#REF!,4,FALSE())),IF(INDEX(#REF!,MATCH($A74,#REF!,0),1),LEFT(VLOOKUP($A74,#REF!,4,FALSE()),LEN(VLOOKUP($A74,#REF!,4,FALSE()))-2),CONCATENATE(LEFT(VLOOKUP($A74,#REF!,4,FALSE()),LEN(VLOOKUP($A74,#REF!,4,FALSE()))-2),"*")),"")</f>
        <v>#VALUE!</v>
      </c>
      <c r="F74" s="90" t="e">
        <f aca="false">IF(LEN(VLOOKUP($A74,#REF!,5,FALSE())),IF(INDEX(#REF!,MATCH($A74,#REF!,0),2),LEFT(VLOOKUP($A74,#REF!,5,FALSE()),LEN(VLOOKUP($A74,#REF!,5,FALSE()))-3),CONCATENATE(LEFT(VLOOKUP($A74,#REF!,5,FALSE()),LEN(VLOOKUP($A74,#REF!,5,FALSE()))-2),"*")),"")</f>
        <v>#VALUE!</v>
      </c>
      <c r="G74" s="90" t="e">
        <f aca="false">IF(LEN(VLOOKUP($A74,#REF!,6,FALSE())),IF(INDEX(#REF!,MATCH($A74,#REF!,0),3),LEFT(VLOOKUP($A74,#REF!,6,FALSE()),LEN(VLOOKUP($A74,#REF!,6,FALSE()))-2),CONCATENATE(LEFT(VLOOKUP($A74,#REF!,6,FALSE()),LEN(VLOOKUP($A74,#REF!,6,FALSE()))-2),"*")),"")</f>
        <v>#VALUE!</v>
      </c>
      <c r="H74" s="91" t="e">
        <f aca="false">IF(LEN(VLOOKUP($A74,#REF!,7,FALSE())),IF(INDEX(#REF!,MATCH($A74,#REF!,0),4),LEFT(VLOOKUP($A74,#REF!,7,FALSE()),LEN(VLOOKUP($A74,#REF!,7,FALSE()))-2),CONCATENATE(LEFT(VLOOKUP($A74,#REF!,7,FALSE()),LEN(VLOOKUP($A74,#REF!,7,FALSE()))-2),"*")),"")</f>
        <v>#VALUE!</v>
      </c>
      <c r="I74" s="92" t="e">
        <f aca="false">IF(LEN(VLOOKUP($A74,#REF!,8,FALSE())),UPPER(RIGHT(VLOOKUP($A74,#REF!,8,FALSE()), 1)),"")</f>
        <v>#VALUE!</v>
      </c>
      <c r="J74" s="90" t="e">
        <f aca="false">IF(LEN(VLOOKUP($A74,#REF!,4,FALSE())),UPPER(RIGHT(VLOOKUP($A74,#REF!,4,FALSE()), 1)),"")</f>
        <v>#VALUE!</v>
      </c>
      <c r="K74" s="90" t="s">
        <v>81</v>
      </c>
      <c r="L74" s="90" t="e">
        <f aca="false">IF(LEN(VLOOKUP($A74,#REF!,6,FALSE())),UPPER(RIGHT(VLOOKUP($A74,#REF!,6,FALSE()), 1)),"")</f>
        <v>#VALUE!</v>
      </c>
      <c r="M74" s="91" t="e">
        <f aca="false">IF(LEN(VLOOKUP($A74,#REF!,7,FALSE())),UPPER(RIGHT(VLOOKUP($A74,#REF!,7,FALSE()), 1)),"")</f>
        <v>#VALUE!</v>
      </c>
      <c r="N74" s="86" t="s">
        <v>234</v>
      </c>
      <c r="O74" s="86" t="s">
        <v>83</v>
      </c>
      <c r="P74" s="86" t="s">
        <v>104</v>
      </c>
      <c r="Q74" s="86" t="s">
        <v>105</v>
      </c>
      <c r="R74" s="86" t="s">
        <v>83</v>
      </c>
      <c r="S74" s="100" t="e">
        <f aca="false">HLOOKUP("Device Tree Pin Name",#REF!,MATCH($A74,#REF!,0),FALSE())</f>
        <v>#VALUE!</v>
      </c>
      <c r="T74" s="95" t="e">
        <f aca="false">HLOOKUP("power rail",#REF!,MATCH($A74,#REF!,0),FALSE())</f>
        <v>#VALUE!</v>
      </c>
      <c r="U74" s="96" t="e">
        <f aca="false">HLOOKUP("Wake Capable",#REF!,MATCH($A74,#REF!,0),FALSE())</f>
        <v>#VALUE!</v>
      </c>
      <c r="V74" s="96" t="e">
        <f aca="false">HLOOKUP("Strap",#REF!,MATCH($A74,#REF!,0),FALSE())</f>
        <v>#VALUE!</v>
      </c>
      <c r="W74" s="96" t="e">
        <f aca="false">HLOOKUP("GTE",#REF!,MATCH($A74,#REF!,0),FALSE())</f>
        <v>#VALUE!</v>
      </c>
      <c r="X74" s="96" t="e">
        <f aca="false">HLOOKUP("DPD_Control",#REF!,MATCH($A74,#REF!,0),FALSE())</f>
        <v>#VALUE!</v>
      </c>
      <c r="Y74" s="96" t="e">
        <f aca="false">HLOOKUP("DPD_Group",#REF!,MATCH($A74,#REF!,0),FALSE())</f>
        <v>#VALUE!</v>
      </c>
      <c r="Z74" s="95" t="e">
        <f aca="false">HLOOKUP("Pad Category",#REF!,MATCH($A74,#REF!,0),FALSE())</f>
        <v>#VALUE!</v>
      </c>
      <c r="AA74" s="95" t="e">
        <f aca="false">HLOOKUP("Pad type",#REF!,MATCH($A74,#REF!,0),FALSE())</f>
        <v>#VALUE!</v>
      </c>
      <c r="AB74" s="95" t="e">
        <f aca="false">HLOOKUP("Pull Strength",#REF!,MATCH($A74,#REF!,0),FALSE())</f>
        <v>#VALUE!</v>
      </c>
      <c r="AC74" s="95" t="e">
        <f aca="false">HLOOKUP("POR Pin State",#REF!,MATCH($A74,#REF!,0),FALSE())</f>
        <v>#VALUE!</v>
      </c>
      <c r="AD74" s="95" t="str">
        <f aca="false">IF(OR($AQ74="",$AQ74=$C74),$R74,IF($AQ74=$D74,SUBSTITUTE(SUBSTITUTE($AQ74,"GPIO3_","GPIO_"),".0",""),IF($AQ74=$E74,$N74,IF($AQ74=$F74,$O74,IF($AQ74=$G74,$P74,IF($AQ74=$H74,$Q74,"INVALID"))))))</f>
        <v>RSVD1</v>
      </c>
      <c r="AE74" s="97"/>
      <c r="AF74" s="98" t="str">
        <f aca="false">IF(AND(OR($AS74="Int PU",$AS74="Int PD"),OR(AND($AZ74&lt;&gt;"",$AZ74&lt;&gt;"0"),AND($BA74&lt;&gt;"",$BA74&lt;&gt;"0"))),"INVALID",IF(OR($AQ74=$C74,$AS74="Int PD"),"PULL_DOWN",IF(OR($AS74="Int PU",AND($AE74="YES",OR($AZ74="",$AZ74="0"),OR($BA74="",$BA74="0"),OR($AR74="Input",$AR74="Bidirectional"))),"PULL_UP","NORMAL")))</f>
        <v>PULL_DOWN</v>
      </c>
      <c r="AG74" s="98" t="e">
        <f aca="false">IF($AU74="Input", "TRISTATE", IF($AV74="Z","TRISTATE",IF($AT74=$F74,"TRISTATE","NORMAL")))</f>
        <v>#VALUE!</v>
      </c>
      <c r="AH74" s="98" t="e">
        <f aca="false">IF(OR($AT74=$F74,$AU74="Output"),"DISABLE","ENABLE")</f>
        <v>#VALUE!</v>
      </c>
      <c r="AI74" s="112" t="e">
        <f aca="false">IF($AT74&lt;&gt;$G74,"N/A",IF($AV74="Drive 1", "1", IF($AV74="Drive 0", "0", "")))</f>
        <v>#VALUE!</v>
      </c>
      <c r="AJ74" s="99" t="b">
        <f aca="false">TRUE()</f>
        <v>1</v>
      </c>
      <c r="AK74" s="99" t="b">
        <f aca="false">TRUE()</f>
        <v>1</v>
      </c>
      <c r="AL74" s="99" t="b">
        <f aca="false">TRUE()</f>
        <v>1</v>
      </c>
      <c r="AM74" s="99" t="b">
        <f aca="false">TRUE()</f>
        <v>1</v>
      </c>
      <c r="AN74" s="99" t="b">
        <f aca="false">TRUE()</f>
        <v>1</v>
      </c>
      <c r="AO74" s="99" t="b">
        <f aca="false">TRUE()</f>
        <v>1</v>
      </c>
      <c r="AP74" s="100" t="str">
        <f aca="false">IF(AND($AJ74:$AO74), "VALID", "INVALID")</f>
        <v>VALID</v>
      </c>
      <c r="AQ74" s="101" t="s">
        <v>240</v>
      </c>
      <c r="AR74" s="102" t="s">
        <v>79</v>
      </c>
      <c r="AS74" s="103"/>
      <c r="AT74" s="104"/>
      <c r="AU74" s="104"/>
      <c r="AV74" s="104"/>
      <c r="AW74" s="104"/>
      <c r="AX74" s="103" t="s">
        <v>85</v>
      </c>
      <c r="AY74" s="104"/>
      <c r="AZ74" s="103"/>
      <c r="BA74" s="103"/>
      <c r="BB74" s="105"/>
      <c r="BC74" s="104"/>
      <c r="BD74" s="106"/>
      <c r="BE74" s="111"/>
      <c r="BF74" s="108" t="e">
        <f aca="false">VLOOKUP($A74,#REF!, 34, FALSE())</f>
        <v>#VALUE!</v>
      </c>
      <c r="BG74" s="108" t="e">
        <f aca="false">VLOOKUP($A74,#REF!, 22, FALSE())</f>
        <v>#VALUE!</v>
      </c>
      <c r="BH74" s="109"/>
    </row>
    <row r="75" customFormat="false" ht="12.75" hidden="false" customHeight="true" outlineLevel="0" collapsed="false">
      <c r="A75" s="86" t="s">
        <v>241</v>
      </c>
      <c r="B75" s="86" t="e">
        <f aca="false">VLOOKUP($A75,#REF!, 34, FALSE())</f>
        <v>#VALUE!</v>
      </c>
      <c r="C75" s="87" t="str">
        <f aca="false">CONCATENATE("unused_",A75)</f>
        <v>unused_UART5_CTS</v>
      </c>
      <c r="D75" s="88" t="e">
        <f aca="false">IF(LEN(VLOOKUP($A75,#REF!,8,FALSE())),LEFT(VLOOKUP($A75,#REF!,8,FALSE()),LEN(VLOOKUP($A75,#REF!,8,FALSE()))-2),"")</f>
        <v>#VALUE!</v>
      </c>
      <c r="E75" s="89" t="e">
        <f aca="false">IF(LEN(VLOOKUP($A75,#REF!,4,FALSE())),IF(INDEX(#REF!,MATCH($A75,#REF!,0),1),LEFT(VLOOKUP($A75,#REF!,4,FALSE()),LEN(VLOOKUP($A75,#REF!,4,FALSE()))-2),CONCATENATE(LEFT(VLOOKUP($A75,#REF!,4,FALSE()),LEN(VLOOKUP($A75,#REF!,4,FALSE()))-2),"*")),"")</f>
        <v>#VALUE!</v>
      </c>
      <c r="F75" s="90" t="e">
        <f aca="false">IF(LEN(VLOOKUP($A75,#REF!,5,FALSE())),IF(INDEX(#REF!,MATCH($A75,#REF!,0),2),LEFT(VLOOKUP($A75,#REF!,5,FALSE()),LEN(VLOOKUP($A75,#REF!,5,FALSE()))-2),CONCATENATE(LEFT(VLOOKUP($A75,#REF!,5,FALSE()),LEN(VLOOKUP($A75,#REF!,5,FALSE()))-2),"*")),"")</f>
        <v>#VALUE!</v>
      </c>
      <c r="G75" s="90" t="e">
        <f aca="false">IF(LEN(VLOOKUP($A75,#REF!,6,FALSE())),IF(INDEX(#REF!,MATCH($A75,#REF!,0),3),LEFT(VLOOKUP($A75,#REF!,6,FALSE()),LEN(VLOOKUP($A75,#REF!,6,FALSE()))-2),CONCATENATE(LEFT(VLOOKUP($A75,#REF!,6,FALSE()),LEN(VLOOKUP($A75,#REF!,6,FALSE()))-2),"*")),"")</f>
        <v>#VALUE!</v>
      </c>
      <c r="H75" s="91" t="e">
        <f aca="false">IF(LEN(VLOOKUP($A75,#REF!,7,FALSE())),IF(INDEX(#REF!,MATCH($A75,#REF!,0),4),LEFT(VLOOKUP($A75,#REF!,7,FALSE()),LEN(VLOOKUP($A75,#REF!,7,FALSE()))-2),CONCATENATE(LEFT(VLOOKUP($A75,#REF!,7,FALSE()),LEN(VLOOKUP($A75,#REF!,7,FALSE()))-2),"*")),"")</f>
        <v>#VALUE!</v>
      </c>
      <c r="I75" s="92" t="e">
        <f aca="false">IF(LEN(VLOOKUP($A75,#REF!,8,FALSE())),UPPER(RIGHT(VLOOKUP($A75,#REF!,8,FALSE()), 1)),"")</f>
        <v>#VALUE!</v>
      </c>
      <c r="J75" s="90" t="e">
        <f aca="false">IF(LEN(VLOOKUP($A75,#REF!,4,FALSE())),UPPER(RIGHT(VLOOKUP($A75,#REF!,4,FALSE()), 1)),"")</f>
        <v>#VALUE!</v>
      </c>
      <c r="K75" s="90" t="e">
        <f aca="false">IF(LEN(VLOOKUP($A75,#REF!,5,FALSE())),UPPER(RIGHT(VLOOKUP($A75,#REF!,5,FALSE()), 1)),"")</f>
        <v>#VALUE!</v>
      </c>
      <c r="L75" s="90" t="e">
        <f aca="false">IF(LEN(VLOOKUP($A75,#REF!,6,FALSE())),UPPER(RIGHT(VLOOKUP($A75,#REF!,6,FALSE()), 1)),"")</f>
        <v>#VALUE!</v>
      </c>
      <c r="M75" s="91" t="e">
        <f aca="false">IF(LEN(VLOOKUP($A75,#REF!,7,FALSE())),UPPER(RIGHT(VLOOKUP($A75,#REF!,7,FALSE()), 1)),"")</f>
        <v>#VALUE!</v>
      </c>
      <c r="N75" s="86" t="s">
        <v>234</v>
      </c>
      <c r="O75" s="86" t="s">
        <v>83</v>
      </c>
      <c r="P75" s="86" t="s">
        <v>104</v>
      </c>
      <c r="Q75" s="86" t="s">
        <v>105</v>
      </c>
      <c r="R75" s="86" t="s">
        <v>83</v>
      </c>
      <c r="S75" s="100" t="e">
        <f aca="false">HLOOKUP("Device Tree Pin Name",#REF!,MATCH($A75,#REF!,0),FALSE())</f>
        <v>#VALUE!</v>
      </c>
      <c r="T75" s="95" t="e">
        <f aca="false">HLOOKUP("power rail",#REF!,MATCH($A75,#REF!,0),FALSE())</f>
        <v>#VALUE!</v>
      </c>
      <c r="U75" s="96" t="e">
        <f aca="false">HLOOKUP("Wake Capable",#REF!,MATCH($A75,#REF!,0),FALSE())</f>
        <v>#VALUE!</v>
      </c>
      <c r="V75" s="96" t="e">
        <f aca="false">HLOOKUP("Strap",#REF!,MATCH($A75,#REF!,0),FALSE())</f>
        <v>#VALUE!</v>
      </c>
      <c r="W75" s="96" t="e">
        <f aca="false">HLOOKUP("GTE",#REF!,MATCH($A75,#REF!,0),FALSE())</f>
        <v>#VALUE!</v>
      </c>
      <c r="X75" s="96" t="e">
        <f aca="false">HLOOKUP("DPD_Control",#REF!,MATCH($A75,#REF!,0),FALSE())</f>
        <v>#VALUE!</v>
      </c>
      <c r="Y75" s="96" t="e">
        <f aca="false">HLOOKUP("DPD_Group",#REF!,MATCH($A75,#REF!,0),FALSE())</f>
        <v>#VALUE!</v>
      </c>
      <c r="Z75" s="95" t="e">
        <f aca="false">HLOOKUP("Pad Category",#REF!,MATCH($A75,#REF!,0),FALSE())</f>
        <v>#VALUE!</v>
      </c>
      <c r="AA75" s="95" t="e">
        <f aca="false">HLOOKUP("Pad type",#REF!,MATCH($A75,#REF!,0),FALSE())</f>
        <v>#VALUE!</v>
      </c>
      <c r="AB75" s="95" t="e">
        <f aca="false">HLOOKUP("Pull Strength",#REF!,MATCH($A75,#REF!,0),FALSE())</f>
        <v>#VALUE!</v>
      </c>
      <c r="AC75" s="95" t="e">
        <f aca="false">HLOOKUP("POR Pin State",#REF!,MATCH($A75,#REF!,0),FALSE())</f>
        <v>#VALUE!</v>
      </c>
      <c r="AD75" s="95" t="str">
        <f aca="false">IF(OR($AQ75="",$AQ75=$C75),$R75,IF($AQ75=$D75,SUBSTITUTE(SUBSTITUTE($AQ75,"GPIO3_","GPIO_"),".0",""),IF($AQ75=$E75,$N75,IF($AQ75=$F75,$O75,IF($AQ75=$G75,$P75,IF($AQ75=$H75,$Q75,"INVALID"))))))</f>
        <v>RSVD1</v>
      </c>
      <c r="AE75" s="97"/>
      <c r="AF75" s="98" t="str">
        <f aca="false">IF(AND(OR($AS75="Int PU",$AS75="Int PD"),OR(AND($AZ75&lt;&gt;"",$AZ75&lt;&gt;"0"),AND($BA75&lt;&gt;"",$BA75&lt;&gt;"0"))),"INVALID",IF(OR($AQ75=$C75,$AS75="Int PD"),"PULL_DOWN",IF(OR($AS75="Int PU",AND($AE75="YES",OR($AZ75="",$AZ75="0"),OR($BA75="",$BA75="0"),OR($AR75="Input",$AR75="Bidirectional"))),"PULL_UP","NORMAL")))</f>
        <v>PULL_DOWN</v>
      </c>
      <c r="AG75" s="98" t="e">
        <f aca="false">IF($AU75="Input", "TRISTATE", IF($AV75="Z","TRISTATE",IF($AT75=$F75,"TRISTATE","NORMAL")))</f>
        <v>#VALUE!</v>
      </c>
      <c r="AH75" s="98" t="e">
        <f aca="false">IF(OR($AT75=$F75,$AU75="Output"),"DISABLE","ENABLE")</f>
        <v>#VALUE!</v>
      </c>
      <c r="AI75" s="112" t="e">
        <f aca="false">IF($AT75&lt;&gt;$G75,"N/A",IF($AV75="Drive 1", "1", IF($AV75="Drive 0", "0", "")))</f>
        <v>#VALUE!</v>
      </c>
      <c r="AJ75" s="99" t="b">
        <f aca="false">TRUE()</f>
        <v>1</v>
      </c>
      <c r="AK75" s="99" t="b">
        <f aca="false">TRUE()</f>
        <v>1</v>
      </c>
      <c r="AL75" s="99" t="b">
        <f aca="false">TRUE()</f>
        <v>1</v>
      </c>
      <c r="AM75" s="99" t="b">
        <f aca="false">TRUE()</f>
        <v>1</v>
      </c>
      <c r="AN75" s="99" t="b">
        <f aca="false">TRUE()</f>
        <v>1</v>
      </c>
      <c r="AO75" s="99" t="b">
        <f aca="false">TRUE()</f>
        <v>1</v>
      </c>
      <c r="AP75" s="100" t="str">
        <f aca="false">IF(AND($AJ75:$AO75), "VALID", "INVALID")</f>
        <v>VALID</v>
      </c>
      <c r="AQ75" s="101" t="s">
        <v>242</v>
      </c>
      <c r="AR75" s="102" t="s">
        <v>79</v>
      </c>
      <c r="AS75" s="103"/>
      <c r="AT75" s="103" t="s">
        <v>89</v>
      </c>
      <c r="AU75" s="104"/>
      <c r="AV75" s="104"/>
      <c r="AW75" s="104"/>
      <c r="AX75" s="103" t="s">
        <v>85</v>
      </c>
      <c r="AY75" s="104"/>
      <c r="AZ75" s="103"/>
      <c r="BA75" s="103"/>
      <c r="BB75" s="105"/>
      <c r="BC75" s="104"/>
      <c r="BD75" s="106"/>
      <c r="BE75" s="111"/>
      <c r="BF75" s="108" t="e">
        <f aca="false">VLOOKUP($A75,#REF!, 34, FALSE())</f>
        <v>#VALUE!</v>
      </c>
      <c r="BG75" s="108" t="e">
        <f aca="false">VLOOKUP($A75,#REF!, 22, FALSE())</f>
        <v>#VALUE!</v>
      </c>
      <c r="BH75" s="109"/>
    </row>
    <row r="76" customFormat="false" ht="12.75" hidden="false" customHeight="true" outlineLevel="0" collapsed="false">
      <c r="A76" s="86" t="s">
        <v>243</v>
      </c>
      <c r="B76" s="86" t="e">
        <f aca="false">VLOOKUP($A76,#REF!, 34, FALSE())</f>
        <v>#VALUE!</v>
      </c>
      <c r="C76" s="87" t="str">
        <f aca="false">CONCATENATE("unused_",A76)</f>
        <v>unused_USB_VBUS_EN0</v>
      </c>
      <c r="D76" s="88" t="e">
        <f aca="false">IF(LEN(VLOOKUP($A76,#REF!,8,FALSE())),LEFT(VLOOKUP($A76,#REF!,8,FALSE()),LEN(VLOOKUP($A76,#REF!,8,FALSE()))-2),"")</f>
        <v>#VALUE!</v>
      </c>
      <c r="E76" s="89" t="e">
        <f aca="false">IF(LEN(VLOOKUP($A76,#REF!,4,FALSE())),IF(INDEX(#REF!,MATCH($A76,#REF!,0),1),LEFT(VLOOKUP($A76,#REF!,4,FALSE()),LEN(VLOOKUP($A76,#REF!,4,FALSE()))-2),CONCATENATE(LEFT(VLOOKUP($A76,#REF!,4,FALSE()),LEN(VLOOKUP($A76,#REF!,4,FALSE()))-2),"*")),"")</f>
        <v>#VALUE!</v>
      </c>
      <c r="F76" s="90" t="e">
        <f aca="false">IF(LEN(VLOOKUP($A76,#REF!,5,FALSE())),IF(INDEX(#REF!,MATCH($A76,#REF!,0),2),LEFT(VLOOKUP($A76,#REF!,5,FALSE()),LEN(VLOOKUP($A76,#REF!,5,FALSE()))-2),CONCATENATE(LEFT(VLOOKUP($A76,#REF!,5,FALSE()),LEN(VLOOKUP($A76,#REF!,5,FALSE()))-2),"*")),"")</f>
        <v>#VALUE!</v>
      </c>
      <c r="G76" s="90" t="e">
        <f aca="false">IF(LEN(VLOOKUP($A76,#REF!,6,FALSE())),IF(INDEX(#REF!,MATCH($A76,#REF!,0),3),LEFT(VLOOKUP($A76,#REF!,6,FALSE()),LEN(VLOOKUP($A76,#REF!,6,FALSE()))-2),CONCATENATE(LEFT(VLOOKUP($A76,#REF!,6,FALSE()),LEN(VLOOKUP($A76,#REF!,6,FALSE()))-2),"*")),"")</f>
        <v>#VALUE!</v>
      </c>
      <c r="H76" s="91" t="e">
        <f aca="false">IF(LEN(VLOOKUP($A76,#REF!,7,FALSE())),IF(INDEX(#REF!,MATCH($A76,#REF!,0),4),LEFT(VLOOKUP($A76,#REF!,7,FALSE()),LEN(VLOOKUP($A76,#REF!,7,FALSE()))-2),CONCATENATE(LEFT(VLOOKUP($A76,#REF!,7,FALSE()),LEN(VLOOKUP($A76,#REF!,7,FALSE()))-2),"*")),"")</f>
        <v>#VALUE!</v>
      </c>
      <c r="I76" s="92" t="e">
        <f aca="false">IF(LEN(VLOOKUP($A76,#REF!,8,FALSE())),UPPER(RIGHT(VLOOKUP($A76,#REF!,8,FALSE()), 1)),"")</f>
        <v>#VALUE!</v>
      </c>
      <c r="J76" s="90" t="e">
        <f aca="false">IF(LEN(VLOOKUP($A76,#REF!,4,FALSE())),UPPER(RIGHT(VLOOKUP($A76,#REF!,4,FALSE()), 1)),"")</f>
        <v>#VALUE!</v>
      </c>
      <c r="K76" s="90" t="e">
        <f aca="false">IF(LEN(VLOOKUP($A76,#REF!,5,FALSE())),UPPER(RIGHT(VLOOKUP($A76,#REF!,5,FALSE()), 1)),"")</f>
        <v>#VALUE!</v>
      </c>
      <c r="L76" s="90" t="e">
        <f aca="false">IF(LEN(VLOOKUP($A76,#REF!,6,FALSE())),UPPER(RIGHT(VLOOKUP($A76,#REF!,6,FALSE()), 1)),"")</f>
        <v>#VALUE!</v>
      </c>
      <c r="M76" s="91" t="e">
        <f aca="false">IF(LEN(VLOOKUP($A76,#REF!,7,FALSE())),UPPER(RIGHT(VLOOKUP($A76,#REF!,7,FALSE()), 1)),"")</f>
        <v>#VALUE!</v>
      </c>
      <c r="N76" s="86" t="s">
        <v>94</v>
      </c>
      <c r="O76" s="86" t="s">
        <v>83</v>
      </c>
      <c r="P76" s="86" t="s">
        <v>104</v>
      </c>
      <c r="Q76" s="86" t="s">
        <v>105</v>
      </c>
      <c r="R76" s="86" t="s">
        <v>83</v>
      </c>
      <c r="S76" s="100" t="e">
        <f aca="false">HLOOKUP("Device Tree Pin Name",#REF!,MATCH($A76,#REF!,0),FALSE())</f>
        <v>#VALUE!</v>
      </c>
      <c r="T76" s="95" t="e">
        <f aca="false">HLOOKUP("power rail",#REF!,MATCH($A76,#REF!,0),FALSE())</f>
        <v>#VALUE!</v>
      </c>
      <c r="U76" s="96" t="e">
        <f aca="false">HLOOKUP("Wake Capable",#REF!,MATCH($A76,#REF!,0),FALSE())</f>
        <v>#VALUE!</v>
      </c>
      <c r="V76" s="96" t="e">
        <f aca="false">HLOOKUP("Strap",#REF!,MATCH($A76,#REF!,0),FALSE())</f>
        <v>#VALUE!</v>
      </c>
      <c r="W76" s="96" t="e">
        <f aca="false">HLOOKUP("GTE",#REF!,MATCH($A76,#REF!,0),FALSE())</f>
        <v>#VALUE!</v>
      </c>
      <c r="X76" s="96" t="e">
        <f aca="false">HLOOKUP("DPD_Control",#REF!,MATCH($A76,#REF!,0),FALSE())</f>
        <v>#VALUE!</v>
      </c>
      <c r="Y76" s="96" t="e">
        <f aca="false">HLOOKUP("DPD_Group",#REF!,MATCH($A76,#REF!,0),FALSE())</f>
        <v>#VALUE!</v>
      </c>
      <c r="Z76" s="95" t="e">
        <f aca="false">HLOOKUP("Pad Category",#REF!,MATCH($A76,#REF!,0),FALSE())</f>
        <v>#VALUE!</v>
      </c>
      <c r="AA76" s="95" t="e">
        <f aca="false">HLOOKUP("Pad type",#REF!,MATCH($A76,#REF!,0),FALSE())</f>
        <v>#VALUE!</v>
      </c>
      <c r="AB76" s="95" t="e">
        <f aca="false">HLOOKUP("Pull Strength",#REF!,MATCH($A76,#REF!,0),FALSE())</f>
        <v>#VALUE!</v>
      </c>
      <c r="AC76" s="95" t="e">
        <f aca="false">HLOOKUP("POR Pin State",#REF!,MATCH($A76,#REF!,0),FALSE())</f>
        <v>#VALUE!</v>
      </c>
      <c r="AD76" s="95" t="str">
        <f aca="false">IF(OR($AQ76="",$AQ76=$C76),$R76,IF($AQ76=$D76,SUBSTITUTE(SUBSTITUTE($AQ76,"GPIO3_","GPIO_"),".0",""),IF($AQ76=$E76,$N76,IF($AQ76=$F76,$O76,IF($AQ76=$G76,$P76,IF($AQ76=$H76,$Q76,"INVALID"))))))</f>
        <v>RSVD1</v>
      </c>
      <c r="AE76" s="97"/>
      <c r="AF76" s="98" t="str">
        <f aca="false">IF(AND(OR($AS76="Int PU",$AS76="Int PD"),OR(AND($AZ76&lt;&gt;"",$AZ76&lt;&gt;"0"),AND($BA76&lt;&gt;"",$BA76&lt;&gt;"0"))),"INVALID",IF(OR($AQ76=$C76,$AS76="Int PD"),"PULL_DOWN",IF(OR($AS76="Int PU",AND($AE76="YES",OR($AZ76="",$AZ76="0"),OR($BA76="",$BA76="0"),OR($AR76="Input",$AR76="Bidirectional"))),"PULL_UP","NORMAL")))</f>
        <v>PULL_DOWN</v>
      </c>
      <c r="AG76" s="98" t="e">
        <f aca="false">IF($AU76="Input", "TRISTATE", IF($AV76="Z","TRISTATE",IF($AT76=$F76,"TRISTATE","NORMAL")))</f>
        <v>#VALUE!</v>
      </c>
      <c r="AH76" s="98" t="e">
        <f aca="false">IF(OR($AT76=$F76,$AU76="Output"),"DISABLE","ENABLE")</f>
        <v>#VALUE!</v>
      </c>
      <c r="AI76" s="112" t="e">
        <f aca="false">IF($AT76&lt;&gt;$G76,"N/A",IF($AV76="Drive 1", "1", IF($AV76="Drive 0", "0", "")))</f>
        <v>#VALUE!</v>
      </c>
      <c r="AJ76" s="99" t="b">
        <f aca="false">TRUE()</f>
        <v>1</v>
      </c>
      <c r="AK76" s="99" t="b">
        <f aca="false">TRUE()</f>
        <v>1</v>
      </c>
      <c r="AL76" s="99" t="b">
        <f aca="false">TRUE()</f>
        <v>1</v>
      </c>
      <c r="AM76" s="99" t="b">
        <f aca="false">TRUE()</f>
        <v>1</v>
      </c>
      <c r="AN76" s="99" t="b">
        <f aca="false">TRUE()</f>
        <v>1</v>
      </c>
      <c r="AO76" s="99" t="b">
        <f aca="false">TRUE()</f>
        <v>1</v>
      </c>
      <c r="AP76" s="100" t="str">
        <f aca="false">IF(AND($AJ76:$AO76), "VALID", "INVALID")</f>
        <v>VALID</v>
      </c>
      <c r="AQ76" s="101" t="s">
        <v>244</v>
      </c>
      <c r="AR76" s="102" t="s">
        <v>79</v>
      </c>
      <c r="AS76" s="103"/>
      <c r="AT76" s="103" t="s">
        <v>89</v>
      </c>
      <c r="AU76" s="104"/>
      <c r="AV76" s="104"/>
      <c r="AW76" s="110" t="s">
        <v>85</v>
      </c>
      <c r="AX76" s="103" t="s">
        <v>85</v>
      </c>
      <c r="AY76" s="104"/>
      <c r="AZ76" s="103"/>
      <c r="BA76" s="103"/>
      <c r="BB76" s="105"/>
      <c r="BC76" s="104"/>
      <c r="BD76" s="106"/>
      <c r="BE76" s="111"/>
      <c r="BF76" s="108" t="e">
        <f aca="false">VLOOKUP($A76,#REF!, 34, FALSE())</f>
        <v>#VALUE!</v>
      </c>
      <c r="BG76" s="108" t="e">
        <f aca="false">VLOOKUP($A76,#REF!, 22, FALSE())</f>
        <v>#VALUE!</v>
      </c>
      <c r="BH76" s="109"/>
    </row>
    <row r="77" customFormat="false" ht="12.75" hidden="false" customHeight="true" outlineLevel="0" collapsed="false">
      <c r="A77" s="86" t="s">
        <v>245</v>
      </c>
      <c r="B77" s="86" t="e">
        <f aca="false">VLOOKUP($A77,#REF!, 34, FALSE())</f>
        <v>#VALUE!</v>
      </c>
      <c r="C77" s="87" t="str">
        <f aca="false">CONCATENATE("unused_",A77)</f>
        <v>unused_USB_VBUS_EN1</v>
      </c>
      <c r="D77" s="88" t="e">
        <f aca="false">IF(LEN(VLOOKUP($A77,#REF!,8,FALSE())),LEFT(VLOOKUP($A77,#REF!,8,FALSE()),LEN(VLOOKUP($A77,#REF!,8,FALSE()))-2),"")</f>
        <v>#VALUE!</v>
      </c>
      <c r="E77" s="89" t="e">
        <f aca="false">IF(LEN(VLOOKUP($A77,#REF!,4,FALSE())),IF(INDEX(#REF!,MATCH($A77,#REF!,0),1),LEFT(VLOOKUP($A77,#REF!,4,FALSE()),LEN(VLOOKUP($A77,#REF!,4,FALSE()))-2),CONCATENATE(LEFT(VLOOKUP($A77,#REF!,4,FALSE()),LEN(VLOOKUP($A77,#REF!,4,FALSE()))-2),"*")),"")</f>
        <v>#VALUE!</v>
      </c>
      <c r="F77" s="90" t="e">
        <f aca="false">IF(LEN(VLOOKUP($A77,#REF!,5,FALSE())),IF(INDEX(#REF!,MATCH($A77,#REF!,0),2),LEFT(VLOOKUP($A77,#REF!,5,FALSE()),LEN(VLOOKUP($A77,#REF!,5,FALSE()))-2),CONCATENATE(LEFT(VLOOKUP($A77,#REF!,5,FALSE()),LEN(VLOOKUP($A77,#REF!,5,FALSE()))-2),"*")),"")</f>
        <v>#VALUE!</v>
      </c>
      <c r="G77" s="90" t="e">
        <f aca="false">IF(LEN(VLOOKUP($A77,#REF!,6,FALSE())),IF(INDEX(#REF!,MATCH($A77,#REF!,0),3),LEFT(VLOOKUP($A77,#REF!,6,FALSE()),LEN(VLOOKUP($A77,#REF!,6,FALSE()))-2),CONCATENATE(LEFT(VLOOKUP($A77,#REF!,6,FALSE()),LEN(VLOOKUP($A77,#REF!,6,FALSE()))-2),"*")),"")</f>
        <v>#VALUE!</v>
      </c>
      <c r="H77" s="91" t="e">
        <f aca="false">IF(LEN(VLOOKUP($A77,#REF!,7,FALSE())),IF(INDEX(#REF!,MATCH($A77,#REF!,0),4),LEFT(VLOOKUP($A77,#REF!,7,FALSE()),LEN(VLOOKUP($A77,#REF!,7,FALSE()))-2),CONCATENATE(LEFT(VLOOKUP($A77,#REF!,7,FALSE()),LEN(VLOOKUP($A77,#REF!,7,FALSE()))-2),"*")),"")</f>
        <v>#VALUE!</v>
      </c>
      <c r="I77" s="92" t="e">
        <f aca="false">IF(LEN(VLOOKUP($A77,#REF!,8,FALSE())),UPPER(RIGHT(VLOOKUP($A77,#REF!,8,FALSE()), 1)),"")</f>
        <v>#VALUE!</v>
      </c>
      <c r="J77" s="90" t="e">
        <f aca="false">IF(LEN(VLOOKUP($A77,#REF!,4,FALSE())),UPPER(RIGHT(VLOOKUP($A77,#REF!,4,FALSE()), 1)),"")</f>
        <v>#VALUE!</v>
      </c>
      <c r="K77" s="90" t="e">
        <f aca="false">IF(LEN(VLOOKUP($A77,#REF!,5,FALSE())),UPPER(RIGHT(VLOOKUP($A77,#REF!,5,FALSE()), 1)),"")</f>
        <v>#VALUE!</v>
      </c>
      <c r="L77" s="90" t="e">
        <f aca="false">IF(LEN(VLOOKUP($A77,#REF!,6,FALSE())),UPPER(RIGHT(VLOOKUP($A77,#REF!,6,FALSE()), 1)),"")</f>
        <v>#VALUE!</v>
      </c>
      <c r="M77" s="91" t="e">
        <f aca="false">IF(LEN(VLOOKUP($A77,#REF!,7,FALSE())),UPPER(RIGHT(VLOOKUP($A77,#REF!,7,FALSE()), 1)),"")</f>
        <v>#VALUE!</v>
      </c>
      <c r="N77" s="86" t="s">
        <v>246</v>
      </c>
      <c r="O77" s="86" t="e">
        <f aca="false">IF(F77="","RSVD1")</f>
        <v>#VALUE!</v>
      </c>
      <c r="P77" s="86" t="s">
        <v>104</v>
      </c>
      <c r="Q77" s="86" t="e">
        <f aca="false">IF(H77="","RSVD3")</f>
        <v>#VALUE!</v>
      </c>
      <c r="R77" s="86" t="s">
        <v>83</v>
      </c>
      <c r="S77" s="100" t="e">
        <f aca="false">HLOOKUP("Device Tree Pin Name",#REF!,MATCH($A77,#REF!,0),FALSE())</f>
        <v>#VALUE!</v>
      </c>
      <c r="T77" s="95" t="e">
        <f aca="false">HLOOKUP("power rail",#REF!,MATCH($A77,#REF!,0),FALSE())</f>
        <v>#VALUE!</v>
      </c>
      <c r="U77" s="96" t="e">
        <f aca="false">HLOOKUP("Wake Capable",#REF!,MATCH($A77,#REF!,0),FALSE())</f>
        <v>#VALUE!</v>
      </c>
      <c r="V77" s="96" t="e">
        <f aca="false">HLOOKUP("Strap",#REF!,MATCH($A77,#REF!,0),FALSE())</f>
        <v>#VALUE!</v>
      </c>
      <c r="W77" s="96" t="e">
        <f aca="false">HLOOKUP("GTE",#REF!,MATCH($A77,#REF!,0),FALSE())</f>
        <v>#VALUE!</v>
      </c>
      <c r="X77" s="96" t="e">
        <f aca="false">HLOOKUP("DPD_Control",#REF!,MATCH($A77,#REF!,0),FALSE())</f>
        <v>#VALUE!</v>
      </c>
      <c r="Y77" s="96" t="e">
        <f aca="false">HLOOKUP("DPD_Group",#REF!,MATCH($A77,#REF!,0),FALSE())</f>
        <v>#VALUE!</v>
      </c>
      <c r="Z77" s="95" t="e">
        <f aca="false">HLOOKUP("Pad Category",#REF!,MATCH($A77,#REF!,0),FALSE())</f>
        <v>#VALUE!</v>
      </c>
      <c r="AA77" s="95" t="e">
        <f aca="false">HLOOKUP("Pad type",#REF!,MATCH($A77,#REF!,0),FALSE())</f>
        <v>#VALUE!</v>
      </c>
      <c r="AB77" s="95" t="e">
        <f aca="false">HLOOKUP("Pull Strength",#REF!,MATCH($A77,#REF!,0),FALSE())</f>
        <v>#VALUE!</v>
      </c>
      <c r="AC77" s="95" t="e">
        <f aca="false">HLOOKUP("POR Pin State",#REF!,MATCH($A77,#REF!,0),FALSE())</f>
        <v>#VALUE!</v>
      </c>
      <c r="AD77" s="95" t="str">
        <f aca="false">IF(OR($AQ77="",$AQ77=$C77),$R77,IF($AQ77=$D77,SUBSTITUTE(SUBSTITUTE($AQ77,"GPIO3_","GPIO_"),".0",""),IF($AQ77=$E77,$N77,IF($AQ77=$F77,$O77,IF($AQ77=$G77,$P77,IF($AQ77=$H77,$Q77,"INVALID"))))))</f>
        <v>RSVD1</v>
      </c>
      <c r="AE77" s="97"/>
      <c r="AF77" s="98" t="str">
        <f aca="false">IF(AND(OR($AS77="Int PU",$AS77="Int PD"),OR(AND($AZ77&lt;&gt;"",$AZ77&lt;&gt;"0"),AND($BA77&lt;&gt;"",$BA77&lt;&gt;"0"))),"INVALID",IF(OR($AQ77=$C77,$AS77="Int PD"),"PULL_DOWN",IF(OR($AS77="Int PU",AND($AE77="YES",OR($AZ77="",$AZ77="0"),OR($BA77="",$BA77="0"),OR($AR77="Input",$AR77="Bidirectional"))),"PULL_UP","NORMAL")))</f>
        <v>PULL_DOWN</v>
      </c>
      <c r="AG77" s="98" t="e">
        <f aca="false">IF($AU77="Input", "TRISTATE", IF($AV77="Z","TRISTATE",IF($AT77=$F77,"TRISTATE","NORMAL")))</f>
        <v>#VALUE!</v>
      </c>
      <c r="AH77" s="98" t="e">
        <f aca="false">IF(OR($AT77=$F77,$AU77="Output"),"DISABLE","ENABLE")</f>
        <v>#VALUE!</v>
      </c>
      <c r="AI77" s="112" t="e">
        <f aca="false">IF($AT77&lt;&gt;$G77,"N/A",IF($AV77="Drive 1", "1", IF($AV77="Drive 0", "0", "")))</f>
        <v>#VALUE!</v>
      </c>
      <c r="AJ77" s="99" t="b">
        <f aca="false">TRUE()</f>
        <v>1</v>
      </c>
      <c r="AK77" s="99" t="b">
        <f aca="false">TRUE()</f>
        <v>1</v>
      </c>
      <c r="AL77" s="99" t="b">
        <f aca="false">TRUE()</f>
        <v>1</v>
      </c>
      <c r="AM77" s="99" t="b">
        <f aca="false">TRUE()</f>
        <v>1</v>
      </c>
      <c r="AN77" s="99" t="b">
        <f aca="false">TRUE()</f>
        <v>1</v>
      </c>
      <c r="AO77" s="99" t="b">
        <f aca="false">TRUE()</f>
        <v>1</v>
      </c>
      <c r="AP77" s="100" t="str">
        <f aca="false">IF(AND($AJ77:$AO77), "VALID", "INVALID")</f>
        <v>VALID</v>
      </c>
      <c r="AQ77" s="101" t="s">
        <v>247</v>
      </c>
      <c r="AR77" s="102" t="s">
        <v>79</v>
      </c>
      <c r="AS77" s="103"/>
      <c r="AT77" s="103" t="s">
        <v>89</v>
      </c>
      <c r="AU77" s="104"/>
      <c r="AV77" s="104"/>
      <c r="AW77" s="110" t="s">
        <v>85</v>
      </c>
      <c r="AX77" s="103" t="s">
        <v>85</v>
      </c>
      <c r="AY77" s="104"/>
      <c r="AZ77" s="103"/>
      <c r="BA77" s="103"/>
      <c r="BB77" s="105"/>
      <c r="BC77" s="104"/>
      <c r="BD77" s="106"/>
      <c r="BE77" s="111"/>
      <c r="BF77" s="108" t="e">
        <f aca="false">VLOOKUP($A77,#REF!, 34, FALSE())</f>
        <v>#VALUE!</v>
      </c>
      <c r="BG77" s="108" t="e">
        <f aca="false">VLOOKUP($A77,#REF!, 22, FALSE())</f>
        <v>#VALUE!</v>
      </c>
      <c r="BH77" s="109"/>
    </row>
    <row r="78" customFormat="false" ht="12.75" hidden="false" customHeight="true" outlineLevel="0" collapsed="false">
      <c r="A78" s="86" t="s">
        <v>248</v>
      </c>
      <c r="B78" s="86" t="e">
        <f aca="false">VLOOKUP($A78,#REF!, 34, FALSE())</f>
        <v>#VALUE!</v>
      </c>
      <c r="C78" s="87" t="str">
        <f aca="false">CONCATENATE("unused_",A78)</f>
        <v>unused_SPI1_SCK</v>
      </c>
      <c r="D78" s="88" t="e">
        <f aca="false">IF(LEN(VLOOKUP($A78,#REF!,8,FALSE())),LEFT(VLOOKUP($A78,#REF!,8,FALSE()),LEN(VLOOKUP($A78,#REF!,8,FALSE()))-2),"")</f>
        <v>#VALUE!</v>
      </c>
      <c r="E78" s="89" t="e">
        <f aca="false">IF(LEN(VLOOKUP($A78,#REF!,4,FALSE())),IF(INDEX(#REF!,MATCH($A78,#REF!,0),1),LEFT(VLOOKUP($A78,#REF!,4,FALSE()),LEN(VLOOKUP($A78,#REF!,4,FALSE()))-2),CONCATENATE(LEFT(VLOOKUP($A78,#REF!,4,FALSE()),LEN(VLOOKUP($A78,#REF!,4,FALSE()))-2),"*")),"")</f>
        <v>#VALUE!</v>
      </c>
      <c r="F78" s="90" t="e">
        <f aca="false">IF(LEN(VLOOKUP($A78,#REF!,5,FALSE())),IF(INDEX(#REF!,MATCH($A78,#REF!,0),2),LEFT(VLOOKUP($A78,#REF!,5,FALSE()),LEN(VLOOKUP($A78,#REF!,5,FALSE()))-2),CONCATENATE(LEFT(VLOOKUP($A78,#REF!,5,FALSE()),LEN(VLOOKUP($A78,#REF!,5,FALSE()))-2),"*")),"")</f>
        <v>#VALUE!</v>
      </c>
      <c r="G78" s="90" t="e">
        <f aca="false">IF(LEN(VLOOKUP($A78,#REF!,6,FALSE())),IF(INDEX(#REF!,MATCH($A78,#REF!,0),3),LEFT(VLOOKUP($A78,#REF!,6,FALSE()),LEN(VLOOKUP($A78,#REF!,6,FALSE()))-2),CONCATENATE(LEFT(VLOOKUP($A78,#REF!,6,FALSE()),LEN(VLOOKUP($A78,#REF!,6,FALSE()))-2),"*")),"")</f>
        <v>#VALUE!</v>
      </c>
      <c r="H78" s="91" t="e">
        <f aca="false">IF(LEN(VLOOKUP($A78,#REF!,7,FALSE())),IF(INDEX(#REF!,MATCH($A78,#REF!,0),4),LEFT(VLOOKUP($A78,#REF!,7,FALSE()),LEN(VLOOKUP($A78,#REF!,7,FALSE()))-2),CONCATENATE(LEFT(VLOOKUP($A78,#REF!,7,FALSE()),LEN(VLOOKUP($A78,#REF!,7,FALSE()))-2),"*")),"")</f>
        <v>#VALUE!</v>
      </c>
      <c r="I78" s="92" t="e">
        <f aca="false">IF(LEN(VLOOKUP($A78,#REF!,8,FALSE())),UPPER(RIGHT(VLOOKUP($A78,#REF!,8,FALSE()), 1)),"")</f>
        <v>#VALUE!</v>
      </c>
      <c r="J78" s="90" t="e">
        <f aca="false">IF(LEN(VLOOKUP($A78,#REF!,4,FALSE())),UPPER(RIGHT(VLOOKUP($A78,#REF!,4,FALSE()), 1)),"")</f>
        <v>#VALUE!</v>
      </c>
      <c r="K78" s="90" t="e">
        <f aca="false">IF(LEN(VLOOKUP($A78,#REF!,5,FALSE())),UPPER(RIGHT(VLOOKUP($A78,#REF!,5,FALSE()), 1)),"")</f>
        <v>#VALUE!</v>
      </c>
      <c r="L78" s="90" t="e">
        <f aca="false">IF(LEN(VLOOKUP($A78,#REF!,6,FALSE())),UPPER(RIGHT(VLOOKUP($A78,#REF!,6,FALSE()), 1)),"")</f>
        <v>#VALUE!</v>
      </c>
      <c r="M78" s="91" t="e">
        <f aca="false">IF(LEN(VLOOKUP($A78,#REF!,7,FALSE())),UPPER(RIGHT(VLOOKUP($A78,#REF!,7,FALSE()), 1)),"")</f>
        <v>#VALUE!</v>
      </c>
      <c r="N78" s="86" t="s">
        <v>249</v>
      </c>
      <c r="O78" s="86" t="e">
        <f aca="false">IF(F78="","RSVD1")</f>
        <v>#VALUE!</v>
      </c>
      <c r="P78" s="86" t="e">
        <f aca="false">IF(G78="","RSVD2")</f>
        <v>#VALUE!</v>
      </c>
      <c r="Q78" s="86" t="e">
        <f aca="false">IF(H78="","RSVD3")</f>
        <v>#VALUE!</v>
      </c>
      <c r="R78" s="134" t="s">
        <v>83</v>
      </c>
      <c r="S78" s="86" t="e">
        <f aca="false">HLOOKUP("Device Tree Pin Name",#REF!,MATCH($A78,#REF!,0),FALSE())</f>
        <v>#VALUE!</v>
      </c>
      <c r="T78" s="132" t="e">
        <f aca="false">HLOOKUP("power rail",#REF!,MATCH($A78,#REF!,0),FALSE())</f>
        <v>#VALUE!</v>
      </c>
      <c r="U78" s="96" t="e">
        <f aca="false">HLOOKUP("Wake Capable",#REF!,MATCH($A78,#REF!,0),FALSE())</f>
        <v>#VALUE!</v>
      </c>
      <c r="V78" s="96" t="e">
        <f aca="false">HLOOKUP("Strap",#REF!,MATCH($A78,#REF!,0),FALSE())</f>
        <v>#VALUE!</v>
      </c>
      <c r="W78" s="96" t="e">
        <f aca="false">HLOOKUP("GTE",#REF!,MATCH($A78,#REF!,0),FALSE())</f>
        <v>#VALUE!</v>
      </c>
      <c r="X78" s="96" t="e">
        <f aca="false">HLOOKUP("DPD_Control",#REF!,MATCH($A78,#REF!,0),FALSE())</f>
        <v>#VALUE!</v>
      </c>
      <c r="Y78" s="96" t="e">
        <f aca="false">HLOOKUP("DPD_Group",#REF!,MATCH($A78,#REF!,0),FALSE())</f>
        <v>#VALUE!</v>
      </c>
      <c r="Z78" s="95" t="e">
        <f aca="false">HLOOKUP("Pad Category",#REF!,MATCH($A78,#REF!,0),FALSE())</f>
        <v>#VALUE!</v>
      </c>
      <c r="AA78" s="95" t="e">
        <f aca="false">HLOOKUP("Pad type",#REF!,MATCH($A78,#REF!,0),FALSE())</f>
        <v>#VALUE!</v>
      </c>
      <c r="AB78" s="95" t="e">
        <f aca="false">HLOOKUP("Pull Strength",#REF!,MATCH($A78,#REF!,0),FALSE())</f>
        <v>#VALUE!</v>
      </c>
      <c r="AC78" s="95" t="e">
        <f aca="false">HLOOKUP("POR Pin State",#REF!,MATCH($A78,#REF!,0),FALSE())</f>
        <v>#VALUE!</v>
      </c>
      <c r="AD78" s="95" t="str">
        <f aca="false">IF(OR($AQ78="",$AQ78=$C78),$R78,IF($AQ78=$D78,SUBSTITUTE(SUBSTITUTE($AQ78,"GPIO3_","GPIO_"),".0",""),IF($AQ78=$E78,$N78,IF($AQ78=$F78,$O78,IF($AQ78=$G78,$P78,IF($AQ78=$H78,$Q78,"INVALID"))))))</f>
        <v>RSVD1</v>
      </c>
      <c r="AE78" s="97"/>
      <c r="AF78" s="98" t="str">
        <f aca="false">IF(AND(OR($AS78="Int PU",$AS78="Int PD"),OR(AND($AZ78&lt;&gt;"",$AZ78&lt;&gt;"0"),AND($BA78&lt;&gt;"",$BA78&lt;&gt;"0"))),"INVALID",IF(OR($AQ78=$C78,$AS78="Int PD"),"PULL_DOWN",IF(OR($AS78="Int PU",AND($AE78="YES",OR($AZ78="",$AZ78="0"),OR($BA78="",$BA78="0"),OR($AR78="Input",$AR78="Bidirectional"))),"PULL_UP","NORMAL")))</f>
        <v>PULL_DOWN</v>
      </c>
      <c r="AG78" s="98" t="e">
        <f aca="false">IF($AU78="Input", "TRISTATE", IF($AV78="Z","TRISTATE",IF($AT78=$F78,"TRISTATE","NORMAL")))</f>
        <v>#VALUE!</v>
      </c>
      <c r="AH78" s="98" t="e">
        <f aca="false">IF(OR($AT78=$F78,$AU78="Output"),"DISABLE","ENABLE")</f>
        <v>#VALUE!</v>
      </c>
      <c r="AI78" s="112" t="e">
        <f aca="false">IF($AT78&lt;&gt;$G78,"N/A",IF($AV78="Drive 1", "1", IF($AV78="Drive 0", "0", "")))</f>
        <v>#VALUE!</v>
      </c>
      <c r="AJ78" s="99" t="b">
        <f aca="false">TRUE()</f>
        <v>1</v>
      </c>
      <c r="AK78" s="99" t="b">
        <f aca="false">TRUE()</f>
        <v>1</v>
      </c>
      <c r="AL78" s="99" t="b">
        <f aca="false">TRUE()</f>
        <v>1</v>
      </c>
      <c r="AM78" s="99" t="b">
        <f aca="false">TRUE()</f>
        <v>1</v>
      </c>
      <c r="AN78" s="99" t="b">
        <f aca="false">TRUE()</f>
        <v>1</v>
      </c>
      <c r="AO78" s="99" t="b">
        <f aca="false">TRUE()</f>
        <v>1</v>
      </c>
      <c r="AP78" s="100" t="str">
        <f aca="false">IF(AND($AJ78:$AO78), "VALID", "INVALID")</f>
        <v>VALID</v>
      </c>
      <c r="AQ78" s="101" t="s">
        <v>250</v>
      </c>
      <c r="AR78" s="102" t="s">
        <v>79</v>
      </c>
      <c r="AS78" s="103"/>
      <c r="AT78" s="104"/>
      <c r="AU78" s="104"/>
      <c r="AV78" s="103" t="s">
        <v>124</v>
      </c>
      <c r="AW78" s="110" t="s">
        <v>85</v>
      </c>
      <c r="AX78" s="103" t="s">
        <v>85</v>
      </c>
      <c r="AY78" s="104"/>
      <c r="AZ78" s="103"/>
      <c r="BA78" s="103"/>
      <c r="BB78" s="105"/>
      <c r="BC78" s="104"/>
      <c r="BD78" s="106"/>
      <c r="BE78" s="111"/>
      <c r="BF78" s="108" t="e">
        <f aca="false">VLOOKUP($A78,#REF!, 34, FALSE())</f>
        <v>#VALUE!</v>
      </c>
      <c r="BG78" s="108" t="e">
        <f aca="false">VLOOKUP($A78,#REF!, 22, FALSE())</f>
        <v>#VALUE!</v>
      </c>
      <c r="BH78" s="109"/>
    </row>
    <row r="79" customFormat="false" ht="12.75" hidden="false" customHeight="true" outlineLevel="0" collapsed="false">
      <c r="A79" s="86" t="s">
        <v>251</v>
      </c>
      <c r="B79" s="86" t="e">
        <f aca="false">VLOOKUP($A79,#REF!, 34, FALSE())</f>
        <v>#VALUE!</v>
      </c>
      <c r="C79" s="87" t="str">
        <f aca="false">CONCATENATE("unused_",A79)</f>
        <v>unused_SPI1_MISO</v>
      </c>
      <c r="D79" s="88" t="e">
        <f aca="false">IF(LEN(VLOOKUP($A79,#REF!,8,FALSE())),LEFT(VLOOKUP($A79,#REF!,8,FALSE()),LEN(VLOOKUP($A79,#REF!,8,FALSE()))-2),"")</f>
        <v>#VALUE!</v>
      </c>
      <c r="E79" s="89" t="e">
        <f aca="false">IF(LEN(VLOOKUP($A79,#REF!,4,FALSE())),IF(INDEX(#REF!,MATCH($A79,#REF!,0),1),LEFT(VLOOKUP($A79,#REF!,4,FALSE()),LEN(VLOOKUP($A79,#REF!,4,FALSE()))-2),CONCATENATE(LEFT(VLOOKUP($A79,#REF!,4,FALSE()),LEN(VLOOKUP($A79,#REF!,4,FALSE()))-2),"*")),"")</f>
        <v>#VALUE!</v>
      </c>
      <c r="F79" s="90" t="e">
        <f aca="false">IF(LEN(VLOOKUP($A79,#REF!,5,FALSE())),IF(INDEX(#REF!,MATCH($A79,#REF!,0),2),LEFT(VLOOKUP($A79,#REF!,5,FALSE()),LEN(VLOOKUP($A79,#REF!,5,FALSE()))-2),CONCATENATE(LEFT(VLOOKUP($A79,#REF!,5,FALSE()),LEN(VLOOKUP($A79,#REF!,5,FALSE()))-2),"*")),"")</f>
        <v>#VALUE!</v>
      </c>
      <c r="G79" s="90" t="e">
        <f aca="false">IF(LEN(VLOOKUP($A79,#REF!,6,FALSE())),IF(INDEX(#REF!,MATCH($A79,#REF!,0),3),LEFT(VLOOKUP($A79,#REF!,6,FALSE()),LEN(VLOOKUP($A79,#REF!,6,FALSE()))-2),CONCATENATE(LEFT(VLOOKUP($A79,#REF!,6,FALSE()),LEN(VLOOKUP($A79,#REF!,6,FALSE()))-2),"*")),"")</f>
        <v>#VALUE!</v>
      </c>
      <c r="H79" s="91" t="e">
        <f aca="false">IF(LEN(VLOOKUP($A79,#REF!,7,FALSE())),IF(INDEX(#REF!,MATCH($A79,#REF!,0),4),LEFT(VLOOKUP($A79,#REF!,7,FALSE()),LEN(VLOOKUP($A79,#REF!,7,FALSE()))-2),CONCATENATE(LEFT(VLOOKUP($A79,#REF!,7,FALSE()),LEN(VLOOKUP($A79,#REF!,7,FALSE()))-2),"*")),"")</f>
        <v>#VALUE!</v>
      </c>
      <c r="I79" s="92" t="e">
        <f aca="false">IF(LEN(VLOOKUP($A79,#REF!,8,FALSE())),UPPER(RIGHT(VLOOKUP($A79,#REF!,8,FALSE()), 1)),"")</f>
        <v>#VALUE!</v>
      </c>
      <c r="J79" s="90" t="e">
        <f aca="false">IF(LEN(VLOOKUP($A79,#REF!,4,FALSE())),UPPER(RIGHT(VLOOKUP($A79,#REF!,4,FALSE()), 1)),"")</f>
        <v>#VALUE!</v>
      </c>
      <c r="K79" s="90" t="e">
        <f aca="false">IF(LEN(VLOOKUP($A79,#REF!,5,FALSE())),UPPER(RIGHT(VLOOKUP($A79,#REF!,5,FALSE()), 1)),"")</f>
        <v>#VALUE!</v>
      </c>
      <c r="L79" s="90" t="e">
        <f aca="false">IF(LEN(VLOOKUP($A79,#REF!,6,FALSE())),UPPER(RIGHT(VLOOKUP($A79,#REF!,6,FALSE()), 1)),"")</f>
        <v>#VALUE!</v>
      </c>
      <c r="M79" s="91" t="e">
        <f aca="false">IF(LEN(VLOOKUP($A79,#REF!,7,FALSE())),UPPER(RIGHT(VLOOKUP($A79,#REF!,7,FALSE()), 1)),"")</f>
        <v>#VALUE!</v>
      </c>
      <c r="N79" s="86" t="s">
        <v>122</v>
      </c>
      <c r="O79" s="86" t="e">
        <f aca="false">IF(F79="","RSVD1")</f>
        <v>#VALUE!</v>
      </c>
      <c r="P79" s="86" t="e">
        <f aca="false">IF(G79="","RSVD2")</f>
        <v>#VALUE!</v>
      </c>
      <c r="Q79" s="86" t="e">
        <f aca="false">IF(H79="","RSVD3")</f>
        <v>#VALUE!</v>
      </c>
      <c r="R79" s="86" t="s">
        <v>83</v>
      </c>
      <c r="S79" s="100" t="e">
        <f aca="false">HLOOKUP("Device Tree Pin Name",#REF!,MATCH($A79,#REF!,0),FALSE())</f>
        <v>#VALUE!</v>
      </c>
      <c r="T79" s="95" t="e">
        <f aca="false">HLOOKUP("power rail",#REF!,MATCH($A79,#REF!,0),FALSE())</f>
        <v>#VALUE!</v>
      </c>
      <c r="U79" s="96" t="e">
        <f aca="false">HLOOKUP("Wake Capable",#REF!,MATCH($A79,#REF!,0),FALSE())</f>
        <v>#VALUE!</v>
      </c>
      <c r="V79" s="96" t="e">
        <f aca="false">HLOOKUP("Strap",#REF!,MATCH($A79,#REF!,0),FALSE())</f>
        <v>#VALUE!</v>
      </c>
      <c r="W79" s="96" t="e">
        <f aca="false">HLOOKUP("GTE",#REF!,MATCH($A79,#REF!,0),FALSE())</f>
        <v>#VALUE!</v>
      </c>
      <c r="X79" s="96" t="e">
        <f aca="false">HLOOKUP("DPD_Control",#REF!,MATCH($A79,#REF!,0),FALSE())</f>
        <v>#VALUE!</v>
      </c>
      <c r="Y79" s="96" t="e">
        <f aca="false">HLOOKUP("DPD_Group",#REF!,MATCH($A79,#REF!,0),FALSE())</f>
        <v>#VALUE!</v>
      </c>
      <c r="Z79" s="95" t="e">
        <f aca="false">HLOOKUP("Pad Category",#REF!,MATCH($A79,#REF!,0),FALSE())</f>
        <v>#VALUE!</v>
      </c>
      <c r="AA79" s="95" t="e">
        <f aca="false">HLOOKUP("Pad type",#REF!,MATCH($A79,#REF!,0),FALSE())</f>
        <v>#VALUE!</v>
      </c>
      <c r="AB79" s="95" t="e">
        <f aca="false">HLOOKUP("Pull Strength",#REF!,MATCH($A79,#REF!,0),FALSE())</f>
        <v>#VALUE!</v>
      </c>
      <c r="AC79" s="95" t="e">
        <f aca="false">HLOOKUP("POR Pin State",#REF!,MATCH($A79,#REF!,0),FALSE())</f>
        <v>#VALUE!</v>
      </c>
      <c r="AD79" s="95" t="str">
        <f aca="false">IF(OR($AQ79="",$AQ79=$C79),$R79,IF($AQ79=$D79,SUBSTITUTE(SUBSTITUTE($AQ79,"GPIO3_","GPIO_"),".0",""),IF($AQ79=$E79,$N79,IF($AQ79=$F79,$O79,IF($AQ79=$G79,$P79,IF($AQ79=$H79,$Q79,"INVALID"))))))</f>
        <v>RSVD1</v>
      </c>
      <c r="AE79" s="97"/>
      <c r="AF79" s="98" t="str">
        <f aca="false">IF(AND(OR($AS79="Int PU",$AS79="Int PD"),OR(AND($AZ79&lt;&gt;"",$AZ79&lt;&gt;"0"),AND($BA79&lt;&gt;"",$BA79&lt;&gt;"0"))),"INVALID",IF(OR($AQ79=$C79,$AS79="Int PD"),"PULL_DOWN",IF(OR($AS79="Int PU",AND($AE79="YES",OR($AZ79="",$AZ79="0"),OR($BA79="",$BA79="0"),OR($AR79="Input",$AR79="Bidirectional"))),"PULL_UP","NORMAL")))</f>
        <v>PULL_DOWN</v>
      </c>
      <c r="AG79" s="98" t="e">
        <f aca="false">IF($AU79="Input", "TRISTATE", IF($AV79="Z","TRISTATE",IF($AT79=$F79,"TRISTATE","NORMAL")))</f>
        <v>#VALUE!</v>
      </c>
      <c r="AH79" s="98" t="e">
        <f aca="false">IF(OR($AT79=$F79,$AU79="Output"),"DISABLE","ENABLE")</f>
        <v>#VALUE!</v>
      </c>
      <c r="AI79" s="112" t="e">
        <f aca="false">IF($AT79&lt;&gt;$G79,"N/A",IF($AV79="Drive 1", "1", IF($AV79="Drive 0", "0", "")))</f>
        <v>#VALUE!</v>
      </c>
      <c r="AJ79" s="99" t="b">
        <f aca="false">TRUE()</f>
        <v>1</v>
      </c>
      <c r="AK79" s="99" t="b">
        <f aca="false">TRUE()</f>
        <v>1</v>
      </c>
      <c r="AL79" s="99" t="b">
        <f aca="false">TRUE()</f>
        <v>1</v>
      </c>
      <c r="AM79" s="99" t="b">
        <f aca="false">TRUE()</f>
        <v>1</v>
      </c>
      <c r="AN79" s="99" t="b">
        <f aca="false">TRUE()</f>
        <v>1</v>
      </c>
      <c r="AO79" s="99" t="b">
        <f aca="false">TRUE()</f>
        <v>1</v>
      </c>
      <c r="AP79" s="100" t="str">
        <f aca="false">IF(AND($AJ79:$AO79), "VALID", "INVALID")</f>
        <v>VALID</v>
      </c>
      <c r="AQ79" s="101" t="s">
        <v>252</v>
      </c>
      <c r="AR79" s="102" t="s">
        <v>79</v>
      </c>
      <c r="AS79" s="103"/>
      <c r="AT79" s="104"/>
      <c r="AU79" s="104"/>
      <c r="AV79" s="103" t="s">
        <v>124</v>
      </c>
      <c r="AW79" s="110" t="s">
        <v>85</v>
      </c>
      <c r="AX79" s="103" t="s">
        <v>85</v>
      </c>
      <c r="AY79" s="104"/>
      <c r="AZ79" s="103"/>
      <c r="BA79" s="103"/>
      <c r="BB79" s="105"/>
      <c r="BC79" s="104"/>
      <c r="BD79" s="106"/>
      <c r="BE79" s="111"/>
      <c r="BF79" s="108" t="e">
        <f aca="false">VLOOKUP($A79,#REF!, 34, FALSE())</f>
        <v>#VALUE!</v>
      </c>
      <c r="BG79" s="108" t="e">
        <f aca="false">VLOOKUP($A79,#REF!, 22, FALSE())</f>
        <v>#VALUE!</v>
      </c>
      <c r="BH79" s="109"/>
    </row>
    <row r="80" customFormat="false" ht="12.75" hidden="false" customHeight="true" outlineLevel="0" collapsed="false">
      <c r="A80" s="86" t="s">
        <v>253</v>
      </c>
      <c r="B80" s="86" t="e">
        <f aca="false">VLOOKUP($A80,#REF!, 34, FALSE())</f>
        <v>#VALUE!</v>
      </c>
      <c r="C80" s="87" t="str">
        <f aca="false">CONCATENATE("unused_",A80)</f>
        <v>unused_SPI1_MOSI</v>
      </c>
      <c r="D80" s="88" t="e">
        <f aca="false">IF(LEN(VLOOKUP($A80,#REF!,8,FALSE())),LEFT(VLOOKUP($A80,#REF!,8,FALSE()),LEN(VLOOKUP($A80,#REF!,8,FALSE()))-2),"")</f>
        <v>#VALUE!</v>
      </c>
      <c r="E80" s="89" t="e">
        <f aca="false">IF(LEN(VLOOKUP($A80,#REF!,4,FALSE())),IF(INDEX(#REF!,MATCH($A80,#REF!,0),1),LEFT(VLOOKUP($A80,#REF!,4,FALSE()),LEN(VLOOKUP($A80,#REF!,4,FALSE()))-2),CONCATENATE(LEFT(VLOOKUP($A80,#REF!,4,FALSE()),LEN(VLOOKUP($A80,#REF!,4,FALSE()))-2),"*")),"")</f>
        <v>#VALUE!</v>
      </c>
      <c r="F80" s="90" t="e">
        <f aca="false">IF(LEN(VLOOKUP($A80,#REF!,5,FALSE())),IF(INDEX(#REF!,MATCH($A80,#REF!,0),2),LEFT(VLOOKUP($A80,#REF!,5,FALSE()),LEN(VLOOKUP($A80,#REF!,5,FALSE()))-2),CONCATENATE(LEFT(VLOOKUP($A80,#REF!,5,FALSE()),LEN(VLOOKUP($A80,#REF!,5,FALSE()))-2),"*")),"")</f>
        <v>#VALUE!</v>
      </c>
      <c r="G80" s="90" t="e">
        <f aca="false">IF(LEN(VLOOKUP($A80,#REF!,6,FALSE())),IF(INDEX(#REF!,MATCH($A80,#REF!,0),3),LEFT(VLOOKUP($A80,#REF!,6,FALSE()),LEN(VLOOKUP($A80,#REF!,6,FALSE()))-2),CONCATENATE(LEFT(VLOOKUP($A80,#REF!,6,FALSE()),LEN(VLOOKUP($A80,#REF!,6,FALSE()))-2),"*")),"")</f>
        <v>#VALUE!</v>
      </c>
      <c r="H80" s="91" t="e">
        <f aca="false">IF(LEN(VLOOKUP($A80,#REF!,7,FALSE())),IF(INDEX(#REF!,MATCH($A80,#REF!,0),4),LEFT(VLOOKUP($A80,#REF!,7,FALSE()),LEN(VLOOKUP($A80,#REF!,7,FALSE()))-2),CONCATENATE(LEFT(VLOOKUP($A80,#REF!,7,FALSE()),LEN(VLOOKUP($A80,#REF!,7,FALSE()))-2),"*")),"")</f>
        <v>#VALUE!</v>
      </c>
      <c r="I80" s="92" t="e">
        <f aca="false">IF(LEN(VLOOKUP($A80,#REF!,8,FALSE())),UPPER(RIGHT(VLOOKUP($A80,#REF!,8,FALSE()), 1)),"")</f>
        <v>#VALUE!</v>
      </c>
      <c r="J80" s="90" t="e">
        <f aca="false">IF(LEN(VLOOKUP($A80,#REF!,4,FALSE())),UPPER(RIGHT(VLOOKUP($A80,#REF!,4,FALSE()), 1)),"")</f>
        <v>#VALUE!</v>
      </c>
      <c r="K80" s="90" t="e">
        <f aca="false">IF(LEN(VLOOKUP($A80,#REF!,5,FALSE())),UPPER(RIGHT(VLOOKUP($A80,#REF!,5,FALSE()), 1)),"")</f>
        <v>#VALUE!</v>
      </c>
      <c r="L80" s="90" t="e">
        <f aca="false">IF(LEN(VLOOKUP($A80,#REF!,6,FALSE())),UPPER(RIGHT(VLOOKUP($A80,#REF!,6,FALSE()), 1)),"")</f>
        <v>#VALUE!</v>
      </c>
      <c r="M80" s="91" t="e">
        <f aca="false">IF(LEN(VLOOKUP($A80,#REF!,7,FALSE())),UPPER(RIGHT(VLOOKUP($A80,#REF!,7,FALSE()), 1)),"")</f>
        <v>#VALUE!</v>
      </c>
      <c r="N80" s="86" t="s">
        <v>223</v>
      </c>
      <c r="O80" s="86" t="e">
        <f aca="false">IF(F80="","RSVD1")</f>
        <v>#VALUE!</v>
      </c>
      <c r="P80" s="86" t="e">
        <f aca="false">IF(G80="","RSVD2")</f>
        <v>#VALUE!</v>
      </c>
      <c r="Q80" s="86" t="e">
        <f aca="false">IF(H80="","RSVD3")</f>
        <v>#VALUE!</v>
      </c>
      <c r="R80" s="86" t="s">
        <v>83</v>
      </c>
      <c r="S80" s="100" t="e">
        <f aca="false">HLOOKUP("Device Tree Pin Name",#REF!,MATCH($A80,#REF!,0),FALSE())</f>
        <v>#VALUE!</v>
      </c>
      <c r="T80" s="95" t="e">
        <f aca="false">HLOOKUP("power rail",#REF!,MATCH($A80,#REF!,0),FALSE())</f>
        <v>#VALUE!</v>
      </c>
      <c r="U80" s="96" t="e">
        <f aca="false">HLOOKUP("Wake Capable",#REF!,MATCH($A80,#REF!,0),FALSE())</f>
        <v>#VALUE!</v>
      </c>
      <c r="V80" s="96" t="e">
        <f aca="false">HLOOKUP("Strap",#REF!,MATCH($A80,#REF!,0),FALSE())</f>
        <v>#VALUE!</v>
      </c>
      <c r="W80" s="96" t="e">
        <f aca="false">HLOOKUP("GTE",#REF!,MATCH($A80,#REF!,0),FALSE())</f>
        <v>#VALUE!</v>
      </c>
      <c r="X80" s="96" t="e">
        <f aca="false">HLOOKUP("DPD_Control",#REF!,MATCH($A80,#REF!,0),FALSE())</f>
        <v>#VALUE!</v>
      </c>
      <c r="Y80" s="96" t="e">
        <f aca="false">HLOOKUP("DPD_Group",#REF!,MATCH($A80,#REF!,0),FALSE())</f>
        <v>#VALUE!</v>
      </c>
      <c r="Z80" s="95" t="e">
        <f aca="false">HLOOKUP("Pad Category",#REF!,MATCH($A80,#REF!,0),FALSE())</f>
        <v>#VALUE!</v>
      </c>
      <c r="AA80" s="95" t="e">
        <f aca="false">HLOOKUP("Pad type",#REF!,MATCH($A80,#REF!,0),FALSE())</f>
        <v>#VALUE!</v>
      </c>
      <c r="AB80" s="95" t="e">
        <f aca="false">HLOOKUP("Pull Strength",#REF!,MATCH($A80,#REF!,0),FALSE())</f>
        <v>#VALUE!</v>
      </c>
      <c r="AC80" s="95" t="e">
        <f aca="false">HLOOKUP("POR Pin State",#REF!,MATCH($A80,#REF!,0),FALSE())</f>
        <v>#VALUE!</v>
      </c>
      <c r="AD80" s="95" t="str">
        <f aca="false">IF(OR($AQ80="",$AQ80=$C80),$R80,IF($AQ80=$D80,SUBSTITUTE(SUBSTITUTE($AQ80,"GPIO3_","GPIO_"),".0",""),IF($AQ80=$E80,$N80,IF($AQ80=$F80,$O80,IF($AQ80=$G80,$P80,IF($AQ80=$H80,$Q80,"INVALID"))))))</f>
        <v>RSVD1</v>
      </c>
      <c r="AE80" s="97"/>
      <c r="AF80" s="98" t="str">
        <f aca="false">IF(AND(OR($AS80="Int PU",$AS80="Int PD"),OR(AND($AZ80&lt;&gt;"",$AZ80&lt;&gt;"0"),AND($BA80&lt;&gt;"",$BA80&lt;&gt;"0"))),"INVALID",IF(OR($AQ80=$C80,$AS80="Int PD"),"PULL_DOWN",IF(OR($AS80="Int PU",AND($AE80="YES",OR($AZ80="",$AZ80="0"),OR($BA80="",$BA80="0"),OR($AR80="Input",$AR80="Bidirectional"))),"PULL_UP","NORMAL")))</f>
        <v>PULL_DOWN</v>
      </c>
      <c r="AG80" s="98" t="e">
        <f aca="false">IF($AU80="Input", "TRISTATE", IF($AV80="Z","TRISTATE",IF($AT80=$F80,"TRISTATE","NORMAL")))</f>
        <v>#VALUE!</v>
      </c>
      <c r="AH80" s="98" t="e">
        <f aca="false">IF(OR($AT80=$F80,$AU80="Output"),"DISABLE","ENABLE")</f>
        <v>#VALUE!</v>
      </c>
      <c r="AI80" s="112" t="e">
        <f aca="false">IF($AT80&lt;&gt;$G80,"N/A",IF($AV80="Drive 1", "1", IF($AV80="Drive 0", "0", "")))</f>
        <v>#VALUE!</v>
      </c>
      <c r="AJ80" s="99" t="b">
        <f aca="false">TRUE()</f>
        <v>1</v>
      </c>
      <c r="AK80" s="99" t="b">
        <f aca="false">TRUE()</f>
        <v>1</v>
      </c>
      <c r="AL80" s="99" t="b">
        <f aca="false">TRUE()</f>
        <v>1</v>
      </c>
      <c r="AM80" s="99" t="b">
        <f aca="false">TRUE()</f>
        <v>1</v>
      </c>
      <c r="AN80" s="99" t="b">
        <f aca="false">TRUE()</f>
        <v>1</v>
      </c>
      <c r="AO80" s="99" t="b">
        <f aca="false">TRUE()</f>
        <v>1</v>
      </c>
      <c r="AP80" s="100" t="str">
        <f aca="false">IF(AND($AJ80:$AO80), "VALID", "INVALID")</f>
        <v>VALID</v>
      </c>
      <c r="AQ80" s="101" t="s">
        <v>254</v>
      </c>
      <c r="AR80" s="102" t="s">
        <v>79</v>
      </c>
      <c r="AS80" s="103"/>
      <c r="AT80" s="104"/>
      <c r="AU80" s="104"/>
      <c r="AV80" s="103" t="s">
        <v>124</v>
      </c>
      <c r="AW80" s="110" t="s">
        <v>85</v>
      </c>
      <c r="AX80" s="103" t="s">
        <v>85</v>
      </c>
      <c r="AY80" s="104"/>
      <c r="AZ80" s="103"/>
      <c r="BA80" s="103"/>
      <c r="BB80" s="105"/>
      <c r="BC80" s="104"/>
      <c r="BD80" s="106"/>
      <c r="BE80" s="114"/>
      <c r="BF80" s="108" t="e">
        <f aca="false">VLOOKUP($A80,#REF!, 34, FALSE())</f>
        <v>#VALUE!</v>
      </c>
      <c r="BG80" s="108" t="e">
        <f aca="false">VLOOKUP($A80,#REF!, 22, FALSE())</f>
        <v>#VALUE!</v>
      </c>
      <c r="BH80" s="109"/>
    </row>
    <row r="81" customFormat="false" ht="12.75" hidden="false" customHeight="true" outlineLevel="0" collapsed="false">
      <c r="A81" s="86" t="s">
        <v>255</v>
      </c>
      <c r="B81" s="86" t="e">
        <f aca="false">VLOOKUP($A81,#REF!, 34, FALSE())</f>
        <v>#VALUE!</v>
      </c>
      <c r="C81" s="87" t="str">
        <f aca="false">CONCATENATE("unused_",A81)</f>
        <v>unused_SPI1_CS0</v>
      </c>
      <c r="D81" s="88" t="e">
        <f aca="false">IF(LEN(VLOOKUP($A81,#REF!,8,FALSE())),LEFT(VLOOKUP($A81,#REF!,8,FALSE()),LEN(VLOOKUP($A81,#REF!,8,FALSE()))-2),"")</f>
        <v>#VALUE!</v>
      </c>
      <c r="E81" s="89" t="e">
        <f aca="false">IF(LEN(VLOOKUP($A81,#REF!,4,FALSE())),IF(INDEX(#REF!,MATCH($A81,#REF!,0),1),LEFT(VLOOKUP($A81,#REF!,4,FALSE()),LEN(VLOOKUP($A81,#REF!,4,FALSE()))-2),CONCATENATE(LEFT(VLOOKUP($A81,#REF!,4,FALSE()),LEN(VLOOKUP($A81,#REF!,4,FALSE()))-2),"*")),"")</f>
        <v>#VALUE!</v>
      </c>
      <c r="F81" s="90" t="e">
        <f aca="false">IF(LEN(VLOOKUP($A81,#REF!,5,FALSE())),IF(INDEX(#REF!,MATCH($A81,#REF!,0),2),LEFT(VLOOKUP($A81,#REF!,5,FALSE()),LEN(VLOOKUP($A81,#REF!,5,FALSE()))-2),CONCATENATE(LEFT(VLOOKUP($A81,#REF!,5,FALSE()),LEN(VLOOKUP($A81,#REF!,5,FALSE()))-2),"*")),"")</f>
        <v>#VALUE!</v>
      </c>
      <c r="G81" s="90" t="e">
        <f aca="false">IF(LEN(VLOOKUP($A81,#REF!,6,FALSE())),IF(INDEX(#REF!,MATCH($A81,#REF!,0),3),LEFT(VLOOKUP($A81,#REF!,6,FALSE()),LEN(VLOOKUP($A81,#REF!,6,FALSE()))-2),CONCATENATE(LEFT(VLOOKUP($A81,#REF!,6,FALSE()),LEN(VLOOKUP($A81,#REF!,6,FALSE()))-2),"*")),"")</f>
        <v>#VALUE!</v>
      </c>
      <c r="H81" s="91" t="e">
        <f aca="false">IF(LEN(VLOOKUP($A81,#REF!,7,FALSE())),IF(INDEX(#REF!,MATCH($A81,#REF!,0),4),LEFT(VLOOKUP($A81,#REF!,7,FALSE()),LEN(VLOOKUP($A81,#REF!,7,FALSE()))-2),CONCATENATE(LEFT(VLOOKUP($A81,#REF!,7,FALSE()),LEN(VLOOKUP($A81,#REF!,7,FALSE()))-2),"*")),"")</f>
        <v>#VALUE!</v>
      </c>
      <c r="I81" s="92" t="e">
        <f aca="false">IF(LEN(VLOOKUP($A81,#REF!,8,FALSE())),UPPER(RIGHT(VLOOKUP($A81,#REF!,8,FALSE()), 1)),"")</f>
        <v>#VALUE!</v>
      </c>
      <c r="J81" s="90" t="e">
        <f aca="false">IF(LEN(VLOOKUP($A81,#REF!,4,FALSE())),UPPER(RIGHT(VLOOKUP($A81,#REF!,4,FALSE()), 1)),"")</f>
        <v>#VALUE!</v>
      </c>
      <c r="K81" s="90" t="e">
        <f aca="false">IF(LEN(VLOOKUP($A81,#REF!,5,FALSE())),UPPER(RIGHT(VLOOKUP($A81,#REF!,5,FALSE()), 1)),"")</f>
        <v>#VALUE!</v>
      </c>
      <c r="L81" s="90" t="e">
        <f aca="false">IF(LEN(VLOOKUP($A81,#REF!,6,FALSE())),UPPER(RIGHT(VLOOKUP($A81,#REF!,6,FALSE()), 1)),"")</f>
        <v>#VALUE!</v>
      </c>
      <c r="M81" s="91" t="e">
        <f aca="false">IF(LEN(VLOOKUP($A81,#REF!,7,FALSE())),UPPER(RIGHT(VLOOKUP($A81,#REF!,7,FALSE()), 1)),"")</f>
        <v>#VALUE!</v>
      </c>
      <c r="N81" s="86" t="s">
        <v>256</v>
      </c>
      <c r="O81" s="86" t="e">
        <f aca="false">IF(F81="","RSVD1")</f>
        <v>#VALUE!</v>
      </c>
      <c r="P81" s="86" t="e">
        <f aca="false">IF(G81="","RSVD2")</f>
        <v>#VALUE!</v>
      </c>
      <c r="Q81" s="86" t="e">
        <f aca="false">IF(H81="","RSVD3")</f>
        <v>#VALUE!</v>
      </c>
      <c r="R81" s="86" t="s">
        <v>83</v>
      </c>
      <c r="S81" s="100" t="e">
        <f aca="false">HLOOKUP("Device Tree Pin Name",#REF!,MATCH($A81,#REF!,0),FALSE())</f>
        <v>#VALUE!</v>
      </c>
      <c r="T81" s="95" t="e">
        <f aca="false">HLOOKUP("power rail",#REF!,MATCH($A81,#REF!,0),FALSE())</f>
        <v>#VALUE!</v>
      </c>
      <c r="U81" s="96" t="e">
        <f aca="false">HLOOKUP("Wake Capable",#REF!,MATCH($A81,#REF!,0),FALSE())</f>
        <v>#VALUE!</v>
      </c>
      <c r="V81" s="96" t="e">
        <f aca="false">HLOOKUP("Strap",#REF!,MATCH($A81,#REF!,0),FALSE())</f>
        <v>#VALUE!</v>
      </c>
      <c r="W81" s="96" t="e">
        <f aca="false">HLOOKUP("GTE",#REF!,MATCH($A81,#REF!,0),FALSE())</f>
        <v>#VALUE!</v>
      </c>
      <c r="X81" s="96" t="e">
        <f aca="false">HLOOKUP("DPD_Control",#REF!,MATCH($A81,#REF!,0),FALSE())</f>
        <v>#VALUE!</v>
      </c>
      <c r="Y81" s="96" t="e">
        <f aca="false">HLOOKUP("DPD_Group",#REF!,MATCH($A81,#REF!,0),FALSE())</f>
        <v>#VALUE!</v>
      </c>
      <c r="Z81" s="95" t="e">
        <f aca="false">HLOOKUP("Pad Category",#REF!,MATCH($A81,#REF!,0),FALSE())</f>
        <v>#VALUE!</v>
      </c>
      <c r="AA81" s="95" t="e">
        <f aca="false">HLOOKUP("Pad type",#REF!,MATCH($A81,#REF!,0),FALSE())</f>
        <v>#VALUE!</v>
      </c>
      <c r="AB81" s="95" t="e">
        <f aca="false">HLOOKUP("Pull Strength",#REF!,MATCH($A81,#REF!,0),FALSE())</f>
        <v>#VALUE!</v>
      </c>
      <c r="AC81" s="95" t="e">
        <f aca="false">HLOOKUP("POR Pin State",#REF!,MATCH($A81,#REF!,0),FALSE())</f>
        <v>#VALUE!</v>
      </c>
      <c r="AD81" s="95" t="str">
        <f aca="false">IF(OR($AQ81="",$AQ81=$C81),$R81,IF($AQ81=$D81,SUBSTITUTE(SUBSTITUTE($AQ81,"GPIO3_","GPIO_"),".0",""),IF($AQ81=$E81,$N81,IF($AQ81=$F81,$O81,IF($AQ81=$G81,$P81,IF($AQ81=$H81,$Q81,"INVALID"))))))</f>
        <v>RSVD1</v>
      </c>
      <c r="AE81" s="97"/>
      <c r="AF81" s="98" t="str">
        <f aca="false">IF(AND(OR($AS81="Int PU",$AS81="Int PD"),OR(AND($AZ81&lt;&gt;"",$AZ81&lt;&gt;"0"),AND($BA81&lt;&gt;"",$BA81&lt;&gt;"0"))),"INVALID",IF(OR($AQ81=$C81,$AS81="Int PD"),"PULL_DOWN",IF(OR($AS81="Int PU",AND($AE81="YES",OR($AZ81="",$AZ81="0"),OR($BA81="",$BA81="0"),OR($AR81="Input",$AR81="Bidirectional"))),"PULL_UP","NORMAL")))</f>
        <v>PULL_DOWN</v>
      </c>
      <c r="AG81" s="98" t="e">
        <f aca="false">IF($AU81="Input", "TRISTATE", IF($AV81="Z","TRISTATE",IF($AT81=$F81,"TRISTATE","NORMAL")))</f>
        <v>#VALUE!</v>
      </c>
      <c r="AH81" s="98" t="e">
        <f aca="false">IF(OR($AT81=$F81,$AU81="Output"),"DISABLE","ENABLE")</f>
        <v>#VALUE!</v>
      </c>
      <c r="AI81" s="112" t="e">
        <f aca="false">IF($AT81&lt;&gt;$G81,"N/A",IF($AV81="Drive 1", "1", IF($AV81="Drive 0", "0", "")))</f>
        <v>#VALUE!</v>
      </c>
      <c r="AJ81" s="99" t="b">
        <f aca="false">TRUE()</f>
        <v>1</v>
      </c>
      <c r="AK81" s="99" t="b">
        <f aca="false">TRUE()</f>
        <v>1</v>
      </c>
      <c r="AL81" s="99" t="b">
        <f aca="false">TRUE()</f>
        <v>1</v>
      </c>
      <c r="AM81" s="99" t="b">
        <f aca="false">TRUE()</f>
        <v>1</v>
      </c>
      <c r="AN81" s="99" t="b">
        <f aca="false">TRUE()</f>
        <v>1</v>
      </c>
      <c r="AO81" s="99" t="b">
        <f aca="false">TRUE()</f>
        <v>1</v>
      </c>
      <c r="AP81" s="100" t="str">
        <f aca="false">IF(AND($AJ81:$AO81), "VALID", "INVALID")</f>
        <v>VALID</v>
      </c>
      <c r="AQ81" s="101" t="s">
        <v>257</v>
      </c>
      <c r="AR81" s="102" t="s">
        <v>79</v>
      </c>
      <c r="AS81" s="103"/>
      <c r="AT81" s="103" t="s">
        <v>89</v>
      </c>
      <c r="AU81" s="104"/>
      <c r="AV81" s="103" t="s">
        <v>124</v>
      </c>
      <c r="AW81" s="110" t="s">
        <v>85</v>
      </c>
      <c r="AX81" s="103" t="s">
        <v>85</v>
      </c>
      <c r="AY81" s="104"/>
      <c r="AZ81" s="103"/>
      <c r="BA81" s="103"/>
      <c r="BB81" s="105"/>
      <c r="BC81" s="104"/>
      <c r="BD81" s="106"/>
      <c r="BE81" s="111"/>
      <c r="BF81" s="108" t="e">
        <f aca="false">VLOOKUP($A81,#REF!, 34, FALSE())</f>
        <v>#VALUE!</v>
      </c>
      <c r="BG81" s="108" t="e">
        <f aca="false">VLOOKUP($A81,#REF!, 22, FALSE())</f>
        <v>#VALUE!</v>
      </c>
      <c r="BH81" s="109"/>
    </row>
    <row r="82" customFormat="false" ht="12.75" hidden="false" customHeight="true" outlineLevel="0" collapsed="false">
      <c r="A82" s="86" t="s">
        <v>258</v>
      </c>
      <c r="B82" s="86" t="e">
        <f aca="false">VLOOKUP($A82,#REF!, 34, FALSE())</f>
        <v>#VALUE!</v>
      </c>
      <c r="C82" s="87" t="str">
        <f aca="false">CONCATENATE("unused_",A82)</f>
        <v>unused_SPI1_CS1</v>
      </c>
      <c r="D82" s="88" t="e">
        <f aca="false">IF(LEN(VLOOKUP($A82,#REF!,8,FALSE())),LEFT(VLOOKUP($A82,#REF!,8,FALSE()),LEN(VLOOKUP($A82,#REF!,8,FALSE()))-2),"")</f>
        <v>#VALUE!</v>
      </c>
      <c r="E82" s="89" t="e">
        <f aca="false">IF(LEN(VLOOKUP($A82,#REF!,4,FALSE())),IF(INDEX(#REF!,MATCH($A82,#REF!,0),1),LEFT(VLOOKUP($A82,#REF!,4,FALSE()),LEN(VLOOKUP($A82,#REF!,4,FALSE()))-2),CONCATENATE(LEFT(VLOOKUP($A82,#REF!,4,FALSE()),LEN(VLOOKUP($A82,#REF!,4,FALSE()))-2),"*")),"")</f>
        <v>#VALUE!</v>
      </c>
      <c r="F82" s="90" t="e">
        <f aca="false">IF(LEN(VLOOKUP($A82,#REF!,5,FALSE())),IF(INDEX(#REF!,MATCH($A82,#REF!,0),2),LEFT(VLOOKUP($A82,#REF!,5,FALSE()),LEN(VLOOKUP($A82,#REF!,5,FALSE()))-2),CONCATENATE(LEFT(VLOOKUP($A82,#REF!,5,FALSE()),LEN(VLOOKUP($A82,#REF!,5,FALSE()))-2),"*")),"")</f>
        <v>#VALUE!</v>
      </c>
      <c r="G82" s="90" t="e">
        <f aca="false">IF(LEN(VLOOKUP($A82,#REF!,6,FALSE())),IF(INDEX(#REF!,MATCH($A82,#REF!,0),3),LEFT(VLOOKUP($A82,#REF!,6,FALSE()),LEN(VLOOKUP($A82,#REF!,6,FALSE()))-2),CONCATENATE(LEFT(VLOOKUP($A82,#REF!,6,FALSE()),LEN(VLOOKUP($A82,#REF!,6,FALSE()))-2),"*")),"")</f>
        <v>#VALUE!</v>
      </c>
      <c r="H82" s="91" t="e">
        <f aca="false">IF(LEN(VLOOKUP($A82,#REF!,7,FALSE())),IF(INDEX(#REF!,MATCH($A82,#REF!,0),4),LEFT(VLOOKUP($A82,#REF!,7,FALSE()),LEN(VLOOKUP($A82,#REF!,7,FALSE()))-2),CONCATENATE(LEFT(VLOOKUP($A82,#REF!,7,FALSE()),LEN(VLOOKUP($A82,#REF!,7,FALSE()))-2),"*")),"")</f>
        <v>#VALUE!</v>
      </c>
      <c r="I82" s="92" t="e">
        <f aca="false">IF(LEN(VLOOKUP($A82,#REF!,8,FALSE())),UPPER(RIGHT(VLOOKUP($A82,#REF!,8,FALSE()), 1)),"")</f>
        <v>#VALUE!</v>
      </c>
      <c r="J82" s="90" t="e">
        <f aca="false">IF(LEN(VLOOKUP($A82,#REF!,4,FALSE())),UPPER(RIGHT(VLOOKUP($A82,#REF!,4,FALSE()), 1)),"")</f>
        <v>#VALUE!</v>
      </c>
      <c r="K82" s="90" t="e">
        <f aca="false">IF(LEN(VLOOKUP($A82,#REF!,5,FALSE())),UPPER(RIGHT(VLOOKUP($A82,#REF!,5,FALSE()), 1)),"")</f>
        <v>#VALUE!</v>
      </c>
      <c r="L82" s="90" t="e">
        <f aca="false">IF(LEN(VLOOKUP($A82,#REF!,6,FALSE())),UPPER(RIGHT(VLOOKUP($A82,#REF!,6,FALSE()), 1)),"")</f>
        <v>#VALUE!</v>
      </c>
      <c r="M82" s="91" t="e">
        <f aca="false">IF(LEN(VLOOKUP($A82,#REF!,7,FALSE())),UPPER(RIGHT(VLOOKUP($A82,#REF!,7,FALSE()), 1)),"")</f>
        <v>#VALUE!</v>
      </c>
      <c r="N82" s="86" t="s">
        <v>259</v>
      </c>
      <c r="O82" s="86" t="e">
        <f aca="false">IF(F82="","RSVD1")</f>
        <v>#VALUE!</v>
      </c>
      <c r="P82" s="86" t="e">
        <f aca="false">IF(G82="","RSVD2")</f>
        <v>#VALUE!</v>
      </c>
      <c r="Q82" s="86" t="e">
        <f aca="false">IF(H82="","RSVD3")</f>
        <v>#VALUE!</v>
      </c>
      <c r="R82" s="86" t="s">
        <v>83</v>
      </c>
      <c r="S82" s="100" t="e">
        <f aca="false">HLOOKUP("Device Tree Pin Name",#REF!,MATCH($A82,#REF!,0),FALSE())</f>
        <v>#VALUE!</v>
      </c>
      <c r="T82" s="95" t="e">
        <f aca="false">HLOOKUP("power rail",#REF!,MATCH($A82,#REF!,0),FALSE())</f>
        <v>#VALUE!</v>
      </c>
      <c r="U82" s="96" t="e">
        <f aca="false">HLOOKUP("Wake Capable",#REF!,MATCH($A82,#REF!,0),FALSE())</f>
        <v>#VALUE!</v>
      </c>
      <c r="V82" s="96" t="e">
        <f aca="false">HLOOKUP("Strap",#REF!,MATCH($A82,#REF!,0),FALSE())</f>
        <v>#VALUE!</v>
      </c>
      <c r="W82" s="96" t="e">
        <f aca="false">HLOOKUP("GTE",#REF!,MATCH($A82,#REF!,0),FALSE())</f>
        <v>#VALUE!</v>
      </c>
      <c r="X82" s="96" t="e">
        <f aca="false">HLOOKUP("DPD_Control",#REF!,MATCH($A82,#REF!,0),FALSE())</f>
        <v>#VALUE!</v>
      </c>
      <c r="Y82" s="96" t="e">
        <f aca="false">HLOOKUP("DPD_Group",#REF!,MATCH($A82,#REF!,0),FALSE())</f>
        <v>#VALUE!</v>
      </c>
      <c r="Z82" s="95" t="e">
        <f aca="false">HLOOKUP("Pad Category",#REF!,MATCH($A82,#REF!,0),FALSE())</f>
        <v>#VALUE!</v>
      </c>
      <c r="AA82" s="95" t="e">
        <f aca="false">HLOOKUP("Pad type",#REF!,MATCH($A82,#REF!,0),FALSE())</f>
        <v>#VALUE!</v>
      </c>
      <c r="AB82" s="95" t="e">
        <f aca="false">HLOOKUP("Pull Strength",#REF!,MATCH($A82,#REF!,0),FALSE())</f>
        <v>#VALUE!</v>
      </c>
      <c r="AC82" s="95" t="e">
        <f aca="false">HLOOKUP("POR Pin State",#REF!,MATCH($A82,#REF!,0),FALSE())</f>
        <v>#VALUE!</v>
      </c>
      <c r="AD82" s="95" t="str">
        <f aca="false">IF(OR($AQ82="",$AQ82=$C82),$R82,IF($AQ82=$D82,SUBSTITUTE(SUBSTITUTE($AQ82,"GPIO3_","GPIO_"),".0",""),IF($AQ82=$E82,$N82,IF($AQ82=$F82,$O82,IF($AQ82=$G82,$P82,IF($AQ82=$H82,$Q82,"INVALID"))))))</f>
        <v>RSVD1</v>
      </c>
      <c r="AE82" s="97"/>
      <c r="AF82" s="98" t="str">
        <f aca="false">IF(AND(OR($AS82="Int PU",$AS82="Int PD"),OR(AND($AZ82&lt;&gt;"",$AZ82&lt;&gt;"0"),AND($BA82&lt;&gt;"",$BA82&lt;&gt;"0"))),"INVALID",IF(OR($AQ82=$C82,$AS82="Int PD"),"PULL_DOWN",IF(OR($AS82="Int PU",AND($AE82="YES",OR($AZ82="",$AZ82="0"),OR($BA82="",$BA82="0"),OR($AR82="Input",$AR82="Bidirectional"))),"PULL_UP","NORMAL")))</f>
        <v>PULL_DOWN</v>
      </c>
      <c r="AG82" s="98" t="e">
        <f aca="false">IF($AU82="Input", "TRISTATE", IF($AV82="Z","TRISTATE",IF($AT82=$F82,"TRISTATE","NORMAL")))</f>
        <v>#VALUE!</v>
      </c>
      <c r="AH82" s="98" t="e">
        <f aca="false">IF(OR($AT82=$F82,$AU82="Output"),"DISABLE","ENABLE")</f>
        <v>#VALUE!</v>
      </c>
      <c r="AI82" s="112" t="e">
        <f aca="false">IF($AT82&lt;&gt;$G82,"N/A",IF($AV82="Drive 1", "1", IF($AV82="Drive 0", "0", "")))</f>
        <v>#VALUE!</v>
      </c>
      <c r="AJ82" s="99" t="b">
        <f aca="false">TRUE()</f>
        <v>1</v>
      </c>
      <c r="AK82" s="99" t="b">
        <f aca="false">TRUE()</f>
        <v>1</v>
      </c>
      <c r="AL82" s="99" t="b">
        <f aca="false">TRUE()</f>
        <v>1</v>
      </c>
      <c r="AM82" s="99" t="b">
        <f aca="false">TRUE()</f>
        <v>1</v>
      </c>
      <c r="AN82" s="99" t="b">
        <f aca="false">TRUE()</f>
        <v>1</v>
      </c>
      <c r="AO82" s="99" t="b">
        <f aca="false">TRUE()</f>
        <v>1</v>
      </c>
      <c r="AP82" s="100" t="str">
        <f aca="false">IF(AND($AJ82:$AO82), "VALID", "INVALID")</f>
        <v>VALID</v>
      </c>
      <c r="AQ82" s="101" t="s">
        <v>260</v>
      </c>
      <c r="AR82" s="102" t="s">
        <v>79</v>
      </c>
      <c r="AS82" s="103"/>
      <c r="AT82" s="103" t="s">
        <v>89</v>
      </c>
      <c r="AU82" s="104"/>
      <c r="AV82" s="103" t="s">
        <v>124</v>
      </c>
      <c r="AW82" s="110" t="s">
        <v>85</v>
      </c>
      <c r="AX82" s="103" t="s">
        <v>85</v>
      </c>
      <c r="AY82" s="104"/>
      <c r="AZ82" s="103"/>
      <c r="BA82" s="103"/>
      <c r="BB82" s="105"/>
      <c r="BC82" s="104"/>
      <c r="BD82" s="106"/>
      <c r="BE82" s="114"/>
      <c r="BF82" s="108" t="e">
        <f aca="false">VLOOKUP($A82,#REF!, 34, FALSE())</f>
        <v>#VALUE!</v>
      </c>
      <c r="BG82" s="108" t="e">
        <f aca="false">VLOOKUP($A82,#REF!, 22, FALSE())</f>
        <v>#VALUE!</v>
      </c>
      <c r="BH82" s="109"/>
    </row>
    <row r="83" s="85" customFormat="true" ht="18" hidden="false" customHeight="true" outlineLevel="0" collapsed="false">
      <c r="A83" s="74" t="s">
        <v>261</v>
      </c>
      <c r="B83" s="75" t="s">
        <v>262</v>
      </c>
      <c r="C83" s="74"/>
      <c r="D83" s="76"/>
      <c r="E83" s="76"/>
      <c r="F83" s="76"/>
      <c r="G83" s="76"/>
      <c r="H83" s="76"/>
      <c r="I83" s="74"/>
      <c r="J83" s="74"/>
      <c r="K83" s="74"/>
      <c r="L83" s="74"/>
      <c r="M83" s="74"/>
      <c r="N83" s="74"/>
      <c r="O83" s="74"/>
      <c r="P83" s="74"/>
      <c r="Q83" s="74"/>
      <c r="R83" s="74"/>
      <c r="S83" s="74"/>
      <c r="T83" s="74"/>
      <c r="U83" s="77"/>
      <c r="V83" s="77"/>
      <c r="W83" s="77"/>
      <c r="X83" s="77"/>
      <c r="Y83" s="77"/>
      <c r="Z83" s="78"/>
      <c r="AA83" s="78"/>
      <c r="AB83" s="78"/>
      <c r="AC83" s="78"/>
      <c r="AD83" s="78"/>
      <c r="AE83" s="78"/>
      <c r="AF83" s="78"/>
      <c r="AG83" s="78"/>
      <c r="AH83" s="78"/>
      <c r="AI83" s="78"/>
      <c r="AJ83" s="78"/>
      <c r="AK83" s="78"/>
      <c r="AL83" s="78"/>
      <c r="AM83" s="78"/>
      <c r="AN83" s="78"/>
      <c r="AO83" s="78"/>
      <c r="AP83" s="78"/>
      <c r="AQ83" s="79"/>
      <c r="AR83" s="79"/>
      <c r="AS83" s="80"/>
      <c r="AT83" s="80"/>
      <c r="AU83" s="80"/>
      <c r="AV83" s="80"/>
      <c r="AW83" s="80"/>
      <c r="AX83" s="80"/>
      <c r="AY83" s="80"/>
      <c r="AZ83" s="80"/>
      <c r="BA83" s="80"/>
      <c r="BB83" s="80"/>
      <c r="BC83" s="81" t="s">
        <v>76</v>
      </c>
      <c r="BD83" s="82"/>
      <c r="BE83" s="83" t="s">
        <v>261</v>
      </c>
      <c r="BF83" s="84" t="s">
        <v>262</v>
      </c>
      <c r="BG83" s="84"/>
      <c r="BH83" s="84"/>
    </row>
    <row r="84" customFormat="false" ht="12.75" hidden="false" customHeight="true" outlineLevel="0" collapsed="false">
      <c r="A84" s="86" t="s">
        <v>263</v>
      </c>
      <c r="B84" s="86" t="e">
        <f aca="false">VLOOKUP($A84,#REF!, 34, FALSE())</f>
        <v>#VALUE!</v>
      </c>
      <c r="C84" s="87" t="str">
        <f aca="false">CONCATENATE("unused_",A84)</f>
        <v>unused_EXTPERIPH1_CLK</v>
      </c>
      <c r="D84" s="88" t="e">
        <f aca="false">IF(LEN(VLOOKUP($A84,#REF!,8,FALSE())),LEFT(VLOOKUP($A84,#REF!,8,FALSE()),LEN(VLOOKUP($A84,#REF!,8,FALSE()))-2),"")</f>
        <v>#VALUE!</v>
      </c>
      <c r="E84" s="89" t="e">
        <f aca="false">IF(LEN(VLOOKUP($A84,#REF!,4,FALSE())),IF(INDEX(#REF!,MATCH($A84,#REF!,0),1),LEFT(VLOOKUP($A84,#REF!,4,FALSE()),LEN(VLOOKUP($A84,#REF!,4,FALSE()))-2),CONCATENATE(LEFT(VLOOKUP($A84,#REF!,4,FALSE()),LEN(VLOOKUP($A84,#REF!,4,FALSE()))-2),"*")),"")</f>
        <v>#VALUE!</v>
      </c>
      <c r="F84" s="90" t="e">
        <f aca="false">IF(LEN(VLOOKUP($A84,#REF!,5,FALSE())),IF(INDEX(#REF!,MATCH($A84,#REF!,0),2),LEFT(VLOOKUP($A84,#REF!,5,FALSE()),LEN(VLOOKUP($A84,#REF!,5,FALSE()))-2),CONCATENATE(LEFT(VLOOKUP($A84,#REF!,5,FALSE()),LEN(VLOOKUP($A84,#REF!,5,FALSE()))-2),"*")),"")</f>
        <v>#VALUE!</v>
      </c>
      <c r="G84" s="90" t="e">
        <f aca="false">IF(LEN(VLOOKUP($A84,#REF!,6,FALSE())),IF(INDEX(#REF!,MATCH($A84,#REF!,0),3),LEFT(VLOOKUP($A84,#REF!,6,FALSE()),LEN(VLOOKUP($A84,#REF!,6,FALSE()))-2),CONCATENATE(LEFT(VLOOKUP($A84,#REF!,6,FALSE()),LEN(VLOOKUP($A84,#REF!,6,FALSE()))-2),"*")),"")</f>
        <v>#VALUE!</v>
      </c>
      <c r="H84" s="91" t="e">
        <f aca="false">IF(LEN(VLOOKUP($A84,#REF!,7,FALSE())),IF(INDEX(#REF!,MATCH($A84,#REF!,0),4),LEFT(VLOOKUP($A84,#REF!,7,FALSE()),LEN(VLOOKUP($A84,#REF!,7,FALSE()))-2),CONCATENATE(LEFT(VLOOKUP($A84,#REF!,7,FALSE()),LEN(VLOOKUP($A84,#REF!,7,FALSE()))-2),"*")),"")</f>
        <v>#VALUE!</v>
      </c>
      <c r="I84" s="92" t="e">
        <f aca="false">IF(LEN(VLOOKUP($A84,#REF!,8,FALSE())),UPPER(RIGHT(VLOOKUP($A84,#REF!,8,FALSE()), 1)),"")</f>
        <v>#VALUE!</v>
      </c>
      <c r="J84" s="90" t="e">
        <f aca="false">IF(LEN(VLOOKUP($A84,#REF!,4,FALSE())),UPPER(RIGHT(VLOOKUP($A84,#REF!,4,FALSE()), 1)),"")</f>
        <v>#VALUE!</v>
      </c>
      <c r="K84" s="90" t="e">
        <f aca="false">IF(LEN(VLOOKUP($A84,#REF!,5,FALSE())),UPPER(RIGHT(VLOOKUP($A84,#REF!,5,FALSE()), 1)),"")</f>
        <v>#VALUE!</v>
      </c>
      <c r="L84" s="90" t="e">
        <f aca="false">IF(LEN(VLOOKUP($A84,#REF!,6,FALSE())),UPPER(RIGHT(VLOOKUP($A84,#REF!,6,FALSE()), 1)),"")</f>
        <v>#VALUE!</v>
      </c>
      <c r="M84" s="91" t="e">
        <f aca="false">IF(LEN(VLOOKUP($A84,#REF!,7,FALSE())),UPPER(RIGHT(VLOOKUP($A84,#REF!,7,FALSE()), 1)),"")</f>
        <v>#VALUE!</v>
      </c>
      <c r="N84" s="86" t="s">
        <v>264</v>
      </c>
      <c r="O84" s="86" t="s">
        <v>83</v>
      </c>
      <c r="P84" s="86" t="s">
        <v>104</v>
      </c>
      <c r="Q84" s="86" t="s">
        <v>105</v>
      </c>
      <c r="R84" s="86" t="s">
        <v>83</v>
      </c>
      <c r="S84" s="94" t="e">
        <f aca="false">HLOOKUP("Device Tree Pin Name",#REF!,MATCH($A84,#REF!,0),FALSE())</f>
        <v>#VALUE!</v>
      </c>
      <c r="T84" s="95" t="e">
        <f aca="false">HLOOKUP("power rail",#REF!,MATCH($A84,#REF!,0),FALSE())</f>
        <v>#VALUE!</v>
      </c>
      <c r="U84" s="96" t="e">
        <f aca="false">HLOOKUP("Wake Capable",#REF!,MATCH($A84,#REF!,0),FALSE())</f>
        <v>#VALUE!</v>
      </c>
      <c r="V84" s="96" t="e">
        <f aca="false">HLOOKUP("Strap",#REF!,MATCH($A84,#REF!,0),FALSE())</f>
        <v>#VALUE!</v>
      </c>
      <c r="W84" s="96" t="e">
        <f aca="false">HLOOKUP("GTE",#REF!,MATCH($A84,#REF!,0),FALSE())</f>
        <v>#VALUE!</v>
      </c>
      <c r="X84" s="96" t="e">
        <f aca="false">HLOOKUP("DPD_Control",#REF!,MATCH($A84,#REF!,0),FALSE())</f>
        <v>#VALUE!</v>
      </c>
      <c r="Y84" s="96" t="e">
        <f aca="false">HLOOKUP("DPD_Group",#REF!,MATCH($A84,#REF!,0),FALSE())</f>
        <v>#VALUE!</v>
      </c>
      <c r="Z84" s="95" t="e">
        <f aca="false">HLOOKUP("Pad Category",#REF!,MATCH($A84,#REF!,0),FALSE())</f>
        <v>#VALUE!</v>
      </c>
      <c r="AA84" s="95" t="e">
        <f aca="false">HLOOKUP("Pad type",#REF!,MATCH($A84,#REF!,0),FALSE())</f>
        <v>#VALUE!</v>
      </c>
      <c r="AB84" s="95" t="e">
        <f aca="false">HLOOKUP("Pull Strength",#REF!,MATCH($A84,#REF!,0),FALSE())</f>
        <v>#VALUE!</v>
      </c>
      <c r="AC84" s="95" t="e">
        <f aca="false">HLOOKUP("POR Pin State",#REF!,MATCH($A84,#REF!,0),FALSE())</f>
        <v>#VALUE!</v>
      </c>
      <c r="AD84" s="95" t="str">
        <f aca="false">IF(OR($AQ84="",$AQ84=$C84),$R84,IF($AQ84=$D84,SUBSTITUTE(SUBSTITUTE($AQ84,"GPIO3_","GPIO_"),".0",""),IF($AQ84=$E84,$N84,IF($AQ84=$F84,$O84,IF($AQ84=$G84,$P84,IF($AQ84=$H84,$Q84,"INVALID"))))))</f>
        <v>RSVD1</v>
      </c>
      <c r="AE84" s="97"/>
      <c r="AF84" s="98" t="str">
        <f aca="false">IF(AND(OR($AS84="Int PU",$AS84="Int PD"),OR(AND($AZ84&lt;&gt;"",$AZ84&lt;&gt;"0"),AND($BA84&lt;&gt;"",$BA84&lt;&gt;"0"))),"INVALID",IF(OR($AQ84=$C84,$AS84="Int PD"),"PULL_DOWN",IF(OR($AS84="Int PU",AND($AE84="YES",OR($AZ84="",$AZ84="0"),OR($BA84="",$BA84="0"),OR($AR84="Input",$AR84="Bidirectional"))),"PULL_UP","NORMAL")))</f>
        <v>PULL_DOWN</v>
      </c>
      <c r="AG84" s="98" t="e">
        <f aca="false">IF($AY84="slave", "TRISTATE", IF($AU84="Input", "TRISTATE", IF($AV84="Z","TRISTATE",IF($AT84=$F84,"TRISTATE","NORMAL"))))</f>
        <v>#VALUE!</v>
      </c>
      <c r="AH84" s="98" t="e">
        <f aca="false">IF(OR((AND($AT84=$G84,$AU84="INPUT")),(AND($AT84=$H84,$AY84="Slave")),$AU84="Bidirectional"),"ENABLE","DISABLE")</f>
        <v>#VALUE!</v>
      </c>
      <c r="AI84" s="112" t="e">
        <f aca="false">IF($AT84&lt;&gt;$G84,"N/A",IF($AV84="Drive 1", "1", IF($AV84="Drive 0", "0", "")))</f>
        <v>#VALUE!</v>
      </c>
      <c r="AJ84" s="99" t="b">
        <f aca="false">TRUE()</f>
        <v>1</v>
      </c>
      <c r="AK84" s="99" t="b">
        <f aca="false">TRUE()</f>
        <v>1</v>
      </c>
      <c r="AL84" s="99" t="b">
        <f aca="false">TRUE()</f>
        <v>1</v>
      </c>
      <c r="AM84" s="99" t="b">
        <f aca="false">TRUE()</f>
        <v>1</v>
      </c>
      <c r="AN84" s="99" t="b">
        <f aca="false">TRUE()</f>
        <v>1</v>
      </c>
      <c r="AO84" s="99" t="b">
        <f aca="false">TRUE()</f>
        <v>1</v>
      </c>
      <c r="AP84" s="100" t="str">
        <f aca="false">IF(AND($AJ84:$AO84), "VALID", "INVALID")</f>
        <v>VALID</v>
      </c>
      <c r="AQ84" s="101" t="s">
        <v>265</v>
      </c>
      <c r="AR84" s="102" t="s">
        <v>79</v>
      </c>
      <c r="AS84" s="103"/>
      <c r="AT84" s="104"/>
      <c r="AU84" s="104"/>
      <c r="AV84" s="104"/>
      <c r="AW84" s="104"/>
      <c r="AX84" s="103" t="s">
        <v>85</v>
      </c>
      <c r="AY84" s="104"/>
      <c r="AZ84" s="103"/>
      <c r="BA84" s="103"/>
      <c r="BB84" s="105"/>
      <c r="BC84" s="104"/>
      <c r="BD84" s="106"/>
      <c r="BE84" s="107"/>
      <c r="BF84" s="108" t="e">
        <f aca="false">VLOOKUP($A84,#REF!, 34, FALSE())</f>
        <v>#VALUE!</v>
      </c>
      <c r="BG84" s="108" t="e">
        <f aca="false">VLOOKUP($A84,#REF!, 22, FALSE())</f>
        <v>#VALUE!</v>
      </c>
      <c r="BH84" s="109"/>
    </row>
    <row r="85" customFormat="false" ht="12.75" hidden="false" customHeight="true" outlineLevel="0" collapsed="false">
      <c r="A85" s="86" t="s">
        <v>266</v>
      </c>
      <c r="B85" s="86" t="e">
        <f aca="false">VLOOKUP($A85,#REF!, 34, FALSE())</f>
        <v>#VALUE!</v>
      </c>
      <c r="C85" s="87" t="str">
        <f aca="false">CONCATENATE("unused_",A85)</f>
        <v>unused_EXTPERIPH2_CLK</v>
      </c>
      <c r="D85" s="88" t="e">
        <f aca="false">IF(LEN(VLOOKUP($A85,#REF!,8,FALSE())),LEFT(VLOOKUP($A85,#REF!,8,FALSE()),LEN(VLOOKUP($A85,#REF!,8,FALSE()))-2),"")</f>
        <v>#VALUE!</v>
      </c>
      <c r="E85" s="89" t="e">
        <f aca="false">IF(LEN(VLOOKUP($A85,#REF!,4,FALSE())),IF(INDEX(#REF!,MATCH($A85,#REF!,0),1),LEFT(VLOOKUP($A85,#REF!,4,FALSE()),LEN(VLOOKUP($A85,#REF!,4,FALSE()))-2),CONCATENATE(LEFT(VLOOKUP($A85,#REF!,4,FALSE()),LEN(VLOOKUP($A85,#REF!,4,FALSE()))-2),"*")),"")</f>
        <v>#VALUE!</v>
      </c>
      <c r="F85" s="90" t="e">
        <f aca="false">IF(LEN(VLOOKUP($A85,#REF!,5,FALSE())),IF(INDEX(#REF!,MATCH($A85,#REF!,0),2),LEFT(VLOOKUP($A85,#REF!,5,FALSE()),LEN(VLOOKUP($A85,#REF!,5,FALSE()))-2),CONCATENATE(LEFT(VLOOKUP($A85,#REF!,5,FALSE()),LEN(VLOOKUP($A85,#REF!,5,FALSE()))-2),"*")),"")</f>
        <v>#VALUE!</v>
      </c>
      <c r="G85" s="90" t="e">
        <f aca="false">IF(LEN(VLOOKUP($A85,#REF!,6,FALSE())),IF(INDEX(#REF!,MATCH($A85,#REF!,0),3),LEFT(VLOOKUP($A85,#REF!,6,FALSE()),LEN(VLOOKUP($A85,#REF!,6,FALSE()))-2),CONCATENATE(LEFT(VLOOKUP($A85,#REF!,6,FALSE()),LEN(VLOOKUP($A85,#REF!,6,FALSE()))-2),"*")),"")</f>
        <v>#VALUE!</v>
      </c>
      <c r="H85" s="91" t="e">
        <f aca="false">IF(LEN(VLOOKUP($A85,#REF!,7,FALSE())),IF(INDEX(#REF!,MATCH($A85,#REF!,0),4),LEFT(VLOOKUP($A85,#REF!,7,FALSE()),LEN(VLOOKUP($A85,#REF!,7,FALSE()))-2),CONCATENATE(LEFT(VLOOKUP($A85,#REF!,7,FALSE()),LEN(VLOOKUP($A85,#REF!,7,FALSE()))-2),"*")),"")</f>
        <v>#VALUE!</v>
      </c>
      <c r="I85" s="92" t="e">
        <f aca="false">IF(LEN(VLOOKUP($A85,#REF!,8,FALSE())),UPPER(RIGHT(VLOOKUP($A85,#REF!,8,FALSE()), 1)),"")</f>
        <v>#VALUE!</v>
      </c>
      <c r="J85" s="90" t="e">
        <f aca="false">IF(LEN(VLOOKUP($A85,#REF!,4,FALSE())),UPPER(RIGHT(VLOOKUP($A85,#REF!,4,FALSE()), 1)),"")</f>
        <v>#VALUE!</v>
      </c>
      <c r="K85" s="90" t="e">
        <f aca="false">IF(LEN(VLOOKUP($A85,#REF!,5,FALSE())),UPPER(RIGHT(VLOOKUP($A85,#REF!,5,FALSE()), 1)),"")</f>
        <v>#VALUE!</v>
      </c>
      <c r="L85" s="90" t="e">
        <f aca="false">IF(LEN(VLOOKUP($A85,#REF!,6,FALSE())),UPPER(RIGHT(VLOOKUP($A85,#REF!,6,FALSE()), 1)),"")</f>
        <v>#VALUE!</v>
      </c>
      <c r="M85" s="91" t="e">
        <f aca="false">IF(LEN(VLOOKUP($A85,#REF!,7,FALSE())),UPPER(RIGHT(VLOOKUP($A85,#REF!,7,FALSE()), 1)),"")</f>
        <v>#VALUE!</v>
      </c>
      <c r="N85" s="86" t="s">
        <v>267</v>
      </c>
      <c r="O85" s="86" t="s">
        <v>83</v>
      </c>
      <c r="P85" s="86" t="s">
        <v>104</v>
      </c>
      <c r="Q85" s="86" t="s">
        <v>105</v>
      </c>
      <c r="R85" s="86" t="s">
        <v>83</v>
      </c>
      <c r="S85" s="100" t="e">
        <f aca="false">HLOOKUP("Device Tree Pin Name",#REF!,MATCH($A85,#REF!,0),FALSE())</f>
        <v>#VALUE!</v>
      </c>
      <c r="T85" s="95" t="e">
        <f aca="false">HLOOKUP("power rail",#REF!,MATCH($A85,#REF!,0),FALSE())</f>
        <v>#VALUE!</v>
      </c>
      <c r="U85" s="96" t="e">
        <f aca="false">HLOOKUP("Wake Capable",#REF!,MATCH($A85,#REF!,0),FALSE())</f>
        <v>#VALUE!</v>
      </c>
      <c r="V85" s="96" t="e">
        <f aca="false">HLOOKUP("Strap",#REF!,MATCH($A85,#REF!,0),FALSE())</f>
        <v>#VALUE!</v>
      </c>
      <c r="W85" s="96" t="e">
        <f aca="false">HLOOKUP("GTE",#REF!,MATCH($A85,#REF!,0),FALSE())</f>
        <v>#VALUE!</v>
      </c>
      <c r="X85" s="96" t="e">
        <f aca="false">HLOOKUP("DPD_Control",#REF!,MATCH($A85,#REF!,0),FALSE())</f>
        <v>#VALUE!</v>
      </c>
      <c r="Y85" s="96" t="e">
        <f aca="false">HLOOKUP("DPD_Group",#REF!,MATCH($A85,#REF!,0),FALSE())</f>
        <v>#VALUE!</v>
      </c>
      <c r="Z85" s="95" t="e">
        <f aca="false">HLOOKUP("Pad Category",#REF!,MATCH($A85,#REF!,0),FALSE())</f>
        <v>#VALUE!</v>
      </c>
      <c r="AA85" s="95" t="e">
        <f aca="false">HLOOKUP("Pad type",#REF!,MATCH($A85,#REF!,0),FALSE())</f>
        <v>#VALUE!</v>
      </c>
      <c r="AB85" s="95" t="e">
        <f aca="false">HLOOKUP("Pull Strength",#REF!,MATCH($A85,#REF!,0),FALSE())</f>
        <v>#VALUE!</v>
      </c>
      <c r="AC85" s="95" t="e">
        <f aca="false">HLOOKUP("POR Pin State",#REF!,MATCH($A85,#REF!,0),FALSE())</f>
        <v>#VALUE!</v>
      </c>
      <c r="AD85" s="95" t="str">
        <f aca="false">IF(OR($AQ85="",$AQ85=$C85),$R85,IF($AQ85=$D85,SUBSTITUTE(SUBSTITUTE($AQ85,"GPIO3_","GPIO_"),".0",""),IF($AQ85=$E85,$N85,IF($AQ85=$F85,$O85,IF($AQ85=$G85,$P85,IF($AQ85=$H85,$Q85,"INVALID"))))))</f>
        <v>RSVD1</v>
      </c>
      <c r="AE85" s="97"/>
      <c r="AF85" s="98" t="str">
        <f aca="false">IF(AND(OR($AS85="Int PU",$AS85="Int PD"),OR(AND($AZ85&lt;&gt;"",$AZ85&lt;&gt;"0"),AND($BA85&lt;&gt;"",$BA85&lt;&gt;"0"))),"INVALID",IF(OR($AQ85=$C85,$AS85="Int PD"),"PULL_DOWN",IF(OR($AS85="Int PU",AND($AE85="YES",OR($AZ85="",$AZ85="0"),OR($BA85="",$BA85="0"),OR($AR85="Input",$AR85="Bidirectional"))),"PULL_UP","NORMAL")))</f>
        <v>PULL_DOWN</v>
      </c>
      <c r="AG85" s="98" t="e">
        <f aca="false">IF($AU85="Input", "TRISTATE", IF($AV85="Z","TRISTATE",IF($AT85=$F85,"TRISTATE","NORMAL")))</f>
        <v>#VALUE!</v>
      </c>
      <c r="AH85" s="98" t="e">
        <f aca="false">IF(OR($AT85=$F85,$AU85="Output"),"DISABLE","ENABLE")</f>
        <v>#VALUE!</v>
      </c>
      <c r="AI85" s="112" t="e">
        <f aca="false">IF($AT85&lt;&gt;$G85,"N/A",IF($AV85="Drive 1", "1", IF($AV85="Drive 0", "0", "")))</f>
        <v>#VALUE!</v>
      </c>
      <c r="AJ85" s="99" t="b">
        <f aca="false">TRUE()</f>
        <v>1</v>
      </c>
      <c r="AK85" s="99" t="b">
        <f aca="false">TRUE()</f>
        <v>1</v>
      </c>
      <c r="AL85" s="99" t="b">
        <f aca="false">TRUE()</f>
        <v>1</v>
      </c>
      <c r="AM85" s="99" t="b">
        <f aca="false">TRUE()</f>
        <v>1</v>
      </c>
      <c r="AN85" s="99" t="b">
        <f aca="false">TRUE()</f>
        <v>1</v>
      </c>
      <c r="AO85" s="99" t="b">
        <f aca="false">TRUE()</f>
        <v>1</v>
      </c>
      <c r="AP85" s="100" t="str">
        <f aca="false">IF(AND($AJ85:$AO85), "VALID", "INVALID")</f>
        <v>VALID</v>
      </c>
      <c r="AQ85" s="101" t="s">
        <v>268</v>
      </c>
      <c r="AR85" s="102" t="s">
        <v>79</v>
      </c>
      <c r="AS85" s="103"/>
      <c r="AT85" s="104"/>
      <c r="AU85" s="104"/>
      <c r="AV85" s="104"/>
      <c r="AW85" s="104"/>
      <c r="AX85" s="103" t="s">
        <v>85</v>
      </c>
      <c r="AY85" s="104"/>
      <c r="AZ85" s="103"/>
      <c r="BA85" s="103"/>
      <c r="BB85" s="105"/>
      <c r="BC85" s="104"/>
      <c r="BD85" s="106"/>
      <c r="BE85" s="111"/>
      <c r="BF85" s="108" t="e">
        <f aca="false">VLOOKUP($A85,#REF!, 34, FALSE())</f>
        <v>#VALUE!</v>
      </c>
      <c r="BG85" s="108" t="e">
        <f aca="false">VLOOKUP($A85,#REF!, 22, FALSE())</f>
        <v>#VALUE!</v>
      </c>
      <c r="BH85" s="109"/>
    </row>
    <row r="86" customFormat="false" ht="12.75" hidden="false" customHeight="true" outlineLevel="0" collapsed="false">
      <c r="A86" s="86" t="s">
        <v>269</v>
      </c>
      <c r="B86" s="86" t="e">
        <f aca="false">VLOOKUP($A86,#REF!, 34, FALSE())</f>
        <v>#VALUE!</v>
      </c>
      <c r="C86" s="87" t="str">
        <f aca="false">CONCATENATE("unused_",A86)</f>
        <v>unused_CAM_I2C_SCL</v>
      </c>
      <c r="D86" s="88" t="e">
        <f aca="false">IF(LEN(VLOOKUP($A86,#REF!,8,FALSE())),LEFT(VLOOKUP($A86,#REF!,8,FALSE()),LEN(VLOOKUP($A86,#REF!,8,FALSE()))-2),"")</f>
        <v>#VALUE!</v>
      </c>
      <c r="E86" s="89" t="e">
        <f aca="false">IF(LEN(VLOOKUP($A86,#REF!,4,FALSE())),IF(INDEX(#REF!,MATCH($A86,#REF!,0),1),LEFT(VLOOKUP($A86,#REF!,4,FALSE()),LEN(VLOOKUP($A86,#REF!,4,FALSE()))-2),CONCATENATE(LEFT(VLOOKUP($A86,#REF!,4,FALSE()),LEN(VLOOKUP($A86,#REF!,4,FALSE()))-2),"*")),"")</f>
        <v>#VALUE!</v>
      </c>
      <c r="F86" s="90" t="e">
        <f aca="false">IF(LEN(VLOOKUP($A86,#REF!,5,FALSE())),IF(INDEX(#REF!,MATCH($A86,#REF!,0),2),LEFT(VLOOKUP($A86,#REF!,5,FALSE()),LEN(VLOOKUP($A86,#REF!,5,FALSE()))-2),CONCATENATE(LEFT(VLOOKUP($A86,#REF!,5,FALSE()),LEN(VLOOKUP($A86,#REF!,5,FALSE()))-2),"*")),"")</f>
        <v>#VALUE!</v>
      </c>
      <c r="G86" s="90" t="e">
        <f aca="false">IF(LEN(VLOOKUP($A86,#REF!,6,FALSE())),IF(INDEX(#REF!,MATCH($A86,#REF!,0),3),LEFT(VLOOKUP($A86,#REF!,6,FALSE()),LEN(VLOOKUP($A86,#REF!,6,FALSE()))-2),CONCATENATE(LEFT(VLOOKUP($A86,#REF!,6,FALSE()),LEN(VLOOKUP($A86,#REF!,6,FALSE()))-2),"*")),"")</f>
        <v>#VALUE!</v>
      </c>
      <c r="H86" s="91" t="e">
        <f aca="false">IF(LEN(VLOOKUP($A86,#REF!,7,FALSE())),IF(INDEX(#REF!,MATCH($A86,#REF!,0),4),LEFT(VLOOKUP($A86,#REF!,7,FALSE()),LEN(VLOOKUP($A86,#REF!,7,FALSE()))-2),CONCATENATE(LEFT(VLOOKUP($A86,#REF!,7,FALSE()),LEN(VLOOKUP($A86,#REF!,7,FALSE()))-2),"*")),"")</f>
        <v>#VALUE!</v>
      </c>
      <c r="I86" s="92" t="e">
        <f aca="false">IF(LEN(VLOOKUP($A86,#REF!,8,FALSE())),UPPER(RIGHT(VLOOKUP($A86,#REF!,8,FALSE()), 1)),"")</f>
        <v>#VALUE!</v>
      </c>
      <c r="J86" s="90" t="e">
        <f aca="false">IF(LEN(VLOOKUP($A86,#REF!,4,FALSE())),UPPER(RIGHT(VLOOKUP($A86,#REF!,4,FALSE()), 1)),"")</f>
        <v>#VALUE!</v>
      </c>
      <c r="K86" s="90" t="e">
        <f aca="false">IF(LEN(VLOOKUP($A86,#REF!,5,FALSE())),UPPER(RIGHT(VLOOKUP($A86,#REF!,5,FALSE()), 1)),"")</f>
        <v>#VALUE!</v>
      </c>
      <c r="L86" s="90" t="e">
        <f aca="false">IF(LEN(VLOOKUP($A86,#REF!,6,FALSE())),UPPER(RIGHT(VLOOKUP($A86,#REF!,6,FALSE()), 1)),"")</f>
        <v>#VALUE!</v>
      </c>
      <c r="M86" s="91" t="e">
        <f aca="false">IF(LEN(VLOOKUP($A86,#REF!,7,FALSE())),UPPER(RIGHT(VLOOKUP($A86,#REF!,7,FALSE()), 1)),"")</f>
        <v>#VALUE!</v>
      </c>
      <c r="N86" s="86" t="s">
        <v>270</v>
      </c>
      <c r="O86" s="86" t="s">
        <v>271</v>
      </c>
      <c r="P86" s="86" t="s">
        <v>272</v>
      </c>
      <c r="Q86" s="86" t="s">
        <v>273</v>
      </c>
      <c r="R86" s="86" t="s">
        <v>270</v>
      </c>
      <c r="S86" s="100" t="e">
        <f aca="false">HLOOKUP("Device Tree Pin Name",#REF!,MATCH($A86,#REF!,0),FALSE())</f>
        <v>#VALUE!</v>
      </c>
      <c r="T86" s="95" t="e">
        <f aca="false">HLOOKUP("power rail",#REF!,MATCH($A86,#REF!,0),FALSE())</f>
        <v>#VALUE!</v>
      </c>
      <c r="U86" s="96" t="e">
        <f aca="false">HLOOKUP("Wake Capable",#REF!,MATCH($A86,#REF!,0),FALSE())</f>
        <v>#VALUE!</v>
      </c>
      <c r="V86" s="96" t="e">
        <f aca="false">HLOOKUP("Strap",#REF!,MATCH($A86,#REF!,0),FALSE())</f>
        <v>#VALUE!</v>
      </c>
      <c r="W86" s="96" t="e">
        <f aca="false">HLOOKUP("GTE",#REF!,MATCH($A86,#REF!,0),FALSE())</f>
        <v>#VALUE!</v>
      </c>
      <c r="X86" s="96" t="e">
        <f aca="false">HLOOKUP("DPD_Control",#REF!,MATCH($A86,#REF!,0),FALSE())</f>
        <v>#VALUE!</v>
      </c>
      <c r="Y86" s="96" t="e">
        <f aca="false">HLOOKUP("DPD_Group",#REF!,MATCH($A86,#REF!,0),FALSE())</f>
        <v>#VALUE!</v>
      </c>
      <c r="Z86" s="95" t="e">
        <f aca="false">HLOOKUP("Pad Category",#REF!,MATCH($A86,#REF!,0),FALSE())</f>
        <v>#VALUE!</v>
      </c>
      <c r="AA86" s="95" t="e">
        <f aca="false">HLOOKUP("Pad type",#REF!,MATCH($A86,#REF!,0),FALSE())</f>
        <v>#VALUE!</v>
      </c>
      <c r="AB86" s="95" t="e">
        <f aca="false">HLOOKUP("Pull Strength",#REF!,MATCH($A86,#REF!,0),FALSE())</f>
        <v>#VALUE!</v>
      </c>
      <c r="AC86" s="95" t="e">
        <f aca="false">HLOOKUP("POR Pin State",#REF!,MATCH($A86,#REF!,0),FALSE())</f>
        <v>#VALUE!</v>
      </c>
      <c r="AD86" s="95" t="str">
        <f aca="false">IF(OR($AQ86="",$AQ86=$C86),$R86,IF($AQ86=$D86,SUBSTITUTE(SUBSTITUTE($AQ86,"GPIO3_","GPIO_"),".0",""),IF($AQ86=$E86,$N86,IF($AQ86=$F86,$O86,IF($AQ86=$G86,$P86,IF($AQ86=$H86,$Q86,"INVALID"))))))</f>
        <v>I2C3</v>
      </c>
      <c r="AE86" s="97"/>
      <c r="AF86" s="98" t="str">
        <f aca="false">IF(AND(OR($AS86="Int PU",$AS86="Int PD"),OR(AND($AZ86&lt;&gt;"",$AZ86&lt;&gt;"0"),AND($BA86&lt;&gt;"",$BA86&lt;&gt;"0"))),"INVALID",IF(OR($AQ86=$C86,$AS86="Int PD"),"PULL_DOWN",IF(OR($AS86="Int PU",AND($AE86="YES",OR($AZ86="",$AZ86="0"),OR($BA86="",$BA86="0"),OR($AR86="Input",$AR86="Bidirectional"))),"PULL_UP","NORMAL")))</f>
        <v>PULL_DOWN</v>
      </c>
      <c r="AG86" s="98" t="e">
        <f aca="false">IF($AU86="Input", "TRISTATE", IF($AV86="Z","TRISTATE",IF($AT86=$F86,"TRISTATE","NORMAL")))</f>
        <v>#VALUE!</v>
      </c>
      <c r="AH86" s="98" t="e">
        <f aca="false">IF(OR($AT86=$F86,$AU86="Output"),"DISABLE","ENABLE")</f>
        <v>#VALUE!</v>
      </c>
      <c r="AI86" s="112" t="e">
        <f aca="false">IF($AT86&lt;&gt;$G86,"N/A",IF($AV86="Drive 1", "1", IF($AV86="Drive 0", "0", "")))</f>
        <v>#VALUE!</v>
      </c>
      <c r="AJ86" s="99" t="b">
        <f aca="false">TRUE()</f>
        <v>1</v>
      </c>
      <c r="AK86" s="99" t="b">
        <f aca="false">TRUE()</f>
        <v>1</v>
      </c>
      <c r="AL86" s="99" t="b">
        <f aca="false">TRUE()</f>
        <v>1</v>
      </c>
      <c r="AM86" s="99" t="b">
        <f aca="false">TRUE()</f>
        <v>1</v>
      </c>
      <c r="AN86" s="99" t="b">
        <f aca="false">TRUE()</f>
        <v>1</v>
      </c>
      <c r="AO86" s="99" t="b">
        <f aca="false">TRUE()</f>
        <v>1</v>
      </c>
      <c r="AP86" s="100" t="str">
        <f aca="false">IF(AND($AJ86:$AO86), "VALID", "INVALID")</f>
        <v>VALID</v>
      </c>
      <c r="AQ86" s="101" t="s">
        <v>274</v>
      </c>
      <c r="AR86" s="102" t="s">
        <v>79</v>
      </c>
      <c r="AS86" s="103"/>
      <c r="AT86" s="104"/>
      <c r="AU86" s="104"/>
      <c r="AV86" s="104"/>
      <c r="AW86" s="110" t="s">
        <v>85</v>
      </c>
      <c r="AX86" s="103" t="s">
        <v>85</v>
      </c>
      <c r="AY86" s="104"/>
      <c r="AZ86" s="103"/>
      <c r="BA86" s="103"/>
      <c r="BB86" s="105"/>
      <c r="BC86" s="104"/>
      <c r="BD86" s="106"/>
      <c r="BE86" s="111"/>
      <c r="BF86" s="108" t="e">
        <f aca="false">VLOOKUP($A86,#REF!, 34, FALSE())</f>
        <v>#VALUE!</v>
      </c>
      <c r="BG86" s="108" t="e">
        <f aca="false">VLOOKUP($A86,#REF!, 22, FALSE())</f>
        <v>#VALUE!</v>
      </c>
      <c r="BH86" s="109"/>
    </row>
    <row r="87" customFormat="false" ht="12.75" hidden="false" customHeight="true" outlineLevel="0" collapsed="false">
      <c r="A87" s="86" t="s">
        <v>275</v>
      </c>
      <c r="B87" s="86" t="e">
        <f aca="false">VLOOKUP($A87,#REF!, 34, FALSE())</f>
        <v>#VALUE!</v>
      </c>
      <c r="C87" s="87" t="str">
        <f aca="false">CONCATENATE("unused_",A87)</f>
        <v>unused_CAM_I2C_SDA</v>
      </c>
      <c r="D87" s="88" t="e">
        <f aca="false">IF(LEN(VLOOKUP($A87,#REF!,8,FALSE())),LEFT(VLOOKUP($A87,#REF!,8,FALSE()),LEN(VLOOKUP($A87,#REF!,8,FALSE()))-2),"")</f>
        <v>#VALUE!</v>
      </c>
      <c r="E87" s="89" t="e">
        <f aca="false">IF(LEN(VLOOKUP($A87,#REF!,4,FALSE())),IF(INDEX(#REF!,MATCH($A87,#REF!,0),1),LEFT(VLOOKUP($A87,#REF!,4,FALSE()),LEN(VLOOKUP($A87,#REF!,4,FALSE()))-2),CONCATENATE(LEFT(VLOOKUP($A87,#REF!,4,FALSE()),LEN(VLOOKUP($A87,#REF!,4,FALSE()))-2),"*")),"")</f>
        <v>#VALUE!</v>
      </c>
      <c r="F87" s="90" t="e">
        <f aca="false">IF(LEN(VLOOKUP($A87,#REF!,5,FALSE())),IF(INDEX(#REF!,MATCH($A87,#REF!,0),2),LEFT(VLOOKUP($A87,#REF!,5,FALSE()),LEN(VLOOKUP($A87,#REF!,5,FALSE()))-2),CONCATENATE(LEFT(VLOOKUP($A87,#REF!,5,FALSE()),LEN(VLOOKUP($A87,#REF!,5,FALSE()))-2),"*")),"")</f>
        <v>#VALUE!</v>
      </c>
      <c r="G87" s="90" t="e">
        <f aca="false">IF(LEN(VLOOKUP($A87,#REF!,6,FALSE())),IF(INDEX(#REF!,MATCH($A87,#REF!,0),3),LEFT(VLOOKUP($A87,#REF!,6,FALSE()),LEN(VLOOKUP($A87,#REF!,6,FALSE()))-2),CONCATENATE(LEFT(VLOOKUP($A87,#REF!,6,FALSE()),LEN(VLOOKUP($A87,#REF!,6,FALSE()))-2),"*")),"")</f>
        <v>#VALUE!</v>
      </c>
      <c r="H87" s="91" t="e">
        <f aca="false">IF(LEN(VLOOKUP($A87,#REF!,7,FALSE())),IF(INDEX(#REF!,MATCH($A87,#REF!,0),4),LEFT(VLOOKUP($A87,#REF!,7,FALSE()),LEN(VLOOKUP($A87,#REF!,7,FALSE()))-2),CONCATENATE(LEFT(VLOOKUP($A87,#REF!,7,FALSE()),LEN(VLOOKUP($A87,#REF!,7,FALSE()))-2),"*")),"")</f>
        <v>#VALUE!</v>
      </c>
      <c r="I87" s="92" t="e">
        <f aca="false">IF(LEN(VLOOKUP($A87,#REF!,8,FALSE())),UPPER(RIGHT(VLOOKUP($A87,#REF!,8,FALSE()), 1)),"")</f>
        <v>#VALUE!</v>
      </c>
      <c r="J87" s="90" t="e">
        <f aca="false">IF(LEN(VLOOKUP($A87,#REF!,4,FALSE())),UPPER(RIGHT(VLOOKUP($A87,#REF!,4,FALSE()), 1)),"")</f>
        <v>#VALUE!</v>
      </c>
      <c r="K87" s="90" t="e">
        <f aca="false">IF(LEN(VLOOKUP($A87,#REF!,5,FALSE())),UPPER(RIGHT(VLOOKUP($A87,#REF!,5,FALSE()), 1)),"")</f>
        <v>#VALUE!</v>
      </c>
      <c r="L87" s="90" t="e">
        <f aca="false">IF(LEN(VLOOKUP($A87,#REF!,6,FALSE())),UPPER(RIGHT(VLOOKUP($A87,#REF!,6,FALSE()), 1)),"")</f>
        <v>#VALUE!</v>
      </c>
      <c r="M87" s="91" t="e">
        <f aca="false">IF(LEN(VLOOKUP($A87,#REF!,7,FALSE())),UPPER(RIGHT(VLOOKUP($A87,#REF!,7,FALSE()), 1)),"")</f>
        <v>#VALUE!</v>
      </c>
      <c r="N87" s="86" t="s">
        <v>270</v>
      </c>
      <c r="O87" s="86" t="s">
        <v>271</v>
      </c>
      <c r="P87" s="86" t="s">
        <v>104</v>
      </c>
      <c r="Q87" s="86" t="s">
        <v>273</v>
      </c>
      <c r="R87" s="86" t="s">
        <v>104</v>
      </c>
      <c r="S87" s="100" t="e">
        <f aca="false">HLOOKUP("Device Tree Pin Name",#REF!,MATCH($A87,#REF!,0),FALSE())</f>
        <v>#VALUE!</v>
      </c>
      <c r="T87" s="95" t="e">
        <f aca="false">HLOOKUP("power rail",#REF!,MATCH($A87,#REF!,0),FALSE())</f>
        <v>#VALUE!</v>
      </c>
      <c r="U87" s="96" t="e">
        <f aca="false">HLOOKUP("Wake Capable",#REF!,MATCH($A87,#REF!,0),FALSE())</f>
        <v>#VALUE!</v>
      </c>
      <c r="V87" s="96" t="e">
        <f aca="false">HLOOKUP("Strap",#REF!,MATCH($A87,#REF!,0),FALSE())</f>
        <v>#VALUE!</v>
      </c>
      <c r="W87" s="96" t="e">
        <f aca="false">HLOOKUP("GTE",#REF!,MATCH($A87,#REF!,0),FALSE())</f>
        <v>#VALUE!</v>
      </c>
      <c r="X87" s="96" t="e">
        <f aca="false">HLOOKUP("DPD_Control",#REF!,MATCH($A87,#REF!,0),FALSE())</f>
        <v>#VALUE!</v>
      </c>
      <c r="Y87" s="96" t="e">
        <f aca="false">HLOOKUP("DPD_Group",#REF!,MATCH($A87,#REF!,0),FALSE())</f>
        <v>#VALUE!</v>
      </c>
      <c r="Z87" s="95" t="e">
        <f aca="false">HLOOKUP("Pad Category",#REF!,MATCH($A87,#REF!,0),FALSE())</f>
        <v>#VALUE!</v>
      </c>
      <c r="AA87" s="95" t="e">
        <f aca="false">HLOOKUP("Pad type",#REF!,MATCH($A87,#REF!,0),FALSE())</f>
        <v>#VALUE!</v>
      </c>
      <c r="AB87" s="95" t="e">
        <f aca="false">HLOOKUP("Pull Strength",#REF!,MATCH($A87,#REF!,0),FALSE())</f>
        <v>#VALUE!</v>
      </c>
      <c r="AC87" s="95" t="e">
        <f aca="false">HLOOKUP("POR Pin State",#REF!,MATCH($A87,#REF!,0),FALSE())</f>
        <v>#VALUE!</v>
      </c>
      <c r="AD87" s="95" t="str">
        <f aca="false">IF(OR($AQ87="",$AQ87=$C87),$R87,IF($AQ87=$D87,SUBSTITUTE(SUBSTITUTE($AQ87,"GPIO3_","GPIO_"),".0",""),IF($AQ87=$E87,$N87,IF($AQ87=$F87,$O87,IF($AQ87=$G87,$P87,IF($AQ87=$H87,$Q87,"INVALID"))))))</f>
        <v>RSVD2</v>
      </c>
      <c r="AE87" s="97"/>
      <c r="AF87" s="98" t="str">
        <f aca="false">IF(AND(OR($AS87="Int PU",$AS87="Int PD"),OR(AND($AZ87&lt;&gt;"",$AZ87&lt;&gt;"0"),AND($BA87&lt;&gt;"",$BA87&lt;&gt;"0"))),"INVALID",IF(OR($AQ87=$C87,$AS87="Int PD"),"PULL_DOWN",IF(OR($AS87="Int PU",AND($AE87="YES",OR($AZ87="",$AZ87="0"),OR($BA87="",$BA87="0"),OR($AR87="Input",$AR87="Bidirectional"))),"PULL_UP","NORMAL")))</f>
        <v>PULL_DOWN</v>
      </c>
      <c r="AG87" s="98" t="e">
        <f aca="false">IF($AU87="Input", "TRISTATE", IF($AV87="Z","TRISTATE",IF($AT87=$F87,"TRISTATE","NORMAL")))</f>
        <v>#VALUE!</v>
      </c>
      <c r="AH87" s="98" t="e">
        <f aca="false">IF(OR($AT87=$F87,$AU87="Output"),"DISABLE","ENABLE")</f>
        <v>#VALUE!</v>
      </c>
      <c r="AI87" s="112" t="e">
        <f aca="false">IF($AT87&lt;&gt;$G87,"N/A",IF($AV87="Drive 1", "1", IF($AV87="Drive 0", "0", "")))</f>
        <v>#VALUE!</v>
      </c>
      <c r="AJ87" s="99" t="b">
        <f aca="false">TRUE()</f>
        <v>1</v>
      </c>
      <c r="AK87" s="99" t="b">
        <f aca="false">TRUE()</f>
        <v>1</v>
      </c>
      <c r="AL87" s="99" t="b">
        <f aca="false">TRUE()</f>
        <v>1</v>
      </c>
      <c r="AM87" s="99" t="b">
        <f aca="false">TRUE()</f>
        <v>1</v>
      </c>
      <c r="AN87" s="99" t="b">
        <f aca="false">TRUE()</f>
        <v>1</v>
      </c>
      <c r="AO87" s="99" t="b">
        <f aca="false">TRUE()</f>
        <v>1</v>
      </c>
      <c r="AP87" s="100" t="str">
        <f aca="false">IF(AND($AJ87:$AO87), "VALID", "INVALID")</f>
        <v>VALID</v>
      </c>
      <c r="AQ87" s="101" t="s">
        <v>276</v>
      </c>
      <c r="AR87" s="102" t="s">
        <v>79</v>
      </c>
      <c r="AS87" s="103"/>
      <c r="AT87" s="104"/>
      <c r="AU87" s="104"/>
      <c r="AV87" s="104"/>
      <c r="AW87" s="110" t="s">
        <v>85</v>
      </c>
      <c r="AX87" s="103" t="s">
        <v>85</v>
      </c>
      <c r="AY87" s="104"/>
      <c r="AZ87" s="103"/>
      <c r="BA87" s="103"/>
      <c r="BB87" s="105"/>
      <c r="BC87" s="104"/>
      <c r="BD87" s="106"/>
      <c r="BE87" s="111"/>
      <c r="BF87" s="108" t="e">
        <f aca="false">VLOOKUP($A87,#REF!, 34, FALSE())</f>
        <v>#VALUE!</v>
      </c>
      <c r="BG87" s="108" t="e">
        <f aca="false">VLOOKUP($A87,#REF!, 22, FALSE())</f>
        <v>#VALUE!</v>
      </c>
      <c r="BH87" s="109"/>
    </row>
    <row r="88" customFormat="false" ht="12.75" hidden="false" customHeight="true" outlineLevel="0" collapsed="false">
      <c r="A88" s="86" t="s">
        <v>277</v>
      </c>
      <c r="B88" s="86" t="e">
        <f aca="false">VLOOKUP($A88,#REF!, 34, FALSE())</f>
        <v>#VALUE!</v>
      </c>
      <c r="C88" s="87" t="str">
        <f aca="false">CONCATENATE("unused_",A88)</f>
        <v>unused_SOC_GPIO23</v>
      </c>
      <c r="D88" s="88" t="e">
        <f aca="false">IF(LEN(VLOOKUP($A88,#REF!,8,FALSE())),LEFT(VLOOKUP($A88,#REF!,8,FALSE()),LEN(VLOOKUP($A88,#REF!,8,FALSE()))-2),"")</f>
        <v>#VALUE!</v>
      </c>
      <c r="E88" s="89" t="e">
        <f aca="false">IF(LEN(VLOOKUP($A88,#REF!,4,FALSE())),IF(INDEX(#REF!,MATCH($A88,#REF!,0),1),LEFT(VLOOKUP($A88,#REF!,4,FALSE()),LEN(VLOOKUP($A88,#REF!,4,FALSE()))-2),CONCATENATE(LEFT(VLOOKUP($A88,#REF!,4,FALSE()),LEN(VLOOKUP($A88,#REF!,4,FALSE()))-2),"*")),"")</f>
        <v>#VALUE!</v>
      </c>
      <c r="F88" s="90" t="e">
        <f aca="false">IF(LEN(VLOOKUP($A88,#REF!,5,FALSE())),IF(INDEX(#REF!,MATCH($A88,#REF!,0),2),LEFT(VLOOKUP($A88,#REF!,5,FALSE()),LEN(VLOOKUP($A88,#REF!,5,FALSE()))-2),CONCATENATE(LEFT(VLOOKUP($A88,#REF!,5,FALSE()),LEN(VLOOKUP($A88,#REF!,5,FALSE()))-2),"*")),"")</f>
        <v>#VALUE!</v>
      </c>
      <c r="G88" s="90" t="e">
        <f aca="false">IF(LEN(VLOOKUP($A88,#REF!,6,FALSE())),IF(INDEX(#REF!,MATCH($A88,#REF!,0),3),LEFT(VLOOKUP($A88,#REF!,6,FALSE()),LEN(VLOOKUP($A88,#REF!,6,FALSE()))-2),CONCATENATE(LEFT(VLOOKUP($A88,#REF!,6,FALSE()),LEN(VLOOKUP($A88,#REF!,6,FALSE()))-2),"*")),"")</f>
        <v>#VALUE!</v>
      </c>
      <c r="H88" s="91" t="e">
        <f aca="false">IF(LEN(VLOOKUP($A88,#REF!,7,FALSE())),IF(INDEX(#REF!,MATCH($A88,#REF!,0),4),LEFT(VLOOKUP($A88,#REF!,7,FALSE()),LEN(VLOOKUP($A88,#REF!,7,FALSE()))-2),CONCATENATE(LEFT(VLOOKUP($A88,#REF!,7,FALSE()),LEN(VLOOKUP($A88,#REF!,7,FALSE()))-2),"*")),"")</f>
        <v>#VALUE!</v>
      </c>
      <c r="I88" s="92" t="e">
        <f aca="false">IF(LEN(VLOOKUP($A88,#REF!,8,FALSE())),UPPER(RIGHT(VLOOKUP($A88,#REF!,8,FALSE()), 1)),"")</f>
        <v>#VALUE!</v>
      </c>
      <c r="J88" s="90" t="e">
        <f aca="false">IF(LEN(VLOOKUP($A88,#REF!,4,FALSE())),UPPER(RIGHT(VLOOKUP($A88,#REF!,4,FALSE()), 1)),"")</f>
        <v>#VALUE!</v>
      </c>
      <c r="K88" s="90" t="e">
        <f aca="false">IF(LEN(VLOOKUP($A88,#REF!,5,FALSE())),UPPER(RIGHT(VLOOKUP($A88,#REF!,5,FALSE()), 1)),"")</f>
        <v>#VALUE!</v>
      </c>
      <c r="L88" s="90" t="e">
        <f aca="false">IF(LEN(VLOOKUP($A88,#REF!,6,FALSE())),UPPER(RIGHT(VLOOKUP($A88,#REF!,6,FALSE()), 1)),"")</f>
        <v>#VALUE!</v>
      </c>
      <c r="M88" s="91" t="e">
        <f aca="false">IF(LEN(VLOOKUP($A88,#REF!,7,FALSE())),UPPER(RIGHT(VLOOKUP($A88,#REF!,7,FALSE()), 1)),"")</f>
        <v>#VALUE!</v>
      </c>
      <c r="N88" s="86" t="s">
        <v>271</v>
      </c>
      <c r="O88" s="86" t="s">
        <v>272</v>
      </c>
      <c r="P88" s="86" t="s">
        <v>273</v>
      </c>
      <c r="Q88" s="86" t="s">
        <v>278</v>
      </c>
      <c r="R88" s="86" t="s">
        <v>271</v>
      </c>
      <c r="S88" s="100" t="e">
        <f aca="false">HLOOKUP("Device Tree Pin Name",#REF!,MATCH($A88,#REF!,0),FALSE())</f>
        <v>#VALUE!</v>
      </c>
      <c r="T88" s="95" t="e">
        <f aca="false">HLOOKUP("power rail",#REF!,MATCH($A88,#REF!,0),FALSE())</f>
        <v>#VALUE!</v>
      </c>
      <c r="U88" s="96" t="e">
        <f aca="false">HLOOKUP("Wake Capable",#REF!,MATCH($A88,#REF!,0),FALSE())</f>
        <v>#VALUE!</v>
      </c>
      <c r="V88" s="96" t="e">
        <f aca="false">HLOOKUP("Strap",#REF!,MATCH($A88,#REF!,0),FALSE())</f>
        <v>#VALUE!</v>
      </c>
      <c r="W88" s="96" t="e">
        <f aca="false">HLOOKUP("GTE",#REF!,MATCH($A88,#REF!,0),FALSE())</f>
        <v>#VALUE!</v>
      </c>
      <c r="X88" s="96" t="e">
        <f aca="false">HLOOKUP("DPD_Control",#REF!,MATCH($A88,#REF!,0),FALSE())</f>
        <v>#VALUE!</v>
      </c>
      <c r="Y88" s="96" t="e">
        <f aca="false">HLOOKUP("DPD_Group",#REF!,MATCH($A88,#REF!,0),FALSE())</f>
        <v>#VALUE!</v>
      </c>
      <c r="Z88" s="95" t="e">
        <f aca="false">HLOOKUP("Pad Category",#REF!,MATCH($A88,#REF!,0),FALSE())</f>
        <v>#VALUE!</v>
      </c>
      <c r="AA88" s="95" t="e">
        <f aca="false">HLOOKUP("Pad type",#REF!,MATCH($A88,#REF!,0),FALSE())</f>
        <v>#VALUE!</v>
      </c>
      <c r="AB88" s="95" t="e">
        <f aca="false">HLOOKUP("Pull Strength",#REF!,MATCH($A88,#REF!,0),FALSE())</f>
        <v>#VALUE!</v>
      </c>
      <c r="AC88" s="95" t="e">
        <f aca="false">HLOOKUP("POR Pin State",#REF!,MATCH($A88,#REF!,0),FALSE())</f>
        <v>#VALUE!</v>
      </c>
      <c r="AD88" s="95" t="str">
        <f aca="false">IF(OR($AQ88="",$AQ88=$C88),$R88,IF($AQ88=$D88,SUBSTITUTE(SUBSTITUTE($AQ88,"GPIO3_","GPIO_"),".0",""),IF($AQ88=$E88,$N88,IF($AQ88=$F88,$O88,IF($AQ88=$G88,$P88,IF($AQ88=$H88,$Q88,"INVALID"))))))</f>
        <v>VI0</v>
      </c>
      <c r="AE88" s="97"/>
      <c r="AF88" s="98" t="str">
        <f aca="false">IF(AND(OR($AS88="Int PU",$AS88="Int PD"),OR(AND($AZ88&lt;&gt;"",$AZ88&lt;&gt;"0"),AND($BA88&lt;&gt;"",$BA88&lt;&gt;"0"))),"INVALID",IF(OR($AQ88=$C88,$AS88="Int PD"),"PULL_DOWN",IF(OR($AS88="Int PU",AND($AE88="YES",OR($AZ88="",$AZ88="0"),OR($BA88="",$BA88="0"),OR($AR88="Input",$AR88="Bidirectional"))),"PULL_UP","NORMAL")))</f>
        <v>PULL_DOWN</v>
      </c>
      <c r="AG88" s="98" t="e">
        <f aca="false">IF($AU88="Input", "TRISTATE", IF($AV88="Z","TRISTATE",IF($AT88=$F88,"TRISTATE","NORMAL")))</f>
        <v>#VALUE!</v>
      </c>
      <c r="AH88" s="98" t="e">
        <f aca="false">IF(OR($AT88=$F88,$AU88="Output"),"DISABLE","ENABLE")</f>
        <v>#VALUE!</v>
      </c>
      <c r="AI88" s="112" t="e">
        <f aca="false">IF($AT88&lt;&gt;$G88,"N/A",IF($AV88="Drive 1", "1", IF($AV88="Drive 0", "0", "")))</f>
        <v>#VALUE!</v>
      </c>
      <c r="AJ88" s="99" t="b">
        <f aca="false">TRUE()</f>
        <v>1</v>
      </c>
      <c r="AK88" s="99" t="b">
        <f aca="false">TRUE()</f>
        <v>1</v>
      </c>
      <c r="AL88" s="99" t="b">
        <f aca="false">TRUE()</f>
        <v>1</v>
      </c>
      <c r="AM88" s="99" t="b">
        <f aca="false">TRUE()</f>
        <v>1</v>
      </c>
      <c r="AN88" s="99" t="b">
        <f aca="false">TRUE()</f>
        <v>1</v>
      </c>
      <c r="AO88" s="99" t="b">
        <f aca="false">TRUE()</f>
        <v>1</v>
      </c>
      <c r="AP88" s="100" t="str">
        <f aca="false">IF(AND($AJ88:$AO88), "VALID", "INVALID")</f>
        <v>VALID</v>
      </c>
      <c r="AQ88" s="101" t="s">
        <v>279</v>
      </c>
      <c r="AR88" s="102" t="s">
        <v>79</v>
      </c>
      <c r="AS88" s="103"/>
      <c r="AT88" s="104"/>
      <c r="AU88" s="104"/>
      <c r="AV88" s="104"/>
      <c r="AW88" s="110" t="s">
        <v>85</v>
      </c>
      <c r="AX88" s="103" t="s">
        <v>85</v>
      </c>
      <c r="AY88" s="104"/>
      <c r="AZ88" s="103"/>
      <c r="BA88" s="103"/>
      <c r="BB88" s="105"/>
      <c r="BC88" s="104"/>
      <c r="BD88" s="106"/>
      <c r="BE88" s="111"/>
      <c r="BF88" s="108" t="e">
        <f aca="false">VLOOKUP($A88,#REF!, 34, FALSE())</f>
        <v>#VALUE!</v>
      </c>
      <c r="BG88" s="108" t="e">
        <f aca="false">VLOOKUP($A88,#REF!, 22, FALSE())</f>
        <v>#VALUE!</v>
      </c>
      <c r="BH88" s="109"/>
    </row>
    <row r="89" customFormat="false" ht="12.75" hidden="false" customHeight="true" outlineLevel="0" collapsed="false">
      <c r="A89" s="86" t="s">
        <v>280</v>
      </c>
      <c r="B89" s="86" t="e">
        <f aca="false">VLOOKUP($A89,#REF!, 34, FALSE())</f>
        <v>#VALUE!</v>
      </c>
      <c r="C89" s="87" t="str">
        <f aca="false">CONCATENATE("unused_",A89)</f>
        <v>unused_SOC_GPIO24</v>
      </c>
      <c r="D89" s="88" t="e">
        <f aca="false">IF(LEN(VLOOKUP($A89,#REF!,8,FALSE())),LEFT(VLOOKUP($A89,#REF!,8,FALSE()),LEN(VLOOKUP($A89,#REF!,8,FALSE()))-2),"")</f>
        <v>#VALUE!</v>
      </c>
      <c r="E89" s="89" t="e">
        <f aca="false">IF(LEN(VLOOKUP($A89,#REF!,4,FALSE())),IF(INDEX(#REF!,MATCH($A89,#REF!,0),1),LEFT(VLOOKUP($A89,#REF!,4,FALSE()),LEN(VLOOKUP($A89,#REF!,4,FALSE()))-2),CONCATENATE(LEFT(VLOOKUP($A89,#REF!,4,FALSE()),LEN(VLOOKUP($A89,#REF!,4,FALSE()))-2),"*")),"")</f>
        <v>#VALUE!</v>
      </c>
      <c r="F89" s="90" t="e">
        <f aca="false">IF(LEN(VLOOKUP($A89,#REF!,5,FALSE())),IF(INDEX(#REF!,MATCH($A89,#REF!,0),2),LEFT(VLOOKUP($A89,#REF!,5,FALSE()),LEN(VLOOKUP($A89,#REF!,5,FALSE()))-2),CONCATENATE(LEFT(VLOOKUP($A89,#REF!,5,FALSE()),LEN(VLOOKUP($A89,#REF!,5,FALSE()))-2),"*")),"")</f>
        <v>#VALUE!</v>
      </c>
      <c r="G89" s="90" t="e">
        <f aca="false">IF(LEN(VLOOKUP($A89,#REF!,6,FALSE())),IF(INDEX(#REF!,MATCH($A89,#REF!,0),3),LEFT(VLOOKUP($A89,#REF!,6,FALSE()),LEN(VLOOKUP($A89,#REF!,6,FALSE()))-2),CONCATENATE(LEFT(VLOOKUP($A89,#REF!,6,FALSE()),LEN(VLOOKUP($A89,#REF!,6,FALSE()))-2),"*")),"")</f>
        <v>#VALUE!</v>
      </c>
      <c r="H89" s="91" t="e">
        <f aca="false">IF(LEN(VLOOKUP($A89,#REF!,7,FALSE())),IF(INDEX(#REF!,MATCH($A89,#REF!,0),4),LEFT(VLOOKUP($A89,#REF!,7,FALSE()),LEN(VLOOKUP($A89,#REF!,7,FALSE()))-2),CONCATENATE(LEFT(VLOOKUP($A89,#REF!,7,FALSE()),LEN(VLOOKUP($A89,#REF!,7,FALSE()))-2),"*")),"")</f>
        <v>#VALUE!</v>
      </c>
      <c r="I89" s="92" t="e">
        <f aca="false">IF(LEN(VLOOKUP($A89,#REF!,8,FALSE())),UPPER(RIGHT(VLOOKUP($A89,#REF!,8,FALSE()), 1)),"")</f>
        <v>#VALUE!</v>
      </c>
      <c r="J89" s="90" t="e">
        <f aca="false">IF(LEN(VLOOKUP($A89,#REF!,4,FALSE())),UPPER(RIGHT(VLOOKUP($A89,#REF!,4,FALSE()), 1)),"")</f>
        <v>#VALUE!</v>
      </c>
      <c r="K89" s="90" t="e">
        <f aca="false">IF(LEN(VLOOKUP($A89,#REF!,5,FALSE())),UPPER(RIGHT(VLOOKUP($A89,#REF!,5,FALSE()), 1)),"")</f>
        <v>#VALUE!</v>
      </c>
      <c r="L89" s="90" t="e">
        <f aca="false">IF(LEN(VLOOKUP($A89,#REF!,6,FALSE())),UPPER(RIGHT(VLOOKUP($A89,#REF!,6,FALSE()), 1)),"")</f>
        <v>#VALUE!</v>
      </c>
      <c r="M89" s="91" t="e">
        <f aca="false">IF(LEN(VLOOKUP($A89,#REF!,7,FALSE())),UPPER(RIGHT(VLOOKUP($A89,#REF!,7,FALSE()), 1)),"")</f>
        <v>#VALUE!</v>
      </c>
      <c r="N89" s="86" t="s">
        <v>271</v>
      </c>
      <c r="O89" s="86" t="s">
        <v>91</v>
      </c>
      <c r="P89" s="86" t="s">
        <v>273</v>
      </c>
      <c r="Q89" s="86" t="s">
        <v>278</v>
      </c>
      <c r="R89" s="86" t="s">
        <v>271</v>
      </c>
      <c r="S89" s="100" t="e">
        <f aca="false">HLOOKUP("Device Tree Pin Name",#REF!,MATCH($A89,#REF!,0),FALSE())</f>
        <v>#VALUE!</v>
      </c>
      <c r="T89" s="95" t="e">
        <f aca="false">HLOOKUP("power rail",#REF!,MATCH($A89,#REF!,0),FALSE())</f>
        <v>#VALUE!</v>
      </c>
      <c r="U89" s="96" t="e">
        <f aca="false">HLOOKUP("Wake Capable",#REF!,MATCH($A89,#REF!,0),FALSE())</f>
        <v>#VALUE!</v>
      </c>
      <c r="V89" s="96" t="e">
        <f aca="false">HLOOKUP("Strap",#REF!,MATCH($A89,#REF!,0),FALSE())</f>
        <v>#VALUE!</v>
      </c>
      <c r="W89" s="96" t="e">
        <f aca="false">HLOOKUP("GTE",#REF!,MATCH($A89,#REF!,0),FALSE())</f>
        <v>#VALUE!</v>
      </c>
      <c r="X89" s="96" t="e">
        <f aca="false">HLOOKUP("DPD_Control",#REF!,MATCH($A89,#REF!,0),FALSE())</f>
        <v>#VALUE!</v>
      </c>
      <c r="Y89" s="96" t="e">
        <f aca="false">HLOOKUP("DPD_Group",#REF!,MATCH($A89,#REF!,0),FALSE())</f>
        <v>#VALUE!</v>
      </c>
      <c r="Z89" s="95" t="e">
        <f aca="false">HLOOKUP("Pad Category",#REF!,MATCH($A89,#REF!,0),FALSE())</f>
        <v>#VALUE!</v>
      </c>
      <c r="AA89" s="95" t="e">
        <f aca="false">HLOOKUP("Pad type",#REF!,MATCH($A89,#REF!,0),FALSE())</f>
        <v>#VALUE!</v>
      </c>
      <c r="AB89" s="95" t="e">
        <f aca="false">HLOOKUP("Pull Strength",#REF!,MATCH($A89,#REF!,0),FALSE())</f>
        <v>#VALUE!</v>
      </c>
      <c r="AC89" s="95" t="e">
        <f aca="false">HLOOKUP("POR Pin State",#REF!,MATCH($A89,#REF!,0),FALSE())</f>
        <v>#VALUE!</v>
      </c>
      <c r="AD89" s="95" t="str">
        <f aca="false">IF(OR($AQ89="",$AQ89=$C89),$R89,IF($AQ89=$D89,SUBSTITUTE(SUBSTITUTE($AQ89,"GPIO3_","GPIO_"),".0",""),IF($AQ89=$E89,$N89,IF($AQ89=$F89,$O89,IF($AQ89=$G89,$P89,IF($AQ89=$H89,$Q89,"INVALID"))))))</f>
        <v>VI0</v>
      </c>
      <c r="AE89" s="97"/>
      <c r="AF89" s="98" t="str">
        <f aca="false">IF(AND(OR($AS89="Int PU",$AS89="Int PD"),OR(AND($AZ89&lt;&gt;"",$AZ89&lt;&gt;"0"),AND($BA89&lt;&gt;"",$BA89&lt;&gt;"0"))),"INVALID",IF(OR($AQ89=$C89,$AS89="Int PD"),"PULL_DOWN",IF(OR($AS89="Int PU",AND($AE89="YES",OR($AZ89="",$AZ89="0"),OR($BA89="",$BA89="0"),OR($AR89="Input",$AR89="Bidirectional"))),"PULL_UP","NORMAL")))</f>
        <v>PULL_DOWN</v>
      </c>
      <c r="AG89" s="98" t="e">
        <f aca="false">IF($AU89="Input", "TRISTATE", IF($AV89="Z","TRISTATE",IF($AT89=$F89,"TRISTATE","NORMAL")))</f>
        <v>#VALUE!</v>
      </c>
      <c r="AH89" s="98" t="e">
        <f aca="false">IF(OR($AT89=$F89,$AU89="Output"),"DISABLE","ENABLE")</f>
        <v>#VALUE!</v>
      </c>
      <c r="AI89" s="112" t="e">
        <f aca="false">IF($AT89&lt;&gt;$G89,"N/A",IF($AV89="Drive 1", "1", IF($AV89="Drive 0", "0", "")))</f>
        <v>#VALUE!</v>
      </c>
      <c r="AJ89" s="99" t="b">
        <f aca="false">TRUE()</f>
        <v>1</v>
      </c>
      <c r="AK89" s="99" t="b">
        <f aca="false">TRUE()</f>
        <v>1</v>
      </c>
      <c r="AL89" s="99" t="b">
        <f aca="false">TRUE()</f>
        <v>1</v>
      </c>
      <c r="AM89" s="99" t="b">
        <f aca="false">TRUE()</f>
        <v>1</v>
      </c>
      <c r="AN89" s="99" t="b">
        <f aca="false">TRUE()</f>
        <v>1</v>
      </c>
      <c r="AO89" s="99" t="b">
        <f aca="false">TRUE()</f>
        <v>1</v>
      </c>
      <c r="AP89" s="100" t="str">
        <f aca="false">IF(AND($AJ89:$AO89), "VALID", "INVALID")</f>
        <v>VALID</v>
      </c>
      <c r="AQ89" s="101" t="s">
        <v>281</v>
      </c>
      <c r="AR89" s="102" t="s">
        <v>79</v>
      </c>
      <c r="AS89" s="103"/>
      <c r="AT89" s="104"/>
      <c r="AU89" s="104"/>
      <c r="AV89" s="104"/>
      <c r="AW89" s="110" t="s">
        <v>85</v>
      </c>
      <c r="AX89" s="103" t="s">
        <v>85</v>
      </c>
      <c r="AY89" s="104"/>
      <c r="AZ89" s="103"/>
      <c r="BA89" s="103"/>
      <c r="BB89" s="105"/>
      <c r="BC89" s="104"/>
      <c r="BD89" s="106"/>
      <c r="BE89" s="111"/>
      <c r="BF89" s="108" t="e">
        <f aca="false">VLOOKUP($A89,#REF!, 34, FALSE())</f>
        <v>#VALUE!</v>
      </c>
      <c r="BG89" s="108" t="e">
        <f aca="false">VLOOKUP($A89,#REF!, 22, FALSE())</f>
        <v>#VALUE!</v>
      </c>
      <c r="BH89" s="109"/>
    </row>
    <row r="90" customFormat="false" ht="12.75" hidden="false" customHeight="true" outlineLevel="0" collapsed="false">
      <c r="A90" s="86" t="s">
        <v>282</v>
      </c>
      <c r="B90" s="86" t="e">
        <f aca="false">VLOOKUP($A90,#REF!, 34, FALSE())</f>
        <v>#VALUE!</v>
      </c>
      <c r="C90" s="87" t="str">
        <f aca="false">CONCATENATE("unused_",A90)</f>
        <v>unused_SOC_GPIO25</v>
      </c>
      <c r="D90" s="88" t="e">
        <f aca="false">IF(LEN(VLOOKUP($A90,#REF!,8,FALSE())),LEFT(VLOOKUP($A90,#REF!,8,FALSE()),LEN(VLOOKUP($A90,#REF!,8,FALSE()))-2),"")</f>
        <v>#VALUE!</v>
      </c>
      <c r="E90" s="89" t="e">
        <f aca="false">IF(LEN(VLOOKUP($A90,#REF!,4,FALSE())),IF(INDEX(#REF!,MATCH($A90,#REF!,0),1),LEFT(VLOOKUP($A90,#REF!,4,FALSE()),LEN(VLOOKUP($A90,#REF!,4,FALSE()))-2),CONCATENATE(LEFT(VLOOKUP($A90,#REF!,4,FALSE()),LEN(VLOOKUP($A90,#REF!,4,FALSE()))-2),"*")),"")</f>
        <v>#VALUE!</v>
      </c>
      <c r="F90" s="90" t="e">
        <f aca="false">IF(LEN(VLOOKUP($A90,#REF!,5,FALSE())),IF(INDEX(#REF!,MATCH($A90,#REF!,0),2),LEFT(VLOOKUP($A90,#REF!,5,FALSE()),LEN(VLOOKUP($A90,#REF!,5,FALSE()))-2),CONCATENATE(LEFT(VLOOKUP($A90,#REF!,5,FALSE()),LEN(VLOOKUP($A90,#REF!,5,FALSE()))-2),"*")),"")</f>
        <v>#VALUE!</v>
      </c>
      <c r="G90" s="90" t="e">
        <f aca="false">IF(LEN(VLOOKUP($A90,#REF!,6,FALSE())),IF(INDEX(#REF!,MATCH($A90,#REF!,0),3),LEFT(VLOOKUP($A90,#REF!,6,FALSE()),LEN(VLOOKUP($A90,#REF!,6,FALSE()))-2),CONCATENATE(LEFT(VLOOKUP($A90,#REF!,6,FALSE()),LEN(VLOOKUP($A90,#REF!,6,FALSE()))-2),"*")),"")</f>
        <v>#VALUE!</v>
      </c>
      <c r="H90" s="91" t="e">
        <f aca="false">IF(LEN(VLOOKUP($A90,#REF!,7,FALSE())),IF(INDEX(#REF!,MATCH($A90,#REF!,0),4),LEFT(VLOOKUP($A90,#REF!,7,FALSE()),LEN(VLOOKUP($A90,#REF!,7,FALSE()))-2),CONCATENATE(LEFT(VLOOKUP($A90,#REF!,7,FALSE()),LEN(VLOOKUP($A90,#REF!,7,FALSE()))-2),"*")),"")</f>
        <v>#VALUE!</v>
      </c>
      <c r="I90" s="92" t="e">
        <f aca="false">IF(LEN(VLOOKUP($A90,#REF!,8,FALSE())),UPPER(RIGHT(VLOOKUP($A90,#REF!,8,FALSE()), 1)),"")</f>
        <v>#VALUE!</v>
      </c>
      <c r="J90" s="90" t="e">
        <f aca="false">IF(LEN(VLOOKUP($A90,#REF!,4,FALSE())),UPPER(RIGHT(VLOOKUP($A90,#REF!,4,FALSE()), 1)),"")</f>
        <v>#VALUE!</v>
      </c>
      <c r="K90" s="90" t="e">
        <f aca="false">IF(LEN(VLOOKUP($A90,#REF!,5,FALSE())),UPPER(RIGHT(VLOOKUP($A90,#REF!,5,FALSE()), 1)),"")</f>
        <v>#VALUE!</v>
      </c>
      <c r="L90" s="90" t="e">
        <f aca="false">IF(LEN(VLOOKUP($A90,#REF!,6,FALSE())),UPPER(RIGHT(VLOOKUP($A90,#REF!,6,FALSE()), 1)),"")</f>
        <v>#VALUE!</v>
      </c>
      <c r="M90" s="91" t="e">
        <f aca="false">IF(LEN(VLOOKUP($A90,#REF!,7,FALSE())),UPPER(RIGHT(VLOOKUP($A90,#REF!,7,FALSE()), 1)),"")</f>
        <v>#VALUE!</v>
      </c>
      <c r="N90" s="86" t="s">
        <v>271</v>
      </c>
      <c r="O90" s="86" t="s">
        <v>283</v>
      </c>
      <c r="P90" s="86" t="s">
        <v>273</v>
      </c>
      <c r="Q90" s="86" t="s">
        <v>284</v>
      </c>
      <c r="R90" s="86" t="s">
        <v>271</v>
      </c>
      <c r="S90" s="100" t="e">
        <f aca="false">HLOOKUP("Device Tree Pin Name",#REF!,MATCH($A90,#REF!,0),FALSE())</f>
        <v>#VALUE!</v>
      </c>
      <c r="T90" s="95" t="e">
        <f aca="false">HLOOKUP("power rail",#REF!,MATCH($A90,#REF!,0),FALSE())</f>
        <v>#VALUE!</v>
      </c>
      <c r="U90" s="96" t="e">
        <f aca="false">HLOOKUP("Wake Capable",#REF!,MATCH($A90,#REF!,0),FALSE())</f>
        <v>#VALUE!</v>
      </c>
      <c r="V90" s="96" t="e">
        <f aca="false">HLOOKUP("Strap",#REF!,MATCH($A90,#REF!,0),FALSE())</f>
        <v>#VALUE!</v>
      </c>
      <c r="W90" s="96" t="e">
        <f aca="false">HLOOKUP("GTE",#REF!,MATCH($A90,#REF!,0),FALSE())</f>
        <v>#VALUE!</v>
      </c>
      <c r="X90" s="96" t="e">
        <f aca="false">HLOOKUP("DPD_Control",#REF!,MATCH($A90,#REF!,0),FALSE())</f>
        <v>#VALUE!</v>
      </c>
      <c r="Y90" s="96" t="e">
        <f aca="false">HLOOKUP("DPD_Group",#REF!,MATCH($A90,#REF!,0),FALSE())</f>
        <v>#VALUE!</v>
      </c>
      <c r="Z90" s="95" t="e">
        <f aca="false">HLOOKUP("Pad Category",#REF!,MATCH($A90,#REF!,0),FALSE())</f>
        <v>#VALUE!</v>
      </c>
      <c r="AA90" s="95" t="e">
        <f aca="false">HLOOKUP("Pad type",#REF!,MATCH($A90,#REF!,0),FALSE())</f>
        <v>#VALUE!</v>
      </c>
      <c r="AB90" s="95" t="e">
        <f aca="false">HLOOKUP("Pull Strength",#REF!,MATCH($A90,#REF!,0),FALSE())</f>
        <v>#VALUE!</v>
      </c>
      <c r="AC90" s="95" t="e">
        <f aca="false">HLOOKUP("POR Pin State",#REF!,MATCH($A90,#REF!,0),FALSE())</f>
        <v>#VALUE!</v>
      </c>
      <c r="AD90" s="95" t="str">
        <f aca="false">IF(OR($AQ90="",$AQ90=$C90),$R90,IF($AQ90=$D90,SUBSTITUTE(SUBSTITUTE($AQ90,"GPIO3_","GPIO_"),".0",""),IF($AQ90=$E90,$N90,IF($AQ90=$F90,$O90,IF($AQ90=$G90,$P90,IF($AQ90=$H90,$Q90,"INVALID"))))))</f>
        <v>VI0</v>
      </c>
      <c r="AE90" s="97"/>
      <c r="AF90" s="98" t="str">
        <f aca="false">IF(AND(OR($AS90="Int PU",$AS90="Int PD"),OR(AND($AZ90&lt;&gt;"",$AZ90&lt;&gt;"0"),AND($BA90&lt;&gt;"",$BA90&lt;&gt;"0"))),"INVALID",IF(OR($AQ90=$C90,$AS90="Int PD"),"PULL_DOWN",IF(OR($AS90="Int PU",AND($AE90="YES",OR($AZ90="",$AZ90="0"),OR($BA90="",$BA90="0"),OR($AR90="Input",$AR90="Bidirectional"))),"PULL_UP","NORMAL")))</f>
        <v>PULL_DOWN</v>
      </c>
      <c r="AG90" s="98" t="e">
        <f aca="false">IF($AU90="Input", "TRISTATE", IF($AV90="Z","TRISTATE",IF($AT90=$F90,"TRISTATE","NORMAL")))</f>
        <v>#VALUE!</v>
      </c>
      <c r="AH90" s="98" t="e">
        <f aca="false">IF(OR($AT90=$F90,$AU90="Output"),"DISABLE","ENABLE")</f>
        <v>#VALUE!</v>
      </c>
      <c r="AI90" s="112" t="e">
        <f aca="false">IF($AT90&lt;&gt;$G90,"N/A",IF($AV90="Drive 1", "1", IF($AV90="Drive 0", "0", "")))</f>
        <v>#VALUE!</v>
      </c>
      <c r="AJ90" s="99" t="b">
        <f aca="false">TRUE()</f>
        <v>1</v>
      </c>
      <c r="AK90" s="99" t="b">
        <f aca="false">TRUE()</f>
        <v>1</v>
      </c>
      <c r="AL90" s="99" t="b">
        <f aca="false">TRUE()</f>
        <v>1</v>
      </c>
      <c r="AM90" s="99" t="b">
        <f aca="false">TRUE()</f>
        <v>1</v>
      </c>
      <c r="AN90" s="99" t="b">
        <f aca="false">TRUE()</f>
        <v>1</v>
      </c>
      <c r="AO90" s="99" t="b">
        <f aca="false">TRUE()</f>
        <v>1</v>
      </c>
      <c r="AP90" s="100" t="str">
        <f aca="false">IF(AND($AJ90:$AO90), "VALID", "INVALID")</f>
        <v>VALID</v>
      </c>
      <c r="AQ90" s="101" t="s">
        <v>285</v>
      </c>
      <c r="AR90" s="102" t="s">
        <v>79</v>
      </c>
      <c r="AS90" s="103"/>
      <c r="AT90" s="103" t="s">
        <v>89</v>
      </c>
      <c r="AU90" s="104"/>
      <c r="AV90" s="103" t="s">
        <v>124</v>
      </c>
      <c r="AW90" s="110" t="s">
        <v>85</v>
      </c>
      <c r="AX90" s="103" t="s">
        <v>85</v>
      </c>
      <c r="AY90" s="104"/>
      <c r="AZ90" s="103"/>
      <c r="BA90" s="103"/>
      <c r="BB90" s="105"/>
      <c r="BC90" s="104"/>
      <c r="BD90" s="106"/>
      <c r="BE90" s="111"/>
      <c r="BF90" s="108" t="e">
        <f aca="false">VLOOKUP($A90,#REF!, 34, FALSE())</f>
        <v>#VALUE!</v>
      </c>
      <c r="BG90" s="108" t="e">
        <f aca="false">VLOOKUP($A90,#REF!, 22, FALSE())</f>
        <v>#VALUE!</v>
      </c>
      <c r="BH90" s="109"/>
    </row>
    <row r="91" customFormat="false" ht="12.75" hidden="false" customHeight="true" outlineLevel="0" collapsed="false">
      <c r="A91" s="86" t="s">
        <v>286</v>
      </c>
      <c r="B91" s="86" t="e">
        <f aca="false">VLOOKUP($A91,#REF!, 34, FALSE())</f>
        <v>#VALUE!</v>
      </c>
      <c r="C91" s="87" t="str">
        <f aca="false">CONCATENATE("unused_",A91)</f>
        <v>unused_PWR_I2C_SCL</v>
      </c>
      <c r="D91" s="88" t="e">
        <f aca="false">IF(LEN(VLOOKUP($A91,#REF!,8,FALSE())),LEFT(VLOOKUP($A91,#REF!,8,FALSE()),LEN(VLOOKUP($A91,#REF!,8,FALSE()))-2),"")</f>
        <v>#VALUE!</v>
      </c>
      <c r="E91" s="89" t="e">
        <f aca="false">IF(LEN(VLOOKUP($A91,#REF!,4,FALSE())),IF(INDEX(#REF!,MATCH($A91,#REF!,0),1),LEFT(VLOOKUP($A91,#REF!,4,FALSE()),LEN(VLOOKUP($A91,#REF!,4,FALSE()))-2),CONCATENATE(LEFT(VLOOKUP($A91,#REF!,4,FALSE()),LEN(VLOOKUP($A91,#REF!,4,FALSE()))-2),"*")),"")</f>
        <v>#VALUE!</v>
      </c>
      <c r="F91" s="90" t="e">
        <f aca="false">IF(LEN(VLOOKUP($A91,#REF!,5,FALSE())),IF(INDEX(#REF!,MATCH($A91,#REF!,0),2),LEFT(VLOOKUP($A91,#REF!,5,FALSE()),LEN(VLOOKUP($A91,#REF!,5,FALSE()))-2),CONCATENATE(LEFT(VLOOKUP($A91,#REF!,5,FALSE()),LEN(VLOOKUP($A91,#REF!,5,FALSE()))-2),"*")),"")</f>
        <v>#VALUE!</v>
      </c>
      <c r="G91" s="90" t="e">
        <f aca="false">IF(LEN(VLOOKUP($A91,#REF!,6,FALSE())),IF(INDEX(#REF!,MATCH($A91,#REF!,0),3),LEFT(VLOOKUP($A91,#REF!,6,FALSE()),LEN(VLOOKUP($A91,#REF!,6,FALSE()))-2),CONCATENATE(LEFT(VLOOKUP($A91,#REF!,6,FALSE()),LEN(VLOOKUP($A91,#REF!,6,FALSE()))-2),"*")),"")</f>
        <v>#VALUE!</v>
      </c>
      <c r="H91" s="91" t="e">
        <f aca="false">IF(LEN(VLOOKUP($A91,#REF!,7,FALSE())),IF(INDEX(#REF!,MATCH($A91,#REF!,0),4),LEFT(VLOOKUP($A91,#REF!,7,FALSE()),LEN(VLOOKUP($A91,#REF!,7,FALSE()))-2),CONCATENATE(LEFT(VLOOKUP($A91,#REF!,7,FALSE()),LEN(VLOOKUP($A91,#REF!,7,FALSE()))-2),"*")),"")</f>
        <v>#VALUE!</v>
      </c>
      <c r="I91" s="92" t="e">
        <f aca="false">IF(LEN(VLOOKUP($A91,#REF!,8,FALSE())),UPPER(RIGHT(VLOOKUP($A91,#REF!,8,FALSE()), 1)),"")</f>
        <v>#VALUE!</v>
      </c>
      <c r="J91" s="90" t="e">
        <f aca="false">IF(LEN(VLOOKUP($A91,#REF!,4,FALSE())),UPPER(RIGHT(VLOOKUP($A91,#REF!,4,FALSE()), 1)),"")</f>
        <v>#VALUE!</v>
      </c>
      <c r="K91" s="90" t="e">
        <f aca="false">IF(LEN(VLOOKUP($A91,#REF!,5,FALSE())),UPPER(RIGHT(VLOOKUP($A91,#REF!,5,FALSE()), 1)),"")</f>
        <v>#VALUE!</v>
      </c>
      <c r="L91" s="90" t="e">
        <f aca="false">IF(LEN(VLOOKUP($A91,#REF!,6,FALSE())),UPPER(RIGHT(VLOOKUP($A91,#REF!,6,FALSE()), 1)),"")</f>
        <v>#VALUE!</v>
      </c>
      <c r="M91" s="91" t="e">
        <f aca="false">IF(LEN(VLOOKUP($A91,#REF!,7,FALSE())),UPPER(RIGHT(VLOOKUP($A91,#REF!,7,FALSE()), 1)),"")</f>
        <v>#VALUE!</v>
      </c>
      <c r="N91" s="86" t="s">
        <v>287</v>
      </c>
      <c r="O91" s="86" t="s">
        <v>83</v>
      </c>
      <c r="P91" s="86" t="s">
        <v>104</v>
      </c>
      <c r="Q91" s="86" t="s">
        <v>105</v>
      </c>
      <c r="R91" s="86" t="s">
        <v>83</v>
      </c>
      <c r="S91" s="100" t="e">
        <f aca="false">HLOOKUP("Device Tree Pin Name",#REF!,MATCH($A91,#REF!,0),FALSE())</f>
        <v>#VALUE!</v>
      </c>
      <c r="T91" s="95" t="e">
        <f aca="false">HLOOKUP("power rail",#REF!,MATCH($A91,#REF!,0),FALSE())</f>
        <v>#VALUE!</v>
      </c>
      <c r="U91" s="96" t="e">
        <f aca="false">HLOOKUP("Wake Capable",#REF!,MATCH($A91,#REF!,0),FALSE())</f>
        <v>#VALUE!</v>
      </c>
      <c r="V91" s="96" t="e">
        <f aca="false">HLOOKUP("Strap",#REF!,MATCH($A91,#REF!,0),FALSE())</f>
        <v>#VALUE!</v>
      </c>
      <c r="W91" s="96" t="e">
        <f aca="false">HLOOKUP("GTE",#REF!,MATCH($A91,#REF!,0),FALSE())</f>
        <v>#VALUE!</v>
      </c>
      <c r="X91" s="96" t="e">
        <f aca="false">HLOOKUP("DPD_Control",#REF!,MATCH($A91,#REF!,0),FALSE())</f>
        <v>#VALUE!</v>
      </c>
      <c r="Y91" s="96" t="e">
        <f aca="false">HLOOKUP("DPD_Group",#REF!,MATCH($A91,#REF!,0),FALSE())</f>
        <v>#VALUE!</v>
      </c>
      <c r="Z91" s="95" t="e">
        <f aca="false">HLOOKUP("Pad Category",#REF!,MATCH($A91,#REF!,0),FALSE())</f>
        <v>#VALUE!</v>
      </c>
      <c r="AA91" s="100" t="e">
        <f aca="false">HLOOKUP("Pad type",#REF!,MATCH($A91,#REF!,0),FALSE())</f>
        <v>#VALUE!</v>
      </c>
      <c r="AB91" s="95" t="e">
        <f aca="false">HLOOKUP("Pull Strength",#REF!,MATCH($A91,#REF!,0),FALSE())</f>
        <v>#VALUE!</v>
      </c>
      <c r="AC91" s="95" t="e">
        <f aca="false">HLOOKUP("POR Pin State",#REF!,MATCH($A91,#REF!,0),FALSE())</f>
        <v>#VALUE!</v>
      </c>
      <c r="AD91" s="95" t="str">
        <f aca="false">IF(OR($AQ91="",$AQ91=$C91),$R91,IF($AQ91=$D91,SUBSTITUTE(SUBSTITUTE($AQ91,"GPIO3_","GPIO_"),".0",""),IF($AQ91=$E91,$N91,IF($AQ91=$F91,$O91,IF($AQ91=$G91,$P91,IF($AQ91=$H91,$Q91,"INVALID"))))))</f>
        <v>RSVD1</v>
      </c>
      <c r="AE91" s="97"/>
      <c r="AF91" s="98" t="str">
        <f aca="false">IF(AND(OR($AS91="Int PU",$AS91="Int PD"),OR(AND($AZ91&lt;&gt;"",$AZ91&lt;&gt;"0"),AND($BA91&lt;&gt;"",$BA91&lt;&gt;"0"))),"INVALID",IF(OR($AQ91=$C91,$AS91="Int PD"),"PULL_DOWN",IF(OR($AS91="Int PU",AND($AE91="YES",OR($AZ91="",$AZ91="0"),OR($BA91="",$BA91="0"),OR($AR91="Input",$AR91="Bidirectional"))),"PULL_UP","NORMAL")))</f>
        <v>PULL_DOWN</v>
      </c>
      <c r="AG91" s="98" t="e">
        <f aca="false">IF($AU91="Input", "TRISTATE", IF($AV91="Z","TRISTATE",IF($AT91=$F91,"TRISTATE","NORMAL")))</f>
        <v>#VALUE!</v>
      </c>
      <c r="AH91" s="98" t="e">
        <f aca="false">IF(OR($AT91=$F91,$AU91="Output"),"DISABLE","ENABLE")</f>
        <v>#VALUE!</v>
      </c>
      <c r="AI91" s="112" t="e">
        <f aca="false">IF($AT91&lt;&gt;$G91,"N/A",IF($AV91="Drive 1", "1", IF($AV91="Drive 0", "0", "")))</f>
        <v>#VALUE!</v>
      </c>
      <c r="AJ91" s="99" t="b">
        <f aca="false">TRUE()</f>
        <v>1</v>
      </c>
      <c r="AK91" s="99" t="b">
        <f aca="false">TRUE()</f>
        <v>1</v>
      </c>
      <c r="AL91" s="99" t="b">
        <f aca="false">TRUE()</f>
        <v>1</v>
      </c>
      <c r="AM91" s="99" t="b">
        <f aca="false">TRUE()</f>
        <v>1</v>
      </c>
      <c r="AN91" s="99" t="b">
        <f aca="false">TRUE()</f>
        <v>1</v>
      </c>
      <c r="AO91" s="99" t="b">
        <f aca="false">TRUE()</f>
        <v>1</v>
      </c>
      <c r="AP91" s="100" t="str">
        <f aca="false">IF(AND($AJ91:$AO91), "VALID", "INVALID")</f>
        <v>VALID</v>
      </c>
      <c r="AQ91" s="101" t="s">
        <v>288</v>
      </c>
      <c r="AR91" s="102" t="s">
        <v>79</v>
      </c>
      <c r="AS91" s="103"/>
      <c r="AT91" s="104"/>
      <c r="AU91" s="104"/>
      <c r="AV91" s="104"/>
      <c r="AW91" s="110" t="s">
        <v>85</v>
      </c>
      <c r="AX91" s="103" t="s">
        <v>85</v>
      </c>
      <c r="AY91" s="104"/>
      <c r="AZ91" s="103"/>
      <c r="BA91" s="103"/>
      <c r="BB91" s="105"/>
      <c r="BC91" s="104"/>
      <c r="BD91" s="106"/>
      <c r="BE91" s="111"/>
      <c r="BF91" s="108" t="e">
        <f aca="false">VLOOKUP($A91,#REF!, 34, FALSE())</f>
        <v>#VALUE!</v>
      </c>
      <c r="BG91" s="108" t="e">
        <f aca="false">VLOOKUP($A91,#REF!, 22, FALSE())</f>
        <v>#VALUE!</v>
      </c>
      <c r="BH91" s="109"/>
    </row>
    <row r="92" customFormat="false" ht="12.75" hidden="false" customHeight="true" outlineLevel="0" collapsed="false">
      <c r="A92" s="86" t="s">
        <v>289</v>
      </c>
      <c r="B92" s="86" t="e">
        <f aca="false">VLOOKUP($A92,#REF!, 34, FALSE())</f>
        <v>#VALUE!</v>
      </c>
      <c r="C92" s="87" t="str">
        <f aca="false">CONCATENATE("unused_",A92)</f>
        <v>unused_PWR_I2C_SDA</v>
      </c>
      <c r="D92" s="88" t="e">
        <f aca="false">IF(LEN(VLOOKUP($A92,#REF!,8,FALSE())),LEFT(VLOOKUP($A92,#REF!,8,FALSE()),LEN(VLOOKUP($A92,#REF!,8,FALSE()))-2),"")</f>
        <v>#VALUE!</v>
      </c>
      <c r="E92" s="89" t="e">
        <f aca="false">IF(LEN(VLOOKUP($A92,#REF!,4,FALSE())),IF(INDEX(#REF!,MATCH($A92,#REF!,0),1),LEFT(VLOOKUP($A92,#REF!,4,FALSE()),LEN(VLOOKUP($A92,#REF!,4,FALSE()))-2),CONCATENATE(LEFT(VLOOKUP($A92,#REF!,4,FALSE()),LEN(VLOOKUP($A92,#REF!,4,FALSE()))-2),"*")),"")</f>
        <v>#VALUE!</v>
      </c>
      <c r="F92" s="90" t="e">
        <f aca="false">IF(LEN(VLOOKUP($A92,#REF!,5,FALSE())),IF(INDEX(#REF!,MATCH($A92,#REF!,0),2),LEFT(VLOOKUP($A92,#REF!,5,FALSE()),LEN(VLOOKUP($A92,#REF!,5,FALSE()))-2),CONCATENATE(LEFT(VLOOKUP($A92,#REF!,5,FALSE()),LEN(VLOOKUP($A92,#REF!,5,FALSE()))-2),"*")),"")</f>
        <v>#VALUE!</v>
      </c>
      <c r="G92" s="90" t="e">
        <f aca="false">IF(LEN(VLOOKUP($A92,#REF!,6,FALSE())),IF(INDEX(#REF!,MATCH($A92,#REF!,0),3),LEFT(VLOOKUP($A92,#REF!,6,FALSE()),LEN(VLOOKUP($A92,#REF!,6,FALSE()))-2),CONCATENATE(LEFT(VLOOKUP($A92,#REF!,6,FALSE()),LEN(VLOOKUP($A92,#REF!,6,FALSE()))-2),"*")),"")</f>
        <v>#VALUE!</v>
      </c>
      <c r="H92" s="91" t="e">
        <f aca="false">IF(LEN(VLOOKUP($A92,#REF!,7,FALSE())),IF(INDEX(#REF!,MATCH($A92,#REF!,0),4),LEFT(VLOOKUP($A92,#REF!,7,FALSE()),LEN(VLOOKUP($A92,#REF!,7,FALSE()))-2),CONCATENATE(LEFT(VLOOKUP($A92,#REF!,7,FALSE()),LEN(VLOOKUP($A92,#REF!,7,FALSE()))-2),"*")),"")</f>
        <v>#VALUE!</v>
      </c>
      <c r="I92" s="92" t="e">
        <f aca="false">IF(LEN(VLOOKUP($A92,#REF!,8,FALSE())),UPPER(RIGHT(VLOOKUP($A92,#REF!,8,FALSE()), 1)),"")</f>
        <v>#VALUE!</v>
      </c>
      <c r="J92" s="90" t="e">
        <f aca="false">IF(LEN(VLOOKUP($A92,#REF!,4,FALSE())),UPPER(RIGHT(VLOOKUP($A92,#REF!,4,FALSE()), 1)),"")</f>
        <v>#VALUE!</v>
      </c>
      <c r="K92" s="90" t="e">
        <f aca="false">IF(LEN(VLOOKUP($A92,#REF!,5,FALSE())),UPPER(RIGHT(VLOOKUP($A92,#REF!,5,FALSE()), 1)),"")</f>
        <v>#VALUE!</v>
      </c>
      <c r="L92" s="90" t="e">
        <f aca="false">IF(LEN(VLOOKUP($A92,#REF!,6,FALSE())),UPPER(RIGHT(VLOOKUP($A92,#REF!,6,FALSE()), 1)),"")</f>
        <v>#VALUE!</v>
      </c>
      <c r="M92" s="91" t="e">
        <f aca="false">IF(LEN(VLOOKUP($A92,#REF!,7,FALSE())),UPPER(RIGHT(VLOOKUP($A92,#REF!,7,FALSE()), 1)),"")</f>
        <v>#VALUE!</v>
      </c>
      <c r="N92" s="86" t="s">
        <v>287</v>
      </c>
      <c r="O92" s="86" t="s">
        <v>83</v>
      </c>
      <c r="P92" s="86" t="s">
        <v>104</v>
      </c>
      <c r="Q92" s="86" t="s">
        <v>287</v>
      </c>
      <c r="R92" s="86" t="s">
        <v>83</v>
      </c>
      <c r="S92" s="100" t="e">
        <f aca="false">HLOOKUP("Device Tree Pin Name",#REF!,MATCH($A92,#REF!,0),FALSE())</f>
        <v>#VALUE!</v>
      </c>
      <c r="T92" s="95" t="e">
        <f aca="false">HLOOKUP("power rail",#REF!,MATCH($A92,#REF!,0),FALSE())</f>
        <v>#VALUE!</v>
      </c>
      <c r="U92" s="96" t="e">
        <f aca="false">HLOOKUP("Wake Capable",#REF!,MATCH($A92,#REF!,0),FALSE())</f>
        <v>#VALUE!</v>
      </c>
      <c r="V92" s="96" t="e">
        <f aca="false">HLOOKUP("Strap",#REF!,MATCH($A92,#REF!,0),FALSE())</f>
        <v>#VALUE!</v>
      </c>
      <c r="W92" s="96" t="e">
        <f aca="false">HLOOKUP("GTE",#REF!,MATCH($A92,#REF!,0),FALSE())</f>
        <v>#VALUE!</v>
      </c>
      <c r="X92" s="96" t="e">
        <f aca="false">HLOOKUP("DPD_Control",#REF!,MATCH($A92,#REF!,0),FALSE())</f>
        <v>#VALUE!</v>
      </c>
      <c r="Y92" s="96" t="e">
        <f aca="false">HLOOKUP("DPD_Group",#REF!,MATCH($A92,#REF!,0),FALSE())</f>
        <v>#VALUE!</v>
      </c>
      <c r="Z92" s="95" t="e">
        <f aca="false">HLOOKUP("Pad Category",#REF!,MATCH($A92,#REF!,0),FALSE())</f>
        <v>#VALUE!</v>
      </c>
      <c r="AA92" s="95" t="e">
        <f aca="false">HLOOKUP("Pad type",#REF!,MATCH($A92,#REF!,0),FALSE())</f>
        <v>#VALUE!</v>
      </c>
      <c r="AB92" s="95" t="e">
        <f aca="false">HLOOKUP("Pull Strength",#REF!,MATCH($A92,#REF!,0),FALSE())</f>
        <v>#VALUE!</v>
      </c>
      <c r="AC92" s="95" t="e">
        <f aca="false">HLOOKUP("POR Pin State",#REF!,MATCH($A92,#REF!,0),FALSE())</f>
        <v>#VALUE!</v>
      </c>
      <c r="AD92" s="95" t="str">
        <f aca="false">IF(OR($AQ92="",$AQ92=$C92),$R92,IF($AQ92=$D92,SUBSTITUTE(SUBSTITUTE($AQ92,"GPIO3_","GPIO_"),".0",""),IF($AQ92=$E92,$N92,IF($AQ92=$F92,$O92,IF($AQ92=$G92,$P92,IF($AQ92=$H92,$Q92,"INVALID"))))))</f>
        <v>RSVD1</v>
      </c>
      <c r="AE92" s="97"/>
      <c r="AF92" s="98" t="str">
        <f aca="false">IF(AND(OR($AS92="Int PU",$AS92="Int PD"),OR(AND($AZ92&lt;&gt;"",$AZ92&lt;&gt;"0"),AND($BA92&lt;&gt;"",$BA92&lt;&gt;"0"))),"INVALID",IF(OR($AQ92=$C92,$AS92="Int PD"),"PULL_DOWN",IF(OR($AS92="Int PU",AND($AE92="YES",OR($AZ92="",$AZ92="0"),OR($BA92="",$BA92="0"),OR($AR92="Input",$AR92="Bidirectional"))),"PULL_UP","NORMAL")))</f>
        <v>PULL_DOWN</v>
      </c>
      <c r="AG92" s="98" t="e">
        <f aca="false">IF($AU92="Input", "TRISTATE", IF($AV92="Z","TRISTATE",IF($AT92=$F92,"TRISTATE","NORMAL")))</f>
        <v>#VALUE!</v>
      </c>
      <c r="AH92" s="98" t="e">
        <f aca="false">IF(OR($AT92=$F92,$AU92="Output"),"DISABLE","ENABLE")</f>
        <v>#VALUE!</v>
      </c>
      <c r="AI92" s="112" t="e">
        <f aca="false">IF($AT92&lt;&gt;$G92,"N/A",IF($AV92="Drive 1", "1", IF($AV92="Drive 0", "0", "")))</f>
        <v>#VALUE!</v>
      </c>
      <c r="AJ92" s="99" t="b">
        <f aca="false">TRUE()</f>
        <v>1</v>
      </c>
      <c r="AK92" s="99" t="b">
        <f aca="false">TRUE()</f>
        <v>1</v>
      </c>
      <c r="AL92" s="99" t="b">
        <f aca="false">TRUE()</f>
        <v>1</v>
      </c>
      <c r="AM92" s="99" t="b">
        <f aca="false">TRUE()</f>
        <v>1</v>
      </c>
      <c r="AN92" s="99" t="b">
        <f aca="false">TRUE()</f>
        <v>1</v>
      </c>
      <c r="AO92" s="99" t="b">
        <f aca="false">TRUE()</f>
        <v>1</v>
      </c>
      <c r="AP92" s="100" t="str">
        <f aca="false">IF(AND($AJ92:$AO92), "VALID", "INVALID")</f>
        <v>VALID</v>
      </c>
      <c r="AQ92" s="101" t="s">
        <v>290</v>
      </c>
      <c r="AR92" s="102" t="s">
        <v>79</v>
      </c>
      <c r="AS92" s="103"/>
      <c r="AT92" s="103" t="s">
        <v>89</v>
      </c>
      <c r="AU92" s="104"/>
      <c r="AV92" s="104"/>
      <c r="AW92" s="110" t="s">
        <v>85</v>
      </c>
      <c r="AX92" s="103" t="s">
        <v>85</v>
      </c>
      <c r="AY92" s="104"/>
      <c r="AZ92" s="103"/>
      <c r="BA92" s="103"/>
      <c r="BB92" s="105"/>
      <c r="BC92" s="104"/>
      <c r="BD92" s="106"/>
      <c r="BE92" s="111"/>
      <c r="BF92" s="108" t="e">
        <f aca="false">VLOOKUP($A92,#REF!, 34, FALSE())</f>
        <v>#VALUE!</v>
      </c>
      <c r="BG92" s="108" t="e">
        <f aca="false">VLOOKUP($A92,#REF!, 22, FALSE())</f>
        <v>#VALUE!</v>
      </c>
      <c r="BH92" s="109"/>
    </row>
    <row r="93" customFormat="false" ht="12.75" hidden="false" customHeight="true" outlineLevel="0" collapsed="false">
      <c r="A93" s="86" t="s">
        <v>291</v>
      </c>
      <c r="B93" s="86" t="e">
        <f aca="false">VLOOKUP($A93,#REF!, 34, FALSE())</f>
        <v>#VALUE!</v>
      </c>
      <c r="C93" s="87" t="str">
        <f aca="false">CONCATENATE("unused_",A93)</f>
        <v>unused_SOC_GPIO28</v>
      </c>
      <c r="D93" s="88" t="e">
        <f aca="false">IF(LEN(VLOOKUP($A93,#REF!,8,FALSE())),LEFT(VLOOKUP($A93,#REF!,8,FALSE()),LEN(VLOOKUP($A93,#REF!,8,FALSE()))-2),"")</f>
        <v>#VALUE!</v>
      </c>
      <c r="E93" s="89" t="e">
        <f aca="false">IF(LEN(VLOOKUP($A93,#REF!,4,FALSE())),IF(INDEX(#REF!,MATCH($A93,#REF!,0),1),LEFT(VLOOKUP($A93,#REF!,4,FALSE()),LEN(VLOOKUP($A93,#REF!,4,FALSE()))-2),CONCATENATE(LEFT(VLOOKUP($A93,#REF!,4,FALSE()),LEN(VLOOKUP($A93,#REF!,4,FALSE()))-2),"*")),"")</f>
        <v>#VALUE!</v>
      </c>
      <c r="F93" s="90" t="e">
        <f aca="false">IF(LEN(VLOOKUP($A93,#REF!,5,FALSE())),IF(INDEX(#REF!,MATCH($A93,#REF!,0),2),LEFT(VLOOKUP($A93,#REF!,5,FALSE()),LEN(VLOOKUP($A93,#REF!,5,FALSE()))-2),CONCATENATE(LEFT(VLOOKUP($A93,#REF!,5,FALSE()),LEN(VLOOKUP($A93,#REF!,5,FALSE()))-2),"*")),"")</f>
        <v>#VALUE!</v>
      </c>
      <c r="G93" s="90" t="e">
        <f aca="false">IF(LEN(VLOOKUP($A93,#REF!,6,FALSE())),IF(INDEX(#REF!,MATCH($A93,#REF!,0),3),LEFT(VLOOKUP($A93,#REF!,6,FALSE()),LEN(VLOOKUP($A93,#REF!,6,FALSE()))-2),CONCATENATE(LEFT(VLOOKUP($A93,#REF!,6,FALSE()),LEN(VLOOKUP($A93,#REF!,6,FALSE()))-2),"*")),"")</f>
        <v>#VALUE!</v>
      </c>
      <c r="H93" s="91" t="e">
        <f aca="false">IF(LEN(VLOOKUP($A93,#REF!,7,FALSE())),IF(INDEX(#REF!,MATCH($A93,#REF!,0),4),LEFT(VLOOKUP($A93,#REF!,7,FALSE()),LEN(VLOOKUP($A93,#REF!,7,FALSE()))-2),CONCATENATE(LEFT(VLOOKUP($A93,#REF!,7,FALSE()),LEN(VLOOKUP($A93,#REF!,7,FALSE()))-2),"*")),"")</f>
        <v>#VALUE!</v>
      </c>
      <c r="I93" s="92" t="e">
        <f aca="false">IF(LEN(VLOOKUP($A93,#REF!,8,FALSE())),UPPER(RIGHT(VLOOKUP($A93,#REF!,8,FALSE()), 1)),"")</f>
        <v>#VALUE!</v>
      </c>
      <c r="J93" s="90" t="e">
        <f aca="false">IF(LEN(VLOOKUP($A93,#REF!,4,FALSE())),UPPER(RIGHT(VLOOKUP($A93,#REF!,4,FALSE()), 1)),"")</f>
        <v>#VALUE!</v>
      </c>
      <c r="K93" s="90" t="e">
        <f aca="false">IF(LEN(VLOOKUP($A93,#REF!,5,FALSE())),UPPER(RIGHT(VLOOKUP($A93,#REF!,5,FALSE()), 1)),"")</f>
        <v>#VALUE!</v>
      </c>
      <c r="L93" s="90" t="e">
        <f aca="false">IF(LEN(VLOOKUP($A93,#REF!,6,FALSE())),UPPER(RIGHT(VLOOKUP($A93,#REF!,6,FALSE()), 1)),"")</f>
        <v>#VALUE!</v>
      </c>
      <c r="M93" s="91" t="e">
        <f aca="false">IF(LEN(VLOOKUP($A93,#REF!,7,FALSE())),UPPER(RIGHT(VLOOKUP($A93,#REF!,7,FALSE()), 1)),"")</f>
        <v>#VALUE!</v>
      </c>
      <c r="N93" s="86" t="s">
        <v>271</v>
      </c>
      <c r="O93" s="86" t="s">
        <v>83</v>
      </c>
      <c r="P93" s="86" t="s">
        <v>273</v>
      </c>
      <c r="Q93" s="86" t="s">
        <v>105</v>
      </c>
      <c r="R93" s="86" t="s">
        <v>83</v>
      </c>
      <c r="S93" s="100" t="e">
        <f aca="false">HLOOKUP("Device Tree Pin Name",#REF!,MATCH($A93,#REF!,0),FALSE())</f>
        <v>#VALUE!</v>
      </c>
      <c r="T93" s="95" t="e">
        <f aca="false">HLOOKUP("power rail",#REF!,MATCH($A93,#REF!,0),FALSE())</f>
        <v>#VALUE!</v>
      </c>
      <c r="U93" s="96" t="e">
        <f aca="false">HLOOKUP("Wake Capable",#REF!,MATCH($A93,#REF!,0),FALSE())</f>
        <v>#VALUE!</v>
      </c>
      <c r="V93" s="96" t="e">
        <f aca="false">HLOOKUP("Strap",#REF!,MATCH($A93,#REF!,0),FALSE())</f>
        <v>#VALUE!</v>
      </c>
      <c r="W93" s="96" t="e">
        <f aca="false">HLOOKUP("GTE",#REF!,MATCH($A93,#REF!,0),FALSE())</f>
        <v>#VALUE!</v>
      </c>
      <c r="X93" s="96" t="e">
        <f aca="false">HLOOKUP("DPD_Control",#REF!,MATCH($A93,#REF!,0),FALSE())</f>
        <v>#VALUE!</v>
      </c>
      <c r="Y93" s="96" t="e">
        <f aca="false">HLOOKUP("DPD_Group",#REF!,MATCH($A93,#REF!,0),FALSE())</f>
        <v>#VALUE!</v>
      </c>
      <c r="Z93" s="95" t="e">
        <f aca="false">HLOOKUP("Pad Category",#REF!,MATCH($A93,#REF!,0),FALSE())</f>
        <v>#VALUE!</v>
      </c>
      <c r="AA93" s="95" t="e">
        <f aca="false">HLOOKUP("Pad type",#REF!,MATCH($A93,#REF!,0),FALSE())</f>
        <v>#VALUE!</v>
      </c>
      <c r="AB93" s="95" t="e">
        <f aca="false">HLOOKUP("Pull Strength",#REF!,MATCH($A93,#REF!,0),FALSE())</f>
        <v>#VALUE!</v>
      </c>
      <c r="AC93" s="95" t="e">
        <f aca="false">HLOOKUP("POR Pin State",#REF!,MATCH($A93,#REF!,0),FALSE())</f>
        <v>#VALUE!</v>
      </c>
      <c r="AD93" s="95" t="str">
        <f aca="false">IF(OR($AQ93="",$AQ93=$C93),$R93,IF($AQ93=$D93,SUBSTITUTE(SUBSTITUTE($AQ93,"GPIO3_","GPIO_"),".0",""),IF($AQ93=$E93,$N93,IF($AQ93=$F93,$O93,IF($AQ93=$G93,$P93,IF($AQ93=$H93,$Q93,"INVALID"))))))</f>
        <v>RSVD1</v>
      </c>
      <c r="AE93" s="97"/>
      <c r="AF93" s="98" t="str">
        <f aca="false">IF(AND(OR($AS93="Int PU",$AS93="Int PD"),OR(AND($AZ93&lt;&gt;"",$AZ93&lt;&gt;"0"),AND($BA93&lt;&gt;"",$BA93&lt;&gt;"0"))),"INVALID",IF(OR($AQ93=$C93,$AS93="Int PD"),"PULL_DOWN",IF(OR($AS93="Int PU",AND($AE93="YES",OR($AZ93="",$AZ93="0"),OR($BA93="",$BA93="0"),OR($AR93="Input",$AR93="Bidirectional"))),"PULL_UP","NORMAL")))</f>
        <v>PULL_DOWN</v>
      </c>
      <c r="AG93" s="98" t="e">
        <f aca="false">IF($AU93="Input", "TRISTATE", IF($AV93="Z","TRISTATE",IF($AT93=$F93,"TRISTATE","NORMAL")))</f>
        <v>#VALUE!</v>
      </c>
      <c r="AH93" s="98" t="e">
        <f aca="false">IF(OR($AT93=$F93,$AU93="Output"),"DISABLE","ENABLE")</f>
        <v>#VALUE!</v>
      </c>
      <c r="AI93" s="112" t="e">
        <f aca="false">IF($AT93&lt;&gt;$G93,"N/A",IF($AV93="Drive 1", "1", IF($AV93="Drive 0", "0", "")))</f>
        <v>#VALUE!</v>
      </c>
      <c r="AJ93" s="99" t="b">
        <f aca="false">TRUE()</f>
        <v>1</v>
      </c>
      <c r="AK93" s="99" t="b">
        <f aca="false">TRUE()</f>
        <v>1</v>
      </c>
      <c r="AL93" s="99" t="b">
        <f aca="false">TRUE()</f>
        <v>1</v>
      </c>
      <c r="AM93" s="99" t="b">
        <f aca="false">TRUE()</f>
        <v>1</v>
      </c>
      <c r="AN93" s="99" t="b">
        <f aca="false">TRUE()</f>
        <v>1</v>
      </c>
      <c r="AO93" s="99" t="b">
        <f aca="false">TRUE()</f>
        <v>1</v>
      </c>
      <c r="AP93" s="100" t="str">
        <f aca="false">IF(AND($AJ93:$AO93), "VALID", "INVALID")</f>
        <v>VALID</v>
      </c>
      <c r="AQ93" s="101" t="s">
        <v>292</v>
      </c>
      <c r="AR93" s="102" t="s">
        <v>79</v>
      </c>
      <c r="AS93" s="103"/>
      <c r="AT93" s="103" t="s">
        <v>89</v>
      </c>
      <c r="AU93" s="104"/>
      <c r="AV93" s="104"/>
      <c r="AW93" s="110" t="s">
        <v>85</v>
      </c>
      <c r="AX93" s="103" t="s">
        <v>85</v>
      </c>
      <c r="AY93" s="104"/>
      <c r="AZ93" s="103"/>
      <c r="BA93" s="103"/>
      <c r="BB93" s="105"/>
      <c r="BC93" s="104"/>
      <c r="BD93" s="106"/>
      <c r="BE93" s="111"/>
      <c r="BF93" s="108" t="e">
        <f aca="false">VLOOKUP($A93,#REF!, 34, FALSE())</f>
        <v>#VALUE!</v>
      </c>
      <c r="BG93" s="108" t="e">
        <f aca="false">VLOOKUP($A93,#REF!, 22, FALSE())</f>
        <v>#VALUE!</v>
      </c>
      <c r="BH93" s="109"/>
    </row>
    <row r="94" customFormat="false" ht="12.75" hidden="false" customHeight="true" outlineLevel="0" collapsed="false">
      <c r="A94" s="86" t="s">
        <v>293</v>
      </c>
      <c r="B94" s="86" t="e">
        <f aca="false">VLOOKUP($A94,#REF!, 34, FALSE())</f>
        <v>#VALUE!</v>
      </c>
      <c r="C94" s="87" t="str">
        <f aca="false">CONCATENATE("unused_",A94)</f>
        <v>unused_SOC_GPIO29</v>
      </c>
      <c r="D94" s="88" t="e">
        <f aca="false">IF(LEN(VLOOKUP($A94,#REF!,8,FALSE())),LEFT(VLOOKUP($A94,#REF!,8,FALSE()),LEN(VLOOKUP($A94,#REF!,8,FALSE()))-2),"")</f>
        <v>#VALUE!</v>
      </c>
      <c r="E94" s="89" t="e">
        <f aca="false">IF(LEN(VLOOKUP($A94,#REF!,4,FALSE())),IF(INDEX(#REF!,MATCH($A94,#REF!,0),1),LEFT(VLOOKUP($A94,#REF!,4,FALSE()),LEN(VLOOKUP($A94,#REF!,4,FALSE()))-2),CONCATENATE(LEFT(VLOOKUP($A94,#REF!,4,FALSE()),LEN(VLOOKUP($A94,#REF!,4,FALSE()))-2),"*")),"")</f>
        <v>#VALUE!</v>
      </c>
      <c r="F94" s="90" t="e">
        <f aca="false">IF(LEN(VLOOKUP($A94,#REF!,5,FALSE())),IF(INDEX(#REF!,MATCH($A94,#REF!,0),2),LEFT(VLOOKUP($A94,#REF!,5,FALSE()),LEN(VLOOKUP($A94,#REF!,5,FALSE()))-2),CONCATENATE(LEFT(VLOOKUP($A94,#REF!,5,FALSE()),LEN(VLOOKUP($A94,#REF!,5,FALSE()))-2),"*")),"")</f>
        <v>#VALUE!</v>
      </c>
      <c r="G94" s="90" t="e">
        <f aca="false">IF(LEN(VLOOKUP($A94,#REF!,6,FALSE())),IF(INDEX(#REF!,MATCH($A94,#REF!,0),3),LEFT(VLOOKUP($A94,#REF!,6,FALSE()),LEN(VLOOKUP($A94,#REF!,6,FALSE()))-2),CONCATENATE(LEFT(VLOOKUP($A94,#REF!,6,FALSE()),LEN(VLOOKUP($A94,#REF!,6,FALSE()))-2),"*")),"")</f>
        <v>#VALUE!</v>
      </c>
      <c r="H94" s="91" t="e">
        <f aca="false">IF(LEN(VLOOKUP($A94,#REF!,7,FALSE())),IF(INDEX(#REF!,MATCH($A94,#REF!,0),4),LEFT(VLOOKUP($A94,#REF!,7,FALSE()),LEN(VLOOKUP($A94,#REF!,7,FALSE()))-2),CONCATENATE(LEFT(VLOOKUP($A94,#REF!,7,FALSE()),LEN(VLOOKUP($A94,#REF!,7,FALSE()))-2),"*")),"")</f>
        <v>#VALUE!</v>
      </c>
      <c r="I94" s="92" t="e">
        <f aca="false">IF(LEN(VLOOKUP($A94,#REF!,8,FALSE())),UPPER(RIGHT(VLOOKUP($A94,#REF!,8,FALSE()), 1)),"")</f>
        <v>#VALUE!</v>
      </c>
      <c r="J94" s="90" t="e">
        <f aca="false">IF(LEN(VLOOKUP($A94,#REF!,4,FALSE())),UPPER(RIGHT(VLOOKUP($A94,#REF!,4,FALSE()), 1)),"")</f>
        <v>#VALUE!</v>
      </c>
      <c r="K94" s="90" t="e">
        <f aca="false">IF(LEN(VLOOKUP($A94,#REF!,5,FALSE())),UPPER(RIGHT(VLOOKUP($A94,#REF!,5,FALSE()), 1)),"")</f>
        <v>#VALUE!</v>
      </c>
      <c r="L94" s="90" t="e">
        <f aca="false">IF(LEN(VLOOKUP($A94,#REF!,6,FALSE())),UPPER(RIGHT(VLOOKUP($A94,#REF!,6,FALSE()), 1)),"")</f>
        <v>#VALUE!</v>
      </c>
      <c r="M94" s="91" t="e">
        <f aca="false">IF(LEN(VLOOKUP($A94,#REF!,7,FALSE())),UPPER(RIGHT(VLOOKUP($A94,#REF!,7,FALSE()), 1)),"")</f>
        <v>#VALUE!</v>
      </c>
      <c r="N94" s="86" t="s">
        <v>94</v>
      </c>
      <c r="O94" s="86" t="s">
        <v>294</v>
      </c>
      <c r="P94" s="86" t="s">
        <v>104</v>
      </c>
      <c r="Q94" s="86" t="s">
        <v>105</v>
      </c>
      <c r="R94" s="86" t="s">
        <v>94</v>
      </c>
      <c r="S94" s="100" t="e">
        <f aca="false">HLOOKUP("Device Tree Pin Name",#REF!,MATCH($A94,#REF!,0),FALSE())</f>
        <v>#VALUE!</v>
      </c>
      <c r="T94" s="95" t="e">
        <f aca="false">HLOOKUP("power rail",#REF!,MATCH($A94,#REF!,0),FALSE())</f>
        <v>#VALUE!</v>
      </c>
      <c r="U94" s="96" t="e">
        <f aca="false">HLOOKUP("Wake Capable",#REF!,MATCH($A94,#REF!,0),FALSE())</f>
        <v>#VALUE!</v>
      </c>
      <c r="V94" s="96" t="e">
        <f aca="false">HLOOKUP("Strap",#REF!,MATCH($A94,#REF!,0),FALSE())</f>
        <v>#VALUE!</v>
      </c>
      <c r="W94" s="96" t="e">
        <f aca="false">HLOOKUP("GTE",#REF!,MATCH($A94,#REF!,0),FALSE())</f>
        <v>#VALUE!</v>
      </c>
      <c r="X94" s="96" t="e">
        <f aca="false">HLOOKUP("DPD_Control",#REF!,MATCH($A94,#REF!,0),FALSE())</f>
        <v>#VALUE!</v>
      </c>
      <c r="Y94" s="96" t="e">
        <f aca="false">HLOOKUP("DPD_Group",#REF!,MATCH($A94,#REF!,0),FALSE())</f>
        <v>#VALUE!</v>
      </c>
      <c r="Z94" s="95" t="e">
        <f aca="false">HLOOKUP("Pad Category",#REF!,MATCH($A94,#REF!,0),FALSE())</f>
        <v>#VALUE!</v>
      </c>
      <c r="AA94" s="95" t="e">
        <f aca="false">HLOOKUP("Pad type",#REF!,MATCH($A94,#REF!,0),FALSE())</f>
        <v>#VALUE!</v>
      </c>
      <c r="AB94" s="95" t="e">
        <f aca="false">HLOOKUP("Pull Strength",#REF!,MATCH($A94,#REF!,0),FALSE())</f>
        <v>#VALUE!</v>
      </c>
      <c r="AC94" s="95" t="e">
        <f aca="false">HLOOKUP("POR Pin State",#REF!,MATCH($A94,#REF!,0),FALSE())</f>
        <v>#VALUE!</v>
      </c>
      <c r="AD94" s="95" t="str">
        <f aca="false">IF(OR($AQ94="",$AQ94=$C94),$R94,IF($AQ94=$D94,SUBSTITUTE(SUBSTITUTE($AQ94,"GPIO3_","GPIO_"),".0",""),IF($AQ94=$E94,$N94,IF($AQ94=$F94,$O94,IF($AQ94=$G94,$P94,IF($AQ94=$H94,$Q94,"INVALID"))))))</f>
        <v>RSVD0</v>
      </c>
      <c r="AE94" s="97"/>
      <c r="AF94" s="98" t="str">
        <f aca="false">IF(AND(OR($AS94="Int PU",$AS94="Int PD"),OR(AND($AZ94&lt;&gt;"",$AZ94&lt;&gt;"0"),AND($BA94&lt;&gt;"",$BA94&lt;&gt;"0"))),"INVALID",IF(OR($AQ94=$C94,$AS94="Int PD"),"PULL_DOWN",IF(OR($AS94="Int PU",AND($AE94="YES",OR($AZ94="",$AZ94="0"),OR($BA94="",$BA94="0"),OR($AR94="Input",$AR94="Bidirectional"))),"PULL_UP","NORMAL")))</f>
        <v>PULL_DOWN</v>
      </c>
      <c r="AG94" s="98" t="e">
        <f aca="false">IF($AU94="Input", "TRISTATE", IF($AV94="Z","TRISTATE",IF($AT94=$F94,"TRISTATE","NORMAL")))</f>
        <v>#VALUE!</v>
      </c>
      <c r="AH94" s="98" t="e">
        <f aca="false">IF(OR($AT94=$F94,$AU94="Output"),"DISABLE","ENABLE")</f>
        <v>#VALUE!</v>
      </c>
      <c r="AI94" s="112" t="e">
        <f aca="false">IF($AT94&lt;&gt;$G94,"N/A",IF($AV94="Drive 1", "1", IF($AV94="Drive 0", "0", "")))</f>
        <v>#VALUE!</v>
      </c>
      <c r="AJ94" s="99" t="b">
        <f aca="false">TRUE()</f>
        <v>1</v>
      </c>
      <c r="AK94" s="99" t="b">
        <f aca="false">TRUE()</f>
        <v>1</v>
      </c>
      <c r="AL94" s="99" t="b">
        <f aca="false">TRUE()</f>
        <v>1</v>
      </c>
      <c r="AM94" s="99" t="b">
        <f aca="false">TRUE()</f>
        <v>1</v>
      </c>
      <c r="AN94" s="99" t="b">
        <f aca="false">TRUE()</f>
        <v>1</v>
      </c>
      <c r="AO94" s="99" t="b">
        <f aca="false">TRUE()</f>
        <v>1</v>
      </c>
      <c r="AP94" s="100" t="str">
        <f aca="false">IF(AND($AJ94:$AO94), "VALID", "INVALID")</f>
        <v>VALID</v>
      </c>
      <c r="AQ94" s="101" t="s">
        <v>295</v>
      </c>
      <c r="AR94" s="102" t="s">
        <v>79</v>
      </c>
      <c r="AS94" s="103"/>
      <c r="AT94" s="104"/>
      <c r="AU94" s="104"/>
      <c r="AV94" s="104"/>
      <c r="AW94" s="110" t="s">
        <v>85</v>
      </c>
      <c r="AX94" s="103" t="s">
        <v>85</v>
      </c>
      <c r="AY94" s="104"/>
      <c r="AZ94" s="103"/>
      <c r="BA94" s="103"/>
      <c r="BB94" s="105"/>
      <c r="BC94" s="104"/>
      <c r="BD94" s="106"/>
      <c r="BE94" s="111"/>
      <c r="BF94" s="108" t="e">
        <f aca="false">VLOOKUP($A94,#REF!, 34, FALSE())</f>
        <v>#VALUE!</v>
      </c>
      <c r="BG94" s="108" t="e">
        <f aca="false">VLOOKUP($A94,#REF!, 22, FALSE())</f>
        <v>#VALUE!</v>
      </c>
      <c r="BH94" s="109"/>
    </row>
    <row r="95" customFormat="false" ht="12.75" hidden="false" customHeight="true" outlineLevel="0" collapsed="false">
      <c r="A95" s="86" t="s">
        <v>296</v>
      </c>
      <c r="B95" s="86" t="e">
        <f aca="false">VLOOKUP($A95,#REF!, 34, FALSE())</f>
        <v>#VALUE!</v>
      </c>
      <c r="C95" s="87" t="str">
        <f aca="false">CONCATENATE("unused_",A95)</f>
        <v>unused_SOC_GPIO30</v>
      </c>
      <c r="D95" s="88" t="e">
        <f aca="false">IF(LEN(VLOOKUP($A95,#REF!,8,FALSE())),LEFT(VLOOKUP($A95,#REF!,8,FALSE()),LEN(VLOOKUP($A95,#REF!,8,FALSE()))-2),"")</f>
        <v>#VALUE!</v>
      </c>
      <c r="E95" s="89" t="e">
        <f aca="false">IF(LEN(VLOOKUP($A95,#REF!,4,FALSE())),IF(INDEX(#REF!,MATCH($A95,#REF!,0),1),LEFT(VLOOKUP($A95,#REF!,4,FALSE()),LEN(VLOOKUP($A95,#REF!,4,FALSE()))-2),CONCATENATE(LEFT(VLOOKUP($A95,#REF!,4,FALSE()),LEN(VLOOKUP($A95,#REF!,4,FALSE()))-2),"*")),"")</f>
        <v>#VALUE!</v>
      </c>
      <c r="F95" s="90" t="e">
        <f aca="false">IF(LEN(VLOOKUP($A95,#REF!,5,FALSE())),IF(INDEX(#REF!,MATCH($A95,#REF!,0),2),LEFT(VLOOKUP($A95,#REF!,5,FALSE()),LEN(VLOOKUP($A95,#REF!,5,FALSE()))-2),CONCATENATE(LEFT(VLOOKUP($A95,#REF!,5,FALSE()),LEN(VLOOKUP($A95,#REF!,5,FALSE()))-2),"*")),"")</f>
        <v>#VALUE!</v>
      </c>
      <c r="G95" s="90" t="e">
        <f aca="false">IF(LEN(VLOOKUP($A95,#REF!,6,FALSE())),IF(INDEX(#REF!,MATCH($A95,#REF!,0),3),LEFT(VLOOKUP($A95,#REF!,6,FALSE()),LEN(VLOOKUP($A95,#REF!,6,FALSE()))-2),CONCATENATE(LEFT(VLOOKUP($A95,#REF!,6,FALSE()),LEN(VLOOKUP($A95,#REF!,6,FALSE()))-2),"*")),"")</f>
        <v>#VALUE!</v>
      </c>
      <c r="H95" s="91" t="e">
        <f aca="false">IF(LEN(VLOOKUP($A95,#REF!,7,FALSE())),IF(INDEX(#REF!,MATCH($A95,#REF!,0),4),LEFT(VLOOKUP($A95,#REF!,7,FALSE()),LEN(VLOOKUP($A95,#REF!,7,FALSE()))-2),CONCATENATE(LEFT(VLOOKUP($A95,#REF!,7,FALSE()),LEN(VLOOKUP($A95,#REF!,7,FALSE()))-2),"*")),"")</f>
        <v>#VALUE!</v>
      </c>
      <c r="I95" s="92" t="e">
        <f aca="false">IF(LEN(VLOOKUP($A95,#REF!,8,FALSE())),UPPER(RIGHT(VLOOKUP($A95,#REF!,8,FALSE()), 1)),"")</f>
        <v>#VALUE!</v>
      </c>
      <c r="J95" s="90" t="e">
        <f aca="false">IF(LEN(VLOOKUP($A95,#REF!,4,FALSE())),UPPER(RIGHT(VLOOKUP($A95,#REF!,4,FALSE()), 1)),"")</f>
        <v>#VALUE!</v>
      </c>
      <c r="K95" s="90" t="e">
        <f aca="false">IF(LEN(VLOOKUP($A95,#REF!,5,FALSE())),UPPER(RIGHT(VLOOKUP($A95,#REF!,5,FALSE()), 1)),"")</f>
        <v>#VALUE!</v>
      </c>
      <c r="L95" s="90" t="e">
        <f aca="false">IF(LEN(VLOOKUP($A95,#REF!,6,FALSE())),UPPER(RIGHT(VLOOKUP($A95,#REF!,6,FALSE()), 1)),"")</f>
        <v>#VALUE!</v>
      </c>
      <c r="M95" s="91" t="e">
        <f aca="false">IF(LEN(VLOOKUP($A95,#REF!,7,FALSE())),UPPER(RIGHT(VLOOKUP($A95,#REF!,7,FALSE()), 1)),"")</f>
        <v>#VALUE!</v>
      </c>
      <c r="N95" s="86" t="s">
        <v>94</v>
      </c>
      <c r="O95" s="86" t="s">
        <v>165</v>
      </c>
      <c r="P95" s="86" t="s">
        <v>104</v>
      </c>
      <c r="Q95" s="86" t="s">
        <v>105</v>
      </c>
      <c r="R95" s="86" t="s">
        <v>94</v>
      </c>
      <c r="S95" s="100" t="e">
        <f aca="false">HLOOKUP("Device Tree Pin Name",#REF!,MATCH($A95,#REF!,0),FALSE())</f>
        <v>#VALUE!</v>
      </c>
      <c r="T95" s="95" t="e">
        <f aca="false">HLOOKUP("power rail",#REF!,MATCH($A95,#REF!,0),FALSE())</f>
        <v>#VALUE!</v>
      </c>
      <c r="U95" s="96" t="e">
        <f aca="false">HLOOKUP("Wake Capable",#REF!,MATCH($A95,#REF!,0),FALSE())</f>
        <v>#VALUE!</v>
      </c>
      <c r="V95" s="96" t="e">
        <f aca="false">HLOOKUP("Strap",#REF!,MATCH($A95,#REF!,0),FALSE())</f>
        <v>#VALUE!</v>
      </c>
      <c r="W95" s="96" t="e">
        <f aca="false">HLOOKUP("GTE",#REF!,MATCH($A95,#REF!,0),FALSE())</f>
        <v>#VALUE!</v>
      </c>
      <c r="X95" s="96" t="e">
        <f aca="false">HLOOKUP("DPD_Control",#REF!,MATCH($A95,#REF!,0),FALSE())</f>
        <v>#VALUE!</v>
      </c>
      <c r="Y95" s="96" t="e">
        <f aca="false">HLOOKUP("DPD_Group",#REF!,MATCH($A95,#REF!,0),FALSE())</f>
        <v>#VALUE!</v>
      </c>
      <c r="Z95" s="95" t="e">
        <f aca="false">HLOOKUP("Pad Category",#REF!,MATCH($A95,#REF!,0),FALSE())</f>
        <v>#VALUE!</v>
      </c>
      <c r="AA95" s="95" t="e">
        <f aca="false">HLOOKUP("Pad type",#REF!,MATCH($A95,#REF!,0),FALSE())</f>
        <v>#VALUE!</v>
      </c>
      <c r="AB95" s="95" t="e">
        <f aca="false">HLOOKUP("Pull Strength",#REF!,MATCH($A95,#REF!,0),FALSE())</f>
        <v>#VALUE!</v>
      </c>
      <c r="AC95" s="95" t="e">
        <f aca="false">HLOOKUP("POR Pin State",#REF!,MATCH($A95,#REF!,0),FALSE())</f>
        <v>#VALUE!</v>
      </c>
      <c r="AD95" s="95" t="str">
        <f aca="false">IF(OR($AQ95="",$AQ95=$C95),$R95,IF($AQ95=$D95,SUBSTITUTE(SUBSTITUTE($AQ95,"GPIO3_","GPIO_"),".0",""),IF($AQ95=$E95,$N95,IF($AQ95=$F95,$O95,IF($AQ95=$G95,$P95,IF($AQ95=$H95,$Q95,"INVALID"))))))</f>
        <v>RSVD0</v>
      </c>
      <c r="AE95" s="97"/>
      <c r="AF95" s="98" t="str">
        <f aca="false">IF(AND(OR($AS95="Int PU",$AS95="Int PD"),OR(AND($AZ95&lt;&gt;"",$AZ95&lt;&gt;"0"),AND($BA95&lt;&gt;"",$BA95&lt;&gt;"0"))),"INVALID",IF(OR($AQ95=$C95,$AS95="Int PD"),"PULL_DOWN",IF(OR($AS95="Int PU",AND($AE95="YES",OR($AZ95="",$AZ95="0"),OR($BA95="",$BA95="0"),OR($AR95="Input",$AR95="Bidirectional"))),"PULL_UP","NORMAL")))</f>
        <v>PULL_DOWN</v>
      </c>
      <c r="AG95" s="98" t="e">
        <f aca="false">IF($AU95="Input", "TRISTATE", IF($AV95="Z","TRISTATE",IF($AT95=$F95,"TRISTATE","NORMAL")))</f>
        <v>#VALUE!</v>
      </c>
      <c r="AH95" s="98" t="e">
        <f aca="false">IF(OR($AT95=$F95,$AU95="Output"),"DISABLE","ENABLE")</f>
        <v>#VALUE!</v>
      </c>
      <c r="AI95" s="112" t="e">
        <f aca="false">IF($AT95&lt;&gt;$G95,"N/A",IF($AV95="Drive 1", "1", IF($AV95="Drive 0", "0", "")))</f>
        <v>#VALUE!</v>
      </c>
      <c r="AJ95" s="99" t="b">
        <f aca="false">TRUE()</f>
        <v>1</v>
      </c>
      <c r="AK95" s="99" t="b">
        <f aca="false">TRUE()</f>
        <v>1</v>
      </c>
      <c r="AL95" s="99" t="b">
        <f aca="false">TRUE()</f>
        <v>1</v>
      </c>
      <c r="AM95" s="99" t="b">
        <f aca="false">TRUE()</f>
        <v>1</v>
      </c>
      <c r="AN95" s="99" t="b">
        <f aca="false">TRUE()</f>
        <v>1</v>
      </c>
      <c r="AO95" s="99" t="b">
        <f aca="false">TRUE()</f>
        <v>1</v>
      </c>
      <c r="AP95" s="100" t="str">
        <f aca="false">IF(AND($AJ95:$AO95), "VALID", "INVALID")</f>
        <v>VALID</v>
      </c>
      <c r="AQ95" s="101" t="s">
        <v>297</v>
      </c>
      <c r="AR95" s="102" t="s">
        <v>79</v>
      </c>
      <c r="AS95" s="103"/>
      <c r="AT95" s="104"/>
      <c r="AU95" s="104"/>
      <c r="AV95" s="104"/>
      <c r="AW95" s="110" t="s">
        <v>85</v>
      </c>
      <c r="AX95" s="103" t="s">
        <v>85</v>
      </c>
      <c r="AY95" s="104"/>
      <c r="AZ95" s="103"/>
      <c r="BA95" s="103"/>
      <c r="BB95" s="105"/>
      <c r="BC95" s="104"/>
      <c r="BD95" s="106"/>
      <c r="BE95" s="111"/>
      <c r="BF95" s="108" t="e">
        <f aca="false">VLOOKUP($A95,#REF!, 34, FALSE())</f>
        <v>#VALUE!</v>
      </c>
      <c r="BG95" s="108" t="e">
        <f aca="false">VLOOKUP($A95,#REF!, 22, FALSE())</f>
        <v>#VALUE!</v>
      </c>
      <c r="BH95" s="109"/>
    </row>
    <row r="96" customFormat="false" ht="12.75" hidden="false" customHeight="true" outlineLevel="0" collapsed="false">
      <c r="A96" s="86" t="s">
        <v>298</v>
      </c>
      <c r="B96" s="86" t="e">
        <f aca="false">VLOOKUP($A96,#REF!, 34, FALSE())</f>
        <v>#VALUE!</v>
      </c>
      <c r="C96" s="87" t="str">
        <f aca="false">CONCATENATE("unused_",A96)</f>
        <v>unused_SOC_GPIO31</v>
      </c>
      <c r="D96" s="88" t="e">
        <f aca="false">IF(LEN(VLOOKUP($A96,#REF!,8,FALSE())),LEFT(VLOOKUP($A96,#REF!,8,FALSE()),LEN(VLOOKUP($A96,#REF!,8,FALSE()))-2),"")</f>
        <v>#VALUE!</v>
      </c>
      <c r="E96" s="89" t="e">
        <f aca="false">IF(LEN(VLOOKUP($A96,#REF!,4,FALSE())),IF(INDEX(#REF!,MATCH($A96,#REF!,0),1),LEFT(VLOOKUP($A96,#REF!,4,FALSE()),LEN(VLOOKUP($A96,#REF!,4,FALSE()))-2),CONCATENATE(LEFT(VLOOKUP($A96,#REF!,4,FALSE()),LEN(VLOOKUP($A96,#REF!,4,FALSE()))-2),"*")),"")</f>
        <v>#VALUE!</v>
      </c>
      <c r="F96" s="90" t="e">
        <f aca="false">IF(LEN(VLOOKUP($A96,#REF!,5,FALSE())),IF(INDEX(#REF!,MATCH($A96,#REF!,0),2),LEFT(VLOOKUP($A96,#REF!,5,FALSE()),LEN(VLOOKUP($A96,#REF!,5,FALSE()))-2),CONCATENATE(LEFT(VLOOKUP($A96,#REF!,5,FALSE()),LEN(VLOOKUP($A96,#REF!,5,FALSE()))-2),"*")),"")</f>
        <v>#VALUE!</v>
      </c>
      <c r="G96" s="90" t="e">
        <f aca="false">IF(LEN(VLOOKUP($A96,#REF!,6,FALSE())),IF(INDEX(#REF!,MATCH($A96,#REF!,0),3),LEFT(VLOOKUP($A96,#REF!,6,FALSE()),LEN(VLOOKUP($A96,#REF!,6,FALSE()))-2),CONCATENATE(LEFT(VLOOKUP($A96,#REF!,6,FALSE()),LEN(VLOOKUP($A96,#REF!,6,FALSE()))-2),"*")),"")</f>
        <v>#VALUE!</v>
      </c>
      <c r="H96" s="91" t="e">
        <f aca="false">IF(LEN(VLOOKUP($A96,#REF!,7,FALSE())),IF(INDEX(#REF!,MATCH($A96,#REF!,0),4),LEFT(VLOOKUP($A96,#REF!,7,FALSE()),LEN(VLOOKUP($A96,#REF!,7,FALSE()))-2),CONCATENATE(LEFT(VLOOKUP($A96,#REF!,7,FALSE()),LEN(VLOOKUP($A96,#REF!,7,FALSE()))-2),"*")),"")</f>
        <v>#VALUE!</v>
      </c>
      <c r="I96" s="92" t="e">
        <f aca="false">IF(LEN(VLOOKUP($A96,#REF!,8,FALSE())),UPPER(RIGHT(VLOOKUP($A96,#REF!,8,FALSE()), 1)),"")</f>
        <v>#VALUE!</v>
      </c>
      <c r="J96" s="90" t="e">
        <f aca="false">IF(LEN(VLOOKUP($A96,#REF!,4,FALSE())),UPPER(RIGHT(VLOOKUP($A96,#REF!,4,FALSE()), 1)),"")</f>
        <v>#VALUE!</v>
      </c>
      <c r="K96" s="90" t="e">
        <f aca="false">IF(LEN(VLOOKUP($A96,#REF!,5,FALSE())),UPPER(RIGHT(VLOOKUP($A96,#REF!,5,FALSE()), 1)),"")</f>
        <v>#VALUE!</v>
      </c>
      <c r="L96" s="90" t="e">
        <f aca="false">IF(LEN(VLOOKUP($A96,#REF!,6,FALSE())),UPPER(RIGHT(VLOOKUP($A96,#REF!,6,FALSE()), 1)),"")</f>
        <v>#VALUE!</v>
      </c>
      <c r="M96" s="91" t="e">
        <f aca="false">IF(LEN(VLOOKUP($A96,#REF!,7,FALSE())),UPPER(RIGHT(VLOOKUP($A96,#REF!,7,FALSE()), 1)),"")</f>
        <v>#VALUE!</v>
      </c>
      <c r="N96" s="86" t="s">
        <v>94</v>
      </c>
      <c r="O96" s="86" t="s">
        <v>83</v>
      </c>
      <c r="P96" s="86" t="s">
        <v>104</v>
      </c>
      <c r="Q96" s="86" t="s">
        <v>105</v>
      </c>
      <c r="R96" s="86" t="s">
        <v>94</v>
      </c>
      <c r="S96" s="100" t="e">
        <f aca="false">HLOOKUP("Device Tree Pin Name",#REF!,MATCH($A96,#REF!,0),FALSE())</f>
        <v>#VALUE!</v>
      </c>
      <c r="T96" s="95" t="e">
        <f aca="false">HLOOKUP("power rail",#REF!,MATCH($A96,#REF!,0),FALSE())</f>
        <v>#VALUE!</v>
      </c>
      <c r="U96" s="96" t="e">
        <f aca="false">HLOOKUP("Wake Capable",#REF!,MATCH($A96,#REF!,0),FALSE())</f>
        <v>#VALUE!</v>
      </c>
      <c r="V96" s="96" t="e">
        <f aca="false">HLOOKUP("Strap",#REF!,MATCH($A96,#REF!,0),FALSE())</f>
        <v>#VALUE!</v>
      </c>
      <c r="W96" s="96" t="e">
        <f aca="false">HLOOKUP("GTE",#REF!,MATCH($A96,#REF!,0),FALSE())</f>
        <v>#VALUE!</v>
      </c>
      <c r="X96" s="96" t="e">
        <f aca="false">HLOOKUP("DPD_Control",#REF!,MATCH($A96,#REF!,0),FALSE())</f>
        <v>#VALUE!</v>
      </c>
      <c r="Y96" s="96" t="e">
        <f aca="false">HLOOKUP("DPD_Group",#REF!,MATCH($A96,#REF!,0),FALSE())</f>
        <v>#VALUE!</v>
      </c>
      <c r="Z96" s="95" t="e">
        <f aca="false">HLOOKUP("Pad Category",#REF!,MATCH($A96,#REF!,0),FALSE())</f>
        <v>#VALUE!</v>
      </c>
      <c r="AA96" s="95" t="e">
        <f aca="false">HLOOKUP("Pad type",#REF!,MATCH($A96,#REF!,0),FALSE())</f>
        <v>#VALUE!</v>
      </c>
      <c r="AB96" s="95" t="e">
        <f aca="false">HLOOKUP("Pull Strength",#REF!,MATCH($A96,#REF!,0),FALSE())</f>
        <v>#VALUE!</v>
      </c>
      <c r="AC96" s="95" t="e">
        <f aca="false">HLOOKUP("POR Pin State",#REF!,MATCH($A96,#REF!,0),FALSE())</f>
        <v>#VALUE!</v>
      </c>
      <c r="AD96" s="95" t="str">
        <f aca="false">IF(OR($AQ96="",$AQ96=$C96),$R96,IF($AQ96=$D96,SUBSTITUTE(SUBSTITUTE($AQ96,"GPIO3_","GPIO_"),".0",""),IF($AQ96=$E96,$N96,IF($AQ96=$F96,$O96,IF($AQ96=$G96,$P96,IF($AQ96=$H96,$Q96,"INVALID"))))))</f>
        <v>RSVD0</v>
      </c>
      <c r="AE96" s="97"/>
      <c r="AF96" s="98" t="str">
        <f aca="false">IF(AND(OR($AS96="Int PU",$AS96="Int PD"),OR(AND($AZ96&lt;&gt;"",$AZ96&lt;&gt;"0"),AND($BA96&lt;&gt;"",$BA96&lt;&gt;"0"))),"INVALID",IF(OR($AQ96=$C96,$AS96="Int PD"),"PULL_DOWN",IF(OR($AS96="Int PU",AND($AE96="YES",OR($AZ96="",$AZ96="0"),OR($BA96="",$BA96="0"),OR($AR96="Input",$AR96="Bidirectional"))),"PULL_UP","NORMAL")))</f>
        <v>PULL_DOWN</v>
      </c>
      <c r="AG96" s="98" t="e">
        <f aca="false">IF($AU96="Input", "TRISTATE", IF($AV96="Z","TRISTATE",IF($AT96=$F96,"TRISTATE","NORMAL")))</f>
        <v>#VALUE!</v>
      </c>
      <c r="AH96" s="98" t="e">
        <f aca="false">IF(OR($AT96=$F96,$AU96="Output"),"DISABLE","ENABLE")</f>
        <v>#VALUE!</v>
      </c>
      <c r="AI96" s="112" t="e">
        <f aca="false">IF($AT96&lt;&gt;$G96,"N/A",IF($AV96="Drive 1", "1", IF($AV96="Drive 0", "0", "")))</f>
        <v>#VALUE!</v>
      </c>
      <c r="AJ96" s="99" t="b">
        <f aca="false">TRUE()</f>
        <v>1</v>
      </c>
      <c r="AK96" s="99" t="b">
        <f aca="false">TRUE()</f>
        <v>1</v>
      </c>
      <c r="AL96" s="99" t="b">
        <f aca="false">TRUE()</f>
        <v>1</v>
      </c>
      <c r="AM96" s="99" t="b">
        <f aca="false">TRUE()</f>
        <v>1</v>
      </c>
      <c r="AN96" s="99" t="b">
        <f aca="false">TRUE()</f>
        <v>1</v>
      </c>
      <c r="AO96" s="99" t="b">
        <f aca="false">TRUE()</f>
        <v>1</v>
      </c>
      <c r="AP96" s="100" t="str">
        <f aca="false">IF(AND($AJ96:$AO96), "VALID", "INVALID")</f>
        <v>VALID</v>
      </c>
      <c r="AQ96" s="101" t="s">
        <v>299</v>
      </c>
      <c r="AR96" s="102" t="s">
        <v>79</v>
      </c>
      <c r="AS96" s="103"/>
      <c r="AT96" s="104"/>
      <c r="AU96" s="104"/>
      <c r="AV96" s="104"/>
      <c r="AW96" s="110" t="s">
        <v>85</v>
      </c>
      <c r="AX96" s="103" t="s">
        <v>85</v>
      </c>
      <c r="AY96" s="104"/>
      <c r="AZ96" s="103"/>
      <c r="BA96" s="103"/>
      <c r="BB96" s="105"/>
      <c r="BC96" s="104"/>
      <c r="BD96" s="106"/>
      <c r="BE96" s="16" t="s">
        <v>3</v>
      </c>
      <c r="BF96" s="108" t="e">
        <f aca="false">VLOOKUP($A96,#REF!, 34, FALSE())</f>
        <v>#VALUE!</v>
      </c>
      <c r="BG96" s="108" t="e">
        <f aca="false">VLOOKUP($A96,#REF!, 22, FALSE())</f>
        <v>#VALUE!</v>
      </c>
      <c r="BH96" s="109"/>
    </row>
    <row r="97" customFormat="false" ht="12.75" hidden="false" customHeight="true" outlineLevel="0" collapsed="false">
      <c r="A97" s="86" t="s">
        <v>300</v>
      </c>
      <c r="B97" s="86" t="e">
        <f aca="false">VLOOKUP($A97,#REF!, 34, FALSE())</f>
        <v>#VALUE!</v>
      </c>
      <c r="C97" s="87" t="str">
        <f aca="false">CONCATENATE("unused_",A97)</f>
        <v>unused_SOC_GPIO32</v>
      </c>
      <c r="D97" s="88" t="e">
        <f aca="false">IF(LEN(VLOOKUP($A97,#REF!,8,FALSE())),LEFT(VLOOKUP($A97,#REF!,8,FALSE()),LEN(VLOOKUP($A97,#REF!,8,FALSE()))-2),"")</f>
        <v>#VALUE!</v>
      </c>
      <c r="E97" s="89" t="e">
        <f aca="false">IF(LEN(VLOOKUP($A97,#REF!,4,FALSE())),IF(INDEX(#REF!,MATCH($A97,#REF!,0),1),LEFT(VLOOKUP($A97,#REF!,4,FALSE()),LEN(VLOOKUP($A97,#REF!,4,FALSE()))-2),CONCATENATE(LEFT(VLOOKUP($A97,#REF!,4,FALSE()),LEN(VLOOKUP($A97,#REF!,4,FALSE()))-2),"*")),"")</f>
        <v>#VALUE!</v>
      </c>
      <c r="F97" s="90" t="e">
        <f aca="false">IF(LEN(VLOOKUP($A97,#REF!,5,FALSE())),IF(INDEX(#REF!,MATCH($A97,#REF!,0),2),LEFT(VLOOKUP($A97,#REF!,5,FALSE()),LEN(VLOOKUP($A97,#REF!,5,FALSE()))-2),CONCATENATE(LEFT(VLOOKUP($A97,#REF!,5,FALSE()),LEN(VLOOKUP($A97,#REF!,5,FALSE()))-2),"*")),"")</f>
        <v>#VALUE!</v>
      </c>
      <c r="G97" s="90" t="e">
        <f aca="false">IF(LEN(VLOOKUP($A97,#REF!,6,FALSE())),IF(INDEX(#REF!,MATCH($A97,#REF!,0),3),LEFT(VLOOKUP($A97,#REF!,6,FALSE()),LEN(VLOOKUP($A97,#REF!,6,FALSE()))-2),CONCATENATE(LEFT(VLOOKUP($A97,#REF!,6,FALSE()),LEN(VLOOKUP($A97,#REF!,6,FALSE()))-2),"*")),"")</f>
        <v>#VALUE!</v>
      </c>
      <c r="H97" s="91" t="e">
        <f aca="false">IF(LEN(VLOOKUP($A97,#REF!,7,FALSE())),IF(INDEX(#REF!,MATCH($A97,#REF!,0),4),LEFT(VLOOKUP($A97,#REF!,7,FALSE()),LEN(VLOOKUP($A97,#REF!,7,FALSE()))-2),CONCATENATE(LEFT(VLOOKUP($A97,#REF!,7,FALSE()),LEN(VLOOKUP($A97,#REF!,7,FALSE()))-2),"*")),"")</f>
        <v>#VALUE!</v>
      </c>
      <c r="I97" s="92" t="e">
        <f aca="false">IF(LEN(VLOOKUP($A97,#REF!,8,FALSE())),UPPER(RIGHT(VLOOKUP($A97,#REF!,8,FALSE()), 1)),"")</f>
        <v>#VALUE!</v>
      </c>
      <c r="J97" s="90" t="e">
        <f aca="false">IF(LEN(VLOOKUP($A97,#REF!,4,FALSE())),UPPER(RIGHT(VLOOKUP($A97,#REF!,4,FALSE()), 1)),"")</f>
        <v>#VALUE!</v>
      </c>
      <c r="K97" s="90" t="e">
        <f aca="false">IF(LEN(VLOOKUP($A97,#REF!,5,FALSE())),UPPER(RIGHT(VLOOKUP($A97,#REF!,5,FALSE()), 1)),"")</f>
        <v>#VALUE!</v>
      </c>
      <c r="L97" s="90" t="e">
        <f aca="false">IF(LEN(VLOOKUP($A97,#REF!,6,FALSE())),UPPER(RIGHT(VLOOKUP($A97,#REF!,6,FALSE()), 1)),"")</f>
        <v>#VALUE!</v>
      </c>
      <c r="M97" s="91" t="e">
        <f aca="false">IF(LEN(VLOOKUP($A97,#REF!,7,FALSE())),UPPER(RIGHT(VLOOKUP($A97,#REF!,7,FALSE()), 1)),"")</f>
        <v>#VALUE!</v>
      </c>
      <c r="N97" s="86" t="s">
        <v>94</v>
      </c>
      <c r="O97" s="86" t="s">
        <v>301</v>
      </c>
      <c r="P97" s="86" t="s">
        <v>302</v>
      </c>
      <c r="Q97" s="86" t="s">
        <v>105</v>
      </c>
      <c r="R97" s="86" t="s">
        <v>94</v>
      </c>
      <c r="S97" s="131" t="e">
        <f aca="false">HLOOKUP("Device Tree Pin Name",#REF!,MATCH($A97,#REF!,0),FALSE())</f>
        <v>#VALUE!</v>
      </c>
      <c r="T97" s="132" t="e">
        <f aca="false">HLOOKUP("power rail",#REF!,MATCH($A97,#REF!,0),FALSE())</f>
        <v>#VALUE!</v>
      </c>
      <c r="U97" s="96" t="e">
        <f aca="false">HLOOKUP("Wake Capable",#REF!,MATCH($A97,#REF!,0),FALSE())</f>
        <v>#VALUE!</v>
      </c>
      <c r="V97" s="96" t="e">
        <f aca="false">HLOOKUP("Strap",#REF!,MATCH($A97,#REF!,0),FALSE())</f>
        <v>#VALUE!</v>
      </c>
      <c r="W97" s="96" t="e">
        <f aca="false">HLOOKUP("GTE",#REF!,MATCH($A97,#REF!,0),FALSE())</f>
        <v>#VALUE!</v>
      </c>
      <c r="X97" s="96" t="e">
        <f aca="false">HLOOKUP("DPD_Control",#REF!,MATCH($A97,#REF!,0),FALSE())</f>
        <v>#VALUE!</v>
      </c>
      <c r="Y97" s="96" t="e">
        <f aca="false">HLOOKUP("DPD_Group",#REF!,MATCH($A97,#REF!,0),FALSE())</f>
        <v>#VALUE!</v>
      </c>
      <c r="Z97" s="95" t="e">
        <f aca="false">HLOOKUP("Pad Category",#REF!,MATCH($A97,#REF!,0),FALSE())</f>
        <v>#VALUE!</v>
      </c>
      <c r="AA97" s="95" t="e">
        <f aca="false">HLOOKUP("Pad type",#REF!,MATCH($A97,#REF!,0),FALSE())</f>
        <v>#VALUE!</v>
      </c>
      <c r="AB97" s="95" t="e">
        <f aca="false">HLOOKUP("Pull Strength",#REF!,MATCH($A97,#REF!,0),FALSE())</f>
        <v>#VALUE!</v>
      </c>
      <c r="AC97" s="95" t="e">
        <f aca="false">HLOOKUP("POR Pin State",#REF!,MATCH($A97,#REF!,0),FALSE())</f>
        <v>#VALUE!</v>
      </c>
      <c r="AD97" s="95" t="str">
        <f aca="false">IF(OR($AQ97="",$AQ97=$C97),$R97,IF($AQ97=$D97,SUBSTITUTE(SUBSTITUTE($AQ97,"GPIO3_","GPIO_"),".0",""),IF($AQ97=$E97,$N97,IF($AQ97=$F97,$O97,IF($AQ97=$G97,$P97,IF($AQ97=$H97,$Q97,"INVALID"))))))</f>
        <v>RSVD0</v>
      </c>
      <c r="AE97" s="97"/>
      <c r="AF97" s="98" t="str">
        <f aca="false">IF(AND(OR($AS97="Int PU",$AS97="Int PD"),OR(AND($AZ97&lt;&gt;"",$AZ97&lt;&gt;"0"),AND($BA97&lt;&gt;"",$BA97&lt;&gt;"0"))),"INVALID",IF(OR($AQ97=$C97,$AS97="Int PD"),"PULL_DOWN",IF(OR($AS97="Int PU",AND($AE97="YES",OR($AZ97="",$AZ97="0"),OR($BA97="",$BA97="0"),OR($AR97="Input",$AR97="Bidirectional"))),"PULL_UP","NORMAL")))</f>
        <v>PULL_DOWN</v>
      </c>
      <c r="AG97" s="98" t="e">
        <f aca="false">IF($AU97="Input", "TRISTATE", IF($AV97="Z","TRISTATE",IF($AT97=$F97,"TRISTATE","NORMAL")))</f>
        <v>#VALUE!</v>
      </c>
      <c r="AH97" s="98" t="e">
        <f aca="false">IF(OR($AT97=$F97,$AU97="Output"),"DISABLE","ENABLE")</f>
        <v>#VALUE!</v>
      </c>
      <c r="AI97" s="112" t="e">
        <f aca="false">IF($AT97&lt;&gt;$G97,"N/A",IF($AV97="Drive 1", "1", IF($AV97="Drive 0", "0", "")))</f>
        <v>#VALUE!</v>
      </c>
      <c r="AJ97" s="99" t="b">
        <f aca="false">TRUE()</f>
        <v>1</v>
      </c>
      <c r="AK97" s="99" t="b">
        <f aca="false">TRUE()</f>
        <v>1</v>
      </c>
      <c r="AL97" s="99" t="b">
        <f aca="false">TRUE()</f>
        <v>1</v>
      </c>
      <c r="AM97" s="99" t="b">
        <f aca="false">TRUE()</f>
        <v>1</v>
      </c>
      <c r="AN97" s="99" t="b">
        <f aca="false">TRUE()</f>
        <v>1</v>
      </c>
      <c r="AO97" s="99" t="b">
        <f aca="false">TRUE()</f>
        <v>1</v>
      </c>
      <c r="AP97" s="100" t="str">
        <f aca="false">IF(AND($AJ97:$AO97), "VALID", "INVALID")</f>
        <v>VALID</v>
      </c>
      <c r="AQ97" s="101" t="s">
        <v>303</v>
      </c>
      <c r="AR97" s="102" t="s">
        <v>79</v>
      </c>
      <c r="AS97" s="103"/>
      <c r="AT97" s="104"/>
      <c r="AU97" s="104"/>
      <c r="AV97" s="104"/>
      <c r="AW97" s="110" t="s">
        <v>85</v>
      </c>
      <c r="AX97" s="103" t="s">
        <v>85</v>
      </c>
      <c r="AY97" s="104"/>
      <c r="AZ97" s="103"/>
      <c r="BA97" s="103"/>
      <c r="BB97" s="105"/>
      <c r="BC97" s="104"/>
      <c r="BD97" s="106"/>
      <c r="BE97" s="111"/>
      <c r="BF97" s="108" t="e">
        <f aca="false">VLOOKUP($A97,#REF!, 34, FALSE())</f>
        <v>#VALUE!</v>
      </c>
      <c r="BG97" s="108" t="e">
        <f aca="false">VLOOKUP($A97,#REF!, 22, FALSE())</f>
        <v>#VALUE!</v>
      </c>
      <c r="BH97" s="109"/>
    </row>
    <row r="98" customFormat="false" ht="12.75" hidden="false" customHeight="true" outlineLevel="0" collapsed="false">
      <c r="A98" s="86" t="s">
        <v>304</v>
      </c>
      <c r="B98" s="86" t="e">
        <f aca="false">VLOOKUP($A98,#REF!, 34, FALSE())</f>
        <v>#VALUE!</v>
      </c>
      <c r="C98" s="87" t="str">
        <f aca="false">CONCATENATE("unused_",A98)</f>
        <v>unused_SOC_GPIO33</v>
      </c>
      <c r="D98" s="88" t="e">
        <f aca="false">IF(LEN(VLOOKUP($A98,#REF!,8,FALSE())),LEFT(VLOOKUP($A98,#REF!,8,FALSE()),LEN(VLOOKUP($A98,#REF!,8,FALSE()))-2),"")</f>
        <v>#VALUE!</v>
      </c>
      <c r="E98" s="89" t="e">
        <f aca="false">IF(LEN(VLOOKUP($A98,#REF!,4,FALSE())),IF(INDEX(#REF!,MATCH($A98,#REF!,0),1),LEFT(VLOOKUP($A98,#REF!,4,FALSE()),LEN(VLOOKUP($A98,#REF!,4,FALSE()))-2),CONCATENATE(LEFT(VLOOKUP($A98,#REF!,4,FALSE()),LEN(VLOOKUP($A98,#REF!,4,FALSE()))-2),"*")),"")</f>
        <v>#VALUE!</v>
      </c>
      <c r="F98" s="90" t="e">
        <f aca="false">IF(LEN(VLOOKUP($A98,#REF!,5,FALSE())),IF(INDEX(#REF!,MATCH($A98,#REF!,0),2),LEFT(VLOOKUP($A98,#REF!,5,FALSE()),LEN(VLOOKUP($A98,#REF!,5,FALSE()))-2),CONCATENATE(LEFT(VLOOKUP($A98,#REF!,5,FALSE()),LEN(VLOOKUP($A98,#REF!,5,FALSE()))-2),"*")),"")</f>
        <v>#VALUE!</v>
      </c>
      <c r="G98" s="90" t="e">
        <f aca="false">IF(LEN(VLOOKUP($A98,#REF!,6,FALSE())),IF(INDEX(#REF!,MATCH($A98,#REF!,0),3),LEFT(VLOOKUP($A98,#REF!,6,FALSE()),LEN(VLOOKUP($A98,#REF!,6,FALSE()))-2),CONCATENATE(LEFT(VLOOKUP($A98,#REF!,6,FALSE()),LEN(VLOOKUP($A98,#REF!,6,FALSE()))-2),"*")),"")</f>
        <v>#VALUE!</v>
      </c>
      <c r="H98" s="91" t="e">
        <f aca="false">IF(LEN(VLOOKUP($A98,#REF!,7,FALSE())),IF(INDEX(#REF!,MATCH($A98,#REF!,0),4),LEFT(VLOOKUP($A98,#REF!,7,FALSE()),LEN(VLOOKUP($A98,#REF!,7,FALSE()))-2),CONCATENATE(LEFT(VLOOKUP($A98,#REF!,7,FALSE()),LEN(VLOOKUP($A98,#REF!,7,FALSE()))-2),"*")),"")</f>
        <v>#VALUE!</v>
      </c>
      <c r="I98" s="92" t="e">
        <f aca="false">IF(LEN(VLOOKUP($A98,#REF!,8,FALSE())),UPPER(RIGHT(VLOOKUP($A98,#REF!,8,FALSE()), 1)),"")</f>
        <v>#VALUE!</v>
      </c>
      <c r="J98" s="90" t="e">
        <f aca="false">IF(LEN(VLOOKUP($A98,#REF!,4,FALSE())),UPPER(RIGHT(VLOOKUP($A98,#REF!,4,FALSE()), 1)),"")</f>
        <v>#VALUE!</v>
      </c>
      <c r="K98" s="90" t="e">
        <f aca="false">IF(LEN(VLOOKUP($A98,#REF!,5,FALSE())),UPPER(RIGHT(VLOOKUP($A98,#REF!,5,FALSE()), 1)),"")</f>
        <v>#VALUE!</v>
      </c>
      <c r="L98" s="90" t="e">
        <f aca="false">IF(LEN(VLOOKUP($A98,#REF!,6,FALSE())),UPPER(RIGHT(VLOOKUP($A98,#REF!,6,FALSE()), 1)),"")</f>
        <v>#VALUE!</v>
      </c>
      <c r="M98" s="91" t="e">
        <f aca="false">IF(LEN(VLOOKUP($A98,#REF!,7,FALSE())),UPPER(RIGHT(VLOOKUP($A98,#REF!,7,FALSE()), 1)),"")</f>
        <v>#VALUE!</v>
      </c>
      <c r="N98" s="86" t="s">
        <v>94</v>
      </c>
      <c r="O98" s="86" t="s">
        <v>305</v>
      </c>
      <c r="P98" s="86" t="s">
        <v>302</v>
      </c>
      <c r="Q98" s="86" t="s">
        <v>105</v>
      </c>
      <c r="R98" s="86" t="s">
        <v>94</v>
      </c>
      <c r="S98" s="100" t="e">
        <f aca="false">HLOOKUP("Device Tree Pin Name",#REF!,MATCH($A98,#REF!,0),FALSE())</f>
        <v>#VALUE!</v>
      </c>
      <c r="T98" s="95" t="e">
        <f aca="false">HLOOKUP("power rail",#REF!,MATCH($A98,#REF!,0),FALSE())</f>
        <v>#VALUE!</v>
      </c>
      <c r="U98" s="96" t="e">
        <f aca="false">HLOOKUP("Wake Capable",#REF!,MATCH($A98,#REF!,0),FALSE())</f>
        <v>#VALUE!</v>
      </c>
      <c r="V98" s="96" t="e">
        <f aca="false">HLOOKUP("Strap",#REF!,MATCH($A98,#REF!,0),FALSE())</f>
        <v>#VALUE!</v>
      </c>
      <c r="W98" s="96" t="e">
        <f aca="false">HLOOKUP("GTE",#REF!,MATCH($A98,#REF!,0),FALSE())</f>
        <v>#VALUE!</v>
      </c>
      <c r="X98" s="96" t="e">
        <f aca="false">HLOOKUP("DPD_Control",#REF!,MATCH($A98,#REF!,0),FALSE())</f>
        <v>#VALUE!</v>
      </c>
      <c r="Y98" s="96" t="e">
        <f aca="false">HLOOKUP("DPD_Group",#REF!,MATCH($A98,#REF!,0),FALSE())</f>
        <v>#VALUE!</v>
      </c>
      <c r="Z98" s="95" t="e">
        <f aca="false">HLOOKUP("Pad Category",#REF!,MATCH($A98,#REF!,0),FALSE())</f>
        <v>#VALUE!</v>
      </c>
      <c r="AA98" s="95" t="e">
        <f aca="false">HLOOKUP("Pad type",#REF!,MATCH($A98,#REF!,0),FALSE())</f>
        <v>#VALUE!</v>
      </c>
      <c r="AB98" s="95" t="e">
        <f aca="false">HLOOKUP("Pull Strength",#REF!,MATCH($A98,#REF!,0),FALSE())</f>
        <v>#VALUE!</v>
      </c>
      <c r="AC98" s="95" t="e">
        <f aca="false">HLOOKUP("POR Pin State",#REF!,MATCH($A98,#REF!,0),FALSE())</f>
        <v>#VALUE!</v>
      </c>
      <c r="AD98" s="95" t="str">
        <f aca="false">IF(OR($AQ98="",$AQ98=$C98),$R98,IF($AQ98=$D98,SUBSTITUTE(SUBSTITUTE($AQ98,"GPIO3_","GPIO_"),".0",""),IF($AQ98=$E98,$N98,IF($AQ98=$F98,$O98,IF($AQ98=$G98,$P98,IF($AQ98=$H98,$Q98,"INVALID"))))))</f>
        <v>RSVD0</v>
      </c>
      <c r="AE98" s="97"/>
      <c r="AF98" s="98" t="str">
        <f aca="false">IF(AND(OR($AS98="Int PU",$AS98="Int PD"),OR(AND($AZ98&lt;&gt;"",$AZ98&lt;&gt;"0"),AND($BA98&lt;&gt;"",$BA98&lt;&gt;"0"))),"INVALID",IF(OR($AQ98=$C98,$AS98="Int PD"),"PULL_DOWN",IF(OR($AS98="Int PU",AND($AE98="YES",OR($AZ98="",$AZ98="0"),OR($BA98="",$BA98="0"),OR($AR98="Input",$AR98="Bidirectional"))),"PULL_UP","NORMAL")))</f>
        <v>PULL_DOWN</v>
      </c>
      <c r="AG98" s="98" t="e">
        <f aca="false">IF($AU98="Input", "TRISTATE", IF($AV98="Z","TRISTATE",IF($AT98=$F98,"TRISTATE","NORMAL")))</f>
        <v>#VALUE!</v>
      </c>
      <c r="AH98" s="98" t="e">
        <f aca="false">IF(OR($AT98=$F98,$AU98="Output"),"DISABLE","ENABLE")</f>
        <v>#VALUE!</v>
      </c>
      <c r="AI98" s="112" t="e">
        <f aca="false">IF($AT98&lt;&gt;$G98,"N/A",IF($AV98="Drive 1", "1", IF($AV98="Drive 0", "0", "")))</f>
        <v>#VALUE!</v>
      </c>
      <c r="AJ98" s="99" t="b">
        <f aca="false">TRUE()</f>
        <v>1</v>
      </c>
      <c r="AK98" s="99" t="b">
        <f aca="false">TRUE()</f>
        <v>1</v>
      </c>
      <c r="AL98" s="99" t="b">
        <f aca="false">TRUE()</f>
        <v>1</v>
      </c>
      <c r="AM98" s="99" t="b">
        <f aca="false">TRUE()</f>
        <v>1</v>
      </c>
      <c r="AN98" s="99" t="b">
        <f aca="false">TRUE()</f>
        <v>1</v>
      </c>
      <c r="AO98" s="99" t="b">
        <f aca="false">TRUE()</f>
        <v>1</v>
      </c>
      <c r="AP98" s="100" t="str">
        <f aca="false">IF(AND($AJ98:$AO98), "VALID", "INVALID")</f>
        <v>VALID</v>
      </c>
      <c r="AQ98" s="101" t="s">
        <v>306</v>
      </c>
      <c r="AR98" s="102" t="s">
        <v>79</v>
      </c>
      <c r="AS98" s="103"/>
      <c r="AT98" s="103" t="s">
        <v>89</v>
      </c>
      <c r="AU98" s="104"/>
      <c r="AV98" s="104"/>
      <c r="AW98" s="110" t="s">
        <v>85</v>
      </c>
      <c r="AX98" s="103" t="s">
        <v>85</v>
      </c>
      <c r="AY98" s="104"/>
      <c r="AZ98" s="103"/>
      <c r="BA98" s="103"/>
      <c r="BB98" s="105"/>
      <c r="BC98" s="104"/>
      <c r="BD98" s="106"/>
      <c r="BE98" s="111"/>
      <c r="BF98" s="108" t="e">
        <f aca="false">VLOOKUP($A98,#REF!, 34, FALSE())</f>
        <v>#VALUE!</v>
      </c>
      <c r="BG98" s="108" t="e">
        <f aca="false">VLOOKUP($A98,#REF!, 22, FALSE())</f>
        <v>#VALUE!</v>
      </c>
      <c r="BH98" s="109"/>
    </row>
    <row r="99" customFormat="false" ht="12.75" hidden="false" customHeight="true" outlineLevel="0" collapsed="false">
      <c r="A99" s="86" t="s">
        <v>307</v>
      </c>
      <c r="B99" s="86" t="e">
        <f aca="false">VLOOKUP($A99,#REF!, 34, FALSE())</f>
        <v>#VALUE!</v>
      </c>
      <c r="C99" s="87" t="str">
        <f aca="false">CONCATENATE("unused_",A99)</f>
        <v>unused_SOC_GPIO35</v>
      </c>
      <c r="D99" s="88" t="e">
        <f aca="false">IF(LEN(VLOOKUP($A99,#REF!,8,FALSE())),LEFT(VLOOKUP($A99,#REF!,8,FALSE()),LEN(VLOOKUP($A99,#REF!,8,FALSE()))-2),"")</f>
        <v>#VALUE!</v>
      </c>
      <c r="E99" s="89" t="e">
        <f aca="false">IF(LEN(VLOOKUP($A99,#REF!,4,FALSE())),IF(INDEX(#REF!,MATCH($A99,#REF!,0),1),LEFT(VLOOKUP($A99,#REF!,4,FALSE()),LEN(VLOOKUP($A99,#REF!,4,FALSE()))-2),CONCATENATE(LEFT(VLOOKUP($A99,#REF!,4,FALSE()),LEN(VLOOKUP($A99,#REF!,4,FALSE()))-2),"*")),"")</f>
        <v>#VALUE!</v>
      </c>
      <c r="F99" s="90" t="e">
        <f aca="false">IF(LEN(VLOOKUP($A99,#REF!,5,FALSE())),IF(INDEX(#REF!,MATCH($A99,#REF!,0),2),LEFT(VLOOKUP($A99,#REF!,5,FALSE()),LEN(VLOOKUP($A99,#REF!,5,FALSE()))-3),CONCATENATE(LEFT(VLOOKUP($A99,#REF!,5,FALSE()),LEN(VLOOKUP($A99,#REF!,5,FALSE()))-2),"*")),"")</f>
        <v>#VALUE!</v>
      </c>
      <c r="G99" s="90" t="e">
        <f aca="false">IF(LEN(VLOOKUP($A99,#REF!,6,FALSE())),IF(INDEX(#REF!,MATCH($A99,#REF!,0),3),LEFT(VLOOKUP($A99,#REF!,6,FALSE()),LEN(VLOOKUP($A99,#REF!,6,FALSE()))-2),CONCATENATE(LEFT(VLOOKUP($A99,#REF!,6,FALSE()),LEN(VLOOKUP($A99,#REF!,6,FALSE()))-2),"*")),"")</f>
        <v>#VALUE!</v>
      </c>
      <c r="H99" s="91" t="e">
        <f aca="false">IF(LEN(VLOOKUP($A99,#REF!,7,FALSE())),IF(INDEX(#REF!,MATCH($A99,#REF!,0),4),LEFT(VLOOKUP($A99,#REF!,7,FALSE()),LEN(VLOOKUP($A99,#REF!,7,FALSE()))-2),CONCATENATE(LEFT(VLOOKUP($A99,#REF!,7,FALSE()),LEN(VLOOKUP($A99,#REF!,7,FALSE()))-2),"*")),"")</f>
        <v>#VALUE!</v>
      </c>
      <c r="I99" s="92" t="e">
        <f aca="false">IF(LEN(VLOOKUP($A99,#REF!,8,FALSE())),UPPER(RIGHT(VLOOKUP($A99,#REF!,8,FALSE()), 1)),"")</f>
        <v>#VALUE!</v>
      </c>
      <c r="J99" s="90" t="e">
        <f aca="false">IF(LEN(VLOOKUP($A99,#REF!,4,FALSE())),UPPER(RIGHT(VLOOKUP($A99,#REF!,4,FALSE()), 1)),"")</f>
        <v>#VALUE!</v>
      </c>
      <c r="K99" s="90" t="s">
        <v>81</v>
      </c>
      <c r="L99" s="90" t="e">
        <f aca="false">IF(LEN(VLOOKUP($A99,#REF!,6,FALSE())),UPPER(RIGHT(VLOOKUP($A99,#REF!,6,FALSE()), 1)),"")</f>
        <v>#VALUE!</v>
      </c>
      <c r="M99" s="91" t="e">
        <f aca="false">IF(LEN(VLOOKUP($A99,#REF!,7,FALSE())),UPPER(RIGHT(VLOOKUP($A99,#REF!,7,FALSE()), 1)),"")</f>
        <v>#VALUE!</v>
      </c>
      <c r="N99" s="86" t="s">
        <v>94</v>
      </c>
      <c r="O99" s="86" t="s">
        <v>283</v>
      </c>
      <c r="P99" s="86" t="s">
        <v>284</v>
      </c>
      <c r="Q99" s="86" t="s">
        <v>105</v>
      </c>
      <c r="R99" s="86" t="s">
        <v>94</v>
      </c>
      <c r="S99" s="100" t="e">
        <f aca="false">HLOOKUP("Device Tree Pin Name",#REF!,MATCH($A99,#REF!,0),FALSE())</f>
        <v>#VALUE!</v>
      </c>
      <c r="T99" s="95" t="e">
        <f aca="false">HLOOKUP("power rail",#REF!,MATCH($A99,#REF!,0),FALSE())</f>
        <v>#VALUE!</v>
      </c>
      <c r="U99" s="96" t="e">
        <f aca="false">HLOOKUP("Wake Capable",#REF!,MATCH($A99,#REF!,0),FALSE())</f>
        <v>#VALUE!</v>
      </c>
      <c r="V99" s="96" t="e">
        <f aca="false">HLOOKUP("Strap",#REF!,MATCH($A99,#REF!,0),FALSE())</f>
        <v>#VALUE!</v>
      </c>
      <c r="W99" s="96" t="e">
        <f aca="false">HLOOKUP("GTE",#REF!,MATCH($A99,#REF!,0),FALSE())</f>
        <v>#VALUE!</v>
      </c>
      <c r="X99" s="96" t="e">
        <f aca="false">HLOOKUP("DPD_Control",#REF!,MATCH($A99,#REF!,0),FALSE())</f>
        <v>#VALUE!</v>
      </c>
      <c r="Y99" s="96" t="e">
        <f aca="false">HLOOKUP("DPD_Group",#REF!,MATCH($A99,#REF!,0),FALSE())</f>
        <v>#VALUE!</v>
      </c>
      <c r="Z99" s="95" t="e">
        <f aca="false">HLOOKUP("Pad Category",#REF!,MATCH($A99,#REF!,0),FALSE())</f>
        <v>#VALUE!</v>
      </c>
      <c r="AA99" s="95" t="e">
        <f aca="false">HLOOKUP("Pad type",#REF!,MATCH($A99,#REF!,0),FALSE())</f>
        <v>#VALUE!</v>
      </c>
      <c r="AB99" s="95" t="e">
        <f aca="false">HLOOKUP("Pull Strength",#REF!,MATCH($A99,#REF!,0),FALSE())</f>
        <v>#VALUE!</v>
      </c>
      <c r="AC99" s="95" t="e">
        <f aca="false">HLOOKUP("POR Pin State",#REF!,MATCH($A99,#REF!,0),FALSE())</f>
        <v>#VALUE!</v>
      </c>
      <c r="AD99" s="95" t="str">
        <f aca="false">IF(OR($AQ99="",$AQ99=$C99),$R99,IF($AQ99=$D99,SUBSTITUTE(SUBSTITUTE($AQ99,"GPIO3_","GPIO_"),".0",""),IF($AQ99=$E99,$N99,IF($AQ99=$F99,$O99,IF($AQ99=$G99,$P99,IF($AQ99=$H99,$Q99,"INVALID"))))))</f>
        <v>RSVD0</v>
      </c>
      <c r="AE99" s="97"/>
      <c r="AF99" s="98" t="str">
        <f aca="false">IF(AND(OR($AS99="Int PU",$AS99="Int PD"),OR(AND($AZ99&lt;&gt;"",$AZ99&lt;&gt;"0"),AND($BA99&lt;&gt;"",$BA99&lt;&gt;"0"))),"INVALID",IF(OR($AQ99=$C99,$AS99="Int PD"),"PULL_DOWN",IF(OR($AS99="Int PU",AND($AE99="YES",OR($AZ99="",$AZ99="0"),OR($BA99="",$BA99="0"),OR($AR99="Input",$AR99="Bidirectional"))),"PULL_UP","NORMAL")))</f>
        <v>PULL_DOWN</v>
      </c>
      <c r="AG99" s="98" t="e">
        <f aca="false">IF($AU99="Input", "TRISTATE", IF($AV99="Z","TRISTATE",IF($AT99=$F99,"TRISTATE","NORMAL")))</f>
        <v>#VALUE!</v>
      </c>
      <c r="AH99" s="98" t="e">
        <f aca="false">IF(OR($AT99=$F99,$AU99="Output"),"DISABLE","ENABLE")</f>
        <v>#VALUE!</v>
      </c>
      <c r="AI99" s="112" t="e">
        <f aca="false">IF($AT99&lt;&gt;$G99,"N/A",IF($AV99="Drive 1", "1", IF($AV99="Drive 0", "0", "")))</f>
        <v>#VALUE!</v>
      </c>
      <c r="AJ99" s="99" t="b">
        <f aca="false">TRUE()</f>
        <v>1</v>
      </c>
      <c r="AK99" s="99" t="b">
        <f aca="false">TRUE()</f>
        <v>1</v>
      </c>
      <c r="AL99" s="99" t="b">
        <f aca="false">TRUE()</f>
        <v>1</v>
      </c>
      <c r="AM99" s="99" t="b">
        <f aca="false">TRUE()</f>
        <v>1</v>
      </c>
      <c r="AN99" s="99" t="b">
        <f aca="false">TRUE()</f>
        <v>1</v>
      </c>
      <c r="AO99" s="99" t="b">
        <f aca="false">TRUE()</f>
        <v>1</v>
      </c>
      <c r="AP99" s="100" t="str">
        <f aca="false">IF(AND($AJ99:$AO99), "VALID", "INVALID")</f>
        <v>VALID</v>
      </c>
      <c r="AQ99" s="101" t="s">
        <v>308</v>
      </c>
      <c r="AR99" s="102" t="s">
        <v>79</v>
      </c>
      <c r="AS99" s="103"/>
      <c r="AT99" s="104"/>
      <c r="AU99" s="104"/>
      <c r="AV99" s="103" t="s">
        <v>124</v>
      </c>
      <c r="AW99" s="110" t="s">
        <v>85</v>
      </c>
      <c r="AX99" s="103" t="s">
        <v>85</v>
      </c>
      <c r="AY99" s="104"/>
      <c r="AZ99" s="103"/>
      <c r="BA99" s="103"/>
      <c r="BB99" s="105"/>
      <c r="BC99" s="104"/>
      <c r="BD99" s="106"/>
      <c r="BE99" s="111"/>
      <c r="BF99" s="108" t="e">
        <f aca="false">VLOOKUP($A99,#REF!, 34, FALSE())</f>
        <v>#VALUE!</v>
      </c>
      <c r="BG99" s="108" t="e">
        <f aca="false">VLOOKUP($A99,#REF!, 22, FALSE())</f>
        <v>#VALUE!</v>
      </c>
      <c r="BH99" s="109"/>
    </row>
    <row r="100" customFormat="false" ht="12.75" hidden="false" customHeight="true" outlineLevel="0" collapsed="false">
      <c r="A100" s="86" t="s">
        <v>309</v>
      </c>
      <c r="B100" s="86" t="e">
        <f aca="false">VLOOKUP($A100,#REF!, 34, FALSE())</f>
        <v>#VALUE!</v>
      </c>
      <c r="C100" s="87" t="str">
        <f aca="false">CONCATENATE("unused_",A100)</f>
        <v>unused_SOC_GPIO37</v>
      </c>
      <c r="D100" s="88" t="e">
        <f aca="false">IF(LEN(VLOOKUP($A100,#REF!,8,FALSE())),LEFT(VLOOKUP($A100,#REF!,8,FALSE()),LEN(VLOOKUP($A100,#REF!,8,FALSE()))-2),"")</f>
        <v>#VALUE!</v>
      </c>
      <c r="E100" s="89" t="e">
        <f aca="false">IF(LEN(VLOOKUP($A100,#REF!,4,FALSE())),IF(INDEX(#REF!,MATCH($A100,#REF!,0),1),LEFT(VLOOKUP($A100,#REF!,4,FALSE()),LEN(VLOOKUP($A100,#REF!,4,FALSE()))-2),CONCATENATE(LEFT(VLOOKUP($A100,#REF!,4,FALSE()),LEN(VLOOKUP($A100,#REF!,4,FALSE()))-2),"*")),"")</f>
        <v>#VALUE!</v>
      </c>
      <c r="F100" s="90" t="e">
        <f aca="false">IF(LEN(VLOOKUP($A100,#REF!,5,FALSE())),IF(INDEX(#REF!,MATCH($A100,#REF!,0),2),LEFT(VLOOKUP($A100,#REF!,5,FALSE()),LEN(VLOOKUP($A100,#REF!,5,FALSE()))-2),CONCATENATE(LEFT(VLOOKUP($A100,#REF!,5,FALSE()),LEN(VLOOKUP($A100,#REF!,5,FALSE()))-2),"*")),"")</f>
        <v>#VALUE!</v>
      </c>
      <c r="G100" s="90" t="e">
        <f aca="false">IF(LEN(VLOOKUP($A100,#REF!,6,FALSE())),IF(INDEX(#REF!,MATCH($A100,#REF!,0),3),LEFT(VLOOKUP($A100,#REF!,6,FALSE()),LEN(VLOOKUP($A100,#REF!,6,FALSE()))-2),CONCATENATE(LEFT(VLOOKUP($A100,#REF!,6,FALSE()),LEN(VLOOKUP($A100,#REF!,6,FALSE()))-2),"*")),"")</f>
        <v>#VALUE!</v>
      </c>
      <c r="H100" s="91" t="e">
        <f aca="false">IF(LEN(VLOOKUP($A100,#REF!,7,FALSE())),IF(INDEX(#REF!,MATCH($A100,#REF!,0),4),LEFT(VLOOKUP($A100,#REF!,7,FALSE()),LEN(VLOOKUP($A100,#REF!,7,FALSE()))-2),CONCATENATE(LEFT(VLOOKUP($A100,#REF!,7,FALSE()),LEN(VLOOKUP($A100,#REF!,7,FALSE()))-2),"*")),"")</f>
        <v>#VALUE!</v>
      </c>
      <c r="I100" s="92" t="e">
        <f aca="false">IF(LEN(VLOOKUP($A100,#REF!,8,FALSE())),UPPER(RIGHT(VLOOKUP($A100,#REF!,8,FALSE()), 1)),"")</f>
        <v>#VALUE!</v>
      </c>
      <c r="J100" s="90" t="e">
        <f aca="false">IF(LEN(VLOOKUP($A100,#REF!,4,FALSE())),UPPER(RIGHT(VLOOKUP($A100,#REF!,4,FALSE()), 1)),"")</f>
        <v>#VALUE!</v>
      </c>
      <c r="K100" s="90" t="e">
        <f aca="false">IF(LEN(VLOOKUP($A100,#REF!,5,FALSE())),UPPER(RIGHT(VLOOKUP($A100,#REF!,5,FALSE()), 1)),"")</f>
        <v>#VALUE!</v>
      </c>
      <c r="L100" s="90" t="e">
        <f aca="false">IF(LEN(VLOOKUP($A100,#REF!,6,FALSE())),UPPER(RIGHT(VLOOKUP($A100,#REF!,6,FALSE()), 1)),"")</f>
        <v>#VALUE!</v>
      </c>
      <c r="M100" s="91" t="e">
        <f aca="false">IF(LEN(VLOOKUP($A100,#REF!,7,FALSE())),UPPER(RIGHT(VLOOKUP($A100,#REF!,7,FALSE()), 1)),"")</f>
        <v>#VALUE!</v>
      </c>
      <c r="N100" s="86" t="s">
        <v>132</v>
      </c>
      <c r="O100" s="86" t="s">
        <v>283</v>
      </c>
      <c r="P100" s="86" t="s">
        <v>310</v>
      </c>
      <c r="Q100" s="86" t="s">
        <v>311</v>
      </c>
      <c r="R100" s="86" t="s">
        <v>132</v>
      </c>
      <c r="S100" s="100" t="e">
        <f aca="false">HLOOKUP("Device Tree Pin Name",#REF!,MATCH($A100,#REF!,0),FALSE())</f>
        <v>#VALUE!</v>
      </c>
      <c r="T100" s="95" t="e">
        <f aca="false">HLOOKUP("power rail",#REF!,MATCH($A100,#REF!,0),FALSE())</f>
        <v>#VALUE!</v>
      </c>
      <c r="U100" s="96" t="e">
        <f aca="false">HLOOKUP("Wake Capable",#REF!,MATCH($A100,#REF!,0),FALSE())</f>
        <v>#VALUE!</v>
      </c>
      <c r="V100" s="96" t="e">
        <f aca="false">HLOOKUP("Strap",#REF!,MATCH($A100,#REF!,0),FALSE())</f>
        <v>#VALUE!</v>
      </c>
      <c r="W100" s="96" t="e">
        <f aca="false">HLOOKUP("GTE",#REF!,MATCH($A100,#REF!,0),FALSE())</f>
        <v>#VALUE!</v>
      </c>
      <c r="X100" s="96" t="e">
        <f aca="false">HLOOKUP("DPD_Control",#REF!,MATCH($A100,#REF!,0),FALSE())</f>
        <v>#VALUE!</v>
      </c>
      <c r="Y100" s="96" t="e">
        <f aca="false">HLOOKUP("DPD_Group",#REF!,MATCH($A100,#REF!,0),FALSE())</f>
        <v>#VALUE!</v>
      </c>
      <c r="Z100" s="95" t="e">
        <f aca="false">HLOOKUP("Pad Category",#REF!,MATCH($A100,#REF!,0),FALSE())</f>
        <v>#VALUE!</v>
      </c>
      <c r="AA100" s="95" t="e">
        <f aca="false">HLOOKUP("Pad type",#REF!,MATCH($A100,#REF!,0),FALSE())</f>
        <v>#VALUE!</v>
      </c>
      <c r="AB100" s="95" t="e">
        <f aca="false">HLOOKUP("Pull Strength",#REF!,MATCH($A100,#REF!,0),FALSE())</f>
        <v>#VALUE!</v>
      </c>
      <c r="AC100" s="95" t="e">
        <f aca="false">HLOOKUP("POR Pin State",#REF!,MATCH($A100,#REF!,0),FALSE())</f>
        <v>#VALUE!</v>
      </c>
      <c r="AD100" s="95" t="str">
        <f aca="false">IF(OR($AQ100="",$AQ100=$C100),$R100,IF($AQ100=$D100,SUBSTITUTE(SUBSTITUTE($AQ100,"GPIO3_","GPIO_"),".0",""),IF($AQ100=$E100,$N100,IF($AQ100=$F100,$O100,IF($AQ100=$G100,$P100,IF($AQ100=$H100,$Q100,"INVALID"))))))</f>
        <v>GP</v>
      </c>
      <c r="AE100" s="97"/>
      <c r="AF100" s="98" t="str">
        <f aca="false">IF(AND(OR($AS100="Int PU",$AS100="Int PD"),OR(AND($AZ100&lt;&gt;"",$AZ100&lt;&gt;"0"),AND($BA100&lt;&gt;"",$BA100&lt;&gt;"0"))),"INVALID",IF(OR($AQ100=$C100,$AS100="Int PD"),"PULL_DOWN",IF(OR($AS100="Int PU",AND($AE100="YES",OR($AZ100="",$AZ100="0"),OR($BA100="",$BA100="0"),OR($AR100="Input",$AR100="Bidirectional"))),"PULL_UP","NORMAL")))</f>
        <v>PULL_DOWN</v>
      </c>
      <c r="AG100" s="98" t="e">
        <f aca="false">IF($AU100="Input", "TRISTATE", IF($AV100="Z","TRISTATE",IF($AT100=$F100,"TRISTATE","NORMAL")))</f>
        <v>#VALUE!</v>
      </c>
      <c r="AH100" s="98" t="e">
        <f aca="false">IF(OR($AT100=$F100,$AU100="Output"),"DISABLE","ENABLE")</f>
        <v>#VALUE!</v>
      </c>
      <c r="AI100" s="112" t="e">
        <f aca="false">IF($AT100&lt;&gt;$G100,"N/A",IF($AV100="Drive 1", "1", IF($AV100="Drive 0", "0", "")))</f>
        <v>#VALUE!</v>
      </c>
      <c r="AJ100" s="99" t="b">
        <f aca="false">TRUE()</f>
        <v>1</v>
      </c>
      <c r="AK100" s="99" t="b">
        <f aca="false">TRUE()</f>
        <v>1</v>
      </c>
      <c r="AL100" s="99" t="b">
        <f aca="false">TRUE()</f>
        <v>1</v>
      </c>
      <c r="AM100" s="99" t="b">
        <f aca="false">TRUE()</f>
        <v>1</v>
      </c>
      <c r="AN100" s="99" t="b">
        <f aca="false">TRUE()</f>
        <v>1</v>
      </c>
      <c r="AO100" s="99" t="b">
        <f aca="false">TRUE()</f>
        <v>1</v>
      </c>
      <c r="AP100" s="100" t="str">
        <f aca="false">IF(AND($AJ100:$AO100), "VALID", "INVALID")</f>
        <v>VALID</v>
      </c>
      <c r="AQ100" s="101" t="s">
        <v>312</v>
      </c>
      <c r="AR100" s="102" t="s">
        <v>79</v>
      </c>
      <c r="AS100" s="103"/>
      <c r="AT100" s="104"/>
      <c r="AU100" s="104"/>
      <c r="AV100" s="103" t="s">
        <v>124</v>
      </c>
      <c r="AW100" s="110" t="s">
        <v>85</v>
      </c>
      <c r="AX100" s="103" t="s">
        <v>85</v>
      </c>
      <c r="AY100" s="104"/>
      <c r="AZ100" s="103"/>
      <c r="BA100" s="103"/>
      <c r="BB100" s="105"/>
      <c r="BC100" s="104"/>
      <c r="BD100" s="106"/>
      <c r="BE100" s="111"/>
      <c r="BF100" s="108" t="e">
        <f aca="false">VLOOKUP($A100,#REF!, 34, FALSE())</f>
        <v>#VALUE!</v>
      </c>
      <c r="BG100" s="108" t="e">
        <f aca="false">VLOOKUP($A100,#REF!, 22, FALSE())</f>
        <v>#VALUE!</v>
      </c>
      <c r="BH100" s="109"/>
    </row>
    <row r="101" customFormat="false" ht="12.75" hidden="false" customHeight="true" outlineLevel="0" collapsed="false">
      <c r="A101" s="86" t="s">
        <v>313</v>
      </c>
      <c r="B101" s="86" t="e">
        <f aca="false">VLOOKUP($A101,#REF!, 34, FALSE())</f>
        <v>#VALUE!</v>
      </c>
      <c r="C101" s="87" t="str">
        <f aca="false">CONCATENATE("unused_",A101)</f>
        <v>unused_SOC_GPIO56</v>
      </c>
      <c r="D101" s="88" t="e">
        <f aca="false">IF(LEN(VLOOKUP($A101,#REF!,8,FALSE())),LEFT(VLOOKUP($A101,#REF!,8,FALSE()),LEN(VLOOKUP($A101,#REF!,8,FALSE()))-2),"")</f>
        <v>#VALUE!</v>
      </c>
      <c r="E101" s="89" t="e">
        <f aca="false">IF(LEN(VLOOKUP($A101,#REF!,4,FALSE())),IF(INDEX(#REF!,MATCH($A101,#REF!,0),1),LEFT(VLOOKUP($A101,#REF!,4,FALSE()),LEN(VLOOKUP($A101,#REF!,4,FALSE()))-2),CONCATENATE(LEFT(VLOOKUP($A101,#REF!,4,FALSE()),LEN(VLOOKUP($A101,#REF!,4,FALSE()))-2),"*")),"")</f>
        <v>#VALUE!</v>
      </c>
      <c r="F101" s="90" t="e">
        <f aca="false">IF(LEN(VLOOKUP($A101,#REF!,5,FALSE())),IF(INDEX(#REF!,MATCH($A101,#REF!,0),2),LEFT(VLOOKUP($A101,#REF!,5,FALSE()),LEN(VLOOKUP($A101,#REF!,5,FALSE()))-2),CONCATENATE(LEFT(VLOOKUP($A101,#REF!,5,FALSE()),LEN(VLOOKUP($A101,#REF!,5,FALSE()))-2),"*")),"")</f>
        <v>#VALUE!</v>
      </c>
      <c r="G101" s="90" t="e">
        <f aca="false">IF(LEN(VLOOKUP($A101,#REF!,6,FALSE())),IF(INDEX(#REF!,MATCH($A101,#REF!,0),3),LEFT(VLOOKUP($A101,#REF!,6,FALSE()),LEN(VLOOKUP($A101,#REF!,6,FALSE()))-2),CONCATENATE(LEFT(VLOOKUP($A101,#REF!,6,FALSE()),LEN(VLOOKUP($A101,#REF!,6,FALSE()))-2),"*")),"")</f>
        <v>#VALUE!</v>
      </c>
      <c r="H101" s="91" t="e">
        <f aca="false">IF(LEN(VLOOKUP($A101,#REF!,7,FALSE())),IF(INDEX(#REF!,MATCH($A101,#REF!,0),4),LEFT(VLOOKUP($A101,#REF!,7,FALSE()),LEN(VLOOKUP($A101,#REF!,7,FALSE()))-2),CONCATENATE(LEFT(VLOOKUP($A101,#REF!,7,FALSE()),LEN(VLOOKUP($A101,#REF!,7,FALSE()))-2),"*")),"")</f>
        <v>#VALUE!</v>
      </c>
      <c r="I101" s="92" t="e">
        <f aca="false">IF(LEN(VLOOKUP($A101,#REF!,8,FALSE())),UPPER(RIGHT(VLOOKUP($A101,#REF!,8,FALSE()), 1)),"")</f>
        <v>#VALUE!</v>
      </c>
      <c r="J101" s="90" t="e">
        <f aca="false">IF(LEN(VLOOKUP($A101,#REF!,4,FALSE())),UPPER(RIGHT(VLOOKUP($A101,#REF!,4,FALSE()), 1)),"")</f>
        <v>#VALUE!</v>
      </c>
      <c r="K101" s="90" t="e">
        <f aca="false">IF(LEN(VLOOKUP($A101,#REF!,5,FALSE())),UPPER(RIGHT(VLOOKUP($A101,#REF!,5,FALSE()), 1)),"")</f>
        <v>#VALUE!</v>
      </c>
      <c r="L101" s="90" t="e">
        <f aca="false">IF(LEN(VLOOKUP($A101,#REF!,6,FALSE())),UPPER(RIGHT(VLOOKUP($A101,#REF!,6,FALSE()), 1)),"")</f>
        <v>#VALUE!</v>
      </c>
      <c r="M101" s="91" t="e">
        <f aca="false">IF(LEN(VLOOKUP($A101,#REF!,7,FALSE())),UPPER(RIGHT(VLOOKUP($A101,#REF!,7,FALSE()), 1)),"")</f>
        <v>#VALUE!</v>
      </c>
      <c r="N101" s="86" t="s">
        <v>94</v>
      </c>
      <c r="O101" s="86" t="s">
        <v>283</v>
      </c>
      <c r="P101" s="86" t="s">
        <v>310</v>
      </c>
      <c r="Q101" s="86" t="s">
        <v>311</v>
      </c>
      <c r="R101" s="86" t="s">
        <v>94</v>
      </c>
      <c r="S101" s="100" t="e">
        <f aca="false">HLOOKUP("Device Tree Pin Name",#REF!,MATCH($A101,#REF!,0),FALSE())</f>
        <v>#VALUE!</v>
      </c>
      <c r="T101" s="95" t="e">
        <f aca="false">HLOOKUP("power rail",#REF!,MATCH($A101,#REF!,0),FALSE())</f>
        <v>#VALUE!</v>
      </c>
      <c r="U101" s="96" t="e">
        <f aca="false">HLOOKUP("Wake Capable",#REF!,MATCH($A101,#REF!,0),FALSE())</f>
        <v>#VALUE!</v>
      </c>
      <c r="V101" s="96" t="e">
        <f aca="false">HLOOKUP("Strap",#REF!,MATCH($A101,#REF!,0),FALSE())</f>
        <v>#VALUE!</v>
      </c>
      <c r="W101" s="96" t="e">
        <f aca="false">HLOOKUP("GTE",#REF!,MATCH($A101,#REF!,0),FALSE())</f>
        <v>#VALUE!</v>
      </c>
      <c r="X101" s="96" t="e">
        <f aca="false">HLOOKUP("DPD_Control",#REF!,MATCH($A101,#REF!,0),FALSE())</f>
        <v>#VALUE!</v>
      </c>
      <c r="Y101" s="96" t="e">
        <f aca="false">HLOOKUP("DPD_Group",#REF!,MATCH($A101,#REF!,0),FALSE())</f>
        <v>#VALUE!</v>
      </c>
      <c r="Z101" s="95" t="e">
        <f aca="false">HLOOKUP("Pad Category",#REF!,MATCH($A101,#REF!,0),FALSE())</f>
        <v>#VALUE!</v>
      </c>
      <c r="AA101" s="95" t="e">
        <f aca="false">HLOOKUP("Pad type",#REF!,MATCH($A101,#REF!,0),FALSE())</f>
        <v>#VALUE!</v>
      </c>
      <c r="AB101" s="95" t="e">
        <f aca="false">HLOOKUP("Pull Strength",#REF!,MATCH($A101,#REF!,0),FALSE())</f>
        <v>#VALUE!</v>
      </c>
      <c r="AC101" s="95" t="e">
        <f aca="false">HLOOKUP("POR Pin State",#REF!,MATCH($A101,#REF!,0),FALSE())</f>
        <v>#VALUE!</v>
      </c>
      <c r="AD101" s="95" t="str">
        <f aca="false">IF(OR($AQ101="",$AQ101=$C101),$R101,IF($AQ101=$D101,SUBSTITUTE(SUBSTITUTE($AQ101,"GPIO3_","GPIO_"),".0",""),IF($AQ101=$E101,$N101,IF($AQ101=$F101,$O101,IF($AQ101=$G101,$P101,IF($AQ101=$H101,$Q101,"INVALID"))))))</f>
        <v>RSVD0</v>
      </c>
      <c r="AE101" s="97"/>
      <c r="AF101" s="98" t="str">
        <f aca="false">IF(AND(OR($AS101="Int PU",$AS101="Int PD"),OR(AND($AZ101&lt;&gt;"",$AZ101&lt;&gt;"0"),AND($BA101&lt;&gt;"",$BA101&lt;&gt;"0"))),"INVALID",IF(OR($AQ101=$C101,$AS101="Int PD"),"PULL_DOWN",IF(OR($AS101="Int PU",AND($AE101="YES",OR($AZ101="",$AZ101="0"),OR($BA101="",$BA101="0"),OR($AR101="Input",$AR101="Bidirectional"))),"PULL_UP","NORMAL")))</f>
        <v>PULL_DOWN</v>
      </c>
      <c r="AG101" s="98" t="e">
        <f aca="false">IF($AU101="Input", "TRISTATE", IF($AV101="Z","TRISTATE",IF($AT101=$F101,"TRISTATE","NORMAL")))</f>
        <v>#VALUE!</v>
      </c>
      <c r="AH101" s="98" t="e">
        <f aca="false">IF(OR($AT101=$F101,$AU101="Output"),"DISABLE","ENABLE")</f>
        <v>#VALUE!</v>
      </c>
      <c r="AI101" s="112" t="e">
        <f aca="false">IF($AT101&lt;&gt;$G101,"N/A",IF($AV101="Drive 1", "1", IF($AV101="Drive 0", "0", "")))</f>
        <v>#VALUE!</v>
      </c>
      <c r="AJ101" s="99" t="b">
        <f aca="false">TRUE()</f>
        <v>1</v>
      </c>
      <c r="AK101" s="99" t="b">
        <f aca="false">TRUE()</f>
        <v>1</v>
      </c>
      <c r="AL101" s="99" t="b">
        <f aca="false">TRUE()</f>
        <v>1</v>
      </c>
      <c r="AM101" s="99" t="b">
        <f aca="false">TRUE()</f>
        <v>1</v>
      </c>
      <c r="AN101" s="99" t="b">
        <f aca="false">TRUE()</f>
        <v>1</v>
      </c>
      <c r="AO101" s="99" t="b">
        <f aca="false">TRUE()</f>
        <v>1</v>
      </c>
      <c r="AP101" s="100" t="str">
        <f aca="false">IF(AND($AJ101:$AO101), "VALID", "INVALID")</f>
        <v>VALID</v>
      </c>
      <c r="AQ101" s="101" t="s">
        <v>314</v>
      </c>
      <c r="AR101" s="102" t="s">
        <v>79</v>
      </c>
      <c r="AS101" s="103"/>
      <c r="AT101" s="104"/>
      <c r="AU101" s="104"/>
      <c r="AV101" s="103" t="s">
        <v>124</v>
      </c>
      <c r="AW101" s="110" t="s">
        <v>85</v>
      </c>
      <c r="AX101" s="103" t="s">
        <v>85</v>
      </c>
      <c r="AY101" s="104"/>
      <c r="AZ101" s="103"/>
      <c r="BA101" s="103"/>
      <c r="BB101" s="105"/>
      <c r="BC101" s="104"/>
      <c r="BD101" s="106"/>
      <c r="BE101" s="111"/>
      <c r="BF101" s="108" t="e">
        <f aca="false">VLOOKUP($A101,#REF!, 34, FALSE())</f>
        <v>#VALUE!</v>
      </c>
      <c r="BG101" s="108" t="e">
        <f aca="false">VLOOKUP($A101,#REF!, 22, FALSE())</f>
        <v>#VALUE!</v>
      </c>
      <c r="BH101" s="109"/>
    </row>
    <row r="102" customFormat="false" ht="12.75" hidden="false" customHeight="true" outlineLevel="0" collapsed="false">
      <c r="A102" s="86" t="s">
        <v>315</v>
      </c>
      <c r="B102" s="86" t="e">
        <f aca="false">VLOOKUP($A102,#REF!, 34, FALSE())</f>
        <v>#VALUE!</v>
      </c>
      <c r="C102" s="87" t="str">
        <f aca="false">CONCATENATE("unused_",A102)</f>
        <v>unused_UART1_TX</v>
      </c>
      <c r="D102" s="88" t="e">
        <f aca="false">IF(LEN(VLOOKUP($A102,#REF!,8,FALSE())),LEFT(VLOOKUP($A102,#REF!,8,FALSE()),LEN(VLOOKUP($A102,#REF!,8,FALSE()))-2),"")</f>
        <v>#VALUE!</v>
      </c>
      <c r="E102" s="89" t="e">
        <f aca="false">IF(LEN(VLOOKUP($A102,#REF!,4,FALSE())),IF(INDEX(#REF!,MATCH($A102,#REF!,0),1),LEFT(VLOOKUP($A102,#REF!,4,FALSE()),LEN(VLOOKUP($A102,#REF!,4,FALSE()))-2),CONCATENATE(LEFT(VLOOKUP($A102,#REF!,4,FALSE()),LEN(VLOOKUP($A102,#REF!,4,FALSE()))-2),"*")),"")</f>
        <v>#VALUE!</v>
      </c>
      <c r="F102" s="90" t="e">
        <f aca="false">IF(LEN(VLOOKUP($A102,#REF!,5,FALSE())),IF(INDEX(#REF!,MATCH($A102,#REF!,0),2),LEFT(VLOOKUP($A102,#REF!,5,FALSE()),LEN(VLOOKUP($A102,#REF!,5,FALSE()))-2),CONCATENATE(LEFT(VLOOKUP($A102,#REF!,5,FALSE()),LEN(VLOOKUP($A102,#REF!,5,FALSE()))-2),"*")),"")</f>
        <v>#VALUE!</v>
      </c>
      <c r="G102" s="90" t="e">
        <f aca="false">IF(LEN(VLOOKUP($A102,#REF!,6,FALSE())),IF(INDEX(#REF!,MATCH($A102,#REF!,0),3),LEFT(VLOOKUP($A102,#REF!,6,FALSE()),LEN(VLOOKUP($A102,#REF!,6,FALSE()))-2),CONCATENATE(LEFT(VLOOKUP($A102,#REF!,6,FALSE()),LEN(VLOOKUP($A102,#REF!,6,FALSE()))-2),"*")),"")</f>
        <v>#VALUE!</v>
      </c>
      <c r="H102" s="91" t="e">
        <f aca="false">IF(LEN(VLOOKUP($A102,#REF!,7,FALSE())),IF(INDEX(#REF!,MATCH($A102,#REF!,0),4),LEFT(VLOOKUP($A102,#REF!,7,FALSE()),LEN(VLOOKUP($A102,#REF!,7,FALSE()))-2),CONCATENATE(LEFT(VLOOKUP($A102,#REF!,7,FALSE()),LEN(VLOOKUP($A102,#REF!,7,FALSE()))-2),"*")),"")</f>
        <v>#VALUE!</v>
      </c>
      <c r="I102" s="92" t="e">
        <f aca="false">IF(LEN(VLOOKUP($A102,#REF!,8,FALSE())),UPPER(RIGHT(VLOOKUP($A102,#REF!,8,FALSE()), 1)),"")</f>
        <v>#VALUE!</v>
      </c>
      <c r="J102" s="90" t="e">
        <f aca="false">IF(LEN(VLOOKUP($A102,#REF!,4,FALSE())),UPPER(RIGHT(VLOOKUP($A102,#REF!,4,FALSE()), 1)),"")</f>
        <v>#VALUE!</v>
      </c>
      <c r="K102" s="90" t="e">
        <f aca="false">IF(LEN(VLOOKUP($A102,#REF!,5,FALSE())),UPPER(RIGHT(VLOOKUP($A102,#REF!,5,FALSE()), 1)),"")</f>
        <v>#VALUE!</v>
      </c>
      <c r="L102" s="90" t="e">
        <f aca="false">IF(LEN(VLOOKUP($A102,#REF!,6,FALSE())),UPPER(RIGHT(VLOOKUP($A102,#REF!,6,FALSE()), 1)),"")</f>
        <v>#VALUE!</v>
      </c>
      <c r="M102" s="91" t="e">
        <f aca="false">IF(LEN(VLOOKUP($A102,#REF!,7,FALSE())),UPPER(RIGHT(VLOOKUP($A102,#REF!,7,FALSE()), 1)),"")</f>
        <v>#VALUE!</v>
      </c>
      <c r="N102" s="86" t="s">
        <v>246</v>
      </c>
      <c r="O102" s="86" t="s">
        <v>83</v>
      </c>
      <c r="P102" s="86" t="s">
        <v>104</v>
      </c>
      <c r="Q102" s="86" t="s">
        <v>105</v>
      </c>
      <c r="R102" s="86" t="s">
        <v>83</v>
      </c>
      <c r="S102" s="100" t="e">
        <f aca="false">HLOOKUP("Device Tree Pin Name",#REF!,MATCH($A102,#REF!,0),FALSE())</f>
        <v>#VALUE!</v>
      </c>
      <c r="T102" s="95" t="e">
        <f aca="false">HLOOKUP("power rail",#REF!,MATCH($A102,#REF!,0),FALSE())</f>
        <v>#VALUE!</v>
      </c>
      <c r="U102" s="96" t="e">
        <f aca="false">HLOOKUP("Wake Capable",#REF!,MATCH($A102,#REF!,0),FALSE())</f>
        <v>#VALUE!</v>
      </c>
      <c r="V102" s="96" t="e">
        <f aca="false">HLOOKUP("Strap",#REF!,MATCH($A102,#REF!,0),FALSE())</f>
        <v>#VALUE!</v>
      </c>
      <c r="W102" s="96" t="e">
        <f aca="false">HLOOKUP("GTE",#REF!,MATCH($A102,#REF!,0),FALSE())</f>
        <v>#VALUE!</v>
      </c>
      <c r="X102" s="96" t="e">
        <f aca="false">HLOOKUP("DPD_Control",#REF!,MATCH($A102,#REF!,0),FALSE())</f>
        <v>#VALUE!</v>
      </c>
      <c r="Y102" s="96" t="e">
        <f aca="false">HLOOKUP("DPD_Group",#REF!,MATCH($A102,#REF!,0),FALSE())</f>
        <v>#VALUE!</v>
      </c>
      <c r="Z102" s="95" t="e">
        <f aca="false">HLOOKUP("Pad Category",#REF!,MATCH($A102,#REF!,0),FALSE())</f>
        <v>#VALUE!</v>
      </c>
      <c r="AA102" s="95" t="e">
        <f aca="false">HLOOKUP("Pad type",#REF!,MATCH($A102,#REF!,0),FALSE())</f>
        <v>#VALUE!</v>
      </c>
      <c r="AB102" s="95" t="e">
        <f aca="false">HLOOKUP("Pull Strength",#REF!,MATCH($A102,#REF!,0),FALSE())</f>
        <v>#VALUE!</v>
      </c>
      <c r="AC102" s="95" t="e">
        <f aca="false">HLOOKUP("POR Pin State",#REF!,MATCH($A102,#REF!,0),FALSE())</f>
        <v>#VALUE!</v>
      </c>
      <c r="AD102" s="95" t="str">
        <f aca="false">IF(OR($AQ102="",$AQ102=$C102),$R102,IF($AQ102=$D102,SUBSTITUTE(SUBSTITUTE($AQ102,"GPIO3_","GPIO_"),".0",""),IF($AQ102=$E102,$N102,IF($AQ102=$F102,$O102,IF($AQ102=$G102,$P102,IF($AQ102=$H102,$Q102,"INVALID"))))))</f>
        <v>RSVD1</v>
      </c>
      <c r="AE102" s="97"/>
      <c r="AF102" s="98" t="str">
        <f aca="false">IF(AND(OR($AS102="Int PU",$AS102="Int PD"),OR(AND($AZ102&lt;&gt;"",$AZ102&lt;&gt;"0"),AND($BA102&lt;&gt;"",$BA102&lt;&gt;"0"))),"INVALID",IF(OR($AQ102=$C102,$AS102="Int PD"),"PULL_DOWN",IF(OR($AS102="Int PU",AND($AE102="YES",OR($AZ102="",$AZ102="0"),OR($BA102="",$BA102="0"),OR($AR102="Input",$AR102="Bidirectional"))),"PULL_UP","NORMAL")))</f>
        <v>PULL_DOWN</v>
      </c>
      <c r="AG102" s="98" t="e">
        <f aca="false">IF($AU102="Input", "TRISTATE", IF($AV102="Z","TRISTATE",IF($AT102=$F102,"TRISTATE","NORMAL")))</f>
        <v>#VALUE!</v>
      </c>
      <c r="AH102" s="98" t="e">
        <f aca="false">IF(OR($AT102=$F102,$AU102="Output"),"DISABLE","ENABLE")</f>
        <v>#VALUE!</v>
      </c>
      <c r="AI102" s="112" t="e">
        <f aca="false">IF($AT102&lt;&gt;$G102,"N/A",IF($AV102="Drive 1", "1", IF($AV102="Drive 0", "0", "")))</f>
        <v>#VALUE!</v>
      </c>
      <c r="AJ102" s="99" t="b">
        <f aca="false">TRUE()</f>
        <v>1</v>
      </c>
      <c r="AK102" s="99" t="b">
        <f aca="false">TRUE()</f>
        <v>1</v>
      </c>
      <c r="AL102" s="99" t="b">
        <f aca="false">TRUE()</f>
        <v>1</v>
      </c>
      <c r="AM102" s="99" t="b">
        <f aca="false">TRUE()</f>
        <v>1</v>
      </c>
      <c r="AN102" s="99" t="b">
        <f aca="false">TRUE()</f>
        <v>1</v>
      </c>
      <c r="AO102" s="99" t="b">
        <f aca="false">TRUE()</f>
        <v>1</v>
      </c>
      <c r="AP102" s="100" t="str">
        <f aca="false">IF(AND($AJ102:$AO102), "VALID", "INVALID")</f>
        <v>VALID</v>
      </c>
      <c r="AQ102" s="101" t="s">
        <v>316</v>
      </c>
      <c r="AR102" s="102" t="s">
        <v>79</v>
      </c>
      <c r="AS102" s="103"/>
      <c r="AT102" s="104"/>
      <c r="AU102" s="104"/>
      <c r="AV102" s="104"/>
      <c r="AW102" s="104"/>
      <c r="AX102" s="103" t="s">
        <v>85</v>
      </c>
      <c r="AY102" s="104"/>
      <c r="AZ102" s="103"/>
      <c r="BA102" s="103"/>
      <c r="BB102" s="105"/>
      <c r="BC102" s="104"/>
      <c r="BD102" s="106"/>
      <c r="BE102" s="111"/>
      <c r="BF102" s="108" t="e">
        <f aca="false">VLOOKUP($A102,#REF!, 34, FALSE())</f>
        <v>#VALUE!</v>
      </c>
      <c r="BG102" s="108" t="e">
        <f aca="false">VLOOKUP($A102,#REF!, 22, FALSE())</f>
        <v>#VALUE!</v>
      </c>
      <c r="BH102" s="109"/>
    </row>
    <row r="103" customFormat="false" ht="12.75" hidden="false" customHeight="true" outlineLevel="0" collapsed="false">
      <c r="A103" s="86" t="s">
        <v>317</v>
      </c>
      <c r="B103" s="86" t="e">
        <f aca="false">VLOOKUP($A103,#REF!, 34, FALSE())</f>
        <v>#VALUE!</v>
      </c>
      <c r="C103" s="87" t="str">
        <f aca="false">CONCATENATE("unused_",A103)</f>
        <v>unused_UART1_RX</v>
      </c>
      <c r="D103" s="88" t="e">
        <f aca="false">IF(LEN(VLOOKUP($A103,#REF!,8,FALSE())),LEFT(VLOOKUP($A103,#REF!,8,FALSE()),LEN(VLOOKUP($A103,#REF!,8,FALSE()))-2),"")</f>
        <v>#VALUE!</v>
      </c>
      <c r="E103" s="89" t="e">
        <f aca="false">IF(LEN(VLOOKUP($A103,#REF!,4,FALSE())),IF(INDEX(#REF!,MATCH($A103,#REF!,0),1),LEFT(VLOOKUP($A103,#REF!,4,FALSE()),LEN(VLOOKUP($A103,#REF!,4,FALSE()))-2),CONCATENATE(LEFT(VLOOKUP($A103,#REF!,4,FALSE()),LEN(VLOOKUP($A103,#REF!,4,FALSE()))-2),"*")),"")</f>
        <v>#VALUE!</v>
      </c>
      <c r="F103" s="90" t="e">
        <f aca="false">IF(LEN(VLOOKUP($A103,#REF!,5,FALSE())),IF(INDEX(#REF!,MATCH($A103,#REF!,0),2),LEFT(VLOOKUP($A103,#REF!,5,FALSE()),LEN(VLOOKUP($A103,#REF!,5,FALSE()))-2),CONCATENATE(LEFT(VLOOKUP($A103,#REF!,5,FALSE()),LEN(VLOOKUP($A103,#REF!,5,FALSE()))-2),"*")),"")</f>
        <v>#VALUE!</v>
      </c>
      <c r="G103" s="90" t="e">
        <f aca="false">IF(LEN(VLOOKUP($A103,#REF!,6,FALSE())),IF(INDEX(#REF!,MATCH($A103,#REF!,0),3),LEFT(VLOOKUP($A103,#REF!,6,FALSE()),LEN(VLOOKUP($A103,#REF!,6,FALSE()))-2),CONCATENATE(LEFT(VLOOKUP($A103,#REF!,6,FALSE()),LEN(VLOOKUP($A103,#REF!,6,FALSE()))-2),"*")),"")</f>
        <v>#VALUE!</v>
      </c>
      <c r="H103" s="91" t="e">
        <f aca="false">IF(LEN(VLOOKUP($A103,#REF!,7,FALSE())),IF(INDEX(#REF!,MATCH($A103,#REF!,0),4),LEFT(VLOOKUP($A103,#REF!,7,FALSE()),LEN(VLOOKUP($A103,#REF!,7,FALSE()))-2),CONCATENATE(LEFT(VLOOKUP($A103,#REF!,7,FALSE()),LEN(VLOOKUP($A103,#REF!,7,FALSE()))-2),"*")),"")</f>
        <v>#VALUE!</v>
      </c>
      <c r="I103" s="92" t="e">
        <f aca="false">IF(LEN(VLOOKUP($A103,#REF!,8,FALSE())),UPPER(RIGHT(VLOOKUP($A103,#REF!,8,FALSE()), 1)),"")</f>
        <v>#VALUE!</v>
      </c>
      <c r="J103" s="90" t="e">
        <f aca="false">IF(LEN(VLOOKUP($A103,#REF!,4,FALSE())),UPPER(RIGHT(VLOOKUP($A103,#REF!,4,FALSE()), 1)),"")</f>
        <v>#VALUE!</v>
      </c>
      <c r="K103" s="90" t="e">
        <f aca="false">IF(LEN(VLOOKUP($A103,#REF!,5,FALSE())),UPPER(RIGHT(VLOOKUP($A103,#REF!,5,FALSE()), 1)),"")</f>
        <v>#VALUE!</v>
      </c>
      <c r="L103" s="90" t="e">
        <f aca="false">IF(LEN(VLOOKUP($A103,#REF!,6,FALSE())),UPPER(RIGHT(VLOOKUP($A103,#REF!,6,FALSE()), 1)),"")</f>
        <v>#VALUE!</v>
      </c>
      <c r="M103" s="91" t="e">
        <f aca="false">IF(LEN(VLOOKUP($A103,#REF!,7,FALSE())),UPPER(RIGHT(VLOOKUP($A103,#REF!,7,FALSE()), 1)),"")</f>
        <v>#VALUE!</v>
      </c>
      <c r="N103" s="86" t="s">
        <v>246</v>
      </c>
      <c r="O103" s="86" t="s">
        <v>83</v>
      </c>
      <c r="P103" s="86" t="s">
        <v>104</v>
      </c>
      <c r="Q103" s="86" t="s">
        <v>105</v>
      </c>
      <c r="R103" s="134" t="s">
        <v>83</v>
      </c>
      <c r="S103" s="86" t="e">
        <f aca="false">HLOOKUP("Device Tree Pin Name",#REF!,MATCH($A103,#REF!,0),FALSE())</f>
        <v>#VALUE!</v>
      </c>
      <c r="T103" s="132" t="e">
        <f aca="false">HLOOKUP("power rail",#REF!,MATCH($A103,#REF!,0),FALSE())</f>
        <v>#VALUE!</v>
      </c>
      <c r="U103" s="96" t="e">
        <f aca="false">HLOOKUP("Wake Capable",#REF!,MATCH($A103,#REF!,0),FALSE())</f>
        <v>#VALUE!</v>
      </c>
      <c r="V103" s="96" t="e">
        <f aca="false">HLOOKUP("Strap",#REF!,MATCH($A103,#REF!,0),FALSE())</f>
        <v>#VALUE!</v>
      </c>
      <c r="W103" s="96" t="e">
        <f aca="false">HLOOKUP("GTE",#REF!,MATCH($A103,#REF!,0),FALSE())</f>
        <v>#VALUE!</v>
      </c>
      <c r="X103" s="96" t="e">
        <f aca="false">HLOOKUP("DPD_Control",#REF!,MATCH($A103,#REF!,0),FALSE())</f>
        <v>#VALUE!</v>
      </c>
      <c r="Y103" s="96" t="e">
        <f aca="false">HLOOKUP("DPD_Group",#REF!,MATCH($A103,#REF!,0),FALSE())</f>
        <v>#VALUE!</v>
      </c>
      <c r="Z103" s="95" t="e">
        <f aca="false">HLOOKUP("Pad Category",#REF!,MATCH($A103,#REF!,0),FALSE())</f>
        <v>#VALUE!</v>
      </c>
      <c r="AA103" s="95" t="e">
        <f aca="false">HLOOKUP("Pad type",#REF!,MATCH($A103,#REF!,0),FALSE())</f>
        <v>#VALUE!</v>
      </c>
      <c r="AB103" s="95" t="e">
        <f aca="false">HLOOKUP("Pull Strength",#REF!,MATCH($A103,#REF!,0),FALSE())</f>
        <v>#VALUE!</v>
      </c>
      <c r="AC103" s="95" t="e">
        <f aca="false">HLOOKUP("POR Pin State",#REF!,MATCH($A103,#REF!,0),FALSE())</f>
        <v>#VALUE!</v>
      </c>
      <c r="AD103" s="95" t="str">
        <f aca="false">IF(OR($AQ103="",$AQ103=$C103),$R103,IF($AQ103=$D103,SUBSTITUTE(SUBSTITUTE($AQ103,"GPIO3_","GPIO_"),".0",""),IF($AQ103=$E103,$N103,IF($AQ103=$F103,$O103,IF($AQ103=$G103,$P103,IF($AQ103=$H103,$Q103,"INVALID"))))))</f>
        <v>RSVD1</v>
      </c>
      <c r="AE103" s="97"/>
      <c r="AF103" s="98" t="str">
        <f aca="false">IF(AND(OR($AS103="Int PU",$AS103="Int PD"),OR(AND($AZ103&lt;&gt;"",$AZ103&lt;&gt;"0"),AND($BA103&lt;&gt;"",$BA103&lt;&gt;"0"))),"INVALID",IF(OR($AQ103=$C103,$AS103="Int PD"),"PULL_DOWN",IF(OR($AS103="Int PU",AND($AE103="YES",OR($AZ103="",$AZ103="0"),OR($BA103="",$BA103="0"),OR($AR103="Input",$AR103="Bidirectional"))),"PULL_UP","NORMAL")))</f>
        <v>PULL_DOWN</v>
      </c>
      <c r="AG103" s="98" t="e">
        <f aca="false">IF($AU103="Input", "TRISTATE", IF($AV103="Z","TRISTATE",IF($AT103=$F103,"TRISTATE","NORMAL")))</f>
        <v>#VALUE!</v>
      </c>
      <c r="AH103" s="98" t="e">
        <f aca="false">IF(OR($AT103=$F103,$AU103="Output"),"DISABLE","ENABLE")</f>
        <v>#VALUE!</v>
      </c>
      <c r="AI103" s="112" t="e">
        <f aca="false">IF($AT103&lt;&gt;$G103,"N/A",IF($AV103="Drive 1", "1", IF($AV103="Drive 0", "0", "")))</f>
        <v>#VALUE!</v>
      </c>
      <c r="AJ103" s="99" t="b">
        <f aca="false">TRUE()</f>
        <v>1</v>
      </c>
      <c r="AK103" s="99" t="b">
        <f aca="false">TRUE()</f>
        <v>1</v>
      </c>
      <c r="AL103" s="99" t="b">
        <f aca="false">TRUE()</f>
        <v>1</v>
      </c>
      <c r="AM103" s="99" t="b">
        <f aca="false">TRUE()</f>
        <v>1</v>
      </c>
      <c r="AN103" s="99" t="b">
        <f aca="false">TRUE()</f>
        <v>1</v>
      </c>
      <c r="AO103" s="99" t="b">
        <f aca="false">TRUE()</f>
        <v>1</v>
      </c>
      <c r="AP103" s="100" t="str">
        <f aca="false">IF(AND($AJ103:$AO103), "VALID", "INVALID")</f>
        <v>VALID</v>
      </c>
      <c r="AQ103" s="101" t="s">
        <v>318</v>
      </c>
      <c r="AR103" s="102" t="s">
        <v>79</v>
      </c>
      <c r="AS103" s="103"/>
      <c r="AT103" s="104"/>
      <c r="AU103" s="104"/>
      <c r="AV103" s="104"/>
      <c r="AW103" s="104"/>
      <c r="AX103" s="103" t="s">
        <v>85</v>
      </c>
      <c r="AY103" s="104"/>
      <c r="AZ103" s="103"/>
      <c r="BA103" s="103"/>
      <c r="BB103" s="105"/>
      <c r="BC103" s="104"/>
      <c r="BD103" s="106"/>
      <c r="BE103" s="111"/>
      <c r="BF103" s="108" t="e">
        <f aca="false">VLOOKUP($A103,#REF!, 34, FALSE())</f>
        <v>#VALUE!</v>
      </c>
      <c r="BG103" s="108" t="e">
        <f aca="false">VLOOKUP($A103,#REF!, 22, FALSE())</f>
        <v>#VALUE!</v>
      </c>
      <c r="BH103" s="109"/>
    </row>
    <row r="104" customFormat="false" ht="12.75" hidden="false" customHeight="true" outlineLevel="0" collapsed="false">
      <c r="A104" s="86" t="s">
        <v>319</v>
      </c>
      <c r="B104" s="86" t="e">
        <f aca="false">VLOOKUP($A104,#REF!, 34, FALSE())</f>
        <v>#VALUE!</v>
      </c>
      <c r="C104" s="87" t="str">
        <f aca="false">CONCATENATE("unused_",A104)</f>
        <v>unused_UART1_RTS</v>
      </c>
      <c r="D104" s="88" t="e">
        <f aca="false">IF(LEN(VLOOKUP($A104,#REF!,8,FALSE())),LEFT(VLOOKUP($A104,#REF!,8,FALSE()),LEN(VLOOKUP($A104,#REF!,8,FALSE()))-2),"")</f>
        <v>#VALUE!</v>
      </c>
      <c r="E104" s="89" t="e">
        <f aca="false">IF(LEN(VLOOKUP($A104,#REF!,4,FALSE())),IF(INDEX(#REF!,MATCH($A104,#REF!,0),1),LEFT(VLOOKUP($A104,#REF!,4,FALSE()),LEN(VLOOKUP($A104,#REF!,4,FALSE()))-2),CONCATENATE(LEFT(VLOOKUP($A104,#REF!,4,FALSE()),LEN(VLOOKUP($A104,#REF!,4,FALSE()))-2),"*")),"")</f>
        <v>#VALUE!</v>
      </c>
      <c r="F104" s="90" t="e">
        <f aca="false">IF(LEN(VLOOKUP($A104,#REF!,5,FALSE())),IF(INDEX(#REF!,MATCH($A104,#REF!,0),2),LEFT(VLOOKUP($A104,#REF!,5,FALSE()),LEN(VLOOKUP($A104,#REF!,5,FALSE()))-2),CONCATENATE(LEFT(VLOOKUP($A104,#REF!,5,FALSE()),LEN(VLOOKUP($A104,#REF!,5,FALSE()))-2),"*")),"")</f>
        <v>#VALUE!</v>
      </c>
      <c r="G104" s="90" t="e">
        <f aca="false">IF(LEN(VLOOKUP($A104,#REF!,6,FALSE())),IF(INDEX(#REF!,MATCH($A104,#REF!,0),3),LEFT(VLOOKUP($A104,#REF!,6,FALSE()),LEN(VLOOKUP($A104,#REF!,6,FALSE()))-2),CONCATENATE(LEFT(VLOOKUP($A104,#REF!,6,FALSE()),LEN(VLOOKUP($A104,#REF!,6,FALSE()))-2),"*")),"")</f>
        <v>#VALUE!</v>
      </c>
      <c r="H104" s="91" t="e">
        <f aca="false">IF(LEN(VLOOKUP($A104,#REF!,7,FALSE())),IF(INDEX(#REF!,MATCH($A104,#REF!,0),4),LEFT(VLOOKUP($A104,#REF!,7,FALSE()),LEN(VLOOKUP($A104,#REF!,7,FALSE()))-2),CONCATENATE(LEFT(VLOOKUP($A104,#REF!,7,FALSE()),LEN(VLOOKUP($A104,#REF!,7,FALSE()))-2),"*")),"")</f>
        <v>#VALUE!</v>
      </c>
      <c r="I104" s="92" t="e">
        <f aca="false">IF(LEN(VLOOKUP($A104,#REF!,8,FALSE())),UPPER(RIGHT(VLOOKUP($A104,#REF!,8,FALSE()), 1)),"")</f>
        <v>#VALUE!</v>
      </c>
      <c r="J104" s="90" t="e">
        <f aca="false">IF(LEN(VLOOKUP($A104,#REF!,4,FALSE())),UPPER(RIGHT(VLOOKUP($A104,#REF!,4,FALSE()), 1)),"")</f>
        <v>#VALUE!</v>
      </c>
      <c r="K104" s="90" t="e">
        <f aca="false">IF(LEN(VLOOKUP($A104,#REF!,5,FALSE())),UPPER(RIGHT(VLOOKUP($A104,#REF!,5,FALSE()), 1)),"")</f>
        <v>#VALUE!</v>
      </c>
      <c r="L104" s="90" t="e">
        <f aca="false">IF(LEN(VLOOKUP($A104,#REF!,6,FALSE())),UPPER(RIGHT(VLOOKUP($A104,#REF!,6,FALSE()), 1)),"")</f>
        <v>#VALUE!</v>
      </c>
      <c r="M104" s="91" t="e">
        <f aca="false">IF(LEN(VLOOKUP($A104,#REF!,7,FALSE())),UPPER(RIGHT(VLOOKUP($A104,#REF!,7,FALSE()), 1)),"")</f>
        <v>#VALUE!</v>
      </c>
      <c r="N104" s="86" t="s">
        <v>246</v>
      </c>
      <c r="O104" s="86" t="s">
        <v>83</v>
      </c>
      <c r="P104" s="86" t="s">
        <v>104</v>
      </c>
      <c r="Q104" s="86" t="s">
        <v>105</v>
      </c>
      <c r="R104" s="86" t="s">
        <v>83</v>
      </c>
      <c r="S104" s="100" t="e">
        <f aca="false">HLOOKUP("Device Tree Pin Name",#REF!,MATCH($A104,#REF!,0),FALSE())</f>
        <v>#VALUE!</v>
      </c>
      <c r="T104" s="95" t="e">
        <f aca="false">HLOOKUP("power rail",#REF!,MATCH($A104,#REF!,0),FALSE())</f>
        <v>#VALUE!</v>
      </c>
      <c r="U104" s="96" t="e">
        <f aca="false">HLOOKUP("Wake Capable",#REF!,MATCH($A104,#REF!,0),FALSE())</f>
        <v>#VALUE!</v>
      </c>
      <c r="V104" s="96" t="e">
        <f aca="false">HLOOKUP("Strap",#REF!,MATCH($A104,#REF!,0),FALSE())</f>
        <v>#VALUE!</v>
      </c>
      <c r="W104" s="96" t="e">
        <f aca="false">HLOOKUP("GTE",#REF!,MATCH($A104,#REF!,0),FALSE())</f>
        <v>#VALUE!</v>
      </c>
      <c r="X104" s="96" t="e">
        <f aca="false">HLOOKUP("DPD_Control",#REF!,MATCH($A104,#REF!,0),FALSE())</f>
        <v>#VALUE!</v>
      </c>
      <c r="Y104" s="96" t="e">
        <f aca="false">HLOOKUP("DPD_Group",#REF!,MATCH($A104,#REF!,0),FALSE())</f>
        <v>#VALUE!</v>
      </c>
      <c r="Z104" s="95" t="e">
        <f aca="false">HLOOKUP("Pad Category",#REF!,MATCH($A104,#REF!,0),FALSE())</f>
        <v>#VALUE!</v>
      </c>
      <c r="AA104" s="95" t="e">
        <f aca="false">HLOOKUP("Pad type",#REF!,MATCH($A104,#REF!,0),FALSE())</f>
        <v>#VALUE!</v>
      </c>
      <c r="AB104" s="95" t="e">
        <f aca="false">HLOOKUP("Pull Strength",#REF!,MATCH($A104,#REF!,0),FALSE())</f>
        <v>#VALUE!</v>
      </c>
      <c r="AC104" s="95" t="e">
        <f aca="false">HLOOKUP("POR Pin State",#REF!,MATCH($A104,#REF!,0),FALSE())</f>
        <v>#VALUE!</v>
      </c>
      <c r="AD104" s="95" t="str">
        <f aca="false">IF(OR($AQ104="",$AQ104=$C104),$R104,IF($AQ104=$D104,SUBSTITUTE(SUBSTITUTE($AQ104,"GPIO3_","GPIO_"),".0",""),IF($AQ104=$E104,$N104,IF($AQ104=$F104,$O104,IF($AQ104=$G104,$P104,IF($AQ104=$H104,$Q104,"INVALID"))))))</f>
        <v>RSVD1</v>
      </c>
      <c r="AE104" s="97"/>
      <c r="AF104" s="98" t="str">
        <f aca="false">IF(AND(OR($AS104="Int PU",$AS104="Int PD"),OR(AND($AZ104&lt;&gt;"",$AZ104&lt;&gt;"0"),AND($BA104&lt;&gt;"",$BA104&lt;&gt;"0"))),"INVALID",IF(OR($AQ104=$C104,$AS104="Int PD"),"PULL_DOWN",IF(OR($AS104="Int PU",AND($AE104="YES",OR($AZ104="",$AZ104="0"),OR($BA104="",$BA104="0"),OR($AR104="Input",$AR104="Bidirectional"))),"PULL_UP","NORMAL")))</f>
        <v>PULL_DOWN</v>
      </c>
      <c r="AG104" s="98" t="e">
        <f aca="false">IF($AU104="Input", "TRISTATE", IF($AV104="Z","TRISTATE",IF($AT104=$F104,"TRISTATE","NORMAL")))</f>
        <v>#VALUE!</v>
      </c>
      <c r="AH104" s="98" t="e">
        <f aca="false">IF(OR($AT104=$F104,$AU104="Output"),"DISABLE","ENABLE")</f>
        <v>#VALUE!</v>
      </c>
      <c r="AI104" s="112" t="e">
        <f aca="false">IF($AT104&lt;&gt;$G104,"N/A",IF($AV104="Drive 1", "1", IF($AV104="Drive 0", "0", "")))</f>
        <v>#VALUE!</v>
      </c>
      <c r="AJ104" s="99" t="b">
        <f aca="false">TRUE()</f>
        <v>1</v>
      </c>
      <c r="AK104" s="99" t="b">
        <f aca="false">TRUE()</f>
        <v>1</v>
      </c>
      <c r="AL104" s="99" t="b">
        <f aca="false">TRUE()</f>
        <v>1</v>
      </c>
      <c r="AM104" s="99" t="b">
        <f aca="false">TRUE()</f>
        <v>1</v>
      </c>
      <c r="AN104" s="99" t="b">
        <f aca="false">TRUE()</f>
        <v>1</v>
      </c>
      <c r="AO104" s="99" t="b">
        <f aca="false">TRUE()</f>
        <v>1</v>
      </c>
      <c r="AP104" s="100" t="str">
        <f aca="false">IF(AND($AJ104:$AO104), "VALID", "INVALID")</f>
        <v>VALID</v>
      </c>
      <c r="AQ104" s="101" t="s">
        <v>320</v>
      </c>
      <c r="AR104" s="102" t="s">
        <v>79</v>
      </c>
      <c r="AS104" s="103"/>
      <c r="AT104" s="103" t="s">
        <v>89</v>
      </c>
      <c r="AU104" s="104"/>
      <c r="AV104" s="104"/>
      <c r="AW104" s="104"/>
      <c r="AX104" s="103" t="s">
        <v>85</v>
      </c>
      <c r="AY104" s="104"/>
      <c r="AZ104" s="103"/>
      <c r="BA104" s="103"/>
      <c r="BB104" s="105"/>
      <c r="BC104" s="104"/>
      <c r="BD104" s="106"/>
      <c r="BE104" s="111"/>
      <c r="BF104" s="108" t="e">
        <f aca="false">VLOOKUP($A104,#REF!, 34, FALSE())</f>
        <v>#VALUE!</v>
      </c>
      <c r="BG104" s="108" t="e">
        <f aca="false">VLOOKUP($A104,#REF!, 22, FALSE())</f>
        <v>#VALUE!</v>
      </c>
      <c r="BH104" s="109"/>
    </row>
    <row r="105" customFormat="false" ht="12.75" hidden="false" customHeight="true" outlineLevel="0" collapsed="false">
      <c r="A105" s="86" t="s">
        <v>321</v>
      </c>
      <c r="B105" s="86" t="e">
        <f aca="false">VLOOKUP($A105,#REF!, 34, FALSE())</f>
        <v>#VALUE!</v>
      </c>
      <c r="C105" s="87" t="str">
        <f aca="false">CONCATENATE("unused_",A105)</f>
        <v>unused_UART1_CTS</v>
      </c>
      <c r="D105" s="88" t="e">
        <f aca="false">IF(LEN(VLOOKUP($A105,#REF!,8,FALSE())),LEFT(VLOOKUP($A105,#REF!,8,FALSE()),LEN(VLOOKUP($A105,#REF!,8,FALSE()))-2),"")</f>
        <v>#VALUE!</v>
      </c>
      <c r="E105" s="89" t="e">
        <f aca="false">IF(LEN(VLOOKUP($A105,#REF!,4,FALSE())),IF(INDEX(#REF!,MATCH($A105,#REF!,0),1),LEFT(VLOOKUP($A105,#REF!,4,FALSE()),LEN(VLOOKUP($A105,#REF!,4,FALSE()))-2),CONCATENATE(LEFT(VLOOKUP($A105,#REF!,4,FALSE()),LEN(VLOOKUP($A105,#REF!,4,FALSE()))-2),"*")),"")</f>
        <v>#VALUE!</v>
      </c>
      <c r="F105" s="90" t="e">
        <f aca="false">IF(LEN(VLOOKUP($A105,#REF!,5,FALSE())),IF(INDEX(#REF!,MATCH($A105,#REF!,0),2),LEFT(VLOOKUP($A105,#REF!,5,FALSE()),LEN(VLOOKUP($A105,#REF!,5,FALSE()))-2),CONCATENATE(LEFT(VLOOKUP($A105,#REF!,5,FALSE()),LEN(VLOOKUP($A105,#REF!,5,FALSE()))-2),"*")),"")</f>
        <v>#VALUE!</v>
      </c>
      <c r="G105" s="90" t="e">
        <f aca="false">IF(LEN(VLOOKUP($A105,#REF!,6,FALSE())),IF(INDEX(#REF!,MATCH($A105,#REF!,0),3),LEFT(VLOOKUP($A105,#REF!,6,FALSE()),LEN(VLOOKUP($A105,#REF!,6,FALSE()))-2),CONCATENATE(LEFT(VLOOKUP($A105,#REF!,6,FALSE()),LEN(VLOOKUP($A105,#REF!,6,FALSE()))-2),"*")),"")</f>
        <v>#VALUE!</v>
      </c>
      <c r="H105" s="91" t="e">
        <f aca="false">IF(LEN(VLOOKUP($A105,#REF!,7,FALSE())),IF(INDEX(#REF!,MATCH($A105,#REF!,0),4),LEFT(VLOOKUP($A105,#REF!,7,FALSE()),LEN(VLOOKUP($A105,#REF!,7,FALSE()))-2),CONCATENATE(LEFT(VLOOKUP($A105,#REF!,7,FALSE()),LEN(VLOOKUP($A105,#REF!,7,FALSE()))-2),"*")),"")</f>
        <v>#VALUE!</v>
      </c>
      <c r="I105" s="92" t="e">
        <f aca="false">IF(LEN(VLOOKUP($A105,#REF!,8,FALSE())),UPPER(RIGHT(VLOOKUP($A105,#REF!,8,FALSE()), 1)),"")</f>
        <v>#VALUE!</v>
      </c>
      <c r="J105" s="90" t="e">
        <f aca="false">IF(LEN(VLOOKUP($A105,#REF!,4,FALSE())),UPPER(RIGHT(VLOOKUP($A105,#REF!,4,FALSE()), 1)),"")</f>
        <v>#VALUE!</v>
      </c>
      <c r="K105" s="90" t="e">
        <f aca="false">IF(LEN(VLOOKUP($A105,#REF!,5,FALSE())),UPPER(RIGHT(VLOOKUP($A105,#REF!,5,FALSE()), 1)),"")</f>
        <v>#VALUE!</v>
      </c>
      <c r="L105" s="90" t="e">
        <f aca="false">IF(LEN(VLOOKUP($A105,#REF!,6,FALSE())),UPPER(RIGHT(VLOOKUP($A105,#REF!,6,FALSE()), 1)),"")</f>
        <v>#VALUE!</v>
      </c>
      <c r="M105" s="91" t="e">
        <f aca="false">IF(LEN(VLOOKUP($A105,#REF!,7,FALSE())),UPPER(RIGHT(VLOOKUP($A105,#REF!,7,FALSE()), 1)),"")</f>
        <v>#VALUE!</v>
      </c>
      <c r="N105" s="86" t="s">
        <v>246</v>
      </c>
      <c r="O105" s="86" t="s">
        <v>83</v>
      </c>
      <c r="P105" s="86" t="s">
        <v>104</v>
      </c>
      <c r="Q105" s="86" t="s">
        <v>105</v>
      </c>
      <c r="R105" s="86" t="s">
        <v>83</v>
      </c>
      <c r="S105" s="100" t="e">
        <f aca="false">HLOOKUP("Device Tree Pin Name",#REF!,MATCH($A105,#REF!,0),FALSE())</f>
        <v>#VALUE!</v>
      </c>
      <c r="T105" s="95" t="e">
        <f aca="false">HLOOKUP("power rail",#REF!,MATCH($A105,#REF!,0),FALSE())</f>
        <v>#VALUE!</v>
      </c>
      <c r="U105" s="96" t="e">
        <f aca="false">HLOOKUP("Wake Capable",#REF!,MATCH($A105,#REF!,0),FALSE())</f>
        <v>#VALUE!</v>
      </c>
      <c r="V105" s="96" t="e">
        <f aca="false">HLOOKUP("Strap",#REF!,MATCH($A105,#REF!,0),FALSE())</f>
        <v>#VALUE!</v>
      </c>
      <c r="W105" s="96" t="e">
        <f aca="false">HLOOKUP("GTE",#REF!,MATCH($A105,#REF!,0),FALSE())</f>
        <v>#VALUE!</v>
      </c>
      <c r="X105" s="96" t="e">
        <f aca="false">HLOOKUP("DPD_Control",#REF!,MATCH($A105,#REF!,0),FALSE())</f>
        <v>#VALUE!</v>
      </c>
      <c r="Y105" s="96" t="e">
        <f aca="false">HLOOKUP("DPD_Group",#REF!,MATCH($A105,#REF!,0),FALSE())</f>
        <v>#VALUE!</v>
      </c>
      <c r="Z105" s="95" t="e">
        <f aca="false">HLOOKUP("Pad Category",#REF!,MATCH($A105,#REF!,0),FALSE())</f>
        <v>#VALUE!</v>
      </c>
      <c r="AA105" s="95" t="e">
        <f aca="false">HLOOKUP("Pad type",#REF!,MATCH($A105,#REF!,0),FALSE())</f>
        <v>#VALUE!</v>
      </c>
      <c r="AB105" s="95" t="e">
        <f aca="false">HLOOKUP("Pull Strength",#REF!,MATCH($A105,#REF!,0),FALSE())</f>
        <v>#VALUE!</v>
      </c>
      <c r="AC105" s="95" t="e">
        <f aca="false">HLOOKUP("POR Pin State",#REF!,MATCH($A105,#REF!,0),FALSE())</f>
        <v>#VALUE!</v>
      </c>
      <c r="AD105" s="95" t="str">
        <f aca="false">IF(OR($AQ105="",$AQ105=$C105),$R105,IF($AQ105=$D105,SUBSTITUTE(SUBSTITUTE($AQ105,"GPIO3_","GPIO_"),".0",""),IF($AQ105=$E105,$N105,IF($AQ105=$F105,$O105,IF($AQ105=$G105,$P105,IF($AQ105=$H105,$Q105,"INVALID"))))))</f>
        <v>RSVD1</v>
      </c>
      <c r="AE105" s="97"/>
      <c r="AF105" s="98" t="str">
        <f aca="false">IF(AND(OR($AS105="Int PU",$AS105="Int PD"),OR(AND($AZ105&lt;&gt;"",$AZ105&lt;&gt;"0"),AND($BA105&lt;&gt;"",$BA105&lt;&gt;"0"))),"INVALID",IF(OR($AQ105=$C105,$AS105="Int PD"),"PULL_DOWN",IF(OR($AS105="Int PU",AND($AE105="YES",OR($AZ105="",$AZ105="0"),OR($BA105="",$BA105="0"),OR($AR105="Input",$AR105="Bidirectional"))),"PULL_UP","NORMAL")))</f>
        <v>PULL_DOWN</v>
      </c>
      <c r="AG105" s="98" t="e">
        <f aca="false">IF($AU105="Input", "TRISTATE", IF($AV105="Z","TRISTATE",IF($AT105=$F105,"TRISTATE","NORMAL")))</f>
        <v>#VALUE!</v>
      </c>
      <c r="AH105" s="98" t="e">
        <f aca="false">IF(OR($AT105=$F105,$AU105="Output"),"DISABLE","ENABLE")</f>
        <v>#VALUE!</v>
      </c>
      <c r="AI105" s="112" t="e">
        <f aca="false">IF($AT105&lt;&gt;$G105,"N/A",IF($AV105="Drive 1", "1", IF($AV105="Drive 0", "0", "")))</f>
        <v>#VALUE!</v>
      </c>
      <c r="AJ105" s="99" t="b">
        <f aca="false">TRUE()</f>
        <v>1</v>
      </c>
      <c r="AK105" s="99" t="b">
        <f aca="false">TRUE()</f>
        <v>1</v>
      </c>
      <c r="AL105" s="99" t="b">
        <f aca="false">TRUE()</f>
        <v>1</v>
      </c>
      <c r="AM105" s="99" t="b">
        <f aca="false">TRUE()</f>
        <v>1</v>
      </c>
      <c r="AN105" s="99" t="b">
        <f aca="false">TRUE()</f>
        <v>1</v>
      </c>
      <c r="AO105" s="99" t="b">
        <f aca="false">TRUE()</f>
        <v>1</v>
      </c>
      <c r="AP105" s="100" t="str">
        <f aca="false">IF(AND($AJ105:$AO105), "VALID", "INVALID")</f>
        <v>VALID</v>
      </c>
      <c r="AQ105" s="101" t="s">
        <v>322</v>
      </c>
      <c r="AR105" s="102" t="s">
        <v>79</v>
      </c>
      <c r="AS105" s="103"/>
      <c r="AT105" s="104"/>
      <c r="AU105" s="104"/>
      <c r="AV105" s="103" t="s">
        <v>124</v>
      </c>
      <c r="AW105" s="104"/>
      <c r="AX105" s="103" t="s">
        <v>85</v>
      </c>
      <c r="AY105" s="104"/>
      <c r="AZ105" s="103"/>
      <c r="BA105" s="103"/>
      <c r="BB105" s="105"/>
      <c r="BC105" s="104"/>
      <c r="BD105" s="106"/>
      <c r="BE105" s="114"/>
      <c r="BF105" s="108" t="e">
        <f aca="false">VLOOKUP($A105,#REF!, 34, FALSE())</f>
        <v>#VALUE!</v>
      </c>
      <c r="BG105" s="108" t="e">
        <f aca="false">VLOOKUP($A105,#REF!, 22, FALSE())</f>
        <v>#VALUE!</v>
      </c>
      <c r="BH105" s="109"/>
    </row>
    <row r="106" s="85" customFormat="true" ht="18" hidden="false" customHeight="true" outlineLevel="0" collapsed="false">
      <c r="A106" s="117" t="s">
        <v>323</v>
      </c>
      <c r="B106" s="116" t="s">
        <v>324</v>
      </c>
      <c r="C106" s="74"/>
      <c r="D106" s="76"/>
      <c r="E106" s="76"/>
      <c r="F106" s="76"/>
      <c r="G106" s="76"/>
      <c r="H106" s="76"/>
      <c r="I106" s="74"/>
      <c r="J106" s="74"/>
      <c r="K106" s="74"/>
      <c r="L106" s="74"/>
      <c r="M106" s="74"/>
      <c r="N106" s="74"/>
      <c r="O106" s="74"/>
      <c r="P106" s="74"/>
      <c r="Q106" s="74"/>
      <c r="R106" s="74"/>
      <c r="S106" s="135"/>
      <c r="T106" s="74"/>
      <c r="U106" s="77"/>
      <c r="V106" s="77"/>
      <c r="W106" s="77"/>
      <c r="X106" s="77"/>
      <c r="Y106" s="77"/>
      <c r="Z106" s="78"/>
      <c r="AA106" s="78"/>
      <c r="AB106" s="78"/>
      <c r="AC106" s="78"/>
      <c r="AD106" s="78"/>
      <c r="AE106" s="78"/>
      <c r="AF106" s="78"/>
      <c r="AG106" s="78"/>
      <c r="AH106" s="78"/>
      <c r="AI106" s="78"/>
      <c r="AJ106" s="78"/>
      <c r="AK106" s="78"/>
      <c r="AL106" s="78"/>
      <c r="AM106" s="78"/>
      <c r="AN106" s="78"/>
      <c r="AO106" s="78"/>
      <c r="AP106" s="78"/>
      <c r="AQ106" s="79"/>
      <c r="AR106" s="79"/>
      <c r="AS106" s="80"/>
      <c r="AT106" s="80"/>
      <c r="AU106" s="80"/>
      <c r="AV106" s="80"/>
      <c r="AW106" s="80"/>
      <c r="AX106" s="80"/>
      <c r="AY106" s="80"/>
      <c r="AZ106" s="80"/>
      <c r="BA106" s="80"/>
      <c r="BB106" s="80"/>
      <c r="BC106" s="81" t="s">
        <v>76</v>
      </c>
      <c r="BD106" s="82"/>
      <c r="BE106" s="83" t="s">
        <v>323</v>
      </c>
      <c r="BF106" s="84" t="s">
        <v>324</v>
      </c>
      <c r="BG106" s="84"/>
      <c r="BH106" s="84"/>
    </row>
    <row r="107" customFormat="false" ht="12.75" hidden="false" customHeight="true" outlineLevel="0" collapsed="false">
      <c r="A107" s="86" t="s">
        <v>325</v>
      </c>
      <c r="B107" s="86" t="e">
        <f aca="false">VLOOKUP($A107,#REF!, 34, FALSE())</f>
        <v>#VALUE!</v>
      </c>
      <c r="C107" s="87" t="str">
        <f aca="false">CONCATENATE("unused_",A107)</f>
        <v>unused_DP_AUX_CH0_P</v>
      </c>
      <c r="D107" s="88" t="e">
        <f aca="false">IF(LEN(VLOOKUP($A107,#REF!,8,FALSE())),LEFT(VLOOKUP($A107,#REF!,8,FALSE()),LEN(VLOOKUP($A107,#REF!,8,FALSE()))-2),"")</f>
        <v>#VALUE!</v>
      </c>
      <c r="E107" s="89" t="e">
        <f aca="false">IF(LEN(VLOOKUP($A107,#REF!,4,FALSE())),IF(INDEX(#REF!,MATCH($A107,#REF!,0),1),LEFT(VLOOKUP($A107,#REF!,4,FALSE()),LEN(VLOOKUP($A107,#REF!,4,FALSE()))-2),CONCATENATE(LEFT(VLOOKUP($A107,#REF!,4,FALSE()),LEN(VLOOKUP($A107,#REF!,4,FALSE()))-2),"*")),"")</f>
        <v>#VALUE!</v>
      </c>
      <c r="F107" s="90" t="e">
        <f aca="false">IF(LEN(VLOOKUP($A107,#REF!,5,FALSE())),IF(INDEX(#REF!,MATCH($A107,#REF!,0),2),LEFT(VLOOKUP($A107,#REF!,5,FALSE()),LEN(VLOOKUP($A107,#REF!,5,FALSE()))-2),CONCATENATE(LEFT(VLOOKUP($A107,#REF!,5,FALSE()),LEN(VLOOKUP($A107,#REF!,5,FALSE()))-2),"*")),"")</f>
        <v>#VALUE!</v>
      </c>
      <c r="G107" s="90" t="e">
        <f aca="false">IF(LEN(VLOOKUP($A107,#REF!,6,FALSE())),IF(INDEX(#REF!,MATCH($A107,#REF!,0),3),LEFT(VLOOKUP($A107,#REF!,6,FALSE()),LEN(VLOOKUP($A107,#REF!,6,FALSE()))-2),CONCATENATE(LEFT(VLOOKUP($A107,#REF!,6,FALSE()),LEN(VLOOKUP($A107,#REF!,6,FALSE()))-2),"*")),"")</f>
        <v>#VALUE!</v>
      </c>
      <c r="H107" s="91" t="e">
        <f aca="false">IF(LEN(VLOOKUP($A107,#REF!,7,FALSE())),IF(INDEX(#REF!,MATCH($A107,#REF!,0),4),LEFT(VLOOKUP($A107,#REF!,7,FALSE()),LEN(VLOOKUP($A107,#REF!,7,FALSE()))-2),CONCATENATE(LEFT(VLOOKUP($A107,#REF!,7,FALSE()),LEN(VLOOKUP($A107,#REF!,7,FALSE()))-2),"*")),"")</f>
        <v>#VALUE!</v>
      </c>
      <c r="I107" s="92" t="e">
        <f aca="false">IF(LEN(VLOOKUP($A107,#REF!,8,FALSE())),UPPER(RIGHT(VLOOKUP($A107,#REF!,8,FALSE()), 1)),"")</f>
        <v>#VALUE!</v>
      </c>
      <c r="J107" s="90" t="e">
        <f aca="false">IF(LEN(VLOOKUP($A107,#REF!,4,FALSE())),UPPER(RIGHT(VLOOKUP($A107,#REF!,4,FALSE()), 1)),"")</f>
        <v>#VALUE!</v>
      </c>
      <c r="K107" s="90" t="e">
        <f aca="false">IF(LEN(VLOOKUP($A107,#REF!,5,FALSE())),UPPER(RIGHT(VLOOKUP($A107,#REF!,5,FALSE()), 1)),"")</f>
        <v>#VALUE!</v>
      </c>
      <c r="L107" s="90" t="e">
        <f aca="false">IF(LEN(VLOOKUP($A107,#REF!,6,FALSE())),UPPER(RIGHT(VLOOKUP($A107,#REF!,6,FALSE()), 1)),"")</f>
        <v>#VALUE!</v>
      </c>
      <c r="M107" s="91" t="e">
        <f aca="false">IF(LEN(VLOOKUP($A107,#REF!,7,FALSE())),UPPER(RIGHT(VLOOKUP($A107,#REF!,7,FALSE()), 1)),"")</f>
        <v>#VALUE!</v>
      </c>
      <c r="N107" s="93"/>
      <c r="O107" s="93"/>
      <c r="P107" s="93"/>
      <c r="Q107" s="93"/>
      <c r="R107" s="93"/>
      <c r="S107" s="136" t="e">
        <f aca="false">HLOOKUP("Device Tree Pin Name",#REF!,MATCH($A107,#REF!,0),FALSE())</f>
        <v>#VALUE!</v>
      </c>
      <c r="T107" s="137" t="e">
        <f aca="false">HLOOKUP("power rail",#REF!,MATCH($A107,#REF!,0),FALSE())</f>
        <v>#VALUE!</v>
      </c>
      <c r="U107" s="96" t="e">
        <f aca="false">HLOOKUP("Wake Capable",#REF!,MATCH($A107,#REF!,0),FALSE())</f>
        <v>#VALUE!</v>
      </c>
      <c r="V107" s="96" t="e">
        <f aca="false">HLOOKUP("Strap",#REF!,MATCH($A107,#REF!,0),FALSE())</f>
        <v>#VALUE!</v>
      </c>
      <c r="W107" s="96" t="e">
        <f aca="false">HLOOKUP("GTE",#REF!,MATCH($A107,#REF!,0),FALSE())</f>
        <v>#VALUE!</v>
      </c>
      <c r="X107" s="96" t="e">
        <f aca="false">HLOOKUP("DPD_Control",#REF!,MATCH($A107,#REF!,0),FALSE())</f>
        <v>#VALUE!</v>
      </c>
      <c r="Y107" s="96" t="e">
        <f aca="false">HLOOKUP("DPD_Group",#REF!,MATCH($A107,#REF!,0),FALSE())</f>
        <v>#VALUE!</v>
      </c>
      <c r="Z107" s="95" t="e">
        <f aca="false">HLOOKUP("Pad Category",#REF!,MATCH($A107,#REF!,0),FALSE())</f>
        <v>#VALUE!</v>
      </c>
      <c r="AA107" s="95" t="e">
        <f aca="false">HLOOKUP("Pad type",#REF!,MATCH($A107,#REF!,0),FALSE())</f>
        <v>#VALUE!</v>
      </c>
      <c r="AB107" s="95" t="e">
        <f aca="false">HLOOKUP("Pull Strength",#REF!,MATCH($A107,#REF!,0),FALSE())</f>
        <v>#VALUE!</v>
      </c>
      <c r="AC107" s="95" t="e">
        <f aca="false">HLOOKUP("POR Pin State",#REF!,MATCH($A107,#REF!,0),FALSE())</f>
        <v>#VALUE!</v>
      </c>
      <c r="AD107" s="97"/>
      <c r="AE107" s="97"/>
      <c r="AF107" s="98" t="str">
        <f aca="false">IF(AND(OR($AS107="Int PU",$AS107="Int PD"),OR(AND($AZ107&lt;&gt;"",$AZ107&lt;&gt;"0"),AND($BA107&lt;&gt;"",$BA107&lt;&gt;"0"))),"INVALID",IF(OR($AQ107=$C107,$AS107="Int PD"),"PULL_DOWN",IF(OR($AS107="Int PU",AND($AE107="YES",OR($AZ107="",$AZ107="0"),OR($BA107="",$BA107="0"),OR($AR107="Input",$AR107="Bidirectional"))),"PULL_UP","NORMAL")))</f>
        <v>PULL_DOWN</v>
      </c>
      <c r="AG107" s="98" t="e">
        <f aca="false">IF($AU107="Input", "TRISTATE", IF($AV107="Z","TRISTATE",IF($AT107=$F107,"TRISTATE","NORMAL")))</f>
        <v>#VALUE!</v>
      </c>
      <c r="AH107" s="98" t="e">
        <f aca="false">IF(OR($AT107=$F107,$AU107="Output"),"DISABLE","ENABLE")</f>
        <v>#VALUE!</v>
      </c>
      <c r="AI107" s="97"/>
      <c r="AJ107" s="99" t="b">
        <f aca="false">TRUE()</f>
        <v>1</v>
      </c>
      <c r="AK107" s="99" t="b">
        <f aca="false">TRUE()</f>
        <v>1</v>
      </c>
      <c r="AL107" s="99" t="b">
        <f aca="false">TRUE()</f>
        <v>1</v>
      </c>
      <c r="AM107" s="99" t="b">
        <f aca="false">TRUE()</f>
        <v>1</v>
      </c>
      <c r="AN107" s="99" t="b">
        <f aca="false">TRUE()</f>
        <v>1</v>
      </c>
      <c r="AO107" s="99" t="b">
        <f aca="false">TRUE()</f>
        <v>1</v>
      </c>
      <c r="AP107" s="100" t="str">
        <f aca="false">IF(AND($AJ107:$AO107), "VALID", "INVALID")</f>
        <v>VALID</v>
      </c>
      <c r="AQ107" s="101" t="s">
        <v>326</v>
      </c>
      <c r="AR107" s="102" t="s">
        <v>79</v>
      </c>
      <c r="AS107" s="103"/>
      <c r="AT107" s="104"/>
      <c r="AU107" s="104"/>
      <c r="AV107" s="104"/>
      <c r="AW107" s="104"/>
      <c r="AX107" s="103" t="s">
        <v>85</v>
      </c>
      <c r="AY107" s="104"/>
      <c r="AZ107" s="103"/>
      <c r="BA107" s="103"/>
      <c r="BB107" s="105"/>
      <c r="BC107" s="104"/>
      <c r="BD107" s="106"/>
      <c r="BE107" s="107"/>
      <c r="BF107" s="108" t="e">
        <f aca="false">VLOOKUP($A107,#REF!, 34, FALSE())</f>
        <v>#VALUE!</v>
      </c>
      <c r="BG107" s="108" t="e">
        <f aca="false">VLOOKUP($A107,#REF!, 22, FALSE())</f>
        <v>#VALUE!</v>
      </c>
      <c r="BH107" s="109"/>
    </row>
    <row r="108" customFormat="false" ht="12.75" hidden="false" customHeight="true" outlineLevel="0" collapsed="false">
      <c r="A108" s="86" t="s">
        <v>327</v>
      </c>
      <c r="B108" s="86" t="e">
        <f aca="false">VLOOKUP($A108,#REF!, 34, FALSE())</f>
        <v>#VALUE!</v>
      </c>
      <c r="C108" s="87" t="str">
        <f aca="false">CONCATENATE("unused_",A108)</f>
        <v>unused_DP_AUX_CH0_N</v>
      </c>
      <c r="D108" s="88" t="e">
        <f aca="false">IF(LEN(VLOOKUP($A108,#REF!,8,FALSE())),LEFT(VLOOKUP($A108,#REF!,8,FALSE()),LEN(VLOOKUP($A108,#REF!,8,FALSE()))-2),"")</f>
        <v>#VALUE!</v>
      </c>
      <c r="E108" s="89" t="e">
        <f aca="false">IF(LEN(VLOOKUP($A108,#REF!,4,FALSE())),IF(INDEX(#REF!,MATCH($A108,#REF!,0),1),LEFT(VLOOKUP($A108,#REF!,4,FALSE()),LEN(VLOOKUP($A108,#REF!,4,FALSE()))-2),CONCATENATE(LEFT(VLOOKUP($A108,#REF!,4,FALSE()),LEN(VLOOKUP($A108,#REF!,4,FALSE()))-2),"*")),"")</f>
        <v>#VALUE!</v>
      </c>
      <c r="F108" s="90" t="e">
        <f aca="false">IF(LEN(VLOOKUP($A108,#REF!,5,FALSE())),IF(INDEX(#REF!,MATCH($A108,#REF!,0),2),LEFT(VLOOKUP($A108,#REF!,5,FALSE()),LEN(VLOOKUP($A108,#REF!,5,FALSE()))-2),CONCATENATE(LEFT(VLOOKUP($A108,#REF!,5,FALSE()),LEN(VLOOKUP($A108,#REF!,5,FALSE()))-2),"*")),"")</f>
        <v>#VALUE!</v>
      </c>
      <c r="G108" s="90" t="e">
        <f aca="false">IF(LEN(VLOOKUP($A108,#REF!,6,FALSE())),IF(INDEX(#REF!,MATCH($A108,#REF!,0),3),LEFT(VLOOKUP($A108,#REF!,6,FALSE()),LEN(VLOOKUP($A108,#REF!,6,FALSE()))-2),CONCATENATE(LEFT(VLOOKUP($A108,#REF!,6,FALSE()),LEN(VLOOKUP($A108,#REF!,6,FALSE()))-2),"*")),"")</f>
        <v>#VALUE!</v>
      </c>
      <c r="H108" s="91" t="e">
        <f aca="false">IF(LEN(VLOOKUP($A108,#REF!,7,FALSE())),IF(INDEX(#REF!,MATCH($A108,#REF!,0),4),LEFT(VLOOKUP($A108,#REF!,7,FALSE()),LEN(VLOOKUP($A108,#REF!,7,FALSE()))-2),CONCATENATE(LEFT(VLOOKUP($A108,#REF!,7,FALSE()),LEN(VLOOKUP($A108,#REF!,7,FALSE()))-2),"*")),"")</f>
        <v>#VALUE!</v>
      </c>
      <c r="I108" s="92" t="e">
        <f aca="false">IF(LEN(VLOOKUP($A108,#REF!,8,FALSE())),UPPER(RIGHT(VLOOKUP($A108,#REF!,8,FALSE()), 1)),"")</f>
        <v>#VALUE!</v>
      </c>
      <c r="J108" s="90" t="e">
        <f aca="false">IF(LEN(VLOOKUP($A108,#REF!,4,FALSE())),UPPER(RIGHT(VLOOKUP($A108,#REF!,4,FALSE()), 1)),"")</f>
        <v>#VALUE!</v>
      </c>
      <c r="K108" s="90" t="e">
        <f aca="false">IF(LEN(VLOOKUP($A108,#REF!,5,FALSE())),UPPER(RIGHT(VLOOKUP($A108,#REF!,5,FALSE()), 1)),"")</f>
        <v>#VALUE!</v>
      </c>
      <c r="L108" s="90" t="e">
        <f aca="false">IF(LEN(VLOOKUP($A108,#REF!,6,FALSE())),UPPER(RIGHT(VLOOKUP($A108,#REF!,6,FALSE()), 1)),"")</f>
        <v>#VALUE!</v>
      </c>
      <c r="M108" s="91" t="e">
        <f aca="false">IF(LEN(VLOOKUP($A108,#REF!,7,FALSE())),UPPER(RIGHT(VLOOKUP($A108,#REF!,7,FALSE()), 1)),"")</f>
        <v>#VALUE!</v>
      </c>
      <c r="N108" s="93"/>
      <c r="O108" s="93"/>
      <c r="P108" s="93"/>
      <c r="Q108" s="93"/>
      <c r="R108" s="93"/>
      <c r="S108" s="100" t="e">
        <f aca="false">HLOOKUP("Device Tree Pin Name",#REF!,MATCH($A108,#REF!,0),FALSE())</f>
        <v>#VALUE!</v>
      </c>
      <c r="T108" s="95" t="e">
        <f aca="false">HLOOKUP("power rail",#REF!,MATCH($A108,#REF!,0),FALSE())</f>
        <v>#VALUE!</v>
      </c>
      <c r="U108" s="96" t="e">
        <f aca="false">HLOOKUP("Wake Capable",#REF!,MATCH($A108,#REF!,0),FALSE())</f>
        <v>#VALUE!</v>
      </c>
      <c r="V108" s="96" t="e">
        <f aca="false">HLOOKUP("Strap",#REF!,MATCH($A108,#REF!,0),FALSE())</f>
        <v>#VALUE!</v>
      </c>
      <c r="W108" s="96" t="e">
        <f aca="false">HLOOKUP("GTE",#REF!,MATCH($A108,#REF!,0),FALSE())</f>
        <v>#VALUE!</v>
      </c>
      <c r="X108" s="96" t="e">
        <f aca="false">HLOOKUP("DPD_Control",#REF!,MATCH($A108,#REF!,0),FALSE())</f>
        <v>#VALUE!</v>
      </c>
      <c r="Y108" s="96" t="e">
        <f aca="false">HLOOKUP("DPD_Group",#REF!,MATCH($A108,#REF!,0),FALSE())</f>
        <v>#VALUE!</v>
      </c>
      <c r="Z108" s="95" t="e">
        <f aca="false">HLOOKUP("Pad Category",#REF!,MATCH($A108,#REF!,0),FALSE())</f>
        <v>#VALUE!</v>
      </c>
      <c r="AA108" s="95" t="e">
        <f aca="false">HLOOKUP("Pad type",#REF!,MATCH($A108,#REF!,0),FALSE())</f>
        <v>#VALUE!</v>
      </c>
      <c r="AB108" s="95" t="e">
        <f aca="false">HLOOKUP("Pull Strength",#REF!,MATCH($A108,#REF!,0),FALSE())</f>
        <v>#VALUE!</v>
      </c>
      <c r="AC108" s="95" t="e">
        <f aca="false">HLOOKUP("POR Pin State",#REF!,MATCH($A108,#REF!,0),FALSE())</f>
        <v>#VALUE!</v>
      </c>
      <c r="AD108" s="97"/>
      <c r="AE108" s="97"/>
      <c r="AF108" s="98" t="str">
        <f aca="false">IF(AND(OR($AS108="Int PU",$AS108="Int PD"),OR(AND($AZ108&lt;&gt;"",$AZ108&lt;&gt;"0"),AND($BA108&lt;&gt;"",$BA108&lt;&gt;"0"))),"INVALID",IF(OR($AQ108=$C108,$AS108="Int PD"),"PULL_DOWN",IF(OR($AS108="Int PU",AND($AE108="YES",OR($AZ108="",$AZ108="0"),OR($BA108="",$BA108="0"),OR($AR108="Input",$AR108="Bidirectional"))),"PULL_UP","NORMAL")))</f>
        <v>PULL_DOWN</v>
      </c>
      <c r="AG108" s="98" t="e">
        <f aca="false">IF($AU108="Input", "TRISTATE", IF($AV108="Z","TRISTATE",IF($AT108=$F108,"TRISTATE","NORMAL")))</f>
        <v>#VALUE!</v>
      </c>
      <c r="AH108" s="98" t="e">
        <f aca="false">IF(OR($AT108=$F108,$AU108="Output"),"DISABLE","ENABLE")</f>
        <v>#VALUE!</v>
      </c>
      <c r="AI108" s="97"/>
      <c r="AJ108" s="99" t="b">
        <f aca="false">TRUE()</f>
        <v>1</v>
      </c>
      <c r="AK108" s="99" t="b">
        <f aca="false">TRUE()</f>
        <v>1</v>
      </c>
      <c r="AL108" s="99" t="b">
        <f aca="false">TRUE()</f>
        <v>1</v>
      </c>
      <c r="AM108" s="99" t="b">
        <f aca="false">TRUE()</f>
        <v>1</v>
      </c>
      <c r="AN108" s="99" t="b">
        <f aca="false">TRUE()</f>
        <v>1</v>
      </c>
      <c r="AO108" s="99" t="b">
        <f aca="false">TRUE()</f>
        <v>1</v>
      </c>
      <c r="AP108" s="100" t="str">
        <f aca="false">IF(AND($AJ108:$AO108), "VALID", "INVALID")</f>
        <v>VALID</v>
      </c>
      <c r="AQ108" s="101" t="s">
        <v>328</v>
      </c>
      <c r="AR108" s="102" t="s">
        <v>79</v>
      </c>
      <c r="AS108" s="103"/>
      <c r="AT108" s="104"/>
      <c r="AU108" s="104"/>
      <c r="AV108" s="104"/>
      <c r="AW108" s="104"/>
      <c r="AX108" s="103" t="s">
        <v>85</v>
      </c>
      <c r="AY108" s="104"/>
      <c r="AZ108" s="103"/>
      <c r="BA108" s="103"/>
      <c r="BB108" s="105"/>
      <c r="BC108" s="104"/>
      <c r="BD108" s="106"/>
      <c r="BE108" s="114"/>
      <c r="BF108" s="108" t="e">
        <f aca="false">VLOOKUP($A108,#REF!, 34, FALSE())</f>
        <v>#VALUE!</v>
      </c>
      <c r="BG108" s="108" t="e">
        <f aca="false">VLOOKUP($A108,#REF!, 22, FALSE())</f>
        <v>#VALUE!</v>
      </c>
      <c r="BH108" s="109"/>
    </row>
    <row r="109" s="85" customFormat="true" ht="18" hidden="false" customHeight="true" outlineLevel="0" collapsed="false">
      <c r="A109" s="115" t="s">
        <v>329</v>
      </c>
      <c r="B109" s="116" t="s">
        <v>324</v>
      </c>
      <c r="C109" s="74"/>
      <c r="D109" s="76"/>
      <c r="E109" s="76"/>
      <c r="F109" s="76"/>
      <c r="G109" s="76"/>
      <c r="H109" s="76"/>
      <c r="I109" s="74"/>
      <c r="J109" s="74"/>
      <c r="K109" s="74"/>
      <c r="L109" s="74"/>
      <c r="M109" s="74"/>
      <c r="N109" s="74"/>
      <c r="O109" s="74"/>
      <c r="P109" s="74"/>
      <c r="Q109" s="74"/>
      <c r="R109" s="74"/>
      <c r="S109" s="74"/>
      <c r="T109" s="74"/>
      <c r="U109" s="77"/>
      <c r="V109" s="77"/>
      <c r="W109" s="77"/>
      <c r="X109" s="77"/>
      <c r="Y109" s="77"/>
      <c r="Z109" s="78"/>
      <c r="AA109" s="78"/>
      <c r="AB109" s="78"/>
      <c r="AC109" s="78"/>
      <c r="AD109" s="78"/>
      <c r="AE109" s="78"/>
      <c r="AF109" s="78"/>
      <c r="AG109" s="78"/>
      <c r="AH109" s="78"/>
      <c r="AI109" s="78"/>
      <c r="AJ109" s="78"/>
      <c r="AK109" s="78"/>
      <c r="AL109" s="78"/>
      <c r="AM109" s="78"/>
      <c r="AN109" s="78"/>
      <c r="AO109" s="78"/>
      <c r="AP109" s="78"/>
      <c r="AQ109" s="79"/>
      <c r="AR109" s="79"/>
      <c r="AS109" s="80"/>
      <c r="AT109" s="80"/>
      <c r="AU109" s="80"/>
      <c r="AV109" s="80"/>
      <c r="AW109" s="80"/>
      <c r="AX109" s="80"/>
      <c r="AY109" s="80"/>
      <c r="AZ109" s="80"/>
      <c r="BA109" s="80"/>
      <c r="BB109" s="80"/>
      <c r="BC109" s="81" t="s">
        <v>76</v>
      </c>
      <c r="BD109" s="82"/>
      <c r="BE109" s="83" t="s">
        <v>329</v>
      </c>
      <c r="BF109" s="84" t="s">
        <v>324</v>
      </c>
      <c r="BG109" s="84"/>
      <c r="BH109" s="84"/>
    </row>
    <row r="110" customFormat="false" ht="12.75" hidden="false" customHeight="true" outlineLevel="0" collapsed="false">
      <c r="A110" s="86" t="s">
        <v>330</v>
      </c>
      <c r="B110" s="86" t="e">
        <f aca="false">VLOOKUP($A110,#REF!, 34, FALSE())</f>
        <v>#VALUE!</v>
      </c>
      <c r="C110" s="87" t="str">
        <f aca="false">CONCATENATE("unused_",A110)</f>
        <v>unused_DP_AUX_CH0_HPD</v>
      </c>
      <c r="D110" s="88" t="e">
        <f aca="false">IF(LEN(VLOOKUP($A110,#REF!,8,FALSE())),LEFT(VLOOKUP($A110,#REF!,8,FALSE()),LEN(VLOOKUP($A110,#REF!,8,FALSE()))-2),"")</f>
        <v>#VALUE!</v>
      </c>
      <c r="E110" s="89" t="e">
        <f aca="false">IF(LEN(VLOOKUP($A110,#REF!,4,FALSE())),IF(INDEX(#REF!,MATCH($A110,#REF!,0),1),LEFT(VLOOKUP($A110,#REF!,4,FALSE()),LEN(VLOOKUP($A110,#REF!,4,FALSE()))-2),CONCATENATE(LEFT(VLOOKUP($A110,#REF!,4,FALSE()),LEN(VLOOKUP($A110,#REF!,4,FALSE()))-2),"*")),"")</f>
        <v>#VALUE!</v>
      </c>
      <c r="F110" s="90" t="e">
        <f aca="false">IF(LEN(VLOOKUP($A110,#REF!,5,FALSE())),IF(INDEX(#REF!,MATCH($A110,#REF!,0),2),LEFT(VLOOKUP($A110,#REF!,5,FALSE()),LEN(VLOOKUP($A110,#REF!,5,FALSE()))-2),CONCATENATE(LEFT(VLOOKUP($A110,#REF!,5,FALSE()),LEN(VLOOKUP($A110,#REF!,5,FALSE()))-2),"*")),"")</f>
        <v>#VALUE!</v>
      </c>
      <c r="G110" s="90" t="e">
        <f aca="false">IF(LEN(VLOOKUP($A110,#REF!,6,FALSE())),IF(INDEX(#REF!,MATCH($A110,#REF!,0),3),LEFT(VLOOKUP($A110,#REF!,6,FALSE()),LEN(VLOOKUP($A110,#REF!,6,FALSE()))-2),CONCATENATE(LEFT(VLOOKUP($A110,#REF!,6,FALSE()),LEN(VLOOKUP($A110,#REF!,6,FALSE()))-2),"*")),"")</f>
        <v>#VALUE!</v>
      </c>
      <c r="H110" s="91" t="e">
        <f aca="false">IF(LEN(VLOOKUP($A110,#REF!,7,FALSE())),IF(INDEX(#REF!,MATCH($A110,#REF!,0),4),LEFT(VLOOKUP($A110,#REF!,7,FALSE()),LEN(VLOOKUP($A110,#REF!,7,FALSE()))-2),CONCATENATE(LEFT(VLOOKUP($A110,#REF!,7,FALSE()),LEN(VLOOKUP($A110,#REF!,7,FALSE()))-2),"*")),"")</f>
        <v>#VALUE!</v>
      </c>
      <c r="I110" s="92" t="e">
        <f aca="false">IF(LEN(VLOOKUP($A110,#REF!,8,FALSE())),UPPER(RIGHT(VLOOKUP($A110,#REF!,8,FALSE()), 1)),"")</f>
        <v>#VALUE!</v>
      </c>
      <c r="J110" s="90" t="e">
        <f aca="false">IF(LEN(VLOOKUP($A110,#REF!,4,FALSE())),UPPER(RIGHT(VLOOKUP($A110,#REF!,4,FALSE()), 1)),"")</f>
        <v>#VALUE!</v>
      </c>
      <c r="K110" s="90" t="e">
        <f aca="false">IF(LEN(VLOOKUP($A110,#REF!,5,FALSE())),UPPER(RIGHT(VLOOKUP($A110,#REF!,5,FALSE()), 1)),"")</f>
        <v>#VALUE!</v>
      </c>
      <c r="L110" s="90" t="e">
        <f aca="false">IF(LEN(VLOOKUP($A110,#REF!,6,FALSE())),UPPER(RIGHT(VLOOKUP($A110,#REF!,6,FALSE()), 1)),"")</f>
        <v>#VALUE!</v>
      </c>
      <c r="M110" s="91" t="e">
        <f aca="false">IF(LEN(VLOOKUP($A110,#REF!,7,FALSE())),UPPER(RIGHT(VLOOKUP($A110,#REF!,7,FALSE()), 1)),"")</f>
        <v>#VALUE!</v>
      </c>
      <c r="N110" s="86" t="s">
        <v>331</v>
      </c>
      <c r="O110" s="86" t="s">
        <v>83</v>
      </c>
      <c r="P110" s="86" t="s">
        <v>104</v>
      </c>
      <c r="Q110" s="86" t="s">
        <v>105</v>
      </c>
      <c r="R110" s="86" t="s">
        <v>83</v>
      </c>
      <c r="S110" s="94" t="e">
        <f aca="false">HLOOKUP("Device Tree Pin Name",#REF!,MATCH($A110,#REF!,0),FALSE())</f>
        <v>#VALUE!</v>
      </c>
      <c r="T110" s="95" t="e">
        <f aca="false">HLOOKUP("power rail",#REF!,MATCH($A110,#REF!,0),FALSE())</f>
        <v>#VALUE!</v>
      </c>
      <c r="U110" s="96" t="e">
        <f aca="false">HLOOKUP("Wake Capable",#REF!,MATCH($A110,#REF!,0),FALSE())</f>
        <v>#VALUE!</v>
      </c>
      <c r="V110" s="96" t="e">
        <f aca="false">HLOOKUP("Strap",#REF!,MATCH($A110,#REF!,0),FALSE())</f>
        <v>#VALUE!</v>
      </c>
      <c r="W110" s="96" t="e">
        <f aca="false">HLOOKUP("GTE",#REF!,MATCH($A110,#REF!,0),FALSE())</f>
        <v>#VALUE!</v>
      </c>
      <c r="X110" s="96" t="e">
        <f aca="false">HLOOKUP("DPD_Control",#REF!,MATCH($A110,#REF!,0),FALSE())</f>
        <v>#VALUE!</v>
      </c>
      <c r="Y110" s="96" t="e">
        <f aca="false">HLOOKUP("DPD_Group",#REF!,MATCH($A110,#REF!,0),FALSE())</f>
        <v>#VALUE!</v>
      </c>
      <c r="Z110" s="95" t="e">
        <f aca="false">HLOOKUP("Pad Category",#REF!,MATCH($A110,#REF!,0),FALSE())</f>
        <v>#VALUE!</v>
      </c>
      <c r="AA110" s="95" t="e">
        <f aca="false">HLOOKUP("Pad type",#REF!,MATCH($A110,#REF!,0),FALSE())</f>
        <v>#VALUE!</v>
      </c>
      <c r="AB110" s="95" t="e">
        <f aca="false">HLOOKUP("Pull Strength",#REF!,MATCH($A110,#REF!,0),FALSE())</f>
        <v>#VALUE!</v>
      </c>
      <c r="AC110" s="95" t="e">
        <f aca="false">HLOOKUP("POR Pin State",#REF!,MATCH($A110,#REF!,0),FALSE())</f>
        <v>#VALUE!</v>
      </c>
      <c r="AD110" s="95" t="str">
        <f aca="false">IF(OR($AQ110="",$AQ110=$C110),$R110,IF($AQ110=$D110,SUBSTITUTE(SUBSTITUTE($AQ110,"GPIO3_","GPIO_"),".0",""),IF($AQ110=$E110,$N110,IF($AQ110=$F110,$O110,IF($AQ110=$G110,$P110,IF($AQ110=$H110,$Q110,"INVALID"))))))</f>
        <v>RSVD1</v>
      </c>
      <c r="AE110" s="97"/>
      <c r="AF110" s="98" t="str">
        <f aca="false">IF(AND(OR($AS110="Int PU",$AS110="Int PD"),OR(AND($AZ110&lt;&gt;"",$AZ110&lt;&gt;"0"),AND($BA110&lt;&gt;"",$BA110&lt;&gt;"0"))),"INVALID",IF(OR($AQ110=$C110,$AS110="Int PD"),"PULL_DOWN",IF(OR($AS110="Int PU",AND($AE110="YES",OR($AZ110="",$AZ110="0"),OR($BA110="",$BA110="0"),OR($AR110="Input",$AR110="Bidirectional"))),"PULL_UP","NORMAL")))</f>
        <v>PULL_DOWN</v>
      </c>
      <c r="AG110" s="98" t="e">
        <f aca="false">IF($AU110="Input", "TRISTATE", IF($AV110="Z","TRISTATE",IF($AT110=$F110,"TRISTATE","NORMAL")))</f>
        <v>#VALUE!</v>
      </c>
      <c r="AH110" s="98" t="e">
        <f aca="false">IF(OR($AT110=$F110,$AU110="Output"),"DISABLE","ENABLE")</f>
        <v>#VALUE!</v>
      </c>
      <c r="AI110" s="112" t="e">
        <f aca="false">IF($AT110&lt;&gt;$G110,"N/A",IF($AV110="Drive 1", "1", IF($AV110="Drive 0", "0", "")))</f>
        <v>#VALUE!</v>
      </c>
      <c r="AJ110" s="99" t="b">
        <f aca="false">TRUE()</f>
        <v>1</v>
      </c>
      <c r="AK110" s="99" t="b">
        <f aca="false">TRUE()</f>
        <v>1</v>
      </c>
      <c r="AL110" s="99" t="b">
        <f aca="false">TRUE()</f>
        <v>1</v>
      </c>
      <c r="AM110" s="99" t="b">
        <f aca="false">TRUE()</f>
        <v>1</v>
      </c>
      <c r="AN110" s="99" t="b">
        <f aca="false">TRUE()</f>
        <v>1</v>
      </c>
      <c r="AO110" s="99" t="b">
        <f aca="false">TRUE()</f>
        <v>1</v>
      </c>
      <c r="AP110" s="100" t="str">
        <f aca="false">IF(AND($AJ110:$AO110), "VALID", "INVALID")</f>
        <v>VALID</v>
      </c>
      <c r="AQ110" s="101" t="s">
        <v>332</v>
      </c>
      <c r="AR110" s="102" t="s">
        <v>79</v>
      </c>
      <c r="AS110" s="103"/>
      <c r="AT110" s="104"/>
      <c r="AU110" s="104"/>
      <c r="AV110" s="104"/>
      <c r="AW110" s="110" t="s">
        <v>85</v>
      </c>
      <c r="AX110" s="103" t="s">
        <v>85</v>
      </c>
      <c r="AY110" s="104"/>
      <c r="AZ110" s="103"/>
      <c r="BA110" s="103"/>
      <c r="BB110" s="105"/>
      <c r="BC110" s="104"/>
      <c r="BD110" s="106"/>
      <c r="BE110" s="107"/>
      <c r="BF110" s="108" t="e">
        <f aca="false">VLOOKUP($A110,#REF!, 34, FALSE())</f>
        <v>#VALUE!</v>
      </c>
      <c r="BG110" s="108" t="e">
        <f aca="false">VLOOKUP($A110,#REF!, 22, FALSE())</f>
        <v>#VALUE!</v>
      </c>
      <c r="BH110" s="109"/>
    </row>
    <row r="111" customFormat="false" ht="12.75" hidden="false" customHeight="true" outlineLevel="0" collapsed="false">
      <c r="A111" s="86" t="s">
        <v>333</v>
      </c>
      <c r="B111" s="86" t="e">
        <f aca="false">VLOOKUP($A111,#REF!, 34, FALSE())</f>
        <v>#VALUE!</v>
      </c>
      <c r="C111" s="87" t="str">
        <f aca="false">CONCATENATE("unused_",A111)</f>
        <v>unused_DP_AUX_CH1_P</v>
      </c>
      <c r="D111" s="88" t="e">
        <f aca="false">IF(LEN(VLOOKUP($A111,#REF!,8,FALSE())),LEFT(VLOOKUP($A111,#REF!,8,FALSE()),LEN(VLOOKUP($A111,#REF!,8,FALSE()))-2),"")</f>
        <v>#VALUE!</v>
      </c>
      <c r="E111" s="89" t="e">
        <f aca="false">IF(LEN(VLOOKUP($A111,#REF!,4,FALSE())),IF(INDEX(#REF!,MATCH($A111,#REF!,0),1),LEFT(VLOOKUP($A111,#REF!,4,FALSE()),LEN(VLOOKUP($A111,#REF!,4,FALSE()))-2),CONCATENATE(LEFT(VLOOKUP($A111,#REF!,4,FALSE()),LEN(VLOOKUP($A111,#REF!,4,FALSE()))-2),"*")),"")</f>
        <v>#VALUE!</v>
      </c>
      <c r="F111" s="90" t="e">
        <f aca="false">IF(LEN(VLOOKUP($A111,#REF!,5,FALSE())),IF(INDEX(#REF!,MATCH($A111,#REF!,0),2),LEFT(VLOOKUP($A111,#REF!,5,FALSE()),LEN(VLOOKUP($A111,#REF!,5,FALSE()))-2),CONCATENATE(LEFT(VLOOKUP($A111,#REF!,5,FALSE()),LEN(VLOOKUP($A111,#REF!,5,FALSE()))-2),"*")),"")</f>
        <v>#VALUE!</v>
      </c>
      <c r="G111" s="90" t="e">
        <f aca="false">IF(LEN(VLOOKUP($A111,#REF!,6,FALSE())),IF(INDEX(#REF!,MATCH($A111,#REF!,0),3),LEFT(VLOOKUP($A111,#REF!,6,FALSE()),LEN(VLOOKUP($A111,#REF!,6,FALSE()))-2),CONCATENATE(LEFT(VLOOKUP($A111,#REF!,6,FALSE()),LEN(VLOOKUP($A111,#REF!,6,FALSE()))-2),"*")),"")</f>
        <v>#VALUE!</v>
      </c>
      <c r="H111" s="91" t="e">
        <f aca="false">IF(LEN(VLOOKUP($A111,#REF!,7,FALSE())),IF(INDEX(#REF!,MATCH($A111,#REF!,0),4),LEFT(VLOOKUP($A111,#REF!,7,FALSE()),LEN(VLOOKUP($A111,#REF!,7,FALSE()))-2),CONCATENATE(LEFT(VLOOKUP($A111,#REF!,7,FALSE()),LEN(VLOOKUP($A111,#REF!,7,FALSE()))-2),"*")),"")</f>
        <v>#VALUE!</v>
      </c>
      <c r="I111" s="92" t="e">
        <f aca="false">IF(LEN(VLOOKUP($A111,#REF!,8,FALSE())),UPPER(RIGHT(VLOOKUP($A111,#REF!,8,FALSE()), 1)),"")</f>
        <v>#VALUE!</v>
      </c>
      <c r="J111" s="90" t="e">
        <f aca="false">IF(LEN(VLOOKUP($A111,#REF!,4,FALSE())),UPPER(RIGHT(VLOOKUP($A111,#REF!,4,FALSE()), 1)),"")</f>
        <v>#VALUE!</v>
      </c>
      <c r="K111" s="90" t="e">
        <f aca="false">IF(LEN(VLOOKUP($A111,#REF!,5,FALSE())),UPPER(RIGHT(VLOOKUP($A111,#REF!,5,FALSE()), 1)),"")</f>
        <v>#VALUE!</v>
      </c>
      <c r="L111" s="90" t="e">
        <f aca="false">IF(LEN(VLOOKUP($A111,#REF!,6,FALSE())),UPPER(RIGHT(VLOOKUP($A111,#REF!,6,FALSE()), 1)),"")</f>
        <v>#VALUE!</v>
      </c>
      <c r="M111" s="91" t="e">
        <f aca="false">IF(LEN(VLOOKUP($A111,#REF!,7,FALSE())),UPPER(RIGHT(VLOOKUP($A111,#REF!,7,FALSE()), 1)),"")</f>
        <v>#VALUE!</v>
      </c>
      <c r="N111" s="86" t="s">
        <v>334</v>
      </c>
      <c r="O111" s="86" t="s">
        <v>83</v>
      </c>
      <c r="P111" s="86" t="s">
        <v>104</v>
      </c>
      <c r="Q111" s="86" t="s">
        <v>105</v>
      </c>
      <c r="R111" s="86" t="s">
        <v>83</v>
      </c>
      <c r="S111" s="100" t="e">
        <f aca="false">HLOOKUP("Device Tree Pin Name",#REF!,MATCH($A111,#REF!,0),FALSE())</f>
        <v>#VALUE!</v>
      </c>
      <c r="T111" s="95" t="e">
        <f aca="false">HLOOKUP("power rail",#REF!,MATCH($A111,#REF!,0),FALSE())</f>
        <v>#VALUE!</v>
      </c>
      <c r="U111" s="96" t="e">
        <f aca="false">HLOOKUP("Wake Capable",#REF!,MATCH($A111,#REF!,0),FALSE())</f>
        <v>#VALUE!</v>
      </c>
      <c r="V111" s="96" t="e">
        <f aca="false">HLOOKUP("Strap",#REF!,MATCH($A111,#REF!,0),FALSE())</f>
        <v>#VALUE!</v>
      </c>
      <c r="W111" s="96" t="e">
        <f aca="false">HLOOKUP("GTE",#REF!,MATCH($A111,#REF!,0),FALSE())</f>
        <v>#VALUE!</v>
      </c>
      <c r="X111" s="96" t="e">
        <f aca="false">HLOOKUP("DPD_Control",#REF!,MATCH($A111,#REF!,0),FALSE())</f>
        <v>#VALUE!</v>
      </c>
      <c r="Y111" s="96" t="e">
        <f aca="false">HLOOKUP("DPD_Group",#REF!,MATCH($A111,#REF!,0),FALSE())</f>
        <v>#VALUE!</v>
      </c>
      <c r="Z111" s="95" t="e">
        <f aca="false">HLOOKUP("Pad Category",#REF!,MATCH($A111,#REF!,0),FALSE())</f>
        <v>#VALUE!</v>
      </c>
      <c r="AA111" s="95" t="e">
        <f aca="false">HLOOKUP("Pad type",#REF!,MATCH($A111,#REF!,0),FALSE())</f>
        <v>#VALUE!</v>
      </c>
      <c r="AB111" s="95" t="e">
        <f aca="false">HLOOKUP("Pull Strength",#REF!,MATCH($A111,#REF!,0),FALSE())</f>
        <v>#VALUE!</v>
      </c>
      <c r="AC111" s="95" t="e">
        <f aca="false">HLOOKUP("POR Pin State",#REF!,MATCH($A111,#REF!,0),FALSE())</f>
        <v>#VALUE!</v>
      </c>
      <c r="AD111" s="95" t="str">
        <f aca="false">IF(OR($AQ111="",$AQ111=$C111),$R111,IF($AQ111=$D111,SUBSTITUTE(SUBSTITUTE($AQ111,"GPIO3_","GPIO_"),".0",""),IF($AQ111=$E111,$N111,IF($AQ111=$F111,$O111,IF($AQ111=$G111,$P111,IF($AQ111=$H111,$Q111,"INVALID"))))))</f>
        <v>RSVD1</v>
      </c>
      <c r="AE111" s="97"/>
      <c r="AF111" s="98" t="str">
        <f aca="false">IF(AND(OR($AS111="Int PU",$AS111="Int PD"),OR(AND($AZ111&lt;&gt;"",$AZ111&lt;&gt;"0"),AND($BA111&lt;&gt;"",$BA111&lt;&gt;"0"))),"INVALID",IF(OR($AQ111=$C111,$AS111="Int PD"),"PULL_DOWN",IF(OR($AS111="Int PU",AND($AE111="YES",OR($AZ111="",$AZ111="0"),OR($BA111="",$BA111="0"),OR($AR111="Input",$AR111="Bidirectional"))),"PULL_UP","NORMAL")))</f>
        <v>PULL_DOWN</v>
      </c>
      <c r="AG111" s="98" t="e">
        <f aca="false">IF($AU111="Input", "TRISTATE", IF($AV111="Z","TRISTATE",IF($AT111=$F111,"TRISTATE","NORMAL")))</f>
        <v>#VALUE!</v>
      </c>
      <c r="AH111" s="98" t="e">
        <f aca="false">IF(OR($AT111=$F111,$AU111="Output"),"DISABLE","ENABLE")</f>
        <v>#VALUE!</v>
      </c>
      <c r="AI111" s="112" t="e">
        <f aca="false">IF($AT111&lt;&gt;$G111,"N/A",IF($AV111="Drive 1", "1", IF($AV111="Drive 0", "0", "")))</f>
        <v>#VALUE!</v>
      </c>
      <c r="AJ111" s="99" t="b">
        <f aca="false">TRUE()</f>
        <v>1</v>
      </c>
      <c r="AK111" s="99" t="b">
        <f aca="false">TRUE()</f>
        <v>1</v>
      </c>
      <c r="AL111" s="99" t="b">
        <f aca="false">TRUE()</f>
        <v>1</v>
      </c>
      <c r="AM111" s="99" t="b">
        <f aca="false">TRUE()</f>
        <v>1</v>
      </c>
      <c r="AN111" s="99" t="b">
        <f aca="false">TRUE()</f>
        <v>1</v>
      </c>
      <c r="AO111" s="99" t="b">
        <f aca="false">TRUE()</f>
        <v>1</v>
      </c>
      <c r="AP111" s="100" t="str">
        <f aca="false">IF(AND($AJ111:$AO111), "VALID", "INVALID")</f>
        <v>VALID</v>
      </c>
      <c r="AQ111" s="101" t="s">
        <v>335</v>
      </c>
      <c r="AR111" s="102" t="s">
        <v>79</v>
      </c>
      <c r="AS111" s="103"/>
      <c r="AT111" s="104"/>
      <c r="AU111" s="104"/>
      <c r="AV111" s="104"/>
      <c r="AW111" s="110" t="s">
        <v>85</v>
      </c>
      <c r="AX111" s="103" t="s">
        <v>85</v>
      </c>
      <c r="AY111" s="104"/>
      <c r="AZ111" s="103"/>
      <c r="BA111" s="103"/>
      <c r="BB111" s="105"/>
      <c r="BC111" s="104"/>
      <c r="BD111" s="106"/>
      <c r="BE111" s="111"/>
      <c r="BF111" s="108" t="e">
        <f aca="false">VLOOKUP($A111,#REF!, 34, FALSE())</f>
        <v>#VALUE!</v>
      </c>
      <c r="BG111" s="108" t="e">
        <f aca="false">VLOOKUP($A111,#REF!, 22, FALSE())</f>
        <v>#VALUE!</v>
      </c>
      <c r="BH111" s="109"/>
    </row>
    <row r="112" customFormat="false" ht="12.75" hidden="false" customHeight="true" outlineLevel="0" collapsed="false">
      <c r="A112" s="86" t="s">
        <v>336</v>
      </c>
      <c r="B112" s="86" t="e">
        <f aca="false">VLOOKUP($A112,#REF!, 34, FALSE())</f>
        <v>#VALUE!</v>
      </c>
      <c r="C112" s="87" t="str">
        <f aca="false">CONCATENATE("unused_",A112)</f>
        <v>unused_DP_AUX_CH1_N</v>
      </c>
      <c r="D112" s="88" t="e">
        <f aca="false">IF(LEN(VLOOKUP($A112,#REF!,8,FALSE())),LEFT(VLOOKUP($A112,#REF!,8,FALSE()),LEN(VLOOKUP($A112,#REF!,8,FALSE()))-2),"")</f>
        <v>#VALUE!</v>
      </c>
      <c r="E112" s="89" t="e">
        <f aca="false">IF(LEN(VLOOKUP($A112,#REF!,4,FALSE())),IF(INDEX(#REF!,MATCH($A112,#REF!,0),1),LEFT(VLOOKUP($A112,#REF!,4,FALSE()),LEN(VLOOKUP($A112,#REF!,4,FALSE()))-2),CONCATENATE(LEFT(VLOOKUP($A112,#REF!,4,FALSE()),LEN(VLOOKUP($A112,#REF!,4,FALSE()))-2),"*")),"")</f>
        <v>#VALUE!</v>
      </c>
      <c r="F112" s="90" t="e">
        <f aca="false">IF(LEN(VLOOKUP($A112,#REF!,5,FALSE())),IF(INDEX(#REF!,MATCH($A112,#REF!,0),2),LEFT(VLOOKUP($A112,#REF!,5,FALSE()),LEN(VLOOKUP($A112,#REF!,5,FALSE()))-2),CONCATENATE(LEFT(VLOOKUP($A112,#REF!,5,FALSE()),LEN(VLOOKUP($A112,#REF!,5,FALSE()))-2),"*")),"")</f>
        <v>#VALUE!</v>
      </c>
      <c r="G112" s="90" t="e">
        <f aca="false">IF(LEN(VLOOKUP($A112,#REF!,6,FALSE())),IF(INDEX(#REF!,MATCH($A112,#REF!,0),3),LEFT(VLOOKUP($A112,#REF!,6,FALSE()),LEN(VLOOKUP($A112,#REF!,6,FALSE()))-2),CONCATENATE(LEFT(VLOOKUP($A112,#REF!,6,FALSE()),LEN(VLOOKUP($A112,#REF!,6,FALSE()))-2),"*")),"")</f>
        <v>#VALUE!</v>
      </c>
      <c r="H112" s="91" t="e">
        <f aca="false">IF(LEN(VLOOKUP($A112,#REF!,7,FALSE())),IF(INDEX(#REF!,MATCH($A112,#REF!,0),4),LEFT(VLOOKUP($A112,#REF!,7,FALSE()),LEN(VLOOKUP($A112,#REF!,7,FALSE()))-2),CONCATENATE(LEFT(VLOOKUP($A112,#REF!,7,FALSE()),LEN(VLOOKUP($A112,#REF!,7,FALSE()))-2),"*")),"")</f>
        <v>#VALUE!</v>
      </c>
      <c r="I112" s="92" t="e">
        <f aca="false">IF(LEN(VLOOKUP($A112,#REF!,8,FALSE())),UPPER(RIGHT(VLOOKUP($A112,#REF!,8,FALSE()), 1)),"")</f>
        <v>#VALUE!</v>
      </c>
      <c r="J112" s="90" t="e">
        <f aca="false">IF(LEN(VLOOKUP($A112,#REF!,4,FALSE())),UPPER(RIGHT(VLOOKUP($A112,#REF!,4,FALSE()), 1)),"")</f>
        <v>#VALUE!</v>
      </c>
      <c r="K112" s="90" t="e">
        <f aca="false">IF(LEN(VLOOKUP($A112,#REF!,5,FALSE())),UPPER(RIGHT(VLOOKUP($A112,#REF!,5,FALSE()), 1)),"")</f>
        <v>#VALUE!</v>
      </c>
      <c r="L112" s="90" t="e">
        <f aca="false">IF(LEN(VLOOKUP($A112,#REF!,6,FALSE())),UPPER(RIGHT(VLOOKUP($A112,#REF!,6,FALSE()), 1)),"")</f>
        <v>#VALUE!</v>
      </c>
      <c r="M112" s="91" t="e">
        <f aca="false">IF(LEN(VLOOKUP($A112,#REF!,7,FALSE())),UPPER(RIGHT(VLOOKUP($A112,#REF!,7,FALSE()), 1)),"")</f>
        <v>#VALUE!</v>
      </c>
      <c r="N112" s="86" t="s">
        <v>334</v>
      </c>
      <c r="O112" s="86" t="s">
        <v>83</v>
      </c>
      <c r="P112" s="86" t="s">
        <v>104</v>
      </c>
      <c r="Q112" s="86" t="s">
        <v>105</v>
      </c>
      <c r="R112" s="86" t="s">
        <v>83</v>
      </c>
      <c r="S112" s="100" t="e">
        <f aca="false">HLOOKUP("Device Tree Pin Name",#REF!,MATCH($A112,#REF!,0),FALSE())</f>
        <v>#VALUE!</v>
      </c>
      <c r="T112" s="95" t="e">
        <f aca="false">HLOOKUP("power rail",#REF!,MATCH($A112,#REF!,0),FALSE())</f>
        <v>#VALUE!</v>
      </c>
      <c r="U112" s="96" t="e">
        <f aca="false">HLOOKUP("Wake Capable",#REF!,MATCH($A112,#REF!,0),FALSE())</f>
        <v>#VALUE!</v>
      </c>
      <c r="V112" s="96" t="e">
        <f aca="false">HLOOKUP("Strap",#REF!,MATCH($A112,#REF!,0),FALSE())</f>
        <v>#VALUE!</v>
      </c>
      <c r="W112" s="96" t="e">
        <f aca="false">HLOOKUP("GTE",#REF!,MATCH($A112,#REF!,0),FALSE())</f>
        <v>#VALUE!</v>
      </c>
      <c r="X112" s="96" t="e">
        <f aca="false">HLOOKUP("DPD_Control",#REF!,MATCH($A112,#REF!,0),FALSE())</f>
        <v>#VALUE!</v>
      </c>
      <c r="Y112" s="96" t="e">
        <f aca="false">HLOOKUP("DPD_Group",#REF!,MATCH($A112,#REF!,0),FALSE())</f>
        <v>#VALUE!</v>
      </c>
      <c r="Z112" s="95" t="e">
        <f aca="false">HLOOKUP("Pad Category",#REF!,MATCH($A112,#REF!,0),FALSE())</f>
        <v>#VALUE!</v>
      </c>
      <c r="AA112" s="95" t="e">
        <f aca="false">HLOOKUP("Pad type",#REF!,MATCH($A112,#REF!,0),FALSE())</f>
        <v>#VALUE!</v>
      </c>
      <c r="AB112" s="95" t="e">
        <f aca="false">HLOOKUP("Pull Strength",#REF!,MATCH($A112,#REF!,0),FALSE())</f>
        <v>#VALUE!</v>
      </c>
      <c r="AC112" s="95" t="e">
        <f aca="false">HLOOKUP("POR Pin State",#REF!,MATCH($A112,#REF!,0),FALSE())</f>
        <v>#VALUE!</v>
      </c>
      <c r="AD112" s="95" t="str">
        <f aca="false">IF(OR($AQ112="",$AQ112=$C112),$R112,IF($AQ112=$D112,SUBSTITUTE(SUBSTITUTE($AQ112,"GPIO3_","GPIO_"),".0",""),IF($AQ112=$E112,$N112,IF($AQ112=$F112,$O112,IF($AQ112=$G112,$P112,IF($AQ112=$H112,$Q112,"INVALID"))))))</f>
        <v>RSVD1</v>
      </c>
      <c r="AE112" s="97"/>
      <c r="AF112" s="98" t="str">
        <f aca="false">IF(AND(OR($AS112="Int PU",$AS112="Int PD"),OR(AND($AZ112&lt;&gt;"",$AZ112&lt;&gt;"0"),AND($BA112&lt;&gt;"",$BA112&lt;&gt;"0"))),"INVALID",IF(OR($AQ112=$C112,$AS112="Int PD"),"PULL_DOWN",IF(OR($AS112="Int PU",AND($AE112="YES",OR($AZ112="",$AZ112="0"),OR($BA112="",$BA112="0"),OR($AR112="Input",$AR112="Bidirectional"))),"PULL_UP","NORMAL")))</f>
        <v>PULL_DOWN</v>
      </c>
      <c r="AG112" s="98" t="e">
        <f aca="false">IF($AU112="Input", "TRISTATE", IF($AV112="Z","TRISTATE",IF($AT112=$F112,"TRISTATE","NORMAL")))</f>
        <v>#VALUE!</v>
      </c>
      <c r="AH112" s="98" t="e">
        <f aca="false">IF(OR($AT112=$F112,$AU112="Output"),"DISABLE","ENABLE")</f>
        <v>#VALUE!</v>
      </c>
      <c r="AI112" s="112" t="e">
        <f aca="false">IF($AT112&lt;&gt;$G112,"N/A",IF($AV112="Drive 1", "1", IF($AV112="Drive 0", "0", "")))</f>
        <v>#VALUE!</v>
      </c>
      <c r="AJ112" s="99" t="b">
        <f aca="false">TRUE()</f>
        <v>1</v>
      </c>
      <c r="AK112" s="99" t="b">
        <f aca="false">TRUE()</f>
        <v>1</v>
      </c>
      <c r="AL112" s="99" t="b">
        <f aca="false">TRUE()</f>
        <v>1</v>
      </c>
      <c r="AM112" s="99" t="b">
        <f aca="false">TRUE()</f>
        <v>1</v>
      </c>
      <c r="AN112" s="99" t="b">
        <f aca="false">TRUE()</f>
        <v>1</v>
      </c>
      <c r="AO112" s="99" t="b">
        <f aca="false">TRUE()</f>
        <v>1</v>
      </c>
      <c r="AP112" s="100" t="str">
        <f aca="false">IF(AND($AJ112:$AO112), "VALID", "INVALID")</f>
        <v>VALID</v>
      </c>
      <c r="AQ112" s="101" t="s">
        <v>337</v>
      </c>
      <c r="AR112" s="102" t="s">
        <v>79</v>
      </c>
      <c r="AS112" s="103"/>
      <c r="AT112" s="104"/>
      <c r="AU112" s="104"/>
      <c r="AV112" s="104"/>
      <c r="AW112" s="110" t="s">
        <v>85</v>
      </c>
      <c r="AX112" s="103" t="s">
        <v>85</v>
      </c>
      <c r="AY112" s="104"/>
      <c r="AZ112" s="103"/>
      <c r="BA112" s="103"/>
      <c r="BB112" s="105"/>
      <c r="BC112" s="104"/>
      <c r="BD112" s="106"/>
      <c r="BE112" s="111"/>
      <c r="BF112" s="108" t="e">
        <f aca="false">VLOOKUP($A112,#REF!, 34, FALSE())</f>
        <v>#VALUE!</v>
      </c>
      <c r="BG112" s="108" t="e">
        <f aca="false">VLOOKUP($A112,#REF!, 22, FALSE())</f>
        <v>#VALUE!</v>
      </c>
      <c r="BH112" s="109"/>
    </row>
    <row r="113" customFormat="false" ht="12.75" hidden="false" customHeight="true" outlineLevel="0" collapsed="false">
      <c r="A113" s="86" t="s">
        <v>338</v>
      </c>
      <c r="B113" s="86" t="e">
        <f aca="false">VLOOKUP($A113,#REF!, 34, FALSE())</f>
        <v>#VALUE!</v>
      </c>
      <c r="C113" s="87" t="str">
        <f aca="false">CONCATENATE("unused_",A113)</f>
        <v>unused_DP_AUX_CH1_HPD</v>
      </c>
      <c r="D113" s="88" t="e">
        <f aca="false">IF(LEN(VLOOKUP($A113,#REF!,8,FALSE())),LEFT(VLOOKUP($A113,#REF!,8,FALSE()),LEN(VLOOKUP($A113,#REF!,8,FALSE()))-2),"")</f>
        <v>#VALUE!</v>
      </c>
      <c r="E113" s="89" t="e">
        <f aca="false">IF(LEN(VLOOKUP($A113,#REF!,4,FALSE())),IF(INDEX(#REF!,MATCH($A113,#REF!,0),1),LEFT(VLOOKUP($A113,#REF!,4,FALSE()),LEN(VLOOKUP($A113,#REF!,4,FALSE()))-2),CONCATENATE(LEFT(VLOOKUP($A113,#REF!,4,FALSE()),LEN(VLOOKUP($A113,#REF!,4,FALSE()))-2),"*")),"")</f>
        <v>#VALUE!</v>
      </c>
      <c r="F113" s="90" t="e">
        <f aca="false">IF(LEN(VLOOKUP($A113,#REF!,5,FALSE())),IF(INDEX(#REF!,MATCH($A113,#REF!,0),2),LEFT(VLOOKUP($A113,#REF!,5,FALSE()),LEN(VLOOKUP($A113,#REF!,5,FALSE()))-2),CONCATENATE(LEFT(VLOOKUP($A113,#REF!,5,FALSE()),LEN(VLOOKUP($A113,#REF!,5,FALSE()))-2),"*")),"")</f>
        <v>#VALUE!</v>
      </c>
      <c r="G113" s="90" t="e">
        <f aca="false">IF(LEN(VLOOKUP($A113,#REF!,6,FALSE())),IF(INDEX(#REF!,MATCH($A113,#REF!,0),3),LEFT(VLOOKUP($A113,#REF!,6,FALSE()),LEN(VLOOKUP($A113,#REF!,6,FALSE()))-2),CONCATENATE(LEFT(VLOOKUP($A113,#REF!,6,FALSE()),LEN(VLOOKUP($A113,#REF!,6,FALSE()))-2),"*")),"")</f>
        <v>#VALUE!</v>
      </c>
      <c r="H113" s="91" t="e">
        <f aca="false">IF(LEN(VLOOKUP($A113,#REF!,7,FALSE())),IF(INDEX(#REF!,MATCH($A113,#REF!,0),4),LEFT(VLOOKUP($A113,#REF!,7,FALSE()),LEN(VLOOKUP($A113,#REF!,7,FALSE()))-2),CONCATENATE(LEFT(VLOOKUP($A113,#REF!,7,FALSE()),LEN(VLOOKUP($A113,#REF!,7,FALSE()))-2),"*")),"")</f>
        <v>#VALUE!</v>
      </c>
      <c r="I113" s="92" t="e">
        <f aca="false">IF(LEN(VLOOKUP($A113,#REF!,8,FALSE())),UPPER(RIGHT(VLOOKUP($A113,#REF!,8,FALSE()), 1)),"")</f>
        <v>#VALUE!</v>
      </c>
      <c r="J113" s="90" t="e">
        <f aca="false">IF(LEN(VLOOKUP($A113,#REF!,4,FALSE())),UPPER(RIGHT(VLOOKUP($A113,#REF!,4,FALSE()), 1)),"")</f>
        <v>#VALUE!</v>
      </c>
      <c r="K113" s="90" t="e">
        <f aca="false">IF(LEN(VLOOKUP($A113,#REF!,5,FALSE())),UPPER(RIGHT(VLOOKUP($A113,#REF!,5,FALSE()), 1)),"")</f>
        <v>#VALUE!</v>
      </c>
      <c r="L113" s="90" t="e">
        <f aca="false">IF(LEN(VLOOKUP($A113,#REF!,6,FALSE())),UPPER(RIGHT(VLOOKUP($A113,#REF!,6,FALSE()), 1)),"")</f>
        <v>#VALUE!</v>
      </c>
      <c r="M113" s="91" t="e">
        <f aca="false">IF(LEN(VLOOKUP($A113,#REF!,7,FALSE())),UPPER(RIGHT(VLOOKUP($A113,#REF!,7,FALSE()), 1)),"")</f>
        <v>#VALUE!</v>
      </c>
      <c r="N113" s="86" t="s">
        <v>339</v>
      </c>
      <c r="O113" s="86" t="s">
        <v>83</v>
      </c>
      <c r="P113" s="86" t="s">
        <v>104</v>
      </c>
      <c r="Q113" s="86" t="s">
        <v>105</v>
      </c>
      <c r="R113" s="86" t="s">
        <v>83</v>
      </c>
      <c r="S113" s="100" t="e">
        <f aca="false">HLOOKUP("Device Tree Pin Name",#REF!,MATCH($A113,#REF!,0),FALSE())</f>
        <v>#VALUE!</v>
      </c>
      <c r="T113" s="95" t="e">
        <f aca="false">HLOOKUP("power rail",#REF!,MATCH($A113,#REF!,0),FALSE())</f>
        <v>#VALUE!</v>
      </c>
      <c r="U113" s="96" t="e">
        <f aca="false">HLOOKUP("Wake Capable",#REF!,MATCH($A113,#REF!,0),FALSE())</f>
        <v>#VALUE!</v>
      </c>
      <c r="V113" s="96" t="e">
        <f aca="false">HLOOKUP("Strap",#REF!,MATCH($A113,#REF!,0),FALSE())</f>
        <v>#VALUE!</v>
      </c>
      <c r="W113" s="96" t="e">
        <f aca="false">HLOOKUP("GTE",#REF!,MATCH($A113,#REF!,0),FALSE())</f>
        <v>#VALUE!</v>
      </c>
      <c r="X113" s="96" t="e">
        <f aca="false">HLOOKUP("DPD_Control",#REF!,MATCH($A113,#REF!,0),FALSE())</f>
        <v>#VALUE!</v>
      </c>
      <c r="Y113" s="96" t="e">
        <f aca="false">HLOOKUP("DPD_Group",#REF!,MATCH($A113,#REF!,0),FALSE())</f>
        <v>#VALUE!</v>
      </c>
      <c r="Z113" s="95" t="e">
        <f aca="false">HLOOKUP("Pad Category",#REF!,MATCH($A113,#REF!,0),FALSE())</f>
        <v>#VALUE!</v>
      </c>
      <c r="AA113" s="95" t="e">
        <f aca="false">HLOOKUP("Pad type",#REF!,MATCH($A113,#REF!,0),FALSE())</f>
        <v>#VALUE!</v>
      </c>
      <c r="AB113" s="95" t="e">
        <f aca="false">HLOOKUP("Pull Strength",#REF!,MATCH($A113,#REF!,0),FALSE())</f>
        <v>#VALUE!</v>
      </c>
      <c r="AC113" s="95" t="e">
        <f aca="false">HLOOKUP("POR Pin State",#REF!,MATCH($A113,#REF!,0),FALSE())</f>
        <v>#VALUE!</v>
      </c>
      <c r="AD113" s="95" t="str">
        <f aca="false">IF(OR($AQ113="",$AQ113=$C113),$R113,IF($AQ113=$D113,SUBSTITUTE(SUBSTITUTE($AQ113,"GPIO3_","GPIO_"),".0",""),IF($AQ113=$E113,$N113,IF($AQ113=$F113,$O113,IF($AQ113=$G113,$P113,IF($AQ113=$H113,$Q113,"INVALID"))))))</f>
        <v>RSVD1</v>
      </c>
      <c r="AE113" s="97"/>
      <c r="AF113" s="98" t="str">
        <f aca="false">IF(AND(OR($AS113="Int PU",$AS113="Int PD"),OR(AND($AZ113&lt;&gt;"",$AZ113&lt;&gt;"0"),AND($BA113&lt;&gt;"",$BA113&lt;&gt;"0"))),"INVALID",IF(OR($AQ113=$C113,$AS113="Int PD"),"PULL_DOWN",IF(OR($AS113="Int PU",AND($AE113="YES",OR($AZ113="",$AZ113="0"),OR($BA113="",$BA113="0"),OR($AR113="Input",$AR113="Bidirectional"))),"PULL_UP","NORMAL")))</f>
        <v>PULL_DOWN</v>
      </c>
      <c r="AG113" s="98" t="e">
        <f aca="false">IF($AU113="Input", "TRISTATE", IF($AV113="Z","TRISTATE",IF($AT113=$F113,"TRISTATE","NORMAL")))</f>
        <v>#VALUE!</v>
      </c>
      <c r="AH113" s="98" t="e">
        <f aca="false">IF(OR($AT113=$F113,$AU113="Output"),"DISABLE","ENABLE")</f>
        <v>#VALUE!</v>
      </c>
      <c r="AI113" s="112" t="e">
        <f aca="false">IF($AT113&lt;&gt;$G113,"N/A",IF($AV113="Drive 1", "1", IF($AV113="Drive 0", "0", "")))</f>
        <v>#VALUE!</v>
      </c>
      <c r="AJ113" s="99" t="b">
        <f aca="false">TRUE()</f>
        <v>1</v>
      </c>
      <c r="AK113" s="99" t="b">
        <f aca="false">TRUE()</f>
        <v>1</v>
      </c>
      <c r="AL113" s="99" t="b">
        <f aca="false">TRUE()</f>
        <v>1</v>
      </c>
      <c r="AM113" s="99" t="b">
        <f aca="false">TRUE()</f>
        <v>1</v>
      </c>
      <c r="AN113" s="99" t="b">
        <f aca="false">TRUE()</f>
        <v>1</v>
      </c>
      <c r="AO113" s="99" t="b">
        <f aca="false">TRUE()</f>
        <v>1</v>
      </c>
      <c r="AP113" s="100" t="str">
        <f aca="false">IF(AND($AJ113:$AO113), "VALID", "INVALID")</f>
        <v>VALID</v>
      </c>
      <c r="AQ113" s="101" t="s">
        <v>340</v>
      </c>
      <c r="AR113" s="102" t="s">
        <v>79</v>
      </c>
      <c r="AS113" s="103"/>
      <c r="AT113" s="104"/>
      <c r="AU113" s="104"/>
      <c r="AV113" s="104"/>
      <c r="AW113" s="110" t="s">
        <v>85</v>
      </c>
      <c r="AX113" s="103" t="s">
        <v>85</v>
      </c>
      <c r="AY113" s="104"/>
      <c r="AZ113" s="103"/>
      <c r="BA113" s="103"/>
      <c r="BB113" s="105"/>
      <c r="BC113" s="104"/>
      <c r="BD113" s="106"/>
      <c r="BE113" s="111"/>
      <c r="BF113" s="108" t="e">
        <f aca="false">VLOOKUP($A113,#REF!, 34, FALSE())</f>
        <v>#VALUE!</v>
      </c>
      <c r="BG113" s="108" t="e">
        <f aca="false">VLOOKUP($A113,#REF!, 22, FALSE())</f>
        <v>#VALUE!</v>
      </c>
      <c r="BH113" s="109"/>
    </row>
    <row r="114" customFormat="false" ht="12.75" hidden="false" customHeight="true" outlineLevel="0" collapsed="false">
      <c r="A114" s="86" t="s">
        <v>341</v>
      </c>
      <c r="B114" s="86" t="e">
        <f aca="false">VLOOKUP($A114,#REF!, 34, FALSE())</f>
        <v>#VALUE!</v>
      </c>
      <c r="C114" s="87" t="str">
        <f aca="false">CONCATENATE("unused_",A114)</f>
        <v>unused_DP_AUX_CH2_P</v>
      </c>
      <c r="D114" s="88" t="e">
        <f aca="false">IF(LEN(VLOOKUP($A114,#REF!,8,FALSE())),LEFT(VLOOKUP($A114,#REF!,8,FALSE()),LEN(VLOOKUP($A114,#REF!,8,FALSE()))-2),"")</f>
        <v>#VALUE!</v>
      </c>
      <c r="E114" s="89" t="e">
        <f aca="false">IF(LEN(VLOOKUP($A114,#REF!,4,FALSE())),IF(INDEX(#REF!,MATCH($A114,#REF!,0),1),LEFT(VLOOKUP($A114,#REF!,4,FALSE()),LEN(VLOOKUP($A114,#REF!,4,FALSE()))-2),CONCATENATE(LEFT(VLOOKUP($A114,#REF!,4,FALSE()),LEN(VLOOKUP($A114,#REF!,4,FALSE()))-2),"*")),"")</f>
        <v>#VALUE!</v>
      </c>
      <c r="F114" s="90" t="e">
        <f aca="false">IF(LEN(VLOOKUP($A114,#REF!,5,FALSE())),IF(INDEX(#REF!,MATCH($A114,#REF!,0),2),LEFT(VLOOKUP($A114,#REF!,5,FALSE()),LEN(VLOOKUP($A114,#REF!,5,FALSE()))-2),CONCATENATE(LEFT(VLOOKUP($A114,#REF!,5,FALSE()),LEN(VLOOKUP($A114,#REF!,5,FALSE()))-2),"*")),"")</f>
        <v>#VALUE!</v>
      </c>
      <c r="G114" s="90" t="e">
        <f aca="false">IF(LEN(VLOOKUP($A114,#REF!,6,FALSE())),IF(INDEX(#REF!,MATCH($A114,#REF!,0),3),LEFT(VLOOKUP($A114,#REF!,6,FALSE()),LEN(VLOOKUP($A114,#REF!,6,FALSE()))-2),CONCATENATE(LEFT(VLOOKUP($A114,#REF!,6,FALSE()),LEN(VLOOKUP($A114,#REF!,6,FALSE()))-2),"*")),"")</f>
        <v>#VALUE!</v>
      </c>
      <c r="H114" s="91" t="e">
        <f aca="false">IF(LEN(VLOOKUP($A114,#REF!,7,FALSE())),IF(INDEX(#REF!,MATCH($A114,#REF!,0),4),LEFT(VLOOKUP($A114,#REF!,7,FALSE()),LEN(VLOOKUP($A114,#REF!,7,FALSE()))-2),CONCATENATE(LEFT(VLOOKUP($A114,#REF!,7,FALSE()),LEN(VLOOKUP($A114,#REF!,7,FALSE()))-2),"*")),"")</f>
        <v>#VALUE!</v>
      </c>
      <c r="I114" s="92" t="e">
        <f aca="false">IF(LEN(VLOOKUP($A114,#REF!,8,FALSE())),UPPER(RIGHT(VLOOKUP($A114,#REF!,8,FALSE()), 1)),"")</f>
        <v>#VALUE!</v>
      </c>
      <c r="J114" s="90" t="e">
        <f aca="false">IF(LEN(VLOOKUP($A114,#REF!,4,FALSE())),UPPER(RIGHT(VLOOKUP($A114,#REF!,4,FALSE()), 1)),"")</f>
        <v>#VALUE!</v>
      </c>
      <c r="K114" s="90" t="e">
        <f aca="false">IF(LEN(VLOOKUP($A114,#REF!,5,FALSE())),UPPER(RIGHT(VLOOKUP($A114,#REF!,5,FALSE()), 1)),"")</f>
        <v>#VALUE!</v>
      </c>
      <c r="L114" s="90" t="e">
        <f aca="false">IF(LEN(VLOOKUP($A114,#REF!,6,FALSE())),UPPER(RIGHT(VLOOKUP($A114,#REF!,6,FALSE()), 1)),"")</f>
        <v>#VALUE!</v>
      </c>
      <c r="M114" s="91" t="e">
        <f aca="false">IF(LEN(VLOOKUP($A114,#REF!,7,FALSE())),UPPER(RIGHT(VLOOKUP($A114,#REF!,7,FALSE()), 1)),"")</f>
        <v>#VALUE!</v>
      </c>
      <c r="N114" s="86" t="s">
        <v>342</v>
      </c>
      <c r="O114" s="86" t="s">
        <v>83</v>
      </c>
      <c r="P114" s="86" t="s">
        <v>104</v>
      </c>
      <c r="Q114" s="86" t="s">
        <v>105</v>
      </c>
      <c r="R114" s="86" t="s">
        <v>83</v>
      </c>
      <c r="S114" s="100" t="e">
        <f aca="false">HLOOKUP("Device Tree Pin Name",#REF!,MATCH($A114,#REF!,0),FALSE())</f>
        <v>#VALUE!</v>
      </c>
      <c r="T114" s="95" t="e">
        <f aca="false">HLOOKUP("power rail",#REF!,MATCH($A114,#REF!,0),FALSE())</f>
        <v>#VALUE!</v>
      </c>
      <c r="U114" s="96" t="e">
        <f aca="false">HLOOKUP("Wake Capable",#REF!,MATCH($A114,#REF!,0),FALSE())</f>
        <v>#VALUE!</v>
      </c>
      <c r="V114" s="96" t="e">
        <f aca="false">HLOOKUP("Strap",#REF!,MATCH($A114,#REF!,0),FALSE())</f>
        <v>#VALUE!</v>
      </c>
      <c r="W114" s="96" t="e">
        <f aca="false">HLOOKUP("GTE",#REF!,MATCH($A114,#REF!,0),FALSE())</f>
        <v>#VALUE!</v>
      </c>
      <c r="X114" s="96" t="e">
        <f aca="false">HLOOKUP("DPD_Control",#REF!,MATCH($A114,#REF!,0),FALSE())</f>
        <v>#VALUE!</v>
      </c>
      <c r="Y114" s="96" t="e">
        <f aca="false">HLOOKUP("DPD_Group",#REF!,MATCH($A114,#REF!,0),FALSE())</f>
        <v>#VALUE!</v>
      </c>
      <c r="Z114" s="95" t="e">
        <f aca="false">HLOOKUP("Pad Category",#REF!,MATCH($A114,#REF!,0),FALSE())</f>
        <v>#VALUE!</v>
      </c>
      <c r="AA114" s="95" t="e">
        <f aca="false">HLOOKUP("Pad type",#REF!,MATCH($A114,#REF!,0),FALSE())</f>
        <v>#VALUE!</v>
      </c>
      <c r="AB114" s="95" t="e">
        <f aca="false">HLOOKUP("Pull Strength",#REF!,MATCH($A114,#REF!,0),FALSE())</f>
        <v>#VALUE!</v>
      </c>
      <c r="AC114" s="95" t="e">
        <f aca="false">HLOOKUP("POR Pin State",#REF!,MATCH($A114,#REF!,0),FALSE())</f>
        <v>#VALUE!</v>
      </c>
      <c r="AD114" s="95" t="str">
        <f aca="false">IF(OR($AQ114="",$AQ114=$C114),$R114,IF($AQ114=$D114,SUBSTITUTE(SUBSTITUTE($AQ114,"GPIO3_","GPIO_"),".0",""),IF($AQ114=$E114,$N114,IF($AQ114=$F114,$O114,IF($AQ114=$G114,$P114,IF($AQ114=$H114,$Q114,"INVALID"))))))</f>
        <v>RSVD1</v>
      </c>
      <c r="AE114" s="97"/>
      <c r="AF114" s="98" t="str">
        <f aca="false">IF(AND(OR($AS114="Int PU",$AS114="Int PD"),OR(AND($AZ114&lt;&gt;"",$AZ114&lt;&gt;"0"),AND($BA114&lt;&gt;"",$BA114&lt;&gt;"0"))),"INVALID",IF(OR($AQ114=$C114,$AS114="Int PD"),"PULL_DOWN",IF(OR($AS114="Int PU",AND($AE114="YES",OR($AZ114="",$AZ114="0"),OR($BA114="",$BA114="0"),OR($AR114="Input",$AR114="Bidirectional"))),"PULL_UP","NORMAL")))</f>
        <v>PULL_DOWN</v>
      </c>
      <c r="AG114" s="98" t="e">
        <f aca="false">IF($AU114="Input", "TRISTATE", IF($AV114="Z","TRISTATE",IF($AT114=$F114,"TRISTATE","NORMAL")))</f>
        <v>#VALUE!</v>
      </c>
      <c r="AH114" s="98" t="e">
        <f aca="false">IF(OR($AT114=$F114,$AU114="Output"),"DISABLE","ENABLE")</f>
        <v>#VALUE!</v>
      </c>
      <c r="AI114" s="112" t="e">
        <f aca="false">IF($AT114&lt;&gt;$G114,"N/A",IF($AV114="Drive 1", "1", IF($AV114="Drive 0", "0", "")))</f>
        <v>#VALUE!</v>
      </c>
      <c r="AJ114" s="99" t="b">
        <f aca="false">TRUE()</f>
        <v>1</v>
      </c>
      <c r="AK114" s="99" t="b">
        <f aca="false">TRUE()</f>
        <v>1</v>
      </c>
      <c r="AL114" s="99" t="b">
        <f aca="false">TRUE()</f>
        <v>1</v>
      </c>
      <c r="AM114" s="99" t="b">
        <f aca="false">TRUE()</f>
        <v>1</v>
      </c>
      <c r="AN114" s="99" t="b">
        <f aca="false">TRUE()</f>
        <v>1</v>
      </c>
      <c r="AO114" s="99" t="b">
        <f aca="false">TRUE()</f>
        <v>1</v>
      </c>
      <c r="AP114" s="100" t="str">
        <f aca="false">IF(AND($AJ114:$AO114), "VALID", "INVALID")</f>
        <v>VALID</v>
      </c>
      <c r="AQ114" s="101" t="s">
        <v>343</v>
      </c>
      <c r="AR114" s="102" t="s">
        <v>79</v>
      </c>
      <c r="AS114" s="103"/>
      <c r="AT114" s="104"/>
      <c r="AU114" s="104"/>
      <c r="AV114" s="104"/>
      <c r="AW114" s="110" t="s">
        <v>85</v>
      </c>
      <c r="AX114" s="103" t="s">
        <v>85</v>
      </c>
      <c r="AY114" s="104"/>
      <c r="AZ114" s="103"/>
      <c r="BA114" s="103"/>
      <c r="BB114" s="105"/>
      <c r="BC114" s="104"/>
      <c r="BD114" s="106"/>
      <c r="BE114" s="111"/>
      <c r="BF114" s="108" t="e">
        <f aca="false">VLOOKUP($A114,#REF!, 34, FALSE())</f>
        <v>#VALUE!</v>
      </c>
      <c r="BG114" s="108" t="e">
        <f aca="false">VLOOKUP($A114,#REF!, 22, FALSE())</f>
        <v>#VALUE!</v>
      </c>
      <c r="BH114" s="109"/>
    </row>
    <row r="115" customFormat="false" ht="12.75" hidden="false" customHeight="true" outlineLevel="0" collapsed="false">
      <c r="A115" s="86" t="s">
        <v>344</v>
      </c>
      <c r="B115" s="86" t="e">
        <f aca="false">VLOOKUP($A115,#REF!, 34, FALSE())</f>
        <v>#VALUE!</v>
      </c>
      <c r="C115" s="87" t="str">
        <f aca="false">CONCATENATE("unused_",A115)</f>
        <v>unused_DP_AUX_CH2_N</v>
      </c>
      <c r="D115" s="88" t="e">
        <f aca="false">IF(LEN(VLOOKUP($A115,#REF!,8,FALSE())),LEFT(VLOOKUP($A115,#REF!,8,FALSE()),LEN(VLOOKUP($A115,#REF!,8,FALSE()))-2),"")</f>
        <v>#VALUE!</v>
      </c>
      <c r="E115" s="89" t="e">
        <f aca="false">IF(LEN(VLOOKUP($A115,#REF!,4,FALSE())),IF(INDEX(#REF!,MATCH($A115,#REF!,0),1),LEFT(VLOOKUP($A115,#REF!,4,FALSE()),LEN(VLOOKUP($A115,#REF!,4,FALSE()))-2),CONCATENATE(LEFT(VLOOKUP($A115,#REF!,4,FALSE()),LEN(VLOOKUP($A115,#REF!,4,FALSE()))-2),"*")),"")</f>
        <v>#VALUE!</v>
      </c>
      <c r="F115" s="90" t="e">
        <f aca="false">IF(LEN(VLOOKUP($A115,#REF!,5,FALSE())),IF(INDEX(#REF!,MATCH($A115,#REF!,0),2),LEFT(VLOOKUP($A115,#REF!,5,FALSE()),LEN(VLOOKUP($A115,#REF!,5,FALSE()))-2),CONCATENATE(LEFT(VLOOKUP($A115,#REF!,5,FALSE()),LEN(VLOOKUP($A115,#REF!,5,FALSE()))-2),"*")),"")</f>
        <v>#VALUE!</v>
      </c>
      <c r="G115" s="90" t="e">
        <f aca="false">IF(LEN(VLOOKUP($A115,#REF!,6,FALSE())),IF(INDEX(#REF!,MATCH($A115,#REF!,0),3),LEFT(VLOOKUP($A115,#REF!,6,FALSE()),LEN(VLOOKUP($A115,#REF!,6,FALSE()))-2),CONCATENATE(LEFT(VLOOKUP($A115,#REF!,6,FALSE()),LEN(VLOOKUP($A115,#REF!,6,FALSE()))-2),"*")),"")</f>
        <v>#VALUE!</v>
      </c>
      <c r="H115" s="91" t="e">
        <f aca="false">IF(LEN(VLOOKUP($A115,#REF!,7,FALSE())),IF(INDEX(#REF!,MATCH($A115,#REF!,0),4),LEFT(VLOOKUP($A115,#REF!,7,FALSE()),LEN(VLOOKUP($A115,#REF!,7,FALSE()))-2),CONCATENATE(LEFT(VLOOKUP($A115,#REF!,7,FALSE()),LEN(VLOOKUP($A115,#REF!,7,FALSE()))-2),"*")),"")</f>
        <v>#VALUE!</v>
      </c>
      <c r="I115" s="92" t="e">
        <f aca="false">IF(LEN(VLOOKUP($A115,#REF!,8,FALSE())),UPPER(RIGHT(VLOOKUP($A115,#REF!,8,FALSE()), 1)),"")</f>
        <v>#VALUE!</v>
      </c>
      <c r="J115" s="90" t="e">
        <f aca="false">IF(LEN(VLOOKUP($A115,#REF!,4,FALSE())),UPPER(RIGHT(VLOOKUP($A115,#REF!,4,FALSE()), 1)),"")</f>
        <v>#VALUE!</v>
      </c>
      <c r="K115" s="90" t="e">
        <f aca="false">IF(LEN(VLOOKUP($A115,#REF!,5,FALSE())),UPPER(RIGHT(VLOOKUP($A115,#REF!,5,FALSE()), 1)),"")</f>
        <v>#VALUE!</v>
      </c>
      <c r="L115" s="90" t="e">
        <f aca="false">IF(LEN(VLOOKUP($A115,#REF!,6,FALSE())),UPPER(RIGHT(VLOOKUP($A115,#REF!,6,FALSE()), 1)),"")</f>
        <v>#VALUE!</v>
      </c>
      <c r="M115" s="91" t="e">
        <f aca="false">IF(LEN(VLOOKUP($A115,#REF!,7,FALSE())),UPPER(RIGHT(VLOOKUP($A115,#REF!,7,FALSE()), 1)),"")</f>
        <v>#VALUE!</v>
      </c>
      <c r="N115" s="86" t="s">
        <v>342</v>
      </c>
      <c r="O115" s="86" t="s">
        <v>83</v>
      </c>
      <c r="P115" s="86" t="s">
        <v>104</v>
      </c>
      <c r="Q115" s="86" t="s">
        <v>105</v>
      </c>
      <c r="R115" s="86" t="s">
        <v>83</v>
      </c>
      <c r="S115" s="100" t="e">
        <f aca="false">HLOOKUP("Device Tree Pin Name",#REF!,MATCH($A115,#REF!,0),FALSE())</f>
        <v>#VALUE!</v>
      </c>
      <c r="T115" s="95" t="e">
        <f aca="false">HLOOKUP("power rail",#REF!,MATCH($A115,#REF!,0),FALSE())</f>
        <v>#VALUE!</v>
      </c>
      <c r="U115" s="96" t="e">
        <f aca="false">HLOOKUP("Wake Capable",#REF!,MATCH($A115,#REF!,0),FALSE())</f>
        <v>#VALUE!</v>
      </c>
      <c r="V115" s="96" t="e">
        <f aca="false">HLOOKUP("Strap",#REF!,MATCH($A115,#REF!,0),FALSE())</f>
        <v>#VALUE!</v>
      </c>
      <c r="W115" s="96" t="e">
        <f aca="false">HLOOKUP("GTE",#REF!,MATCH($A115,#REF!,0),FALSE())</f>
        <v>#VALUE!</v>
      </c>
      <c r="X115" s="96" t="e">
        <f aca="false">HLOOKUP("DPD_Control",#REF!,MATCH($A115,#REF!,0),FALSE())</f>
        <v>#VALUE!</v>
      </c>
      <c r="Y115" s="96" t="e">
        <f aca="false">HLOOKUP("DPD_Group",#REF!,MATCH($A115,#REF!,0),FALSE())</f>
        <v>#VALUE!</v>
      </c>
      <c r="Z115" s="95" t="e">
        <f aca="false">HLOOKUP("Pad Category",#REF!,MATCH($A115,#REF!,0),FALSE())</f>
        <v>#VALUE!</v>
      </c>
      <c r="AA115" s="95" t="e">
        <f aca="false">HLOOKUP("Pad type",#REF!,MATCH($A115,#REF!,0),FALSE())</f>
        <v>#VALUE!</v>
      </c>
      <c r="AB115" s="95" t="e">
        <f aca="false">HLOOKUP("Pull Strength",#REF!,MATCH($A115,#REF!,0),FALSE())</f>
        <v>#VALUE!</v>
      </c>
      <c r="AC115" s="95" t="e">
        <f aca="false">HLOOKUP("POR Pin State",#REF!,MATCH($A115,#REF!,0),FALSE())</f>
        <v>#VALUE!</v>
      </c>
      <c r="AD115" s="95" t="str">
        <f aca="false">IF(OR($AQ115="",$AQ115=$C115),$R115,IF($AQ115=$D115,SUBSTITUTE(SUBSTITUTE($AQ115,"GPIO3_","GPIO_"),".0",""),IF($AQ115=$E115,$N115,IF($AQ115=$F115,$O115,IF($AQ115=$G115,$P115,IF($AQ115=$H115,$Q115,"INVALID"))))))</f>
        <v>RSVD1</v>
      </c>
      <c r="AE115" s="97"/>
      <c r="AF115" s="98" t="str">
        <f aca="false">IF(AND(OR($AS115="Int PU",$AS115="Int PD"),OR(AND($AZ115&lt;&gt;"",$AZ115&lt;&gt;"0"),AND($BA115&lt;&gt;"",$BA115&lt;&gt;"0"))),"INVALID",IF(OR($AQ115=$C115,$AS115="Int PD"),"PULL_DOWN",IF(OR($AS115="Int PU",AND($AE115="YES",OR($AZ115="",$AZ115="0"),OR($BA115="",$BA115="0"),OR($AR115="Input",$AR115="Bidirectional"))),"PULL_UP","NORMAL")))</f>
        <v>PULL_DOWN</v>
      </c>
      <c r="AG115" s="98" t="e">
        <f aca="false">IF($AU115="Input", "TRISTATE", IF($AV115="Z","TRISTATE",IF($AT115=$F115,"TRISTATE","NORMAL")))</f>
        <v>#VALUE!</v>
      </c>
      <c r="AH115" s="98" t="e">
        <f aca="false">IF(OR($AT115=$F115,$AU115="Output"),"DISABLE","ENABLE")</f>
        <v>#VALUE!</v>
      </c>
      <c r="AI115" s="112" t="e">
        <f aca="false">IF($AT115&lt;&gt;$G115,"N/A",IF($AV115="Drive 1", "1", IF($AV115="Drive 0", "0", "")))</f>
        <v>#VALUE!</v>
      </c>
      <c r="AJ115" s="99" t="b">
        <f aca="false">TRUE()</f>
        <v>1</v>
      </c>
      <c r="AK115" s="99" t="b">
        <f aca="false">TRUE()</f>
        <v>1</v>
      </c>
      <c r="AL115" s="99" t="b">
        <f aca="false">TRUE()</f>
        <v>1</v>
      </c>
      <c r="AM115" s="99" t="b">
        <f aca="false">TRUE()</f>
        <v>1</v>
      </c>
      <c r="AN115" s="99" t="b">
        <f aca="false">TRUE()</f>
        <v>1</v>
      </c>
      <c r="AO115" s="99" t="b">
        <f aca="false">TRUE()</f>
        <v>1</v>
      </c>
      <c r="AP115" s="100" t="str">
        <f aca="false">IF(AND($AJ115:$AO115), "VALID", "INVALID")</f>
        <v>VALID</v>
      </c>
      <c r="AQ115" s="101" t="s">
        <v>345</v>
      </c>
      <c r="AR115" s="102" t="s">
        <v>79</v>
      </c>
      <c r="AS115" s="103"/>
      <c r="AT115" s="103" t="s">
        <v>89</v>
      </c>
      <c r="AU115" s="104"/>
      <c r="AV115" s="104"/>
      <c r="AW115" s="110" t="s">
        <v>85</v>
      </c>
      <c r="AX115" s="103" t="s">
        <v>85</v>
      </c>
      <c r="AY115" s="104"/>
      <c r="AZ115" s="103"/>
      <c r="BA115" s="103"/>
      <c r="BB115" s="105"/>
      <c r="BC115" s="104"/>
      <c r="BD115" s="106"/>
      <c r="BE115" s="16" t="s">
        <v>3</v>
      </c>
      <c r="BF115" s="108" t="e">
        <f aca="false">VLOOKUP($A115,#REF!, 34, FALSE())</f>
        <v>#VALUE!</v>
      </c>
      <c r="BG115" s="108" t="e">
        <f aca="false">VLOOKUP($A115,#REF!, 22, FALSE())</f>
        <v>#VALUE!</v>
      </c>
      <c r="BH115" s="109"/>
    </row>
    <row r="116" customFormat="false" ht="12.75" hidden="false" customHeight="true" outlineLevel="0" collapsed="false">
      <c r="A116" s="86" t="s">
        <v>346</v>
      </c>
      <c r="B116" s="86" t="e">
        <f aca="false">VLOOKUP($A116,#REF!, 34, FALSE())</f>
        <v>#VALUE!</v>
      </c>
      <c r="C116" s="87" t="str">
        <f aca="false">CONCATENATE("unused_",A116)</f>
        <v>unused_DP_AUX_CH2_HPD</v>
      </c>
      <c r="D116" s="88" t="e">
        <f aca="false">IF(LEN(VLOOKUP($A116,#REF!,8,FALSE())),LEFT(VLOOKUP($A116,#REF!,8,FALSE()),LEN(VLOOKUP($A116,#REF!,8,FALSE()))-2),"")</f>
        <v>#VALUE!</v>
      </c>
      <c r="E116" s="89" t="e">
        <f aca="false">IF(LEN(VLOOKUP($A116,#REF!,4,FALSE())),IF(INDEX(#REF!,MATCH($A116,#REF!,0),1),LEFT(VLOOKUP($A116,#REF!,4,FALSE()),LEN(VLOOKUP($A116,#REF!,4,FALSE()))-2),CONCATENATE(LEFT(VLOOKUP($A116,#REF!,4,FALSE()),LEN(VLOOKUP($A116,#REF!,4,FALSE()))-2),"*")),"")</f>
        <v>#VALUE!</v>
      </c>
      <c r="F116" s="90" t="e">
        <f aca="false">IF(LEN(VLOOKUP($A116,#REF!,5,FALSE())),IF(INDEX(#REF!,MATCH($A116,#REF!,0),2),LEFT(VLOOKUP($A116,#REF!,5,FALSE()),LEN(VLOOKUP($A116,#REF!,5,FALSE()))-2),CONCATENATE(LEFT(VLOOKUP($A116,#REF!,5,FALSE()),LEN(VLOOKUP($A116,#REF!,5,FALSE()))-2),"*")),"")</f>
        <v>#VALUE!</v>
      </c>
      <c r="G116" s="90" t="e">
        <f aca="false">IF(LEN(VLOOKUP($A116,#REF!,6,FALSE())),IF(INDEX(#REF!,MATCH($A116,#REF!,0),3),LEFT(VLOOKUP($A116,#REF!,6,FALSE()),LEN(VLOOKUP($A116,#REF!,6,FALSE()))-2),CONCATENATE(LEFT(VLOOKUP($A116,#REF!,6,FALSE()),LEN(VLOOKUP($A116,#REF!,6,FALSE()))-2),"*")),"")</f>
        <v>#VALUE!</v>
      </c>
      <c r="H116" s="91" t="e">
        <f aca="false">IF(LEN(VLOOKUP($A116,#REF!,7,FALSE())),IF(INDEX(#REF!,MATCH($A116,#REF!,0),4),LEFT(VLOOKUP($A116,#REF!,7,FALSE()),LEN(VLOOKUP($A116,#REF!,7,FALSE()))-2),CONCATENATE(LEFT(VLOOKUP($A116,#REF!,7,FALSE()),LEN(VLOOKUP($A116,#REF!,7,FALSE()))-2),"*")),"")</f>
        <v>#VALUE!</v>
      </c>
      <c r="I116" s="92" t="e">
        <f aca="false">IF(LEN(VLOOKUP($A116,#REF!,8,FALSE())),UPPER(RIGHT(VLOOKUP($A116,#REF!,8,FALSE()), 1)),"")</f>
        <v>#VALUE!</v>
      </c>
      <c r="J116" s="90" t="e">
        <f aca="false">IF(LEN(VLOOKUP($A116,#REF!,4,FALSE())),UPPER(RIGHT(VLOOKUP($A116,#REF!,4,FALSE()), 1)),"")</f>
        <v>#VALUE!</v>
      </c>
      <c r="K116" s="90" t="e">
        <f aca="false">IF(LEN(VLOOKUP($A116,#REF!,5,FALSE())),UPPER(RIGHT(VLOOKUP($A116,#REF!,5,FALSE()), 1)),"")</f>
        <v>#VALUE!</v>
      </c>
      <c r="L116" s="90" t="e">
        <f aca="false">IF(LEN(VLOOKUP($A116,#REF!,6,FALSE())),UPPER(RIGHT(VLOOKUP($A116,#REF!,6,FALSE()), 1)),"")</f>
        <v>#VALUE!</v>
      </c>
      <c r="M116" s="91" t="e">
        <f aca="false">IF(LEN(VLOOKUP($A116,#REF!,7,FALSE())),UPPER(RIGHT(VLOOKUP($A116,#REF!,7,FALSE()), 1)),"")</f>
        <v>#VALUE!</v>
      </c>
      <c r="N116" s="86" t="s">
        <v>339</v>
      </c>
      <c r="O116" s="86" t="s">
        <v>83</v>
      </c>
      <c r="P116" s="86" t="s">
        <v>347</v>
      </c>
      <c r="Q116" s="86" t="s">
        <v>105</v>
      </c>
      <c r="R116" s="86" t="s">
        <v>83</v>
      </c>
      <c r="S116" s="100" t="e">
        <f aca="false">HLOOKUP("Device Tree Pin Name",#REF!,MATCH($A116,#REF!,0),FALSE())</f>
        <v>#VALUE!</v>
      </c>
      <c r="T116" s="95" t="e">
        <f aca="false">HLOOKUP("power rail",#REF!,MATCH($A116,#REF!,0),FALSE())</f>
        <v>#VALUE!</v>
      </c>
      <c r="U116" s="96" t="e">
        <f aca="false">HLOOKUP("Wake Capable",#REF!,MATCH($A116,#REF!,0),FALSE())</f>
        <v>#VALUE!</v>
      </c>
      <c r="V116" s="96" t="e">
        <f aca="false">HLOOKUP("Strap",#REF!,MATCH($A116,#REF!,0),FALSE())</f>
        <v>#VALUE!</v>
      </c>
      <c r="W116" s="96" t="e">
        <f aca="false">HLOOKUP("GTE",#REF!,MATCH($A116,#REF!,0),FALSE())</f>
        <v>#VALUE!</v>
      </c>
      <c r="X116" s="96" t="e">
        <f aca="false">HLOOKUP("DPD_Control",#REF!,MATCH($A116,#REF!,0),FALSE())</f>
        <v>#VALUE!</v>
      </c>
      <c r="Y116" s="96" t="e">
        <f aca="false">HLOOKUP("DPD_Group",#REF!,MATCH($A116,#REF!,0),FALSE())</f>
        <v>#VALUE!</v>
      </c>
      <c r="Z116" s="95" t="e">
        <f aca="false">HLOOKUP("Pad Category",#REF!,MATCH($A116,#REF!,0),FALSE())</f>
        <v>#VALUE!</v>
      </c>
      <c r="AA116" s="95" t="e">
        <f aca="false">HLOOKUP("Pad type",#REF!,MATCH($A116,#REF!,0),FALSE())</f>
        <v>#VALUE!</v>
      </c>
      <c r="AB116" s="95" t="e">
        <f aca="false">HLOOKUP("Pull Strength",#REF!,MATCH($A116,#REF!,0),FALSE())</f>
        <v>#VALUE!</v>
      </c>
      <c r="AC116" s="95" t="e">
        <f aca="false">HLOOKUP("POR Pin State",#REF!,MATCH($A116,#REF!,0),FALSE())</f>
        <v>#VALUE!</v>
      </c>
      <c r="AD116" s="95" t="str">
        <f aca="false">IF(OR($AQ116="",$AQ116=$C116),$R116,IF($AQ116=$D116,SUBSTITUTE(SUBSTITUTE($AQ116,"GPIO3_","GPIO_"),".0",""),IF($AQ116=$E116,$N116,IF($AQ116=$F116,$O116,IF($AQ116=$G116,$P116,IF($AQ116=$H116,$Q116,"INVALID"))))))</f>
        <v>RSVD1</v>
      </c>
      <c r="AE116" s="97"/>
      <c r="AF116" s="98" t="str">
        <f aca="false">IF(AND(OR($AS116="Int PU",$AS116="Int PD"),OR(AND($AZ116&lt;&gt;"",$AZ116&lt;&gt;"0"),AND($BA116&lt;&gt;"",$BA116&lt;&gt;"0"))),"INVALID",IF(OR($AQ116=$C116,$AS116="Int PD"),"PULL_DOWN",IF(OR($AS116="Int PU",AND($AE116="YES",OR($AZ116="",$AZ116="0"),OR($BA116="",$BA116="0"),OR($AR116="Input",$AR116="Bidirectional"))),"PULL_UP","NORMAL")))</f>
        <v>PULL_DOWN</v>
      </c>
      <c r="AG116" s="98" t="e">
        <f aca="false">IF($AU116="Input", "TRISTATE", IF($AV116="Z","TRISTATE",IF($AT116=$F116,"TRISTATE","NORMAL")))</f>
        <v>#VALUE!</v>
      </c>
      <c r="AH116" s="98" t="e">
        <f aca="false">IF(OR($AT116=$F116,$AU116="Output"),"DISABLE","ENABLE")</f>
        <v>#VALUE!</v>
      </c>
      <c r="AI116" s="112" t="e">
        <f aca="false">IF($AT116&lt;&gt;$G116,"N/A",IF($AV116="Drive 1", "1", IF($AV116="Drive 0", "0", "")))</f>
        <v>#VALUE!</v>
      </c>
      <c r="AJ116" s="99" t="b">
        <f aca="false">TRUE()</f>
        <v>1</v>
      </c>
      <c r="AK116" s="99" t="b">
        <f aca="false">TRUE()</f>
        <v>1</v>
      </c>
      <c r="AL116" s="99" t="b">
        <f aca="false">TRUE()</f>
        <v>1</v>
      </c>
      <c r="AM116" s="99" t="b">
        <f aca="false">TRUE()</f>
        <v>1</v>
      </c>
      <c r="AN116" s="99" t="b">
        <f aca="false">TRUE()</f>
        <v>1</v>
      </c>
      <c r="AO116" s="99" t="b">
        <f aca="false">TRUE()</f>
        <v>1</v>
      </c>
      <c r="AP116" s="100" t="str">
        <f aca="false">IF(AND($AJ116:$AO116), "VALID", "INVALID")</f>
        <v>VALID</v>
      </c>
      <c r="AQ116" s="101" t="s">
        <v>348</v>
      </c>
      <c r="AR116" s="102" t="s">
        <v>79</v>
      </c>
      <c r="AS116" s="103"/>
      <c r="AT116" s="103" t="s">
        <v>89</v>
      </c>
      <c r="AU116" s="104"/>
      <c r="AV116" s="104"/>
      <c r="AW116" s="110" t="s">
        <v>85</v>
      </c>
      <c r="AX116" s="103" t="s">
        <v>85</v>
      </c>
      <c r="AY116" s="104"/>
      <c r="AZ116" s="103"/>
      <c r="BA116" s="103"/>
      <c r="BB116" s="105"/>
      <c r="BC116" s="104"/>
      <c r="BD116" s="106"/>
      <c r="BE116" s="111"/>
      <c r="BF116" s="108" t="e">
        <f aca="false">VLOOKUP($A116,#REF!, 34, FALSE())</f>
        <v>#VALUE!</v>
      </c>
      <c r="BG116" s="108" t="e">
        <f aca="false">VLOOKUP($A116,#REF!, 22, FALSE())</f>
        <v>#VALUE!</v>
      </c>
      <c r="BH116" s="109"/>
    </row>
    <row r="117" customFormat="false" ht="12.75" hidden="false" customHeight="true" outlineLevel="0" collapsed="false">
      <c r="A117" s="86" t="s">
        <v>349</v>
      </c>
      <c r="B117" s="86" t="e">
        <f aca="false">VLOOKUP($A117,#REF!, 34, FALSE())</f>
        <v>#VALUE!</v>
      </c>
      <c r="C117" s="87" t="str">
        <f aca="false">CONCATENATE("unused_",A117)</f>
        <v>unused_DP_AUX_CH3_P</v>
      </c>
      <c r="D117" s="88" t="e">
        <f aca="false">IF(LEN(VLOOKUP($A117,#REF!,8,FALSE())),LEFT(VLOOKUP($A117,#REF!,8,FALSE()),LEN(VLOOKUP($A117,#REF!,8,FALSE()))-2),"")</f>
        <v>#VALUE!</v>
      </c>
      <c r="E117" s="89" t="e">
        <f aca="false">IF(LEN(VLOOKUP($A117,#REF!,4,FALSE())),IF(INDEX(#REF!,MATCH($A117,#REF!,0),1),LEFT(VLOOKUP($A117,#REF!,4,FALSE()),LEN(VLOOKUP($A117,#REF!,4,FALSE()))-2),CONCATENATE(LEFT(VLOOKUP($A117,#REF!,4,FALSE()),LEN(VLOOKUP($A117,#REF!,4,FALSE()))-2),"*")),"")</f>
        <v>#VALUE!</v>
      </c>
      <c r="F117" s="90" t="e">
        <f aca="false">IF(LEN(VLOOKUP($A117,#REF!,5,FALSE())),IF(INDEX(#REF!,MATCH($A117,#REF!,0),2),LEFT(VLOOKUP($A117,#REF!,5,FALSE()),LEN(VLOOKUP($A117,#REF!,5,FALSE()))-2),CONCATENATE(LEFT(VLOOKUP($A117,#REF!,5,FALSE()),LEN(VLOOKUP($A117,#REF!,5,FALSE()))-2),"*")),"")</f>
        <v>#VALUE!</v>
      </c>
      <c r="G117" s="90" t="e">
        <f aca="false">IF(LEN(VLOOKUP($A117,#REF!,6,FALSE())),IF(INDEX(#REF!,MATCH($A117,#REF!,0),3),LEFT(VLOOKUP($A117,#REF!,6,FALSE()),LEN(VLOOKUP($A117,#REF!,6,FALSE()))-2),CONCATENATE(LEFT(VLOOKUP($A117,#REF!,6,FALSE()),LEN(VLOOKUP($A117,#REF!,6,FALSE()))-2),"*")),"")</f>
        <v>#VALUE!</v>
      </c>
      <c r="H117" s="91" t="e">
        <f aca="false">IF(LEN(VLOOKUP($A117,#REF!,7,FALSE())),IF(INDEX(#REF!,MATCH($A117,#REF!,0),4),LEFT(VLOOKUP($A117,#REF!,7,FALSE()),LEN(VLOOKUP($A117,#REF!,7,FALSE()))-2),CONCATENATE(LEFT(VLOOKUP($A117,#REF!,7,FALSE()),LEN(VLOOKUP($A117,#REF!,7,FALSE()))-2),"*")),"")</f>
        <v>#VALUE!</v>
      </c>
      <c r="I117" s="92" t="e">
        <f aca="false">IF(LEN(VLOOKUP($A117,#REF!,8,FALSE())),UPPER(RIGHT(VLOOKUP($A117,#REF!,8,FALSE()), 1)),"")</f>
        <v>#VALUE!</v>
      </c>
      <c r="J117" s="90" t="e">
        <f aca="false">IF(LEN(VLOOKUP($A117,#REF!,4,FALSE())),UPPER(RIGHT(VLOOKUP($A117,#REF!,4,FALSE()), 1)),"")</f>
        <v>#VALUE!</v>
      </c>
      <c r="K117" s="90" t="e">
        <f aca="false">IF(LEN(VLOOKUP($A117,#REF!,5,FALSE())),UPPER(RIGHT(VLOOKUP($A117,#REF!,5,FALSE()), 1)),"")</f>
        <v>#VALUE!</v>
      </c>
      <c r="L117" s="90" t="e">
        <f aca="false">IF(LEN(VLOOKUP($A117,#REF!,6,FALSE())),UPPER(RIGHT(VLOOKUP($A117,#REF!,6,FALSE()), 1)),"")</f>
        <v>#VALUE!</v>
      </c>
      <c r="M117" s="91" t="e">
        <f aca="false">IF(LEN(VLOOKUP($A117,#REF!,7,FALSE())),UPPER(RIGHT(VLOOKUP($A117,#REF!,7,FALSE()), 1)),"")</f>
        <v>#VALUE!</v>
      </c>
      <c r="N117" s="86" t="s">
        <v>350</v>
      </c>
      <c r="O117" s="86" t="s">
        <v>83</v>
      </c>
      <c r="P117" s="86" t="s">
        <v>104</v>
      </c>
      <c r="Q117" s="86" t="s">
        <v>105</v>
      </c>
      <c r="R117" s="86" t="s">
        <v>83</v>
      </c>
      <c r="S117" s="100" t="e">
        <f aca="false">HLOOKUP("Device Tree Pin Name",#REF!,MATCH($A117,#REF!,0),FALSE())</f>
        <v>#VALUE!</v>
      </c>
      <c r="T117" s="95" t="e">
        <f aca="false">HLOOKUP("power rail",#REF!,MATCH($A117,#REF!,0),FALSE())</f>
        <v>#VALUE!</v>
      </c>
      <c r="U117" s="96" t="e">
        <f aca="false">HLOOKUP("Wake Capable",#REF!,MATCH($A117,#REF!,0),FALSE())</f>
        <v>#VALUE!</v>
      </c>
      <c r="V117" s="96" t="e">
        <f aca="false">HLOOKUP("Strap",#REF!,MATCH($A117,#REF!,0),FALSE())</f>
        <v>#VALUE!</v>
      </c>
      <c r="W117" s="96" t="e">
        <f aca="false">HLOOKUP("GTE",#REF!,MATCH($A117,#REF!,0),FALSE())</f>
        <v>#VALUE!</v>
      </c>
      <c r="X117" s="96" t="e">
        <f aca="false">HLOOKUP("DPD_Control",#REF!,MATCH($A117,#REF!,0),FALSE())</f>
        <v>#VALUE!</v>
      </c>
      <c r="Y117" s="96" t="e">
        <f aca="false">HLOOKUP("DPD_Group",#REF!,MATCH($A117,#REF!,0),FALSE())</f>
        <v>#VALUE!</v>
      </c>
      <c r="Z117" s="95" t="e">
        <f aca="false">HLOOKUP("Pad Category",#REF!,MATCH($A117,#REF!,0),FALSE())</f>
        <v>#VALUE!</v>
      </c>
      <c r="AA117" s="100" t="e">
        <f aca="false">HLOOKUP("Pad type",#REF!,MATCH($A117,#REF!,0),FALSE())</f>
        <v>#VALUE!</v>
      </c>
      <c r="AB117" s="95" t="e">
        <f aca="false">HLOOKUP("Pull Strength",#REF!,MATCH($A117,#REF!,0),FALSE())</f>
        <v>#VALUE!</v>
      </c>
      <c r="AC117" s="95" t="e">
        <f aca="false">HLOOKUP("POR Pin State",#REF!,MATCH($A117,#REF!,0),FALSE())</f>
        <v>#VALUE!</v>
      </c>
      <c r="AD117" s="95" t="str">
        <f aca="false">IF(OR($AQ117="",$AQ117=$C117),$R117,IF($AQ117=$D117,SUBSTITUTE(SUBSTITUTE($AQ117,"GPIO3_","GPIO_"),".0",""),IF($AQ117=$E117,$N117,IF($AQ117=$F117,$O117,IF($AQ117=$G117,$P117,IF($AQ117=$H117,$Q117,"INVALID"))))))</f>
        <v>RSVD1</v>
      </c>
      <c r="AE117" s="97"/>
      <c r="AF117" s="98" t="str">
        <f aca="false">IF(AND(OR($AS117="Int PU",$AS117="Int PD"),OR(AND($AZ117&lt;&gt;"",$AZ117&lt;&gt;"0"),AND($BA117&lt;&gt;"",$BA117&lt;&gt;"0"))),"INVALID",IF(OR($AQ117=$C117,$AS117="Int PD"),"PULL_DOWN",IF(OR($AS117="Int PU",AND($AE117="YES",OR($AZ117="",$AZ117="0"),OR($BA117="",$BA117="0"),OR($AR117="Input",$AR117="Bidirectional"))),"PULL_UP","NORMAL")))</f>
        <v>PULL_DOWN</v>
      </c>
      <c r="AG117" s="98" t="e">
        <f aca="false">IF($AU117="Input", "TRISTATE", IF($AV117="Z","TRISTATE",IF($AT117=$F117,"TRISTATE","NORMAL")))</f>
        <v>#VALUE!</v>
      </c>
      <c r="AH117" s="98" t="e">
        <f aca="false">IF(OR($AT117=$F117,$AU117="Output"),"DISABLE","ENABLE")</f>
        <v>#VALUE!</v>
      </c>
      <c r="AI117" s="112" t="e">
        <f aca="false">IF($AT117&lt;&gt;$G117,"N/A",IF($AV117="Drive 1", "1", IF($AV117="Drive 0", "0", "")))</f>
        <v>#VALUE!</v>
      </c>
      <c r="AJ117" s="99" t="b">
        <f aca="false">TRUE()</f>
        <v>1</v>
      </c>
      <c r="AK117" s="99" t="b">
        <f aca="false">TRUE()</f>
        <v>1</v>
      </c>
      <c r="AL117" s="99" t="b">
        <f aca="false">TRUE()</f>
        <v>1</v>
      </c>
      <c r="AM117" s="99" t="b">
        <f aca="false">TRUE()</f>
        <v>1</v>
      </c>
      <c r="AN117" s="99" t="b">
        <f aca="false">TRUE()</f>
        <v>1</v>
      </c>
      <c r="AO117" s="99" t="b">
        <f aca="false">TRUE()</f>
        <v>1</v>
      </c>
      <c r="AP117" s="100" t="str">
        <f aca="false">IF(AND($AJ117:$AO117), "VALID", "INVALID")</f>
        <v>VALID</v>
      </c>
      <c r="AQ117" s="101" t="s">
        <v>351</v>
      </c>
      <c r="AR117" s="102" t="s">
        <v>79</v>
      </c>
      <c r="AS117" s="103"/>
      <c r="AT117" s="104"/>
      <c r="AU117" s="104"/>
      <c r="AV117" s="104"/>
      <c r="AW117" s="110" t="s">
        <v>85</v>
      </c>
      <c r="AX117" s="103" t="s">
        <v>85</v>
      </c>
      <c r="AY117" s="104"/>
      <c r="AZ117" s="103"/>
      <c r="BA117" s="103"/>
      <c r="BB117" s="105"/>
      <c r="BC117" s="104"/>
      <c r="BD117" s="106"/>
      <c r="BE117" s="111"/>
      <c r="BF117" s="108" t="e">
        <f aca="false">VLOOKUP($A117,#REF!, 34, FALSE())</f>
        <v>#VALUE!</v>
      </c>
      <c r="BG117" s="108" t="e">
        <f aca="false">VLOOKUP($A117,#REF!, 22, FALSE())</f>
        <v>#VALUE!</v>
      </c>
      <c r="BH117" s="109"/>
    </row>
    <row r="118" customFormat="false" ht="12.75" hidden="false" customHeight="true" outlineLevel="0" collapsed="false">
      <c r="A118" s="86" t="s">
        <v>352</v>
      </c>
      <c r="B118" s="86" t="e">
        <f aca="false">VLOOKUP($A118,#REF!, 34, FALSE())</f>
        <v>#VALUE!</v>
      </c>
      <c r="C118" s="87" t="str">
        <f aca="false">CONCATENATE("unused_",A118)</f>
        <v>unused_DP_AUX_CH3_N</v>
      </c>
      <c r="D118" s="88" t="e">
        <f aca="false">IF(LEN(VLOOKUP($A118,#REF!,8,FALSE())),LEFT(VLOOKUP($A118,#REF!,8,FALSE()),LEN(VLOOKUP($A118,#REF!,8,FALSE()))-2),"")</f>
        <v>#VALUE!</v>
      </c>
      <c r="E118" s="89" t="e">
        <f aca="false">IF(LEN(VLOOKUP($A118,#REF!,4,FALSE())),IF(INDEX(#REF!,MATCH($A118,#REF!,0),1),LEFT(VLOOKUP($A118,#REF!,4,FALSE()),LEN(VLOOKUP($A118,#REF!,4,FALSE()))-2),CONCATENATE(LEFT(VLOOKUP($A118,#REF!,4,FALSE()),LEN(VLOOKUP($A118,#REF!,4,FALSE()))-2),"*")),"")</f>
        <v>#VALUE!</v>
      </c>
      <c r="F118" s="90" t="e">
        <f aca="false">IF(LEN(VLOOKUP($A118,#REF!,5,FALSE())),IF(INDEX(#REF!,MATCH($A118,#REF!,0),2),LEFT(VLOOKUP($A118,#REF!,5,FALSE()),LEN(VLOOKUP($A118,#REF!,5,FALSE()))-2),CONCATENATE(LEFT(VLOOKUP($A118,#REF!,5,FALSE()),LEN(VLOOKUP($A118,#REF!,5,FALSE()))-2),"*")),"")</f>
        <v>#VALUE!</v>
      </c>
      <c r="G118" s="90" t="e">
        <f aca="false">IF(LEN(VLOOKUP($A118,#REF!,6,FALSE())),IF(INDEX(#REF!,MATCH($A118,#REF!,0),3),LEFT(VLOOKUP($A118,#REF!,6,FALSE()),LEN(VLOOKUP($A118,#REF!,6,FALSE()))-2),CONCATENATE(LEFT(VLOOKUP($A118,#REF!,6,FALSE()),LEN(VLOOKUP($A118,#REF!,6,FALSE()))-2),"*")),"")</f>
        <v>#VALUE!</v>
      </c>
      <c r="H118" s="91" t="e">
        <f aca="false">IF(LEN(VLOOKUP($A118,#REF!,7,FALSE())),IF(INDEX(#REF!,MATCH($A118,#REF!,0),4),LEFT(VLOOKUP($A118,#REF!,7,FALSE()),LEN(VLOOKUP($A118,#REF!,7,FALSE()))-2),CONCATENATE(LEFT(VLOOKUP($A118,#REF!,7,FALSE()),LEN(VLOOKUP($A118,#REF!,7,FALSE()))-2),"*")),"")</f>
        <v>#VALUE!</v>
      </c>
      <c r="I118" s="92" t="e">
        <f aca="false">IF(LEN(VLOOKUP($A118,#REF!,8,FALSE())),UPPER(RIGHT(VLOOKUP($A118,#REF!,8,FALSE()), 1)),"")</f>
        <v>#VALUE!</v>
      </c>
      <c r="J118" s="90" t="e">
        <f aca="false">IF(LEN(VLOOKUP($A118,#REF!,4,FALSE())),UPPER(RIGHT(VLOOKUP($A118,#REF!,4,FALSE()), 1)),"")</f>
        <v>#VALUE!</v>
      </c>
      <c r="K118" s="90" t="e">
        <f aca="false">IF(LEN(VLOOKUP($A118,#REF!,5,FALSE())),UPPER(RIGHT(VLOOKUP($A118,#REF!,5,FALSE()), 1)),"")</f>
        <v>#VALUE!</v>
      </c>
      <c r="L118" s="90" t="e">
        <f aca="false">IF(LEN(VLOOKUP($A118,#REF!,6,FALSE())),UPPER(RIGHT(VLOOKUP($A118,#REF!,6,FALSE()), 1)),"")</f>
        <v>#VALUE!</v>
      </c>
      <c r="M118" s="91" t="e">
        <f aca="false">IF(LEN(VLOOKUP($A118,#REF!,7,FALSE())),UPPER(RIGHT(VLOOKUP($A118,#REF!,7,FALSE()), 1)),"")</f>
        <v>#VALUE!</v>
      </c>
      <c r="N118" s="86" t="s">
        <v>350</v>
      </c>
      <c r="O118" s="86" t="s">
        <v>83</v>
      </c>
      <c r="P118" s="86" t="s">
        <v>104</v>
      </c>
      <c r="Q118" s="86" t="s">
        <v>105</v>
      </c>
      <c r="R118" s="86" t="s">
        <v>83</v>
      </c>
      <c r="S118" s="100" t="e">
        <f aca="false">HLOOKUP("Device Tree Pin Name",#REF!,MATCH($A118,#REF!,0),FALSE())</f>
        <v>#VALUE!</v>
      </c>
      <c r="T118" s="95" t="e">
        <f aca="false">HLOOKUP("power rail",#REF!,MATCH($A118,#REF!,0),FALSE())</f>
        <v>#VALUE!</v>
      </c>
      <c r="U118" s="96" t="e">
        <f aca="false">HLOOKUP("Wake Capable",#REF!,MATCH($A118,#REF!,0),FALSE())</f>
        <v>#VALUE!</v>
      </c>
      <c r="V118" s="96" t="e">
        <f aca="false">HLOOKUP("Strap",#REF!,MATCH($A118,#REF!,0),FALSE())</f>
        <v>#VALUE!</v>
      </c>
      <c r="W118" s="96" t="e">
        <f aca="false">HLOOKUP("GTE",#REF!,MATCH($A118,#REF!,0),FALSE())</f>
        <v>#VALUE!</v>
      </c>
      <c r="X118" s="96" t="e">
        <f aca="false">HLOOKUP("DPD_Control",#REF!,MATCH($A118,#REF!,0),FALSE())</f>
        <v>#VALUE!</v>
      </c>
      <c r="Y118" s="96" t="e">
        <f aca="false">HLOOKUP("DPD_Group",#REF!,MATCH($A118,#REF!,0),FALSE())</f>
        <v>#VALUE!</v>
      </c>
      <c r="Z118" s="95" t="e">
        <f aca="false">HLOOKUP("Pad Category",#REF!,MATCH($A118,#REF!,0),FALSE())</f>
        <v>#VALUE!</v>
      </c>
      <c r="AA118" s="95" t="e">
        <f aca="false">HLOOKUP("Pad type",#REF!,MATCH($A118,#REF!,0),FALSE())</f>
        <v>#VALUE!</v>
      </c>
      <c r="AB118" s="95" t="e">
        <f aca="false">HLOOKUP("Pull Strength",#REF!,MATCH($A118,#REF!,0),FALSE())</f>
        <v>#VALUE!</v>
      </c>
      <c r="AC118" s="95" t="e">
        <f aca="false">HLOOKUP("POR Pin State",#REF!,MATCH($A118,#REF!,0),FALSE())</f>
        <v>#VALUE!</v>
      </c>
      <c r="AD118" s="95" t="str">
        <f aca="false">IF(OR($AQ118="",$AQ118=$C118),$R118,IF($AQ118=$D118,SUBSTITUTE(SUBSTITUTE($AQ118,"GPIO3_","GPIO_"),".0",""),IF($AQ118=$E118,$N118,IF($AQ118=$F118,$O118,IF($AQ118=$G118,$P118,IF($AQ118=$H118,$Q118,"INVALID"))))))</f>
        <v>RSVD1</v>
      </c>
      <c r="AE118" s="97"/>
      <c r="AF118" s="98" t="str">
        <f aca="false">IF(AND(OR($AS118="Int PU",$AS118="Int PD"),OR(AND($AZ118&lt;&gt;"",$AZ118&lt;&gt;"0"),AND($BA118&lt;&gt;"",$BA118&lt;&gt;"0"))),"INVALID",IF(OR($AQ118=$C118,$AS118="Int PD"),"PULL_DOWN",IF(OR($AS118="Int PU",AND($AE118="YES",OR($AZ118="",$AZ118="0"),OR($BA118="",$BA118="0"),OR($AR118="Input",$AR118="Bidirectional"))),"PULL_UP","NORMAL")))</f>
        <v>PULL_DOWN</v>
      </c>
      <c r="AG118" s="98" t="e">
        <f aca="false">IF($AU118="Input", "TRISTATE", IF($AV118="Z","TRISTATE",IF($AT118=$F118,"TRISTATE","NORMAL")))</f>
        <v>#VALUE!</v>
      </c>
      <c r="AH118" s="98" t="e">
        <f aca="false">IF(OR($AT118=$F118,$AU118="Output"),"DISABLE","ENABLE")</f>
        <v>#VALUE!</v>
      </c>
      <c r="AI118" s="112" t="e">
        <f aca="false">IF($AT118&lt;&gt;$G118,"N/A",IF($AV118="Drive 1", "1", IF($AV118="Drive 0", "0", "")))</f>
        <v>#VALUE!</v>
      </c>
      <c r="AJ118" s="99" t="b">
        <f aca="false">TRUE()</f>
        <v>1</v>
      </c>
      <c r="AK118" s="99" t="b">
        <f aca="false">TRUE()</f>
        <v>1</v>
      </c>
      <c r="AL118" s="99" t="b">
        <f aca="false">TRUE()</f>
        <v>1</v>
      </c>
      <c r="AM118" s="99" t="b">
        <f aca="false">TRUE()</f>
        <v>1</v>
      </c>
      <c r="AN118" s="99" t="b">
        <f aca="false">TRUE()</f>
        <v>1</v>
      </c>
      <c r="AO118" s="99" t="b">
        <f aca="false">TRUE()</f>
        <v>1</v>
      </c>
      <c r="AP118" s="100" t="str">
        <f aca="false">IF(AND($AJ118:$AO118), "VALID", "INVALID")</f>
        <v>VALID</v>
      </c>
      <c r="AQ118" s="101" t="s">
        <v>353</v>
      </c>
      <c r="AR118" s="102" t="s">
        <v>79</v>
      </c>
      <c r="AS118" s="103"/>
      <c r="AT118" s="103" t="s">
        <v>89</v>
      </c>
      <c r="AU118" s="104"/>
      <c r="AV118" s="104"/>
      <c r="AW118" s="110" t="s">
        <v>85</v>
      </c>
      <c r="AX118" s="103" t="s">
        <v>85</v>
      </c>
      <c r="AY118" s="104"/>
      <c r="AZ118" s="103"/>
      <c r="BA118" s="103"/>
      <c r="BB118" s="105"/>
      <c r="BC118" s="104"/>
      <c r="BD118" s="106"/>
      <c r="BE118" s="111"/>
      <c r="BF118" s="108" t="e">
        <f aca="false">VLOOKUP($A118,#REF!, 34, FALSE())</f>
        <v>#VALUE!</v>
      </c>
      <c r="BG118" s="108" t="e">
        <f aca="false">VLOOKUP($A118,#REF!, 22, FALSE())</f>
        <v>#VALUE!</v>
      </c>
      <c r="BH118" s="109"/>
    </row>
    <row r="119" customFormat="false" ht="12.75" hidden="false" customHeight="true" outlineLevel="0" collapsed="false">
      <c r="A119" s="86" t="s">
        <v>354</v>
      </c>
      <c r="B119" s="86" t="e">
        <f aca="false">VLOOKUP($A119,#REF!, 34, FALSE())</f>
        <v>#VALUE!</v>
      </c>
      <c r="C119" s="87" t="str">
        <f aca="false">CONCATENATE("unused_",A119)</f>
        <v>unused_DP_AUX_CH3_HPD</v>
      </c>
      <c r="D119" s="88" t="e">
        <f aca="false">IF(LEN(VLOOKUP($A119,#REF!,8,FALSE())),LEFT(VLOOKUP($A119,#REF!,8,FALSE()),LEN(VLOOKUP($A119,#REF!,8,FALSE()))-2),"")</f>
        <v>#VALUE!</v>
      </c>
      <c r="E119" s="89" t="e">
        <f aca="false">IF(LEN(VLOOKUP($A119,#REF!,4,FALSE())),IF(INDEX(#REF!,MATCH($A119,#REF!,0),1),LEFT(VLOOKUP($A119,#REF!,4,FALSE()),LEN(VLOOKUP($A119,#REF!,4,FALSE()))-2),CONCATENATE(LEFT(VLOOKUP($A119,#REF!,4,FALSE()),LEN(VLOOKUP($A119,#REF!,4,FALSE()))-2),"*")),"")</f>
        <v>#VALUE!</v>
      </c>
      <c r="F119" s="90" t="e">
        <f aca="false">IF(LEN(VLOOKUP($A119,#REF!,5,FALSE())),IF(INDEX(#REF!,MATCH($A119,#REF!,0),2),LEFT(VLOOKUP($A119,#REF!,5,FALSE()),LEN(VLOOKUP($A119,#REF!,5,FALSE()))-2),CONCATENATE(LEFT(VLOOKUP($A119,#REF!,5,FALSE()),LEN(VLOOKUP($A119,#REF!,5,FALSE()))-2),"*")),"")</f>
        <v>#VALUE!</v>
      </c>
      <c r="G119" s="90" t="e">
        <f aca="false">IF(LEN(VLOOKUP($A119,#REF!,6,FALSE())),IF(INDEX(#REF!,MATCH($A119,#REF!,0),3),LEFT(VLOOKUP($A119,#REF!,6,FALSE()),LEN(VLOOKUP($A119,#REF!,6,FALSE()))-2),CONCATENATE(LEFT(VLOOKUP($A119,#REF!,6,FALSE()),LEN(VLOOKUP($A119,#REF!,6,FALSE()))-2),"*")),"")</f>
        <v>#VALUE!</v>
      </c>
      <c r="H119" s="91" t="e">
        <f aca="false">IF(LEN(VLOOKUP($A119,#REF!,7,FALSE())),IF(INDEX(#REF!,MATCH($A119,#REF!,0),4),LEFT(VLOOKUP($A119,#REF!,7,FALSE()),LEN(VLOOKUP($A119,#REF!,7,FALSE()))-2),CONCATENATE(LEFT(VLOOKUP($A119,#REF!,7,FALSE()),LEN(VLOOKUP($A119,#REF!,7,FALSE()))-2),"*")),"")</f>
        <v>#VALUE!</v>
      </c>
      <c r="I119" s="92" t="e">
        <f aca="false">IF(LEN(VLOOKUP($A119,#REF!,8,FALSE())),UPPER(RIGHT(VLOOKUP($A119,#REF!,8,FALSE()), 1)),"")</f>
        <v>#VALUE!</v>
      </c>
      <c r="J119" s="90" t="e">
        <f aca="false">IF(LEN(VLOOKUP($A119,#REF!,4,FALSE())),UPPER(RIGHT(VLOOKUP($A119,#REF!,4,FALSE()), 1)),"")</f>
        <v>#VALUE!</v>
      </c>
      <c r="K119" s="90" t="e">
        <f aca="false">IF(LEN(VLOOKUP($A119,#REF!,5,FALSE())),UPPER(RIGHT(VLOOKUP($A119,#REF!,5,FALSE()), 1)),"")</f>
        <v>#VALUE!</v>
      </c>
      <c r="L119" s="90" t="e">
        <f aca="false">IF(LEN(VLOOKUP($A119,#REF!,6,FALSE())),UPPER(RIGHT(VLOOKUP($A119,#REF!,6,FALSE()), 1)),"")</f>
        <v>#VALUE!</v>
      </c>
      <c r="M119" s="91" t="e">
        <f aca="false">IF(LEN(VLOOKUP($A119,#REF!,7,FALSE())),UPPER(RIGHT(VLOOKUP($A119,#REF!,7,FALSE()), 1)),"")</f>
        <v>#VALUE!</v>
      </c>
      <c r="N119" s="86" t="s">
        <v>355</v>
      </c>
      <c r="O119" s="86" t="s">
        <v>83</v>
      </c>
      <c r="P119" s="86" t="s">
        <v>356</v>
      </c>
      <c r="Q119" s="86" t="s">
        <v>105</v>
      </c>
      <c r="R119" s="86" t="s">
        <v>83</v>
      </c>
      <c r="S119" s="100" t="e">
        <f aca="false">HLOOKUP("Device Tree Pin Name",#REF!,MATCH($A119,#REF!,0),FALSE())</f>
        <v>#VALUE!</v>
      </c>
      <c r="T119" s="95" t="e">
        <f aca="false">HLOOKUP("power rail",#REF!,MATCH($A119,#REF!,0),FALSE())</f>
        <v>#VALUE!</v>
      </c>
      <c r="U119" s="96" t="e">
        <f aca="false">HLOOKUP("Wake Capable",#REF!,MATCH($A119,#REF!,0),FALSE())</f>
        <v>#VALUE!</v>
      </c>
      <c r="V119" s="96" t="e">
        <f aca="false">HLOOKUP("Strap",#REF!,MATCH($A119,#REF!,0),FALSE())</f>
        <v>#VALUE!</v>
      </c>
      <c r="W119" s="96" t="e">
        <f aca="false">HLOOKUP("GTE",#REF!,MATCH($A119,#REF!,0),FALSE())</f>
        <v>#VALUE!</v>
      </c>
      <c r="X119" s="96" t="e">
        <f aca="false">HLOOKUP("DPD_Control",#REF!,MATCH($A119,#REF!,0),FALSE())</f>
        <v>#VALUE!</v>
      </c>
      <c r="Y119" s="96" t="e">
        <f aca="false">HLOOKUP("DPD_Group",#REF!,MATCH($A119,#REF!,0),FALSE())</f>
        <v>#VALUE!</v>
      </c>
      <c r="Z119" s="95" t="e">
        <f aca="false">HLOOKUP("Pad Category",#REF!,MATCH($A119,#REF!,0),FALSE())</f>
        <v>#VALUE!</v>
      </c>
      <c r="AA119" s="95" t="e">
        <f aca="false">HLOOKUP("Pad type",#REF!,MATCH($A119,#REF!,0),FALSE())</f>
        <v>#VALUE!</v>
      </c>
      <c r="AB119" s="95" t="e">
        <f aca="false">HLOOKUP("Pull Strength",#REF!,MATCH($A119,#REF!,0),FALSE())</f>
        <v>#VALUE!</v>
      </c>
      <c r="AC119" s="95" t="e">
        <f aca="false">HLOOKUP("POR Pin State",#REF!,MATCH($A119,#REF!,0),FALSE())</f>
        <v>#VALUE!</v>
      </c>
      <c r="AD119" s="95" t="str">
        <f aca="false">IF(OR($AQ119="",$AQ119=$C119),$R119,IF($AQ119=$D119,SUBSTITUTE(SUBSTITUTE($AQ119,"GPIO3_","GPIO_"),".0",""),IF($AQ119=$E119,$N119,IF($AQ119=$F119,$O119,IF($AQ119=$G119,$P119,IF($AQ119=$H119,$Q119,"INVALID"))))))</f>
        <v>RSVD1</v>
      </c>
      <c r="AE119" s="97"/>
      <c r="AF119" s="98" t="str">
        <f aca="false">IF(AND(OR($AS119="Int PU",$AS119="Int PD"),OR(AND($AZ119&lt;&gt;"",$AZ119&lt;&gt;"0"),AND($BA119&lt;&gt;"",$BA119&lt;&gt;"0"))),"INVALID",IF(OR($AQ119=$C119,$AS119="Int PD"),"PULL_DOWN",IF(OR($AS119="Int PU",AND($AE119="YES",OR($AZ119="",$AZ119="0"),OR($BA119="",$BA119="0"),OR($AR119="Input",$AR119="Bidirectional"))),"PULL_UP","NORMAL")))</f>
        <v>PULL_DOWN</v>
      </c>
      <c r="AG119" s="98" t="e">
        <f aca="false">IF($AU119="Input", "TRISTATE", IF($AV119="Z","TRISTATE",IF($AT119=$F119,"TRISTATE","NORMAL")))</f>
        <v>#VALUE!</v>
      </c>
      <c r="AH119" s="98" t="e">
        <f aca="false">IF(OR($AT119=$F119,$AU119="Output"),"DISABLE","ENABLE")</f>
        <v>#VALUE!</v>
      </c>
      <c r="AI119" s="112" t="e">
        <f aca="false">IF($AT119&lt;&gt;$G119,"N/A",IF($AV119="Drive 1", "1", IF($AV119="Drive 0", "0", "")))</f>
        <v>#VALUE!</v>
      </c>
      <c r="AJ119" s="99" t="b">
        <f aca="false">TRUE()</f>
        <v>1</v>
      </c>
      <c r="AK119" s="99" t="b">
        <f aca="false">TRUE()</f>
        <v>1</v>
      </c>
      <c r="AL119" s="99" t="b">
        <f aca="false">TRUE()</f>
        <v>1</v>
      </c>
      <c r="AM119" s="99" t="b">
        <f aca="false">TRUE()</f>
        <v>1</v>
      </c>
      <c r="AN119" s="99" t="b">
        <f aca="false">TRUE()</f>
        <v>1</v>
      </c>
      <c r="AO119" s="99" t="b">
        <f aca="false">TRUE()</f>
        <v>1</v>
      </c>
      <c r="AP119" s="100" t="str">
        <f aca="false">IF(AND($AJ119:$AO119), "VALID", "INVALID")</f>
        <v>VALID</v>
      </c>
      <c r="AQ119" s="101" t="s">
        <v>357</v>
      </c>
      <c r="AR119" s="102" t="s">
        <v>79</v>
      </c>
      <c r="AS119" s="103"/>
      <c r="AT119" s="104"/>
      <c r="AU119" s="104"/>
      <c r="AV119" s="104"/>
      <c r="AW119" s="110" t="s">
        <v>85</v>
      </c>
      <c r="AX119" s="103" t="s">
        <v>85</v>
      </c>
      <c r="AY119" s="104"/>
      <c r="AZ119" s="103"/>
      <c r="BA119" s="103"/>
      <c r="BB119" s="105"/>
      <c r="BC119" s="104"/>
      <c r="BD119" s="106"/>
      <c r="BE119" s="111"/>
      <c r="BF119" s="108" t="e">
        <f aca="false">VLOOKUP($A119,#REF!, 34, FALSE())</f>
        <v>#VALUE!</v>
      </c>
      <c r="BG119" s="108" t="e">
        <f aca="false">VLOOKUP($A119,#REF!, 22, FALSE())</f>
        <v>#VALUE!</v>
      </c>
      <c r="BH119" s="109"/>
    </row>
    <row r="120" customFormat="false" ht="12.75" hidden="false" customHeight="true" outlineLevel="0" collapsed="false">
      <c r="A120" s="86" t="s">
        <v>358</v>
      </c>
      <c r="B120" s="86" t="e">
        <f aca="false">VLOOKUP($A120,#REF!, 34, FALSE())</f>
        <v>#VALUE!</v>
      </c>
      <c r="C120" s="87" t="str">
        <f aca="false">CONCATENATE("unused_",A120)</f>
        <v>unused_SOC_GPIO55</v>
      </c>
      <c r="D120" s="88" t="e">
        <f aca="false">IF(LEN(VLOOKUP($A120,#REF!,8,FALSE())),LEFT(VLOOKUP($A120,#REF!,8,FALSE()),LEN(VLOOKUP($A120,#REF!,8,FALSE()))-2),"")</f>
        <v>#VALUE!</v>
      </c>
      <c r="E120" s="89" t="e">
        <f aca="false">IF(LEN(VLOOKUP($A120,#REF!,4,FALSE())),IF(INDEX(#REF!,MATCH($A120,#REF!,0),1),LEFT(VLOOKUP($A120,#REF!,4,FALSE()),LEN(VLOOKUP($A120,#REF!,4,FALSE()))-2),CONCATENATE(LEFT(VLOOKUP($A120,#REF!,4,FALSE()),LEN(VLOOKUP($A120,#REF!,4,FALSE()))-2),"*")),"")</f>
        <v>#VALUE!</v>
      </c>
      <c r="F120" s="90" t="e">
        <f aca="false">IF(LEN(VLOOKUP($A120,#REF!,5,FALSE())),IF(INDEX(#REF!,MATCH($A120,#REF!,0),2),LEFT(VLOOKUP($A120,#REF!,5,FALSE()),LEN(VLOOKUP($A120,#REF!,5,FALSE()))-2),CONCATENATE(LEFT(VLOOKUP($A120,#REF!,5,FALSE()),LEN(VLOOKUP($A120,#REF!,5,FALSE()))-2),"*")),"")</f>
        <v>#VALUE!</v>
      </c>
      <c r="G120" s="90" t="e">
        <f aca="false">IF(LEN(VLOOKUP($A120,#REF!,6,FALSE())),IF(INDEX(#REF!,MATCH($A120,#REF!,0),3),LEFT(VLOOKUP($A120,#REF!,6,FALSE()),LEN(VLOOKUP($A120,#REF!,6,FALSE()))-2),CONCATENATE(LEFT(VLOOKUP($A120,#REF!,6,FALSE()),LEN(VLOOKUP($A120,#REF!,6,FALSE()))-2),"*")),"")</f>
        <v>#VALUE!</v>
      </c>
      <c r="H120" s="91" t="e">
        <f aca="false">IF(LEN(VLOOKUP($A120,#REF!,7,FALSE())),IF(INDEX(#REF!,MATCH($A120,#REF!,0),4),LEFT(VLOOKUP($A120,#REF!,7,FALSE()),LEN(VLOOKUP($A120,#REF!,7,FALSE()))-2),CONCATENATE(LEFT(VLOOKUP($A120,#REF!,7,FALSE()),LEN(VLOOKUP($A120,#REF!,7,FALSE()))-2),"*")),"")</f>
        <v>#VALUE!</v>
      </c>
      <c r="I120" s="92" t="e">
        <f aca="false">IF(LEN(VLOOKUP($A120,#REF!,8,FALSE())),UPPER(RIGHT(VLOOKUP($A120,#REF!,8,FALSE()), 1)),"")</f>
        <v>#VALUE!</v>
      </c>
      <c r="J120" s="90" t="e">
        <f aca="false">IF(LEN(VLOOKUP($A120,#REF!,4,FALSE())),UPPER(RIGHT(VLOOKUP($A120,#REF!,4,FALSE()), 1)),"")</f>
        <v>#VALUE!</v>
      </c>
      <c r="K120" s="90" t="e">
        <f aca="false">IF(LEN(VLOOKUP($A120,#REF!,5,FALSE())),UPPER(RIGHT(VLOOKUP($A120,#REF!,5,FALSE()), 1)),"")</f>
        <v>#VALUE!</v>
      </c>
      <c r="L120" s="90" t="e">
        <f aca="false">IF(LEN(VLOOKUP($A120,#REF!,6,FALSE())),UPPER(RIGHT(VLOOKUP($A120,#REF!,6,FALSE()), 1)),"")</f>
        <v>#VALUE!</v>
      </c>
      <c r="M120" s="91" t="e">
        <f aca="false">IF(LEN(VLOOKUP($A120,#REF!,7,FALSE())),UPPER(RIGHT(VLOOKUP($A120,#REF!,7,FALSE()), 1)),"")</f>
        <v>#VALUE!</v>
      </c>
      <c r="N120" s="86" t="s">
        <v>355</v>
      </c>
      <c r="O120" s="86" t="s">
        <v>83</v>
      </c>
      <c r="P120" s="86" t="s">
        <v>104</v>
      </c>
      <c r="Q120" s="86" t="s">
        <v>105</v>
      </c>
      <c r="R120" s="86" t="s">
        <v>83</v>
      </c>
      <c r="S120" s="100" t="e">
        <f aca="false">HLOOKUP("Device Tree Pin Name",#REF!,MATCH($A120,#REF!,0),FALSE())</f>
        <v>#VALUE!</v>
      </c>
      <c r="T120" s="95" t="e">
        <f aca="false">HLOOKUP("power rail",#REF!,MATCH($A120,#REF!,0),FALSE())</f>
        <v>#VALUE!</v>
      </c>
      <c r="U120" s="96" t="e">
        <f aca="false">HLOOKUP("Wake Capable",#REF!,MATCH($A120,#REF!,0),FALSE())</f>
        <v>#VALUE!</v>
      </c>
      <c r="V120" s="96" t="e">
        <f aca="false">HLOOKUP("Strap",#REF!,MATCH($A120,#REF!,0),FALSE())</f>
        <v>#VALUE!</v>
      </c>
      <c r="W120" s="96" t="e">
        <f aca="false">HLOOKUP("GTE",#REF!,MATCH($A120,#REF!,0),FALSE())</f>
        <v>#VALUE!</v>
      </c>
      <c r="X120" s="96" t="e">
        <f aca="false">HLOOKUP("DPD_Control",#REF!,MATCH($A120,#REF!,0),FALSE())</f>
        <v>#VALUE!</v>
      </c>
      <c r="Y120" s="96" t="e">
        <f aca="false">HLOOKUP("DPD_Group",#REF!,MATCH($A120,#REF!,0),FALSE())</f>
        <v>#VALUE!</v>
      </c>
      <c r="Z120" s="95" t="e">
        <f aca="false">HLOOKUP("Pad Category",#REF!,MATCH($A120,#REF!,0),FALSE())</f>
        <v>#VALUE!</v>
      </c>
      <c r="AA120" s="95" t="e">
        <f aca="false">HLOOKUP("Pad type",#REF!,MATCH($A120,#REF!,0),FALSE())</f>
        <v>#VALUE!</v>
      </c>
      <c r="AB120" s="95" t="e">
        <f aca="false">HLOOKUP("Pull Strength",#REF!,MATCH($A120,#REF!,0),FALSE())</f>
        <v>#VALUE!</v>
      </c>
      <c r="AC120" s="95" t="e">
        <f aca="false">HLOOKUP("POR Pin State",#REF!,MATCH($A120,#REF!,0),FALSE())</f>
        <v>#VALUE!</v>
      </c>
      <c r="AD120" s="95" t="str">
        <f aca="false">IF(OR($AQ120="",$AQ120=$C120),$R120,IF($AQ120=$D120,SUBSTITUTE(SUBSTITUTE($AQ120,"GPIO3_","GPIO_"),".0",""),IF($AQ120=$E120,$N120,IF($AQ120=$F120,$O120,IF($AQ120=$G120,$P120,IF($AQ120=$H120,$Q120,"INVALID"))))))</f>
        <v>RSVD1</v>
      </c>
      <c r="AE120" s="97"/>
      <c r="AF120" s="98" t="str">
        <f aca="false">IF(AND(OR($AS120="Int PU",$AS120="Int PD"),OR(AND($AZ120&lt;&gt;"",$AZ120&lt;&gt;"0"),AND($BA120&lt;&gt;"",$BA120&lt;&gt;"0"))),"INVALID",IF(OR($AQ120=$C120,$AS120="Int PD"),"PULL_DOWN",IF(OR($AS120="Int PU",AND($AE120="YES",OR($AZ120="",$AZ120="0"),OR($BA120="",$BA120="0"),OR($AR120="Input",$AR120="Bidirectional"))),"PULL_UP","NORMAL")))</f>
        <v>PULL_DOWN</v>
      </c>
      <c r="AG120" s="98" t="e">
        <f aca="false">IF($AU120="Input", "TRISTATE", IF($AV120="Z","TRISTATE",IF($AT120=$F120,"TRISTATE","NORMAL")))</f>
        <v>#VALUE!</v>
      </c>
      <c r="AH120" s="98" t="e">
        <f aca="false">IF(OR($AT120=$F120,$AU120="Output"),"DISABLE","ENABLE")</f>
        <v>#VALUE!</v>
      </c>
      <c r="AI120" s="112" t="e">
        <f aca="false">IF($AT120&lt;&gt;$G120,"N/A",IF($AV120="Drive 1", "1", IF($AV120="Drive 0", "0", "")))</f>
        <v>#VALUE!</v>
      </c>
      <c r="AJ120" s="99" t="b">
        <f aca="false">TRUE()</f>
        <v>1</v>
      </c>
      <c r="AK120" s="99" t="b">
        <f aca="false">TRUE()</f>
        <v>1</v>
      </c>
      <c r="AL120" s="99" t="b">
        <f aca="false">TRUE()</f>
        <v>1</v>
      </c>
      <c r="AM120" s="99" t="b">
        <f aca="false">TRUE()</f>
        <v>1</v>
      </c>
      <c r="AN120" s="99" t="b">
        <f aca="false">TRUE()</f>
        <v>1</v>
      </c>
      <c r="AO120" s="99" t="b">
        <f aca="false">TRUE()</f>
        <v>1</v>
      </c>
      <c r="AP120" s="100" t="str">
        <f aca="false">IF(AND($AJ120:$AO120), "VALID", "INVALID")</f>
        <v>VALID</v>
      </c>
      <c r="AQ120" s="101" t="s">
        <v>359</v>
      </c>
      <c r="AR120" s="102" t="s">
        <v>79</v>
      </c>
      <c r="AS120" s="103"/>
      <c r="AT120" s="104"/>
      <c r="AU120" s="104"/>
      <c r="AV120" s="104"/>
      <c r="AW120" s="104"/>
      <c r="AX120" s="103" t="s">
        <v>85</v>
      </c>
      <c r="AY120" s="104"/>
      <c r="AZ120" s="103"/>
      <c r="BA120" s="103"/>
      <c r="BB120" s="105"/>
      <c r="BC120" s="104"/>
      <c r="BD120" s="106"/>
      <c r="BE120" s="111"/>
      <c r="BF120" s="108" t="e">
        <f aca="false">VLOOKUP($A120,#REF!, 34, FALSE())</f>
        <v>#VALUE!</v>
      </c>
      <c r="BG120" s="108" t="e">
        <f aca="false">VLOOKUP($A120,#REF!, 22, FALSE())</f>
        <v>#VALUE!</v>
      </c>
      <c r="BH120" s="109"/>
    </row>
    <row r="121" customFormat="false" ht="12.75" hidden="false" customHeight="true" outlineLevel="0" collapsed="false">
      <c r="A121" s="86" t="s">
        <v>360</v>
      </c>
      <c r="B121" s="86" t="e">
        <f aca="false">VLOOKUP($A121,#REF!, 34, FALSE())</f>
        <v>#VALUE!</v>
      </c>
      <c r="C121" s="87" t="str">
        <f aca="false">CONCATENATE("unused_",A121)</f>
        <v>unused_SOC_GPIO36</v>
      </c>
      <c r="D121" s="88" t="e">
        <f aca="false">IF(LEN(VLOOKUP($A121,#REF!,8,FALSE())),LEFT(VLOOKUP($A121,#REF!,8,FALSE()),LEN(VLOOKUP($A121,#REF!,8,FALSE()))-2),"")</f>
        <v>#VALUE!</v>
      </c>
      <c r="E121" s="89" t="e">
        <f aca="false">IF(LEN(VLOOKUP($A121,#REF!,4,FALSE())),IF(INDEX(#REF!,MATCH($A121,#REF!,0),1),LEFT(VLOOKUP($A121,#REF!,4,FALSE()),LEN(VLOOKUP($A121,#REF!,4,FALSE()))-2),CONCATENATE(LEFT(VLOOKUP($A121,#REF!,4,FALSE()),LEN(VLOOKUP($A121,#REF!,4,FALSE()))-2),"*")),"")</f>
        <v>#VALUE!</v>
      </c>
      <c r="F121" s="90" t="e">
        <f aca="false">IF(LEN(VLOOKUP($A121,#REF!,5,FALSE())),IF(INDEX(#REF!,MATCH($A121,#REF!,0),2),LEFT(VLOOKUP($A121,#REF!,5,FALSE()),LEN(VLOOKUP($A121,#REF!,5,FALSE()))-2),CONCATENATE(LEFT(VLOOKUP($A121,#REF!,5,FALSE()),LEN(VLOOKUP($A121,#REF!,5,FALSE()))-2),"*")),"")</f>
        <v>#VALUE!</v>
      </c>
      <c r="G121" s="90" t="e">
        <f aca="false">IF(LEN(VLOOKUP($A121,#REF!,6,FALSE())),IF(INDEX(#REF!,MATCH($A121,#REF!,0),3),LEFT(VLOOKUP($A121,#REF!,6,FALSE()),LEN(VLOOKUP($A121,#REF!,6,FALSE()))-2),CONCATENATE(LEFT(VLOOKUP($A121,#REF!,6,FALSE()),LEN(VLOOKUP($A121,#REF!,6,FALSE()))-2),"*")),"")</f>
        <v>#VALUE!</v>
      </c>
      <c r="H121" s="91" t="e">
        <f aca="false">IF(LEN(VLOOKUP($A121,#REF!,7,FALSE())),IF(INDEX(#REF!,MATCH($A121,#REF!,0),4),LEFT(VLOOKUP($A121,#REF!,7,FALSE()),LEN(VLOOKUP($A121,#REF!,7,FALSE()))-2),CONCATENATE(LEFT(VLOOKUP($A121,#REF!,7,FALSE()),LEN(VLOOKUP($A121,#REF!,7,FALSE()))-2),"*")),"")</f>
        <v>#VALUE!</v>
      </c>
      <c r="I121" s="92" t="e">
        <f aca="false">IF(LEN(VLOOKUP($A121,#REF!,8,FALSE())),UPPER(RIGHT(VLOOKUP($A121,#REF!,8,FALSE()), 1)),"")</f>
        <v>#VALUE!</v>
      </c>
      <c r="J121" s="90" t="e">
        <f aca="false">IF(LEN(VLOOKUP($A121,#REF!,4,FALSE())),UPPER(RIGHT(VLOOKUP($A121,#REF!,4,FALSE()), 1)),"")</f>
        <v>#VALUE!</v>
      </c>
      <c r="K121" s="90" t="e">
        <f aca="false">IF(LEN(VLOOKUP($A121,#REF!,5,FALSE())),UPPER(RIGHT(VLOOKUP($A121,#REF!,5,FALSE()), 1)),"")</f>
        <v>#VALUE!</v>
      </c>
      <c r="L121" s="90" t="e">
        <f aca="false">IF(LEN(VLOOKUP($A121,#REF!,6,FALSE())),UPPER(RIGHT(VLOOKUP($A121,#REF!,6,FALSE()), 1)),"")</f>
        <v>#VALUE!</v>
      </c>
      <c r="M121" s="91" t="e">
        <f aca="false">IF(LEN(VLOOKUP($A121,#REF!,7,FALSE())),UPPER(RIGHT(VLOOKUP($A121,#REF!,7,FALSE()), 1)),"")</f>
        <v>#VALUE!</v>
      </c>
      <c r="N121" s="86" t="s">
        <v>361</v>
      </c>
      <c r="O121" s="86" t="s">
        <v>83</v>
      </c>
      <c r="P121" s="86" t="s">
        <v>362</v>
      </c>
      <c r="Q121" s="86" t="s">
        <v>105</v>
      </c>
      <c r="R121" s="86" t="s">
        <v>83</v>
      </c>
      <c r="S121" s="100" t="e">
        <f aca="false">HLOOKUP("Device Tree Pin Name",#REF!,MATCH($A121,#REF!,0),FALSE())</f>
        <v>#VALUE!</v>
      </c>
      <c r="T121" s="95" t="e">
        <f aca="false">HLOOKUP("power rail",#REF!,MATCH($A121,#REF!,0),FALSE())</f>
        <v>#VALUE!</v>
      </c>
      <c r="U121" s="96" t="e">
        <f aca="false">HLOOKUP("Wake Capable",#REF!,MATCH($A121,#REF!,0),FALSE())</f>
        <v>#VALUE!</v>
      </c>
      <c r="V121" s="96" t="e">
        <f aca="false">HLOOKUP("Strap",#REF!,MATCH($A121,#REF!,0),FALSE())</f>
        <v>#VALUE!</v>
      </c>
      <c r="W121" s="96" t="e">
        <f aca="false">HLOOKUP("GTE",#REF!,MATCH($A121,#REF!,0),FALSE())</f>
        <v>#VALUE!</v>
      </c>
      <c r="X121" s="96" t="e">
        <f aca="false">HLOOKUP("DPD_Control",#REF!,MATCH($A121,#REF!,0),FALSE())</f>
        <v>#VALUE!</v>
      </c>
      <c r="Y121" s="96" t="e">
        <f aca="false">HLOOKUP("DPD_Group",#REF!,MATCH($A121,#REF!,0),FALSE())</f>
        <v>#VALUE!</v>
      </c>
      <c r="Z121" s="95" t="e">
        <f aca="false">HLOOKUP("Pad Category",#REF!,MATCH($A121,#REF!,0),FALSE())</f>
        <v>#VALUE!</v>
      </c>
      <c r="AA121" s="95" t="e">
        <f aca="false">HLOOKUP("Pad type",#REF!,MATCH($A121,#REF!,0),FALSE())</f>
        <v>#VALUE!</v>
      </c>
      <c r="AB121" s="95" t="e">
        <f aca="false">HLOOKUP("Pull Strength",#REF!,MATCH($A121,#REF!,0),FALSE())</f>
        <v>#VALUE!</v>
      </c>
      <c r="AC121" s="95" t="e">
        <f aca="false">HLOOKUP("POR Pin State",#REF!,MATCH($A121,#REF!,0),FALSE())</f>
        <v>#VALUE!</v>
      </c>
      <c r="AD121" s="95" t="str">
        <f aca="false">IF(OR($AQ121="",$AQ121=$C121),$R121,IF($AQ121=$D121,SUBSTITUTE(SUBSTITUTE($AQ121,"GPIO3_","GPIO_"),".0",""),IF($AQ121=$E121,$N121,IF($AQ121=$F121,$O121,IF($AQ121=$G121,$P121,IF($AQ121=$H121,$Q121,"INVALID"))))))</f>
        <v>RSVD1</v>
      </c>
      <c r="AE121" s="97"/>
      <c r="AF121" s="98" t="str">
        <f aca="false">IF(AND(OR($AS121="Int PU",$AS121="Int PD"),OR(AND($AZ121&lt;&gt;"",$AZ121&lt;&gt;"0"),AND($BA121&lt;&gt;"",$BA121&lt;&gt;"0"))),"INVALID",IF(OR($AQ121=$C121,$AS121="Int PD"),"PULL_DOWN",IF(OR($AS121="Int PU",AND($AE121="YES",OR($AZ121="",$AZ121="0"),OR($BA121="",$BA121="0"),OR($AR121="Input",$AR121="Bidirectional"))),"PULL_UP","NORMAL")))</f>
        <v>PULL_DOWN</v>
      </c>
      <c r="AG121" s="98" t="e">
        <f aca="false">IF($AU121="Input", "TRISTATE", IF($AV121="Z","TRISTATE",IF($AT121=$F121,"TRISTATE","NORMAL")))</f>
        <v>#VALUE!</v>
      </c>
      <c r="AH121" s="98" t="e">
        <f aca="false">IF(OR($AT121=$F121,$AU121="Output"),"DISABLE","ENABLE")</f>
        <v>#VALUE!</v>
      </c>
      <c r="AI121" s="112" t="e">
        <f aca="false">IF($AT121&lt;&gt;$G121,"N/A",IF($AV121="Drive 1", "1", IF($AV121="Drive 0", "0", "")))</f>
        <v>#VALUE!</v>
      </c>
      <c r="AJ121" s="99" t="b">
        <f aca="false">TRUE()</f>
        <v>1</v>
      </c>
      <c r="AK121" s="99" t="b">
        <f aca="false">TRUE()</f>
        <v>1</v>
      </c>
      <c r="AL121" s="99" t="b">
        <f aca="false">TRUE()</f>
        <v>1</v>
      </c>
      <c r="AM121" s="99" t="b">
        <f aca="false">TRUE()</f>
        <v>1</v>
      </c>
      <c r="AN121" s="99" t="b">
        <f aca="false">TRUE()</f>
        <v>1</v>
      </c>
      <c r="AO121" s="99" t="b">
        <f aca="false">TRUE()</f>
        <v>1</v>
      </c>
      <c r="AP121" s="100" t="str">
        <f aca="false">IF(AND($AJ121:$AO121), "VALID", "INVALID")</f>
        <v>VALID</v>
      </c>
      <c r="AQ121" s="101" t="s">
        <v>363</v>
      </c>
      <c r="AR121" s="102" t="s">
        <v>79</v>
      </c>
      <c r="AS121" s="103"/>
      <c r="AT121" s="104"/>
      <c r="AU121" s="104"/>
      <c r="AV121" s="104"/>
      <c r="AW121" s="104"/>
      <c r="AX121" s="103" t="s">
        <v>85</v>
      </c>
      <c r="AY121" s="104"/>
      <c r="AZ121" s="103"/>
      <c r="BA121" s="103"/>
      <c r="BB121" s="105"/>
      <c r="BC121" s="104"/>
      <c r="BD121" s="106"/>
      <c r="BE121" s="111"/>
      <c r="BF121" s="108" t="e">
        <f aca="false">VLOOKUP($A121,#REF!, 34, FALSE())</f>
        <v>#VALUE!</v>
      </c>
      <c r="BG121" s="108" t="e">
        <f aca="false">VLOOKUP($A121,#REF!, 22, FALSE())</f>
        <v>#VALUE!</v>
      </c>
      <c r="BH121" s="109"/>
    </row>
    <row r="122" customFormat="false" ht="12.75" hidden="false" customHeight="true" outlineLevel="0" collapsed="false">
      <c r="A122" s="86" t="s">
        <v>364</v>
      </c>
      <c r="B122" s="86" t="e">
        <f aca="false">VLOOKUP($A122,#REF!, 34, FALSE())</f>
        <v>#VALUE!</v>
      </c>
      <c r="C122" s="87" t="str">
        <f aca="false">CONCATENATE("unused_",A122)</f>
        <v>unused_SOC_GPIO53</v>
      </c>
      <c r="D122" s="88" t="e">
        <f aca="false">IF(LEN(VLOOKUP($A122,#REF!,8,FALSE())),LEFT(VLOOKUP($A122,#REF!,8,FALSE()),LEN(VLOOKUP($A122,#REF!,8,FALSE()))-2),"")</f>
        <v>#VALUE!</v>
      </c>
      <c r="E122" s="89" t="e">
        <f aca="false">IF(LEN(VLOOKUP($A122,#REF!,4,FALSE())),IF(INDEX(#REF!,MATCH($A122,#REF!,0),1),LEFT(VLOOKUP($A122,#REF!,4,FALSE()),LEN(VLOOKUP($A122,#REF!,4,FALSE()))-2),CONCATENATE(LEFT(VLOOKUP($A122,#REF!,4,FALSE()),LEN(VLOOKUP($A122,#REF!,4,FALSE()))-2),"*")),"")</f>
        <v>#VALUE!</v>
      </c>
      <c r="F122" s="90" t="e">
        <f aca="false">IF(LEN(VLOOKUP($A122,#REF!,5,FALSE())),IF(INDEX(#REF!,MATCH($A122,#REF!,0),2),LEFT(VLOOKUP($A122,#REF!,5,FALSE()),LEN(VLOOKUP($A122,#REF!,5,FALSE()))-2),CONCATENATE(LEFT(VLOOKUP($A122,#REF!,5,FALSE()),LEN(VLOOKUP($A122,#REF!,5,FALSE()))-2),"*")),"")</f>
        <v>#VALUE!</v>
      </c>
      <c r="G122" s="90" t="e">
        <f aca="false">IF(LEN(VLOOKUP($A122,#REF!,6,FALSE())),IF(INDEX(#REF!,MATCH($A122,#REF!,0),3),LEFT(VLOOKUP($A122,#REF!,6,FALSE()),LEN(VLOOKUP($A122,#REF!,6,FALSE()))-2),CONCATENATE(LEFT(VLOOKUP($A122,#REF!,6,FALSE()),LEN(VLOOKUP($A122,#REF!,6,FALSE()))-2),"*")),"")</f>
        <v>#VALUE!</v>
      </c>
      <c r="H122" s="91" t="e">
        <f aca="false">IF(LEN(VLOOKUP($A122,#REF!,7,FALSE())),IF(INDEX(#REF!,MATCH($A122,#REF!,0),4),LEFT(VLOOKUP($A122,#REF!,7,FALSE()),LEN(VLOOKUP($A122,#REF!,7,FALSE()))-2),CONCATENATE(LEFT(VLOOKUP($A122,#REF!,7,FALSE()),LEN(VLOOKUP($A122,#REF!,7,FALSE()))-2),"*")),"")</f>
        <v>#VALUE!</v>
      </c>
      <c r="I122" s="92" t="e">
        <f aca="false">IF(LEN(VLOOKUP($A122,#REF!,8,FALSE())),UPPER(RIGHT(VLOOKUP($A122,#REF!,8,FALSE()), 1)),"")</f>
        <v>#VALUE!</v>
      </c>
      <c r="J122" s="90" t="e">
        <f aca="false">IF(LEN(VLOOKUP($A122,#REF!,4,FALSE())),UPPER(RIGHT(VLOOKUP($A122,#REF!,4,FALSE()), 1)),"")</f>
        <v>#VALUE!</v>
      </c>
      <c r="K122" s="90" t="e">
        <f aca="false">IF(LEN(VLOOKUP($A122,#REF!,5,FALSE())),UPPER(RIGHT(VLOOKUP($A122,#REF!,5,FALSE()), 1)),"")</f>
        <v>#VALUE!</v>
      </c>
      <c r="L122" s="90" t="e">
        <f aca="false">IF(LEN(VLOOKUP($A122,#REF!,6,FALSE())),UPPER(RIGHT(VLOOKUP($A122,#REF!,6,FALSE()), 1)),"")</f>
        <v>#VALUE!</v>
      </c>
      <c r="M122" s="91" t="e">
        <f aca="false">IF(LEN(VLOOKUP($A122,#REF!,7,FALSE())),UPPER(RIGHT(VLOOKUP($A122,#REF!,7,FALSE()), 1)),"")</f>
        <v>#VALUE!</v>
      </c>
      <c r="N122" s="86" t="s">
        <v>361</v>
      </c>
      <c r="O122" s="86" t="s">
        <v>83</v>
      </c>
      <c r="P122" s="86" t="s">
        <v>362</v>
      </c>
      <c r="Q122" s="86" t="s">
        <v>105</v>
      </c>
      <c r="R122" s="86" t="s">
        <v>83</v>
      </c>
      <c r="S122" s="100" t="e">
        <f aca="false">HLOOKUP("Device Tree Pin Name",#REF!,MATCH($A122,#REF!,0),FALSE())</f>
        <v>#VALUE!</v>
      </c>
      <c r="T122" s="95" t="e">
        <f aca="false">HLOOKUP("power rail",#REF!,MATCH($A122,#REF!,0),FALSE())</f>
        <v>#VALUE!</v>
      </c>
      <c r="U122" s="96" t="e">
        <f aca="false">HLOOKUP("Wake Capable",#REF!,MATCH($A122,#REF!,0),FALSE())</f>
        <v>#VALUE!</v>
      </c>
      <c r="V122" s="96" t="e">
        <f aca="false">HLOOKUP("Strap",#REF!,MATCH($A122,#REF!,0),FALSE())</f>
        <v>#VALUE!</v>
      </c>
      <c r="W122" s="96" t="e">
        <f aca="false">HLOOKUP("GTE",#REF!,MATCH($A122,#REF!,0),FALSE())</f>
        <v>#VALUE!</v>
      </c>
      <c r="X122" s="96" t="e">
        <f aca="false">HLOOKUP("DPD_Control",#REF!,MATCH($A122,#REF!,0),FALSE())</f>
        <v>#VALUE!</v>
      </c>
      <c r="Y122" s="96" t="e">
        <f aca="false">HLOOKUP("DPD_Group",#REF!,MATCH($A122,#REF!,0),FALSE())</f>
        <v>#VALUE!</v>
      </c>
      <c r="Z122" s="95" t="e">
        <f aca="false">HLOOKUP("Pad Category",#REF!,MATCH($A122,#REF!,0),FALSE())</f>
        <v>#VALUE!</v>
      </c>
      <c r="AA122" s="95" t="e">
        <f aca="false">HLOOKUP("Pad type",#REF!,MATCH($A122,#REF!,0),FALSE())</f>
        <v>#VALUE!</v>
      </c>
      <c r="AB122" s="95" t="e">
        <f aca="false">HLOOKUP("Pull Strength",#REF!,MATCH($A122,#REF!,0),FALSE())</f>
        <v>#VALUE!</v>
      </c>
      <c r="AC122" s="95" t="e">
        <f aca="false">HLOOKUP("POR Pin State",#REF!,MATCH($A122,#REF!,0),FALSE())</f>
        <v>#VALUE!</v>
      </c>
      <c r="AD122" s="95" t="str">
        <f aca="false">IF(OR($AQ122="",$AQ122=$C122),$R122,IF($AQ122=$D122,SUBSTITUTE(SUBSTITUTE($AQ122,"GPIO3_","GPIO_"),".0",""),IF($AQ122=$E122,$N122,IF($AQ122=$F122,$O122,IF($AQ122=$G122,$P122,IF($AQ122=$H122,$Q122,"INVALID"))))))</f>
        <v>RSVD1</v>
      </c>
      <c r="AE122" s="97"/>
      <c r="AF122" s="98" t="str">
        <f aca="false">IF(AND(OR($AS122="Int PU",$AS122="Int PD"),OR(AND($AZ122&lt;&gt;"",$AZ122&lt;&gt;"0"),AND($BA122&lt;&gt;"",$BA122&lt;&gt;"0"))),"INVALID",IF(OR($AQ122=$C122,$AS122="Int PD"),"PULL_DOWN",IF(OR($AS122="Int PU",AND($AE122="YES",OR($AZ122="",$AZ122="0"),OR($BA122="",$BA122="0"),OR($AR122="Input",$AR122="Bidirectional"))),"PULL_UP","NORMAL")))</f>
        <v>PULL_DOWN</v>
      </c>
      <c r="AG122" s="98" t="e">
        <f aca="false">IF($AU122="Input", "TRISTATE", IF($AV122="Z","TRISTATE",IF($AT122=$F122,"TRISTATE","NORMAL")))</f>
        <v>#VALUE!</v>
      </c>
      <c r="AH122" s="98" t="e">
        <f aca="false">IF(OR($AT122=$F122,$AU122="Output"),"DISABLE","ENABLE")</f>
        <v>#VALUE!</v>
      </c>
      <c r="AI122" s="112" t="e">
        <f aca="false">IF($AT122&lt;&gt;$G122,"N/A",IF($AV122="Drive 1", "1", IF($AV122="Drive 0", "0", "")))</f>
        <v>#VALUE!</v>
      </c>
      <c r="AJ122" s="99" t="b">
        <f aca="false">TRUE()</f>
        <v>1</v>
      </c>
      <c r="AK122" s="99" t="b">
        <f aca="false">TRUE()</f>
        <v>1</v>
      </c>
      <c r="AL122" s="99" t="b">
        <f aca="false">TRUE()</f>
        <v>1</v>
      </c>
      <c r="AM122" s="99" t="b">
        <f aca="false">TRUE()</f>
        <v>1</v>
      </c>
      <c r="AN122" s="99" t="b">
        <f aca="false">TRUE()</f>
        <v>1</v>
      </c>
      <c r="AO122" s="99" t="b">
        <f aca="false">TRUE()</f>
        <v>1</v>
      </c>
      <c r="AP122" s="100" t="str">
        <f aca="false">IF(AND($AJ122:$AO122), "VALID", "INVALID")</f>
        <v>VALID</v>
      </c>
      <c r="AQ122" s="101" t="s">
        <v>365</v>
      </c>
      <c r="AR122" s="102" t="s">
        <v>79</v>
      </c>
      <c r="AS122" s="103"/>
      <c r="AT122" s="103" t="s">
        <v>89</v>
      </c>
      <c r="AU122" s="104"/>
      <c r="AV122" s="104"/>
      <c r="AW122" s="104"/>
      <c r="AX122" s="103" t="s">
        <v>85</v>
      </c>
      <c r="AY122" s="104"/>
      <c r="AZ122" s="103"/>
      <c r="BA122" s="103"/>
      <c r="BB122" s="105"/>
      <c r="BC122" s="104"/>
      <c r="BD122" s="106"/>
      <c r="BE122" s="16" t="s">
        <v>3</v>
      </c>
      <c r="BF122" s="108" t="e">
        <f aca="false">VLOOKUP($A122,#REF!, 34, FALSE())</f>
        <v>#VALUE!</v>
      </c>
      <c r="BG122" s="108" t="e">
        <f aca="false">VLOOKUP($A122,#REF!, 22, FALSE())</f>
        <v>#VALUE!</v>
      </c>
      <c r="BH122" s="109"/>
    </row>
    <row r="123" customFormat="false" ht="12.75" hidden="false" customHeight="true" outlineLevel="0" collapsed="false">
      <c r="A123" s="86" t="s">
        <v>366</v>
      </c>
      <c r="B123" s="86" t="e">
        <f aca="false">VLOOKUP($A123,#REF!, 34, FALSE())</f>
        <v>#VALUE!</v>
      </c>
      <c r="C123" s="87" t="str">
        <f aca="false">CONCATENATE("unused_",A123)</f>
        <v>unused_SOC_GPIO38</v>
      </c>
      <c r="D123" s="88" t="e">
        <f aca="false">IF(LEN(VLOOKUP($A123,#REF!,8,FALSE())),LEFT(VLOOKUP($A123,#REF!,8,FALSE()),LEN(VLOOKUP($A123,#REF!,8,FALSE()))-2),"")</f>
        <v>#VALUE!</v>
      </c>
      <c r="E123" s="89" t="e">
        <f aca="false">IF(LEN(VLOOKUP($A123,#REF!,4,FALSE())),IF(INDEX(#REF!,MATCH($A123,#REF!,0),1),LEFT(VLOOKUP($A123,#REF!,4,FALSE()),LEN(VLOOKUP($A123,#REF!,4,FALSE()))-2),CONCATENATE(LEFT(VLOOKUP($A123,#REF!,4,FALSE()),LEN(VLOOKUP($A123,#REF!,4,FALSE()))-2),"*")),"")</f>
        <v>#VALUE!</v>
      </c>
      <c r="F123" s="90" t="e">
        <f aca="false">IF(LEN(VLOOKUP($A123,#REF!,5,FALSE())),IF(INDEX(#REF!,MATCH($A123,#REF!,0),2),LEFT(VLOOKUP($A123,#REF!,5,FALSE()),LEN(VLOOKUP($A123,#REF!,5,FALSE()))-2),CONCATENATE(LEFT(VLOOKUP($A123,#REF!,5,FALSE()),LEN(VLOOKUP($A123,#REF!,5,FALSE()))-2),"*")),"")</f>
        <v>#VALUE!</v>
      </c>
      <c r="G123" s="90" t="e">
        <f aca="false">IF(LEN(VLOOKUP($A123,#REF!,6,FALSE())),IF(INDEX(#REF!,MATCH($A123,#REF!,0),3),LEFT(VLOOKUP($A123,#REF!,6,FALSE()),LEN(VLOOKUP($A123,#REF!,6,FALSE()))-2),CONCATENATE(LEFT(VLOOKUP($A123,#REF!,6,FALSE()),LEN(VLOOKUP($A123,#REF!,6,FALSE()))-2),"*")),"")</f>
        <v>#VALUE!</v>
      </c>
      <c r="H123" s="91" t="e">
        <f aca="false">IF(LEN(VLOOKUP($A123,#REF!,7,FALSE())),IF(INDEX(#REF!,MATCH($A123,#REF!,0),4),LEFT(VLOOKUP($A123,#REF!,7,FALSE()),LEN(VLOOKUP($A123,#REF!,7,FALSE()))-2),CONCATENATE(LEFT(VLOOKUP($A123,#REF!,7,FALSE()),LEN(VLOOKUP($A123,#REF!,7,FALSE()))-2),"*")),"")</f>
        <v>#VALUE!</v>
      </c>
      <c r="I123" s="92" t="e">
        <f aca="false">IF(LEN(VLOOKUP($A123,#REF!,8,FALSE())),UPPER(RIGHT(VLOOKUP($A123,#REF!,8,FALSE()), 1)),"")</f>
        <v>#VALUE!</v>
      </c>
      <c r="J123" s="90" t="e">
        <f aca="false">IF(LEN(VLOOKUP($A123,#REF!,4,FALSE())),UPPER(RIGHT(VLOOKUP($A123,#REF!,4,FALSE()), 1)),"")</f>
        <v>#VALUE!</v>
      </c>
      <c r="K123" s="90" t="e">
        <f aca="false">IF(LEN(VLOOKUP($A123,#REF!,5,FALSE())),UPPER(RIGHT(VLOOKUP($A123,#REF!,5,FALSE()), 1)),"")</f>
        <v>#VALUE!</v>
      </c>
      <c r="L123" s="90" t="e">
        <f aca="false">IF(LEN(VLOOKUP($A123,#REF!,6,FALSE())),UPPER(RIGHT(VLOOKUP($A123,#REF!,6,FALSE()), 1)),"")</f>
        <v>#VALUE!</v>
      </c>
      <c r="M123" s="91" t="e">
        <f aca="false">IF(LEN(VLOOKUP($A123,#REF!,7,FALSE())),UPPER(RIGHT(VLOOKUP($A123,#REF!,7,FALSE()), 1)),"")</f>
        <v>#VALUE!</v>
      </c>
      <c r="N123" s="86" t="s">
        <v>367</v>
      </c>
      <c r="O123" s="86" t="s">
        <v>83</v>
      </c>
      <c r="P123" s="86" t="s">
        <v>104</v>
      </c>
      <c r="Q123" s="86" t="s">
        <v>105</v>
      </c>
      <c r="R123" s="86" t="s">
        <v>83</v>
      </c>
      <c r="S123" s="100" t="e">
        <f aca="false">HLOOKUP("Device Tree Pin Name",#REF!,MATCH($A123,#REF!,0),FALSE())</f>
        <v>#VALUE!</v>
      </c>
      <c r="T123" s="95" t="e">
        <f aca="false">HLOOKUP("power rail",#REF!,MATCH($A123,#REF!,0),FALSE())</f>
        <v>#VALUE!</v>
      </c>
      <c r="U123" s="96" t="e">
        <f aca="false">HLOOKUP("Wake Capable",#REF!,MATCH($A123,#REF!,0),FALSE())</f>
        <v>#VALUE!</v>
      </c>
      <c r="V123" s="96" t="e">
        <f aca="false">HLOOKUP("Strap",#REF!,MATCH($A123,#REF!,0),FALSE())</f>
        <v>#VALUE!</v>
      </c>
      <c r="W123" s="96" t="e">
        <f aca="false">HLOOKUP("GTE",#REF!,MATCH($A123,#REF!,0),FALSE())</f>
        <v>#VALUE!</v>
      </c>
      <c r="X123" s="96" t="e">
        <f aca="false">HLOOKUP("DPD_Control",#REF!,MATCH($A123,#REF!,0),FALSE())</f>
        <v>#VALUE!</v>
      </c>
      <c r="Y123" s="96" t="e">
        <f aca="false">HLOOKUP("DPD_Group",#REF!,MATCH($A123,#REF!,0),FALSE())</f>
        <v>#VALUE!</v>
      </c>
      <c r="Z123" s="95" t="e">
        <f aca="false">HLOOKUP("Pad Category",#REF!,MATCH($A123,#REF!,0),FALSE())</f>
        <v>#VALUE!</v>
      </c>
      <c r="AA123" s="95" t="e">
        <f aca="false">HLOOKUP("Pad type",#REF!,MATCH($A123,#REF!,0),FALSE())</f>
        <v>#VALUE!</v>
      </c>
      <c r="AB123" s="95" t="e">
        <f aca="false">HLOOKUP("Pull Strength",#REF!,MATCH($A123,#REF!,0),FALSE())</f>
        <v>#VALUE!</v>
      </c>
      <c r="AC123" s="95" t="e">
        <f aca="false">HLOOKUP("POR Pin State",#REF!,MATCH($A123,#REF!,0),FALSE())</f>
        <v>#VALUE!</v>
      </c>
      <c r="AD123" s="95" t="str">
        <f aca="false">IF(OR($AQ123="",$AQ123=$C123),$R123,IF($AQ123=$D123,SUBSTITUTE(SUBSTITUTE($AQ123,"GPIO3_","GPIO_"),".0",""),IF($AQ123=$E123,$N123,IF($AQ123=$F123,$O123,IF($AQ123=$G123,$P123,IF($AQ123=$H123,$Q123,"INVALID"))))))</f>
        <v>RSVD1</v>
      </c>
      <c r="AE123" s="97"/>
      <c r="AF123" s="98" t="str">
        <f aca="false">IF(AND(OR($AS123="Int PU",$AS123="Int PD"),OR(AND($AZ123&lt;&gt;"",$AZ123&lt;&gt;"0"),AND($BA123&lt;&gt;"",$BA123&lt;&gt;"0"))),"INVALID",IF(OR($AQ123=$C123,$AS123="Int PD"),"PULL_DOWN",IF(OR($AS123="Int PU",AND($AE123="YES",OR($AZ123="",$AZ123="0"),OR($BA123="",$BA123="0"),OR($AR123="Input",$AR123="Bidirectional"))),"PULL_UP","NORMAL")))</f>
        <v>PULL_DOWN</v>
      </c>
      <c r="AG123" s="98" t="e">
        <f aca="false">IF($AU123="Input", "TRISTATE", IF($AV123="Z","TRISTATE",IF($AT123=$F123,"TRISTATE","NORMAL")))</f>
        <v>#VALUE!</v>
      </c>
      <c r="AH123" s="98" t="e">
        <f aca="false">IF(OR($AT123=$F123,$AU123="Output"),"DISABLE","ENABLE")</f>
        <v>#VALUE!</v>
      </c>
      <c r="AI123" s="112" t="e">
        <f aca="false">IF($AT123&lt;&gt;$G123,"N/A",IF($AV123="Drive 1", "1", IF($AV123="Drive 0", "0", "")))</f>
        <v>#VALUE!</v>
      </c>
      <c r="AJ123" s="99" t="b">
        <f aca="false">TRUE()</f>
        <v>1</v>
      </c>
      <c r="AK123" s="99" t="b">
        <f aca="false">TRUE()</f>
        <v>1</v>
      </c>
      <c r="AL123" s="99" t="b">
        <f aca="false">TRUE()</f>
        <v>1</v>
      </c>
      <c r="AM123" s="99" t="b">
        <f aca="false">TRUE()</f>
        <v>1</v>
      </c>
      <c r="AN123" s="99" t="b">
        <f aca="false">TRUE()</f>
        <v>1</v>
      </c>
      <c r="AO123" s="99" t="b">
        <f aca="false">TRUE()</f>
        <v>1</v>
      </c>
      <c r="AP123" s="100" t="str">
        <f aca="false">IF(AND($AJ123:$AO123), "VALID", "INVALID")</f>
        <v>VALID</v>
      </c>
      <c r="AQ123" s="101" t="s">
        <v>368</v>
      </c>
      <c r="AR123" s="102" t="s">
        <v>79</v>
      </c>
      <c r="AS123" s="103"/>
      <c r="AT123" s="103" t="s">
        <v>89</v>
      </c>
      <c r="AU123" s="104"/>
      <c r="AV123" s="104"/>
      <c r="AW123" s="104"/>
      <c r="AX123" s="103" t="s">
        <v>85</v>
      </c>
      <c r="AY123" s="104"/>
      <c r="AZ123" s="103"/>
      <c r="BA123" s="103"/>
      <c r="BB123" s="105"/>
      <c r="BC123" s="104"/>
      <c r="BD123" s="106"/>
      <c r="BE123" s="111"/>
      <c r="BF123" s="108" t="e">
        <f aca="false">VLOOKUP($A123,#REF!, 34, FALSE())</f>
        <v>#VALUE!</v>
      </c>
      <c r="BG123" s="108" t="e">
        <f aca="false">VLOOKUP($A123,#REF!, 22, FALSE())</f>
        <v>#VALUE!</v>
      </c>
      <c r="BH123" s="109"/>
    </row>
    <row r="124" customFormat="false" ht="12.75" hidden="false" customHeight="true" outlineLevel="0" collapsed="false">
      <c r="A124" s="86" t="s">
        <v>369</v>
      </c>
      <c r="B124" s="86" t="e">
        <f aca="false">VLOOKUP($A124,#REF!, 34, FALSE())</f>
        <v>#VALUE!</v>
      </c>
      <c r="C124" s="87" t="str">
        <f aca="false">CONCATENATE("unused_",A124)</f>
        <v>unused_SOC_GPIO39</v>
      </c>
      <c r="D124" s="88" t="e">
        <f aca="false">IF(LEN(VLOOKUP($A124,#REF!,8,FALSE())),LEFT(VLOOKUP($A124,#REF!,8,FALSE()),LEN(VLOOKUP($A124,#REF!,8,FALSE()))-2),"")</f>
        <v>#VALUE!</v>
      </c>
      <c r="E124" s="89" t="e">
        <f aca="false">IF(LEN(VLOOKUP($A124,#REF!,4,FALSE())),IF(INDEX(#REF!,MATCH($A124,#REF!,0),1),LEFT(VLOOKUP($A124,#REF!,4,FALSE()),LEN(VLOOKUP($A124,#REF!,4,FALSE()))-2),CONCATENATE(LEFT(VLOOKUP($A124,#REF!,4,FALSE()),LEN(VLOOKUP($A124,#REF!,4,FALSE()))-2),"*")),"")</f>
        <v>#VALUE!</v>
      </c>
      <c r="F124" s="90" t="e">
        <f aca="false">IF(LEN(VLOOKUP($A124,#REF!,5,FALSE())),IF(INDEX(#REF!,MATCH($A124,#REF!,0),2),LEFT(VLOOKUP($A124,#REF!,5,FALSE()),LEN(VLOOKUP($A124,#REF!,5,FALSE()))-2),CONCATENATE(LEFT(VLOOKUP($A124,#REF!,5,FALSE()),LEN(VLOOKUP($A124,#REF!,5,FALSE()))-2),"*")),"")</f>
        <v>#VALUE!</v>
      </c>
      <c r="G124" s="90" t="e">
        <f aca="false">IF(LEN(VLOOKUP($A124,#REF!,6,FALSE())),IF(INDEX(#REF!,MATCH($A124,#REF!,0),3),LEFT(VLOOKUP($A124,#REF!,6,FALSE()),LEN(VLOOKUP($A124,#REF!,6,FALSE()))-2),CONCATENATE(LEFT(VLOOKUP($A124,#REF!,6,FALSE()),LEN(VLOOKUP($A124,#REF!,6,FALSE()))-2),"*")),"")</f>
        <v>#VALUE!</v>
      </c>
      <c r="H124" s="91" t="e">
        <f aca="false">IF(LEN(VLOOKUP($A124,#REF!,7,FALSE())),IF(INDEX(#REF!,MATCH($A124,#REF!,0),4),LEFT(VLOOKUP($A124,#REF!,7,FALSE()),LEN(VLOOKUP($A124,#REF!,7,FALSE()))-2),CONCATENATE(LEFT(VLOOKUP($A124,#REF!,7,FALSE()),LEN(VLOOKUP($A124,#REF!,7,FALSE()))-2),"*")),"")</f>
        <v>#VALUE!</v>
      </c>
      <c r="I124" s="92" t="e">
        <f aca="false">IF(LEN(VLOOKUP($A124,#REF!,8,FALSE())),UPPER(RIGHT(VLOOKUP($A124,#REF!,8,FALSE()), 1)),"")</f>
        <v>#VALUE!</v>
      </c>
      <c r="J124" s="90" t="e">
        <f aca="false">IF(LEN(VLOOKUP($A124,#REF!,4,FALSE())),UPPER(RIGHT(VLOOKUP($A124,#REF!,4,FALSE()), 1)),"")</f>
        <v>#VALUE!</v>
      </c>
      <c r="K124" s="90" t="e">
        <f aca="false">IF(LEN(VLOOKUP($A124,#REF!,5,FALSE())),UPPER(RIGHT(VLOOKUP($A124,#REF!,5,FALSE()), 1)),"")</f>
        <v>#VALUE!</v>
      </c>
      <c r="L124" s="90" t="e">
        <f aca="false">IF(LEN(VLOOKUP($A124,#REF!,6,FALSE())),UPPER(RIGHT(VLOOKUP($A124,#REF!,6,FALSE()), 1)),"")</f>
        <v>#VALUE!</v>
      </c>
      <c r="M124" s="91" t="e">
        <f aca="false">IF(LEN(VLOOKUP($A124,#REF!,7,FALSE())),UPPER(RIGHT(VLOOKUP($A124,#REF!,7,FALSE()), 1)),"")</f>
        <v>#VALUE!</v>
      </c>
      <c r="N124" s="86" t="s">
        <v>132</v>
      </c>
      <c r="O124" s="86" t="s">
        <v>83</v>
      </c>
      <c r="P124" s="86" t="s">
        <v>104</v>
      </c>
      <c r="Q124" s="86" t="s">
        <v>105</v>
      </c>
      <c r="R124" s="86" t="s">
        <v>83</v>
      </c>
      <c r="S124" s="100" t="e">
        <f aca="false">HLOOKUP("Device Tree Pin Name",#REF!,MATCH($A124,#REF!,0),FALSE())</f>
        <v>#VALUE!</v>
      </c>
      <c r="T124" s="95" t="e">
        <f aca="false">HLOOKUP("power rail",#REF!,MATCH($A124,#REF!,0),FALSE())</f>
        <v>#VALUE!</v>
      </c>
      <c r="U124" s="96" t="e">
        <f aca="false">HLOOKUP("Wake Capable",#REF!,MATCH($A124,#REF!,0),FALSE())</f>
        <v>#VALUE!</v>
      </c>
      <c r="V124" s="96" t="e">
        <f aca="false">HLOOKUP("Strap",#REF!,MATCH($A124,#REF!,0),FALSE())</f>
        <v>#VALUE!</v>
      </c>
      <c r="W124" s="96" t="e">
        <f aca="false">HLOOKUP("GTE",#REF!,MATCH($A124,#REF!,0),FALSE())</f>
        <v>#VALUE!</v>
      </c>
      <c r="X124" s="96" t="e">
        <f aca="false">HLOOKUP("DPD_Control",#REF!,MATCH($A124,#REF!,0),FALSE())</f>
        <v>#VALUE!</v>
      </c>
      <c r="Y124" s="96" t="e">
        <f aca="false">HLOOKUP("DPD_Group",#REF!,MATCH($A124,#REF!,0),FALSE())</f>
        <v>#VALUE!</v>
      </c>
      <c r="Z124" s="95" t="e">
        <f aca="false">HLOOKUP("Pad Category",#REF!,MATCH($A124,#REF!,0),FALSE())</f>
        <v>#VALUE!</v>
      </c>
      <c r="AA124" s="100" t="e">
        <f aca="false">HLOOKUP("Pad type",#REF!,MATCH($A124,#REF!,0),FALSE())</f>
        <v>#VALUE!</v>
      </c>
      <c r="AB124" s="95" t="e">
        <f aca="false">HLOOKUP("Pull Strength",#REF!,MATCH($A124,#REF!,0),FALSE())</f>
        <v>#VALUE!</v>
      </c>
      <c r="AC124" s="95" t="e">
        <f aca="false">HLOOKUP("POR Pin State",#REF!,MATCH($A124,#REF!,0),FALSE())</f>
        <v>#VALUE!</v>
      </c>
      <c r="AD124" s="95" t="str">
        <f aca="false">IF(OR($AQ124="",$AQ124=$C124),$R124,IF($AQ124=$D124,SUBSTITUTE(SUBSTITUTE($AQ124,"GPIO3_","GPIO_"),".0",""),IF($AQ124=$E124,$N124,IF($AQ124=$F124,$O124,IF($AQ124=$G124,$P124,IF($AQ124=$H124,$Q124,"INVALID"))))))</f>
        <v>RSVD1</v>
      </c>
      <c r="AE124" s="97"/>
      <c r="AF124" s="98" t="str">
        <f aca="false">IF(AND(OR($AS124="Int PU",$AS124="Int PD"),OR(AND($AZ124&lt;&gt;"",$AZ124&lt;&gt;"0"),AND($BA124&lt;&gt;"",$BA124&lt;&gt;"0"))),"INVALID",IF(OR($AQ124=$C124,$AS124="Int PD"),"PULL_DOWN",IF(OR($AS124="Int PU",AND($AE124="YES",OR($AZ124="",$AZ124="0"),OR($BA124="",$BA124="0"),OR($AR124="Input",$AR124="Bidirectional"))),"PULL_UP","NORMAL")))</f>
        <v>PULL_DOWN</v>
      </c>
      <c r="AG124" s="98" t="e">
        <f aca="false">IF($AU124="Input", "TRISTATE", IF($AV124="Z","TRISTATE",IF($AT124=$F124,"TRISTATE","NORMAL")))</f>
        <v>#VALUE!</v>
      </c>
      <c r="AH124" s="98" t="e">
        <f aca="false">IF(OR($AT124=$F124,$AU124="Output"),"DISABLE","ENABLE")</f>
        <v>#VALUE!</v>
      </c>
      <c r="AI124" s="112" t="e">
        <f aca="false">IF($AT124&lt;&gt;$G124,"N/A",IF($AV124="Drive 1", "1", IF($AV124="Drive 0", "0", "")))</f>
        <v>#VALUE!</v>
      </c>
      <c r="AJ124" s="99" t="b">
        <f aca="false">TRUE()</f>
        <v>1</v>
      </c>
      <c r="AK124" s="99" t="b">
        <f aca="false">TRUE()</f>
        <v>1</v>
      </c>
      <c r="AL124" s="99" t="b">
        <f aca="false">TRUE()</f>
        <v>1</v>
      </c>
      <c r="AM124" s="99" t="b">
        <f aca="false">TRUE()</f>
        <v>1</v>
      </c>
      <c r="AN124" s="99" t="b">
        <f aca="false">TRUE()</f>
        <v>1</v>
      </c>
      <c r="AO124" s="99" t="b">
        <f aca="false">TRUE()</f>
        <v>1</v>
      </c>
      <c r="AP124" s="100" t="str">
        <f aca="false">IF(AND($AJ124:$AO124), "VALID", "INVALID")</f>
        <v>VALID</v>
      </c>
      <c r="AQ124" s="101" t="s">
        <v>370</v>
      </c>
      <c r="AR124" s="102" t="s">
        <v>79</v>
      </c>
      <c r="AS124" s="103"/>
      <c r="AT124" s="104"/>
      <c r="AU124" s="104"/>
      <c r="AV124" s="104"/>
      <c r="AW124" s="104"/>
      <c r="AX124" s="103" t="s">
        <v>85</v>
      </c>
      <c r="AY124" s="104"/>
      <c r="AZ124" s="103"/>
      <c r="BA124" s="103"/>
      <c r="BB124" s="105"/>
      <c r="BC124" s="104"/>
      <c r="BD124" s="106"/>
      <c r="BE124" s="111"/>
      <c r="BF124" s="108" t="e">
        <f aca="false">VLOOKUP($A124,#REF!, 34, FALSE())</f>
        <v>#VALUE!</v>
      </c>
      <c r="BG124" s="108" t="e">
        <f aca="false">VLOOKUP($A124,#REF!, 22, FALSE())</f>
        <v>#VALUE!</v>
      </c>
      <c r="BH124" s="109"/>
    </row>
    <row r="125" customFormat="false" ht="12.75" hidden="false" customHeight="true" outlineLevel="0" collapsed="false">
      <c r="A125" s="86" t="s">
        <v>371</v>
      </c>
      <c r="B125" s="86" t="e">
        <f aca="false">VLOOKUP($A125,#REF!, 34, FALSE())</f>
        <v>#VALUE!</v>
      </c>
      <c r="C125" s="87" t="str">
        <f aca="false">CONCATENATE("unused_",A125)</f>
        <v>unused_SOC_GPIO40</v>
      </c>
      <c r="D125" s="88" t="e">
        <f aca="false">IF(LEN(VLOOKUP($A125,#REF!,8,FALSE())),LEFT(VLOOKUP($A125,#REF!,8,FALSE()),LEN(VLOOKUP($A125,#REF!,8,FALSE()))-2),"")</f>
        <v>#VALUE!</v>
      </c>
      <c r="E125" s="89" t="e">
        <f aca="false">IF(LEN(VLOOKUP($A125,#REF!,4,FALSE())),IF(INDEX(#REF!,MATCH($A125,#REF!,0),1),LEFT(VLOOKUP($A125,#REF!,4,FALSE()),LEN(VLOOKUP($A125,#REF!,4,FALSE()))-2),CONCATENATE(LEFT(VLOOKUP($A125,#REF!,4,FALSE()),LEN(VLOOKUP($A125,#REF!,4,FALSE()))-2),"*")),"")</f>
        <v>#VALUE!</v>
      </c>
      <c r="F125" s="90" t="e">
        <f aca="false">IF(LEN(VLOOKUP($A125,#REF!,5,FALSE())),IF(INDEX(#REF!,MATCH($A125,#REF!,0),2),LEFT(VLOOKUP($A125,#REF!,5,FALSE()),LEN(VLOOKUP($A125,#REF!,5,FALSE()))-2),CONCATENATE(LEFT(VLOOKUP($A125,#REF!,5,FALSE()),LEN(VLOOKUP($A125,#REF!,5,FALSE()))-2),"*")),"")</f>
        <v>#VALUE!</v>
      </c>
      <c r="G125" s="90" t="e">
        <f aca="false">IF(LEN(VLOOKUP($A125,#REF!,6,FALSE())),IF(INDEX(#REF!,MATCH($A125,#REF!,0),3),LEFT(VLOOKUP($A125,#REF!,6,FALSE()),LEN(VLOOKUP($A125,#REF!,6,FALSE()))-2),CONCATENATE(LEFT(VLOOKUP($A125,#REF!,6,FALSE()),LEN(VLOOKUP($A125,#REF!,6,FALSE()))-2),"*")),"")</f>
        <v>#VALUE!</v>
      </c>
      <c r="H125" s="91" t="e">
        <f aca="false">IF(LEN(VLOOKUP($A125,#REF!,7,FALSE())),IF(INDEX(#REF!,MATCH($A125,#REF!,0),4),LEFT(VLOOKUP($A125,#REF!,7,FALSE()),LEN(VLOOKUP($A125,#REF!,7,FALSE()))-2),CONCATENATE(LEFT(VLOOKUP($A125,#REF!,7,FALSE()),LEN(VLOOKUP($A125,#REF!,7,FALSE()))-2),"*")),"")</f>
        <v>#VALUE!</v>
      </c>
      <c r="I125" s="92" t="e">
        <f aca="false">IF(LEN(VLOOKUP($A125,#REF!,8,FALSE())),UPPER(RIGHT(VLOOKUP($A125,#REF!,8,FALSE()), 1)),"")</f>
        <v>#VALUE!</v>
      </c>
      <c r="J125" s="90" t="e">
        <f aca="false">IF(LEN(VLOOKUP($A125,#REF!,4,FALSE())),UPPER(RIGHT(VLOOKUP($A125,#REF!,4,FALSE()), 1)),"")</f>
        <v>#VALUE!</v>
      </c>
      <c r="K125" s="90" t="e">
        <f aca="false">IF(LEN(VLOOKUP($A125,#REF!,5,FALSE())),UPPER(RIGHT(VLOOKUP($A125,#REF!,5,FALSE()), 1)),"")</f>
        <v>#VALUE!</v>
      </c>
      <c r="L125" s="90" t="e">
        <f aca="false">IF(LEN(VLOOKUP($A125,#REF!,6,FALSE())),UPPER(RIGHT(VLOOKUP($A125,#REF!,6,FALSE()), 1)),"")</f>
        <v>#VALUE!</v>
      </c>
      <c r="M125" s="91" t="e">
        <f aca="false">IF(LEN(VLOOKUP($A125,#REF!,7,FALSE())),UPPER(RIGHT(VLOOKUP($A125,#REF!,7,FALSE()), 1)),"")</f>
        <v>#VALUE!</v>
      </c>
      <c r="N125" s="86" t="s">
        <v>367</v>
      </c>
      <c r="O125" s="86" t="s">
        <v>83</v>
      </c>
      <c r="P125" s="86" t="s">
        <v>104</v>
      </c>
      <c r="Q125" s="86" t="s">
        <v>105</v>
      </c>
      <c r="R125" s="86" t="s">
        <v>83</v>
      </c>
      <c r="S125" s="100" t="e">
        <f aca="false">HLOOKUP("Device Tree Pin Name",#REF!,MATCH($A125,#REF!,0),FALSE())</f>
        <v>#VALUE!</v>
      </c>
      <c r="T125" s="95" t="e">
        <f aca="false">HLOOKUP("power rail",#REF!,MATCH($A125,#REF!,0),FALSE())</f>
        <v>#VALUE!</v>
      </c>
      <c r="U125" s="96" t="e">
        <f aca="false">HLOOKUP("Wake Capable",#REF!,MATCH($A125,#REF!,0),FALSE())</f>
        <v>#VALUE!</v>
      </c>
      <c r="V125" s="96" t="e">
        <f aca="false">HLOOKUP("Strap",#REF!,MATCH($A125,#REF!,0),FALSE())</f>
        <v>#VALUE!</v>
      </c>
      <c r="W125" s="96" t="e">
        <f aca="false">HLOOKUP("GTE",#REF!,MATCH($A125,#REF!,0),FALSE())</f>
        <v>#VALUE!</v>
      </c>
      <c r="X125" s="96" t="e">
        <f aca="false">HLOOKUP("DPD_Control",#REF!,MATCH($A125,#REF!,0),FALSE())</f>
        <v>#VALUE!</v>
      </c>
      <c r="Y125" s="96" t="e">
        <f aca="false">HLOOKUP("DPD_Group",#REF!,MATCH($A125,#REF!,0),FALSE())</f>
        <v>#VALUE!</v>
      </c>
      <c r="Z125" s="95" t="e">
        <f aca="false">HLOOKUP("Pad Category",#REF!,MATCH($A125,#REF!,0),FALSE())</f>
        <v>#VALUE!</v>
      </c>
      <c r="AA125" s="95" t="e">
        <f aca="false">HLOOKUP("Pad type",#REF!,MATCH($A125,#REF!,0),FALSE())</f>
        <v>#VALUE!</v>
      </c>
      <c r="AB125" s="95" t="e">
        <f aca="false">HLOOKUP("Pull Strength",#REF!,MATCH($A125,#REF!,0),FALSE())</f>
        <v>#VALUE!</v>
      </c>
      <c r="AC125" s="95" t="e">
        <f aca="false">HLOOKUP("POR Pin State",#REF!,MATCH($A125,#REF!,0),FALSE())</f>
        <v>#VALUE!</v>
      </c>
      <c r="AD125" s="95" t="str">
        <f aca="false">IF(OR($AQ125="",$AQ125=$C125),$R125,IF($AQ125=$D125,SUBSTITUTE(SUBSTITUTE($AQ125,"GPIO3_","GPIO_"),".0",""),IF($AQ125=$E125,$N125,IF($AQ125=$F125,$O125,IF($AQ125=$G125,$P125,IF($AQ125=$H125,$Q125,"INVALID"))))))</f>
        <v>RSVD1</v>
      </c>
      <c r="AE125" s="97"/>
      <c r="AF125" s="98" t="str">
        <f aca="false">IF(AND(OR($AS125="Int PU",$AS125="Int PD"),OR(AND($AZ125&lt;&gt;"",$AZ125&lt;&gt;"0"),AND($BA125&lt;&gt;"",$BA125&lt;&gt;"0"))),"INVALID",IF(OR($AQ125=$C125,$AS125="Int PD"),"PULL_DOWN",IF(OR($AS125="Int PU",AND($AE125="YES",OR($AZ125="",$AZ125="0"),OR($BA125="",$BA125="0"),OR($AR125="Input",$AR125="Bidirectional"))),"PULL_UP","NORMAL")))</f>
        <v>PULL_DOWN</v>
      </c>
      <c r="AG125" s="98" t="e">
        <f aca="false">IF($AU125="Input", "TRISTATE", IF($AV125="Z","TRISTATE",IF($AT125=$F125,"TRISTATE","NORMAL")))</f>
        <v>#VALUE!</v>
      </c>
      <c r="AH125" s="98" t="e">
        <f aca="false">IF(OR($AT125=$F125,$AU125="Output"),"DISABLE","ENABLE")</f>
        <v>#VALUE!</v>
      </c>
      <c r="AI125" s="112" t="e">
        <f aca="false">IF($AT125&lt;&gt;$G125,"N/A",IF($AV125="Drive 1", "1", IF($AV125="Drive 0", "0", "")))</f>
        <v>#VALUE!</v>
      </c>
      <c r="AJ125" s="99" t="b">
        <f aca="false">TRUE()</f>
        <v>1</v>
      </c>
      <c r="AK125" s="99" t="b">
        <f aca="false">TRUE()</f>
        <v>1</v>
      </c>
      <c r="AL125" s="99" t="b">
        <f aca="false">TRUE()</f>
        <v>1</v>
      </c>
      <c r="AM125" s="99" t="b">
        <f aca="false">TRUE()</f>
        <v>1</v>
      </c>
      <c r="AN125" s="99" t="b">
        <f aca="false">TRUE()</f>
        <v>1</v>
      </c>
      <c r="AO125" s="99" t="b">
        <f aca="false">TRUE()</f>
        <v>1</v>
      </c>
      <c r="AP125" s="100" t="str">
        <f aca="false">IF(AND($AJ125:$AO125), "VALID", "INVALID")</f>
        <v>VALID</v>
      </c>
      <c r="AQ125" s="101" t="s">
        <v>372</v>
      </c>
      <c r="AR125" s="102" t="s">
        <v>79</v>
      </c>
      <c r="AS125" s="103"/>
      <c r="AT125" s="103" t="s">
        <v>89</v>
      </c>
      <c r="AU125" s="104"/>
      <c r="AV125" s="104"/>
      <c r="AW125" s="104"/>
      <c r="AX125" s="103" t="s">
        <v>85</v>
      </c>
      <c r="AY125" s="104"/>
      <c r="AZ125" s="103"/>
      <c r="BA125" s="103"/>
      <c r="BB125" s="105"/>
      <c r="BC125" s="104"/>
      <c r="BD125" s="106"/>
      <c r="BE125" s="114"/>
      <c r="BF125" s="108" t="e">
        <f aca="false">VLOOKUP($A125,#REF!, 34, FALSE())</f>
        <v>#VALUE!</v>
      </c>
      <c r="BG125" s="108" t="e">
        <f aca="false">VLOOKUP($A125,#REF!, 22, FALSE())</f>
        <v>#VALUE!</v>
      </c>
      <c r="BH125" s="109"/>
    </row>
    <row r="126" s="85" customFormat="true" ht="18" hidden="false" customHeight="true" outlineLevel="0" collapsed="false">
      <c r="A126" s="117" t="s">
        <v>373</v>
      </c>
      <c r="B126" s="116" t="s">
        <v>374</v>
      </c>
      <c r="C126" s="74"/>
      <c r="D126" s="76"/>
      <c r="E126" s="76"/>
      <c r="F126" s="76"/>
      <c r="G126" s="76"/>
      <c r="H126" s="76"/>
      <c r="I126" s="74"/>
      <c r="J126" s="74"/>
      <c r="K126" s="74"/>
      <c r="L126" s="74"/>
      <c r="M126" s="74"/>
      <c r="N126" s="74"/>
      <c r="O126" s="74"/>
      <c r="P126" s="74"/>
      <c r="Q126" s="74"/>
      <c r="R126" s="74"/>
      <c r="S126" s="74"/>
      <c r="T126" s="74"/>
      <c r="U126" s="77"/>
      <c r="V126" s="77"/>
      <c r="W126" s="77"/>
      <c r="X126" s="77"/>
      <c r="Y126" s="77"/>
      <c r="Z126" s="78"/>
      <c r="AA126" s="78"/>
      <c r="AB126" s="78"/>
      <c r="AC126" s="78"/>
      <c r="AD126" s="78"/>
      <c r="AE126" s="78"/>
      <c r="AF126" s="78"/>
      <c r="AG126" s="78"/>
      <c r="AH126" s="78"/>
      <c r="AI126" s="78"/>
      <c r="AJ126" s="78"/>
      <c r="AK126" s="78"/>
      <c r="AL126" s="78"/>
      <c r="AM126" s="78"/>
      <c r="AN126" s="78"/>
      <c r="AO126" s="78"/>
      <c r="AP126" s="78"/>
      <c r="AQ126" s="79"/>
      <c r="AR126" s="79"/>
      <c r="AS126" s="80"/>
      <c r="AT126" s="80"/>
      <c r="AU126" s="80"/>
      <c r="AV126" s="80"/>
      <c r="AW126" s="80"/>
      <c r="AX126" s="80"/>
      <c r="AY126" s="80"/>
      <c r="AZ126" s="80"/>
      <c r="BA126" s="80"/>
      <c r="BB126" s="80"/>
      <c r="BC126" s="81" t="s">
        <v>76</v>
      </c>
      <c r="BD126" s="82"/>
      <c r="BE126" s="83" t="s">
        <v>373</v>
      </c>
      <c r="BF126" s="84" t="s">
        <v>374</v>
      </c>
      <c r="BG126" s="84"/>
      <c r="BH126" s="84"/>
    </row>
    <row r="127" customFormat="false" ht="12.75" hidden="false" customHeight="true" outlineLevel="0" collapsed="false">
      <c r="A127" s="86" t="s">
        <v>375</v>
      </c>
      <c r="B127" s="86" t="e">
        <f aca="false">VLOOKUP($A127,#REF!, 34, FALSE())</f>
        <v>#VALUE!</v>
      </c>
      <c r="C127" s="87" t="str">
        <f aca="false">CONCATENATE("unused_",A127)</f>
        <v>unused_SOC_GPIO13</v>
      </c>
      <c r="D127" s="88" t="e">
        <f aca="false">IF(LEN(VLOOKUP($A127,#REF!,8,FALSE())),LEFT(VLOOKUP($A127,#REF!,8,FALSE()),LEN(VLOOKUP($A127,#REF!,8,FALSE()))-2),"")</f>
        <v>#VALUE!</v>
      </c>
      <c r="E127" s="89" t="e">
        <f aca="false">IF(LEN(VLOOKUP($A127,#REF!,4,FALSE())),IF(INDEX(#REF!,MATCH($A127,#REF!,0),1),LEFT(VLOOKUP($A127,#REF!,4,FALSE()),LEN(VLOOKUP($A127,#REF!,4,FALSE()))-2),CONCATENATE(LEFT(VLOOKUP($A127,#REF!,4,FALSE()),LEN(VLOOKUP($A127,#REF!,4,FALSE()))-2),"*")),"")</f>
        <v>#VALUE!</v>
      </c>
      <c r="F127" s="90" t="e">
        <f aca="false">IF(LEN(VLOOKUP($A127,#REF!,5,FALSE())),IF(INDEX(#REF!,MATCH($A127,#REF!,0),2),LEFT(VLOOKUP($A127,#REF!,5,FALSE()),LEN(VLOOKUP($A127,#REF!,5,FALSE()))-2),CONCATENATE(LEFT(VLOOKUP($A127,#REF!,5,FALSE()),LEN(VLOOKUP($A127,#REF!,5,FALSE()))-2),"*")),"")</f>
        <v>#VALUE!</v>
      </c>
      <c r="G127" s="90" t="e">
        <f aca="false">IF(LEN(VLOOKUP($A127,#REF!,6,FALSE())),IF(INDEX(#REF!,MATCH($A127,#REF!,0),3),LEFT(VLOOKUP($A127,#REF!,6,FALSE()),LEN(VLOOKUP($A127,#REF!,6,FALSE()))-2),CONCATENATE(LEFT(VLOOKUP($A127,#REF!,6,FALSE()),LEN(VLOOKUP($A127,#REF!,6,FALSE()))-2),"*")),"")</f>
        <v>#VALUE!</v>
      </c>
      <c r="H127" s="91" t="e">
        <f aca="false">IF(LEN(VLOOKUP($A127,#REF!,7,FALSE())),IF(INDEX(#REF!,MATCH($A127,#REF!,0),4),LEFT(VLOOKUP($A127,#REF!,7,FALSE()),LEN(VLOOKUP($A127,#REF!,7,FALSE()))-2),CONCATENATE(LEFT(VLOOKUP($A127,#REF!,7,FALSE()),LEN(VLOOKUP($A127,#REF!,7,FALSE()))-2),"*")),"")</f>
        <v>#VALUE!</v>
      </c>
      <c r="I127" s="92" t="e">
        <f aca="false">IF(LEN(VLOOKUP($A127,#REF!,8,FALSE())),UPPER(RIGHT(VLOOKUP($A127,#REF!,8,FALSE()), 1)),"")</f>
        <v>#VALUE!</v>
      </c>
      <c r="J127" s="90" t="e">
        <f aca="false">IF(LEN(VLOOKUP($A127,#REF!,4,FALSE())),UPPER(RIGHT(VLOOKUP($A127,#REF!,4,FALSE()), 1)),"")</f>
        <v>#VALUE!</v>
      </c>
      <c r="K127" s="90" t="e">
        <f aca="false">IF(LEN(VLOOKUP($A127,#REF!,5,FALSE())),UPPER(RIGHT(VLOOKUP($A127,#REF!,5,FALSE()), 1)),"")</f>
        <v>#VALUE!</v>
      </c>
      <c r="L127" s="90" t="e">
        <f aca="false">IF(LEN(VLOOKUP($A127,#REF!,6,FALSE())),UPPER(RIGHT(VLOOKUP($A127,#REF!,6,FALSE()), 1)),"")</f>
        <v>#VALUE!</v>
      </c>
      <c r="M127" s="91" t="e">
        <f aca="false">IF(LEN(VLOOKUP($A127,#REF!,7,FALSE())),UPPER(RIGHT(VLOOKUP($A127,#REF!,7,FALSE()), 1)),"")</f>
        <v>#VALUE!</v>
      </c>
      <c r="N127" s="86" t="e">
        <f aca="false">IF(E127="","RSVD0")</f>
        <v>#VALUE!</v>
      </c>
      <c r="O127" s="86" t="s">
        <v>83</v>
      </c>
      <c r="P127" s="86" t="s">
        <v>104</v>
      </c>
      <c r="Q127" s="86" t="s">
        <v>105</v>
      </c>
      <c r="R127" s="86" t="s">
        <v>94</v>
      </c>
      <c r="S127" s="94" t="e">
        <f aca="false">HLOOKUP("Device Tree Pin Name",#REF!,MATCH($A127,#REF!,0),FALSE())</f>
        <v>#VALUE!</v>
      </c>
      <c r="T127" s="95" t="e">
        <f aca="false">HLOOKUP("power rail",#REF!,MATCH($A127,#REF!,0),FALSE())</f>
        <v>#VALUE!</v>
      </c>
      <c r="U127" s="96" t="e">
        <f aca="false">HLOOKUP("Wake Capable",#REF!,MATCH($A127,#REF!,0),FALSE())</f>
        <v>#VALUE!</v>
      </c>
      <c r="V127" s="96" t="e">
        <f aca="false">HLOOKUP("Strap",#REF!,MATCH($A127,#REF!,0),FALSE())</f>
        <v>#VALUE!</v>
      </c>
      <c r="W127" s="96" t="e">
        <f aca="false">HLOOKUP("GTE",#REF!,MATCH($A127,#REF!,0),FALSE())</f>
        <v>#VALUE!</v>
      </c>
      <c r="X127" s="96" t="e">
        <f aca="false">HLOOKUP("DPD_Control",#REF!,MATCH($A127,#REF!,0),FALSE())</f>
        <v>#VALUE!</v>
      </c>
      <c r="Y127" s="96" t="e">
        <f aca="false">HLOOKUP("DPD_Group",#REF!,MATCH($A127,#REF!,0),FALSE())</f>
        <v>#VALUE!</v>
      </c>
      <c r="Z127" s="95" t="e">
        <f aca="false">HLOOKUP("Pad Category",#REF!,MATCH($A127,#REF!,0),FALSE())</f>
        <v>#VALUE!</v>
      </c>
      <c r="AA127" s="95" t="e">
        <f aca="false">HLOOKUP("Pad type",#REF!,MATCH($A127,#REF!,0),FALSE())</f>
        <v>#VALUE!</v>
      </c>
      <c r="AB127" s="95" t="e">
        <f aca="false">HLOOKUP("Pull Strength",#REF!,MATCH($A127,#REF!,0),FALSE())</f>
        <v>#VALUE!</v>
      </c>
      <c r="AC127" s="95" t="e">
        <f aca="false">HLOOKUP("POR Pin State",#REF!,MATCH($A127,#REF!,0),FALSE())</f>
        <v>#VALUE!</v>
      </c>
      <c r="AD127" s="95" t="str">
        <f aca="false">IF(OR($AQ127="",$AQ127=$C127),$R127,IF($AQ127=$D127,SUBSTITUTE(SUBSTITUTE($AQ127,"GPIO3_","GPIO_"),".0",""),IF($AQ127=$E127,$N127,IF($AQ127=$F127,$O127,IF($AQ127=$G127,$P127,IF($AQ127=$H127,$Q127,"INVALID"))))))</f>
        <v>RSVD0</v>
      </c>
      <c r="AE127" s="97"/>
      <c r="AF127" s="98" t="str">
        <f aca="false">IF(AND(OR($AS127="Int PU",$AS127="Int PD"),OR(AND($AZ127&lt;&gt;"",$AZ127&lt;&gt;"0"),AND($BA127&lt;&gt;"",$BA127&lt;&gt;"0"))),"INVALID",IF(OR($AQ127=$C127,$AS127="Int PD"),"PULL_DOWN",IF(OR($AS127="Int PU",AND($AE127="YES",OR($AZ127="",$AZ127="0"),OR($BA127="",$BA127="0"),OR($AR127="Input",$AR127="Bidirectional"))),"PULL_UP","NORMAL")))</f>
        <v>PULL_DOWN</v>
      </c>
      <c r="AG127" s="98" t="e">
        <f aca="false">IF($AU127="Input", "TRISTATE", IF($AV127="Z","TRISTATE",IF($AT127=$F127,"TRISTATE","NORMAL")))</f>
        <v>#VALUE!</v>
      </c>
      <c r="AH127" s="98" t="e">
        <f aca="false">IF(OR($AT127=$F127,$AU127="Output"),"DISABLE","ENABLE")</f>
        <v>#VALUE!</v>
      </c>
      <c r="AI127" s="112" t="e">
        <f aca="false">IF($AT127&lt;&gt;$G127,"N/A",IF($AV127="Drive 1", "1", IF($AV127="Drive 0", "0", "")))</f>
        <v>#VALUE!</v>
      </c>
      <c r="AJ127" s="99" t="b">
        <f aca="false">TRUE()</f>
        <v>1</v>
      </c>
      <c r="AK127" s="99" t="b">
        <f aca="false">TRUE()</f>
        <v>1</v>
      </c>
      <c r="AL127" s="99" t="b">
        <f aca="false">TRUE()</f>
        <v>1</v>
      </c>
      <c r="AM127" s="99" t="b">
        <f aca="false">TRUE()</f>
        <v>1</v>
      </c>
      <c r="AN127" s="99" t="b">
        <f aca="false">TRUE()</f>
        <v>1</v>
      </c>
      <c r="AO127" s="99" t="b">
        <f aca="false">TRUE()</f>
        <v>1</v>
      </c>
      <c r="AP127" s="100" t="str">
        <f aca="false">IF(AND($AJ127:$AO127), "VALID", "INVALID")</f>
        <v>VALID</v>
      </c>
      <c r="AQ127" s="101" t="s">
        <v>376</v>
      </c>
      <c r="AR127" s="102" t="s">
        <v>79</v>
      </c>
      <c r="AS127" s="103"/>
      <c r="AT127" s="104"/>
      <c r="AU127" s="104"/>
      <c r="AV127" s="104"/>
      <c r="AW127" s="104"/>
      <c r="AX127" s="103" t="s">
        <v>85</v>
      </c>
      <c r="AY127" s="104"/>
      <c r="AZ127" s="103"/>
      <c r="BA127" s="103"/>
      <c r="BB127" s="105"/>
      <c r="BC127" s="104"/>
      <c r="BD127" s="106"/>
      <c r="BE127" s="107"/>
      <c r="BF127" s="108" t="e">
        <f aca="false">VLOOKUP($A127,#REF!, 34, FALSE())</f>
        <v>#VALUE!</v>
      </c>
      <c r="BG127" s="108" t="e">
        <f aca="false">VLOOKUP($A127,#REF!, 22, FALSE())</f>
        <v>#VALUE!</v>
      </c>
      <c r="BH127" s="109"/>
    </row>
    <row r="128" customFormat="false" ht="12.75" hidden="false" customHeight="true" outlineLevel="0" collapsed="false">
      <c r="A128" s="86" t="s">
        <v>377</v>
      </c>
      <c r="B128" s="86" t="e">
        <f aca="false">VLOOKUP($A128,#REF!, 34, FALSE())</f>
        <v>#VALUE!</v>
      </c>
      <c r="C128" s="87" t="str">
        <f aca="false">CONCATENATE("unused_",A128)</f>
        <v>unused_SOC_GPIO14</v>
      </c>
      <c r="D128" s="88" t="e">
        <f aca="false">IF(LEN(VLOOKUP($A128,#REF!,8,FALSE())),LEFT(VLOOKUP($A128,#REF!,8,FALSE()),LEN(VLOOKUP($A128,#REF!,8,FALSE()))-2),"")</f>
        <v>#VALUE!</v>
      </c>
      <c r="E128" s="89" t="e">
        <f aca="false">IF(LEN(VLOOKUP($A128,#REF!,4,FALSE())),IF(INDEX(#REF!,MATCH($A128,#REF!,0),1),LEFT(VLOOKUP($A128,#REF!,4,FALSE()),LEN(VLOOKUP($A128,#REF!,4,FALSE()))-2),CONCATENATE(LEFT(VLOOKUP($A128,#REF!,4,FALSE()),LEN(VLOOKUP($A128,#REF!,4,FALSE()))-2),"*")),"")</f>
        <v>#VALUE!</v>
      </c>
      <c r="F128" s="90" t="e">
        <f aca="false">IF(LEN(VLOOKUP($A128,#REF!,5,FALSE())),IF(INDEX(#REF!,MATCH($A128,#REF!,0),2),LEFT(VLOOKUP($A128,#REF!,5,FALSE()),LEN(VLOOKUP($A128,#REF!,5,FALSE()))-2),CONCATENATE(LEFT(VLOOKUP($A128,#REF!,5,FALSE()),LEN(VLOOKUP($A128,#REF!,5,FALSE()))-2),"*")),"")</f>
        <v>#VALUE!</v>
      </c>
      <c r="G128" s="90" t="e">
        <f aca="false">IF(LEN(VLOOKUP($A128,#REF!,6,FALSE())),IF(INDEX(#REF!,MATCH($A128,#REF!,0),3),LEFT(VLOOKUP($A128,#REF!,6,FALSE()),LEN(VLOOKUP($A128,#REF!,6,FALSE()))-2),CONCATENATE(LEFT(VLOOKUP($A128,#REF!,6,FALSE()),LEN(VLOOKUP($A128,#REF!,6,FALSE()))-2),"*")),"")</f>
        <v>#VALUE!</v>
      </c>
      <c r="H128" s="91" t="e">
        <f aca="false">IF(LEN(VLOOKUP($A128,#REF!,7,FALSE())),IF(INDEX(#REF!,MATCH($A128,#REF!,0),4),LEFT(VLOOKUP($A128,#REF!,7,FALSE()),LEN(VLOOKUP($A128,#REF!,7,FALSE()))-2),CONCATENATE(LEFT(VLOOKUP($A128,#REF!,7,FALSE()),LEN(VLOOKUP($A128,#REF!,7,FALSE()))-2),"*")),"")</f>
        <v>#VALUE!</v>
      </c>
      <c r="I128" s="92" t="e">
        <f aca="false">IF(LEN(VLOOKUP($A128,#REF!,8,FALSE())),UPPER(RIGHT(VLOOKUP($A128,#REF!,8,FALSE()), 1)),"")</f>
        <v>#VALUE!</v>
      </c>
      <c r="J128" s="90" t="e">
        <f aca="false">IF(LEN(VLOOKUP($A128,#REF!,4,FALSE())),UPPER(RIGHT(VLOOKUP($A128,#REF!,4,FALSE()), 1)),"")</f>
        <v>#VALUE!</v>
      </c>
      <c r="K128" s="90" t="e">
        <f aca="false">IF(LEN(VLOOKUP($A128,#REF!,5,FALSE())),UPPER(RIGHT(VLOOKUP($A128,#REF!,5,FALSE()), 1)),"")</f>
        <v>#VALUE!</v>
      </c>
      <c r="L128" s="90" t="e">
        <f aca="false">IF(LEN(VLOOKUP($A128,#REF!,6,FALSE())),UPPER(RIGHT(VLOOKUP($A128,#REF!,6,FALSE()), 1)),"")</f>
        <v>#VALUE!</v>
      </c>
      <c r="M128" s="91" t="e">
        <f aca="false">IF(LEN(VLOOKUP($A128,#REF!,7,FALSE())),UPPER(RIGHT(VLOOKUP($A128,#REF!,7,FALSE()), 1)),"")</f>
        <v>#VALUE!</v>
      </c>
      <c r="N128" s="86" t="e">
        <f aca="false">IF(E128="","RSVD0")</f>
        <v>#VALUE!</v>
      </c>
      <c r="O128" s="86" t="s">
        <v>256</v>
      </c>
      <c r="P128" s="86" t="s">
        <v>104</v>
      </c>
      <c r="Q128" s="86" t="s">
        <v>105</v>
      </c>
      <c r="R128" s="86" t="s">
        <v>94</v>
      </c>
      <c r="S128" s="100" t="e">
        <f aca="false">HLOOKUP("Device Tree Pin Name",#REF!,MATCH($A128,#REF!,0),FALSE())</f>
        <v>#VALUE!</v>
      </c>
      <c r="T128" s="95" t="e">
        <f aca="false">HLOOKUP("power rail",#REF!,MATCH($A128,#REF!,0),FALSE())</f>
        <v>#VALUE!</v>
      </c>
      <c r="U128" s="96" t="e">
        <f aca="false">HLOOKUP("Wake Capable",#REF!,MATCH($A128,#REF!,0),FALSE())</f>
        <v>#VALUE!</v>
      </c>
      <c r="V128" s="96" t="e">
        <f aca="false">HLOOKUP("Strap",#REF!,MATCH($A128,#REF!,0),FALSE())</f>
        <v>#VALUE!</v>
      </c>
      <c r="W128" s="96" t="e">
        <f aca="false">HLOOKUP("GTE",#REF!,MATCH($A128,#REF!,0),FALSE())</f>
        <v>#VALUE!</v>
      </c>
      <c r="X128" s="96" t="e">
        <f aca="false">HLOOKUP("DPD_Control",#REF!,MATCH($A128,#REF!,0),FALSE())</f>
        <v>#VALUE!</v>
      </c>
      <c r="Y128" s="96" t="e">
        <f aca="false">HLOOKUP("DPD_Group",#REF!,MATCH($A128,#REF!,0),FALSE())</f>
        <v>#VALUE!</v>
      </c>
      <c r="Z128" s="95" t="e">
        <f aca="false">HLOOKUP("Pad Category",#REF!,MATCH($A128,#REF!,0),FALSE())</f>
        <v>#VALUE!</v>
      </c>
      <c r="AA128" s="95" t="e">
        <f aca="false">HLOOKUP("Pad type",#REF!,MATCH($A128,#REF!,0),FALSE())</f>
        <v>#VALUE!</v>
      </c>
      <c r="AB128" s="95" t="e">
        <f aca="false">HLOOKUP("Pull Strength",#REF!,MATCH($A128,#REF!,0),FALSE())</f>
        <v>#VALUE!</v>
      </c>
      <c r="AC128" s="95" t="e">
        <f aca="false">HLOOKUP("POR Pin State",#REF!,MATCH($A128,#REF!,0),FALSE())</f>
        <v>#VALUE!</v>
      </c>
      <c r="AD128" s="95" t="str">
        <f aca="false">IF(OR($AQ128="",$AQ128=$C128),$R128,IF($AQ128=$D128,SUBSTITUTE(SUBSTITUTE($AQ128,"GPIO3_","GPIO_"),".0",""),IF($AQ128=$E128,$N128,IF($AQ128=$F128,$O128,IF($AQ128=$G128,$P128,IF($AQ128=$H128,$Q128,"INVALID"))))))</f>
        <v>RSVD0</v>
      </c>
      <c r="AE128" s="97"/>
      <c r="AF128" s="98" t="str">
        <f aca="false">IF(AND(OR($AS128="Int PU",$AS128="Int PD"),OR(AND($AZ128&lt;&gt;"",$AZ128&lt;&gt;"0"),AND($BA128&lt;&gt;"",$BA128&lt;&gt;"0"))),"INVALID",IF(OR($AQ128=$C128,$AS128="Int PD"),"PULL_DOWN",IF(OR($AS128="Int PU",AND($AE128="YES",OR($AZ128="",$AZ128="0"),OR($BA128="",$BA128="0"),OR($AR128="Input",$AR128="Bidirectional"))),"PULL_UP","NORMAL")))</f>
        <v>PULL_DOWN</v>
      </c>
      <c r="AG128" s="98" t="e">
        <f aca="false">IF($AU128="Input", "TRISTATE", IF($AV128="Z","TRISTATE",IF($AT128=$F128,"TRISTATE","NORMAL")))</f>
        <v>#VALUE!</v>
      </c>
      <c r="AH128" s="98" t="e">
        <f aca="false">IF(OR($AT128=$F128,$AU128="Output"),"DISABLE","ENABLE")</f>
        <v>#VALUE!</v>
      </c>
      <c r="AI128" s="112" t="e">
        <f aca="false">IF($AT128&lt;&gt;$G128,"N/A",IF($AV128="Drive 1", "1", IF($AV128="Drive 0", "0", "")))</f>
        <v>#VALUE!</v>
      </c>
      <c r="AJ128" s="99" t="b">
        <f aca="false">TRUE()</f>
        <v>1</v>
      </c>
      <c r="AK128" s="99" t="b">
        <f aca="false">TRUE()</f>
        <v>1</v>
      </c>
      <c r="AL128" s="99" t="b">
        <f aca="false">TRUE()</f>
        <v>1</v>
      </c>
      <c r="AM128" s="99" t="b">
        <f aca="false">TRUE()</f>
        <v>1</v>
      </c>
      <c r="AN128" s="99" t="b">
        <f aca="false">TRUE()</f>
        <v>1</v>
      </c>
      <c r="AO128" s="99" t="b">
        <f aca="false">TRUE()</f>
        <v>1</v>
      </c>
      <c r="AP128" s="100" t="str">
        <f aca="false">IF(AND($AJ128:$AO128), "VALID", "INVALID")</f>
        <v>VALID</v>
      </c>
      <c r="AQ128" s="101" t="s">
        <v>378</v>
      </c>
      <c r="AR128" s="102" t="s">
        <v>79</v>
      </c>
      <c r="AS128" s="103"/>
      <c r="AT128" s="104"/>
      <c r="AU128" s="104"/>
      <c r="AV128" s="103" t="s">
        <v>124</v>
      </c>
      <c r="AW128" s="104"/>
      <c r="AX128" s="103" t="s">
        <v>85</v>
      </c>
      <c r="AY128" s="104"/>
      <c r="AZ128" s="103"/>
      <c r="BA128" s="103"/>
      <c r="BB128" s="105"/>
      <c r="BC128" s="104"/>
      <c r="BD128" s="106"/>
      <c r="BE128" s="111"/>
      <c r="BF128" s="108" t="e">
        <f aca="false">VLOOKUP($A128,#REF!, 34, FALSE())</f>
        <v>#VALUE!</v>
      </c>
      <c r="BG128" s="108" t="e">
        <f aca="false">VLOOKUP($A128,#REF!, 22, FALSE())</f>
        <v>#VALUE!</v>
      </c>
      <c r="BH128" s="109"/>
    </row>
    <row r="129" customFormat="false" ht="12.75" hidden="false" customHeight="true" outlineLevel="0" collapsed="false">
      <c r="A129" s="86" t="s">
        <v>379</v>
      </c>
      <c r="B129" s="86" t="e">
        <f aca="false">VLOOKUP($A129,#REF!, 34, FALSE())</f>
        <v>#VALUE!</v>
      </c>
      <c r="C129" s="87" t="str">
        <f aca="false">CONCATENATE("unused_",A129)</f>
        <v>unused_SOC_GPIO15</v>
      </c>
      <c r="D129" s="88" t="e">
        <f aca="false">IF(LEN(VLOOKUP($A129,#REF!,8,FALSE())),LEFT(VLOOKUP($A129,#REF!,8,FALSE()),LEN(VLOOKUP($A129,#REF!,8,FALSE()))-2),"")</f>
        <v>#VALUE!</v>
      </c>
      <c r="E129" s="89" t="e">
        <f aca="false">IF(LEN(VLOOKUP($A129,#REF!,4,FALSE())),IF(INDEX(#REF!,MATCH($A129,#REF!,0),1),LEFT(VLOOKUP($A129,#REF!,4,FALSE()),LEN(VLOOKUP($A129,#REF!,4,FALSE()))-2),CONCATENATE(LEFT(VLOOKUP($A129,#REF!,4,FALSE()),LEN(VLOOKUP($A129,#REF!,4,FALSE()))-2),"*")),"")</f>
        <v>#VALUE!</v>
      </c>
      <c r="F129" s="90" t="e">
        <f aca="false">IF(LEN(VLOOKUP($A129,#REF!,5,FALSE())),IF(INDEX(#REF!,MATCH($A129,#REF!,0),2),LEFT(VLOOKUP($A129,#REF!,5,FALSE()),LEN(VLOOKUP($A129,#REF!,5,FALSE()))-2),CONCATENATE(LEFT(VLOOKUP($A129,#REF!,5,FALSE()),LEN(VLOOKUP($A129,#REF!,5,FALSE()))-2),"*")),"")</f>
        <v>#VALUE!</v>
      </c>
      <c r="G129" s="90" t="e">
        <f aca="false">IF(LEN(VLOOKUP($A129,#REF!,6,FALSE())),IF(INDEX(#REF!,MATCH($A129,#REF!,0),3),LEFT(VLOOKUP($A129,#REF!,6,FALSE()),LEN(VLOOKUP($A129,#REF!,6,FALSE()))-2),CONCATENATE(LEFT(VLOOKUP($A129,#REF!,6,FALSE()),LEN(VLOOKUP($A129,#REF!,6,FALSE()))-2),"*")),"")</f>
        <v>#VALUE!</v>
      </c>
      <c r="H129" s="91" t="e">
        <f aca="false">IF(LEN(VLOOKUP($A129,#REF!,7,FALSE())),IF(INDEX(#REF!,MATCH($A129,#REF!,0),4),LEFT(VLOOKUP($A129,#REF!,7,FALSE()),LEN(VLOOKUP($A129,#REF!,7,FALSE()))-2),CONCATENATE(LEFT(VLOOKUP($A129,#REF!,7,FALSE()),LEN(VLOOKUP($A129,#REF!,7,FALSE()))-2),"*")),"")</f>
        <v>#VALUE!</v>
      </c>
      <c r="I129" s="92" t="e">
        <f aca="false">IF(LEN(VLOOKUP($A129,#REF!,8,FALSE())),UPPER(RIGHT(VLOOKUP($A129,#REF!,8,FALSE()), 1)),"")</f>
        <v>#VALUE!</v>
      </c>
      <c r="J129" s="90" t="e">
        <f aca="false">IF(LEN(VLOOKUP($A129,#REF!,4,FALSE())),UPPER(RIGHT(VLOOKUP($A129,#REF!,4,FALSE()), 1)),"")</f>
        <v>#VALUE!</v>
      </c>
      <c r="K129" s="90" t="e">
        <f aca="false">IF(LEN(VLOOKUP($A129,#REF!,5,FALSE())),UPPER(RIGHT(VLOOKUP($A129,#REF!,5,FALSE()), 1)),"")</f>
        <v>#VALUE!</v>
      </c>
      <c r="L129" s="90" t="e">
        <f aca="false">IF(LEN(VLOOKUP($A129,#REF!,6,FALSE())),UPPER(RIGHT(VLOOKUP($A129,#REF!,6,FALSE()), 1)),"")</f>
        <v>#VALUE!</v>
      </c>
      <c r="M129" s="91" t="e">
        <f aca="false">IF(LEN(VLOOKUP($A129,#REF!,7,FALSE())),UPPER(RIGHT(VLOOKUP($A129,#REF!,7,FALSE()), 1)),"")</f>
        <v>#VALUE!</v>
      </c>
      <c r="N129" s="86" t="e">
        <f aca="false">IF(E129="","RSVD0")</f>
        <v>#VALUE!</v>
      </c>
      <c r="O129" s="86" t="s">
        <v>256</v>
      </c>
      <c r="P129" s="86" t="s">
        <v>104</v>
      </c>
      <c r="Q129" s="86" t="s">
        <v>105</v>
      </c>
      <c r="R129" s="86" t="s">
        <v>94</v>
      </c>
      <c r="S129" s="100" t="e">
        <f aca="false">HLOOKUP("Device Tree Pin Name",#REF!,MATCH($A129,#REF!,0),FALSE())</f>
        <v>#VALUE!</v>
      </c>
      <c r="T129" s="95" t="e">
        <f aca="false">HLOOKUP("power rail",#REF!,MATCH($A129,#REF!,0),FALSE())</f>
        <v>#VALUE!</v>
      </c>
      <c r="U129" s="96" t="e">
        <f aca="false">HLOOKUP("Wake Capable",#REF!,MATCH($A129,#REF!,0),FALSE())</f>
        <v>#VALUE!</v>
      </c>
      <c r="V129" s="96" t="e">
        <f aca="false">HLOOKUP("Strap",#REF!,MATCH($A129,#REF!,0),FALSE())</f>
        <v>#VALUE!</v>
      </c>
      <c r="W129" s="96" t="e">
        <f aca="false">HLOOKUP("GTE",#REF!,MATCH($A129,#REF!,0),FALSE())</f>
        <v>#VALUE!</v>
      </c>
      <c r="X129" s="96" t="e">
        <f aca="false">HLOOKUP("DPD_Control",#REF!,MATCH($A129,#REF!,0),FALSE())</f>
        <v>#VALUE!</v>
      </c>
      <c r="Y129" s="96" t="e">
        <f aca="false">HLOOKUP("DPD_Group",#REF!,MATCH($A129,#REF!,0),FALSE())</f>
        <v>#VALUE!</v>
      </c>
      <c r="Z129" s="95" t="e">
        <f aca="false">HLOOKUP("Pad Category",#REF!,MATCH($A129,#REF!,0),FALSE())</f>
        <v>#VALUE!</v>
      </c>
      <c r="AA129" s="95" t="e">
        <f aca="false">HLOOKUP("Pad type",#REF!,MATCH($A129,#REF!,0),FALSE())</f>
        <v>#VALUE!</v>
      </c>
      <c r="AB129" s="95" t="e">
        <f aca="false">HLOOKUP("Pull Strength",#REF!,MATCH($A129,#REF!,0),FALSE())</f>
        <v>#VALUE!</v>
      </c>
      <c r="AC129" s="95" t="e">
        <f aca="false">HLOOKUP("POR Pin State",#REF!,MATCH($A129,#REF!,0),FALSE())</f>
        <v>#VALUE!</v>
      </c>
      <c r="AD129" s="95" t="str">
        <f aca="false">IF(OR($AQ129="",$AQ129=$C129),$R129,IF($AQ129=$D129,SUBSTITUTE(SUBSTITUTE($AQ129,"GPIO3_","GPIO_"),".0",""),IF($AQ129=$E129,$N129,IF($AQ129=$F129,$O129,IF($AQ129=$G129,$P129,IF($AQ129=$H129,$Q129,"INVALID"))))))</f>
        <v>RSVD0</v>
      </c>
      <c r="AE129" s="97"/>
      <c r="AF129" s="98" t="str">
        <f aca="false">IF(AND(OR($AS129="Int PU",$AS129="Int PD"),OR(AND($AZ129&lt;&gt;"",$AZ129&lt;&gt;"0"),AND($BA129&lt;&gt;"",$BA129&lt;&gt;"0"))),"INVALID",IF(OR($AQ129=$C129,$AS129="Int PD"),"PULL_DOWN",IF(OR($AS129="Int PU",AND($AE129="YES",OR($AZ129="",$AZ129="0"),OR($BA129="",$BA129="0"),OR($AR129="Input",$AR129="Bidirectional"))),"PULL_UP","NORMAL")))</f>
        <v>PULL_DOWN</v>
      </c>
      <c r="AG129" s="98" t="e">
        <f aca="false">IF($AU129="Input", "TRISTATE", IF($AV129="Z","TRISTATE",IF($AT129=$F129,"TRISTATE","NORMAL")))</f>
        <v>#VALUE!</v>
      </c>
      <c r="AH129" s="98" t="e">
        <f aca="false">IF(OR($AT129=$F129,$AU129="Output"),"DISABLE","ENABLE")</f>
        <v>#VALUE!</v>
      </c>
      <c r="AI129" s="112" t="e">
        <f aca="false">IF($AT129&lt;&gt;$G129,"N/A",IF($AV129="Drive 1", "1", IF($AV129="Drive 0", "0", "")))</f>
        <v>#VALUE!</v>
      </c>
      <c r="AJ129" s="99" t="b">
        <f aca="false">TRUE()</f>
        <v>1</v>
      </c>
      <c r="AK129" s="99" t="b">
        <f aca="false">TRUE()</f>
        <v>1</v>
      </c>
      <c r="AL129" s="99" t="b">
        <f aca="false">TRUE()</f>
        <v>1</v>
      </c>
      <c r="AM129" s="99" t="b">
        <f aca="false">TRUE()</f>
        <v>1</v>
      </c>
      <c r="AN129" s="99" t="b">
        <f aca="false">TRUE()</f>
        <v>1</v>
      </c>
      <c r="AO129" s="99" t="b">
        <f aca="false">TRUE()</f>
        <v>1</v>
      </c>
      <c r="AP129" s="100" t="str">
        <f aca="false">IF(AND($AJ129:$AO129), "VALID", "INVALID")</f>
        <v>VALID</v>
      </c>
      <c r="AQ129" s="101" t="s">
        <v>380</v>
      </c>
      <c r="AR129" s="102" t="s">
        <v>79</v>
      </c>
      <c r="AS129" s="103"/>
      <c r="AT129" s="103" t="s">
        <v>89</v>
      </c>
      <c r="AU129" s="104"/>
      <c r="AV129" s="103" t="s">
        <v>124</v>
      </c>
      <c r="AW129" s="104"/>
      <c r="AX129" s="103" t="s">
        <v>85</v>
      </c>
      <c r="AY129" s="104"/>
      <c r="AZ129" s="103"/>
      <c r="BA129" s="103"/>
      <c r="BB129" s="105"/>
      <c r="BC129" s="104"/>
      <c r="BD129" s="106"/>
      <c r="BE129" s="111"/>
      <c r="BF129" s="108" t="e">
        <f aca="false">VLOOKUP($A129,#REF!, 34, FALSE())</f>
        <v>#VALUE!</v>
      </c>
      <c r="BG129" s="108" t="e">
        <f aca="false">VLOOKUP($A129,#REF!, 22, FALSE())</f>
        <v>#VALUE!</v>
      </c>
      <c r="BH129" s="109"/>
    </row>
    <row r="130" customFormat="false" ht="12.75" hidden="false" customHeight="true" outlineLevel="0" collapsed="false">
      <c r="A130" s="86" t="s">
        <v>381</v>
      </c>
      <c r="B130" s="86" t="e">
        <f aca="false">VLOOKUP($A130,#REF!, 34, FALSE())</f>
        <v>#VALUE!</v>
      </c>
      <c r="C130" s="87" t="str">
        <f aca="false">CONCATENATE("unused_",A130)</f>
        <v>unused_SOC_GPIO16</v>
      </c>
      <c r="D130" s="88" t="e">
        <f aca="false">IF(LEN(VLOOKUP($A130,#REF!,8,FALSE())),LEFT(VLOOKUP($A130,#REF!,8,FALSE()),LEN(VLOOKUP($A130,#REF!,8,FALSE()))-2),"")</f>
        <v>#VALUE!</v>
      </c>
      <c r="E130" s="89" t="e">
        <f aca="false">IF(LEN(VLOOKUP($A130,#REF!,4,FALSE())),IF(INDEX(#REF!,MATCH($A130,#REF!,0),1),LEFT(VLOOKUP($A130,#REF!,4,FALSE()),LEN(VLOOKUP($A130,#REF!,4,FALSE()))-2),CONCATENATE(LEFT(VLOOKUP($A130,#REF!,4,FALSE()),LEN(VLOOKUP($A130,#REF!,4,FALSE()))-2),"*")),"")</f>
        <v>#VALUE!</v>
      </c>
      <c r="F130" s="90" t="e">
        <f aca="false">IF(LEN(VLOOKUP($A130,#REF!,5,FALSE())),IF(INDEX(#REF!,MATCH($A130,#REF!,0),2),LEFT(VLOOKUP($A130,#REF!,5,FALSE()),LEN(VLOOKUP($A130,#REF!,5,FALSE()))-2),CONCATENATE(LEFT(VLOOKUP($A130,#REF!,5,FALSE()),LEN(VLOOKUP($A130,#REF!,5,FALSE()))-2),"*")),"")</f>
        <v>#VALUE!</v>
      </c>
      <c r="G130" s="90" t="e">
        <f aca="false">IF(LEN(VLOOKUP($A130,#REF!,6,FALSE())),IF(INDEX(#REF!,MATCH($A130,#REF!,0),3),LEFT(VLOOKUP($A130,#REF!,6,FALSE()),LEN(VLOOKUP($A130,#REF!,6,FALSE()))-2),CONCATENATE(LEFT(VLOOKUP($A130,#REF!,6,FALSE()),LEN(VLOOKUP($A130,#REF!,6,FALSE()))-2),"*")),"")</f>
        <v>#VALUE!</v>
      </c>
      <c r="H130" s="91" t="e">
        <f aca="false">IF(LEN(VLOOKUP($A130,#REF!,7,FALSE())),IF(INDEX(#REF!,MATCH($A130,#REF!,0),4),LEFT(VLOOKUP($A130,#REF!,7,FALSE()),LEN(VLOOKUP($A130,#REF!,7,FALSE()))-2),CONCATENATE(LEFT(VLOOKUP($A130,#REF!,7,FALSE()),LEN(VLOOKUP($A130,#REF!,7,FALSE()))-2),"*")),"")</f>
        <v>#VALUE!</v>
      </c>
      <c r="I130" s="92" t="e">
        <f aca="false">IF(LEN(VLOOKUP($A130,#REF!,8,FALSE())),UPPER(RIGHT(VLOOKUP($A130,#REF!,8,FALSE()), 1)),"")</f>
        <v>#VALUE!</v>
      </c>
      <c r="J130" s="90" t="e">
        <f aca="false">IF(LEN(VLOOKUP($A130,#REF!,4,FALSE())),UPPER(RIGHT(VLOOKUP($A130,#REF!,4,FALSE()), 1)),"")</f>
        <v>#VALUE!</v>
      </c>
      <c r="K130" s="90" t="e">
        <f aca="false">IF(LEN(VLOOKUP($A130,#REF!,5,FALSE())),UPPER(RIGHT(VLOOKUP($A130,#REF!,5,FALSE()), 1)),"")</f>
        <v>#VALUE!</v>
      </c>
      <c r="L130" s="90" t="e">
        <f aca="false">IF(LEN(VLOOKUP($A130,#REF!,6,FALSE())),UPPER(RIGHT(VLOOKUP($A130,#REF!,6,FALSE()), 1)),"")</f>
        <v>#VALUE!</v>
      </c>
      <c r="M130" s="91" t="e">
        <f aca="false">IF(LEN(VLOOKUP($A130,#REF!,7,FALSE())),UPPER(RIGHT(VLOOKUP($A130,#REF!,7,FALSE()), 1)),"")</f>
        <v>#VALUE!</v>
      </c>
      <c r="N130" s="86" t="e">
        <f aca="false">IF(E130="","RSVD0")</f>
        <v>#VALUE!</v>
      </c>
      <c r="O130" s="86" t="s">
        <v>256</v>
      </c>
      <c r="P130" s="86" t="s">
        <v>104</v>
      </c>
      <c r="Q130" s="86" t="s">
        <v>105</v>
      </c>
      <c r="R130" s="86" t="s">
        <v>94</v>
      </c>
      <c r="S130" s="100" t="e">
        <f aca="false">HLOOKUP("Device Tree Pin Name",#REF!,MATCH($A130,#REF!,0),FALSE())</f>
        <v>#VALUE!</v>
      </c>
      <c r="T130" s="95" t="e">
        <f aca="false">HLOOKUP("power rail",#REF!,MATCH($A130,#REF!,0),FALSE())</f>
        <v>#VALUE!</v>
      </c>
      <c r="U130" s="96" t="e">
        <f aca="false">HLOOKUP("Wake Capable",#REF!,MATCH($A130,#REF!,0),FALSE())</f>
        <v>#VALUE!</v>
      </c>
      <c r="V130" s="96" t="e">
        <f aca="false">HLOOKUP("Strap",#REF!,MATCH($A130,#REF!,0),FALSE())</f>
        <v>#VALUE!</v>
      </c>
      <c r="W130" s="96" t="e">
        <f aca="false">HLOOKUP("GTE",#REF!,MATCH($A130,#REF!,0),FALSE())</f>
        <v>#VALUE!</v>
      </c>
      <c r="X130" s="96" t="e">
        <f aca="false">HLOOKUP("DPD_Control",#REF!,MATCH($A130,#REF!,0),FALSE())</f>
        <v>#VALUE!</v>
      </c>
      <c r="Y130" s="96" t="e">
        <f aca="false">HLOOKUP("DPD_Group",#REF!,MATCH($A130,#REF!,0),FALSE())</f>
        <v>#VALUE!</v>
      </c>
      <c r="Z130" s="95" t="e">
        <f aca="false">HLOOKUP("Pad Category",#REF!,MATCH($A130,#REF!,0),FALSE())</f>
        <v>#VALUE!</v>
      </c>
      <c r="AA130" s="95" t="e">
        <f aca="false">HLOOKUP("Pad type",#REF!,MATCH($A130,#REF!,0),FALSE())</f>
        <v>#VALUE!</v>
      </c>
      <c r="AB130" s="95" t="e">
        <f aca="false">HLOOKUP("Pull Strength",#REF!,MATCH($A130,#REF!,0),FALSE())</f>
        <v>#VALUE!</v>
      </c>
      <c r="AC130" s="95" t="e">
        <f aca="false">HLOOKUP("POR Pin State",#REF!,MATCH($A130,#REF!,0),FALSE())</f>
        <v>#VALUE!</v>
      </c>
      <c r="AD130" s="95" t="str">
        <f aca="false">IF(OR($AQ130="",$AQ130=$C130),$R130,IF($AQ130=$D130,SUBSTITUTE(SUBSTITUTE($AQ130,"GPIO3_","GPIO_"),".0",""),IF($AQ130=$E130,$N130,IF($AQ130=$F130,$O130,IF($AQ130=$G130,$P130,IF($AQ130=$H130,$Q130,"INVALID"))))))</f>
        <v>RSVD0</v>
      </c>
      <c r="AE130" s="97"/>
      <c r="AF130" s="98" t="str">
        <f aca="false">IF(AND(OR($AS130="Int PU",$AS130="Int PD"),OR(AND($AZ130&lt;&gt;"",$AZ130&lt;&gt;"0"),AND($BA130&lt;&gt;"",$BA130&lt;&gt;"0"))),"INVALID",IF(OR($AQ130=$C130,$AS130="Int PD"),"PULL_DOWN",IF(OR($AS130="Int PU",AND($AE130="YES",OR($AZ130="",$AZ130="0"),OR($BA130="",$BA130="0"),OR($AR130="Input",$AR130="Bidirectional"))),"PULL_UP","NORMAL")))</f>
        <v>PULL_DOWN</v>
      </c>
      <c r="AG130" s="98" t="e">
        <f aca="false">IF($AU130="Input", "TRISTATE", IF($AV130="Z","TRISTATE",IF($AT130=$F130,"TRISTATE","NORMAL")))</f>
        <v>#VALUE!</v>
      </c>
      <c r="AH130" s="98" t="e">
        <f aca="false">IF(OR($AT130=$F130,$AU130="Output"),"DISABLE","ENABLE")</f>
        <v>#VALUE!</v>
      </c>
      <c r="AI130" s="112" t="e">
        <f aca="false">IF($AT130&lt;&gt;$G130,"N/A",IF($AV130="Drive 1", "1", IF($AV130="Drive 0", "0", "")))</f>
        <v>#VALUE!</v>
      </c>
      <c r="AJ130" s="99" t="b">
        <f aca="false">TRUE()</f>
        <v>1</v>
      </c>
      <c r="AK130" s="99" t="b">
        <f aca="false">TRUE()</f>
        <v>1</v>
      </c>
      <c r="AL130" s="99" t="b">
        <f aca="false">TRUE()</f>
        <v>1</v>
      </c>
      <c r="AM130" s="99" t="b">
        <f aca="false">TRUE()</f>
        <v>1</v>
      </c>
      <c r="AN130" s="99" t="b">
        <f aca="false">TRUE()</f>
        <v>1</v>
      </c>
      <c r="AO130" s="99" t="b">
        <f aca="false">TRUE()</f>
        <v>1</v>
      </c>
      <c r="AP130" s="100" t="str">
        <f aca="false">IF(AND($AJ130:$AO130), "VALID", "INVALID")</f>
        <v>VALID</v>
      </c>
      <c r="AQ130" s="101" t="s">
        <v>382</v>
      </c>
      <c r="AR130" s="102" t="s">
        <v>79</v>
      </c>
      <c r="AS130" s="103"/>
      <c r="AT130" s="104"/>
      <c r="AU130" s="104"/>
      <c r="AV130" s="103" t="s">
        <v>124</v>
      </c>
      <c r="AW130" s="104"/>
      <c r="AX130" s="103" t="s">
        <v>85</v>
      </c>
      <c r="AY130" s="104"/>
      <c r="AZ130" s="103"/>
      <c r="BA130" s="103"/>
      <c r="BB130" s="105"/>
      <c r="BC130" s="104"/>
      <c r="BD130" s="106"/>
      <c r="BE130" s="111"/>
      <c r="BF130" s="108" t="e">
        <f aca="false">VLOOKUP($A130,#REF!, 34, FALSE())</f>
        <v>#VALUE!</v>
      </c>
      <c r="BG130" s="108" t="e">
        <f aca="false">VLOOKUP($A130,#REF!, 22, FALSE())</f>
        <v>#VALUE!</v>
      </c>
      <c r="BH130" s="109"/>
    </row>
    <row r="131" customFormat="false" ht="12.75" hidden="false" customHeight="true" outlineLevel="0" collapsed="false">
      <c r="A131" s="86" t="s">
        <v>383</v>
      </c>
      <c r="B131" s="86" t="e">
        <f aca="false">VLOOKUP($A131,#REF!, 34, FALSE())</f>
        <v>#VALUE!</v>
      </c>
      <c r="C131" s="87" t="str">
        <f aca="false">CONCATENATE("unused_",A131)</f>
        <v>unused_SOC_GPIO17</v>
      </c>
      <c r="D131" s="88" t="e">
        <f aca="false">IF(LEN(VLOOKUP($A131,#REF!,8,FALSE())),LEFT(VLOOKUP($A131,#REF!,8,FALSE()),LEN(VLOOKUP($A131,#REF!,8,FALSE()))-2),"")</f>
        <v>#VALUE!</v>
      </c>
      <c r="E131" s="89" t="e">
        <f aca="false">IF(LEN(VLOOKUP($A131,#REF!,4,FALSE())),IF(INDEX(#REF!,MATCH($A131,#REF!,0),1),LEFT(VLOOKUP($A131,#REF!,4,FALSE()),LEN(VLOOKUP($A131,#REF!,4,FALSE()))-2),CONCATENATE(LEFT(VLOOKUP($A131,#REF!,4,FALSE()),LEN(VLOOKUP($A131,#REF!,4,FALSE()))-2),"*")),"")</f>
        <v>#VALUE!</v>
      </c>
      <c r="F131" s="90" t="e">
        <f aca="false">IF(LEN(VLOOKUP($A131,#REF!,5,FALSE())),IF(INDEX(#REF!,MATCH($A131,#REF!,0),2),LEFT(VLOOKUP($A131,#REF!,5,FALSE()),LEN(VLOOKUP($A131,#REF!,5,FALSE()))-2),CONCATENATE(LEFT(VLOOKUP($A131,#REF!,5,FALSE()),LEN(VLOOKUP($A131,#REF!,5,FALSE()))-2),"*")),"")</f>
        <v>#VALUE!</v>
      </c>
      <c r="G131" s="90" t="e">
        <f aca="false">IF(LEN(VLOOKUP($A131,#REF!,6,FALSE())),IF(INDEX(#REF!,MATCH($A131,#REF!,0),3),LEFT(VLOOKUP($A131,#REF!,6,FALSE()),LEN(VLOOKUP($A131,#REF!,6,FALSE()))-2),CONCATENATE(LEFT(VLOOKUP($A131,#REF!,6,FALSE()),LEN(VLOOKUP($A131,#REF!,6,FALSE()))-2),"*")),"")</f>
        <v>#VALUE!</v>
      </c>
      <c r="H131" s="91" t="e">
        <f aca="false">IF(LEN(VLOOKUP($A131,#REF!,7,FALSE())),IF(INDEX(#REF!,MATCH($A131,#REF!,0),4),LEFT(VLOOKUP($A131,#REF!,7,FALSE()),LEN(VLOOKUP($A131,#REF!,7,FALSE()))-2),CONCATENATE(LEFT(VLOOKUP($A131,#REF!,7,FALSE()),LEN(VLOOKUP($A131,#REF!,7,FALSE()))-2),"*")),"")</f>
        <v>#VALUE!</v>
      </c>
      <c r="I131" s="92" t="e">
        <f aca="false">IF(LEN(VLOOKUP($A131,#REF!,8,FALSE())),UPPER(RIGHT(VLOOKUP($A131,#REF!,8,FALSE()), 1)),"")</f>
        <v>#VALUE!</v>
      </c>
      <c r="J131" s="90" t="e">
        <f aca="false">IF(LEN(VLOOKUP($A131,#REF!,4,FALSE())),UPPER(RIGHT(VLOOKUP($A131,#REF!,4,FALSE()), 1)),"")</f>
        <v>#VALUE!</v>
      </c>
      <c r="K131" s="90" t="e">
        <f aca="false">IF(LEN(VLOOKUP($A131,#REF!,5,FALSE())),UPPER(RIGHT(VLOOKUP($A131,#REF!,5,FALSE()), 1)),"")</f>
        <v>#VALUE!</v>
      </c>
      <c r="L131" s="90" t="e">
        <f aca="false">IF(LEN(VLOOKUP($A131,#REF!,6,FALSE())),UPPER(RIGHT(VLOOKUP($A131,#REF!,6,FALSE()), 1)),"")</f>
        <v>#VALUE!</v>
      </c>
      <c r="M131" s="91" t="e">
        <f aca="false">IF(LEN(VLOOKUP($A131,#REF!,7,FALSE())),UPPER(RIGHT(VLOOKUP($A131,#REF!,7,FALSE()), 1)),"")</f>
        <v>#VALUE!</v>
      </c>
      <c r="N131" s="86" t="e">
        <f aca="false">IF(E131="","RSVD0")</f>
        <v>#VALUE!</v>
      </c>
      <c r="O131" s="86" t="s">
        <v>384</v>
      </c>
      <c r="P131" s="86" t="s">
        <v>104</v>
      </c>
      <c r="Q131" s="86" t="s">
        <v>105</v>
      </c>
      <c r="R131" s="86" t="s">
        <v>94</v>
      </c>
      <c r="S131" s="100" t="e">
        <f aca="false">HLOOKUP("Device Tree Pin Name",#REF!,MATCH($A131,#REF!,0),FALSE())</f>
        <v>#VALUE!</v>
      </c>
      <c r="T131" s="95" t="e">
        <f aca="false">HLOOKUP("power rail",#REF!,MATCH($A131,#REF!,0),FALSE())</f>
        <v>#VALUE!</v>
      </c>
      <c r="U131" s="96" t="e">
        <f aca="false">HLOOKUP("Wake Capable",#REF!,MATCH($A131,#REF!,0),FALSE())</f>
        <v>#VALUE!</v>
      </c>
      <c r="V131" s="96" t="e">
        <f aca="false">HLOOKUP("Strap",#REF!,MATCH($A131,#REF!,0),FALSE())</f>
        <v>#VALUE!</v>
      </c>
      <c r="W131" s="96" t="e">
        <f aca="false">HLOOKUP("GTE",#REF!,MATCH($A131,#REF!,0),FALSE())</f>
        <v>#VALUE!</v>
      </c>
      <c r="X131" s="96" t="e">
        <f aca="false">HLOOKUP("DPD_Control",#REF!,MATCH($A131,#REF!,0),FALSE())</f>
        <v>#VALUE!</v>
      </c>
      <c r="Y131" s="96" t="e">
        <f aca="false">HLOOKUP("DPD_Group",#REF!,MATCH($A131,#REF!,0),FALSE())</f>
        <v>#VALUE!</v>
      </c>
      <c r="Z131" s="95" t="e">
        <f aca="false">HLOOKUP("Pad Category",#REF!,MATCH($A131,#REF!,0),FALSE())</f>
        <v>#VALUE!</v>
      </c>
      <c r="AA131" s="95" t="e">
        <f aca="false">HLOOKUP("Pad type",#REF!,MATCH($A131,#REF!,0),FALSE())</f>
        <v>#VALUE!</v>
      </c>
      <c r="AB131" s="95" t="e">
        <f aca="false">HLOOKUP("Pull Strength",#REF!,MATCH($A131,#REF!,0),FALSE())</f>
        <v>#VALUE!</v>
      </c>
      <c r="AC131" s="95" t="e">
        <f aca="false">HLOOKUP("POR Pin State",#REF!,MATCH($A131,#REF!,0),FALSE())</f>
        <v>#VALUE!</v>
      </c>
      <c r="AD131" s="95" t="str">
        <f aca="false">IF(OR($AQ131="",$AQ131=$C131),$R131,IF($AQ131=$D131,SUBSTITUTE(SUBSTITUTE($AQ131,"GPIO3_","GPIO_"),".0",""),IF($AQ131=$E131,$N131,IF($AQ131=$F131,$O131,IF($AQ131=$G131,$P131,IF($AQ131=$H131,$Q131,"INVALID"))))))</f>
        <v>RSVD0</v>
      </c>
      <c r="AE131" s="97"/>
      <c r="AF131" s="98" t="str">
        <f aca="false">IF(AND(OR($AS131="Int PU",$AS131="Int PD"),OR(AND($AZ131&lt;&gt;"",$AZ131&lt;&gt;"0"),AND($BA131&lt;&gt;"",$BA131&lt;&gt;"0"))),"INVALID",IF(OR($AQ131=$C131,$AS131="Int PD"),"PULL_DOWN",IF(OR($AS131="Int PU",AND($AE131="YES",OR($AZ131="",$AZ131="0"),OR($BA131="",$BA131="0"),OR($AR131="Input",$AR131="Bidirectional"))),"PULL_UP","NORMAL")))</f>
        <v>PULL_DOWN</v>
      </c>
      <c r="AG131" s="98" t="e">
        <f aca="false">IF($AU131="Input", "TRISTATE", IF($AV131="Z","TRISTATE",IF($AT131=$F131,"TRISTATE","NORMAL")))</f>
        <v>#VALUE!</v>
      </c>
      <c r="AH131" s="98" t="e">
        <f aca="false">IF(OR($AT131=$F131,$AU131="Output"),"DISABLE","ENABLE")</f>
        <v>#VALUE!</v>
      </c>
      <c r="AI131" s="112" t="e">
        <f aca="false">IF($AT131&lt;&gt;$G131,"N/A",IF($AV131="Drive 1", "1", IF($AV131="Drive 0", "0", "")))</f>
        <v>#VALUE!</v>
      </c>
      <c r="AJ131" s="99" t="b">
        <f aca="false">TRUE()</f>
        <v>1</v>
      </c>
      <c r="AK131" s="99" t="b">
        <f aca="false">TRUE()</f>
        <v>1</v>
      </c>
      <c r="AL131" s="99" t="b">
        <f aca="false">TRUE()</f>
        <v>1</v>
      </c>
      <c r="AM131" s="99" t="b">
        <f aca="false">TRUE()</f>
        <v>1</v>
      </c>
      <c r="AN131" s="99" t="b">
        <f aca="false">TRUE()</f>
        <v>1</v>
      </c>
      <c r="AO131" s="99" t="b">
        <f aca="false">TRUE()</f>
        <v>1</v>
      </c>
      <c r="AP131" s="100" t="str">
        <f aca="false">IF(AND($AJ131:$AO131), "VALID", "INVALID")</f>
        <v>VALID</v>
      </c>
      <c r="AQ131" s="101" t="s">
        <v>385</v>
      </c>
      <c r="AR131" s="102" t="s">
        <v>79</v>
      </c>
      <c r="AS131" s="103"/>
      <c r="AT131" s="103" t="s">
        <v>89</v>
      </c>
      <c r="AU131" s="104"/>
      <c r="AV131" s="104"/>
      <c r="AW131" s="104"/>
      <c r="AX131" s="103" t="s">
        <v>85</v>
      </c>
      <c r="AY131" s="104"/>
      <c r="AZ131" s="103"/>
      <c r="BA131" s="103"/>
      <c r="BB131" s="105"/>
      <c r="BC131" s="104"/>
      <c r="BD131" s="106"/>
      <c r="BE131" s="111"/>
      <c r="BF131" s="108" t="e">
        <f aca="false">VLOOKUP($A131,#REF!, 34, FALSE())</f>
        <v>#VALUE!</v>
      </c>
      <c r="BG131" s="108" t="e">
        <f aca="false">VLOOKUP($A131,#REF!, 22, FALSE())</f>
        <v>#VALUE!</v>
      </c>
      <c r="BH131" s="109"/>
    </row>
    <row r="132" customFormat="false" ht="12.75" hidden="false" customHeight="true" outlineLevel="0" collapsed="false">
      <c r="A132" s="86" t="s">
        <v>386</v>
      </c>
      <c r="B132" s="86" t="e">
        <f aca="false">VLOOKUP($A132,#REF!, 34, FALSE())</f>
        <v>#VALUE!</v>
      </c>
      <c r="C132" s="87" t="str">
        <f aca="false">CONCATENATE("unused_",A132)</f>
        <v>unused_SOC_GPIO18</v>
      </c>
      <c r="D132" s="88" t="e">
        <f aca="false">IF(LEN(VLOOKUP($A132,#REF!,8,FALSE())),LEFT(VLOOKUP($A132,#REF!,8,FALSE()),LEN(VLOOKUP($A132,#REF!,8,FALSE()))-2),"")</f>
        <v>#VALUE!</v>
      </c>
      <c r="E132" s="89" t="e">
        <f aca="false">IF(LEN(VLOOKUP($A132,#REF!,4,FALSE())),IF(INDEX(#REF!,MATCH($A132,#REF!,0),1),LEFT(VLOOKUP($A132,#REF!,4,FALSE()),LEN(VLOOKUP($A132,#REF!,4,FALSE()))-2),CONCATENATE(LEFT(VLOOKUP($A132,#REF!,4,FALSE()),LEN(VLOOKUP($A132,#REF!,4,FALSE()))-2),"*")),"")</f>
        <v>#VALUE!</v>
      </c>
      <c r="F132" s="90" t="e">
        <f aca="false">IF(LEN(VLOOKUP($A132,#REF!,5,FALSE())),IF(INDEX(#REF!,MATCH($A132,#REF!,0),2),LEFT(VLOOKUP($A132,#REF!,5,FALSE()),LEN(VLOOKUP($A132,#REF!,5,FALSE()))-2),CONCATENATE(LEFT(VLOOKUP($A132,#REF!,5,FALSE()),LEN(VLOOKUP($A132,#REF!,5,FALSE()))-2),"*")),"")</f>
        <v>#VALUE!</v>
      </c>
      <c r="G132" s="90" t="e">
        <f aca="false">IF(LEN(VLOOKUP($A132,#REF!,6,FALSE())),IF(INDEX(#REF!,MATCH($A132,#REF!,0),3),LEFT(VLOOKUP($A132,#REF!,6,FALSE()),LEN(VLOOKUP($A132,#REF!,6,FALSE()))-2),CONCATENATE(LEFT(VLOOKUP($A132,#REF!,6,FALSE()),LEN(VLOOKUP($A132,#REF!,6,FALSE()))-2),"*")),"")</f>
        <v>#VALUE!</v>
      </c>
      <c r="H132" s="91" t="e">
        <f aca="false">IF(LEN(VLOOKUP($A132,#REF!,7,FALSE())),IF(INDEX(#REF!,MATCH($A132,#REF!,0),4),LEFT(VLOOKUP($A132,#REF!,7,FALSE()),LEN(VLOOKUP($A132,#REF!,7,FALSE()))-2),CONCATENATE(LEFT(VLOOKUP($A132,#REF!,7,FALSE()),LEN(VLOOKUP($A132,#REF!,7,FALSE()))-2),"*")),"")</f>
        <v>#VALUE!</v>
      </c>
      <c r="I132" s="92" t="e">
        <f aca="false">IF(LEN(VLOOKUP($A132,#REF!,8,FALSE())),UPPER(RIGHT(VLOOKUP($A132,#REF!,8,FALSE()), 1)),"")</f>
        <v>#VALUE!</v>
      </c>
      <c r="J132" s="90" t="e">
        <f aca="false">IF(LEN(VLOOKUP($A132,#REF!,4,FALSE())),UPPER(RIGHT(VLOOKUP($A132,#REF!,4,FALSE()), 1)),"")</f>
        <v>#VALUE!</v>
      </c>
      <c r="K132" s="90" t="e">
        <f aca="false">IF(LEN(VLOOKUP($A132,#REF!,5,FALSE())),UPPER(RIGHT(VLOOKUP($A132,#REF!,5,FALSE()), 1)),"")</f>
        <v>#VALUE!</v>
      </c>
      <c r="L132" s="90" t="e">
        <f aca="false">IF(LEN(VLOOKUP($A132,#REF!,6,FALSE())),UPPER(RIGHT(VLOOKUP($A132,#REF!,6,FALSE()), 1)),"")</f>
        <v>#VALUE!</v>
      </c>
      <c r="M132" s="91" t="e">
        <f aca="false">IF(LEN(VLOOKUP($A132,#REF!,7,FALSE())),UPPER(RIGHT(VLOOKUP($A132,#REF!,7,FALSE()), 1)),"")</f>
        <v>#VALUE!</v>
      </c>
      <c r="N132" s="86" t="e">
        <f aca="false">IF(E132="","RSVD0")</f>
        <v>#VALUE!</v>
      </c>
      <c r="O132" s="86" t="e">
        <f aca="false">IF(F132="","RSVD1")</f>
        <v>#VALUE!</v>
      </c>
      <c r="P132" s="86" t="s">
        <v>104</v>
      </c>
      <c r="Q132" s="86" t="s">
        <v>105</v>
      </c>
      <c r="R132" s="86" t="s">
        <v>94</v>
      </c>
      <c r="S132" s="100" t="e">
        <f aca="false">HLOOKUP("Device Tree Pin Name",#REF!,MATCH($A132,#REF!,0),FALSE())</f>
        <v>#VALUE!</v>
      </c>
      <c r="T132" s="95" t="e">
        <f aca="false">HLOOKUP("power rail",#REF!,MATCH($A132,#REF!,0),FALSE())</f>
        <v>#VALUE!</v>
      </c>
      <c r="U132" s="96" t="e">
        <f aca="false">HLOOKUP("Wake Capable",#REF!,MATCH($A132,#REF!,0),FALSE())</f>
        <v>#VALUE!</v>
      </c>
      <c r="V132" s="96" t="e">
        <f aca="false">HLOOKUP("Strap",#REF!,MATCH($A132,#REF!,0),FALSE())</f>
        <v>#VALUE!</v>
      </c>
      <c r="W132" s="96" t="e">
        <f aca="false">HLOOKUP("GTE",#REF!,MATCH($A132,#REF!,0),FALSE())</f>
        <v>#VALUE!</v>
      </c>
      <c r="X132" s="96" t="e">
        <f aca="false">HLOOKUP("DPD_Control",#REF!,MATCH($A132,#REF!,0),FALSE())</f>
        <v>#VALUE!</v>
      </c>
      <c r="Y132" s="96" t="e">
        <f aca="false">HLOOKUP("DPD_Group",#REF!,MATCH($A132,#REF!,0),FALSE())</f>
        <v>#VALUE!</v>
      </c>
      <c r="Z132" s="95" t="e">
        <f aca="false">HLOOKUP("Pad Category",#REF!,MATCH($A132,#REF!,0),FALSE())</f>
        <v>#VALUE!</v>
      </c>
      <c r="AA132" s="95" t="e">
        <f aca="false">HLOOKUP("Pad type",#REF!,MATCH($A132,#REF!,0),FALSE())</f>
        <v>#VALUE!</v>
      </c>
      <c r="AB132" s="95" t="e">
        <f aca="false">HLOOKUP("Pull Strength",#REF!,MATCH($A132,#REF!,0),FALSE())</f>
        <v>#VALUE!</v>
      </c>
      <c r="AC132" s="95" t="e">
        <f aca="false">HLOOKUP("POR Pin State",#REF!,MATCH($A132,#REF!,0),FALSE())</f>
        <v>#VALUE!</v>
      </c>
      <c r="AD132" s="95" t="str">
        <f aca="false">IF(OR($AQ132="",$AQ132=$C132),$R132,IF($AQ132=$D132,SUBSTITUTE(SUBSTITUTE($AQ132,"GPIO3_","GPIO_"),".0",""),IF($AQ132=$E132,$N132,IF($AQ132=$F132,$O132,IF($AQ132=$G132,$P132,IF($AQ132=$H132,$Q132,"INVALID"))))))</f>
        <v>RSVD0</v>
      </c>
      <c r="AE132" s="97"/>
      <c r="AF132" s="98" t="str">
        <f aca="false">IF(AND(OR($AS132="Int PU",$AS132="Int PD"),OR(AND($AZ132&lt;&gt;"",$AZ132&lt;&gt;"0"),AND($BA132&lt;&gt;"",$BA132&lt;&gt;"0"))),"INVALID",IF(OR($AQ132=$C132,$AS132="Int PD"),"PULL_DOWN",IF(OR($AS132="Int PU",AND($AE132="YES",OR($AZ132="",$AZ132="0"),OR($BA132="",$BA132="0"),OR($AR132="Input",$AR132="Bidirectional"))),"PULL_UP","NORMAL")))</f>
        <v>PULL_DOWN</v>
      </c>
      <c r="AG132" s="98" t="e">
        <f aca="false">IF($AU132="Input", "TRISTATE", IF($AV132="Z","TRISTATE",IF($AT132=$F132,"TRISTATE","NORMAL")))</f>
        <v>#VALUE!</v>
      </c>
      <c r="AH132" s="98" t="e">
        <f aca="false">IF(OR($AT132=$F132,$AU132="Output"),"DISABLE","ENABLE")</f>
        <v>#VALUE!</v>
      </c>
      <c r="AI132" s="112" t="e">
        <f aca="false">IF($AT132&lt;&gt;$G132,"N/A",IF($AV132="Drive 1", "1", IF($AV132="Drive 0", "0", "")))</f>
        <v>#VALUE!</v>
      </c>
      <c r="AJ132" s="99" t="b">
        <f aca="false">TRUE()</f>
        <v>1</v>
      </c>
      <c r="AK132" s="99" t="b">
        <f aca="false">TRUE()</f>
        <v>1</v>
      </c>
      <c r="AL132" s="99" t="b">
        <f aca="false">TRUE()</f>
        <v>1</v>
      </c>
      <c r="AM132" s="99" t="b">
        <f aca="false">TRUE()</f>
        <v>1</v>
      </c>
      <c r="AN132" s="99" t="b">
        <f aca="false">TRUE()</f>
        <v>1</v>
      </c>
      <c r="AO132" s="99" t="b">
        <f aca="false">TRUE()</f>
        <v>1</v>
      </c>
      <c r="AP132" s="100" t="str">
        <f aca="false">IF(AND($AJ132:$AO132), "VALID", "INVALID")</f>
        <v>VALID</v>
      </c>
      <c r="AQ132" s="101" t="s">
        <v>387</v>
      </c>
      <c r="AR132" s="102" t="s">
        <v>79</v>
      </c>
      <c r="AS132" s="103"/>
      <c r="AT132" s="104"/>
      <c r="AU132" s="104"/>
      <c r="AV132" s="104"/>
      <c r="AW132" s="104"/>
      <c r="AX132" s="103" t="s">
        <v>85</v>
      </c>
      <c r="AY132" s="104"/>
      <c r="AZ132" s="103"/>
      <c r="BA132" s="103"/>
      <c r="BB132" s="105"/>
      <c r="BC132" s="104"/>
      <c r="BD132" s="106"/>
      <c r="BE132" s="138"/>
      <c r="BF132" s="108" t="e">
        <f aca="false">VLOOKUP($A132,#REF!, 34, FALSE())</f>
        <v>#VALUE!</v>
      </c>
      <c r="BG132" s="108" t="e">
        <f aca="false">VLOOKUP($A132,#REF!, 22, FALSE())</f>
        <v>#VALUE!</v>
      </c>
      <c r="BH132" s="109"/>
    </row>
    <row r="133" customFormat="false" ht="12.75" hidden="false" customHeight="true" outlineLevel="0" collapsed="false">
      <c r="A133" s="86" t="s">
        <v>388</v>
      </c>
      <c r="B133" s="86" t="e">
        <f aca="false">VLOOKUP($A133,#REF!, 34, FALSE())</f>
        <v>#VALUE!</v>
      </c>
      <c r="C133" s="87" t="str">
        <f aca="false">CONCATENATE("unused_",A133)</f>
        <v>unused_SOC_GPIO19</v>
      </c>
      <c r="D133" s="88" t="e">
        <f aca="false">IF(LEN(VLOOKUP($A133,#REF!,8,FALSE())),LEFT(VLOOKUP($A133,#REF!,8,FALSE()),LEN(VLOOKUP($A133,#REF!,8,FALSE()))-2),"")</f>
        <v>#VALUE!</v>
      </c>
      <c r="E133" s="89" t="e">
        <f aca="false">IF(LEN(VLOOKUP($A133,#REF!,4,FALSE())),IF(INDEX(#REF!,MATCH($A133,#REF!,0),1),LEFT(VLOOKUP($A133,#REF!,4,FALSE()),LEN(VLOOKUP($A133,#REF!,4,FALSE()))-2),CONCATENATE(LEFT(VLOOKUP($A133,#REF!,4,FALSE()),LEN(VLOOKUP($A133,#REF!,4,FALSE()))-2),"*")),"")</f>
        <v>#VALUE!</v>
      </c>
      <c r="F133" s="90" t="e">
        <f aca="false">IF(LEN(VLOOKUP($A133,#REF!,5,FALSE())),IF(INDEX(#REF!,MATCH($A133,#REF!,0),2),LEFT(VLOOKUP($A133,#REF!,5,FALSE()),LEN(VLOOKUP($A133,#REF!,5,FALSE()))-2),CONCATENATE(LEFT(VLOOKUP($A133,#REF!,5,FALSE()),LEN(VLOOKUP($A133,#REF!,5,FALSE()))-2),"*")),"")</f>
        <v>#VALUE!</v>
      </c>
      <c r="G133" s="90" t="e">
        <f aca="false">IF(LEN(VLOOKUP($A133,#REF!,6,FALSE())),IF(INDEX(#REF!,MATCH($A133,#REF!,0),3),LEFT(VLOOKUP($A133,#REF!,6,FALSE()),LEN(VLOOKUP($A133,#REF!,6,FALSE()))-2),CONCATENATE(LEFT(VLOOKUP($A133,#REF!,6,FALSE()),LEN(VLOOKUP($A133,#REF!,6,FALSE()))-2),"*")),"")</f>
        <v>#VALUE!</v>
      </c>
      <c r="H133" s="91" t="e">
        <f aca="false">IF(LEN(VLOOKUP($A133,#REF!,7,FALSE())),IF(INDEX(#REF!,MATCH($A133,#REF!,0),4),LEFT(VLOOKUP($A133,#REF!,7,FALSE()),LEN(VLOOKUP($A133,#REF!,7,FALSE()))-2),CONCATENATE(LEFT(VLOOKUP($A133,#REF!,7,FALSE()),LEN(VLOOKUP($A133,#REF!,7,FALSE()))-2),"*")),"")</f>
        <v>#VALUE!</v>
      </c>
      <c r="I133" s="92" t="e">
        <f aca="false">IF(LEN(VLOOKUP($A133,#REF!,8,FALSE())),UPPER(RIGHT(VLOOKUP($A133,#REF!,8,FALSE()), 1)),"")</f>
        <v>#VALUE!</v>
      </c>
      <c r="J133" s="90" t="e">
        <f aca="false">IF(LEN(VLOOKUP($A133,#REF!,4,FALSE())),UPPER(RIGHT(VLOOKUP($A133,#REF!,4,FALSE()), 1)),"")</f>
        <v>#VALUE!</v>
      </c>
      <c r="K133" s="90" t="e">
        <f aca="false">IF(LEN(VLOOKUP($A133,#REF!,5,FALSE())),UPPER(RIGHT(VLOOKUP($A133,#REF!,5,FALSE()), 1)),"")</f>
        <v>#VALUE!</v>
      </c>
      <c r="L133" s="90" t="e">
        <f aca="false">IF(LEN(VLOOKUP($A133,#REF!,6,FALSE())),UPPER(RIGHT(VLOOKUP($A133,#REF!,6,FALSE()), 1)),"")</f>
        <v>#VALUE!</v>
      </c>
      <c r="M133" s="91" t="e">
        <f aca="false">IF(LEN(VLOOKUP($A133,#REF!,7,FALSE())),UPPER(RIGHT(VLOOKUP($A133,#REF!,7,FALSE()), 1)),"")</f>
        <v>#VALUE!</v>
      </c>
      <c r="N133" s="86" t="s">
        <v>132</v>
      </c>
      <c r="O133" s="86" t="s">
        <v>83</v>
      </c>
      <c r="P133" s="86" t="s">
        <v>104</v>
      </c>
      <c r="Q133" s="86" t="s">
        <v>105</v>
      </c>
      <c r="R133" s="86" t="s">
        <v>83</v>
      </c>
      <c r="S133" s="100" t="e">
        <f aca="false">HLOOKUP("Device Tree Pin Name",#REF!,MATCH($A133,#REF!,0),FALSE())</f>
        <v>#VALUE!</v>
      </c>
      <c r="T133" s="95" t="e">
        <f aca="false">HLOOKUP("power rail",#REF!,MATCH($A133,#REF!,0),FALSE())</f>
        <v>#VALUE!</v>
      </c>
      <c r="U133" s="96" t="e">
        <f aca="false">HLOOKUP("Wake Capable",#REF!,MATCH($A133,#REF!,0),FALSE())</f>
        <v>#VALUE!</v>
      </c>
      <c r="V133" s="96" t="e">
        <f aca="false">HLOOKUP("Strap",#REF!,MATCH($A133,#REF!,0),FALSE())</f>
        <v>#VALUE!</v>
      </c>
      <c r="W133" s="96" t="e">
        <f aca="false">HLOOKUP("GTE",#REF!,MATCH($A133,#REF!,0),FALSE())</f>
        <v>#VALUE!</v>
      </c>
      <c r="X133" s="96" t="e">
        <f aca="false">HLOOKUP("DPD_Control",#REF!,MATCH($A133,#REF!,0),FALSE())</f>
        <v>#VALUE!</v>
      </c>
      <c r="Y133" s="96" t="e">
        <f aca="false">HLOOKUP("DPD_Group",#REF!,MATCH($A133,#REF!,0),FALSE())</f>
        <v>#VALUE!</v>
      </c>
      <c r="Z133" s="95" t="e">
        <f aca="false">HLOOKUP("Pad Category",#REF!,MATCH($A133,#REF!,0),FALSE())</f>
        <v>#VALUE!</v>
      </c>
      <c r="AA133" s="95" t="e">
        <f aca="false">HLOOKUP("Pad type",#REF!,MATCH($A133,#REF!,0),FALSE())</f>
        <v>#VALUE!</v>
      </c>
      <c r="AB133" s="95" t="e">
        <f aca="false">HLOOKUP("Pull Strength",#REF!,MATCH($A133,#REF!,0),FALSE())</f>
        <v>#VALUE!</v>
      </c>
      <c r="AC133" s="95" t="e">
        <f aca="false">HLOOKUP("POR Pin State",#REF!,MATCH($A133,#REF!,0),FALSE())</f>
        <v>#VALUE!</v>
      </c>
      <c r="AD133" s="95" t="str">
        <f aca="false">IF(OR($AQ133="",$AQ133=$C133),$R133,IF($AQ133=$D133,SUBSTITUTE(SUBSTITUTE($AQ133,"GPIO3_","GPIO_"),".0",""),IF($AQ133=$E133,$N133,IF($AQ133=$F133,$O133,IF($AQ133=$G133,$P133,IF($AQ133=$H133,$Q133,"INVALID"))))))</f>
        <v>RSVD1</v>
      </c>
      <c r="AE133" s="97"/>
      <c r="AF133" s="98" t="str">
        <f aca="false">IF(AND(OR($AS133="Int PU",$AS133="Int PD"),OR(AND($AZ133&lt;&gt;"",$AZ133&lt;&gt;"0"),AND($BA133&lt;&gt;"",$BA133&lt;&gt;"0"))),"INVALID",IF(OR($AQ133=$C133,$AS133="Int PD"),"PULL_DOWN",IF(OR($AS133="Int PU",AND($AE133="YES",OR($AZ133="",$AZ133="0"),OR($BA133="",$BA133="0"),OR($AR133="Input",$AR133="Bidirectional"))),"PULL_UP","NORMAL")))</f>
        <v>PULL_DOWN</v>
      </c>
      <c r="AG133" s="98" t="e">
        <f aca="false">IF($AU133="Input", "TRISTATE", IF($AV133="Z","TRISTATE",IF($AT133=$F133,"TRISTATE","NORMAL")))</f>
        <v>#VALUE!</v>
      </c>
      <c r="AH133" s="98" t="e">
        <f aca="false">IF(OR($AT133=$F133,$AU133="Output"),"DISABLE","ENABLE")</f>
        <v>#VALUE!</v>
      </c>
      <c r="AI133" s="112" t="e">
        <f aca="false">IF($AT133&lt;&gt;$G133,"N/A",IF($AV133="Drive 1", "1", IF($AV133="Drive 0", "0", "")))</f>
        <v>#VALUE!</v>
      </c>
      <c r="AJ133" s="99" t="b">
        <f aca="false">TRUE()</f>
        <v>1</v>
      </c>
      <c r="AK133" s="99" t="b">
        <f aca="false">TRUE()</f>
        <v>1</v>
      </c>
      <c r="AL133" s="99" t="b">
        <f aca="false">TRUE()</f>
        <v>1</v>
      </c>
      <c r="AM133" s="99" t="b">
        <f aca="false">TRUE()</f>
        <v>1</v>
      </c>
      <c r="AN133" s="99" t="b">
        <f aca="false">TRUE()</f>
        <v>1</v>
      </c>
      <c r="AO133" s="99" t="b">
        <f aca="false">TRUE()</f>
        <v>1</v>
      </c>
      <c r="AP133" s="100" t="str">
        <f aca="false">IF(AND($AJ133:$AO133), "VALID", "INVALID")</f>
        <v>VALID</v>
      </c>
      <c r="AQ133" s="101" t="s">
        <v>389</v>
      </c>
      <c r="AR133" s="102" t="s">
        <v>79</v>
      </c>
      <c r="AS133" s="103"/>
      <c r="AT133" s="104"/>
      <c r="AU133" s="104"/>
      <c r="AV133" s="104"/>
      <c r="AW133" s="104"/>
      <c r="AX133" s="103" t="s">
        <v>85</v>
      </c>
      <c r="AY133" s="104"/>
      <c r="AZ133" s="103"/>
      <c r="BA133" s="103"/>
      <c r="BB133" s="105"/>
      <c r="BC133" s="104"/>
      <c r="BD133" s="106"/>
      <c r="BE133" s="111"/>
      <c r="BF133" s="108" t="e">
        <f aca="false">VLOOKUP($A133,#REF!, 34, FALSE())</f>
        <v>#VALUE!</v>
      </c>
      <c r="BG133" s="108" t="e">
        <f aca="false">VLOOKUP($A133,#REF!, 22, FALSE())</f>
        <v>#VALUE!</v>
      </c>
      <c r="BH133" s="109"/>
    </row>
    <row r="134" customFormat="false" ht="12.75" hidden="false" customHeight="true" outlineLevel="0" collapsed="false">
      <c r="A134" s="86" t="s">
        <v>390</v>
      </c>
      <c r="B134" s="86" t="e">
        <f aca="false">VLOOKUP($A134,#REF!, 34, FALSE())</f>
        <v>#VALUE!</v>
      </c>
      <c r="C134" s="87" t="str">
        <f aca="false">CONCATENATE("unused_",A134)</f>
        <v>unused_SOC_GPIO20</v>
      </c>
      <c r="D134" s="88" t="e">
        <f aca="false">IF(LEN(VLOOKUP($A134,#REF!,8,FALSE())),LEFT(VLOOKUP($A134,#REF!,8,FALSE()),LEN(VLOOKUP($A134,#REF!,8,FALSE()))-2),"")</f>
        <v>#VALUE!</v>
      </c>
      <c r="E134" s="89" t="e">
        <f aca="false">IF(LEN(VLOOKUP($A134,#REF!,4,FALSE())),IF(INDEX(#REF!,MATCH($A134,#REF!,0),1),LEFT(VLOOKUP($A134,#REF!,4,FALSE()),LEN(VLOOKUP($A134,#REF!,4,FALSE()))-2),CONCATENATE(LEFT(VLOOKUP($A134,#REF!,4,FALSE()),LEN(VLOOKUP($A134,#REF!,4,FALSE()))-2),"*")),"")</f>
        <v>#VALUE!</v>
      </c>
      <c r="F134" s="90" t="e">
        <f aca="false">IF(LEN(VLOOKUP($A134,#REF!,5,FALSE())),IF(INDEX(#REF!,MATCH($A134,#REF!,0),2),LEFT(VLOOKUP($A134,#REF!,5,FALSE()),LEN(VLOOKUP($A134,#REF!,5,FALSE()))-2),CONCATENATE(LEFT(VLOOKUP($A134,#REF!,5,FALSE()),LEN(VLOOKUP($A134,#REF!,5,FALSE()))-2),"*")),"")</f>
        <v>#VALUE!</v>
      </c>
      <c r="G134" s="90" t="e">
        <f aca="false">IF(LEN(VLOOKUP($A134,#REF!,6,FALSE())),IF(INDEX(#REF!,MATCH($A134,#REF!,0),3),LEFT(VLOOKUP($A134,#REF!,6,FALSE()),LEN(VLOOKUP($A134,#REF!,6,FALSE()))-2),CONCATENATE(LEFT(VLOOKUP($A134,#REF!,6,FALSE()),LEN(VLOOKUP($A134,#REF!,6,FALSE()))-2),"*")),"")</f>
        <v>#VALUE!</v>
      </c>
      <c r="H134" s="91" t="e">
        <f aca="false">IF(LEN(VLOOKUP($A134,#REF!,7,FALSE())),IF(INDEX(#REF!,MATCH($A134,#REF!,0),4),LEFT(VLOOKUP($A134,#REF!,7,FALSE()),LEN(VLOOKUP($A134,#REF!,7,FALSE()))-2),CONCATENATE(LEFT(VLOOKUP($A134,#REF!,7,FALSE()),LEN(VLOOKUP($A134,#REF!,7,FALSE()))-2),"*")),"")</f>
        <v>#VALUE!</v>
      </c>
      <c r="I134" s="92" t="e">
        <f aca="false">IF(LEN(VLOOKUP($A134,#REF!,8,FALSE())),UPPER(RIGHT(VLOOKUP($A134,#REF!,8,FALSE()), 1)),"")</f>
        <v>#VALUE!</v>
      </c>
      <c r="J134" s="90" t="e">
        <f aca="false">IF(LEN(VLOOKUP($A134,#REF!,4,FALSE())),UPPER(RIGHT(VLOOKUP($A134,#REF!,4,FALSE()), 1)),"")</f>
        <v>#VALUE!</v>
      </c>
      <c r="K134" s="90" t="e">
        <f aca="false">IF(LEN(VLOOKUP($A134,#REF!,5,FALSE())),UPPER(RIGHT(VLOOKUP($A134,#REF!,5,FALSE()), 1)),"")</f>
        <v>#VALUE!</v>
      </c>
      <c r="L134" s="90" t="e">
        <f aca="false">IF(LEN(VLOOKUP($A134,#REF!,6,FALSE())),UPPER(RIGHT(VLOOKUP($A134,#REF!,6,FALSE()), 1)),"")</f>
        <v>#VALUE!</v>
      </c>
      <c r="M134" s="91" t="e">
        <f aca="false">IF(LEN(VLOOKUP($A134,#REF!,7,FALSE())),UPPER(RIGHT(VLOOKUP($A134,#REF!,7,FALSE()), 1)),"")</f>
        <v>#VALUE!</v>
      </c>
      <c r="N134" s="86" t="e">
        <f aca="false">IF(E134="","RSVD0")</f>
        <v>#VALUE!</v>
      </c>
      <c r="O134" s="86" t="s">
        <v>391</v>
      </c>
      <c r="P134" s="86" t="s">
        <v>104</v>
      </c>
      <c r="Q134" s="86" t="s">
        <v>105</v>
      </c>
      <c r="R134" s="86" t="s">
        <v>94</v>
      </c>
      <c r="S134" s="100" t="e">
        <f aca="false">HLOOKUP("Device Tree Pin Name",#REF!,MATCH($A134,#REF!,0),FALSE())</f>
        <v>#VALUE!</v>
      </c>
      <c r="T134" s="95" t="e">
        <f aca="false">HLOOKUP("power rail",#REF!,MATCH($A134,#REF!,0),FALSE())</f>
        <v>#VALUE!</v>
      </c>
      <c r="U134" s="96" t="e">
        <f aca="false">HLOOKUP("Wake Capable",#REF!,MATCH($A134,#REF!,0),FALSE())</f>
        <v>#VALUE!</v>
      </c>
      <c r="V134" s="96" t="e">
        <f aca="false">HLOOKUP("Strap",#REF!,MATCH($A134,#REF!,0),FALSE())</f>
        <v>#VALUE!</v>
      </c>
      <c r="W134" s="96" t="e">
        <f aca="false">HLOOKUP("GTE",#REF!,MATCH($A134,#REF!,0),FALSE())</f>
        <v>#VALUE!</v>
      </c>
      <c r="X134" s="96" t="e">
        <f aca="false">HLOOKUP("DPD_Control",#REF!,MATCH($A134,#REF!,0),FALSE())</f>
        <v>#VALUE!</v>
      </c>
      <c r="Y134" s="96" t="e">
        <f aca="false">HLOOKUP("DPD_Group",#REF!,MATCH($A134,#REF!,0),FALSE())</f>
        <v>#VALUE!</v>
      </c>
      <c r="Z134" s="95" t="e">
        <f aca="false">HLOOKUP("Pad Category",#REF!,MATCH($A134,#REF!,0),FALSE())</f>
        <v>#VALUE!</v>
      </c>
      <c r="AA134" s="100" t="e">
        <f aca="false">HLOOKUP("Pad type",#REF!,MATCH($A134,#REF!,0),FALSE())</f>
        <v>#VALUE!</v>
      </c>
      <c r="AB134" s="95" t="e">
        <f aca="false">HLOOKUP("Pull Strength",#REF!,MATCH($A134,#REF!,0),FALSE())</f>
        <v>#VALUE!</v>
      </c>
      <c r="AC134" s="95" t="e">
        <f aca="false">HLOOKUP("POR Pin State",#REF!,MATCH($A134,#REF!,0),FALSE())</f>
        <v>#VALUE!</v>
      </c>
      <c r="AD134" s="95" t="str">
        <f aca="false">IF(OR($AQ134="",$AQ134=$C134),$R134,IF($AQ134=$D134,SUBSTITUTE(SUBSTITUTE($AQ134,"GPIO3_","GPIO_"),".0",""),IF($AQ134=$E134,$N134,IF($AQ134=$F134,$O134,IF($AQ134=$G134,$P134,IF($AQ134=$H134,$Q134,"INVALID"))))))</f>
        <v>RSVD0</v>
      </c>
      <c r="AE134" s="97"/>
      <c r="AF134" s="98" t="str">
        <f aca="false">IF(AND(OR($AS134="Int PU",$AS134="Int PD"),OR(AND($AZ134&lt;&gt;"",$AZ134&lt;&gt;"0"),AND($BA134&lt;&gt;"",$BA134&lt;&gt;"0"))),"INVALID",IF(OR($AQ134=$C134,$AS134="Int PD"),"PULL_DOWN",IF(OR($AS134="Int PU",AND($AE134="YES",OR($AZ134="",$AZ134="0"),OR($BA134="",$BA134="0"),OR($AR134="Input",$AR134="Bidirectional"))),"PULL_UP","NORMAL")))</f>
        <v>PULL_DOWN</v>
      </c>
      <c r="AG134" s="98" t="e">
        <f aca="false">IF($AU134="Input", "TRISTATE", IF($AV134="Z","TRISTATE",IF($AT134=$F134,"TRISTATE","NORMAL")))</f>
        <v>#VALUE!</v>
      </c>
      <c r="AH134" s="98" t="e">
        <f aca="false">IF(OR($AT134=$F134,$AU134="Output"),"DISABLE","ENABLE")</f>
        <v>#VALUE!</v>
      </c>
      <c r="AI134" s="112" t="e">
        <f aca="false">IF($AT134&lt;&gt;$G134,"N/A",IF($AV134="Drive 1", "1", IF($AV134="Drive 0", "0", "")))</f>
        <v>#VALUE!</v>
      </c>
      <c r="AJ134" s="99" t="b">
        <f aca="false">TRUE()</f>
        <v>1</v>
      </c>
      <c r="AK134" s="99" t="b">
        <f aca="false">TRUE()</f>
        <v>1</v>
      </c>
      <c r="AL134" s="99" t="b">
        <f aca="false">TRUE()</f>
        <v>1</v>
      </c>
      <c r="AM134" s="99" t="b">
        <f aca="false">TRUE()</f>
        <v>1</v>
      </c>
      <c r="AN134" s="99" t="b">
        <f aca="false">TRUE()</f>
        <v>1</v>
      </c>
      <c r="AO134" s="99" t="b">
        <f aca="false">TRUE()</f>
        <v>1</v>
      </c>
      <c r="AP134" s="100" t="str">
        <f aca="false">IF(AND($AJ134:$AO134), "VALID", "INVALID")</f>
        <v>VALID</v>
      </c>
      <c r="AQ134" s="101" t="s">
        <v>392</v>
      </c>
      <c r="AR134" s="102" t="s">
        <v>79</v>
      </c>
      <c r="AS134" s="103"/>
      <c r="AT134" s="103" t="s">
        <v>89</v>
      </c>
      <c r="AU134" s="104"/>
      <c r="AV134" s="104"/>
      <c r="AW134" s="104"/>
      <c r="AX134" s="103" t="s">
        <v>85</v>
      </c>
      <c r="AY134" s="104"/>
      <c r="AZ134" s="103"/>
      <c r="BA134" s="103"/>
      <c r="BB134" s="105"/>
      <c r="BC134" s="104"/>
      <c r="BD134" s="106"/>
      <c r="BE134" s="111"/>
      <c r="BF134" s="108" t="e">
        <f aca="false">VLOOKUP($A134,#REF!, 34, FALSE())</f>
        <v>#VALUE!</v>
      </c>
      <c r="BG134" s="108" t="e">
        <f aca="false">VLOOKUP($A134,#REF!, 22, FALSE())</f>
        <v>#VALUE!</v>
      </c>
      <c r="BH134" s="109"/>
    </row>
    <row r="135" customFormat="false" ht="12.75" hidden="false" customHeight="true" outlineLevel="0" collapsed="false">
      <c r="A135" s="86" t="s">
        <v>393</v>
      </c>
      <c r="B135" s="86" t="e">
        <f aca="false">VLOOKUP($A135,#REF!, 34, FALSE())</f>
        <v>#VALUE!</v>
      </c>
      <c r="C135" s="87" t="str">
        <f aca="false">CONCATENATE("unused_",A135)</f>
        <v>unused_SOC_GPIO21</v>
      </c>
      <c r="D135" s="88" t="e">
        <f aca="false">IF(LEN(VLOOKUP($A135,#REF!,8,FALSE())),LEFT(VLOOKUP($A135,#REF!,8,FALSE()),LEN(VLOOKUP($A135,#REF!,8,FALSE()))-2),"")</f>
        <v>#VALUE!</v>
      </c>
      <c r="E135" s="89" t="e">
        <f aca="false">IF(LEN(VLOOKUP($A135,#REF!,4,FALSE())),IF(INDEX(#REF!,MATCH($A135,#REF!,0),1),LEFT(VLOOKUP($A135,#REF!,4,FALSE()),LEN(VLOOKUP($A135,#REF!,4,FALSE()))-2),CONCATENATE(LEFT(VLOOKUP($A135,#REF!,4,FALSE()),LEN(VLOOKUP($A135,#REF!,4,FALSE()))-2),"*")),"")</f>
        <v>#VALUE!</v>
      </c>
      <c r="F135" s="90" t="e">
        <f aca="false">IF(LEN(VLOOKUP($A135,#REF!,5,FALSE())),IF(INDEX(#REF!,MATCH($A135,#REF!,0),2),LEFT(VLOOKUP($A135,#REF!,5,FALSE()),LEN(VLOOKUP($A135,#REF!,5,FALSE()))-2),CONCATENATE(LEFT(VLOOKUP($A135,#REF!,5,FALSE()),LEN(VLOOKUP($A135,#REF!,5,FALSE()))-2),"*")),"")</f>
        <v>#VALUE!</v>
      </c>
      <c r="G135" s="90" t="e">
        <f aca="false">IF(LEN(VLOOKUP($A135,#REF!,6,FALSE())),IF(INDEX(#REF!,MATCH($A135,#REF!,0),3),LEFT(VLOOKUP($A135,#REF!,6,FALSE()),LEN(VLOOKUP($A135,#REF!,6,FALSE()))-2),CONCATENATE(LEFT(VLOOKUP($A135,#REF!,6,FALSE()),LEN(VLOOKUP($A135,#REF!,6,FALSE()))-2),"*")),"")</f>
        <v>#VALUE!</v>
      </c>
      <c r="H135" s="91" t="e">
        <f aca="false">IF(LEN(VLOOKUP($A135,#REF!,7,FALSE())),IF(INDEX(#REF!,MATCH($A135,#REF!,0),4),LEFT(VLOOKUP($A135,#REF!,7,FALSE()),LEN(VLOOKUP($A135,#REF!,7,FALSE()))-2),CONCATENATE(LEFT(VLOOKUP($A135,#REF!,7,FALSE()),LEN(VLOOKUP($A135,#REF!,7,FALSE()))-2),"*")),"")</f>
        <v>#VALUE!</v>
      </c>
      <c r="I135" s="92" t="e">
        <f aca="false">IF(LEN(VLOOKUP($A135,#REF!,8,FALSE())),UPPER(RIGHT(VLOOKUP($A135,#REF!,8,FALSE()), 1)),"")</f>
        <v>#VALUE!</v>
      </c>
      <c r="J135" s="90" t="e">
        <f aca="false">IF(LEN(VLOOKUP($A135,#REF!,4,FALSE())),UPPER(RIGHT(VLOOKUP($A135,#REF!,4,FALSE()), 1)),"")</f>
        <v>#VALUE!</v>
      </c>
      <c r="K135" s="90" t="e">
        <f aca="false">IF(LEN(VLOOKUP($A135,#REF!,5,FALSE())),UPPER(RIGHT(VLOOKUP($A135,#REF!,5,FALSE()), 1)),"")</f>
        <v>#VALUE!</v>
      </c>
      <c r="L135" s="90" t="e">
        <f aca="false">IF(LEN(VLOOKUP($A135,#REF!,6,FALSE())),UPPER(RIGHT(VLOOKUP($A135,#REF!,6,FALSE()), 1)),"")</f>
        <v>#VALUE!</v>
      </c>
      <c r="M135" s="91" t="e">
        <f aca="false">IF(LEN(VLOOKUP($A135,#REF!,7,FALSE())),UPPER(RIGHT(VLOOKUP($A135,#REF!,7,FALSE()), 1)),"")</f>
        <v>#VALUE!</v>
      </c>
      <c r="N135" s="86" t="e">
        <f aca="false">IF(E135="","RSVD0")</f>
        <v>#VALUE!</v>
      </c>
      <c r="O135" s="86" t="s">
        <v>132</v>
      </c>
      <c r="P135" s="86" t="s">
        <v>394</v>
      </c>
      <c r="Q135" s="86" t="s">
        <v>105</v>
      </c>
      <c r="R135" s="86" t="s">
        <v>94</v>
      </c>
      <c r="S135" s="100" t="e">
        <f aca="false">HLOOKUP("Device Tree Pin Name",#REF!,MATCH($A135,#REF!,0),FALSE())</f>
        <v>#VALUE!</v>
      </c>
      <c r="T135" s="95" t="e">
        <f aca="false">HLOOKUP("power rail",#REF!,MATCH($A135,#REF!,0),FALSE())</f>
        <v>#VALUE!</v>
      </c>
      <c r="U135" s="96" t="e">
        <f aca="false">HLOOKUP("Wake Capable",#REF!,MATCH($A135,#REF!,0),FALSE())</f>
        <v>#VALUE!</v>
      </c>
      <c r="V135" s="96" t="e">
        <f aca="false">HLOOKUP("Strap",#REF!,MATCH($A135,#REF!,0),FALSE())</f>
        <v>#VALUE!</v>
      </c>
      <c r="W135" s="96" t="e">
        <f aca="false">HLOOKUP("GTE",#REF!,MATCH($A135,#REF!,0),FALSE())</f>
        <v>#VALUE!</v>
      </c>
      <c r="X135" s="96" t="e">
        <f aca="false">HLOOKUP("DPD_Control",#REF!,MATCH($A135,#REF!,0),FALSE())</f>
        <v>#VALUE!</v>
      </c>
      <c r="Y135" s="96" t="e">
        <f aca="false">HLOOKUP("DPD_Group",#REF!,MATCH($A135,#REF!,0),FALSE())</f>
        <v>#VALUE!</v>
      </c>
      <c r="Z135" s="95" t="e">
        <f aca="false">HLOOKUP("Pad Category",#REF!,MATCH($A135,#REF!,0),FALSE())</f>
        <v>#VALUE!</v>
      </c>
      <c r="AA135" s="95" t="e">
        <f aca="false">HLOOKUP("Pad type",#REF!,MATCH($A135,#REF!,0),FALSE())</f>
        <v>#VALUE!</v>
      </c>
      <c r="AB135" s="95" t="e">
        <f aca="false">HLOOKUP("Pull Strength",#REF!,MATCH($A135,#REF!,0),FALSE())</f>
        <v>#VALUE!</v>
      </c>
      <c r="AC135" s="95" t="e">
        <f aca="false">HLOOKUP("POR Pin State",#REF!,MATCH($A135,#REF!,0),FALSE())</f>
        <v>#VALUE!</v>
      </c>
      <c r="AD135" s="95" t="str">
        <f aca="false">IF(OR($AQ135="",$AQ135=$C135),$R135,IF($AQ135=$D135,SUBSTITUTE(SUBSTITUTE($AQ135,"GPIO3_","GPIO_"),".0",""),IF($AQ135=$E135,$N135,IF($AQ135=$F135,$O135,IF($AQ135=$G135,$P135,IF($AQ135=$H135,$Q135,"INVALID"))))))</f>
        <v>RSVD0</v>
      </c>
      <c r="AE135" s="97"/>
      <c r="AF135" s="98" t="str">
        <f aca="false">IF(AND(OR($AS135="Int PU",$AS135="Int PD"),OR(AND($AZ135&lt;&gt;"",$AZ135&lt;&gt;"0"),AND($BA135&lt;&gt;"",$BA135&lt;&gt;"0"))),"INVALID",IF(OR($AQ135=$C135,$AS135="Int PD"),"PULL_DOWN",IF(OR($AS135="Int PU",AND($AE135="YES",OR($AZ135="",$AZ135="0"),OR($BA135="",$BA135="0"),OR($AR135="Input",$AR135="Bidirectional"))),"PULL_UP","NORMAL")))</f>
        <v>PULL_DOWN</v>
      </c>
      <c r="AG135" s="98" t="e">
        <f aca="false">IF($AU135="Input", "TRISTATE", IF($AV135="Z","TRISTATE",IF($AT135=$F135,"TRISTATE","NORMAL")))</f>
        <v>#VALUE!</v>
      </c>
      <c r="AH135" s="98" t="e">
        <f aca="false">IF(OR($AT135=$F135,$AU135="Output"),"DISABLE","ENABLE")</f>
        <v>#VALUE!</v>
      </c>
      <c r="AI135" s="112" t="e">
        <f aca="false">IF($AT135&lt;&gt;$G135,"N/A",IF($AV135="Drive 1", "1", IF($AV135="Drive 0", "0", "")))</f>
        <v>#VALUE!</v>
      </c>
      <c r="AJ135" s="99" t="b">
        <f aca="false">TRUE()</f>
        <v>1</v>
      </c>
      <c r="AK135" s="99" t="b">
        <f aca="false">TRUE()</f>
        <v>1</v>
      </c>
      <c r="AL135" s="99" t="b">
        <f aca="false">TRUE()</f>
        <v>1</v>
      </c>
      <c r="AM135" s="99" t="b">
        <f aca="false">TRUE()</f>
        <v>1</v>
      </c>
      <c r="AN135" s="99" t="b">
        <f aca="false">TRUE()</f>
        <v>1</v>
      </c>
      <c r="AO135" s="99" t="b">
        <f aca="false">TRUE()</f>
        <v>1</v>
      </c>
      <c r="AP135" s="100" t="str">
        <f aca="false">IF(AND($AJ135:$AO135), "VALID", "INVALID")</f>
        <v>VALID</v>
      </c>
      <c r="AQ135" s="101" t="s">
        <v>395</v>
      </c>
      <c r="AR135" s="102" t="s">
        <v>79</v>
      </c>
      <c r="AS135" s="103"/>
      <c r="AT135" s="104"/>
      <c r="AU135" s="104"/>
      <c r="AV135" s="103" t="s">
        <v>124</v>
      </c>
      <c r="AW135" s="104"/>
      <c r="AX135" s="103" t="s">
        <v>85</v>
      </c>
      <c r="AY135" s="104"/>
      <c r="AZ135" s="103"/>
      <c r="BA135" s="103"/>
      <c r="BB135" s="105"/>
      <c r="BC135" s="104"/>
      <c r="BD135" s="106"/>
      <c r="BE135" s="111"/>
      <c r="BF135" s="108" t="e">
        <f aca="false">VLOOKUP($A135,#REF!, 34, FALSE())</f>
        <v>#VALUE!</v>
      </c>
      <c r="BG135" s="108" t="e">
        <f aca="false">VLOOKUP($A135,#REF!, 22, FALSE())</f>
        <v>#VALUE!</v>
      </c>
      <c r="BH135" s="109"/>
    </row>
    <row r="136" customFormat="false" ht="12.75" hidden="false" customHeight="true" outlineLevel="0" collapsed="false">
      <c r="A136" s="86" t="s">
        <v>396</v>
      </c>
      <c r="B136" s="86" t="e">
        <f aca="false">VLOOKUP($A136,#REF!, 34, FALSE())</f>
        <v>#VALUE!</v>
      </c>
      <c r="C136" s="87" t="str">
        <f aca="false">CONCATENATE("unused_",A136)</f>
        <v>unused_SOC_GPIO22</v>
      </c>
      <c r="D136" s="88" t="e">
        <f aca="false">IF(LEN(VLOOKUP($A136,#REF!,8,FALSE())),LEFT(VLOOKUP($A136,#REF!,8,FALSE()),LEN(VLOOKUP($A136,#REF!,8,FALSE()))-2),"")</f>
        <v>#VALUE!</v>
      </c>
      <c r="E136" s="89" t="e">
        <f aca="false">IF(LEN(VLOOKUP($A136,#REF!,4,FALSE())),IF(INDEX(#REF!,MATCH($A136,#REF!,0),1),LEFT(VLOOKUP($A136,#REF!,4,FALSE()),LEN(VLOOKUP($A136,#REF!,4,FALSE()))-2),CONCATENATE(LEFT(VLOOKUP($A136,#REF!,4,FALSE()),LEN(VLOOKUP($A136,#REF!,4,FALSE()))-2),"*")),"")</f>
        <v>#VALUE!</v>
      </c>
      <c r="F136" s="90" t="e">
        <f aca="false">IF(LEN(VLOOKUP($A136,#REF!,5,FALSE())),IF(INDEX(#REF!,MATCH($A136,#REF!,0),2),LEFT(VLOOKUP($A136,#REF!,5,FALSE()),LEN(VLOOKUP($A136,#REF!,5,FALSE()))-2),CONCATENATE(LEFT(VLOOKUP($A136,#REF!,5,FALSE()),LEN(VLOOKUP($A136,#REF!,5,FALSE()))-2),"*")),"")</f>
        <v>#VALUE!</v>
      </c>
      <c r="G136" s="90" t="e">
        <f aca="false">IF(LEN(VLOOKUP($A136,#REF!,6,FALSE())),IF(INDEX(#REF!,MATCH($A136,#REF!,0),3),LEFT(VLOOKUP($A136,#REF!,6,FALSE()),LEN(VLOOKUP($A136,#REF!,6,FALSE()))-3),CONCATENATE(LEFT(VLOOKUP($A136,#REF!,6,FALSE()),LEN(VLOOKUP($A136,#REF!,6,FALSE()))-2),"*")),"")</f>
        <v>#VALUE!</v>
      </c>
      <c r="H136" s="91" t="e">
        <f aca="false">IF(LEN(VLOOKUP($A136,#REF!,7,FALSE())),IF(INDEX(#REF!,MATCH($A136,#REF!,0),4),LEFT(VLOOKUP($A136,#REF!,7,FALSE()),LEN(VLOOKUP($A136,#REF!,7,FALSE()))-2),CONCATENATE(LEFT(VLOOKUP($A136,#REF!,7,FALSE()),LEN(VLOOKUP($A136,#REF!,7,FALSE()))-2),"*")),"")</f>
        <v>#VALUE!</v>
      </c>
      <c r="I136" s="92" t="e">
        <f aca="false">IF(LEN(VLOOKUP($A136,#REF!,8,FALSE())),UPPER(RIGHT(VLOOKUP($A136,#REF!,8,FALSE()), 1)),"")</f>
        <v>#VALUE!</v>
      </c>
      <c r="J136" s="90" t="e">
        <f aca="false">IF(LEN(VLOOKUP($A136,#REF!,4,FALSE())),UPPER(RIGHT(VLOOKUP($A136,#REF!,4,FALSE()), 1)),"")</f>
        <v>#VALUE!</v>
      </c>
      <c r="K136" s="90" t="e">
        <f aca="false">IF(LEN(VLOOKUP($A136,#REF!,5,FALSE())),UPPER(RIGHT(VLOOKUP($A136,#REF!,5,FALSE()), 1)),"")</f>
        <v>#VALUE!</v>
      </c>
      <c r="L136" s="90" t="s">
        <v>81</v>
      </c>
      <c r="M136" s="91" t="e">
        <f aca="false">IF(LEN(VLOOKUP($A136,#REF!,7,FALSE())),UPPER(RIGHT(VLOOKUP($A136,#REF!,7,FALSE()), 1)),"")</f>
        <v>#VALUE!</v>
      </c>
      <c r="N136" s="86" t="e">
        <f aca="false">IF(E136="","RSVD0")</f>
        <v>#VALUE!</v>
      </c>
      <c r="O136" s="86" t="s">
        <v>284</v>
      </c>
      <c r="P136" s="86" t="s">
        <v>394</v>
      </c>
      <c r="Q136" s="86" t="s">
        <v>105</v>
      </c>
      <c r="R136" s="86" t="s">
        <v>94</v>
      </c>
      <c r="S136" s="100" t="e">
        <f aca="false">HLOOKUP("Device Tree Pin Name",#REF!,MATCH($A136,#REF!,0),FALSE())</f>
        <v>#VALUE!</v>
      </c>
      <c r="T136" s="95" t="e">
        <f aca="false">HLOOKUP("power rail",#REF!,MATCH($A136,#REF!,0),FALSE())</f>
        <v>#VALUE!</v>
      </c>
      <c r="U136" s="96" t="e">
        <f aca="false">HLOOKUP("Wake Capable",#REF!,MATCH($A136,#REF!,0),FALSE())</f>
        <v>#VALUE!</v>
      </c>
      <c r="V136" s="96" t="e">
        <f aca="false">HLOOKUP("Strap",#REF!,MATCH($A136,#REF!,0),FALSE())</f>
        <v>#VALUE!</v>
      </c>
      <c r="W136" s="96" t="e">
        <f aca="false">HLOOKUP("GTE",#REF!,MATCH($A136,#REF!,0),FALSE())</f>
        <v>#VALUE!</v>
      </c>
      <c r="X136" s="96" t="e">
        <f aca="false">HLOOKUP("DPD_Control",#REF!,MATCH($A136,#REF!,0),FALSE())</f>
        <v>#VALUE!</v>
      </c>
      <c r="Y136" s="96" t="e">
        <f aca="false">HLOOKUP("DPD_Group",#REF!,MATCH($A136,#REF!,0),FALSE())</f>
        <v>#VALUE!</v>
      </c>
      <c r="Z136" s="95" t="e">
        <f aca="false">HLOOKUP("Pad Category",#REF!,MATCH($A136,#REF!,0),FALSE())</f>
        <v>#VALUE!</v>
      </c>
      <c r="AA136" s="95" t="e">
        <f aca="false">HLOOKUP("Pad type",#REF!,MATCH($A136,#REF!,0),FALSE())</f>
        <v>#VALUE!</v>
      </c>
      <c r="AB136" s="95" t="e">
        <f aca="false">HLOOKUP("Pull Strength",#REF!,MATCH($A136,#REF!,0),FALSE())</f>
        <v>#VALUE!</v>
      </c>
      <c r="AC136" s="95" t="e">
        <f aca="false">HLOOKUP("POR Pin State",#REF!,MATCH($A136,#REF!,0),FALSE())</f>
        <v>#VALUE!</v>
      </c>
      <c r="AD136" s="95" t="str">
        <f aca="false">IF(OR($AQ136="",$AQ136=$C136),$R136,IF($AQ136=$D136,SUBSTITUTE(SUBSTITUTE($AQ136,"GPIO3_","GPIO_"),".0",""),IF($AQ136=$E136,$N136,IF($AQ136=$F136,$O136,IF($AQ136=$G136,$P136,IF($AQ136=$H136,$Q136,"INVALID"))))))</f>
        <v>RSVD0</v>
      </c>
      <c r="AE136" s="97"/>
      <c r="AF136" s="98" t="str">
        <f aca="false">IF(AND(OR($AS136="Int PU",$AS136="Int PD"),OR(AND($AZ136&lt;&gt;"",$AZ136&lt;&gt;"0"),AND($BA136&lt;&gt;"",$BA136&lt;&gt;"0"))),"INVALID",IF(OR($AQ136=$C136,$AS136="Int PD"),"PULL_DOWN",IF(OR($AS136="Int PU",AND($AE136="YES",OR($AZ136="",$AZ136="0"),OR($BA136="",$BA136="0"),OR($AR136="Input",$AR136="Bidirectional"))),"PULL_UP","NORMAL")))</f>
        <v>PULL_DOWN</v>
      </c>
      <c r="AG136" s="98" t="e">
        <f aca="false">IF($AU136="Input", "TRISTATE", IF($AV136="Z","TRISTATE",IF($AT136=$F136,"TRISTATE","NORMAL")))</f>
        <v>#VALUE!</v>
      </c>
      <c r="AH136" s="98" t="e">
        <f aca="false">IF(OR($AT136=$F136,$AU136="Output"),"DISABLE","ENABLE")</f>
        <v>#VALUE!</v>
      </c>
      <c r="AI136" s="112" t="e">
        <f aca="false">IF($AT136&lt;&gt;$G136,"N/A",IF($AV136="Drive 1", "1", IF($AV136="Drive 0", "0", "")))</f>
        <v>#VALUE!</v>
      </c>
      <c r="AJ136" s="99" t="b">
        <f aca="false">TRUE()</f>
        <v>1</v>
      </c>
      <c r="AK136" s="99" t="b">
        <f aca="false">TRUE()</f>
        <v>1</v>
      </c>
      <c r="AL136" s="99" t="b">
        <f aca="false">TRUE()</f>
        <v>1</v>
      </c>
      <c r="AM136" s="99" t="b">
        <f aca="false">TRUE()</f>
        <v>1</v>
      </c>
      <c r="AN136" s="99" t="b">
        <f aca="false">TRUE()</f>
        <v>1</v>
      </c>
      <c r="AO136" s="99" t="b">
        <f aca="false">TRUE()</f>
        <v>1</v>
      </c>
      <c r="AP136" s="100" t="str">
        <f aca="false">IF(AND($AJ136:$AO136), "VALID", "INVALID")</f>
        <v>VALID</v>
      </c>
      <c r="AQ136" s="101" t="s">
        <v>397</v>
      </c>
      <c r="AR136" s="102" t="s">
        <v>79</v>
      </c>
      <c r="AS136" s="103"/>
      <c r="AT136" s="104"/>
      <c r="AU136" s="104"/>
      <c r="AV136" s="103" t="s">
        <v>124</v>
      </c>
      <c r="AW136" s="104"/>
      <c r="AX136" s="103" t="s">
        <v>85</v>
      </c>
      <c r="AY136" s="104"/>
      <c r="AZ136" s="103"/>
      <c r="BA136" s="103"/>
      <c r="BB136" s="105"/>
      <c r="BC136" s="104"/>
      <c r="BD136" s="106"/>
      <c r="BE136" s="111"/>
      <c r="BF136" s="108" t="e">
        <f aca="false">VLOOKUP($A136,#REF!, 34, FALSE())</f>
        <v>#VALUE!</v>
      </c>
      <c r="BG136" s="108" t="e">
        <f aca="false">VLOOKUP($A136,#REF!, 22, FALSE())</f>
        <v>#VALUE!</v>
      </c>
      <c r="BH136" s="109"/>
    </row>
    <row r="137" customFormat="false" ht="12.75" hidden="false" customHeight="true" outlineLevel="0" collapsed="false">
      <c r="A137" s="86" t="s">
        <v>398</v>
      </c>
      <c r="B137" s="86" t="e">
        <f aca="false">VLOOKUP($A137,#REF!, 34, FALSE())</f>
        <v>#VALUE!</v>
      </c>
      <c r="C137" s="87" t="str">
        <f aca="false">CONCATENATE("unused_",A137)</f>
        <v>unused_SOC_GPIO06</v>
      </c>
      <c r="D137" s="88" t="e">
        <f aca="false">IF(LEN(VLOOKUP($A137,#REF!,8,FALSE())),LEFT(VLOOKUP($A137,#REF!,8,FALSE()),LEN(VLOOKUP($A137,#REF!,8,FALSE()))-2),"")</f>
        <v>#VALUE!</v>
      </c>
      <c r="E137" s="89" t="e">
        <f aca="false">IF(LEN(VLOOKUP($A137,#REF!,4,FALSE())),IF(INDEX(#REF!,MATCH($A137,#REF!,0),1),LEFT(VLOOKUP($A137,#REF!,4,FALSE()),LEN(VLOOKUP($A137,#REF!,4,FALSE()))-2),CONCATENATE(LEFT(VLOOKUP($A137,#REF!,4,FALSE()),LEN(VLOOKUP($A137,#REF!,4,FALSE()))-2),"*")),"")</f>
        <v>#VALUE!</v>
      </c>
      <c r="F137" s="90" t="e">
        <f aca="false">IF(LEN(VLOOKUP($A137,#REF!,5,FALSE())),IF(INDEX(#REF!,MATCH($A137,#REF!,0),2),LEFT(VLOOKUP($A137,#REF!,5,FALSE()),LEN(VLOOKUP($A137,#REF!,5,FALSE()))-2),CONCATENATE(LEFT(VLOOKUP($A137,#REF!,5,FALSE()),LEN(VLOOKUP($A137,#REF!,5,FALSE()))-2),"*")),"")</f>
        <v>#VALUE!</v>
      </c>
      <c r="G137" s="90" t="e">
        <f aca="false">IF(LEN(VLOOKUP($A137,#REF!,6,FALSE())),IF(INDEX(#REF!,MATCH($A137,#REF!,0),3),LEFT(VLOOKUP($A137,#REF!,6,FALSE()),LEN(VLOOKUP($A137,#REF!,6,FALSE()))-2),CONCATENATE(LEFT(VLOOKUP($A137,#REF!,6,FALSE()),LEN(VLOOKUP($A137,#REF!,6,FALSE()))-2),"*")),"")</f>
        <v>#VALUE!</v>
      </c>
      <c r="H137" s="91" t="e">
        <f aca="false">IF(LEN(VLOOKUP($A137,#REF!,7,FALSE())),IF(INDEX(#REF!,MATCH($A137,#REF!,0),4),LEFT(VLOOKUP($A137,#REF!,7,FALSE()),LEN(VLOOKUP($A137,#REF!,7,FALSE()))-2),CONCATENATE(LEFT(VLOOKUP($A137,#REF!,7,FALSE()),LEN(VLOOKUP($A137,#REF!,7,FALSE()))-2),"*")),"")</f>
        <v>#VALUE!</v>
      </c>
      <c r="I137" s="92" t="e">
        <f aca="false">IF(LEN(VLOOKUP($A137,#REF!,8,FALSE())),UPPER(RIGHT(VLOOKUP($A137,#REF!,8,FALSE()), 1)),"")</f>
        <v>#VALUE!</v>
      </c>
      <c r="J137" s="90" t="e">
        <f aca="false">IF(LEN(VLOOKUP($A137,#REF!,4,FALSE())),UPPER(RIGHT(VLOOKUP($A137,#REF!,4,FALSE()), 1)),"")</f>
        <v>#VALUE!</v>
      </c>
      <c r="K137" s="90" t="e">
        <f aca="false">IF(LEN(VLOOKUP($A137,#REF!,5,FALSE())),UPPER(RIGHT(VLOOKUP($A137,#REF!,5,FALSE()), 1)),"")</f>
        <v>#VALUE!</v>
      </c>
      <c r="L137" s="90" t="e">
        <f aca="false">IF(LEN(VLOOKUP($A137,#REF!,6,FALSE())),UPPER(RIGHT(VLOOKUP($A137,#REF!,6,FALSE()), 1)),"")</f>
        <v>#VALUE!</v>
      </c>
      <c r="M137" s="91" t="e">
        <f aca="false">IF(LEN(VLOOKUP($A137,#REF!,7,FALSE())),UPPER(RIGHT(VLOOKUP($A137,#REF!,7,FALSE()), 1)),"")</f>
        <v>#VALUE!</v>
      </c>
      <c r="N137" s="86" t="e">
        <f aca="false">IF(E137="","RSVD0")</f>
        <v>#VALUE!</v>
      </c>
      <c r="O137" s="86" t="s">
        <v>284</v>
      </c>
      <c r="P137" s="86" t="s">
        <v>104</v>
      </c>
      <c r="Q137" s="86" t="s">
        <v>105</v>
      </c>
      <c r="R137" s="86" t="s">
        <v>94</v>
      </c>
      <c r="S137" s="100" t="e">
        <f aca="false">HLOOKUP("Device Tree Pin Name",#REF!,MATCH($A137,#REF!,0),FALSE())</f>
        <v>#VALUE!</v>
      </c>
      <c r="T137" s="95" t="e">
        <f aca="false">HLOOKUP("power rail",#REF!,MATCH($A137,#REF!,0),FALSE())</f>
        <v>#VALUE!</v>
      </c>
      <c r="U137" s="96" t="e">
        <f aca="false">HLOOKUP("Wake Capable",#REF!,MATCH($A137,#REF!,0),FALSE())</f>
        <v>#VALUE!</v>
      </c>
      <c r="V137" s="96" t="e">
        <f aca="false">HLOOKUP("Strap",#REF!,MATCH($A137,#REF!,0),FALSE())</f>
        <v>#VALUE!</v>
      </c>
      <c r="W137" s="96" t="e">
        <f aca="false">HLOOKUP("GTE",#REF!,MATCH($A137,#REF!,0),FALSE())</f>
        <v>#VALUE!</v>
      </c>
      <c r="X137" s="96" t="e">
        <f aca="false">HLOOKUP("DPD_Control",#REF!,MATCH($A137,#REF!,0),FALSE())</f>
        <v>#VALUE!</v>
      </c>
      <c r="Y137" s="96" t="e">
        <f aca="false">HLOOKUP("DPD_Group",#REF!,MATCH($A137,#REF!,0),FALSE())</f>
        <v>#VALUE!</v>
      </c>
      <c r="Z137" s="95" t="e">
        <f aca="false">HLOOKUP("Pad Category",#REF!,MATCH($A137,#REF!,0),FALSE())</f>
        <v>#VALUE!</v>
      </c>
      <c r="AA137" s="95" t="e">
        <f aca="false">HLOOKUP("Pad type",#REF!,MATCH($A137,#REF!,0),FALSE())</f>
        <v>#VALUE!</v>
      </c>
      <c r="AB137" s="95" t="e">
        <f aca="false">HLOOKUP("Pull Strength",#REF!,MATCH($A137,#REF!,0),FALSE())</f>
        <v>#VALUE!</v>
      </c>
      <c r="AC137" s="95" t="e">
        <f aca="false">HLOOKUP("POR Pin State",#REF!,MATCH($A137,#REF!,0),FALSE())</f>
        <v>#VALUE!</v>
      </c>
      <c r="AD137" s="95" t="str">
        <f aca="false">IF(OR($AQ137="",$AQ137=$C137),$R137,IF($AQ137=$D137,SUBSTITUTE(SUBSTITUTE($AQ137,"GPIO3_","GPIO_"),".0",""),IF($AQ137=$E137,$N137,IF($AQ137=$F137,$O137,IF($AQ137=$G137,$P137,IF($AQ137=$H137,$Q137,"INVALID"))))))</f>
        <v>RSVD0</v>
      </c>
      <c r="AE137" s="97"/>
      <c r="AF137" s="98" t="str">
        <f aca="false">IF(AND(OR($AS137="Int PU",$AS137="Int PD"),OR(AND($AZ137&lt;&gt;"",$AZ137&lt;&gt;"0"),AND($BA137&lt;&gt;"",$BA137&lt;&gt;"0"))),"INVALID",IF(OR($AQ137=$C137,$AS137="Int PD"),"PULL_DOWN",IF(OR($AS137="Int PU",AND($AE137="YES",OR($AZ137="",$AZ137="0"),OR($BA137="",$BA137="0"),OR($AR137="Input",$AR137="Bidirectional"))),"PULL_UP","NORMAL")))</f>
        <v>PULL_DOWN</v>
      </c>
      <c r="AG137" s="98" t="e">
        <f aca="false">IF($AU137="Input", "TRISTATE", IF($AV137="Z","TRISTATE",IF($AT137=$F137,"TRISTATE","NORMAL")))</f>
        <v>#VALUE!</v>
      </c>
      <c r="AH137" s="98" t="e">
        <f aca="false">IF(OR($AT137=$F137,$AU137="Output"),"DISABLE","ENABLE")</f>
        <v>#VALUE!</v>
      </c>
      <c r="AI137" s="112" t="e">
        <f aca="false">IF($AT137&lt;&gt;$G137,"N/A",IF($AV137="Drive 1", "1", IF($AV137="Drive 0", "0", "")))</f>
        <v>#VALUE!</v>
      </c>
      <c r="AJ137" s="99" t="b">
        <f aca="false">TRUE()</f>
        <v>1</v>
      </c>
      <c r="AK137" s="99" t="b">
        <f aca="false">TRUE()</f>
        <v>1</v>
      </c>
      <c r="AL137" s="99" t="b">
        <f aca="false">TRUE()</f>
        <v>1</v>
      </c>
      <c r="AM137" s="99" t="b">
        <f aca="false">TRUE()</f>
        <v>1</v>
      </c>
      <c r="AN137" s="99" t="b">
        <f aca="false">TRUE()</f>
        <v>1</v>
      </c>
      <c r="AO137" s="99" t="b">
        <f aca="false">TRUE()</f>
        <v>1</v>
      </c>
      <c r="AP137" s="100" t="str">
        <f aca="false">IF(AND($AJ137:$AO137), "VALID", "INVALID")</f>
        <v>VALID</v>
      </c>
      <c r="AQ137" s="101" t="s">
        <v>399</v>
      </c>
      <c r="AR137" s="102" t="s">
        <v>79</v>
      </c>
      <c r="AS137" s="103"/>
      <c r="AT137" s="104"/>
      <c r="AU137" s="104"/>
      <c r="AV137" s="104"/>
      <c r="AW137" s="104"/>
      <c r="AX137" s="103" t="s">
        <v>85</v>
      </c>
      <c r="AY137" s="104"/>
      <c r="AZ137" s="103"/>
      <c r="BA137" s="103"/>
      <c r="BB137" s="105"/>
      <c r="BC137" s="104"/>
      <c r="BD137" s="106"/>
      <c r="BE137" s="16" t="s">
        <v>3</v>
      </c>
      <c r="BF137" s="108" t="e">
        <f aca="false">VLOOKUP($A137,#REF!, 34, FALSE())</f>
        <v>#VALUE!</v>
      </c>
      <c r="BG137" s="108" t="e">
        <f aca="false">VLOOKUP($A137,#REF!, 22, FALSE())</f>
        <v>#VALUE!</v>
      </c>
      <c r="BH137" s="109"/>
    </row>
    <row r="138" customFormat="false" ht="12.75" hidden="false" customHeight="true" outlineLevel="0" collapsed="false">
      <c r="A138" s="86" t="s">
        <v>400</v>
      </c>
      <c r="B138" s="86" t="e">
        <f aca="false">VLOOKUP($A138,#REF!, 34, FALSE())</f>
        <v>#VALUE!</v>
      </c>
      <c r="C138" s="87" t="str">
        <f aca="false">CONCATENATE("unused_",A138)</f>
        <v>unused_UART4_TX</v>
      </c>
      <c r="D138" s="88" t="e">
        <f aca="false">IF(LEN(VLOOKUP($A138,#REF!,8,FALSE())),LEFT(VLOOKUP($A138,#REF!,8,FALSE()),LEN(VLOOKUP($A138,#REF!,8,FALSE()))-2),"")</f>
        <v>#VALUE!</v>
      </c>
      <c r="E138" s="89" t="e">
        <f aca="false">IF(LEN(VLOOKUP($A138,#REF!,4,FALSE())),IF(INDEX(#REF!,MATCH($A138,#REF!,0),1),LEFT(VLOOKUP($A138,#REF!,4,FALSE()),LEN(VLOOKUP($A138,#REF!,4,FALSE()))-2),CONCATENATE(LEFT(VLOOKUP($A138,#REF!,4,FALSE()),LEN(VLOOKUP($A138,#REF!,4,FALSE()))-2),"*")),"")</f>
        <v>#VALUE!</v>
      </c>
      <c r="F138" s="90" t="e">
        <f aca="false">IF(LEN(VLOOKUP($A138,#REF!,5,FALSE())),IF(INDEX(#REF!,MATCH($A138,#REF!,0),2),LEFT(VLOOKUP($A138,#REF!,5,FALSE()),LEN(VLOOKUP($A138,#REF!,5,FALSE()))-2),CONCATENATE(LEFT(VLOOKUP($A138,#REF!,5,FALSE()),LEN(VLOOKUP($A138,#REF!,5,FALSE()))-2),"*")),"")</f>
        <v>#VALUE!</v>
      </c>
      <c r="G138" s="90" t="e">
        <f aca="false">IF(LEN(VLOOKUP($A138,#REF!,6,FALSE())),IF(INDEX(#REF!,MATCH($A138,#REF!,0),3),LEFT(VLOOKUP($A138,#REF!,6,FALSE()),LEN(VLOOKUP($A138,#REF!,6,FALSE()))-2),CONCATENATE(LEFT(VLOOKUP($A138,#REF!,6,FALSE()),LEN(VLOOKUP($A138,#REF!,6,FALSE()))-2),"*")),"")</f>
        <v>#VALUE!</v>
      </c>
      <c r="H138" s="91" t="e">
        <f aca="false">IF(LEN(VLOOKUP($A138,#REF!,7,FALSE())),IF(INDEX(#REF!,MATCH($A138,#REF!,0),4),LEFT(VLOOKUP($A138,#REF!,7,FALSE()),LEN(VLOOKUP($A138,#REF!,7,FALSE()))-2),CONCATENATE(LEFT(VLOOKUP($A138,#REF!,7,FALSE()),LEN(VLOOKUP($A138,#REF!,7,FALSE()))-2),"*")),"")</f>
        <v>#VALUE!</v>
      </c>
      <c r="I138" s="92" t="e">
        <f aca="false">IF(LEN(VLOOKUP($A138,#REF!,8,FALSE())),UPPER(RIGHT(VLOOKUP($A138,#REF!,8,FALSE()), 1)),"")</f>
        <v>#VALUE!</v>
      </c>
      <c r="J138" s="90" t="e">
        <f aca="false">IF(LEN(VLOOKUP($A138,#REF!,4,FALSE())),UPPER(RIGHT(VLOOKUP($A138,#REF!,4,FALSE()), 1)),"")</f>
        <v>#VALUE!</v>
      </c>
      <c r="K138" s="90" t="e">
        <f aca="false">IF(LEN(VLOOKUP($A138,#REF!,5,FALSE())),UPPER(RIGHT(VLOOKUP($A138,#REF!,5,FALSE()), 1)),"")</f>
        <v>#VALUE!</v>
      </c>
      <c r="L138" s="90" t="e">
        <f aca="false">IF(LEN(VLOOKUP($A138,#REF!,6,FALSE())),UPPER(RIGHT(VLOOKUP($A138,#REF!,6,FALSE()), 1)),"")</f>
        <v>#VALUE!</v>
      </c>
      <c r="M138" s="91" t="e">
        <f aca="false">IF(LEN(VLOOKUP($A138,#REF!,7,FALSE())),UPPER(RIGHT(VLOOKUP($A138,#REF!,7,FALSE()), 1)),"")</f>
        <v>#VALUE!</v>
      </c>
      <c r="N138" s="86" t="s">
        <v>401</v>
      </c>
      <c r="O138" s="86" t="s">
        <v>256</v>
      </c>
      <c r="P138" s="86" t="s">
        <v>104</v>
      </c>
      <c r="Q138" s="86" t="s">
        <v>105</v>
      </c>
      <c r="R138" s="86" t="s">
        <v>104</v>
      </c>
      <c r="S138" s="131" t="e">
        <f aca="false">HLOOKUP("Device Tree Pin Name",#REF!,MATCH($A138,#REF!,0),FALSE())</f>
        <v>#VALUE!</v>
      </c>
      <c r="T138" s="86" t="e">
        <f aca="false">HLOOKUP("power rail",#REF!,MATCH($A138,#REF!,0),FALSE())</f>
        <v>#VALUE!</v>
      </c>
      <c r="U138" s="96" t="e">
        <f aca="false">HLOOKUP("Wake Capable",#REF!,MATCH($A138,#REF!,0),FALSE())</f>
        <v>#VALUE!</v>
      </c>
      <c r="V138" s="96" t="e">
        <f aca="false">HLOOKUP("Strap",#REF!,MATCH($A138,#REF!,0),FALSE())</f>
        <v>#VALUE!</v>
      </c>
      <c r="W138" s="96" t="e">
        <f aca="false">HLOOKUP("GTE",#REF!,MATCH($A138,#REF!,0),FALSE())</f>
        <v>#VALUE!</v>
      </c>
      <c r="X138" s="96" t="e">
        <f aca="false">HLOOKUP("DPD_Control",#REF!,MATCH($A138,#REF!,0),FALSE())</f>
        <v>#VALUE!</v>
      </c>
      <c r="Y138" s="96" t="e">
        <f aca="false">HLOOKUP("DPD_Group",#REF!,MATCH($A138,#REF!,0),FALSE())</f>
        <v>#VALUE!</v>
      </c>
      <c r="Z138" s="95" t="e">
        <f aca="false">HLOOKUP("Pad Category",#REF!,MATCH($A138,#REF!,0),FALSE())</f>
        <v>#VALUE!</v>
      </c>
      <c r="AA138" s="95" t="e">
        <f aca="false">HLOOKUP("Pad type",#REF!,MATCH($A138,#REF!,0),FALSE())</f>
        <v>#VALUE!</v>
      </c>
      <c r="AB138" s="95" t="e">
        <f aca="false">HLOOKUP("Pull Strength",#REF!,MATCH($A138,#REF!,0),FALSE())</f>
        <v>#VALUE!</v>
      </c>
      <c r="AC138" s="95" t="e">
        <f aca="false">HLOOKUP("POR Pin State",#REF!,MATCH($A138,#REF!,0),FALSE())</f>
        <v>#VALUE!</v>
      </c>
      <c r="AD138" s="95" t="str">
        <f aca="false">IF(OR($AQ138="",$AQ138=$C138),$R138,IF($AQ138=$D138,SUBSTITUTE(SUBSTITUTE($AQ138,"GPIO3_","GPIO_"),".0",""),IF($AQ138=$E138,$N138,IF($AQ138=$F138,$O138,IF($AQ138=$G138,$P138,IF($AQ138=$H138,$Q138,"INVALID"))))))</f>
        <v>RSVD2</v>
      </c>
      <c r="AE138" s="97"/>
      <c r="AF138" s="98" t="str">
        <f aca="false">IF(AND(OR($AS138="Int PU",$AS138="Int PD"),OR(AND($AZ138&lt;&gt;"",$AZ138&lt;&gt;"0"),AND($BA138&lt;&gt;"",$BA138&lt;&gt;"0"))),"INVALID",IF(OR($AQ138=$C138,$AS138="Int PD"),"PULL_DOWN",IF(OR($AS138="Int PU",AND($AE138="YES",OR($AZ138="",$AZ138="0"),OR($BA138="",$BA138="0"),OR($AR138="Input",$AR138="Bidirectional"))),"PULL_UP","NORMAL")))</f>
        <v>PULL_DOWN</v>
      </c>
      <c r="AG138" s="98" t="e">
        <f aca="false">IF($AU138="Input", "TRISTATE", IF($AV138="Z","TRISTATE",IF($AT138=$F138,"TRISTATE","NORMAL")))</f>
        <v>#VALUE!</v>
      </c>
      <c r="AH138" s="98" t="e">
        <f aca="false">IF(OR($AT138=$F138,$AU138="Output"),"DISABLE","ENABLE")</f>
        <v>#VALUE!</v>
      </c>
      <c r="AI138" s="112" t="e">
        <f aca="false">IF($AT138&lt;&gt;$G138,"N/A",IF($AV138="Drive 1", "1", IF($AV138="Drive 0", "0", "")))</f>
        <v>#VALUE!</v>
      </c>
      <c r="AJ138" s="99" t="b">
        <f aca="false">TRUE()</f>
        <v>1</v>
      </c>
      <c r="AK138" s="99" t="b">
        <f aca="false">TRUE()</f>
        <v>1</v>
      </c>
      <c r="AL138" s="99" t="b">
        <f aca="false">TRUE()</f>
        <v>1</v>
      </c>
      <c r="AM138" s="99" t="b">
        <f aca="false">TRUE()</f>
        <v>1</v>
      </c>
      <c r="AN138" s="99" t="b">
        <f aca="false">TRUE()</f>
        <v>1</v>
      </c>
      <c r="AO138" s="99" t="b">
        <f aca="false">TRUE()</f>
        <v>1</v>
      </c>
      <c r="AP138" s="100" t="str">
        <f aca="false">IF(AND($AJ138:$AO138), "VALID", "INVALID")</f>
        <v>VALID</v>
      </c>
      <c r="AQ138" s="101" t="s">
        <v>402</v>
      </c>
      <c r="AR138" s="102" t="s">
        <v>79</v>
      </c>
      <c r="AS138" s="103"/>
      <c r="AT138" s="104"/>
      <c r="AU138" s="104"/>
      <c r="AV138" s="103" t="s">
        <v>124</v>
      </c>
      <c r="AW138" s="104"/>
      <c r="AX138" s="103" t="s">
        <v>85</v>
      </c>
      <c r="AY138" s="104"/>
      <c r="AZ138" s="103"/>
      <c r="BA138" s="103"/>
      <c r="BB138" s="105"/>
      <c r="BC138" s="104"/>
      <c r="BD138" s="106"/>
      <c r="BE138" s="111"/>
      <c r="BF138" s="108" t="e">
        <f aca="false">VLOOKUP($A138,#REF!, 34, FALSE())</f>
        <v>#VALUE!</v>
      </c>
      <c r="BG138" s="108" t="e">
        <f aca="false">VLOOKUP($A138,#REF!, 22, FALSE())</f>
        <v>#VALUE!</v>
      </c>
      <c r="BH138" s="109"/>
    </row>
    <row r="139" customFormat="false" ht="12.75" hidden="false" customHeight="true" outlineLevel="0" collapsed="false">
      <c r="A139" s="86" t="s">
        <v>403</v>
      </c>
      <c r="B139" s="86" t="e">
        <f aca="false">VLOOKUP($A139,#REF!, 34, FALSE())</f>
        <v>#VALUE!</v>
      </c>
      <c r="C139" s="87" t="str">
        <f aca="false">CONCATENATE("unused_",A139)</f>
        <v>unused_UART4_RX</v>
      </c>
      <c r="D139" s="88" t="e">
        <f aca="false">IF(LEN(VLOOKUP($A139,#REF!,8,FALSE())),LEFT(VLOOKUP($A139,#REF!,8,FALSE()),LEN(VLOOKUP($A139,#REF!,8,FALSE()))-2),"")</f>
        <v>#VALUE!</v>
      </c>
      <c r="E139" s="89" t="e">
        <f aca="false">IF(LEN(VLOOKUP($A139,#REF!,4,FALSE())),IF(INDEX(#REF!,MATCH($A139,#REF!,0),1),LEFT(VLOOKUP($A139,#REF!,4,FALSE()),LEN(VLOOKUP($A139,#REF!,4,FALSE()))-2),CONCATENATE(LEFT(VLOOKUP($A139,#REF!,4,FALSE()),LEN(VLOOKUP($A139,#REF!,4,FALSE()))-2),"*")),"")</f>
        <v>#VALUE!</v>
      </c>
      <c r="F139" s="90" t="e">
        <f aca="false">IF(LEN(VLOOKUP($A139,#REF!,5,FALSE())),IF(INDEX(#REF!,MATCH($A139,#REF!,0),2),LEFT(VLOOKUP($A139,#REF!,5,FALSE()),LEN(VLOOKUP($A139,#REF!,5,FALSE()))-2),CONCATENATE(LEFT(VLOOKUP($A139,#REF!,5,FALSE()),LEN(VLOOKUP($A139,#REF!,5,FALSE()))-2),"*")),"")</f>
        <v>#VALUE!</v>
      </c>
      <c r="G139" s="90" t="e">
        <f aca="false">IF(LEN(VLOOKUP($A139,#REF!,6,FALSE())),IF(INDEX(#REF!,MATCH($A139,#REF!,0),3),LEFT(VLOOKUP($A139,#REF!,6,FALSE()),LEN(VLOOKUP($A139,#REF!,6,FALSE()))-2),CONCATENATE(LEFT(VLOOKUP($A139,#REF!,6,FALSE()),LEN(VLOOKUP($A139,#REF!,6,FALSE()))-2),"*")),"")</f>
        <v>#VALUE!</v>
      </c>
      <c r="H139" s="91" t="e">
        <f aca="false">IF(LEN(VLOOKUP($A139,#REF!,7,FALSE())),IF(INDEX(#REF!,MATCH($A139,#REF!,0),4),LEFT(VLOOKUP($A139,#REF!,7,FALSE()),LEN(VLOOKUP($A139,#REF!,7,FALSE()))-2),CONCATENATE(LEFT(VLOOKUP($A139,#REF!,7,FALSE()),LEN(VLOOKUP($A139,#REF!,7,FALSE()))-2),"*")),"")</f>
        <v>#VALUE!</v>
      </c>
      <c r="I139" s="92" t="e">
        <f aca="false">IF(LEN(VLOOKUP($A139,#REF!,8,FALSE())),UPPER(RIGHT(VLOOKUP($A139,#REF!,8,FALSE()), 1)),"")</f>
        <v>#VALUE!</v>
      </c>
      <c r="J139" s="90" t="e">
        <f aca="false">IF(LEN(VLOOKUP($A139,#REF!,4,FALSE())),UPPER(RIGHT(VLOOKUP($A139,#REF!,4,FALSE()), 1)),"")</f>
        <v>#VALUE!</v>
      </c>
      <c r="K139" s="90" t="e">
        <f aca="false">IF(LEN(VLOOKUP($A139,#REF!,5,FALSE())),UPPER(RIGHT(VLOOKUP($A139,#REF!,5,FALSE()), 1)),"")</f>
        <v>#VALUE!</v>
      </c>
      <c r="L139" s="90" t="e">
        <f aca="false">IF(LEN(VLOOKUP($A139,#REF!,6,FALSE())),UPPER(RIGHT(VLOOKUP($A139,#REF!,6,FALSE()), 1)),"")</f>
        <v>#VALUE!</v>
      </c>
      <c r="M139" s="91" t="e">
        <f aca="false">IF(LEN(VLOOKUP($A139,#REF!,7,FALSE())),UPPER(RIGHT(VLOOKUP($A139,#REF!,7,FALSE()), 1)),"")</f>
        <v>#VALUE!</v>
      </c>
      <c r="N139" s="86" t="s">
        <v>401</v>
      </c>
      <c r="O139" s="86" t="s">
        <v>83</v>
      </c>
      <c r="P139" s="86" t="s">
        <v>394</v>
      </c>
      <c r="Q139" s="86" t="s">
        <v>105</v>
      </c>
      <c r="R139" s="86" t="s">
        <v>83</v>
      </c>
      <c r="S139" s="100" t="e">
        <f aca="false">HLOOKUP("Device Tree Pin Name",#REF!,MATCH($A139,#REF!,0),FALSE())</f>
        <v>#VALUE!</v>
      </c>
      <c r="T139" s="95" t="e">
        <f aca="false">HLOOKUP("power rail",#REF!,MATCH($A139,#REF!,0),FALSE())</f>
        <v>#VALUE!</v>
      </c>
      <c r="U139" s="96" t="e">
        <f aca="false">HLOOKUP("Wake Capable",#REF!,MATCH($A139,#REF!,0),FALSE())</f>
        <v>#VALUE!</v>
      </c>
      <c r="V139" s="96" t="e">
        <f aca="false">HLOOKUP("Strap",#REF!,MATCH($A139,#REF!,0),FALSE())</f>
        <v>#VALUE!</v>
      </c>
      <c r="W139" s="96" t="e">
        <f aca="false">HLOOKUP("GTE",#REF!,MATCH($A139,#REF!,0),FALSE())</f>
        <v>#VALUE!</v>
      </c>
      <c r="X139" s="96" t="e">
        <f aca="false">HLOOKUP("DPD_Control",#REF!,MATCH($A139,#REF!,0),FALSE())</f>
        <v>#VALUE!</v>
      </c>
      <c r="Y139" s="96" t="e">
        <f aca="false">HLOOKUP("DPD_Group",#REF!,MATCH($A139,#REF!,0),FALSE())</f>
        <v>#VALUE!</v>
      </c>
      <c r="Z139" s="95" t="e">
        <f aca="false">HLOOKUP("Pad Category",#REF!,MATCH($A139,#REF!,0),FALSE())</f>
        <v>#VALUE!</v>
      </c>
      <c r="AA139" s="95" t="e">
        <f aca="false">HLOOKUP("Pad type",#REF!,MATCH($A139,#REF!,0),FALSE())</f>
        <v>#VALUE!</v>
      </c>
      <c r="AB139" s="95" t="e">
        <f aca="false">HLOOKUP("Pull Strength",#REF!,MATCH($A139,#REF!,0),FALSE())</f>
        <v>#VALUE!</v>
      </c>
      <c r="AC139" s="95" t="e">
        <f aca="false">HLOOKUP("POR Pin State",#REF!,MATCH($A139,#REF!,0),FALSE())</f>
        <v>#VALUE!</v>
      </c>
      <c r="AD139" s="95" t="str">
        <f aca="false">IF(OR($AQ139="",$AQ139=$C139),$R139,IF($AQ139=$D139,SUBSTITUTE(SUBSTITUTE($AQ139,"GPIO3_","GPIO_"),".0",""),IF($AQ139=$E139,$N139,IF($AQ139=$F139,$O139,IF($AQ139=$G139,$P139,IF($AQ139=$H139,$Q139,"INVALID"))))))</f>
        <v>RSVD1</v>
      </c>
      <c r="AE139" s="97"/>
      <c r="AF139" s="98" t="str">
        <f aca="false">IF(AND(OR($AS139="Int PU",$AS139="Int PD"),OR(AND($AZ139&lt;&gt;"",$AZ139&lt;&gt;"0"),AND($BA139&lt;&gt;"",$BA139&lt;&gt;"0"))),"INVALID",IF(OR($AQ139=$C139,$AS139="Int PD"),"PULL_DOWN",IF(OR($AS139="Int PU",AND($AE139="YES",OR($AZ139="",$AZ139="0"),OR($BA139="",$BA139="0"),OR($AR139="Input",$AR139="Bidirectional"))),"PULL_UP","NORMAL")))</f>
        <v>PULL_DOWN</v>
      </c>
      <c r="AG139" s="98" t="e">
        <f aca="false">IF($AU139="Input", "TRISTATE", IF($AV139="Z","TRISTATE",IF($AT139=$F139,"TRISTATE","NORMAL")))</f>
        <v>#VALUE!</v>
      </c>
      <c r="AH139" s="98" t="e">
        <f aca="false">IF(OR($AT139=$F139,$AU139="Output"),"DISABLE","ENABLE")</f>
        <v>#VALUE!</v>
      </c>
      <c r="AI139" s="112" t="e">
        <f aca="false">IF($AT139&lt;&gt;$G139,"N/A",IF($AV139="Drive 1", "1", IF($AV139="Drive 0", "0", "")))</f>
        <v>#VALUE!</v>
      </c>
      <c r="AJ139" s="99" t="b">
        <f aca="false">TRUE()</f>
        <v>1</v>
      </c>
      <c r="AK139" s="99" t="b">
        <f aca="false">TRUE()</f>
        <v>1</v>
      </c>
      <c r="AL139" s="99" t="b">
        <f aca="false">TRUE()</f>
        <v>1</v>
      </c>
      <c r="AM139" s="99" t="b">
        <f aca="false">TRUE()</f>
        <v>1</v>
      </c>
      <c r="AN139" s="99" t="b">
        <f aca="false">TRUE()</f>
        <v>1</v>
      </c>
      <c r="AO139" s="99" t="b">
        <f aca="false">TRUE()</f>
        <v>1</v>
      </c>
      <c r="AP139" s="100" t="str">
        <f aca="false">IF(AND($AJ139:$AO139), "VALID", "INVALID")</f>
        <v>VALID</v>
      </c>
      <c r="AQ139" s="101" t="s">
        <v>404</v>
      </c>
      <c r="AR139" s="102" t="s">
        <v>79</v>
      </c>
      <c r="AS139" s="103"/>
      <c r="AT139" s="104"/>
      <c r="AU139" s="104"/>
      <c r="AV139" s="103" t="s">
        <v>124</v>
      </c>
      <c r="AW139" s="104"/>
      <c r="AX139" s="103" t="s">
        <v>85</v>
      </c>
      <c r="AY139" s="104"/>
      <c r="AZ139" s="103"/>
      <c r="BA139" s="103"/>
      <c r="BB139" s="105"/>
      <c r="BC139" s="104"/>
      <c r="BD139" s="106"/>
      <c r="BE139" s="111"/>
      <c r="BF139" s="108" t="e">
        <f aca="false">VLOOKUP($A139,#REF!, 34, FALSE())</f>
        <v>#VALUE!</v>
      </c>
      <c r="BG139" s="108" t="e">
        <f aca="false">VLOOKUP($A139,#REF!, 22, FALSE())</f>
        <v>#VALUE!</v>
      </c>
      <c r="BH139" s="109"/>
    </row>
    <row r="140" customFormat="false" ht="12.75" hidden="false" customHeight="true" outlineLevel="0" collapsed="false">
      <c r="A140" s="86" t="s">
        <v>405</v>
      </c>
      <c r="B140" s="86" t="e">
        <f aca="false">VLOOKUP($A140,#REF!, 34, FALSE())</f>
        <v>#VALUE!</v>
      </c>
      <c r="C140" s="87" t="str">
        <f aca="false">CONCATENATE("unused_",A140)</f>
        <v>unused_UART4_RTS</v>
      </c>
      <c r="D140" s="88" t="e">
        <f aca="false">IF(LEN(VLOOKUP($A140,#REF!,8,FALSE())),LEFT(VLOOKUP($A140,#REF!,8,FALSE()),LEN(VLOOKUP($A140,#REF!,8,FALSE()))-2),"")</f>
        <v>#VALUE!</v>
      </c>
      <c r="E140" s="89" t="e">
        <f aca="false">IF(LEN(VLOOKUP($A140,#REF!,4,FALSE())),IF(INDEX(#REF!,MATCH($A140,#REF!,0),1),LEFT(VLOOKUP($A140,#REF!,4,FALSE()),LEN(VLOOKUP($A140,#REF!,4,FALSE()))-2),CONCATENATE(LEFT(VLOOKUP($A140,#REF!,4,FALSE()),LEN(VLOOKUP($A140,#REF!,4,FALSE()))-2),"*")),"")</f>
        <v>#VALUE!</v>
      </c>
      <c r="F140" s="90" t="e">
        <f aca="false">IF(LEN(VLOOKUP($A140,#REF!,5,FALSE())),IF(INDEX(#REF!,MATCH($A140,#REF!,0),2),LEFT(VLOOKUP($A140,#REF!,5,FALSE()),LEN(VLOOKUP($A140,#REF!,5,FALSE()))-2),CONCATENATE(LEFT(VLOOKUP($A140,#REF!,5,FALSE()),LEN(VLOOKUP($A140,#REF!,5,FALSE()))-2),"*")),"")</f>
        <v>#VALUE!</v>
      </c>
      <c r="G140" s="90" t="e">
        <f aca="false">IF(LEN(VLOOKUP($A140,#REF!,6,FALSE())),IF(INDEX(#REF!,MATCH($A140,#REF!,0),3),LEFT(VLOOKUP($A140,#REF!,6,FALSE()),LEN(VLOOKUP($A140,#REF!,6,FALSE()))-2),CONCATENATE(LEFT(VLOOKUP($A140,#REF!,6,FALSE()),LEN(VLOOKUP($A140,#REF!,6,FALSE()))-2),"*")),"")</f>
        <v>#VALUE!</v>
      </c>
      <c r="H140" s="91" t="e">
        <f aca="false">IF(LEN(VLOOKUP($A140,#REF!,7,FALSE())),IF(INDEX(#REF!,MATCH($A140,#REF!,0),4),LEFT(VLOOKUP($A140,#REF!,7,FALSE()),LEN(VLOOKUP($A140,#REF!,7,FALSE()))-2),CONCATENATE(LEFT(VLOOKUP($A140,#REF!,7,FALSE()),LEN(VLOOKUP($A140,#REF!,7,FALSE()))-2),"*")),"")</f>
        <v>#VALUE!</v>
      </c>
      <c r="I140" s="92" t="e">
        <f aca="false">IF(LEN(VLOOKUP($A140,#REF!,8,FALSE())),UPPER(RIGHT(VLOOKUP($A140,#REF!,8,FALSE()), 1)),"")</f>
        <v>#VALUE!</v>
      </c>
      <c r="J140" s="90" t="e">
        <f aca="false">IF(LEN(VLOOKUP($A140,#REF!,4,FALSE())),UPPER(RIGHT(VLOOKUP($A140,#REF!,4,FALSE()), 1)),"")</f>
        <v>#VALUE!</v>
      </c>
      <c r="K140" s="90" t="e">
        <f aca="false">IF(LEN(VLOOKUP($A140,#REF!,5,FALSE())),UPPER(RIGHT(VLOOKUP($A140,#REF!,5,FALSE()), 1)),"")</f>
        <v>#VALUE!</v>
      </c>
      <c r="L140" s="90" t="e">
        <f aca="false">IF(LEN(VLOOKUP($A140,#REF!,6,FALSE())),UPPER(RIGHT(VLOOKUP($A140,#REF!,6,FALSE()), 1)),"")</f>
        <v>#VALUE!</v>
      </c>
      <c r="M140" s="91" t="e">
        <f aca="false">IF(LEN(VLOOKUP($A140,#REF!,7,FALSE())),UPPER(RIGHT(VLOOKUP($A140,#REF!,7,FALSE()), 1)),"")</f>
        <v>#VALUE!</v>
      </c>
      <c r="N140" s="86" t="s">
        <v>401</v>
      </c>
      <c r="O140" s="86" t="s">
        <v>256</v>
      </c>
      <c r="P140" s="86" t="s">
        <v>104</v>
      </c>
      <c r="Q140" s="86" t="s">
        <v>105</v>
      </c>
      <c r="R140" s="86" t="s">
        <v>104</v>
      </c>
      <c r="S140" s="100" t="e">
        <f aca="false">HLOOKUP("Device Tree Pin Name",#REF!,MATCH($A140,#REF!,0),FALSE())</f>
        <v>#VALUE!</v>
      </c>
      <c r="T140" s="95" t="e">
        <f aca="false">HLOOKUP("power rail",#REF!,MATCH($A140,#REF!,0),FALSE())</f>
        <v>#VALUE!</v>
      </c>
      <c r="U140" s="96" t="e">
        <f aca="false">HLOOKUP("Wake Capable",#REF!,MATCH($A140,#REF!,0),FALSE())</f>
        <v>#VALUE!</v>
      </c>
      <c r="V140" s="96" t="e">
        <f aca="false">HLOOKUP("Strap",#REF!,MATCH($A140,#REF!,0),FALSE())</f>
        <v>#VALUE!</v>
      </c>
      <c r="W140" s="96" t="e">
        <f aca="false">HLOOKUP("GTE",#REF!,MATCH($A140,#REF!,0),FALSE())</f>
        <v>#VALUE!</v>
      </c>
      <c r="X140" s="96" t="e">
        <f aca="false">HLOOKUP("DPD_Control",#REF!,MATCH($A140,#REF!,0),FALSE())</f>
        <v>#VALUE!</v>
      </c>
      <c r="Y140" s="96" t="e">
        <f aca="false">HLOOKUP("DPD_Group",#REF!,MATCH($A140,#REF!,0),FALSE())</f>
        <v>#VALUE!</v>
      </c>
      <c r="Z140" s="95" t="e">
        <f aca="false">HLOOKUP("Pad Category",#REF!,MATCH($A140,#REF!,0),FALSE())</f>
        <v>#VALUE!</v>
      </c>
      <c r="AA140" s="95" t="e">
        <f aca="false">HLOOKUP("Pad type",#REF!,MATCH($A140,#REF!,0),FALSE())</f>
        <v>#VALUE!</v>
      </c>
      <c r="AB140" s="95" t="e">
        <f aca="false">HLOOKUP("Pull Strength",#REF!,MATCH($A140,#REF!,0),FALSE())</f>
        <v>#VALUE!</v>
      </c>
      <c r="AC140" s="95" t="e">
        <f aca="false">HLOOKUP("POR Pin State",#REF!,MATCH($A140,#REF!,0),FALSE())</f>
        <v>#VALUE!</v>
      </c>
      <c r="AD140" s="95" t="str">
        <f aca="false">IF(OR($AQ140="",$AQ140=$C140),$R140,IF($AQ140=$D140,SUBSTITUTE(SUBSTITUTE($AQ140,"GPIO3_","GPIO_"),".0",""),IF($AQ140=$E140,$N140,IF($AQ140=$F140,$O140,IF($AQ140=$G140,$P140,IF($AQ140=$H140,$Q140,"INVALID"))))))</f>
        <v>RSVD2</v>
      </c>
      <c r="AE140" s="97"/>
      <c r="AF140" s="98" t="str">
        <f aca="false">IF(AND(OR($AS140="Int PU",$AS140="Int PD"),OR(AND($AZ140&lt;&gt;"",$AZ140&lt;&gt;"0"),AND($BA140&lt;&gt;"",$BA140&lt;&gt;"0"))),"INVALID",IF(OR($AQ140=$C140,$AS140="Int PD"),"PULL_DOWN",IF(OR($AS140="Int PU",AND($AE140="YES",OR($AZ140="",$AZ140="0"),OR($BA140="",$BA140="0"),OR($AR140="Input",$AR140="Bidirectional"))),"PULL_UP","NORMAL")))</f>
        <v>PULL_DOWN</v>
      </c>
      <c r="AG140" s="98" t="e">
        <f aca="false">IF($AU140="Input", "TRISTATE", IF($AV140="Z","TRISTATE",IF($AT140=$F140,"TRISTATE","NORMAL")))</f>
        <v>#VALUE!</v>
      </c>
      <c r="AH140" s="98" t="e">
        <f aca="false">IF(OR($AT140=$F140,$AU140="Output"),"DISABLE","ENABLE")</f>
        <v>#VALUE!</v>
      </c>
      <c r="AI140" s="112" t="e">
        <f aca="false">IF($AT140&lt;&gt;$G140,"N/A",IF($AV140="Drive 1", "1", IF($AV140="Drive 0", "0", "")))</f>
        <v>#VALUE!</v>
      </c>
      <c r="AJ140" s="99" t="b">
        <f aca="false">TRUE()</f>
        <v>1</v>
      </c>
      <c r="AK140" s="99" t="b">
        <f aca="false">TRUE()</f>
        <v>1</v>
      </c>
      <c r="AL140" s="99" t="b">
        <f aca="false">TRUE()</f>
        <v>1</v>
      </c>
      <c r="AM140" s="99" t="b">
        <f aca="false">TRUE()</f>
        <v>1</v>
      </c>
      <c r="AN140" s="99" t="b">
        <f aca="false">TRUE()</f>
        <v>1</v>
      </c>
      <c r="AO140" s="99" t="b">
        <f aca="false">TRUE()</f>
        <v>1</v>
      </c>
      <c r="AP140" s="100" t="str">
        <f aca="false">IF(AND($AJ140:$AO140), "VALID", "INVALID")</f>
        <v>VALID</v>
      </c>
      <c r="AQ140" s="101" t="s">
        <v>406</v>
      </c>
      <c r="AR140" s="102" t="s">
        <v>79</v>
      </c>
      <c r="AS140" s="103"/>
      <c r="AT140" s="104"/>
      <c r="AU140" s="104"/>
      <c r="AV140" s="103" t="s">
        <v>124</v>
      </c>
      <c r="AW140" s="104"/>
      <c r="AX140" s="103" t="s">
        <v>85</v>
      </c>
      <c r="AY140" s="104"/>
      <c r="AZ140" s="103"/>
      <c r="BA140" s="103"/>
      <c r="BB140" s="105"/>
      <c r="BC140" s="104"/>
      <c r="BD140" s="106"/>
      <c r="BE140" s="111"/>
      <c r="BF140" s="108" t="e">
        <f aca="false">VLOOKUP($A140,#REF!, 34, FALSE())</f>
        <v>#VALUE!</v>
      </c>
      <c r="BG140" s="108" t="e">
        <f aca="false">VLOOKUP($A140,#REF!, 22, FALSE())</f>
        <v>#VALUE!</v>
      </c>
      <c r="BH140" s="109"/>
    </row>
    <row r="141" customFormat="false" ht="12.75" hidden="false" customHeight="true" outlineLevel="0" collapsed="false">
      <c r="A141" s="86" t="s">
        <v>407</v>
      </c>
      <c r="B141" s="86" t="e">
        <f aca="false">VLOOKUP($A141,#REF!, 34, FALSE())</f>
        <v>#VALUE!</v>
      </c>
      <c r="C141" s="87" t="str">
        <f aca="false">CONCATENATE("unused_",A141)</f>
        <v>unused_UART4_CTS</v>
      </c>
      <c r="D141" s="88" t="e">
        <f aca="false">IF(LEN(VLOOKUP($A141,#REF!,8,FALSE())),LEFT(VLOOKUP($A141,#REF!,8,FALSE()),LEN(VLOOKUP($A141,#REF!,8,FALSE()))-2),"")</f>
        <v>#VALUE!</v>
      </c>
      <c r="E141" s="89" t="e">
        <f aca="false">IF(LEN(VLOOKUP($A141,#REF!,4,FALSE())),IF(INDEX(#REF!,MATCH($A141,#REF!,0),1),LEFT(VLOOKUP($A141,#REF!,4,FALSE()),LEN(VLOOKUP($A141,#REF!,4,FALSE()))-2),CONCATENATE(LEFT(VLOOKUP($A141,#REF!,4,FALSE()),LEN(VLOOKUP($A141,#REF!,4,FALSE()))-2),"*")),"")</f>
        <v>#VALUE!</v>
      </c>
      <c r="F141" s="90" t="e">
        <f aca="false">IF(LEN(VLOOKUP($A141,#REF!,5,FALSE())),IF(INDEX(#REF!,MATCH($A141,#REF!,0),2),LEFT(VLOOKUP($A141,#REF!,5,FALSE()),LEN(VLOOKUP($A141,#REF!,5,FALSE()))-2),CONCATENATE(LEFT(VLOOKUP($A141,#REF!,5,FALSE()),LEN(VLOOKUP($A141,#REF!,5,FALSE()))-2),"*")),"")</f>
        <v>#VALUE!</v>
      </c>
      <c r="G141" s="90" t="e">
        <f aca="false">IF(LEN(VLOOKUP($A141,#REF!,6,FALSE())),IF(INDEX(#REF!,MATCH($A141,#REF!,0),3),LEFT(VLOOKUP($A141,#REF!,6,FALSE()),LEN(VLOOKUP($A141,#REF!,6,FALSE()))-2),CONCATENATE(LEFT(VLOOKUP($A141,#REF!,6,FALSE()),LEN(VLOOKUP($A141,#REF!,6,FALSE()))-2),"*")),"")</f>
        <v>#VALUE!</v>
      </c>
      <c r="H141" s="91" t="e">
        <f aca="false">IF(LEN(VLOOKUP($A141,#REF!,7,FALSE())),IF(INDEX(#REF!,MATCH($A141,#REF!,0),4),LEFT(VLOOKUP($A141,#REF!,7,FALSE()),LEN(VLOOKUP($A141,#REF!,7,FALSE()))-2),CONCATENATE(LEFT(VLOOKUP($A141,#REF!,7,FALSE()),LEN(VLOOKUP($A141,#REF!,7,FALSE()))-2),"*")),"")</f>
        <v>#VALUE!</v>
      </c>
      <c r="I141" s="92" t="e">
        <f aca="false">IF(LEN(VLOOKUP($A141,#REF!,8,FALSE())),UPPER(RIGHT(VLOOKUP($A141,#REF!,8,FALSE()), 1)),"")</f>
        <v>#VALUE!</v>
      </c>
      <c r="J141" s="90" t="e">
        <f aca="false">IF(LEN(VLOOKUP($A141,#REF!,4,FALSE())),UPPER(RIGHT(VLOOKUP($A141,#REF!,4,FALSE()), 1)),"")</f>
        <v>#VALUE!</v>
      </c>
      <c r="K141" s="90" t="e">
        <f aca="false">IF(LEN(VLOOKUP($A141,#REF!,5,FALSE())),UPPER(RIGHT(VLOOKUP($A141,#REF!,5,FALSE()), 1)),"")</f>
        <v>#VALUE!</v>
      </c>
      <c r="L141" s="90" t="e">
        <f aca="false">IF(LEN(VLOOKUP($A141,#REF!,6,FALSE())),UPPER(RIGHT(VLOOKUP($A141,#REF!,6,FALSE()), 1)),"")</f>
        <v>#VALUE!</v>
      </c>
      <c r="M141" s="91" t="e">
        <f aca="false">IF(LEN(VLOOKUP($A141,#REF!,7,FALSE())),UPPER(RIGHT(VLOOKUP($A141,#REF!,7,FALSE()), 1)),"")</f>
        <v>#VALUE!</v>
      </c>
      <c r="N141" s="86" t="s">
        <v>401</v>
      </c>
      <c r="O141" s="86" t="s">
        <v>83</v>
      </c>
      <c r="P141" s="86" t="s">
        <v>394</v>
      </c>
      <c r="Q141" s="86" t="s">
        <v>105</v>
      </c>
      <c r="R141" s="86" t="s">
        <v>83</v>
      </c>
      <c r="S141" s="100" t="e">
        <f aca="false">HLOOKUP("Device Tree Pin Name",#REF!,MATCH($A141,#REF!,0),FALSE())</f>
        <v>#VALUE!</v>
      </c>
      <c r="T141" s="95" t="e">
        <f aca="false">HLOOKUP("power rail",#REF!,MATCH($A141,#REF!,0),FALSE())</f>
        <v>#VALUE!</v>
      </c>
      <c r="U141" s="96" t="e">
        <f aca="false">HLOOKUP("Wake Capable",#REF!,MATCH($A141,#REF!,0),FALSE())</f>
        <v>#VALUE!</v>
      </c>
      <c r="V141" s="96" t="e">
        <f aca="false">HLOOKUP("Strap",#REF!,MATCH($A141,#REF!,0),FALSE())</f>
        <v>#VALUE!</v>
      </c>
      <c r="W141" s="96" t="e">
        <f aca="false">HLOOKUP("GTE",#REF!,MATCH($A141,#REF!,0),FALSE())</f>
        <v>#VALUE!</v>
      </c>
      <c r="X141" s="96" t="e">
        <f aca="false">HLOOKUP("DPD_Control",#REF!,MATCH($A141,#REF!,0),FALSE())</f>
        <v>#VALUE!</v>
      </c>
      <c r="Y141" s="96" t="e">
        <f aca="false">HLOOKUP("DPD_Group",#REF!,MATCH($A141,#REF!,0),FALSE())</f>
        <v>#VALUE!</v>
      </c>
      <c r="Z141" s="95" t="e">
        <f aca="false">HLOOKUP("Pad Category",#REF!,MATCH($A141,#REF!,0),FALSE())</f>
        <v>#VALUE!</v>
      </c>
      <c r="AA141" s="95" t="e">
        <f aca="false">HLOOKUP("Pad type",#REF!,MATCH($A141,#REF!,0),FALSE())</f>
        <v>#VALUE!</v>
      </c>
      <c r="AB141" s="95" t="e">
        <f aca="false">HLOOKUP("Pull Strength",#REF!,MATCH($A141,#REF!,0),FALSE())</f>
        <v>#VALUE!</v>
      </c>
      <c r="AC141" s="95" t="e">
        <f aca="false">HLOOKUP("POR Pin State",#REF!,MATCH($A141,#REF!,0),FALSE())</f>
        <v>#VALUE!</v>
      </c>
      <c r="AD141" s="95" t="str">
        <f aca="false">IF(OR($AQ141="",$AQ141=$C141),$R141,IF($AQ141=$D141,SUBSTITUTE(SUBSTITUTE($AQ141,"GPIO3_","GPIO_"),".0",""),IF($AQ141=$E141,$N141,IF($AQ141=$F141,$O141,IF($AQ141=$G141,$P141,IF($AQ141=$H141,$Q141,"INVALID"))))))</f>
        <v>RSVD1</v>
      </c>
      <c r="AE141" s="97"/>
      <c r="AF141" s="98" t="str">
        <f aca="false">IF(AND(OR($AS141="Int PU",$AS141="Int PD"),OR(AND($AZ141&lt;&gt;"",$AZ141&lt;&gt;"0"),AND($BA141&lt;&gt;"",$BA141&lt;&gt;"0"))),"INVALID",IF(OR($AQ141=$C141,$AS141="Int PD"),"PULL_DOWN",IF(OR($AS141="Int PU",AND($AE141="YES",OR($AZ141="",$AZ141="0"),OR($BA141="",$BA141="0"),OR($AR141="Input",$AR141="Bidirectional"))),"PULL_UP","NORMAL")))</f>
        <v>PULL_DOWN</v>
      </c>
      <c r="AG141" s="98" t="e">
        <f aca="false">IF($AU141="Input", "TRISTATE", IF($AV141="Z","TRISTATE",IF($AT141=$F141,"TRISTATE","NORMAL")))</f>
        <v>#VALUE!</v>
      </c>
      <c r="AH141" s="98" t="e">
        <f aca="false">IF(OR($AT141=$F141,$AU141="Output"),"DISABLE","ENABLE")</f>
        <v>#VALUE!</v>
      </c>
      <c r="AI141" s="112" t="e">
        <f aca="false">IF($AT141&lt;&gt;$G141,"N/A",IF($AV141="Drive 1", "1", IF($AV141="Drive 0", "0", "")))</f>
        <v>#VALUE!</v>
      </c>
      <c r="AJ141" s="99" t="b">
        <f aca="false">TRUE()</f>
        <v>1</v>
      </c>
      <c r="AK141" s="99" t="b">
        <f aca="false">TRUE()</f>
        <v>1</v>
      </c>
      <c r="AL141" s="99" t="b">
        <f aca="false">TRUE()</f>
        <v>1</v>
      </c>
      <c r="AM141" s="99" t="b">
        <f aca="false">TRUE()</f>
        <v>1</v>
      </c>
      <c r="AN141" s="99" t="b">
        <f aca="false">TRUE()</f>
        <v>1</v>
      </c>
      <c r="AO141" s="99" t="b">
        <f aca="false">TRUE()</f>
        <v>1</v>
      </c>
      <c r="AP141" s="100" t="str">
        <f aca="false">IF(AND($AJ141:$AO141), "VALID", "INVALID")</f>
        <v>VALID</v>
      </c>
      <c r="AQ141" s="101" t="s">
        <v>408</v>
      </c>
      <c r="AR141" s="102" t="s">
        <v>79</v>
      </c>
      <c r="AS141" s="103"/>
      <c r="AT141" s="103" t="s">
        <v>89</v>
      </c>
      <c r="AU141" s="104"/>
      <c r="AV141" s="103" t="s">
        <v>124</v>
      </c>
      <c r="AW141" s="104"/>
      <c r="AX141" s="103" t="s">
        <v>85</v>
      </c>
      <c r="AY141" s="104"/>
      <c r="AZ141" s="103"/>
      <c r="BA141" s="103"/>
      <c r="BB141" s="105"/>
      <c r="BC141" s="104"/>
      <c r="BD141" s="106"/>
      <c r="BE141" s="111"/>
      <c r="BF141" s="108" t="e">
        <f aca="false">VLOOKUP($A141,#REF!, 34, FALSE())</f>
        <v>#VALUE!</v>
      </c>
      <c r="BG141" s="108" t="e">
        <f aca="false">VLOOKUP($A141,#REF!, 22, FALSE())</f>
        <v>#VALUE!</v>
      </c>
      <c r="BH141" s="109"/>
    </row>
    <row r="142" customFormat="false" ht="12.75" hidden="false" customHeight="true" outlineLevel="0" collapsed="false">
      <c r="A142" s="86" t="s">
        <v>409</v>
      </c>
      <c r="B142" s="86" t="e">
        <f aca="false">VLOOKUP($A142,#REF!, 34, FALSE())</f>
        <v>#VALUE!</v>
      </c>
      <c r="C142" s="87" t="str">
        <f aca="false">CONCATENATE("unused_",A142)</f>
        <v>unused_SOC_GPIO41</v>
      </c>
      <c r="D142" s="88" t="e">
        <f aca="false">IF(LEN(VLOOKUP($A142,#REF!,8,FALSE())),LEFT(VLOOKUP($A142,#REF!,8,FALSE()),LEN(VLOOKUP($A142,#REF!,8,FALSE()))-2),"")</f>
        <v>#VALUE!</v>
      </c>
      <c r="E142" s="89" t="e">
        <f aca="false">IF(LEN(VLOOKUP($A142,#REF!,4,FALSE())),IF(INDEX(#REF!,MATCH($A142,#REF!,0),1),LEFT(VLOOKUP($A142,#REF!,4,FALSE()),LEN(VLOOKUP($A142,#REF!,4,FALSE()))-2),CONCATENATE(LEFT(VLOOKUP($A142,#REF!,4,FALSE()),LEN(VLOOKUP($A142,#REF!,4,FALSE()))-2),"*")),"")</f>
        <v>#VALUE!</v>
      </c>
      <c r="F142" s="90" t="e">
        <f aca="false">IF(LEN(VLOOKUP($A142,#REF!,5,FALSE())),IF(INDEX(#REF!,MATCH($A142,#REF!,0),2),LEFT(VLOOKUP($A142,#REF!,5,FALSE()),LEN(VLOOKUP($A142,#REF!,5,FALSE()))-2),CONCATENATE(LEFT(VLOOKUP($A142,#REF!,5,FALSE()),LEN(VLOOKUP($A142,#REF!,5,FALSE()))-2),"*")),"")</f>
        <v>#VALUE!</v>
      </c>
      <c r="G142" s="90" t="e">
        <f aca="false">IF(LEN(VLOOKUP($A142,#REF!,6,FALSE())),IF(INDEX(#REF!,MATCH($A142,#REF!,0),3),LEFT(VLOOKUP($A142,#REF!,6,FALSE()),LEN(VLOOKUP($A142,#REF!,6,FALSE()))-2),CONCATENATE(LEFT(VLOOKUP($A142,#REF!,6,FALSE()),LEN(VLOOKUP($A142,#REF!,6,FALSE()))-2),"*")),"")</f>
        <v>#VALUE!</v>
      </c>
      <c r="H142" s="91" t="e">
        <f aca="false">IF(LEN(VLOOKUP($A142,#REF!,7,FALSE())),IF(INDEX(#REF!,MATCH($A142,#REF!,0),4),LEFT(VLOOKUP($A142,#REF!,7,FALSE()),LEN(VLOOKUP($A142,#REF!,7,FALSE()))-2),CONCATENATE(LEFT(VLOOKUP($A142,#REF!,7,FALSE()),LEN(VLOOKUP($A142,#REF!,7,FALSE()))-2),"*")),"")</f>
        <v>#VALUE!</v>
      </c>
      <c r="I142" s="92" t="e">
        <f aca="false">IF(LEN(VLOOKUP($A142,#REF!,8,FALSE())),UPPER(RIGHT(VLOOKUP($A142,#REF!,8,FALSE()), 1)),"")</f>
        <v>#VALUE!</v>
      </c>
      <c r="J142" s="90" t="e">
        <f aca="false">IF(LEN(VLOOKUP($A142,#REF!,4,FALSE())),UPPER(RIGHT(VLOOKUP($A142,#REF!,4,FALSE()), 1)),"")</f>
        <v>#VALUE!</v>
      </c>
      <c r="K142" s="90" t="e">
        <f aca="false">IF(LEN(VLOOKUP($A142,#REF!,5,FALSE())),UPPER(RIGHT(VLOOKUP($A142,#REF!,5,FALSE()), 1)),"")</f>
        <v>#VALUE!</v>
      </c>
      <c r="L142" s="90" t="e">
        <f aca="false">IF(LEN(VLOOKUP($A142,#REF!,6,FALSE())),UPPER(RIGHT(VLOOKUP($A142,#REF!,6,FALSE()), 1)),"")</f>
        <v>#VALUE!</v>
      </c>
      <c r="M142" s="91" t="e">
        <f aca="false">IF(LEN(VLOOKUP($A142,#REF!,7,FALSE())),UPPER(RIGHT(VLOOKUP($A142,#REF!,7,FALSE()), 1)),"")</f>
        <v>#VALUE!</v>
      </c>
      <c r="N142" s="86" t="e">
        <f aca="false">IF(E142="","RSVD0")</f>
        <v>#VALUE!</v>
      </c>
      <c r="O142" s="86" t="s">
        <v>410</v>
      </c>
      <c r="P142" s="86" t="s">
        <v>104</v>
      </c>
      <c r="Q142" s="86" t="s">
        <v>105</v>
      </c>
      <c r="R142" s="86" t="s">
        <v>104</v>
      </c>
      <c r="S142" s="100" t="e">
        <f aca="false">HLOOKUP("Device Tree Pin Name",#REF!,MATCH($A142,#REF!,0),FALSE())</f>
        <v>#VALUE!</v>
      </c>
      <c r="T142" s="95" t="e">
        <f aca="false">HLOOKUP("power rail",#REF!,MATCH($A142,#REF!,0),FALSE())</f>
        <v>#VALUE!</v>
      </c>
      <c r="U142" s="96" t="e">
        <f aca="false">HLOOKUP("Wake Capable",#REF!,MATCH($A142,#REF!,0),FALSE())</f>
        <v>#VALUE!</v>
      </c>
      <c r="V142" s="96" t="e">
        <f aca="false">HLOOKUP("Strap",#REF!,MATCH($A142,#REF!,0),FALSE())</f>
        <v>#VALUE!</v>
      </c>
      <c r="W142" s="96" t="e">
        <f aca="false">HLOOKUP("GTE",#REF!,MATCH($A142,#REF!,0),FALSE())</f>
        <v>#VALUE!</v>
      </c>
      <c r="X142" s="96" t="e">
        <f aca="false">HLOOKUP("DPD_Control",#REF!,MATCH($A142,#REF!,0),FALSE())</f>
        <v>#VALUE!</v>
      </c>
      <c r="Y142" s="96" t="e">
        <f aca="false">HLOOKUP("DPD_Group",#REF!,MATCH($A142,#REF!,0),FALSE())</f>
        <v>#VALUE!</v>
      </c>
      <c r="Z142" s="95" t="e">
        <f aca="false">HLOOKUP("Pad Category",#REF!,MATCH($A142,#REF!,0),FALSE())</f>
        <v>#VALUE!</v>
      </c>
      <c r="AA142" s="95" t="e">
        <f aca="false">HLOOKUP("Pad type",#REF!,MATCH($A142,#REF!,0),FALSE())</f>
        <v>#VALUE!</v>
      </c>
      <c r="AB142" s="95" t="e">
        <f aca="false">HLOOKUP("Pull Strength",#REF!,MATCH($A142,#REF!,0),FALSE())</f>
        <v>#VALUE!</v>
      </c>
      <c r="AC142" s="95" t="e">
        <f aca="false">HLOOKUP("POR Pin State",#REF!,MATCH($A142,#REF!,0),FALSE())</f>
        <v>#VALUE!</v>
      </c>
      <c r="AD142" s="95" t="str">
        <f aca="false">IF(OR($AQ142="",$AQ142=$C142),$R142,IF($AQ142=$D142,SUBSTITUTE(SUBSTITUTE($AQ142,"GPIO3_","GPIO_"),".0",""),IF($AQ142=$E142,$N142,IF($AQ142=$F142,$O142,IF($AQ142=$G142,$P142,IF($AQ142=$H142,$Q142,"INVALID"))))))</f>
        <v>RSVD2</v>
      </c>
      <c r="AE142" s="97"/>
      <c r="AF142" s="98" t="str">
        <f aca="false">IF(AND(OR($AS142="Int PU",$AS142="Int PD"),OR(AND($AZ142&lt;&gt;"",$AZ142&lt;&gt;"0"),AND($BA142&lt;&gt;"",$BA142&lt;&gt;"0"))),"INVALID",IF(OR($AQ142=$C142,$AS142="Int PD"),"PULL_DOWN",IF(OR($AS142="Int PU",AND($AE142="YES",OR($AZ142="",$AZ142="0"),OR($BA142="",$BA142="0"),OR($AR142="Input",$AR142="Bidirectional"))),"PULL_UP","NORMAL")))</f>
        <v>PULL_DOWN</v>
      </c>
      <c r="AG142" s="98" t="e">
        <f aca="false">IF($AU142="Input", "TRISTATE", IF($AV142="Z","TRISTATE",IF($AT142=$F142,"TRISTATE","NORMAL")))</f>
        <v>#VALUE!</v>
      </c>
      <c r="AH142" s="98" t="e">
        <f aca="false">IF(OR($AT142=$F142,$AU142="Output"),"DISABLE","ENABLE")</f>
        <v>#VALUE!</v>
      </c>
      <c r="AI142" s="112" t="e">
        <f aca="false">IF($AT142&lt;&gt;$G142,"N/A",IF($AV142="Drive 1", "1", IF($AV142="Drive 0", "0", "")))</f>
        <v>#VALUE!</v>
      </c>
      <c r="AJ142" s="99" t="b">
        <f aca="false">TRUE()</f>
        <v>1</v>
      </c>
      <c r="AK142" s="99" t="b">
        <f aca="false">TRUE()</f>
        <v>1</v>
      </c>
      <c r="AL142" s="99" t="b">
        <f aca="false">TRUE()</f>
        <v>1</v>
      </c>
      <c r="AM142" s="99" t="b">
        <f aca="false">TRUE()</f>
        <v>1</v>
      </c>
      <c r="AN142" s="99" t="b">
        <f aca="false">TRUE()</f>
        <v>1</v>
      </c>
      <c r="AO142" s="99" t="b">
        <f aca="false">TRUE()</f>
        <v>1</v>
      </c>
      <c r="AP142" s="100" t="str">
        <f aca="false">IF(AND($AJ142:$AO142), "VALID", "INVALID")</f>
        <v>VALID</v>
      </c>
      <c r="AQ142" s="101" t="s">
        <v>411</v>
      </c>
      <c r="AR142" s="102" t="s">
        <v>79</v>
      </c>
      <c r="AS142" s="103"/>
      <c r="AT142" s="104"/>
      <c r="AU142" s="104"/>
      <c r="AV142" s="103" t="s">
        <v>124</v>
      </c>
      <c r="AW142" s="104"/>
      <c r="AX142" s="103" t="s">
        <v>85</v>
      </c>
      <c r="AY142" s="104"/>
      <c r="AZ142" s="103"/>
      <c r="BA142" s="103"/>
      <c r="BB142" s="105"/>
      <c r="BC142" s="104"/>
      <c r="BD142" s="106"/>
      <c r="BE142" s="111"/>
      <c r="BF142" s="108" t="e">
        <f aca="false">VLOOKUP($A142,#REF!, 34, FALSE())</f>
        <v>#VALUE!</v>
      </c>
      <c r="BG142" s="108" t="e">
        <f aca="false">VLOOKUP($A142,#REF!, 22, FALSE())</f>
        <v>#VALUE!</v>
      </c>
      <c r="BH142" s="109"/>
    </row>
    <row r="143" customFormat="false" ht="12.75" hidden="false" customHeight="true" outlineLevel="0" collapsed="false">
      <c r="A143" s="86" t="s">
        <v>412</v>
      </c>
      <c r="B143" s="86" t="e">
        <f aca="false">VLOOKUP($A143,#REF!, 34, FALSE())</f>
        <v>#VALUE!</v>
      </c>
      <c r="C143" s="87" t="str">
        <f aca="false">CONCATENATE("unused_",A143)</f>
        <v>unused_SOC_GPIO42</v>
      </c>
      <c r="D143" s="88" t="e">
        <f aca="false">IF(LEN(VLOOKUP($A143,#REF!,8,FALSE())),LEFT(VLOOKUP($A143,#REF!,8,FALSE()),LEN(VLOOKUP($A143,#REF!,8,FALSE()))-2),"")</f>
        <v>#VALUE!</v>
      </c>
      <c r="E143" s="89" t="e">
        <f aca="false">IF(LEN(VLOOKUP($A143,#REF!,4,FALSE())),IF(INDEX(#REF!,MATCH($A143,#REF!,0),1),LEFT(VLOOKUP($A143,#REF!,4,FALSE()),LEN(VLOOKUP($A143,#REF!,4,FALSE()))-2),CONCATENATE(LEFT(VLOOKUP($A143,#REF!,4,FALSE()),LEN(VLOOKUP($A143,#REF!,4,FALSE()))-2),"*")),"")</f>
        <v>#VALUE!</v>
      </c>
      <c r="F143" s="90" t="e">
        <f aca="false">IF(LEN(VLOOKUP($A143,#REF!,5,FALSE())),IF(INDEX(#REF!,MATCH($A143,#REF!,0),2),LEFT(VLOOKUP($A143,#REF!,5,FALSE()),LEN(VLOOKUP($A143,#REF!,5,FALSE()))-3),CONCATENATE(LEFT(VLOOKUP($A143,#REF!,5,FALSE()),LEN(VLOOKUP($A143,#REF!,5,FALSE()))-2),"*")),"")</f>
        <v>#VALUE!</v>
      </c>
      <c r="G143" s="90" t="e">
        <f aca="false">IF(LEN(VLOOKUP($A143,#REF!,6,FALSE())),IF(INDEX(#REF!,MATCH($A143,#REF!,0),3),LEFT(VLOOKUP($A143,#REF!,6,FALSE()),LEN(VLOOKUP($A143,#REF!,6,FALSE()))-2),CONCATENATE(LEFT(VLOOKUP($A143,#REF!,6,FALSE()),LEN(VLOOKUP($A143,#REF!,6,FALSE()))-2),"*")),"")</f>
        <v>#VALUE!</v>
      </c>
      <c r="H143" s="91" t="e">
        <f aca="false">IF(LEN(VLOOKUP($A143,#REF!,7,FALSE())),IF(INDEX(#REF!,MATCH($A143,#REF!,0),4),LEFT(VLOOKUP($A143,#REF!,7,FALSE()),LEN(VLOOKUP($A143,#REF!,7,FALSE()))-2),CONCATENATE(LEFT(VLOOKUP($A143,#REF!,7,FALSE()),LEN(VLOOKUP($A143,#REF!,7,FALSE()))-2),"*")),"")</f>
        <v>#VALUE!</v>
      </c>
      <c r="I143" s="92" t="e">
        <f aca="false">IF(LEN(VLOOKUP($A143,#REF!,8,FALSE())),UPPER(RIGHT(VLOOKUP($A143,#REF!,8,FALSE()), 1)),"")</f>
        <v>#VALUE!</v>
      </c>
      <c r="J143" s="90" t="e">
        <f aca="false">IF(LEN(VLOOKUP($A143,#REF!,4,FALSE())),UPPER(RIGHT(VLOOKUP($A143,#REF!,4,FALSE()), 1)),"")</f>
        <v>#VALUE!</v>
      </c>
      <c r="K143" s="90" t="s">
        <v>81</v>
      </c>
      <c r="L143" s="90" t="e">
        <f aca="false">IF(LEN(VLOOKUP($A143,#REF!,6,FALSE())),UPPER(RIGHT(VLOOKUP($A143,#REF!,6,FALSE()), 1)),"")</f>
        <v>#VALUE!</v>
      </c>
      <c r="M143" s="91" t="e">
        <f aca="false">IF(LEN(VLOOKUP($A143,#REF!,7,FALSE())),UPPER(RIGHT(VLOOKUP($A143,#REF!,7,FALSE()), 1)),"")</f>
        <v>#VALUE!</v>
      </c>
      <c r="N143" s="86" t="e">
        <f aca="false">IF(E143="","RSVD0")</f>
        <v>#VALUE!</v>
      </c>
      <c r="O143" s="86" t="s">
        <v>410</v>
      </c>
      <c r="P143" s="86" t="s">
        <v>104</v>
      </c>
      <c r="Q143" s="86" t="s">
        <v>105</v>
      </c>
      <c r="R143" s="86" t="s">
        <v>104</v>
      </c>
      <c r="S143" s="100" t="e">
        <f aca="false">HLOOKUP("Device Tree Pin Name",#REF!,MATCH($A143,#REF!,0),FALSE())</f>
        <v>#VALUE!</v>
      </c>
      <c r="T143" s="95" t="e">
        <f aca="false">HLOOKUP("power rail",#REF!,MATCH($A143,#REF!,0),FALSE())</f>
        <v>#VALUE!</v>
      </c>
      <c r="U143" s="96" t="e">
        <f aca="false">HLOOKUP("Wake Capable",#REF!,MATCH($A143,#REF!,0),FALSE())</f>
        <v>#VALUE!</v>
      </c>
      <c r="V143" s="96" t="e">
        <f aca="false">HLOOKUP("Strap",#REF!,MATCH($A143,#REF!,0),FALSE())</f>
        <v>#VALUE!</v>
      </c>
      <c r="W143" s="96" t="e">
        <f aca="false">HLOOKUP("GTE",#REF!,MATCH($A143,#REF!,0),FALSE())</f>
        <v>#VALUE!</v>
      </c>
      <c r="X143" s="96" t="e">
        <f aca="false">HLOOKUP("DPD_Control",#REF!,MATCH($A143,#REF!,0),FALSE())</f>
        <v>#VALUE!</v>
      </c>
      <c r="Y143" s="96" t="e">
        <f aca="false">HLOOKUP("DPD_Group",#REF!,MATCH($A143,#REF!,0),FALSE())</f>
        <v>#VALUE!</v>
      </c>
      <c r="Z143" s="95" t="e">
        <f aca="false">HLOOKUP("Pad Category",#REF!,MATCH($A143,#REF!,0),FALSE())</f>
        <v>#VALUE!</v>
      </c>
      <c r="AA143" s="95" t="e">
        <f aca="false">HLOOKUP("Pad type",#REF!,MATCH($A143,#REF!,0),FALSE())</f>
        <v>#VALUE!</v>
      </c>
      <c r="AB143" s="95" t="e">
        <f aca="false">HLOOKUP("Pull Strength",#REF!,MATCH($A143,#REF!,0),FALSE())</f>
        <v>#VALUE!</v>
      </c>
      <c r="AC143" s="95" t="e">
        <f aca="false">HLOOKUP("POR Pin State",#REF!,MATCH($A143,#REF!,0),FALSE())</f>
        <v>#VALUE!</v>
      </c>
      <c r="AD143" s="95" t="str">
        <f aca="false">IF(OR($AQ143="",$AQ143=$C143),$R143,IF($AQ143=$D143,SUBSTITUTE(SUBSTITUTE($AQ143,"GPIO3_","GPIO_"),".0",""),IF($AQ143=$E143,$N143,IF($AQ143=$F143,$O143,IF($AQ143=$G143,$P143,IF($AQ143=$H143,$Q143,"INVALID"))))))</f>
        <v>RSVD2</v>
      </c>
      <c r="AE143" s="97"/>
      <c r="AF143" s="98" t="str">
        <f aca="false">IF(AND(OR($AS143="Int PU",$AS143="Int PD"),OR(AND($AZ143&lt;&gt;"",$AZ143&lt;&gt;"0"),AND($BA143&lt;&gt;"",$BA143&lt;&gt;"0"))),"INVALID",IF(OR($AQ143=$C143,$AS143="Int PD"),"PULL_DOWN",IF(OR($AS143="Int PU",AND($AE143="YES",OR($AZ143="",$AZ143="0"),OR($BA143="",$BA143="0"),OR($AR143="Input",$AR143="Bidirectional"))),"PULL_UP","NORMAL")))</f>
        <v>PULL_DOWN</v>
      </c>
      <c r="AG143" s="98" t="e">
        <f aca="false">IF($AU143="Input", "TRISTATE", IF($AV143="Z","TRISTATE",IF($AT143=$F143,"TRISTATE","NORMAL")))</f>
        <v>#VALUE!</v>
      </c>
      <c r="AH143" s="98" t="e">
        <f aca="false">IF(OR($AT143=$F143,$AU143="Output"),"DISABLE","ENABLE")</f>
        <v>#VALUE!</v>
      </c>
      <c r="AI143" s="112" t="e">
        <f aca="false">IF($AT143&lt;&gt;$G143,"N/A",IF($AV143="Drive 1", "1", IF($AV143="Drive 0", "0", "")))</f>
        <v>#VALUE!</v>
      </c>
      <c r="AJ143" s="99" t="b">
        <f aca="false">TRUE()</f>
        <v>1</v>
      </c>
      <c r="AK143" s="99" t="b">
        <f aca="false">TRUE()</f>
        <v>1</v>
      </c>
      <c r="AL143" s="99" t="b">
        <f aca="false">TRUE()</f>
        <v>1</v>
      </c>
      <c r="AM143" s="99" t="b">
        <f aca="false">TRUE()</f>
        <v>1</v>
      </c>
      <c r="AN143" s="99" t="b">
        <f aca="false">TRUE()</f>
        <v>1</v>
      </c>
      <c r="AO143" s="99" t="b">
        <f aca="false">TRUE()</f>
        <v>1</v>
      </c>
      <c r="AP143" s="100" t="str">
        <f aca="false">IF(AND($AJ143:$AO143), "VALID", "INVALID")</f>
        <v>VALID</v>
      </c>
      <c r="AQ143" s="101" t="s">
        <v>413</v>
      </c>
      <c r="AR143" s="102" t="s">
        <v>79</v>
      </c>
      <c r="AS143" s="103"/>
      <c r="AT143" s="104"/>
      <c r="AU143" s="104"/>
      <c r="AV143" s="103" t="s">
        <v>124</v>
      </c>
      <c r="AW143" s="104"/>
      <c r="AX143" s="103" t="s">
        <v>85</v>
      </c>
      <c r="AY143" s="104"/>
      <c r="AZ143" s="103"/>
      <c r="BA143" s="103"/>
      <c r="BB143" s="105"/>
      <c r="BC143" s="104"/>
      <c r="BD143" s="106"/>
      <c r="BE143" s="111"/>
      <c r="BF143" s="108" t="e">
        <f aca="false">VLOOKUP($A143,#REF!, 34, FALSE())</f>
        <v>#VALUE!</v>
      </c>
      <c r="BG143" s="108" t="e">
        <f aca="false">VLOOKUP($A143,#REF!, 22, FALSE())</f>
        <v>#VALUE!</v>
      </c>
      <c r="BH143" s="109"/>
    </row>
    <row r="144" customFormat="false" ht="12.75" hidden="false" customHeight="true" outlineLevel="0" collapsed="false">
      <c r="A144" s="86" t="s">
        <v>414</v>
      </c>
      <c r="B144" s="86" t="e">
        <f aca="false">VLOOKUP($A144,#REF!, 34, FALSE())</f>
        <v>#VALUE!</v>
      </c>
      <c r="C144" s="87" t="str">
        <f aca="false">CONCATENATE("unused_",A144)</f>
        <v>unused_SOC_GPIO43</v>
      </c>
      <c r="D144" s="88" t="e">
        <f aca="false">IF(LEN(VLOOKUP($A144,#REF!,8,FALSE())),LEFT(VLOOKUP($A144,#REF!,8,FALSE()),LEN(VLOOKUP($A144,#REF!,8,FALSE()))-2),"")</f>
        <v>#VALUE!</v>
      </c>
      <c r="E144" s="89" t="e">
        <f aca="false">IF(LEN(VLOOKUP($A144,#REF!,4,FALSE())),IF(INDEX(#REF!,MATCH($A144,#REF!,0),1),LEFT(VLOOKUP($A144,#REF!,4,FALSE()),LEN(VLOOKUP($A144,#REF!,4,FALSE()))-2),CONCATENATE(LEFT(VLOOKUP($A144,#REF!,4,FALSE()),LEN(VLOOKUP($A144,#REF!,4,FALSE()))-2),"*")),"")</f>
        <v>#VALUE!</v>
      </c>
      <c r="F144" s="90" t="e">
        <f aca="false">IF(LEN(VLOOKUP($A144,#REF!,5,FALSE())),IF(INDEX(#REF!,MATCH($A144,#REF!,0),2),LEFT(VLOOKUP($A144,#REF!,5,FALSE()),LEN(VLOOKUP($A144,#REF!,5,FALSE()))-2),CONCATENATE(LEFT(VLOOKUP($A144,#REF!,5,FALSE()),LEN(VLOOKUP($A144,#REF!,5,FALSE()))-2),"*")),"")</f>
        <v>#VALUE!</v>
      </c>
      <c r="G144" s="90" t="e">
        <f aca="false">IF(LEN(VLOOKUP($A144,#REF!,6,FALSE())),IF(INDEX(#REF!,MATCH($A144,#REF!,0),3),LEFT(VLOOKUP($A144,#REF!,6,FALSE()),LEN(VLOOKUP($A144,#REF!,6,FALSE()))-2),CONCATENATE(LEFT(VLOOKUP($A144,#REF!,6,FALSE()),LEN(VLOOKUP($A144,#REF!,6,FALSE()))-2),"*")),"")</f>
        <v>#VALUE!</v>
      </c>
      <c r="H144" s="91" t="e">
        <f aca="false">IF(LEN(VLOOKUP($A144,#REF!,7,FALSE())),IF(INDEX(#REF!,MATCH($A144,#REF!,0),4),LEFT(VLOOKUP($A144,#REF!,7,FALSE()),LEN(VLOOKUP($A144,#REF!,7,FALSE()))-2),CONCATENATE(LEFT(VLOOKUP($A144,#REF!,7,FALSE()),LEN(VLOOKUP($A144,#REF!,7,FALSE()))-2),"*")),"")</f>
        <v>#VALUE!</v>
      </c>
      <c r="I144" s="92" t="e">
        <f aca="false">IF(LEN(VLOOKUP($A144,#REF!,8,FALSE())),UPPER(RIGHT(VLOOKUP($A144,#REF!,8,FALSE()), 1)),"")</f>
        <v>#VALUE!</v>
      </c>
      <c r="J144" s="90" t="e">
        <f aca="false">IF(LEN(VLOOKUP($A144,#REF!,4,FALSE())),UPPER(RIGHT(VLOOKUP($A144,#REF!,4,FALSE()), 1)),"")</f>
        <v>#VALUE!</v>
      </c>
      <c r="K144" s="90" t="e">
        <f aca="false">IF(LEN(VLOOKUP($A144,#REF!,5,FALSE())),UPPER(RIGHT(VLOOKUP($A144,#REF!,5,FALSE()), 1)),"")</f>
        <v>#VALUE!</v>
      </c>
      <c r="L144" s="90" t="e">
        <f aca="false">IF(LEN(VLOOKUP($A144,#REF!,6,FALSE())),UPPER(RIGHT(VLOOKUP($A144,#REF!,6,FALSE()), 1)),"")</f>
        <v>#VALUE!</v>
      </c>
      <c r="M144" s="91" t="e">
        <f aca="false">IF(LEN(VLOOKUP($A144,#REF!,7,FALSE())),UPPER(RIGHT(VLOOKUP($A144,#REF!,7,FALSE()), 1)),"")</f>
        <v>#VALUE!</v>
      </c>
      <c r="N144" s="86" t="e">
        <f aca="false">IF(E144="","RSVD0")</f>
        <v>#VALUE!</v>
      </c>
      <c r="O144" s="86" t="s">
        <v>410</v>
      </c>
      <c r="P144" s="86" t="s">
        <v>104</v>
      </c>
      <c r="Q144" s="86" t="s">
        <v>105</v>
      </c>
      <c r="R144" s="86" t="s">
        <v>104</v>
      </c>
      <c r="S144" s="100" t="e">
        <f aca="false">HLOOKUP("Device Tree Pin Name",#REF!,MATCH($A144,#REF!,0),FALSE())</f>
        <v>#VALUE!</v>
      </c>
      <c r="T144" s="95" t="e">
        <f aca="false">HLOOKUP("power rail",#REF!,MATCH($A144,#REF!,0),FALSE())</f>
        <v>#VALUE!</v>
      </c>
      <c r="U144" s="96" t="e">
        <f aca="false">HLOOKUP("Wake Capable",#REF!,MATCH($A144,#REF!,0),FALSE())</f>
        <v>#VALUE!</v>
      </c>
      <c r="V144" s="96" t="e">
        <f aca="false">HLOOKUP("Strap",#REF!,MATCH($A144,#REF!,0),FALSE())</f>
        <v>#VALUE!</v>
      </c>
      <c r="W144" s="96" t="e">
        <f aca="false">HLOOKUP("GTE",#REF!,MATCH($A144,#REF!,0),FALSE())</f>
        <v>#VALUE!</v>
      </c>
      <c r="X144" s="96" t="e">
        <f aca="false">HLOOKUP("DPD_Control",#REF!,MATCH($A144,#REF!,0),FALSE())</f>
        <v>#VALUE!</v>
      </c>
      <c r="Y144" s="96" t="e">
        <f aca="false">HLOOKUP("DPD_Group",#REF!,MATCH($A144,#REF!,0),FALSE())</f>
        <v>#VALUE!</v>
      </c>
      <c r="Z144" s="95" t="e">
        <f aca="false">HLOOKUP("Pad Category",#REF!,MATCH($A144,#REF!,0),FALSE())</f>
        <v>#VALUE!</v>
      </c>
      <c r="AA144" s="95" t="e">
        <f aca="false">HLOOKUP("Pad type",#REF!,MATCH($A144,#REF!,0),FALSE())</f>
        <v>#VALUE!</v>
      </c>
      <c r="AB144" s="95" t="e">
        <f aca="false">HLOOKUP("Pull Strength",#REF!,MATCH($A144,#REF!,0),FALSE())</f>
        <v>#VALUE!</v>
      </c>
      <c r="AC144" s="95" t="e">
        <f aca="false">HLOOKUP("POR Pin State",#REF!,MATCH($A144,#REF!,0),FALSE())</f>
        <v>#VALUE!</v>
      </c>
      <c r="AD144" s="95" t="str">
        <f aca="false">IF(OR($AQ144="",$AQ144=$C144),$R144,IF($AQ144=$D144,SUBSTITUTE(SUBSTITUTE($AQ144,"GPIO3_","GPIO_"),".0",""),IF($AQ144=$E144,$N144,IF($AQ144=$F144,$O144,IF($AQ144=$G144,$P144,IF($AQ144=$H144,$Q144,"INVALID"))))))</f>
        <v>RSVD2</v>
      </c>
      <c r="AE144" s="97"/>
      <c r="AF144" s="98" t="str">
        <f aca="false">IF(AND(OR($AS144="Int PU",$AS144="Int PD"),OR(AND($AZ144&lt;&gt;"",$AZ144&lt;&gt;"0"),AND($BA144&lt;&gt;"",$BA144&lt;&gt;"0"))),"INVALID",IF(OR($AQ144=$C144,$AS144="Int PD"),"PULL_DOWN",IF(OR($AS144="Int PU",AND($AE144="YES",OR($AZ144="",$AZ144="0"),OR($BA144="",$BA144="0"),OR($AR144="Input",$AR144="Bidirectional"))),"PULL_UP","NORMAL")))</f>
        <v>PULL_DOWN</v>
      </c>
      <c r="AG144" s="98" t="e">
        <f aca="false">IF($AU144="Input", "TRISTATE", IF($AV144="Z","TRISTATE",IF($AT144=$F144,"TRISTATE","NORMAL")))</f>
        <v>#VALUE!</v>
      </c>
      <c r="AH144" s="98" t="e">
        <f aca="false">IF(OR($AT144=$F144,$AU144="Output"),"DISABLE","ENABLE")</f>
        <v>#VALUE!</v>
      </c>
      <c r="AI144" s="112" t="e">
        <f aca="false">IF($AT144&lt;&gt;$G144,"N/A",IF($AV144="Drive 1", "1", IF($AV144="Drive 0", "0", "")))</f>
        <v>#VALUE!</v>
      </c>
      <c r="AJ144" s="99" t="b">
        <f aca="false">TRUE()</f>
        <v>1</v>
      </c>
      <c r="AK144" s="99" t="b">
        <f aca="false">TRUE()</f>
        <v>1</v>
      </c>
      <c r="AL144" s="99" t="b">
        <f aca="false">TRUE()</f>
        <v>1</v>
      </c>
      <c r="AM144" s="99" t="b">
        <f aca="false">TRUE()</f>
        <v>1</v>
      </c>
      <c r="AN144" s="99" t="b">
        <f aca="false">TRUE()</f>
        <v>1</v>
      </c>
      <c r="AO144" s="99" t="b">
        <f aca="false">TRUE()</f>
        <v>1</v>
      </c>
      <c r="AP144" s="100" t="str">
        <f aca="false">IF(AND($AJ144:$AO144), "VALID", "INVALID")</f>
        <v>VALID</v>
      </c>
      <c r="AQ144" s="101" t="s">
        <v>415</v>
      </c>
      <c r="AR144" s="102" t="s">
        <v>79</v>
      </c>
      <c r="AS144" s="103"/>
      <c r="AT144" s="104"/>
      <c r="AU144" s="104"/>
      <c r="AV144" s="103" t="s">
        <v>124</v>
      </c>
      <c r="AW144" s="104"/>
      <c r="AX144" s="103" t="s">
        <v>85</v>
      </c>
      <c r="AY144" s="104"/>
      <c r="AZ144" s="103"/>
      <c r="BA144" s="103"/>
      <c r="BB144" s="105"/>
      <c r="BC144" s="104"/>
      <c r="BD144" s="106"/>
      <c r="BE144" s="16" t="s">
        <v>3</v>
      </c>
      <c r="BF144" s="108" t="e">
        <f aca="false">VLOOKUP($A144,#REF!, 34, FALSE())</f>
        <v>#VALUE!</v>
      </c>
      <c r="BG144" s="108" t="e">
        <f aca="false">VLOOKUP($A144,#REF!, 22, FALSE())</f>
        <v>#VALUE!</v>
      </c>
      <c r="BH144" s="109"/>
    </row>
    <row r="145" customFormat="false" ht="12.75" hidden="false" customHeight="true" outlineLevel="0" collapsed="false">
      <c r="A145" s="86" t="s">
        <v>416</v>
      </c>
      <c r="B145" s="86" t="e">
        <f aca="false">VLOOKUP($A145,#REF!, 34, FALSE())</f>
        <v>#VALUE!</v>
      </c>
      <c r="C145" s="87" t="str">
        <f aca="false">CONCATENATE("unused_",A145)</f>
        <v>unused_SOC_GPIO44</v>
      </c>
      <c r="D145" s="88" t="e">
        <f aca="false">IF(LEN(VLOOKUP($A145,#REF!,8,FALSE())),LEFT(VLOOKUP($A145,#REF!,8,FALSE()),LEN(VLOOKUP($A145,#REF!,8,FALSE()))-2),"")</f>
        <v>#VALUE!</v>
      </c>
      <c r="E145" s="89" t="e">
        <f aca="false">IF(LEN(VLOOKUP($A145,#REF!,4,FALSE())),IF(INDEX(#REF!,MATCH($A145,#REF!,0),1),LEFT(VLOOKUP($A145,#REF!,4,FALSE()),LEN(VLOOKUP($A145,#REF!,4,FALSE()))-2),CONCATENATE(LEFT(VLOOKUP($A145,#REF!,4,FALSE()),LEN(VLOOKUP($A145,#REF!,4,FALSE()))-2),"*")),"")</f>
        <v>#VALUE!</v>
      </c>
      <c r="F145" s="90" t="e">
        <f aca="false">IF(LEN(VLOOKUP($A145,#REF!,5,FALSE())),IF(INDEX(#REF!,MATCH($A145,#REF!,0),2),LEFT(VLOOKUP($A145,#REF!,5,FALSE()),LEN(VLOOKUP($A145,#REF!,5,FALSE()))-2),CONCATENATE(LEFT(VLOOKUP($A145,#REF!,5,FALSE()),LEN(VLOOKUP($A145,#REF!,5,FALSE()))-2),"*")),"")</f>
        <v>#VALUE!</v>
      </c>
      <c r="G145" s="90" t="e">
        <f aca="false">IF(LEN(VLOOKUP($A145,#REF!,6,FALSE())),IF(INDEX(#REF!,MATCH($A145,#REF!,0),3),LEFT(VLOOKUP($A145,#REF!,6,FALSE()),LEN(VLOOKUP($A145,#REF!,6,FALSE()))-2),CONCATENATE(LEFT(VLOOKUP($A145,#REF!,6,FALSE()),LEN(VLOOKUP($A145,#REF!,6,FALSE()))-2),"*")),"")</f>
        <v>#VALUE!</v>
      </c>
      <c r="H145" s="91" t="e">
        <f aca="false">IF(LEN(VLOOKUP($A145,#REF!,7,FALSE())),IF(INDEX(#REF!,MATCH($A145,#REF!,0),4),LEFT(VLOOKUP($A145,#REF!,7,FALSE()),LEN(VLOOKUP($A145,#REF!,7,FALSE()))-2),CONCATENATE(LEFT(VLOOKUP($A145,#REF!,7,FALSE()),LEN(VLOOKUP($A145,#REF!,7,FALSE()))-2),"*")),"")</f>
        <v>#VALUE!</v>
      </c>
      <c r="I145" s="92" t="e">
        <f aca="false">IF(LEN(VLOOKUP($A145,#REF!,8,FALSE())),UPPER(RIGHT(VLOOKUP($A145,#REF!,8,FALSE()), 1)),"")</f>
        <v>#VALUE!</v>
      </c>
      <c r="J145" s="90" t="e">
        <f aca="false">IF(LEN(VLOOKUP($A145,#REF!,4,FALSE())),UPPER(RIGHT(VLOOKUP($A145,#REF!,4,FALSE()), 1)),"")</f>
        <v>#VALUE!</v>
      </c>
      <c r="K145" s="90" t="e">
        <f aca="false">IF(LEN(VLOOKUP($A145,#REF!,5,FALSE())),UPPER(RIGHT(VLOOKUP($A145,#REF!,5,FALSE()), 1)),"")</f>
        <v>#VALUE!</v>
      </c>
      <c r="L145" s="90" t="e">
        <f aca="false">IF(LEN(VLOOKUP($A145,#REF!,6,FALSE())),UPPER(RIGHT(VLOOKUP($A145,#REF!,6,FALSE()), 1)),"")</f>
        <v>#VALUE!</v>
      </c>
      <c r="M145" s="91" t="e">
        <f aca="false">IF(LEN(VLOOKUP($A145,#REF!,7,FALSE())),UPPER(RIGHT(VLOOKUP($A145,#REF!,7,FALSE()), 1)),"")</f>
        <v>#VALUE!</v>
      </c>
      <c r="N145" s="86" t="e">
        <f aca="false">IF(E145="","RSVD0")</f>
        <v>#VALUE!</v>
      </c>
      <c r="O145" s="86" t="s">
        <v>410</v>
      </c>
      <c r="P145" s="86" t="s">
        <v>104</v>
      </c>
      <c r="Q145" s="86" t="s">
        <v>105</v>
      </c>
      <c r="R145" s="86" t="s">
        <v>104</v>
      </c>
      <c r="S145" s="100" t="e">
        <f aca="false">HLOOKUP("Device Tree Pin Name",#REF!,MATCH($A145,#REF!,0),FALSE())</f>
        <v>#VALUE!</v>
      </c>
      <c r="T145" s="95" t="e">
        <f aca="false">HLOOKUP("power rail",#REF!,MATCH($A145,#REF!,0),FALSE())</f>
        <v>#VALUE!</v>
      </c>
      <c r="U145" s="96" t="e">
        <f aca="false">HLOOKUP("Wake Capable",#REF!,MATCH($A145,#REF!,0),FALSE())</f>
        <v>#VALUE!</v>
      </c>
      <c r="V145" s="96" t="e">
        <f aca="false">HLOOKUP("Strap",#REF!,MATCH($A145,#REF!,0),FALSE())</f>
        <v>#VALUE!</v>
      </c>
      <c r="W145" s="96" t="e">
        <f aca="false">HLOOKUP("GTE",#REF!,MATCH($A145,#REF!,0),FALSE())</f>
        <v>#VALUE!</v>
      </c>
      <c r="X145" s="96" t="e">
        <f aca="false">HLOOKUP("DPD_Control",#REF!,MATCH($A145,#REF!,0),FALSE())</f>
        <v>#VALUE!</v>
      </c>
      <c r="Y145" s="96" t="e">
        <f aca="false">HLOOKUP("DPD_Group",#REF!,MATCH($A145,#REF!,0),FALSE())</f>
        <v>#VALUE!</v>
      </c>
      <c r="Z145" s="95" t="e">
        <f aca="false">HLOOKUP("Pad Category",#REF!,MATCH($A145,#REF!,0),FALSE())</f>
        <v>#VALUE!</v>
      </c>
      <c r="AA145" s="95" t="e">
        <f aca="false">HLOOKUP("Pad type",#REF!,MATCH($A145,#REF!,0),FALSE())</f>
        <v>#VALUE!</v>
      </c>
      <c r="AB145" s="95" t="e">
        <f aca="false">HLOOKUP("Pull Strength",#REF!,MATCH($A145,#REF!,0),FALSE())</f>
        <v>#VALUE!</v>
      </c>
      <c r="AC145" s="95" t="e">
        <f aca="false">HLOOKUP("POR Pin State",#REF!,MATCH($A145,#REF!,0),FALSE())</f>
        <v>#VALUE!</v>
      </c>
      <c r="AD145" s="95" t="str">
        <f aca="false">IF(OR($AQ145="",$AQ145=$C145),$R145,IF($AQ145=$D145,SUBSTITUTE(SUBSTITUTE($AQ145,"GPIO3_","GPIO_"),".0",""),IF($AQ145=$E145,$N145,IF($AQ145=$F145,$O145,IF($AQ145=$G145,$P145,IF($AQ145=$H145,$Q145,"INVALID"))))))</f>
        <v>RSVD2</v>
      </c>
      <c r="AE145" s="97"/>
      <c r="AF145" s="98" t="str">
        <f aca="false">IF(AND(OR($AS145="Int PU",$AS145="Int PD"),OR(AND($AZ145&lt;&gt;"",$AZ145&lt;&gt;"0"),AND($BA145&lt;&gt;"",$BA145&lt;&gt;"0"))),"INVALID",IF(OR($AQ145=$C145,$AS145="Int PD"),"PULL_DOWN",IF(OR($AS145="Int PU",AND($AE145="YES",OR($AZ145="",$AZ145="0"),OR($BA145="",$BA145="0"),OR($AR145="Input",$AR145="Bidirectional"))),"PULL_UP","NORMAL")))</f>
        <v>PULL_DOWN</v>
      </c>
      <c r="AG145" s="98" t="e">
        <f aca="false">IF($AU145="Input", "TRISTATE", IF($AV145="Z","TRISTATE",IF($AT145=$F145,"TRISTATE","NORMAL")))</f>
        <v>#VALUE!</v>
      </c>
      <c r="AH145" s="98" t="e">
        <f aca="false">IF(OR($AT145=$F145,$AU145="Output"),"DISABLE","ENABLE")</f>
        <v>#VALUE!</v>
      </c>
      <c r="AI145" s="112" t="e">
        <f aca="false">IF($AT145&lt;&gt;$G145,"N/A",IF($AV145="Drive 1", "1", IF($AV145="Drive 0", "0", "")))</f>
        <v>#VALUE!</v>
      </c>
      <c r="AJ145" s="99" t="b">
        <f aca="false">TRUE()</f>
        <v>1</v>
      </c>
      <c r="AK145" s="99" t="b">
        <f aca="false">TRUE()</f>
        <v>1</v>
      </c>
      <c r="AL145" s="99" t="b">
        <f aca="false">TRUE()</f>
        <v>1</v>
      </c>
      <c r="AM145" s="99" t="b">
        <f aca="false">TRUE()</f>
        <v>1</v>
      </c>
      <c r="AN145" s="99" t="b">
        <f aca="false">TRUE()</f>
        <v>1</v>
      </c>
      <c r="AO145" s="99" t="b">
        <f aca="false">TRUE()</f>
        <v>1</v>
      </c>
      <c r="AP145" s="100" t="str">
        <f aca="false">IF(AND($AJ145:$AO145), "VALID", "INVALID")</f>
        <v>VALID</v>
      </c>
      <c r="AQ145" s="101" t="s">
        <v>417</v>
      </c>
      <c r="AR145" s="102" t="s">
        <v>79</v>
      </c>
      <c r="AS145" s="103"/>
      <c r="AT145" s="104"/>
      <c r="AU145" s="104"/>
      <c r="AV145" s="103" t="s">
        <v>124</v>
      </c>
      <c r="AW145" s="104"/>
      <c r="AX145" s="103" t="s">
        <v>85</v>
      </c>
      <c r="AY145" s="104"/>
      <c r="AZ145" s="103"/>
      <c r="BA145" s="103"/>
      <c r="BB145" s="105"/>
      <c r="BC145" s="104"/>
      <c r="BD145" s="106"/>
      <c r="BE145" s="111"/>
      <c r="BF145" s="108" t="e">
        <f aca="false">VLOOKUP($A145,#REF!, 34, FALSE())</f>
        <v>#VALUE!</v>
      </c>
      <c r="BG145" s="108" t="e">
        <f aca="false">VLOOKUP($A145,#REF!, 22, FALSE())</f>
        <v>#VALUE!</v>
      </c>
      <c r="BH145" s="109"/>
    </row>
    <row r="146" customFormat="false" ht="12.75" hidden="false" customHeight="true" outlineLevel="0" collapsed="false">
      <c r="A146" s="86" t="s">
        <v>418</v>
      </c>
      <c r="B146" s="86" t="e">
        <f aca="false">VLOOKUP($A146,#REF!, 34, FALSE())</f>
        <v>#VALUE!</v>
      </c>
      <c r="C146" s="87" t="str">
        <f aca="false">CONCATENATE("unused_",A146)</f>
        <v>unused_GEN1_I2C_SCL</v>
      </c>
      <c r="D146" s="88" t="e">
        <f aca="false">IF(LEN(VLOOKUP($A146,#REF!,8,FALSE())),LEFT(VLOOKUP($A146,#REF!,8,FALSE()),LEN(VLOOKUP($A146,#REF!,8,FALSE()))-2),"")</f>
        <v>#VALUE!</v>
      </c>
      <c r="E146" s="89" t="e">
        <f aca="false">IF(LEN(VLOOKUP($A146,#REF!,4,FALSE())),IF(INDEX(#REF!,MATCH($A146,#REF!,0),1),LEFT(VLOOKUP($A146,#REF!,4,FALSE()),LEN(VLOOKUP($A146,#REF!,4,FALSE()))-2),CONCATENATE(LEFT(VLOOKUP($A146,#REF!,4,FALSE()),LEN(VLOOKUP($A146,#REF!,4,FALSE()))-2),"*")),"")</f>
        <v>#VALUE!</v>
      </c>
      <c r="F146" s="90" t="e">
        <f aca="false">IF(LEN(VLOOKUP($A146,#REF!,5,FALSE())),IF(INDEX(#REF!,MATCH($A146,#REF!,0),2),LEFT(VLOOKUP($A146,#REF!,5,FALSE()),LEN(VLOOKUP($A146,#REF!,5,FALSE()))-2),CONCATENATE(LEFT(VLOOKUP($A146,#REF!,5,FALSE()),LEN(VLOOKUP($A146,#REF!,5,FALSE()))-2),"*")),"")</f>
        <v>#VALUE!</v>
      </c>
      <c r="G146" s="90" t="e">
        <f aca="false">IF(LEN(VLOOKUP($A146,#REF!,6,FALSE())),IF(INDEX(#REF!,MATCH($A146,#REF!,0),3),LEFT(VLOOKUP($A146,#REF!,6,FALSE()),LEN(VLOOKUP($A146,#REF!,6,FALSE()))-2),CONCATENATE(LEFT(VLOOKUP($A146,#REF!,6,FALSE()),LEN(VLOOKUP($A146,#REF!,6,FALSE()))-2),"*")),"")</f>
        <v>#VALUE!</v>
      </c>
      <c r="H146" s="91" t="e">
        <f aca="false">IF(LEN(VLOOKUP($A146,#REF!,7,FALSE())),IF(INDEX(#REF!,MATCH($A146,#REF!,0),4),LEFT(VLOOKUP($A146,#REF!,7,FALSE()),LEN(VLOOKUP($A146,#REF!,7,FALSE()))-2),CONCATENATE(LEFT(VLOOKUP($A146,#REF!,7,FALSE()),LEN(VLOOKUP($A146,#REF!,7,FALSE()))-2),"*")),"")</f>
        <v>#VALUE!</v>
      </c>
      <c r="I146" s="92" t="e">
        <f aca="false">IF(LEN(VLOOKUP($A146,#REF!,8,FALSE())),UPPER(RIGHT(VLOOKUP($A146,#REF!,8,FALSE()), 1)),"")</f>
        <v>#VALUE!</v>
      </c>
      <c r="J146" s="90" t="e">
        <f aca="false">IF(LEN(VLOOKUP($A146,#REF!,4,FALSE())),UPPER(RIGHT(VLOOKUP($A146,#REF!,4,FALSE()), 1)),"")</f>
        <v>#VALUE!</v>
      </c>
      <c r="K146" s="90" t="e">
        <f aca="false">IF(LEN(VLOOKUP($A146,#REF!,5,FALSE())),UPPER(RIGHT(VLOOKUP($A146,#REF!,5,FALSE()), 1)),"")</f>
        <v>#VALUE!</v>
      </c>
      <c r="L146" s="90" t="e">
        <f aca="false">IF(LEN(VLOOKUP($A146,#REF!,6,FALSE())),UPPER(RIGHT(VLOOKUP($A146,#REF!,6,FALSE()), 1)),"")</f>
        <v>#VALUE!</v>
      </c>
      <c r="M146" s="91" t="e">
        <f aca="false">IF(LEN(VLOOKUP($A146,#REF!,7,FALSE())),UPPER(RIGHT(VLOOKUP($A146,#REF!,7,FALSE()), 1)),"")</f>
        <v>#VALUE!</v>
      </c>
      <c r="N146" s="86" t="s">
        <v>419</v>
      </c>
      <c r="O146" s="86" t="s">
        <v>83</v>
      </c>
      <c r="P146" s="86" t="s">
        <v>104</v>
      </c>
      <c r="Q146" s="86" t="s">
        <v>105</v>
      </c>
      <c r="R146" s="86" t="s">
        <v>83</v>
      </c>
      <c r="S146" s="100" t="e">
        <f aca="false">HLOOKUP("Device Tree Pin Name",#REF!,MATCH($A146,#REF!,0),FALSE())</f>
        <v>#VALUE!</v>
      </c>
      <c r="T146" s="95" t="e">
        <f aca="false">HLOOKUP("power rail",#REF!,MATCH($A146,#REF!,0),FALSE())</f>
        <v>#VALUE!</v>
      </c>
      <c r="U146" s="96" t="e">
        <f aca="false">HLOOKUP("Wake Capable",#REF!,MATCH($A146,#REF!,0),FALSE())</f>
        <v>#VALUE!</v>
      </c>
      <c r="V146" s="96" t="e">
        <f aca="false">HLOOKUP("Strap",#REF!,MATCH($A146,#REF!,0),FALSE())</f>
        <v>#VALUE!</v>
      </c>
      <c r="W146" s="96" t="e">
        <f aca="false">HLOOKUP("GTE",#REF!,MATCH($A146,#REF!,0),FALSE())</f>
        <v>#VALUE!</v>
      </c>
      <c r="X146" s="96" t="e">
        <f aca="false">HLOOKUP("DPD_Control",#REF!,MATCH($A146,#REF!,0),FALSE())</f>
        <v>#VALUE!</v>
      </c>
      <c r="Y146" s="96" t="e">
        <f aca="false">HLOOKUP("DPD_Group",#REF!,MATCH($A146,#REF!,0),FALSE())</f>
        <v>#VALUE!</v>
      </c>
      <c r="Z146" s="95" t="e">
        <f aca="false">HLOOKUP("Pad Category",#REF!,MATCH($A146,#REF!,0),FALSE())</f>
        <v>#VALUE!</v>
      </c>
      <c r="AA146" s="100" t="e">
        <f aca="false">HLOOKUP("Pad type",#REF!,MATCH($A146,#REF!,0),FALSE())</f>
        <v>#VALUE!</v>
      </c>
      <c r="AB146" s="95" t="e">
        <f aca="false">HLOOKUP("Pull Strength",#REF!,MATCH($A146,#REF!,0),FALSE())</f>
        <v>#VALUE!</v>
      </c>
      <c r="AC146" s="95" t="e">
        <f aca="false">HLOOKUP("POR Pin State",#REF!,MATCH($A146,#REF!,0),FALSE())</f>
        <v>#VALUE!</v>
      </c>
      <c r="AD146" s="95" t="str">
        <f aca="false">IF(OR($AQ146="",$AQ146=$C146),$R146,IF($AQ146=$D146,SUBSTITUTE(SUBSTITUTE($AQ146,"GPIO3_","GPIO_"),".0",""),IF($AQ146=$E146,$N146,IF($AQ146=$F146,$O146,IF($AQ146=$G146,$P146,IF($AQ146=$H146,$Q146,"INVALID"))))))</f>
        <v>RSVD1</v>
      </c>
      <c r="AE146" s="97"/>
      <c r="AF146" s="98" t="str">
        <f aca="false">IF(AND(OR($AS146="Int PU",$AS146="Int PD"),OR(AND($AZ146&lt;&gt;"",$AZ146&lt;&gt;"0"),AND($BA146&lt;&gt;"",$BA146&lt;&gt;"0"))),"INVALID",IF(OR($AQ146=$C146,$AS146="Int PD"),"PULL_DOWN",IF(OR($AS146="Int PU",AND($AE146="YES",OR($AZ146="",$AZ146="0"),OR($BA146="",$BA146="0"),OR($AR146="Input",$AR146="Bidirectional"))),"PULL_UP","NORMAL")))</f>
        <v>PULL_DOWN</v>
      </c>
      <c r="AG146" s="98" t="e">
        <f aca="false">IF($AU146="Input", "TRISTATE", IF($AV146="Z","TRISTATE",IF($AT146=$F146,"TRISTATE","NORMAL")))</f>
        <v>#VALUE!</v>
      </c>
      <c r="AH146" s="98" t="e">
        <f aca="false">IF(OR($AT146=$F146,$AU146="Output"),"DISABLE","ENABLE")</f>
        <v>#VALUE!</v>
      </c>
      <c r="AI146" s="112" t="e">
        <f aca="false">IF($AT146&lt;&gt;$G146,"N/A",IF($AV146="Drive 1", "1", IF($AV146="Drive 0", "0", "")))</f>
        <v>#VALUE!</v>
      </c>
      <c r="AJ146" s="99" t="b">
        <f aca="false">TRUE()</f>
        <v>1</v>
      </c>
      <c r="AK146" s="99" t="b">
        <f aca="false">TRUE()</f>
        <v>1</v>
      </c>
      <c r="AL146" s="99" t="b">
        <f aca="false">TRUE()</f>
        <v>1</v>
      </c>
      <c r="AM146" s="99" t="b">
        <f aca="false">TRUE()</f>
        <v>1</v>
      </c>
      <c r="AN146" s="99" t="b">
        <f aca="false">TRUE()</f>
        <v>1</v>
      </c>
      <c r="AO146" s="99" t="b">
        <f aca="false">TRUE()</f>
        <v>1</v>
      </c>
      <c r="AP146" s="100" t="str">
        <f aca="false">IF(AND($AJ146:$AO146), "VALID", "INVALID")</f>
        <v>VALID</v>
      </c>
      <c r="AQ146" s="101" t="s">
        <v>420</v>
      </c>
      <c r="AR146" s="102" t="s">
        <v>79</v>
      </c>
      <c r="AS146" s="103"/>
      <c r="AT146" s="104"/>
      <c r="AU146" s="104"/>
      <c r="AV146" s="104"/>
      <c r="AW146" s="110" t="s">
        <v>85</v>
      </c>
      <c r="AX146" s="103" t="s">
        <v>85</v>
      </c>
      <c r="AY146" s="104"/>
      <c r="AZ146" s="103"/>
      <c r="BA146" s="103"/>
      <c r="BB146" s="105"/>
      <c r="BC146" s="104"/>
      <c r="BD146" s="106"/>
      <c r="BE146" s="111"/>
      <c r="BF146" s="108" t="e">
        <f aca="false">VLOOKUP($A146,#REF!, 34, FALSE())</f>
        <v>#VALUE!</v>
      </c>
      <c r="BG146" s="108" t="e">
        <f aca="false">VLOOKUP($A146,#REF!, 22, FALSE())</f>
        <v>#VALUE!</v>
      </c>
      <c r="BH146" s="109"/>
    </row>
    <row r="147" customFormat="false" ht="12.75" hidden="false" customHeight="true" outlineLevel="0" collapsed="false">
      <c r="A147" s="86" t="s">
        <v>421</v>
      </c>
      <c r="B147" s="86" t="e">
        <f aca="false">VLOOKUP($A147,#REF!, 34, FALSE())</f>
        <v>#VALUE!</v>
      </c>
      <c r="C147" s="87" t="str">
        <f aca="false">CONCATENATE("unused_",A147)</f>
        <v>unused_GEN1_I2C_SDA</v>
      </c>
      <c r="D147" s="88" t="e">
        <f aca="false">IF(LEN(VLOOKUP($A147,#REF!,8,FALSE())),LEFT(VLOOKUP($A147,#REF!,8,FALSE()),LEN(VLOOKUP($A147,#REF!,8,FALSE()))-2),"")</f>
        <v>#VALUE!</v>
      </c>
      <c r="E147" s="89" t="e">
        <f aca="false">IF(LEN(VLOOKUP($A147,#REF!,4,FALSE())),IF(INDEX(#REF!,MATCH($A147,#REF!,0),1),LEFT(VLOOKUP($A147,#REF!,4,FALSE()),LEN(VLOOKUP($A147,#REF!,4,FALSE()))-2),CONCATENATE(LEFT(VLOOKUP($A147,#REF!,4,FALSE()),LEN(VLOOKUP($A147,#REF!,4,FALSE()))-2),"*")),"")</f>
        <v>#VALUE!</v>
      </c>
      <c r="F147" s="90" t="e">
        <f aca="false">IF(LEN(VLOOKUP($A147,#REF!,5,FALSE())),IF(INDEX(#REF!,MATCH($A147,#REF!,0),2),LEFT(VLOOKUP($A147,#REF!,5,FALSE()),LEN(VLOOKUP($A147,#REF!,5,FALSE()))-2),CONCATENATE(LEFT(VLOOKUP($A147,#REF!,5,FALSE()),LEN(VLOOKUP($A147,#REF!,5,FALSE()))-2),"*")),"")</f>
        <v>#VALUE!</v>
      </c>
      <c r="G147" s="90" t="e">
        <f aca="false">IF(LEN(VLOOKUP($A147,#REF!,6,FALSE())),IF(INDEX(#REF!,MATCH($A147,#REF!,0),3),LEFT(VLOOKUP($A147,#REF!,6,FALSE()),LEN(VLOOKUP($A147,#REF!,6,FALSE()))-2),CONCATENATE(LEFT(VLOOKUP($A147,#REF!,6,FALSE()),LEN(VLOOKUP($A147,#REF!,6,FALSE()))-2),"*")),"")</f>
        <v>#VALUE!</v>
      </c>
      <c r="H147" s="91" t="e">
        <f aca="false">IF(LEN(VLOOKUP($A147,#REF!,7,FALSE())),IF(INDEX(#REF!,MATCH($A147,#REF!,0),4),LEFT(VLOOKUP($A147,#REF!,7,FALSE()),LEN(VLOOKUP($A147,#REF!,7,FALSE()))-2),CONCATENATE(LEFT(VLOOKUP($A147,#REF!,7,FALSE()),LEN(VLOOKUP($A147,#REF!,7,FALSE()))-2),"*")),"")</f>
        <v>#VALUE!</v>
      </c>
      <c r="I147" s="92" t="e">
        <f aca="false">IF(LEN(VLOOKUP($A147,#REF!,8,FALSE())),UPPER(RIGHT(VLOOKUP($A147,#REF!,8,FALSE()), 1)),"")</f>
        <v>#VALUE!</v>
      </c>
      <c r="J147" s="90" t="e">
        <f aca="false">IF(LEN(VLOOKUP($A147,#REF!,4,FALSE())),UPPER(RIGHT(VLOOKUP($A147,#REF!,4,FALSE()), 1)),"")</f>
        <v>#VALUE!</v>
      </c>
      <c r="K147" s="90" t="e">
        <f aca="false">IF(LEN(VLOOKUP($A147,#REF!,5,FALSE())),UPPER(RIGHT(VLOOKUP($A147,#REF!,5,FALSE()), 1)),"")</f>
        <v>#VALUE!</v>
      </c>
      <c r="L147" s="90" t="e">
        <f aca="false">IF(LEN(VLOOKUP($A147,#REF!,6,FALSE())),UPPER(RIGHT(VLOOKUP($A147,#REF!,6,FALSE()), 1)),"")</f>
        <v>#VALUE!</v>
      </c>
      <c r="M147" s="91" t="e">
        <f aca="false">IF(LEN(VLOOKUP($A147,#REF!,7,FALSE())),UPPER(RIGHT(VLOOKUP($A147,#REF!,7,FALSE()), 1)),"")</f>
        <v>#VALUE!</v>
      </c>
      <c r="N147" s="86" t="s">
        <v>419</v>
      </c>
      <c r="O147" s="86" t="s">
        <v>83</v>
      </c>
      <c r="P147" s="86" t="s">
        <v>104</v>
      </c>
      <c r="Q147" s="86" t="s">
        <v>105</v>
      </c>
      <c r="R147" s="86" t="s">
        <v>83</v>
      </c>
      <c r="S147" s="100" t="e">
        <f aca="false">HLOOKUP("Device Tree Pin Name",#REF!,MATCH($A147,#REF!,0),FALSE())</f>
        <v>#VALUE!</v>
      </c>
      <c r="T147" s="95" t="e">
        <f aca="false">HLOOKUP("power rail",#REF!,MATCH($A147,#REF!,0),FALSE())</f>
        <v>#VALUE!</v>
      </c>
      <c r="U147" s="96" t="e">
        <f aca="false">HLOOKUP("Wake Capable",#REF!,MATCH($A147,#REF!,0),FALSE())</f>
        <v>#VALUE!</v>
      </c>
      <c r="V147" s="96" t="e">
        <f aca="false">HLOOKUP("Strap",#REF!,MATCH($A147,#REF!,0),FALSE())</f>
        <v>#VALUE!</v>
      </c>
      <c r="W147" s="96" t="e">
        <f aca="false">HLOOKUP("GTE",#REF!,MATCH($A147,#REF!,0),FALSE())</f>
        <v>#VALUE!</v>
      </c>
      <c r="X147" s="96" t="e">
        <f aca="false">HLOOKUP("DPD_Control",#REF!,MATCH($A147,#REF!,0),FALSE())</f>
        <v>#VALUE!</v>
      </c>
      <c r="Y147" s="96" t="e">
        <f aca="false">HLOOKUP("DPD_Group",#REF!,MATCH($A147,#REF!,0),FALSE())</f>
        <v>#VALUE!</v>
      </c>
      <c r="Z147" s="95" t="e">
        <f aca="false">HLOOKUP("Pad Category",#REF!,MATCH($A147,#REF!,0),FALSE())</f>
        <v>#VALUE!</v>
      </c>
      <c r="AA147" s="95" t="e">
        <f aca="false">HLOOKUP("Pad type",#REF!,MATCH($A147,#REF!,0),FALSE())</f>
        <v>#VALUE!</v>
      </c>
      <c r="AB147" s="95" t="e">
        <f aca="false">HLOOKUP("Pull Strength",#REF!,MATCH($A147,#REF!,0),FALSE())</f>
        <v>#VALUE!</v>
      </c>
      <c r="AC147" s="95" t="e">
        <f aca="false">HLOOKUP("POR Pin State",#REF!,MATCH($A147,#REF!,0),FALSE())</f>
        <v>#VALUE!</v>
      </c>
      <c r="AD147" s="95" t="str">
        <f aca="false">IF(OR($AQ147="",$AQ147=$C147),$R147,IF($AQ147=$D147,SUBSTITUTE(SUBSTITUTE($AQ147,"GPIO3_","GPIO_"),".0",""),IF($AQ147=$E147,$N147,IF($AQ147=$F147,$O147,IF($AQ147=$G147,$P147,IF($AQ147=$H147,$Q147,"INVALID"))))))</f>
        <v>RSVD1</v>
      </c>
      <c r="AE147" s="97"/>
      <c r="AF147" s="98" t="str">
        <f aca="false">IF(AND(OR($AS147="Int PU",$AS147="Int PD"),OR(AND($AZ147&lt;&gt;"",$AZ147&lt;&gt;"0"),AND($BA147&lt;&gt;"",$BA147&lt;&gt;"0"))),"INVALID",IF(OR($AQ147=$C147,$AS147="Int PD"),"PULL_DOWN",IF(OR($AS147="Int PU",AND($AE147="YES",OR($AZ147="",$AZ147="0"),OR($BA147="",$BA147="0"),OR($AR147="Input",$AR147="Bidirectional"))),"PULL_UP","NORMAL")))</f>
        <v>PULL_DOWN</v>
      </c>
      <c r="AG147" s="98" t="e">
        <f aca="false">IF($AU147="Input", "TRISTATE", IF($AV147="Z","TRISTATE",IF($AT147=$F147,"TRISTATE","NORMAL")))</f>
        <v>#VALUE!</v>
      </c>
      <c r="AH147" s="98" t="e">
        <f aca="false">IF(OR($AT147=$F147,$AU147="Output"),"DISABLE","ENABLE")</f>
        <v>#VALUE!</v>
      </c>
      <c r="AI147" s="112" t="e">
        <f aca="false">IF($AT147&lt;&gt;$G147,"N/A",IF($AV147="Drive 1", "1", IF($AV147="Drive 0", "0", "")))</f>
        <v>#VALUE!</v>
      </c>
      <c r="AJ147" s="99" t="b">
        <f aca="false">TRUE()</f>
        <v>1</v>
      </c>
      <c r="AK147" s="99" t="b">
        <f aca="false">TRUE()</f>
        <v>1</v>
      </c>
      <c r="AL147" s="99" t="b">
        <f aca="false">TRUE()</f>
        <v>1</v>
      </c>
      <c r="AM147" s="99" t="b">
        <f aca="false">TRUE()</f>
        <v>1</v>
      </c>
      <c r="AN147" s="99" t="b">
        <f aca="false">TRUE()</f>
        <v>1</v>
      </c>
      <c r="AO147" s="99" t="b">
        <f aca="false">TRUE()</f>
        <v>1</v>
      </c>
      <c r="AP147" s="100" t="str">
        <f aca="false">IF(AND($AJ147:$AO147), "VALID", "INVALID")</f>
        <v>VALID</v>
      </c>
      <c r="AQ147" s="101" t="s">
        <v>422</v>
      </c>
      <c r="AR147" s="102" t="s">
        <v>79</v>
      </c>
      <c r="AS147" s="103"/>
      <c r="AT147" s="104"/>
      <c r="AU147" s="104"/>
      <c r="AV147" s="104"/>
      <c r="AW147" s="110" t="s">
        <v>85</v>
      </c>
      <c r="AX147" s="103" t="s">
        <v>85</v>
      </c>
      <c r="AY147" s="104"/>
      <c r="AZ147" s="103"/>
      <c r="BA147" s="103"/>
      <c r="BB147" s="105"/>
      <c r="BC147" s="104"/>
      <c r="BD147" s="106"/>
      <c r="BE147" s="111"/>
      <c r="BF147" s="108" t="e">
        <f aca="false">VLOOKUP($A147,#REF!, 34, FALSE())</f>
        <v>#VALUE!</v>
      </c>
      <c r="BG147" s="108" t="e">
        <f aca="false">VLOOKUP($A147,#REF!, 22, FALSE())</f>
        <v>#VALUE!</v>
      </c>
      <c r="BH147" s="109"/>
    </row>
    <row r="148" customFormat="false" ht="12.75" hidden="false" customHeight="true" outlineLevel="0" collapsed="false">
      <c r="A148" s="86" t="s">
        <v>423</v>
      </c>
      <c r="B148" s="86" t="e">
        <f aca="false">VLOOKUP($A148,#REF!, 34, FALSE())</f>
        <v>#VALUE!</v>
      </c>
      <c r="C148" s="87" t="str">
        <f aca="false">CONCATENATE("unused_",A148)</f>
        <v>unused_CPU_PWR_REQ</v>
      </c>
      <c r="D148" s="88" t="e">
        <f aca="false">IF(LEN(VLOOKUP($A148,#REF!,8,FALSE())),LEFT(VLOOKUP($A148,#REF!,8,FALSE()),LEN(VLOOKUP($A148,#REF!,8,FALSE()))-2),"")</f>
        <v>#VALUE!</v>
      </c>
      <c r="E148" s="89" t="e">
        <f aca="false">IF(LEN(VLOOKUP($A148,#REF!,4,FALSE())),IF(INDEX(#REF!,MATCH($A148,#REF!,0),1),LEFT(VLOOKUP($A148,#REF!,4,FALSE()),LEN(VLOOKUP($A148,#REF!,4,FALSE()))-2),CONCATENATE(LEFT(VLOOKUP($A148,#REF!,4,FALSE()),LEN(VLOOKUP($A148,#REF!,4,FALSE()))-2),"*")),"")</f>
        <v>#VALUE!</v>
      </c>
      <c r="F148" s="90" t="e">
        <f aca="false">IF(LEN(VLOOKUP($A148,#REF!,5,FALSE())),IF(INDEX(#REF!,MATCH($A148,#REF!,0),2),LEFT(VLOOKUP($A148,#REF!,5,FALSE()),LEN(VLOOKUP($A148,#REF!,5,FALSE()))-2),CONCATENATE(LEFT(VLOOKUP($A148,#REF!,5,FALSE()),LEN(VLOOKUP($A148,#REF!,5,FALSE()))-2),"*")),"")</f>
        <v>#VALUE!</v>
      </c>
      <c r="G148" s="90" t="e">
        <f aca="false">IF(LEN(VLOOKUP($A148,#REF!,6,FALSE())),IF(INDEX(#REF!,MATCH($A148,#REF!,0),3),LEFT(VLOOKUP($A148,#REF!,6,FALSE()),LEN(VLOOKUP($A148,#REF!,6,FALSE()))-2),CONCATENATE(LEFT(VLOOKUP($A148,#REF!,6,FALSE()),LEN(VLOOKUP($A148,#REF!,6,FALSE()))-2),"*")),"")</f>
        <v>#VALUE!</v>
      </c>
      <c r="H148" s="91" t="e">
        <f aca="false">IF(LEN(VLOOKUP($A148,#REF!,7,FALSE())),IF(INDEX(#REF!,MATCH($A148,#REF!,0),4),LEFT(VLOOKUP($A148,#REF!,7,FALSE()),LEN(VLOOKUP($A148,#REF!,7,FALSE()))-2),CONCATENATE(LEFT(VLOOKUP($A148,#REF!,7,FALSE()),LEN(VLOOKUP($A148,#REF!,7,FALSE()))-2),"*")),"")</f>
        <v>#VALUE!</v>
      </c>
      <c r="I148" s="92" t="e">
        <f aca="false">IF(LEN(VLOOKUP($A148,#REF!,8,FALSE())),UPPER(RIGHT(VLOOKUP($A148,#REF!,8,FALSE()), 1)),"")</f>
        <v>#VALUE!</v>
      </c>
      <c r="J148" s="90" t="e">
        <f aca="false">IF(LEN(VLOOKUP($A148,#REF!,4,FALSE())),UPPER(RIGHT(VLOOKUP($A148,#REF!,4,FALSE()), 1)),"")</f>
        <v>#VALUE!</v>
      </c>
      <c r="K148" s="90" t="e">
        <f aca="false">IF(LEN(VLOOKUP($A148,#REF!,5,FALSE())),UPPER(RIGHT(VLOOKUP($A148,#REF!,5,FALSE()), 1)),"")</f>
        <v>#VALUE!</v>
      </c>
      <c r="L148" s="90" t="e">
        <f aca="false">IF(LEN(VLOOKUP($A148,#REF!,6,FALSE())),UPPER(RIGHT(VLOOKUP($A148,#REF!,6,FALSE()), 1)),"")</f>
        <v>#VALUE!</v>
      </c>
      <c r="M148" s="91" t="e">
        <f aca="false">IF(LEN(VLOOKUP($A148,#REF!,7,FALSE())),UPPER(RIGHT(VLOOKUP($A148,#REF!,7,FALSE()), 1)),"")</f>
        <v>#VALUE!</v>
      </c>
      <c r="N148" s="86" t="e">
        <f aca="false">IF(E148="","RSVD0")</f>
        <v>#VALUE!</v>
      </c>
      <c r="O148" s="86" t="s">
        <v>83</v>
      </c>
      <c r="P148" s="86" t="s">
        <v>104</v>
      </c>
      <c r="Q148" s="86" t="s">
        <v>105</v>
      </c>
      <c r="R148" s="86" t="s">
        <v>94</v>
      </c>
      <c r="S148" s="100" t="e">
        <f aca="false">HLOOKUP("Device Tree Pin Name",#REF!,MATCH($A148,#REF!,0),FALSE())</f>
        <v>#VALUE!</v>
      </c>
      <c r="T148" s="95" t="e">
        <f aca="false">HLOOKUP("power rail",#REF!,MATCH($A148,#REF!,0),FALSE())</f>
        <v>#VALUE!</v>
      </c>
      <c r="U148" s="96" t="e">
        <f aca="false">HLOOKUP("Wake Capable",#REF!,MATCH($A148,#REF!,0),FALSE())</f>
        <v>#VALUE!</v>
      </c>
      <c r="V148" s="96" t="e">
        <f aca="false">HLOOKUP("Strap",#REF!,MATCH($A148,#REF!,0),FALSE())</f>
        <v>#VALUE!</v>
      </c>
      <c r="W148" s="96" t="e">
        <f aca="false">HLOOKUP("GTE",#REF!,MATCH($A148,#REF!,0),FALSE())</f>
        <v>#VALUE!</v>
      </c>
      <c r="X148" s="96" t="e">
        <f aca="false">HLOOKUP("DPD_Control",#REF!,MATCH($A148,#REF!,0),FALSE())</f>
        <v>#VALUE!</v>
      </c>
      <c r="Y148" s="96" t="e">
        <f aca="false">HLOOKUP("DPD_Group",#REF!,MATCH($A148,#REF!,0),FALSE())</f>
        <v>#VALUE!</v>
      </c>
      <c r="Z148" s="95" t="e">
        <f aca="false">HLOOKUP("Pad Category",#REF!,MATCH($A148,#REF!,0),FALSE())</f>
        <v>#VALUE!</v>
      </c>
      <c r="AA148" s="95" t="e">
        <f aca="false">HLOOKUP("Pad type",#REF!,MATCH($A148,#REF!,0),FALSE())</f>
        <v>#VALUE!</v>
      </c>
      <c r="AB148" s="95" t="e">
        <f aca="false">HLOOKUP("Pull Strength",#REF!,MATCH($A148,#REF!,0),FALSE())</f>
        <v>#VALUE!</v>
      </c>
      <c r="AC148" s="95" t="e">
        <f aca="false">HLOOKUP("POR Pin State",#REF!,MATCH($A148,#REF!,0),FALSE())</f>
        <v>#VALUE!</v>
      </c>
      <c r="AD148" s="95" t="str">
        <f aca="false">IF(OR($AQ148="",$AQ148=$C148),$R148,IF($AQ148=$D148,SUBSTITUTE(SUBSTITUTE($AQ148,"GPIO3_","GPIO_"),".0",""),IF($AQ148=$E148,$N148,IF($AQ148=$F148,$O148,IF($AQ148=$G148,$P148,IF($AQ148=$H148,$Q148,"INVALID"))))))</f>
        <v>RSVD0</v>
      </c>
      <c r="AE148" s="97"/>
      <c r="AF148" s="98" t="str">
        <f aca="false">IF(AND(OR($AS148="Int PU",$AS148="Int PD"),OR(AND($AZ148&lt;&gt;"",$AZ148&lt;&gt;"0"),AND($BA148&lt;&gt;"",$BA148&lt;&gt;"0"))),"INVALID",IF(OR($AQ148=$C148,$AS148="Int PD"),"PULL_DOWN",IF(OR($AS148="Int PU",AND($AE148="YES",OR($AZ148="",$AZ148="0"),OR($BA148="",$BA148="0"),OR($AR148="Input",$AR148="Bidirectional"))),"PULL_UP","NORMAL")))</f>
        <v>PULL_DOWN</v>
      </c>
      <c r="AG148" s="98" t="e">
        <f aca="false">IF($AU148="Input", "TRISTATE", IF($AV148="Z","TRISTATE",IF($AT148=$F148,"TRISTATE","NORMAL")))</f>
        <v>#VALUE!</v>
      </c>
      <c r="AH148" s="98" t="e">
        <f aca="false">IF(OR($AT148=$F148,$AU148="Output"),"DISABLE","ENABLE")</f>
        <v>#VALUE!</v>
      </c>
      <c r="AI148" s="112" t="e">
        <f aca="false">IF($AT148&lt;&gt;$G148,"N/A",IF($AV148="Drive 1", "1", IF($AV148="Drive 0", "0", "")))</f>
        <v>#VALUE!</v>
      </c>
      <c r="AJ148" s="99" t="b">
        <f aca="false">TRUE()</f>
        <v>1</v>
      </c>
      <c r="AK148" s="99" t="b">
        <f aca="false">TRUE()</f>
        <v>1</v>
      </c>
      <c r="AL148" s="99" t="b">
        <f aca="false">TRUE()</f>
        <v>1</v>
      </c>
      <c r="AM148" s="99" t="b">
        <f aca="false">TRUE()</f>
        <v>1</v>
      </c>
      <c r="AN148" s="99" t="b">
        <f aca="false">TRUE()</f>
        <v>1</v>
      </c>
      <c r="AO148" s="99" t="b">
        <f aca="false">TRUE()</f>
        <v>1</v>
      </c>
      <c r="AP148" s="100" t="str">
        <f aca="false">IF(AND($AJ148:$AO148), "VALID", "INVALID")</f>
        <v>VALID</v>
      </c>
      <c r="AQ148" s="101" t="s">
        <v>424</v>
      </c>
      <c r="AR148" s="102" t="s">
        <v>79</v>
      </c>
      <c r="AS148" s="103"/>
      <c r="AT148" s="104"/>
      <c r="AU148" s="104"/>
      <c r="AV148" s="104"/>
      <c r="AW148" s="104"/>
      <c r="AX148" s="103" t="s">
        <v>85</v>
      </c>
      <c r="AY148" s="104"/>
      <c r="AZ148" s="103"/>
      <c r="BA148" s="103"/>
      <c r="BB148" s="105"/>
      <c r="BC148" s="104"/>
      <c r="BD148" s="106"/>
      <c r="BE148" s="16" t="s">
        <v>3</v>
      </c>
      <c r="BF148" s="108" t="e">
        <f aca="false">VLOOKUP($A148,#REF!, 34, FALSE())</f>
        <v>#VALUE!</v>
      </c>
      <c r="BG148" s="108" t="e">
        <f aca="false">VLOOKUP($A148,#REF!, 22, FALSE())</f>
        <v>#VALUE!</v>
      </c>
      <c r="BH148" s="109"/>
    </row>
    <row r="149" customFormat="false" ht="12.75" hidden="false" customHeight="true" outlineLevel="0" collapsed="false">
      <c r="A149" s="86" t="s">
        <v>425</v>
      </c>
      <c r="B149" s="86" t="e">
        <f aca="false">VLOOKUP($A149,#REF!, 34, FALSE())</f>
        <v>#VALUE!</v>
      </c>
      <c r="C149" s="87" t="str">
        <f aca="false">CONCATENATE("unused_",A149)</f>
        <v>unused_SOC_GPIO07</v>
      </c>
      <c r="D149" s="88" t="e">
        <f aca="false">IF(LEN(VLOOKUP($A149,#REF!,8,FALSE())),LEFT(VLOOKUP($A149,#REF!,8,FALSE()),LEN(VLOOKUP($A149,#REF!,8,FALSE()))-2),"")</f>
        <v>#VALUE!</v>
      </c>
      <c r="E149" s="89" t="e">
        <f aca="false">IF(LEN(VLOOKUP($A149,#REF!,4,FALSE())),IF(INDEX(#REF!,MATCH($A149,#REF!,0),1),LEFT(VLOOKUP($A149,#REF!,4,FALSE()),LEN(VLOOKUP($A149,#REF!,4,FALSE()))-2),CONCATENATE(LEFT(VLOOKUP($A149,#REF!,4,FALSE()),LEN(VLOOKUP($A149,#REF!,4,FALSE()))-2),"*")),"")</f>
        <v>#VALUE!</v>
      </c>
      <c r="F149" s="90" t="e">
        <f aca="false">IF(LEN(VLOOKUP($A149,#REF!,5,FALSE())),IF(INDEX(#REF!,MATCH($A149,#REF!,0),2),LEFT(VLOOKUP($A149,#REF!,5,FALSE()),LEN(VLOOKUP($A149,#REF!,5,FALSE()))-2),CONCATENATE(LEFT(VLOOKUP($A149,#REF!,5,FALSE()),LEN(VLOOKUP($A149,#REF!,5,FALSE()))-2),"*")),"")</f>
        <v>#VALUE!</v>
      </c>
      <c r="G149" s="90" t="e">
        <f aca="false">IF(LEN(VLOOKUP($A149,#REF!,6,FALSE())),IF(INDEX(#REF!,MATCH($A149,#REF!,0),3),LEFT(VLOOKUP($A149,#REF!,6,FALSE()),LEN(VLOOKUP($A149,#REF!,6,FALSE()))-2),CONCATENATE(LEFT(VLOOKUP($A149,#REF!,6,FALSE()),LEN(VLOOKUP($A149,#REF!,6,FALSE()))-2),"*")),"")</f>
        <v>#VALUE!</v>
      </c>
      <c r="H149" s="91" t="e">
        <f aca="false">IF(LEN(VLOOKUP($A149,#REF!,7,FALSE())),IF(INDEX(#REF!,MATCH($A149,#REF!,0),4),LEFT(VLOOKUP($A149,#REF!,7,FALSE()),LEN(VLOOKUP($A149,#REF!,7,FALSE()))-2),CONCATENATE(LEFT(VLOOKUP($A149,#REF!,7,FALSE()),LEN(VLOOKUP($A149,#REF!,7,FALSE()))-2),"*")),"")</f>
        <v>#VALUE!</v>
      </c>
      <c r="I149" s="92" t="e">
        <f aca="false">IF(LEN(VLOOKUP($A149,#REF!,8,FALSE())),UPPER(RIGHT(VLOOKUP($A149,#REF!,8,FALSE()), 1)),"")</f>
        <v>#VALUE!</v>
      </c>
      <c r="J149" s="90" t="e">
        <f aca="false">IF(LEN(VLOOKUP($A149,#REF!,4,FALSE())),UPPER(RIGHT(VLOOKUP($A149,#REF!,4,FALSE()), 1)),"")</f>
        <v>#VALUE!</v>
      </c>
      <c r="K149" s="90" t="e">
        <f aca="false">IF(LEN(VLOOKUP($A149,#REF!,5,FALSE())),UPPER(RIGHT(VLOOKUP($A149,#REF!,5,FALSE()), 1)),"")</f>
        <v>#VALUE!</v>
      </c>
      <c r="L149" s="90" t="e">
        <f aca="false">IF(LEN(VLOOKUP($A149,#REF!,6,FALSE())),UPPER(RIGHT(VLOOKUP($A149,#REF!,6,FALSE()), 1)),"")</f>
        <v>#VALUE!</v>
      </c>
      <c r="M149" s="91" t="e">
        <f aca="false">IF(LEN(VLOOKUP($A149,#REF!,7,FALSE())),UPPER(RIGHT(VLOOKUP($A149,#REF!,7,FALSE()), 1)),"")</f>
        <v>#VALUE!</v>
      </c>
      <c r="N149" s="86" t="s">
        <v>132</v>
      </c>
      <c r="O149" s="86" t="s">
        <v>83</v>
      </c>
      <c r="P149" s="86" t="s">
        <v>104</v>
      </c>
      <c r="Q149" s="86" t="s">
        <v>105</v>
      </c>
      <c r="R149" s="86" t="s">
        <v>83</v>
      </c>
      <c r="S149" s="100" t="e">
        <f aca="false">HLOOKUP("Device Tree Pin Name",#REF!,MATCH($A149,#REF!,0),FALSE())</f>
        <v>#VALUE!</v>
      </c>
      <c r="T149" s="95" t="e">
        <f aca="false">HLOOKUP("power rail",#REF!,MATCH($A149,#REF!,0),FALSE())</f>
        <v>#VALUE!</v>
      </c>
      <c r="U149" s="96" t="e">
        <f aca="false">HLOOKUP("Wake Capable",#REF!,MATCH($A149,#REF!,0),FALSE())</f>
        <v>#VALUE!</v>
      </c>
      <c r="V149" s="96" t="e">
        <f aca="false">HLOOKUP("Strap",#REF!,MATCH($A149,#REF!,0),FALSE())</f>
        <v>#VALUE!</v>
      </c>
      <c r="W149" s="96" t="e">
        <f aca="false">HLOOKUP("GTE",#REF!,MATCH($A149,#REF!,0),FALSE())</f>
        <v>#VALUE!</v>
      </c>
      <c r="X149" s="96" t="e">
        <f aca="false">HLOOKUP("DPD_Control",#REF!,MATCH($A149,#REF!,0),FALSE())</f>
        <v>#VALUE!</v>
      </c>
      <c r="Y149" s="96" t="e">
        <f aca="false">HLOOKUP("DPD_Group",#REF!,MATCH($A149,#REF!,0),FALSE())</f>
        <v>#VALUE!</v>
      </c>
      <c r="Z149" s="95" t="e">
        <f aca="false">HLOOKUP("Pad Category",#REF!,MATCH($A149,#REF!,0),FALSE())</f>
        <v>#VALUE!</v>
      </c>
      <c r="AA149" s="95" t="e">
        <f aca="false">HLOOKUP("Pad type",#REF!,MATCH($A149,#REF!,0),FALSE())</f>
        <v>#VALUE!</v>
      </c>
      <c r="AB149" s="95" t="e">
        <f aca="false">HLOOKUP("Pull Strength",#REF!,MATCH($A149,#REF!,0),FALSE())</f>
        <v>#VALUE!</v>
      </c>
      <c r="AC149" s="95" t="e">
        <f aca="false">HLOOKUP("POR Pin State",#REF!,MATCH($A149,#REF!,0),FALSE())</f>
        <v>#VALUE!</v>
      </c>
      <c r="AD149" s="95" t="str">
        <f aca="false">IF(OR($AQ149="",$AQ149=$C149),$R149,IF($AQ149=$D149,SUBSTITUTE(SUBSTITUTE($AQ149,"GPIO3_","GPIO_"),".0",""),IF($AQ149=$E149,$N149,IF($AQ149=$F149,$O149,IF($AQ149=$G149,$P149,IF($AQ149=$H149,$Q149,"INVALID"))))))</f>
        <v>RSVD1</v>
      </c>
      <c r="AE149" s="97"/>
      <c r="AF149" s="98" t="str">
        <f aca="false">IF(AND(OR($AS149="Int PU",$AS149="Int PD"),OR(AND($AZ149&lt;&gt;"",$AZ149&lt;&gt;"0"),AND($BA149&lt;&gt;"",$BA149&lt;&gt;"0"))),"INVALID",IF(OR($AQ149=$C149,$AS149="Int PD"),"PULL_DOWN",IF(OR($AS149="Int PU",AND($AE149="YES",OR($AZ149="",$AZ149="0"),OR($BA149="",$BA149="0"),OR($AR149="Input",$AR149="Bidirectional"))),"PULL_UP","NORMAL")))</f>
        <v>PULL_DOWN</v>
      </c>
      <c r="AG149" s="98" t="e">
        <f aca="false">IF($AU149="Input", "TRISTATE", IF($AV149="Z","TRISTATE",IF($AT149=$F149,"TRISTATE","NORMAL")))</f>
        <v>#VALUE!</v>
      </c>
      <c r="AH149" s="98" t="e">
        <f aca="false">IF(OR($AT149=$F149,$AU149="Output"),"DISABLE","ENABLE")</f>
        <v>#VALUE!</v>
      </c>
      <c r="AI149" s="112" t="e">
        <f aca="false">IF($AT149&lt;&gt;$G149,"N/A",IF($AV149="Drive 1", "1", IF($AV149="Drive 0", "0", "")))</f>
        <v>#VALUE!</v>
      </c>
      <c r="AJ149" s="99" t="b">
        <f aca="false">TRUE()</f>
        <v>1</v>
      </c>
      <c r="AK149" s="99" t="b">
        <f aca="false">TRUE()</f>
        <v>1</v>
      </c>
      <c r="AL149" s="99" t="b">
        <f aca="false">TRUE()</f>
        <v>1</v>
      </c>
      <c r="AM149" s="99" t="b">
        <f aca="false">TRUE()</f>
        <v>1</v>
      </c>
      <c r="AN149" s="99" t="b">
        <f aca="false">TRUE()</f>
        <v>1</v>
      </c>
      <c r="AO149" s="99" t="b">
        <f aca="false">TRUE()</f>
        <v>1</v>
      </c>
      <c r="AP149" s="100" t="str">
        <f aca="false">IF(AND($AJ149:$AO149), "VALID", "INVALID")</f>
        <v>VALID</v>
      </c>
      <c r="AQ149" s="101" t="s">
        <v>426</v>
      </c>
      <c r="AR149" s="102" t="s">
        <v>79</v>
      </c>
      <c r="AS149" s="103"/>
      <c r="AT149" s="104"/>
      <c r="AU149" s="104"/>
      <c r="AV149" s="104"/>
      <c r="AW149" s="104"/>
      <c r="AX149" s="103" t="s">
        <v>85</v>
      </c>
      <c r="AY149" s="104"/>
      <c r="AZ149" s="103"/>
      <c r="BA149" s="103"/>
      <c r="BB149" s="105"/>
      <c r="BC149" s="104"/>
      <c r="BD149" s="106"/>
      <c r="BE149" s="114"/>
      <c r="BF149" s="108" t="e">
        <f aca="false">VLOOKUP($A149,#REF!, 34, FALSE())</f>
        <v>#VALUE!</v>
      </c>
      <c r="BG149" s="108" t="e">
        <f aca="false">VLOOKUP($A149,#REF!, 22, FALSE())</f>
        <v>#VALUE!</v>
      </c>
      <c r="BH149" s="109"/>
    </row>
    <row r="150" s="85" customFormat="true" ht="18" hidden="false" customHeight="true" outlineLevel="0" collapsed="false">
      <c r="A150" s="117" t="s">
        <v>427</v>
      </c>
      <c r="B150" s="116" t="s">
        <v>428</v>
      </c>
      <c r="C150" s="74"/>
      <c r="D150" s="76"/>
      <c r="E150" s="76"/>
      <c r="F150" s="76"/>
      <c r="G150" s="76"/>
      <c r="H150" s="76"/>
      <c r="I150" s="74"/>
      <c r="J150" s="74"/>
      <c r="K150" s="74"/>
      <c r="L150" s="74"/>
      <c r="M150" s="74"/>
      <c r="N150" s="74"/>
      <c r="O150" s="74"/>
      <c r="P150" s="74"/>
      <c r="Q150" s="74"/>
      <c r="R150" s="74"/>
      <c r="S150" s="74"/>
      <c r="T150" s="74"/>
      <c r="U150" s="77"/>
      <c r="V150" s="77"/>
      <c r="W150" s="77"/>
      <c r="X150" s="77"/>
      <c r="Y150" s="77"/>
      <c r="Z150" s="78"/>
      <c r="AA150" s="78"/>
      <c r="AB150" s="78"/>
      <c r="AC150" s="78"/>
      <c r="AD150" s="78"/>
      <c r="AE150" s="78"/>
      <c r="AF150" s="78"/>
      <c r="AG150" s="78"/>
      <c r="AH150" s="78"/>
      <c r="AI150" s="78"/>
      <c r="AJ150" s="78"/>
      <c r="AK150" s="78"/>
      <c r="AL150" s="78"/>
      <c r="AM150" s="78"/>
      <c r="AN150" s="78"/>
      <c r="AO150" s="78"/>
      <c r="AP150" s="78"/>
      <c r="AQ150" s="79"/>
      <c r="AR150" s="79"/>
      <c r="AS150" s="80"/>
      <c r="AT150" s="80"/>
      <c r="AU150" s="80"/>
      <c r="AV150" s="80"/>
      <c r="AW150" s="80"/>
      <c r="AX150" s="80"/>
      <c r="AY150" s="80"/>
      <c r="AZ150" s="80"/>
      <c r="BA150" s="80"/>
      <c r="BB150" s="80"/>
      <c r="BC150" s="81" t="s">
        <v>429</v>
      </c>
      <c r="BD150" s="80"/>
      <c r="BE150" s="118" t="s">
        <v>430</v>
      </c>
      <c r="BF150" s="119" t="s">
        <v>431</v>
      </c>
      <c r="BG150" s="119"/>
      <c r="BH150" s="119"/>
    </row>
    <row r="151" customFormat="false" ht="12.75" hidden="false" customHeight="true" outlineLevel="0" collapsed="false">
      <c r="A151" s="95" t="s">
        <v>432</v>
      </c>
      <c r="B151" s="86" t="e">
        <f aca="false">VLOOKUP($A151,#REF!, 34, FALSE())</f>
        <v>#VALUE!</v>
      </c>
      <c r="C151" s="87" t="str">
        <f aca="false">CONCATENATE("unused_",A151)</f>
        <v>unused_SDMMC1_CLK</v>
      </c>
      <c r="D151" s="88" t="e">
        <f aca="false">IF(LEN(VLOOKUP($A151,#REF!,8,FALSE())),LEFT(VLOOKUP($A151,#REF!,8,FALSE()),LEN(VLOOKUP($A151,#REF!,8,FALSE()))-2),"")</f>
        <v>#VALUE!</v>
      </c>
      <c r="E151" s="89" t="e">
        <f aca="false">IF(LEN(VLOOKUP($A151,#REF!,4,FALSE())),IF(INDEX(#REF!,MATCH($A151,#REF!,0),1),LEFT(VLOOKUP($A151,#REF!,4,FALSE()),LEN(VLOOKUP($A151,#REF!,4,FALSE()))-2),CONCATENATE(LEFT(VLOOKUP($A151,#REF!,4,FALSE()),LEN(VLOOKUP($A151,#REF!,4,FALSE()))-2),"*")),"")</f>
        <v>#VALUE!</v>
      </c>
      <c r="F151" s="90" t="e">
        <f aca="false">IF(LEN(VLOOKUP($A151,#REF!,5,FALSE())),IF(INDEX(#REF!,MATCH($A151,#REF!,0),2),LEFT(VLOOKUP($A151,#REF!,5,FALSE()),LEN(VLOOKUP($A151,#REF!,5,FALSE()))-2),CONCATENATE(LEFT(VLOOKUP($A151,#REF!,5,FALSE()),LEN(VLOOKUP($A151,#REF!,5,FALSE()))-2),"*")),"")</f>
        <v>#VALUE!</v>
      </c>
      <c r="G151" s="90" t="e">
        <f aca="false">IF(LEN(VLOOKUP($A151,#REF!,6,FALSE())),IF(INDEX(#REF!,MATCH($A151,#REF!,0),3),LEFT(VLOOKUP($A151,#REF!,6,FALSE()),LEN(VLOOKUP($A151,#REF!,6,FALSE()))-2),CONCATENATE(LEFT(VLOOKUP($A151,#REF!,6,FALSE()),LEN(VLOOKUP($A151,#REF!,6,FALSE()))-2),"*")),"")</f>
        <v>#VALUE!</v>
      </c>
      <c r="H151" s="91" t="e">
        <f aca="false">IF(LEN(VLOOKUP($A151,#REF!,7,FALSE())),IF(INDEX(#REF!,MATCH($A151,#REF!,0),4),LEFT(VLOOKUP($A151,#REF!,7,FALSE()),LEN(VLOOKUP($A151,#REF!,7,FALSE()))-2),CONCATENATE(LEFT(VLOOKUP($A151,#REF!,7,FALSE()),LEN(VLOOKUP($A151,#REF!,7,FALSE()))-2),"*")),"")</f>
        <v>#VALUE!</v>
      </c>
      <c r="I151" s="92" t="e">
        <f aca="false">IF(LEN(VLOOKUP($A151,#REF!,8,FALSE())),UPPER(RIGHT(VLOOKUP($A151,#REF!,8,FALSE()), 1)),"")</f>
        <v>#VALUE!</v>
      </c>
      <c r="J151" s="90" t="e">
        <f aca="false">IF(LEN(VLOOKUP($A151,#REF!,4,FALSE())),UPPER(RIGHT(VLOOKUP($A151,#REF!,4,FALSE()), 1)),"")</f>
        <v>#VALUE!</v>
      </c>
      <c r="K151" s="90" t="e">
        <f aca="false">IF(LEN(VLOOKUP($A151,#REF!,5,FALSE())),UPPER(RIGHT(VLOOKUP($A151,#REF!,5,FALSE()), 1)),"")</f>
        <v>#VALUE!</v>
      </c>
      <c r="L151" s="90" t="e">
        <f aca="false">IF(LEN(VLOOKUP($A151,#REF!,6,FALSE())),UPPER(RIGHT(VLOOKUP($A151,#REF!,6,FALSE()), 1)),"")</f>
        <v>#VALUE!</v>
      </c>
      <c r="M151" s="91" t="e">
        <f aca="false">IF(LEN(VLOOKUP($A151,#REF!,7,FALSE())),UPPER(RIGHT(VLOOKUP($A151,#REF!,7,FALSE()), 1)),"")</f>
        <v>#VALUE!</v>
      </c>
      <c r="N151" s="86" t="s">
        <v>391</v>
      </c>
      <c r="O151" s="86" t="s">
        <v>83</v>
      </c>
      <c r="P151" s="86" t="s">
        <v>104</v>
      </c>
      <c r="Q151" s="86" t="s">
        <v>105</v>
      </c>
      <c r="R151" s="120" t="s">
        <v>83</v>
      </c>
      <c r="S151" s="94" t="e">
        <f aca="false">HLOOKUP("Device Tree Pin Name",#REF!,MATCH($A151,#REF!,0),FALSE())</f>
        <v>#VALUE!</v>
      </c>
      <c r="T151" s="95" t="e">
        <f aca="false">HLOOKUP("power rail",#REF!,MATCH($A151,#REF!,0),FALSE())</f>
        <v>#VALUE!</v>
      </c>
      <c r="U151" s="96" t="e">
        <f aca="false">HLOOKUP("Wake Capable",#REF!,MATCH($A151,#REF!,0),FALSE())</f>
        <v>#VALUE!</v>
      </c>
      <c r="V151" s="96" t="e">
        <f aca="false">HLOOKUP("Strap",#REF!,MATCH($A151,#REF!,0),FALSE())</f>
        <v>#VALUE!</v>
      </c>
      <c r="W151" s="96" t="e">
        <f aca="false">HLOOKUP("GTE",#REF!,MATCH($A151,#REF!,0),FALSE())</f>
        <v>#VALUE!</v>
      </c>
      <c r="X151" s="96" t="e">
        <f aca="false">HLOOKUP("DPD_Control",#REF!,MATCH($A151,#REF!,0),FALSE())</f>
        <v>#VALUE!</v>
      </c>
      <c r="Y151" s="96" t="e">
        <f aca="false">HLOOKUP("DPD_Group",#REF!,MATCH($A151,#REF!,0),FALSE())</f>
        <v>#VALUE!</v>
      </c>
      <c r="Z151" s="95" t="e">
        <f aca="false">HLOOKUP("Pad Category",#REF!,MATCH($A151,#REF!,0),FALSE())</f>
        <v>#VALUE!</v>
      </c>
      <c r="AA151" s="95" t="e">
        <f aca="false">HLOOKUP("Pad type",#REF!,MATCH($A151,#REF!,0),FALSE())</f>
        <v>#VALUE!</v>
      </c>
      <c r="AB151" s="95" t="e">
        <f aca="false">HLOOKUP("Pull Strength",#REF!,MATCH($A151,#REF!,0),FALSE())</f>
        <v>#VALUE!</v>
      </c>
      <c r="AC151" s="95" t="e">
        <f aca="false">HLOOKUP("POR Pin State",#REF!,MATCH($A151,#REF!,0),FALSE())</f>
        <v>#VALUE!</v>
      </c>
      <c r="AD151" s="95" t="str">
        <f aca="false">IF(OR($AQ151="",$AQ151=$C151),$R151,IF($AQ151=$D151,SUBSTITUTE(SUBSTITUTE($AQ151,"GPIO3_","GPIO_"),".0",""),IF($AQ151=$E151,$N151,IF($AQ151=$F151,$O151,IF($AQ151=$G151,$P151,IF($AQ151=$H151,$Q151,"INVALID"))))))</f>
        <v>RSVD1</v>
      </c>
      <c r="AE151" s="121"/>
      <c r="AF151" s="98" t="str">
        <f aca="false">IF(AND(OR($AS151="Int PU",$AS151="Int PD"),OR(AND($AZ151&lt;&gt;"",$AZ151&lt;&gt;"0"),AND($BA151&lt;&gt;"",$BA151&lt;&gt;"0"))),"INVALID",IF(OR($AQ151=$C151,$AS151="Int PD"),"PULL_DOWN",IF(OR($AS151="Int PU",AND($AE151="YES",OR($AZ151="",$AZ151="0"),OR($BA151="",$BA151="0"),OR($AR151="Input",$AR151="Bidirectional"))),"PULL_UP","NORMAL")))</f>
        <v>PULL_DOWN</v>
      </c>
      <c r="AG151" s="98" t="e">
        <f aca="false">IF($AU151="Input", "TRISTATE", IF($AV151="Z","TRISTATE",IF($AT151=$F151,"TRISTATE","NORMAL")))</f>
        <v>#VALUE!</v>
      </c>
      <c r="AH151" s="98" t="e">
        <f aca="false">IF($AT151=$H151,"ENABLE",IF(OR($AT151=$F151,$AU151="Output"),"DISABLE","ENABLE"))</f>
        <v>#VALUE!</v>
      </c>
      <c r="AI151" s="122" t="e">
        <f aca="false">IF($AT151&lt;&gt;$G151,"N/A",IF($AV151="Drive 1", "1", IF($AV151="Drive 0", "0", "")))</f>
        <v>#VALUE!</v>
      </c>
      <c r="AJ151" s="99" t="b">
        <f aca="false">TRUE()</f>
        <v>1</v>
      </c>
      <c r="AK151" s="99" t="b">
        <f aca="false">TRUE()</f>
        <v>1</v>
      </c>
      <c r="AL151" s="99" t="b">
        <f aca="false">TRUE()</f>
        <v>1</v>
      </c>
      <c r="AM151" s="99" t="b">
        <f aca="false">TRUE()</f>
        <v>1</v>
      </c>
      <c r="AN151" s="99" t="b">
        <f aca="false">TRUE()</f>
        <v>1</v>
      </c>
      <c r="AO151" s="99" t="b">
        <f aca="false">TRUE()</f>
        <v>1</v>
      </c>
      <c r="AP151" s="100" t="str">
        <f aca="false">IF(AND($AJ151:$AO151), "VALID", "INVALID")</f>
        <v>VALID</v>
      </c>
      <c r="AQ151" s="123" t="s">
        <v>433</v>
      </c>
      <c r="AR151" s="124" t="s">
        <v>79</v>
      </c>
      <c r="AS151" s="103"/>
      <c r="AT151" s="125"/>
      <c r="AU151" s="125"/>
      <c r="AV151" s="125"/>
      <c r="AW151" s="125"/>
      <c r="AX151" s="125"/>
      <c r="AY151" s="103" t="s">
        <v>434</v>
      </c>
      <c r="AZ151" s="126"/>
      <c r="BA151" s="126"/>
      <c r="BB151" s="127"/>
      <c r="BC151" s="125"/>
      <c r="BD151" s="128"/>
      <c r="BE151" s="107" t="s">
        <v>432</v>
      </c>
      <c r="BF151" s="108" t="e">
        <f aca="false">VLOOKUP($A151,#REF!, 34, FALSE())</f>
        <v>#VALUE!</v>
      </c>
      <c r="BG151" s="108" t="e">
        <f aca="false">VLOOKUP($A151,#REF!, 22, FALSE())</f>
        <v>#VALUE!</v>
      </c>
      <c r="BH151" s="109"/>
    </row>
    <row r="152" customFormat="false" ht="12.75" hidden="false" customHeight="true" outlineLevel="0" collapsed="false">
      <c r="A152" s="95" t="s">
        <v>435</v>
      </c>
      <c r="B152" s="86" t="e">
        <f aca="false">VLOOKUP($A152,#REF!, 34, FALSE())</f>
        <v>#VALUE!</v>
      </c>
      <c r="C152" s="87" t="str">
        <f aca="false">CONCATENATE("unused_",A152)</f>
        <v>unused_SDMMC1_CMD</v>
      </c>
      <c r="D152" s="88" t="e">
        <f aca="false">IF(LEN(VLOOKUP($A152,#REF!,8,FALSE())),LEFT(VLOOKUP($A152,#REF!,8,FALSE()),LEN(VLOOKUP($A152,#REF!,8,FALSE()))-2),"")</f>
        <v>#VALUE!</v>
      </c>
      <c r="E152" s="89" t="e">
        <f aca="false">IF(LEN(VLOOKUP($A152,#REF!,4,FALSE())),IF(INDEX(#REF!,MATCH($A152,#REF!,0),1),LEFT(VLOOKUP($A152,#REF!,4,FALSE()),LEN(VLOOKUP($A152,#REF!,4,FALSE()))-2),CONCATENATE(LEFT(VLOOKUP($A152,#REF!,4,FALSE()),LEN(VLOOKUP($A152,#REF!,4,FALSE()))-2),"*")),"")</f>
        <v>#VALUE!</v>
      </c>
      <c r="F152" s="90" t="e">
        <f aca="false">IF(LEN(VLOOKUP($A152,#REF!,5,FALSE())),IF(INDEX(#REF!,MATCH($A152,#REF!,0),2),LEFT(VLOOKUP($A152,#REF!,5,FALSE()),LEN(VLOOKUP($A152,#REF!,5,FALSE()))-2),CONCATENATE(LEFT(VLOOKUP($A152,#REF!,5,FALSE()),LEN(VLOOKUP($A152,#REF!,5,FALSE()))-2),"*")),"")</f>
        <v>#VALUE!</v>
      </c>
      <c r="G152" s="90" t="e">
        <f aca="false">IF(LEN(VLOOKUP($A152,#REF!,6,FALSE())),IF(INDEX(#REF!,MATCH($A152,#REF!,0),3),LEFT(VLOOKUP($A152,#REF!,6,FALSE()),LEN(VLOOKUP($A152,#REF!,6,FALSE()))-2),CONCATENATE(LEFT(VLOOKUP($A152,#REF!,6,FALSE()),LEN(VLOOKUP($A152,#REF!,6,FALSE()))-2),"*")),"")</f>
        <v>#VALUE!</v>
      </c>
      <c r="H152" s="91" t="e">
        <f aca="false">IF(LEN(VLOOKUP($A152,#REF!,7,FALSE())),IF(INDEX(#REF!,MATCH($A152,#REF!,0),4),LEFT(VLOOKUP($A152,#REF!,7,FALSE()),LEN(VLOOKUP($A152,#REF!,7,FALSE()))-2),CONCATENATE(LEFT(VLOOKUP($A152,#REF!,7,FALSE()),LEN(VLOOKUP($A152,#REF!,7,FALSE()))-2),"*")),"")</f>
        <v>#VALUE!</v>
      </c>
      <c r="I152" s="92" t="e">
        <f aca="false">IF(LEN(VLOOKUP($A152,#REF!,8,FALSE())),UPPER(RIGHT(VLOOKUP($A152,#REF!,8,FALSE()), 1)),"")</f>
        <v>#VALUE!</v>
      </c>
      <c r="J152" s="90" t="e">
        <f aca="false">IF(LEN(VLOOKUP($A152,#REF!,4,FALSE())),UPPER(RIGHT(VLOOKUP($A152,#REF!,4,FALSE()), 1)),"")</f>
        <v>#VALUE!</v>
      </c>
      <c r="K152" s="90" t="e">
        <f aca="false">IF(LEN(VLOOKUP($A152,#REF!,5,FALSE())),UPPER(RIGHT(VLOOKUP($A152,#REF!,5,FALSE()), 1)),"")</f>
        <v>#VALUE!</v>
      </c>
      <c r="L152" s="90" t="e">
        <f aca="false">IF(LEN(VLOOKUP($A152,#REF!,6,FALSE())),UPPER(RIGHT(VLOOKUP($A152,#REF!,6,FALSE()), 1)),"")</f>
        <v>#VALUE!</v>
      </c>
      <c r="M152" s="91" t="e">
        <f aca="false">IF(LEN(VLOOKUP($A152,#REF!,7,FALSE())),UPPER(RIGHT(VLOOKUP($A152,#REF!,7,FALSE()), 1)),"")</f>
        <v>#VALUE!</v>
      </c>
      <c r="N152" s="86" t="s">
        <v>391</v>
      </c>
      <c r="O152" s="86" t="s">
        <v>83</v>
      </c>
      <c r="P152" s="86" t="s">
        <v>104</v>
      </c>
      <c r="Q152" s="86" t="s">
        <v>105</v>
      </c>
      <c r="R152" s="86" t="s">
        <v>83</v>
      </c>
      <c r="S152" s="100" t="e">
        <f aca="false">HLOOKUP("Device Tree Pin Name",#REF!,MATCH($A152,#REF!,0),FALSE())</f>
        <v>#VALUE!</v>
      </c>
      <c r="T152" s="95" t="e">
        <f aca="false">HLOOKUP("power rail",#REF!,MATCH($A152,#REF!,0),FALSE())</f>
        <v>#VALUE!</v>
      </c>
      <c r="U152" s="96" t="e">
        <f aca="false">HLOOKUP("Wake Capable",#REF!,MATCH($A152,#REF!,0),FALSE())</f>
        <v>#VALUE!</v>
      </c>
      <c r="V152" s="96" t="e">
        <f aca="false">HLOOKUP("Strap",#REF!,MATCH($A152,#REF!,0),FALSE())</f>
        <v>#VALUE!</v>
      </c>
      <c r="W152" s="96" t="e">
        <f aca="false">HLOOKUP("GTE",#REF!,MATCH($A152,#REF!,0),FALSE())</f>
        <v>#VALUE!</v>
      </c>
      <c r="X152" s="96" t="e">
        <f aca="false">HLOOKUP("DPD_Control",#REF!,MATCH($A152,#REF!,0),FALSE())</f>
        <v>#VALUE!</v>
      </c>
      <c r="Y152" s="96" t="e">
        <f aca="false">HLOOKUP("DPD_Group",#REF!,MATCH($A152,#REF!,0),FALSE())</f>
        <v>#VALUE!</v>
      </c>
      <c r="Z152" s="95" t="e">
        <f aca="false">HLOOKUP("Pad Category",#REF!,MATCH($A152,#REF!,0),FALSE())</f>
        <v>#VALUE!</v>
      </c>
      <c r="AA152" s="95" t="e">
        <f aca="false">HLOOKUP("Pad type",#REF!,MATCH($A152,#REF!,0),FALSE())</f>
        <v>#VALUE!</v>
      </c>
      <c r="AB152" s="95" t="e">
        <f aca="false">HLOOKUP("Pull Strength",#REF!,MATCH($A152,#REF!,0),FALSE())</f>
        <v>#VALUE!</v>
      </c>
      <c r="AC152" s="95" t="e">
        <f aca="false">HLOOKUP("POR Pin State",#REF!,MATCH($A152,#REF!,0),FALSE())</f>
        <v>#VALUE!</v>
      </c>
      <c r="AD152" s="95" t="str">
        <f aca="false">IF(OR($AQ152="",$AQ152=$C152),$R152,IF($AQ152=$D152,SUBSTITUTE(SUBSTITUTE($AQ152,"GPIO3_","GPIO_"),".0",""),IF($AQ152=$E152,$N152,IF($AQ152=$F152,$O152,IF($AQ152=$G152,$P152,IF($AQ152=$H152,$Q152,"INVALID"))))))</f>
        <v>RSVD1</v>
      </c>
      <c r="AE152" s="97"/>
      <c r="AF152" s="98" t="str">
        <f aca="false">IF(AND(OR($AS152="Int PU",$AS152="Int PD"),OR(AND($AZ152&lt;&gt;"",$AZ152&lt;&gt;"0"),AND($BA152&lt;&gt;"",$BA152&lt;&gt;"0"))),"INVALID",IF(OR($AQ152=$C152,$AS152="Int PD"),"PULL_DOWN",IF(OR($AS152="Int PU",AND($AE152="YES",OR($AZ152="",$AZ152="0"),OR($BA152="",$BA152="0"),OR($AR152="Input",$AR152="Bidirectional"))),"PULL_UP","NORMAL")))</f>
        <v>PULL_DOWN</v>
      </c>
      <c r="AG152" s="98" t="e">
        <f aca="false">IF($AU152="Input", "TRISTATE", IF($AV152="Z","TRISTATE",IF($AT152=$F152,"TRISTATE","NORMAL")))</f>
        <v>#VALUE!</v>
      </c>
      <c r="AH152" s="98" t="e">
        <f aca="false">IF(OR($AT152=$F152,$AU152="Output"),"DISABLE","ENABLE")</f>
        <v>#VALUE!</v>
      </c>
      <c r="AI152" s="112" t="e">
        <f aca="false">IF($AT152&lt;&gt;$G152,"N/A",IF($AV152="Drive 1", "1", IF($AV152="Drive 0", "0", "")))</f>
        <v>#VALUE!</v>
      </c>
      <c r="AJ152" s="99" t="b">
        <f aca="false">TRUE()</f>
        <v>1</v>
      </c>
      <c r="AK152" s="99" t="b">
        <f aca="false">TRUE()</f>
        <v>1</v>
      </c>
      <c r="AL152" s="99" t="b">
        <f aca="false">TRUE()</f>
        <v>1</v>
      </c>
      <c r="AM152" s="99" t="b">
        <f aca="false">TRUE()</f>
        <v>1</v>
      </c>
      <c r="AN152" s="99" t="b">
        <f aca="false">TRUE()</f>
        <v>1</v>
      </c>
      <c r="AO152" s="99" t="b">
        <f aca="false">TRUE()</f>
        <v>1</v>
      </c>
      <c r="AP152" s="100" t="str">
        <f aca="false">IF(AND($AJ152:$AO152), "VALID", "INVALID")</f>
        <v>VALID</v>
      </c>
      <c r="AQ152" s="101" t="s">
        <v>436</v>
      </c>
      <c r="AR152" s="102" t="s">
        <v>79</v>
      </c>
      <c r="AS152" s="103"/>
      <c r="AT152" s="104"/>
      <c r="AU152" s="104"/>
      <c r="AV152" s="104"/>
      <c r="AW152" s="104"/>
      <c r="AX152" s="104"/>
      <c r="AY152" s="104"/>
      <c r="AZ152" s="103"/>
      <c r="BA152" s="103"/>
      <c r="BB152" s="105"/>
      <c r="BC152" s="104"/>
      <c r="BD152" s="106"/>
      <c r="BE152" s="111" t="s">
        <v>435</v>
      </c>
      <c r="BF152" s="108" t="e">
        <f aca="false">VLOOKUP($A152,#REF!, 34, FALSE())</f>
        <v>#VALUE!</v>
      </c>
      <c r="BG152" s="108" t="e">
        <f aca="false">VLOOKUP($A152,#REF!, 22, FALSE())</f>
        <v>#VALUE!</v>
      </c>
      <c r="BH152" s="109"/>
    </row>
    <row r="153" customFormat="false" ht="12.75" hidden="false" customHeight="true" outlineLevel="0" collapsed="false">
      <c r="A153" s="95" t="s">
        <v>437</v>
      </c>
      <c r="B153" s="86" t="e">
        <f aca="false">VLOOKUP($A153,#REF!, 34, FALSE())</f>
        <v>#VALUE!</v>
      </c>
      <c r="C153" s="87" t="str">
        <f aca="false">CONCATENATE("unused_",A153)</f>
        <v>unused_SDMMC1_DAT0</v>
      </c>
      <c r="D153" s="88" t="e">
        <f aca="false">IF(LEN(VLOOKUP($A153,#REF!,8,FALSE())),LEFT(VLOOKUP($A153,#REF!,8,FALSE()),LEN(VLOOKUP($A153,#REF!,8,FALSE()))-2),"")</f>
        <v>#VALUE!</v>
      </c>
      <c r="E153" s="89" t="e">
        <f aca="false">IF(LEN(VLOOKUP($A153,#REF!,4,FALSE())),IF(INDEX(#REF!,MATCH($A153,#REF!,0),1),LEFT(VLOOKUP($A153,#REF!,4,FALSE()),LEN(VLOOKUP($A153,#REF!,4,FALSE()))-2),CONCATENATE(LEFT(VLOOKUP($A153,#REF!,4,FALSE()),LEN(VLOOKUP($A153,#REF!,4,FALSE()))-2),"*")),"")</f>
        <v>#VALUE!</v>
      </c>
      <c r="F153" s="90" t="e">
        <f aca="false">IF(LEN(VLOOKUP($A153,#REF!,5,FALSE())),IF(INDEX(#REF!,MATCH($A153,#REF!,0),2),LEFT(VLOOKUP($A153,#REF!,5,FALSE()),LEN(VLOOKUP($A153,#REF!,5,FALSE()))-2),CONCATENATE(LEFT(VLOOKUP($A153,#REF!,5,FALSE()),LEN(VLOOKUP($A153,#REF!,5,FALSE()))-2),"*")),"")</f>
        <v>#VALUE!</v>
      </c>
      <c r="G153" s="90" t="e">
        <f aca="false">IF(LEN(VLOOKUP($A153,#REF!,6,FALSE())),IF(INDEX(#REF!,MATCH($A153,#REF!,0),3),LEFT(VLOOKUP($A153,#REF!,6,FALSE()),LEN(VLOOKUP($A153,#REF!,6,FALSE()))-2),CONCATENATE(LEFT(VLOOKUP($A153,#REF!,6,FALSE()),LEN(VLOOKUP($A153,#REF!,6,FALSE()))-2),"*")),"")</f>
        <v>#VALUE!</v>
      </c>
      <c r="H153" s="91" t="e">
        <f aca="false">IF(LEN(VLOOKUP($A153,#REF!,7,FALSE())),IF(INDEX(#REF!,MATCH($A153,#REF!,0),4),LEFT(VLOOKUP($A153,#REF!,7,FALSE()),LEN(VLOOKUP($A153,#REF!,7,FALSE()))-2),CONCATENATE(LEFT(VLOOKUP($A153,#REF!,7,FALSE()),LEN(VLOOKUP($A153,#REF!,7,FALSE()))-2),"*")),"")</f>
        <v>#VALUE!</v>
      </c>
      <c r="I153" s="92" t="e">
        <f aca="false">IF(LEN(VLOOKUP($A153,#REF!,8,FALSE())),UPPER(RIGHT(VLOOKUP($A153,#REF!,8,FALSE()), 1)),"")</f>
        <v>#VALUE!</v>
      </c>
      <c r="J153" s="90" t="e">
        <f aca="false">IF(LEN(VLOOKUP($A153,#REF!,4,FALSE())),UPPER(RIGHT(VLOOKUP($A153,#REF!,4,FALSE()), 1)),"")</f>
        <v>#VALUE!</v>
      </c>
      <c r="K153" s="90" t="e">
        <f aca="false">IF(LEN(VLOOKUP($A153,#REF!,5,FALSE())),UPPER(RIGHT(VLOOKUP($A153,#REF!,5,FALSE()), 1)),"")</f>
        <v>#VALUE!</v>
      </c>
      <c r="L153" s="90" t="e">
        <f aca="false">IF(LEN(VLOOKUP($A153,#REF!,6,FALSE())),UPPER(RIGHT(VLOOKUP($A153,#REF!,6,FALSE()), 1)),"")</f>
        <v>#VALUE!</v>
      </c>
      <c r="M153" s="91" t="e">
        <f aca="false">IF(LEN(VLOOKUP($A153,#REF!,7,FALSE())),UPPER(RIGHT(VLOOKUP($A153,#REF!,7,FALSE()), 1)),"")</f>
        <v>#VALUE!</v>
      </c>
      <c r="N153" s="86" t="s">
        <v>391</v>
      </c>
      <c r="O153" s="86" t="s">
        <v>83</v>
      </c>
      <c r="P153" s="86" t="s">
        <v>104</v>
      </c>
      <c r="Q153" s="86" t="s">
        <v>105</v>
      </c>
      <c r="R153" s="86" t="s">
        <v>83</v>
      </c>
      <c r="S153" s="100" t="e">
        <f aca="false">HLOOKUP("Device Tree Pin Name",#REF!,MATCH($A153,#REF!,0),FALSE())</f>
        <v>#VALUE!</v>
      </c>
      <c r="T153" s="95" t="e">
        <f aca="false">HLOOKUP("power rail",#REF!,MATCH($A153,#REF!,0),FALSE())</f>
        <v>#VALUE!</v>
      </c>
      <c r="U153" s="96" t="e">
        <f aca="false">HLOOKUP("Wake Capable",#REF!,MATCH($A153,#REF!,0),FALSE())</f>
        <v>#VALUE!</v>
      </c>
      <c r="V153" s="96" t="e">
        <f aca="false">HLOOKUP("Strap",#REF!,MATCH($A153,#REF!,0),FALSE())</f>
        <v>#VALUE!</v>
      </c>
      <c r="W153" s="96" t="e">
        <f aca="false">HLOOKUP("GTE",#REF!,MATCH($A153,#REF!,0),FALSE())</f>
        <v>#VALUE!</v>
      </c>
      <c r="X153" s="96" t="e">
        <f aca="false">HLOOKUP("DPD_Control",#REF!,MATCH($A153,#REF!,0),FALSE())</f>
        <v>#VALUE!</v>
      </c>
      <c r="Y153" s="96" t="e">
        <f aca="false">HLOOKUP("DPD_Group",#REF!,MATCH($A153,#REF!,0),FALSE())</f>
        <v>#VALUE!</v>
      </c>
      <c r="Z153" s="95" t="e">
        <f aca="false">HLOOKUP("Pad Category",#REF!,MATCH($A153,#REF!,0),FALSE())</f>
        <v>#VALUE!</v>
      </c>
      <c r="AA153" s="95" t="e">
        <f aca="false">HLOOKUP("Pad type",#REF!,MATCH($A153,#REF!,0),FALSE())</f>
        <v>#VALUE!</v>
      </c>
      <c r="AB153" s="95" t="e">
        <f aca="false">HLOOKUP("Pull Strength",#REF!,MATCH($A153,#REF!,0),FALSE())</f>
        <v>#VALUE!</v>
      </c>
      <c r="AC153" s="95" t="e">
        <f aca="false">HLOOKUP("POR Pin State",#REF!,MATCH($A153,#REF!,0),FALSE())</f>
        <v>#VALUE!</v>
      </c>
      <c r="AD153" s="95" t="str">
        <f aca="false">IF(OR($AQ153="",$AQ153=$C153),$R153,IF($AQ153=$D153,SUBSTITUTE(SUBSTITUTE($AQ153,"GPIO3_","GPIO_"),".0",""),IF($AQ153=$E153,$N153,IF($AQ153=$F153,$O153,IF($AQ153=$G153,$P153,IF($AQ153=$H153,$Q153,"INVALID"))))))</f>
        <v>RSVD1</v>
      </c>
      <c r="AE153" s="97"/>
      <c r="AF153" s="98" t="str">
        <f aca="false">IF(AND(OR($AS153="Int PU",$AS153="Int PD"),OR(AND($AZ153&lt;&gt;"",$AZ153&lt;&gt;"0"),AND($BA153&lt;&gt;"",$BA153&lt;&gt;"0"))),"INVALID",IF(OR($AQ153=$C153,$AS153="Int PD"),"PULL_DOWN",IF(OR($AS153="Int PU",AND($AE153="YES",OR($AZ153="",$AZ153="0"),OR($BA153="",$BA153="0"),OR($AR153="Input",$AR153="Bidirectional"))),"PULL_UP","NORMAL")))</f>
        <v>PULL_DOWN</v>
      </c>
      <c r="AG153" s="98" t="e">
        <f aca="false">IF($AU153="Input", "TRISTATE", IF($AV153="Z","TRISTATE",IF($AT153=$F153,"TRISTATE","NORMAL")))</f>
        <v>#VALUE!</v>
      </c>
      <c r="AH153" s="98" t="e">
        <f aca="false">IF(OR($AT153=$F153,$AU153="Output"),"DISABLE","ENABLE")</f>
        <v>#VALUE!</v>
      </c>
      <c r="AI153" s="112" t="e">
        <f aca="false">IF($AT153&lt;&gt;$G153,"N/A",IF($AV153="Drive 1", "1", IF($AV153="Drive 0", "0", "")))</f>
        <v>#VALUE!</v>
      </c>
      <c r="AJ153" s="99" t="b">
        <f aca="false">TRUE()</f>
        <v>1</v>
      </c>
      <c r="AK153" s="99" t="b">
        <f aca="false">TRUE()</f>
        <v>1</v>
      </c>
      <c r="AL153" s="99" t="b">
        <f aca="false">TRUE()</f>
        <v>1</v>
      </c>
      <c r="AM153" s="99" t="b">
        <f aca="false">TRUE()</f>
        <v>1</v>
      </c>
      <c r="AN153" s="99" t="b">
        <f aca="false">TRUE()</f>
        <v>1</v>
      </c>
      <c r="AO153" s="99" t="b">
        <f aca="false">TRUE()</f>
        <v>1</v>
      </c>
      <c r="AP153" s="100" t="str">
        <f aca="false">IF(AND($AJ153:$AO153), "VALID", "INVALID")</f>
        <v>VALID</v>
      </c>
      <c r="AQ153" s="101" t="s">
        <v>438</v>
      </c>
      <c r="AR153" s="102" t="s">
        <v>79</v>
      </c>
      <c r="AS153" s="103"/>
      <c r="AT153" s="104"/>
      <c r="AU153" s="104"/>
      <c r="AV153" s="104"/>
      <c r="AW153" s="104"/>
      <c r="AX153" s="104"/>
      <c r="AY153" s="104"/>
      <c r="AZ153" s="103"/>
      <c r="BA153" s="103"/>
      <c r="BB153" s="105"/>
      <c r="BC153" s="104"/>
      <c r="BD153" s="106"/>
      <c r="BE153" s="111" t="s">
        <v>437</v>
      </c>
      <c r="BF153" s="108" t="e">
        <f aca="false">VLOOKUP($A153,#REF!, 34, FALSE())</f>
        <v>#VALUE!</v>
      </c>
      <c r="BG153" s="108" t="e">
        <f aca="false">VLOOKUP($A153,#REF!, 22, FALSE())</f>
        <v>#VALUE!</v>
      </c>
      <c r="BH153" s="109"/>
    </row>
    <row r="154" customFormat="false" ht="12.75" hidden="false" customHeight="true" outlineLevel="0" collapsed="false">
      <c r="A154" s="95" t="s">
        <v>439</v>
      </c>
      <c r="B154" s="86" t="e">
        <f aca="false">VLOOKUP($A154,#REF!, 34, FALSE())</f>
        <v>#VALUE!</v>
      </c>
      <c r="C154" s="87" t="str">
        <f aca="false">CONCATENATE("unused_",A154)</f>
        <v>unused_SDMMC1_DAT1</v>
      </c>
      <c r="D154" s="88" t="e">
        <f aca="false">IF(LEN(VLOOKUP($A154,#REF!,8,FALSE())),LEFT(VLOOKUP($A154,#REF!,8,FALSE()),LEN(VLOOKUP($A154,#REF!,8,FALSE()))-2),"")</f>
        <v>#VALUE!</v>
      </c>
      <c r="E154" s="89" t="e">
        <f aca="false">IF(LEN(VLOOKUP($A154,#REF!,4,FALSE())),IF(INDEX(#REF!,MATCH($A154,#REF!,0),1),LEFT(VLOOKUP($A154,#REF!,4,FALSE()),LEN(VLOOKUP($A154,#REF!,4,FALSE()))-2),CONCATENATE(LEFT(VLOOKUP($A154,#REF!,4,FALSE()),LEN(VLOOKUP($A154,#REF!,4,FALSE()))-2),"*")),"")</f>
        <v>#VALUE!</v>
      </c>
      <c r="F154" s="90" t="e">
        <f aca="false">IF(LEN(VLOOKUP($A154,#REF!,5,FALSE())),IF(INDEX(#REF!,MATCH($A154,#REF!,0),2),LEFT(VLOOKUP($A154,#REF!,5,FALSE()),LEN(VLOOKUP($A154,#REF!,5,FALSE()))-2),CONCATENATE(LEFT(VLOOKUP($A154,#REF!,5,FALSE()),LEN(VLOOKUP($A154,#REF!,5,FALSE()))-2),"*")),"")</f>
        <v>#VALUE!</v>
      </c>
      <c r="G154" s="90" t="e">
        <f aca="false">IF(LEN(VLOOKUP($A154,#REF!,6,FALSE())),IF(INDEX(#REF!,MATCH($A154,#REF!,0),3),LEFT(VLOOKUP($A154,#REF!,6,FALSE()),LEN(VLOOKUP($A154,#REF!,6,FALSE()))-2),CONCATENATE(LEFT(VLOOKUP($A154,#REF!,6,FALSE()),LEN(VLOOKUP($A154,#REF!,6,FALSE()))-2),"*")),"")</f>
        <v>#VALUE!</v>
      </c>
      <c r="H154" s="91" t="e">
        <f aca="false">IF(LEN(VLOOKUP($A154,#REF!,7,FALSE())),IF(INDEX(#REF!,MATCH($A154,#REF!,0),4),LEFT(VLOOKUP($A154,#REF!,7,FALSE()),LEN(VLOOKUP($A154,#REF!,7,FALSE()))-2),CONCATENATE(LEFT(VLOOKUP($A154,#REF!,7,FALSE()),LEN(VLOOKUP($A154,#REF!,7,FALSE()))-2),"*")),"")</f>
        <v>#VALUE!</v>
      </c>
      <c r="I154" s="92" t="e">
        <f aca="false">IF(LEN(VLOOKUP($A154,#REF!,8,FALSE())),UPPER(RIGHT(VLOOKUP($A154,#REF!,8,FALSE()), 1)),"")</f>
        <v>#VALUE!</v>
      </c>
      <c r="J154" s="90" t="e">
        <f aca="false">IF(LEN(VLOOKUP($A154,#REF!,4,FALSE())),UPPER(RIGHT(VLOOKUP($A154,#REF!,4,FALSE()), 1)),"")</f>
        <v>#VALUE!</v>
      </c>
      <c r="K154" s="90" t="e">
        <f aca="false">IF(LEN(VLOOKUP($A154,#REF!,5,FALSE())),UPPER(RIGHT(VLOOKUP($A154,#REF!,5,FALSE()), 1)),"")</f>
        <v>#VALUE!</v>
      </c>
      <c r="L154" s="90" t="e">
        <f aca="false">IF(LEN(VLOOKUP($A154,#REF!,6,FALSE())),UPPER(RIGHT(VLOOKUP($A154,#REF!,6,FALSE()), 1)),"")</f>
        <v>#VALUE!</v>
      </c>
      <c r="M154" s="91" t="e">
        <f aca="false">IF(LEN(VLOOKUP($A154,#REF!,7,FALSE())),UPPER(RIGHT(VLOOKUP($A154,#REF!,7,FALSE()), 1)),"")</f>
        <v>#VALUE!</v>
      </c>
      <c r="N154" s="86" t="s">
        <v>391</v>
      </c>
      <c r="O154" s="86" t="s">
        <v>83</v>
      </c>
      <c r="P154" s="86" t="s">
        <v>104</v>
      </c>
      <c r="Q154" s="86" t="s">
        <v>105</v>
      </c>
      <c r="R154" s="86" t="s">
        <v>83</v>
      </c>
      <c r="S154" s="100" t="e">
        <f aca="false">HLOOKUP("Device Tree Pin Name",#REF!,MATCH($A154,#REF!,0),FALSE())</f>
        <v>#VALUE!</v>
      </c>
      <c r="T154" s="95" t="e">
        <f aca="false">HLOOKUP("power rail",#REF!,MATCH($A154,#REF!,0),FALSE())</f>
        <v>#VALUE!</v>
      </c>
      <c r="U154" s="96" t="e">
        <f aca="false">HLOOKUP("Wake Capable",#REF!,MATCH($A154,#REF!,0),FALSE())</f>
        <v>#VALUE!</v>
      </c>
      <c r="V154" s="96" t="e">
        <f aca="false">HLOOKUP("Strap",#REF!,MATCH($A154,#REF!,0),FALSE())</f>
        <v>#VALUE!</v>
      </c>
      <c r="W154" s="96" t="e">
        <f aca="false">HLOOKUP("GTE",#REF!,MATCH($A154,#REF!,0),FALSE())</f>
        <v>#VALUE!</v>
      </c>
      <c r="X154" s="96" t="e">
        <f aca="false">HLOOKUP("DPD_Control",#REF!,MATCH($A154,#REF!,0),FALSE())</f>
        <v>#VALUE!</v>
      </c>
      <c r="Y154" s="96" t="e">
        <f aca="false">HLOOKUP("DPD_Group",#REF!,MATCH($A154,#REF!,0),FALSE())</f>
        <v>#VALUE!</v>
      </c>
      <c r="Z154" s="95" t="e">
        <f aca="false">HLOOKUP("Pad Category",#REF!,MATCH($A154,#REF!,0),FALSE())</f>
        <v>#VALUE!</v>
      </c>
      <c r="AA154" s="95" t="e">
        <f aca="false">HLOOKUP("Pad type",#REF!,MATCH($A154,#REF!,0),FALSE())</f>
        <v>#VALUE!</v>
      </c>
      <c r="AB154" s="95" t="e">
        <f aca="false">HLOOKUP("Pull Strength",#REF!,MATCH($A154,#REF!,0),FALSE())</f>
        <v>#VALUE!</v>
      </c>
      <c r="AC154" s="95" t="e">
        <f aca="false">HLOOKUP("POR Pin State",#REF!,MATCH($A154,#REF!,0),FALSE())</f>
        <v>#VALUE!</v>
      </c>
      <c r="AD154" s="95" t="str">
        <f aca="false">IF(OR($AQ154="",$AQ154=$C154),$R154,IF($AQ154=$D154,SUBSTITUTE(SUBSTITUTE($AQ154,"GPIO3_","GPIO_"),".0",""),IF($AQ154=$E154,$N154,IF($AQ154=$F154,$O154,IF($AQ154=$G154,$P154,IF($AQ154=$H154,$Q154,"INVALID"))))))</f>
        <v>RSVD1</v>
      </c>
      <c r="AE154" s="97"/>
      <c r="AF154" s="98" t="str">
        <f aca="false">IF(AND(OR($AS154="Int PU",$AS154="Int PD"),OR(AND($AZ154&lt;&gt;"",$AZ154&lt;&gt;"0"),AND($BA154&lt;&gt;"",$BA154&lt;&gt;"0"))),"INVALID",IF(OR($AQ154=$C154,$AS154="Int PD"),"PULL_DOWN",IF(OR($AS154="Int PU",AND($AE154="YES",OR($AZ154="",$AZ154="0"),OR($BA154="",$BA154="0"),OR($AR154="Input",$AR154="Bidirectional"))),"PULL_UP","NORMAL")))</f>
        <v>PULL_DOWN</v>
      </c>
      <c r="AG154" s="98" t="e">
        <f aca="false">IF($AU154="Input", "TRISTATE", IF($AV154="Z","TRISTATE",IF($AT154=$F154,"TRISTATE","NORMAL")))</f>
        <v>#VALUE!</v>
      </c>
      <c r="AH154" s="98" t="e">
        <f aca="false">IF(OR($AT154=$F154,$AU154="Output"),"DISABLE","ENABLE")</f>
        <v>#VALUE!</v>
      </c>
      <c r="AI154" s="112" t="e">
        <f aca="false">IF($AT154&lt;&gt;$G154,"N/A",IF($AV154="Drive 1", "1", IF($AV154="Drive 0", "0", "")))</f>
        <v>#VALUE!</v>
      </c>
      <c r="AJ154" s="99" t="b">
        <f aca="false">TRUE()</f>
        <v>1</v>
      </c>
      <c r="AK154" s="99" t="b">
        <f aca="false">TRUE()</f>
        <v>1</v>
      </c>
      <c r="AL154" s="99" t="b">
        <f aca="false">TRUE()</f>
        <v>1</v>
      </c>
      <c r="AM154" s="99" t="b">
        <f aca="false">TRUE()</f>
        <v>1</v>
      </c>
      <c r="AN154" s="99" t="b">
        <f aca="false">TRUE()</f>
        <v>1</v>
      </c>
      <c r="AO154" s="99" t="b">
        <f aca="false">TRUE()</f>
        <v>1</v>
      </c>
      <c r="AP154" s="100" t="str">
        <f aca="false">IF(AND($AJ154:$AO154), "VALID", "INVALID")</f>
        <v>VALID</v>
      </c>
      <c r="AQ154" s="101" t="s">
        <v>440</v>
      </c>
      <c r="AR154" s="102" t="s">
        <v>79</v>
      </c>
      <c r="AS154" s="103"/>
      <c r="AT154" s="103" t="s">
        <v>89</v>
      </c>
      <c r="AU154" s="130"/>
      <c r="AV154" s="130"/>
      <c r="AW154" s="104"/>
      <c r="AX154" s="104"/>
      <c r="AY154" s="104"/>
      <c r="AZ154" s="103"/>
      <c r="BA154" s="103"/>
      <c r="BB154" s="105"/>
      <c r="BC154" s="104"/>
      <c r="BD154" s="106"/>
      <c r="BE154" s="111" t="s">
        <v>439</v>
      </c>
      <c r="BF154" s="108" t="e">
        <f aca="false">VLOOKUP($A154,#REF!, 34, FALSE())</f>
        <v>#VALUE!</v>
      </c>
      <c r="BG154" s="108" t="e">
        <f aca="false">VLOOKUP($A154,#REF!, 22, FALSE())</f>
        <v>#VALUE!</v>
      </c>
      <c r="BH154" s="109"/>
    </row>
    <row r="155" customFormat="false" ht="12.75" hidden="false" customHeight="true" outlineLevel="0" collapsed="false">
      <c r="A155" s="95" t="s">
        <v>441</v>
      </c>
      <c r="B155" s="86" t="e">
        <f aca="false">VLOOKUP($A155,#REF!, 34, FALSE())</f>
        <v>#VALUE!</v>
      </c>
      <c r="C155" s="87" t="str">
        <f aca="false">CONCATENATE("unused_",A155)</f>
        <v>unused_SDMMC1_DAT2</v>
      </c>
      <c r="D155" s="88" t="e">
        <f aca="false">IF(LEN(VLOOKUP($A155,#REF!,8,FALSE())),LEFT(VLOOKUP($A155,#REF!,8,FALSE()),LEN(VLOOKUP($A155,#REF!,8,FALSE()))-2),"")</f>
        <v>#VALUE!</v>
      </c>
      <c r="E155" s="89" t="e">
        <f aca="false">IF(LEN(VLOOKUP($A155,#REF!,4,FALSE())),IF(INDEX(#REF!,MATCH($A155,#REF!,0),1),LEFT(VLOOKUP($A155,#REF!,4,FALSE()),LEN(VLOOKUP($A155,#REF!,4,FALSE()))-2),CONCATENATE(LEFT(VLOOKUP($A155,#REF!,4,FALSE()),LEN(VLOOKUP($A155,#REF!,4,FALSE()))-2),"*")),"")</f>
        <v>#VALUE!</v>
      </c>
      <c r="F155" s="90" t="e">
        <f aca="false">IF(LEN(VLOOKUP($A155,#REF!,5,FALSE())),IF(INDEX(#REF!,MATCH($A155,#REF!,0),2),LEFT(VLOOKUP($A155,#REF!,5,FALSE()),LEN(VLOOKUP($A155,#REF!,5,FALSE()))-2),CONCATENATE(LEFT(VLOOKUP($A155,#REF!,5,FALSE()),LEN(VLOOKUP($A155,#REF!,5,FALSE()))-2),"*")),"")</f>
        <v>#VALUE!</v>
      </c>
      <c r="G155" s="90" t="e">
        <f aca="false">IF(LEN(VLOOKUP($A155,#REF!,6,FALSE())),IF(INDEX(#REF!,MATCH($A155,#REF!,0),3),LEFT(VLOOKUP($A155,#REF!,6,FALSE()),LEN(VLOOKUP($A155,#REF!,6,FALSE()))-2),CONCATENATE(LEFT(VLOOKUP($A155,#REF!,6,FALSE()),LEN(VLOOKUP($A155,#REF!,6,FALSE()))-2),"*")),"")</f>
        <v>#VALUE!</v>
      </c>
      <c r="H155" s="91" t="e">
        <f aca="false">IF(LEN(VLOOKUP($A155,#REF!,7,FALSE())),IF(INDEX(#REF!,MATCH($A155,#REF!,0),4),LEFT(VLOOKUP($A155,#REF!,7,FALSE()),LEN(VLOOKUP($A155,#REF!,7,FALSE()))-2),CONCATENATE(LEFT(VLOOKUP($A155,#REF!,7,FALSE()),LEN(VLOOKUP($A155,#REF!,7,FALSE()))-2),"*")),"")</f>
        <v>#VALUE!</v>
      </c>
      <c r="I155" s="92" t="e">
        <f aca="false">IF(LEN(VLOOKUP($A155,#REF!,8,FALSE())),UPPER(RIGHT(VLOOKUP($A155,#REF!,8,FALSE()), 1)),"")</f>
        <v>#VALUE!</v>
      </c>
      <c r="J155" s="90" t="e">
        <f aca="false">IF(LEN(VLOOKUP($A155,#REF!,4,FALSE())),UPPER(RIGHT(VLOOKUP($A155,#REF!,4,FALSE()), 1)),"")</f>
        <v>#VALUE!</v>
      </c>
      <c r="K155" s="90" t="e">
        <f aca="false">IF(LEN(VLOOKUP($A155,#REF!,5,FALSE())),UPPER(RIGHT(VLOOKUP($A155,#REF!,5,FALSE()), 1)),"")</f>
        <v>#VALUE!</v>
      </c>
      <c r="L155" s="90" t="e">
        <f aca="false">IF(LEN(VLOOKUP($A155,#REF!,6,FALSE())),UPPER(RIGHT(VLOOKUP($A155,#REF!,6,FALSE()), 1)),"")</f>
        <v>#VALUE!</v>
      </c>
      <c r="M155" s="91" t="e">
        <f aca="false">IF(LEN(VLOOKUP($A155,#REF!,7,FALSE())),UPPER(RIGHT(VLOOKUP($A155,#REF!,7,FALSE()), 1)),"")</f>
        <v>#VALUE!</v>
      </c>
      <c r="N155" s="86" t="s">
        <v>391</v>
      </c>
      <c r="O155" s="86" t="s">
        <v>83</v>
      </c>
      <c r="P155" s="86" t="s">
        <v>104</v>
      </c>
      <c r="Q155" s="86" t="s">
        <v>105</v>
      </c>
      <c r="R155" s="86" t="s">
        <v>83</v>
      </c>
      <c r="S155" s="100" t="e">
        <f aca="false">HLOOKUP("Device Tree Pin Name",#REF!,MATCH($A155,#REF!,0),FALSE())</f>
        <v>#VALUE!</v>
      </c>
      <c r="T155" s="95" t="e">
        <f aca="false">HLOOKUP("power rail",#REF!,MATCH($A155,#REF!,0),FALSE())</f>
        <v>#VALUE!</v>
      </c>
      <c r="U155" s="96" t="e">
        <f aca="false">HLOOKUP("Wake Capable",#REF!,MATCH($A155,#REF!,0),FALSE())</f>
        <v>#VALUE!</v>
      </c>
      <c r="V155" s="96" t="e">
        <f aca="false">HLOOKUP("Strap",#REF!,MATCH($A155,#REF!,0),FALSE())</f>
        <v>#VALUE!</v>
      </c>
      <c r="W155" s="96" t="e">
        <f aca="false">HLOOKUP("GTE",#REF!,MATCH($A155,#REF!,0),FALSE())</f>
        <v>#VALUE!</v>
      </c>
      <c r="X155" s="96" t="e">
        <f aca="false">HLOOKUP("DPD_Control",#REF!,MATCH($A155,#REF!,0),FALSE())</f>
        <v>#VALUE!</v>
      </c>
      <c r="Y155" s="96" t="e">
        <f aca="false">HLOOKUP("DPD_Group",#REF!,MATCH($A155,#REF!,0),FALSE())</f>
        <v>#VALUE!</v>
      </c>
      <c r="Z155" s="95" t="e">
        <f aca="false">HLOOKUP("Pad Category",#REF!,MATCH($A155,#REF!,0),FALSE())</f>
        <v>#VALUE!</v>
      </c>
      <c r="AA155" s="95" t="e">
        <f aca="false">HLOOKUP("Pad type",#REF!,MATCH($A155,#REF!,0),FALSE())</f>
        <v>#VALUE!</v>
      </c>
      <c r="AB155" s="95" t="e">
        <f aca="false">HLOOKUP("Pull Strength",#REF!,MATCH($A155,#REF!,0),FALSE())</f>
        <v>#VALUE!</v>
      </c>
      <c r="AC155" s="95" t="e">
        <f aca="false">HLOOKUP("POR Pin State",#REF!,MATCH($A155,#REF!,0),FALSE())</f>
        <v>#VALUE!</v>
      </c>
      <c r="AD155" s="95" t="str">
        <f aca="false">IF(OR($AQ155="",$AQ155=$C155),$R155,IF($AQ155=$D155,SUBSTITUTE(SUBSTITUTE($AQ155,"GPIO3_","GPIO_"),".0",""),IF($AQ155=$E155,$N155,IF($AQ155=$F155,$O155,IF($AQ155=$G155,$P155,IF($AQ155=$H155,$Q155,"INVALID"))))))</f>
        <v>RSVD1</v>
      </c>
      <c r="AE155" s="97"/>
      <c r="AF155" s="98" t="str">
        <f aca="false">IF(AND(OR($AS155="Int PU",$AS155="Int PD"),OR(AND($AZ155&lt;&gt;"",$AZ155&lt;&gt;"0"),AND($BA155&lt;&gt;"",$BA155&lt;&gt;"0"))),"INVALID",IF(OR($AQ155=$C155,$AS155="Int PD"),"PULL_DOWN",IF(OR($AS155="Int PU",AND($AE155="YES",OR($AZ155="",$AZ155="0"),OR($BA155="",$BA155="0"),OR($AR155="Input",$AR155="Bidirectional"))),"PULL_UP","NORMAL")))</f>
        <v>PULL_DOWN</v>
      </c>
      <c r="AG155" s="98" t="e">
        <f aca="false">IF($AU155="Input", "TRISTATE", IF($AV155="Z","TRISTATE",IF($AT155=$F155,"TRISTATE","NORMAL")))</f>
        <v>#VALUE!</v>
      </c>
      <c r="AH155" s="98" t="e">
        <f aca="false">IF(OR($AT155=$F155,$AU155="Output"),"DISABLE","ENABLE")</f>
        <v>#VALUE!</v>
      </c>
      <c r="AI155" s="112" t="e">
        <f aca="false">IF($AT155&lt;&gt;$G155,"N/A",IF($AV155="Drive 1", "1", IF($AV155="Drive 0", "0", "")))</f>
        <v>#VALUE!</v>
      </c>
      <c r="AJ155" s="99" t="b">
        <f aca="false">TRUE()</f>
        <v>1</v>
      </c>
      <c r="AK155" s="99" t="b">
        <f aca="false">TRUE()</f>
        <v>1</v>
      </c>
      <c r="AL155" s="99" t="b">
        <f aca="false">TRUE()</f>
        <v>1</v>
      </c>
      <c r="AM155" s="99" t="b">
        <f aca="false">TRUE()</f>
        <v>1</v>
      </c>
      <c r="AN155" s="99" t="b">
        <f aca="false">TRUE()</f>
        <v>1</v>
      </c>
      <c r="AO155" s="99" t="b">
        <f aca="false">TRUE()</f>
        <v>1</v>
      </c>
      <c r="AP155" s="100" t="str">
        <f aca="false">IF(AND($AJ155:$AO155), "VALID", "INVALID")</f>
        <v>VALID</v>
      </c>
      <c r="AQ155" s="101" t="s">
        <v>442</v>
      </c>
      <c r="AR155" s="102" t="s">
        <v>79</v>
      </c>
      <c r="AS155" s="103"/>
      <c r="AT155" s="104"/>
      <c r="AU155" s="104"/>
      <c r="AV155" s="104"/>
      <c r="AW155" s="104"/>
      <c r="AX155" s="104"/>
      <c r="AY155" s="104"/>
      <c r="AZ155" s="103"/>
      <c r="BA155" s="103"/>
      <c r="BB155" s="105"/>
      <c r="BC155" s="104"/>
      <c r="BD155" s="106"/>
      <c r="BE155" s="111" t="s">
        <v>441</v>
      </c>
      <c r="BF155" s="108" t="e">
        <f aca="false">VLOOKUP($A155,#REF!, 34, FALSE())</f>
        <v>#VALUE!</v>
      </c>
      <c r="BG155" s="108" t="e">
        <f aca="false">VLOOKUP($A155,#REF!, 22, FALSE())</f>
        <v>#VALUE!</v>
      </c>
      <c r="BH155" s="109"/>
    </row>
    <row r="156" customFormat="false" ht="12.75" hidden="false" customHeight="true" outlineLevel="0" collapsed="false">
      <c r="A156" s="95" t="s">
        <v>443</v>
      </c>
      <c r="B156" s="86" t="e">
        <f aca="false">VLOOKUP($A156,#REF!, 34, FALSE())</f>
        <v>#VALUE!</v>
      </c>
      <c r="C156" s="87" t="str">
        <f aca="false">CONCATENATE("unused_",A156)</f>
        <v>unused_SDMMC1_DAT3</v>
      </c>
      <c r="D156" s="88" t="e">
        <f aca="false">IF(LEN(VLOOKUP($A156,#REF!,8,FALSE())),LEFT(VLOOKUP($A156,#REF!,8,FALSE()),LEN(VLOOKUP($A156,#REF!,8,FALSE()))-2),"")</f>
        <v>#VALUE!</v>
      </c>
      <c r="E156" s="89" t="e">
        <f aca="false">IF(LEN(VLOOKUP($A156,#REF!,4,FALSE())),IF(INDEX(#REF!,MATCH($A156,#REF!,0),1),LEFT(VLOOKUP($A156,#REF!,4,FALSE()),LEN(VLOOKUP($A156,#REF!,4,FALSE()))-2),CONCATENATE(LEFT(VLOOKUP($A156,#REF!,4,FALSE()),LEN(VLOOKUP($A156,#REF!,4,FALSE()))-2),"*")),"")</f>
        <v>#VALUE!</v>
      </c>
      <c r="F156" s="90" t="e">
        <f aca="false">IF(LEN(VLOOKUP($A156,#REF!,5,FALSE())),IF(INDEX(#REF!,MATCH($A156,#REF!,0),2),LEFT(VLOOKUP($A156,#REF!,5,FALSE()),LEN(VLOOKUP($A156,#REF!,5,FALSE()))-2),CONCATENATE(LEFT(VLOOKUP($A156,#REF!,5,FALSE()),LEN(VLOOKUP($A156,#REF!,5,FALSE()))-2),"*")),"")</f>
        <v>#VALUE!</v>
      </c>
      <c r="G156" s="90" t="e">
        <f aca="false">IF(LEN(VLOOKUP($A156,#REF!,6,FALSE())),IF(INDEX(#REF!,MATCH($A156,#REF!,0),3),LEFT(VLOOKUP($A156,#REF!,6,FALSE()),LEN(VLOOKUP($A156,#REF!,6,FALSE()))-2),CONCATENATE(LEFT(VLOOKUP($A156,#REF!,6,FALSE()),LEN(VLOOKUP($A156,#REF!,6,FALSE()))-2),"*")),"")</f>
        <v>#VALUE!</v>
      </c>
      <c r="H156" s="91" t="e">
        <f aca="false">IF(LEN(VLOOKUP($A156,#REF!,7,FALSE())),IF(INDEX(#REF!,MATCH($A156,#REF!,0),4),LEFT(VLOOKUP($A156,#REF!,7,FALSE()),LEN(VLOOKUP($A156,#REF!,7,FALSE()))-2),CONCATENATE(LEFT(VLOOKUP($A156,#REF!,7,FALSE()),LEN(VLOOKUP($A156,#REF!,7,FALSE()))-2),"*")),"")</f>
        <v>#VALUE!</v>
      </c>
      <c r="I156" s="92" t="e">
        <f aca="false">IF(LEN(VLOOKUP($A156,#REF!,8,FALSE())),UPPER(RIGHT(VLOOKUP($A156,#REF!,8,FALSE()), 1)),"")</f>
        <v>#VALUE!</v>
      </c>
      <c r="J156" s="90" t="e">
        <f aca="false">IF(LEN(VLOOKUP($A156,#REF!,4,FALSE())),UPPER(RIGHT(VLOOKUP($A156,#REF!,4,FALSE()), 1)),"")</f>
        <v>#VALUE!</v>
      </c>
      <c r="K156" s="90" t="e">
        <f aca="false">IF(LEN(VLOOKUP($A156,#REF!,5,FALSE())),UPPER(RIGHT(VLOOKUP($A156,#REF!,5,FALSE()), 1)),"")</f>
        <v>#VALUE!</v>
      </c>
      <c r="L156" s="90" t="e">
        <f aca="false">IF(LEN(VLOOKUP($A156,#REF!,6,FALSE())),UPPER(RIGHT(VLOOKUP($A156,#REF!,6,FALSE()), 1)),"")</f>
        <v>#VALUE!</v>
      </c>
      <c r="M156" s="91" t="e">
        <f aca="false">IF(LEN(VLOOKUP($A156,#REF!,7,FALSE())),UPPER(RIGHT(VLOOKUP($A156,#REF!,7,FALSE()), 1)),"")</f>
        <v>#VALUE!</v>
      </c>
      <c r="N156" s="86" t="s">
        <v>391</v>
      </c>
      <c r="O156" s="86" t="s">
        <v>83</v>
      </c>
      <c r="P156" s="86" t="s">
        <v>104</v>
      </c>
      <c r="Q156" s="86" t="s">
        <v>105</v>
      </c>
      <c r="R156" s="86" t="s">
        <v>83</v>
      </c>
      <c r="S156" s="100" t="e">
        <f aca="false">HLOOKUP("Device Tree Pin Name",#REF!,MATCH($A156,#REF!,0),FALSE())</f>
        <v>#VALUE!</v>
      </c>
      <c r="T156" s="95" t="e">
        <f aca="false">HLOOKUP("power rail",#REF!,MATCH($A156,#REF!,0),FALSE())</f>
        <v>#VALUE!</v>
      </c>
      <c r="U156" s="96" t="e">
        <f aca="false">HLOOKUP("Wake Capable",#REF!,MATCH($A156,#REF!,0),FALSE())</f>
        <v>#VALUE!</v>
      </c>
      <c r="V156" s="96" t="e">
        <f aca="false">HLOOKUP("Strap",#REF!,MATCH($A156,#REF!,0),FALSE())</f>
        <v>#VALUE!</v>
      </c>
      <c r="W156" s="96" t="e">
        <f aca="false">HLOOKUP("GTE",#REF!,MATCH($A156,#REF!,0),FALSE())</f>
        <v>#VALUE!</v>
      </c>
      <c r="X156" s="96" t="e">
        <f aca="false">HLOOKUP("DPD_Control",#REF!,MATCH($A156,#REF!,0),FALSE())</f>
        <v>#VALUE!</v>
      </c>
      <c r="Y156" s="96" t="e">
        <f aca="false">HLOOKUP("DPD_Group",#REF!,MATCH($A156,#REF!,0),FALSE())</f>
        <v>#VALUE!</v>
      </c>
      <c r="Z156" s="95" t="e">
        <f aca="false">HLOOKUP("Pad Category",#REF!,MATCH($A156,#REF!,0),FALSE())</f>
        <v>#VALUE!</v>
      </c>
      <c r="AA156" s="95" t="e">
        <f aca="false">HLOOKUP("Pad type",#REF!,MATCH($A156,#REF!,0),FALSE())</f>
        <v>#VALUE!</v>
      </c>
      <c r="AB156" s="95" t="e">
        <f aca="false">HLOOKUP("Pull Strength",#REF!,MATCH($A156,#REF!,0),FALSE())</f>
        <v>#VALUE!</v>
      </c>
      <c r="AC156" s="95" t="e">
        <f aca="false">HLOOKUP("POR Pin State",#REF!,MATCH($A156,#REF!,0),FALSE())</f>
        <v>#VALUE!</v>
      </c>
      <c r="AD156" s="95" t="str">
        <f aca="false">IF(OR($AQ156="",$AQ156=$C156),$R156,IF($AQ156=$D156,SUBSTITUTE(SUBSTITUTE($AQ156,"GPIO3_","GPIO_"),".0",""),IF($AQ156=$E156,$N156,IF($AQ156=$F156,$O156,IF($AQ156=$G156,$P156,IF($AQ156=$H156,$Q156,"INVALID"))))))</f>
        <v>RSVD1</v>
      </c>
      <c r="AE156" s="97"/>
      <c r="AF156" s="98" t="str">
        <f aca="false">IF(AND(OR($AS156="Int PU",$AS156="Int PD"),OR(AND($AZ156&lt;&gt;"",$AZ156&lt;&gt;"0"),AND($BA156&lt;&gt;"",$BA156&lt;&gt;"0"))),"INVALID",IF(OR($AQ156=$C156,$AS156="Int PD"),"PULL_DOWN",IF(OR($AS156="Int PU",AND($AE156="YES",OR($AZ156="",$AZ156="0"),OR($BA156="",$BA156="0"),OR($AR156="Input",$AR156="Bidirectional"))),"PULL_UP","NORMAL")))</f>
        <v>PULL_DOWN</v>
      </c>
      <c r="AG156" s="98" t="e">
        <f aca="false">IF($AU156="Input", "TRISTATE", IF($AV156="Z","TRISTATE",IF($AT156=$F156,"TRISTATE","NORMAL")))</f>
        <v>#VALUE!</v>
      </c>
      <c r="AH156" s="98" t="e">
        <f aca="false">IF(OR($AT156=$F156,$AU156="Output"),"DISABLE","ENABLE")</f>
        <v>#VALUE!</v>
      </c>
      <c r="AI156" s="112" t="e">
        <f aca="false">IF($AT156&lt;&gt;$G156,"N/A",IF($AV156="Drive 1", "1", IF($AV156="Drive 0", "0", "")))</f>
        <v>#VALUE!</v>
      </c>
      <c r="AJ156" s="99" t="b">
        <f aca="false">TRUE()</f>
        <v>1</v>
      </c>
      <c r="AK156" s="99" t="b">
        <f aca="false">TRUE()</f>
        <v>1</v>
      </c>
      <c r="AL156" s="99" t="b">
        <f aca="false">TRUE()</f>
        <v>1</v>
      </c>
      <c r="AM156" s="99" t="b">
        <f aca="false">TRUE()</f>
        <v>1</v>
      </c>
      <c r="AN156" s="99" t="b">
        <f aca="false">TRUE()</f>
        <v>1</v>
      </c>
      <c r="AO156" s="99" t="b">
        <f aca="false">TRUE()</f>
        <v>1</v>
      </c>
      <c r="AP156" s="100" t="str">
        <f aca="false">IF(AND($AJ156:$AO156), "VALID", "INVALID")</f>
        <v>VALID</v>
      </c>
      <c r="AQ156" s="101" t="s">
        <v>444</v>
      </c>
      <c r="AR156" s="102" t="s">
        <v>79</v>
      </c>
      <c r="AS156" s="103"/>
      <c r="AT156" s="104"/>
      <c r="AU156" s="104"/>
      <c r="AV156" s="104"/>
      <c r="AW156" s="104"/>
      <c r="AX156" s="104"/>
      <c r="AY156" s="104"/>
      <c r="AZ156" s="103"/>
      <c r="BA156" s="103"/>
      <c r="BB156" s="105"/>
      <c r="BC156" s="104"/>
      <c r="BD156" s="106"/>
      <c r="BE156" s="114" t="s">
        <v>443</v>
      </c>
      <c r="BF156" s="108" t="e">
        <f aca="false">VLOOKUP($A156,#REF!, 34, FALSE())</f>
        <v>#VALUE!</v>
      </c>
      <c r="BG156" s="108" t="e">
        <f aca="false">VLOOKUP($A156,#REF!, 22, FALSE())</f>
        <v>#VALUE!</v>
      </c>
      <c r="BH156" s="109"/>
    </row>
    <row r="157" customFormat="false" ht="12.75" hidden="false" customHeight="true" outlineLevel="0" collapsed="false">
      <c r="A157" s="95" t="s">
        <v>445</v>
      </c>
      <c r="B157" s="86" t="e">
        <f aca="false">VLOOKUP($A157,#REF!, 34, FALSE())</f>
        <v>#VALUE!</v>
      </c>
      <c r="C157" s="87" t="str">
        <f aca="false">CONCATENATE("unused_",A157)</f>
        <v>unused_SDMMC1_COMP</v>
      </c>
      <c r="D157" s="88" t="e">
        <f aca="false">IF(LEN(VLOOKUP($A157,#REF!,8,FALSE())),LEFT(VLOOKUP($A157,#REF!,8,FALSE()),LEN(VLOOKUP($A157,#REF!,8,FALSE()))-2),"")</f>
        <v>#VALUE!</v>
      </c>
      <c r="E157" s="89" t="e">
        <f aca="false">IF(LEN(VLOOKUP($A157,#REF!,4,FALSE())),IF(INDEX(#REF!,MATCH($A157,#REF!,0),1),LEFT(VLOOKUP($A157,#REF!,4,FALSE()),LEN(VLOOKUP($A157,#REF!,4,FALSE()))-2),CONCATENATE(LEFT(VLOOKUP($A157,#REF!,4,FALSE()),LEN(VLOOKUP($A157,#REF!,4,FALSE()))-2),"*")),"")</f>
        <v>#VALUE!</v>
      </c>
      <c r="F157" s="90" t="e">
        <f aca="false">IF(LEN(VLOOKUP($A157,#REF!,5,FALSE())),IF(INDEX(#REF!,MATCH($A157,#REF!,0),2),LEFT(VLOOKUP($A157,#REF!,5,FALSE()),LEN(VLOOKUP($A157,#REF!,5,FALSE()))-2),CONCATENATE(LEFT(VLOOKUP($A157,#REF!,5,FALSE()),LEN(VLOOKUP($A157,#REF!,5,FALSE()))-2),"*")),"")</f>
        <v>#VALUE!</v>
      </c>
      <c r="G157" s="90" t="e">
        <f aca="false">IF(LEN(VLOOKUP($A157,#REF!,6,FALSE())),IF(INDEX(#REF!,MATCH($A157,#REF!,0),3),LEFT(VLOOKUP($A157,#REF!,6,FALSE()),LEN(VLOOKUP($A157,#REF!,6,FALSE()))-2),CONCATENATE(LEFT(VLOOKUP($A157,#REF!,6,FALSE()),LEN(VLOOKUP($A157,#REF!,6,FALSE()))-2),"*")),"")</f>
        <v>#VALUE!</v>
      </c>
      <c r="H157" s="91" t="e">
        <f aca="false">IF(LEN(VLOOKUP($A157,#REF!,7,FALSE())),IF(INDEX(#REF!,MATCH($A157,#REF!,0),4),LEFT(VLOOKUP($A157,#REF!,7,FALSE()),LEN(VLOOKUP($A157,#REF!,7,FALSE()))-2),CONCATENATE(LEFT(VLOOKUP($A157,#REF!,7,FALSE()),LEN(VLOOKUP($A157,#REF!,7,FALSE()))-2),"*")),"")</f>
        <v>#VALUE!</v>
      </c>
      <c r="I157" s="92" t="e">
        <f aca="false">IF(LEN(VLOOKUP($A157,#REF!,8,FALSE())),UPPER(RIGHT(VLOOKUP($A157,#REF!,8,FALSE()), 1)),"")</f>
        <v>#VALUE!</v>
      </c>
      <c r="J157" s="90" t="e">
        <f aca="false">IF(LEN(VLOOKUP($A157,#REF!,4,FALSE())),UPPER(RIGHT(VLOOKUP($A157,#REF!,4,FALSE()), 1)),"")</f>
        <v>#VALUE!</v>
      </c>
      <c r="K157" s="90" t="e">
        <f aca="false">IF(LEN(VLOOKUP($A157,#REF!,5,FALSE())),UPPER(RIGHT(VLOOKUP($A157,#REF!,5,FALSE()), 1)),"")</f>
        <v>#VALUE!</v>
      </c>
      <c r="L157" s="90" t="e">
        <f aca="false">IF(LEN(VLOOKUP($A157,#REF!,6,FALSE())),UPPER(RIGHT(VLOOKUP($A157,#REF!,6,FALSE()), 1)),"")</f>
        <v>#VALUE!</v>
      </c>
      <c r="M157" s="91" t="e">
        <f aca="false">IF(LEN(VLOOKUP($A157,#REF!,7,FALSE())),UPPER(RIGHT(VLOOKUP($A157,#REF!,7,FALSE()), 1)),"")</f>
        <v>#VALUE!</v>
      </c>
      <c r="N157" s="139"/>
      <c r="O157" s="139"/>
      <c r="P157" s="139"/>
      <c r="Q157" s="139"/>
      <c r="R157" s="139"/>
      <c r="S157" s="100" t="e">
        <f aca="false">HLOOKUP("Device Tree Pin Name",#REF!,MATCH($A157,#REF!,0),FALSE())</f>
        <v>#VALUE!</v>
      </c>
      <c r="T157" s="95" t="e">
        <f aca="false">HLOOKUP("power rail",#REF!,MATCH($A157,#REF!,0),FALSE())</f>
        <v>#VALUE!</v>
      </c>
      <c r="U157" s="96" t="e">
        <f aca="false">HLOOKUP("Wake Capable",#REF!,MATCH($A157,#REF!,0),FALSE())</f>
        <v>#VALUE!</v>
      </c>
      <c r="V157" s="96" t="e">
        <f aca="false">HLOOKUP("Strap",#REF!,MATCH($A157,#REF!,0),FALSE())</f>
        <v>#VALUE!</v>
      </c>
      <c r="W157" s="96" t="e">
        <f aca="false">HLOOKUP("GTE",#REF!,MATCH($A157,#REF!,0),FALSE())</f>
        <v>#VALUE!</v>
      </c>
      <c r="X157" s="96" t="e">
        <f aca="false">HLOOKUP("DPD_Control",#REF!,MATCH($A157,#REF!,0),FALSE())</f>
        <v>#VALUE!</v>
      </c>
      <c r="Y157" s="96" t="e">
        <f aca="false">HLOOKUP("DPD_Group",#REF!,MATCH($A157,#REF!,0),FALSE())</f>
        <v>#VALUE!</v>
      </c>
      <c r="Z157" s="95" t="e">
        <f aca="false">HLOOKUP("Pad Category",#REF!,MATCH($A157,#REF!,0),FALSE())</f>
        <v>#VALUE!</v>
      </c>
      <c r="AA157" s="95" t="e">
        <f aca="false">HLOOKUP("Pad type",#REF!,MATCH($A157,#REF!,0),FALSE())</f>
        <v>#VALUE!</v>
      </c>
      <c r="AB157" s="95" t="e">
        <f aca="false">HLOOKUP("Pull Strength",#REF!,MATCH($A157,#REF!,0),FALSE())</f>
        <v>#VALUE!</v>
      </c>
      <c r="AC157" s="95" t="e">
        <f aca="false">HLOOKUP("POR Pin State",#REF!,MATCH($A157,#REF!,0),FALSE())</f>
        <v>#VALUE!</v>
      </c>
      <c r="AD157" s="97"/>
      <c r="AE157" s="97"/>
      <c r="AF157" s="97"/>
      <c r="AG157" s="97"/>
      <c r="AH157" s="97"/>
      <c r="AI157" s="97"/>
      <c r="AJ157" s="99" t="b">
        <f aca="false">TRUE()</f>
        <v>1</v>
      </c>
      <c r="AK157" s="99" t="b">
        <f aca="false">TRUE()</f>
        <v>1</v>
      </c>
      <c r="AL157" s="99" t="b">
        <f aca="false">TRUE()</f>
        <v>1</v>
      </c>
      <c r="AM157" s="99" t="b">
        <f aca="false">TRUE()</f>
        <v>1</v>
      </c>
      <c r="AN157" s="99" t="b">
        <f aca="false">TRUE()</f>
        <v>1</v>
      </c>
      <c r="AO157" s="99" t="b">
        <f aca="false">TRUE()</f>
        <v>1</v>
      </c>
      <c r="AP157" s="100" t="str">
        <f aca="false">IF(AND($AJ157:$AO157), "VALID", "INVALID")</f>
        <v>VALID</v>
      </c>
      <c r="AQ157" s="101" t="s">
        <v>446</v>
      </c>
      <c r="AR157" s="102" t="s">
        <v>79</v>
      </c>
      <c r="AS157" s="103"/>
      <c r="AT157" s="104"/>
      <c r="AU157" s="104"/>
      <c r="AV157" s="104"/>
      <c r="AW157" s="104"/>
      <c r="AX157" s="104"/>
      <c r="AY157" s="104"/>
      <c r="AZ157" s="103"/>
      <c r="BA157" s="103" t="s">
        <v>447</v>
      </c>
      <c r="BB157" s="105"/>
      <c r="BC157" s="104"/>
      <c r="BD157" s="106"/>
      <c r="BE157" s="114" t="s">
        <v>445</v>
      </c>
      <c r="BF157" s="108" t="e">
        <f aca="false">VLOOKUP($A157,#REF!, 34, FALSE())</f>
        <v>#VALUE!</v>
      </c>
      <c r="BG157" s="108" t="e">
        <f aca="false">VLOOKUP($A157,#REF!, 22, FALSE())</f>
        <v>#VALUE!</v>
      </c>
      <c r="BH157" s="109"/>
    </row>
    <row r="158" s="85" customFormat="true" ht="18" hidden="false" customHeight="true" outlineLevel="0" collapsed="false">
      <c r="A158" s="140" t="s">
        <v>448</v>
      </c>
      <c r="B158" s="140" t="s">
        <v>449</v>
      </c>
      <c r="C158" s="74"/>
      <c r="D158" s="76"/>
      <c r="E158" s="76"/>
      <c r="F158" s="76"/>
      <c r="G158" s="76"/>
      <c r="H158" s="76"/>
      <c r="I158" s="74"/>
      <c r="J158" s="74"/>
      <c r="K158" s="74"/>
      <c r="L158" s="74"/>
      <c r="M158" s="74"/>
      <c r="N158" s="74"/>
      <c r="O158" s="74"/>
      <c r="P158" s="74"/>
      <c r="Q158" s="74"/>
      <c r="R158" s="74"/>
      <c r="S158" s="74"/>
      <c r="T158" s="74"/>
      <c r="U158" s="77"/>
      <c r="V158" s="77"/>
      <c r="W158" s="77"/>
      <c r="X158" s="77"/>
      <c r="Y158" s="77"/>
      <c r="Z158" s="78"/>
      <c r="AA158" s="78"/>
      <c r="AB158" s="78"/>
      <c r="AC158" s="78"/>
      <c r="AD158" s="78"/>
      <c r="AE158" s="78"/>
      <c r="AF158" s="78"/>
      <c r="AG158" s="78"/>
      <c r="AH158" s="78"/>
      <c r="AI158" s="78"/>
      <c r="AJ158" s="78"/>
      <c r="AK158" s="78"/>
      <c r="AL158" s="78"/>
      <c r="AM158" s="78"/>
      <c r="AN158" s="78"/>
      <c r="AO158" s="78"/>
      <c r="AP158" s="78"/>
      <c r="AQ158" s="79"/>
      <c r="AR158" s="79"/>
      <c r="AS158" s="80"/>
      <c r="AT158" s="80"/>
      <c r="AU158" s="80"/>
      <c r="AV158" s="80"/>
      <c r="AW158" s="80"/>
      <c r="AX158" s="80"/>
      <c r="AY158" s="80"/>
      <c r="AZ158" s="80"/>
      <c r="BA158" s="80"/>
      <c r="BB158" s="80"/>
      <c r="BC158" s="81" t="s">
        <v>76</v>
      </c>
      <c r="BD158" s="82"/>
      <c r="BE158" s="83" t="s">
        <v>448</v>
      </c>
      <c r="BF158" s="84" t="s">
        <v>449</v>
      </c>
      <c r="BG158" s="84"/>
      <c r="BH158" s="84"/>
    </row>
    <row r="159" customFormat="false" ht="12.75" hidden="false" customHeight="true" outlineLevel="0" collapsed="false">
      <c r="A159" s="95" t="s">
        <v>450</v>
      </c>
      <c r="B159" s="86" t="e">
        <f aca="false">VLOOKUP($A159,#REF!, 34, FALSE())</f>
        <v>#VALUE!</v>
      </c>
      <c r="C159" s="87" t="str">
        <f aca="false">CONCATENATE("unused_",A159)</f>
        <v>unused_QSPI0_SCK</v>
      </c>
      <c r="D159" s="88" t="e">
        <f aca="false">IF(LEN(VLOOKUP($A159,#REF!,8,FALSE())),LEFT(VLOOKUP($A159,#REF!,8,FALSE()),LEN(VLOOKUP($A159,#REF!,8,FALSE()))-2),"")</f>
        <v>#VALUE!</v>
      </c>
      <c r="E159" s="89" t="e">
        <f aca="false">IF(LEN(VLOOKUP($A159,#REF!,4,FALSE())),IF(INDEX(#REF!,MATCH($A159,#REF!,0),1),LEFT(VLOOKUP($A159,#REF!,4,FALSE()),LEN(VLOOKUP($A159,#REF!,4,FALSE()))-2),CONCATENATE(LEFT(VLOOKUP($A159,#REF!,4,FALSE()),LEN(VLOOKUP($A159,#REF!,4,FALSE()))-2),"*")),"")</f>
        <v>#VALUE!</v>
      </c>
      <c r="F159" s="90" t="e">
        <f aca="false">IF(LEN(VLOOKUP($A159,#REF!,5,FALSE())),IF(INDEX(#REF!,MATCH($A159,#REF!,0),2),LEFT(VLOOKUP($A159,#REF!,5,FALSE()),LEN(VLOOKUP($A159,#REF!,5,FALSE()))-2),CONCATENATE(LEFT(VLOOKUP($A159,#REF!,5,FALSE()),LEN(VLOOKUP($A159,#REF!,5,FALSE()))-2),"*")),"")</f>
        <v>#VALUE!</v>
      </c>
      <c r="G159" s="90" t="e">
        <f aca="false">IF(LEN(VLOOKUP($A159,#REF!,6,FALSE())),IF(INDEX(#REF!,MATCH($A159,#REF!,0),3),LEFT(VLOOKUP($A159,#REF!,6,FALSE()),LEN(VLOOKUP($A159,#REF!,6,FALSE()))-2),CONCATENATE(LEFT(VLOOKUP($A159,#REF!,6,FALSE()),LEN(VLOOKUP($A159,#REF!,6,FALSE()))-2),"*")),"")</f>
        <v>#VALUE!</v>
      </c>
      <c r="H159" s="91" t="e">
        <f aca="false">IF(LEN(VLOOKUP($A159,#REF!,7,FALSE())),IF(INDEX(#REF!,MATCH($A159,#REF!,0),4),LEFT(VLOOKUP($A159,#REF!,7,FALSE()),LEN(VLOOKUP($A159,#REF!,7,FALSE()))-2),CONCATENATE(LEFT(VLOOKUP($A159,#REF!,7,FALSE()),LEN(VLOOKUP($A159,#REF!,7,FALSE()))-2),"*")),"")</f>
        <v>#VALUE!</v>
      </c>
      <c r="I159" s="92" t="e">
        <f aca="false">IF(LEN(VLOOKUP($A159,#REF!,8,FALSE())),UPPER(RIGHT(VLOOKUP($A159,#REF!,8,FALSE()), 1)),"")</f>
        <v>#VALUE!</v>
      </c>
      <c r="J159" s="90" t="e">
        <f aca="false">IF(LEN(VLOOKUP($A159,#REF!,4,FALSE())),UPPER(RIGHT(VLOOKUP($A159,#REF!,4,FALSE()), 1)),"")</f>
        <v>#VALUE!</v>
      </c>
      <c r="K159" s="90" t="e">
        <f aca="false">IF(LEN(VLOOKUP($A159,#REF!,5,FALSE())),UPPER(RIGHT(VLOOKUP($A159,#REF!,5,FALSE()), 1)),"")</f>
        <v>#VALUE!</v>
      </c>
      <c r="L159" s="90" t="e">
        <f aca="false">IF(LEN(VLOOKUP($A159,#REF!,6,FALSE())),UPPER(RIGHT(VLOOKUP($A159,#REF!,6,FALSE()), 1)),"")</f>
        <v>#VALUE!</v>
      </c>
      <c r="M159" s="91" t="e">
        <f aca="false">IF(LEN(VLOOKUP($A159,#REF!,7,FALSE())),UPPER(RIGHT(VLOOKUP($A159,#REF!,7,FALSE()), 1)),"")</f>
        <v>#VALUE!</v>
      </c>
      <c r="N159" s="86" t="s">
        <v>451</v>
      </c>
      <c r="O159" s="86" t="s">
        <v>83</v>
      </c>
      <c r="P159" s="86" t="s">
        <v>104</v>
      </c>
      <c r="Q159" s="86" t="s">
        <v>105</v>
      </c>
      <c r="R159" s="86" t="s">
        <v>83</v>
      </c>
      <c r="S159" s="94" t="e">
        <f aca="false">HLOOKUP("Device Tree Pin Name",#REF!,MATCH($A159,#REF!,0),FALSE())</f>
        <v>#VALUE!</v>
      </c>
      <c r="T159" s="95" t="e">
        <f aca="false">HLOOKUP("power rail",#REF!,MATCH($A159,#REF!,0),FALSE())</f>
        <v>#VALUE!</v>
      </c>
      <c r="U159" s="96" t="e">
        <f aca="false">HLOOKUP("Wake Capable",#REF!,MATCH($A159,#REF!,0),FALSE())</f>
        <v>#VALUE!</v>
      </c>
      <c r="V159" s="96" t="e">
        <f aca="false">HLOOKUP("Strap",#REF!,MATCH($A159,#REF!,0),FALSE())</f>
        <v>#VALUE!</v>
      </c>
      <c r="W159" s="96" t="e">
        <f aca="false">HLOOKUP("GTE",#REF!,MATCH($A159,#REF!,0),FALSE())</f>
        <v>#VALUE!</v>
      </c>
      <c r="X159" s="96" t="e">
        <f aca="false">HLOOKUP("DPD_Control",#REF!,MATCH($A159,#REF!,0),FALSE())</f>
        <v>#VALUE!</v>
      </c>
      <c r="Y159" s="96" t="e">
        <f aca="false">HLOOKUP("DPD_Group",#REF!,MATCH($A159,#REF!,0),FALSE())</f>
        <v>#VALUE!</v>
      </c>
      <c r="Z159" s="95" t="e">
        <f aca="false">HLOOKUP("Pad Category",#REF!,MATCH($A159,#REF!,0),FALSE())</f>
        <v>#VALUE!</v>
      </c>
      <c r="AA159" s="95" t="e">
        <f aca="false">HLOOKUP("Pad type",#REF!,MATCH($A159,#REF!,0),FALSE())</f>
        <v>#VALUE!</v>
      </c>
      <c r="AB159" s="95" t="e">
        <f aca="false">HLOOKUP("Pull Strength",#REF!,MATCH($A159,#REF!,0),FALSE())</f>
        <v>#VALUE!</v>
      </c>
      <c r="AC159" s="95" t="e">
        <f aca="false">HLOOKUP("POR Pin State",#REF!,MATCH($A159,#REF!,0),FALSE())</f>
        <v>#VALUE!</v>
      </c>
      <c r="AD159" s="95" t="str">
        <f aca="false">IF(OR($AQ159="",$AQ159=$C159),$R159,IF($AQ159=$D159,SUBSTITUTE(SUBSTITUTE($AQ159,"GPIO3_","GPIO_"),".0",""),IF($AQ159=$E159,$N159,IF($AQ159=$F159,$O159,IF($AQ159=$G159,$P159,IF($AQ159=$H159,$Q159,"INVALID"))))))</f>
        <v>RSVD1</v>
      </c>
      <c r="AE159" s="97"/>
      <c r="AF159" s="98" t="str">
        <f aca="false">IF(AND(OR($AS159="Int PU",$AS159="Int PD"),OR(AND($AZ159&lt;&gt;"",$AZ159&lt;&gt;"0"),AND($BA159&lt;&gt;"",$BA159&lt;&gt;"0"))),"INVALID",IF(OR($AQ159=$C159,$AS159="Int PD"),"PULL_DOWN",IF(OR($AS159="Int PU",AND($AE159="YES",OR($AZ159="",$AZ159="0"),OR($BA159="",$BA159="0"),OR($AR159="Input",$AR159="Bidirectional"))),"PULL_UP","NORMAL")))</f>
        <v>PULL_DOWN</v>
      </c>
      <c r="AG159" s="98" t="e">
        <f aca="false">IF($AU159="Input", "TRISTATE", IF($AV159="Z","TRISTATE",IF($AT159=$F159,"TRISTATE","NORMAL")))</f>
        <v>#VALUE!</v>
      </c>
      <c r="AH159" s="98" t="e">
        <f aca="false">IF(OR($AT159=$F159,$AU159="Output"),"DISABLE","ENABLE")</f>
        <v>#VALUE!</v>
      </c>
      <c r="AI159" s="112" t="e">
        <f aca="false">IF($AT159&lt;&gt;$G159,"N/A",IF($AV159="Drive 1", "1", IF($AV159="Drive 0", "0", "")))</f>
        <v>#VALUE!</v>
      </c>
      <c r="AJ159" s="99" t="b">
        <f aca="false">TRUE()</f>
        <v>1</v>
      </c>
      <c r="AK159" s="99" t="b">
        <f aca="false">TRUE()</f>
        <v>1</v>
      </c>
      <c r="AL159" s="99" t="b">
        <f aca="false">TRUE()</f>
        <v>1</v>
      </c>
      <c r="AM159" s="99" t="b">
        <f aca="false">TRUE()</f>
        <v>1</v>
      </c>
      <c r="AN159" s="99" t="b">
        <f aca="false">TRUE()</f>
        <v>1</v>
      </c>
      <c r="AO159" s="99" t="b">
        <f aca="false">TRUE()</f>
        <v>1</v>
      </c>
      <c r="AP159" s="100" t="str">
        <f aca="false">IF(AND($AJ159:$AO159), "VALID", "INVALID")</f>
        <v>VALID</v>
      </c>
      <c r="AQ159" s="141" t="s">
        <v>452</v>
      </c>
      <c r="AR159" s="102" t="s">
        <v>79</v>
      </c>
      <c r="AS159" s="103"/>
      <c r="AT159" s="104"/>
      <c r="AU159" s="130"/>
      <c r="AV159" s="130"/>
      <c r="AW159" s="104"/>
      <c r="AX159" s="104"/>
      <c r="AY159" s="103" t="s">
        <v>434</v>
      </c>
      <c r="AZ159" s="103"/>
      <c r="BA159" s="103"/>
      <c r="BB159" s="105"/>
      <c r="BC159" s="104"/>
      <c r="BD159" s="106"/>
      <c r="BE159" s="107" t="s">
        <v>450</v>
      </c>
      <c r="BF159" s="108" t="e">
        <f aca="false">VLOOKUP($A159,#REF!, 34, FALSE())</f>
        <v>#VALUE!</v>
      </c>
      <c r="BG159" s="108" t="e">
        <f aca="false">VLOOKUP($A159,#REF!, 22, FALSE())</f>
        <v>#VALUE!</v>
      </c>
      <c r="BH159" s="109"/>
    </row>
    <row r="160" customFormat="false" ht="12.75" hidden="false" customHeight="true" outlineLevel="0" collapsed="false">
      <c r="A160" s="95" t="s">
        <v>453</v>
      </c>
      <c r="B160" s="86" t="e">
        <f aca="false">VLOOKUP($A160,#REF!, 34, FALSE())</f>
        <v>#VALUE!</v>
      </c>
      <c r="C160" s="87" t="str">
        <f aca="false">CONCATENATE("unused_",A160)</f>
        <v>unused_QSPI0_CS_N</v>
      </c>
      <c r="D160" s="88" t="e">
        <f aca="false">IF(LEN(VLOOKUP($A160,#REF!,8,FALSE())),LEFT(VLOOKUP($A160,#REF!,8,FALSE()),LEN(VLOOKUP($A160,#REF!,8,FALSE()))-2),"")</f>
        <v>#VALUE!</v>
      </c>
      <c r="E160" s="89" t="e">
        <f aca="false">IF(LEN(VLOOKUP($A160,#REF!,4,FALSE())),IF(INDEX(#REF!,MATCH($A160,#REF!,0),1),LEFT(VLOOKUP($A160,#REF!,4,FALSE()),LEN(VLOOKUP($A160,#REF!,4,FALSE()))-2),CONCATENATE(LEFT(VLOOKUP($A160,#REF!,4,FALSE()),LEN(VLOOKUP($A160,#REF!,4,FALSE()))-2),"*")),"")</f>
        <v>#VALUE!</v>
      </c>
      <c r="F160" s="90" t="e">
        <f aca="false">IF(LEN(VLOOKUP($A160,#REF!,5,FALSE())),IF(INDEX(#REF!,MATCH($A160,#REF!,0),2),LEFT(VLOOKUP($A160,#REF!,5,FALSE()),LEN(VLOOKUP($A160,#REF!,5,FALSE()))-2),CONCATENATE(LEFT(VLOOKUP($A160,#REF!,5,FALSE()),LEN(VLOOKUP($A160,#REF!,5,FALSE()))-2),"*")),"")</f>
        <v>#VALUE!</v>
      </c>
      <c r="G160" s="90" t="e">
        <f aca="false">IF(LEN(VLOOKUP($A160,#REF!,6,FALSE())),IF(INDEX(#REF!,MATCH($A160,#REF!,0),3),LEFT(VLOOKUP($A160,#REF!,6,FALSE()),LEN(VLOOKUP($A160,#REF!,6,FALSE()))-2),CONCATENATE(LEFT(VLOOKUP($A160,#REF!,6,FALSE()),LEN(VLOOKUP($A160,#REF!,6,FALSE()))-2),"*")),"")</f>
        <v>#VALUE!</v>
      </c>
      <c r="H160" s="91" t="e">
        <f aca="false">IF(LEN(VLOOKUP($A160,#REF!,7,FALSE())),IF(INDEX(#REF!,MATCH($A160,#REF!,0),4),LEFT(VLOOKUP($A160,#REF!,7,FALSE()),LEN(VLOOKUP($A160,#REF!,7,FALSE()))-2),CONCATENATE(LEFT(VLOOKUP($A160,#REF!,7,FALSE()),LEN(VLOOKUP($A160,#REF!,7,FALSE()))-2),"*")),"")</f>
        <v>#VALUE!</v>
      </c>
      <c r="I160" s="92" t="e">
        <f aca="false">IF(LEN(VLOOKUP($A160,#REF!,8,FALSE())),UPPER(RIGHT(VLOOKUP($A160,#REF!,8,FALSE()), 1)),"")</f>
        <v>#VALUE!</v>
      </c>
      <c r="J160" s="90" t="e">
        <f aca="false">IF(LEN(VLOOKUP($A160,#REF!,4,FALSE())),UPPER(RIGHT(VLOOKUP($A160,#REF!,4,FALSE()), 1)),"")</f>
        <v>#VALUE!</v>
      </c>
      <c r="K160" s="90" t="e">
        <f aca="false">IF(LEN(VLOOKUP($A160,#REF!,5,FALSE())),UPPER(RIGHT(VLOOKUP($A160,#REF!,5,FALSE()), 1)),"")</f>
        <v>#VALUE!</v>
      </c>
      <c r="L160" s="90" t="e">
        <f aca="false">IF(LEN(VLOOKUP($A160,#REF!,6,FALSE())),UPPER(RIGHT(VLOOKUP($A160,#REF!,6,FALSE()), 1)),"")</f>
        <v>#VALUE!</v>
      </c>
      <c r="M160" s="91" t="e">
        <f aca="false">IF(LEN(VLOOKUP($A160,#REF!,7,FALSE())),UPPER(RIGHT(VLOOKUP($A160,#REF!,7,FALSE()), 1)),"")</f>
        <v>#VALUE!</v>
      </c>
      <c r="N160" s="86" t="s">
        <v>451</v>
      </c>
      <c r="O160" s="86" t="s">
        <v>83</v>
      </c>
      <c r="P160" s="86" t="s">
        <v>104</v>
      </c>
      <c r="Q160" s="86" t="s">
        <v>105</v>
      </c>
      <c r="R160" s="86" t="s">
        <v>83</v>
      </c>
      <c r="S160" s="100" t="e">
        <f aca="false">HLOOKUP("Device Tree Pin Name",#REF!,MATCH($A160,#REF!,0),FALSE())</f>
        <v>#VALUE!</v>
      </c>
      <c r="T160" s="95" t="e">
        <f aca="false">HLOOKUP("power rail",#REF!,MATCH($A160,#REF!,0),FALSE())</f>
        <v>#VALUE!</v>
      </c>
      <c r="U160" s="96" t="e">
        <f aca="false">HLOOKUP("Wake Capable",#REF!,MATCH($A160,#REF!,0),FALSE())</f>
        <v>#VALUE!</v>
      </c>
      <c r="V160" s="96" t="e">
        <f aca="false">HLOOKUP("Strap",#REF!,MATCH($A160,#REF!,0),FALSE())</f>
        <v>#VALUE!</v>
      </c>
      <c r="W160" s="96" t="e">
        <f aca="false">HLOOKUP("GTE",#REF!,MATCH($A160,#REF!,0),FALSE())</f>
        <v>#VALUE!</v>
      </c>
      <c r="X160" s="96" t="e">
        <f aca="false">HLOOKUP("DPD_Control",#REF!,MATCH($A160,#REF!,0),FALSE())</f>
        <v>#VALUE!</v>
      </c>
      <c r="Y160" s="96" t="e">
        <f aca="false">HLOOKUP("DPD_Group",#REF!,MATCH($A160,#REF!,0),FALSE())</f>
        <v>#VALUE!</v>
      </c>
      <c r="Z160" s="95" t="e">
        <f aca="false">HLOOKUP("Pad Category",#REF!,MATCH($A160,#REF!,0),FALSE())</f>
        <v>#VALUE!</v>
      </c>
      <c r="AA160" s="95" t="e">
        <f aca="false">HLOOKUP("Pad type",#REF!,MATCH($A160,#REF!,0),FALSE())</f>
        <v>#VALUE!</v>
      </c>
      <c r="AB160" s="95" t="e">
        <f aca="false">HLOOKUP("Pull Strength",#REF!,MATCH($A160,#REF!,0),FALSE())</f>
        <v>#VALUE!</v>
      </c>
      <c r="AC160" s="95" t="e">
        <f aca="false">HLOOKUP("POR Pin State",#REF!,MATCH($A160,#REF!,0),FALSE())</f>
        <v>#VALUE!</v>
      </c>
      <c r="AD160" s="95" t="str">
        <f aca="false">IF(OR($AQ160="",$AQ160=$C160),$R160,IF($AQ160=$D160,SUBSTITUTE(SUBSTITUTE($AQ160,"GPIO3_","GPIO_"),".0",""),IF($AQ160=$E160,$N160,IF($AQ160=$F160,$O160,IF($AQ160=$G160,$P160,IF($AQ160=$H160,$Q160,"INVALID"))))))</f>
        <v>RSVD1</v>
      </c>
      <c r="AE160" s="97"/>
      <c r="AF160" s="98" t="str">
        <f aca="false">IF(AND(OR($AS160="Int PU",$AS160="Int PD"),OR(AND($AZ160&lt;&gt;"",$AZ160&lt;&gt;"0"),AND($BA160&lt;&gt;"",$BA160&lt;&gt;"0"))),"INVALID",IF(OR($AQ160=$C160,$AS160="Int PD"),"PULL_DOWN",IF(OR($AS160="Int PU",AND($AE160="YES",OR($AZ160="",$AZ160="0"),OR($BA160="",$BA160="0"),OR($AR160="Input",$AR160="Bidirectional"))),"PULL_UP","NORMAL")))</f>
        <v>PULL_DOWN</v>
      </c>
      <c r="AG160" s="98" t="e">
        <f aca="false">IF($AU160="Input", "TRISTATE", IF($AV160="Z","TRISTATE",IF($AT160=$F160,"TRISTATE","NORMAL")))</f>
        <v>#VALUE!</v>
      </c>
      <c r="AH160" s="98" t="e">
        <f aca="false">IF(OR($AT160=$F160,$AU160="Output"),"DISABLE","ENABLE")</f>
        <v>#VALUE!</v>
      </c>
      <c r="AI160" s="112" t="e">
        <f aca="false">IF($AT160&lt;&gt;$G160,"N/A",IF($AV160="Drive 1", "1", IF($AV160="Drive 0", "0", "")))</f>
        <v>#VALUE!</v>
      </c>
      <c r="AJ160" s="99" t="b">
        <f aca="false">TRUE()</f>
        <v>1</v>
      </c>
      <c r="AK160" s="99" t="b">
        <f aca="false">TRUE()</f>
        <v>1</v>
      </c>
      <c r="AL160" s="99" t="b">
        <f aca="false">TRUE()</f>
        <v>1</v>
      </c>
      <c r="AM160" s="99" t="b">
        <f aca="false">TRUE()</f>
        <v>1</v>
      </c>
      <c r="AN160" s="99" t="b">
        <f aca="false">TRUE()</f>
        <v>1</v>
      </c>
      <c r="AO160" s="99" t="b">
        <f aca="false">TRUE()</f>
        <v>1</v>
      </c>
      <c r="AP160" s="100" t="str">
        <f aca="false">IF(AND($AJ160:$AO160), "VALID", "INVALID")</f>
        <v>VALID</v>
      </c>
      <c r="AQ160" s="141" t="s">
        <v>454</v>
      </c>
      <c r="AR160" s="102" t="s">
        <v>79</v>
      </c>
      <c r="AS160" s="103"/>
      <c r="AT160" s="104"/>
      <c r="AU160" s="130"/>
      <c r="AV160" s="130"/>
      <c r="AW160" s="104"/>
      <c r="AX160" s="104"/>
      <c r="AY160" s="104"/>
      <c r="AZ160" s="103"/>
      <c r="BA160" s="103"/>
      <c r="BB160" s="105"/>
      <c r="BC160" s="104"/>
      <c r="BD160" s="106"/>
      <c r="BE160" s="111" t="s">
        <v>453</v>
      </c>
      <c r="BF160" s="108" t="e">
        <f aca="false">VLOOKUP($A160,#REF!, 34, FALSE())</f>
        <v>#VALUE!</v>
      </c>
      <c r="BG160" s="108" t="e">
        <f aca="false">VLOOKUP($A160,#REF!, 22, FALSE())</f>
        <v>#VALUE!</v>
      </c>
      <c r="BH160" s="109"/>
    </row>
    <row r="161" customFormat="false" ht="12.75" hidden="false" customHeight="true" outlineLevel="0" collapsed="false">
      <c r="A161" s="95" t="s">
        <v>455</v>
      </c>
      <c r="B161" s="86" t="e">
        <f aca="false">VLOOKUP($A161,#REF!, 34, FALSE())</f>
        <v>#VALUE!</v>
      </c>
      <c r="C161" s="87" t="str">
        <f aca="false">CONCATENATE("unused_",A161)</f>
        <v>unused_QSPI0_IO0</v>
      </c>
      <c r="D161" s="88" t="e">
        <f aca="false">IF(LEN(VLOOKUP($A161,#REF!,8,FALSE())),LEFT(VLOOKUP($A161,#REF!,8,FALSE()),LEN(VLOOKUP($A161,#REF!,8,FALSE()))-2),"")</f>
        <v>#VALUE!</v>
      </c>
      <c r="E161" s="89" t="e">
        <f aca="false">IF(LEN(VLOOKUP($A161,#REF!,4,FALSE())),IF(INDEX(#REF!,MATCH($A161,#REF!,0),1),LEFT(VLOOKUP($A161,#REF!,4,FALSE()),LEN(VLOOKUP($A161,#REF!,4,FALSE()))-2),CONCATENATE(LEFT(VLOOKUP($A161,#REF!,4,FALSE()),LEN(VLOOKUP($A161,#REF!,4,FALSE()))-2),"*")),"")</f>
        <v>#VALUE!</v>
      </c>
      <c r="F161" s="90" t="e">
        <f aca="false">IF(LEN(VLOOKUP($A161,#REF!,5,FALSE())),IF(INDEX(#REF!,MATCH($A161,#REF!,0),2),LEFT(VLOOKUP($A161,#REF!,5,FALSE()),LEN(VLOOKUP($A161,#REF!,5,FALSE()))-2),CONCATENATE(LEFT(VLOOKUP($A161,#REF!,5,FALSE()),LEN(VLOOKUP($A161,#REF!,5,FALSE()))-2),"*")),"")</f>
        <v>#VALUE!</v>
      </c>
      <c r="G161" s="90" t="e">
        <f aca="false">IF(LEN(VLOOKUP($A161,#REF!,6,FALSE())),IF(INDEX(#REF!,MATCH($A161,#REF!,0),3),LEFT(VLOOKUP($A161,#REF!,6,FALSE()),LEN(VLOOKUP($A161,#REF!,6,FALSE()))-2),CONCATENATE(LEFT(VLOOKUP($A161,#REF!,6,FALSE()),LEN(VLOOKUP($A161,#REF!,6,FALSE()))-2),"*")),"")</f>
        <v>#VALUE!</v>
      </c>
      <c r="H161" s="91" t="e">
        <f aca="false">IF(LEN(VLOOKUP($A161,#REF!,7,FALSE())),IF(INDEX(#REF!,MATCH($A161,#REF!,0),4),LEFT(VLOOKUP($A161,#REF!,7,FALSE()),LEN(VLOOKUP($A161,#REF!,7,FALSE()))-2),CONCATENATE(LEFT(VLOOKUP($A161,#REF!,7,FALSE()),LEN(VLOOKUP($A161,#REF!,7,FALSE()))-2),"*")),"")</f>
        <v>#VALUE!</v>
      </c>
      <c r="I161" s="92" t="e">
        <f aca="false">IF(LEN(VLOOKUP($A161,#REF!,8,FALSE())),UPPER(RIGHT(VLOOKUP($A161,#REF!,8,FALSE()), 1)),"")</f>
        <v>#VALUE!</v>
      </c>
      <c r="J161" s="90" t="e">
        <f aca="false">IF(LEN(VLOOKUP($A161,#REF!,4,FALSE())),UPPER(RIGHT(VLOOKUP($A161,#REF!,4,FALSE()), 1)),"")</f>
        <v>#VALUE!</v>
      </c>
      <c r="K161" s="90" t="e">
        <f aca="false">IF(LEN(VLOOKUP($A161,#REF!,5,FALSE())),UPPER(RIGHT(VLOOKUP($A161,#REF!,5,FALSE()), 1)),"")</f>
        <v>#VALUE!</v>
      </c>
      <c r="L161" s="90" t="e">
        <f aca="false">IF(LEN(VLOOKUP($A161,#REF!,6,FALSE())),UPPER(RIGHT(VLOOKUP($A161,#REF!,6,FALSE()), 1)),"")</f>
        <v>#VALUE!</v>
      </c>
      <c r="M161" s="91" t="e">
        <f aca="false">IF(LEN(VLOOKUP($A161,#REF!,7,FALSE())),UPPER(RIGHT(VLOOKUP($A161,#REF!,7,FALSE()), 1)),"")</f>
        <v>#VALUE!</v>
      </c>
      <c r="N161" s="86" t="s">
        <v>451</v>
      </c>
      <c r="O161" s="86" t="s">
        <v>83</v>
      </c>
      <c r="P161" s="86" t="s">
        <v>104</v>
      </c>
      <c r="Q161" s="86" t="s">
        <v>105</v>
      </c>
      <c r="R161" s="86" t="s">
        <v>83</v>
      </c>
      <c r="S161" s="100" t="e">
        <f aca="false">HLOOKUP("Device Tree Pin Name",#REF!,MATCH($A161,#REF!,0),FALSE())</f>
        <v>#VALUE!</v>
      </c>
      <c r="T161" s="95" t="e">
        <f aca="false">HLOOKUP("power rail",#REF!,MATCH($A161,#REF!,0),FALSE())</f>
        <v>#VALUE!</v>
      </c>
      <c r="U161" s="96" t="e">
        <f aca="false">HLOOKUP("Wake Capable",#REF!,MATCH($A161,#REF!,0),FALSE())</f>
        <v>#VALUE!</v>
      </c>
      <c r="V161" s="96" t="e">
        <f aca="false">HLOOKUP("Strap",#REF!,MATCH($A161,#REF!,0),FALSE())</f>
        <v>#VALUE!</v>
      </c>
      <c r="W161" s="96" t="e">
        <f aca="false">HLOOKUP("GTE",#REF!,MATCH($A161,#REF!,0),FALSE())</f>
        <v>#VALUE!</v>
      </c>
      <c r="X161" s="96" t="e">
        <f aca="false">HLOOKUP("DPD_Control",#REF!,MATCH($A161,#REF!,0),FALSE())</f>
        <v>#VALUE!</v>
      </c>
      <c r="Y161" s="96" t="e">
        <f aca="false">HLOOKUP("DPD_Group",#REF!,MATCH($A161,#REF!,0),FALSE())</f>
        <v>#VALUE!</v>
      </c>
      <c r="Z161" s="95" t="e">
        <f aca="false">HLOOKUP("Pad Category",#REF!,MATCH($A161,#REF!,0),FALSE())</f>
        <v>#VALUE!</v>
      </c>
      <c r="AA161" s="95" t="e">
        <f aca="false">HLOOKUP("Pad type",#REF!,MATCH($A161,#REF!,0),FALSE())</f>
        <v>#VALUE!</v>
      </c>
      <c r="AB161" s="95" t="e">
        <f aca="false">HLOOKUP("Pull Strength",#REF!,MATCH($A161,#REF!,0),FALSE())</f>
        <v>#VALUE!</v>
      </c>
      <c r="AC161" s="95" t="e">
        <f aca="false">HLOOKUP("POR Pin State",#REF!,MATCH($A161,#REF!,0),FALSE())</f>
        <v>#VALUE!</v>
      </c>
      <c r="AD161" s="95" t="str">
        <f aca="false">IF(OR($AQ161="",$AQ161=$C161),$R161,IF($AQ161=$D161,SUBSTITUTE(SUBSTITUTE($AQ161,"GPIO3_","GPIO_"),".0",""),IF($AQ161=$E161,$N161,IF($AQ161=$F161,$O161,IF($AQ161=$G161,$P161,IF($AQ161=$H161,$Q161,"INVALID"))))))</f>
        <v>RSVD1</v>
      </c>
      <c r="AE161" s="97"/>
      <c r="AF161" s="98" t="str">
        <f aca="false">IF(AND(OR($AS161="Int PU",$AS161="Int PD"),OR(AND($AZ161&lt;&gt;"",$AZ161&lt;&gt;"0"),AND($BA161&lt;&gt;"",$BA161&lt;&gt;"0"))),"INVALID",IF(OR($AQ161=$C161,$AS161="Int PD"),"PULL_DOWN",IF(OR($AS161="Int PU",AND($AE161="YES",OR($AZ161="",$AZ161="0"),OR($BA161="",$BA161="0"),OR($AR161="Input",$AR161="Bidirectional"))),"PULL_UP","NORMAL")))</f>
        <v>PULL_DOWN</v>
      </c>
      <c r="AG161" s="98" t="e">
        <f aca="false">IF($AU161="Input", "TRISTATE", IF($AV161="Z","TRISTATE",IF($AT161=$F161,"TRISTATE","NORMAL")))</f>
        <v>#VALUE!</v>
      </c>
      <c r="AH161" s="98" t="e">
        <f aca="false">IF(OR($AT161=$F161,$AU161="Output"),"DISABLE","ENABLE")</f>
        <v>#VALUE!</v>
      </c>
      <c r="AI161" s="112" t="e">
        <f aca="false">IF($AT161&lt;&gt;$G161,"N/A",IF($AV161="Drive 1", "1", IF($AV161="Drive 0", "0", "")))</f>
        <v>#VALUE!</v>
      </c>
      <c r="AJ161" s="99" t="b">
        <f aca="false">TRUE()</f>
        <v>1</v>
      </c>
      <c r="AK161" s="99" t="b">
        <f aca="false">TRUE()</f>
        <v>1</v>
      </c>
      <c r="AL161" s="99" t="b">
        <f aca="false">TRUE()</f>
        <v>1</v>
      </c>
      <c r="AM161" s="99" t="b">
        <f aca="false">TRUE()</f>
        <v>1</v>
      </c>
      <c r="AN161" s="99" t="b">
        <f aca="false">TRUE()</f>
        <v>1</v>
      </c>
      <c r="AO161" s="99" t="b">
        <f aca="false">TRUE()</f>
        <v>1</v>
      </c>
      <c r="AP161" s="100" t="str">
        <f aca="false">IF(AND($AJ161:$AO161), "VALID", "INVALID")</f>
        <v>VALID</v>
      </c>
      <c r="AQ161" s="141" t="s">
        <v>456</v>
      </c>
      <c r="AR161" s="102" t="s">
        <v>79</v>
      </c>
      <c r="AS161" s="103"/>
      <c r="AT161" s="104"/>
      <c r="AU161" s="104"/>
      <c r="AV161" s="104"/>
      <c r="AW161" s="104"/>
      <c r="AX161" s="104"/>
      <c r="AY161" s="104"/>
      <c r="AZ161" s="103"/>
      <c r="BA161" s="103"/>
      <c r="BB161" s="105"/>
      <c r="BC161" s="104"/>
      <c r="BD161" s="106"/>
      <c r="BE161" s="111" t="s">
        <v>455</v>
      </c>
      <c r="BF161" s="108" t="e">
        <f aca="false">VLOOKUP($A161,#REF!, 34, FALSE())</f>
        <v>#VALUE!</v>
      </c>
      <c r="BG161" s="108" t="e">
        <f aca="false">VLOOKUP($A161,#REF!, 22, FALSE())</f>
        <v>#VALUE!</v>
      </c>
      <c r="BH161" s="109"/>
    </row>
    <row r="162" customFormat="false" ht="12.75" hidden="false" customHeight="true" outlineLevel="0" collapsed="false">
      <c r="A162" s="95" t="s">
        <v>457</v>
      </c>
      <c r="B162" s="86" t="e">
        <f aca="false">VLOOKUP($A162,#REF!, 34, FALSE())</f>
        <v>#VALUE!</v>
      </c>
      <c r="C162" s="87" t="str">
        <f aca="false">CONCATENATE("unused_",A162)</f>
        <v>unused_QSPI0_IO1</v>
      </c>
      <c r="D162" s="88" t="e">
        <f aca="false">IF(LEN(VLOOKUP($A162,#REF!,8,FALSE())),LEFT(VLOOKUP($A162,#REF!,8,FALSE()),LEN(VLOOKUP($A162,#REF!,8,FALSE()))-2),"")</f>
        <v>#VALUE!</v>
      </c>
      <c r="E162" s="89" t="e">
        <f aca="false">IF(LEN(VLOOKUP($A162,#REF!,4,FALSE())),IF(INDEX(#REF!,MATCH($A162,#REF!,0),1),LEFT(VLOOKUP($A162,#REF!,4,FALSE()),LEN(VLOOKUP($A162,#REF!,4,FALSE()))-2),CONCATENATE(LEFT(VLOOKUP($A162,#REF!,4,FALSE()),LEN(VLOOKUP($A162,#REF!,4,FALSE()))-2),"*")),"")</f>
        <v>#VALUE!</v>
      </c>
      <c r="F162" s="90" t="e">
        <f aca="false">IF(LEN(VLOOKUP($A162,#REF!,5,FALSE())),IF(INDEX(#REF!,MATCH($A162,#REF!,0),2),LEFT(VLOOKUP($A162,#REF!,5,FALSE()),LEN(VLOOKUP($A162,#REF!,5,FALSE()))-2),CONCATENATE(LEFT(VLOOKUP($A162,#REF!,5,FALSE()),LEN(VLOOKUP($A162,#REF!,5,FALSE()))-2),"*")),"")</f>
        <v>#VALUE!</v>
      </c>
      <c r="G162" s="90" t="e">
        <f aca="false">IF(LEN(VLOOKUP($A162,#REF!,6,FALSE())),IF(INDEX(#REF!,MATCH($A162,#REF!,0),3),LEFT(VLOOKUP($A162,#REF!,6,FALSE()),LEN(VLOOKUP($A162,#REF!,6,FALSE()))-2),CONCATENATE(LEFT(VLOOKUP($A162,#REF!,6,FALSE()),LEN(VLOOKUP($A162,#REF!,6,FALSE()))-2),"*")),"")</f>
        <v>#VALUE!</v>
      </c>
      <c r="H162" s="91" t="e">
        <f aca="false">IF(LEN(VLOOKUP($A162,#REF!,7,FALSE())),IF(INDEX(#REF!,MATCH($A162,#REF!,0),4),LEFT(VLOOKUP($A162,#REF!,7,FALSE()),LEN(VLOOKUP($A162,#REF!,7,FALSE()))-2),CONCATENATE(LEFT(VLOOKUP($A162,#REF!,7,FALSE()),LEN(VLOOKUP($A162,#REF!,7,FALSE()))-2),"*")),"")</f>
        <v>#VALUE!</v>
      </c>
      <c r="I162" s="92" t="e">
        <f aca="false">IF(LEN(VLOOKUP($A162,#REF!,8,FALSE())),UPPER(RIGHT(VLOOKUP($A162,#REF!,8,FALSE()), 1)),"")</f>
        <v>#VALUE!</v>
      </c>
      <c r="J162" s="90" t="e">
        <f aca="false">IF(LEN(VLOOKUP($A162,#REF!,4,FALSE())),UPPER(RIGHT(VLOOKUP($A162,#REF!,4,FALSE()), 1)),"")</f>
        <v>#VALUE!</v>
      </c>
      <c r="K162" s="90" t="e">
        <f aca="false">IF(LEN(VLOOKUP($A162,#REF!,5,FALSE())),UPPER(RIGHT(VLOOKUP($A162,#REF!,5,FALSE()), 1)),"")</f>
        <v>#VALUE!</v>
      </c>
      <c r="L162" s="90" t="e">
        <f aca="false">IF(LEN(VLOOKUP($A162,#REF!,6,FALSE())),UPPER(RIGHT(VLOOKUP($A162,#REF!,6,FALSE()), 1)),"")</f>
        <v>#VALUE!</v>
      </c>
      <c r="M162" s="91" t="e">
        <f aca="false">IF(LEN(VLOOKUP($A162,#REF!,7,FALSE())),UPPER(RIGHT(VLOOKUP($A162,#REF!,7,FALSE()), 1)),"")</f>
        <v>#VALUE!</v>
      </c>
      <c r="N162" s="86" t="s">
        <v>451</v>
      </c>
      <c r="O162" s="86" t="s">
        <v>83</v>
      </c>
      <c r="P162" s="86" t="s">
        <v>104</v>
      </c>
      <c r="Q162" s="86" t="s">
        <v>105</v>
      </c>
      <c r="R162" s="86" t="s">
        <v>83</v>
      </c>
      <c r="S162" s="100" t="e">
        <f aca="false">HLOOKUP("Device Tree Pin Name",#REF!,MATCH($A162,#REF!,0),FALSE())</f>
        <v>#VALUE!</v>
      </c>
      <c r="T162" s="95" t="e">
        <f aca="false">HLOOKUP("power rail",#REF!,MATCH($A162,#REF!,0),FALSE())</f>
        <v>#VALUE!</v>
      </c>
      <c r="U162" s="96" t="e">
        <f aca="false">HLOOKUP("Wake Capable",#REF!,MATCH($A162,#REF!,0),FALSE())</f>
        <v>#VALUE!</v>
      </c>
      <c r="V162" s="96" t="e">
        <f aca="false">HLOOKUP("Strap",#REF!,MATCH($A162,#REF!,0),FALSE())</f>
        <v>#VALUE!</v>
      </c>
      <c r="W162" s="96" t="e">
        <f aca="false">HLOOKUP("GTE",#REF!,MATCH($A162,#REF!,0),FALSE())</f>
        <v>#VALUE!</v>
      </c>
      <c r="X162" s="96" t="e">
        <f aca="false">HLOOKUP("DPD_Control",#REF!,MATCH($A162,#REF!,0),FALSE())</f>
        <v>#VALUE!</v>
      </c>
      <c r="Y162" s="96" t="e">
        <f aca="false">HLOOKUP("DPD_Group",#REF!,MATCH($A162,#REF!,0),FALSE())</f>
        <v>#VALUE!</v>
      </c>
      <c r="Z162" s="95" t="e">
        <f aca="false">HLOOKUP("Pad Category",#REF!,MATCH($A162,#REF!,0),FALSE())</f>
        <v>#VALUE!</v>
      </c>
      <c r="AA162" s="95" t="e">
        <f aca="false">HLOOKUP("Pad type",#REF!,MATCH($A162,#REF!,0),FALSE())</f>
        <v>#VALUE!</v>
      </c>
      <c r="AB162" s="95" t="e">
        <f aca="false">HLOOKUP("Pull Strength",#REF!,MATCH($A162,#REF!,0),FALSE())</f>
        <v>#VALUE!</v>
      </c>
      <c r="AC162" s="95" t="e">
        <f aca="false">HLOOKUP("POR Pin State",#REF!,MATCH($A162,#REF!,0),FALSE())</f>
        <v>#VALUE!</v>
      </c>
      <c r="AD162" s="95" t="str">
        <f aca="false">IF(OR($AQ162="",$AQ162=$C162),$R162,IF($AQ162=$D162,SUBSTITUTE(SUBSTITUTE($AQ162,"GPIO3_","GPIO_"),".0",""),IF($AQ162=$E162,$N162,IF($AQ162=$F162,$O162,IF($AQ162=$G162,$P162,IF($AQ162=$H162,$Q162,"INVALID"))))))</f>
        <v>RSVD1</v>
      </c>
      <c r="AE162" s="97"/>
      <c r="AF162" s="98" t="str">
        <f aca="false">IF(AND(OR($AS162="Int PU",$AS162="Int PD"),OR(AND($AZ162&lt;&gt;"",$AZ162&lt;&gt;"0"),AND($BA162&lt;&gt;"",$BA162&lt;&gt;"0"))),"INVALID",IF(OR($AQ162=$C162,$AS162="Int PD"),"PULL_DOWN",IF(OR($AS162="Int PU",AND($AE162="YES",OR($AZ162="",$AZ162="0"),OR($BA162="",$BA162="0"),OR($AR162="Input",$AR162="Bidirectional"))),"PULL_UP","NORMAL")))</f>
        <v>PULL_DOWN</v>
      </c>
      <c r="AG162" s="98" t="e">
        <f aca="false">IF($AU162="Input", "TRISTATE", IF($AV162="Z","TRISTATE",IF($AT162=$F162,"TRISTATE","NORMAL")))</f>
        <v>#VALUE!</v>
      </c>
      <c r="AH162" s="98" t="e">
        <f aca="false">IF(OR($AT162=$F162,$AU162="Output"),"DISABLE","ENABLE")</f>
        <v>#VALUE!</v>
      </c>
      <c r="AI162" s="112" t="e">
        <f aca="false">IF($AT162&lt;&gt;$G162,"N/A",IF($AV162="Drive 1", "1", IF($AV162="Drive 0", "0", "")))</f>
        <v>#VALUE!</v>
      </c>
      <c r="AJ162" s="99" t="b">
        <f aca="false">TRUE()</f>
        <v>1</v>
      </c>
      <c r="AK162" s="99" t="b">
        <f aca="false">TRUE()</f>
        <v>1</v>
      </c>
      <c r="AL162" s="99" t="b">
        <f aca="false">TRUE()</f>
        <v>1</v>
      </c>
      <c r="AM162" s="99" t="b">
        <f aca="false">TRUE()</f>
        <v>1</v>
      </c>
      <c r="AN162" s="99" t="b">
        <f aca="false">TRUE()</f>
        <v>1</v>
      </c>
      <c r="AO162" s="99" t="b">
        <f aca="false">TRUE()</f>
        <v>1</v>
      </c>
      <c r="AP162" s="100" t="str">
        <f aca="false">IF(AND($AJ162:$AO162), "VALID", "INVALID")</f>
        <v>VALID</v>
      </c>
      <c r="AQ162" s="141" t="s">
        <v>458</v>
      </c>
      <c r="AR162" s="102" t="s">
        <v>79</v>
      </c>
      <c r="AS162" s="103"/>
      <c r="AT162" s="104"/>
      <c r="AU162" s="104"/>
      <c r="AV162" s="104"/>
      <c r="AW162" s="104"/>
      <c r="AX162" s="104"/>
      <c r="AY162" s="104"/>
      <c r="AZ162" s="103"/>
      <c r="BA162" s="103"/>
      <c r="BB162" s="105"/>
      <c r="BC162" s="104"/>
      <c r="BD162" s="106"/>
      <c r="BE162" s="111" t="s">
        <v>457</v>
      </c>
      <c r="BF162" s="108" t="e">
        <f aca="false">VLOOKUP($A162,#REF!, 34, FALSE())</f>
        <v>#VALUE!</v>
      </c>
      <c r="BG162" s="108" t="e">
        <f aca="false">VLOOKUP($A162,#REF!, 22, FALSE())</f>
        <v>#VALUE!</v>
      </c>
      <c r="BH162" s="109"/>
    </row>
    <row r="163" customFormat="false" ht="12.75" hidden="false" customHeight="true" outlineLevel="0" collapsed="false">
      <c r="A163" s="95" t="s">
        <v>459</v>
      </c>
      <c r="B163" s="86" t="e">
        <f aca="false">VLOOKUP($A163,#REF!, 34, FALSE())</f>
        <v>#VALUE!</v>
      </c>
      <c r="C163" s="87" t="str">
        <f aca="false">CONCATENATE("unused_",A163)</f>
        <v>unused_QSPI0_IO2</v>
      </c>
      <c r="D163" s="88" t="e">
        <f aca="false">IF(LEN(VLOOKUP($A163,#REF!,8,FALSE())),LEFT(VLOOKUP($A163,#REF!,8,FALSE()),LEN(VLOOKUP($A163,#REF!,8,FALSE()))-2),"")</f>
        <v>#VALUE!</v>
      </c>
      <c r="E163" s="89" t="e">
        <f aca="false">IF(LEN(VLOOKUP($A163,#REF!,4,FALSE())),IF(INDEX(#REF!,MATCH($A163,#REF!,0),1),LEFT(VLOOKUP($A163,#REF!,4,FALSE()),LEN(VLOOKUP($A163,#REF!,4,FALSE()))-2),CONCATENATE(LEFT(VLOOKUP($A163,#REF!,4,FALSE()),LEN(VLOOKUP($A163,#REF!,4,FALSE()))-2),"*")),"")</f>
        <v>#VALUE!</v>
      </c>
      <c r="F163" s="90" t="e">
        <f aca="false">IF(LEN(VLOOKUP($A163,#REF!,5,FALSE())),IF(INDEX(#REF!,MATCH($A163,#REF!,0),2),LEFT(VLOOKUP($A163,#REF!,5,FALSE()),LEN(VLOOKUP($A163,#REF!,5,FALSE()))-2),CONCATENATE(LEFT(VLOOKUP($A163,#REF!,5,FALSE()),LEN(VLOOKUP($A163,#REF!,5,FALSE()))-2),"*")),"")</f>
        <v>#VALUE!</v>
      </c>
      <c r="G163" s="90" t="e">
        <f aca="false">IF(LEN(VLOOKUP($A163,#REF!,6,FALSE())),IF(INDEX(#REF!,MATCH($A163,#REF!,0),3),LEFT(VLOOKUP($A163,#REF!,6,FALSE()),LEN(VLOOKUP($A163,#REF!,6,FALSE()))-2),CONCATENATE(LEFT(VLOOKUP($A163,#REF!,6,FALSE()),LEN(VLOOKUP($A163,#REF!,6,FALSE()))-2),"*")),"")</f>
        <v>#VALUE!</v>
      </c>
      <c r="H163" s="91" t="e">
        <f aca="false">IF(LEN(VLOOKUP($A163,#REF!,7,FALSE())),IF(INDEX(#REF!,MATCH($A163,#REF!,0),4),LEFT(VLOOKUP($A163,#REF!,7,FALSE()),LEN(VLOOKUP($A163,#REF!,7,FALSE()))-2),CONCATENATE(LEFT(VLOOKUP($A163,#REF!,7,FALSE()),LEN(VLOOKUP($A163,#REF!,7,FALSE()))-2),"*")),"")</f>
        <v>#VALUE!</v>
      </c>
      <c r="I163" s="92" t="e">
        <f aca="false">IF(LEN(VLOOKUP($A163,#REF!,8,FALSE())),UPPER(RIGHT(VLOOKUP($A163,#REF!,8,FALSE()), 1)),"")</f>
        <v>#VALUE!</v>
      </c>
      <c r="J163" s="90" t="e">
        <f aca="false">IF(LEN(VLOOKUP($A163,#REF!,4,FALSE())),UPPER(RIGHT(VLOOKUP($A163,#REF!,4,FALSE()), 1)),"")</f>
        <v>#VALUE!</v>
      </c>
      <c r="K163" s="90" t="e">
        <f aca="false">IF(LEN(VLOOKUP($A163,#REF!,5,FALSE())),UPPER(RIGHT(VLOOKUP($A163,#REF!,5,FALSE()), 1)),"")</f>
        <v>#VALUE!</v>
      </c>
      <c r="L163" s="90" t="e">
        <f aca="false">IF(LEN(VLOOKUP($A163,#REF!,6,FALSE())),UPPER(RIGHT(VLOOKUP($A163,#REF!,6,FALSE()), 1)),"")</f>
        <v>#VALUE!</v>
      </c>
      <c r="M163" s="91" t="e">
        <f aca="false">IF(LEN(VLOOKUP($A163,#REF!,7,FALSE())),UPPER(RIGHT(VLOOKUP($A163,#REF!,7,FALSE()), 1)),"")</f>
        <v>#VALUE!</v>
      </c>
      <c r="N163" s="86" t="s">
        <v>451</v>
      </c>
      <c r="O163" s="86" t="s">
        <v>83</v>
      </c>
      <c r="P163" s="86" t="s">
        <v>104</v>
      </c>
      <c r="Q163" s="86" t="s">
        <v>105</v>
      </c>
      <c r="R163" s="86" t="s">
        <v>83</v>
      </c>
      <c r="S163" s="100" t="e">
        <f aca="false">HLOOKUP("Device Tree Pin Name",#REF!,MATCH($A163,#REF!,0),FALSE())</f>
        <v>#VALUE!</v>
      </c>
      <c r="T163" s="95" t="e">
        <f aca="false">HLOOKUP("power rail",#REF!,MATCH($A163,#REF!,0),FALSE())</f>
        <v>#VALUE!</v>
      </c>
      <c r="U163" s="96" t="e">
        <f aca="false">HLOOKUP("Wake Capable",#REF!,MATCH($A163,#REF!,0),FALSE())</f>
        <v>#VALUE!</v>
      </c>
      <c r="V163" s="96" t="e">
        <f aca="false">HLOOKUP("Strap",#REF!,MATCH($A163,#REF!,0),FALSE())</f>
        <v>#VALUE!</v>
      </c>
      <c r="W163" s="96" t="e">
        <f aca="false">HLOOKUP("GTE",#REF!,MATCH($A163,#REF!,0),FALSE())</f>
        <v>#VALUE!</v>
      </c>
      <c r="X163" s="96" t="e">
        <f aca="false">HLOOKUP("DPD_Control",#REF!,MATCH($A163,#REF!,0),FALSE())</f>
        <v>#VALUE!</v>
      </c>
      <c r="Y163" s="96" t="e">
        <f aca="false">HLOOKUP("DPD_Group",#REF!,MATCH($A163,#REF!,0),FALSE())</f>
        <v>#VALUE!</v>
      </c>
      <c r="Z163" s="95" t="e">
        <f aca="false">HLOOKUP("Pad Category",#REF!,MATCH($A163,#REF!,0),FALSE())</f>
        <v>#VALUE!</v>
      </c>
      <c r="AA163" s="95" t="e">
        <f aca="false">HLOOKUP("Pad type",#REF!,MATCH($A163,#REF!,0),FALSE())</f>
        <v>#VALUE!</v>
      </c>
      <c r="AB163" s="95" t="e">
        <f aca="false">HLOOKUP("Pull Strength",#REF!,MATCH($A163,#REF!,0),FALSE())</f>
        <v>#VALUE!</v>
      </c>
      <c r="AC163" s="95" t="e">
        <f aca="false">HLOOKUP("POR Pin State",#REF!,MATCH($A163,#REF!,0),FALSE())</f>
        <v>#VALUE!</v>
      </c>
      <c r="AD163" s="95" t="str">
        <f aca="false">IF(OR($AQ163="",$AQ163=$C163),$R163,IF($AQ163=$D163,SUBSTITUTE(SUBSTITUTE($AQ163,"GPIO3_","GPIO_"),".0",""),IF($AQ163=$E163,$N163,IF($AQ163=$F163,$O163,IF($AQ163=$G163,$P163,IF($AQ163=$H163,$Q163,"INVALID"))))))</f>
        <v>RSVD1</v>
      </c>
      <c r="AE163" s="97"/>
      <c r="AF163" s="98" t="str">
        <f aca="false">IF(AND(OR($AS163="Int PU",$AS163="Int PD"),OR(AND($AZ163&lt;&gt;"",$AZ163&lt;&gt;"0"),AND($BA163&lt;&gt;"",$BA163&lt;&gt;"0"))),"INVALID",IF(OR($AQ163=$C163,$AS163="Int PD"),"PULL_DOWN",IF(OR($AS163="Int PU",AND($AE163="YES",OR($AZ163="",$AZ163="0"),OR($BA163="",$BA163="0"),OR($AR163="Input",$AR163="Bidirectional"))),"PULL_UP","NORMAL")))</f>
        <v>PULL_DOWN</v>
      </c>
      <c r="AG163" s="98" t="e">
        <f aca="false">IF($AU163="Input", "TRISTATE", IF($AV163="Z","TRISTATE",IF($AT163=$F163,"TRISTATE","NORMAL")))</f>
        <v>#VALUE!</v>
      </c>
      <c r="AH163" s="98" t="e">
        <f aca="false">IF(OR($AT163=$F163,$AU163="Output"),"DISABLE","ENABLE")</f>
        <v>#VALUE!</v>
      </c>
      <c r="AI163" s="112" t="e">
        <f aca="false">IF($AT163&lt;&gt;$G163,"N/A",IF($AV163="Drive 1", "1", IF($AV163="Drive 0", "0", "")))</f>
        <v>#VALUE!</v>
      </c>
      <c r="AJ163" s="99" t="b">
        <f aca="false">TRUE()</f>
        <v>1</v>
      </c>
      <c r="AK163" s="99" t="b">
        <f aca="false">TRUE()</f>
        <v>1</v>
      </c>
      <c r="AL163" s="99" t="b">
        <f aca="false">TRUE()</f>
        <v>1</v>
      </c>
      <c r="AM163" s="99" t="b">
        <f aca="false">TRUE()</f>
        <v>1</v>
      </c>
      <c r="AN163" s="99" t="b">
        <f aca="false">TRUE()</f>
        <v>1</v>
      </c>
      <c r="AO163" s="99" t="b">
        <f aca="false">TRUE()</f>
        <v>1</v>
      </c>
      <c r="AP163" s="100" t="str">
        <f aca="false">IF(AND($AJ163:$AO163), "VALID", "INVALID")</f>
        <v>VALID</v>
      </c>
      <c r="AQ163" s="141" t="s">
        <v>460</v>
      </c>
      <c r="AR163" s="102" t="s">
        <v>79</v>
      </c>
      <c r="AS163" s="103"/>
      <c r="AT163" s="104"/>
      <c r="AU163" s="104"/>
      <c r="AV163" s="104"/>
      <c r="AW163" s="104"/>
      <c r="AX163" s="104"/>
      <c r="AY163" s="104"/>
      <c r="AZ163" s="103"/>
      <c r="BA163" s="103"/>
      <c r="BB163" s="105"/>
      <c r="BC163" s="104"/>
      <c r="BD163" s="106"/>
      <c r="BE163" s="111" t="s">
        <v>459</v>
      </c>
      <c r="BF163" s="108" t="e">
        <f aca="false">VLOOKUP($A163,#REF!, 34, FALSE())</f>
        <v>#VALUE!</v>
      </c>
      <c r="BG163" s="108" t="e">
        <f aca="false">VLOOKUP($A163,#REF!, 22, FALSE())</f>
        <v>#VALUE!</v>
      </c>
      <c r="BH163" s="109"/>
    </row>
    <row r="164" customFormat="false" ht="12.75" hidden="false" customHeight="true" outlineLevel="0" collapsed="false">
      <c r="A164" s="95" t="s">
        <v>461</v>
      </c>
      <c r="B164" s="86" t="e">
        <f aca="false">VLOOKUP($A164,#REF!, 34, FALSE())</f>
        <v>#VALUE!</v>
      </c>
      <c r="C164" s="87" t="str">
        <f aca="false">CONCATENATE("unused_",A164)</f>
        <v>unused_QSPI0_IO3</v>
      </c>
      <c r="D164" s="88" t="e">
        <f aca="false">IF(LEN(VLOOKUP($A164,#REF!,8,FALSE())),LEFT(VLOOKUP($A164,#REF!,8,FALSE()),LEN(VLOOKUP($A164,#REF!,8,FALSE()))-2),"")</f>
        <v>#VALUE!</v>
      </c>
      <c r="E164" s="89" t="e">
        <f aca="false">IF(LEN(VLOOKUP($A164,#REF!,4,FALSE())),IF(INDEX(#REF!,MATCH($A164,#REF!,0),1),LEFT(VLOOKUP($A164,#REF!,4,FALSE()),LEN(VLOOKUP($A164,#REF!,4,FALSE()))-2),CONCATENATE(LEFT(VLOOKUP($A164,#REF!,4,FALSE()),LEN(VLOOKUP($A164,#REF!,4,FALSE()))-2),"*")),"")</f>
        <v>#VALUE!</v>
      </c>
      <c r="F164" s="90" t="e">
        <f aca="false">IF(LEN(VLOOKUP($A164,#REF!,5,FALSE())),IF(INDEX(#REF!,MATCH($A164,#REF!,0),2),LEFT(VLOOKUP($A164,#REF!,5,FALSE()),LEN(VLOOKUP($A164,#REF!,5,FALSE()))-2),CONCATENATE(LEFT(VLOOKUP($A164,#REF!,5,FALSE()),LEN(VLOOKUP($A164,#REF!,5,FALSE()))-2),"*")),"")</f>
        <v>#VALUE!</v>
      </c>
      <c r="G164" s="90" t="e">
        <f aca="false">IF(LEN(VLOOKUP($A164,#REF!,6,FALSE())),IF(INDEX(#REF!,MATCH($A164,#REF!,0),3),LEFT(VLOOKUP($A164,#REF!,6,FALSE()),LEN(VLOOKUP($A164,#REF!,6,FALSE()))-2),CONCATENATE(LEFT(VLOOKUP($A164,#REF!,6,FALSE()),LEN(VLOOKUP($A164,#REF!,6,FALSE()))-2),"*")),"")</f>
        <v>#VALUE!</v>
      </c>
      <c r="H164" s="91" t="e">
        <f aca="false">IF(LEN(VLOOKUP($A164,#REF!,7,FALSE())),IF(INDEX(#REF!,MATCH($A164,#REF!,0),4),LEFT(VLOOKUP($A164,#REF!,7,FALSE()),LEN(VLOOKUP($A164,#REF!,7,FALSE()))-2),CONCATENATE(LEFT(VLOOKUP($A164,#REF!,7,FALSE()),LEN(VLOOKUP($A164,#REF!,7,FALSE()))-2),"*")),"")</f>
        <v>#VALUE!</v>
      </c>
      <c r="I164" s="92" t="e">
        <f aca="false">IF(LEN(VLOOKUP($A164,#REF!,8,FALSE())),UPPER(RIGHT(VLOOKUP($A164,#REF!,8,FALSE()), 1)),"")</f>
        <v>#VALUE!</v>
      </c>
      <c r="J164" s="90" t="e">
        <f aca="false">IF(LEN(VLOOKUP($A164,#REF!,4,FALSE())),UPPER(RIGHT(VLOOKUP($A164,#REF!,4,FALSE()), 1)),"")</f>
        <v>#VALUE!</v>
      </c>
      <c r="K164" s="90" t="e">
        <f aca="false">IF(LEN(VLOOKUP($A164,#REF!,5,FALSE())),UPPER(RIGHT(VLOOKUP($A164,#REF!,5,FALSE()), 1)),"")</f>
        <v>#VALUE!</v>
      </c>
      <c r="L164" s="90" t="e">
        <f aca="false">IF(LEN(VLOOKUP($A164,#REF!,6,FALSE())),UPPER(RIGHT(VLOOKUP($A164,#REF!,6,FALSE()), 1)),"")</f>
        <v>#VALUE!</v>
      </c>
      <c r="M164" s="91" t="e">
        <f aca="false">IF(LEN(VLOOKUP($A164,#REF!,7,FALSE())),UPPER(RIGHT(VLOOKUP($A164,#REF!,7,FALSE()), 1)),"")</f>
        <v>#VALUE!</v>
      </c>
      <c r="N164" s="86" t="s">
        <v>451</v>
      </c>
      <c r="O164" s="86" t="s">
        <v>83</v>
      </c>
      <c r="P164" s="86" t="s">
        <v>104</v>
      </c>
      <c r="Q164" s="86" t="s">
        <v>105</v>
      </c>
      <c r="R164" s="86" t="s">
        <v>83</v>
      </c>
      <c r="S164" s="100" t="e">
        <f aca="false">HLOOKUP("Device Tree Pin Name",#REF!,MATCH($A164,#REF!,0),FALSE())</f>
        <v>#VALUE!</v>
      </c>
      <c r="T164" s="95" t="e">
        <f aca="false">HLOOKUP("power rail",#REF!,MATCH($A164,#REF!,0),FALSE())</f>
        <v>#VALUE!</v>
      </c>
      <c r="U164" s="96" t="e">
        <f aca="false">HLOOKUP("Wake Capable",#REF!,MATCH($A164,#REF!,0),FALSE())</f>
        <v>#VALUE!</v>
      </c>
      <c r="V164" s="96" t="e">
        <f aca="false">HLOOKUP("Strap",#REF!,MATCH($A164,#REF!,0),FALSE())</f>
        <v>#VALUE!</v>
      </c>
      <c r="W164" s="96" t="e">
        <f aca="false">HLOOKUP("GTE",#REF!,MATCH($A164,#REF!,0),FALSE())</f>
        <v>#VALUE!</v>
      </c>
      <c r="X164" s="96" t="e">
        <f aca="false">HLOOKUP("DPD_Control",#REF!,MATCH($A164,#REF!,0),FALSE())</f>
        <v>#VALUE!</v>
      </c>
      <c r="Y164" s="96" t="e">
        <f aca="false">HLOOKUP("DPD_Group",#REF!,MATCH($A164,#REF!,0),FALSE())</f>
        <v>#VALUE!</v>
      </c>
      <c r="Z164" s="95" t="e">
        <f aca="false">HLOOKUP("Pad Category",#REF!,MATCH($A164,#REF!,0),FALSE())</f>
        <v>#VALUE!</v>
      </c>
      <c r="AA164" s="95" t="e">
        <f aca="false">HLOOKUP("Pad type",#REF!,MATCH($A164,#REF!,0),FALSE())</f>
        <v>#VALUE!</v>
      </c>
      <c r="AB164" s="95" t="e">
        <f aca="false">HLOOKUP("Pull Strength",#REF!,MATCH($A164,#REF!,0),FALSE())</f>
        <v>#VALUE!</v>
      </c>
      <c r="AC164" s="95" t="e">
        <f aca="false">HLOOKUP("POR Pin State",#REF!,MATCH($A164,#REF!,0),FALSE())</f>
        <v>#VALUE!</v>
      </c>
      <c r="AD164" s="95" t="str">
        <f aca="false">IF(OR($AQ164="",$AQ164=$C164),$R164,IF($AQ164=$D164,SUBSTITUTE(SUBSTITUTE($AQ164,"GPIO3_","GPIO_"),".0",""),IF($AQ164=$E164,$N164,IF($AQ164=$F164,$O164,IF($AQ164=$G164,$P164,IF($AQ164=$H164,$Q164,"INVALID"))))))</f>
        <v>RSVD1</v>
      </c>
      <c r="AE164" s="97"/>
      <c r="AF164" s="98" t="str">
        <f aca="false">IF(AND(OR($AS164="Int PU",$AS164="Int PD"),OR(AND($AZ164&lt;&gt;"",$AZ164&lt;&gt;"0"),AND($BA164&lt;&gt;"",$BA164&lt;&gt;"0"))),"INVALID",IF(OR($AQ164=$C164,$AS164="Int PD"),"PULL_DOWN",IF(OR($AS164="Int PU",AND($AE164="YES",OR($AZ164="",$AZ164="0"),OR($BA164="",$BA164="0"),OR($AR164="Input",$AR164="Bidirectional"))),"PULL_UP","NORMAL")))</f>
        <v>PULL_DOWN</v>
      </c>
      <c r="AG164" s="98" t="e">
        <f aca="false">IF($AU164="Input", "TRISTATE", IF($AV164="Z","TRISTATE",IF($AT164=$F164,"TRISTATE","NORMAL")))</f>
        <v>#VALUE!</v>
      </c>
      <c r="AH164" s="98" t="e">
        <f aca="false">IF(OR($AT164=$F164,$AU164="Output"),"DISABLE","ENABLE")</f>
        <v>#VALUE!</v>
      </c>
      <c r="AI164" s="112" t="e">
        <f aca="false">IF($AT164&lt;&gt;$G164,"N/A",IF($AV164="Drive 1", "1", IF($AV164="Drive 0", "0", "")))</f>
        <v>#VALUE!</v>
      </c>
      <c r="AJ164" s="99" t="b">
        <f aca="false">TRUE()</f>
        <v>1</v>
      </c>
      <c r="AK164" s="99" t="b">
        <f aca="false">TRUE()</f>
        <v>1</v>
      </c>
      <c r="AL164" s="99" t="b">
        <f aca="false">TRUE()</f>
        <v>1</v>
      </c>
      <c r="AM164" s="99" t="b">
        <f aca="false">TRUE()</f>
        <v>1</v>
      </c>
      <c r="AN164" s="99" t="b">
        <f aca="false">TRUE()</f>
        <v>1</v>
      </c>
      <c r="AO164" s="99" t="b">
        <f aca="false">TRUE()</f>
        <v>1</v>
      </c>
      <c r="AP164" s="100" t="str">
        <f aca="false">IF(AND($AJ164:$AO164), "VALID", "INVALID")</f>
        <v>VALID</v>
      </c>
      <c r="AQ164" s="141" t="s">
        <v>462</v>
      </c>
      <c r="AR164" s="102" t="s">
        <v>79</v>
      </c>
      <c r="AS164" s="103"/>
      <c r="AT164" s="104"/>
      <c r="AU164" s="104"/>
      <c r="AV164" s="104"/>
      <c r="AW164" s="104"/>
      <c r="AX164" s="104"/>
      <c r="AY164" s="104"/>
      <c r="AZ164" s="103"/>
      <c r="BA164" s="103"/>
      <c r="BB164" s="105"/>
      <c r="BC164" s="104"/>
      <c r="BD164" s="106"/>
      <c r="BE164" s="111" t="s">
        <v>461</v>
      </c>
      <c r="BF164" s="108" t="e">
        <f aca="false">VLOOKUP($A164,#REF!, 34, FALSE())</f>
        <v>#VALUE!</v>
      </c>
      <c r="BG164" s="108" t="e">
        <f aca="false">VLOOKUP($A164,#REF!, 22, FALSE())</f>
        <v>#VALUE!</v>
      </c>
      <c r="BH164" s="109"/>
    </row>
    <row r="165" customFormat="false" ht="12.75" hidden="false" customHeight="true" outlineLevel="0" collapsed="false">
      <c r="A165" s="95" t="s">
        <v>463</v>
      </c>
      <c r="B165" s="86" t="e">
        <f aca="false">VLOOKUP($A165,#REF!, 34, FALSE())</f>
        <v>#VALUE!</v>
      </c>
      <c r="C165" s="87" t="str">
        <f aca="false">CONCATENATE("unused_",A165)</f>
        <v>unused_QSPI1_SCK</v>
      </c>
      <c r="D165" s="88" t="e">
        <f aca="false">IF(LEN(VLOOKUP($A165,#REF!,8,FALSE())),LEFT(VLOOKUP($A165,#REF!,8,FALSE()),LEN(VLOOKUP($A165,#REF!,8,FALSE()))-2),"")</f>
        <v>#VALUE!</v>
      </c>
      <c r="E165" s="89" t="e">
        <f aca="false">IF(LEN(VLOOKUP($A165,#REF!,4,FALSE())),IF(INDEX(#REF!,MATCH($A165,#REF!,0),1),LEFT(VLOOKUP($A165,#REF!,4,FALSE()),LEN(VLOOKUP($A165,#REF!,4,FALSE()))-2),CONCATENATE(LEFT(VLOOKUP($A165,#REF!,4,FALSE()),LEN(VLOOKUP($A165,#REF!,4,FALSE()))-2),"*")),"")</f>
        <v>#VALUE!</v>
      </c>
      <c r="F165" s="90" t="e">
        <f aca="false">IF(LEN(VLOOKUP($A165,#REF!,5,FALSE())),IF(INDEX(#REF!,MATCH($A165,#REF!,0),2),LEFT(VLOOKUP($A165,#REF!,5,FALSE()),LEN(VLOOKUP($A165,#REF!,5,FALSE()))-2),CONCATENATE(LEFT(VLOOKUP($A165,#REF!,5,FALSE()),LEN(VLOOKUP($A165,#REF!,5,FALSE()))-2),"*")),"")</f>
        <v>#VALUE!</v>
      </c>
      <c r="G165" s="90" t="e">
        <f aca="false">IF(LEN(VLOOKUP($A165,#REF!,6,FALSE())),IF(INDEX(#REF!,MATCH($A165,#REF!,0),3),LEFT(VLOOKUP($A165,#REF!,6,FALSE()),LEN(VLOOKUP($A165,#REF!,6,FALSE()))-2),CONCATENATE(LEFT(VLOOKUP($A165,#REF!,6,FALSE()),LEN(VLOOKUP($A165,#REF!,6,FALSE()))-2),"*")),"")</f>
        <v>#VALUE!</v>
      </c>
      <c r="H165" s="91" t="e">
        <f aca="false">IF(LEN(VLOOKUP($A165,#REF!,7,FALSE())),IF(INDEX(#REF!,MATCH($A165,#REF!,0),4),LEFT(VLOOKUP($A165,#REF!,7,FALSE()),LEN(VLOOKUP($A165,#REF!,7,FALSE()))-2),CONCATENATE(LEFT(VLOOKUP($A165,#REF!,7,FALSE()),LEN(VLOOKUP($A165,#REF!,7,FALSE()))-2),"*")),"")</f>
        <v>#VALUE!</v>
      </c>
      <c r="I165" s="92" t="e">
        <f aca="false">IF(LEN(VLOOKUP($A165,#REF!,8,FALSE())),UPPER(RIGHT(VLOOKUP($A165,#REF!,8,FALSE()), 1)),"")</f>
        <v>#VALUE!</v>
      </c>
      <c r="J165" s="90" t="e">
        <f aca="false">IF(LEN(VLOOKUP($A165,#REF!,4,FALSE())),UPPER(RIGHT(VLOOKUP($A165,#REF!,4,FALSE()), 1)),"")</f>
        <v>#VALUE!</v>
      </c>
      <c r="K165" s="90" t="e">
        <f aca="false">IF(LEN(VLOOKUP($A165,#REF!,5,FALSE())),UPPER(RIGHT(VLOOKUP($A165,#REF!,5,FALSE()), 1)),"")</f>
        <v>#VALUE!</v>
      </c>
      <c r="L165" s="90" t="e">
        <f aca="false">IF(LEN(VLOOKUP($A165,#REF!,6,FALSE())),UPPER(RIGHT(VLOOKUP($A165,#REF!,6,FALSE()), 1)),"")</f>
        <v>#VALUE!</v>
      </c>
      <c r="M165" s="91" t="e">
        <f aca="false">IF(LEN(VLOOKUP($A165,#REF!,7,FALSE())),UPPER(RIGHT(VLOOKUP($A165,#REF!,7,FALSE()), 1)),"")</f>
        <v>#VALUE!</v>
      </c>
      <c r="N165" s="86" t="s">
        <v>464</v>
      </c>
      <c r="O165" s="86" t="s">
        <v>83</v>
      </c>
      <c r="P165" s="86" t="s">
        <v>104</v>
      </c>
      <c r="Q165" s="86" t="s">
        <v>105</v>
      </c>
      <c r="R165" s="86" t="s">
        <v>83</v>
      </c>
      <c r="S165" s="100" t="e">
        <f aca="false">HLOOKUP("Device Tree Pin Name",#REF!,MATCH($A165,#REF!,0),FALSE())</f>
        <v>#VALUE!</v>
      </c>
      <c r="T165" s="95" t="e">
        <f aca="false">HLOOKUP("power rail",#REF!,MATCH($A165,#REF!,0),FALSE())</f>
        <v>#VALUE!</v>
      </c>
      <c r="U165" s="96" t="e">
        <f aca="false">HLOOKUP("Wake Capable",#REF!,MATCH($A165,#REF!,0),FALSE())</f>
        <v>#VALUE!</v>
      </c>
      <c r="V165" s="96" t="e">
        <f aca="false">HLOOKUP("Strap",#REF!,MATCH($A165,#REF!,0),FALSE())</f>
        <v>#VALUE!</v>
      </c>
      <c r="W165" s="96" t="e">
        <f aca="false">HLOOKUP("GTE",#REF!,MATCH($A165,#REF!,0),FALSE())</f>
        <v>#VALUE!</v>
      </c>
      <c r="X165" s="96" t="e">
        <f aca="false">HLOOKUP("DPD_Control",#REF!,MATCH($A165,#REF!,0),FALSE())</f>
        <v>#VALUE!</v>
      </c>
      <c r="Y165" s="96" t="e">
        <f aca="false">HLOOKUP("DPD_Group",#REF!,MATCH($A165,#REF!,0),FALSE())</f>
        <v>#VALUE!</v>
      </c>
      <c r="Z165" s="95" t="e">
        <f aca="false">HLOOKUP("Pad Category",#REF!,MATCH($A165,#REF!,0),FALSE())</f>
        <v>#VALUE!</v>
      </c>
      <c r="AA165" s="95" t="e">
        <f aca="false">HLOOKUP("Pad type",#REF!,MATCH($A165,#REF!,0),FALSE())</f>
        <v>#VALUE!</v>
      </c>
      <c r="AB165" s="95" t="e">
        <f aca="false">HLOOKUP("Pull Strength",#REF!,MATCH($A165,#REF!,0),FALSE())</f>
        <v>#VALUE!</v>
      </c>
      <c r="AC165" s="95" t="e">
        <f aca="false">HLOOKUP("POR Pin State",#REF!,MATCH($A165,#REF!,0),FALSE())</f>
        <v>#VALUE!</v>
      </c>
      <c r="AD165" s="95" t="str">
        <f aca="false">IF(OR($AQ165="",$AQ165=$C165),$R165,IF($AQ165=$D165,SUBSTITUTE(SUBSTITUTE($AQ165,"GPIO3_","GPIO_"),".0",""),IF($AQ165=$E165,$N165,IF($AQ165=$F165,$O165,IF($AQ165=$G165,$P165,IF($AQ165=$H165,$Q165,"INVALID"))))))</f>
        <v>RSVD1</v>
      </c>
      <c r="AE165" s="97"/>
      <c r="AF165" s="98" t="str">
        <f aca="false">IF(AND(OR($AS165="Int PU",$AS165="Int PD"),OR(AND($AZ165&lt;&gt;"",$AZ165&lt;&gt;"0"),AND($BA165&lt;&gt;"",$BA165&lt;&gt;"0"))),"INVALID",IF(OR($AQ165=$C165,$AS165="Int PD"),"PULL_DOWN",IF(OR($AS165="Int PU",AND($AE165="YES",OR($AZ165="",$AZ165="0"),OR($BA165="",$BA165="0"),OR($AR165="Input",$AR165="Bidirectional"))),"PULL_UP","NORMAL")))</f>
        <v>PULL_DOWN</v>
      </c>
      <c r="AG165" s="98" t="e">
        <f aca="false">IF($AU165="Input", "TRISTATE", IF($AV165="Z","TRISTATE",IF($AT165=$F165,"TRISTATE","NORMAL")))</f>
        <v>#VALUE!</v>
      </c>
      <c r="AH165" s="98" t="e">
        <f aca="false">IF(OR($AT165=$F165,$AU165="Output"),"DISABLE","ENABLE")</f>
        <v>#VALUE!</v>
      </c>
      <c r="AI165" s="112" t="e">
        <f aca="false">IF($AT165&lt;&gt;$G165,"N/A",IF($AV165="Drive 1", "1", IF($AV165="Drive 0", "0", "")))</f>
        <v>#VALUE!</v>
      </c>
      <c r="AJ165" s="99" t="b">
        <f aca="false">TRUE()</f>
        <v>1</v>
      </c>
      <c r="AK165" s="99" t="b">
        <f aca="false">TRUE()</f>
        <v>1</v>
      </c>
      <c r="AL165" s="99" t="b">
        <f aca="false">TRUE()</f>
        <v>1</v>
      </c>
      <c r="AM165" s="99" t="b">
        <f aca="false">TRUE()</f>
        <v>1</v>
      </c>
      <c r="AN165" s="99" t="b">
        <f aca="false">TRUE()</f>
        <v>1</v>
      </c>
      <c r="AO165" s="99" t="b">
        <f aca="false">TRUE()</f>
        <v>1</v>
      </c>
      <c r="AP165" s="100" t="str">
        <f aca="false">IF(AND($AJ165:$AO165), "VALID", "INVALID")</f>
        <v>VALID</v>
      </c>
      <c r="AQ165" s="141" t="s">
        <v>465</v>
      </c>
      <c r="AR165" s="102" t="s">
        <v>79</v>
      </c>
      <c r="AS165" s="103"/>
      <c r="AT165" s="104"/>
      <c r="AU165" s="130"/>
      <c r="AV165" s="130"/>
      <c r="AW165" s="104"/>
      <c r="AX165" s="104"/>
      <c r="AY165" s="103" t="s">
        <v>434</v>
      </c>
      <c r="AZ165" s="103"/>
      <c r="BA165" s="103"/>
      <c r="BB165" s="105"/>
      <c r="BC165" s="104"/>
      <c r="BD165" s="106"/>
      <c r="BE165" s="111" t="s">
        <v>463</v>
      </c>
      <c r="BF165" s="108" t="e">
        <f aca="false">VLOOKUP($A165,#REF!, 34, FALSE())</f>
        <v>#VALUE!</v>
      </c>
      <c r="BG165" s="108" t="e">
        <f aca="false">VLOOKUP($A165,#REF!, 22, FALSE())</f>
        <v>#VALUE!</v>
      </c>
      <c r="BH165" s="109"/>
    </row>
    <row r="166" customFormat="false" ht="12.75" hidden="false" customHeight="true" outlineLevel="0" collapsed="false">
      <c r="A166" s="95" t="s">
        <v>466</v>
      </c>
      <c r="B166" s="86" t="e">
        <f aca="false">VLOOKUP($A166,#REF!, 34, FALSE())</f>
        <v>#VALUE!</v>
      </c>
      <c r="C166" s="87" t="str">
        <f aca="false">CONCATENATE("unused_",A166)</f>
        <v>unused_QSPI1_CS_N</v>
      </c>
      <c r="D166" s="88" t="e">
        <f aca="false">IF(LEN(VLOOKUP($A166,#REF!,8,FALSE())),LEFT(VLOOKUP($A166,#REF!,8,FALSE()),LEN(VLOOKUP($A166,#REF!,8,FALSE()))-2),"")</f>
        <v>#VALUE!</v>
      </c>
      <c r="E166" s="89" t="e">
        <f aca="false">IF(LEN(VLOOKUP($A166,#REF!,4,FALSE())),IF(INDEX(#REF!,MATCH($A166,#REF!,0),1),LEFT(VLOOKUP($A166,#REF!,4,FALSE()),LEN(VLOOKUP($A166,#REF!,4,FALSE()))-2),CONCATENATE(LEFT(VLOOKUP($A166,#REF!,4,FALSE()),LEN(VLOOKUP($A166,#REF!,4,FALSE()))-2),"*")),"")</f>
        <v>#VALUE!</v>
      </c>
      <c r="F166" s="90" t="e">
        <f aca="false">IF(LEN(VLOOKUP($A166,#REF!,5,FALSE())),IF(INDEX(#REF!,MATCH($A166,#REF!,0),2),LEFT(VLOOKUP($A166,#REF!,5,FALSE()),LEN(VLOOKUP($A166,#REF!,5,FALSE()))-2),CONCATENATE(LEFT(VLOOKUP($A166,#REF!,5,FALSE()),LEN(VLOOKUP($A166,#REF!,5,FALSE()))-2),"*")),"")</f>
        <v>#VALUE!</v>
      </c>
      <c r="G166" s="90" t="e">
        <f aca="false">IF(LEN(VLOOKUP($A166,#REF!,6,FALSE())),IF(INDEX(#REF!,MATCH($A166,#REF!,0),3),LEFT(VLOOKUP($A166,#REF!,6,FALSE()),LEN(VLOOKUP($A166,#REF!,6,FALSE()))-2),CONCATENATE(LEFT(VLOOKUP($A166,#REF!,6,FALSE()),LEN(VLOOKUP($A166,#REF!,6,FALSE()))-2),"*")),"")</f>
        <v>#VALUE!</v>
      </c>
      <c r="H166" s="91" t="e">
        <f aca="false">IF(LEN(VLOOKUP($A166,#REF!,7,FALSE())),IF(INDEX(#REF!,MATCH($A166,#REF!,0),4),LEFT(VLOOKUP($A166,#REF!,7,FALSE()),LEN(VLOOKUP($A166,#REF!,7,FALSE()))-2),CONCATENATE(LEFT(VLOOKUP($A166,#REF!,7,FALSE()),LEN(VLOOKUP($A166,#REF!,7,FALSE()))-2),"*")),"")</f>
        <v>#VALUE!</v>
      </c>
      <c r="I166" s="92" t="e">
        <f aca="false">IF(LEN(VLOOKUP($A166,#REF!,8,FALSE())),UPPER(RIGHT(VLOOKUP($A166,#REF!,8,FALSE()), 1)),"")</f>
        <v>#VALUE!</v>
      </c>
      <c r="J166" s="90" t="e">
        <f aca="false">IF(LEN(VLOOKUP($A166,#REF!,4,FALSE())),UPPER(RIGHT(VLOOKUP($A166,#REF!,4,FALSE()), 1)),"")</f>
        <v>#VALUE!</v>
      </c>
      <c r="K166" s="90" t="e">
        <f aca="false">IF(LEN(VLOOKUP($A166,#REF!,5,FALSE())),UPPER(RIGHT(VLOOKUP($A166,#REF!,5,FALSE()), 1)),"")</f>
        <v>#VALUE!</v>
      </c>
      <c r="L166" s="90" t="e">
        <f aca="false">IF(LEN(VLOOKUP($A166,#REF!,6,FALSE())),UPPER(RIGHT(VLOOKUP($A166,#REF!,6,FALSE()), 1)),"")</f>
        <v>#VALUE!</v>
      </c>
      <c r="M166" s="91" t="e">
        <f aca="false">IF(LEN(VLOOKUP($A166,#REF!,7,FALSE())),UPPER(RIGHT(VLOOKUP($A166,#REF!,7,FALSE()), 1)),"")</f>
        <v>#VALUE!</v>
      </c>
      <c r="N166" s="86" t="s">
        <v>464</v>
      </c>
      <c r="O166" s="86" t="s">
        <v>83</v>
      </c>
      <c r="P166" s="86" t="s">
        <v>104</v>
      </c>
      <c r="Q166" s="86" t="s">
        <v>105</v>
      </c>
      <c r="R166" s="86" t="s">
        <v>83</v>
      </c>
      <c r="S166" s="100" t="e">
        <f aca="false">HLOOKUP("Device Tree Pin Name",#REF!,MATCH($A166,#REF!,0),FALSE())</f>
        <v>#VALUE!</v>
      </c>
      <c r="T166" s="95" t="e">
        <f aca="false">HLOOKUP("power rail",#REF!,MATCH($A166,#REF!,0),FALSE())</f>
        <v>#VALUE!</v>
      </c>
      <c r="U166" s="96" t="e">
        <f aca="false">HLOOKUP("Wake Capable",#REF!,MATCH($A166,#REF!,0),FALSE())</f>
        <v>#VALUE!</v>
      </c>
      <c r="V166" s="96" t="e">
        <f aca="false">HLOOKUP("Strap",#REF!,MATCH($A166,#REF!,0),FALSE())</f>
        <v>#VALUE!</v>
      </c>
      <c r="W166" s="96" t="e">
        <f aca="false">HLOOKUP("GTE",#REF!,MATCH($A166,#REF!,0),FALSE())</f>
        <v>#VALUE!</v>
      </c>
      <c r="X166" s="96" t="e">
        <f aca="false">HLOOKUP("DPD_Control",#REF!,MATCH($A166,#REF!,0),FALSE())</f>
        <v>#VALUE!</v>
      </c>
      <c r="Y166" s="96" t="e">
        <f aca="false">HLOOKUP("DPD_Group",#REF!,MATCH($A166,#REF!,0),FALSE())</f>
        <v>#VALUE!</v>
      </c>
      <c r="Z166" s="95" t="e">
        <f aca="false">HLOOKUP("Pad Category",#REF!,MATCH($A166,#REF!,0),FALSE())</f>
        <v>#VALUE!</v>
      </c>
      <c r="AA166" s="95" t="e">
        <f aca="false">HLOOKUP("Pad type",#REF!,MATCH($A166,#REF!,0),FALSE())</f>
        <v>#VALUE!</v>
      </c>
      <c r="AB166" s="95" t="e">
        <f aca="false">HLOOKUP("Pull Strength",#REF!,MATCH($A166,#REF!,0),FALSE())</f>
        <v>#VALUE!</v>
      </c>
      <c r="AC166" s="95" t="e">
        <f aca="false">HLOOKUP("POR Pin State",#REF!,MATCH($A166,#REF!,0),FALSE())</f>
        <v>#VALUE!</v>
      </c>
      <c r="AD166" s="95" t="str">
        <f aca="false">IF(OR($AQ166="",$AQ166=$C166),$R166,IF($AQ166=$D166,SUBSTITUTE(SUBSTITUTE($AQ166,"GPIO3_","GPIO_"),".0",""),IF($AQ166=$E166,$N166,IF($AQ166=$F166,$O166,IF($AQ166=$G166,$P166,IF($AQ166=$H166,$Q166,"INVALID"))))))</f>
        <v>RSVD1</v>
      </c>
      <c r="AE166" s="97"/>
      <c r="AF166" s="98" t="str">
        <f aca="false">IF(AND(OR($AS166="Int PU",$AS166="Int PD"),OR(AND($AZ166&lt;&gt;"",$AZ166&lt;&gt;"0"),AND($BA166&lt;&gt;"",$BA166&lt;&gt;"0"))),"INVALID",IF(OR($AQ166=$C166,$AS166="Int PD"),"PULL_DOWN",IF(OR($AS166="Int PU",AND($AE166="YES",OR($AZ166="",$AZ166="0"),OR($BA166="",$BA166="0"),OR($AR166="Input",$AR166="Bidirectional"))),"PULL_UP","NORMAL")))</f>
        <v>PULL_DOWN</v>
      </c>
      <c r="AG166" s="98" t="e">
        <f aca="false">IF($AU166="Input", "TRISTATE", IF($AV166="Z","TRISTATE",IF($AT166=$F166,"TRISTATE","NORMAL")))</f>
        <v>#VALUE!</v>
      </c>
      <c r="AH166" s="98" t="e">
        <f aca="false">IF(OR($AT166=$F166,$AU166="Output"),"DISABLE","ENABLE")</f>
        <v>#VALUE!</v>
      </c>
      <c r="AI166" s="112" t="e">
        <f aca="false">IF($AT166&lt;&gt;$G166,"N/A",IF($AV166="Drive 1", "1", IF($AV166="Drive 0", "0", "")))</f>
        <v>#VALUE!</v>
      </c>
      <c r="AJ166" s="99" t="b">
        <f aca="false">TRUE()</f>
        <v>1</v>
      </c>
      <c r="AK166" s="99" t="b">
        <f aca="false">TRUE()</f>
        <v>1</v>
      </c>
      <c r="AL166" s="99" t="b">
        <f aca="false">TRUE()</f>
        <v>1</v>
      </c>
      <c r="AM166" s="99" t="b">
        <f aca="false">TRUE()</f>
        <v>1</v>
      </c>
      <c r="AN166" s="99" t="b">
        <f aca="false">TRUE()</f>
        <v>1</v>
      </c>
      <c r="AO166" s="99" t="b">
        <f aca="false">TRUE()</f>
        <v>1</v>
      </c>
      <c r="AP166" s="100" t="str">
        <f aca="false">IF(AND($AJ166:$AO166), "VALID", "INVALID")</f>
        <v>VALID</v>
      </c>
      <c r="AQ166" s="141" t="s">
        <v>467</v>
      </c>
      <c r="AR166" s="102" t="s">
        <v>79</v>
      </c>
      <c r="AS166" s="103"/>
      <c r="AT166" s="104"/>
      <c r="AU166" s="130"/>
      <c r="AV166" s="130"/>
      <c r="AW166" s="104"/>
      <c r="AX166" s="104"/>
      <c r="AY166" s="104"/>
      <c r="AZ166" s="103"/>
      <c r="BA166" s="103"/>
      <c r="BB166" s="105"/>
      <c r="BC166" s="104"/>
      <c r="BD166" s="106"/>
      <c r="BE166" s="111" t="s">
        <v>466</v>
      </c>
      <c r="BF166" s="108" t="e">
        <f aca="false">VLOOKUP($A166,#REF!, 34, FALSE())</f>
        <v>#VALUE!</v>
      </c>
      <c r="BG166" s="108" t="e">
        <f aca="false">VLOOKUP($A166,#REF!, 22, FALSE())</f>
        <v>#VALUE!</v>
      </c>
      <c r="BH166" s="109"/>
    </row>
    <row r="167" customFormat="false" ht="12.75" hidden="false" customHeight="true" outlineLevel="0" collapsed="false">
      <c r="A167" s="95" t="s">
        <v>468</v>
      </c>
      <c r="B167" s="86" t="e">
        <f aca="false">VLOOKUP($A167,#REF!, 34, FALSE())</f>
        <v>#VALUE!</v>
      </c>
      <c r="C167" s="87" t="str">
        <f aca="false">CONCATENATE("unused_",A167)</f>
        <v>unused_QSPI1_IO0</v>
      </c>
      <c r="D167" s="88" t="e">
        <f aca="false">IF(LEN(VLOOKUP($A167,#REF!,8,FALSE())),LEFT(VLOOKUP($A167,#REF!,8,FALSE()),LEN(VLOOKUP($A167,#REF!,8,FALSE()))-2),"")</f>
        <v>#VALUE!</v>
      </c>
      <c r="E167" s="89" t="e">
        <f aca="false">IF(LEN(VLOOKUP($A167,#REF!,4,FALSE())),IF(INDEX(#REF!,MATCH($A167,#REF!,0),1),LEFT(VLOOKUP($A167,#REF!,4,FALSE()),LEN(VLOOKUP($A167,#REF!,4,FALSE()))-2),CONCATENATE(LEFT(VLOOKUP($A167,#REF!,4,FALSE()),LEN(VLOOKUP($A167,#REF!,4,FALSE()))-2),"*")),"")</f>
        <v>#VALUE!</v>
      </c>
      <c r="F167" s="90" t="e">
        <f aca="false">IF(LEN(VLOOKUP($A167,#REF!,5,FALSE())),IF(INDEX(#REF!,MATCH($A167,#REF!,0),2),LEFT(VLOOKUP($A167,#REF!,5,FALSE()),LEN(VLOOKUP($A167,#REF!,5,FALSE()))-2),CONCATENATE(LEFT(VLOOKUP($A167,#REF!,5,FALSE()),LEN(VLOOKUP($A167,#REF!,5,FALSE()))-2),"*")),"")</f>
        <v>#VALUE!</v>
      </c>
      <c r="G167" s="90" t="e">
        <f aca="false">IF(LEN(VLOOKUP($A167,#REF!,6,FALSE())),IF(INDEX(#REF!,MATCH($A167,#REF!,0),3),LEFT(VLOOKUP($A167,#REF!,6,FALSE()),LEN(VLOOKUP($A167,#REF!,6,FALSE()))-2),CONCATENATE(LEFT(VLOOKUP($A167,#REF!,6,FALSE()),LEN(VLOOKUP($A167,#REF!,6,FALSE()))-2),"*")),"")</f>
        <v>#VALUE!</v>
      </c>
      <c r="H167" s="91" t="e">
        <f aca="false">IF(LEN(VLOOKUP($A167,#REF!,7,FALSE())),IF(INDEX(#REF!,MATCH($A167,#REF!,0),4),LEFT(VLOOKUP($A167,#REF!,7,FALSE()),LEN(VLOOKUP($A167,#REF!,7,FALSE()))-2),CONCATENATE(LEFT(VLOOKUP($A167,#REF!,7,FALSE()),LEN(VLOOKUP($A167,#REF!,7,FALSE()))-2),"*")),"")</f>
        <v>#VALUE!</v>
      </c>
      <c r="I167" s="92" t="e">
        <f aca="false">IF(LEN(VLOOKUP($A167,#REF!,8,FALSE())),UPPER(RIGHT(VLOOKUP($A167,#REF!,8,FALSE()), 1)),"")</f>
        <v>#VALUE!</v>
      </c>
      <c r="J167" s="90" t="e">
        <f aca="false">IF(LEN(VLOOKUP($A167,#REF!,4,FALSE())),UPPER(RIGHT(VLOOKUP($A167,#REF!,4,FALSE()), 1)),"")</f>
        <v>#VALUE!</v>
      </c>
      <c r="K167" s="90" t="e">
        <f aca="false">IF(LEN(VLOOKUP($A167,#REF!,5,FALSE())),UPPER(RIGHT(VLOOKUP($A167,#REF!,5,FALSE()), 1)),"")</f>
        <v>#VALUE!</v>
      </c>
      <c r="L167" s="90" t="e">
        <f aca="false">IF(LEN(VLOOKUP($A167,#REF!,6,FALSE())),UPPER(RIGHT(VLOOKUP($A167,#REF!,6,FALSE()), 1)),"")</f>
        <v>#VALUE!</v>
      </c>
      <c r="M167" s="91" t="e">
        <f aca="false">IF(LEN(VLOOKUP($A167,#REF!,7,FALSE())),UPPER(RIGHT(VLOOKUP($A167,#REF!,7,FALSE()), 1)),"")</f>
        <v>#VALUE!</v>
      </c>
      <c r="N167" s="86" t="s">
        <v>464</v>
      </c>
      <c r="O167" s="86" t="s">
        <v>83</v>
      </c>
      <c r="P167" s="86" t="s">
        <v>104</v>
      </c>
      <c r="Q167" s="86" t="s">
        <v>105</v>
      </c>
      <c r="R167" s="86" t="s">
        <v>83</v>
      </c>
      <c r="S167" s="100" t="e">
        <f aca="false">HLOOKUP("Device Tree Pin Name",#REF!,MATCH($A167,#REF!,0),FALSE())</f>
        <v>#VALUE!</v>
      </c>
      <c r="T167" s="95" t="e">
        <f aca="false">HLOOKUP("power rail",#REF!,MATCH($A167,#REF!,0),FALSE())</f>
        <v>#VALUE!</v>
      </c>
      <c r="U167" s="96" t="e">
        <f aca="false">HLOOKUP("Wake Capable",#REF!,MATCH($A167,#REF!,0),FALSE())</f>
        <v>#VALUE!</v>
      </c>
      <c r="V167" s="96" t="e">
        <f aca="false">HLOOKUP("Strap",#REF!,MATCH($A167,#REF!,0),FALSE())</f>
        <v>#VALUE!</v>
      </c>
      <c r="W167" s="96" t="e">
        <f aca="false">HLOOKUP("GTE",#REF!,MATCH($A167,#REF!,0),FALSE())</f>
        <v>#VALUE!</v>
      </c>
      <c r="X167" s="96" t="e">
        <f aca="false">HLOOKUP("DPD_Control",#REF!,MATCH($A167,#REF!,0),FALSE())</f>
        <v>#VALUE!</v>
      </c>
      <c r="Y167" s="96" t="e">
        <f aca="false">HLOOKUP("DPD_Group",#REF!,MATCH($A167,#REF!,0),FALSE())</f>
        <v>#VALUE!</v>
      </c>
      <c r="Z167" s="95" t="e">
        <f aca="false">HLOOKUP("Pad Category",#REF!,MATCH($A167,#REF!,0),FALSE())</f>
        <v>#VALUE!</v>
      </c>
      <c r="AA167" s="95" t="e">
        <f aca="false">HLOOKUP("Pad type",#REF!,MATCH($A167,#REF!,0),FALSE())</f>
        <v>#VALUE!</v>
      </c>
      <c r="AB167" s="95" t="e">
        <f aca="false">HLOOKUP("Pull Strength",#REF!,MATCH($A167,#REF!,0),FALSE())</f>
        <v>#VALUE!</v>
      </c>
      <c r="AC167" s="95" t="e">
        <f aca="false">HLOOKUP("POR Pin State",#REF!,MATCH($A167,#REF!,0),FALSE())</f>
        <v>#VALUE!</v>
      </c>
      <c r="AD167" s="95" t="str">
        <f aca="false">IF(OR($AQ167="",$AQ167=$C167),$R167,IF($AQ167=$D167,SUBSTITUTE(SUBSTITUTE($AQ167,"GPIO3_","GPIO_"),".0",""),IF($AQ167=$E167,$N167,IF($AQ167=$F167,$O167,IF($AQ167=$G167,$P167,IF($AQ167=$H167,$Q167,"INVALID"))))))</f>
        <v>RSVD1</v>
      </c>
      <c r="AE167" s="97"/>
      <c r="AF167" s="98" t="str">
        <f aca="false">IF(AND(OR($AS167="Int PU",$AS167="Int PD"),OR(AND($AZ167&lt;&gt;"",$AZ167&lt;&gt;"0"),AND($BA167&lt;&gt;"",$BA167&lt;&gt;"0"))),"INVALID",IF(OR($AQ167=$C167,$AS167="Int PD"),"PULL_DOWN",IF(OR($AS167="Int PU",AND($AE167="YES",OR($AZ167="",$AZ167="0"),OR($BA167="",$BA167="0"),OR($AR167="Input",$AR167="Bidirectional"))),"PULL_UP","NORMAL")))</f>
        <v>PULL_DOWN</v>
      </c>
      <c r="AG167" s="98" t="e">
        <f aca="false">IF($AU167="Input", "TRISTATE", IF($AV167="Z","TRISTATE",IF($AT167=$F167,"TRISTATE","NORMAL")))</f>
        <v>#VALUE!</v>
      </c>
      <c r="AH167" s="98" t="e">
        <f aca="false">IF(OR($AT167=$F167,$AU167="Output"),"DISABLE","ENABLE")</f>
        <v>#VALUE!</v>
      </c>
      <c r="AI167" s="112" t="e">
        <f aca="false">IF($AT167&lt;&gt;$G167,"N/A",IF($AV167="Drive 1", "1", IF($AV167="Drive 0", "0", "")))</f>
        <v>#VALUE!</v>
      </c>
      <c r="AJ167" s="99" t="b">
        <f aca="false">TRUE()</f>
        <v>1</v>
      </c>
      <c r="AK167" s="99" t="b">
        <f aca="false">TRUE()</f>
        <v>1</v>
      </c>
      <c r="AL167" s="99" t="b">
        <f aca="false">TRUE()</f>
        <v>1</v>
      </c>
      <c r="AM167" s="99" t="b">
        <f aca="false">TRUE()</f>
        <v>1</v>
      </c>
      <c r="AN167" s="99" t="b">
        <f aca="false">TRUE()</f>
        <v>1</v>
      </c>
      <c r="AO167" s="99" t="b">
        <f aca="false">TRUE()</f>
        <v>1</v>
      </c>
      <c r="AP167" s="100" t="str">
        <f aca="false">IF(AND($AJ167:$AO167), "VALID", "INVALID")</f>
        <v>VALID</v>
      </c>
      <c r="AQ167" s="141" t="s">
        <v>469</v>
      </c>
      <c r="AR167" s="102" t="s">
        <v>79</v>
      </c>
      <c r="AS167" s="103"/>
      <c r="AT167" s="104"/>
      <c r="AU167" s="104"/>
      <c r="AV167" s="104"/>
      <c r="AW167" s="104"/>
      <c r="AX167" s="104"/>
      <c r="AY167" s="104"/>
      <c r="AZ167" s="103"/>
      <c r="BA167" s="103"/>
      <c r="BB167" s="105"/>
      <c r="BC167" s="104"/>
      <c r="BD167" s="106"/>
      <c r="BE167" s="111" t="s">
        <v>468</v>
      </c>
      <c r="BF167" s="108" t="e">
        <f aca="false">VLOOKUP($A167,#REF!, 34, FALSE())</f>
        <v>#VALUE!</v>
      </c>
      <c r="BG167" s="108" t="e">
        <f aca="false">VLOOKUP($A167,#REF!, 22, FALSE())</f>
        <v>#VALUE!</v>
      </c>
      <c r="BH167" s="109"/>
    </row>
    <row r="168" customFormat="false" ht="12.75" hidden="false" customHeight="true" outlineLevel="0" collapsed="false">
      <c r="A168" s="95" t="s">
        <v>470</v>
      </c>
      <c r="B168" s="86" t="e">
        <f aca="false">VLOOKUP($A168,#REF!, 34, FALSE())</f>
        <v>#VALUE!</v>
      </c>
      <c r="C168" s="87" t="str">
        <f aca="false">CONCATENATE("unused_",A168)</f>
        <v>unused_QSPI1_IO1</v>
      </c>
      <c r="D168" s="88" t="e">
        <f aca="false">IF(LEN(VLOOKUP($A168,#REF!,8,FALSE())),LEFT(VLOOKUP($A168,#REF!,8,FALSE()),LEN(VLOOKUP($A168,#REF!,8,FALSE()))-2),"")</f>
        <v>#VALUE!</v>
      </c>
      <c r="E168" s="89" t="e">
        <f aca="false">IF(LEN(VLOOKUP($A168,#REF!,4,FALSE())),IF(INDEX(#REF!,MATCH($A168,#REF!,0),1),LEFT(VLOOKUP($A168,#REF!,4,FALSE()),LEN(VLOOKUP($A168,#REF!,4,FALSE()))-2),CONCATENATE(LEFT(VLOOKUP($A168,#REF!,4,FALSE()),LEN(VLOOKUP($A168,#REF!,4,FALSE()))-2),"*")),"")</f>
        <v>#VALUE!</v>
      </c>
      <c r="F168" s="90" t="e">
        <f aca="false">IF(LEN(VLOOKUP($A168,#REF!,5,FALSE())),IF(INDEX(#REF!,MATCH($A168,#REF!,0),2),LEFT(VLOOKUP($A168,#REF!,5,FALSE()),LEN(VLOOKUP($A168,#REF!,5,FALSE()))-2),CONCATENATE(LEFT(VLOOKUP($A168,#REF!,5,FALSE()),LEN(VLOOKUP($A168,#REF!,5,FALSE()))-2),"*")),"")</f>
        <v>#VALUE!</v>
      </c>
      <c r="G168" s="90" t="e">
        <f aca="false">IF(LEN(VLOOKUP($A168,#REF!,6,FALSE())),IF(INDEX(#REF!,MATCH($A168,#REF!,0),3),LEFT(VLOOKUP($A168,#REF!,6,FALSE()),LEN(VLOOKUP($A168,#REF!,6,FALSE()))-2),CONCATENATE(LEFT(VLOOKUP($A168,#REF!,6,FALSE()),LEN(VLOOKUP($A168,#REF!,6,FALSE()))-2),"*")),"")</f>
        <v>#VALUE!</v>
      </c>
      <c r="H168" s="91" t="e">
        <f aca="false">IF(LEN(VLOOKUP($A168,#REF!,7,FALSE())),IF(INDEX(#REF!,MATCH($A168,#REF!,0),4),LEFT(VLOOKUP($A168,#REF!,7,FALSE()),LEN(VLOOKUP($A168,#REF!,7,FALSE()))-2),CONCATENATE(LEFT(VLOOKUP($A168,#REF!,7,FALSE()),LEN(VLOOKUP($A168,#REF!,7,FALSE()))-2),"*")),"")</f>
        <v>#VALUE!</v>
      </c>
      <c r="I168" s="92" t="e">
        <f aca="false">IF(LEN(VLOOKUP($A168,#REF!,8,FALSE())),UPPER(RIGHT(VLOOKUP($A168,#REF!,8,FALSE()), 1)),"")</f>
        <v>#VALUE!</v>
      </c>
      <c r="J168" s="90" t="e">
        <f aca="false">IF(LEN(VLOOKUP($A168,#REF!,4,FALSE())),UPPER(RIGHT(VLOOKUP($A168,#REF!,4,FALSE()), 1)),"")</f>
        <v>#VALUE!</v>
      </c>
      <c r="K168" s="90" t="e">
        <f aca="false">IF(LEN(VLOOKUP($A168,#REF!,5,FALSE())),UPPER(RIGHT(VLOOKUP($A168,#REF!,5,FALSE()), 1)),"")</f>
        <v>#VALUE!</v>
      </c>
      <c r="L168" s="90" t="e">
        <f aca="false">IF(LEN(VLOOKUP($A168,#REF!,6,FALSE())),UPPER(RIGHT(VLOOKUP($A168,#REF!,6,FALSE()), 1)),"")</f>
        <v>#VALUE!</v>
      </c>
      <c r="M168" s="91" t="e">
        <f aca="false">IF(LEN(VLOOKUP($A168,#REF!,7,FALSE())),UPPER(RIGHT(VLOOKUP($A168,#REF!,7,FALSE()), 1)),"")</f>
        <v>#VALUE!</v>
      </c>
      <c r="N168" s="86" t="s">
        <v>464</v>
      </c>
      <c r="O168" s="86" t="s">
        <v>83</v>
      </c>
      <c r="P168" s="86" t="s">
        <v>104</v>
      </c>
      <c r="Q168" s="86" t="s">
        <v>105</v>
      </c>
      <c r="R168" s="86" t="s">
        <v>83</v>
      </c>
      <c r="S168" s="100" t="e">
        <f aca="false">HLOOKUP("Device Tree Pin Name",#REF!,MATCH($A168,#REF!,0),FALSE())</f>
        <v>#VALUE!</v>
      </c>
      <c r="T168" s="95" t="e">
        <f aca="false">HLOOKUP("power rail",#REF!,MATCH($A168,#REF!,0),FALSE())</f>
        <v>#VALUE!</v>
      </c>
      <c r="U168" s="96" t="e">
        <f aca="false">HLOOKUP("Wake Capable",#REF!,MATCH($A168,#REF!,0),FALSE())</f>
        <v>#VALUE!</v>
      </c>
      <c r="V168" s="96" t="e">
        <f aca="false">HLOOKUP("Strap",#REF!,MATCH($A168,#REF!,0),FALSE())</f>
        <v>#VALUE!</v>
      </c>
      <c r="W168" s="96" t="e">
        <f aca="false">HLOOKUP("GTE",#REF!,MATCH($A168,#REF!,0),FALSE())</f>
        <v>#VALUE!</v>
      </c>
      <c r="X168" s="96" t="e">
        <f aca="false">HLOOKUP("DPD_Control",#REF!,MATCH($A168,#REF!,0),FALSE())</f>
        <v>#VALUE!</v>
      </c>
      <c r="Y168" s="96" t="e">
        <f aca="false">HLOOKUP("DPD_Group",#REF!,MATCH($A168,#REF!,0),FALSE())</f>
        <v>#VALUE!</v>
      </c>
      <c r="Z168" s="95" t="e">
        <f aca="false">HLOOKUP("Pad Category",#REF!,MATCH($A168,#REF!,0),FALSE())</f>
        <v>#VALUE!</v>
      </c>
      <c r="AA168" s="95" t="e">
        <f aca="false">HLOOKUP("Pad type",#REF!,MATCH($A168,#REF!,0),FALSE())</f>
        <v>#VALUE!</v>
      </c>
      <c r="AB168" s="95" t="e">
        <f aca="false">HLOOKUP("Pull Strength",#REF!,MATCH($A168,#REF!,0),FALSE())</f>
        <v>#VALUE!</v>
      </c>
      <c r="AC168" s="95" t="e">
        <f aca="false">HLOOKUP("POR Pin State",#REF!,MATCH($A168,#REF!,0),FALSE())</f>
        <v>#VALUE!</v>
      </c>
      <c r="AD168" s="95" t="str">
        <f aca="false">IF(OR($AQ168="",$AQ168=$C168),$R168,IF($AQ168=$D168,SUBSTITUTE(SUBSTITUTE($AQ168,"GPIO3_","GPIO_"),".0",""),IF($AQ168=$E168,$N168,IF($AQ168=$F168,$O168,IF($AQ168=$G168,$P168,IF($AQ168=$H168,$Q168,"INVALID"))))))</f>
        <v>RSVD1</v>
      </c>
      <c r="AE168" s="97"/>
      <c r="AF168" s="98" t="str">
        <f aca="false">IF(AND(OR($AS168="Int PU",$AS168="Int PD"),OR(AND($AZ168&lt;&gt;"",$AZ168&lt;&gt;"0"),AND($BA168&lt;&gt;"",$BA168&lt;&gt;"0"))),"INVALID",IF(OR($AQ168=$C168,$AS168="Int PD"),"PULL_DOWN",IF(OR($AS168="Int PU",AND($AE168="YES",OR($AZ168="",$AZ168="0"),OR($BA168="",$BA168="0"),OR($AR168="Input",$AR168="Bidirectional"))),"PULL_UP","NORMAL")))</f>
        <v>PULL_DOWN</v>
      </c>
      <c r="AG168" s="98" t="e">
        <f aca="false">IF($AU168="Input", "TRISTATE", IF($AV168="Z","TRISTATE",IF($AT168=$F168,"TRISTATE","NORMAL")))</f>
        <v>#VALUE!</v>
      </c>
      <c r="AH168" s="98" t="e">
        <f aca="false">IF(OR($AT168=$F168,$AU168="Output"),"DISABLE","ENABLE")</f>
        <v>#VALUE!</v>
      </c>
      <c r="AI168" s="112" t="e">
        <f aca="false">IF($AT168&lt;&gt;$G168,"N/A",IF($AV168="Drive 1", "1", IF($AV168="Drive 0", "0", "")))</f>
        <v>#VALUE!</v>
      </c>
      <c r="AJ168" s="99" t="b">
        <f aca="false">TRUE()</f>
        <v>1</v>
      </c>
      <c r="AK168" s="99" t="b">
        <f aca="false">TRUE()</f>
        <v>1</v>
      </c>
      <c r="AL168" s="99" t="b">
        <f aca="false">TRUE()</f>
        <v>1</v>
      </c>
      <c r="AM168" s="99" t="b">
        <f aca="false">TRUE()</f>
        <v>1</v>
      </c>
      <c r="AN168" s="99" t="b">
        <f aca="false">TRUE()</f>
        <v>1</v>
      </c>
      <c r="AO168" s="99" t="b">
        <f aca="false">TRUE()</f>
        <v>1</v>
      </c>
      <c r="AP168" s="100" t="str">
        <f aca="false">IF(AND($AJ168:$AO168), "VALID", "INVALID")</f>
        <v>VALID</v>
      </c>
      <c r="AQ168" s="141" t="s">
        <v>471</v>
      </c>
      <c r="AR168" s="102" t="s">
        <v>79</v>
      </c>
      <c r="AS168" s="103"/>
      <c r="AT168" s="104"/>
      <c r="AU168" s="104"/>
      <c r="AV168" s="104"/>
      <c r="AW168" s="104"/>
      <c r="AX168" s="104"/>
      <c r="AY168" s="104"/>
      <c r="AZ168" s="103"/>
      <c r="BA168" s="103"/>
      <c r="BB168" s="105"/>
      <c r="BC168" s="104"/>
      <c r="BD168" s="106"/>
      <c r="BE168" s="111" t="s">
        <v>470</v>
      </c>
      <c r="BF168" s="108" t="e">
        <f aca="false">VLOOKUP($A168,#REF!, 34, FALSE())</f>
        <v>#VALUE!</v>
      </c>
      <c r="BG168" s="108" t="e">
        <f aca="false">VLOOKUP($A168,#REF!, 22, FALSE())</f>
        <v>#VALUE!</v>
      </c>
      <c r="BH168" s="109"/>
    </row>
    <row r="169" customFormat="false" ht="12.75" hidden="false" customHeight="true" outlineLevel="0" collapsed="false">
      <c r="A169" s="95" t="s">
        <v>472</v>
      </c>
      <c r="B169" s="86" t="e">
        <f aca="false">VLOOKUP($A169,#REF!, 34, FALSE())</f>
        <v>#VALUE!</v>
      </c>
      <c r="C169" s="87" t="str">
        <f aca="false">CONCATENATE("unused_",A169)</f>
        <v>unused_QSPI1_IO2</v>
      </c>
      <c r="D169" s="88" t="e">
        <f aca="false">IF(LEN(VLOOKUP($A169,#REF!,8,FALSE())),LEFT(VLOOKUP($A169,#REF!,8,FALSE()),LEN(VLOOKUP($A169,#REF!,8,FALSE()))-2),"")</f>
        <v>#VALUE!</v>
      </c>
      <c r="E169" s="89" t="e">
        <f aca="false">IF(LEN(VLOOKUP($A169,#REF!,4,FALSE())),IF(INDEX(#REF!,MATCH($A169,#REF!,0),1),LEFT(VLOOKUP($A169,#REF!,4,FALSE()),LEN(VLOOKUP($A169,#REF!,4,FALSE()))-2),CONCATENATE(LEFT(VLOOKUP($A169,#REF!,4,FALSE()),LEN(VLOOKUP($A169,#REF!,4,FALSE()))-2),"*")),"")</f>
        <v>#VALUE!</v>
      </c>
      <c r="F169" s="90" t="e">
        <f aca="false">IF(LEN(VLOOKUP($A169,#REF!,5,FALSE())),IF(INDEX(#REF!,MATCH($A169,#REF!,0),2),LEFT(VLOOKUP($A169,#REF!,5,FALSE()),LEN(VLOOKUP($A169,#REF!,5,FALSE()))-2),CONCATENATE(LEFT(VLOOKUP($A169,#REF!,5,FALSE()),LEN(VLOOKUP($A169,#REF!,5,FALSE()))-2),"*")),"")</f>
        <v>#VALUE!</v>
      </c>
      <c r="G169" s="90" t="e">
        <f aca="false">IF(LEN(VLOOKUP($A169,#REF!,6,FALSE())),IF(INDEX(#REF!,MATCH($A169,#REF!,0),3),LEFT(VLOOKUP($A169,#REF!,6,FALSE()),LEN(VLOOKUP($A169,#REF!,6,FALSE()))-2),CONCATENATE(LEFT(VLOOKUP($A169,#REF!,6,FALSE()),LEN(VLOOKUP($A169,#REF!,6,FALSE()))-2),"*")),"")</f>
        <v>#VALUE!</v>
      </c>
      <c r="H169" s="91" t="e">
        <f aca="false">IF(LEN(VLOOKUP($A169,#REF!,7,FALSE())),IF(INDEX(#REF!,MATCH($A169,#REF!,0),4),LEFT(VLOOKUP($A169,#REF!,7,FALSE()),LEN(VLOOKUP($A169,#REF!,7,FALSE()))-2),CONCATENATE(LEFT(VLOOKUP($A169,#REF!,7,FALSE()),LEN(VLOOKUP($A169,#REF!,7,FALSE()))-2),"*")),"")</f>
        <v>#VALUE!</v>
      </c>
      <c r="I169" s="92" t="e">
        <f aca="false">IF(LEN(VLOOKUP($A169,#REF!,8,FALSE())),UPPER(RIGHT(VLOOKUP($A169,#REF!,8,FALSE()), 1)),"")</f>
        <v>#VALUE!</v>
      </c>
      <c r="J169" s="90" t="e">
        <f aca="false">IF(LEN(VLOOKUP($A169,#REF!,4,FALSE())),UPPER(RIGHT(VLOOKUP($A169,#REF!,4,FALSE()), 1)),"")</f>
        <v>#VALUE!</v>
      </c>
      <c r="K169" s="90" t="e">
        <f aca="false">IF(LEN(VLOOKUP($A169,#REF!,5,FALSE())),UPPER(RIGHT(VLOOKUP($A169,#REF!,5,FALSE()), 1)),"")</f>
        <v>#VALUE!</v>
      </c>
      <c r="L169" s="90" t="e">
        <f aca="false">IF(LEN(VLOOKUP($A169,#REF!,6,FALSE())),UPPER(RIGHT(VLOOKUP($A169,#REF!,6,FALSE()), 1)),"")</f>
        <v>#VALUE!</v>
      </c>
      <c r="M169" s="91" t="e">
        <f aca="false">IF(LEN(VLOOKUP($A169,#REF!,7,FALSE())),UPPER(RIGHT(VLOOKUP($A169,#REF!,7,FALSE()), 1)),"")</f>
        <v>#VALUE!</v>
      </c>
      <c r="N169" s="86" t="s">
        <v>464</v>
      </c>
      <c r="O169" s="86" t="s">
        <v>83</v>
      </c>
      <c r="P169" s="86" t="s">
        <v>104</v>
      </c>
      <c r="Q169" s="86" t="s">
        <v>105</v>
      </c>
      <c r="R169" s="86" t="s">
        <v>83</v>
      </c>
      <c r="S169" s="131" t="e">
        <f aca="false">HLOOKUP("Device Tree Pin Name",#REF!,MATCH($A169,#REF!,0),FALSE())</f>
        <v>#VALUE!</v>
      </c>
      <c r="T169" s="86" t="e">
        <f aca="false">HLOOKUP("power rail",#REF!,MATCH($A169,#REF!,0),FALSE())</f>
        <v>#VALUE!</v>
      </c>
      <c r="U169" s="96" t="e">
        <f aca="false">HLOOKUP("Wake Capable",#REF!,MATCH($A169,#REF!,0),FALSE())</f>
        <v>#VALUE!</v>
      </c>
      <c r="V169" s="96" t="e">
        <f aca="false">HLOOKUP("Strap",#REF!,MATCH($A169,#REF!,0),FALSE())</f>
        <v>#VALUE!</v>
      </c>
      <c r="W169" s="96" t="e">
        <f aca="false">HLOOKUP("GTE",#REF!,MATCH($A169,#REF!,0),FALSE())</f>
        <v>#VALUE!</v>
      </c>
      <c r="X169" s="96" t="e">
        <f aca="false">HLOOKUP("DPD_Control",#REF!,MATCH($A169,#REF!,0),FALSE())</f>
        <v>#VALUE!</v>
      </c>
      <c r="Y169" s="96" t="e">
        <f aca="false">HLOOKUP("DPD_Group",#REF!,MATCH($A169,#REF!,0),FALSE())</f>
        <v>#VALUE!</v>
      </c>
      <c r="Z169" s="95" t="e">
        <f aca="false">HLOOKUP("Pad Category",#REF!,MATCH($A169,#REF!,0),FALSE())</f>
        <v>#VALUE!</v>
      </c>
      <c r="AA169" s="95" t="e">
        <f aca="false">HLOOKUP("Pad type",#REF!,MATCH($A169,#REF!,0),FALSE())</f>
        <v>#VALUE!</v>
      </c>
      <c r="AB169" s="95" t="e">
        <f aca="false">HLOOKUP("Pull Strength",#REF!,MATCH($A169,#REF!,0),FALSE())</f>
        <v>#VALUE!</v>
      </c>
      <c r="AC169" s="95" t="e">
        <f aca="false">HLOOKUP("POR Pin State",#REF!,MATCH($A169,#REF!,0),FALSE())</f>
        <v>#VALUE!</v>
      </c>
      <c r="AD169" s="95" t="str">
        <f aca="false">IF(OR($AQ169="",$AQ169=$C169),$R169,IF($AQ169=$D169,SUBSTITUTE(SUBSTITUTE($AQ169,"GPIO3_","GPIO_"),".0",""),IF($AQ169=$E169,$N169,IF($AQ169=$F169,$O169,IF($AQ169=$G169,$P169,IF($AQ169=$H169,$Q169,"INVALID"))))))</f>
        <v>RSVD1</v>
      </c>
      <c r="AE169" s="97"/>
      <c r="AF169" s="98" t="str">
        <f aca="false">IF(AND(OR($AS169="Int PU",$AS169="Int PD"),OR(AND($AZ169&lt;&gt;"",$AZ169&lt;&gt;"0"),AND($BA169&lt;&gt;"",$BA169&lt;&gt;"0"))),"INVALID",IF(OR($AQ169=$C169,$AS169="Int PD"),"PULL_DOWN",IF(OR($AS169="Int PU",AND($AE169="YES",OR($AZ169="",$AZ169="0"),OR($BA169="",$BA169="0"),OR($AR169="Input",$AR169="Bidirectional"))),"PULL_UP","NORMAL")))</f>
        <v>PULL_DOWN</v>
      </c>
      <c r="AG169" s="98" t="e">
        <f aca="false">IF($AU169="Input", "TRISTATE", IF($AV169="Z","TRISTATE",IF($AT169=$F169,"TRISTATE","NORMAL")))</f>
        <v>#VALUE!</v>
      </c>
      <c r="AH169" s="98" t="e">
        <f aca="false">IF(OR($AT169=$F169,$AU169="Output"),"DISABLE","ENABLE")</f>
        <v>#VALUE!</v>
      </c>
      <c r="AI169" s="112" t="e">
        <f aca="false">IF($AT169&lt;&gt;$G169,"N/A",IF($AV169="Drive 1", "1", IF($AV169="Drive 0", "0", "")))</f>
        <v>#VALUE!</v>
      </c>
      <c r="AJ169" s="99" t="b">
        <f aca="false">TRUE()</f>
        <v>1</v>
      </c>
      <c r="AK169" s="99" t="b">
        <f aca="false">TRUE()</f>
        <v>1</v>
      </c>
      <c r="AL169" s="99" t="b">
        <f aca="false">TRUE()</f>
        <v>1</v>
      </c>
      <c r="AM169" s="99" t="b">
        <f aca="false">TRUE()</f>
        <v>1</v>
      </c>
      <c r="AN169" s="99" t="b">
        <f aca="false">TRUE()</f>
        <v>1</v>
      </c>
      <c r="AO169" s="99" t="b">
        <f aca="false">TRUE()</f>
        <v>1</v>
      </c>
      <c r="AP169" s="100" t="str">
        <f aca="false">IF(AND($AJ169:$AO169), "VALID", "INVALID")</f>
        <v>VALID</v>
      </c>
      <c r="AQ169" s="141" t="s">
        <v>473</v>
      </c>
      <c r="AR169" s="102" t="s">
        <v>79</v>
      </c>
      <c r="AS169" s="103"/>
      <c r="AT169" s="104"/>
      <c r="AU169" s="104"/>
      <c r="AV169" s="104"/>
      <c r="AW169" s="104"/>
      <c r="AX169" s="104"/>
      <c r="AY169" s="104"/>
      <c r="AZ169" s="103"/>
      <c r="BA169" s="103"/>
      <c r="BB169" s="105"/>
      <c r="BC169" s="104"/>
      <c r="BD169" s="106"/>
      <c r="BE169" s="111" t="s">
        <v>472</v>
      </c>
      <c r="BF169" s="108" t="e">
        <f aca="false">VLOOKUP($A169,#REF!, 34, FALSE())</f>
        <v>#VALUE!</v>
      </c>
      <c r="BG169" s="108" t="e">
        <f aca="false">VLOOKUP($A169,#REF!, 22, FALSE())</f>
        <v>#VALUE!</v>
      </c>
      <c r="BH169" s="109"/>
    </row>
    <row r="170" customFormat="false" ht="12.75" hidden="false" customHeight="true" outlineLevel="0" collapsed="false">
      <c r="A170" s="95" t="s">
        <v>474</v>
      </c>
      <c r="B170" s="86" t="e">
        <f aca="false">VLOOKUP($A170,#REF!, 34, FALSE())</f>
        <v>#VALUE!</v>
      </c>
      <c r="C170" s="87" t="str">
        <f aca="false">CONCATENATE("unused_",A170)</f>
        <v>unused_QSPI1_IO3</v>
      </c>
      <c r="D170" s="88" t="e">
        <f aca="false">IF(LEN(VLOOKUP($A170,#REF!,8,FALSE())),LEFT(VLOOKUP($A170,#REF!,8,FALSE()),LEN(VLOOKUP($A170,#REF!,8,FALSE()))-2),"")</f>
        <v>#VALUE!</v>
      </c>
      <c r="E170" s="89" t="e">
        <f aca="false">IF(LEN(VLOOKUP($A170,#REF!,4,FALSE())),IF(INDEX(#REF!,MATCH($A170,#REF!,0),1),LEFT(VLOOKUP($A170,#REF!,4,FALSE()),LEN(VLOOKUP($A170,#REF!,4,FALSE()))-2),CONCATENATE(LEFT(VLOOKUP($A170,#REF!,4,FALSE()),LEN(VLOOKUP($A170,#REF!,4,FALSE()))-2),"*")),"")</f>
        <v>#VALUE!</v>
      </c>
      <c r="F170" s="90" t="e">
        <f aca="false">IF(LEN(VLOOKUP($A170,#REF!,5,FALSE())),IF(INDEX(#REF!,MATCH($A170,#REF!,0),2),LEFT(VLOOKUP($A170,#REF!,5,FALSE()),LEN(VLOOKUP($A170,#REF!,5,FALSE()))-2),CONCATENATE(LEFT(VLOOKUP($A170,#REF!,5,FALSE()),LEN(VLOOKUP($A170,#REF!,5,FALSE()))-2),"*")),"")</f>
        <v>#VALUE!</v>
      </c>
      <c r="G170" s="90" t="e">
        <f aca="false">IF(LEN(VLOOKUP($A170,#REF!,6,FALSE())),IF(INDEX(#REF!,MATCH($A170,#REF!,0),3),LEFT(VLOOKUP($A170,#REF!,6,FALSE()),LEN(VLOOKUP($A170,#REF!,6,FALSE()))-2),CONCATENATE(LEFT(VLOOKUP($A170,#REF!,6,FALSE()),LEN(VLOOKUP($A170,#REF!,6,FALSE()))-2),"*")),"")</f>
        <v>#VALUE!</v>
      </c>
      <c r="H170" s="91" t="e">
        <f aca="false">IF(LEN(VLOOKUP($A170,#REF!,7,FALSE())),IF(INDEX(#REF!,MATCH($A170,#REF!,0),4),LEFT(VLOOKUP($A170,#REF!,7,FALSE()),LEN(VLOOKUP($A170,#REF!,7,FALSE()))-2),CONCATENATE(LEFT(VLOOKUP($A170,#REF!,7,FALSE()),LEN(VLOOKUP($A170,#REF!,7,FALSE()))-2),"*")),"")</f>
        <v>#VALUE!</v>
      </c>
      <c r="I170" s="92" t="e">
        <f aca="false">IF(LEN(VLOOKUP($A170,#REF!,8,FALSE())),UPPER(RIGHT(VLOOKUP($A170,#REF!,8,FALSE()), 1)),"")</f>
        <v>#VALUE!</v>
      </c>
      <c r="J170" s="90" t="e">
        <f aca="false">IF(LEN(VLOOKUP($A170,#REF!,4,FALSE())),UPPER(RIGHT(VLOOKUP($A170,#REF!,4,FALSE()), 1)),"")</f>
        <v>#VALUE!</v>
      </c>
      <c r="K170" s="90" t="e">
        <f aca="false">IF(LEN(VLOOKUP($A170,#REF!,5,FALSE())),UPPER(RIGHT(VLOOKUP($A170,#REF!,5,FALSE()), 1)),"")</f>
        <v>#VALUE!</v>
      </c>
      <c r="L170" s="90" t="e">
        <f aca="false">IF(LEN(VLOOKUP($A170,#REF!,6,FALSE())),UPPER(RIGHT(VLOOKUP($A170,#REF!,6,FALSE()), 1)),"")</f>
        <v>#VALUE!</v>
      </c>
      <c r="M170" s="91" t="e">
        <f aca="false">IF(LEN(VLOOKUP($A170,#REF!,7,FALSE())),UPPER(RIGHT(VLOOKUP($A170,#REF!,7,FALSE()), 1)),"")</f>
        <v>#VALUE!</v>
      </c>
      <c r="N170" s="86" t="s">
        <v>464</v>
      </c>
      <c r="O170" s="86" t="s">
        <v>83</v>
      </c>
      <c r="P170" s="86" t="s">
        <v>104</v>
      </c>
      <c r="Q170" s="86" t="s">
        <v>105</v>
      </c>
      <c r="R170" s="86" t="s">
        <v>83</v>
      </c>
      <c r="S170" s="100" t="e">
        <f aca="false">HLOOKUP("Device Tree Pin Name",#REF!,MATCH($A170,#REF!,0),FALSE())</f>
        <v>#VALUE!</v>
      </c>
      <c r="T170" s="95" t="e">
        <f aca="false">HLOOKUP("power rail",#REF!,MATCH($A170,#REF!,0),FALSE())</f>
        <v>#VALUE!</v>
      </c>
      <c r="U170" s="96" t="e">
        <f aca="false">HLOOKUP("Wake Capable",#REF!,MATCH($A170,#REF!,0),FALSE())</f>
        <v>#VALUE!</v>
      </c>
      <c r="V170" s="96" t="e">
        <f aca="false">HLOOKUP("Strap",#REF!,MATCH($A170,#REF!,0),FALSE())</f>
        <v>#VALUE!</v>
      </c>
      <c r="W170" s="96" t="e">
        <f aca="false">HLOOKUP("GTE",#REF!,MATCH($A170,#REF!,0),FALSE())</f>
        <v>#VALUE!</v>
      </c>
      <c r="X170" s="96" t="e">
        <f aca="false">HLOOKUP("DPD_Control",#REF!,MATCH($A170,#REF!,0),FALSE())</f>
        <v>#VALUE!</v>
      </c>
      <c r="Y170" s="96" t="e">
        <f aca="false">HLOOKUP("DPD_Group",#REF!,MATCH($A170,#REF!,0),FALSE())</f>
        <v>#VALUE!</v>
      </c>
      <c r="Z170" s="95" t="e">
        <f aca="false">HLOOKUP("Pad Category",#REF!,MATCH($A170,#REF!,0),FALSE())</f>
        <v>#VALUE!</v>
      </c>
      <c r="AA170" s="95" t="e">
        <f aca="false">HLOOKUP("Pad type",#REF!,MATCH($A170,#REF!,0),FALSE())</f>
        <v>#VALUE!</v>
      </c>
      <c r="AB170" s="95" t="e">
        <f aca="false">HLOOKUP("Pull Strength",#REF!,MATCH($A170,#REF!,0),FALSE())</f>
        <v>#VALUE!</v>
      </c>
      <c r="AC170" s="95" t="e">
        <f aca="false">HLOOKUP("POR Pin State",#REF!,MATCH($A170,#REF!,0),FALSE())</f>
        <v>#VALUE!</v>
      </c>
      <c r="AD170" s="95" t="str">
        <f aca="false">IF(OR($AQ170="",$AQ170=$C170),$R170,IF($AQ170=$D170,SUBSTITUTE(SUBSTITUTE($AQ170,"GPIO3_","GPIO_"),".0",""),IF($AQ170=$E170,$N170,IF($AQ170=$F170,$O170,IF($AQ170=$G170,$P170,IF($AQ170=$H170,$Q170,"INVALID"))))))</f>
        <v>RSVD1</v>
      </c>
      <c r="AE170" s="97"/>
      <c r="AF170" s="98" t="str">
        <f aca="false">IF(AND(OR($AS170="Int PU",$AS170="Int PD"),OR(AND($AZ170&lt;&gt;"",$AZ170&lt;&gt;"0"),AND($BA170&lt;&gt;"",$BA170&lt;&gt;"0"))),"INVALID",IF(OR($AQ170=$C170,$AS170="Int PD"),"PULL_DOWN",IF(OR($AS170="Int PU",AND($AE170="YES",OR($AZ170="",$AZ170="0"),OR($BA170="",$BA170="0"),OR($AR170="Input",$AR170="Bidirectional"))),"PULL_UP","NORMAL")))</f>
        <v>PULL_DOWN</v>
      </c>
      <c r="AG170" s="98" t="e">
        <f aca="false">IF($AU170="Input", "TRISTATE", IF($AV170="Z","TRISTATE",IF($AT170=$F170,"TRISTATE","NORMAL")))</f>
        <v>#VALUE!</v>
      </c>
      <c r="AH170" s="98" t="e">
        <f aca="false">IF(OR($AT170=$F170,$AU170="Output"),"DISABLE","ENABLE")</f>
        <v>#VALUE!</v>
      </c>
      <c r="AI170" s="112" t="e">
        <f aca="false">IF($AT170&lt;&gt;$G170,"N/A",IF($AV170="Drive 1", "1", IF($AV170="Drive 0", "0", "")))</f>
        <v>#VALUE!</v>
      </c>
      <c r="AJ170" s="99" t="b">
        <f aca="false">TRUE()</f>
        <v>1</v>
      </c>
      <c r="AK170" s="99" t="b">
        <f aca="false">TRUE()</f>
        <v>1</v>
      </c>
      <c r="AL170" s="99" t="b">
        <f aca="false">TRUE()</f>
        <v>1</v>
      </c>
      <c r="AM170" s="99" t="b">
        <f aca="false">TRUE()</f>
        <v>1</v>
      </c>
      <c r="AN170" s="99" t="b">
        <f aca="false">TRUE()</f>
        <v>1</v>
      </c>
      <c r="AO170" s="99" t="b">
        <f aca="false">TRUE()</f>
        <v>1</v>
      </c>
      <c r="AP170" s="100" t="str">
        <f aca="false">IF(AND($AJ170:$AO170), "VALID", "INVALID")</f>
        <v>VALID</v>
      </c>
      <c r="AQ170" s="141" t="s">
        <v>475</v>
      </c>
      <c r="AR170" s="102" t="s">
        <v>79</v>
      </c>
      <c r="AS170" s="103"/>
      <c r="AT170" s="104"/>
      <c r="AU170" s="130"/>
      <c r="AV170" s="130"/>
      <c r="AW170" s="104"/>
      <c r="AX170" s="104"/>
      <c r="AY170" s="104"/>
      <c r="AZ170" s="103"/>
      <c r="BA170" s="103"/>
      <c r="BB170" s="105"/>
      <c r="BC170" s="104"/>
      <c r="BD170" s="106"/>
      <c r="BE170" s="114" t="s">
        <v>474</v>
      </c>
      <c r="BF170" s="108" t="e">
        <f aca="false">VLOOKUP($A170,#REF!, 34, FALSE())</f>
        <v>#VALUE!</v>
      </c>
      <c r="BG170" s="108" t="e">
        <f aca="false">VLOOKUP($A170,#REF!, 22, FALSE())</f>
        <v>#VALUE!</v>
      </c>
      <c r="BH170" s="109"/>
    </row>
    <row r="171" customFormat="false" ht="12.75" hidden="false" customHeight="true" outlineLevel="0" collapsed="false">
      <c r="A171" s="95" t="s">
        <v>476</v>
      </c>
      <c r="B171" s="86" t="e">
        <f aca="false">VLOOKUP($A171,#REF!, 34, FALSE())</f>
        <v>#VALUE!</v>
      </c>
      <c r="C171" s="87" t="str">
        <f aca="false">CONCATENATE("unused_",A171)</f>
        <v>unused_QSPI_COMP</v>
      </c>
      <c r="D171" s="88" t="e">
        <f aca="false">IF(LEN(VLOOKUP($A171,#REF!,8,FALSE())),LEFT(VLOOKUP($A171,#REF!,8,FALSE()),LEN(VLOOKUP($A171,#REF!,8,FALSE()))-2),"")</f>
        <v>#VALUE!</v>
      </c>
      <c r="E171" s="89" t="e">
        <f aca="false">IF(LEN(VLOOKUP($A171,#REF!,4,FALSE())),IF(INDEX(#REF!,MATCH($A171,#REF!,0),1),LEFT(VLOOKUP($A171,#REF!,4,FALSE()),LEN(VLOOKUP($A171,#REF!,4,FALSE()))-2),CONCATENATE(LEFT(VLOOKUP($A171,#REF!,4,FALSE()),LEN(VLOOKUP($A171,#REF!,4,FALSE()))-2),"*")),"")</f>
        <v>#VALUE!</v>
      </c>
      <c r="F171" s="90" t="e">
        <f aca="false">IF(LEN(VLOOKUP($A171,#REF!,5,FALSE())),IF(INDEX(#REF!,MATCH($A171,#REF!,0),2),LEFT(VLOOKUP($A171,#REF!,5,FALSE()),LEN(VLOOKUP($A171,#REF!,5,FALSE()))-2),CONCATENATE(LEFT(VLOOKUP($A171,#REF!,5,FALSE()),LEN(VLOOKUP($A171,#REF!,5,FALSE()))-2),"*")),"")</f>
        <v>#VALUE!</v>
      </c>
      <c r="G171" s="90" t="e">
        <f aca="false">IF(LEN(VLOOKUP($A171,#REF!,6,FALSE())),IF(INDEX(#REF!,MATCH($A171,#REF!,0),3),LEFT(VLOOKUP($A171,#REF!,6,FALSE()),LEN(VLOOKUP($A171,#REF!,6,FALSE()))-2),CONCATENATE(LEFT(VLOOKUP($A171,#REF!,6,FALSE()),LEN(VLOOKUP($A171,#REF!,6,FALSE()))-2),"*")),"")</f>
        <v>#VALUE!</v>
      </c>
      <c r="H171" s="91" t="e">
        <f aca="false">IF(LEN(VLOOKUP($A171,#REF!,7,FALSE())),IF(INDEX(#REF!,MATCH($A171,#REF!,0),4),LEFT(VLOOKUP($A171,#REF!,7,FALSE()),LEN(VLOOKUP($A171,#REF!,7,FALSE()))-2),CONCATENATE(LEFT(VLOOKUP($A171,#REF!,7,FALSE()),LEN(VLOOKUP($A171,#REF!,7,FALSE()))-2),"*")),"")</f>
        <v>#VALUE!</v>
      </c>
      <c r="I171" s="92" t="e">
        <f aca="false">IF(LEN(VLOOKUP($A171,#REF!,8,FALSE())),UPPER(RIGHT(VLOOKUP($A171,#REF!,8,FALSE()), 1)),"")</f>
        <v>#VALUE!</v>
      </c>
      <c r="J171" s="90" t="e">
        <f aca="false">IF(LEN(VLOOKUP($A171,#REF!,4,FALSE())),UPPER(RIGHT(VLOOKUP($A171,#REF!,4,FALSE()), 1)),"")</f>
        <v>#VALUE!</v>
      </c>
      <c r="K171" s="90" t="e">
        <f aca="false">IF(LEN(VLOOKUP($A171,#REF!,5,FALSE())),UPPER(RIGHT(VLOOKUP($A171,#REF!,5,FALSE()), 1)),"")</f>
        <v>#VALUE!</v>
      </c>
      <c r="L171" s="90" t="e">
        <f aca="false">IF(LEN(VLOOKUP($A171,#REF!,6,FALSE())),UPPER(RIGHT(VLOOKUP($A171,#REF!,6,FALSE()), 1)),"")</f>
        <v>#VALUE!</v>
      </c>
      <c r="M171" s="91" t="e">
        <f aca="false">IF(LEN(VLOOKUP($A171,#REF!,7,FALSE())),UPPER(RIGHT(VLOOKUP($A171,#REF!,7,FALSE()), 1)),"")</f>
        <v>#VALUE!</v>
      </c>
      <c r="N171" s="139"/>
      <c r="O171" s="139"/>
      <c r="P171" s="139"/>
      <c r="Q171" s="139"/>
      <c r="R171" s="139"/>
      <c r="S171" s="100" t="e">
        <f aca="false">HLOOKUP("Device Tree Pin Name",#REF!,MATCH($A171,#REF!,0),FALSE())</f>
        <v>#VALUE!</v>
      </c>
      <c r="T171" s="95" t="e">
        <f aca="false">HLOOKUP("power rail",#REF!,MATCH($A171,#REF!,0),FALSE())</f>
        <v>#VALUE!</v>
      </c>
      <c r="U171" s="96" t="e">
        <f aca="false">HLOOKUP("Wake Capable",#REF!,MATCH($A171,#REF!,0),FALSE())</f>
        <v>#VALUE!</v>
      </c>
      <c r="V171" s="96" t="e">
        <f aca="false">HLOOKUP("Strap",#REF!,MATCH($A171,#REF!,0),FALSE())</f>
        <v>#VALUE!</v>
      </c>
      <c r="W171" s="96" t="e">
        <f aca="false">HLOOKUP("GTE",#REF!,MATCH($A171,#REF!,0),FALSE())</f>
        <v>#VALUE!</v>
      </c>
      <c r="X171" s="96" t="e">
        <f aca="false">HLOOKUP("DPD_Control",#REF!,MATCH($A171,#REF!,0),FALSE())</f>
        <v>#VALUE!</v>
      </c>
      <c r="Y171" s="96" t="e">
        <f aca="false">HLOOKUP("DPD_Group",#REF!,MATCH($A171,#REF!,0),FALSE())</f>
        <v>#VALUE!</v>
      </c>
      <c r="Z171" s="95" t="e">
        <f aca="false">HLOOKUP("Pad Category",#REF!,MATCH($A171,#REF!,0),FALSE())</f>
        <v>#VALUE!</v>
      </c>
      <c r="AA171" s="95" t="e">
        <f aca="false">HLOOKUP("Pad type",#REF!,MATCH($A171,#REF!,0),FALSE())</f>
        <v>#VALUE!</v>
      </c>
      <c r="AB171" s="95" t="e">
        <f aca="false">HLOOKUP("Pull Strength",#REF!,MATCH($A171,#REF!,0),FALSE())</f>
        <v>#VALUE!</v>
      </c>
      <c r="AC171" s="95" t="e">
        <f aca="false">HLOOKUP("POR Pin State",#REF!,MATCH($A171,#REF!,0),FALSE())</f>
        <v>#VALUE!</v>
      </c>
      <c r="AD171" s="97"/>
      <c r="AE171" s="97"/>
      <c r="AF171" s="97"/>
      <c r="AG171" s="97"/>
      <c r="AH171" s="97"/>
      <c r="AI171" s="97"/>
      <c r="AJ171" s="99" t="b">
        <f aca="false">TRUE()</f>
        <v>1</v>
      </c>
      <c r="AK171" s="99" t="b">
        <f aca="false">TRUE()</f>
        <v>1</v>
      </c>
      <c r="AL171" s="99" t="b">
        <f aca="false">TRUE()</f>
        <v>1</v>
      </c>
      <c r="AM171" s="99" t="b">
        <f aca="false">TRUE()</f>
        <v>1</v>
      </c>
      <c r="AN171" s="99" t="b">
        <f aca="false">TRUE()</f>
        <v>1</v>
      </c>
      <c r="AO171" s="99" t="b">
        <f aca="false">TRUE()</f>
        <v>1</v>
      </c>
      <c r="AP171" s="100" t="str">
        <f aca="false">IF(AND($AJ171:$AO171), "VALID", "INVALID")</f>
        <v>VALID</v>
      </c>
      <c r="AQ171" s="141" t="s">
        <v>477</v>
      </c>
      <c r="AR171" s="102" t="s">
        <v>79</v>
      </c>
      <c r="AS171" s="103"/>
      <c r="AT171" s="104"/>
      <c r="AU171" s="130"/>
      <c r="AV171" s="130"/>
      <c r="AW171" s="104"/>
      <c r="AX171" s="104"/>
      <c r="AY171" s="104"/>
      <c r="AZ171" s="103"/>
      <c r="BA171" s="103" t="s">
        <v>447</v>
      </c>
      <c r="BB171" s="105"/>
      <c r="BC171" s="104"/>
      <c r="BD171" s="106"/>
      <c r="BE171" s="114" t="s">
        <v>478</v>
      </c>
      <c r="BF171" s="108" t="e">
        <f aca="false">VLOOKUP($A171,#REF!, 34, FALSE())</f>
        <v>#VALUE!</v>
      </c>
      <c r="BG171" s="108" t="e">
        <f aca="false">VLOOKUP($A171,#REF!, 22, FALSE())</f>
        <v>#VALUE!</v>
      </c>
      <c r="BH171" s="109"/>
    </row>
    <row r="172" s="85" customFormat="true" ht="18" hidden="false" customHeight="true" outlineLevel="0" collapsed="false">
      <c r="A172" s="140" t="s">
        <v>479</v>
      </c>
      <c r="B172" s="140" t="s">
        <v>480</v>
      </c>
      <c r="C172" s="74"/>
      <c r="D172" s="76"/>
      <c r="E172" s="76"/>
      <c r="F172" s="76"/>
      <c r="G172" s="76"/>
      <c r="H172" s="76"/>
      <c r="I172" s="74"/>
      <c r="J172" s="74"/>
      <c r="K172" s="74"/>
      <c r="L172" s="74"/>
      <c r="M172" s="74"/>
      <c r="N172" s="74"/>
      <c r="O172" s="74"/>
      <c r="P172" s="74"/>
      <c r="Q172" s="74"/>
      <c r="R172" s="74"/>
      <c r="S172" s="74"/>
      <c r="T172" s="74"/>
      <c r="U172" s="77"/>
      <c r="V172" s="77"/>
      <c r="W172" s="77"/>
      <c r="X172" s="77"/>
      <c r="Y172" s="77"/>
      <c r="Z172" s="78"/>
      <c r="AA172" s="78"/>
      <c r="AB172" s="78"/>
      <c r="AC172" s="78"/>
      <c r="AD172" s="78"/>
      <c r="AE172" s="78"/>
      <c r="AF172" s="78"/>
      <c r="AG172" s="78"/>
      <c r="AH172" s="78"/>
      <c r="AI172" s="78"/>
      <c r="AJ172" s="78"/>
      <c r="AK172" s="78"/>
      <c r="AL172" s="78"/>
      <c r="AM172" s="78"/>
      <c r="AN172" s="78"/>
      <c r="AO172" s="78"/>
      <c r="AP172" s="78"/>
      <c r="AQ172" s="79"/>
      <c r="AR172" s="79"/>
      <c r="AS172" s="80"/>
      <c r="AT172" s="80"/>
      <c r="AU172" s="80"/>
      <c r="AV172" s="80"/>
      <c r="AW172" s="80"/>
      <c r="AX172" s="80"/>
      <c r="AY172" s="80"/>
      <c r="AZ172" s="80"/>
      <c r="BA172" s="80"/>
      <c r="BB172" s="80"/>
      <c r="BC172" s="81" t="s">
        <v>76</v>
      </c>
      <c r="BD172" s="82"/>
      <c r="BE172" s="83" t="s">
        <v>481</v>
      </c>
      <c r="BF172" s="84" t="s">
        <v>480</v>
      </c>
      <c r="BG172" s="84"/>
      <c r="BH172" s="84"/>
    </row>
    <row r="173" customFormat="false" ht="12.75" hidden="false" customHeight="true" outlineLevel="0" collapsed="false">
      <c r="A173" s="142" t="s">
        <v>482</v>
      </c>
      <c r="B173" s="86" t="e">
        <f aca="false">VLOOKUP($A173,#REF!, 34, FALSE())</f>
        <v>#VALUE!</v>
      </c>
      <c r="C173" s="87" t="str">
        <f aca="false">CONCATENATE("unused_",A173)</f>
        <v>unused_EQOS_TXC</v>
      </c>
      <c r="D173" s="88" t="e">
        <f aca="false">IF(LEN(VLOOKUP($A173,#REF!,8,FALSE())),LEFT(VLOOKUP($A173,#REF!,8,FALSE()),LEN(VLOOKUP($A173,#REF!,8,FALSE()))-2),"")</f>
        <v>#VALUE!</v>
      </c>
      <c r="E173" s="89" t="e">
        <f aca="false">IF(LEN(VLOOKUP($A173,#REF!,4,FALSE())),IF(INDEX(#REF!,MATCH($A173,#REF!,0),1),LEFT(VLOOKUP($A173,#REF!,4,FALSE()),LEN(VLOOKUP($A173,#REF!,4,FALSE()))-2),CONCATENATE(LEFT(VLOOKUP($A173,#REF!,4,FALSE()),LEN(VLOOKUP($A173,#REF!,4,FALSE()))-2),"*")),"")</f>
        <v>#VALUE!</v>
      </c>
      <c r="F173" s="90" t="e">
        <f aca="false">IF(LEN(VLOOKUP($A173,#REF!,5,FALSE())),IF(INDEX(#REF!,MATCH($A173,#REF!,0),2),LEFT(VLOOKUP($A173,#REF!,5,FALSE()),LEN(VLOOKUP($A173,#REF!,5,FALSE()))-2),CONCATENATE(LEFT(VLOOKUP($A173,#REF!,5,FALSE()),LEN(VLOOKUP($A173,#REF!,5,FALSE()))-2),"*")),"")</f>
        <v>#VALUE!</v>
      </c>
      <c r="G173" s="90" t="e">
        <f aca="false">IF(LEN(VLOOKUP($A173,#REF!,6,FALSE())),IF(INDEX(#REF!,MATCH($A173,#REF!,0),3),LEFT(VLOOKUP($A173,#REF!,6,FALSE()),LEN(VLOOKUP($A173,#REF!,6,FALSE()))-2),CONCATENATE(LEFT(VLOOKUP($A173,#REF!,6,FALSE()),LEN(VLOOKUP($A173,#REF!,6,FALSE()))-2),"*")),"")</f>
        <v>#VALUE!</v>
      </c>
      <c r="H173" s="91" t="e">
        <f aca="false">IF(LEN(VLOOKUP($A173,#REF!,7,FALSE())),IF(INDEX(#REF!,MATCH($A173,#REF!,0),4),LEFT(VLOOKUP($A173,#REF!,7,FALSE()),LEN(VLOOKUP($A173,#REF!,7,FALSE()))-2),CONCATENATE(LEFT(VLOOKUP($A173,#REF!,7,FALSE()),LEN(VLOOKUP($A173,#REF!,7,FALSE()))-2),"*")),"")</f>
        <v>#VALUE!</v>
      </c>
      <c r="I173" s="92" t="e">
        <f aca="false">IF(LEN(VLOOKUP($A173,#REF!,8,FALSE())),UPPER(RIGHT(VLOOKUP($A173,#REF!,8,FALSE()), 1)),"")</f>
        <v>#VALUE!</v>
      </c>
      <c r="J173" s="90" t="e">
        <f aca="false">IF(LEN(VLOOKUP($A173,#REF!,4,FALSE())),UPPER(RIGHT(VLOOKUP($A173,#REF!,4,FALSE()), 1)),"")</f>
        <v>#VALUE!</v>
      </c>
      <c r="K173" s="90" t="e">
        <f aca="false">IF(LEN(VLOOKUP($A173,#REF!,5,FALSE())),UPPER(RIGHT(VLOOKUP($A173,#REF!,5,FALSE()), 1)),"")</f>
        <v>#VALUE!</v>
      </c>
      <c r="L173" s="90" t="e">
        <f aca="false">IF(LEN(VLOOKUP($A173,#REF!,6,FALSE())),UPPER(RIGHT(VLOOKUP($A173,#REF!,6,FALSE()), 1)),"")</f>
        <v>#VALUE!</v>
      </c>
      <c r="M173" s="91" t="e">
        <f aca="false">IF(LEN(VLOOKUP($A173,#REF!,7,FALSE())),UPPER(RIGHT(VLOOKUP($A173,#REF!,7,FALSE()), 1)),"")</f>
        <v>#VALUE!</v>
      </c>
      <c r="N173" s="86" t="s">
        <v>481</v>
      </c>
      <c r="O173" s="86" t="s">
        <v>83</v>
      </c>
      <c r="P173" s="86" t="s">
        <v>104</v>
      </c>
      <c r="Q173" s="86" t="s">
        <v>105</v>
      </c>
      <c r="R173" s="86" t="s">
        <v>83</v>
      </c>
      <c r="S173" s="94" t="e">
        <f aca="false">HLOOKUP("Device Tree Pin Name",#REF!,MATCH($A173,#REF!,0),FALSE())</f>
        <v>#VALUE!</v>
      </c>
      <c r="T173" s="95" t="e">
        <f aca="false">HLOOKUP("power rail",#REF!,MATCH($A173,#REF!,0),FALSE())</f>
        <v>#VALUE!</v>
      </c>
      <c r="U173" s="96" t="e">
        <f aca="false">HLOOKUP("Wake Capable",#REF!,MATCH($A173,#REF!,0),FALSE())</f>
        <v>#VALUE!</v>
      </c>
      <c r="V173" s="96" t="e">
        <f aca="false">HLOOKUP("Strap",#REF!,MATCH($A173,#REF!,0),FALSE())</f>
        <v>#VALUE!</v>
      </c>
      <c r="W173" s="96" t="e">
        <f aca="false">HLOOKUP("GTE",#REF!,MATCH($A173,#REF!,0),FALSE())</f>
        <v>#VALUE!</v>
      </c>
      <c r="X173" s="96" t="e">
        <f aca="false">HLOOKUP("DPD_Control",#REF!,MATCH($A173,#REF!,0),FALSE())</f>
        <v>#VALUE!</v>
      </c>
      <c r="Y173" s="96" t="e">
        <f aca="false">HLOOKUP("DPD_Group",#REF!,MATCH($A173,#REF!,0),FALSE())</f>
        <v>#VALUE!</v>
      </c>
      <c r="Z173" s="95" t="e">
        <f aca="false">HLOOKUP("Pad Category",#REF!,MATCH($A173,#REF!,0),FALSE())</f>
        <v>#VALUE!</v>
      </c>
      <c r="AA173" s="95" t="e">
        <f aca="false">HLOOKUP("Pad type",#REF!,MATCH($A173,#REF!,0),FALSE())</f>
        <v>#VALUE!</v>
      </c>
      <c r="AB173" s="95" t="e">
        <f aca="false">HLOOKUP("Pull Strength",#REF!,MATCH($A173,#REF!,0),FALSE())</f>
        <v>#VALUE!</v>
      </c>
      <c r="AC173" s="95" t="e">
        <f aca="false">HLOOKUP("POR Pin State",#REF!,MATCH($A173,#REF!,0),FALSE())</f>
        <v>#VALUE!</v>
      </c>
      <c r="AD173" s="95" t="str">
        <f aca="false">IF(OR($AQ173="",$AQ173=$C173),$R173,IF($AQ173=$D173,SUBSTITUTE(SUBSTITUTE($AQ173,"GPIO3_","GPIO_"),".0",""),IF($AQ173=$E173,$N173,IF($AQ173=$F173,$O173,IF($AQ173=$G173,$P173,IF($AQ173=$H173,$Q173,"INVALID"))))))</f>
        <v>RSVD1</v>
      </c>
      <c r="AE173" s="97"/>
      <c r="AF173" s="98" t="str">
        <f aca="false">IF(AND(OR($AS173="Int PU",$AS173="Int PD"),OR(AND($AZ173&lt;&gt;"",$AZ173&lt;&gt;"0"),AND($BA173&lt;&gt;"",$BA173&lt;&gt;"0"))),"INVALID",IF(OR($AQ173=$C173,$AS173="Int PD"),"PULL_DOWN",IF(OR($AS173="Int PU",AND($AE173="YES",OR($AZ173="",$AZ173="0"),OR($BA173="",$BA173="0"),OR($AR173="Input",$AR173="Bidirectional"))),"PULL_UP","NORMAL")))</f>
        <v>PULL_DOWN</v>
      </c>
      <c r="AG173" s="98" t="e">
        <f aca="false">IF($AU173="Input", "TRISTATE", IF($AV173="Z","TRISTATE",IF($AT173=$F173,"TRISTATE","NORMAL")))</f>
        <v>#VALUE!</v>
      </c>
      <c r="AH173" s="98" t="e">
        <f aca="false">IF(OR($AT173=$F173,$AU173="Output"),"DISABLE","ENABLE")</f>
        <v>#VALUE!</v>
      </c>
      <c r="AI173" s="112" t="e">
        <f aca="false">IF($AT173&lt;&gt;$G173,"N/A",IF($AV173="Drive 1", "1", IF($AV173="Drive 0", "0", "")))</f>
        <v>#VALUE!</v>
      </c>
      <c r="AJ173" s="99" t="b">
        <f aca="false">TRUE()</f>
        <v>1</v>
      </c>
      <c r="AK173" s="99" t="b">
        <f aca="false">TRUE()</f>
        <v>1</v>
      </c>
      <c r="AL173" s="99" t="b">
        <f aca="false">TRUE()</f>
        <v>1</v>
      </c>
      <c r="AM173" s="99" t="b">
        <f aca="false">TRUE()</f>
        <v>1</v>
      </c>
      <c r="AN173" s="99" t="b">
        <f aca="false">TRUE()</f>
        <v>1</v>
      </c>
      <c r="AO173" s="99" t="b">
        <f aca="false">TRUE()</f>
        <v>1</v>
      </c>
      <c r="AP173" s="100" t="str">
        <f aca="false">IF(AND($AJ173:$AO173), "VALID", "INVALID")</f>
        <v>VALID</v>
      </c>
      <c r="AQ173" s="101" t="s">
        <v>483</v>
      </c>
      <c r="AR173" s="102" t="s">
        <v>79</v>
      </c>
      <c r="AS173" s="103"/>
      <c r="AT173" s="104"/>
      <c r="AU173" s="130"/>
      <c r="AV173" s="130"/>
      <c r="AW173" s="104"/>
      <c r="AX173" s="104"/>
      <c r="AY173" s="104"/>
      <c r="AZ173" s="103"/>
      <c r="BA173" s="103"/>
      <c r="BB173" s="105"/>
      <c r="BC173" s="104"/>
      <c r="BD173" s="106"/>
      <c r="BE173" s="143" t="s">
        <v>482</v>
      </c>
      <c r="BF173" s="108" t="e">
        <f aca="false">VLOOKUP($A173,#REF!, 34, FALSE())</f>
        <v>#VALUE!</v>
      </c>
      <c r="BG173" s="108" t="e">
        <f aca="false">VLOOKUP($A173,#REF!, 22, FALSE())</f>
        <v>#VALUE!</v>
      </c>
      <c r="BH173" s="109"/>
    </row>
    <row r="174" customFormat="false" ht="12.75" hidden="false" customHeight="true" outlineLevel="0" collapsed="false">
      <c r="A174" s="142" t="s">
        <v>484</v>
      </c>
      <c r="B174" s="86" t="e">
        <f aca="false">VLOOKUP($A174,#REF!, 34, FALSE())</f>
        <v>#VALUE!</v>
      </c>
      <c r="C174" s="87" t="str">
        <f aca="false">CONCATENATE("unused_",A174)</f>
        <v>unused_EQOS_TD0</v>
      </c>
      <c r="D174" s="88" t="e">
        <f aca="false">IF(LEN(VLOOKUP($A174,#REF!,8,FALSE())),LEFT(VLOOKUP($A174,#REF!,8,FALSE()),LEN(VLOOKUP($A174,#REF!,8,FALSE()))-2),"")</f>
        <v>#VALUE!</v>
      </c>
      <c r="E174" s="89" t="e">
        <f aca="false">IF(LEN(VLOOKUP($A174,#REF!,4,FALSE())),IF(INDEX(#REF!,MATCH($A174,#REF!,0),1),LEFT(VLOOKUP($A174,#REF!,4,FALSE()),LEN(VLOOKUP($A174,#REF!,4,FALSE()))-2),CONCATENATE(LEFT(VLOOKUP($A174,#REF!,4,FALSE()),LEN(VLOOKUP($A174,#REF!,4,FALSE()))-2),"*")),"")</f>
        <v>#VALUE!</v>
      </c>
      <c r="F174" s="90" t="e">
        <f aca="false">IF(LEN(VLOOKUP($A174,#REF!,5,FALSE())),IF(INDEX(#REF!,MATCH($A174,#REF!,0),2),LEFT(VLOOKUP($A174,#REF!,5,FALSE()),LEN(VLOOKUP($A174,#REF!,5,FALSE()))-2),CONCATENATE(LEFT(VLOOKUP($A174,#REF!,5,FALSE()),LEN(VLOOKUP($A174,#REF!,5,FALSE()))-2),"*")),"")</f>
        <v>#VALUE!</v>
      </c>
      <c r="G174" s="90" t="e">
        <f aca="false">IF(LEN(VLOOKUP($A174,#REF!,6,FALSE())),IF(INDEX(#REF!,MATCH($A174,#REF!,0),3),LEFT(VLOOKUP($A174,#REF!,6,FALSE()),LEN(VLOOKUP($A174,#REF!,6,FALSE()))-2),CONCATENATE(LEFT(VLOOKUP($A174,#REF!,6,FALSE()),LEN(VLOOKUP($A174,#REF!,6,FALSE()))-2),"*")),"")</f>
        <v>#VALUE!</v>
      </c>
      <c r="H174" s="91" t="e">
        <f aca="false">IF(LEN(VLOOKUP($A174,#REF!,7,FALSE())),IF(INDEX(#REF!,MATCH($A174,#REF!,0),4),LEFT(VLOOKUP($A174,#REF!,7,FALSE()),LEN(VLOOKUP($A174,#REF!,7,FALSE()))-2),CONCATENATE(LEFT(VLOOKUP($A174,#REF!,7,FALSE()),LEN(VLOOKUP($A174,#REF!,7,FALSE()))-2),"*")),"")</f>
        <v>#VALUE!</v>
      </c>
      <c r="I174" s="92" t="e">
        <f aca="false">IF(LEN(VLOOKUP($A174,#REF!,8,FALSE())),UPPER(RIGHT(VLOOKUP($A174,#REF!,8,FALSE()), 1)),"")</f>
        <v>#VALUE!</v>
      </c>
      <c r="J174" s="90" t="e">
        <f aca="false">IF(LEN(VLOOKUP($A174,#REF!,4,FALSE())),UPPER(RIGHT(VLOOKUP($A174,#REF!,4,FALSE()), 1)),"")</f>
        <v>#VALUE!</v>
      </c>
      <c r="K174" s="90" t="e">
        <f aca="false">IF(LEN(VLOOKUP($A174,#REF!,5,FALSE())),UPPER(RIGHT(VLOOKUP($A174,#REF!,5,FALSE()), 1)),"")</f>
        <v>#VALUE!</v>
      </c>
      <c r="L174" s="90" t="e">
        <f aca="false">IF(LEN(VLOOKUP($A174,#REF!,6,FALSE())),UPPER(RIGHT(VLOOKUP($A174,#REF!,6,FALSE()), 1)),"")</f>
        <v>#VALUE!</v>
      </c>
      <c r="M174" s="91" t="e">
        <f aca="false">IF(LEN(VLOOKUP($A174,#REF!,7,FALSE())),UPPER(RIGHT(VLOOKUP($A174,#REF!,7,FALSE()), 1)),"")</f>
        <v>#VALUE!</v>
      </c>
      <c r="N174" s="86" t="s">
        <v>481</v>
      </c>
      <c r="O174" s="86" t="s">
        <v>83</v>
      </c>
      <c r="P174" s="86" t="s">
        <v>104</v>
      </c>
      <c r="Q174" s="86" t="s">
        <v>105</v>
      </c>
      <c r="R174" s="86" t="s">
        <v>83</v>
      </c>
      <c r="S174" s="100" t="e">
        <f aca="false">HLOOKUP("Device Tree Pin Name",#REF!,MATCH($A174,#REF!,0),FALSE())</f>
        <v>#VALUE!</v>
      </c>
      <c r="T174" s="95" t="e">
        <f aca="false">HLOOKUP("power rail",#REF!,MATCH($A174,#REF!,0),FALSE())</f>
        <v>#VALUE!</v>
      </c>
      <c r="U174" s="96" t="e">
        <f aca="false">HLOOKUP("Wake Capable",#REF!,MATCH($A174,#REF!,0),FALSE())</f>
        <v>#VALUE!</v>
      </c>
      <c r="V174" s="96" t="e">
        <f aca="false">HLOOKUP("Strap",#REF!,MATCH($A174,#REF!,0),FALSE())</f>
        <v>#VALUE!</v>
      </c>
      <c r="W174" s="96" t="e">
        <f aca="false">HLOOKUP("GTE",#REF!,MATCH($A174,#REF!,0),FALSE())</f>
        <v>#VALUE!</v>
      </c>
      <c r="X174" s="96" t="e">
        <f aca="false">HLOOKUP("DPD_Control",#REF!,MATCH($A174,#REF!,0),FALSE())</f>
        <v>#VALUE!</v>
      </c>
      <c r="Y174" s="96" t="e">
        <f aca="false">HLOOKUP("DPD_Group",#REF!,MATCH($A174,#REF!,0),FALSE())</f>
        <v>#VALUE!</v>
      </c>
      <c r="Z174" s="95" t="e">
        <f aca="false">HLOOKUP("Pad Category",#REF!,MATCH($A174,#REF!,0),FALSE())</f>
        <v>#VALUE!</v>
      </c>
      <c r="AA174" s="95" t="e">
        <f aca="false">HLOOKUP("Pad type",#REF!,MATCH($A174,#REF!,0),FALSE())</f>
        <v>#VALUE!</v>
      </c>
      <c r="AB174" s="95" t="e">
        <f aca="false">HLOOKUP("Pull Strength",#REF!,MATCH($A174,#REF!,0),FALSE())</f>
        <v>#VALUE!</v>
      </c>
      <c r="AC174" s="95" t="e">
        <f aca="false">HLOOKUP("POR Pin State",#REF!,MATCH($A174,#REF!,0),FALSE())</f>
        <v>#VALUE!</v>
      </c>
      <c r="AD174" s="95" t="str">
        <f aca="false">IF(OR($AQ174="",$AQ174=$C174),$R174,IF($AQ174=$D174,SUBSTITUTE(SUBSTITUTE($AQ174,"GPIO3_","GPIO_"),".0",""),IF($AQ174=$E174,$N174,IF($AQ174=$F174,$O174,IF($AQ174=$G174,$P174,IF($AQ174=$H174,$Q174,"INVALID"))))))</f>
        <v>RSVD1</v>
      </c>
      <c r="AE174" s="97"/>
      <c r="AF174" s="98" t="str">
        <f aca="false">IF(AND(OR($AS174="Int PU",$AS174="Int PD"),OR(AND($AZ174&lt;&gt;"",$AZ174&lt;&gt;"0"),AND($BA174&lt;&gt;"",$BA174&lt;&gt;"0"))),"INVALID",IF(OR($AQ174=$C174,$AS174="Int PD"),"PULL_DOWN",IF(OR($AS174="Int PU",AND($AE174="YES",OR($AZ174="",$AZ174="0"),OR($BA174="",$BA174="0"),OR($AR174="Input",$AR174="Bidirectional"))),"PULL_UP","NORMAL")))</f>
        <v>PULL_DOWN</v>
      </c>
      <c r="AG174" s="98" t="e">
        <f aca="false">IF($AU174="Input", "TRISTATE", IF($AV174="Z","TRISTATE",IF($AT174=$F174,"TRISTATE","NORMAL")))</f>
        <v>#VALUE!</v>
      </c>
      <c r="AH174" s="98" t="e">
        <f aca="false">IF(OR($AT174=$F174,$AU174="Output"),"DISABLE","ENABLE")</f>
        <v>#VALUE!</v>
      </c>
      <c r="AI174" s="112" t="e">
        <f aca="false">IF($AT174&lt;&gt;$G174,"N/A",IF($AV174="Drive 1", "1", IF($AV174="Drive 0", "0", "")))</f>
        <v>#VALUE!</v>
      </c>
      <c r="AJ174" s="99" t="b">
        <f aca="false">TRUE()</f>
        <v>1</v>
      </c>
      <c r="AK174" s="99" t="b">
        <f aca="false">TRUE()</f>
        <v>1</v>
      </c>
      <c r="AL174" s="99" t="b">
        <f aca="false">TRUE()</f>
        <v>1</v>
      </c>
      <c r="AM174" s="99" t="b">
        <f aca="false">TRUE()</f>
        <v>1</v>
      </c>
      <c r="AN174" s="99" t="b">
        <f aca="false">TRUE()</f>
        <v>1</v>
      </c>
      <c r="AO174" s="99" t="b">
        <f aca="false">TRUE()</f>
        <v>1</v>
      </c>
      <c r="AP174" s="100" t="str">
        <f aca="false">IF(AND($AJ174:$AO174), "VALID", "INVALID")</f>
        <v>VALID</v>
      </c>
      <c r="AQ174" s="101" t="s">
        <v>485</v>
      </c>
      <c r="AR174" s="102" t="s">
        <v>79</v>
      </c>
      <c r="AS174" s="103"/>
      <c r="AT174" s="104"/>
      <c r="AU174" s="130"/>
      <c r="AV174" s="130"/>
      <c r="AW174" s="104"/>
      <c r="AX174" s="104"/>
      <c r="AY174" s="104"/>
      <c r="AZ174" s="103"/>
      <c r="BA174" s="103"/>
      <c r="BB174" s="105"/>
      <c r="BC174" s="104"/>
      <c r="BD174" s="106"/>
      <c r="BE174" s="144" t="s">
        <v>484</v>
      </c>
      <c r="BF174" s="108" t="e">
        <f aca="false">VLOOKUP($A174,#REF!, 34, FALSE())</f>
        <v>#VALUE!</v>
      </c>
      <c r="BG174" s="108" t="e">
        <f aca="false">VLOOKUP($A174,#REF!, 22, FALSE())</f>
        <v>#VALUE!</v>
      </c>
      <c r="BH174" s="109"/>
    </row>
    <row r="175" customFormat="false" ht="12.75" hidden="false" customHeight="true" outlineLevel="0" collapsed="false">
      <c r="A175" s="142" t="s">
        <v>486</v>
      </c>
      <c r="B175" s="86" t="e">
        <f aca="false">VLOOKUP($A175,#REF!, 34, FALSE())</f>
        <v>#VALUE!</v>
      </c>
      <c r="C175" s="87" t="str">
        <f aca="false">CONCATENATE("unused_",A175)</f>
        <v>unused_EQOS_TD1</v>
      </c>
      <c r="D175" s="88" t="e">
        <f aca="false">IF(LEN(VLOOKUP($A175,#REF!,8,FALSE())),LEFT(VLOOKUP($A175,#REF!,8,FALSE()),LEN(VLOOKUP($A175,#REF!,8,FALSE()))-2),"")</f>
        <v>#VALUE!</v>
      </c>
      <c r="E175" s="89" t="e">
        <f aca="false">IF(LEN(VLOOKUP($A175,#REF!,4,FALSE())),IF(INDEX(#REF!,MATCH($A175,#REF!,0),1),LEFT(VLOOKUP($A175,#REF!,4,FALSE()),LEN(VLOOKUP($A175,#REF!,4,FALSE()))-2),CONCATENATE(LEFT(VLOOKUP($A175,#REF!,4,FALSE()),LEN(VLOOKUP($A175,#REF!,4,FALSE()))-2),"*")),"")</f>
        <v>#VALUE!</v>
      </c>
      <c r="F175" s="90" t="e">
        <f aca="false">IF(LEN(VLOOKUP($A175,#REF!,5,FALSE())),IF(INDEX(#REF!,MATCH($A175,#REF!,0),2),LEFT(VLOOKUP($A175,#REF!,5,FALSE()),LEN(VLOOKUP($A175,#REF!,5,FALSE()))-2),CONCATENATE(LEFT(VLOOKUP($A175,#REF!,5,FALSE()),LEN(VLOOKUP($A175,#REF!,5,FALSE()))-2),"*")),"")</f>
        <v>#VALUE!</v>
      </c>
      <c r="G175" s="90" t="e">
        <f aca="false">IF(LEN(VLOOKUP($A175,#REF!,6,FALSE())),IF(INDEX(#REF!,MATCH($A175,#REF!,0),3),LEFT(VLOOKUP($A175,#REF!,6,FALSE()),LEN(VLOOKUP($A175,#REF!,6,FALSE()))-2),CONCATENATE(LEFT(VLOOKUP($A175,#REF!,6,FALSE()),LEN(VLOOKUP($A175,#REF!,6,FALSE()))-2),"*")),"")</f>
        <v>#VALUE!</v>
      </c>
      <c r="H175" s="91" t="e">
        <f aca="false">IF(LEN(VLOOKUP($A175,#REF!,7,FALSE())),IF(INDEX(#REF!,MATCH($A175,#REF!,0),4),LEFT(VLOOKUP($A175,#REF!,7,FALSE()),LEN(VLOOKUP($A175,#REF!,7,FALSE()))-2),CONCATENATE(LEFT(VLOOKUP($A175,#REF!,7,FALSE()),LEN(VLOOKUP($A175,#REF!,7,FALSE()))-2),"*")),"")</f>
        <v>#VALUE!</v>
      </c>
      <c r="I175" s="92" t="e">
        <f aca="false">IF(LEN(VLOOKUP($A175,#REF!,8,FALSE())),UPPER(RIGHT(VLOOKUP($A175,#REF!,8,FALSE()), 1)),"")</f>
        <v>#VALUE!</v>
      </c>
      <c r="J175" s="90" t="e">
        <f aca="false">IF(LEN(VLOOKUP($A175,#REF!,4,FALSE())),UPPER(RIGHT(VLOOKUP($A175,#REF!,4,FALSE()), 1)),"")</f>
        <v>#VALUE!</v>
      </c>
      <c r="K175" s="90" t="e">
        <f aca="false">IF(LEN(VLOOKUP($A175,#REF!,5,FALSE())),UPPER(RIGHT(VLOOKUP($A175,#REF!,5,FALSE()), 1)),"")</f>
        <v>#VALUE!</v>
      </c>
      <c r="L175" s="90" t="e">
        <f aca="false">IF(LEN(VLOOKUP($A175,#REF!,6,FALSE())),UPPER(RIGHT(VLOOKUP($A175,#REF!,6,FALSE()), 1)),"")</f>
        <v>#VALUE!</v>
      </c>
      <c r="M175" s="91" t="e">
        <f aca="false">IF(LEN(VLOOKUP($A175,#REF!,7,FALSE())),UPPER(RIGHT(VLOOKUP($A175,#REF!,7,FALSE()), 1)),"")</f>
        <v>#VALUE!</v>
      </c>
      <c r="N175" s="86" t="s">
        <v>481</v>
      </c>
      <c r="O175" s="86" t="s">
        <v>83</v>
      </c>
      <c r="P175" s="86" t="s">
        <v>104</v>
      </c>
      <c r="Q175" s="86" t="s">
        <v>105</v>
      </c>
      <c r="R175" s="86" t="s">
        <v>83</v>
      </c>
      <c r="S175" s="100" t="e">
        <f aca="false">HLOOKUP("Device Tree Pin Name",#REF!,MATCH($A175,#REF!,0),FALSE())</f>
        <v>#VALUE!</v>
      </c>
      <c r="T175" s="95" t="e">
        <f aca="false">HLOOKUP("power rail",#REF!,MATCH($A175,#REF!,0),FALSE())</f>
        <v>#VALUE!</v>
      </c>
      <c r="U175" s="96" t="e">
        <f aca="false">HLOOKUP("Wake Capable",#REF!,MATCH($A175,#REF!,0),FALSE())</f>
        <v>#VALUE!</v>
      </c>
      <c r="V175" s="96" t="e">
        <f aca="false">HLOOKUP("Strap",#REF!,MATCH($A175,#REF!,0),FALSE())</f>
        <v>#VALUE!</v>
      </c>
      <c r="W175" s="96" t="e">
        <f aca="false">HLOOKUP("GTE",#REF!,MATCH($A175,#REF!,0),FALSE())</f>
        <v>#VALUE!</v>
      </c>
      <c r="X175" s="96" t="e">
        <f aca="false">HLOOKUP("DPD_Control",#REF!,MATCH($A175,#REF!,0),FALSE())</f>
        <v>#VALUE!</v>
      </c>
      <c r="Y175" s="96" t="e">
        <f aca="false">HLOOKUP("DPD_Group",#REF!,MATCH($A175,#REF!,0),FALSE())</f>
        <v>#VALUE!</v>
      </c>
      <c r="Z175" s="95" t="e">
        <f aca="false">HLOOKUP("Pad Category",#REF!,MATCH($A175,#REF!,0),FALSE())</f>
        <v>#VALUE!</v>
      </c>
      <c r="AA175" s="95" t="e">
        <f aca="false">HLOOKUP("Pad type",#REF!,MATCH($A175,#REF!,0),FALSE())</f>
        <v>#VALUE!</v>
      </c>
      <c r="AB175" s="95" t="e">
        <f aca="false">HLOOKUP("Pull Strength",#REF!,MATCH($A175,#REF!,0),FALSE())</f>
        <v>#VALUE!</v>
      </c>
      <c r="AC175" s="95" t="e">
        <f aca="false">HLOOKUP("POR Pin State",#REF!,MATCH($A175,#REF!,0),FALSE())</f>
        <v>#VALUE!</v>
      </c>
      <c r="AD175" s="95" t="str">
        <f aca="false">IF(OR($AQ175="",$AQ175=$C175),$R175,IF($AQ175=$D175,SUBSTITUTE(SUBSTITUTE($AQ175,"GPIO3_","GPIO_"),".0",""),IF($AQ175=$E175,$N175,IF($AQ175=$F175,$O175,IF($AQ175=$G175,$P175,IF($AQ175=$H175,$Q175,"INVALID"))))))</f>
        <v>RSVD1</v>
      </c>
      <c r="AE175" s="97"/>
      <c r="AF175" s="98" t="str">
        <f aca="false">IF(AND(OR($AS175="Int PU",$AS175="Int PD"),OR(AND($AZ175&lt;&gt;"",$AZ175&lt;&gt;"0"),AND($BA175&lt;&gt;"",$BA175&lt;&gt;"0"))),"INVALID",IF(OR($AQ175=$C175,$AS175="Int PD"),"PULL_DOWN",IF(OR($AS175="Int PU",AND($AE175="YES",OR($AZ175="",$AZ175="0"),OR($BA175="",$BA175="0"),OR($AR175="Input",$AR175="Bidirectional"))),"PULL_UP","NORMAL")))</f>
        <v>PULL_DOWN</v>
      </c>
      <c r="AG175" s="98" t="e">
        <f aca="false">IF($AU175="Input", "TRISTATE", IF($AV175="Z","TRISTATE",IF($AT175=$F175,"TRISTATE","NORMAL")))</f>
        <v>#VALUE!</v>
      </c>
      <c r="AH175" s="98" t="e">
        <f aca="false">IF(OR($AT175=$F175,$AU175="Output"),"DISABLE","ENABLE")</f>
        <v>#VALUE!</v>
      </c>
      <c r="AI175" s="112" t="e">
        <f aca="false">IF($AT175&lt;&gt;$G175,"N/A",IF($AV175="Drive 1", "1", IF($AV175="Drive 0", "0", "")))</f>
        <v>#VALUE!</v>
      </c>
      <c r="AJ175" s="99" t="b">
        <f aca="false">TRUE()</f>
        <v>1</v>
      </c>
      <c r="AK175" s="99" t="b">
        <f aca="false">TRUE()</f>
        <v>1</v>
      </c>
      <c r="AL175" s="99" t="b">
        <f aca="false">TRUE()</f>
        <v>1</v>
      </c>
      <c r="AM175" s="99" t="b">
        <f aca="false">TRUE()</f>
        <v>1</v>
      </c>
      <c r="AN175" s="99" t="b">
        <f aca="false">TRUE()</f>
        <v>1</v>
      </c>
      <c r="AO175" s="99" t="b">
        <f aca="false">TRUE()</f>
        <v>1</v>
      </c>
      <c r="AP175" s="100" t="str">
        <f aca="false">IF(AND($AJ175:$AO175), "VALID", "INVALID")</f>
        <v>VALID</v>
      </c>
      <c r="AQ175" s="101" t="s">
        <v>487</v>
      </c>
      <c r="AR175" s="102" t="s">
        <v>79</v>
      </c>
      <c r="AS175" s="103"/>
      <c r="AT175" s="104"/>
      <c r="AU175" s="104"/>
      <c r="AV175" s="104"/>
      <c r="AW175" s="104"/>
      <c r="AX175" s="104"/>
      <c r="AY175" s="104"/>
      <c r="AZ175" s="103"/>
      <c r="BA175" s="103"/>
      <c r="BB175" s="105"/>
      <c r="BC175" s="104"/>
      <c r="BD175" s="106"/>
      <c r="BE175" s="144" t="s">
        <v>486</v>
      </c>
      <c r="BF175" s="108" t="e">
        <f aca="false">VLOOKUP($A175,#REF!, 34, FALSE())</f>
        <v>#VALUE!</v>
      </c>
      <c r="BG175" s="108" t="e">
        <f aca="false">VLOOKUP($A175,#REF!, 22, FALSE())</f>
        <v>#VALUE!</v>
      </c>
      <c r="BH175" s="109"/>
    </row>
    <row r="176" customFormat="false" ht="14.25" hidden="false" customHeight="true" outlineLevel="0" collapsed="false">
      <c r="A176" s="142" t="s">
        <v>488</v>
      </c>
      <c r="B176" s="86" t="e">
        <f aca="false">VLOOKUP($A176,#REF!, 34, FALSE())</f>
        <v>#VALUE!</v>
      </c>
      <c r="C176" s="87" t="str">
        <f aca="false">CONCATENATE("unused_",A176)</f>
        <v>unused_EQOS_TD2</v>
      </c>
      <c r="D176" s="88" t="e">
        <f aca="false">IF(LEN(VLOOKUP($A176,#REF!,8,FALSE())),LEFT(VLOOKUP($A176,#REF!,8,FALSE()),LEN(VLOOKUP($A176,#REF!,8,FALSE()))-2),"")</f>
        <v>#VALUE!</v>
      </c>
      <c r="E176" s="89" t="e">
        <f aca="false">IF(LEN(VLOOKUP($A176,#REF!,4,FALSE())),IF(INDEX(#REF!,MATCH($A176,#REF!,0),1),LEFT(VLOOKUP($A176,#REF!,4,FALSE()),LEN(VLOOKUP($A176,#REF!,4,FALSE()))-2),CONCATENATE(LEFT(VLOOKUP($A176,#REF!,4,FALSE()),LEN(VLOOKUP($A176,#REF!,4,FALSE()))-2),"*")),"")</f>
        <v>#VALUE!</v>
      </c>
      <c r="F176" s="90" t="e">
        <f aca="false">IF(LEN(VLOOKUP($A176,#REF!,5,FALSE())),IF(INDEX(#REF!,MATCH($A176,#REF!,0),2),LEFT(VLOOKUP($A176,#REF!,5,FALSE()),LEN(VLOOKUP($A176,#REF!,5,FALSE()))-2),CONCATENATE(LEFT(VLOOKUP($A176,#REF!,5,FALSE()),LEN(VLOOKUP($A176,#REF!,5,FALSE()))-2),"*")),"")</f>
        <v>#VALUE!</v>
      </c>
      <c r="G176" s="90" t="e">
        <f aca="false">IF(LEN(VLOOKUP($A176,#REF!,6,FALSE())),IF(INDEX(#REF!,MATCH($A176,#REF!,0),3),LEFT(VLOOKUP($A176,#REF!,6,FALSE()),LEN(VLOOKUP($A176,#REF!,6,FALSE()))-2),CONCATENATE(LEFT(VLOOKUP($A176,#REF!,6,FALSE()),LEN(VLOOKUP($A176,#REF!,6,FALSE()))-2),"*")),"")</f>
        <v>#VALUE!</v>
      </c>
      <c r="H176" s="91" t="e">
        <f aca="false">IF(LEN(VLOOKUP($A176,#REF!,7,FALSE())),IF(INDEX(#REF!,MATCH($A176,#REF!,0),4),LEFT(VLOOKUP($A176,#REF!,7,FALSE()),LEN(VLOOKUP($A176,#REF!,7,FALSE()))-2),CONCATENATE(LEFT(VLOOKUP($A176,#REF!,7,FALSE()),LEN(VLOOKUP($A176,#REF!,7,FALSE()))-2),"*")),"")</f>
        <v>#VALUE!</v>
      </c>
      <c r="I176" s="92" t="e">
        <f aca="false">IF(LEN(VLOOKUP($A176,#REF!,8,FALSE())),UPPER(RIGHT(VLOOKUP($A176,#REF!,8,FALSE()), 1)),"")</f>
        <v>#VALUE!</v>
      </c>
      <c r="J176" s="90" t="e">
        <f aca="false">IF(LEN(VLOOKUP($A176,#REF!,4,FALSE())),UPPER(RIGHT(VLOOKUP($A176,#REF!,4,FALSE()), 1)),"")</f>
        <v>#VALUE!</v>
      </c>
      <c r="K176" s="90" t="e">
        <f aca="false">IF(LEN(VLOOKUP($A176,#REF!,5,FALSE())),UPPER(RIGHT(VLOOKUP($A176,#REF!,5,FALSE()), 1)),"")</f>
        <v>#VALUE!</v>
      </c>
      <c r="L176" s="90" t="e">
        <f aca="false">IF(LEN(VLOOKUP($A176,#REF!,6,FALSE())),UPPER(RIGHT(VLOOKUP($A176,#REF!,6,FALSE()), 1)),"")</f>
        <v>#VALUE!</v>
      </c>
      <c r="M176" s="91" t="e">
        <f aca="false">IF(LEN(VLOOKUP($A176,#REF!,7,FALSE())),UPPER(RIGHT(VLOOKUP($A176,#REF!,7,FALSE()), 1)),"")</f>
        <v>#VALUE!</v>
      </c>
      <c r="N176" s="86" t="s">
        <v>481</v>
      </c>
      <c r="O176" s="86" t="s">
        <v>83</v>
      </c>
      <c r="P176" s="86" t="s">
        <v>104</v>
      </c>
      <c r="Q176" s="86" t="s">
        <v>105</v>
      </c>
      <c r="R176" s="86" t="s">
        <v>83</v>
      </c>
      <c r="S176" s="100" t="e">
        <f aca="false">HLOOKUP("Device Tree Pin Name",#REF!,MATCH($A176,#REF!,0),FALSE())</f>
        <v>#VALUE!</v>
      </c>
      <c r="T176" s="95" t="e">
        <f aca="false">HLOOKUP("power rail",#REF!,MATCH($A176,#REF!,0),FALSE())</f>
        <v>#VALUE!</v>
      </c>
      <c r="U176" s="96" t="e">
        <f aca="false">HLOOKUP("Wake Capable",#REF!,MATCH($A176,#REF!,0),FALSE())</f>
        <v>#VALUE!</v>
      </c>
      <c r="V176" s="96" t="e">
        <f aca="false">HLOOKUP("Strap",#REF!,MATCH($A176,#REF!,0),FALSE())</f>
        <v>#VALUE!</v>
      </c>
      <c r="W176" s="96" t="e">
        <f aca="false">HLOOKUP("GTE",#REF!,MATCH($A176,#REF!,0),FALSE())</f>
        <v>#VALUE!</v>
      </c>
      <c r="X176" s="96" t="e">
        <f aca="false">HLOOKUP("DPD_Control",#REF!,MATCH($A176,#REF!,0),FALSE())</f>
        <v>#VALUE!</v>
      </c>
      <c r="Y176" s="96" t="e">
        <f aca="false">HLOOKUP("DPD_Group",#REF!,MATCH($A176,#REF!,0),FALSE())</f>
        <v>#VALUE!</v>
      </c>
      <c r="Z176" s="95" t="e">
        <f aca="false">HLOOKUP("Pad Category",#REF!,MATCH($A176,#REF!,0),FALSE())</f>
        <v>#VALUE!</v>
      </c>
      <c r="AA176" s="95" t="e">
        <f aca="false">HLOOKUP("Pad type",#REF!,MATCH($A176,#REF!,0),FALSE())</f>
        <v>#VALUE!</v>
      </c>
      <c r="AB176" s="95" t="e">
        <f aca="false">HLOOKUP("Pull Strength",#REF!,MATCH($A176,#REF!,0),FALSE())</f>
        <v>#VALUE!</v>
      </c>
      <c r="AC176" s="95" t="e">
        <f aca="false">HLOOKUP("POR Pin State",#REF!,MATCH($A176,#REF!,0),FALSE())</f>
        <v>#VALUE!</v>
      </c>
      <c r="AD176" s="95" t="str">
        <f aca="false">IF(OR($AQ176="",$AQ176=$C176),$R176,IF($AQ176=$D176,SUBSTITUTE(SUBSTITUTE($AQ176,"GPIO3_","GPIO_"),".0",""),IF($AQ176=$E176,$N176,IF($AQ176=$F176,$O176,IF($AQ176=$G176,$P176,IF($AQ176=$H176,$Q176,"INVALID"))))))</f>
        <v>RSVD1</v>
      </c>
      <c r="AE176" s="97"/>
      <c r="AF176" s="98" t="str">
        <f aca="false">IF(AND(OR($AS176="Int PU",$AS176="Int PD"),OR(AND($AZ176&lt;&gt;"",$AZ176&lt;&gt;"0"),AND($BA176&lt;&gt;"",$BA176&lt;&gt;"0"))),"INVALID",IF(OR($AQ176=$C176,$AS176="Int PD"),"PULL_DOWN",IF(OR($AS176="Int PU",AND($AE176="YES",OR($AZ176="",$AZ176="0"),OR($BA176="",$BA176="0"),OR($AR176="Input",$AR176="Bidirectional"))),"PULL_UP","NORMAL")))</f>
        <v>PULL_DOWN</v>
      </c>
      <c r="AG176" s="98" t="e">
        <f aca="false">IF($AU176="Input", "TRISTATE", IF($AV176="Z","TRISTATE",IF($AT176=$F176,"TRISTATE","NORMAL")))</f>
        <v>#VALUE!</v>
      </c>
      <c r="AH176" s="98" t="e">
        <f aca="false">IF(OR($AT176=$F176,$AU176="Output"),"DISABLE","ENABLE")</f>
        <v>#VALUE!</v>
      </c>
      <c r="AI176" s="112" t="e">
        <f aca="false">IF($AT176&lt;&gt;$G176,"N/A",IF($AV176="Drive 1", "1", IF($AV176="Drive 0", "0", "")))</f>
        <v>#VALUE!</v>
      </c>
      <c r="AJ176" s="99" t="b">
        <f aca="false">TRUE()</f>
        <v>1</v>
      </c>
      <c r="AK176" s="99" t="b">
        <f aca="false">TRUE()</f>
        <v>1</v>
      </c>
      <c r="AL176" s="99" t="b">
        <f aca="false">TRUE()</f>
        <v>1</v>
      </c>
      <c r="AM176" s="99" t="b">
        <f aca="false">TRUE()</f>
        <v>1</v>
      </c>
      <c r="AN176" s="99" t="b">
        <f aca="false">TRUE()</f>
        <v>1</v>
      </c>
      <c r="AO176" s="99" t="b">
        <f aca="false">TRUE()</f>
        <v>1</v>
      </c>
      <c r="AP176" s="100" t="str">
        <f aca="false">IF(AND($AJ176:$AO176), "VALID", "INVALID")</f>
        <v>VALID</v>
      </c>
      <c r="AQ176" s="101" t="s">
        <v>489</v>
      </c>
      <c r="AR176" s="102" t="s">
        <v>79</v>
      </c>
      <c r="AS176" s="103"/>
      <c r="AT176" s="104"/>
      <c r="AU176" s="104"/>
      <c r="AV176" s="104"/>
      <c r="AW176" s="104"/>
      <c r="AX176" s="104"/>
      <c r="AY176" s="104"/>
      <c r="AZ176" s="103"/>
      <c r="BA176" s="103"/>
      <c r="BB176" s="105"/>
      <c r="BC176" s="104"/>
      <c r="BD176" s="106"/>
      <c r="BE176" s="144" t="s">
        <v>488</v>
      </c>
      <c r="BF176" s="108" t="e">
        <f aca="false">VLOOKUP($A176,#REF!, 34, FALSE())</f>
        <v>#VALUE!</v>
      </c>
      <c r="BG176" s="108" t="e">
        <f aca="false">VLOOKUP($A176,#REF!, 22, FALSE())</f>
        <v>#VALUE!</v>
      </c>
      <c r="BH176" s="109"/>
    </row>
    <row r="177" customFormat="false" ht="12.75" hidden="false" customHeight="true" outlineLevel="0" collapsed="false">
      <c r="A177" s="142" t="s">
        <v>490</v>
      </c>
      <c r="B177" s="86" t="e">
        <f aca="false">VLOOKUP($A177,#REF!, 34, FALSE())</f>
        <v>#VALUE!</v>
      </c>
      <c r="C177" s="87" t="str">
        <f aca="false">CONCATENATE("unused_",A177)</f>
        <v>unused_EQOS_TD3</v>
      </c>
      <c r="D177" s="88" t="e">
        <f aca="false">IF(LEN(VLOOKUP($A177,#REF!,8,FALSE())),LEFT(VLOOKUP($A177,#REF!,8,FALSE()),LEN(VLOOKUP($A177,#REF!,8,FALSE()))-2),"")</f>
        <v>#VALUE!</v>
      </c>
      <c r="E177" s="89" t="e">
        <f aca="false">IF(LEN(VLOOKUP($A177,#REF!,4,FALSE())),IF(INDEX(#REF!,MATCH($A177,#REF!,0),1),LEFT(VLOOKUP($A177,#REF!,4,FALSE()),LEN(VLOOKUP($A177,#REF!,4,FALSE()))-2),CONCATENATE(LEFT(VLOOKUP($A177,#REF!,4,FALSE()),LEN(VLOOKUP($A177,#REF!,4,FALSE()))-2),"*")),"")</f>
        <v>#VALUE!</v>
      </c>
      <c r="F177" s="90" t="e">
        <f aca="false">IF(LEN(VLOOKUP($A177,#REF!,5,FALSE())),IF(INDEX(#REF!,MATCH($A177,#REF!,0),2),LEFT(VLOOKUP($A177,#REF!,5,FALSE()),LEN(VLOOKUP($A177,#REF!,5,FALSE()))-2),CONCATENATE(LEFT(VLOOKUP($A177,#REF!,5,FALSE()),LEN(VLOOKUP($A177,#REF!,5,FALSE()))-2),"*")),"")</f>
        <v>#VALUE!</v>
      </c>
      <c r="G177" s="90" t="e">
        <f aca="false">IF(LEN(VLOOKUP($A177,#REF!,6,FALSE())),IF(INDEX(#REF!,MATCH($A177,#REF!,0),3),LEFT(VLOOKUP($A177,#REF!,6,FALSE()),LEN(VLOOKUP($A177,#REF!,6,FALSE()))-2),CONCATENATE(LEFT(VLOOKUP($A177,#REF!,6,FALSE()),LEN(VLOOKUP($A177,#REF!,6,FALSE()))-2),"*")),"")</f>
        <v>#VALUE!</v>
      </c>
      <c r="H177" s="91" t="e">
        <f aca="false">IF(LEN(VLOOKUP($A177,#REF!,7,FALSE())),IF(INDEX(#REF!,MATCH($A177,#REF!,0),4),LEFT(VLOOKUP($A177,#REF!,7,FALSE()),LEN(VLOOKUP($A177,#REF!,7,FALSE()))-2),CONCATENATE(LEFT(VLOOKUP($A177,#REF!,7,FALSE()),LEN(VLOOKUP($A177,#REF!,7,FALSE()))-2),"*")),"")</f>
        <v>#VALUE!</v>
      </c>
      <c r="I177" s="92" t="e">
        <f aca="false">IF(LEN(VLOOKUP($A177,#REF!,8,FALSE())),UPPER(RIGHT(VLOOKUP($A177,#REF!,8,FALSE()), 1)),"")</f>
        <v>#VALUE!</v>
      </c>
      <c r="J177" s="90" t="e">
        <f aca="false">IF(LEN(VLOOKUP($A177,#REF!,4,FALSE())),UPPER(RIGHT(VLOOKUP($A177,#REF!,4,FALSE()), 1)),"")</f>
        <v>#VALUE!</v>
      </c>
      <c r="K177" s="90" t="e">
        <f aca="false">IF(LEN(VLOOKUP($A177,#REF!,5,FALSE())),UPPER(RIGHT(VLOOKUP($A177,#REF!,5,FALSE()), 1)),"")</f>
        <v>#VALUE!</v>
      </c>
      <c r="L177" s="90" t="e">
        <f aca="false">IF(LEN(VLOOKUP($A177,#REF!,6,FALSE())),UPPER(RIGHT(VLOOKUP($A177,#REF!,6,FALSE()), 1)),"")</f>
        <v>#VALUE!</v>
      </c>
      <c r="M177" s="91" t="e">
        <f aca="false">IF(LEN(VLOOKUP($A177,#REF!,7,FALSE())),UPPER(RIGHT(VLOOKUP($A177,#REF!,7,FALSE()), 1)),"")</f>
        <v>#VALUE!</v>
      </c>
      <c r="N177" s="86" t="s">
        <v>481</v>
      </c>
      <c r="O177" s="86" t="s">
        <v>83</v>
      </c>
      <c r="P177" s="86" t="s">
        <v>104</v>
      </c>
      <c r="Q177" s="86" t="s">
        <v>105</v>
      </c>
      <c r="R177" s="86" t="s">
        <v>83</v>
      </c>
      <c r="S177" s="100" t="e">
        <f aca="false">HLOOKUP("Device Tree Pin Name",#REF!,MATCH($A177,#REF!,0),FALSE())</f>
        <v>#VALUE!</v>
      </c>
      <c r="T177" s="95" t="e">
        <f aca="false">HLOOKUP("power rail",#REF!,MATCH($A177,#REF!,0),FALSE())</f>
        <v>#VALUE!</v>
      </c>
      <c r="U177" s="96" t="e">
        <f aca="false">HLOOKUP("Wake Capable",#REF!,MATCH($A177,#REF!,0),FALSE())</f>
        <v>#VALUE!</v>
      </c>
      <c r="V177" s="96" t="e">
        <f aca="false">HLOOKUP("Strap",#REF!,MATCH($A177,#REF!,0),FALSE())</f>
        <v>#VALUE!</v>
      </c>
      <c r="W177" s="96" t="e">
        <f aca="false">HLOOKUP("GTE",#REF!,MATCH($A177,#REF!,0),FALSE())</f>
        <v>#VALUE!</v>
      </c>
      <c r="X177" s="96" t="e">
        <f aca="false">HLOOKUP("DPD_Control",#REF!,MATCH($A177,#REF!,0),FALSE())</f>
        <v>#VALUE!</v>
      </c>
      <c r="Y177" s="96" t="e">
        <f aca="false">HLOOKUP("DPD_Group",#REF!,MATCH($A177,#REF!,0),FALSE())</f>
        <v>#VALUE!</v>
      </c>
      <c r="Z177" s="95" t="e">
        <f aca="false">HLOOKUP("Pad Category",#REF!,MATCH($A177,#REF!,0),FALSE())</f>
        <v>#VALUE!</v>
      </c>
      <c r="AA177" s="95" t="e">
        <f aca="false">HLOOKUP("Pad type",#REF!,MATCH($A177,#REF!,0),FALSE())</f>
        <v>#VALUE!</v>
      </c>
      <c r="AB177" s="95" t="e">
        <f aca="false">HLOOKUP("Pull Strength",#REF!,MATCH($A177,#REF!,0),FALSE())</f>
        <v>#VALUE!</v>
      </c>
      <c r="AC177" s="95" t="e">
        <f aca="false">HLOOKUP("POR Pin State",#REF!,MATCH($A177,#REF!,0),FALSE())</f>
        <v>#VALUE!</v>
      </c>
      <c r="AD177" s="95" t="str">
        <f aca="false">IF(OR($AQ177="",$AQ177=$C177),$R177,IF($AQ177=$D177,SUBSTITUTE(SUBSTITUTE($AQ177,"GPIO3_","GPIO_"),".0",""),IF($AQ177=$E177,$N177,IF($AQ177=$F177,$O177,IF($AQ177=$G177,$P177,IF($AQ177=$H177,$Q177,"INVALID"))))))</f>
        <v>RSVD1</v>
      </c>
      <c r="AE177" s="97"/>
      <c r="AF177" s="98" t="str">
        <f aca="false">IF(AND(OR($AS177="Int PU",$AS177="Int PD"),OR(AND($AZ177&lt;&gt;"",$AZ177&lt;&gt;"0"),AND($BA177&lt;&gt;"",$BA177&lt;&gt;"0"))),"INVALID",IF(OR($AQ177=$C177,$AS177="Int PD"),"PULL_DOWN",IF(OR($AS177="Int PU",AND($AE177="YES",OR($AZ177="",$AZ177="0"),OR($BA177="",$BA177="0"),OR($AR177="Input",$AR177="Bidirectional"))),"PULL_UP","NORMAL")))</f>
        <v>PULL_DOWN</v>
      </c>
      <c r="AG177" s="98" t="e">
        <f aca="false">IF($AU177="Input", "TRISTATE", IF($AV177="Z","TRISTATE",IF($AT177=$F177,"TRISTATE","NORMAL")))</f>
        <v>#VALUE!</v>
      </c>
      <c r="AH177" s="98" t="e">
        <f aca="false">IF(OR($AT177=$F177,$AU177="Output"),"DISABLE","ENABLE")</f>
        <v>#VALUE!</v>
      </c>
      <c r="AI177" s="112" t="e">
        <f aca="false">IF($AT177&lt;&gt;$G177,"N/A",IF($AV177="Drive 1", "1", IF($AV177="Drive 0", "0", "")))</f>
        <v>#VALUE!</v>
      </c>
      <c r="AJ177" s="99" t="b">
        <f aca="false">TRUE()</f>
        <v>1</v>
      </c>
      <c r="AK177" s="99" t="b">
        <f aca="false">TRUE()</f>
        <v>1</v>
      </c>
      <c r="AL177" s="99" t="b">
        <f aca="false">TRUE()</f>
        <v>1</v>
      </c>
      <c r="AM177" s="99" t="b">
        <f aca="false">TRUE()</f>
        <v>1</v>
      </c>
      <c r="AN177" s="99" t="b">
        <f aca="false">TRUE()</f>
        <v>1</v>
      </c>
      <c r="AO177" s="99" t="b">
        <f aca="false">TRUE()</f>
        <v>1</v>
      </c>
      <c r="AP177" s="100" t="str">
        <f aca="false">IF(AND($AJ177:$AO177), "VALID", "INVALID")</f>
        <v>VALID</v>
      </c>
      <c r="AQ177" s="101" t="s">
        <v>491</v>
      </c>
      <c r="AR177" s="102" t="s">
        <v>79</v>
      </c>
      <c r="AS177" s="103"/>
      <c r="AT177" s="104"/>
      <c r="AU177" s="104"/>
      <c r="AV177" s="104"/>
      <c r="AW177" s="104"/>
      <c r="AX177" s="104"/>
      <c r="AY177" s="104"/>
      <c r="AZ177" s="103"/>
      <c r="BA177" s="103"/>
      <c r="BB177" s="105"/>
      <c r="BC177" s="104"/>
      <c r="BD177" s="106"/>
      <c r="BE177" s="144" t="s">
        <v>490</v>
      </c>
      <c r="BF177" s="108" t="e">
        <f aca="false">VLOOKUP($A177,#REF!, 34, FALSE())</f>
        <v>#VALUE!</v>
      </c>
      <c r="BG177" s="108" t="e">
        <f aca="false">VLOOKUP($A177,#REF!, 22, FALSE())</f>
        <v>#VALUE!</v>
      </c>
      <c r="BH177" s="109"/>
    </row>
    <row r="178" customFormat="false" ht="12.75" hidden="false" customHeight="true" outlineLevel="0" collapsed="false">
      <c r="A178" s="142" t="s">
        <v>492</v>
      </c>
      <c r="B178" s="86" t="e">
        <f aca="false">VLOOKUP($A178,#REF!, 34, FALSE())</f>
        <v>#VALUE!</v>
      </c>
      <c r="C178" s="87" t="str">
        <f aca="false">CONCATENATE("unused_",A178)</f>
        <v>unused_EQOS_TX_CTL</v>
      </c>
      <c r="D178" s="88" t="e">
        <f aca="false">IF(LEN(VLOOKUP($A178,#REF!,8,FALSE())),LEFT(VLOOKUP($A178,#REF!,8,FALSE()),LEN(VLOOKUP($A178,#REF!,8,FALSE()))-2),"")</f>
        <v>#VALUE!</v>
      </c>
      <c r="E178" s="89" t="e">
        <f aca="false">IF(LEN(VLOOKUP($A178,#REF!,4,FALSE())),IF(INDEX(#REF!,MATCH($A178,#REF!,0),1),LEFT(VLOOKUP($A178,#REF!,4,FALSE()),LEN(VLOOKUP($A178,#REF!,4,FALSE()))-2),CONCATENATE(LEFT(VLOOKUP($A178,#REF!,4,FALSE()),LEN(VLOOKUP($A178,#REF!,4,FALSE()))-2),"*")),"")</f>
        <v>#VALUE!</v>
      </c>
      <c r="F178" s="90" t="e">
        <f aca="false">IF(LEN(VLOOKUP($A178,#REF!,5,FALSE())),IF(INDEX(#REF!,MATCH($A178,#REF!,0),2),LEFT(VLOOKUP($A178,#REF!,5,FALSE()),LEN(VLOOKUP($A178,#REF!,5,FALSE()))-2),CONCATENATE(LEFT(VLOOKUP($A178,#REF!,5,FALSE()),LEN(VLOOKUP($A178,#REF!,5,FALSE()))-2),"*")),"")</f>
        <v>#VALUE!</v>
      </c>
      <c r="G178" s="90" t="e">
        <f aca="false">IF(LEN(VLOOKUP($A178,#REF!,6,FALSE())),IF(INDEX(#REF!,MATCH($A178,#REF!,0),3),LEFT(VLOOKUP($A178,#REF!,6,FALSE()),LEN(VLOOKUP($A178,#REF!,6,FALSE()))-2),CONCATENATE(LEFT(VLOOKUP($A178,#REF!,6,FALSE()),LEN(VLOOKUP($A178,#REF!,6,FALSE()))-2),"*")),"")</f>
        <v>#VALUE!</v>
      </c>
      <c r="H178" s="91" t="e">
        <f aca="false">IF(LEN(VLOOKUP($A178,#REF!,7,FALSE())),IF(INDEX(#REF!,MATCH($A178,#REF!,0),4),LEFT(VLOOKUP($A178,#REF!,7,FALSE()),LEN(VLOOKUP($A178,#REF!,7,FALSE()))-2),CONCATENATE(LEFT(VLOOKUP($A178,#REF!,7,FALSE()),LEN(VLOOKUP($A178,#REF!,7,FALSE()))-2),"*")),"")</f>
        <v>#VALUE!</v>
      </c>
      <c r="I178" s="92" t="e">
        <f aca="false">IF(LEN(VLOOKUP($A178,#REF!,8,FALSE())),UPPER(RIGHT(VLOOKUP($A178,#REF!,8,FALSE()), 1)),"")</f>
        <v>#VALUE!</v>
      </c>
      <c r="J178" s="90" t="e">
        <f aca="false">IF(LEN(VLOOKUP($A178,#REF!,4,FALSE())),UPPER(RIGHT(VLOOKUP($A178,#REF!,4,FALSE()), 1)),"")</f>
        <v>#VALUE!</v>
      </c>
      <c r="K178" s="90" t="e">
        <f aca="false">IF(LEN(VLOOKUP($A178,#REF!,5,FALSE())),UPPER(RIGHT(VLOOKUP($A178,#REF!,5,FALSE()), 1)),"")</f>
        <v>#VALUE!</v>
      </c>
      <c r="L178" s="90" t="e">
        <f aca="false">IF(LEN(VLOOKUP($A178,#REF!,6,FALSE())),UPPER(RIGHT(VLOOKUP($A178,#REF!,6,FALSE()), 1)),"")</f>
        <v>#VALUE!</v>
      </c>
      <c r="M178" s="91" t="e">
        <f aca="false">IF(LEN(VLOOKUP($A178,#REF!,7,FALSE())),UPPER(RIGHT(VLOOKUP($A178,#REF!,7,FALSE()), 1)),"")</f>
        <v>#VALUE!</v>
      </c>
      <c r="N178" s="86" t="s">
        <v>481</v>
      </c>
      <c r="O178" s="86" t="s">
        <v>83</v>
      </c>
      <c r="P178" s="86" t="s">
        <v>104</v>
      </c>
      <c r="Q178" s="86" t="s">
        <v>105</v>
      </c>
      <c r="R178" s="86" t="s">
        <v>83</v>
      </c>
      <c r="S178" s="100" t="e">
        <f aca="false">HLOOKUP("Device Tree Pin Name",#REF!,MATCH($A178,#REF!,0),FALSE())</f>
        <v>#VALUE!</v>
      </c>
      <c r="T178" s="95" t="e">
        <f aca="false">HLOOKUP("power rail",#REF!,MATCH($A178,#REF!,0),FALSE())</f>
        <v>#VALUE!</v>
      </c>
      <c r="U178" s="96" t="e">
        <f aca="false">HLOOKUP("Wake Capable",#REF!,MATCH($A178,#REF!,0),FALSE())</f>
        <v>#VALUE!</v>
      </c>
      <c r="V178" s="96" t="e">
        <f aca="false">HLOOKUP("Strap",#REF!,MATCH($A178,#REF!,0),FALSE())</f>
        <v>#VALUE!</v>
      </c>
      <c r="W178" s="96" t="e">
        <f aca="false">HLOOKUP("GTE",#REF!,MATCH($A178,#REF!,0),FALSE())</f>
        <v>#VALUE!</v>
      </c>
      <c r="X178" s="96" t="e">
        <f aca="false">HLOOKUP("DPD_Control",#REF!,MATCH($A178,#REF!,0),FALSE())</f>
        <v>#VALUE!</v>
      </c>
      <c r="Y178" s="96" t="e">
        <f aca="false">HLOOKUP("DPD_Group",#REF!,MATCH($A178,#REF!,0),FALSE())</f>
        <v>#VALUE!</v>
      </c>
      <c r="Z178" s="95" t="e">
        <f aca="false">HLOOKUP("Pad Category",#REF!,MATCH($A178,#REF!,0),FALSE())</f>
        <v>#VALUE!</v>
      </c>
      <c r="AA178" s="95" t="e">
        <f aca="false">HLOOKUP("Pad type",#REF!,MATCH($A178,#REF!,0),FALSE())</f>
        <v>#VALUE!</v>
      </c>
      <c r="AB178" s="95" t="e">
        <f aca="false">HLOOKUP("Pull Strength",#REF!,MATCH($A178,#REF!,0),FALSE())</f>
        <v>#VALUE!</v>
      </c>
      <c r="AC178" s="95" t="e">
        <f aca="false">HLOOKUP("POR Pin State",#REF!,MATCH($A178,#REF!,0),FALSE())</f>
        <v>#VALUE!</v>
      </c>
      <c r="AD178" s="95" t="str">
        <f aca="false">IF(OR($AQ178="",$AQ178=$C178),$R178,IF($AQ178=$D178,SUBSTITUTE(SUBSTITUTE($AQ178,"GPIO3_","GPIO_"),".0",""),IF($AQ178=$E178,$N178,IF($AQ178=$F178,$O178,IF($AQ178=$G178,$P178,IF($AQ178=$H178,$Q178,"INVALID"))))))</f>
        <v>RSVD1</v>
      </c>
      <c r="AE178" s="97"/>
      <c r="AF178" s="98" t="str">
        <f aca="false">IF(AND(OR($AS178="Int PU",$AS178="Int PD"),OR(AND($AZ178&lt;&gt;"",$AZ178&lt;&gt;"0"),AND($BA178&lt;&gt;"",$BA178&lt;&gt;"0"))),"INVALID",IF(OR($AQ178=$C178,$AS178="Int PD"),"PULL_DOWN",IF(OR($AS178="Int PU",AND($AE178="YES",OR($AZ178="",$AZ178="0"),OR($BA178="",$BA178="0"),OR($AR178="Input",$AR178="Bidirectional"))),"PULL_UP","NORMAL")))</f>
        <v>PULL_DOWN</v>
      </c>
      <c r="AG178" s="98" t="e">
        <f aca="false">IF($AU178="Input", "TRISTATE", IF($AV178="Z","TRISTATE",IF($AT178=$F178,"TRISTATE","NORMAL")))</f>
        <v>#VALUE!</v>
      </c>
      <c r="AH178" s="98" t="e">
        <f aca="false">IF(OR($AT178=$F178,$AU178="Output"),"DISABLE","ENABLE")</f>
        <v>#VALUE!</v>
      </c>
      <c r="AI178" s="112" t="e">
        <f aca="false">IF($AT178&lt;&gt;$G178,"N/A",IF($AV178="Drive 1", "1", IF($AV178="Drive 0", "0", "")))</f>
        <v>#VALUE!</v>
      </c>
      <c r="AJ178" s="99" t="b">
        <f aca="false">TRUE()</f>
        <v>1</v>
      </c>
      <c r="AK178" s="99" t="b">
        <f aca="false">TRUE()</f>
        <v>1</v>
      </c>
      <c r="AL178" s="99" t="b">
        <f aca="false">TRUE()</f>
        <v>1</v>
      </c>
      <c r="AM178" s="99" t="b">
        <f aca="false">TRUE()</f>
        <v>1</v>
      </c>
      <c r="AN178" s="99" t="b">
        <f aca="false">TRUE()</f>
        <v>1</v>
      </c>
      <c r="AO178" s="99" t="b">
        <f aca="false">TRUE()</f>
        <v>1</v>
      </c>
      <c r="AP178" s="100" t="str">
        <f aca="false">IF(AND($AJ178:$AO178), "VALID", "INVALID")</f>
        <v>VALID</v>
      </c>
      <c r="AQ178" s="145" t="s">
        <v>493</v>
      </c>
      <c r="AR178" s="146" t="s">
        <v>79</v>
      </c>
      <c r="AS178" s="147"/>
      <c r="AT178" s="104"/>
      <c r="AU178" s="148"/>
      <c r="AV178" s="148"/>
      <c r="AW178" s="148"/>
      <c r="AX178" s="148"/>
      <c r="AY178" s="148"/>
      <c r="AZ178" s="147"/>
      <c r="BA178" s="147"/>
      <c r="BB178" s="149"/>
      <c r="BC178" s="148"/>
      <c r="BD178" s="150"/>
      <c r="BE178" s="144" t="s">
        <v>492</v>
      </c>
      <c r="BF178" s="108" t="e">
        <f aca="false">VLOOKUP($A178,#REF!, 34, FALSE())</f>
        <v>#VALUE!</v>
      </c>
      <c r="BG178" s="108" t="e">
        <f aca="false">VLOOKUP($A178,#REF!, 22, FALSE())</f>
        <v>#VALUE!</v>
      </c>
      <c r="BH178" s="109"/>
    </row>
    <row r="179" customFormat="false" ht="12.75" hidden="false" customHeight="true" outlineLevel="0" collapsed="false">
      <c r="A179" s="142" t="s">
        <v>494</v>
      </c>
      <c r="B179" s="86" t="e">
        <f aca="false">VLOOKUP($A179,#REF!, 34, FALSE())</f>
        <v>#VALUE!</v>
      </c>
      <c r="C179" s="87" t="str">
        <f aca="false">CONCATENATE("unused_",A179)</f>
        <v>unused_EQOS_RD0</v>
      </c>
      <c r="D179" s="88" t="e">
        <f aca="false">IF(LEN(VLOOKUP($A179,#REF!,8,FALSE())),LEFT(VLOOKUP($A179,#REF!,8,FALSE()),LEN(VLOOKUP($A179,#REF!,8,FALSE()))-2),"")</f>
        <v>#VALUE!</v>
      </c>
      <c r="E179" s="89" t="e">
        <f aca="false">IF(LEN(VLOOKUP($A179,#REF!,4,FALSE())),IF(INDEX(#REF!,MATCH($A179,#REF!,0),1),LEFT(VLOOKUP($A179,#REF!,4,FALSE()),LEN(VLOOKUP($A179,#REF!,4,FALSE()))-2),CONCATENATE(LEFT(VLOOKUP($A179,#REF!,4,FALSE()),LEN(VLOOKUP($A179,#REF!,4,FALSE()))-2),"*")),"")</f>
        <v>#VALUE!</v>
      </c>
      <c r="F179" s="90" t="e">
        <f aca="false">IF(LEN(VLOOKUP($A179,#REF!,5,FALSE())),IF(INDEX(#REF!,MATCH($A179,#REF!,0),2),LEFT(VLOOKUP($A179,#REF!,5,FALSE()),LEN(VLOOKUP($A179,#REF!,5,FALSE()))-2),CONCATENATE(LEFT(VLOOKUP($A179,#REF!,5,FALSE()),LEN(VLOOKUP($A179,#REF!,5,FALSE()))-2),"*")),"")</f>
        <v>#VALUE!</v>
      </c>
      <c r="G179" s="90" t="e">
        <f aca="false">IF(LEN(VLOOKUP($A179,#REF!,6,FALSE())),IF(INDEX(#REF!,MATCH($A179,#REF!,0),3),LEFT(VLOOKUP($A179,#REF!,6,FALSE()),LEN(VLOOKUP($A179,#REF!,6,FALSE()))-2),CONCATENATE(LEFT(VLOOKUP($A179,#REF!,6,FALSE()),LEN(VLOOKUP($A179,#REF!,6,FALSE()))-2),"*")),"")</f>
        <v>#VALUE!</v>
      </c>
      <c r="H179" s="91" t="e">
        <f aca="false">IF(LEN(VLOOKUP($A179,#REF!,7,FALSE())),IF(INDEX(#REF!,MATCH($A179,#REF!,0),4),LEFT(VLOOKUP($A179,#REF!,7,FALSE()),LEN(VLOOKUP($A179,#REF!,7,FALSE()))-2),CONCATENATE(LEFT(VLOOKUP($A179,#REF!,7,FALSE()),LEN(VLOOKUP($A179,#REF!,7,FALSE()))-2),"*")),"")</f>
        <v>#VALUE!</v>
      </c>
      <c r="I179" s="92" t="e">
        <f aca="false">IF(LEN(VLOOKUP($A179,#REF!,8,FALSE())),UPPER(RIGHT(VLOOKUP($A179,#REF!,8,FALSE()), 1)),"")</f>
        <v>#VALUE!</v>
      </c>
      <c r="J179" s="90" t="e">
        <f aca="false">IF(LEN(VLOOKUP($A179,#REF!,4,FALSE())),UPPER(RIGHT(VLOOKUP($A179,#REF!,4,FALSE()), 1)),"")</f>
        <v>#VALUE!</v>
      </c>
      <c r="K179" s="90" t="e">
        <f aca="false">IF(LEN(VLOOKUP($A179,#REF!,5,FALSE())),UPPER(RIGHT(VLOOKUP($A179,#REF!,5,FALSE()), 1)),"")</f>
        <v>#VALUE!</v>
      </c>
      <c r="L179" s="90" t="e">
        <f aca="false">IF(LEN(VLOOKUP($A179,#REF!,6,FALSE())),UPPER(RIGHT(VLOOKUP($A179,#REF!,6,FALSE()), 1)),"")</f>
        <v>#VALUE!</v>
      </c>
      <c r="M179" s="91" t="e">
        <f aca="false">IF(LEN(VLOOKUP($A179,#REF!,7,FALSE())),UPPER(RIGHT(VLOOKUP($A179,#REF!,7,FALSE()), 1)),"")</f>
        <v>#VALUE!</v>
      </c>
      <c r="N179" s="86" t="s">
        <v>481</v>
      </c>
      <c r="O179" s="86" t="s">
        <v>83</v>
      </c>
      <c r="P179" s="86" t="s">
        <v>104</v>
      </c>
      <c r="Q179" s="86" t="s">
        <v>105</v>
      </c>
      <c r="R179" s="86" t="s">
        <v>83</v>
      </c>
      <c r="S179" s="100" t="e">
        <f aca="false">HLOOKUP("Device Tree Pin Name",#REF!,MATCH($A179,#REF!,0),FALSE())</f>
        <v>#VALUE!</v>
      </c>
      <c r="T179" s="95" t="e">
        <f aca="false">HLOOKUP("power rail",#REF!,MATCH($A179,#REF!,0),FALSE())</f>
        <v>#VALUE!</v>
      </c>
      <c r="U179" s="96" t="e">
        <f aca="false">HLOOKUP("Wake Capable",#REF!,MATCH($A179,#REF!,0),FALSE())</f>
        <v>#VALUE!</v>
      </c>
      <c r="V179" s="96" t="e">
        <f aca="false">HLOOKUP("Strap",#REF!,MATCH($A179,#REF!,0),FALSE())</f>
        <v>#VALUE!</v>
      </c>
      <c r="W179" s="96" t="e">
        <f aca="false">HLOOKUP("GTE",#REF!,MATCH($A179,#REF!,0),FALSE())</f>
        <v>#VALUE!</v>
      </c>
      <c r="X179" s="96" t="e">
        <f aca="false">HLOOKUP("DPD_Control",#REF!,MATCH($A179,#REF!,0),FALSE())</f>
        <v>#VALUE!</v>
      </c>
      <c r="Y179" s="96" t="e">
        <f aca="false">HLOOKUP("DPD_Group",#REF!,MATCH($A179,#REF!,0),FALSE())</f>
        <v>#VALUE!</v>
      </c>
      <c r="Z179" s="95" t="e">
        <f aca="false">HLOOKUP("Pad Category",#REF!,MATCH($A179,#REF!,0),FALSE())</f>
        <v>#VALUE!</v>
      </c>
      <c r="AA179" s="95" t="e">
        <f aca="false">HLOOKUP("Pad type",#REF!,MATCH($A179,#REF!,0),FALSE())</f>
        <v>#VALUE!</v>
      </c>
      <c r="AB179" s="95" t="e">
        <f aca="false">HLOOKUP("Pull Strength",#REF!,MATCH($A179,#REF!,0),FALSE())</f>
        <v>#VALUE!</v>
      </c>
      <c r="AC179" s="95" t="e">
        <f aca="false">HLOOKUP("POR Pin State",#REF!,MATCH($A179,#REF!,0),FALSE())</f>
        <v>#VALUE!</v>
      </c>
      <c r="AD179" s="95" t="str">
        <f aca="false">IF(OR($AQ179="",$AQ179=$C179),$R179,IF($AQ179=$D179,SUBSTITUTE(SUBSTITUTE($AQ179,"GPIO3_","GPIO_"),".0",""),IF($AQ179=$E179,$N179,IF($AQ179=$F179,$O179,IF($AQ179=$G179,$P179,IF($AQ179=$H179,$Q179,"INVALID"))))))</f>
        <v>RSVD1</v>
      </c>
      <c r="AE179" s="97"/>
      <c r="AF179" s="98" t="str">
        <f aca="false">IF(AND(OR($AS179="Int PU",$AS179="Int PD"),OR(AND($AZ179&lt;&gt;"",$AZ179&lt;&gt;"0"),AND($BA179&lt;&gt;"",$BA179&lt;&gt;"0"))),"INVALID",IF(OR($AQ179=$C179,$AS179="Int PD"),"PULL_DOWN",IF(OR($AS179="Int PU",AND($AE179="YES",OR($AZ179="",$AZ179="0"),OR($BA179="",$BA179="0"),OR($AR179="Input",$AR179="Bidirectional"))),"PULL_UP","NORMAL")))</f>
        <v>PULL_DOWN</v>
      </c>
      <c r="AG179" s="98" t="e">
        <f aca="false">IF($AU179="Input", "TRISTATE", IF($AV179="Z","TRISTATE",IF($AT179=$F179,"TRISTATE","NORMAL")))</f>
        <v>#VALUE!</v>
      </c>
      <c r="AH179" s="98" t="e">
        <f aca="false">IF(OR($AT179=$F179,$AU179="Output"),"DISABLE","ENABLE")</f>
        <v>#VALUE!</v>
      </c>
      <c r="AI179" s="112" t="e">
        <f aca="false">IF($AT179&lt;&gt;$G179,"N/A",IF($AV179="Drive 1", "1", IF($AV179="Drive 0", "0", "")))</f>
        <v>#VALUE!</v>
      </c>
      <c r="AJ179" s="99" t="b">
        <f aca="false">TRUE()</f>
        <v>1</v>
      </c>
      <c r="AK179" s="99" t="b">
        <f aca="false">TRUE()</f>
        <v>1</v>
      </c>
      <c r="AL179" s="99" t="b">
        <f aca="false">TRUE()</f>
        <v>1</v>
      </c>
      <c r="AM179" s="99" t="b">
        <f aca="false">TRUE()</f>
        <v>1</v>
      </c>
      <c r="AN179" s="99" t="b">
        <f aca="false">TRUE()</f>
        <v>1</v>
      </c>
      <c r="AO179" s="99" t="b">
        <f aca="false">TRUE()</f>
        <v>1</v>
      </c>
      <c r="AP179" s="100" t="str">
        <f aca="false">IF(AND($AJ179:$AO179), "VALID", "INVALID")</f>
        <v>VALID</v>
      </c>
      <c r="AQ179" s="151" t="s">
        <v>495</v>
      </c>
      <c r="AR179" s="102" t="s">
        <v>79</v>
      </c>
      <c r="AS179" s="103"/>
      <c r="AT179" s="104"/>
      <c r="AU179" s="104"/>
      <c r="AV179" s="104"/>
      <c r="AW179" s="104"/>
      <c r="AX179" s="104"/>
      <c r="AY179" s="104"/>
      <c r="AZ179" s="103"/>
      <c r="BA179" s="103"/>
      <c r="BB179" s="105" t="s">
        <v>496</v>
      </c>
      <c r="BC179" s="104"/>
      <c r="BD179" s="106"/>
      <c r="BE179" s="144" t="s">
        <v>494</v>
      </c>
      <c r="BF179" s="108" t="e">
        <f aca="false">VLOOKUP($A179,#REF!, 34, FALSE())</f>
        <v>#VALUE!</v>
      </c>
      <c r="BG179" s="108" t="e">
        <f aca="false">VLOOKUP($A179,#REF!, 22, FALSE())</f>
        <v>#VALUE!</v>
      </c>
      <c r="BH179" s="109"/>
    </row>
    <row r="180" customFormat="false" ht="12.75" hidden="false" customHeight="true" outlineLevel="0" collapsed="false">
      <c r="A180" s="142" t="s">
        <v>497</v>
      </c>
      <c r="B180" s="86" t="e">
        <f aca="false">VLOOKUP($A180,#REF!, 34, FALSE())</f>
        <v>#VALUE!</v>
      </c>
      <c r="C180" s="87" t="str">
        <f aca="false">CONCATENATE("unused_",A180)</f>
        <v>unused_EQOS_RD1</v>
      </c>
      <c r="D180" s="88" t="e">
        <f aca="false">IF(LEN(VLOOKUP($A180,#REF!,8,FALSE())),LEFT(VLOOKUP($A180,#REF!,8,FALSE()),LEN(VLOOKUP($A180,#REF!,8,FALSE()))-2),"")</f>
        <v>#VALUE!</v>
      </c>
      <c r="E180" s="89" t="e">
        <f aca="false">IF(LEN(VLOOKUP($A180,#REF!,4,FALSE())),IF(INDEX(#REF!,MATCH($A180,#REF!,0),1),LEFT(VLOOKUP($A180,#REF!,4,FALSE()),LEN(VLOOKUP($A180,#REF!,4,FALSE()))-2),CONCATENATE(LEFT(VLOOKUP($A180,#REF!,4,FALSE()),LEN(VLOOKUP($A180,#REF!,4,FALSE()))-2),"*")),"")</f>
        <v>#VALUE!</v>
      </c>
      <c r="F180" s="90" t="e">
        <f aca="false">IF(LEN(VLOOKUP($A180,#REF!,5,FALSE())),IF(INDEX(#REF!,MATCH($A180,#REF!,0),2),LEFT(VLOOKUP($A180,#REF!,5,FALSE()),LEN(VLOOKUP($A180,#REF!,5,FALSE()))-2),CONCATENATE(LEFT(VLOOKUP($A180,#REF!,5,FALSE()),LEN(VLOOKUP($A180,#REF!,5,FALSE()))-2),"*")),"")</f>
        <v>#VALUE!</v>
      </c>
      <c r="G180" s="90" t="e">
        <f aca="false">IF(LEN(VLOOKUP($A180,#REF!,6,FALSE())),IF(INDEX(#REF!,MATCH($A180,#REF!,0),3),LEFT(VLOOKUP($A180,#REF!,6,FALSE()),LEN(VLOOKUP($A180,#REF!,6,FALSE()))-2),CONCATENATE(LEFT(VLOOKUP($A180,#REF!,6,FALSE()),LEN(VLOOKUP($A180,#REF!,6,FALSE()))-2),"*")),"")</f>
        <v>#VALUE!</v>
      </c>
      <c r="H180" s="91" t="e">
        <f aca="false">IF(LEN(VLOOKUP($A180,#REF!,7,FALSE())),IF(INDEX(#REF!,MATCH($A180,#REF!,0),4),LEFT(VLOOKUP($A180,#REF!,7,FALSE()),LEN(VLOOKUP($A180,#REF!,7,FALSE()))-2),CONCATENATE(LEFT(VLOOKUP($A180,#REF!,7,FALSE()),LEN(VLOOKUP($A180,#REF!,7,FALSE()))-2),"*")),"")</f>
        <v>#VALUE!</v>
      </c>
      <c r="I180" s="92" t="e">
        <f aca="false">IF(LEN(VLOOKUP($A180,#REF!,8,FALSE())),UPPER(RIGHT(VLOOKUP($A180,#REF!,8,FALSE()), 1)),"")</f>
        <v>#VALUE!</v>
      </c>
      <c r="J180" s="90" t="e">
        <f aca="false">IF(LEN(VLOOKUP($A180,#REF!,4,FALSE())),UPPER(RIGHT(VLOOKUP($A180,#REF!,4,FALSE()), 1)),"")</f>
        <v>#VALUE!</v>
      </c>
      <c r="K180" s="90" t="e">
        <f aca="false">IF(LEN(VLOOKUP($A180,#REF!,5,FALSE())),UPPER(RIGHT(VLOOKUP($A180,#REF!,5,FALSE()), 1)),"")</f>
        <v>#VALUE!</v>
      </c>
      <c r="L180" s="90" t="e">
        <f aca="false">IF(LEN(VLOOKUP($A180,#REF!,6,FALSE())),UPPER(RIGHT(VLOOKUP($A180,#REF!,6,FALSE()), 1)),"")</f>
        <v>#VALUE!</v>
      </c>
      <c r="M180" s="91" t="e">
        <f aca="false">IF(LEN(VLOOKUP($A180,#REF!,7,FALSE())),UPPER(RIGHT(VLOOKUP($A180,#REF!,7,FALSE()), 1)),"")</f>
        <v>#VALUE!</v>
      </c>
      <c r="N180" s="86" t="s">
        <v>481</v>
      </c>
      <c r="O180" s="86" t="s">
        <v>83</v>
      </c>
      <c r="P180" s="86" t="s">
        <v>104</v>
      </c>
      <c r="Q180" s="86" t="s">
        <v>105</v>
      </c>
      <c r="R180" s="134" t="s">
        <v>83</v>
      </c>
      <c r="S180" s="86" t="e">
        <f aca="false">HLOOKUP("Device Tree Pin Name",#REF!,MATCH($A180,#REF!,0),FALSE())</f>
        <v>#VALUE!</v>
      </c>
      <c r="T180" s="132" t="e">
        <f aca="false">HLOOKUP("power rail",#REF!,MATCH($A180,#REF!,0),FALSE())</f>
        <v>#VALUE!</v>
      </c>
      <c r="U180" s="96" t="e">
        <f aca="false">HLOOKUP("Wake Capable",#REF!,MATCH($A180,#REF!,0),FALSE())</f>
        <v>#VALUE!</v>
      </c>
      <c r="V180" s="96" t="e">
        <f aca="false">HLOOKUP("Strap",#REF!,MATCH($A180,#REF!,0),FALSE())</f>
        <v>#VALUE!</v>
      </c>
      <c r="W180" s="96" t="e">
        <f aca="false">HLOOKUP("GTE",#REF!,MATCH($A180,#REF!,0),FALSE())</f>
        <v>#VALUE!</v>
      </c>
      <c r="X180" s="96" t="e">
        <f aca="false">HLOOKUP("DPD_Control",#REF!,MATCH($A180,#REF!,0),FALSE())</f>
        <v>#VALUE!</v>
      </c>
      <c r="Y180" s="96" t="e">
        <f aca="false">HLOOKUP("DPD_Group",#REF!,MATCH($A180,#REF!,0),FALSE())</f>
        <v>#VALUE!</v>
      </c>
      <c r="Z180" s="95" t="e">
        <f aca="false">HLOOKUP("Pad Category",#REF!,MATCH($A180,#REF!,0),FALSE())</f>
        <v>#VALUE!</v>
      </c>
      <c r="AA180" s="95" t="e">
        <f aca="false">HLOOKUP("Pad type",#REF!,MATCH($A180,#REF!,0),FALSE())</f>
        <v>#VALUE!</v>
      </c>
      <c r="AB180" s="95" t="e">
        <f aca="false">HLOOKUP("Pull Strength",#REF!,MATCH($A180,#REF!,0),FALSE())</f>
        <v>#VALUE!</v>
      </c>
      <c r="AC180" s="95" t="e">
        <f aca="false">HLOOKUP("POR Pin State",#REF!,MATCH($A180,#REF!,0),FALSE())</f>
        <v>#VALUE!</v>
      </c>
      <c r="AD180" s="95" t="str">
        <f aca="false">IF(OR($AQ180="",$AQ180=$C180),$R180,IF($AQ180=$D180,SUBSTITUTE(SUBSTITUTE($AQ180,"GPIO3_","GPIO_"),".0",""),IF($AQ180=$E180,$N180,IF($AQ180=$F180,$O180,IF($AQ180=$G180,$P180,IF($AQ180=$H180,$Q180,"INVALID"))))))</f>
        <v>RSVD1</v>
      </c>
      <c r="AE180" s="97"/>
      <c r="AF180" s="98" t="str">
        <f aca="false">IF(AND(OR($AS180="Int PU",$AS180="Int PD"),OR(AND($AZ180&lt;&gt;"",$AZ180&lt;&gt;"0"),AND($BA180&lt;&gt;"",$BA180&lt;&gt;"0"))),"INVALID",IF(OR($AQ180=$C180,$AS180="Int PD"),"PULL_DOWN",IF(OR($AS180="Int PU",AND($AE180="YES",OR($AZ180="",$AZ180="0"),OR($BA180="",$BA180="0"),OR($AR180="Input",$AR180="Bidirectional"))),"PULL_UP","NORMAL")))</f>
        <v>PULL_DOWN</v>
      </c>
      <c r="AG180" s="98" t="e">
        <f aca="false">IF($AU180="Input", "TRISTATE", IF($AV180="Z","TRISTATE",IF($AT180=$F180,"TRISTATE","NORMAL")))</f>
        <v>#VALUE!</v>
      </c>
      <c r="AH180" s="98" t="e">
        <f aca="false">IF(OR($AT180=$F180,$AU180="Output"),"DISABLE","ENABLE")</f>
        <v>#VALUE!</v>
      </c>
      <c r="AI180" s="112" t="e">
        <f aca="false">IF($AT180&lt;&gt;$G180,"N/A",IF($AV180="Drive 1", "1", IF($AV180="Drive 0", "0", "")))</f>
        <v>#VALUE!</v>
      </c>
      <c r="AJ180" s="99" t="b">
        <f aca="false">TRUE()</f>
        <v>1</v>
      </c>
      <c r="AK180" s="99" t="b">
        <f aca="false">TRUE()</f>
        <v>1</v>
      </c>
      <c r="AL180" s="99" t="b">
        <f aca="false">TRUE()</f>
        <v>1</v>
      </c>
      <c r="AM180" s="99" t="b">
        <f aca="false">TRUE()</f>
        <v>1</v>
      </c>
      <c r="AN180" s="99" t="b">
        <f aca="false">TRUE()</f>
        <v>1</v>
      </c>
      <c r="AO180" s="99" t="b">
        <f aca="false">TRUE()</f>
        <v>1</v>
      </c>
      <c r="AP180" s="100" t="str">
        <f aca="false">IF(AND($AJ180:$AO180), "VALID", "INVALID")</f>
        <v>VALID</v>
      </c>
      <c r="AQ180" s="101" t="s">
        <v>498</v>
      </c>
      <c r="AR180" s="102" t="s">
        <v>79</v>
      </c>
      <c r="AS180" s="103"/>
      <c r="AT180" s="104"/>
      <c r="AU180" s="104"/>
      <c r="AV180" s="104"/>
      <c r="AW180" s="104"/>
      <c r="AX180" s="104"/>
      <c r="AY180" s="104"/>
      <c r="AZ180" s="103"/>
      <c r="BA180" s="103"/>
      <c r="BB180" s="105"/>
      <c r="BC180" s="104"/>
      <c r="BD180" s="106"/>
      <c r="BE180" s="144" t="s">
        <v>497</v>
      </c>
      <c r="BF180" s="108" t="e">
        <f aca="false">VLOOKUP($A180,#REF!, 34, FALSE())</f>
        <v>#VALUE!</v>
      </c>
      <c r="BG180" s="108" t="e">
        <f aca="false">VLOOKUP($A180,#REF!, 22, FALSE())</f>
        <v>#VALUE!</v>
      </c>
      <c r="BH180" s="109"/>
    </row>
    <row r="181" customFormat="false" ht="12.75" hidden="false" customHeight="true" outlineLevel="0" collapsed="false">
      <c r="A181" s="142" t="s">
        <v>499</v>
      </c>
      <c r="B181" s="86" t="e">
        <f aca="false">VLOOKUP($A181,#REF!, 34, FALSE())</f>
        <v>#VALUE!</v>
      </c>
      <c r="C181" s="87" t="str">
        <f aca="false">CONCATENATE("unused_",A181)</f>
        <v>unused_EQOS_RD2</v>
      </c>
      <c r="D181" s="88" t="e">
        <f aca="false">IF(LEN(VLOOKUP($A181,#REF!,8,FALSE())),LEFT(VLOOKUP($A181,#REF!,8,FALSE()),LEN(VLOOKUP($A181,#REF!,8,FALSE()))-2),"")</f>
        <v>#VALUE!</v>
      </c>
      <c r="E181" s="89" t="e">
        <f aca="false">IF(LEN(VLOOKUP($A181,#REF!,4,FALSE())),IF(INDEX(#REF!,MATCH($A181,#REF!,0),1),LEFT(VLOOKUP($A181,#REF!,4,FALSE()),LEN(VLOOKUP($A181,#REF!,4,FALSE()))-2),CONCATENATE(LEFT(VLOOKUP($A181,#REF!,4,FALSE()),LEN(VLOOKUP($A181,#REF!,4,FALSE()))-2),"*")),"")</f>
        <v>#VALUE!</v>
      </c>
      <c r="F181" s="90" t="e">
        <f aca="false">IF(LEN(VLOOKUP($A181,#REF!,5,FALSE())),IF(INDEX(#REF!,MATCH($A181,#REF!,0),2),LEFT(VLOOKUP($A181,#REF!,5,FALSE()),LEN(VLOOKUP($A181,#REF!,5,FALSE()))-2),CONCATENATE(LEFT(VLOOKUP($A181,#REF!,5,FALSE()),LEN(VLOOKUP($A181,#REF!,5,FALSE()))-2),"*")),"")</f>
        <v>#VALUE!</v>
      </c>
      <c r="G181" s="90" t="e">
        <f aca="false">IF(LEN(VLOOKUP($A181,#REF!,6,FALSE())),IF(INDEX(#REF!,MATCH($A181,#REF!,0),3),LEFT(VLOOKUP($A181,#REF!,6,FALSE()),LEN(VLOOKUP($A181,#REF!,6,FALSE()))-2),CONCATENATE(LEFT(VLOOKUP($A181,#REF!,6,FALSE()),LEN(VLOOKUP($A181,#REF!,6,FALSE()))-2),"*")),"")</f>
        <v>#VALUE!</v>
      </c>
      <c r="H181" s="91" t="e">
        <f aca="false">IF(LEN(VLOOKUP($A181,#REF!,7,FALSE())),IF(INDEX(#REF!,MATCH($A181,#REF!,0),4),LEFT(VLOOKUP($A181,#REF!,7,FALSE()),LEN(VLOOKUP($A181,#REF!,7,FALSE()))-2),CONCATENATE(LEFT(VLOOKUP($A181,#REF!,7,FALSE()),LEN(VLOOKUP($A181,#REF!,7,FALSE()))-2),"*")),"")</f>
        <v>#VALUE!</v>
      </c>
      <c r="I181" s="92" t="e">
        <f aca="false">IF(LEN(VLOOKUP($A181,#REF!,8,FALSE())),UPPER(RIGHT(VLOOKUP($A181,#REF!,8,FALSE()), 1)),"")</f>
        <v>#VALUE!</v>
      </c>
      <c r="J181" s="90" t="e">
        <f aca="false">IF(LEN(VLOOKUP($A181,#REF!,4,FALSE())),UPPER(RIGHT(VLOOKUP($A181,#REF!,4,FALSE()), 1)),"")</f>
        <v>#VALUE!</v>
      </c>
      <c r="K181" s="90" t="e">
        <f aca="false">IF(LEN(VLOOKUP($A181,#REF!,5,FALSE())),UPPER(RIGHT(VLOOKUP($A181,#REF!,5,FALSE()), 1)),"")</f>
        <v>#VALUE!</v>
      </c>
      <c r="L181" s="90" t="e">
        <f aca="false">IF(LEN(VLOOKUP($A181,#REF!,6,FALSE())),UPPER(RIGHT(VLOOKUP($A181,#REF!,6,FALSE()), 1)),"")</f>
        <v>#VALUE!</v>
      </c>
      <c r="M181" s="91" t="e">
        <f aca="false">IF(LEN(VLOOKUP($A181,#REF!,7,FALSE())),UPPER(RIGHT(VLOOKUP($A181,#REF!,7,FALSE()), 1)),"")</f>
        <v>#VALUE!</v>
      </c>
      <c r="N181" s="86" t="s">
        <v>481</v>
      </c>
      <c r="O181" s="86" t="s">
        <v>83</v>
      </c>
      <c r="P181" s="86" t="s">
        <v>104</v>
      </c>
      <c r="Q181" s="86" t="s">
        <v>105</v>
      </c>
      <c r="R181" s="86" t="s">
        <v>83</v>
      </c>
      <c r="S181" s="100" t="e">
        <f aca="false">HLOOKUP("Device Tree Pin Name",#REF!,MATCH($A181,#REF!,0),FALSE())</f>
        <v>#VALUE!</v>
      </c>
      <c r="T181" s="95" t="e">
        <f aca="false">HLOOKUP("power rail",#REF!,MATCH($A181,#REF!,0),FALSE())</f>
        <v>#VALUE!</v>
      </c>
      <c r="U181" s="96" t="e">
        <f aca="false">HLOOKUP("Wake Capable",#REF!,MATCH($A181,#REF!,0),FALSE())</f>
        <v>#VALUE!</v>
      </c>
      <c r="V181" s="96" t="e">
        <f aca="false">HLOOKUP("Strap",#REF!,MATCH($A181,#REF!,0),FALSE())</f>
        <v>#VALUE!</v>
      </c>
      <c r="W181" s="96" t="e">
        <f aca="false">HLOOKUP("GTE",#REF!,MATCH($A181,#REF!,0),FALSE())</f>
        <v>#VALUE!</v>
      </c>
      <c r="X181" s="96" t="e">
        <f aca="false">HLOOKUP("DPD_Control",#REF!,MATCH($A181,#REF!,0),FALSE())</f>
        <v>#VALUE!</v>
      </c>
      <c r="Y181" s="96" t="e">
        <f aca="false">HLOOKUP("DPD_Group",#REF!,MATCH($A181,#REF!,0),FALSE())</f>
        <v>#VALUE!</v>
      </c>
      <c r="Z181" s="95" t="e">
        <f aca="false">HLOOKUP("Pad Category",#REF!,MATCH($A181,#REF!,0),FALSE())</f>
        <v>#VALUE!</v>
      </c>
      <c r="AA181" s="95" t="e">
        <f aca="false">HLOOKUP("Pad type",#REF!,MATCH($A181,#REF!,0),FALSE())</f>
        <v>#VALUE!</v>
      </c>
      <c r="AB181" s="95" t="e">
        <f aca="false">HLOOKUP("Pull Strength",#REF!,MATCH($A181,#REF!,0),FALSE())</f>
        <v>#VALUE!</v>
      </c>
      <c r="AC181" s="95" t="e">
        <f aca="false">HLOOKUP("POR Pin State",#REF!,MATCH($A181,#REF!,0),FALSE())</f>
        <v>#VALUE!</v>
      </c>
      <c r="AD181" s="95" t="str">
        <f aca="false">IF(OR($AQ181="",$AQ181=$C181),$R181,IF($AQ181=$D181,SUBSTITUTE(SUBSTITUTE($AQ181,"GPIO3_","GPIO_"),".0",""),IF($AQ181=$E181,$N181,IF($AQ181=$F181,$O181,IF($AQ181=$G181,$P181,IF($AQ181=$H181,$Q181,"INVALID"))))))</f>
        <v>RSVD1</v>
      </c>
      <c r="AE181" s="97"/>
      <c r="AF181" s="98" t="str">
        <f aca="false">IF(AND(OR($AS181="Int PU",$AS181="Int PD"),OR(AND($AZ181&lt;&gt;"",$AZ181&lt;&gt;"0"),AND($BA181&lt;&gt;"",$BA181&lt;&gt;"0"))),"INVALID",IF(OR($AQ181=$C181,$AS181="Int PD"),"PULL_DOWN",IF(OR($AS181="Int PU",AND($AE181="YES",OR($AZ181="",$AZ181="0"),OR($BA181="",$BA181="0"),OR($AR181="Input",$AR181="Bidirectional"))),"PULL_UP","NORMAL")))</f>
        <v>PULL_DOWN</v>
      </c>
      <c r="AG181" s="98" t="e">
        <f aca="false">IF($AU181="Input", "TRISTATE", IF($AV181="Z","TRISTATE",IF($AT181=$F181,"TRISTATE","NORMAL")))</f>
        <v>#VALUE!</v>
      </c>
      <c r="AH181" s="98" t="e">
        <f aca="false">IF(OR($AT181=$F181,$AU181="Output"),"DISABLE","ENABLE")</f>
        <v>#VALUE!</v>
      </c>
      <c r="AI181" s="112" t="e">
        <f aca="false">IF($AT181&lt;&gt;$G181,"N/A",IF($AV181="Drive 1", "1", IF($AV181="Drive 0", "0", "")))</f>
        <v>#VALUE!</v>
      </c>
      <c r="AJ181" s="99" t="b">
        <f aca="false">TRUE()</f>
        <v>1</v>
      </c>
      <c r="AK181" s="99" t="b">
        <f aca="false">TRUE()</f>
        <v>1</v>
      </c>
      <c r="AL181" s="99" t="b">
        <f aca="false">TRUE()</f>
        <v>1</v>
      </c>
      <c r="AM181" s="99" t="b">
        <f aca="false">TRUE()</f>
        <v>1</v>
      </c>
      <c r="AN181" s="99" t="b">
        <f aca="false">TRUE()</f>
        <v>1</v>
      </c>
      <c r="AO181" s="99" t="b">
        <f aca="false">TRUE()</f>
        <v>1</v>
      </c>
      <c r="AP181" s="100" t="str">
        <f aca="false">IF(AND($AJ181:$AO181), "VALID", "INVALID")</f>
        <v>VALID</v>
      </c>
      <c r="AQ181" s="101" t="s">
        <v>500</v>
      </c>
      <c r="AR181" s="102" t="s">
        <v>79</v>
      </c>
      <c r="AS181" s="103"/>
      <c r="AT181" s="104"/>
      <c r="AU181" s="130"/>
      <c r="AV181" s="130"/>
      <c r="AW181" s="104"/>
      <c r="AX181" s="104"/>
      <c r="AY181" s="104"/>
      <c r="AZ181" s="103"/>
      <c r="BA181" s="103"/>
      <c r="BB181" s="105"/>
      <c r="BC181" s="104"/>
      <c r="BD181" s="106"/>
      <c r="BE181" s="144" t="s">
        <v>499</v>
      </c>
      <c r="BF181" s="108" t="e">
        <f aca="false">VLOOKUP($A181,#REF!, 34, FALSE())</f>
        <v>#VALUE!</v>
      </c>
      <c r="BG181" s="108" t="e">
        <f aca="false">VLOOKUP($A181,#REF!, 22, FALSE())</f>
        <v>#VALUE!</v>
      </c>
      <c r="BH181" s="109"/>
    </row>
    <row r="182" customFormat="false" ht="12.75" hidden="false" customHeight="true" outlineLevel="0" collapsed="false">
      <c r="A182" s="142" t="s">
        <v>501</v>
      </c>
      <c r="B182" s="86" t="e">
        <f aca="false">VLOOKUP($A182,#REF!, 34, FALSE())</f>
        <v>#VALUE!</v>
      </c>
      <c r="C182" s="87" t="str">
        <f aca="false">CONCATENATE("unused_",A182)</f>
        <v>unused_EQOS_RD3</v>
      </c>
      <c r="D182" s="88" t="e">
        <f aca="false">IF(LEN(VLOOKUP($A182,#REF!,8,FALSE())),LEFT(VLOOKUP($A182,#REF!,8,FALSE()),LEN(VLOOKUP($A182,#REF!,8,FALSE()))-2),"")</f>
        <v>#VALUE!</v>
      </c>
      <c r="E182" s="89" t="e">
        <f aca="false">IF(LEN(VLOOKUP($A182,#REF!,4,FALSE())),IF(INDEX(#REF!,MATCH($A182,#REF!,0),1),LEFT(VLOOKUP($A182,#REF!,4,FALSE()),LEN(VLOOKUP($A182,#REF!,4,FALSE()))-2),CONCATENATE(LEFT(VLOOKUP($A182,#REF!,4,FALSE()),LEN(VLOOKUP($A182,#REF!,4,FALSE()))-2),"*")),"")</f>
        <v>#VALUE!</v>
      </c>
      <c r="F182" s="90" t="e">
        <f aca="false">IF(LEN(VLOOKUP($A182,#REF!,5,FALSE())),IF(INDEX(#REF!,MATCH($A182,#REF!,0),2),LEFT(VLOOKUP($A182,#REF!,5,FALSE()),LEN(VLOOKUP($A182,#REF!,5,FALSE()))-2),CONCATENATE(LEFT(VLOOKUP($A182,#REF!,5,FALSE()),LEN(VLOOKUP($A182,#REF!,5,FALSE()))-2),"*")),"")</f>
        <v>#VALUE!</v>
      </c>
      <c r="G182" s="90" t="e">
        <f aca="false">IF(LEN(VLOOKUP($A182,#REF!,6,FALSE())),IF(INDEX(#REF!,MATCH($A182,#REF!,0),3),LEFT(VLOOKUP($A182,#REF!,6,FALSE()),LEN(VLOOKUP($A182,#REF!,6,FALSE()))-2),CONCATENATE(LEFT(VLOOKUP($A182,#REF!,6,FALSE()),LEN(VLOOKUP($A182,#REF!,6,FALSE()))-2),"*")),"")</f>
        <v>#VALUE!</v>
      </c>
      <c r="H182" s="91" t="e">
        <f aca="false">IF(LEN(VLOOKUP($A182,#REF!,7,FALSE())),IF(INDEX(#REF!,MATCH($A182,#REF!,0),4),LEFT(VLOOKUP($A182,#REF!,7,FALSE()),LEN(VLOOKUP($A182,#REF!,7,FALSE()))-2),CONCATENATE(LEFT(VLOOKUP($A182,#REF!,7,FALSE()),LEN(VLOOKUP($A182,#REF!,7,FALSE()))-2),"*")),"")</f>
        <v>#VALUE!</v>
      </c>
      <c r="I182" s="92" t="e">
        <f aca="false">IF(LEN(VLOOKUP($A182,#REF!,8,FALSE())),UPPER(RIGHT(VLOOKUP($A182,#REF!,8,FALSE()), 1)),"")</f>
        <v>#VALUE!</v>
      </c>
      <c r="J182" s="90" t="e">
        <f aca="false">IF(LEN(VLOOKUP($A182,#REF!,4,FALSE())),UPPER(RIGHT(VLOOKUP($A182,#REF!,4,FALSE()), 1)),"")</f>
        <v>#VALUE!</v>
      </c>
      <c r="K182" s="90" t="e">
        <f aca="false">IF(LEN(VLOOKUP($A182,#REF!,5,FALSE())),UPPER(RIGHT(VLOOKUP($A182,#REF!,5,FALSE()), 1)),"")</f>
        <v>#VALUE!</v>
      </c>
      <c r="L182" s="90" t="e">
        <f aca="false">IF(LEN(VLOOKUP($A182,#REF!,6,FALSE())),UPPER(RIGHT(VLOOKUP($A182,#REF!,6,FALSE()), 1)),"")</f>
        <v>#VALUE!</v>
      </c>
      <c r="M182" s="91" t="e">
        <f aca="false">IF(LEN(VLOOKUP($A182,#REF!,7,FALSE())),UPPER(RIGHT(VLOOKUP($A182,#REF!,7,FALSE()), 1)),"")</f>
        <v>#VALUE!</v>
      </c>
      <c r="N182" s="86" t="s">
        <v>481</v>
      </c>
      <c r="O182" s="86" t="s">
        <v>83</v>
      </c>
      <c r="P182" s="86" t="s">
        <v>104</v>
      </c>
      <c r="Q182" s="86" t="s">
        <v>105</v>
      </c>
      <c r="R182" s="86" t="s">
        <v>83</v>
      </c>
      <c r="S182" s="100" t="e">
        <f aca="false">HLOOKUP("Device Tree Pin Name",#REF!,MATCH($A182,#REF!,0),FALSE())</f>
        <v>#VALUE!</v>
      </c>
      <c r="T182" s="95" t="e">
        <f aca="false">HLOOKUP("power rail",#REF!,MATCH($A182,#REF!,0),FALSE())</f>
        <v>#VALUE!</v>
      </c>
      <c r="U182" s="96" t="e">
        <f aca="false">HLOOKUP("Wake Capable",#REF!,MATCH($A182,#REF!,0),FALSE())</f>
        <v>#VALUE!</v>
      </c>
      <c r="V182" s="96" t="e">
        <f aca="false">HLOOKUP("Strap",#REF!,MATCH($A182,#REF!,0),FALSE())</f>
        <v>#VALUE!</v>
      </c>
      <c r="W182" s="96" t="e">
        <f aca="false">HLOOKUP("GTE",#REF!,MATCH($A182,#REF!,0),FALSE())</f>
        <v>#VALUE!</v>
      </c>
      <c r="X182" s="96" t="e">
        <f aca="false">HLOOKUP("DPD_Control",#REF!,MATCH($A182,#REF!,0),FALSE())</f>
        <v>#VALUE!</v>
      </c>
      <c r="Y182" s="96" t="e">
        <f aca="false">HLOOKUP("DPD_Group",#REF!,MATCH($A182,#REF!,0),FALSE())</f>
        <v>#VALUE!</v>
      </c>
      <c r="Z182" s="95" t="e">
        <f aca="false">HLOOKUP("Pad Category",#REF!,MATCH($A182,#REF!,0),FALSE())</f>
        <v>#VALUE!</v>
      </c>
      <c r="AA182" s="95" t="e">
        <f aca="false">HLOOKUP("Pad type",#REF!,MATCH($A182,#REF!,0),FALSE())</f>
        <v>#VALUE!</v>
      </c>
      <c r="AB182" s="95" t="e">
        <f aca="false">HLOOKUP("Pull Strength",#REF!,MATCH($A182,#REF!,0),FALSE())</f>
        <v>#VALUE!</v>
      </c>
      <c r="AC182" s="95" t="e">
        <f aca="false">HLOOKUP("POR Pin State",#REF!,MATCH($A182,#REF!,0),FALSE())</f>
        <v>#VALUE!</v>
      </c>
      <c r="AD182" s="95" t="str">
        <f aca="false">IF(OR($AQ182="",$AQ182=$C182),$R182,IF($AQ182=$D182,SUBSTITUTE(SUBSTITUTE($AQ182,"GPIO3_","GPIO_"),".0",""),IF($AQ182=$E182,$N182,IF($AQ182=$F182,$O182,IF($AQ182=$G182,$P182,IF($AQ182=$H182,$Q182,"INVALID"))))))</f>
        <v>RSVD1</v>
      </c>
      <c r="AE182" s="97"/>
      <c r="AF182" s="98" t="str">
        <f aca="false">IF(AND(OR($AS182="Int PU",$AS182="Int PD"),OR(AND($AZ182&lt;&gt;"",$AZ182&lt;&gt;"0"),AND($BA182&lt;&gt;"",$BA182&lt;&gt;"0"))),"INVALID",IF(OR($AQ182=$C182,$AS182="Int PD"),"PULL_DOWN",IF(OR($AS182="Int PU",AND($AE182="YES",OR($AZ182="",$AZ182="0"),OR($BA182="",$BA182="0"),OR($AR182="Input",$AR182="Bidirectional"))),"PULL_UP","NORMAL")))</f>
        <v>PULL_DOWN</v>
      </c>
      <c r="AG182" s="98" t="e">
        <f aca="false">IF($AU182="Input", "TRISTATE", IF($AV182="Z","TRISTATE",IF($AT182=$F182,"TRISTATE","NORMAL")))</f>
        <v>#VALUE!</v>
      </c>
      <c r="AH182" s="98" t="e">
        <f aca="false">IF(OR($AT182=$F182,$AU182="Output"),"DISABLE","ENABLE")</f>
        <v>#VALUE!</v>
      </c>
      <c r="AI182" s="112" t="e">
        <f aca="false">IF($AT182&lt;&gt;$G182,"N/A",IF($AV182="Drive 1", "1", IF($AV182="Drive 0", "0", "")))</f>
        <v>#VALUE!</v>
      </c>
      <c r="AJ182" s="99" t="b">
        <f aca="false">TRUE()</f>
        <v>1</v>
      </c>
      <c r="AK182" s="99" t="b">
        <f aca="false">TRUE()</f>
        <v>1</v>
      </c>
      <c r="AL182" s="99" t="b">
        <f aca="false">TRUE()</f>
        <v>1</v>
      </c>
      <c r="AM182" s="99" t="b">
        <f aca="false">TRUE()</f>
        <v>1</v>
      </c>
      <c r="AN182" s="99" t="b">
        <f aca="false">TRUE()</f>
        <v>1</v>
      </c>
      <c r="AO182" s="99" t="b">
        <f aca="false">TRUE()</f>
        <v>1</v>
      </c>
      <c r="AP182" s="100" t="str">
        <f aca="false">IF(AND($AJ182:$AO182), "VALID", "INVALID")</f>
        <v>VALID</v>
      </c>
      <c r="AQ182" s="101" t="s">
        <v>502</v>
      </c>
      <c r="AR182" s="102" t="s">
        <v>79</v>
      </c>
      <c r="AS182" s="103"/>
      <c r="AT182" s="104"/>
      <c r="AU182" s="130"/>
      <c r="AV182" s="130"/>
      <c r="AW182" s="104"/>
      <c r="AX182" s="104"/>
      <c r="AY182" s="104"/>
      <c r="AZ182" s="103"/>
      <c r="BA182" s="103"/>
      <c r="BB182" s="105"/>
      <c r="BC182" s="104"/>
      <c r="BD182" s="106"/>
      <c r="BE182" s="144" t="s">
        <v>501</v>
      </c>
      <c r="BF182" s="108" t="e">
        <f aca="false">VLOOKUP($A182,#REF!, 34, FALSE())</f>
        <v>#VALUE!</v>
      </c>
      <c r="BG182" s="108" t="e">
        <f aca="false">VLOOKUP($A182,#REF!, 22, FALSE())</f>
        <v>#VALUE!</v>
      </c>
      <c r="BH182" s="109"/>
    </row>
    <row r="183" customFormat="false" ht="12.75" hidden="false" customHeight="true" outlineLevel="0" collapsed="false">
      <c r="A183" s="142" t="s">
        <v>503</v>
      </c>
      <c r="B183" s="86" t="e">
        <f aca="false">VLOOKUP($A183,#REF!, 34, FALSE())</f>
        <v>#VALUE!</v>
      </c>
      <c r="C183" s="87" t="str">
        <f aca="false">CONCATENATE("unused_",A183)</f>
        <v>unused_EQOS_RX_CTL</v>
      </c>
      <c r="D183" s="88" t="e">
        <f aca="false">IF(LEN(VLOOKUP($A183,#REF!,8,FALSE())),LEFT(VLOOKUP($A183,#REF!,8,FALSE()),LEN(VLOOKUP($A183,#REF!,8,FALSE()))-2),"")</f>
        <v>#VALUE!</v>
      </c>
      <c r="E183" s="89" t="e">
        <f aca="false">IF(LEN(VLOOKUP($A183,#REF!,4,FALSE())),IF(INDEX(#REF!,MATCH($A183,#REF!,0),1),LEFT(VLOOKUP($A183,#REF!,4,FALSE()),LEN(VLOOKUP($A183,#REF!,4,FALSE()))-2),CONCATENATE(LEFT(VLOOKUP($A183,#REF!,4,FALSE()),LEN(VLOOKUP($A183,#REF!,4,FALSE()))-2),"*")),"")</f>
        <v>#VALUE!</v>
      </c>
      <c r="F183" s="90" t="e">
        <f aca="false">IF(LEN(VLOOKUP($A183,#REF!,5,FALSE())),IF(INDEX(#REF!,MATCH($A183,#REF!,0),2),LEFT(VLOOKUP($A183,#REF!,5,FALSE()),LEN(VLOOKUP($A183,#REF!,5,FALSE()))-2),CONCATENATE(LEFT(VLOOKUP($A183,#REF!,5,FALSE()),LEN(VLOOKUP($A183,#REF!,5,FALSE()))-2),"*")),"")</f>
        <v>#VALUE!</v>
      </c>
      <c r="G183" s="90" t="e">
        <f aca="false">IF(LEN(VLOOKUP($A183,#REF!,6,FALSE())),IF(INDEX(#REF!,MATCH($A183,#REF!,0),3),LEFT(VLOOKUP($A183,#REF!,6,FALSE()),LEN(VLOOKUP($A183,#REF!,6,FALSE()))-2),CONCATENATE(LEFT(VLOOKUP($A183,#REF!,6,FALSE()),LEN(VLOOKUP($A183,#REF!,6,FALSE()))-2),"*")),"")</f>
        <v>#VALUE!</v>
      </c>
      <c r="H183" s="91" t="e">
        <f aca="false">IF(LEN(VLOOKUP($A183,#REF!,7,FALSE())),IF(INDEX(#REF!,MATCH($A183,#REF!,0),4),LEFT(VLOOKUP($A183,#REF!,7,FALSE()),LEN(VLOOKUP($A183,#REF!,7,FALSE()))-2),CONCATENATE(LEFT(VLOOKUP($A183,#REF!,7,FALSE()),LEN(VLOOKUP($A183,#REF!,7,FALSE()))-2),"*")),"")</f>
        <v>#VALUE!</v>
      </c>
      <c r="I183" s="92" t="e">
        <f aca="false">IF(LEN(VLOOKUP($A183,#REF!,8,FALSE())),UPPER(RIGHT(VLOOKUP($A183,#REF!,8,FALSE()), 1)),"")</f>
        <v>#VALUE!</v>
      </c>
      <c r="J183" s="90" t="e">
        <f aca="false">IF(LEN(VLOOKUP($A183,#REF!,4,FALSE())),UPPER(RIGHT(VLOOKUP($A183,#REF!,4,FALSE()), 1)),"")</f>
        <v>#VALUE!</v>
      </c>
      <c r="K183" s="90" t="e">
        <f aca="false">IF(LEN(VLOOKUP($A183,#REF!,5,FALSE())),UPPER(RIGHT(VLOOKUP($A183,#REF!,5,FALSE()), 1)),"")</f>
        <v>#VALUE!</v>
      </c>
      <c r="L183" s="90" t="e">
        <f aca="false">IF(LEN(VLOOKUP($A183,#REF!,6,FALSE())),UPPER(RIGHT(VLOOKUP($A183,#REF!,6,FALSE()), 1)),"")</f>
        <v>#VALUE!</v>
      </c>
      <c r="M183" s="91" t="e">
        <f aca="false">IF(LEN(VLOOKUP($A183,#REF!,7,FALSE())),UPPER(RIGHT(VLOOKUP($A183,#REF!,7,FALSE()), 1)),"")</f>
        <v>#VALUE!</v>
      </c>
      <c r="N183" s="86" t="s">
        <v>481</v>
      </c>
      <c r="O183" s="86" t="s">
        <v>83</v>
      </c>
      <c r="P183" s="86" t="s">
        <v>104</v>
      </c>
      <c r="Q183" s="86" t="s">
        <v>105</v>
      </c>
      <c r="R183" s="86" t="s">
        <v>83</v>
      </c>
      <c r="S183" s="100" t="e">
        <f aca="false">HLOOKUP("Device Tree Pin Name",#REF!,MATCH($A183,#REF!,0),FALSE())</f>
        <v>#VALUE!</v>
      </c>
      <c r="T183" s="95" t="e">
        <f aca="false">HLOOKUP("power rail",#REF!,MATCH($A183,#REF!,0),FALSE())</f>
        <v>#VALUE!</v>
      </c>
      <c r="U183" s="96" t="e">
        <f aca="false">HLOOKUP("Wake Capable",#REF!,MATCH($A183,#REF!,0),FALSE())</f>
        <v>#VALUE!</v>
      </c>
      <c r="V183" s="96" t="e">
        <f aca="false">HLOOKUP("Strap",#REF!,MATCH($A183,#REF!,0),FALSE())</f>
        <v>#VALUE!</v>
      </c>
      <c r="W183" s="96" t="e">
        <f aca="false">HLOOKUP("GTE",#REF!,MATCH($A183,#REF!,0),FALSE())</f>
        <v>#VALUE!</v>
      </c>
      <c r="X183" s="96" t="e">
        <f aca="false">HLOOKUP("DPD_Control",#REF!,MATCH($A183,#REF!,0),FALSE())</f>
        <v>#VALUE!</v>
      </c>
      <c r="Y183" s="96" t="e">
        <f aca="false">HLOOKUP("DPD_Group",#REF!,MATCH($A183,#REF!,0),FALSE())</f>
        <v>#VALUE!</v>
      </c>
      <c r="Z183" s="95" t="e">
        <f aca="false">HLOOKUP("Pad Category",#REF!,MATCH($A183,#REF!,0),FALSE())</f>
        <v>#VALUE!</v>
      </c>
      <c r="AA183" s="95" t="e">
        <f aca="false">HLOOKUP("Pad type",#REF!,MATCH($A183,#REF!,0),FALSE())</f>
        <v>#VALUE!</v>
      </c>
      <c r="AB183" s="95" t="e">
        <f aca="false">HLOOKUP("Pull Strength",#REF!,MATCH($A183,#REF!,0),FALSE())</f>
        <v>#VALUE!</v>
      </c>
      <c r="AC183" s="95" t="e">
        <f aca="false">HLOOKUP("POR Pin State",#REF!,MATCH($A183,#REF!,0),FALSE())</f>
        <v>#VALUE!</v>
      </c>
      <c r="AD183" s="95" t="str">
        <f aca="false">IF(OR($AQ183="",$AQ183=$C183),$R183,IF($AQ183=$D183,SUBSTITUTE(SUBSTITUTE($AQ183,"GPIO3_","GPIO_"),".0",""),IF($AQ183=$E183,$N183,IF($AQ183=$F183,$O183,IF($AQ183=$G183,$P183,IF($AQ183=$H183,$Q183,"INVALID"))))))</f>
        <v>RSVD1</v>
      </c>
      <c r="AE183" s="97"/>
      <c r="AF183" s="98" t="str">
        <f aca="false">IF(AND(OR($AS183="Int PU",$AS183="Int PD"),OR(AND($AZ183&lt;&gt;"",$AZ183&lt;&gt;"0"),AND($BA183&lt;&gt;"",$BA183&lt;&gt;"0"))),"INVALID",IF(OR($AQ183=$C183,$AS183="Int PD"),"PULL_DOWN",IF(OR($AS183="Int PU",AND($AE183="YES",OR($AZ183="",$AZ183="0"),OR($BA183="",$BA183="0"),OR($AR183="Input",$AR183="Bidirectional"))),"PULL_UP","NORMAL")))</f>
        <v>PULL_DOWN</v>
      </c>
      <c r="AG183" s="98" t="e">
        <f aca="false">IF($AU183="Input", "TRISTATE", IF($AV183="Z","TRISTATE",IF($AT183=$F183,"TRISTATE","NORMAL")))</f>
        <v>#VALUE!</v>
      </c>
      <c r="AH183" s="98" t="e">
        <f aca="false">IF(OR($AT183=$F183,$AU183="Output"),"DISABLE","ENABLE")</f>
        <v>#VALUE!</v>
      </c>
      <c r="AI183" s="112" t="e">
        <f aca="false">IF($AT183&lt;&gt;$G183,"N/A",IF($AV183="Drive 1", "1", IF($AV183="Drive 0", "0", "")))</f>
        <v>#VALUE!</v>
      </c>
      <c r="AJ183" s="99" t="b">
        <f aca="false">TRUE()</f>
        <v>1</v>
      </c>
      <c r="AK183" s="99" t="b">
        <f aca="false">TRUE()</f>
        <v>1</v>
      </c>
      <c r="AL183" s="99" t="b">
        <f aca="false">TRUE()</f>
        <v>1</v>
      </c>
      <c r="AM183" s="99" t="b">
        <f aca="false">TRUE()</f>
        <v>1</v>
      </c>
      <c r="AN183" s="99" t="b">
        <f aca="false">TRUE()</f>
        <v>1</v>
      </c>
      <c r="AO183" s="99" t="b">
        <f aca="false">TRUE()</f>
        <v>1</v>
      </c>
      <c r="AP183" s="100" t="str">
        <f aca="false">IF(AND($AJ183:$AO183), "VALID", "INVALID")</f>
        <v>VALID</v>
      </c>
      <c r="AQ183" s="101" t="s">
        <v>504</v>
      </c>
      <c r="AR183" s="102" t="s">
        <v>79</v>
      </c>
      <c r="AS183" s="103"/>
      <c r="AT183" s="103" t="s">
        <v>89</v>
      </c>
      <c r="AU183" s="104"/>
      <c r="AV183" s="104"/>
      <c r="AW183" s="104"/>
      <c r="AX183" s="104"/>
      <c r="AY183" s="104"/>
      <c r="AZ183" s="103"/>
      <c r="BA183" s="103"/>
      <c r="BB183" s="105"/>
      <c r="BC183" s="104"/>
      <c r="BD183" s="106"/>
      <c r="BE183" s="144" t="s">
        <v>503</v>
      </c>
      <c r="BF183" s="108" t="e">
        <f aca="false">VLOOKUP($A183,#REF!, 34, FALSE())</f>
        <v>#VALUE!</v>
      </c>
      <c r="BG183" s="108" t="e">
        <f aca="false">VLOOKUP($A183,#REF!, 22, FALSE())</f>
        <v>#VALUE!</v>
      </c>
      <c r="BH183" s="109"/>
    </row>
    <row r="184" customFormat="false" ht="14.25" hidden="false" customHeight="true" outlineLevel="0" collapsed="false">
      <c r="A184" s="142" t="s">
        <v>505</v>
      </c>
      <c r="B184" s="86" t="e">
        <f aca="false">VLOOKUP($A184,#REF!, 34, FALSE())</f>
        <v>#VALUE!</v>
      </c>
      <c r="C184" s="87" t="str">
        <f aca="false">CONCATENATE("unused_",A184)</f>
        <v>unused_EQOS_RXC</v>
      </c>
      <c r="D184" s="88" t="e">
        <f aca="false">IF(LEN(VLOOKUP($A184,#REF!,8,FALSE())),LEFT(VLOOKUP($A184,#REF!,8,FALSE()),LEN(VLOOKUP($A184,#REF!,8,FALSE()))-2),"")</f>
        <v>#VALUE!</v>
      </c>
      <c r="E184" s="89" t="e">
        <f aca="false">IF(LEN(VLOOKUP($A184,#REF!,4,FALSE())),IF(INDEX(#REF!,MATCH($A184,#REF!,0),1),LEFT(VLOOKUP($A184,#REF!,4,FALSE()),LEN(VLOOKUP($A184,#REF!,4,FALSE()))-2),CONCATENATE(LEFT(VLOOKUP($A184,#REF!,4,FALSE()),LEN(VLOOKUP($A184,#REF!,4,FALSE()))-2),"*")),"")</f>
        <v>#VALUE!</v>
      </c>
      <c r="F184" s="90" t="e">
        <f aca="false">IF(LEN(VLOOKUP($A184,#REF!,5,FALSE())),IF(INDEX(#REF!,MATCH($A184,#REF!,0),2),LEFT(VLOOKUP($A184,#REF!,5,FALSE()),LEN(VLOOKUP($A184,#REF!,5,FALSE()))-2),CONCATENATE(LEFT(VLOOKUP($A184,#REF!,5,FALSE()),LEN(VLOOKUP($A184,#REF!,5,FALSE()))-2),"*")),"")</f>
        <v>#VALUE!</v>
      </c>
      <c r="G184" s="90" t="e">
        <f aca="false">IF(LEN(VLOOKUP($A184,#REF!,6,FALSE())),IF(INDEX(#REF!,MATCH($A184,#REF!,0),3),LEFT(VLOOKUP($A184,#REF!,6,FALSE()),LEN(VLOOKUP($A184,#REF!,6,FALSE()))-2),CONCATENATE(LEFT(VLOOKUP($A184,#REF!,6,FALSE()),LEN(VLOOKUP($A184,#REF!,6,FALSE()))-2),"*")),"")</f>
        <v>#VALUE!</v>
      </c>
      <c r="H184" s="91" t="e">
        <f aca="false">IF(LEN(VLOOKUP($A184,#REF!,7,FALSE())),IF(INDEX(#REF!,MATCH($A184,#REF!,0),4),LEFT(VLOOKUP($A184,#REF!,7,FALSE()),LEN(VLOOKUP($A184,#REF!,7,FALSE()))-2),CONCATENATE(LEFT(VLOOKUP($A184,#REF!,7,FALSE()),LEN(VLOOKUP($A184,#REF!,7,FALSE()))-2),"*")),"")</f>
        <v>#VALUE!</v>
      </c>
      <c r="I184" s="92" t="e">
        <f aca="false">IF(LEN(VLOOKUP($A184,#REF!,8,FALSE())),UPPER(RIGHT(VLOOKUP($A184,#REF!,8,FALSE()), 1)),"")</f>
        <v>#VALUE!</v>
      </c>
      <c r="J184" s="90" t="e">
        <f aca="false">IF(LEN(VLOOKUP($A184,#REF!,4,FALSE())),UPPER(RIGHT(VLOOKUP($A184,#REF!,4,FALSE()), 1)),"")</f>
        <v>#VALUE!</v>
      </c>
      <c r="K184" s="90" t="e">
        <f aca="false">IF(LEN(VLOOKUP($A184,#REF!,5,FALSE())),UPPER(RIGHT(VLOOKUP($A184,#REF!,5,FALSE()), 1)),"")</f>
        <v>#VALUE!</v>
      </c>
      <c r="L184" s="90" t="e">
        <f aca="false">IF(LEN(VLOOKUP($A184,#REF!,6,FALSE())),UPPER(RIGHT(VLOOKUP($A184,#REF!,6,FALSE()), 1)),"")</f>
        <v>#VALUE!</v>
      </c>
      <c r="M184" s="91" t="e">
        <f aca="false">IF(LEN(VLOOKUP($A184,#REF!,7,FALSE())),UPPER(RIGHT(VLOOKUP($A184,#REF!,7,FALSE()), 1)),"")</f>
        <v>#VALUE!</v>
      </c>
      <c r="N184" s="86" t="s">
        <v>481</v>
      </c>
      <c r="O184" s="86" t="s">
        <v>83</v>
      </c>
      <c r="P184" s="86" t="s">
        <v>104</v>
      </c>
      <c r="Q184" s="86" t="s">
        <v>105</v>
      </c>
      <c r="R184" s="86" t="s">
        <v>83</v>
      </c>
      <c r="S184" s="100" t="e">
        <f aca="false">HLOOKUP("Device Tree Pin Name",#REF!,MATCH($A184,#REF!,0),FALSE())</f>
        <v>#VALUE!</v>
      </c>
      <c r="T184" s="95" t="e">
        <f aca="false">HLOOKUP("power rail",#REF!,MATCH($A184,#REF!,0),FALSE())</f>
        <v>#VALUE!</v>
      </c>
      <c r="U184" s="96" t="e">
        <f aca="false">HLOOKUP("Wake Capable",#REF!,MATCH($A184,#REF!,0),FALSE())</f>
        <v>#VALUE!</v>
      </c>
      <c r="V184" s="96" t="e">
        <f aca="false">HLOOKUP("Strap",#REF!,MATCH($A184,#REF!,0),FALSE())</f>
        <v>#VALUE!</v>
      </c>
      <c r="W184" s="96" t="e">
        <f aca="false">HLOOKUP("GTE",#REF!,MATCH($A184,#REF!,0),FALSE())</f>
        <v>#VALUE!</v>
      </c>
      <c r="X184" s="96" t="e">
        <f aca="false">HLOOKUP("DPD_Control",#REF!,MATCH($A184,#REF!,0),FALSE())</f>
        <v>#VALUE!</v>
      </c>
      <c r="Y184" s="96" t="e">
        <f aca="false">HLOOKUP("DPD_Group",#REF!,MATCH($A184,#REF!,0),FALSE())</f>
        <v>#VALUE!</v>
      </c>
      <c r="Z184" s="95" t="e">
        <f aca="false">HLOOKUP("Pad Category",#REF!,MATCH($A184,#REF!,0),FALSE())</f>
        <v>#VALUE!</v>
      </c>
      <c r="AA184" s="95" t="e">
        <f aca="false">HLOOKUP("Pad type",#REF!,MATCH($A184,#REF!,0),FALSE())</f>
        <v>#VALUE!</v>
      </c>
      <c r="AB184" s="95" t="e">
        <f aca="false">HLOOKUP("Pull Strength",#REF!,MATCH($A184,#REF!,0),FALSE())</f>
        <v>#VALUE!</v>
      </c>
      <c r="AC184" s="95" t="e">
        <f aca="false">HLOOKUP("POR Pin State",#REF!,MATCH($A184,#REF!,0),FALSE())</f>
        <v>#VALUE!</v>
      </c>
      <c r="AD184" s="95" t="str">
        <f aca="false">IF(OR($AQ184="",$AQ184=$C184),$R184,IF($AQ184=$D184,SUBSTITUTE(SUBSTITUTE($AQ184,"GPIO3_","GPIO_"),".0",""),IF($AQ184=$E184,$N184,IF($AQ184=$F184,$O184,IF($AQ184=$G184,$P184,IF($AQ184=$H184,$Q184,"INVALID"))))))</f>
        <v>RSVD1</v>
      </c>
      <c r="AE184" s="97"/>
      <c r="AF184" s="98" t="str">
        <f aca="false">IF(AND(OR($AS184="Int PU",$AS184="Int PD"),OR(AND($AZ184&lt;&gt;"",$AZ184&lt;&gt;"0"),AND($BA184&lt;&gt;"",$BA184&lt;&gt;"0"))),"INVALID",IF(OR($AQ184=$C184,$AS184="Int PD"),"PULL_DOWN",IF(OR($AS184="Int PU",AND($AE184="YES",OR($AZ184="",$AZ184="0"),OR($BA184="",$BA184="0"),OR($AR184="Input",$AR184="Bidirectional"))),"PULL_UP","NORMAL")))</f>
        <v>PULL_DOWN</v>
      </c>
      <c r="AG184" s="98" t="e">
        <f aca="false">IF($AU184="Input", "TRISTATE", IF($AV184="Z","TRISTATE",IF($AT184=$F184,"TRISTATE","NORMAL")))</f>
        <v>#VALUE!</v>
      </c>
      <c r="AH184" s="98" t="e">
        <f aca="false">IF(OR($AT184=$F184,$AU184="Output"),"DISABLE","ENABLE")</f>
        <v>#VALUE!</v>
      </c>
      <c r="AI184" s="112" t="e">
        <f aca="false">IF($AT184&lt;&gt;$G184,"N/A",IF($AV184="Drive 1", "1", IF($AV184="Drive 0", "0", "")))</f>
        <v>#VALUE!</v>
      </c>
      <c r="AJ184" s="99" t="b">
        <f aca="false">TRUE()</f>
        <v>1</v>
      </c>
      <c r="AK184" s="99" t="b">
        <f aca="false">TRUE()</f>
        <v>1</v>
      </c>
      <c r="AL184" s="99" t="b">
        <f aca="false">TRUE()</f>
        <v>1</v>
      </c>
      <c r="AM184" s="99" t="b">
        <f aca="false">TRUE()</f>
        <v>1</v>
      </c>
      <c r="AN184" s="99" t="b">
        <f aca="false">TRUE()</f>
        <v>1</v>
      </c>
      <c r="AO184" s="99" t="b">
        <f aca="false">TRUE()</f>
        <v>1</v>
      </c>
      <c r="AP184" s="100" t="str">
        <f aca="false">IF(AND($AJ184:$AO184), "VALID", "INVALID")</f>
        <v>VALID</v>
      </c>
      <c r="AQ184" s="101" t="s">
        <v>506</v>
      </c>
      <c r="AR184" s="102" t="s">
        <v>79</v>
      </c>
      <c r="AS184" s="103"/>
      <c r="AT184" s="104"/>
      <c r="AU184" s="104"/>
      <c r="AV184" s="104"/>
      <c r="AW184" s="104"/>
      <c r="AX184" s="104"/>
      <c r="AY184" s="104"/>
      <c r="AZ184" s="103"/>
      <c r="BA184" s="103"/>
      <c r="BB184" s="105"/>
      <c r="BC184" s="104"/>
      <c r="BD184" s="106"/>
      <c r="BE184" s="144" t="s">
        <v>505</v>
      </c>
      <c r="BF184" s="108" t="e">
        <f aca="false">VLOOKUP($A184,#REF!, 34, FALSE())</f>
        <v>#VALUE!</v>
      </c>
      <c r="BG184" s="108" t="e">
        <f aca="false">VLOOKUP($A184,#REF!, 22, FALSE())</f>
        <v>#VALUE!</v>
      </c>
      <c r="BH184" s="109"/>
    </row>
    <row r="185" customFormat="false" ht="12.75" hidden="false" customHeight="true" outlineLevel="0" collapsed="false">
      <c r="A185" s="142" t="s">
        <v>507</v>
      </c>
      <c r="B185" s="86" t="e">
        <f aca="false">VLOOKUP($A185,#REF!, 34, FALSE())</f>
        <v>#VALUE!</v>
      </c>
      <c r="C185" s="87" t="str">
        <f aca="false">CONCATENATE("unused_",A185)</f>
        <v>unused_EQOS_SMA_MDIO</v>
      </c>
      <c r="D185" s="88" t="e">
        <f aca="false">IF(LEN(VLOOKUP($A185,#REF!,8,FALSE())),LEFT(VLOOKUP($A185,#REF!,8,FALSE()),LEN(VLOOKUP($A185,#REF!,8,FALSE()))-2),"")</f>
        <v>#VALUE!</v>
      </c>
      <c r="E185" s="89" t="e">
        <f aca="false">IF(LEN(VLOOKUP($A185,#REF!,4,FALSE())),IF(INDEX(#REF!,MATCH($A185,#REF!,0),1),LEFT(VLOOKUP($A185,#REF!,4,FALSE()),LEN(VLOOKUP($A185,#REF!,4,FALSE()))-2),CONCATENATE(LEFT(VLOOKUP($A185,#REF!,4,FALSE()),LEN(VLOOKUP($A185,#REF!,4,FALSE()))-2),"*")),"")</f>
        <v>#VALUE!</v>
      </c>
      <c r="F185" s="90" t="e">
        <f aca="false">IF(LEN(VLOOKUP($A185,#REF!,5,FALSE())),IF(INDEX(#REF!,MATCH($A185,#REF!,0),2),LEFT(VLOOKUP($A185,#REF!,5,FALSE()),LEN(VLOOKUP($A185,#REF!,5,FALSE()))-2),CONCATENATE(LEFT(VLOOKUP($A185,#REF!,5,FALSE()),LEN(VLOOKUP($A185,#REF!,5,FALSE()))-2),"*")),"")</f>
        <v>#VALUE!</v>
      </c>
      <c r="G185" s="90" t="e">
        <f aca="false">IF(LEN(VLOOKUP($A185,#REF!,6,FALSE())),IF(INDEX(#REF!,MATCH($A185,#REF!,0),3),LEFT(VLOOKUP($A185,#REF!,6,FALSE()),LEN(VLOOKUP($A185,#REF!,6,FALSE()))-2),CONCATENATE(LEFT(VLOOKUP($A185,#REF!,6,FALSE()),LEN(VLOOKUP($A185,#REF!,6,FALSE()))-2),"*")),"")</f>
        <v>#VALUE!</v>
      </c>
      <c r="H185" s="91" t="e">
        <f aca="false">IF(LEN(VLOOKUP($A185,#REF!,7,FALSE())),IF(INDEX(#REF!,MATCH($A185,#REF!,0),4),LEFT(VLOOKUP($A185,#REF!,7,FALSE()),LEN(VLOOKUP($A185,#REF!,7,FALSE()))-2),CONCATENATE(LEFT(VLOOKUP($A185,#REF!,7,FALSE()),LEN(VLOOKUP($A185,#REF!,7,FALSE()))-2),"*")),"")</f>
        <v>#VALUE!</v>
      </c>
      <c r="I185" s="92" t="e">
        <f aca="false">IF(LEN(VLOOKUP($A185,#REF!,8,FALSE())),UPPER(RIGHT(VLOOKUP($A185,#REF!,8,FALSE()), 1)),"")</f>
        <v>#VALUE!</v>
      </c>
      <c r="J185" s="90" t="e">
        <f aca="false">IF(LEN(VLOOKUP($A185,#REF!,4,FALSE())),UPPER(RIGHT(VLOOKUP($A185,#REF!,4,FALSE()), 1)),"")</f>
        <v>#VALUE!</v>
      </c>
      <c r="K185" s="90" t="e">
        <f aca="false">IF(LEN(VLOOKUP($A185,#REF!,5,FALSE())),UPPER(RIGHT(VLOOKUP($A185,#REF!,5,FALSE()), 1)),"")</f>
        <v>#VALUE!</v>
      </c>
      <c r="L185" s="90" t="e">
        <f aca="false">IF(LEN(VLOOKUP($A185,#REF!,6,FALSE())),UPPER(RIGHT(VLOOKUP($A185,#REF!,6,FALSE()), 1)),"")</f>
        <v>#VALUE!</v>
      </c>
      <c r="M185" s="91" t="e">
        <f aca="false">IF(LEN(VLOOKUP($A185,#REF!,7,FALSE())),UPPER(RIGHT(VLOOKUP($A185,#REF!,7,FALSE()), 1)),"")</f>
        <v>#VALUE!</v>
      </c>
      <c r="N185" s="86" t="s">
        <v>481</v>
      </c>
      <c r="O185" s="86" t="s">
        <v>83</v>
      </c>
      <c r="P185" s="86" t="s">
        <v>104</v>
      </c>
      <c r="Q185" s="86" t="s">
        <v>105</v>
      </c>
      <c r="R185" s="86" t="s">
        <v>83</v>
      </c>
      <c r="S185" s="100" t="e">
        <f aca="false">HLOOKUP("Device Tree Pin Name",#REF!,MATCH($A185,#REF!,0),FALSE())</f>
        <v>#VALUE!</v>
      </c>
      <c r="T185" s="95" t="e">
        <f aca="false">HLOOKUP("power rail",#REF!,MATCH($A185,#REF!,0),FALSE())</f>
        <v>#VALUE!</v>
      </c>
      <c r="U185" s="96" t="e">
        <f aca="false">HLOOKUP("Wake Capable",#REF!,MATCH($A185,#REF!,0),FALSE())</f>
        <v>#VALUE!</v>
      </c>
      <c r="V185" s="96" t="e">
        <f aca="false">HLOOKUP("Strap",#REF!,MATCH($A185,#REF!,0),FALSE())</f>
        <v>#VALUE!</v>
      </c>
      <c r="W185" s="96" t="e">
        <f aca="false">HLOOKUP("GTE",#REF!,MATCH($A185,#REF!,0),FALSE())</f>
        <v>#VALUE!</v>
      </c>
      <c r="X185" s="96" t="e">
        <f aca="false">HLOOKUP("DPD_Control",#REF!,MATCH($A185,#REF!,0),FALSE())</f>
        <v>#VALUE!</v>
      </c>
      <c r="Y185" s="96" t="e">
        <f aca="false">HLOOKUP("DPD_Group",#REF!,MATCH($A185,#REF!,0),FALSE())</f>
        <v>#VALUE!</v>
      </c>
      <c r="Z185" s="95" t="e">
        <f aca="false">HLOOKUP("Pad Category",#REF!,MATCH($A185,#REF!,0),FALSE())</f>
        <v>#VALUE!</v>
      </c>
      <c r="AA185" s="95" t="e">
        <f aca="false">HLOOKUP("Pad type",#REF!,MATCH($A185,#REF!,0),FALSE())</f>
        <v>#VALUE!</v>
      </c>
      <c r="AB185" s="95" t="e">
        <f aca="false">HLOOKUP("Pull Strength",#REF!,MATCH($A185,#REF!,0),FALSE())</f>
        <v>#VALUE!</v>
      </c>
      <c r="AC185" s="95" t="e">
        <f aca="false">HLOOKUP("POR Pin State",#REF!,MATCH($A185,#REF!,0),FALSE())</f>
        <v>#VALUE!</v>
      </c>
      <c r="AD185" s="95" t="str">
        <f aca="false">IF(OR($AQ185="",$AQ185=$C185),$R185,IF($AQ185=$D185,SUBSTITUTE(SUBSTITUTE($AQ185,"GPIO3_","GPIO_"),".0",""),IF($AQ185=$E185,$N185,IF($AQ185=$F185,$O185,IF($AQ185=$G185,$P185,IF($AQ185=$H185,$Q185,"INVALID"))))))</f>
        <v>RSVD1</v>
      </c>
      <c r="AE185" s="97"/>
      <c r="AF185" s="98" t="str">
        <f aca="false">IF(AND(OR($AS185="Int PU",$AS185="Int PD"),OR(AND($AZ185&lt;&gt;"",$AZ185&lt;&gt;"0"),AND($BA185&lt;&gt;"",$BA185&lt;&gt;"0"))),"INVALID",IF(OR($AQ185=$C185,$AS185="Int PD"),"PULL_DOWN",IF(OR($AS185="Int PU",AND($AE185="YES",OR($AZ185="",$AZ185="0"),OR($BA185="",$BA185="0"),OR($AR185="Input",$AR185="Bidirectional"))),"PULL_UP","NORMAL")))</f>
        <v>PULL_DOWN</v>
      </c>
      <c r="AG185" s="98" t="e">
        <f aca="false">IF($AU185="Input", "TRISTATE", IF($AV185="Z","TRISTATE",IF($AT185=$F185,"TRISTATE","NORMAL")))</f>
        <v>#VALUE!</v>
      </c>
      <c r="AH185" s="98" t="e">
        <f aca="false">IF(OR($AT185=$F185,$AU185="Output"),"DISABLE","ENABLE")</f>
        <v>#VALUE!</v>
      </c>
      <c r="AI185" s="112" t="e">
        <f aca="false">IF($AT185&lt;&gt;$G185,"N/A",IF($AV185="Drive 1", "1", IF($AV185="Drive 0", "0", "")))</f>
        <v>#VALUE!</v>
      </c>
      <c r="AJ185" s="99" t="b">
        <f aca="false">TRUE()</f>
        <v>1</v>
      </c>
      <c r="AK185" s="99" t="b">
        <f aca="false">TRUE()</f>
        <v>1</v>
      </c>
      <c r="AL185" s="99" t="b">
        <f aca="false">TRUE()</f>
        <v>1</v>
      </c>
      <c r="AM185" s="99" t="b">
        <f aca="false">TRUE()</f>
        <v>1</v>
      </c>
      <c r="AN185" s="99" t="b">
        <f aca="false">TRUE()</f>
        <v>1</v>
      </c>
      <c r="AO185" s="99" t="b">
        <f aca="false">TRUE()</f>
        <v>1</v>
      </c>
      <c r="AP185" s="100" t="str">
        <f aca="false">IF(AND($AJ185:$AO185), "VALID", "INVALID")</f>
        <v>VALID</v>
      </c>
      <c r="AQ185" s="101" t="s">
        <v>508</v>
      </c>
      <c r="AR185" s="102" t="s">
        <v>79</v>
      </c>
      <c r="AS185" s="103"/>
      <c r="AT185" s="103" t="s">
        <v>89</v>
      </c>
      <c r="AU185" s="104"/>
      <c r="AV185" s="104"/>
      <c r="AW185" s="104"/>
      <c r="AX185" s="104"/>
      <c r="AY185" s="104"/>
      <c r="AZ185" s="103" t="s">
        <v>509</v>
      </c>
      <c r="BA185" s="103"/>
      <c r="BB185" s="105"/>
      <c r="BC185" s="104"/>
      <c r="BD185" s="106"/>
      <c r="BE185" s="144" t="s">
        <v>507</v>
      </c>
      <c r="BF185" s="108" t="e">
        <f aca="false">VLOOKUP($A185,#REF!, 34, FALSE())</f>
        <v>#VALUE!</v>
      </c>
      <c r="BG185" s="108" t="e">
        <f aca="false">VLOOKUP($A185,#REF!, 22, FALSE())</f>
        <v>#VALUE!</v>
      </c>
      <c r="BH185" s="109"/>
    </row>
    <row r="186" customFormat="false" ht="12.75" hidden="false" customHeight="true" outlineLevel="0" collapsed="false">
      <c r="A186" s="142" t="s">
        <v>510</v>
      </c>
      <c r="B186" s="86" t="e">
        <f aca="false">VLOOKUP($A186,#REF!, 34, FALSE())</f>
        <v>#VALUE!</v>
      </c>
      <c r="C186" s="87" t="str">
        <f aca="false">CONCATENATE("unused_",A186)</f>
        <v>unused_EQOS_SMA_MDC</v>
      </c>
      <c r="D186" s="88" t="e">
        <f aca="false">IF(LEN(VLOOKUP($A186,#REF!,8,FALSE())),LEFT(VLOOKUP($A186,#REF!,8,FALSE()),LEN(VLOOKUP($A186,#REF!,8,FALSE()))-2),"")</f>
        <v>#VALUE!</v>
      </c>
      <c r="E186" s="89" t="e">
        <f aca="false">IF(LEN(VLOOKUP($A186,#REF!,4,FALSE())),IF(INDEX(#REF!,MATCH($A186,#REF!,0),1),LEFT(VLOOKUP($A186,#REF!,4,FALSE()),LEN(VLOOKUP($A186,#REF!,4,FALSE()))-2),CONCATENATE(LEFT(VLOOKUP($A186,#REF!,4,FALSE()),LEN(VLOOKUP($A186,#REF!,4,FALSE()))-2),"*")),"")</f>
        <v>#VALUE!</v>
      </c>
      <c r="F186" s="90" t="e">
        <f aca="false">IF(LEN(VLOOKUP($A186,#REF!,5,FALSE())),IF(INDEX(#REF!,MATCH($A186,#REF!,0),2),LEFT(VLOOKUP($A186,#REF!,5,FALSE()),LEN(VLOOKUP($A186,#REF!,5,FALSE()))-2),CONCATENATE(LEFT(VLOOKUP($A186,#REF!,5,FALSE()),LEN(VLOOKUP($A186,#REF!,5,FALSE()))-2),"*")),"")</f>
        <v>#VALUE!</v>
      </c>
      <c r="G186" s="90" t="e">
        <f aca="false">IF(LEN(VLOOKUP($A186,#REF!,6,FALSE())),IF(INDEX(#REF!,MATCH($A186,#REF!,0),3),LEFT(VLOOKUP($A186,#REF!,6,FALSE()),LEN(VLOOKUP($A186,#REF!,6,FALSE()))-2),CONCATENATE(LEFT(VLOOKUP($A186,#REF!,6,FALSE()),LEN(VLOOKUP($A186,#REF!,6,FALSE()))-2),"*")),"")</f>
        <v>#VALUE!</v>
      </c>
      <c r="H186" s="91" t="e">
        <f aca="false">IF(LEN(VLOOKUP($A186,#REF!,7,FALSE())),IF(INDEX(#REF!,MATCH($A186,#REF!,0),4),LEFT(VLOOKUP($A186,#REF!,7,FALSE()),LEN(VLOOKUP($A186,#REF!,7,FALSE()))-2),CONCATENATE(LEFT(VLOOKUP($A186,#REF!,7,FALSE()),LEN(VLOOKUP($A186,#REF!,7,FALSE()))-2),"*")),"")</f>
        <v>#VALUE!</v>
      </c>
      <c r="I186" s="92" t="e">
        <f aca="false">IF(LEN(VLOOKUP($A186,#REF!,8,FALSE())),UPPER(RIGHT(VLOOKUP($A186,#REF!,8,FALSE()), 1)),"")</f>
        <v>#VALUE!</v>
      </c>
      <c r="J186" s="90" t="e">
        <f aca="false">IF(LEN(VLOOKUP($A186,#REF!,4,FALSE())),UPPER(RIGHT(VLOOKUP($A186,#REF!,4,FALSE()), 1)),"")</f>
        <v>#VALUE!</v>
      </c>
      <c r="K186" s="90" t="e">
        <f aca="false">IF(LEN(VLOOKUP($A186,#REF!,5,FALSE())),UPPER(RIGHT(VLOOKUP($A186,#REF!,5,FALSE()), 1)),"")</f>
        <v>#VALUE!</v>
      </c>
      <c r="L186" s="90" t="e">
        <f aca="false">IF(LEN(VLOOKUP($A186,#REF!,6,FALSE())),UPPER(RIGHT(VLOOKUP($A186,#REF!,6,FALSE()), 1)),"")</f>
        <v>#VALUE!</v>
      </c>
      <c r="M186" s="91" t="e">
        <f aca="false">IF(LEN(VLOOKUP($A186,#REF!,7,FALSE())),UPPER(RIGHT(VLOOKUP($A186,#REF!,7,FALSE()), 1)),"")</f>
        <v>#VALUE!</v>
      </c>
      <c r="N186" s="86" t="s">
        <v>481</v>
      </c>
      <c r="O186" s="86" t="s">
        <v>83</v>
      </c>
      <c r="P186" s="86" t="s">
        <v>104</v>
      </c>
      <c r="Q186" s="86" t="s">
        <v>105</v>
      </c>
      <c r="R186" s="86" t="s">
        <v>83</v>
      </c>
      <c r="S186" s="100" t="e">
        <f aca="false">HLOOKUP("Device Tree Pin Name",#REF!,MATCH($A186,#REF!,0),FALSE())</f>
        <v>#VALUE!</v>
      </c>
      <c r="T186" s="95" t="e">
        <f aca="false">HLOOKUP("power rail",#REF!,MATCH($A186,#REF!,0),FALSE())</f>
        <v>#VALUE!</v>
      </c>
      <c r="U186" s="96" t="e">
        <f aca="false">HLOOKUP("Wake Capable",#REF!,MATCH($A186,#REF!,0),FALSE())</f>
        <v>#VALUE!</v>
      </c>
      <c r="V186" s="96" t="e">
        <f aca="false">HLOOKUP("Strap",#REF!,MATCH($A186,#REF!,0),FALSE())</f>
        <v>#VALUE!</v>
      </c>
      <c r="W186" s="96" t="e">
        <f aca="false">HLOOKUP("GTE",#REF!,MATCH($A186,#REF!,0),FALSE())</f>
        <v>#VALUE!</v>
      </c>
      <c r="X186" s="96" t="e">
        <f aca="false">HLOOKUP("DPD_Control",#REF!,MATCH($A186,#REF!,0),FALSE())</f>
        <v>#VALUE!</v>
      </c>
      <c r="Y186" s="96" t="e">
        <f aca="false">HLOOKUP("DPD_Group",#REF!,MATCH($A186,#REF!,0),FALSE())</f>
        <v>#VALUE!</v>
      </c>
      <c r="Z186" s="95" t="e">
        <f aca="false">HLOOKUP("Pad Category",#REF!,MATCH($A186,#REF!,0),FALSE())</f>
        <v>#VALUE!</v>
      </c>
      <c r="AA186" s="95" t="e">
        <f aca="false">HLOOKUP("Pad type",#REF!,MATCH($A186,#REF!,0),FALSE())</f>
        <v>#VALUE!</v>
      </c>
      <c r="AB186" s="95" t="e">
        <f aca="false">HLOOKUP("Pull Strength",#REF!,MATCH($A186,#REF!,0),FALSE())</f>
        <v>#VALUE!</v>
      </c>
      <c r="AC186" s="95" t="e">
        <f aca="false">HLOOKUP("POR Pin State",#REF!,MATCH($A186,#REF!,0),FALSE())</f>
        <v>#VALUE!</v>
      </c>
      <c r="AD186" s="95" t="str">
        <f aca="false">IF(OR($AQ186="",$AQ186=$C186),$R186,IF($AQ186=$D186,SUBSTITUTE(SUBSTITUTE($AQ186,"GPIO3_","GPIO_"),".0",""),IF($AQ186=$E186,$N186,IF($AQ186=$F186,$O186,IF($AQ186=$G186,$P186,IF($AQ186=$H186,$Q186,"INVALID"))))))</f>
        <v>RSVD1</v>
      </c>
      <c r="AE186" s="97"/>
      <c r="AF186" s="98" t="str">
        <f aca="false">IF(AND(OR($AS186="Int PU",$AS186="Int PD"),OR(AND($AZ186&lt;&gt;"",$AZ186&lt;&gt;"0"),AND($BA186&lt;&gt;"",$BA186&lt;&gt;"0"))),"INVALID",IF(OR($AQ186=$C186,$AS186="Int PD"),"PULL_DOWN",IF(OR($AS186="Int PU",AND($AE186="YES",OR($AZ186="",$AZ186="0"),OR($BA186="",$BA186="0"),OR($AR186="Input",$AR186="Bidirectional"))),"PULL_UP","NORMAL")))</f>
        <v>PULL_DOWN</v>
      </c>
      <c r="AG186" s="98" t="e">
        <f aca="false">IF($AU186="Input", "TRISTATE", IF($AV186="Z","TRISTATE",IF($AT186=$F186,"TRISTATE","NORMAL")))</f>
        <v>#VALUE!</v>
      </c>
      <c r="AH186" s="98" t="e">
        <f aca="false">IF(OR($AT186=$F186,$AU186="Output"),"DISABLE","ENABLE")</f>
        <v>#VALUE!</v>
      </c>
      <c r="AI186" s="112" t="e">
        <f aca="false">IF($AT186&lt;&gt;$G186,"N/A",IF($AV186="Drive 1", "1", IF($AV186="Drive 0", "0", "")))</f>
        <v>#VALUE!</v>
      </c>
      <c r="AJ186" s="99" t="b">
        <f aca="false">TRUE()</f>
        <v>1</v>
      </c>
      <c r="AK186" s="99" t="b">
        <f aca="false">TRUE()</f>
        <v>1</v>
      </c>
      <c r="AL186" s="99" t="b">
        <f aca="false">TRUE()</f>
        <v>1</v>
      </c>
      <c r="AM186" s="99" t="b">
        <f aca="false">TRUE()</f>
        <v>1</v>
      </c>
      <c r="AN186" s="99" t="b">
        <f aca="false">TRUE()</f>
        <v>1</v>
      </c>
      <c r="AO186" s="99" t="b">
        <f aca="false">TRUE()</f>
        <v>1</v>
      </c>
      <c r="AP186" s="100" t="str">
        <f aca="false">IF(AND($AJ186:$AO186), "VALID", "INVALID")</f>
        <v>VALID</v>
      </c>
      <c r="AQ186" s="145" t="s">
        <v>511</v>
      </c>
      <c r="AR186" s="146" t="s">
        <v>79</v>
      </c>
      <c r="AS186" s="147"/>
      <c r="AT186" s="148"/>
      <c r="AU186" s="148"/>
      <c r="AV186" s="148"/>
      <c r="AW186" s="148"/>
      <c r="AX186" s="148"/>
      <c r="AY186" s="148"/>
      <c r="AZ186" s="147"/>
      <c r="BA186" s="147"/>
      <c r="BB186" s="149"/>
      <c r="BC186" s="148"/>
      <c r="BD186" s="150"/>
      <c r="BE186" s="152" t="s">
        <v>510</v>
      </c>
      <c r="BF186" s="108" t="e">
        <f aca="false">VLOOKUP($A186,#REF!, 34, FALSE())</f>
        <v>#VALUE!</v>
      </c>
      <c r="BG186" s="108" t="e">
        <f aca="false">VLOOKUP($A186,#REF!, 22, FALSE())</f>
        <v>#VALUE!</v>
      </c>
      <c r="BH186" s="109"/>
    </row>
    <row r="187" customFormat="false" ht="12.75" hidden="false" customHeight="true" outlineLevel="0" collapsed="false">
      <c r="A187" s="142" t="s">
        <v>512</v>
      </c>
      <c r="B187" s="86" t="e">
        <f aca="false">VLOOKUP($A187,#REF!, 34, FALSE())</f>
        <v>#VALUE!</v>
      </c>
      <c r="C187" s="87" t="str">
        <f aca="false">CONCATENATE("unused_",A187)</f>
        <v>unused_EQOS_COMP</v>
      </c>
      <c r="D187" s="88" t="e">
        <f aca="false">IF(LEN(VLOOKUP($A187,#REF!,8,FALSE())),LEFT(VLOOKUP($A187,#REF!,8,FALSE()),LEN(VLOOKUP($A187,#REF!,8,FALSE()))-2),"")</f>
        <v>#VALUE!</v>
      </c>
      <c r="E187" s="89" t="e">
        <f aca="false">IF(LEN(VLOOKUP($A187,#REF!,4,FALSE())),IF(INDEX(#REF!,MATCH($A187,#REF!,0),1),LEFT(VLOOKUP($A187,#REF!,4,FALSE()),LEN(VLOOKUP($A187,#REF!,4,FALSE()))-2),CONCATENATE(LEFT(VLOOKUP($A187,#REF!,4,FALSE()),LEN(VLOOKUP($A187,#REF!,4,FALSE()))-2),"*")),"")</f>
        <v>#VALUE!</v>
      </c>
      <c r="F187" s="90" t="e">
        <f aca="false">IF(LEN(VLOOKUP($A187,#REF!,5,FALSE())),IF(INDEX(#REF!,MATCH($A187,#REF!,0),2),LEFT(VLOOKUP($A187,#REF!,5,FALSE()),LEN(VLOOKUP($A187,#REF!,5,FALSE()))-2),CONCATENATE(LEFT(VLOOKUP($A187,#REF!,5,FALSE()),LEN(VLOOKUP($A187,#REF!,5,FALSE()))-2),"*")),"")</f>
        <v>#VALUE!</v>
      </c>
      <c r="G187" s="90" t="e">
        <f aca="false">IF(LEN(VLOOKUP($A187,#REF!,6,FALSE())),IF(INDEX(#REF!,MATCH($A187,#REF!,0),3),LEFT(VLOOKUP($A187,#REF!,6,FALSE()),LEN(VLOOKUP($A187,#REF!,6,FALSE()))-2),CONCATENATE(LEFT(VLOOKUP($A187,#REF!,6,FALSE()),LEN(VLOOKUP($A187,#REF!,6,FALSE()))-2),"*")),"")</f>
        <v>#VALUE!</v>
      </c>
      <c r="H187" s="91" t="e">
        <f aca="false">IF(LEN(VLOOKUP($A187,#REF!,7,FALSE())),IF(INDEX(#REF!,MATCH($A187,#REF!,0),4),LEFT(VLOOKUP($A187,#REF!,7,FALSE()),LEN(VLOOKUP($A187,#REF!,7,FALSE()))-2),CONCATENATE(LEFT(VLOOKUP($A187,#REF!,7,FALSE()),LEN(VLOOKUP($A187,#REF!,7,FALSE()))-2),"*")),"")</f>
        <v>#VALUE!</v>
      </c>
      <c r="I187" s="92" t="e">
        <f aca="false">IF(LEN(VLOOKUP($A187,#REF!,8,FALSE())),UPPER(RIGHT(VLOOKUP($A187,#REF!,8,FALSE()), 1)),"")</f>
        <v>#VALUE!</v>
      </c>
      <c r="J187" s="90" t="e">
        <f aca="false">IF(LEN(VLOOKUP($A187,#REF!,4,FALSE())),UPPER(RIGHT(VLOOKUP($A187,#REF!,4,FALSE()), 1)),"")</f>
        <v>#VALUE!</v>
      </c>
      <c r="K187" s="90" t="e">
        <f aca="false">IF(LEN(VLOOKUP($A187,#REF!,5,FALSE())),UPPER(RIGHT(VLOOKUP($A187,#REF!,5,FALSE()), 1)),"")</f>
        <v>#VALUE!</v>
      </c>
      <c r="L187" s="90" t="e">
        <f aca="false">IF(LEN(VLOOKUP($A187,#REF!,6,FALSE())),UPPER(RIGHT(VLOOKUP($A187,#REF!,6,FALSE()), 1)),"")</f>
        <v>#VALUE!</v>
      </c>
      <c r="M187" s="91" t="e">
        <f aca="false">IF(LEN(VLOOKUP($A187,#REF!,7,FALSE())),UPPER(RIGHT(VLOOKUP($A187,#REF!,7,FALSE()), 1)),"")</f>
        <v>#VALUE!</v>
      </c>
      <c r="N187" s="139"/>
      <c r="O187" s="139"/>
      <c r="P187" s="139"/>
      <c r="Q187" s="139"/>
      <c r="R187" s="139"/>
      <c r="S187" s="100" t="e">
        <f aca="false">HLOOKUP("Device Tree Pin Name",#REF!,MATCH($A187,#REF!,0),FALSE())</f>
        <v>#VALUE!</v>
      </c>
      <c r="T187" s="95" t="e">
        <f aca="false">HLOOKUP("power rail",#REF!,MATCH($A187,#REF!,0),FALSE())</f>
        <v>#VALUE!</v>
      </c>
      <c r="U187" s="96" t="e">
        <f aca="false">HLOOKUP("Wake Capable",#REF!,MATCH($A187,#REF!,0),FALSE())</f>
        <v>#VALUE!</v>
      </c>
      <c r="V187" s="96" t="e">
        <f aca="false">HLOOKUP("Strap",#REF!,MATCH($A187,#REF!,0),FALSE())</f>
        <v>#VALUE!</v>
      </c>
      <c r="W187" s="96" t="e">
        <f aca="false">HLOOKUP("GTE",#REF!,MATCH($A187,#REF!,0),FALSE())</f>
        <v>#VALUE!</v>
      </c>
      <c r="X187" s="96" t="e">
        <f aca="false">HLOOKUP("DPD_Control",#REF!,MATCH($A187,#REF!,0),FALSE())</f>
        <v>#VALUE!</v>
      </c>
      <c r="Y187" s="96" t="e">
        <f aca="false">HLOOKUP("DPD_Group",#REF!,MATCH($A187,#REF!,0),FALSE())</f>
        <v>#VALUE!</v>
      </c>
      <c r="Z187" s="95" t="e">
        <f aca="false">HLOOKUP("Pad Category",#REF!,MATCH($A187,#REF!,0),FALSE())</f>
        <v>#VALUE!</v>
      </c>
      <c r="AA187" s="95" t="e">
        <f aca="false">HLOOKUP("Pad type",#REF!,MATCH($A187,#REF!,0),FALSE())</f>
        <v>#VALUE!</v>
      </c>
      <c r="AB187" s="95" t="e">
        <f aca="false">HLOOKUP("Pull Strength",#REF!,MATCH($A187,#REF!,0),FALSE())</f>
        <v>#VALUE!</v>
      </c>
      <c r="AC187" s="95" t="e">
        <f aca="false">HLOOKUP("POR Pin State",#REF!,MATCH($A187,#REF!,0),FALSE())</f>
        <v>#VALUE!</v>
      </c>
      <c r="AD187" s="97"/>
      <c r="AE187" s="97"/>
      <c r="AF187" s="97"/>
      <c r="AG187" s="97"/>
      <c r="AH187" s="97"/>
      <c r="AI187" s="97"/>
      <c r="AJ187" s="99" t="b">
        <f aca="false">TRUE()</f>
        <v>1</v>
      </c>
      <c r="AK187" s="99" t="b">
        <f aca="false">TRUE()</f>
        <v>1</v>
      </c>
      <c r="AL187" s="99" t="b">
        <f aca="false">TRUE()</f>
        <v>1</v>
      </c>
      <c r="AM187" s="99" t="b">
        <f aca="false">TRUE()</f>
        <v>1</v>
      </c>
      <c r="AN187" s="99" t="b">
        <f aca="false">TRUE()</f>
        <v>1</v>
      </c>
      <c r="AO187" s="99" t="b">
        <f aca="false">TRUE()</f>
        <v>1</v>
      </c>
      <c r="AP187" s="100" t="str">
        <f aca="false">IF(AND($AJ187:$AO187), "VALID", "INVALID")</f>
        <v>VALID</v>
      </c>
      <c r="AQ187" s="145" t="s">
        <v>513</v>
      </c>
      <c r="AR187" s="146" t="s">
        <v>79</v>
      </c>
      <c r="AS187" s="147"/>
      <c r="AT187" s="148"/>
      <c r="AU187" s="148"/>
      <c r="AV187" s="148"/>
      <c r="AW187" s="148"/>
      <c r="AX187" s="148"/>
      <c r="AY187" s="148"/>
      <c r="AZ187" s="147"/>
      <c r="BA187" s="147" t="s">
        <v>447</v>
      </c>
      <c r="BB187" s="149"/>
      <c r="BC187" s="148"/>
      <c r="BD187" s="150"/>
      <c r="BE187" s="152" t="s">
        <v>512</v>
      </c>
      <c r="BF187" s="108" t="e">
        <f aca="false">VLOOKUP($A187,#REF!, 34, FALSE())</f>
        <v>#VALUE!</v>
      </c>
      <c r="BG187" s="108" t="e">
        <f aca="false">VLOOKUP($A187,#REF!, 22, FALSE())</f>
        <v>#VALUE!</v>
      </c>
      <c r="BH187" s="109"/>
    </row>
    <row r="188" s="85" customFormat="true" ht="18" hidden="false" customHeight="true" outlineLevel="0" collapsed="false">
      <c r="A188" s="116" t="s">
        <v>514</v>
      </c>
      <c r="B188" s="116" t="s">
        <v>515</v>
      </c>
      <c r="C188" s="115"/>
      <c r="D188" s="153"/>
      <c r="E188" s="153"/>
      <c r="F188" s="153"/>
      <c r="G188" s="153"/>
      <c r="H188" s="153"/>
      <c r="I188" s="115"/>
      <c r="J188" s="115"/>
      <c r="K188" s="115"/>
      <c r="L188" s="115"/>
      <c r="M188" s="115"/>
      <c r="N188" s="115"/>
      <c r="O188" s="115"/>
      <c r="P188" s="115"/>
      <c r="Q188" s="115"/>
      <c r="R188" s="115"/>
      <c r="S188" s="115"/>
      <c r="T188" s="115"/>
      <c r="U188" s="154"/>
      <c r="V188" s="154"/>
      <c r="W188" s="154"/>
      <c r="X188" s="154"/>
      <c r="Y188" s="154"/>
      <c r="Z188" s="155"/>
      <c r="AA188" s="155"/>
      <c r="AB188" s="155"/>
      <c r="AC188" s="155"/>
      <c r="AD188" s="155"/>
      <c r="AE188" s="155"/>
      <c r="AF188" s="155"/>
      <c r="AG188" s="155"/>
      <c r="AH188" s="155"/>
      <c r="AI188" s="155"/>
      <c r="AJ188" s="155"/>
      <c r="AK188" s="155"/>
      <c r="AL188" s="155"/>
      <c r="AM188" s="155"/>
      <c r="AN188" s="155"/>
      <c r="AO188" s="155"/>
      <c r="AP188" s="155"/>
      <c r="AQ188" s="79"/>
      <c r="AR188" s="156"/>
      <c r="AS188" s="157"/>
      <c r="AT188" s="157"/>
      <c r="AU188" s="157"/>
      <c r="AV188" s="157"/>
      <c r="AW188" s="157"/>
      <c r="AX188" s="157"/>
      <c r="AY188" s="157"/>
      <c r="AZ188" s="157"/>
      <c r="BA188" s="157"/>
      <c r="BB188" s="157"/>
      <c r="BC188" s="81" t="s">
        <v>76</v>
      </c>
      <c r="BD188" s="157"/>
      <c r="BE188" s="158" t="s">
        <v>514</v>
      </c>
      <c r="BF188" s="159" t="s">
        <v>515</v>
      </c>
      <c r="BG188" s="159"/>
      <c r="BH188" s="159"/>
    </row>
    <row r="189" customFormat="false" ht="12.75" hidden="false" customHeight="true" outlineLevel="0" collapsed="false">
      <c r="A189" s="95" t="s">
        <v>516</v>
      </c>
      <c r="B189" s="86" t="e">
        <f aca="false">VLOOKUP($A189,#REF!, 34, FALSE())</f>
        <v>#VALUE!</v>
      </c>
      <c r="C189" s="87" t="str">
        <f aca="false">CONCATENATE("unused_",A189)</f>
        <v>unused_SPI5_SCK</v>
      </c>
      <c r="D189" s="88" t="e">
        <f aca="false">IF(LEN(VLOOKUP($A189,#REF!,8,FALSE())),LEFT(VLOOKUP($A189,#REF!,8,FALSE()),LEN(VLOOKUP($A189,#REF!,8,FALSE()))-2),"")</f>
        <v>#VALUE!</v>
      </c>
      <c r="E189" s="89" t="e">
        <f aca="false">IF(LEN(VLOOKUP($A189,#REF!,4,FALSE())),IF(INDEX(#REF!,MATCH($A189,#REF!,0),1),LEFT(VLOOKUP($A189,#REF!,4,FALSE()),LEN(VLOOKUP($A189,#REF!,4,FALSE()))-2),CONCATENATE(LEFT(VLOOKUP($A189,#REF!,4,FALSE()),LEN(VLOOKUP($A189,#REF!,4,FALSE()))-2),"*")),"")</f>
        <v>#VALUE!</v>
      </c>
      <c r="F189" s="90" t="e">
        <f aca="false">IF(LEN(VLOOKUP($A189,#REF!,5,FALSE())),IF(INDEX(#REF!,MATCH($A189,#REF!,0),2),LEFT(VLOOKUP($A189,#REF!,5,FALSE()),LEN(VLOOKUP($A189,#REF!,5,FALSE()))-2),CONCATENATE(LEFT(VLOOKUP($A189,#REF!,5,FALSE()),LEN(VLOOKUP($A189,#REF!,5,FALSE()))-2),"*")),"")</f>
        <v>#VALUE!</v>
      </c>
      <c r="G189" s="90" t="e">
        <f aca="false">IF(LEN(VLOOKUP($A189,#REF!,6,FALSE())),IF(INDEX(#REF!,MATCH($A189,#REF!,0),3),LEFT(VLOOKUP($A189,#REF!,6,FALSE()),LEN(VLOOKUP($A189,#REF!,6,FALSE()))-2),CONCATENATE(LEFT(VLOOKUP($A189,#REF!,6,FALSE()),LEN(VLOOKUP($A189,#REF!,6,FALSE()))-2),"*")),"")</f>
        <v>#VALUE!</v>
      </c>
      <c r="H189" s="91" t="e">
        <f aca="false">IF(LEN(VLOOKUP($A189,#REF!,7,FALSE())),IF(INDEX(#REF!,MATCH($A189,#REF!,0),4),LEFT(VLOOKUP($A189,#REF!,7,FALSE()),LEN(VLOOKUP($A189,#REF!,7,FALSE()))-2),CONCATENATE(LEFT(VLOOKUP($A189,#REF!,7,FALSE()),LEN(VLOOKUP($A189,#REF!,7,FALSE()))-2),"*")),"")</f>
        <v>#VALUE!</v>
      </c>
      <c r="I189" s="92" t="e">
        <f aca="false">IF(LEN(VLOOKUP($A189,#REF!,8,FALSE())),UPPER(RIGHT(VLOOKUP($A189,#REF!,8,FALSE()), 1)),"")</f>
        <v>#VALUE!</v>
      </c>
      <c r="J189" s="90" t="e">
        <f aca="false">IF(LEN(VLOOKUP($A189,#REF!,4,FALSE())),UPPER(RIGHT(VLOOKUP($A189,#REF!,4,FALSE()), 1)),"")</f>
        <v>#VALUE!</v>
      </c>
      <c r="K189" s="90" t="e">
        <f aca="false">IF(LEN(VLOOKUP($A189,#REF!,5,FALSE())),UPPER(RIGHT(VLOOKUP($A189,#REF!,5,FALSE()), 1)),"")</f>
        <v>#VALUE!</v>
      </c>
      <c r="L189" s="90" t="e">
        <f aca="false">IF(LEN(VLOOKUP($A189,#REF!,6,FALSE())),UPPER(RIGHT(VLOOKUP($A189,#REF!,6,FALSE()), 1)),"")</f>
        <v>#VALUE!</v>
      </c>
      <c r="M189" s="91" t="e">
        <f aca="false">IF(LEN(VLOOKUP($A189,#REF!,7,FALSE())),UPPER(RIGHT(VLOOKUP($A189,#REF!,7,FALSE()), 1)),"")</f>
        <v>#VALUE!</v>
      </c>
      <c r="N189" s="86" t="s">
        <v>259</v>
      </c>
      <c r="O189" s="86" t="s">
        <v>517</v>
      </c>
      <c r="P189" s="86" t="s">
        <v>518</v>
      </c>
      <c r="Q189" s="86" t="s">
        <v>105</v>
      </c>
      <c r="R189" s="86" t="s">
        <v>105</v>
      </c>
      <c r="S189" s="94" t="e">
        <f aca="false">HLOOKUP("Device Tree Pin Name",#REF!,MATCH($A189,#REF!,0),FALSE())</f>
        <v>#VALUE!</v>
      </c>
      <c r="T189" s="95" t="e">
        <f aca="false">HLOOKUP("power rail",#REF!,MATCH($A189,#REF!,0),FALSE())</f>
        <v>#VALUE!</v>
      </c>
      <c r="U189" s="96" t="e">
        <f aca="false">HLOOKUP("Wake Capable",#REF!,MATCH($A189,#REF!,0),FALSE())</f>
        <v>#VALUE!</v>
      </c>
      <c r="V189" s="96" t="e">
        <f aca="false">HLOOKUP("Strap",#REF!,MATCH($A189,#REF!,0),FALSE())</f>
        <v>#VALUE!</v>
      </c>
      <c r="W189" s="96" t="e">
        <f aca="false">HLOOKUP("GTE",#REF!,MATCH($A189,#REF!,0),FALSE())</f>
        <v>#VALUE!</v>
      </c>
      <c r="X189" s="96" t="e">
        <f aca="false">HLOOKUP("DPD_Control",#REF!,MATCH($A189,#REF!,0),FALSE())</f>
        <v>#VALUE!</v>
      </c>
      <c r="Y189" s="96" t="e">
        <f aca="false">HLOOKUP("DPD_Group",#REF!,MATCH($A189,#REF!,0),FALSE())</f>
        <v>#VALUE!</v>
      </c>
      <c r="Z189" s="95" t="e">
        <f aca="false">HLOOKUP("Pad Category",#REF!,MATCH($A189,#REF!,0),FALSE())</f>
        <v>#VALUE!</v>
      </c>
      <c r="AA189" s="95" t="e">
        <f aca="false">HLOOKUP("Pad type",#REF!,MATCH($A189,#REF!,0),FALSE())</f>
        <v>#VALUE!</v>
      </c>
      <c r="AB189" s="95" t="e">
        <f aca="false">HLOOKUP("Pull Strength",#REF!,MATCH($A189,#REF!,0),FALSE())</f>
        <v>#VALUE!</v>
      </c>
      <c r="AC189" s="95" t="e">
        <f aca="false">HLOOKUP("POR Pin State",#REF!,MATCH($A189,#REF!,0),FALSE())</f>
        <v>#VALUE!</v>
      </c>
      <c r="AD189" s="95" t="str">
        <f aca="false">IF(OR($AQ189="",$AQ189=$C189),$R189,IF($AQ189=$D189,SUBSTITUTE(SUBSTITUTE($AQ189,"GPIO3_","GPIO_"),".0",""),IF($AQ189=$E189,$N189,IF($AQ189=$F189,$O189,IF($AQ189=$G189,$P189,IF($AQ189=$H189,$Q189,"INVALID"))))))</f>
        <v>RSVD3</v>
      </c>
      <c r="AE189" s="97"/>
      <c r="AF189" s="98" t="str">
        <f aca="false">IF(AND(OR($AS189="Int PU",$AS189="Int PD"),OR(AND($AZ189&lt;&gt;"",$AZ189&lt;&gt;"0"),AND($BA189&lt;&gt;"",$BA189&lt;&gt;"0"))),"INVALID",IF(OR($AQ189=$C189,$AS189="Int PD"),"PULL_DOWN",IF(OR($AS189="Int PU",AND($AE189="YES",OR($AZ189="",$AZ189="0"),OR($BA189="",$BA189="0"),OR($AR189="Input",$AR189="Bidirectional"))),"PULL_UP","NORMAL")))</f>
        <v>PULL_DOWN</v>
      </c>
      <c r="AG189" s="98" t="e">
        <f aca="false">IF($AU189="Input", "TRISTATE", IF($AV189="Z","TRISTATE",IF($AT189=$F189,"TRISTATE","NORMAL")))</f>
        <v>#VALUE!</v>
      </c>
      <c r="AH189" s="98" t="e">
        <f aca="false">IF(OR($AT189=$F189,$AU189="Output"),"DISABLE","ENABLE")</f>
        <v>#VALUE!</v>
      </c>
      <c r="AI189" s="112" t="e">
        <f aca="false">IF($AT189&lt;&gt;$G189,"N/A",IF($AV189="Drive 1", "1", IF($AV189="Drive 0", "0", "")))</f>
        <v>#VALUE!</v>
      </c>
      <c r="AJ189" s="99" t="b">
        <f aca="false">TRUE()</f>
        <v>1</v>
      </c>
      <c r="AK189" s="99" t="b">
        <f aca="false">TRUE()</f>
        <v>1</v>
      </c>
      <c r="AL189" s="99" t="b">
        <f aca="false">TRUE()</f>
        <v>1</v>
      </c>
      <c r="AM189" s="99" t="b">
        <f aca="false">TRUE()</f>
        <v>1</v>
      </c>
      <c r="AN189" s="99" t="b">
        <f aca="false">TRUE()</f>
        <v>1</v>
      </c>
      <c r="AO189" s="99" t="b">
        <f aca="false">TRUE()</f>
        <v>1</v>
      </c>
      <c r="AP189" s="100" t="str">
        <f aca="false">IF(AND($AJ189:$AO189), "VALID", "INVALID")</f>
        <v>VALID</v>
      </c>
      <c r="AQ189" s="101" t="s">
        <v>519</v>
      </c>
      <c r="AR189" s="102" t="s">
        <v>79</v>
      </c>
      <c r="AS189" s="103"/>
      <c r="AT189" s="104"/>
      <c r="AU189" s="104"/>
      <c r="AV189" s="103" t="s">
        <v>124</v>
      </c>
      <c r="AW189" s="104"/>
      <c r="AX189" s="103" t="s">
        <v>85</v>
      </c>
      <c r="AY189" s="104"/>
      <c r="AZ189" s="103"/>
      <c r="BA189" s="103"/>
      <c r="BB189" s="105"/>
      <c r="BC189" s="104"/>
      <c r="BD189" s="106"/>
      <c r="BE189" s="160"/>
      <c r="BF189" s="108" t="e">
        <f aca="false">VLOOKUP($A189,#REF!, 34, FALSE())</f>
        <v>#VALUE!</v>
      </c>
      <c r="BG189" s="108" t="e">
        <f aca="false">VLOOKUP($A189,#REF!, 22, FALSE())</f>
        <v>#VALUE!</v>
      </c>
      <c r="BH189" s="109"/>
    </row>
    <row r="190" customFormat="false" ht="12.75" hidden="false" customHeight="true" outlineLevel="0" collapsed="false">
      <c r="A190" s="95" t="s">
        <v>520</v>
      </c>
      <c r="B190" s="86" t="e">
        <f aca="false">VLOOKUP($A190,#REF!, 34, FALSE())</f>
        <v>#VALUE!</v>
      </c>
      <c r="C190" s="87" t="str">
        <f aca="false">CONCATENATE("unused_",A190)</f>
        <v>unused_SPI5_MISO</v>
      </c>
      <c r="D190" s="88" t="e">
        <f aca="false">IF(LEN(VLOOKUP($A190,#REF!,8,FALSE())),LEFT(VLOOKUP($A190,#REF!,8,FALSE()),LEN(VLOOKUP($A190,#REF!,8,FALSE()))-2),"")</f>
        <v>#VALUE!</v>
      </c>
      <c r="E190" s="89" t="e">
        <f aca="false">IF(LEN(VLOOKUP($A190,#REF!,4,FALSE())),IF(INDEX(#REF!,MATCH($A190,#REF!,0),1),LEFT(VLOOKUP($A190,#REF!,4,FALSE()),LEN(VLOOKUP($A190,#REF!,4,FALSE()))-2),CONCATENATE(LEFT(VLOOKUP($A190,#REF!,4,FALSE()),LEN(VLOOKUP($A190,#REF!,4,FALSE()))-2),"*")),"")</f>
        <v>#VALUE!</v>
      </c>
      <c r="F190" s="90" t="e">
        <f aca="false">IF(LEN(VLOOKUP($A190,#REF!,5,FALSE())),IF(INDEX(#REF!,MATCH($A190,#REF!,0),2),LEFT(VLOOKUP($A190,#REF!,5,FALSE()),LEN(VLOOKUP($A190,#REF!,5,FALSE()))-3),CONCATENATE(LEFT(VLOOKUP($A190,#REF!,5,FALSE()),LEN(VLOOKUP($A190,#REF!,5,FALSE()))-2),"*")),"")</f>
        <v>#VALUE!</v>
      </c>
      <c r="G190" s="90" t="e">
        <f aca="false">IF(LEN(VLOOKUP($A190,#REF!,6,FALSE())),IF(INDEX(#REF!,MATCH($A190,#REF!,0),3),LEFT(VLOOKUP($A190,#REF!,6,FALSE()),LEN(VLOOKUP($A190,#REF!,6,FALSE()))-2),CONCATENATE(LEFT(VLOOKUP($A190,#REF!,6,FALSE()),LEN(VLOOKUP($A190,#REF!,6,FALSE()))-2),"*")),"")</f>
        <v>#VALUE!</v>
      </c>
      <c r="H190" s="91" t="e">
        <f aca="false">IF(LEN(VLOOKUP($A190,#REF!,7,FALSE())),IF(INDEX(#REF!,MATCH($A190,#REF!,0),4),LEFT(VLOOKUP($A190,#REF!,7,FALSE()),LEN(VLOOKUP($A190,#REF!,7,FALSE()))-2),CONCATENATE(LEFT(VLOOKUP($A190,#REF!,7,FALSE()),LEN(VLOOKUP($A190,#REF!,7,FALSE()))-2),"*")),"")</f>
        <v>#VALUE!</v>
      </c>
      <c r="I190" s="92" t="e">
        <f aca="false">IF(LEN(VLOOKUP($A190,#REF!,8,FALSE())),UPPER(RIGHT(VLOOKUP($A190,#REF!,8,FALSE()), 1)),"")</f>
        <v>#VALUE!</v>
      </c>
      <c r="J190" s="90" t="e">
        <f aca="false">IF(LEN(VLOOKUP($A190,#REF!,4,FALSE())),UPPER(RIGHT(VLOOKUP($A190,#REF!,4,FALSE()), 1)),"")</f>
        <v>#VALUE!</v>
      </c>
      <c r="K190" s="90" t="s">
        <v>81</v>
      </c>
      <c r="L190" s="90" t="e">
        <f aca="false">IF(LEN(VLOOKUP($A190,#REF!,6,FALSE())),UPPER(RIGHT(VLOOKUP($A190,#REF!,6,FALSE()), 1)),"")</f>
        <v>#VALUE!</v>
      </c>
      <c r="M190" s="91" t="e">
        <f aca="false">IF(LEN(VLOOKUP($A190,#REF!,7,FALSE())),UPPER(RIGHT(VLOOKUP($A190,#REF!,7,FALSE()), 1)),"")</f>
        <v>#VALUE!</v>
      </c>
      <c r="N190" s="86" t="s">
        <v>259</v>
      </c>
      <c r="O190" s="86" t="s">
        <v>517</v>
      </c>
      <c r="P190" s="86" t="s">
        <v>518</v>
      </c>
      <c r="Q190" s="86" t="s">
        <v>105</v>
      </c>
      <c r="R190" s="86" t="s">
        <v>105</v>
      </c>
      <c r="S190" s="100" t="e">
        <f aca="false">HLOOKUP("Device Tree Pin Name",#REF!,MATCH($A190,#REF!,0),FALSE())</f>
        <v>#VALUE!</v>
      </c>
      <c r="T190" s="95" t="e">
        <f aca="false">HLOOKUP("power rail",#REF!,MATCH($A190,#REF!,0),FALSE())</f>
        <v>#VALUE!</v>
      </c>
      <c r="U190" s="96" t="e">
        <f aca="false">HLOOKUP("Wake Capable",#REF!,MATCH($A190,#REF!,0),FALSE())</f>
        <v>#VALUE!</v>
      </c>
      <c r="V190" s="96" t="e">
        <f aca="false">HLOOKUP("Strap",#REF!,MATCH($A190,#REF!,0),FALSE())</f>
        <v>#VALUE!</v>
      </c>
      <c r="W190" s="96" t="e">
        <f aca="false">HLOOKUP("GTE",#REF!,MATCH($A190,#REF!,0),FALSE())</f>
        <v>#VALUE!</v>
      </c>
      <c r="X190" s="96" t="e">
        <f aca="false">HLOOKUP("DPD_Control",#REF!,MATCH($A190,#REF!,0),FALSE())</f>
        <v>#VALUE!</v>
      </c>
      <c r="Y190" s="96" t="e">
        <f aca="false">HLOOKUP("DPD_Group",#REF!,MATCH($A190,#REF!,0),FALSE())</f>
        <v>#VALUE!</v>
      </c>
      <c r="Z190" s="95" t="e">
        <f aca="false">HLOOKUP("Pad Category",#REF!,MATCH($A190,#REF!,0),FALSE())</f>
        <v>#VALUE!</v>
      </c>
      <c r="AA190" s="95" t="e">
        <f aca="false">HLOOKUP("Pad type",#REF!,MATCH($A190,#REF!,0),FALSE())</f>
        <v>#VALUE!</v>
      </c>
      <c r="AB190" s="95" t="e">
        <f aca="false">HLOOKUP("Pull Strength",#REF!,MATCH($A190,#REF!,0),FALSE())</f>
        <v>#VALUE!</v>
      </c>
      <c r="AC190" s="95" t="e">
        <f aca="false">HLOOKUP("POR Pin State",#REF!,MATCH($A190,#REF!,0),FALSE())</f>
        <v>#VALUE!</v>
      </c>
      <c r="AD190" s="95" t="str">
        <f aca="false">IF(OR($AQ190="",$AQ190=$C190),$R190,IF($AQ190=$D190,SUBSTITUTE(SUBSTITUTE($AQ190,"GPIO3_","GPIO_"),".0",""),IF($AQ190=$E190,$N190,IF($AQ190=$F190,$O190,IF($AQ190=$G190,$P190,IF($AQ190=$H190,$Q190,"INVALID"))))))</f>
        <v>RSVD3</v>
      </c>
      <c r="AE190" s="97"/>
      <c r="AF190" s="98" t="str">
        <f aca="false">IF(AND(OR($AS190="Int PU",$AS190="Int PD"),OR(AND($AZ190&lt;&gt;"",$AZ190&lt;&gt;"0"),AND($BA190&lt;&gt;"",$BA190&lt;&gt;"0"))),"INVALID",IF(OR($AQ190=$C190,$AS190="Int PD"),"PULL_DOWN",IF(OR($AS190="Int PU",AND($AE190="YES",OR($AZ190="",$AZ190="0"),OR($BA190="",$BA190="0"),OR($AR190="Input",$AR190="Bidirectional"))),"PULL_UP","NORMAL")))</f>
        <v>PULL_DOWN</v>
      </c>
      <c r="AG190" s="98" t="e">
        <f aca="false">IF($AU190="Input", "TRISTATE", IF($AV190="Z","TRISTATE",IF($AT190=$F190,"TRISTATE","NORMAL")))</f>
        <v>#VALUE!</v>
      </c>
      <c r="AH190" s="98" t="e">
        <f aca="false">IF(OR($AT190=$F190,$AU190="Output"),"DISABLE","ENABLE")</f>
        <v>#VALUE!</v>
      </c>
      <c r="AI190" s="112" t="e">
        <f aca="false">IF($AT190&lt;&gt;$G190,"N/A",IF($AV190="Drive 1", "1", IF($AV190="Drive 0", "0", "")))</f>
        <v>#VALUE!</v>
      </c>
      <c r="AJ190" s="99" t="b">
        <f aca="false">TRUE()</f>
        <v>1</v>
      </c>
      <c r="AK190" s="99" t="b">
        <f aca="false">TRUE()</f>
        <v>1</v>
      </c>
      <c r="AL190" s="99" t="b">
        <f aca="false">TRUE()</f>
        <v>1</v>
      </c>
      <c r="AM190" s="99" t="b">
        <f aca="false">TRUE()</f>
        <v>1</v>
      </c>
      <c r="AN190" s="99" t="b">
        <f aca="false">TRUE()</f>
        <v>1</v>
      </c>
      <c r="AO190" s="99" t="b">
        <f aca="false">TRUE()</f>
        <v>1</v>
      </c>
      <c r="AP190" s="100" t="str">
        <f aca="false">IF(AND($AJ190:$AO190), "VALID", "INVALID")</f>
        <v>VALID</v>
      </c>
      <c r="AQ190" s="101" t="s">
        <v>521</v>
      </c>
      <c r="AR190" s="102" t="s">
        <v>79</v>
      </c>
      <c r="AS190" s="103"/>
      <c r="AT190" s="103" t="s">
        <v>89</v>
      </c>
      <c r="AU190" s="104"/>
      <c r="AV190" s="103" t="s">
        <v>124</v>
      </c>
      <c r="AW190" s="104"/>
      <c r="AX190" s="103" t="s">
        <v>85</v>
      </c>
      <c r="AY190" s="104"/>
      <c r="AZ190" s="103"/>
      <c r="BA190" s="103"/>
      <c r="BB190" s="105"/>
      <c r="BC190" s="104"/>
      <c r="BD190" s="106"/>
      <c r="BE190" s="161"/>
      <c r="BF190" s="108" t="e">
        <f aca="false">VLOOKUP($A190,#REF!, 34, FALSE())</f>
        <v>#VALUE!</v>
      </c>
      <c r="BG190" s="108" t="e">
        <f aca="false">VLOOKUP($A190,#REF!, 22, FALSE())</f>
        <v>#VALUE!</v>
      </c>
      <c r="BH190" s="109"/>
    </row>
    <row r="191" customFormat="false" ht="12.75" hidden="false" customHeight="true" outlineLevel="0" collapsed="false">
      <c r="A191" s="95" t="s">
        <v>522</v>
      </c>
      <c r="B191" s="86" t="e">
        <f aca="false">VLOOKUP($A191,#REF!, 34, FALSE())</f>
        <v>#VALUE!</v>
      </c>
      <c r="C191" s="87" t="str">
        <f aca="false">CONCATENATE("unused_",A191)</f>
        <v>unused_SPI5_MOSI</v>
      </c>
      <c r="D191" s="88" t="e">
        <f aca="false">IF(LEN(VLOOKUP($A191,#REF!,8,FALSE())),LEFT(VLOOKUP($A191,#REF!,8,FALSE()),LEN(VLOOKUP($A191,#REF!,8,FALSE()))-2),"")</f>
        <v>#VALUE!</v>
      </c>
      <c r="E191" s="89" t="e">
        <f aca="false">IF(LEN(VLOOKUP($A191,#REF!,4,FALSE())),IF(INDEX(#REF!,MATCH($A191,#REF!,0),1),LEFT(VLOOKUP($A191,#REF!,4,FALSE()),LEN(VLOOKUP($A191,#REF!,4,FALSE()))-2),CONCATENATE(LEFT(VLOOKUP($A191,#REF!,4,FALSE()),LEN(VLOOKUP($A191,#REF!,4,FALSE()))-2),"*")),"")</f>
        <v>#VALUE!</v>
      </c>
      <c r="F191" s="90" t="e">
        <f aca="false">IF(LEN(VLOOKUP($A191,#REF!,5,FALSE())),IF(INDEX(#REF!,MATCH($A191,#REF!,0),2),LEFT(VLOOKUP($A191,#REF!,5,FALSE()),LEN(VLOOKUP($A191,#REF!,5,FALSE()))-2),CONCATENATE(LEFT(VLOOKUP($A191,#REF!,5,FALSE()),LEN(VLOOKUP($A191,#REF!,5,FALSE()))-2),"*")),"")</f>
        <v>#VALUE!</v>
      </c>
      <c r="G191" s="90" t="e">
        <f aca="false">IF(LEN(VLOOKUP($A191,#REF!,6,FALSE())),IF(INDEX(#REF!,MATCH($A191,#REF!,0),3),LEFT(VLOOKUP($A191,#REF!,6,FALSE()),LEN(VLOOKUP($A191,#REF!,6,FALSE()))-2),CONCATENATE(LEFT(VLOOKUP($A191,#REF!,6,FALSE()),LEN(VLOOKUP($A191,#REF!,6,FALSE()))-2),"*")),"")</f>
        <v>#VALUE!</v>
      </c>
      <c r="H191" s="91" t="e">
        <f aca="false">IF(LEN(VLOOKUP($A191,#REF!,7,FALSE())),IF(INDEX(#REF!,MATCH($A191,#REF!,0),4),LEFT(VLOOKUP($A191,#REF!,7,FALSE()),LEN(VLOOKUP($A191,#REF!,7,FALSE()))-2),CONCATENATE(LEFT(VLOOKUP($A191,#REF!,7,FALSE()),LEN(VLOOKUP($A191,#REF!,7,FALSE()))-2),"*")),"")</f>
        <v>#VALUE!</v>
      </c>
      <c r="I191" s="92" t="e">
        <f aca="false">IF(LEN(VLOOKUP($A191,#REF!,8,FALSE())),UPPER(RIGHT(VLOOKUP($A191,#REF!,8,FALSE()), 1)),"")</f>
        <v>#VALUE!</v>
      </c>
      <c r="J191" s="90" t="e">
        <f aca="false">IF(LEN(VLOOKUP($A191,#REF!,4,FALSE())),UPPER(RIGHT(VLOOKUP($A191,#REF!,4,FALSE()), 1)),"")</f>
        <v>#VALUE!</v>
      </c>
      <c r="K191" s="90" t="e">
        <f aca="false">IF(LEN(VLOOKUP($A191,#REF!,5,FALSE())),UPPER(RIGHT(VLOOKUP($A191,#REF!,5,FALSE()), 1)),"")</f>
        <v>#VALUE!</v>
      </c>
      <c r="L191" s="90" t="e">
        <f aca="false">IF(LEN(VLOOKUP($A191,#REF!,6,FALSE())),UPPER(RIGHT(VLOOKUP($A191,#REF!,6,FALSE()), 1)),"")</f>
        <v>#VALUE!</v>
      </c>
      <c r="M191" s="91" t="e">
        <f aca="false">IF(LEN(VLOOKUP($A191,#REF!,7,FALSE())),UPPER(RIGHT(VLOOKUP($A191,#REF!,7,FALSE()), 1)),"")</f>
        <v>#VALUE!</v>
      </c>
      <c r="N191" s="86" t="s">
        <v>259</v>
      </c>
      <c r="O191" s="86" t="s">
        <v>517</v>
      </c>
      <c r="P191" s="86" t="s">
        <v>523</v>
      </c>
      <c r="Q191" s="86" t="s">
        <v>105</v>
      </c>
      <c r="R191" s="86" t="s">
        <v>105</v>
      </c>
      <c r="S191" s="100" t="e">
        <f aca="false">HLOOKUP("Device Tree Pin Name",#REF!,MATCH($A191,#REF!,0),FALSE())</f>
        <v>#VALUE!</v>
      </c>
      <c r="T191" s="95" t="e">
        <f aca="false">HLOOKUP("power rail",#REF!,MATCH($A191,#REF!,0),FALSE())</f>
        <v>#VALUE!</v>
      </c>
      <c r="U191" s="96" t="e">
        <f aca="false">HLOOKUP("Wake Capable",#REF!,MATCH($A191,#REF!,0),FALSE())</f>
        <v>#VALUE!</v>
      </c>
      <c r="V191" s="96" t="e">
        <f aca="false">HLOOKUP("Strap",#REF!,MATCH($A191,#REF!,0),FALSE())</f>
        <v>#VALUE!</v>
      </c>
      <c r="W191" s="96" t="e">
        <f aca="false">HLOOKUP("GTE",#REF!,MATCH($A191,#REF!,0),FALSE())</f>
        <v>#VALUE!</v>
      </c>
      <c r="X191" s="96" t="e">
        <f aca="false">HLOOKUP("DPD_Control",#REF!,MATCH($A191,#REF!,0),FALSE())</f>
        <v>#VALUE!</v>
      </c>
      <c r="Y191" s="96" t="e">
        <f aca="false">HLOOKUP("DPD_Group",#REF!,MATCH($A191,#REF!,0),FALSE())</f>
        <v>#VALUE!</v>
      </c>
      <c r="Z191" s="95" t="e">
        <f aca="false">HLOOKUP("Pad Category",#REF!,MATCH($A191,#REF!,0),FALSE())</f>
        <v>#VALUE!</v>
      </c>
      <c r="AA191" s="95" t="e">
        <f aca="false">HLOOKUP("Pad type",#REF!,MATCH($A191,#REF!,0),FALSE())</f>
        <v>#VALUE!</v>
      </c>
      <c r="AB191" s="95" t="e">
        <f aca="false">HLOOKUP("Pull Strength",#REF!,MATCH($A191,#REF!,0),FALSE())</f>
        <v>#VALUE!</v>
      </c>
      <c r="AC191" s="95" t="e">
        <f aca="false">HLOOKUP("POR Pin State",#REF!,MATCH($A191,#REF!,0),FALSE())</f>
        <v>#VALUE!</v>
      </c>
      <c r="AD191" s="95" t="str">
        <f aca="false">IF(OR($AQ191="",$AQ191=$C191),$R191,IF($AQ191=$D191,SUBSTITUTE(SUBSTITUTE($AQ191,"GPIO3_","GPIO_"),".0",""),IF($AQ191=$E191,$N191,IF($AQ191=$F191,$O191,IF($AQ191=$G191,$P191,IF($AQ191=$H191,$Q191,"INVALID"))))))</f>
        <v>RSVD3</v>
      </c>
      <c r="AE191" s="97"/>
      <c r="AF191" s="98" t="str">
        <f aca="false">IF(AND(OR($AS191="Int PU",$AS191="Int PD"),OR(AND($AZ191&lt;&gt;"",$AZ191&lt;&gt;"0"),AND($BA191&lt;&gt;"",$BA191&lt;&gt;"0"))),"INVALID",IF(OR($AQ191=$C191,$AS191="Int PD"),"PULL_DOWN",IF(OR($AS191="Int PU",AND($AE191="YES",OR($AZ191="",$AZ191="0"),OR($BA191="",$BA191="0"),OR($AR191="Input",$AR191="Bidirectional"))),"PULL_UP","NORMAL")))</f>
        <v>PULL_DOWN</v>
      </c>
      <c r="AG191" s="98" t="e">
        <f aca="false">IF($AU191="Input", "TRISTATE", IF($AV191="Z","TRISTATE",IF($AT191=$F191,"TRISTATE","NORMAL")))</f>
        <v>#VALUE!</v>
      </c>
      <c r="AH191" s="98" t="e">
        <f aca="false">IF(OR($AT191=$F191,$AU191="Output"),"DISABLE","ENABLE")</f>
        <v>#VALUE!</v>
      </c>
      <c r="AI191" s="112" t="e">
        <f aca="false">IF($AT191&lt;&gt;$G191,"N/A",IF($AV191="Drive 1", "1", IF($AV191="Drive 0", "0", "")))</f>
        <v>#VALUE!</v>
      </c>
      <c r="AJ191" s="99" t="b">
        <f aca="false">TRUE()</f>
        <v>1</v>
      </c>
      <c r="AK191" s="99" t="b">
        <f aca="false">TRUE()</f>
        <v>1</v>
      </c>
      <c r="AL191" s="99" t="b">
        <f aca="false">TRUE()</f>
        <v>1</v>
      </c>
      <c r="AM191" s="99" t="b">
        <f aca="false">TRUE()</f>
        <v>1</v>
      </c>
      <c r="AN191" s="99" t="b">
        <f aca="false">TRUE()</f>
        <v>1</v>
      </c>
      <c r="AO191" s="99" t="b">
        <f aca="false">TRUE()</f>
        <v>1</v>
      </c>
      <c r="AP191" s="100" t="str">
        <f aca="false">IF(AND($AJ191:$AO191), "VALID", "INVALID")</f>
        <v>VALID</v>
      </c>
      <c r="AQ191" s="101" t="s">
        <v>524</v>
      </c>
      <c r="AR191" s="102" t="s">
        <v>79</v>
      </c>
      <c r="AS191" s="103"/>
      <c r="AT191" s="104"/>
      <c r="AU191" s="104"/>
      <c r="AV191" s="103" t="s">
        <v>124</v>
      </c>
      <c r="AW191" s="104"/>
      <c r="AX191" s="103" t="s">
        <v>85</v>
      </c>
      <c r="AY191" s="104"/>
      <c r="AZ191" s="103"/>
      <c r="BA191" s="103"/>
      <c r="BB191" s="105"/>
      <c r="BC191" s="104"/>
      <c r="BD191" s="106"/>
      <c r="BE191" s="161"/>
      <c r="BF191" s="108" t="e">
        <f aca="false">VLOOKUP($A191,#REF!, 34, FALSE())</f>
        <v>#VALUE!</v>
      </c>
      <c r="BG191" s="108" t="e">
        <f aca="false">VLOOKUP($A191,#REF!, 22, FALSE())</f>
        <v>#VALUE!</v>
      </c>
      <c r="BH191" s="109"/>
    </row>
    <row r="192" customFormat="false" ht="12.75" hidden="false" customHeight="true" outlineLevel="0" collapsed="false">
      <c r="A192" s="95" t="s">
        <v>525</v>
      </c>
      <c r="B192" s="86" t="e">
        <f aca="false">VLOOKUP($A192,#REF!, 34, FALSE())</f>
        <v>#VALUE!</v>
      </c>
      <c r="C192" s="87" t="str">
        <f aca="false">CONCATENATE("unused_",A192)</f>
        <v>unused_SPI5_CS0</v>
      </c>
      <c r="D192" s="88" t="e">
        <f aca="false">IF(LEN(VLOOKUP($A192,#REF!,8,FALSE())),LEFT(VLOOKUP($A192,#REF!,8,FALSE()),LEN(VLOOKUP($A192,#REF!,8,FALSE()))-2),"")</f>
        <v>#VALUE!</v>
      </c>
      <c r="E192" s="89" t="e">
        <f aca="false">IF(LEN(VLOOKUP($A192,#REF!,4,FALSE())),IF(INDEX(#REF!,MATCH($A192,#REF!,0),1),LEFT(VLOOKUP($A192,#REF!,4,FALSE()),LEN(VLOOKUP($A192,#REF!,4,FALSE()))-2),CONCATENATE(LEFT(VLOOKUP($A192,#REF!,4,FALSE()),LEN(VLOOKUP($A192,#REF!,4,FALSE()))-2),"*")),"")</f>
        <v>#VALUE!</v>
      </c>
      <c r="F192" s="90" t="e">
        <f aca="false">IF(LEN(VLOOKUP($A192,#REF!,5,FALSE())),IF(INDEX(#REF!,MATCH($A192,#REF!,0),2),LEFT(VLOOKUP($A192,#REF!,5,FALSE()),LEN(VLOOKUP($A192,#REF!,5,FALSE()))-2),CONCATENATE(LEFT(VLOOKUP($A192,#REF!,5,FALSE()),LEN(VLOOKUP($A192,#REF!,5,FALSE()))-2),"*")),"")</f>
        <v>#VALUE!</v>
      </c>
      <c r="G192" s="90" t="e">
        <f aca="false">IF(LEN(VLOOKUP($A192,#REF!,6,FALSE())),IF(INDEX(#REF!,MATCH($A192,#REF!,0),3),LEFT(VLOOKUP($A192,#REF!,6,FALSE()),LEN(VLOOKUP($A192,#REF!,6,FALSE()))-2),CONCATENATE(LEFT(VLOOKUP($A192,#REF!,6,FALSE()),LEN(VLOOKUP($A192,#REF!,6,FALSE()))-2),"*")),"")</f>
        <v>#VALUE!</v>
      </c>
      <c r="H192" s="91" t="e">
        <f aca="false">IF(LEN(VLOOKUP($A192,#REF!,7,FALSE())),IF(INDEX(#REF!,MATCH($A192,#REF!,0),4),LEFT(VLOOKUP($A192,#REF!,7,FALSE()),LEN(VLOOKUP($A192,#REF!,7,FALSE()))-2),CONCATENATE(LEFT(VLOOKUP($A192,#REF!,7,FALSE()),LEN(VLOOKUP($A192,#REF!,7,FALSE()))-2),"*")),"")</f>
        <v>#VALUE!</v>
      </c>
      <c r="I192" s="92" t="e">
        <f aca="false">IF(LEN(VLOOKUP($A192,#REF!,8,FALSE())),UPPER(RIGHT(VLOOKUP($A192,#REF!,8,FALSE()), 1)),"")</f>
        <v>#VALUE!</v>
      </c>
      <c r="J192" s="90" t="e">
        <f aca="false">IF(LEN(VLOOKUP($A192,#REF!,4,FALSE())),UPPER(RIGHT(VLOOKUP($A192,#REF!,4,FALSE()), 1)),"")</f>
        <v>#VALUE!</v>
      </c>
      <c r="K192" s="90" t="e">
        <f aca="false">IF(LEN(VLOOKUP($A192,#REF!,5,FALSE())),UPPER(RIGHT(VLOOKUP($A192,#REF!,5,FALSE()), 1)),"")</f>
        <v>#VALUE!</v>
      </c>
      <c r="L192" s="90" t="e">
        <f aca="false">IF(LEN(VLOOKUP($A192,#REF!,6,FALSE())),UPPER(RIGHT(VLOOKUP($A192,#REF!,6,FALSE()), 1)),"")</f>
        <v>#VALUE!</v>
      </c>
      <c r="M192" s="91" t="e">
        <f aca="false">IF(LEN(VLOOKUP($A192,#REF!,7,FALSE())),UPPER(RIGHT(VLOOKUP($A192,#REF!,7,FALSE()), 1)),"")</f>
        <v>#VALUE!</v>
      </c>
      <c r="N192" s="86" t="s">
        <v>259</v>
      </c>
      <c r="O192" s="86" t="s">
        <v>517</v>
      </c>
      <c r="P192" s="86" t="s">
        <v>523</v>
      </c>
      <c r="Q192" s="86" t="s">
        <v>105</v>
      </c>
      <c r="R192" s="86" t="s">
        <v>105</v>
      </c>
      <c r="S192" s="100" t="e">
        <f aca="false">HLOOKUP("Device Tree Pin Name",#REF!,MATCH($A192,#REF!,0),FALSE())</f>
        <v>#VALUE!</v>
      </c>
      <c r="T192" s="95" t="e">
        <f aca="false">HLOOKUP("power rail",#REF!,MATCH($A192,#REF!,0),FALSE())</f>
        <v>#VALUE!</v>
      </c>
      <c r="U192" s="96" t="e">
        <f aca="false">HLOOKUP("Wake Capable",#REF!,MATCH($A192,#REF!,0),FALSE())</f>
        <v>#VALUE!</v>
      </c>
      <c r="V192" s="96" t="e">
        <f aca="false">HLOOKUP("Strap",#REF!,MATCH($A192,#REF!,0),FALSE())</f>
        <v>#VALUE!</v>
      </c>
      <c r="W192" s="96" t="e">
        <f aca="false">HLOOKUP("GTE",#REF!,MATCH($A192,#REF!,0),FALSE())</f>
        <v>#VALUE!</v>
      </c>
      <c r="X192" s="96" t="e">
        <f aca="false">HLOOKUP("DPD_Control",#REF!,MATCH($A192,#REF!,0),FALSE())</f>
        <v>#VALUE!</v>
      </c>
      <c r="Y192" s="96" t="e">
        <f aca="false">HLOOKUP("DPD_Group",#REF!,MATCH($A192,#REF!,0),FALSE())</f>
        <v>#VALUE!</v>
      </c>
      <c r="Z192" s="95" t="e">
        <f aca="false">HLOOKUP("Pad Category",#REF!,MATCH($A192,#REF!,0),FALSE())</f>
        <v>#VALUE!</v>
      </c>
      <c r="AA192" s="95" t="e">
        <f aca="false">HLOOKUP("Pad type",#REF!,MATCH($A192,#REF!,0),FALSE())</f>
        <v>#VALUE!</v>
      </c>
      <c r="AB192" s="95" t="e">
        <f aca="false">HLOOKUP("Pull Strength",#REF!,MATCH($A192,#REF!,0),FALSE())</f>
        <v>#VALUE!</v>
      </c>
      <c r="AC192" s="95" t="e">
        <f aca="false">HLOOKUP("POR Pin State",#REF!,MATCH($A192,#REF!,0),FALSE())</f>
        <v>#VALUE!</v>
      </c>
      <c r="AD192" s="95" t="str">
        <f aca="false">IF(OR($AQ192="",$AQ192=$C192),$R192,IF($AQ192=$D192,SUBSTITUTE(SUBSTITUTE($AQ192,"GPIO3_","GPIO_"),".0",""),IF($AQ192=$E192,$N192,IF($AQ192=$F192,$O192,IF($AQ192=$G192,$P192,IF($AQ192=$H192,$Q192,"INVALID"))))))</f>
        <v>RSVD3</v>
      </c>
      <c r="AE192" s="97"/>
      <c r="AF192" s="98" t="str">
        <f aca="false">IF(AND(OR($AS192="Int PU",$AS192="Int PD"),OR(AND($AZ192&lt;&gt;"",$AZ192&lt;&gt;"0"),AND($BA192&lt;&gt;"",$BA192&lt;&gt;"0"))),"INVALID",IF(OR($AQ192=$C192,$AS192="Int PD"),"PULL_DOWN",IF(OR($AS192="Int PU",AND($AE192="YES",OR($AZ192="",$AZ192="0"),OR($BA192="",$BA192="0"),OR($AR192="Input",$AR192="Bidirectional"))),"PULL_UP","NORMAL")))</f>
        <v>PULL_DOWN</v>
      </c>
      <c r="AG192" s="98" t="e">
        <f aca="false">IF($AU192="Input", "TRISTATE", IF($AV192="Z","TRISTATE",IF($AT192=$F192,"TRISTATE","NORMAL")))</f>
        <v>#VALUE!</v>
      </c>
      <c r="AH192" s="98" t="e">
        <f aca="false">IF(OR($AT192=$F192,$AU192="Output"),"DISABLE","ENABLE")</f>
        <v>#VALUE!</v>
      </c>
      <c r="AI192" s="112" t="e">
        <f aca="false">IF($AT192&lt;&gt;$G192,"N/A",IF($AV192="Drive 1", "1", IF($AV192="Drive 0", "0", "")))</f>
        <v>#VALUE!</v>
      </c>
      <c r="AJ192" s="99" t="b">
        <f aca="false">TRUE()</f>
        <v>1</v>
      </c>
      <c r="AK192" s="99" t="b">
        <f aca="false">TRUE()</f>
        <v>1</v>
      </c>
      <c r="AL192" s="99" t="b">
        <f aca="false">TRUE()</f>
        <v>1</v>
      </c>
      <c r="AM192" s="99" t="b">
        <f aca="false">TRUE()</f>
        <v>1</v>
      </c>
      <c r="AN192" s="99" t="b">
        <f aca="false">TRUE()</f>
        <v>1</v>
      </c>
      <c r="AO192" s="99" t="b">
        <f aca="false">TRUE()</f>
        <v>1</v>
      </c>
      <c r="AP192" s="100" t="str">
        <f aca="false">IF(AND($AJ192:$AO192), "VALID", "INVALID")</f>
        <v>VALID</v>
      </c>
      <c r="AQ192" s="101" t="s">
        <v>526</v>
      </c>
      <c r="AR192" s="102" t="s">
        <v>79</v>
      </c>
      <c r="AS192" s="103"/>
      <c r="AT192" s="104"/>
      <c r="AU192" s="104"/>
      <c r="AV192" s="103" t="s">
        <v>124</v>
      </c>
      <c r="AW192" s="104"/>
      <c r="AX192" s="103" t="s">
        <v>85</v>
      </c>
      <c r="AY192" s="104"/>
      <c r="AZ192" s="103"/>
      <c r="BA192" s="103"/>
      <c r="BB192" s="105"/>
      <c r="BC192" s="104"/>
      <c r="BD192" s="106"/>
      <c r="BE192" s="161"/>
      <c r="BF192" s="108" t="e">
        <f aca="false">VLOOKUP($A192,#REF!, 34, FALSE())</f>
        <v>#VALUE!</v>
      </c>
      <c r="BG192" s="108" t="e">
        <f aca="false">VLOOKUP($A192,#REF!, 22, FALSE())</f>
        <v>#VALUE!</v>
      </c>
      <c r="BH192" s="109"/>
    </row>
    <row r="193" customFormat="false" ht="12.75" hidden="false" customHeight="true" outlineLevel="0" collapsed="false">
      <c r="A193" s="95" t="s">
        <v>527</v>
      </c>
      <c r="B193" s="86" t="e">
        <f aca="false">VLOOKUP($A193,#REF!, 34, FALSE())</f>
        <v>#VALUE!</v>
      </c>
      <c r="C193" s="87" t="str">
        <f aca="false">CONCATENATE("unused_",A193)</f>
        <v>unused_SOC_GPIO57</v>
      </c>
      <c r="D193" s="88" t="e">
        <f aca="false">IF(LEN(VLOOKUP($A193,#REF!,8,FALSE())),LEFT(VLOOKUP($A193,#REF!,8,FALSE()),LEN(VLOOKUP($A193,#REF!,8,FALSE()))-2),"")</f>
        <v>#VALUE!</v>
      </c>
      <c r="E193" s="89" t="e">
        <f aca="false">IF(LEN(VLOOKUP($A193,#REF!,4,FALSE())),IF(INDEX(#REF!,MATCH($A193,#REF!,0),1),LEFT(VLOOKUP($A193,#REF!,4,FALSE()),LEN(VLOOKUP($A193,#REF!,4,FALSE()))-2),CONCATENATE(LEFT(VLOOKUP($A193,#REF!,4,FALSE()),LEN(VLOOKUP($A193,#REF!,4,FALSE()))-2),"*")),"")</f>
        <v>#VALUE!</v>
      </c>
      <c r="F193" s="90" t="e">
        <f aca="false">IF(LEN(VLOOKUP($A193,#REF!,5,FALSE())),IF(INDEX(#REF!,MATCH($A193,#REF!,0),2),LEFT(VLOOKUP($A193,#REF!,5,FALSE()),LEN(VLOOKUP($A193,#REF!,5,FALSE()))-2),CONCATENATE(LEFT(VLOOKUP($A193,#REF!,5,FALSE()),LEN(VLOOKUP($A193,#REF!,5,FALSE()))-2),"*")),"")</f>
        <v>#VALUE!</v>
      </c>
      <c r="G193" s="90" t="e">
        <f aca="false">IF(LEN(VLOOKUP($A193,#REF!,6,FALSE())),IF(INDEX(#REF!,MATCH($A193,#REF!,0),3),LEFT(VLOOKUP($A193,#REF!,6,FALSE()),LEN(VLOOKUP($A193,#REF!,6,FALSE()))-2),CONCATENATE(LEFT(VLOOKUP($A193,#REF!,6,FALSE()),LEN(VLOOKUP($A193,#REF!,6,FALSE()))-2),"*")),"")</f>
        <v>#VALUE!</v>
      </c>
      <c r="H193" s="91" t="e">
        <f aca="false">IF(LEN(VLOOKUP($A193,#REF!,7,FALSE())),IF(INDEX(#REF!,MATCH($A193,#REF!,0),4),LEFT(VLOOKUP($A193,#REF!,7,FALSE()),LEN(VLOOKUP($A193,#REF!,7,FALSE()))-2),CONCATENATE(LEFT(VLOOKUP($A193,#REF!,7,FALSE()),LEN(VLOOKUP($A193,#REF!,7,FALSE()))-2),"*")),"")</f>
        <v>#VALUE!</v>
      </c>
      <c r="I193" s="92" t="e">
        <f aca="false">IF(LEN(VLOOKUP($A193,#REF!,8,FALSE())),UPPER(RIGHT(VLOOKUP($A193,#REF!,8,FALSE()), 1)),"")</f>
        <v>#VALUE!</v>
      </c>
      <c r="J193" s="90" t="e">
        <f aca="false">IF(LEN(VLOOKUP($A193,#REF!,4,FALSE())),UPPER(RIGHT(VLOOKUP($A193,#REF!,4,FALSE()), 1)),"")</f>
        <v>#VALUE!</v>
      </c>
      <c r="K193" s="90" t="e">
        <f aca="false">IF(LEN(VLOOKUP($A193,#REF!,5,FALSE())),UPPER(RIGHT(VLOOKUP($A193,#REF!,5,FALSE()), 1)),"")</f>
        <v>#VALUE!</v>
      </c>
      <c r="L193" s="90" t="e">
        <f aca="false">IF(LEN(VLOOKUP($A193,#REF!,6,FALSE())),UPPER(RIGHT(VLOOKUP($A193,#REF!,6,FALSE()), 1)),"")</f>
        <v>#VALUE!</v>
      </c>
      <c r="M193" s="91" t="e">
        <f aca="false">IF(LEN(VLOOKUP($A193,#REF!,7,FALSE())),UPPER(RIGHT(VLOOKUP($A193,#REF!,7,FALSE()), 1)),"")</f>
        <v>#VALUE!</v>
      </c>
      <c r="N193" s="86" t="e">
        <f aca="false">IF(E193="","RSVD0")</f>
        <v>#VALUE!</v>
      </c>
      <c r="O193" s="86" t="s">
        <v>528</v>
      </c>
      <c r="P193" s="86" t="s">
        <v>104</v>
      </c>
      <c r="Q193" s="86" t="s">
        <v>391</v>
      </c>
      <c r="R193" s="86" t="s">
        <v>94</v>
      </c>
      <c r="S193" s="100" t="e">
        <f aca="false">HLOOKUP("Device Tree Pin Name",#REF!,MATCH($A193,#REF!,0),FALSE())</f>
        <v>#VALUE!</v>
      </c>
      <c r="T193" s="95" t="e">
        <f aca="false">HLOOKUP("power rail",#REF!,MATCH($A193,#REF!,0),FALSE())</f>
        <v>#VALUE!</v>
      </c>
      <c r="U193" s="96" t="e">
        <f aca="false">HLOOKUP("Wake Capable",#REF!,MATCH($A193,#REF!,0),FALSE())</f>
        <v>#VALUE!</v>
      </c>
      <c r="V193" s="96" t="e">
        <f aca="false">HLOOKUP("Strap",#REF!,MATCH($A193,#REF!,0),FALSE())</f>
        <v>#VALUE!</v>
      </c>
      <c r="W193" s="96" t="e">
        <f aca="false">HLOOKUP("GTE",#REF!,MATCH($A193,#REF!,0),FALSE())</f>
        <v>#VALUE!</v>
      </c>
      <c r="X193" s="96" t="e">
        <f aca="false">HLOOKUP("DPD_Control",#REF!,MATCH($A193,#REF!,0),FALSE())</f>
        <v>#VALUE!</v>
      </c>
      <c r="Y193" s="96" t="e">
        <f aca="false">HLOOKUP("DPD_Group",#REF!,MATCH($A193,#REF!,0),FALSE())</f>
        <v>#VALUE!</v>
      </c>
      <c r="Z193" s="95" t="e">
        <f aca="false">HLOOKUP("Pad Category",#REF!,MATCH($A193,#REF!,0),FALSE())</f>
        <v>#VALUE!</v>
      </c>
      <c r="AA193" s="95" t="e">
        <f aca="false">HLOOKUP("Pad type",#REF!,MATCH($A193,#REF!,0),FALSE())</f>
        <v>#VALUE!</v>
      </c>
      <c r="AB193" s="95" t="e">
        <f aca="false">HLOOKUP("Pull Strength",#REF!,MATCH($A193,#REF!,0),FALSE())</f>
        <v>#VALUE!</v>
      </c>
      <c r="AC193" s="95" t="e">
        <f aca="false">HLOOKUP("POR Pin State",#REF!,MATCH($A193,#REF!,0),FALSE())</f>
        <v>#VALUE!</v>
      </c>
      <c r="AD193" s="95" t="str">
        <f aca="false">IF(OR($AQ193="",$AQ193=$C193),$R193,IF($AQ193=$D193,SUBSTITUTE(SUBSTITUTE($AQ193,"GPIO3_","GPIO_"),".0",""),IF($AQ193=$E193,$N193,IF($AQ193=$F193,$O193,IF($AQ193=$G193,$P193,IF($AQ193=$H193,$Q193,"INVALID"))))))</f>
        <v>RSVD0</v>
      </c>
      <c r="AE193" s="97"/>
      <c r="AF193" s="98" t="str">
        <f aca="false">IF(AND(OR($AS193="Int PU",$AS193="Int PD"),OR(AND($AZ193&lt;&gt;"",$AZ193&lt;&gt;"0"),AND($BA193&lt;&gt;"",$BA193&lt;&gt;"0"))),"INVALID",IF(OR($AQ193=$C193,$AS193="Int PD"),"PULL_DOWN",IF(OR($AS193="Int PU",AND($AE193="YES",OR($AZ193="",$AZ193="0"),OR($BA193="",$BA193="0"),OR($AR193="Input",$AR193="Bidirectional"))),"PULL_UP","NORMAL")))</f>
        <v>PULL_DOWN</v>
      </c>
      <c r="AG193" s="98" t="e">
        <f aca="false">IF($AU193="Input", "TRISTATE", IF($AV193="Z","TRISTATE",IF($AT193=$F193,"TRISTATE","NORMAL")))</f>
        <v>#VALUE!</v>
      </c>
      <c r="AH193" s="98" t="e">
        <f aca="false">IF(OR($AT193=$F193,$AU193="Output"),"DISABLE","ENABLE")</f>
        <v>#VALUE!</v>
      </c>
      <c r="AI193" s="112" t="e">
        <f aca="false">IF($AT193&lt;&gt;$G193,"N/A",IF($AV193="Drive 1", "1", IF($AV193="Drive 0", "0", "")))</f>
        <v>#VALUE!</v>
      </c>
      <c r="AJ193" s="99" t="b">
        <f aca="false">TRUE()</f>
        <v>1</v>
      </c>
      <c r="AK193" s="99" t="b">
        <f aca="false">TRUE()</f>
        <v>1</v>
      </c>
      <c r="AL193" s="99" t="b">
        <f aca="false">TRUE()</f>
        <v>1</v>
      </c>
      <c r="AM193" s="99" t="b">
        <f aca="false">TRUE()</f>
        <v>1</v>
      </c>
      <c r="AN193" s="99" t="b">
        <f aca="false">TRUE()</f>
        <v>1</v>
      </c>
      <c r="AO193" s="99" t="b">
        <f aca="false">TRUE()</f>
        <v>1</v>
      </c>
      <c r="AP193" s="100" t="str">
        <f aca="false">IF(AND($AJ193:$AO193), "VALID", "INVALID")</f>
        <v>VALID</v>
      </c>
      <c r="AQ193" s="101" t="s">
        <v>529</v>
      </c>
      <c r="AR193" s="102" t="s">
        <v>79</v>
      </c>
      <c r="AS193" s="103"/>
      <c r="AT193" s="104"/>
      <c r="AU193" s="104"/>
      <c r="AV193" s="103" t="s">
        <v>124</v>
      </c>
      <c r="AW193" s="104"/>
      <c r="AX193" s="103" t="s">
        <v>85</v>
      </c>
      <c r="AY193" s="104"/>
      <c r="AZ193" s="103"/>
      <c r="BA193" s="103"/>
      <c r="BB193" s="105"/>
      <c r="BC193" s="104"/>
      <c r="BD193" s="106"/>
      <c r="BE193" s="161"/>
      <c r="BF193" s="108" t="e">
        <f aca="false">VLOOKUP($A193,#REF!, 34, FALSE())</f>
        <v>#VALUE!</v>
      </c>
      <c r="BG193" s="108" t="e">
        <f aca="false">VLOOKUP($A193,#REF!, 22, FALSE())</f>
        <v>#VALUE!</v>
      </c>
      <c r="BH193" s="109"/>
    </row>
    <row r="194" customFormat="false" ht="12.75" hidden="false" customHeight="true" outlineLevel="0" collapsed="false">
      <c r="A194" s="95" t="s">
        <v>530</v>
      </c>
      <c r="B194" s="86" t="e">
        <f aca="false">VLOOKUP($A194,#REF!, 34, FALSE())</f>
        <v>#VALUE!</v>
      </c>
      <c r="C194" s="87" t="str">
        <f aca="false">CONCATENATE("unused_",A194)</f>
        <v>unused_SOC_GPIO58</v>
      </c>
      <c r="D194" s="88" t="e">
        <f aca="false">IF(LEN(VLOOKUP($A194,#REF!,8,FALSE())),LEFT(VLOOKUP($A194,#REF!,8,FALSE()),LEN(VLOOKUP($A194,#REF!,8,FALSE()))-2),"")</f>
        <v>#VALUE!</v>
      </c>
      <c r="E194" s="89" t="e">
        <f aca="false">IF(LEN(VLOOKUP($A194,#REF!,4,FALSE())),IF(INDEX(#REF!,MATCH($A194,#REF!,0),1),LEFT(VLOOKUP($A194,#REF!,4,FALSE()),LEN(VLOOKUP($A194,#REF!,4,FALSE()))-2),CONCATENATE(LEFT(VLOOKUP($A194,#REF!,4,FALSE()),LEN(VLOOKUP($A194,#REF!,4,FALSE()))-2),"*")),"")</f>
        <v>#VALUE!</v>
      </c>
      <c r="F194" s="90" t="e">
        <f aca="false">IF(LEN(VLOOKUP($A194,#REF!,5,FALSE())),IF(INDEX(#REF!,MATCH($A194,#REF!,0),2),LEFT(VLOOKUP($A194,#REF!,5,FALSE()),LEN(VLOOKUP($A194,#REF!,5,FALSE()))-3),CONCATENATE(LEFT(VLOOKUP($A194,#REF!,5,FALSE()),LEN(VLOOKUP($A194,#REF!,5,FALSE()))-2),"*")),"")</f>
        <v>#VALUE!</v>
      </c>
      <c r="G194" s="90" t="e">
        <f aca="false">IF(LEN(VLOOKUP($A194,#REF!,6,FALSE())),IF(INDEX(#REF!,MATCH($A194,#REF!,0),3),LEFT(VLOOKUP($A194,#REF!,6,FALSE()),LEN(VLOOKUP($A194,#REF!,6,FALSE()))-2),CONCATENATE(LEFT(VLOOKUP($A194,#REF!,6,FALSE()),LEN(VLOOKUP($A194,#REF!,6,FALSE()))-2),"*")),"")</f>
        <v>#VALUE!</v>
      </c>
      <c r="H194" s="91" t="e">
        <f aca="false">IF(LEN(VLOOKUP($A194,#REF!,7,FALSE())),IF(INDEX(#REF!,MATCH($A194,#REF!,0),4),LEFT(VLOOKUP($A194,#REF!,7,FALSE()),LEN(VLOOKUP($A194,#REF!,7,FALSE()))-2),CONCATENATE(LEFT(VLOOKUP($A194,#REF!,7,FALSE()),LEN(VLOOKUP($A194,#REF!,7,FALSE()))-2),"*")),"")</f>
        <v>#VALUE!</v>
      </c>
      <c r="I194" s="92" t="e">
        <f aca="false">IF(LEN(VLOOKUP($A194,#REF!,8,FALSE())),UPPER(RIGHT(VLOOKUP($A194,#REF!,8,FALSE()), 1)),"")</f>
        <v>#VALUE!</v>
      </c>
      <c r="J194" s="90" t="e">
        <f aca="false">IF(LEN(VLOOKUP($A194,#REF!,4,FALSE())),UPPER(RIGHT(VLOOKUP($A194,#REF!,4,FALSE()), 1)),"")</f>
        <v>#VALUE!</v>
      </c>
      <c r="K194" s="90" t="s">
        <v>81</v>
      </c>
      <c r="L194" s="90" t="e">
        <f aca="false">IF(LEN(VLOOKUP($A194,#REF!,6,FALSE())),UPPER(RIGHT(VLOOKUP($A194,#REF!,6,FALSE()), 1)),"")</f>
        <v>#VALUE!</v>
      </c>
      <c r="M194" s="91" t="e">
        <f aca="false">IF(LEN(VLOOKUP($A194,#REF!,7,FALSE())),UPPER(RIGHT(VLOOKUP($A194,#REF!,7,FALSE()), 1)),"")</f>
        <v>#VALUE!</v>
      </c>
      <c r="N194" s="86" t="e">
        <f aca="false">IF(E194="","RSVD0")</f>
        <v>#VALUE!</v>
      </c>
      <c r="O194" s="86" t="s">
        <v>528</v>
      </c>
      <c r="P194" s="86" t="s">
        <v>104</v>
      </c>
      <c r="Q194" s="86" t="s">
        <v>391</v>
      </c>
      <c r="R194" s="86" t="s">
        <v>94</v>
      </c>
      <c r="S194" s="100" t="e">
        <f aca="false">HLOOKUP("Device Tree Pin Name",#REF!,MATCH($A194,#REF!,0),FALSE())</f>
        <v>#VALUE!</v>
      </c>
      <c r="T194" s="95" t="e">
        <f aca="false">HLOOKUP("power rail",#REF!,MATCH($A194,#REF!,0),FALSE())</f>
        <v>#VALUE!</v>
      </c>
      <c r="U194" s="96" t="e">
        <f aca="false">HLOOKUP("Wake Capable",#REF!,MATCH($A194,#REF!,0),FALSE())</f>
        <v>#VALUE!</v>
      </c>
      <c r="V194" s="96" t="e">
        <f aca="false">HLOOKUP("Strap",#REF!,MATCH($A194,#REF!,0),FALSE())</f>
        <v>#VALUE!</v>
      </c>
      <c r="W194" s="96" t="e">
        <f aca="false">HLOOKUP("GTE",#REF!,MATCH($A194,#REF!,0),FALSE())</f>
        <v>#VALUE!</v>
      </c>
      <c r="X194" s="96" t="e">
        <f aca="false">HLOOKUP("DPD_Control",#REF!,MATCH($A194,#REF!,0),FALSE())</f>
        <v>#VALUE!</v>
      </c>
      <c r="Y194" s="96" t="e">
        <f aca="false">HLOOKUP("DPD_Group",#REF!,MATCH($A194,#REF!,0),FALSE())</f>
        <v>#VALUE!</v>
      </c>
      <c r="Z194" s="95" t="e">
        <f aca="false">HLOOKUP("Pad Category",#REF!,MATCH($A194,#REF!,0),FALSE())</f>
        <v>#VALUE!</v>
      </c>
      <c r="AA194" s="95" t="e">
        <f aca="false">HLOOKUP("Pad type",#REF!,MATCH($A194,#REF!,0),FALSE())</f>
        <v>#VALUE!</v>
      </c>
      <c r="AB194" s="95" t="e">
        <f aca="false">HLOOKUP("Pull Strength",#REF!,MATCH($A194,#REF!,0),FALSE())</f>
        <v>#VALUE!</v>
      </c>
      <c r="AC194" s="95" t="e">
        <f aca="false">HLOOKUP("POR Pin State",#REF!,MATCH($A194,#REF!,0),FALSE())</f>
        <v>#VALUE!</v>
      </c>
      <c r="AD194" s="95" t="str">
        <f aca="false">IF(OR($AQ194="",$AQ194=$C194),$R194,IF($AQ194=$D194,SUBSTITUTE(SUBSTITUTE($AQ194,"GPIO3_","GPIO_"),".0",""),IF($AQ194=$E194,$N194,IF($AQ194=$F194,$O194,IF($AQ194=$G194,$P194,IF($AQ194=$H194,$Q194,"INVALID"))))))</f>
        <v>RSVD0</v>
      </c>
      <c r="AE194" s="97"/>
      <c r="AF194" s="98" t="str">
        <f aca="false">IF(AND(OR($AS194="Int PU",$AS194="Int PD"),OR(AND($AZ194&lt;&gt;"",$AZ194&lt;&gt;"0"),AND($BA194&lt;&gt;"",$BA194&lt;&gt;"0"))),"INVALID",IF(OR($AQ194=$C194,$AS194="Int PD"),"PULL_DOWN",IF(OR($AS194="Int PU",AND($AE194="YES",OR($AZ194="",$AZ194="0"),OR($BA194="",$BA194="0"),OR($AR194="Input",$AR194="Bidirectional"))),"PULL_UP","NORMAL")))</f>
        <v>PULL_DOWN</v>
      </c>
      <c r="AG194" s="98" t="e">
        <f aca="false">IF($AU194="Input", "TRISTATE", IF($AV194="Z","TRISTATE",IF($AT194=$F194,"TRISTATE","NORMAL")))</f>
        <v>#VALUE!</v>
      </c>
      <c r="AH194" s="98" t="e">
        <f aca="false">IF(OR($AT194=$F194,$AU194="Output"),"DISABLE","ENABLE")</f>
        <v>#VALUE!</v>
      </c>
      <c r="AI194" s="112" t="e">
        <f aca="false">IF($AT194&lt;&gt;$G194,"N/A",IF($AV194="Drive 1", "1", IF($AV194="Drive 0", "0", "")))</f>
        <v>#VALUE!</v>
      </c>
      <c r="AJ194" s="99" t="b">
        <f aca="false">TRUE()</f>
        <v>1</v>
      </c>
      <c r="AK194" s="99" t="b">
        <f aca="false">TRUE()</f>
        <v>1</v>
      </c>
      <c r="AL194" s="99" t="b">
        <f aca="false">TRUE()</f>
        <v>1</v>
      </c>
      <c r="AM194" s="99" t="b">
        <f aca="false">TRUE()</f>
        <v>1</v>
      </c>
      <c r="AN194" s="99" t="b">
        <f aca="false">TRUE()</f>
        <v>1</v>
      </c>
      <c r="AO194" s="99" t="b">
        <f aca="false">TRUE()</f>
        <v>1</v>
      </c>
      <c r="AP194" s="100" t="str">
        <f aca="false">IF(AND($AJ194:$AO194), "VALID", "INVALID")</f>
        <v>VALID</v>
      </c>
      <c r="AQ194" s="101" t="s">
        <v>531</v>
      </c>
      <c r="AR194" s="102" t="s">
        <v>79</v>
      </c>
      <c r="AS194" s="103"/>
      <c r="AT194" s="104"/>
      <c r="AU194" s="104"/>
      <c r="AV194" s="103" t="s">
        <v>124</v>
      </c>
      <c r="AW194" s="104"/>
      <c r="AX194" s="103" t="s">
        <v>85</v>
      </c>
      <c r="AY194" s="104"/>
      <c r="AZ194" s="103"/>
      <c r="BA194" s="103"/>
      <c r="BB194" s="105"/>
      <c r="BC194" s="104"/>
      <c r="BD194" s="106"/>
      <c r="BE194" s="161"/>
      <c r="BF194" s="108" t="e">
        <f aca="false">VLOOKUP($A194,#REF!, 34, FALSE())</f>
        <v>#VALUE!</v>
      </c>
      <c r="BG194" s="108" t="e">
        <f aca="false">VLOOKUP($A194,#REF!, 22, FALSE())</f>
        <v>#VALUE!</v>
      </c>
      <c r="BH194" s="109"/>
    </row>
    <row r="195" customFormat="false" ht="12.75" hidden="false" customHeight="true" outlineLevel="0" collapsed="false">
      <c r="A195" s="95" t="s">
        <v>532</v>
      </c>
      <c r="B195" s="86" t="e">
        <f aca="false">VLOOKUP($A195,#REF!, 34, FALSE())</f>
        <v>#VALUE!</v>
      </c>
      <c r="C195" s="87" t="str">
        <f aca="false">CONCATENATE("unused_",A195)</f>
        <v>unused_SOC_GPIO59</v>
      </c>
      <c r="D195" s="88" t="e">
        <f aca="false">IF(LEN(VLOOKUP($A195,#REF!,8,FALSE())),LEFT(VLOOKUP($A195,#REF!,8,FALSE()),LEN(VLOOKUP($A195,#REF!,8,FALSE()))-2),"")</f>
        <v>#VALUE!</v>
      </c>
      <c r="E195" s="89" t="e">
        <f aca="false">IF(LEN(VLOOKUP($A195,#REF!,4,FALSE())),IF(INDEX(#REF!,MATCH($A195,#REF!,0),1),LEFT(VLOOKUP($A195,#REF!,4,FALSE()),LEN(VLOOKUP($A195,#REF!,4,FALSE()))-2),CONCATENATE(LEFT(VLOOKUP($A195,#REF!,4,FALSE()),LEN(VLOOKUP($A195,#REF!,4,FALSE()))-2),"*")),"")</f>
        <v>#VALUE!</v>
      </c>
      <c r="F195" s="90" t="e">
        <f aca="false">IF(LEN(VLOOKUP($A195,#REF!,5,FALSE())),IF(INDEX(#REF!,MATCH($A195,#REF!,0),2),LEFT(VLOOKUP($A195,#REF!,5,FALSE()),LEN(VLOOKUP($A195,#REF!,5,FALSE()))-2),CONCATENATE(LEFT(VLOOKUP($A195,#REF!,5,FALSE()),LEN(VLOOKUP($A195,#REF!,5,FALSE()))-2),"*")),"")</f>
        <v>#VALUE!</v>
      </c>
      <c r="G195" s="90" t="e">
        <f aca="false">IF(LEN(VLOOKUP($A195,#REF!,6,FALSE())),IF(INDEX(#REF!,MATCH($A195,#REF!,0),3),LEFT(VLOOKUP($A195,#REF!,6,FALSE()),LEN(VLOOKUP($A195,#REF!,6,FALSE()))-2),CONCATENATE(LEFT(VLOOKUP($A195,#REF!,6,FALSE()),LEN(VLOOKUP($A195,#REF!,6,FALSE()))-2),"*")),"")</f>
        <v>#VALUE!</v>
      </c>
      <c r="H195" s="91" t="e">
        <f aca="false">IF(LEN(VLOOKUP($A195,#REF!,7,FALSE())),IF(INDEX(#REF!,MATCH($A195,#REF!,0),4),LEFT(VLOOKUP($A195,#REF!,7,FALSE()),LEN(VLOOKUP($A195,#REF!,7,FALSE()))-2),CONCATENATE(LEFT(VLOOKUP($A195,#REF!,7,FALSE()),LEN(VLOOKUP($A195,#REF!,7,FALSE()))-2),"*")),"")</f>
        <v>#VALUE!</v>
      </c>
      <c r="I195" s="92" t="e">
        <f aca="false">IF(LEN(VLOOKUP($A195,#REF!,8,FALSE())),UPPER(RIGHT(VLOOKUP($A195,#REF!,8,FALSE()), 1)),"")</f>
        <v>#VALUE!</v>
      </c>
      <c r="J195" s="90" t="e">
        <f aca="false">IF(LEN(VLOOKUP($A195,#REF!,4,FALSE())),UPPER(RIGHT(VLOOKUP($A195,#REF!,4,FALSE()), 1)),"")</f>
        <v>#VALUE!</v>
      </c>
      <c r="K195" s="90" t="e">
        <f aca="false">IF(LEN(VLOOKUP($A195,#REF!,5,FALSE())),UPPER(RIGHT(VLOOKUP($A195,#REF!,5,FALSE()), 1)),"")</f>
        <v>#VALUE!</v>
      </c>
      <c r="L195" s="90" t="e">
        <f aca="false">IF(LEN(VLOOKUP($A195,#REF!,6,FALSE())),UPPER(RIGHT(VLOOKUP($A195,#REF!,6,FALSE()), 1)),"")</f>
        <v>#VALUE!</v>
      </c>
      <c r="M195" s="91" t="e">
        <f aca="false">IF(LEN(VLOOKUP($A195,#REF!,7,FALSE())),UPPER(RIGHT(VLOOKUP($A195,#REF!,7,FALSE()), 1)),"")</f>
        <v>#VALUE!</v>
      </c>
      <c r="N195" s="86" t="s">
        <v>533</v>
      </c>
      <c r="O195" s="86" t="s">
        <v>528</v>
      </c>
      <c r="P195" s="86" t="s">
        <v>104</v>
      </c>
      <c r="Q195" s="86" t="s">
        <v>105</v>
      </c>
      <c r="R195" s="86" t="s">
        <v>104</v>
      </c>
      <c r="S195" s="131" t="e">
        <f aca="false">HLOOKUP("Device Tree Pin Name",#REF!,MATCH($A195,#REF!,0),FALSE())</f>
        <v>#VALUE!</v>
      </c>
      <c r="T195" s="132" t="e">
        <f aca="false">HLOOKUP("power rail",#REF!,MATCH($A195,#REF!,0),FALSE())</f>
        <v>#VALUE!</v>
      </c>
      <c r="U195" s="96" t="e">
        <f aca="false">HLOOKUP("Wake Capable",#REF!,MATCH($A195,#REF!,0),FALSE())</f>
        <v>#VALUE!</v>
      </c>
      <c r="V195" s="96" t="e">
        <f aca="false">HLOOKUP("Strap",#REF!,MATCH($A195,#REF!,0),FALSE())</f>
        <v>#VALUE!</v>
      </c>
      <c r="W195" s="96" t="e">
        <f aca="false">HLOOKUP("GTE",#REF!,MATCH($A195,#REF!,0),FALSE())</f>
        <v>#VALUE!</v>
      </c>
      <c r="X195" s="96" t="e">
        <f aca="false">HLOOKUP("DPD_Control",#REF!,MATCH($A195,#REF!,0),FALSE())</f>
        <v>#VALUE!</v>
      </c>
      <c r="Y195" s="96" t="e">
        <f aca="false">HLOOKUP("DPD_Group",#REF!,MATCH($A195,#REF!,0),FALSE())</f>
        <v>#VALUE!</v>
      </c>
      <c r="Z195" s="95" t="e">
        <f aca="false">HLOOKUP("Pad Category",#REF!,MATCH($A195,#REF!,0),FALSE())</f>
        <v>#VALUE!</v>
      </c>
      <c r="AA195" s="95" t="e">
        <f aca="false">HLOOKUP("Pad type",#REF!,MATCH($A195,#REF!,0),FALSE())</f>
        <v>#VALUE!</v>
      </c>
      <c r="AB195" s="95" t="e">
        <f aca="false">HLOOKUP("Pull Strength",#REF!,MATCH($A195,#REF!,0),FALSE())</f>
        <v>#VALUE!</v>
      </c>
      <c r="AC195" s="95" t="e">
        <f aca="false">HLOOKUP("POR Pin State",#REF!,MATCH($A195,#REF!,0),FALSE())</f>
        <v>#VALUE!</v>
      </c>
      <c r="AD195" s="95" t="str">
        <f aca="false">IF(OR($AQ195="",$AQ195=$C195),$R195,IF($AQ195=$D195,SUBSTITUTE(SUBSTITUTE($AQ195,"GPIO3_","GPIO_"),".0",""),IF($AQ195=$E195,$N195,IF($AQ195=$F195,$O195,IF($AQ195=$G195,$P195,IF($AQ195=$H195,$Q195,"INVALID"))))))</f>
        <v>RSVD2</v>
      </c>
      <c r="AE195" s="97"/>
      <c r="AF195" s="98" t="str">
        <f aca="false">IF(AND(OR($AS195="Int PU",$AS195="Int PD"),OR(AND($AZ195&lt;&gt;"",$AZ195&lt;&gt;"0"),AND($BA195&lt;&gt;"",$BA195&lt;&gt;"0"))),"INVALID",IF(OR($AQ195=$C195,$AS195="Int PD"),"PULL_DOWN",IF(OR($AS195="Int PU",AND($AE195="YES",OR($AZ195="",$AZ195="0"),OR($BA195="",$BA195="0"),OR($AR195="Input",$AR195="Bidirectional"))),"PULL_UP","NORMAL")))</f>
        <v>PULL_DOWN</v>
      </c>
      <c r="AG195" s="98" t="e">
        <f aca="false">IF($AU195="Input", "TRISTATE", IF($AV195="Z","TRISTATE",IF($AT195=$F195,"TRISTATE","NORMAL")))</f>
        <v>#VALUE!</v>
      </c>
      <c r="AH195" s="98" t="e">
        <f aca="false">IF(OR($AT195=$F195,$AU195="Output"),"DISABLE","ENABLE")</f>
        <v>#VALUE!</v>
      </c>
      <c r="AI195" s="112" t="e">
        <f aca="false">IF($AT195&lt;&gt;$G195,"N/A",IF($AV195="Drive 1", "1", IF($AV195="Drive 0", "0", "")))</f>
        <v>#VALUE!</v>
      </c>
      <c r="AJ195" s="99" t="b">
        <f aca="false">TRUE()</f>
        <v>1</v>
      </c>
      <c r="AK195" s="99" t="b">
        <f aca="false">TRUE()</f>
        <v>1</v>
      </c>
      <c r="AL195" s="99" t="b">
        <f aca="false">TRUE()</f>
        <v>1</v>
      </c>
      <c r="AM195" s="99" t="b">
        <f aca="false">TRUE()</f>
        <v>1</v>
      </c>
      <c r="AN195" s="99" t="b">
        <f aca="false">TRUE()</f>
        <v>1</v>
      </c>
      <c r="AO195" s="99" t="b">
        <f aca="false">TRUE()</f>
        <v>1</v>
      </c>
      <c r="AP195" s="100" t="str">
        <f aca="false">IF(AND($AJ195:$AO195), "VALID", "INVALID")</f>
        <v>VALID</v>
      </c>
      <c r="AQ195" s="101" t="s">
        <v>534</v>
      </c>
      <c r="AR195" s="102" t="s">
        <v>79</v>
      </c>
      <c r="AS195" s="103"/>
      <c r="AT195" s="104"/>
      <c r="AU195" s="104"/>
      <c r="AV195" s="103" t="s">
        <v>124</v>
      </c>
      <c r="AW195" s="104"/>
      <c r="AX195" s="103" t="s">
        <v>85</v>
      </c>
      <c r="AY195" s="104"/>
      <c r="AZ195" s="103"/>
      <c r="BA195" s="103"/>
      <c r="BB195" s="162"/>
      <c r="BC195" s="104"/>
      <c r="BD195" s="106"/>
      <c r="BE195" s="161"/>
      <c r="BF195" s="108" t="e">
        <f aca="false">VLOOKUP($A195,#REF!, 34, FALSE())</f>
        <v>#VALUE!</v>
      </c>
      <c r="BG195" s="108" t="e">
        <f aca="false">VLOOKUP($A195,#REF!, 22, FALSE())</f>
        <v>#VALUE!</v>
      </c>
      <c r="BH195" s="109"/>
    </row>
    <row r="196" customFormat="false" ht="12.75" hidden="false" customHeight="true" outlineLevel="0" collapsed="false">
      <c r="A196" s="95" t="s">
        <v>535</v>
      </c>
      <c r="B196" s="86" t="e">
        <f aca="false">VLOOKUP($A196,#REF!, 34, FALSE())</f>
        <v>#VALUE!</v>
      </c>
      <c r="C196" s="87" t="str">
        <f aca="false">CONCATENATE("unused_",A196)</f>
        <v>unused_SOC_GPIO60</v>
      </c>
      <c r="D196" s="88" t="e">
        <f aca="false">IF(LEN(VLOOKUP($A196,#REF!,8,FALSE())),LEFT(VLOOKUP($A196,#REF!,8,FALSE()),LEN(VLOOKUP($A196,#REF!,8,FALSE()))-2),"")</f>
        <v>#VALUE!</v>
      </c>
      <c r="E196" s="89" t="e">
        <f aca="false">IF(LEN(VLOOKUP($A196,#REF!,4,FALSE())),IF(INDEX(#REF!,MATCH($A196,#REF!,0),1),LEFT(VLOOKUP($A196,#REF!,4,FALSE()),LEN(VLOOKUP($A196,#REF!,4,FALSE()))-2),CONCATENATE(LEFT(VLOOKUP($A196,#REF!,4,FALSE()),LEN(VLOOKUP($A196,#REF!,4,FALSE()))-2),"*")),"")</f>
        <v>#VALUE!</v>
      </c>
      <c r="F196" s="90" t="e">
        <f aca="false">IF(LEN(VLOOKUP($A196,#REF!,5,FALSE())),IF(INDEX(#REF!,MATCH($A196,#REF!,0),2),LEFT(VLOOKUP($A196,#REF!,5,FALSE()),LEN(VLOOKUP($A196,#REF!,5,FALSE()))-2),CONCATENATE(LEFT(VLOOKUP($A196,#REF!,5,FALSE()),LEN(VLOOKUP($A196,#REF!,5,FALSE()))-2),"*")),"")</f>
        <v>#VALUE!</v>
      </c>
      <c r="G196" s="90" t="e">
        <f aca="false">IF(LEN(VLOOKUP($A196,#REF!,6,FALSE())),IF(INDEX(#REF!,MATCH($A196,#REF!,0),3),LEFT(VLOOKUP($A196,#REF!,6,FALSE()),LEN(VLOOKUP($A196,#REF!,6,FALSE()))-2),CONCATENATE(LEFT(VLOOKUP($A196,#REF!,6,FALSE()),LEN(VLOOKUP($A196,#REF!,6,FALSE()))-2),"*")),"")</f>
        <v>#VALUE!</v>
      </c>
      <c r="H196" s="91" t="e">
        <f aca="false">IF(LEN(VLOOKUP($A196,#REF!,7,FALSE())),IF(INDEX(#REF!,MATCH($A196,#REF!,0),4),LEFT(VLOOKUP($A196,#REF!,7,FALSE()),LEN(VLOOKUP($A196,#REF!,7,FALSE()))-2),CONCATENATE(LEFT(VLOOKUP($A196,#REF!,7,FALSE()),LEN(VLOOKUP($A196,#REF!,7,FALSE()))-2),"*")),"")</f>
        <v>#VALUE!</v>
      </c>
      <c r="I196" s="92" t="e">
        <f aca="false">IF(LEN(VLOOKUP($A196,#REF!,8,FALSE())),UPPER(RIGHT(VLOOKUP($A196,#REF!,8,FALSE()), 1)),"")</f>
        <v>#VALUE!</v>
      </c>
      <c r="J196" s="90" t="e">
        <f aca="false">IF(LEN(VLOOKUP($A196,#REF!,4,FALSE())),UPPER(RIGHT(VLOOKUP($A196,#REF!,4,FALSE()), 1)),"")</f>
        <v>#VALUE!</v>
      </c>
      <c r="K196" s="90" t="e">
        <f aca="false">IF(LEN(VLOOKUP($A196,#REF!,5,FALSE())),UPPER(RIGHT(VLOOKUP($A196,#REF!,5,FALSE()), 1)),"")</f>
        <v>#VALUE!</v>
      </c>
      <c r="L196" s="90" t="e">
        <f aca="false">IF(LEN(VLOOKUP($A196,#REF!,6,FALSE())),UPPER(RIGHT(VLOOKUP($A196,#REF!,6,FALSE()), 1)),"")</f>
        <v>#VALUE!</v>
      </c>
      <c r="M196" s="91" t="e">
        <f aca="false">IF(LEN(VLOOKUP($A196,#REF!,7,FALSE())),UPPER(RIGHT(VLOOKUP($A196,#REF!,7,FALSE()), 1)),"")</f>
        <v>#VALUE!</v>
      </c>
      <c r="N196" s="86" t="e">
        <f aca="false">IF(E196="","RSVD0")</f>
        <v>#VALUE!</v>
      </c>
      <c r="O196" s="86" t="s">
        <v>528</v>
      </c>
      <c r="P196" s="86" t="s">
        <v>294</v>
      </c>
      <c r="Q196" s="86" t="s">
        <v>105</v>
      </c>
      <c r="R196" s="86" t="s">
        <v>94</v>
      </c>
      <c r="S196" s="100" t="e">
        <f aca="false">HLOOKUP("Device Tree Pin Name",#REF!,MATCH($A196,#REF!,0),FALSE())</f>
        <v>#VALUE!</v>
      </c>
      <c r="T196" s="95" t="e">
        <f aca="false">HLOOKUP("power rail",#REF!,MATCH($A196,#REF!,0),FALSE())</f>
        <v>#VALUE!</v>
      </c>
      <c r="U196" s="96" t="e">
        <f aca="false">HLOOKUP("Wake Capable",#REF!,MATCH($A196,#REF!,0),FALSE())</f>
        <v>#VALUE!</v>
      </c>
      <c r="V196" s="96" t="e">
        <f aca="false">HLOOKUP("Strap",#REF!,MATCH($A196,#REF!,0),FALSE())</f>
        <v>#VALUE!</v>
      </c>
      <c r="W196" s="96" t="e">
        <f aca="false">HLOOKUP("GTE",#REF!,MATCH($A196,#REF!,0),FALSE())</f>
        <v>#VALUE!</v>
      </c>
      <c r="X196" s="96" t="e">
        <f aca="false">HLOOKUP("DPD_Control",#REF!,MATCH($A196,#REF!,0),FALSE())</f>
        <v>#VALUE!</v>
      </c>
      <c r="Y196" s="96" t="e">
        <f aca="false">HLOOKUP("DPD_Group",#REF!,MATCH($A196,#REF!,0),FALSE())</f>
        <v>#VALUE!</v>
      </c>
      <c r="Z196" s="95" t="e">
        <f aca="false">HLOOKUP("Pad Category",#REF!,MATCH($A196,#REF!,0),FALSE())</f>
        <v>#VALUE!</v>
      </c>
      <c r="AA196" s="95" t="e">
        <f aca="false">HLOOKUP("Pad type",#REF!,MATCH($A196,#REF!,0),FALSE())</f>
        <v>#VALUE!</v>
      </c>
      <c r="AB196" s="95" t="e">
        <f aca="false">HLOOKUP("Pull Strength",#REF!,MATCH($A196,#REF!,0),FALSE())</f>
        <v>#VALUE!</v>
      </c>
      <c r="AC196" s="95" t="e">
        <f aca="false">HLOOKUP("POR Pin State",#REF!,MATCH($A196,#REF!,0),FALSE())</f>
        <v>#VALUE!</v>
      </c>
      <c r="AD196" s="95" t="str">
        <f aca="false">IF(OR($AQ196="",$AQ196=$C196),$R196,IF($AQ196=$D196,SUBSTITUTE(SUBSTITUTE($AQ196,"GPIO3_","GPIO_"),".0",""),IF($AQ196=$E196,$N196,IF($AQ196=$F196,$O196,IF($AQ196=$G196,$P196,IF($AQ196=$H196,$Q196,"INVALID"))))))</f>
        <v>RSVD0</v>
      </c>
      <c r="AE196" s="97"/>
      <c r="AF196" s="98" t="str">
        <f aca="false">IF(AND(OR($AS196="Int PU",$AS196="Int PD"),OR(AND($AZ196&lt;&gt;"",$AZ196&lt;&gt;"0"),AND($BA196&lt;&gt;"",$BA196&lt;&gt;"0"))),"INVALID",IF(OR($AQ196=$C196,$AS196="Int PD"),"PULL_DOWN",IF(OR($AS196="Int PU",AND($AE196="YES",OR($AZ196="",$AZ196="0"),OR($BA196="",$BA196="0"),OR($AR196="Input",$AR196="Bidirectional"))),"PULL_UP","NORMAL")))</f>
        <v>PULL_DOWN</v>
      </c>
      <c r="AG196" s="98" t="e">
        <f aca="false">IF($AU196="Input", "TRISTATE", IF($AV196="Z","TRISTATE",IF($AT196=$F196,"TRISTATE","NORMAL")))</f>
        <v>#VALUE!</v>
      </c>
      <c r="AH196" s="98" t="e">
        <f aca="false">IF(OR($AT196=$F196,$AU196="Output"),"DISABLE","ENABLE")</f>
        <v>#VALUE!</v>
      </c>
      <c r="AI196" s="112" t="e">
        <f aca="false">IF($AT196&lt;&gt;$G196,"N/A",IF($AV196="Drive 1", "1", IF($AV196="Drive 0", "0", "")))</f>
        <v>#VALUE!</v>
      </c>
      <c r="AJ196" s="99" t="b">
        <f aca="false">TRUE()</f>
        <v>1</v>
      </c>
      <c r="AK196" s="99" t="b">
        <f aca="false">TRUE()</f>
        <v>1</v>
      </c>
      <c r="AL196" s="99" t="b">
        <f aca="false">TRUE()</f>
        <v>1</v>
      </c>
      <c r="AM196" s="99" t="b">
        <f aca="false">TRUE()</f>
        <v>1</v>
      </c>
      <c r="AN196" s="99" t="b">
        <f aca="false">TRUE()</f>
        <v>1</v>
      </c>
      <c r="AO196" s="99" t="b">
        <f aca="false">TRUE()</f>
        <v>1</v>
      </c>
      <c r="AP196" s="100" t="str">
        <f aca="false">IF(AND($AJ196:$AO196), "VALID", "INVALID")</f>
        <v>VALID</v>
      </c>
      <c r="AQ196" s="101" t="s">
        <v>536</v>
      </c>
      <c r="AR196" s="102" t="s">
        <v>79</v>
      </c>
      <c r="AS196" s="103"/>
      <c r="AT196" s="104"/>
      <c r="AU196" s="104"/>
      <c r="AV196" s="103" t="s">
        <v>124</v>
      </c>
      <c r="AW196" s="104"/>
      <c r="AX196" s="103" t="s">
        <v>85</v>
      </c>
      <c r="AY196" s="104"/>
      <c r="AZ196" s="103"/>
      <c r="BA196" s="103"/>
      <c r="BB196" s="105"/>
      <c r="BC196" s="104"/>
      <c r="BD196" s="106"/>
      <c r="BE196" s="161"/>
      <c r="BF196" s="108" t="e">
        <f aca="false">VLOOKUP($A196,#REF!, 34, FALSE())</f>
        <v>#VALUE!</v>
      </c>
      <c r="BG196" s="108" t="e">
        <f aca="false">VLOOKUP($A196,#REF!, 22, FALSE())</f>
        <v>#VALUE!</v>
      </c>
      <c r="BH196" s="109"/>
    </row>
    <row r="197" customFormat="false" ht="12.75" hidden="false" customHeight="true" outlineLevel="0" collapsed="false">
      <c r="A197" s="95" t="s">
        <v>537</v>
      </c>
      <c r="B197" s="86" t="e">
        <f aca="false">VLOOKUP($A197,#REF!, 34, FALSE())</f>
        <v>#VALUE!</v>
      </c>
      <c r="C197" s="87" t="str">
        <f aca="false">CONCATENATE("unused_",A197)</f>
        <v>unused_SOC_GPIO45</v>
      </c>
      <c r="D197" s="88" t="e">
        <f aca="false">IF(LEN(VLOOKUP($A197,#REF!,8,FALSE())),LEFT(VLOOKUP($A197,#REF!,8,FALSE()),LEN(VLOOKUP($A197,#REF!,8,FALSE()))-2),"")</f>
        <v>#VALUE!</v>
      </c>
      <c r="E197" s="89" t="e">
        <f aca="false">IF(LEN(VLOOKUP($A197,#REF!,4,FALSE())),IF(INDEX(#REF!,MATCH($A197,#REF!,0),1),LEFT(VLOOKUP($A197,#REF!,4,FALSE()),LEN(VLOOKUP($A197,#REF!,4,FALSE()))-2),CONCATENATE(LEFT(VLOOKUP($A197,#REF!,4,FALSE()),LEN(VLOOKUP($A197,#REF!,4,FALSE()))-2),"*")),"")</f>
        <v>#VALUE!</v>
      </c>
      <c r="F197" s="90" t="e">
        <f aca="false">IF(LEN(VLOOKUP($A197,#REF!,5,FALSE())),IF(INDEX(#REF!,MATCH($A197,#REF!,0),2),LEFT(VLOOKUP($A197,#REF!,5,FALSE()),LEN(VLOOKUP($A197,#REF!,5,FALSE()))-2),CONCATENATE(LEFT(VLOOKUP($A197,#REF!,5,FALSE()),LEN(VLOOKUP($A197,#REF!,5,FALSE()))-2),"*")),"")</f>
        <v>#VALUE!</v>
      </c>
      <c r="G197" s="90" t="e">
        <f aca="false">IF(LEN(VLOOKUP($A197,#REF!,6,FALSE())),IF(INDEX(#REF!,MATCH($A197,#REF!,0),3),LEFT(VLOOKUP($A197,#REF!,6,FALSE()),LEN(VLOOKUP($A197,#REF!,6,FALSE()))-2),CONCATENATE(LEFT(VLOOKUP($A197,#REF!,6,FALSE()),LEN(VLOOKUP($A197,#REF!,6,FALSE()))-2),"*")),"")</f>
        <v>#VALUE!</v>
      </c>
      <c r="H197" s="91" t="e">
        <f aca="false">IF(LEN(VLOOKUP($A197,#REF!,7,FALSE())),IF(INDEX(#REF!,MATCH($A197,#REF!,0),4),LEFT(VLOOKUP($A197,#REF!,7,FALSE()),LEN(VLOOKUP($A197,#REF!,7,FALSE()))-2),CONCATENATE(LEFT(VLOOKUP($A197,#REF!,7,FALSE()),LEN(VLOOKUP($A197,#REF!,7,FALSE()))-2),"*")),"")</f>
        <v>#VALUE!</v>
      </c>
      <c r="I197" s="92" t="e">
        <f aca="false">IF(LEN(VLOOKUP($A197,#REF!,8,FALSE())),UPPER(RIGHT(VLOOKUP($A197,#REF!,8,FALSE()), 1)),"")</f>
        <v>#VALUE!</v>
      </c>
      <c r="J197" s="90" t="e">
        <f aca="false">IF(LEN(VLOOKUP($A197,#REF!,4,FALSE())),UPPER(RIGHT(VLOOKUP($A197,#REF!,4,FALSE()), 1)),"")</f>
        <v>#VALUE!</v>
      </c>
      <c r="K197" s="90" t="e">
        <f aca="false">IF(LEN(VLOOKUP($A197,#REF!,5,FALSE())),UPPER(RIGHT(VLOOKUP($A197,#REF!,5,FALSE()), 1)),"")</f>
        <v>#VALUE!</v>
      </c>
      <c r="L197" s="90" t="e">
        <f aca="false">IF(LEN(VLOOKUP($A197,#REF!,6,FALSE())),UPPER(RIGHT(VLOOKUP($A197,#REF!,6,FALSE()), 1)),"")</f>
        <v>#VALUE!</v>
      </c>
      <c r="M197" s="91" t="e">
        <f aca="false">IF(LEN(VLOOKUP($A197,#REF!,7,FALSE())),UPPER(RIGHT(VLOOKUP($A197,#REF!,7,FALSE()), 1)),"")</f>
        <v>#VALUE!</v>
      </c>
      <c r="N197" s="86" t="e">
        <f aca="false">IF(E197="","RSVD0")</f>
        <v>#VALUE!</v>
      </c>
      <c r="O197" s="86" t="s">
        <v>538</v>
      </c>
      <c r="P197" s="86" t="s">
        <v>104</v>
      </c>
      <c r="Q197" s="86" t="s">
        <v>105</v>
      </c>
      <c r="R197" s="86" t="s">
        <v>94</v>
      </c>
      <c r="S197" s="131" t="e">
        <f aca="false">HLOOKUP("Device Tree Pin Name",#REF!,MATCH($A197,#REF!,0),FALSE())</f>
        <v>#VALUE!</v>
      </c>
      <c r="T197" s="86" t="e">
        <f aca="false">HLOOKUP("power rail",#REF!,MATCH($A197,#REF!,0),FALSE())</f>
        <v>#VALUE!</v>
      </c>
      <c r="U197" s="96" t="e">
        <f aca="false">HLOOKUP("Wake Capable",#REF!,MATCH($A197,#REF!,0),FALSE())</f>
        <v>#VALUE!</v>
      </c>
      <c r="V197" s="96" t="e">
        <f aca="false">HLOOKUP("Strap",#REF!,MATCH($A197,#REF!,0),FALSE())</f>
        <v>#VALUE!</v>
      </c>
      <c r="W197" s="96" t="e">
        <f aca="false">HLOOKUP("GTE",#REF!,MATCH($A197,#REF!,0),FALSE())</f>
        <v>#VALUE!</v>
      </c>
      <c r="X197" s="96" t="e">
        <f aca="false">HLOOKUP("DPD_Control",#REF!,MATCH($A197,#REF!,0),FALSE())</f>
        <v>#VALUE!</v>
      </c>
      <c r="Y197" s="96" t="e">
        <f aca="false">HLOOKUP("DPD_Group",#REF!,MATCH($A197,#REF!,0),FALSE())</f>
        <v>#VALUE!</v>
      </c>
      <c r="Z197" s="95" t="e">
        <f aca="false">HLOOKUP("Pad Category",#REF!,MATCH($A197,#REF!,0),FALSE())</f>
        <v>#VALUE!</v>
      </c>
      <c r="AA197" s="95" t="e">
        <f aca="false">HLOOKUP("Pad type",#REF!,MATCH($A197,#REF!,0),FALSE())</f>
        <v>#VALUE!</v>
      </c>
      <c r="AB197" s="95" t="e">
        <f aca="false">HLOOKUP("Pull Strength",#REF!,MATCH($A197,#REF!,0),FALSE())</f>
        <v>#VALUE!</v>
      </c>
      <c r="AC197" s="95" t="e">
        <f aca="false">HLOOKUP("POR Pin State",#REF!,MATCH($A197,#REF!,0),FALSE())</f>
        <v>#VALUE!</v>
      </c>
      <c r="AD197" s="95" t="str">
        <f aca="false">IF(OR($AQ197="",$AQ197=$C197),$R197,IF($AQ197=$D197,SUBSTITUTE(SUBSTITUTE($AQ197,"GPIO3_","GPIO_"),".0",""),IF($AQ197=$E197,$N197,IF($AQ197=$F197,$O197,IF($AQ197=$G197,$P197,IF($AQ197=$H197,$Q197,"INVALID"))))))</f>
        <v>RSVD0</v>
      </c>
      <c r="AE197" s="97"/>
      <c r="AF197" s="98" t="str">
        <f aca="false">IF(AND(OR($AS197="Int PU",$AS197="Int PD"),OR(AND($AZ197&lt;&gt;"",$AZ197&lt;&gt;"0"),AND($BA197&lt;&gt;"",$BA197&lt;&gt;"0"))),"INVALID",IF(OR($AQ197=$C197,$AS197="Int PD"),"PULL_DOWN",IF(OR($AS197="Int PU",AND($AE197="YES",OR($AZ197="",$AZ197="0"),OR($BA197="",$BA197="0"),OR($AR197="Input",$AR197="Bidirectional"))),"PULL_UP","NORMAL")))</f>
        <v>PULL_DOWN</v>
      </c>
      <c r="AG197" s="98" t="e">
        <f aca="false">IF($AU197="Input", "TRISTATE", IF($AV197="Z","TRISTATE",IF($AT197=$F197,"TRISTATE","NORMAL")))</f>
        <v>#VALUE!</v>
      </c>
      <c r="AH197" s="98" t="e">
        <f aca="false">IF(OR($AT197=$F197,$AU197="Output"),"DISABLE","ENABLE")</f>
        <v>#VALUE!</v>
      </c>
      <c r="AI197" s="112" t="e">
        <f aca="false">IF($AT197&lt;&gt;$G197,"N/A",IF($AV197="Drive 1", "1", IF($AV197="Drive 0", "0", "")))</f>
        <v>#VALUE!</v>
      </c>
      <c r="AJ197" s="99" t="b">
        <f aca="false">TRUE()</f>
        <v>1</v>
      </c>
      <c r="AK197" s="99" t="b">
        <f aca="false">TRUE()</f>
        <v>1</v>
      </c>
      <c r="AL197" s="99" t="b">
        <f aca="false">TRUE()</f>
        <v>1</v>
      </c>
      <c r="AM197" s="99" t="b">
        <f aca="false">TRUE()</f>
        <v>1</v>
      </c>
      <c r="AN197" s="99" t="b">
        <f aca="false">TRUE()</f>
        <v>1</v>
      </c>
      <c r="AO197" s="99" t="b">
        <f aca="false">TRUE()</f>
        <v>1</v>
      </c>
      <c r="AP197" s="100" t="str">
        <f aca="false">IF(AND($AJ197:$AO197), "VALID", "INVALID")</f>
        <v>VALID</v>
      </c>
      <c r="AQ197" s="101" t="s">
        <v>539</v>
      </c>
      <c r="AR197" s="102" t="s">
        <v>79</v>
      </c>
      <c r="AS197" s="103"/>
      <c r="AT197" s="103" t="s">
        <v>89</v>
      </c>
      <c r="AU197" s="104"/>
      <c r="AV197" s="103" t="s">
        <v>124</v>
      </c>
      <c r="AW197" s="104"/>
      <c r="AX197" s="103" t="s">
        <v>85</v>
      </c>
      <c r="AY197" s="104"/>
      <c r="AZ197" s="103"/>
      <c r="BA197" s="103"/>
      <c r="BB197" s="105"/>
      <c r="BC197" s="104"/>
      <c r="BD197" s="106"/>
      <c r="BE197" s="161"/>
      <c r="BF197" s="108" t="e">
        <f aca="false">VLOOKUP($A197,#REF!, 34, FALSE())</f>
        <v>#VALUE!</v>
      </c>
      <c r="BG197" s="108" t="e">
        <f aca="false">VLOOKUP($A197,#REF!, 22, FALSE())</f>
        <v>#VALUE!</v>
      </c>
      <c r="BH197" s="109"/>
    </row>
    <row r="198" customFormat="false" ht="12.75" hidden="false" customHeight="true" outlineLevel="0" collapsed="false">
      <c r="A198" s="95" t="s">
        <v>540</v>
      </c>
      <c r="B198" s="86" t="e">
        <f aca="false">VLOOKUP($A198,#REF!, 34, FALSE())</f>
        <v>#VALUE!</v>
      </c>
      <c r="C198" s="87" t="str">
        <f aca="false">CONCATENATE("unused_",A198)</f>
        <v>unused_SOC_GPIO46</v>
      </c>
      <c r="D198" s="88" t="e">
        <f aca="false">IF(LEN(VLOOKUP($A198,#REF!,8,FALSE())),LEFT(VLOOKUP($A198,#REF!,8,FALSE()),LEN(VLOOKUP($A198,#REF!,8,FALSE()))-2),"")</f>
        <v>#VALUE!</v>
      </c>
      <c r="E198" s="89" t="e">
        <f aca="false">IF(LEN(VLOOKUP($A198,#REF!,4,FALSE())),IF(INDEX(#REF!,MATCH($A198,#REF!,0),1),LEFT(VLOOKUP($A198,#REF!,4,FALSE()),LEN(VLOOKUP($A198,#REF!,4,FALSE()))-2),CONCATENATE(LEFT(VLOOKUP($A198,#REF!,4,FALSE()),LEN(VLOOKUP($A198,#REF!,4,FALSE()))-2),"*")),"")</f>
        <v>#VALUE!</v>
      </c>
      <c r="F198" s="90" t="e">
        <f aca="false">IF(LEN(VLOOKUP($A198,#REF!,5,FALSE())),IF(INDEX(#REF!,MATCH($A198,#REF!,0),2),LEFT(VLOOKUP($A198,#REF!,5,FALSE()),LEN(VLOOKUP($A198,#REF!,5,FALSE()))-3),CONCATENATE(LEFT(VLOOKUP($A198,#REF!,5,FALSE()),LEN(VLOOKUP($A198,#REF!,5,FALSE()))-2),"*")),"")</f>
        <v>#VALUE!</v>
      </c>
      <c r="G198" s="90" t="e">
        <f aca="false">IF(LEN(VLOOKUP($A198,#REF!,6,FALSE())),IF(INDEX(#REF!,MATCH($A198,#REF!,0),3),LEFT(VLOOKUP($A198,#REF!,6,FALSE()),LEN(VLOOKUP($A198,#REF!,6,FALSE()))-2),CONCATENATE(LEFT(VLOOKUP($A198,#REF!,6,FALSE()),LEN(VLOOKUP($A198,#REF!,6,FALSE()))-2),"*")),"")</f>
        <v>#VALUE!</v>
      </c>
      <c r="H198" s="91" t="e">
        <f aca="false">IF(LEN(VLOOKUP($A198,#REF!,7,FALSE())),IF(INDEX(#REF!,MATCH($A198,#REF!,0),4),LEFT(VLOOKUP($A198,#REF!,7,FALSE()),LEN(VLOOKUP($A198,#REF!,7,FALSE()))-2),CONCATENATE(LEFT(VLOOKUP($A198,#REF!,7,FALSE()),LEN(VLOOKUP($A198,#REF!,7,FALSE()))-2),"*")),"")</f>
        <v>#VALUE!</v>
      </c>
      <c r="I198" s="92" t="e">
        <f aca="false">IF(LEN(VLOOKUP($A198,#REF!,8,FALSE())),UPPER(RIGHT(VLOOKUP($A198,#REF!,8,FALSE()), 1)),"")</f>
        <v>#VALUE!</v>
      </c>
      <c r="J198" s="90" t="e">
        <f aca="false">IF(LEN(VLOOKUP($A198,#REF!,4,FALSE())),UPPER(RIGHT(VLOOKUP($A198,#REF!,4,FALSE()), 1)),"")</f>
        <v>#VALUE!</v>
      </c>
      <c r="K198" s="90" t="s">
        <v>81</v>
      </c>
      <c r="L198" s="90" t="e">
        <f aca="false">IF(LEN(VLOOKUP($A198,#REF!,6,FALSE())),UPPER(RIGHT(VLOOKUP($A198,#REF!,6,FALSE()), 1)),"")</f>
        <v>#VALUE!</v>
      </c>
      <c r="M198" s="91" t="e">
        <f aca="false">IF(LEN(VLOOKUP($A198,#REF!,7,FALSE())),UPPER(RIGHT(VLOOKUP($A198,#REF!,7,FALSE()), 1)),"")</f>
        <v>#VALUE!</v>
      </c>
      <c r="N198" s="86" t="e">
        <f aca="false">IF(E198="","RSVD0")</f>
        <v>#VALUE!</v>
      </c>
      <c r="O198" s="86" t="s">
        <v>538</v>
      </c>
      <c r="P198" s="86" t="s">
        <v>104</v>
      </c>
      <c r="Q198" s="86" t="s">
        <v>105</v>
      </c>
      <c r="R198" s="86" t="s">
        <v>94</v>
      </c>
      <c r="S198" s="100" t="e">
        <f aca="false">HLOOKUP("Device Tree Pin Name",#REF!,MATCH($A198,#REF!,0),FALSE())</f>
        <v>#VALUE!</v>
      </c>
      <c r="T198" s="95" t="e">
        <f aca="false">HLOOKUP("power rail",#REF!,MATCH($A198,#REF!,0),FALSE())</f>
        <v>#VALUE!</v>
      </c>
      <c r="U198" s="96" t="e">
        <f aca="false">HLOOKUP("Wake Capable",#REF!,MATCH($A198,#REF!,0),FALSE())</f>
        <v>#VALUE!</v>
      </c>
      <c r="V198" s="96" t="e">
        <f aca="false">HLOOKUP("Strap",#REF!,MATCH($A198,#REF!,0),FALSE())</f>
        <v>#VALUE!</v>
      </c>
      <c r="W198" s="96" t="e">
        <f aca="false">HLOOKUP("GTE",#REF!,MATCH($A198,#REF!,0),FALSE())</f>
        <v>#VALUE!</v>
      </c>
      <c r="X198" s="96" t="e">
        <f aca="false">HLOOKUP("DPD_Control",#REF!,MATCH($A198,#REF!,0),FALSE())</f>
        <v>#VALUE!</v>
      </c>
      <c r="Y198" s="96" t="e">
        <f aca="false">HLOOKUP("DPD_Group",#REF!,MATCH($A198,#REF!,0),FALSE())</f>
        <v>#VALUE!</v>
      </c>
      <c r="Z198" s="95" t="e">
        <f aca="false">HLOOKUP("Pad Category",#REF!,MATCH($A198,#REF!,0),FALSE())</f>
        <v>#VALUE!</v>
      </c>
      <c r="AA198" s="95" t="e">
        <f aca="false">HLOOKUP("Pad type",#REF!,MATCH($A198,#REF!,0),FALSE())</f>
        <v>#VALUE!</v>
      </c>
      <c r="AB198" s="95" t="e">
        <f aca="false">HLOOKUP("Pull Strength",#REF!,MATCH($A198,#REF!,0),FALSE())</f>
        <v>#VALUE!</v>
      </c>
      <c r="AC198" s="95" t="e">
        <f aca="false">HLOOKUP("POR Pin State",#REF!,MATCH($A198,#REF!,0),FALSE())</f>
        <v>#VALUE!</v>
      </c>
      <c r="AD198" s="95" t="str">
        <f aca="false">IF(OR($AQ198="",$AQ198=$C198),$R198,IF($AQ198=$D198,SUBSTITUTE(SUBSTITUTE($AQ198,"GPIO3_","GPIO_"),".0",""),IF($AQ198=$E198,$N198,IF($AQ198=$F198,$O198,IF($AQ198=$G198,$P198,IF($AQ198=$H198,$Q198,"INVALID"))))))</f>
        <v>RSVD0</v>
      </c>
      <c r="AE198" s="97"/>
      <c r="AF198" s="98" t="str">
        <f aca="false">IF(AND(OR($AS198="Int PU",$AS198="Int PD"),OR(AND($AZ198&lt;&gt;"",$AZ198&lt;&gt;"0"),AND($BA198&lt;&gt;"",$BA198&lt;&gt;"0"))),"INVALID",IF(OR($AQ198=$C198,$AS198="Int PD"),"PULL_DOWN",IF(OR($AS198="Int PU",AND($AE198="YES",OR($AZ198="",$AZ198="0"),OR($BA198="",$BA198="0"),OR($AR198="Input",$AR198="Bidirectional"))),"PULL_UP","NORMAL")))</f>
        <v>PULL_DOWN</v>
      </c>
      <c r="AG198" s="98" t="e">
        <f aca="false">IF($AU198="Input", "TRISTATE", IF($AV198="Z","TRISTATE",IF($AT198=$F198,"TRISTATE","NORMAL")))</f>
        <v>#VALUE!</v>
      </c>
      <c r="AH198" s="98" t="e">
        <f aca="false">IF(OR($AT198=$F198,$AU198="Output"),"DISABLE","ENABLE")</f>
        <v>#VALUE!</v>
      </c>
      <c r="AI198" s="112" t="e">
        <f aca="false">IF($AT198&lt;&gt;$G198,"N/A",IF($AV198="Drive 1", "1", IF($AV198="Drive 0", "0", "")))</f>
        <v>#VALUE!</v>
      </c>
      <c r="AJ198" s="99" t="b">
        <f aca="false">TRUE()</f>
        <v>1</v>
      </c>
      <c r="AK198" s="99" t="b">
        <f aca="false">TRUE()</f>
        <v>1</v>
      </c>
      <c r="AL198" s="99" t="b">
        <f aca="false">TRUE()</f>
        <v>1</v>
      </c>
      <c r="AM198" s="99" t="b">
        <f aca="false">TRUE()</f>
        <v>1</v>
      </c>
      <c r="AN198" s="99" t="b">
        <f aca="false">TRUE()</f>
        <v>1</v>
      </c>
      <c r="AO198" s="99" t="b">
        <f aca="false">TRUE()</f>
        <v>1</v>
      </c>
      <c r="AP198" s="100" t="str">
        <f aca="false">IF(AND($AJ198:$AO198), "VALID", "INVALID")</f>
        <v>VALID</v>
      </c>
      <c r="AQ198" s="101" t="s">
        <v>541</v>
      </c>
      <c r="AR198" s="102" t="s">
        <v>79</v>
      </c>
      <c r="AS198" s="103"/>
      <c r="AT198" s="103" t="s">
        <v>89</v>
      </c>
      <c r="AU198" s="104"/>
      <c r="AV198" s="103" t="s">
        <v>124</v>
      </c>
      <c r="AW198" s="104"/>
      <c r="AX198" s="103" t="s">
        <v>85</v>
      </c>
      <c r="AY198" s="104"/>
      <c r="AZ198" s="103"/>
      <c r="BA198" s="103"/>
      <c r="BB198" s="105"/>
      <c r="BC198" s="104"/>
      <c r="BD198" s="106"/>
      <c r="BE198" s="161"/>
      <c r="BF198" s="108" t="e">
        <f aca="false">VLOOKUP($A198,#REF!, 34, FALSE())</f>
        <v>#VALUE!</v>
      </c>
      <c r="BG198" s="108" t="e">
        <f aca="false">VLOOKUP($A198,#REF!, 22, FALSE())</f>
        <v>#VALUE!</v>
      </c>
      <c r="BH198" s="109"/>
    </row>
    <row r="199" customFormat="false" ht="12.75" hidden="false" customHeight="true" outlineLevel="0" collapsed="false">
      <c r="A199" s="95" t="s">
        <v>542</v>
      </c>
      <c r="B199" s="86" t="e">
        <f aca="false">VLOOKUP($A199,#REF!, 34, FALSE())</f>
        <v>#VALUE!</v>
      </c>
      <c r="C199" s="87" t="str">
        <f aca="false">CONCATENATE("unused_",A199)</f>
        <v>unused_SOC_GPIO47</v>
      </c>
      <c r="D199" s="88" t="e">
        <f aca="false">IF(LEN(VLOOKUP($A199,#REF!,8,FALSE())),LEFT(VLOOKUP($A199,#REF!,8,FALSE()),LEN(VLOOKUP($A199,#REF!,8,FALSE()))-2),"")</f>
        <v>#VALUE!</v>
      </c>
      <c r="E199" s="89" t="e">
        <f aca="false">IF(LEN(VLOOKUP($A199,#REF!,4,FALSE())),IF(INDEX(#REF!,MATCH($A199,#REF!,0),1),LEFT(VLOOKUP($A199,#REF!,4,FALSE()),LEN(VLOOKUP($A199,#REF!,4,FALSE()))-2),CONCATENATE(LEFT(VLOOKUP($A199,#REF!,4,FALSE()),LEN(VLOOKUP($A199,#REF!,4,FALSE()))-2),"*")),"")</f>
        <v>#VALUE!</v>
      </c>
      <c r="F199" s="90" t="e">
        <f aca="false">IF(LEN(VLOOKUP($A199,#REF!,5,FALSE())),IF(INDEX(#REF!,MATCH($A199,#REF!,0),2),LEFT(VLOOKUP($A199,#REF!,5,FALSE()),LEN(VLOOKUP($A199,#REF!,5,FALSE()))-2),CONCATENATE(LEFT(VLOOKUP($A199,#REF!,5,FALSE()),LEN(VLOOKUP($A199,#REF!,5,FALSE()))-2),"*")),"")</f>
        <v>#VALUE!</v>
      </c>
      <c r="G199" s="90" t="e">
        <f aca="false">IF(LEN(VLOOKUP($A199,#REF!,6,FALSE())),IF(INDEX(#REF!,MATCH($A199,#REF!,0),3),LEFT(VLOOKUP($A199,#REF!,6,FALSE()),LEN(VLOOKUP($A199,#REF!,6,FALSE()))-2),CONCATENATE(LEFT(VLOOKUP($A199,#REF!,6,FALSE()),LEN(VLOOKUP($A199,#REF!,6,FALSE()))-2),"*")),"")</f>
        <v>#VALUE!</v>
      </c>
      <c r="H199" s="91" t="e">
        <f aca="false">IF(LEN(VLOOKUP($A199,#REF!,7,FALSE())),IF(INDEX(#REF!,MATCH($A199,#REF!,0),4),LEFT(VLOOKUP($A199,#REF!,7,FALSE()),LEN(VLOOKUP($A199,#REF!,7,FALSE()))-2),CONCATENATE(LEFT(VLOOKUP($A199,#REF!,7,FALSE()),LEN(VLOOKUP($A199,#REF!,7,FALSE()))-2),"*")),"")</f>
        <v>#VALUE!</v>
      </c>
      <c r="I199" s="92" t="e">
        <f aca="false">IF(LEN(VLOOKUP($A199,#REF!,8,FALSE())),UPPER(RIGHT(VLOOKUP($A199,#REF!,8,FALSE()), 1)),"")</f>
        <v>#VALUE!</v>
      </c>
      <c r="J199" s="90" t="e">
        <f aca="false">IF(LEN(VLOOKUP($A199,#REF!,4,FALSE())),UPPER(RIGHT(VLOOKUP($A199,#REF!,4,FALSE()), 1)),"")</f>
        <v>#VALUE!</v>
      </c>
      <c r="K199" s="90" t="e">
        <f aca="false">IF(LEN(VLOOKUP($A199,#REF!,5,FALSE())),UPPER(RIGHT(VLOOKUP($A199,#REF!,5,FALSE()), 1)),"")</f>
        <v>#VALUE!</v>
      </c>
      <c r="L199" s="90" t="e">
        <f aca="false">IF(LEN(VLOOKUP($A199,#REF!,6,FALSE())),UPPER(RIGHT(VLOOKUP($A199,#REF!,6,FALSE()), 1)),"")</f>
        <v>#VALUE!</v>
      </c>
      <c r="M199" s="91" t="e">
        <f aca="false">IF(LEN(VLOOKUP($A199,#REF!,7,FALSE())),UPPER(RIGHT(VLOOKUP($A199,#REF!,7,FALSE()), 1)),"")</f>
        <v>#VALUE!</v>
      </c>
      <c r="N199" s="86" t="e">
        <f aca="false">IF(E199="","RSVD0")</f>
        <v>#VALUE!</v>
      </c>
      <c r="O199" s="86" t="s">
        <v>538</v>
      </c>
      <c r="P199" s="86" t="s">
        <v>104</v>
      </c>
      <c r="Q199" s="86" t="s">
        <v>105</v>
      </c>
      <c r="R199" s="86" t="s">
        <v>94</v>
      </c>
      <c r="S199" s="100" t="e">
        <f aca="false">HLOOKUP("Device Tree Pin Name",#REF!,MATCH($A199,#REF!,0),FALSE())</f>
        <v>#VALUE!</v>
      </c>
      <c r="T199" s="95" t="e">
        <f aca="false">HLOOKUP("power rail",#REF!,MATCH($A199,#REF!,0),FALSE())</f>
        <v>#VALUE!</v>
      </c>
      <c r="U199" s="96" t="e">
        <f aca="false">HLOOKUP("Wake Capable",#REF!,MATCH($A199,#REF!,0),FALSE())</f>
        <v>#VALUE!</v>
      </c>
      <c r="V199" s="96" t="e">
        <f aca="false">HLOOKUP("Strap",#REF!,MATCH($A199,#REF!,0),FALSE())</f>
        <v>#VALUE!</v>
      </c>
      <c r="W199" s="96" t="e">
        <f aca="false">HLOOKUP("GTE",#REF!,MATCH($A199,#REF!,0),FALSE())</f>
        <v>#VALUE!</v>
      </c>
      <c r="X199" s="96" t="e">
        <f aca="false">HLOOKUP("DPD_Control",#REF!,MATCH($A199,#REF!,0),FALSE())</f>
        <v>#VALUE!</v>
      </c>
      <c r="Y199" s="96" t="e">
        <f aca="false">HLOOKUP("DPD_Group",#REF!,MATCH($A199,#REF!,0),FALSE())</f>
        <v>#VALUE!</v>
      </c>
      <c r="Z199" s="95" t="e">
        <f aca="false">HLOOKUP("Pad Category",#REF!,MATCH($A199,#REF!,0),FALSE())</f>
        <v>#VALUE!</v>
      </c>
      <c r="AA199" s="95" t="e">
        <f aca="false">HLOOKUP("Pad type",#REF!,MATCH($A199,#REF!,0),FALSE())</f>
        <v>#VALUE!</v>
      </c>
      <c r="AB199" s="95" t="e">
        <f aca="false">HLOOKUP("Pull Strength",#REF!,MATCH($A199,#REF!,0),FALSE())</f>
        <v>#VALUE!</v>
      </c>
      <c r="AC199" s="95" t="e">
        <f aca="false">HLOOKUP("POR Pin State",#REF!,MATCH($A199,#REF!,0),FALSE())</f>
        <v>#VALUE!</v>
      </c>
      <c r="AD199" s="95" t="str">
        <f aca="false">IF(OR($AQ199="",$AQ199=$C199),$R199,IF($AQ199=$D199,SUBSTITUTE(SUBSTITUTE($AQ199,"GPIO3_","GPIO_"),".0",""),IF($AQ199=$E199,$N199,IF($AQ199=$F199,$O199,IF($AQ199=$G199,$P199,IF($AQ199=$H199,$Q199,"INVALID"))))))</f>
        <v>RSVD0</v>
      </c>
      <c r="AE199" s="97"/>
      <c r="AF199" s="98" t="str">
        <f aca="false">IF(AND(OR($AS199="Int PU",$AS199="Int PD"),OR(AND($AZ199&lt;&gt;"",$AZ199&lt;&gt;"0"),AND($BA199&lt;&gt;"",$BA199&lt;&gt;"0"))),"INVALID",IF(OR($AQ199=$C199,$AS199="Int PD"),"PULL_DOWN",IF(OR($AS199="Int PU",AND($AE199="YES",OR($AZ199="",$AZ199="0"),OR($BA199="",$BA199="0"),OR($AR199="Input",$AR199="Bidirectional"))),"PULL_UP","NORMAL")))</f>
        <v>PULL_DOWN</v>
      </c>
      <c r="AG199" s="98" t="e">
        <f aca="false">IF($AU199="Input", "TRISTATE", IF($AV199="Z","TRISTATE",IF($AT199=$F199,"TRISTATE","NORMAL")))</f>
        <v>#VALUE!</v>
      </c>
      <c r="AH199" s="98" t="e">
        <f aca="false">IF(OR($AT199=$F199,$AU199="Output"),"DISABLE","ENABLE")</f>
        <v>#VALUE!</v>
      </c>
      <c r="AI199" s="112" t="e">
        <f aca="false">IF($AT199&lt;&gt;$G199,"N/A",IF($AV199="Drive 1", "1", IF($AV199="Drive 0", "0", "")))</f>
        <v>#VALUE!</v>
      </c>
      <c r="AJ199" s="99" t="b">
        <f aca="false">TRUE()</f>
        <v>1</v>
      </c>
      <c r="AK199" s="99" t="b">
        <f aca="false">TRUE()</f>
        <v>1</v>
      </c>
      <c r="AL199" s="99" t="b">
        <f aca="false">TRUE()</f>
        <v>1</v>
      </c>
      <c r="AM199" s="99" t="b">
        <f aca="false">TRUE()</f>
        <v>1</v>
      </c>
      <c r="AN199" s="99" t="b">
        <f aca="false">TRUE()</f>
        <v>1</v>
      </c>
      <c r="AO199" s="99" t="b">
        <f aca="false">TRUE()</f>
        <v>1</v>
      </c>
      <c r="AP199" s="100" t="str">
        <f aca="false">IF(AND($AJ199:$AO199), "VALID", "INVALID")</f>
        <v>VALID</v>
      </c>
      <c r="AQ199" s="101" t="s">
        <v>543</v>
      </c>
      <c r="AR199" s="102" t="s">
        <v>79</v>
      </c>
      <c r="AS199" s="103"/>
      <c r="AT199" s="103" t="s">
        <v>89</v>
      </c>
      <c r="AU199" s="104"/>
      <c r="AV199" s="103" t="s">
        <v>124</v>
      </c>
      <c r="AW199" s="104"/>
      <c r="AX199" s="103" t="s">
        <v>85</v>
      </c>
      <c r="AY199" s="104"/>
      <c r="AZ199" s="103"/>
      <c r="BA199" s="103"/>
      <c r="BB199" s="105"/>
      <c r="BC199" s="104"/>
      <c r="BD199" s="106"/>
      <c r="BE199" s="161"/>
      <c r="BF199" s="108" t="e">
        <f aca="false">VLOOKUP($A199,#REF!, 34, FALSE())</f>
        <v>#VALUE!</v>
      </c>
      <c r="BG199" s="108" t="e">
        <f aca="false">VLOOKUP($A199,#REF!, 22, FALSE())</f>
        <v>#VALUE!</v>
      </c>
      <c r="BH199" s="109"/>
    </row>
    <row r="200" customFormat="false" ht="12.75" hidden="false" customHeight="true" outlineLevel="0" collapsed="false">
      <c r="A200" s="95" t="s">
        <v>544</v>
      </c>
      <c r="B200" s="86" t="e">
        <f aca="false">VLOOKUP($A200,#REF!, 34, FALSE())</f>
        <v>#VALUE!</v>
      </c>
      <c r="C200" s="87" t="str">
        <f aca="false">CONCATENATE("unused_",A200)</f>
        <v>unused_SOC_GPIO48</v>
      </c>
      <c r="D200" s="88" t="e">
        <f aca="false">IF(LEN(VLOOKUP($A200,#REF!,8,FALSE())),LEFT(VLOOKUP($A200,#REF!,8,FALSE()),LEN(VLOOKUP($A200,#REF!,8,FALSE()))-2),"")</f>
        <v>#VALUE!</v>
      </c>
      <c r="E200" s="89" t="e">
        <f aca="false">IF(LEN(VLOOKUP($A200,#REF!,4,FALSE())),IF(INDEX(#REF!,MATCH($A200,#REF!,0),1),LEFT(VLOOKUP($A200,#REF!,4,FALSE()),LEN(VLOOKUP($A200,#REF!,4,FALSE()))-2),CONCATENATE(LEFT(VLOOKUP($A200,#REF!,4,FALSE()),LEN(VLOOKUP($A200,#REF!,4,FALSE()))-2),"*")),"")</f>
        <v>#VALUE!</v>
      </c>
      <c r="F200" s="90" t="e">
        <f aca="false">IF(LEN(VLOOKUP($A200,#REF!,5,FALSE())),IF(INDEX(#REF!,MATCH($A200,#REF!,0),2),LEFT(VLOOKUP($A200,#REF!,5,FALSE()),LEN(VLOOKUP($A200,#REF!,5,FALSE()))-2),CONCATENATE(LEFT(VLOOKUP($A200,#REF!,5,FALSE()),LEN(VLOOKUP($A200,#REF!,5,FALSE()))-2),"*")),"")</f>
        <v>#VALUE!</v>
      </c>
      <c r="G200" s="90" t="e">
        <f aca="false">IF(LEN(VLOOKUP($A200,#REF!,6,FALSE())),IF(INDEX(#REF!,MATCH($A200,#REF!,0),3),LEFT(VLOOKUP($A200,#REF!,6,FALSE()),LEN(VLOOKUP($A200,#REF!,6,FALSE()))-2),CONCATENATE(LEFT(VLOOKUP($A200,#REF!,6,FALSE()),LEN(VLOOKUP($A200,#REF!,6,FALSE()))-2),"*")),"")</f>
        <v>#VALUE!</v>
      </c>
      <c r="H200" s="91" t="e">
        <f aca="false">IF(LEN(VLOOKUP($A200,#REF!,7,FALSE())),IF(INDEX(#REF!,MATCH($A200,#REF!,0),4),LEFT(VLOOKUP($A200,#REF!,7,FALSE()),LEN(VLOOKUP($A200,#REF!,7,FALSE()))-2),CONCATENATE(LEFT(VLOOKUP($A200,#REF!,7,FALSE()),LEN(VLOOKUP($A200,#REF!,7,FALSE()))-2),"*")),"")</f>
        <v>#VALUE!</v>
      </c>
      <c r="I200" s="92" t="e">
        <f aca="false">IF(LEN(VLOOKUP($A200,#REF!,8,FALSE())),UPPER(RIGHT(VLOOKUP($A200,#REF!,8,FALSE()), 1)),"")</f>
        <v>#VALUE!</v>
      </c>
      <c r="J200" s="90" t="e">
        <f aca="false">IF(LEN(VLOOKUP($A200,#REF!,4,FALSE())),UPPER(RIGHT(VLOOKUP($A200,#REF!,4,FALSE()), 1)),"")</f>
        <v>#VALUE!</v>
      </c>
      <c r="K200" s="90" t="e">
        <f aca="false">IF(LEN(VLOOKUP($A200,#REF!,5,FALSE())),UPPER(RIGHT(VLOOKUP($A200,#REF!,5,FALSE()), 1)),"")</f>
        <v>#VALUE!</v>
      </c>
      <c r="L200" s="90" t="e">
        <f aca="false">IF(LEN(VLOOKUP($A200,#REF!,6,FALSE())),UPPER(RIGHT(VLOOKUP($A200,#REF!,6,FALSE()), 1)),"")</f>
        <v>#VALUE!</v>
      </c>
      <c r="M200" s="91" t="e">
        <f aca="false">IF(LEN(VLOOKUP($A200,#REF!,7,FALSE())),UPPER(RIGHT(VLOOKUP($A200,#REF!,7,FALSE()), 1)),"")</f>
        <v>#VALUE!</v>
      </c>
      <c r="N200" s="86" t="e">
        <f aca="false">IF(E200="","RSVD0")</f>
        <v>#VALUE!</v>
      </c>
      <c r="O200" s="86" t="s">
        <v>538</v>
      </c>
      <c r="P200" s="86" t="s">
        <v>104</v>
      </c>
      <c r="Q200" s="86" t="s">
        <v>105</v>
      </c>
      <c r="R200" s="86" t="s">
        <v>94</v>
      </c>
      <c r="S200" s="100" t="e">
        <f aca="false">HLOOKUP("Device Tree Pin Name",#REF!,MATCH($A200,#REF!,0),FALSE())</f>
        <v>#VALUE!</v>
      </c>
      <c r="T200" s="95" t="e">
        <f aca="false">HLOOKUP("power rail",#REF!,MATCH($A200,#REF!,0),FALSE())</f>
        <v>#VALUE!</v>
      </c>
      <c r="U200" s="96" t="e">
        <f aca="false">HLOOKUP("Wake Capable",#REF!,MATCH($A200,#REF!,0),FALSE())</f>
        <v>#VALUE!</v>
      </c>
      <c r="V200" s="96" t="e">
        <f aca="false">HLOOKUP("Strap",#REF!,MATCH($A200,#REF!,0),FALSE())</f>
        <v>#VALUE!</v>
      </c>
      <c r="W200" s="96" t="e">
        <f aca="false">HLOOKUP("GTE",#REF!,MATCH($A200,#REF!,0),FALSE())</f>
        <v>#VALUE!</v>
      </c>
      <c r="X200" s="96" t="e">
        <f aca="false">HLOOKUP("DPD_Control",#REF!,MATCH($A200,#REF!,0),FALSE())</f>
        <v>#VALUE!</v>
      </c>
      <c r="Y200" s="96" t="e">
        <f aca="false">HLOOKUP("DPD_Group",#REF!,MATCH($A200,#REF!,0),FALSE())</f>
        <v>#VALUE!</v>
      </c>
      <c r="Z200" s="95" t="e">
        <f aca="false">HLOOKUP("Pad Category",#REF!,MATCH($A200,#REF!,0),FALSE())</f>
        <v>#VALUE!</v>
      </c>
      <c r="AA200" s="95" t="e">
        <f aca="false">HLOOKUP("Pad type",#REF!,MATCH($A200,#REF!,0),FALSE())</f>
        <v>#VALUE!</v>
      </c>
      <c r="AB200" s="95" t="e">
        <f aca="false">HLOOKUP("Pull Strength",#REF!,MATCH($A200,#REF!,0),FALSE())</f>
        <v>#VALUE!</v>
      </c>
      <c r="AC200" s="95" t="e">
        <f aca="false">HLOOKUP("POR Pin State",#REF!,MATCH($A200,#REF!,0),FALSE())</f>
        <v>#VALUE!</v>
      </c>
      <c r="AD200" s="95" t="str">
        <f aca="false">IF(OR($AQ200="",$AQ200=$C200),$R200,IF($AQ200=$D200,SUBSTITUTE(SUBSTITUTE($AQ200,"GPIO3_","GPIO_"),".0",""),IF($AQ200=$E200,$N200,IF($AQ200=$F200,$O200,IF($AQ200=$G200,$P200,IF($AQ200=$H200,$Q200,"INVALID"))))))</f>
        <v>RSVD0</v>
      </c>
      <c r="AE200" s="97"/>
      <c r="AF200" s="98" t="str">
        <f aca="false">IF(AND(OR($AS200="Int PU",$AS200="Int PD"),OR(AND($AZ200&lt;&gt;"",$AZ200&lt;&gt;"0"),AND($BA200&lt;&gt;"",$BA200&lt;&gt;"0"))),"INVALID",IF(OR($AQ200=$C200,$AS200="Int PD"),"PULL_DOWN",IF(OR($AS200="Int PU",AND($AE200="YES",OR($AZ200="",$AZ200="0"),OR($BA200="",$BA200="0"),OR($AR200="Input",$AR200="Bidirectional"))),"PULL_UP","NORMAL")))</f>
        <v>PULL_DOWN</v>
      </c>
      <c r="AG200" s="98" t="e">
        <f aca="false">IF($AU200="Input", "TRISTATE", IF($AV200="Z","TRISTATE",IF($AT200=$F200,"TRISTATE","NORMAL")))</f>
        <v>#VALUE!</v>
      </c>
      <c r="AH200" s="98" t="e">
        <f aca="false">IF(OR($AT200=$F200,$AU200="Output"),"DISABLE","ENABLE")</f>
        <v>#VALUE!</v>
      </c>
      <c r="AI200" s="112" t="e">
        <f aca="false">IF($AT200&lt;&gt;$G200,"N/A",IF($AV200="Drive 1", "1", IF($AV200="Drive 0", "0", "")))</f>
        <v>#VALUE!</v>
      </c>
      <c r="AJ200" s="99" t="b">
        <f aca="false">TRUE()</f>
        <v>1</v>
      </c>
      <c r="AK200" s="99" t="b">
        <f aca="false">TRUE()</f>
        <v>1</v>
      </c>
      <c r="AL200" s="99" t="b">
        <f aca="false">TRUE()</f>
        <v>1</v>
      </c>
      <c r="AM200" s="99" t="b">
        <f aca="false">TRUE()</f>
        <v>1</v>
      </c>
      <c r="AN200" s="99" t="b">
        <f aca="false">TRUE()</f>
        <v>1</v>
      </c>
      <c r="AO200" s="99" t="b">
        <f aca="false">TRUE()</f>
        <v>1</v>
      </c>
      <c r="AP200" s="100" t="str">
        <f aca="false">IF(AND($AJ200:$AO200), "VALID", "INVALID")</f>
        <v>VALID</v>
      </c>
      <c r="AQ200" s="101" t="s">
        <v>545</v>
      </c>
      <c r="AR200" s="102" t="s">
        <v>79</v>
      </c>
      <c r="AS200" s="103"/>
      <c r="AT200" s="103" t="s">
        <v>89</v>
      </c>
      <c r="AU200" s="104"/>
      <c r="AV200" s="103" t="s">
        <v>124</v>
      </c>
      <c r="AW200" s="104"/>
      <c r="AX200" s="103" t="s">
        <v>85</v>
      </c>
      <c r="AY200" s="104"/>
      <c r="AZ200" s="103"/>
      <c r="BA200" s="103"/>
      <c r="BB200" s="105"/>
      <c r="BC200" s="104"/>
      <c r="BD200" s="106"/>
      <c r="BE200" s="163"/>
      <c r="BF200" s="108" t="e">
        <f aca="false">VLOOKUP($A200,#REF!, 34, FALSE())</f>
        <v>#VALUE!</v>
      </c>
      <c r="BG200" s="108" t="e">
        <f aca="false">VLOOKUP($A200,#REF!, 22, FALSE())</f>
        <v>#VALUE!</v>
      </c>
      <c r="BH200" s="109"/>
    </row>
    <row r="201" s="85" customFormat="true" ht="18" hidden="false" customHeight="true" outlineLevel="0" collapsed="false">
      <c r="A201" s="140" t="s">
        <v>546</v>
      </c>
      <c r="B201" s="164" t="s">
        <v>547</v>
      </c>
      <c r="C201" s="74"/>
      <c r="D201" s="76"/>
      <c r="E201" s="76"/>
      <c r="F201" s="76"/>
      <c r="G201" s="76"/>
      <c r="H201" s="76"/>
      <c r="I201" s="74"/>
      <c r="J201" s="74"/>
      <c r="K201" s="74"/>
      <c r="L201" s="74"/>
      <c r="M201" s="74"/>
      <c r="N201" s="74"/>
      <c r="O201" s="74"/>
      <c r="P201" s="74"/>
      <c r="Q201" s="74"/>
      <c r="R201" s="74"/>
      <c r="S201" s="74"/>
      <c r="T201" s="74"/>
      <c r="U201" s="77"/>
      <c r="V201" s="77"/>
      <c r="W201" s="77"/>
      <c r="X201" s="77"/>
      <c r="Y201" s="77"/>
      <c r="Z201" s="78"/>
      <c r="AA201" s="78"/>
      <c r="AB201" s="78"/>
      <c r="AC201" s="78"/>
      <c r="AD201" s="78"/>
      <c r="AE201" s="78"/>
      <c r="AF201" s="78"/>
      <c r="AG201" s="78"/>
      <c r="AH201" s="78"/>
      <c r="AI201" s="78"/>
      <c r="AJ201" s="78"/>
      <c r="AK201" s="78"/>
      <c r="AL201" s="78"/>
      <c r="AM201" s="78"/>
      <c r="AN201" s="78"/>
      <c r="AO201" s="78"/>
      <c r="AP201" s="78"/>
      <c r="AQ201" s="79"/>
      <c r="AR201" s="79"/>
      <c r="AS201" s="80"/>
      <c r="AT201" s="80"/>
      <c r="AU201" s="80"/>
      <c r="AV201" s="80"/>
      <c r="AW201" s="80"/>
      <c r="AX201" s="80"/>
      <c r="AY201" s="80"/>
      <c r="AZ201" s="80"/>
      <c r="BA201" s="80"/>
      <c r="BB201" s="80"/>
      <c r="BC201" s="81" t="s">
        <v>548</v>
      </c>
      <c r="BD201" s="82"/>
      <c r="BE201" s="83" t="s">
        <v>546</v>
      </c>
      <c r="BF201" s="84" t="s">
        <v>547</v>
      </c>
      <c r="BG201" s="84"/>
      <c r="BH201" s="84"/>
    </row>
    <row r="202" customFormat="false" ht="12.75" hidden="false" customHeight="true" outlineLevel="0" collapsed="false">
      <c r="A202" s="95" t="s">
        <v>549</v>
      </c>
      <c r="B202" s="86" t="e">
        <f aca="false">VLOOKUP($A202,#REF!, 34, FALSE())</f>
        <v>#VALUE!</v>
      </c>
      <c r="C202" s="87" t="str">
        <f aca="false">CONCATENATE("unused_",A202)</f>
        <v>unused_UFS0_REF_CLK</v>
      </c>
      <c r="D202" s="88" t="e">
        <f aca="false">IF(LEN(VLOOKUP($A202,#REF!,8,FALSE())),LEFT(VLOOKUP($A202,#REF!,8,FALSE()),LEN(VLOOKUP($A202,#REF!,8,FALSE()))-2),"")</f>
        <v>#VALUE!</v>
      </c>
      <c r="E202" s="89" t="e">
        <f aca="false">IF(LEN(VLOOKUP($A202,#REF!,4,FALSE())),IF(INDEX(#REF!,MATCH($A202,#REF!,0),1),LEFT(VLOOKUP($A202,#REF!,4,FALSE()),LEN(VLOOKUP($A202,#REF!,4,FALSE()))-2),CONCATENATE(LEFT(VLOOKUP($A202,#REF!,4,FALSE()),LEN(VLOOKUP($A202,#REF!,4,FALSE()))-2),"*")),"")</f>
        <v>#VALUE!</v>
      </c>
      <c r="F202" s="90" t="e">
        <f aca="false">IF(LEN(VLOOKUP($A202,#REF!,5,FALSE())),IF(INDEX(#REF!,MATCH($A202,#REF!,0),2),LEFT(VLOOKUP($A202,#REF!,5,FALSE()),LEN(VLOOKUP($A202,#REF!,5,FALSE()))-2),CONCATENATE(LEFT(VLOOKUP($A202,#REF!,5,FALSE()),LEN(VLOOKUP($A202,#REF!,5,FALSE()))-2),"*")),"")</f>
        <v>#VALUE!</v>
      </c>
      <c r="G202" s="90" t="e">
        <f aca="false">IF(LEN(VLOOKUP($A202,#REF!,6,FALSE())),IF(INDEX(#REF!,MATCH($A202,#REF!,0),3),LEFT(VLOOKUP($A202,#REF!,6,FALSE()),LEN(VLOOKUP($A202,#REF!,6,FALSE()))-2),CONCATENATE(LEFT(VLOOKUP($A202,#REF!,6,FALSE()),LEN(VLOOKUP($A202,#REF!,6,FALSE()))-2),"*")),"")</f>
        <v>#VALUE!</v>
      </c>
      <c r="H202" s="91" t="e">
        <f aca="false">IF(LEN(VLOOKUP($A202,#REF!,7,FALSE())),IF(INDEX(#REF!,MATCH($A202,#REF!,0),4),LEFT(VLOOKUP($A202,#REF!,7,FALSE()),LEN(VLOOKUP($A202,#REF!,7,FALSE()))-2),CONCATENATE(LEFT(VLOOKUP($A202,#REF!,7,FALSE()),LEN(VLOOKUP($A202,#REF!,7,FALSE()))-2),"*")),"")</f>
        <v>#VALUE!</v>
      </c>
      <c r="I202" s="92" t="e">
        <f aca="false">IF(LEN(VLOOKUP($A202,#REF!,8,FALSE())),UPPER(RIGHT(VLOOKUP($A202,#REF!,8,FALSE()), 1)),"")</f>
        <v>#VALUE!</v>
      </c>
      <c r="J202" s="90" t="e">
        <f aca="false">IF(LEN(VLOOKUP($A202,#REF!,4,FALSE())),UPPER(RIGHT(VLOOKUP($A202,#REF!,4,FALSE()), 1)),"")</f>
        <v>#VALUE!</v>
      </c>
      <c r="K202" s="90" t="e">
        <f aca="false">IF(LEN(VLOOKUP($A202,#REF!,5,FALSE())),UPPER(RIGHT(VLOOKUP($A202,#REF!,5,FALSE()), 1)),"")</f>
        <v>#VALUE!</v>
      </c>
      <c r="L202" s="90" t="e">
        <f aca="false">IF(LEN(VLOOKUP($A202,#REF!,6,FALSE())),UPPER(RIGHT(VLOOKUP($A202,#REF!,6,FALSE()), 1)),"")</f>
        <v>#VALUE!</v>
      </c>
      <c r="M202" s="91" t="e">
        <f aca="false">IF(LEN(VLOOKUP($A202,#REF!,7,FALSE())),UPPER(RIGHT(VLOOKUP($A202,#REF!,7,FALSE()), 1)),"")</f>
        <v>#VALUE!</v>
      </c>
      <c r="N202" s="86" t="s">
        <v>550</v>
      </c>
      <c r="O202" s="86" t="s">
        <v>83</v>
      </c>
      <c r="P202" s="86" t="s">
        <v>104</v>
      </c>
      <c r="Q202" s="86" t="s">
        <v>105</v>
      </c>
      <c r="R202" s="165" t="s">
        <v>83</v>
      </c>
      <c r="S202" s="100" t="e">
        <f aca="false">HLOOKUP("Device Tree Pin Name",#REF!,MATCH($A202,#REF!,0),FALSE())</f>
        <v>#VALUE!</v>
      </c>
      <c r="T202" s="95" t="e">
        <f aca="false">HLOOKUP("power rail",#REF!,MATCH($A202,#REF!,0),FALSE())</f>
        <v>#VALUE!</v>
      </c>
      <c r="U202" s="96" t="e">
        <f aca="false">HLOOKUP("Wake Capable",#REF!,MATCH($A202,#REF!,0),FALSE())</f>
        <v>#VALUE!</v>
      </c>
      <c r="V202" s="96" t="e">
        <f aca="false">HLOOKUP("Strap",#REF!,MATCH($A202,#REF!,0),FALSE())</f>
        <v>#VALUE!</v>
      </c>
      <c r="W202" s="96" t="e">
        <f aca="false">HLOOKUP("GTE",#REF!,MATCH($A202,#REF!,0),FALSE())</f>
        <v>#VALUE!</v>
      </c>
      <c r="X202" s="96" t="e">
        <f aca="false">HLOOKUP("DPD_Control",#REF!,MATCH($A202,#REF!,0),FALSE())</f>
        <v>#VALUE!</v>
      </c>
      <c r="Y202" s="96" t="e">
        <f aca="false">HLOOKUP("DPD_Group",#REF!,MATCH($A202,#REF!,0),FALSE())</f>
        <v>#VALUE!</v>
      </c>
      <c r="Z202" s="95" t="e">
        <f aca="false">HLOOKUP("Pad Category",#REF!,MATCH($A202,#REF!,0),FALSE())</f>
        <v>#VALUE!</v>
      </c>
      <c r="AA202" s="95" t="e">
        <f aca="false">HLOOKUP("Pad type",#REF!,MATCH($A202,#REF!,0),FALSE())</f>
        <v>#VALUE!</v>
      </c>
      <c r="AB202" s="95" t="e">
        <f aca="false">HLOOKUP("Pull Strength",#REF!,MATCH($A202,#REF!,0),FALSE())</f>
        <v>#VALUE!</v>
      </c>
      <c r="AC202" s="95" t="e">
        <f aca="false">HLOOKUP("POR Pin State",#REF!,MATCH($A202,#REF!,0),FALSE())</f>
        <v>#VALUE!</v>
      </c>
      <c r="AD202" s="95" t="str">
        <f aca="false">IF(OR($AQ202="",$AQ202=$C202),$R202,IF($AQ202=$D202,SUBSTITUTE(SUBSTITUTE($AQ202,"GPIO3_","GPIO_"),".0",""),IF($AQ202=$E202,$N202,IF($AQ202=$F202,$O202,IF($AQ202=$G202,$P202,IF($AQ202=$H202,$Q202,"INVALID"))))))</f>
        <v>RSVD1</v>
      </c>
      <c r="AE202" s="97"/>
      <c r="AF202" s="98" t="str">
        <f aca="false">IF(AND(OR($AS202="Int PU",$AS202="Int PD"),OR(AND($AZ202&lt;&gt;"",$AZ202&lt;&gt;"0"),AND($BA202&lt;&gt;"",$BA202&lt;&gt;"0"))),"INVALID",IF(OR($AQ202=$C202,$AS202="Int PD"),"PULL_DOWN",IF(OR($AS202="Int PU",AND($AE202="YES",OR($AZ202="",$AZ202="0"),OR($BA202="",$BA202="0"),OR($AR202="Input",$AR202="Bidirectional"))),"PULL_UP","NORMAL")))</f>
        <v>PULL_DOWN</v>
      </c>
      <c r="AG202" s="98" t="e">
        <f aca="false">IF($AU202="Input", "TRISTATE", IF($AV202="Z","TRISTATE",IF($AT202=$F202,"TRISTATE","NORMAL")))</f>
        <v>#VALUE!</v>
      </c>
      <c r="AH202" s="98" t="e">
        <f aca="false">IF(OR($AT202=$F202,$AU202="Output"),"DISABLE","ENABLE")</f>
        <v>#VALUE!</v>
      </c>
      <c r="AI202" s="112" t="e">
        <f aca="false">IF($AT202&lt;&gt;$G202,"N/A",IF($AV202="Drive 1", "1", IF($AV202="Drive 0", "0", "")))</f>
        <v>#VALUE!</v>
      </c>
      <c r="AJ202" s="99" t="b">
        <f aca="false">TRUE()</f>
        <v>1</v>
      </c>
      <c r="AK202" s="99" t="b">
        <f aca="false">TRUE()</f>
        <v>1</v>
      </c>
      <c r="AL202" s="99" t="b">
        <f aca="false">TRUE()</f>
        <v>1</v>
      </c>
      <c r="AM202" s="99" t="b">
        <f aca="false">TRUE()</f>
        <v>1</v>
      </c>
      <c r="AN202" s="99" t="b">
        <f aca="false">TRUE()</f>
        <v>1</v>
      </c>
      <c r="AO202" s="99" t="b">
        <f aca="false">TRUE()</f>
        <v>1</v>
      </c>
      <c r="AP202" s="100" t="str">
        <f aca="false">IF(AND($AJ202:$AO202), "VALID", "INVALID")</f>
        <v>VALID</v>
      </c>
      <c r="AQ202" s="101" t="s">
        <v>551</v>
      </c>
      <c r="AR202" s="102" t="s">
        <v>79</v>
      </c>
      <c r="AS202" s="103"/>
      <c r="AT202" s="104"/>
      <c r="AU202" s="104"/>
      <c r="AV202" s="104"/>
      <c r="AW202" s="104"/>
      <c r="AX202" s="104"/>
      <c r="AY202" s="104"/>
      <c r="AZ202" s="103"/>
      <c r="BA202" s="103"/>
      <c r="BB202" s="105"/>
      <c r="BC202" s="104"/>
      <c r="BD202" s="106"/>
      <c r="BE202" s="160" t="s">
        <v>549</v>
      </c>
      <c r="BF202" s="108" t="e">
        <f aca="false">VLOOKUP($A202,#REF!, 34, FALSE())</f>
        <v>#VALUE!</v>
      </c>
      <c r="BG202" s="108" t="e">
        <f aca="false">VLOOKUP($A202,#REF!, 22, FALSE())</f>
        <v>#VALUE!</v>
      </c>
      <c r="BH202" s="109"/>
    </row>
    <row r="203" customFormat="false" ht="12.75" hidden="false" customHeight="true" outlineLevel="0" collapsed="false">
      <c r="A203" s="95" t="s">
        <v>552</v>
      </c>
      <c r="B203" s="86" t="e">
        <f aca="false">VLOOKUP($A203,#REF!, 34, FALSE())</f>
        <v>#VALUE!</v>
      </c>
      <c r="C203" s="87" t="str">
        <f aca="false">CONCATENATE("unused_",A203)</f>
        <v>unused_UFS0_RST_N</v>
      </c>
      <c r="D203" s="88" t="e">
        <f aca="false">IF(LEN(VLOOKUP($A203,#REF!,8,FALSE())),LEFT(VLOOKUP($A203,#REF!,8,FALSE()),LEN(VLOOKUP($A203,#REF!,8,FALSE()))-2),"")</f>
        <v>#VALUE!</v>
      </c>
      <c r="E203" s="89" t="e">
        <f aca="false">IF(LEN(VLOOKUP($A203,#REF!,4,FALSE())),IF(INDEX(#REF!,MATCH($A203,#REF!,0),1),LEFT(VLOOKUP($A203,#REF!,4,FALSE()),LEN(VLOOKUP($A203,#REF!,4,FALSE()))-2),CONCATENATE(LEFT(VLOOKUP($A203,#REF!,4,FALSE()),LEN(VLOOKUP($A203,#REF!,4,FALSE()))-2),"*")),"")</f>
        <v>#VALUE!</v>
      </c>
      <c r="F203" s="90" t="e">
        <f aca="false">IF(LEN(VLOOKUP($A203,#REF!,5,FALSE())),IF(INDEX(#REF!,MATCH($A203,#REF!,0),2),LEFT(VLOOKUP($A203,#REF!,5,FALSE()),LEN(VLOOKUP($A203,#REF!,5,FALSE()))-2),CONCATENATE(LEFT(VLOOKUP($A203,#REF!,5,FALSE()),LEN(VLOOKUP($A203,#REF!,5,FALSE()))-2),"*")),"")</f>
        <v>#VALUE!</v>
      </c>
      <c r="G203" s="90" t="e">
        <f aca="false">IF(LEN(VLOOKUP($A203,#REF!,6,FALSE())),IF(INDEX(#REF!,MATCH($A203,#REF!,0),3),LEFT(VLOOKUP($A203,#REF!,6,FALSE()),LEN(VLOOKUP($A203,#REF!,6,FALSE()))-2),CONCATENATE(LEFT(VLOOKUP($A203,#REF!,6,FALSE()),LEN(VLOOKUP($A203,#REF!,6,FALSE()))-2),"*")),"")</f>
        <v>#VALUE!</v>
      </c>
      <c r="H203" s="91" t="e">
        <f aca="false">IF(LEN(VLOOKUP($A203,#REF!,7,FALSE())),IF(INDEX(#REF!,MATCH($A203,#REF!,0),4),LEFT(VLOOKUP($A203,#REF!,7,FALSE()),LEN(VLOOKUP($A203,#REF!,7,FALSE()))-2),CONCATENATE(LEFT(VLOOKUP($A203,#REF!,7,FALSE()),LEN(VLOOKUP($A203,#REF!,7,FALSE()))-2),"*")),"")</f>
        <v>#VALUE!</v>
      </c>
      <c r="I203" s="92" t="e">
        <f aca="false">IF(LEN(VLOOKUP($A203,#REF!,8,FALSE())),UPPER(RIGHT(VLOOKUP($A203,#REF!,8,FALSE()), 1)),"")</f>
        <v>#VALUE!</v>
      </c>
      <c r="J203" s="90" t="e">
        <f aca="false">IF(LEN(VLOOKUP($A203,#REF!,4,FALSE())),UPPER(RIGHT(VLOOKUP($A203,#REF!,4,FALSE()), 1)),"")</f>
        <v>#VALUE!</v>
      </c>
      <c r="K203" s="90" t="e">
        <f aca="false">IF(LEN(VLOOKUP($A203,#REF!,5,FALSE())),UPPER(RIGHT(VLOOKUP($A203,#REF!,5,FALSE()), 1)),"")</f>
        <v>#VALUE!</v>
      </c>
      <c r="L203" s="90" t="e">
        <f aca="false">IF(LEN(VLOOKUP($A203,#REF!,6,FALSE())),UPPER(RIGHT(VLOOKUP($A203,#REF!,6,FALSE()), 1)),"")</f>
        <v>#VALUE!</v>
      </c>
      <c r="M203" s="91" t="e">
        <f aca="false">IF(LEN(VLOOKUP($A203,#REF!,7,FALSE())),UPPER(RIGHT(VLOOKUP($A203,#REF!,7,FALSE()), 1)),"")</f>
        <v>#VALUE!</v>
      </c>
      <c r="N203" s="86" t="s">
        <v>550</v>
      </c>
      <c r="O203" s="86" t="s">
        <v>83</v>
      </c>
      <c r="P203" s="86" t="s">
        <v>104</v>
      </c>
      <c r="Q203" s="86" t="s">
        <v>105</v>
      </c>
      <c r="R203" s="165" t="s">
        <v>83</v>
      </c>
      <c r="S203" s="100" t="e">
        <f aca="false">HLOOKUP("Device Tree Pin Name",#REF!,MATCH($A203,#REF!,0),FALSE())</f>
        <v>#VALUE!</v>
      </c>
      <c r="T203" s="95" t="e">
        <f aca="false">HLOOKUP("power rail",#REF!,MATCH($A203,#REF!,0),FALSE())</f>
        <v>#VALUE!</v>
      </c>
      <c r="U203" s="96" t="e">
        <f aca="false">HLOOKUP("Wake Capable",#REF!,MATCH($A203,#REF!,0),FALSE())</f>
        <v>#VALUE!</v>
      </c>
      <c r="V203" s="96" t="e">
        <f aca="false">HLOOKUP("Strap",#REF!,MATCH($A203,#REF!,0),FALSE())</f>
        <v>#VALUE!</v>
      </c>
      <c r="W203" s="96" t="e">
        <f aca="false">HLOOKUP("GTE",#REF!,MATCH($A203,#REF!,0),FALSE())</f>
        <v>#VALUE!</v>
      </c>
      <c r="X203" s="96" t="e">
        <f aca="false">HLOOKUP("DPD_Control",#REF!,MATCH($A203,#REF!,0),FALSE())</f>
        <v>#VALUE!</v>
      </c>
      <c r="Y203" s="96" t="e">
        <f aca="false">HLOOKUP("DPD_Group",#REF!,MATCH($A203,#REF!,0),FALSE())</f>
        <v>#VALUE!</v>
      </c>
      <c r="Z203" s="95" t="e">
        <f aca="false">HLOOKUP("Pad Category",#REF!,MATCH($A203,#REF!,0),FALSE())</f>
        <v>#VALUE!</v>
      </c>
      <c r="AA203" s="95" t="e">
        <f aca="false">HLOOKUP("Pad type",#REF!,MATCH($A203,#REF!,0),FALSE())</f>
        <v>#VALUE!</v>
      </c>
      <c r="AB203" s="95" t="e">
        <f aca="false">HLOOKUP("Pull Strength",#REF!,MATCH($A203,#REF!,0),FALSE())</f>
        <v>#VALUE!</v>
      </c>
      <c r="AC203" s="95" t="e">
        <f aca="false">HLOOKUP("POR Pin State",#REF!,MATCH($A203,#REF!,0),FALSE())</f>
        <v>#VALUE!</v>
      </c>
      <c r="AD203" s="95" t="str">
        <f aca="false">IF(OR($AQ203="",$AQ203=$C203),$R203,IF($AQ203=$D203,SUBSTITUTE(SUBSTITUTE($AQ203,"GPIO3_","GPIO_"),".0",""),IF($AQ203=$E203,$N203,IF($AQ203=$F203,$O203,IF($AQ203=$G203,$P203,IF($AQ203=$H203,$Q203,"INVALID"))))))</f>
        <v>RSVD1</v>
      </c>
      <c r="AE203" s="97"/>
      <c r="AF203" s="98" t="str">
        <f aca="false">IF(AND(OR($AS203="Int PU",$AS203="Int PD"),OR(AND($AZ203&lt;&gt;"",$AZ203&lt;&gt;"0"),AND($BA203&lt;&gt;"",$BA203&lt;&gt;"0"))),"INVALID",IF(OR($AQ203=$C203,$AS203="Int PD"),"PULL_DOWN",IF(OR($AS203="Int PU",AND($AE203="YES",OR($AZ203="",$AZ203="0"),OR($BA203="",$BA203="0"),OR($AR203="Input",$AR203="Bidirectional"))),"PULL_UP","NORMAL")))</f>
        <v>PULL_DOWN</v>
      </c>
      <c r="AG203" s="98" t="e">
        <f aca="false">IF($AU203="Input", "TRISTATE", IF($AV203="Z","TRISTATE",IF($AT203=$F203,"TRISTATE","NORMAL")))</f>
        <v>#VALUE!</v>
      </c>
      <c r="AH203" s="98" t="e">
        <f aca="false">IF(OR($AT203=$F203,$AU203="Output"),"DISABLE","ENABLE")</f>
        <v>#VALUE!</v>
      </c>
      <c r="AI203" s="112" t="e">
        <f aca="false">IF($AT203&lt;&gt;$G203,"N/A",IF($AV203="Drive 1", "1", IF($AV203="Drive 0", "0", "")))</f>
        <v>#VALUE!</v>
      </c>
      <c r="AJ203" s="99" t="b">
        <f aca="false">TRUE()</f>
        <v>1</v>
      </c>
      <c r="AK203" s="99" t="b">
        <f aca="false">TRUE()</f>
        <v>1</v>
      </c>
      <c r="AL203" s="99" t="b">
        <f aca="false">TRUE()</f>
        <v>1</v>
      </c>
      <c r="AM203" s="99" t="b">
        <f aca="false">TRUE()</f>
        <v>1</v>
      </c>
      <c r="AN203" s="99" t="b">
        <f aca="false">TRUE()</f>
        <v>1</v>
      </c>
      <c r="AO203" s="99" t="b">
        <f aca="false">TRUE()</f>
        <v>1</v>
      </c>
      <c r="AP203" s="100" t="str">
        <f aca="false">IF(AND($AJ203:$AO203), "VALID", "INVALID")</f>
        <v>VALID</v>
      </c>
      <c r="AQ203" s="101" t="s">
        <v>553</v>
      </c>
      <c r="AR203" s="102" t="s">
        <v>79</v>
      </c>
      <c r="AS203" s="103"/>
      <c r="AT203" s="104"/>
      <c r="AU203" s="104"/>
      <c r="AV203" s="104"/>
      <c r="AW203" s="104"/>
      <c r="AX203" s="104"/>
      <c r="AY203" s="104"/>
      <c r="AZ203" s="103"/>
      <c r="BA203" s="103"/>
      <c r="BB203" s="105"/>
      <c r="BC203" s="104"/>
      <c r="BD203" s="106"/>
      <c r="BE203" s="163" t="s">
        <v>552</v>
      </c>
      <c r="BF203" s="108" t="e">
        <f aca="false">VLOOKUP($A203,#REF!, 34, FALSE())</f>
        <v>#VALUE!</v>
      </c>
      <c r="BG203" s="108" t="e">
        <f aca="false">VLOOKUP($A203,#REF!, 22, FALSE())</f>
        <v>#VALUE!</v>
      </c>
      <c r="BH203" s="109"/>
    </row>
    <row r="204" s="85" customFormat="true" ht="18" hidden="false" customHeight="true" outlineLevel="0" collapsed="false">
      <c r="A204" s="140" t="s">
        <v>554</v>
      </c>
      <c r="B204" s="164" t="s">
        <v>555</v>
      </c>
      <c r="C204" s="74"/>
      <c r="D204" s="76"/>
      <c r="E204" s="76"/>
      <c r="F204" s="76"/>
      <c r="G204" s="76"/>
      <c r="H204" s="76"/>
      <c r="I204" s="74"/>
      <c r="J204" s="74"/>
      <c r="K204" s="74"/>
      <c r="L204" s="74"/>
      <c r="M204" s="74"/>
      <c r="N204" s="74"/>
      <c r="O204" s="74"/>
      <c r="P204" s="74"/>
      <c r="Q204" s="74"/>
      <c r="R204" s="74"/>
      <c r="S204" s="166"/>
      <c r="T204" s="74"/>
      <c r="U204" s="77"/>
      <c r="V204" s="77"/>
      <c r="W204" s="77"/>
      <c r="X204" s="77"/>
      <c r="Y204" s="77"/>
      <c r="Z204" s="78"/>
      <c r="AA204" s="78"/>
      <c r="AB204" s="78"/>
      <c r="AC204" s="78"/>
      <c r="AD204" s="78"/>
      <c r="AE204" s="78"/>
      <c r="AF204" s="78"/>
      <c r="AG204" s="78"/>
      <c r="AH204" s="78"/>
      <c r="AI204" s="78"/>
      <c r="AJ204" s="78"/>
      <c r="AK204" s="78"/>
      <c r="AL204" s="78"/>
      <c r="AM204" s="78"/>
      <c r="AN204" s="78"/>
      <c r="AO204" s="78"/>
      <c r="AP204" s="78"/>
      <c r="AQ204" s="79"/>
      <c r="AR204" s="79"/>
      <c r="AS204" s="80"/>
      <c r="AT204" s="80"/>
      <c r="AU204" s="80"/>
      <c r="AV204" s="80"/>
      <c r="AW204" s="80"/>
      <c r="AX204" s="80"/>
      <c r="AY204" s="80"/>
      <c r="AZ204" s="80"/>
      <c r="BA204" s="80"/>
      <c r="BB204" s="80"/>
      <c r="BC204" s="81" t="s">
        <v>76</v>
      </c>
      <c r="BD204" s="82"/>
      <c r="BE204" s="83" t="s">
        <v>554</v>
      </c>
      <c r="BF204" s="84" t="s">
        <v>555</v>
      </c>
      <c r="BG204" s="84"/>
      <c r="BH204" s="84"/>
    </row>
    <row r="205" customFormat="false" ht="12.75" hidden="false" customHeight="true" outlineLevel="0" collapsed="false">
      <c r="A205" s="95" t="s">
        <v>556</v>
      </c>
      <c r="B205" s="86" t="e">
        <f aca="false">VLOOKUP($A205,#REF!, 34, FALSE())</f>
        <v>#VALUE!</v>
      </c>
      <c r="C205" s="87" t="str">
        <f aca="false">CONCATENATE("unused_",A205)</f>
        <v>unused_PEX_L0_CLKREQ_N</v>
      </c>
      <c r="D205" s="88" t="e">
        <f aca="false">IF(LEN(VLOOKUP($A205,#REF!,8,FALSE())),LEFT(VLOOKUP($A205,#REF!,8,FALSE()),LEN(VLOOKUP($A205,#REF!,8,FALSE()))-2),"")</f>
        <v>#VALUE!</v>
      </c>
      <c r="E205" s="89" t="e">
        <f aca="false">IF(LEN(VLOOKUP($A205,#REF!,4,FALSE())),IF(INDEX(#REF!,MATCH($A205,#REF!,0),1),LEFT(VLOOKUP($A205,#REF!,4,FALSE()),LEN(VLOOKUP($A205,#REF!,4,FALSE()))-2),CONCATENATE(LEFT(VLOOKUP($A205,#REF!,4,FALSE()),LEN(VLOOKUP($A205,#REF!,4,FALSE()))-2),"*")),"")</f>
        <v>#VALUE!</v>
      </c>
      <c r="F205" s="90" t="e">
        <f aca="false">IF(LEN(VLOOKUP($A205,#REF!,5,FALSE())),IF(INDEX(#REF!,MATCH($A205,#REF!,0),2),LEFT(VLOOKUP($A205,#REF!,5,FALSE()),LEN(VLOOKUP($A205,#REF!,5,FALSE()))-2),CONCATENATE(LEFT(VLOOKUP($A205,#REF!,5,FALSE()),LEN(VLOOKUP($A205,#REF!,5,FALSE()))-2),"*")),"")</f>
        <v>#VALUE!</v>
      </c>
      <c r="G205" s="90" t="e">
        <f aca="false">IF(LEN(VLOOKUP($A205,#REF!,6,FALSE())),IF(INDEX(#REF!,MATCH($A205,#REF!,0),3),LEFT(VLOOKUP($A205,#REF!,6,FALSE()),LEN(VLOOKUP($A205,#REF!,6,FALSE()))-2),CONCATENATE(LEFT(VLOOKUP($A205,#REF!,6,FALSE()),LEN(VLOOKUP($A205,#REF!,6,FALSE()))-2),"*")),"")</f>
        <v>#VALUE!</v>
      </c>
      <c r="H205" s="91" t="e">
        <f aca="false">IF(LEN(VLOOKUP($A205,#REF!,7,FALSE())),IF(INDEX(#REF!,MATCH($A205,#REF!,0),4),LEFT(VLOOKUP($A205,#REF!,7,FALSE()),LEN(VLOOKUP($A205,#REF!,7,FALSE()))-2),CONCATENATE(LEFT(VLOOKUP($A205,#REF!,7,FALSE()),LEN(VLOOKUP($A205,#REF!,7,FALSE()))-2),"*")),"")</f>
        <v>#VALUE!</v>
      </c>
      <c r="I205" s="92" t="e">
        <f aca="false">IF(LEN(VLOOKUP($A205,#REF!,8,FALSE())),UPPER(RIGHT(VLOOKUP($A205,#REF!,8,FALSE()), 1)),"")</f>
        <v>#VALUE!</v>
      </c>
      <c r="J205" s="90" t="e">
        <f aca="false">IF(LEN(VLOOKUP($A205,#REF!,4,FALSE())),UPPER(RIGHT(VLOOKUP($A205,#REF!,4,FALSE()), 1)),"")</f>
        <v>#VALUE!</v>
      </c>
      <c r="K205" s="90" t="e">
        <f aca="false">IF(LEN(VLOOKUP($A205,#REF!,5,FALSE())),UPPER(RIGHT(VLOOKUP($A205,#REF!,5,FALSE()), 1)),"")</f>
        <v>#VALUE!</v>
      </c>
      <c r="L205" s="90" t="e">
        <f aca="false">IF(LEN(VLOOKUP($A205,#REF!,6,FALSE())),UPPER(RIGHT(VLOOKUP($A205,#REF!,6,FALSE()), 1)),"")</f>
        <v>#VALUE!</v>
      </c>
      <c r="M205" s="91" t="e">
        <f aca="false">IF(LEN(VLOOKUP($A205,#REF!,7,FALSE())),UPPER(RIGHT(VLOOKUP($A205,#REF!,7,FALSE()), 1)),"")</f>
        <v>#VALUE!</v>
      </c>
      <c r="N205" s="86" t="s">
        <v>557</v>
      </c>
      <c r="O205" s="86" t="s">
        <v>83</v>
      </c>
      <c r="P205" s="86" t="s">
        <v>104</v>
      </c>
      <c r="Q205" s="86" t="s">
        <v>105</v>
      </c>
      <c r="R205" s="167" t="s">
        <v>83</v>
      </c>
      <c r="S205" s="86" t="e">
        <f aca="false">HLOOKUP("Device Tree Pin Name",#REF!,MATCH($A205,#REF!,0),FALSE())</f>
        <v>#VALUE!</v>
      </c>
      <c r="T205" s="137" t="e">
        <f aca="false">HLOOKUP("power rail",#REF!,MATCH($A205,#REF!,0),FALSE())</f>
        <v>#VALUE!</v>
      </c>
      <c r="U205" s="96" t="e">
        <f aca="false">HLOOKUP("Wake Capable",#REF!,MATCH($A205,#REF!,0),FALSE())</f>
        <v>#VALUE!</v>
      </c>
      <c r="V205" s="96" t="e">
        <f aca="false">HLOOKUP("Strap",#REF!,MATCH($A205,#REF!,0),FALSE())</f>
        <v>#VALUE!</v>
      </c>
      <c r="W205" s="96" t="e">
        <f aca="false">HLOOKUP("GTE",#REF!,MATCH($A205,#REF!,0),FALSE())</f>
        <v>#VALUE!</v>
      </c>
      <c r="X205" s="96" t="e">
        <f aca="false">HLOOKUP("DPD_Control",#REF!,MATCH($A205,#REF!,0),FALSE())</f>
        <v>#VALUE!</v>
      </c>
      <c r="Y205" s="96" t="e">
        <f aca="false">HLOOKUP("DPD_Group",#REF!,MATCH($A205,#REF!,0),FALSE())</f>
        <v>#VALUE!</v>
      </c>
      <c r="Z205" s="95" t="e">
        <f aca="false">HLOOKUP("Pad Category",#REF!,MATCH($A205,#REF!,0),FALSE())</f>
        <v>#VALUE!</v>
      </c>
      <c r="AA205" s="95" t="e">
        <f aca="false">HLOOKUP("Pad type",#REF!,MATCH($A205,#REF!,0),FALSE())</f>
        <v>#VALUE!</v>
      </c>
      <c r="AB205" s="95" t="e">
        <f aca="false">HLOOKUP("Pull Strength",#REF!,MATCH($A205,#REF!,0),FALSE())</f>
        <v>#VALUE!</v>
      </c>
      <c r="AC205" s="95" t="e">
        <f aca="false">HLOOKUP("POR Pin State",#REF!,MATCH($A205,#REF!,0),FALSE())</f>
        <v>#VALUE!</v>
      </c>
      <c r="AD205" s="95" t="str">
        <f aca="false">IF(OR($AQ205="",$AQ205=$C205),$R205,IF($AQ205=$D205,SUBSTITUTE(SUBSTITUTE($AQ205,"GPIO3_","GPIO_"),".0",""),IF($AQ205=$E205,$N205,IF($AQ205=$F205,$O205,IF($AQ205=$G205,$P205,IF($AQ205=$H205,$Q205,"INVALID"))))))</f>
        <v>RSVD1</v>
      </c>
      <c r="AE205" s="97"/>
      <c r="AF205" s="98" t="str">
        <f aca="false">IF(AND(OR($AS205="Int PU",$AS205="Int PD"),OR(AND($AZ205&lt;&gt;"",$AZ205&lt;&gt;"0"),AND($BA205&lt;&gt;"",$BA205&lt;&gt;"0"))),"INVALID",IF(OR($AQ205=$C205,$AS205="Int PD"),"PULL_DOWN",IF(OR($AS205="Int PU",AND($AE205="YES",OR($AZ205="",$AZ205="0"),OR($BA205="",$BA205="0"),OR($AR205="Input",$AR205="Bidirectional"))),"PULL_UP","NORMAL")))</f>
        <v>PULL_DOWN</v>
      </c>
      <c r="AG205" s="98" t="e">
        <f aca="false">IF($AU205="Input", "TRISTATE", IF($AV205="Z","TRISTATE",IF($AT205=$F205,"TRISTATE","NORMAL")))</f>
        <v>#VALUE!</v>
      </c>
      <c r="AH205" s="98" t="e">
        <f aca="false">IF(OR($AT205=$F205,$AU205="Output"),"DISABLE","ENABLE")</f>
        <v>#VALUE!</v>
      </c>
      <c r="AI205" s="112" t="e">
        <f aca="false">IF($AT205&lt;&gt;$G205,"N/A",IF($AV205="Drive 1", "1", IF($AV205="Drive 0", "0", "")))</f>
        <v>#VALUE!</v>
      </c>
      <c r="AJ205" s="99" t="b">
        <f aca="false">TRUE()</f>
        <v>1</v>
      </c>
      <c r="AK205" s="99" t="b">
        <f aca="false">TRUE()</f>
        <v>1</v>
      </c>
      <c r="AL205" s="99" t="b">
        <f aca="false">TRUE()</f>
        <v>1</v>
      </c>
      <c r="AM205" s="99" t="b">
        <f aca="false">TRUE()</f>
        <v>1</v>
      </c>
      <c r="AN205" s="99" t="b">
        <f aca="false">TRUE()</f>
        <v>1</v>
      </c>
      <c r="AO205" s="99" t="b">
        <f aca="false">TRUE()</f>
        <v>1</v>
      </c>
      <c r="AP205" s="100" t="str">
        <f aca="false">IF(AND($AJ205:$AO205), "VALID", "INVALID")</f>
        <v>VALID</v>
      </c>
      <c r="AQ205" s="101" t="s">
        <v>558</v>
      </c>
      <c r="AR205" s="102" t="s">
        <v>79</v>
      </c>
      <c r="AS205" s="103"/>
      <c r="AT205" s="103" t="s">
        <v>89</v>
      </c>
      <c r="AU205" s="104"/>
      <c r="AV205" s="104"/>
      <c r="AW205" s="110" t="s">
        <v>85</v>
      </c>
      <c r="AX205" s="103" t="s">
        <v>85</v>
      </c>
      <c r="AY205" s="104"/>
      <c r="AZ205" s="103"/>
      <c r="BA205" s="103"/>
      <c r="BB205" s="162"/>
      <c r="BC205" s="104"/>
      <c r="BD205" s="106"/>
      <c r="BE205" s="160" t="s">
        <v>556</v>
      </c>
      <c r="BF205" s="108" t="e">
        <f aca="false">VLOOKUP($A205,#REF!, 34, FALSE())</f>
        <v>#VALUE!</v>
      </c>
      <c r="BG205" s="108" t="e">
        <f aca="false">VLOOKUP($A205,#REF!, 22, FALSE())</f>
        <v>#VALUE!</v>
      </c>
      <c r="BH205" s="109"/>
    </row>
    <row r="206" customFormat="false" ht="12.75" hidden="false" customHeight="true" outlineLevel="0" collapsed="false">
      <c r="A206" s="95" t="s">
        <v>559</v>
      </c>
      <c r="B206" s="86" t="e">
        <f aca="false">VLOOKUP($A206,#REF!, 34, FALSE())</f>
        <v>#VALUE!</v>
      </c>
      <c r="C206" s="87" t="str">
        <f aca="false">CONCATENATE("unused_",A206)</f>
        <v>unused_PEX_L0_RST_N</v>
      </c>
      <c r="D206" s="88" t="e">
        <f aca="false">IF(LEN(VLOOKUP($A206,#REF!,8,FALSE())),LEFT(VLOOKUP($A206,#REF!,8,FALSE()),LEN(VLOOKUP($A206,#REF!,8,FALSE()))-2),"")</f>
        <v>#VALUE!</v>
      </c>
      <c r="E206" s="89" t="e">
        <f aca="false">IF(LEN(VLOOKUP($A206,#REF!,4,FALSE())),IF(INDEX(#REF!,MATCH($A206,#REF!,0),1),LEFT(VLOOKUP($A206,#REF!,4,FALSE()),LEN(VLOOKUP($A206,#REF!,4,FALSE()))-2),CONCATENATE(LEFT(VLOOKUP($A206,#REF!,4,FALSE()),LEN(VLOOKUP($A206,#REF!,4,FALSE()))-2),"*")),"")</f>
        <v>#VALUE!</v>
      </c>
      <c r="F206" s="90" t="e">
        <f aca="false">IF(LEN(VLOOKUP($A206,#REF!,5,FALSE())),IF(INDEX(#REF!,MATCH($A206,#REF!,0),2),LEFT(VLOOKUP($A206,#REF!,5,FALSE()),LEN(VLOOKUP($A206,#REF!,5,FALSE()))-2),CONCATENATE(LEFT(VLOOKUP($A206,#REF!,5,FALSE()),LEN(VLOOKUP($A206,#REF!,5,FALSE()))-2),"*")),"")</f>
        <v>#VALUE!</v>
      </c>
      <c r="G206" s="90" t="e">
        <f aca="false">IF(LEN(VLOOKUP($A206,#REF!,6,FALSE())),IF(INDEX(#REF!,MATCH($A206,#REF!,0),3),LEFT(VLOOKUP($A206,#REF!,6,FALSE()),LEN(VLOOKUP($A206,#REF!,6,FALSE()))-2),CONCATENATE(LEFT(VLOOKUP($A206,#REF!,6,FALSE()),LEN(VLOOKUP($A206,#REF!,6,FALSE()))-2),"*")),"")</f>
        <v>#VALUE!</v>
      </c>
      <c r="H206" s="91" t="e">
        <f aca="false">IF(LEN(VLOOKUP($A206,#REF!,7,FALSE())),IF(INDEX(#REF!,MATCH($A206,#REF!,0),4),LEFT(VLOOKUP($A206,#REF!,7,FALSE()),LEN(VLOOKUP($A206,#REF!,7,FALSE()))-2),CONCATENATE(LEFT(VLOOKUP($A206,#REF!,7,FALSE()),LEN(VLOOKUP($A206,#REF!,7,FALSE()))-2),"*")),"")</f>
        <v>#VALUE!</v>
      </c>
      <c r="I206" s="92" t="e">
        <f aca="false">IF(LEN(VLOOKUP($A206,#REF!,8,FALSE())),UPPER(RIGHT(VLOOKUP($A206,#REF!,8,FALSE()), 1)),"")</f>
        <v>#VALUE!</v>
      </c>
      <c r="J206" s="90" t="e">
        <f aca="false">IF(LEN(VLOOKUP($A206,#REF!,4,FALSE())),UPPER(RIGHT(VLOOKUP($A206,#REF!,4,FALSE()), 1)),"")</f>
        <v>#VALUE!</v>
      </c>
      <c r="K206" s="90" t="e">
        <f aca="false">IF(LEN(VLOOKUP($A206,#REF!,5,FALSE())),UPPER(RIGHT(VLOOKUP($A206,#REF!,5,FALSE()), 1)),"")</f>
        <v>#VALUE!</v>
      </c>
      <c r="L206" s="90" t="e">
        <f aca="false">IF(LEN(VLOOKUP($A206,#REF!,6,FALSE())),UPPER(RIGHT(VLOOKUP($A206,#REF!,6,FALSE()), 1)),"")</f>
        <v>#VALUE!</v>
      </c>
      <c r="M206" s="91" t="e">
        <f aca="false">IF(LEN(VLOOKUP($A206,#REF!,7,FALSE())),UPPER(RIGHT(VLOOKUP($A206,#REF!,7,FALSE()), 1)),"")</f>
        <v>#VALUE!</v>
      </c>
      <c r="N206" s="86" t="s">
        <v>557</v>
      </c>
      <c r="O206" s="86" t="s">
        <v>83</v>
      </c>
      <c r="P206" s="86" t="s">
        <v>104</v>
      </c>
      <c r="Q206" s="86" t="s">
        <v>105</v>
      </c>
      <c r="R206" s="165" t="s">
        <v>83</v>
      </c>
      <c r="S206" s="100" t="e">
        <f aca="false">HLOOKUP("Device Tree Pin Name",#REF!,MATCH($A206,#REF!,0),FALSE())</f>
        <v>#VALUE!</v>
      </c>
      <c r="T206" s="95" t="e">
        <f aca="false">HLOOKUP("power rail",#REF!,MATCH($A206,#REF!,0),FALSE())</f>
        <v>#VALUE!</v>
      </c>
      <c r="U206" s="96" t="e">
        <f aca="false">HLOOKUP("Wake Capable",#REF!,MATCH($A206,#REF!,0),FALSE())</f>
        <v>#VALUE!</v>
      </c>
      <c r="V206" s="96" t="e">
        <f aca="false">HLOOKUP("Strap",#REF!,MATCH($A206,#REF!,0),FALSE())</f>
        <v>#VALUE!</v>
      </c>
      <c r="W206" s="96" t="e">
        <f aca="false">HLOOKUP("GTE",#REF!,MATCH($A206,#REF!,0),FALSE())</f>
        <v>#VALUE!</v>
      </c>
      <c r="X206" s="96" t="e">
        <f aca="false">HLOOKUP("DPD_Control",#REF!,MATCH($A206,#REF!,0),FALSE())</f>
        <v>#VALUE!</v>
      </c>
      <c r="Y206" s="96" t="e">
        <f aca="false">HLOOKUP("DPD_Group",#REF!,MATCH($A206,#REF!,0),FALSE())</f>
        <v>#VALUE!</v>
      </c>
      <c r="Z206" s="95" t="e">
        <f aca="false">HLOOKUP("Pad Category",#REF!,MATCH($A206,#REF!,0),FALSE())</f>
        <v>#VALUE!</v>
      </c>
      <c r="AA206" s="95" t="e">
        <f aca="false">HLOOKUP("Pad type",#REF!,MATCH($A206,#REF!,0),FALSE())</f>
        <v>#VALUE!</v>
      </c>
      <c r="AB206" s="95" t="e">
        <f aca="false">HLOOKUP("Pull Strength",#REF!,MATCH($A206,#REF!,0),FALSE())</f>
        <v>#VALUE!</v>
      </c>
      <c r="AC206" s="95" t="e">
        <f aca="false">HLOOKUP("POR Pin State",#REF!,MATCH($A206,#REF!,0),FALSE())</f>
        <v>#VALUE!</v>
      </c>
      <c r="AD206" s="95" t="str">
        <f aca="false">IF(OR($AQ206="",$AQ206=$C206),$R206,IF($AQ206=$D206,SUBSTITUTE(SUBSTITUTE($AQ206,"GPIO3_","GPIO_"),".0",""),IF($AQ206=$E206,$N206,IF($AQ206=$F206,$O206,IF($AQ206=$G206,$P206,IF($AQ206=$H206,$Q206,"INVALID"))))))</f>
        <v>RSVD1</v>
      </c>
      <c r="AE206" s="97"/>
      <c r="AF206" s="98" t="str">
        <f aca="false">IF(AND(OR($AS206="Int PU",$AS206="Int PD"),OR(AND($AZ206&lt;&gt;"",$AZ206&lt;&gt;"0"),AND($BA206&lt;&gt;"",$BA206&lt;&gt;"0"))),"INVALID",IF(OR($AQ206=$C206,$AS206="Int PD"),"PULL_DOWN",IF(OR($AS206="Int PU",AND($AE206="YES",OR($AZ206="",$AZ206="0"),OR($BA206="",$BA206="0"),OR($AR206="Input",$AR206="Bidirectional"))),"PULL_UP","NORMAL")))</f>
        <v>PULL_DOWN</v>
      </c>
      <c r="AG206" s="98" t="e">
        <f aca="false">IF($AU206="Input", "TRISTATE", IF($AV206="Z","TRISTATE",IF($AT206=$F206,"TRISTATE","NORMAL")))</f>
        <v>#VALUE!</v>
      </c>
      <c r="AH206" s="98" t="e">
        <f aca="false">IF(OR($AT206=$F206,$AU206="Output"),"DISABLE","ENABLE")</f>
        <v>#VALUE!</v>
      </c>
      <c r="AI206" s="112" t="e">
        <f aca="false">IF($AT206&lt;&gt;$G206,"N/A",IF($AV206="Drive 1", "1", IF($AV206="Drive 0", "0", "")))</f>
        <v>#VALUE!</v>
      </c>
      <c r="AJ206" s="99" t="b">
        <f aca="false">TRUE()</f>
        <v>1</v>
      </c>
      <c r="AK206" s="99" t="b">
        <f aca="false">TRUE()</f>
        <v>1</v>
      </c>
      <c r="AL206" s="99" t="b">
        <f aca="false">TRUE()</f>
        <v>1</v>
      </c>
      <c r="AM206" s="99" t="b">
        <f aca="false">TRUE()</f>
        <v>1</v>
      </c>
      <c r="AN206" s="99" t="b">
        <f aca="false">TRUE()</f>
        <v>1</v>
      </c>
      <c r="AO206" s="99" t="b">
        <f aca="false">TRUE()</f>
        <v>1</v>
      </c>
      <c r="AP206" s="100" t="str">
        <f aca="false">IF(AND($AJ206:$AO206), "VALID", "INVALID")</f>
        <v>VALID</v>
      </c>
      <c r="AQ206" s="101" t="s">
        <v>560</v>
      </c>
      <c r="AR206" s="102" t="s">
        <v>79</v>
      </c>
      <c r="AS206" s="103"/>
      <c r="AT206" s="104"/>
      <c r="AU206" s="104"/>
      <c r="AV206" s="104"/>
      <c r="AW206" s="110" t="s">
        <v>85</v>
      </c>
      <c r="AX206" s="103" t="s">
        <v>85</v>
      </c>
      <c r="AY206" s="104"/>
      <c r="AZ206" s="103"/>
      <c r="BA206" s="103"/>
      <c r="BB206" s="105"/>
      <c r="BC206" s="104"/>
      <c r="BD206" s="106"/>
      <c r="BE206" s="161" t="s">
        <v>559</v>
      </c>
      <c r="BF206" s="108" t="e">
        <f aca="false">VLOOKUP($A206,#REF!, 34, FALSE())</f>
        <v>#VALUE!</v>
      </c>
      <c r="BG206" s="108" t="e">
        <f aca="false">VLOOKUP($A206,#REF!, 22, FALSE())</f>
        <v>#VALUE!</v>
      </c>
      <c r="BH206" s="109"/>
    </row>
    <row r="207" customFormat="false" ht="12.75" hidden="false" customHeight="true" outlineLevel="0" collapsed="false">
      <c r="A207" s="95" t="s">
        <v>561</v>
      </c>
      <c r="B207" s="86" t="e">
        <f aca="false">VLOOKUP($A207,#REF!, 34, FALSE())</f>
        <v>#VALUE!</v>
      </c>
      <c r="C207" s="87" t="str">
        <f aca="false">CONCATENATE("unused_",A207)</f>
        <v>unused_PEX_L1_CLKREQ_N</v>
      </c>
      <c r="D207" s="88" t="e">
        <f aca="false">IF(LEN(VLOOKUP($A207,#REF!,8,FALSE())),LEFT(VLOOKUP($A207,#REF!,8,FALSE()),LEN(VLOOKUP($A207,#REF!,8,FALSE()))-2),"")</f>
        <v>#VALUE!</v>
      </c>
      <c r="E207" s="89" t="e">
        <f aca="false">IF(LEN(VLOOKUP($A207,#REF!,4,FALSE())),IF(INDEX(#REF!,MATCH($A207,#REF!,0),1),LEFT(VLOOKUP($A207,#REF!,4,FALSE()),LEN(VLOOKUP($A207,#REF!,4,FALSE()))-2),CONCATENATE(LEFT(VLOOKUP($A207,#REF!,4,FALSE()),LEN(VLOOKUP($A207,#REF!,4,FALSE()))-2),"*")),"")</f>
        <v>#VALUE!</v>
      </c>
      <c r="F207" s="90" t="e">
        <f aca="false">IF(LEN(VLOOKUP($A207,#REF!,5,FALSE())),IF(INDEX(#REF!,MATCH($A207,#REF!,0),2),LEFT(VLOOKUP($A207,#REF!,5,FALSE()),LEN(VLOOKUP($A207,#REF!,5,FALSE()))-2),CONCATENATE(LEFT(VLOOKUP($A207,#REF!,5,FALSE()),LEN(VLOOKUP($A207,#REF!,5,FALSE()))-2),"*")),"")</f>
        <v>#VALUE!</v>
      </c>
      <c r="G207" s="90" t="e">
        <f aca="false">IF(LEN(VLOOKUP($A207,#REF!,6,FALSE())),IF(INDEX(#REF!,MATCH($A207,#REF!,0),3),LEFT(VLOOKUP($A207,#REF!,6,FALSE()),LEN(VLOOKUP($A207,#REF!,6,FALSE()))-2),CONCATENATE(LEFT(VLOOKUP($A207,#REF!,6,FALSE()),LEN(VLOOKUP($A207,#REF!,6,FALSE()))-2),"*")),"")</f>
        <v>#VALUE!</v>
      </c>
      <c r="H207" s="91" t="e">
        <f aca="false">IF(LEN(VLOOKUP($A207,#REF!,7,FALSE())),IF(INDEX(#REF!,MATCH($A207,#REF!,0),4),LEFT(VLOOKUP($A207,#REF!,7,FALSE()),LEN(VLOOKUP($A207,#REF!,7,FALSE()))-2),CONCATENATE(LEFT(VLOOKUP($A207,#REF!,7,FALSE()),LEN(VLOOKUP($A207,#REF!,7,FALSE()))-2),"*")),"")</f>
        <v>#VALUE!</v>
      </c>
      <c r="I207" s="92" t="e">
        <f aca="false">IF(LEN(VLOOKUP($A207,#REF!,8,FALSE())),UPPER(RIGHT(VLOOKUP($A207,#REF!,8,FALSE()), 1)),"")</f>
        <v>#VALUE!</v>
      </c>
      <c r="J207" s="90" t="e">
        <f aca="false">IF(LEN(VLOOKUP($A207,#REF!,4,FALSE())),UPPER(RIGHT(VLOOKUP($A207,#REF!,4,FALSE()), 1)),"")</f>
        <v>#VALUE!</v>
      </c>
      <c r="K207" s="90" t="e">
        <f aca="false">IF(LEN(VLOOKUP($A207,#REF!,5,FALSE())),UPPER(RIGHT(VLOOKUP($A207,#REF!,5,FALSE()), 1)),"")</f>
        <v>#VALUE!</v>
      </c>
      <c r="L207" s="90" t="e">
        <f aca="false">IF(LEN(VLOOKUP($A207,#REF!,6,FALSE())),UPPER(RIGHT(VLOOKUP($A207,#REF!,6,FALSE()), 1)),"")</f>
        <v>#VALUE!</v>
      </c>
      <c r="M207" s="91" t="e">
        <f aca="false">IF(LEN(VLOOKUP($A207,#REF!,7,FALSE())),UPPER(RIGHT(VLOOKUP($A207,#REF!,7,FALSE()), 1)),"")</f>
        <v>#VALUE!</v>
      </c>
      <c r="N207" s="86" t="s">
        <v>562</v>
      </c>
      <c r="O207" s="86" t="s">
        <v>83</v>
      </c>
      <c r="P207" s="86" t="s">
        <v>104</v>
      </c>
      <c r="Q207" s="86" t="s">
        <v>105</v>
      </c>
      <c r="R207" s="86" t="s">
        <v>83</v>
      </c>
      <c r="S207" s="131" t="e">
        <f aca="false">HLOOKUP("Device Tree Pin Name",#REF!,MATCH($A207,#REF!,0),FALSE())</f>
        <v>#VALUE!</v>
      </c>
      <c r="T207" s="132" t="e">
        <f aca="false">HLOOKUP("power rail",#REF!,MATCH($A207,#REF!,0),FALSE())</f>
        <v>#VALUE!</v>
      </c>
      <c r="U207" s="96" t="e">
        <f aca="false">HLOOKUP("Wake Capable",#REF!,MATCH($A207,#REF!,0),FALSE())</f>
        <v>#VALUE!</v>
      </c>
      <c r="V207" s="96" t="e">
        <f aca="false">HLOOKUP("Strap",#REF!,MATCH($A207,#REF!,0),FALSE())</f>
        <v>#VALUE!</v>
      </c>
      <c r="W207" s="96" t="e">
        <f aca="false">HLOOKUP("GTE",#REF!,MATCH($A207,#REF!,0),FALSE())</f>
        <v>#VALUE!</v>
      </c>
      <c r="X207" s="96" t="e">
        <f aca="false">HLOOKUP("DPD_Control",#REF!,MATCH($A207,#REF!,0),FALSE())</f>
        <v>#VALUE!</v>
      </c>
      <c r="Y207" s="96" t="e">
        <f aca="false">HLOOKUP("DPD_Group",#REF!,MATCH($A207,#REF!,0),FALSE())</f>
        <v>#VALUE!</v>
      </c>
      <c r="Z207" s="95" t="e">
        <f aca="false">HLOOKUP("Pad Category",#REF!,MATCH($A207,#REF!,0),FALSE())</f>
        <v>#VALUE!</v>
      </c>
      <c r="AA207" s="95" t="e">
        <f aca="false">HLOOKUP("Pad type",#REF!,MATCH($A207,#REF!,0),FALSE())</f>
        <v>#VALUE!</v>
      </c>
      <c r="AB207" s="95" t="e">
        <f aca="false">HLOOKUP("Pull Strength",#REF!,MATCH($A207,#REF!,0),FALSE())</f>
        <v>#VALUE!</v>
      </c>
      <c r="AC207" s="95" t="e">
        <f aca="false">HLOOKUP("POR Pin State",#REF!,MATCH($A207,#REF!,0),FALSE())</f>
        <v>#VALUE!</v>
      </c>
      <c r="AD207" s="95" t="str">
        <f aca="false">IF(OR($AQ207="",$AQ207=$C207),$R207,IF($AQ207=$D207,SUBSTITUTE(SUBSTITUTE($AQ207,"GPIO3_","GPIO_"),".0",""),IF($AQ207=$E207,$N207,IF($AQ207=$F207,$O207,IF($AQ207=$G207,$P207,IF($AQ207=$H207,$Q207,"INVALID"))))))</f>
        <v>RSVD1</v>
      </c>
      <c r="AE207" s="97"/>
      <c r="AF207" s="98" t="str">
        <f aca="false">IF(AND(OR($AS207="Int PU",$AS207="Int PD"),OR(AND($AZ207&lt;&gt;"",$AZ207&lt;&gt;"0"),AND($BA207&lt;&gt;"",$BA207&lt;&gt;"0"))),"INVALID",IF(OR($AQ207=$C207,$AS207="Int PD"),"PULL_DOWN",IF(OR($AS207="Int PU",AND($AE207="YES",OR($AZ207="",$AZ207="0"),OR($BA207="",$BA207="0"),OR($AR207="Input",$AR207="Bidirectional"))),"PULL_UP","NORMAL")))</f>
        <v>PULL_DOWN</v>
      </c>
      <c r="AG207" s="98" t="e">
        <f aca="false">IF($AU207="Input", "TRISTATE", IF($AV207="Z","TRISTATE",IF($AT207=$F207,"TRISTATE","NORMAL")))</f>
        <v>#VALUE!</v>
      </c>
      <c r="AH207" s="98" t="e">
        <f aca="false">IF(OR($AT207=$F207,$AU207="Output"),"DISABLE","ENABLE")</f>
        <v>#VALUE!</v>
      </c>
      <c r="AI207" s="112" t="e">
        <f aca="false">IF($AT207&lt;&gt;$G207,"N/A",IF($AV207="Drive 1", "1", IF($AV207="Drive 0", "0", "")))</f>
        <v>#VALUE!</v>
      </c>
      <c r="AJ207" s="99" t="b">
        <f aca="false">TRUE()</f>
        <v>1</v>
      </c>
      <c r="AK207" s="99" t="b">
        <f aca="false">TRUE()</f>
        <v>1</v>
      </c>
      <c r="AL207" s="99" t="b">
        <f aca="false">TRUE()</f>
        <v>1</v>
      </c>
      <c r="AM207" s="99" t="b">
        <f aca="false">TRUE()</f>
        <v>1</v>
      </c>
      <c r="AN207" s="99" t="b">
        <f aca="false">TRUE()</f>
        <v>1</v>
      </c>
      <c r="AO207" s="99" t="b">
        <f aca="false">TRUE()</f>
        <v>1</v>
      </c>
      <c r="AP207" s="100" t="str">
        <f aca="false">IF(AND($AJ207:$AO207), "VALID", "INVALID")</f>
        <v>VALID</v>
      </c>
      <c r="AQ207" s="101" t="s">
        <v>563</v>
      </c>
      <c r="AR207" s="102" t="s">
        <v>79</v>
      </c>
      <c r="AS207" s="103"/>
      <c r="AT207" s="103" t="s">
        <v>89</v>
      </c>
      <c r="AU207" s="104"/>
      <c r="AV207" s="104"/>
      <c r="AW207" s="110" t="s">
        <v>85</v>
      </c>
      <c r="AX207" s="103" t="s">
        <v>85</v>
      </c>
      <c r="AY207" s="104"/>
      <c r="AZ207" s="103"/>
      <c r="BA207" s="103"/>
      <c r="BB207" s="105"/>
      <c r="BC207" s="104"/>
      <c r="BD207" s="106"/>
      <c r="BE207" s="161" t="s">
        <v>561</v>
      </c>
      <c r="BF207" s="108" t="e">
        <f aca="false">VLOOKUP($A207,#REF!, 34, FALSE())</f>
        <v>#VALUE!</v>
      </c>
      <c r="BG207" s="108" t="e">
        <f aca="false">VLOOKUP($A207,#REF!, 22, FALSE())</f>
        <v>#VALUE!</v>
      </c>
      <c r="BH207" s="109"/>
    </row>
    <row r="208" customFormat="false" ht="12.75" hidden="false" customHeight="true" outlineLevel="0" collapsed="false">
      <c r="A208" s="95" t="s">
        <v>564</v>
      </c>
      <c r="B208" s="86" t="e">
        <f aca="false">VLOOKUP($A208,#REF!, 34, FALSE())</f>
        <v>#VALUE!</v>
      </c>
      <c r="C208" s="87" t="str">
        <f aca="false">CONCATENATE("unused_",A208)</f>
        <v>unused_PEX_L1_RST_N</v>
      </c>
      <c r="D208" s="88" t="e">
        <f aca="false">IF(LEN(VLOOKUP($A208,#REF!,8,FALSE())),LEFT(VLOOKUP($A208,#REF!,8,FALSE()),LEN(VLOOKUP($A208,#REF!,8,FALSE()))-2),"")</f>
        <v>#VALUE!</v>
      </c>
      <c r="E208" s="89" t="e">
        <f aca="false">IF(LEN(VLOOKUP($A208,#REF!,4,FALSE())),IF(INDEX(#REF!,MATCH($A208,#REF!,0),1),LEFT(VLOOKUP($A208,#REF!,4,FALSE()),LEN(VLOOKUP($A208,#REF!,4,FALSE()))-2),CONCATENATE(LEFT(VLOOKUP($A208,#REF!,4,FALSE()),LEN(VLOOKUP($A208,#REF!,4,FALSE()))-2),"")),"")</f>
        <v>#VALUE!</v>
      </c>
      <c r="F208" s="90" t="e">
        <f aca="false">IF(LEN(VLOOKUP($A208,#REF!,5,FALSE())),IF(INDEX(#REF!,MATCH($A208,#REF!,0),2),LEFT(VLOOKUP($A208,#REF!,5,FALSE()),LEN(VLOOKUP($A208,#REF!,5,FALSE()))-2),CONCATENATE(LEFT(VLOOKUP($A208,#REF!,5,FALSE()),LEN(VLOOKUP($A208,#REF!,5,FALSE()))-2),"*")),"")</f>
        <v>#VALUE!</v>
      </c>
      <c r="G208" s="90" t="e">
        <f aca="false">IF(LEN(VLOOKUP($A208,#REF!,6,FALSE())),IF(INDEX(#REF!,MATCH($A208,#REF!,0),3),LEFT(VLOOKUP($A208,#REF!,6,FALSE()),LEN(VLOOKUP($A208,#REF!,6,FALSE()))-2),CONCATENATE(LEFT(VLOOKUP($A208,#REF!,6,FALSE()),LEN(VLOOKUP($A208,#REF!,6,FALSE()))-2),"*")),"")</f>
        <v>#VALUE!</v>
      </c>
      <c r="H208" s="91" t="e">
        <f aca="false">IF(LEN(VLOOKUP($A208,#REF!,7,FALSE())),IF(INDEX(#REF!,MATCH($A208,#REF!,0),4),LEFT(VLOOKUP($A208,#REF!,7,FALSE()),LEN(VLOOKUP($A208,#REF!,7,FALSE()))-2),CONCATENATE(LEFT(VLOOKUP($A208,#REF!,7,FALSE()),LEN(VLOOKUP($A208,#REF!,7,FALSE()))-2),"*")),"")</f>
        <v>#VALUE!</v>
      </c>
      <c r="I208" s="92" t="e">
        <f aca="false">IF(LEN(VLOOKUP($A208,#REF!,8,FALSE())),UPPER(RIGHT(VLOOKUP($A208,#REF!,8,FALSE()), 1)),"")</f>
        <v>#VALUE!</v>
      </c>
      <c r="J208" s="90" t="e">
        <f aca="false">IF(LEN(VLOOKUP($A208,#REF!,4,FALSE())),UPPER(RIGHT(VLOOKUP($A208,#REF!,4,FALSE()), 1)),"")</f>
        <v>#VALUE!</v>
      </c>
      <c r="K208" s="90" t="e">
        <f aca="false">IF(LEN(VLOOKUP($A208,#REF!,5,FALSE())),UPPER(RIGHT(VLOOKUP($A208,#REF!,5,FALSE()), 1)),"")</f>
        <v>#VALUE!</v>
      </c>
      <c r="L208" s="90" t="e">
        <f aca="false">IF(LEN(VLOOKUP($A208,#REF!,6,FALSE())),UPPER(RIGHT(VLOOKUP($A208,#REF!,6,FALSE()), 1)),"")</f>
        <v>#VALUE!</v>
      </c>
      <c r="M208" s="91" t="e">
        <f aca="false">IF(LEN(VLOOKUP($A208,#REF!,7,FALSE())),UPPER(RIGHT(VLOOKUP($A208,#REF!,7,FALSE()), 1)),"")</f>
        <v>#VALUE!</v>
      </c>
      <c r="N208" s="86" t="s">
        <v>562</v>
      </c>
      <c r="O208" s="86" t="s">
        <v>83</v>
      </c>
      <c r="P208" s="86" t="s">
        <v>104</v>
      </c>
      <c r="Q208" s="86" t="s">
        <v>105</v>
      </c>
      <c r="R208" s="165" t="s">
        <v>83</v>
      </c>
      <c r="S208" s="100" t="e">
        <f aca="false">HLOOKUP("Device Tree Pin Name",#REF!,MATCH($A208,#REF!,0),FALSE())</f>
        <v>#VALUE!</v>
      </c>
      <c r="T208" s="95" t="e">
        <f aca="false">HLOOKUP("power rail",#REF!,MATCH($A208,#REF!,0),FALSE())</f>
        <v>#VALUE!</v>
      </c>
      <c r="U208" s="96" t="e">
        <f aca="false">HLOOKUP("Wake Capable",#REF!,MATCH($A208,#REF!,0),FALSE())</f>
        <v>#VALUE!</v>
      </c>
      <c r="V208" s="96" t="e">
        <f aca="false">HLOOKUP("Strap",#REF!,MATCH($A208,#REF!,0),FALSE())</f>
        <v>#VALUE!</v>
      </c>
      <c r="W208" s="96" t="e">
        <f aca="false">HLOOKUP("GTE",#REF!,MATCH($A208,#REF!,0),FALSE())</f>
        <v>#VALUE!</v>
      </c>
      <c r="X208" s="96" t="e">
        <f aca="false">HLOOKUP("DPD_Control",#REF!,MATCH($A208,#REF!,0),FALSE())</f>
        <v>#VALUE!</v>
      </c>
      <c r="Y208" s="96" t="e">
        <f aca="false">HLOOKUP("DPD_Group",#REF!,MATCH($A208,#REF!,0),FALSE())</f>
        <v>#VALUE!</v>
      </c>
      <c r="Z208" s="95" t="e">
        <f aca="false">HLOOKUP("Pad Category",#REF!,MATCH($A208,#REF!,0),FALSE())</f>
        <v>#VALUE!</v>
      </c>
      <c r="AA208" s="95" t="e">
        <f aca="false">HLOOKUP("Pad type",#REF!,MATCH($A208,#REF!,0),FALSE())</f>
        <v>#VALUE!</v>
      </c>
      <c r="AB208" s="95" t="e">
        <f aca="false">HLOOKUP("Pull Strength",#REF!,MATCH($A208,#REF!,0),FALSE())</f>
        <v>#VALUE!</v>
      </c>
      <c r="AC208" s="95" t="e">
        <f aca="false">HLOOKUP("POR Pin State",#REF!,MATCH($A208,#REF!,0),FALSE())</f>
        <v>#VALUE!</v>
      </c>
      <c r="AD208" s="95" t="str">
        <f aca="false">IF(OR($AQ208="",$AQ208=$C208),$R208,IF($AQ208=$D208,SUBSTITUTE(SUBSTITUTE($AQ208,"GPIO3_","GPIO_"),".0",""),IF($AQ208=$E208,$N208,IF($AQ208=$F208,$O208,IF($AQ208=$G208,$P208,IF($AQ208=$H208,$Q208,"INVALID"))))))</f>
        <v>RSVD1</v>
      </c>
      <c r="AE208" s="97"/>
      <c r="AF208" s="98" t="str">
        <f aca="false">IF(AND(OR($AS208="Int PU",$AS208="Int PD"),OR(AND($AZ208&lt;&gt;"",$AZ208&lt;&gt;"0"),AND($BA208&lt;&gt;"",$BA208&lt;&gt;"0"))),"INVALID",IF(OR($AQ208=$C208,$AS208="Int PD"),"PULL_DOWN",IF(OR($AS208="Int PU",AND($AE208="YES",OR($AZ208="",$AZ208="0"),OR($BA208="",$BA208="0"),OR($AR208="Input",$AR208="Bidirectional"))),"PULL_UP","NORMAL")))</f>
        <v>PULL_DOWN</v>
      </c>
      <c r="AG208" s="98" t="e">
        <f aca="false">IF($AU208="Input", "TRISTATE", IF($AV208="Z","TRISTATE",IF($AT208=$F208,"TRISTATE","NORMAL")))</f>
        <v>#VALUE!</v>
      </c>
      <c r="AH208" s="98" t="e">
        <f aca="false">IF(OR($AT208=$F208,$AU208="Output"),"DISABLE","ENABLE")</f>
        <v>#VALUE!</v>
      </c>
      <c r="AI208" s="112" t="e">
        <f aca="false">IF($AT208&lt;&gt;$G208,"N/A",IF($AV208="Drive 1", "1", IF($AV208="Drive 0", "0", "")))</f>
        <v>#VALUE!</v>
      </c>
      <c r="AJ208" s="99" t="b">
        <f aca="false">TRUE()</f>
        <v>1</v>
      </c>
      <c r="AK208" s="99" t="b">
        <f aca="false">TRUE()</f>
        <v>1</v>
      </c>
      <c r="AL208" s="99" t="b">
        <f aca="false">TRUE()</f>
        <v>1</v>
      </c>
      <c r="AM208" s="99" t="b">
        <f aca="false">TRUE()</f>
        <v>1</v>
      </c>
      <c r="AN208" s="99" t="b">
        <f aca="false">TRUE()</f>
        <v>1</v>
      </c>
      <c r="AO208" s="99" t="b">
        <f aca="false">TRUE()</f>
        <v>1</v>
      </c>
      <c r="AP208" s="100" t="str">
        <f aca="false">IF(AND($AJ208:$AO208), "VALID", "INVALID")</f>
        <v>VALID</v>
      </c>
      <c r="AQ208" s="141" t="s">
        <v>565</v>
      </c>
      <c r="AR208" s="102" t="s">
        <v>79</v>
      </c>
      <c r="AS208" s="103"/>
      <c r="AT208" s="104"/>
      <c r="AU208" s="104"/>
      <c r="AV208" s="104"/>
      <c r="AW208" s="110" t="s">
        <v>85</v>
      </c>
      <c r="AX208" s="103" t="s">
        <v>85</v>
      </c>
      <c r="AY208" s="104"/>
      <c r="AZ208" s="103"/>
      <c r="BA208" s="103"/>
      <c r="BB208" s="105"/>
      <c r="BC208" s="104"/>
      <c r="BD208" s="106"/>
      <c r="BE208" s="111" t="s">
        <v>564</v>
      </c>
      <c r="BF208" s="108" t="e">
        <f aca="false">VLOOKUP($A208,#REF!, 34, FALSE())</f>
        <v>#VALUE!</v>
      </c>
      <c r="BG208" s="108" t="e">
        <f aca="false">VLOOKUP($A208,#REF!, 22, FALSE())</f>
        <v>#VALUE!</v>
      </c>
      <c r="BH208" s="109"/>
    </row>
    <row r="209" customFormat="false" ht="12.75" hidden="false" customHeight="true" outlineLevel="0" collapsed="false">
      <c r="A209" s="95" t="s">
        <v>566</v>
      </c>
      <c r="B209" s="86" t="e">
        <f aca="false">VLOOKUP($A209,#REF!, 34, FALSE())</f>
        <v>#VALUE!</v>
      </c>
      <c r="C209" s="87" t="str">
        <f aca="false">CONCATENATE("unused_",A209)</f>
        <v>unused_PEX_L2_CLKREQ_N</v>
      </c>
      <c r="D209" s="88" t="e">
        <f aca="false">IF(LEN(VLOOKUP($A209,#REF!,8,FALSE())),LEFT(VLOOKUP($A209,#REF!,8,FALSE()),LEN(VLOOKUP($A209,#REF!,8,FALSE()))-2),"")</f>
        <v>#VALUE!</v>
      </c>
      <c r="E209" s="89" t="e">
        <f aca="false">IF(LEN(VLOOKUP($A209,#REF!,4,FALSE())),IF(INDEX(#REF!,MATCH($A209,#REF!,0),1),LEFT(VLOOKUP($A209,#REF!,4,FALSE()),LEN(VLOOKUP($A209,#REF!,4,FALSE()))-2),CONCATENATE(LEFT(VLOOKUP($A209,#REF!,4,FALSE()),LEN(VLOOKUP($A209,#REF!,4,FALSE()))-2),"")),"")</f>
        <v>#VALUE!</v>
      </c>
      <c r="F209" s="90" t="e">
        <f aca="false">IF(LEN(VLOOKUP($A209,#REF!,5,FALSE())),IF(INDEX(#REF!,MATCH($A209,#REF!,0),2),LEFT(VLOOKUP($A209,#REF!,5,FALSE()),LEN(VLOOKUP($A209,#REF!,5,FALSE()))-2),CONCATENATE(LEFT(VLOOKUP($A209,#REF!,5,FALSE()),LEN(VLOOKUP($A209,#REF!,5,FALSE()))-2),"*")),"")</f>
        <v>#VALUE!</v>
      </c>
      <c r="G209" s="90" t="e">
        <f aca="false">IF(LEN(VLOOKUP($A209,#REF!,6,FALSE())),IF(INDEX(#REF!,MATCH($A209,#REF!,0),3),LEFT(VLOOKUP($A209,#REF!,6,FALSE()),LEN(VLOOKUP($A209,#REF!,6,FALSE()))-2),CONCATENATE(LEFT(VLOOKUP($A209,#REF!,6,FALSE()),LEN(VLOOKUP($A209,#REF!,6,FALSE()))-2),"*")),"")</f>
        <v>#VALUE!</v>
      </c>
      <c r="H209" s="91" t="e">
        <f aca="false">IF(LEN(VLOOKUP($A209,#REF!,7,FALSE())),IF(INDEX(#REF!,MATCH($A209,#REF!,0),4),LEFT(VLOOKUP($A209,#REF!,7,FALSE()),LEN(VLOOKUP($A209,#REF!,7,FALSE()))-2),CONCATENATE(LEFT(VLOOKUP($A209,#REF!,7,FALSE()),LEN(VLOOKUP($A209,#REF!,7,FALSE()))-2),"*")),"")</f>
        <v>#VALUE!</v>
      </c>
      <c r="I209" s="92" t="e">
        <f aca="false">IF(LEN(VLOOKUP($A209,#REF!,8,FALSE())),UPPER(RIGHT(VLOOKUP($A209,#REF!,8,FALSE()), 1)),"")</f>
        <v>#VALUE!</v>
      </c>
      <c r="J209" s="90" t="e">
        <f aca="false">IF(LEN(VLOOKUP($A209,#REF!,4,FALSE())),UPPER(RIGHT(VLOOKUP($A209,#REF!,4,FALSE()), 1)),"")</f>
        <v>#VALUE!</v>
      </c>
      <c r="K209" s="90" t="e">
        <f aca="false">IF(LEN(VLOOKUP($A209,#REF!,5,FALSE())),UPPER(RIGHT(VLOOKUP($A209,#REF!,5,FALSE()), 1)),"")</f>
        <v>#VALUE!</v>
      </c>
      <c r="L209" s="90" t="e">
        <f aca="false">IF(LEN(VLOOKUP($A209,#REF!,6,FALSE())),UPPER(RIGHT(VLOOKUP($A209,#REF!,6,FALSE()), 1)),"")</f>
        <v>#VALUE!</v>
      </c>
      <c r="M209" s="91" t="e">
        <f aca="false">IF(LEN(VLOOKUP($A209,#REF!,7,FALSE())),UPPER(RIGHT(VLOOKUP($A209,#REF!,7,FALSE()), 1)),"")</f>
        <v>#VALUE!</v>
      </c>
      <c r="N209" s="86" t="s">
        <v>567</v>
      </c>
      <c r="O209" s="86" t="s">
        <v>83</v>
      </c>
      <c r="P209" s="86" t="s">
        <v>104</v>
      </c>
      <c r="Q209" s="86" t="s">
        <v>105</v>
      </c>
      <c r="R209" s="165" t="s">
        <v>83</v>
      </c>
      <c r="S209" s="100" t="e">
        <f aca="false">HLOOKUP("Device Tree Pin Name",#REF!,MATCH($A209,#REF!,0),FALSE())</f>
        <v>#VALUE!</v>
      </c>
      <c r="T209" s="95" t="e">
        <f aca="false">HLOOKUP("power rail",#REF!,MATCH($A209,#REF!,0),FALSE())</f>
        <v>#VALUE!</v>
      </c>
      <c r="U209" s="96" t="e">
        <f aca="false">HLOOKUP("Wake Capable",#REF!,MATCH($A209,#REF!,0),FALSE())</f>
        <v>#VALUE!</v>
      </c>
      <c r="V209" s="96" t="e">
        <f aca="false">HLOOKUP("Strap",#REF!,MATCH($A209,#REF!,0),FALSE())</f>
        <v>#VALUE!</v>
      </c>
      <c r="W209" s="96" t="e">
        <f aca="false">HLOOKUP("GTE",#REF!,MATCH($A209,#REF!,0),FALSE())</f>
        <v>#VALUE!</v>
      </c>
      <c r="X209" s="96" t="e">
        <f aca="false">HLOOKUP("DPD_Control",#REF!,MATCH($A209,#REF!,0),FALSE())</f>
        <v>#VALUE!</v>
      </c>
      <c r="Y209" s="96" t="e">
        <f aca="false">HLOOKUP("DPD_Group",#REF!,MATCH($A209,#REF!,0),FALSE())</f>
        <v>#VALUE!</v>
      </c>
      <c r="Z209" s="95" t="e">
        <f aca="false">HLOOKUP("Pad Category",#REF!,MATCH($A209,#REF!,0),FALSE())</f>
        <v>#VALUE!</v>
      </c>
      <c r="AA209" s="95" t="e">
        <f aca="false">HLOOKUP("Pad type",#REF!,MATCH($A209,#REF!,0),FALSE())</f>
        <v>#VALUE!</v>
      </c>
      <c r="AB209" s="95" t="e">
        <f aca="false">HLOOKUP("Pull Strength",#REF!,MATCH($A209,#REF!,0),FALSE())</f>
        <v>#VALUE!</v>
      </c>
      <c r="AC209" s="95" t="e">
        <f aca="false">HLOOKUP("POR Pin State",#REF!,MATCH($A209,#REF!,0),FALSE())</f>
        <v>#VALUE!</v>
      </c>
      <c r="AD209" s="95" t="str">
        <f aca="false">IF(OR($AQ209="",$AQ209=$C209),$R209,IF($AQ209=$D209,SUBSTITUTE(SUBSTITUTE($AQ209,"GPIO3_","GPIO_"),".0",""),IF($AQ209=$E209,$N209,IF($AQ209=$F209,$O209,IF($AQ209=$G209,$P209,IF($AQ209=$H209,$Q209,"INVALID"))))))</f>
        <v>RSVD1</v>
      </c>
      <c r="AE209" s="97"/>
      <c r="AF209" s="98" t="str">
        <f aca="false">IF(AND(OR($AS209="Int PU",$AS209="Int PD"),OR(AND($AZ209&lt;&gt;"",$AZ209&lt;&gt;"0"),AND($BA209&lt;&gt;"",$BA209&lt;&gt;"0"))),"INVALID",IF(OR($AQ209=$C209,$AS209="Int PD"),"PULL_DOWN",IF(OR($AS209="Int PU",AND($AE209="YES",OR($AZ209="",$AZ209="0"),OR($BA209="",$BA209="0"),OR($AR209="Input",$AR209="Bidirectional"))),"PULL_UP","NORMAL")))</f>
        <v>PULL_DOWN</v>
      </c>
      <c r="AG209" s="98" t="e">
        <f aca="false">IF($AU209="Input", "TRISTATE", IF($AV209="Z","TRISTATE",IF($AT209=$F209,"TRISTATE","NORMAL")))</f>
        <v>#VALUE!</v>
      </c>
      <c r="AH209" s="98" t="e">
        <f aca="false">IF(OR($AT209=$F209,$AU209="Output"),"DISABLE","ENABLE")</f>
        <v>#VALUE!</v>
      </c>
      <c r="AI209" s="112" t="e">
        <f aca="false">IF($AT209&lt;&gt;$G209,"N/A",IF($AV209="Drive 1", "1", IF($AV209="Drive 0", "0", "")))</f>
        <v>#VALUE!</v>
      </c>
      <c r="AJ209" s="99" t="b">
        <f aca="false">TRUE()</f>
        <v>1</v>
      </c>
      <c r="AK209" s="99" t="b">
        <f aca="false">TRUE()</f>
        <v>1</v>
      </c>
      <c r="AL209" s="99" t="b">
        <f aca="false">TRUE()</f>
        <v>1</v>
      </c>
      <c r="AM209" s="99" t="b">
        <f aca="false">TRUE()</f>
        <v>1</v>
      </c>
      <c r="AN209" s="99" t="b">
        <f aca="false">TRUE()</f>
        <v>1</v>
      </c>
      <c r="AO209" s="99" t="b">
        <f aca="false">TRUE()</f>
        <v>1</v>
      </c>
      <c r="AP209" s="100" t="str">
        <f aca="false">IF(AND($AJ209:$AO209), "VALID", "INVALID")</f>
        <v>VALID</v>
      </c>
      <c r="AQ209" s="141" t="s">
        <v>568</v>
      </c>
      <c r="AR209" s="102" t="s">
        <v>79</v>
      </c>
      <c r="AS209" s="103"/>
      <c r="AT209" s="103" t="s">
        <v>89</v>
      </c>
      <c r="AU209" s="104"/>
      <c r="AV209" s="104"/>
      <c r="AW209" s="110" t="s">
        <v>85</v>
      </c>
      <c r="AX209" s="103" t="s">
        <v>85</v>
      </c>
      <c r="AY209" s="104"/>
      <c r="AZ209" s="103" t="s">
        <v>569</v>
      </c>
      <c r="BA209" s="103"/>
      <c r="BB209" s="105"/>
      <c r="BC209" s="104"/>
      <c r="BD209" s="106"/>
      <c r="BE209" s="111" t="s">
        <v>566</v>
      </c>
      <c r="BF209" s="108" t="e">
        <f aca="false">VLOOKUP($A209,#REF!, 34, FALSE())</f>
        <v>#VALUE!</v>
      </c>
      <c r="BG209" s="108" t="e">
        <f aca="false">VLOOKUP($A209,#REF!, 22, FALSE())</f>
        <v>#VALUE!</v>
      </c>
      <c r="BH209" s="109"/>
    </row>
    <row r="210" customFormat="false" ht="12.75" hidden="false" customHeight="true" outlineLevel="0" collapsed="false">
      <c r="A210" s="95" t="s">
        <v>570</v>
      </c>
      <c r="B210" s="86" t="e">
        <f aca="false">VLOOKUP($A210,#REF!, 34, FALSE())</f>
        <v>#VALUE!</v>
      </c>
      <c r="C210" s="87" t="str">
        <f aca="false">CONCATENATE("unused_",A210)</f>
        <v>unused_PEX_L2_RST_N</v>
      </c>
      <c r="D210" s="88" t="e">
        <f aca="false">IF(LEN(VLOOKUP($A210,#REF!,8,FALSE())),LEFT(VLOOKUP($A210,#REF!,8,FALSE()),LEN(VLOOKUP($A210,#REF!,8,FALSE()))-2),"")</f>
        <v>#VALUE!</v>
      </c>
      <c r="E210" s="89" t="e">
        <f aca="false">IF(LEN(VLOOKUP($A210,#REF!,4,FALSE())),IF(INDEX(#REF!,MATCH($A210,#REF!,0),1),LEFT(VLOOKUP($A210,#REF!,4,FALSE()),LEN(VLOOKUP($A210,#REF!,4,FALSE()))-2),CONCATENATE(LEFT(VLOOKUP($A210,#REF!,4,FALSE()),LEN(VLOOKUP($A210,#REF!,4,FALSE()))-2),"")),"")</f>
        <v>#VALUE!</v>
      </c>
      <c r="F210" s="90" t="e">
        <f aca="false">IF(LEN(VLOOKUP($A210,#REF!,5,FALSE())),IF(INDEX(#REF!,MATCH($A210,#REF!,0),2),LEFT(VLOOKUP($A210,#REF!,5,FALSE()),LEN(VLOOKUP($A210,#REF!,5,FALSE()))-2),CONCATENATE(LEFT(VLOOKUP($A210,#REF!,5,FALSE()),LEN(VLOOKUP($A210,#REF!,5,FALSE()))-2),"*")),"")</f>
        <v>#VALUE!</v>
      </c>
      <c r="G210" s="90" t="e">
        <f aca="false">IF(LEN(VLOOKUP($A210,#REF!,6,FALSE())),IF(INDEX(#REF!,MATCH($A210,#REF!,0),3),LEFT(VLOOKUP($A210,#REF!,6,FALSE()),LEN(VLOOKUP($A210,#REF!,6,FALSE()))-2),CONCATENATE(LEFT(VLOOKUP($A210,#REF!,6,FALSE()),LEN(VLOOKUP($A210,#REF!,6,FALSE()))-2),"*")),"")</f>
        <v>#VALUE!</v>
      </c>
      <c r="H210" s="91" t="e">
        <f aca="false">IF(LEN(VLOOKUP($A210,#REF!,7,FALSE())),IF(INDEX(#REF!,MATCH($A210,#REF!,0),4),LEFT(VLOOKUP($A210,#REF!,7,FALSE()),LEN(VLOOKUP($A210,#REF!,7,FALSE()))-2),CONCATENATE(LEFT(VLOOKUP($A210,#REF!,7,FALSE()),LEN(VLOOKUP($A210,#REF!,7,FALSE()))-2),"*")),"")</f>
        <v>#VALUE!</v>
      </c>
      <c r="I210" s="92" t="e">
        <f aca="false">IF(LEN(VLOOKUP($A210,#REF!,8,FALSE())),UPPER(RIGHT(VLOOKUP($A210,#REF!,8,FALSE()), 1)),"")</f>
        <v>#VALUE!</v>
      </c>
      <c r="J210" s="90" t="e">
        <f aca="false">IF(LEN(VLOOKUP($A210,#REF!,4,FALSE())),UPPER(RIGHT(VLOOKUP($A210,#REF!,4,FALSE()), 1)),"")</f>
        <v>#VALUE!</v>
      </c>
      <c r="K210" s="90" t="e">
        <f aca="false">IF(LEN(VLOOKUP($A210,#REF!,5,FALSE())),UPPER(RIGHT(VLOOKUP($A210,#REF!,5,FALSE()), 1)),"")</f>
        <v>#VALUE!</v>
      </c>
      <c r="L210" s="90" t="e">
        <f aca="false">IF(LEN(VLOOKUP($A210,#REF!,6,FALSE())),UPPER(RIGHT(VLOOKUP($A210,#REF!,6,FALSE()), 1)),"")</f>
        <v>#VALUE!</v>
      </c>
      <c r="M210" s="91" t="e">
        <f aca="false">IF(LEN(VLOOKUP($A210,#REF!,7,FALSE())),UPPER(RIGHT(VLOOKUP($A210,#REF!,7,FALSE()), 1)),"")</f>
        <v>#VALUE!</v>
      </c>
      <c r="N210" s="86" t="s">
        <v>567</v>
      </c>
      <c r="O210" s="86" t="s">
        <v>83</v>
      </c>
      <c r="P210" s="86" t="s">
        <v>104</v>
      </c>
      <c r="Q210" s="86" t="s">
        <v>105</v>
      </c>
      <c r="R210" s="165" t="s">
        <v>83</v>
      </c>
      <c r="S210" s="100" t="e">
        <f aca="false">HLOOKUP("Device Tree Pin Name",#REF!,MATCH($A210,#REF!,0),FALSE())</f>
        <v>#VALUE!</v>
      </c>
      <c r="T210" s="95" t="e">
        <f aca="false">HLOOKUP("power rail",#REF!,MATCH($A210,#REF!,0),FALSE())</f>
        <v>#VALUE!</v>
      </c>
      <c r="U210" s="96" t="e">
        <f aca="false">HLOOKUP("Wake Capable",#REF!,MATCH($A210,#REF!,0),FALSE())</f>
        <v>#VALUE!</v>
      </c>
      <c r="V210" s="96" t="e">
        <f aca="false">HLOOKUP("Strap",#REF!,MATCH($A210,#REF!,0),FALSE())</f>
        <v>#VALUE!</v>
      </c>
      <c r="W210" s="96" t="e">
        <f aca="false">HLOOKUP("GTE",#REF!,MATCH($A210,#REF!,0),FALSE())</f>
        <v>#VALUE!</v>
      </c>
      <c r="X210" s="96" t="e">
        <f aca="false">HLOOKUP("DPD_Control",#REF!,MATCH($A210,#REF!,0),FALSE())</f>
        <v>#VALUE!</v>
      </c>
      <c r="Y210" s="96" t="e">
        <f aca="false">HLOOKUP("DPD_Group",#REF!,MATCH($A210,#REF!,0),FALSE())</f>
        <v>#VALUE!</v>
      </c>
      <c r="Z210" s="95" t="e">
        <f aca="false">HLOOKUP("Pad Category",#REF!,MATCH($A210,#REF!,0),FALSE())</f>
        <v>#VALUE!</v>
      </c>
      <c r="AA210" s="95" t="e">
        <f aca="false">HLOOKUP("Pad type",#REF!,MATCH($A210,#REF!,0),FALSE())</f>
        <v>#VALUE!</v>
      </c>
      <c r="AB210" s="95" t="e">
        <f aca="false">HLOOKUP("Pull Strength",#REF!,MATCH($A210,#REF!,0),FALSE())</f>
        <v>#VALUE!</v>
      </c>
      <c r="AC210" s="95" t="e">
        <f aca="false">HLOOKUP("POR Pin State",#REF!,MATCH($A210,#REF!,0),FALSE())</f>
        <v>#VALUE!</v>
      </c>
      <c r="AD210" s="95" t="str">
        <f aca="false">IF(OR($AQ210="",$AQ210=$C210),$R210,IF($AQ210=$D210,SUBSTITUTE(SUBSTITUTE($AQ210,"GPIO3_","GPIO_"),".0",""),IF($AQ210=$E210,$N210,IF($AQ210=$F210,$O210,IF($AQ210=$G210,$P210,IF($AQ210=$H210,$Q210,"INVALID"))))))</f>
        <v>RSVD1</v>
      </c>
      <c r="AE210" s="97"/>
      <c r="AF210" s="98" t="str">
        <f aca="false">IF(AND(OR($AS210="Int PU",$AS210="Int PD"),OR(AND($AZ210&lt;&gt;"",$AZ210&lt;&gt;"0"),AND($BA210&lt;&gt;"",$BA210&lt;&gt;"0"))),"INVALID",IF(OR($AQ210=$C210,$AS210="Int PD"),"PULL_DOWN",IF(OR($AS210="Int PU",AND($AE210="YES",OR($AZ210="",$AZ210="0"),OR($BA210="",$BA210="0"),OR($AR210="Input",$AR210="Bidirectional"))),"PULL_UP","NORMAL")))</f>
        <v>PULL_DOWN</v>
      </c>
      <c r="AG210" s="98" t="e">
        <f aca="false">IF($AU210="Input", "TRISTATE", IF($AV210="Z","TRISTATE",IF($AT210=$F210,"TRISTATE","NORMAL")))</f>
        <v>#VALUE!</v>
      </c>
      <c r="AH210" s="98" t="e">
        <f aca="false">IF(OR($AT210=$F210,$AU210="Output"),"DISABLE","ENABLE")</f>
        <v>#VALUE!</v>
      </c>
      <c r="AI210" s="112" t="e">
        <f aca="false">IF($AT210&lt;&gt;$G210,"N/A",IF($AV210="Drive 1", "1", IF($AV210="Drive 0", "0", "")))</f>
        <v>#VALUE!</v>
      </c>
      <c r="AJ210" s="99" t="b">
        <f aca="false">TRUE()</f>
        <v>1</v>
      </c>
      <c r="AK210" s="99" t="b">
        <f aca="false">TRUE()</f>
        <v>1</v>
      </c>
      <c r="AL210" s="99" t="b">
        <f aca="false">TRUE()</f>
        <v>1</v>
      </c>
      <c r="AM210" s="99" t="b">
        <f aca="false">TRUE()</f>
        <v>1</v>
      </c>
      <c r="AN210" s="99" t="b">
        <f aca="false">TRUE()</f>
        <v>1</v>
      </c>
      <c r="AO210" s="99" t="b">
        <f aca="false">TRUE()</f>
        <v>1</v>
      </c>
      <c r="AP210" s="100" t="str">
        <f aca="false">IF(AND($AJ210:$AO210), "VALID", "INVALID")</f>
        <v>VALID</v>
      </c>
      <c r="AQ210" s="141" t="s">
        <v>571</v>
      </c>
      <c r="AR210" s="102" t="s">
        <v>79</v>
      </c>
      <c r="AS210" s="103"/>
      <c r="AT210" s="104"/>
      <c r="AU210" s="104"/>
      <c r="AV210" s="104"/>
      <c r="AW210" s="110" t="s">
        <v>85</v>
      </c>
      <c r="AX210" s="103" t="s">
        <v>85</v>
      </c>
      <c r="AY210" s="104"/>
      <c r="AZ210" s="103"/>
      <c r="BA210" s="103"/>
      <c r="BB210" s="105"/>
      <c r="BC210" s="104"/>
      <c r="BD210" s="106"/>
      <c r="BE210" s="111" t="s">
        <v>570</v>
      </c>
      <c r="BF210" s="108" t="e">
        <f aca="false">VLOOKUP($A210,#REF!, 34, FALSE())</f>
        <v>#VALUE!</v>
      </c>
      <c r="BG210" s="108" t="e">
        <f aca="false">VLOOKUP($A210,#REF!, 22, FALSE())</f>
        <v>#VALUE!</v>
      </c>
      <c r="BH210" s="109"/>
    </row>
    <row r="211" customFormat="false" ht="12.75" hidden="false" customHeight="true" outlineLevel="0" collapsed="false">
      <c r="A211" s="95" t="s">
        <v>572</v>
      </c>
      <c r="B211" s="86" t="e">
        <f aca="false">VLOOKUP($A211,#REF!, 34, FALSE())</f>
        <v>#VALUE!</v>
      </c>
      <c r="C211" s="87" t="str">
        <f aca="false">CONCATENATE("unused_",A211)</f>
        <v>unused_PEX_L3_CLKREQ_N</v>
      </c>
      <c r="D211" s="88" t="e">
        <f aca="false">IF(LEN(VLOOKUP($A211,#REF!,8,FALSE())),LEFT(VLOOKUP($A211,#REF!,8,FALSE()),LEN(VLOOKUP($A211,#REF!,8,FALSE()))-2),"")</f>
        <v>#VALUE!</v>
      </c>
      <c r="E211" s="89" t="e">
        <f aca="false">IF(LEN(VLOOKUP($A211,#REF!,4,FALSE())),IF(INDEX(#REF!,MATCH($A211,#REF!,0),1),LEFT(VLOOKUP($A211,#REF!,4,FALSE()),LEN(VLOOKUP($A211,#REF!,4,FALSE()))-2),CONCATENATE(LEFT(VLOOKUP($A211,#REF!,4,FALSE()),LEN(VLOOKUP($A211,#REF!,4,FALSE()))-2),"")),"")</f>
        <v>#VALUE!</v>
      </c>
      <c r="F211" s="90" t="e">
        <f aca="false">IF(LEN(VLOOKUP($A211,#REF!,5,FALSE())),IF(INDEX(#REF!,MATCH($A211,#REF!,0),2),LEFT(VLOOKUP($A211,#REF!,5,FALSE()),LEN(VLOOKUP($A211,#REF!,5,FALSE()))-2),CONCATENATE(LEFT(VLOOKUP($A211,#REF!,5,FALSE()),LEN(VLOOKUP($A211,#REF!,5,FALSE()))-2),"*")),"")</f>
        <v>#VALUE!</v>
      </c>
      <c r="G211" s="90" t="e">
        <f aca="false">IF(LEN(VLOOKUP($A211,#REF!,6,FALSE())),IF(INDEX(#REF!,MATCH($A211,#REF!,0),3),LEFT(VLOOKUP($A211,#REF!,6,FALSE()),LEN(VLOOKUP($A211,#REF!,6,FALSE()))-2),CONCATENATE(LEFT(VLOOKUP($A211,#REF!,6,FALSE()),LEN(VLOOKUP($A211,#REF!,6,FALSE()))-2),"*")),"")</f>
        <v>#VALUE!</v>
      </c>
      <c r="H211" s="91" t="e">
        <f aca="false">IF(LEN(VLOOKUP($A211,#REF!,7,FALSE())),IF(INDEX(#REF!,MATCH($A211,#REF!,0),4),LEFT(VLOOKUP($A211,#REF!,7,FALSE()),LEN(VLOOKUP($A211,#REF!,7,FALSE()))-2),CONCATENATE(LEFT(VLOOKUP($A211,#REF!,7,FALSE()),LEN(VLOOKUP($A211,#REF!,7,FALSE()))-2),"*")),"")</f>
        <v>#VALUE!</v>
      </c>
      <c r="I211" s="92" t="e">
        <f aca="false">IF(LEN(VLOOKUP($A211,#REF!,8,FALSE())),UPPER(RIGHT(VLOOKUP($A211,#REF!,8,FALSE()), 1)),"")</f>
        <v>#VALUE!</v>
      </c>
      <c r="J211" s="90" t="e">
        <f aca="false">IF(LEN(VLOOKUP($A211,#REF!,4,FALSE())),UPPER(RIGHT(VLOOKUP($A211,#REF!,4,FALSE()), 1)),"")</f>
        <v>#VALUE!</v>
      </c>
      <c r="K211" s="90" t="e">
        <f aca="false">IF(LEN(VLOOKUP($A211,#REF!,5,FALSE())),UPPER(RIGHT(VLOOKUP($A211,#REF!,5,FALSE()), 1)),"")</f>
        <v>#VALUE!</v>
      </c>
      <c r="L211" s="90" t="e">
        <f aca="false">IF(LEN(VLOOKUP($A211,#REF!,6,FALSE())),UPPER(RIGHT(VLOOKUP($A211,#REF!,6,FALSE()), 1)),"")</f>
        <v>#VALUE!</v>
      </c>
      <c r="M211" s="91" t="e">
        <f aca="false">IF(LEN(VLOOKUP($A211,#REF!,7,FALSE())),UPPER(RIGHT(VLOOKUP($A211,#REF!,7,FALSE()), 1)),"")</f>
        <v>#VALUE!</v>
      </c>
      <c r="N211" s="86" t="s">
        <v>573</v>
      </c>
      <c r="O211" s="86" t="s">
        <v>83</v>
      </c>
      <c r="P211" s="86" t="s">
        <v>104</v>
      </c>
      <c r="Q211" s="86" t="s">
        <v>105</v>
      </c>
      <c r="R211" s="165" t="s">
        <v>83</v>
      </c>
      <c r="S211" s="100" t="e">
        <f aca="false">HLOOKUP("Device Tree Pin Name",#REF!,MATCH($A211,#REF!,0),FALSE())</f>
        <v>#VALUE!</v>
      </c>
      <c r="T211" s="95" t="e">
        <f aca="false">HLOOKUP("power rail",#REF!,MATCH($A211,#REF!,0),FALSE())</f>
        <v>#VALUE!</v>
      </c>
      <c r="U211" s="96" t="e">
        <f aca="false">HLOOKUP("Wake Capable",#REF!,MATCH($A211,#REF!,0),FALSE())</f>
        <v>#VALUE!</v>
      </c>
      <c r="V211" s="96" t="e">
        <f aca="false">HLOOKUP("Strap",#REF!,MATCH($A211,#REF!,0),FALSE())</f>
        <v>#VALUE!</v>
      </c>
      <c r="W211" s="96" t="e">
        <f aca="false">HLOOKUP("GTE",#REF!,MATCH($A211,#REF!,0),FALSE())</f>
        <v>#VALUE!</v>
      </c>
      <c r="X211" s="96" t="e">
        <f aca="false">HLOOKUP("DPD_Control",#REF!,MATCH($A211,#REF!,0),FALSE())</f>
        <v>#VALUE!</v>
      </c>
      <c r="Y211" s="96" t="e">
        <f aca="false">HLOOKUP("DPD_Group",#REF!,MATCH($A211,#REF!,0),FALSE())</f>
        <v>#VALUE!</v>
      </c>
      <c r="Z211" s="95" t="e">
        <f aca="false">HLOOKUP("Pad Category",#REF!,MATCH($A211,#REF!,0),FALSE())</f>
        <v>#VALUE!</v>
      </c>
      <c r="AA211" s="95" t="e">
        <f aca="false">HLOOKUP("Pad type",#REF!,MATCH($A211,#REF!,0),FALSE())</f>
        <v>#VALUE!</v>
      </c>
      <c r="AB211" s="95" t="e">
        <f aca="false">HLOOKUP("Pull Strength",#REF!,MATCH($A211,#REF!,0),FALSE())</f>
        <v>#VALUE!</v>
      </c>
      <c r="AC211" s="95" t="e">
        <f aca="false">HLOOKUP("POR Pin State",#REF!,MATCH($A211,#REF!,0),FALSE())</f>
        <v>#VALUE!</v>
      </c>
      <c r="AD211" s="95" t="str">
        <f aca="false">IF(OR($AQ211="",$AQ211=$C211),$R211,IF($AQ211=$D211,SUBSTITUTE(SUBSTITUTE($AQ211,"GPIO3_","GPIO_"),".0",""),IF($AQ211=$E211,$N211,IF($AQ211=$F211,$O211,IF($AQ211=$G211,$P211,IF($AQ211=$H211,$Q211,"INVALID"))))))</f>
        <v>RSVD1</v>
      </c>
      <c r="AE211" s="97"/>
      <c r="AF211" s="98" t="str">
        <f aca="false">IF(AND(OR($AS211="Int PU",$AS211="Int PD"),OR(AND($AZ211&lt;&gt;"",$AZ211&lt;&gt;"0"),AND($BA211&lt;&gt;"",$BA211&lt;&gt;"0"))),"INVALID",IF(OR($AQ211=$C211,$AS211="Int PD"),"PULL_DOWN",IF(OR($AS211="Int PU",AND($AE211="YES",OR($AZ211="",$AZ211="0"),OR($BA211="",$BA211="0"),OR($AR211="Input",$AR211="Bidirectional"))),"PULL_UP","NORMAL")))</f>
        <v>PULL_DOWN</v>
      </c>
      <c r="AG211" s="98" t="e">
        <f aca="false">IF($AU211="Input", "TRISTATE", IF($AV211="Z","TRISTATE",IF($AT211=$F211,"TRISTATE","NORMAL")))</f>
        <v>#VALUE!</v>
      </c>
      <c r="AH211" s="98" t="e">
        <f aca="false">IF(OR($AT211=$F211,$AU211="Output"),"DISABLE","ENABLE")</f>
        <v>#VALUE!</v>
      </c>
      <c r="AI211" s="112" t="e">
        <f aca="false">IF($AT211&lt;&gt;$G211,"N/A",IF($AV211="Drive 1", "1", IF($AV211="Drive 0", "0", "")))</f>
        <v>#VALUE!</v>
      </c>
      <c r="AJ211" s="99" t="b">
        <f aca="false">TRUE()</f>
        <v>1</v>
      </c>
      <c r="AK211" s="99" t="b">
        <f aca="false">TRUE()</f>
        <v>1</v>
      </c>
      <c r="AL211" s="99" t="b">
        <f aca="false">TRUE()</f>
        <v>1</v>
      </c>
      <c r="AM211" s="99" t="b">
        <f aca="false">TRUE()</f>
        <v>1</v>
      </c>
      <c r="AN211" s="99" t="b">
        <f aca="false">TRUE()</f>
        <v>1</v>
      </c>
      <c r="AO211" s="99" t="b">
        <f aca="false">TRUE()</f>
        <v>1</v>
      </c>
      <c r="AP211" s="100" t="str">
        <f aca="false">IF(AND($AJ211:$AO211), "VALID", "INVALID")</f>
        <v>VALID</v>
      </c>
      <c r="AQ211" s="168" t="s">
        <v>574</v>
      </c>
      <c r="AR211" s="146" t="s">
        <v>79</v>
      </c>
      <c r="AS211" s="147"/>
      <c r="AT211" s="103" t="s">
        <v>89</v>
      </c>
      <c r="AU211" s="148"/>
      <c r="AV211" s="148"/>
      <c r="AW211" s="110" t="s">
        <v>85</v>
      </c>
      <c r="AX211" s="103" t="s">
        <v>85</v>
      </c>
      <c r="AY211" s="104"/>
      <c r="AZ211" s="147"/>
      <c r="BA211" s="147"/>
      <c r="BB211" s="149"/>
      <c r="BC211" s="148"/>
      <c r="BD211" s="150"/>
      <c r="BE211" s="111" t="s">
        <v>572</v>
      </c>
      <c r="BF211" s="108" t="e">
        <f aca="false">VLOOKUP($A211,#REF!, 34, FALSE())</f>
        <v>#VALUE!</v>
      </c>
      <c r="BG211" s="108" t="e">
        <f aca="false">VLOOKUP($A211,#REF!, 22, FALSE())</f>
        <v>#VALUE!</v>
      </c>
      <c r="BH211" s="109"/>
    </row>
    <row r="212" customFormat="false" ht="12.75" hidden="false" customHeight="true" outlineLevel="0" collapsed="false">
      <c r="A212" s="95" t="s">
        <v>575</v>
      </c>
      <c r="B212" s="86" t="e">
        <f aca="false">VLOOKUP($A212,#REF!, 34, FALSE())</f>
        <v>#VALUE!</v>
      </c>
      <c r="C212" s="87" t="str">
        <f aca="false">CONCATENATE("unused_",A212)</f>
        <v>unused_PEX_L3_RST_N</v>
      </c>
      <c r="D212" s="88" t="e">
        <f aca="false">IF(LEN(VLOOKUP($A212,#REF!,8,FALSE())),LEFT(VLOOKUP($A212,#REF!,8,FALSE()),LEN(VLOOKUP($A212,#REF!,8,FALSE()))-2),"")</f>
        <v>#VALUE!</v>
      </c>
      <c r="E212" s="89" t="e">
        <f aca="false">IF(LEN(VLOOKUP($A212,#REF!,4,FALSE())),IF(INDEX(#REF!,MATCH($A212,#REF!,0),1),LEFT(VLOOKUP($A212,#REF!,4,FALSE()),LEN(VLOOKUP($A212,#REF!,4,FALSE()))-2),CONCATENATE(LEFT(VLOOKUP($A212,#REF!,4,FALSE()),LEN(VLOOKUP($A212,#REF!,4,FALSE()))-2),"")),"")</f>
        <v>#VALUE!</v>
      </c>
      <c r="F212" s="90" t="e">
        <f aca="false">IF(LEN(VLOOKUP($A212,#REF!,5,FALSE())),IF(INDEX(#REF!,MATCH($A212,#REF!,0),2),LEFT(VLOOKUP($A212,#REF!,5,FALSE()),LEN(VLOOKUP($A212,#REF!,5,FALSE()))-2),CONCATENATE(LEFT(VLOOKUP($A212,#REF!,5,FALSE()),LEN(VLOOKUP($A212,#REF!,5,FALSE()))-2),"*")),"")</f>
        <v>#VALUE!</v>
      </c>
      <c r="G212" s="90" t="e">
        <f aca="false">IF(LEN(VLOOKUP($A212,#REF!,6,FALSE())),IF(INDEX(#REF!,MATCH($A212,#REF!,0),3),LEFT(VLOOKUP($A212,#REF!,6,FALSE()),LEN(VLOOKUP($A212,#REF!,6,FALSE()))-2),CONCATENATE(LEFT(VLOOKUP($A212,#REF!,6,FALSE()),LEN(VLOOKUP($A212,#REF!,6,FALSE()))-2),"*")),"")</f>
        <v>#VALUE!</v>
      </c>
      <c r="H212" s="91" t="e">
        <f aca="false">IF(LEN(VLOOKUP($A212,#REF!,7,FALSE())),IF(INDEX(#REF!,MATCH($A212,#REF!,0),4),LEFT(VLOOKUP($A212,#REF!,7,FALSE()),LEN(VLOOKUP($A212,#REF!,7,FALSE()))-2),CONCATENATE(LEFT(VLOOKUP($A212,#REF!,7,FALSE()),LEN(VLOOKUP($A212,#REF!,7,FALSE()))-2),"*")),"")</f>
        <v>#VALUE!</v>
      </c>
      <c r="I212" s="92" t="e">
        <f aca="false">IF(LEN(VLOOKUP($A212,#REF!,8,FALSE())),UPPER(RIGHT(VLOOKUP($A212,#REF!,8,FALSE()), 1)),"")</f>
        <v>#VALUE!</v>
      </c>
      <c r="J212" s="90" t="e">
        <f aca="false">IF(LEN(VLOOKUP($A212,#REF!,4,FALSE())),UPPER(RIGHT(VLOOKUP($A212,#REF!,4,FALSE()), 1)),"")</f>
        <v>#VALUE!</v>
      </c>
      <c r="K212" s="90" t="e">
        <f aca="false">IF(LEN(VLOOKUP($A212,#REF!,5,FALSE())),UPPER(RIGHT(VLOOKUP($A212,#REF!,5,FALSE()), 1)),"")</f>
        <v>#VALUE!</v>
      </c>
      <c r="L212" s="90" t="e">
        <f aca="false">IF(LEN(VLOOKUP($A212,#REF!,6,FALSE())),UPPER(RIGHT(VLOOKUP($A212,#REF!,6,FALSE()), 1)),"")</f>
        <v>#VALUE!</v>
      </c>
      <c r="M212" s="91" t="e">
        <f aca="false">IF(LEN(VLOOKUP($A212,#REF!,7,FALSE())),UPPER(RIGHT(VLOOKUP($A212,#REF!,7,FALSE()), 1)),"")</f>
        <v>#VALUE!</v>
      </c>
      <c r="N212" s="86" t="s">
        <v>573</v>
      </c>
      <c r="O212" s="86" t="s">
        <v>83</v>
      </c>
      <c r="P212" s="86" t="s">
        <v>104</v>
      </c>
      <c r="Q212" s="86" t="s">
        <v>105</v>
      </c>
      <c r="R212" s="165" t="s">
        <v>83</v>
      </c>
      <c r="S212" s="100" t="e">
        <f aca="false">HLOOKUP("Device Tree Pin Name",#REF!,MATCH($A212,#REF!,0),FALSE())</f>
        <v>#VALUE!</v>
      </c>
      <c r="T212" s="95" t="e">
        <f aca="false">HLOOKUP("power rail",#REF!,MATCH($A212,#REF!,0),FALSE())</f>
        <v>#VALUE!</v>
      </c>
      <c r="U212" s="96" t="e">
        <f aca="false">HLOOKUP("Wake Capable",#REF!,MATCH($A212,#REF!,0),FALSE())</f>
        <v>#VALUE!</v>
      </c>
      <c r="V212" s="96" t="e">
        <f aca="false">HLOOKUP("Strap",#REF!,MATCH($A212,#REF!,0),FALSE())</f>
        <v>#VALUE!</v>
      </c>
      <c r="W212" s="96" t="e">
        <f aca="false">HLOOKUP("GTE",#REF!,MATCH($A212,#REF!,0),FALSE())</f>
        <v>#VALUE!</v>
      </c>
      <c r="X212" s="96" t="e">
        <f aca="false">HLOOKUP("DPD_Control",#REF!,MATCH($A212,#REF!,0),FALSE())</f>
        <v>#VALUE!</v>
      </c>
      <c r="Y212" s="96" t="e">
        <f aca="false">HLOOKUP("DPD_Group",#REF!,MATCH($A212,#REF!,0),FALSE())</f>
        <v>#VALUE!</v>
      </c>
      <c r="Z212" s="95" t="e">
        <f aca="false">HLOOKUP("Pad Category",#REF!,MATCH($A212,#REF!,0),FALSE())</f>
        <v>#VALUE!</v>
      </c>
      <c r="AA212" s="95" t="e">
        <f aca="false">HLOOKUP("Pad type",#REF!,MATCH($A212,#REF!,0),FALSE())</f>
        <v>#VALUE!</v>
      </c>
      <c r="AB212" s="95" t="e">
        <f aca="false">HLOOKUP("Pull Strength",#REF!,MATCH($A212,#REF!,0),FALSE())</f>
        <v>#VALUE!</v>
      </c>
      <c r="AC212" s="95" t="e">
        <f aca="false">HLOOKUP("POR Pin State",#REF!,MATCH($A212,#REF!,0),FALSE())</f>
        <v>#VALUE!</v>
      </c>
      <c r="AD212" s="95" t="str">
        <f aca="false">IF(OR($AQ212="",$AQ212=$C212),$R212,IF($AQ212=$D212,SUBSTITUTE(SUBSTITUTE($AQ212,"GPIO3_","GPIO_"),".0",""),IF($AQ212=$E212,$N212,IF($AQ212=$F212,$O212,IF($AQ212=$G212,$P212,IF($AQ212=$H212,$Q212,"INVALID"))))))</f>
        <v>RSVD1</v>
      </c>
      <c r="AE212" s="97"/>
      <c r="AF212" s="98" t="str">
        <f aca="false">IF(AND(OR($AS212="Int PU",$AS212="Int PD"),OR(AND($AZ212&lt;&gt;"",$AZ212&lt;&gt;"0"),AND($BA212&lt;&gt;"",$BA212&lt;&gt;"0"))),"INVALID",IF(OR($AQ212=$C212,$AS212="Int PD"),"PULL_DOWN",IF(OR($AS212="Int PU",AND($AE212="YES",OR($AZ212="",$AZ212="0"),OR($BA212="",$BA212="0"),OR($AR212="Input",$AR212="Bidirectional"))),"PULL_UP","NORMAL")))</f>
        <v>PULL_DOWN</v>
      </c>
      <c r="AG212" s="98" t="e">
        <f aca="false">IF($AU212="Input", "TRISTATE", IF($AV212="Z","TRISTATE",IF($AT212=$F212,"TRISTATE","NORMAL")))</f>
        <v>#VALUE!</v>
      </c>
      <c r="AH212" s="98" t="e">
        <f aca="false">IF(OR($AT212=$F212,$AU212="Output"),"DISABLE","ENABLE")</f>
        <v>#VALUE!</v>
      </c>
      <c r="AI212" s="112" t="e">
        <f aca="false">IF($AT212&lt;&gt;$G212,"N/A",IF($AV212="Drive 1", "1", IF($AV212="Drive 0", "0", "")))</f>
        <v>#VALUE!</v>
      </c>
      <c r="AJ212" s="99" t="b">
        <f aca="false">TRUE()</f>
        <v>1</v>
      </c>
      <c r="AK212" s="99" t="b">
        <f aca="false">TRUE()</f>
        <v>1</v>
      </c>
      <c r="AL212" s="99" t="b">
        <f aca="false">TRUE()</f>
        <v>1</v>
      </c>
      <c r="AM212" s="99" t="b">
        <f aca="false">TRUE()</f>
        <v>1</v>
      </c>
      <c r="AN212" s="99" t="b">
        <f aca="false">TRUE()</f>
        <v>1</v>
      </c>
      <c r="AO212" s="99" t="b">
        <f aca="false">TRUE()</f>
        <v>1</v>
      </c>
      <c r="AP212" s="100" t="str">
        <f aca="false">IF(AND($AJ212:$AO212), "VALID", "INVALID")</f>
        <v>VALID</v>
      </c>
      <c r="AQ212" s="151" t="s">
        <v>576</v>
      </c>
      <c r="AR212" s="102" t="s">
        <v>79</v>
      </c>
      <c r="AS212" s="103"/>
      <c r="AT212" s="104"/>
      <c r="AU212" s="148"/>
      <c r="AV212" s="148"/>
      <c r="AW212" s="110" t="s">
        <v>85</v>
      </c>
      <c r="AX212" s="103" t="s">
        <v>85</v>
      </c>
      <c r="AY212" s="104"/>
      <c r="AZ212" s="103"/>
      <c r="BA212" s="103"/>
      <c r="BB212" s="105" t="s">
        <v>496</v>
      </c>
      <c r="BC212" s="104"/>
      <c r="BD212" s="106"/>
      <c r="BE212" s="111" t="s">
        <v>575</v>
      </c>
      <c r="BF212" s="108" t="e">
        <f aca="false">VLOOKUP($A212,#REF!, 34, FALSE())</f>
        <v>#VALUE!</v>
      </c>
      <c r="BG212" s="108" t="e">
        <f aca="false">VLOOKUP($A212,#REF!, 22, FALSE())</f>
        <v>#VALUE!</v>
      </c>
      <c r="BH212" s="109"/>
    </row>
    <row r="213" customFormat="false" ht="12.75" hidden="false" customHeight="true" outlineLevel="0" collapsed="false">
      <c r="A213" s="95" t="s">
        <v>577</v>
      </c>
      <c r="B213" s="86" t="e">
        <f aca="false">VLOOKUP($A213,#REF!, 34, FALSE())</f>
        <v>#VALUE!</v>
      </c>
      <c r="C213" s="87" t="str">
        <f aca="false">CONCATENATE("unused_",A213)</f>
        <v>unused_PEX_L4_CLKREQ_N</v>
      </c>
      <c r="D213" s="88" t="e">
        <f aca="false">IF(LEN(VLOOKUP($A213,#REF!,8,FALSE())),LEFT(VLOOKUP($A213,#REF!,8,FALSE()),LEN(VLOOKUP($A213,#REF!,8,FALSE()))-2),"")</f>
        <v>#VALUE!</v>
      </c>
      <c r="E213" s="89" t="e">
        <f aca="false">IF(LEN(VLOOKUP($A213,#REF!,4,FALSE())),IF(INDEX(#REF!,MATCH($A213,#REF!,0),1),LEFT(VLOOKUP($A213,#REF!,4,FALSE()),LEN(VLOOKUP($A213,#REF!,4,FALSE()))-2),CONCATENATE(LEFT(VLOOKUP($A213,#REF!,4,FALSE()),LEN(VLOOKUP($A213,#REF!,4,FALSE()))-2),"")),"")</f>
        <v>#VALUE!</v>
      </c>
      <c r="F213" s="90" t="e">
        <f aca="false">IF(LEN(VLOOKUP($A213,#REF!,5,FALSE())),IF(INDEX(#REF!,MATCH($A213,#REF!,0),2),LEFT(VLOOKUP($A213,#REF!,5,FALSE()),LEN(VLOOKUP($A213,#REF!,5,FALSE()))-2),CONCATENATE(LEFT(VLOOKUP($A213,#REF!,5,FALSE()),LEN(VLOOKUP($A213,#REF!,5,FALSE()))-2),"*")),"")</f>
        <v>#VALUE!</v>
      </c>
      <c r="G213" s="90" t="e">
        <f aca="false">IF(LEN(VLOOKUP($A213,#REF!,6,FALSE())),IF(INDEX(#REF!,MATCH($A213,#REF!,0),3),LEFT(VLOOKUP($A213,#REF!,6,FALSE()),LEN(VLOOKUP($A213,#REF!,6,FALSE()))-2),CONCATENATE(LEFT(VLOOKUP($A213,#REF!,6,FALSE()),LEN(VLOOKUP($A213,#REF!,6,FALSE()))-2),"*")),"")</f>
        <v>#VALUE!</v>
      </c>
      <c r="H213" s="91" t="e">
        <f aca="false">IF(LEN(VLOOKUP($A213,#REF!,7,FALSE())),IF(INDEX(#REF!,MATCH($A213,#REF!,0),4),LEFT(VLOOKUP($A213,#REF!,7,FALSE()),LEN(VLOOKUP($A213,#REF!,7,FALSE()))-2),CONCATENATE(LEFT(VLOOKUP($A213,#REF!,7,FALSE()),LEN(VLOOKUP($A213,#REF!,7,FALSE()))-2),"*")),"")</f>
        <v>#VALUE!</v>
      </c>
      <c r="I213" s="92" t="e">
        <f aca="false">IF(LEN(VLOOKUP($A213,#REF!,8,FALSE())),UPPER(RIGHT(VLOOKUP($A213,#REF!,8,FALSE()), 1)),"")</f>
        <v>#VALUE!</v>
      </c>
      <c r="J213" s="90" t="e">
        <f aca="false">IF(LEN(VLOOKUP($A213,#REF!,4,FALSE())),UPPER(RIGHT(VLOOKUP($A213,#REF!,4,FALSE()), 1)),"")</f>
        <v>#VALUE!</v>
      </c>
      <c r="K213" s="90" t="e">
        <f aca="false">IF(LEN(VLOOKUP($A213,#REF!,5,FALSE())),UPPER(RIGHT(VLOOKUP($A213,#REF!,5,FALSE()), 1)),"")</f>
        <v>#VALUE!</v>
      </c>
      <c r="L213" s="90" t="e">
        <f aca="false">IF(LEN(VLOOKUP($A213,#REF!,6,FALSE())),UPPER(RIGHT(VLOOKUP($A213,#REF!,6,FALSE()), 1)),"")</f>
        <v>#VALUE!</v>
      </c>
      <c r="M213" s="91" t="e">
        <f aca="false">IF(LEN(VLOOKUP($A213,#REF!,7,FALSE())),UPPER(RIGHT(VLOOKUP($A213,#REF!,7,FALSE()), 1)),"")</f>
        <v>#VALUE!</v>
      </c>
      <c r="N213" s="86" t="s">
        <v>578</v>
      </c>
      <c r="O213" s="86" t="s">
        <v>83</v>
      </c>
      <c r="P213" s="86" t="s">
        <v>104</v>
      </c>
      <c r="Q213" s="86" t="s">
        <v>105</v>
      </c>
      <c r="R213" s="165" t="s">
        <v>83</v>
      </c>
      <c r="S213" s="100" t="e">
        <f aca="false">HLOOKUP("Device Tree Pin Name",#REF!,MATCH($A213,#REF!,0),FALSE())</f>
        <v>#VALUE!</v>
      </c>
      <c r="T213" s="95" t="e">
        <f aca="false">HLOOKUP("power rail",#REF!,MATCH($A213,#REF!,0),FALSE())</f>
        <v>#VALUE!</v>
      </c>
      <c r="U213" s="96" t="e">
        <f aca="false">HLOOKUP("Wake Capable",#REF!,MATCH($A213,#REF!,0),FALSE())</f>
        <v>#VALUE!</v>
      </c>
      <c r="V213" s="96" t="e">
        <f aca="false">HLOOKUP("Strap",#REF!,MATCH($A213,#REF!,0),FALSE())</f>
        <v>#VALUE!</v>
      </c>
      <c r="W213" s="96" t="e">
        <f aca="false">HLOOKUP("GTE",#REF!,MATCH($A213,#REF!,0),FALSE())</f>
        <v>#VALUE!</v>
      </c>
      <c r="X213" s="96" t="e">
        <f aca="false">HLOOKUP("DPD_Control",#REF!,MATCH($A213,#REF!,0),FALSE())</f>
        <v>#VALUE!</v>
      </c>
      <c r="Y213" s="96" t="e">
        <f aca="false">HLOOKUP("DPD_Group",#REF!,MATCH($A213,#REF!,0),FALSE())</f>
        <v>#VALUE!</v>
      </c>
      <c r="Z213" s="95" t="e">
        <f aca="false">HLOOKUP("Pad Category",#REF!,MATCH($A213,#REF!,0),FALSE())</f>
        <v>#VALUE!</v>
      </c>
      <c r="AA213" s="95" t="e">
        <f aca="false">HLOOKUP("Pad type",#REF!,MATCH($A213,#REF!,0),FALSE())</f>
        <v>#VALUE!</v>
      </c>
      <c r="AB213" s="95" t="e">
        <f aca="false">HLOOKUP("Pull Strength",#REF!,MATCH($A213,#REF!,0),FALSE())</f>
        <v>#VALUE!</v>
      </c>
      <c r="AC213" s="95" t="e">
        <f aca="false">HLOOKUP("POR Pin State",#REF!,MATCH($A213,#REF!,0),FALSE())</f>
        <v>#VALUE!</v>
      </c>
      <c r="AD213" s="95" t="str">
        <f aca="false">IF(OR($AQ213="",$AQ213=$C213),$R213,IF($AQ213=$D213,SUBSTITUTE(SUBSTITUTE($AQ213,"GPIO3_","GPIO_"),".0",""),IF($AQ213=$E213,$N213,IF($AQ213=$F213,$O213,IF($AQ213=$G213,$P213,IF($AQ213=$H213,$Q213,"INVALID"))))))</f>
        <v>RSVD1</v>
      </c>
      <c r="AE213" s="97"/>
      <c r="AF213" s="98" t="str">
        <f aca="false">IF(AND(OR($AS213="Int PU",$AS213="Int PD"),OR(AND($AZ213&lt;&gt;"",$AZ213&lt;&gt;"0"),AND($BA213&lt;&gt;"",$BA213&lt;&gt;"0"))),"INVALID",IF(OR($AQ213=$C213,$AS213="Int PD"),"PULL_DOWN",IF(OR($AS213="Int PU",AND($AE213="YES",OR($AZ213="",$AZ213="0"),OR($BA213="",$BA213="0"),OR($AR213="Input",$AR213="Bidirectional"))),"PULL_UP","NORMAL")))</f>
        <v>PULL_DOWN</v>
      </c>
      <c r="AG213" s="98" t="e">
        <f aca="false">IF($AU213="Input", "TRISTATE", IF($AV213="Z","TRISTATE",IF($AT213=$F213,"TRISTATE","NORMAL")))</f>
        <v>#VALUE!</v>
      </c>
      <c r="AH213" s="98" t="e">
        <f aca="false">IF(OR($AT213=$F213,$AU213="Output"),"DISABLE","ENABLE")</f>
        <v>#VALUE!</v>
      </c>
      <c r="AI213" s="112" t="e">
        <f aca="false">IF($AT213&lt;&gt;$G213,"N/A",IF($AV213="Drive 1", "1", IF($AV213="Drive 0", "0", "")))</f>
        <v>#VALUE!</v>
      </c>
      <c r="AJ213" s="99" t="b">
        <f aca="false">TRUE()</f>
        <v>1</v>
      </c>
      <c r="AK213" s="99" t="b">
        <f aca="false">TRUE()</f>
        <v>1</v>
      </c>
      <c r="AL213" s="99" t="b">
        <f aca="false">TRUE()</f>
        <v>1</v>
      </c>
      <c r="AM213" s="99" t="b">
        <f aca="false">TRUE()</f>
        <v>1</v>
      </c>
      <c r="AN213" s="99" t="b">
        <f aca="false">TRUE()</f>
        <v>1</v>
      </c>
      <c r="AO213" s="99" t="b">
        <f aca="false">TRUE()</f>
        <v>1</v>
      </c>
      <c r="AP213" s="100" t="str">
        <f aca="false">IF(AND($AJ213:$AO213), "VALID", "INVALID")</f>
        <v>VALID</v>
      </c>
      <c r="AQ213" s="101" t="s">
        <v>579</v>
      </c>
      <c r="AR213" s="102" t="s">
        <v>79</v>
      </c>
      <c r="AS213" s="103"/>
      <c r="AT213" s="103" t="s">
        <v>89</v>
      </c>
      <c r="AU213" s="148"/>
      <c r="AV213" s="148"/>
      <c r="AW213" s="110" t="s">
        <v>85</v>
      </c>
      <c r="AX213" s="103" t="s">
        <v>85</v>
      </c>
      <c r="AY213" s="104"/>
      <c r="AZ213" s="103"/>
      <c r="BA213" s="103"/>
      <c r="BB213" s="105"/>
      <c r="BC213" s="104"/>
      <c r="BD213" s="106"/>
      <c r="BE213" s="111" t="s">
        <v>577</v>
      </c>
      <c r="BF213" s="108" t="e">
        <f aca="false">VLOOKUP($A213,#REF!, 34, FALSE())</f>
        <v>#VALUE!</v>
      </c>
      <c r="BG213" s="108" t="e">
        <f aca="false">VLOOKUP($A213,#REF!, 22, FALSE())</f>
        <v>#VALUE!</v>
      </c>
      <c r="BH213" s="109"/>
    </row>
    <row r="214" customFormat="false" ht="12.75" hidden="false" customHeight="true" outlineLevel="0" collapsed="false">
      <c r="A214" s="95" t="s">
        <v>580</v>
      </c>
      <c r="B214" s="86" t="e">
        <f aca="false">VLOOKUP($A214,#REF!, 34, FALSE())</f>
        <v>#VALUE!</v>
      </c>
      <c r="C214" s="87" t="str">
        <f aca="false">CONCATENATE("unused_",A214)</f>
        <v>unused_PEX_L4_RST_N</v>
      </c>
      <c r="D214" s="88" t="e">
        <f aca="false">IF(LEN(VLOOKUP($A214,#REF!,8,FALSE())),LEFT(VLOOKUP($A214,#REF!,8,FALSE()),LEN(VLOOKUP($A214,#REF!,8,FALSE()))-2),"")</f>
        <v>#VALUE!</v>
      </c>
      <c r="E214" s="89" t="e">
        <f aca="false">IF(LEN(VLOOKUP($A214,#REF!,4,FALSE())),IF(INDEX(#REF!,MATCH($A214,#REF!,0),1),LEFT(VLOOKUP($A214,#REF!,4,FALSE()),LEN(VLOOKUP($A214,#REF!,4,FALSE()))-2),CONCATENATE(LEFT(VLOOKUP($A214,#REF!,4,FALSE()),LEN(VLOOKUP($A214,#REF!,4,FALSE()))-2),"")),"")</f>
        <v>#VALUE!</v>
      </c>
      <c r="F214" s="90" t="e">
        <f aca="false">IF(LEN(VLOOKUP($A214,#REF!,5,FALSE())),IF(INDEX(#REF!,MATCH($A214,#REF!,0),2),LEFT(VLOOKUP($A214,#REF!,5,FALSE()),LEN(VLOOKUP($A214,#REF!,5,FALSE()))-2),CONCATENATE(LEFT(VLOOKUP($A214,#REF!,5,FALSE()),LEN(VLOOKUP($A214,#REF!,5,FALSE()))-2),"*")),"")</f>
        <v>#VALUE!</v>
      </c>
      <c r="G214" s="90" t="e">
        <f aca="false">IF(LEN(VLOOKUP($A214,#REF!,6,FALSE())),IF(INDEX(#REF!,MATCH($A214,#REF!,0),3),LEFT(VLOOKUP($A214,#REF!,6,FALSE()),LEN(VLOOKUP($A214,#REF!,6,FALSE()))-2),CONCATENATE(LEFT(VLOOKUP($A214,#REF!,6,FALSE()),LEN(VLOOKUP($A214,#REF!,6,FALSE()))-2),"*")),"")</f>
        <v>#VALUE!</v>
      </c>
      <c r="H214" s="91" t="e">
        <f aca="false">IF(LEN(VLOOKUP($A214,#REF!,7,FALSE())),IF(INDEX(#REF!,MATCH($A214,#REF!,0),4),LEFT(VLOOKUP($A214,#REF!,7,FALSE()),LEN(VLOOKUP($A214,#REF!,7,FALSE()))-2),CONCATENATE(LEFT(VLOOKUP($A214,#REF!,7,FALSE()),LEN(VLOOKUP($A214,#REF!,7,FALSE()))-2),"*")),"")</f>
        <v>#VALUE!</v>
      </c>
      <c r="I214" s="92" t="e">
        <f aca="false">IF(LEN(VLOOKUP($A214,#REF!,8,FALSE())),UPPER(RIGHT(VLOOKUP($A214,#REF!,8,FALSE()), 1)),"")</f>
        <v>#VALUE!</v>
      </c>
      <c r="J214" s="90" t="e">
        <f aca="false">IF(LEN(VLOOKUP($A214,#REF!,4,FALSE())),UPPER(RIGHT(VLOOKUP($A214,#REF!,4,FALSE()), 1)),"")</f>
        <v>#VALUE!</v>
      </c>
      <c r="K214" s="90" t="e">
        <f aca="false">IF(LEN(VLOOKUP($A214,#REF!,5,FALSE())),UPPER(RIGHT(VLOOKUP($A214,#REF!,5,FALSE()), 1)),"")</f>
        <v>#VALUE!</v>
      </c>
      <c r="L214" s="90" t="e">
        <f aca="false">IF(LEN(VLOOKUP($A214,#REF!,6,FALSE())),UPPER(RIGHT(VLOOKUP($A214,#REF!,6,FALSE()), 1)),"")</f>
        <v>#VALUE!</v>
      </c>
      <c r="M214" s="91" t="e">
        <f aca="false">IF(LEN(VLOOKUP($A214,#REF!,7,FALSE())),UPPER(RIGHT(VLOOKUP($A214,#REF!,7,FALSE()), 1)),"")</f>
        <v>#VALUE!</v>
      </c>
      <c r="N214" s="86" t="s">
        <v>578</v>
      </c>
      <c r="O214" s="86" t="s">
        <v>83</v>
      </c>
      <c r="P214" s="86" t="s">
        <v>104</v>
      </c>
      <c r="Q214" s="86" t="s">
        <v>105</v>
      </c>
      <c r="R214" s="86" t="s">
        <v>83</v>
      </c>
      <c r="S214" s="132" t="e">
        <f aca="false">HLOOKUP("Device Tree Pin Name",#REF!,MATCH($A214,#REF!,0),FALSE())</f>
        <v>#VALUE!</v>
      </c>
      <c r="T214" s="132" t="e">
        <f aca="false">HLOOKUP("power rail",#REF!,MATCH($A214,#REF!,0),FALSE())</f>
        <v>#VALUE!</v>
      </c>
      <c r="U214" s="96" t="e">
        <f aca="false">HLOOKUP("Wake Capable",#REF!,MATCH($A214,#REF!,0),FALSE())</f>
        <v>#VALUE!</v>
      </c>
      <c r="V214" s="96" t="e">
        <f aca="false">HLOOKUP("Strap",#REF!,MATCH($A214,#REF!,0),FALSE())</f>
        <v>#VALUE!</v>
      </c>
      <c r="W214" s="96" t="e">
        <f aca="false">HLOOKUP("GTE",#REF!,MATCH($A214,#REF!,0),FALSE())</f>
        <v>#VALUE!</v>
      </c>
      <c r="X214" s="96" t="e">
        <f aca="false">HLOOKUP("DPD_Control",#REF!,MATCH($A214,#REF!,0),FALSE())</f>
        <v>#VALUE!</v>
      </c>
      <c r="Y214" s="96" t="e">
        <f aca="false">HLOOKUP("DPD_Group",#REF!,MATCH($A214,#REF!,0),FALSE())</f>
        <v>#VALUE!</v>
      </c>
      <c r="Z214" s="95" t="e">
        <f aca="false">HLOOKUP("Pad Category",#REF!,MATCH($A214,#REF!,0),FALSE())</f>
        <v>#VALUE!</v>
      </c>
      <c r="AA214" s="95" t="e">
        <f aca="false">HLOOKUP("Pad type",#REF!,MATCH($A214,#REF!,0),FALSE())</f>
        <v>#VALUE!</v>
      </c>
      <c r="AB214" s="95" t="e">
        <f aca="false">HLOOKUP("Pull Strength",#REF!,MATCH($A214,#REF!,0),FALSE())</f>
        <v>#VALUE!</v>
      </c>
      <c r="AC214" s="95" t="e">
        <f aca="false">HLOOKUP("POR Pin State",#REF!,MATCH($A214,#REF!,0),FALSE())</f>
        <v>#VALUE!</v>
      </c>
      <c r="AD214" s="95" t="str">
        <f aca="false">IF(OR($AQ214="",$AQ214=$C214),$R214,IF($AQ214=$D214,SUBSTITUTE(SUBSTITUTE($AQ214,"GPIO3_","GPIO_"),".0",""),IF($AQ214=$E214,$N214,IF($AQ214=$F214,$O214,IF($AQ214=$G214,$P214,IF($AQ214=$H214,$Q214,"INVALID"))))))</f>
        <v>RSVD1</v>
      </c>
      <c r="AE214" s="97"/>
      <c r="AF214" s="98" t="str">
        <f aca="false">IF(AND(OR($AS214="Int PU",$AS214="Int PD"),OR(AND($AZ214&lt;&gt;"",$AZ214&lt;&gt;"0"),AND($BA214&lt;&gt;"",$BA214&lt;&gt;"0"))),"INVALID",IF(OR($AQ214=$C214,$AS214="Int PD"),"PULL_DOWN",IF(OR($AS214="Int PU",AND($AE214="YES",OR($AZ214="",$AZ214="0"),OR($BA214="",$BA214="0"),OR($AR214="Input",$AR214="Bidirectional"))),"PULL_UP","NORMAL")))</f>
        <v>PULL_DOWN</v>
      </c>
      <c r="AG214" s="98" t="e">
        <f aca="false">IF($AU214="Input", "TRISTATE", IF($AV214="Z","TRISTATE",IF($AT214=$F214,"TRISTATE","NORMAL")))</f>
        <v>#VALUE!</v>
      </c>
      <c r="AH214" s="98" t="e">
        <f aca="false">IF(OR($AT214=$F214,$AU214="Output"),"DISABLE","ENABLE")</f>
        <v>#VALUE!</v>
      </c>
      <c r="AI214" s="112" t="e">
        <f aca="false">IF($AT214&lt;&gt;$G214,"N/A",IF($AV214="Drive 1", "1", IF($AV214="Drive 0", "0", "")))</f>
        <v>#VALUE!</v>
      </c>
      <c r="AJ214" s="99" t="b">
        <f aca="false">TRUE()</f>
        <v>1</v>
      </c>
      <c r="AK214" s="99" t="b">
        <f aca="false">TRUE()</f>
        <v>1</v>
      </c>
      <c r="AL214" s="99" t="b">
        <f aca="false">TRUE()</f>
        <v>1</v>
      </c>
      <c r="AM214" s="99" t="b">
        <f aca="false">TRUE()</f>
        <v>1</v>
      </c>
      <c r="AN214" s="99" t="b">
        <f aca="false">TRUE()</f>
        <v>1</v>
      </c>
      <c r="AO214" s="99" t="b">
        <f aca="false">TRUE()</f>
        <v>1</v>
      </c>
      <c r="AP214" s="100" t="str">
        <f aca="false">IF(AND($AJ214:$AO214), "VALID", "INVALID")</f>
        <v>VALID</v>
      </c>
      <c r="AQ214" s="101" t="s">
        <v>581</v>
      </c>
      <c r="AR214" s="102" t="s">
        <v>79</v>
      </c>
      <c r="AS214" s="103"/>
      <c r="AT214" s="104"/>
      <c r="AU214" s="104"/>
      <c r="AV214" s="104"/>
      <c r="AW214" s="110" t="s">
        <v>85</v>
      </c>
      <c r="AX214" s="103" t="s">
        <v>85</v>
      </c>
      <c r="AY214" s="104"/>
      <c r="AZ214" s="103"/>
      <c r="BA214" s="103"/>
      <c r="BB214" s="105"/>
      <c r="BC214" s="104"/>
      <c r="BD214" s="106"/>
      <c r="BE214" s="111" t="s">
        <v>580</v>
      </c>
      <c r="BF214" s="108" t="e">
        <f aca="false">VLOOKUP($A214,#REF!, 34, FALSE())</f>
        <v>#VALUE!</v>
      </c>
      <c r="BG214" s="108" t="e">
        <f aca="false">VLOOKUP($A214,#REF!, 22, FALSE())</f>
        <v>#VALUE!</v>
      </c>
      <c r="BH214" s="109"/>
    </row>
    <row r="215" customFormat="false" ht="12.75" hidden="false" customHeight="true" outlineLevel="0" collapsed="false">
      <c r="A215" s="95" t="s">
        <v>582</v>
      </c>
      <c r="B215" s="86" t="e">
        <f aca="false">VLOOKUP($A215,#REF!, 34, FALSE())</f>
        <v>#VALUE!</v>
      </c>
      <c r="C215" s="87" t="str">
        <f aca="false">CONCATENATE("unused_",A215)</f>
        <v>unused_PEX_WAKE_N</v>
      </c>
      <c r="D215" s="88" t="e">
        <f aca="false">IF(LEN(VLOOKUP($A215,#REF!,8,FALSE())),LEFT(VLOOKUP($A215,#REF!,8,FALSE()),LEN(VLOOKUP($A215,#REF!,8,FALSE()))-2),"")</f>
        <v>#VALUE!</v>
      </c>
      <c r="E215" s="89" t="e">
        <f aca="false">IF(LEN(VLOOKUP($A215,#REF!,4,FALSE())),IF(INDEX(#REF!,MATCH($A215,#REF!,0),1),LEFT(VLOOKUP($A215,#REF!,4,FALSE()),LEN(VLOOKUP($A215,#REF!,4,FALSE()))-2),CONCATENATE(LEFT(VLOOKUP($A215,#REF!,4,FALSE()),LEN(VLOOKUP($A215,#REF!,4,FALSE()))-2),"")),"")</f>
        <v>#VALUE!</v>
      </c>
      <c r="F215" s="90" t="e">
        <f aca="false">IF(LEN(VLOOKUP($A215,#REF!,5,FALSE())),IF(INDEX(#REF!,MATCH($A215,#REF!,0),2),LEFT(VLOOKUP($A215,#REF!,5,FALSE()),LEN(VLOOKUP($A215,#REF!,5,FALSE()))-2),CONCATENATE(LEFT(VLOOKUP($A215,#REF!,5,FALSE()),LEN(VLOOKUP($A215,#REF!,5,FALSE()))-2),"*")),"")</f>
        <v>#VALUE!</v>
      </c>
      <c r="G215" s="90" t="e">
        <f aca="false">IF(LEN(VLOOKUP($A215,#REF!,6,FALSE())),IF(INDEX(#REF!,MATCH($A215,#REF!,0),3),LEFT(VLOOKUP($A215,#REF!,6,FALSE()),LEN(VLOOKUP($A215,#REF!,6,FALSE()))-2),CONCATENATE(LEFT(VLOOKUP($A215,#REF!,6,FALSE()),LEN(VLOOKUP($A215,#REF!,6,FALSE()))-2),"*")),"")</f>
        <v>#VALUE!</v>
      </c>
      <c r="H215" s="91" t="e">
        <f aca="false">IF(LEN(VLOOKUP($A215,#REF!,7,FALSE())),IF(INDEX(#REF!,MATCH($A215,#REF!,0),4),LEFT(VLOOKUP($A215,#REF!,7,FALSE()),LEN(VLOOKUP($A215,#REF!,7,FALSE()))-2),CONCATENATE(LEFT(VLOOKUP($A215,#REF!,7,FALSE()),LEN(VLOOKUP($A215,#REF!,7,FALSE()))-2),"*")),"")</f>
        <v>#VALUE!</v>
      </c>
      <c r="I215" s="92" t="e">
        <f aca="false">IF(LEN(VLOOKUP($A215,#REF!,8,FALSE())),UPPER(RIGHT(VLOOKUP($A215,#REF!,8,FALSE()), 1)),"")</f>
        <v>#VALUE!</v>
      </c>
      <c r="J215" s="90" t="e">
        <f aca="false">IF(LEN(VLOOKUP($A215,#REF!,4,FALSE())),UPPER(RIGHT(VLOOKUP($A215,#REF!,4,FALSE()), 1)),"")</f>
        <v>#VALUE!</v>
      </c>
      <c r="K215" s="90" t="e">
        <f aca="false">IF(LEN(VLOOKUP($A215,#REF!,5,FALSE())),UPPER(RIGHT(VLOOKUP($A215,#REF!,5,FALSE()), 1)),"")</f>
        <v>#VALUE!</v>
      </c>
      <c r="L215" s="90" t="e">
        <f aca="false">IF(LEN(VLOOKUP($A215,#REF!,6,FALSE())),UPPER(RIGHT(VLOOKUP($A215,#REF!,6,FALSE()), 1)),"")</f>
        <v>#VALUE!</v>
      </c>
      <c r="M215" s="91" t="e">
        <f aca="false">IF(LEN(VLOOKUP($A215,#REF!,7,FALSE())),UPPER(RIGHT(VLOOKUP($A215,#REF!,7,FALSE()), 1)),"")</f>
        <v>#VALUE!</v>
      </c>
      <c r="N215" s="86" t="e">
        <f aca="false">IF(E215="","RSVD0")</f>
        <v>#VALUE!</v>
      </c>
      <c r="O215" s="86" t="s">
        <v>83</v>
      </c>
      <c r="P215" s="86" t="s">
        <v>104</v>
      </c>
      <c r="Q215" s="86" t="s">
        <v>105</v>
      </c>
      <c r="R215" s="165" t="s">
        <v>94</v>
      </c>
      <c r="S215" s="100" t="e">
        <f aca="false">HLOOKUP("Device Tree Pin Name",#REF!,MATCH($A215,#REF!,0),FALSE())</f>
        <v>#VALUE!</v>
      </c>
      <c r="T215" s="95" t="e">
        <f aca="false">HLOOKUP("power rail",#REF!,MATCH($A215,#REF!,0),FALSE())</f>
        <v>#VALUE!</v>
      </c>
      <c r="U215" s="96" t="e">
        <f aca="false">HLOOKUP("Wake Capable",#REF!,MATCH($A215,#REF!,0),FALSE())</f>
        <v>#VALUE!</v>
      </c>
      <c r="V215" s="96" t="e">
        <f aca="false">HLOOKUP("Strap",#REF!,MATCH($A215,#REF!,0),FALSE())</f>
        <v>#VALUE!</v>
      </c>
      <c r="W215" s="96" t="e">
        <f aca="false">HLOOKUP("GTE",#REF!,MATCH($A215,#REF!,0),FALSE())</f>
        <v>#VALUE!</v>
      </c>
      <c r="X215" s="96" t="e">
        <f aca="false">HLOOKUP("DPD_Control",#REF!,MATCH($A215,#REF!,0),FALSE())</f>
        <v>#VALUE!</v>
      </c>
      <c r="Y215" s="96" t="e">
        <f aca="false">HLOOKUP("DPD_Group",#REF!,MATCH($A215,#REF!,0),FALSE())</f>
        <v>#VALUE!</v>
      </c>
      <c r="Z215" s="95" t="e">
        <f aca="false">HLOOKUP("Pad Category",#REF!,MATCH($A215,#REF!,0),FALSE())</f>
        <v>#VALUE!</v>
      </c>
      <c r="AA215" s="95" t="e">
        <f aca="false">HLOOKUP("Pad type",#REF!,MATCH($A215,#REF!,0),FALSE())</f>
        <v>#VALUE!</v>
      </c>
      <c r="AB215" s="95" t="e">
        <f aca="false">HLOOKUP("Pull Strength",#REF!,MATCH($A215,#REF!,0),FALSE())</f>
        <v>#VALUE!</v>
      </c>
      <c r="AC215" s="95" t="e">
        <f aca="false">HLOOKUP("POR Pin State",#REF!,MATCH($A215,#REF!,0),FALSE())</f>
        <v>#VALUE!</v>
      </c>
      <c r="AD215" s="95" t="str">
        <f aca="false">IF(OR($AQ215="",$AQ215=$C215),$R215,IF($AQ215=$D215,SUBSTITUTE(SUBSTITUTE($AQ215,"GPIO3_","GPIO_"),".0",""),IF($AQ215=$E215,$N215,IF($AQ215=$F215,$O215,IF($AQ215=$G215,$P215,IF($AQ215=$H215,$Q215,"INVALID"))))))</f>
        <v>RSVD0</v>
      </c>
      <c r="AE215" s="97"/>
      <c r="AF215" s="98" t="str">
        <f aca="false">IF(AND(OR($AS215="Int PU",$AS215="Int PD"),OR(AND($AZ215&lt;&gt;"",$AZ215&lt;&gt;"0"),AND($BA215&lt;&gt;"",$BA215&lt;&gt;"0"))),"INVALID",IF(OR($AQ215=$C215,$AS215="Int PD"),"PULL_DOWN",IF(OR($AS215="Int PU",AND($AE215="YES",OR($AZ215="",$AZ215="0"),OR($BA215="",$BA215="0"),OR($AR215="Input",$AR215="Bidirectional"))),"PULL_UP","NORMAL")))</f>
        <v>PULL_DOWN</v>
      </c>
      <c r="AG215" s="98" t="e">
        <f aca="false">IF($AU215="Input", "TRISTATE", IF($AV215="Z","TRISTATE",IF($AT215=$F215,"TRISTATE","NORMAL")))</f>
        <v>#VALUE!</v>
      </c>
      <c r="AH215" s="98" t="e">
        <f aca="false">IF(OR($AT215=$F215,$AU215="Output"),"DISABLE","ENABLE")</f>
        <v>#VALUE!</v>
      </c>
      <c r="AI215" s="112" t="e">
        <f aca="false">IF($AT215&lt;&gt;$G215,"N/A",IF($AV215="Drive 1", "1", IF($AV215="Drive 0", "0", "")))</f>
        <v>#VALUE!</v>
      </c>
      <c r="AJ215" s="99" t="b">
        <f aca="false">TRUE()</f>
        <v>1</v>
      </c>
      <c r="AK215" s="99" t="b">
        <f aca="false">TRUE()</f>
        <v>1</v>
      </c>
      <c r="AL215" s="99" t="b">
        <f aca="false">TRUE()</f>
        <v>1</v>
      </c>
      <c r="AM215" s="99" t="b">
        <f aca="false">TRUE()</f>
        <v>1</v>
      </c>
      <c r="AN215" s="99" t="b">
        <f aca="false">TRUE()</f>
        <v>1</v>
      </c>
      <c r="AO215" s="99" t="b">
        <f aca="false">TRUE()</f>
        <v>1</v>
      </c>
      <c r="AP215" s="100" t="str">
        <f aca="false">IF(AND($AJ215:$AO215), "VALID", "INVALID")</f>
        <v>VALID</v>
      </c>
      <c r="AQ215" s="141" t="s">
        <v>583</v>
      </c>
      <c r="AR215" s="102" t="s">
        <v>79</v>
      </c>
      <c r="AS215" s="103"/>
      <c r="AT215" s="103" t="s">
        <v>89</v>
      </c>
      <c r="AU215" s="104"/>
      <c r="AV215" s="104"/>
      <c r="AW215" s="110" t="s">
        <v>85</v>
      </c>
      <c r="AX215" s="103" t="s">
        <v>85</v>
      </c>
      <c r="AY215" s="104"/>
      <c r="AZ215" s="103"/>
      <c r="BA215" s="103"/>
      <c r="BB215" s="105"/>
      <c r="BC215" s="104"/>
      <c r="BD215" s="106"/>
      <c r="BE215" s="111" t="s">
        <v>582</v>
      </c>
      <c r="BF215" s="108" t="e">
        <f aca="false">VLOOKUP($A215,#REF!, 34, FALSE())</f>
        <v>#VALUE!</v>
      </c>
      <c r="BG215" s="108" t="e">
        <f aca="false">VLOOKUP($A215,#REF!, 22, FALSE())</f>
        <v>#VALUE!</v>
      </c>
      <c r="BH215" s="109"/>
    </row>
    <row r="216" customFormat="false" ht="12.75" hidden="false" customHeight="true" outlineLevel="0" collapsed="false">
      <c r="A216" s="95" t="s">
        <v>584</v>
      </c>
      <c r="B216" s="86" t="e">
        <f aca="false">VLOOKUP($A216,#REF!, 34, FALSE())</f>
        <v>#VALUE!</v>
      </c>
      <c r="C216" s="87" t="str">
        <f aca="false">CONCATENATE("unused_",A216)</f>
        <v>unused_SOC_GPIO34</v>
      </c>
      <c r="D216" s="88" t="e">
        <f aca="false">IF(LEN(VLOOKUP($A216,#REF!,8,FALSE())),LEFT(VLOOKUP($A216,#REF!,8,FALSE()),LEN(VLOOKUP($A216,#REF!,8,FALSE()))-2),"")</f>
        <v>#VALUE!</v>
      </c>
      <c r="E216" s="89" t="e">
        <f aca="false">IF(LEN(VLOOKUP($A216,#REF!,4,FALSE())),IF(INDEX(#REF!,MATCH($A216,#REF!,0),1),LEFT(VLOOKUP($A216,#REF!,4,FALSE()),LEN(VLOOKUP($A216,#REF!,4,FALSE()))-2),CONCATENATE(LEFT(VLOOKUP($A216,#REF!,4,FALSE()),LEN(VLOOKUP($A216,#REF!,4,FALSE()))-2),"")),"")</f>
        <v>#VALUE!</v>
      </c>
      <c r="F216" s="90" t="e">
        <f aca="false">IF(LEN(VLOOKUP($A216,#REF!,5,FALSE())),IF(INDEX(#REF!,MATCH($A216,#REF!,0),2),LEFT(VLOOKUP($A216,#REF!,5,FALSE()),LEN(VLOOKUP($A216,#REF!,5,FALSE()))-2),CONCATENATE(LEFT(VLOOKUP($A216,#REF!,5,FALSE()),LEN(VLOOKUP($A216,#REF!,5,FALSE()))-2),"*")),"")</f>
        <v>#VALUE!</v>
      </c>
      <c r="G216" s="90" t="e">
        <f aca="false">IF(LEN(VLOOKUP($A216,#REF!,6,FALSE())),IF(INDEX(#REF!,MATCH($A216,#REF!,0),3),LEFT(VLOOKUP($A216,#REF!,6,FALSE()),LEN(VLOOKUP($A216,#REF!,6,FALSE()))-2),CONCATENATE(LEFT(VLOOKUP($A216,#REF!,6,FALSE()),LEN(VLOOKUP($A216,#REF!,6,FALSE()))-2),"*")),"")</f>
        <v>#VALUE!</v>
      </c>
      <c r="H216" s="91" t="e">
        <f aca="false">IF(LEN(VLOOKUP($A216,#REF!,7,FALSE())),IF(INDEX(#REF!,MATCH($A216,#REF!,0),4),LEFT(VLOOKUP($A216,#REF!,7,FALSE()),LEN(VLOOKUP($A216,#REF!,7,FALSE()))-2),CONCATENATE(LEFT(VLOOKUP($A216,#REF!,7,FALSE()),LEN(VLOOKUP($A216,#REF!,7,FALSE()))-2),"*")),"")</f>
        <v>#VALUE!</v>
      </c>
      <c r="I216" s="92" t="e">
        <f aca="false">IF(LEN(VLOOKUP($A216,#REF!,8,FALSE())),UPPER(RIGHT(VLOOKUP($A216,#REF!,8,FALSE()), 1)),"")</f>
        <v>#VALUE!</v>
      </c>
      <c r="J216" s="90" t="e">
        <f aca="false">IF(LEN(VLOOKUP($A216,#REF!,4,FALSE())),UPPER(RIGHT(VLOOKUP($A216,#REF!,4,FALSE()), 1)),"")</f>
        <v>#VALUE!</v>
      </c>
      <c r="K216" s="90" t="e">
        <f aca="false">IF(LEN(VLOOKUP($A216,#REF!,5,FALSE())),UPPER(RIGHT(VLOOKUP($A216,#REF!,5,FALSE()), 1)),"")</f>
        <v>#VALUE!</v>
      </c>
      <c r="L216" s="90" t="e">
        <f aca="false">IF(LEN(VLOOKUP($A216,#REF!,6,FALSE())),UPPER(RIGHT(VLOOKUP($A216,#REF!,6,FALSE()), 1)),"")</f>
        <v>#VALUE!</v>
      </c>
      <c r="M216" s="91" t="e">
        <f aca="false">IF(LEN(VLOOKUP($A216,#REF!,7,FALSE())),UPPER(RIGHT(VLOOKUP($A216,#REF!,7,FALSE()), 1)),"")</f>
        <v>#VALUE!</v>
      </c>
      <c r="N216" s="86" t="e">
        <f aca="false">IF(E216="","RSVD0")</f>
        <v>#VALUE!</v>
      </c>
      <c r="O216" s="86" t="s">
        <v>83</v>
      </c>
      <c r="P216" s="86" t="s">
        <v>104</v>
      </c>
      <c r="Q216" s="86" t="s">
        <v>105</v>
      </c>
      <c r="R216" s="165" t="s">
        <v>83</v>
      </c>
      <c r="S216" s="100" t="e">
        <f aca="false">HLOOKUP("Device Tree Pin Name",#REF!,MATCH($A216,#REF!,0),FALSE())</f>
        <v>#VALUE!</v>
      </c>
      <c r="T216" s="95" t="e">
        <f aca="false">HLOOKUP("power rail",#REF!,MATCH($A216,#REF!,0),FALSE())</f>
        <v>#VALUE!</v>
      </c>
      <c r="U216" s="96" t="e">
        <f aca="false">HLOOKUP("Wake Capable",#REF!,MATCH($A216,#REF!,0),FALSE())</f>
        <v>#VALUE!</v>
      </c>
      <c r="V216" s="96" t="e">
        <f aca="false">HLOOKUP("Strap",#REF!,MATCH($A216,#REF!,0),FALSE())</f>
        <v>#VALUE!</v>
      </c>
      <c r="W216" s="96" t="e">
        <f aca="false">HLOOKUP("GTE",#REF!,MATCH($A216,#REF!,0),FALSE())</f>
        <v>#VALUE!</v>
      </c>
      <c r="X216" s="96" t="e">
        <f aca="false">HLOOKUP("DPD_Control",#REF!,MATCH($A216,#REF!,0),FALSE())</f>
        <v>#VALUE!</v>
      </c>
      <c r="Y216" s="96" t="e">
        <f aca="false">HLOOKUP("DPD_Group",#REF!,MATCH($A216,#REF!,0),FALSE())</f>
        <v>#VALUE!</v>
      </c>
      <c r="Z216" s="95" t="e">
        <f aca="false">HLOOKUP("Pad Category",#REF!,MATCH($A216,#REF!,0),FALSE())</f>
        <v>#VALUE!</v>
      </c>
      <c r="AA216" s="95" t="e">
        <f aca="false">HLOOKUP("Pad type",#REF!,MATCH($A216,#REF!,0),FALSE())</f>
        <v>#VALUE!</v>
      </c>
      <c r="AB216" s="95" t="e">
        <f aca="false">HLOOKUP("Pull Strength",#REF!,MATCH($A216,#REF!,0),FALSE())</f>
        <v>#VALUE!</v>
      </c>
      <c r="AC216" s="95" t="e">
        <f aca="false">HLOOKUP("POR Pin State",#REF!,MATCH($A216,#REF!,0),FALSE())</f>
        <v>#VALUE!</v>
      </c>
      <c r="AD216" s="95" t="str">
        <f aca="false">IF(OR($AQ216="",$AQ216=$C216),$R216,IF($AQ216=$D216,SUBSTITUTE(SUBSTITUTE($AQ216,"GPIO3_","GPIO_"),".0",""),IF($AQ216=$E216,$N216,IF($AQ216=$F216,$O216,IF($AQ216=$G216,$P216,IF($AQ216=$H216,$Q216,"INVALID"))))))</f>
        <v>RSVD1</v>
      </c>
      <c r="AE216" s="97"/>
      <c r="AF216" s="98" t="str">
        <f aca="false">IF(AND(OR($AS216="Int PU",$AS216="Int PD"),OR(AND($AZ216&lt;&gt;"",$AZ216&lt;&gt;"0"),AND($BA216&lt;&gt;"",$BA216&lt;&gt;"0"))),"INVALID",IF(OR($AQ216=$C216,$AS216="Int PD"),"PULL_DOWN",IF(OR($AS216="Int PU",AND($AE216="YES",OR($AZ216="",$AZ216="0"),OR($BA216="",$BA216="0"),OR($AR216="Input",$AR216="Bidirectional"))),"PULL_UP","NORMAL")))</f>
        <v>PULL_DOWN</v>
      </c>
      <c r="AG216" s="98" t="e">
        <f aca="false">IF($AU216="Input", "TRISTATE", IF($AV216="Z","TRISTATE",IF($AT216=$F216,"TRISTATE","NORMAL")))</f>
        <v>#VALUE!</v>
      </c>
      <c r="AH216" s="98" t="e">
        <f aca="false">IF(OR($AT216=$F216,$AU216="Output"),"DISABLE","ENABLE")</f>
        <v>#VALUE!</v>
      </c>
      <c r="AI216" s="112" t="e">
        <f aca="false">IF($AT216&lt;&gt;$G216,"N/A",IF($AV216="Drive 1", "1", IF($AV216="Drive 0", "0", "")))</f>
        <v>#VALUE!</v>
      </c>
      <c r="AJ216" s="99" t="b">
        <f aca="false">TRUE()</f>
        <v>1</v>
      </c>
      <c r="AK216" s="99" t="b">
        <f aca="false">TRUE()</f>
        <v>1</v>
      </c>
      <c r="AL216" s="99" t="b">
        <f aca="false">TRUE()</f>
        <v>1</v>
      </c>
      <c r="AM216" s="99" t="b">
        <f aca="false">TRUE()</f>
        <v>1</v>
      </c>
      <c r="AN216" s="99" t="b">
        <f aca="false">TRUE()</f>
        <v>1</v>
      </c>
      <c r="AO216" s="99" t="b">
        <f aca="false">TRUE()</f>
        <v>1</v>
      </c>
      <c r="AP216" s="100" t="str">
        <f aca="false">IF(AND($AJ216:$AO216), "VALID", "INVALID")</f>
        <v>VALID</v>
      </c>
      <c r="AQ216" s="141" t="s">
        <v>585</v>
      </c>
      <c r="AR216" s="102" t="s">
        <v>79</v>
      </c>
      <c r="AS216" s="103"/>
      <c r="AT216" s="103" t="s">
        <v>89</v>
      </c>
      <c r="AU216" s="104"/>
      <c r="AV216" s="104"/>
      <c r="AW216" s="110" t="s">
        <v>85</v>
      </c>
      <c r="AX216" s="103" t="s">
        <v>85</v>
      </c>
      <c r="AY216" s="104"/>
      <c r="AZ216" s="103"/>
      <c r="BA216" s="103"/>
      <c r="BB216" s="105"/>
      <c r="BC216" s="104"/>
      <c r="BD216" s="106"/>
      <c r="BE216" s="169" t="s">
        <v>3</v>
      </c>
      <c r="BF216" s="108" t="e">
        <f aca="false">VLOOKUP($A216,#REF!, 34, FALSE())</f>
        <v>#VALUE!</v>
      </c>
      <c r="BG216" s="108" t="e">
        <f aca="false">VLOOKUP($A216,#REF!, 22, FALSE())</f>
        <v>#VALUE!</v>
      </c>
      <c r="BH216" s="109"/>
    </row>
    <row r="217" s="85" customFormat="true" ht="18" hidden="false" customHeight="true" outlineLevel="0" collapsed="false">
      <c r="A217" s="140" t="s">
        <v>586</v>
      </c>
      <c r="B217" s="164" t="s">
        <v>555</v>
      </c>
      <c r="C217" s="74"/>
      <c r="D217" s="76"/>
      <c r="E217" s="76"/>
      <c r="F217" s="76"/>
      <c r="G217" s="76"/>
      <c r="H217" s="76"/>
      <c r="I217" s="74"/>
      <c r="J217" s="74"/>
      <c r="K217" s="74"/>
      <c r="L217" s="74"/>
      <c r="M217" s="74"/>
      <c r="N217" s="74"/>
      <c r="O217" s="74"/>
      <c r="P217" s="74"/>
      <c r="Q217" s="74"/>
      <c r="R217" s="74"/>
      <c r="S217" s="166"/>
      <c r="T217" s="74"/>
      <c r="U217" s="77"/>
      <c r="V217" s="77"/>
      <c r="W217" s="77"/>
      <c r="X217" s="77"/>
      <c r="Y217" s="77"/>
      <c r="Z217" s="78"/>
      <c r="AA217" s="78"/>
      <c r="AB217" s="78"/>
      <c r="AC217" s="78"/>
      <c r="AD217" s="78"/>
      <c r="AE217" s="78"/>
      <c r="AF217" s="78"/>
      <c r="AG217" s="78"/>
      <c r="AH217" s="78"/>
      <c r="AI217" s="78"/>
      <c r="AJ217" s="78"/>
      <c r="AK217" s="78"/>
      <c r="AL217" s="78"/>
      <c r="AM217" s="78"/>
      <c r="AN217" s="78"/>
      <c r="AO217" s="78"/>
      <c r="AP217" s="78"/>
      <c r="AQ217" s="79"/>
      <c r="AR217" s="79"/>
      <c r="AS217" s="80"/>
      <c r="AT217" s="80"/>
      <c r="AU217" s="80"/>
      <c r="AV217" s="80"/>
      <c r="AW217" s="80"/>
      <c r="AX217" s="80"/>
      <c r="AY217" s="80"/>
      <c r="AZ217" s="80"/>
      <c r="BA217" s="80"/>
      <c r="BB217" s="80"/>
      <c r="BC217" s="81" t="s">
        <v>76</v>
      </c>
      <c r="BD217" s="82"/>
      <c r="BE217" s="83" t="s">
        <v>586</v>
      </c>
      <c r="BF217" s="84" t="s">
        <v>555</v>
      </c>
      <c r="BG217" s="84"/>
      <c r="BH217" s="84"/>
    </row>
    <row r="218" customFormat="false" ht="12.75" hidden="false" customHeight="true" outlineLevel="0" collapsed="false">
      <c r="A218" s="95" t="s">
        <v>587</v>
      </c>
      <c r="B218" s="86" t="e">
        <f aca="false">VLOOKUP($A218,#REF!, 34, FALSE())</f>
        <v>#VALUE!</v>
      </c>
      <c r="C218" s="87" t="str">
        <f aca="false">CONCATENATE("unused_",A218)</f>
        <v>unused_PEX_CLK0P</v>
      </c>
      <c r="D218" s="88" t="e">
        <f aca="false">IF(LEN(VLOOKUP($A218,#REF!,8,FALSE())),LEFT(VLOOKUP($A218,#REF!,8,FALSE()),LEN(VLOOKUP($A218,#REF!,8,FALSE()))-2),"")</f>
        <v>#VALUE!</v>
      </c>
      <c r="E218" s="89" t="e">
        <f aca="false">IF(LEN(VLOOKUP($A218,#REF!,4,FALSE())),IF(INDEX(#REF!,MATCH($A218,#REF!,0),1),LEFT(VLOOKUP($A218,#REF!,4,FALSE()),LEN(VLOOKUP($A218,#REF!,4,FALSE()))-2),CONCATENATE(LEFT(VLOOKUP($A218,#REF!,4,FALSE()),LEN(VLOOKUP($A218,#REF!,4,FALSE()))-2),"*")),"")</f>
        <v>#VALUE!</v>
      </c>
      <c r="F218" s="90" t="e">
        <f aca="false">IF(LEN(VLOOKUP($A218,#REF!,5,FALSE())),IF(INDEX(#REF!,MATCH($A218,#REF!,0),2),LEFT(VLOOKUP($A218,#REF!,5,FALSE()),LEN(VLOOKUP($A218,#REF!,5,FALSE()))-2),CONCATENATE(LEFT(VLOOKUP($A218,#REF!,5,FALSE()),LEN(VLOOKUP($A218,#REF!,5,FALSE()))-2),"*")),"")</f>
        <v>#VALUE!</v>
      </c>
      <c r="G218" s="90" t="e">
        <f aca="false">IF(LEN(VLOOKUP($A218,#REF!,6,FALSE())),IF(INDEX(#REF!,MATCH($A218,#REF!,0),3),LEFT(VLOOKUP($A218,#REF!,6,FALSE()),LEN(VLOOKUP($A218,#REF!,6,FALSE()))-2),CONCATENATE(LEFT(VLOOKUP($A218,#REF!,6,FALSE()),LEN(VLOOKUP($A218,#REF!,6,FALSE()))-2),"*")),"")</f>
        <v>#VALUE!</v>
      </c>
      <c r="H218" s="91" t="e">
        <f aca="false">IF(LEN(VLOOKUP($A218,#REF!,7,FALSE())),IF(INDEX(#REF!,MATCH($A218,#REF!,0),4),LEFT(VLOOKUP($A218,#REF!,7,FALSE()),LEN(VLOOKUP($A218,#REF!,7,FALSE()))-2),CONCATENATE(LEFT(VLOOKUP($A218,#REF!,7,FALSE()),LEN(VLOOKUP($A218,#REF!,7,FALSE()))-2),"*")),"")</f>
        <v>#VALUE!</v>
      </c>
      <c r="I218" s="92" t="e">
        <f aca="false">IF(LEN(VLOOKUP($A218,#REF!,8,FALSE())),UPPER(RIGHT(VLOOKUP($A218,#REF!,8,FALSE()), 1)),"")</f>
        <v>#VALUE!</v>
      </c>
      <c r="J218" s="90" t="e">
        <f aca="false">IF(LEN(VLOOKUP($A218,#REF!,4,FALSE())),UPPER(RIGHT(VLOOKUP($A218,#REF!,4,FALSE()), 1)),"")</f>
        <v>#VALUE!</v>
      </c>
      <c r="K218" s="90" t="e">
        <f aca="false">IF(LEN(VLOOKUP($A218,#REF!,5,FALSE())),UPPER(RIGHT(VLOOKUP($A218,#REF!,5,FALSE()), 1)),"")</f>
        <v>#VALUE!</v>
      </c>
      <c r="L218" s="90" t="e">
        <f aca="false">IF(LEN(VLOOKUP($A218,#REF!,6,FALSE())),UPPER(RIGHT(VLOOKUP($A218,#REF!,6,FALSE()), 1)),"")</f>
        <v>#VALUE!</v>
      </c>
      <c r="M218" s="91" t="e">
        <f aca="false">IF(LEN(VLOOKUP($A218,#REF!,7,FALSE())),UPPER(RIGHT(VLOOKUP($A218,#REF!,7,FALSE()), 1)),"")</f>
        <v>#VALUE!</v>
      </c>
      <c r="N218" s="97"/>
      <c r="O218" s="97"/>
      <c r="P218" s="97"/>
      <c r="Q218" s="97"/>
      <c r="R218" s="97"/>
      <c r="S218" s="136" t="e">
        <f aca="false">HLOOKUP("Device Tree Pin Name",#REF!,MATCH($A218,#REF!,0),FALSE())</f>
        <v>#VALUE!</v>
      </c>
      <c r="T218" s="86" t="e">
        <f aca="false">HLOOKUP("power rail",#REF!,MATCH($A218,#REF!,0),FALSE())</f>
        <v>#VALUE!</v>
      </c>
      <c r="U218" s="96" t="e">
        <f aca="false">HLOOKUP("Wake Capable",#REF!,MATCH($A218,#REF!,0),FALSE())</f>
        <v>#VALUE!</v>
      </c>
      <c r="V218" s="96" t="e">
        <f aca="false">HLOOKUP("Strap",#REF!,MATCH($A218,#REF!,0),FALSE())</f>
        <v>#VALUE!</v>
      </c>
      <c r="W218" s="96" t="e">
        <f aca="false">HLOOKUP("GTE",#REF!,MATCH($A218,#REF!,0),FALSE())</f>
        <v>#VALUE!</v>
      </c>
      <c r="X218" s="96" t="e">
        <f aca="false">HLOOKUP("DPD_Control",#REF!,MATCH($A218,#REF!,0),FALSE())</f>
        <v>#VALUE!</v>
      </c>
      <c r="Y218" s="96" t="e">
        <f aca="false">HLOOKUP("DPD_Group",#REF!,MATCH($A218,#REF!,0),FALSE())</f>
        <v>#VALUE!</v>
      </c>
      <c r="Z218" s="95" t="e">
        <f aca="false">HLOOKUP("Pad Category",#REF!,MATCH($A218,#REF!,0),FALSE())</f>
        <v>#VALUE!</v>
      </c>
      <c r="AA218" s="95" t="e">
        <f aca="false">HLOOKUP("Pad type",#REF!,MATCH($A218,#REF!,0),FALSE())</f>
        <v>#VALUE!</v>
      </c>
      <c r="AB218" s="95" t="e">
        <f aca="false">HLOOKUP("Pull Strength",#REF!,MATCH($A218,#REF!,0),FALSE())</f>
        <v>#VALUE!</v>
      </c>
      <c r="AC218" s="95" t="e">
        <f aca="false">HLOOKUP("POR Pin State",#REF!,MATCH($A218,#REF!,0),FALSE())</f>
        <v>#VALUE!</v>
      </c>
      <c r="AD218" s="170"/>
      <c r="AE218" s="97"/>
      <c r="AF218" s="98" t="str">
        <f aca="false">IF(AND(OR($AS218="Int PU",$AS218="Int PD"),OR(AND($AZ218&lt;&gt;"",$AZ218&lt;&gt;"0"),AND($BA218&lt;&gt;"",$BA218&lt;&gt;"0"))),"INVALID",IF(OR($AQ218=$C218,$AS218="Int PD"),"PULL_DOWN",IF(OR($AS218="Int PU",AND($AE218="YES",OR($AZ218="",$AZ218="0"),OR($BA218="",$BA218="0"),OR($AR218="Input",$AR218="Bidirectional"))),"PULL_UP","NORMAL")))</f>
        <v>PULL_DOWN</v>
      </c>
      <c r="AG218" s="98" t="e">
        <f aca="false">IF($AU218="Input", "TRISTATE", IF($AV218="Z","TRISTATE",IF($AT218=$F218,"TRISTATE","NORMAL")))</f>
        <v>#VALUE!</v>
      </c>
      <c r="AH218" s="98" t="e">
        <f aca="false">IF(OR($AT218=$F218,$AU218="Output"),"DISABLE","ENABLE")</f>
        <v>#VALUE!</v>
      </c>
      <c r="AI218" s="97"/>
      <c r="AJ218" s="99" t="b">
        <f aca="false">TRUE()</f>
        <v>1</v>
      </c>
      <c r="AK218" s="99" t="b">
        <f aca="false">TRUE()</f>
        <v>1</v>
      </c>
      <c r="AL218" s="99" t="b">
        <f aca="false">TRUE()</f>
        <v>1</v>
      </c>
      <c r="AM218" s="99" t="b">
        <f aca="false">TRUE()</f>
        <v>1</v>
      </c>
      <c r="AN218" s="99" t="b">
        <f aca="false">TRUE()</f>
        <v>1</v>
      </c>
      <c r="AO218" s="99" t="b">
        <f aca="false">TRUE()</f>
        <v>1</v>
      </c>
      <c r="AP218" s="100" t="str">
        <f aca="false">IF(AND($AJ218:$AO218), "VALID", "INVALID")</f>
        <v>VALID</v>
      </c>
      <c r="AQ218" s="101" t="s">
        <v>588</v>
      </c>
      <c r="AR218" s="102" t="s">
        <v>79</v>
      </c>
      <c r="AS218" s="103"/>
      <c r="AT218" s="104"/>
      <c r="AU218" s="104"/>
      <c r="AV218" s="104"/>
      <c r="AW218" s="104"/>
      <c r="AX218" s="104"/>
      <c r="AY218" s="104"/>
      <c r="AZ218" s="103"/>
      <c r="BA218" s="103"/>
      <c r="BB218" s="162"/>
      <c r="BC218" s="104"/>
      <c r="BD218" s="106"/>
      <c r="BE218" s="160" t="s">
        <v>587</v>
      </c>
      <c r="BF218" s="108" t="e">
        <f aca="false">VLOOKUP($A218,#REF!, 34, FALSE())</f>
        <v>#VALUE!</v>
      </c>
      <c r="BG218" s="108" t="e">
        <f aca="false">VLOOKUP($A218,#REF!, 22, FALSE())</f>
        <v>#VALUE!</v>
      </c>
      <c r="BH218" s="109"/>
    </row>
    <row r="219" customFormat="false" ht="12.75" hidden="false" customHeight="true" outlineLevel="0" collapsed="false">
      <c r="A219" s="95" t="s">
        <v>589</v>
      </c>
      <c r="B219" s="86" t="e">
        <f aca="false">VLOOKUP($A219,#REF!, 34, FALSE())</f>
        <v>#VALUE!</v>
      </c>
      <c r="C219" s="87" t="str">
        <f aca="false">CONCATENATE("unused_",A219)</f>
        <v>unused_PEX_CLK0N</v>
      </c>
      <c r="D219" s="88" t="e">
        <f aca="false">IF(LEN(VLOOKUP($A219,#REF!,8,FALSE())),LEFT(VLOOKUP($A219,#REF!,8,FALSE()),LEN(VLOOKUP($A219,#REF!,8,FALSE()))-2),"")</f>
        <v>#VALUE!</v>
      </c>
      <c r="E219" s="89" t="e">
        <f aca="false">IF(LEN(VLOOKUP($A219,#REF!,4,FALSE())),IF(INDEX(#REF!,MATCH($A219,#REF!,0),1),LEFT(VLOOKUP($A219,#REF!,4,FALSE()),LEN(VLOOKUP($A219,#REF!,4,FALSE()))-2),CONCATENATE(LEFT(VLOOKUP($A219,#REF!,4,FALSE()),LEN(VLOOKUP($A219,#REF!,4,FALSE()))-2),"*")),"")</f>
        <v>#VALUE!</v>
      </c>
      <c r="F219" s="90" t="e">
        <f aca="false">IF(LEN(VLOOKUP($A219,#REF!,5,FALSE())),IF(INDEX(#REF!,MATCH($A219,#REF!,0),2),LEFT(VLOOKUP($A219,#REF!,5,FALSE()),LEN(VLOOKUP($A219,#REF!,5,FALSE()))-2),CONCATENATE(LEFT(VLOOKUP($A219,#REF!,5,FALSE()),LEN(VLOOKUP($A219,#REF!,5,FALSE()))-2),"*")),"")</f>
        <v>#VALUE!</v>
      </c>
      <c r="G219" s="90" t="e">
        <f aca="false">IF(LEN(VLOOKUP($A219,#REF!,6,FALSE())),IF(INDEX(#REF!,MATCH($A219,#REF!,0),3),LEFT(VLOOKUP($A219,#REF!,6,FALSE()),LEN(VLOOKUP($A219,#REF!,6,FALSE()))-2),CONCATENATE(LEFT(VLOOKUP($A219,#REF!,6,FALSE()),LEN(VLOOKUP($A219,#REF!,6,FALSE()))-2),"*")),"")</f>
        <v>#VALUE!</v>
      </c>
      <c r="H219" s="91" t="e">
        <f aca="false">IF(LEN(VLOOKUP($A219,#REF!,7,FALSE())),IF(INDEX(#REF!,MATCH($A219,#REF!,0),4),LEFT(VLOOKUP($A219,#REF!,7,FALSE()),LEN(VLOOKUP($A219,#REF!,7,FALSE()))-2),CONCATENATE(LEFT(VLOOKUP($A219,#REF!,7,FALSE()),LEN(VLOOKUP($A219,#REF!,7,FALSE()))-2),"*")),"")</f>
        <v>#VALUE!</v>
      </c>
      <c r="I219" s="92" t="e">
        <f aca="false">IF(LEN(VLOOKUP($A219,#REF!,8,FALSE())),UPPER(RIGHT(VLOOKUP($A219,#REF!,8,FALSE()), 1)),"")</f>
        <v>#VALUE!</v>
      </c>
      <c r="J219" s="90" t="e">
        <f aca="false">IF(LEN(VLOOKUP($A219,#REF!,4,FALSE())),UPPER(RIGHT(VLOOKUP($A219,#REF!,4,FALSE()), 1)),"")</f>
        <v>#VALUE!</v>
      </c>
      <c r="K219" s="90" t="e">
        <f aca="false">IF(LEN(VLOOKUP($A219,#REF!,5,FALSE())),UPPER(RIGHT(VLOOKUP($A219,#REF!,5,FALSE()), 1)),"")</f>
        <v>#VALUE!</v>
      </c>
      <c r="L219" s="90" t="e">
        <f aca="false">IF(LEN(VLOOKUP($A219,#REF!,6,FALSE())),UPPER(RIGHT(VLOOKUP($A219,#REF!,6,FALSE()), 1)),"")</f>
        <v>#VALUE!</v>
      </c>
      <c r="M219" s="91" t="e">
        <f aca="false">IF(LEN(VLOOKUP($A219,#REF!,7,FALSE())),UPPER(RIGHT(VLOOKUP($A219,#REF!,7,FALSE()), 1)),"")</f>
        <v>#VALUE!</v>
      </c>
      <c r="N219" s="97"/>
      <c r="O219" s="97"/>
      <c r="P219" s="97"/>
      <c r="Q219" s="97"/>
      <c r="R219" s="97"/>
      <c r="S219" s="100" t="e">
        <f aca="false">HLOOKUP("Device Tree Pin Name",#REF!,MATCH($A219,#REF!,0),FALSE())</f>
        <v>#VALUE!</v>
      </c>
      <c r="T219" s="95" t="e">
        <f aca="false">HLOOKUP("power rail",#REF!,MATCH($A219,#REF!,0),FALSE())</f>
        <v>#VALUE!</v>
      </c>
      <c r="U219" s="96" t="e">
        <f aca="false">HLOOKUP("Wake Capable",#REF!,MATCH($A219,#REF!,0),FALSE())</f>
        <v>#VALUE!</v>
      </c>
      <c r="V219" s="96" t="e">
        <f aca="false">HLOOKUP("Strap",#REF!,MATCH($A219,#REF!,0),FALSE())</f>
        <v>#VALUE!</v>
      </c>
      <c r="W219" s="96" t="e">
        <f aca="false">HLOOKUP("GTE",#REF!,MATCH($A219,#REF!,0),FALSE())</f>
        <v>#VALUE!</v>
      </c>
      <c r="X219" s="96" t="e">
        <f aca="false">HLOOKUP("DPD_Control",#REF!,MATCH($A219,#REF!,0),FALSE())</f>
        <v>#VALUE!</v>
      </c>
      <c r="Y219" s="96" t="e">
        <f aca="false">HLOOKUP("DPD_Group",#REF!,MATCH($A219,#REF!,0),FALSE())</f>
        <v>#VALUE!</v>
      </c>
      <c r="Z219" s="95" t="e">
        <f aca="false">HLOOKUP("Pad Category",#REF!,MATCH($A219,#REF!,0),FALSE())</f>
        <v>#VALUE!</v>
      </c>
      <c r="AA219" s="95" t="e">
        <f aca="false">HLOOKUP("Pad type",#REF!,MATCH($A219,#REF!,0),FALSE())</f>
        <v>#VALUE!</v>
      </c>
      <c r="AB219" s="95" t="e">
        <f aca="false">HLOOKUP("Pull Strength",#REF!,MATCH($A219,#REF!,0),FALSE())</f>
        <v>#VALUE!</v>
      </c>
      <c r="AC219" s="95" t="e">
        <f aca="false">HLOOKUP("POR Pin State",#REF!,MATCH($A219,#REF!,0),FALSE())</f>
        <v>#VALUE!</v>
      </c>
      <c r="AD219" s="170"/>
      <c r="AE219" s="97"/>
      <c r="AF219" s="98" t="str">
        <f aca="false">IF(AND(OR($AS219="Int PU",$AS219="Int PD"),OR(AND($AZ219&lt;&gt;"",$AZ219&lt;&gt;"0"),AND($BA219&lt;&gt;"",$BA219&lt;&gt;"0"))),"INVALID",IF(OR($AQ219=$C219,$AS219="Int PD"),"PULL_DOWN",IF(OR($AS219="Int PU",AND($AE219="YES",OR($AZ219="",$AZ219="0"),OR($BA219="",$BA219="0"),OR($AR219="Input",$AR219="Bidirectional"))),"PULL_UP","NORMAL")))</f>
        <v>PULL_DOWN</v>
      </c>
      <c r="AG219" s="98" t="e">
        <f aca="false">IF($AU219="Input", "TRISTATE", IF($AV219="Z","TRISTATE",IF($AT219=$F219,"TRISTATE","NORMAL")))</f>
        <v>#VALUE!</v>
      </c>
      <c r="AH219" s="98" t="e">
        <f aca="false">IF(OR($AT219=$F219,$AU219="Output"),"DISABLE","ENABLE")</f>
        <v>#VALUE!</v>
      </c>
      <c r="AI219" s="97"/>
      <c r="AJ219" s="99" t="b">
        <f aca="false">TRUE()</f>
        <v>1</v>
      </c>
      <c r="AK219" s="99" t="b">
        <f aca="false">TRUE()</f>
        <v>1</v>
      </c>
      <c r="AL219" s="99" t="b">
        <f aca="false">TRUE()</f>
        <v>1</v>
      </c>
      <c r="AM219" s="99" t="b">
        <f aca="false">TRUE()</f>
        <v>1</v>
      </c>
      <c r="AN219" s="99" t="b">
        <f aca="false">TRUE()</f>
        <v>1</v>
      </c>
      <c r="AO219" s="99" t="b">
        <f aca="false">TRUE()</f>
        <v>1</v>
      </c>
      <c r="AP219" s="100" t="str">
        <f aca="false">IF(AND($AJ219:$AO219), "VALID", "INVALID")</f>
        <v>VALID</v>
      </c>
      <c r="AQ219" s="101" t="s">
        <v>590</v>
      </c>
      <c r="AR219" s="102" t="s">
        <v>79</v>
      </c>
      <c r="AS219" s="103"/>
      <c r="AT219" s="104"/>
      <c r="AU219" s="104"/>
      <c r="AV219" s="104"/>
      <c r="AW219" s="104"/>
      <c r="AX219" s="104"/>
      <c r="AY219" s="104"/>
      <c r="AZ219" s="103"/>
      <c r="BA219" s="103"/>
      <c r="BB219" s="105"/>
      <c r="BC219" s="104"/>
      <c r="BD219" s="106"/>
      <c r="BE219" s="161" t="s">
        <v>589</v>
      </c>
      <c r="BF219" s="108" t="e">
        <f aca="false">VLOOKUP($A219,#REF!, 34, FALSE())</f>
        <v>#VALUE!</v>
      </c>
      <c r="BG219" s="108" t="e">
        <f aca="false">VLOOKUP($A219,#REF!, 22, FALSE())</f>
        <v>#VALUE!</v>
      </c>
      <c r="BH219" s="109"/>
    </row>
    <row r="220" customFormat="false" ht="12.75" hidden="false" customHeight="true" outlineLevel="0" collapsed="false">
      <c r="A220" s="95" t="s">
        <v>591</v>
      </c>
      <c r="B220" s="86" t="e">
        <f aca="false">VLOOKUP($A220,#REF!, 34, FALSE())</f>
        <v>#VALUE!</v>
      </c>
      <c r="C220" s="87" t="str">
        <f aca="false">CONCATENATE("unused_",A220)</f>
        <v>unused_PEX_CLK1P</v>
      </c>
      <c r="D220" s="88" t="e">
        <f aca="false">IF(LEN(VLOOKUP($A220,#REF!,8,FALSE())),LEFT(VLOOKUP($A220,#REF!,8,FALSE()),LEN(VLOOKUP($A220,#REF!,8,FALSE()))-2),"")</f>
        <v>#VALUE!</v>
      </c>
      <c r="E220" s="89" t="e">
        <f aca="false">IF(LEN(VLOOKUP($A220,#REF!,4,FALSE())),IF(INDEX(#REF!,MATCH($A220,#REF!,0),1),LEFT(VLOOKUP($A220,#REF!,4,FALSE()),LEN(VLOOKUP($A220,#REF!,4,FALSE()))-2),CONCATENATE(LEFT(VLOOKUP($A220,#REF!,4,FALSE()),LEN(VLOOKUP($A220,#REF!,4,FALSE()))-2),"*")),"")</f>
        <v>#VALUE!</v>
      </c>
      <c r="F220" s="90" t="e">
        <f aca="false">IF(LEN(VLOOKUP($A220,#REF!,5,FALSE())),IF(INDEX(#REF!,MATCH($A220,#REF!,0),2),LEFT(VLOOKUP($A220,#REF!,5,FALSE()),LEN(VLOOKUP($A220,#REF!,5,FALSE()))-2),CONCATENATE(LEFT(VLOOKUP($A220,#REF!,5,FALSE()),LEN(VLOOKUP($A220,#REF!,5,FALSE()))-2),"*")),"")</f>
        <v>#VALUE!</v>
      </c>
      <c r="G220" s="90" t="e">
        <f aca="false">IF(LEN(VLOOKUP($A220,#REF!,6,FALSE())),IF(INDEX(#REF!,MATCH($A220,#REF!,0),3),LEFT(VLOOKUP($A220,#REF!,6,FALSE()),LEN(VLOOKUP($A220,#REF!,6,FALSE()))-2),CONCATENATE(LEFT(VLOOKUP($A220,#REF!,6,FALSE()),LEN(VLOOKUP($A220,#REF!,6,FALSE()))-2),"*")),"")</f>
        <v>#VALUE!</v>
      </c>
      <c r="H220" s="91" t="e">
        <f aca="false">IF(LEN(VLOOKUP($A220,#REF!,7,FALSE())),IF(INDEX(#REF!,MATCH($A220,#REF!,0),4),LEFT(VLOOKUP($A220,#REF!,7,FALSE()),LEN(VLOOKUP($A220,#REF!,7,FALSE()))-2),CONCATENATE(LEFT(VLOOKUP($A220,#REF!,7,FALSE()),LEN(VLOOKUP($A220,#REF!,7,FALSE()))-2),"*")),"")</f>
        <v>#VALUE!</v>
      </c>
      <c r="I220" s="92" t="e">
        <f aca="false">IF(LEN(VLOOKUP($A220,#REF!,8,FALSE())),UPPER(RIGHT(VLOOKUP($A220,#REF!,8,FALSE()), 1)),"")</f>
        <v>#VALUE!</v>
      </c>
      <c r="J220" s="90" t="e">
        <f aca="false">IF(LEN(VLOOKUP($A220,#REF!,4,FALSE())),UPPER(RIGHT(VLOOKUP($A220,#REF!,4,FALSE()), 1)),"")</f>
        <v>#VALUE!</v>
      </c>
      <c r="K220" s="90" t="e">
        <f aca="false">IF(LEN(VLOOKUP($A220,#REF!,5,FALSE())),UPPER(RIGHT(VLOOKUP($A220,#REF!,5,FALSE()), 1)),"")</f>
        <v>#VALUE!</v>
      </c>
      <c r="L220" s="90" t="e">
        <f aca="false">IF(LEN(VLOOKUP($A220,#REF!,6,FALSE())),UPPER(RIGHT(VLOOKUP($A220,#REF!,6,FALSE()), 1)),"")</f>
        <v>#VALUE!</v>
      </c>
      <c r="M220" s="91" t="e">
        <f aca="false">IF(LEN(VLOOKUP($A220,#REF!,7,FALSE())),UPPER(RIGHT(VLOOKUP($A220,#REF!,7,FALSE()), 1)),"")</f>
        <v>#VALUE!</v>
      </c>
      <c r="N220" s="97"/>
      <c r="O220" s="97"/>
      <c r="P220" s="97"/>
      <c r="Q220" s="97"/>
      <c r="R220" s="97"/>
      <c r="S220" s="132" t="e">
        <f aca="false">HLOOKUP("Device Tree Pin Name",#REF!,MATCH($A220,#REF!,0),FALSE())</f>
        <v>#VALUE!</v>
      </c>
      <c r="T220" s="132" t="e">
        <f aca="false">HLOOKUP("power rail",#REF!,MATCH($A220,#REF!,0),FALSE())</f>
        <v>#VALUE!</v>
      </c>
      <c r="U220" s="96" t="e">
        <f aca="false">HLOOKUP("Wake Capable",#REF!,MATCH($A220,#REF!,0),FALSE())</f>
        <v>#VALUE!</v>
      </c>
      <c r="V220" s="96" t="e">
        <f aca="false">HLOOKUP("Strap",#REF!,MATCH($A220,#REF!,0),FALSE())</f>
        <v>#VALUE!</v>
      </c>
      <c r="W220" s="96" t="e">
        <f aca="false">HLOOKUP("GTE",#REF!,MATCH($A220,#REF!,0),FALSE())</f>
        <v>#VALUE!</v>
      </c>
      <c r="X220" s="96" t="e">
        <f aca="false">HLOOKUP("DPD_Control",#REF!,MATCH($A220,#REF!,0),FALSE())</f>
        <v>#VALUE!</v>
      </c>
      <c r="Y220" s="96" t="e">
        <f aca="false">HLOOKUP("DPD_Group",#REF!,MATCH($A220,#REF!,0),FALSE())</f>
        <v>#VALUE!</v>
      </c>
      <c r="Z220" s="95" t="e">
        <f aca="false">HLOOKUP("Pad Category",#REF!,MATCH($A220,#REF!,0),FALSE())</f>
        <v>#VALUE!</v>
      </c>
      <c r="AA220" s="95" t="e">
        <f aca="false">HLOOKUP("Pad type",#REF!,MATCH($A220,#REF!,0),FALSE())</f>
        <v>#VALUE!</v>
      </c>
      <c r="AB220" s="95" t="e">
        <f aca="false">HLOOKUP("Pull Strength",#REF!,MATCH($A220,#REF!,0),FALSE())</f>
        <v>#VALUE!</v>
      </c>
      <c r="AC220" s="95" t="e">
        <f aca="false">HLOOKUP("POR Pin State",#REF!,MATCH($A220,#REF!,0),FALSE())</f>
        <v>#VALUE!</v>
      </c>
      <c r="AD220" s="170"/>
      <c r="AE220" s="97"/>
      <c r="AF220" s="98" t="str">
        <f aca="false">IF(AND(OR($AS220="Int PU",$AS220="Int PD"),OR(AND($AZ220&lt;&gt;"",$AZ220&lt;&gt;"0"),AND($BA220&lt;&gt;"",$BA220&lt;&gt;"0"))),"INVALID",IF(OR($AQ220=$C220,$AS220="Int PD"),"PULL_DOWN",IF(OR($AS220="Int PU",AND($AE220="YES",OR($AZ220="",$AZ220="0"),OR($BA220="",$BA220="0"),OR($AR220="Input",$AR220="Bidirectional"))),"PULL_UP","NORMAL")))</f>
        <v>PULL_DOWN</v>
      </c>
      <c r="AG220" s="98" t="e">
        <f aca="false">IF($AU220="Input", "TRISTATE", IF($AV220="Z","TRISTATE",IF($AT220=$F220,"TRISTATE","NORMAL")))</f>
        <v>#VALUE!</v>
      </c>
      <c r="AH220" s="98" t="e">
        <f aca="false">IF(OR($AT220=$F220,$AU220="Output"),"DISABLE","ENABLE")</f>
        <v>#VALUE!</v>
      </c>
      <c r="AI220" s="97"/>
      <c r="AJ220" s="99" t="b">
        <f aca="false">TRUE()</f>
        <v>1</v>
      </c>
      <c r="AK220" s="99" t="b">
        <f aca="false">TRUE()</f>
        <v>1</v>
      </c>
      <c r="AL220" s="99" t="b">
        <f aca="false">TRUE()</f>
        <v>1</v>
      </c>
      <c r="AM220" s="99" t="b">
        <f aca="false">TRUE()</f>
        <v>1</v>
      </c>
      <c r="AN220" s="99" t="b">
        <f aca="false">TRUE()</f>
        <v>1</v>
      </c>
      <c r="AO220" s="99" t="b">
        <f aca="false">TRUE()</f>
        <v>1</v>
      </c>
      <c r="AP220" s="100" t="str">
        <f aca="false">IF(AND($AJ220:$AO220), "VALID", "INVALID")</f>
        <v>VALID</v>
      </c>
      <c r="AQ220" s="101" t="s">
        <v>592</v>
      </c>
      <c r="AR220" s="102" t="s">
        <v>79</v>
      </c>
      <c r="AS220" s="103"/>
      <c r="AT220" s="104"/>
      <c r="AU220" s="104"/>
      <c r="AV220" s="104"/>
      <c r="AW220" s="104"/>
      <c r="AX220" s="104"/>
      <c r="AY220" s="104"/>
      <c r="AZ220" s="103"/>
      <c r="BA220" s="103"/>
      <c r="BB220" s="105"/>
      <c r="BC220" s="104"/>
      <c r="BD220" s="106"/>
      <c r="BE220" s="161" t="s">
        <v>591</v>
      </c>
      <c r="BF220" s="108" t="e">
        <f aca="false">VLOOKUP($A220,#REF!, 34, FALSE())</f>
        <v>#VALUE!</v>
      </c>
      <c r="BG220" s="108" t="e">
        <f aca="false">VLOOKUP($A220,#REF!, 22, FALSE())</f>
        <v>#VALUE!</v>
      </c>
      <c r="BH220" s="109"/>
    </row>
    <row r="221" customFormat="false" ht="12.75" hidden="false" customHeight="true" outlineLevel="0" collapsed="false">
      <c r="A221" s="95" t="s">
        <v>593</v>
      </c>
      <c r="B221" s="86" t="e">
        <f aca="false">VLOOKUP($A221,#REF!, 34, FALSE())</f>
        <v>#VALUE!</v>
      </c>
      <c r="C221" s="87" t="str">
        <f aca="false">CONCATENATE("unused_",A221)</f>
        <v>unused_PEX_CLK1N</v>
      </c>
      <c r="D221" s="88" t="e">
        <f aca="false">IF(LEN(VLOOKUP($A221,#REF!,8,FALSE())),LEFT(VLOOKUP($A221,#REF!,8,FALSE()),LEN(VLOOKUP($A221,#REF!,8,FALSE()))-2),"")</f>
        <v>#VALUE!</v>
      </c>
      <c r="E221" s="89" t="e">
        <f aca="false">IF(LEN(VLOOKUP($A221,#REF!,4,FALSE())),IF(INDEX(#REF!,MATCH($A221,#REF!,0),1),LEFT(VLOOKUP($A221,#REF!,4,FALSE()),LEN(VLOOKUP($A221,#REF!,4,FALSE()))-2),CONCATENATE(LEFT(VLOOKUP($A221,#REF!,4,FALSE()),LEN(VLOOKUP($A221,#REF!,4,FALSE()))-2),"")),"")</f>
        <v>#VALUE!</v>
      </c>
      <c r="F221" s="90" t="e">
        <f aca="false">IF(LEN(VLOOKUP($A221,#REF!,5,FALSE())),IF(INDEX(#REF!,MATCH($A221,#REF!,0),2),LEFT(VLOOKUP($A221,#REF!,5,FALSE()),LEN(VLOOKUP($A221,#REF!,5,FALSE()))-2),CONCATENATE(LEFT(VLOOKUP($A221,#REF!,5,FALSE()),LEN(VLOOKUP($A221,#REF!,5,FALSE()))-2),"*")),"")</f>
        <v>#VALUE!</v>
      </c>
      <c r="G221" s="90" t="e">
        <f aca="false">IF(LEN(VLOOKUP($A221,#REF!,6,FALSE())),IF(INDEX(#REF!,MATCH($A221,#REF!,0),3),LEFT(VLOOKUP($A221,#REF!,6,FALSE()),LEN(VLOOKUP($A221,#REF!,6,FALSE()))-2),CONCATENATE(LEFT(VLOOKUP($A221,#REF!,6,FALSE()),LEN(VLOOKUP($A221,#REF!,6,FALSE()))-2),"*")),"")</f>
        <v>#VALUE!</v>
      </c>
      <c r="H221" s="91" t="e">
        <f aca="false">IF(LEN(VLOOKUP($A221,#REF!,7,FALSE())),IF(INDEX(#REF!,MATCH($A221,#REF!,0),4),LEFT(VLOOKUP($A221,#REF!,7,FALSE()),LEN(VLOOKUP($A221,#REF!,7,FALSE()))-2),CONCATENATE(LEFT(VLOOKUP($A221,#REF!,7,FALSE()),LEN(VLOOKUP($A221,#REF!,7,FALSE()))-2),"*")),"")</f>
        <v>#VALUE!</v>
      </c>
      <c r="I221" s="92" t="e">
        <f aca="false">IF(LEN(VLOOKUP($A221,#REF!,8,FALSE())),UPPER(RIGHT(VLOOKUP($A221,#REF!,8,FALSE()), 1)),"")</f>
        <v>#VALUE!</v>
      </c>
      <c r="J221" s="90" t="e">
        <f aca="false">IF(LEN(VLOOKUP($A221,#REF!,4,FALSE())),UPPER(RIGHT(VLOOKUP($A221,#REF!,4,FALSE()), 1)),"")</f>
        <v>#VALUE!</v>
      </c>
      <c r="K221" s="90" t="e">
        <f aca="false">IF(LEN(VLOOKUP($A221,#REF!,5,FALSE())),UPPER(RIGHT(VLOOKUP($A221,#REF!,5,FALSE()), 1)),"")</f>
        <v>#VALUE!</v>
      </c>
      <c r="L221" s="90" t="e">
        <f aca="false">IF(LEN(VLOOKUP($A221,#REF!,6,FALSE())),UPPER(RIGHT(VLOOKUP($A221,#REF!,6,FALSE()), 1)),"")</f>
        <v>#VALUE!</v>
      </c>
      <c r="M221" s="91" t="e">
        <f aca="false">IF(LEN(VLOOKUP($A221,#REF!,7,FALSE())),UPPER(RIGHT(VLOOKUP($A221,#REF!,7,FALSE()), 1)),"")</f>
        <v>#VALUE!</v>
      </c>
      <c r="N221" s="97"/>
      <c r="O221" s="97"/>
      <c r="P221" s="97"/>
      <c r="Q221" s="97"/>
      <c r="R221" s="97"/>
      <c r="S221" s="100" t="e">
        <f aca="false">HLOOKUP("Device Tree Pin Name",#REF!,MATCH($A221,#REF!,0),FALSE())</f>
        <v>#VALUE!</v>
      </c>
      <c r="T221" s="95" t="e">
        <f aca="false">HLOOKUP("power rail",#REF!,MATCH($A221,#REF!,0),FALSE())</f>
        <v>#VALUE!</v>
      </c>
      <c r="U221" s="96" t="e">
        <f aca="false">HLOOKUP("Wake Capable",#REF!,MATCH($A221,#REF!,0),FALSE())</f>
        <v>#VALUE!</v>
      </c>
      <c r="V221" s="96" t="e">
        <f aca="false">HLOOKUP("Strap",#REF!,MATCH($A221,#REF!,0),FALSE())</f>
        <v>#VALUE!</v>
      </c>
      <c r="W221" s="96" t="e">
        <f aca="false">HLOOKUP("GTE",#REF!,MATCH($A221,#REF!,0),FALSE())</f>
        <v>#VALUE!</v>
      </c>
      <c r="X221" s="96" t="e">
        <f aca="false">HLOOKUP("DPD_Control",#REF!,MATCH($A221,#REF!,0),FALSE())</f>
        <v>#VALUE!</v>
      </c>
      <c r="Y221" s="96" t="e">
        <f aca="false">HLOOKUP("DPD_Group",#REF!,MATCH($A221,#REF!,0),FALSE())</f>
        <v>#VALUE!</v>
      </c>
      <c r="Z221" s="95" t="e">
        <f aca="false">HLOOKUP("Pad Category",#REF!,MATCH($A221,#REF!,0),FALSE())</f>
        <v>#VALUE!</v>
      </c>
      <c r="AA221" s="95" t="e">
        <f aca="false">HLOOKUP("Pad type",#REF!,MATCH($A221,#REF!,0),FALSE())</f>
        <v>#VALUE!</v>
      </c>
      <c r="AB221" s="95" t="e">
        <f aca="false">HLOOKUP("Pull Strength",#REF!,MATCH($A221,#REF!,0),FALSE())</f>
        <v>#VALUE!</v>
      </c>
      <c r="AC221" s="95" t="e">
        <f aca="false">HLOOKUP("POR Pin State",#REF!,MATCH($A221,#REF!,0),FALSE())</f>
        <v>#VALUE!</v>
      </c>
      <c r="AD221" s="170"/>
      <c r="AE221" s="97"/>
      <c r="AF221" s="98" t="str">
        <f aca="false">IF(AND(OR($AS221="Int PU",$AS221="Int PD"),OR(AND($AZ221&lt;&gt;"",$AZ221&lt;&gt;"0"),AND($BA221&lt;&gt;"",$BA221&lt;&gt;"0"))),"INVALID",IF(OR($AQ221=$C221,$AS221="Int PD"),"PULL_DOWN",IF(OR($AS221="Int PU",AND($AE221="YES",OR($AZ221="",$AZ221="0"),OR($BA221="",$BA221="0"),OR($AR221="Input",$AR221="Bidirectional"))),"PULL_UP","NORMAL")))</f>
        <v>PULL_DOWN</v>
      </c>
      <c r="AG221" s="98" t="e">
        <f aca="false">IF($AU221="Input", "TRISTATE", IF($AV221="Z","TRISTATE",IF($AT221=$F221,"TRISTATE","NORMAL")))</f>
        <v>#VALUE!</v>
      </c>
      <c r="AH221" s="98" t="e">
        <f aca="false">IF(OR($AT221=$F221,$AU221="Output"),"DISABLE","ENABLE")</f>
        <v>#VALUE!</v>
      </c>
      <c r="AI221" s="97"/>
      <c r="AJ221" s="99" t="b">
        <f aca="false">TRUE()</f>
        <v>1</v>
      </c>
      <c r="AK221" s="99" t="b">
        <f aca="false">TRUE()</f>
        <v>1</v>
      </c>
      <c r="AL221" s="99" t="b">
        <f aca="false">TRUE()</f>
        <v>1</v>
      </c>
      <c r="AM221" s="99" t="b">
        <f aca="false">TRUE()</f>
        <v>1</v>
      </c>
      <c r="AN221" s="99" t="b">
        <f aca="false">TRUE()</f>
        <v>1</v>
      </c>
      <c r="AO221" s="99" t="b">
        <f aca="false">TRUE()</f>
        <v>1</v>
      </c>
      <c r="AP221" s="100" t="str">
        <f aca="false">IF(AND($AJ221:$AO221), "VALID", "INVALID")</f>
        <v>VALID</v>
      </c>
      <c r="AQ221" s="141" t="s">
        <v>594</v>
      </c>
      <c r="AR221" s="102" t="s">
        <v>79</v>
      </c>
      <c r="AS221" s="103"/>
      <c r="AT221" s="104"/>
      <c r="AU221" s="104"/>
      <c r="AV221" s="104"/>
      <c r="AW221" s="104"/>
      <c r="AX221" s="104"/>
      <c r="AY221" s="104"/>
      <c r="AZ221" s="103"/>
      <c r="BA221" s="103"/>
      <c r="BB221" s="105"/>
      <c r="BC221" s="104"/>
      <c r="BD221" s="106"/>
      <c r="BE221" s="111" t="s">
        <v>593</v>
      </c>
      <c r="BF221" s="108" t="e">
        <f aca="false">VLOOKUP($A221,#REF!, 34, FALSE())</f>
        <v>#VALUE!</v>
      </c>
      <c r="BG221" s="108" t="e">
        <f aca="false">VLOOKUP($A221,#REF!, 22, FALSE())</f>
        <v>#VALUE!</v>
      </c>
      <c r="BH221" s="109"/>
    </row>
    <row r="222" customFormat="false" ht="12.75" hidden="false" customHeight="true" outlineLevel="0" collapsed="false">
      <c r="A222" s="95" t="s">
        <v>595</v>
      </c>
      <c r="B222" s="86" t="e">
        <f aca="false">VLOOKUP($A222,#REF!, 34, FALSE())</f>
        <v>#VALUE!</v>
      </c>
      <c r="C222" s="87" t="str">
        <f aca="false">CONCATENATE("unused_",A222)</f>
        <v>unused_PEX_CLK2P</v>
      </c>
      <c r="D222" s="88" t="e">
        <f aca="false">IF(LEN(VLOOKUP($A222,#REF!,8,FALSE())),LEFT(VLOOKUP($A222,#REF!,8,FALSE()),LEN(VLOOKUP($A222,#REF!,8,FALSE()))-2),"")</f>
        <v>#VALUE!</v>
      </c>
      <c r="E222" s="89" t="e">
        <f aca="false">IF(LEN(VLOOKUP($A222,#REF!,4,FALSE())),IF(INDEX(#REF!,MATCH($A222,#REF!,0),1),LEFT(VLOOKUP($A222,#REF!,4,FALSE()),LEN(VLOOKUP($A222,#REF!,4,FALSE()))-2),CONCATENATE(LEFT(VLOOKUP($A222,#REF!,4,FALSE()),LEN(VLOOKUP($A222,#REF!,4,FALSE()))-2),"")),"")</f>
        <v>#VALUE!</v>
      </c>
      <c r="F222" s="90" t="e">
        <f aca="false">IF(LEN(VLOOKUP($A222,#REF!,5,FALSE())),IF(INDEX(#REF!,MATCH($A222,#REF!,0),2),LEFT(VLOOKUP($A222,#REF!,5,FALSE()),LEN(VLOOKUP($A222,#REF!,5,FALSE()))-2),CONCATENATE(LEFT(VLOOKUP($A222,#REF!,5,FALSE()),LEN(VLOOKUP($A222,#REF!,5,FALSE()))-2),"*")),"")</f>
        <v>#VALUE!</v>
      </c>
      <c r="G222" s="90" t="e">
        <f aca="false">IF(LEN(VLOOKUP($A222,#REF!,6,FALSE())),IF(INDEX(#REF!,MATCH($A222,#REF!,0),3),LEFT(VLOOKUP($A222,#REF!,6,FALSE()),LEN(VLOOKUP($A222,#REF!,6,FALSE()))-2),CONCATENATE(LEFT(VLOOKUP($A222,#REF!,6,FALSE()),LEN(VLOOKUP($A222,#REF!,6,FALSE()))-2),"*")),"")</f>
        <v>#VALUE!</v>
      </c>
      <c r="H222" s="91" t="e">
        <f aca="false">IF(LEN(VLOOKUP($A222,#REF!,7,FALSE())),IF(INDEX(#REF!,MATCH($A222,#REF!,0),4),LEFT(VLOOKUP($A222,#REF!,7,FALSE()),LEN(VLOOKUP($A222,#REF!,7,FALSE()))-2),CONCATENATE(LEFT(VLOOKUP($A222,#REF!,7,FALSE()),LEN(VLOOKUP($A222,#REF!,7,FALSE()))-2),"*")),"")</f>
        <v>#VALUE!</v>
      </c>
      <c r="I222" s="92" t="e">
        <f aca="false">IF(LEN(VLOOKUP($A222,#REF!,8,FALSE())),UPPER(RIGHT(VLOOKUP($A222,#REF!,8,FALSE()), 1)),"")</f>
        <v>#VALUE!</v>
      </c>
      <c r="J222" s="90" t="e">
        <f aca="false">IF(LEN(VLOOKUP($A222,#REF!,4,FALSE())),UPPER(RIGHT(VLOOKUP($A222,#REF!,4,FALSE()), 1)),"")</f>
        <v>#VALUE!</v>
      </c>
      <c r="K222" s="90" t="e">
        <f aca="false">IF(LEN(VLOOKUP($A222,#REF!,5,FALSE())),UPPER(RIGHT(VLOOKUP($A222,#REF!,5,FALSE()), 1)),"")</f>
        <v>#VALUE!</v>
      </c>
      <c r="L222" s="90" t="e">
        <f aca="false">IF(LEN(VLOOKUP($A222,#REF!,6,FALSE())),UPPER(RIGHT(VLOOKUP($A222,#REF!,6,FALSE()), 1)),"")</f>
        <v>#VALUE!</v>
      </c>
      <c r="M222" s="91" t="e">
        <f aca="false">IF(LEN(VLOOKUP($A222,#REF!,7,FALSE())),UPPER(RIGHT(VLOOKUP($A222,#REF!,7,FALSE()), 1)),"")</f>
        <v>#VALUE!</v>
      </c>
      <c r="N222" s="97"/>
      <c r="O222" s="97"/>
      <c r="P222" s="97"/>
      <c r="Q222" s="97"/>
      <c r="R222" s="97"/>
      <c r="S222" s="100" t="e">
        <f aca="false">HLOOKUP("Device Tree Pin Name",#REF!,MATCH($A222,#REF!,0),FALSE())</f>
        <v>#VALUE!</v>
      </c>
      <c r="T222" s="95" t="e">
        <f aca="false">HLOOKUP("power rail",#REF!,MATCH($A222,#REF!,0),FALSE())</f>
        <v>#VALUE!</v>
      </c>
      <c r="U222" s="96" t="e">
        <f aca="false">HLOOKUP("Wake Capable",#REF!,MATCH($A222,#REF!,0),FALSE())</f>
        <v>#VALUE!</v>
      </c>
      <c r="V222" s="96" t="e">
        <f aca="false">HLOOKUP("Strap",#REF!,MATCH($A222,#REF!,0),FALSE())</f>
        <v>#VALUE!</v>
      </c>
      <c r="W222" s="96" t="e">
        <f aca="false">HLOOKUP("GTE",#REF!,MATCH($A222,#REF!,0),FALSE())</f>
        <v>#VALUE!</v>
      </c>
      <c r="X222" s="96" t="e">
        <f aca="false">HLOOKUP("DPD_Control",#REF!,MATCH($A222,#REF!,0),FALSE())</f>
        <v>#VALUE!</v>
      </c>
      <c r="Y222" s="96" t="e">
        <f aca="false">HLOOKUP("DPD_Group",#REF!,MATCH($A222,#REF!,0),FALSE())</f>
        <v>#VALUE!</v>
      </c>
      <c r="Z222" s="95" t="e">
        <f aca="false">HLOOKUP("Pad Category",#REF!,MATCH($A222,#REF!,0),FALSE())</f>
        <v>#VALUE!</v>
      </c>
      <c r="AA222" s="95" t="e">
        <f aca="false">HLOOKUP("Pad type",#REF!,MATCH($A222,#REF!,0),FALSE())</f>
        <v>#VALUE!</v>
      </c>
      <c r="AB222" s="95" t="e">
        <f aca="false">HLOOKUP("Pull Strength",#REF!,MATCH($A222,#REF!,0),FALSE())</f>
        <v>#VALUE!</v>
      </c>
      <c r="AC222" s="95" t="e">
        <f aca="false">HLOOKUP("POR Pin State",#REF!,MATCH($A222,#REF!,0),FALSE())</f>
        <v>#VALUE!</v>
      </c>
      <c r="AD222" s="170"/>
      <c r="AE222" s="97"/>
      <c r="AF222" s="98" t="str">
        <f aca="false">IF(AND(OR($AS222="Int PU",$AS222="Int PD"),OR(AND($AZ222&lt;&gt;"",$AZ222&lt;&gt;"0"),AND($BA222&lt;&gt;"",$BA222&lt;&gt;"0"))),"INVALID",IF(OR($AQ222=$C222,$AS222="Int PD"),"PULL_DOWN",IF(OR($AS222="Int PU",AND($AE222="YES",OR($AZ222="",$AZ222="0"),OR($BA222="",$BA222="0"),OR($AR222="Input",$AR222="Bidirectional"))),"PULL_UP","NORMAL")))</f>
        <v>PULL_DOWN</v>
      </c>
      <c r="AG222" s="98" t="e">
        <f aca="false">IF($AU222="Input", "TRISTATE", IF($AV222="Z","TRISTATE",IF($AT222=$F222,"TRISTATE","NORMAL")))</f>
        <v>#VALUE!</v>
      </c>
      <c r="AH222" s="98" t="e">
        <f aca="false">IF(OR($AT222=$F222,$AU222="Output"),"DISABLE","ENABLE")</f>
        <v>#VALUE!</v>
      </c>
      <c r="AI222" s="97"/>
      <c r="AJ222" s="99" t="b">
        <f aca="false">TRUE()</f>
        <v>1</v>
      </c>
      <c r="AK222" s="99" t="b">
        <f aca="false">TRUE()</f>
        <v>1</v>
      </c>
      <c r="AL222" s="99" t="b">
        <f aca="false">TRUE()</f>
        <v>1</v>
      </c>
      <c r="AM222" s="99" t="b">
        <f aca="false">TRUE()</f>
        <v>1</v>
      </c>
      <c r="AN222" s="99" t="b">
        <f aca="false">TRUE()</f>
        <v>1</v>
      </c>
      <c r="AO222" s="99" t="b">
        <f aca="false">TRUE()</f>
        <v>1</v>
      </c>
      <c r="AP222" s="100" t="str">
        <f aca="false">IF(AND($AJ222:$AO222), "VALID", "INVALID")</f>
        <v>VALID</v>
      </c>
      <c r="AQ222" s="141" t="s">
        <v>596</v>
      </c>
      <c r="AR222" s="102" t="s">
        <v>79</v>
      </c>
      <c r="AS222" s="103"/>
      <c r="AT222" s="104"/>
      <c r="AU222" s="104"/>
      <c r="AV222" s="104"/>
      <c r="AW222" s="104"/>
      <c r="AX222" s="104"/>
      <c r="AY222" s="104"/>
      <c r="AZ222" s="103" t="s">
        <v>569</v>
      </c>
      <c r="BA222" s="103"/>
      <c r="BB222" s="105"/>
      <c r="BC222" s="104"/>
      <c r="BD222" s="106"/>
      <c r="BE222" s="111" t="s">
        <v>595</v>
      </c>
      <c r="BF222" s="108" t="e">
        <f aca="false">VLOOKUP($A222,#REF!, 34, FALSE())</f>
        <v>#VALUE!</v>
      </c>
      <c r="BG222" s="108" t="e">
        <f aca="false">VLOOKUP($A222,#REF!, 22, FALSE())</f>
        <v>#VALUE!</v>
      </c>
      <c r="BH222" s="109"/>
    </row>
    <row r="223" customFormat="false" ht="12.75" hidden="false" customHeight="true" outlineLevel="0" collapsed="false">
      <c r="A223" s="95" t="s">
        <v>597</v>
      </c>
      <c r="B223" s="86" t="e">
        <f aca="false">VLOOKUP($A223,#REF!, 34, FALSE())</f>
        <v>#VALUE!</v>
      </c>
      <c r="C223" s="87" t="str">
        <f aca="false">CONCATENATE("unused_",A223)</f>
        <v>unused_PEX_CLK2N</v>
      </c>
      <c r="D223" s="88" t="e">
        <f aca="false">IF(LEN(VLOOKUP($A223,#REF!,8,FALSE())),LEFT(VLOOKUP($A223,#REF!,8,FALSE()),LEN(VLOOKUP($A223,#REF!,8,FALSE()))-2),"")</f>
        <v>#VALUE!</v>
      </c>
      <c r="E223" s="89" t="e">
        <f aca="false">IF(LEN(VLOOKUP($A223,#REF!,4,FALSE())),IF(INDEX(#REF!,MATCH($A223,#REF!,0),1),LEFT(VLOOKUP($A223,#REF!,4,FALSE()),LEN(VLOOKUP($A223,#REF!,4,FALSE()))-2),CONCATENATE(LEFT(VLOOKUP($A223,#REF!,4,FALSE()),LEN(VLOOKUP($A223,#REF!,4,FALSE()))-2),"")),"")</f>
        <v>#VALUE!</v>
      </c>
      <c r="F223" s="90" t="e">
        <f aca="false">IF(LEN(VLOOKUP($A223,#REF!,5,FALSE())),IF(INDEX(#REF!,MATCH($A223,#REF!,0),2),LEFT(VLOOKUP($A223,#REF!,5,FALSE()),LEN(VLOOKUP($A223,#REF!,5,FALSE()))-2),CONCATENATE(LEFT(VLOOKUP($A223,#REF!,5,FALSE()),LEN(VLOOKUP($A223,#REF!,5,FALSE()))-2),"*")),"")</f>
        <v>#VALUE!</v>
      </c>
      <c r="G223" s="90" t="e">
        <f aca="false">IF(LEN(VLOOKUP($A223,#REF!,6,FALSE())),IF(INDEX(#REF!,MATCH($A223,#REF!,0),3),LEFT(VLOOKUP($A223,#REF!,6,FALSE()),LEN(VLOOKUP($A223,#REF!,6,FALSE()))-2),CONCATENATE(LEFT(VLOOKUP($A223,#REF!,6,FALSE()),LEN(VLOOKUP($A223,#REF!,6,FALSE()))-2),"*")),"")</f>
        <v>#VALUE!</v>
      </c>
      <c r="H223" s="91" t="e">
        <f aca="false">IF(LEN(VLOOKUP($A223,#REF!,7,FALSE())),IF(INDEX(#REF!,MATCH($A223,#REF!,0),4),LEFT(VLOOKUP($A223,#REF!,7,FALSE()),LEN(VLOOKUP($A223,#REF!,7,FALSE()))-2),CONCATENATE(LEFT(VLOOKUP($A223,#REF!,7,FALSE()),LEN(VLOOKUP($A223,#REF!,7,FALSE()))-2),"*")),"")</f>
        <v>#VALUE!</v>
      </c>
      <c r="I223" s="92" t="e">
        <f aca="false">IF(LEN(VLOOKUP($A223,#REF!,8,FALSE())),UPPER(RIGHT(VLOOKUP($A223,#REF!,8,FALSE()), 1)),"")</f>
        <v>#VALUE!</v>
      </c>
      <c r="J223" s="90" t="e">
        <f aca="false">IF(LEN(VLOOKUP($A223,#REF!,4,FALSE())),UPPER(RIGHT(VLOOKUP($A223,#REF!,4,FALSE()), 1)),"")</f>
        <v>#VALUE!</v>
      </c>
      <c r="K223" s="90" t="e">
        <f aca="false">IF(LEN(VLOOKUP($A223,#REF!,5,FALSE())),UPPER(RIGHT(VLOOKUP($A223,#REF!,5,FALSE()), 1)),"")</f>
        <v>#VALUE!</v>
      </c>
      <c r="L223" s="90" t="e">
        <f aca="false">IF(LEN(VLOOKUP($A223,#REF!,6,FALSE())),UPPER(RIGHT(VLOOKUP($A223,#REF!,6,FALSE()), 1)),"")</f>
        <v>#VALUE!</v>
      </c>
      <c r="M223" s="91" t="e">
        <f aca="false">IF(LEN(VLOOKUP($A223,#REF!,7,FALSE())),UPPER(RIGHT(VLOOKUP($A223,#REF!,7,FALSE()), 1)),"")</f>
        <v>#VALUE!</v>
      </c>
      <c r="N223" s="97"/>
      <c r="O223" s="97"/>
      <c r="P223" s="97"/>
      <c r="Q223" s="97"/>
      <c r="R223" s="97"/>
      <c r="S223" s="100" t="e">
        <f aca="false">HLOOKUP("Device Tree Pin Name",#REF!,MATCH($A223,#REF!,0),FALSE())</f>
        <v>#VALUE!</v>
      </c>
      <c r="T223" s="95" t="e">
        <f aca="false">HLOOKUP("power rail",#REF!,MATCH($A223,#REF!,0),FALSE())</f>
        <v>#VALUE!</v>
      </c>
      <c r="U223" s="96" t="e">
        <f aca="false">HLOOKUP("Wake Capable",#REF!,MATCH($A223,#REF!,0),FALSE())</f>
        <v>#VALUE!</v>
      </c>
      <c r="V223" s="96" t="e">
        <f aca="false">HLOOKUP("Strap",#REF!,MATCH($A223,#REF!,0),FALSE())</f>
        <v>#VALUE!</v>
      </c>
      <c r="W223" s="96" t="e">
        <f aca="false">HLOOKUP("GTE",#REF!,MATCH($A223,#REF!,0),FALSE())</f>
        <v>#VALUE!</v>
      </c>
      <c r="X223" s="96" t="e">
        <f aca="false">HLOOKUP("DPD_Control",#REF!,MATCH($A223,#REF!,0),FALSE())</f>
        <v>#VALUE!</v>
      </c>
      <c r="Y223" s="96" t="e">
        <f aca="false">HLOOKUP("DPD_Group",#REF!,MATCH($A223,#REF!,0),FALSE())</f>
        <v>#VALUE!</v>
      </c>
      <c r="Z223" s="95" t="e">
        <f aca="false">HLOOKUP("Pad Category",#REF!,MATCH($A223,#REF!,0),FALSE())</f>
        <v>#VALUE!</v>
      </c>
      <c r="AA223" s="95" t="e">
        <f aca="false">HLOOKUP("Pad type",#REF!,MATCH($A223,#REF!,0),FALSE())</f>
        <v>#VALUE!</v>
      </c>
      <c r="AB223" s="95" t="e">
        <f aca="false">HLOOKUP("Pull Strength",#REF!,MATCH($A223,#REF!,0),FALSE())</f>
        <v>#VALUE!</v>
      </c>
      <c r="AC223" s="95" t="e">
        <f aca="false">HLOOKUP("POR Pin State",#REF!,MATCH($A223,#REF!,0),FALSE())</f>
        <v>#VALUE!</v>
      </c>
      <c r="AD223" s="170"/>
      <c r="AE223" s="97"/>
      <c r="AF223" s="98" t="str">
        <f aca="false">IF(AND(OR($AS223="Int PU",$AS223="Int PD"),OR(AND($AZ223&lt;&gt;"",$AZ223&lt;&gt;"0"),AND($BA223&lt;&gt;"",$BA223&lt;&gt;"0"))),"INVALID",IF(OR($AQ223=$C223,$AS223="Int PD"),"PULL_DOWN",IF(OR($AS223="Int PU",AND($AE223="YES",OR($AZ223="",$AZ223="0"),OR($BA223="",$BA223="0"),OR($AR223="Input",$AR223="Bidirectional"))),"PULL_UP","NORMAL")))</f>
        <v>PULL_DOWN</v>
      </c>
      <c r="AG223" s="98" t="e">
        <f aca="false">IF($AU223="Input", "TRISTATE", IF($AV223="Z","TRISTATE",IF($AT223=$F223,"TRISTATE","NORMAL")))</f>
        <v>#VALUE!</v>
      </c>
      <c r="AH223" s="98" t="e">
        <f aca="false">IF(OR($AT223=$F223,$AU223="Output"),"DISABLE","ENABLE")</f>
        <v>#VALUE!</v>
      </c>
      <c r="AI223" s="97"/>
      <c r="AJ223" s="99" t="b">
        <f aca="false">TRUE()</f>
        <v>1</v>
      </c>
      <c r="AK223" s="99" t="b">
        <f aca="false">TRUE()</f>
        <v>1</v>
      </c>
      <c r="AL223" s="99" t="b">
        <f aca="false">TRUE()</f>
        <v>1</v>
      </c>
      <c r="AM223" s="99" t="b">
        <f aca="false">TRUE()</f>
        <v>1</v>
      </c>
      <c r="AN223" s="99" t="b">
        <f aca="false">TRUE()</f>
        <v>1</v>
      </c>
      <c r="AO223" s="99" t="b">
        <f aca="false">TRUE()</f>
        <v>1</v>
      </c>
      <c r="AP223" s="100" t="str">
        <f aca="false">IF(AND($AJ223:$AO223), "VALID", "INVALID")</f>
        <v>VALID</v>
      </c>
      <c r="AQ223" s="141" t="s">
        <v>598</v>
      </c>
      <c r="AR223" s="102" t="s">
        <v>79</v>
      </c>
      <c r="AS223" s="103"/>
      <c r="AT223" s="104"/>
      <c r="AU223" s="104"/>
      <c r="AV223" s="104"/>
      <c r="AW223" s="104"/>
      <c r="AX223" s="104"/>
      <c r="AY223" s="104"/>
      <c r="AZ223" s="103"/>
      <c r="BA223" s="103"/>
      <c r="BB223" s="105"/>
      <c r="BC223" s="104"/>
      <c r="BD223" s="106"/>
      <c r="BE223" s="111" t="s">
        <v>597</v>
      </c>
      <c r="BF223" s="108" t="e">
        <f aca="false">VLOOKUP($A223,#REF!, 34, FALSE())</f>
        <v>#VALUE!</v>
      </c>
      <c r="BG223" s="108" t="e">
        <f aca="false">VLOOKUP($A223,#REF!, 22, FALSE())</f>
        <v>#VALUE!</v>
      </c>
      <c r="BH223" s="109"/>
    </row>
    <row r="224" customFormat="false" ht="12.75" hidden="false" customHeight="true" outlineLevel="0" collapsed="false">
      <c r="A224" s="95" t="s">
        <v>599</v>
      </c>
      <c r="B224" s="86" t="e">
        <f aca="false">VLOOKUP($A224,#REF!, 34, FALSE())</f>
        <v>#VALUE!</v>
      </c>
      <c r="C224" s="87" t="str">
        <f aca="false">CONCATENATE("unused_",A224)</f>
        <v>unused_PEX_CLK3P</v>
      </c>
      <c r="D224" s="88" t="e">
        <f aca="false">IF(LEN(VLOOKUP($A224,#REF!,8,FALSE())),LEFT(VLOOKUP($A224,#REF!,8,FALSE()),LEN(VLOOKUP($A224,#REF!,8,FALSE()))-2),"")</f>
        <v>#VALUE!</v>
      </c>
      <c r="E224" s="89" t="e">
        <f aca="false">IF(LEN(VLOOKUP($A224,#REF!,4,FALSE())),IF(INDEX(#REF!,MATCH($A224,#REF!,0),1),LEFT(VLOOKUP($A224,#REF!,4,FALSE()),LEN(VLOOKUP($A224,#REF!,4,FALSE()))-2),CONCATENATE(LEFT(VLOOKUP($A224,#REF!,4,FALSE()),LEN(VLOOKUP($A224,#REF!,4,FALSE()))-2),"")),"")</f>
        <v>#VALUE!</v>
      </c>
      <c r="F224" s="90" t="e">
        <f aca="false">IF(LEN(VLOOKUP($A224,#REF!,5,FALSE())),IF(INDEX(#REF!,MATCH($A224,#REF!,0),2),LEFT(VLOOKUP($A224,#REF!,5,FALSE()),LEN(VLOOKUP($A224,#REF!,5,FALSE()))-2),CONCATENATE(LEFT(VLOOKUP($A224,#REF!,5,FALSE()),LEN(VLOOKUP($A224,#REF!,5,FALSE()))-2),"*")),"")</f>
        <v>#VALUE!</v>
      </c>
      <c r="G224" s="90" t="e">
        <f aca="false">IF(LEN(VLOOKUP($A224,#REF!,6,FALSE())),IF(INDEX(#REF!,MATCH($A224,#REF!,0),3),LEFT(VLOOKUP($A224,#REF!,6,FALSE()),LEN(VLOOKUP($A224,#REF!,6,FALSE()))-2),CONCATENATE(LEFT(VLOOKUP($A224,#REF!,6,FALSE()),LEN(VLOOKUP($A224,#REF!,6,FALSE()))-2),"*")),"")</f>
        <v>#VALUE!</v>
      </c>
      <c r="H224" s="91" t="e">
        <f aca="false">IF(LEN(VLOOKUP($A224,#REF!,7,FALSE())),IF(INDEX(#REF!,MATCH($A224,#REF!,0),4),LEFT(VLOOKUP($A224,#REF!,7,FALSE()),LEN(VLOOKUP($A224,#REF!,7,FALSE()))-2),CONCATENATE(LEFT(VLOOKUP($A224,#REF!,7,FALSE()),LEN(VLOOKUP($A224,#REF!,7,FALSE()))-2),"*")),"")</f>
        <v>#VALUE!</v>
      </c>
      <c r="I224" s="92" t="e">
        <f aca="false">IF(LEN(VLOOKUP($A224,#REF!,8,FALSE())),UPPER(RIGHT(VLOOKUP($A224,#REF!,8,FALSE()), 1)),"")</f>
        <v>#VALUE!</v>
      </c>
      <c r="J224" s="90" t="e">
        <f aca="false">IF(LEN(VLOOKUP($A224,#REF!,4,FALSE())),UPPER(RIGHT(VLOOKUP($A224,#REF!,4,FALSE()), 1)),"")</f>
        <v>#VALUE!</v>
      </c>
      <c r="K224" s="90" t="e">
        <f aca="false">IF(LEN(VLOOKUP($A224,#REF!,5,FALSE())),UPPER(RIGHT(VLOOKUP($A224,#REF!,5,FALSE()), 1)),"")</f>
        <v>#VALUE!</v>
      </c>
      <c r="L224" s="90" t="e">
        <f aca="false">IF(LEN(VLOOKUP($A224,#REF!,6,FALSE())),UPPER(RIGHT(VLOOKUP($A224,#REF!,6,FALSE()), 1)),"")</f>
        <v>#VALUE!</v>
      </c>
      <c r="M224" s="91" t="e">
        <f aca="false">IF(LEN(VLOOKUP($A224,#REF!,7,FALSE())),UPPER(RIGHT(VLOOKUP($A224,#REF!,7,FALSE()), 1)),"")</f>
        <v>#VALUE!</v>
      </c>
      <c r="N224" s="97"/>
      <c r="O224" s="97"/>
      <c r="P224" s="97"/>
      <c r="Q224" s="97"/>
      <c r="R224" s="97"/>
      <c r="S224" s="100" t="e">
        <f aca="false">HLOOKUP("Device Tree Pin Name",#REF!,MATCH($A224,#REF!,0),FALSE())</f>
        <v>#VALUE!</v>
      </c>
      <c r="T224" s="95" t="e">
        <f aca="false">HLOOKUP("power rail",#REF!,MATCH($A224,#REF!,0),FALSE())</f>
        <v>#VALUE!</v>
      </c>
      <c r="U224" s="96" t="e">
        <f aca="false">HLOOKUP("Wake Capable",#REF!,MATCH($A224,#REF!,0),FALSE())</f>
        <v>#VALUE!</v>
      </c>
      <c r="V224" s="96" t="e">
        <f aca="false">HLOOKUP("Strap",#REF!,MATCH($A224,#REF!,0),FALSE())</f>
        <v>#VALUE!</v>
      </c>
      <c r="W224" s="96" t="e">
        <f aca="false">HLOOKUP("GTE",#REF!,MATCH($A224,#REF!,0),FALSE())</f>
        <v>#VALUE!</v>
      </c>
      <c r="X224" s="96" t="e">
        <f aca="false">HLOOKUP("DPD_Control",#REF!,MATCH($A224,#REF!,0),FALSE())</f>
        <v>#VALUE!</v>
      </c>
      <c r="Y224" s="96" t="e">
        <f aca="false">HLOOKUP("DPD_Group",#REF!,MATCH($A224,#REF!,0),FALSE())</f>
        <v>#VALUE!</v>
      </c>
      <c r="Z224" s="95" t="e">
        <f aca="false">HLOOKUP("Pad Category",#REF!,MATCH($A224,#REF!,0),FALSE())</f>
        <v>#VALUE!</v>
      </c>
      <c r="AA224" s="95" t="e">
        <f aca="false">HLOOKUP("Pad type",#REF!,MATCH($A224,#REF!,0),FALSE())</f>
        <v>#VALUE!</v>
      </c>
      <c r="AB224" s="95" t="e">
        <f aca="false">HLOOKUP("Pull Strength",#REF!,MATCH($A224,#REF!,0),FALSE())</f>
        <v>#VALUE!</v>
      </c>
      <c r="AC224" s="95" t="e">
        <f aca="false">HLOOKUP("POR Pin State",#REF!,MATCH($A224,#REF!,0),FALSE())</f>
        <v>#VALUE!</v>
      </c>
      <c r="AD224" s="170"/>
      <c r="AE224" s="97"/>
      <c r="AF224" s="98" t="str">
        <f aca="false">IF(AND(OR($AS224="Int PU",$AS224="Int PD"),OR(AND($AZ224&lt;&gt;"",$AZ224&lt;&gt;"0"),AND($BA224&lt;&gt;"",$BA224&lt;&gt;"0"))),"INVALID",IF(OR($AQ224=$C224,$AS224="Int PD"),"PULL_DOWN",IF(OR($AS224="Int PU",AND($AE224="YES",OR($AZ224="",$AZ224="0"),OR($BA224="",$BA224="0"),OR($AR224="Input",$AR224="Bidirectional"))),"PULL_UP","NORMAL")))</f>
        <v>PULL_DOWN</v>
      </c>
      <c r="AG224" s="98" t="e">
        <f aca="false">IF($AU224="Input", "TRISTATE", IF($AV224="Z","TRISTATE",IF($AT224=$F224,"TRISTATE","NORMAL")))</f>
        <v>#VALUE!</v>
      </c>
      <c r="AH224" s="98" t="e">
        <f aca="false">IF(OR($AT224=$F224,$AU224="Output"),"DISABLE","ENABLE")</f>
        <v>#VALUE!</v>
      </c>
      <c r="AI224" s="97"/>
      <c r="AJ224" s="99" t="b">
        <f aca="false">TRUE()</f>
        <v>1</v>
      </c>
      <c r="AK224" s="99" t="b">
        <f aca="false">TRUE()</f>
        <v>1</v>
      </c>
      <c r="AL224" s="99" t="b">
        <f aca="false">TRUE()</f>
        <v>1</v>
      </c>
      <c r="AM224" s="99" t="b">
        <f aca="false">TRUE()</f>
        <v>1</v>
      </c>
      <c r="AN224" s="99" t="b">
        <f aca="false">TRUE()</f>
        <v>1</v>
      </c>
      <c r="AO224" s="99" t="b">
        <f aca="false">TRUE()</f>
        <v>1</v>
      </c>
      <c r="AP224" s="100" t="str">
        <f aca="false">IF(AND($AJ224:$AO224), "VALID", "INVALID")</f>
        <v>VALID</v>
      </c>
      <c r="AQ224" s="168" t="s">
        <v>600</v>
      </c>
      <c r="AR224" s="146" t="s">
        <v>79</v>
      </c>
      <c r="AS224" s="147"/>
      <c r="AT224" s="104"/>
      <c r="AU224" s="148"/>
      <c r="AV224" s="148"/>
      <c r="AW224" s="104"/>
      <c r="AX224" s="104"/>
      <c r="AY224" s="104"/>
      <c r="AZ224" s="147"/>
      <c r="BA224" s="147"/>
      <c r="BB224" s="149"/>
      <c r="BC224" s="148"/>
      <c r="BD224" s="150"/>
      <c r="BE224" s="111" t="s">
        <v>599</v>
      </c>
      <c r="BF224" s="108" t="e">
        <f aca="false">VLOOKUP($A224,#REF!, 34, FALSE())</f>
        <v>#VALUE!</v>
      </c>
      <c r="BG224" s="108" t="e">
        <f aca="false">VLOOKUP($A224,#REF!, 22, FALSE())</f>
        <v>#VALUE!</v>
      </c>
      <c r="BH224" s="109"/>
    </row>
    <row r="225" customFormat="false" ht="12.75" hidden="false" customHeight="true" outlineLevel="0" collapsed="false">
      <c r="A225" s="95" t="s">
        <v>601</v>
      </c>
      <c r="B225" s="86" t="e">
        <f aca="false">VLOOKUP($A225,#REF!, 34, FALSE())</f>
        <v>#VALUE!</v>
      </c>
      <c r="C225" s="87" t="str">
        <f aca="false">CONCATENATE("unused_",A225)</f>
        <v>unused_PEX_CLK3N</v>
      </c>
      <c r="D225" s="88" t="e">
        <f aca="false">IF(LEN(VLOOKUP($A225,#REF!,8,FALSE())),LEFT(VLOOKUP($A225,#REF!,8,FALSE()),LEN(VLOOKUP($A225,#REF!,8,FALSE()))-2),"")</f>
        <v>#VALUE!</v>
      </c>
      <c r="E225" s="89" t="e">
        <f aca="false">IF(LEN(VLOOKUP($A225,#REF!,4,FALSE())),IF(INDEX(#REF!,MATCH($A225,#REF!,0),1),LEFT(VLOOKUP($A225,#REF!,4,FALSE()),LEN(VLOOKUP($A225,#REF!,4,FALSE()))-2),CONCATENATE(LEFT(VLOOKUP($A225,#REF!,4,FALSE()),LEN(VLOOKUP($A225,#REF!,4,FALSE()))-2),"")),"")</f>
        <v>#VALUE!</v>
      </c>
      <c r="F225" s="90" t="e">
        <f aca="false">IF(LEN(VLOOKUP($A225,#REF!,5,FALSE())),IF(INDEX(#REF!,MATCH($A225,#REF!,0),2),LEFT(VLOOKUP($A225,#REF!,5,FALSE()),LEN(VLOOKUP($A225,#REF!,5,FALSE()))-2),CONCATENATE(LEFT(VLOOKUP($A225,#REF!,5,FALSE()),LEN(VLOOKUP($A225,#REF!,5,FALSE()))-2),"*")),"")</f>
        <v>#VALUE!</v>
      </c>
      <c r="G225" s="90" t="e">
        <f aca="false">IF(LEN(VLOOKUP($A225,#REF!,6,FALSE())),IF(INDEX(#REF!,MATCH($A225,#REF!,0),3),LEFT(VLOOKUP($A225,#REF!,6,FALSE()),LEN(VLOOKUP($A225,#REF!,6,FALSE()))-2),CONCATENATE(LEFT(VLOOKUP($A225,#REF!,6,FALSE()),LEN(VLOOKUP($A225,#REF!,6,FALSE()))-2),"*")),"")</f>
        <v>#VALUE!</v>
      </c>
      <c r="H225" s="91" t="e">
        <f aca="false">IF(LEN(VLOOKUP($A225,#REF!,7,FALSE())),IF(INDEX(#REF!,MATCH($A225,#REF!,0),4),LEFT(VLOOKUP($A225,#REF!,7,FALSE()),LEN(VLOOKUP($A225,#REF!,7,FALSE()))-2),CONCATENATE(LEFT(VLOOKUP($A225,#REF!,7,FALSE()),LEN(VLOOKUP($A225,#REF!,7,FALSE()))-2),"*")),"")</f>
        <v>#VALUE!</v>
      </c>
      <c r="I225" s="92" t="e">
        <f aca="false">IF(LEN(VLOOKUP($A225,#REF!,8,FALSE())),UPPER(RIGHT(VLOOKUP($A225,#REF!,8,FALSE()), 1)),"")</f>
        <v>#VALUE!</v>
      </c>
      <c r="J225" s="90" t="e">
        <f aca="false">IF(LEN(VLOOKUP($A225,#REF!,4,FALSE())),UPPER(RIGHT(VLOOKUP($A225,#REF!,4,FALSE()), 1)),"")</f>
        <v>#VALUE!</v>
      </c>
      <c r="K225" s="90" t="e">
        <f aca="false">IF(LEN(VLOOKUP($A225,#REF!,5,FALSE())),UPPER(RIGHT(VLOOKUP($A225,#REF!,5,FALSE()), 1)),"")</f>
        <v>#VALUE!</v>
      </c>
      <c r="L225" s="90" t="e">
        <f aca="false">IF(LEN(VLOOKUP($A225,#REF!,6,FALSE())),UPPER(RIGHT(VLOOKUP($A225,#REF!,6,FALSE()), 1)),"")</f>
        <v>#VALUE!</v>
      </c>
      <c r="M225" s="91" t="e">
        <f aca="false">IF(LEN(VLOOKUP($A225,#REF!,7,FALSE())),UPPER(RIGHT(VLOOKUP($A225,#REF!,7,FALSE()), 1)),"")</f>
        <v>#VALUE!</v>
      </c>
      <c r="N225" s="97"/>
      <c r="O225" s="97"/>
      <c r="P225" s="97"/>
      <c r="Q225" s="97"/>
      <c r="R225" s="97"/>
      <c r="S225" s="100" t="e">
        <f aca="false">HLOOKUP("Device Tree Pin Name",#REF!,MATCH($A225,#REF!,0),FALSE())</f>
        <v>#VALUE!</v>
      </c>
      <c r="T225" s="95" t="e">
        <f aca="false">HLOOKUP("power rail",#REF!,MATCH($A225,#REF!,0),FALSE())</f>
        <v>#VALUE!</v>
      </c>
      <c r="U225" s="96" t="e">
        <f aca="false">HLOOKUP("Wake Capable",#REF!,MATCH($A225,#REF!,0),FALSE())</f>
        <v>#VALUE!</v>
      </c>
      <c r="V225" s="96" t="e">
        <f aca="false">HLOOKUP("Strap",#REF!,MATCH($A225,#REF!,0),FALSE())</f>
        <v>#VALUE!</v>
      </c>
      <c r="W225" s="96" t="e">
        <f aca="false">HLOOKUP("GTE",#REF!,MATCH($A225,#REF!,0),FALSE())</f>
        <v>#VALUE!</v>
      </c>
      <c r="X225" s="96" t="e">
        <f aca="false">HLOOKUP("DPD_Control",#REF!,MATCH($A225,#REF!,0),FALSE())</f>
        <v>#VALUE!</v>
      </c>
      <c r="Y225" s="96" t="e">
        <f aca="false">HLOOKUP("DPD_Group",#REF!,MATCH($A225,#REF!,0),FALSE())</f>
        <v>#VALUE!</v>
      </c>
      <c r="Z225" s="95" t="e">
        <f aca="false">HLOOKUP("Pad Category",#REF!,MATCH($A225,#REF!,0),FALSE())</f>
        <v>#VALUE!</v>
      </c>
      <c r="AA225" s="95" t="e">
        <f aca="false">HLOOKUP("Pad type",#REF!,MATCH($A225,#REF!,0),FALSE())</f>
        <v>#VALUE!</v>
      </c>
      <c r="AB225" s="95" t="e">
        <f aca="false">HLOOKUP("Pull Strength",#REF!,MATCH($A225,#REF!,0),FALSE())</f>
        <v>#VALUE!</v>
      </c>
      <c r="AC225" s="95" t="e">
        <f aca="false">HLOOKUP("POR Pin State",#REF!,MATCH($A225,#REF!,0),FALSE())</f>
        <v>#VALUE!</v>
      </c>
      <c r="AD225" s="170"/>
      <c r="AE225" s="97"/>
      <c r="AF225" s="98" t="str">
        <f aca="false">IF(AND(OR($AS225="Int PU",$AS225="Int PD"),OR(AND($AZ225&lt;&gt;"",$AZ225&lt;&gt;"0"),AND($BA225&lt;&gt;"",$BA225&lt;&gt;"0"))),"INVALID",IF(OR($AQ225=$C225,$AS225="Int PD"),"PULL_DOWN",IF(OR($AS225="Int PU",AND($AE225="YES",OR($AZ225="",$AZ225="0"),OR($BA225="",$BA225="0"),OR($AR225="Input",$AR225="Bidirectional"))),"PULL_UP","NORMAL")))</f>
        <v>PULL_DOWN</v>
      </c>
      <c r="AG225" s="98" t="e">
        <f aca="false">IF($AU225="Input", "TRISTATE", IF($AV225="Z","TRISTATE",IF($AT225=$F225,"TRISTATE","NORMAL")))</f>
        <v>#VALUE!</v>
      </c>
      <c r="AH225" s="98" t="e">
        <f aca="false">IF(OR($AT225=$F225,$AU225="Output"),"DISABLE","ENABLE")</f>
        <v>#VALUE!</v>
      </c>
      <c r="AI225" s="97"/>
      <c r="AJ225" s="99" t="b">
        <f aca="false">TRUE()</f>
        <v>1</v>
      </c>
      <c r="AK225" s="99" t="b">
        <f aca="false">TRUE()</f>
        <v>1</v>
      </c>
      <c r="AL225" s="99" t="b">
        <f aca="false">TRUE()</f>
        <v>1</v>
      </c>
      <c r="AM225" s="99" t="b">
        <f aca="false">TRUE()</f>
        <v>1</v>
      </c>
      <c r="AN225" s="99" t="b">
        <f aca="false">TRUE()</f>
        <v>1</v>
      </c>
      <c r="AO225" s="99" t="b">
        <f aca="false">TRUE()</f>
        <v>1</v>
      </c>
      <c r="AP225" s="100" t="str">
        <f aca="false">IF(AND($AJ225:$AO225), "VALID", "INVALID")</f>
        <v>VALID</v>
      </c>
      <c r="AQ225" s="151" t="s">
        <v>602</v>
      </c>
      <c r="AR225" s="102" t="s">
        <v>79</v>
      </c>
      <c r="AS225" s="103"/>
      <c r="AT225" s="104"/>
      <c r="AU225" s="148"/>
      <c r="AV225" s="148"/>
      <c r="AW225" s="104"/>
      <c r="AX225" s="104"/>
      <c r="AY225" s="104"/>
      <c r="AZ225" s="103"/>
      <c r="BA225" s="103"/>
      <c r="BB225" s="105" t="s">
        <v>496</v>
      </c>
      <c r="BC225" s="104"/>
      <c r="BD225" s="106"/>
      <c r="BE225" s="111" t="s">
        <v>601</v>
      </c>
      <c r="BF225" s="108" t="e">
        <f aca="false">VLOOKUP($A225,#REF!, 34, FALSE())</f>
        <v>#VALUE!</v>
      </c>
      <c r="BG225" s="108" t="e">
        <f aca="false">VLOOKUP($A225,#REF!, 22, FALSE())</f>
        <v>#VALUE!</v>
      </c>
      <c r="BH225" s="109"/>
    </row>
    <row r="226" customFormat="false" ht="12.75" hidden="false" customHeight="true" outlineLevel="0" collapsed="false">
      <c r="A226" s="95" t="s">
        <v>603</v>
      </c>
      <c r="B226" s="86" t="e">
        <f aca="false">VLOOKUP($A226,#REF!, 34, FALSE())</f>
        <v>#VALUE!</v>
      </c>
      <c r="C226" s="87" t="str">
        <f aca="false">CONCATENATE("unused_",A226)</f>
        <v>unused_PEX_CLK4P</v>
      </c>
      <c r="D226" s="88" t="e">
        <f aca="false">IF(LEN(VLOOKUP($A226,#REF!,8,FALSE())),LEFT(VLOOKUP($A226,#REF!,8,FALSE()),LEN(VLOOKUP($A226,#REF!,8,FALSE()))-2),"")</f>
        <v>#VALUE!</v>
      </c>
      <c r="E226" s="89" t="e">
        <f aca="false">IF(LEN(VLOOKUP($A226,#REF!,4,FALSE())),IF(INDEX(#REF!,MATCH($A226,#REF!,0),1),LEFT(VLOOKUP($A226,#REF!,4,FALSE()),LEN(VLOOKUP($A226,#REF!,4,FALSE()))-2),CONCATENATE(LEFT(VLOOKUP($A226,#REF!,4,FALSE()),LEN(VLOOKUP($A226,#REF!,4,FALSE()))-2),"")),"")</f>
        <v>#VALUE!</v>
      </c>
      <c r="F226" s="90" t="e">
        <f aca="false">IF(LEN(VLOOKUP($A226,#REF!,5,FALSE())),IF(INDEX(#REF!,MATCH($A226,#REF!,0),2),LEFT(VLOOKUP($A226,#REF!,5,FALSE()),LEN(VLOOKUP($A226,#REF!,5,FALSE()))-2),CONCATENATE(LEFT(VLOOKUP($A226,#REF!,5,FALSE()),LEN(VLOOKUP($A226,#REF!,5,FALSE()))-2),"*")),"")</f>
        <v>#VALUE!</v>
      </c>
      <c r="G226" s="90" t="e">
        <f aca="false">IF(LEN(VLOOKUP($A226,#REF!,6,FALSE())),IF(INDEX(#REF!,MATCH($A226,#REF!,0),3),LEFT(VLOOKUP($A226,#REF!,6,FALSE()),LEN(VLOOKUP($A226,#REF!,6,FALSE()))-2),CONCATENATE(LEFT(VLOOKUP($A226,#REF!,6,FALSE()),LEN(VLOOKUP($A226,#REF!,6,FALSE()))-2),"*")),"")</f>
        <v>#VALUE!</v>
      </c>
      <c r="H226" s="91" t="e">
        <f aca="false">IF(LEN(VLOOKUP($A226,#REF!,7,FALSE())),IF(INDEX(#REF!,MATCH($A226,#REF!,0),4),LEFT(VLOOKUP($A226,#REF!,7,FALSE()),LEN(VLOOKUP($A226,#REF!,7,FALSE()))-2),CONCATENATE(LEFT(VLOOKUP($A226,#REF!,7,FALSE()),LEN(VLOOKUP($A226,#REF!,7,FALSE()))-2),"*")),"")</f>
        <v>#VALUE!</v>
      </c>
      <c r="I226" s="92" t="e">
        <f aca="false">IF(LEN(VLOOKUP($A226,#REF!,8,FALSE())),UPPER(RIGHT(VLOOKUP($A226,#REF!,8,FALSE()), 1)),"")</f>
        <v>#VALUE!</v>
      </c>
      <c r="J226" s="90" t="e">
        <f aca="false">IF(LEN(VLOOKUP($A226,#REF!,4,FALSE())),UPPER(RIGHT(VLOOKUP($A226,#REF!,4,FALSE()), 1)),"")</f>
        <v>#VALUE!</v>
      </c>
      <c r="K226" s="90" t="e">
        <f aca="false">IF(LEN(VLOOKUP($A226,#REF!,5,FALSE())),UPPER(RIGHT(VLOOKUP($A226,#REF!,5,FALSE()), 1)),"")</f>
        <v>#VALUE!</v>
      </c>
      <c r="L226" s="90" t="e">
        <f aca="false">IF(LEN(VLOOKUP($A226,#REF!,6,FALSE())),UPPER(RIGHT(VLOOKUP($A226,#REF!,6,FALSE()), 1)),"")</f>
        <v>#VALUE!</v>
      </c>
      <c r="M226" s="91" t="e">
        <f aca="false">IF(LEN(VLOOKUP($A226,#REF!,7,FALSE())),UPPER(RIGHT(VLOOKUP($A226,#REF!,7,FALSE()), 1)),"")</f>
        <v>#VALUE!</v>
      </c>
      <c r="N226" s="97"/>
      <c r="O226" s="97"/>
      <c r="P226" s="97"/>
      <c r="Q226" s="97"/>
      <c r="R226" s="97"/>
      <c r="S226" s="100" t="e">
        <f aca="false">HLOOKUP("Device Tree Pin Name",#REF!,MATCH($A226,#REF!,0),FALSE())</f>
        <v>#VALUE!</v>
      </c>
      <c r="T226" s="95" t="e">
        <f aca="false">HLOOKUP("power rail",#REF!,MATCH($A226,#REF!,0),FALSE())</f>
        <v>#VALUE!</v>
      </c>
      <c r="U226" s="96" t="e">
        <f aca="false">HLOOKUP("Wake Capable",#REF!,MATCH($A226,#REF!,0),FALSE())</f>
        <v>#VALUE!</v>
      </c>
      <c r="V226" s="96" t="e">
        <f aca="false">HLOOKUP("Strap",#REF!,MATCH($A226,#REF!,0),FALSE())</f>
        <v>#VALUE!</v>
      </c>
      <c r="W226" s="96" t="e">
        <f aca="false">HLOOKUP("GTE",#REF!,MATCH($A226,#REF!,0),FALSE())</f>
        <v>#VALUE!</v>
      </c>
      <c r="X226" s="96" t="e">
        <f aca="false">HLOOKUP("DPD_Control",#REF!,MATCH($A226,#REF!,0),FALSE())</f>
        <v>#VALUE!</v>
      </c>
      <c r="Y226" s="96" t="e">
        <f aca="false">HLOOKUP("DPD_Group",#REF!,MATCH($A226,#REF!,0),FALSE())</f>
        <v>#VALUE!</v>
      </c>
      <c r="Z226" s="95" t="e">
        <f aca="false">HLOOKUP("Pad Category",#REF!,MATCH($A226,#REF!,0),FALSE())</f>
        <v>#VALUE!</v>
      </c>
      <c r="AA226" s="95" t="e">
        <f aca="false">HLOOKUP("Pad type",#REF!,MATCH($A226,#REF!,0),FALSE())</f>
        <v>#VALUE!</v>
      </c>
      <c r="AB226" s="95" t="e">
        <f aca="false">HLOOKUP("Pull Strength",#REF!,MATCH($A226,#REF!,0),FALSE())</f>
        <v>#VALUE!</v>
      </c>
      <c r="AC226" s="95" t="e">
        <f aca="false">HLOOKUP("POR Pin State",#REF!,MATCH($A226,#REF!,0),FALSE())</f>
        <v>#VALUE!</v>
      </c>
      <c r="AD226" s="170"/>
      <c r="AE226" s="97"/>
      <c r="AF226" s="98" t="str">
        <f aca="false">IF(AND(OR($AS226="Int PU",$AS226="Int PD"),OR(AND($AZ226&lt;&gt;"",$AZ226&lt;&gt;"0"),AND($BA226&lt;&gt;"",$BA226&lt;&gt;"0"))),"INVALID",IF(OR($AQ226=$C226,$AS226="Int PD"),"PULL_DOWN",IF(OR($AS226="Int PU",AND($AE226="YES",OR($AZ226="",$AZ226="0"),OR($BA226="",$BA226="0"),OR($AR226="Input",$AR226="Bidirectional"))),"PULL_UP","NORMAL")))</f>
        <v>PULL_DOWN</v>
      </c>
      <c r="AG226" s="98" t="e">
        <f aca="false">IF($AU226="Input", "TRISTATE", IF($AV226="Z","TRISTATE",IF($AT226=$F226,"TRISTATE","NORMAL")))</f>
        <v>#VALUE!</v>
      </c>
      <c r="AH226" s="98" t="e">
        <f aca="false">IF(OR($AT226=$F226,$AU226="Output"),"DISABLE","ENABLE")</f>
        <v>#VALUE!</v>
      </c>
      <c r="AI226" s="97"/>
      <c r="AJ226" s="99" t="b">
        <f aca="false">TRUE()</f>
        <v>1</v>
      </c>
      <c r="AK226" s="99" t="b">
        <f aca="false">TRUE()</f>
        <v>1</v>
      </c>
      <c r="AL226" s="99" t="b">
        <f aca="false">TRUE()</f>
        <v>1</v>
      </c>
      <c r="AM226" s="99" t="b">
        <f aca="false">TRUE()</f>
        <v>1</v>
      </c>
      <c r="AN226" s="99" t="b">
        <f aca="false">TRUE()</f>
        <v>1</v>
      </c>
      <c r="AO226" s="99" t="b">
        <f aca="false">TRUE()</f>
        <v>1</v>
      </c>
      <c r="AP226" s="100" t="str">
        <f aca="false">IF(AND($AJ226:$AO226), "VALID", "INVALID")</f>
        <v>VALID</v>
      </c>
      <c r="AQ226" s="101" t="s">
        <v>604</v>
      </c>
      <c r="AR226" s="102" t="s">
        <v>79</v>
      </c>
      <c r="AS226" s="103"/>
      <c r="AT226" s="104"/>
      <c r="AU226" s="148"/>
      <c r="AV226" s="148"/>
      <c r="AW226" s="104"/>
      <c r="AX226" s="104"/>
      <c r="AY226" s="104"/>
      <c r="AZ226" s="103"/>
      <c r="BA226" s="103"/>
      <c r="BB226" s="105"/>
      <c r="BC226" s="104"/>
      <c r="BD226" s="106"/>
      <c r="BE226" s="111" t="s">
        <v>603</v>
      </c>
      <c r="BF226" s="108" t="e">
        <f aca="false">VLOOKUP($A226,#REF!, 34, FALSE())</f>
        <v>#VALUE!</v>
      </c>
      <c r="BG226" s="108" t="e">
        <f aca="false">VLOOKUP($A226,#REF!, 22, FALSE())</f>
        <v>#VALUE!</v>
      </c>
      <c r="BH226" s="109"/>
    </row>
    <row r="227" customFormat="false" ht="12.75" hidden="false" customHeight="true" outlineLevel="0" collapsed="false">
      <c r="A227" s="95" t="s">
        <v>605</v>
      </c>
      <c r="B227" s="86" t="e">
        <f aca="false">VLOOKUP($A227,#REF!, 34, FALSE())</f>
        <v>#VALUE!</v>
      </c>
      <c r="C227" s="87" t="str">
        <f aca="false">CONCATENATE("unused_",A227)</f>
        <v>unused_PEX_CLK4N</v>
      </c>
      <c r="D227" s="88" t="e">
        <f aca="false">IF(LEN(VLOOKUP($A227,#REF!,8,FALSE())),LEFT(VLOOKUP($A227,#REF!,8,FALSE()),LEN(VLOOKUP($A227,#REF!,8,FALSE()))-2),"")</f>
        <v>#VALUE!</v>
      </c>
      <c r="E227" s="89" t="e">
        <f aca="false">IF(LEN(VLOOKUP($A227,#REF!,4,FALSE())),IF(INDEX(#REF!,MATCH($A227,#REF!,0),1),LEFT(VLOOKUP($A227,#REF!,4,FALSE()),LEN(VLOOKUP($A227,#REF!,4,FALSE()))-2),CONCATENATE(LEFT(VLOOKUP($A227,#REF!,4,FALSE()),LEN(VLOOKUP($A227,#REF!,4,FALSE()))-2),"")),"")</f>
        <v>#VALUE!</v>
      </c>
      <c r="F227" s="90" t="e">
        <f aca="false">IF(LEN(VLOOKUP($A227,#REF!,5,FALSE())),IF(INDEX(#REF!,MATCH($A227,#REF!,0),2),LEFT(VLOOKUP($A227,#REF!,5,FALSE()),LEN(VLOOKUP($A227,#REF!,5,FALSE()))-2),CONCATENATE(LEFT(VLOOKUP($A227,#REF!,5,FALSE()),LEN(VLOOKUP($A227,#REF!,5,FALSE()))-2),"*")),"")</f>
        <v>#VALUE!</v>
      </c>
      <c r="G227" s="90" t="e">
        <f aca="false">IF(LEN(VLOOKUP($A227,#REF!,6,FALSE())),IF(INDEX(#REF!,MATCH($A227,#REF!,0),3),LEFT(VLOOKUP($A227,#REF!,6,FALSE()),LEN(VLOOKUP($A227,#REF!,6,FALSE()))-2),CONCATENATE(LEFT(VLOOKUP($A227,#REF!,6,FALSE()),LEN(VLOOKUP($A227,#REF!,6,FALSE()))-2),"*")),"")</f>
        <v>#VALUE!</v>
      </c>
      <c r="H227" s="91" t="e">
        <f aca="false">IF(LEN(VLOOKUP($A227,#REF!,7,FALSE())),IF(INDEX(#REF!,MATCH($A227,#REF!,0),4),LEFT(VLOOKUP($A227,#REF!,7,FALSE()),LEN(VLOOKUP($A227,#REF!,7,FALSE()))-2),CONCATENATE(LEFT(VLOOKUP($A227,#REF!,7,FALSE()),LEN(VLOOKUP($A227,#REF!,7,FALSE()))-2),"*")),"")</f>
        <v>#VALUE!</v>
      </c>
      <c r="I227" s="92" t="e">
        <f aca="false">IF(LEN(VLOOKUP($A227,#REF!,8,FALSE())),UPPER(RIGHT(VLOOKUP($A227,#REF!,8,FALSE()), 1)),"")</f>
        <v>#VALUE!</v>
      </c>
      <c r="J227" s="90" t="e">
        <f aca="false">IF(LEN(VLOOKUP($A227,#REF!,4,FALSE())),UPPER(RIGHT(VLOOKUP($A227,#REF!,4,FALSE()), 1)),"")</f>
        <v>#VALUE!</v>
      </c>
      <c r="K227" s="90" t="e">
        <f aca="false">IF(LEN(VLOOKUP($A227,#REF!,5,FALSE())),UPPER(RIGHT(VLOOKUP($A227,#REF!,5,FALSE()), 1)),"")</f>
        <v>#VALUE!</v>
      </c>
      <c r="L227" s="90" t="e">
        <f aca="false">IF(LEN(VLOOKUP($A227,#REF!,6,FALSE())),UPPER(RIGHT(VLOOKUP($A227,#REF!,6,FALSE()), 1)),"")</f>
        <v>#VALUE!</v>
      </c>
      <c r="M227" s="91" t="e">
        <f aca="false">IF(LEN(VLOOKUP($A227,#REF!,7,FALSE())),UPPER(RIGHT(VLOOKUP($A227,#REF!,7,FALSE()), 1)),"")</f>
        <v>#VALUE!</v>
      </c>
      <c r="N227" s="97"/>
      <c r="O227" s="97"/>
      <c r="P227" s="97"/>
      <c r="Q227" s="97"/>
      <c r="R227" s="97"/>
      <c r="S227" s="113" t="e">
        <f aca="false">HLOOKUP("Device Tree Pin Name",#REF!,MATCH($A227,#REF!,0),FALSE())</f>
        <v>#VALUE!</v>
      </c>
      <c r="T227" s="95" t="e">
        <f aca="false">HLOOKUP("power rail",#REF!,MATCH($A227,#REF!,0),FALSE())</f>
        <v>#VALUE!</v>
      </c>
      <c r="U227" s="96" t="e">
        <f aca="false">HLOOKUP("Wake Capable",#REF!,MATCH($A227,#REF!,0),FALSE())</f>
        <v>#VALUE!</v>
      </c>
      <c r="V227" s="96" t="e">
        <f aca="false">HLOOKUP("Strap",#REF!,MATCH($A227,#REF!,0),FALSE())</f>
        <v>#VALUE!</v>
      </c>
      <c r="W227" s="96" t="e">
        <f aca="false">HLOOKUP("GTE",#REF!,MATCH($A227,#REF!,0),FALSE())</f>
        <v>#VALUE!</v>
      </c>
      <c r="X227" s="96" t="e">
        <f aca="false">HLOOKUP("DPD_Control",#REF!,MATCH($A227,#REF!,0),FALSE())</f>
        <v>#VALUE!</v>
      </c>
      <c r="Y227" s="96" t="e">
        <f aca="false">HLOOKUP("DPD_Group",#REF!,MATCH($A227,#REF!,0),FALSE())</f>
        <v>#VALUE!</v>
      </c>
      <c r="Z227" s="95" t="e">
        <f aca="false">HLOOKUP("Pad Category",#REF!,MATCH($A227,#REF!,0),FALSE())</f>
        <v>#VALUE!</v>
      </c>
      <c r="AA227" s="95" t="e">
        <f aca="false">HLOOKUP("Pad type",#REF!,MATCH($A227,#REF!,0),FALSE())</f>
        <v>#VALUE!</v>
      </c>
      <c r="AB227" s="95" t="e">
        <f aca="false">HLOOKUP("Pull Strength",#REF!,MATCH($A227,#REF!,0),FALSE())</f>
        <v>#VALUE!</v>
      </c>
      <c r="AC227" s="95" t="e">
        <f aca="false">HLOOKUP("POR Pin State",#REF!,MATCH($A227,#REF!,0),FALSE())</f>
        <v>#VALUE!</v>
      </c>
      <c r="AD227" s="170"/>
      <c r="AE227" s="97"/>
      <c r="AF227" s="98" t="str">
        <f aca="false">IF(AND(OR($AS227="Int PU",$AS227="Int PD"),OR(AND($AZ227&lt;&gt;"",$AZ227&lt;&gt;"0"),AND($BA227&lt;&gt;"",$BA227&lt;&gt;"0"))),"INVALID",IF(OR($AQ227=$C227,$AS227="Int PD"),"PULL_DOWN",IF(OR($AS227="Int PU",AND($AE227="YES",OR($AZ227="",$AZ227="0"),OR($BA227="",$BA227="0"),OR($AR227="Input",$AR227="Bidirectional"))),"PULL_UP","NORMAL")))</f>
        <v>PULL_DOWN</v>
      </c>
      <c r="AG227" s="98" t="e">
        <f aca="false">IF($AU227="Input", "TRISTATE", IF($AV227="Z","TRISTATE",IF($AT227=$F227,"TRISTATE","NORMAL")))</f>
        <v>#VALUE!</v>
      </c>
      <c r="AH227" s="98" t="e">
        <f aca="false">IF(OR($AT227=$F227,$AU227="Output"),"DISABLE","ENABLE")</f>
        <v>#VALUE!</v>
      </c>
      <c r="AI227" s="97"/>
      <c r="AJ227" s="99" t="b">
        <f aca="false">TRUE()</f>
        <v>1</v>
      </c>
      <c r="AK227" s="99" t="b">
        <f aca="false">TRUE()</f>
        <v>1</v>
      </c>
      <c r="AL227" s="99" t="b">
        <f aca="false">TRUE()</f>
        <v>1</v>
      </c>
      <c r="AM227" s="99" t="b">
        <f aca="false">TRUE()</f>
        <v>1</v>
      </c>
      <c r="AN227" s="99" t="b">
        <f aca="false">TRUE()</f>
        <v>1</v>
      </c>
      <c r="AO227" s="99" t="b">
        <f aca="false">TRUE()</f>
        <v>1</v>
      </c>
      <c r="AP227" s="100" t="str">
        <f aca="false">IF(AND($AJ227:$AO227), "VALID", "INVALID")</f>
        <v>VALID</v>
      </c>
      <c r="AQ227" s="101" t="s">
        <v>606</v>
      </c>
      <c r="AR227" s="102" t="s">
        <v>79</v>
      </c>
      <c r="AS227" s="103"/>
      <c r="AT227" s="104"/>
      <c r="AU227" s="104"/>
      <c r="AV227" s="104"/>
      <c r="AW227" s="104"/>
      <c r="AX227" s="104"/>
      <c r="AY227" s="104"/>
      <c r="AZ227" s="103"/>
      <c r="BA227" s="103"/>
      <c r="BB227" s="105"/>
      <c r="BC227" s="104"/>
      <c r="BD227" s="106"/>
      <c r="BE227" s="114" t="s">
        <v>605</v>
      </c>
      <c r="BF227" s="108" t="e">
        <f aca="false">VLOOKUP($A227,#REF!, 34, FALSE())</f>
        <v>#VALUE!</v>
      </c>
      <c r="BG227" s="108" t="e">
        <f aca="false">VLOOKUP($A227,#REF!, 22, FALSE())</f>
        <v>#VALUE!</v>
      </c>
      <c r="BH227" s="109"/>
    </row>
    <row r="228" s="85" customFormat="true" ht="18" hidden="false" customHeight="true" outlineLevel="0" collapsed="false">
      <c r="A228" s="140" t="s">
        <v>607</v>
      </c>
      <c r="B228" s="164" t="s">
        <v>608</v>
      </c>
      <c r="C228" s="74"/>
      <c r="D228" s="76"/>
      <c r="E228" s="76"/>
      <c r="F228" s="76"/>
      <c r="G228" s="76"/>
      <c r="H228" s="76"/>
      <c r="I228" s="74"/>
      <c r="J228" s="74"/>
      <c r="K228" s="74"/>
      <c r="L228" s="74"/>
      <c r="M228" s="74"/>
      <c r="N228" s="74"/>
      <c r="O228" s="74"/>
      <c r="P228" s="74"/>
      <c r="Q228" s="74"/>
      <c r="R228" s="74"/>
      <c r="S228" s="74"/>
      <c r="T228" s="74"/>
      <c r="U228" s="77"/>
      <c r="V228" s="77"/>
      <c r="W228" s="77"/>
      <c r="X228" s="77"/>
      <c r="Y228" s="77"/>
      <c r="Z228" s="78"/>
      <c r="AA228" s="78"/>
      <c r="AB228" s="78"/>
      <c r="AC228" s="78"/>
      <c r="AD228" s="78"/>
      <c r="AE228" s="78"/>
      <c r="AF228" s="78"/>
      <c r="AG228" s="78"/>
      <c r="AH228" s="78"/>
      <c r="AI228" s="78"/>
      <c r="AJ228" s="78"/>
      <c r="AK228" s="78"/>
      <c r="AL228" s="78"/>
      <c r="AM228" s="78"/>
      <c r="AN228" s="78"/>
      <c r="AO228" s="78"/>
      <c r="AP228" s="78"/>
      <c r="AQ228" s="79"/>
      <c r="AR228" s="79"/>
      <c r="AS228" s="80"/>
      <c r="AT228" s="80"/>
      <c r="AU228" s="80"/>
      <c r="AV228" s="80"/>
      <c r="AW228" s="80"/>
      <c r="AX228" s="80"/>
      <c r="AY228" s="80"/>
      <c r="AZ228" s="80"/>
      <c r="BA228" s="80"/>
      <c r="BB228" s="80"/>
      <c r="BC228" s="81" t="s">
        <v>76</v>
      </c>
      <c r="BD228" s="82"/>
      <c r="BE228" s="83" t="s">
        <v>607</v>
      </c>
      <c r="BF228" s="84" t="s">
        <v>608</v>
      </c>
      <c r="BG228" s="84"/>
      <c r="BH228" s="84"/>
    </row>
    <row r="229" customFormat="false" ht="12.75" hidden="false" customHeight="true" outlineLevel="0" collapsed="false">
      <c r="A229" s="95" t="s">
        <v>609</v>
      </c>
      <c r="B229" s="86" t="e">
        <f aca="false">VLOOKUP($A229,#REF!, 34, FALSE())</f>
        <v>#VALUE!</v>
      </c>
      <c r="C229" s="87" t="str">
        <f aca="false">CONCATENATE("unused_",A229)</f>
        <v>unused_PEX_L7_CLKREQ_N</v>
      </c>
      <c r="D229" s="88" t="e">
        <f aca="false">IF(LEN(VLOOKUP($A229,#REF!,8,FALSE())),LEFT(VLOOKUP($A229,#REF!,8,FALSE()),LEN(VLOOKUP($A229,#REF!,8,FALSE()))-2),"")</f>
        <v>#VALUE!</v>
      </c>
      <c r="E229" s="89" t="e">
        <f aca="false">IF(LEN(VLOOKUP($A229,#REF!,4,FALSE())),IF(INDEX(#REF!,MATCH($A229,#REF!,0),1),LEFT(VLOOKUP($A229,#REF!,4,FALSE()),LEN(VLOOKUP($A229,#REF!,4,FALSE()))-2),CONCATENATE(LEFT(VLOOKUP($A229,#REF!,4,FALSE()),LEN(VLOOKUP($A229,#REF!,4,FALSE()))-2),"")),"")</f>
        <v>#VALUE!</v>
      </c>
      <c r="F229" s="90" t="e">
        <f aca="false">IF(LEN(VLOOKUP($A229,#REF!,5,FALSE())),IF(INDEX(#REF!,MATCH($A229,#REF!,0),2),LEFT(VLOOKUP($A229,#REF!,5,FALSE()),LEN(VLOOKUP($A229,#REF!,5,FALSE()))-2),CONCATENATE(LEFT(VLOOKUP($A229,#REF!,5,FALSE()),LEN(VLOOKUP($A229,#REF!,5,FALSE()))-2),"*")),"")</f>
        <v>#VALUE!</v>
      </c>
      <c r="G229" s="90" t="e">
        <f aca="false">IF(LEN(VLOOKUP($A229,#REF!,6,FALSE())),IF(INDEX(#REF!,MATCH($A229,#REF!,0),3),LEFT(VLOOKUP($A229,#REF!,6,FALSE()),LEN(VLOOKUP($A229,#REF!,6,FALSE()))-2),CONCATENATE(LEFT(VLOOKUP($A229,#REF!,6,FALSE()),LEN(VLOOKUP($A229,#REF!,6,FALSE()))-2),"*")),"")</f>
        <v>#VALUE!</v>
      </c>
      <c r="H229" s="91" t="e">
        <f aca="false">IF(LEN(VLOOKUP($A229,#REF!,7,FALSE())),IF(INDEX(#REF!,MATCH($A229,#REF!,0),4),LEFT(VLOOKUP($A229,#REF!,7,FALSE()),LEN(VLOOKUP($A229,#REF!,7,FALSE()))-2),CONCATENATE(LEFT(VLOOKUP($A229,#REF!,7,FALSE()),LEN(VLOOKUP($A229,#REF!,7,FALSE()))-2),"*")),"")</f>
        <v>#VALUE!</v>
      </c>
      <c r="I229" s="92" t="e">
        <f aca="false">IF(LEN(VLOOKUP($A229,#REF!,8,FALSE())),UPPER(RIGHT(VLOOKUP($A229,#REF!,8,FALSE()), 1)),"")</f>
        <v>#VALUE!</v>
      </c>
      <c r="J229" s="90" t="e">
        <f aca="false">IF(LEN(VLOOKUP($A229,#REF!,4,FALSE())),UPPER(RIGHT(VLOOKUP($A229,#REF!,4,FALSE()), 1)),"")</f>
        <v>#VALUE!</v>
      </c>
      <c r="K229" s="90" t="e">
        <f aca="false">IF(LEN(VLOOKUP($A229,#REF!,5,FALSE())),UPPER(RIGHT(VLOOKUP($A229,#REF!,5,FALSE()), 1)),"")</f>
        <v>#VALUE!</v>
      </c>
      <c r="L229" s="90" t="e">
        <f aca="false">IF(LEN(VLOOKUP($A229,#REF!,6,FALSE())),UPPER(RIGHT(VLOOKUP($A229,#REF!,6,FALSE()), 1)),"")</f>
        <v>#VALUE!</v>
      </c>
      <c r="M229" s="91" t="e">
        <f aca="false">IF(LEN(VLOOKUP($A229,#REF!,7,FALSE())),UPPER(RIGHT(VLOOKUP($A229,#REF!,7,FALSE()), 1)),"")</f>
        <v>#VALUE!</v>
      </c>
      <c r="N229" s="86" t="s">
        <v>610</v>
      </c>
      <c r="O229" s="86" t="s">
        <v>83</v>
      </c>
      <c r="P229" s="86" t="s">
        <v>104</v>
      </c>
      <c r="Q229" s="86" t="s">
        <v>105</v>
      </c>
      <c r="R229" s="86" t="s">
        <v>83</v>
      </c>
      <c r="S229" s="94" t="e">
        <f aca="false">HLOOKUP("Device Tree Pin Name",#REF!,MATCH($A229,#REF!,0),FALSE())</f>
        <v>#VALUE!</v>
      </c>
      <c r="T229" s="95" t="e">
        <f aca="false">HLOOKUP("power rail",#REF!,MATCH($A229,#REF!,0),FALSE())</f>
        <v>#VALUE!</v>
      </c>
      <c r="U229" s="96" t="e">
        <f aca="false">HLOOKUP("Wake Capable",#REF!,MATCH($A229,#REF!,0),FALSE())</f>
        <v>#VALUE!</v>
      </c>
      <c r="V229" s="96" t="e">
        <f aca="false">HLOOKUP("Strap",#REF!,MATCH($A229,#REF!,0),FALSE())</f>
        <v>#VALUE!</v>
      </c>
      <c r="W229" s="96" t="e">
        <f aca="false">HLOOKUP("GTE",#REF!,MATCH($A229,#REF!,0),FALSE())</f>
        <v>#VALUE!</v>
      </c>
      <c r="X229" s="96" t="e">
        <f aca="false">HLOOKUP("DPD_Control",#REF!,MATCH($A229,#REF!,0),FALSE())</f>
        <v>#VALUE!</v>
      </c>
      <c r="Y229" s="96" t="e">
        <f aca="false">HLOOKUP("DPD_Group",#REF!,MATCH($A229,#REF!,0),FALSE())</f>
        <v>#VALUE!</v>
      </c>
      <c r="Z229" s="95" t="e">
        <f aca="false">HLOOKUP("Pad Category",#REF!,MATCH($A229,#REF!,0),FALSE())</f>
        <v>#VALUE!</v>
      </c>
      <c r="AA229" s="95" t="e">
        <f aca="false">HLOOKUP("Pad type",#REF!,MATCH($A229,#REF!,0),FALSE())</f>
        <v>#VALUE!</v>
      </c>
      <c r="AB229" s="95" t="e">
        <f aca="false">HLOOKUP("Pull Strength",#REF!,MATCH($A229,#REF!,0),FALSE())</f>
        <v>#VALUE!</v>
      </c>
      <c r="AC229" s="95" t="e">
        <f aca="false">HLOOKUP("POR Pin State",#REF!,MATCH($A229,#REF!,0),FALSE())</f>
        <v>#VALUE!</v>
      </c>
      <c r="AD229" s="95" t="str">
        <f aca="false">IF(OR($AQ229="",$AQ229=$C229),$R229,IF($AQ229=$D229,SUBSTITUTE(SUBSTITUTE($AQ229,"GPIO3_","GPIO_"),".0",""),IF($AQ229=$E229,$N229,IF($AQ229=$F229,$O229,IF($AQ229=$G229,$P229,IF($AQ229=$H229,$Q229,"INVALID"))))))</f>
        <v>RSVD1</v>
      </c>
      <c r="AE229" s="97"/>
      <c r="AF229" s="98" t="str">
        <f aca="false">IF(AND(OR($AS229="Int PU",$AS229="Int PD"),OR(AND($AZ229&lt;&gt;"",$AZ229&lt;&gt;"0"),AND($BA229&lt;&gt;"",$BA229&lt;&gt;"0"))),"INVALID",IF(OR($AQ229=$C229,$AS229="Int PD"),"PULL_DOWN",IF(OR($AS229="Int PU",AND($AE229="YES",OR($AZ229="",$AZ229="0"),OR($BA229="",$BA229="0"),OR($AR229="Input",$AR229="Bidirectional"))),"PULL_UP","NORMAL")))</f>
        <v>PULL_DOWN</v>
      </c>
      <c r="AG229" s="98" t="e">
        <f aca="false">IF($AU229="Input", "TRISTATE", IF($AV229="Z","TRISTATE",IF($AT229=$F229,"TRISTATE","NORMAL")))</f>
        <v>#VALUE!</v>
      </c>
      <c r="AH229" s="98" t="e">
        <f aca="false">IF(OR($AT229=$F229,$AU229="Output"),"DISABLE","ENABLE")</f>
        <v>#VALUE!</v>
      </c>
      <c r="AI229" s="112" t="e">
        <f aca="false">IF($AT229&lt;&gt;$G229,"N/A",IF($AV229="Drive 1", "1", IF($AV229="Drive 0", "0", "")))</f>
        <v>#VALUE!</v>
      </c>
      <c r="AJ229" s="99" t="b">
        <f aca="false">TRUE()</f>
        <v>1</v>
      </c>
      <c r="AK229" s="99" t="b">
        <f aca="false">TRUE()</f>
        <v>1</v>
      </c>
      <c r="AL229" s="99" t="b">
        <f aca="false">TRUE()</f>
        <v>1</v>
      </c>
      <c r="AM229" s="99" t="b">
        <f aca="false">TRUE()</f>
        <v>1</v>
      </c>
      <c r="AN229" s="99" t="b">
        <f aca="false">TRUE()</f>
        <v>1</v>
      </c>
      <c r="AO229" s="99" t="b">
        <f aca="false">TRUE()</f>
        <v>1</v>
      </c>
      <c r="AP229" s="100" t="str">
        <f aca="false">IF(AND($AJ229:$AO229), "VALID", "INVALID")</f>
        <v>VALID</v>
      </c>
      <c r="AQ229" s="141" t="s">
        <v>611</v>
      </c>
      <c r="AR229" s="102" t="s">
        <v>79</v>
      </c>
      <c r="AS229" s="103"/>
      <c r="AT229" s="103" t="s">
        <v>89</v>
      </c>
      <c r="AU229" s="104"/>
      <c r="AV229" s="104"/>
      <c r="AW229" s="110" t="s">
        <v>85</v>
      </c>
      <c r="AX229" s="103" t="s">
        <v>85</v>
      </c>
      <c r="AY229" s="104"/>
      <c r="AZ229" s="103"/>
      <c r="BA229" s="103"/>
      <c r="BB229" s="105"/>
      <c r="BC229" s="104"/>
      <c r="BD229" s="106"/>
      <c r="BE229" s="107" t="s">
        <v>609</v>
      </c>
      <c r="BF229" s="108" t="e">
        <f aca="false">VLOOKUP($A229,#REF!, 34, FALSE())</f>
        <v>#VALUE!</v>
      </c>
      <c r="BG229" s="108" t="e">
        <f aca="false">VLOOKUP($A229,#REF!, 22, FALSE())</f>
        <v>#VALUE!</v>
      </c>
      <c r="BH229" s="109"/>
    </row>
    <row r="230" customFormat="false" ht="12.75" hidden="false" customHeight="true" outlineLevel="0" collapsed="false">
      <c r="A230" s="95" t="s">
        <v>612</v>
      </c>
      <c r="B230" s="86" t="e">
        <f aca="false">VLOOKUP($A230,#REF!, 34, FALSE())</f>
        <v>#VALUE!</v>
      </c>
      <c r="C230" s="87" t="str">
        <f aca="false">CONCATENATE("unused_",A230)</f>
        <v>unused_PEX_L7_RST_N</v>
      </c>
      <c r="D230" s="88" t="e">
        <f aca="false">IF(LEN(VLOOKUP($A230,#REF!,8,FALSE())),LEFT(VLOOKUP($A230,#REF!,8,FALSE()),LEN(VLOOKUP($A230,#REF!,8,FALSE()))-2),"")</f>
        <v>#VALUE!</v>
      </c>
      <c r="E230" s="89" t="e">
        <f aca="false">IF(LEN(VLOOKUP($A230,#REF!,4,FALSE())),IF(INDEX(#REF!,MATCH($A230,#REF!,0),1),LEFT(VLOOKUP($A230,#REF!,4,FALSE()),LEN(VLOOKUP($A230,#REF!,4,FALSE()))-2),CONCATENATE(LEFT(VLOOKUP($A230,#REF!,4,FALSE()),LEN(VLOOKUP($A230,#REF!,4,FALSE()))-2),"")),"")</f>
        <v>#VALUE!</v>
      </c>
      <c r="F230" s="90" t="e">
        <f aca="false">IF(LEN(VLOOKUP($A230,#REF!,5,FALSE())),IF(INDEX(#REF!,MATCH($A230,#REF!,0),2),LEFT(VLOOKUP($A230,#REF!,5,FALSE()),LEN(VLOOKUP($A230,#REF!,5,FALSE()))-2),CONCATENATE(LEFT(VLOOKUP($A230,#REF!,5,FALSE()),LEN(VLOOKUP($A230,#REF!,5,FALSE()))-2),"*")),"")</f>
        <v>#VALUE!</v>
      </c>
      <c r="G230" s="90" t="e">
        <f aca="false">IF(LEN(VLOOKUP($A230,#REF!,6,FALSE())),IF(INDEX(#REF!,MATCH($A230,#REF!,0),3),LEFT(VLOOKUP($A230,#REF!,6,FALSE()),LEN(VLOOKUP($A230,#REF!,6,FALSE()))-2),CONCATENATE(LEFT(VLOOKUP($A230,#REF!,6,FALSE()),LEN(VLOOKUP($A230,#REF!,6,FALSE()))-2),"*")),"")</f>
        <v>#VALUE!</v>
      </c>
      <c r="H230" s="91" t="e">
        <f aca="false">IF(LEN(VLOOKUP($A230,#REF!,7,FALSE())),IF(INDEX(#REF!,MATCH($A230,#REF!,0),4),LEFT(VLOOKUP($A230,#REF!,7,FALSE()),LEN(VLOOKUP($A230,#REF!,7,FALSE()))-2),CONCATENATE(LEFT(VLOOKUP($A230,#REF!,7,FALSE()),LEN(VLOOKUP($A230,#REF!,7,FALSE()))-2),"*")),"")</f>
        <v>#VALUE!</v>
      </c>
      <c r="I230" s="92" t="e">
        <f aca="false">IF(LEN(VLOOKUP($A230,#REF!,8,FALSE())),UPPER(RIGHT(VLOOKUP($A230,#REF!,8,FALSE()), 1)),"")</f>
        <v>#VALUE!</v>
      </c>
      <c r="J230" s="90" t="e">
        <f aca="false">IF(LEN(VLOOKUP($A230,#REF!,4,FALSE())),UPPER(RIGHT(VLOOKUP($A230,#REF!,4,FALSE()), 1)),"")</f>
        <v>#VALUE!</v>
      </c>
      <c r="K230" s="90" t="e">
        <f aca="false">IF(LEN(VLOOKUP($A230,#REF!,5,FALSE())),UPPER(RIGHT(VLOOKUP($A230,#REF!,5,FALSE()), 1)),"")</f>
        <v>#VALUE!</v>
      </c>
      <c r="L230" s="90" t="e">
        <f aca="false">IF(LEN(VLOOKUP($A230,#REF!,6,FALSE())),UPPER(RIGHT(VLOOKUP($A230,#REF!,6,FALSE()), 1)),"")</f>
        <v>#VALUE!</v>
      </c>
      <c r="M230" s="91" t="e">
        <f aca="false">IF(LEN(VLOOKUP($A230,#REF!,7,FALSE())),UPPER(RIGHT(VLOOKUP($A230,#REF!,7,FALSE()), 1)),"")</f>
        <v>#VALUE!</v>
      </c>
      <c r="N230" s="86" t="s">
        <v>610</v>
      </c>
      <c r="O230" s="86" t="s">
        <v>83</v>
      </c>
      <c r="P230" s="86" t="s">
        <v>104</v>
      </c>
      <c r="Q230" s="86" t="s">
        <v>105</v>
      </c>
      <c r="R230" s="86" t="s">
        <v>83</v>
      </c>
      <c r="S230" s="100" t="e">
        <f aca="false">HLOOKUP("Device Tree Pin Name",#REF!,MATCH($A230,#REF!,0),FALSE())</f>
        <v>#VALUE!</v>
      </c>
      <c r="T230" s="95" t="e">
        <f aca="false">HLOOKUP("power rail",#REF!,MATCH($A230,#REF!,0),FALSE())</f>
        <v>#VALUE!</v>
      </c>
      <c r="U230" s="96" t="e">
        <f aca="false">HLOOKUP("Wake Capable",#REF!,MATCH($A230,#REF!,0),FALSE())</f>
        <v>#VALUE!</v>
      </c>
      <c r="V230" s="96" t="e">
        <f aca="false">HLOOKUP("Strap",#REF!,MATCH($A230,#REF!,0),FALSE())</f>
        <v>#VALUE!</v>
      </c>
      <c r="W230" s="96" t="e">
        <f aca="false">HLOOKUP("GTE",#REF!,MATCH($A230,#REF!,0),FALSE())</f>
        <v>#VALUE!</v>
      </c>
      <c r="X230" s="96" t="e">
        <f aca="false">HLOOKUP("DPD_Control",#REF!,MATCH($A230,#REF!,0),FALSE())</f>
        <v>#VALUE!</v>
      </c>
      <c r="Y230" s="96" t="e">
        <f aca="false">HLOOKUP("DPD_Group",#REF!,MATCH($A230,#REF!,0),FALSE())</f>
        <v>#VALUE!</v>
      </c>
      <c r="Z230" s="95" t="e">
        <f aca="false">HLOOKUP("Pad Category",#REF!,MATCH($A230,#REF!,0),FALSE())</f>
        <v>#VALUE!</v>
      </c>
      <c r="AA230" s="95" t="e">
        <f aca="false">HLOOKUP("Pad type",#REF!,MATCH($A230,#REF!,0),FALSE())</f>
        <v>#VALUE!</v>
      </c>
      <c r="AB230" s="95" t="e">
        <f aca="false">HLOOKUP("Pull Strength",#REF!,MATCH($A230,#REF!,0),FALSE())</f>
        <v>#VALUE!</v>
      </c>
      <c r="AC230" s="95" t="e">
        <f aca="false">HLOOKUP("POR Pin State",#REF!,MATCH($A230,#REF!,0),FALSE())</f>
        <v>#VALUE!</v>
      </c>
      <c r="AD230" s="95" t="str">
        <f aca="false">IF(OR($AQ230="",$AQ230=$C230),$R230,IF($AQ230=$D230,SUBSTITUTE(SUBSTITUTE($AQ230,"GPIO3_","GPIO_"),".0",""),IF($AQ230=$E230,$N230,IF($AQ230=$F230,$O230,IF($AQ230=$G230,$P230,IF($AQ230=$H230,$Q230,"INVALID"))))))</f>
        <v>RSVD1</v>
      </c>
      <c r="AE230" s="97"/>
      <c r="AF230" s="98" t="str">
        <f aca="false">IF(AND(OR($AS230="Int PU",$AS230="Int PD"),OR(AND($AZ230&lt;&gt;"",$AZ230&lt;&gt;"0"),AND($BA230&lt;&gt;"",$BA230&lt;&gt;"0"))),"INVALID",IF(OR($AQ230=$C230,$AS230="Int PD"),"PULL_DOWN",IF(OR($AS230="Int PU",AND($AE230="YES",OR($AZ230="",$AZ230="0"),OR($BA230="",$BA230="0"),OR($AR230="Input",$AR230="Bidirectional"))),"PULL_UP","NORMAL")))</f>
        <v>PULL_DOWN</v>
      </c>
      <c r="AG230" s="98" t="e">
        <f aca="false">IF($AU230="Input", "TRISTATE", IF($AV230="Z","TRISTATE",IF($AT230=$F230,"TRISTATE","NORMAL")))</f>
        <v>#VALUE!</v>
      </c>
      <c r="AH230" s="98" t="e">
        <f aca="false">IF(OR($AT230=$F230,$AU230="Output"),"DISABLE","ENABLE")</f>
        <v>#VALUE!</v>
      </c>
      <c r="AI230" s="112" t="e">
        <f aca="false">IF($AT230&lt;&gt;$G230,"N/A",IF($AV230="Drive 1", "1", IF($AV230="Drive 0", "0", "")))</f>
        <v>#VALUE!</v>
      </c>
      <c r="AJ230" s="99" t="b">
        <f aca="false">TRUE()</f>
        <v>1</v>
      </c>
      <c r="AK230" s="99" t="b">
        <f aca="false">TRUE()</f>
        <v>1</v>
      </c>
      <c r="AL230" s="99" t="b">
        <f aca="false">TRUE()</f>
        <v>1</v>
      </c>
      <c r="AM230" s="99" t="b">
        <f aca="false">TRUE()</f>
        <v>1</v>
      </c>
      <c r="AN230" s="99" t="b">
        <f aca="false">TRUE()</f>
        <v>1</v>
      </c>
      <c r="AO230" s="99" t="b">
        <f aca="false">TRUE()</f>
        <v>1</v>
      </c>
      <c r="AP230" s="100" t="str">
        <f aca="false">IF(AND($AJ230:$AO230), "VALID", "INVALID")</f>
        <v>VALID</v>
      </c>
      <c r="AQ230" s="141" t="s">
        <v>613</v>
      </c>
      <c r="AR230" s="102" t="s">
        <v>79</v>
      </c>
      <c r="AS230" s="103"/>
      <c r="AT230" s="104"/>
      <c r="AU230" s="104"/>
      <c r="AV230" s="104"/>
      <c r="AW230" s="110" t="s">
        <v>85</v>
      </c>
      <c r="AX230" s="103" t="s">
        <v>85</v>
      </c>
      <c r="AY230" s="104"/>
      <c r="AZ230" s="103"/>
      <c r="BA230" s="103"/>
      <c r="BB230" s="105"/>
      <c r="BC230" s="104"/>
      <c r="BD230" s="106"/>
      <c r="BE230" s="111" t="s">
        <v>612</v>
      </c>
      <c r="BF230" s="108" t="e">
        <f aca="false">VLOOKUP($A230,#REF!, 34, FALSE())</f>
        <v>#VALUE!</v>
      </c>
      <c r="BG230" s="108" t="e">
        <f aca="false">VLOOKUP($A230,#REF!, 22, FALSE())</f>
        <v>#VALUE!</v>
      </c>
      <c r="BH230" s="109"/>
    </row>
    <row r="231" customFormat="false" ht="12.75" hidden="false" customHeight="true" outlineLevel="0" collapsed="false">
      <c r="A231" s="95" t="s">
        <v>614</v>
      </c>
      <c r="B231" s="86" t="e">
        <f aca="false">VLOOKUP($A231,#REF!, 34, FALSE())</f>
        <v>#VALUE!</v>
      </c>
      <c r="C231" s="87" t="str">
        <f aca="false">CONCATENATE("unused_",A231)</f>
        <v>unused_PEX_L8_CLKREQ_N</v>
      </c>
      <c r="D231" s="88" t="e">
        <f aca="false">IF(LEN(VLOOKUP($A231,#REF!,8,FALSE())),LEFT(VLOOKUP($A231,#REF!,8,FALSE()),LEN(VLOOKUP($A231,#REF!,8,FALSE()))-2),"")</f>
        <v>#VALUE!</v>
      </c>
      <c r="E231" s="89" t="e">
        <f aca="false">IF(LEN(VLOOKUP($A231,#REF!,4,FALSE())),IF(INDEX(#REF!,MATCH($A231,#REF!,0),1),LEFT(VLOOKUP($A231,#REF!,4,FALSE()),LEN(VLOOKUP($A231,#REF!,4,FALSE()))-2),CONCATENATE(LEFT(VLOOKUP($A231,#REF!,4,FALSE()),LEN(VLOOKUP($A231,#REF!,4,FALSE()))-2),"")),"")</f>
        <v>#VALUE!</v>
      </c>
      <c r="F231" s="90" t="e">
        <f aca="false">IF(LEN(VLOOKUP($A231,#REF!,5,FALSE())),IF(INDEX(#REF!,MATCH($A231,#REF!,0),2),LEFT(VLOOKUP($A231,#REF!,5,FALSE()),LEN(VLOOKUP($A231,#REF!,5,FALSE()))-2),CONCATENATE(LEFT(VLOOKUP($A231,#REF!,5,FALSE()),LEN(VLOOKUP($A231,#REF!,5,FALSE()))-2),"*")),"")</f>
        <v>#VALUE!</v>
      </c>
      <c r="G231" s="90" t="e">
        <f aca="false">IF(LEN(VLOOKUP($A231,#REF!,6,FALSE())),IF(INDEX(#REF!,MATCH($A231,#REF!,0),3),LEFT(VLOOKUP($A231,#REF!,6,FALSE()),LEN(VLOOKUP($A231,#REF!,6,FALSE()))-2),CONCATENATE(LEFT(VLOOKUP($A231,#REF!,6,FALSE()),LEN(VLOOKUP($A231,#REF!,6,FALSE()))-2),"*")),"")</f>
        <v>#VALUE!</v>
      </c>
      <c r="H231" s="91" t="e">
        <f aca="false">IF(LEN(VLOOKUP($A231,#REF!,7,FALSE())),IF(INDEX(#REF!,MATCH($A231,#REF!,0),4),LEFT(VLOOKUP($A231,#REF!,7,FALSE()),LEN(VLOOKUP($A231,#REF!,7,FALSE()))-2),CONCATENATE(LEFT(VLOOKUP($A231,#REF!,7,FALSE()),LEN(VLOOKUP($A231,#REF!,7,FALSE()))-2),"*")),"")</f>
        <v>#VALUE!</v>
      </c>
      <c r="I231" s="92" t="e">
        <f aca="false">IF(LEN(VLOOKUP($A231,#REF!,8,FALSE())),UPPER(RIGHT(VLOOKUP($A231,#REF!,8,FALSE()), 1)),"")</f>
        <v>#VALUE!</v>
      </c>
      <c r="J231" s="90" t="e">
        <f aca="false">IF(LEN(VLOOKUP($A231,#REF!,4,FALSE())),UPPER(RIGHT(VLOOKUP($A231,#REF!,4,FALSE()), 1)),"")</f>
        <v>#VALUE!</v>
      </c>
      <c r="K231" s="90" t="e">
        <f aca="false">IF(LEN(VLOOKUP($A231,#REF!,5,FALSE())),UPPER(RIGHT(VLOOKUP($A231,#REF!,5,FALSE()), 1)),"")</f>
        <v>#VALUE!</v>
      </c>
      <c r="L231" s="90" t="e">
        <f aca="false">IF(LEN(VLOOKUP($A231,#REF!,6,FALSE())),UPPER(RIGHT(VLOOKUP($A231,#REF!,6,FALSE()), 1)),"")</f>
        <v>#VALUE!</v>
      </c>
      <c r="M231" s="91" t="e">
        <f aca="false">IF(LEN(VLOOKUP($A231,#REF!,7,FALSE())),UPPER(RIGHT(VLOOKUP($A231,#REF!,7,FALSE()), 1)),"")</f>
        <v>#VALUE!</v>
      </c>
      <c r="N231" s="86" t="s">
        <v>615</v>
      </c>
      <c r="O231" s="86" t="s">
        <v>83</v>
      </c>
      <c r="P231" s="86" t="s">
        <v>104</v>
      </c>
      <c r="Q231" s="86" t="s">
        <v>105</v>
      </c>
      <c r="R231" s="86" t="s">
        <v>83</v>
      </c>
      <c r="S231" s="100" t="e">
        <f aca="false">HLOOKUP("Device Tree Pin Name",#REF!,MATCH($A231,#REF!,0),FALSE())</f>
        <v>#VALUE!</v>
      </c>
      <c r="T231" s="95" t="e">
        <f aca="false">HLOOKUP("power rail",#REF!,MATCH($A231,#REF!,0),FALSE())</f>
        <v>#VALUE!</v>
      </c>
      <c r="U231" s="96" t="e">
        <f aca="false">HLOOKUP("Wake Capable",#REF!,MATCH($A231,#REF!,0),FALSE())</f>
        <v>#VALUE!</v>
      </c>
      <c r="V231" s="96" t="e">
        <f aca="false">HLOOKUP("Strap",#REF!,MATCH($A231,#REF!,0),FALSE())</f>
        <v>#VALUE!</v>
      </c>
      <c r="W231" s="96" t="e">
        <f aca="false">HLOOKUP("GTE",#REF!,MATCH($A231,#REF!,0),FALSE())</f>
        <v>#VALUE!</v>
      </c>
      <c r="X231" s="96" t="e">
        <f aca="false">HLOOKUP("DPD_Control",#REF!,MATCH($A231,#REF!,0),FALSE())</f>
        <v>#VALUE!</v>
      </c>
      <c r="Y231" s="96" t="e">
        <f aca="false">HLOOKUP("DPD_Group",#REF!,MATCH($A231,#REF!,0),FALSE())</f>
        <v>#VALUE!</v>
      </c>
      <c r="Z231" s="95" t="e">
        <f aca="false">HLOOKUP("Pad Category",#REF!,MATCH($A231,#REF!,0),FALSE())</f>
        <v>#VALUE!</v>
      </c>
      <c r="AA231" s="95" t="e">
        <f aca="false">HLOOKUP("Pad type",#REF!,MATCH($A231,#REF!,0),FALSE())</f>
        <v>#VALUE!</v>
      </c>
      <c r="AB231" s="95" t="e">
        <f aca="false">HLOOKUP("Pull Strength",#REF!,MATCH($A231,#REF!,0),FALSE())</f>
        <v>#VALUE!</v>
      </c>
      <c r="AC231" s="95" t="e">
        <f aca="false">HLOOKUP("POR Pin State",#REF!,MATCH($A231,#REF!,0),FALSE())</f>
        <v>#VALUE!</v>
      </c>
      <c r="AD231" s="95" t="str">
        <f aca="false">IF(OR($AQ231="",$AQ231=$C231),$R231,IF($AQ231=$D231,SUBSTITUTE(SUBSTITUTE($AQ231,"GPIO3_","GPIO_"),".0",""),IF($AQ231=$E231,$N231,IF($AQ231=$F231,$O231,IF($AQ231=$G231,$P231,IF($AQ231=$H231,$Q231,"INVALID"))))))</f>
        <v>RSVD1</v>
      </c>
      <c r="AE231" s="97"/>
      <c r="AF231" s="98" t="str">
        <f aca="false">IF(AND(OR($AS231="Int PU",$AS231="Int PD"),OR(AND($AZ231&lt;&gt;"",$AZ231&lt;&gt;"0"),AND($BA231&lt;&gt;"",$BA231&lt;&gt;"0"))),"INVALID",IF(OR($AQ231=$C231,$AS231="Int PD"),"PULL_DOWN",IF(OR($AS231="Int PU",AND($AE231="YES",OR($AZ231="",$AZ231="0"),OR($BA231="",$BA231="0"),OR($AR231="Input",$AR231="Bidirectional"))),"PULL_UP","NORMAL")))</f>
        <v>PULL_DOWN</v>
      </c>
      <c r="AG231" s="98" t="e">
        <f aca="false">IF($AU231="Input", "TRISTATE", IF($AV231="Z","TRISTATE",IF($AT231=$F231,"TRISTATE","NORMAL")))</f>
        <v>#VALUE!</v>
      </c>
      <c r="AH231" s="98" t="e">
        <f aca="false">IF(OR($AT231=$F231,$AU231="Output"),"DISABLE","ENABLE")</f>
        <v>#VALUE!</v>
      </c>
      <c r="AI231" s="112" t="e">
        <f aca="false">IF($AT231&lt;&gt;$G231,"N/A",IF($AV231="Drive 1", "1", IF($AV231="Drive 0", "0", "")))</f>
        <v>#VALUE!</v>
      </c>
      <c r="AJ231" s="99" t="b">
        <f aca="false">TRUE()</f>
        <v>1</v>
      </c>
      <c r="AK231" s="99" t="b">
        <f aca="false">TRUE()</f>
        <v>1</v>
      </c>
      <c r="AL231" s="99" t="b">
        <f aca="false">TRUE()</f>
        <v>1</v>
      </c>
      <c r="AM231" s="99" t="b">
        <f aca="false">TRUE()</f>
        <v>1</v>
      </c>
      <c r="AN231" s="99" t="b">
        <f aca="false">TRUE()</f>
        <v>1</v>
      </c>
      <c r="AO231" s="99" t="b">
        <f aca="false">TRUE()</f>
        <v>1</v>
      </c>
      <c r="AP231" s="100" t="str">
        <f aca="false">IF(AND($AJ231:$AO231), "VALID", "INVALID")</f>
        <v>VALID</v>
      </c>
      <c r="AQ231" s="141" t="s">
        <v>616</v>
      </c>
      <c r="AR231" s="102" t="s">
        <v>79</v>
      </c>
      <c r="AS231" s="103"/>
      <c r="AT231" s="103" t="s">
        <v>89</v>
      </c>
      <c r="AU231" s="104"/>
      <c r="AV231" s="104"/>
      <c r="AW231" s="110" t="s">
        <v>85</v>
      </c>
      <c r="AX231" s="103" t="s">
        <v>85</v>
      </c>
      <c r="AY231" s="104"/>
      <c r="AZ231" s="103"/>
      <c r="BA231" s="103"/>
      <c r="BB231" s="105"/>
      <c r="BC231" s="104"/>
      <c r="BD231" s="106"/>
      <c r="BE231" s="111" t="s">
        <v>614</v>
      </c>
      <c r="BF231" s="108" t="e">
        <f aca="false">VLOOKUP($A231,#REF!, 34, FALSE())</f>
        <v>#VALUE!</v>
      </c>
      <c r="BG231" s="108" t="e">
        <f aca="false">VLOOKUP($A231,#REF!, 22, FALSE())</f>
        <v>#VALUE!</v>
      </c>
      <c r="BH231" s="109"/>
    </row>
    <row r="232" customFormat="false" ht="12.75" hidden="false" customHeight="true" outlineLevel="0" collapsed="false">
      <c r="A232" s="95" t="s">
        <v>617</v>
      </c>
      <c r="B232" s="86" t="e">
        <f aca="false">VLOOKUP($A232,#REF!, 34, FALSE())</f>
        <v>#VALUE!</v>
      </c>
      <c r="C232" s="87" t="str">
        <f aca="false">CONCATENATE("unused_",A232)</f>
        <v>unused_PEX_L8_RST_N</v>
      </c>
      <c r="D232" s="88" t="e">
        <f aca="false">IF(LEN(VLOOKUP($A232,#REF!,8,FALSE())),LEFT(VLOOKUP($A232,#REF!,8,FALSE()),LEN(VLOOKUP($A232,#REF!,8,FALSE()))-2),"")</f>
        <v>#VALUE!</v>
      </c>
      <c r="E232" s="89" t="e">
        <f aca="false">IF(LEN(VLOOKUP($A232,#REF!,4,FALSE())),IF(INDEX(#REF!,MATCH($A232,#REF!,0),1),LEFT(VLOOKUP($A232,#REF!,4,FALSE()),LEN(VLOOKUP($A232,#REF!,4,FALSE()))-2),CONCATENATE(LEFT(VLOOKUP($A232,#REF!,4,FALSE()),LEN(VLOOKUP($A232,#REF!,4,FALSE()))-2),"")),"")</f>
        <v>#VALUE!</v>
      </c>
      <c r="F232" s="90" t="e">
        <f aca="false">IF(LEN(VLOOKUP($A232,#REF!,5,FALSE())),IF(INDEX(#REF!,MATCH($A232,#REF!,0),2),LEFT(VLOOKUP($A232,#REF!,5,FALSE()),LEN(VLOOKUP($A232,#REF!,5,FALSE()))-2),CONCATENATE(LEFT(VLOOKUP($A232,#REF!,5,FALSE()),LEN(VLOOKUP($A232,#REF!,5,FALSE()))-2),"*")),"")</f>
        <v>#VALUE!</v>
      </c>
      <c r="G232" s="90" t="e">
        <f aca="false">IF(LEN(VLOOKUP($A232,#REF!,6,FALSE())),IF(INDEX(#REF!,MATCH($A232,#REF!,0),3),LEFT(VLOOKUP($A232,#REF!,6,FALSE()),LEN(VLOOKUP($A232,#REF!,6,FALSE()))-2),CONCATENATE(LEFT(VLOOKUP($A232,#REF!,6,FALSE()),LEN(VLOOKUP($A232,#REF!,6,FALSE()))-2),"*")),"")</f>
        <v>#VALUE!</v>
      </c>
      <c r="H232" s="91" t="e">
        <f aca="false">IF(LEN(VLOOKUP($A232,#REF!,7,FALSE())),IF(INDEX(#REF!,MATCH($A232,#REF!,0),4),LEFT(VLOOKUP($A232,#REF!,7,FALSE()),LEN(VLOOKUP($A232,#REF!,7,FALSE()))-2),CONCATENATE(LEFT(VLOOKUP($A232,#REF!,7,FALSE()),LEN(VLOOKUP($A232,#REF!,7,FALSE()))-2),"*")),"")</f>
        <v>#VALUE!</v>
      </c>
      <c r="I232" s="92" t="e">
        <f aca="false">IF(LEN(VLOOKUP($A232,#REF!,8,FALSE())),UPPER(RIGHT(VLOOKUP($A232,#REF!,8,FALSE()), 1)),"")</f>
        <v>#VALUE!</v>
      </c>
      <c r="J232" s="90" t="e">
        <f aca="false">IF(LEN(VLOOKUP($A232,#REF!,4,FALSE())),UPPER(RIGHT(VLOOKUP($A232,#REF!,4,FALSE()), 1)),"")</f>
        <v>#VALUE!</v>
      </c>
      <c r="K232" s="90" t="e">
        <f aca="false">IF(LEN(VLOOKUP($A232,#REF!,5,FALSE())),UPPER(RIGHT(VLOOKUP($A232,#REF!,5,FALSE()), 1)),"")</f>
        <v>#VALUE!</v>
      </c>
      <c r="L232" s="90" t="e">
        <f aca="false">IF(LEN(VLOOKUP($A232,#REF!,6,FALSE())),UPPER(RIGHT(VLOOKUP($A232,#REF!,6,FALSE()), 1)),"")</f>
        <v>#VALUE!</v>
      </c>
      <c r="M232" s="91" t="e">
        <f aca="false">IF(LEN(VLOOKUP($A232,#REF!,7,FALSE())),UPPER(RIGHT(VLOOKUP($A232,#REF!,7,FALSE()), 1)),"")</f>
        <v>#VALUE!</v>
      </c>
      <c r="N232" s="86" t="s">
        <v>615</v>
      </c>
      <c r="O232" s="86" t="s">
        <v>83</v>
      </c>
      <c r="P232" s="86" t="s">
        <v>104</v>
      </c>
      <c r="Q232" s="86" t="s">
        <v>105</v>
      </c>
      <c r="R232" s="86" t="s">
        <v>83</v>
      </c>
      <c r="S232" s="132" t="e">
        <f aca="false">HLOOKUP("Device Tree Pin Name",#REF!,MATCH($A232,#REF!,0),FALSE())</f>
        <v>#VALUE!</v>
      </c>
      <c r="T232" s="132" t="e">
        <f aca="false">HLOOKUP("power rail",#REF!,MATCH($A232,#REF!,0),FALSE())</f>
        <v>#VALUE!</v>
      </c>
      <c r="U232" s="96" t="e">
        <f aca="false">HLOOKUP("Wake Capable",#REF!,MATCH($A232,#REF!,0),FALSE())</f>
        <v>#VALUE!</v>
      </c>
      <c r="V232" s="96" t="e">
        <f aca="false">HLOOKUP("Strap",#REF!,MATCH($A232,#REF!,0),FALSE())</f>
        <v>#VALUE!</v>
      </c>
      <c r="W232" s="96" t="e">
        <f aca="false">HLOOKUP("GTE",#REF!,MATCH($A232,#REF!,0),FALSE())</f>
        <v>#VALUE!</v>
      </c>
      <c r="X232" s="96" t="e">
        <f aca="false">HLOOKUP("DPD_Control",#REF!,MATCH($A232,#REF!,0),FALSE())</f>
        <v>#VALUE!</v>
      </c>
      <c r="Y232" s="96" t="e">
        <f aca="false">HLOOKUP("DPD_Group",#REF!,MATCH($A232,#REF!,0),FALSE())</f>
        <v>#VALUE!</v>
      </c>
      <c r="Z232" s="95" t="e">
        <f aca="false">HLOOKUP("Pad Category",#REF!,MATCH($A232,#REF!,0),FALSE())</f>
        <v>#VALUE!</v>
      </c>
      <c r="AA232" s="95" t="e">
        <f aca="false">HLOOKUP("Pad type",#REF!,MATCH($A232,#REF!,0),FALSE())</f>
        <v>#VALUE!</v>
      </c>
      <c r="AB232" s="95" t="e">
        <f aca="false">HLOOKUP("Pull Strength",#REF!,MATCH($A232,#REF!,0),FALSE())</f>
        <v>#VALUE!</v>
      </c>
      <c r="AC232" s="95" t="e">
        <f aca="false">HLOOKUP("POR Pin State",#REF!,MATCH($A232,#REF!,0),FALSE())</f>
        <v>#VALUE!</v>
      </c>
      <c r="AD232" s="95" t="str">
        <f aca="false">IF(OR($AQ232="",$AQ232=$C232),$R232,IF($AQ232=$D232,SUBSTITUTE(SUBSTITUTE($AQ232,"GPIO3_","GPIO_"),".0",""),IF($AQ232=$E232,$N232,IF($AQ232=$F232,$O232,IF($AQ232=$G232,$P232,IF($AQ232=$H232,$Q232,"INVALID"))))))</f>
        <v>RSVD1</v>
      </c>
      <c r="AE232" s="97"/>
      <c r="AF232" s="98" t="str">
        <f aca="false">IF(AND(OR($AS232="Int PU",$AS232="Int PD"),OR(AND($AZ232&lt;&gt;"",$AZ232&lt;&gt;"0"),AND($BA232&lt;&gt;"",$BA232&lt;&gt;"0"))),"INVALID",IF(OR($AQ232=$C232,$AS232="Int PD"),"PULL_DOWN",IF(OR($AS232="Int PU",AND($AE232="YES",OR($AZ232="",$AZ232="0"),OR($BA232="",$BA232="0"),OR($AR232="Input",$AR232="Bidirectional"))),"PULL_UP","NORMAL")))</f>
        <v>PULL_DOWN</v>
      </c>
      <c r="AG232" s="98" t="e">
        <f aca="false">IF($AU232="Input", "TRISTATE", IF($AV232="Z","TRISTATE",IF($AT232=$F232,"TRISTATE","NORMAL")))</f>
        <v>#VALUE!</v>
      </c>
      <c r="AH232" s="98" t="e">
        <f aca="false">IF(OR($AT232=$F232,$AU232="Output"),"DISABLE","ENABLE")</f>
        <v>#VALUE!</v>
      </c>
      <c r="AI232" s="112" t="e">
        <f aca="false">IF($AT232&lt;&gt;$G232,"N/A",IF($AV232="Drive 1", "1", IF($AV232="Drive 0", "0", "")))</f>
        <v>#VALUE!</v>
      </c>
      <c r="AJ232" s="99" t="b">
        <f aca="false">TRUE()</f>
        <v>1</v>
      </c>
      <c r="AK232" s="99" t="b">
        <f aca="false">TRUE()</f>
        <v>1</v>
      </c>
      <c r="AL232" s="99" t="b">
        <f aca="false">TRUE()</f>
        <v>1</v>
      </c>
      <c r="AM232" s="99" t="b">
        <f aca="false">TRUE()</f>
        <v>1</v>
      </c>
      <c r="AN232" s="99" t="b">
        <f aca="false">TRUE()</f>
        <v>1</v>
      </c>
      <c r="AO232" s="99" t="b">
        <f aca="false">TRUE()</f>
        <v>1</v>
      </c>
      <c r="AP232" s="100" t="str">
        <f aca="false">IF(AND($AJ232:$AO232), "VALID", "INVALID")</f>
        <v>VALID</v>
      </c>
      <c r="AQ232" s="168" t="s">
        <v>618</v>
      </c>
      <c r="AR232" s="146" t="s">
        <v>79</v>
      </c>
      <c r="AS232" s="147"/>
      <c r="AT232" s="148"/>
      <c r="AU232" s="148"/>
      <c r="AV232" s="148"/>
      <c r="AW232" s="110" t="s">
        <v>85</v>
      </c>
      <c r="AX232" s="103" t="s">
        <v>85</v>
      </c>
      <c r="AY232" s="104"/>
      <c r="AZ232" s="147"/>
      <c r="BA232" s="147"/>
      <c r="BB232" s="149"/>
      <c r="BC232" s="148"/>
      <c r="BD232" s="150"/>
      <c r="BE232" s="111" t="s">
        <v>617</v>
      </c>
      <c r="BF232" s="108" t="e">
        <f aca="false">VLOOKUP($A232,#REF!, 34, FALSE())</f>
        <v>#VALUE!</v>
      </c>
      <c r="BG232" s="108" t="e">
        <f aca="false">VLOOKUP($A232,#REF!, 22, FALSE())</f>
        <v>#VALUE!</v>
      </c>
      <c r="BH232" s="109"/>
    </row>
    <row r="233" customFormat="false" ht="12.75" hidden="false" customHeight="true" outlineLevel="0" collapsed="false">
      <c r="A233" s="95" t="s">
        <v>619</v>
      </c>
      <c r="B233" s="86" t="e">
        <f aca="false">VLOOKUP($A233,#REF!, 34, FALSE())</f>
        <v>#VALUE!</v>
      </c>
      <c r="C233" s="87" t="str">
        <f aca="false">CONCATENATE("unused_",A233)</f>
        <v>unused_PEX_L9_CLKREQ_N</v>
      </c>
      <c r="D233" s="88" t="e">
        <f aca="false">IF(LEN(VLOOKUP($A233,#REF!,8,FALSE())),LEFT(VLOOKUP($A233,#REF!,8,FALSE()),LEN(VLOOKUP($A233,#REF!,8,FALSE()))-2),"")</f>
        <v>#VALUE!</v>
      </c>
      <c r="E233" s="89" t="e">
        <f aca="false">IF(LEN(VLOOKUP($A233,#REF!,4,FALSE())),IF(INDEX(#REF!,MATCH($A233,#REF!,0),1),LEFT(VLOOKUP($A233,#REF!,4,FALSE()),LEN(VLOOKUP($A233,#REF!,4,FALSE()))-2),CONCATENATE(LEFT(VLOOKUP($A233,#REF!,4,FALSE()),LEN(VLOOKUP($A233,#REF!,4,FALSE()))-2),"")),"")</f>
        <v>#VALUE!</v>
      </c>
      <c r="F233" s="90" t="e">
        <f aca="false">IF(LEN(VLOOKUP($A233,#REF!,5,FALSE())),IF(INDEX(#REF!,MATCH($A233,#REF!,0),2),LEFT(VLOOKUP($A233,#REF!,5,FALSE()),LEN(VLOOKUP($A233,#REF!,5,FALSE()))-2),CONCATENATE(LEFT(VLOOKUP($A233,#REF!,5,FALSE()),LEN(VLOOKUP($A233,#REF!,5,FALSE()))-2),"*")),"")</f>
        <v>#VALUE!</v>
      </c>
      <c r="G233" s="90" t="e">
        <f aca="false">IF(LEN(VLOOKUP($A233,#REF!,6,FALSE())),IF(INDEX(#REF!,MATCH($A233,#REF!,0),3),LEFT(VLOOKUP($A233,#REF!,6,FALSE()),LEN(VLOOKUP($A233,#REF!,6,FALSE()))-2),CONCATENATE(LEFT(VLOOKUP($A233,#REF!,6,FALSE()),LEN(VLOOKUP($A233,#REF!,6,FALSE()))-2),"*")),"")</f>
        <v>#VALUE!</v>
      </c>
      <c r="H233" s="91" t="e">
        <f aca="false">IF(LEN(VLOOKUP($A233,#REF!,7,FALSE())),IF(INDEX(#REF!,MATCH($A233,#REF!,0),4),LEFT(VLOOKUP($A233,#REF!,7,FALSE()),LEN(VLOOKUP($A233,#REF!,7,FALSE()))-2),CONCATENATE(LEFT(VLOOKUP($A233,#REF!,7,FALSE()),LEN(VLOOKUP($A233,#REF!,7,FALSE()))-2),"*")),"")</f>
        <v>#VALUE!</v>
      </c>
      <c r="I233" s="92" t="e">
        <f aca="false">IF(LEN(VLOOKUP($A233,#REF!,8,FALSE())),UPPER(RIGHT(VLOOKUP($A233,#REF!,8,FALSE()), 1)),"")</f>
        <v>#VALUE!</v>
      </c>
      <c r="J233" s="90" t="e">
        <f aca="false">IF(LEN(VLOOKUP($A233,#REF!,4,FALSE())),UPPER(RIGHT(VLOOKUP($A233,#REF!,4,FALSE()), 1)),"")</f>
        <v>#VALUE!</v>
      </c>
      <c r="K233" s="90" t="e">
        <f aca="false">IF(LEN(VLOOKUP($A233,#REF!,5,FALSE())),UPPER(RIGHT(VLOOKUP($A233,#REF!,5,FALSE()), 1)),"")</f>
        <v>#VALUE!</v>
      </c>
      <c r="L233" s="90" t="e">
        <f aca="false">IF(LEN(VLOOKUP($A233,#REF!,6,FALSE())),UPPER(RIGHT(VLOOKUP($A233,#REF!,6,FALSE()), 1)),"")</f>
        <v>#VALUE!</v>
      </c>
      <c r="M233" s="91" t="e">
        <f aca="false">IF(LEN(VLOOKUP($A233,#REF!,7,FALSE())),UPPER(RIGHT(VLOOKUP($A233,#REF!,7,FALSE()), 1)),"")</f>
        <v>#VALUE!</v>
      </c>
      <c r="N233" s="86" t="s">
        <v>620</v>
      </c>
      <c r="O233" s="86" t="s">
        <v>83</v>
      </c>
      <c r="P233" s="86" t="s">
        <v>104</v>
      </c>
      <c r="Q233" s="86" t="s">
        <v>105</v>
      </c>
      <c r="R233" s="86" t="s">
        <v>83</v>
      </c>
      <c r="S233" s="100" t="e">
        <f aca="false">HLOOKUP("Device Tree Pin Name",#REF!,MATCH($A233,#REF!,0),FALSE())</f>
        <v>#VALUE!</v>
      </c>
      <c r="T233" s="95" t="e">
        <f aca="false">HLOOKUP("power rail",#REF!,MATCH($A233,#REF!,0),FALSE())</f>
        <v>#VALUE!</v>
      </c>
      <c r="U233" s="96" t="e">
        <f aca="false">HLOOKUP("Wake Capable",#REF!,MATCH($A233,#REF!,0),FALSE())</f>
        <v>#VALUE!</v>
      </c>
      <c r="V233" s="96" t="e">
        <f aca="false">HLOOKUP("Strap",#REF!,MATCH($A233,#REF!,0),FALSE())</f>
        <v>#VALUE!</v>
      </c>
      <c r="W233" s="96" t="e">
        <f aca="false">HLOOKUP("GTE",#REF!,MATCH($A233,#REF!,0),FALSE())</f>
        <v>#VALUE!</v>
      </c>
      <c r="X233" s="96" t="e">
        <f aca="false">HLOOKUP("DPD_Control",#REF!,MATCH($A233,#REF!,0),FALSE())</f>
        <v>#VALUE!</v>
      </c>
      <c r="Y233" s="96" t="e">
        <f aca="false">HLOOKUP("DPD_Group",#REF!,MATCH($A233,#REF!,0),FALSE())</f>
        <v>#VALUE!</v>
      </c>
      <c r="Z233" s="95" t="e">
        <f aca="false">HLOOKUP("Pad Category",#REF!,MATCH($A233,#REF!,0),FALSE())</f>
        <v>#VALUE!</v>
      </c>
      <c r="AA233" s="95" t="e">
        <f aca="false">HLOOKUP("Pad type",#REF!,MATCH($A233,#REF!,0),FALSE())</f>
        <v>#VALUE!</v>
      </c>
      <c r="AB233" s="95" t="e">
        <f aca="false">HLOOKUP("Pull Strength",#REF!,MATCH($A233,#REF!,0),FALSE())</f>
        <v>#VALUE!</v>
      </c>
      <c r="AC233" s="95" t="e">
        <f aca="false">HLOOKUP("POR Pin State",#REF!,MATCH($A233,#REF!,0),FALSE())</f>
        <v>#VALUE!</v>
      </c>
      <c r="AD233" s="95" t="str">
        <f aca="false">IF(OR($AQ233="",$AQ233=$C233),$R233,IF($AQ233=$D233,SUBSTITUTE(SUBSTITUTE($AQ233,"GPIO3_","GPIO_"),".0",""),IF($AQ233=$E233,$N233,IF($AQ233=$F233,$O233,IF($AQ233=$G233,$P233,IF($AQ233=$H233,$Q233,"INVALID"))))))</f>
        <v>RSVD1</v>
      </c>
      <c r="AE233" s="97"/>
      <c r="AF233" s="98" t="str">
        <f aca="false">IF(AND(OR($AS233="Int PU",$AS233="Int PD"),OR(AND($AZ233&lt;&gt;"",$AZ233&lt;&gt;"0"),AND($BA233&lt;&gt;"",$BA233&lt;&gt;"0"))),"INVALID",IF(OR($AQ233=$C233,$AS233="Int PD"),"PULL_DOWN",IF(OR($AS233="Int PU",AND($AE233="YES",OR($AZ233="",$AZ233="0"),OR($BA233="",$BA233="0"),OR($AR233="Input",$AR233="Bidirectional"))),"PULL_UP","NORMAL")))</f>
        <v>PULL_DOWN</v>
      </c>
      <c r="AG233" s="98" t="e">
        <f aca="false">IF($AU233="Input", "TRISTATE", IF($AV233="Z","TRISTATE",IF($AT233=$F233,"TRISTATE","NORMAL")))</f>
        <v>#VALUE!</v>
      </c>
      <c r="AH233" s="98" t="e">
        <f aca="false">IF(OR($AT233=$F233,$AU233="Output"),"DISABLE","ENABLE")</f>
        <v>#VALUE!</v>
      </c>
      <c r="AI233" s="112" t="e">
        <f aca="false">IF($AT233&lt;&gt;$G233,"N/A",IF($AV233="Drive 1", "1", IF($AV233="Drive 0", "0", "")))</f>
        <v>#VALUE!</v>
      </c>
      <c r="AJ233" s="99" t="b">
        <f aca="false">TRUE()</f>
        <v>1</v>
      </c>
      <c r="AK233" s="99" t="b">
        <f aca="false">TRUE()</f>
        <v>1</v>
      </c>
      <c r="AL233" s="99" t="b">
        <f aca="false">TRUE()</f>
        <v>1</v>
      </c>
      <c r="AM233" s="99" t="b">
        <f aca="false">TRUE()</f>
        <v>1</v>
      </c>
      <c r="AN233" s="99" t="b">
        <f aca="false">TRUE()</f>
        <v>1</v>
      </c>
      <c r="AO233" s="99" t="b">
        <f aca="false">TRUE()</f>
        <v>1</v>
      </c>
      <c r="AP233" s="100" t="str">
        <f aca="false">IF(AND($AJ233:$AO233), "VALID", "INVALID")</f>
        <v>VALID</v>
      </c>
      <c r="AQ233" s="141" t="s">
        <v>621</v>
      </c>
      <c r="AR233" s="102" t="s">
        <v>79</v>
      </c>
      <c r="AS233" s="103"/>
      <c r="AT233" s="103" t="s">
        <v>89</v>
      </c>
      <c r="AU233" s="104"/>
      <c r="AV233" s="104"/>
      <c r="AW233" s="110" t="s">
        <v>85</v>
      </c>
      <c r="AX233" s="103" t="s">
        <v>85</v>
      </c>
      <c r="AY233" s="104"/>
      <c r="AZ233" s="103"/>
      <c r="BA233" s="103"/>
      <c r="BB233" s="105"/>
      <c r="BC233" s="104"/>
      <c r="BD233" s="106"/>
      <c r="BE233" s="111" t="s">
        <v>619</v>
      </c>
      <c r="BF233" s="108" t="e">
        <f aca="false">VLOOKUP($A233,#REF!, 34, FALSE())</f>
        <v>#VALUE!</v>
      </c>
      <c r="BG233" s="108" t="e">
        <f aca="false">VLOOKUP($A233,#REF!, 22, FALSE())</f>
        <v>#VALUE!</v>
      </c>
      <c r="BH233" s="109"/>
    </row>
    <row r="234" customFormat="false" ht="12.75" hidden="false" customHeight="true" outlineLevel="0" collapsed="false">
      <c r="A234" s="95" t="s">
        <v>622</v>
      </c>
      <c r="B234" s="86" t="e">
        <f aca="false">VLOOKUP($A234,#REF!, 34, FALSE())</f>
        <v>#VALUE!</v>
      </c>
      <c r="C234" s="87" t="str">
        <f aca="false">CONCATENATE("unused_",A234)</f>
        <v>unused_PEX_L9_RST_N</v>
      </c>
      <c r="D234" s="88" t="e">
        <f aca="false">IF(LEN(VLOOKUP($A234,#REF!,8,FALSE())),LEFT(VLOOKUP($A234,#REF!,8,FALSE()),LEN(VLOOKUP($A234,#REF!,8,FALSE()))-2),"")</f>
        <v>#VALUE!</v>
      </c>
      <c r="E234" s="89" t="e">
        <f aca="false">IF(LEN(VLOOKUP($A234,#REF!,4,FALSE())),IF(INDEX(#REF!,MATCH($A234,#REF!,0),1),LEFT(VLOOKUP($A234,#REF!,4,FALSE()),LEN(VLOOKUP($A234,#REF!,4,FALSE()))-2),CONCATENATE(LEFT(VLOOKUP($A234,#REF!,4,FALSE()),LEN(VLOOKUP($A234,#REF!,4,FALSE()))-2),"")),"")</f>
        <v>#VALUE!</v>
      </c>
      <c r="F234" s="90" t="e">
        <f aca="false">IF(LEN(VLOOKUP($A234,#REF!,5,FALSE())),IF(INDEX(#REF!,MATCH($A234,#REF!,0),2),LEFT(VLOOKUP($A234,#REF!,5,FALSE()),LEN(VLOOKUP($A234,#REF!,5,FALSE()))-2),CONCATENATE(LEFT(VLOOKUP($A234,#REF!,5,FALSE()),LEN(VLOOKUP($A234,#REF!,5,FALSE()))-2),"*")),"")</f>
        <v>#VALUE!</v>
      </c>
      <c r="G234" s="90" t="e">
        <f aca="false">IF(LEN(VLOOKUP($A234,#REF!,6,FALSE())),IF(INDEX(#REF!,MATCH($A234,#REF!,0),3),LEFT(VLOOKUP($A234,#REF!,6,FALSE()),LEN(VLOOKUP($A234,#REF!,6,FALSE()))-2),CONCATENATE(LEFT(VLOOKUP($A234,#REF!,6,FALSE()),LEN(VLOOKUP($A234,#REF!,6,FALSE()))-2),"*")),"")</f>
        <v>#VALUE!</v>
      </c>
      <c r="H234" s="91" t="e">
        <f aca="false">IF(LEN(VLOOKUP($A234,#REF!,7,FALSE())),IF(INDEX(#REF!,MATCH($A234,#REF!,0),4),LEFT(VLOOKUP($A234,#REF!,7,FALSE()),LEN(VLOOKUP($A234,#REF!,7,FALSE()))-2),CONCATENATE(LEFT(VLOOKUP($A234,#REF!,7,FALSE()),LEN(VLOOKUP($A234,#REF!,7,FALSE()))-2),"*")),"")</f>
        <v>#VALUE!</v>
      </c>
      <c r="I234" s="92" t="e">
        <f aca="false">IF(LEN(VLOOKUP($A234,#REF!,8,FALSE())),UPPER(RIGHT(VLOOKUP($A234,#REF!,8,FALSE()), 1)),"")</f>
        <v>#VALUE!</v>
      </c>
      <c r="J234" s="90" t="e">
        <f aca="false">IF(LEN(VLOOKUP($A234,#REF!,4,FALSE())),UPPER(RIGHT(VLOOKUP($A234,#REF!,4,FALSE()), 1)),"")</f>
        <v>#VALUE!</v>
      </c>
      <c r="K234" s="90" t="e">
        <f aca="false">IF(LEN(VLOOKUP($A234,#REF!,5,FALSE())),UPPER(RIGHT(VLOOKUP($A234,#REF!,5,FALSE()), 1)),"")</f>
        <v>#VALUE!</v>
      </c>
      <c r="L234" s="90" t="e">
        <f aca="false">IF(LEN(VLOOKUP($A234,#REF!,6,FALSE())),UPPER(RIGHT(VLOOKUP($A234,#REF!,6,FALSE()), 1)),"")</f>
        <v>#VALUE!</v>
      </c>
      <c r="M234" s="91" t="e">
        <f aca="false">IF(LEN(VLOOKUP($A234,#REF!,7,FALSE())),UPPER(RIGHT(VLOOKUP($A234,#REF!,7,FALSE()), 1)),"")</f>
        <v>#VALUE!</v>
      </c>
      <c r="N234" s="86" t="s">
        <v>620</v>
      </c>
      <c r="O234" s="86" t="s">
        <v>83</v>
      </c>
      <c r="P234" s="86" t="s">
        <v>104</v>
      </c>
      <c r="Q234" s="86" t="s">
        <v>105</v>
      </c>
      <c r="R234" s="86" t="s">
        <v>83</v>
      </c>
      <c r="S234" s="100" t="e">
        <f aca="false">HLOOKUP("Device Tree Pin Name",#REF!,MATCH($A234,#REF!,0),FALSE())</f>
        <v>#VALUE!</v>
      </c>
      <c r="T234" s="95" t="e">
        <f aca="false">HLOOKUP("power rail",#REF!,MATCH($A234,#REF!,0),FALSE())</f>
        <v>#VALUE!</v>
      </c>
      <c r="U234" s="96" t="e">
        <f aca="false">HLOOKUP("Wake Capable",#REF!,MATCH($A234,#REF!,0),FALSE())</f>
        <v>#VALUE!</v>
      </c>
      <c r="V234" s="96" t="e">
        <f aca="false">HLOOKUP("Strap",#REF!,MATCH($A234,#REF!,0),FALSE())</f>
        <v>#VALUE!</v>
      </c>
      <c r="W234" s="96" t="e">
        <f aca="false">HLOOKUP("GTE",#REF!,MATCH($A234,#REF!,0),FALSE())</f>
        <v>#VALUE!</v>
      </c>
      <c r="X234" s="96" t="e">
        <f aca="false">HLOOKUP("DPD_Control",#REF!,MATCH($A234,#REF!,0),FALSE())</f>
        <v>#VALUE!</v>
      </c>
      <c r="Y234" s="96" t="e">
        <f aca="false">HLOOKUP("DPD_Group",#REF!,MATCH($A234,#REF!,0),FALSE())</f>
        <v>#VALUE!</v>
      </c>
      <c r="Z234" s="95" t="e">
        <f aca="false">HLOOKUP("Pad Category",#REF!,MATCH($A234,#REF!,0),FALSE())</f>
        <v>#VALUE!</v>
      </c>
      <c r="AA234" s="95" t="e">
        <f aca="false">HLOOKUP("Pad type",#REF!,MATCH($A234,#REF!,0),FALSE())</f>
        <v>#VALUE!</v>
      </c>
      <c r="AB234" s="95" t="e">
        <f aca="false">HLOOKUP("Pull Strength",#REF!,MATCH($A234,#REF!,0),FALSE())</f>
        <v>#VALUE!</v>
      </c>
      <c r="AC234" s="95" t="e">
        <f aca="false">HLOOKUP("POR Pin State",#REF!,MATCH($A234,#REF!,0),FALSE())</f>
        <v>#VALUE!</v>
      </c>
      <c r="AD234" s="95" t="str">
        <f aca="false">IF(OR($AQ234="",$AQ234=$C234),$R234,IF($AQ234=$D234,SUBSTITUTE(SUBSTITUTE($AQ234,"GPIO3_","GPIO_"),".0",""),IF($AQ234=$E234,$N234,IF($AQ234=$F234,$O234,IF($AQ234=$G234,$P234,IF($AQ234=$H234,$Q234,"INVALID"))))))</f>
        <v>RSVD1</v>
      </c>
      <c r="AE234" s="97"/>
      <c r="AF234" s="98" t="str">
        <f aca="false">IF(AND(OR($AS234="Int PU",$AS234="Int PD"),OR(AND($AZ234&lt;&gt;"",$AZ234&lt;&gt;"0"),AND($BA234&lt;&gt;"",$BA234&lt;&gt;"0"))),"INVALID",IF(OR($AQ234=$C234,$AS234="Int PD"),"PULL_DOWN",IF(OR($AS234="Int PU",AND($AE234="YES",OR($AZ234="",$AZ234="0"),OR($BA234="",$BA234="0"),OR($AR234="Input",$AR234="Bidirectional"))),"PULL_UP","NORMAL")))</f>
        <v>PULL_DOWN</v>
      </c>
      <c r="AG234" s="98" t="e">
        <f aca="false">IF($AU234="Input", "TRISTATE", IF($AV234="Z","TRISTATE",IF($AT234=$F234,"TRISTATE","NORMAL")))</f>
        <v>#VALUE!</v>
      </c>
      <c r="AH234" s="98" t="e">
        <f aca="false">IF(OR($AT234=$F234,$AU234="Output"),"DISABLE","ENABLE")</f>
        <v>#VALUE!</v>
      </c>
      <c r="AI234" s="112" t="e">
        <f aca="false">IF($AT234&lt;&gt;$G234,"N/A",IF($AV234="Drive 1", "1", IF($AV234="Drive 0", "0", "")))</f>
        <v>#VALUE!</v>
      </c>
      <c r="AJ234" s="99" t="b">
        <f aca="false">TRUE()</f>
        <v>1</v>
      </c>
      <c r="AK234" s="99" t="b">
        <f aca="false">TRUE()</f>
        <v>1</v>
      </c>
      <c r="AL234" s="99" t="b">
        <f aca="false">TRUE()</f>
        <v>1</v>
      </c>
      <c r="AM234" s="99" t="b">
        <f aca="false">TRUE()</f>
        <v>1</v>
      </c>
      <c r="AN234" s="99" t="b">
        <f aca="false">TRUE()</f>
        <v>1</v>
      </c>
      <c r="AO234" s="99" t="b">
        <f aca="false">TRUE()</f>
        <v>1</v>
      </c>
      <c r="AP234" s="100" t="str">
        <f aca="false">IF(AND($AJ234:$AO234), "VALID", "INVALID")</f>
        <v>VALID</v>
      </c>
      <c r="AQ234" s="141" t="s">
        <v>623</v>
      </c>
      <c r="AR234" s="102" t="s">
        <v>79</v>
      </c>
      <c r="AS234" s="103"/>
      <c r="AT234" s="104"/>
      <c r="AU234" s="104"/>
      <c r="AV234" s="104"/>
      <c r="AW234" s="110" t="s">
        <v>85</v>
      </c>
      <c r="AX234" s="103" t="s">
        <v>85</v>
      </c>
      <c r="AY234" s="104"/>
      <c r="AZ234" s="103"/>
      <c r="BA234" s="103"/>
      <c r="BB234" s="105"/>
      <c r="BC234" s="104"/>
      <c r="BD234" s="106"/>
      <c r="BE234" s="111" t="s">
        <v>622</v>
      </c>
      <c r="BF234" s="108" t="e">
        <f aca="false">VLOOKUP($A234,#REF!, 34, FALSE())</f>
        <v>#VALUE!</v>
      </c>
      <c r="BG234" s="108" t="e">
        <f aca="false">VLOOKUP($A234,#REF!, 22, FALSE())</f>
        <v>#VALUE!</v>
      </c>
      <c r="BH234" s="109"/>
    </row>
    <row r="235" customFormat="false" ht="12.75" hidden="false" customHeight="true" outlineLevel="0" collapsed="false">
      <c r="A235" s="95" t="s">
        <v>624</v>
      </c>
      <c r="B235" s="86" t="e">
        <f aca="false">VLOOKUP($A235,#REF!, 34, FALSE())</f>
        <v>#VALUE!</v>
      </c>
      <c r="C235" s="87" t="str">
        <f aca="false">CONCATENATE("unused_",A235)</f>
        <v>unused_PEX_L10_CLKREQ_N</v>
      </c>
      <c r="D235" s="88" t="e">
        <f aca="false">IF(LEN(VLOOKUP($A235,#REF!,8,FALSE())),LEFT(VLOOKUP($A235,#REF!,8,FALSE()),LEN(VLOOKUP($A235,#REF!,8,FALSE()))-2),"")</f>
        <v>#VALUE!</v>
      </c>
      <c r="E235" s="89" t="e">
        <f aca="false">IF(LEN(VLOOKUP($A235,#REF!,4,FALSE())),IF(INDEX(#REF!,MATCH($A235,#REF!,0),1),LEFT(VLOOKUP($A235,#REF!,4,FALSE()),LEN(VLOOKUP($A235,#REF!,4,FALSE()))-2),CONCATENATE(LEFT(VLOOKUP($A235,#REF!,4,FALSE()),LEN(VLOOKUP($A235,#REF!,4,FALSE()))-2),"")),"")</f>
        <v>#VALUE!</v>
      </c>
      <c r="F235" s="90" t="e">
        <f aca="false">IF(LEN(VLOOKUP($A235,#REF!,5,FALSE())),IF(INDEX(#REF!,MATCH($A235,#REF!,0),2),LEFT(VLOOKUP($A235,#REF!,5,FALSE()),LEN(VLOOKUP($A235,#REF!,5,FALSE()))-2),CONCATENATE(LEFT(VLOOKUP($A235,#REF!,5,FALSE()),LEN(VLOOKUP($A235,#REF!,5,FALSE()))-2),"*")),"")</f>
        <v>#VALUE!</v>
      </c>
      <c r="G235" s="90" t="e">
        <f aca="false">IF(LEN(VLOOKUP($A235,#REF!,6,FALSE())),IF(INDEX(#REF!,MATCH($A235,#REF!,0),3),LEFT(VLOOKUP($A235,#REF!,6,FALSE()),LEN(VLOOKUP($A235,#REF!,6,FALSE()))-2),CONCATENATE(LEFT(VLOOKUP($A235,#REF!,6,FALSE()),LEN(VLOOKUP($A235,#REF!,6,FALSE()))-2),"*")),"")</f>
        <v>#VALUE!</v>
      </c>
      <c r="H235" s="91" t="e">
        <f aca="false">IF(LEN(VLOOKUP($A235,#REF!,7,FALSE())),IF(INDEX(#REF!,MATCH($A235,#REF!,0),4),LEFT(VLOOKUP($A235,#REF!,7,FALSE()),LEN(VLOOKUP($A235,#REF!,7,FALSE()))-2),CONCATENATE(LEFT(VLOOKUP($A235,#REF!,7,FALSE()),LEN(VLOOKUP($A235,#REF!,7,FALSE()))-2),"*")),"")</f>
        <v>#VALUE!</v>
      </c>
      <c r="I235" s="92" t="e">
        <f aca="false">IF(LEN(VLOOKUP($A235,#REF!,8,FALSE())),UPPER(RIGHT(VLOOKUP($A235,#REF!,8,FALSE()), 1)),"")</f>
        <v>#VALUE!</v>
      </c>
      <c r="J235" s="90" t="e">
        <f aca="false">IF(LEN(VLOOKUP($A235,#REF!,4,FALSE())),UPPER(RIGHT(VLOOKUP($A235,#REF!,4,FALSE()), 1)),"")</f>
        <v>#VALUE!</v>
      </c>
      <c r="K235" s="90" t="e">
        <f aca="false">IF(LEN(VLOOKUP($A235,#REF!,5,FALSE())),UPPER(RIGHT(VLOOKUP($A235,#REF!,5,FALSE()), 1)),"")</f>
        <v>#VALUE!</v>
      </c>
      <c r="L235" s="90" t="e">
        <f aca="false">IF(LEN(VLOOKUP($A235,#REF!,6,FALSE())),UPPER(RIGHT(VLOOKUP($A235,#REF!,6,FALSE()), 1)),"")</f>
        <v>#VALUE!</v>
      </c>
      <c r="M235" s="91" t="e">
        <f aca="false">IF(LEN(VLOOKUP($A235,#REF!,7,FALSE())),UPPER(RIGHT(VLOOKUP($A235,#REF!,7,FALSE()), 1)),"")</f>
        <v>#VALUE!</v>
      </c>
      <c r="N235" s="86" t="s">
        <v>625</v>
      </c>
      <c r="O235" s="86" t="s">
        <v>83</v>
      </c>
      <c r="P235" s="86" t="s">
        <v>104</v>
      </c>
      <c r="Q235" s="86" t="s">
        <v>105</v>
      </c>
      <c r="R235" s="86" t="s">
        <v>83</v>
      </c>
      <c r="S235" s="100" t="e">
        <f aca="false">HLOOKUP("Device Tree Pin Name",#REF!,MATCH($A235,#REF!,0),FALSE())</f>
        <v>#VALUE!</v>
      </c>
      <c r="T235" s="95" t="e">
        <f aca="false">HLOOKUP("power rail",#REF!,MATCH($A235,#REF!,0),FALSE())</f>
        <v>#VALUE!</v>
      </c>
      <c r="U235" s="96" t="e">
        <f aca="false">HLOOKUP("Wake Capable",#REF!,MATCH($A235,#REF!,0),FALSE())</f>
        <v>#VALUE!</v>
      </c>
      <c r="V235" s="96" t="e">
        <f aca="false">HLOOKUP("Strap",#REF!,MATCH($A235,#REF!,0),FALSE())</f>
        <v>#VALUE!</v>
      </c>
      <c r="W235" s="96" t="e">
        <f aca="false">HLOOKUP("GTE",#REF!,MATCH($A235,#REF!,0),FALSE())</f>
        <v>#VALUE!</v>
      </c>
      <c r="X235" s="96" t="e">
        <f aca="false">HLOOKUP("DPD_Control",#REF!,MATCH($A235,#REF!,0),FALSE())</f>
        <v>#VALUE!</v>
      </c>
      <c r="Y235" s="96" t="e">
        <f aca="false">HLOOKUP("DPD_Group",#REF!,MATCH($A235,#REF!,0),FALSE())</f>
        <v>#VALUE!</v>
      </c>
      <c r="Z235" s="95" t="e">
        <f aca="false">HLOOKUP("Pad Category",#REF!,MATCH($A235,#REF!,0),FALSE())</f>
        <v>#VALUE!</v>
      </c>
      <c r="AA235" s="95" t="e">
        <f aca="false">HLOOKUP("Pad type",#REF!,MATCH($A235,#REF!,0),FALSE())</f>
        <v>#VALUE!</v>
      </c>
      <c r="AB235" s="95" t="e">
        <f aca="false">HLOOKUP("Pull Strength",#REF!,MATCH($A235,#REF!,0),FALSE())</f>
        <v>#VALUE!</v>
      </c>
      <c r="AC235" s="95" t="e">
        <f aca="false">HLOOKUP("POR Pin State",#REF!,MATCH($A235,#REF!,0),FALSE())</f>
        <v>#VALUE!</v>
      </c>
      <c r="AD235" s="95" t="str">
        <f aca="false">IF(OR($AQ235="",$AQ235=$C235),$R235,IF($AQ235=$D235,SUBSTITUTE(SUBSTITUTE($AQ235,"GPIO3_","GPIO_"),".0",""),IF($AQ235=$E235,$N235,IF($AQ235=$F235,$O235,IF($AQ235=$G235,$P235,IF($AQ235=$H235,$Q235,"INVALID"))))))</f>
        <v>RSVD1</v>
      </c>
      <c r="AE235" s="97"/>
      <c r="AF235" s="98" t="str">
        <f aca="false">IF(AND(OR($AS235="Int PU",$AS235="Int PD"),OR(AND($AZ235&lt;&gt;"",$AZ235&lt;&gt;"0"),AND($BA235&lt;&gt;"",$BA235&lt;&gt;"0"))),"INVALID",IF(OR($AQ235=$C235,$AS235="Int PD"),"PULL_DOWN",IF(OR($AS235="Int PU",AND($AE235="YES",OR($AZ235="",$AZ235="0"),OR($BA235="",$BA235="0"),OR($AR235="Input",$AR235="Bidirectional"))),"PULL_UP","NORMAL")))</f>
        <v>PULL_DOWN</v>
      </c>
      <c r="AG235" s="98" t="e">
        <f aca="false">IF($AU235="Input", "TRISTATE", IF($AV235="Z","TRISTATE",IF($AT235=$F235,"TRISTATE","NORMAL")))</f>
        <v>#VALUE!</v>
      </c>
      <c r="AH235" s="98" t="e">
        <f aca="false">IF(OR($AT235=$F235,$AU235="Output"),"DISABLE","ENABLE")</f>
        <v>#VALUE!</v>
      </c>
      <c r="AI235" s="112" t="e">
        <f aca="false">IF($AT235&lt;&gt;$G235,"N/A",IF($AV235="Drive 1", "1", IF($AV235="Drive 0", "0", "")))</f>
        <v>#VALUE!</v>
      </c>
      <c r="AJ235" s="99" t="b">
        <f aca="false">TRUE()</f>
        <v>1</v>
      </c>
      <c r="AK235" s="99" t="b">
        <f aca="false">TRUE()</f>
        <v>1</v>
      </c>
      <c r="AL235" s="99" t="b">
        <f aca="false">TRUE()</f>
        <v>1</v>
      </c>
      <c r="AM235" s="99" t="b">
        <f aca="false">TRUE()</f>
        <v>1</v>
      </c>
      <c r="AN235" s="99" t="b">
        <f aca="false">TRUE()</f>
        <v>1</v>
      </c>
      <c r="AO235" s="99" t="b">
        <f aca="false">TRUE()</f>
        <v>1</v>
      </c>
      <c r="AP235" s="100" t="str">
        <f aca="false">IF(AND($AJ235:$AO235), "VALID", "INVALID")</f>
        <v>VALID</v>
      </c>
      <c r="AQ235" s="141" t="s">
        <v>626</v>
      </c>
      <c r="AR235" s="102" t="s">
        <v>79</v>
      </c>
      <c r="AS235" s="103"/>
      <c r="AT235" s="103" t="s">
        <v>89</v>
      </c>
      <c r="AU235" s="104"/>
      <c r="AV235" s="104"/>
      <c r="AW235" s="110" t="s">
        <v>85</v>
      </c>
      <c r="AX235" s="103" t="s">
        <v>85</v>
      </c>
      <c r="AY235" s="104"/>
      <c r="AZ235" s="103"/>
      <c r="BA235" s="103"/>
      <c r="BB235" s="105"/>
      <c r="BC235" s="104"/>
      <c r="BD235" s="106"/>
      <c r="BE235" s="111" t="s">
        <v>624</v>
      </c>
      <c r="BF235" s="108" t="e">
        <f aca="false">VLOOKUP($A235,#REF!, 34, FALSE())</f>
        <v>#VALUE!</v>
      </c>
      <c r="BG235" s="108" t="e">
        <f aca="false">VLOOKUP($A235,#REF!, 22, FALSE())</f>
        <v>#VALUE!</v>
      </c>
      <c r="BH235" s="109"/>
    </row>
    <row r="236" customFormat="false" ht="12.75" hidden="false" customHeight="true" outlineLevel="0" collapsed="false">
      <c r="A236" s="95" t="s">
        <v>627</v>
      </c>
      <c r="B236" s="86" t="e">
        <f aca="false">VLOOKUP($A236,#REF!, 34, FALSE())</f>
        <v>#VALUE!</v>
      </c>
      <c r="C236" s="87" t="str">
        <f aca="false">CONCATENATE("unused_",A236)</f>
        <v>unused_PEX_L10_RST_N</v>
      </c>
      <c r="D236" s="88" t="e">
        <f aca="false">IF(LEN(VLOOKUP($A236,#REF!,8,FALSE())),LEFT(VLOOKUP($A236,#REF!,8,FALSE()),LEN(VLOOKUP($A236,#REF!,8,FALSE()))-2),"")</f>
        <v>#VALUE!</v>
      </c>
      <c r="E236" s="89" t="e">
        <f aca="false">IF(LEN(VLOOKUP($A236,#REF!,4,FALSE())),IF(INDEX(#REF!,MATCH($A236,#REF!,0),1),LEFT(VLOOKUP($A236,#REF!,4,FALSE()),LEN(VLOOKUP($A236,#REF!,4,FALSE()))-2),CONCATENATE(LEFT(VLOOKUP($A236,#REF!,4,FALSE()),LEN(VLOOKUP($A236,#REF!,4,FALSE()))-2),"")),"")</f>
        <v>#VALUE!</v>
      </c>
      <c r="F236" s="90" t="e">
        <f aca="false">IF(LEN(VLOOKUP($A236,#REF!,5,FALSE())),IF(INDEX(#REF!,MATCH($A236,#REF!,0),2),LEFT(VLOOKUP($A236,#REF!,5,FALSE()),LEN(VLOOKUP($A236,#REF!,5,FALSE()))-2),CONCATENATE(LEFT(VLOOKUP($A236,#REF!,5,FALSE()),LEN(VLOOKUP($A236,#REF!,5,FALSE()))-2),"*")),"")</f>
        <v>#VALUE!</v>
      </c>
      <c r="G236" s="90" t="e">
        <f aca="false">IF(LEN(VLOOKUP($A236,#REF!,6,FALSE())),IF(INDEX(#REF!,MATCH($A236,#REF!,0),3),LEFT(VLOOKUP($A236,#REF!,6,FALSE()),LEN(VLOOKUP($A236,#REF!,6,FALSE()))-2),CONCATENATE(LEFT(VLOOKUP($A236,#REF!,6,FALSE()),LEN(VLOOKUP($A236,#REF!,6,FALSE()))-2),"*")),"")</f>
        <v>#VALUE!</v>
      </c>
      <c r="H236" s="91" t="e">
        <f aca="false">IF(LEN(VLOOKUP($A236,#REF!,7,FALSE())),IF(INDEX(#REF!,MATCH($A236,#REF!,0),4),LEFT(VLOOKUP($A236,#REF!,7,FALSE()),LEN(VLOOKUP($A236,#REF!,7,FALSE()))-2),CONCATENATE(LEFT(VLOOKUP($A236,#REF!,7,FALSE()),LEN(VLOOKUP($A236,#REF!,7,FALSE()))-2),"*")),"")</f>
        <v>#VALUE!</v>
      </c>
      <c r="I236" s="92" t="e">
        <f aca="false">IF(LEN(VLOOKUP($A236,#REF!,8,FALSE())),UPPER(RIGHT(VLOOKUP($A236,#REF!,8,FALSE()), 1)),"")</f>
        <v>#VALUE!</v>
      </c>
      <c r="J236" s="90" t="e">
        <f aca="false">IF(LEN(VLOOKUP($A236,#REF!,4,FALSE())),UPPER(RIGHT(VLOOKUP($A236,#REF!,4,FALSE()), 1)),"")</f>
        <v>#VALUE!</v>
      </c>
      <c r="K236" s="90" t="e">
        <f aca="false">IF(LEN(VLOOKUP($A236,#REF!,5,FALSE())),UPPER(RIGHT(VLOOKUP($A236,#REF!,5,FALSE()), 1)),"")</f>
        <v>#VALUE!</v>
      </c>
      <c r="L236" s="90" t="e">
        <f aca="false">IF(LEN(VLOOKUP($A236,#REF!,6,FALSE())),UPPER(RIGHT(VLOOKUP($A236,#REF!,6,FALSE()), 1)),"")</f>
        <v>#VALUE!</v>
      </c>
      <c r="M236" s="91" t="e">
        <f aca="false">IF(LEN(VLOOKUP($A236,#REF!,7,FALSE())),UPPER(RIGHT(VLOOKUP($A236,#REF!,7,FALSE()), 1)),"")</f>
        <v>#VALUE!</v>
      </c>
      <c r="N236" s="86" t="s">
        <v>625</v>
      </c>
      <c r="O236" s="86" t="s">
        <v>83</v>
      </c>
      <c r="P236" s="86" t="s">
        <v>104</v>
      </c>
      <c r="Q236" s="86" t="s">
        <v>105</v>
      </c>
      <c r="R236" s="86" t="s">
        <v>83</v>
      </c>
      <c r="S236" s="100" t="e">
        <f aca="false">HLOOKUP("Device Tree Pin Name",#REF!,MATCH($A236,#REF!,0),FALSE())</f>
        <v>#VALUE!</v>
      </c>
      <c r="T236" s="95" t="e">
        <f aca="false">HLOOKUP("power rail",#REF!,MATCH($A236,#REF!,0),FALSE())</f>
        <v>#VALUE!</v>
      </c>
      <c r="U236" s="96" t="e">
        <f aca="false">HLOOKUP("Wake Capable",#REF!,MATCH($A236,#REF!,0),FALSE())</f>
        <v>#VALUE!</v>
      </c>
      <c r="V236" s="96" t="e">
        <f aca="false">HLOOKUP("Strap",#REF!,MATCH($A236,#REF!,0),FALSE())</f>
        <v>#VALUE!</v>
      </c>
      <c r="W236" s="96" t="e">
        <f aca="false">HLOOKUP("GTE",#REF!,MATCH($A236,#REF!,0),FALSE())</f>
        <v>#VALUE!</v>
      </c>
      <c r="X236" s="96" t="e">
        <f aca="false">HLOOKUP("DPD_Control",#REF!,MATCH($A236,#REF!,0),FALSE())</f>
        <v>#VALUE!</v>
      </c>
      <c r="Y236" s="96" t="e">
        <f aca="false">HLOOKUP("DPD_Group",#REF!,MATCH($A236,#REF!,0),FALSE())</f>
        <v>#VALUE!</v>
      </c>
      <c r="Z236" s="95" t="e">
        <f aca="false">HLOOKUP("Pad Category",#REF!,MATCH($A236,#REF!,0),FALSE())</f>
        <v>#VALUE!</v>
      </c>
      <c r="AA236" s="95" t="e">
        <f aca="false">HLOOKUP("Pad type",#REF!,MATCH($A236,#REF!,0),FALSE())</f>
        <v>#VALUE!</v>
      </c>
      <c r="AB236" s="95" t="e">
        <f aca="false">HLOOKUP("Pull Strength",#REF!,MATCH($A236,#REF!,0),FALSE())</f>
        <v>#VALUE!</v>
      </c>
      <c r="AC236" s="95" t="e">
        <f aca="false">HLOOKUP("POR Pin State",#REF!,MATCH($A236,#REF!,0),FALSE())</f>
        <v>#VALUE!</v>
      </c>
      <c r="AD236" s="95" t="str">
        <f aca="false">IF(OR($AQ236="",$AQ236=$C236),$R236,IF($AQ236=$D236,SUBSTITUTE(SUBSTITUTE($AQ236,"GPIO3_","GPIO_"),".0",""),IF($AQ236=$E236,$N236,IF($AQ236=$F236,$O236,IF($AQ236=$G236,$P236,IF($AQ236=$H236,$Q236,"INVALID"))))))</f>
        <v>RSVD1</v>
      </c>
      <c r="AE236" s="97"/>
      <c r="AF236" s="98" t="str">
        <f aca="false">IF(AND(OR($AS236="Int PU",$AS236="Int PD"),OR(AND($AZ236&lt;&gt;"",$AZ236&lt;&gt;"0"),AND($BA236&lt;&gt;"",$BA236&lt;&gt;"0"))),"INVALID",IF(OR($AQ236=$C236,$AS236="Int PD"),"PULL_DOWN",IF(OR($AS236="Int PU",AND($AE236="YES",OR($AZ236="",$AZ236="0"),OR($BA236="",$BA236="0"),OR($AR236="Input",$AR236="Bidirectional"))),"PULL_UP","NORMAL")))</f>
        <v>PULL_DOWN</v>
      </c>
      <c r="AG236" s="98" t="e">
        <f aca="false">IF($AU236="Input", "TRISTATE", IF($AV236="Z","TRISTATE",IF($AT236=$F236,"TRISTATE","NORMAL")))</f>
        <v>#VALUE!</v>
      </c>
      <c r="AH236" s="98" t="e">
        <f aca="false">IF(OR($AT236=$F236,$AU236="Output"),"DISABLE","ENABLE")</f>
        <v>#VALUE!</v>
      </c>
      <c r="AI236" s="112" t="e">
        <f aca="false">IF($AT236&lt;&gt;$G236,"N/A",IF($AV236="Drive 1", "1", IF($AV236="Drive 0", "0", "")))</f>
        <v>#VALUE!</v>
      </c>
      <c r="AJ236" s="99" t="b">
        <f aca="false">TRUE()</f>
        <v>1</v>
      </c>
      <c r="AK236" s="99" t="b">
        <f aca="false">TRUE()</f>
        <v>1</v>
      </c>
      <c r="AL236" s="99" t="b">
        <f aca="false">TRUE()</f>
        <v>1</v>
      </c>
      <c r="AM236" s="99" t="b">
        <f aca="false">TRUE()</f>
        <v>1</v>
      </c>
      <c r="AN236" s="99" t="b">
        <f aca="false">TRUE()</f>
        <v>1</v>
      </c>
      <c r="AO236" s="99" t="b">
        <f aca="false">TRUE()</f>
        <v>1</v>
      </c>
      <c r="AP236" s="100" t="str">
        <f aca="false">IF(AND($AJ236:$AO236), "VALID", "INVALID")</f>
        <v>VALID</v>
      </c>
      <c r="AQ236" s="168" t="s">
        <v>628</v>
      </c>
      <c r="AR236" s="146" t="s">
        <v>79</v>
      </c>
      <c r="AS236" s="147"/>
      <c r="AT236" s="148"/>
      <c r="AU236" s="148"/>
      <c r="AV236" s="148"/>
      <c r="AW236" s="110" t="s">
        <v>85</v>
      </c>
      <c r="AX236" s="103" t="s">
        <v>85</v>
      </c>
      <c r="AY236" s="104"/>
      <c r="AZ236" s="147"/>
      <c r="BA236" s="147"/>
      <c r="BB236" s="149"/>
      <c r="BC236" s="148"/>
      <c r="BD236" s="150"/>
      <c r="BE236" s="114" t="s">
        <v>627</v>
      </c>
      <c r="BF236" s="108" t="e">
        <f aca="false">VLOOKUP($A236,#REF!, 34, FALSE())</f>
        <v>#VALUE!</v>
      </c>
      <c r="BG236" s="108" t="e">
        <f aca="false">VLOOKUP($A236,#REF!, 22, FALSE())</f>
        <v>#VALUE!</v>
      </c>
      <c r="BH236" s="109"/>
    </row>
    <row r="237" s="85" customFormat="true" ht="18" hidden="false" customHeight="true" outlineLevel="0" collapsed="false">
      <c r="A237" s="140" t="s">
        <v>629</v>
      </c>
      <c r="B237" s="164" t="s">
        <v>608</v>
      </c>
      <c r="C237" s="74"/>
      <c r="D237" s="76"/>
      <c r="E237" s="76"/>
      <c r="F237" s="76"/>
      <c r="G237" s="76"/>
      <c r="H237" s="76"/>
      <c r="I237" s="74"/>
      <c r="J237" s="74"/>
      <c r="K237" s="74"/>
      <c r="L237" s="74"/>
      <c r="M237" s="74"/>
      <c r="N237" s="74"/>
      <c r="O237" s="74"/>
      <c r="P237" s="74"/>
      <c r="Q237" s="74"/>
      <c r="R237" s="74"/>
      <c r="S237" s="74"/>
      <c r="T237" s="74"/>
      <c r="U237" s="77"/>
      <c r="V237" s="77"/>
      <c r="W237" s="77"/>
      <c r="X237" s="77"/>
      <c r="Y237" s="77"/>
      <c r="Z237" s="78"/>
      <c r="AA237" s="78"/>
      <c r="AB237" s="78"/>
      <c r="AC237" s="78"/>
      <c r="AD237" s="78"/>
      <c r="AE237" s="78"/>
      <c r="AF237" s="78"/>
      <c r="AG237" s="78"/>
      <c r="AH237" s="78"/>
      <c r="AI237" s="78"/>
      <c r="AJ237" s="78"/>
      <c r="AK237" s="78"/>
      <c r="AL237" s="78"/>
      <c r="AM237" s="78"/>
      <c r="AN237" s="78"/>
      <c r="AO237" s="78"/>
      <c r="AP237" s="78"/>
      <c r="AQ237" s="79"/>
      <c r="AR237" s="79"/>
      <c r="AS237" s="80"/>
      <c r="AT237" s="80"/>
      <c r="AU237" s="80"/>
      <c r="AV237" s="80"/>
      <c r="AW237" s="80"/>
      <c r="AX237" s="80"/>
      <c r="AY237" s="80"/>
      <c r="AZ237" s="80"/>
      <c r="BA237" s="80"/>
      <c r="BB237" s="80"/>
      <c r="BC237" s="81" t="s">
        <v>76</v>
      </c>
      <c r="BD237" s="82"/>
      <c r="BE237" s="83" t="s">
        <v>629</v>
      </c>
      <c r="BF237" s="84" t="s">
        <v>608</v>
      </c>
      <c r="BG237" s="84"/>
      <c r="BH237" s="84"/>
    </row>
    <row r="238" customFormat="false" ht="12.75" hidden="false" customHeight="true" outlineLevel="0" collapsed="false">
      <c r="A238" s="95" t="s">
        <v>630</v>
      </c>
      <c r="B238" s="86" t="e">
        <f aca="false">VLOOKUP($A238,#REF!, 34, FALSE())</f>
        <v>#VALUE!</v>
      </c>
      <c r="C238" s="87" t="str">
        <f aca="false">CONCATENATE("unused_",A238)</f>
        <v>unused_PEX_CLK7P</v>
      </c>
      <c r="D238" s="88" t="e">
        <f aca="false">IF(LEN(VLOOKUP($A238,#REF!,8,FALSE())),LEFT(VLOOKUP($A238,#REF!,8,FALSE()),LEN(VLOOKUP($A238,#REF!,8,FALSE()))-2),"")</f>
        <v>#VALUE!</v>
      </c>
      <c r="E238" s="89" t="e">
        <f aca="false">IF(LEN(VLOOKUP($A238,#REF!,4,FALSE())),IF(INDEX(#REF!,MATCH($A238,#REF!,0),1),LEFT(VLOOKUP($A238,#REF!,4,FALSE()),LEN(VLOOKUP($A238,#REF!,4,FALSE()))-2),CONCATENATE(LEFT(VLOOKUP($A238,#REF!,4,FALSE()),LEN(VLOOKUP($A238,#REF!,4,FALSE()))-2),"*")),"")</f>
        <v>#VALUE!</v>
      </c>
      <c r="F238" s="90" t="e">
        <f aca="false">IF(LEN(VLOOKUP($A238,#REF!,5,FALSE())),IF(INDEX(#REF!,MATCH($A238,#REF!,0),2),LEFT(VLOOKUP($A238,#REF!,5,FALSE()),LEN(VLOOKUP($A238,#REF!,5,FALSE()))-2),CONCATENATE(LEFT(VLOOKUP($A238,#REF!,5,FALSE()),LEN(VLOOKUP($A238,#REF!,5,FALSE()))-2),"*")),"")</f>
        <v>#VALUE!</v>
      </c>
      <c r="G238" s="90" t="e">
        <f aca="false">IF(LEN(VLOOKUP($A238,#REF!,6,FALSE())),IF(INDEX(#REF!,MATCH($A238,#REF!,0),3),LEFT(VLOOKUP($A238,#REF!,6,FALSE()),LEN(VLOOKUP($A238,#REF!,6,FALSE()))-2),CONCATENATE(LEFT(VLOOKUP($A238,#REF!,6,FALSE()),LEN(VLOOKUP($A238,#REF!,6,FALSE()))-2),"*")),"")</f>
        <v>#VALUE!</v>
      </c>
      <c r="H238" s="91" t="e">
        <f aca="false">IF(LEN(VLOOKUP($A238,#REF!,7,FALSE())),IF(INDEX(#REF!,MATCH($A238,#REF!,0),4),LEFT(VLOOKUP($A238,#REF!,7,FALSE()),LEN(VLOOKUP($A238,#REF!,7,FALSE()))-2),CONCATENATE(LEFT(VLOOKUP($A238,#REF!,7,FALSE()),LEN(VLOOKUP($A238,#REF!,7,FALSE()))-2),"*")),"")</f>
        <v>#VALUE!</v>
      </c>
      <c r="I238" s="92" t="e">
        <f aca="false">IF(LEN(VLOOKUP($A238,#REF!,8,FALSE())),UPPER(RIGHT(VLOOKUP($A238,#REF!,8,FALSE()), 1)),"")</f>
        <v>#VALUE!</v>
      </c>
      <c r="J238" s="90" t="e">
        <f aca="false">IF(LEN(VLOOKUP($A238,#REF!,4,FALSE())),UPPER(RIGHT(VLOOKUP($A238,#REF!,4,FALSE()), 1)),"")</f>
        <v>#VALUE!</v>
      </c>
      <c r="K238" s="90" t="e">
        <f aca="false">IF(LEN(VLOOKUP($A238,#REF!,5,FALSE())),UPPER(RIGHT(VLOOKUP($A238,#REF!,5,FALSE()), 1)),"")</f>
        <v>#VALUE!</v>
      </c>
      <c r="L238" s="90" t="e">
        <f aca="false">IF(LEN(VLOOKUP($A238,#REF!,6,FALSE())),UPPER(RIGHT(VLOOKUP($A238,#REF!,6,FALSE()), 1)),"")</f>
        <v>#VALUE!</v>
      </c>
      <c r="M238" s="91" t="e">
        <f aca="false">IF(LEN(VLOOKUP($A238,#REF!,7,FALSE())),UPPER(RIGHT(VLOOKUP($A238,#REF!,7,FALSE()), 1)),"")</f>
        <v>#VALUE!</v>
      </c>
      <c r="N238" s="97"/>
      <c r="O238" s="97"/>
      <c r="P238" s="97"/>
      <c r="Q238" s="97"/>
      <c r="R238" s="97"/>
      <c r="S238" s="94" t="e">
        <f aca="false">HLOOKUP("Device Tree Pin Name",#REF!,MATCH($A238,#REF!,0),FALSE())</f>
        <v>#VALUE!</v>
      </c>
      <c r="T238" s="95" t="e">
        <f aca="false">HLOOKUP("power rail",#REF!,MATCH($A238,#REF!,0),FALSE())</f>
        <v>#VALUE!</v>
      </c>
      <c r="U238" s="96" t="e">
        <f aca="false">HLOOKUP("Wake Capable",#REF!,MATCH($A238,#REF!,0),FALSE())</f>
        <v>#VALUE!</v>
      </c>
      <c r="V238" s="171" t="e">
        <f aca="false">HLOOKUP("Strap",#REF!,MATCH($A238,#REF!,0),FALSE())</f>
        <v>#VALUE!</v>
      </c>
      <c r="W238" s="96" t="e">
        <f aca="false">HLOOKUP("GTE",#REF!,MATCH($A238,#REF!,0),FALSE())</f>
        <v>#VALUE!</v>
      </c>
      <c r="X238" s="96" t="e">
        <f aca="false">HLOOKUP("DPD_Control",#REF!,MATCH($A238,#REF!,0),FALSE())</f>
        <v>#VALUE!</v>
      </c>
      <c r="Y238" s="96" t="e">
        <f aca="false">HLOOKUP("DPD_Group",#REF!,MATCH($A238,#REF!,0),FALSE())</f>
        <v>#VALUE!</v>
      </c>
      <c r="Z238" s="95" t="e">
        <f aca="false">HLOOKUP("Pad Category",#REF!,MATCH($A238,#REF!,0),FALSE())</f>
        <v>#VALUE!</v>
      </c>
      <c r="AA238" s="95" t="e">
        <f aca="false">HLOOKUP("Pad type",#REF!,MATCH($A238,#REF!,0),FALSE())</f>
        <v>#VALUE!</v>
      </c>
      <c r="AB238" s="95" t="e">
        <f aca="false">HLOOKUP("Pull Strength",#REF!,MATCH($A238,#REF!,0),FALSE())</f>
        <v>#VALUE!</v>
      </c>
      <c r="AC238" s="95" t="e">
        <f aca="false">HLOOKUP("POR Pin State",#REF!,MATCH($A238,#REF!,0),FALSE())</f>
        <v>#VALUE!</v>
      </c>
      <c r="AD238" s="97"/>
      <c r="AE238" s="97"/>
      <c r="AF238" s="98" t="str">
        <f aca="false">IF(AND(OR($AS238="Int PU",$AS238="Int PD"),OR(AND($AZ238&lt;&gt;"",$AZ238&lt;&gt;"0"),AND($BA238&lt;&gt;"",$BA238&lt;&gt;"0"))),"INVALID",IF(OR($AQ238=$C238,$AS238="Int PD"),"PULL_DOWN",IF(OR($AS238="Int PU",AND($AE238="YES",OR($AZ238="",$AZ238="0"),OR($BA238="",$BA238="0"),OR($AR238="Input",$AR238="Bidirectional"))),"PULL_UP","NORMAL")))</f>
        <v>PULL_DOWN</v>
      </c>
      <c r="AG238" s="98" t="e">
        <f aca="false">IF($AU238="Input", "TRISTATE", IF($AV238="Z","TRISTATE",IF($AT238=$F238,"TRISTATE","NORMAL")))</f>
        <v>#VALUE!</v>
      </c>
      <c r="AH238" s="98" t="e">
        <f aca="false">IF(OR($AT238=$F238,$AU238="Output"),"DISABLE","ENABLE")</f>
        <v>#VALUE!</v>
      </c>
      <c r="AI238" s="97"/>
      <c r="AJ238" s="99" t="b">
        <f aca="false">TRUE()</f>
        <v>1</v>
      </c>
      <c r="AK238" s="99" t="b">
        <f aca="false">TRUE()</f>
        <v>1</v>
      </c>
      <c r="AL238" s="99" t="b">
        <f aca="false">TRUE()</f>
        <v>1</v>
      </c>
      <c r="AM238" s="99" t="b">
        <f aca="false">TRUE()</f>
        <v>1</v>
      </c>
      <c r="AN238" s="99" t="b">
        <f aca="false">TRUE()</f>
        <v>1</v>
      </c>
      <c r="AO238" s="99" t="b">
        <f aca="false">TRUE()</f>
        <v>1</v>
      </c>
      <c r="AP238" s="100" t="str">
        <f aca="false">IF(AND($AJ238:$AO238), "VALID", "INVALID")</f>
        <v>VALID</v>
      </c>
      <c r="AQ238" s="168" t="s">
        <v>631</v>
      </c>
      <c r="AR238" s="102" t="s">
        <v>79</v>
      </c>
      <c r="AS238" s="103"/>
      <c r="AT238" s="104"/>
      <c r="AU238" s="104"/>
      <c r="AV238" s="104"/>
      <c r="AW238" s="104"/>
      <c r="AX238" s="104"/>
      <c r="AY238" s="104"/>
      <c r="AZ238" s="103"/>
      <c r="BA238" s="103"/>
      <c r="BB238" s="105"/>
      <c r="BC238" s="104"/>
      <c r="BD238" s="106"/>
      <c r="BE238" s="107" t="s">
        <v>630</v>
      </c>
      <c r="BF238" s="108" t="e">
        <f aca="false">VLOOKUP($A238,#REF!, 34, FALSE())</f>
        <v>#VALUE!</v>
      </c>
      <c r="BG238" s="108" t="e">
        <f aca="false">VLOOKUP($A238,#REF!, 22, FALSE())</f>
        <v>#VALUE!</v>
      </c>
      <c r="BH238" s="109"/>
    </row>
    <row r="239" customFormat="false" ht="12.75" hidden="false" customHeight="true" outlineLevel="0" collapsed="false">
      <c r="A239" s="95" t="s">
        <v>632</v>
      </c>
      <c r="B239" s="86" t="e">
        <f aca="false">VLOOKUP($A239,#REF!, 34, FALSE())</f>
        <v>#VALUE!</v>
      </c>
      <c r="C239" s="87" t="str">
        <f aca="false">CONCATENATE("unused_",A239)</f>
        <v>unused_PEX_CLK7N</v>
      </c>
      <c r="D239" s="88" t="e">
        <f aca="false">IF(LEN(VLOOKUP($A239,#REF!,8,FALSE())),LEFT(VLOOKUP($A239,#REF!,8,FALSE()),LEN(VLOOKUP($A239,#REF!,8,FALSE()))-2),"")</f>
        <v>#VALUE!</v>
      </c>
      <c r="E239" s="89" t="e">
        <f aca="false">IF(LEN(VLOOKUP($A239,#REF!,4,FALSE())),IF(INDEX(#REF!,MATCH($A239,#REF!,0),1),LEFT(VLOOKUP($A239,#REF!,4,FALSE()),LEN(VLOOKUP($A239,#REF!,4,FALSE()))-2),CONCATENATE(LEFT(VLOOKUP($A239,#REF!,4,FALSE()),LEN(VLOOKUP($A239,#REF!,4,FALSE()))-2),"*")),"")</f>
        <v>#VALUE!</v>
      </c>
      <c r="F239" s="90" t="e">
        <f aca="false">IF(LEN(VLOOKUP($A239,#REF!,5,FALSE())),IF(INDEX(#REF!,MATCH($A239,#REF!,0),2),LEFT(VLOOKUP($A239,#REF!,5,FALSE()),LEN(VLOOKUP($A239,#REF!,5,FALSE()))-2),CONCATENATE(LEFT(VLOOKUP($A239,#REF!,5,FALSE()),LEN(VLOOKUP($A239,#REF!,5,FALSE()))-2),"*")),"")</f>
        <v>#VALUE!</v>
      </c>
      <c r="G239" s="90" t="e">
        <f aca="false">IF(LEN(VLOOKUP($A239,#REF!,6,FALSE())),IF(INDEX(#REF!,MATCH($A239,#REF!,0),3),LEFT(VLOOKUP($A239,#REF!,6,FALSE()),LEN(VLOOKUP($A239,#REF!,6,FALSE()))-2),CONCATENATE(LEFT(VLOOKUP($A239,#REF!,6,FALSE()),LEN(VLOOKUP($A239,#REF!,6,FALSE()))-2),"*")),"")</f>
        <v>#VALUE!</v>
      </c>
      <c r="H239" s="91" t="e">
        <f aca="false">IF(LEN(VLOOKUP($A239,#REF!,7,FALSE())),IF(INDEX(#REF!,MATCH($A239,#REF!,0),4),LEFT(VLOOKUP($A239,#REF!,7,FALSE()),LEN(VLOOKUP($A239,#REF!,7,FALSE()))-2),CONCATENATE(LEFT(VLOOKUP($A239,#REF!,7,FALSE()),LEN(VLOOKUP($A239,#REF!,7,FALSE()))-2),"*")),"")</f>
        <v>#VALUE!</v>
      </c>
      <c r="I239" s="92" t="e">
        <f aca="false">IF(LEN(VLOOKUP($A239,#REF!,8,FALSE())),UPPER(RIGHT(VLOOKUP($A239,#REF!,8,FALSE()), 1)),"")</f>
        <v>#VALUE!</v>
      </c>
      <c r="J239" s="90" t="e">
        <f aca="false">IF(LEN(VLOOKUP($A239,#REF!,4,FALSE())),UPPER(RIGHT(VLOOKUP($A239,#REF!,4,FALSE()), 1)),"")</f>
        <v>#VALUE!</v>
      </c>
      <c r="K239" s="90" t="e">
        <f aca="false">IF(LEN(VLOOKUP($A239,#REF!,5,FALSE())),UPPER(RIGHT(VLOOKUP($A239,#REF!,5,FALSE()), 1)),"")</f>
        <v>#VALUE!</v>
      </c>
      <c r="L239" s="90" t="e">
        <f aca="false">IF(LEN(VLOOKUP($A239,#REF!,6,FALSE())),UPPER(RIGHT(VLOOKUP($A239,#REF!,6,FALSE()), 1)),"")</f>
        <v>#VALUE!</v>
      </c>
      <c r="M239" s="91" t="e">
        <f aca="false">IF(LEN(VLOOKUP($A239,#REF!,7,FALSE())),UPPER(RIGHT(VLOOKUP($A239,#REF!,7,FALSE()), 1)),"")</f>
        <v>#VALUE!</v>
      </c>
      <c r="N239" s="97"/>
      <c r="O239" s="97"/>
      <c r="P239" s="97"/>
      <c r="Q239" s="97"/>
      <c r="R239" s="97"/>
      <c r="S239" s="100" t="e">
        <f aca="false">HLOOKUP("Device Tree Pin Name",#REF!,MATCH($A239,#REF!,0),FALSE())</f>
        <v>#VALUE!</v>
      </c>
      <c r="T239" s="95" t="e">
        <f aca="false">HLOOKUP("power rail",#REF!,MATCH($A239,#REF!,0),FALSE())</f>
        <v>#VALUE!</v>
      </c>
      <c r="U239" s="96" t="e">
        <f aca="false">HLOOKUP("Wake Capable",#REF!,MATCH($A239,#REF!,0),FALSE())</f>
        <v>#VALUE!</v>
      </c>
      <c r="V239" s="171" t="e">
        <f aca="false">HLOOKUP("Strap",#REF!,MATCH($A239,#REF!,0),FALSE())</f>
        <v>#VALUE!</v>
      </c>
      <c r="W239" s="96" t="e">
        <f aca="false">HLOOKUP("GTE",#REF!,MATCH($A239,#REF!,0),FALSE())</f>
        <v>#VALUE!</v>
      </c>
      <c r="X239" s="96" t="e">
        <f aca="false">HLOOKUP("DPD_Control",#REF!,MATCH($A239,#REF!,0),FALSE())</f>
        <v>#VALUE!</v>
      </c>
      <c r="Y239" s="96" t="e">
        <f aca="false">HLOOKUP("DPD_Group",#REF!,MATCH($A239,#REF!,0),FALSE())</f>
        <v>#VALUE!</v>
      </c>
      <c r="Z239" s="95" t="e">
        <f aca="false">HLOOKUP("Pad Category",#REF!,MATCH($A239,#REF!,0),FALSE())</f>
        <v>#VALUE!</v>
      </c>
      <c r="AA239" s="95" t="e">
        <f aca="false">HLOOKUP("Pad type",#REF!,MATCH($A239,#REF!,0),FALSE())</f>
        <v>#VALUE!</v>
      </c>
      <c r="AB239" s="95" t="e">
        <f aca="false">HLOOKUP("Pull Strength",#REF!,MATCH($A239,#REF!,0),FALSE())</f>
        <v>#VALUE!</v>
      </c>
      <c r="AC239" s="95" t="e">
        <f aca="false">HLOOKUP("POR Pin State",#REF!,MATCH($A239,#REF!,0),FALSE())</f>
        <v>#VALUE!</v>
      </c>
      <c r="AD239" s="97"/>
      <c r="AE239" s="97"/>
      <c r="AF239" s="98" t="str">
        <f aca="false">IF(AND(OR($AS239="Int PU",$AS239="Int PD"),OR(AND($AZ239&lt;&gt;"",$AZ239&lt;&gt;"0"),AND($BA239&lt;&gt;"",$BA239&lt;&gt;"0"))),"INVALID",IF(OR($AQ239=$C239,$AS239="Int PD"),"PULL_DOWN",IF(OR($AS239="Int PU",AND($AE239="YES",OR($AZ239="",$AZ239="0"),OR($BA239="",$BA239="0"),OR($AR239="Input",$AR239="Bidirectional"))),"PULL_UP","NORMAL")))</f>
        <v>PULL_DOWN</v>
      </c>
      <c r="AG239" s="98" t="e">
        <f aca="false">IF($AU239="Input", "TRISTATE", IF($AV239="Z","TRISTATE",IF($AT239=$F239,"TRISTATE","NORMAL")))</f>
        <v>#VALUE!</v>
      </c>
      <c r="AH239" s="98" t="e">
        <f aca="false">IF(OR($AT239=$F239,$AU239="Output"),"DISABLE","ENABLE")</f>
        <v>#VALUE!</v>
      </c>
      <c r="AI239" s="97"/>
      <c r="AJ239" s="99" t="b">
        <f aca="false">TRUE()</f>
        <v>1</v>
      </c>
      <c r="AK239" s="99" t="b">
        <f aca="false">TRUE()</f>
        <v>1</v>
      </c>
      <c r="AL239" s="99" t="b">
        <f aca="false">TRUE()</f>
        <v>1</v>
      </c>
      <c r="AM239" s="99" t="b">
        <f aca="false">TRUE()</f>
        <v>1</v>
      </c>
      <c r="AN239" s="99" t="b">
        <f aca="false">TRUE()</f>
        <v>1</v>
      </c>
      <c r="AO239" s="99" t="b">
        <f aca="false">TRUE()</f>
        <v>1</v>
      </c>
      <c r="AP239" s="100" t="str">
        <f aca="false">IF(AND($AJ239:$AO239), "VALID", "INVALID")</f>
        <v>VALID</v>
      </c>
      <c r="AQ239" s="151" t="s">
        <v>633</v>
      </c>
      <c r="AR239" s="102" t="s">
        <v>79</v>
      </c>
      <c r="AS239" s="103"/>
      <c r="AT239" s="104"/>
      <c r="AU239" s="104"/>
      <c r="AV239" s="104"/>
      <c r="AW239" s="104"/>
      <c r="AX239" s="104"/>
      <c r="AY239" s="104"/>
      <c r="AZ239" s="103"/>
      <c r="BA239" s="103"/>
      <c r="BB239" s="105"/>
      <c r="BC239" s="104"/>
      <c r="BD239" s="106"/>
      <c r="BE239" s="111" t="s">
        <v>632</v>
      </c>
      <c r="BF239" s="108" t="e">
        <f aca="false">VLOOKUP($A239,#REF!, 34, FALSE())</f>
        <v>#VALUE!</v>
      </c>
      <c r="BG239" s="108" t="e">
        <f aca="false">VLOOKUP($A239,#REF!, 22, FALSE())</f>
        <v>#VALUE!</v>
      </c>
      <c r="BH239" s="109"/>
    </row>
    <row r="240" customFormat="false" ht="12.75" hidden="false" customHeight="true" outlineLevel="0" collapsed="false">
      <c r="A240" s="95" t="s">
        <v>634</v>
      </c>
      <c r="B240" s="86" t="e">
        <f aca="false">VLOOKUP($A240,#REF!, 34, FALSE())</f>
        <v>#VALUE!</v>
      </c>
      <c r="C240" s="87" t="str">
        <f aca="false">CONCATENATE("unused_",A240)</f>
        <v>unused_PEX_CLK8P</v>
      </c>
      <c r="D240" s="88" t="e">
        <f aca="false">IF(LEN(VLOOKUP($A240,#REF!,8,FALSE())),LEFT(VLOOKUP($A240,#REF!,8,FALSE()),LEN(VLOOKUP($A240,#REF!,8,FALSE()))-2),"")</f>
        <v>#VALUE!</v>
      </c>
      <c r="E240" s="89" t="e">
        <f aca="false">IF(LEN(VLOOKUP($A240,#REF!,4,FALSE())),IF(INDEX(#REF!,MATCH($A240,#REF!,0),1),LEFT(VLOOKUP($A240,#REF!,4,FALSE()),LEN(VLOOKUP($A240,#REF!,4,FALSE()))-2),CONCATENATE(LEFT(VLOOKUP($A240,#REF!,4,FALSE()),LEN(VLOOKUP($A240,#REF!,4,FALSE()))-2),"*")),"")</f>
        <v>#VALUE!</v>
      </c>
      <c r="F240" s="90" t="e">
        <f aca="false">IF(LEN(VLOOKUP($A240,#REF!,5,FALSE())),IF(INDEX(#REF!,MATCH($A240,#REF!,0),2),LEFT(VLOOKUP($A240,#REF!,5,FALSE()),LEN(VLOOKUP($A240,#REF!,5,FALSE()))-2),CONCATENATE(LEFT(VLOOKUP($A240,#REF!,5,FALSE()),LEN(VLOOKUP($A240,#REF!,5,FALSE()))-2),"*")),"")</f>
        <v>#VALUE!</v>
      </c>
      <c r="G240" s="90" t="e">
        <f aca="false">IF(LEN(VLOOKUP($A240,#REF!,6,FALSE())),IF(INDEX(#REF!,MATCH($A240,#REF!,0),3),LEFT(VLOOKUP($A240,#REF!,6,FALSE()),LEN(VLOOKUP($A240,#REF!,6,FALSE()))-2),CONCATENATE(LEFT(VLOOKUP($A240,#REF!,6,FALSE()),LEN(VLOOKUP($A240,#REF!,6,FALSE()))-2),"*")),"")</f>
        <v>#VALUE!</v>
      </c>
      <c r="H240" s="91" t="e">
        <f aca="false">IF(LEN(VLOOKUP($A240,#REF!,7,FALSE())),IF(INDEX(#REF!,MATCH($A240,#REF!,0),4),LEFT(VLOOKUP($A240,#REF!,7,FALSE()),LEN(VLOOKUP($A240,#REF!,7,FALSE()))-2),CONCATENATE(LEFT(VLOOKUP($A240,#REF!,7,FALSE()),LEN(VLOOKUP($A240,#REF!,7,FALSE()))-2),"*")),"")</f>
        <v>#VALUE!</v>
      </c>
      <c r="I240" s="92" t="e">
        <f aca="false">IF(LEN(VLOOKUP($A240,#REF!,8,FALSE())),UPPER(RIGHT(VLOOKUP($A240,#REF!,8,FALSE()), 1)),"")</f>
        <v>#VALUE!</v>
      </c>
      <c r="J240" s="90" t="e">
        <f aca="false">IF(LEN(VLOOKUP($A240,#REF!,4,FALSE())),UPPER(RIGHT(VLOOKUP($A240,#REF!,4,FALSE()), 1)),"")</f>
        <v>#VALUE!</v>
      </c>
      <c r="K240" s="90" t="e">
        <f aca="false">IF(LEN(VLOOKUP($A240,#REF!,5,FALSE())),UPPER(RIGHT(VLOOKUP($A240,#REF!,5,FALSE()), 1)),"")</f>
        <v>#VALUE!</v>
      </c>
      <c r="L240" s="90" t="e">
        <f aca="false">IF(LEN(VLOOKUP($A240,#REF!,6,FALSE())),UPPER(RIGHT(VLOOKUP($A240,#REF!,6,FALSE()), 1)),"")</f>
        <v>#VALUE!</v>
      </c>
      <c r="M240" s="91" t="e">
        <f aca="false">IF(LEN(VLOOKUP($A240,#REF!,7,FALSE())),UPPER(RIGHT(VLOOKUP($A240,#REF!,7,FALSE()), 1)),"")</f>
        <v>#VALUE!</v>
      </c>
      <c r="N240" s="97"/>
      <c r="O240" s="97"/>
      <c r="P240" s="97"/>
      <c r="Q240" s="97"/>
      <c r="R240" s="97"/>
      <c r="S240" s="100" t="e">
        <f aca="false">HLOOKUP("Device Tree Pin Name",#REF!,MATCH($A240,#REF!,0),FALSE())</f>
        <v>#VALUE!</v>
      </c>
      <c r="T240" s="95" t="e">
        <f aca="false">HLOOKUP("power rail",#REF!,MATCH($A240,#REF!,0),FALSE())</f>
        <v>#VALUE!</v>
      </c>
      <c r="U240" s="96" t="e">
        <f aca="false">HLOOKUP("Wake Capable",#REF!,MATCH($A240,#REF!,0),FALSE())</f>
        <v>#VALUE!</v>
      </c>
      <c r="V240" s="171" t="e">
        <f aca="false">HLOOKUP("Strap",#REF!,MATCH($A240,#REF!,0),FALSE())</f>
        <v>#VALUE!</v>
      </c>
      <c r="W240" s="96" t="e">
        <f aca="false">HLOOKUP("GTE",#REF!,MATCH($A240,#REF!,0),FALSE())</f>
        <v>#VALUE!</v>
      </c>
      <c r="X240" s="96" t="e">
        <f aca="false">HLOOKUP("DPD_Control",#REF!,MATCH($A240,#REF!,0),FALSE())</f>
        <v>#VALUE!</v>
      </c>
      <c r="Y240" s="96" t="e">
        <f aca="false">HLOOKUP("DPD_Group",#REF!,MATCH($A240,#REF!,0),FALSE())</f>
        <v>#VALUE!</v>
      </c>
      <c r="Z240" s="95" t="e">
        <f aca="false">HLOOKUP("Pad Category",#REF!,MATCH($A240,#REF!,0),FALSE())</f>
        <v>#VALUE!</v>
      </c>
      <c r="AA240" s="95" t="e">
        <f aca="false">HLOOKUP("Pad type",#REF!,MATCH($A240,#REF!,0),FALSE())</f>
        <v>#VALUE!</v>
      </c>
      <c r="AB240" s="95" t="e">
        <f aca="false">HLOOKUP("Pull Strength",#REF!,MATCH($A240,#REF!,0),FALSE())</f>
        <v>#VALUE!</v>
      </c>
      <c r="AC240" s="95" t="e">
        <f aca="false">HLOOKUP("POR Pin State",#REF!,MATCH($A240,#REF!,0),FALSE())</f>
        <v>#VALUE!</v>
      </c>
      <c r="AD240" s="97"/>
      <c r="AE240" s="97"/>
      <c r="AF240" s="98" t="str">
        <f aca="false">IF(AND(OR($AS240="Int PU",$AS240="Int PD"),OR(AND($AZ240&lt;&gt;"",$AZ240&lt;&gt;"0"),AND($BA240&lt;&gt;"",$BA240&lt;&gt;"0"))),"INVALID",IF(OR($AQ240=$C240,$AS240="Int PD"),"PULL_DOWN",IF(OR($AS240="Int PU",AND($AE240="YES",OR($AZ240="",$AZ240="0"),OR($BA240="",$BA240="0"),OR($AR240="Input",$AR240="Bidirectional"))),"PULL_UP","NORMAL")))</f>
        <v>PULL_DOWN</v>
      </c>
      <c r="AG240" s="98" t="e">
        <f aca="false">IF($AU240="Input", "TRISTATE", IF($AV240="Z","TRISTATE",IF($AT240=$F240,"TRISTATE","NORMAL")))</f>
        <v>#VALUE!</v>
      </c>
      <c r="AH240" s="98" t="e">
        <f aca="false">IF(OR($AT240=$F240,$AU240="Output"),"DISABLE","ENABLE")</f>
        <v>#VALUE!</v>
      </c>
      <c r="AI240" s="97"/>
      <c r="AJ240" s="99" t="b">
        <f aca="false">TRUE()</f>
        <v>1</v>
      </c>
      <c r="AK240" s="99" t="b">
        <f aca="false">TRUE()</f>
        <v>1</v>
      </c>
      <c r="AL240" s="99" t="b">
        <f aca="false">TRUE()</f>
        <v>1</v>
      </c>
      <c r="AM240" s="99" t="b">
        <f aca="false">TRUE()</f>
        <v>1</v>
      </c>
      <c r="AN240" s="99" t="b">
        <f aca="false">TRUE()</f>
        <v>1</v>
      </c>
      <c r="AO240" s="99" t="b">
        <f aca="false">TRUE()</f>
        <v>1</v>
      </c>
      <c r="AP240" s="100" t="str">
        <f aca="false">IF(AND($AJ240:$AO240), "VALID", "INVALID")</f>
        <v>VALID</v>
      </c>
      <c r="AQ240" s="101" t="s">
        <v>635</v>
      </c>
      <c r="AR240" s="102" t="s">
        <v>79</v>
      </c>
      <c r="AS240" s="103"/>
      <c r="AT240" s="104"/>
      <c r="AU240" s="104"/>
      <c r="AV240" s="104"/>
      <c r="AW240" s="104"/>
      <c r="AX240" s="104"/>
      <c r="AY240" s="104"/>
      <c r="AZ240" s="103"/>
      <c r="BA240" s="103"/>
      <c r="BB240" s="105"/>
      <c r="BC240" s="104"/>
      <c r="BD240" s="106"/>
      <c r="BE240" s="111" t="s">
        <v>634</v>
      </c>
      <c r="BF240" s="108" t="e">
        <f aca="false">VLOOKUP($A240,#REF!, 34, FALSE())</f>
        <v>#VALUE!</v>
      </c>
      <c r="BG240" s="108" t="e">
        <f aca="false">VLOOKUP($A240,#REF!, 22, FALSE())</f>
        <v>#VALUE!</v>
      </c>
      <c r="BH240" s="109"/>
    </row>
    <row r="241" customFormat="false" ht="12.75" hidden="false" customHeight="true" outlineLevel="0" collapsed="false">
      <c r="A241" s="95" t="s">
        <v>636</v>
      </c>
      <c r="B241" s="86" t="e">
        <f aca="false">VLOOKUP($A241,#REF!, 34, FALSE())</f>
        <v>#VALUE!</v>
      </c>
      <c r="C241" s="87" t="str">
        <f aca="false">CONCATENATE("unused_",A241)</f>
        <v>unused_PEX_CLK8N</v>
      </c>
      <c r="D241" s="88" t="e">
        <f aca="false">IF(LEN(VLOOKUP($A241,#REF!,8,FALSE())),LEFT(VLOOKUP($A241,#REF!,8,FALSE()),LEN(VLOOKUP($A241,#REF!,8,FALSE()))-2),"")</f>
        <v>#VALUE!</v>
      </c>
      <c r="E241" s="89" t="e">
        <f aca="false">IF(LEN(VLOOKUP($A241,#REF!,4,FALSE())),IF(INDEX(#REF!,MATCH($A241,#REF!,0),1),LEFT(VLOOKUP($A241,#REF!,4,FALSE()),LEN(VLOOKUP($A241,#REF!,4,FALSE()))-2),CONCATENATE(LEFT(VLOOKUP($A241,#REF!,4,FALSE()),LEN(VLOOKUP($A241,#REF!,4,FALSE()))-2),"*")),"")</f>
        <v>#VALUE!</v>
      </c>
      <c r="F241" s="90" t="e">
        <f aca="false">IF(LEN(VLOOKUP($A241,#REF!,5,FALSE())),IF(INDEX(#REF!,MATCH($A241,#REF!,0),2),LEFT(VLOOKUP($A241,#REF!,5,FALSE()),LEN(VLOOKUP($A241,#REF!,5,FALSE()))-2),CONCATENATE(LEFT(VLOOKUP($A241,#REF!,5,FALSE()),LEN(VLOOKUP($A241,#REF!,5,FALSE()))-2),"*")),"")</f>
        <v>#VALUE!</v>
      </c>
      <c r="G241" s="90" t="e">
        <f aca="false">IF(LEN(VLOOKUP($A241,#REF!,6,FALSE())),IF(INDEX(#REF!,MATCH($A241,#REF!,0),3),LEFT(VLOOKUP($A241,#REF!,6,FALSE()),LEN(VLOOKUP($A241,#REF!,6,FALSE()))-2),CONCATENATE(LEFT(VLOOKUP($A241,#REF!,6,FALSE()),LEN(VLOOKUP($A241,#REF!,6,FALSE()))-2),"*")),"")</f>
        <v>#VALUE!</v>
      </c>
      <c r="H241" s="91" t="e">
        <f aca="false">IF(LEN(VLOOKUP($A241,#REF!,7,FALSE())),IF(INDEX(#REF!,MATCH($A241,#REF!,0),4),LEFT(VLOOKUP($A241,#REF!,7,FALSE()),LEN(VLOOKUP($A241,#REF!,7,FALSE()))-2),CONCATENATE(LEFT(VLOOKUP($A241,#REF!,7,FALSE()),LEN(VLOOKUP($A241,#REF!,7,FALSE()))-2),"*")),"")</f>
        <v>#VALUE!</v>
      </c>
      <c r="I241" s="92" t="e">
        <f aca="false">IF(LEN(VLOOKUP($A241,#REF!,8,FALSE())),UPPER(RIGHT(VLOOKUP($A241,#REF!,8,FALSE()), 1)),"")</f>
        <v>#VALUE!</v>
      </c>
      <c r="J241" s="90" t="e">
        <f aca="false">IF(LEN(VLOOKUP($A241,#REF!,4,FALSE())),UPPER(RIGHT(VLOOKUP($A241,#REF!,4,FALSE()), 1)),"")</f>
        <v>#VALUE!</v>
      </c>
      <c r="K241" s="90" t="e">
        <f aca="false">IF(LEN(VLOOKUP($A241,#REF!,5,FALSE())),UPPER(RIGHT(VLOOKUP($A241,#REF!,5,FALSE()), 1)),"")</f>
        <v>#VALUE!</v>
      </c>
      <c r="L241" s="90" t="e">
        <f aca="false">IF(LEN(VLOOKUP($A241,#REF!,6,FALSE())),UPPER(RIGHT(VLOOKUP($A241,#REF!,6,FALSE()), 1)),"")</f>
        <v>#VALUE!</v>
      </c>
      <c r="M241" s="91" t="e">
        <f aca="false">IF(LEN(VLOOKUP($A241,#REF!,7,FALSE())),UPPER(RIGHT(VLOOKUP($A241,#REF!,7,FALSE()), 1)),"")</f>
        <v>#VALUE!</v>
      </c>
      <c r="N241" s="97"/>
      <c r="O241" s="97"/>
      <c r="P241" s="97"/>
      <c r="Q241" s="97"/>
      <c r="R241" s="97"/>
      <c r="S241" s="100" t="e">
        <f aca="false">HLOOKUP("Device Tree Pin Name",#REF!,MATCH($A241,#REF!,0),FALSE())</f>
        <v>#VALUE!</v>
      </c>
      <c r="T241" s="95" t="e">
        <f aca="false">HLOOKUP("power rail",#REF!,MATCH($A241,#REF!,0),FALSE())</f>
        <v>#VALUE!</v>
      </c>
      <c r="U241" s="96" t="e">
        <f aca="false">HLOOKUP("Wake Capable",#REF!,MATCH($A241,#REF!,0),FALSE())</f>
        <v>#VALUE!</v>
      </c>
      <c r="V241" s="171" t="e">
        <f aca="false">HLOOKUP("Strap",#REF!,MATCH($A241,#REF!,0),FALSE())</f>
        <v>#VALUE!</v>
      </c>
      <c r="W241" s="96" t="e">
        <f aca="false">HLOOKUP("GTE",#REF!,MATCH($A241,#REF!,0),FALSE())</f>
        <v>#VALUE!</v>
      </c>
      <c r="X241" s="96" t="e">
        <f aca="false">HLOOKUP("DPD_Control",#REF!,MATCH($A241,#REF!,0),FALSE())</f>
        <v>#VALUE!</v>
      </c>
      <c r="Y241" s="96" t="e">
        <f aca="false">HLOOKUP("DPD_Group",#REF!,MATCH($A241,#REF!,0),FALSE())</f>
        <v>#VALUE!</v>
      </c>
      <c r="Z241" s="95" t="e">
        <f aca="false">HLOOKUP("Pad Category",#REF!,MATCH($A241,#REF!,0),FALSE())</f>
        <v>#VALUE!</v>
      </c>
      <c r="AA241" s="95" t="e">
        <f aca="false">HLOOKUP("Pad type",#REF!,MATCH($A241,#REF!,0),FALSE())</f>
        <v>#VALUE!</v>
      </c>
      <c r="AB241" s="95" t="e">
        <f aca="false">HLOOKUP("Pull Strength",#REF!,MATCH($A241,#REF!,0),FALSE())</f>
        <v>#VALUE!</v>
      </c>
      <c r="AC241" s="95" t="e">
        <f aca="false">HLOOKUP("POR Pin State",#REF!,MATCH($A241,#REF!,0),FALSE())</f>
        <v>#VALUE!</v>
      </c>
      <c r="AD241" s="97"/>
      <c r="AE241" s="97"/>
      <c r="AF241" s="98" t="str">
        <f aca="false">IF(AND(OR($AS241="Int PU",$AS241="Int PD"),OR(AND($AZ241&lt;&gt;"",$AZ241&lt;&gt;"0"),AND($BA241&lt;&gt;"",$BA241&lt;&gt;"0"))),"INVALID",IF(OR($AQ241=$C241,$AS241="Int PD"),"PULL_DOWN",IF(OR($AS241="Int PU",AND($AE241="YES",OR($AZ241="",$AZ241="0"),OR($BA241="",$BA241="0"),OR($AR241="Input",$AR241="Bidirectional"))),"PULL_UP","NORMAL")))</f>
        <v>PULL_DOWN</v>
      </c>
      <c r="AG241" s="98" t="e">
        <f aca="false">IF($AU241="Input", "TRISTATE", IF($AV241="Z","TRISTATE",IF($AT241=$F241,"TRISTATE","NORMAL")))</f>
        <v>#VALUE!</v>
      </c>
      <c r="AH241" s="98" t="e">
        <f aca="false">IF(OR($AT241=$F241,$AU241="Output"),"DISABLE","ENABLE")</f>
        <v>#VALUE!</v>
      </c>
      <c r="AI241" s="97"/>
      <c r="AJ241" s="99" t="b">
        <f aca="false">TRUE()</f>
        <v>1</v>
      </c>
      <c r="AK241" s="99" t="b">
        <f aca="false">TRUE()</f>
        <v>1</v>
      </c>
      <c r="AL241" s="99" t="b">
        <f aca="false">TRUE()</f>
        <v>1</v>
      </c>
      <c r="AM241" s="99" t="b">
        <f aca="false">TRUE()</f>
        <v>1</v>
      </c>
      <c r="AN241" s="99" t="b">
        <f aca="false">TRUE()</f>
        <v>1</v>
      </c>
      <c r="AO241" s="99" t="b">
        <f aca="false">TRUE()</f>
        <v>1</v>
      </c>
      <c r="AP241" s="100" t="str">
        <f aca="false">IF(AND($AJ241:$AO241), "VALID", "INVALID")</f>
        <v>VALID</v>
      </c>
      <c r="AQ241" s="101" t="s">
        <v>637</v>
      </c>
      <c r="AR241" s="102" t="s">
        <v>79</v>
      </c>
      <c r="AS241" s="103"/>
      <c r="AT241" s="104"/>
      <c r="AU241" s="104"/>
      <c r="AV241" s="104"/>
      <c r="AW241" s="104"/>
      <c r="AX241" s="104"/>
      <c r="AY241" s="104"/>
      <c r="AZ241" s="103"/>
      <c r="BA241" s="103"/>
      <c r="BB241" s="105"/>
      <c r="BC241" s="104"/>
      <c r="BD241" s="106"/>
      <c r="BE241" s="111" t="s">
        <v>636</v>
      </c>
      <c r="BF241" s="108" t="e">
        <f aca="false">VLOOKUP($A241,#REF!, 34, FALSE())</f>
        <v>#VALUE!</v>
      </c>
      <c r="BG241" s="108" t="e">
        <f aca="false">VLOOKUP($A241,#REF!, 22, FALSE())</f>
        <v>#VALUE!</v>
      </c>
      <c r="BH241" s="109"/>
    </row>
    <row r="242" customFormat="false" ht="12.75" hidden="false" customHeight="true" outlineLevel="0" collapsed="false">
      <c r="A242" s="95" t="s">
        <v>638</v>
      </c>
      <c r="B242" s="86" t="e">
        <f aca="false">VLOOKUP($A242,#REF!, 34, FALSE())</f>
        <v>#VALUE!</v>
      </c>
      <c r="C242" s="87" t="str">
        <f aca="false">CONCATENATE("unused_",A242)</f>
        <v>unused_PEX_CLK9P</v>
      </c>
      <c r="D242" s="88" t="e">
        <f aca="false">IF(LEN(VLOOKUP($A242,#REF!,8,FALSE())),LEFT(VLOOKUP($A242,#REF!,8,FALSE()),LEN(VLOOKUP($A242,#REF!,8,FALSE()))-2),"")</f>
        <v>#VALUE!</v>
      </c>
      <c r="E242" s="89" t="e">
        <f aca="false">IF(LEN(VLOOKUP($A242,#REF!,4,FALSE())),IF(INDEX(#REF!,MATCH($A242,#REF!,0),1),LEFT(VLOOKUP($A242,#REF!,4,FALSE()),LEN(VLOOKUP($A242,#REF!,4,FALSE()))-2),CONCATENATE(LEFT(VLOOKUP($A242,#REF!,4,FALSE()),LEN(VLOOKUP($A242,#REF!,4,FALSE()))-2),"*")),"")</f>
        <v>#VALUE!</v>
      </c>
      <c r="F242" s="90" t="e">
        <f aca="false">IF(LEN(VLOOKUP($A242,#REF!,5,FALSE())),IF(INDEX(#REF!,MATCH($A242,#REF!,0),2),LEFT(VLOOKUP($A242,#REF!,5,FALSE()),LEN(VLOOKUP($A242,#REF!,5,FALSE()))-2),CONCATENATE(LEFT(VLOOKUP($A242,#REF!,5,FALSE()),LEN(VLOOKUP($A242,#REF!,5,FALSE()))-2),"*")),"")</f>
        <v>#VALUE!</v>
      </c>
      <c r="G242" s="90" t="e">
        <f aca="false">IF(LEN(VLOOKUP($A242,#REF!,6,FALSE())),IF(INDEX(#REF!,MATCH($A242,#REF!,0),3),LEFT(VLOOKUP($A242,#REF!,6,FALSE()),LEN(VLOOKUP($A242,#REF!,6,FALSE()))-2),CONCATENATE(LEFT(VLOOKUP($A242,#REF!,6,FALSE()),LEN(VLOOKUP($A242,#REF!,6,FALSE()))-2),"*")),"")</f>
        <v>#VALUE!</v>
      </c>
      <c r="H242" s="91" t="e">
        <f aca="false">IF(LEN(VLOOKUP($A242,#REF!,7,FALSE())),IF(INDEX(#REF!,MATCH($A242,#REF!,0),4),LEFT(VLOOKUP($A242,#REF!,7,FALSE()),LEN(VLOOKUP($A242,#REF!,7,FALSE()))-2),CONCATENATE(LEFT(VLOOKUP($A242,#REF!,7,FALSE()),LEN(VLOOKUP($A242,#REF!,7,FALSE()))-2),"*")),"")</f>
        <v>#VALUE!</v>
      </c>
      <c r="I242" s="92" t="e">
        <f aca="false">IF(LEN(VLOOKUP($A242,#REF!,8,FALSE())),UPPER(RIGHT(VLOOKUP($A242,#REF!,8,FALSE()), 1)),"")</f>
        <v>#VALUE!</v>
      </c>
      <c r="J242" s="90" t="e">
        <f aca="false">IF(LEN(VLOOKUP($A242,#REF!,4,FALSE())),UPPER(RIGHT(VLOOKUP($A242,#REF!,4,FALSE()), 1)),"")</f>
        <v>#VALUE!</v>
      </c>
      <c r="K242" s="90" t="e">
        <f aca="false">IF(LEN(VLOOKUP($A242,#REF!,5,FALSE())),UPPER(RIGHT(VLOOKUP($A242,#REF!,5,FALSE()), 1)),"")</f>
        <v>#VALUE!</v>
      </c>
      <c r="L242" s="90" t="e">
        <f aca="false">IF(LEN(VLOOKUP($A242,#REF!,6,FALSE())),UPPER(RIGHT(VLOOKUP($A242,#REF!,6,FALSE()), 1)),"")</f>
        <v>#VALUE!</v>
      </c>
      <c r="M242" s="91" t="e">
        <f aca="false">IF(LEN(VLOOKUP($A242,#REF!,7,FALSE())),UPPER(RIGHT(VLOOKUP($A242,#REF!,7,FALSE()), 1)),"")</f>
        <v>#VALUE!</v>
      </c>
      <c r="N242" s="97"/>
      <c r="O242" s="97"/>
      <c r="P242" s="97"/>
      <c r="Q242" s="97"/>
      <c r="R242" s="97"/>
      <c r="S242" s="100" t="e">
        <f aca="false">HLOOKUP("Device Tree Pin Name",#REF!,MATCH($A242,#REF!,0),FALSE())</f>
        <v>#VALUE!</v>
      </c>
      <c r="T242" s="95" t="e">
        <f aca="false">HLOOKUP("power rail",#REF!,MATCH($A242,#REF!,0),FALSE())</f>
        <v>#VALUE!</v>
      </c>
      <c r="U242" s="96" t="e">
        <f aca="false">HLOOKUP("Wake Capable",#REF!,MATCH($A242,#REF!,0),FALSE())</f>
        <v>#VALUE!</v>
      </c>
      <c r="V242" s="171" t="e">
        <f aca="false">HLOOKUP("Strap",#REF!,MATCH($A242,#REF!,0),FALSE())</f>
        <v>#VALUE!</v>
      </c>
      <c r="W242" s="96" t="e">
        <f aca="false">HLOOKUP("GTE",#REF!,MATCH($A242,#REF!,0),FALSE())</f>
        <v>#VALUE!</v>
      </c>
      <c r="X242" s="96" t="e">
        <f aca="false">HLOOKUP("DPD_Control",#REF!,MATCH($A242,#REF!,0),FALSE())</f>
        <v>#VALUE!</v>
      </c>
      <c r="Y242" s="96" t="e">
        <f aca="false">HLOOKUP("DPD_Group",#REF!,MATCH($A242,#REF!,0),FALSE())</f>
        <v>#VALUE!</v>
      </c>
      <c r="Z242" s="95" t="e">
        <f aca="false">HLOOKUP("Pad Category",#REF!,MATCH($A242,#REF!,0),FALSE())</f>
        <v>#VALUE!</v>
      </c>
      <c r="AA242" s="95" t="e">
        <f aca="false">HLOOKUP("Pad type",#REF!,MATCH($A242,#REF!,0),FALSE())</f>
        <v>#VALUE!</v>
      </c>
      <c r="AB242" s="95" t="e">
        <f aca="false">HLOOKUP("Pull Strength",#REF!,MATCH($A242,#REF!,0),FALSE())</f>
        <v>#VALUE!</v>
      </c>
      <c r="AC242" s="95" t="e">
        <f aca="false">HLOOKUP("POR Pin State",#REF!,MATCH($A242,#REF!,0),FALSE())</f>
        <v>#VALUE!</v>
      </c>
      <c r="AD242" s="97"/>
      <c r="AE242" s="97"/>
      <c r="AF242" s="98" t="str">
        <f aca="false">IF(AND(OR($AS242="Int PU",$AS242="Int PD"),OR(AND($AZ242&lt;&gt;"",$AZ242&lt;&gt;"0"),AND($BA242&lt;&gt;"",$BA242&lt;&gt;"0"))),"INVALID",IF(OR($AQ242=$C242,$AS242="Int PD"),"PULL_DOWN",IF(OR($AS242="Int PU",AND($AE242="YES",OR($AZ242="",$AZ242="0"),OR($BA242="",$BA242="0"),OR($AR242="Input",$AR242="Bidirectional"))),"PULL_UP","NORMAL")))</f>
        <v>PULL_DOWN</v>
      </c>
      <c r="AG242" s="98" t="e">
        <f aca="false">IF($AU242="Input", "TRISTATE", IF($AV242="Z","TRISTATE",IF($AT242=$F242,"TRISTATE","NORMAL")))</f>
        <v>#VALUE!</v>
      </c>
      <c r="AH242" s="98" t="e">
        <f aca="false">IF(OR($AT242=$F242,$AU242="Output"),"DISABLE","ENABLE")</f>
        <v>#VALUE!</v>
      </c>
      <c r="AI242" s="97"/>
      <c r="AJ242" s="99" t="b">
        <f aca="false">TRUE()</f>
        <v>1</v>
      </c>
      <c r="AK242" s="99" t="b">
        <f aca="false">TRUE()</f>
        <v>1</v>
      </c>
      <c r="AL242" s="99" t="b">
        <f aca="false">TRUE()</f>
        <v>1</v>
      </c>
      <c r="AM242" s="99" t="b">
        <f aca="false">TRUE()</f>
        <v>1</v>
      </c>
      <c r="AN242" s="99" t="b">
        <f aca="false">TRUE()</f>
        <v>1</v>
      </c>
      <c r="AO242" s="99" t="b">
        <f aca="false">TRUE()</f>
        <v>1</v>
      </c>
      <c r="AP242" s="100" t="str">
        <f aca="false">IF(AND($AJ242:$AO242), "VALID", "INVALID")</f>
        <v>VALID</v>
      </c>
      <c r="AQ242" s="101" t="s">
        <v>639</v>
      </c>
      <c r="AR242" s="102" t="s">
        <v>79</v>
      </c>
      <c r="AS242" s="103"/>
      <c r="AT242" s="104"/>
      <c r="AU242" s="104"/>
      <c r="AV242" s="104"/>
      <c r="AW242" s="104"/>
      <c r="AX242" s="104"/>
      <c r="AY242" s="104"/>
      <c r="AZ242" s="103"/>
      <c r="BA242" s="103"/>
      <c r="BB242" s="105"/>
      <c r="BC242" s="104"/>
      <c r="BD242" s="106"/>
      <c r="BE242" s="111" t="s">
        <v>638</v>
      </c>
      <c r="BF242" s="108" t="e">
        <f aca="false">VLOOKUP($A242,#REF!, 34, FALSE())</f>
        <v>#VALUE!</v>
      </c>
      <c r="BG242" s="108" t="e">
        <f aca="false">VLOOKUP($A242,#REF!, 22, FALSE())</f>
        <v>#VALUE!</v>
      </c>
      <c r="BH242" s="109"/>
    </row>
    <row r="243" customFormat="false" ht="12.75" hidden="false" customHeight="true" outlineLevel="0" collapsed="false">
      <c r="A243" s="95" t="s">
        <v>640</v>
      </c>
      <c r="B243" s="86" t="e">
        <f aca="false">VLOOKUP($A243,#REF!, 34, FALSE())</f>
        <v>#VALUE!</v>
      </c>
      <c r="C243" s="87" t="str">
        <f aca="false">CONCATENATE("unused_",A243)</f>
        <v>unused_PEX_CLK9N</v>
      </c>
      <c r="D243" s="88" t="e">
        <f aca="false">IF(LEN(VLOOKUP($A243,#REF!,8,FALSE())),LEFT(VLOOKUP($A243,#REF!,8,FALSE()),LEN(VLOOKUP($A243,#REF!,8,FALSE()))-2),"")</f>
        <v>#VALUE!</v>
      </c>
      <c r="E243" s="89" t="e">
        <f aca="false">IF(LEN(VLOOKUP($A243,#REF!,4,FALSE())),IF(INDEX(#REF!,MATCH($A243,#REF!,0),1),LEFT(VLOOKUP($A243,#REF!,4,FALSE()),LEN(VLOOKUP($A243,#REF!,4,FALSE()))-2),CONCATENATE(LEFT(VLOOKUP($A243,#REF!,4,FALSE()),LEN(VLOOKUP($A243,#REF!,4,FALSE()))-2),"*")),"")</f>
        <v>#VALUE!</v>
      </c>
      <c r="F243" s="90" t="e">
        <f aca="false">IF(LEN(VLOOKUP($A243,#REF!,5,FALSE())),IF(INDEX(#REF!,MATCH($A243,#REF!,0),2),LEFT(VLOOKUP($A243,#REF!,5,FALSE()),LEN(VLOOKUP($A243,#REF!,5,FALSE()))-2),CONCATENATE(LEFT(VLOOKUP($A243,#REF!,5,FALSE()),LEN(VLOOKUP($A243,#REF!,5,FALSE()))-2),"*")),"")</f>
        <v>#VALUE!</v>
      </c>
      <c r="G243" s="90" t="e">
        <f aca="false">IF(LEN(VLOOKUP($A243,#REF!,6,FALSE())),IF(INDEX(#REF!,MATCH($A243,#REF!,0),3),LEFT(VLOOKUP($A243,#REF!,6,FALSE()),LEN(VLOOKUP($A243,#REF!,6,FALSE()))-2),CONCATENATE(LEFT(VLOOKUP($A243,#REF!,6,FALSE()),LEN(VLOOKUP($A243,#REF!,6,FALSE()))-2),"*")),"")</f>
        <v>#VALUE!</v>
      </c>
      <c r="H243" s="91" t="e">
        <f aca="false">IF(LEN(VLOOKUP($A243,#REF!,7,FALSE())),IF(INDEX(#REF!,MATCH($A243,#REF!,0),4),LEFT(VLOOKUP($A243,#REF!,7,FALSE()),LEN(VLOOKUP($A243,#REF!,7,FALSE()))-2),CONCATENATE(LEFT(VLOOKUP($A243,#REF!,7,FALSE()),LEN(VLOOKUP($A243,#REF!,7,FALSE()))-2),"*")),"")</f>
        <v>#VALUE!</v>
      </c>
      <c r="I243" s="92" t="e">
        <f aca="false">IF(LEN(VLOOKUP($A243,#REF!,8,FALSE())),UPPER(RIGHT(VLOOKUP($A243,#REF!,8,FALSE()), 1)),"")</f>
        <v>#VALUE!</v>
      </c>
      <c r="J243" s="90" t="e">
        <f aca="false">IF(LEN(VLOOKUP($A243,#REF!,4,FALSE())),UPPER(RIGHT(VLOOKUP($A243,#REF!,4,FALSE()), 1)),"")</f>
        <v>#VALUE!</v>
      </c>
      <c r="K243" s="90" t="e">
        <f aca="false">IF(LEN(VLOOKUP($A243,#REF!,5,FALSE())),UPPER(RIGHT(VLOOKUP($A243,#REF!,5,FALSE()), 1)),"")</f>
        <v>#VALUE!</v>
      </c>
      <c r="L243" s="90" t="e">
        <f aca="false">IF(LEN(VLOOKUP($A243,#REF!,6,FALSE())),UPPER(RIGHT(VLOOKUP($A243,#REF!,6,FALSE()), 1)),"")</f>
        <v>#VALUE!</v>
      </c>
      <c r="M243" s="91" t="e">
        <f aca="false">IF(LEN(VLOOKUP($A243,#REF!,7,FALSE())),UPPER(RIGHT(VLOOKUP($A243,#REF!,7,FALSE()), 1)),"")</f>
        <v>#VALUE!</v>
      </c>
      <c r="N243" s="97"/>
      <c r="O243" s="97"/>
      <c r="P243" s="97"/>
      <c r="Q243" s="97"/>
      <c r="R243" s="97"/>
      <c r="S243" s="132" t="e">
        <f aca="false">HLOOKUP("Device Tree Pin Name",#REF!,MATCH($A243,#REF!,0),FALSE())</f>
        <v>#VALUE!</v>
      </c>
      <c r="T243" s="132" t="e">
        <f aca="false">HLOOKUP("power rail",#REF!,MATCH($A243,#REF!,0),FALSE())</f>
        <v>#VALUE!</v>
      </c>
      <c r="U243" s="96" t="e">
        <f aca="false">HLOOKUP("Wake Capable",#REF!,MATCH($A243,#REF!,0),FALSE())</f>
        <v>#VALUE!</v>
      </c>
      <c r="V243" s="171" t="e">
        <f aca="false">HLOOKUP("Strap",#REF!,MATCH($A243,#REF!,0),FALSE())</f>
        <v>#VALUE!</v>
      </c>
      <c r="W243" s="96" t="e">
        <f aca="false">HLOOKUP("GTE",#REF!,MATCH($A243,#REF!,0),FALSE())</f>
        <v>#VALUE!</v>
      </c>
      <c r="X243" s="96" t="e">
        <f aca="false">HLOOKUP("DPD_Control",#REF!,MATCH($A243,#REF!,0),FALSE())</f>
        <v>#VALUE!</v>
      </c>
      <c r="Y243" s="96" t="e">
        <f aca="false">HLOOKUP("DPD_Group",#REF!,MATCH($A243,#REF!,0),FALSE())</f>
        <v>#VALUE!</v>
      </c>
      <c r="Z243" s="95" t="e">
        <f aca="false">HLOOKUP("Pad Category",#REF!,MATCH($A243,#REF!,0),FALSE())</f>
        <v>#VALUE!</v>
      </c>
      <c r="AA243" s="95" t="e">
        <f aca="false">HLOOKUP("Pad type",#REF!,MATCH($A243,#REF!,0),FALSE())</f>
        <v>#VALUE!</v>
      </c>
      <c r="AB243" s="95" t="e">
        <f aca="false">HLOOKUP("Pull Strength",#REF!,MATCH($A243,#REF!,0),FALSE())</f>
        <v>#VALUE!</v>
      </c>
      <c r="AC243" s="95" t="e">
        <f aca="false">HLOOKUP("POR Pin State",#REF!,MATCH($A243,#REF!,0),FALSE())</f>
        <v>#VALUE!</v>
      </c>
      <c r="AD243" s="170"/>
      <c r="AE243" s="97"/>
      <c r="AF243" s="98" t="str">
        <f aca="false">IF(AND(OR($AS243="Int PU",$AS243="Int PD"),OR(AND($AZ243&lt;&gt;"",$AZ243&lt;&gt;"0"),AND($BA243&lt;&gt;"",$BA243&lt;&gt;"0"))),"INVALID",IF(OR($AQ243=$C243,$AS243="Int PD"),"PULL_DOWN",IF(OR($AS243="Int PU",AND($AE243="YES",OR($AZ243="",$AZ243="0"),OR($BA243="",$BA243="0"),OR($AR243="Input",$AR243="Bidirectional"))),"PULL_UP","NORMAL")))</f>
        <v>PULL_DOWN</v>
      </c>
      <c r="AG243" s="98" t="e">
        <f aca="false">IF($AU243="Input", "TRISTATE", IF($AV243="Z","TRISTATE",IF($AT243=$F243,"TRISTATE","NORMAL")))</f>
        <v>#VALUE!</v>
      </c>
      <c r="AH243" s="98" t="e">
        <f aca="false">IF(OR($AT243=$F243,$AU243="Output"),"DISABLE","ENABLE")</f>
        <v>#VALUE!</v>
      </c>
      <c r="AI243" s="97"/>
      <c r="AJ243" s="99" t="b">
        <f aca="false">TRUE()</f>
        <v>1</v>
      </c>
      <c r="AK243" s="99" t="b">
        <f aca="false">TRUE()</f>
        <v>1</v>
      </c>
      <c r="AL243" s="99" t="b">
        <f aca="false">TRUE()</f>
        <v>1</v>
      </c>
      <c r="AM243" s="99" t="b">
        <f aca="false">TRUE()</f>
        <v>1</v>
      </c>
      <c r="AN243" s="99" t="b">
        <f aca="false">TRUE()</f>
        <v>1</v>
      </c>
      <c r="AO243" s="99" t="b">
        <f aca="false">TRUE()</f>
        <v>1</v>
      </c>
      <c r="AP243" s="100" t="str">
        <f aca="false">IF(AND($AJ243:$AO243), "VALID", "INVALID")</f>
        <v>VALID</v>
      </c>
      <c r="AQ243" s="101" t="s">
        <v>641</v>
      </c>
      <c r="AR243" s="102" t="s">
        <v>79</v>
      </c>
      <c r="AS243" s="103"/>
      <c r="AT243" s="104"/>
      <c r="AU243" s="104"/>
      <c r="AV243" s="104"/>
      <c r="AW243" s="104"/>
      <c r="AX243" s="104"/>
      <c r="AY243" s="104"/>
      <c r="AZ243" s="103"/>
      <c r="BA243" s="103"/>
      <c r="BB243" s="105"/>
      <c r="BC243" s="104"/>
      <c r="BD243" s="106"/>
      <c r="BE243" s="111" t="s">
        <v>640</v>
      </c>
      <c r="BF243" s="108" t="e">
        <f aca="false">VLOOKUP($A243,#REF!, 34, FALSE())</f>
        <v>#VALUE!</v>
      </c>
      <c r="BG243" s="108" t="e">
        <f aca="false">VLOOKUP($A243,#REF!, 22, FALSE())</f>
        <v>#VALUE!</v>
      </c>
      <c r="BH243" s="109"/>
    </row>
    <row r="244" customFormat="false" ht="12.75" hidden="false" customHeight="true" outlineLevel="0" collapsed="false">
      <c r="A244" s="95" t="s">
        <v>642</v>
      </c>
      <c r="B244" s="86" t="e">
        <f aca="false">VLOOKUP($A244,#REF!, 34, FALSE())</f>
        <v>#VALUE!</v>
      </c>
      <c r="C244" s="87" t="str">
        <f aca="false">CONCATENATE("unused_",A244)</f>
        <v>unused_PEX_CLK10P</v>
      </c>
      <c r="D244" s="88" t="e">
        <f aca="false">IF(LEN(VLOOKUP($A244,#REF!,8,FALSE())),LEFT(VLOOKUP($A244,#REF!,8,FALSE()),LEN(VLOOKUP($A244,#REF!,8,FALSE()))-2),"")</f>
        <v>#VALUE!</v>
      </c>
      <c r="E244" s="89" t="e">
        <f aca="false">IF(LEN(VLOOKUP($A244,#REF!,4,FALSE())),IF(INDEX(#REF!,MATCH($A244,#REF!,0),1),LEFT(VLOOKUP($A244,#REF!,4,FALSE()),LEN(VLOOKUP($A244,#REF!,4,FALSE()))-2),CONCATENATE(LEFT(VLOOKUP($A244,#REF!,4,FALSE()),LEN(VLOOKUP($A244,#REF!,4,FALSE()))-2),"*")),"")</f>
        <v>#VALUE!</v>
      </c>
      <c r="F244" s="90" t="e">
        <f aca="false">IF(LEN(VLOOKUP($A244,#REF!,5,FALSE())),IF(INDEX(#REF!,MATCH($A244,#REF!,0),2),LEFT(VLOOKUP($A244,#REF!,5,FALSE()),LEN(VLOOKUP($A244,#REF!,5,FALSE()))-2),CONCATENATE(LEFT(VLOOKUP($A244,#REF!,5,FALSE()),LEN(VLOOKUP($A244,#REF!,5,FALSE()))-2),"*")),"")</f>
        <v>#VALUE!</v>
      </c>
      <c r="G244" s="90" t="e">
        <f aca="false">IF(LEN(VLOOKUP($A244,#REF!,6,FALSE())),IF(INDEX(#REF!,MATCH($A244,#REF!,0),3),LEFT(VLOOKUP($A244,#REF!,6,FALSE()),LEN(VLOOKUP($A244,#REF!,6,FALSE()))-2),CONCATENATE(LEFT(VLOOKUP($A244,#REF!,6,FALSE()),LEN(VLOOKUP($A244,#REF!,6,FALSE()))-2),"*")),"")</f>
        <v>#VALUE!</v>
      </c>
      <c r="H244" s="91" t="e">
        <f aca="false">IF(LEN(VLOOKUP($A244,#REF!,7,FALSE())),IF(INDEX(#REF!,MATCH($A244,#REF!,0),4),LEFT(VLOOKUP($A244,#REF!,7,FALSE()),LEN(VLOOKUP($A244,#REF!,7,FALSE()))-2),CONCATENATE(LEFT(VLOOKUP($A244,#REF!,7,FALSE()),LEN(VLOOKUP($A244,#REF!,7,FALSE()))-2),"*")),"")</f>
        <v>#VALUE!</v>
      </c>
      <c r="I244" s="92" t="e">
        <f aca="false">IF(LEN(VLOOKUP($A244,#REF!,8,FALSE())),UPPER(RIGHT(VLOOKUP($A244,#REF!,8,FALSE()), 1)),"")</f>
        <v>#VALUE!</v>
      </c>
      <c r="J244" s="90" t="e">
        <f aca="false">IF(LEN(VLOOKUP($A244,#REF!,4,FALSE())),UPPER(RIGHT(VLOOKUP($A244,#REF!,4,FALSE()), 1)),"")</f>
        <v>#VALUE!</v>
      </c>
      <c r="K244" s="90" t="e">
        <f aca="false">IF(LEN(VLOOKUP($A244,#REF!,5,FALSE())),UPPER(RIGHT(VLOOKUP($A244,#REF!,5,FALSE()), 1)),"")</f>
        <v>#VALUE!</v>
      </c>
      <c r="L244" s="90" t="e">
        <f aca="false">IF(LEN(VLOOKUP($A244,#REF!,6,FALSE())),UPPER(RIGHT(VLOOKUP($A244,#REF!,6,FALSE()), 1)),"")</f>
        <v>#VALUE!</v>
      </c>
      <c r="M244" s="91" t="e">
        <f aca="false">IF(LEN(VLOOKUP($A244,#REF!,7,FALSE())),UPPER(RIGHT(VLOOKUP($A244,#REF!,7,FALSE()), 1)),"")</f>
        <v>#VALUE!</v>
      </c>
      <c r="N244" s="97"/>
      <c r="O244" s="97"/>
      <c r="P244" s="97"/>
      <c r="Q244" s="97"/>
      <c r="R244" s="97"/>
      <c r="S244" s="100" t="e">
        <f aca="false">HLOOKUP("Device Tree Pin Name",#REF!,MATCH($A244,#REF!,0),FALSE())</f>
        <v>#VALUE!</v>
      </c>
      <c r="T244" s="95" t="e">
        <f aca="false">HLOOKUP("power rail",#REF!,MATCH($A244,#REF!,0),FALSE())</f>
        <v>#VALUE!</v>
      </c>
      <c r="U244" s="96" t="e">
        <f aca="false">HLOOKUP("Wake Capable",#REF!,MATCH($A244,#REF!,0),FALSE())</f>
        <v>#VALUE!</v>
      </c>
      <c r="V244" s="171" t="e">
        <f aca="false">HLOOKUP("Strap",#REF!,MATCH($A244,#REF!,0),FALSE())</f>
        <v>#VALUE!</v>
      </c>
      <c r="W244" s="96" t="e">
        <f aca="false">HLOOKUP("GTE",#REF!,MATCH($A244,#REF!,0),FALSE())</f>
        <v>#VALUE!</v>
      </c>
      <c r="X244" s="96" t="e">
        <f aca="false">HLOOKUP("DPD_Control",#REF!,MATCH($A244,#REF!,0),FALSE())</f>
        <v>#VALUE!</v>
      </c>
      <c r="Y244" s="96" t="e">
        <f aca="false">HLOOKUP("DPD_Group",#REF!,MATCH($A244,#REF!,0),FALSE())</f>
        <v>#VALUE!</v>
      </c>
      <c r="Z244" s="95" t="e">
        <f aca="false">HLOOKUP("Pad Category",#REF!,MATCH($A244,#REF!,0),FALSE())</f>
        <v>#VALUE!</v>
      </c>
      <c r="AA244" s="95" t="e">
        <f aca="false">HLOOKUP("Pad type",#REF!,MATCH($A244,#REF!,0),FALSE())</f>
        <v>#VALUE!</v>
      </c>
      <c r="AB244" s="95" t="e">
        <f aca="false">HLOOKUP("Pull Strength",#REF!,MATCH($A244,#REF!,0),FALSE())</f>
        <v>#VALUE!</v>
      </c>
      <c r="AC244" s="95" t="e">
        <f aca="false">HLOOKUP("POR Pin State",#REF!,MATCH($A244,#REF!,0),FALSE())</f>
        <v>#VALUE!</v>
      </c>
      <c r="AD244" s="97"/>
      <c r="AE244" s="97"/>
      <c r="AF244" s="98" t="str">
        <f aca="false">IF(AND(OR($AS244="Int PU",$AS244="Int PD"),OR(AND($AZ244&lt;&gt;"",$AZ244&lt;&gt;"0"),AND($BA244&lt;&gt;"",$BA244&lt;&gt;"0"))),"INVALID",IF(OR($AQ244=$C244,$AS244="Int PD"),"PULL_DOWN",IF(OR($AS244="Int PU",AND($AE244="YES",OR($AZ244="",$AZ244="0"),OR($BA244="",$BA244="0"),OR($AR244="Input",$AR244="Bidirectional"))),"PULL_UP","NORMAL")))</f>
        <v>PULL_DOWN</v>
      </c>
      <c r="AG244" s="98" t="e">
        <f aca="false">IF($AU244="Input", "TRISTATE", IF($AV244="Z","TRISTATE",IF($AT244=$F244,"TRISTATE","NORMAL")))</f>
        <v>#VALUE!</v>
      </c>
      <c r="AH244" s="98" t="e">
        <f aca="false">IF(OR($AT244=$F244,$AU244="Output"),"DISABLE","ENABLE")</f>
        <v>#VALUE!</v>
      </c>
      <c r="AI244" s="97"/>
      <c r="AJ244" s="99" t="b">
        <f aca="false">TRUE()</f>
        <v>1</v>
      </c>
      <c r="AK244" s="99" t="b">
        <f aca="false">TRUE()</f>
        <v>1</v>
      </c>
      <c r="AL244" s="99" t="b">
        <f aca="false">TRUE()</f>
        <v>1</v>
      </c>
      <c r="AM244" s="99" t="b">
        <f aca="false">TRUE()</f>
        <v>1</v>
      </c>
      <c r="AN244" s="99" t="b">
        <f aca="false">TRUE()</f>
        <v>1</v>
      </c>
      <c r="AO244" s="99" t="b">
        <f aca="false">TRUE()</f>
        <v>1</v>
      </c>
      <c r="AP244" s="100" t="str">
        <f aca="false">IF(AND($AJ244:$AO244), "VALID", "INVALID")</f>
        <v>VALID</v>
      </c>
      <c r="AQ244" s="168" t="s">
        <v>643</v>
      </c>
      <c r="AR244" s="102" t="s">
        <v>79</v>
      </c>
      <c r="AS244" s="103"/>
      <c r="AT244" s="104"/>
      <c r="AU244" s="104"/>
      <c r="AV244" s="104"/>
      <c r="AW244" s="104"/>
      <c r="AX244" s="104"/>
      <c r="AY244" s="104"/>
      <c r="AZ244" s="103"/>
      <c r="BA244" s="103"/>
      <c r="BB244" s="105"/>
      <c r="BC244" s="104"/>
      <c r="BD244" s="106"/>
      <c r="BE244" s="111" t="s">
        <v>642</v>
      </c>
      <c r="BF244" s="108" t="e">
        <f aca="false">VLOOKUP($A244,#REF!, 34, FALSE())</f>
        <v>#VALUE!</v>
      </c>
      <c r="BG244" s="108" t="e">
        <f aca="false">VLOOKUP($A244,#REF!, 22, FALSE())</f>
        <v>#VALUE!</v>
      </c>
      <c r="BH244" s="109"/>
    </row>
    <row r="245" customFormat="false" ht="12.75" hidden="false" customHeight="true" outlineLevel="0" collapsed="false">
      <c r="A245" s="95" t="s">
        <v>644</v>
      </c>
      <c r="B245" s="86" t="e">
        <f aca="false">VLOOKUP($A245,#REF!, 34, FALSE())</f>
        <v>#VALUE!</v>
      </c>
      <c r="C245" s="87" t="str">
        <f aca="false">CONCATENATE("unused_",A245)</f>
        <v>unused_PEX_CLK10N</v>
      </c>
      <c r="D245" s="88" t="e">
        <f aca="false">IF(LEN(VLOOKUP($A245,#REF!,8,FALSE())),LEFT(VLOOKUP($A245,#REF!,8,FALSE()),LEN(VLOOKUP($A245,#REF!,8,FALSE()))-2),"")</f>
        <v>#VALUE!</v>
      </c>
      <c r="E245" s="89" t="e">
        <f aca="false">IF(LEN(VLOOKUP($A245,#REF!,4,FALSE())),IF(INDEX(#REF!,MATCH($A245,#REF!,0),1),LEFT(VLOOKUP($A245,#REF!,4,FALSE()),LEN(VLOOKUP($A245,#REF!,4,FALSE()))-2),CONCATENATE(LEFT(VLOOKUP($A245,#REF!,4,FALSE()),LEN(VLOOKUP($A245,#REF!,4,FALSE()))-2),"*")),"")</f>
        <v>#VALUE!</v>
      </c>
      <c r="F245" s="90" t="e">
        <f aca="false">IF(LEN(VLOOKUP($A245,#REF!,5,FALSE())),IF(INDEX(#REF!,MATCH($A245,#REF!,0),2),LEFT(VLOOKUP($A245,#REF!,5,FALSE()),LEN(VLOOKUP($A245,#REF!,5,FALSE()))-2),CONCATENATE(LEFT(VLOOKUP($A245,#REF!,5,FALSE()),LEN(VLOOKUP($A245,#REF!,5,FALSE()))-2),"*")),"")</f>
        <v>#VALUE!</v>
      </c>
      <c r="G245" s="90" t="e">
        <f aca="false">IF(LEN(VLOOKUP($A245,#REF!,6,FALSE())),IF(INDEX(#REF!,MATCH($A245,#REF!,0),3),LEFT(VLOOKUP($A245,#REF!,6,FALSE()),LEN(VLOOKUP($A245,#REF!,6,FALSE()))-2),CONCATENATE(LEFT(VLOOKUP($A245,#REF!,6,FALSE()),LEN(VLOOKUP($A245,#REF!,6,FALSE()))-2),"*")),"")</f>
        <v>#VALUE!</v>
      </c>
      <c r="H245" s="91" t="e">
        <f aca="false">IF(LEN(VLOOKUP($A245,#REF!,7,FALSE())),IF(INDEX(#REF!,MATCH($A245,#REF!,0),4),LEFT(VLOOKUP($A245,#REF!,7,FALSE()),LEN(VLOOKUP($A245,#REF!,7,FALSE()))-2),CONCATENATE(LEFT(VLOOKUP($A245,#REF!,7,FALSE()),LEN(VLOOKUP($A245,#REF!,7,FALSE()))-2),"*")),"")</f>
        <v>#VALUE!</v>
      </c>
      <c r="I245" s="92" t="e">
        <f aca="false">IF(LEN(VLOOKUP($A245,#REF!,8,FALSE())),UPPER(RIGHT(VLOOKUP($A245,#REF!,8,FALSE()), 1)),"")</f>
        <v>#VALUE!</v>
      </c>
      <c r="J245" s="90" t="e">
        <f aca="false">IF(LEN(VLOOKUP($A245,#REF!,4,FALSE())),UPPER(RIGHT(VLOOKUP($A245,#REF!,4,FALSE()), 1)),"")</f>
        <v>#VALUE!</v>
      </c>
      <c r="K245" s="90" t="e">
        <f aca="false">IF(LEN(VLOOKUP($A245,#REF!,5,FALSE())),UPPER(RIGHT(VLOOKUP($A245,#REF!,5,FALSE()), 1)),"")</f>
        <v>#VALUE!</v>
      </c>
      <c r="L245" s="90" t="e">
        <f aca="false">IF(LEN(VLOOKUP($A245,#REF!,6,FALSE())),UPPER(RIGHT(VLOOKUP($A245,#REF!,6,FALSE()), 1)),"")</f>
        <v>#VALUE!</v>
      </c>
      <c r="M245" s="91" t="e">
        <f aca="false">IF(LEN(VLOOKUP($A245,#REF!,7,FALSE())),UPPER(RIGHT(VLOOKUP($A245,#REF!,7,FALSE()), 1)),"")</f>
        <v>#VALUE!</v>
      </c>
      <c r="N245" s="97"/>
      <c r="O245" s="97"/>
      <c r="P245" s="97"/>
      <c r="Q245" s="97"/>
      <c r="R245" s="97"/>
      <c r="S245" s="100" t="e">
        <f aca="false">HLOOKUP("Device Tree Pin Name",#REF!,MATCH($A245,#REF!,0),FALSE())</f>
        <v>#VALUE!</v>
      </c>
      <c r="T245" s="95" t="e">
        <f aca="false">HLOOKUP("power rail",#REF!,MATCH($A245,#REF!,0),FALSE())</f>
        <v>#VALUE!</v>
      </c>
      <c r="U245" s="96" t="e">
        <f aca="false">HLOOKUP("Wake Capable",#REF!,MATCH($A245,#REF!,0),FALSE())</f>
        <v>#VALUE!</v>
      </c>
      <c r="V245" s="171" t="e">
        <f aca="false">HLOOKUP("Strap",#REF!,MATCH($A245,#REF!,0),FALSE())</f>
        <v>#VALUE!</v>
      </c>
      <c r="W245" s="96" t="e">
        <f aca="false">HLOOKUP("GTE",#REF!,MATCH($A245,#REF!,0),FALSE())</f>
        <v>#VALUE!</v>
      </c>
      <c r="X245" s="96" t="e">
        <f aca="false">HLOOKUP("DPD_Control",#REF!,MATCH($A245,#REF!,0),FALSE())</f>
        <v>#VALUE!</v>
      </c>
      <c r="Y245" s="96" t="e">
        <f aca="false">HLOOKUP("DPD_Group",#REF!,MATCH($A245,#REF!,0),FALSE())</f>
        <v>#VALUE!</v>
      </c>
      <c r="Z245" s="95" t="e">
        <f aca="false">HLOOKUP("Pad Category",#REF!,MATCH($A245,#REF!,0),FALSE())</f>
        <v>#VALUE!</v>
      </c>
      <c r="AA245" s="95" t="e">
        <f aca="false">HLOOKUP("Pad type",#REF!,MATCH($A245,#REF!,0),FALSE())</f>
        <v>#VALUE!</v>
      </c>
      <c r="AB245" s="95" t="e">
        <f aca="false">HLOOKUP("Pull Strength",#REF!,MATCH($A245,#REF!,0),FALSE())</f>
        <v>#VALUE!</v>
      </c>
      <c r="AC245" s="95" t="e">
        <f aca="false">HLOOKUP("POR Pin State",#REF!,MATCH($A245,#REF!,0),FALSE())</f>
        <v>#VALUE!</v>
      </c>
      <c r="AD245" s="97"/>
      <c r="AE245" s="97"/>
      <c r="AF245" s="98" t="str">
        <f aca="false">IF(AND(OR($AS245="Int PU",$AS245="Int PD"),OR(AND($AZ245&lt;&gt;"",$AZ245&lt;&gt;"0"),AND($BA245&lt;&gt;"",$BA245&lt;&gt;"0"))),"INVALID",IF(OR($AQ245=$C245,$AS245="Int PD"),"PULL_DOWN",IF(OR($AS245="Int PU",AND($AE245="YES",OR($AZ245="",$AZ245="0"),OR($BA245="",$BA245="0"),OR($AR245="Input",$AR245="Bidirectional"))),"PULL_UP","NORMAL")))</f>
        <v>PULL_DOWN</v>
      </c>
      <c r="AG245" s="98" t="e">
        <f aca="false">IF($AU245="Input", "TRISTATE", IF($AV245="Z","TRISTATE",IF($AT245=$F245,"TRISTATE","NORMAL")))</f>
        <v>#VALUE!</v>
      </c>
      <c r="AH245" s="98" t="e">
        <f aca="false">IF(OR($AT245=$F245,$AU245="Output"),"DISABLE","ENABLE")</f>
        <v>#VALUE!</v>
      </c>
      <c r="AI245" s="97"/>
      <c r="AJ245" s="99" t="b">
        <f aca="false">TRUE()</f>
        <v>1</v>
      </c>
      <c r="AK245" s="99" t="b">
        <f aca="false">TRUE()</f>
        <v>1</v>
      </c>
      <c r="AL245" s="99" t="b">
        <f aca="false">TRUE()</f>
        <v>1</v>
      </c>
      <c r="AM245" s="99" t="b">
        <f aca="false">TRUE()</f>
        <v>1</v>
      </c>
      <c r="AN245" s="99" t="b">
        <f aca="false">TRUE()</f>
        <v>1</v>
      </c>
      <c r="AO245" s="99" t="b">
        <f aca="false">TRUE()</f>
        <v>1</v>
      </c>
      <c r="AP245" s="100" t="str">
        <f aca="false">IF(AND($AJ245:$AO245), "VALID", "INVALID")</f>
        <v>VALID</v>
      </c>
      <c r="AQ245" s="151" t="s">
        <v>645</v>
      </c>
      <c r="AR245" s="102" t="s">
        <v>79</v>
      </c>
      <c r="AS245" s="103"/>
      <c r="AT245" s="104"/>
      <c r="AU245" s="104"/>
      <c r="AV245" s="104"/>
      <c r="AW245" s="104"/>
      <c r="AX245" s="104"/>
      <c r="AY245" s="104"/>
      <c r="AZ245" s="103"/>
      <c r="BA245" s="103"/>
      <c r="BB245" s="105"/>
      <c r="BC245" s="104"/>
      <c r="BD245" s="106"/>
      <c r="BE245" s="114" t="s">
        <v>644</v>
      </c>
      <c r="BF245" s="108" t="e">
        <f aca="false">VLOOKUP($A245,#REF!, 34, FALSE())</f>
        <v>#VALUE!</v>
      </c>
      <c r="BG245" s="108" t="e">
        <f aca="false">VLOOKUP($A245,#REF!, 22, FALSE())</f>
        <v>#VALUE!</v>
      </c>
      <c r="BH245" s="109"/>
    </row>
    <row r="246" s="85" customFormat="true" ht="18" hidden="false" customHeight="true" outlineLevel="0" collapsed="false">
      <c r="A246" s="140" t="s">
        <v>646</v>
      </c>
      <c r="B246" s="164" t="s">
        <v>647</v>
      </c>
      <c r="C246" s="74"/>
      <c r="D246" s="76"/>
      <c r="E246" s="76"/>
      <c r="F246" s="76"/>
      <c r="G246" s="76"/>
      <c r="H246" s="76"/>
      <c r="I246" s="74"/>
      <c r="J246" s="74"/>
      <c r="K246" s="74"/>
      <c r="L246" s="74"/>
      <c r="M246" s="74"/>
      <c r="N246" s="74"/>
      <c r="O246" s="74"/>
      <c r="P246" s="74"/>
      <c r="Q246" s="74"/>
      <c r="R246" s="74"/>
      <c r="S246" s="74"/>
      <c r="T246" s="74"/>
      <c r="U246" s="77"/>
      <c r="V246" s="77"/>
      <c r="W246" s="77"/>
      <c r="X246" s="77"/>
      <c r="Y246" s="77"/>
      <c r="Z246" s="78"/>
      <c r="AA246" s="78"/>
      <c r="AB246" s="78"/>
      <c r="AC246" s="78"/>
      <c r="AD246" s="78"/>
      <c r="AE246" s="78"/>
      <c r="AF246" s="78"/>
      <c r="AG246" s="78"/>
      <c r="AH246" s="78"/>
      <c r="AI246" s="78"/>
      <c r="AJ246" s="78"/>
      <c r="AK246" s="78"/>
      <c r="AL246" s="78"/>
      <c r="AM246" s="78"/>
      <c r="AN246" s="78"/>
      <c r="AO246" s="78"/>
      <c r="AP246" s="78"/>
      <c r="AQ246" s="79"/>
      <c r="AR246" s="79"/>
      <c r="AS246" s="80"/>
      <c r="AT246" s="80"/>
      <c r="AU246" s="80"/>
      <c r="AV246" s="80"/>
      <c r="AW246" s="80"/>
      <c r="AX246" s="80"/>
      <c r="AY246" s="80"/>
      <c r="AZ246" s="80"/>
      <c r="BA246" s="80"/>
      <c r="BB246" s="80"/>
      <c r="BC246" s="81" t="s">
        <v>153</v>
      </c>
      <c r="BD246" s="82"/>
      <c r="BE246" s="83" t="s">
        <v>646</v>
      </c>
      <c r="BF246" s="84" t="s">
        <v>647</v>
      </c>
      <c r="BG246" s="84"/>
      <c r="BH246" s="84"/>
    </row>
    <row r="247" customFormat="false" ht="12.75" hidden="false" customHeight="true" outlineLevel="0" collapsed="false">
      <c r="A247" s="95" t="s">
        <v>648</v>
      </c>
      <c r="B247" s="86" t="e">
        <f aca="false">VLOOKUP($A247,#REF!, 34, FALSE())</f>
        <v>#VALUE!</v>
      </c>
      <c r="C247" s="87" t="str">
        <f aca="false">CONCATENATE("unused_",A247)</f>
        <v>unused_CAN2_DOUT</v>
      </c>
      <c r="D247" s="88" t="e">
        <f aca="false">IF(LEN(VLOOKUP($A247,#REF!,8,FALSE())),LEFT(VLOOKUP($A247,#REF!,8,FALSE()),LEN(VLOOKUP($A247,#REF!,8,FALSE()))-2),"")</f>
        <v>#VALUE!</v>
      </c>
      <c r="E247" s="89" t="e">
        <f aca="false">IF(LEN(VLOOKUP($A247,#REF!,4,FALSE())),IF(INDEX(#REF!,MATCH($A247,#REF!,0),1),LEFT(VLOOKUP($A247,#REF!,4,FALSE()),LEN(VLOOKUP($A247,#REF!,4,FALSE()))-2),CONCATENATE(LEFT(VLOOKUP($A247,#REF!,4,FALSE()),LEN(VLOOKUP($A247,#REF!,4,FALSE()))-2),"*")),"")</f>
        <v>#VALUE!</v>
      </c>
      <c r="F247" s="90" t="e">
        <f aca="false">IF(LEN(VLOOKUP($A247,#REF!,5,FALSE())),IF(INDEX(#REF!,MATCH($A247,#REF!,0),2),LEFT(VLOOKUP($A247,#REF!,5,FALSE()),LEN(VLOOKUP($A247,#REF!,5,FALSE()))-2),CONCATENATE(LEFT(VLOOKUP($A247,#REF!,5,FALSE()),LEN(VLOOKUP($A247,#REF!,5,FALSE()))-2),"*")),"")</f>
        <v>#VALUE!</v>
      </c>
      <c r="G247" s="90" t="e">
        <f aca="false">IF(LEN(VLOOKUP($A247,#REF!,6,FALSE())),IF(INDEX(#REF!,MATCH($A247,#REF!,0),3),LEFT(VLOOKUP($A247,#REF!,6,FALSE()),LEN(VLOOKUP($A247,#REF!,6,FALSE()))-2),CONCATENATE(LEFT(VLOOKUP($A247,#REF!,6,FALSE()),LEN(VLOOKUP($A247,#REF!,6,FALSE()))-2),"*")),"")</f>
        <v>#VALUE!</v>
      </c>
      <c r="H247" s="91" t="e">
        <f aca="false">IF(LEN(VLOOKUP($A247,#REF!,7,FALSE())),IF(INDEX(#REF!,MATCH($A247,#REF!,0),4),LEFT(VLOOKUP($A247,#REF!,7,FALSE()),LEN(VLOOKUP($A247,#REF!,7,FALSE()))-2),CONCATENATE(LEFT(VLOOKUP($A247,#REF!,7,FALSE()),LEN(VLOOKUP($A247,#REF!,7,FALSE()))-2),"*")),"")</f>
        <v>#VALUE!</v>
      </c>
      <c r="I247" s="92" t="e">
        <f aca="false">IF(LEN(VLOOKUP($A247,#REF!,8,FALSE())),UPPER(RIGHT(VLOOKUP($A247,#REF!,8,FALSE()), 1)),"")</f>
        <v>#VALUE!</v>
      </c>
      <c r="J247" s="90" t="e">
        <f aca="false">IF(LEN(VLOOKUP($A247,#REF!,4,FALSE())),UPPER(RIGHT(VLOOKUP($A247,#REF!,4,FALSE()), 1)),"")</f>
        <v>#VALUE!</v>
      </c>
      <c r="K247" s="90" t="e">
        <f aca="false">IF(LEN(VLOOKUP($A247,#REF!,5,FALSE())),UPPER(RIGHT(VLOOKUP($A247,#REF!,5,FALSE()), 1)),"")</f>
        <v>#VALUE!</v>
      </c>
      <c r="L247" s="90" t="e">
        <f aca="false">IF(LEN(VLOOKUP($A247,#REF!,6,FALSE())),UPPER(RIGHT(VLOOKUP($A247,#REF!,6,FALSE()), 1)),"")</f>
        <v>#VALUE!</v>
      </c>
      <c r="M247" s="91" t="e">
        <f aca="false">IF(LEN(VLOOKUP($A247,#REF!,7,FALSE())),UPPER(RIGHT(VLOOKUP($A247,#REF!,7,FALSE()), 1)),"")</f>
        <v>#VALUE!</v>
      </c>
      <c r="N247" s="172" t="s">
        <v>649</v>
      </c>
      <c r="O247" s="172" t="s">
        <v>83</v>
      </c>
      <c r="P247" s="172" t="s">
        <v>104</v>
      </c>
      <c r="Q247" s="172" t="s">
        <v>105</v>
      </c>
      <c r="R247" s="172" t="s">
        <v>83</v>
      </c>
      <c r="S247" s="100" t="e">
        <f aca="false">HLOOKUP("Device Tree Pin Name",#REF!,MATCH($A247,#REF!,0),FALSE())</f>
        <v>#VALUE!</v>
      </c>
      <c r="T247" s="95" t="e">
        <f aca="false">HLOOKUP("power rail",#REF!,MATCH($A247,#REF!,0),FALSE())</f>
        <v>#VALUE!</v>
      </c>
      <c r="U247" s="96" t="e">
        <f aca="false">HLOOKUP("Wake Capable",#REF!,MATCH($A247,#REF!,0),FALSE())</f>
        <v>#VALUE!</v>
      </c>
      <c r="V247" s="171" t="e">
        <f aca="false">HLOOKUP("Strap",#REF!,MATCH($A247,#REF!,0),FALSE())</f>
        <v>#VALUE!</v>
      </c>
      <c r="W247" s="96" t="e">
        <f aca="false">HLOOKUP("GTE",#REF!,MATCH($A247,#REF!,0),FALSE())</f>
        <v>#VALUE!</v>
      </c>
      <c r="X247" s="96" t="e">
        <f aca="false">HLOOKUP("DPD_Control",#REF!,MATCH($A247,#REF!,0),FALSE())</f>
        <v>#VALUE!</v>
      </c>
      <c r="Y247" s="96" t="e">
        <f aca="false">HLOOKUP("DPD_Group",#REF!,MATCH($A247,#REF!,0),FALSE())</f>
        <v>#VALUE!</v>
      </c>
      <c r="Z247" s="95" t="e">
        <f aca="false">HLOOKUP("Pad Category",#REF!,MATCH($A247,#REF!,0),FALSE())</f>
        <v>#VALUE!</v>
      </c>
      <c r="AA247" s="95" t="e">
        <f aca="false">HLOOKUP("Pad type",#REF!,MATCH($A247,#REF!,0),FALSE())</f>
        <v>#VALUE!</v>
      </c>
      <c r="AB247" s="95" t="e">
        <f aca="false">HLOOKUP("Pull Strength",#REF!,MATCH($A247,#REF!,0),FALSE())</f>
        <v>#VALUE!</v>
      </c>
      <c r="AC247" s="95" t="e">
        <f aca="false">HLOOKUP("POR Pin State",#REF!,MATCH($A247,#REF!,0),FALSE())</f>
        <v>#VALUE!</v>
      </c>
      <c r="AD247" s="95" t="str">
        <f aca="false">IF(OR($AQ247="",$AQ247=$C247),$R247,IF($AQ247=$D247,SUBSTITUTE(SUBSTITUTE($AQ247,"GPIO3_","GPIO_"),".0",""),IF($AQ247=$E247,$N247,IF($AQ247=$F247,$O247,IF($AQ247=$G247,$P247,IF($AQ247=$H247,$Q247,"INVALID"))))))</f>
        <v>RSVD1</v>
      </c>
      <c r="AE247" s="97"/>
      <c r="AF247" s="98" t="str">
        <f aca="false">IF(AND(OR($AS247="Int PU",$AS247="Int PD"),OR(AND($AZ247&lt;&gt;"",$AZ247&lt;&gt;"0"),AND($BA247&lt;&gt;"",$BA247&lt;&gt;"0"))),"INVALID",IF(OR($AQ247=$C247,$AS247="Int PD"),"PULL_DOWN",IF(OR($AS247="Int PU",AND($AE247="YES",OR($AZ247="",$AZ247="0"),OR($BA247="",$BA247="0"),OR($AR247="Input",$AR247="Bidirectional"))),"PULL_UP","NORMAL")))</f>
        <v>PULL_DOWN</v>
      </c>
      <c r="AG247" s="98" t="e">
        <f aca="false">IF($AU247="Input", "TRISTATE", IF($AV247="Z","TRISTATE",IF($AT247=$F247,"TRISTATE","NORMAL")))</f>
        <v>#VALUE!</v>
      </c>
      <c r="AH247" s="98" t="e">
        <f aca="false">IF(OR($AT247=$F247,$AU247="Output"),"DISABLE","ENABLE")</f>
        <v>#VALUE!</v>
      </c>
      <c r="AI247" s="112" t="e">
        <f aca="false">IF($AT247&lt;&gt;$G247,"N/A",IF($AV247="Drive 1", "1", IF($AV247="Drive 0", "0", "")))</f>
        <v>#VALUE!</v>
      </c>
      <c r="AJ247" s="99" t="b">
        <f aca="false">TRUE()</f>
        <v>1</v>
      </c>
      <c r="AK247" s="99" t="b">
        <f aca="false">TRUE()</f>
        <v>1</v>
      </c>
      <c r="AL247" s="99" t="b">
        <f aca="false">TRUE()</f>
        <v>1</v>
      </c>
      <c r="AM247" s="99" t="b">
        <f aca="false">TRUE()</f>
        <v>1</v>
      </c>
      <c r="AN247" s="99" t="b">
        <f aca="false">TRUE()</f>
        <v>1</v>
      </c>
      <c r="AO247" s="99" t="b">
        <f aca="false">TRUE()</f>
        <v>1</v>
      </c>
      <c r="AP247" s="100" t="str">
        <f aca="false">IF(AND($AJ247:$AO247), "VALID", "INVALID")</f>
        <v>VALID</v>
      </c>
      <c r="AQ247" s="101" t="s">
        <v>650</v>
      </c>
      <c r="AR247" s="102" t="s">
        <v>79</v>
      </c>
      <c r="AS247" s="103"/>
      <c r="AT247" s="104"/>
      <c r="AU247" s="104"/>
      <c r="AV247" s="104"/>
      <c r="AW247" s="104"/>
      <c r="AX247" s="104"/>
      <c r="AY247" s="104"/>
      <c r="AZ247" s="103"/>
      <c r="BA247" s="103"/>
      <c r="BB247" s="105"/>
      <c r="BC247" s="104"/>
      <c r="BD247" s="106"/>
      <c r="BE247" s="107"/>
      <c r="BF247" s="108" t="e">
        <f aca="false">VLOOKUP($A247,#REF!, 34, FALSE())</f>
        <v>#VALUE!</v>
      </c>
      <c r="BG247" s="108" t="e">
        <f aca="false">VLOOKUP($A247,#REF!, 22, FALSE())</f>
        <v>#VALUE!</v>
      </c>
      <c r="BH247" s="109"/>
    </row>
    <row r="248" customFormat="false" ht="12.75" hidden="false" customHeight="true" outlineLevel="0" collapsed="false">
      <c r="A248" s="95" t="s">
        <v>651</v>
      </c>
      <c r="B248" s="86" t="e">
        <f aca="false">VLOOKUP($A248,#REF!, 34, FALSE())</f>
        <v>#VALUE!</v>
      </c>
      <c r="C248" s="87" t="str">
        <f aca="false">CONCATENATE("unused_",A248)</f>
        <v>unused_CAN2_DIN</v>
      </c>
      <c r="D248" s="88" t="e">
        <f aca="false">IF(LEN(VLOOKUP($A248,#REF!,8,FALSE())),LEFT(VLOOKUP($A248,#REF!,8,FALSE()),LEN(VLOOKUP($A248,#REF!,8,FALSE()))-2),"")</f>
        <v>#VALUE!</v>
      </c>
      <c r="E248" s="89" t="e">
        <f aca="false">IF(LEN(VLOOKUP($A248,#REF!,4,FALSE())),IF(INDEX(#REF!,MATCH($A248,#REF!,0),1),LEFT(VLOOKUP($A248,#REF!,4,FALSE()),LEN(VLOOKUP($A248,#REF!,4,FALSE()))-2),CONCATENATE(LEFT(VLOOKUP($A248,#REF!,4,FALSE()),LEN(VLOOKUP($A248,#REF!,4,FALSE()))-2),"*")),"")</f>
        <v>#VALUE!</v>
      </c>
      <c r="F248" s="90" t="e">
        <f aca="false">IF(LEN(VLOOKUP($A248,#REF!,5,FALSE())),IF(INDEX(#REF!,MATCH($A248,#REF!,0),2),LEFT(VLOOKUP($A248,#REF!,5,FALSE()),LEN(VLOOKUP($A248,#REF!,5,FALSE()))-2),CONCATENATE(LEFT(VLOOKUP($A248,#REF!,5,FALSE()),LEN(VLOOKUP($A248,#REF!,5,FALSE()))-2),"*")),"")</f>
        <v>#VALUE!</v>
      </c>
      <c r="G248" s="90" t="e">
        <f aca="false">IF(LEN(VLOOKUP($A248,#REF!,6,FALSE())),IF(INDEX(#REF!,MATCH($A248,#REF!,0),3),LEFT(VLOOKUP($A248,#REF!,6,FALSE()),LEN(VLOOKUP($A248,#REF!,6,FALSE()))-2),CONCATENATE(LEFT(VLOOKUP($A248,#REF!,6,FALSE()),LEN(VLOOKUP($A248,#REF!,6,FALSE()))-2),"*")),"")</f>
        <v>#VALUE!</v>
      </c>
      <c r="H248" s="91" t="e">
        <f aca="false">IF(LEN(VLOOKUP($A248,#REF!,7,FALSE())),IF(INDEX(#REF!,MATCH($A248,#REF!,0),4),LEFT(VLOOKUP($A248,#REF!,7,FALSE()),LEN(VLOOKUP($A248,#REF!,7,FALSE()))-2),CONCATENATE(LEFT(VLOOKUP($A248,#REF!,7,FALSE()),LEN(VLOOKUP($A248,#REF!,7,FALSE()))-2),"*")),"")</f>
        <v>#VALUE!</v>
      </c>
      <c r="I248" s="92" t="e">
        <f aca="false">IF(LEN(VLOOKUP($A248,#REF!,8,FALSE())),UPPER(RIGHT(VLOOKUP($A248,#REF!,8,FALSE()), 1)),"")</f>
        <v>#VALUE!</v>
      </c>
      <c r="J248" s="90" t="e">
        <f aca="false">IF(LEN(VLOOKUP($A248,#REF!,4,FALSE())),UPPER(RIGHT(VLOOKUP($A248,#REF!,4,FALSE()), 1)),"")</f>
        <v>#VALUE!</v>
      </c>
      <c r="K248" s="90" t="e">
        <f aca="false">IF(LEN(VLOOKUP($A248,#REF!,5,FALSE())),UPPER(RIGHT(VLOOKUP($A248,#REF!,5,FALSE()), 1)),"")</f>
        <v>#VALUE!</v>
      </c>
      <c r="L248" s="90" t="e">
        <f aca="false">IF(LEN(VLOOKUP($A248,#REF!,6,FALSE())),UPPER(RIGHT(VLOOKUP($A248,#REF!,6,FALSE()), 1)),"")</f>
        <v>#VALUE!</v>
      </c>
      <c r="M248" s="91" t="e">
        <f aca="false">IF(LEN(VLOOKUP($A248,#REF!,7,FALSE())),UPPER(RIGHT(VLOOKUP($A248,#REF!,7,FALSE()), 1)),"")</f>
        <v>#VALUE!</v>
      </c>
      <c r="N248" s="172" t="s">
        <v>649</v>
      </c>
      <c r="O248" s="172" t="s">
        <v>83</v>
      </c>
      <c r="P248" s="172" t="s">
        <v>104</v>
      </c>
      <c r="Q248" s="172" t="s">
        <v>105</v>
      </c>
      <c r="R248" s="172" t="s">
        <v>83</v>
      </c>
      <c r="S248" s="132" t="e">
        <f aca="false">HLOOKUP("Device Tree Pin Name",#REF!,MATCH($A248,#REF!,0),FALSE())</f>
        <v>#VALUE!</v>
      </c>
      <c r="T248" s="132" t="e">
        <f aca="false">HLOOKUP("power rail",#REF!,MATCH($A248,#REF!,0),FALSE())</f>
        <v>#VALUE!</v>
      </c>
      <c r="U248" s="96" t="e">
        <f aca="false">HLOOKUP("Wake Capable",#REF!,MATCH($A248,#REF!,0),FALSE())</f>
        <v>#VALUE!</v>
      </c>
      <c r="V248" s="171" t="e">
        <f aca="false">HLOOKUP("Strap",#REF!,MATCH($A248,#REF!,0),FALSE())</f>
        <v>#VALUE!</v>
      </c>
      <c r="W248" s="96" t="e">
        <f aca="false">HLOOKUP("GTE",#REF!,MATCH($A248,#REF!,0),FALSE())</f>
        <v>#VALUE!</v>
      </c>
      <c r="X248" s="96" t="e">
        <f aca="false">HLOOKUP("DPD_Control",#REF!,MATCH($A248,#REF!,0),FALSE())</f>
        <v>#VALUE!</v>
      </c>
      <c r="Y248" s="96" t="e">
        <f aca="false">HLOOKUP("DPD_Group",#REF!,MATCH($A248,#REF!,0),FALSE())</f>
        <v>#VALUE!</v>
      </c>
      <c r="Z248" s="95" t="e">
        <f aca="false">HLOOKUP("Pad Category",#REF!,MATCH($A248,#REF!,0),FALSE())</f>
        <v>#VALUE!</v>
      </c>
      <c r="AA248" s="95" t="e">
        <f aca="false">HLOOKUP("Pad type",#REF!,MATCH($A248,#REF!,0),FALSE())</f>
        <v>#VALUE!</v>
      </c>
      <c r="AB248" s="95" t="e">
        <f aca="false">HLOOKUP("Pull Strength",#REF!,MATCH($A248,#REF!,0),FALSE())</f>
        <v>#VALUE!</v>
      </c>
      <c r="AC248" s="95" t="e">
        <f aca="false">HLOOKUP("POR Pin State",#REF!,MATCH($A248,#REF!,0),FALSE())</f>
        <v>#VALUE!</v>
      </c>
      <c r="AD248" s="95" t="str">
        <f aca="false">IF(OR($AQ248="",$AQ248=$C248),$R248,IF($AQ248=$D248,SUBSTITUTE(SUBSTITUTE($AQ248,"GPIO3_","GPIO_"),".0",""),IF($AQ248=$E248,$N248,IF($AQ248=$F248,$O248,IF($AQ248=$G248,$P248,IF($AQ248=$H248,$Q248,"INVALID"))))))</f>
        <v>RSVD1</v>
      </c>
      <c r="AE248" s="97"/>
      <c r="AF248" s="98" t="str">
        <f aca="false">IF(AND(OR($AS248="Int PU",$AS248="Int PD"),OR(AND($AZ248&lt;&gt;"",$AZ248&lt;&gt;"0"),AND($BA248&lt;&gt;"",$BA248&lt;&gt;"0"))),"INVALID",IF(OR($AQ248=$C248,$AS248="Int PD"),"PULL_DOWN",IF(OR($AS248="Int PU",AND($AE248="YES",OR($AZ248="",$AZ248="0"),OR($BA248="",$BA248="0"),OR($AR248="Input",$AR248="Bidirectional"))),"PULL_UP","NORMAL")))</f>
        <v>PULL_DOWN</v>
      </c>
      <c r="AG248" s="98" t="e">
        <f aca="false">IF($AU248="Input", "TRISTATE", IF($AV248="Z","TRISTATE",IF($AT248=$F248,"TRISTATE","NORMAL")))</f>
        <v>#VALUE!</v>
      </c>
      <c r="AH248" s="98" t="e">
        <f aca="false">IF(OR($AT248=$F248,$AU248="Output"),"DISABLE","ENABLE")</f>
        <v>#VALUE!</v>
      </c>
      <c r="AI248" s="112" t="e">
        <f aca="false">IF($AT248&lt;&gt;$G248,"N/A",IF($AV248="Drive 1", "1", IF($AV248="Drive 0", "0", "")))</f>
        <v>#VALUE!</v>
      </c>
      <c r="AJ248" s="99" t="b">
        <f aca="false">TRUE()</f>
        <v>1</v>
      </c>
      <c r="AK248" s="99" t="b">
        <f aca="false">TRUE()</f>
        <v>1</v>
      </c>
      <c r="AL248" s="99" t="b">
        <f aca="false">TRUE()</f>
        <v>1</v>
      </c>
      <c r="AM248" s="99" t="b">
        <f aca="false">TRUE()</f>
        <v>1</v>
      </c>
      <c r="AN248" s="99" t="b">
        <f aca="false">TRUE()</f>
        <v>1</v>
      </c>
      <c r="AO248" s="99" t="b">
        <f aca="false">TRUE()</f>
        <v>1</v>
      </c>
      <c r="AP248" s="100" t="str">
        <f aca="false">IF(AND($AJ248:$AO248), "VALID", "INVALID")</f>
        <v>VALID</v>
      </c>
      <c r="AQ248" s="101" t="s">
        <v>652</v>
      </c>
      <c r="AR248" s="102" t="s">
        <v>79</v>
      </c>
      <c r="AS248" s="103"/>
      <c r="AT248" s="104"/>
      <c r="AU248" s="104"/>
      <c r="AV248" s="104"/>
      <c r="AW248" s="104"/>
      <c r="AX248" s="104"/>
      <c r="AY248" s="104"/>
      <c r="AZ248" s="103"/>
      <c r="BA248" s="103"/>
      <c r="BB248" s="105"/>
      <c r="BC248" s="104"/>
      <c r="BD248" s="106"/>
      <c r="BE248" s="111"/>
      <c r="BF248" s="108" t="e">
        <f aca="false">VLOOKUP($A248,#REF!, 34, FALSE())</f>
        <v>#VALUE!</v>
      </c>
      <c r="BG248" s="108" t="e">
        <f aca="false">VLOOKUP($A248,#REF!, 22, FALSE())</f>
        <v>#VALUE!</v>
      </c>
      <c r="BH248" s="109"/>
    </row>
    <row r="249" customFormat="false" ht="12.75" hidden="false" customHeight="true" outlineLevel="0" collapsed="false">
      <c r="A249" s="95" t="s">
        <v>653</v>
      </c>
      <c r="B249" s="86" t="e">
        <f aca="false">VLOOKUP($A249,#REF!, 34, FALSE())</f>
        <v>#VALUE!</v>
      </c>
      <c r="C249" s="87" t="str">
        <f aca="false">CONCATENATE("unused_",A249)</f>
        <v>unused_CAN2_STB</v>
      </c>
      <c r="D249" s="88" t="e">
        <f aca="false">IF(LEN(VLOOKUP($A249,#REF!,8,FALSE())),LEFT(VLOOKUP($A249,#REF!,8,FALSE()),LEN(VLOOKUP($A249,#REF!,8,FALSE()))-2),"")</f>
        <v>#VALUE!</v>
      </c>
      <c r="E249" s="89" t="e">
        <f aca="false">IF(LEN(VLOOKUP($A249,#REF!,4,FALSE())),IF(INDEX(#REF!,MATCH($A249,#REF!,0),1),LEFT(VLOOKUP($A249,#REF!,4,FALSE()),LEN(VLOOKUP($A249,#REF!,4,FALSE()))-2),CONCATENATE(LEFT(VLOOKUP($A249,#REF!,4,FALSE()),LEN(VLOOKUP($A249,#REF!,4,FALSE()))-2),"*")),"")</f>
        <v>#VALUE!</v>
      </c>
      <c r="F249" s="90" t="e">
        <f aca="false">IF(LEN(VLOOKUP($A249,#REF!,5,FALSE())),IF(INDEX(#REF!,MATCH($A249,#REF!,0),2),LEFT(VLOOKUP($A249,#REF!,5,FALSE()),LEN(VLOOKUP($A249,#REF!,5,FALSE()))-2),CONCATENATE(LEFT(VLOOKUP($A249,#REF!,5,FALSE()),LEN(VLOOKUP($A249,#REF!,5,FALSE()))-2),"*")),"")</f>
        <v>#VALUE!</v>
      </c>
      <c r="G249" s="90" t="e">
        <f aca="false">IF(LEN(VLOOKUP($A249,#REF!,6,FALSE())),IF(INDEX(#REF!,MATCH($A249,#REF!,0),3),LEFT(VLOOKUP($A249,#REF!,6,FALSE()),LEN(VLOOKUP($A249,#REF!,6,FALSE()))-2),CONCATENATE(LEFT(VLOOKUP($A249,#REF!,6,FALSE()),LEN(VLOOKUP($A249,#REF!,6,FALSE()))-2),"*")),"")</f>
        <v>#VALUE!</v>
      </c>
      <c r="H249" s="91" t="e">
        <f aca="false">IF(LEN(VLOOKUP($A249,#REF!,7,FALSE())),IF(INDEX(#REF!,MATCH($A249,#REF!,0),4),LEFT(VLOOKUP($A249,#REF!,7,FALSE()),LEN(VLOOKUP($A249,#REF!,7,FALSE()))-2),CONCATENATE(LEFT(VLOOKUP($A249,#REF!,7,FALSE()),LEN(VLOOKUP($A249,#REF!,7,FALSE()))-2),"*")),"")</f>
        <v>#VALUE!</v>
      </c>
      <c r="I249" s="92" t="e">
        <f aca="false">IF(LEN(VLOOKUP($A249,#REF!,8,FALSE())),UPPER(RIGHT(VLOOKUP($A249,#REF!,8,FALSE()), 1)),"")</f>
        <v>#VALUE!</v>
      </c>
      <c r="J249" s="90" t="e">
        <f aca="false">IF(LEN(VLOOKUP($A249,#REF!,4,FALSE())),UPPER(RIGHT(VLOOKUP($A249,#REF!,4,FALSE()), 1)),"")</f>
        <v>#VALUE!</v>
      </c>
      <c r="K249" s="90" t="e">
        <f aca="false">IF(LEN(VLOOKUP($A249,#REF!,5,FALSE())),UPPER(RIGHT(VLOOKUP($A249,#REF!,5,FALSE()), 1)),"")</f>
        <v>#VALUE!</v>
      </c>
      <c r="L249" s="90" t="e">
        <f aca="false">IF(LEN(VLOOKUP($A249,#REF!,6,FALSE())),UPPER(RIGHT(VLOOKUP($A249,#REF!,6,FALSE()), 1)),"")</f>
        <v>#VALUE!</v>
      </c>
      <c r="M249" s="91" t="e">
        <f aca="false">IF(LEN(VLOOKUP($A249,#REF!,7,FALSE())),UPPER(RIGHT(VLOOKUP($A249,#REF!,7,FALSE()), 1)),"")</f>
        <v>#VALUE!</v>
      </c>
      <c r="N249" s="86" t="e">
        <f aca="false">IF(E249="","RSVD0")</f>
        <v>#VALUE!</v>
      </c>
      <c r="O249" s="172" t="s">
        <v>83</v>
      </c>
      <c r="P249" s="172" t="s">
        <v>104</v>
      </c>
      <c r="Q249" s="172" t="s">
        <v>105</v>
      </c>
      <c r="R249" s="172" t="s">
        <v>94</v>
      </c>
      <c r="S249" s="100" t="e">
        <f aca="false">HLOOKUP("Device Tree Pin Name",#REF!,MATCH($A249,#REF!,0),FALSE())</f>
        <v>#VALUE!</v>
      </c>
      <c r="T249" s="95" t="e">
        <f aca="false">HLOOKUP("power rail",#REF!,MATCH($A249,#REF!,0),FALSE())</f>
        <v>#VALUE!</v>
      </c>
      <c r="U249" s="96" t="e">
        <f aca="false">HLOOKUP("Wake Capable",#REF!,MATCH($A249,#REF!,0),FALSE())</f>
        <v>#VALUE!</v>
      </c>
      <c r="V249" s="171" t="e">
        <f aca="false">HLOOKUP("Strap",#REF!,MATCH($A249,#REF!,0),FALSE())</f>
        <v>#VALUE!</v>
      </c>
      <c r="W249" s="96" t="e">
        <f aca="false">HLOOKUP("GTE",#REF!,MATCH($A249,#REF!,0),FALSE())</f>
        <v>#VALUE!</v>
      </c>
      <c r="X249" s="96" t="e">
        <f aca="false">HLOOKUP("DPD_Control",#REF!,MATCH($A249,#REF!,0),FALSE())</f>
        <v>#VALUE!</v>
      </c>
      <c r="Y249" s="96" t="e">
        <f aca="false">HLOOKUP("DPD_Group",#REF!,MATCH($A249,#REF!,0),FALSE())</f>
        <v>#VALUE!</v>
      </c>
      <c r="Z249" s="95" t="e">
        <f aca="false">HLOOKUP("Pad Category",#REF!,MATCH($A249,#REF!,0),FALSE())</f>
        <v>#VALUE!</v>
      </c>
      <c r="AA249" s="95" t="e">
        <f aca="false">HLOOKUP("Pad type",#REF!,MATCH($A249,#REF!,0),FALSE())</f>
        <v>#VALUE!</v>
      </c>
      <c r="AB249" s="95" t="e">
        <f aca="false">HLOOKUP("Pull Strength",#REF!,MATCH($A249,#REF!,0),FALSE())</f>
        <v>#VALUE!</v>
      </c>
      <c r="AC249" s="95" t="e">
        <f aca="false">HLOOKUP("POR Pin State",#REF!,MATCH($A249,#REF!,0),FALSE())</f>
        <v>#VALUE!</v>
      </c>
      <c r="AD249" s="95" t="str">
        <f aca="false">IF(OR($AQ249="",$AQ249=$C249),$R249,IF($AQ249=$D249,SUBSTITUTE(SUBSTITUTE($AQ249,"GPIO3_","GPIO_"),".0",""),IF($AQ249=$E249,$N249,IF($AQ249=$F249,$O249,IF($AQ249=$G249,$P249,IF($AQ249=$H249,$Q249,"INVALID"))))))</f>
        <v>RSVD0</v>
      </c>
      <c r="AE249" s="97"/>
      <c r="AF249" s="98" t="str">
        <f aca="false">IF(AND(OR($AS249="Int PU",$AS249="Int PD"),OR(AND($AZ249&lt;&gt;"",$AZ249&lt;&gt;"0"),AND($BA249&lt;&gt;"",$BA249&lt;&gt;"0"))),"INVALID",IF(OR($AQ249=$C249,$AS249="Int PD"),"PULL_DOWN",IF(OR($AS249="Int PU",AND($AE249="YES",OR($AZ249="",$AZ249="0"),OR($BA249="",$BA249="0"),OR($AR249="Input",$AR249="Bidirectional"))),"PULL_UP","NORMAL")))</f>
        <v>PULL_DOWN</v>
      </c>
      <c r="AG249" s="98" t="e">
        <f aca="false">IF($AU249="Input", "TRISTATE", IF($AV249="Z","TRISTATE",IF($AT249=$F249,"TRISTATE","NORMAL")))</f>
        <v>#VALUE!</v>
      </c>
      <c r="AH249" s="98" t="e">
        <f aca="false">IF(OR($AT249=$F249,$AU249="Output"),"DISABLE","ENABLE")</f>
        <v>#VALUE!</v>
      </c>
      <c r="AI249" s="112" t="e">
        <f aca="false">IF($AT249&lt;&gt;$G249,"N/A",IF($AV249="Drive 1", "1", IF($AV249="Drive 0", "0", "")))</f>
        <v>#VALUE!</v>
      </c>
      <c r="AJ249" s="99" t="b">
        <f aca="false">TRUE()</f>
        <v>1</v>
      </c>
      <c r="AK249" s="99" t="b">
        <f aca="false">TRUE()</f>
        <v>1</v>
      </c>
      <c r="AL249" s="99" t="b">
        <f aca="false">TRUE()</f>
        <v>1</v>
      </c>
      <c r="AM249" s="99" t="b">
        <f aca="false">TRUE()</f>
        <v>1</v>
      </c>
      <c r="AN249" s="99" t="b">
        <f aca="false">TRUE()</f>
        <v>1</v>
      </c>
      <c r="AO249" s="99" t="b">
        <f aca="false">TRUE()</f>
        <v>1</v>
      </c>
      <c r="AP249" s="100" t="str">
        <f aca="false">IF(AND($AJ249:$AO249), "VALID", "INVALID")</f>
        <v>VALID</v>
      </c>
      <c r="AQ249" s="168" t="s">
        <v>654</v>
      </c>
      <c r="AR249" s="102" t="s">
        <v>79</v>
      </c>
      <c r="AS249" s="103"/>
      <c r="AT249" s="104"/>
      <c r="AU249" s="104"/>
      <c r="AV249" s="104"/>
      <c r="AW249" s="104"/>
      <c r="AX249" s="104"/>
      <c r="AY249" s="104"/>
      <c r="AZ249" s="103" t="s">
        <v>655</v>
      </c>
      <c r="BA249" s="103"/>
      <c r="BB249" s="105"/>
      <c r="BC249" s="104"/>
      <c r="BD249" s="106"/>
      <c r="BE249" s="16" t="s">
        <v>3</v>
      </c>
      <c r="BF249" s="108" t="e">
        <f aca="false">VLOOKUP($A249,#REF!, 34, FALSE())</f>
        <v>#VALUE!</v>
      </c>
      <c r="BG249" s="108" t="e">
        <f aca="false">VLOOKUP($A249,#REF!, 22, FALSE())</f>
        <v>#VALUE!</v>
      </c>
      <c r="BH249" s="109"/>
    </row>
    <row r="250" customFormat="false" ht="12.75" hidden="false" customHeight="true" outlineLevel="0" collapsed="false">
      <c r="A250" s="95" t="s">
        <v>656</v>
      </c>
      <c r="B250" s="86" t="e">
        <f aca="false">VLOOKUP($A250,#REF!, 34, FALSE())</f>
        <v>#VALUE!</v>
      </c>
      <c r="C250" s="87" t="str">
        <f aca="false">CONCATENATE("unused_",A250)</f>
        <v>unused_CAN2_EN</v>
      </c>
      <c r="D250" s="88" t="e">
        <f aca="false">IF(LEN(VLOOKUP($A250,#REF!,8,FALSE())),LEFT(VLOOKUP($A250,#REF!,8,FALSE()),LEN(VLOOKUP($A250,#REF!,8,FALSE()))-2),"")</f>
        <v>#VALUE!</v>
      </c>
      <c r="E250" s="89" t="e">
        <f aca="false">IF(LEN(VLOOKUP($A250,#REF!,4,FALSE())),IF(INDEX(#REF!,MATCH($A250,#REF!,0),1),LEFT(VLOOKUP($A250,#REF!,4,FALSE()),LEN(VLOOKUP($A250,#REF!,4,FALSE()))-2),CONCATENATE(LEFT(VLOOKUP($A250,#REF!,4,FALSE()),LEN(VLOOKUP($A250,#REF!,4,FALSE()))-2),"*")),"")</f>
        <v>#VALUE!</v>
      </c>
      <c r="F250" s="90" t="e">
        <f aca="false">IF(LEN(VLOOKUP($A250,#REF!,5,FALSE())),IF(INDEX(#REF!,MATCH($A250,#REF!,0),2),LEFT(VLOOKUP($A250,#REF!,5,FALSE()),LEN(VLOOKUP($A250,#REF!,5,FALSE()))-2),CONCATENATE(LEFT(VLOOKUP($A250,#REF!,5,FALSE()),LEN(VLOOKUP($A250,#REF!,5,FALSE()))-2),"*")),"")</f>
        <v>#VALUE!</v>
      </c>
      <c r="G250" s="90" t="e">
        <f aca="false">IF(LEN(VLOOKUP($A250,#REF!,6,FALSE())),IF(INDEX(#REF!,MATCH($A250,#REF!,0),3),LEFT(VLOOKUP($A250,#REF!,6,FALSE()),LEN(VLOOKUP($A250,#REF!,6,FALSE()))-2),CONCATENATE(LEFT(VLOOKUP($A250,#REF!,6,FALSE()),LEN(VLOOKUP($A250,#REF!,6,FALSE()))-2),"*")),"")</f>
        <v>#VALUE!</v>
      </c>
      <c r="H250" s="91" t="e">
        <f aca="false">IF(LEN(VLOOKUP($A250,#REF!,7,FALSE())),IF(INDEX(#REF!,MATCH($A250,#REF!,0),4),LEFT(VLOOKUP($A250,#REF!,7,FALSE()),LEN(VLOOKUP($A250,#REF!,7,FALSE()))-2),CONCATENATE(LEFT(VLOOKUP($A250,#REF!,7,FALSE()),LEN(VLOOKUP($A250,#REF!,7,FALSE()))-2),"*")),"")</f>
        <v>#VALUE!</v>
      </c>
      <c r="I250" s="92" t="e">
        <f aca="false">IF(LEN(VLOOKUP($A250,#REF!,8,FALSE())),UPPER(RIGHT(VLOOKUP($A250,#REF!,8,FALSE()), 1)),"")</f>
        <v>#VALUE!</v>
      </c>
      <c r="J250" s="90" t="e">
        <f aca="false">IF(LEN(VLOOKUP($A250,#REF!,4,FALSE())),UPPER(RIGHT(VLOOKUP($A250,#REF!,4,FALSE()), 1)),"")</f>
        <v>#VALUE!</v>
      </c>
      <c r="K250" s="90" t="e">
        <f aca="false">IF(LEN(VLOOKUP($A250,#REF!,5,FALSE())),UPPER(RIGHT(VLOOKUP($A250,#REF!,5,FALSE()), 1)),"")</f>
        <v>#VALUE!</v>
      </c>
      <c r="L250" s="90" t="e">
        <f aca="false">IF(LEN(VLOOKUP($A250,#REF!,6,FALSE())),UPPER(RIGHT(VLOOKUP($A250,#REF!,6,FALSE()), 1)),"")</f>
        <v>#VALUE!</v>
      </c>
      <c r="M250" s="91" t="e">
        <f aca="false">IF(LEN(VLOOKUP($A250,#REF!,7,FALSE())),UPPER(RIGHT(VLOOKUP($A250,#REF!,7,FALSE()), 1)),"")</f>
        <v>#VALUE!</v>
      </c>
      <c r="N250" s="86" t="e">
        <f aca="false">IF(E250="","RSVD0")</f>
        <v>#VALUE!</v>
      </c>
      <c r="O250" s="172" t="s">
        <v>83</v>
      </c>
      <c r="P250" s="172" t="s">
        <v>104</v>
      </c>
      <c r="Q250" s="172" t="s">
        <v>105</v>
      </c>
      <c r="R250" s="172" t="s">
        <v>94</v>
      </c>
      <c r="S250" s="100" t="e">
        <f aca="false">HLOOKUP("Device Tree Pin Name",#REF!,MATCH($A250,#REF!,0),FALSE())</f>
        <v>#VALUE!</v>
      </c>
      <c r="T250" s="95" t="e">
        <f aca="false">HLOOKUP("power rail",#REF!,MATCH($A250,#REF!,0),FALSE())</f>
        <v>#VALUE!</v>
      </c>
      <c r="U250" s="96" t="e">
        <f aca="false">HLOOKUP("Wake Capable",#REF!,MATCH($A250,#REF!,0),FALSE())</f>
        <v>#VALUE!</v>
      </c>
      <c r="V250" s="171" t="e">
        <f aca="false">HLOOKUP("Strap",#REF!,MATCH($A250,#REF!,0),FALSE())</f>
        <v>#VALUE!</v>
      </c>
      <c r="W250" s="96" t="e">
        <f aca="false">HLOOKUP("GTE",#REF!,MATCH($A250,#REF!,0),FALSE())</f>
        <v>#VALUE!</v>
      </c>
      <c r="X250" s="96" t="e">
        <f aca="false">HLOOKUP("DPD_Control",#REF!,MATCH($A250,#REF!,0),FALSE())</f>
        <v>#VALUE!</v>
      </c>
      <c r="Y250" s="96" t="e">
        <f aca="false">HLOOKUP("DPD_Group",#REF!,MATCH($A250,#REF!,0),FALSE())</f>
        <v>#VALUE!</v>
      </c>
      <c r="Z250" s="95" t="e">
        <f aca="false">HLOOKUP("Pad Category",#REF!,MATCH($A250,#REF!,0),FALSE())</f>
        <v>#VALUE!</v>
      </c>
      <c r="AA250" s="95" t="e">
        <f aca="false">HLOOKUP("Pad type",#REF!,MATCH($A250,#REF!,0),FALSE())</f>
        <v>#VALUE!</v>
      </c>
      <c r="AB250" s="95" t="e">
        <f aca="false">HLOOKUP("Pull Strength",#REF!,MATCH($A250,#REF!,0),FALSE())</f>
        <v>#VALUE!</v>
      </c>
      <c r="AC250" s="95" t="e">
        <f aca="false">HLOOKUP("POR Pin State",#REF!,MATCH($A250,#REF!,0),FALSE())</f>
        <v>#VALUE!</v>
      </c>
      <c r="AD250" s="95" t="str">
        <f aca="false">IF(OR($AQ250="",$AQ250=$C250),$R250,IF($AQ250=$D250,SUBSTITUTE(SUBSTITUTE($AQ250,"GPIO3_","GPIO_"),".0",""),IF($AQ250=$E250,$N250,IF($AQ250=$F250,$O250,IF($AQ250=$G250,$P250,IF($AQ250=$H250,$Q250,"INVALID"))))))</f>
        <v>RSVD0</v>
      </c>
      <c r="AE250" s="97"/>
      <c r="AF250" s="98" t="str">
        <f aca="false">IF(AND(OR($AS250="Int PU",$AS250="Int PD"),OR(AND($AZ250&lt;&gt;"",$AZ250&lt;&gt;"0"),AND($BA250&lt;&gt;"",$BA250&lt;&gt;"0"))),"INVALID",IF(OR($AQ250=$C250,$AS250="Int PD"),"PULL_DOWN",IF(OR($AS250="Int PU",AND($AE250="YES",OR($AZ250="",$AZ250="0"),OR($BA250="",$BA250="0"),OR($AR250="Input",$AR250="Bidirectional"))),"PULL_UP","NORMAL")))</f>
        <v>PULL_DOWN</v>
      </c>
      <c r="AG250" s="98" t="e">
        <f aca="false">IF($AU250="Input", "TRISTATE", IF($AV250="Z","TRISTATE",IF($AT250=$F250,"TRISTATE","NORMAL")))</f>
        <v>#VALUE!</v>
      </c>
      <c r="AH250" s="98" t="e">
        <f aca="false">IF(OR($AT250=$F250,$AU250="Output"),"DISABLE","ENABLE")</f>
        <v>#VALUE!</v>
      </c>
      <c r="AI250" s="112" t="e">
        <f aca="false">IF($AT250&lt;&gt;$G250,"N/A",IF($AV250="Drive 1", "1", IF($AV250="Drive 0", "0", "")))</f>
        <v>#VALUE!</v>
      </c>
      <c r="AJ250" s="99" t="b">
        <f aca="false">TRUE()</f>
        <v>1</v>
      </c>
      <c r="AK250" s="99" t="b">
        <f aca="false">TRUE()</f>
        <v>1</v>
      </c>
      <c r="AL250" s="99" t="b">
        <f aca="false">TRUE()</f>
        <v>1</v>
      </c>
      <c r="AM250" s="99" t="b">
        <f aca="false">TRUE()</f>
        <v>1</v>
      </c>
      <c r="AN250" s="99" t="b">
        <f aca="false">TRUE()</f>
        <v>1</v>
      </c>
      <c r="AO250" s="99" t="b">
        <f aca="false">TRUE()</f>
        <v>1</v>
      </c>
      <c r="AP250" s="100" t="str">
        <f aca="false">IF(AND($AJ250:$AO250), "VALID", "INVALID")</f>
        <v>VALID</v>
      </c>
      <c r="AQ250" s="151" t="s">
        <v>657</v>
      </c>
      <c r="AR250" s="102" t="s">
        <v>79</v>
      </c>
      <c r="AS250" s="103"/>
      <c r="AT250" s="104"/>
      <c r="AU250" s="104"/>
      <c r="AV250" s="104"/>
      <c r="AW250" s="104"/>
      <c r="AX250" s="104"/>
      <c r="AY250" s="104"/>
      <c r="AZ250" s="103"/>
      <c r="BA250" s="103"/>
      <c r="BB250" s="105"/>
      <c r="BC250" s="104"/>
      <c r="BD250" s="106"/>
      <c r="BE250" s="16" t="s">
        <v>3</v>
      </c>
      <c r="BF250" s="108" t="e">
        <f aca="false">VLOOKUP($A250,#REF!, 34, FALSE())</f>
        <v>#VALUE!</v>
      </c>
      <c r="BG250" s="108" t="e">
        <f aca="false">VLOOKUP($A250,#REF!, 22, FALSE())</f>
        <v>#VALUE!</v>
      </c>
      <c r="BH250" s="109"/>
    </row>
    <row r="251" customFormat="false" ht="12.75" hidden="false" customHeight="true" outlineLevel="0" collapsed="false">
      <c r="A251" s="95" t="s">
        <v>658</v>
      </c>
      <c r="B251" s="86" t="e">
        <f aca="false">VLOOKUP($A251,#REF!, 34, FALSE())</f>
        <v>#VALUE!</v>
      </c>
      <c r="C251" s="87" t="str">
        <f aca="false">CONCATENATE("unused_",A251)</f>
        <v>unused_CAN2_ERR</v>
      </c>
      <c r="D251" s="88" t="e">
        <f aca="false">IF(LEN(VLOOKUP($A251,#REF!,8,FALSE())),LEFT(VLOOKUP($A251,#REF!,8,FALSE()),LEN(VLOOKUP($A251,#REF!,8,FALSE()))-2),"")</f>
        <v>#VALUE!</v>
      </c>
      <c r="E251" s="89" t="e">
        <f aca="false">IF(LEN(VLOOKUP($A251,#REF!,4,FALSE())),IF(INDEX(#REF!,MATCH($A251,#REF!,0),1),LEFT(VLOOKUP($A251,#REF!,4,FALSE()),LEN(VLOOKUP($A251,#REF!,4,FALSE()))-2),CONCATENATE(LEFT(VLOOKUP($A251,#REF!,4,FALSE()),LEN(VLOOKUP($A251,#REF!,4,FALSE()))-2),"*")),"")</f>
        <v>#VALUE!</v>
      </c>
      <c r="F251" s="90" t="e">
        <f aca="false">IF(LEN(VLOOKUP($A251,#REF!,5,FALSE())),IF(INDEX(#REF!,MATCH($A251,#REF!,0),2),LEFT(VLOOKUP($A251,#REF!,5,FALSE()),LEN(VLOOKUP($A251,#REF!,5,FALSE()))-2),CONCATENATE(LEFT(VLOOKUP($A251,#REF!,5,FALSE()),LEN(VLOOKUP($A251,#REF!,5,FALSE()))-2),"*")),"")</f>
        <v>#VALUE!</v>
      </c>
      <c r="G251" s="90" t="e">
        <f aca="false">IF(LEN(VLOOKUP($A251,#REF!,6,FALSE())),IF(INDEX(#REF!,MATCH($A251,#REF!,0),3),LEFT(VLOOKUP($A251,#REF!,6,FALSE()),LEN(VLOOKUP($A251,#REF!,6,FALSE()))-2),CONCATENATE(LEFT(VLOOKUP($A251,#REF!,6,FALSE()),LEN(VLOOKUP($A251,#REF!,6,FALSE()))-2),"*")),"")</f>
        <v>#VALUE!</v>
      </c>
      <c r="H251" s="91" t="e">
        <f aca="false">IF(LEN(VLOOKUP($A251,#REF!,7,FALSE())),IF(INDEX(#REF!,MATCH($A251,#REF!,0),4),LEFT(VLOOKUP($A251,#REF!,7,FALSE()),LEN(VLOOKUP($A251,#REF!,7,FALSE()))-2),CONCATENATE(LEFT(VLOOKUP($A251,#REF!,7,FALSE()),LEN(VLOOKUP($A251,#REF!,7,FALSE()))-2),"*")),"")</f>
        <v>#VALUE!</v>
      </c>
      <c r="I251" s="92" t="e">
        <f aca="false">IF(LEN(VLOOKUP($A251,#REF!,8,FALSE())),UPPER(RIGHT(VLOOKUP($A251,#REF!,8,FALSE()), 1)),"")</f>
        <v>#VALUE!</v>
      </c>
      <c r="J251" s="90" t="e">
        <f aca="false">IF(LEN(VLOOKUP($A251,#REF!,4,FALSE())),UPPER(RIGHT(VLOOKUP($A251,#REF!,4,FALSE()), 1)),"")</f>
        <v>#VALUE!</v>
      </c>
      <c r="K251" s="90" t="e">
        <f aca="false">IF(LEN(VLOOKUP($A251,#REF!,5,FALSE())),UPPER(RIGHT(VLOOKUP($A251,#REF!,5,FALSE()), 1)),"")</f>
        <v>#VALUE!</v>
      </c>
      <c r="L251" s="90" t="e">
        <f aca="false">IF(LEN(VLOOKUP($A251,#REF!,6,FALSE())),UPPER(RIGHT(VLOOKUP($A251,#REF!,6,FALSE()), 1)),"")</f>
        <v>#VALUE!</v>
      </c>
      <c r="M251" s="91" t="e">
        <f aca="false">IF(LEN(VLOOKUP($A251,#REF!,7,FALSE())),UPPER(RIGHT(VLOOKUP($A251,#REF!,7,FALSE()), 1)),"")</f>
        <v>#VALUE!</v>
      </c>
      <c r="N251" s="86" t="e">
        <f aca="false">IF(E251="","RSVD0")</f>
        <v>#VALUE!</v>
      </c>
      <c r="O251" s="172" t="s">
        <v>83</v>
      </c>
      <c r="P251" s="172" t="s">
        <v>104</v>
      </c>
      <c r="Q251" s="172" t="s">
        <v>105</v>
      </c>
      <c r="R251" s="172" t="s">
        <v>94</v>
      </c>
      <c r="S251" s="100" t="e">
        <f aca="false">HLOOKUP("Device Tree Pin Name",#REF!,MATCH($A251,#REF!,0),FALSE())</f>
        <v>#VALUE!</v>
      </c>
      <c r="T251" s="95" t="e">
        <f aca="false">HLOOKUP("power rail",#REF!,MATCH($A251,#REF!,0),FALSE())</f>
        <v>#VALUE!</v>
      </c>
      <c r="U251" s="96" t="e">
        <f aca="false">HLOOKUP("Wake Capable",#REF!,MATCH($A251,#REF!,0),FALSE())</f>
        <v>#VALUE!</v>
      </c>
      <c r="V251" s="171" t="e">
        <f aca="false">HLOOKUP("Strap",#REF!,MATCH($A251,#REF!,0),FALSE())</f>
        <v>#VALUE!</v>
      </c>
      <c r="W251" s="96" t="e">
        <f aca="false">HLOOKUP("GTE",#REF!,MATCH($A251,#REF!,0),FALSE())</f>
        <v>#VALUE!</v>
      </c>
      <c r="X251" s="96" t="e">
        <f aca="false">HLOOKUP("DPD_Control",#REF!,MATCH($A251,#REF!,0),FALSE())</f>
        <v>#VALUE!</v>
      </c>
      <c r="Y251" s="96" t="e">
        <f aca="false">HLOOKUP("DPD_Group",#REF!,MATCH($A251,#REF!,0),FALSE())</f>
        <v>#VALUE!</v>
      </c>
      <c r="Z251" s="95" t="e">
        <f aca="false">HLOOKUP("Pad Category",#REF!,MATCH($A251,#REF!,0),FALSE())</f>
        <v>#VALUE!</v>
      </c>
      <c r="AA251" s="95" t="e">
        <f aca="false">HLOOKUP("Pad type",#REF!,MATCH($A251,#REF!,0),FALSE())</f>
        <v>#VALUE!</v>
      </c>
      <c r="AB251" s="95" t="e">
        <f aca="false">HLOOKUP("Pull Strength",#REF!,MATCH($A251,#REF!,0),FALSE())</f>
        <v>#VALUE!</v>
      </c>
      <c r="AC251" s="95" t="e">
        <f aca="false">HLOOKUP("POR Pin State",#REF!,MATCH($A251,#REF!,0),FALSE())</f>
        <v>#VALUE!</v>
      </c>
      <c r="AD251" s="95" t="str">
        <f aca="false">IF(OR($AQ251="",$AQ251=$C251),$R251,IF($AQ251=$D251,SUBSTITUTE(SUBSTITUTE($AQ251,"GPIO3_","GPIO_"),".0",""),IF($AQ251=$E251,$N251,IF($AQ251=$F251,$O251,IF($AQ251=$G251,$P251,IF($AQ251=$H251,$Q251,"INVALID"))))))</f>
        <v>RSVD0</v>
      </c>
      <c r="AE251" s="97"/>
      <c r="AF251" s="98" t="str">
        <f aca="false">IF(AND(OR($AS251="Int PU",$AS251="Int PD"),OR(AND($AZ251&lt;&gt;"",$AZ251&lt;&gt;"0"),AND($BA251&lt;&gt;"",$BA251&lt;&gt;"0"))),"INVALID",IF(OR($AQ251=$C251,$AS251="Int PD"),"PULL_DOWN",IF(OR($AS251="Int PU",AND($AE251="YES",OR($AZ251="",$AZ251="0"),OR($BA251="",$BA251="0"),OR($AR251="Input",$AR251="Bidirectional"))),"PULL_UP","NORMAL")))</f>
        <v>PULL_DOWN</v>
      </c>
      <c r="AG251" s="98" t="e">
        <f aca="false">IF($AU251="Input", "TRISTATE", IF($AV251="Z","TRISTATE",IF($AT251=$F251,"TRISTATE","NORMAL")))</f>
        <v>#VALUE!</v>
      </c>
      <c r="AH251" s="98" t="e">
        <f aca="false">IF(OR($AT251=$F251,$AU251="Output"),"DISABLE","ENABLE")</f>
        <v>#VALUE!</v>
      </c>
      <c r="AI251" s="112" t="e">
        <f aca="false">IF($AT251&lt;&gt;$G251,"N/A",IF($AV251="Drive 1", "1", IF($AV251="Drive 0", "0", "")))</f>
        <v>#VALUE!</v>
      </c>
      <c r="AJ251" s="99" t="b">
        <f aca="false">TRUE()</f>
        <v>1</v>
      </c>
      <c r="AK251" s="99" t="b">
        <f aca="false">TRUE()</f>
        <v>1</v>
      </c>
      <c r="AL251" s="99" t="b">
        <f aca="false">TRUE()</f>
        <v>1</v>
      </c>
      <c r="AM251" s="99" t="b">
        <f aca="false">TRUE()</f>
        <v>1</v>
      </c>
      <c r="AN251" s="99" t="b">
        <f aca="false">TRUE()</f>
        <v>1</v>
      </c>
      <c r="AO251" s="99" t="b">
        <f aca="false">TRUE()</f>
        <v>1</v>
      </c>
      <c r="AP251" s="100" t="str">
        <f aca="false">IF(AND($AJ251:$AO251), "VALID", "INVALID")</f>
        <v>VALID</v>
      </c>
      <c r="AQ251" s="101" t="s">
        <v>659</v>
      </c>
      <c r="AR251" s="102" t="s">
        <v>79</v>
      </c>
      <c r="AS251" s="103"/>
      <c r="AT251" s="104"/>
      <c r="AU251" s="104"/>
      <c r="AV251" s="104"/>
      <c r="AW251" s="104"/>
      <c r="AX251" s="104"/>
      <c r="AY251" s="104"/>
      <c r="AZ251" s="103"/>
      <c r="BA251" s="103"/>
      <c r="BB251" s="105"/>
      <c r="BC251" s="104"/>
      <c r="BD251" s="106"/>
      <c r="BE251" s="16" t="s">
        <v>3</v>
      </c>
      <c r="BF251" s="108" t="e">
        <f aca="false">VLOOKUP($A251,#REF!, 34, FALSE())</f>
        <v>#VALUE!</v>
      </c>
      <c r="BG251" s="108" t="e">
        <f aca="false">VLOOKUP($A251,#REF!, 22, FALSE())</f>
        <v>#VALUE!</v>
      </c>
      <c r="BH251" s="109"/>
    </row>
    <row r="252" customFormat="false" ht="12.75" hidden="false" customHeight="true" outlineLevel="0" collapsed="false">
      <c r="A252" s="95" t="s">
        <v>660</v>
      </c>
      <c r="B252" s="86" t="e">
        <f aca="false">VLOOKUP($A252,#REF!, 34, FALSE())</f>
        <v>#VALUE!</v>
      </c>
      <c r="C252" s="87" t="str">
        <f aca="false">CONCATENATE("unused_",A252)</f>
        <v>unused_CAN3_DOUT</v>
      </c>
      <c r="D252" s="88" t="e">
        <f aca="false">IF(LEN(VLOOKUP($A252,#REF!,8,FALSE())),LEFT(VLOOKUP($A252,#REF!,8,FALSE()),LEN(VLOOKUP($A252,#REF!,8,FALSE()))-2),"")</f>
        <v>#VALUE!</v>
      </c>
      <c r="E252" s="89" t="e">
        <f aca="false">IF(LEN(VLOOKUP($A252,#REF!,4,FALSE())),IF(INDEX(#REF!,MATCH($A252,#REF!,0),1),LEFT(VLOOKUP($A252,#REF!,4,FALSE()),LEN(VLOOKUP($A252,#REF!,4,FALSE()))-2),CONCATENATE(LEFT(VLOOKUP($A252,#REF!,4,FALSE()),LEN(VLOOKUP($A252,#REF!,4,FALSE()))-2),"*")),"")</f>
        <v>#VALUE!</v>
      </c>
      <c r="F252" s="90" t="e">
        <f aca="false">IF(LEN(VLOOKUP($A252,#REF!,5,FALSE())),IF(INDEX(#REF!,MATCH($A252,#REF!,0),2),LEFT(VLOOKUP($A252,#REF!,5,FALSE()),LEN(VLOOKUP($A252,#REF!,5,FALSE()))-2),CONCATENATE(LEFT(VLOOKUP($A252,#REF!,5,FALSE()),LEN(VLOOKUP($A252,#REF!,5,FALSE()))-2),"*")),"")</f>
        <v>#VALUE!</v>
      </c>
      <c r="G252" s="90" t="e">
        <f aca="false">IF(LEN(VLOOKUP($A252,#REF!,6,FALSE())),IF(INDEX(#REF!,MATCH($A252,#REF!,0),3),LEFT(VLOOKUP($A252,#REF!,6,FALSE()),LEN(VLOOKUP($A252,#REF!,6,FALSE()))-2),CONCATENATE(LEFT(VLOOKUP($A252,#REF!,6,FALSE()),LEN(VLOOKUP($A252,#REF!,6,FALSE()))-2),"*")),"")</f>
        <v>#VALUE!</v>
      </c>
      <c r="H252" s="91" t="e">
        <f aca="false">IF(LEN(VLOOKUP($A252,#REF!,7,FALSE())),IF(INDEX(#REF!,MATCH($A252,#REF!,0),4),LEFT(VLOOKUP($A252,#REF!,7,FALSE()),LEN(VLOOKUP($A252,#REF!,7,FALSE()))-2),CONCATENATE(LEFT(VLOOKUP($A252,#REF!,7,FALSE()),LEN(VLOOKUP($A252,#REF!,7,FALSE()))-2),"*")),"")</f>
        <v>#VALUE!</v>
      </c>
      <c r="I252" s="92" t="e">
        <f aca="false">IF(LEN(VLOOKUP($A252,#REF!,8,FALSE())),UPPER(RIGHT(VLOOKUP($A252,#REF!,8,FALSE()), 1)),"")</f>
        <v>#VALUE!</v>
      </c>
      <c r="J252" s="90" t="e">
        <f aca="false">IF(LEN(VLOOKUP($A252,#REF!,4,FALSE())),UPPER(RIGHT(VLOOKUP($A252,#REF!,4,FALSE()), 1)),"")</f>
        <v>#VALUE!</v>
      </c>
      <c r="K252" s="90" t="e">
        <f aca="false">IF(LEN(VLOOKUP($A252,#REF!,5,FALSE())),UPPER(RIGHT(VLOOKUP($A252,#REF!,5,FALSE()), 1)),"")</f>
        <v>#VALUE!</v>
      </c>
      <c r="L252" s="90" t="e">
        <f aca="false">IF(LEN(VLOOKUP($A252,#REF!,6,FALSE())),UPPER(RIGHT(VLOOKUP($A252,#REF!,6,FALSE()), 1)),"")</f>
        <v>#VALUE!</v>
      </c>
      <c r="M252" s="91" t="e">
        <f aca="false">IF(LEN(VLOOKUP($A252,#REF!,7,FALSE())),UPPER(RIGHT(VLOOKUP($A252,#REF!,7,FALSE()), 1)),"")</f>
        <v>#VALUE!</v>
      </c>
      <c r="N252" s="172" t="s">
        <v>649</v>
      </c>
      <c r="O252" s="172" t="s">
        <v>83</v>
      </c>
      <c r="P252" s="172" t="s">
        <v>104</v>
      </c>
      <c r="Q252" s="172" t="s">
        <v>105</v>
      </c>
      <c r="R252" s="172" t="s">
        <v>83</v>
      </c>
      <c r="S252" s="100" t="e">
        <f aca="false">HLOOKUP("Device Tree Pin Name",#REF!,MATCH($A252,#REF!,0),FALSE())</f>
        <v>#VALUE!</v>
      </c>
      <c r="T252" s="95" t="e">
        <f aca="false">HLOOKUP("power rail",#REF!,MATCH($A252,#REF!,0),FALSE())</f>
        <v>#VALUE!</v>
      </c>
      <c r="U252" s="96" t="e">
        <f aca="false">HLOOKUP("Wake Capable",#REF!,MATCH($A252,#REF!,0),FALSE())</f>
        <v>#VALUE!</v>
      </c>
      <c r="V252" s="171" t="e">
        <f aca="false">HLOOKUP("Strap",#REF!,MATCH($A252,#REF!,0),FALSE())</f>
        <v>#VALUE!</v>
      </c>
      <c r="W252" s="96" t="e">
        <f aca="false">HLOOKUP("GTE",#REF!,MATCH($A252,#REF!,0),FALSE())</f>
        <v>#VALUE!</v>
      </c>
      <c r="X252" s="96" t="e">
        <f aca="false">HLOOKUP("DPD_Control",#REF!,MATCH($A252,#REF!,0),FALSE())</f>
        <v>#VALUE!</v>
      </c>
      <c r="Y252" s="96" t="e">
        <f aca="false">HLOOKUP("DPD_Group",#REF!,MATCH($A252,#REF!,0),FALSE())</f>
        <v>#VALUE!</v>
      </c>
      <c r="Z252" s="95" t="e">
        <f aca="false">HLOOKUP("Pad Category",#REF!,MATCH($A252,#REF!,0),FALSE())</f>
        <v>#VALUE!</v>
      </c>
      <c r="AA252" s="95" t="e">
        <f aca="false">HLOOKUP("Pad type",#REF!,MATCH($A252,#REF!,0),FALSE())</f>
        <v>#VALUE!</v>
      </c>
      <c r="AB252" s="95" t="e">
        <f aca="false">HLOOKUP("Pull Strength",#REF!,MATCH($A252,#REF!,0),FALSE())</f>
        <v>#VALUE!</v>
      </c>
      <c r="AC252" s="95" t="e">
        <f aca="false">HLOOKUP("POR Pin State",#REF!,MATCH($A252,#REF!,0),FALSE())</f>
        <v>#VALUE!</v>
      </c>
      <c r="AD252" s="95" t="str">
        <f aca="false">IF(OR($AQ252="",$AQ252=$C252),$R252,IF($AQ252=$D252,SUBSTITUTE(SUBSTITUTE($AQ252,"GPIO3_","GPIO_"),".0",""),IF($AQ252=$E252,$N252,IF($AQ252=$F252,$O252,IF($AQ252=$G252,$P252,IF($AQ252=$H252,$Q252,"INVALID"))))))</f>
        <v>RSVD1</v>
      </c>
      <c r="AE252" s="97"/>
      <c r="AF252" s="98" t="str">
        <f aca="false">IF(AND(OR($AS252="Int PU",$AS252="Int PD"),OR(AND($AZ252&lt;&gt;"",$AZ252&lt;&gt;"0"),AND($BA252&lt;&gt;"",$BA252&lt;&gt;"0"))),"INVALID",IF(OR($AQ252=$C252,$AS252="Int PD"),"PULL_DOWN",IF(OR($AS252="Int PU",AND($AE252="YES",OR($AZ252="",$AZ252="0"),OR($BA252="",$BA252="0"),OR($AR252="Input",$AR252="Bidirectional"))),"PULL_UP","NORMAL")))</f>
        <v>PULL_DOWN</v>
      </c>
      <c r="AG252" s="98" t="e">
        <f aca="false">IF($AU252="Input", "TRISTATE", IF($AV252="Z","TRISTATE",IF($AT252=$F252,"TRISTATE","NORMAL")))</f>
        <v>#VALUE!</v>
      </c>
      <c r="AH252" s="98" t="e">
        <f aca="false">IF(OR($AT252=$F252,$AU252="Output"),"DISABLE","ENABLE")</f>
        <v>#VALUE!</v>
      </c>
      <c r="AI252" s="112" t="e">
        <f aca="false">IF($AT252&lt;&gt;$G252,"N/A",IF($AV252="Drive 1", "1", IF($AV252="Drive 0", "0", "")))</f>
        <v>#VALUE!</v>
      </c>
      <c r="AJ252" s="99" t="b">
        <f aca="false">TRUE()</f>
        <v>1</v>
      </c>
      <c r="AK252" s="99" t="b">
        <f aca="false">TRUE()</f>
        <v>1</v>
      </c>
      <c r="AL252" s="99" t="b">
        <f aca="false">TRUE()</f>
        <v>1</v>
      </c>
      <c r="AM252" s="99" t="b">
        <f aca="false">TRUE()</f>
        <v>1</v>
      </c>
      <c r="AN252" s="99" t="b">
        <f aca="false">TRUE()</f>
        <v>1</v>
      </c>
      <c r="AO252" s="99" t="b">
        <f aca="false">TRUE()</f>
        <v>1</v>
      </c>
      <c r="AP252" s="100" t="str">
        <f aca="false">IF(AND($AJ252:$AO252), "VALID", "INVALID")</f>
        <v>VALID</v>
      </c>
      <c r="AQ252" s="101" t="s">
        <v>661</v>
      </c>
      <c r="AR252" s="102" t="s">
        <v>79</v>
      </c>
      <c r="AS252" s="103"/>
      <c r="AT252" s="104"/>
      <c r="AU252" s="104"/>
      <c r="AV252" s="104"/>
      <c r="AW252" s="104"/>
      <c r="AX252" s="104"/>
      <c r="AY252" s="104"/>
      <c r="AZ252" s="103"/>
      <c r="BA252" s="103"/>
      <c r="BB252" s="105"/>
      <c r="BC252" s="104"/>
      <c r="BD252" s="106"/>
      <c r="BE252" s="111"/>
      <c r="BF252" s="108" t="e">
        <f aca="false">VLOOKUP($A252,#REF!, 34, FALSE())</f>
        <v>#VALUE!</v>
      </c>
      <c r="BG252" s="108" t="e">
        <f aca="false">VLOOKUP($A252,#REF!, 22, FALSE())</f>
        <v>#VALUE!</v>
      </c>
      <c r="BH252" s="109"/>
    </row>
    <row r="253" customFormat="false" ht="12.75" hidden="false" customHeight="true" outlineLevel="0" collapsed="false">
      <c r="A253" s="95" t="s">
        <v>662</v>
      </c>
      <c r="B253" s="86" t="e">
        <f aca="false">VLOOKUP($A253,#REF!, 34, FALSE())</f>
        <v>#VALUE!</v>
      </c>
      <c r="C253" s="87" t="str">
        <f aca="false">CONCATENATE("unused_",A253)</f>
        <v>unused_CAN3_DIN</v>
      </c>
      <c r="D253" s="88" t="e">
        <f aca="false">IF(LEN(VLOOKUP($A253,#REF!,8,FALSE())),LEFT(VLOOKUP($A253,#REF!,8,FALSE()),LEN(VLOOKUP($A253,#REF!,8,FALSE()))-2),"")</f>
        <v>#VALUE!</v>
      </c>
      <c r="E253" s="89" t="e">
        <f aca="false">IF(LEN(VLOOKUP($A253,#REF!,4,FALSE())),IF(INDEX(#REF!,MATCH($A253,#REF!,0),1),LEFT(VLOOKUP($A253,#REF!,4,FALSE()),LEN(VLOOKUP($A253,#REF!,4,FALSE()))-2),CONCATENATE(LEFT(VLOOKUP($A253,#REF!,4,FALSE()),LEN(VLOOKUP($A253,#REF!,4,FALSE()))-2),"*")),"")</f>
        <v>#VALUE!</v>
      </c>
      <c r="F253" s="90" t="e">
        <f aca="false">IF(LEN(VLOOKUP($A253,#REF!,5,FALSE())),IF(INDEX(#REF!,MATCH($A253,#REF!,0),2),LEFT(VLOOKUP($A253,#REF!,5,FALSE()),LEN(VLOOKUP($A253,#REF!,5,FALSE()))-2),CONCATENATE(LEFT(VLOOKUP($A253,#REF!,5,FALSE()),LEN(VLOOKUP($A253,#REF!,5,FALSE()))-2),"*")),"")</f>
        <v>#VALUE!</v>
      </c>
      <c r="G253" s="90" t="e">
        <f aca="false">IF(LEN(VLOOKUP($A253,#REF!,6,FALSE())),IF(INDEX(#REF!,MATCH($A253,#REF!,0),3),LEFT(VLOOKUP($A253,#REF!,6,FALSE()),LEN(VLOOKUP($A253,#REF!,6,FALSE()))-2),CONCATENATE(LEFT(VLOOKUP($A253,#REF!,6,FALSE()),LEN(VLOOKUP($A253,#REF!,6,FALSE()))-2),"*")),"")</f>
        <v>#VALUE!</v>
      </c>
      <c r="H253" s="91" t="e">
        <f aca="false">IF(LEN(VLOOKUP($A253,#REF!,7,FALSE())),IF(INDEX(#REF!,MATCH($A253,#REF!,0),4),LEFT(VLOOKUP($A253,#REF!,7,FALSE()),LEN(VLOOKUP($A253,#REF!,7,FALSE()))-2),CONCATENATE(LEFT(VLOOKUP($A253,#REF!,7,FALSE()),LEN(VLOOKUP($A253,#REF!,7,FALSE()))-2),"*")),"")</f>
        <v>#VALUE!</v>
      </c>
      <c r="I253" s="92" t="e">
        <f aca="false">IF(LEN(VLOOKUP($A253,#REF!,8,FALSE())),UPPER(RIGHT(VLOOKUP($A253,#REF!,8,FALSE()), 1)),"")</f>
        <v>#VALUE!</v>
      </c>
      <c r="J253" s="90" t="e">
        <f aca="false">IF(LEN(VLOOKUP($A253,#REF!,4,FALSE())),UPPER(RIGHT(VLOOKUP($A253,#REF!,4,FALSE()), 1)),"")</f>
        <v>#VALUE!</v>
      </c>
      <c r="K253" s="90" t="e">
        <f aca="false">IF(LEN(VLOOKUP($A253,#REF!,5,FALSE())),UPPER(RIGHT(VLOOKUP($A253,#REF!,5,FALSE()), 1)),"")</f>
        <v>#VALUE!</v>
      </c>
      <c r="L253" s="90" t="e">
        <f aca="false">IF(LEN(VLOOKUP($A253,#REF!,6,FALSE())),UPPER(RIGHT(VLOOKUP($A253,#REF!,6,FALSE()), 1)),"")</f>
        <v>#VALUE!</v>
      </c>
      <c r="M253" s="91" t="e">
        <f aca="false">IF(LEN(VLOOKUP($A253,#REF!,7,FALSE())),UPPER(RIGHT(VLOOKUP($A253,#REF!,7,FALSE()), 1)),"")</f>
        <v>#VALUE!</v>
      </c>
      <c r="N253" s="172" t="s">
        <v>649</v>
      </c>
      <c r="O253" s="172" t="s">
        <v>83</v>
      </c>
      <c r="P253" s="172" t="s">
        <v>104</v>
      </c>
      <c r="Q253" s="172" t="s">
        <v>105</v>
      </c>
      <c r="R253" s="172" t="s">
        <v>83</v>
      </c>
      <c r="S253" s="100" t="e">
        <f aca="false">HLOOKUP("Device Tree Pin Name",#REF!,MATCH($A253,#REF!,0),FALSE())</f>
        <v>#VALUE!</v>
      </c>
      <c r="T253" s="95" t="e">
        <f aca="false">HLOOKUP("power rail",#REF!,MATCH($A253,#REF!,0),FALSE())</f>
        <v>#VALUE!</v>
      </c>
      <c r="U253" s="96" t="e">
        <f aca="false">HLOOKUP("Wake Capable",#REF!,MATCH($A253,#REF!,0),FALSE())</f>
        <v>#VALUE!</v>
      </c>
      <c r="V253" s="171" t="e">
        <f aca="false">HLOOKUP("Strap",#REF!,MATCH($A253,#REF!,0),FALSE())</f>
        <v>#VALUE!</v>
      </c>
      <c r="W253" s="96" t="e">
        <f aca="false">HLOOKUP("GTE",#REF!,MATCH($A253,#REF!,0),FALSE())</f>
        <v>#VALUE!</v>
      </c>
      <c r="X253" s="96" t="e">
        <f aca="false">HLOOKUP("DPD_Control",#REF!,MATCH($A253,#REF!,0),FALSE())</f>
        <v>#VALUE!</v>
      </c>
      <c r="Y253" s="96" t="e">
        <f aca="false">HLOOKUP("DPD_Group",#REF!,MATCH($A253,#REF!,0),FALSE())</f>
        <v>#VALUE!</v>
      </c>
      <c r="Z253" s="95" t="e">
        <f aca="false">HLOOKUP("Pad Category",#REF!,MATCH($A253,#REF!,0),FALSE())</f>
        <v>#VALUE!</v>
      </c>
      <c r="AA253" s="95" t="e">
        <f aca="false">HLOOKUP("Pad type",#REF!,MATCH($A253,#REF!,0),FALSE())</f>
        <v>#VALUE!</v>
      </c>
      <c r="AB253" s="95" t="e">
        <f aca="false">HLOOKUP("Pull Strength",#REF!,MATCH($A253,#REF!,0),FALSE())</f>
        <v>#VALUE!</v>
      </c>
      <c r="AC253" s="95" t="e">
        <f aca="false">HLOOKUP("POR Pin State",#REF!,MATCH($A253,#REF!,0),FALSE())</f>
        <v>#VALUE!</v>
      </c>
      <c r="AD253" s="95" t="str">
        <f aca="false">IF(OR($AQ253="",$AQ253=$C253),$R253,IF($AQ253=$D253,SUBSTITUTE(SUBSTITUTE($AQ253,"GPIO3_","GPIO_"),".0",""),IF($AQ253=$E253,$N253,IF($AQ253=$F253,$O253,IF($AQ253=$G253,$P253,IF($AQ253=$H253,$Q253,"INVALID"))))))</f>
        <v>RSVD1</v>
      </c>
      <c r="AE253" s="97"/>
      <c r="AF253" s="98" t="str">
        <f aca="false">IF(AND(OR($AS253="Int PU",$AS253="Int PD"),OR(AND($AZ253&lt;&gt;"",$AZ253&lt;&gt;"0"),AND($BA253&lt;&gt;"",$BA253&lt;&gt;"0"))),"INVALID",IF(OR($AQ253=$C253,$AS253="Int PD"),"PULL_DOWN",IF(OR($AS253="Int PU",AND($AE253="YES",OR($AZ253="",$AZ253="0"),OR($BA253="",$BA253="0"),OR($AR253="Input",$AR253="Bidirectional"))),"PULL_UP","NORMAL")))</f>
        <v>PULL_DOWN</v>
      </c>
      <c r="AG253" s="98" t="e">
        <f aca="false">IF($AU253="Input", "TRISTATE", IF($AV253="Z","TRISTATE",IF($AT253=$F253,"TRISTATE","NORMAL")))</f>
        <v>#VALUE!</v>
      </c>
      <c r="AH253" s="98" t="e">
        <f aca="false">IF(OR($AT253=$F253,$AU253="Output"),"DISABLE","ENABLE")</f>
        <v>#VALUE!</v>
      </c>
      <c r="AI253" s="112" t="e">
        <f aca="false">IF($AT253&lt;&gt;$G253,"N/A",IF($AV253="Drive 1", "1", IF($AV253="Drive 0", "0", "")))</f>
        <v>#VALUE!</v>
      </c>
      <c r="AJ253" s="99" t="b">
        <f aca="false">TRUE()</f>
        <v>1</v>
      </c>
      <c r="AK253" s="99" t="b">
        <f aca="false">TRUE()</f>
        <v>1</v>
      </c>
      <c r="AL253" s="99" t="b">
        <f aca="false">TRUE()</f>
        <v>1</v>
      </c>
      <c r="AM253" s="99" t="b">
        <f aca="false">TRUE()</f>
        <v>1</v>
      </c>
      <c r="AN253" s="99" t="b">
        <f aca="false">TRUE()</f>
        <v>1</v>
      </c>
      <c r="AO253" s="99" t="b">
        <f aca="false">TRUE()</f>
        <v>1</v>
      </c>
      <c r="AP253" s="100" t="str">
        <f aca="false">IF(AND($AJ253:$AO253), "VALID", "INVALID")</f>
        <v>VALID</v>
      </c>
      <c r="AQ253" s="101" t="s">
        <v>663</v>
      </c>
      <c r="AR253" s="102" t="s">
        <v>79</v>
      </c>
      <c r="AS253" s="103"/>
      <c r="AT253" s="104"/>
      <c r="AU253" s="104"/>
      <c r="AV253" s="104"/>
      <c r="AW253" s="104"/>
      <c r="AX253" s="104"/>
      <c r="AY253" s="104"/>
      <c r="AZ253" s="103"/>
      <c r="BA253" s="103"/>
      <c r="BB253" s="105"/>
      <c r="BC253" s="104"/>
      <c r="BD253" s="106"/>
      <c r="BE253" s="111"/>
      <c r="BF253" s="108" t="e">
        <f aca="false">VLOOKUP($A253,#REF!, 34, FALSE())</f>
        <v>#VALUE!</v>
      </c>
      <c r="BG253" s="108" t="e">
        <f aca="false">VLOOKUP($A253,#REF!, 22, FALSE())</f>
        <v>#VALUE!</v>
      </c>
      <c r="BH253" s="109"/>
    </row>
    <row r="254" customFormat="false" ht="12.75" hidden="false" customHeight="true" outlineLevel="0" collapsed="false">
      <c r="A254" s="95" t="s">
        <v>664</v>
      </c>
      <c r="B254" s="86" t="e">
        <f aca="false">VLOOKUP($A254,#REF!, 34, FALSE())</f>
        <v>#VALUE!</v>
      </c>
      <c r="C254" s="87" t="str">
        <f aca="false">CONCATENATE("unused_",A254)</f>
        <v>unused_CAN3_STB</v>
      </c>
      <c r="D254" s="88" t="e">
        <f aca="false">IF(LEN(VLOOKUP($A254,#REF!,8,FALSE())),LEFT(VLOOKUP($A254,#REF!,8,FALSE()),LEN(VLOOKUP($A254,#REF!,8,FALSE()))-2),"")</f>
        <v>#VALUE!</v>
      </c>
      <c r="E254" s="89" t="e">
        <f aca="false">IF(LEN(VLOOKUP($A254,#REF!,4,FALSE())),IF(INDEX(#REF!,MATCH($A254,#REF!,0),1),LEFT(VLOOKUP($A254,#REF!,4,FALSE()),LEN(VLOOKUP($A254,#REF!,4,FALSE()))-2),CONCATENATE(LEFT(VLOOKUP($A254,#REF!,4,FALSE()),LEN(VLOOKUP($A254,#REF!,4,FALSE()))-2),"*")),"")</f>
        <v>#VALUE!</v>
      </c>
      <c r="F254" s="90" t="e">
        <f aca="false">IF(LEN(VLOOKUP($A254,#REF!,5,FALSE())),IF(INDEX(#REF!,MATCH($A254,#REF!,0),2),LEFT(VLOOKUP($A254,#REF!,5,FALSE()),LEN(VLOOKUP($A254,#REF!,5,FALSE()))-2),CONCATENATE(LEFT(VLOOKUP($A254,#REF!,5,FALSE()),LEN(VLOOKUP($A254,#REF!,5,FALSE()))-2),"*")),"")</f>
        <v>#VALUE!</v>
      </c>
      <c r="G254" s="90" t="e">
        <f aca="false">IF(LEN(VLOOKUP($A254,#REF!,6,FALSE())),IF(INDEX(#REF!,MATCH($A254,#REF!,0),3),LEFT(VLOOKUP($A254,#REF!,6,FALSE()),LEN(VLOOKUP($A254,#REF!,6,FALSE()))-2),CONCATENATE(LEFT(VLOOKUP($A254,#REF!,6,FALSE()),LEN(VLOOKUP($A254,#REF!,6,FALSE()))-2),"*")),"")</f>
        <v>#VALUE!</v>
      </c>
      <c r="H254" s="91" t="e">
        <f aca="false">IF(LEN(VLOOKUP($A254,#REF!,7,FALSE())),IF(INDEX(#REF!,MATCH($A254,#REF!,0),4),LEFT(VLOOKUP($A254,#REF!,7,FALSE()),LEN(VLOOKUP($A254,#REF!,7,FALSE()))-2),CONCATENATE(LEFT(VLOOKUP($A254,#REF!,7,FALSE()),LEN(VLOOKUP($A254,#REF!,7,FALSE()))-2),"*")),"")</f>
        <v>#VALUE!</v>
      </c>
      <c r="I254" s="92" t="e">
        <f aca="false">IF(LEN(VLOOKUP($A254,#REF!,8,FALSE())),UPPER(RIGHT(VLOOKUP($A254,#REF!,8,FALSE()), 1)),"")</f>
        <v>#VALUE!</v>
      </c>
      <c r="J254" s="90" t="e">
        <f aca="false">IF(LEN(VLOOKUP($A254,#REF!,4,FALSE())),UPPER(RIGHT(VLOOKUP($A254,#REF!,4,FALSE()), 1)),"")</f>
        <v>#VALUE!</v>
      </c>
      <c r="K254" s="90" t="e">
        <f aca="false">IF(LEN(VLOOKUP($A254,#REF!,5,FALSE())),UPPER(RIGHT(VLOOKUP($A254,#REF!,5,FALSE()), 1)),"")</f>
        <v>#VALUE!</v>
      </c>
      <c r="L254" s="90" t="e">
        <f aca="false">IF(LEN(VLOOKUP($A254,#REF!,6,FALSE())),UPPER(RIGHT(VLOOKUP($A254,#REF!,6,FALSE()), 1)),"")</f>
        <v>#VALUE!</v>
      </c>
      <c r="M254" s="91" t="e">
        <f aca="false">IF(LEN(VLOOKUP($A254,#REF!,7,FALSE())),UPPER(RIGHT(VLOOKUP($A254,#REF!,7,FALSE()), 1)),"")</f>
        <v>#VALUE!</v>
      </c>
      <c r="N254" s="86" t="e">
        <f aca="false">IF(E254="","RSVD0")</f>
        <v>#VALUE!</v>
      </c>
      <c r="O254" s="172" t="s">
        <v>83</v>
      </c>
      <c r="P254" s="172" t="s">
        <v>104</v>
      </c>
      <c r="Q254" s="172" t="s">
        <v>105</v>
      </c>
      <c r="R254" s="172" t="s">
        <v>94</v>
      </c>
      <c r="S254" s="132" t="e">
        <f aca="false">HLOOKUP("Device Tree Pin Name",#REF!,MATCH($A254,#REF!,0),FALSE())</f>
        <v>#VALUE!</v>
      </c>
      <c r="T254" s="132" t="e">
        <f aca="false">HLOOKUP("power rail",#REF!,MATCH($A254,#REF!,0),FALSE())</f>
        <v>#VALUE!</v>
      </c>
      <c r="U254" s="96" t="e">
        <f aca="false">HLOOKUP("Wake Capable",#REF!,MATCH($A254,#REF!,0),FALSE())</f>
        <v>#VALUE!</v>
      </c>
      <c r="V254" s="171" t="e">
        <f aca="false">HLOOKUP("Strap",#REF!,MATCH($A254,#REF!,0),FALSE())</f>
        <v>#VALUE!</v>
      </c>
      <c r="W254" s="96" t="e">
        <f aca="false">HLOOKUP("GTE",#REF!,MATCH($A254,#REF!,0),FALSE())</f>
        <v>#VALUE!</v>
      </c>
      <c r="X254" s="96" t="e">
        <f aca="false">HLOOKUP("DPD_Control",#REF!,MATCH($A254,#REF!,0),FALSE())</f>
        <v>#VALUE!</v>
      </c>
      <c r="Y254" s="96" t="e">
        <f aca="false">HLOOKUP("DPD_Group",#REF!,MATCH($A254,#REF!,0),FALSE())</f>
        <v>#VALUE!</v>
      </c>
      <c r="Z254" s="95" t="e">
        <f aca="false">HLOOKUP("Pad Category",#REF!,MATCH($A254,#REF!,0),FALSE())</f>
        <v>#VALUE!</v>
      </c>
      <c r="AA254" s="95" t="e">
        <f aca="false">HLOOKUP("Pad type",#REF!,MATCH($A254,#REF!,0),FALSE())</f>
        <v>#VALUE!</v>
      </c>
      <c r="AB254" s="95" t="e">
        <f aca="false">HLOOKUP("Pull Strength",#REF!,MATCH($A254,#REF!,0),FALSE())</f>
        <v>#VALUE!</v>
      </c>
      <c r="AC254" s="95" t="e">
        <f aca="false">HLOOKUP("POR Pin State",#REF!,MATCH($A254,#REF!,0),FALSE())</f>
        <v>#VALUE!</v>
      </c>
      <c r="AD254" s="95" t="str">
        <f aca="false">IF(OR($AQ254="",$AQ254=$C254),$R254,IF($AQ254=$D254,SUBSTITUTE(SUBSTITUTE($AQ254,"GPIO3_","GPIO_"),".0",""),IF($AQ254=$E254,$N254,IF($AQ254=$F254,$O254,IF($AQ254=$G254,$P254,IF($AQ254=$H254,$Q254,"INVALID"))))))</f>
        <v>RSVD0</v>
      </c>
      <c r="AE254" s="97"/>
      <c r="AF254" s="98" t="str">
        <f aca="false">IF(AND(OR($AS254="Int PU",$AS254="Int PD"),OR(AND($AZ254&lt;&gt;"",$AZ254&lt;&gt;"0"),AND($BA254&lt;&gt;"",$BA254&lt;&gt;"0"))),"INVALID",IF(OR($AQ254=$C254,$AS254="Int PD"),"PULL_DOWN",IF(OR($AS254="Int PU",AND($AE254="YES",OR($AZ254="",$AZ254="0"),OR($BA254="",$BA254="0"),OR($AR254="Input",$AR254="Bidirectional"))),"PULL_UP","NORMAL")))</f>
        <v>PULL_DOWN</v>
      </c>
      <c r="AG254" s="98" t="e">
        <f aca="false">IF($AU254="Input", "TRISTATE", IF($AV254="Z","TRISTATE",IF($AT254=$F254,"TRISTATE","NORMAL")))</f>
        <v>#VALUE!</v>
      </c>
      <c r="AH254" s="98" t="e">
        <f aca="false">IF(OR($AT254=$F254,$AU254="Output"),"DISABLE","ENABLE")</f>
        <v>#VALUE!</v>
      </c>
      <c r="AI254" s="112" t="e">
        <f aca="false">IF($AT254&lt;&gt;$G254,"N/A",IF($AV254="Drive 1", "1", IF($AV254="Drive 0", "0", "")))</f>
        <v>#VALUE!</v>
      </c>
      <c r="AJ254" s="99" t="b">
        <f aca="false">TRUE()</f>
        <v>1</v>
      </c>
      <c r="AK254" s="99" t="b">
        <f aca="false">TRUE()</f>
        <v>1</v>
      </c>
      <c r="AL254" s="99" t="b">
        <f aca="false">TRUE()</f>
        <v>1</v>
      </c>
      <c r="AM254" s="99" t="b">
        <f aca="false">TRUE()</f>
        <v>1</v>
      </c>
      <c r="AN254" s="99" t="b">
        <f aca="false">TRUE()</f>
        <v>1</v>
      </c>
      <c r="AO254" s="99" t="b">
        <f aca="false">TRUE()</f>
        <v>1</v>
      </c>
      <c r="AP254" s="100" t="str">
        <f aca="false">IF(AND($AJ254:$AO254), "VALID", "INVALID")</f>
        <v>VALID</v>
      </c>
      <c r="AQ254" s="101" t="s">
        <v>665</v>
      </c>
      <c r="AR254" s="102" t="s">
        <v>79</v>
      </c>
      <c r="AS254" s="103"/>
      <c r="AT254" s="104"/>
      <c r="AU254" s="104"/>
      <c r="AV254" s="104"/>
      <c r="AW254" s="104"/>
      <c r="AX254" s="104"/>
      <c r="AY254" s="104"/>
      <c r="AZ254" s="103"/>
      <c r="BA254" s="103"/>
      <c r="BB254" s="105"/>
      <c r="BC254" s="104"/>
      <c r="BD254" s="106"/>
      <c r="BE254" s="16" t="s">
        <v>3</v>
      </c>
      <c r="BF254" s="108" t="e">
        <f aca="false">VLOOKUP($A254,#REF!, 34, FALSE())</f>
        <v>#VALUE!</v>
      </c>
      <c r="BG254" s="108" t="e">
        <f aca="false">VLOOKUP($A254,#REF!, 22, FALSE())</f>
        <v>#VALUE!</v>
      </c>
      <c r="BH254" s="109"/>
    </row>
    <row r="255" customFormat="false" ht="12.75" hidden="false" customHeight="true" outlineLevel="0" collapsed="false">
      <c r="A255" s="95" t="s">
        <v>666</v>
      </c>
      <c r="B255" s="86" t="e">
        <f aca="false">VLOOKUP($A255,#REF!, 34, FALSE())</f>
        <v>#VALUE!</v>
      </c>
      <c r="C255" s="87" t="str">
        <f aca="false">CONCATENATE("unused_",A255)</f>
        <v>unused_CAN3_EN</v>
      </c>
      <c r="D255" s="88" t="e">
        <f aca="false">IF(LEN(VLOOKUP($A255,#REF!,8,FALSE())),LEFT(VLOOKUP($A255,#REF!,8,FALSE()),LEN(VLOOKUP($A255,#REF!,8,FALSE()))-2),"")</f>
        <v>#VALUE!</v>
      </c>
      <c r="E255" s="89" t="e">
        <f aca="false">IF(LEN(VLOOKUP($A255,#REF!,4,FALSE())),IF(INDEX(#REF!,MATCH($A255,#REF!,0),1),LEFT(VLOOKUP($A255,#REF!,4,FALSE()),LEN(VLOOKUP($A255,#REF!,4,FALSE()))-2),CONCATENATE(LEFT(VLOOKUP($A255,#REF!,4,FALSE()),LEN(VLOOKUP($A255,#REF!,4,FALSE()))-2),"*")),"")</f>
        <v>#VALUE!</v>
      </c>
      <c r="F255" s="90" t="e">
        <f aca="false">IF(LEN(VLOOKUP($A255,#REF!,5,FALSE())),IF(INDEX(#REF!,MATCH($A255,#REF!,0),2),LEFT(VLOOKUP($A255,#REF!,5,FALSE()),LEN(VLOOKUP($A255,#REF!,5,FALSE()))-2),CONCATENATE(LEFT(VLOOKUP($A255,#REF!,5,FALSE()),LEN(VLOOKUP($A255,#REF!,5,FALSE()))-2),"*")),"")</f>
        <v>#VALUE!</v>
      </c>
      <c r="G255" s="90" t="e">
        <f aca="false">IF(LEN(VLOOKUP($A255,#REF!,6,FALSE())),IF(INDEX(#REF!,MATCH($A255,#REF!,0),3),LEFT(VLOOKUP($A255,#REF!,6,FALSE()),LEN(VLOOKUP($A255,#REF!,6,FALSE()))-2),CONCATENATE(LEFT(VLOOKUP($A255,#REF!,6,FALSE()),LEN(VLOOKUP($A255,#REF!,6,FALSE()))-2),"*")),"")</f>
        <v>#VALUE!</v>
      </c>
      <c r="H255" s="91" t="e">
        <f aca="false">IF(LEN(VLOOKUP($A255,#REF!,7,FALSE())),IF(INDEX(#REF!,MATCH($A255,#REF!,0),4),LEFT(VLOOKUP($A255,#REF!,7,FALSE()),LEN(VLOOKUP($A255,#REF!,7,FALSE()))-2),CONCATENATE(LEFT(VLOOKUP($A255,#REF!,7,FALSE()),LEN(VLOOKUP($A255,#REF!,7,FALSE()))-2),"*")),"")</f>
        <v>#VALUE!</v>
      </c>
      <c r="I255" s="92" t="e">
        <f aca="false">IF(LEN(VLOOKUP($A255,#REF!,8,FALSE())),UPPER(RIGHT(VLOOKUP($A255,#REF!,8,FALSE()), 1)),"")</f>
        <v>#VALUE!</v>
      </c>
      <c r="J255" s="90" t="e">
        <f aca="false">IF(LEN(VLOOKUP($A255,#REF!,4,FALSE())),UPPER(RIGHT(VLOOKUP($A255,#REF!,4,FALSE()), 1)),"")</f>
        <v>#VALUE!</v>
      </c>
      <c r="K255" s="90" t="e">
        <f aca="false">IF(LEN(VLOOKUP($A255,#REF!,5,FALSE())),UPPER(RIGHT(VLOOKUP($A255,#REF!,5,FALSE()), 1)),"")</f>
        <v>#VALUE!</v>
      </c>
      <c r="L255" s="90" t="e">
        <f aca="false">IF(LEN(VLOOKUP($A255,#REF!,6,FALSE())),UPPER(RIGHT(VLOOKUP($A255,#REF!,6,FALSE()), 1)),"")</f>
        <v>#VALUE!</v>
      </c>
      <c r="M255" s="91" t="e">
        <f aca="false">IF(LEN(VLOOKUP($A255,#REF!,7,FALSE())),UPPER(RIGHT(VLOOKUP($A255,#REF!,7,FALSE()), 1)),"")</f>
        <v>#VALUE!</v>
      </c>
      <c r="N255" s="86" t="e">
        <f aca="false">IF(E255="","RSVD0")</f>
        <v>#VALUE!</v>
      </c>
      <c r="O255" s="172" t="s">
        <v>83</v>
      </c>
      <c r="P255" s="172" t="s">
        <v>104</v>
      </c>
      <c r="Q255" s="172" t="s">
        <v>105</v>
      </c>
      <c r="R255" s="172" t="s">
        <v>94</v>
      </c>
      <c r="S255" s="100" t="e">
        <f aca="false">HLOOKUP("Device Tree Pin Name",#REF!,MATCH($A255,#REF!,0),FALSE())</f>
        <v>#VALUE!</v>
      </c>
      <c r="T255" s="95" t="e">
        <f aca="false">HLOOKUP("power rail",#REF!,MATCH($A255,#REF!,0),FALSE())</f>
        <v>#VALUE!</v>
      </c>
      <c r="U255" s="96" t="e">
        <f aca="false">HLOOKUP("Wake Capable",#REF!,MATCH($A255,#REF!,0),FALSE())</f>
        <v>#VALUE!</v>
      </c>
      <c r="V255" s="171" t="e">
        <f aca="false">HLOOKUP("Strap",#REF!,MATCH($A255,#REF!,0),FALSE())</f>
        <v>#VALUE!</v>
      </c>
      <c r="W255" s="96" t="e">
        <f aca="false">HLOOKUP("GTE",#REF!,MATCH($A255,#REF!,0),FALSE())</f>
        <v>#VALUE!</v>
      </c>
      <c r="X255" s="96" t="e">
        <f aca="false">HLOOKUP("DPD_Control",#REF!,MATCH($A255,#REF!,0),FALSE())</f>
        <v>#VALUE!</v>
      </c>
      <c r="Y255" s="96" t="e">
        <f aca="false">HLOOKUP("DPD_Group",#REF!,MATCH($A255,#REF!,0),FALSE())</f>
        <v>#VALUE!</v>
      </c>
      <c r="Z255" s="95" t="e">
        <f aca="false">HLOOKUP("Pad Category",#REF!,MATCH($A255,#REF!,0),FALSE())</f>
        <v>#VALUE!</v>
      </c>
      <c r="AA255" s="95" t="e">
        <f aca="false">HLOOKUP("Pad type",#REF!,MATCH($A255,#REF!,0),FALSE())</f>
        <v>#VALUE!</v>
      </c>
      <c r="AB255" s="95" t="e">
        <f aca="false">HLOOKUP("Pull Strength",#REF!,MATCH($A255,#REF!,0),FALSE())</f>
        <v>#VALUE!</v>
      </c>
      <c r="AC255" s="95" t="e">
        <f aca="false">HLOOKUP("POR Pin State",#REF!,MATCH($A255,#REF!,0),FALSE())</f>
        <v>#VALUE!</v>
      </c>
      <c r="AD255" s="95" t="str">
        <f aca="false">IF(OR($AQ255="",$AQ255=$C255),$R255,IF($AQ255=$D255,SUBSTITUTE(SUBSTITUTE($AQ255,"GPIO3_","GPIO_"),".0",""),IF($AQ255=$E255,$N255,IF($AQ255=$F255,$O255,IF($AQ255=$G255,$P255,IF($AQ255=$H255,$Q255,"INVALID"))))))</f>
        <v>RSVD0</v>
      </c>
      <c r="AE255" s="97"/>
      <c r="AF255" s="98" t="str">
        <f aca="false">IF(AND(OR($AS255="Int PU",$AS255="Int PD"),OR(AND($AZ255&lt;&gt;"",$AZ255&lt;&gt;"0"),AND($BA255&lt;&gt;"",$BA255&lt;&gt;"0"))),"INVALID",IF(OR($AQ255=$C255,$AS255="Int PD"),"PULL_DOWN",IF(OR($AS255="Int PU",AND($AE255="YES",OR($AZ255="",$AZ255="0"),OR($BA255="",$BA255="0"),OR($AR255="Input",$AR255="Bidirectional"))),"PULL_UP","NORMAL")))</f>
        <v>PULL_DOWN</v>
      </c>
      <c r="AG255" s="98" t="e">
        <f aca="false">IF($AU255="Input", "TRISTATE", IF($AV255="Z","TRISTATE",IF($AT255=$F255,"TRISTATE","NORMAL")))</f>
        <v>#VALUE!</v>
      </c>
      <c r="AH255" s="98" t="e">
        <f aca="false">IF(OR($AT255=$F255,$AU255="Output"),"DISABLE","ENABLE")</f>
        <v>#VALUE!</v>
      </c>
      <c r="AI255" s="112" t="e">
        <f aca="false">IF($AT255&lt;&gt;$G255,"N/A",IF($AV255="Drive 1", "1", IF($AV255="Drive 0", "0", "")))</f>
        <v>#VALUE!</v>
      </c>
      <c r="AJ255" s="99" t="b">
        <f aca="false">TRUE()</f>
        <v>1</v>
      </c>
      <c r="AK255" s="99" t="b">
        <f aca="false">TRUE()</f>
        <v>1</v>
      </c>
      <c r="AL255" s="99" t="b">
        <f aca="false">TRUE()</f>
        <v>1</v>
      </c>
      <c r="AM255" s="99" t="b">
        <f aca="false">TRUE()</f>
        <v>1</v>
      </c>
      <c r="AN255" s="99" t="b">
        <f aca="false">TRUE()</f>
        <v>1</v>
      </c>
      <c r="AO255" s="99" t="b">
        <f aca="false">TRUE()</f>
        <v>1</v>
      </c>
      <c r="AP255" s="100" t="str">
        <f aca="false">IF(AND($AJ255:$AO255), "VALID", "INVALID")</f>
        <v>VALID</v>
      </c>
      <c r="AQ255" s="168" t="s">
        <v>667</v>
      </c>
      <c r="AR255" s="102" t="s">
        <v>79</v>
      </c>
      <c r="AS255" s="103"/>
      <c r="AT255" s="104"/>
      <c r="AU255" s="104"/>
      <c r="AV255" s="104"/>
      <c r="AW255" s="104"/>
      <c r="AX255" s="104"/>
      <c r="AY255" s="104"/>
      <c r="AZ255" s="103"/>
      <c r="BA255" s="103"/>
      <c r="BB255" s="105"/>
      <c r="BC255" s="104"/>
      <c r="BD255" s="106"/>
      <c r="BE255" s="16" t="s">
        <v>3</v>
      </c>
      <c r="BF255" s="108" t="e">
        <f aca="false">VLOOKUP($A255,#REF!, 34, FALSE())</f>
        <v>#VALUE!</v>
      </c>
      <c r="BG255" s="108" t="e">
        <f aca="false">VLOOKUP($A255,#REF!, 22, FALSE())</f>
        <v>#VALUE!</v>
      </c>
      <c r="BH255" s="109"/>
    </row>
    <row r="256" customFormat="false" ht="12.75" hidden="false" customHeight="true" outlineLevel="0" collapsed="false">
      <c r="A256" s="95" t="s">
        <v>668</v>
      </c>
      <c r="B256" s="86" t="e">
        <f aca="false">VLOOKUP($A256,#REF!, 34, FALSE())</f>
        <v>#VALUE!</v>
      </c>
      <c r="C256" s="87" t="str">
        <f aca="false">CONCATENATE("unused_",A256)</f>
        <v>unused_CAN3_ERR</v>
      </c>
      <c r="D256" s="88" t="e">
        <f aca="false">IF(LEN(VLOOKUP($A256,#REF!,8,FALSE())),LEFT(VLOOKUP($A256,#REF!,8,FALSE()),LEN(VLOOKUP($A256,#REF!,8,FALSE()))-2),"")</f>
        <v>#VALUE!</v>
      </c>
      <c r="E256" s="89" t="e">
        <f aca="false">IF(LEN(VLOOKUP($A256,#REF!,4,FALSE())),IF(INDEX(#REF!,MATCH($A256,#REF!,0),1),LEFT(VLOOKUP($A256,#REF!,4,FALSE()),LEN(VLOOKUP($A256,#REF!,4,FALSE()))-2),CONCATENATE(LEFT(VLOOKUP($A256,#REF!,4,FALSE()),LEN(VLOOKUP($A256,#REF!,4,FALSE()))-2),"*")),"")</f>
        <v>#VALUE!</v>
      </c>
      <c r="F256" s="90" t="e">
        <f aca="false">IF(LEN(VLOOKUP($A256,#REF!,5,FALSE())),IF(INDEX(#REF!,MATCH($A256,#REF!,0),2),LEFT(VLOOKUP($A256,#REF!,5,FALSE()),LEN(VLOOKUP($A256,#REF!,5,FALSE()))-2),CONCATENATE(LEFT(VLOOKUP($A256,#REF!,5,FALSE()),LEN(VLOOKUP($A256,#REF!,5,FALSE()))-2),"*")),"")</f>
        <v>#VALUE!</v>
      </c>
      <c r="G256" s="90" t="e">
        <f aca="false">IF(LEN(VLOOKUP($A256,#REF!,6,FALSE())),IF(INDEX(#REF!,MATCH($A256,#REF!,0),3),LEFT(VLOOKUP($A256,#REF!,6,FALSE()),LEN(VLOOKUP($A256,#REF!,6,FALSE()))-2),CONCATENATE(LEFT(VLOOKUP($A256,#REF!,6,FALSE()),LEN(VLOOKUP($A256,#REF!,6,FALSE()))-2),"*")),"")</f>
        <v>#VALUE!</v>
      </c>
      <c r="H256" s="91" t="e">
        <f aca="false">IF(LEN(VLOOKUP($A256,#REF!,7,FALSE())),IF(INDEX(#REF!,MATCH($A256,#REF!,0),4),LEFT(VLOOKUP($A256,#REF!,7,FALSE()),LEN(VLOOKUP($A256,#REF!,7,FALSE()))-2),CONCATENATE(LEFT(VLOOKUP($A256,#REF!,7,FALSE()),LEN(VLOOKUP($A256,#REF!,7,FALSE()))-2),"*")),"")</f>
        <v>#VALUE!</v>
      </c>
      <c r="I256" s="92" t="e">
        <f aca="false">IF(LEN(VLOOKUP($A256,#REF!,8,FALSE())),UPPER(RIGHT(VLOOKUP($A256,#REF!,8,FALSE()), 1)),"")</f>
        <v>#VALUE!</v>
      </c>
      <c r="J256" s="90" t="e">
        <f aca="false">IF(LEN(VLOOKUP($A256,#REF!,4,FALSE())),UPPER(RIGHT(VLOOKUP($A256,#REF!,4,FALSE()), 1)),"")</f>
        <v>#VALUE!</v>
      </c>
      <c r="K256" s="90" t="e">
        <f aca="false">IF(LEN(VLOOKUP($A256,#REF!,5,FALSE())),UPPER(RIGHT(VLOOKUP($A256,#REF!,5,FALSE()), 1)),"")</f>
        <v>#VALUE!</v>
      </c>
      <c r="L256" s="90" t="e">
        <f aca="false">IF(LEN(VLOOKUP($A256,#REF!,6,FALSE())),UPPER(RIGHT(VLOOKUP($A256,#REF!,6,FALSE()), 1)),"")</f>
        <v>#VALUE!</v>
      </c>
      <c r="M256" s="91" t="e">
        <f aca="false">IF(LEN(VLOOKUP($A256,#REF!,7,FALSE())),UPPER(RIGHT(VLOOKUP($A256,#REF!,7,FALSE()), 1)),"")</f>
        <v>#VALUE!</v>
      </c>
      <c r="N256" s="86" t="e">
        <f aca="false">IF(E256="","RSVD0")</f>
        <v>#VALUE!</v>
      </c>
      <c r="O256" s="172" t="s">
        <v>83</v>
      </c>
      <c r="P256" s="172" t="s">
        <v>104</v>
      </c>
      <c r="Q256" s="172" t="s">
        <v>105</v>
      </c>
      <c r="R256" s="172" t="s">
        <v>94</v>
      </c>
      <c r="S256" s="100" t="e">
        <f aca="false">HLOOKUP("Device Tree Pin Name",#REF!,MATCH($A256,#REF!,0),FALSE())</f>
        <v>#VALUE!</v>
      </c>
      <c r="T256" s="95" t="e">
        <f aca="false">HLOOKUP("power rail",#REF!,MATCH($A256,#REF!,0),FALSE())</f>
        <v>#VALUE!</v>
      </c>
      <c r="U256" s="96" t="e">
        <f aca="false">HLOOKUP("Wake Capable",#REF!,MATCH($A256,#REF!,0),FALSE())</f>
        <v>#VALUE!</v>
      </c>
      <c r="V256" s="171" t="e">
        <f aca="false">HLOOKUP("Strap",#REF!,MATCH($A256,#REF!,0),FALSE())</f>
        <v>#VALUE!</v>
      </c>
      <c r="W256" s="96" t="e">
        <f aca="false">HLOOKUP("GTE",#REF!,MATCH($A256,#REF!,0),FALSE())</f>
        <v>#VALUE!</v>
      </c>
      <c r="X256" s="96" t="e">
        <f aca="false">HLOOKUP("DPD_Control",#REF!,MATCH($A256,#REF!,0),FALSE())</f>
        <v>#VALUE!</v>
      </c>
      <c r="Y256" s="96" t="e">
        <f aca="false">HLOOKUP("DPD_Group",#REF!,MATCH($A256,#REF!,0),FALSE())</f>
        <v>#VALUE!</v>
      </c>
      <c r="Z256" s="95" t="e">
        <f aca="false">HLOOKUP("Pad Category",#REF!,MATCH($A256,#REF!,0),FALSE())</f>
        <v>#VALUE!</v>
      </c>
      <c r="AA256" s="95" t="e">
        <f aca="false">HLOOKUP("Pad type",#REF!,MATCH($A256,#REF!,0),FALSE())</f>
        <v>#VALUE!</v>
      </c>
      <c r="AB256" s="95" t="e">
        <f aca="false">HLOOKUP("Pull Strength",#REF!,MATCH($A256,#REF!,0),FALSE())</f>
        <v>#VALUE!</v>
      </c>
      <c r="AC256" s="95" t="e">
        <f aca="false">HLOOKUP("POR Pin State",#REF!,MATCH($A256,#REF!,0),FALSE())</f>
        <v>#VALUE!</v>
      </c>
      <c r="AD256" s="95" t="str">
        <f aca="false">IF(OR($AQ256="",$AQ256=$C256),$R256,IF($AQ256=$D256,SUBSTITUTE(SUBSTITUTE($AQ256,"GPIO3_","GPIO_"),".0",""),IF($AQ256=$E256,$N256,IF($AQ256=$F256,$O256,IF($AQ256=$G256,$P256,IF($AQ256=$H256,$Q256,"INVALID"))))))</f>
        <v>RSVD0</v>
      </c>
      <c r="AE256" s="97"/>
      <c r="AF256" s="98" t="str">
        <f aca="false">IF(AND(OR($AS256="Int PU",$AS256="Int PD"),OR(AND($AZ256&lt;&gt;"",$AZ256&lt;&gt;"0"),AND($BA256&lt;&gt;"",$BA256&lt;&gt;"0"))),"INVALID",IF(OR($AQ256=$C256,$AS256="Int PD"),"PULL_DOWN",IF(OR($AS256="Int PU",AND($AE256="YES",OR($AZ256="",$AZ256="0"),OR($BA256="",$BA256="0"),OR($AR256="Input",$AR256="Bidirectional"))),"PULL_UP","NORMAL")))</f>
        <v>PULL_DOWN</v>
      </c>
      <c r="AG256" s="98" t="e">
        <f aca="false">IF($AU256="Input", "TRISTATE", IF($AV256="Z","TRISTATE",IF($AT256=$F256,"TRISTATE","NORMAL")))</f>
        <v>#VALUE!</v>
      </c>
      <c r="AH256" s="98" t="e">
        <f aca="false">IF(OR($AT256=$F256,$AU256="Output"),"DISABLE","ENABLE")</f>
        <v>#VALUE!</v>
      </c>
      <c r="AI256" s="112" t="e">
        <f aca="false">IF($AT256&lt;&gt;$G256,"N/A",IF($AV256="Drive 1", "1", IF($AV256="Drive 0", "0", "")))</f>
        <v>#VALUE!</v>
      </c>
      <c r="AJ256" s="99" t="b">
        <f aca="false">TRUE()</f>
        <v>1</v>
      </c>
      <c r="AK256" s="99" t="b">
        <f aca="false">TRUE()</f>
        <v>1</v>
      </c>
      <c r="AL256" s="99" t="b">
        <f aca="false">TRUE()</f>
        <v>1</v>
      </c>
      <c r="AM256" s="99" t="b">
        <f aca="false">TRUE()</f>
        <v>1</v>
      </c>
      <c r="AN256" s="99" t="b">
        <f aca="false">TRUE()</f>
        <v>1</v>
      </c>
      <c r="AO256" s="99" t="b">
        <f aca="false">TRUE()</f>
        <v>1</v>
      </c>
      <c r="AP256" s="100" t="str">
        <f aca="false">IF(AND($AJ256:$AO256), "VALID", "INVALID")</f>
        <v>VALID</v>
      </c>
      <c r="AQ256" s="101" t="s">
        <v>669</v>
      </c>
      <c r="AR256" s="102" t="s">
        <v>79</v>
      </c>
      <c r="AS256" s="103"/>
      <c r="AT256" s="104"/>
      <c r="AU256" s="104"/>
      <c r="AV256" s="104"/>
      <c r="AW256" s="104"/>
      <c r="AX256" s="104"/>
      <c r="AY256" s="104"/>
      <c r="AZ256" s="103"/>
      <c r="BA256" s="103"/>
      <c r="BB256" s="105"/>
      <c r="BC256" s="104"/>
      <c r="BD256" s="106"/>
      <c r="BE256" s="169" t="s">
        <v>3</v>
      </c>
      <c r="BF256" s="108" t="e">
        <f aca="false">VLOOKUP($A256,#REF!, 34, FALSE())</f>
        <v>#VALUE!</v>
      </c>
      <c r="BG256" s="108" t="e">
        <f aca="false">VLOOKUP($A256,#REF!, 22, FALSE())</f>
        <v>#VALUE!</v>
      </c>
      <c r="BH256" s="109"/>
    </row>
    <row r="257" s="85" customFormat="true" ht="18" hidden="false" customHeight="true" outlineLevel="0" collapsed="false">
      <c r="A257" s="140" t="s">
        <v>670</v>
      </c>
      <c r="B257" s="164" t="s">
        <v>647</v>
      </c>
      <c r="C257" s="115"/>
      <c r="D257" s="153"/>
      <c r="E257" s="153"/>
      <c r="F257" s="153"/>
      <c r="G257" s="153"/>
      <c r="H257" s="153"/>
      <c r="I257" s="115"/>
      <c r="J257" s="115"/>
      <c r="K257" s="115"/>
      <c r="L257" s="115"/>
      <c r="M257" s="115"/>
      <c r="N257" s="173"/>
      <c r="O257" s="173"/>
      <c r="P257" s="173"/>
      <c r="Q257" s="173"/>
      <c r="R257" s="173"/>
      <c r="S257" s="173"/>
      <c r="T257" s="115"/>
      <c r="U257" s="154"/>
      <c r="V257" s="154"/>
      <c r="W257" s="154"/>
      <c r="X257" s="154"/>
      <c r="Y257" s="154"/>
      <c r="Z257" s="155"/>
      <c r="AA257" s="155"/>
      <c r="AB257" s="155"/>
      <c r="AC257" s="155"/>
      <c r="AD257" s="155"/>
      <c r="AE257" s="155"/>
      <c r="AF257" s="155"/>
      <c r="AG257" s="155"/>
      <c r="AH257" s="155"/>
      <c r="AI257" s="155"/>
      <c r="AJ257" s="155"/>
      <c r="AK257" s="155"/>
      <c r="AL257" s="155"/>
      <c r="AM257" s="155"/>
      <c r="AN257" s="155"/>
      <c r="AO257" s="155"/>
      <c r="AP257" s="155"/>
      <c r="AQ257" s="79"/>
      <c r="AR257" s="156"/>
      <c r="AS257" s="157"/>
      <c r="AT257" s="157"/>
      <c r="AU257" s="157"/>
      <c r="AV257" s="157"/>
      <c r="AW257" s="157"/>
      <c r="AX257" s="157"/>
      <c r="AY257" s="157"/>
      <c r="AZ257" s="157"/>
      <c r="BA257" s="157"/>
      <c r="BB257" s="157"/>
      <c r="BC257" s="81" t="s">
        <v>76</v>
      </c>
      <c r="BD257" s="157"/>
      <c r="BE257" s="158" t="s">
        <v>670</v>
      </c>
      <c r="BF257" s="159" t="s">
        <v>647</v>
      </c>
      <c r="BG257" s="159"/>
      <c r="BH257" s="159"/>
    </row>
    <row r="258" customFormat="false" ht="12.75" hidden="false" customHeight="true" outlineLevel="0" collapsed="false">
      <c r="A258" s="95" t="s">
        <v>671</v>
      </c>
      <c r="B258" s="86" t="e">
        <f aca="false">VLOOKUP($A258,#REF!, 34, FALSE())</f>
        <v>#VALUE!</v>
      </c>
      <c r="C258" s="87" t="str">
        <f aca="false">CONCATENATE("unused_",A258)</f>
        <v>unused_SOC_ERROR</v>
      </c>
      <c r="D258" s="88" t="e">
        <f aca="false">IF(LEN(VLOOKUP($A258,#REF!,8,FALSE())),LEFT(VLOOKUP($A258,#REF!,8,FALSE()),LEN(VLOOKUP($A258,#REF!,8,FALSE()))-2),"")</f>
        <v>#VALUE!</v>
      </c>
      <c r="E258" s="89" t="e">
        <f aca="false">IF(LEN(VLOOKUP($A258,#REF!,4,FALSE())),IF(INDEX(#REF!,MATCH($A258,#REF!,0),1),LEFT(VLOOKUP($A258,#REF!,4,FALSE()),LEN(VLOOKUP($A258,#REF!,4,FALSE()))-2),CONCATENATE(LEFT(VLOOKUP($A258,#REF!,4,FALSE()),LEN(VLOOKUP($A258,#REF!,4,FALSE()))-2),"*")),"")</f>
        <v>#VALUE!</v>
      </c>
      <c r="F258" s="90" t="e">
        <f aca="false">IF(LEN(VLOOKUP($A258,#REF!,5,FALSE())),IF(INDEX(#REF!,MATCH($A258,#REF!,0),2),LEFT(VLOOKUP($A258,#REF!,5,FALSE()),LEN(VLOOKUP($A258,#REF!,5,FALSE()))-2),CONCATENATE(LEFT(VLOOKUP($A258,#REF!,5,FALSE()),LEN(VLOOKUP($A258,#REF!,5,FALSE()))-2),"*")),"")</f>
        <v>#VALUE!</v>
      </c>
      <c r="G258" s="90" t="e">
        <f aca="false">IF(LEN(VLOOKUP($A258,#REF!,6,FALSE())),IF(INDEX(#REF!,MATCH($A258,#REF!,0),3),LEFT(VLOOKUP($A258,#REF!,6,FALSE()),LEN(VLOOKUP($A258,#REF!,6,FALSE()))-2),CONCATENATE(LEFT(VLOOKUP($A258,#REF!,6,FALSE()),LEN(VLOOKUP($A258,#REF!,6,FALSE()))-2),"*")),"")</f>
        <v>#VALUE!</v>
      </c>
      <c r="H258" s="91" t="e">
        <f aca="false">IF(LEN(VLOOKUP($A258,#REF!,7,FALSE())),IF(INDEX(#REF!,MATCH($A258,#REF!,0),4),LEFT(VLOOKUP($A258,#REF!,7,FALSE()),LEN(VLOOKUP($A258,#REF!,7,FALSE()))-2),CONCATENATE(LEFT(VLOOKUP($A258,#REF!,7,FALSE()),LEN(VLOOKUP($A258,#REF!,7,FALSE()))-2),"*")),"")</f>
        <v>#VALUE!</v>
      </c>
      <c r="I258" s="92" t="e">
        <f aca="false">IF(LEN(VLOOKUP($A258,#REF!,8,FALSE())),UPPER(RIGHT(VLOOKUP($A258,#REF!,8,FALSE()), 1)),"")</f>
        <v>#VALUE!</v>
      </c>
      <c r="J258" s="90" t="e">
        <f aca="false">IF(LEN(VLOOKUP($A258,#REF!,4,FALSE())),UPPER(RIGHT(VLOOKUP($A258,#REF!,4,FALSE()), 1)),"")</f>
        <v>#VALUE!</v>
      </c>
      <c r="K258" s="90" t="e">
        <f aca="false">IF(LEN(VLOOKUP($A258,#REF!,5,FALSE())),UPPER(RIGHT(VLOOKUP($A258,#REF!,5,FALSE()), 1)),"")</f>
        <v>#VALUE!</v>
      </c>
      <c r="L258" s="90" t="e">
        <f aca="false">IF(LEN(VLOOKUP($A258,#REF!,6,FALSE())),UPPER(RIGHT(VLOOKUP($A258,#REF!,6,FALSE()), 1)),"")</f>
        <v>#VALUE!</v>
      </c>
      <c r="M258" s="91" t="e">
        <f aca="false">IF(LEN(VLOOKUP($A258,#REF!,7,FALSE())),UPPER(RIGHT(VLOOKUP($A258,#REF!,7,FALSE()), 1)),"")</f>
        <v>#VALUE!</v>
      </c>
      <c r="N258" s="95" t="s">
        <v>91</v>
      </c>
      <c r="O258" s="86" t="s">
        <v>83</v>
      </c>
      <c r="P258" s="86" t="s">
        <v>104</v>
      </c>
      <c r="Q258" s="86" t="s">
        <v>105</v>
      </c>
      <c r="R258" s="165" t="s">
        <v>83</v>
      </c>
      <c r="S258" s="86" t="e">
        <f aca="false">HLOOKUP("Device Tree Pin Name",#REF!,MATCH($A258,#REF!,0),FALSE())</f>
        <v>#VALUE!</v>
      </c>
      <c r="T258" s="95" t="e">
        <f aca="false">HLOOKUP("power rail",#REF!,MATCH($A258,#REF!,0),FALSE())</f>
        <v>#VALUE!</v>
      </c>
      <c r="U258" s="96" t="e">
        <f aca="false">HLOOKUP("Wake Capable",#REF!,MATCH($A258,#REF!,0),FALSE())</f>
        <v>#VALUE!</v>
      </c>
      <c r="V258" s="96" t="e">
        <f aca="false">HLOOKUP("Strap",#REF!,MATCH($A258,#REF!,0),FALSE())</f>
        <v>#VALUE!</v>
      </c>
      <c r="W258" s="96" t="e">
        <f aca="false">HLOOKUP("GTE",#REF!,MATCH($A258,#REF!,0),FALSE())</f>
        <v>#VALUE!</v>
      </c>
      <c r="X258" s="96" t="e">
        <f aca="false">HLOOKUP("DPD_Control",#REF!,MATCH($A258,#REF!,0),FALSE())</f>
        <v>#VALUE!</v>
      </c>
      <c r="Y258" s="96" t="e">
        <f aca="false">HLOOKUP("DPD_Group",#REF!,MATCH($A258,#REF!,0),FALSE())</f>
        <v>#VALUE!</v>
      </c>
      <c r="Z258" s="95" t="e">
        <f aca="false">HLOOKUP("Pad Category",#REF!,MATCH($A258,#REF!,0),FALSE())</f>
        <v>#VALUE!</v>
      </c>
      <c r="AA258" s="95" t="e">
        <f aca="false">HLOOKUP("Pad type",#REF!,MATCH($A258,#REF!,0),FALSE())</f>
        <v>#VALUE!</v>
      </c>
      <c r="AB258" s="95" t="e">
        <f aca="false">HLOOKUP("Pull Strength",#REF!,MATCH($A258,#REF!,0),FALSE())</f>
        <v>#VALUE!</v>
      </c>
      <c r="AC258" s="95" t="e">
        <f aca="false">HLOOKUP("POR Pin State",#REF!,MATCH($A258,#REF!,0),FALSE())</f>
        <v>#VALUE!</v>
      </c>
      <c r="AD258" s="95" t="str">
        <f aca="false">IF(OR($AQ258="",$AQ258=$C258),$R258,IF($AQ258=$D258,SUBSTITUTE(SUBSTITUTE($AQ258,"GPIO3_","GPIO_"),".0",""),IF($AQ258=$E258,$N258,IF($AQ258=$F258,$O258,IF($AQ258=$G258,$P258,IF($AQ258=$H258,$Q258,"INVALID"))))))</f>
        <v>RSVD1</v>
      </c>
      <c r="AE258" s="97"/>
      <c r="AF258" s="98" t="str">
        <f aca="false">IF(AND(OR($AS258="Int PU",$AS258="Int PD"),OR(AND($AZ258&lt;&gt;"",$AZ258&lt;&gt;"0"),AND($BA258&lt;&gt;"",$BA258&lt;&gt;"0"))),"INVALID",IF(OR($AQ258=$C258,$AS258="Int PD"),"PULL_DOWN",IF(OR($AS258="Int PU",AND($AE258="YES",OR($AZ258="",$AZ258="0"),OR($BA258="",$BA258="0"),OR($AR258="Input",$AR258="Bidirectional"))),"PULL_UP","NORMAL")))</f>
        <v>PULL_DOWN</v>
      </c>
      <c r="AG258" s="98" t="e">
        <f aca="false">IF($AU258="Input", "TRISTATE", IF($AV258="Z","TRISTATE",IF($AT258=$F258,"TRISTATE","NORMAL")))</f>
        <v>#VALUE!</v>
      </c>
      <c r="AH258" s="98" t="e">
        <f aca="false">IF(OR($AT258=$F258,$AU258="Output"),"DISABLE","ENABLE")</f>
        <v>#VALUE!</v>
      </c>
      <c r="AI258" s="112" t="e">
        <f aca="false">IF($AT258&lt;&gt;$G258,"N/A",IF($AV258="Drive 1", "1", IF($AV258="Drive 0", "0", "")))</f>
        <v>#VALUE!</v>
      </c>
      <c r="AJ258" s="99" t="b">
        <f aca="false">TRUE()</f>
        <v>1</v>
      </c>
      <c r="AK258" s="99" t="b">
        <f aca="false">TRUE()</f>
        <v>1</v>
      </c>
      <c r="AL258" s="99" t="b">
        <f aca="false">TRUE()</f>
        <v>1</v>
      </c>
      <c r="AM258" s="99" t="b">
        <f aca="false">TRUE()</f>
        <v>1</v>
      </c>
      <c r="AN258" s="99" t="b">
        <f aca="false">TRUE()</f>
        <v>1</v>
      </c>
      <c r="AO258" s="99" t="b">
        <f aca="false">TRUE()</f>
        <v>1</v>
      </c>
      <c r="AP258" s="100" t="str">
        <f aca="false">IF(AND($AJ258:$AO258), "VALID", "INVALID")</f>
        <v>VALID</v>
      </c>
      <c r="AQ258" s="101" t="s">
        <v>672</v>
      </c>
      <c r="AR258" s="102" t="s">
        <v>79</v>
      </c>
      <c r="AS258" s="103"/>
      <c r="AT258" s="104"/>
      <c r="AU258" s="104"/>
      <c r="AV258" s="104"/>
      <c r="AW258" s="110" t="s">
        <v>85</v>
      </c>
      <c r="AX258" s="110" t="s">
        <v>85</v>
      </c>
      <c r="AY258" s="104"/>
      <c r="AZ258" s="103"/>
      <c r="BA258" s="103"/>
      <c r="BB258" s="105"/>
      <c r="BC258" s="104"/>
      <c r="BD258" s="106"/>
      <c r="BE258" s="107"/>
      <c r="BF258" s="108" t="e">
        <f aca="false">VLOOKUP($A258,#REF!, 34, FALSE())</f>
        <v>#VALUE!</v>
      </c>
      <c r="BG258" s="108" t="e">
        <f aca="false">VLOOKUP($A258,#REF!, 22, FALSE())</f>
        <v>#VALUE!</v>
      </c>
      <c r="BH258" s="109"/>
    </row>
    <row r="259" customFormat="false" ht="12.75" hidden="false" customHeight="true" outlineLevel="0" collapsed="false">
      <c r="A259" s="95" t="s">
        <v>673</v>
      </c>
      <c r="B259" s="86" t="e">
        <f aca="false">VLOOKUP($A259,#REF!, 34, FALSE())</f>
        <v>#VALUE!</v>
      </c>
      <c r="C259" s="87" t="str">
        <f aca="false">CONCATENATE("unused_",A259)</f>
        <v>unused_UART7_TX</v>
      </c>
      <c r="D259" s="88" t="e">
        <f aca="false">IF(LEN(VLOOKUP($A259,#REF!,8,FALSE())),LEFT(VLOOKUP($A259,#REF!,8,FALSE()),LEN(VLOOKUP($A259,#REF!,8,FALSE()))-2),"")</f>
        <v>#VALUE!</v>
      </c>
      <c r="E259" s="89" t="e">
        <f aca="false">IF(LEN(VLOOKUP($A259,#REF!,4,FALSE())),IF(INDEX(#REF!,MATCH($A259,#REF!,0),1),LEFT(VLOOKUP($A259,#REF!,4,FALSE()),LEN(VLOOKUP($A259,#REF!,4,FALSE()))-2),CONCATENATE(LEFT(VLOOKUP($A259,#REF!,4,FALSE()),LEN(VLOOKUP($A259,#REF!,4,FALSE()))-2),"*")),"")</f>
        <v>#VALUE!</v>
      </c>
      <c r="F259" s="90" t="e">
        <f aca="false">IF(LEN(VLOOKUP($A259,#REF!,5,FALSE())),IF(INDEX(#REF!,MATCH($A259,#REF!,0),2),LEFT(VLOOKUP($A259,#REF!,5,FALSE()),LEN(VLOOKUP($A259,#REF!,5,FALSE()))-2),CONCATENATE(LEFT(VLOOKUP($A259,#REF!,5,FALSE()),LEN(VLOOKUP($A259,#REF!,5,FALSE()))-2),"*")),"")</f>
        <v>#VALUE!</v>
      </c>
      <c r="G259" s="90" t="e">
        <f aca="false">IF(LEN(VLOOKUP($A259,#REF!,6,FALSE())),IF(INDEX(#REF!,MATCH($A259,#REF!,0),3),LEFT(VLOOKUP($A259,#REF!,6,FALSE()),LEN(VLOOKUP($A259,#REF!,6,FALSE()))-2),CONCATENATE(LEFT(VLOOKUP($A259,#REF!,6,FALSE()),LEN(VLOOKUP($A259,#REF!,6,FALSE()))-2),"*")),"")</f>
        <v>#VALUE!</v>
      </c>
      <c r="H259" s="91" t="e">
        <f aca="false">IF(LEN(VLOOKUP($A259,#REF!,7,FALSE())),IF(INDEX(#REF!,MATCH($A259,#REF!,0),4),LEFT(VLOOKUP($A259,#REF!,7,FALSE()),LEN(VLOOKUP($A259,#REF!,7,FALSE()))-2),CONCATENATE(LEFT(VLOOKUP($A259,#REF!,7,FALSE()),LEN(VLOOKUP($A259,#REF!,7,FALSE()))-2),"*")),"")</f>
        <v>#VALUE!</v>
      </c>
      <c r="I259" s="92" t="e">
        <f aca="false">IF(LEN(VLOOKUP($A259,#REF!,8,FALSE())),UPPER(RIGHT(VLOOKUP($A259,#REF!,8,FALSE()), 1)),"")</f>
        <v>#VALUE!</v>
      </c>
      <c r="J259" s="90" t="e">
        <f aca="false">IF(LEN(VLOOKUP($A259,#REF!,4,FALSE())),UPPER(RIGHT(VLOOKUP($A259,#REF!,4,FALSE()), 1)),"")</f>
        <v>#VALUE!</v>
      </c>
      <c r="K259" s="90" t="e">
        <f aca="false">IF(LEN(VLOOKUP($A259,#REF!,5,FALSE())),UPPER(RIGHT(VLOOKUP($A259,#REF!,5,FALSE()), 1)),"")</f>
        <v>#VALUE!</v>
      </c>
      <c r="L259" s="90" t="e">
        <f aca="false">IF(LEN(VLOOKUP($A259,#REF!,6,FALSE())),UPPER(RIGHT(VLOOKUP($A259,#REF!,6,FALSE()), 1)),"")</f>
        <v>#VALUE!</v>
      </c>
      <c r="M259" s="91" t="e">
        <f aca="false">IF(LEN(VLOOKUP($A259,#REF!,7,FALSE())),UPPER(RIGHT(VLOOKUP($A259,#REF!,7,FALSE()), 1)),"")</f>
        <v>#VALUE!</v>
      </c>
      <c r="N259" s="95" t="s">
        <v>674</v>
      </c>
      <c r="O259" s="86" t="s">
        <v>83</v>
      </c>
      <c r="P259" s="86" t="s">
        <v>104</v>
      </c>
      <c r="Q259" s="86" t="s">
        <v>105</v>
      </c>
      <c r="R259" s="165" t="s">
        <v>83</v>
      </c>
      <c r="S259" s="86" t="e">
        <f aca="false">HLOOKUP("Device Tree Pin Name",#REF!,MATCH($A259,#REF!,0),FALSE())</f>
        <v>#VALUE!</v>
      </c>
      <c r="T259" s="95" t="e">
        <f aca="false">HLOOKUP("power rail",#REF!,MATCH($A259,#REF!,0),FALSE())</f>
        <v>#VALUE!</v>
      </c>
      <c r="U259" s="96" t="e">
        <f aca="false">HLOOKUP("Wake Capable",#REF!,MATCH($A259,#REF!,0),FALSE())</f>
        <v>#VALUE!</v>
      </c>
      <c r="V259" s="96" t="e">
        <f aca="false">HLOOKUP("Strap",#REF!,MATCH($A259,#REF!,0),FALSE())</f>
        <v>#VALUE!</v>
      </c>
      <c r="W259" s="96" t="e">
        <f aca="false">HLOOKUP("GTE",#REF!,MATCH($A259,#REF!,0),FALSE())</f>
        <v>#VALUE!</v>
      </c>
      <c r="X259" s="96" t="e">
        <f aca="false">HLOOKUP("DPD_Control",#REF!,MATCH($A259,#REF!,0),FALSE())</f>
        <v>#VALUE!</v>
      </c>
      <c r="Y259" s="96" t="e">
        <f aca="false">HLOOKUP("DPD_Group",#REF!,MATCH($A259,#REF!,0),FALSE())</f>
        <v>#VALUE!</v>
      </c>
      <c r="Z259" s="95" t="e">
        <f aca="false">HLOOKUP("Pad Category",#REF!,MATCH($A259,#REF!,0),FALSE())</f>
        <v>#VALUE!</v>
      </c>
      <c r="AA259" s="95" t="e">
        <f aca="false">HLOOKUP("Pad type",#REF!,MATCH($A259,#REF!,0),FALSE())</f>
        <v>#VALUE!</v>
      </c>
      <c r="AB259" s="95" t="e">
        <f aca="false">HLOOKUP("Pull Strength",#REF!,MATCH($A259,#REF!,0),FALSE())</f>
        <v>#VALUE!</v>
      </c>
      <c r="AC259" s="95" t="e">
        <f aca="false">HLOOKUP("POR Pin State",#REF!,MATCH($A259,#REF!,0),FALSE())</f>
        <v>#VALUE!</v>
      </c>
      <c r="AD259" s="95" t="str">
        <f aca="false">IF(OR($AQ259="",$AQ259=$C259),$R259,IF($AQ259=$D259,SUBSTITUTE(SUBSTITUTE($AQ259,"GPIO3_","GPIO_"),".0",""),IF($AQ259=$E259,$N259,IF($AQ259=$F259,$O259,IF($AQ259=$G259,$P259,IF($AQ259=$H259,$Q259,"INVALID"))))))</f>
        <v>RSVD1</v>
      </c>
      <c r="AE259" s="97"/>
      <c r="AF259" s="98" t="str">
        <f aca="false">IF(AND(OR($AS259="Int PU",$AS259="Int PD"),OR(AND($AZ259&lt;&gt;"",$AZ259&lt;&gt;"0"),AND($BA259&lt;&gt;"",$BA259&lt;&gt;"0"))),"INVALID",IF(OR($AQ259=$C259,$AS259="Int PD"),"PULL_DOWN",IF(OR($AS259="Int PU",AND($AE259="YES",OR($AZ259="",$AZ259="0"),OR($BA259="",$BA259="0"),OR($AR259="Input",$AR259="Bidirectional"))),"PULL_UP","NORMAL")))</f>
        <v>PULL_DOWN</v>
      </c>
      <c r="AG259" s="98" t="e">
        <f aca="false">IF($AU259="Input", "TRISTATE", IF($AV259="Z","TRISTATE",IF($AT259=$F259,"TRISTATE","NORMAL")))</f>
        <v>#VALUE!</v>
      </c>
      <c r="AH259" s="98" t="e">
        <f aca="false">IF(OR($AT259=$F259,$AU259="Output"),"DISABLE","ENABLE")</f>
        <v>#VALUE!</v>
      </c>
      <c r="AI259" s="112" t="e">
        <f aca="false">IF($AT259&lt;&gt;$G259,"N/A",IF($AV259="Drive 1", "1", IF($AV259="Drive 0", "0", "")))</f>
        <v>#VALUE!</v>
      </c>
      <c r="AJ259" s="99" t="b">
        <f aca="false">TRUE()</f>
        <v>1</v>
      </c>
      <c r="AK259" s="99" t="b">
        <f aca="false">TRUE()</f>
        <v>1</v>
      </c>
      <c r="AL259" s="99" t="b">
        <f aca="false">TRUE()</f>
        <v>1</v>
      </c>
      <c r="AM259" s="99" t="b">
        <f aca="false">TRUE()</f>
        <v>1</v>
      </c>
      <c r="AN259" s="99" t="b">
        <f aca="false">TRUE()</f>
        <v>1</v>
      </c>
      <c r="AO259" s="99" t="b">
        <f aca="false">TRUE()</f>
        <v>1</v>
      </c>
      <c r="AP259" s="100" t="str">
        <f aca="false">IF(AND($AJ259:$AO259), "VALID", "INVALID")</f>
        <v>VALID</v>
      </c>
      <c r="AQ259" s="101" t="s">
        <v>675</v>
      </c>
      <c r="AR259" s="102" t="s">
        <v>79</v>
      </c>
      <c r="AS259" s="103"/>
      <c r="AT259" s="104"/>
      <c r="AU259" s="104"/>
      <c r="AV259" s="104"/>
      <c r="AW259" s="110" t="s">
        <v>85</v>
      </c>
      <c r="AX259" s="110" t="s">
        <v>85</v>
      </c>
      <c r="AY259" s="104"/>
      <c r="AZ259" s="103"/>
      <c r="BA259" s="103"/>
      <c r="BB259" s="105"/>
      <c r="BC259" s="104"/>
      <c r="BD259" s="106"/>
      <c r="BE259" s="111"/>
      <c r="BF259" s="108" t="e">
        <f aca="false">VLOOKUP($A259,#REF!, 34, FALSE())</f>
        <v>#VALUE!</v>
      </c>
      <c r="BG259" s="108" t="e">
        <f aca="false">VLOOKUP($A259,#REF!, 22, FALSE())</f>
        <v>#VALUE!</v>
      </c>
      <c r="BH259" s="109"/>
    </row>
    <row r="260" customFormat="false" ht="12.75" hidden="false" customHeight="true" outlineLevel="0" collapsed="false">
      <c r="A260" s="95" t="s">
        <v>676</v>
      </c>
      <c r="B260" s="86" t="e">
        <f aca="false">VLOOKUP($A260,#REF!, 34, FALSE())</f>
        <v>#VALUE!</v>
      </c>
      <c r="C260" s="87" t="str">
        <f aca="false">CONCATENATE("unused_",A260)</f>
        <v>unused_UART7_RX</v>
      </c>
      <c r="D260" s="88" t="e">
        <f aca="false">IF(LEN(VLOOKUP($A260,#REF!,8,FALSE())),LEFT(VLOOKUP($A260,#REF!,8,FALSE()),LEN(VLOOKUP($A260,#REF!,8,FALSE()))-2),"")</f>
        <v>#VALUE!</v>
      </c>
      <c r="E260" s="89" t="e">
        <f aca="false">IF(LEN(VLOOKUP($A260,#REF!,4,FALSE())),IF(INDEX(#REF!,MATCH($A260,#REF!,0),1),LEFT(VLOOKUP($A260,#REF!,4,FALSE()),LEN(VLOOKUP($A260,#REF!,4,FALSE()))-2),CONCATENATE(LEFT(VLOOKUP($A260,#REF!,4,FALSE()),LEN(VLOOKUP($A260,#REF!,4,FALSE()))-2),"*")),"")</f>
        <v>#VALUE!</v>
      </c>
      <c r="F260" s="90" t="e">
        <f aca="false">IF(LEN(VLOOKUP($A260,#REF!,5,FALSE())),IF(INDEX(#REF!,MATCH($A260,#REF!,0),2),LEFT(VLOOKUP($A260,#REF!,5,FALSE()),LEN(VLOOKUP($A260,#REF!,5,FALSE()))-2),CONCATENATE(LEFT(VLOOKUP($A260,#REF!,5,FALSE()),LEN(VLOOKUP($A260,#REF!,5,FALSE()))-2),"*")),"")</f>
        <v>#VALUE!</v>
      </c>
      <c r="G260" s="90" t="e">
        <f aca="false">IF(LEN(VLOOKUP($A260,#REF!,6,FALSE())),IF(INDEX(#REF!,MATCH($A260,#REF!,0),3),LEFT(VLOOKUP($A260,#REF!,6,FALSE()),LEN(VLOOKUP($A260,#REF!,6,FALSE()))-2),CONCATENATE(LEFT(VLOOKUP($A260,#REF!,6,FALSE()),LEN(VLOOKUP($A260,#REF!,6,FALSE()))-2),"*")),"")</f>
        <v>#VALUE!</v>
      </c>
      <c r="H260" s="91" t="e">
        <f aca="false">IF(LEN(VLOOKUP($A260,#REF!,7,FALSE())),IF(INDEX(#REF!,MATCH($A260,#REF!,0),4),LEFT(VLOOKUP($A260,#REF!,7,FALSE()),LEN(VLOOKUP($A260,#REF!,7,FALSE()))-2),CONCATENATE(LEFT(VLOOKUP($A260,#REF!,7,FALSE()),LEN(VLOOKUP($A260,#REF!,7,FALSE()))-2),"*")),"")</f>
        <v>#VALUE!</v>
      </c>
      <c r="I260" s="92" t="e">
        <f aca="false">IF(LEN(VLOOKUP($A260,#REF!,8,FALSE())),UPPER(RIGHT(VLOOKUP($A260,#REF!,8,FALSE()), 1)),"")</f>
        <v>#VALUE!</v>
      </c>
      <c r="J260" s="90" t="e">
        <f aca="false">IF(LEN(VLOOKUP($A260,#REF!,4,FALSE())),UPPER(RIGHT(VLOOKUP($A260,#REF!,4,FALSE()), 1)),"")</f>
        <v>#VALUE!</v>
      </c>
      <c r="K260" s="90" t="e">
        <f aca="false">IF(LEN(VLOOKUP($A260,#REF!,5,FALSE())),UPPER(RIGHT(VLOOKUP($A260,#REF!,5,FALSE()), 1)),"")</f>
        <v>#VALUE!</v>
      </c>
      <c r="L260" s="90" t="e">
        <f aca="false">IF(LEN(VLOOKUP($A260,#REF!,6,FALSE())),UPPER(RIGHT(VLOOKUP($A260,#REF!,6,FALSE()), 1)),"")</f>
        <v>#VALUE!</v>
      </c>
      <c r="M260" s="91" t="e">
        <f aca="false">IF(LEN(VLOOKUP($A260,#REF!,7,FALSE())),UPPER(RIGHT(VLOOKUP($A260,#REF!,7,FALSE()), 1)),"")</f>
        <v>#VALUE!</v>
      </c>
      <c r="N260" s="95" t="s">
        <v>674</v>
      </c>
      <c r="O260" s="86" t="s">
        <v>83</v>
      </c>
      <c r="P260" s="86" t="s">
        <v>104</v>
      </c>
      <c r="Q260" s="86" t="s">
        <v>105</v>
      </c>
      <c r="R260" s="165" t="s">
        <v>83</v>
      </c>
      <c r="S260" s="86" t="e">
        <f aca="false">HLOOKUP("Device Tree Pin Name",#REF!,MATCH($A260,#REF!,0),FALSE())</f>
        <v>#VALUE!</v>
      </c>
      <c r="T260" s="95" t="e">
        <f aca="false">HLOOKUP("power rail",#REF!,MATCH($A260,#REF!,0),FALSE())</f>
        <v>#VALUE!</v>
      </c>
      <c r="U260" s="96" t="e">
        <f aca="false">HLOOKUP("Wake Capable",#REF!,MATCH($A260,#REF!,0),FALSE())</f>
        <v>#VALUE!</v>
      </c>
      <c r="V260" s="96" t="e">
        <f aca="false">HLOOKUP("Strap",#REF!,MATCH($A260,#REF!,0),FALSE())</f>
        <v>#VALUE!</v>
      </c>
      <c r="W260" s="96" t="e">
        <f aca="false">HLOOKUP("GTE",#REF!,MATCH($A260,#REF!,0),FALSE())</f>
        <v>#VALUE!</v>
      </c>
      <c r="X260" s="96" t="e">
        <f aca="false">HLOOKUP("DPD_Control",#REF!,MATCH($A260,#REF!,0),FALSE())</f>
        <v>#VALUE!</v>
      </c>
      <c r="Y260" s="96" t="e">
        <f aca="false">HLOOKUP("DPD_Group",#REF!,MATCH($A260,#REF!,0),FALSE())</f>
        <v>#VALUE!</v>
      </c>
      <c r="Z260" s="95" t="e">
        <f aca="false">HLOOKUP("Pad Category",#REF!,MATCH($A260,#REF!,0),FALSE())</f>
        <v>#VALUE!</v>
      </c>
      <c r="AA260" s="95" t="e">
        <f aca="false">HLOOKUP("Pad type",#REF!,MATCH($A260,#REF!,0),FALSE())</f>
        <v>#VALUE!</v>
      </c>
      <c r="AB260" s="95" t="e">
        <f aca="false">HLOOKUP("Pull Strength",#REF!,MATCH($A260,#REF!,0),FALSE())</f>
        <v>#VALUE!</v>
      </c>
      <c r="AC260" s="95" t="e">
        <f aca="false">HLOOKUP("POR Pin State",#REF!,MATCH($A260,#REF!,0),FALSE())</f>
        <v>#VALUE!</v>
      </c>
      <c r="AD260" s="95" t="str">
        <f aca="false">IF(OR($AQ260="",$AQ260=$C260),$R260,IF($AQ260=$D260,SUBSTITUTE(SUBSTITUTE($AQ260,"GPIO3_","GPIO_"),".0",""),IF($AQ260=$E260,$N260,IF($AQ260=$F260,$O260,IF($AQ260=$G260,$P260,IF($AQ260=$H260,$Q260,"INVALID"))))))</f>
        <v>RSVD1</v>
      </c>
      <c r="AE260" s="97"/>
      <c r="AF260" s="98" t="str">
        <f aca="false">IF(AND(OR($AS260="Int PU",$AS260="Int PD"),OR(AND($AZ260&lt;&gt;"",$AZ260&lt;&gt;"0"),AND($BA260&lt;&gt;"",$BA260&lt;&gt;"0"))),"INVALID",IF(OR($AQ260=$C260,$AS260="Int PD"),"PULL_DOWN",IF(OR($AS260="Int PU",AND($AE260="YES",OR($AZ260="",$AZ260="0"),OR($BA260="",$BA260="0"),OR($AR260="Input",$AR260="Bidirectional"))),"PULL_UP","NORMAL")))</f>
        <v>PULL_DOWN</v>
      </c>
      <c r="AG260" s="98" t="e">
        <f aca="false">IF($AU260="Input", "TRISTATE", IF($AV260="Z","TRISTATE",IF($AT260=$F260,"TRISTATE","NORMAL")))</f>
        <v>#VALUE!</v>
      </c>
      <c r="AH260" s="98" t="e">
        <f aca="false">IF(OR($AT260=$F260,$AU260="Output"),"DISABLE","ENABLE")</f>
        <v>#VALUE!</v>
      </c>
      <c r="AI260" s="112" t="e">
        <f aca="false">IF($AT260&lt;&gt;$G260,"N/A",IF($AV260="Drive 1", "1", IF($AV260="Drive 0", "0", "")))</f>
        <v>#VALUE!</v>
      </c>
      <c r="AJ260" s="99" t="b">
        <f aca="false">TRUE()</f>
        <v>1</v>
      </c>
      <c r="AK260" s="99" t="b">
        <f aca="false">TRUE()</f>
        <v>1</v>
      </c>
      <c r="AL260" s="99" t="b">
        <f aca="false">TRUE()</f>
        <v>1</v>
      </c>
      <c r="AM260" s="99" t="b">
        <f aca="false">TRUE()</f>
        <v>1</v>
      </c>
      <c r="AN260" s="99" t="b">
        <f aca="false">TRUE()</f>
        <v>1</v>
      </c>
      <c r="AO260" s="99" t="b">
        <f aca="false">TRUE()</f>
        <v>1</v>
      </c>
      <c r="AP260" s="100" t="str">
        <f aca="false">IF(AND($AJ260:$AO260), "VALID", "INVALID")</f>
        <v>VALID</v>
      </c>
      <c r="AQ260" s="101" t="s">
        <v>677</v>
      </c>
      <c r="AR260" s="102" t="s">
        <v>79</v>
      </c>
      <c r="AS260" s="103"/>
      <c r="AT260" s="104"/>
      <c r="AU260" s="104"/>
      <c r="AV260" s="104"/>
      <c r="AW260" s="110" t="s">
        <v>85</v>
      </c>
      <c r="AX260" s="110" t="s">
        <v>85</v>
      </c>
      <c r="AY260" s="104"/>
      <c r="AZ260" s="103"/>
      <c r="BA260" s="103"/>
      <c r="BB260" s="105"/>
      <c r="BC260" s="104"/>
      <c r="BD260" s="106"/>
      <c r="BE260" s="111"/>
      <c r="BF260" s="108" t="e">
        <f aca="false">VLOOKUP($A260,#REF!, 34, FALSE())</f>
        <v>#VALUE!</v>
      </c>
      <c r="BG260" s="108" t="e">
        <f aca="false">VLOOKUP($A260,#REF!, 22, FALSE())</f>
        <v>#VALUE!</v>
      </c>
      <c r="BH260" s="109"/>
    </row>
    <row r="261" customFormat="false" ht="12.75" hidden="false" customHeight="true" outlineLevel="0" collapsed="false">
      <c r="A261" s="95" t="s">
        <v>678</v>
      </c>
      <c r="B261" s="86" t="e">
        <f aca="false">VLOOKUP($A261,#REF!, 34, FALSE())</f>
        <v>#VALUE!</v>
      </c>
      <c r="C261" s="87" t="str">
        <f aca="false">CONCATENATE("unused_",A261)</f>
        <v>unused_SPI7_SCK</v>
      </c>
      <c r="D261" s="88" t="e">
        <f aca="false">IF(LEN(VLOOKUP($A261,#REF!,8,FALSE())),LEFT(VLOOKUP($A261,#REF!,8,FALSE()),LEN(VLOOKUP($A261,#REF!,8,FALSE()))-2),"")</f>
        <v>#VALUE!</v>
      </c>
      <c r="E261" s="89" t="e">
        <f aca="false">IF(LEN(VLOOKUP($A261,#REF!,4,FALSE())),IF(INDEX(#REF!,MATCH($A261,#REF!,0),1),LEFT(VLOOKUP($A261,#REF!,4,FALSE()),LEN(VLOOKUP($A261,#REF!,4,FALSE()))-2),CONCATENATE(LEFT(VLOOKUP($A261,#REF!,4,FALSE()),LEN(VLOOKUP($A261,#REF!,4,FALSE()))-2),"*")),"")</f>
        <v>#VALUE!</v>
      </c>
      <c r="F261" s="90" t="e">
        <f aca="false">IF(LEN(VLOOKUP($A261,#REF!,5,FALSE())),IF(INDEX(#REF!,MATCH($A261,#REF!,0),2),LEFT(VLOOKUP($A261,#REF!,5,FALSE()),LEN(VLOOKUP($A261,#REF!,5,FALSE()))-2),CONCATENATE(LEFT(VLOOKUP($A261,#REF!,5,FALSE()),LEN(VLOOKUP($A261,#REF!,5,FALSE()))-2),"*")),"")</f>
        <v>#VALUE!</v>
      </c>
      <c r="G261" s="90" t="e">
        <f aca="false">IF(LEN(VLOOKUP($A261,#REF!,6,FALSE())),IF(INDEX(#REF!,MATCH($A261,#REF!,0),3),LEFT(VLOOKUP($A261,#REF!,6,FALSE()),LEN(VLOOKUP($A261,#REF!,6,FALSE()))-2),CONCATENATE(LEFT(VLOOKUP($A261,#REF!,6,FALSE()),LEN(VLOOKUP($A261,#REF!,6,FALSE()))-2),"*")),"")</f>
        <v>#VALUE!</v>
      </c>
      <c r="H261" s="91" t="e">
        <f aca="false">IF(LEN(VLOOKUP($A261,#REF!,7,FALSE())),IF(INDEX(#REF!,MATCH($A261,#REF!,0),4),LEFT(VLOOKUP($A261,#REF!,7,FALSE()),LEN(VLOOKUP($A261,#REF!,7,FALSE()))-2),CONCATENATE(LEFT(VLOOKUP($A261,#REF!,7,FALSE()),LEN(VLOOKUP($A261,#REF!,7,FALSE()))-2),"*")),"")</f>
        <v>#VALUE!</v>
      </c>
      <c r="I261" s="92" t="e">
        <f aca="false">IF(LEN(VLOOKUP($A261,#REF!,8,FALSE())),UPPER(RIGHT(VLOOKUP($A261,#REF!,8,FALSE()), 1)),"")</f>
        <v>#VALUE!</v>
      </c>
      <c r="J261" s="90" t="e">
        <f aca="false">IF(LEN(VLOOKUP($A261,#REF!,4,FALSE())),UPPER(RIGHT(VLOOKUP($A261,#REF!,4,FALSE()), 1)),"")</f>
        <v>#VALUE!</v>
      </c>
      <c r="K261" s="90" t="e">
        <f aca="false">IF(LEN(VLOOKUP($A261,#REF!,5,FALSE())),UPPER(RIGHT(VLOOKUP($A261,#REF!,5,FALSE()), 1)),"")</f>
        <v>#VALUE!</v>
      </c>
      <c r="L261" s="90" t="e">
        <f aca="false">IF(LEN(VLOOKUP($A261,#REF!,6,FALSE())),UPPER(RIGHT(VLOOKUP($A261,#REF!,6,FALSE()), 1)),"")</f>
        <v>#VALUE!</v>
      </c>
      <c r="M261" s="91" t="e">
        <f aca="false">IF(LEN(VLOOKUP($A261,#REF!,7,FALSE())),UPPER(RIGHT(VLOOKUP($A261,#REF!,7,FALSE()), 1)),"")</f>
        <v>#VALUE!</v>
      </c>
      <c r="N261" s="95" t="s">
        <v>679</v>
      </c>
      <c r="O261" s="86" t="s">
        <v>83</v>
      </c>
      <c r="P261" s="86" t="s">
        <v>104</v>
      </c>
      <c r="Q261" s="86" t="s">
        <v>105</v>
      </c>
      <c r="R261" s="165" t="s">
        <v>83</v>
      </c>
      <c r="S261" s="86" t="e">
        <f aca="false">HLOOKUP("Device Tree Pin Name",#REF!,MATCH($A261,#REF!,0),FALSE())</f>
        <v>#VALUE!</v>
      </c>
      <c r="T261" s="95" t="e">
        <f aca="false">HLOOKUP("power rail",#REF!,MATCH($A261,#REF!,0),FALSE())</f>
        <v>#VALUE!</v>
      </c>
      <c r="U261" s="96" t="e">
        <f aca="false">HLOOKUP("Wake Capable",#REF!,MATCH($A261,#REF!,0),FALSE())</f>
        <v>#VALUE!</v>
      </c>
      <c r="V261" s="96" t="e">
        <f aca="false">HLOOKUP("Strap",#REF!,MATCH($A261,#REF!,0),FALSE())</f>
        <v>#VALUE!</v>
      </c>
      <c r="W261" s="96" t="e">
        <f aca="false">HLOOKUP("GTE",#REF!,MATCH($A261,#REF!,0),FALSE())</f>
        <v>#VALUE!</v>
      </c>
      <c r="X261" s="96" t="e">
        <f aca="false">HLOOKUP("DPD_Control",#REF!,MATCH($A261,#REF!,0),FALSE())</f>
        <v>#VALUE!</v>
      </c>
      <c r="Y261" s="96" t="e">
        <f aca="false">HLOOKUP("DPD_Group",#REF!,MATCH($A261,#REF!,0),FALSE())</f>
        <v>#VALUE!</v>
      </c>
      <c r="Z261" s="95" t="e">
        <f aca="false">HLOOKUP("Pad Category",#REF!,MATCH($A261,#REF!,0),FALSE())</f>
        <v>#VALUE!</v>
      </c>
      <c r="AA261" s="95" t="e">
        <f aca="false">HLOOKUP("Pad type",#REF!,MATCH($A261,#REF!,0),FALSE())</f>
        <v>#VALUE!</v>
      </c>
      <c r="AB261" s="95" t="e">
        <f aca="false">HLOOKUP("Pull Strength",#REF!,MATCH($A261,#REF!,0),FALSE())</f>
        <v>#VALUE!</v>
      </c>
      <c r="AC261" s="95" t="e">
        <f aca="false">HLOOKUP("POR Pin State",#REF!,MATCH($A261,#REF!,0),FALSE())</f>
        <v>#VALUE!</v>
      </c>
      <c r="AD261" s="95" t="str">
        <f aca="false">IF(OR($AQ261="",$AQ261=$C261),$R261,IF($AQ261=$D261,SUBSTITUTE(SUBSTITUTE($AQ261,"GPIO3_","GPIO_"),".0",""),IF($AQ261=$E261,$N261,IF($AQ261=$F261,$O261,IF($AQ261=$G261,$P261,IF($AQ261=$H261,$Q261,"INVALID"))))))</f>
        <v>RSVD1</v>
      </c>
      <c r="AE261" s="97"/>
      <c r="AF261" s="98" t="str">
        <f aca="false">IF(AND(OR($AS261="Int PU",$AS261="Int PD"),OR(AND($AZ261&lt;&gt;"",$AZ261&lt;&gt;"0"),AND($BA261&lt;&gt;"",$BA261&lt;&gt;"0"))),"INVALID",IF(OR($AQ261=$C261,$AS261="Int PD"),"PULL_DOWN",IF(OR($AS261="Int PU",AND($AE261="YES",OR($AZ261="",$AZ261="0"),OR($BA261="",$BA261="0"),OR($AR261="Input",$AR261="Bidirectional"))),"PULL_UP","NORMAL")))</f>
        <v>PULL_DOWN</v>
      </c>
      <c r="AG261" s="98" t="e">
        <f aca="false">IF($AU261="Input", "TRISTATE", IF($AV261="Z","TRISTATE",IF($AT261=$F261,"TRISTATE","NORMAL")))</f>
        <v>#VALUE!</v>
      </c>
      <c r="AH261" s="98" t="e">
        <f aca="false">IF(OR($AT261=$F261,$AU261="Output"),"DISABLE","ENABLE")</f>
        <v>#VALUE!</v>
      </c>
      <c r="AI261" s="112" t="e">
        <f aca="false">IF($AT261&lt;&gt;$G261,"N/A",IF($AV261="Drive 1", "1", IF($AV261="Drive 0", "0", "")))</f>
        <v>#VALUE!</v>
      </c>
      <c r="AJ261" s="99" t="b">
        <f aca="false">TRUE()</f>
        <v>1</v>
      </c>
      <c r="AK261" s="99" t="b">
        <f aca="false">TRUE()</f>
        <v>1</v>
      </c>
      <c r="AL261" s="99" t="b">
        <f aca="false">TRUE()</f>
        <v>1</v>
      </c>
      <c r="AM261" s="99" t="b">
        <f aca="false">TRUE()</f>
        <v>1</v>
      </c>
      <c r="AN261" s="99" t="b">
        <f aca="false">TRUE()</f>
        <v>1</v>
      </c>
      <c r="AO261" s="99" t="b">
        <f aca="false">TRUE()</f>
        <v>1</v>
      </c>
      <c r="AP261" s="100" t="str">
        <f aca="false">IF(AND($AJ261:$AO261), "VALID", "INVALID")</f>
        <v>VALID</v>
      </c>
      <c r="AQ261" s="101" t="s">
        <v>680</v>
      </c>
      <c r="AR261" s="102" t="s">
        <v>79</v>
      </c>
      <c r="AS261" s="103"/>
      <c r="AT261" s="104"/>
      <c r="AU261" s="104"/>
      <c r="AV261" s="103" t="s">
        <v>124</v>
      </c>
      <c r="AW261" s="110" t="s">
        <v>85</v>
      </c>
      <c r="AX261" s="110" t="s">
        <v>85</v>
      </c>
      <c r="AY261" s="104"/>
      <c r="AZ261" s="103"/>
      <c r="BA261" s="103"/>
      <c r="BB261" s="105"/>
      <c r="BC261" s="104"/>
      <c r="BD261" s="106"/>
      <c r="BE261" s="111"/>
      <c r="BF261" s="108" t="e">
        <f aca="false">VLOOKUP($A261,#REF!, 34, FALSE())</f>
        <v>#VALUE!</v>
      </c>
      <c r="BG261" s="108" t="e">
        <f aca="false">VLOOKUP($A261,#REF!, 22, FALSE())</f>
        <v>#VALUE!</v>
      </c>
      <c r="BH261" s="109"/>
    </row>
    <row r="262" customFormat="false" ht="12.75" hidden="false" customHeight="true" outlineLevel="0" collapsed="false">
      <c r="A262" s="95" t="s">
        <v>681</v>
      </c>
      <c r="B262" s="86" t="e">
        <f aca="false">VLOOKUP($A262,#REF!, 34, FALSE())</f>
        <v>#VALUE!</v>
      </c>
      <c r="C262" s="87" t="str">
        <f aca="false">CONCATENATE("unused_",A262)</f>
        <v>unused_SPI7_MISO</v>
      </c>
      <c r="D262" s="88" t="e">
        <f aca="false">IF(LEN(VLOOKUP($A262,#REF!,8,FALSE())),LEFT(VLOOKUP($A262,#REF!,8,FALSE()),LEN(VLOOKUP($A262,#REF!,8,FALSE()))-2),"")</f>
        <v>#VALUE!</v>
      </c>
      <c r="E262" s="89" t="e">
        <f aca="false">IF(LEN(VLOOKUP($A262,#REF!,4,FALSE())),IF(INDEX(#REF!,MATCH($A262,#REF!,0),1),LEFT(VLOOKUP($A262,#REF!,4,FALSE()),LEN(VLOOKUP($A262,#REF!,4,FALSE()))-2),CONCATENATE(LEFT(VLOOKUP($A262,#REF!,4,FALSE()),LEN(VLOOKUP($A262,#REF!,4,FALSE()))-2),"*")),"")</f>
        <v>#VALUE!</v>
      </c>
      <c r="F262" s="90" t="e">
        <f aca="false">IF(LEN(VLOOKUP($A262,#REF!,5,FALSE())),IF(INDEX(#REF!,MATCH($A262,#REF!,0),2),LEFT(VLOOKUP($A262,#REF!,5,FALSE()),LEN(VLOOKUP($A262,#REF!,5,FALSE()))-2),CONCATENATE(LEFT(VLOOKUP($A262,#REF!,5,FALSE()),LEN(VLOOKUP($A262,#REF!,5,FALSE()))-2),"*")),"")</f>
        <v>#VALUE!</v>
      </c>
      <c r="G262" s="90" t="e">
        <f aca="false">IF(LEN(VLOOKUP($A262,#REF!,6,FALSE())),IF(INDEX(#REF!,MATCH($A262,#REF!,0),3),LEFT(VLOOKUP($A262,#REF!,6,FALSE()),LEN(VLOOKUP($A262,#REF!,6,FALSE()))-2),CONCATENATE(LEFT(VLOOKUP($A262,#REF!,6,FALSE()),LEN(VLOOKUP($A262,#REF!,6,FALSE()))-2),"*")),"")</f>
        <v>#VALUE!</v>
      </c>
      <c r="H262" s="91" t="e">
        <f aca="false">IF(LEN(VLOOKUP($A262,#REF!,7,FALSE())),IF(INDEX(#REF!,MATCH($A262,#REF!,0),4),LEFT(VLOOKUP($A262,#REF!,7,FALSE()),LEN(VLOOKUP($A262,#REF!,7,FALSE()))-2),CONCATENATE(LEFT(VLOOKUP($A262,#REF!,7,FALSE()),LEN(VLOOKUP($A262,#REF!,7,FALSE()))-2),"*")),"")</f>
        <v>#VALUE!</v>
      </c>
      <c r="I262" s="92" t="e">
        <f aca="false">IF(LEN(VLOOKUP($A262,#REF!,8,FALSE())),UPPER(RIGHT(VLOOKUP($A262,#REF!,8,FALSE()), 1)),"")</f>
        <v>#VALUE!</v>
      </c>
      <c r="J262" s="90" t="e">
        <f aca="false">IF(LEN(VLOOKUP($A262,#REF!,4,FALSE())),UPPER(RIGHT(VLOOKUP($A262,#REF!,4,FALSE()), 1)),"")</f>
        <v>#VALUE!</v>
      </c>
      <c r="K262" s="90" t="e">
        <f aca="false">IF(LEN(VLOOKUP($A262,#REF!,5,FALSE())),UPPER(RIGHT(VLOOKUP($A262,#REF!,5,FALSE()), 1)),"")</f>
        <v>#VALUE!</v>
      </c>
      <c r="L262" s="90" t="e">
        <f aca="false">IF(LEN(VLOOKUP($A262,#REF!,6,FALSE())),UPPER(RIGHT(VLOOKUP($A262,#REF!,6,FALSE()), 1)),"")</f>
        <v>#VALUE!</v>
      </c>
      <c r="M262" s="91" t="e">
        <f aca="false">IF(LEN(VLOOKUP($A262,#REF!,7,FALSE())),UPPER(RIGHT(VLOOKUP($A262,#REF!,7,FALSE()), 1)),"")</f>
        <v>#VALUE!</v>
      </c>
      <c r="N262" s="95" t="s">
        <v>679</v>
      </c>
      <c r="O262" s="86" t="s">
        <v>83</v>
      </c>
      <c r="P262" s="86" t="s">
        <v>104</v>
      </c>
      <c r="Q262" s="86" t="s">
        <v>105</v>
      </c>
      <c r="R262" s="165" t="s">
        <v>83</v>
      </c>
      <c r="S262" s="86" t="e">
        <f aca="false">HLOOKUP("Device Tree Pin Name",#REF!,MATCH($A262,#REF!,0),FALSE())</f>
        <v>#VALUE!</v>
      </c>
      <c r="T262" s="95" t="e">
        <f aca="false">HLOOKUP("power rail",#REF!,MATCH($A262,#REF!,0),FALSE())</f>
        <v>#VALUE!</v>
      </c>
      <c r="U262" s="96" t="e">
        <f aca="false">HLOOKUP("Wake Capable",#REF!,MATCH($A262,#REF!,0),FALSE())</f>
        <v>#VALUE!</v>
      </c>
      <c r="V262" s="96" t="e">
        <f aca="false">HLOOKUP("Strap",#REF!,MATCH($A262,#REF!,0),FALSE())</f>
        <v>#VALUE!</v>
      </c>
      <c r="W262" s="96" t="e">
        <f aca="false">HLOOKUP("GTE",#REF!,MATCH($A262,#REF!,0),FALSE())</f>
        <v>#VALUE!</v>
      </c>
      <c r="X262" s="96" t="e">
        <f aca="false">HLOOKUP("DPD_Control",#REF!,MATCH($A262,#REF!,0),FALSE())</f>
        <v>#VALUE!</v>
      </c>
      <c r="Y262" s="96" t="e">
        <f aca="false">HLOOKUP("DPD_Group",#REF!,MATCH($A262,#REF!,0),FALSE())</f>
        <v>#VALUE!</v>
      </c>
      <c r="Z262" s="95" t="e">
        <f aca="false">HLOOKUP("Pad Category",#REF!,MATCH($A262,#REF!,0),FALSE())</f>
        <v>#VALUE!</v>
      </c>
      <c r="AA262" s="95" t="e">
        <f aca="false">HLOOKUP("Pad type",#REF!,MATCH($A262,#REF!,0),FALSE())</f>
        <v>#VALUE!</v>
      </c>
      <c r="AB262" s="95" t="e">
        <f aca="false">HLOOKUP("Pull Strength",#REF!,MATCH($A262,#REF!,0),FALSE())</f>
        <v>#VALUE!</v>
      </c>
      <c r="AC262" s="95" t="e">
        <f aca="false">HLOOKUP("POR Pin State",#REF!,MATCH($A262,#REF!,0),FALSE())</f>
        <v>#VALUE!</v>
      </c>
      <c r="AD262" s="95" t="str">
        <f aca="false">IF(OR($AQ262="",$AQ262=$C262),$R262,IF($AQ262=$D262,SUBSTITUTE(SUBSTITUTE($AQ262,"GPIO3_","GPIO_"),".0",""),IF($AQ262=$E262,$N262,IF($AQ262=$F262,$O262,IF($AQ262=$G262,$P262,IF($AQ262=$H262,$Q262,"INVALID"))))))</f>
        <v>RSVD1</v>
      </c>
      <c r="AE262" s="97"/>
      <c r="AF262" s="98" t="str">
        <f aca="false">IF(AND(OR($AS262="Int PU",$AS262="Int PD"),OR(AND($AZ262&lt;&gt;"",$AZ262&lt;&gt;"0"),AND($BA262&lt;&gt;"",$BA262&lt;&gt;"0"))),"INVALID",IF(OR($AQ262=$C262,$AS262="Int PD"),"PULL_DOWN",IF(OR($AS262="Int PU",AND($AE262="YES",OR($AZ262="",$AZ262="0"),OR($BA262="",$BA262="0"),OR($AR262="Input",$AR262="Bidirectional"))),"PULL_UP","NORMAL")))</f>
        <v>PULL_DOWN</v>
      </c>
      <c r="AG262" s="98" t="e">
        <f aca="false">IF($AU262="Input", "TRISTATE", IF($AV262="Z","TRISTATE",IF($AT262=$F262,"TRISTATE","NORMAL")))</f>
        <v>#VALUE!</v>
      </c>
      <c r="AH262" s="98" t="e">
        <f aca="false">IF(OR($AT262=$F262,$AU262="Output"),"DISABLE","ENABLE")</f>
        <v>#VALUE!</v>
      </c>
      <c r="AI262" s="112" t="e">
        <f aca="false">IF($AT262&lt;&gt;$G262,"N/A",IF($AV262="Drive 1", "1", IF($AV262="Drive 0", "0", "")))</f>
        <v>#VALUE!</v>
      </c>
      <c r="AJ262" s="99" t="b">
        <f aca="false">TRUE()</f>
        <v>1</v>
      </c>
      <c r="AK262" s="99" t="b">
        <f aca="false">TRUE()</f>
        <v>1</v>
      </c>
      <c r="AL262" s="99" t="b">
        <f aca="false">TRUE()</f>
        <v>1</v>
      </c>
      <c r="AM262" s="99" t="b">
        <f aca="false">TRUE()</f>
        <v>1</v>
      </c>
      <c r="AN262" s="99" t="b">
        <f aca="false">TRUE()</f>
        <v>1</v>
      </c>
      <c r="AO262" s="99" t="b">
        <f aca="false">TRUE()</f>
        <v>1</v>
      </c>
      <c r="AP262" s="100" t="str">
        <f aca="false">IF(AND($AJ262:$AO262), "VALID", "INVALID")</f>
        <v>VALID</v>
      </c>
      <c r="AQ262" s="101" t="s">
        <v>682</v>
      </c>
      <c r="AR262" s="102" t="s">
        <v>79</v>
      </c>
      <c r="AS262" s="103"/>
      <c r="AT262" s="104"/>
      <c r="AU262" s="104"/>
      <c r="AV262" s="103" t="s">
        <v>124</v>
      </c>
      <c r="AW262" s="110" t="s">
        <v>85</v>
      </c>
      <c r="AX262" s="110" t="s">
        <v>85</v>
      </c>
      <c r="AY262" s="104"/>
      <c r="AZ262" s="103"/>
      <c r="BA262" s="103"/>
      <c r="BB262" s="105"/>
      <c r="BC262" s="104"/>
      <c r="BD262" s="106"/>
      <c r="BE262" s="111"/>
      <c r="BF262" s="108" t="e">
        <f aca="false">VLOOKUP($A262,#REF!, 34, FALSE())</f>
        <v>#VALUE!</v>
      </c>
      <c r="BG262" s="108" t="e">
        <f aca="false">VLOOKUP($A262,#REF!, 22, FALSE())</f>
        <v>#VALUE!</v>
      </c>
      <c r="BH262" s="109"/>
    </row>
    <row r="263" customFormat="false" ht="12.75" hidden="false" customHeight="true" outlineLevel="0" collapsed="false">
      <c r="A263" s="95" t="s">
        <v>683</v>
      </c>
      <c r="B263" s="86" t="e">
        <f aca="false">VLOOKUP($A263,#REF!, 34, FALSE())</f>
        <v>#VALUE!</v>
      </c>
      <c r="C263" s="87" t="str">
        <f aca="false">CONCATENATE("unused_",A263)</f>
        <v>unused_SPI7_MOSI</v>
      </c>
      <c r="D263" s="88" t="e">
        <f aca="false">IF(LEN(VLOOKUP($A263,#REF!,8,FALSE())),LEFT(VLOOKUP($A263,#REF!,8,FALSE()),LEN(VLOOKUP($A263,#REF!,8,FALSE()))-2),"")</f>
        <v>#VALUE!</v>
      </c>
      <c r="E263" s="89" t="e">
        <f aca="false">IF(LEN(VLOOKUP($A263,#REF!,4,FALSE())),IF(INDEX(#REF!,MATCH($A263,#REF!,0),1),LEFT(VLOOKUP($A263,#REF!,4,FALSE()),LEN(VLOOKUP($A263,#REF!,4,FALSE()))-2),CONCATENATE(LEFT(VLOOKUP($A263,#REF!,4,FALSE()),LEN(VLOOKUP($A263,#REF!,4,FALSE()))-2),"*")),"")</f>
        <v>#VALUE!</v>
      </c>
      <c r="F263" s="90" t="e">
        <f aca="false">IF(LEN(VLOOKUP($A263,#REF!,5,FALSE())),IF(INDEX(#REF!,MATCH($A263,#REF!,0),2),LEFT(VLOOKUP($A263,#REF!,5,FALSE()),LEN(VLOOKUP($A263,#REF!,5,FALSE()))-2),CONCATENATE(LEFT(VLOOKUP($A263,#REF!,5,FALSE()),LEN(VLOOKUP($A263,#REF!,5,FALSE()))-2),"*")),"")</f>
        <v>#VALUE!</v>
      </c>
      <c r="G263" s="90" t="e">
        <f aca="false">IF(LEN(VLOOKUP($A263,#REF!,6,FALSE())),IF(INDEX(#REF!,MATCH($A263,#REF!,0),3),LEFT(VLOOKUP($A263,#REF!,6,FALSE()),LEN(VLOOKUP($A263,#REF!,6,FALSE()))-2),CONCATENATE(LEFT(VLOOKUP($A263,#REF!,6,FALSE()),LEN(VLOOKUP($A263,#REF!,6,FALSE()))-2),"*")),"")</f>
        <v>#VALUE!</v>
      </c>
      <c r="H263" s="91" t="e">
        <f aca="false">IF(LEN(VLOOKUP($A263,#REF!,7,FALSE())),IF(INDEX(#REF!,MATCH($A263,#REF!,0),4),LEFT(VLOOKUP($A263,#REF!,7,FALSE()),LEN(VLOOKUP($A263,#REF!,7,FALSE()))-2),CONCATENATE(LEFT(VLOOKUP($A263,#REF!,7,FALSE()),LEN(VLOOKUP($A263,#REF!,7,FALSE()))-2),"*")),"")</f>
        <v>#VALUE!</v>
      </c>
      <c r="I263" s="92" t="e">
        <f aca="false">IF(LEN(VLOOKUP($A263,#REF!,8,FALSE())),UPPER(RIGHT(VLOOKUP($A263,#REF!,8,FALSE()), 1)),"")</f>
        <v>#VALUE!</v>
      </c>
      <c r="J263" s="90" t="e">
        <f aca="false">IF(LEN(VLOOKUP($A263,#REF!,4,FALSE())),UPPER(RIGHT(VLOOKUP($A263,#REF!,4,FALSE()), 1)),"")</f>
        <v>#VALUE!</v>
      </c>
      <c r="K263" s="90" t="e">
        <f aca="false">IF(LEN(VLOOKUP($A263,#REF!,5,FALSE())),UPPER(RIGHT(VLOOKUP($A263,#REF!,5,FALSE()), 1)),"")</f>
        <v>#VALUE!</v>
      </c>
      <c r="L263" s="90" t="e">
        <f aca="false">IF(LEN(VLOOKUP($A263,#REF!,6,FALSE())),UPPER(RIGHT(VLOOKUP($A263,#REF!,6,FALSE()), 1)),"")</f>
        <v>#VALUE!</v>
      </c>
      <c r="M263" s="91" t="e">
        <f aca="false">IF(LEN(VLOOKUP($A263,#REF!,7,FALSE())),UPPER(RIGHT(VLOOKUP($A263,#REF!,7,FALSE()), 1)),"")</f>
        <v>#VALUE!</v>
      </c>
      <c r="N263" s="95" t="s">
        <v>679</v>
      </c>
      <c r="O263" s="86" t="s">
        <v>83</v>
      </c>
      <c r="P263" s="86" t="s">
        <v>104</v>
      </c>
      <c r="Q263" s="86" t="s">
        <v>105</v>
      </c>
      <c r="R263" s="165" t="s">
        <v>83</v>
      </c>
      <c r="S263" s="86" t="e">
        <f aca="false">HLOOKUP("Device Tree Pin Name",#REF!,MATCH($A263,#REF!,0),FALSE())</f>
        <v>#VALUE!</v>
      </c>
      <c r="T263" s="95" t="e">
        <f aca="false">HLOOKUP("power rail",#REF!,MATCH($A263,#REF!,0),FALSE())</f>
        <v>#VALUE!</v>
      </c>
      <c r="U263" s="96" t="e">
        <f aca="false">HLOOKUP("Wake Capable",#REF!,MATCH($A263,#REF!,0),FALSE())</f>
        <v>#VALUE!</v>
      </c>
      <c r="V263" s="96" t="e">
        <f aca="false">HLOOKUP("Strap",#REF!,MATCH($A263,#REF!,0),FALSE())</f>
        <v>#VALUE!</v>
      </c>
      <c r="W263" s="96" t="e">
        <f aca="false">HLOOKUP("GTE",#REF!,MATCH($A263,#REF!,0),FALSE())</f>
        <v>#VALUE!</v>
      </c>
      <c r="X263" s="96" t="e">
        <f aca="false">HLOOKUP("DPD_Control",#REF!,MATCH($A263,#REF!,0),FALSE())</f>
        <v>#VALUE!</v>
      </c>
      <c r="Y263" s="96" t="e">
        <f aca="false">HLOOKUP("DPD_Group",#REF!,MATCH($A263,#REF!,0),FALSE())</f>
        <v>#VALUE!</v>
      </c>
      <c r="Z263" s="95" t="e">
        <f aca="false">HLOOKUP("Pad Category",#REF!,MATCH($A263,#REF!,0),FALSE())</f>
        <v>#VALUE!</v>
      </c>
      <c r="AA263" s="95" t="e">
        <f aca="false">HLOOKUP("Pad type",#REF!,MATCH($A263,#REF!,0),FALSE())</f>
        <v>#VALUE!</v>
      </c>
      <c r="AB263" s="95" t="e">
        <f aca="false">HLOOKUP("Pull Strength",#REF!,MATCH($A263,#REF!,0),FALSE())</f>
        <v>#VALUE!</v>
      </c>
      <c r="AC263" s="95" t="e">
        <f aca="false">HLOOKUP("POR Pin State",#REF!,MATCH($A263,#REF!,0),FALSE())</f>
        <v>#VALUE!</v>
      </c>
      <c r="AD263" s="95" t="str">
        <f aca="false">IF(OR($AQ263="",$AQ263=$C263),$R263,IF($AQ263=$D263,SUBSTITUTE(SUBSTITUTE($AQ263,"GPIO3_","GPIO_"),".0",""),IF($AQ263=$E263,$N263,IF($AQ263=$F263,$O263,IF($AQ263=$G263,$P263,IF($AQ263=$H263,$Q263,"INVALID"))))))</f>
        <v>RSVD1</v>
      </c>
      <c r="AE263" s="97"/>
      <c r="AF263" s="98" t="str">
        <f aca="false">IF(AND(OR($AS263="Int PU",$AS263="Int PD"),OR(AND($AZ263&lt;&gt;"",$AZ263&lt;&gt;"0"),AND($BA263&lt;&gt;"",$BA263&lt;&gt;"0"))),"INVALID",IF(OR($AQ263=$C263,$AS263="Int PD"),"PULL_DOWN",IF(OR($AS263="Int PU",AND($AE263="YES",OR($AZ263="",$AZ263="0"),OR($BA263="",$BA263="0"),OR($AR263="Input",$AR263="Bidirectional"))),"PULL_UP","NORMAL")))</f>
        <v>PULL_DOWN</v>
      </c>
      <c r="AG263" s="98" t="e">
        <f aca="false">IF($AU263="Input", "TRISTATE", IF($AV263="Z","TRISTATE",IF($AT263=$F263,"TRISTATE","NORMAL")))</f>
        <v>#VALUE!</v>
      </c>
      <c r="AH263" s="98" t="e">
        <f aca="false">IF(OR($AT263=$F263,$AU263="Output"),"DISABLE","ENABLE")</f>
        <v>#VALUE!</v>
      </c>
      <c r="AI263" s="112" t="e">
        <f aca="false">IF($AT263&lt;&gt;$G263,"N/A",IF($AV263="Drive 1", "1", IF($AV263="Drive 0", "0", "")))</f>
        <v>#VALUE!</v>
      </c>
      <c r="AJ263" s="99" t="b">
        <f aca="false">TRUE()</f>
        <v>1</v>
      </c>
      <c r="AK263" s="99" t="b">
        <f aca="false">TRUE()</f>
        <v>1</v>
      </c>
      <c r="AL263" s="99" t="b">
        <f aca="false">TRUE()</f>
        <v>1</v>
      </c>
      <c r="AM263" s="99" t="b">
        <f aca="false">TRUE()</f>
        <v>1</v>
      </c>
      <c r="AN263" s="99" t="b">
        <f aca="false">TRUE()</f>
        <v>1</v>
      </c>
      <c r="AO263" s="99" t="b">
        <f aca="false">TRUE()</f>
        <v>1</v>
      </c>
      <c r="AP263" s="100" t="str">
        <f aca="false">IF(AND($AJ263:$AO263), "VALID", "INVALID")</f>
        <v>VALID</v>
      </c>
      <c r="AQ263" s="101" t="s">
        <v>684</v>
      </c>
      <c r="AR263" s="102" t="s">
        <v>79</v>
      </c>
      <c r="AS263" s="103"/>
      <c r="AT263" s="104"/>
      <c r="AU263" s="104"/>
      <c r="AV263" s="103" t="s">
        <v>124</v>
      </c>
      <c r="AW263" s="110" t="s">
        <v>85</v>
      </c>
      <c r="AX263" s="110" t="s">
        <v>85</v>
      </c>
      <c r="AY263" s="104"/>
      <c r="AZ263" s="103"/>
      <c r="BA263" s="103"/>
      <c r="BB263" s="105"/>
      <c r="BC263" s="104"/>
      <c r="BD263" s="106"/>
      <c r="BE263" s="111"/>
      <c r="BF263" s="108" t="e">
        <f aca="false">VLOOKUP($A263,#REF!, 34, FALSE())</f>
        <v>#VALUE!</v>
      </c>
      <c r="BG263" s="108" t="e">
        <f aca="false">VLOOKUP($A263,#REF!, 22, FALSE())</f>
        <v>#VALUE!</v>
      </c>
      <c r="BH263" s="109"/>
    </row>
    <row r="264" customFormat="false" ht="12.75" hidden="false" customHeight="true" outlineLevel="0" collapsed="false">
      <c r="A264" s="95" t="s">
        <v>685</v>
      </c>
      <c r="B264" s="86" t="e">
        <f aca="false">VLOOKUP($A264,#REF!, 34, FALSE())</f>
        <v>#VALUE!</v>
      </c>
      <c r="C264" s="87" t="str">
        <f aca="false">CONCATENATE("unused_",A264)</f>
        <v>unused_SPI7_CS0</v>
      </c>
      <c r="D264" s="88" t="e">
        <f aca="false">IF(LEN(VLOOKUP($A264,#REF!,8,FALSE())),LEFT(VLOOKUP($A264,#REF!,8,FALSE()),LEN(VLOOKUP($A264,#REF!,8,FALSE()))-2),"")</f>
        <v>#VALUE!</v>
      </c>
      <c r="E264" s="89" t="e">
        <f aca="false">IF(LEN(VLOOKUP($A264,#REF!,4,FALSE())),IF(INDEX(#REF!,MATCH($A264,#REF!,0),1),LEFT(VLOOKUP($A264,#REF!,4,FALSE()),LEN(VLOOKUP($A264,#REF!,4,FALSE()))-2),CONCATENATE(LEFT(VLOOKUP($A264,#REF!,4,FALSE()),LEN(VLOOKUP($A264,#REF!,4,FALSE()))-2),"*")),"")</f>
        <v>#VALUE!</v>
      </c>
      <c r="F264" s="90" t="e">
        <f aca="false">IF(LEN(VLOOKUP($A264,#REF!,5,FALSE())),IF(INDEX(#REF!,MATCH($A264,#REF!,0),2),LEFT(VLOOKUP($A264,#REF!,5,FALSE()),LEN(VLOOKUP($A264,#REF!,5,FALSE()))-2),CONCATENATE(LEFT(VLOOKUP($A264,#REF!,5,FALSE()),LEN(VLOOKUP($A264,#REF!,5,FALSE()))-2),"*")),"")</f>
        <v>#VALUE!</v>
      </c>
      <c r="G264" s="90" t="e">
        <f aca="false">IF(LEN(VLOOKUP($A264,#REF!,6,FALSE())),IF(INDEX(#REF!,MATCH($A264,#REF!,0),3),LEFT(VLOOKUP($A264,#REF!,6,FALSE()),LEN(VLOOKUP($A264,#REF!,6,FALSE()))-2),CONCATENATE(LEFT(VLOOKUP($A264,#REF!,6,FALSE()),LEN(VLOOKUP($A264,#REF!,6,FALSE()))-2),"*")),"")</f>
        <v>#VALUE!</v>
      </c>
      <c r="H264" s="91" t="e">
        <f aca="false">IF(LEN(VLOOKUP($A264,#REF!,7,FALSE())),IF(INDEX(#REF!,MATCH($A264,#REF!,0),4),LEFT(VLOOKUP($A264,#REF!,7,FALSE()),LEN(VLOOKUP($A264,#REF!,7,FALSE()))-2),CONCATENATE(LEFT(VLOOKUP($A264,#REF!,7,FALSE()),LEN(VLOOKUP($A264,#REF!,7,FALSE()))-2),"*")),"")</f>
        <v>#VALUE!</v>
      </c>
      <c r="I264" s="92" t="e">
        <f aca="false">IF(LEN(VLOOKUP($A264,#REF!,8,FALSE())),UPPER(RIGHT(VLOOKUP($A264,#REF!,8,FALSE()), 1)),"")</f>
        <v>#VALUE!</v>
      </c>
      <c r="J264" s="90" t="e">
        <f aca="false">IF(LEN(VLOOKUP($A264,#REF!,4,FALSE())),UPPER(RIGHT(VLOOKUP($A264,#REF!,4,FALSE()), 1)),"")</f>
        <v>#VALUE!</v>
      </c>
      <c r="K264" s="90" t="e">
        <f aca="false">IF(LEN(VLOOKUP($A264,#REF!,5,FALSE())),UPPER(RIGHT(VLOOKUP($A264,#REF!,5,FALSE()), 1)),"")</f>
        <v>#VALUE!</v>
      </c>
      <c r="L264" s="90" t="e">
        <f aca="false">IF(LEN(VLOOKUP($A264,#REF!,6,FALSE())),UPPER(RIGHT(VLOOKUP($A264,#REF!,6,FALSE()), 1)),"")</f>
        <v>#VALUE!</v>
      </c>
      <c r="M264" s="91" t="e">
        <f aca="false">IF(LEN(VLOOKUP($A264,#REF!,7,FALSE())),UPPER(RIGHT(VLOOKUP($A264,#REF!,7,FALSE()), 1)),"")</f>
        <v>#VALUE!</v>
      </c>
      <c r="N264" s="95" t="s">
        <v>679</v>
      </c>
      <c r="O264" s="86" t="s">
        <v>83</v>
      </c>
      <c r="P264" s="86" t="s">
        <v>104</v>
      </c>
      <c r="Q264" s="86" t="s">
        <v>105</v>
      </c>
      <c r="R264" s="165" t="s">
        <v>83</v>
      </c>
      <c r="S264" s="86" t="e">
        <f aca="false">HLOOKUP("Device Tree Pin Name",#REF!,MATCH($A264,#REF!,0),FALSE())</f>
        <v>#VALUE!</v>
      </c>
      <c r="T264" s="95" t="e">
        <f aca="false">HLOOKUP("power rail",#REF!,MATCH($A264,#REF!,0),FALSE())</f>
        <v>#VALUE!</v>
      </c>
      <c r="U264" s="96" t="e">
        <f aca="false">HLOOKUP("Wake Capable",#REF!,MATCH($A264,#REF!,0),FALSE())</f>
        <v>#VALUE!</v>
      </c>
      <c r="V264" s="96" t="e">
        <f aca="false">HLOOKUP("Strap",#REF!,MATCH($A264,#REF!,0),FALSE())</f>
        <v>#VALUE!</v>
      </c>
      <c r="W264" s="96" t="e">
        <f aca="false">HLOOKUP("GTE",#REF!,MATCH($A264,#REF!,0),FALSE())</f>
        <v>#VALUE!</v>
      </c>
      <c r="X264" s="96" t="e">
        <f aca="false">HLOOKUP("DPD_Control",#REF!,MATCH($A264,#REF!,0),FALSE())</f>
        <v>#VALUE!</v>
      </c>
      <c r="Y264" s="96" t="e">
        <f aca="false">HLOOKUP("DPD_Group",#REF!,MATCH($A264,#REF!,0),FALSE())</f>
        <v>#VALUE!</v>
      </c>
      <c r="Z264" s="95" t="e">
        <f aca="false">HLOOKUP("Pad Category",#REF!,MATCH($A264,#REF!,0),FALSE())</f>
        <v>#VALUE!</v>
      </c>
      <c r="AA264" s="95" t="e">
        <f aca="false">HLOOKUP("Pad type",#REF!,MATCH($A264,#REF!,0),FALSE())</f>
        <v>#VALUE!</v>
      </c>
      <c r="AB264" s="95" t="e">
        <f aca="false">HLOOKUP("Pull Strength",#REF!,MATCH($A264,#REF!,0),FALSE())</f>
        <v>#VALUE!</v>
      </c>
      <c r="AC264" s="95" t="e">
        <f aca="false">HLOOKUP("POR Pin State",#REF!,MATCH($A264,#REF!,0),FALSE())</f>
        <v>#VALUE!</v>
      </c>
      <c r="AD264" s="95" t="str">
        <f aca="false">IF(OR($AQ264="",$AQ264=$C264),$R264,IF($AQ264=$D264,SUBSTITUTE(SUBSTITUTE($AQ264,"GPIO3_","GPIO_"),".0",""),IF($AQ264=$E264,$N264,IF($AQ264=$F264,$O264,IF($AQ264=$G264,$P264,IF($AQ264=$H264,$Q264,"INVALID"))))))</f>
        <v>RSVD1</v>
      </c>
      <c r="AE264" s="97"/>
      <c r="AF264" s="98" t="str">
        <f aca="false">IF(AND(OR($AS264="Int PU",$AS264="Int PD"),OR(AND($AZ264&lt;&gt;"",$AZ264&lt;&gt;"0"),AND($BA264&lt;&gt;"",$BA264&lt;&gt;"0"))),"INVALID",IF(OR($AQ264=$C264,$AS264="Int PD"),"PULL_DOWN",IF(OR($AS264="Int PU",AND($AE264="YES",OR($AZ264="",$AZ264="0"),OR($BA264="",$BA264="0"),OR($AR264="Input",$AR264="Bidirectional"))),"PULL_UP","NORMAL")))</f>
        <v>PULL_DOWN</v>
      </c>
      <c r="AG264" s="98" t="e">
        <f aca="false">IF($AU264="Input", "TRISTATE", IF($AV264="Z","TRISTATE",IF($AT264=$F264,"TRISTATE","NORMAL")))</f>
        <v>#VALUE!</v>
      </c>
      <c r="AH264" s="98" t="e">
        <f aca="false">IF(OR($AT264=$F264,$AU264="Output"),"DISABLE","ENABLE")</f>
        <v>#VALUE!</v>
      </c>
      <c r="AI264" s="112" t="e">
        <f aca="false">IF($AT264&lt;&gt;$G264,"N/A",IF($AV264="Drive 1", "1", IF($AV264="Drive 0", "0", "")))</f>
        <v>#VALUE!</v>
      </c>
      <c r="AJ264" s="99" t="b">
        <f aca="false">TRUE()</f>
        <v>1</v>
      </c>
      <c r="AK264" s="99" t="b">
        <f aca="false">TRUE()</f>
        <v>1</v>
      </c>
      <c r="AL264" s="99" t="b">
        <f aca="false">TRUE()</f>
        <v>1</v>
      </c>
      <c r="AM264" s="99" t="b">
        <f aca="false">TRUE()</f>
        <v>1</v>
      </c>
      <c r="AN264" s="99" t="b">
        <f aca="false">TRUE()</f>
        <v>1</v>
      </c>
      <c r="AO264" s="99" t="b">
        <f aca="false">TRUE()</f>
        <v>1</v>
      </c>
      <c r="AP264" s="100" t="str">
        <f aca="false">IF(AND($AJ264:$AO264), "VALID", "INVALID")</f>
        <v>VALID</v>
      </c>
      <c r="AQ264" s="145" t="s">
        <v>686</v>
      </c>
      <c r="AR264" s="146" t="s">
        <v>79</v>
      </c>
      <c r="AS264" s="147"/>
      <c r="AT264" s="104"/>
      <c r="AU264" s="104"/>
      <c r="AV264" s="103" t="s">
        <v>124</v>
      </c>
      <c r="AW264" s="110" t="s">
        <v>85</v>
      </c>
      <c r="AX264" s="110" t="s">
        <v>85</v>
      </c>
      <c r="AY264" s="104"/>
      <c r="AZ264" s="147"/>
      <c r="BA264" s="147"/>
      <c r="BB264" s="149"/>
      <c r="BC264" s="148"/>
      <c r="BD264" s="150"/>
      <c r="BE264" s="111"/>
      <c r="BF264" s="108" t="e">
        <f aca="false">VLOOKUP($A264,#REF!, 34, FALSE())</f>
        <v>#VALUE!</v>
      </c>
      <c r="BG264" s="108" t="e">
        <f aca="false">VLOOKUP($A264,#REF!, 22, FALSE())</f>
        <v>#VALUE!</v>
      </c>
      <c r="BH264" s="109"/>
    </row>
    <row r="265" customFormat="false" ht="12.75" hidden="false" customHeight="true" outlineLevel="0" collapsed="false">
      <c r="A265" s="95" t="s">
        <v>687</v>
      </c>
      <c r="B265" s="86" t="e">
        <f aca="false">VLOOKUP($A265,#REF!, 34, FALSE())</f>
        <v>#VALUE!</v>
      </c>
      <c r="C265" s="87" t="str">
        <f aca="false">CONCATENATE("unused_",A265)</f>
        <v>unused_SOC_GPIO51</v>
      </c>
      <c r="D265" s="88" t="e">
        <f aca="false">IF(LEN(VLOOKUP($A265,#REF!,8,FALSE())),LEFT(VLOOKUP($A265,#REF!,8,FALSE()),LEN(VLOOKUP($A265,#REF!,8,FALSE()))-2),"")</f>
        <v>#VALUE!</v>
      </c>
      <c r="E265" s="89" t="e">
        <f aca="false">IF(LEN(VLOOKUP($A265,#REF!,4,FALSE())),IF(INDEX(#REF!,MATCH($A265,#REF!,0),1),LEFT(VLOOKUP($A265,#REF!,4,FALSE()),LEN(VLOOKUP($A265,#REF!,4,FALSE()))-2),CONCATENATE(LEFT(VLOOKUP($A265,#REF!,4,FALSE()),LEN(VLOOKUP($A265,#REF!,4,FALSE()))-2),"*")),"")</f>
        <v>#VALUE!</v>
      </c>
      <c r="F265" s="90" t="e">
        <f aca="false">IF(LEN(VLOOKUP($A265,#REF!,5,FALSE())),IF(INDEX(#REF!,MATCH($A265,#REF!,0),2),LEFT(VLOOKUP($A265,#REF!,5,FALSE()),LEN(VLOOKUP($A265,#REF!,5,FALSE()))-2),CONCATENATE(LEFT(VLOOKUP($A265,#REF!,5,FALSE()),LEN(VLOOKUP($A265,#REF!,5,FALSE()))-2),"*")),"")</f>
        <v>#VALUE!</v>
      </c>
      <c r="G265" s="90" t="e">
        <f aca="false">IF(LEN(VLOOKUP($A265,#REF!,6,FALSE())),IF(INDEX(#REF!,MATCH($A265,#REF!,0),3),LEFT(VLOOKUP($A265,#REF!,6,FALSE()),LEN(VLOOKUP($A265,#REF!,6,FALSE()))-2),CONCATENATE(LEFT(VLOOKUP($A265,#REF!,6,FALSE()),LEN(VLOOKUP($A265,#REF!,6,FALSE()))-2),"*")),"")</f>
        <v>#VALUE!</v>
      </c>
      <c r="H265" s="91" t="e">
        <f aca="false">IF(LEN(VLOOKUP($A265,#REF!,7,FALSE())),IF(INDEX(#REF!,MATCH($A265,#REF!,0),4),LEFT(VLOOKUP($A265,#REF!,7,FALSE()),LEN(VLOOKUP($A265,#REF!,7,FALSE()))-2),CONCATENATE(LEFT(VLOOKUP($A265,#REF!,7,FALSE()),LEN(VLOOKUP($A265,#REF!,7,FALSE()))-2),"*")),"")</f>
        <v>#VALUE!</v>
      </c>
      <c r="I265" s="92" t="e">
        <f aca="false">IF(LEN(VLOOKUP($A265,#REF!,8,FALSE())),UPPER(RIGHT(VLOOKUP($A265,#REF!,8,FALSE()), 1)),"")</f>
        <v>#VALUE!</v>
      </c>
      <c r="J265" s="90" t="e">
        <f aca="false">IF(LEN(VLOOKUP($A265,#REF!,4,FALSE())),UPPER(RIGHT(VLOOKUP($A265,#REF!,4,FALSE()), 1)),"")</f>
        <v>#VALUE!</v>
      </c>
      <c r="K265" s="90" t="e">
        <f aca="false">IF(LEN(VLOOKUP($A265,#REF!,5,FALSE())),UPPER(RIGHT(VLOOKUP($A265,#REF!,5,FALSE()), 1)),"")</f>
        <v>#VALUE!</v>
      </c>
      <c r="L265" s="90" t="e">
        <f aca="false">IF(LEN(VLOOKUP($A265,#REF!,6,FALSE())),UPPER(RIGHT(VLOOKUP($A265,#REF!,6,FALSE()), 1)),"")</f>
        <v>#VALUE!</v>
      </c>
      <c r="M265" s="91" t="e">
        <f aca="false">IF(LEN(VLOOKUP($A265,#REF!,7,FALSE())),UPPER(RIGHT(VLOOKUP($A265,#REF!,7,FALSE()), 1)),"")</f>
        <v>#VALUE!</v>
      </c>
      <c r="N265" s="86" t="e">
        <f aca="false">IF(E265="","RSVD0")</f>
        <v>#VALUE!</v>
      </c>
      <c r="O265" s="86" t="s">
        <v>83</v>
      </c>
      <c r="P265" s="86" t="s">
        <v>104</v>
      </c>
      <c r="Q265" s="86" t="s">
        <v>105</v>
      </c>
      <c r="R265" s="165" t="s">
        <v>94</v>
      </c>
      <c r="S265" s="86" t="e">
        <f aca="false">HLOOKUP("Device Tree Pin Name",#REF!,MATCH($A265,#REF!,0),FALSE())</f>
        <v>#VALUE!</v>
      </c>
      <c r="T265" s="95" t="e">
        <f aca="false">HLOOKUP("power rail",#REF!,MATCH($A265,#REF!,0),FALSE())</f>
        <v>#VALUE!</v>
      </c>
      <c r="U265" s="96" t="e">
        <f aca="false">HLOOKUP("Wake Capable",#REF!,MATCH($A265,#REF!,0),FALSE())</f>
        <v>#VALUE!</v>
      </c>
      <c r="V265" s="96" t="e">
        <f aca="false">HLOOKUP("Strap",#REF!,MATCH($A265,#REF!,0),FALSE())</f>
        <v>#VALUE!</v>
      </c>
      <c r="W265" s="96" t="e">
        <f aca="false">HLOOKUP("GTE",#REF!,MATCH($A265,#REF!,0),FALSE())</f>
        <v>#VALUE!</v>
      </c>
      <c r="X265" s="96" t="e">
        <f aca="false">HLOOKUP("DPD_Control",#REF!,MATCH($A265,#REF!,0),FALSE())</f>
        <v>#VALUE!</v>
      </c>
      <c r="Y265" s="96" t="e">
        <f aca="false">HLOOKUP("DPD_Group",#REF!,MATCH($A265,#REF!,0),FALSE())</f>
        <v>#VALUE!</v>
      </c>
      <c r="Z265" s="95" t="e">
        <f aca="false">HLOOKUP("Pad Category",#REF!,MATCH($A265,#REF!,0),FALSE())</f>
        <v>#VALUE!</v>
      </c>
      <c r="AA265" s="95" t="e">
        <f aca="false">HLOOKUP("Pad type",#REF!,MATCH($A265,#REF!,0),FALSE())</f>
        <v>#VALUE!</v>
      </c>
      <c r="AB265" s="95" t="e">
        <f aca="false">HLOOKUP("Pull Strength",#REF!,MATCH($A265,#REF!,0),FALSE())</f>
        <v>#VALUE!</v>
      </c>
      <c r="AC265" s="95" t="e">
        <f aca="false">HLOOKUP("POR Pin State",#REF!,MATCH($A265,#REF!,0),FALSE())</f>
        <v>#VALUE!</v>
      </c>
      <c r="AD265" s="95" t="str">
        <f aca="false">IF(OR($AQ265="",$AQ265=$C265),$R265,IF($AQ265=$D265,SUBSTITUTE(SUBSTITUTE($AQ265,"GPIO3_","GPIO_"),".0",""),IF($AQ265=$E265,$N265,IF($AQ265=$F265,$O265,IF($AQ265=$G265,$P265,IF($AQ265=$H265,$Q265,"INVALID"))))))</f>
        <v>RSVD0</v>
      </c>
      <c r="AE265" s="97"/>
      <c r="AF265" s="98" t="str">
        <f aca="false">IF(AND(OR($AS265="Int PU",$AS265="Int PD"),OR(AND($AZ265&lt;&gt;"",$AZ265&lt;&gt;"0"),AND($BA265&lt;&gt;"",$BA265&lt;&gt;"0"))),"INVALID",IF(OR($AQ265=$C265,$AS265="Int PD"),"PULL_DOWN",IF(OR($AS265="Int PU",AND($AE265="YES",OR($AZ265="",$AZ265="0"),OR($BA265="",$BA265="0"),OR($AR265="Input",$AR265="Bidirectional"))),"PULL_UP","NORMAL")))</f>
        <v>PULL_DOWN</v>
      </c>
      <c r="AG265" s="98" t="e">
        <f aca="false">IF($AU265="Input", "TRISTATE", IF($AV265="Z","TRISTATE",IF($AT265=$F265,"TRISTATE","NORMAL")))</f>
        <v>#VALUE!</v>
      </c>
      <c r="AH265" s="98" t="e">
        <f aca="false">IF(OR($AT265=$F265,$AU265="Output"),"DISABLE","ENABLE")</f>
        <v>#VALUE!</v>
      </c>
      <c r="AI265" s="112" t="e">
        <f aca="false">IF($AT265&lt;&gt;$G265,"N/A",IF($AV265="Drive 1", "1", IF($AV265="Drive 0", "0", "")))</f>
        <v>#VALUE!</v>
      </c>
      <c r="AJ265" s="99" t="b">
        <f aca="false">TRUE()</f>
        <v>1</v>
      </c>
      <c r="AK265" s="99" t="b">
        <f aca="false">TRUE()</f>
        <v>1</v>
      </c>
      <c r="AL265" s="99" t="b">
        <f aca="false">TRUE()</f>
        <v>1</v>
      </c>
      <c r="AM265" s="99" t="b">
        <f aca="false">TRUE()</f>
        <v>1</v>
      </c>
      <c r="AN265" s="99" t="b">
        <f aca="false">TRUE()</f>
        <v>1</v>
      </c>
      <c r="AO265" s="99" t="b">
        <f aca="false">TRUE()</f>
        <v>1</v>
      </c>
      <c r="AP265" s="100" t="str">
        <f aca="false">IF(AND($AJ265:$AO265), "VALID", "INVALID")</f>
        <v>VALID</v>
      </c>
      <c r="AQ265" s="145" t="s">
        <v>688</v>
      </c>
      <c r="AR265" s="146" t="s">
        <v>79</v>
      </c>
      <c r="AS265" s="147"/>
      <c r="AT265" s="104"/>
      <c r="AU265" s="104"/>
      <c r="AV265" s="104"/>
      <c r="AW265" s="110" t="s">
        <v>85</v>
      </c>
      <c r="AX265" s="110" t="s">
        <v>85</v>
      </c>
      <c r="AY265" s="104"/>
      <c r="AZ265" s="147"/>
      <c r="BA265" s="147"/>
      <c r="BB265" s="149"/>
      <c r="BC265" s="148"/>
      <c r="BD265" s="150"/>
      <c r="BE265" s="16" t="s">
        <v>3</v>
      </c>
      <c r="BF265" s="108" t="e">
        <f aca="false">VLOOKUP($A265,#REF!, 34, FALSE())</f>
        <v>#VALUE!</v>
      </c>
      <c r="BG265" s="108" t="e">
        <f aca="false">VLOOKUP($A265,#REF!, 22, FALSE())</f>
        <v>#VALUE!</v>
      </c>
      <c r="BH265" s="109"/>
    </row>
    <row r="266" customFormat="false" ht="12.75" hidden="false" customHeight="true" outlineLevel="0" collapsed="false">
      <c r="A266" s="95" t="s">
        <v>689</v>
      </c>
      <c r="B266" s="86" t="e">
        <f aca="false">VLOOKUP($A266,#REF!, 34, FALSE())</f>
        <v>#VALUE!</v>
      </c>
      <c r="C266" s="87" t="str">
        <f aca="false">CONCATENATE("unused_",A266)</f>
        <v>unused_SOC_GPIO52</v>
      </c>
      <c r="D266" s="88" t="e">
        <f aca="false">IF(LEN(VLOOKUP($A266,#REF!,8,FALSE())),LEFT(VLOOKUP($A266,#REF!,8,FALSE()),LEN(VLOOKUP($A266,#REF!,8,FALSE()))-2),"")</f>
        <v>#VALUE!</v>
      </c>
      <c r="E266" s="89" t="e">
        <f aca="false">IF(LEN(VLOOKUP($A266,#REF!,4,FALSE())),IF(INDEX(#REF!,MATCH($A266,#REF!,0),1),LEFT(VLOOKUP($A266,#REF!,4,FALSE()),LEN(VLOOKUP($A266,#REF!,4,FALSE()))-2),CONCATENATE(LEFT(VLOOKUP($A266,#REF!,4,FALSE()),LEN(VLOOKUP($A266,#REF!,4,FALSE()))-2),"*")),"")</f>
        <v>#VALUE!</v>
      </c>
      <c r="F266" s="90" t="e">
        <f aca="false">IF(LEN(VLOOKUP($A266,#REF!,5,FALSE())),IF(INDEX(#REF!,MATCH($A266,#REF!,0),2),LEFT(VLOOKUP($A266,#REF!,5,FALSE()),LEN(VLOOKUP($A266,#REF!,5,FALSE()))-2),CONCATENATE(LEFT(VLOOKUP($A266,#REF!,5,FALSE()),LEN(VLOOKUP($A266,#REF!,5,FALSE()))-2),"*")),"")</f>
        <v>#VALUE!</v>
      </c>
      <c r="G266" s="90" t="e">
        <f aca="false">IF(LEN(VLOOKUP($A266,#REF!,6,FALSE())),IF(INDEX(#REF!,MATCH($A266,#REF!,0),3),LEFT(VLOOKUP($A266,#REF!,6,FALSE()),LEN(VLOOKUP($A266,#REF!,6,FALSE()))-2),CONCATENATE(LEFT(VLOOKUP($A266,#REF!,6,FALSE()),LEN(VLOOKUP($A266,#REF!,6,FALSE()))-2),"*")),"")</f>
        <v>#VALUE!</v>
      </c>
      <c r="H266" s="91" t="e">
        <f aca="false">IF(LEN(VLOOKUP($A266,#REF!,7,FALSE())),IF(INDEX(#REF!,MATCH($A266,#REF!,0),4),LEFT(VLOOKUP($A266,#REF!,7,FALSE()),LEN(VLOOKUP($A266,#REF!,7,FALSE()))-2),CONCATENATE(LEFT(VLOOKUP($A266,#REF!,7,FALSE()),LEN(VLOOKUP($A266,#REF!,7,FALSE()))-2),"*")),"")</f>
        <v>#VALUE!</v>
      </c>
      <c r="I266" s="92" t="e">
        <f aca="false">IF(LEN(VLOOKUP($A266,#REF!,8,FALSE())),UPPER(RIGHT(VLOOKUP($A266,#REF!,8,FALSE()), 1)),"")</f>
        <v>#VALUE!</v>
      </c>
      <c r="J266" s="90" t="e">
        <f aca="false">IF(LEN(VLOOKUP($A266,#REF!,4,FALSE())),UPPER(RIGHT(VLOOKUP($A266,#REF!,4,FALSE()), 1)),"")</f>
        <v>#VALUE!</v>
      </c>
      <c r="K266" s="90" t="e">
        <f aca="false">IF(LEN(VLOOKUP($A266,#REF!,5,FALSE())),UPPER(RIGHT(VLOOKUP($A266,#REF!,5,FALSE()), 1)),"")</f>
        <v>#VALUE!</v>
      </c>
      <c r="L266" s="90" t="e">
        <f aca="false">IF(LEN(VLOOKUP($A266,#REF!,6,FALSE())),UPPER(RIGHT(VLOOKUP($A266,#REF!,6,FALSE()), 1)),"")</f>
        <v>#VALUE!</v>
      </c>
      <c r="M266" s="91" t="e">
        <f aca="false">IF(LEN(VLOOKUP($A266,#REF!,7,FALSE())),UPPER(RIGHT(VLOOKUP($A266,#REF!,7,FALSE()), 1)),"")</f>
        <v>#VALUE!</v>
      </c>
      <c r="N266" s="86" t="e">
        <f aca="false">IF(E266="","RSVD0")</f>
        <v>#VALUE!</v>
      </c>
      <c r="O266" s="86" t="s">
        <v>83</v>
      </c>
      <c r="P266" s="86" t="s">
        <v>104</v>
      </c>
      <c r="Q266" s="86" t="s">
        <v>105</v>
      </c>
      <c r="R266" s="165" t="s">
        <v>94</v>
      </c>
      <c r="S266" s="86" t="e">
        <f aca="false">HLOOKUP("Device Tree Pin Name",#REF!,MATCH($A266,#REF!,0),FALSE())</f>
        <v>#VALUE!</v>
      </c>
      <c r="T266" s="95" t="e">
        <f aca="false">HLOOKUP("power rail",#REF!,MATCH($A266,#REF!,0),FALSE())</f>
        <v>#VALUE!</v>
      </c>
      <c r="U266" s="96" t="e">
        <f aca="false">HLOOKUP("Wake Capable",#REF!,MATCH($A266,#REF!,0),FALSE())</f>
        <v>#VALUE!</v>
      </c>
      <c r="V266" s="96" t="e">
        <f aca="false">HLOOKUP("Strap",#REF!,MATCH($A266,#REF!,0),FALSE())</f>
        <v>#VALUE!</v>
      </c>
      <c r="W266" s="96" t="e">
        <f aca="false">HLOOKUP("GTE",#REF!,MATCH($A266,#REF!,0),FALSE())</f>
        <v>#VALUE!</v>
      </c>
      <c r="X266" s="96" t="e">
        <f aca="false">HLOOKUP("DPD_Control",#REF!,MATCH($A266,#REF!,0),FALSE())</f>
        <v>#VALUE!</v>
      </c>
      <c r="Y266" s="96" t="e">
        <f aca="false">HLOOKUP("DPD_Group",#REF!,MATCH($A266,#REF!,0),FALSE())</f>
        <v>#VALUE!</v>
      </c>
      <c r="Z266" s="95" t="e">
        <f aca="false">HLOOKUP("Pad Category",#REF!,MATCH($A266,#REF!,0),FALSE())</f>
        <v>#VALUE!</v>
      </c>
      <c r="AA266" s="95" t="e">
        <f aca="false">HLOOKUP("Pad type",#REF!,MATCH($A266,#REF!,0),FALSE())</f>
        <v>#VALUE!</v>
      </c>
      <c r="AB266" s="95" t="e">
        <f aca="false">HLOOKUP("Pull Strength",#REF!,MATCH($A266,#REF!,0),FALSE())</f>
        <v>#VALUE!</v>
      </c>
      <c r="AC266" s="95" t="e">
        <f aca="false">HLOOKUP("POR Pin State",#REF!,MATCH($A266,#REF!,0),FALSE())</f>
        <v>#VALUE!</v>
      </c>
      <c r="AD266" s="95" t="str">
        <f aca="false">IF(OR($AQ266="",$AQ266=$C266),$R266,IF($AQ266=$D266,SUBSTITUTE(SUBSTITUTE($AQ266,"GPIO3_","GPIO_"),".0",""),IF($AQ266=$E266,$N266,IF($AQ266=$F266,$O266,IF($AQ266=$G266,$P266,IF($AQ266=$H266,$Q266,"INVALID"))))))</f>
        <v>RSVD0</v>
      </c>
      <c r="AE266" s="97"/>
      <c r="AF266" s="98" t="str">
        <f aca="false">IF(AND(OR($AS266="Int PU",$AS266="Int PD"),OR(AND($AZ266&lt;&gt;"",$AZ266&lt;&gt;"0"),AND($BA266&lt;&gt;"",$BA266&lt;&gt;"0"))),"INVALID",IF(OR($AQ266=$C266,$AS266="Int PD"),"PULL_DOWN",IF(OR($AS266="Int PU",AND($AE266="YES",OR($AZ266="",$AZ266="0"),OR($BA266="",$BA266="0"),OR($AR266="Input",$AR266="Bidirectional"))),"PULL_UP","NORMAL")))</f>
        <v>PULL_DOWN</v>
      </c>
      <c r="AG266" s="98" t="e">
        <f aca="false">IF($AU266="Input", "TRISTATE", IF($AV266="Z","TRISTATE",IF($AT266=$F266,"TRISTATE","NORMAL")))</f>
        <v>#VALUE!</v>
      </c>
      <c r="AH266" s="98" t="e">
        <f aca="false">IF(OR($AT266=$F266,$AU266="Output"),"DISABLE","ENABLE")</f>
        <v>#VALUE!</v>
      </c>
      <c r="AI266" s="112" t="e">
        <f aca="false">IF($AT266&lt;&gt;$G266,"N/A",IF($AV266="Drive 1", "1", IF($AV266="Drive 0", "0", "")))</f>
        <v>#VALUE!</v>
      </c>
      <c r="AJ266" s="99" t="b">
        <f aca="false">TRUE()</f>
        <v>1</v>
      </c>
      <c r="AK266" s="99" t="b">
        <f aca="false">TRUE()</f>
        <v>1</v>
      </c>
      <c r="AL266" s="99" t="b">
        <f aca="false">TRUE()</f>
        <v>1</v>
      </c>
      <c r="AM266" s="99" t="b">
        <f aca="false">TRUE()</f>
        <v>1</v>
      </c>
      <c r="AN266" s="99" t="b">
        <f aca="false">TRUE()</f>
        <v>1</v>
      </c>
      <c r="AO266" s="99" t="b">
        <f aca="false">TRUE()</f>
        <v>1</v>
      </c>
      <c r="AP266" s="100" t="str">
        <f aca="false">IF(AND($AJ266:$AO266), "VALID", "INVALID")</f>
        <v>VALID</v>
      </c>
      <c r="AQ266" s="145" t="s">
        <v>690</v>
      </c>
      <c r="AR266" s="146" t="s">
        <v>79</v>
      </c>
      <c r="AS266" s="147"/>
      <c r="AT266" s="104"/>
      <c r="AU266" s="148"/>
      <c r="AV266" s="104"/>
      <c r="AW266" s="110" t="s">
        <v>85</v>
      </c>
      <c r="AX266" s="110" t="s">
        <v>85</v>
      </c>
      <c r="AY266" s="148"/>
      <c r="AZ266" s="147"/>
      <c r="BA266" s="147"/>
      <c r="BB266" s="149"/>
      <c r="BC266" s="148"/>
      <c r="BD266" s="150"/>
      <c r="BE266" s="169" t="s">
        <v>3</v>
      </c>
      <c r="BF266" s="108" t="e">
        <f aca="false">VLOOKUP($A266,#REF!, 34, FALSE())</f>
        <v>#VALUE!</v>
      </c>
      <c r="BG266" s="108" t="e">
        <f aca="false">VLOOKUP($A266,#REF!, 22, FALSE())</f>
        <v>#VALUE!</v>
      </c>
      <c r="BH266" s="109"/>
    </row>
    <row r="267" s="85" customFormat="true" ht="18" hidden="false" customHeight="true" outlineLevel="0" collapsed="false">
      <c r="A267" s="140" t="s">
        <v>691</v>
      </c>
      <c r="B267" s="164" t="s">
        <v>647</v>
      </c>
      <c r="C267" s="115"/>
      <c r="D267" s="153"/>
      <c r="E267" s="153"/>
      <c r="F267" s="153"/>
      <c r="G267" s="153"/>
      <c r="H267" s="153"/>
      <c r="I267" s="115"/>
      <c r="J267" s="115"/>
      <c r="K267" s="115"/>
      <c r="L267" s="115"/>
      <c r="M267" s="115"/>
      <c r="N267" s="115"/>
      <c r="O267" s="115"/>
      <c r="P267" s="115"/>
      <c r="Q267" s="115"/>
      <c r="R267" s="115"/>
      <c r="S267" s="115"/>
      <c r="T267" s="115"/>
      <c r="U267" s="154"/>
      <c r="V267" s="154"/>
      <c r="W267" s="154"/>
      <c r="X267" s="154"/>
      <c r="Y267" s="154"/>
      <c r="Z267" s="155"/>
      <c r="AA267" s="155"/>
      <c r="AB267" s="155"/>
      <c r="AC267" s="155"/>
      <c r="AD267" s="155"/>
      <c r="AE267" s="155"/>
      <c r="AF267" s="155"/>
      <c r="AG267" s="155"/>
      <c r="AH267" s="155"/>
      <c r="AI267" s="155"/>
      <c r="AJ267" s="155"/>
      <c r="AK267" s="155"/>
      <c r="AL267" s="155"/>
      <c r="AM267" s="155"/>
      <c r="AN267" s="155"/>
      <c r="AO267" s="155"/>
      <c r="AP267" s="155"/>
      <c r="AQ267" s="79"/>
      <c r="AR267" s="156"/>
      <c r="AS267" s="157"/>
      <c r="AT267" s="157"/>
      <c r="AU267" s="157"/>
      <c r="AV267" s="157"/>
      <c r="AW267" s="157"/>
      <c r="AX267" s="157"/>
      <c r="AY267" s="157"/>
      <c r="AZ267" s="157"/>
      <c r="BA267" s="157"/>
      <c r="BB267" s="157"/>
      <c r="BC267" s="81" t="s">
        <v>76</v>
      </c>
      <c r="BD267" s="157"/>
      <c r="BE267" s="158" t="s">
        <v>691</v>
      </c>
      <c r="BF267" s="159" t="s">
        <v>647</v>
      </c>
      <c r="BG267" s="159"/>
      <c r="BH267" s="159"/>
    </row>
    <row r="268" customFormat="false" ht="12.75" hidden="false" customHeight="true" outlineLevel="0" collapsed="false">
      <c r="A268" s="95" t="s">
        <v>692</v>
      </c>
      <c r="B268" s="86" t="e">
        <f aca="false">VLOOKUP($A268,#REF!, 34, FALSE())</f>
        <v>#VALUE!</v>
      </c>
      <c r="C268" s="87" t="str">
        <f aca="false">CONCATENATE("unused_",A268)</f>
        <v>unused_SOC_GPIO61</v>
      </c>
      <c r="D268" s="88" t="e">
        <f aca="false">IF(LEN(VLOOKUP($A268,#REF!,8,FALSE())),LEFT(VLOOKUP($A268,#REF!,8,FALSE()),LEN(VLOOKUP($A268,#REF!,8,FALSE()))-2),"")</f>
        <v>#VALUE!</v>
      </c>
      <c r="E268" s="89" t="e">
        <f aca="false">IF(LEN(VLOOKUP($A268,#REF!,4,FALSE())),IF(INDEX(#REF!,MATCH($A268,#REF!,0),1),LEFT(VLOOKUP($A268,#REF!,4,FALSE()),LEN(VLOOKUP($A268,#REF!,4,FALSE()))-2),CONCATENATE(LEFT(VLOOKUP($A268,#REF!,4,FALSE()),LEN(VLOOKUP($A268,#REF!,4,FALSE()))-2),"*")),"")</f>
        <v>#VALUE!</v>
      </c>
      <c r="F268" s="90" t="e">
        <f aca="false">IF(LEN(VLOOKUP($A268,#REF!,5,FALSE())),IF(INDEX(#REF!,MATCH($A268,#REF!,0),2),LEFT(VLOOKUP($A268,#REF!,5,FALSE()),LEN(VLOOKUP($A268,#REF!,5,FALSE()))-2),CONCATENATE(LEFT(VLOOKUP($A268,#REF!,5,FALSE()),LEN(VLOOKUP($A268,#REF!,5,FALSE()))-2),"*")),"")</f>
        <v>#VALUE!</v>
      </c>
      <c r="G268" s="90" t="e">
        <f aca="false">IF(LEN(VLOOKUP($A268,#REF!,6,FALSE())),IF(INDEX(#REF!,MATCH($A268,#REF!,0),3),LEFT(VLOOKUP($A268,#REF!,6,FALSE()),LEN(VLOOKUP($A268,#REF!,6,FALSE()))-2),CONCATENATE(LEFT(VLOOKUP($A268,#REF!,6,FALSE()),LEN(VLOOKUP($A268,#REF!,6,FALSE()))-2),"*")),"")</f>
        <v>#VALUE!</v>
      </c>
      <c r="H268" s="91" t="e">
        <f aca="false">IF(LEN(VLOOKUP($A268,#REF!,7,FALSE())),IF(INDEX(#REF!,MATCH($A268,#REF!,0),4),LEFT(VLOOKUP($A268,#REF!,7,FALSE()),LEN(VLOOKUP($A268,#REF!,7,FALSE()))-2),CONCATENATE(LEFT(VLOOKUP($A268,#REF!,7,FALSE()),LEN(VLOOKUP($A268,#REF!,7,FALSE()))-2),"*")),"")</f>
        <v>#VALUE!</v>
      </c>
      <c r="I268" s="92" t="e">
        <f aca="false">IF(LEN(VLOOKUP($A268,#REF!,8,FALSE())),UPPER(RIGHT(VLOOKUP($A268,#REF!,8,FALSE()), 1)),"")</f>
        <v>#VALUE!</v>
      </c>
      <c r="J268" s="90" t="e">
        <f aca="false">IF(LEN(VLOOKUP($A268,#REF!,4,FALSE())),UPPER(RIGHT(VLOOKUP($A268,#REF!,4,FALSE()), 1)),"")</f>
        <v>#VALUE!</v>
      </c>
      <c r="K268" s="90" t="e">
        <f aca="false">IF(LEN(VLOOKUP($A268,#REF!,5,FALSE())),UPPER(RIGHT(VLOOKUP($A268,#REF!,5,FALSE()), 1)),"")</f>
        <v>#VALUE!</v>
      </c>
      <c r="L268" s="90" t="e">
        <f aca="false">IF(LEN(VLOOKUP($A268,#REF!,6,FALSE())),UPPER(RIGHT(VLOOKUP($A268,#REF!,6,FALSE()), 1)),"")</f>
        <v>#VALUE!</v>
      </c>
      <c r="M268" s="91" t="e">
        <f aca="false">IF(LEN(VLOOKUP($A268,#REF!,7,FALSE())),UPPER(RIGHT(VLOOKUP($A268,#REF!,7,FALSE()), 1)),"")</f>
        <v>#VALUE!</v>
      </c>
      <c r="N268" s="86" t="e">
        <f aca="false">IF(E268="","RSVD0")</f>
        <v>#VALUE!</v>
      </c>
      <c r="O268" s="86" t="e">
        <f aca="false">IF(F268="","RSVD0")</f>
        <v>#VALUE!</v>
      </c>
      <c r="P268" s="86" t="e">
        <f aca="false">IF(G268="","RSVD0")</f>
        <v>#VALUE!</v>
      </c>
      <c r="Q268" s="86" t="e">
        <f aca="false">IF(H268="","RSVD0")</f>
        <v>#VALUE!</v>
      </c>
      <c r="R268" s="86" t="s">
        <v>105</v>
      </c>
      <c r="S268" s="94" t="e">
        <f aca="false">HLOOKUP("Device Tree Pin Name",#REF!,MATCH($A268,#REF!,0),FALSE())</f>
        <v>#VALUE!</v>
      </c>
      <c r="T268" s="95" t="e">
        <f aca="false">HLOOKUP("power rail",#REF!,MATCH($A268,#REF!,0),FALSE())</f>
        <v>#VALUE!</v>
      </c>
      <c r="U268" s="96" t="e">
        <f aca="false">HLOOKUP("Wake Capable",#REF!,MATCH($A268,#REF!,0),FALSE())</f>
        <v>#VALUE!</v>
      </c>
      <c r="V268" s="96" t="e">
        <f aca="false">HLOOKUP("Strap",#REF!,MATCH($A268,#REF!,0),FALSE())</f>
        <v>#VALUE!</v>
      </c>
      <c r="W268" s="96" t="e">
        <f aca="false">HLOOKUP("GTE",#REF!,MATCH($A268,#REF!,0),FALSE())</f>
        <v>#VALUE!</v>
      </c>
      <c r="X268" s="96" t="e">
        <f aca="false">HLOOKUP("DPD_Control",#REF!,MATCH($A268,#REF!,0),FALSE())</f>
        <v>#VALUE!</v>
      </c>
      <c r="Y268" s="96" t="e">
        <f aca="false">HLOOKUP("DPD_Group",#REF!,MATCH($A268,#REF!,0),FALSE())</f>
        <v>#VALUE!</v>
      </c>
      <c r="Z268" s="95" t="e">
        <f aca="false">HLOOKUP("Pad Category",#REF!,MATCH($A268,#REF!,0),FALSE())</f>
        <v>#VALUE!</v>
      </c>
      <c r="AA268" s="95" t="e">
        <f aca="false">HLOOKUP("Pad type",#REF!,MATCH($A268,#REF!,0),FALSE())</f>
        <v>#VALUE!</v>
      </c>
      <c r="AB268" s="95" t="e">
        <f aca="false">HLOOKUP("Pull Strength",#REF!,MATCH($A268,#REF!,0),FALSE())</f>
        <v>#VALUE!</v>
      </c>
      <c r="AC268" s="95" t="e">
        <f aca="false">HLOOKUP("POR Pin State",#REF!,MATCH($A268,#REF!,0),FALSE())</f>
        <v>#VALUE!</v>
      </c>
      <c r="AD268" s="95" t="str">
        <f aca="false">IF(OR($AQ268="",$AQ268=$C268),$R268,IF($AQ268=$D268,SUBSTITUTE(SUBSTITUTE($AQ268,"GPIO3_","GPIO_"),".0",""),IF($AQ268=$E268,$N268,IF($AQ268=$F268,$O268,IF($AQ268=$G268,$P268,IF($AQ268=$H268,$Q268,"INVALID"))))))</f>
        <v>RSVD3</v>
      </c>
      <c r="AE268" s="97"/>
      <c r="AF268" s="98" t="str">
        <f aca="false">IF(AND(OR($AS268="Int PU",$AS268="Int PD"),OR(AND($AZ268&lt;&gt;"",$AZ268&lt;&gt;"0"),AND($BA268&lt;&gt;"",$BA268&lt;&gt;"0"))),"INVALID",IF(OR($AQ268=$C268,$AS268="Int PD"),"PULL_DOWN",IF(OR($AS268="Int PU",AND($AE268="YES",OR($AZ268="",$AZ268="0"),OR($BA268="",$BA268="0"),OR($AR268="Input",$AR268="Bidirectional"))),"PULL_UP","NORMAL")))</f>
        <v>PULL_DOWN</v>
      </c>
      <c r="AG268" s="98" t="e">
        <f aca="false">IF($AU268="Input", "TRISTATE", IF($AV268="Z","TRISTATE",IF($AT268=$F268,"TRISTATE","NORMAL")))</f>
        <v>#VALUE!</v>
      </c>
      <c r="AH268" s="98" t="e">
        <f aca="false">IF(OR($AT268=$F268,$AU268="Output"),"DISABLE","ENABLE")</f>
        <v>#VALUE!</v>
      </c>
      <c r="AI268" s="112" t="e">
        <f aca="false">IF($AT268&lt;&gt;$G268,"N/A",IF($AV268="Drive 1", "1", IF($AV268="Drive 0", "0", "")))</f>
        <v>#VALUE!</v>
      </c>
      <c r="AJ268" s="99" t="b">
        <f aca="false">TRUE()</f>
        <v>1</v>
      </c>
      <c r="AK268" s="99" t="b">
        <f aca="false">TRUE()</f>
        <v>1</v>
      </c>
      <c r="AL268" s="99" t="b">
        <f aca="false">TRUE()</f>
        <v>1</v>
      </c>
      <c r="AM268" s="99" t="b">
        <f aca="false">TRUE()</f>
        <v>1</v>
      </c>
      <c r="AN268" s="99" t="b">
        <f aca="false">TRUE()</f>
        <v>1</v>
      </c>
      <c r="AO268" s="99" t="b">
        <f aca="false">TRUE()</f>
        <v>1</v>
      </c>
      <c r="AP268" s="100" t="str">
        <f aca="false">IF(AND($AJ268:$AO268), "VALID", "INVALID")</f>
        <v>VALID</v>
      </c>
      <c r="AQ268" s="123" t="s">
        <v>693</v>
      </c>
      <c r="AR268" s="124" t="s">
        <v>79</v>
      </c>
      <c r="AS268" s="103"/>
      <c r="AT268" s="125"/>
      <c r="AU268" s="125"/>
      <c r="AV268" s="125"/>
      <c r="AW268" s="110" t="s">
        <v>85</v>
      </c>
      <c r="AX268" s="110" t="s">
        <v>85</v>
      </c>
      <c r="AY268" s="174"/>
      <c r="AZ268" s="126"/>
      <c r="BA268" s="126"/>
      <c r="BB268" s="127" t="s">
        <v>496</v>
      </c>
      <c r="BC268" s="125"/>
      <c r="BD268" s="128"/>
      <c r="BE268" s="129" t="s">
        <v>3</v>
      </c>
      <c r="BF268" s="108" t="e">
        <f aca="false">VLOOKUP($A268,#REF!, 34, FALSE())</f>
        <v>#VALUE!</v>
      </c>
      <c r="BG268" s="108" t="e">
        <f aca="false">VLOOKUP($A268,#REF!, 22, FALSE())</f>
        <v>#VALUE!</v>
      </c>
      <c r="BH268" s="109"/>
    </row>
    <row r="269" customFormat="false" ht="12.75" hidden="false" customHeight="true" outlineLevel="0" collapsed="false">
      <c r="A269" s="95" t="s">
        <v>694</v>
      </c>
      <c r="B269" s="86" t="e">
        <f aca="false">VLOOKUP($A269,#REF!, 34, FALSE())</f>
        <v>#VALUE!</v>
      </c>
      <c r="C269" s="87" t="str">
        <f aca="false">CONCATENATE("unused_",A269)</f>
        <v>unused_SOC_GPIO62</v>
      </c>
      <c r="D269" s="88" t="e">
        <f aca="false">IF(LEN(VLOOKUP($A269,#REF!,8,FALSE())),LEFT(VLOOKUP($A269,#REF!,8,FALSE()),LEN(VLOOKUP($A269,#REF!,8,FALSE()))-2),"")</f>
        <v>#VALUE!</v>
      </c>
      <c r="E269" s="89" t="e">
        <f aca="false">IF(LEN(VLOOKUP($A269,#REF!,4,FALSE())),IF(INDEX(#REF!,MATCH($A269,#REF!,0),1),LEFT(VLOOKUP($A269,#REF!,4,FALSE()),LEN(VLOOKUP($A269,#REF!,4,FALSE()))-2),CONCATENATE(LEFT(VLOOKUP($A269,#REF!,4,FALSE()),LEN(VLOOKUP($A269,#REF!,4,FALSE()))-2),"*")),"")</f>
        <v>#VALUE!</v>
      </c>
      <c r="F269" s="90" t="e">
        <f aca="false">IF(LEN(VLOOKUP($A269,#REF!,5,FALSE())),IF(INDEX(#REF!,MATCH($A269,#REF!,0),2),LEFT(VLOOKUP($A269,#REF!,5,FALSE()),LEN(VLOOKUP($A269,#REF!,5,FALSE()))-2),CONCATENATE(LEFT(VLOOKUP($A269,#REF!,5,FALSE()),LEN(VLOOKUP($A269,#REF!,5,FALSE()))-2),"*")),"")</f>
        <v>#VALUE!</v>
      </c>
      <c r="G269" s="90" t="e">
        <f aca="false">IF(LEN(VLOOKUP($A269,#REF!,6,FALSE())),IF(INDEX(#REF!,MATCH($A269,#REF!,0),3),LEFT(VLOOKUP($A269,#REF!,6,FALSE()),LEN(VLOOKUP($A269,#REF!,6,FALSE()))-2),CONCATENATE(LEFT(VLOOKUP($A269,#REF!,6,FALSE()),LEN(VLOOKUP($A269,#REF!,6,FALSE()))-2),"*")),"")</f>
        <v>#VALUE!</v>
      </c>
      <c r="H269" s="91" t="e">
        <f aca="false">IF(LEN(VLOOKUP($A269,#REF!,7,FALSE())),IF(INDEX(#REF!,MATCH($A269,#REF!,0),4),LEFT(VLOOKUP($A269,#REF!,7,FALSE()),LEN(VLOOKUP($A269,#REF!,7,FALSE()))-2),CONCATENATE(LEFT(VLOOKUP($A269,#REF!,7,FALSE()),LEN(VLOOKUP($A269,#REF!,7,FALSE()))-2),"*")),"")</f>
        <v>#VALUE!</v>
      </c>
      <c r="I269" s="92" t="e">
        <f aca="false">IF(LEN(VLOOKUP($A269,#REF!,8,FALSE())),UPPER(RIGHT(VLOOKUP($A269,#REF!,8,FALSE()), 1)),"")</f>
        <v>#VALUE!</v>
      </c>
      <c r="J269" s="90" t="s">
        <v>81</v>
      </c>
      <c r="K269" s="90" t="e">
        <f aca="false">IF(LEN(VLOOKUP($A269,#REF!,5,FALSE())),UPPER(RIGHT(VLOOKUP($A269,#REF!,5,FALSE()), 1)),"")</f>
        <v>#VALUE!</v>
      </c>
      <c r="L269" s="90" t="e">
        <f aca="false">IF(LEN(VLOOKUP($A269,#REF!,6,FALSE())),UPPER(RIGHT(VLOOKUP($A269,#REF!,6,FALSE()), 1)),"")</f>
        <v>#VALUE!</v>
      </c>
      <c r="M269" s="91" t="s">
        <v>81</v>
      </c>
      <c r="N269" s="86" t="e">
        <f aca="false">IF(E269="","RSVD0")</f>
        <v>#VALUE!</v>
      </c>
      <c r="O269" s="86" t="s">
        <v>83</v>
      </c>
      <c r="P269" s="86" t="s">
        <v>104</v>
      </c>
      <c r="Q269" s="86" t="s">
        <v>105</v>
      </c>
      <c r="R269" s="86" t="s">
        <v>105</v>
      </c>
      <c r="S269" s="100" t="e">
        <f aca="false">HLOOKUP("Device Tree Pin Name",#REF!,MATCH($A269,#REF!,0),FALSE())</f>
        <v>#VALUE!</v>
      </c>
      <c r="T269" s="95" t="e">
        <f aca="false">HLOOKUP("power rail",#REF!,MATCH($A269,#REF!,0),FALSE())</f>
        <v>#VALUE!</v>
      </c>
      <c r="U269" s="96" t="e">
        <f aca="false">HLOOKUP("Wake Capable",#REF!,MATCH($A269,#REF!,0),FALSE())</f>
        <v>#VALUE!</v>
      </c>
      <c r="V269" s="96" t="e">
        <f aca="false">HLOOKUP("Strap",#REF!,MATCH($A269,#REF!,0),FALSE())</f>
        <v>#VALUE!</v>
      </c>
      <c r="W269" s="96" t="e">
        <f aca="false">HLOOKUP("GTE",#REF!,MATCH($A269,#REF!,0),FALSE())</f>
        <v>#VALUE!</v>
      </c>
      <c r="X269" s="96" t="e">
        <f aca="false">HLOOKUP("DPD_Control",#REF!,MATCH($A269,#REF!,0),FALSE())</f>
        <v>#VALUE!</v>
      </c>
      <c r="Y269" s="96" t="e">
        <f aca="false">HLOOKUP("DPD_Group",#REF!,MATCH($A269,#REF!,0),FALSE())</f>
        <v>#VALUE!</v>
      </c>
      <c r="Z269" s="95" t="e">
        <f aca="false">HLOOKUP("Pad Category",#REF!,MATCH($A269,#REF!,0),FALSE())</f>
        <v>#VALUE!</v>
      </c>
      <c r="AA269" s="95" t="e">
        <f aca="false">HLOOKUP("Pad type",#REF!,MATCH($A269,#REF!,0),FALSE())</f>
        <v>#VALUE!</v>
      </c>
      <c r="AB269" s="95" t="e">
        <f aca="false">HLOOKUP("Pull Strength",#REF!,MATCH($A269,#REF!,0),FALSE())</f>
        <v>#VALUE!</v>
      </c>
      <c r="AC269" s="95" t="e">
        <f aca="false">HLOOKUP("POR Pin State",#REF!,MATCH($A269,#REF!,0),FALSE())</f>
        <v>#VALUE!</v>
      </c>
      <c r="AD269" s="95" t="str">
        <f aca="false">IF(OR($AQ269="",$AQ269=$C269),$R269,IF($AQ269=$D269,SUBSTITUTE(SUBSTITUTE($AQ269,"GPIO3_","GPIO_"),".0",""),IF($AQ269=$E269,$N269,IF($AQ269=$F269,$O269,IF($AQ269=$G269,$P269,IF($AQ269=$H269,$Q269,"INVALID"))))))</f>
        <v>RSVD3</v>
      </c>
      <c r="AE269" s="97"/>
      <c r="AF269" s="98" t="str">
        <f aca="false">IF(AND(OR($AS269="Int PU",$AS269="Int PD"),OR(AND($AZ269&lt;&gt;"",$AZ269&lt;&gt;"0"),AND($BA269&lt;&gt;"",$BA269&lt;&gt;"0"))),"INVALID",IF(OR($AQ269=$C269,$AS269="Int PD"),"PULL_DOWN",IF(OR($AS269="Int PU",AND($AE269="YES",OR($AZ269="",$AZ269="0"),OR($BA269="",$BA269="0"),OR($AR269="Input",$AR269="Bidirectional"))),"PULL_UP","NORMAL")))</f>
        <v>PULL_DOWN</v>
      </c>
      <c r="AG269" s="98" t="e">
        <f aca="false">IF($AU269="Input", "TRISTATE", IF($AV269="Z","TRISTATE",IF($AT269=$F269,"TRISTATE","NORMAL")))</f>
        <v>#VALUE!</v>
      </c>
      <c r="AH269" s="98" t="e">
        <f aca="false">IF(OR($AT269=$F269,$AU269="Output"),"DISABLE","ENABLE")</f>
        <v>#VALUE!</v>
      </c>
      <c r="AI269" s="112" t="e">
        <f aca="false">IF($AT269&lt;&gt;$G269,"N/A",IF($AV269="Drive 1", "1", IF($AV269="Drive 0", "0", "")))</f>
        <v>#VALUE!</v>
      </c>
      <c r="AJ269" s="99" t="b">
        <f aca="false">TRUE()</f>
        <v>1</v>
      </c>
      <c r="AK269" s="99" t="b">
        <f aca="false">TRUE()</f>
        <v>1</v>
      </c>
      <c r="AL269" s="99" t="b">
        <f aca="false">TRUE()</f>
        <v>1</v>
      </c>
      <c r="AM269" s="99" t="b">
        <f aca="false">TRUE()</f>
        <v>1</v>
      </c>
      <c r="AN269" s="99" t="b">
        <f aca="false">TRUE()</f>
        <v>1</v>
      </c>
      <c r="AO269" s="99" t="b">
        <f aca="false">TRUE()</f>
        <v>1</v>
      </c>
      <c r="AP269" s="100" t="str">
        <f aca="false">IF(AND($AJ269:$AO269), "VALID", "INVALID")</f>
        <v>VALID</v>
      </c>
      <c r="AQ269" s="101" t="s">
        <v>695</v>
      </c>
      <c r="AR269" s="102" t="s">
        <v>79</v>
      </c>
      <c r="AS269" s="103"/>
      <c r="AT269" s="104"/>
      <c r="AU269" s="104"/>
      <c r="AV269" s="104"/>
      <c r="AW269" s="110" t="s">
        <v>85</v>
      </c>
      <c r="AX269" s="110" t="s">
        <v>85</v>
      </c>
      <c r="AY269" s="104"/>
      <c r="AZ269" s="103"/>
      <c r="BA269" s="103"/>
      <c r="BB269" s="105"/>
      <c r="BC269" s="104"/>
      <c r="BD269" s="106"/>
      <c r="BE269" s="169" t="s">
        <v>3</v>
      </c>
      <c r="BF269" s="108" t="e">
        <f aca="false">VLOOKUP($A269,#REF!, 34, FALSE())</f>
        <v>#VALUE!</v>
      </c>
      <c r="BG269" s="108" t="e">
        <f aca="false">VLOOKUP($A269,#REF!, 22, FALSE())</f>
        <v>#VALUE!</v>
      </c>
      <c r="BH269" s="109"/>
    </row>
    <row r="270" s="85" customFormat="true" ht="18" hidden="false" customHeight="true" outlineLevel="0" collapsed="false">
      <c r="A270" s="116" t="s">
        <v>696</v>
      </c>
      <c r="B270" s="164" t="s">
        <v>697</v>
      </c>
      <c r="C270" s="115"/>
      <c r="D270" s="153"/>
      <c r="E270" s="153"/>
      <c r="F270" s="153"/>
      <c r="G270" s="153"/>
      <c r="H270" s="153"/>
      <c r="I270" s="115"/>
      <c r="J270" s="115"/>
      <c r="K270" s="115"/>
      <c r="L270" s="115"/>
      <c r="M270" s="115"/>
      <c r="N270" s="115"/>
      <c r="O270" s="115"/>
      <c r="P270" s="115"/>
      <c r="Q270" s="115"/>
      <c r="R270" s="115"/>
      <c r="S270" s="115"/>
      <c r="T270" s="115"/>
      <c r="U270" s="154"/>
      <c r="V270" s="154"/>
      <c r="W270" s="154"/>
      <c r="X270" s="154"/>
      <c r="Y270" s="154"/>
      <c r="Z270" s="155"/>
      <c r="AA270" s="155"/>
      <c r="AB270" s="155"/>
      <c r="AC270" s="155"/>
      <c r="AD270" s="155"/>
      <c r="AE270" s="155"/>
      <c r="AF270" s="155"/>
      <c r="AG270" s="155"/>
      <c r="AH270" s="155"/>
      <c r="AI270" s="155"/>
      <c r="AJ270" s="155"/>
      <c r="AK270" s="155"/>
      <c r="AL270" s="155"/>
      <c r="AM270" s="155"/>
      <c r="AN270" s="155"/>
      <c r="AO270" s="155"/>
      <c r="AP270" s="155"/>
      <c r="AQ270" s="79"/>
      <c r="AR270" s="156"/>
      <c r="AS270" s="157"/>
      <c r="AT270" s="157"/>
      <c r="AU270" s="157"/>
      <c r="AV270" s="157"/>
      <c r="AW270" s="157"/>
      <c r="AX270" s="157"/>
      <c r="AY270" s="157"/>
      <c r="AZ270" s="157"/>
      <c r="BA270" s="157"/>
      <c r="BB270" s="157"/>
      <c r="BC270" s="81" t="s">
        <v>76</v>
      </c>
      <c r="BD270" s="157"/>
      <c r="BE270" s="158" t="s">
        <v>696</v>
      </c>
      <c r="BF270" s="159"/>
      <c r="BG270" s="159"/>
      <c r="BH270" s="159"/>
    </row>
    <row r="271" customFormat="false" ht="12.75" hidden="false" customHeight="true" outlineLevel="0" collapsed="false">
      <c r="A271" s="95" t="s">
        <v>698</v>
      </c>
      <c r="B271" s="86" t="e">
        <f aca="false">VLOOKUP($A271,#REF!, 34, FALSE())</f>
        <v>#VALUE!</v>
      </c>
      <c r="C271" s="87" t="str">
        <f aca="false">CONCATENATE("unused_",A271)</f>
        <v>unused_DAP6_SCLK</v>
      </c>
      <c r="D271" s="88" t="e">
        <f aca="false">IF(LEN(VLOOKUP($A271,#REF!,8,FALSE())),LEFT(VLOOKUP($A271,#REF!,8,FALSE()),LEN(VLOOKUP($A271,#REF!,8,FALSE()))-2),"")</f>
        <v>#VALUE!</v>
      </c>
      <c r="E271" s="89" t="e">
        <f aca="false">IF(LEN(VLOOKUP($A271,#REF!,4,FALSE())),IF(INDEX(#REF!,MATCH($A271,#REF!,0),1),LEFT(VLOOKUP($A271,#REF!,4,FALSE()),LEN(VLOOKUP($A271,#REF!,4,FALSE()))-2),CONCATENATE(LEFT(VLOOKUP($A271,#REF!,4,FALSE()),LEN(VLOOKUP($A271,#REF!,4,FALSE()))-2),"*")),"")</f>
        <v>#VALUE!</v>
      </c>
      <c r="F271" s="90" t="e">
        <f aca="false">IF(LEN(VLOOKUP($A271,#REF!,5,FALSE())),IF(INDEX(#REF!,MATCH($A271,#REF!,0),2),LEFT(VLOOKUP($A271,#REF!,5,FALSE()),LEN(VLOOKUP($A271,#REF!,5,FALSE()))-2),CONCATENATE(LEFT(VLOOKUP($A271,#REF!,5,FALSE()),LEN(VLOOKUP($A271,#REF!,5,FALSE()))-2),"*")),"")</f>
        <v>#VALUE!</v>
      </c>
      <c r="G271" s="90" t="e">
        <f aca="false">IF(LEN(VLOOKUP($A271,#REF!,6,FALSE())),IF(INDEX(#REF!,MATCH($A271,#REF!,0),3),LEFT(VLOOKUP($A271,#REF!,6,FALSE()),LEN(VLOOKUP($A271,#REF!,6,FALSE()))-2),CONCATENATE(LEFT(VLOOKUP($A271,#REF!,6,FALSE()),LEN(VLOOKUP($A271,#REF!,6,FALSE()))-2),"*")),"")</f>
        <v>#VALUE!</v>
      </c>
      <c r="H271" s="91" t="e">
        <f aca="false">IF(LEN(VLOOKUP($A271,#REF!,7,FALSE())),IF(INDEX(#REF!,MATCH($A271,#REF!,0),4),LEFT(VLOOKUP($A271,#REF!,7,FALSE()),LEN(VLOOKUP($A271,#REF!,7,FALSE()))-2),CONCATENATE(LEFT(VLOOKUP($A271,#REF!,7,FALSE()),LEN(VLOOKUP($A271,#REF!,7,FALSE()))-2),"*")),"")</f>
        <v>#VALUE!</v>
      </c>
      <c r="I271" s="92" t="e">
        <f aca="false">IF(LEN(VLOOKUP($A271,#REF!,8,FALSE())),UPPER(RIGHT(VLOOKUP($A271,#REF!,8,FALSE()), 1)),"")</f>
        <v>#VALUE!</v>
      </c>
      <c r="J271" s="90" t="e">
        <f aca="false">IF(LEN(VLOOKUP($A271,#REF!,4,FALSE())),UPPER(RIGHT(VLOOKUP($A271,#REF!,4,FALSE()), 1)),"")</f>
        <v>#VALUE!</v>
      </c>
      <c r="K271" s="90" t="e">
        <f aca="false">IF(LEN(VLOOKUP($A271,#REF!,5,FALSE())),UPPER(RIGHT(VLOOKUP($A271,#REF!,5,FALSE()), 1)),"")</f>
        <v>#VALUE!</v>
      </c>
      <c r="L271" s="90" t="e">
        <f aca="false">IF(LEN(VLOOKUP($A271,#REF!,6,FALSE())),UPPER(RIGHT(VLOOKUP($A271,#REF!,6,FALSE()), 1)),"")</f>
        <v>#VALUE!</v>
      </c>
      <c r="M271" s="91" t="e">
        <f aca="false">IF(LEN(VLOOKUP($A271,#REF!,7,FALSE())),UPPER(RIGHT(VLOOKUP($A271,#REF!,7,FALSE()), 1)),"")</f>
        <v>#VALUE!</v>
      </c>
      <c r="N271" s="86" t="s">
        <v>699</v>
      </c>
      <c r="O271" s="86" t="s">
        <v>83</v>
      </c>
      <c r="P271" s="86" t="s">
        <v>104</v>
      </c>
      <c r="Q271" s="86" t="s">
        <v>105</v>
      </c>
      <c r="R271" s="86" t="s">
        <v>83</v>
      </c>
      <c r="S271" s="94" t="e">
        <f aca="false">HLOOKUP("Device Tree Pin Name",#REF!,MATCH($A271,#REF!,0),FALSE())</f>
        <v>#VALUE!</v>
      </c>
      <c r="T271" s="95" t="e">
        <f aca="false">HLOOKUP("power rail",#REF!,MATCH($A271,#REF!,0),FALSE())</f>
        <v>#VALUE!</v>
      </c>
      <c r="U271" s="96" t="e">
        <f aca="false">HLOOKUP("Wake Capable",#REF!,MATCH($A271,#REF!,0),FALSE())</f>
        <v>#VALUE!</v>
      </c>
      <c r="V271" s="96" t="e">
        <f aca="false">HLOOKUP("Strap",#REF!,MATCH($A271,#REF!,0),FALSE())</f>
        <v>#VALUE!</v>
      </c>
      <c r="W271" s="96" t="e">
        <f aca="false">HLOOKUP("GTE",#REF!,MATCH($A271,#REF!,0),FALSE())</f>
        <v>#VALUE!</v>
      </c>
      <c r="X271" s="96" t="e">
        <f aca="false">HLOOKUP("DPD_Control",#REF!,MATCH($A271,#REF!,0),FALSE())</f>
        <v>#VALUE!</v>
      </c>
      <c r="Y271" s="96" t="e">
        <f aca="false">HLOOKUP("DPD_Group",#REF!,MATCH($A271,#REF!,0),FALSE())</f>
        <v>#VALUE!</v>
      </c>
      <c r="Z271" s="95" t="e">
        <f aca="false">HLOOKUP("Pad Category",#REF!,MATCH($A271,#REF!,0),FALSE())</f>
        <v>#VALUE!</v>
      </c>
      <c r="AA271" s="95" t="e">
        <f aca="false">HLOOKUP("Pad type",#REF!,MATCH($A271,#REF!,0),FALSE())</f>
        <v>#VALUE!</v>
      </c>
      <c r="AB271" s="95" t="e">
        <f aca="false">HLOOKUP("Pull Strength",#REF!,MATCH($A271,#REF!,0),FALSE())</f>
        <v>#VALUE!</v>
      </c>
      <c r="AC271" s="95" t="e">
        <f aca="false">HLOOKUP("POR Pin State",#REF!,MATCH($A271,#REF!,0),FALSE())</f>
        <v>#VALUE!</v>
      </c>
      <c r="AD271" s="95" t="str">
        <f aca="false">IF(OR($AQ271="",$AQ271=$C271),$R271,IF($AQ271=$D271,SUBSTITUTE(SUBSTITUTE($AQ271,"GPIO3_","GPIO_"),".0",""),IF($AQ271=$E271,$N271,IF($AQ271=$F271,$O271,IF($AQ271=$G271,$P271,IF($AQ271=$H271,$Q271,"INVALID"))))))</f>
        <v>RSVD1</v>
      </c>
      <c r="AE271" s="97"/>
      <c r="AF271" s="98" t="str">
        <f aca="false">IF(AND(OR($AS271="Int PU",$AS271="Int PD"),OR(AND($AZ271&lt;&gt;"",$AZ271&lt;&gt;"0"),AND($BA271&lt;&gt;"",$BA271&lt;&gt;"0"))),"INVALID",IF(OR($AQ271=$C271,$AS271="Int PD"),"PULL_DOWN",IF(OR($AS271="Int PU",AND($AE271="YES",OR($AZ271="",$AZ271="0"),OR($BA271="",$BA271="0"),OR($AR271="Input",$AR271="Bidirectional"))),"PULL_UP","NORMAL")))</f>
        <v>PULL_DOWN</v>
      </c>
      <c r="AG271" s="98" t="e">
        <f aca="false">IF($AU271="Input", "TRISTATE", IF($AV271="Z","TRISTATE",IF($AT271=$F271,"TRISTATE","NORMAL")))</f>
        <v>#VALUE!</v>
      </c>
      <c r="AH271" s="98" t="e">
        <f aca="false">IF(OR($AT271=$F271,$AU271="Output"),"DISABLE","ENABLE")</f>
        <v>#VALUE!</v>
      </c>
      <c r="AI271" s="112" t="e">
        <f aca="false">IF($AT271&lt;&gt;$G271,"N/A",IF($AV271="Drive 1", "1", IF($AV271="Drive 0", "0", "")))</f>
        <v>#VALUE!</v>
      </c>
      <c r="AJ271" s="99" t="b">
        <f aca="false">TRUE()</f>
        <v>1</v>
      </c>
      <c r="AK271" s="99" t="b">
        <f aca="false">TRUE()</f>
        <v>1</v>
      </c>
      <c r="AL271" s="99" t="b">
        <f aca="false">TRUE()</f>
        <v>1</v>
      </c>
      <c r="AM271" s="99" t="b">
        <f aca="false">TRUE()</f>
        <v>1</v>
      </c>
      <c r="AN271" s="99" t="b">
        <f aca="false">TRUE()</f>
        <v>1</v>
      </c>
      <c r="AO271" s="99" t="b">
        <f aca="false">TRUE()</f>
        <v>1</v>
      </c>
      <c r="AP271" s="100" t="str">
        <f aca="false">IF(AND($AJ271:$AO271), "VALID", "INVALID")</f>
        <v>VALID</v>
      </c>
      <c r="AQ271" s="175" t="s">
        <v>700</v>
      </c>
      <c r="AR271" s="124" t="s">
        <v>79</v>
      </c>
      <c r="AS271" s="126"/>
      <c r="AT271" s="125"/>
      <c r="AU271" s="104"/>
      <c r="AV271" s="174"/>
      <c r="AW271" s="125"/>
      <c r="AX271" s="103" t="s">
        <v>85</v>
      </c>
      <c r="AY271" s="174"/>
      <c r="AZ271" s="126"/>
      <c r="BA271" s="126"/>
      <c r="BB271" s="127" t="s">
        <v>496</v>
      </c>
      <c r="BC271" s="125"/>
      <c r="BD271" s="128"/>
      <c r="BE271" s="107"/>
      <c r="BF271" s="108" t="e">
        <f aca="false">VLOOKUP($A271,#REF!, 34, FALSE())</f>
        <v>#VALUE!</v>
      </c>
      <c r="BG271" s="108" t="e">
        <f aca="false">VLOOKUP($A271,#REF!, 22, FALSE())</f>
        <v>#VALUE!</v>
      </c>
      <c r="BH271" s="109"/>
    </row>
    <row r="272" customFormat="false" ht="12.75" hidden="false" customHeight="true" outlineLevel="0" collapsed="false">
      <c r="A272" s="95" t="s">
        <v>701</v>
      </c>
      <c r="B272" s="86" t="e">
        <f aca="false">VLOOKUP($A272,#REF!, 34, FALSE())</f>
        <v>#VALUE!</v>
      </c>
      <c r="C272" s="87" t="str">
        <f aca="false">CONCATENATE("unused_",A272)</f>
        <v>unused_DAP6_DOUT</v>
      </c>
      <c r="D272" s="88" t="e">
        <f aca="false">IF(LEN(VLOOKUP($A272,#REF!,8,FALSE())),LEFT(VLOOKUP($A272,#REF!,8,FALSE()),LEN(VLOOKUP($A272,#REF!,8,FALSE()))-2),"")</f>
        <v>#VALUE!</v>
      </c>
      <c r="E272" s="89" t="e">
        <f aca="false">IF(LEN(VLOOKUP($A272,#REF!,4,FALSE())),IF(INDEX(#REF!,MATCH($A272,#REF!,0),1),LEFT(VLOOKUP($A272,#REF!,4,FALSE()),LEN(VLOOKUP($A272,#REF!,4,FALSE()))-3),CONCATENATE(LEFT(VLOOKUP($A272,#REF!,4,FALSE()),LEN(VLOOKUP($A272,#REF!,4,FALSE()))-2),"*")),"")</f>
        <v>#VALUE!</v>
      </c>
      <c r="F272" s="90" t="e">
        <f aca="false">IF(LEN(VLOOKUP($A272,#REF!,5,FALSE())),IF(INDEX(#REF!,MATCH($A272,#REF!,0),2),LEFT(VLOOKUP($A272,#REF!,5,FALSE()),LEN(VLOOKUP($A272,#REF!,5,FALSE()))-2),CONCATENATE(LEFT(VLOOKUP($A272,#REF!,5,FALSE()),LEN(VLOOKUP($A272,#REF!,5,FALSE()))-2),"*")),"")</f>
        <v>#VALUE!</v>
      </c>
      <c r="G272" s="90" t="e">
        <f aca="false">IF(LEN(VLOOKUP($A272,#REF!,6,FALSE())),IF(INDEX(#REF!,MATCH($A272,#REF!,0),3),LEFT(VLOOKUP($A272,#REF!,6,FALSE()),LEN(VLOOKUP($A272,#REF!,6,FALSE()))-2),CONCATENATE(LEFT(VLOOKUP($A272,#REF!,6,FALSE()),LEN(VLOOKUP($A272,#REF!,6,FALSE()))-2),"*")),"")</f>
        <v>#VALUE!</v>
      </c>
      <c r="H272" s="91" t="e">
        <f aca="false">IF(LEN(VLOOKUP($A272,#REF!,7,FALSE())),IF(INDEX(#REF!,MATCH($A272,#REF!,0),4),LEFT(VLOOKUP($A272,#REF!,7,FALSE()),LEN(VLOOKUP($A272,#REF!,7,FALSE()))-2),CONCATENATE(LEFT(VLOOKUP($A272,#REF!,7,FALSE()),LEN(VLOOKUP($A272,#REF!,7,FALSE()))-2),"*")),"")</f>
        <v>#VALUE!</v>
      </c>
      <c r="I272" s="92" t="e">
        <f aca="false">IF(LEN(VLOOKUP($A272,#REF!,8,FALSE())),UPPER(RIGHT(VLOOKUP($A272,#REF!,8,FALSE()), 1)),"")</f>
        <v>#VALUE!</v>
      </c>
      <c r="J272" s="90" t="s">
        <v>81</v>
      </c>
      <c r="K272" s="90" t="e">
        <f aca="false">IF(LEN(VLOOKUP($A272,#REF!,5,FALSE())),UPPER(RIGHT(VLOOKUP($A272,#REF!,5,FALSE()), 1)),"")</f>
        <v>#VALUE!</v>
      </c>
      <c r="L272" s="90" t="e">
        <f aca="false">IF(LEN(VLOOKUP($A272,#REF!,6,FALSE())),UPPER(RIGHT(VLOOKUP($A272,#REF!,6,FALSE()), 1)),"")</f>
        <v>#VALUE!</v>
      </c>
      <c r="M272" s="91" t="e">
        <f aca="false">IF(LEN(VLOOKUP($A272,#REF!,7,FALSE())),UPPER(RIGHT(VLOOKUP($A272,#REF!,7,FALSE()), 1)),"")</f>
        <v>#VALUE!</v>
      </c>
      <c r="N272" s="86" t="s">
        <v>699</v>
      </c>
      <c r="O272" s="86" t="s">
        <v>83</v>
      </c>
      <c r="P272" s="86" t="s">
        <v>104</v>
      </c>
      <c r="Q272" s="86" t="s">
        <v>105</v>
      </c>
      <c r="R272" s="86" t="s">
        <v>83</v>
      </c>
      <c r="S272" s="100" t="e">
        <f aca="false">HLOOKUP("Device Tree Pin Name",#REF!,MATCH($A272,#REF!,0),FALSE())</f>
        <v>#VALUE!</v>
      </c>
      <c r="T272" s="95" t="e">
        <f aca="false">HLOOKUP("power rail",#REF!,MATCH($A272,#REF!,0),FALSE())</f>
        <v>#VALUE!</v>
      </c>
      <c r="U272" s="96" t="e">
        <f aca="false">HLOOKUP("Wake Capable",#REF!,MATCH($A272,#REF!,0),FALSE())</f>
        <v>#VALUE!</v>
      </c>
      <c r="V272" s="96" t="e">
        <f aca="false">HLOOKUP("Strap",#REF!,MATCH($A272,#REF!,0),FALSE())</f>
        <v>#VALUE!</v>
      </c>
      <c r="W272" s="96" t="e">
        <f aca="false">HLOOKUP("GTE",#REF!,MATCH($A272,#REF!,0),FALSE())</f>
        <v>#VALUE!</v>
      </c>
      <c r="X272" s="96" t="e">
        <f aca="false">HLOOKUP("DPD_Control",#REF!,MATCH($A272,#REF!,0),FALSE())</f>
        <v>#VALUE!</v>
      </c>
      <c r="Y272" s="96" t="e">
        <f aca="false">HLOOKUP("DPD_Group",#REF!,MATCH($A272,#REF!,0),FALSE())</f>
        <v>#VALUE!</v>
      </c>
      <c r="Z272" s="95" t="e">
        <f aca="false">HLOOKUP("Pad Category",#REF!,MATCH($A272,#REF!,0),FALSE())</f>
        <v>#VALUE!</v>
      </c>
      <c r="AA272" s="95" t="e">
        <f aca="false">HLOOKUP("Pad type",#REF!,MATCH($A272,#REF!,0),FALSE())</f>
        <v>#VALUE!</v>
      </c>
      <c r="AB272" s="95" t="e">
        <f aca="false">HLOOKUP("Pull Strength",#REF!,MATCH($A272,#REF!,0),FALSE())</f>
        <v>#VALUE!</v>
      </c>
      <c r="AC272" s="95" t="e">
        <f aca="false">HLOOKUP("POR Pin State",#REF!,MATCH($A272,#REF!,0),FALSE())</f>
        <v>#VALUE!</v>
      </c>
      <c r="AD272" s="95" t="str">
        <f aca="false">IF(OR($AQ272="",$AQ272=$C272),$R272,IF($AQ272=$D272,SUBSTITUTE(SUBSTITUTE($AQ272,"GPIO3_","GPIO_"),".0",""),IF($AQ272=$E272,$N272,IF($AQ272=$F272,$O272,IF($AQ272=$G272,$P272,IF($AQ272=$H272,$Q272,"INVALID"))))))</f>
        <v>RSVD1</v>
      </c>
      <c r="AE272" s="97"/>
      <c r="AF272" s="98" t="str">
        <f aca="false">IF(AND(OR($AS272="Int PU",$AS272="Int PD"),OR(AND($AZ272&lt;&gt;"",$AZ272&lt;&gt;"0"),AND($BA272&lt;&gt;"",$BA272&lt;&gt;"0"))),"INVALID",IF(OR($AQ272=$C272,$AS272="Int PD"),"PULL_DOWN",IF(OR($AS272="Int PU",AND($AE272="YES",OR($AZ272="",$AZ272="0"),OR($BA272="",$BA272="0"),OR($AR272="Input",$AR272="Bidirectional"))),"PULL_UP","NORMAL")))</f>
        <v>PULL_DOWN</v>
      </c>
      <c r="AG272" s="98" t="e">
        <f aca="false">IF($AU272="Input", "TRISTATE", IF($AV272="Z","TRISTATE",IF($AT272=$F272,"TRISTATE","NORMAL")))</f>
        <v>#VALUE!</v>
      </c>
      <c r="AH272" s="98" t="e">
        <f aca="false">IF(OR($AT272=$F272,$AU272="Output"),"DISABLE","ENABLE")</f>
        <v>#VALUE!</v>
      </c>
      <c r="AI272" s="112" t="e">
        <f aca="false">IF($AT272&lt;&gt;$G272,"N/A",IF($AV272="Drive 1", "1", IF($AV272="Drive 0", "0", "")))</f>
        <v>#VALUE!</v>
      </c>
      <c r="AJ272" s="99" t="b">
        <f aca="false">TRUE()</f>
        <v>1</v>
      </c>
      <c r="AK272" s="99" t="b">
        <f aca="false">TRUE()</f>
        <v>1</v>
      </c>
      <c r="AL272" s="99" t="b">
        <f aca="false">TRUE()</f>
        <v>1</v>
      </c>
      <c r="AM272" s="99" t="b">
        <f aca="false">TRUE()</f>
        <v>1</v>
      </c>
      <c r="AN272" s="99" t="b">
        <f aca="false">TRUE()</f>
        <v>1</v>
      </c>
      <c r="AO272" s="99" t="b">
        <f aca="false">TRUE()</f>
        <v>1</v>
      </c>
      <c r="AP272" s="100" t="str">
        <f aca="false">IF(AND($AJ272:$AO272), "VALID", "INVALID")</f>
        <v>VALID</v>
      </c>
      <c r="AQ272" s="101" t="s">
        <v>702</v>
      </c>
      <c r="AR272" s="102" t="s">
        <v>79</v>
      </c>
      <c r="AS272" s="103"/>
      <c r="AT272" s="125"/>
      <c r="AU272" s="104"/>
      <c r="AV272" s="104"/>
      <c r="AW272" s="104"/>
      <c r="AX272" s="103" t="s">
        <v>85</v>
      </c>
      <c r="AY272" s="104"/>
      <c r="AZ272" s="103"/>
      <c r="BA272" s="103"/>
      <c r="BB272" s="105"/>
      <c r="BC272" s="104"/>
      <c r="BD272" s="106"/>
      <c r="BE272" s="111"/>
      <c r="BF272" s="108" t="e">
        <f aca="false">VLOOKUP($A272,#REF!, 34, FALSE())</f>
        <v>#VALUE!</v>
      </c>
      <c r="BG272" s="108" t="e">
        <f aca="false">VLOOKUP($A272,#REF!, 22, FALSE())</f>
        <v>#VALUE!</v>
      </c>
      <c r="BH272" s="109"/>
    </row>
    <row r="273" customFormat="false" ht="12.75" hidden="false" customHeight="true" outlineLevel="0" collapsed="false">
      <c r="A273" s="95" t="s">
        <v>703</v>
      </c>
      <c r="B273" s="86" t="e">
        <f aca="false">VLOOKUP($A273,#REF!, 34, FALSE())</f>
        <v>#VALUE!</v>
      </c>
      <c r="C273" s="87" t="str">
        <f aca="false">CONCATENATE("unused_",A273)</f>
        <v>unused_DAP6_DIN</v>
      </c>
      <c r="D273" s="88" t="e">
        <f aca="false">IF(LEN(VLOOKUP($A273,#REF!,8,FALSE())),LEFT(VLOOKUP($A273,#REF!,8,FALSE()),LEN(VLOOKUP($A273,#REF!,8,FALSE()))-2),"")</f>
        <v>#VALUE!</v>
      </c>
      <c r="E273" s="89" t="e">
        <f aca="false">IF(LEN(VLOOKUP($A273,#REF!,4,FALSE())),IF(INDEX(#REF!,MATCH($A273,#REF!,0),1),LEFT(VLOOKUP($A273,#REF!,4,FALSE()),LEN(VLOOKUP($A273,#REF!,4,FALSE()))-2),CONCATENATE(LEFT(VLOOKUP($A273,#REF!,4,FALSE()),LEN(VLOOKUP($A273,#REF!,4,FALSE()))-2),"*")),"")</f>
        <v>#VALUE!</v>
      </c>
      <c r="F273" s="90" t="e">
        <f aca="false">IF(LEN(VLOOKUP($A273,#REF!,5,FALSE())),IF(INDEX(#REF!,MATCH($A273,#REF!,0),2),LEFT(VLOOKUP($A273,#REF!,5,FALSE()),LEN(VLOOKUP($A273,#REF!,5,FALSE()))-2),CONCATENATE(LEFT(VLOOKUP($A273,#REF!,5,FALSE()),LEN(VLOOKUP($A273,#REF!,5,FALSE()))-2),"*")),"")</f>
        <v>#VALUE!</v>
      </c>
      <c r="G273" s="90" t="e">
        <f aca="false">IF(LEN(VLOOKUP($A273,#REF!,6,FALSE())),IF(INDEX(#REF!,MATCH($A273,#REF!,0),3),LEFT(VLOOKUP($A273,#REF!,6,FALSE()),LEN(VLOOKUP($A273,#REF!,6,FALSE()))-2),CONCATENATE(LEFT(VLOOKUP($A273,#REF!,6,FALSE()),LEN(VLOOKUP($A273,#REF!,6,FALSE()))-2),"*")),"")</f>
        <v>#VALUE!</v>
      </c>
      <c r="H273" s="91" t="e">
        <f aca="false">IF(LEN(VLOOKUP($A273,#REF!,7,FALSE())),IF(INDEX(#REF!,MATCH($A273,#REF!,0),4),LEFT(VLOOKUP($A273,#REF!,7,FALSE()),LEN(VLOOKUP($A273,#REF!,7,FALSE()))-2),CONCATENATE(LEFT(VLOOKUP($A273,#REF!,7,FALSE()),LEN(VLOOKUP($A273,#REF!,7,FALSE()))-2),"*")),"")</f>
        <v>#VALUE!</v>
      </c>
      <c r="I273" s="92" t="e">
        <f aca="false">IF(LEN(VLOOKUP($A273,#REF!,8,FALSE())),UPPER(RIGHT(VLOOKUP($A273,#REF!,8,FALSE()), 1)),"")</f>
        <v>#VALUE!</v>
      </c>
      <c r="J273" s="90" t="e">
        <f aca="false">IF(LEN(VLOOKUP($A273,#REF!,4,FALSE())),UPPER(RIGHT(VLOOKUP($A273,#REF!,4,FALSE()), 1)),"")</f>
        <v>#VALUE!</v>
      </c>
      <c r="K273" s="90" t="e">
        <f aca="false">IF(LEN(VLOOKUP($A273,#REF!,5,FALSE())),UPPER(RIGHT(VLOOKUP($A273,#REF!,5,FALSE()), 1)),"")</f>
        <v>#VALUE!</v>
      </c>
      <c r="L273" s="90" t="e">
        <f aca="false">IF(LEN(VLOOKUP($A273,#REF!,6,FALSE())),UPPER(RIGHT(VLOOKUP($A273,#REF!,6,FALSE()), 1)),"")</f>
        <v>#VALUE!</v>
      </c>
      <c r="M273" s="91" t="e">
        <f aca="false">IF(LEN(VLOOKUP($A273,#REF!,7,FALSE())),UPPER(RIGHT(VLOOKUP($A273,#REF!,7,FALSE()), 1)),"")</f>
        <v>#VALUE!</v>
      </c>
      <c r="N273" s="86" t="s">
        <v>699</v>
      </c>
      <c r="O273" s="86" t="s">
        <v>83</v>
      </c>
      <c r="P273" s="86" t="s">
        <v>104</v>
      </c>
      <c r="Q273" s="86" t="s">
        <v>105</v>
      </c>
      <c r="R273" s="86" t="s">
        <v>83</v>
      </c>
      <c r="S273" s="100" t="e">
        <f aca="false">HLOOKUP("Device Tree Pin Name",#REF!,MATCH($A273,#REF!,0),FALSE())</f>
        <v>#VALUE!</v>
      </c>
      <c r="T273" s="95" t="e">
        <f aca="false">HLOOKUP("power rail",#REF!,MATCH($A273,#REF!,0),FALSE())</f>
        <v>#VALUE!</v>
      </c>
      <c r="U273" s="96" t="e">
        <f aca="false">HLOOKUP("Wake Capable",#REF!,MATCH($A273,#REF!,0),FALSE())</f>
        <v>#VALUE!</v>
      </c>
      <c r="V273" s="96" t="e">
        <f aca="false">HLOOKUP("Strap",#REF!,MATCH($A273,#REF!,0),FALSE())</f>
        <v>#VALUE!</v>
      </c>
      <c r="W273" s="96" t="e">
        <f aca="false">HLOOKUP("GTE",#REF!,MATCH($A273,#REF!,0),FALSE())</f>
        <v>#VALUE!</v>
      </c>
      <c r="X273" s="96" t="e">
        <f aca="false">HLOOKUP("DPD_Control",#REF!,MATCH($A273,#REF!,0),FALSE())</f>
        <v>#VALUE!</v>
      </c>
      <c r="Y273" s="96" t="e">
        <f aca="false">HLOOKUP("DPD_Group",#REF!,MATCH($A273,#REF!,0),FALSE())</f>
        <v>#VALUE!</v>
      </c>
      <c r="Z273" s="95" t="e">
        <f aca="false">HLOOKUP("Pad Category",#REF!,MATCH($A273,#REF!,0),FALSE())</f>
        <v>#VALUE!</v>
      </c>
      <c r="AA273" s="95" t="e">
        <f aca="false">HLOOKUP("Pad type",#REF!,MATCH($A273,#REF!,0),FALSE())</f>
        <v>#VALUE!</v>
      </c>
      <c r="AB273" s="95" t="e">
        <f aca="false">HLOOKUP("Pull Strength",#REF!,MATCH($A273,#REF!,0),FALSE())</f>
        <v>#VALUE!</v>
      </c>
      <c r="AC273" s="95" t="e">
        <f aca="false">HLOOKUP("POR Pin State",#REF!,MATCH($A273,#REF!,0),FALSE())</f>
        <v>#VALUE!</v>
      </c>
      <c r="AD273" s="95" t="str">
        <f aca="false">IF(OR($AQ273="",$AQ273=$C273),$R273,IF($AQ273=$D273,SUBSTITUTE(SUBSTITUTE($AQ273,"GPIO3_","GPIO_"),".0",""),IF($AQ273=$E273,$N273,IF($AQ273=$F273,$O273,IF($AQ273=$G273,$P273,IF($AQ273=$H273,$Q273,"INVALID"))))))</f>
        <v>RSVD1</v>
      </c>
      <c r="AE273" s="97"/>
      <c r="AF273" s="98" t="str">
        <f aca="false">IF(AND(OR($AS273="Int PU",$AS273="Int PD"),OR(AND($AZ273&lt;&gt;"",$AZ273&lt;&gt;"0"),AND($BA273&lt;&gt;"",$BA273&lt;&gt;"0"))),"INVALID",IF(OR($AQ273=$C273,$AS273="Int PD"),"PULL_DOWN",IF(OR($AS273="Int PU",AND($AE273="YES",OR($AZ273="",$AZ273="0"),OR($BA273="",$BA273="0"),OR($AR273="Input",$AR273="Bidirectional"))),"PULL_UP","NORMAL")))</f>
        <v>PULL_DOWN</v>
      </c>
      <c r="AG273" s="98" t="e">
        <f aca="false">IF($AU273="Input", "TRISTATE", IF($AV273="Z","TRISTATE",IF($AT273=$F273,"TRISTATE","NORMAL")))</f>
        <v>#VALUE!</v>
      </c>
      <c r="AH273" s="98" t="e">
        <f aca="false">IF(OR($AT273=$F273,$AU273="Output"),"DISABLE","ENABLE")</f>
        <v>#VALUE!</v>
      </c>
      <c r="AI273" s="112" t="e">
        <f aca="false">IF($AT273&lt;&gt;$G273,"N/A",IF($AV273="Drive 1", "1", IF($AV273="Drive 0", "0", "")))</f>
        <v>#VALUE!</v>
      </c>
      <c r="AJ273" s="99" t="b">
        <f aca="false">TRUE()</f>
        <v>1</v>
      </c>
      <c r="AK273" s="99" t="b">
        <f aca="false">TRUE()</f>
        <v>1</v>
      </c>
      <c r="AL273" s="99" t="b">
        <f aca="false">TRUE()</f>
        <v>1</v>
      </c>
      <c r="AM273" s="99" t="b">
        <f aca="false">TRUE()</f>
        <v>1</v>
      </c>
      <c r="AN273" s="99" t="b">
        <f aca="false">TRUE()</f>
        <v>1</v>
      </c>
      <c r="AO273" s="99" t="b">
        <f aca="false">TRUE()</f>
        <v>1</v>
      </c>
      <c r="AP273" s="100" t="str">
        <f aca="false">IF(AND($AJ273:$AO273), "VALID", "INVALID")</f>
        <v>VALID</v>
      </c>
      <c r="AQ273" s="101" t="s">
        <v>704</v>
      </c>
      <c r="AR273" s="102" t="s">
        <v>79</v>
      </c>
      <c r="AS273" s="103"/>
      <c r="AT273" s="125"/>
      <c r="AU273" s="104"/>
      <c r="AV273" s="104"/>
      <c r="AW273" s="104"/>
      <c r="AX273" s="103" t="s">
        <v>85</v>
      </c>
      <c r="AY273" s="104"/>
      <c r="AZ273" s="103"/>
      <c r="BA273" s="103"/>
      <c r="BB273" s="105"/>
      <c r="BC273" s="104"/>
      <c r="BD273" s="106"/>
      <c r="BE273" s="111"/>
      <c r="BF273" s="108" t="e">
        <f aca="false">VLOOKUP($A273,#REF!, 34, FALSE())</f>
        <v>#VALUE!</v>
      </c>
      <c r="BG273" s="108" t="e">
        <f aca="false">VLOOKUP($A273,#REF!, 22, FALSE())</f>
        <v>#VALUE!</v>
      </c>
      <c r="BH273" s="109"/>
    </row>
    <row r="274" customFormat="false" ht="12.75" hidden="false" customHeight="true" outlineLevel="0" collapsed="false">
      <c r="A274" s="95" t="s">
        <v>705</v>
      </c>
      <c r="B274" s="86" t="e">
        <f aca="false">VLOOKUP($A274,#REF!, 34, FALSE())</f>
        <v>#VALUE!</v>
      </c>
      <c r="C274" s="87" t="str">
        <f aca="false">CONCATENATE("unused_",A274)</f>
        <v>unused_DAP6_FS</v>
      </c>
      <c r="D274" s="88" t="e">
        <f aca="false">IF(LEN(VLOOKUP($A274,#REF!,8,FALSE())),LEFT(VLOOKUP($A274,#REF!,8,FALSE()),LEN(VLOOKUP($A274,#REF!,8,FALSE()))-2),"")</f>
        <v>#VALUE!</v>
      </c>
      <c r="E274" s="89" t="e">
        <f aca="false">IF(LEN(VLOOKUP($A274,#REF!,4,FALSE())),IF(INDEX(#REF!,MATCH($A274,#REF!,0),1),LEFT(VLOOKUP($A274,#REF!,4,FALSE()),LEN(VLOOKUP($A274,#REF!,4,FALSE()))-2),CONCATENATE(LEFT(VLOOKUP($A274,#REF!,4,FALSE()),LEN(VLOOKUP($A274,#REF!,4,FALSE()))-2),"*")),"")</f>
        <v>#VALUE!</v>
      </c>
      <c r="F274" s="90" t="e">
        <f aca="false">IF(LEN(VLOOKUP($A274,#REF!,5,FALSE())),IF(INDEX(#REF!,MATCH($A274,#REF!,0),2),LEFT(VLOOKUP($A274,#REF!,5,FALSE()),LEN(VLOOKUP($A274,#REF!,5,FALSE()))-2),CONCATENATE(LEFT(VLOOKUP($A274,#REF!,5,FALSE()),LEN(VLOOKUP($A274,#REF!,5,FALSE()))-2),"*")),"")</f>
        <v>#VALUE!</v>
      </c>
      <c r="G274" s="90" t="e">
        <f aca="false">IF(LEN(VLOOKUP($A274,#REF!,6,FALSE())),IF(INDEX(#REF!,MATCH($A274,#REF!,0),3),LEFT(VLOOKUP($A274,#REF!,6,FALSE()),LEN(VLOOKUP($A274,#REF!,6,FALSE()))-2),CONCATENATE(LEFT(VLOOKUP($A274,#REF!,6,FALSE()),LEN(VLOOKUP($A274,#REF!,6,FALSE()))-2),"*")),"")</f>
        <v>#VALUE!</v>
      </c>
      <c r="H274" s="91" t="e">
        <f aca="false">IF(LEN(VLOOKUP($A274,#REF!,7,FALSE())),IF(INDEX(#REF!,MATCH($A274,#REF!,0),4),LEFT(VLOOKUP($A274,#REF!,7,FALSE()),LEN(VLOOKUP($A274,#REF!,7,FALSE()))-2),CONCATENATE(LEFT(VLOOKUP($A274,#REF!,7,FALSE()),LEN(VLOOKUP($A274,#REF!,7,FALSE()))-2),"*")),"")</f>
        <v>#VALUE!</v>
      </c>
      <c r="I274" s="92" t="e">
        <f aca="false">IF(LEN(VLOOKUP($A274,#REF!,8,FALSE())),UPPER(RIGHT(VLOOKUP($A274,#REF!,8,FALSE()), 1)),"")</f>
        <v>#VALUE!</v>
      </c>
      <c r="J274" s="90" t="e">
        <f aca="false">IF(LEN(VLOOKUP($A274,#REF!,4,FALSE())),UPPER(RIGHT(VLOOKUP($A274,#REF!,4,FALSE()), 1)),"")</f>
        <v>#VALUE!</v>
      </c>
      <c r="K274" s="90" t="e">
        <f aca="false">IF(LEN(VLOOKUP($A274,#REF!,5,FALSE())),UPPER(RIGHT(VLOOKUP($A274,#REF!,5,FALSE()), 1)),"")</f>
        <v>#VALUE!</v>
      </c>
      <c r="L274" s="90" t="e">
        <f aca="false">IF(LEN(VLOOKUP($A274,#REF!,6,FALSE())),UPPER(RIGHT(VLOOKUP($A274,#REF!,6,FALSE()), 1)),"")</f>
        <v>#VALUE!</v>
      </c>
      <c r="M274" s="91" t="e">
        <f aca="false">IF(LEN(VLOOKUP($A274,#REF!,7,FALSE())),UPPER(RIGHT(VLOOKUP($A274,#REF!,7,FALSE()), 1)),"")</f>
        <v>#VALUE!</v>
      </c>
      <c r="N274" s="86" t="s">
        <v>699</v>
      </c>
      <c r="O274" s="86" t="s">
        <v>83</v>
      </c>
      <c r="P274" s="86" t="s">
        <v>104</v>
      </c>
      <c r="Q274" s="86" t="s">
        <v>105</v>
      </c>
      <c r="R274" s="86" t="s">
        <v>83</v>
      </c>
      <c r="S274" s="100" t="e">
        <f aca="false">HLOOKUP("Device Tree Pin Name",#REF!,MATCH($A274,#REF!,0),FALSE())</f>
        <v>#VALUE!</v>
      </c>
      <c r="T274" s="95" t="e">
        <f aca="false">HLOOKUP("power rail",#REF!,MATCH($A274,#REF!,0),FALSE())</f>
        <v>#VALUE!</v>
      </c>
      <c r="U274" s="96" t="e">
        <f aca="false">HLOOKUP("Wake Capable",#REF!,MATCH($A274,#REF!,0),FALSE())</f>
        <v>#VALUE!</v>
      </c>
      <c r="V274" s="96" t="e">
        <f aca="false">HLOOKUP("Strap",#REF!,MATCH($A274,#REF!,0),FALSE())</f>
        <v>#VALUE!</v>
      </c>
      <c r="W274" s="96" t="e">
        <f aca="false">HLOOKUP("GTE",#REF!,MATCH($A274,#REF!,0),FALSE())</f>
        <v>#VALUE!</v>
      </c>
      <c r="X274" s="96" t="e">
        <f aca="false">HLOOKUP("DPD_Control",#REF!,MATCH($A274,#REF!,0),FALSE())</f>
        <v>#VALUE!</v>
      </c>
      <c r="Y274" s="96" t="e">
        <f aca="false">HLOOKUP("DPD_Group",#REF!,MATCH($A274,#REF!,0),FALSE())</f>
        <v>#VALUE!</v>
      </c>
      <c r="Z274" s="95" t="e">
        <f aca="false">HLOOKUP("Pad Category",#REF!,MATCH($A274,#REF!,0),FALSE())</f>
        <v>#VALUE!</v>
      </c>
      <c r="AA274" s="95" t="e">
        <f aca="false">HLOOKUP("Pad type",#REF!,MATCH($A274,#REF!,0),FALSE())</f>
        <v>#VALUE!</v>
      </c>
      <c r="AB274" s="95" t="e">
        <f aca="false">HLOOKUP("Pull Strength",#REF!,MATCH($A274,#REF!,0),FALSE())</f>
        <v>#VALUE!</v>
      </c>
      <c r="AC274" s="95" t="e">
        <f aca="false">HLOOKUP("POR Pin State",#REF!,MATCH($A274,#REF!,0),FALSE())</f>
        <v>#VALUE!</v>
      </c>
      <c r="AD274" s="95" t="str">
        <f aca="false">IF(OR($AQ274="",$AQ274=$C274),$R274,IF($AQ274=$D274,SUBSTITUTE(SUBSTITUTE($AQ274,"GPIO3_","GPIO_"),".0",""),IF($AQ274=$E274,$N274,IF($AQ274=$F274,$O274,IF($AQ274=$G274,$P274,IF($AQ274=$H274,$Q274,"INVALID"))))))</f>
        <v>RSVD1</v>
      </c>
      <c r="AE274" s="97"/>
      <c r="AF274" s="98" t="str">
        <f aca="false">IF(AND(OR($AS274="Int PU",$AS274="Int PD"),OR(AND($AZ274&lt;&gt;"",$AZ274&lt;&gt;"0"),AND($BA274&lt;&gt;"",$BA274&lt;&gt;"0"))),"INVALID",IF(OR($AQ274=$C274,$AS274="Int PD"),"PULL_DOWN",IF(OR($AS274="Int PU",AND($AE274="YES",OR($AZ274="",$AZ274="0"),OR($BA274="",$BA274="0"),OR($AR274="Input",$AR274="Bidirectional"))),"PULL_UP","NORMAL")))</f>
        <v>PULL_DOWN</v>
      </c>
      <c r="AG274" s="98" t="e">
        <f aca="false">IF($AU274="Input", "TRISTATE", IF($AV274="Z","TRISTATE",IF($AT274=$F274,"TRISTATE","NORMAL")))</f>
        <v>#VALUE!</v>
      </c>
      <c r="AH274" s="98" t="e">
        <f aca="false">IF(OR($AT274=$F274,$AU274="Output"),"DISABLE","ENABLE")</f>
        <v>#VALUE!</v>
      </c>
      <c r="AI274" s="112" t="e">
        <f aca="false">IF($AT274&lt;&gt;$G274,"N/A",IF($AV274="Drive 1", "1", IF($AV274="Drive 0", "0", "")))</f>
        <v>#VALUE!</v>
      </c>
      <c r="AJ274" s="99" t="b">
        <f aca="false">TRUE()</f>
        <v>1</v>
      </c>
      <c r="AK274" s="99" t="b">
        <f aca="false">TRUE()</f>
        <v>1</v>
      </c>
      <c r="AL274" s="99" t="b">
        <f aca="false">TRUE()</f>
        <v>1</v>
      </c>
      <c r="AM274" s="99" t="b">
        <f aca="false">TRUE()</f>
        <v>1</v>
      </c>
      <c r="AN274" s="99" t="b">
        <f aca="false">TRUE()</f>
        <v>1</v>
      </c>
      <c r="AO274" s="99" t="b">
        <f aca="false">TRUE()</f>
        <v>1</v>
      </c>
      <c r="AP274" s="100" t="str">
        <f aca="false">IF(AND($AJ274:$AO274), "VALID", "INVALID")</f>
        <v>VALID</v>
      </c>
      <c r="AQ274" s="101" t="s">
        <v>706</v>
      </c>
      <c r="AR274" s="102" t="s">
        <v>79</v>
      </c>
      <c r="AS274" s="103"/>
      <c r="AT274" s="125"/>
      <c r="AU274" s="104"/>
      <c r="AV274" s="104"/>
      <c r="AW274" s="104"/>
      <c r="AX274" s="103" t="s">
        <v>85</v>
      </c>
      <c r="AY274" s="104"/>
      <c r="AZ274" s="103"/>
      <c r="BA274" s="103"/>
      <c r="BB274" s="105"/>
      <c r="BC274" s="104"/>
      <c r="BD274" s="106"/>
      <c r="BE274" s="111"/>
      <c r="BF274" s="108" t="e">
        <f aca="false">VLOOKUP($A274,#REF!, 34, FALSE())</f>
        <v>#VALUE!</v>
      </c>
      <c r="BG274" s="108" t="e">
        <f aca="false">VLOOKUP($A274,#REF!, 22, FALSE())</f>
        <v>#VALUE!</v>
      </c>
      <c r="BH274" s="109"/>
    </row>
    <row r="275" customFormat="false" ht="12.75" hidden="false" customHeight="true" outlineLevel="0" collapsed="false">
      <c r="A275" s="95" t="s">
        <v>707</v>
      </c>
      <c r="B275" s="86" t="e">
        <f aca="false">VLOOKUP($A275,#REF!, 34, FALSE())</f>
        <v>#VALUE!</v>
      </c>
      <c r="C275" s="87" t="str">
        <f aca="false">CONCATENATE("unused_",A275)</f>
        <v>unused_DAP4_SCLK</v>
      </c>
      <c r="D275" s="88" t="e">
        <f aca="false">IF(LEN(VLOOKUP($A275,#REF!,8,FALSE())),LEFT(VLOOKUP($A275,#REF!,8,FALSE()),LEN(VLOOKUP($A275,#REF!,8,FALSE()))-2),"")</f>
        <v>#VALUE!</v>
      </c>
      <c r="E275" s="89" t="e">
        <f aca="false">IF(LEN(VLOOKUP($A275,#REF!,4,FALSE())),IF(INDEX(#REF!,MATCH($A275,#REF!,0),1),LEFT(VLOOKUP($A275,#REF!,4,FALSE()),LEN(VLOOKUP($A275,#REF!,4,FALSE()))-2),CONCATENATE(LEFT(VLOOKUP($A275,#REF!,4,FALSE()),LEN(VLOOKUP($A275,#REF!,4,FALSE()))-2),"*")),"")</f>
        <v>#VALUE!</v>
      </c>
      <c r="F275" s="90" t="e">
        <f aca="false">IF(LEN(VLOOKUP($A275,#REF!,5,FALSE())),IF(INDEX(#REF!,MATCH($A275,#REF!,0),2),LEFT(VLOOKUP($A275,#REF!,5,FALSE()),LEN(VLOOKUP($A275,#REF!,5,FALSE()))-2),CONCATENATE(LEFT(VLOOKUP($A275,#REF!,5,FALSE()),LEN(VLOOKUP($A275,#REF!,5,FALSE()))-2),"*")),"")</f>
        <v>#VALUE!</v>
      </c>
      <c r="G275" s="90" t="e">
        <f aca="false">IF(LEN(VLOOKUP($A275,#REF!,6,FALSE())),IF(INDEX(#REF!,MATCH($A275,#REF!,0),3),LEFT(VLOOKUP($A275,#REF!,6,FALSE()),LEN(VLOOKUP($A275,#REF!,6,FALSE()))-2),CONCATENATE(LEFT(VLOOKUP($A275,#REF!,6,FALSE()),LEN(VLOOKUP($A275,#REF!,6,FALSE()))-2),"*")),"")</f>
        <v>#VALUE!</v>
      </c>
      <c r="H275" s="91" t="e">
        <f aca="false">IF(LEN(VLOOKUP($A275,#REF!,7,FALSE())),IF(INDEX(#REF!,MATCH($A275,#REF!,0),4),LEFT(VLOOKUP($A275,#REF!,7,FALSE()),LEN(VLOOKUP($A275,#REF!,7,FALSE()))-2),CONCATENATE(LEFT(VLOOKUP($A275,#REF!,7,FALSE()),LEN(VLOOKUP($A275,#REF!,7,FALSE()))-2),"*")),"")</f>
        <v>#VALUE!</v>
      </c>
      <c r="I275" s="92" t="e">
        <f aca="false">IF(LEN(VLOOKUP($A275,#REF!,8,FALSE())),UPPER(RIGHT(VLOOKUP($A275,#REF!,8,FALSE()), 1)),"")</f>
        <v>#VALUE!</v>
      </c>
      <c r="J275" s="90" t="e">
        <f aca="false">IF(LEN(VLOOKUP($A275,#REF!,4,FALSE())),UPPER(RIGHT(VLOOKUP($A275,#REF!,4,FALSE()), 1)),"")</f>
        <v>#VALUE!</v>
      </c>
      <c r="K275" s="90" t="e">
        <f aca="false">IF(LEN(VLOOKUP($A275,#REF!,5,FALSE())),UPPER(RIGHT(VLOOKUP($A275,#REF!,5,FALSE()), 1)),"")</f>
        <v>#VALUE!</v>
      </c>
      <c r="L275" s="90" t="e">
        <f aca="false">IF(LEN(VLOOKUP($A275,#REF!,6,FALSE())),UPPER(RIGHT(VLOOKUP($A275,#REF!,6,FALSE()), 1)),"")</f>
        <v>#VALUE!</v>
      </c>
      <c r="M275" s="91" t="e">
        <f aca="false">IF(LEN(VLOOKUP($A275,#REF!,7,FALSE())),UPPER(RIGHT(VLOOKUP($A275,#REF!,7,FALSE()), 1)),"")</f>
        <v>#VALUE!</v>
      </c>
      <c r="N275" s="86" t="s">
        <v>708</v>
      </c>
      <c r="O275" s="86" t="s">
        <v>83</v>
      </c>
      <c r="P275" s="86" t="s">
        <v>104</v>
      </c>
      <c r="Q275" s="86" t="s">
        <v>105</v>
      </c>
      <c r="R275" s="86" t="s">
        <v>83</v>
      </c>
      <c r="S275" s="100" t="e">
        <f aca="false">HLOOKUP("Device Tree Pin Name",#REF!,MATCH($A275,#REF!,0),FALSE())</f>
        <v>#VALUE!</v>
      </c>
      <c r="T275" s="95" t="e">
        <f aca="false">HLOOKUP("power rail",#REF!,MATCH($A275,#REF!,0),FALSE())</f>
        <v>#VALUE!</v>
      </c>
      <c r="U275" s="96" t="e">
        <f aca="false">HLOOKUP("Wake Capable",#REF!,MATCH($A275,#REF!,0),FALSE())</f>
        <v>#VALUE!</v>
      </c>
      <c r="V275" s="96" t="e">
        <f aca="false">HLOOKUP("Strap",#REF!,MATCH($A275,#REF!,0),FALSE())</f>
        <v>#VALUE!</v>
      </c>
      <c r="W275" s="96" t="e">
        <f aca="false">HLOOKUP("GTE",#REF!,MATCH($A275,#REF!,0),FALSE())</f>
        <v>#VALUE!</v>
      </c>
      <c r="X275" s="96" t="e">
        <f aca="false">HLOOKUP("DPD_Control",#REF!,MATCH($A275,#REF!,0),FALSE())</f>
        <v>#VALUE!</v>
      </c>
      <c r="Y275" s="96" t="e">
        <f aca="false">HLOOKUP("DPD_Group",#REF!,MATCH($A275,#REF!,0),FALSE())</f>
        <v>#VALUE!</v>
      </c>
      <c r="Z275" s="95" t="e">
        <f aca="false">HLOOKUP("Pad Category",#REF!,MATCH($A275,#REF!,0),FALSE())</f>
        <v>#VALUE!</v>
      </c>
      <c r="AA275" s="95" t="e">
        <f aca="false">HLOOKUP("Pad type",#REF!,MATCH($A275,#REF!,0),FALSE())</f>
        <v>#VALUE!</v>
      </c>
      <c r="AB275" s="95" t="e">
        <f aca="false">HLOOKUP("Pull Strength",#REF!,MATCH($A275,#REF!,0),FALSE())</f>
        <v>#VALUE!</v>
      </c>
      <c r="AC275" s="95" t="e">
        <f aca="false">HLOOKUP("POR Pin State",#REF!,MATCH($A275,#REF!,0),FALSE())</f>
        <v>#VALUE!</v>
      </c>
      <c r="AD275" s="95" t="str">
        <f aca="false">IF(OR($AQ275="",$AQ275=$C275),$R275,IF($AQ275=$D275,SUBSTITUTE(SUBSTITUTE($AQ275,"GPIO3_","GPIO_"),".0",""),IF($AQ275=$E275,$N275,IF($AQ275=$F275,$O275,IF($AQ275=$G275,$P275,IF($AQ275=$H275,$Q275,"INVALID"))))))</f>
        <v>RSVD1</v>
      </c>
      <c r="AE275" s="97"/>
      <c r="AF275" s="98" t="str">
        <f aca="false">IF(AND(OR($AS275="Int PU",$AS275="Int PD"),OR(AND($AZ275&lt;&gt;"",$AZ275&lt;&gt;"0"),AND($BA275&lt;&gt;"",$BA275&lt;&gt;"0"))),"INVALID",IF(OR($AQ275=$C275,$AS275="Int PD"),"PULL_DOWN",IF(OR($AS275="Int PU",AND($AE275="YES",OR($AZ275="",$AZ275="0"),OR($BA275="",$BA275="0"),OR($AR275="Input",$AR275="Bidirectional"))),"PULL_UP","NORMAL")))</f>
        <v>PULL_DOWN</v>
      </c>
      <c r="AG275" s="98" t="e">
        <f aca="false">IF($AU275="Input", "TRISTATE", IF($AV275="Z","TRISTATE",IF($AT275=$F275,"TRISTATE","NORMAL")))</f>
        <v>#VALUE!</v>
      </c>
      <c r="AH275" s="98" t="e">
        <f aca="false">IF(OR($AT275=$F275,$AU275="Output"),"DISABLE","ENABLE")</f>
        <v>#VALUE!</v>
      </c>
      <c r="AI275" s="112" t="e">
        <f aca="false">IF($AT275&lt;&gt;$G275,"N/A",IF($AV275="Drive 1", "1", IF($AV275="Drive 0", "0", "")))</f>
        <v>#VALUE!</v>
      </c>
      <c r="AJ275" s="99" t="b">
        <f aca="false">TRUE()</f>
        <v>1</v>
      </c>
      <c r="AK275" s="99" t="b">
        <f aca="false">TRUE()</f>
        <v>1</v>
      </c>
      <c r="AL275" s="99" t="b">
        <f aca="false">TRUE()</f>
        <v>1</v>
      </c>
      <c r="AM275" s="99" t="b">
        <f aca="false">TRUE()</f>
        <v>1</v>
      </c>
      <c r="AN275" s="99" t="b">
        <f aca="false">TRUE()</f>
        <v>1</v>
      </c>
      <c r="AO275" s="99" t="b">
        <f aca="false">TRUE()</f>
        <v>1</v>
      </c>
      <c r="AP275" s="100" t="str">
        <f aca="false">IF(AND($AJ275:$AO275), "VALID", "INVALID")</f>
        <v>VALID</v>
      </c>
      <c r="AQ275" s="101" t="s">
        <v>709</v>
      </c>
      <c r="AR275" s="102" t="s">
        <v>79</v>
      </c>
      <c r="AS275" s="103"/>
      <c r="AT275" s="125"/>
      <c r="AU275" s="104"/>
      <c r="AV275" s="104"/>
      <c r="AW275" s="104"/>
      <c r="AX275" s="103" t="s">
        <v>85</v>
      </c>
      <c r="AY275" s="104"/>
      <c r="AZ275" s="103"/>
      <c r="BA275" s="103"/>
      <c r="BB275" s="105"/>
      <c r="BC275" s="104"/>
      <c r="BD275" s="106"/>
      <c r="BE275" s="111"/>
      <c r="BF275" s="108" t="e">
        <f aca="false">VLOOKUP($A275,#REF!, 34, FALSE())</f>
        <v>#VALUE!</v>
      </c>
      <c r="BG275" s="108" t="e">
        <f aca="false">VLOOKUP($A275,#REF!, 22, FALSE())</f>
        <v>#VALUE!</v>
      </c>
      <c r="BH275" s="109"/>
    </row>
    <row r="276" customFormat="false" ht="12.75" hidden="false" customHeight="true" outlineLevel="0" collapsed="false">
      <c r="A276" s="95" t="s">
        <v>710</v>
      </c>
      <c r="B276" s="86" t="e">
        <f aca="false">VLOOKUP($A276,#REF!, 34, FALSE())</f>
        <v>#VALUE!</v>
      </c>
      <c r="C276" s="87" t="str">
        <f aca="false">CONCATENATE("unused_",A276)</f>
        <v>unused_DAP4_DOUT</v>
      </c>
      <c r="D276" s="88" t="e">
        <f aca="false">IF(LEN(VLOOKUP($A276,#REF!,8,FALSE())),LEFT(VLOOKUP($A276,#REF!,8,FALSE()),LEN(VLOOKUP($A276,#REF!,8,FALSE()))-2),"")</f>
        <v>#VALUE!</v>
      </c>
      <c r="E276" s="89" t="e">
        <f aca="false">IF(LEN(VLOOKUP($A276,#REF!,4,FALSE())),IF(INDEX(#REF!,MATCH($A276,#REF!,0),1),LEFT(VLOOKUP($A276,#REF!,4,FALSE()),LEN(VLOOKUP($A276,#REF!,4,FALSE()))-3),CONCATENATE(LEFT(VLOOKUP($A276,#REF!,4,FALSE()),LEN(VLOOKUP($A276,#REF!,4,FALSE()))-2),"*")),"")</f>
        <v>#VALUE!</v>
      </c>
      <c r="F276" s="90" t="e">
        <f aca="false">IF(LEN(VLOOKUP($A276,#REF!,5,FALSE())),IF(INDEX(#REF!,MATCH($A276,#REF!,0),2),LEFT(VLOOKUP($A276,#REF!,5,FALSE()),LEN(VLOOKUP($A276,#REF!,5,FALSE()))-2),CONCATENATE(LEFT(VLOOKUP($A276,#REF!,5,FALSE()),LEN(VLOOKUP($A276,#REF!,5,FALSE()))-2),"*")),"")</f>
        <v>#VALUE!</v>
      </c>
      <c r="G276" s="90" t="e">
        <f aca="false">IF(LEN(VLOOKUP($A276,#REF!,6,FALSE())),IF(INDEX(#REF!,MATCH($A276,#REF!,0),3),LEFT(VLOOKUP($A276,#REF!,6,FALSE()),LEN(VLOOKUP($A276,#REF!,6,FALSE()))-2),CONCATENATE(LEFT(VLOOKUP($A276,#REF!,6,FALSE()),LEN(VLOOKUP($A276,#REF!,6,FALSE()))-2),"*")),"")</f>
        <v>#VALUE!</v>
      </c>
      <c r="H276" s="91" t="e">
        <f aca="false">IF(LEN(VLOOKUP($A276,#REF!,7,FALSE())),IF(INDEX(#REF!,MATCH($A276,#REF!,0),4),LEFT(VLOOKUP($A276,#REF!,7,FALSE()),LEN(VLOOKUP($A276,#REF!,7,FALSE()))-2),CONCATENATE(LEFT(VLOOKUP($A276,#REF!,7,FALSE()),LEN(VLOOKUP($A276,#REF!,7,FALSE()))-2),"*")),"")</f>
        <v>#VALUE!</v>
      </c>
      <c r="I276" s="92" t="e">
        <f aca="false">IF(LEN(VLOOKUP($A276,#REF!,8,FALSE())),UPPER(RIGHT(VLOOKUP($A276,#REF!,8,FALSE()), 1)),"")</f>
        <v>#VALUE!</v>
      </c>
      <c r="J276" s="90" t="s">
        <v>81</v>
      </c>
      <c r="K276" s="90" t="e">
        <f aca="false">IF(LEN(VLOOKUP($A276,#REF!,5,FALSE())),UPPER(RIGHT(VLOOKUP($A276,#REF!,5,FALSE()), 1)),"")</f>
        <v>#VALUE!</v>
      </c>
      <c r="L276" s="90" t="e">
        <f aca="false">IF(LEN(VLOOKUP($A276,#REF!,6,FALSE())),UPPER(RIGHT(VLOOKUP($A276,#REF!,6,FALSE()), 1)),"")</f>
        <v>#VALUE!</v>
      </c>
      <c r="M276" s="91" t="e">
        <f aca="false">IF(LEN(VLOOKUP($A276,#REF!,7,FALSE())),UPPER(RIGHT(VLOOKUP($A276,#REF!,7,FALSE()), 1)),"")</f>
        <v>#VALUE!</v>
      </c>
      <c r="N276" s="86" t="s">
        <v>708</v>
      </c>
      <c r="O276" s="86" t="s">
        <v>83</v>
      </c>
      <c r="P276" s="86" t="s">
        <v>104</v>
      </c>
      <c r="Q276" s="86" t="s">
        <v>105</v>
      </c>
      <c r="R276" s="86" t="s">
        <v>83</v>
      </c>
      <c r="S276" s="100" t="e">
        <f aca="false">HLOOKUP("Device Tree Pin Name",#REF!,MATCH($A276,#REF!,0),FALSE())</f>
        <v>#VALUE!</v>
      </c>
      <c r="T276" s="95" t="e">
        <f aca="false">HLOOKUP("power rail",#REF!,MATCH($A276,#REF!,0),FALSE())</f>
        <v>#VALUE!</v>
      </c>
      <c r="U276" s="96" t="e">
        <f aca="false">HLOOKUP("Wake Capable",#REF!,MATCH($A276,#REF!,0),FALSE())</f>
        <v>#VALUE!</v>
      </c>
      <c r="V276" s="96" t="e">
        <f aca="false">HLOOKUP("Strap",#REF!,MATCH($A276,#REF!,0),FALSE())</f>
        <v>#VALUE!</v>
      </c>
      <c r="W276" s="96" t="e">
        <f aca="false">HLOOKUP("GTE",#REF!,MATCH($A276,#REF!,0),FALSE())</f>
        <v>#VALUE!</v>
      </c>
      <c r="X276" s="96" t="e">
        <f aca="false">HLOOKUP("DPD_Control",#REF!,MATCH($A276,#REF!,0),FALSE())</f>
        <v>#VALUE!</v>
      </c>
      <c r="Y276" s="96" t="e">
        <f aca="false">HLOOKUP("DPD_Group",#REF!,MATCH($A276,#REF!,0),FALSE())</f>
        <v>#VALUE!</v>
      </c>
      <c r="Z276" s="95" t="e">
        <f aca="false">HLOOKUP("Pad Category",#REF!,MATCH($A276,#REF!,0),FALSE())</f>
        <v>#VALUE!</v>
      </c>
      <c r="AA276" s="95" t="e">
        <f aca="false">HLOOKUP("Pad type",#REF!,MATCH($A276,#REF!,0),FALSE())</f>
        <v>#VALUE!</v>
      </c>
      <c r="AB276" s="95" t="e">
        <f aca="false">HLOOKUP("Pull Strength",#REF!,MATCH($A276,#REF!,0),FALSE())</f>
        <v>#VALUE!</v>
      </c>
      <c r="AC276" s="95" t="e">
        <f aca="false">HLOOKUP("POR Pin State",#REF!,MATCH($A276,#REF!,0),FALSE())</f>
        <v>#VALUE!</v>
      </c>
      <c r="AD276" s="95" t="str">
        <f aca="false">IF(OR($AQ276="",$AQ276=$C276),$R276,IF($AQ276=$D276,SUBSTITUTE(SUBSTITUTE($AQ276,"GPIO3_","GPIO_"),".0",""),IF($AQ276=$E276,$N276,IF($AQ276=$F276,$O276,IF($AQ276=$G276,$P276,IF($AQ276=$H276,$Q276,"INVALID"))))))</f>
        <v>RSVD1</v>
      </c>
      <c r="AE276" s="97"/>
      <c r="AF276" s="98" t="str">
        <f aca="false">IF(AND(OR($AS276="Int PU",$AS276="Int PD"),OR(AND($AZ276&lt;&gt;"",$AZ276&lt;&gt;"0"),AND($BA276&lt;&gt;"",$BA276&lt;&gt;"0"))),"INVALID",IF(OR($AQ276=$C276,$AS276="Int PD"),"PULL_DOWN",IF(OR($AS276="Int PU",AND($AE276="YES",OR($AZ276="",$AZ276="0"),OR($BA276="",$BA276="0"),OR($AR276="Input",$AR276="Bidirectional"))),"PULL_UP","NORMAL")))</f>
        <v>PULL_DOWN</v>
      </c>
      <c r="AG276" s="98" t="e">
        <f aca="false">IF($AU276="Input", "TRISTATE", IF($AV276="Z","TRISTATE",IF($AT276=$F276,"TRISTATE","NORMAL")))</f>
        <v>#VALUE!</v>
      </c>
      <c r="AH276" s="98" t="e">
        <f aca="false">IF(OR($AT276=$F276,$AU276="Output"),"DISABLE","ENABLE")</f>
        <v>#VALUE!</v>
      </c>
      <c r="AI276" s="112" t="e">
        <f aca="false">IF($AT276&lt;&gt;$G276,"N/A",IF($AV276="Drive 1", "1", IF($AV276="Drive 0", "0", "")))</f>
        <v>#VALUE!</v>
      </c>
      <c r="AJ276" s="99" t="b">
        <f aca="false">TRUE()</f>
        <v>1</v>
      </c>
      <c r="AK276" s="99" t="b">
        <f aca="false">TRUE()</f>
        <v>1</v>
      </c>
      <c r="AL276" s="99" t="b">
        <f aca="false">TRUE()</f>
        <v>1</v>
      </c>
      <c r="AM276" s="99" t="b">
        <f aca="false">TRUE()</f>
        <v>1</v>
      </c>
      <c r="AN276" s="99" t="b">
        <f aca="false">TRUE()</f>
        <v>1</v>
      </c>
      <c r="AO276" s="99" t="b">
        <f aca="false">TRUE()</f>
        <v>1</v>
      </c>
      <c r="AP276" s="100" t="str">
        <f aca="false">IF(AND($AJ276:$AO276), "VALID", "INVALID")</f>
        <v>VALID</v>
      </c>
      <c r="AQ276" s="101" t="s">
        <v>711</v>
      </c>
      <c r="AR276" s="102" t="s">
        <v>79</v>
      </c>
      <c r="AS276" s="103"/>
      <c r="AT276" s="125"/>
      <c r="AU276" s="104"/>
      <c r="AV276" s="104"/>
      <c r="AW276" s="104"/>
      <c r="AX276" s="103" t="s">
        <v>85</v>
      </c>
      <c r="AY276" s="104"/>
      <c r="AZ276" s="103"/>
      <c r="BA276" s="103"/>
      <c r="BB276" s="105"/>
      <c r="BC276" s="104"/>
      <c r="BD276" s="106"/>
      <c r="BE276" s="111"/>
      <c r="BF276" s="108" t="e">
        <f aca="false">VLOOKUP($A276,#REF!, 34, FALSE())</f>
        <v>#VALUE!</v>
      </c>
      <c r="BG276" s="108" t="e">
        <f aca="false">VLOOKUP($A276,#REF!, 22, FALSE())</f>
        <v>#VALUE!</v>
      </c>
      <c r="BH276" s="109"/>
    </row>
    <row r="277" customFormat="false" ht="12.75" hidden="false" customHeight="true" outlineLevel="0" collapsed="false">
      <c r="A277" s="95" t="s">
        <v>712</v>
      </c>
      <c r="B277" s="86" t="e">
        <f aca="false">VLOOKUP($A277,#REF!, 34, FALSE())</f>
        <v>#VALUE!</v>
      </c>
      <c r="C277" s="87" t="str">
        <f aca="false">CONCATENATE("unused_",A277)</f>
        <v>unused_DAP4_DIN</v>
      </c>
      <c r="D277" s="88" t="e">
        <f aca="false">IF(LEN(VLOOKUP($A277,#REF!,8,FALSE())),LEFT(VLOOKUP($A277,#REF!,8,FALSE()),LEN(VLOOKUP($A277,#REF!,8,FALSE()))-2),"")</f>
        <v>#VALUE!</v>
      </c>
      <c r="E277" s="89" t="e">
        <f aca="false">IF(LEN(VLOOKUP($A277,#REF!,4,FALSE())),IF(INDEX(#REF!,MATCH($A277,#REF!,0),1),LEFT(VLOOKUP($A277,#REF!,4,FALSE()),LEN(VLOOKUP($A277,#REF!,4,FALSE()))-2),CONCATENATE(LEFT(VLOOKUP($A277,#REF!,4,FALSE()),LEN(VLOOKUP($A277,#REF!,4,FALSE()))-2),"*")),"")</f>
        <v>#VALUE!</v>
      </c>
      <c r="F277" s="90" t="e">
        <f aca="false">IF(LEN(VLOOKUP($A277,#REF!,5,FALSE())),IF(INDEX(#REF!,MATCH($A277,#REF!,0),2),LEFT(VLOOKUP($A277,#REF!,5,FALSE()),LEN(VLOOKUP($A277,#REF!,5,FALSE()))-2),CONCATENATE(LEFT(VLOOKUP($A277,#REF!,5,FALSE()),LEN(VLOOKUP($A277,#REF!,5,FALSE()))-2),"*")),"")</f>
        <v>#VALUE!</v>
      </c>
      <c r="G277" s="90" t="e">
        <f aca="false">IF(LEN(VLOOKUP($A277,#REF!,6,FALSE())),IF(INDEX(#REF!,MATCH($A277,#REF!,0),3),LEFT(VLOOKUP($A277,#REF!,6,FALSE()),LEN(VLOOKUP($A277,#REF!,6,FALSE()))-2),CONCATENATE(LEFT(VLOOKUP($A277,#REF!,6,FALSE()),LEN(VLOOKUP($A277,#REF!,6,FALSE()))-2),"*")),"")</f>
        <v>#VALUE!</v>
      </c>
      <c r="H277" s="91" t="e">
        <f aca="false">IF(LEN(VLOOKUP($A277,#REF!,7,FALSE())),IF(INDEX(#REF!,MATCH($A277,#REF!,0),4),LEFT(VLOOKUP($A277,#REF!,7,FALSE()),LEN(VLOOKUP($A277,#REF!,7,FALSE()))-2),CONCATENATE(LEFT(VLOOKUP($A277,#REF!,7,FALSE()),LEN(VLOOKUP($A277,#REF!,7,FALSE()))-2),"*")),"")</f>
        <v>#VALUE!</v>
      </c>
      <c r="I277" s="92" t="e">
        <f aca="false">IF(LEN(VLOOKUP($A277,#REF!,8,FALSE())),UPPER(RIGHT(VLOOKUP($A277,#REF!,8,FALSE()), 1)),"")</f>
        <v>#VALUE!</v>
      </c>
      <c r="J277" s="90" t="e">
        <f aca="false">IF(LEN(VLOOKUP($A277,#REF!,4,FALSE())),UPPER(RIGHT(VLOOKUP($A277,#REF!,4,FALSE()), 1)),"")</f>
        <v>#VALUE!</v>
      </c>
      <c r="K277" s="90" t="e">
        <f aca="false">IF(LEN(VLOOKUP($A277,#REF!,5,FALSE())),UPPER(RIGHT(VLOOKUP($A277,#REF!,5,FALSE()), 1)),"")</f>
        <v>#VALUE!</v>
      </c>
      <c r="L277" s="90" t="e">
        <f aca="false">IF(LEN(VLOOKUP($A277,#REF!,6,FALSE())),UPPER(RIGHT(VLOOKUP($A277,#REF!,6,FALSE()), 1)),"")</f>
        <v>#VALUE!</v>
      </c>
      <c r="M277" s="91" t="e">
        <f aca="false">IF(LEN(VLOOKUP($A277,#REF!,7,FALSE())),UPPER(RIGHT(VLOOKUP($A277,#REF!,7,FALSE()), 1)),"")</f>
        <v>#VALUE!</v>
      </c>
      <c r="N277" s="86" t="s">
        <v>708</v>
      </c>
      <c r="O277" s="86" t="s">
        <v>83</v>
      </c>
      <c r="P277" s="86" t="s">
        <v>104</v>
      </c>
      <c r="Q277" s="86" t="s">
        <v>105</v>
      </c>
      <c r="R277" s="86" t="s">
        <v>83</v>
      </c>
      <c r="S277" s="100" t="e">
        <f aca="false">HLOOKUP("Device Tree Pin Name",#REF!,MATCH($A277,#REF!,0),FALSE())</f>
        <v>#VALUE!</v>
      </c>
      <c r="T277" s="95" t="e">
        <f aca="false">HLOOKUP("power rail",#REF!,MATCH($A277,#REF!,0),FALSE())</f>
        <v>#VALUE!</v>
      </c>
      <c r="U277" s="96" t="e">
        <f aca="false">HLOOKUP("Wake Capable",#REF!,MATCH($A277,#REF!,0),FALSE())</f>
        <v>#VALUE!</v>
      </c>
      <c r="V277" s="96" t="e">
        <f aca="false">HLOOKUP("Strap",#REF!,MATCH($A277,#REF!,0),FALSE())</f>
        <v>#VALUE!</v>
      </c>
      <c r="W277" s="96" t="e">
        <f aca="false">HLOOKUP("GTE",#REF!,MATCH($A277,#REF!,0),FALSE())</f>
        <v>#VALUE!</v>
      </c>
      <c r="X277" s="96" t="e">
        <f aca="false">HLOOKUP("DPD_Control",#REF!,MATCH($A277,#REF!,0),FALSE())</f>
        <v>#VALUE!</v>
      </c>
      <c r="Y277" s="96" t="e">
        <f aca="false">HLOOKUP("DPD_Group",#REF!,MATCH($A277,#REF!,0),FALSE())</f>
        <v>#VALUE!</v>
      </c>
      <c r="Z277" s="95" t="e">
        <f aca="false">HLOOKUP("Pad Category",#REF!,MATCH($A277,#REF!,0),FALSE())</f>
        <v>#VALUE!</v>
      </c>
      <c r="AA277" s="95" t="e">
        <f aca="false">HLOOKUP("Pad type",#REF!,MATCH($A277,#REF!,0),FALSE())</f>
        <v>#VALUE!</v>
      </c>
      <c r="AB277" s="95" t="e">
        <f aca="false">HLOOKUP("Pull Strength",#REF!,MATCH($A277,#REF!,0),FALSE())</f>
        <v>#VALUE!</v>
      </c>
      <c r="AC277" s="95" t="e">
        <f aca="false">HLOOKUP("POR Pin State",#REF!,MATCH($A277,#REF!,0),FALSE())</f>
        <v>#VALUE!</v>
      </c>
      <c r="AD277" s="95" t="str">
        <f aca="false">IF(OR($AQ277="",$AQ277=$C277),$R277,IF($AQ277=$D277,SUBSTITUTE(SUBSTITUTE($AQ277,"GPIO3_","GPIO_"),".0",""),IF($AQ277=$E277,$N277,IF($AQ277=$F277,$O277,IF($AQ277=$G277,$P277,IF($AQ277=$H277,$Q277,"INVALID"))))))</f>
        <v>RSVD1</v>
      </c>
      <c r="AE277" s="97"/>
      <c r="AF277" s="98" t="str">
        <f aca="false">IF(AND(OR($AS277="Int PU",$AS277="Int PD"),OR(AND($AZ277&lt;&gt;"",$AZ277&lt;&gt;"0"),AND($BA277&lt;&gt;"",$BA277&lt;&gt;"0"))),"INVALID",IF(OR($AQ277=$C277,$AS277="Int PD"),"PULL_DOWN",IF(OR($AS277="Int PU",AND($AE277="YES",OR($AZ277="",$AZ277="0"),OR($BA277="",$BA277="0"),OR($AR277="Input",$AR277="Bidirectional"))),"PULL_UP","NORMAL")))</f>
        <v>PULL_DOWN</v>
      </c>
      <c r="AG277" s="98" t="e">
        <f aca="false">IF($AU277="Input", "TRISTATE", IF($AV277="Z","TRISTATE",IF($AT277=$F277,"TRISTATE","NORMAL")))</f>
        <v>#VALUE!</v>
      </c>
      <c r="AH277" s="98" t="e">
        <f aca="false">IF(OR($AT277=$F277,$AU277="Output"),"DISABLE","ENABLE")</f>
        <v>#VALUE!</v>
      </c>
      <c r="AI277" s="112" t="e">
        <f aca="false">IF($AT277&lt;&gt;$G277,"N/A",IF($AV277="Drive 1", "1", IF($AV277="Drive 0", "0", "")))</f>
        <v>#VALUE!</v>
      </c>
      <c r="AJ277" s="99" t="b">
        <f aca="false">TRUE()</f>
        <v>1</v>
      </c>
      <c r="AK277" s="99" t="b">
        <f aca="false">TRUE()</f>
        <v>1</v>
      </c>
      <c r="AL277" s="99" t="b">
        <f aca="false">TRUE()</f>
        <v>1</v>
      </c>
      <c r="AM277" s="99" t="b">
        <f aca="false">TRUE()</f>
        <v>1</v>
      </c>
      <c r="AN277" s="99" t="b">
        <f aca="false">TRUE()</f>
        <v>1</v>
      </c>
      <c r="AO277" s="99" t="b">
        <f aca="false">TRUE()</f>
        <v>1</v>
      </c>
      <c r="AP277" s="100" t="str">
        <f aca="false">IF(AND($AJ277:$AO277), "VALID", "INVALID")</f>
        <v>VALID</v>
      </c>
      <c r="AQ277" s="101" t="s">
        <v>713</v>
      </c>
      <c r="AR277" s="102" t="s">
        <v>79</v>
      </c>
      <c r="AS277" s="103"/>
      <c r="AT277" s="125"/>
      <c r="AU277" s="104"/>
      <c r="AV277" s="104"/>
      <c r="AW277" s="104"/>
      <c r="AX277" s="103" t="s">
        <v>85</v>
      </c>
      <c r="AY277" s="104"/>
      <c r="AZ277" s="103"/>
      <c r="BA277" s="103"/>
      <c r="BB277" s="105"/>
      <c r="BC277" s="104"/>
      <c r="BD277" s="106"/>
      <c r="BE277" s="111"/>
      <c r="BF277" s="108" t="e">
        <f aca="false">VLOOKUP($A277,#REF!, 34, FALSE())</f>
        <v>#VALUE!</v>
      </c>
      <c r="BG277" s="108" t="e">
        <f aca="false">VLOOKUP($A277,#REF!, 22, FALSE())</f>
        <v>#VALUE!</v>
      </c>
      <c r="BH277" s="109"/>
    </row>
    <row r="278" customFormat="false" ht="12.75" hidden="false" customHeight="true" outlineLevel="0" collapsed="false">
      <c r="A278" s="95" t="s">
        <v>714</v>
      </c>
      <c r="B278" s="86" t="e">
        <f aca="false">VLOOKUP($A278,#REF!, 34, FALSE())</f>
        <v>#VALUE!</v>
      </c>
      <c r="C278" s="87" t="str">
        <f aca="false">CONCATENATE("unused_",A278)</f>
        <v>unused_DAP4_FS</v>
      </c>
      <c r="D278" s="88" t="e">
        <f aca="false">IF(LEN(VLOOKUP($A278,#REF!,8,FALSE())),LEFT(VLOOKUP($A278,#REF!,8,FALSE()),LEN(VLOOKUP($A278,#REF!,8,FALSE()))-2),"")</f>
        <v>#VALUE!</v>
      </c>
      <c r="E278" s="89" t="e">
        <f aca="false">IF(LEN(VLOOKUP($A278,#REF!,4,FALSE())),IF(INDEX(#REF!,MATCH($A278,#REF!,0),1),LEFT(VLOOKUP($A278,#REF!,4,FALSE()),LEN(VLOOKUP($A278,#REF!,4,FALSE()))-2),CONCATENATE(LEFT(VLOOKUP($A278,#REF!,4,FALSE()),LEN(VLOOKUP($A278,#REF!,4,FALSE()))-2),"*")),"")</f>
        <v>#VALUE!</v>
      </c>
      <c r="F278" s="90" t="e">
        <f aca="false">IF(LEN(VLOOKUP($A278,#REF!,5,FALSE())),IF(INDEX(#REF!,MATCH($A278,#REF!,0),2),LEFT(VLOOKUP($A278,#REF!,5,FALSE()),LEN(VLOOKUP($A278,#REF!,5,FALSE()))-2),CONCATENATE(LEFT(VLOOKUP($A278,#REF!,5,FALSE()),LEN(VLOOKUP($A278,#REF!,5,FALSE()))-2),"*")),"")</f>
        <v>#VALUE!</v>
      </c>
      <c r="G278" s="90" t="e">
        <f aca="false">IF(LEN(VLOOKUP($A278,#REF!,6,FALSE())),IF(INDEX(#REF!,MATCH($A278,#REF!,0),3),LEFT(VLOOKUP($A278,#REF!,6,FALSE()),LEN(VLOOKUP($A278,#REF!,6,FALSE()))-2),CONCATENATE(LEFT(VLOOKUP($A278,#REF!,6,FALSE()),LEN(VLOOKUP($A278,#REF!,6,FALSE()))-2),"*")),"")</f>
        <v>#VALUE!</v>
      </c>
      <c r="H278" s="91" t="e">
        <f aca="false">IF(LEN(VLOOKUP($A278,#REF!,7,FALSE())),IF(INDEX(#REF!,MATCH($A278,#REF!,0),4),LEFT(VLOOKUP($A278,#REF!,7,FALSE()),LEN(VLOOKUP($A278,#REF!,7,FALSE()))-2),CONCATENATE(LEFT(VLOOKUP($A278,#REF!,7,FALSE()),LEN(VLOOKUP($A278,#REF!,7,FALSE()))-2),"*")),"")</f>
        <v>#VALUE!</v>
      </c>
      <c r="I278" s="92" t="e">
        <f aca="false">IF(LEN(VLOOKUP($A278,#REF!,8,FALSE())),UPPER(RIGHT(VLOOKUP($A278,#REF!,8,FALSE()), 1)),"")</f>
        <v>#VALUE!</v>
      </c>
      <c r="J278" s="90" t="e">
        <f aca="false">IF(LEN(VLOOKUP($A278,#REF!,4,FALSE())),UPPER(RIGHT(VLOOKUP($A278,#REF!,4,FALSE()), 1)),"")</f>
        <v>#VALUE!</v>
      </c>
      <c r="K278" s="90" t="e">
        <f aca="false">IF(LEN(VLOOKUP($A278,#REF!,5,FALSE())),UPPER(RIGHT(VLOOKUP($A278,#REF!,5,FALSE()), 1)),"")</f>
        <v>#VALUE!</v>
      </c>
      <c r="L278" s="90" t="e">
        <f aca="false">IF(LEN(VLOOKUP($A278,#REF!,6,FALSE())),UPPER(RIGHT(VLOOKUP($A278,#REF!,6,FALSE()), 1)),"")</f>
        <v>#VALUE!</v>
      </c>
      <c r="M278" s="91" t="e">
        <f aca="false">IF(LEN(VLOOKUP($A278,#REF!,7,FALSE())),UPPER(RIGHT(VLOOKUP($A278,#REF!,7,FALSE()), 1)),"")</f>
        <v>#VALUE!</v>
      </c>
      <c r="N278" s="86" t="s">
        <v>708</v>
      </c>
      <c r="O278" s="86" t="s">
        <v>83</v>
      </c>
      <c r="P278" s="86" t="s">
        <v>104</v>
      </c>
      <c r="Q278" s="86" t="s">
        <v>105</v>
      </c>
      <c r="R278" s="86" t="s">
        <v>83</v>
      </c>
      <c r="S278" s="100" t="e">
        <f aca="false">HLOOKUP("Device Tree Pin Name",#REF!,MATCH($A278,#REF!,0),FALSE())</f>
        <v>#VALUE!</v>
      </c>
      <c r="T278" s="95" t="e">
        <f aca="false">HLOOKUP("power rail",#REF!,MATCH($A278,#REF!,0),FALSE())</f>
        <v>#VALUE!</v>
      </c>
      <c r="U278" s="96" t="e">
        <f aca="false">HLOOKUP("Wake Capable",#REF!,MATCH($A278,#REF!,0),FALSE())</f>
        <v>#VALUE!</v>
      </c>
      <c r="V278" s="96" t="e">
        <f aca="false">HLOOKUP("Strap",#REF!,MATCH($A278,#REF!,0),FALSE())</f>
        <v>#VALUE!</v>
      </c>
      <c r="W278" s="96" t="e">
        <f aca="false">HLOOKUP("GTE",#REF!,MATCH($A278,#REF!,0),FALSE())</f>
        <v>#VALUE!</v>
      </c>
      <c r="X278" s="96" t="e">
        <f aca="false">HLOOKUP("DPD_Control",#REF!,MATCH($A278,#REF!,0),FALSE())</f>
        <v>#VALUE!</v>
      </c>
      <c r="Y278" s="96" t="e">
        <f aca="false">HLOOKUP("DPD_Group",#REF!,MATCH($A278,#REF!,0),FALSE())</f>
        <v>#VALUE!</v>
      </c>
      <c r="Z278" s="95" t="e">
        <f aca="false">HLOOKUP("Pad Category",#REF!,MATCH($A278,#REF!,0),FALSE())</f>
        <v>#VALUE!</v>
      </c>
      <c r="AA278" s="95" t="e">
        <f aca="false">HLOOKUP("Pad type",#REF!,MATCH($A278,#REF!,0),FALSE())</f>
        <v>#VALUE!</v>
      </c>
      <c r="AB278" s="95" t="e">
        <f aca="false">HLOOKUP("Pull Strength",#REF!,MATCH($A278,#REF!,0),FALSE())</f>
        <v>#VALUE!</v>
      </c>
      <c r="AC278" s="95" t="e">
        <f aca="false">HLOOKUP("POR Pin State",#REF!,MATCH($A278,#REF!,0),FALSE())</f>
        <v>#VALUE!</v>
      </c>
      <c r="AD278" s="95" t="str">
        <f aca="false">IF(OR($AQ278="",$AQ278=$C278),$R278,IF($AQ278=$D278,SUBSTITUTE(SUBSTITUTE($AQ278,"GPIO3_","GPIO_"),".0",""),IF($AQ278=$E278,$N278,IF($AQ278=$F278,$O278,IF($AQ278=$G278,$P278,IF($AQ278=$H278,$Q278,"INVALID"))))))</f>
        <v>RSVD1</v>
      </c>
      <c r="AE278" s="97"/>
      <c r="AF278" s="98" t="str">
        <f aca="false">IF(AND(OR($AS278="Int PU",$AS278="Int PD"),OR(AND($AZ278&lt;&gt;"",$AZ278&lt;&gt;"0"),AND($BA278&lt;&gt;"",$BA278&lt;&gt;"0"))),"INVALID",IF(OR($AQ278=$C278,$AS278="Int PD"),"PULL_DOWN",IF(OR($AS278="Int PU",AND($AE278="YES",OR($AZ278="",$AZ278="0"),OR($BA278="",$BA278="0"),OR($AR278="Input",$AR278="Bidirectional"))),"PULL_UP","NORMAL")))</f>
        <v>PULL_DOWN</v>
      </c>
      <c r="AG278" s="98" t="e">
        <f aca="false">IF($AY278="slave", "TRISTATE", IF($AU278="Input", "TRISTATE", IF($AV278="Z","TRISTATE",IF($AT278=$F278,"TRISTATE","NORMAL"))))</f>
        <v>#VALUE!</v>
      </c>
      <c r="AH278" s="98" t="e">
        <f aca="false">IF(OR((AND($AT278=$G278,$AU278="INPUT")),(AND($AT278=$H278,$AY278="Slave")),$AU278="Bidirectional"),"ENABLE","DISABLE")</f>
        <v>#VALUE!</v>
      </c>
      <c r="AI278" s="112" t="e">
        <f aca="false">IF($AT278&lt;&gt;$G278,"N/A",IF($AV278="Drive 1", "1", IF($AV278="Drive 0", "0", "")))</f>
        <v>#VALUE!</v>
      </c>
      <c r="AJ278" s="99" t="b">
        <f aca="false">TRUE()</f>
        <v>1</v>
      </c>
      <c r="AK278" s="99" t="b">
        <f aca="false">TRUE()</f>
        <v>1</v>
      </c>
      <c r="AL278" s="99" t="b">
        <f aca="false">TRUE()</f>
        <v>1</v>
      </c>
      <c r="AM278" s="99" t="b">
        <f aca="false">TRUE()</f>
        <v>1</v>
      </c>
      <c r="AN278" s="99" t="b">
        <f aca="false">TRUE()</f>
        <v>1</v>
      </c>
      <c r="AO278" s="99" t="b">
        <f aca="false">TRUE()</f>
        <v>1</v>
      </c>
      <c r="AP278" s="100" t="str">
        <f aca="false">IF(AND($AJ278:$AO278), "VALID", "INVALID")</f>
        <v>VALID</v>
      </c>
      <c r="AQ278" s="101" t="s">
        <v>715</v>
      </c>
      <c r="AR278" s="102" t="s">
        <v>79</v>
      </c>
      <c r="AS278" s="103"/>
      <c r="AT278" s="125"/>
      <c r="AU278" s="104"/>
      <c r="AV278" s="104"/>
      <c r="AW278" s="104"/>
      <c r="AX278" s="103" t="s">
        <v>85</v>
      </c>
      <c r="AY278" s="104"/>
      <c r="AZ278" s="103"/>
      <c r="BA278" s="103"/>
      <c r="BB278" s="105"/>
      <c r="BC278" s="104"/>
      <c r="BD278" s="106"/>
      <c r="BE278" s="114"/>
      <c r="BF278" s="108" t="e">
        <f aca="false">VLOOKUP($A278,#REF!, 34, FALSE())</f>
        <v>#VALUE!</v>
      </c>
      <c r="BG278" s="108" t="e">
        <f aca="false">VLOOKUP($A278,#REF!, 22, FALSE())</f>
        <v>#VALUE!</v>
      </c>
      <c r="BH278" s="109"/>
    </row>
    <row r="279" s="85" customFormat="true" ht="18" hidden="false" customHeight="true" outlineLevel="0" collapsed="false">
      <c r="A279" s="116" t="s">
        <v>716</v>
      </c>
      <c r="B279" s="75" t="s">
        <v>717</v>
      </c>
      <c r="C279" s="115"/>
      <c r="D279" s="153"/>
      <c r="E279" s="153"/>
      <c r="F279" s="153"/>
      <c r="G279" s="153"/>
      <c r="H279" s="153"/>
      <c r="I279" s="115"/>
      <c r="J279" s="115"/>
      <c r="K279" s="115"/>
      <c r="L279" s="115"/>
      <c r="M279" s="115"/>
      <c r="N279" s="115"/>
      <c r="O279" s="115"/>
      <c r="P279" s="115"/>
      <c r="Q279" s="115"/>
      <c r="R279" s="115"/>
      <c r="S279" s="115"/>
      <c r="T279" s="115"/>
      <c r="U279" s="154"/>
      <c r="V279" s="154"/>
      <c r="W279" s="154"/>
      <c r="X279" s="154"/>
      <c r="Y279" s="154"/>
      <c r="Z279" s="155"/>
      <c r="AA279" s="155"/>
      <c r="AB279" s="155"/>
      <c r="AC279" s="155"/>
      <c r="AD279" s="155"/>
      <c r="AE279" s="155"/>
      <c r="AF279" s="155"/>
      <c r="AG279" s="155"/>
      <c r="AH279" s="155"/>
      <c r="AI279" s="155"/>
      <c r="AJ279" s="155"/>
      <c r="AK279" s="155"/>
      <c r="AL279" s="155"/>
      <c r="AM279" s="155"/>
      <c r="AN279" s="155"/>
      <c r="AO279" s="155"/>
      <c r="AP279" s="155"/>
      <c r="AQ279" s="79"/>
      <c r="AR279" s="156"/>
      <c r="AS279" s="157"/>
      <c r="AT279" s="157"/>
      <c r="AU279" s="157"/>
      <c r="AV279" s="157"/>
      <c r="AW279" s="157"/>
      <c r="AX279" s="157"/>
      <c r="AY279" s="157"/>
      <c r="AZ279" s="157"/>
      <c r="BA279" s="157"/>
      <c r="BB279" s="157"/>
      <c r="BC279" s="81" t="s">
        <v>76</v>
      </c>
      <c r="BD279" s="157"/>
      <c r="BE279" s="158" t="s">
        <v>119</v>
      </c>
      <c r="BF279" s="159" t="s">
        <v>717</v>
      </c>
      <c r="BG279" s="159"/>
      <c r="BH279" s="159"/>
    </row>
    <row r="280" customFormat="false" ht="12.75" hidden="false" customHeight="true" outlineLevel="0" collapsed="false">
      <c r="A280" s="95" t="s">
        <v>718</v>
      </c>
      <c r="B280" s="86" t="e">
        <f aca="false">VLOOKUP($A280,#REF!, 34, FALSE())</f>
        <v>#VALUE!</v>
      </c>
      <c r="C280" s="87" t="str">
        <f aca="false">CONCATENATE("unused_",A280)</f>
        <v>unused_PEX_L5_CLKREQ_N</v>
      </c>
      <c r="D280" s="88" t="e">
        <f aca="false">IF(LEN(VLOOKUP($A280,#REF!,8,FALSE())),LEFT(VLOOKUP($A280,#REF!,8,FALSE()),LEN(VLOOKUP($A280,#REF!,8,FALSE()))-2),"")</f>
        <v>#VALUE!</v>
      </c>
      <c r="E280" s="89" t="e">
        <f aca="false">IF(LEN(VLOOKUP($A280,#REF!,4,FALSE())),IF(INDEX(#REF!,MATCH($A280,#REF!,0),1),LEFT(VLOOKUP($A280,#REF!,4,FALSE()),LEN(VLOOKUP($A280,#REF!,4,FALSE()))-2),CONCATENATE(LEFT(VLOOKUP($A280,#REF!,4,FALSE()),LEN(VLOOKUP($A280,#REF!,4,FALSE()))-2),"*")),"")</f>
        <v>#VALUE!</v>
      </c>
      <c r="F280" s="90" t="e">
        <f aca="false">IF(LEN(VLOOKUP($A280,#REF!,5,FALSE())),IF(INDEX(#REF!,MATCH($A280,#REF!,0),2),LEFT(VLOOKUP($A280,#REF!,5,FALSE()),LEN(VLOOKUP($A280,#REF!,5,FALSE()))-2),CONCATENATE(LEFT(VLOOKUP($A280,#REF!,5,FALSE()),LEN(VLOOKUP($A280,#REF!,5,FALSE()))-2),"*")),"")</f>
        <v>#VALUE!</v>
      </c>
      <c r="G280" s="90" t="e">
        <f aca="false">IF(LEN(VLOOKUP($A280,#REF!,6,FALSE())),IF(INDEX(#REF!,MATCH($A280,#REF!,0),3),LEFT(VLOOKUP($A280,#REF!,6,FALSE()),LEN(VLOOKUP($A280,#REF!,6,FALSE()))-2),CONCATENATE(LEFT(VLOOKUP($A280,#REF!,6,FALSE()),LEN(VLOOKUP($A280,#REF!,6,FALSE()))-2),"*")),"")</f>
        <v>#VALUE!</v>
      </c>
      <c r="H280" s="91" t="e">
        <f aca="false">IF(LEN(VLOOKUP($A280,#REF!,7,FALSE())),IF(INDEX(#REF!,MATCH($A280,#REF!,0),4),LEFT(VLOOKUP($A280,#REF!,7,FALSE()),LEN(VLOOKUP($A280,#REF!,7,FALSE()))-2),CONCATENATE(LEFT(VLOOKUP($A280,#REF!,7,FALSE()),LEN(VLOOKUP($A280,#REF!,7,FALSE()))-2),"*")),"")</f>
        <v>#VALUE!</v>
      </c>
      <c r="I280" s="92" t="e">
        <f aca="false">IF(LEN(VLOOKUP($A280,#REF!,8,FALSE())),UPPER(RIGHT(VLOOKUP($A280,#REF!,8,FALSE()), 1)),"")</f>
        <v>#VALUE!</v>
      </c>
      <c r="J280" s="90" t="e">
        <f aca="false">IF(LEN(VLOOKUP($A280,#REF!,4,FALSE())),UPPER(RIGHT(VLOOKUP($A280,#REF!,4,FALSE()), 1)),"")</f>
        <v>#VALUE!</v>
      </c>
      <c r="K280" s="90" t="e">
        <f aca="false">IF(LEN(VLOOKUP($A280,#REF!,5,FALSE())),UPPER(RIGHT(VLOOKUP($A280,#REF!,5,FALSE()), 1)),"")</f>
        <v>#VALUE!</v>
      </c>
      <c r="L280" s="90" t="e">
        <f aca="false">IF(LEN(VLOOKUP($A280,#REF!,6,FALSE())),UPPER(RIGHT(VLOOKUP($A280,#REF!,6,FALSE()), 1)),"")</f>
        <v>#VALUE!</v>
      </c>
      <c r="M280" s="91" t="e">
        <f aca="false">IF(LEN(VLOOKUP($A280,#REF!,7,FALSE())),UPPER(RIGHT(VLOOKUP($A280,#REF!,7,FALSE()), 1)),"")</f>
        <v>#VALUE!</v>
      </c>
      <c r="N280" s="86" t="s">
        <v>719</v>
      </c>
      <c r="O280" s="86" t="s">
        <v>83</v>
      </c>
      <c r="P280" s="86" t="s">
        <v>104</v>
      </c>
      <c r="Q280" s="86" t="s">
        <v>105</v>
      </c>
      <c r="R280" s="86" t="s">
        <v>83</v>
      </c>
      <c r="S280" s="94" t="e">
        <f aca="false">HLOOKUP("Device Tree Pin Name",#REF!,MATCH($A280,#REF!,0),FALSE())</f>
        <v>#VALUE!</v>
      </c>
      <c r="T280" s="95" t="e">
        <f aca="false">HLOOKUP("power rail",#REF!,MATCH($A280,#REF!,0),FALSE())</f>
        <v>#VALUE!</v>
      </c>
      <c r="U280" s="96" t="e">
        <f aca="false">HLOOKUP("Wake Capable",#REF!,MATCH($A280,#REF!,0),FALSE())</f>
        <v>#VALUE!</v>
      </c>
      <c r="V280" s="96" t="e">
        <f aca="false">HLOOKUP("Strap",#REF!,MATCH($A280,#REF!,0),FALSE())</f>
        <v>#VALUE!</v>
      </c>
      <c r="W280" s="96" t="e">
        <f aca="false">HLOOKUP("GTE",#REF!,MATCH($A280,#REF!,0),FALSE())</f>
        <v>#VALUE!</v>
      </c>
      <c r="X280" s="96" t="e">
        <f aca="false">HLOOKUP("DPD_Control",#REF!,MATCH($A280,#REF!,0),FALSE())</f>
        <v>#VALUE!</v>
      </c>
      <c r="Y280" s="96" t="e">
        <f aca="false">HLOOKUP("DPD_Group",#REF!,MATCH($A280,#REF!,0),FALSE())</f>
        <v>#VALUE!</v>
      </c>
      <c r="Z280" s="95" t="e">
        <f aca="false">HLOOKUP("Pad Category",#REF!,MATCH($A280,#REF!,0),FALSE())</f>
        <v>#VALUE!</v>
      </c>
      <c r="AA280" s="95" t="e">
        <f aca="false">HLOOKUP("Pad type",#REF!,MATCH($A280,#REF!,0),FALSE())</f>
        <v>#VALUE!</v>
      </c>
      <c r="AB280" s="95" t="e">
        <f aca="false">HLOOKUP("Pull Strength",#REF!,MATCH($A280,#REF!,0),FALSE())</f>
        <v>#VALUE!</v>
      </c>
      <c r="AC280" s="95" t="e">
        <f aca="false">HLOOKUP("POR Pin State",#REF!,MATCH($A280,#REF!,0),FALSE())</f>
        <v>#VALUE!</v>
      </c>
      <c r="AD280" s="95" t="str">
        <f aca="false">IF(OR($AQ280="",$AQ280=$C280),$R280,IF($AQ280=$D280,SUBSTITUTE(SUBSTITUTE($AQ280,"GPIO3_","GPIO_"),".0",""),IF($AQ280=$E280,$N280,IF($AQ280=$F280,$O280,IF($AQ280=$G280,$P280,IF($AQ280=$H280,$Q280,"INVALID"))))))</f>
        <v>RSVD1</v>
      </c>
      <c r="AE280" s="97"/>
      <c r="AF280" s="98" t="str">
        <f aca="false">IF(AND(OR($AS280="Int PU",$AS280="Int PD"),OR(AND($AZ280&lt;&gt;"",$AZ280&lt;&gt;"0"),AND($BA280&lt;&gt;"",$BA280&lt;&gt;"0"))),"INVALID",IF(OR($AQ280=$C280,$AS280="Int PD"),"PULL_DOWN",IF(OR($AS280="Int PU",AND($AE280="YES",OR($AZ280="",$AZ280="0"),OR($BA280="",$BA280="0"),OR($AR280="Input",$AR280="Bidirectional"))),"PULL_UP","NORMAL")))</f>
        <v>PULL_DOWN</v>
      </c>
      <c r="AG280" s="98" t="e">
        <f aca="false">IF($AU280="Input", "TRISTATE", IF($AV280="Z","TRISTATE",IF($AT280=$F280,"TRISTATE","NORMAL")))</f>
        <v>#VALUE!</v>
      </c>
      <c r="AH280" s="98" t="e">
        <f aca="false">IF(OR($AT280=$F280,$AU280="Output"),"DISABLE","ENABLE")</f>
        <v>#VALUE!</v>
      </c>
      <c r="AI280" s="112" t="e">
        <f aca="false">IF($AT280&lt;&gt;$G280,"N/A",IF($AV280="Drive 1", "1", IF($AV280="Drive 0", "0", "")))</f>
        <v>#VALUE!</v>
      </c>
      <c r="AJ280" s="99" t="b">
        <f aca="false">TRUE()</f>
        <v>1</v>
      </c>
      <c r="AK280" s="99" t="b">
        <f aca="false">TRUE()</f>
        <v>1</v>
      </c>
      <c r="AL280" s="99" t="b">
        <f aca="false">TRUE()</f>
        <v>1</v>
      </c>
      <c r="AM280" s="99" t="b">
        <f aca="false">TRUE()</f>
        <v>1</v>
      </c>
      <c r="AN280" s="99" t="b">
        <f aca="false">TRUE()</f>
        <v>1</v>
      </c>
      <c r="AO280" s="99" t="b">
        <f aca="false">TRUE()</f>
        <v>1</v>
      </c>
      <c r="AP280" s="100" t="str">
        <f aca="false">IF(AND($AJ280:$AO280), "VALID", "INVALID")</f>
        <v>VALID</v>
      </c>
      <c r="AQ280" s="175" t="s">
        <v>720</v>
      </c>
      <c r="AR280" s="124" t="s">
        <v>79</v>
      </c>
      <c r="AS280" s="126"/>
      <c r="AT280" s="103" t="s">
        <v>89</v>
      </c>
      <c r="AU280" s="104"/>
      <c r="AV280" s="104"/>
      <c r="AW280" s="103" t="s">
        <v>85</v>
      </c>
      <c r="AX280" s="103" t="s">
        <v>85</v>
      </c>
      <c r="AY280" s="174"/>
      <c r="AZ280" s="126"/>
      <c r="BA280" s="126"/>
      <c r="BB280" s="127" t="s">
        <v>496</v>
      </c>
      <c r="BC280" s="125"/>
      <c r="BD280" s="128"/>
      <c r="BE280" s="107" t="s">
        <v>718</v>
      </c>
      <c r="BF280" s="108" t="e">
        <f aca="false">VLOOKUP($A280,#REF!, 34, FALSE())</f>
        <v>#VALUE!</v>
      </c>
      <c r="BG280" s="108" t="e">
        <f aca="false">VLOOKUP($A280,#REF!, 22, FALSE())</f>
        <v>#VALUE!</v>
      </c>
      <c r="BH280" s="109"/>
    </row>
    <row r="281" customFormat="false" ht="12.75" hidden="false" customHeight="true" outlineLevel="0" collapsed="false">
      <c r="A281" s="95" t="s">
        <v>721</v>
      </c>
      <c r="B281" s="86" t="e">
        <f aca="false">VLOOKUP($A281,#REF!, 34, FALSE())</f>
        <v>#VALUE!</v>
      </c>
      <c r="C281" s="87" t="str">
        <f aca="false">CONCATENATE("unused_",A281)</f>
        <v>unused_PEX_L5_RST_N</v>
      </c>
      <c r="D281" s="88" t="e">
        <f aca="false">IF(LEN(VLOOKUP($A281,#REF!,8,FALSE())),LEFT(VLOOKUP($A281,#REF!,8,FALSE()),LEN(VLOOKUP($A281,#REF!,8,FALSE()))-2),"")</f>
        <v>#VALUE!</v>
      </c>
      <c r="E281" s="89" t="e">
        <f aca="false">IF(LEN(VLOOKUP($A281,#REF!,4,FALSE())),IF(INDEX(#REF!,MATCH($A281,#REF!,0),1),LEFT(VLOOKUP($A281,#REF!,4,FALSE()),LEN(VLOOKUP($A281,#REF!,4,FALSE()))-2),CONCATENATE(LEFT(VLOOKUP($A281,#REF!,4,FALSE()),LEN(VLOOKUP($A281,#REF!,4,FALSE()))-2),"*")),"")</f>
        <v>#VALUE!</v>
      </c>
      <c r="F281" s="90" t="e">
        <f aca="false">IF(LEN(VLOOKUP($A281,#REF!,5,FALSE())),IF(INDEX(#REF!,MATCH($A281,#REF!,0),2),LEFT(VLOOKUP($A281,#REF!,5,FALSE()),LEN(VLOOKUP($A281,#REF!,5,FALSE()))-2),CONCATENATE(LEFT(VLOOKUP($A281,#REF!,5,FALSE()),LEN(VLOOKUP($A281,#REF!,5,FALSE()))-2),"*")),"")</f>
        <v>#VALUE!</v>
      </c>
      <c r="G281" s="90" t="e">
        <f aca="false">IF(LEN(VLOOKUP($A281,#REF!,6,FALSE())),IF(INDEX(#REF!,MATCH($A281,#REF!,0),3),LEFT(VLOOKUP($A281,#REF!,6,FALSE()),LEN(VLOOKUP($A281,#REF!,6,FALSE()))-2),CONCATENATE(LEFT(VLOOKUP($A281,#REF!,6,FALSE()),LEN(VLOOKUP($A281,#REF!,6,FALSE()))-2),"*")),"")</f>
        <v>#VALUE!</v>
      </c>
      <c r="H281" s="91" t="e">
        <f aca="false">IF(LEN(VLOOKUP($A281,#REF!,7,FALSE())),IF(INDEX(#REF!,MATCH($A281,#REF!,0),4),LEFT(VLOOKUP($A281,#REF!,7,FALSE()),LEN(VLOOKUP($A281,#REF!,7,FALSE()))-2),CONCATENATE(LEFT(VLOOKUP($A281,#REF!,7,FALSE()),LEN(VLOOKUP($A281,#REF!,7,FALSE()))-2),"*")),"")</f>
        <v>#VALUE!</v>
      </c>
      <c r="I281" s="92" t="e">
        <f aca="false">IF(LEN(VLOOKUP($A281,#REF!,8,FALSE())),UPPER(RIGHT(VLOOKUP($A281,#REF!,8,FALSE()), 1)),"")</f>
        <v>#VALUE!</v>
      </c>
      <c r="J281" s="90" t="e">
        <f aca="false">IF(LEN(VLOOKUP($A281,#REF!,4,FALSE())),UPPER(RIGHT(VLOOKUP($A281,#REF!,4,FALSE()), 1)),"")</f>
        <v>#VALUE!</v>
      </c>
      <c r="K281" s="90" t="e">
        <f aca="false">IF(LEN(VLOOKUP($A281,#REF!,5,FALSE())),UPPER(RIGHT(VLOOKUP($A281,#REF!,5,FALSE()), 1)),"")</f>
        <v>#VALUE!</v>
      </c>
      <c r="L281" s="90" t="e">
        <f aca="false">IF(LEN(VLOOKUP($A281,#REF!,6,FALSE())),UPPER(RIGHT(VLOOKUP($A281,#REF!,6,FALSE()), 1)),"")</f>
        <v>#VALUE!</v>
      </c>
      <c r="M281" s="91" t="e">
        <f aca="false">IF(LEN(VLOOKUP($A281,#REF!,7,FALSE())),UPPER(RIGHT(VLOOKUP($A281,#REF!,7,FALSE()), 1)),"")</f>
        <v>#VALUE!</v>
      </c>
      <c r="N281" s="86" t="s">
        <v>719</v>
      </c>
      <c r="O281" s="86" t="s">
        <v>83</v>
      </c>
      <c r="P281" s="86" t="s">
        <v>104</v>
      </c>
      <c r="Q281" s="86" t="s">
        <v>105</v>
      </c>
      <c r="R281" s="86" t="s">
        <v>83</v>
      </c>
      <c r="S281" s="100" t="e">
        <f aca="false">HLOOKUP("Device Tree Pin Name",#REF!,MATCH($A281,#REF!,0),FALSE())</f>
        <v>#VALUE!</v>
      </c>
      <c r="T281" s="95" t="e">
        <f aca="false">HLOOKUP("power rail",#REF!,MATCH($A281,#REF!,0),FALSE())</f>
        <v>#VALUE!</v>
      </c>
      <c r="U281" s="96" t="e">
        <f aca="false">HLOOKUP("Wake Capable",#REF!,MATCH($A281,#REF!,0),FALSE())</f>
        <v>#VALUE!</v>
      </c>
      <c r="V281" s="96" t="e">
        <f aca="false">HLOOKUP("Strap",#REF!,MATCH($A281,#REF!,0),FALSE())</f>
        <v>#VALUE!</v>
      </c>
      <c r="W281" s="96" t="e">
        <f aca="false">HLOOKUP("GTE",#REF!,MATCH($A281,#REF!,0),FALSE())</f>
        <v>#VALUE!</v>
      </c>
      <c r="X281" s="96" t="e">
        <f aca="false">HLOOKUP("DPD_Control",#REF!,MATCH($A281,#REF!,0),FALSE())</f>
        <v>#VALUE!</v>
      </c>
      <c r="Y281" s="96" t="e">
        <f aca="false">HLOOKUP("DPD_Group",#REF!,MATCH($A281,#REF!,0),FALSE())</f>
        <v>#VALUE!</v>
      </c>
      <c r="Z281" s="95" t="e">
        <f aca="false">HLOOKUP("Pad Category",#REF!,MATCH($A281,#REF!,0),FALSE())</f>
        <v>#VALUE!</v>
      </c>
      <c r="AA281" s="95" t="e">
        <f aca="false">HLOOKUP("Pad type",#REF!,MATCH($A281,#REF!,0),FALSE())</f>
        <v>#VALUE!</v>
      </c>
      <c r="AB281" s="95" t="e">
        <f aca="false">HLOOKUP("Pull Strength",#REF!,MATCH($A281,#REF!,0),FALSE())</f>
        <v>#VALUE!</v>
      </c>
      <c r="AC281" s="95" t="e">
        <f aca="false">HLOOKUP("POR Pin State",#REF!,MATCH($A281,#REF!,0),FALSE())</f>
        <v>#VALUE!</v>
      </c>
      <c r="AD281" s="95" t="str">
        <f aca="false">IF(OR($AQ281="",$AQ281=$C281),$R281,IF($AQ281=$D281,SUBSTITUTE(SUBSTITUTE($AQ281,"GPIO3_","GPIO_"),".0",""),IF($AQ281=$E281,$N281,IF($AQ281=$F281,$O281,IF($AQ281=$G281,$P281,IF($AQ281=$H281,$Q281,"INVALID"))))))</f>
        <v>RSVD1</v>
      </c>
      <c r="AE281" s="97"/>
      <c r="AF281" s="98" t="str">
        <f aca="false">IF(AND(OR($AS281="Int PU",$AS281="Int PD"),OR(AND($AZ281&lt;&gt;"",$AZ281&lt;&gt;"0"),AND($BA281&lt;&gt;"",$BA281&lt;&gt;"0"))),"INVALID",IF(OR($AQ281=$C281,$AS281="Int PD"),"PULL_DOWN",IF(OR($AS281="Int PU",AND($AE281="YES",OR($AZ281="",$AZ281="0"),OR($BA281="",$BA281="0"),OR($AR281="Input",$AR281="Bidirectional"))),"PULL_UP","NORMAL")))</f>
        <v>PULL_DOWN</v>
      </c>
      <c r="AG281" s="98" t="e">
        <f aca="false">IF($AU281="Input", "TRISTATE", IF($AV281="Z","TRISTATE",IF($AT281=$F281,"TRISTATE","NORMAL")))</f>
        <v>#VALUE!</v>
      </c>
      <c r="AH281" s="98" t="e">
        <f aca="false">IF(OR($AT281=$F281,$AU281="Output"),"DISABLE","ENABLE")</f>
        <v>#VALUE!</v>
      </c>
      <c r="AI281" s="112" t="e">
        <f aca="false">IF($AT281&lt;&gt;$G281,"N/A",IF($AV281="Drive 1", "1", IF($AV281="Drive 0", "0", "")))</f>
        <v>#VALUE!</v>
      </c>
      <c r="AJ281" s="99" t="b">
        <f aca="false">TRUE()</f>
        <v>1</v>
      </c>
      <c r="AK281" s="99" t="b">
        <f aca="false">TRUE()</f>
        <v>1</v>
      </c>
      <c r="AL281" s="99" t="b">
        <f aca="false">TRUE()</f>
        <v>1</v>
      </c>
      <c r="AM281" s="99" t="b">
        <f aca="false">TRUE()</f>
        <v>1</v>
      </c>
      <c r="AN281" s="99" t="b">
        <f aca="false">TRUE()</f>
        <v>1</v>
      </c>
      <c r="AO281" s="99" t="b">
        <f aca="false">TRUE()</f>
        <v>1</v>
      </c>
      <c r="AP281" s="100" t="str">
        <f aca="false">IF(AND($AJ281:$AO281), "VALID", "INVALID")</f>
        <v>VALID</v>
      </c>
      <c r="AQ281" s="101" t="s">
        <v>722</v>
      </c>
      <c r="AR281" s="102" t="s">
        <v>79</v>
      </c>
      <c r="AS281" s="103"/>
      <c r="AT281" s="104"/>
      <c r="AU281" s="104"/>
      <c r="AV281" s="104"/>
      <c r="AW281" s="103" t="s">
        <v>85</v>
      </c>
      <c r="AX281" s="103" t="s">
        <v>85</v>
      </c>
      <c r="AY281" s="104"/>
      <c r="AZ281" s="103"/>
      <c r="BA281" s="103"/>
      <c r="BB281" s="105"/>
      <c r="BC281" s="104"/>
      <c r="BD281" s="106"/>
      <c r="BE281" s="111" t="s">
        <v>721</v>
      </c>
      <c r="BF281" s="108" t="e">
        <f aca="false">VLOOKUP($A281,#REF!, 34, FALSE())</f>
        <v>#VALUE!</v>
      </c>
      <c r="BG281" s="108" t="e">
        <f aca="false">VLOOKUP($A281,#REF!, 22, FALSE())</f>
        <v>#VALUE!</v>
      </c>
      <c r="BH281" s="109"/>
    </row>
    <row r="282" customFormat="false" ht="12.75" hidden="false" customHeight="true" outlineLevel="0" collapsed="false">
      <c r="A282" s="95" t="s">
        <v>723</v>
      </c>
      <c r="B282" s="86" t="e">
        <f aca="false">VLOOKUP($A282,#REF!, 34, FALSE())</f>
        <v>#VALUE!</v>
      </c>
      <c r="C282" s="87" t="str">
        <f aca="false">CONCATENATE("unused_",A282)</f>
        <v>unused_PEX_L6_CLKREQ_N</v>
      </c>
      <c r="D282" s="88" t="e">
        <f aca="false">IF(LEN(VLOOKUP($A282,#REF!,8,FALSE())),LEFT(VLOOKUP($A282,#REF!,8,FALSE()),LEN(VLOOKUP($A282,#REF!,8,FALSE()))-2),"")</f>
        <v>#VALUE!</v>
      </c>
      <c r="E282" s="89" t="e">
        <f aca="false">IF(LEN(VLOOKUP($A282,#REF!,4,FALSE())),IF(INDEX(#REF!,MATCH($A282,#REF!,0),1),LEFT(VLOOKUP($A282,#REF!,4,FALSE()),LEN(VLOOKUP($A282,#REF!,4,FALSE()))-2),CONCATENATE(LEFT(VLOOKUP($A282,#REF!,4,FALSE()),LEN(VLOOKUP($A282,#REF!,4,FALSE()))-2),"*")),"")</f>
        <v>#VALUE!</v>
      </c>
      <c r="F282" s="90" t="e">
        <f aca="false">IF(LEN(VLOOKUP($A282,#REF!,5,FALSE())),IF(INDEX(#REF!,MATCH($A282,#REF!,0),2),LEFT(VLOOKUP($A282,#REF!,5,FALSE()),LEN(VLOOKUP($A282,#REF!,5,FALSE()))-2),CONCATENATE(LEFT(VLOOKUP($A282,#REF!,5,FALSE()),LEN(VLOOKUP($A282,#REF!,5,FALSE()))-2),"*")),"")</f>
        <v>#VALUE!</v>
      </c>
      <c r="G282" s="90" t="e">
        <f aca="false">IF(LEN(VLOOKUP($A282,#REF!,6,FALSE())),IF(INDEX(#REF!,MATCH($A282,#REF!,0),3),LEFT(VLOOKUP($A282,#REF!,6,FALSE()),LEN(VLOOKUP($A282,#REF!,6,FALSE()))-2),CONCATENATE(LEFT(VLOOKUP($A282,#REF!,6,FALSE()),LEN(VLOOKUP($A282,#REF!,6,FALSE()))-2),"*")),"")</f>
        <v>#VALUE!</v>
      </c>
      <c r="H282" s="91" t="e">
        <f aca="false">IF(LEN(VLOOKUP($A282,#REF!,7,FALSE())),IF(INDEX(#REF!,MATCH($A282,#REF!,0),4),LEFT(VLOOKUP($A282,#REF!,7,FALSE()),LEN(VLOOKUP($A282,#REF!,7,FALSE()))-2),CONCATENATE(LEFT(VLOOKUP($A282,#REF!,7,FALSE()),LEN(VLOOKUP($A282,#REF!,7,FALSE()))-2),"*")),"")</f>
        <v>#VALUE!</v>
      </c>
      <c r="I282" s="92" t="e">
        <f aca="false">IF(LEN(VLOOKUP($A282,#REF!,8,FALSE())),UPPER(RIGHT(VLOOKUP($A282,#REF!,8,FALSE()), 1)),"")</f>
        <v>#VALUE!</v>
      </c>
      <c r="J282" s="90" t="e">
        <f aca="false">IF(LEN(VLOOKUP($A282,#REF!,4,FALSE())),UPPER(RIGHT(VLOOKUP($A282,#REF!,4,FALSE()), 1)),"")</f>
        <v>#VALUE!</v>
      </c>
      <c r="K282" s="90" t="e">
        <f aca="false">IF(LEN(VLOOKUP($A282,#REF!,5,FALSE())),UPPER(RIGHT(VLOOKUP($A282,#REF!,5,FALSE()), 1)),"")</f>
        <v>#VALUE!</v>
      </c>
      <c r="L282" s="90" t="e">
        <f aca="false">IF(LEN(VLOOKUP($A282,#REF!,6,FALSE())),UPPER(RIGHT(VLOOKUP($A282,#REF!,6,FALSE()), 1)),"")</f>
        <v>#VALUE!</v>
      </c>
      <c r="M282" s="91" t="e">
        <f aca="false">IF(LEN(VLOOKUP($A282,#REF!,7,FALSE())),UPPER(RIGHT(VLOOKUP($A282,#REF!,7,FALSE()), 1)),"")</f>
        <v>#VALUE!</v>
      </c>
      <c r="N282" s="86" t="s">
        <v>724</v>
      </c>
      <c r="O282" s="86" t="s">
        <v>83</v>
      </c>
      <c r="P282" s="86" t="s">
        <v>104</v>
      </c>
      <c r="Q282" s="86" t="s">
        <v>105</v>
      </c>
      <c r="R282" s="86" t="s">
        <v>83</v>
      </c>
      <c r="S282" s="100" t="e">
        <f aca="false">HLOOKUP("Device Tree Pin Name",#REF!,MATCH($A282,#REF!,0),FALSE())</f>
        <v>#VALUE!</v>
      </c>
      <c r="T282" s="95" t="e">
        <f aca="false">HLOOKUP("power rail",#REF!,MATCH($A282,#REF!,0),FALSE())</f>
        <v>#VALUE!</v>
      </c>
      <c r="U282" s="96" t="e">
        <f aca="false">HLOOKUP("Wake Capable",#REF!,MATCH($A282,#REF!,0),FALSE())</f>
        <v>#VALUE!</v>
      </c>
      <c r="V282" s="96" t="e">
        <f aca="false">HLOOKUP("Strap",#REF!,MATCH($A282,#REF!,0),FALSE())</f>
        <v>#VALUE!</v>
      </c>
      <c r="W282" s="96" t="e">
        <f aca="false">HLOOKUP("GTE",#REF!,MATCH($A282,#REF!,0),FALSE())</f>
        <v>#VALUE!</v>
      </c>
      <c r="X282" s="96" t="e">
        <f aca="false">HLOOKUP("DPD_Control",#REF!,MATCH($A282,#REF!,0),FALSE())</f>
        <v>#VALUE!</v>
      </c>
      <c r="Y282" s="96" t="e">
        <f aca="false">HLOOKUP("DPD_Group",#REF!,MATCH($A282,#REF!,0),FALSE())</f>
        <v>#VALUE!</v>
      </c>
      <c r="Z282" s="95" t="e">
        <f aca="false">HLOOKUP("Pad Category",#REF!,MATCH($A282,#REF!,0),FALSE())</f>
        <v>#VALUE!</v>
      </c>
      <c r="AA282" s="95" t="e">
        <f aca="false">HLOOKUP("Pad type",#REF!,MATCH($A282,#REF!,0),FALSE())</f>
        <v>#VALUE!</v>
      </c>
      <c r="AB282" s="95" t="e">
        <f aca="false">HLOOKUP("Pull Strength",#REF!,MATCH($A282,#REF!,0),FALSE())</f>
        <v>#VALUE!</v>
      </c>
      <c r="AC282" s="95" t="e">
        <f aca="false">HLOOKUP("POR Pin State",#REF!,MATCH($A282,#REF!,0),FALSE())</f>
        <v>#VALUE!</v>
      </c>
      <c r="AD282" s="95" t="str">
        <f aca="false">IF(OR($AQ282="",$AQ282=$C282),$R282,IF($AQ282=$D282,SUBSTITUTE(SUBSTITUTE($AQ282,"GPIO3_","GPIO_"),".0",""),IF($AQ282=$E282,$N282,IF($AQ282=$F282,$O282,IF($AQ282=$G282,$P282,IF($AQ282=$H282,$Q282,"INVALID"))))))</f>
        <v>RSVD1</v>
      </c>
      <c r="AE282" s="97"/>
      <c r="AF282" s="98" t="str">
        <f aca="false">IF(AND(OR($AS282="Int PU",$AS282="Int PD"),OR(AND($AZ282&lt;&gt;"",$AZ282&lt;&gt;"0"),AND($BA282&lt;&gt;"",$BA282&lt;&gt;"0"))),"INVALID",IF(OR($AQ282=$C282,$AS282="Int PD"),"PULL_DOWN",IF(OR($AS282="Int PU",AND($AE282="YES",OR($AZ282="",$AZ282="0"),OR($BA282="",$BA282="0"),OR($AR282="Input",$AR282="Bidirectional"))),"PULL_UP","NORMAL")))</f>
        <v>PULL_DOWN</v>
      </c>
      <c r="AG282" s="98" t="e">
        <f aca="false">IF($AU282="Input", "TRISTATE", IF($AV282="Z","TRISTATE",IF($AT282=$F282,"TRISTATE","NORMAL")))</f>
        <v>#VALUE!</v>
      </c>
      <c r="AH282" s="98" t="e">
        <f aca="false">IF(OR($AT282=$F282,$AU282="Output"),"DISABLE","ENABLE")</f>
        <v>#VALUE!</v>
      </c>
      <c r="AI282" s="112" t="e">
        <f aca="false">IF($AT282&lt;&gt;$G282,"N/A",IF($AV282="Drive 1", "1", IF($AV282="Drive 0", "0", "")))</f>
        <v>#VALUE!</v>
      </c>
      <c r="AJ282" s="99" t="b">
        <f aca="false">TRUE()</f>
        <v>1</v>
      </c>
      <c r="AK282" s="99" t="b">
        <f aca="false">TRUE()</f>
        <v>1</v>
      </c>
      <c r="AL282" s="99" t="b">
        <f aca="false">TRUE()</f>
        <v>1</v>
      </c>
      <c r="AM282" s="99" t="b">
        <f aca="false">TRUE()</f>
        <v>1</v>
      </c>
      <c r="AN282" s="99" t="b">
        <f aca="false">TRUE()</f>
        <v>1</v>
      </c>
      <c r="AO282" s="99" t="b">
        <f aca="false">TRUE()</f>
        <v>1</v>
      </c>
      <c r="AP282" s="100" t="str">
        <f aca="false">IF(AND($AJ282:$AO282), "VALID", "INVALID")</f>
        <v>VALID</v>
      </c>
      <c r="AQ282" s="101" t="s">
        <v>725</v>
      </c>
      <c r="AR282" s="102" t="s">
        <v>79</v>
      </c>
      <c r="AS282" s="103"/>
      <c r="AT282" s="103" t="s">
        <v>89</v>
      </c>
      <c r="AU282" s="104"/>
      <c r="AV282" s="104"/>
      <c r="AW282" s="103" t="s">
        <v>85</v>
      </c>
      <c r="AX282" s="103" t="s">
        <v>85</v>
      </c>
      <c r="AY282" s="104"/>
      <c r="AZ282" s="103"/>
      <c r="BA282" s="103"/>
      <c r="BB282" s="105"/>
      <c r="BC282" s="104"/>
      <c r="BD282" s="106"/>
      <c r="BE282" s="111" t="s">
        <v>723</v>
      </c>
      <c r="BF282" s="108" t="e">
        <f aca="false">VLOOKUP($A282,#REF!, 34, FALSE())</f>
        <v>#VALUE!</v>
      </c>
      <c r="BG282" s="108" t="e">
        <f aca="false">VLOOKUP($A282,#REF!, 22, FALSE())</f>
        <v>#VALUE!</v>
      </c>
      <c r="BH282" s="109"/>
    </row>
    <row r="283" customFormat="false" ht="12.75" hidden="false" customHeight="true" outlineLevel="0" collapsed="false">
      <c r="A283" s="95" t="s">
        <v>726</v>
      </c>
      <c r="B283" s="86" t="e">
        <f aca="false">VLOOKUP($A283,#REF!, 34, FALSE())</f>
        <v>#VALUE!</v>
      </c>
      <c r="C283" s="87" t="str">
        <f aca="false">CONCATENATE("unused_",A283)</f>
        <v>unused_PEX_L6_RST_N</v>
      </c>
      <c r="D283" s="88" t="e">
        <f aca="false">IF(LEN(VLOOKUP($A283,#REF!,8,FALSE())),LEFT(VLOOKUP($A283,#REF!,8,FALSE()),LEN(VLOOKUP($A283,#REF!,8,FALSE()))-2),"")</f>
        <v>#VALUE!</v>
      </c>
      <c r="E283" s="89" t="e">
        <f aca="false">IF(LEN(VLOOKUP($A283,#REF!,4,FALSE())),IF(INDEX(#REF!,MATCH($A283,#REF!,0),1),LEFT(VLOOKUP($A283,#REF!,4,FALSE()),LEN(VLOOKUP($A283,#REF!,4,FALSE()))-2),CONCATENATE(LEFT(VLOOKUP($A283,#REF!,4,FALSE()),LEN(VLOOKUP($A283,#REF!,4,FALSE()))-2),"*")),"")</f>
        <v>#VALUE!</v>
      </c>
      <c r="F283" s="90" t="e">
        <f aca="false">IF(LEN(VLOOKUP($A283,#REF!,5,FALSE())),IF(INDEX(#REF!,MATCH($A283,#REF!,0),2),LEFT(VLOOKUP($A283,#REF!,5,FALSE()),LEN(VLOOKUP($A283,#REF!,5,FALSE()))-2),CONCATENATE(LEFT(VLOOKUP($A283,#REF!,5,FALSE()),LEN(VLOOKUP($A283,#REF!,5,FALSE()))-2),"*")),"")</f>
        <v>#VALUE!</v>
      </c>
      <c r="G283" s="90" t="e">
        <f aca="false">IF(LEN(VLOOKUP($A283,#REF!,6,FALSE())),IF(INDEX(#REF!,MATCH($A283,#REF!,0),3),LEFT(VLOOKUP($A283,#REF!,6,FALSE()),LEN(VLOOKUP($A283,#REF!,6,FALSE()))-2),CONCATENATE(LEFT(VLOOKUP($A283,#REF!,6,FALSE()),LEN(VLOOKUP($A283,#REF!,6,FALSE()))-2),"*")),"")</f>
        <v>#VALUE!</v>
      </c>
      <c r="H283" s="91" t="e">
        <f aca="false">IF(LEN(VLOOKUP($A283,#REF!,7,FALSE())),IF(INDEX(#REF!,MATCH($A283,#REF!,0),4),LEFT(VLOOKUP($A283,#REF!,7,FALSE()),LEN(VLOOKUP($A283,#REF!,7,FALSE()))-2),CONCATENATE(LEFT(VLOOKUP($A283,#REF!,7,FALSE()),LEN(VLOOKUP($A283,#REF!,7,FALSE()))-2),"*")),"")</f>
        <v>#VALUE!</v>
      </c>
      <c r="I283" s="92" t="e">
        <f aca="false">IF(LEN(VLOOKUP($A283,#REF!,8,FALSE())),UPPER(RIGHT(VLOOKUP($A283,#REF!,8,FALSE()), 1)),"")</f>
        <v>#VALUE!</v>
      </c>
      <c r="J283" s="90" t="e">
        <f aca="false">IF(LEN(VLOOKUP($A283,#REF!,4,FALSE())),UPPER(RIGHT(VLOOKUP($A283,#REF!,4,FALSE()), 1)),"")</f>
        <v>#VALUE!</v>
      </c>
      <c r="K283" s="90" t="e">
        <f aca="false">IF(LEN(VLOOKUP($A283,#REF!,5,FALSE())),UPPER(RIGHT(VLOOKUP($A283,#REF!,5,FALSE()), 1)),"")</f>
        <v>#VALUE!</v>
      </c>
      <c r="L283" s="90" t="e">
        <f aca="false">IF(LEN(VLOOKUP($A283,#REF!,6,FALSE())),UPPER(RIGHT(VLOOKUP($A283,#REF!,6,FALSE()), 1)),"")</f>
        <v>#VALUE!</v>
      </c>
      <c r="M283" s="91" t="e">
        <f aca="false">IF(LEN(VLOOKUP($A283,#REF!,7,FALSE())),UPPER(RIGHT(VLOOKUP($A283,#REF!,7,FALSE()), 1)),"")</f>
        <v>#VALUE!</v>
      </c>
      <c r="N283" s="86" t="s">
        <v>724</v>
      </c>
      <c r="O283" s="86" t="s">
        <v>83</v>
      </c>
      <c r="P283" s="86" t="s">
        <v>104</v>
      </c>
      <c r="Q283" s="86" t="s">
        <v>105</v>
      </c>
      <c r="R283" s="86" t="s">
        <v>83</v>
      </c>
      <c r="S283" s="100" t="e">
        <f aca="false">HLOOKUP("Device Tree Pin Name",#REF!,MATCH($A283,#REF!,0),FALSE())</f>
        <v>#VALUE!</v>
      </c>
      <c r="T283" s="95" t="e">
        <f aca="false">HLOOKUP("power rail",#REF!,MATCH($A283,#REF!,0),FALSE())</f>
        <v>#VALUE!</v>
      </c>
      <c r="U283" s="96" t="e">
        <f aca="false">HLOOKUP("Wake Capable",#REF!,MATCH($A283,#REF!,0),FALSE())</f>
        <v>#VALUE!</v>
      </c>
      <c r="V283" s="96" t="e">
        <f aca="false">HLOOKUP("Strap",#REF!,MATCH($A283,#REF!,0),FALSE())</f>
        <v>#VALUE!</v>
      </c>
      <c r="W283" s="96" t="e">
        <f aca="false">HLOOKUP("GTE",#REF!,MATCH($A283,#REF!,0),FALSE())</f>
        <v>#VALUE!</v>
      </c>
      <c r="X283" s="96" t="e">
        <f aca="false">HLOOKUP("DPD_Control",#REF!,MATCH($A283,#REF!,0),FALSE())</f>
        <v>#VALUE!</v>
      </c>
      <c r="Y283" s="96" t="e">
        <f aca="false">HLOOKUP("DPD_Group",#REF!,MATCH($A283,#REF!,0),FALSE())</f>
        <v>#VALUE!</v>
      </c>
      <c r="Z283" s="95" t="e">
        <f aca="false">HLOOKUP("Pad Category",#REF!,MATCH($A283,#REF!,0),FALSE())</f>
        <v>#VALUE!</v>
      </c>
      <c r="AA283" s="95" t="e">
        <f aca="false">HLOOKUP("Pad type",#REF!,MATCH($A283,#REF!,0),FALSE())</f>
        <v>#VALUE!</v>
      </c>
      <c r="AB283" s="95" t="e">
        <f aca="false">HLOOKUP("Pull Strength",#REF!,MATCH($A283,#REF!,0),FALSE())</f>
        <v>#VALUE!</v>
      </c>
      <c r="AC283" s="95" t="e">
        <f aca="false">HLOOKUP("POR Pin State",#REF!,MATCH($A283,#REF!,0),FALSE())</f>
        <v>#VALUE!</v>
      </c>
      <c r="AD283" s="95" t="str">
        <f aca="false">IF(OR($AQ283="",$AQ283=$C283),$R283,IF($AQ283=$D283,SUBSTITUTE(SUBSTITUTE($AQ283,"GPIO3_","GPIO_"),".0",""),IF($AQ283=$E283,$N283,IF($AQ283=$F283,$O283,IF($AQ283=$G283,$P283,IF($AQ283=$H283,$Q283,"INVALID"))))))</f>
        <v>RSVD1</v>
      </c>
      <c r="AE283" s="97"/>
      <c r="AF283" s="98" t="str">
        <f aca="false">IF(AND(OR($AS283="Int PU",$AS283="Int PD"),OR(AND($AZ283&lt;&gt;"",$AZ283&lt;&gt;"0"),AND($BA283&lt;&gt;"",$BA283&lt;&gt;"0"))),"INVALID",IF(OR($AQ283=$C283,$AS283="Int PD"),"PULL_DOWN",IF(OR($AS283="Int PU",AND($AE283="YES",OR($AZ283="",$AZ283="0"),OR($BA283="",$BA283="0"),OR($AR283="Input",$AR283="Bidirectional"))),"PULL_UP","NORMAL")))</f>
        <v>PULL_DOWN</v>
      </c>
      <c r="AG283" s="98" t="e">
        <f aca="false">IF($AU283="Input", "TRISTATE", IF($AV283="Z","TRISTATE",IF($AT283=$F283,"TRISTATE","NORMAL")))</f>
        <v>#VALUE!</v>
      </c>
      <c r="AH283" s="98" t="e">
        <f aca="false">IF(OR($AT283=$F283,$AU283="Output"),"DISABLE","ENABLE")</f>
        <v>#VALUE!</v>
      </c>
      <c r="AI283" s="112" t="e">
        <f aca="false">IF($AT283&lt;&gt;$G283,"N/A",IF($AV283="Drive 1", "1", IF($AV283="Drive 0", "0", "")))</f>
        <v>#VALUE!</v>
      </c>
      <c r="AJ283" s="99" t="b">
        <f aca="false">TRUE()</f>
        <v>1</v>
      </c>
      <c r="AK283" s="99" t="b">
        <f aca="false">TRUE()</f>
        <v>1</v>
      </c>
      <c r="AL283" s="99" t="b">
        <f aca="false">TRUE()</f>
        <v>1</v>
      </c>
      <c r="AM283" s="99" t="b">
        <f aca="false">TRUE()</f>
        <v>1</v>
      </c>
      <c r="AN283" s="99" t="b">
        <f aca="false">TRUE()</f>
        <v>1</v>
      </c>
      <c r="AO283" s="99" t="b">
        <f aca="false">TRUE()</f>
        <v>1</v>
      </c>
      <c r="AP283" s="100" t="str">
        <f aca="false">IF(AND($AJ283:$AO283), "VALID", "INVALID")</f>
        <v>VALID</v>
      </c>
      <c r="AQ283" s="101" t="s">
        <v>727</v>
      </c>
      <c r="AR283" s="102" t="s">
        <v>79</v>
      </c>
      <c r="AS283" s="103"/>
      <c r="AT283" s="104"/>
      <c r="AU283" s="104"/>
      <c r="AV283" s="104"/>
      <c r="AW283" s="103" t="s">
        <v>85</v>
      </c>
      <c r="AX283" s="103" t="s">
        <v>85</v>
      </c>
      <c r="AY283" s="104"/>
      <c r="AZ283" s="103"/>
      <c r="BA283" s="103"/>
      <c r="BB283" s="105"/>
      <c r="BC283" s="104"/>
      <c r="BD283" s="106"/>
      <c r="BE283" s="114" t="s">
        <v>726</v>
      </c>
      <c r="BF283" s="108" t="e">
        <f aca="false">VLOOKUP($A283,#REF!, 34, FALSE())</f>
        <v>#VALUE!</v>
      </c>
      <c r="BG283" s="108" t="e">
        <f aca="false">VLOOKUP($A283,#REF!, 22, FALSE())</f>
        <v>#VALUE!</v>
      </c>
      <c r="BH283" s="109"/>
    </row>
    <row r="284" s="85" customFormat="true" ht="18" hidden="false" customHeight="true" outlineLevel="0" collapsed="false">
      <c r="A284" s="116" t="s">
        <v>728</v>
      </c>
      <c r="B284" s="75" t="s">
        <v>717</v>
      </c>
      <c r="C284" s="115"/>
      <c r="D284" s="153"/>
      <c r="E284" s="153"/>
      <c r="F284" s="153"/>
      <c r="G284" s="153"/>
      <c r="H284" s="153"/>
      <c r="I284" s="115"/>
      <c r="J284" s="115"/>
      <c r="K284" s="115"/>
      <c r="L284" s="115"/>
      <c r="M284" s="115"/>
      <c r="N284" s="115"/>
      <c r="O284" s="115"/>
      <c r="P284" s="115"/>
      <c r="Q284" s="115"/>
      <c r="R284" s="115"/>
      <c r="S284" s="115"/>
      <c r="T284" s="115"/>
      <c r="U284" s="154"/>
      <c r="V284" s="154"/>
      <c r="W284" s="154"/>
      <c r="X284" s="154"/>
      <c r="Y284" s="154"/>
      <c r="Z284" s="155"/>
      <c r="AA284" s="155"/>
      <c r="AB284" s="155"/>
      <c r="AC284" s="155"/>
      <c r="AD284" s="155"/>
      <c r="AE284" s="155"/>
      <c r="AF284" s="155"/>
      <c r="AG284" s="155"/>
      <c r="AH284" s="155"/>
      <c r="AI284" s="155"/>
      <c r="AJ284" s="155"/>
      <c r="AK284" s="155"/>
      <c r="AL284" s="155"/>
      <c r="AM284" s="155"/>
      <c r="AN284" s="155"/>
      <c r="AO284" s="155"/>
      <c r="AP284" s="155"/>
      <c r="AQ284" s="79"/>
      <c r="AR284" s="156"/>
      <c r="AS284" s="157"/>
      <c r="AT284" s="157"/>
      <c r="AU284" s="157"/>
      <c r="AV284" s="157"/>
      <c r="AW284" s="157"/>
      <c r="AX284" s="157"/>
      <c r="AY284" s="157"/>
      <c r="AZ284" s="157"/>
      <c r="BA284" s="157"/>
      <c r="BB284" s="157"/>
      <c r="BC284" s="81" t="s">
        <v>76</v>
      </c>
      <c r="BD284" s="157"/>
      <c r="BE284" s="158" t="s">
        <v>728</v>
      </c>
      <c r="BF284" s="159" t="s">
        <v>717</v>
      </c>
      <c r="BG284" s="159"/>
      <c r="BH284" s="159"/>
    </row>
    <row r="285" customFormat="false" ht="12.75" hidden="false" customHeight="true" outlineLevel="0" collapsed="false">
      <c r="A285" s="95" t="s">
        <v>729</v>
      </c>
      <c r="B285" s="86" t="e">
        <f aca="false">VLOOKUP($A285,#REF!, 34, FALSE())</f>
        <v>#VALUE!</v>
      </c>
      <c r="C285" s="87" t="str">
        <f aca="false">CONCATENATE("unused_",A285)</f>
        <v>unused_PEX_CLK5P</v>
      </c>
      <c r="D285" s="88" t="e">
        <f aca="false">IF(LEN(VLOOKUP($A285,#REF!,8,FALSE())),LEFT(VLOOKUP($A285,#REF!,8,FALSE()),LEN(VLOOKUP($A285,#REF!,8,FALSE()))-2),"")</f>
        <v>#VALUE!</v>
      </c>
      <c r="E285" s="89" t="e">
        <f aca="false">IF(LEN(VLOOKUP($A285,#REF!,4,FALSE())),IF(INDEX(#REF!,MATCH($A285,#REF!,0),1),LEFT(VLOOKUP($A285,#REF!,4,FALSE()),LEN(VLOOKUP($A285,#REF!,4,FALSE()))-2),CONCATENATE(LEFT(VLOOKUP($A285,#REF!,4,FALSE()),LEN(VLOOKUP($A285,#REF!,4,FALSE()))-2),"*")),"")</f>
        <v>#VALUE!</v>
      </c>
      <c r="F285" s="90" t="e">
        <f aca="false">IF(LEN(VLOOKUP($A285,#REF!,5,FALSE())),IF(INDEX(#REF!,MATCH($A285,#REF!,0),2),LEFT(VLOOKUP($A285,#REF!,5,FALSE()),LEN(VLOOKUP($A285,#REF!,5,FALSE()))-2),CONCATENATE(LEFT(VLOOKUP($A285,#REF!,5,FALSE()),LEN(VLOOKUP($A285,#REF!,5,FALSE()))-2),"*")),"")</f>
        <v>#VALUE!</v>
      </c>
      <c r="G285" s="90" t="e">
        <f aca="false">IF(LEN(VLOOKUP($A285,#REF!,6,FALSE())),IF(INDEX(#REF!,MATCH($A285,#REF!,0),3),LEFT(VLOOKUP($A285,#REF!,6,FALSE()),LEN(VLOOKUP($A285,#REF!,6,FALSE()))-2),CONCATENATE(LEFT(VLOOKUP($A285,#REF!,6,FALSE()),LEN(VLOOKUP($A285,#REF!,6,FALSE()))-2),"*")),"")</f>
        <v>#VALUE!</v>
      </c>
      <c r="H285" s="91" t="e">
        <f aca="false">IF(LEN(VLOOKUP($A285,#REF!,7,FALSE())),IF(INDEX(#REF!,MATCH($A285,#REF!,0),4),LEFT(VLOOKUP($A285,#REF!,7,FALSE()),LEN(VLOOKUP($A285,#REF!,7,FALSE()))-2),CONCATENATE(LEFT(VLOOKUP($A285,#REF!,7,FALSE()),LEN(VLOOKUP($A285,#REF!,7,FALSE()))-2),"*")),"")</f>
        <v>#VALUE!</v>
      </c>
      <c r="I285" s="92" t="e">
        <f aca="false">IF(LEN(VLOOKUP($A285,#REF!,8,FALSE())),UPPER(RIGHT(VLOOKUP($A285,#REF!,8,FALSE()), 1)),"")</f>
        <v>#VALUE!</v>
      </c>
      <c r="J285" s="90" t="e">
        <f aca="false">IF(LEN(VLOOKUP($A285,#REF!,4,FALSE())),UPPER(RIGHT(VLOOKUP($A285,#REF!,4,FALSE()), 1)),"")</f>
        <v>#VALUE!</v>
      </c>
      <c r="K285" s="90" t="e">
        <f aca="false">IF(LEN(VLOOKUP($A285,#REF!,5,FALSE())),UPPER(RIGHT(VLOOKUP($A285,#REF!,5,FALSE()), 1)),"")</f>
        <v>#VALUE!</v>
      </c>
      <c r="L285" s="90" t="e">
        <f aca="false">IF(LEN(VLOOKUP($A285,#REF!,6,FALSE())),UPPER(RIGHT(VLOOKUP($A285,#REF!,6,FALSE()), 1)),"")</f>
        <v>#VALUE!</v>
      </c>
      <c r="M285" s="91" t="e">
        <f aca="false">IF(LEN(VLOOKUP($A285,#REF!,7,FALSE())),UPPER(RIGHT(VLOOKUP($A285,#REF!,7,FALSE()), 1)),"")</f>
        <v>#VALUE!</v>
      </c>
      <c r="N285" s="97"/>
      <c r="O285" s="97"/>
      <c r="P285" s="97"/>
      <c r="Q285" s="97"/>
      <c r="R285" s="97"/>
      <c r="S285" s="100" t="e">
        <f aca="false">HLOOKUP("Device Tree Pin Name",#REF!,MATCH($A285,#REF!,0),FALSE())</f>
        <v>#VALUE!</v>
      </c>
      <c r="T285" s="95" t="e">
        <f aca="false">HLOOKUP("power rail",#REF!,MATCH($A285,#REF!,0),FALSE())</f>
        <v>#VALUE!</v>
      </c>
      <c r="U285" s="96" t="e">
        <f aca="false">HLOOKUP("Wake Capable",#REF!,MATCH($A285,#REF!,0),FALSE())</f>
        <v>#VALUE!</v>
      </c>
      <c r="V285" s="96" t="e">
        <f aca="false">HLOOKUP("Strap",#REF!,MATCH($A285,#REF!,0),FALSE())</f>
        <v>#VALUE!</v>
      </c>
      <c r="W285" s="96" t="e">
        <f aca="false">HLOOKUP("GTE",#REF!,MATCH($A285,#REF!,0),FALSE())</f>
        <v>#VALUE!</v>
      </c>
      <c r="X285" s="96" t="e">
        <f aca="false">HLOOKUP("DPD_Control",#REF!,MATCH($A285,#REF!,0),FALSE())</f>
        <v>#VALUE!</v>
      </c>
      <c r="Y285" s="96" t="e">
        <f aca="false">HLOOKUP("DPD_Group",#REF!,MATCH($A285,#REF!,0),FALSE())</f>
        <v>#VALUE!</v>
      </c>
      <c r="Z285" s="95" t="e">
        <f aca="false">HLOOKUP("Pad Category",#REF!,MATCH($A285,#REF!,0),FALSE())</f>
        <v>#VALUE!</v>
      </c>
      <c r="AA285" s="95" t="e">
        <f aca="false">HLOOKUP("Pad type",#REF!,MATCH($A285,#REF!,0),FALSE())</f>
        <v>#VALUE!</v>
      </c>
      <c r="AB285" s="95" t="e">
        <f aca="false">HLOOKUP("Pull Strength",#REF!,MATCH($A285,#REF!,0),FALSE())</f>
        <v>#VALUE!</v>
      </c>
      <c r="AC285" s="95" t="e">
        <f aca="false">HLOOKUP("POR Pin State",#REF!,MATCH($A285,#REF!,0),FALSE())</f>
        <v>#VALUE!</v>
      </c>
      <c r="AD285" s="97"/>
      <c r="AE285" s="97"/>
      <c r="AF285" s="98" t="str">
        <f aca="false">IF(AND(OR($AS285="Int PU",$AS285="Int PD"),OR(AND($AZ285&lt;&gt;"",$AZ285&lt;&gt;"0"),AND($BA285&lt;&gt;"",$BA285&lt;&gt;"0"))),"INVALID",IF(OR($AQ285=$C285,$AS285="Int PD"),"PULL_DOWN",IF(OR($AS285="Int PU",AND($AE285="YES",OR($AZ285="",$AZ285="0"),OR($BA285="",$BA285="0"),OR($AR285="Input",$AR285="Bidirectional"))),"PULL_UP","NORMAL")))</f>
        <v>PULL_DOWN</v>
      </c>
      <c r="AG285" s="98" t="e">
        <f aca="false">IF($AU285="Input", "TRISTATE", IF($AV285="Z","TRISTATE",IF($AT285=$F285,"TRISTATE","NORMAL")))</f>
        <v>#VALUE!</v>
      </c>
      <c r="AH285" s="98" t="e">
        <f aca="false">IF(OR($AT285=$F285,$AU285="Output"),"DISABLE","ENABLE")</f>
        <v>#VALUE!</v>
      </c>
      <c r="AI285" s="97"/>
      <c r="AJ285" s="99" t="b">
        <f aca="false">TRUE()</f>
        <v>1</v>
      </c>
      <c r="AK285" s="99" t="b">
        <f aca="false">TRUE()</f>
        <v>1</v>
      </c>
      <c r="AL285" s="99" t="b">
        <f aca="false">TRUE()</f>
        <v>1</v>
      </c>
      <c r="AM285" s="99" t="b">
        <f aca="false">TRUE()</f>
        <v>1</v>
      </c>
      <c r="AN285" s="99" t="b">
        <f aca="false">TRUE()</f>
        <v>1</v>
      </c>
      <c r="AO285" s="99" t="b">
        <f aca="false">TRUE()</f>
        <v>1</v>
      </c>
      <c r="AP285" s="100" t="str">
        <f aca="false">IF(AND($AJ285:$AO285), "VALID", "INVALID")</f>
        <v>VALID</v>
      </c>
      <c r="AQ285" s="123" t="s">
        <v>730</v>
      </c>
      <c r="AR285" s="124" t="s">
        <v>79</v>
      </c>
      <c r="AS285" s="103"/>
      <c r="AT285" s="104"/>
      <c r="AU285" s="104"/>
      <c r="AV285" s="104"/>
      <c r="AW285" s="104"/>
      <c r="AX285" s="104"/>
      <c r="AY285" s="104"/>
      <c r="AZ285" s="126"/>
      <c r="BA285" s="126"/>
      <c r="BB285" s="105"/>
      <c r="BC285" s="104"/>
      <c r="BD285" s="106"/>
      <c r="BE285" s="107" t="s">
        <v>729</v>
      </c>
      <c r="BF285" s="108" t="e">
        <f aca="false">VLOOKUP($A285,#REF!, 34, FALSE())</f>
        <v>#VALUE!</v>
      </c>
      <c r="BG285" s="108" t="e">
        <f aca="false">VLOOKUP($A285,#REF!, 22, FALSE())</f>
        <v>#VALUE!</v>
      </c>
      <c r="BH285" s="109"/>
    </row>
    <row r="286" customFormat="false" ht="12.75" hidden="false" customHeight="true" outlineLevel="0" collapsed="false">
      <c r="A286" s="95" t="s">
        <v>731</v>
      </c>
      <c r="B286" s="86" t="e">
        <f aca="false">VLOOKUP($A286,#REF!, 34, FALSE())</f>
        <v>#VALUE!</v>
      </c>
      <c r="C286" s="87" t="str">
        <f aca="false">CONCATENATE("unused_",A286)</f>
        <v>unused_PEX_CLK5N</v>
      </c>
      <c r="D286" s="88" t="e">
        <f aca="false">IF(LEN(VLOOKUP($A286,#REF!,8,FALSE())),LEFT(VLOOKUP($A286,#REF!,8,FALSE()),LEN(VLOOKUP($A286,#REF!,8,FALSE()))-2),"")</f>
        <v>#VALUE!</v>
      </c>
      <c r="E286" s="89" t="e">
        <f aca="false">IF(LEN(VLOOKUP($A286,#REF!,4,FALSE())),IF(INDEX(#REF!,MATCH($A286,#REF!,0),1),LEFT(VLOOKUP($A286,#REF!,4,FALSE()),LEN(VLOOKUP($A286,#REF!,4,FALSE()))-2),CONCATENATE(LEFT(VLOOKUP($A286,#REF!,4,FALSE()),LEN(VLOOKUP($A286,#REF!,4,FALSE()))-2),"*")),"")</f>
        <v>#VALUE!</v>
      </c>
      <c r="F286" s="90" t="e">
        <f aca="false">IF(LEN(VLOOKUP($A286,#REF!,5,FALSE())),IF(INDEX(#REF!,MATCH($A286,#REF!,0),2),LEFT(VLOOKUP($A286,#REF!,5,FALSE()),LEN(VLOOKUP($A286,#REF!,5,FALSE()))-2),CONCATENATE(LEFT(VLOOKUP($A286,#REF!,5,FALSE()),LEN(VLOOKUP($A286,#REF!,5,FALSE()))-2),"*")),"")</f>
        <v>#VALUE!</v>
      </c>
      <c r="G286" s="90" t="e">
        <f aca="false">IF(LEN(VLOOKUP($A286,#REF!,6,FALSE())),IF(INDEX(#REF!,MATCH($A286,#REF!,0),3),LEFT(VLOOKUP($A286,#REF!,6,FALSE()),LEN(VLOOKUP($A286,#REF!,6,FALSE()))-2),CONCATENATE(LEFT(VLOOKUP($A286,#REF!,6,FALSE()),LEN(VLOOKUP($A286,#REF!,6,FALSE()))-2),"*")),"")</f>
        <v>#VALUE!</v>
      </c>
      <c r="H286" s="91" t="e">
        <f aca="false">IF(LEN(VLOOKUP($A286,#REF!,7,FALSE())),IF(INDEX(#REF!,MATCH($A286,#REF!,0),4),LEFT(VLOOKUP($A286,#REF!,7,FALSE()),LEN(VLOOKUP($A286,#REF!,7,FALSE()))-2),CONCATENATE(LEFT(VLOOKUP($A286,#REF!,7,FALSE()),LEN(VLOOKUP($A286,#REF!,7,FALSE()))-2),"*")),"")</f>
        <v>#VALUE!</v>
      </c>
      <c r="I286" s="92" t="e">
        <f aca="false">IF(LEN(VLOOKUP($A286,#REF!,8,FALSE())),UPPER(RIGHT(VLOOKUP($A286,#REF!,8,FALSE()), 1)),"")</f>
        <v>#VALUE!</v>
      </c>
      <c r="J286" s="90" t="e">
        <f aca="false">IF(LEN(VLOOKUP($A286,#REF!,4,FALSE())),UPPER(RIGHT(VLOOKUP($A286,#REF!,4,FALSE()), 1)),"")</f>
        <v>#VALUE!</v>
      </c>
      <c r="K286" s="90" t="e">
        <f aca="false">IF(LEN(VLOOKUP($A286,#REF!,5,FALSE())),UPPER(RIGHT(VLOOKUP($A286,#REF!,5,FALSE()), 1)),"")</f>
        <v>#VALUE!</v>
      </c>
      <c r="L286" s="90" t="e">
        <f aca="false">IF(LEN(VLOOKUP($A286,#REF!,6,FALSE())),UPPER(RIGHT(VLOOKUP($A286,#REF!,6,FALSE()), 1)),"")</f>
        <v>#VALUE!</v>
      </c>
      <c r="M286" s="91" t="e">
        <f aca="false">IF(LEN(VLOOKUP($A286,#REF!,7,FALSE())),UPPER(RIGHT(VLOOKUP($A286,#REF!,7,FALSE()), 1)),"")</f>
        <v>#VALUE!</v>
      </c>
      <c r="N286" s="97"/>
      <c r="O286" s="97"/>
      <c r="P286" s="97"/>
      <c r="Q286" s="97"/>
      <c r="R286" s="97"/>
      <c r="S286" s="100" t="e">
        <f aca="false">HLOOKUP("Device Tree Pin Name",#REF!,MATCH($A286,#REF!,0),FALSE())</f>
        <v>#VALUE!</v>
      </c>
      <c r="T286" s="95" t="e">
        <f aca="false">HLOOKUP("power rail",#REF!,MATCH($A286,#REF!,0),FALSE())</f>
        <v>#VALUE!</v>
      </c>
      <c r="U286" s="96" t="e">
        <f aca="false">HLOOKUP("Wake Capable",#REF!,MATCH($A286,#REF!,0),FALSE())</f>
        <v>#VALUE!</v>
      </c>
      <c r="V286" s="96" t="e">
        <f aca="false">HLOOKUP("Strap",#REF!,MATCH($A286,#REF!,0),FALSE())</f>
        <v>#VALUE!</v>
      </c>
      <c r="W286" s="96" t="e">
        <f aca="false">HLOOKUP("GTE",#REF!,MATCH($A286,#REF!,0),FALSE())</f>
        <v>#VALUE!</v>
      </c>
      <c r="X286" s="96" t="e">
        <f aca="false">HLOOKUP("DPD_Control",#REF!,MATCH($A286,#REF!,0),FALSE())</f>
        <v>#VALUE!</v>
      </c>
      <c r="Y286" s="96" t="e">
        <f aca="false">HLOOKUP("DPD_Group",#REF!,MATCH($A286,#REF!,0),FALSE())</f>
        <v>#VALUE!</v>
      </c>
      <c r="Z286" s="95" t="e">
        <f aca="false">HLOOKUP("Pad Category",#REF!,MATCH($A286,#REF!,0),FALSE())</f>
        <v>#VALUE!</v>
      </c>
      <c r="AA286" s="95" t="e">
        <f aca="false">HLOOKUP("Pad type",#REF!,MATCH($A286,#REF!,0),FALSE())</f>
        <v>#VALUE!</v>
      </c>
      <c r="AB286" s="95" t="e">
        <f aca="false">HLOOKUP("Pull Strength",#REF!,MATCH($A286,#REF!,0),FALSE())</f>
        <v>#VALUE!</v>
      </c>
      <c r="AC286" s="95" t="e">
        <f aca="false">HLOOKUP("POR Pin State",#REF!,MATCH($A286,#REF!,0),FALSE())</f>
        <v>#VALUE!</v>
      </c>
      <c r="AD286" s="97"/>
      <c r="AE286" s="97"/>
      <c r="AF286" s="98" t="str">
        <f aca="false">IF(AND(OR($AS286="Int PU",$AS286="Int PD"),OR(AND($AZ286&lt;&gt;"",$AZ286&lt;&gt;"0"),AND($BA286&lt;&gt;"",$BA286&lt;&gt;"0"))),"INVALID",IF(OR($AQ286=$C286,$AS286="Int PD"),"PULL_DOWN",IF(OR($AS286="Int PU",AND($AE286="YES",OR($AZ286="",$AZ286="0"),OR($BA286="",$BA286="0"),OR($AR286="Input",$AR286="Bidirectional"))),"PULL_UP","NORMAL")))</f>
        <v>PULL_DOWN</v>
      </c>
      <c r="AG286" s="98" t="e">
        <f aca="false">IF($AU286="Input", "TRISTATE", IF($AV286="Z","TRISTATE",IF($AT286=$F286,"TRISTATE","NORMAL")))</f>
        <v>#VALUE!</v>
      </c>
      <c r="AH286" s="98" t="e">
        <f aca="false">IF(OR($AT286=$F286,$AU286="Output"),"DISABLE","ENABLE")</f>
        <v>#VALUE!</v>
      </c>
      <c r="AI286" s="97"/>
      <c r="AJ286" s="99" t="b">
        <f aca="false">TRUE()</f>
        <v>1</v>
      </c>
      <c r="AK286" s="99" t="b">
        <f aca="false">TRUE()</f>
        <v>1</v>
      </c>
      <c r="AL286" s="99" t="b">
        <f aca="false">TRUE()</f>
        <v>1</v>
      </c>
      <c r="AM286" s="99" t="b">
        <f aca="false">TRUE()</f>
        <v>1</v>
      </c>
      <c r="AN286" s="99" t="b">
        <f aca="false">TRUE()</f>
        <v>1</v>
      </c>
      <c r="AO286" s="99" t="b">
        <f aca="false">TRUE()</f>
        <v>1</v>
      </c>
      <c r="AP286" s="100" t="str">
        <f aca="false">IF(AND($AJ286:$AO286), "VALID", "INVALID")</f>
        <v>VALID</v>
      </c>
      <c r="AQ286" s="101" t="s">
        <v>732</v>
      </c>
      <c r="AR286" s="102" t="s">
        <v>79</v>
      </c>
      <c r="AS286" s="103"/>
      <c r="AT286" s="104"/>
      <c r="AU286" s="104"/>
      <c r="AV286" s="104"/>
      <c r="AW286" s="104"/>
      <c r="AX286" s="104"/>
      <c r="AY286" s="104"/>
      <c r="AZ286" s="103"/>
      <c r="BA286" s="103"/>
      <c r="BB286" s="105"/>
      <c r="BC286" s="104"/>
      <c r="BD286" s="106"/>
      <c r="BE286" s="111" t="s">
        <v>731</v>
      </c>
      <c r="BF286" s="108" t="e">
        <f aca="false">VLOOKUP($A286,#REF!, 34, FALSE())</f>
        <v>#VALUE!</v>
      </c>
      <c r="BG286" s="108" t="e">
        <f aca="false">VLOOKUP($A286,#REF!, 22, FALSE())</f>
        <v>#VALUE!</v>
      </c>
      <c r="BH286" s="109"/>
    </row>
    <row r="287" customFormat="false" ht="12.75" hidden="false" customHeight="true" outlineLevel="0" collapsed="false">
      <c r="A287" s="95" t="s">
        <v>733</v>
      </c>
      <c r="B287" s="86" t="e">
        <f aca="false">VLOOKUP($A287,#REF!, 34, FALSE())</f>
        <v>#VALUE!</v>
      </c>
      <c r="C287" s="87" t="str">
        <f aca="false">CONCATENATE("unused_",A287)</f>
        <v>unused_PEX_CLK6P</v>
      </c>
      <c r="D287" s="88" t="e">
        <f aca="false">IF(LEN(VLOOKUP($A287,#REF!,8,FALSE())),LEFT(VLOOKUP($A287,#REF!,8,FALSE()),LEN(VLOOKUP($A287,#REF!,8,FALSE()))-2),"")</f>
        <v>#VALUE!</v>
      </c>
      <c r="E287" s="89" t="e">
        <f aca="false">IF(LEN(VLOOKUP($A287,#REF!,4,FALSE())),IF(INDEX(#REF!,MATCH($A287,#REF!,0),1),LEFT(VLOOKUP($A287,#REF!,4,FALSE()),LEN(VLOOKUP($A287,#REF!,4,FALSE()))-2),CONCATENATE(LEFT(VLOOKUP($A287,#REF!,4,FALSE()),LEN(VLOOKUP($A287,#REF!,4,FALSE()))-2),"*")),"")</f>
        <v>#VALUE!</v>
      </c>
      <c r="F287" s="90" t="e">
        <f aca="false">IF(LEN(VLOOKUP($A287,#REF!,5,FALSE())),IF(INDEX(#REF!,MATCH($A287,#REF!,0),2),LEFT(VLOOKUP($A287,#REF!,5,FALSE()),LEN(VLOOKUP($A287,#REF!,5,FALSE()))-2),CONCATENATE(LEFT(VLOOKUP($A287,#REF!,5,FALSE()),LEN(VLOOKUP($A287,#REF!,5,FALSE()))-2),"*")),"")</f>
        <v>#VALUE!</v>
      </c>
      <c r="G287" s="90" t="e">
        <f aca="false">IF(LEN(VLOOKUP($A287,#REF!,6,FALSE())),IF(INDEX(#REF!,MATCH($A287,#REF!,0),3),LEFT(VLOOKUP($A287,#REF!,6,FALSE()),LEN(VLOOKUP($A287,#REF!,6,FALSE()))-2),CONCATENATE(LEFT(VLOOKUP($A287,#REF!,6,FALSE()),LEN(VLOOKUP($A287,#REF!,6,FALSE()))-2),"*")),"")</f>
        <v>#VALUE!</v>
      </c>
      <c r="H287" s="91" t="e">
        <f aca="false">IF(LEN(VLOOKUP($A287,#REF!,7,FALSE())),IF(INDEX(#REF!,MATCH($A287,#REF!,0),4),LEFT(VLOOKUP($A287,#REF!,7,FALSE()),LEN(VLOOKUP($A287,#REF!,7,FALSE()))-2),CONCATENATE(LEFT(VLOOKUP($A287,#REF!,7,FALSE()),LEN(VLOOKUP($A287,#REF!,7,FALSE()))-2),"*")),"")</f>
        <v>#VALUE!</v>
      </c>
      <c r="I287" s="92" t="e">
        <f aca="false">IF(LEN(VLOOKUP($A287,#REF!,8,FALSE())),UPPER(RIGHT(VLOOKUP($A287,#REF!,8,FALSE()), 1)),"")</f>
        <v>#VALUE!</v>
      </c>
      <c r="J287" s="90" t="e">
        <f aca="false">IF(LEN(VLOOKUP($A287,#REF!,4,FALSE())),UPPER(RIGHT(VLOOKUP($A287,#REF!,4,FALSE()), 1)),"")</f>
        <v>#VALUE!</v>
      </c>
      <c r="K287" s="90" t="e">
        <f aca="false">IF(LEN(VLOOKUP($A287,#REF!,5,FALSE())),UPPER(RIGHT(VLOOKUP($A287,#REF!,5,FALSE()), 1)),"")</f>
        <v>#VALUE!</v>
      </c>
      <c r="L287" s="90" t="e">
        <f aca="false">IF(LEN(VLOOKUP($A287,#REF!,6,FALSE())),UPPER(RIGHT(VLOOKUP($A287,#REF!,6,FALSE()), 1)),"")</f>
        <v>#VALUE!</v>
      </c>
      <c r="M287" s="91" t="e">
        <f aca="false">IF(LEN(VLOOKUP($A287,#REF!,7,FALSE())),UPPER(RIGHT(VLOOKUP($A287,#REF!,7,FALSE()), 1)),"")</f>
        <v>#VALUE!</v>
      </c>
      <c r="N287" s="97"/>
      <c r="O287" s="97"/>
      <c r="P287" s="97"/>
      <c r="Q287" s="97"/>
      <c r="R287" s="97"/>
      <c r="S287" s="100" t="e">
        <f aca="false">HLOOKUP("Device Tree Pin Name",#REF!,MATCH($A287,#REF!,0),FALSE())</f>
        <v>#VALUE!</v>
      </c>
      <c r="T287" s="95" t="e">
        <f aca="false">HLOOKUP("power rail",#REF!,MATCH($A287,#REF!,0),FALSE())</f>
        <v>#VALUE!</v>
      </c>
      <c r="U287" s="96" t="e">
        <f aca="false">HLOOKUP("Wake Capable",#REF!,MATCH($A287,#REF!,0),FALSE())</f>
        <v>#VALUE!</v>
      </c>
      <c r="V287" s="96" t="e">
        <f aca="false">HLOOKUP("Strap",#REF!,MATCH($A287,#REF!,0),FALSE())</f>
        <v>#VALUE!</v>
      </c>
      <c r="W287" s="96" t="e">
        <f aca="false">HLOOKUP("GTE",#REF!,MATCH($A287,#REF!,0),FALSE())</f>
        <v>#VALUE!</v>
      </c>
      <c r="X287" s="96" t="e">
        <f aca="false">HLOOKUP("DPD_Control",#REF!,MATCH($A287,#REF!,0),FALSE())</f>
        <v>#VALUE!</v>
      </c>
      <c r="Y287" s="96" t="e">
        <f aca="false">HLOOKUP("DPD_Group",#REF!,MATCH($A287,#REF!,0),FALSE())</f>
        <v>#VALUE!</v>
      </c>
      <c r="Z287" s="95" t="e">
        <f aca="false">HLOOKUP("Pad Category",#REF!,MATCH($A287,#REF!,0),FALSE())</f>
        <v>#VALUE!</v>
      </c>
      <c r="AA287" s="95" t="e">
        <f aca="false">HLOOKUP("Pad type",#REF!,MATCH($A287,#REF!,0),FALSE())</f>
        <v>#VALUE!</v>
      </c>
      <c r="AB287" s="95" t="e">
        <f aca="false">HLOOKUP("Pull Strength",#REF!,MATCH($A287,#REF!,0),FALSE())</f>
        <v>#VALUE!</v>
      </c>
      <c r="AC287" s="95" t="e">
        <f aca="false">HLOOKUP("POR Pin State",#REF!,MATCH($A287,#REF!,0),FALSE())</f>
        <v>#VALUE!</v>
      </c>
      <c r="AD287" s="97"/>
      <c r="AE287" s="97"/>
      <c r="AF287" s="98" t="str">
        <f aca="false">IF(AND(OR($AS287="Int PU",$AS287="Int PD"),OR(AND($AZ287&lt;&gt;"",$AZ287&lt;&gt;"0"),AND($BA287&lt;&gt;"",$BA287&lt;&gt;"0"))),"INVALID",IF(OR($AQ287=$C287,$AS287="Int PD"),"PULL_DOWN",IF(OR($AS287="Int PU",AND($AE287="YES",OR($AZ287="",$AZ287="0"),OR($BA287="",$BA287="0"),OR($AR287="Input",$AR287="Bidirectional"))),"PULL_UP","NORMAL")))</f>
        <v>PULL_DOWN</v>
      </c>
      <c r="AG287" s="98" t="e">
        <f aca="false">IF($AU287="Input", "TRISTATE", IF($AV287="Z","TRISTATE",IF($AT287=$F287,"TRISTATE","NORMAL")))</f>
        <v>#VALUE!</v>
      </c>
      <c r="AH287" s="98" t="e">
        <f aca="false">IF(OR($AT287=$F287,$AU287="Output"),"DISABLE","ENABLE")</f>
        <v>#VALUE!</v>
      </c>
      <c r="AI287" s="97"/>
      <c r="AJ287" s="99" t="b">
        <f aca="false">TRUE()</f>
        <v>1</v>
      </c>
      <c r="AK287" s="99" t="b">
        <f aca="false">TRUE()</f>
        <v>1</v>
      </c>
      <c r="AL287" s="99" t="b">
        <f aca="false">TRUE()</f>
        <v>1</v>
      </c>
      <c r="AM287" s="99" t="b">
        <f aca="false">TRUE()</f>
        <v>1</v>
      </c>
      <c r="AN287" s="99" t="b">
        <f aca="false">TRUE()</f>
        <v>1</v>
      </c>
      <c r="AO287" s="99" t="b">
        <f aca="false">TRUE()</f>
        <v>1</v>
      </c>
      <c r="AP287" s="100" t="str">
        <f aca="false">IF(AND($AJ287:$AO287), "VALID", "INVALID")</f>
        <v>VALID</v>
      </c>
      <c r="AQ287" s="101" t="s">
        <v>734</v>
      </c>
      <c r="AR287" s="102" t="s">
        <v>79</v>
      </c>
      <c r="AS287" s="103"/>
      <c r="AT287" s="104"/>
      <c r="AU287" s="104"/>
      <c r="AV287" s="104"/>
      <c r="AW287" s="104"/>
      <c r="AX287" s="104"/>
      <c r="AY287" s="104"/>
      <c r="AZ287" s="103"/>
      <c r="BA287" s="103"/>
      <c r="BB287" s="105"/>
      <c r="BC287" s="104"/>
      <c r="BD287" s="106"/>
      <c r="BE287" s="111" t="s">
        <v>733</v>
      </c>
      <c r="BF287" s="108" t="e">
        <f aca="false">VLOOKUP($A287,#REF!, 34, FALSE())</f>
        <v>#VALUE!</v>
      </c>
      <c r="BG287" s="108" t="e">
        <f aca="false">VLOOKUP($A287,#REF!, 22, FALSE())</f>
        <v>#VALUE!</v>
      </c>
      <c r="BH287" s="109"/>
    </row>
    <row r="288" customFormat="false" ht="12.75" hidden="false" customHeight="true" outlineLevel="0" collapsed="false">
      <c r="A288" s="95" t="s">
        <v>735</v>
      </c>
      <c r="B288" s="86" t="e">
        <f aca="false">VLOOKUP($A288,#REF!, 34, FALSE())</f>
        <v>#VALUE!</v>
      </c>
      <c r="C288" s="87" t="str">
        <f aca="false">CONCATENATE("unused_",A288)</f>
        <v>unused_PEX_CLK6N</v>
      </c>
      <c r="D288" s="88" t="e">
        <f aca="false">IF(LEN(VLOOKUP($A288,#REF!,8,FALSE())),LEFT(VLOOKUP($A288,#REF!,8,FALSE()),LEN(VLOOKUP($A288,#REF!,8,FALSE()))-2),"")</f>
        <v>#VALUE!</v>
      </c>
      <c r="E288" s="89" t="e">
        <f aca="false">IF(LEN(VLOOKUP($A288,#REF!,4,FALSE())),IF(INDEX(#REF!,MATCH($A288,#REF!,0),1),LEFT(VLOOKUP($A288,#REF!,4,FALSE()),LEN(VLOOKUP($A288,#REF!,4,FALSE()))-2),CONCATENATE(LEFT(VLOOKUP($A288,#REF!,4,FALSE()),LEN(VLOOKUP($A288,#REF!,4,FALSE()))-2),"*")),"")</f>
        <v>#VALUE!</v>
      </c>
      <c r="F288" s="90" t="e">
        <f aca="false">IF(LEN(VLOOKUP($A288,#REF!,5,FALSE())),IF(INDEX(#REF!,MATCH($A288,#REF!,0),2),LEFT(VLOOKUP($A288,#REF!,5,FALSE()),LEN(VLOOKUP($A288,#REF!,5,FALSE()))-2),CONCATENATE(LEFT(VLOOKUP($A288,#REF!,5,FALSE()),LEN(VLOOKUP($A288,#REF!,5,FALSE()))-2),"*")),"")</f>
        <v>#VALUE!</v>
      </c>
      <c r="G288" s="90" t="e">
        <f aca="false">IF(LEN(VLOOKUP($A288,#REF!,6,FALSE())),IF(INDEX(#REF!,MATCH($A288,#REF!,0),3),LEFT(VLOOKUP($A288,#REF!,6,FALSE()),LEN(VLOOKUP($A288,#REF!,6,FALSE()))-2),CONCATENATE(LEFT(VLOOKUP($A288,#REF!,6,FALSE()),LEN(VLOOKUP($A288,#REF!,6,FALSE()))-2),"*")),"")</f>
        <v>#VALUE!</v>
      </c>
      <c r="H288" s="91" t="e">
        <f aca="false">IF(LEN(VLOOKUP($A288,#REF!,7,FALSE())),IF(INDEX(#REF!,MATCH($A288,#REF!,0),4),LEFT(VLOOKUP($A288,#REF!,7,FALSE()),LEN(VLOOKUP($A288,#REF!,7,FALSE()))-2),CONCATENATE(LEFT(VLOOKUP($A288,#REF!,7,FALSE()),LEN(VLOOKUP($A288,#REF!,7,FALSE()))-2),"*")),"")</f>
        <v>#VALUE!</v>
      </c>
      <c r="I288" s="92" t="e">
        <f aca="false">IF(LEN(VLOOKUP($A288,#REF!,8,FALSE())),UPPER(RIGHT(VLOOKUP($A288,#REF!,8,FALSE()), 1)),"")</f>
        <v>#VALUE!</v>
      </c>
      <c r="J288" s="90" t="e">
        <f aca="false">IF(LEN(VLOOKUP($A288,#REF!,4,FALSE())),UPPER(RIGHT(VLOOKUP($A288,#REF!,4,FALSE()), 1)),"")</f>
        <v>#VALUE!</v>
      </c>
      <c r="K288" s="90" t="e">
        <f aca="false">IF(LEN(VLOOKUP($A288,#REF!,5,FALSE())),UPPER(RIGHT(VLOOKUP($A288,#REF!,5,FALSE()), 1)),"")</f>
        <v>#VALUE!</v>
      </c>
      <c r="L288" s="90" t="e">
        <f aca="false">IF(LEN(VLOOKUP($A288,#REF!,6,FALSE())),UPPER(RIGHT(VLOOKUP($A288,#REF!,6,FALSE()), 1)),"")</f>
        <v>#VALUE!</v>
      </c>
      <c r="M288" s="91" t="e">
        <f aca="false">IF(LEN(VLOOKUP($A288,#REF!,7,FALSE())),UPPER(RIGHT(VLOOKUP($A288,#REF!,7,FALSE()), 1)),"")</f>
        <v>#VALUE!</v>
      </c>
      <c r="N288" s="97"/>
      <c r="O288" s="97"/>
      <c r="P288" s="97"/>
      <c r="Q288" s="97"/>
      <c r="R288" s="97"/>
      <c r="S288" s="100" t="e">
        <f aca="false">HLOOKUP("Device Tree Pin Name",#REF!,MATCH($A288,#REF!,0),FALSE())</f>
        <v>#VALUE!</v>
      </c>
      <c r="T288" s="95" t="e">
        <f aca="false">HLOOKUP("power rail",#REF!,MATCH($A288,#REF!,0),FALSE())</f>
        <v>#VALUE!</v>
      </c>
      <c r="U288" s="96" t="e">
        <f aca="false">HLOOKUP("Wake Capable",#REF!,MATCH($A288,#REF!,0),FALSE())</f>
        <v>#VALUE!</v>
      </c>
      <c r="V288" s="96" t="e">
        <f aca="false">HLOOKUP("Strap",#REF!,MATCH($A288,#REF!,0),FALSE())</f>
        <v>#VALUE!</v>
      </c>
      <c r="W288" s="96" t="e">
        <f aca="false">HLOOKUP("GTE",#REF!,MATCH($A288,#REF!,0),FALSE())</f>
        <v>#VALUE!</v>
      </c>
      <c r="X288" s="96" t="e">
        <f aca="false">HLOOKUP("DPD_Control",#REF!,MATCH($A288,#REF!,0),FALSE())</f>
        <v>#VALUE!</v>
      </c>
      <c r="Y288" s="96" t="e">
        <f aca="false">HLOOKUP("DPD_Group",#REF!,MATCH($A288,#REF!,0),FALSE())</f>
        <v>#VALUE!</v>
      </c>
      <c r="Z288" s="95" t="e">
        <f aca="false">HLOOKUP("Pad Category",#REF!,MATCH($A288,#REF!,0),FALSE())</f>
        <v>#VALUE!</v>
      </c>
      <c r="AA288" s="95" t="e">
        <f aca="false">HLOOKUP("Pad type",#REF!,MATCH($A288,#REF!,0),FALSE())</f>
        <v>#VALUE!</v>
      </c>
      <c r="AB288" s="95" t="e">
        <f aca="false">HLOOKUP("Pull Strength",#REF!,MATCH($A288,#REF!,0),FALSE())</f>
        <v>#VALUE!</v>
      </c>
      <c r="AC288" s="95" t="e">
        <f aca="false">HLOOKUP("POR Pin State",#REF!,MATCH($A288,#REF!,0),FALSE())</f>
        <v>#VALUE!</v>
      </c>
      <c r="AD288" s="97"/>
      <c r="AE288" s="97"/>
      <c r="AF288" s="98" t="str">
        <f aca="false">IF(AND(OR($AS288="Int PU",$AS288="Int PD"),OR(AND($AZ288&lt;&gt;"",$AZ288&lt;&gt;"0"),AND($BA288&lt;&gt;"",$BA288&lt;&gt;"0"))),"INVALID",IF(OR($AQ288=$C288,$AS288="Int PD"),"PULL_DOWN",IF(OR($AS288="Int PU",AND($AE288="YES",OR($AZ288="",$AZ288="0"),OR($BA288="",$BA288="0"),OR($AR288="Input",$AR288="Bidirectional"))),"PULL_UP","NORMAL")))</f>
        <v>PULL_DOWN</v>
      </c>
      <c r="AG288" s="98" t="e">
        <f aca="false">IF($AU288="Input", "TRISTATE", IF($AV288="Z","TRISTATE",IF($AT288=$F288,"TRISTATE","NORMAL")))</f>
        <v>#VALUE!</v>
      </c>
      <c r="AH288" s="98" t="e">
        <f aca="false">IF(OR($AT288=$F288,$AU288="Output"),"DISABLE","ENABLE")</f>
        <v>#VALUE!</v>
      </c>
      <c r="AI288" s="97"/>
      <c r="AJ288" s="99" t="b">
        <f aca="false">TRUE()</f>
        <v>1</v>
      </c>
      <c r="AK288" s="99" t="b">
        <f aca="false">TRUE()</f>
        <v>1</v>
      </c>
      <c r="AL288" s="99" t="b">
        <f aca="false">TRUE()</f>
        <v>1</v>
      </c>
      <c r="AM288" s="99" t="b">
        <f aca="false">TRUE()</f>
        <v>1</v>
      </c>
      <c r="AN288" s="99" t="b">
        <f aca="false">TRUE()</f>
        <v>1</v>
      </c>
      <c r="AO288" s="99" t="b">
        <f aca="false">TRUE()</f>
        <v>1</v>
      </c>
      <c r="AP288" s="100" t="str">
        <f aca="false">IF(AND($AJ288:$AO288), "VALID", "INVALID")</f>
        <v>VALID</v>
      </c>
      <c r="AQ288" s="101" t="s">
        <v>736</v>
      </c>
      <c r="AR288" s="102" t="s">
        <v>79</v>
      </c>
      <c r="AS288" s="103"/>
      <c r="AT288" s="104"/>
      <c r="AU288" s="104"/>
      <c r="AV288" s="104"/>
      <c r="AW288" s="104"/>
      <c r="AX288" s="104"/>
      <c r="AY288" s="104"/>
      <c r="AZ288" s="103"/>
      <c r="BA288" s="103"/>
      <c r="BB288" s="105"/>
      <c r="BC288" s="104"/>
      <c r="BD288" s="106"/>
      <c r="BE288" s="114" t="s">
        <v>735</v>
      </c>
      <c r="BF288" s="108" t="e">
        <f aca="false">VLOOKUP($A288,#REF!, 34, FALSE())</f>
        <v>#VALUE!</v>
      </c>
      <c r="BG288" s="108" t="e">
        <f aca="false">VLOOKUP($A288,#REF!, 22, FALSE())</f>
        <v>#VALUE!</v>
      </c>
      <c r="BH288" s="109"/>
    </row>
    <row r="289" s="85" customFormat="true" ht="18" hidden="false" customHeight="true" outlineLevel="0" collapsed="false">
      <c r="A289" s="164" t="s">
        <v>737</v>
      </c>
      <c r="B289" s="116" t="s">
        <v>738</v>
      </c>
      <c r="C289" s="115"/>
      <c r="D289" s="153"/>
      <c r="E289" s="153"/>
      <c r="F289" s="153"/>
      <c r="G289" s="153"/>
      <c r="H289" s="153"/>
      <c r="I289" s="115"/>
      <c r="J289" s="115"/>
      <c r="K289" s="115"/>
      <c r="L289" s="115"/>
      <c r="M289" s="115"/>
      <c r="N289" s="115"/>
      <c r="O289" s="115"/>
      <c r="P289" s="115"/>
      <c r="Q289" s="115"/>
      <c r="R289" s="115"/>
      <c r="S289" s="115"/>
      <c r="T289" s="115"/>
      <c r="U289" s="154"/>
      <c r="V289" s="154"/>
      <c r="W289" s="154"/>
      <c r="X289" s="154"/>
      <c r="Y289" s="154"/>
      <c r="Z289" s="155"/>
      <c r="AA289" s="155"/>
      <c r="AB289" s="155"/>
      <c r="AC289" s="155"/>
      <c r="AD289" s="155"/>
      <c r="AE289" s="155"/>
      <c r="AF289" s="155"/>
      <c r="AG289" s="155"/>
      <c r="AH289" s="155"/>
      <c r="AI289" s="155"/>
      <c r="AJ289" s="155"/>
      <c r="AK289" s="155"/>
      <c r="AL289" s="155"/>
      <c r="AM289" s="155"/>
      <c r="AN289" s="155"/>
      <c r="AO289" s="155"/>
      <c r="AP289" s="155"/>
      <c r="AQ289" s="79"/>
      <c r="AR289" s="156"/>
      <c r="AS289" s="157"/>
      <c r="AT289" s="157"/>
      <c r="AU289" s="157"/>
      <c r="AV289" s="157"/>
      <c r="AW289" s="157"/>
      <c r="AX289" s="157"/>
      <c r="AY289" s="157"/>
      <c r="AZ289" s="157"/>
      <c r="BA289" s="157"/>
      <c r="BB289" s="157"/>
      <c r="BC289" s="81" t="s">
        <v>76</v>
      </c>
      <c r="BD289" s="176"/>
      <c r="BE289" s="177" t="s">
        <v>737</v>
      </c>
      <c r="BF289" s="178" t="s">
        <v>738</v>
      </c>
      <c r="BG289" s="178"/>
      <c r="BH289" s="178"/>
    </row>
    <row r="290" customFormat="false" ht="12.75" hidden="false" customHeight="true" outlineLevel="0" collapsed="false">
      <c r="A290" s="95" t="s">
        <v>739</v>
      </c>
      <c r="B290" s="86" t="e">
        <f aca="false">VLOOKUP($A290,#REF!, 34, FALSE())</f>
        <v>#VALUE!</v>
      </c>
      <c r="C290" s="87" t="str">
        <f aca="false">CONCATENATE("unused_",A290)</f>
        <v>unused_SPI6_SCK</v>
      </c>
      <c r="D290" s="88" t="e">
        <f aca="false">IF(LEN(VLOOKUP($A290,#REF!,8,FALSE())),LEFT(VLOOKUP($A290,#REF!,8,FALSE()),LEN(VLOOKUP($A290,#REF!,8,FALSE()))-2),"")</f>
        <v>#VALUE!</v>
      </c>
      <c r="E290" s="89" t="e">
        <f aca="false">IF(LEN(VLOOKUP($A290,#REF!,4,FALSE())),IF(INDEX(#REF!,MATCH($A290,#REF!,0),1),LEFT(VLOOKUP($A290,#REF!,4,FALSE()),LEN(VLOOKUP($A290,#REF!,4,FALSE()))-2),CONCATENATE(LEFT(VLOOKUP($A290,#REF!,4,FALSE()),LEN(VLOOKUP($A290,#REF!,4,FALSE()))-2),"*")),"")</f>
        <v>#VALUE!</v>
      </c>
      <c r="F290" s="90" t="e">
        <f aca="false">IF(LEN(VLOOKUP($A290,#REF!,5,FALSE())),IF(INDEX(#REF!,MATCH($A290,#REF!,0),2),LEFT(VLOOKUP($A290,#REF!,5,FALSE()),LEN(VLOOKUP($A290,#REF!,5,FALSE()))-2),CONCATENATE(LEFT(VLOOKUP($A290,#REF!,5,FALSE()),LEN(VLOOKUP($A290,#REF!,5,FALSE()))-2),"*")),"")</f>
        <v>#VALUE!</v>
      </c>
      <c r="G290" s="90" t="e">
        <f aca="false">IF(LEN(VLOOKUP($A290,#REF!,6,FALSE())),IF(INDEX(#REF!,MATCH($A290,#REF!,0),3),LEFT(VLOOKUP($A290,#REF!,6,FALSE()),LEN(VLOOKUP($A290,#REF!,6,FALSE()))-2),CONCATENATE(LEFT(VLOOKUP($A290,#REF!,6,FALSE()),LEN(VLOOKUP($A290,#REF!,6,FALSE()))-2),"*")),"")</f>
        <v>#VALUE!</v>
      </c>
      <c r="H290" s="91" t="e">
        <f aca="false">IF(LEN(VLOOKUP($A290,#REF!,7,FALSE())),IF(INDEX(#REF!,MATCH($A290,#REF!,0),4),LEFT(VLOOKUP($A290,#REF!,7,FALSE()),LEN(VLOOKUP($A290,#REF!,7,FALSE()))-2),CONCATENATE(LEFT(VLOOKUP($A290,#REF!,7,FALSE()),LEN(VLOOKUP($A290,#REF!,7,FALSE()))-2),"*")),"")</f>
        <v>#VALUE!</v>
      </c>
      <c r="I290" s="92" t="e">
        <f aca="false">IF(LEN(VLOOKUP($A290,#REF!,8,FALSE())),UPPER(RIGHT(VLOOKUP($A290,#REF!,8,FALSE()), 1)),"")</f>
        <v>#VALUE!</v>
      </c>
      <c r="J290" s="90" t="e">
        <f aca="false">IF(LEN(VLOOKUP($A290,#REF!,4,FALSE())),UPPER(RIGHT(VLOOKUP($A290,#REF!,4,FALSE()), 1)),"")</f>
        <v>#VALUE!</v>
      </c>
      <c r="K290" s="90" t="e">
        <f aca="false">IF(LEN(VLOOKUP($A290,#REF!,5,FALSE())),UPPER(RIGHT(VLOOKUP($A290,#REF!,5,FALSE()), 1)),"")</f>
        <v>#VALUE!</v>
      </c>
      <c r="L290" s="90" t="e">
        <f aca="false">IF(LEN(VLOOKUP($A290,#REF!,6,FALSE())),UPPER(RIGHT(VLOOKUP($A290,#REF!,6,FALSE()), 1)),"")</f>
        <v>#VALUE!</v>
      </c>
      <c r="M290" s="91" t="e">
        <f aca="false">IF(LEN(VLOOKUP($A290,#REF!,7,FALSE())),UPPER(RIGHT(VLOOKUP($A290,#REF!,7,FALSE()), 1)),"")</f>
        <v>#VALUE!</v>
      </c>
      <c r="N290" s="86" t="s">
        <v>740</v>
      </c>
      <c r="O290" s="86" t="s">
        <v>741</v>
      </c>
      <c r="P290" s="86" t="s">
        <v>104</v>
      </c>
      <c r="Q290" s="86" t="s">
        <v>105</v>
      </c>
      <c r="R290" s="120" t="s">
        <v>104</v>
      </c>
      <c r="S290" s="100" t="e">
        <f aca="false">HLOOKUP("Device Tree Pin Name",#REF!,MATCH($A290,#REF!,0),FALSE())</f>
        <v>#VALUE!</v>
      </c>
      <c r="T290" s="95" t="e">
        <f aca="false">HLOOKUP("power rail",#REF!,MATCH($A290,#REF!,0),FALSE())</f>
        <v>#VALUE!</v>
      </c>
      <c r="U290" s="96" t="e">
        <f aca="false">HLOOKUP("Wake Capable",#REF!,MATCH($A290,#REF!,0),FALSE())</f>
        <v>#VALUE!</v>
      </c>
      <c r="V290" s="96" t="e">
        <f aca="false">HLOOKUP("Strap",#REF!,MATCH($A290,#REF!,0),FALSE())</f>
        <v>#VALUE!</v>
      </c>
      <c r="W290" s="96" t="e">
        <f aca="false">HLOOKUP("GTE",#REF!,MATCH($A290,#REF!,0),FALSE())</f>
        <v>#VALUE!</v>
      </c>
      <c r="X290" s="96" t="e">
        <f aca="false">HLOOKUP("DPD_Control",#REF!,MATCH($A290,#REF!,0),FALSE())</f>
        <v>#VALUE!</v>
      </c>
      <c r="Y290" s="96" t="e">
        <f aca="false">HLOOKUP("DPD_Group",#REF!,MATCH($A290,#REF!,0),FALSE())</f>
        <v>#VALUE!</v>
      </c>
      <c r="Z290" s="95" t="e">
        <f aca="false">HLOOKUP("Pad Category",#REF!,MATCH($A290,#REF!,0),FALSE())</f>
        <v>#VALUE!</v>
      </c>
      <c r="AA290" s="95" t="e">
        <f aca="false">HLOOKUP("Pad type",#REF!,MATCH($A290,#REF!,0),FALSE())</f>
        <v>#VALUE!</v>
      </c>
      <c r="AB290" s="95" t="e">
        <f aca="false">HLOOKUP("Pull Strength",#REF!,MATCH($A290,#REF!,0),FALSE())</f>
        <v>#VALUE!</v>
      </c>
      <c r="AC290" s="95" t="e">
        <f aca="false">HLOOKUP("POR Pin State",#REF!,MATCH($A290,#REF!,0),FALSE())</f>
        <v>#VALUE!</v>
      </c>
      <c r="AD290" s="95" t="str">
        <f aca="false">IF(OR($AQ290="",$AQ290=$C290),$R290,IF($AQ290=$D290,SUBSTITUTE(SUBSTITUTE($AQ290,"GPIO3_","GPIO_"),".0",""),IF($AQ290=$E290,$N290,IF($AQ290=$F290,$O290,IF($AQ290=$G290,$P290,IF($AQ290=$H290,$Q290,"INVALID"))))))</f>
        <v>RSVD2</v>
      </c>
      <c r="AE290" s="97"/>
      <c r="AF290" s="98" t="str">
        <f aca="false">IF(AND(OR($AS290="Int PU",$AS290="Int PD"),OR(AND($AZ290&lt;&gt;"",$AZ290&lt;&gt;"0"),AND($BA290&lt;&gt;"",$BA290&lt;&gt;"0"))),"INVALID",IF(OR($AQ290=$C290,$AS290="Int PD"),"PULL_DOWN",IF(OR($AS290="Int PU",AND($AE290="YES",OR($AZ290="",$AZ290="0"),OR($BA290="",$BA290="0"),OR($AR290="Input",$AR290="Bidirectional"))),"PULL_UP","NORMAL")))</f>
        <v>PULL_DOWN</v>
      </c>
      <c r="AG290" s="98" t="e">
        <f aca="false">IF($AY290="slave", "TRISTATE", IF($AU290="Input", "TRISTATE", IF($AV290="Z","TRISTATE",IF($AT290=$F290,"TRISTATE","NORMAL"))))</f>
        <v>#VALUE!</v>
      </c>
      <c r="AH290" s="98" t="e">
        <f aca="false">IF(OR((AND($AT290=$G290,$AU290="INPUT")),(AND($AT290=$H290,$AY290="Slave")),$AU290="Bidirectional"),"ENABLE","DISABLE")</f>
        <v>#VALUE!</v>
      </c>
      <c r="AI290" s="97"/>
      <c r="AJ290" s="99" t="b">
        <f aca="false">TRUE()</f>
        <v>1</v>
      </c>
      <c r="AK290" s="99" t="b">
        <f aca="false">TRUE()</f>
        <v>1</v>
      </c>
      <c r="AL290" s="99" t="b">
        <f aca="false">TRUE()</f>
        <v>1</v>
      </c>
      <c r="AM290" s="99" t="b">
        <f aca="false">TRUE()</f>
        <v>1</v>
      </c>
      <c r="AN290" s="99" t="b">
        <f aca="false">TRUE()</f>
        <v>1</v>
      </c>
      <c r="AO290" s="99" t="b">
        <f aca="false">TRUE()</f>
        <v>1</v>
      </c>
      <c r="AP290" s="100" t="str">
        <f aca="false">IF(AND($AJ290:$AO290), "VALID", "INVALID")</f>
        <v>VALID</v>
      </c>
      <c r="AQ290" s="175" t="s">
        <v>742</v>
      </c>
      <c r="AR290" s="124" t="s">
        <v>79</v>
      </c>
      <c r="AS290" s="103"/>
      <c r="AT290" s="125"/>
      <c r="AU290" s="125"/>
      <c r="AV290" s="103" t="s">
        <v>124</v>
      </c>
      <c r="AW290" s="125"/>
      <c r="AX290" s="103" t="s">
        <v>85</v>
      </c>
      <c r="AY290" s="174"/>
      <c r="AZ290" s="126"/>
      <c r="BA290" s="126"/>
      <c r="BB290" s="127" t="s">
        <v>496</v>
      </c>
      <c r="BC290" s="125"/>
      <c r="BD290" s="128"/>
      <c r="BE290" s="107" t="s">
        <v>739</v>
      </c>
      <c r="BF290" s="108" t="e">
        <f aca="false">VLOOKUP($A290,#REF!, 34, FALSE())</f>
        <v>#VALUE!</v>
      </c>
      <c r="BG290" s="108" t="e">
        <f aca="false">VLOOKUP($A290,#REF!, 22, FALSE())</f>
        <v>#VALUE!</v>
      </c>
      <c r="BH290" s="109"/>
    </row>
    <row r="291" customFormat="false" ht="12.75" hidden="false" customHeight="true" outlineLevel="0" collapsed="false">
      <c r="A291" s="95" t="s">
        <v>743</v>
      </c>
      <c r="B291" s="86" t="e">
        <f aca="false">VLOOKUP($A291,#REF!, 34, FALSE())</f>
        <v>#VALUE!</v>
      </c>
      <c r="C291" s="87" t="str">
        <f aca="false">CONCATENATE("unused_",A291)</f>
        <v>unused_SPI6_MISO</v>
      </c>
      <c r="D291" s="88" t="e">
        <f aca="false">IF(LEN(VLOOKUP($A291,#REF!,8,FALSE())),LEFT(VLOOKUP($A291,#REF!,8,FALSE()),LEN(VLOOKUP($A291,#REF!,8,FALSE()))-2),"")</f>
        <v>#VALUE!</v>
      </c>
      <c r="E291" s="89" t="e">
        <f aca="false">IF(LEN(VLOOKUP($A291,#REF!,4,FALSE())),IF(INDEX(#REF!,MATCH($A291,#REF!,0),1),LEFT(VLOOKUP($A291,#REF!,4,FALSE()),LEN(VLOOKUP($A291,#REF!,4,FALSE()))-2),CONCATENATE(LEFT(VLOOKUP($A291,#REF!,4,FALSE()),LEN(VLOOKUP($A291,#REF!,4,FALSE()))-2),"*")),"")</f>
        <v>#VALUE!</v>
      </c>
      <c r="F291" s="90" t="e">
        <f aca="false">IF(LEN(VLOOKUP($A291,#REF!,5,FALSE())),IF(INDEX(#REF!,MATCH($A291,#REF!,0),2),LEFT(VLOOKUP($A291,#REF!,5,FALSE()),LEN(VLOOKUP($A291,#REF!,5,FALSE()))-2),CONCATENATE(LEFT(VLOOKUP($A291,#REF!,5,FALSE()),LEN(VLOOKUP($A291,#REF!,5,FALSE()))-2),"*")),"")</f>
        <v>#VALUE!</v>
      </c>
      <c r="G291" s="90" t="e">
        <f aca="false">IF(LEN(VLOOKUP($A291,#REF!,6,FALSE())),IF(INDEX(#REF!,MATCH($A291,#REF!,0),3),LEFT(VLOOKUP($A291,#REF!,6,FALSE()),LEN(VLOOKUP($A291,#REF!,6,FALSE()))-2),CONCATENATE(LEFT(VLOOKUP($A291,#REF!,6,FALSE()),LEN(VLOOKUP($A291,#REF!,6,FALSE()))-2),"*")),"")</f>
        <v>#VALUE!</v>
      </c>
      <c r="H291" s="91" t="e">
        <f aca="false">IF(LEN(VLOOKUP($A291,#REF!,7,FALSE())),IF(INDEX(#REF!,MATCH($A291,#REF!,0),4),LEFT(VLOOKUP($A291,#REF!,7,FALSE()),LEN(VLOOKUP($A291,#REF!,7,FALSE()))-2),CONCATENATE(LEFT(VLOOKUP($A291,#REF!,7,FALSE()),LEN(VLOOKUP($A291,#REF!,7,FALSE()))-2),"*")),"")</f>
        <v>#VALUE!</v>
      </c>
      <c r="I291" s="92" t="e">
        <f aca="false">IF(LEN(VLOOKUP($A291,#REF!,8,FALSE())),UPPER(RIGHT(VLOOKUP($A291,#REF!,8,FALSE()), 1)),"")</f>
        <v>#VALUE!</v>
      </c>
      <c r="J291" s="90" t="e">
        <f aca="false">IF(LEN(VLOOKUP($A291,#REF!,4,FALSE())),UPPER(RIGHT(VLOOKUP($A291,#REF!,4,FALSE()), 1)),"")</f>
        <v>#VALUE!</v>
      </c>
      <c r="K291" s="90" t="e">
        <f aca="false">IF(LEN(VLOOKUP($A291,#REF!,5,FALSE())),UPPER(RIGHT(VLOOKUP($A291,#REF!,5,FALSE()), 1)),"")</f>
        <v>#VALUE!</v>
      </c>
      <c r="L291" s="90" t="e">
        <f aca="false">IF(LEN(VLOOKUP($A291,#REF!,6,FALSE())),UPPER(RIGHT(VLOOKUP($A291,#REF!,6,FALSE()), 1)),"")</f>
        <v>#VALUE!</v>
      </c>
      <c r="M291" s="91" t="e">
        <f aca="false">IF(LEN(VLOOKUP($A291,#REF!,7,FALSE())),UPPER(RIGHT(VLOOKUP($A291,#REF!,7,FALSE()), 1)),"")</f>
        <v>#VALUE!</v>
      </c>
      <c r="N291" s="86" t="s">
        <v>740</v>
      </c>
      <c r="O291" s="86" t="s">
        <v>741</v>
      </c>
      <c r="P291" s="86" t="s">
        <v>104</v>
      </c>
      <c r="Q291" s="86" t="s">
        <v>105</v>
      </c>
      <c r="R291" s="86" t="s">
        <v>104</v>
      </c>
      <c r="S291" s="100" t="e">
        <f aca="false">HLOOKUP("Device Tree Pin Name",#REF!,MATCH($A291,#REF!,0),FALSE())</f>
        <v>#VALUE!</v>
      </c>
      <c r="T291" s="95" t="e">
        <f aca="false">HLOOKUP("power rail",#REF!,MATCH($A291,#REF!,0),FALSE())</f>
        <v>#VALUE!</v>
      </c>
      <c r="U291" s="96" t="e">
        <f aca="false">HLOOKUP("Wake Capable",#REF!,MATCH($A291,#REF!,0),FALSE())</f>
        <v>#VALUE!</v>
      </c>
      <c r="V291" s="96" t="e">
        <f aca="false">HLOOKUP("Strap",#REF!,MATCH($A291,#REF!,0),FALSE())</f>
        <v>#VALUE!</v>
      </c>
      <c r="W291" s="96" t="e">
        <f aca="false">HLOOKUP("GTE",#REF!,MATCH($A291,#REF!,0),FALSE())</f>
        <v>#VALUE!</v>
      </c>
      <c r="X291" s="96" t="e">
        <f aca="false">HLOOKUP("DPD_Control",#REF!,MATCH($A291,#REF!,0),FALSE())</f>
        <v>#VALUE!</v>
      </c>
      <c r="Y291" s="96" t="e">
        <f aca="false">HLOOKUP("DPD_Group",#REF!,MATCH($A291,#REF!,0),FALSE())</f>
        <v>#VALUE!</v>
      </c>
      <c r="Z291" s="95" t="e">
        <f aca="false">HLOOKUP("Pad Category",#REF!,MATCH($A291,#REF!,0),FALSE())</f>
        <v>#VALUE!</v>
      </c>
      <c r="AA291" s="95" t="e">
        <f aca="false">HLOOKUP("Pad type",#REF!,MATCH($A291,#REF!,0),FALSE())</f>
        <v>#VALUE!</v>
      </c>
      <c r="AB291" s="95" t="e">
        <f aca="false">HLOOKUP("Pull Strength",#REF!,MATCH($A291,#REF!,0),FALSE())</f>
        <v>#VALUE!</v>
      </c>
      <c r="AC291" s="95" t="e">
        <f aca="false">HLOOKUP("POR Pin State",#REF!,MATCH($A291,#REF!,0),FALSE())</f>
        <v>#VALUE!</v>
      </c>
      <c r="AD291" s="95" t="str">
        <f aca="false">IF(OR($AQ291="",$AQ291=$C291),$R291,IF($AQ291=$D291,SUBSTITUTE(SUBSTITUTE($AQ291,"GPIO3_","GPIO_"),".0",""),IF($AQ291=$E291,$N291,IF($AQ291=$F291,$O291,IF($AQ291=$G291,$P291,IF($AQ291=$H291,$Q291,"INVALID"))))))</f>
        <v>RSVD2</v>
      </c>
      <c r="AE291" s="97"/>
      <c r="AF291" s="98" t="str">
        <f aca="false">IF(AND(OR($AS291="Int PU",$AS291="Int PD"),OR(AND($AZ291&lt;&gt;"",$AZ291&lt;&gt;"0"),AND($BA291&lt;&gt;"",$BA291&lt;&gt;"0"))),"INVALID",IF(OR($AQ291=$C291,$AS291="Int PD"),"PULL_DOWN",IF(OR($AS291="Int PU",AND($AE291="YES",OR($AZ291="",$AZ291="0"),OR($BA291="",$BA291="0"),OR($AR291="Input",$AR291="Bidirectional"))),"PULL_UP","NORMAL")))</f>
        <v>PULL_DOWN</v>
      </c>
      <c r="AG291" s="98" t="e">
        <f aca="false">IF($AU291="Input", "TRISTATE", IF($AV291="Z","TRISTATE",IF($AT291=$F291,"TRISTATE","NORMAL")))</f>
        <v>#VALUE!</v>
      </c>
      <c r="AH291" s="98" t="e">
        <f aca="false">IF(OR($AT291=$F291,$AU291="Output"),"DISABLE","ENABLE")</f>
        <v>#VALUE!</v>
      </c>
      <c r="AI291" s="97"/>
      <c r="AJ291" s="99" t="b">
        <f aca="false">TRUE()</f>
        <v>1</v>
      </c>
      <c r="AK291" s="99" t="b">
        <f aca="false">TRUE()</f>
        <v>1</v>
      </c>
      <c r="AL291" s="99" t="b">
        <f aca="false">TRUE()</f>
        <v>1</v>
      </c>
      <c r="AM291" s="99" t="b">
        <f aca="false">TRUE()</f>
        <v>1</v>
      </c>
      <c r="AN291" s="99" t="b">
        <f aca="false">TRUE()</f>
        <v>1</v>
      </c>
      <c r="AO291" s="99" t="b">
        <f aca="false">TRUE()</f>
        <v>1</v>
      </c>
      <c r="AP291" s="100" t="str">
        <f aca="false">IF(AND($AJ291:$AO291), "VALID", "INVALID")</f>
        <v>VALID</v>
      </c>
      <c r="AQ291" s="179" t="s">
        <v>744</v>
      </c>
      <c r="AR291" s="102" t="s">
        <v>79</v>
      </c>
      <c r="AS291" s="103"/>
      <c r="AT291" s="104"/>
      <c r="AU291" s="104"/>
      <c r="AV291" s="103" t="s">
        <v>124</v>
      </c>
      <c r="AW291" s="104"/>
      <c r="AX291" s="103" t="s">
        <v>85</v>
      </c>
      <c r="AY291" s="104"/>
      <c r="AZ291" s="103"/>
      <c r="BA291" s="103"/>
      <c r="BB291" s="105"/>
      <c r="BC291" s="104"/>
      <c r="BD291" s="106"/>
      <c r="BE291" s="111" t="s">
        <v>743</v>
      </c>
      <c r="BF291" s="108" t="e">
        <f aca="false">VLOOKUP($A291,#REF!, 34, FALSE())</f>
        <v>#VALUE!</v>
      </c>
      <c r="BG291" s="108" t="e">
        <f aca="false">VLOOKUP($A291,#REF!, 22, FALSE())</f>
        <v>#VALUE!</v>
      </c>
      <c r="BH291" s="109"/>
    </row>
    <row r="292" customFormat="false" ht="12.75" hidden="false" customHeight="true" outlineLevel="0" collapsed="false">
      <c r="A292" s="95" t="s">
        <v>745</v>
      </c>
      <c r="B292" s="86" t="e">
        <f aca="false">VLOOKUP($A292,#REF!, 34, FALSE())</f>
        <v>#VALUE!</v>
      </c>
      <c r="C292" s="87" t="str">
        <f aca="false">CONCATENATE("unused_",A292)</f>
        <v>unused_SPI6_MOSI</v>
      </c>
      <c r="D292" s="88" t="e">
        <f aca="false">IF(LEN(VLOOKUP($A292,#REF!,8,FALSE())),LEFT(VLOOKUP($A292,#REF!,8,FALSE()),LEN(VLOOKUP($A292,#REF!,8,FALSE()))-2),"")</f>
        <v>#VALUE!</v>
      </c>
      <c r="E292" s="89" t="e">
        <f aca="false">IF(LEN(VLOOKUP($A292,#REF!,4,FALSE())),IF(INDEX(#REF!,MATCH($A292,#REF!,0),1),LEFT(VLOOKUP($A292,#REF!,4,FALSE()),LEN(VLOOKUP($A292,#REF!,4,FALSE()))-2),CONCATENATE(LEFT(VLOOKUP($A292,#REF!,4,FALSE()),LEN(VLOOKUP($A292,#REF!,4,FALSE()))-2),"*")),"")</f>
        <v>#VALUE!</v>
      </c>
      <c r="F292" s="90" t="e">
        <f aca="false">IF(LEN(VLOOKUP($A292,#REF!,5,FALSE())),IF(INDEX(#REF!,MATCH($A292,#REF!,0),2),LEFT(VLOOKUP($A292,#REF!,5,FALSE()),LEN(VLOOKUP($A292,#REF!,5,FALSE()))-2),CONCATENATE(LEFT(VLOOKUP($A292,#REF!,5,FALSE()),LEN(VLOOKUP($A292,#REF!,5,FALSE()))-2),"*")),"")</f>
        <v>#VALUE!</v>
      </c>
      <c r="G292" s="90" t="e">
        <f aca="false">IF(LEN(VLOOKUP($A292,#REF!,6,FALSE())),IF(INDEX(#REF!,MATCH($A292,#REF!,0),3),LEFT(VLOOKUP($A292,#REF!,6,FALSE()),LEN(VLOOKUP($A292,#REF!,6,FALSE()))-2),CONCATENATE(LEFT(VLOOKUP($A292,#REF!,6,FALSE()),LEN(VLOOKUP($A292,#REF!,6,FALSE()))-2),"*")),"")</f>
        <v>#VALUE!</v>
      </c>
      <c r="H292" s="91" t="e">
        <f aca="false">IF(LEN(VLOOKUP($A292,#REF!,7,FALSE())),IF(INDEX(#REF!,MATCH($A292,#REF!,0),4),LEFT(VLOOKUP($A292,#REF!,7,FALSE()),LEN(VLOOKUP($A292,#REF!,7,FALSE()))-2),CONCATENATE(LEFT(VLOOKUP($A292,#REF!,7,FALSE()),LEN(VLOOKUP($A292,#REF!,7,FALSE()))-2),"*")),"")</f>
        <v>#VALUE!</v>
      </c>
      <c r="I292" s="92" t="e">
        <f aca="false">IF(LEN(VLOOKUP($A292,#REF!,8,FALSE())),UPPER(RIGHT(VLOOKUP($A292,#REF!,8,FALSE()), 1)),"")</f>
        <v>#VALUE!</v>
      </c>
      <c r="J292" s="90" t="e">
        <f aca="false">IF(LEN(VLOOKUP($A292,#REF!,4,FALSE())),UPPER(RIGHT(VLOOKUP($A292,#REF!,4,FALSE()), 1)),"")</f>
        <v>#VALUE!</v>
      </c>
      <c r="K292" s="90" t="e">
        <f aca="false">IF(LEN(VLOOKUP($A292,#REF!,5,FALSE())),UPPER(RIGHT(VLOOKUP($A292,#REF!,5,FALSE()), 1)),"")</f>
        <v>#VALUE!</v>
      </c>
      <c r="L292" s="90" t="e">
        <f aca="false">IF(LEN(VLOOKUP($A292,#REF!,6,FALSE())),UPPER(RIGHT(VLOOKUP($A292,#REF!,6,FALSE()), 1)),"")</f>
        <v>#VALUE!</v>
      </c>
      <c r="M292" s="91" t="e">
        <f aca="false">IF(LEN(VLOOKUP($A292,#REF!,7,FALSE())),UPPER(RIGHT(VLOOKUP($A292,#REF!,7,FALSE()), 1)),"")</f>
        <v>#VALUE!</v>
      </c>
      <c r="N292" s="86" t="s">
        <v>740</v>
      </c>
      <c r="O292" s="86" t="s">
        <v>83</v>
      </c>
      <c r="P292" s="86" t="s">
        <v>104</v>
      </c>
      <c r="Q292" s="86" t="s">
        <v>105</v>
      </c>
      <c r="R292" s="86" t="s">
        <v>83</v>
      </c>
      <c r="S292" s="100" t="e">
        <f aca="false">HLOOKUP("Device Tree Pin Name",#REF!,MATCH($A292,#REF!,0),FALSE())</f>
        <v>#VALUE!</v>
      </c>
      <c r="T292" s="95" t="e">
        <f aca="false">HLOOKUP("power rail",#REF!,MATCH($A292,#REF!,0),FALSE())</f>
        <v>#VALUE!</v>
      </c>
      <c r="U292" s="96" t="e">
        <f aca="false">HLOOKUP("Wake Capable",#REF!,MATCH($A292,#REF!,0),FALSE())</f>
        <v>#VALUE!</v>
      </c>
      <c r="V292" s="96" t="e">
        <f aca="false">HLOOKUP("Strap",#REF!,MATCH($A292,#REF!,0),FALSE())</f>
        <v>#VALUE!</v>
      </c>
      <c r="W292" s="96" t="e">
        <f aca="false">HLOOKUP("GTE",#REF!,MATCH($A292,#REF!,0),FALSE())</f>
        <v>#VALUE!</v>
      </c>
      <c r="X292" s="96" t="e">
        <f aca="false">HLOOKUP("DPD_Control",#REF!,MATCH($A292,#REF!,0),FALSE())</f>
        <v>#VALUE!</v>
      </c>
      <c r="Y292" s="96" t="e">
        <f aca="false">HLOOKUP("DPD_Group",#REF!,MATCH($A292,#REF!,0),FALSE())</f>
        <v>#VALUE!</v>
      </c>
      <c r="Z292" s="95" t="e">
        <f aca="false">HLOOKUP("Pad Category",#REF!,MATCH($A292,#REF!,0),FALSE())</f>
        <v>#VALUE!</v>
      </c>
      <c r="AA292" s="95" t="e">
        <f aca="false">HLOOKUP("Pad type",#REF!,MATCH($A292,#REF!,0),FALSE())</f>
        <v>#VALUE!</v>
      </c>
      <c r="AB292" s="95" t="e">
        <f aca="false">HLOOKUP("Pull Strength",#REF!,MATCH($A292,#REF!,0),FALSE())</f>
        <v>#VALUE!</v>
      </c>
      <c r="AC292" s="95" t="e">
        <f aca="false">HLOOKUP("POR Pin State",#REF!,MATCH($A292,#REF!,0),FALSE())</f>
        <v>#VALUE!</v>
      </c>
      <c r="AD292" s="95" t="str">
        <f aca="false">IF(OR($AQ292="",$AQ292=$C292),$R292,IF($AQ292=$D292,SUBSTITUTE(SUBSTITUTE($AQ292,"GPIO3_","GPIO_"),".0",""),IF($AQ292=$E292,$N292,IF($AQ292=$F292,$O292,IF($AQ292=$G292,$P292,IF($AQ292=$H292,$Q292,"INVALID"))))))</f>
        <v>RSVD1</v>
      </c>
      <c r="AE292" s="97"/>
      <c r="AF292" s="98" t="str">
        <f aca="false">IF(AND(OR($AS292="Int PU",$AS292="Int PD"),OR(AND($AZ292&lt;&gt;"",$AZ292&lt;&gt;"0"),AND($BA292&lt;&gt;"",$BA292&lt;&gt;"0"))),"INVALID",IF(OR($AQ292=$C292,$AS292="Int PD"),"PULL_DOWN",IF(OR($AS292="Int PU",AND($AE292="YES",OR($AZ292="",$AZ292="0"),OR($BA292="",$BA292="0"),OR($AR292="Input",$AR292="Bidirectional"))),"PULL_UP","NORMAL")))</f>
        <v>PULL_DOWN</v>
      </c>
      <c r="AG292" s="98" t="e">
        <f aca="false">IF($AU292="Input", "TRISTATE", IF($AV292="Z","TRISTATE",IF($AT292=$F292,"TRISTATE","NORMAL")))</f>
        <v>#VALUE!</v>
      </c>
      <c r="AH292" s="98" t="e">
        <f aca="false">IF(OR($AT292=$F292,$AU292="Output"),"DISABLE","ENABLE")</f>
        <v>#VALUE!</v>
      </c>
      <c r="AI292" s="97"/>
      <c r="AJ292" s="99" t="b">
        <f aca="false">TRUE()</f>
        <v>1</v>
      </c>
      <c r="AK292" s="99" t="b">
        <f aca="false">TRUE()</f>
        <v>1</v>
      </c>
      <c r="AL292" s="99" t="b">
        <f aca="false">TRUE()</f>
        <v>1</v>
      </c>
      <c r="AM292" s="99" t="b">
        <f aca="false">TRUE()</f>
        <v>1</v>
      </c>
      <c r="AN292" s="99" t="b">
        <f aca="false">TRUE()</f>
        <v>1</v>
      </c>
      <c r="AO292" s="99" t="b">
        <f aca="false">TRUE()</f>
        <v>1</v>
      </c>
      <c r="AP292" s="100" t="str">
        <f aca="false">IF(AND($AJ292:$AO292), "VALID", "INVALID")</f>
        <v>VALID</v>
      </c>
      <c r="AQ292" s="179" t="s">
        <v>746</v>
      </c>
      <c r="AR292" s="102" t="s">
        <v>79</v>
      </c>
      <c r="AS292" s="103"/>
      <c r="AT292" s="104"/>
      <c r="AU292" s="104"/>
      <c r="AV292" s="103" t="s">
        <v>124</v>
      </c>
      <c r="AW292" s="104"/>
      <c r="AX292" s="103" t="s">
        <v>85</v>
      </c>
      <c r="AY292" s="104"/>
      <c r="AZ292" s="103"/>
      <c r="BA292" s="103"/>
      <c r="BB292" s="105"/>
      <c r="BC292" s="104"/>
      <c r="BD292" s="106"/>
      <c r="BE292" s="111" t="s">
        <v>745</v>
      </c>
      <c r="BF292" s="108" t="e">
        <f aca="false">VLOOKUP($A292,#REF!, 34, FALSE())</f>
        <v>#VALUE!</v>
      </c>
      <c r="BG292" s="108" t="e">
        <f aca="false">VLOOKUP($A292,#REF!, 22, FALSE())</f>
        <v>#VALUE!</v>
      </c>
      <c r="BH292" s="109"/>
    </row>
    <row r="293" customFormat="false" ht="12.75" hidden="false" customHeight="true" outlineLevel="0" collapsed="false">
      <c r="A293" s="95" t="s">
        <v>747</v>
      </c>
      <c r="B293" s="86" t="e">
        <f aca="false">VLOOKUP($A293,#REF!, 34, FALSE())</f>
        <v>#VALUE!</v>
      </c>
      <c r="C293" s="87" t="str">
        <f aca="false">CONCATENATE("unused_",A293)</f>
        <v>unused_SPI6_CS0</v>
      </c>
      <c r="D293" s="88" t="e">
        <f aca="false">IF(LEN(VLOOKUP($A293,#REF!,8,FALSE())),LEFT(VLOOKUP($A293,#REF!,8,FALSE()),LEN(VLOOKUP($A293,#REF!,8,FALSE()))-2),"")</f>
        <v>#VALUE!</v>
      </c>
      <c r="E293" s="89" t="e">
        <f aca="false">IF(LEN(VLOOKUP($A293,#REF!,4,FALSE())),IF(INDEX(#REF!,MATCH($A293,#REF!,0),1),LEFT(VLOOKUP($A293,#REF!,4,FALSE()),LEN(VLOOKUP($A293,#REF!,4,FALSE()))-2),CONCATENATE(LEFT(VLOOKUP($A293,#REF!,4,FALSE()),LEN(VLOOKUP($A293,#REF!,4,FALSE()))-2),"*")),"")</f>
        <v>#VALUE!</v>
      </c>
      <c r="F293" s="90" t="e">
        <f aca="false">IF(LEN(VLOOKUP($A293,#REF!,5,FALSE())),IF(INDEX(#REF!,MATCH($A293,#REF!,0),2),LEFT(VLOOKUP($A293,#REF!,5,FALSE()),LEN(VLOOKUP($A293,#REF!,5,FALSE()))-2),CONCATENATE(LEFT(VLOOKUP($A293,#REF!,5,FALSE()),LEN(VLOOKUP($A293,#REF!,5,FALSE()))-2),"*")),"")</f>
        <v>#VALUE!</v>
      </c>
      <c r="G293" s="90" t="e">
        <f aca="false">IF(LEN(VLOOKUP($A293,#REF!,6,FALSE())),IF(INDEX(#REF!,MATCH($A293,#REF!,0),3),LEFT(VLOOKUP($A293,#REF!,6,FALSE()),LEN(VLOOKUP($A293,#REF!,6,FALSE()))-2),CONCATENATE(LEFT(VLOOKUP($A293,#REF!,6,FALSE()),LEN(VLOOKUP($A293,#REF!,6,FALSE()))-2),"*")),"")</f>
        <v>#VALUE!</v>
      </c>
      <c r="H293" s="91" t="e">
        <f aca="false">IF(LEN(VLOOKUP($A293,#REF!,7,FALSE())),IF(INDEX(#REF!,MATCH($A293,#REF!,0),4),LEFT(VLOOKUP($A293,#REF!,7,FALSE()),LEN(VLOOKUP($A293,#REF!,7,FALSE()))-2),CONCATENATE(LEFT(VLOOKUP($A293,#REF!,7,FALSE()),LEN(VLOOKUP($A293,#REF!,7,FALSE()))-2),"*")),"")</f>
        <v>#VALUE!</v>
      </c>
      <c r="I293" s="92" t="e">
        <f aca="false">IF(LEN(VLOOKUP($A293,#REF!,8,FALSE())),UPPER(RIGHT(VLOOKUP($A293,#REF!,8,FALSE()), 1)),"")</f>
        <v>#VALUE!</v>
      </c>
      <c r="J293" s="90" t="e">
        <f aca="false">IF(LEN(VLOOKUP($A293,#REF!,4,FALSE())),UPPER(RIGHT(VLOOKUP($A293,#REF!,4,FALSE()), 1)),"")</f>
        <v>#VALUE!</v>
      </c>
      <c r="K293" s="90" t="e">
        <f aca="false">IF(LEN(VLOOKUP($A293,#REF!,5,FALSE())),UPPER(RIGHT(VLOOKUP($A293,#REF!,5,FALSE()), 1)),"")</f>
        <v>#VALUE!</v>
      </c>
      <c r="L293" s="90" t="e">
        <f aca="false">IF(LEN(VLOOKUP($A293,#REF!,6,FALSE())),UPPER(RIGHT(VLOOKUP($A293,#REF!,6,FALSE()), 1)),"")</f>
        <v>#VALUE!</v>
      </c>
      <c r="M293" s="91" t="e">
        <f aca="false">IF(LEN(VLOOKUP($A293,#REF!,7,FALSE())),UPPER(RIGHT(VLOOKUP($A293,#REF!,7,FALSE()), 1)),"")</f>
        <v>#VALUE!</v>
      </c>
      <c r="N293" s="86" t="s">
        <v>740</v>
      </c>
      <c r="O293" s="86" t="s">
        <v>83</v>
      </c>
      <c r="P293" s="86" t="s">
        <v>104</v>
      </c>
      <c r="Q293" s="86" t="s">
        <v>105</v>
      </c>
      <c r="R293" s="86" t="s">
        <v>83</v>
      </c>
      <c r="S293" s="100" t="e">
        <f aca="false">HLOOKUP("Device Tree Pin Name",#REF!,MATCH($A293,#REF!,0),FALSE())</f>
        <v>#VALUE!</v>
      </c>
      <c r="T293" s="95" t="e">
        <f aca="false">HLOOKUP("power rail",#REF!,MATCH($A293,#REF!,0),FALSE())</f>
        <v>#VALUE!</v>
      </c>
      <c r="U293" s="96" t="e">
        <f aca="false">HLOOKUP("Wake Capable",#REF!,MATCH($A293,#REF!,0),FALSE())</f>
        <v>#VALUE!</v>
      </c>
      <c r="V293" s="96" t="e">
        <f aca="false">HLOOKUP("Strap",#REF!,MATCH($A293,#REF!,0),FALSE())</f>
        <v>#VALUE!</v>
      </c>
      <c r="W293" s="96" t="e">
        <f aca="false">HLOOKUP("GTE",#REF!,MATCH($A293,#REF!,0),FALSE())</f>
        <v>#VALUE!</v>
      </c>
      <c r="X293" s="96" t="e">
        <f aca="false">HLOOKUP("DPD_Control",#REF!,MATCH($A293,#REF!,0),FALSE())</f>
        <v>#VALUE!</v>
      </c>
      <c r="Y293" s="96" t="e">
        <f aca="false">HLOOKUP("DPD_Group",#REF!,MATCH($A293,#REF!,0),FALSE())</f>
        <v>#VALUE!</v>
      </c>
      <c r="Z293" s="95" t="e">
        <f aca="false">HLOOKUP("Pad Category",#REF!,MATCH($A293,#REF!,0),FALSE())</f>
        <v>#VALUE!</v>
      </c>
      <c r="AA293" s="95" t="e">
        <f aca="false">HLOOKUP("Pad type",#REF!,MATCH($A293,#REF!,0),FALSE())</f>
        <v>#VALUE!</v>
      </c>
      <c r="AB293" s="95" t="e">
        <f aca="false">HLOOKUP("Pull Strength",#REF!,MATCH($A293,#REF!,0),FALSE())</f>
        <v>#VALUE!</v>
      </c>
      <c r="AC293" s="95" t="e">
        <f aca="false">HLOOKUP("POR Pin State",#REF!,MATCH($A293,#REF!,0),FALSE())</f>
        <v>#VALUE!</v>
      </c>
      <c r="AD293" s="95" t="str">
        <f aca="false">IF(OR($AQ293="",$AQ293=$C293),$R293,IF($AQ293=$D293,SUBSTITUTE(SUBSTITUTE($AQ293,"GPIO3_","GPIO_"),".0",""),IF($AQ293=$E293,$N293,IF($AQ293=$F293,$O293,IF($AQ293=$G293,$P293,IF($AQ293=$H293,$Q293,"INVALID"))))))</f>
        <v>RSVD1</v>
      </c>
      <c r="AE293" s="97"/>
      <c r="AF293" s="98" t="str">
        <f aca="false">IF(AND(OR($AS293="Int PU",$AS293="Int PD"),OR(AND($AZ293&lt;&gt;"",$AZ293&lt;&gt;"0"),AND($BA293&lt;&gt;"",$BA293&lt;&gt;"0"))),"INVALID",IF(OR($AQ293=$C293,$AS293="Int PD"),"PULL_DOWN",IF(OR($AS293="Int PU",AND($AE293="YES",OR($AZ293="",$AZ293="0"),OR($BA293="",$BA293="0"),OR($AR293="Input",$AR293="Bidirectional"))),"PULL_UP","NORMAL")))</f>
        <v>PULL_DOWN</v>
      </c>
      <c r="AG293" s="98" t="e">
        <f aca="false">IF($AY293="slave", "TRISTATE", IF($AU293="Input", "TRISTATE", IF($AV293="Z","TRISTATE",IF($AT293=$F293,"TRISTATE","NORMAL"))))</f>
        <v>#VALUE!</v>
      </c>
      <c r="AH293" s="98" t="e">
        <f aca="false">IF(OR((AND($AT293=$G293,$AU293="INPUT")),(AND($AT293=$H293,$AY293="Slave")),$AU293="Bidirectional"),"ENABLE","DISABLE")</f>
        <v>#VALUE!</v>
      </c>
      <c r="AI293" s="97"/>
      <c r="AJ293" s="99" t="b">
        <f aca="false">TRUE()</f>
        <v>1</v>
      </c>
      <c r="AK293" s="99" t="b">
        <f aca="false">TRUE()</f>
        <v>1</v>
      </c>
      <c r="AL293" s="99" t="b">
        <f aca="false">TRUE()</f>
        <v>1</v>
      </c>
      <c r="AM293" s="99" t="b">
        <f aca="false">TRUE()</f>
        <v>1</v>
      </c>
      <c r="AN293" s="99" t="b">
        <f aca="false">TRUE()</f>
        <v>1</v>
      </c>
      <c r="AO293" s="99" t="b">
        <f aca="false">TRUE()</f>
        <v>1</v>
      </c>
      <c r="AP293" s="100" t="str">
        <f aca="false">IF(AND($AJ293:$AO293), "VALID", "INVALID")</f>
        <v>VALID</v>
      </c>
      <c r="AQ293" s="179" t="s">
        <v>748</v>
      </c>
      <c r="AR293" s="102" t="s">
        <v>79</v>
      </c>
      <c r="AS293" s="103"/>
      <c r="AT293" s="104"/>
      <c r="AU293" s="104"/>
      <c r="AV293" s="103" t="s">
        <v>124</v>
      </c>
      <c r="AW293" s="104"/>
      <c r="AX293" s="103" t="s">
        <v>85</v>
      </c>
      <c r="AY293" s="104"/>
      <c r="AZ293" s="103"/>
      <c r="BA293" s="103"/>
      <c r="BB293" s="105"/>
      <c r="BC293" s="104"/>
      <c r="BD293" s="106"/>
      <c r="BE293" s="114" t="s">
        <v>747</v>
      </c>
      <c r="BF293" s="108" t="e">
        <f aca="false">VLOOKUP($A293,#REF!, 34, FALSE())</f>
        <v>#VALUE!</v>
      </c>
      <c r="BG293" s="108" t="e">
        <f aca="false">VLOOKUP($A293,#REF!, 22, FALSE())</f>
        <v>#VALUE!</v>
      </c>
      <c r="BH293" s="109"/>
    </row>
    <row r="294" s="85" customFormat="true" ht="18" hidden="false" customHeight="true" outlineLevel="0" collapsed="false">
      <c r="A294" s="140" t="s">
        <v>749</v>
      </c>
      <c r="B294" s="140" t="s">
        <v>750</v>
      </c>
      <c r="C294" s="74"/>
      <c r="D294" s="76"/>
      <c r="E294" s="76"/>
      <c r="F294" s="76"/>
      <c r="G294" s="76"/>
      <c r="H294" s="76"/>
      <c r="I294" s="74"/>
      <c r="J294" s="74"/>
      <c r="K294" s="74"/>
      <c r="L294" s="74"/>
      <c r="M294" s="74"/>
      <c r="N294" s="74"/>
      <c r="O294" s="74"/>
      <c r="P294" s="74"/>
      <c r="Q294" s="74"/>
      <c r="R294" s="74"/>
      <c r="S294" s="74"/>
      <c r="T294" s="74"/>
      <c r="U294" s="77"/>
      <c r="V294" s="77"/>
      <c r="W294" s="77"/>
      <c r="X294" s="77"/>
      <c r="Y294" s="77"/>
      <c r="Z294" s="78"/>
      <c r="AA294" s="78"/>
      <c r="AB294" s="78"/>
      <c r="AC294" s="78"/>
      <c r="AD294" s="78"/>
      <c r="AE294" s="78"/>
      <c r="AF294" s="78"/>
      <c r="AG294" s="78"/>
      <c r="AH294" s="78"/>
      <c r="AI294" s="78"/>
      <c r="AJ294" s="78"/>
      <c r="AK294" s="78"/>
      <c r="AL294" s="78"/>
      <c r="AM294" s="78"/>
      <c r="AN294" s="78"/>
      <c r="AO294" s="78"/>
      <c r="AP294" s="78"/>
      <c r="AQ294" s="79"/>
      <c r="AR294" s="79"/>
      <c r="AS294" s="80"/>
      <c r="AT294" s="80"/>
      <c r="AU294" s="80"/>
      <c r="AV294" s="80"/>
      <c r="AW294" s="80"/>
      <c r="AX294" s="80"/>
      <c r="AY294" s="80"/>
      <c r="AZ294" s="80"/>
      <c r="BA294" s="80"/>
      <c r="BB294" s="80"/>
      <c r="BC294" s="81" t="s">
        <v>76</v>
      </c>
      <c r="BD294" s="82"/>
      <c r="BE294" s="83" t="s">
        <v>749</v>
      </c>
      <c r="BF294" s="84" t="s">
        <v>750</v>
      </c>
      <c r="BG294" s="84"/>
      <c r="BH294" s="84"/>
    </row>
    <row r="295" customFormat="false" ht="12.75" hidden="false" customHeight="true" outlineLevel="0" collapsed="false">
      <c r="A295" s="95" t="s">
        <v>751</v>
      </c>
      <c r="B295" s="86" t="e">
        <f aca="false">VLOOKUP($A295,#REF!, 34, FALSE())</f>
        <v>#VALUE!</v>
      </c>
      <c r="C295" s="87" t="str">
        <f aca="false">CONCATENATE("unused_",A295)</f>
        <v>unused_EMMC_CLK</v>
      </c>
      <c r="D295" s="88" t="e">
        <f aca="false">IF(LEN(VLOOKUP($A295,#REF!,8,FALSE())),LEFT(VLOOKUP($A295,#REF!,8,FALSE()),LEN(VLOOKUP($A295,#REF!,8,FALSE()))-2),"")</f>
        <v>#VALUE!</v>
      </c>
      <c r="E295" s="89" t="e">
        <f aca="false">IF(LEN(VLOOKUP($A295,#REF!,4,FALSE())),IF(INDEX(#REF!,MATCH($A295,#REF!,0),1),LEFT(VLOOKUP($A295,#REF!,4,FALSE()),LEN(VLOOKUP($A295,#REF!,4,FALSE()))-2),CONCATENATE(LEFT(VLOOKUP($A295,#REF!,4,FALSE()),LEN(VLOOKUP($A295,#REF!,4,FALSE()))-2),"")),"")</f>
        <v>#VALUE!</v>
      </c>
      <c r="F295" s="90" t="e">
        <f aca="false">IF(LEN(VLOOKUP($A295,#REF!,5,FALSE())),IF(INDEX(#REF!,MATCH($A295,#REF!,0),2),LEFT(VLOOKUP($A295,#REF!,5,FALSE()),LEN(VLOOKUP($A295,#REF!,5,FALSE()))-2),CONCATENATE(LEFT(VLOOKUP($A295,#REF!,5,FALSE()),LEN(VLOOKUP($A295,#REF!,5,FALSE()))-2),"*")),"")</f>
        <v>#VALUE!</v>
      </c>
      <c r="G295" s="90" t="e">
        <f aca="false">IF(LEN(VLOOKUP($A295,#REF!,6,FALSE())),IF(INDEX(#REF!,MATCH($A295,#REF!,0),3),LEFT(VLOOKUP($A295,#REF!,6,FALSE()),LEN(VLOOKUP($A295,#REF!,6,FALSE()))-2),CONCATENATE(LEFT(VLOOKUP($A295,#REF!,6,FALSE()),LEN(VLOOKUP($A295,#REF!,6,FALSE()))-2),"*")),"")</f>
        <v>#VALUE!</v>
      </c>
      <c r="H295" s="91" t="e">
        <f aca="false">IF(LEN(VLOOKUP($A295,#REF!,7,FALSE())),IF(INDEX(#REF!,MATCH($A295,#REF!,0),4),LEFT(VLOOKUP($A295,#REF!,7,FALSE()),LEN(VLOOKUP($A295,#REF!,7,FALSE()))-2),CONCATENATE(LEFT(VLOOKUP($A295,#REF!,7,FALSE()),LEN(VLOOKUP($A295,#REF!,7,FALSE()))-2),"*")),"")</f>
        <v>#VALUE!</v>
      </c>
      <c r="I295" s="92" t="e">
        <f aca="false">IF(LEN(VLOOKUP($A295,#REF!,8,FALSE())),UPPER(RIGHT(VLOOKUP($A295,#REF!,8,FALSE()), 1)),"")</f>
        <v>#VALUE!</v>
      </c>
      <c r="J295" s="90" t="e">
        <f aca="false">IF(LEN(VLOOKUP($A295,#REF!,4,FALSE())),UPPER(RIGHT(VLOOKUP($A295,#REF!,4,FALSE()), 1)),"")</f>
        <v>#VALUE!</v>
      </c>
      <c r="K295" s="90" t="e">
        <f aca="false">IF(LEN(VLOOKUP($A295,#REF!,5,FALSE())),UPPER(RIGHT(VLOOKUP($A295,#REF!,5,FALSE()), 1)),"")</f>
        <v>#VALUE!</v>
      </c>
      <c r="L295" s="90" t="e">
        <f aca="false">IF(LEN(VLOOKUP($A295,#REF!,6,FALSE())),UPPER(RIGHT(VLOOKUP($A295,#REF!,6,FALSE()), 1)),"")</f>
        <v>#VALUE!</v>
      </c>
      <c r="M295" s="91" t="e">
        <f aca="false">IF(LEN(VLOOKUP($A295,#REF!,7,FALSE())),UPPER(RIGHT(VLOOKUP($A295,#REF!,7,FALSE()), 1)),"")</f>
        <v>#VALUE!</v>
      </c>
      <c r="N295" s="98" t="s">
        <v>94</v>
      </c>
      <c r="O295" s="98" t="s">
        <v>83</v>
      </c>
      <c r="P295" s="98" t="s">
        <v>104</v>
      </c>
      <c r="Q295" s="98" t="s">
        <v>105</v>
      </c>
      <c r="R295" s="86" t="s">
        <v>83</v>
      </c>
      <c r="S295" s="94" t="e">
        <f aca="false">HLOOKUP("Device Tree Pin Name",#REF!,MATCH($A295,#REF!,0),FALSE())</f>
        <v>#VALUE!</v>
      </c>
      <c r="T295" s="95" t="e">
        <f aca="false">HLOOKUP("power rail",#REF!,MATCH($A295,#REF!,0),FALSE())</f>
        <v>#VALUE!</v>
      </c>
      <c r="U295" s="96" t="e">
        <f aca="false">HLOOKUP("Wake Capable",#REF!,MATCH($A295,#REF!,0),FALSE())</f>
        <v>#VALUE!</v>
      </c>
      <c r="V295" s="96" t="e">
        <f aca="false">HLOOKUP("Strap",#REF!,MATCH($A295,#REF!,0),FALSE())</f>
        <v>#VALUE!</v>
      </c>
      <c r="W295" s="96" t="e">
        <f aca="false">HLOOKUP("GTE",#REF!,MATCH($A295,#REF!,0),FALSE())</f>
        <v>#VALUE!</v>
      </c>
      <c r="X295" s="96" t="e">
        <f aca="false">HLOOKUP("DPD_Control",#REF!,MATCH($A295,#REF!,0),FALSE())</f>
        <v>#VALUE!</v>
      </c>
      <c r="Y295" s="96" t="e">
        <f aca="false">HLOOKUP("DPD_Group",#REF!,MATCH($A295,#REF!,0),FALSE())</f>
        <v>#VALUE!</v>
      </c>
      <c r="Z295" s="95" t="e">
        <f aca="false">HLOOKUP("Pad Category",#REF!,MATCH($A295,#REF!,0),FALSE())</f>
        <v>#VALUE!</v>
      </c>
      <c r="AA295" s="95" t="e">
        <f aca="false">HLOOKUP("Pad type",#REF!,MATCH($A295,#REF!,0),FALSE())</f>
        <v>#VALUE!</v>
      </c>
      <c r="AB295" s="95" t="e">
        <f aca="false">HLOOKUP("Pull Strength",#REF!,MATCH($A295,#REF!,0),FALSE())</f>
        <v>#VALUE!</v>
      </c>
      <c r="AC295" s="95" t="e">
        <f aca="false">HLOOKUP("POR Pin State",#REF!,MATCH($A295,#REF!,0),FALSE())</f>
        <v>#VALUE!</v>
      </c>
      <c r="AD295" s="95" t="str">
        <f aca="false">IF(OR($AQ295="",$AQ295=$C295),$R295,IF($AQ295=$D295,SUBSTITUTE(SUBSTITUTE($AQ295,"GPIO3_","GPIO_"),".0",""),IF($AQ295=$E295,$N295,IF($AQ295=$F295,$O295,IF($AQ295=$G295,$P295,IF($AQ295=$H295,$Q295,"INVALID"))))))</f>
        <v>RSVD1</v>
      </c>
      <c r="AE295" s="97"/>
      <c r="AF295" s="98" t="str">
        <f aca="false">IF(AND(OR($AS295="Int PU",$AS295="Int PD"),OR(AND($AZ295&lt;&gt;"",$AZ295&lt;&gt;"0"),AND($BA295&lt;&gt;"",$BA295&lt;&gt;"0"))),"INVALID",IF(OR($AQ295=$C295,$AS295="Int PD"),"PULL_DOWN",IF(OR($AS295="Int PU",AND($AE295="YES",OR($AZ295="",$AZ295="0"),OR($BA295="",$BA295="0"),OR($AR295="Input",$AR295="Bidirectional"))),"PULL_UP","NORMAL")))</f>
        <v>PULL_DOWN</v>
      </c>
      <c r="AG295" s="98" t="e">
        <f aca="false">IF($AU295="Input", "TRISTATE", IF($AV295="Z","TRISTATE",IF($AT295=$F295,"TRISTATE","NORMAL")))</f>
        <v>#VALUE!</v>
      </c>
      <c r="AH295" s="98" t="e">
        <f aca="false">IF($AT295=$H295,"ENABLE",IF(OR($AT295=$F295,$AU295="Output"),"DISABLE","ENABLE"))</f>
        <v>#VALUE!</v>
      </c>
      <c r="AI295" s="97"/>
      <c r="AJ295" s="99" t="b">
        <f aca="false">TRUE()</f>
        <v>1</v>
      </c>
      <c r="AK295" s="99" t="b">
        <f aca="false">TRUE()</f>
        <v>1</v>
      </c>
      <c r="AL295" s="99" t="b">
        <f aca="false">TRUE()</f>
        <v>1</v>
      </c>
      <c r="AM295" s="99" t="b">
        <f aca="false">TRUE()</f>
        <v>1</v>
      </c>
      <c r="AN295" s="99" t="b">
        <f aca="false">TRUE()</f>
        <v>1</v>
      </c>
      <c r="AO295" s="99" t="b">
        <f aca="false">TRUE()</f>
        <v>1</v>
      </c>
      <c r="AP295" s="100" t="str">
        <f aca="false">IF(AND($AJ295:$AO295), "VALID", "INVALID")</f>
        <v>VALID</v>
      </c>
      <c r="AQ295" s="141" t="s">
        <v>752</v>
      </c>
      <c r="AR295" s="102" t="s">
        <v>79</v>
      </c>
      <c r="AS295" s="103"/>
      <c r="AT295" s="104"/>
      <c r="AU295" s="104"/>
      <c r="AV295" s="104"/>
      <c r="AW295" s="104"/>
      <c r="AX295" s="104"/>
      <c r="AY295" s="103" t="s">
        <v>434</v>
      </c>
      <c r="AZ295" s="103"/>
      <c r="BA295" s="103"/>
      <c r="BB295" s="105"/>
      <c r="BC295" s="104"/>
      <c r="BD295" s="106"/>
      <c r="BE295" s="107" t="s">
        <v>751</v>
      </c>
      <c r="BF295" s="108" t="e">
        <f aca="false">VLOOKUP($A295,#REF!, 34, FALSE())</f>
        <v>#VALUE!</v>
      </c>
      <c r="BG295" s="108" t="e">
        <f aca="false">VLOOKUP($A295,#REF!, 22, FALSE())</f>
        <v>#VALUE!</v>
      </c>
      <c r="BH295" s="109"/>
    </row>
    <row r="296" customFormat="false" ht="12.75" hidden="false" customHeight="true" outlineLevel="0" collapsed="false">
      <c r="A296" s="95" t="s">
        <v>753</v>
      </c>
      <c r="B296" s="86" t="e">
        <f aca="false">VLOOKUP($A296,#REF!, 34, FALSE())</f>
        <v>#VALUE!</v>
      </c>
      <c r="C296" s="87" t="str">
        <f aca="false">CONCATENATE("unused_",A296)</f>
        <v>unused_EMMC_CMD</v>
      </c>
      <c r="D296" s="88" t="e">
        <f aca="false">IF(LEN(VLOOKUP($A296,#REF!,8,FALSE())),LEFT(VLOOKUP($A296,#REF!,8,FALSE()),LEN(VLOOKUP($A296,#REF!,8,FALSE()))-2),"")</f>
        <v>#VALUE!</v>
      </c>
      <c r="E296" s="89" t="e">
        <f aca="false">IF(LEN(VLOOKUP($A296,#REF!,4,FALSE())),IF(INDEX(#REF!,MATCH($A296,#REF!,0),1),LEFT(VLOOKUP($A296,#REF!,4,FALSE()),LEN(VLOOKUP($A296,#REF!,4,FALSE()))-2),CONCATENATE(LEFT(VLOOKUP($A296,#REF!,4,FALSE()),LEN(VLOOKUP($A296,#REF!,4,FALSE()))-2),"")),"")</f>
        <v>#VALUE!</v>
      </c>
      <c r="F296" s="90" t="e">
        <f aca="false">IF(LEN(VLOOKUP($A296,#REF!,5,FALSE())),IF(INDEX(#REF!,MATCH($A296,#REF!,0),2),LEFT(VLOOKUP($A296,#REF!,5,FALSE()),LEN(VLOOKUP($A296,#REF!,5,FALSE()))-2),CONCATENATE(LEFT(VLOOKUP($A296,#REF!,5,FALSE()),LEN(VLOOKUP($A296,#REF!,5,FALSE()))-2),"*")),"")</f>
        <v>#VALUE!</v>
      </c>
      <c r="G296" s="90" t="e">
        <f aca="false">IF(LEN(VLOOKUP($A296,#REF!,6,FALSE())),IF(INDEX(#REF!,MATCH($A296,#REF!,0),3),LEFT(VLOOKUP($A296,#REF!,6,FALSE()),LEN(VLOOKUP($A296,#REF!,6,FALSE()))-2),CONCATENATE(LEFT(VLOOKUP($A296,#REF!,6,FALSE()),LEN(VLOOKUP($A296,#REF!,6,FALSE()))-2),"*")),"")</f>
        <v>#VALUE!</v>
      </c>
      <c r="H296" s="91" t="e">
        <f aca="false">IF(LEN(VLOOKUP($A296,#REF!,7,FALSE())),IF(INDEX(#REF!,MATCH($A296,#REF!,0),4),LEFT(VLOOKUP($A296,#REF!,7,FALSE()),LEN(VLOOKUP($A296,#REF!,7,FALSE()))-2),CONCATENATE(LEFT(VLOOKUP($A296,#REF!,7,FALSE()),LEN(VLOOKUP($A296,#REF!,7,FALSE()))-2),"*")),"")</f>
        <v>#VALUE!</v>
      </c>
      <c r="I296" s="92" t="e">
        <f aca="false">IF(LEN(VLOOKUP($A296,#REF!,8,FALSE())),UPPER(RIGHT(VLOOKUP($A296,#REF!,8,FALSE()), 1)),"")</f>
        <v>#VALUE!</v>
      </c>
      <c r="J296" s="90" t="e">
        <f aca="false">IF(LEN(VLOOKUP($A296,#REF!,4,FALSE())),UPPER(RIGHT(VLOOKUP($A296,#REF!,4,FALSE()), 1)),"")</f>
        <v>#VALUE!</v>
      </c>
      <c r="K296" s="90" t="e">
        <f aca="false">IF(LEN(VLOOKUP($A296,#REF!,5,FALSE())),UPPER(RIGHT(VLOOKUP($A296,#REF!,5,FALSE()), 1)),"")</f>
        <v>#VALUE!</v>
      </c>
      <c r="L296" s="90" t="e">
        <f aca="false">IF(LEN(VLOOKUP($A296,#REF!,6,FALSE())),UPPER(RIGHT(VLOOKUP($A296,#REF!,6,FALSE()), 1)),"")</f>
        <v>#VALUE!</v>
      </c>
      <c r="M296" s="91" t="e">
        <f aca="false">IF(LEN(VLOOKUP($A296,#REF!,7,FALSE())),UPPER(RIGHT(VLOOKUP($A296,#REF!,7,FALSE()), 1)),"")</f>
        <v>#VALUE!</v>
      </c>
      <c r="N296" s="86" t="s">
        <v>94</v>
      </c>
      <c r="O296" s="98" t="s">
        <v>83</v>
      </c>
      <c r="P296" s="98" t="s">
        <v>104</v>
      </c>
      <c r="Q296" s="98" t="s">
        <v>105</v>
      </c>
      <c r="R296" s="86" t="s">
        <v>83</v>
      </c>
      <c r="S296" s="100" t="e">
        <f aca="false">HLOOKUP("Device Tree Pin Name",#REF!,MATCH($A296,#REF!,0),FALSE())</f>
        <v>#VALUE!</v>
      </c>
      <c r="T296" s="95" t="e">
        <f aca="false">HLOOKUP("power rail",#REF!,MATCH($A296,#REF!,0),FALSE())</f>
        <v>#VALUE!</v>
      </c>
      <c r="U296" s="96" t="e">
        <f aca="false">HLOOKUP("Wake Capable",#REF!,MATCH($A296,#REF!,0),FALSE())</f>
        <v>#VALUE!</v>
      </c>
      <c r="V296" s="96" t="e">
        <f aca="false">HLOOKUP("Strap",#REF!,MATCH($A296,#REF!,0),FALSE())</f>
        <v>#VALUE!</v>
      </c>
      <c r="W296" s="96" t="e">
        <f aca="false">HLOOKUP("GTE",#REF!,MATCH($A296,#REF!,0),FALSE())</f>
        <v>#VALUE!</v>
      </c>
      <c r="X296" s="96" t="e">
        <f aca="false">HLOOKUP("DPD_Control",#REF!,MATCH($A296,#REF!,0),FALSE())</f>
        <v>#VALUE!</v>
      </c>
      <c r="Y296" s="96" t="e">
        <f aca="false">HLOOKUP("DPD_Group",#REF!,MATCH($A296,#REF!,0),FALSE())</f>
        <v>#VALUE!</v>
      </c>
      <c r="Z296" s="95" t="e">
        <f aca="false">HLOOKUP("Pad Category",#REF!,MATCH($A296,#REF!,0),FALSE())</f>
        <v>#VALUE!</v>
      </c>
      <c r="AA296" s="95" t="e">
        <f aca="false">HLOOKUP("Pad type",#REF!,MATCH($A296,#REF!,0),FALSE())</f>
        <v>#VALUE!</v>
      </c>
      <c r="AB296" s="95" t="e">
        <f aca="false">HLOOKUP("Pull Strength",#REF!,MATCH($A296,#REF!,0),FALSE())</f>
        <v>#VALUE!</v>
      </c>
      <c r="AC296" s="95" t="e">
        <f aca="false">HLOOKUP("POR Pin State",#REF!,MATCH($A296,#REF!,0),FALSE())</f>
        <v>#VALUE!</v>
      </c>
      <c r="AD296" s="95" t="str">
        <f aca="false">IF(OR($AQ296="",$AQ296=$C296),$R296,IF($AQ296=$D296,SUBSTITUTE(SUBSTITUTE($AQ296,"GPIO3_","GPIO_"),".0",""),IF($AQ296=$E296,$N296,IF($AQ296=$F296,$O296,IF($AQ296=$G296,$P296,IF($AQ296=$H296,$Q296,"INVALID"))))))</f>
        <v>RSVD1</v>
      </c>
      <c r="AE296" s="97"/>
      <c r="AF296" s="98" t="str">
        <f aca="false">IF(AND(OR($AS296="Int PU",$AS296="Int PD"),OR(AND($AZ296&lt;&gt;"",$AZ296&lt;&gt;"0"),AND($BA296&lt;&gt;"",$BA296&lt;&gt;"0"))),"INVALID",IF(OR($AQ296=$C296,$AS296="Int PD"),"PULL_DOWN",IF(OR($AS296="Int PU",AND($AE296="YES",OR($AZ296="",$AZ296="0"),OR($BA296="",$BA296="0"),OR($AR296="Input",$AR296="Bidirectional"))),"PULL_UP","NORMAL")))</f>
        <v>PULL_DOWN</v>
      </c>
      <c r="AG296" s="98" t="e">
        <f aca="false">IF($AU296="Input", "TRISTATE", IF($AV296="Z","TRISTATE",IF($AT296=$F296,"TRISTATE","NORMAL")))</f>
        <v>#VALUE!</v>
      </c>
      <c r="AH296" s="98" t="e">
        <f aca="false">IF(OR($AT296=$F296,$AU296="Output"),"DISABLE","ENABLE")</f>
        <v>#VALUE!</v>
      </c>
      <c r="AI296" s="97"/>
      <c r="AJ296" s="99" t="b">
        <f aca="false">TRUE()</f>
        <v>1</v>
      </c>
      <c r="AK296" s="99" t="b">
        <f aca="false">TRUE()</f>
        <v>1</v>
      </c>
      <c r="AL296" s="99" t="b">
        <f aca="false">TRUE()</f>
        <v>1</v>
      </c>
      <c r="AM296" s="99" t="b">
        <f aca="false">TRUE()</f>
        <v>1</v>
      </c>
      <c r="AN296" s="99" t="b">
        <f aca="false">TRUE()</f>
        <v>1</v>
      </c>
      <c r="AO296" s="99" t="b">
        <f aca="false">TRUE()</f>
        <v>1</v>
      </c>
      <c r="AP296" s="100" t="str">
        <f aca="false">IF(AND($AJ296:$AO296), "VALID", "INVALID")</f>
        <v>VALID</v>
      </c>
      <c r="AQ296" s="141" t="s">
        <v>754</v>
      </c>
      <c r="AR296" s="102" t="s">
        <v>79</v>
      </c>
      <c r="AS296" s="103"/>
      <c r="AT296" s="104"/>
      <c r="AU296" s="104"/>
      <c r="AV296" s="104"/>
      <c r="AW296" s="104"/>
      <c r="AX296" s="104"/>
      <c r="AY296" s="104"/>
      <c r="AZ296" s="103" t="s">
        <v>569</v>
      </c>
      <c r="BA296" s="103"/>
      <c r="BB296" s="105"/>
      <c r="BC296" s="104"/>
      <c r="BD296" s="106"/>
      <c r="BE296" s="111" t="s">
        <v>753</v>
      </c>
      <c r="BF296" s="108" t="e">
        <f aca="false">VLOOKUP($A296,#REF!, 34, FALSE())</f>
        <v>#VALUE!</v>
      </c>
      <c r="BG296" s="108" t="e">
        <f aca="false">VLOOKUP($A296,#REF!, 22, FALSE())</f>
        <v>#VALUE!</v>
      </c>
      <c r="BH296" s="109"/>
    </row>
    <row r="297" customFormat="false" ht="12.75" hidden="false" customHeight="true" outlineLevel="0" collapsed="false">
      <c r="A297" s="95" t="s">
        <v>755</v>
      </c>
      <c r="B297" s="86" t="e">
        <f aca="false">VLOOKUP($A297,#REF!, 34, FALSE())</f>
        <v>#VALUE!</v>
      </c>
      <c r="C297" s="87" t="str">
        <f aca="false">CONCATENATE("unused_",A297)</f>
        <v>unused_EMMC_DAT0</v>
      </c>
      <c r="D297" s="88" t="e">
        <f aca="false">IF(LEN(VLOOKUP($A297,#REF!,8,FALSE())),LEFT(VLOOKUP($A297,#REF!,8,FALSE()),LEN(VLOOKUP($A297,#REF!,8,FALSE()))-2),"")</f>
        <v>#VALUE!</v>
      </c>
      <c r="E297" s="89" t="e">
        <f aca="false">IF(LEN(VLOOKUP($A297,#REF!,4,FALSE())),IF(INDEX(#REF!,MATCH($A297,#REF!,0),1),LEFT(VLOOKUP($A297,#REF!,4,FALSE()),LEN(VLOOKUP($A297,#REF!,4,FALSE()))-2),CONCATENATE(LEFT(VLOOKUP($A297,#REF!,4,FALSE()),LEN(VLOOKUP($A297,#REF!,4,FALSE()))-2),"")),"")</f>
        <v>#VALUE!</v>
      </c>
      <c r="F297" s="90" t="e">
        <f aca="false">IF(LEN(VLOOKUP($A297,#REF!,5,FALSE())),IF(INDEX(#REF!,MATCH($A297,#REF!,0),2),LEFT(VLOOKUP($A297,#REF!,5,FALSE()),LEN(VLOOKUP($A297,#REF!,5,FALSE()))-2),CONCATENATE(LEFT(VLOOKUP($A297,#REF!,5,FALSE()),LEN(VLOOKUP($A297,#REF!,5,FALSE()))-2),"*")),"")</f>
        <v>#VALUE!</v>
      </c>
      <c r="G297" s="90" t="e">
        <f aca="false">IF(LEN(VLOOKUP($A297,#REF!,6,FALSE())),IF(INDEX(#REF!,MATCH($A297,#REF!,0),3),LEFT(VLOOKUP($A297,#REF!,6,FALSE()),LEN(VLOOKUP($A297,#REF!,6,FALSE()))-2),CONCATENATE(LEFT(VLOOKUP($A297,#REF!,6,FALSE()),LEN(VLOOKUP($A297,#REF!,6,FALSE()))-2),"*")),"")</f>
        <v>#VALUE!</v>
      </c>
      <c r="H297" s="91" t="e">
        <f aca="false">IF(LEN(VLOOKUP($A297,#REF!,7,FALSE())),IF(INDEX(#REF!,MATCH($A297,#REF!,0),4),LEFT(VLOOKUP($A297,#REF!,7,FALSE()),LEN(VLOOKUP($A297,#REF!,7,FALSE()))-2),CONCATENATE(LEFT(VLOOKUP($A297,#REF!,7,FALSE()),LEN(VLOOKUP($A297,#REF!,7,FALSE()))-2),"*")),"")</f>
        <v>#VALUE!</v>
      </c>
      <c r="I297" s="92" t="e">
        <f aca="false">IF(LEN(VLOOKUP($A297,#REF!,8,FALSE())),UPPER(RIGHT(VLOOKUP($A297,#REF!,8,FALSE()), 1)),"")</f>
        <v>#VALUE!</v>
      </c>
      <c r="J297" s="90" t="e">
        <f aca="false">IF(LEN(VLOOKUP($A297,#REF!,4,FALSE())),UPPER(RIGHT(VLOOKUP($A297,#REF!,4,FALSE()), 1)),"")</f>
        <v>#VALUE!</v>
      </c>
      <c r="K297" s="90" t="e">
        <f aca="false">IF(LEN(VLOOKUP($A297,#REF!,5,FALSE())),UPPER(RIGHT(VLOOKUP($A297,#REF!,5,FALSE()), 1)),"")</f>
        <v>#VALUE!</v>
      </c>
      <c r="L297" s="90" t="e">
        <f aca="false">IF(LEN(VLOOKUP($A297,#REF!,6,FALSE())),UPPER(RIGHT(VLOOKUP($A297,#REF!,6,FALSE()), 1)),"")</f>
        <v>#VALUE!</v>
      </c>
      <c r="M297" s="91" t="e">
        <f aca="false">IF(LEN(VLOOKUP($A297,#REF!,7,FALSE())),UPPER(RIGHT(VLOOKUP($A297,#REF!,7,FALSE()), 1)),"")</f>
        <v>#VALUE!</v>
      </c>
      <c r="N297" s="86" t="s">
        <v>94</v>
      </c>
      <c r="O297" s="98" t="s">
        <v>83</v>
      </c>
      <c r="P297" s="98" t="s">
        <v>104</v>
      </c>
      <c r="Q297" s="98" t="s">
        <v>105</v>
      </c>
      <c r="R297" s="86" t="s">
        <v>83</v>
      </c>
      <c r="S297" s="100" t="e">
        <f aca="false">HLOOKUP("Device Tree Pin Name",#REF!,MATCH($A297,#REF!,0),FALSE())</f>
        <v>#VALUE!</v>
      </c>
      <c r="T297" s="95" t="e">
        <f aca="false">HLOOKUP("power rail",#REF!,MATCH($A297,#REF!,0),FALSE())</f>
        <v>#VALUE!</v>
      </c>
      <c r="U297" s="96" t="e">
        <f aca="false">HLOOKUP("Wake Capable",#REF!,MATCH($A297,#REF!,0),FALSE())</f>
        <v>#VALUE!</v>
      </c>
      <c r="V297" s="96" t="e">
        <f aca="false">HLOOKUP("Strap",#REF!,MATCH($A297,#REF!,0),FALSE())</f>
        <v>#VALUE!</v>
      </c>
      <c r="W297" s="96" t="e">
        <f aca="false">HLOOKUP("GTE",#REF!,MATCH($A297,#REF!,0),FALSE())</f>
        <v>#VALUE!</v>
      </c>
      <c r="X297" s="96" t="e">
        <f aca="false">HLOOKUP("DPD_Control",#REF!,MATCH($A297,#REF!,0),FALSE())</f>
        <v>#VALUE!</v>
      </c>
      <c r="Y297" s="96" t="e">
        <f aca="false">HLOOKUP("DPD_Group",#REF!,MATCH($A297,#REF!,0),FALSE())</f>
        <v>#VALUE!</v>
      </c>
      <c r="Z297" s="95" t="e">
        <f aca="false">HLOOKUP("Pad Category",#REF!,MATCH($A297,#REF!,0),FALSE())</f>
        <v>#VALUE!</v>
      </c>
      <c r="AA297" s="95" t="e">
        <f aca="false">HLOOKUP("Pad type",#REF!,MATCH($A297,#REF!,0),FALSE())</f>
        <v>#VALUE!</v>
      </c>
      <c r="AB297" s="95" t="e">
        <f aca="false">HLOOKUP("Pull Strength",#REF!,MATCH($A297,#REF!,0),FALSE())</f>
        <v>#VALUE!</v>
      </c>
      <c r="AC297" s="95" t="e">
        <f aca="false">HLOOKUP("POR Pin State",#REF!,MATCH($A297,#REF!,0),FALSE())</f>
        <v>#VALUE!</v>
      </c>
      <c r="AD297" s="95" t="str">
        <f aca="false">IF(OR($AQ297="",$AQ297=$C297),$R297,IF($AQ297=$D297,SUBSTITUTE(SUBSTITUTE($AQ297,"GPIO3_","GPIO_"),".0",""),IF($AQ297=$E297,$N297,IF($AQ297=$F297,$O297,IF($AQ297=$G297,$P297,IF($AQ297=$H297,$Q297,"INVALID"))))))</f>
        <v>RSVD1</v>
      </c>
      <c r="AE297" s="97"/>
      <c r="AF297" s="98" t="str">
        <f aca="false">IF(AND(OR($AS297="Int PU",$AS297="Int PD"),OR(AND($AZ297&lt;&gt;"",$AZ297&lt;&gt;"0"),AND($BA297&lt;&gt;"",$BA297&lt;&gt;"0"))),"INVALID",IF(OR($AQ297=$C297,$AS297="Int PD"),"PULL_DOWN",IF(OR($AS297="Int PU",AND($AE297="YES",OR($AZ297="",$AZ297="0"),OR($BA297="",$BA297="0"),OR($AR297="Input",$AR297="Bidirectional"))),"PULL_UP","NORMAL")))</f>
        <v>PULL_DOWN</v>
      </c>
      <c r="AG297" s="98" t="e">
        <f aca="false">IF($AU297="Input", "TRISTATE", IF($AV297="Z","TRISTATE",IF($AT297=$F297,"TRISTATE","NORMAL")))</f>
        <v>#VALUE!</v>
      </c>
      <c r="AH297" s="98" t="e">
        <f aca="false">IF(OR($AT297=$F297,$AU297="Output"),"DISABLE","ENABLE")</f>
        <v>#VALUE!</v>
      </c>
      <c r="AI297" s="97"/>
      <c r="AJ297" s="99" t="b">
        <f aca="false">TRUE()</f>
        <v>1</v>
      </c>
      <c r="AK297" s="99" t="b">
        <f aca="false">TRUE()</f>
        <v>1</v>
      </c>
      <c r="AL297" s="99" t="b">
        <f aca="false">TRUE()</f>
        <v>1</v>
      </c>
      <c r="AM297" s="99" t="b">
        <f aca="false">TRUE()</f>
        <v>1</v>
      </c>
      <c r="AN297" s="99" t="b">
        <f aca="false">TRUE()</f>
        <v>1</v>
      </c>
      <c r="AO297" s="99" t="b">
        <f aca="false">TRUE()</f>
        <v>1</v>
      </c>
      <c r="AP297" s="100" t="str">
        <f aca="false">IF(AND($AJ297:$AO297), "VALID", "INVALID")</f>
        <v>VALID</v>
      </c>
      <c r="AQ297" s="141" t="s">
        <v>756</v>
      </c>
      <c r="AR297" s="102" t="s">
        <v>79</v>
      </c>
      <c r="AS297" s="103"/>
      <c r="AT297" s="104"/>
      <c r="AU297" s="104"/>
      <c r="AV297" s="104"/>
      <c r="AW297" s="104"/>
      <c r="AX297" s="104"/>
      <c r="AY297" s="104"/>
      <c r="AZ297" s="103"/>
      <c r="BA297" s="103"/>
      <c r="BB297" s="105"/>
      <c r="BC297" s="104"/>
      <c r="BD297" s="106"/>
      <c r="BE297" s="111" t="s">
        <v>755</v>
      </c>
      <c r="BF297" s="108" t="e">
        <f aca="false">VLOOKUP($A297,#REF!, 34, FALSE())</f>
        <v>#VALUE!</v>
      </c>
      <c r="BG297" s="108" t="e">
        <f aca="false">VLOOKUP($A297,#REF!, 22, FALSE())</f>
        <v>#VALUE!</v>
      </c>
      <c r="BH297" s="109"/>
    </row>
    <row r="298" customFormat="false" ht="12.75" hidden="false" customHeight="true" outlineLevel="0" collapsed="false">
      <c r="A298" s="95" t="s">
        <v>757</v>
      </c>
      <c r="B298" s="86" t="e">
        <f aca="false">VLOOKUP($A298,#REF!, 34, FALSE())</f>
        <v>#VALUE!</v>
      </c>
      <c r="C298" s="87" t="str">
        <f aca="false">CONCATENATE("unused_",A298)</f>
        <v>unused_EMMC_DAT1</v>
      </c>
      <c r="D298" s="88" t="e">
        <f aca="false">IF(LEN(VLOOKUP($A298,#REF!,8,FALSE())),LEFT(VLOOKUP($A298,#REF!,8,FALSE()),LEN(VLOOKUP($A298,#REF!,8,FALSE()))-2),"")</f>
        <v>#VALUE!</v>
      </c>
      <c r="E298" s="89" t="e">
        <f aca="false">IF(LEN(VLOOKUP($A298,#REF!,4,FALSE())),IF(INDEX(#REF!,MATCH($A298,#REF!,0),1),LEFT(VLOOKUP($A298,#REF!,4,FALSE()),LEN(VLOOKUP($A298,#REF!,4,FALSE()))-2),CONCATENATE(LEFT(VLOOKUP($A298,#REF!,4,FALSE()),LEN(VLOOKUP($A298,#REF!,4,FALSE()))-2),"")),"")</f>
        <v>#VALUE!</v>
      </c>
      <c r="F298" s="90" t="e">
        <f aca="false">IF(LEN(VLOOKUP($A298,#REF!,5,FALSE())),IF(INDEX(#REF!,MATCH($A298,#REF!,0),2),LEFT(VLOOKUP($A298,#REF!,5,FALSE()),LEN(VLOOKUP($A298,#REF!,5,FALSE()))-2),CONCATENATE(LEFT(VLOOKUP($A298,#REF!,5,FALSE()),LEN(VLOOKUP($A298,#REF!,5,FALSE()))-2),"*")),"")</f>
        <v>#VALUE!</v>
      </c>
      <c r="G298" s="90" t="e">
        <f aca="false">IF(LEN(VLOOKUP($A298,#REF!,6,FALSE())),IF(INDEX(#REF!,MATCH($A298,#REF!,0),3),LEFT(VLOOKUP($A298,#REF!,6,FALSE()),LEN(VLOOKUP($A298,#REF!,6,FALSE()))-2),CONCATENATE(LEFT(VLOOKUP($A298,#REF!,6,FALSE()),LEN(VLOOKUP($A298,#REF!,6,FALSE()))-2),"*")),"")</f>
        <v>#VALUE!</v>
      </c>
      <c r="H298" s="91" t="e">
        <f aca="false">IF(LEN(VLOOKUP($A298,#REF!,7,FALSE())),IF(INDEX(#REF!,MATCH($A298,#REF!,0),4),LEFT(VLOOKUP($A298,#REF!,7,FALSE()),LEN(VLOOKUP($A298,#REF!,7,FALSE()))-2),CONCATENATE(LEFT(VLOOKUP($A298,#REF!,7,FALSE()),LEN(VLOOKUP($A298,#REF!,7,FALSE()))-2),"*")),"")</f>
        <v>#VALUE!</v>
      </c>
      <c r="I298" s="92" t="e">
        <f aca="false">IF(LEN(VLOOKUP($A298,#REF!,8,FALSE())),UPPER(RIGHT(VLOOKUP($A298,#REF!,8,FALSE()), 1)),"")</f>
        <v>#VALUE!</v>
      </c>
      <c r="J298" s="90" t="e">
        <f aca="false">IF(LEN(VLOOKUP($A298,#REF!,4,FALSE())),UPPER(RIGHT(VLOOKUP($A298,#REF!,4,FALSE()), 1)),"")</f>
        <v>#VALUE!</v>
      </c>
      <c r="K298" s="90" t="e">
        <f aca="false">IF(LEN(VLOOKUP($A298,#REF!,5,FALSE())),UPPER(RIGHT(VLOOKUP($A298,#REF!,5,FALSE()), 1)),"")</f>
        <v>#VALUE!</v>
      </c>
      <c r="L298" s="90" t="e">
        <f aca="false">IF(LEN(VLOOKUP($A298,#REF!,6,FALSE())),UPPER(RIGHT(VLOOKUP($A298,#REF!,6,FALSE()), 1)),"")</f>
        <v>#VALUE!</v>
      </c>
      <c r="M298" s="91" t="e">
        <f aca="false">IF(LEN(VLOOKUP($A298,#REF!,7,FALSE())),UPPER(RIGHT(VLOOKUP($A298,#REF!,7,FALSE()), 1)),"")</f>
        <v>#VALUE!</v>
      </c>
      <c r="N298" s="86" t="s">
        <v>94</v>
      </c>
      <c r="O298" s="98" t="s">
        <v>83</v>
      </c>
      <c r="P298" s="98" t="s">
        <v>104</v>
      </c>
      <c r="Q298" s="98" t="s">
        <v>105</v>
      </c>
      <c r="R298" s="86" t="s">
        <v>83</v>
      </c>
      <c r="S298" s="100" t="e">
        <f aca="false">HLOOKUP("Device Tree Pin Name",#REF!,MATCH($A298,#REF!,0),FALSE())</f>
        <v>#VALUE!</v>
      </c>
      <c r="T298" s="95" t="e">
        <f aca="false">HLOOKUP("power rail",#REF!,MATCH($A298,#REF!,0),FALSE())</f>
        <v>#VALUE!</v>
      </c>
      <c r="U298" s="96" t="e">
        <f aca="false">HLOOKUP("Wake Capable",#REF!,MATCH($A298,#REF!,0),FALSE())</f>
        <v>#VALUE!</v>
      </c>
      <c r="V298" s="96" t="e">
        <f aca="false">HLOOKUP("Strap",#REF!,MATCH($A298,#REF!,0),FALSE())</f>
        <v>#VALUE!</v>
      </c>
      <c r="W298" s="96" t="e">
        <f aca="false">HLOOKUP("GTE",#REF!,MATCH($A298,#REF!,0),FALSE())</f>
        <v>#VALUE!</v>
      </c>
      <c r="X298" s="96" t="e">
        <f aca="false">HLOOKUP("DPD_Control",#REF!,MATCH($A298,#REF!,0),FALSE())</f>
        <v>#VALUE!</v>
      </c>
      <c r="Y298" s="96" t="e">
        <f aca="false">HLOOKUP("DPD_Group",#REF!,MATCH($A298,#REF!,0),FALSE())</f>
        <v>#VALUE!</v>
      </c>
      <c r="Z298" s="95" t="e">
        <f aca="false">HLOOKUP("Pad Category",#REF!,MATCH($A298,#REF!,0),FALSE())</f>
        <v>#VALUE!</v>
      </c>
      <c r="AA298" s="95" t="e">
        <f aca="false">HLOOKUP("Pad type",#REF!,MATCH($A298,#REF!,0),FALSE())</f>
        <v>#VALUE!</v>
      </c>
      <c r="AB298" s="95" t="e">
        <f aca="false">HLOOKUP("Pull Strength",#REF!,MATCH($A298,#REF!,0),FALSE())</f>
        <v>#VALUE!</v>
      </c>
      <c r="AC298" s="95" t="e">
        <f aca="false">HLOOKUP("POR Pin State",#REF!,MATCH($A298,#REF!,0),FALSE())</f>
        <v>#VALUE!</v>
      </c>
      <c r="AD298" s="95" t="str">
        <f aca="false">IF(OR($AQ298="",$AQ298=$C298),$R298,IF($AQ298=$D298,SUBSTITUTE(SUBSTITUTE($AQ298,"GPIO3_","GPIO_"),".0",""),IF($AQ298=$E298,$N298,IF($AQ298=$F298,$O298,IF($AQ298=$G298,$P298,IF($AQ298=$H298,$Q298,"INVALID"))))))</f>
        <v>RSVD1</v>
      </c>
      <c r="AE298" s="97"/>
      <c r="AF298" s="98" t="str">
        <f aca="false">IF(AND(OR($AS298="Int PU",$AS298="Int PD"),OR(AND($AZ298&lt;&gt;"",$AZ298&lt;&gt;"0"),AND($BA298&lt;&gt;"",$BA298&lt;&gt;"0"))),"INVALID",IF(OR($AQ298=$C298,$AS298="Int PD"),"PULL_DOWN",IF(OR($AS298="Int PU",AND($AE298="YES",OR($AZ298="",$AZ298="0"),OR($BA298="",$BA298="0"),OR($AR298="Input",$AR298="Bidirectional"))),"PULL_UP","NORMAL")))</f>
        <v>PULL_DOWN</v>
      </c>
      <c r="AG298" s="98" t="e">
        <f aca="false">IF($AU298="Input", "TRISTATE", IF($AV298="Z","TRISTATE",IF($AT298=$F298,"TRISTATE","NORMAL")))</f>
        <v>#VALUE!</v>
      </c>
      <c r="AH298" s="98" t="e">
        <f aca="false">IF(OR($AT298=$F298,$AU298="Output"),"DISABLE","ENABLE")</f>
        <v>#VALUE!</v>
      </c>
      <c r="AI298" s="97"/>
      <c r="AJ298" s="99" t="b">
        <f aca="false">TRUE()</f>
        <v>1</v>
      </c>
      <c r="AK298" s="99" t="b">
        <f aca="false">TRUE()</f>
        <v>1</v>
      </c>
      <c r="AL298" s="99" t="b">
        <f aca="false">TRUE()</f>
        <v>1</v>
      </c>
      <c r="AM298" s="99" t="b">
        <f aca="false">TRUE()</f>
        <v>1</v>
      </c>
      <c r="AN298" s="99" t="b">
        <f aca="false">TRUE()</f>
        <v>1</v>
      </c>
      <c r="AO298" s="99" t="b">
        <f aca="false">TRUE()</f>
        <v>1</v>
      </c>
      <c r="AP298" s="100" t="str">
        <f aca="false">IF(AND($AJ298:$AO298), "VALID", "INVALID")</f>
        <v>VALID</v>
      </c>
      <c r="AQ298" s="168" t="s">
        <v>758</v>
      </c>
      <c r="AR298" s="146" t="s">
        <v>79</v>
      </c>
      <c r="AS298" s="147"/>
      <c r="AT298" s="104"/>
      <c r="AU298" s="148"/>
      <c r="AV298" s="148"/>
      <c r="AW298" s="104"/>
      <c r="AX298" s="104"/>
      <c r="AY298" s="104"/>
      <c r="AZ298" s="147"/>
      <c r="BA298" s="147"/>
      <c r="BB298" s="149"/>
      <c r="BC298" s="148"/>
      <c r="BD298" s="150"/>
      <c r="BE298" s="111" t="s">
        <v>757</v>
      </c>
      <c r="BF298" s="108" t="e">
        <f aca="false">VLOOKUP($A298,#REF!, 34, FALSE())</f>
        <v>#VALUE!</v>
      </c>
      <c r="BG298" s="108" t="e">
        <f aca="false">VLOOKUP($A298,#REF!, 22, FALSE())</f>
        <v>#VALUE!</v>
      </c>
      <c r="BH298" s="109"/>
    </row>
    <row r="299" customFormat="false" ht="12.75" hidden="false" customHeight="true" outlineLevel="0" collapsed="false">
      <c r="A299" s="95" t="s">
        <v>759</v>
      </c>
      <c r="B299" s="86" t="e">
        <f aca="false">VLOOKUP($A299,#REF!, 34, FALSE())</f>
        <v>#VALUE!</v>
      </c>
      <c r="C299" s="87" t="str">
        <f aca="false">CONCATENATE("unused_",A299)</f>
        <v>unused_EMMC_DAT2</v>
      </c>
      <c r="D299" s="88" t="e">
        <f aca="false">IF(LEN(VLOOKUP($A299,#REF!,8,FALSE())),LEFT(VLOOKUP($A299,#REF!,8,FALSE()),LEN(VLOOKUP($A299,#REF!,8,FALSE()))-2),"")</f>
        <v>#VALUE!</v>
      </c>
      <c r="E299" s="89" t="e">
        <f aca="false">IF(LEN(VLOOKUP($A299,#REF!,4,FALSE())),IF(INDEX(#REF!,MATCH($A299,#REF!,0),1),LEFT(VLOOKUP($A299,#REF!,4,FALSE()),LEN(VLOOKUP($A299,#REF!,4,FALSE()))-2),CONCATENATE(LEFT(VLOOKUP($A299,#REF!,4,FALSE()),LEN(VLOOKUP($A299,#REF!,4,FALSE()))-2),"")),"")</f>
        <v>#VALUE!</v>
      </c>
      <c r="F299" s="90" t="e">
        <f aca="false">IF(LEN(VLOOKUP($A299,#REF!,5,FALSE())),IF(INDEX(#REF!,MATCH($A299,#REF!,0),2),LEFT(VLOOKUP($A299,#REF!,5,FALSE()),LEN(VLOOKUP($A299,#REF!,5,FALSE()))-2),CONCATENATE(LEFT(VLOOKUP($A299,#REF!,5,FALSE()),LEN(VLOOKUP($A299,#REF!,5,FALSE()))-2),"*")),"")</f>
        <v>#VALUE!</v>
      </c>
      <c r="G299" s="90" t="e">
        <f aca="false">IF(LEN(VLOOKUP($A299,#REF!,6,FALSE())),IF(INDEX(#REF!,MATCH($A299,#REF!,0),3),LEFT(VLOOKUP($A299,#REF!,6,FALSE()),LEN(VLOOKUP($A299,#REF!,6,FALSE()))-2),CONCATENATE(LEFT(VLOOKUP($A299,#REF!,6,FALSE()),LEN(VLOOKUP($A299,#REF!,6,FALSE()))-2),"*")),"")</f>
        <v>#VALUE!</v>
      </c>
      <c r="H299" s="91" t="e">
        <f aca="false">IF(LEN(VLOOKUP($A299,#REF!,7,FALSE())),IF(INDEX(#REF!,MATCH($A299,#REF!,0),4),LEFT(VLOOKUP($A299,#REF!,7,FALSE()),LEN(VLOOKUP($A299,#REF!,7,FALSE()))-2),CONCATENATE(LEFT(VLOOKUP($A299,#REF!,7,FALSE()),LEN(VLOOKUP($A299,#REF!,7,FALSE()))-2),"*")),"")</f>
        <v>#VALUE!</v>
      </c>
      <c r="I299" s="92" t="e">
        <f aca="false">IF(LEN(VLOOKUP($A299,#REF!,8,FALSE())),UPPER(RIGHT(VLOOKUP($A299,#REF!,8,FALSE()), 1)),"")</f>
        <v>#VALUE!</v>
      </c>
      <c r="J299" s="90" t="e">
        <f aca="false">IF(LEN(VLOOKUP($A299,#REF!,4,FALSE())),UPPER(RIGHT(VLOOKUP($A299,#REF!,4,FALSE()), 1)),"")</f>
        <v>#VALUE!</v>
      </c>
      <c r="K299" s="90" t="e">
        <f aca="false">IF(LEN(VLOOKUP($A299,#REF!,5,FALSE())),UPPER(RIGHT(VLOOKUP($A299,#REF!,5,FALSE()), 1)),"")</f>
        <v>#VALUE!</v>
      </c>
      <c r="L299" s="90" t="e">
        <f aca="false">IF(LEN(VLOOKUP($A299,#REF!,6,FALSE())),UPPER(RIGHT(VLOOKUP($A299,#REF!,6,FALSE()), 1)),"")</f>
        <v>#VALUE!</v>
      </c>
      <c r="M299" s="91" t="e">
        <f aca="false">IF(LEN(VLOOKUP($A299,#REF!,7,FALSE())),UPPER(RIGHT(VLOOKUP($A299,#REF!,7,FALSE()), 1)),"")</f>
        <v>#VALUE!</v>
      </c>
      <c r="N299" s="86" t="s">
        <v>94</v>
      </c>
      <c r="O299" s="98" t="s">
        <v>83</v>
      </c>
      <c r="P299" s="98" t="s">
        <v>104</v>
      </c>
      <c r="Q299" s="98" t="s">
        <v>105</v>
      </c>
      <c r="R299" s="86" t="s">
        <v>83</v>
      </c>
      <c r="S299" s="100" t="e">
        <f aca="false">HLOOKUP("Device Tree Pin Name",#REF!,MATCH($A299,#REF!,0),FALSE())</f>
        <v>#VALUE!</v>
      </c>
      <c r="T299" s="95" t="e">
        <f aca="false">HLOOKUP("power rail",#REF!,MATCH($A299,#REF!,0),FALSE())</f>
        <v>#VALUE!</v>
      </c>
      <c r="U299" s="96" t="e">
        <f aca="false">HLOOKUP("Wake Capable",#REF!,MATCH($A299,#REF!,0),FALSE())</f>
        <v>#VALUE!</v>
      </c>
      <c r="V299" s="96" t="e">
        <f aca="false">HLOOKUP("Strap",#REF!,MATCH($A299,#REF!,0),FALSE())</f>
        <v>#VALUE!</v>
      </c>
      <c r="W299" s="96" t="e">
        <f aca="false">HLOOKUP("GTE",#REF!,MATCH($A299,#REF!,0),FALSE())</f>
        <v>#VALUE!</v>
      </c>
      <c r="X299" s="96" t="e">
        <f aca="false">HLOOKUP("DPD_Control",#REF!,MATCH($A299,#REF!,0),FALSE())</f>
        <v>#VALUE!</v>
      </c>
      <c r="Y299" s="96" t="e">
        <f aca="false">HLOOKUP("DPD_Group",#REF!,MATCH($A299,#REF!,0),FALSE())</f>
        <v>#VALUE!</v>
      </c>
      <c r="Z299" s="95" t="e">
        <f aca="false">HLOOKUP("Pad Category",#REF!,MATCH($A299,#REF!,0),FALSE())</f>
        <v>#VALUE!</v>
      </c>
      <c r="AA299" s="95" t="e">
        <f aca="false">HLOOKUP("Pad type",#REF!,MATCH($A299,#REF!,0),FALSE())</f>
        <v>#VALUE!</v>
      </c>
      <c r="AB299" s="95" t="e">
        <f aca="false">HLOOKUP("Pull Strength",#REF!,MATCH($A299,#REF!,0),FALSE())</f>
        <v>#VALUE!</v>
      </c>
      <c r="AC299" s="95" t="e">
        <f aca="false">HLOOKUP("POR Pin State",#REF!,MATCH($A299,#REF!,0),FALSE())</f>
        <v>#VALUE!</v>
      </c>
      <c r="AD299" s="95" t="str">
        <f aca="false">IF(OR($AQ299="",$AQ299=$C299),$R299,IF($AQ299=$D299,SUBSTITUTE(SUBSTITUTE($AQ299,"GPIO3_","GPIO_"),".0",""),IF($AQ299=$E299,$N299,IF($AQ299=$F299,$O299,IF($AQ299=$G299,$P299,IF($AQ299=$H299,$Q299,"INVALID"))))))</f>
        <v>RSVD1</v>
      </c>
      <c r="AE299" s="97"/>
      <c r="AF299" s="98" t="str">
        <f aca="false">IF(AND(OR($AS299="Int PU",$AS299="Int PD"),OR(AND($AZ299&lt;&gt;"",$AZ299&lt;&gt;"0"),AND($BA299&lt;&gt;"",$BA299&lt;&gt;"0"))),"INVALID",IF(OR($AQ299=$C299,$AS299="Int PD"),"PULL_DOWN",IF(OR($AS299="Int PU",AND($AE299="YES",OR($AZ299="",$AZ299="0"),OR($BA299="",$BA299="0"),OR($AR299="Input",$AR299="Bidirectional"))),"PULL_UP","NORMAL")))</f>
        <v>PULL_DOWN</v>
      </c>
      <c r="AG299" s="98" t="e">
        <f aca="false">IF($AU299="Input", "TRISTATE", IF($AV299="Z","TRISTATE",IF($AT299=$F299,"TRISTATE","NORMAL")))</f>
        <v>#VALUE!</v>
      </c>
      <c r="AH299" s="98" t="e">
        <f aca="false">IF(OR($AT299=$F299,$AU299="Output"),"DISABLE","ENABLE")</f>
        <v>#VALUE!</v>
      </c>
      <c r="AI299" s="97"/>
      <c r="AJ299" s="99" t="b">
        <f aca="false">TRUE()</f>
        <v>1</v>
      </c>
      <c r="AK299" s="99" t="b">
        <f aca="false">TRUE()</f>
        <v>1</v>
      </c>
      <c r="AL299" s="99" t="b">
        <f aca="false">TRUE()</f>
        <v>1</v>
      </c>
      <c r="AM299" s="99" t="b">
        <f aca="false">TRUE()</f>
        <v>1</v>
      </c>
      <c r="AN299" s="99" t="b">
        <f aca="false">TRUE()</f>
        <v>1</v>
      </c>
      <c r="AO299" s="99" t="b">
        <f aca="false">TRUE()</f>
        <v>1</v>
      </c>
      <c r="AP299" s="100" t="str">
        <f aca="false">IF(AND($AJ299:$AO299), "VALID", "INVALID")</f>
        <v>VALID</v>
      </c>
      <c r="AQ299" s="151" t="s">
        <v>760</v>
      </c>
      <c r="AR299" s="102" t="s">
        <v>79</v>
      </c>
      <c r="AS299" s="103"/>
      <c r="AT299" s="104"/>
      <c r="AU299" s="148"/>
      <c r="AV299" s="148"/>
      <c r="AW299" s="104"/>
      <c r="AX299" s="104"/>
      <c r="AY299" s="104"/>
      <c r="AZ299" s="103"/>
      <c r="BA299" s="103"/>
      <c r="BB299" s="105" t="s">
        <v>496</v>
      </c>
      <c r="BC299" s="104"/>
      <c r="BD299" s="106"/>
      <c r="BE299" s="111" t="s">
        <v>759</v>
      </c>
      <c r="BF299" s="108" t="e">
        <f aca="false">VLOOKUP($A299,#REF!, 34, FALSE())</f>
        <v>#VALUE!</v>
      </c>
      <c r="BG299" s="108" t="e">
        <f aca="false">VLOOKUP($A299,#REF!, 22, FALSE())</f>
        <v>#VALUE!</v>
      </c>
      <c r="BH299" s="109"/>
    </row>
    <row r="300" customFormat="false" ht="12.75" hidden="false" customHeight="true" outlineLevel="0" collapsed="false">
      <c r="A300" s="95" t="s">
        <v>761</v>
      </c>
      <c r="B300" s="86" t="e">
        <f aca="false">VLOOKUP($A300,#REF!, 34, FALSE())</f>
        <v>#VALUE!</v>
      </c>
      <c r="C300" s="87" t="str">
        <f aca="false">CONCATENATE("unused_",A300)</f>
        <v>unused_EMMC_DAT3</v>
      </c>
      <c r="D300" s="88" t="e">
        <f aca="false">IF(LEN(VLOOKUP($A300,#REF!,8,FALSE())),LEFT(VLOOKUP($A300,#REF!,8,FALSE()),LEN(VLOOKUP($A300,#REF!,8,FALSE()))-2),"")</f>
        <v>#VALUE!</v>
      </c>
      <c r="E300" s="89" t="e">
        <f aca="false">IF(LEN(VLOOKUP($A300,#REF!,4,FALSE())),IF(INDEX(#REF!,MATCH($A300,#REF!,0),1),LEFT(VLOOKUP($A300,#REF!,4,FALSE()),LEN(VLOOKUP($A300,#REF!,4,FALSE()))-2),CONCATENATE(LEFT(VLOOKUP($A300,#REF!,4,FALSE()),LEN(VLOOKUP($A300,#REF!,4,FALSE()))-2),"")),"")</f>
        <v>#VALUE!</v>
      </c>
      <c r="F300" s="90" t="e">
        <f aca="false">IF(LEN(VLOOKUP($A300,#REF!,5,FALSE())),IF(INDEX(#REF!,MATCH($A300,#REF!,0),2),LEFT(VLOOKUP($A300,#REF!,5,FALSE()),LEN(VLOOKUP($A300,#REF!,5,FALSE()))-2),CONCATENATE(LEFT(VLOOKUP($A300,#REF!,5,FALSE()),LEN(VLOOKUP($A300,#REF!,5,FALSE()))-2),"*")),"")</f>
        <v>#VALUE!</v>
      </c>
      <c r="G300" s="90" t="e">
        <f aca="false">IF(LEN(VLOOKUP($A300,#REF!,6,FALSE())),IF(INDEX(#REF!,MATCH($A300,#REF!,0),3),LEFT(VLOOKUP($A300,#REF!,6,FALSE()),LEN(VLOOKUP($A300,#REF!,6,FALSE()))-2),CONCATENATE(LEFT(VLOOKUP($A300,#REF!,6,FALSE()),LEN(VLOOKUP($A300,#REF!,6,FALSE()))-2),"*")),"")</f>
        <v>#VALUE!</v>
      </c>
      <c r="H300" s="91" t="e">
        <f aca="false">IF(LEN(VLOOKUP($A300,#REF!,7,FALSE())),IF(INDEX(#REF!,MATCH($A300,#REF!,0),4),LEFT(VLOOKUP($A300,#REF!,7,FALSE()),LEN(VLOOKUP($A300,#REF!,7,FALSE()))-2),CONCATENATE(LEFT(VLOOKUP($A300,#REF!,7,FALSE()),LEN(VLOOKUP($A300,#REF!,7,FALSE()))-2),"*")),"")</f>
        <v>#VALUE!</v>
      </c>
      <c r="I300" s="92" t="e">
        <f aca="false">IF(LEN(VLOOKUP($A300,#REF!,8,FALSE())),UPPER(RIGHT(VLOOKUP($A300,#REF!,8,FALSE()), 1)),"")</f>
        <v>#VALUE!</v>
      </c>
      <c r="J300" s="90" t="e">
        <f aca="false">IF(LEN(VLOOKUP($A300,#REF!,4,FALSE())),UPPER(RIGHT(VLOOKUP($A300,#REF!,4,FALSE()), 1)),"")</f>
        <v>#VALUE!</v>
      </c>
      <c r="K300" s="90" t="e">
        <f aca="false">IF(LEN(VLOOKUP($A300,#REF!,5,FALSE())),UPPER(RIGHT(VLOOKUP($A300,#REF!,5,FALSE()), 1)),"")</f>
        <v>#VALUE!</v>
      </c>
      <c r="L300" s="90" t="e">
        <f aca="false">IF(LEN(VLOOKUP($A300,#REF!,6,FALSE())),UPPER(RIGHT(VLOOKUP($A300,#REF!,6,FALSE()), 1)),"")</f>
        <v>#VALUE!</v>
      </c>
      <c r="M300" s="91" t="e">
        <f aca="false">IF(LEN(VLOOKUP($A300,#REF!,7,FALSE())),UPPER(RIGHT(VLOOKUP($A300,#REF!,7,FALSE()), 1)),"")</f>
        <v>#VALUE!</v>
      </c>
      <c r="N300" s="86" t="s">
        <v>94</v>
      </c>
      <c r="O300" s="98" t="s">
        <v>83</v>
      </c>
      <c r="P300" s="98" t="s">
        <v>104</v>
      </c>
      <c r="Q300" s="98" t="s">
        <v>105</v>
      </c>
      <c r="R300" s="86" t="s">
        <v>83</v>
      </c>
      <c r="S300" s="100" t="e">
        <f aca="false">HLOOKUP("Device Tree Pin Name",#REF!,MATCH($A300,#REF!,0),FALSE())</f>
        <v>#VALUE!</v>
      </c>
      <c r="T300" s="95" t="e">
        <f aca="false">HLOOKUP("power rail",#REF!,MATCH($A300,#REF!,0),FALSE())</f>
        <v>#VALUE!</v>
      </c>
      <c r="U300" s="96" t="e">
        <f aca="false">HLOOKUP("Wake Capable",#REF!,MATCH($A300,#REF!,0),FALSE())</f>
        <v>#VALUE!</v>
      </c>
      <c r="V300" s="96" t="e">
        <f aca="false">HLOOKUP("Strap",#REF!,MATCH($A300,#REF!,0),FALSE())</f>
        <v>#VALUE!</v>
      </c>
      <c r="W300" s="96" t="e">
        <f aca="false">HLOOKUP("GTE",#REF!,MATCH($A300,#REF!,0),FALSE())</f>
        <v>#VALUE!</v>
      </c>
      <c r="X300" s="96" t="e">
        <f aca="false">HLOOKUP("DPD_Control",#REF!,MATCH($A300,#REF!,0),FALSE())</f>
        <v>#VALUE!</v>
      </c>
      <c r="Y300" s="96" t="e">
        <f aca="false">HLOOKUP("DPD_Group",#REF!,MATCH($A300,#REF!,0),FALSE())</f>
        <v>#VALUE!</v>
      </c>
      <c r="Z300" s="95" t="e">
        <f aca="false">HLOOKUP("Pad Category",#REF!,MATCH($A300,#REF!,0),FALSE())</f>
        <v>#VALUE!</v>
      </c>
      <c r="AA300" s="95" t="e">
        <f aca="false">HLOOKUP("Pad type",#REF!,MATCH($A300,#REF!,0),FALSE())</f>
        <v>#VALUE!</v>
      </c>
      <c r="AB300" s="95" t="e">
        <f aca="false">HLOOKUP("Pull Strength",#REF!,MATCH($A300,#REF!,0),FALSE())</f>
        <v>#VALUE!</v>
      </c>
      <c r="AC300" s="95" t="e">
        <f aca="false">HLOOKUP("POR Pin State",#REF!,MATCH($A300,#REF!,0),FALSE())</f>
        <v>#VALUE!</v>
      </c>
      <c r="AD300" s="95" t="str">
        <f aca="false">IF(OR($AQ300="",$AQ300=$C300),$R300,IF($AQ300=$D300,SUBSTITUTE(SUBSTITUTE($AQ300,"GPIO3_","GPIO_"),".0",""),IF($AQ300=$E300,$N300,IF($AQ300=$F300,$O300,IF($AQ300=$G300,$P300,IF($AQ300=$H300,$Q300,"INVALID"))))))</f>
        <v>RSVD1</v>
      </c>
      <c r="AE300" s="97"/>
      <c r="AF300" s="98" t="str">
        <f aca="false">IF(AND(OR($AS300="Int PU",$AS300="Int PD"),OR(AND($AZ300&lt;&gt;"",$AZ300&lt;&gt;"0"),AND($BA300&lt;&gt;"",$BA300&lt;&gt;"0"))),"INVALID",IF(OR($AQ300=$C300,$AS300="Int PD"),"PULL_DOWN",IF(OR($AS300="Int PU",AND($AE300="YES",OR($AZ300="",$AZ300="0"),OR($BA300="",$BA300="0"),OR($AR300="Input",$AR300="Bidirectional"))),"PULL_UP","NORMAL")))</f>
        <v>PULL_DOWN</v>
      </c>
      <c r="AG300" s="98" t="e">
        <f aca="false">IF($AU300="Input", "TRISTATE", IF($AV300="Z","TRISTATE",IF($AT300=$F300,"TRISTATE","NORMAL")))</f>
        <v>#VALUE!</v>
      </c>
      <c r="AH300" s="98" t="e">
        <f aca="false">IF(OR($AT300=$F300,$AU300="Output"),"DISABLE","ENABLE")</f>
        <v>#VALUE!</v>
      </c>
      <c r="AI300" s="97"/>
      <c r="AJ300" s="99" t="b">
        <f aca="false">TRUE()</f>
        <v>1</v>
      </c>
      <c r="AK300" s="99" t="b">
        <f aca="false">TRUE()</f>
        <v>1</v>
      </c>
      <c r="AL300" s="99" t="b">
        <f aca="false">TRUE()</f>
        <v>1</v>
      </c>
      <c r="AM300" s="99" t="b">
        <f aca="false">TRUE()</f>
        <v>1</v>
      </c>
      <c r="AN300" s="99" t="b">
        <f aca="false">TRUE()</f>
        <v>1</v>
      </c>
      <c r="AO300" s="99" t="b">
        <f aca="false">TRUE()</f>
        <v>1</v>
      </c>
      <c r="AP300" s="100" t="str">
        <f aca="false">IF(AND($AJ300:$AO300), "VALID", "INVALID")</f>
        <v>VALID</v>
      </c>
      <c r="AQ300" s="101" t="s">
        <v>762</v>
      </c>
      <c r="AR300" s="102" t="s">
        <v>79</v>
      </c>
      <c r="AS300" s="103"/>
      <c r="AT300" s="104"/>
      <c r="AU300" s="148"/>
      <c r="AV300" s="148"/>
      <c r="AW300" s="104"/>
      <c r="AX300" s="104"/>
      <c r="AY300" s="104"/>
      <c r="AZ300" s="103"/>
      <c r="BA300" s="103"/>
      <c r="BB300" s="105"/>
      <c r="BC300" s="104"/>
      <c r="BD300" s="106"/>
      <c r="BE300" s="111" t="s">
        <v>761</v>
      </c>
      <c r="BF300" s="108" t="e">
        <f aca="false">VLOOKUP($A300,#REF!, 34, FALSE())</f>
        <v>#VALUE!</v>
      </c>
      <c r="BG300" s="108" t="e">
        <f aca="false">VLOOKUP($A300,#REF!, 22, FALSE())</f>
        <v>#VALUE!</v>
      </c>
      <c r="BH300" s="109"/>
    </row>
    <row r="301" customFormat="false" ht="12.75" hidden="false" customHeight="true" outlineLevel="0" collapsed="false">
      <c r="A301" s="95" t="s">
        <v>763</v>
      </c>
      <c r="B301" s="86" t="e">
        <f aca="false">VLOOKUP($A301,#REF!, 34, FALSE())</f>
        <v>#VALUE!</v>
      </c>
      <c r="C301" s="87" t="str">
        <f aca="false">CONCATENATE("unused_",A301)</f>
        <v>unused_EMMC_DAT4</v>
      </c>
      <c r="D301" s="88" t="e">
        <f aca="false">IF(LEN(VLOOKUP($A301,#REF!,8,FALSE())),LEFT(VLOOKUP($A301,#REF!,8,FALSE()),LEN(VLOOKUP($A301,#REF!,8,FALSE()))-2),"")</f>
        <v>#VALUE!</v>
      </c>
      <c r="E301" s="89" t="e">
        <f aca="false">IF(LEN(VLOOKUP($A301,#REF!,4,FALSE())),IF(INDEX(#REF!,MATCH($A301,#REF!,0),1),LEFT(VLOOKUP($A301,#REF!,4,FALSE()),LEN(VLOOKUP($A301,#REF!,4,FALSE()))-2),CONCATENATE(LEFT(VLOOKUP($A301,#REF!,4,FALSE()),LEN(VLOOKUP($A301,#REF!,4,FALSE()))-2),"")),"")</f>
        <v>#VALUE!</v>
      </c>
      <c r="F301" s="90" t="e">
        <f aca="false">IF(LEN(VLOOKUP($A301,#REF!,5,FALSE())),IF(INDEX(#REF!,MATCH($A301,#REF!,0),2),LEFT(VLOOKUP($A301,#REF!,5,FALSE()),LEN(VLOOKUP($A301,#REF!,5,FALSE()))-2),CONCATENATE(LEFT(VLOOKUP($A301,#REF!,5,FALSE()),LEN(VLOOKUP($A301,#REF!,5,FALSE()))-2),"*")),"")</f>
        <v>#VALUE!</v>
      </c>
      <c r="G301" s="90" t="e">
        <f aca="false">IF(LEN(VLOOKUP($A301,#REF!,6,FALSE())),IF(INDEX(#REF!,MATCH($A301,#REF!,0),3),LEFT(VLOOKUP($A301,#REF!,6,FALSE()),LEN(VLOOKUP($A301,#REF!,6,FALSE()))-2),CONCATENATE(LEFT(VLOOKUP($A301,#REF!,6,FALSE()),LEN(VLOOKUP($A301,#REF!,6,FALSE()))-2),"*")),"")</f>
        <v>#VALUE!</v>
      </c>
      <c r="H301" s="91" t="e">
        <f aca="false">IF(LEN(VLOOKUP($A301,#REF!,7,FALSE())),IF(INDEX(#REF!,MATCH($A301,#REF!,0),4),LEFT(VLOOKUP($A301,#REF!,7,FALSE()),LEN(VLOOKUP($A301,#REF!,7,FALSE()))-2),CONCATENATE(LEFT(VLOOKUP($A301,#REF!,7,FALSE()),LEN(VLOOKUP($A301,#REF!,7,FALSE()))-2),"*")),"")</f>
        <v>#VALUE!</v>
      </c>
      <c r="I301" s="92" t="e">
        <f aca="false">IF(LEN(VLOOKUP($A301,#REF!,8,FALSE())),UPPER(RIGHT(VLOOKUP($A301,#REF!,8,FALSE()), 1)),"")</f>
        <v>#VALUE!</v>
      </c>
      <c r="J301" s="90" t="e">
        <f aca="false">IF(LEN(VLOOKUP($A301,#REF!,4,FALSE())),UPPER(RIGHT(VLOOKUP($A301,#REF!,4,FALSE()), 1)),"")</f>
        <v>#VALUE!</v>
      </c>
      <c r="K301" s="90" t="e">
        <f aca="false">IF(LEN(VLOOKUP($A301,#REF!,5,FALSE())),UPPER(RIGHT(VLOOKUP($A301,#REF!,5,FALSE()), 1)),"")</f>
        <v>#VALUE!</v>
      </c>
      <c r="L301" s="90" t="e">
        <f aca="false">IF(LEN(VLOOKUP($A301,#REF!,6,FALSE())),UPPER(RIGHT(VLOOKUP($A301,#REF!,6,FALSE()), 1)),"")</f>
        <v>#VALUE!</v>
      </c>
      <c r="M301" s="91" t="e">
        <f aca="false">IF(LEN(VLOOKUP($A301,#REF!,7,FALSE())),UPPER(RIGHT(VLOOKUP($A301,#REF!,7,FALSE()), 1)),"")</f>
        <v>#VALUE!</v>
      </c>
      <c r="N301" s="86" t="s">
        <v>94</v>
      </c>
      <c r="O301" s="98" t="s">
        <v>83</v>
      </c>
      <c r="P301" s="98" t="s">
        <v>104</v>
      </c>
      <c r="Q301" s="98" t="s">
        <v>105</v>
      </c>
      <c r="R301" s="134" t="s">
        <v>83</v>
      </c>
      <c r="S301" s="98" t="e">
        <f aca="false">HLOOKUP("Device Tree Pin Name",#REF!,MATCH($A301,#REF!,0),FALSE())</f>
        <v>#VALUE!</v>
      </c>
      <c r="T301" s="132" t="e">
        <f aca="false">HLOOKUP("power rail",#REF!,MATCH($A301,#REF!,0),FALSE())</f>
        <v>#VALUE!</v>
      </c>
      <c r="U301" s="96" t="e">
        <f aca="false">HLOOKUP("Wake Capable",#REF!,MATCH($A301,#REF!,0),FALSE())</f>
        <v>#VALUE!</v>
      </c>
      <c r="V301" s="96" t="e">
        <f aca="false">HLOOKUP("Strap",#REF!,MATCH($A301,#REF!,0),FALSE())</f>
        <v>#VALUE!</v>
      </c>
      <c r="W301" s="96" t="e">
        <f aca="false">HLOOKUP("GTE",#REF!,MATCH($A301,#REF!,0),FALSE())</f>
        <v>#VALUE!</v>
      </c>
      <c r="X301" s="96" t="e">
        <f aca="false">HLOOKUP("DPD_Control",#REF!,MATCH($A301,#REF!,0),FALSE())</f>
        <v>#VALUE!</v>
      </c>
      <c r="Y301" s="96" t="e">
        <f aca="false">HLOOKUP("DPD_Group",#REF!,MATCH($A301,#REF!,0),FALSE())</f>
        <v>#VALUE!</v>
      </c>
      <c r="Z301" s="95" t="e">
        <f aca="false">HLOOKUP("Pad Category",#REF!,MATCH($A301,#REF!,0),FALSE())</f>
        <v>#VALUE!</v>
      </c>
      <c r="AA301" s="95" t="e">
        <f aca="false">HLOOKUP("Pad type",#REF!,MATCH($A301,#REF!,0),FALSE())</f>
        <v>#VALUE!</v>
      </c>
      <c r="AB301" s="95" t="e">
        <f aca="false">HLOOKUP("Pull Strength",#REF!,MATCH($A301,#REF!,0),FALSE())</f>
        <v>#VALUE!</v>
      </c>
      <c r="AC301" s="95" t="e">
        <f aca="false">HLOOKUP("POR Pin State",#REF!,MATCH($A301,#REF!,0),FALSE())</f>
        <v>#VALUE!</v>
      </c>
      <c r="AD301" s="95" t="str">
        <f aca="false">IF(OR($AQ301="",$AQ301=$C301),$R301,IF($AQ301=$D301,SUBSTITUTE(SUBSTITUTE($AQ301,"GPIO3_","GPIO_"),".0",""),IF($AQ301=$E301,$N301,IF($AQ301=$F301,$O301,IF($AQ301=$G301,$P301,IF($AQ301=$H301,$Q301,"INVALID"))))))</f>
        <v>RSVD1</v>
      </c>
      <c r="AE301" s="97"/>
      <c r="AF301" s="98" t="str">
        <f aca="false">IF(AND(OR($AS301="Int PU",$AS301="Int PD"),OR(AND($AZ301&lt;&gt;"",$AZ301&lt;&gt;"0"),AND($BA301&lt;&gt;"",$BA301&lt;&gt;"0"))),"INVALID",IF(OR($AQ301=$C301,$AS301="Int PD"),"PULL_DOWN",IF(OR($AS301="Int PU",AND($AE301="YES",OR($AZ301="",$AZ301="0"),OR($BA301="",$BA301="0"),OR($AR301="Input",$AR301="Bidirectional"))),"PULL_UP","NORMAL")))</f>
        <v>PULL_DOWN</v>
      </c>
      <c r="AG301" s="98" t="e">
        <f aca="false">IF($AU301="Input", "TRISTATE", IF($AV301="Z","TRISTATE",IF($AT301=$F301,"TRISTATE","NORMAL")))</f>
        <v>#VALUE!</v>
      </c>
      <c r="AH301" s="98" t="e">
        <f aca="false">IF(OR($AT301=$F301,$AU301="Output"),"DISABLE","ENABLE")</f>
        <v>#VALUE!</v>
      </c>
      <c r="AI301" s="97"/>
      <c r="AJ301" s="99" t="b">
        <f aca="false">TRUE()</f>
        <v>1</v>
      </c>
      <c r="AK301" s="99" t="b">
        <f aca="false">TRUE()</f>
        <v>1</v>
      </c>
      <c r="AL301" s="99" t="b">
        <f aca="false">TRUE()</f>
        <v>1</v>
      </c>
      <c r="AM301" s="99" t="b">
        <f aca="false">TRUE()</f>
        <v>1</v>
      </c>
      <c r="AN301" s="99" t="b">
        <f aca="false">TRUE()</f>
        <v>1</v>
      </c>
      <c r="AO301" s="99" t="b">
        <f aca="false">TRUE()</f>
        <v>1</v>
      </c>
      <c r="AP301" s="100" t="str">
        <f aca="false">IF(AND($AJ301:$AO301), "VALID", "INVALID")</f>
        <v>VALID</v>
      </c>
      <c r="AQ301" s="101" t="s">
        <v>764</v>
      </c>
      <c r="AR301" s="102" t="s">
        <v>79</v>
      </c>
      <c r="AS301" s="103"/>
      <c r="AT301" s="104"/>
      <c r="AU301" s="104"/>
      <c r="AV301" s="104"/>
      <c r="AW301" s="104"/>
      <c r="AX301" s="104"/>
      <c r="AY301" s="104"/>
      <c r="AZ301" s="103"/>
      <c r="BA301" s="103"/>
      <c r="BB301" s="105"/>
      <c r="BC301" s="104"/>
      <c r="BD301" s="106"/>
      <c r="BE301" s="111" t="s">
        <v>763</v>
      </c>
      <c r="BF301" s="108" t="e">
        <f aca="false">VLOOKUP($A301,#REF!, 34, FALSE())</f>
        <v>#VALUE!</v>
      </c>
      <c r="BG301" s="108" t="e">
        <f aca="false">VLOOKUP($A301,#REF!, 22, FALSE())</f>
        <v>#VALUE!</v>
      </c>
      <c r="BH301" s="109"/>
    </row>
    <row r="302" customFormat="false" ht="12.75" hidden="false" customHeight="true" outlineLevel="0" collapsed="false">
      <c r="A302" s="95" t="s">
        <v>765</v>
      </c>
      <c r="B302" s="86" t="e">
        <f aca="false">VLOOKUP($A302,#REF!, 34, FALSE())</f>
        <v>#VALUE!</v>
      </c>
      <c r="C302" s="87" t="str">
        <f aca="false">CONCATENATE("unused_",A302)</f>
        <v>unused_EMMC_DAT5</v>
      </c>
      <c r="D302" s="88" t="e">
        <f aca="false">IF(LEN(VLOOKUP($A302,#REF!,8,FALSE())),LEFT(VLOOKUP($A302,#REF!,8,FALSE()),LEN(VLOOKUP($A302,#REF!,8,FALSE()))-2),"")</f>
        <v>#VALUE!</v>
      </c>
      <c r="E302" s="89" t="e">
        <f aca="false">IF(LEN(VLOOKUP($A302,#REF!,4,FALSE())),IF(INDEX(#REF!,MATCH($A302,#REF!,0),1),LEFT(VLOOKUP($A302,#REF!,4,FALSE()),LEN(VLOOKUP($A302,#REF!,4,FALSE()))-2),CONCATENATE(LEFT(VLOOKUP($A302,#REF!,4,FALSE()),LEN(VLOOKUP($A302,#REF!,4,FALSE()))-2),"")),"")</f>
        <v>#VALUE!</v>
      </c>
      <c r="F302" s="90" t="e">
        <f aca="false">IF(LEN(VLOOKUP($A302,#REF!,5,FALSE())),IF(INDEX(#REF!,MATCH($A302,#REF!,0),2),LEFT(VLOOKUP($A302,#REF!,5,FALSE()),LEN(VLOOKUP($A302,#REF!,5,FALSE()))-2),CONCATENATE(LEFT(VLOOKUP($A302,#REF!,5,FALSE()),LEN(VLOOKUP($A302,#REF!,5,FALSE()))-2),"*")),"")</f>
        <v>#VALUE!</v>
      </c>
      <c r="G302" s="90" t="e">
        <f aca="false">IF(LEN(VLOOKUP($A302,#REF!,6,FALSE())),IF(INDEX(#REF!,MATCH($A302,#REF!,0),3),LEFT(VLOOKUP($A302,#REF!,6,FALSE()),LEN(VLOOKUP($A302,#REF!,6,FALSE()))-2),CONCATENATE(LEFT(VLOOKUP($A302,#REF!,6,FALSE()),LEN(VLOOKUP($A302,#REF!,6,FALSE()))-2),"*")),"")</f>
        <v>#VALUE!</v>
      </c>
      <c r="H302" s="91" t="e">
        <f aca="false">IF(LEN(VLOOKUP($A302,#REF!,7,FALSE())),IF(INDEX(#REF!,MATCH($A302,#REF!,0),4),LEFT(VLOOKUP($A302,#REF!,7,FALSE()),LEN(VLOOKUP($A302,#REF!,7,FALSE()))-2),CONCATENATE(LEFT(VLOOKUP($A302,#REF!,7,FALSE()),LEN(VLOOKUP($A302,#REF!,7,FALSE()))-2),"*")),"")</f>
        <v>#VALUE!</v>
      </c>
      <c r="I302" s="92" t="e">
        <f aca="false">IF(LEN(VLOOKUP($A302,#REF!,8,FALSE())),UPPER(RIGHT(VLOOKUP($A302,#REF!,8,FALSE()), 1)),"")</f>
        <v>#VALUE!</v>
      </c>
      <c r="J302" s="90" t="e">
        <f aca="false">IF(LEN(VLOOKUP($A302,#REF!,4,FALSE())),UPPER(RIGHT(VLOOKUP($A302,#REF!,4,FALSE()), 1)),"")</f>
        <v>#VALUE!</v>
      </c>
      <c r="K302" s="90" t="e">
        <f aca="false">IF(LEN(VLOOKUP($A302,#REF!,5,FALSE())),UPPER(RIGHT(VLOOKUP($A302,#REF!,5,FALSE()), 1)),"")</f>
        <v>#VALUE!</v>
      </c>
      <c r="L302" s="90" t="e">
        <f aca="false">IF(LEN(VLOOKUP($A302,#REF!,6,FALSE())),UPPER(RIGHT(VLOOKUP($A302,#REF!,6,FALSE()), 1)),"")</f>
        <v>#VALUE!</v>
      </c>
      <c r="M302" s="91" t="e">
        <f aca="false">IF(LEN(VLOOKUP($A302,#REF!,7,FALSE())),UPPER(RIGHT(VLOOKUP($A302,#REF!,7,FALSE()), 1)),"")</f>
        <v>#VALUE!</v>
      </c>
      <c r="N302" s="86" t="s">
        <v>94</v>
      </c>
      <c r="O302" s="98" t="s">
        <v>83</v>
      </c>
      <c r="P302" s="98" t="s">
        <v>104</v>
      </c>
      <c r="Q302" s="98" t="s">
        <v>105</v>
      </c>
      <c r="R302" s="86" t="s">
        <v>83</v>
      </c>
      <c r="S302" s="100" t="e">
        <f aca="false">HLOOKUP("Device Tree Pin Name",#REF!,MATCH($A302,#REF!,0),FALSE())</f>
        <v>#VALUE!</v>
      </c>
      <c r="T302" s="95" t="e">
        <f aca="false">HLOOKUP("power rail",#REF!,MATCH($A302,#REF!,0),FALSE())</f>
        <v>#VALUE!</v>
      </c>
      <c r="U302" s="96" t="e">
        <f aca="false">HLOOKUP("Wake Capable",#REF!,MATCH($A302,#REF!,0),FALSE())</f>
        <v>#VALUE!</v>
      </c>
      <c r="V302" s="96" t="e">
        <f aca="false">HLOOKUP("Strap",#REF!,MATCH($A302,#REF!,0),FALSE())</f>
        <v>#VALUE!</v>
      </c>
      <c r="W302" s="96" t="e">
        <f aca="false">HLOOKUP("GTE",#REF!,MATCH($A302,#REF!,0),FALSE())</f>
        <v>#VALUE!</v>
      </c>
      <c r="X302" s="96" t="e">
        <f aca="false">HLOOKUP("DPD_Control",#REF!,MATCH($A302,#REF!,0),FALSE())</f>
        <v>#VALUE!</v>
      </c>
      <c r="Y302" s="96" t="e">
        <f aca="false">HLOOKUP("DPD_Group",#REF!,MATCH($A302,#REF!,0),FALSE())</f>
        <v>#VALUE!</v>
      </c>
      <c r="Z302" s="95" t="e">
        <f aca="false">HLOOKUP("Pad Category",#REF!,MATCH($A302,#REF!,0),FALSE())</f>
        <v>#VALUE!</v>
      </c>
      <c r="AA302" s="95" t="e">
        <f aca="false">HLOOKUP("Pad type",#REF!,MATCH($A302,#REF!,0),FALSE())</f>
        <v>#VALUE!</v>
      </c>
      <c r="AB302" s="95" t="e">
        <f aca="false">HLOOKUP("Pull Strength",#REF!,MATCH($A302,#REF!,0),FALSE())</f>
        <v>#VALUE!</v>
      </c>
      <c r="AC302" s="95" t="e">
        <f aca="false">HLOOKUP("POR Pin State",#REF!,MATCH($A302,#REF!,0),FALSE())</f>
        <v>#VALUE!</v>
      </c>
      <c r="AD302" s="95" t="str">
        <f aca="false">IF(OR($AQ302="",$AQ302=$C302),$R302,IF($AQ302=$D302,SUBSTITUTE(SUBSTITUTE($AQ302,"GPIO3_","GPIO_"),".0",""),IF($AQ302=$E302,$N302,IF($AQ302=$F302,$O302,IF($AQ302=$G302,$P302,IF($AQ302=$H302,$Q302,"INVALID"))))))</f>
        <v>RSVD1</v>
      </c>
      <c r="AE302" s="97"/>
      <c r="AF302" s="98" t="str">
        <f aca="false">IF(AND(OR($AS302="Int PU",$AS302="Int PD"),OR(AND($AZ302&lt;&gt;"",$AZ302&lt;&gt;"0"),AND($BA302&lt;&gt;"",$BA302&lt;&gt;"0"))),"INVALID",IF(OR($AQ302=$C302,$AS302="Int PD"),"PULL_DOWN",IF(OR($AS302="Int PU",AND($AE302="YES",OR($AZ302="",$AZ302="0"),OR($BA302="",$BA302="0"),OR($AR302="Input",$AR302="Bidirectional"))),"PULL_UP","NORMAL")))</f>
        <v>PULL_DOWN</v>
      </c>
      <c r="AG302" s="98" t="e">
        <f aca="false">IF($AU302="Input", "TRISTATE", IF($AV302="Z","TRISTATE",IF($AT302=$F302,"TRISTATE","NORMAL")))</f>
        <v>#VALUE!</v>
      </c>
      <c r="AH302" s="98" t="e">
        <f aca="false">IF(OR($AT302=$F302,$AU302="Output"),"DISABLE","ENABLE")</f>
        <v>#VALUE!</v>
      </c>
      <c r="AI302" s="97"/>
      <c r="AJ302" s="99" t="b">
        <f aca="false">TRUE()</f>
        <v>1</v>
      </c>
      <c r="AK302" s="99" t="b">
        <f aca="false">TRUE()</f>
        <v>1</v>
      </c>
      <c r="AL302" s="99" t="b">
        <f aca="false">TRUE()</f>
        <v>1</v>
      </c>
      <c r="AM302" s="99" t="b">
        <f aca="false">TRUE()</f>
        <v>1</v>
      </c>
      <c r="AN302" s="99" t="b">
        <f aca="false">TRUE()</f>
        <v>1</v>
      </c>
      <c r="AO302" s="99" t="b">
        <f aca="false">TRUE()</f>
        <v>1</v>
      </c>
      <c r="AP302" s="100" t="str">
        <f aca="false">IF(AND($AJ302:$AO302), "VALID", "INVALID")</f>
        <v>VALID</v>
      </c>
      <c r="AQ302" s="141" t="s">
        <v>766</v>
      </c>
      <c r="AR302" s="102" t="s">
        <v>79</v>
      </c>
      <c r="AS302" s="103"/>
      <c r="AT302" s="104"/>
      <c r="AU302" s="104"/>
      <c r="AV302" s="104"/>
      <c r="AW302" s="104"/>
      <c r="AX302" s="104"/>
      <c r="AY302" s="104"/>
      <c r="AZ302" s="103"/>
      <c r="BA302" s="103"/>
      <c r="BB302" s="105"/>
      <c r="BC302" s="104"/>
      <c r="BD302" s="106"/>
      <c r="BE302" s="111" t="s">
        <v>765</v>
      </c>
      <c r="BF302" s="108" t="e">
        <f aca="false">VLOOKUP($A302,#REF!, 34, FALSE())</f>
        <v>#VALUE!</v>
      </c>
      <c r="BG302" s="108" t="e">
        <f aca="false">VLOOKUP($A302,#REF!, 22, FALSE())</f>
        <v>#VALUE!</v>
      </c>
      <c r="BH302" s="109"/>
    </row>
    <row r="303" customFormat="false" ht="12.75" hidden="false" customHeight="true" outlineLevel="0" collapsed="false">
      <c r="A303" s="95" t="s">
        <v>767</v>
      </c>
      <c r="B303" s="86" t="e">
        <f aca="false">VLOOKUP($A303,#REF!, 34, FALSE())</f>
        <v>#VALUE!</v>
      </c>
      <c r="C303" s="87" t="str">
        <f aca="false">CONCATENATE("unused_",A303)</f>
        <v>unused_EMMC_DAT6</v>
      </c>
      <c r="D303" s="88" t="e">
        <f aca="false">IF(LEN(VLOOKUP($A303,#REF!,8,FALSE())),LEFT(VLOOKUP($A303,#REF!,8,FALSE()),LEN(VLOOKUP($A303,#REF!,8,FALSE()))-2),"")</f>
        <v>#VALUE!</v>
      </c>
      <c r="E303" s="89" t="e">
        <f aca="false">IF(LEN(VLOOKUP($A303,#REF!,4,FALSE())),IF(INDEX(#REF!,MATCH($A303,#REF!,0),1),LEFT(VLOOKUP($A303,#REF!,4,FALSE()),LEN(VLOOKUP($A303,#REF!,4,FALSE()))-2),CONCATENATE(LEFT(VLOOKUP($A303,#REF!,4,FALSE()),LEN(VLOOKUP($A303,#REF!,4,FALSE()))-2),"")),"")</f>
        <v>#VALUE!</v>
      </c>
      <c r="F303" s="90" t="e">
        <f aca="false">IF(LEN(VLOOKUP($A303,#REF!,5,FALSE())),IF(INDEX(#REF!,MATCH($A303,#REF!,0),2),LEFT(VLOOKUP($A303,#REF!,5,FALSE()),LEN(VLOOKUP($A303,#REF!,5,FALSE()))-2),CONCATENATE(LEFT(VLOOKUP($A303,#REF!,5,FALSE()),LEN(VLOOKUP($A303,#REF!,5,FALSE()))-2),"*")),"")</f>
        <v>#VALUE!</v>
      </c>
      <c r="G303" s="90" t="e">
        <f aca="false">IF(LEN(VLOOKUP($A303,#REF!,6,FALSE())),IF(INDEX(#REF!,MATCH($A303,#REF!,0),3),LEFT(VLOOKUP($A303,#REF!,6,FALSE()),LEN(VLOOKUP($A303,#REF!,6,FALSE()))-2),CONCATENATE(LEFT(VLOOKUP($A303,#REF!,6,FALSE()),LEN(VLOOKUP($A303,#REF!,6,FALSE()))-2),"*")),"")</f>
        <v>#VALUE!</v>
      </c>
      <c r="H303" s="91" t="e">
        <f aca="false">IF(LEN(VLOOKUP($A303,#REF!,7,FALSE())),IF(INDEX(#REF!,MATCH($A303,#REF!,0),4),LEFT(VLOOKUP($A303,#REF!,7,FALSE()),LEN(VLOOKUP($A303,#REF!,7,FALSE()))-2),CONCATENATE(LEFT(VLOOKUP($A303,#REF!,7,FALSE()),LEN(VLOOKUP($A303,#REF!,7,FALSE()))-2),"*")),"")</f>
        <v>#VALUE!</v>
      </c>
      <c r="I303" s="92" t="e">
        <f aca="false">IF(LEN(VLOOKUP($A303,#REF!,8,FALSE())),UPPER(RIGHT(VLOOKUP($A303,#REF!,8,FALSE()), 1)),"")</f>
        <v>#VALUE!</v>
      </c>
      <c r="J303" s="90" t="e">
        <f aca="false">IF(LEN(VLOOKUP($A303,#REF!,4,FALSE())),UPPER(RIGHT(VLOOKUP($A303,#REF!,4,FALSE()), 1)),"")</f>
        <v>#VALUE!</v>
      </c>
      <c r="K303" s="90" t="e">
        <f aca="false">IF(LEN(VLOOKUP($A303,#REF!,5,FALSE())),UPPER(RIGHT(VLOOKUP($A303,#REF!,5,FALSE()), 1)),"")</f>
        <v>#VALUE!</v>
      </c>
      <c r="L303" s="90" t="e">
        <f aca="false">IF(LEN(VLOOKUP($A303,#REF!,6,FALSE())),UPPER(RIGHT(VLOOKUP($A303,#REF!,6,FALSE()), 1)),"")</f>
        <v>#VALUE!</v>
      </c>
      <c r="M303" s="91" t="e">
        <f aca="false">IF(LEN(VLOOKUP($A303,#REF!,7,FALSE())),UPPER(RIGHT(VLOOKUP($A303,#REF!,7,FALSE()), 1)),"")</f>
        <v>#VALUE!</v>
      </c>
      <c r="N303" s="86" t="s">
        <v>94</v>
      </c>
      <c r="O303" s="98" t="s">
        <v>83</v>
      </c>
      <c r="P303" s="98" t="s">
        <v>104</v>
      </c>
      <c r="Q303" s="98" t="s">
        <v>105</v>
      </c>
      <c r="R303" s="86" t="s">
        <v>83</v>
      </c>
      <c r="S303" s="100" t="e">
        <f aca="false">HLOOKUP("Device Tree Pin Name",#REF!,MATCH($A303,#REF!,0),FALSE())</f>
        <v>#VALUE!</v>
      </c>
      <c r="T303" s="95" t="e">
        <f aca="false">HLOOKUP("power rail",#REF!,MATCH($A303,#REF!,0),FALSE())</f>
        <v>#VALUE!</v>
      </c>
      <c r="U303" s="96" t="e">
        <f aca="false">HLOOKUP("Wake Capable",#REF!,MATCH($A303,#REF!,0),FALSE())</f>
        <v>#VALUE!</v>
      </c>
      <c r="V303" s="96" t="e">
        <f aca="false">HLOOKUP("Strap",#REF!,MATCH($A303,#REF!,0),FALSE())</f>
        <v>#VALUE!</v>
      </c>
      <c r="W303" s="96" t="e">
        <f aca="false">HLOOKUP("GTE",#REF!,MATCH($A303,#REF!,0),FALSE())</f>
        <v>#VALUE!</v>
      </c>
      <c r="X303" s="96" t="e">
        <f aca="false">HLOOKUP("DPD_Control",#REF!,MATCH($A303,#REF!,0),FALSE())</f>
        <v>#VALUE!</v>
      </c>
      <c r="Y303" s="96" t="e">
        <f aca="false">HLOOKUP("DPD_Group",#REF!,MATCH($A303,#REF!,0),FALSE())</f>
        <v>#VALUE!</v>
      </c>
      <c r="Z303" s="95" t="e">
        <f aca="false">HLOOKUP("Pad Category",#REF!,MATCH($A303,#REF!,0),FALSE())</f>
        <v>#VALUE!</v>
      </c>
      <c r="AA303" s="95" t="e">
        <f aca="false">HLOOKUP("Pad type",#REF!,MATCH($A303,#REF!,0),FALSE())</f>
        <v>#VALUE!</v>
      </c>
      <c r="AB303" s="95" t="e">
        <f aca="false">HLOOKUP("Pull Strength",#REF!,MATCH($A303,#REF!,0),FALSE())</f>
        <v>#VALUE!</v>
      </c>
      <c r="AC303" s="95" t="e">
        <f aca="false">HLOOKUP("POR Pin State",#REF!,MATCH($A303,#REF!,0),FALSE())</f>
        <v>#VALUE!</v>
      </c>
      <c r="AD303" s="95" t="str">
        <f aca="false">IF(OR($AQ303="",$AQ303=$C303),$R303,IF($AQ303=$D303,SUBSTITUTE(SUBSTITUTE($AQ303,"GPIO3_","GPIO_"),".0",""),IF($AQ303=$E303,$N303,IF($AQ303=$F303,$O303,IF($AQ303=$G303,$P303,IF($AQ303=$H303,$Q303,"INVALID"))))))</f>
        <v>RSVD1</v>
      </c>
      <c r="AE303" s="97"/>
      <c r="AF303" s="98" t="str">
        <f aca="false">IF(AND(OR($AS303="Int PU",$AS303="Int PD"),OR(AND($AZ303&lt;&gt;"",$AZ303&lt;&gt;"0"),AND($BA303&lt;&gt;"",$BA303&lt;&gt;"0"))),"INVALID",IF(OR($AQ303=$C303,$AS303="Int PD"),"PULL_DOWN",IF(OR($AS303="Int PU",AND($AE303="YES",OR($AZ303="",$AZ303="0"),OR($BA303="",$BA303="0"),OR($AR303="Input",$AR303="Bidirectional"))),"PULL_UP","NORMAL")))</f>
        <v>PULL_DOWN</v>
      </c>
      <c r="AG303" s="98" t="e">
        <f aca="false">IF($AU303="Input", "TRISTATE", IF($AV303="Z","TRISTATE",IF($AT303=$F303,"TRISTATE","NORMAL")))</f>
        <v>#VALUE!</v>
      </c>
      <c r="AH303" s="98" t="e">
        <f aca="false">IF(OR($AT303=$F303,$AU303="Output"),"DISABLE","ENABLE")</f>
        <v>#VALUE!</v>
      </c>
      <c r="AI303" s="97"/>
      <c r="AJ303" s="99" t="b">
        <f aca="false">TRUE()</f>
        <v>1</v>
      </c>
      <c r="AK303" s="99" t="b">
        <f aca="false">TRUE()</f>
        <v>1</v>
      </c>
      <c r="AL303" s="99" t="b">
        <f aca="false">TRUE()</f>
        <v>1</v>
      </c>
      <c r="AM303" s="99" t="b">
        <f aca="false">TRUE()</f>
        <v>1</v>
      </c>
      <c r="AN303" s="99" t="b">
        <f aca="false">TRUE()</f>
        <v>1</v>
      </c>
      <c r="AO303" s="99" t="b">
        <f aca="false">TRUE()</f>
        <v>1</v>
      </c>
      <c r="AP303" s="100" t="str">
        <f aca="false">IF(AND($AJ303:$AO303), "VALID", "INVALID")</f>
        <v>VALID</v>
      </c>
      <c r="AQ303" s="141" t="s">
        <v>768</v>
      </c>
      <c r="AR303" s="102" t="s">
        <v>79</v>
      </c>
      <c r="AS303" s="103"/>
      <c r="AT303" s="104"/>
      <c r="AU303" s="104"/>
      <c r="AV303" s="104"/>
      <c r="AW303" s="104"/>
      <c r="AX303" s="104"/>
      <c r="AY303" s="104"/>
      <c r="AZ303" s="103"/>
      <c r="BA303" s="103"/>
      <c r="BB303" s="105"/>
      <c r="BC303" s="104"/>
      <c r="BD303" s="106"/>
      <c r="BE303" s="111" t="s">
        <v>767</v>
      </c>
      <c r="BF303" s="108" t="e">
        <f aca="false">VLOOKUP($A303,#REF!, 34, FALSE())</f>
        <v>#VALUE!</v>
      </c>
      <c r="BG303" s="108" t="e">
        <f aca="false">VLOOKUP($A303,#REF!, 22, FALSE())</f>
        <v>#VALUE!</v>
      </c>
      <c r="BH303" s="109"/>
    </row>
    <row r="304" customFormat="false" ht="12.75" hidden="false" customHeight="true" outlineLevel="0" collapsed="false">
      <c r="A304" s="95" t="s">
        <v>769</v>
      </c>
      <c r="B304" s="86" t="e">
        <f aca="false">VLOOKUP($A304,#REF!, 34, FALSE())</f>
        <v>#VALUE!</v>
      </c>
      <c r="C304" s="87" t="str">
        <f aca="false">CONCATENATE("unused_",A304)</f>
        <v>unused_EMMC_DAT7</v>
      </c>
      <c r="D304" s="88" t="e">
        <f aca="false">IF(LEN(VLOOKUP($A304,#REF!,8,FALSE())),LEFT(VLOOKUP($A304,#REF!,8,FALSE()),LEN(VLOOKUP($A304,#REF!,8,FALSE()))-2),"")</f>
        <v>#VALUE!</v>
      </c>
      <c r="E304" s="89" t="e">
        <f aca="false">IF(LEN(VLOOKUP($A304,#REF!,4,FALSE())),IF(INDEX(#REF!,MATCH($A304,#REF!,0),1),LEFT(VLOOKUP($A304,#REF!,4,FALSE()),LEN(VLOOKUP($A304,#REF!,4,FALSE()))-2),CONCATENATE(LEFT(VLOOKUP($A304,#REF!,4,FALSE()),LEN(VLOOKUP($A304,#REF!,4,FALSE()))-2),"")),"")</f>
        <v>#VALUE!</v>
      </c>
      <c r="F304" s="90" t="e">
        <f aca="false">IF(LEN(VLOOKUP($A304,#REF!,5,FALSE())),IF(INDEX(#REF!,MATCH($A304,#REF!,0),2),LEFT(VLOOKUP($A304,#REF!,5,FALSE()),LEN(VLOOKUP($A304,#REF!,5,FALSE()))-2),CONCATENATE(LEFT(VLOOKUP($A304,#REF!,5,FALSE()),LEN(VLOOKUP($A304,#REF!,5,FALSE()))-2),"*")),"")</f>
        <v>#VALUE!</v>
      </c>
      <c r="G304" s="90" t="e">
        <f aca="false">IF(LEN(VLOOKUP($A304,#REF!,6,FALSE())),IF(INDEX(#REF!,MATCH($A304,#REF!,0),3),LEFT(VLOOKUP($A304,#REF!,6,FALSE()),LEN(VLOOKUP($A304,#REF!,6,FALSE()))-2),CONCATENATE(LEFT(VLOOKUP($A304,#REF!,6,FALSE()),LEN(VLOOKUP($A304,#REF!,6,FALSE()))-2),"*")),"")</f>
        <v>#VALUE!</v>
      </c>
      <c r="H304" s="91" t="e">
        <f aca="false">IF(LEN(VLOOKUP($A304,#REF!,7,FALSE())),IF(INDEX(#REF!,MATCH($A304,#REF!,0),4),LEFT(VLOOKUP($A304,#REF!,7,FALSE()),LEN(VLOOKUP($A304,#REF!,7,FALSE()))-2),CONCATENATE(LEFT(VLOOKUP($A304,#REF!,7,FALSE()),LEN(VLOOKUP($A304,#REF!,7,FALSE()))-2),"*")),"")</f>
        <v>#VALUE!</v>
      </c>
      <c r="I304" s="92" t="e">
        <f aca="false">IF(LEN(VLOOKUP($A304,#REF!,8,FALSE())),UPPER(RIGHT(VLOOKUP($A304,#REF!,8,FALSE()), 1)),"")</f>
        <v>#VALUE!</v>
      </c>
      <c r="J304" s="90" t="e">
        <f aca="false">IF(LEN(VLOOKUP($A304,#REF!,4,FALSE())),UPPER(RIGHT(VLOOKUP($A304,#REF!,4,FALSE()), 1)),"")</f>
        <v>#VALUE!</v>
      </c>
      <c r="K304" s="90" t="e">
        <f aca="false">IF(LEN(VLOOKUP($A304,#REF!,5,FALSE())),UPPER(RIGHT(VLOOKUP($A304,#REF!,5,FALSE()), 1)),"")</f>
        <v>#VALUE!</v>
      </c>
      <c r="L304" s="90" t="e">
        <f aca="false">IF(LEN(VLOOKUP($A304,#REF!,6,FALSE())),UPPER(RIGHT(VLOOKUP($A304,#REF!,6,FALSE()), 1)),"")</f>
        <v>#VALUE!</v>
      </c>
      <c r="M304" s="91" t="e">
        <f aca="false">IF(LEN(VLOOKUP($A304,#REF!,7,FALSE())),UPPER(RIGHT(VLOOKUP($A304,#REF!,7,FALSE()), 1)),"")</f>
        <v>#VALUE!</v>
      </c>
      <c r="N304" s="86" t="s">
        <v>94</v>
      </c>
      <c r="O304" s="98" t="s">
        <v>83</v>
      </c>
      <c r="P304" s="98" t="s">
        <v>104</v>
      </c>
      <c r="Q304" s="98" t="s">
        <v>105</v>
      </c>
      <c r="R304" s="86" t="s">
        <v>83</v>
      </c>
      <c r="S304" s="100" t="e">
        <f aca="false">HLOOKUP("Device Tree Pin Name",#REF!,MATCH($A304,#REF!,0),FALSE())</f>
        <v>#VALUE!</v>
      </c>
      <c r="T304" s="95" t="e">
        <f aca="false">HLOOKUP("power rail",#REF!,MATCH($A304,#REF!,0),FALSE())</f>
        <v>#VALUE!</v>
      </c>
      <c r="U304" s="96" t="e">
        <f aca="false">HLOOKUP("Wake Capable",#REF!,MATCH($A304,#REF!,0),FALSE())</f>
        <v>#VALUE!</v>
      </c>
      <c r="V304" s="96" t="e">
        <f aca="false">HLOOKUP("Strap",#REF!,MATCH($A304,#REF!,0),FALSE())</f>
        <v>#VALUE!</v>
      </c>
      <c r="W304" s="96" t="e">
        <f aca="false">HLOOKUP("GTE",#REF!,MATCH($A304,#REF!,0),FALSE())</f>
        <v>#VALUE!</v>
      </c>
      <c r="X304" s="96" t="e">
        <f aca="false">HLOOKUP("DPD_Control",#REF!,MATCH($A304,#REF!,0),FALSE())</f>
        <v>#VALUE!</v>
      </c>
      <c r="Y304" s="96" t="e">
        <f aca="false">HLOOKUP("DPD_Group",#REF!,MATCH($A304,#REF!,0),FALSE())</f>
        <v>#VALUE!</v>
      </c>
      <c r="Z304" s="95" t="e">
        <f aca="false">HLOOKUP("Pad Category",#REF!,MATCH($A304,#REF!,0),FALSE())</f>
        <v>#VALUE!</v>
      </c>
      <c r="AA304" s="95" t="e">
        <f aca="false">HLOOKUP("Pad type",#REF!,MATCH($A304,#REF!,0),FALSE())</f>
        <v>#VALUE!</v>
      </c>
      <c r="AB304" s="95" t="e">
        <f aca="false">HLOOKUP("Pull Strength",#REF!,MATCH($A304,#REF!,0),FALSE())</f>
        <v>#VALUE!</v>
      </c>
      <c r="AC304" s="95" t="e">
        <f aca="false">HLOOKUP("POR Pin State",#REF!,MATCH($A304,#REF!,0),FALSE())</f>
        <v>#VALUE!</v>
      </c>
      <c r="AD304" s="95" t="str">
        <f aca="false">IF(OR($AQ304="",$AQ304=$C304),$R304,IF($AQ304=$D304,SUBSTITUTE(SUBSTITUTE($AQ304,"GPIO3_","GPIO_"),".0",""),IF($AQ304=$E304,$N304,IF($AQ304=$F304,$O304,IF($AQ304=$G304,$P304,IF($AQ304=$H304,$Q304,"INVALID"))))))</f>
        <v>RSVD1</v>
      </c>
      <c r="AE304" s="97"/>
      <c r="AF304" s="98" t="str">
        <f aca="false">IF(AND(OR($AS304="Int PU",$AS304="Int PD"),OR(AND($AZ304&lt;&gt;"",$AZ304&lt;&gt;"0"),AND($BA304&lt;&gt;"",$BA304&lt;&gt;"0"))),"INVALID",IF(OR($AQ304=$C304,$AS304="Int PD"),"PULL_DOWN",IF(OR($AS304="Int PU",AND($AE304="YES",OR($AZ304="",$AZ304="0"),OR($BA304="",$BA304="0"),OR($AR304="Input",$AR304="Bidirectional"))),"PULL_UP","NORMAL")))</f>
        <v>PULL_DOWN</v>
      </c>
      <c r="AG304" s="98" t="e">
        <f aca="false">IF($AU304="Input", "TRISTATE", IF($AV304="Z","TRISTATE",IF($AT304=$F304,"TRISTATE","NORMAL")))</f>
        <v>#VALUE!</v>
      </c>
      <c r="AH304" s="98" t="e">
        <f aca="false">IF(OR($AT304=$F304,$AU304="Output"),"DISABLE","ENABLE")</f>
        <v>#VALUE!</v>
      </c>
      <c r="AI304" s="97"/>
      <c r="AJ304" s="99" t="b">
        <f aca="false">TRUE()</f>
        <v>1</v>
      </c>
      <c r="AK304" s="99" t="b">
        <f aca="false">TRUE()</f>
        <v>1</v>
      </c>
      <c r="AL304" s="99" t="b">
        <f aca="false">TRUE()</f>
        <v>1</v>
      </c>
      <c r="AM304" s="99" t="b">
        <f aca="false">TRUE()</f>
        <v>1</v>
      </c>
      <c r="AN304" s="99" t="b">
        <f aca="false">TRUE()</f>
        <v>1</v>
      </c>
      <c r="AO304" s="99" t="b">
        <f aca="false">TRUE()</f>
        <v>1</v>
      </c>
      <c r="AP304" s="100" t="str">
        <f aca="false">IF(AND($AJ304:$AO304), "VALID", "INVALID")</f>
        <v>VALID</v>
      </c>
      <c r="AQ304" s="141" t="s">
        <v>770</v>
      </c>
      <c r="AR304" s="102" t="s">
        <v>79</v>
      </c>
      <c r="AS304" s="103"/>
      <c r="AT304" s="104"/>
      <c r="AU304" s="104"/>
      <c r="AV304" s="104"/>
      <c r="AW304" s="104"/>
      <c r="AX304" s="104"/>
      <c r="AY304" s="104"/>
      <c r="AZ304" s="103"/>
      <c r="BA304" s="103"/>
      <c r="BB304" s="105"/>
      <c r="BC304" s="104"/>
      <c r="BD304" s="106"/>
      <c r="BE304" s="111" t="s">
        <v>769</v>
      </c>
      <c r="BF304" s="108" t="e">
        <f aca="false">VLOOKUP($A304,#REF!, 34, FALSE())</f>
        <v>#VALUE!</v>
      </c>
      <c r="BG304" s="108" t="e">
        <f aca="false">VLOOKUP($A304,#REF!, 22, FALSE())</f>
        <v>#VALUE!</v>
      </c>
      <c r="BH304" s="109"/>
    </row>
    <row r="305" customFormat="false" ht="12.75" hidden="false" customHeight="true" outlineLevel="0" collapsed="false">
      <c r="A305" s="95" t="s">
        <v>771</v>
      </c>
      <c r="B305" s="86" t="e">
        <f aca="false">VLOOKUP($A305,#REF!, 34, FALSE())</f>
        <v>#VALUE!</v>
      </c>
      <c r="C305" s="87" t="str">
        <f aca="false">CONCATENATE("unused_",A305)</f>
        <v>unused_EMMC_DQS</v>
      </c>
      <c r="D305" s="88" t="e">
        <f aca="false">IF(LEN(VLOOKUP($A305,#REF!,8,FALSE())),LEFT(VLOOKUP($A305,#REF!,8,FALSE()),LEN(VLOOKUP($A305,#REF!,8,FALSE()))-2),"")</f>
        <v>#VALUE!</v>
      </c>
      <c r="E305" s="89" t="e">
        <f aca="false">IF(LEN(VLOOKUP($A305,#REF!,4,FALSE())),IF(INDEX(#REF!,MATCH($A305,#REF!,0),1),LEFT(VLOOKUP($A305,#REF!,4,FALSE()),LEN(VLOOKUP($A305,#REF!,4,FALSE()))-2),CONCATENATE(LEFT(VLOOKUP($A305,#REF!,4,FALSE()),LEN(VLOOKUP($A305,#REF!,4,FALSE()))-2),"")),"")</f>
        <v>#VALUE!</v>
      </c>
      <c r="F305" s="90" t="e">
        <f aca="false">IF(LEN(VLOOKUP($A305,#REF!,5,FALSE())),IF(INDEX(#REF!,MATCH($A305,#REF!,0),2),LEFT(VLOOKUP($A305,#REF!,5,FALSE()),LEN(VLOOKUP($A305,#REF!,5,FALSE()))-2),CONCATENATE(LEFT(VLOOKUP($A305,#REF!,5,FALSE()),LEN(VLOOKUP($A305,#REF!,5,FALSE()))-2),"*")),"")</f>
        <v>#VALUE!</v>
      </c>
      <c r="G305" s="90" t="e">
        <f aca="false">IF(LEN(VLOOKUP($A305,#REF!,6,FALSE())),IF(INDEX(#REF!,MATCH($A305,#REF!,0),3),LEFT(VLOOKUP($A305,#REF!,6,FALSE()),LEN(VLOOKUP($A305,#REF!,6,FALSE()))-2),CONCATENATE(LEFT(VLOOKUP($A305,#REF!,6,FALSE()),LEN(VLOOKUP($A305,#REF!,6,FALSE()))-2),"*")),"")</f>
        <v>#VALUE!</v>
      </c>
      <c r="H305" s="91" t="e">
        <f aca="false">IF(LEN(VLOOKUP($A305,#REF!,7,FALSE())),IF(INDEX(#REF!,MATCH($A305,#REF!,0),4),LEFT(VLOOKUP($A305,#REF!,7,FALSE()),LEN(VLOOKUP($A305,#REF!,7,FALSE()))-2),CONCATENATE(LEFT(VLOOKUP($A305,#REF!,7,FALSE()),LEN(VLOOKUP($A305,#REF!,7,FALSE()))-2),"*")),"")</f>
        <v>#VALUE!</v>
      </c>
      <c r="I305" s="92" t="e">
        <f aca="false">IF(LEN(VLOOKUP($A305,#REF!,8,FALSE())),UPPER(RIGHT(VLOOKUP($A305,#REF!,8,FALSE()), 1)),"")</f>
        <v>#VALUE!</v>
      </c>
      <c r="J305" s="90" t="e">
        <f aca="false">IF(LEN(VLOOKUP($A305,#REF!,4,FALSE())),UPPER(RIGHT(VLOOKUP($A305,#REF!,4,FALSE()), 1)),"")</f>
        <v>#VALUE!</v>
      </c>
      <c r="K305" s="90" t="e">
        <f aca="false">IF(LEN(VLOOKUP($A305,#REF!,5,FALSE())),UPPER(RIGHT(VLOOKUP($A305,#REF!,5,FALSE()), 1)),"")</f>
        <v>#VALUE!</v>
      </c>
      <c r="L305" s="90" t="e">
        <f aca="false">IF(LEN(VLOOKUP($A305,#REF!,6,FALSE())),UPPER(RIGHT(VLOOKUP($A305,#REF!,6,FALSE()), 1)),"")</f>
        <v>#VALUE!</v>
      </c>
      <c r="M305" s="91" t="e">
        <f aca="false">IF(LEN(VLOOKUP($A305,#REF!,7,FALSE())),UPPER(RIGHT(VLOOKUP($A305,#REF!,7,FALSE()), 1)),"")</f>
        <v>#VALUE!</v>
      </c>
      <c r="N305" s="86" t="s">
        <v>94</v>
      </c>
      <c r="O305" s="98" t="s">
        <v>83</v>
      </c>
      <c r="P305" s="98" t="s">
        <v>104</v>
      </c>
      <c r="Q305" s="98" t="s">
        <v>105</v>
      </c>
      <c r="R305" s="86" t="s">
        <v>83</v>
      </c>
      <c r="S305" s="100" t="e">
        <f aca="false">HLOOKUP("Device Tree Pin Name",#REF!,MATCH($A305,#REF!,0),FALSE())</f>
        <v>#VALUE!</v>
      </c>
      <c r="T305" s="95" t="e">
        <f aca="false">HLOOKUP("power rail",#REF!,MATCH($A305,#REF!,0),FALSE())</f>
        <v>#VALUE!</v>
      </c>
      <c r="U305" s="96" t="e">
        <f aca="false">HLOOKUP("Wake Capable",#REF!,MATCH($A305,#REF!,0),FALSE())</f>
        <v>#VALUE!</v>
      </c>
      <c r="V305" s="96" t="e">
        <f aca="false">HLOOKUP("Strap",#REF!,MATCH($A305,#REF!,0),FALSE())</f>
        <v>#VALUE!</v>
      </c>
      <c r="W305" s="96" t="e">
        <f aca="false">HLOOKUP("GTE",#REF!,MATCH($A305,#REF!,0),FALSE())</f>
        <v>#VALUE!</v>
      </c>
      <c r="X305" s="96" t="e">
        <f aca="false">HLOOKUP("DPD_Control",#REF!,MATCH($A305,#REF!,0),FALSE())</f>
        <v>#VALUE!</v>
      </c>
      <c r="Y305" s="96" t="e">
        <f aca="false">HLOOKUP("DPD_Group",#REF!,MATCH($A305,#REF!,0),FALSE())</f>
        <v>#VALUE!</v>
      </c>
      <c r="Z305" s="95" t="e">
        <f aca="false">HLOOKUP("Pad Category",#REF!,MATCH($A305,#REF!,0),FALSE())</f>
        <v>#VALUE!</v>
      </c>
      <c r="AA305" s="95" t="e">
        <f aca="false">HLOOKUP("Pad type",#REF!,MATCH($A305,#REF!,0),FALSE())</f>
        <v>#VALUE!</v>
      </c>
      <c r="AB305" s="95" t="e">
        <f aca="false">HLOOKUP("Pull Strength",#REF!,MATCH($A305,#REF!,0),FALSE())</f>
        <v>#VALUE!</v>
      </c>
      <c r="AC305" s="95" t="e">
        <f aca="false">HLOOKUP("POR Pin State",#REF!,MATCH($A305,#REF!,0),FALSE())</f>
        <v>#VALUE!</v>
      </c>
      <c r="AD305" s="95" t="str">
        <f aca="false">IF(OR($AQ305="",$AQ305=$C305),$R305,IF($AQ305=$D305,SUBSTITUTE(SUBSTITUTE($AQ305,"GPIO3_","GPIO_"),".0",""),IF($AQ305=$E305,$N305,IF($AQ305=$F305,$O305,IF($AQ305=$G305,$P305,IF($AQ305=$H305,$Q305,"INVALID"))))))</f>
        <v>RSVD1</v>
      </c>
      <c r="AE305" s="97"/>
      <c r="AF305" s="98" t="str">
        <f aca="false">IF(AND(OR($AS305="Int PU",$AS305="Int PD"),OR(AND($AZ305&lt;&gt;"",$AZ305&lt;&gt;"0"),AND($BA305&lt;&gt;"",$BA305&lt;&gt;"0"))),"INVALID",IF(OR($AQ305=$C305,$AS305="Int PD"),"PULL_DOWN",IF(OR($AS305="Int PU",AND($AE305="YES",OR($AZ305="",$AZ305="0"),OR($BA305="",$BA305="0"),OR($AR305="Input",$AR305="Bidirectional"))),"PULL_UP","NORMAL")))</f>
        <v>PULL_DOWN</v>
      </c>
      <c r="AG305" s="98" t="e">
        <f aca="false">IF($AU305="Input", "TRISTATE", IF($AV305="Z","TRISTATE",IF($AT305=$F305,"TRISTATE","NORMAL")))</f>
        <v>#VALUE!</v>
      </c>
      <c r="AH305" s="98" t="e">
        <f aca="false">IF(OR($AT305=$F305,$AU305="Output"),"DISABLE","ENABLE")</f>
        <v>#VALUE!</v>
      </c>
      <c r="AI305" s="97"/>
      <c r="AJ305" s="99" t="b">
        <f aca="false">TRUE()</f>
        <v>1</v>
      </c>
      <c r="AK305" s="99" t="b">
        <f aca="false">TRUE()</f>
        <v>1</v>
      </c>
      <c r="AL305" s="99" t="b">
        <f aca="false">TRUE()</f>
        <v>1</v>
      </c>
      <c r="AM305" s="99" t="b">
        <f aca="false">TRUE()</f>
        <v>1</v>
      </c>
      <c r="AN305" s="99" t="b">
        <f aca="false">TRUE()</f>
        <v>1</v>
      </c>
      <c r="AO305" s="99" t="b">
        <f aca="false">TRUE()</f>
        <v>1</v>
      </c>
      <c r="AP305" s="100" t="str">
        <f aca="false">IF(AND($AJ305:$AO305), "VALID", "INVALID")</f>
        <v>VALID</v>
      </c>
      <c r="AQ305" s="168" t="s">
        <v>772</v>
      </c>
      <c r="AR305" s="146" t="s">
        <v>79</v>
      </c>
      <c r="AS305" s="147"/>
      <c r="AT305" s="148"/>
      <c r="AU305" s="148"/>
      <c r="AV305" s="148"/>
      <c r="AW305" s="104"/>
      <c r="AX305" s="104"/>
      <c r="AY305" s="104"/>
      <c r="AZ305" s="147"/>
      <c r="BA305" s="147"/>
      <c r="BB305" s="149"/>
      <c r="BC305" s="148"/>
      <c r="BD305" s="150"/>
      <c r="BE305" s="111" t="s">
        <v>771</v>
      </c>
      <c r="BF305" s="108" t="e">
        <f aca="false">VLOOKUP($A305,#REF!, 34, FALSE())</f>
        <v>#VALUE!</v>
      </c>
      <c r="BG305" s="108" t="e">
        <f aca="false">VLOOKUP($A305,#REF!, 22, FALSE())</f>
        <v>#VALUE!</v>
      </c>
      <c r="BH305" s="109"/>
    </row>
    <row r="306" customFormat="false" ht="12.75" hidden="false" customHeight="true" outlineLevel="0" collapsed="false">
      <c r="A306" s="95" t="s">
        <v>773</v>
      </c>
      <c r="B306" s="86" t="e">
        <f aca="false">VLOOKUP($A306,#REF!, 34, FALSE())</f>
        <v>#VALUE!</v>
      </c>
      <c r="C306" s="87" t="str">
        <f aca="false">CONCATENATE("unused_",A306)</f>
        <v>unused_EMMC_COMP</v>
      </c>
      <c r="D306" s="88" t="e">
        <f aca="false">IF(LEN(VLOOKUP($A306,#REF!,8,FALSE())),LEFT(VLOOKUP($A306,#REF!,8,FALSE()),LEN(VLOOKUP($A306,#REF!,8,FALSE()))-2),"")</f>
        <v>#VALUE!</v>
      </c>
      <c r="E306" s="89" t="e">
        <f aca="false">IF(LEN(VLOOKUP($A306,#REF!,4,FALSE())),IF(INDEX(#REF!,MATCH($A306,#REF!,0),1),LEFT(VLOOKUP($A306,#REF!,4,FALSE()),LEN(VLOOKUP($A306,#REF!,4,FALSE()))-2),CONCATENATE(LEFT(VLOOKUP($A306,#REF!,4,FALSE()),LEN(VLOOKUP($A306,#REF!,4,FALSE()))-2),"")),"")</f>
        <v>#VALUE!</v>
      </c>
      <c r="F306" s="90" t="e">
        <f aca="false">IF(LEN(VLOOKUP($A306,#REF!,5,FALSE())),IF(INDEX(#REF!,MATCH($A306,#REF!,0),2),LEFT(VLOOKUP($A306,#REF!,5,FALSE()),LEN(VLOOKUP($A306,#REF!,5,FALSE()))-2),CONCATENATE(LEFT(VLOOKUP($A306,#REF!,5,FALSE()),LEN(VLOOKUP($A306,#REF!,5,FALSE()))-2),"*")),"")</f>
        <v>#VALUE!</v>
      </c>
      <c r="G306" s="90" t="e">
        <f aca="false">IF(LEN(VLOOKUP($A306,#REF!,6,FALSE())),IF(INDEX(#REF!,MATCH($A306,#REF!,0),3),LEFT(VLOOKUP($A306,#REF!,6,FALSE()),LEN(VLOOKUP($A306,#REF!,6,FALSE()))-2),CONCATENATE(LEFT(VLOOKUP($A306,#REF!,6,FALSE()),LEN(VLOOKUP($A306,#REF!,6,FALSE()))-2),"*")),"")</f>
        <v>#VALUE!</v>
      </c>
      <c r="H306" s="91" t="e">
        <f aca="false">IF(LEN(VLOOKUP($A306,#REF!,7,FALSE())),IF(INDEX(#REF!,MATCH($A306,#REF!,0),4),LEFT(VLOOKUP($A306,#REF!,7,FALSE()),LEN(VLOOKUP($A306,#REF!,7,FALSE()))-2),CONCATENATE(LEFT(VLOOKUP($A306,#REF!,7,FALSE()),LEN(VLOOKUP($A306,#REF!,7,FALSE()))-2),"*")),"")</f>
        <v>#VALUE!</v>
      </c>
      <c r="I306" s="92" t="e">
        <f aca="false">IF(LEN(VLOOKUP($A306,#REF!,8,FALSE())),UPPER(RIGHT(VLOOKUP($A306,#REF!,8,FALSE()), 1)),"")</f>
        <v>#VALUE!</v>
      </c>
      <c r="J306" s="90" t="e">
        <f aca="false">IF(LEN(VLOOKUP($A306,#REF!,4,FALSE())),UPPER(RIGHT(VLOOKUP($A306,#REF!,4,FALSE()), 1)),"")</f>
        <v>#VALUE!</v>
      </c>
      <c r="K306" s="90" t="e">
        <f aca="false">IF(LEN(VLOOKUP($A306,#REF!,5,FALSE())),UPPER(RIGHT(VLOOKUP($A306,#REF!,5,FALSE()), 1)),"")</f>
        <v>#VALUE!</v>
      </c>
      <c r="L306" s="90" t="e">
        <f aca="false">IF(LEN(VLOOKUP($A306,#REF!,6,FALSE())),UPPER(RIGHT(VLOOKUP($A306,#REF!,6,FALSE()), 1)),"")</f>
        <v>#VALUE!</v>
      </c>
      <c r="M306" s="91" t="e">
        <f aca="false">IF(LEN(VLOOKUP($A306,#REF!,7,FALSE())),UPPER(RIGHT(VLOOKUP($A306,#REF!,7,FALSE()), 1)),"")</f>
        <v>#VALUE!</v>
      </c>
      <c r="N306" s="97"/>
      <c r="O306" s="97"/>
      <c r="P306" s="97"/>
      <c r="Q306" s="97"/>
      <c r="R306" s="97"/>
      <c r="S306" s="100" t="e">
        <f aca="false">HLOOKUP("Device Tree Pin Name",#REF!,MATCH($A306,#REF!,0),FALSE())</f>
        <v>#VALUE!</v>
      </c>
      <c r="T306" s="95" t="e">
        <f aca="false">HLOOKUP("power rail",#REF!,MATCH($A306,#REF!,0),FALSE())</f>
        <v>#VALUE!</v>
      </c>
      <c r="U306" s="96" t="e">
        <f aca="false">HLOOKUP("Wake Capable",#REF!,MATCH($A306,#REF!,0),FALSE())</f>
        <v>#VALUE!</v>
      </c>
      <c r="V306" s="96" t="e">
        <f aca="false">HLOOKUP("Strap",#REF!,MATCH($A306,#REF!,0),FALSE())</f>
        <v>#VALUE!</v>
      </c>
      <c r="W306" s="96" t="e">
        <f aca="false">HLOOKUP("GTE",#REF!,MATCH($A306,#REF!,0),FALSE())</f>
        <v>#VALUE!</v>
      </c>
      <c r="X306" s="96" t="e">
        <f aca="false">HLOOKUP("DPD_Control",#REF!,MATCH($A306,#REF!,0),FALSE())</f>
        <v>#VALUE!</v>
      </c>
      <c r="Y306" s="96" t="e">
        <f aca="false">HLOOKUP("DPD_Group",#REF!,MATCH($A306,#REF!,0),FALSE())</f>
        <v>#VALUE!</v>
      </c>
      <c r="Z306" s="95" t="e">
        <f aca="false">HLOOKUP("Pad Category",#REF!,MATCH($A306,#REF!,0),FALSE())</f>
        <v>#VALUE!</v>
      </c>
      <c r="AA306" s="95" t="e">
        <f aca="false">HLOOKUP("Pad type",#REF!,MATCH($A306,#REF!,0),FALSE())</f>
        <v>#VALUE!</v>
      </c>
      <c r="AB306" s="95" t="e">
        <f aca="false">HLOOKUP("Pull Strength",#REF!,MATCH($A306,#REF!,0),FALSE())</f>
        <v>#VALUE!</v>
      </c>
      <c r="AC306" s="95" t="e">
        <f aca="false">HLOOKUP("POR Pin State",#REF!,MATCH($A306,#REF!,0),FALSE())</f>
        <v>#VALUE!</v>
      </c>
      <c r="AD306" s="97"/>
      <c r="AE306" s="97"/>
      <c r="AF306" s="97"/>
      <c r="AG306" s="97"/>
      <c r="AH306" s="97"/>
      <c r="AI306" s="97"/>
      <c r="AJ306" s="99" t="b">
        <f aca="false">TRUE()</f>
        <v>1</v>
      </c>
      <c r="AK306" s="99" t="b">
        <f aca="false">TRUE()</f>
        <v>1</v>
      </c>
      <c r="AL306" s="99" t="b">
        <f aca="false">TRUE()</f>
        <v>1</v>
      </c>
      <c r="AM306" s="99" t="b">
        <f aca="false">TRUE()</f>
        <v>1</v>
      </c>
      <c r="AN306" s="99" t="b">
        <f aca="false">TRUE()</f>
        <v>1</v>
      </c>
      <c r="AO306" s="99" t="b">
        <f aca="false">TRUE()</f>
        <v>1</v>
      </c>
      <c r="AP306" s="100" t="str">
        <f aca="false">IF(AND($AJ306:$AO306), "VALID", "INVALID")</f>
        <v>VALID</v>
      </c>
      <c r="AQ306" s="168" t="s">
        <v>772</v>
      </c>
      <c r="AR306" s="146" t="s">
        <v>79</v>
      </c>
      <c r="AS306" s="147"/>
      <c r="AT306" s="148"/>
      <c r="AU306" s="148"/>
      <c r="AV306" s="148"/>
      <c r="AW306" s="104"/>
      <c r="AX306" s="104"/>
      <c r="AY306" s="104"/>
      <c r="AZ306" s="147"/>
      <c r="BA306" s="147" t="s">
        <v>447</v>
      </c>
      <c r="BB306" s="149"/>
      <c r="BC306" s="148"/>
      <c r="BD306" s="150"/>
      <c r="BE306" s="111" t="s">
        <v>773</v>
      </c>
      <c r="BF306" s="108" t="e">
        <f aca="false">VLOOKUP($A306,#REF!, 34, FALSE())</f>
        <v>#VALUE!</v>
      </c>
      <c r="BG306" s="108" t="e">
        <f aca="false">VLOOKUP($A306,#REF!, 22, FALSE())</f>
        <v>#VALUE!</v>
      </c>
      <c r="BH306" s="109"/>
    </row>
    <row r="307" s="181" customFormat="true" ht="15.75" hidden="false" customHeight="false" outlineLevel="0" collapsed="false">
      <c r="A307" s="64" t="s">
        <v>774</v>
      </c>
      <c r="B307" s="64"/>
      <c r="C307" s="65"/>
      <c r="D307" s="66"/>
      <c r="E307" s="66"/>
      <c r="F307" s="66"/>
      <c r="G307" s="66"/>
      <c r="H307" s="66"/>
      <c r="I307" s="65"/>
      <c r="J307" s="65"/>
      <c r="K307" s="65"/>
      <c r="L307" s="65"/>
      <c r="M307" s="65"/>
      <c r="N307" s="65"/>
      <c r="O307" s="65"/>
      <c r="P307" s="65"/>
      <c r="Q307" s="65"/>
      <c r="R307" s="65"/>
      <c r="S307" s="65"/>
      <c r="T307" s="65"/>
      <c r="U307" s="67"/>
      <c r="V307" s="67"/>
      <c r="W307" s="67"/>
      <c r="X307" s="67"/>
      <c r="Y307" s="67"/>
      <c r="Z307" s="68"/>
      <c r="AA307" s="68"/>
      <c r="AB307" s="68"/>
      <c r="AC307" s="68"/>
      <c r="AD307" s="68"/>
      <c r="AE307" s="68"/>
      <c r="AF307" s="68"/>
      <c r="AG307" s="68"/>
      <c r="AH307" s="68"/>
      <c r="AI307" s="68"/>
      <c r="AJ307" s="68"/>
      <c r="AK307" s="68"/>
      <c r="AL307" s="68"/>
      <c r="AM307" s="68"/>
      <c r="AN307" s="68"/>
      <c r="AO307" s="68"/>
      <c r="AP307" s="68"/>
      <c r="AQ307" s="69"/>
      <c r="AR307" s="69"/>
      <c r="AS307" s="70"/>
      <c r="AT307" s="70"/>
      <c r="AU307" s="70"/>
      <c r="AV307" s="70"/>
      <c r="AW307" s="70"/>
      <c r="AX307" s="70"/>
      <c r="AY307" s="70"/>
      <c r="AZ307" s="70"/>
      <c r="BA307" s="70"/>
      <c r="BB307" s="70"/>
      <c r="BC307" s="70"/>
      <c r="BD307" s="70"/>
      <c r="BE307" s="180"/>
      <c r="BF307" s="72"/>
      <c r="BG307" s="72"/>
      <c r="BH307" s="73"/>
    </row>
    <row r="308" s="181" customFormat="true" ht="18" hidden="false" customHeight="true" outlineLevel="0" collapsed="false">
      <c r="A308" s="64" t="s">
        <v>775</v>
      </c>
      <c r="B308" s="64" t="s">
        <v>776</v>
      </c>
      <c r="C308" s="65"/>
      <c r="D308" s="66"/>
      <c r="E308" s="66"/>
      <c r="F308" s="66"/>
      <c r="G308" s="66"/>
      <c r="H308" s="66"/>
      <c r="I308" s="65"/>
      <c r="J308" s="65"/>
      <c r="K308" s="65"/>
      <c r="L308" s="65"/>
      <c r="M308" s="65"/>
      <c r="N308" s="65"/>
      <c r="O308" s="65"/>
      <c r="P308" s="65"/>
      <c r="Q308" s="65"/>
      <c r="R308" s="65"/>
      <c r="S308" s="65"/>
      <c r="T308" s="65"/>
      <c r="U308" s="67"/>
      <c r="V308" s="67"/>
      <c r="W308" s="67"/>
      <c r="X308" s="67"/>
      <c r="Y308" s="67"/>
      <c r="Z308" s="68"/>
      <c r="AA308" s="68"/>
      <c r="AB308" s="68"/>
      <c r="AC308" s="68"/>
      <c r="AD308" s="68"/>
      <c r="AE308" s="68"/>
      <c r="AF308" s="68"/>
      <c r="AG308" s="68"/>
      <c r="AH308" s="68"/>
      <c r="AI308" s="68"/>
      <c r="AJ308" s="68"/>
      <c r="AK308" s="68"/>
      <c r="AL308" s="68"/>
      <c r="AM308" s="68"/>
      <c r="AN308" s="68"/>
      <c r="AO308" s="68"/>
      <c r="AP308" s="68"/>
      <c r="AQ308" s="69"/>
      <c r="AR308" s="69"/>
      <c r="AS308" s="70"/>
      <c r="AT308" s="70"/>
      <c r="AU308" s="70"/>
      <c r="AV308" s="70"/>
      <c r="AW308" s="70"/>
      <c r="AX308" s="70"/>
      <c r="AY308" s="70"/>
      <c r="AZ308" s="70"/>
      <c r="BA308" s="70"/>
      <c r="BB308" s="70"/>
      <c r="BC308" s="81" t="s">
        <v>548</v>
      </c>
      <c r="BD308" s="70"/>
      <c r="BE308" s="182" t="s">
        <v>775</v>
      </c>
      <c r="BF308" s="183" t="s">
        <v>776</v>
      </c>
      <c r="BG308" s="183"/>
      <c r="BH308" s="183"/>
    </row>
    <row r="309" s="193" customFormat="true" ht="12.75" hidden="false" customHeight="true" outlineLevel="0" collapsed="false">
      <c r="A309" s="184" t="s">
        <v>777</v>
      </c>
      <c r="B309" s="86" t="e">
        <f aca="false">VLOOKUP($A309,#REF!, 34, FALSE())</f>
        <v>#VALUE!</v>
      </c>
      <c r="C309" s="87" t="str">
        <f aca="false">CONCATENATE("unused_",A309)</f>
        <v>unused_CSI_A_D0_P</v>
      </c>
      <c r="D309" s="88" t="e">
        <f aca="false">IF(LEN(VLOOKUP($A309,#REF!,8,FALSE())),LEFT(VLOOKUP($A309,#REF!,8,FALSE()),LEN(VLOOKUP($A309,#REF!,8,FALSE()))-2),"")</f>
        <v>#VALUE!</v>
      </c>
      <c r="E309" s="89" t="e">
        <f aca="false">IF(LEN(VLOOKUP($A309,#REF!,4,FALSE())),IF(INDEX(#REF!,MATCH($A309,#REF!,0),1),LEFT(VLOOKUP($A309,#REF!,4,FALSE()),LEN(VLOOKUP($A309,#REF!,4,FALSE()))-2),CONCATENATE(LEFT(VLOOKUP($A309,#REF!,4,FALSE()),LEN(VLOOKUP($A309,#REF!,4,FALSE()))-2),"*")),"")</f>
        <v>#VALUE!</v>
      </c>
      <c r="F309" s="90" t="e">
        <f aca="false">IF(LEN(VLOOKUP($A309,#REF!,5,FALSE())),IF(INDEX(#REF!,MATCH($A309,#REF!,0),2),LEFT(VLOOKUP($A309,#REF!,5,FALSE()),LEN(VLOOKUP($A309,#REF!,5,FALSE()))-2),CONCATENATE(LEFT(VLOOKUP($A309,#REF!,5,FALSE()),LEN(VLOOKUP($A309,#REF!,5,FALSE()))-2),"*")),"")</f>
        <v>#VALUE!</v>
      </c>
      <c r="G309" s="90" t="e">
        <f aca="false">IF(LEN(VLOOKUP($A309,#REF!,6,FALSE())),IF(INDEX(#REF!,MATCH($A309,#REF!,0),3),LEFT(VLOOKUP($A309,#REF!,6,FALSE()),LEN(VLOOKUP($A309,#REF!,6,FALSE()))-2),CONCATENATE(LEFT(VLOOKUP($A309,#REF!,6,FALSE()),LEN(VLOOKUP($A309,#REF!,6,FALSE()))-2),"*")),"")</f>
        <v>#VALUE!</v>
      </c>
      <c r="H309" s="91" t="e">
        <f aca="false">IF(LEN(VLOOKUP($A309,#REF!,7,FALSE())),IF(INDEX(#REF!,MATCH($A309,#REF!,0),4),LEFT(VLOOKUP($A309,#REF!,7,FALSE()),LEN(VLOOKUP($A309,#REF!,7,FALSE()))-2),CONCATENATE(LEFT(VLOOKUP($A309,#REF!,7,FALSE()),LEN(VLOOKUP($A309,#REF!,7,FALSE()))-2),"*")),"")</f>
        <v>#VALUE!</v>
      </c>
      <c r="I309" s="92" t="e">
        <f aca="false">IF(LEN(VLOOKUP($A309,#REF!,8,FALSE())),UPPER(RIGHT(VLOOKUP($A309,#REF!,8,FALSE()), 1)),"")</f>
        <v>#VALUE!</v>
      </c>
      <c r="J309" s="90" t="e">
        <f aca="false">IF(LEN(VLOOKUP($A309,#REF!,4,FALSE())),UPPER(RIGHT(VLOOKUP($A309,#REF!,4,FALSE()), 1)),"")</f>
        <v>#VALUE!</v>
      </c>
      <c r="K309" s="90" t="e">
        <f aca="false">IF(LEN(VLOOKUP($A309,#REF!,5,FALSE())),UPPER(RIGHT(VLOOKUP($A309,#REF!,5,FALSE()), 1)),"")</f>
        <v>#VALUE!</v>
      </c>
      <c r="L309" s="90" t="e">
        <f aca="false">IF(LEN(VLOOKUP($A309,#REF!,6,FALSE())),UPPER(RIGHT(VLOOKUP($A309,#REF!,6,FALSE()), 1)),"")</f>
        <v>#VALUE!</v>
      </c>
      <c r="M309" s="91" t="e">
        <f aca="false">IF(LEN(VLOOKUP($A309,#REF!,7,FALSE())),UPPER(RIGHT(VLOOKUP($A309,#REF!,7,FALSE()), 1)),"")</f>
        <v>#VALUE!</v>
      </c>
      <c r="N309" s="185"/>
      <c r="O309" s="185"/>
      <c r="P309" s="185"/>
      <c r="Q309" s="185"/>
      <c r="R309" s="185"/>
      <c r="S309" s="100" t="e">
        <f aca="false">HLOOKUP("Device Tree Pin Name",#REF!,MATCH($A309,#REF!,0),FALSE())</f>
        <v>#VALUE!</v>
      </c>
      <c r="T309" s="95" t="e">
        <f aca="false">HLOOKUP("power rail",#REF!,MATCH($A309,#REF!,0),FALSE())</f>
        <v>#VALUE!</v>
      </c>
      <c r="U309" s="96" t="e">
        <f aca="false">HLOOKUP("Wake Capable",#REF!,MATCH($A309,#REF!,0),FALSE())</f>
        <v>#VALUE!</v>
      </c>
      <c r="V309" s="96" t="e">
        <f aca="false">HLOOKUP("Strap",#REF!,MATCH($A309,#REF!,0),FALSE())</f>
        <v>#VALUE!</v>
      </c>
      <c r="W309" s="96"/>
      <c r="X309" s="96" t="e">
        <f aca="false">HLOOKUP("DPD_Control",#REF!,MATCH($A309,#REF!,0),FALSE())</f>
        <v>#VALUE!</v>
      </c>
      <c r="Y309" s="96" t="e">
        <f aca="false">HLOOKUP("DPD_Group",#REF!,MATCH($A309,#REF!,0),FALSE())</f>
        <v>#VALUE!</v>
      </c>
      <c r="Z309" s="95"/>
      <c r="AA309" s="95" t="e">
        <f aca="false">HLOOKUP("Pad type",#REF!,MATCH($A309,#REF!,0),FALSE())</f>
        <v>#VALUE!</v>
      </c>
      <c r="AB309" s="95"/>
      <c r="AC309" s="94" t="e">
        <f aca="false">HLOOKUP("POR Pin State",#REF!,MATCH($A309,#REF!,0),FALSE())</f>
        <v>#VALUE!</v>
      </c>
      <c r="AD309" s="186"/>
      <c r="AE309" s="187"/>
      <c r="AF309" s="187"/>
      <c r="AG309" s="187"/>
      <c r="AH309" s="188"/>
      <c r="AI309" s="188"/>
      <c r="AJ309" s="189"/>
      <c r="AK309" s="189"/>
      <c r="AL309" s="189"/>
      <c r="AM309" s="189"/>
      <c r="AN309" s="189"/>
      <c r="AO309" s="189"/>
      <c r="AP309" s="189"/>
      <c r="AQ309" s="190" t="s">
        <v>778</v>
      </c>
      <c r="AR309" s="104"/>
      <c r="AS309" s="104"/>
      <c r="AT309" s="104"/>
      <c r="AU309" s="104"/>
      <c r="AV309" s="104"/>
      <c r="AW309" s="104"/>
      <c r="AX309" s="104"/>
      <c r="AY309" s="104"/>
      <c r="AZ309" s="104"/>
      <c r="BA309" s="104"/>
      <c r="BB309" s="162"/>
      <c r="BC309" s="104"/>
      <c r="BD309" s="191"/>
      <c r="BE309" s="192" t="s">
        <v>778</v>
      </c>
      <c r="BF309" s="108" t="e">
        <f aca="false">VLOOKUP($A309,#REF!, 34, FALSE())</f>
        <v>#VALUE!</v>
      </c>
      <c r="BG309" s="108" t="e">
        <f aca="false">VLOOKUP($A309,#REF!, 22, FALSE())</f>
        <v>#VALUE!</v>
      </c>
      <c r="BH309" s="109"/>
    </row>
    <row r="310" s="193" customFormat="true" ht="12.75" hidden="false" customHeight="true" outlineLevel="0" collapsed="false">
      <c r="A310" s="184" t="s">
        <v>779</v>
      </c>
      <c r="B310" s="86" t="e">
        <f aca="false">VLOOKUP($A310,#REF!, 34, FALSE())</f>
        <v>#VALUE!</v>
      </c>
      <c r="C310" s="87" t="str">
        <f aca="false">CONCATENATE("unused_",A310)</f>
        <v>unused_CSI_A_D0_N</v>
      </c>
      <c r="D310" s="88" t="e">
        <f aca="false">IF(LEN(VLOOKUP($A310,#REF!,8,FALSE())),LEFT(VLOOKUP($A310,#REF!,8,FALSE()),LEN(VLOOKUP($A310,#REF!,8,FALSE()))-2),"")</f>
        <v>#VALUE!</v>
      </c>
      <c r="E310" s="89" t="e">
        <f aca="false">IF(LEN(VLOOKUP($A310,#REF!,4,FALSE())),IF(INDEX(#REF!,MATCH($A310,#REF!,0),1),LEFT(VLOOKUP($A310,#REF!,4,FALSE()),LEN(VLOOKUP($A310,#REF!,4,FALSE()))-2),CONCATENATE(LEFT(VLOOKUP($A310,#REF!,4,FALSE()),LEN(VLOOKUP($A310,#REF!,4,FALSE()))-2),"*")),"")</f>
        <v>#VALUE!</v>
      </c>
      <c r="F310" s="90" t="e">
        <f aca="false">IF(LEN(VLOOKUP($A310,#REF!,5,FALSE())),IF(INDEX(#REF!,MATCH($A310,#REF!,0),2),LEFT(VLOOKUP($A310,#REF!,5,FALSE()),LEN(VLOOKUP($A310,#REF!,5,FALSE()))-2),CONCATENATE(LEFT(VLOOKUP($A310,#REF!,5,FALSE()),LEN(VLOOKUP($A310,#REF!,5,FALSE()))-2),"*")),"")</f>
        <v>#VALUE!</v>
      </c>
      <c r="G310" s="90" t="e">
        <f aca="false">IF(LEN(VLOOKUP($A310,#REF!,6,FALSE())),IF(INDEX(#REF!,MATCH($A310,#REF!,0),3),LEFT(VLOOKUP($A310,#REF!,6,FALSE()),LEN(VLOOKUP($A310,#REF!,6,FALSE()))-2),CONCATENATE(LEFT(VLOOKUP($A310,#REF!,6,FALSE()),LEN(VLOOKUP($A310,#REF!,6,FALSE()))-2),"*")),"")</f>
        <v>#VALUE!</v>
      </c>
      <c r="H310" s="91" t="e">
        <f aca="false">IF(LEN(VLOOKUP($A310,#REF!,7,FALSE())),IF(INDEX(#REF!,MATCH($A310,#REF!,0),4),LEFT(VLOOKUP($A310,#REF!,7,FALSE()),LEN(VLOOKUP($A310,#REF!,7,FALSE()))-2),CONCATENATE(LEFT(VLOOKUP($A310,#REF!,7,FALSE()),LEN(VLOOKUP($A310,#REF!,7,FALSE()))-2),"*")),"")</f>
        <v>#VALUE!</v>
      </c>
      <c r="I310" s="92" t="e">
        <f aca="false">IF(LEN(VLOOKUP($A310,#REF!,8,FALSE())),UPPER(RIGHT(VLOOKUP($A310,#REF!,8,FALSE()), 1)),"")</f>
        <v>#VALUE!</v>
      </c>
      <c r="J310" s="90" t="e">
        <f aca="false">IF(LEN(VLOOKUP($A310,#REF!,4,FALSE())),UPPER(RIGHT(VLOOKUP($A310,#REF!,4,FALSE()), 1)),"")</f>
        <v>#VALUE!</v>
      </c>
      <c r="K310" s="90" t="e">
        <f aca="false">IF(LEN(VLOOKUP($A310,#REF!,5,FALSE())),UPPER(RIGHT(VLOOKUP($A310,#REF!,5,FALSE()), 1)),"")</f>
        <v>#VALUE!</v>
      </c>
      <c r="L310" s="90" t="e">
        <f aca="false">IF(LEN(VLOOKUP($A310,#REF!,6,FALSE())),UPPER(RIGHT(VLOOKUP($A310,#REF!,6,FALSE()), 1)),"")</f>
        <v>#VALUE!</v>
      </c>
      <c r="M310" s="91" t="e">
        <f aca="false">IF(LEN(VLOOKUP($A310,#REF!,7,FALSE())),UPPER(RIGHT(VLOOKUP($A310,#REF!,7,FALSE()), 1)),"")</f>
        <v>#VALUE!</v>
      </c>
      <c r="N310" s="185"/>
      <c r="O310" s="185"/>
      <c r="P310" s="185"/>
      <c r="Q310" s="185"/>
      <c r="R310" s="185"/>
      <c r="S310" s="100" t="e">
        <f aca="false">HLOOKUP("Device Tree Pin Name",#REF!,MATCH($A310,#REF!,0),FALSE())</f>
        <v>#VALUE!</v>
      </c>
      <c r="T310" s="95" t="e">
        <f aca="false">HLOOKUP("power rail",#REF!,MATCH($A310,#REF!,0),FALSE())</f>
        <v>#VALUE!</v>
      </c>
      <c r="U310" s="96" t="e">
        <f aca="false">HLOOKUP("Wake Capable",#REF!,MATCH($A310,#REF!,0),FALSE())</f>
        <v>#VALUE!</v>
      </c>
      <c r="V310" s="96" t="e">
        <f aca="false">HLOOKUP("Strap",#REF!,MATCH($A310,#REF!,0),FALSE())</f>
        <v>#VALUE!</v>
      </c>
      <c r="W310" s="96"/>
      <c r="X310" s="96" t="e">
        <f aca="false">HLOOKUP("DPD_Control",#REF!,MATCH($A310,#REF!,0),FALSE())</f>
        <v>#VALUE!</v>
      </c>
      <c r="Y310" s="96" t="e">
        <f aca="false">HLOOKUP("DPD_Group",#REF!,MATCH($A310,#REF!,0),FALSE())</f>
        <v>#VALUE!</v>
      </c>
      <c r="Z310" s="95"/>
      <c r="AA310" s="95" t="e">
        <f aca="false">HLOOKUP("Pad type",#REF!,MATCH($A310,#REF!,0),FALSE())</f>
        <v>#VALUE!</v>
      </c>
      <c r="AB310" s="95"/>
      <c r="AC310" s="100" t="e">
        <f aca="false">HLOOKUP("POR Pin State",#REF!,MATCH($A310,#REF!,0),FALSE())</f>
        <v>#VALUE!</v>
      </c>
      <c r="AD310" s="186"/>
      <c r="AE310" s="187"/>
      <c r="AF310" s="187"/>
      <c r="AG310" s="187"/>
      <c r="AH310" s="188"/>
      <c r="AI310" s="188"/>
      <c r="AJ310" s="189"/>
      <c r="AK310" s="189"/>
      <c r="AL310" s="189"/>
      <c r="AM310" s="189"/>
      <c r="AN310" s="189"/>
      <c r="AO310" s="189"/>
      <c r="AP310" s="189"/>
      <c r="AQ310" s="194" t="s">
        <v>780</v>
      </c>
      <c r="AR310" s="104"/>
      <c r="AS310" s="104"/>
      <c r="AT310" s="104"/>
      <c r="AU310" s="104"/>
      <c r="AV310" s="104"/>
      <c r="AW310" s="104"/>
      <c r="AX310" s="104"/>
      <c r="AY310" s="104"/>
      <c r="AZ310" s="104"/>
      <c r="BA310" s="104"/>
      <c r="BB310" s="162"/>
      <c r="BC310" s="104"/>
      <c r="BD310" s="191"/>
      <c r="BE310" s="195" t="s">
        <v>780</v>
      </c>
      <c r="BF310" s="108" t="e">
        <f aca="false">VLOOKUP($A310,#REF!, 34, FALSE())</f>
        <v>#VALUE!</v>
      </c>
      <c r="BG310" s="108" t="e">
        <f aca="false">VLOOKUP($A310,#REF!, 22, FALSE())</f>
        <v>#VALUE!</v>
      </c>
      <c r="BH310" s="109"/>
    </row>
    <row r="311" s="193" customFormat="true" ht="12.75" hidden="false" customHeight="true" outlineLevel="0" collapsed="false">
      <c r="A311" s="184" t="s">
        <v>780</v>
      </c>
      <c r="B311" s="86" t="e">
        <f aca="false">VLOOKUP($A311,#REF!, 34, FALSE())</f>
        <v>#VALUE!</v>
      </c>
      <c r="C311" s="87" t="str">
        <f aca="false">CONCATENATE("unused_",A311)</f>
        <v>unused_CSI_A_CLK_P</v>
      </c>
      <c r="D311" s="88" t="e">
        <f aca="false">IF(LEN(VLOOKUP($A311,#REF!,8,FALSE())),LEFT(VLOOKUP($A311,#REF!,8,FALSE()),LEN(VLOOKUP($A311,#REF!,8,FALSE()))-2),"")</f>
        <v>#VALUE!</v>
      </c>
      <c r="E311" s="89" t="e">
        <f aca="false">IF(LEN(VLOOKUP($A311,#REF!,4,FALSE())),IF(INDEX(#REF!,MATCH($A311,#REF!,0),1),LEFT(VLOOKUP($A311,#REF!,4,FALSE()),LEN(VLOOKUP($A311,#REF!,4,FALSE()))-2),CONCATENATE(LEFT(VLOOKUP($A311,#REF!,4,FALSE()),LEN(VLOOKUP($A311,#REF!,4,FALSE()))-2),"*")),"")</f>
        <v>#VALUE!</v>
      </c>
      <c r="F311" s="90" t="e">
        <f aca="false">IF(LEN(VLOOKUP($A311,#REF!,5,FALSE())),IF(INDEX(#REF!,MATCH($A311,#REF!,0),2),LEFT(VLOOKUP($A311,#REF!,5,FALSE()),LEN(VLOOKUP($A311,#REF!,5,FALSE()))-2),CONCATENATE(LEFT(VLOOKUP($A311,#REF!,5,FALSE()),LEN(VLOOKUP($A311,#REF!,5,FALSE()))-2),"*")),"")</f>
        <v>#VALUE!</v>
      </c>
      <c r="G311" s="90" t="e">
        <f aca="false">IF(LEN(VLOOKUP($A311,#REF!,6,FALSE())),IF(INDEX(#REF!,MATCH($A311,#REF!,0),3),LEFT(VLOOKUP($A311,#REF!,6,FALSE()),LEN(VLOOKUP($A311,#REF!,6,FALSE()))-2),CONCATENATE(LEFT(VLOOKUP($A311,#REF!,6,FALSE()),LEN(VLOOKUP($A311,#REF!,6,FALSE()))-2),"*")),"")</f>
        <v>#VALUE!</v>
      </c>
      <c r="H311" s="91" t="e">
        <f aca="false">IF(LEN(VLOOKUP($A311,#REF!,7,FALSE())),IF(INDEX(#REF!,MATCH($A311,#REF!,0),4),LEFT(VLOOKUP($A311,#REF!,7,FALSE()),LEN(VLOOKUP($A311,#REF!,7,FALSE()))-2),CONCATENATE(LEFT(VLOOKUP($A311,#REF!,7,FALSE()),LEN(VLOOKUP($A311,#REF!,7,FALSE()))-2),"*")),"")</f>
        <v>#VALUE!</v>
      </c>
      <c r="I311" s="92" t="e">
        <f aca="false">IF(LEN(VLOOKUP($A311,#REF!,8,FALSE())),UPPER(RIGHT(VLOOKUP($A311,#REF!,8,FALSE()), 1)),"")</f>
        <v>#VALUE!</v>
      </c>
      <c r="J311" s="90" t="e">
        <f aca="false">IF(LEN(VLOOKUP($A311,#REF!,4,FALSE())),UPPER(RIGHT(VLOOKUP($A311,#REF!,4,FALSE()), 1)),"")</f>
        <v>#VALUE!</v>
      </c>
      <c r="K311" s="90" t="e">
        <f aca="false">IF(LEN(VLOOKUP($A311,#REF!,5,FALSE())),UPPER(RIGHT(VLOOKUP($A311,#REF!,5,FALSE()), 1)),"")</f>
        <v>#VALUE!</v>
      </c>
      <c r="L311" s="90" t="e">
        <f aca="false">IF(LEN(VLOOKUP($A311,#REF!,6,FALSE())),UPPER(RIGHT(VLOOKUP($A311,#REF!,6,FALSE()), 1)),"")</f>
        <v>#VALUE!</v>
      </c>
      <c r="M311" s="91" t="e">
        <f aca="false">IF(LEN(VLOOKUP($A311,#REF!,7,FALSE())),UPPER(RIGHT(VLOOKUP($A311,#REF!,7,FALSE()), 1)),"")</f>
        <v>#VALUE!</v>
      </c>
      <c r="N311" s="185"/>
      <c r="O311" s="185"/>
      <c r="P311" s="185"/>
      <c r="Q311" s="185"/>
      <c r="R311" s="185"/>
      <c r="S311" s="100" t="e">
        <f aca="false">HLOOKUP("Device Tree Pin Name",#REF!,MATCH($A311,#REF!,0),FALSE())</f>
        <v>#VALUE!</v>
      </c>
      <c r="T311" s="95" t="e">
        <f aca="false">HLOOKUP("power rail",#REF!,MATCH($A311,#REF!,0),FALSE())</f>
        <v>#VALUE!</v>
      </c>
      <c r="U311" s="96" t="e">
        <f aca="false">HLOOKUP("Wake Capable",#REF!,MATCH($A311,#REF!,0),FALSE())</f>
        <v>#VALUE!</v>
      </c>
      <c r="V311" s="96" t="e">
        <f aca="false">HLOOKUP("Strap",#REF!,MATCH($A311,#REF!,0),FALSE())</f>
        <v>#VALUE!</v>
      </c>
      <c r="W311" s="96"/>
      <c r="X311" s="96" t="e">
        <f aca="false">HLOOKUP("DPD_Control",#REF!,MATCH($A311,#REF!,0),FALSE())</f>
        <v>#VALUE!</v>
      </c>
      <c r="Y311" s="96" t="e">
        <f aca="false">HLOOKUP("DPD_Group",#REF!,MATCH($A311,#REF!,0),FALSE())</f>
        <v>#VALUE!</v>
      </c>
      <c r="Z311" s="95"/>
      <c r="AA311" s="95" t="e">
        <f aca="false">HLOOKUP("Pad type",#REF!,MATCH($A311,#REF!,0),FALSE())</f>
        <v>#VALUE!</v>
      </c>
      <c r="AB311" s="95"/>
      <c r="AC311" s="100" t="e">
        <f aca="false">HLOOKUP("POR Pin State",#REF!,MATCH($A311,#REF!,0),FALSE())</f>
        <v>#VALUE!</v>
      </c>
      <c r="AD311" s="186"/>
      <c r="AE311" s="187"/>
      <c r="AF311" s="187"/>
      <c r="AG311" s="187"/>
      <c r="AH311" s="188"/>
      <c r="AI311" s="188"/>
      <c r="AJ311" s="189"/>
      <c r="AK311" s="189"/>
      <c r="AL311" s="189"/>
      <c r="AM311" s="189"/>
      <c r="AN311" s="189"/>
      <c r="AO311" s="189"/>
      <c r="AP311" s="189"/>
      <c r="AQ311" s="194" t="s">
        <v>779</v>
      </c>
      <c r="AR311" s="104"/>
      <c r="AS311" s="104"/>
      <c r="AT311" s="104"/>
      <c r="AU311" s="104"/>
      <c r="AV311" s="104"/>
      <c r="AW311" s="104"/>
      <c r="AX311" s="104"/>
      <c r="AY311" s="104"/>
      <c r="AZ311" s="104"/>
      <c r="BA311" s="104"/>
      <c r="BB311" s="162"/>
      <c r="BC311" s="104"/>
      <c r="BD311" s="191"/>
      <c r="BE311" s="195" t="s">
        <v>779</v>
      </c>
      <c r="BF311" s="108" t="e">
        <f aca="false">VLOOKUP($A311,#REF!, 34, FALSE())</f>
        <v>#VALUE!</v>
      </c>
      <c r="BG311" s="108" t="e">
        <f aca="false">VLOOKUP($A311,#REF!, 22, FALSE())</f>
        <v>#VALUE!</v>
      </c>
      <c r="BH311" s="109"/>
    </row>
    <row r="312" s="193" customFormat="true" ht="12.75" hidden="false" customHeight="true" outlineLevel="0" collapsed="false">
      <c r="A312" s="184" t="s">
        <v>778</v>
      </c>
      <c r="B312" s="86" t="e">
        <f aca="false">VLOOKUP($A312,#REF!, 34, FALSE())</f>
        <v>#VALUE!</v>
      </c>
      <c r="C312" s="87" t="str">
        <f aca="false">CONCATENATE("unused_",A312)</f>
        <v>unused_CSI_A_CLK_N</v>
      </c>
      <c r="D312" s="88" t="e">
        <f aca="false">IF(LEN(VLOOKUP($A312,#REF!,8,FALSE())),LEFT(VLOOKUP($A312,#REF!,8,FALSE()),LEN(VLOOKUP($A312,#REF!,8,FALSE()))-2),"")</f>
        <v>#VALUE!</v>
      </c>
      <c r="E312" s="89" t="e">
        <f aca="false">IF(LEN(VLOOKUP($A312,#REF!,4,FALSE())),IF(INDEX(#REF!,MATCH($A312,#REF!,0),1),LEFT(VLOOKUP($A312,#REF!,4,FALSE()),LEN(VLOOKUP($A312,#REF!,4,FALSE()))-2),CONCATENATE(LEFT(VLOOKUP($A312,#REF!,4,FALSE()),LEN(VLOOKUP($A312,#REF!,4,FALSE()))-2),"*")),"")</f>
        <v>#VALUE!</v>
      </c>
      <c r="F312" s="90" t="e">
        <f aca="false">IF(LEN(VLOOKUP($A312,#REF!,5,FALSE())),IF(INDEX(#REF!,MATCH($A312,#REF!,0),2),LEFT(VLOOKUP($A312,#REF!,5,FALSE()),LEN(VLOOKUP($A312,#REF!,5,FALSE()))-2),CONCATENATE(LEFT(VLOOKUP($A312,#REF!,5,FALSE()),LEN(VLOOKUP($A312,#REF!,5,FALSE()))-2),"*")),"")</f>
        <v>#VALUE!</v>
      </c>
      <c r="G312" s="90" t="e">
        <f aca="false">IF(LEN(VLOOKUP($A312,#REF!,6,FALSE())),IF(INDEX(#REF!,MATCH($A312,#REF!,0),3),LEFT(VLOOKUP($A312,#REF!,6,FALSE()),LEN(VLOOKUP($A312,#REF!,6,FALSE()))-2),CONCATENATE(LEFT(VLOOKUP($A312,#REF!,6,FALSE()),LEN(VLOOKUP($A312,#REF!,6,FALSE()))-2),"*")),"")</f>
        <v>#VALUE!</v>
      </c>
      <c r="H312" s="91" t="e">
        <f aca="false">IF(LEN(VLOOKUP($A312,#REF!,7,FALSE())),IF(INDEX(#REF!,MATCH($A312,#REF!,0),4),LEFT(VLOOKUP($A312,#REF!,7,FALSE()),LEN(VLOOKUP($A312,#REF!,7,FALSE()))-2),CONCATENATE(LEFT(VLOOKUP($A312,#REF!,7,FALSE()),LEN(VLOOKUP($A312,#REF!,7,FALSE()))-2),"*")),"")</f>
        <v>#VALUE!</v>
      </c>
      <c r="I312" s="92" t="e">
        <f aca="false">IF(LEN(VLOOKUP($A312,#REF!,8,FALSE())),UPPER(RIGHT(VLOOKUP($A312,#REF!,8,FALSE()), 1)),"")</f>
        <v>#VALUE!</v>
      </c>
      <c r="J312" s="90" t="e">
        <f aca="false">IF(LEN(VLOOKUP($A312,#REF!,4,FALSE())),UPPER(RIGHT(VLOOKUP($A312,#REF!,4,FALSE()), 1)),"")</f>
        <v>#VALUE!</v>
      </c>
      <c r="K312" s="90" t="e">
        <f aca="false">IF(LEN(VLOOKUP($A312,#REF!,5,FALSE())),UPPER(RIGHT(VLOOKUP($A312,#REF!,5,FALSE()), 1)),"")</f>
        <v>#VALUE!</v>
      </c>
      <c r="L312" s="90" t="e">
        <f aca="false">IF(LEN(VLOOKUP($A312,#REF!,6,FALSE())),UPPER(RIGHT(VLOOKUP($A312,#REF!,6,FALSE()), 1)),"")</f>
        <v>#VALUE!</v>
      </c>
      <c r="M312" s="91" t="e">
        <f aca="false">IF(LEN(VLOOKUP($A312,#REF!,7,FALSE())),UPPER(RIGHT(VLOOKUP($A312,#REF!,7,FALSE()), 1)),"")</f>
        <v>#VALUE!</v>
      </c>
      <c r="N312" s="185"/>
      <c r="O312" s="185"/>
      <c r="P312" s="185"/>
      <c r="Q312" s="185"/>
      <c r="R312" s="185"/>
      <c r="S312" s="100" t="e">
        <f aca="false">HLOOKUP("Device Tree Pin Name",#REF!,MATCH($A312,#REF!,0),FALSE())</f>
        <v>#VALUE!</v>
      </c>
      <c r="T312" s="95" t="e">
        <f aca="false">HLOOKUP("power rail",#REF!,MATCH($A312,#REF!,0),FALSE())</f>
        <v>#VALUE!</v>
      </c>
      <c r="U312" s="96" t="e">
        <f aca="false">HLOOKUP("Wake Capable",#REF!,MATCH($A312,#REF!,0),FALSE())</f>
        <v>#VALUE!</v>
      </c>
      <c r="V312" s="96" t="e">
        <f aca="false">HLOOKUP("Strap",#REF!,MATCH($A312,#REF!,0),FALSE())</f>
        <v>#VALUE!</v>
      </c>
      <c r="W312" s="96"/>
      <c r="X312" s="96" t="e">
        <f aca="false">HLOOKUP("DPD_Control",#REF!,MATCH($A312,#REF!,0),FALSE())</f>
        <v>#VALUE!</v>
      </c>
      <c r="Y312" s="96" t="e">
        <f aca="false">HLOOKUP("DPD_Group",#REF!,MATCH($A312,#REF!,0),FALSE())</f>
        <v>#VALUE!</v>
      </c>
      <c r="Z312" s="95"/>
      <c r="AA312" s="95" t="e">
        <f aca="false">HLOOKUP("Pad type",#REF!,MATCH($A312,#REF!,0),FALSE())</f>
        <v>#VALUE!</v>
      </c>
      <c r="AB312" s="95"/>
      <c r="AC312" s="100" t="e">
        <f aca="false">HLOOKUP("POR Pin State",#REF!,MATCH($A312,#REF!,0),FALSE())</f>
        <v>#VALUE!</v>
      </c>
      <c r="AD312" s="186"/>
      <c r="AE312" s="187"/>
      <c r="AF312" s="187"/>
      <c r="AG312" s="187"/>
      <c r="AH312" s="188"/>
      <c r="AI312" s="188"/>
      <c r="AJ312" s="189"/>
      <c r="AK312" s="189"/>
      <c r="AL312" s="189"/>
      <c r="AM312" s="189"/>
      <c r="AN312" s="189"/>
      <c r="AO312" s="189"/>
      <c r="AP312" s="189"/>
      <c r="AQ312" s="194" t="s">
        <v>777</v>
      </c>
      <c r="AR312" s="104"/>
      <c r="AS312" s="104"/>
      <c r="AT312" s="104"/>
      <c r="AU312" s="104"/>
      <c r="AV312" s="104"/>
      <c r="AW312" s="104"/>
      <c r="AX312" s="104"/>
      <c r="AY312" s="104"/>
      <c r="AZ312" s="104"/>
      <c r="BA312" s="104"/>
      <c r="BB312" s="162"/>
      <c r="BC312" s="104"/>
      <c r="BD312" s="191"/>
      <c r="BE312" s="195" t="s">
        <v>777</v>
      </c>
      <c r="BF312" s="108" t="e">
        <f aca="false">VLOOKUP($A312,#REF!, 34, FALSE())</f>
        <v>#VALUE!</v>
      </c>
      <c r="BG312" s="108" t="e">
        <f aca="false">VLOOKUP($A312,#REF!, 22, FALSE())</f>
        <v>#VALUE!</v>
      </c>
      <c r="BH312" s="109"/>
    </row>
    <row r="313" s="193" customFormat="true" ht="12.75" hidden="false" customHeight="true" outlineLevel="0" collapsed="false">
      <c r="A313" s="184" t="s">
        <v>781</v>
      </c>
      <c r="B313" s="86" t="e">
        <f aca="false">VLOOKUP($A313,#REF!, 34, FALSE())</f>
        <v>#VALUE!</v>
      </c>
      <c r="C313" s="87" t="str">
        <f aca="false">CONCATENATE("unused_",A313)</f>
        <v>unused_CSI_A_D1_P</v>
      </c>
      <c r="D313" s="88" t="e">
        <f aca="false">IF(LEN(VLOOKUP($A313,#REF!,8,FALSE())),LEFT(VLOOKUP($A313,#REF!,8,FALSE()),LEN(VLOOKUP($A313,#REF!,8,FALSE()))-2),"")</f>
        <v>#VALUE!</v>
      </c>
      <c r="E313" s="89" t="e">
        <f aca="false">IF(LEN(VLOOKUP($A313,#REF!,4,FALSE())),IF(INDEX(#REF!,MATCH($A313,#REF!,0),1),LEFT(VLOOKUP($A313,#REF!,4,FALSE()),LEN(VLOOKUP($A313,#REF!,4,FALSE()))-2),CONCATENATE(LEFT(VLOOKUP($A313,#REF!,4,FALSE()),LEN(VLOOKUP($A313,#REF!,4,FALSE()))-2),"*")),"")</f>
        <v>#VALUE!</v>
      </c>
      <c r="F313" s="90" t="e">
        <f aca="false">IF(LEN(VLOOKUP($A313,#REF!,5,FALSE())),IF(INDEX(#REF!,MATCH($A313,#REF!,0),2),LEFT(VLOOKUP($A313,#REF!,5,FALSE()),LEN(VLOOKUP($A313,#REF!,5,FALSE()))-2),CONCATENATE(LEFT(VLOOKUP($A313,#REF!,5,FALSE()),LEN(VLOOKUP($A313,#REF!,5,FALSE()))-2),"*")),"")</f>
        <v>#VALUE!</v>
      </c>
      <c r="G313" s="90" t="e">
        <f aca="false">IF(LEN(VLOOKUP($A313,#REF!,6,FALSE())),IF(INDEX(#REF!,MATCH($A313,#REF!,0),3),LEFT(VLOOKUP($A313,#REF!,6,FALSE()),LEN(VLOOKUP($A313,#REF!,6,FALSE()))-2),CONCATENATE(LEFT(VLOOKUP($A313,#REF!,6,FALSE()),LEN(VLOOKUP($A313,#REF!,6,FALSE()))-2),"*")),"")</f>
        <v>#VALUE!</v>
      </c>
      <c r="H313" s="91" t="e">
        <f aca="false">IF(LEN(VLOOKUP($A313,#REF!,7,FALSE())),IF(INDEX(#REF!,MATCH($A313,#REF!,0),4),LEFT(VLOOKUP($A313,#REF!,7,FALSE()),LEN(VLOOKUP($A313,#REF!,7,FALSE()))-2),CONCATENATE(LEFT(VLOOKUP($A313,#REF!,7,FALSE()),LEN(VLOOKUP($A313,#REF!,7,FALSE()))-2),"*")),"")</f>
        <v>#VALUE!</v>
      </c>
      <c r="I313" s="92" t="e">
        <f aca="false">IF(LEN(VLOOKUP($A313,#REF!,8,FALSE())),UPPER(RIGHT(VLOOKUP($A313,#REF!,8,FALSE()), 1)),"")</f>
        <v>#VALUE!</v>
      </c>
      <c r="J313" s="90" t="e">
        <f aca="false">IF(LEN(VLOOKUP($A313,#REF!,4,FALSE())),UPPER(RIGHT(VLOOKUP($A313,#REF!,4,FALSE()), 1)),"")</f>
        <v>#VALUE!</v>
      </c>
      <c r="K313" s="90" t="e">
        <f aca="false">IF(LEN(VLOOKUP($A313,#REF!,5,FALSE())),UPPER(RIGHT(VLOOKUP($A313,#REF!,5,FALSE()), 1)),"")</f>
        <v>#VALUE!</v>
      </c>
      <c r="L313" s="90" t="e">
        <f aca="false">IF(LEN(VLOOKUP($A313,#REF!,6,FALSE())),UPPER(RIGHT(VLOOKUP($A313,#REF!,6,FALSE()), 1)),"")</f>
        <v>#VALUE!</v>
      </c>
      <c r="M313" s="91" t="e">
        <f aca="false">IF(LEN(VLOOKUP($A313,#REF!,7,FALSE())),UPPER(RIGHT(VLOOKUP($A313,#REF!,7,FALSE()), 1)),"")</f>
        <v>#VALUE!</v>
      </c>
      <c r="N313" s="185"/>
      <c r="O313" s="185"/>
      <c r="P313" s="185"/>
      <c r="Q313" s="185"/>
      <c r="R313" s="185"/>
      <c r="S313" s="100" t="e">
        <f aca="false">HLOOKUP("Device Tree Pin Name",#REF!,MATCH($A313,#REF!,0),FALSE())</f>
        <v>#VALUE!</v>
      </c>
      <c r="T313" s="95" t="e">
        <f aca="false">HLOOKUP("power rail",#REF!,MATCH($A313,#REF!,0),FALSE())</f>
        <v>#VALUE!</v>
      </c>
      <c r="U313" s="96" t="e">
        <f aca="false">HLOOKUP("Wake Capable",#REF!,MATCH($A313,#REF!,0),FALSE())</f>
        <v>#VALUE!</v>
      </c>
      <c r="V313" s="96" t="e">
        <f aca="false">HLOOKUP("Strap",#REF!,MATCH($A313,#REF!,0),FALSE())</f>
        <v>#VALUE!</v>
      </c>
      <c r="W313" s="96"/>
      <c r="X313" s="96" t="e">
        <f aca="false">HLOOKUP("DPD_Control",#REF!,MATCH($A313,#REF!,0),FALSE())</f>
        <v>#VALUE!</v>
      </c>
      <c r="Y313" s="96" t="e">
        <f aca="false">HLOOKUP("DPD_Group",#REF!,MATCH($A313,#REF!,0),FALSE())</f>
        <v>#VALUE!</v>
      </c>
      <c r="Z313" s="95"/>
      <c r="AA313" s="95" t="e">
        <f aca="false">HLOOKUP("Pad type",#REF!,MATCH($A313,#REF!,0),FALSE())</f>
        <v>#VALUE!</v>
      </c>
      <c r="AB313" s="95"/>
      <c r="AC313" s="100" t="e">
        <f aca="false">HLOOKUP("POR Pin State",#REF!,MATCH($A313,#REF!,0),FALSE())</f>
        <v>#VALUE!</v>
      </c>
      <c r="AD313" s="186"/>
      <c r="AE313" s="187"/>
      <c r="AF313" s="187"/>
      <c r="AG313" s="187"/>
      <c r="AH313" s="188"/>
      <c r="AI313" s="188"/>
      <c r="AJ313" s="189"/>
      <c r="AK313" s="189"/>
      <c r="AL313" s="189"/>
      <c r="AM313" s="189"/>
      <c r="AN313" s="189"/>
      <c r="AO313" s="189"/>
      <c r="AP313" s="189"/>
      <c r="AQ313" s="194" t="s">
        <v>782</v>
      </c>
      <c r="AR313" s="104"/>
      <c r="AS313" s="104"/>
      <c r="AT313" s="104"/>
      <c r="AU313" s="104"/>
      <c r="AV313" s="104"/>
      <c r="AW313" s="104"/>
      <c r="AX313" s="104"/>
      <c r="AY313" s="104"/>
      <c r="AZ313" s="104"/>
      <c r="BA313" s="104"/>
      <c r="BB313" s="162"/>
      <c r="BC313" s="104"/>
      <c r="BD313" s="191"/>
      <c r="BE313" s="195" t="s">
        <v>782</v>
      </c>
      <c r="BF313" s="108" t="e">
        <f aca="false">VLOOKUP($A313,#REF!, 34, FALSE())</f>
        <v>#VALUE!</v>
      </c>
      <c r="BG313" s="108" t="e">
        <f aca="false">VLOOKUP($A313,#REF!, 22, FALSE())</f>
        <v>#VALUE!</v>
      </c>
      <c r="BH313" s="109"/>
    </row>
    <row r="314" s="193" customFormat="true" ht="12.75" hidden="false" customHeight="true" outlineLevel="0" collapsed="false">
      <c r="A314" s="184" t="s">
        <v>782</v>
      </c>
      <c r="B314" s="86" t="e">
        <f aca="false">VLOOKUP($A314,#REF!, 34, FALSE())</f>
        <v>#VALUE!</v>
      </c>
      <c r="C314" s="87" t="str">
        <f aca="false">CONCATENATE("unused_",A314)</f>
        <v>unused_CSI_A_D1_N</v>
      </c>
      <c r="D314" s="88" t="e">
        <f aca="false">IF(LEN(VLOOKUP($A314,#REF!,8,FALSE())),LEFT(VLOOKUP($A314,#REF!,8,FALSE()),LEN(VLOOKUP($A314,#REF!,8,FALSE()))-2),"")</f>
        <v>#VALUE!</v>
      </c>
      <c r="E314" s="89" t="e">
        <f aca="false">IF(LEN(VLOOKUP($A314,#REF!,4,FALSE())),IF(INDEX(#REF!,MATCH($A314,#REF!,0),1),LEFT(VLOOKUP($A314,#REF!,4,FALSE()),LEN(VLOOKUP($A314,#REF!,4,FALSE()))-2),CONCATENATE(LEFT(VLOOKUP($A314,#REF!,4,FALSE()),LEN(VLOOKUP($A314,#REF!,4,FALSE()))-2),"*")),"")</f>
        <v>#VALUE!</v>
      </c>
      <c r="F314" s="90" t="e">
        <f aca="false">IF(LEN(VLOOKUP($A314,#REF!,5,FALSE())),IF(INDEX(#REF!,MATCH($A314,#REF!,0),2),LEFT(VLOOKUP($A314,#REF!,5,FALSE()),LEN(VLOOKUP($A314,#REF!,5,FALSE()))-2),CONCATENATE(LEFT(VLOOKUP($A314,#REF!,5,FALSE()),LEN(VLOOKUP($A314,#REF!,5,FALSE()))-2),"*")),"")</f>
        <v>#VALUE!</v>
      </c>
      <c r="G314" s="90" t="e">
        <f aca="false">IF(LEN(VLOOKUP($A314,#REF!,6,FALSE())),IF(INDEX(#REF!,MATCH($A314,#REF!,0),3),LEFT(VLOOKUP($A314,#REF!,6,FALSE()),LEN(VLOOKUP($A314,#REF!,6,FALSE()))-2),CONCATENATE(LEFT(VLOOKUP($A314,#REF!,6,FALSE()),LEN(VLOOKUP($A314,#REF!,6,FALSE()))-2),"*")),"")</f>
        <v>#VALUE!</v>
      </c>
      <c r="H314" s="91" t="e">
        <f aca="false">IF(LEN(VLOOKUP($A314,#REF!,7,FALSE())),IF(INDEX(#REF!,MATCH($A314,#REF!,0),4),LEFT(VLOOKUP($A314,#REF!,7,FALSE()),LEN(VLOOKUP($A314,#REF!,7,FALSE()))-2),CONCATENATE(LEFT(VLOOKUP($A314,#REF!,7,FALSE()),LEN(VLOOKUP($A314,#REF!,7,FALSE()))-2),"*")),"")</f>
        <v>#VALUE!</v>
      </c>
      <c r="I314" s="92" t="e">
        <f aca="false">IF(LEN(VLOOKUP($A314,#REF!,8,FALSE())),UPPER(RIGHT(VLOOKUP($A314,#REF!,8,FALSE()), 1)),"")</f>
        <v>#VALUE!</v>
      </c>
      <c r="J314" s="90" t="e">
        <f aca="false">IF(LEN(VLOOKUP($A314,#REF!,4,FALSE())),UPPER(RIGHT(VLOOKUP($A314,#REF!,4,FALSE()), 1)),"")</f>
        <v>#VALUE!</v>
      </c>
      <c r="K314" s="90" t="e">
        <f aca="false">IF(LEN(VLOOKUP($A314,#REF!,5,FALSE())),UPPER(RIGHT(VLOOKUP($A314,#REF!,5,FALSE()), 1)),"")</f>
        <v>#VALUE!</v>
      </c>
      <c r="L314" s="90" t="e">
        <f aca="false">IF(LEN(VLOOKUP($A314,#REF!,6,FALSE())),UPPER(RIGHT(VLOOKUP($A314,#REF!,6,FALSE()), 1)),"")</f>
        <v>#VALUE!</v>
      </c>
      <c r="M314" s="91" t="e">
        <f aca="false">IF(LEN(VLOOKUP($A314,#REF!,7,FALSE())),UPPER(RIGHT(VLOOKUP($A314,#REF!,7,FALSE()), 1)),"")</f>
        <v>#VALUE!</v>
      </c>
      <c r="N314" s="185"/>
      <c r="O314" s="185"/>
      <c r="P314" s="185"/>
      <c r="Q314" s="185"/>
      <c r="R314" s="185"/>
      <c r="S314" s="100" t="e">
        <f aca="false">HLOOKUP("Device Tree Pin Name",#REF!,MATCH($A314,#REF!,0),FALSE())</f>
        <v>#VALUE!</v>
      </c>
      <c r="T314" s="95" t="e">
        <f aca="false">HLOOKUP("power rail",#REF!,MATCH($A314,#REF!,0),FALSE())</f>
        <v>#VALUE!</v>
      </c>
      <c r="U314" s="96" t="e">
        <f aca="false">HLOOKUP("Wake Capable",#REF!,MATCH($A314,#REF!,0),FALSE())</f>
        <v>#VALUE!</v>
      </c>
      <c r="V314" s="96" t="e">
        <f aca="false">HLOOKUP("Strap",#REF!,MATCH($A314,#REF!,0),FALSE())</f>
        <v>#VALUE!</v>
      </c>
      <c r="W314" s="96"/>
      <c r="X314" s="96" t="e">
        <f aca="false">HLOOKUP("DPD_Control",#REF!,MATCH($A314,#REF!,0),FALSE())</f>
        <v>#VALUE!</v>
      </c>
      <c r="Y314" s="96" t="e">
        <f aca="false">HLOOKUP("DPD_Group",#REF!,MATCH($A314,#REF!,0),FALSE())</f>
        <v>#VALUE!</v>
      </c>
      <c r="Z314" s="95"/>
      <c r="AA314" s="95" t="e">
        <f aca="false">HLOOKUP("Pad type",#REF!,MATCH($A314,#REF!,0),FALSE())</f>
        <v>#VALUE!</v>
      </c>
      <c r="AB314" s="95"/>
      <c r="AC314" s="100" t="e">
        <f aca="false">HLOOKUP("POR Pin State",#REF!,MATCH($A314,#REF!,0),FALSE())</f>
        <v>#VALUE!</v>
      </c>
      <c r="AD314" s="186"/>
      <c r="AE314" s="187"/>
      <c r="AF314" s="187"/>
      <c r="AG314" s="187"/>
      <c r="AH314" s="188"/>
      <c r="AI314" s="188"/>
      <c r="AJ314" s="189"/>
      <c r="AK314" s="189"/>
      <c r="AL314" s="189"/>
      <c r="AM314" s="189"/>
      <c r="AN314" s="189"/>
      <c r="AO314" s="189"/>
      <c r="AP314" s="189"/>
      <c r="AQ314" s="194" t="s">
        <v>781</v>
      </c>
      <c r="AR314" s="104"/>
      <c r="AS314" s="104"/>
      <c r="AT314" s="104"/>
      <c r="AU314" s="104"/>
      <c r="AV314" s="104"/>
      <c r="AW314" s="104"/>
      <c r="AX314" s="104"/>
      <c r="AY314" s="104"/>
      <c r="AZ314" s="104"/>
      <c r="BA314" s="104"/>
      <c r="BB314" s="162"/>
      <c r="BC314" s="104"/>
      <c r="BD314" s="191"/>
      <c r="BE314" s="195" t="s">
        <v>781</v>
      </c>
      <c r="BF314" s="108" t="e">
        <f aca="false">VLOOKUP($A314,#REF!, 34, FALSE())</f>
        <v>#VALUE!</v>
      </c>
      <c r="BG314" s="108" t="e">
        <f aca="false">VLOOKUP($A314,#REF!, 22, FALSE())</f>
        <v>#VALUE!</v>
      </c>
      <c r="BH314" s="109"/>
    </row>
    <row r="315" s="193" customFormat="true" ht="12.75" hidden="false" customHeight="true" outlineLevel="0" collapsed="false">
      <c r="A315" s="184" t="s">
        <v>783</v>
      </c>
      <c r="B315" s="86" t="e">
        <f aca="false">VLOOKUP($A315,#REF!, 34, FALSE())</f>
        <v>#VALUE!</v>
      </c>
      <c r="C315" s="87" t="str">
        <f aca="false">CONCATENATE("unused_",A315)</f>
        <v>unused_CSI_B_D0_P</v>
      </c>
      <c r="D315" s="88" t="e">
        <f aca="false">IF(LEN(VLOOKUP($A315,#REF!,8,FALSE())),LEFT(VLOOKUP($A315,#REF!,8,FALSE()),LEN(VLOOKUP($A315,#REF!,8,FALSE()))-2),"")</f>
        <v>#VALUE!</v>
      </c>
      <c r="E315" s="89" t="e">
        <f aca="false">IF(LEN(VLOOKUP($A315,#REF!,4,FALSE())),IF(INDEX(#REF!,MATCH($A315,#REF!,0),1),LEFT(VLOOKUP($A315,#REF!,4,FALSE()),LEN(VLOOKUP($A315,#REF!,4,FALSE()))-2),CONCATENATE(LEFT(VLOOKUP($A315,#REF!,4,FALSE()),LEN(VLOOKUP($A315,#REF!,4,FALSE()))-2),"*")),"")</f>
        <v>#VALUE!</v>
      </c>
      <c r="F315" s="90" t="e">
        <f aca="false">IF(LEN(VLOOKUP($A315,#REF!,5,FALSE())),IF(INDEX(#REF!,MATCH($A315,#REF!,0),2),LEFT(VLOOKUP($A315,#REF!,5,FALSE()),LEN(VLOOKUP($A315,#REF!,5,FALSE()))-2),CONCATENATE(LEFT(VLOOKUP($A315,#REF!,5,FALSE()),LEN(VLOOKUP($A315,#REF!,5,FALSE()))-2),"*")),"")</f>
        <v>#VALUE!</v>
      </c>
      <c r="G315" s="90" t="e">
        <f aca="false">IF(LEN(VLOOKUP($A315,#REF!,6,FALSE())),IF(INDEX(#REF!,MATCH($A315,#REF!,0),3),LEFT(VLOOKUP($A315,#REF!,6,FALSE()),LEN(VLOOKUP($A315,#REF!,6,FALSE()))-2),CONCATENATE(LEFT(VLOOKUP($A315,#REF!,6,FALSE()),LEN(VLOOKUP($A315,#REF!,6,FALSE()))-2),"*")),"")</f>
        <v>#VALUE!</v>
      </c>
      <c r="H315" s="91" t="e">
        <f aca="false">IF(LEN(VLOOKUP($A315,#REF!,7,FALSE())),IF(INDEX(#REF!,MATCH($A315,#REF!,0),4),LEFT(VLOOKUP($A315,#REF!,7,FALSE()),LEN(VLOOKUP($A315,#REF!,7,FALSE()))-2),CONCATENATE(LEFT(VLOOKUP($A315,#REF!,7,FALSE()),LEN(VLOOKUP($A315,#REF!,7,FALSE()))-2),"*")),"")</f>
        <v>#VALUE!</v>
      </c>
      <c r="I315" s="92" t="e">
        <f aca="false">IF(LEN(VLOOKUP($A315,#REF!,8,FALSE())),UPPER(RIGHT(VLOOKUP($A315,#REF!,8,FALSE()), 1)),"")</f>
        <v>#VALUE!</v>
      </c>
      <c r="J315" s="90" t="e">
        <f aca="false">IF(LEN(VLOOKUP($A315,#REF!,4,FALSE())),UPPER(RIGHT(VLOOKUP($A315,#REF!,4,FALSE()), 1)),"")</f>
        <v>#VALUE!</v>
      </c>
      <c r="K315" s="90" t="e">
        <f aca="false">IF(LEN(VLOOKUP($A315,#REF!,5,FALSE())),UPPER(RIGHT(VLOOKUP($A315,#REF!,5,FALSE()), 1)),"")</f>
        <v>#VALUE!</v>
      </c>
      <c r="L315" s="90" t="e">
        <f aca="false">IF(LEN(VLOOKUP($A315,#REF!,6,FALSE())),UPPER(RIGHT(VLOOKUP($A315,#REF!,6,FALSE()), 1)),"")</f>
        <v>#VALUE!</v>
      </c>
      <c r="M315" s="91" t="e">
        <f aca="false">IF(LEN(VLOOKUP($A315,#REF!,7,FALSE())),UPPER(RIGHT(VLOOKUP($A315,#REF!,7,FALSE()), 1)),"")</f>
        <v>#VALUE!</v>
      </c>
      <c r="N315" s="185"/>
      <c r="O315" s="185"/>
      <c r="P315" s="185"/>
      <c r="Q315" s="185"/>
      <c r="R315" s="185"/>
      <c r="S315" s="100" t="e">
        <f aca="false">HLOOKUP("Device Tree Pin Name",#REF!,MATCH($A315,#REF!,0),FALSE())</f>
        <v>#VALUE!</v>
      </c>
      <c r="T315" s="95" t="e">
        <f aca="false">HLOOKUP("power rail",#REF!,MATCH($A315,#REF!,0),FALSE())</f>
        <v>#VALUE!</v>
      </c>
      <c r="U315" s="96" t="e">
        <f aca="false">HLOOKUP("Wake Capable",#REF!,MATCH($A315,#REF!,0),FALSE())</f>
        <v>#VALUE!</v>
      </c>
      <c r="V315" s="96" t="e">
        <f aca="false">HLOOKUP("Strap",#REF!,MATCH($A315,#REF!,0),FALSE())</f>
        <v>#VALUE!</v>
      </c>
      <c r="W315" s="96"/>
      <c r="X315" s="96" t="e">
        <f aca="false">HLOOKUP("DPD_Control",#REF!,MATCH($A315,#REF!,0),FALSE())</f>
        <v>#VALUE!</v>
      </c>
      <c r="Y315" s="96" t="e">
        <f aca="false">HLOOKUP("DPD_Group",#REF!,MATCH($A315,#REF!,0),FALSE())</f>
        <v>#VALUE!</v>
      </c>
      <c r="Z315" s="95"/>
      <c r="AA315" s="95" t="e">
        <f aca="false">HLOOKUP("Pad type",#REF!,MATCH($A315,#REF!,0),FALSE())</f>
        <v>#VALUE!</v>
      </c>
      <c r="AB315" s="95"/>
      <c r="AC315" s="100" t="e">
        <f aca="false">HLOOKUP("POR Pin State",#REF!,MATCH($A315,#REF!,0),FALSE())</f>
        <v>#VALUE!</v>
      </c>
      <c r="AD315" s="186"/>
      <c r="AE315" s="187"/>
      <c r="AF315" s="187"/>
      <c r="AG315" s="187"/>
      <c r="AH315" s="188"/>
      <c r="AI315" s="188"/>
      <c r="AJ315" s="189"/>
      <c r="AK315" s="189"/>
      <c r="AL315" s="189"/>
      <c r="AM315" s="189"/>
      <c r="AN315" s="189"/>
      <c r="AO315" s="189"/>
      <c r="AP315" s="189"/>
      <c r="AQ315" s="190" t="s">
        <v>784</v>
      </c>
      <c r="AR315" s="104"/>
      <c r="AS315" s="104"/>
      <c r="AT315" s="104"/>
      <c r="AU315" s="104"/>
      <c r="AV315" s="104"/>
      <c r="AW315" s="104"/>
      <c r="AX315" s="104"/>
      <c r="AY315" s="104"/>
      <c r="AZ315" s="104"/>
      <c r="BA315" s="104"/>
      <c r="BB315" s="162"/>
      <c r="BC315" s="104"/>
      <c r="BD315" s="191"/>
      <c r="BE315" s="195" t="s">
        <v>784</v>
      </c>
      <c r="BF315" s="108" t="e">
        <f aca="false">VLOOKUP($A315,#REF!, 34, FALSE())</f>
        <v>#VALUE!</v>
      </c>
      <c r="BG315" s="108" t="e">
        <f aca="false">VLOOKUP($A315,#REF!, 22, FALSE())</f>
        <v>#VALUE!</v>
      </c>
      <c r="BH315" s="109"/>
    </row>
    <row r="316" s="193" customFormat="true" ht="12.75" hidden="false" customHeight="true" outlineLevel="0" collapsed="false">
      <c r="A316" s="184" t="s">
        <v>785</v>
      </c>
      <c r="B316" s="86" t="e">
        <f aca="false">VLOOKUP($A316,#REF!, 34, FALSE())</f>
        <v>#VALUE!</v>
      </c>
      <c r="C316" s="87" t="str">
        <f aca="false">CONCATENATE("unused_",A316)</f>
        <v>unused_CSI_B_D0_N</v>
      </c>
      <c r="D316" s="88" t="e">
        <f aca="false">IF(LEN(VLOOKUP($A316,#REF!,8,FALSE())),LEFT(VLOOKUP($A316,#REF!,8,FALSE()),LEN(VLOOKUP($A316,#REF!,8,FALSE()))-2),"")</f>
        <v>#VALUE!</v>
      </c>
      <c r="E316" s="89" t="e">
        <f aca="false">IF(LEN(VLOOKUP($A316,#REF!,4,FALSE())),IF(INDEX(#REF!,MATCH($A316,#REF!,0),1),LEFT(VLOOKUP($A316,#REF!,4,FALSE()),LEN(VLOOKUP($A316,#REF!,4,FALSE()))-2),CONCATENATE(LEFT(VLOOKUP($A316,#REF!,4,FALSE()),LEN(VLOOKUP($A316,#REF!,4,FALSE()))-2),"*")),"")</f>
        <v>#VALUE!</v>
      </c>
      <c r="F316" s="90" t="e">
        <f aca="false">IF(LEN(VLOOKUP($A316,#REF!,5,FALSE())),IF(INDEX(#REF!,MATCH($A316,#REF!,0),2),LEFT(VLOOKUP($A316,#REF!,5,FALSE()),LEN(VLOOKUP($A316,#REF!,5,FALSE()))-2),CONCATENATE(LEFT(VLOOKUP($A316,#REF!,5,FALSE()),LEN(VLOOKUP($A316,#REF!,5,FALSE()))-2),"*")),"")</f>
        <v>#VALUE!</v>
      </c>
      <c r="G316" s="90" t="e">
        <f aca="false">IF(LEN(VLOOKUP($A316,#REF!,6,FALSE())),IF(INDEX(#REF!,MATCH($A316,#REF!,0),3),LEFT(VLOOKUP($A316,#REF!,6,FALSE()),LEN(VLOOKUP($A316,#REF!,6,FALSE()))-2),CONCATENATE(LEFT(VLOOKUP($A316,#REF!,6,FALSE()),LEN(VLOOKUP($A316,#REF!,6,FALSE()))-2),"*")),"")</f>
        <v>#VALUE!</v>
      </c>
      <c r="H316" s="91" t="e">
        <f aca="false">IF(LEN(VLOOKUP($A316,#REF!,7,FALSE())),IF(INDEX(#REF!,MATCH($A316,#REF!,0),4),LEFT(VLOOKUP($A316,#REF!,7,FALSE()),LEN(VLOOKUP($A316,#REF!,7,FALSE()))-2),CONCATENATE(LEFT(VLOOKUP($A316,#REF!,7,FALSE()),LEN(VLOOKUP($A316,#REF!,7,FALSE()))-2),"*")),"")</f>
        <v>#VALUE!</v>
      </c>
      <c r="I316" s="92" t="e">
        <f aca="false">IF(LEN(VLOOKUP($A316,#REF!,8,FALSE())),UPPER(RIGHT(VLOOKUP($A316,#REF!,8,FALSE()), 1)),"")</f>
        <v>#VALUE!</v>
      </c>
      <c r="J316" s="90" t="e">
        <f aca="false">IF(LEN(VLOOKUP($A316,#REF!,4,FALSE())),UPPER(RIGHT(VLOOKUP($A316,#REF!,4,FALSE()), 1)),"")</f>
        <v>#VALUE!</v>
      </c>
      <c r="K316" s="90" t="e">
        <f aca="false">IF(LEN(VLOOKUP($A316,#REF!,5,FALSE())),UPPER(RIGHT(VLOOKUP($A316,#REF!,5,FALSE()), 1)),"")</f>
        <v>#VALUE!</v>
      </c>
      <c r="L316" s="90" t="e">
        <f aca="false">IF(LEN(VLOOKUP($A316,#REF!,6,FALSE())),UPPER(RIGHT(VLOOKUP($A316,#REF!,6,FALSE()), 1)),"")</f>
        <v>#VALUE!</v>
      </c>
      <c r="M316" s="91" t="e">
        <f aca="false">IF(LEN(VLOOKUP($A316,#REF!,7,FALSE())),UPPER(RIGHT(VLOOKUP($A316,#REF!,7,FALSE()), 1)),"")</f>
        <v>#VALUE!</v>
      </c>
      <c r="N316" s="185"/>
      <c r="O316" s="185"/>
      <c r="P316" s="185"/>
      <c r="Q316" s="185"/>
      <c r="R316" s="185"/>
      <c r="S316" s="100" t="e">
        <f aca="false">HLOOKUP("Device Tree Pin Name",#REF!,MATCH($A316,#REF!,0),FALSE())</f>
        <v>#VALUE!</v>
      </c>
      <c r="T316" s="95" t="e">
        <f aca="false">HLOOKUP("power rail",#REF!,MATCH($A316,#REF!,0),FALSE())</f>
        <v>#VALUE!</v>
      </c>
      <c r="U316" s="96" t="e">
        <f aca="false">HLOOKUP("Wake Capable",#REF!,MATCH($A316,#REF!,0),FALSE())</f>
        <v>#VALUE!</v>
      </c>
      <c r="V316" s="96" t="e">
        <f aca="false">HLOOKUP("Strap",#REF!,MATCH($A316,#REF!,0),FALSE())</f>
        <v>#VALUE!</v>
      </c>
      <c r="W316" s="96"/>
      <c r="X316" s="96" t="e">
        <f aca="false">HLOOKUP("DPD_Control",#REF!,MATCH($A316,#REF!,0),FALSE())</f>
        <v>#VALUE!</v>
      </c>
      <c r="Y316" s="96" t="e">
        <f aca="false">HLOOKUP("DPD_Group",#REF!,MATCH($A316,#REF!,0),FALSE())</f>
        <v>#VALUE!</v>
      </c>
      <c r="Z316" s="95"/>
      <c r="AA316" s="95" t="e">
        <f aca="false">HLOOKUP("Pad type",#REF!,MATCH($A316,#REF!,0),FALSE())</f>
        <v>#VALUE!</v>
      </c>
      <c r="AB316" s="95"/>
      <c r="AC316" s="100" t="e">
        <f aca="false">HLOOKUP("POR Pin State",#REF!,MATCH($A316,#REF!,0),FALSE())</f>
        <v>#VALUE!</v>
      </c>
      <c r="AD316" s="186"/>
      <c r="AE316" s="187"/>
      <c r="AF316" s="187"/>
      <c r="AG316" s="187"/>
      <c r="AH316" s="188"/>
      <c r="AI316" s="188"/>
      <c r="AJ316" s="189"/>
      <c r="AK316" s="189"/>
      <c r="AL316" s="189"/>
      <c r="AM316" s="189"/>
      <c r="AN316" s="189"/>
      <c r="AO316" s="189"/>
      <c r="AP316" s="189"/>
      <c r="AQ316" s="194" t="s">
        <v>786</v>
      </c>
      <c r="AR316" s="104"/>
      <c r="AS316" s="104"/>
      <c r="AT316" s="104"/>
      <c r="AU316" s="104"/>
      <c r="AV316" s="104"/>
      <c r="AW316" s="104"/>
      <c r="AX316" s="104"/>
      <c r="AY316" s="104"/>
      <c r="AZ316" s="104"/>
      <c r="BA316" s="104"/>
      <c r="BB316" s="162"/>
      <c r="BC316" s="104"/>
      <c r="BD316" s="191"/>
      <c r="BE316" s="195" t="s">
        <v>786</v>
      </c>
      <c r="BF316" s="108" t="e">
        <f aca="false">VLOOKUP($A316,#REF!, 34, FALSE())</f>
        <v>#VALUE!</v>
      </c>
      <c r="BG316" s="108" t="e">
        <f aca="false">VLOOKUP($A316,#REF!, 22, FALSE())</f>
        <v>#VALUE!</v>
      </c>
      <c r="BH316" s="109"/>
    </row>
    <row r="317" s="193" customFormat="true" ht="12.75" hidden="false" customHeight="true" outlineLevel="0" collapsed="false">
      <c r="A317" s="184" t="s">
        <v>786</v>
      </c>
      <c r="B317" s="86" t="e">
        <f aca="false">VLOOKUP($A317,#REF!, 34, FALSE())</f>
        <v>#VALUE!</v>
      </c>
      <c r="C317" s="87" t="str">
        <f aca="false">CONCATENATE("unused_",A317)</f>
        <v>unused_CSI_B_CLK_P</v>
      </c>
      <c r="D317" s="88" t="e">
        <f aca="false">IF(LEN(VLOOKUP($A317,#REF!,8,FALSE())),LEFT(VLOOKUP($A317,#REF!,8,FALSE()),LEN(VLOOKUP($A317,#REF!,8,FALSE()))-2),"")</f>
        <v>#VALUE!</v>
      </c>
      <c r="E317" s="89" t="e">
        <f aca="false">IF(LEN(VLOOKUP($A317,#REF!,4,FALSE())),IF(INDEX(#REF!,MATCH($A317,#REF!,0),1),LEFT(VLOOKUP($A317,#REF!,4,FALSE()),LEN(VLOOKUP($A317,#REF!,4,FALSE()))-2),CONCATENATE(LEFT(VLOOKUP($A317,#REF!,4,FALSE()),LEN(VLOOKUP($A317,#REF!,4,FALSE()))-2),"*")),"")</f>
        <v>#VALUE!</v>
      </c>
      <c r="F317" s="90" t="e">
        <f aca="false">IF(LEN(VLOOKUP($A317,#REF!,5,FALSE())),IF(INDEX(#REF!,MATCH($A317,#REF!,0),2),LEFT(VLOOKUP($A317,#REF!,5,FALSE()),LEN(VLOOKUP($A317,#REF!,5,FALSE()))-2),CONCATENATE(LEFT(VLOOKUP($A317,#REF!,5,FALSE()),LEN(VLOOKUP($A317,#REF!,5,FALSE()))-2),"*")),"")</f>
        <v>#VALUE!</v>
      </c>
      <c r="G317" s="90" t="e">
        <f aca="false">IF(LEN(VLOOKUP($A317,#REF!,6,FALSE())),IF(INDEX(#REF!,MATCH($A317,#REF!,0),3),LEFT(VLOOKUP($A317,#REF!,6,FALSE()),LEN(VLOOKUP($A317,#REF!,6,FALSE()))-2),CONCATENATE(LEFT(VLOOKUP($A317,#REF!,6,FALSE()),LEN(VLOOKUP($A317,#REF!,6,FALSE()))-2),"*")),"")</f>
        <v>#VALUE!</v>
      </c>
      <c r="H317" s="91" t="e">
        <f aca="false">IF(LEN(VLOOKUP($A317,#REF!,7,FALSE())),IF(INDEX(#REF!,MATCH($A317,#REF!,0),4),LEFT(VLOOKUP($A317,#REF!,7,FALSE()),LEN(VLOOKUP($A317,#REF!,7,FALSE()))-2),CONCATENATE(LEFT(VLOOKUP($A317,#REF!,7,FALSE()),LEN(VLOOKUP($A317,#REF!,7,FALSE()))-2),"*")),"")</f>
        <v>#VALUE!</v>
      </c>
      <c r="I317" s="92" t="e">
        <f aca="false">IF(LEN(VLOOKUP($A317,#REF!,8,FALSE())),UPPER(RIGHT(VLOOKUP($A317,#REF!,8,FALSE()), 1)),"")</f>
        <v>#VALUE!</v>
      </c>
      <c r="J317" s="90" t="e">
        <f aca="false">IF(LEN(VLOOKUP($A317,#REF!,4,FALSE())),UPPER(RIGHT(VLOOKUP($A317,#REF!,4,FALSE()), 1)),"")</f>
        <v>#VALUE!</v>
      </c>
      <c r="K317" s="90" t="e">
        <f aca="false">IF(LEN(VLOOKUP($A317,#REF!,5,FALSE())),UPPER(RIGHT(VLOOKUP($A317,#REF!,5,FALSE()), 1)),"")</f>
        <v>#VALUE!</v>
      </c>
      <c r="L317" s="90" t="e">
        <f aca="false">IF(LEN(VLOOKUP($A317,#REF!,6,FALSE())),UPPER(RIGHT(VLOOKUP($A317,#REF!,6,FALSE()), 1)),"")</f>
        <v>#VALUE!</v>
      </c>
      <c r="M317" s="91" t="e">
        <f aca="false">IF(LEN(VLOOKUP($A317,#REF!,7,FALSE())),UPPER(RIGHT(VLOOKUP($A317,#REF!,7,FALSE()), 1)),"")</f>
        <v>#VALUE!</v>
      </c>
      <c r="N317" s="185"/>
      <c r="O317" s="185"/>
      <c r="P317" s="185"/>
      <c r="Q317" s="185"/>
      <c r="R317" s="185"/>
      <c r="S317" s="100" t="e">
        <f aca="false">HLOOKUP("Device Tree Pin Name",#REF!,MATCH($A317,#REF!,0),FALSE())</f>
        <v>#VALUE!</v>
      </c>
      <c r="T317" s="95" t="e">
        <f aca="false">HLOOKUP("power rail",#REF!,MATCH($A317,#REF!,0),FALSE())</f>
        <v>#VALUE!</v>
      </c>
      <c r="U317" s="96" t="e">
        <f aca="false">HLOOKUP("Wake Capable",#REF!,MATCH($A317,#REF!,0),FALSE())</f>
        <v>#VALUE!</v>
      </c>
      <c r="V317" s="96" t="e">
        <f aca="false">HLOOKUP("Strap",#REF!,MATCH($A317,#REF!,0),FALSE())</f>
        <v>#VALUE!</v>
      </c>
      <c r="W317" s="96"/>
      <c r="X317" s="96" t="e">
        <f aca="false">HLOOKUP("DPD_Control",#REF!,MATCH($A317,#REF!,0),FALSE())</f>
        <v>#VALUE!</v>
      </c>
      <c r="Y317" s="96" t="e">
        <f aca="false">HLOOKUP("DPD_Group",#REF!,MATCH($A317,#REF!,0),FALSE())</f>
        <v>#VALUE!</v>
      </c>
      <c r="Z317" s="95"/>
      <c r="AA317" s="95" t="e">
        <f aca="false">HLOOKUP("Pad type",#REF!,MATCH($A317,#REF!,0),FALSE())</f>
        <v>#VALUE!</v>
      </c>
      <c r="AB317" s="95"/>
      <c r="AC317" s="100" t="e">
        <f aca="false">HLOOKUP("POR Pin State",#REF!,MATCH($A317,#REF!,0),FALSE())</f>
        <v>#VALUE!</v>
      </c>
      <c r="AD317" s="186"/>
      <c r="AE317" s="187"/>
      <c r="AF317" s="187"/>
      <c r="AG317" s="187"/>
      <c r="AH317" s="188"/>
      <c r="AI317" s="188"/>
      <c r="AJ317" s="189"/>
      <c r="AK317" s="189"/>
      <c r="AL317" s="189"/>
      <c r="AM317" s="189"/>
      <c r="AN317" s="189"/>
      <c r="AO317" s="189"/>
      <c r="AP317" s="189"/>
      <c r="AQ317" s="194" t="s">
        <v>785</v>
      </c>
      <c r="AR317" s="104"/>
      <c r="AS317" s="104"/>
      <c r="AT317" s="104"/>
      <c r="AU317" s="104"/>
      <c r="AV317" s="104"/>
      <c r="AW317" s="104"/>
      <c r="AX317" s="104"/>
      <c r="AY317" s="104"/>
      <c r="AZ317" s="104"/>
      <c r="BA317" s="104"/>
      <c r="BB317" s="162"/>
      <c r="BC317" s="104"/>
      <c r="BD317" s="191"/>
      <c r="BE317" s="195" t="s">
        <v>785</v>
      </c>
      <c r="BF317" s="108" t="e">
        <f aca="false">VLOOKUP($A317,#REF!, 34, FALSE())</f>
        <v>#VALUE!</v>
      </c>
      <c r="BG317" s="108" t="e">
        <f aca="false">VLOOKUP($A317,#REF!, 22, FALSE())</f>
        <v>#VALUE!</v>
      </c>
      <c r="BH317" s="109"/>
    </row>
    <row r="318" s="193" customFormat="true" ht="12.75" hidden="false" customHeight="true" outlineLevel="0" collapsed="false">
      <c r="A318" s="184" t="s">
        <v>784</v>
      </c>
      <c r="B318" s="86" t="e">
        <f aca="false">VLOOKUP($A318,#REF!, 34, FALSE())</f>
        <v>#VALUE!</v>
      </c>
      <c r="C318" s="87" t="str">
        <f aca="false">CONCATENATE("unused_",A318)</f>
        <v>unused_CSI_B_CLK_N</v>
      </c>
      <c r="D318" s="88" t="e">
        <f aca="false">IF(LEN(VLOOKUP($A318,#REF!,8,FALSE())),LEFT(VLOOKUP($A318,#REF!,8,FALSE()),LEN(VLOOKUP($A318,#REF!,8,FALSE()))-2),"")</f>
        <v>#VALUE!</v>
      </c>
      <c r="E318" s="89" t="e">
        <f aca="false">IF(LEN(VLOOKUP($A318,#REF!,4,FALSE())),IF(INDEX(#REF!,MATCH($A318,#REF!,0),1),LEFT(VLOOKUP($A318,#REF!,4,FALSE()),LEN(VLOOKUP($A318,#REF!,4,FALSE()))-2),CONCATENATE(LEFT(VLOOKUP($A318,#REF!,4,FALSE()),LEN(VLOOKUP($A318,#REF!,4,FALSE()))-2),"*")),"")</f>
        <v>#VALUE!</v>
      </c>
      <c r="F318" s="90" t="e">
        <f aca="false">IF(LEN(VLOOKUP($A318,#REF!,5,FALSE())),IF(INDEX(#REF!,MATCH($A318,#REF!,0),2),LEFT(VLOOKUP($A318,#REF!,5,FALSE()),LEN(VLOOKUP($A318,#REF!,5,FALSE()))-2),CONCATENATE(LEFT(VLOOKUP($A318,#REF!,5,FALSE()),LEN(VLOOKUP($A318,#REF!,5,FALSE()))-2),"*")),"")</f>
        <v>#VALUE!</v>
      </c>
      <c r="G318" s="90" t="e">
        <f aca="false">IF(LEN(VLOOKUP($A318,#REF!,6,FALSE())),IF(INDEX(#REF!,MATCH($A318,#REF!,0),3),LEFT(VLOOKUP($A318,#REF!,6,FALSE()),LEN(VLOOKUP($A318,#REF!,6,FALSE()))-2),CONCATENATE(LEFT(VLOOKUP($A318,#REF!,6,FALSE()),LEN(VLOOKUP($A318,#REF!,6,FALSE()))-2),"*")),"")</f>
        <v>#VALUE!</v>
      </c>
      <c r="H318" s="91" t="e">
        <f aca="false">IF(LEN(VLOOKUP($A318,#REF!,7,FALSE())),IF(INDEX(#REF!,MATCH($A318,#REF!,0),4),LEFT(VLOOKUP($A318,#REF!,7,FALSE()),LEN(VLOOKUP($A318,#REF!,7,FALSE()))-2),CONCATENATE(LEFT(VLOOKUP($A318,#REF!,7,FALSE()),LEN(VLOOKUP($A318,#REF!,7,FALSE()))-2),"*")),"")</f>
        <v>#VALUE!</v>
      </c>
      <c r="I318" s="92" t="e">
        <f aca="false">IF(LEN(VLOOKUP($A318,#REF!,8,FALSE())),UPPER(RIGHT(VLOOKUP($A318,#REF!,8,FALSE()), 1)),"")</f>
        <v>#VALUE!</v>
      </c>
      <c r="J318" s="90" t="e">
        <f aca="false">IF(LEN(VLOOKUP($A318,#REF!,4,FALSE())),UPPER(RIGHT(VLOOKUP($A318,#REF!,4,FALSE()), 1)),"")</f>
        <v>#VALUE!</v>
      </c>
      <c r="K318" s="90" t="e">
        <f aca="false">IF(LEN(VLOOKUP($A318,#REF!,5,FALSE())),UPPER(RIGHT(VLOOKUP($A318,#REF!,5,FALSE()), 1)),"")</f>
        <v>#VALUE!</v>
      </c>
      <c r="L318" s="90" t="e">
        <f aca="false">IF(LEN(VLOOKUP($A318,#REF!,6,FALSE())),UPPER(RIGHT(VLOOKUP($A318,#REF!,6,FALSE()), 1)),"")</f>
        <v>#VALUE!</v>
      </c>
      <c r="M318" s="91" t="e">
        <f aca="false">IF(LEN(VLOOKUP($A318,#REF!,7,FALSE())),UPPER(RIGHT(VLOOKUP($A318,#REF!,7,FALSE()), 1)),"")</f>
        <v>#VALUE!</v>
      </c>
      <c r="N318" s="185"/>
      <c r="O318" s="185"/>
      <c r="P318" s="185"/>
      <c r="Q318" s="185"/>
      <c r="R318" s="185"/>
      <c r="S318" s="100" t="e">
        <f aca="false">HLOOKUP("Device Tree Pin Name",#REF!,MATCH($A318,#REF!,0),FALSE())</f>
        <v>#VALUE!</v>
      </c>
      <c r="T318" s="95" t="e">
        <f aca="false">HLOOKUP("power rail",#REF!,MATCH($A318,#REF!,0),FALSE())</f>
        <v>#VALUE!</v>
      </c>
      <c r="U318" s="96" t="e">
        <f aca="false">HLOOKUP("Wake Capable",#REF!,MATCH($A318,#REF!,0),FALSE())</f>
        <v>#VALUE!</v>
      </c>
      <c r="V318" s="96" t="e">
        <f aca="false">HLOOKUP("Strap",#REF!,MATCH($A318,#REF!,0),FALSE())</f>
        <v>#VALUE!</v>
      </c>
      <c r="W318" s="96"/>
      <c r="X318" s="96" t="e">
        <f aca="false">HLOOKUP("DPD_Control",#REF!,MATCH($A318,#REF!,0),FALSE())</f>
        <v>#VALUE!</v>
      </c>
      <c r="Y318" s="96" t="e">
        <f aca="false">HLOOKUP("DPD_Group",#REF!,MATCH($A318,#REF!,0),FALSE())</f>
        <v>#VALUE!</v>
      </c>
      <c r="Z318" s="95"/>
      <c r="AA318" s="95" t="e">
        <f aca="false">HLOOKUP("Pad type",#REF!,MATCH($A318,#REF!,0),FALSE())</f>
        <v>#VALUE!</v>
      </c>
      <c r="AB318" s="95"/>
      <c r="AC318" s="100" t="e">
        <f aca="false">HLOOKUP("POR Pin State",#REF!,MATCH($A318,#REF!,0),FALSE())</f>
        <v>#VALUE!</v>
      </c>
      <c r="AD318" s="186"/>
      <c r="AE318" s="187"/>
      <c r="AF318" s="187"/>
      <c r="AG318" s="187"/>
      <c r="AH318" s="188"/>
      <c r="AI318" s="188"/>
      <c r="AJ318" s="189"/>
      <c r="AK318" s="189"/>
      <c r="AL318" s="189"/>
      <c r="AM318" s="189"/>
      <c r="AN318" s="189"/>
      <c r="AO318" s="189"/>
      <c r="AP318" s="189"/>
      <c r="AQ318" s="194" t="s">
        <v>783</v>
      </c>
      <c r="AR318" s="104"/>
      <c r="AS318" s="104"/>
      <c r="AT318" s="104"/>
      <c r="AU318" s="104"/>
      <c r="AV318" s="104"/>
      <c r="AW318" s="104"/>
      <c r="AX318" s="104"/>
      <c r="AY318" s="104"/>
      <c r="AZ318" s="104"/>
      <c r="BA318" s="104"/>
      <c r="BB318" s="162"/>
      <c r="BC318" s="104"/>
      <c r="BD318" s="191"/>
      <c r="BE318" s="195" t="s">
        <v>783</v>
      </c>
      <c r="BF318" s="108" t="e">
        <f aca="false">VLOOKUP($A318,#REF!, 34, FALSE())</f>
        <v>#VALUE!</v>
      </c>
      <c r="BG318" s="108" t="e">
        <f aca="false">VLOOKUP($A318,#REF!, 22, FALSE())</f>
        <v>#VALUE!</v>
      </c>
      <c r="BH318" s="109"/>
    </row>
    <row r="319" s="193" customFormat="true" ht="12.75" hidden="false" customHeight="true" outlineLevel="0" collapsed="false">
      <c r="A319" s="184" t="s">
        <v>787</v>
      </c>
      <c r="B319" s="86" t="e">
        <f aca="false">VLOOKUP($A319,#REF!, 34, FALSE())</f>
        <v>#VALUE!</v>
      </c>
      <c r="C319" s="87" t="str">
        <f aca="false">CONCATENATE("unused_",A319)</f>
        <v>unused_CSI_B_D1_P</v>
      </c>
      <c r="D319" s="88" t="e">
        <f aca="false">IF(LEN(VLOOKUP($A319,#REF!,8,FALSE())),LEFT(VLOOKUP($A319,#REF!,8,FALSE()),LEN(VLOOKUP($A319,#REF!,8,FALSE()))-2),"")</f>
        <v>#VALUE!</v>
      </c>
      <c r="E319" s="89" t="e">
        <f aca="false">IF(LEN(VLOOKUP($A319,#REF!,4,FALSE())),IF(INDEX(#REF!,MATCH($A319,#REF!,0),1),LEFT(VLOOKUP($A319,#REF!,4,FALSE()),LEN(VLOOKUP($A319,#REF!,4,FALSE()))-2),CONCATENATE(LEFT(VLOOKUP($A319,#REF!,4,FALSE()),LEN(VLOOKUP($A319,#REF!,4,FALSE()))-2),"*")),"")</f>
        <v>#VALUE!</v>
      </c>
      <c r="F319" s="90" t="e">
        <f aca="false">IF(LEN(VLOOKUP($A319,#REF!,5,FALSE())),IF(INDEX(#REF!,MATCH($A319,#REF!,0),2),LEFT(VLOOKUP($A319,#REF!,5,FALSE()),LEN(VLOOKUP($A319,#REF!,5,FALSE()))-2),CONCATENATE(LEFT(VLOOKUP($A319,#REF!,5,FALSE()),LEN(VLOOKUP($A319,#REF!,5,FALSE()))-2),"*")),"")</f>
        <v>#VALUE!</v>
      </c>
      <c r="G319" s="90" t="e">
        <f aca="false">IF(LEN(VLOOKUP($A319,#REF!,6,FALSE())),IF(INDEX(#REF!,MATCH($A319,#REF!,0),3),LEFT(VLOOKUP($A319,#REF!,6,FALSE()),LEN(VLOOKUP($A319,#REF!,6,FALSE()))-2),CONCATENATE(LEFT(VLOOKUP($A319,#REF!,6,FALSE()),LEN(VLOOKUP($A319,#REF!,6,FALSE()))-2),"*")),"")</f>
        <v>#VALUE!</v>
      </c>
      <c r="H319" s="91" t="e">
        <f aca="false">IF(LEN(VLOOKUP($A319,#REF!,7,FALSE())),IF(INDEX(#REF!,MATCH($A319,#REF!,0),4),LEFT(VLOOKUP($A319,#REF!,7,FALSE()),LEN(VLOOKUP($A319,#REF!,7,FALSE()))-2),CONCATENATE(LEFT(VLOOKUP($A319,#REF!,7,FALSE()),LEN(VLOOKUP($A319,#REF!,7,FALSE()))-2),"*")),"")</f>
        <v>#VALUE!</v>
      </c>
      <c r="I319" s="92" t="e">
        <f aca="false">IF(LEN(VLOOKUP($A319,#REF!,8,FALSE())),UPPER(RIGHT(VLOOKUP($A319,#REF!,8,FALSE()), 1)),"")</f>
        <v>#VALUE!</v>
      </c>
      <c r="J319" s="90" t="e">
        <f aca="false">IF(LEN(VLOOKUP($A319,#REF!,4,FALSE())),UPPER(RIGHT(VLOOKUP($A319,#REF!,4,FALSE()), 1)),"")</f>
        <v>#VALUE!</v>
      </c>
      <c r="K319" s="90" t="e">
        <f aca="false">IF(LEN(VLOOKUP($A319,#REF!,5,FALSE())),UPPER(RIGHT(VLOOKUP($A319,#REF!,5,FALSE()), 1)),"")</f>
        <v>#VALUE!</v>
      </c>
      <c r="L319" s="90" t="e">
        <f aca="false">IF(LEN(VLOOKUP($A319,#REF!,6,FALSE())),UPPER(RIGHT(VLOOKUP($A319,#REF!,6,FALSE()), 1)),"")</f>
        <v>#VALUE!</v>
      </c>
      <c r="M319" s="91" t="e">
        <f aca="false">IF(LEN(VLOOKUP($A319,#REF!,7,FALSE())),UPPER(RIGHT(VLOOKUP($A319,#REF!,7,FALSE()), 1)),"")</f>
        <v>#VALUE!</v>
      </c>
      <c r="N319" s="185"/>
      <c r="O319" s="185"/>
      <c r="P319" s="185"/>
      <c r="Q319" s="185"/>
      <c r="R319" s="185"/>
      <c r="S319" s="100" t="e">
        <f aca="false">HLOOKUP("Device Tree Pin Name",#REF!,MATCH($A319,#REF!,0),FALSE())</f>
        <v>#VALUE!</v>
      </c>
      <c r="T319" s="95" t="e">
        <f aca="false">HLOOKUP("power rail",#REF!,MATCH($A319,#REF!,0),FALSE())</f>
        <v>#VALUE!</v>
      </c>
      <c r="U319" s="96" t="e">
        <f aca="false">HLOOKUP("Wake Capable",#REF!,MATCH($A319,#REF!,0),FALSE())</f>
        <v>#VALUE!</v>
      </c>
      <c r="V319" s="96" t="e">
        <f aca="false">HLOOKUP("Strap",#REF!,MATCH($A319,#REF!,0),FALSE())</f>
        <v>#VALUE!</v>
      </c>
      <c r="W319" s="96"/>
      <c r="X319" s="96" t="e">
        <f aca="false">HLOOKUP("DPD_Control",#REF!,MATCH($A319,#REF!,0),FALSE())</f>
        <v>#VALUE!</v>
      </c>
      <c r="Y319" s="96" t="e">
        <f aca="false">HLOOKUP("DPD_Group",#REF!,MATCH($A319,#REF!,0),FALSE())</f>
        <v>#VALUE!</v>
      </c>
      <c r="Z319" s="95"/>
      <c r="AA319" s="95" t="e">
        <f aca="false">HLOOKUP("Pad type",#REF!,MATCH($A319,#REF!,0),FALSE())</f>
        <v>#VALUE!</v>
      </c>
      <c r="AB319" s="95"/>
      <c r="AC319" s="100" t="e">
        <f aca="false">HLOOKUP("POR Pin State",#REF!,MATCH($A319,#REF!,0),FALSE())</f>
        <v>#VALUE!</v>
      </c>
      <c r="AD319" s="186"/>
      <c r="AE319" s="187"/>
      <c r="AF319" s="187"/>
      <c r="AG319" s="187"/>
      <c r="AH319" s="188"/>
      <c r="AI319" s="188"/>
      <c r="AJ319" s="189"/>
      <c r="AK319" s="189"/>
      <c r="AL319" s="189"/>
      <c r="AM319" s="189"/>
      <c r="AN319" s="189"/>
      <c r="AO319" s="189"/>
      <c r="AP319" s="189"/>
      <c r="AQ319" s="194" t="s">
        <v>788</v>
      </c>
      <c r="AR319" s="104"/>
      <c r="AS319" s="104"/>
      <c r="AT319" s="104"/>
      <c r="AU319" s="104"/>
      <c r="AV319" s="104"/>
      <c r="AW319" s="104"/>
      <c r="AX319" s="104"/>
      <c r="AY319" s="104"/>
      <c r="AZ319" s="104"/>
      <c r="BA319" s="104"/>
      <c r="BB319" s="162"/>
      <c r="BC319" s="104"/>
      <c r="BD319" s="191"/>
      <c r="BE319" s="195" t="s">
        <v>788</v>
      </c>
      <c r="BF319" s="108" t="e">
        <f aca="false">VLOOKUP($A319,#REF!, 34, FALSE())</f>
        <v>#VALUE!</v>
      </c>
      <c r="BG319" s="108" t="e">
        <f aca="false">VLOOKUP($A319,#REF!, 22, FALSE())</f>
        <v>#VALUE!</v>
      </c>
      <c r="BH319" s="109"/>
    </row>
    <row r="320" s="193" customFormat="true" ht="12.75" hidden="false" customHeight="true" outlineLevel="0" collapsed="false">
      <c r="A320" s="184" t="s">
        <v>788</v>
      </c>
      <c r="B320" s="86" t="e">
        <f aca="false">VLOOKUP($A320,#REF!, 34, FALSE())</f>
        <v>#VALUE!</v>
      </c>
      <c r="C320" s="87" t="str">
        <f aca="false">CONCATENATE("unused_",A320)</f>
        <v>unused_CSI_B_D1_N</v>
      </c>
      <c r="D320" s="88" t="e">
        <f aca="false">IF(LEN(VLOOKUP($A320,#REF!,8,FALSE())),LEFT(VLOOKUP($A320,#REF!,8,FALSE()),LEN(VLOOKUP($A320,#REF!,8,FALSE()))-2),"")</f>
        <v>#VALUE!</v>
      </c>
      <c r="E320" s="89" t="e">
        <f aca="false">IF(LEN(VLOOKUP($A320,#REF!,4,FALSE())),IF(INDEX(#REF!,MATCH($A320,#REF!,0),1),LEFT(VLOOKUP($A320,#REF!,4,FALSE()),LEN(VLOOKUP($A320,#REF!,4,FALSE()))-2),CONCATENATE(LEFT(VLOOKUP($A320,#REF!,4,FALSE()),LEN(VLOOKUP($A320,#REF!,4,FALSE()))-2),"*")),"")</f>
        <v>#VALUE!</v>
      </c>
      <c r="F320" s="90" t="e">
        <f aca="false">IF(LEN(VLOOKUP($A320,#REF!,5,FALSE())),IF(INDEX(#REF!,MATCH($A320,#REF!,0),2),LEFT(VLOOKUP($A320,#REF!,5,FALSE()),LEN(VLOOKUP($A320,#REF!,5,FALSE()))-2),CONCATENATE(LEFT(VLOOKUP($A320,#REF!,5,FALSE()),LEN(VLOOKUP($A320,#REF!,5,FALSE()))-2),"*")),"")</f>
        <v>#VALUE!</v>
      </c>
      <c r="G320" s="90" t="e">
        <f aca="false">IF(LEN(VLOOKUP($A320,#REF!,6,FALSE())),IF(INDEX(#REF!,MATCH($A320,#REF!,0),3),LEFT(VLOOKUP($A320,#REF!,6,FALSE()),LEN(VLOOKUP($A320,#REF!,6,FALSE()))-2),CONCATENATE(LEFT(VLOOKUP($A320,#REF!,6,FALSE()),LEN(VLOOKUP($A320,#REF!,6,FALSE()))-2),"*")),"")</f>
        <v>#VALUE!</v>
      </c>
      <c r="H320" s="91" t="e">
        <f aca="false">IF(LEN(VLOOKUP($A320,#REF!,7,FALSE())),IF(INDEX(#REF!,MATCH($A320,#REF!,0),4),LEFT(VLOOKUP($A320,#REF!,7,FALSE()),LEN(VLOOKUP($A320,#REF!,7,FALSE()))-2),CONCATENATE(LEFT(VLOOKUP($A320,#REF!,7,FALSE()),LEN(VLOOKUP($A320,#REF!,7,FALSE()))-2),"*")),"")</f>
        <v>#VALUE!</v>
      </c>
      <c r="I320" s="92" t="e">
        <f aca="false">IF(LEN(VLOOKUP($A320,#REF!,8,FALSE())),UPPER(RIGHT(VLOOKUP($A320,#REF!,8,FALSE()), 1)),"")</f>
        <v>#VALUE!</v>
      </c>
      <c r="J320" s="90" t="e">
        <f aca="false">IF(LEN(VLOOKUP($A320,#REF!,4,FALSE())),UPPER(RIGHT(VLOOKUP($A320,#REF!,4,FALSE()), 1)),"")</f>
        <v>#VALUE!</v>
      </c>
      <c r="K320" s="90" t="e">
        <f aca="false">IF(LEN(VLOOKUP($A320,#REF!,5,FALSE())),UPPER(RIGHT(VLOOKUP($A320,#REF!,5,FALSE()), 1)),"")</f>
        <v>#VALUE!</v>
      </c>
      <c r="L320" s="90" t="e">
        <f aca="false">IF(LEN(VLOOKUP($A320,#REF!,6,FALSE())),UPPER(RIGHT(VLOOKUP($A320,#REF!,6,FALSE()), 1)),"")</f>
        <v>#VALUE!</v>
      </c>
      <c r="M320" s="91" t="e">
        <f aca="false">IF(LEN(VLOOKUP($A320,#REF!,7,FALSE())),UPPER(RIGHT(VLOOKUP($A320,#REF!,7,FALSE()), 1)),"")</f>
        <v>#VALUE!</v>
      </c>
      <c r="N320" s="185"/>
      <c r="O320" s="185"/>
      <c r="P320" s="185"/>
      <c r="Q320" s="185"/>
      <c r="R320" s="185"/>
      <c r="S320" s="100" t="e">
        <f aca="false">HLOOKUP("Device Tree Pin Name",#REF!,MATCH($A320,#REF!,0),FALSE())</f>
        <v>#VALUE!</v>
      </c>
      <c r="T320" s="95" t="e">
        <f aca="false">HLOOKUP("power rail",#REF!,MATCH($A320,#REF!,0),FALSE())</f>
        <v>#VALUE!</v>
      </c>
      <c r="U320" s="96" t="e">
        <f aca="false">HLOOKUP("Wake Capable",#REF!,MATCH($A320,#REF!,0),FALSE())</f>
        <v>#VALUE!</v>
      </c>
      <c r="V320" s="96" t="e">
        <f aca="false">HLOOKUP("Strap",#REF!,MATCH($A320,#REF!,0),FALSE())</f>
        <v>#VALUE!</v>
      </c>
      <c r="W320" s="96"/>
      <c r="X320" s="96" t="e">
        <f aca="false">HLOOKUP("DPD_Control",#REF!,MATCH($A320,#REF!,0),FALSE())</f>
        <v>#VALUE!</v>
      </c>
      <c r="Y320" s="96" t="e">
        <f aca="false">HLOOKUP("DPD_Group",#REF!,MATCH($A320,#REF!,0),FALSE())</f>
        <v>#VALUE!</v>
      </c>
      <c r="Z320" s="95"/>
      <c r="AA320" s="95" t="e">
        <f aca="false">HLOOKUP("Pad type",#REF!,MATCH($A320,#REF!,0),FALSE())</f>
        <v>#VALUE!</v>
      </c>
      <c r="AB320" s="95"/>
      <c r="AC320" s="100" t="e">
        <f aca="false">HLOOKUP("POR Pin State",#REF!,MATCH($A320,#REF!,0),FALSE())</f>
        <v>#VALUE!</v>
      </c>
      <c r="AD320" s="186"/>
      <c r="AE320" s="187"/>
      <c r="AF320" s="187"/>
      <c r="AG320" s="187"/>
      <c r="AH320" s="188"/>
      <c r="AI320" s="188"/>
      <c r="AJ320" s="189"/>
      <c r="AK320" s="189"/>
      <c r="AL320" s="189"/>
      <c r="AM320" s="189"/>
      <c r="AN320" s="189"/>
      <c r="AO320" s="189"/>
      <c r="AP320" s="189"/>
      <c r="AQ320" s="194" t="s">
        <v>787</v>
      </c>
      <c r="AR320" s="104"/>
      <c r="AS320" s="104"/>
      <c r="AT320" s="104"/>
      <c r="AU320" s="104"/>
      <c r="AV320" s="104"/>
      <c r="AW320" s="104"/>
      <c r="AX320" s="104"/>
      <c r="AY320" s="104"/>
      <c r="AZ320" s="104"/>
      <c r="BA320" s="104"/>
      <c r="BB320" s="162"/>
      <c r="BC320" s="104"/>
      <c r="BD320" s="191"/>
      <c r="BE320" s="195" t="s">
        <v>787</v>
      </c>
      <c r="BF320" s="108" t="e">
        <f aca="false">VLOOKUP($A320,#REF!, 34, FALSE())</f>
        <v>#VALUE!</v>
      </c>
      <c r="BG320" s="108" t="e">
        <f aca="false">VLOOKUP($A320,#REF!, 22, FALSE())</f>
        <v>#VALUE!</v>
      </c>
      <c r="BH320" s="109"/>
    </row>
    <row r="321" s="193" customFormat="true" ht="12.75" hidden="false" customHeight="true" outlineLevel="0" collapsed="false">
      <c r="A321" s="184" t="s">
        <v>789</v>
      </c>
      <c r="B321" s="86" t="e">
        <f aca="false">VLOOKUP($A321,#REF!, 34, FALSE())</f>
        <v>#VALUE!</v>
      </c>
      <c r="C321" s="87" t="str">
        <f aca="false">CONCATENATE("unused_",A321)</f>
        <v>unused_CSI_C_D0_P</v>
      </c>
      <c r="D321" s="88" t="e">
        <f aca="false">IF(LEN(VLOOKUP($A321,#REF!,8,FALSE())),LEFT(VLOOKUP($A321,#REF!,8,FALSE()),LEN(VLOOKUP($A321,#REF!,8,FALSE()))-2),"")</f>
        <v>#VALUE!</v>
      </c>
      <c r="E321" s="89" t="e">
        <f aca="false">IF(LEN(VLOOKUP($A321,#REF!,4,FALSE())),IF(INDEX(#REF!,MATCH($A321,#REF!,0),1),LEFT(VLOOKUP($A321,#REF!,4,FALSE()),LEN(VLOOKUP($A321,#REF!,4,FALSE()))-2),CONCATENATE(LEFT(VLOOKUP($A321,#REF!,4,FALSE()),LEN(VLOOKUP($A321,#REF!,4,FALSE()))-2),"*")),"")</f>
        <v>#VALUE!</v>
      </c>
      <c r="F321" s="90" t="e">
        <f aca="false">IF(LEN(VLOOKUP($A321,#REF!,5,FALSE())),IF(INDEX(#REF!,MATCH($A321,#REF!,0),2),LEFT(VLOOKUP($A321,#REF!,5,FALSE()),LEN(VLOOKUP($A321,#REF!,5,FALSE()))-2),CONCATENATE(LEFT(VLOOKUP($A321,#REF!,5,FALSE()),LEN(VLOOKUP($A321,#REF!,5,FALSE()))-2),"*")),"")</f>
        <v>#VALUE!</v>
      </c>
      <c r="G321" s="90" t="e">
        <f aca="false">IF(LEN(VLOOKUP($A321,#REF!,6,FALSE())),IF(INDEX(#REF!,MATCH($A321,#REF!,0),3),LEFT(VLOOKUP($A321,#REF!,6,FALSE()),LEN(VLOOKUP($A321,#REF!,6,FALSE()))-2),CONCATENATE(LEFT(VLOOKUP($A321,#REF!,6,FALSE()),LEN(VLOOKUP($A321,#REF!,6,FALSE()))-2),"*")),"")</f>
        <v>#VALUE!</v>
      </c>
      <c r="H321" s="91" t="e">
        <f aca="false">IF(LEN(VLOOKUP($A321,#REF!,7,FALSE())),IF(INDEX(#REF!,MATCH($A321,#REF!,0),4),LEFT(VLOOKUP($A321,#REF!,7,FALSE()),LEN(VLOOKUP($A321,#REF!,7,FALSE()))-2),CONCATENATE(LEFT(VLOOKUP($A321,#REF!,7,FALSE()),LEN(VLOOKUP($A321,#REF!,7,FALSE()))-2),"*")),"")</f>
        <v>#VALUE!</v>
      </c>
      <c r="I321" s="92" t="e">
        <f aca="false">IF(LEN(VLOOKUP($A321,#REF!,8,FALSE())),UPPER(RIGHT(VLOOKUP($A321,#REF!,8,FALSE()), 1)),"")</f>
        <v>#VALUE!</v>
      </c>
      <c r="J321" s="90" t="e">
        <f aca="false">IF(LEN(VLOOKUP($A321,#REF!,4,FALSE())),UPPER(RIGHT(VLOOKUP($A321,#REF!,4,FALSE()), 1)),"")</f>
        <v>#VALUE!</v>
      </c>
      <c r="K321" s="90" t="e">
        <f aca="false">IF(LEN(VLOOKUP($A321,#REF!,5,FALSE())),UPPER(RIGHT(VLOOKUP($A321,#REF!,5,FALSE()), 1)),"")</f>
        <v>#VALUE!</v>
      </c>
      <c r="L321" s="90" t="e">
        <f aca="false">IF(LEN(VLOOKUP($A321,#REF!,6,FALSE())),UPPER(RIGHT(VLOOKUP($A321,#REF!,6,FALSE()), 1)),"")</f>
        <v>#VALUE!</v>
      </c>
      <c r="M321" s="91" t="e">
        <f aca="false">IF(LEN(VLOOKUP($A321,#REF!,7,FALSE())),UPPER(RIGHT(VLOOKUP($A321,#REF!,7,FALSE()), 1)),"")</f>
        <v>#VALUE!</v>
      </c>
      <c r="N321" s="185"/>
      <c r="O321" s="185"/>
      <c r="P321" s="185"/>
      <c r="Q321" s="185"/>
      <c r="R321" s="185"/>
      <c r="S321" s="100" t="e">
        <f aca="false">HLOOKUP("Device Tree Pin Name",#REF!,MATCH($A321,#REF!,0),FALSE())</f>
        <v>#VALUE!</v>
      </c>
      <c r="T321" s="95" t="e">
        <f aca="false">HLOOKUP("power rail",#REF!,MATCH($A321,#REF!,0),FALSE())</f>
        <v>#VALUE!</v>
      </c>
      <c r="U321" s="96" t="e">
        <f aca="false">HLOOKUP("Wake Capable",#REF!,MATCH($A321,#REF!,0),FALSE())</f>
        <v>#VALUE!</v>
      </c>
      <c r="V321" s="96" t="e">
        <f aca="false">HLOOKUP("Strap",#REF!,MATCH($A321,#REF!,0),FALSE())</f>
        <v>#VALUE!</v>
      </c>
      <c r="W321" s="96"/>
      <c r="X321" s="96" t="e">
        <f aca="false">HLOOKUP("DPD_Control",#REF!,MATCH($A321,#REF!,0),FALSE())</f>
        <v>#VALUE!</v>
      </c>
      <c r="Y321" s="96" t="e">
        <f aca="false">HLOOKUP("DPD_Group",#REF!,MATCH($A321,#REF!,0),FALSE())</f>
        <v>#VALUE!</v>
      </c>
      <c r="Z321" s="95"/>
      <c r="AA321" s="95" t="e">
        <f aca="false">HLOOKUP("Pad type",#REF!,MATCH($A321,#REF!,0),FALSE())</f>
        <v>#VALUE!</v>
      </c>
      <c r="AB321" s="95"/>
      <c r="AC321" s="100" t="e">
        <f aca="false">HLOOKUP("POR Pin State",#REF!,MATCH($A321,#REF!,0),FALSE())</f>
        <v>#VALUE!</v>
      </c>
      <c r="AD321" s="186"/>
      <c r="AE321" s="187"/>
      <c r="AF321" s="187"/>
      <c r="AG321" s="187"/>
      <c r="AH321" s="188"/>
      <c r="AI321" s="188"/>
      <c r="AJ321" s="189"/>
      <c r="AK321" s="189"/>
      <c r="AL321" s="189"/>
      <c r="AM321" s="189"/>
      <c r="AN321" s="189"/>
      <c r="AO321" s="189"/>
      <c r="AP321" s="189"/>
      <c r="AQ321" s="190" t="s">
        <v>790</v>
      </c>
      <c r="AR321" s="104"/>
      <c r="AS321" s="104"/>
      <c r="AT321" s="104"/>
      <c r="AU321" s="104"/>
      <c r="AV321" s="104"/>
      <c r="AW321" s="104"/>
      <c r="AX321" s="104"/>
      <c r="AY321" s="104"/>
      <c r="AZ321" s="104"/>
      <c r="BA321" s="104"/>
      <c r="BB321" s="162"/>
      <c r="BC321" s="104"/>
      <c r="BD321" s="191"/>
      <c r="BE321" s="195" t="s">
        <v>790</v>
      </c>
      <c r="BF321" s="108" t="e">
        <f aca="false">VLOOKUP($A321,#REF!, 34, FALSE())</f>
        <v>#VALUE!</v>
      </c>
      <c r="BG321" s="108" t="e">
        <f aca="false">VLOOKUP($A321,#REF!, 22, FALSE())</f>
        <v>#VALUE!</v>
      </c>
      <c r="BH321" s="109"/>
    </row>
    <row r="322" s="193" customFormat="true" ht="12.75" hidden="false" customHeight="true" outlineLevel="0" collapsed="false">
      <c r="A322" s="184" t="s">
        <v>791</v>
      </c>
      <c r="B322" s="86" t="e">
        <f aca="false">VLOOKUP($A322,#REF!, 34, FALSE())</f>
        <v>#VALUE!</v>
      </c>
      <c r="C322" s="87" t="str">
        <f aca="false">CONCATENATE("unused_",A322)</f>
        <v>unused_CSI_C_D0_N</v>
      </c>
      <c r="D322" s="88" t="e">
        <f aca="false">IF(LEN(VLOOKUP($A322,#REF!,8,FALSE())),LEFT(VLOOKUP($A322,#REF!,8,FALSE()),LEN(VLOOKUP($A322,#REF!,8,FALSE()))-2),"")</f>
        <v>#VALUE!</v>
      </c>
      <c r="E322" s="89" t="e">
        <f aca="false">IF(LEN(VLOOKUP($A322,#REF!,4,FALSE())),IF(INDEX(#REF!,MATCH($A322,#REF!,0),1),LEFT(VLOOKUP($A322,#REF!,4,FALSE()),LEN(VLOOKUP($A322,#REF!,4,FALSE()))-2),CONCATENATE(LEFT(VLOOKUP($A322,#REF!,4,FALSE()),LEN(VLOOKUP($A322,#REF!,4,FALSE()))-2),"*")),"")</f>
        <v>#VALUE!</v>
      </c>
      <c r="F322" s="90" t="e">
        <f aca="false">IF(LEN(VLOOKUP($A322,#REF!,5,FALSE())),IF(INDEX(#REF!,MATCH($A322,#REF!,0),2),LEFT(VLOOKUP($A322,#REF!,5,FALSE()),LEN(VLOOKUP($A322,#REF!,5,FALSE()))-2),CONCATENATE(LEFT(VLOOKUP($A322,#REF!,5,FALSE()),LEN(VLOOKUP($A322,#REF!,5,FALSE()))-2),"*")),"")</f>
        <v>#VALUE!</v>
      </c>
      <c r="G322" s="90" t="e">
        <f aca="false">IF(LEN(VLOOKUP($A322,#REF!,6,FALSE())),IF(INDEX(#REF!,MATCH($A322,#REF!,0),3),LEFT(VLOOKUP($A322,#REF!,6,FALSE()),LEN(VLOOKUP($A322,#REF!,6,FALSE()))-2),CONCATENATE(LEFT(VLOOKUP($A322,#REF!,6,FALSE()),LEN(VLOOKUP($A322,#REF!,6,FALSE()))-2),"*")),"")</f>
        <v>#VALUE!</v>
      </c>
      <c r="H322" s="91" t="e">
        <f aca="false">IF(LEN(VLOOKUP($A322,#REF!,7,FALSE())),IF(INDEX(#REF!,MATCH($A322,#REF!,0),4),LEFT(VLOOKUP($A322,#REF!,7,FALSE()),LEN(VLOOKUP($A322,#REF!,7,FALSE()))-2),CONCATENATE(LEFT(VLOOKUP($A322,#REF!,7,FALSE()),LEN(VLOOKUP($A322,#REF!,7,FALSE()))-2),"*")),"")</f>
        <v>#VALUE!</v>
      </c>
      <c r="I322" s="92" t="e">
        <f aca="false">IF(LEN(VLOOKUP($A322,#REF!,8,FALSE())),UPPER(RIGHT(VLOOKUP($A322,#REF!,8,FALSE()), 1)),"")</f>
        <v>#VALUE!</v>
      </c>
      <c r="J322" s="90" t="e">
        <f aca="false">IF(LEN(VLOOKUP($A322,#REF!,4,FALSE())),UPPER(RIGHT(VLOOKUP($A322,#REF!,4,FALSE()), 1)),"")</f>
        <v>#VALUE!</v>
      </c>
      <c r="K322" s="90" t="e">
        <f aca="false">IF(LEN(VLOOKUP($A322,#REF!,5,FALSE())),UPPER(RIGHT(VLOOKUP($A322,#REF!,5,FALSE()), 1)),"")</f>
        <v>#VALUE!</v>
      </c>
      <c r="L322" s="90" t="e">
        <f aca="false">IF(LEN(VLOOKUP($A322,#REF!,6,FALSE())),UPPER(RIGHT(VLOOKUP($A322,#REF!,6,FALSE()), 1)),"")</f>
        <v>#VALUE!</v>
      </c>
      <c r="M322" s="91" t="e">
        <f aca="false">IF(LEN(VLOOKUP($A322,#REF!,7,FALSE())),UPPER(RIGHT(VLOOKUP($A322,#REF!,7,FALSE()), 1)),"")</f>
        <v>#VALUE!</v>
      </c>
      <c r="N322" s="185"/>
      <c r="O322" s="185"/>
      <c r="P322" s="185"/>
      <c r="Q322" s="185"/>
      <c r="R322" s="185"/>
      <c r="S322" s="100" t="e">
        <f aca="false">HLOOKUP("Device Tree Pin Name",#REF!,MATCH($A322,#REF!,0),FALSE())</f>
        <v>#VALUE!</v>
      </c>
      <c r="T322" s="95" t="e">
        <f aca="false">HLOOKUP("power rail",#REF!,MATCH($A322,#REF!,0),FALSE())</f>
        <v>#VALUE!</v>
      </c>
      <c r="U322" s="96" t="e">
        <f aca="false">HLOOKUP("Wake Capable",#REF!,MATCH($A322,#REF!,0),FALSE())</f>
        <v>#VALUE!</v>
      </c>
      <c r="V322" s="96" t="e">
        <f aca="false">HLOOKUP("Strap",#REF!,MATCH($A322,#REF!,0),FALSE())</f>
        <v>#VALUE!</v>
      </c>
      <c r="W322" s="96"/>
      <c r="X322" s="96" t="e">
        <f aca="false">HLOOKUP("DPD_Control",#REF!,MATCH($A322,#REF!,0),FALSE())</f>
        <v>#VALUE!</v>
      </c>
      <c r="Y322" s="96" t="e">
        <f aca="false">HLOOKUP("DPD_Group",#REF!,MATCH($A322,#REF!,0),FALSE())</f>
        <v>#VALUE!</v>
      </c>
      <c r="Z322" s="95"/>
      <c r="AA322" s="95" t="e">
        <f aca="false">HLOOKUP("Pad type",#REF!,MATCH($A322,#REF!,0),FALSE())</f>
        <v>#VALUE!</v>
      </c>
      <c r="AB322" s="95"/>
      <c r="AC322" s="100" t="e">
        <f aca="false">HLOOKUP("POR Pin State",#REF!,MATCH($A322,#REF!,0),FALSE())</f>
        <v>#VALUE!</v>
      </c>
      <c r="AD322" s="186"/>
      <c r="AE322" s="187"/>
      <c r="AF322" s="187"/>
      <c r="AG322" s="187"/>
      <c r="AH322" s="188"/>
      <c r="AI322" s="188"/>
      <c r="AJ322" s="189"/>
      <c r="AK322" s="189"/>
      <c r="AL322" s="189"/>
      <c r="AM322" s="189"/>
      <c r="AN322" s="189"/>
      <c r="AO322" s="189"/>
      <c r="AP322" s="189"/>
      <c r="AQ322" s="194" t="s">
        <v>792</v>
      </c>
      <c r="AR322" s="104"/>
      <c r="AS322" s="104"/>
      <c r="AT322" s="104"/>
      <c r="AU322" s="104"/>
      <c r="AV322" s="104"/>
      <c r="AW322" s="104"/>
      <c r="AX322" s="104"/>
      <c r="AY322" s="104"/>
      <c r="AZ322" s="104"/>
      <c r="BA322" s="104"/>
      <c r="BB322" s="162"/>
      <c r="BC322" s="104"/>
      <c r="BD322" s="191"/>
      <c r="BE322" s="195" t="s">
        <v>792</v>
      </c>
      <c r="BF322" s="108" t="e">
        <f aca="false">VLOOKUP($A322,#REF!, 34, FALSE())</f>
        <v>#VALUE!</v>
      </c>
      <c r="BG322" s="108" t="e">
        <f aca="false">VLOOKUP($A322,#REF!, 22, FALSE())</f>
        <v>#VALUE!</v>
      </c>
      <c r="BH322" s="109"/>
    </row>
    <row r="323" s="193" customFormat="true" ht="12.75" hidden="false" customHeight="true" outlineLevel="0" collapsed="false">
      <c r="A323" s="184" t="s">
        <v>792</v>
      </c>
      <c r="B323" s="86" t="e">
        <f aca="false">VLOOKUP($A323,#REF!, 34, FALSE())</f>
        <v>#VALUE!</v>
      </c>
      <c r="C323" s="87" t="str">
        <f aca="false">CONCATENATE("unused_",A323)</f>
        <v>unused_CSI_C_CLK_P</v>
      </c>
      <c r="D323" s="88" t="e">
        <f aca="false">IF(LEN(VLOOKUP($A323,#REF!,8,FALSE())),LEFT(VLOOKUP($A323,#REF!,8,FALSE()),LEN(VLOOKUP($A323,#REF!,8,FALSE()))-2),"")</f>
        <v>#VALUE!</v>
      </c>
      <c r="E323" s="89" t="e">
        <f aca="false">IF(LEN(VLOOKUP($A323,#REF!,4,FALSE())),IF(INDEX(#REF!,MATCH($A323,#REF!,0),1),LEFT(VLOOKUP($A323,#REF!,4,FALSE()),LEN(VLOOKUP($A323,#REF!,4,FALSE()))-2),CONCATENATE(LEFT(VLOOKUP($A323,#REF!,4,FALSE()),LEN(VLOOKUP($A323,#REF!,4,FALSE()))-2),"*")),"")</f>
        <v>#VALUE!</v>
      </c>
      <c r="F323" s="90" t="e">
        <f aca="false">IF(LEN(VLOOKUP($A323,#REF!,5,FALSE())),IF(INDEX(#REF!,MATCH($A323,#REF!,0),2),LEFT(VLOOKUP($A323,#REF!,5,FALSE()),LEN(VLOOKUP($A323,#REF!,5,FALSE()))-2),CONCATENATE(LEFT(VLOOKUP($A323,#REF!,5,FALSE()),LEN(VLOOKUP($A323,#REF!,5,FALSE()))-2),"*")),"")</f>
        <v>#VALUE!</v>
      </c>
      <c r="G323" s="90" t="e">
        <f aca="false">IF(LEN(VLOOKUP($A323,#REF!,6,FALSE())),IF(INDEX(#REF!,MATCH($A323,#REF!,0),3),LEFT(VLOOKUP($A323,#REF!,6,FALSE()),LEN(VLOOKUP($A323,#REF!,6,FALSE()))-2),CONCATENATE(LEFT(VLOOKUP($A323,#REF!,6,FALSE()),LEN(VLOOKUP($A323,#REF!,6,FALSE()))-2),"*")),"")</f>
        <v>#VALUE!</v>
      </c>
      <c r="H323" s="91" t="e">
        <f aca="false">IF(LEN(VLOOKUP($A323,#REF!,7,FALSE())),IF(INDEX(#REF!,MATCH($A323,#REF!,0),4),LEFT(VLOOKUP($A323,#REF!,7,FALSE()),LEN(VLOOKUP($A323,#REF!,7,FALSE()))-2),CONCATENATE(LEFT(VLOOKUP($A323,#REF!,7,FALSE()),LEN(VLOOKUP($A323,#REF!,7,FALSE()))-2),"*")),"")</f>
        <v>#VALUE!</v>
      </c>
      <c r="I323" s="92" t="e">
        <f aca="false">IF(LEN(VLOOKUP($A323,#REF!,8,FALSE())),UPPER(RIGHT(VLOOKUP($A323,#REF!,8,FALSE()), 1)),"")</f>
        <v>#VALUE!</v>
      </c>
      <c r="J323" s="90" t="e">
        <f aca="false">IF(LEN(VLOOKUP($A323,#REF!,4,FALSE())),UPPER(RIGHT(VLOOKUP($A323,#REF!,4,FALSE()), 1)),"")</f>
        <v>#VALUE!</v>
      </c>
      <c r="K323" s="90" t="e">
        <f aca="false">IF(LEN(VLOOKUP($A323,#REF!,5,FALSE())),UPPER(RIGHT(VLOOKUP($A323,#REF!,5,FALSE()), 1)),"")</f>
        <v>#VALUE!</v>
      </c>
      <c r="L323" s="90" t="e">
        <f aca="false">IF(LEN(VLOOKUP($A323,#REF!,6,FALSE())),UPPER(RIGHT(VLOOKUP($A323,#REF!,6,FALSE()), 1)),"")</f>
        <v>#VALUE!</v>
      </c>
      <c r="M323" s="91" t="e">
        <f aca="false">IF(LEN(VLOOKUP($A323,#REF!,7,FALSE())),UPPER(RIGHT(VLOOKUP($A323,#REF!,7,FALSE()), 1)),"")</f>
        <v>#VALUE!</v>
      </c>
      <c r="N323" s="185"/>
      <c r="O323" s="185"/>
      <c r="P323" s="185"/>
      <c r="Q323" s="185"/>
      <c r="R323" s="185"/>
      <c r="S323" s="100" t="e">
        <f aca="false">HLOOKUP("Device Tree Pin Name",#REF!,MATCH($A323,#REF!,0),FALSE())</f>
        <v>#VALUE!</v>
      </c>
      <c r="T323" s="95" t="e">
        <f aca="false">HLOOKUP("power rail",#REF!,MATCH($A323,#REF!,0),FALSE())</f>
        <v>#VALUE!</v>
      </c>
      <c r="U323" s="96" t="e">
        <f aca="false">HLOOKUP("Wake Capable",#REF!,MATCH($A323,#REF!,0),FALSE())</f>
        <v>#VALUE!</v>
      </c>
      <c r="V323" s="96" t="e">
        <f aca="false">HLOOKUP("Strap",#REF!,MATCH($A323,#REF!,0),FALSE())</f>
        <v>#VALUE!</v>
      </c>
      <c r="W323" s="96"/>
      <c r="X323" s="96" t="e">
        <f aca="false">HLOOKUP("DPD_Control",#REF!,MATCH($A323,#REF!,0),FALSE())</f>
        <v>#VALUE!</v>
      </c>
      <c r="Y323" s="96" t="e">
        <f aca="false">HLOOKUP("DPD_Group",#REF!,MATCH($A323,#REF!,0),FALSE())</f>
        <v>#VALUE!</v>
      </c>
      <c r="Z323" s="95"/>
      <c r="AA323" s="95" t="e">
        <f aca="false">HLOOKUP("Pad type",#REF!,MATCH($A323,#REF!,0),FALSE())</f>
        <v>#VALUE!</v>
      </c>
      <c r="AB323" s="95"/>
      <c r="AC323" s="100" t="e">
        <f aca="false">HLOOKUP("POR Pin State",#REF!,MATCH($A323,#REF!,0),FALSE())</f>
        <v>#VALUE!</v>
      </c>
      <c r="AD323" s="186"/>
      <c r="AE323" s="187"/>
      <c r="AF323" s="187"/>
      <c r="AG323" s="187"/>
      <c r="AH323" s="188"/>
      <c r="AI323" s="188"/>
      <c r="AJ323" s="189"/>
      <c r="AK323" s="189"/>
      <c r="AL323" s="189"/>
      <c r="AM323" s="189"/>
      <c r="AN323" s="189"/>
      <c r="AO323" s="189"/>
      <c r="AP323" s="189"/>
      <c r="AQ323" s="194" t="s">
        <v>791</v>
      </c>
      <c r="AR323" s="104"/>
      <c r="AS323" s="104"/>
      <c r="AT323" s="104"/>
      <c r="AU323" s="104"/>
      <c r="AV323" s="104"/>
      <c r="AW323" s="104"/>
      <c r="AX323" s="104"/>
      <c r="AY323" s="104"/>
      <c r="AZ323" s="104"/>
      <c r="BA323" s="104"/>
      <c r="BB323" s="162"/>
      <c r="BC323" s="104"/>
      <c r="BD323" s="191"/>
      <c r="BE323" s="195" t="s">
        <v>791</v>
      </c>
      <c r="BF323" s="108" t="e">
        <f aca="false">VLOOKUP($A323,#REF!, 34, FALSE())</f>
        <v>#VALUE!</v>
      </c>
      <c r="BG323" s="108" t="e">
        <f aca="false">VLOOKUP($A323,#REF!, 22, FALSE())</f>
        <v>#VALUE!</v>
      </c>
      <c r="BH323" s="109"/>
    </row>
    <row r="324" s="193" customFormat="true" ht="12.75" hidden="false" customHeight="true" outlineLevel="0" collapsed="false">
      <c r="A324" s="184" t="s">
        <v>790</v>
      </c>
      <c r="B324" s="86" t="e">
        <f aca="false">VLOOKUP($A324,#REF!, 34, FALSE())</f>
        <v>#VALUE!</v>
      </c>
      <c r="C324" s="87" t="str">
        <f aca="false">CONCATENATE("unused_",A324)</f>
        <v>unused_CSI_C_CLK_N</v>
      </c>
      <c r="D324" s="88" t="e">
        <f aca="false">IF(LEN(VLOOKUP($A324,#REF!,8,FALSE())),LEFT(VLOOKUP($A324,#REF!,8,FALSE()),LEN(VLOOKUP($A324,#REF!,8,FALSE()))-2),"")</f>
        <v>#VALUE!</v>
      </c>
      <c r="E324" s="89" t="e">
        <f aca="false">IF(LEN(VLOOKUP($A324,#REF!,4,FALSE())),IF(INDEX(#REF!,MATCH($A324,#REF!,0),1),LEFT(VLOOKUP($A324,#REF!,4,FALSE()),LEN(VLOOKUP($A324,#REF!,4,FALSE()))-2),CONCATENATE(LEFT(VLOOKUP($A324,#REF!,4,FALSE()),LEN(VLOOKUP($A324,#REF!,4,FALSE()))-2),"*")),"")</f>
        <v>#VALUE!</v>
      </c>
      <c r="F324" s="90" t="e">
        <f aca="false">IF(LEN(VLOOKUP($A324,#REF!,5,FALSE())),IF(INDEX(#REF!,MATCH($A324,#REF!,0),2),LEFT(VLOOKUP($A324,#REF!,5,FALSE()),LEN(VLOOKUP($A324,#REF!,5,FALSE()))-2),CONCATENATE(LEFT(VLOOKUP($A324,#REF!,5,FALSE()),LEN(VLOOKUP($A324,#REF!,5,FALSE()))-2),"*")),"")</f>
        <v>#VALUE!</v>
      </c>
      <c r="G324" s="90" t="e">
        <f aca="false">IF(LEN(VLOOKUP($A324,#REF!,6,FALSE())),IF(INDEX(#REF!,MATCH($A324,#REF!,0),3),LEFT(VLOOKUP($A324,#REF!,6,FALSE()),LEN(VLOOKUP($A324,#REF!,6,FALSE()))-2),CONCATENATE(LEFT(VLOOKUP($A324,#REF!,6,FALSE()),LEN(VLOOKUP($A324,#REF!,6,FALSE()))-2),"*")),"")</f>
        <v>#VALUE!</v>
      </c>
      <c r="H324" s="91" t="e">
        <f aca="false">IF(LEN(VLOOKUP($A324,#REF!,7,FALSE())),IF(INDEX(#REF!,MATCH($A324,#REF!,0),4),LEFT(VLOOKUP($A324,#REF!,7,FALSE()),LEN(VLOOKUP($A324,#REF!,7,FALSE()))-2),CONCATENATE(LEFT(VLOOKUP($A324,#REF!,7,FALSE()),LEN(VLOOKUP($A324,#REF!,7,FALSE()))-2),"*")),"")</f>
        <v>#VALUE!</v>
      </c>
      <c r="I324" s="92" t="e">
        <f aca="false">IF(LEN(VLOOKUP($A324,#REF!,8,FALSE())),UPPER(RIGHT(VLOOKUP($A324,#REF!,8,FALSE()), 1)),"")</f>
        <v>#VALUE!</v>
      </c>
      <c r="J324" s="90" t="e">
        <f aca="false">IF(LEN(VLOOKUP($A324,#REF!,4,FALSE())),UPPER(RIGHT(VLOOKUP($A324,#REF!,4,FALSE()), 1)),"")</f>
        <v>#VALUE!</v>
      </c>
      <c r="K324" s="90" t="e">
        <f aca="false">IF(LEN(VLOOKUP($A324,#REF!,5,FALSE())),UPPER(RIGHT(VLOOKUP($A324,#REF!,5,FALSE()), 1)),"")</f>
        <v>#VALUE!</v>
      </c>
      <c r="L324" s="90" t="e">
        <f aca="false">IF(LEN(VLOOKUP($A324,#REF!,6,FALSE())),UPPER(RIGHT(VLOOKUP($A324,#REF!,6,FALSE()), 1)),"")</f>
        <v>#VALUE!</v>
      </c>
      <c r="M324" s="91" t="e">
        <f aca="false">IF(LEN(VLOOKUP($A324,#REF!,7,FALSE())),UPPER(RIGHT(VLOOKUP($A324,#REF!,7,FALSE()), 1)),"")</f>
        <v>#VALUE!</v>
      </c>
      <c r="N324" s="185"/>
      <c r="O324" s="185"/>
      <c r="P324" s="185"/>
      <c r="Q324" s="185"/>
      <c r="R324" s="185"/>
      <c r="S324" s="100" t="e">
        <f aca="false">HLOOKUP("Device Tree Pin Name",#REF!,MATCH($A324,#REF!,0),FALSE())</f>
        <v>#VALUE!</v>
      </c>
      <c r="T324" s="95" t="e">
        <f aca="false">HLOOKUP("power rail",#REF!,MATCH($A324,#REF!,0),FALSE())</f>
        <v>#VALUE!</v>
      </c>
      <c r="U324" s="96" t="e">
        <f aca="false">HLOOKUP("Wake Capable",#REF!,MATCH($A324,#REF!,0),FALSE())</f>
        <v>#VALUE!</v>
      </c>
      <c r="V324" s="96" t="e">
        <f aca="false">HLOOKUP("Strap",#REF!,MATCH($A324,#REF!,0),FALSE())</f>
        <v>#VALUE!</v>
      </c>
      <c r="W324" s="96"/>
      <c r="X324" s="96" t="e">
        <f aca="false">HLOOKUP("DPD_Control",#REF!,MATCH($A324,#REF!,0),FALSE())</f>
        <v>#VALUE!</v>
      </c>
      <c r="Y324" s="96" t="e">
        <f aca="false">HLOOKUP("DPD_Group",#REF!,MATCH($A324,#REF!,0),FALSE())</f>
        <v>#VALUE!</v>
      </c>
      <c r="Z324" s="95"/>
      <c r="AA324" s="95" t="e">
        <f aca="false">HLOOKUP("Pad type",#REF!,MATCH($A324,#REF!,0),FALSE())</f>
        <v>#VALUE!</v>
      </c>
      <c r="AB324" s="95"/>
      <c r="AC324" s="100" t="e">
        <f aca="false">HLOOKUP("POR Pin State",#REF!,MATCH($A324,#REF!,0),FALSE())</f>
        <v>#VALUE!</v>
      </c>
      <c r="AD324" s="186"/>
      <c r="AE324" s="187"/>
      <c r="AF324" s="187"/>
      <c r="AG324" s="187"/>
      <c r="AH324" s="188"/>
      <c r="AI324" s="188"/>
      <c r="AJ324" s="189"/>
      <c r="AK324" s="189"/>
      <c r="AL324" s="189"/>
      <c r="AM324" s="189"/>
      <c r="AN324" s="189"/>
      <c r="AO324" s="189"/>
      <c r="AP324" s="189"/>
      <c r="AQ324" s="194" t="s">
        <v>789</v>
      </c>
      <c r="AR324" s="104"/>
      <c r="AS324" s="104"/>
      <c r="AT324" s="104"/>
      <c r="AU324" s="104"/>
      <c r="AV324" s="104"/>
      <c r="AW324" s="104"/>
      <c r="AX324" s="104"/>
      <c r="AY324" s="104"/>
      <c r="AZ324" s="104"/>
      <c r="BA324" s="104"/>
      <c r="BB324" s="162"/>
      <c r="BC324" s="104"/>
      <c r="BD324" s="191"/>
      <c r="BE324" s="195" t="s">
        <v>789</v>
      </c>
      <c r="BF324" s="108" t="e">
        <f aca="false">VLOOKUP($A324,#REF!, 34, FALSE())</f>
        <v>#VALUE!</v>
      </c>
      <c r="BG324" s="108" t="e">
        <f aca="false">VLOOKUP($A324,#REF!, 22, FALSE())</f>
        <v>#VALUE!</v>
      </c>
      <c r="BH324" s="109"/>
    </row>
    <row r="325" s="193" customFormat="true" ht="12.75" hidden="false" customHeight="true" outlineLevel="0" collapsed="false">
      <c r="A325" s="184" t="s">
        <v>793</v>
      </c>
      <c r="B325" s="86" t="e">
        <f aca="false">VLOOKUP($A325,#REF!, 34, FALSE())</f>
        <v>#VALUE!</v>
      </c>
      <c r="C325" s="87" t="str">
        <f aca="false">CONCATENATE("unused_",A325)</f>
        <v>unused_CSI_C_D1_P</v>
      </c>
      <c r="D325" s="88" t="e">
        <f aca="false">IF(LEN(VLOOKUP($A325,#REF!,8,FALSE())),LEFT(VLOOKUP($A325,#REF!,8,FALSE()),LEN(VLOOKUP($A325,#REF!,8,FALSE()))-2),"")</f>
        <v>#VALUE!</v>
      </c>
      <c r="E325" s="89" t="e">
        <f aca="false">IF(LEN(VLOOKUP($A325,#REF!,4,FALSE())),IF(INDEX(#REF!,MATCH($A325,#REF!,0),1),LEFT(VLOOKUP($A325,#REF!,4,FALSE()),LEN(VLOOKUP($A325,#REF!,4,FALSE()))-2),CONCATENATE(LEFT(VLOOKUP($A325,#REF!,4,FALSE()),LEN(VLOOKUP($A325,#REF!,4,FALSE()))-2),"*")),"")</f>
        <v>#VALUE!</v>
      </c>
      <c r="F325" s="90" t="e">
        <f aca="false">IF(LEN(VLOOKUP($A325,#REF!,5,FALSE())),IF(INDEX(#REF!,MATCH($A325,#REF!,0),2),LEFT(VLOOKUP($A325,#REF!,5,FALSE()),LEN(VLOOKUP($A325,#REF!,5,FALSE()))-2),CONCATENATE(LEFT(VLOOKUP($A325,#REF!,5,FALSE()),LEN(VLOOKUP($A325,#REF!,5,FALSE()))-2),"*")),"")</f>
        <v>#VALUE!</v>
      </c>
      <c r="G325" s="90" t="e">
        <f aca="false">IF(LEN(VLOOKUP($A325,#REF!,6,FALSE())),IF(INDEX(#REF!,MATCH($A325,#REF!,0),3),LEFT(VLOOKUP($A325,#REF!,6,FALSE()),LEN(VLOOKUP($A325,#REF!,6,FALSE()))-2),CONCATENATE(LEFT(VLOOKUP($A325,#REF!,6,FALSE()),LEN(VLOOKUP($A325,#REF!,6,FALSE()))-2),"*")),"")</f>
        <v>#VALUE!</v>
      </c>
      <c r="H325" s="91" t="e">
        <f aca="false">IF(LEN(VLOOKUP($A325,#REF!,7,FALSE())),IF(INDEX(#REF!,MATCH($A325,#REF!,0),4),LEFT(VLOOKUP($A325,#REF!,7,FALSE()),LEN(VLOOKUP($A325,#REF!,7,FALSE()))-2),CONCATENATE(LEFT(VLOOKUP($A325,#REF!,7,FALSE()),LEN(VLOOKUP($A325,#REF!,7,FALSE()))-2),"*")),"")</f>
        <v>#VALUE!</v>
      </c>
      <c r="I325" s="92" t="e">
        <f aca="false">IF(LEN(VLOOKUP($A325,#REF!,8,FALSE())),UPPER(RIGHT(VLOOKUP($A325,#REF!,8,FALSE()), 1)),"")</f>
        <v>#VALUE!</v>
      </c>
      <c r="J325" s="90" t="e">
        <f aca="false">IF(LEN(VLOOKUP($A325,#REF!,4,FALSE())),UPPER(RIGHT(VLOOKUP($A325,#REF!,4,FALSE()), 1)),"")</f>
        <v>#VALUE!</v>
      </c>
      <c r="K325" s="90" t="e">
        <f aca="false">IF(LEN(VLOOKUP($A325,#REF!,5,FALSE())),UPPER(RIGHT(VLOOKUP($A325,#REF!,5,FALSE()), 1)),"")</f>
        <v>#VALUE!</v>
      </c>
      <c r="L325" s="90" t="e">
        <f aca="false">IF(LEN(VLOOKUP($A325,#REF!,6,FALSE())),UPPER(RIGHT(VLOOKUP($A325,#REF!,6,FALSE()), 1)),"")</f>
        <v>#VALUE!</v>
      </c>
      <c r="M325" s="91" t="e">
        <f aca="false">IF(LEN(VLOOKUP($A325,#REF!,7,FALSE())),UPPER(RIGHT(VLOOKUP($A325,#REF!,7,FALSE()), 1)),"")</f>
        <v>#VALUE!</v>
      </c>
      <c r="N325" s="185"/>
      <c r="O325" s="185"/>
      <c r="P325" s="185"/>
      <c r="Q325" s="185"/>
      <c r="R325" s="185"/>
      <c r="S325" s="100" t="e">
        <f aca="false">HLOOKUP("Device Tree Pin Name",#REF!,MATCH($A325,#REF!,0),FALSE())</f>
        <v>#VALUE!</v>
      </c>
      <c r="T325" s="95" t="e">
        <f aca="false">HLOOKUP("power rail",#REF!,MATCH($A325,#REF!,0),FALSE())</f>
        <v>#VALUE!</v>
      </c>
      <c r="U325" s="96" t="e">
        <f aca="false">HLOOKUP("Wake Capable",#REF!,MATCH($A325,#REF!,0),FALSE())</f>
        <v>#VALUE!</v>
      </c>
      <c r="V325" s="96" t="e">
        <f aca="false">HLOOKUP("Strap",#REF!,MATCH($A325,#REF!,0),FALSE())</f>
        <v>#VALUE!</v>
      </c>
      <c r="W325" s="96"/>
      <c r="X325" s="96" t="e">
        <f aca="false">HLOOKUP("DPD_Control",#REF!,MATCH($A325,#REF!,0),FALSE())</f>
        <v>#VALUE!</v>
      </c>
      <c r="Y325" s="96" t="e">
        <f aca="false">HLOOKUP("DPD_Group",#REF!,MATCH($A325,#REF!,0),FALSE())</f>
        <v>#VALUE!</v>
      </c>
      <c r="Z325" s="95"/>
      <c r="AA325" s="95" t="e">
        <f aca="false">HLOOKUP("Pad type",#REF!,MATCH($A325,#REF!,0),FALSE())</f>
        <v>#VALUE!</v>
      </c>
      <c r="AB325" s="95"/>
      <c r="AC325" s="100" t="e">
        <f aca="false">HLOOKUP("POR Pin State",#REF!,MATCH($A325,#REF!,0),FALSE())</f>
        <v>#VALUE!</v>
      </c>
      <c r="AD325" s="186"/>
      <c r="AE325" s="187"/>
      <c r="AF325" s="187"/>
      <c r="AG325" s="187"/>
      <c r="AH325" s="188"/>
      <c r="AI325" s="188"/>
      <c r="AJ325" s="189"/>
      <c r="AK325" s="189"/>
      <c r="AL325" s="189"/>
      <c r="AM325" s="189"/>
      <c r="AN325" s="189"/>
      <c r="AO325" s="189"/>
      <c r="AP325" s="189"/>
      <c r="AQ325" s="194" t="s">
        <v>794</v>
      </c>
      <c r="AR325" s="104"/>
      <c r="AS325" s="104"/>
      <c r="AT325" s="104"/>
      <c r="AU325" s="104"/>
      <c r="AV325" s="104"/>
      <c r="AW325" s="104"/>
      <c r="AX325" s="104"/>
      <c r="AY325" s="104"/>
      <c r="AZ325" s="104"/>
      <c r="BA325" s="104"/>
      <c r="BB325" s="162"/>
      <c r="BC325" s="104"/>
      <c r="BD325" s="191"/>
      <c r="BE325" s="195" t="s">
        <v>794</v>
      </c>
      <c r="BF325" s="108" t="e">
        <f aca="false">VLOOKUP($A325,#REF!, 34, FALSE())</f>
        <v>#VALUE!</v>
      </c>
      <c r="BG325" s="108" t="e">
        <f aca="false">VLOOKUP($A325,#REF!, 22, FALSE())</f>
        <v>#VALUE!</v>
      </c>
      <c r="BH325" s="109"/>
    </row>
    <row r="326" s="193" customFormat="true" ht="12.75" hidden="false" customHeight="true" outlineLevel="0" collapsed="false">
      <c r="A326" s="184" t="s">
        <v>794</v>
      </c>
      <c r="B326" s="86" t="e">
        <f aca="false">VLOOKUP($A326,#REF!, 34, FALSE())</f>
        <v>#VALUE!</v>
      </c>
      <c r="C326" s="87" t="str">
        <f aca="false">CONCATENATE("unused_",A326)</f>
        <v>unused_CSI_C_D1_N</v>
      </c>
      <c r="D326" s="88" t="e">
        <f aca="false">IF(LEN(VLOOKUP($A326,#REF!,8,FALSE())),LEFT(VLOOKUP($A326,#REF!,8,FALSE()),LEN(VLOOKUP($A326,#REF!,8,FALSE()))-2),"")</f>
        <v>#VALUE!</v>
      </c>
      <c r="E326" s="89" t="e">
        <f aca="false">IF(LEN(VLOOKUP($A326,#REF!,4,FALSE())),IF(INDEX(#REF!,MATCH($A326,#REF!,0),1),LEFT(VLOOKUP($A326,#REF!,4,FALSE()),LEN(VLOOKUP($A326,#REF!,4,FALSE()))-2),CONCATENATE(LEFT(VLOOKUP($A326,#REF!,4,FALSE()),LEN(VLOOKUP($A326,#REF!,4,FALSE()))-2),"*")),"")</f>
        <v>#VALUE!</v>
      </c>
      <c r="F326" s="90" t="e">
        <f aca="false">IF(LEN(VLOOKUP($A326,#REF!,5,FALSE())),IF(INDEX(#REF!,MATCH($A326,#REF!,0),2),LEFT(VLOOKUP($A326,#REF!,5,FALSE()),LEN(VLOOKUP($A326,#REF!,5,FALSE()))-2),CONCATENATE(LEFT(VLOOKUP($A326,#REF!,5,FALSE()),LEN(VLOOKUP($A326,#REF!,5,FALSE()))-2),"*")),"")</f>
        <v>#VALUE!</v>
      </c>
      <c r="G326" s="90" t="e">
        <f aca="false">IF(LEN(VLOOKUP($A326,#REF!,6,FALSE())),IF(INDEX(#REF!,MATCH($A326,#REF!,0),3),LEFT(VLOOKUP($A326,#REF!,6,FALSE()),LEN(VLOOKUP($A326,#REF!,6,FALSE()))-2),CONCATENATE(LEFT(VLOOKUP($A326,#REF!,6,FALSE()),LEN(VLOOKUP($A326,#REF!,6,FALSE()))-2),"*")),"")</f>
        <v>#VALUE!</v>
      </c>
      <c r="H326" s="91" t="e">
        <f aca="false">IF(LEN(VLOOKUP($A326,#REF!,7,FALSE())),IF(INDEX(#REF!,MATCH($A326,#REF!,0),4),LEFT(VLOOKUP($A326,#REF!,7,FALSE()),LEN(VLOOKUP($A326,#REF!,7,FALSE()))-2),CONCATENATE(LEFT(VLOOKUP($A326,#REF!,7,FALSE()),LEN(VLOOKUP($A326,#REF!,7,FALSE()))-2),"*")),"")</f>
        <v>#VALUE!</v>
      </c>
      <c r="I326" s="92" t="e">
        <f aca="false">IF(LEN(VLOOKUP($A326,#REF!,8,FALSE())),UPPER(RIGHT(VLOOKUP($A326,#REF!,8,FALSE()), 1)),"")</f>
        <v>#VALUE!</v>
      </c>
      <c r="J326" s="90" t="e">
        <f aca="false">IF(LEN(VLOOKUP($A326,#REF!,4,FALSE())),UPPER(RIGHT(VLOOKUP($A326,#REF!,4,FALSE()), 1)),"")</f>
        <v>#VALUE!</v>
      </c>
      <c r="K326" s="90" t="e">
        <f aca="false">IF(LEN(VLOOKUP($A326,#REF!,5,FALSE())),UPPER(RIGHT(VLOOKUP($A326,#REF!,5,FALSE()), 1)),"")</f>
        <v>#VALUE!</v>
      </c>
      <c r="L326" s="90" t="e">
        <f aca="false">IF(LEN(VLOOKUP($A326,#REF!,6,FALSE())),UPPER(RIGHT(VLOOKUP($A326,#REF!,6,FALSE()), 1)),"")</f>
        <v>#VALUE!</v>
      </c>
      <c r="M326" s="91" t="e">
        <f aca="false">IF(LEN(VLOOKUP($A326,#REF!,7,FALSE())),UPPER(RIGHT(VLOOKUP($A326,#REF!,7,FALSE()), 1)),"")</f>
        <v>#VALUE!</v>
      </c>
      <c r="N326" s="185"/>
      <c r="O326" s="185"/>
      <c r="P326" s="185"/>
      <c r="Q326" s="185"/>
      <c r="R326" s="185"/>
      <c r="S326" s="100" t="e">
        <f aca="false">HLOOKUP("Device Tree Pin Name",#REF!,MATCH($A326,#REF!,0),FALSE())</f>
        <v>#VALUE!</v>
      </c>
      <c r="T326" s="95" t="e">
        <f aca="false">HLOOKUP("power rail",#REF!,MATCH($A326,#REF!,0),FALSE())</f>
        <v>#VALUE!</v>
      </c>
      <c r="U326" s="96" t="e">
        <f aca="false">HLOOKUP("Wake Capable",#REF!,MATCH($A326,#REF!,0),FALSE())</f>
        <v>#VALUE!</v>
      </c>
      <c r="V326" s="96" t="e">
        <f aca="false">HLOOKUP("Strap",#REF!,MATCH($A326,#REF!,0),FALSE())</f>
        <v>#VALUE!</v>
      </c>
      <c r="W326" s="96"/>
      <c r="X326" s="96" t="e">
        <f aca="false">HLOOKUP("DPD_Control",#REF!,MATCH($A326,#REF!,0),FALSE())</f>
        <v>#VALUE!</v>
      </c>
      <c r="Y326" s="96" t="e">
        <f aca="false">HLOOKUP("DPD_Group",#REF!,MATCH($A326,#REF!,0),FALSE())</f>
        <v>#VALUE!</v>
      </c>
      <c r="Z326" s="95"/>
      <c r="AA326" s="95" t="e">
        <f aca="false">HLOOKUP("Pad type",#REF!,MATCH($A326,#REF!,0),FALSE())</f>
        <v>#VALUE!</v>
      </c>
      <c r="AB326" s="95"/>
      <c r="AC326" s="100" t="e">
        <f aca="false">HLOOKUP("POR Pin State",#REF!,MATCH($A326,#REF!,0),FALSE())</f>
        <v>#VALUE!</v>
      </c>
      <c r="AD326" s="186"/>
      <c r="AE326" s="187"/>
      <c r="AF326" s="187"/>
      <c r="AG326" s="187"/>
      <c r="AH326" s="188"/>
      <c r="AI326" s="188"/>
      <c r="AJ326" s="189"/>
      <c r="AK326" s="189"/>
      <c r="AL326" s="189"/>
      <c r="AM326" s="189"/>
      <c r="AN326" s="189"/>
      <c r="AO326" s="189"/>
      <c r="AP326" s="189"/>
      <c r="AQ326" s="194" t="s">
        <v>793</v>
      </c>
      <c r="AR326" s="104"/>
      <c r="AS326" s="104"/>
      <c r="AT326" s="104"/>
      <c r="AU326" s="104"/>
      <c r="AV326" s="104"/>
      <c r="AW326" s="104"/>
      <c r="AX326" s="104"/>
      <c r="AY326" s="104"/>
      <c r="AZ326" s="104"/>
      <c r="BA326" s="104"/>
      <c r="BB326" s="162"/>
      <c r="BC326" s="104"/>
      <c r="BD326" s="191"/>
      <c r="BE326" s="195" t="s">
        <v>793</v>
      </c>
      <c r="BF326" s="108" t="e">
        <f aca="false">VLOOKUP($A326,#REF!, 34, FALSE())</f>
        <v>#VALUE!</v>
      </c>
      <c r="BG326" s="108" t="e">
        <f aca="false">VLOOKUP($A326,#REF!, 22, FALSE())</f>
        <v>#VALUE!</v>
      </c>
      <c r="BH326" s="109"/>
    </row>
    <row r="327" s="193" customFormat="true" ht="12.75" hidden="false" customHeight="true" outlineLevel="0" collapsed="false">
      <c r="A327" s="184" t="s">
        <v>795</v>
      </c>
      <c r="B327" s="86" t="e">
        <f aca="false">VLOOKUP($A327,#REF!, 34, FALSE())</f>
        <v>#VALUE!</v>
      </c>
      <c r="C327" s="87" t="str">
        <f aca="false">CONCATENATE("unused_",A327)</f>
        <v>unused_CSI_D_D0_P</v>
      </c>
      <c r="D327" s="88" t="e">
        <f aca="false">IF(LEN(VLOOKUP($A327,#REF!,8,FALSE())),LEFT(VLOOKUP($A327,#REF!,8,FALSE()),LEN(VLOOKUP($A327,#REF!,8,FALSE()))-2),"")</f>
        <v>#VALUE!</v>
      </c>
      <c r="E327" s="89" t="e">
        <f aca="false">IF(LEN(VLOOKUP($A327,#REF!,4,FALSE())),IF(INDEX(#REF!,MATCH($A327,#REF!,0),1),LEFT(VLOOKUP($A327,#REF!,4,FALSE()),LEN(VLOOKUP($A327,#REF!,4,FALSE()))-2),CONCATENATE(LEFT(VLOOKUP($A327,#REF!,4,FALSE()),LEN(VLOOKUP($A327,#REF!,4,FALSE()))-2),"*")),"")</f>
        <v>#VALUE!</v>
      </c>
      <c r="F327" s="90" t="e">
        <f aca="false">IF(LEN(VLOOKUP($A327,#REF!,5,FALSE())),IF(INDEX(#REF!,MATCH($A327,#REF!,0),2),LEFT(VLOOKUP($A327,#REF!,5,FALSE()),LEN(VLOOKUP($A327,#REF!,5,FALSE()))-2),CONCATENATE(LEFT(VLOOKUP($A327,#REF!,5,FALSE()),LEN(VLOOKUP($A327,#REF!,5,FALSE()))-2),"*")),"")</f>
        <v>#VALUE!</v>
      </c>
      <c r="G327" s="90" t="e">
        <f aca="false">IF(LEN(VLOOKUP($A327,#REF!,6,FALSE())),IF(INDEX(#REF!,MATCH($A327,#REF!,0),3),LEFT(VLOOKUP($A327,#REF!,6,FALSE()),LEN(VLOOKUP($A327,#REF!,6,FALSE()))-2),CONCATENATE(LEFT(VLOOKUP($A327,#REF!,6,FALSE()),LEN(VLOOKUP($A327,#REF!,6,FALSE()))-2),"*")),"")</f>
        <v>#VALUE!</v>
      </c>
      <c r="H327" s="91" t="e">
        <f aca="false">IF(LEN(VLOOKUP($A327,#REF!,7,FALSE())),IF(INDEX(#REF!,MATCH($A327,#REF!,0),4),LEFT(VLOOKUP($A327,#REF!,7,FALSE()),LEN(VLOOKUP($A327,#REF!,7,FALSE()))-2),CONCATENATE(LEFT(VLOOKUP($A327,#REF!,7,FALSE()),LEN(VLOOKUP($A327,#REF!,7,FALSE()))-2),"*")),"")</f>
        <v>#VALUE!</v>
      </c>
      <c r="I327" s="92" t="e">
        <f aca="false">IF(LEN(VLOOKUP($A327,#REF!,8,FALSE())),UPPER(RIGHT(VLOOKUP($A327,#REF!,8,FALSE()), 1)),"")</f>
        <v>#VALUE!</v>
      </c>
      <c r="J327" s="90" t="e">
        <f aca="false">IF(LEN(VLOOKUP($A327,#REF!,4,FALSE())),UPPER(RIGHT(VLOOKUP($A327,#REF!,4,FALSE()), 1)),"")</f>
        <v>#VALUE!</v>
      </c>
      <c r="K327" s="90" t="e">
        <f aca="false">IF(LEN(VLOOKUP($A327,#REF!,5,FALSE())),UPPER(RIGHT(VLOOKUP($A327,#REF!,5,FALSE()), 1)),"")</f>
        <v>#VALUE!</v>
      </c>
      <c r="L327" s="90" t="e">
        <f aca="false">IF(LEN(VLOOKUP($A327,#REF!,6,FALSE())),UPPER(RIGHT(VLOOKUP($A327,#REF!,6,FALSE()), 1)),"")</f>
        <v>#VALUE!</v>
      </c>
      <c r="M327" s="91" t="e">
        <f aca="false">IF(LEN(VLOOKUP($A327,#REF!,7,FALSE())),UPPER(RIGHT(VLOOKUP($A327,#REF!,7,FALSE()), 1)),"")</f>
        <v>#VALUE!</v>
      </c>
      <c r="N327" s="185"/>
      <c r="O327" s="185"/>
      <c r="P327" s="185"/>
      <c r="Q327" s="185"/>
      <c r="R327" s="185"/>
      <c r="S327" s="100" t="e">
        <f aca="false">HLOOKUP("Device Tree Pin Name",#REF!,MATCH($A327,#REF!,0),FALSE())</f>
        <v>#VALUE!</v>
      </c>
      <c r="T327" s="95" t="e">
        <f aca="false">HLOOKUP("power rail",#REF!,MATCH($A327,#REF!,0),FALSE())</f>
        <v>#VALUE!</v>
      </c>
      <c r="U327" s="96" t="e">
        <f aca="false">HLOOKUP("Wake Capable",#REF!,MATCH($A327,#REF!,0),FALSE())</f>
        <v>#VALUE!</v>
      </c>
      <c r="V327" s="96" t="e">
        <f aca="false">HLOOKUP("Strap",#REF!,MATCH($A327,#REF!,0),FALSE())</f>
        <v>#VALUE!</v>
      </c>
      <c r="W327" s="96"/>
      <c r="X327" s="96" t="e">
        <f aca="false">HLOOKUP("DPD_Control",#REF!,MATCH($A327,#REF!,0),FALSE())</f>
        <v>#VALUE!</v>
      </c>
      <c r="Y327" s="96" t="e">
        <f aca="false">HLOOKUP("DPD_Group",#REF!,MATCH($A327,#REF!,0),FALSE())</f>
        <v>#VALUE!</v>
      </c>
      <c r="Z327" s="95"/>
      <c r="AA327" s="95" t="e">
        <f aca="false">HLOOKUP("Pad type",#REF!,MATCH($A327,#REF!,0),FALSE())</f>
        <v>#VALUE!</v>
      </c>
      <c r="AB327" s="95"/>
      <c r="AC327" s="100" t="e">
        <f aca="false">HLOOKUP("POR Pin State",#REF!,MATCH($A327,#REF!,0),FALSE())</f>
        <v>#VALUE!</v>
      </c>
      <c r="AD327" s="186"/>
      <c r="AE327" s="187"/>
      <c r="AF327" s="187"/>
      <c r="AG327" s="187"/>
      <c r="AH327" s="188"/>
      <c r="AI327" s="188"/>
      <c r="AJ327" s="189"/>
      <c r="AK327" s="189"/>
      <c r="AL327" s="189"/>
      <c r="AM327" s="189"/>
      <c r="AN327" s="189"/>
      <c r="AO327" s="189"/>
      <c r="AP327" s="189"/>
      <c r="AQ327" s="190" t="s">
        <v>796</v>
      </c>
      <c r="AR327" s="104"/>
      <c r="AS327" s="104"/>
      <c r="AT327" s="104"/>
      <c r="AU327" s="104"/>
      <c r="AV327" s="104"/>
      <c r="AW327" s="104"/>
      <c r="AX327" s="104"/>
      <c r="AY327" s="104"/>
      <c r="AZ327" s="104"/>
      <c r="BA327" s="104"/>
      <c r="BB327" s="162"/>
      <c r="BC327" s="104"/>
      <c r="BD327" s="191"/>
      <c r="BE327" s="195" t="s">
        <v>796</v>
      </c>
      <c r="BF327" s="108" t="e">
        <f aca="false">VLOOKUP($A327,#REF!, 34, FALSE())</f>
        <v>#VALUE!</v>
      </c>
      <c r="BG327" s="108" t="e">
        <f aca="false">VLOOKUP($A327,#REF!, 22, FALSE())</f>
        <v>#VALUE!</v>
      </c>
      <c r="BH327" s="109"/>
    </row>
    <row r="328" s="193" customFormat="true" ht="12.75" hidden="false" customHeight="true" outlineLevel="0" collapsed="false">
      <c r="A328" s="184" t="s">
        <v>797</v>
      </c>
      <c r="B328" s="86" t="e">
        <f aca="false">VLOOKUP($A328,#REF!, 34, FALSE())</f>
        <v>#VALUE!</v>
      </c>
      <c r="C328" s="87" t="str">
        <f aca="false">CONCATENATE("unused_",A328)</f>
        <v>unused_CSI_D_D0_N</v>
      </c>
      <c r="D328" s="88" t="e">
        <f aca="false">IF(LEN(VLOOKUP($A328,#REF!,8,FALSE())),LEFT(VLOOKUP($A328,#REF!,8,FALSE()),LEN(VLOOKUP($A328,#REF!,8,FALSE()))-2),"")</f>
        <v>#VALUE!</v>
      </c>
      <c r="E328" s="89" t="e">
        <f aca="false">IF(LEN(VLOOKUP($A328,#REF!,4,FALSE())),IF(INDEX(#REF!,MATCH($A328,#REF!,0),1),LEFT(VLOOKUP($A328,#REF!,4,FALSE()),LEN(VLOOKUP($A328,#REF!,4,FALSE()))-2),CONCATENATE(LEFT(VLOOKUP($A328,#REF!,4,FALSE()),LEN(VLOOKUP($A328,#REF!,4,FALSE()))-2),"*")),"")</f>
        <v>#VALUE!</v>
      </c>
      <c r="F328" s="90" t="e">
        <f aca="false">IF(LEN(VLOOKUP($A328,#REF!,5,FALSE())),IF(INDEX(#REF!,MATCH($A328,#REF!,0),2),LEFT(VLOOKUP($A328,#REF!,5,FALSE()),LEN(VLOOKUP($A328,#REF!,5,FALSE()))-2),CONCATENATE(LEFT(VLOOKUP($A328,#REF!,5,FALSE()),LEN(VLOOKUP($A328,#REF!,5,FALSE()))-2),"*")),"")</f>
        <v>#VALUE!</v>
      </c>
      <c r="G328" s="90" t="e">
        <f aca="false">IF(LEN(VLOOKUP($A328,#REF!,6,FALSE())),IF(INDEX(#REF!,MATCH($A328,#REF!,0),3),LEFT(VLOOKUP($A328,#REF!,6,FALSE()),LEN(VLOOKUP($A328,#REF!,6,FALSE()))-2),CONCATENATE(LEFT(VLOOKUP($A328,#REF!,6,FALSE()),LEN(VLOOKUP($A328,#REF!,6,FALSE()))-2),"*")),"")</f>
        <v>#VALUE!</v>
      </c>
      <c r="H328" s="91" t="e">
        <f aca="false">IF(LEN(VLOOKUP($A328,#REF!,7,FALSE())),IF(INDEX(#REF!,MATCH($A328,#REF!,0),4),LEFT(VLOOKUP($A328,#REF!,7,FALSE()),LEN(VLOOKUP($A328,#REF!,7,FALSE()))-2),CONCATENATE(LEFT(VLOOKUP($A328,#REF!,7,FALSE()),LEN(VLOOKUP($A328,#REF!,7,FALSE()))-2),"*")),"")</f>
        <v>#VALUE!</v>
      </c>
      <c r="I328" s="92" t="e">
        <f aca="false">IF(LEN(VLOOKUP($A328,#REF!,8,FALSE())),UPPER(RIGHT(VLOOKUP($A328,#REF!,8,FALSE()), 1)),"")</f>
        <v>#VALUE!</v>
      </c>
      <c r="J328" s="90" t="e">
        <f aca="false">IF(LEN(VLOOKUP($A328,#REF!,4,FALSE())),UPPER(RIGHT(VLOOKUP($A328,#REF!,4,FALSE()), 1)),"")</f>
        <v>#VALUE!</v>
      </c>
      <c r="K328" s="90" t="e">
        <f aca="false">IF(LEN(VLOOKUP($A328,#REF!,5,FALSE())),UPPER(RIGHT(VLOOKUP($A328,#REF!,5,FALSE()), 1)),"")</f>
        <v>#VALUE!</v>
      </c>
      <c r="L328" s="90" t="e">
        <f aca="false">IF(LEN(VLOOKUP($A328,#REF!,6,FALSE())),UPPER(RIGHT(VLOOKUP($A328,#REF!,6,FALSE()), 1)),"")</f>
        <v>#VALUE!</v>
      </c>
      <c r="M328" s="91" t="e">
        <f aca="false">IF(LEN(VLOOKUP($A328,#REF!,7,FALSE())),UPPER(RIGHT(VLOOKUP($A328,#REF!,7,FALSE()), 1)),"")</f>
        <v>#VALUE!</v>
      </c>
      <c r="N328" s="185"/>
      <c r="O328" s="185"/>
      <c r="P328" s="185"/>
      <c r="Q328" s="185"/>
      <c r="R328" s="185"/>
      <c r="S328" s="100" t="e">
        <f aca="false">HLOOKUP("Device Tree Pin Name",#REF!,MATCH($A328,#REF!,0),FALSE())</f>
        <v>#VALUE!</v>
      </c>
      <c r="T328" s="95" t="e">
        <f aca="false">HLOOKUP("power rail",#REF!,MATCH($A328,#REF!,0),FALSE())</f>
        <v>#VALUE!</v>
      </c>
      <c r="U328" s="96" t="e">
        <f aca="false">HLOOKUP("Wake Capable",#REF!,MATCH($A328,#REF!,0),FALSE())</f>
        <v>#VALUE!</v>
      </c>
      <c r="V328" s="96" t="e">
        <f aca="false">HLOOKUP("Strap",#REF!,MATCH($A328,#REF!,0),FALSE())</f>
        <v>#VALUE!</v>
      </c>
      <c r="W328" s="96"/>
      <c r="X328" s="96" t="e">
        <f aca="false">HLOOKUP("DPD_Control",#REF!,MATCH($A328,#REF!,0),FALSE())</f>
        <v>#VALUE!</v>
      </c>
      <c r="Y328" s="96" t="e">
        <f aca="false">HLOOKUP("DPD_Group",#REF!,MATCH($A328,#REF!,0),FALSE())</f>
        <v>#VALUE!</v>
      </c>
      <c r="Z328" s="95"/>
      <c r="AA328" s="95" t="e">
        <f aca="false">HLOOKUP("Pad type",#REF!,MATCH($A328,#REF!,0),FALSE())</f>
        <v>#VALUE!</v>
      </c>
      <c r="AB328" s="95"/>
      <c r="AC328" s="100" t="e">
        <f aca="false">HLOOKUP("POR Pin State",#REF!,MATCH($A328,#REF!,0),FALSE())</f>
        <v>#VALUE!</v>
      </c>
      <c r="AD328" s="186"/>
      <c r="AE328" s="187"/>
      <c r="AF328" s="187"/>
      <c r="AG328" s="187"/>
      <c r="AH328" s="188"/>
      <c r="AI328" s="188"/>
      <c r="AJ328" s="189"/>
      <c r="AK328" s="189"/>
      <c r="AL328" s="189"/>
      <c r="AM328" s="189"/>
      <c r="AN328" s="189"/>
      <c r="AO328" s="189"/>
      <c r="AP328" s="189"/>
      <c r="AQ328" s="194" t="s">
        <v>798</v>
      </c>
      <c r="AR328" s="104"/>
      <c r="AS328" s="104"/>
      <c r="AT328" s="104"/>
      <c r="AU328" s="104"/>
      <c r="AV328" s="104"/>
      <c r="AW328" s="104"/>
      <c r="AX328" s="104"/>
      <c r="AY328" s="104"/>
      <c r="AZ328" s="104"/>
      <c r="BA328" s="104"/>
      <c r="BB328" s="162"/>
      <c r="BC328" s="104"/>
      <c r="BD328" s="191"/>
      <c r="BE328" s="195" t="s">
        <v>798</v>
      </c>
      <c r="BF328" s="108" t="e">
        <f aca="false">VLOOKUP($A328,#REF!, 34, FALSE())</f>
        <v>#VALUE!</v>
      </c>
      <c r="BG328" s="108" t="e">
        <f aca="false">VLOOKUP($A328,#REF!, 22, FALSE())</f>
        <v>#VALUE!</v>
      </c>
      <c r="BH328" s="109"/>
    </row>
    <row r="329" s="193" customFormat="true" ht="12.75" hidden="false" customHeight="true" outlineLevel="0" collapsed="false">
      <c r="A329" s="184" t="s">
        <v>798</v>
      </c>
      <c r="B329" s="86" t="e">
        <f aca="false">VLOOKUP($A329,#REF!, 34, FALSE())</f>
        <v>#VALUE!</v>
      </c>
      <c r="C329" s="87" t="str">
        <f aca="false">CONCATENATE("unused_",A329)</f>
        <v>unused_CSI_D_CLK_P</v>
      </c>
      <c r="D329" s="88" t="e">
        <f aca="false">IF(LEN(VLOOKUP($A329,#REF!,8,FALSE())),LEFT(VLOOKUP($A329,#REF!,8,FALSE()),LEN(VLOOKUP($A329,#REF!,8,FALSE()))-2),"")</f>
        <v>#VALUE!</v>
      </c>
      <c r="E329" s="89" t="e">
        <f aca="false">IF(LEN(VLOOKUP($A329,#REF!,4,FALSE())),IF(INDEX(#REF!,MATCH($A329,#REF!,0),1),LEFT(VLOOKUP($A329,#REF!,4,FALSE()),LEN(VLOOKUP($A329,#REF!,4,FALSE()))-2),CONCATENATE(LEFT(VLOOKUP($A329,#REF!,4,FALSE()),LEN(VLOOKUP($A329,#REF!,4,FALSE()))-2),"*")),"")</f>
        <v>#VALUE!</v>
      </c>
      <c r="F329" s="90" t="e">
        <f aca="false">IF(LEN(VLOOKUP($A329,#REF!,5,FALSE())),IF(INDEX(#REF!,MATCH($A329,#REF!,0),2),LEFT(VLOOKUP($A329,#REF!,5,FALSE()),LEN(VLOOKUP($A329,#REF!,5,FALSE()))-2),CONCATENATE(LEFT(VLOOKUP($A329,#REF!,5,FALSE()),LEN(VLOOKUP($A329,#REF!,5,FALSE()))-2),"*")),"")</f>
        <v>#VALUE!</v>
      </c>
      <c r="G329" s="90" t="e">
        <f aca="false">IF(LEN(VLOOKUP($A329,#REF!,6,FALSE())),IF(INDEX(#REF!,MATCH($A329,#REF!,0),3),LEFT(VLOOKUP($A329,#REF!,6,FALSE()),LEN(VLOOKUP($A329,#REF!,6,FALSE()))-2),CONCATENATE(LEFT(VLOOKUP($A329,#REF!,6,FALSE()),LEN(VLOOKUP($A329,#REF!,6,FALSE()))-2),"*")),"")</f>
        <v>#VALUE!</v>
      </c>
      <c r="H329" s="91" t="e">
        <f aca="false">IF(LEN(VLOOKUP($A329,#REF!,7,FALSE())),IF(INDEX(#REF!,MATCH($A329,#REF!,0),4),LEFT(VLOOKUP($A329,#REF!,7,FALSE()),LEN(VLOOKUP($A329,#REF!,7,FALSE()))-2),CONCATENATE(LEFT(VLOOKUP($A329,#REF!,7,FALSE()),LEN(VLOOKUP($A329,#REF!,7,FALSE()))-2),"*")),"")</f>
        <v>#VALUE!</v>
      </c>
      <c r="I329" s="92" t="e">
        <f aca="false">IF(LEN(VLOOKUP($A329,#REF!,8,FALSE())),UPPER(RIGHT(VLOOKUP($A329,#REF!,8,FALSE()), 1)),"")</f>
        <v>#VALUE!</v>
      </c>
      <c r="J329" s="90" t="e">
        <f aca="false">IF(LEN(VLOOKUP($A329,#REF!,4,FALSE())),UPPER(RIGHT(VLOOKUP($A329,#REF!,4,FALSE()), 1)),"")</f>
        <v>#VALUE!</v>
      </c>
      <c r="K329" s="90" t="e">
        <f aca="false">IF(LEN(VLOOKUP($A329,#REF!,5,FALSE())),UPPER(RIGHT(VLOOKUP($A329,#REF!,5,FALSE()), 1)),"")</f>
        <v>#VALUE!</v>
      </c>
      <c r="L329" s="90" t="e">
        <f aca="false">IF(LEN(VLOOKUP($A329,#REF!,6,FALSE())),UPPER(RIGHT(VLOOKUP($A329,#REF!,6,FALSE()), 1)),"")</f>
        <v>#VALUE!</v>
      </c>
      <c r="M329" s="91" t="e">
        <f aca="false">IF(LEN(VLOOKUP($A329,#REF!,7,FALSE())),UPPER(RIGHT(VLOOKUP($A329,#REF!,7,FALSE()), 1)),"")</f>
        <v>#VALUE!</v>
      </c>
      <c r="N329" s="185"/>
      <c r="O329" s="185"/>
      <c r="P329" s="185"/>
      <c r="Q329" s="185"/>
      <c r="R329" s="185"/>
      <c r="S329" s="100" t="e">
        <f aca="false">HLOOKUP("Device Tree Pin Name",#REF!,MATCH($A329,#REF!,0),FALSE())</f>
        <v>#VALUE!</v>
      </c>
      <c r="T329" s="95" t="e">
        <f aca="false">HLOOKUP("power rail",#REF!,MATCH($A329,#REF!,0),FALSE())</f>
        <v>#VALUE!</v>
      </c>
      <c r="U329" s="96" t="e">
        <f aca="false">HLOOKUP("Wake Capable",#REF!,MATCH($A329,#REF!,0),FALSE())</f>
        <v>#VALUE!</v>
      </c>
      <c r="V329" s="96" t="e">
        <f aca="false">HLOOKUP("Strap",#REF!,MATCH($A329,#REF!,0),FALSE())</f>
        <v>#VALUE!</v>
      </c>
      <c r="W329" s="96"/>
      <c r="X329" s="96" t="e">
        <f aca="false">HLOOKUP("DPD_Control",#REF!,MATCH($A329,#REF!,0),FALSE())</f>
        <v>#VALUE!</v>
      </c>
      <c r="Y329" s="96" t="e">
        <f aca="false">HLOOKUP("DPD_Group",#REF!,MATCH($A329,#REF!,0),FALSE())</f>
        <v>#VALUE!</v>
      </c>
      <c r="Z329" s="95"/>
      <c r="AA329" s="95" t="e">
        <f aca="false">HLOOKUP("Pad type",#REF!,MATCH($A329,#REF!,0),FALSE())</f>
        <v>#VALUE!</v>
      </c>
      <c r="AB329" s="95"/>
      <c r="AC329" s="100" t="e">
        <f aca="false">HLOOKUP("POR Pin State",#REF!,MATCH($A329,#REF!,0),FALSE())</f>
        <v>#VALUE!</v>
      </c>
      <c r="AD329" s="186"/>
      <c r="AE329" s="187"/>
      <c r="AF329" s="187"/>
      <c r="AG329" s="187"/>
      <c r="AH329" s="188"/>
      <c r="AI329" s="188"/>
      <c r="AJ329" s="189"/>
      <c r="AK329" s="189"/>
      <c r="AL329" s="189"/>
      <c r="AM329" s="189"/>
      <c r="AN329" s="189"/>
      <c r="AO329" s="189"/>
      <c r="AP329" s="189"/>
      <c r="AQ329" s="194" t="s">
        <v>797</v>
      </c>
      <c r="AR329" s="104"/>
      <c r="AS329" s="104"/>
      <c r="AT329" s="104"/>
      <c r="AU329" s="104"/>
      <c r="AV329" s="104"/>
      <c r="AW329" s="104"/>
      <c r="AX329" s="104"/>
      <c r="AY329" s="104"/>
      <c r="AZ329" s="104"/>
      <c r="BA329" s="104"/>
      <c r="BB329" s="162"/>
      <c r="BC329" s="104"/>
      <c r="BD329" s="191"/>
      <c r="BE329" s="195" t="s">
        <v>797</v>
      </c>
      <c r="BF329" s="108" t="e">
        <f aca="false">VLOOKUP($A329,#REF!, 34, FALSE())</f>
        <v>#VALUE!</v>
      </c>
      <c r="BG329" s="108" t="e">
        <f aca="false">VLOOKUP($A329,#REF!, 22, FALSE())</f>
        <v>#VALUE!</v>
      </c>
      <c r="BH329" s="109"/>
    </row>
    <row r="330" s="193" customFormat="true" ht="12.75" hidden="false" customHeight="true" outlineLevel="0" collapsed="false">
      <c r="A330" s="184" t="s">
        <v>796</v>
      </c>
      <c r="B330" s="86" t="e">
        <f aca="false">VLOOKUP($A330,#REF!, 34, FALSE())</f>
        <v>#VALUE!</v>
      </c>
      <c r="C330" s="87" t="str">
        <f aca="false">CONCATENATE("unused_",A330)</f>
        <v>unused_CSI_D_CLK_N</v>
      </c>
      <c r="D330" s="88" t="e">
        <f aca="false">IF(LEN(VLOOKUP($A330,#REF!,8,FALSE())),LEFT(VLOOKUP($A330,#REF!,8,FALSE()),LEN(VLOOKUP($A330,#REF!,8,FALSE()))-2),"")</f>
        <v>#VALUE!</v>
      </c>
      <c r="E330" s="89" t="e">
        <f aca="false">IF(LEN(VLOOKUP($A330,#REF!,4,FALSE())),IF(INDEX(#REF!,MATCH($A330,#REF!,0),1),LEFT(VLOOKUP($A330,#REF!,4,FALSE()),LEN(VLOOKUP($A330,#REF!,4,FALSE()))-2),CONCATENATE(LEFT(VLOOKUP($A330,#REF!,4,FALSE()),LEN(VLOOKUP($A330,#REF!,4,FALSE()))-2),"*")),"")</f>
        <v>#VALUE!</v>
      </c>
      <c r="F330" s="90" t="e">
        <f aca="false">IF(LEN(VLOOKUP($A330,#REF!,5,FALSE())),IF(INDEX(#REF!,MATCH($A330,#REF!,0),2),LEFT(VLOOKUP($A330,#REF!,5,FALSE()),LEN(VLOOKUP($A330,#REF!,5,FALSE()))-2),CONCATENATE(LEFT(VLOOKUP($A330,#REF!,5,FALSE()),LEN(VLOOKUP($A330,#REF!,5,FALSE()))-2),"*")),"")</f>
        <v>#VALUE!</v>
      </c>
      <c r="G330" s="90" t="e">
        <f aca="false">IF(LEN(VLOOKUP($A330,#REF!,6,FALSE())),IF(INDEX(#REF!,MATCH($A330,#REF!,0),3),LEFT(VLOOKUP($A330,#REF!,6,FALSE()),LEN(VLOOKUP($A330,#REF!,6,FALSE()))-2),CONCATENATE(LEFT(VLOOKUP($A330,#REF!,6,FALSE()),LEN(VLOOKUP($A330,#REF!,6,FALSE()))-2),"*")),"")</f>
        <v>#VALUE!</v>
      </c>
      <c r="H330" s="91" t="e">
        <f aca="false">IF(LEN(VLOOKUP($A330,#REF!,7,FALSE())),IF(INDEX(#REF!,MATCH($A330,#REF!,0),4),LEFT(VLOOKUP($A330,#REF!,7,FALSE()),LEN(VLOOKUP($A330,#REF!,7,FALSE()))-2),CONCATENATE(LEFT(VLOOKUP($A330,#REF!,7,FALSE()),LEN(VLOOKUP($A330,#REF!,7,FALSE()))-2),"*")),"")</f>
        <v>#VALUE!</v>
      </c>
      <c r="I330" s="92" t="e">
        <f aca="false">IF(LEN(VLOOKUP($A330,#REF!,8,FALSE())),UPPER(RIGHT(VLOOKUP($A330,#REF!,8,FALSE()), 1)),"")</f>
        <v>#VALUE!</v>
      </c>
      <c r="J330" s="90" t="e">
        <f aca="false">IF(LEN(VLOOKUP($A330,#REF!,4,FALSE())),UPPER(RIGHT(VLOOKUP($A330,#REF!,4,FALSE()), 1)),"")</f>
        <v>#VALUE!</v>
      </c>
      <c r="K330" s="90" t="e">
        <f aca="false">IF(LEN(VLOOKUP($A330,#REF!,5,FALSE())),UPPER(RIGHT(VLOOKUP($A330,#REF!,5,FALSE()), 1)),"")</f>
        <v>#VALUE!</v>
      </c>
      <c r="L330" s="90" t="e">
        <f aca="false">IF(LEN(VLOOKUP($A330,#REF!,6,FALSE())),UPPER(RIGHT(VLOOKUP($A330,#REF!,6,FALSE()), 1)),"")</f>
        <v>#VALUE!</v>
      </c>
      <c r="M330" s="91" t="e">
        <f aca="false">IF(LEN(VLOOKUP($A330,#REF!,7,FALSE())),UPPER(RIGHT(VLOOKUP($A330,#REF!,7,FALSE()), 1)),"")</f>
        <v>#VALUE!</v>
      </c>
      <c r="N330" s="185"/>
      <c r="O330" s="185"/>
      <c r="P330" s="185"/>
      <c r="Q330" s="185"/>
      <c r="R330" s="185"/>
      <c r="S330" s="100" t="e">
        <f aca="false">HLOOKUP("Device Tree Pin Name",#REF!,MATCH($A330,#REF!,0),FALSE())</f>
        <v>#VALUE!</v>
      </c>
      <c r="T330" s="95" t="e">
        <f aca="false">HLOOKUP("power rail",#REF!,MATCH($A330,#REF!,0),FALSE())</f>
        <v>#VALUE!</v>
      </c>
      <c r="U330" s="96" t="e">
        <f aca="false">HLOOKUP("Wake Capable",#REF!,MATCH($A330,#REF!,0),FALSE())</f>
        <v>#VALUE!</v>
      </c>
      <c r="V330" s="96" t="e">
        <f aca="false">HLOOKUP("Strap",#REF!,MATCH($A330,#REF!,0),FALSE())</f>
        <v>#VALUE!</v>
      </c>
      <c r="W330" s="96"/>
      <c r="X330" s="96" t="e">
        <f aca="false">HLOOKUP("DPD_Control",#REF!,MATCH($A330,#REF!,0),FALSE())</f>
        <v>#VALUE!</v>
      </c>
      <c r="Y330" s="96" t="e">
        <f aca="false">HLOOKUP("DPD_Group",#REF!,MATCH($A330,#REF!,0),FALSE())</f>
        <v>#VALUE!</v>
      </c>
      <c r="Z330" s="95"/>
      <c r="AA330" s="95" t="e">
        <f aca="false">HLOOKUP("Pad type",#REF!,MATCH($A330,#REF!,0),FALSE())</f>
        <v>#VALUE!</v>
      </c>
      <c r="AB330" s="95"/>
      <c r="AC330" s="100" t="e">
        <f aca="false">HLOOKUP("POR Pin State",#REF!,MATCH($A330,#REF!,0),FALSE())</f>
        <v>#VALUE!</v>
      </c>
      <c r="AD330" s="186"/>
      <c r="AE330" s="187"/>
      <c r="AF330" s="187"/>
      <c r="AG330" s="187"/>
      <c r="AH330" s="188"/>
      <c r="AI330" s="188"/>
      <c r="AJ330" s="189"/>
      <c r="AK330" s="189"/>
      <c r="AL330" s="189"/>
      <c r="AM330" s="189"/>
      <c r="AN330" s="189"/>
      <c r="AO330" s="189"/>
      <c r="AP330" s="189"/>
      <c r="AQ330" s="194" t="s">
        <v>795</v>
      </c>
      <c r="AR330" s="104"/>
      <c r="AS330" s="104"/>
      <c r="AT330" s="104"/>
      <c r="AU330" s="104"/>
      <c r="AV330" s="104"/>
      <c r="AW330" s="104"/>
      <c r="AX330" s="104"/>
      <c r="AY330" s="104"/>
      <c r="AZ330" s="104"/>
      <c r="BA330" s="104"/>
      <c r="BB330" s="162"/>
      <c r="BC330" s="104"/>
      <c r="BD330" s="191"/>
      <c r="BE330" s="195" t="s">
        <v>795</v>
      </c>
      <c r="BF330" s="108" t="e">
        <f aca="false">VLOOKUP($A330,#REF!, 34, FALSE())</f>
        <v>#VALUE!</v>
      </c>
      <c r="BG330" s="108" t="e">
        <f aca="false">VLOOKUP($A330,#REF!, 22, FALSE())</f>
        <v>#VALUE!</v>
      </c>
      <c r="BH330" s="109"/>
    </row>
    <row r="331" s="193" customFormat="true" ht="12.75" hidden="false" customHeight="true" outlineLevel="0" collapsed="false">
      <c r="A331" s="184" t="s">
        <v>799</v>
      </c>
      <c r="B331" s="86" t="e">
        <f aca="false">VLOOKUP($A331,#REF!, 34, FALSE())</f>
        <v>#VALUE!</v>
      </c>
      <c r="C331" s="87" t="str">
        <f aca="false">CONCATENATE("unused_",A331)</f>
        <v>unused_CSI_D_D1_P</v>
      </c>
      <c r="D331" s="88" t="e">
        <f aca="false">IF(LEN(VLOOKUP($A331,#REF!,8,FALSE())),LEFT(VLOOKUP($A331,#REF!,8,FALSE()),LEN(VLOOKUP($A331,#REF!,8,FALSE()))-2),"")</f>
        <v>#VALUE!</v>
      </c>
      <c r="E331" s="89" t="e">
        <f aca="false">IF(LEN(VLOOKUP($A331,#REF!,4,FALSE())),IF(INDEX(#REF!,MATCH($A331,#REF!,0),1),LEFT(VLOOKUP($A331,#REF!,4,FALSE()),LEN(VLOOKUP($A331,#REF!,4,FALSE()))-2),CONCATENATE(LEFT(VLOOKUP($A331,#REF!,4,FALSE()),LEN(VLOOKUP($A331,#REF!,4,FALSE()))-2),"*")),"")</f>
        <v>#VALUE!</v>
      </c>
      <c r="F331" s="90" t="e">
        <f aca="false">IF(LEN(VLOOKUP($A331,#REF!,5,FALSE())),IF(INDEX(#REF!,MATCH($A331,#REF!,0),2),LEFT(VLOOKUP($A331,#REF!,5,FALSE()),LEN(VLOOKUP($A331,#REF!,5,FALSE()))-2),CONCATENATE(LEFT(VLOOKUP($A331,#REF!,5,FALSE()),LEN(VLOOKUP($A331,#REF!,5,FALSE()))-2),"*")),"")</f>
        <v>#VALUE!</v>
      </c>
      <c r="G331" s="90" t="e">
        <f aca="false">IF(LEN(VLOOKUP($A331,#REF!,6,FALSE())),IF(INDEX(#REF!,MATCH($A331,#REF!,0),3),LEFT(VLOOKUP($A331,#REF!,6,FALSE()),LEN(VLOOKUP($A331,#REF!,6,FALSE()))-2),CONCATENATE(LEFT(VLOOKUP($A331,#REF!,6,FALSE()),LEN(VLOOKUP($A331,#REF!,6,FALSE()))-2),"*")),"")</f>
        <v>#VALUE!</v>
      </c>
      <c r="H331" s="91" t="e">
        <f aca="false">IF(LEN(VLOOKUP($A331,#REF!,7,FALSE())),IF(INDEX(#REF!,MATCH($A331,#REF!,0),4),LEFT(VLOOKUP($A331,#REF!,7,FALSE()),LEN(VLOOKUP($A331,#REF!,7,FALSE()))-2),CONCATENATE(LEFT(VLOOKUP($A331,#REF!,7,FALSE()),LEN(VLOOKUP($A331,#REF!,7,FALSE()))-2),"*")),"")</f>
        <v>#VALUE!</v>
      </c>
      <c r="I331" s="92" t="e">
        <f aca="false">IF(LEN(VLOOKUP($A331,#REF!,8,FALSE())),UPPER(RIGHT(VLOOKUP($A331,#REF!,8,FALSE()), 1)),"")</f>
        <v>#VALUE!</v>
      </c>
      <c r="J331" s="90" t="e">
        <f aca="false">IF(LEN(VLOOKUP($A331,#REF!,4,FALSE())),UPPER(RIGHT(VLOOKUP($A331,#REF!,4,FALSE()), 1)),"")</f>
        <v>#VALUE!</v>
      </c>
      <c r="K331" s="90" t="e">
        <f aca="false">IF(LEN(VLOOKUP($A331,#REF!,5,FALSE())),UPPER(RIGHT(VLOOKUP($A331,#REF!,5,FALSE()), 1)),"")</f>
        <v>#VALUE!</v>
      </c>
      <c r="L331" s="90" t="e">
        <f aca="false">IF(LEN(VLOOKUP($A331,#REF!,6,FALSE())),UPPER(RIGHT(VLOOKUP($A331,#REF!,6,FALSE()), 1)),"")</f>
        <v>#VALUE!</v>
      </c>
      <c r="M331" s="91" t="e">
        <f aca="false">IF(LEN(VLOOKUP($A331,#REF!,7,FALSE())),UPPER(RIGHT(VLOOKUP($A331,#REF!,7,FALSE()), 1)),"")</f>
        <v>#VALUE!</v>
      </c>
      <c r="N331" s="185"/>
      <c r="O331" s="185"/>
      <c r="P331" s="185"/>
      <c r="Q331" s="185"/>
      <c r="R331" s="185"/>
      <c r="S331" s="100" t="e">
        <f aca="false">HLOOKUP("Device Tree Pin Name",#REF!,MATCH($A331,#REF!,0),FALSE())</f>
        <v>#VALUE!</v>
      </c>
      <c r="T331" s="95" t="e">
        <f aca="false">HLOOKUP("power rail",#REF!,MATCH($A331,#REF!,0),FALSE())</f>
        <v>#VALUE!</v>
      </c>
      <c r="U331" s="96" t="e">
        <f aca="false">HLOOKUP("Wake Capable",#REF!,MATCH($A331,#REF!,0),FALSE())</f>
        <v>#VALUE!</v>
      </c>
      <c r="V331" s="96" t="e">
        <f aca="false">HLOOKUP("Strap",#REF!,MATCH($A331,#REF!,0),FALSE())</f>
        <v>#VALUE!</v>
      </c>
      <c r="W331" s="96"/>
      <c r="X331" s="96" t="e">
        <f aca="false">HLOOKUP("DPD_Control",#REF!,MATCH($A331,#REF!,0),FALSE())</f>
        <v>#VALUE!</v>
      </c>
      <c r="Y331" s="96" t="e">
        <f aca="false">HLOOKUP("DPD_Group",#REF!,MATCH($A331,#REF!,0),FALSE())</f>
        <v>#VALUE!</v>
      </c>
      <c r="Z331" s="95"/>
      <c r="AA331" s="95" t="e">
        <f aca="false">HLOOKUP("Pad type",#REF!,MATCH($A331,#REF!,0),FALSE())</f>
        <v>#VALUE!</v>
      </c>
      <c r="AB331" s="95"/>
      <c r="AC331" s="100" t="e">
        <f aca="false">HLOOKUP("POR Pin State",#REF!,MATCH($A331,#REF!,0),FALSE())</f>
        <v>#VALUE!</v>
      </c>
      <c r="AD331" s="186"/>
      <c r="AE331" s="187"/>
      <c r="AF331" s="187"/>
      <c r="AG331" s="187"/>
      <c r="AH331" s="188"/>
      <c r="AI331" s="188"/>
      <c r="AJ331" s="189"/>
      <c r="AK331" s="189"/>
      <c r="AL331" s="189"/>
      <c r="AM331" s="189"/>
      <c r="AN331" s="189"/>
      <c r="AO331" s="189"/>
      <c r="AP331" s="189"/>
      <c r="AQ331" s="194" t="s">
        <v>800</v>
      </c>
      <c r="AR331" s="104"/>
      <c r="AS331" s="104"/>
      <c r="AT331" s="104"/>
      <c r="AU331" s="104"/>
      <c r="AV331" s="104"/>
      <c r="AW331" s="104"/>
      <c r="AX331" s="104"/>
      <c r="AY331" s="104"/>
      <c r="AZ331" s="104"/>
      <c r="BA331" s="104"/>
      <c r="BB331" s="162"/>
      <c r="BC331" s="104"/>
      <c r="BD331" s="191"/>
      <c r="BE331" s="195" t="s">
        <v>800</v>
      </c>
      <c r="BF331" s="108" t="e">
        <f aca="false">VLOOKUP($A331,#REF!, 34, FALSE())</f>
        <v>#VALUE!</v>
      </c>
      <c r="BG331" s="108" t="e">
        <f aca="false">VLOOKUP($A331,#REF!, 22, FALSE())</f>
        <v>#VALUE!</v>
      </c>
      <c r="BH331" s="109"/>
    </row>
    <row r="332" s="193" customFormat="true" ht="12.75" hidden="false" customHeight="true" outlineLevel="0" collapsed="false">
      <c r="A332" s="184" t="s">
        <v>800</v>
      </c>
      <c r="B332" s="86" t="e">
        <f aca="false">VLOOKUP($A332,#REF!, 34, FALSE())</f>
        <v>#VALUE!</v>
      </c>
      <c r="C332" s="87" t="str">
        <f aca="false">CONCATENATE("unused_",A332)</f>
        <v>unused_CSI_D_D1_N</v>
      </c>
      <c r="D332" s="88" t="e">
        <f aca="false">IF(LEN(VLOOKUP($A332,#REF!,8,FALSE())),LEFT(VLOOKUP($A332,#REF!,8,FALSE()),LEN(VLOOKUP($A332,#REF!,8,FALSE()))-2),"")</f>
        <v>#VALUE!</v>
      </c>
      <c r="E332" s="89" t="e">
        <f aca="false">IF(LEN(VLOOKUP($A332,#REF!,4,FALSE())),IF(INDEX(#REF!,MATCH($A332,#REF!,0),1),LEFT(VLOOKUP($A332,#REF!,4,FALSE()),LEN(VLOOKUP($A332,#REF!,4,FALSE()))-2),CONCATENATE(LEFT(VLOOKUP($A332,#REF!,4,FALSE()),LEN(VLOOKUP($A332,#REF!,4,FALSE()))-2),"*")),"")</f>
        <v>#VALUE!</v>
      </c>
      <c r="F332" s="90" t="e">
        <f aca="false">IF(LEN(VLOOKUP($A332,#REF!,5,FALSE())),IF(INDEX(#REF!,MATCH($A332,#REF!,0),2),LEFT(VLOOKUP($A332,#REF!,5,FALSE()),LEN(VLOOKUP($A332,#REF!,5,FALSE()))-2),CONCATENATE(LEFT(VLOOKUP($A332,#REF!,5,FALSE()),LEN(VLOOKUP($A332,#REF!,5,FALSE()))-2),"*")),"")</f>
        <v>#VALUE!</v>
      </c>
      <c r="G332" s="90" t="e">
        <f aca="false">IF(LEN(VLOOKUP($A332,#REF!,6,FALSE())),IF(INDEX(#REF!,MATCH($A332,#REF!,0),3),LEFT(VLOOKUP($A332,#REF!,6,FALSE()),LEN(VLOOKUP($A332,#REF!,6,FALSE()))-2),CONCATENATE(LEFT(VLOOKUP($A332,#REF!,6,FALSE()),LEN(VLOOKUP($A332,#REF!,6,FALSE()))-2),"*")),"")</f>
        <v>#VALUE!</v>
      </c>
      <c r="H332" s="91" t="e">
        <f aca="false">IF(LEN(VLOOKUP($A332,#REF!,7,FALSE())),IF(INDEX(#REF!,MATCH($A332,#REF!,0),4),LEFT(VLOOKUP($A332,#REF!,7,FALSE()),LEN(VLOOKUP($A332,#REF!,7,FALSE()))-2),CONCATENATE(LEFT(VLOOKUP($A332,#REF!,7,FALSE()),LEN(VLOOKUP($A332,#REF!,7,FALSE()))-2),"*")),"")</f>
        <v>#VALUE!</v>
      </c>
      <c r="I332" s="92" t="e">
        <f aca="false">IF(LEN(VLOOKUP($A332,#REF!,8,FALSE())),UPPER(RIGHT(VLOOKUP($A332,#REF!,8,FALSE()), 1)),"")</f>
        <v>#VALUE!</v>
      </c>
      <c r="J332" s="90" t="e">
        <f aca="false">IF(LEN(VLOOKUP($A332,#REF!,4,FALSE())),UPPER(RIGHT(VLOOKUP($A332,#REF!,4,FALSE()), 1)),"")</f>
        <v>#VALUE!</v>
      </c>
      <c r="K332" s="90" t="e">
        <f aca="false">IF(LEN(VLOOKUP($A332,#REF!,5,FALSE())),UPPER(RIGHT(VLOOKUP($A332,#REF!,5,FALSE()), 1)),"")</f>
        <v>#VALUE!</v>
      </c>
      <c r="L332" s="90" t="e">
        <f aca="false">IF(LEN(VLOOKUP($A332,#REF!,6,FALSE())),UPPER(RIGHT(VLOOKUP($A332,#REF!,6,FALSE()), 1)),"")</f>
        <v>#VALUE!</v>
      </c>
      <c r="M332" s="91" t="e">
        <f aca="false">IF(LEN(VLOOKUP($A332,#REF!,7,FALSE())),UPPER(RIGHT(VLOOKUP($A332,#REF!,7,FALSE()), 1)),"")</f>
        <v>#VALUE!</v>
      </c>
      <c r="N332" s="185"/>
      <c r="O332" s="185"/>
      <c r="P332" s="185"/>
      <c r="Q332" s="185"/>
      <c r="R332" s="185"/>
      <c r="S332" s="100" t="e">
        <f aca="false">HLOOKUP("Device Tree Pin Name",#REF!,MATCH($A332,#REF!,0),FALSE())</f>
        <v>#VALUE!</v>
      </c>
      <c r="T332" s="95" t="e">
        <f aca="false">HLOOKUP("power rail",#REF!,MATCH($A332,#REF!,0),FALSE())</f>
        <v>#VALUE!</v>
      </c>
      <c r="U332" s="96" t="e">
        <f aca="false">HLOOKUP("Wake Capable",#REF!,MATCH($A332,#REF!,0),FALSE())</f>
        <v>#VALUE!</v>
      </c>
      <c r="V332" s="96" t="e">
        <f aca="false">HLOOKUP("Strap",#REF!,MATCH($A332,#REF!,0),FALSE())</f>
        <v>#VALUE!</v>
      </c>
      <c r="W332" s="96"/>
      <c r="X332" s="96" t="e">
        <f aca="false">HLOOKUP("DPD_Control",#REF!,MATCH($A332,#REF!,0),FALSE())</f>
        <v>#VALUE!</v>
      </c>
      <c r="Y332" s="96" t="e">
        <f aca="false">HLOOKUP("DPD_Group",#REF!,MATCH($A332,#REF!,0),FALSE())</f>
        <v>#VALUE!</v>
      </c>
      <c r="Z332" s="95"/>
      <c r="AA332" s="95" t="e">
        <f aca="false">HLOOKUP("Pad type",#REF!,MATCH($A332,#REF!,0),FALSE())</f>
        <v>#VALUE!</v>
      </c>
      <c r="AB332" s="95"/>
      <c r="AC332" s="100" t="e">
        <f aca="false">HLOOKUP("POR Pin State",#REF!,MATCH($A332,#REF!,0),FALSE())</f>
        <v>#VALUE!</v>
      </c>
      <c r="AD332" s="186"/>
      <c r="AE332" s="187"/>
      <c r="AF332" s="187"/>
      <c r="AG332" s="187"/>
      <c r="AH332" s="188"/>
      <c r="AI332" s="188"/>
      <c r="AJ332" s="189"/>
      <c r="AK332" s="189"/>
      <c r="AL332" s="189"/>
      <c r="AM332" s="189"/>
      <c r="AN332" s="189"/>
      <c r="AO332" s="189"/>
      <c r="AP332" s="189"/>
      <c r="AQ332" s="194" t="s">
        <v>799</v>
      </c>
      <c r="AR332" s="104"/>
      <c r="AS332" s="104"/>
      <c r="AT332" s="104"/>
      <c r="AU332" s="104"/>
      <c r="AV332" s="104"/>
      <c r="AW332" s="104"/>
      <c r="AX332" s="104"/>
      <c r="AY332" s="104"/>
      <c r="AZ332" s="104"/>
      <c r="BA332" s="104"/>
      <c r="BB332" s="162"/>
      <c r="BC332" s="104"/>
      <c r="BD332" s="196"/>
      <c r="BE332" s="195" t="s">
        <v>799</v>
      </c>
      <c r="BF332" s="108" t="e">
        <f aca="false">VLOOKUP($A332,#REF!, 34, FALSE())</f>
        <v>#VALUE!</v>
      </c>
      <c r="BG332" s="108" t="e">
        <f aca="false">VLOOKUP($A332,#REF!, 22, FALSE())</f>
        <v>#VALUE!</v>
      </c>
      <c r="BH332" s="109"/>
    </row>
    <row r="333" s="193" customFormat="true" ht="12.75" hidden="false" customHeight="true" outlineLevel="0" collapsed="false">
      <c r="A333" s="184" t="s">
        <v>801</v>
      </c>
      <c r="B333" s="86" t="e">
        <f aca="false">VLOOKUP($A333,#REF!, 34, FALSE())</f>
        <v>#VALUE!</v>
      </c>
      <c r="C333" s="87" t="str">
        <f aca="false">CONCATENATE("unused_",A333)</f>
        <v>unused_CSI_E_D0_P</v>
      </c>
      <c r="D333" s="88" t="e">
        <f aca="false">IF(LEN(VLOOKUP($A333,#REF!,8,FALSE())),LEFT(VLOOKUP($A333,#REF!,8,FALSE()),LEN(VLOOKUP($A333,#REF!,8,FALSE()))-2),"")</f>
        <v>#VALUE!</v>
      </c>
      <c r="E333" s="89" t="e">
        <f aca="false">IF(LEN(VLOOKUP($A333,#REF!,4,FALSE())),IF(INDEX(#REF!,MATCH($A333,#REF!,0),1),LEFT(VLOOKUP($A333,#REF!,4,FALSE()),LEN(VLOOKUP($A333,#REF!,4,FALSE()))-2),CONCATENATE(LEFT(VLOOKUP($A333,#REF!,4,FALSE()),LEN(VLOOKUP($A333,#REF!,4,FALSE()))-2),"*")),"")</f>
        <v>#VALUE!</v>
      </c>
      <c r="F333" s="90" t="e">
        <f aca="false">IF(LEN(VLOOKUP($A333,#REF!,5,FALSE())),IF(INDEX(#REF!,MATCH($A333,#REF!,0),2),LEFT(VLOOKUP($A333,#REF!,5,FALSE()),LEN(VLOOKUP($A333,#REF!,5,FALSE()))-2),CONCATENATE(LEFT(VLOOKUP($A333,#REF!,5,FALSE()),LEN(VLOOKUP($A333,#REF!,5,FALSE()))-2),"*")),"")</f>
        <v>#VALUE!</v>
      </c>
      <c r="G333" s="90" t="e">
        <f aca="false">IF(LEN(VLOOKUP($A333,#REF!,6,FALSE())),IF(INDEX(#REF!,MATCH($A333,#REF!,0),3),LEFT(VLOOKUP($A333,#REF!,6,FALSE()),LEN(VLOOKUP($A333,#REF!,6,FALSE()))-2),CONCATENATE(LEFT(VLOOKUP($A333,#REF!,6,FALSE()),LEN(VLOOKUP($A333,#REF!,6,FALSE()))-2),"*")),"")</f>
        <v>#VALUE!</v>
      </c>
      <c r="H333" s="91" t="e">
        <f aca="false">IF(LEN(VLOOKUP($A333,#REF!,7,FALSE())),IF(INDEX(#REF!,MATCH($A333,#REF!,0),4),LEFT(VLOOKUP($A333,#REF!,7,FALSE()),LEN(VLOOKUP($A333,#REF!,7,FALSE()))-2),CONCATENATE(LEFT(VLOOKUP($A333,#REF!,7,FALSE()),LEN(VLOOKUP($A333,#REF!,7,FALSE()))-2),"*")),"")</f>
        <v>#VALUE!</v>
      </c>
      <c r="I333" s="92" t="e">
        <f aca="false">IF(LEN(VLOOKUP($A333,#REF!,8,FALSE())),UPPER(RIGHT(VLOOKUP($A333,#REF!,8,FALSE()), 1)),"")</f>
        <v>#VALUE!</v>
      </c>
      <c r="J333" s="90" t="e">
        <f aca="false">IF(LEN(VLOOKUP($A333,#REF!,4,FALSE())),UPPER(RIGHT(VLOOKUP($A333,#REF!,4,FALSE()), 1)),"")</f>
        <v>#VALUE!</v>
      </c>
      <c r="K333" s="90" t="e">
        <f aca="false">IF(LEN(VLOOKUP($A333,#REF!,5,FALSE())),UPPER(RIGHT(VLOOKUP($A333,#REF!,5,FALSE()), 1)),"")</f>
        <v>#VALUE!</v>
      </c>
      <c r="L333" s="90" t="e">
        <f aca="false">IF(LEN(VLOOKUP($A333,#REF!,6,FALSE())),UPPER(RIGHT(VLOOKUP($A333,#REF!,6,FALSE()), 1)),"")</f>
        <v>#VALUE!</v>
      </c>
      <c r="M333" s="91" t="e">
        <f aca="false">IF(LEN(VLOOKUP($A333,#REF!,7,FALSE())),UPPER(RIGHT(VLOOKUP($A333,#REF!,7,FALSE()), 1)),"")</f>
        <v>#VALUE!</v>
      </c>
      <c r="N333" s="185"/>
      <c r="O333" s="185"/>
      <c r="P333" s="185"/>
      <c r="Q333" s="185"/>
      <c r="R333" s="185"/>
      <c r="S333" s="100" t="e">
        <f aca="false">HLOOKUP("Device Tree Pin Name",#REF!,MATCH($A333,#REF!,0),FALSE())</f>
        <v>#VALUE!</v>
      </c>
      <c r="T333" s="95" t="e">
        <f aca="false">HLOOKUP("power rail",#REF!,MATCH($A333,#REF!,0),FALSE())</f>
        <v>#VALUE!</v>
      </c>
      <c r="U333" s="96" t="e">
        <f aca="false">HLOOKUP("Wake Capable",#REF!,MATCH($A333,#REF!,0),FALSE())</f>
        <v>#VALUE!</v>
      </c>
      <c r="V333" s="96" t="e">
        <f aca="false">HLOOKUP("Strap",#REF!,MATCH($A333,#REF!,0),FALSE())</f>
        <v>#VALUE!</v>
      </c>
      <c r="W333" s="96"/>
      <c r="X333" s="96" t="e">
        <f aca="false">HLOOKUP("DPD_Control",#REF!,MATCH($A333,#REF!,0),FALSE())</f>
        <v>#VALUE!</v>
      </c>
      <c r="Y333" s="96" t="e">
        <f aca="false">HLOOKUP("DPD_Group",#REF!,MATCH($A333,#REF!,0),FALSE())</f>
        <v>#VALUE!</v>
      </c>
      <c r="Z333" s="95"/>
      <c r="AA333" s="95" t="e">
        <f aca="false">HLOOKUP("Pad type",#REF!,MATCH($A333,#REF!,0),FALSE())</f>
        <v>#VALUE!</v>
      </c>
      <c r="AB333" s="95"/>
      <c r="AC333" s="100" t="e">
        <f aca="false">HLOOKUP("POR Pin State",#REF!,MATCH($A333,#REF!,0),FALSE())</f>
        <v>#VALUE!</v>
      </c>
      <c r="AD333" s="186"/>
      <c r="AE333" s="187"/>
      <c r="AF333" s="187"/>
      <c r="AG333" s="187"/>
      <c r="AH333" s="188"/>
      <c r="AI333" s="188"/>
      <c r="AJ333" s="189"/>
      <c r="AK333" s="189"/>
      <c r="AL333" s="189"/>
      <c r="AM333" s="189"/>
      <c r="AN333" s="189"/>
      <c r="AO333" s="189"/>
      <c r="AP333" s="189"/>
      <c r="AQ333" s="194" t="s">
        <v>802</v>
      </c>
      <c r="AR333" s="104"/>
      <c r="AS333" s="104"/>
      <c r="AT333" s="104"/>
      <c r="AU333" s="104"/>
      <c r="AV333" s="104"/>
      <c r="AW333" s="104"/>
      <c r="AX333" s="104"/>
      <c r="AY333" s="104"/>
      <c r="AZ333" s="104"/>
      <c r="BA333" s="104"/>
      <c r="BB333" s="162"/>
      <c r="BC333" s="174"/>
      <c r="BD333" s="197"/>
      <c r="BE333" s="195" t="s">
        <v>802</v>
      </c>
      <c r="BF333" s="108" t="e">
        <f aca="false">VLOOKUP($A333,#REF!, 34, FALSE())</f>
        <v>#VALUE!</v>
      </c>
      <c r="BG333" s="108" t="e">
        <f aca="false">VLOOKUP($A333,#REF!, 22, FALSE())</f>
        <v>#VALUE!</v>
      </c>
      <c r="BH333" s="109"/>
    </row>
    <row r="334" s="193" customFormat="true" ht="12.75" hidden="false" customHeight="true" outlineLevel="0" collapsed="false">
      <c r="A334" s="184" t="s">
        <v>803</v>
      </c>
      <c r="B334" s="86" t="e">
        <f aca="false">VLOOKUP($A334,#REF!, 34, FALSE())</f>
        <v>#VALUE!</v>
      </c>
      <c r="C334" s="87" t="str">
        <f aca="false">CONCATENATE("unused_",A334)</f>
        <v>unused_CSI_E_D0_N</v>
      </c>
      <c r="D334" s="88" t="e">
        <f aca="false">IF(LEN(VLOOKUP($A334,#REF!,8,FALSE())),LEFT(VLOOKUP($A334,#REF!,8,FALSE()),LEN(VLOOKUP($A334,#REF!,8,FALSE()))-2),"")</f>
        <v>#VALUE!</v>
      </c>
      <c r="E334" s="89" t="e">
        <f aca="false">IF(LEN(VLOOKUP($A334,#REF!,4,FALSE())),IF(INDEX(#REF!,MATCH($A334,#REF!,0),1),LEFT(VLOOKUP($A334,#REF!,4,FALSE()),LEN(VLOOKUP($A334,#REF!,4,FALSE()))-2),CONCATENATE(LEFT(VLOOKUP($A334,#REF!,4,FALSE()),LEN(VLOOKUP($A334,#REF!,4,FALSE()))-2),"*")),"")</f>
        <v>#VALUE!</v>
      </c>
      <c r="F334" s="90" t="e">
        <f aca="false">IF(LEN(VLOOKUP($A334,#REF!,5,FALSE())),IF(INDEX(#REF!,MATCH($A334,#REF!,0),2),LEFT(VLOOKUP($A334,#REF!,5,FALSE()),LEN(VLOOKUP($A334,#REF!,5,FALSE()))-2),CONCATENATE(LEFT(VLOOKUP($A334,#REF!,5,FALSE()),LEN(VLOOKUP($A334,#REF!,5,FALSE()))-2),"*")),"")</f>
        <v>#VALUE!</v>
      </c>
      <c r="G334" s="90" t="e">
        <f aca="false">IF(LEN(VLOOKUP($A334,#REF!,6,FALSE())),IF(INDEX(#REF!,MATCH($A334,#REF!,0),3),LEFT(VLOOKUP($A334,#REF!,6,FALSE()),LEN(VLOOKUP($A334,#REF!,6,FALSE()))-2),CONCATENATE(LEFT(VLOOKUP($A334,#REF!,6,FALSE()),LEN(VLOOKUP($A334,#REF!,6,FALSE()))-2),"*")),"")</f>
        <v>#VALUE!</v>
      </c>
      <c r="H334" s="91" t="e">
        <f aca="false">IF(LEN(VLOOKUP($A334,#REF!,7,FALSE())),IF(INDEX(#REF!,MATCH($A334,#REF!,0),4),LEFT(VLOOKUP($A334,#REF!,7,FALSE()),LEN(VLOOKUP($A334,#REF!,7,FALSE()))-2),CONCATENATE(LEFT(VLOOKUP($A334,#REF!,7,FALSE()),LEN(VLOOKUP($A334,#REF!,7,FALSE()))-2),"*")),"")</f>
        <v>#VALUE!</v>
      </c>
      <c r="I334" s="92" t="e">
        <f aca="false">IF(LEN(VLOOKUP($A334,#REF!,8,FALSE())),UPPER(RIGHT(VLOOKUP($A334,#REF!,8,FALSE()), 1)),"")</f>
        <v>#VALUE!</v>
      </c>
      <c r="J334" s="90" t="e">
        <f aca="false">IF(LEN(VLOOKUP($A334,#REF!,4,FALSE())),UPPER(RIGHT(VLOOKUP($A334,#REF!,4,FALSE()), 1)),"")</f>
        <v>#VALUE!</v>
      </c>
      <c r="K334" s="90" t="e">
        <f aca="false">IF(LEN(VLOOKUP($A334,#REF!,5,FALSE())),UPPER(RIGHT(VLOOKUP($A334,#REF!,5,FALSE()), 1)),"")</f>
        <v>#VALUE!</v>
      </c>
      <c r="L334" s="90" t="e">
        <f aca="false">IF(LEN(VLOOKUP($A334,#REF!,6,FALSE())),UPPER(RIGHT(VLOOKUP($A334,#REF!,6,FALSE()), 1)),"")</f>
        <v>#VALUE!</v>
      </c>
      <c r="M334" s="91" t="e">
        <f aca="false">IF(LEN(VLOOKUP($A334,#REF!,7,FALSE())),UPPER(RIGHT(VLOOKUP($A334,#REF!,7,FALSE()), 1)),"")</f>
        <v>#VALUE!</v>
      </c>
      <c r="N334" s="185"/>
      <c r="O334" s="185"/>
      <c r="P334" s="185"/>
      <c r="Q334" s="185"/>
      <c r="R334" s="185"/>
      <c r="S334" s="100" t="e">
        <f aca="false">HLOOKUP("Device Tree Pin Name",#REF!,MATCH($A334,#REF!,0),FALSE())</f>
        <v>#VALUE!</v>
      </c>
      <c r="T334" s="95" t="e">
        <f aca="false">HLOOKUP("power rail",#REF!,MATCH($A334,#REF!,0),FALSE())</f>
        <v>#VALUE!</v>
      </c>
      <c r="U334" s="96" t="e">
        <f aca="false">HLOOKUP("Wake Capable",#REF!,MATCH($A334,#REF!,0),FALSE())</f>
        <v>#VALUE!</v>
      </c>
      <c r="V334" s="96" t="e">
        <f aca="false">HLOOKUP("Strap",#REF!,MATCH($A334,#REF!,0),FALSE())</f>
        <v>#VALUE!</v>
      </c>
      <c r="W334" s="96"/>
      <c r="X334" s="96" t="e">
        <f aca="false">HLOOKUP("DPD_Control",#REF!,MATCH($A334,#REF!,0),FALSE())</f>
        <v>#VALUE!</v>
      </c>
      <c r="Y334" s="96" t="e">
        <f aca="false">HLOOKUP("DPD_Group",#REF!,MATCH($A334,#REF!,0),FALSE())</f>
        <v>#VALUE!</v>
      </c>
      <c r="Z334" s="95"/>
      <c r="AA334" s="95" t="e">
        <f aca="false">HLOOKUP("Pad type",#REF!,MATCH($A334,#REF!,0),FALSE())</f>
        <v>#VALUE!</v>
      </c>
      <c r="AB334" s="95"/>
      <c r="AC334" s="100" t="e">
        <f aca="false">HLOOKUP("POR Pin State",#REF!,MATCH($A334,#REF!,0),FALSE())</f>
        <v>#VALUE!</v>
      </c>
      <c r="AD334" s="186"/>
      <c r="AE334" s="187"/>
      <c r="AF334" s="187"/>
      <c r="AG334" s="187"/>
      <c r="AH334" s="188"/>
      <c r="AI334" s="188"/>
      <c r="AJ334" s="189"/>
      <c r="AK334" s="189"/>
      <c r="AL334" s="189"/>
      <c r="AM334" s="189"/>
      <c r="AN334" s="189"/>
      <c r="AO334" s="189"/>
      <c r="AP334" s="189"/>
      <c r="AQ334" s="194" t="s">
        <v>804</v>
      </c>
      <c r="AR334" s="104"/>
      <c r="AS334" s="104"/>
      <c r="AT334" s="104"/>
      <c r="AU334" s="104"/>
      <c r="AV334" s="104"/>
      <c r="AW334" s="104"/>
      <c r="AX334" s="104"/>
      <c r="AY334" s="104"/>
      <c r="AZ334" s="104"/>
      <c r="BA334" s="104"/>
      <c r="BB334" s="162"/>
      <c r="BC334" s="104"/>
      <c r="BD334" s="191"/>
      <c r="BE334" s="195" t="s">
        <v>804</v>
      </c>
      <c r="BF334" s="108" t="e">
        <f aca="false">VLOOKUP($A334,#REF!, 34, FALSE())</f>
        <v>#VALUE!</v>
      </c>
      <c r="BG334" s="108" t="e">
        <f aca="false">VLOOKUP($A334,#REF!, 22, FALSE())</f>
        <v>#VALUE!</v>
      </c>
      <c r="BH334" s="109"/>
    </row>
    <row r="335" s="193" customFormat="true" ht="12.75" hidden="false" customHeight="true" outlineLevel="0" collapsed="false">
      <c r="A335" s="184" t="s">
        <v>804</v>
      </c>
      <c r="B335" s="86" t="e">
        <f aca="false">VLOOKUP($A335,#REF!, 34, FALSE())</f>
        <v>#VALUE!</v>
      </c>
      <c r="C335" s="87" t="str">
        <f aca="false">CONCATENATE("unused_",A335)</f>
        <v>unused_CSI_E_CLK_P</v>
      </c>
      <c r="D335" s="88" t="e">
        <f aca="false">IF(LEN(VLOOKUP($A335,#REF!,8,FALSE())),LEFT(VLOOKUP($A335,#REF!,8,FALSE()),LEN(VLOOKUP($A335,#REF!,8,FALSE()))-2),"")</f>
        <v>#VALUE!</v>
      </c>
      <c r="E335" s="89" t="e">
        <f aca="false">IF(LEN(VLOOKUP($A335,#REF!,4,FALSE())),IF(INDEX(#REF!,MATCH($A335,#REF!,0),1),LEFT(VLOOKUP($A335,#REF!,4,FALSE()),LEN(VLOOKUP($A335,#REF!,4,FALSE()))-2),CONCATENATE(LEFT(VLOOKUP($A335,#REF!,4,FALSE()),LEN(VLOOKUP($A335,#REF!,4,FALSE()))-2),"*")),"")</f>
        <v>#VALUE!</v>
      </c>
      <c r="F335" s="90" t="e">
        <f aca="false">IF(LEN(VLOOKUP($A335,#REF!,5,FALSE())),IF(INDEX(#REF!,MATCH($A335,#REF!,0),2),LEFT(VLOOKUP($A335,#REF!,5,FALSE()),LEN(VLOOKUP($A335,#REF!,5,FALSE()))-2),CONCATENATE(LEFT(VLOOKUP($A335,#REF!,5,FALSE()),LEN(VLOOKUP($A335,#REF!,5,FALSE()))-2),"*")),"")</f>
        <v>#VALUE!</v>
      </c>
      <c r="G335" s="90" t="e">
        <f aca="false">IF(LEN(VLOOKUP($A335,#REF!,6,FALSE())),IF(INDEX(#REF!,MATCH($A335,#REF!,0),3),LEFT(VLOOKUP($A335,#REF!,6,FALSE()),LEN(VLOOKUP($A335,#REF!,6,FALSE()))-2),CONCATENATE(LEFT(VLOOKUP($A335,#REF!,6,FALSE()),LEN(VLOOKUP($A335,#REF!,6,FALSE()))-2),"*")),"")</f>
        <v>#VALUE!</v>
      </c>
      <c r="H335" s="91" t="e">
        <f aca="false">IF(LEN(VLOOKUP($A335,#REF!,7,FALSE())),IF(INDEX(#REF!,MATCH($A335,#REF!,0),4),LEFT(VLOOKUP($A335,#REF!,7,FALSE()),LEN(VLOOKUP($A335,#REF!,7,FALSE()))-2),CONCATENATE(LEFT(VLOOKUP($A335,#REF!,7,FALSE()),LEN(VLOOKUP($A335,#REF!,7,FALSE()))-2),"*")),"")</f>
        <v>#VALUE!</v>
      </c>
      <c r="I335" s="92" t="e">
        <f aca="false">IF(LEN(VLOOKUP($A335,#REF!,8,FALSE())),UPPER(RIGHT(VLOOKUP($A335,#REF!,8,FALSE()), 1)),"")</f>
        <v>#VALUE!</v>
      </c>
      <c r="J335" s="90" t="e">
        <f aca="false">IF(LEN(VLOOKUP($A335,#REF!,4,FALSE())),UPPER(RIGHT(VLOOKUP($A335,#REF!,4,FALSE()), 1)),"")</f>
        <v>#VALUE!</v>
      </c>
      <c r="K335" s="90" t="e">
        <f aca="false">IF(LEN(VLOOKUP($A335,#REF!,5,FALSE())),UPPER(RIGHT(VLOOKUP($A335,#REF!,5,FALSE()), 1)),"")</f>
        <v>#VALUE!</v>
      </c>
      <c r="L335" s="90" t="e">
        <f aca="false">IF(LEN(VLOOKUP($A335,#REF!,6,FALSE())),UPPER(RIGHT(VLOOKUP($A335,#REF!,6,FALSE()), 1)),"")</f>
        <v>#VALUE!</v>
      </c>
      <c r="M335" s="91" t="e">
        <f aca="false">IF(LEN(VLOOKUP($A335,#REF!,7,FALSE())),UPPER(RIGHT(VLOOKUP($A335,#REF!,7,FALSE()), 1)),"")</f>
        <v>#VALUE!</v>
      </c>
      <c r="N335" s="185"/>
      <c r="O335" s="185"/>
      <c r="P335" s="185"/>
      <c r="Q335" s="185"/>
      <c r="R335" s="185"/>
      <c r="S335" s="100" t="e">
        <f aca="false">HLOOKUP("Device Tree Pin Name",#REF!,MATCH($A335,#REF!,0),FALSE())</f>
        <v>#VALUE!</v>
      </c>
      <c r="T335" s="95" t="e">
        <f aca="false">HLOOKUP("power rail",#REF!,MATCH($A335,#REF!,0),FALSE())</f>
        <v>#VALUE!</v>
      </c>
      <c r="U335" s="96" t="e">
        <f aca="false">HLOOKUP("Wake Capable",#REF!,MATCH($A335,#REF!,0),FALSE())</f>
        <v>#VALUE!</v>
      </c>
      <c r="V335" s="96" t="e">
        <f aca="false">HLOOKUP("Strap",#REF!,MATCH($A335,#REF!,0),FALSE())</f>
        <v>#VALUE!</v>
      </c>
      <c r="W335" s="96"/>
      <c r="X335" s="96" t="e">
        <f aca="false">HLOOKUP("DPD_Control",#REF!,MATCH($A335,#REF!,0),FALSE())</f>
        <v>#VALUE!</v>
      </c>
      <c r="Y335" s="96" t="e">
        <f aca="false">HLOOKUP("DPD_Group",#REF!,MATCH($A335,#REF!,0),FALSE())</f>
        <v>#VALUE!</v>
      </c>
      <c r="Z335" s="95"/>
      <c r="AA335" s="95" t="e">
        <f aca="false">HLOOKUP("Pad type",#REF!,MATCH($A335,#REF!,0),FALSE())</f>
        <v>#VALUE!</v>
      </c>
      <c r="AB335" s="95"/>
      <c r="AC335" s="100" t="e">
        <f aca="false">HLOOKUP("POR Pin State",#REF!,MATCH($A335,#REF!,0),FALSE())</f>
        <v>#VALUE!</v>
      </c>
      <c r="AD335" s="186"/>
      <c r="AE335" s="187"/>
      <c r="AF335" s="187"/>
      <c r="AG335" s="187"/>
      <c r="AH335" s="188"/>
      <c r="AI335" s="188"/>
      <c r="AJ335" s="189"/>
      <c r="AK335" s="189"/>
      <c r="AL335" s="189"/>
      <c r="AM335" s="189"/>
      <c r="AN335" s="189"/>
      <c r="AO335" s="189"/>
      <c r="AP335" s="189"/>
      <c r="AQ335" s="194" t="s">
        <v>803</v>
      </c>
      <c r="AR335" s="104"/>
      <c r="AS335" s="104"/>
      <c r="AT335" s="104"/>
      <c r="AU335" s="104"/>
      <c r="AV335" s="104"/>
      <c r="AW335" s="104"/>
      <c r="AX335" s="104"/>
      <c r="AY335" s="104"/>
      <c r="AZ335" s="104"/>
      <c r="BA335" s="104"/>
      <c r="BB335" s="162"/>
      <c r="BC335" s="104"/>
      <c r="BD335" s="191"/>
      <c r="BE335" s="195" t="s">
        <v>803</v>
      </c>
      <c r="BF335" s="108" t="e">
        <f aca="false">VLOOKUP($A335,#REF!, 34, FALSE())</f>
        <v>#VALUE!</v>
      </c>
      <c r="BG335" s="108" t="e">
        <f aca="false">VLOOKUP($A335,#REF!, 22, FALSE())</f>
        <v>#VALUE!</v>
      </c>
      <c r="BH335" s="109"/>
    </row>
    <row r="336" s="193" customFormat="true" ht="12.75" hidden="false" customHeight="true" outlineLevel="0" collapsed="false">
      <c r="A336" s="184" t="s">
        <v>802</v>
      </c>
      <c r="B336" s="86" t="e">
        <f aca="false">VLOOKUP($A336,#REF!, 34, FALSE())</f>
        <v>#VALUE!</v>
      </c>
      <c r="C336" s="87" t="str">
        <f aca="false">CONCATENATE("unused_",A336)</f>
        <v>unused_CSI_E_CLK_N</v>
      </c>
      <c r="D336" s="88" t="e">
        <f aca="false">IF(LEN(VLOOKUP($A336,#REF!,8,FALSE())),LEFT(VLOOKUP($A336,#REF!,8,FALSE()),LEN(VLOOKUP($A336,#REF!,8,FALSE()))-2),"")</f>
        <v>#VALUE!</v>
      </c>
      <c r="E336" s="89" t="e">
        <f aca="false">IF(LEN(VLOOKUP($A336,#REF!,4,FALSE())),IF(INDEX(#REF!,MATCH($A336,#REF!,0),1),LEFT(VLOOKUP($A336,#REF!,4,FALSE()),LEN(VLOOKUP($A336,#REF!,4,FALSE()))-2),CONCATENATE(LEFT(VLOOKUP($A336,#REF!,4,FALSE()),LEN(VLOOKUP($A336,#REF!,4,FALSE()))-2),"*")),"")</f>
        <v>#VALUE!</v>
      </c>
      <c r="F336" s="90" t="e">
        <f aca="false">IF(LEN(VLOOKUP($A336,#REF!,5,FALSE())),IF(INDEX(#REF!,MATCH($A336,#REF!,0),2),LEFT(VLOOKUP($A336,#REF!,5,FALSE()),LEN(VLOOKUP($A336,#REF!,5,FALSE()))-2),CONCATENATE(LEFT(VLOOKUP($A336,#REF!,5,FALSE()),LEN(VLOOKUP($A336,#REF!,5,FALSE()))-2),"*")),"")</f>
        <v>#VALUE!</v>
      </c>
      <c r="G336" s="90" t="e">
        <f aca="false">IF(LEN(VLOOKUP($A336,#REF!,6,FALSE())),IF(INDEX(#REF!,MATCH($A336,#REF!,0),3),LEFT(VLOOKUP($A336,#REF!,6,FALSE()),LEN(VLOOKUP($A336,#REF!,6,FALSE()))-2),CONCATENATE(LEFT(VLOOKUP($A336,#REF!,6,FALSE()),LEN(VLOOKUP($A336,#REF!,6,FALSE()))-2),"*")),"")</f>
        <v>#VALUE!</v>
      </c>
      <c r="H336" s="91" t="e">
        <f aca="false">IF(LEN(VLOOKUP($A336,#REF!,7,FALSE())),IF(INDEX(#REF!,MATCH($A336,#REF!,0),4),LEFT(VLOOKUP($A336,#REF!,7,FALSE()),LEN(VLOOKUP($A336,#REF!,7,FALSE()))-2),CONCATENATE(LEFT(VLOOKUP($A336,#REF!,7,FALSE()),LEN(VLOOKUP($A336,#REF!,7,FALSE()))-2),"*")),"")</f>
        <v>#VALUE!</v>
      </c>
      <c r="I336" s="92" t="e">
        <f aca="false">IF(LEN(VLOOKUP($A336,#REF!,8,FALSE())),UPPER(RIGHT(VLOOKUP($A336,#REF!,8,FALSE()), 1)),"")</f>
        <v>#VALUE!</v>
      </c>
      <c r="J336" s="90" t="e">
        <f aca="false">IF(LEN(VLOOKUP($A336,#REF!,4,FALSE())),UPPER(RIGHT(VLOOKUP($A336,#REF!,4,FALSE()), 1)),"")</f>
        <v>#VALUE!</v>
      </c>
      <c r="K336" s="90" t="e">
        <f aca="false">IF(LEN(VLOOKUP($A336,#REF!,5,FALSE())),UPPER(RIGHT(VLOOKUP($A336,#REF!,5,FALSE()), 1)),"")</f>
        <v>#VALUE!</v>
      </c>
      <c r="L336" s="90" t="e">
        <f aca="false">IF(LEN(VLOOKUP($A336,#REF!,6,FALSE())),UPPER(RIGHT(VLOOKUP($A336,#REF!,6,FALSE()), 1)),"")</f>
        <v>#VALUE!</v>
      </c>
      <c r="M336" s="91" t="e">
        <f aca="false">IF(LEN(VLOOKUP($A336,#REF!,7,FALSE())),UPPER(RIGHT(VLOOKUP($A336,#REF!,7,FALSE()), 1)),"")</f>
        <v>#VALUE!</v>
      </c>
      <c r="N336" s="185"/>
      <c r="O336" s="185"/>
      <c r="P336" s="185"/>
      <c r="Q336" s="185"/>
      <c r="R336" s="185"/>
      <c r="S336" s="100" t="e">
        <f aca="false">HLOOKUP("Device Tree Pin Name",#REF!,MATCH($A336,#REF!,0),FALSE())</f>
        <v>#VALUE!</v>
      </c>
      <c r="T336" s="95" t="e">
        <f aca="false">HLOOKUP("power rail",#REF!,MATCH($A336,#REF!,0),FALSE())</f>
        <v>#VALUE!</v>
      </c>
      <c r="U336" s="96" t="e">
        <f aca="false">HLOOKUP("Wake Capable",#REF!,MATCH($A336,#REF!,0),FALSE())</f>
        <v>#VALUE!</v>
      </c>
      <c r="V336" s="96" t="e">
        <f aca="false">HLOOKUP("Strap",#REF!,MATCH($A336,#REF!,0),FALSE())</f>
        <v>#VALUE!</v>
      </c>
      <c r="W336" s="96"/>
      <c r="X336" s="96" t="e">
        <f aca="false">HLOOKUP("DPD_Control",#REF!,MATCH($A336,#REF!,0),FALSE())</f>
        <v>#VALUE!</v>
      </c>
      <c r="Y336" s="96" t="e">
        <f aca="false">HLOOKUP("DPD_Group",#REF!,MATCH($A336,#REF!,0),FALSE())</f>
        <v>#VALUE!</v>
      </c>
      <c r="Z336" s="95"/>
      <c r="AA336" s="95" t="e">
        <f aca="false">HLOOKUP("Pad type",#REF!,MATCH($A336,#REF!,0),FALSE())</f>
        <v>#VALUE!</v>
      </c>
      <c r="AB336" s="95"/>
      <c r="AC336" s="100" t="e">
        <f aca="false">HLOOKUP("POR Pin State",#REF!,MATCH($A336,#REF!,0),FALSE())</f>
        <v>#VALUE!</v>
      </c>
      <c r="AD336" s="186"/>
      <c r="AE336" s="187"/>
      <c r="AF336" s="187"/>
      <c r="AG336" s="187"/>
      <c r="AH336" s="188"/>
      <c r="AI336" s="188"/>
      <c r="AJ336" s="189"/>
      <c r="AK336" s="189"/>
      <c r="AL336" s="189"/>
      <c r="AM336" s="189"/>
      <c r="AN336" s="189"/>
      <c r="AO336" s="189"/>
      <c r="AP336" s="189"/>
      <c r="AQ336" s="194" t="s">
        <v>801</v>
      </c>
      <c r="AR336" s="104"/>
      <c r="AS336" s="104"/>
      <c r="AT336" s="104"/>
      <c r="AU336" s="104"/>
      <c r="AV336" s="104"/>
      <c r="AW336" s="104"/>
      <c r="AX336" s="104"/>
      <c r="AY336" s="104"/>
      <c r="AZ336" s="104"/>
      <c r="BA336" s="104"/>
      <c r="BB336" s="162"/>
      <c r="BC336" s="104"/>
      <c r="BD336" s="191"/>
      <c r="BE336" s="195" t="s">
        <v>801</v>
      </c>
      <c r="BF336" s="108" t="e">
        <f aca="false">VLOOKUP($A336,#REF!, 34, FALSE())</f>
        <v>#VALUE!</v>
      </c>
      <c r="BG336" s="108" t="e">
        <f aca="false">VLOOKUP($A336,#REF!, 22, FALSE())</f>
        <v>#VALUE!</v>
      </c>
      <c r="BH336" s="109"/>
    </row>
    <row r="337" s="193" customFormat="true" ht="12.75" hidden="false" customHeight="true" outlineLevel="0" collapsed="false">
      <c r="A337" s="184" t="s">
        <v>805</v>
      </c>
      <c r="B337" s="86" t="e">
        <f aca="false">VLOOKUP($A337,#REF!, 34, FALSE())</f>
        <v>#VALUE!</v>
      </c>
      <c r="C337" s="87" t="str">
        <f aca="false">CONCATENATE("unused_",A337)</f>
        <v>unused_CSI_E_D1_P</v>
      </c>
      <c r="D337" s="88" t="e">
        <f aca="false">IF(LEN(VLOOKUP($A337,#REF!,8,FALSE())),LEFT(VLOOKUP($A337,#REF!,8,FALSE()),LEN(VLOOKUP($A337,#REF!,8,FALSE()))-2),"")</f>
        <v>#VALUE!</v>
      </c>
      <c r="E337" s="89" t="e">
        <f aca="false">IF(LEN(VLOOKUP($A337,#REF!,4,FALSE())),IF(INDEX(#REF!,MATCH($A337,#REF!,0),1),LEFT(VLOOKUP($A337,#REF!,4,FALSE()),LEN(VLOOKUP($A337,#REF!,4,FALSE()))-2),CONCATENATE(LEFT(VLOOKUP($A337,#REF!,4,FALSE()),LEN(VLOOKUP($A337,#REF!,4,FALSE()))-2),"*")),"")</f>
        <v>#VALUE!</v>
      </c>
      <c r="F337" s="90" t="e">
        <f aca="false">IF(LEN(VLOOKUP($A337,#REF!,5,FALSE())),IF(INDEX(#REF!,MATCH($A337,#REF!,0),2),LEFT(VLOOKUP($A337,#REF!,5,FALSE()),LEN(VLOOKUP($A337,#REF!,5,FALSE()))-2),CONCATENATE(LEFT(VLOOKUP($A337,#REF!,5,FALSE()),LEN(VLOOKUP($A337,#REF!,5,FALSE()))-2),"*")),"")</f>
        <v>#VALUE!</v>
      </c>
      <c r="G337" s="90" t="e">
        <f aca="false">IF(LEN(VLOOKUP($A337,#REF!,6,FALSE())),IF(INDEX(#REF!,MATCH($A337,#REF!,0),3),LEFT(VLOOKUP($A337,#REF!,6,FALSE()),LEN(VLOOKUP($A337,#REF!,6,FALSE()))-2),CONCATENATE(LEFT(VLOOKUP($A337,#REF!,6,FALSE()),LEN(VLOOKUP($A337,#REF!,6,FALSE()))-2),"*")),"")</f>
        <v>#VALUE!</v>
      </c>
      <c r="H337" s="91" t="e">
        <f aca="false">IF(LEN(VLOOKUP($A337,#REF!,7,FALSE())),IF(INDEX(#REF!,MATCH($A337,#REF!,0),4),LEFT(VLOOKUP($A337,#REF!,7,FALSE()),LEN(VLOOKUP($A337,#REF!,7,FALSE()))-2),CONCATENATE(LEFT(VLOOKUP($A337,#REF!,7,FALSE()),LEN(VLOOKUP($A337,#REF!,7,FALSE()))-2),"*")),"")</f>
        <v>#VALUE!</v>
      </c>
      <c r="I337" s="92" t="e">
        <f aca="false">IF(LEN(VLOOKUP($A337,#REF!,8,FALSE())),UPPER(RIGHT(VLOOKUP($A337,#REF!,8,FALSE()), 1)),"")</f>
        <v>#VALUE!</v>
      </c>
      <c r="J337" s="90" t="e">
        <f aca="false">IF(LEN(VLOOKUP($A337,#REF!,4,FALSE())),UPPER(RIGHT(VLOOKUP($A337,#REF!,4,FALSE()), 1)),"")</f>
        <v>#VALUE!</v>
      </c>
      <c r="K337" s="90" t="e">
        <f aca="false">IF(LEN(VLOOKUP($A337,#REF!,5,FALSE())),UPPER(RIGHT(VLOOKUP($A337,#REF!,5,FALSE()), 1)),"")</f>
        <v>#VALUE!</v>
      </c>
      <c r="L337" s="90" t="e">
        <f aca="false">IF(LEN(VLOOKUP($A337,#REF!,6,FALSE())),UPPER(RIGHT(VLOOKUP($A337,#REF!,6,FALSE()), 1)),"")</f>
        <v>#VALUE!</v>
      </c>
      <c r="M337" s="91" t="e">
        <f aca="false">IF(LEN(VLOOKUP($A337,#REF!,7,FALSE())),UPPER(RIGHT(VLOOKUP($A337,#REF!,7,FALSE()), 1)),"")</f>
        <v>#VALUE!</v>
      </c>
      <c r="N337" s="185"/>
      <c r="O337" s="185"/>
      <c r="P337" s="185"/>
      <c r="Q337" s="185"/>
      <c r="R337" s="185"/>
      <c r="S337" s="100" t="e">
        <f aca="false">HLOOKUP("Device Tree Pin Name",#REF!,MATCH($A337,#REF!,0),FALSE())</f>
        <v>#VALUE!</v>
      </c>
      <c r="T337" s="95" t="e">
        <f aca="false">HLOOKUP("power rail",#REF!,MATCH($A337,#REF!,0),FALSE())</f>
        <v>#VALUE!</v>
      </c>
      <c r="U337" s="96" t="e">
        <f aca="false">HLOOKUP("Wake Capable",#REF!,MATCH($A337,#REF!,0),FALSE())</f>
        <v>#VALUE!</v>
      </c>
      <c r="V337" s="96" t="e">
        <f aca="false">HLOOKUP("Strap",#REF!,MATCH($A337,#REF!,0),FALSE())</f>
        <v>#VALUE!</v>
      </c>
      <c r="W337" s="96"/>
      <c r="X337" s="96" t="e">
        <f aca="false">HLOOKUP("DPD_Control",#REF!,MATCH($A337,#REF!,0),FALSE())</f>
        <v>#VALUE!</v>
      </c>
      <c r="Y337" s="96" t="e">
        <f aca="false">HLOOKUP("DPD_Group",#REF!,MATCH($A337,#REF!,0),FALSE())</f>
        <v>#VALUE!</v>
      </c>
      <c r="Z337" s="95"/>
      <c r="AA337" s="95" t="e">
        <f aca="false">HLOOKUP("Pad type",#REF!,MATCH($A337,#REF!,0),FALSE())</f>
        <v>#VALUE!</v>
      </c>
      <c r="AB337" s="95"/>
      <c r="AC337" s="100" t="e">
        <f aca="false">HLOOKUP("POR Pin State",#REF!,MATCH($A337,#REF!,0),FALSE())</f>
        <v>#VALUE!</v>
      </c>
      <c r="AD337" s="186"/>
      <c r="AE337" s="187"/>
      <c r="AF337" s="187"/>
      <c r="AG337" s="187"/>
      <c r="AH337" s="188"/>
      <c r="AI337" s="188"/>
      <c r="AJ337" s="189"/>
      <c r="AK337" s="189"/>
      <c r="AL337" s="189"/>
      <c r="AM337" s="189"/>
      <c r="AN337" s="189"/>
      <c r="AO337" s="189"/>
      <c r="AP337" s="189"/>
      <c r="AQ337" s="194" t="s">
        <v>806</v>
      </c>
      <c r="AR337" s="104"/>
      <c r="AS337" s="104"/>
      <c r="AT337" s="104"/>
      <c r="AU337" s="104"/>
      <c r="AV337" s="104"/>
      <c r="AW337" s="104"/>
      <c r="AX337" s="104"/>
      <c r="AY337" s="104"/>
      <c r="AZ337" s="104"/>
      <c r="BA337" s="104"/>
      <c r="BB337" s="162"/>
      <c r="BC337" s="104"/>
      <c r="BD337" s="191"/>
      <c r="BE337" s="195" t="s">
        <v>806</v>
      </c>
      <c r="BF337" s="108" t="e">
        <f aca="false">VLOOKUP($A337,#REF!, 34, FALSE())</f>
        <v>#VALUE!</v>
      </c>
      <c r="BG337" s="108" t="e">
        <f aca="false">VLOOKUP($A337,#REF!, 22, FALSE())</f>
        <v>#VALUE!</v>
      </c>
      <c r="BH337" s="109"/>
    </row>
    <row r="338" s="193" customFormat="true" ht="12.75" hidden="false" customHeight="true" outlineLevel="0" collapsed="false">
      <c r="A338" s="184" t="s">
        <v>806</v>
      </c>
      <c r="B338" s="86" t="e">
        <f aca="false">VLOOKUP($A338,#REF!, 34, FALSE())</f>
        <v>#VALUE!</v>
      </c>
      <c r="C338" s="87" t="str">
        <f aca="false">CONCATENATE("unused_",A338)</f>
        <v>unused_CSI_E_D1_N</v>
      </c>
      <c r="D338" s="88" t="e">
        <f aca="false">IF(LEN(VLOOKUP($A338,#REF!,8,FALSE())),LEFT(VLOOKUP($A338,#REF!,8,FALSE()),LEN(VLOOKUP($A338,#REF!,8,FALSE()))-2),"")</f>
        <v>#VALUE!</v>
      </c>
      <c r="E338" s="89" t="e">
        <f aca="false">IF(LEN(VLOOKUP($A338,#REF!,4,FALSE())),IF(INDEX(#REF!,MATCH($A338,#REF!,0),1),LEFT(VLOOKUP($A338,#REF!,4,FALSE()),LEN(VLOOKUP($A338,#REF!,4,FALSE()))-2),CONCATENATE(LEFT(VLOOKUP($A338,#REF!,4,FALSE()),LEN(VLOOKUP($A338,#REF!,4,FALSE()))-2),"*")),"")</f>
        <v>#VALUE!</v>
      </c>
      <c r="F338" s="90" t="e">
        <f aca="false">IF(LEN(VLOOKUP($A338,#REF!,5,FALSE())),IF(INDEX(#REF!,MATCH($A338,#REF!,0),2),LEFT(VLOOKUP($A338,#REF!,5,FALSE()),LEN(VLOOKUP($A338,#REF!,5,FALSE()))-2),CONCATENATE(LEFT(VLOOKUP($A338,#REF!,5,FALSE()),LEN(VLOOKUP($A338,#REF!,5,FALSE()))-2),"*")),"")</f>
        <v>#VALUE!</v>
      </c>
      <c r="G338" s="90" t="e">
        <f aca="false">IF(LEN(VLOOKUP($A338,#REF!,6,FALSE())),IF(INDEX(#REF!,MATCH($A338,#REF!,0),3),LEFT(VLOOKUP($A338,#REF!,6,FALSE()),LEN(VLOOKUP($A338,#REF!,6,FALSE()))-2),CONCATENATE(LEFT(VLOOKUP($A338,#REF!,6,FALSE()),LEN(VLOOKUP($A338,#REF!,6,FALSE()))-2),"*")),"")</f>
        <v>#VALUE!</v>
      </c>
      <c r="H338" s="91" t="e">
        <f aca="false">IF(LEN(VLOOKUP($A338,#REF!,7,FALSE())),IF(INDEX(#REF!,MATCH($A338,#REF!,0),4),LEFT(VLOOKUP($A338,#REF!,7,FALSE()),LEN(VLOOKUP($A338,#REF!,7,FALSE()))-2),CONCATENATE(LEFT(VLOOKUP($A338,#REF!,7,FALSE()),LEN(VLOOKUP($A338,#REF!,7,FALSE()))-2),"*")),"")</f>
        <v>#VALUE!</v>
      </c>
      <c r="I338" s="92" t="e">
        <f aca="false">IF(LEN(VLOOKUP($A338,#REF!,8,FALSE())),UPPER(RIGHT(VLOOKUP($A338,#REF!,8,FALSE()), 1)),"")</f>
        <v>#VALUE!</v>
      </c>
      <c r="J338" s="90" t="e">
        <f aca="false">IF(LEN(VLOOKUP($A338,#REF!,4,FALSE())),UPPER(RIGHT(VLOOKUP($A338,#REF!,4,FALSE()), 1)),"")</f>
        <v>#VALUE!</v>
      </c>
      <c r="K338" s="90" t="e">
        <f aca="false">IF(LEN(VLOOKUP($A338,#REF!,5,FALSE())),UPPER(RIGHT(VLOOKUP($A338,#REF!,5,FALSE()), 1)),"")</f>
        <v>#VALUE!</v>
      </c>
      <c r="L338" s="90" t="e">
        <f aca="false">IF(LEN(VLOOKUP($A338,#REF!,6,FALSE())),UPPER(RIGHT(VLOOKUP($A338,#REF!,6,FALSE()), 1)),"")</f>
        <v>#VALUE!</v>
      </c>
      <c r="M338" s="91" t="e">
        <f aca="false">IF(LEN(VLOOKUP($A338,#REF!,7,FALSE())),UPPER(RIGHT(VLOOKUP($A338,#REF!,7,FALSE()), 1)),"")</f>
        <v>#VALUE!</v>
      </c>
      <c r="N338" s="185"/>
      <c r="O338" s="185"/>
      <c r="P338" s="185"/>
      <c r="Q338" s="185"/>
      <c r="R338" s="185"/>
      <c r="S338" s="100" t="e">
        <f aca="false">HLOOKUP("Device Tree Pin Name",#REF!,MATCH($A338,#REF!,0),FALSE())</f>
        <v>#VALUE!</v>
      </c>
      <c r="T338" s="95" t="e">
        <f aca="false">HLOOKUP("power rail",#REF!,MATCH($A338,#REF!,0),FALSE())</f>
        <v>#VALUE!</v>
      </c>
      <c r="U338" s="96" t="e">
        <f aca="false">HLOOKUP("Wake Capable",#REF!,MATCH($A338,#REF!,0),FALSE())</f>
        <v>#VALUE!</v>
      </c>
      <c r="V338" s="96" t="e">
        <f aca="false">HLOOKUP("Strap",#REF!,MATCH($A338,#REF!,0),FALSE())</f>
        <v>#VALUE!</v>
      </c>
      <c r="W338" s="96"/>
      <c r="X338" s="96" t="e">
        <f aca="false">HLOOKUP("DPD_Control",#REF!,MATCH($A338,#REF!,0),FALSE())</f>
        <v>#VALUE!</v>
      </c>
      <c r="Y338" s="96" t="e">
        <f aca="false">HLOOKUP("DPD_Group",#REF!,MATCH($A338,#REF!,0),FALSE())</f>
        <v>#VALUE!</v>
      </c>
      <c r="Z338" s="95"/>
      <c r="AA338" s="95" t="e">
        <f aca="false">HLOOKUP("Pad type",#REF!,MATCH($A338,#REF!,0),FALSE())</f>
        <v>#VALUE!</v>
      </c>
      <c r="AB338" s="95"/>
      <c r="AC338" s="100" t="e">
        <f aca="false">HLOOKUP("POR Pin State",#REF!,MATCH($A338,#REF!,0),FALSE())</f>
        <v>#VALUE!</v>
      </c>
      <c r="AD338" s="186"/>
      <c r="AE338" s="187"/>
      <c r="AF338" s="187"/>
      <c r="AG338" s="187"/>
      <c r="AH338" s="188"/>
      <c r="AI338" s="188"/>
      <c r="AJ338" s="189"/>
      <c r="AK338" s="189"/>
      <c r="AL338" s="189"/>
      <c r="AM338" s="189"/>
      <c r="AN338" s="189"/>
      <c r="AO338" s="189"/>
      <c r="AP338" s="189"/>
      <c r="AQ338" s="194" t="s">
        <v>805</v>
      </c>
      <c r="AR338" s="104"/>
      <c r="AS338" s="104"/>
      <c r="AT338" s="104"/>
      <c r="AU338" s="104"/>
      <c r="AV338" s="104"/>
      <c r="AW338" s="104"/>
      <c r="AX338" s="104"/>
      <c r="AY338" s="104"/>
      <c r="AZ338" s="104"/>
      <c r="BA338" s="104"/>
      <c r="BB338" s="162"/>
      <c r="BC338" s="104"/>
      <c r="BD338" s="196"/>
      <c r="BE338" s="195" t="s">
        <v>805</v>
      </c>
      <c r="BF338" s="108" t="e">
        <f aca="false">VLOOKUP($A338,#REF!, 34, FALSE())</f>
        <v>#VALUE!</v>
      </c>
      <c r="BG338" s="108" t="e">
        <f aca="false">VLOOKUP($A338,#REF!, 22, FALSE())</f>
        <v>#VALUE!</v>
      </c>
      <c r="BH338" s="109"/>
    </row>
    <row r="339" s="193" customFormat="true" ht="12.75" hidden="false" customHeight="true" outlineLevel="0" collapsed="false">
      <c r="A339" s="184" t="s">
        <v>807</v>
      </c>
      <c r="B339" s="86" t="e">
        <f aca="false">VLOOKUP($A339,#REF!, 34, FALSE())</f>
        <v>#VALUE!</v>
      </c>
      <c r="C339" s="87" t="str">
        <f aca="false">CONCATENATE("unused_",A339)</f>
        <v>unused_CSI_F_D0_P</v>
      </c>
      <c r="D339" s="88" t="e">
        <f aca="false">IF(LEN(VLOOKUP($A339,#REF!,8,FALSE())),LEFT(VLOOKUP($A339,#REF!,8,FALSE()),LEN(VLOOKUP($A339,#REF!,8,FALSE()))-2),"")</f>
        <v>#VALUE!</v>
      </c>
      <c r="E339" s="89" t="e">
        <f aca="false">IF(LEN(VLOOKUP($A339,#REF!,4,FALSE())),IF(INDEX(#REF!,MATCH($A339,#REF!,0),1),LEFT(VLOOKUP($A339,#REF!,4,FALSE()),LEN(VLOOKUP($A339,#REF!,4,FALSE()))-2),CONCATENATE(LEFT(VLOOKUP($A339,#REF!,4,FALSE()),LEN(VLOOKUP($A339,#REF!,4,FALSE()))-2),"*")),"")</f>
        <v>#VALUE!</v>
      </c>
      <c r="F339" s="90" t="e">
        <f aca="false">IF(LEN(VLOOKUP($A339,#REF!,5,FALSE())),IF(INDEX(#REF!,MATCH($A339,#REF!,0),2),LEFT(VLOOKUP($A339,#REF!,5,FALSE()),LEN(VLOOKUP($A339,#REF!,5,FALSE()))-2),CONCATENATE(LEFT(VLOOKUP($A339,#REF!,5,FALSE()),LEN(VLOOKUP($A339,#REF!,5,FALSE()))-2),"*")),"")</f>
        <v>#VALUE!</v>
      </c>
      <c r="G339" s="90" t="e">
        <f aca="false">IF(LEN(VLOOKUP($A339,#REF!,6,FALSE())),IF(INDEX(#REF!,MATCH($A339,#REF!,0),3),LEFT(VLOOKUP($A339,#REF!,6,FALSE()),LEN(VLOOKUP($A339,#REF!,6,FALSE()))-2),CONCATENATE(LEFT(VLOOKUP($A339,#REF!,6,FALSE()),LEN(VLOOKUP($A339,#REF!,6,FALSE()))-2),"*")),"")</f>
        <v>#VALUE!</v>
      </c>
      <c r="H339" s="91" t="e">
        <f aca="false">IF(LEN(VLOOKUP($A339,#REF!,7,FALSE())),IF(INDEX(#REF!,MATCH($A339,#REF!,0),4),LEFT(VLOOKUP($A339,#REF!,7,FALSE()),LEN(VLOOKUP($A339,#REF!,7,FALSE()))-2),CONCATENATE(LEFT(VLOOKUP($A339,#REF!,7,FALSE()),LEN(VLOOKUP($A339,#REF!,7,FALSE()))-2),"*")),"")</f>
        <v>#VALUE!</v>
      </c>
      <c r="I339" s="92" t="e">
        <f aca="false">IF(LEN(VLOOKUP($A339,#REF!,8,FALSE())),UPPER(RIGHT(VLOOKUP($A339,#REF!,8,FALSE()), 1)),"")</f>
        <v>#VALUE!</v>
      </c>
      <c r="J339" s="90" t="e">
        <f aca="false">IF(LEN(VLOOKUP($A339,#REF!,4,FALSE())),UPPER(RIGHT(VLOOKUP($A339,#REF!,4,FALSE()), 1)),"")</f>
        <v>#VALUE!</v>
      </c>
      <c r="K339" s="90" t="e">
        <f aca="false">IF(LEN(VLOOKUP($A339,#REF!,5,FALSE())),UPPER(RIGHT(VLOOKUP($A339,#REF!,5,FALSE()), 1)),"")</f>
        <v>#VALUE!</v>
      </c>
      <c r="L339" s="90" t="e">
        <f aca="false">IF(LEN(VLOOKUP($A339,#REF!,6,FALSE())),UPPER(RIGHT(VLOOKUP($A339,#REF!,6,FALSE()), 1)),"")</f>
        <v>#VALUE!</v>
      </c>
      <c r="M339" s="91" t="e">
        <f aca="false">IF(LEN(VLOOKUP($A339,#REF!,7,FALSE())),UPPER(RIGHT(VLOOKUP($A339,#REF!,7,FALSE()), 1)),"")</f>
        <v>#VALUE!</v>
      </c>
      <c r="N339" s="185"/>
      <c r="O339" s="185"/>
      <c r="P339" s="185"/>
      <c r="Q339" s="185"/>
      <c r="R339" s="185"/>
      <c r="S339" s="100" t="e">
        <f aca="false">HLOOKUP("Device Tree Pin Name",#REF!,MATCH($A339,#REF!,0),FALSE())</f>
        <v>#VALUE!</v>
      </c>
      <c r="T339" s="95" t="e">
        <f aca="false">HLOOKUP("power rail",#REF!,MATCH($A339,#REF!,0),FALSE())</f>
        <v>#VALUE!</v>
      </c>
      <c r="U339" s="96" t="e">
        <f aca="false">HLOOKUP("Wake Capable",#REF!,MATCH($A339,#REF!,0),FALSE())</f>
        <v>#VALUE!</v>
      </c>
      <c r="V339" s="96" t="e">
        <f aca="false">HLOOKUP("Strap",#REF!,MATCH($A339,#REF!,0),FALSE())</f>
        <v>#VALUE!</v>
      </c>
      <c r="W339" s="96"/>
      <c r="X339" s="96" t="e">
        <f aca="false">HLOOKUP("DPD_Control",#REF!,MATCH($A339,#REF!,0),FALSE())</f>
        <v>#VALUE!</v>
      </c>
      <c r="Y339" s="96" t="e">
        <f aca="false">HLOOKUP("DPD_Group",#REF!,MATCH($A339,#REF!,0),FALSE())</f>
        <v>#VALUE!</v>
      </c>
      <c r="Z339" s="95"/>
      <c r="AA339" s="95" t="e">
        <f aca="false">HLOOKUP("Pad type",#REF!,MATCH($A339,#REF!,0),FALSE())</f>
        <v>#VALUE!</v>
      </c>
      <c r="AB339" s="95"/>
      <c r="AC339" s="100" t="e">
        <f aca="false">HLOOKUP("POR Pin State",#REF!,MATCH($A339,#REF!,0),FALSE())</f>
        <v>#VALUE!</v>
      </c>
      <c r="AD339" s="186"/>
      <c r="AE339" s="187"/>
      <c r="AF339" s="187"/>
      <c r="AG339" s="187"/>
      <c r="AH339" s="188"/>
      <c r="AI339" s="188"/>
      <c r="AJ339" s="189"/>
      <c r="AK339" s="189"/>
      <c r="AL339" s="189"/>
      <c r="AM339" s="189"/>
      <c r="AN339" s="189"/>
      <c r="AO339" s="189"/>
      <c r="AP339" s="189"/>
      <c r="AQ339" s="194" t="s">
        <v>808</v>
      </c>
      <c r="AR339" s="104"/>
      <c r="AS339" s="104"/>
      <c r="AT339" s="104"/>
      <c r="AU339" s="104"/>
      <c r="AV339" s="104"/>
      <c r="AW339" s="104"/>
      <c r="AX339" s="104"/>
      <c r="AY339" s="104"/>
      <c r="AZ339" s="104"/>
      <c r="BA339" s="104"/>
      <c r="BB339" s="162"/>
      <c r="BC339" s="174"/>
      <c r="BD339" s="197"/>
      <c r="BE339" s="195" t="s">
        <v>808</v>
      </c>
      <c r="BF339" s="108" t="e">
        <f aca="false">VLOOKUP($A339,#REF!, 34, FALSE())</f>
        <v>#VALUE!</v>
      </c>
      <c r="BG339" s="108" t="e">
        <f aca="false">VLOOKUP($A339,#REF!, 22, FALSE())</f>
        <v>#VALUE!</v>
      </c>
      <c r="BH339" s="109"/>
    </row>
    <row r="340" s="193" customFormat="true" ht="12.75" hidden="false" customHeight="true" outlineLevel="0" collapsed="false">
      <c r="A340" s="184" t="s">
        <v>809</v>
      </c>
      <c r="B340" s="86" t="e">
        <f aca="false">VLOOKUP($A340,#REF!, 34, FALSE())</f>
        <v>#VALUE!</v>
      </c>
      <c r="C340" s="87" t="str">
        <f aca="false">CONCATENATE("unused_",A340)</f>
        <v>unused_CSI_F_D0_N</v>
      </c>
      <c r="D340" s="88" t="e">
        <f aca="false">IF(LEN(VLOOKUP($A340,#REF!,8,FALSE())),LEFT(VLOOKUP($A340,#REF!,8,FALSE()),LEN(VLOOKUP($A340,#REF!,8,FALSE()))-2),"")</f>
        <v>#VALUE!</v>
      </c>
      <c r="E340" s="89" t="e">
        <f aca="false">IF(LEN(VLOOKUP($A340,#REF!,4,FALSE())),IF(INDEX(#REF!,MATCH($A340,#REF!,0),1),LEFT(VLOOKUP($A340,#REF!,4,FALSE()),LEN(VLOOKUP($A340,#REF!,4,FALSE()))-2),CONCATENATE(LEFT(VLOOKUP($A340,#REF!,4,FALSE()),LEN(VLOOKUP($A340,#REF!,4,FALSE()))-2),"*")),"")</f>
        <v>#VALUE!</v>
      </c>
      <c r="F340" s="90" t="e">
        <f aca="false">IF(LEN(VLOOKUP($A340,#REF!,5,FALSE())),IF(INDEX(#REF!,MATCH($A340,#REF!,0),2),LEFT(VLOOKUP($A340,#REF!,5,FALSE()),LEN(VLOOKUP($A340,#REF!,5,FALSE()))-2),CONCATENATE(LEFT(VLOOKUP($A340,#REF!,5,FALSE()),LEN(VLOOKUP($A340,#REF!,5,FALSE()))-2),"*")),"")</f>
        <v>#VALUE!</v>
      </c>
      <c r="G340" s="90" t="e">
        <f aca="false">IF(LEN(VLOOKUP($A340,#REF!,6,FALSE())),IF(INDEX(#REF!,MATCH($A340,#REF!,0),3),LEFT(VLOOKUP($A340,#REF!,6,FALSE()),LEN(VLOOKUP($A340,#REF!,6,FALSE()))-2),CONCATENATE(LEFT(VLOOKUP($A340,#REF!,6,FALSE()),LEN(VLOOKUP($A340,#REF!,6,FALSE()))-2),"*")),"")</f>
        <v>#VALUE!</v>
      </c>
      <c r="H340" s="91" t="e">
        <f aca="false">IF(LEN(VLOOKUP($A340,#REF!,7,FALSE())),IF(INDEX(#REF!,MATCH($A340,#REF!,0),4),LEFT(VLOOKUP($A340,#REF!,7,FALSE()),LEN(VLOOKUP($A340,#REF!,7,FALSE()))-2),CONCATENATE(LEFT(VLOOKUP($A340,#REF!,7,FALSE()),LEN(VLOOKUP($A340,#REF!,7,FALSE()))-2),"*")),"")</f>
        <v>#VALUE!</v>
      </c>
      <c r="I340" s="92" t="e">
        <f aca="false">IF(LEN(VLOOKUP($A340,#REF!,8,FALSE())),UPPER(RIGHT(VLOOKUP($A340,#REF!,8,FALSE()), 1)),"")</f>
        <v>#VALUE!</v>
      </c>
      <c r="J340" s="90" t="e">
        <f aca="false">IF(LEN(VLOOKUP($A340,#REF!,4,FALSE())),UPPER(RIGHT(VLOOKUP($A340,#REF!,4,FALSE()), 1)),"")</f>
        <v>#VALUE!</v>
      </c>
      <c r="K340" s="90" t="e">
        <f aca="false">IF(LEN(VLOOKUP($A340,#REF!,5,FALSE())),UPPER(RIGHT(VLOOKUP($A340,#REF!,5,FALSE()), 1)),"")</f>
        <v>#VALUE!</v>
      </c>
      <c r="L340" s="90" t="e">
        <f aca="false">IF(LEN(VLOOKUP($A340,#REF!,6,FALSE())),UPPER(RIGHT(VLOOKUP($A340,#REF!,6,FALSE()), 1)),"")</f>
        <v>#VALUE!</v>
      </c>
      <c r="M340" s="91" t="e">
        <f aca="false">IF(LEN(VLOOKUP($A340,#REF!,7,FALSE())),UPPER(RIGHT(VLOOKUP($A340,#REF!,7,FALSE()), 1)),"")</f>
        <v>#VALUE!</v>
      </c>
      <c r="N340" s="185"/>
      <c r="O340" s="185"/>
      <c r="P340" s="185"/>
      <c r="Q340" s="185"/>
      <c r="R340" s="185"/>
      <c r="S340" s="100" t="e">
        <f aca="false">HLOOKUP("Device Tree Pin Name",#REF!,MATCH($A340,#REF!,0),FALSE())</f>
        <v>#VALUE!</v>
      </c>
      <c r="T340" s="95" t="e">
        <f aca="false">HLOOKUP("power rail",#REF!,MATCH($A340,#REF!,0),FALSE())</f>
        <v>#VALUE!</v>
      </c>
      <c r="U340" s="96" t="e">
        <f aca="false">HLOOKUP("Wake Capable",#REF!,MATCH($A340,#REF!,0),FALSE())</f>
        <v>#VALUE!</v>
      </c>
      <c r="V340" s="96" t="e">
        <f aca="false">HLOOKUP("Strap",#REF!,MATCH($A340,#REF!,0),FALSE())</f>
        <v>#VALUE!</v>
      </c>
      <c r="W340" s="96"/>
      <c r="X340" s="96" t="e">
        <f aca="false">HLOOKUP("DPD_Control",#REF!,MATCH($A340,#REF!,0),FALSE())</f>
        <v>#VALUE!</v>
      </c>
      <c r="Y340" s="96" t="e">
        <f aca="false">HLOOKUP("DPD_Group",#REF!,MATCH($A340,#REF!,0),FALSE())</f>
        <v>#VALUE!</v>
      </c>
      <c r="Z340" s="95"/>
      <c r="AA340" s="95" t="e">
        <f aca="false">HLOOKUP("Pad type",#REF!,MATCH($A340,#REF!,0),FALSE())</f>
        <v>#VALUE!</v>
      </c>
      <c r="AB340" s="95"/>
      <c r="AC340" s="100" t="e">
        <f aca="false">HLOOKUP("POR Pin State",#REF!,MATCH($A340,#REF!,0),FALSE())</f>
        <v>#VALUE!</v>
      </c>
      <c r="AD340" s="186"/>
      <c r="AE340" s="187"/>
      <c r="AF340" s="187"/>
      <c r="AG340" s="187"/>
      <c r="AH340" s="188"/>
      <c r="AI340" s="188"/>
      <c r="AJ340" s="189"/>
      <c r="AK340" s="189"/>
      <c r="AL340" s="189"/>
      <c r="AM340" s="189"/>
      <c r="AN340" s="189"/>
      <c r="AO340" s="189"/>
      <c r="AP340" s="189"/>
      <c r="AQ340" s="194" t="s">
        <v>810</v>
      </c>
      <c r="AR340" s="104"/>
      <c r="AS340" s="104"/>
      <c r="AT340" s="104"/>
      <c r="AU340" s="104"/>
      <c r="AV340" s="104"/>
      <c r="AW340" s="104"/>
      <c r="AX340" s="104"/>
      <c r="AY340" s="104"/>
      <c r="AZ340" s="104"/>
      <c r="BA340" s="104"/>
      <c r="BB340" s="162"/>
      <c r="BC340" s="104"/>
      <c r="BD340" s="191"/>
      <c r="BE340" s="195" t="s">
        <v>810</v>
      </c>
      <c r="BF340" s="108" t="e">
        <f aca="false">VLOOKUP($A340,#REF!, 34, FALSE())</f>
        <v>#VALUE!</v>
      </c>
      <c r="BG340" s="108" t="e">
        <f aca="false">VLOOKUP($A340,#REF!, 22, FALSE())</f>
        <v>#VALUE!</v>
      </c>
      <c r="BH340" s="109"/>
    </row>
    <row r="341" s="193" customFormat="true" ht="12.75" hidden="false" customHeight="true" outlineLevel="0" collapsed="false">
      <c r="A341" s="184" t="s">
        <v>810</v>
      </c>
      <c r="B341" s="86" t="e">
        <f aca="false">VLOOKUP($A341,#REF!, 34, FALSE())</f>
        <v>#VALUE!</v>
      </c>
      <c r="C341" s="87" t="str">
        <f aca="false">CONCATENATE("unused_",A341)</f>
        <v>unused_CSI_F_CLK_P</v>
      </c>
      <c r="D341" s="88" t="e">
        <f aca="false">IF(LEN(VLOOKUP($A341,#REF!,8,FALSE())),LEFT(VLOOKUP($A341,#REF!,8,FALSE()),LEN(VLOOKUP($A341,#REF!,8,FALSE()))-2),"")</f>
        <v>#VALUE!</v>
      </c>
      <c r="E341" s="89" t="e">
        <f aca="false">IF(LEN(VLOOKUP($A341,#REF!,4,FALSE())),IF(INDEX(#REF!,MATCH($A341,#REF!,0),1),LEFT(VLOOKUP($A341,#REF!,4,FALSE()),LEN(VLOOKUP($A341,#REF!,4,FALSE()))-2),CONCATENATE(LEFT(VLOOKUP($A341,#REF!,4,FALSE()),LEN(VLOOKUP($A341,#REF!,4,FALSE()))-2),"*")),"")</f>
        <v>#VALUE!</v>
      </c>
      <c r="F341" s="90" t="e">
        <f aca="false">IF(LEN(VLOOKUP($A341,#REF!,5,FALSE())),IF(INDEX(#REF!,MATCH($A341,#REF!,0),2),LEFT(VLOOKUP($A341,#REF!,5,FALSE()),LEN(VLOOKUP($A341,#REF!,5,FALSE()))-2),CONCATENATE(LEFT(VLOOKUP($A341,#REF!,5,FALSE()),LEN(VLOOKUP($A341,#REF!,5,FALSE()))-2),"*")),"")</f>
        <v>#VALUE!</v>
      </c>
      <c r="G341" s="90" t="e">
        <f aca="false">IF(LEN(VLOOKUP($A341,#REF!,6,FALSE())),IF(INDEX(#REF!,MATCH($A341,#REF!,0),3),LEFT(VLOOKUP($A341,#REF!,6,FALSE()),LEN(VLOOKUP($A341,#REF!,6,FALSE()))-2),CONCATENATE(LEFT(VLOOKUP($A341,#REF!,6,FALSE()),LEN(VLOOKUP($A341,#REF!,6,FALSE()))-2),"*")),"")</f>
        <v>#VALUE!</v>
      </c>
      <c r="H341" s="91" t="e">
        <f aca="false">IF(LEN(VLOOKUP($A341,#REF!,7,FALSE())),IF(INDEX(#REF!,MATCH($A341,#REF!,0),4),LEFT(VLOOKUP($A341,#REF!,7,FALSE()),LEN(VLOOKUP($A341,#REF!,7,FALSE()))-2),CONCATENATE(LEFT(VLOOKUP($A341,#REF!,7,FALSE()),LEN(VLOOKUP($A341,#REF!,7,FALSE()))-2),"*")),"")</f>
        <v>#VALUE!</v>
      </c>
      <c r="I341" s="92" t="e">
        <f aca="false">IF(LEN(VLOOKUP($A341,#REF!,8,FALSE())),UPPER(RIGHT(VLOOKUP($A341,#REF!,8,FALSE()), 1)),"")</f>
        <v>#VALUE!</v>
      </c>
      <c r="J341" s="90" t="e">
        <f aca="false">IF(LEN(VLOOKUP($A341,#REF!,4,FALSE())),UPPER(RIGHT(VLOOKUP($A341,#REF!,4,FALSE()), 1)),"")</f>
        <v>#VALUE!</v>
      </c>
      <c r="K341" s="90" t="e">
        <f aca="false">IF(LEN(VLOOKUP($A341,#REF!,5,FALSE())),UPPER(RIGHT(VLOOKUP($A341,#REF!,5,FALSE()), 1)),"")</f>
        <v>#VALUE!</v>
      </c>
      <c r="L341" s="90" t="e">
        <f aca="false">IF(LEN(VLOOKUP($A341,#REF!,6,FALSE())),UPPER(RIGHT(VLOOKUP($A341,#REF!,6,FALSE()), 1)),"")</f>
        <v>#VALUE!</v>
      </c>
      <c r="M341" s="91" t="e">
        <f aca="false">IF(LEN(VLOOKUP($A341,#REF!,7,FALSE())),UPPER(RIGHT(VLOOKUP($A341,#REF!,7,FALSE()), 1)),"")</f>
        <v>#VALUE!</v>
      </c>
      <c r="N341" s="185"/>
      <c r="O341" s="185"/>
      <c r="P341" s="185"/>
      <c r="Q341" s="185"/>
      <c r="R341" s="185"/>
      <c r="S341" s="100" t="e">
        <f aca="false">HLOOKUP("Device Tree Pin Name",#REF!,MATCH($A341,#REF!,0),FALSE())</f>
        <v>#VALUE!</v>
      </c>
      <c r="T341" s="95" t="e">
        <f aca="false">HLOOKUP("power rail",#REF!,MATCH($A341,#REF!,0),FALSE())</f>
        <v>#VALUE!</v>
      </c>
      <c r="U341" s="96" t="e">
        <f aca="false">HLOOKUP("Wake Capable",#REF!,MATCH($A341,#REF!,0),FALSE())</f>
        <v>#VALUE!</v>
      </c>
      <c r="V341" s="96" t="e">
        <f aca="false">HLOOKUP("Strap",#REF!,MATCH($A341,#REF!,0),FALSE())</f>
        <v>#VALUE!</v>
      </c>
      <c r="W341" s="96"/>
      <c r="X341" s="96" t="e">
        <f aca="false">HLOOKUP("DPD_Control",#REF!,MATCH($A341,#REF!,0),FALSE())</f>
        <v>#VALUE!</v>
      </c>
      <c r="Y341" s="96" t="e">
        <f aca="false">HLOOKUP("DPD_Group",#REF!,MATCH($A341,#REF!,0),FALSE())</f>
        <v>#VALUE!</v>
      </c>
      <c r="Z341" s="95"/>
      <c r="AA341" s="95" t="e">
        <f aca="false">HLOOKUP("Pad type",#REF!,MATCH($A341,#REF!,0),FALSE())</f>
        <v>#VALUE!</v>
      </c>
      <c r="AB341" s="95"/>
      <c r="AC341" s="100" t="e">
        <f aca="false">HLOOKUP("POR Pin State",#REF!,MATCH($A341,#REF!,0),FALSE())</f>
        <v>#VALUE!</v>
      </c>
      <c r="AD341" s="186"/>
      <c r="AE341" s="187"/>
      <c r="AF341" s="187"/>
      <c r="AG341" s="187"/>
      <c r="AH341" s="188"/>
      <c r="AI341" s="188"/>
      <c r="AJ341" s="189"/>
      <c r="AK341" s="189"/>
      <c r="AL341" s="189"/>
      <c r="AM341" s="189"/>
      <c r="AN341" s="189"/>
      <c r="AO341" s="189"/>
      <c r="AP341" s="189"/>
      <c r="AQ341" s="194" t="s">
        <v>809</v>
      </c>
      <c r="AR341" s="104"/>
      <c r="AS341" s="104"/>
      <c r="AT341" s="104"/>
      <c r="AU341" s="104"/>
      <c r="AV341" s="104"/>
      <c r="AW341" s="104"/>
      <c r="AX341" s="104"/>
      <c r="AY341" s="104"/>
      <c r="AZ341" s="104"/>
      <c r="BA341" s="104"/>
      <c r="BB341" s="162"/>
      <c r="BC341" s="104"/>
      <c r="BD341" s="191"/>
      <c r="BE341" s="195" t="s">
        <v>809</v>
      </c>
      <c r="BF341" s="108" t="e">
        <f aca="false">VLOOKUP($A341,#REF!, 34, FALSE())</f>
        <v>#VALUE!</v>
      </c>
      <c r="BG341" s="108" t="e">
        <f aca="false">VLOOKUP($A341,#REF!, 22, FALSE())</f>
        <v>#VALUE!</v>
      </c>
      <c r="BH341" s="109"/>
    </row>
    <row r="342" s="193" customFormat="true" ht="12.75" hidden="false" customHeight="true" outlineLevel="0" collapsed="false">
      <c r="A342" s="184" t="s">
        <v>808</v>
      </c>
      <c r="B342" s="86" t="e">
        <f aca="false">VLOOKUP($A342,#REF!, 34, FALSE())</f>
        <v>#VALUE!</v>
      </c>
      <c r="C342" s="87" t="str">
        <f aca="false">CONCATENATE("unused_",A342)</f>
        <v>unused_CSI_F_CLK_N</v>
      </c>
      <c r="D342" s="88" t="e">
        <f aca="false">IF(LEN(VLOOKUP($A342,#REF!,8,FALSE())),LEFT(VLOOKUP($A342,#REF!,8,FALSE()),LEN(VLOOKUP($A342,#REF!,8,FALSE()))-2),"")</f>
        <v>#VALUE!</v>
      </c>
      <c r="E342" s="89" t="e">
        <f aca="false">IF(LEN(VLOOKUP($A342,#REF!,4,FALSE())),IF(INDEX(#REF!,MATCH($A342,#REF!,0),1),LEFT(VLOOKUP($A342,#REF!,4,FALSE()),LEN(VLOOKUP($A342,#REF!,4,FALSE()))-2),CONCATENATE(LEFT(VLOOKUP($A342,#REF!,4,FALSE()),LEN(VLOOKUP($A342,#REF!,4,FALSE()))-2),"*")),"")</f>
        <v>#VALUE!</v>
      </c>
      <c r="F342" s="90" t="e">
        <f aca="false">IF(LEN(VLOOKUP($A342,#REF!,5,FALSE())),IF(INDEX(#REF!,MATCH($A342,#REF!,0),2),LEFT(VLOOKUP($A342,#REF!,5,FALSE()),LEN(VLOOKUP($A342,#REF!,5,FALSE()))-2),CONCATENATE(LEFT(VLOOKUP($A342,#REF!,5,FALSE()),LEN(VLOOKUP($A342,#REF!,5,FALSE()))-2),"*")),"")</f>
        <v>#VALUE!</v>
      </c>
      <c r="G342" s="90" t="e">
        <f aca="false">IF(LEN(VLOOKUP($A342,#REF!,6,FALSE())),IF(INDEX(#REF!,MATCH($A342,#REF!,0),3),LEFT(VLOOKUP($A342,#REF!,6,FALSE()),LEN(VLOOKUP($A342,#REF!,6,FALSE()))-2),CONCATENATE(LEFT(VLOOKUP($A342,#REF!,6,FALSE()),LEN(VLOOKUP($A342,#REF!,6,FALSE()))-2),"*")),"")</f>
        <v>#VALUE!</v>
      </c>
      <c r="H342" s="91" t="e">
        <f aca="false">IF(LEN(VLOOKUP($A342,#REF!,7,FALSE())),IF(INDEX(#REF!,MATCH($A342,#REF!,0),4),LEFT(VLOOKUP($A342,#REF!,7,FALSE()),LEN(VLOOKUP($A342,#REF!,7,FALSE()))-2),CONCATENATE(LEFT(VLOOKUP($A342,#REF!,7,FALSE()),LEN(VLOOKUP($A342,#REF!,7,FALSE()))-2),"*")),"")</f>
        <v>#VALUE!</v>
      </c>
      <c r="I342" s="92" t="e">
        <f aca="false">IF(LEN(VLOOKUP($A342,#REF!,8,FALSE())),UPPER(RIGHT(VLOOKUP($A342,#REF!,8,FALSE()), 1)),"")</f>
        <v>#VALUE!</v>
      </c>
      <c r="J342" s="90" t="e">
        <f aca="false">IF(LEN(VLOOKUP($A342,#REF!,4,FALSE())),UPPER(RIGHT(VLOOKUP($A342,#REF!,4,FALSE()), 1)),"")</f>
        <v>#VALUE!</v>
      </c>
      <c r="K342" s="90" t="e">
        <f aca="false">IF(LEN(VLOOKUP($A342,#REF!,5,FALSE())),UPPER(RIGHT(VLOOKUP($A342,#REF!,5,FALSE()), 1)),"")</f>
        <v>#VALUE!</v>
      </c>
      <c r="L342" s="90" t="e">
        <f aca="false">IF(LEN(VLOOKUP($A342,#REF!,6,FALSE())),UPPER(RIGHT(VLOOKUP($A342,#REF!,6,FALSE()), 1)),"")</f>
        <v>#VALUE!</v>
      </c>
      <c r="M342" s="91" t="e">
        <f aca="false">IF(LEN(VLOOKUP($A342,#REF!,7,FALSE())),UPPER(RIGHT(VLOOKUP($A342,#REF!,7,FALSE()), 1)),"")</f>
        <v>#VALUE!</v>
      </c>
      <c r="N342" s="185"/>
      <c r="O342" s="185"/>
      <c r="P342" s="185"/>
      <c r="Q342" s="185"/>
      <c r="R342" s="185"/>
      <c r="S342" s="100" t="e">
        <f aca="false">HLOOKUP("Device Tree Pin Name",#REF!,MATCH($A342,#REF!,0),FALSE())</f>
        <v>#VALUE!</v>
      </c>
      <c r="T342" s="95" t="e">
        <f aca="false">HLOOKUP("power rail",#REF!,MATCH($A342,#REF!,0),FALSE())</f>
        <v>#VALUE!</v>
      </c>
      <c r="U342" s="96" t="e">
        <f aca="false">HLOOKUP("Wake Capable",#REF!,MATCH($A342,#REF!,0),FALSE())</f>
        <v>#VALUE!</v>
      </c>
      <c r="V342" s="96" t="e">
        <f aca="false">HLOOKUP("Strap",#REF!,MATCH($A342,#REF!,0),FALSE())</f>
        <v>#VALUE!</v>
      </c>
      <c r="W342" s="96"/>
      <c r="X342" s="96" t="e">
        <f aca="false">HLOOKUP("DPD_Control",#REF!,MATCH($A342,#REF!,0),FALSE())</f>
        <v>#VALUE!</v>
      </c>
      <c r="Y342" s="96" t="e">
        <f aca="false">HLOOKUP("DPD_Group",#REF!,MATCH($A342,#REF!,0),FALSE())</f>
        <v>#VALUE!</v>
      </c>
      <c r="Z342" s="95"/>
      <c r="AA342" s="95" t="e">
        <f aca="false">HLOOKUP("Pad type",#REF!,MATCH($A342,#REF!,0),FALSE())</f>
        <v>#VALUE!</v>
      </c>
      <c r="AB342" s="95"/>
      <c r="AC342" s="100" t="e">
        <f aca="false">HLOOKUP("POR Pin State",#REF!,MATCH($A342,#REF!,0),FALSE())</f>
        <v>#VALUE!</v>
      </c>
      <c r="AD342" s="186"/>
      <c r="AE342" s="187"/>
      <c r="AF342" s="187"/>
      <c r="AG342" s="187"/>
      <c r="AH342" s="188"/>
      <c r="AI342" s="188"/>
      <c r="AJ342" s="189"/>
      <c r="AK342" s="189"/>
      <c r="AL342" s="189"/>
      <c r="AM342" s="189"/>
      <c r="AN342" s="189"/>
      <c r="AO342" s="189"/>
      <c r="AP342" s="189"/>
      <c r="AQ342" s="194" t="s">
        <v>807</v>
      </c>
      <c r="AR342" s="104"/>
      <c r="AS342" s="104"/>
      <c r="AT342" s="104"/>
      <c r="AU342" s="104"/>
      <c r="AV342" s="104"/>
      <c r="AW342" s="104"/>
      <c r="AX342" s="104"/>
      <c r="AY342" s="104"/>
      <c r="AZ342" s="104"/>
      <c r="BA342" s="104"/>
      <c r="BB342" s="162"/>
      <c r="BC342" s="104"/>
      <c r="BD342" s="191"/>
      <c r="BE342" s="195" t="s">
        <v>807</v>
      </c>
      <c r="BF342" s="108" t="e">
        <f aca="false">VLOOKUP($A342,#REF!, 34, FALSE())</f>
        <v>#VALUE!</v>
      </c>
      <c r="BG342" s="108" t="e">
        <f aca="false">VLOOKUP($A342,#REF!, 22, FALSE())</f>
        <v>#VALUE!</v>
      </c>
      <c r="BH342" s="109"/>
    </row>
    <row r="343" s="193" customFormat="true" ht="12.75" hidden="false" customHeight="true" outlineLevel="0" collapsed="false">
      <c r="A343" s="184" t="s">
        <v>811</v>
      </c>
      <c r="B343" s="86" t="e">
        <f aca="false">VLOOKUP($A343,#REF!, 34, FALSE())</f>
        <v>#VALUE!</v>
      </c>
      <c r="C343" s="87" t="str">
        <f aca="false">CONCATENATE("unused_",A343)</f>
        <v>unused_CSI_F_D1_P</v>
      </c>
      <c r="D343" s="88" t="e">
        <f aca="false">IF(LEN(VLOOKUP($A343,#REF!,8,FALSE())),LEFT(VLOOKUP($A343,#REF!,8,FALSE()),LEN(VLOOKUP($A343,#REF!,8,FALSE()))-2),"")</f>
        <v>#VALUE!</v>
      </c>
      <c r="E343" s="89" t="e">
        <f aca="false">IF(LEN(VLOOKUP($A343,#REF!,4,FALSE())),IF(INDEX(#REF!,MATCH($A343,#REF!,0),1),LEFT(VLOOKUP($A343,#REF!,4,FALSE()),LEN(VLOOKUP($A343,#REF!,4,FALSE()))-2),CONCATENATE(LEFT(VLOOKUP($A343,#REF!,4,FALSE()),LEN(VLOOKUP($A343,#REF!,4,FALSE()))-2),"*")),"")</f>
        <v>#VALUE!</v>
      </c>
      <c r="F343" s="90" t="e">
        <f aca="false">IF(LEN(VLOOKUP($A343,#REF!,5,FALSE())),IF(INDEX(#REF!,MATCH($A343,#REF!,0),2),LEFT(VLOOKUP($A343,#REF!,5,FALSE()),LEN(VLOOKUP($A343,#REF!,5,FALSE()))-2),CONCATENATE(LEFT(VLOOKUP($A343,#REF!,5,FALSE()),LEN(VLOOKUP($A343,#REF!,5,FALSE()))-2),"*")),"")</f>
        <v>#VALUE!</v>
      </c>
      <c r="G343" s="90" t="e">
        <f aca="false">IF(LEN(VLOOKUP($A343,#REF!,6,FALSE())),IF(INDEX(#REF!,MATCH($A343,#REF!,0),3),LEFT(VLOOKUP($A343,#REF!,6,FALSE()),LEN(VLOOKUP($A343,#REF!,6,FALSE()))-2),CONCATENATE(LEFT(VLOOKUP($A343,#REF!,6,FALSE()),LEN(VLOOKUP($A343,#REF!,6,FALSE()))-2),"*")),"")</f>
        <v>#VALUE!</v>
      </c>
      <c r="H343" s="91" t="e">
        <f aca="false">IF(LEN(VLOOKUP($A343,#REF!,7,FALSE())),IF(INDEX(#REF!,MATCH($A343,#REF!,0),4),LEFT(VLOOKUP($A343,#REF!,7,FALSE()),LEN(VLOOKUP($A343,#REF!,7,FALSE()))-2),CONCATENATE(LEFT(VLOOKUP($A343,#REF!,7,FALSE()),LEN(VLOOKUP($A343,#REF!,7,FALSE()))-2),"*")),"")</f>
        <v>#VALUE!</v>
      </c>
      <c r="I343" s="92" t="e">
        <f aca="false">IF(LEN(VLOOKUP($A343,#REF!,8,FALSE())),UPPER(RIGHT(VLOOKUP($A343,#REF!,8,FALSE()), 1)),"")</f>
        <v>#VALUE!</v>
      </c>
      <c r="J343" s="90" t="e">
        <f aca="false">IF(LEN(VLOOKUP($A343,#REF!,4,FALSE())),UPPER(RIGHT(VLOOKUP($A343,#REF!,4,FALSE()), 1)),"")</f>
        <v>#VALUE!</v>
      </c>
      <c r="K343" s="90" t="e">
        <f aca="false">IF(LEN(VLOOKUP($A343,#REF!,5,FALSE())),UPPER(RIGHT(VLOOKUP($A343,#REF!,5,FALSE()), 1)),"")</f>
        <v>#VALUE!</v>
      </c>
      <c r="L343" s="90" t="e">
        <f aca="false">IF(LEN(VLOOKUP($A343,#REF!,6,FALSE())),UPPER(RIGHT(VLOOKUP($A343,#REF!,6,FALSE()), 1)),"")</f>
        <v>#VALUE!</v>
      </c>
      <c r="M343" s="91" t="e">
        <f aca="false">IF(LEN(VLOOKUP($A343,#REF!,7,FALSE())),UPPER(RIGHT(VLOOKUP($A343,#REF!,7,FALSE()), 1)),"")</f>
        <v>#VALUE!</v>
      </c>
      <c r="N343" s="185"/>
      <c r="O343" s="185"/>
      <c r="P343" s="185"/>
      <c r="Q343" s="185"/>
      <c r="R343" s="185"/>
      <c r="S343" s="100" t="e">
        <f aca="false">HLOOKUP("Device Tree Pin Name",#REF!,MATCH($A343,#REF!,0),FALSE())</f>
        <v>#VALUE!</v>
      </c>
      <c r="T343" s="95" t="e">
        <f aca="false">HLOOKUP("power rail",#REF!,MATCH($A343,#REF!,0),FALSE())</f>
        <v>#VALUE!</v>
      </c>
      <c r="U343" s="96" t="e">
        <f aca="false">HLOOKUP("Wake Capable",#REF!,MATCH($A343,#REF!,0),FALSE())</f>
        <v>#VALUE!</v>
      </c>
      <c r="V343" s="96" t="e">
        <f aca="false">HLOOKUP("Strap",#REF!,MATCH($A343,#REF!,0),FALSE())</f>
        <v>#VALUE!</v>
      </c>
      <c r="W343" s="96"/>
      <c r="X343" s="96" t="e">
        <f aca="false">HLOOKUP("DPD_Control",#REF!,MATCH($A343,#REF!,0),FALSE())</f>
        <v>#VALUE!</v>
      </c>
      <c r="Y343" s="96" t="e">
        <f aca="false">HLOOKUP("DPD_Group",#REF!,MATCH($A343,#REF!,0),FALSE())</f>
        <v>#VALUE!</v>
      </c>
      <c r="Z343" s="95"/>
      <c r="AA343" s="95" t="e">
        <f aca="false">HLOOKUP("Pad type",#REF!,MATCH($A343,#REF!,0),FALSE())</f>
        <v>#VALUE!</v>
      </c>
      <c r="AB343" s="95"/>
      <c r="AC343" s="100" t="e">
        <f aca="false">HLOOKUP("POR Pin State",#REF!,MATCH($A343,#REF!,0),FALSE())</f>
        <v>#VALUE!</v>
      </c>
      <c r="AD343" s="186"/>
      <c r="AE343" s="187"/>
      <c r="AF343" s="187"/>
      <c r="AG343" s="187"/>
      <c r="AH343" s="188"/>
      <c r="AI343" s="188"/>
      <c r="AJ343" s="189"/>
      <c r="AK343" s="189"/>
      <c r="AL343" s="189"/>
      <c r="AM343" s="189"/>
      <c r="AN343" s="189"/>
      <c r="AO343" s="189"/>
      <c r="AP343" s="189"/>
      <c r="AQ343" s="194" t="s">
        <v>812</v>
      </c>
      <c r="AR343" s="104"/>
      <c r="AS343" s="104"/>
      <c r="AT343" s="104"/>
      <c r="AU343" s="104"/>
      <c r="AV343" s="104"/>
      <c r="AW343" s="104"/>
      <c r="AX343" s="104"/>
      <c r="AY343" s="104"/>
      <c r="AZ343" s="104"/>
      <c r="BA343" s="104"/>
      <c r="BB343" s="162"/>
      <c r="BC343" s="104"/>
      <c r="BD343" s="191"/>
      <c r="BE343" s="195" t="s">
        <v>812</v>
      </c>
      <c r="BF343" s="108" t="e">
        <f aca="false">VLOOKUP($A343,#REF!, 34, FALSE())</f>
        <v>#VALUE!</v>
      </c>
      <c r="BG343" s="108" t="e">
        <f aca="false">VLOOKUP($A343,#REF!, 22, FALSE())</f>
        <v>#VALUE!</v>
      </c>
      <c r="BH343" s="109"/>
    </row>
    <row r="344" s="193" customFormat="true" ht="12.75" hidden="false" customHeight="true" outlineLevel="0" collapsed="false">
      <c r="A344" s="184" t="s">
        <v>812</v>
      </c>
      <c r="B344" s="86" t="e">
        <f aca="false">VLOOKUP($A344,#REF!, 34, FALSE())</f>
        <v>#VALUE!</v>
      </c>
      <c r="C344" s="87" t="str">
        <f aca="false">CONCATENATE("unused_",A344)</f>
        <v>unused_CSI_F_D1_N</v>
      </c>
      <c r="D344" s="88" t="e">
        <f aca="false">IF(LEN(VLOOKUP($A344,#REF!,8,FALSE())),LEFT(VLOOKUP($A344,#REF!,8,FALSE()),LEN(VLOOKUP($A344,#REF!,8,FALSE()))-2),"")</f>
        <v>#VALUE!</v>
      </c>
      <c r="E344" s="89" t="e">
        <f aca="false">IF(LEN(VLOOKUP($A344,#REF!,4,FALSE())),IF(INDEX(#REF!,MATCH($A344,#REF!,0),1),LEFT(VLOOKUP($A344,#REF!,4,FALSE()),LEN(VLOOKUP($A344,#REF!,4,FALSE()))-2),CONCATENATE(LEFT(VLOOKUP($A344,#REF!,4,FALSE()),LEN(VLOOKUP($A344,#REF!,4,FALSE()))-2),"*")),"")</f>
        <v>#VALUE!</v>
      </c>
      <c r="F344" s="90" t="e">
        <f aca="false">IF(LEN(VLOOKUP($A344,#REF!,5,FALSE())),IF(INDEX(#REF!,MATCH($A344,#REF!,0),2),LEFT(VLOOKUP($A344,#REF!,5,FALSE()),LEN(VLOOKUP($A344,#REF!,5,FALSE()))-2),CONCATENATE(LEFT(VLOOKUP($A344,#REF!,5,FALSE()),LEN(VLOOKUP($A344,#REF!,5,FALSE()))-2),"*")),"")</f>
        <v>#VALUE!</v>
      </c>
      <c r="G344" s="90" t="e">
        <f aca="false">IF(LEN(VLOOKUP($A344,#REF!,6,FALSE())),IF(INDEX(#REF!,MATCH($A344,#REF!,0),3),LEFT(VLOOKUP($A344,#REF!,6,FALSE()),LEN(VLOOKUP($A344,#REF!,6,FALSE()))-2),CONCATENATE(LEFT(VLOOKUP($A344,#REF!,6,FALSE()),LEN(VLOOKUP($A344,#REF!,6,FALSE()))-2),"*")),"")</f>
        <v>#VALUE!</v>
      </c>
      <c r="H344" s="91" t="e">
        <f aca="false">IF(LEN(VLOOKUP($A344,#REF!,7,FALSE())),IF(INDEX(#REF!,MATCH($A344,#REF!,0),4),LEFT(VLOOKUP($A344,#REF!,7,FALSE()),LEN(VLOOKUP($A344,#REF!,7,FALSE()))-2),CONCATENATE(LEFT(VLOOKUP($A344,#REF!,7,FALSE()),LEN(VLOOKUP($A344,#REF!,7,FALSE()))-2),"*")),"")</f>
        <v>#VALUE!</v>
      </c>
      <c r="I344" s="92" t="e">
        <f aca="false">IF(LEN(VLOOKUP($A344,#REF!,8,FALSE())),UPPER(RIGHT(VLOOKUP($A344,#REF!,8,FALSE()), 1)),"")</f>
        <v>#VALUE!</v>
      </c>
      <c r="J344" s="90" t="e">
        <f aca="false">IF(LEN(VLOOKUP($A344,#REF!,4,FALSE())),UPPER(RIGHT(VLOOKUP($A344,#REF!,4,FALSE()), 1)),"")</f>
        <v>#VALUE!</v>
      </c>
      <c r="K344" s="90" t="e">
        <f aca="false">IF(LEN(VLOOKUP($A344,#REF!,5,FALSE())),UPPER(RIGHT(VLOOKUP($A344,#REF!,5,FALSE()), 1)),"")</f>
        <v>#VALUE!</v>
      </c>
      <c r="L344" s="90" t="e">
        <f aca="false">IF(LEN(VLOOKUP($A344,#REF!,6,FALSE())),UPPER(RIGHT(VLOOKUP($A344,#REF!,6,FALSE()), 1)),"")</f>
        <v>#VALUE!</v>
      </c>
      <c r="M344" s="91" t="e">
        <f aca="false">IF(LEN(VLOOKUP($A344,#REF!,7,FALSE())),UPPER(RIGHT(VLOOKUP($A344,#REF!,7,FALSE()), 1)),"")</f>
        <v>#VALUE!</v>
      </c>
      <c r="N344" s="185"/>
      <c r="O344" s="185"/>
      <c r="P344" s="185"/>
      <c r="Q344" s="185"/>
      <c r="R344" s="185"/>
      <c r="S344" s="100" t="e">
        <f aca="false">HLOOKUP("Device Tree Pin Name",#REF!,MATCH($A344,#REF!,0),FALSE())</f>
        <v>#VALUE!</v>
      </c>
      <c r="T344" s="95" t="e">
        <f aca="false">HLOOKUP("power rail",#REF!,MATCH($A344,#REF!,0),FALSE())</f>
        <v>#VALUE!</v>
      </c>
      <c r="U344" s="96" t="e">
        <f aca="false">HLOOKUP("Wake Capable",#REF!,MATCH($A344,#REF!,0),FALSE())</f>
        <v>#VALUE!</v>
      </c>
      <c r="V344" s="96" t="e">
        <f aca="false">HLOOKUP("Strap",#REF!,MATCH($A344,#REF!,0),FALSE())</f>
        <v>#VALUE!</v>
      </c>
      <c r="W344" s="96"/>
      <c r="X344" s="96" t="e">
        <f aca="false">HLOOKUP("DPD_Control",#REF!,MATCH($A344,#REF!,0),FALSE())</f>
        <v>#VALUE!</v>
      </c>
      <c r="Y344" s="96" t="e">
        <f aca="false">HLOOKUP("DPD_Group",#REF!,MATCH($A344,#REF!,0),FALSE())</f>
        <v>#VALUE!</v>
      </c>
      <c r="Z344" s="95"/>
      <c r="AA344" s="95" t="e">
        <f aca="false">HLOOKUP("Pad type",#REF!,MATCH($A344,#REF!,0),FALSE())</f>
        <v>#VALUE!</v>
      </c>
      <c r="AB344" s="95"/>
      <c r="AC344" s="100" t="e">
        <f aca="false">HLOOKUP("POR Pin State",#REF!,MATCH($A344,#REF!,0),FALSE())</f>
        <v>#VALUE!</v>
      </c>
      <c r="AD344" s="186"/>
      <c r="AE344" s="187"/>
      <c r="AF344" s="187"/>
      <c r="AG344" s="187"/>
      <c r="AH344" s="188"/>
      <c r="AI344" s="188"/>
      <c r="AJ344" s="189"/>
      <c r="AK344" s="189"/>
      <c r="AL344" s="189"/>
      <c r="AM344" s="189"/>
      <c r="AN344" s="189"/>
      <c r="AO344" s="189"/>
      <c r="AP344" s="189"/>
      <c r="AQ344" s="194" t="s">
        <v>811</v>
      </c>
      <c r="AR344" s="104"/>
      <c r="AS344" s="104"/>
      <c r="AT344" s="104"/>
      <c r="AU344" s="104"/>
      <c r="AV344" s="104"/>
      <c r="AW344" s="104"/>
      <c r="AX344" s="104"/>
      <c r="AY344" s="104"/>
      <c r="AZ344" s="104"/>
      <c r="BA344" s="104"/>
      <c r="BB344" s="162"/>
      <c r="BC344" s="104"/>
      <c r="BD344" s="196"/>
      <c r="BE344" s="195" t="s">
        <v>811</v>
      </c>
      <c r="BF344" s="108" t="e">
        <f aca="false">VLOOKUP($A344,#REF!, 34, FALSE())</f>
        <v>#VALUE!</v>
      </c>
      <c r="BG344" s="108" t="e">
        <f aca="false">VLOOKUP($A344,#REF!, 22, FALSE())</f>
        <v>#VALUE!</v>
      </c>
      <c r="BH344" s="109"/>
    </row>
    <row r="345" s="193" customFormat="true" ht="12.75" hidden="false" customHeight="true" outlineLevel="0" collapsed="false">
      <c r="A345" s="184" t="s">
        <v>813</v>
      </c>
      <c r="B345" s="86" t="e">
        <f aca="false">VLOOKUP($A345,#REF!, 34, FALSE())</f>
        <v>#VALUE!</v>
      </c>
      <c r="C345" s="87" t="str">
        <f aca="false">CONCATENATE("unused_",A345)</f>
        <v>unused_CSI_G_D0_P</v>
      </c>
      <c r="D345" s="88" t="e">
        <f aca="false">IF(LEN(VLOOKUP($A345,#REF!,8,FALSE())),LEFT(VLOOKUP($A345,#REF!,8,FALSE()),LEN(VLOOKUP($A345,#REF!,8,FALSE()))-2),"")</f>
        <v>#VALUE!</v>
      </c>
      <c r="E345" s="89" t="e">
        <f aca="false">IF(LEN(VLOOKUP($A345,#REF!,4,FALSE())),IF(INDEX(#REF!,MATCH($A345,#REF!,0),1),LEFT(VLOOKUP($A345,#REF!,4,FALSE()),LEN(VLOOKUP($A345,#REF!,4,FALSE()))-2),CONCATENATE(LEFT(VLOOKUP($A345,#REF!,4,FALSE()),LEN(VLOOKUP($A345,#REF!,4,FALSE()))-2),"*")),"")</f>
        <v>#VALUE!</v>
      </c>
      <c r="F345" s="90" t="e">
        <f aca="false">IF(LEN(VLOOKUP($A345,#REF!,5,FALSE())),IF(INDEX(#REF!,MATCH($A345,#REF!,0),2),LEFT(VLOOKUP($A345,#REF!,5,FALSE()),LEN(VLOOKUP($A345,#REF!,5,FALSE()))-2),CONCATENATE(LEFT(VLOOKUP($A345,#REF!,5,FALSE()),LEN(VLOOKUP($A345,#REF!,5,FALSE()))-2),"*")),"")</f>
        <v>#VALUE!</v>
      </c>
      <c r="G345" s="90" t="e">
        <f aca="false">IF(LEN(VLOOKUP($A345,#REF!,6,FALSE())),IF(INDEX(#REF!,MATCH($A345,#REF!,0),3),LEFT(VLOOKUP($A345,#REF!,6,FALSE()),LEN(VLOOKUP($A345,#REF!,6,FALSE()))-2),CONCATENATE(LEFT(VLOOKUP($A345,#REF!,6,FALSE()),LEN(VLOOKUP($A345,#REF!,6,FALSE()))-2),"*")),"")</f>
        <v>#VALUE!</v>
      </c>
      <c r="H345" s="91" t="e">
        <f aca="false">IF(LEN(VLOOKUP($A345,#REF!,7,FALSE())),IF(INDEX(#REF!,MATCH($A345,#REF!,0),4),LEFT(VLOOKUP($A345,#REF!,7,FALSE()),LEN(VLOOKUP($A345,#REF!,7,FALSE()))-2),CONCATENATE(LEFT(VLOOKUP($A345,#REF!,7,FALSE()),LEN(VLOOKUP($A345,#REF!,7,FALSE()))-2),"*")),"")</f>
        <v>#VALUE!</v>
      </c>
      <c r="I345" s="92" t="e">
        <f aca="false">IF(LEN(VLOOKUP($A345,#REF!,8,FALSE())),UPPER(RIGHT(VLOOKUP($A345,#REF!,8,FALSE()), 1)),"")</f>
        <v>#VALUE!</v>
      </c>
      <c r="J345" s="90" t="e">
        <f aca="false">IF(LEN(VLOOKUP($A345,#REF!,4,FALSE())),UPPER(RIGHT(VLOOKUP($A345,#REF!,4,FALSE()), 1)),"")</f>
        <v>#VALUE!</v>
      </c>
      <c r="K345" s="90" t="e">
        <f aca="false">IF(LEN(VLOOKUP($A345,#REF!,5,FALSE())),UPPER(RIGHT(VLOOKUP($A345,#REF!,5,FALSE()), 1)),"")</f>
        <v>#VALUE!</v>
      </c>
      <c r="L345" s="90" t="e">
        <f aca="false">IF(LEN(VLOOKUP($A345,#REF!,6,FALSE())),UPPER(RIGHT(VLOOKUP($A345,#REF!,6,FALSE()), 1)),"")</f>
        <v>#VALUE!</v>
      </c>
      <c r="M345" s="91" t="e">
        <f aca="false">IF(LEN(VLOOKUP($A345,#REF!,7,FALSE())),UPPER(RIGHT(VLOOKUP($A345,#REF!,7,FALSE()), 1)),"")</f>
        <v>#VALUE!</v>
      </c>
      <c r="N345" s="185"/>
      <c r="O345" s="185"/>
      <c r="P345" s="185"/>
      <c r="Q345" s="185"/>
      <c r="R345" s="185"/>
      <c r="S345" s="100" t="e">
        <f aca="false">HLOOKUP("Device Tree Pin Name",#REF!,MATCH($A345,#REF!,0),FALSE())</f>
        <v>#VALUE!</v>
      </c>
      <c r="T345" s="95" t="e">
        <f aca="false">HLOOKUP("power rail",#REF!,MATCH($A345,#REF!,0),FALSE())</f>
        <v>#VALUE!</v>
      </c>
      <c r="U345" s="96" t="e">
        <f aca="false">HLOOKUP("Wake Capable",#REF!,MATCH($A345,#REF!,0),FALSE())</f>
        <v>#VALUE!</v>
      </c>
      <c r="V345" s="96" t="e">
        <f aca="false">HLOOKUP("Strap",#REF!,MATCH($A345,#REF!,0),FALSE())</f>
        <v>#VALUE!</v>
      </c>
      <c r="W345" s="96"/>
      <c r="X345" s="96" t="e">
        <f aca="false">HLOOKUP("DPD_Control",#REF!,MATCH($A345,#REF!,0),FALSE())</f>
        <v>#VALUE!</v>
      </c>
      <c r="Y345" s="96" t="e">
        <f aca="false">HLOOKUP("DPD_Group",#REF!,MATCH($A345,#REF!,0),FALSE())</f>
        <v>#VALUE!</v>
      </c>
      <c r="Z345" s="95"/>
      <c r="AA345" s="95" t="e">
        <f aca="false">HLOOKUP("Pad type",#REF!,MATCH($A345,#REF!,0),FALSE())</f>
        <v>#VALUE!</v>
      </c>
      <c r="AB345" s="95"/>
      <c r="AC345" s="100" t="e">
        <f aca="false">HLOOKUP("POR Pin State",#REF!,MATCH($A345,#REF!,0),FALSE())</f>
        <v>#VALUE!</v>
      </c>
      <c r="AD345" s="186"/>
      <c r="AE345" s="187"/>
      <c r="AF345" s="187"/>
      <c r="AG345" s="187"/>
      <c r="AH345" s="188"/>
      <c r="AI345" s="188"/>
      <c r="AJ345" s="189"/>
      <c r="AK345" s="189"/>
      <c r="AL345" s="189"/>
      <c r="AM345" s="189"/>
      <c r="AN345" s="189"/>
      <c r="AO345" s="189"/>
      <c r="AP345" s="189"/>
      <c r="AQ345" s="194" t="s">
        <v>814</v>
      </c>
      <c r="AR345" s="104"/>
      <c r="AS345" s="104"/>
      <c r="AT345" s="104"/>
      <c r="AU345" s="104"/>
      <c r="AV345" s="104"/>
      <c r="AW345" s="104"/>
      <c r="AX345" s="104"/>
      <c r="AY345" s="104"/>
      <c r="AZ345" s="104"/>
      <c r="BA345" s="104"/>
      <c r="BB345" s="162"/>
      <c r="BC345" s="174"/>
      <c r="BD345" s="197"/>
      <c r="BE345" s="195" t="s">
        <v>814</v>
      </c>
      <c r="BF345" s="108" t="e">
        <f aca="false">VLOOKUP($A345,#REF!, 34, FALSE())</f>
        <v>#VALUE!</v>
      </c>
      <c r="BG345" s="108" t="e">
        <f aca="false">VLOOKUP($A345,#REF!, 22, FALSE())</f>
        <v>#VALUE!</v>
      </c>
      <c r="BH345" s="109"/>
    </row>
    <row r="346" s="193" customFormat="true" ht="12.75" hidden="false" customHeight="true" outlineLevel="0" collapsed="false">
      <c r="A346" s="184" t="s">
        <v>815</v>
      </c>
      <c r="B346" s="86" t="e">
        <f aca="false">VLOOKUP($A346,#REF!, 34, FALSE())</f>
        <v>#VALUE!</v>
      </c>
      <c r="C346" s="87" t="str">
        <f aca="false">CONCATENATE("unused_",A346)</f>
        <v>unused_CSI_G_D0_N</v>
      </c>
      <c r="D346" s="88" t="e">
        <f aca="false">IF(LEN(VLOOKUP($A346,#REF!,8,FALSE())),LEFT(VLOOKUP($A346,#REF!,8,FALSE()),LEN(VLOOKUP($A346,#REF!,8,FALSE()))-2),"")</f>
        <v>#VALUE!</v>
      </c>
      <c r="E346" s="89" t="e">
        <f aca="false">IF(LEN(VLOOKUP($A346,#REF!,4,FALSE())),IF(INDEX(#REF!,MATCH($A346,#REF!,0),1),LEFT(VLOOKUP($A346,#REF!,4,FALSE()),LEN(VLOOKUP($A346,#REF!,4,FALSE()))-2),CONCATENATE(LEFT(VLOOKUP($A346,#REF!,4,FALSE()),LEN(VLOOKUP($A346,#REF!,4,FALSE()))-2),"*")),"")</f>
        <v>#VALUE!</v>
      </c>
      <c r="F346" s="90" t="e">
        <f aca="false">IF(LEN(VLOOKUP($A346,#REF!,5,FALSE())),IF(INDEX(#REF!,MATCH($A346,#REF!,0),2),LEFT(VLOOKUP($A346,#REF!,5,FALSE()),LEN(VLOOKUP($A346,#REF!,5,FALSE()))-2),CONCATENATE(LEFT(VLOOKUP($A346,#REF!,5,FALSE()),LEN(VLOOKUP($A346,#REF!,5,FALSE()))-2),"*")),"")</f>
        <v>#VALUE!</v>
      </c>
      <c r="G346" s="90" t="e">
        <f aca="false">IF(LEN(VLOOKUP($A346,#REF!,6,FALSE())),IF(INDEX(#REF!,MATCH($A346,#REF!,0),3),LEFT(VLOOKUP($A346,#REF!,6,FALSE()),LEN(VLOOKUP($A346,#REF!,6,FALSE()))-2),CONCATENATE(LEFT(VLOOKUP($A346,#REF!,6,FALSE()),LEN(VLOOKUP($A346,#REF!,6,FALSE()))-2),"*")),"")</f>
        <v>#VALUE!</v>
      </c>
      <c r="H346" s="91" t="e">
        <f aca="false">IF(LEN(VLOOKUP($A346,#REF!,7,FALSE())),IF(INDEX(#REF!,MATCH($A346,#REF!,0),4),LEFT(VLOOKUP($A346,#REF!,7,FALSE()),LEN(VLOOKUP($A346,#REF!,7,FALSE()))-2),CONCATENATE(LEFT(VLOOKUP($A346,#REF!,7,FALSE()),LEN(VLOOKUP($A346,#REF!,7,FALSE()))-2),"*")),"")</f>
        <v>#VALUE!</v>
      </c>
      <c r="I346" s="92" t="e">
        <f aca="false">IF(LEN(VLOOKUP($A346,#REF!,8,FALSE())),UPPER(RIGHT(VLOOKUP($A346,#REF!,8,FALSE()), 1)),"")</f>
        <v>#VALUE!</v>
      </c>
      <c r="J346" s="90" t="e">
        <f aca="false">IF(LEN(VLOOKUP($A346,#REF!,4,FALSE())),UPPER(RIGHT(VLOOKUP($A346,#REF!,4,FALSE()), 1)),"")</f>
        <v>#VALUE!</v>
      </c>
      <c r="K346" s="90" t="e">
        <f aca="false">IF(LEN(VLOOKUP($A346,#REF!,5,FALSE())),UPPER(RIGHT(VLOOKUP($A346,#REF!,5,FALSE()), 1)),"")</f>
        <v>#VALUE!</v>
      </c>
      <c r="L346" s="90" t="e">
        <f aca="false">IF(LEN(VLOOKUP($A346,#REF!,6,FALSE())),UPPER(RIGHT(VLOOKUP($A346,#REF!,6,FALSE()), 1)),"")</f>
        <v>#VALUE!</v>
      </c>
      <c r="M346" s="91" t="e">
        <f aca="false">IF(LEN(VLOOKUP($A346,#REF!,7,FALSE())),UPPER(RIGHT(VLOOKUP($A346,#REF!,7,FALSE()), 1)),"")</f>
        <v>#VALUE!</v>
      </c>
      <c r="N346" s="185"/>
      <c r="O346" s="185"/>
      <c r="P346" s="185"/>
      <c r="Q346" s="185"/>
      <c r="R346" s="185"/>
      <c r="S346" s="100" t="e">
        <f aca="false">HLOOKUP("Device Tree Pin Name",#REF!,MATCH($A346,#REF!,0),FALSE())</f>
        <v>#VALUE!</v>
      </c>
      <c r="T346" s="95" t="e">
        <f aca="false">HLOOKUP("power rail",#REF!,MATCH($A346,#REF!,0),FALSE())</f>
        <v>#VALUE!</v>
      </c>
      <c r="U346" s="96" t="e">
        <f aca="false">HLOOKUP("Wake Capable",#REF!,MATCH($A346,#REF!,0),FALSE())</f>
        <v>#VALUE!</v>
      </c>
      <c r="V346" s="96" t="e">
        <f aca="false">HLOOKUP("Strap",#REF!,MATCH($A346,#REF!,0),FALSE())</f>
        <v>#VALUE!</v>
      </c>
      <c r="W346" s="96"/>
      <c r="X346" s="96" t="e">
        <f aca="false">HLOOKUP("DPD_Control",#REF!,MATCH($A346,#REF!,0),FALSE())</f>
        <v>#VALUE!</v>
      </c>
      <c r="Y346" s="96" t="e">
        <f aca="false">HLOOKUP("DPD_Group",#REF!,MATCH($A346,#REF!,0),FALSE())</f>
        <v>#VALUE!</v>
      </c>
      <c r="Z346" s="95"/>
      <c r="AA346" s="95" t="e">
        <f aca="false">HLOOKUP("Pad type",#REF!,MATCH($A346,#REF!,0),FALSE())</f>
        <v>#VALUE!</v>
      </c>
      <c r="AB346" s="95"/>
      <c r="AC346" s="100" t="e">
        <f aca="false">HLOOKUP("POR Pin State",#REF!,MATCH($A346,#REF!,0),FALSE())</f>
        <v>#VALUE!</v>
      </c>
      <c r="AD346" s="186"/>
      <c r="AE346" s="187"/>
      <c r="AF346" s="187"/>
      <c r="AG346" s="187"/>
      <c r="AH346" s="188"/>
      <c r="AI346" s="188"/>
      <c r="AJ346" s="189"/>
      <c r="AK346" s="189"/>
      <c r="AL346" s="189"/>
      <c r="AM346" s="189"/>
      <c r="AN346" s="189"/>
      <c r="AO346" s="189"/>
      <c r="AP346" s="189"/>
      <c r="AQ346" s="194" t="s">
        <v>816</v>
      </c>
      <c r="AR346" s="104"/>
      <c r="AS346" s="104"/>
      <c r="AT346" s="104"/>
      <c r="AU346" s="104"/>
      <c r="AV346" s="104"/>
      <c r="AW346" s="104"/>
      <c r="AX346" s="104"/>
      <c r="AY346" s="104"/>
      <c r="AZ346" s="104"/>
      <c r="BA346" s="104"/>
      <c r="BB346" s="162"/>
      <c r="BC346" s="104"/>
      <c r="BD346" s="191"/>
      <c r="BE346" s="195" t="s">
        <v>816</v>
      </c>
      <c r="BF346" s="108" t="e">
        <f aca="false">VLOOKUP($A346,#REF!, 34, FALSE())</f>
        <v>#VALUE!</v>
      </c>
      <c r="BG346" s="108" t="e">
        <f aca="false">VLOOKUP($A346,#REF!, 22, FALSE())</f>
        <v>#VALUE!</v>
      </c>
      <c r="BH346" s="109"/>
    </row>
    <row r="347" s="193" customFormat="true" ht="12.75" hidden="false" customHeight="true" outlineLevel="0" collapsed="false">
      <c r="A347" s="184" t="s">
        <v>816</v>
      </c>
      <c r="B347" s="86" t="e">
        <f aca="false">VLOOKUP($A347,#REF!, 34, FALSE())</f>
        <v>#VALUE!</v>
      </c>
      <c r="C347" s="87" t="str">
        <f aca="false">CONCATENATE("unused_",A347)</f>
        <v>unused_CSI_G_CLK_P</v>
      </c>
      <c r="D347" s="88" t="e">
        <f aca="false">IF(LEN(VLOOKUP($A347,#REF!,8,FALSE())),LEFT(VLOOKUP($A347,#REF!,8,FALSE()),LEN(VLOOKUP($A347,#REF!,8,FALSE()))-2),"")</f>
        <v>#VALUE!</v>
      </c>
      <c r="E347" s="89" t="e">
        <f aca="false">IF(LEN(VLOOKUP($A347,#REF!,4,FALSE())),IF(INDEX(#REF!,MATCH($A347,#REF!,0),1),LEFT(VLOOKUP($A347,#REF!,4,FALSE()),LEN(VLOOKUP($A347,#REF!,4,FALSE()))-2),CONCATENATE(LEFT(VLOOKUP($A347,#REF!,4,FALSE()),LEN(VLOOKUP($A347,#REF!,4,FALSE()))-2),"*")),"")</f>
        <v>#VALUE!</v>
      </c>
      <c r="F347" s="90" t="e">
        <f aca="false">IF(LEN(VLOOKUP($A347,#REF!,5,FALSE())),IF(INDEX(#REF!,MATCH($A347,#REF!,0),2),LEFT(VLOOKUP($A347,#REF!,5,FALSE()),LEN(VLOOKUP($A347,#REF!,5,FALSE()))-2),CONCATENATE(LEFT(VLOOKUP($A347,#REF!,5,FALSE()),LEN(VLOOKUP($A347,#REF!,5,FALSE()))-2),"*")),"")</f>
        <v>#VALUE!</v>
      </c>
      <c r="G347" s="90" t="e">
        <f aca="false">IF(LEN(VLOOKUP($A347,#REF!,6,FALSE())),IF(INDEX(#REF!,MATCH($A347,#REF!,0),3),LEFT(VLOOKUP($A347,#REF!,6,FALSE()),LEN(VLOOKUP($A347,#REF!,6,FALSE()))-2),CONCATENATE(LEFT(VLOOKUP($A347,#REF!,6,FALSE()),LEN(VLOOKUP($A347,#REF!,6,FALSE()))-2),"*")),"")</f>
        <v>#VALUE!</v>
      </c>
      <c r="H347" s="91" t="e">
        <f aca="false">IF(LEN(VLOOKUP($A347,#REF!,7,FALSE())),IF(INDEX(#REF!,MATCH($A347,#REF!,0),4),LEFT(VLOOKUP($A347,#REF!,7,FALSE()),LEN(VLOOKUP($A347,#REF!,7,FALSE()))-2),CONCATENATE(LEFT(VLOOKUP($A347,#REF!,7,FALSE()),LEN(VLOOKUP($A347,#REF!,7,FALSE()))-2),"*")),"")</f>
        <v>#VALUE!</v>
      </c>
      <c r="I347" s="92" t="e">
        <f aca="false">IF(LEN(VLOOKUP($A347,#REF!,8,FALSE())),UPPER(RIGHT(VLOOKUP($A347,#REF!,8,FALSE()), 1)),"")</f>
        <v>#VALUE!</v>
      </c>
      <c r="J347" s="90" t="e">
        <f aca="false">IF(LEN(VLOOKUP($A347,#REF!,4,FALSE())),UPPER(RIGHT(VLOOKUP($A347,#REF!,4,FALSE()), 1)),"")</f>
        <v>#VALUE!</v>
      </c>
      <c r="K347" s="90" t="e">
        <f aca="false">IF(LEN(VLOOKUP($A347,#REF!,5,FALSE())),UPPER(RIGHT(VLOOKUP($A347,#REF!,5,FALSE()), 1)),"")</f>
        <v>#VALUE!</v>
      </c>
      <c r="L347" s="90" t="e">
        <f aca="false">IF(LEN(VLOOKUP($A347,#REF!,6,FALSE())),UPPER(RIGHT(VLOOKUP($A347,#REF!,6,FALSE()), 1)),"")</f>
        <v>#VALUE!</v>
      </c>
      <c r="M347" s="91" t="e">
        <f aca="false">IF(LEN(VLOOKUP($A347,#REF!,7,FALSE())),UPPER(RIGHT(VLOOKUP($A347,#REF!,7,FALSE()), 1)),"")</f>
        <v>#VALUE!</v>
      </c>
      <c r="N347" s="185"/>
      <c r="O347" s="185"/>
      <c r="P347" s="185"/>
      <c r="Q347" s="185"/>
      <c r="R347" s="185"/>
      <c r="S347" s="100" t="e">
        <f aca="false">HLOOKUP("Device Tree Pin Name",#REF!,MATCH($A347,#REF!,0),FALSE())</f>
        <v>#VALUE!</v>
      </c>
      <c r="T347" s="95" t="e">
        <f aca="false">HLOOKUP("power rail",#REF!,MATCH($A347,#REF!,0),FALSE())</f>
        <v>#VALUE!</v>
      </c>
      <c r="U347" s="96" t="e">
        <f aca="false">HLOOKUP("Wake Capable",#REF!,MATCH($A347,#REF!,0),FALSE())</f>
        <v>#VALUE!</v>
      </c>
      <c r="V347" s="96" t="e">
        <f aca="false">HLOOKUP("Strap",#REF!,MATCH($A347,#REF!,0),FALSE())</f>
        <v>#VALUE!</v>
      </c>
      <c r="W347" s="96"/>
      <c r="X347" s="96" t="e">
        <f aca="false">HLOOKUP("DPD_Control",#REF!,MATCH($A347,#REF!,0),FALSE())</f>
        <v>#VALUE!</v>
      </c>
      <c r="Y347" s="96" t="e">
        <f aca="false">HLOOKUP("DPD_Group",#REF!,MATCH($A347,#REF!,0),FALSE())</f>
        <v>#VALUE!</v>
      </c>
      <c r="Z347" s="95"/>
      <c r="AA347" s="95" t="e">
        <f aca="false">HLOOKUP("Pad type",#REF!,MATCH($A347,#REF!,0),FALSE())</f>
        <v>#VALUE!</v>
      </c>
      <c r="AB347" s="95"/>
      <c r="AC347" s="100" t="e">
        <f aca="false">HLOOKUP("POR Pin State",#REF!,MATCH($A347,#REF!,0),FALSE())</f>
        <v>#VALUE!</v>
      </c>
      <c r="AD347" s="186"/>
      <c r="AE347" s="187"/>
      <c r="AF347" s="187"/>
      <c r="AG347" s="187"/>
      <c r="AH347" s="188"/>
      <c r="AI347" s="188"/>
      <c r="AJ347" s="189"/>
      <c r="AK347" s="189"/>
      <c r="AL347" s="189"/>
      <c r="AM347" s="189"/>
      <c r="AN347" s="189"/>
      <c r="AO347" s="189"/>
      <c r="AP347" s="189"/>
      <c r="AQ347" s="194" t="s">
        <v>815</v>
      </c>
      <c r="AR347" s="104"/>
      <c r="AS347" s="104"/>
      <c r="AT347" s="104"/>
      <c r="AU347" s="104"/>
      <c r="AV347" s="104"/>
      <c r="AW347" s="104"/>
      <c r="AX347" s="104"/>
      <c r="AY347" s="104"/>
      <c r="AZ347" s="104"/>
      <c r="BA347" s="104"/>
      <c r="BB347" s="162"/>
      <c r="BC347" s="104"/>
      <c r="BD347" s="191"/>
      <c r="BE347" s="195" t="s">
        <v>815</v>
      </c>
      <c r="BF347" s="108" t="e">
        <f aca="false">VLOOKUP($A347,#REF!, 34, FALSE())</f>
        <v>#VALUE!</v>
      </c>
      <c r="BG347" s="108" t="e">
        <f aca="false">VLOOKUP($A347,#REF!, 22, FALSE())</f>
        <v>#VALUE!</v>
      </c>
      <c r="BH347" s="109"/>
    </row>
    <row r="348" s="193" customFormat="true" ht="12.75" hidden="false" customHeight="true" outlineLevel="0" collapsed="false">
      <c r="A348" s="184" t="s">
        <v>814</v>
      </c>
      <c r="B348" s="86" t="e">
        <f aca="false">VLOOKUP($A348,#REF!, 34, FALSE())</f>
        <v>#VALUE!</v>
      </c>
      <c r="C348" s="87" t="str">
        <f aca="false">CONCATENATE("unused_",A348)</f>
        <v>unused_CSI_G_CLK_N</v>
      </c>
      <c r="D348" s="88" t="e">
        <f aca="false">IF(LEN(VLOOKUP($A348,#REF!,8,FALSE())),LEFT(VLOOKUP($A348,#REF!,8,FALSE()),LEN(VLOOKUP($A348,#REF!,8,FALSE()))-2),"")</f>
        <v>#VALUE!</v>
      </c>
      <c r="E348" s="89" t="e">
        <f aca="false">IF(LEN(VLOOKUP($A348,#REF!,4,FALSE())),IF(INDEX(#REF!,MATCH($A348,#REF!,0),1),LEFT(VLOOKUP($A348,#REF!,4,FALSE()),LEN(VLOOKUP($A348,#REF!,4,FALSE()))-2),CONCATENATE(LEFT(VLOOKUP($A348,#REF!,4,FALSE()),LEN(VLOOKUP($A348,#REF!,4,FALSE()))-2),"*")),"")</f>
        <v>#VALUE!</v>
      </c>
      <c r="F348" s="90" t="e">
        <f aca="false">IF(LEN(VLOOKUP($A348,#REF!,5,FALSE())),IF(INDEX(#REF!,MATCH($A348,#REF!,0),2),LEFT(VLOOKUP($A348,#REF!,5,FALSE()),LEN(VLOOKUP($A348,#REF!,5,FALSE()))-2),CONCATENATE(LEFT(VLOOKUP($A348,#REF!,5,FALSE()),LEN(VLOOKUP($A348,#REF!,5,FALSE()))-2),"*")),"")</f>
        <v>#VALUE!</v>
      </c>
      <c r="G348" s="90" t="e">
        <f aca="false">IF(LEN(VLOOKUP($A348,#REF!,6,FALSE())),IF(INDEX(#REF!,MATCH($A348,#REF!,0),3),LEFT(VLOOKUP($A348,#REF!,6,FALSE()),LEN(VLOOKUP($A348,#REF!,6,FALSE()))-2),CONCATENATE(LEFT(VLOOKUP($A348,#REF!,6,FALSE()),LEN(VLOOKUP($A348,#REF!,6,FALSE()))-2),"*")),"")</f>
        <v>#VALUE!</v>
      </c>
      <c r="H348" s="91" t="e">
        <f aca="false">IF(LEN(VLOOKUP($A348,#REF!,7,FALSE())),IF(INDEX(#REF!,MATCH($A348,#REF!,0),4),LEFT(VLOOKUP($A348,#REF!,7,FALSE()),LEN(VLOOKUP($A348,#REF!,7,FALSE()))-2),CONCATENATE(LEFT(VLOOKUP($A348,#REF!,7,FALSE()),LEN(VLOOKUP($A348,#REF!,7,FALSE()))-2),"*")),"")</f>
        <v>#VALUE!</v>
      </c>
      <c r="I348" s="92" t="e">
        <f aca="false">IF(LEN(VLOOKUP($A348,#REF!,8,FALSE())),UPPER(RIGHT(VLOOKUP($A348,#REF!,8,FALSE()), 1)),"")</f>
        <v>#VALUE!</v>
      </c>
      <c r="J348" s="90" t="e">
        <f aca="false">IF(LEN(VLOOKUP($A348,#REF!,4,FALSE())),UPPER(RIGHT(VLOOKUP($A348,#REF!,4,FALSE()), 1)),"")</f>
        <v>#VALUE!</v>
      </c>
      <c r="K348" s="90" t="e">
        <f aca="false">IF(LEN(VLOOKUP($A348,#REF!,5,FALSE())),UPPER(RIGHT(VLOOKUP($A348,#REF!,5,FALSE()), 1)),"")</f>
        <v>#VALUE!</v>
      </c>
      <c r="L348" s="90" t="e">
        <f aca="false">IF(LEN(VLOOKUP($A348,#REF!,6,FALSE())),UPPER(RIGHT(VLOOKUP($A348,#REF!,6,FALSE()), 1)),"")</f>
        <v>#VALUE!</v>
      </c>
      <c r="M348" s="91" t="e">
        <f aca="false">IF(LEN(VLOOKUP($A348,#REF!,7,FALSE())),UPPER(RIGHT(VLOOKUP($A348,#REF!,7,FALSE()), 1)),"")</f>
        <v>#VALUE!</v>
      </c>
      <c r="N348" s="185"/>
      <c r="O348" s="185"/>
      <c r="P348" s="185"/>
      <c r="Q348" s="185"/>
      <c r="R348" s="185"/>
      <c r="S348" s="100" t="e">
        <f aca="false">HLOOKUP("Device Tree Pin Name",#REF!,MATCH($A348,#REF!,0),FALSE())</f>
        <v>#VALUE!</v>
      </c>
      <c r="T348" s="95" t="e">
        <f aca="false">HLOOKUP("power rail",#REF!,MATCH($A348,#REF!,0),FALSE())</f>
        <v>#VALUE!</v>
      </c>
      <c r="U348" s="96" t="e">
        <f aca="false">HLOOKUP("Wake Capable",#REF!,MATCH($A348,#REF!,0),FALSE())</f>
        <v>#VALUE!</v>
      </c>
      <c r="V348" s="96" t="e">
        <f aca="false">HLOOKUP("Strap",#REF!,MATCH($A348,#REF!,0),FALSE())</f>
        <v>#VALUE!</v>
      </c>
      <c r="W348" s="96"/>
      <c r="X348" s="96" t="e">
        <f aca="false">HLOOKUP("DPD_Control",#REF!,MATCH($A348,#REF!,0),FALSE())</f>
        <v>#VALUE!</v>
      </c>
      <c r="Y348" s="96" t="e">
        <f aca="false">HLOOKUP("DPD_Group",#REF!,MATCH($A348,#REF!,0),FALSE())</f>
        <v>#VALUE!</v>
      </c>
      <c r="Z348" s="95"/>
      <c r="AA348" s="95" t="e">
        <f aca="false">HLOOKUP("Pad type",#REF!,MATCH($A348,#REF!,0),FALSE())</f>
        <v>#VALUE!</v>
      </c>
      <c r="AB348" s="95"/>
      <c r="AC348" s="100" t="e">
        <f aca="false">HLOOKUP("POR Pin State",#REF!,MATCH($A348,#REF!,0),FALSE())</f>
        <v>#VALUE!</v>
      </c>
      <c r="AD348" s="186"/>
      <c r="AE348" s="187"/>
      <c r="AF348" s="187"/>
      <c r="AG348" s="187"/>
      <c r="AH348" s="188"/>
      <c r="AI348" s="188"/>
      <c r="AJ348" s="189"/>
      <c r="AK348" s="189"/>
      <c r="AL348" s="189"/>
      <c r="AM348" s="189"/>
      <c r="AN348" s="189"/>
      <c r="AO348" s="189"/>
      <c r="AP348" s="189"/>
      <c r="AQ348" s="194" t="s">
        <v>813</v>
      </c>
      <c r="AR348" s="104"/>
      <c r="AS348" s="104"/>
      <c r="AT348" s="104"/>
      <c r="AU348" s="104"/>
      <c r="AV348" s="104"/>
      <c r="AW348" s="104"/>
      <c r="AX348" s="104"/>
      <c r="AY348" s="104"/>
      <c r="AZ348" s="104"/>
      <c r="BA348" s="104"/>
      <c r="BB348" s="162"/>
      <c r="BC348" s="104"/>
      <c r="BD348" s="191"/>
      <c r="BE348" s="195" t="s">
        <v>813</v>
      </c>
      <c r="BF348" s="108" t="e">
        <f aca="false">VLOOKUP($A348,#REF!, 34, FALSE())</f>
        <v>#VALUE!</v>
      </c>
      <c r="BG348" s="108" t="e">
        <f aca="false">VLOOKUP($A348,#REF!, 22, FALSE())</f>
        <v>#VALUE!</v>
      </c>
      <c r="BH348" s="109"/>
    </row>
    <row r="349" s="193" customFormat="true" ht="12.75" hidden="false" customHeight="true" outlineLevel="0" collapsed="false">
      <c r="A349" s="184" t="s">
        <v>817</v>
      </c>
      <c r="B349" s="86" t="e">
        <f aca="false">VLOOKUP($A349,#REF!, 34, FALSE())</f>
        <v>#VALUE!</v>
      </c>
      <c r="C349" s="87" t="str">
        <f aca="false">CONCATENATE("unused_",A349)</f>
        <v>unused_CSI_G_D1_P</v>
      </c>
      <c r="D349" s="88" t="e">
        <f aca="false">IF(LEN(VLOOKUP($A349,#REF!,8,FALSE())),LEFT(VLOOKUP($A349,#REF!,8,FALSE()),LEN(VLOOKUP($A349,#REF!,8,FALSE()))-2),"")</f>
        <v>#VALUE!</v>
      </c>
      <c r="E349" s="89" t="e">
        <f aca="false">IF(LEN(VLOOKUP($A349,#REF!,4,FALSE())),IF(INDEX(#REF!,MATCH($A349,#REF!,0),1),LEFT(VLOOKUP($A349,#REF!,4,FALSE()),LEN(VLOOKUP($A349,#REF!,4,FALSE()))-2),CONCATENATE(LEFT(VLOOKUP($A349,#REF!,4,FALSE()),LEN(VLOOKUP($A349,#REF!,4,FALSE()))-2),"*")),"")</f>
        <v>#VALUE!</v>
      </c>
      <c r="F349" s="90" t="e">
        <f aca="false">IF(LEN(VLOOKUP($A349,#REF!,5,FALSE())),IF(INDEX(#REF!,MATCH($A349,#REF!,0),2),LEFT(VLOOKUP($A349,#REF!,5,FALSE()),LEN(VLOOKUP($A349,#REF!,5,FALSE()))-2),CONCATENATE(LEFT(VLOOKUP($A349,#REF!,5,FALSE()),LEN(VLOOKUP($A349,#REF!,5,FALSE()))-2),"*")),"")</f>
        <v>#VALUE!</v>
      </c>
      <c r="G349" s="90" t="e">
        <f aca="false">IF(LEN(VLOOKUP($A349,#REF!,6,FALSE())),IF(INDEX(#REF!,MATCH($A349,#REF!,0),3),LEFT(VLOOKUP($A349,#REF!,6,FALSE()),LEN(VLOOKUP($A349,#REF!,6,FALSE()))-2),CONCATENATE(LEFT(VLOOKUP($A349,#REF!,6,FALSE()),LEN(VLOOKUP($A349,#REF!,6,FALSE()))-2),"*")),"")</f>
        <v>#VALUE!</v>
      </c>
      <c r="H349" s="91" t="e">
        <f aca="false">IF(LEN(VLOOKUP($A349,#REF!,7,FALSE())),IF(INDEX(#REF!,MATCH($A349,#REF!,0),4),LEFT(VLOOKUP($A349,#REF!,7,FALSE()),LEN(VLOOKUP($A349,#REF!,7,FALSE()))-2),CONCATENATE(LEFT(VLOOKUP($A349,#REF!,7,FALSE()),LEN(VLOOKUP($A349,#REF!,7,FALSE()))-2),"*")),"")</f>
        <v>#VALUE!</v>
      </c>
      <c r="I349" s="92" t="e">
        <f aca="false">IF(LEN(VLOOKUP($A349,#REF!,8,FALSE())),UPPER(RIGHT(VLOOKUP($A349,#REF!,8,FALSE()), 1)),"")</f>
        <v>#VALUE!</v>
      </c>
      <c r="J349" s="90" t="e">
        <f aca="false">IF(LEN(VLOOKUP($A349,#REF!,4,FALSE())),UPPER(RIGHT(VLOOKUP($A349,#REF!,4,FALSE()), 1)),"")</f>
        <v>#VALUE!</v>
      </c>
      <c r="K349" s="90" t="e">
        <f aca="false">IF(LEN(VLOOKUP($A349,#REF!,5,FALSE())),UPPER(RIGHT(VLOOKUP($A349,#REF!,5,FALSE()), 1)),"")</f>
        <v>#VALUE!</v>
      </c>
      <c r="L349" s="90" t="e">
        <f aca="false">IF(LEN(VLOOKUP($A349,#REF!,6,FALSE())),UPPER(RIGHT(VLOOKUP($A349,#REF!,6,FALSE()), 1)),"")</f>
        <v>#VALUE!</v>
      </c>
      <c r="M349" s="91" t="e">
        <f aca="false">IF(LEN(VLOOKUP($A349,#REF!,7,FALSE())),UPPER(RIGHT(VLOOKUP($A349,#REF!,7,FALSE()), 1)),"")</f>
        <v>#VALUE!</v>
      </c>
      <c r="N349" s="185"/>
      <c r="O349" s="185"/>
      <c r="P349" s="185"/>
      <c r="Q349" s="185"/>
      <c r="R349" s="185"/>
      <c r="S349" s="100" t="e">
        <f aca="false">HLOOKUP("Device Tree Pin Name",#REF!,MATCH($A349,#REF!,0),FALSE())</f>
        <v>#VALUE!</v>
      </c>
      <c r="T349" s="95" t="e">
        <f aca="false">HLOOKUP("power rail",#REF!,MATCH($A349,#REF!,0),FALSE())</f>
        <v>#VALUE!</v>
      </c>
      <c r="U349" s="96" t="e">
        <f aca="false">HLOOKUP("Wake Capable",#REF!,MATCH($A349,#REF!,0),FALSE())</f>
        <v>#VALUE!</v>
      </c>
      <c r="V349" s="96" t="e">
        <f aca="false">HLOOKUP("Strap",#REF!,MATCH($A349,#REF!,0),FALSE())</f>
        <v>#VALUE!</v>
      </c>
      <c r="W349" s="96"/>
      <c r="X349" s="96" t="e">
        <f aca="false">HLOOKUP("DPD_Control",#REF!,MATCH($A349,#REF!,0),FALSE())</f>
        <v>#VALUE!</v>
      </c>
      <c r="Y349" s="96" t="e">
        <f aca="false">HLOOKUP("DPD_Group",#REF!,MATCH($A349,#REF!,0),FALSE())</f>
        <v>#VALUE!</v>
      </c>
      <c r="Z349" s="95"/>
      <c r="AA349" s="95" t="e">
        <f aca="false">HLOOKUP("Pad type",#REF!,MATCH($A349,#REF!,0),FALSE())</f>
        <v>#VALUE!</v>
      </c>
      <c r="AB349" s="95"/>
      <c r="AC349" s="100" t="e">
        <f aca="false">HLOOKUP("POR Pin State",#REF!,MATCH($A349,#REF!,0),FALSE())</f>
        <v>#VALUE!</v>
      </c>
      <c r="AD349" s="186"/>
      <c r="AE349" s="187"/>
      <c r="AF349" s="187"/>
      <c r="AG349" s="187"/>
      <c r="AH349" s="188"/>
      <c r="AI349" s="188"/>
      <c r="AJ349" s="189"/>
      <c r="AK349" s="189"/>
      <c r="AL349" s="189"/>
      <c r="AM349" s="189"/>
      <c r="AN349" s="189"/>
      <c r="AO349" s="189"/>
      <c r="AP349" s="189"/>
      <c r="AQ349" s="194" t="s">
        <v>818</v>
      </c>
      <c r="AR349" s="104"/>
      <c r="AS349" s="104"/>
      <c r="AT349" s="104"/>
      <c r="AU349" s="104"/>
      <c r="AV349" s="104"/>
      <c r="AW349" s="104"/>
      <c r="AX349" s="104"/>
      <c r="AY349" s="104"/>
      <c r="AZ349" s="104"/>
      <c r="BA349" s="104"/>
      <c r="BB349" s="162"/>
      <c r="BC349" s="104"/>
      <c r="BD349" s="191"/>
      <c r="BE349" s="195" t="s">
        <v>818</v>
      </c>
      <c r="BF349" s="108" t="e">
        <f aca="false">VLOOKUP($A349,#REF!, 34, FALSE())</f>
        <v>#VALUE!</v>
      </c>
      <c r="BG349" s="108" t="e">
        <f aca="false">VLOOKUP($A349,#REF!, 22, FALSE())</f>
        <v>#VALUE!</v>
      </c>
      <c r="BH349" s="109"/>
    </row>
    <row r="350" s="193" customFormat="true" ht="12.75" hidden="false" customHeight="true" outlineLevel="0" collapsed="false">
      <c r="A350" s="184" t="s">
        <v>818</v>
      </c>
      <c r="B350" s="86" t="e">
        <f aca="false">VLOOKUP($A350,#REF!, 34, FALSE())</f>
        <v>#VALUE!</v>
      </c>
      <c r="C350" s="87" t="str">
        <f aca="false">CONCATENATE("unused_",A350)</f>
        <v>unused_CSI_G_D1_N</v>
      </c>
      <c r="D350" s="88" t="e">
        <f aca="false">IF(LEN(VLOOKUP($A350,#REF!,8,FALSE())),LEFT(VLOOKUP($A350,#REF!,8,FALSE()),LEN(VLOOKUP($A350,#REF!,8,FALSE()))-2),"")</f>
        <v>#VALUE!</v>
      </c>
      <c r="E350" s="89" t="e">
        <f aca="false">IF(LEN(VLOOKUP($A350,#REF!,4,FALSE())),IF(INDEX(#REF!,MATCH($A350,#REF!,0),1),LEFT(VLOOKUP($A350,#REF!,4,FALSE()),LEN(VLOOKUP($A350,#REF!,4,FALSE()))-2),CONCATENATE(LEFT(VLOOKUP($A350,#REF!,4,FALSE()),LEN(VLOOKUP($A350,#REF!,4,FALSE()))-2),"*")),"")</f>
        <v>#VALUE!</v>
      </c>
      <c r="F350" s="90" t="e">
        <f aca="false">IF(LEN(VLOOKUP($A350,#REF!,5,FALSE())),IF(INDEX(#REF!,MATCH($A350,#REF!,0),2),LEFT(VLOOKUP($A350,#REF!,5,FALSE()),LEN(VLOOKUP($A350,#REF!,5,FALSE()))-2),CONCATENATE(LEFT(VLOOKUP($A350,#REF!,5,FALSE()),LEN(VLOOKUP($A350,#REF!,5,FALSE()))-2),"*")),"")</f>
        <v>#VALUE!</v>
      </c>
      <c r="G350" s="90" t="e">
        <f aca="false">IF(LEN(VLOOKUP($A350,#REF!,6,FALSE())),IF(INDEX(#REF!,MATCH($A350,#REF!,0),3),LEFT(VLOOKUP($A350,#REF!,6,FALSE()),LEN(VLOOKUP($A350,#REF!,6,FALSE()))-2),CONCATENATE(LEFT(VLOOKUP($A350,#REF!,6,FALSE()),LEN(VLOOKUP($A350,#REF!,6,FALSE()))-2),"*")),"")</f>
        <v>#VALUE!</v>
      </c>
      <c r="H350" s="91" t="e">
        <f aca="false">IF(LEN(VLOOKUP($A350,#REF!,7,FALSE())),IF(INDEX(#REF!,MATCH($A350,#REF!,0),4),LEFT(VLOOKUP($A350,#REF!,7,FALSE()),LEN(VLOOKUP($A350,#REF!,7,FALSE()))-2),CONCATENATE(LEFT(VLOOKUP($A350,#REF!,7,FALSE()),LEN(VLOOKUP($A350,#REF!,7,FALSE()))-2),"*")),"")</f>
        <v>#VALUE!</v>
      </c>
      <c r="I350" s="92" t="e">
        <f aca="false">IF(LEN(VLOOKUP($A350,#REF!,8,FALSE())),UPPER(RIGHT(VLOOKUP($A350,#REF!,8,FALSE()), 1)),"")</f>
        <v>#VALUE!</v>
      </c>
      <c r="J350" s="90" t="e">
        <f aca="false">IF(LEN(VLOOKUP($A350,#REF!,4,FALSE())),UPPER(RIGHT(VLOOKUP($A350,#REF!,4,FALSE()), 1)),"")</f>
        <v>#VALUE!</v>
      </c>
      <c r="K350" s="90" t="e">
        <f aca="false">IF(LEN(VLOOKUP($A350,#REF!,5,FALSE())),UPPER(RIGHT(VLOOKUP($A350,#REF!,5,FALSE()), 1)),"")</f>
        <v>#VALUE!</v>
      </c>
      <c r="L350" s="90" t="e">
        <f aca="false">IF(LEN(VLOOKUP($A350,#REF!,6,FALSE())),UPPER(RIGHT(VLOOKUP($A350,#REF!,6,FALSE()), 1)),"")</f>
        <v>#VALUE!</v>
      </c>
      <c r="M350" s="91" t="e">
        <f aca="false">IF(LEN(VLOOKUP($A350,#REF!,7,FALSE())),UPPER(RIGHT(VLOOKUP($A350,#REF!,7,FALSE()), 1)),"")</f>
        <v>#VALUE!</v>
      </c>
      <c r="N350" s="185"/>
      <c r="O350" s="185"/>
      <c r="P350" s="185"/>
      <c r="Q350" s="185"/>
      <c r="R350" s="185"/>
      <c r="S350" s="100" t="e">
        <f aca="false">HLOOKUP("Device Tree Pin Name",#REF!,MATCH($A350,#REF!,0),FALSE())</f>
        <v>#VALUE!</v>
      </c>
      <c r="T350" s="95" t="e">
        <f aca="false">HLOOKUP("power rail",#REF!,MATCH($A350,#REF!,0),FALSE())</f>
        <v>#VALUE!</v>
      </c>
      <c r="U350" s="96" t="e">
        <f aca="false">HLOOKUP("Wake Capable",#REF!,MATCH($A350,#REF!,0),FALSE())</f>
        <v>#VALUE!</v>
      </c>
      <c r="V350" s="96" t="e">
        <f aca="false">HLOOKUP("Strap",#REF!,MATCH($A350,#REF!,0),FALSE())</f>
        <v>#VALUE!</v>
      </c>
      <c r="W350" s="96"/>
      <c r="X350" s="96" t="e">
        <f aca="false">HLOOKUP("DPD_Control",#REF!,MATCH($A350,#REF!,0),FALSE())</f>
        <v>#VALUE!</v>
      </c>
      <c r="Y350" s="96" t="e">
        <f aca="false">HLOOKUP("DPD_Group",#REF!,MATCH($A350,#REF!,0),FALSE())</f>
        <v>#VALUE!</v>
      </c>
      <c r="Z350" s="95"/>
      <c r="AA350" s="95" t="e">
        <f aca="false">HLOOKUP("Pad type",#REF!,MATCH($A350,#REF!,0),FALSE())</f>
        <v>#VALUE!</v>
      </c>
      <c r="AB350" s="95"/>
      <c r="AC350" s="100" t="e">
        <f aca="false">HLOOKUP("POR Pin State",#REF!,MATCH($A350,#REF!,0),FALSE())</f>
        <v>#VALUE!</v>
      </c>
      <c r="AD350" s="186"/>
      <c r="AE350" s="187"/>
      <c r="AF350" s="187"/>
      <c r="AG350" s="187"/>
      <c r="AH350" s="188"/>
      <c r="AI350" s="188"/>
      <c r="AJ350" s="189"/>
      <c r="AK350" s="189"/>
      <c r="AL350" s="189"/>
      <c r="AM350" s="189"/>
      <c r="AN350" s="189"/>
      <c r="AO350" s="189"/>
      <c r="AP350" s="189"/>
      <c r="AQ350" s="194" t="s">
        <v>817</v>
      </c>
      <c r="AR350" s="104"/>
      <c r="AS350" s="104"/>
      <c r="AT350" s="104"/>
      <c r="AU350" s="104"/>
      <c r="AV350" s="104"/>
      <c r="AW350" s="104"/>
      <c r="AX350" s="104"/>
      <c r="AY350" s="104"/>
      <c r="AZ350" s="104"/>
      <c r="BA350" s="104"/>
      <c r="BB350" s="162"/>
      <c r="BC350" s="104"/>
      <c r="BD350" s="196"/>
      <c r="BE350" s="195" t="s">
        <v>817</v>
      </c>
      <c r="BF350" s="108" t="e">
        <f aca="false">VLOOKUP($A350,#REF!, 34, FALSE())</f>
        <v>#VALUE!</v>
      </c>
      <c r="BG350" s="108" t="e">
        <f aca="false">VLOOKUP($A350,#REF!, 22, FALSE())</f>
        <v>#VALUE!</v>
      </c>
      <c r="BH350" s="109"/>
    </row>
    <row r="351" s="193" customFormat="true" ht="12.75" hidden="false" customHeight="true" outlineLevel="0" collapsed="false">
      <c r="A351" s="184" t="s">
        <v>819</v>
      </c>
      <c r="B351" s="86" t="e">
        <f aca="false">VLOOKUP($A351,#REF!, 34, FALSE())</f>
        <v>#VALUE!</v>
      </c>
      <c r="C351" s="87" t="str">
        <f aca="false">CONCATENATE("unused_",A351)</f>
        <v>unused_CSI_H_D0_P</v>
      </c>
      <c r="D351" s="88" t="e">
        <f aca="false">IF(LEN(VLOOKUP($A351,#REF!,8,FALSE())),LEFT(VLOOKUP($A351,#REF!,8,FALSE()),LEN(VLOOKUP($A351,#REF!,8,FALSE()))-2),"")</f>
        <v>#VALUE!</v>
      </c>
      <c r="E351" s="89" t="e">
        <f aca="false">IF(LEN(VLOOKUP($A351,#REF!,4,FALSE())),IF(INDEX(#REF!,MATCH($A351,#REF!,0),1),LEFT(VLOOKUP($A351,#REF!,4,FALSE()),LEN(VLOOKUP($A351,#REF!,4,FALSE()))-2),CONCATENATE(LEFT(VLOOKUP($A351,#REF!,4,FALSE()),LEN(VLOOKUP($A351,#REF!,4,FALSE()))-2),"*")),"")</f>
        <v>#VALUE!</v>
      </c>
      <c r="F351" s="90" t="e">
        <f aca="false">IF(LEN(VLOOKUP($A351,#REF!,5,FALSE())),IF(INDEX(#REF!,MATCH($A351,#REF!,0),2),LEFT(VLOOKUP($A351,#REF!,5,FALSE()),LEN(VLOOKUP($A351,#REF!,5,FALSE()))-2),CONCATENATE(LEFT(VLOOKUP($A351,#REF!,5,FALSE()),LEN(VLOOKUP($A351,#REF!,5,FALSE()))-2),"*")),"")</f>
        <v>#VALUE!</v>
      </c>
      <c r="G351" s="90" t="e">
        <f aca="false">IF(LEN(VLOOKUP($A351,#REF!,6,FALSE())),IF(INDEX(#REF!,MATCH($A351,#REF!,0),3),LEFT(VLOOKUP($A351,#REF!,6,FALSE()),LEN(VLOOKUP($A351,#REF!,6,FALSE()))-2),CONCATENATE(LEFT(VLOOKUP($A351,#REF!,6,FALSE()),LEN(VLOOKUP($A351,#REF!,6,FALSE()))-2),"*")),"")</f>
        <v>#VALUE!</v>
      </c>
      <c r="H351" s="91" t="e">
        <f aca="false">IF(LEN(VLOOKUP($A351,#REF!,7,FALSE())),IF(INDEX(#REF!,MATCH($A351,#REF!,0),4),LEFT(VLOOKUP($A351,#REF!,7,FALSE()),LEN(VLOOKUP($A351,#REF!,7,FALSE()))-2),CONCATENATE(LEFT(VLOOKUP($A351,#REF!,7,FALSE()),LEN(VLOOKUP($A351,#REF!,7,FALSE()))-2),"*")),"")</f>
        <v>#VALUE!</v>
      </c>
      <c r="I351" s="92" t="e">
        <f aca="false">IF(LEN(VLOOKUP($A351,#REF!,8,FALSE())),UPPER(RIGHT(VLOOKUP($A351,#REF!,8,FALSE()), 1)),"")</f>
        <v>#VALUE!</v>
      </c>
      <c r="J351" s="90" t="e">
        <f aca="false">IF(LEN(VLOOKUP($A351,#REF!,4,FALSE())),UPPER(RIGHT(VLOOKUP($A351,#REF!,4,FALSE()), 1)),"")</f>
        <v>#VALUE!</v>
      </c>
      <c r="K351" s="90" t="e">
        <f aca="false">IF(LEN(VLOOKUP($A351,#REF!,5,FALSE())),UPPER(RIGHT(VLOOKUP($A351,#REF!,5,FALSE()), 1)),"")</f>
        <v>#VALUE!</v>
      </c>
      <c r="L351" s="90" t="e">
        <f aca="false">IF(LEN(VLOOKUP($A351,#REF!,6,FALSE())),UPPER(RIGHT(VLOOKUP($A351,#REF!,6,FALSE()), 1)),"")</f>
        <v>#VALUE!</v>
      </c>
      <c r="M351" s="91" t="e">
        <f aca="false">IF(LEN(VLOOKUP($A351,#REF!,7,FALSE())),UPPER(RIGHT(VLOOKUP($A351,#REF!,7,FALSE()), 1)),"")</f>
        <v>#VALUE!</v>
      </c>
      <c r="N351" s="185"/>
      <c r="O351" s="185"/>
      <c r="P351" s="185"/>
      <c r="Q351" s="185"/>
      <c r="R351" s="185"/>
      <c r="S351" s="100" t="e">
        <f aca="false">HLOOKUP("Device Tree Pin Name",#REF!,MATCH($A351,#REF!,0),FALSE())</f>
        <v>#VALUE!</v>
      </c>
      <c r="T351" s="95" t="e">
        <f aca="false">HLOOKUP("power rail",#REF!,MATCH($A351,#REF!,0),FALSE())</f>
        <v>#VALUE!</v>
      </c>
      <c r="U351" s="96" t="e">
        <f aca="false">HLOOKUP("Wake Capable",#REF!,MATCH($A351,#REF!,0),FALSE())</f>
        <v>#VALUE!</v>
      </c>
      <c r="V351" s="96" t="e">
        <f aca="false">HLOOKUP("Strap",#REF!,MATCH($A351,#REF!,0),FALSE())</f>
        <v>#VALUE!</v>
      </c>
      <c r="W351" s="96"/>
      <c r="X351" s="96" t="e">
        <f aca="false">HLOOKUP("DPD_Control",#REF!,MATCH($A351,#REF!,0),FALSE())</f>
        <v>#VALUE!</v>
      </c>
      <c r="Y351" s="96" t="e">
        <f aca="false">HLOOKUP("DPD_Group",#REF!,MATCH($A351,#REF!,0),FALSE())</f>
        <v>#VALUE!</v>
      </c>
      <c r="Z351" s="95"/>
      <c r="AA351" s="95" t="e">
        <f aca="false">HLOOKUP("Pad type",#REF!,MATCH($A351,#REF!,0),FALSE())</f>
        <v>#VALUE!</v>
      </c>
      <c r="AB351" s="95"/>
      <c r="AC351" s="100" t="e">
        <f aca="false">HLOOKUP("POR Pin State",#REF!,MATCH($A351,#REF!,0),FALSE())</f>
        <v>#VALUE!</v>
      </c>
      <c r="AD351" s="186"/>
      <c r="AE351" s="187"/>
      <c r="AF351" s="187"/>
      <c r="AG351" s="187"/>
      <c r="AH351" s="188"/>
      <c r="AI351" s="188"/>
      <c r="AJ351" s="189"/>
      <c r="AK351" s="189"/>
      <c r="AL351" s="189"/>
      <c r="AM351" s="189"/>
      <c r="AN351" s="189"/>
      <c r="AO351" s="189"/>
      <c r="AP351" s="189"/>
      <c r="AQ351" s="194" t="s">
        <v>820</v>
      </c>
      <c r="AR351" s="104"/>
      <c r="AS351" s="104"/>
      <c r="AT351" s="104"/>
      <c r="AU351" s="104"/>
      <c r="AV351" s="104"/>
      <c r="AW351" s="104"/>
      <c r="AX351" s="104"/>
      <c r="AY351" s="104"/>
      <c r="AZ351" s="104"/>
      <c r="BA351" s="104"/>
      <c r="BB351" s="162"/>
      <c r="BC351" s="174"/>
      <c r="BD351" s="197"/>
      <c r="BE351" s="195" t="s">
        <v>820</v>
      </c>
      <c r="BF351" s="108" t="e">
        <f aca="false">VLOOKUP($A351,#REF!, 34, FALSE())</f>
        <v>#VALUE!</v>
      </c>
      <c r="BG351" s="108" t="e">
        <f aca="false">VLOOKUP($A351,#REF!, 22, FALSE())</f>
        <v>#VALUE!</v>
      </c>
      <c r="BH351" s="109"/>
    </row>
    <row r="352" s="193" customFormat="true" ht="12.75" hidden="false" customHeight="true" outlineLevel="0" collapsed="false">
      <c r="A352" s="184" t="s">
        <v>821</v>
      </c>
      <c r="B352" s="86" t="e">
        <f aca="false">VLOOKUP($A352,#REF!, 34, FALSE())</f>
        <v>#VALUE!</v>
      </c>
      <c r="C352" s="87" t="str">
        <f aca="false">CONCATENATE("unused_",A352)</f>
        <v>unused_CSI_H_D0_N</v>
      </c>
      <c r="D352" s="88" t="e">
        <f aca="false">IF(LEN(VLOOKUP($A352,#REF!,8,FALSE())),LEFT(VLOOKUP($A352,#REF!,8,FALSE()),LEN(VLOOKUP($A352,#REF!,8,FALSE()))-2),"")</f>
        <v>#VALUE!</v>
      </c>
      <c r="E352" s="89" t="e">
        <f aca="false">IF(LEN(VLOOKUP($A352,#REF!,4,FALSE())),IF(INDEX(#REF!,MATCH($A352,#REF!,0),1),LEFT(VLOOKUP($A352,#REF!,4,FALSE()),LEN(VLOOKUP($A352,#REF!,4,FALSE()))-2),CONCATENATE(LEFT(VLOOKUP($A352,#REF!,4,FALSE()),LEN(VLOOKUP($A352,#REF!,4,FALSE()))-2),"*")),"")</f>
        <v>#VALUE!</v>
      </c>
      <c r="F352" s="90" t="e">
        <f aca="false">IF(LEN(VLOOKUP($A352,#REF!,5,FALSE())),IF(INDEX(#REF!,MATCH($A352,#REF!,0),2),LEFT(VLOOKUP($A352,#REF!,5,FALSE()),LEN(VLOOKUP($A352,#REF!,5,FALSE()))-2),CONCATENATE(LEFT(VLOOKUP($A352,#REF!,5,FALSE()),LEN(VLOOKUP($A352,#REF!,5,FALSE()))-2),"*")),"")</f>
        <v>#VALUE!</v>
      </c>
      <c r="G352" s="90" t="e">
        <f aca="false">IF(LEN(VLOOKUP($A352,#REF!,6,FALSE())),IF(INDEX(#REF!,MATCH($A352,#REF!,0),3),LEFT(VLOOKUP($A352,#REF!,6,FALSE()),LEN(VLOOKUP($A352,#REF!,6,FALSE()))-2),CONCATENATE(LEFT(VLOOKUP($A352,#REF!,6,FALSE()),LEN(VLOOKUP($A352,#REF!,6,FALSE()))-2),"*")),"")</f>
        <v>#VALUE!</v>
      </c>
      <c r="H352" s="91" t="e">
        <f aca="false">IF(LEN(VLOOKUP($A352,#REF!,7,FALSE())),IF(INDEX(#REF!,MATCH($A352,#REF!,0),4),LEFT(VLOOKUP($A352,#REF!,7,FALSE()),LEN(VLOOKUP($A352,#REF!,7,FALSE()))-2),CONCATENATE(LEFT(VLOOKUP($A352,#REF!,7,FALSE()),LEN(VLOOKUP($A352,#REF!,7,FALSE()))-2),"*")),"")</f>
        <v>#VALUE!</v>
      </c>
      <c r="I352" s="92" t="e">
        <f aca="false">IF(LEN(VLOOKUP($A352,#REF!,8,FALSE())),UPPER(RIGHT(VLOOKUP($A352,#REF!,8,FALSE()), 1)),"")</f>
        <v>#VALUE!</v>
      </c>
      <c r="J352" s="90" t="e">
        <f aca="false">IF(LEN(VLOOKUP($A352,#REF!,4,FALSE())),UPPER(RIGHT(VLOOKUP($A352,#REF!,4,FALSE()), 1)),"")</f>
        <v>#VALUE!</v>
      </c>
      <c r="K352" s="90" t="e">
        <f aca="false">IF(LEN(VLOOKUP($A352,#REF!,5,FALSE())),UPPER(RIGHT(VLOOKUP($A352,#REF!,5,FALSE()), 1)),"")</f>
        <v>#VALUE!</v>
      </c>
      <c r="L352" s="90" t="e">
        <f aca="false">IF(LEN(VLOOKUP($A352,#REF!,6,FALSE())),UPPER(RIGHT(VLOOKUP($A352,#REF!,6,FALSE()), 1)),"")</f>
        <v>#VALUE!</v>
      </c>
      <c r="M352" s="91" t="e">
        <f aca="false">IF(LEN(VLOOKUP($A352,#REF!,7,FALSE())),UPPER(RIGHT(VLOOKUP($A352,#REF!,7,FALSE()), 1)),"")</f>
        <v>#VALUE!</v>
      </c>
      <c r="N352" s="185"/>
      <c r="O352" s="185"/>
      <c r="P352" s="185"/>
      <c r="Q352" s="185"/>
      <c r="R352" s="185"/>
      <c r="S352" s="100" t="e">
        <f aca="false">HLOOKUP("Device Tree Pin Name",#REF!,MATCH($A352,#REF!,0),FALSE())</f>
        <v>#VALUE!</v>
      </c>
      <c r="T352" s="95" t="e">
        <f aca="false">HLOOKUP("power rail",#REF!,MATCH($A352,#REF!,0),FALSE())</f>
        <v>#VALUE!</v>
      </c>
      <c r="U352" s="96" t="e">
        <f aca="false">HLOOKUP("Wake Capable",#REF!,MATCH($A352,#REF!,0),FALSE())</f>
        <v>#VALUE!</v>
      </c>
      <c r="V352" s="96" t="e">
        <f aca="false">HLOOKUP("Strap",#REF!,MATCH($A352,#REF!,0),FALSE())</f>
        <v>#VALUE!</v>
      </c>
      <c r="W352" s="96"/>
      <c r="X352" s="96" t="e">
        <f aca="false">HLOOKUP("DPD_Control",#REF!,MATCH($A352,#REF!,0),FALSE())</f>
        <v>#VALUE!</v>
      </c>
      <c r="Y352" s="96" t="e">
        <f aca="false">HLOOKUP("DPD_Group",#REF!,MATCH($A352,#REF!,0),FALSE())</f>
        <v>#VALUE!</v>
      </c>
      <c r="Z352" s="95"/>
      <c r="AA352" s="95" t="e">
        <f aca="false">HLOOKUP("Pad type",#REF!,MATCH($A352,#REF!,0),FALSE())</f>
        <v>#VALUE!</v>
      </c>
      <c r="AB352" s="95"/>
      <c r="AC352" s="100" t="e">
        <f aca="false">HLOOKUP("POR Pin State",#REF!,MATCH($A352,#REF!,0),FALSE())</f>
        <v>#VALUE!</v>
      </c>
      <c r="AD352" s="186"/>
      <c r="AE352" s="187"/>
      <c r="AF352" s="187"/>
      <c r="AG352" s="187"/>
      <c r="AH352" s="188"/>
      <c r="AI352" s="188"/>
      <c r="AJ352" s="189"/>
      <c r="AK352" s="189"/>
      <c r="AL352" s="189"/>
      <c r="AM352" s="189"/>
      <c r="AN352" s="189"/>
      <c r="AO352" s="189"/>
      <c r="AP352" s="189"/>
      <c r="AQ352" s="194" t="s">
        <v>822</v>
      </c>
      <c r="AR352" s="104"/>
      <c r="AS352" s="104"/>
      <c r="AT352" s="104"/>
      <c r="AU352" s="104"/>
      <c r="AV352" s="104"/>
      <c r="AW352" s="104"/>
      <c r="AX352" s="104"/>
      <c r="AY352" s="104"/>
      <c r="AZ352" s="104"/>
      <c r="BA352" s="104"/>
      <c r="BB352" s="162"/>
      <c r="BC352" s="104"/>
      <c r="BD352" s="191"/>
      <c r="BE352" s="195" t="s">
        <v>822</v>
      </c>
      <c r="BF352" s="108" t="e">
        <f aca="false">VLOOKUP($A352,#REF!, 34, FALSE())</f>
        <v>#VALUE!</v>
      </c>
      <c r="BG352" s="108" t="e">
        <f aca="false">VLOOKUP($A352,#REF!, 22, FALSE())</f>
        <v>#VALUE!</v>
      </c>
      <c r="BH352" s="109"/>
    </row>
    <row r="353" s="193" customFormat="true" ht="12.75" hidden="false" customHeight="true" outlineLevel="0" collapsed="false">
      <c r="A353" s="184" t="s">
        <v>822</v>
      </c>
      <c r="B353" s="86" t="e">
        <f aca="false">VLOOKUP($A353,#REF!, 34, FALSE())</f>
        <v>#VALUE!</v>
      </c>
      <c r="C353" s="87" t="str">
        <f aca="false">CONCATENATE("unused_",A353)</f>
        <v>unused_CSI_H_CLK_P</v>
      </c>
      <c r="D353" s="88" t="e">
        <f aca="false">IF(LEN(VLOOKUP($A353,#REF!,8,FALSE())),LEFT(VLOOKUP($A353,#REF!,8,FALSE()),LEN(VLOOKUP($A353,#REF!,8,FALSE()))-2),"")</f>
        <v>#VALUE!</v>
      </c>
      <c r="E353" s="89" t="e">
        <f aca="false">IF(LEN(VLOOKUP($A353,#REF!,4,FALSE())),IF(INDEX(#REF!,MATCH($A353,#REF!,0),1),LEFT(VLOOKUP($A353,#REF!,4,FALSE()),LEN(VLOOKUP($A353,#REF!,4,FALSE()))-2),CONCATENATE(LEFT(VLOOKUP($A353,#REF!,4,FALSE()),LEN(VLOOKUP($A353,#REF!,4,FALSE()))-2),"*")),"")</f>
        <v>#VALUE!</v>
      </c>
      <c r="F353" s="90" t="e">
        <f aca="false">IF(LEN(VLOOKUP($A353,#REF!,5,FALSE())),IF(INDEX(#REF!,MATCH($A353,#REF!,0),2),LEFT(VLOOKUP($A353,#REF!,5,FALSE()),LEN(VLOOKUP($A353,#REF!,5,FALSE()))-2),CONCATENATE(LEFT(VLOOKUP($A353,#REF!,5,FALSE()),LEN(VLOOKUP($A353,#REF!,5,FALSE()))-2),"*")),"")</f>
        <v>#VALUE!</v>
      </c>
      <c r="G353" s="90" t="e">
        <f aca="false">IF(LEN(VLOOKUP($A353,#REF!,6,FALSE())),IF(INDEX(#REF!,MATCH($A353,#REF!,0),3),LEFT(VLOOKUP($A353,#REF!,6,FALSE()),LEN(VLOOKUP($A353,#REF!,6,FALSE()))-2),CONCATENATE(LEFT(VLOOKUP($A353,#REF!,6,FALSE()),LEN(VLOOKUP($A353,#REF!,6,FALSE()))-2),"*")),"")</f>
        <v>#VALUE!</v>
      </c>
      <c r="H353" s="91" t="e">
        <f aca="false">IF(LEN(VLOOKUP($A353,#REF!,7,FALSE())),IF(INDEX(#REF!,MATCH($A353,#REF!,0),4),LEFT(VLOOKUP($A353,#REF!,7,FALSE()),LEN(VLOOKUP($A353,#REF!,7,FALSE()))-2),CONCATENATE(LEFT(VLOOKUP($A353,#REF!,7,FALSE()),LEN(VLOOKUP($A353,#REF!,7,FALSE()))-2),"*")),"")</f>
        <v>#VALUE!</v>
      </c>
      <c r="I353" s="92" t="e">
        <f aca="false">IF(LEN(VLOOKUP($A353,#REF!,8,FALSE())),UPPER(RIGHT(VLOOKUP($A353,#REF!,8,FALSE()), 1)),"")</f>
        <v>#VALUE!</v>
      </c>
      <c r="J353" s="90" t="e">
        <f aca="false">IF(LEN(VLOOKUP($A353,#REF!,4,FALSE())),UPPER(RIGHT(VLOOKUP($A353,#REF!,4,FALSE()), 1)),"")</f>
        <v>#VALUE!</v>
      </c>
      <c r="K353" s="90" t="e">
        <f aca="false">IF(LEN(VLOOKUP($A353,#REF!,5,FALSE())),UPPER(RIGHT(VLOOKUP($A353,#REF!,5,FALSE()), 1)),"")</f>
        <v>#VALUE!</v>
      </c>
      <c r="L353" s="90" t="e">
        <f aca="false">IF(LEN(VLOOKUP($A353,#REF!,6,FALSE())),UPPER(RIGHT(VLOOKUP($A353,#REF!,6,FALSE()), 1)),"")</f>
        <v>#VALUE!</v>
      </c>
      <c r="M353" s="91" t="e">
        <f aca="false">IF(LEN(VLOOKUP($A353,#REF!,7,FALSE())),UPPER(RIGHT(VLOOKUP($A353,#REF!,7,FALSE()), 1)),"")</f>
        <v>#VALUE!</v>
      </c>
      <c r="N353" s="185"/>
      <c r="O353" s="185"/>
      <c r="P353" s="185"/>
      <c r="Q353" s="185"/>
      <c r="R353" s="185"/>
      <c r="S353" s="100" t="e">
        <f aca="false">HLOOKUP("Device Tree Pin Name",#REF!,MATCH($A353,#REF!,0),FALSE())</f>
        <v>#VALUE!</v>
      </c>
      <c r="T353" s="95" t="e">
        <f aca="false">HLOOKUP("power rail",#REF!,MATCH($A353,#REF!,0),FALSE())</f>
        <v>#VALUE!</v>
      </c>
      <c r="U353" s="96" t="e">
        <f aca="false">HLOOKUP("Wake Capable",#REF!,MATCH($A353,#REF!,0),FALSE())</f>
        <v>#VALUE!</v>
      </c>
      <c r="V353" s="96" t="e">
        <f aca="false">HLOOKUP("Strap",#REF!,MATCH($A353,#REF!,0),FALSE())</f>
        <v>#VALUE!</v>
      </c>
      <c r="W353" s="96"/>
      <c r="X353" s="96" t="e">
        <f aca="false">HLOOKUP("DPD_Control",#REF!,MATCH($A353,#REF!,0),FALSE())</f>
        <v>#VALUE!</v>
      </c>
      <c r="Y353" s="96" t="e">
        <f aca="false">HLOOKUP("DPD_Group",#REF!,MATCH($A353,#REF!,0),FALSE())</f>
        <v>#VALUE!</v>
      </c>
      <c r="Z353" s="95"/>
      <c r="AA353" s="95" t="e">
        <f aca="false">HLOOKUP("Pad type",#REF!,MATCH($A353,#REF!,0),FALSE())</f>
        <v>#VALUE!</v>
      </c>
      <c r="AB353" s="95"/>
      <c r="AC353" s="100" t="e">
        <f aca="false">HLOOKUP("POR Pin State",#REF!,MATCH($A353,#REF!,0),FALSE())</f>
        <v>#VALUE!</v>
      </c>
      <c r="AD353" s="186"/>
      <c r="AE353" s="187"/>
      <c r="AF353" s="187"/>
      <c r="AG353" s="187"/>
      <c r="AH353" s="188"/>
      <c r="AI353" s="188"/>
      <c r="AJ353" s="189"/>
      <c r="AK353" s="189"/>
      <c r="AL353" s="189"/>
      <c r="AM353" s="189"/>
      <c r="AN353" s="189"/>
      <c r="AO353" s="189"/>
      <c r="AP353" s="189"/>
      <c r="AQ353" s="194" t="s">
        <v>821</v>
      </c>
      <c r="AR353" s="104"/>
      <c r="AS353" s="104"/>
      <c r="AT353" s="104"/>
      <c r="AU353" s="104"/>
      <c r="AV353" s="104"/>
      <c r="AW353" s="104"/>
      <c r="AX353" s="104"/>
      <c r="AY353" s="104"/>
      <c r="AZ353" s="104"/>
      <c r="BA353" s="104"/>
      <c r="BB353" s="162"/>
      <c r="BC353" s="104"/>
      <c r="BD353" s="191"/>
      <c r="BE353" s="195" t="s">
        <v>821</v>
      </c>
      <c r="BF353" s="108" t="e">
        <f aca="false">VLOOKUP($A353,#REF!, 34, FALSE())</f>
        <v>#VALUE!</v>
      </c>
      <c r="BG353" s="108" t="e">
        <f aca="false">VLOOKUP($A353,#REF!, 22, FALSE())</f>
        <v>#VALUE!</v>
      </c>
      <c r="BH353" s="109"/>
    </row>
    <row r="354" s="193" customFormat="true" ht="12.75" hidden="false" customHeight="true" outlineLevel="0" collapsed="false">
      <c r="A354" s="184" t="s">
        <v>820</v>
      </c>
      <c r="B354" s="86" t="e">
        <f aca="false">VLOOKUP($A354,#REF!, 34, FALSE())</f>
        <v>#VALUE!</v>
      </c>
      <c r="C354" s="87" t="str">
        <f aca="false">CONCATENATE("unused_",A354)</f>
        <v>unused_CSI_H_CLK_N</v>
      </c>
      <c r="D354" s="88" t="e">
        <f aca="false">IF(LEN(VLOOKUP($A354,#REF!,8,FALSE())),LEFT(VLOOKUP($A354,#REF!,8,FALSE()),LEN(VLOOKUP($A354,#REF!,8,FALSE()))-2),"")</f>
        <v>#VALUE!</v>
      </c>
      <c r="E354" s="89" t="e">
        <f aca="false">IF(LEN(VLOOKUP($A354,#REF!,4,FALSE())),IF(INDEX(#REF!,MATCH($A354,#REF!,0),1),LEFT(VLOOKUP($A354,#REF!,4,FALSE()),LEN(VLOOKUP($A354,#REF!,4,FALSE()))-2),CONCATENATE(LEFT(VLOOKUP($A354,#REF!,4,FALSE()),LEN(VLOOKUP($A354,#REF!,4,FALSE()))-2),"*")),"")</f>
        <v>#VALUE!</v>
      </c>
      <c r="F354" s="90" t="e">
        <f aca="false">IF(LEN(VLOOKUP($A354,#REF!,5,FALSE())),IF(INDEX(#REF!,MATCH($A354,#REF!,0),2),LEFT(VLOOKUP($A354,#REF!,5,FALSE()),LEN(VLOOKUP($A354,#REF!,5,FALSE()))-2),CONCATENATE(LEFT(VLOOKUP($A354,#REF!,5,FALSE()),LEN(VLOOKUP($A354,#REF!,5,FALSE()))-2),"*")),"")</f>
        <v>#VALUE!</v>
      </c>
      <c r="G354" s="90" t="e">
        <f aca="false">IF(LEN(VLOOKUP($A354,#REF!,6,FALSE())),IF(INDEX(#REF!,MATCH($A354,#REF!,0),3),LEFT(VLOOKUP($A354,#REF!,6,FALSE()),LEN(VLOOKUP($A354,#REF!,6,FALSE()))-2),CONCATENATE(LEFT(VLOOKUP($A354,#REF!,6,FALSE()),LEN(VLOOKUP($A354,#REF!,6,FALSE()))-2),"*")),"")</f>
        <v>#VALUE!</v>
      </c>
      <c r="H354" s="91" t="e">
        <f aca="false">IF(LEN(VLOOKUP($A354,#REF!,7,FALSE())),IF(INDEX(#REF!,MATCH($A354,#REF!,0),4),LEFT(VLOOKUP($A354,#REF!,7,FALSE()),LEN(VLOOKUP($A354,#REF!,7,FALSE()))-2),CONCATENATE(LEFT(VLOOKUP($A354,#REF!,7,FALSE()),LEN(VLOOKUP($A354,#REF!,7,FALSE()))-2),"*")),"")</f>
        <v>#VALUE!</v>
      </c>
      <c r="I354" s="92" t="e">
        <f aca="false">IF(LEN(VLOOKUP($A354,#REF!,8,FALSE())),UPPER(RIGHT(VLOOKUP($A354,#REF!,8,FALSE()), 1)),"")</f>
        <v>#VALUE!</v>
      </c>
      <c r="J354" s="90" t="e">
        <f aca="false">IF(LEN(VLOOKUP($A354,#REF!,4,FALSE())),UPPER(RIGHT(VLOOKUP($A354,#REF!,4,FALSE()), 1)),"")</f>
        <v>#VALUE!</v>
      </c>
      <c r="K354" s="90" t="e">
        <f aca="false">IF(LEN(VLOOKUP($A354,#REF!,5,FALSE())),UPPER(RIGHT(VLOOKUP($A354,#REF!,5,FALSE()), 1)),"")</f>
        <v>#VALUE!</v>
      </c>
      <c r="L354" s="90" t="e">
        <f aca="false">IF(LEN(VLOOKUP($A354,#REF!,6,FALSE())),UPPER(RIGHT(VLOOKUP($A354,#REF!,6,FALSE()), 1)),"")</f>
        <v>#VALUE!</v>
      </c>
      <c r="M354" s="91" t="e">
        <f aca="false">IF(LEN(VLOOKUP($A354,#REF!,7,FALSE())),UPPER(RIGHT(VLOOKUP($A354,#REF!,7,FALSE()), 1)),"")</f>
        <v>#VALUE!</v>
      </c>
      <c r="N354" s="185"/>
      <c r="O354" s="185"/>
      <c r="P354" s="185"/>
      <c r="Q354" s="185"/>
      <c r="R354" s="185"/>
      <c r="S354" s="100" t="e">
        <f aca="false">HLOOKUP("Device Tree Pin Name",#REF!,MATCH($A354,#REF!,0),FALSE())</f>
        <v>#VALUE!</v>
      </c>
      <c r="T354" s="95" t="e">
        <f aca="false">HLOOKUP("power rail",#REF!,MATCH($A354,#REF!,0),FALSE())</f>
        <v>#VALUE!</v>
      </c>
      <c r="U354" s="96" t="e">
        <f aca="false">HLOOKUP("Wake Capable",#REF!,MATCH($A354,#REF!,0),FALSE())</f>
        <v>#VALUE!</v>
      </c>
      <c r="V354" s="96" t="e">
        <f aca="false">HLOOKUP("Strap",#REF!,MATCH($A354,#REF!,0),FALSE())</f>
        <v>#VALUE!</v>
      </c>
      <c r="W354" s="96"/>
      <c r="X354" s="96" t="e">
        <f aca="false">HLOOKUP("DPD_Control",#REF!,MATCH($A354,#REF!,0),FALSE())</f>
        <v>#VALUE!</v>
      </c>
      <c r="Y354" s="96" t="e">
        <f aca="false">HLOOKUP("DPD_Group",#REF!,MATCH($A354,#REF!,0),FALSE())</f>
        <v>#VALUE!</v>
      </c>
      <c r="Z354" s="95"/>
      <c r="AA354" s="95" t="e">
        <f aca="false">HLOOKUP("Pad type",#REF!,MATCH($A354,#REF!,0),FALSE())</f>
        <v>#VALUE!</v>
      </c>
      <c r="AB354" s="95"/>
      <c r="AC354" s="100" t="e">
        <f aca="false">HLOOKUP("POR Pin State",#REF!,MATCH($A354,#REF!,0),FALSE())</f>
        <v>#VALUE!</v>
      </c>
      <c r="AD354" s="186"/>
      <c r="AE354" s="187"/>
      <c r="AF354" s="187"/>
      <c r="AG354" s="187"/>
      <c r="AH354" s="188"/>
      <c r="AI354" s="188"/>
      <c r="AJ354" s="189"/>
      <c r="AK354" s="189"/>
      <c r="AL354" s="189"/>
      <c r="AM354" s="189"/>
      <c r="AN354" s="189"/>
      <c r="AO354" s="189"/>
      <c r="AP354" s="189"/>
      <c r="AQ354" s="194" t="s">
        <v>819</v>
      </c>
      <c r="AR354" s="104"/>
      <c r="AS354" s="104"/>
      <c r="AT354" s="104"/>
      <c r="AU354" s="104"/>
      <c r="AV354" s="104"/>
      <c r="AW354" s="104"/>
      <c r="AX354" s="104"/>
      <c r="AY354" s="104"/>
      <c r="AZ354" s="104"/>
      <c r="BA354" s="104"/>
      <c r="BB354" s="162"/>
      <c r="BC354" s="104"/>
      <c r="BD354" s="191"/>
      <c r="BE354" s="195" t="s">
        <v>819</v>
      </c>
      <c r="BF354" s="108" t="e">
        <f aca="false">VLOOKUP($A354,#REF!, 34, FALSE())</f>
        <v>#VALUE!</v>
      </c>
      <c r="BG354" s="108" t="e">
        <f aca="false">VLOOKUP($A354,#REF!, 22, FALSE())</f>
        <v>#VALUE!</v>
      </c>
      <c r="BH354" s="109"/>
    </row>
    <row r="355" s="193" customFormat="true" ht="12.75" hidden="false" customHeight="true" outlineLevel="0" collapsed="false">
      <c r="A355" s="184" t="s">
        <v>823</v>
      </c>
      <c r="B355" s="86" t="e">
        <f aca="false">VLOOKUP($A355,#REF!, 34, FALSE())</f>
        <v>#VALUE!</v>
      </c>
      <c r="C355" s="87" t="str">
        <f aca="false">CONCATENATE("unused_",A355)</f>
        <v>unused_CSI_H_D1_P</v>
      </c>
      <c r="D355" s="88" t="e">
        <f aca="false">IF(LEN(VLOOKUP($A355,#REF!,8,FALSE())),LEFT(VLOOKUP($A355,#REF!,8,FALSE()),LEN(VLOOKUP($A355,#REF!,8,FALSE()))-2),"")</f>
        <v>#VALUE!</v>
      </c>
      <c r="E355" s="89" t="e">
        <f aca="false">IF(LEN(VLOOKUP($A355,#REF!,4,FALSE())),IF(INDEX(#REF!,MATCH($A355,#REF!,0),1),LEFT(VLOOKUP($A355,#REF!,4,FALSE()),LEN(VLOOKUP($A355,#REF!,4,FALSE()))-2),CONCATENATE(LEFT(VLOOKUP($A355,#REF!,4,FALSE()),LEN(VLOOKUP($A355,#REF!,4,FALSE()))-2),"*")),"")</f>
        <v>#VALUE!</v>
      </c>
      <c r="F355" s="90" t="e">
        <f aca="false">IF(LEN(VLOOKUP($A355,#REF!,5,FALSE())),IF(INDEX(#REF!,MATCH($A355,#REF!,0),2),LEFT(VLOOKUP($A355,#REF!,5,FALSE()),LEN(VLOOKUP($A355,#REF!,5,FALSE()))-2),CONCATENATE(LEFT(VLOOKUP($A355,#REF!,5,FALSE()),LEN(VLOOKUP($A355,#REF!,5,FALSE()))-2),"*")),"")</f>
        <v>#VALUE!</v>
      </c>
      <c r="G355" s="90" t="e">
        <f aca="false">IF(LEN(VLOOKUP($A355,#REF!,6,FALSE())),IF(INDEX(#REF!,MATCH($A355,#REF!,0),3),LEFT(VLOOKUP($A355,#REF!,6,FALSE()),LEN(VLOOKUP($A355,#REF!,6,FALSE()))-2),CONCATENATE(LEFT(VLOOKUP($A355,#REF!,6,FALSE()),LEN(VLOOKUP($A355,#REF!,6,FALSE()))-2),"*")),"")</f>
        <v>#VALUE!</v>
      </c>
      <c r="H355" s="91" t="e">
        <f aca="false">IF(LEN(VLOOKUP($A355,#REF!,7,FALSE())),IF(INDEX(#REF!,MATCH($A355,#REF!,0),4),LEFT(VLOOKUP($A355,#REF!,7,FALSE()),LEN(VLOOKUP($A355,#REF!,7,FALSE()))-2),CONCATENATE(LEFT(VLOOKUP($A355,#REF!,7,FALSE()),LEN(VLOOKUP($A355,#REF!,7,FALSE()))-2),"*")),"")</f>
        <v>#VALUE!</v>
      </c>
      <c r="I355" s="92" t="e">
        <f aca="false">IF(LEN(VLOOKUP($A355,#REF!,8,FALSE())),UPPER(RIGHT(VLOOKUP($A355,#REF!,8,FALSE()), 1)),"")</f>
        <v>#VALUE!</v>
      </c>
      <c r="J355" s="90" t="e">
        <f aca="false">IF(LEN(VLOOKUP($A355,#REF!,4,FALSE())),UPPER(RIGHT(VLOOKUP($A355,#REF!,4,FALSE()), 1)),"")</f>
        <v>#VALUE!</v>
      </c>
      <c r="K355" s="90" t="e">
        <f aca="false">IF(LEN(VLOOKUP($A355,#REF!,5,FALSE())),UPPER(RIGHT(VLOOKUP($A355,#REF!,5,FALSE()), 1)),"")</f>
        <v>#VALUE!</v>
      </c>
      <c r="L355" s="90" t="e">
        <f aca="false">IF(LEN(VLOOKUP($A355,#REF!,6,FALSE())),UPPER(RIGHT(VLOOKUP($A355,#REF!,6,FALSE()), 1)),"")</f>
        <v>#VALUE!</v>
      </c>
      <c r="M355" s="91" t="e">
        <f aca="false">IF(LEN(VLOOKUP($A355,#REF!,7,FALSE())),UPPER(RIGHT(VLOOKUP($A355,#REF!,7,FALSE()), 1)),"")</f>
        <v>#VALUE!</v>
      </c>
      <c r="N355" s="185"/>
      <c r="O355" s="185"/>
      <c r="P355" s="185"/>
      <c r="Q355" s="185"/>
      <c r="R355" s="185"/>
      <c r="S355" s="100" t="e">
        <f aca="false">HLOOKUP("Device Tree Pin Name",#REF!,MATCH($A355,#REF!,0),FALSE())</f>
        <v>#VALUE!</v>
      </c>
      <c r="T355" s="95" t="e">
        <f aca="false">HLOOKUP("power rail",#REF!,MATCH($A355,#REF!,0),FALSE())</f>
        <v>#VALUE!</v>
      </c>
      <c r="U355" s="96" t="e">
        <f aca="false">HLOOKUP("Wake Capable",#REF!,MATCH($A355,#REF!,0),FALSE())</f>
        <v>#VALUE!</v>
      </c>
      <c r="V355" s="96" t="e">
        <f aca="false">HLOOKUP("Strap",#REF!,MATCH($A355,#REF!,0),FALSE())</f>
        <v>#VALUE!</v>
      </c>
      <c r="W355" s="96"/>
      <c r="X355" s="96" t="e">
        <f aca="false">HLOOKUP("DPD_Control",#REF!,MATCH($A355,#REF!,0),FALSE())</f>
        <v>#VALUE!</v>
      </c>
      <c r="Y355" s="96" t="e">
        <f aca="false">HLOOKUP("DPD_Group",#REF!,MATCH($A355,#REF!,0),FALSE())</f>
        <v>#VALUE!</v>
      </c>
      <c r="Z355" s="95"/>
      <c r="AA355" s="95" t="e">
        <f aca="false">HLOOKUP("Pad type",#REF!,MATCH($A355,#REF!,0),FALSE())</f>
        <v>#VALUE!</v>
      </c>
      <c r="AB355" s="95"/>
      <c r="AC355" s="100" t="e">
        <f aca="false">HLOOKUP("POR Pin State",#REF!,MATCH($A355,#REF!,0),FALSE())</f>
        <v>#VALUE!</v>
      </c>
      <c r="AD355" s="186"/>
      <c r="AE355" s="187"/>
      <c r="AF355" s="187"/>
      <c r="AG355" s="187"/>
      <c r="AH355" s="188"/>
      <c r="AI355" s="188"/>
      <c r="AJ355" s="189"/>
      <c r="AK355" s="189"/>
      <c r="AL355" s="189"/>
      <c r="AM355" s="189"/>
      <c r="AN355" s="189"/>
      <c r="AO355" s="189"/>
      <c r="AP355" s="189"/>
      <c r="AQ355" s="194" t="s">
        <v>824</v>
      </c>
      <c r="AR355" s="104"/>
      <c r="AS355" s="104"/>
      <c r="AT355" s="104"/>
      <c r="AU355" s="104"/>
      <c r="AV355" s="104"/>
      <c r="AW355" s="104"/>
      <c r="AX355" s="104"/>
      <c r="AY355" s="104"/>
      <c r="AZ355" s="104"/>
      <c r="BA355" s="104"/>
      <c r="BB355" s="162"/>
      <c r="BC355" s="104"/>
      <c r="BD355" s="191"/>
      <c r="BE355" s="195" t="s">
        <v>824</v>
      </c>
      <c r="BF355" s="108" t="e">
        <f aca="false">VLOOKUP($A355,#REF!, 34, FALSE())</f>
        <v>#VALUE!</v>
      </c>
      <c r="BG355" s="108" t="e">
        <f aca="false">VLOOKUP($A355,#REF!, 22, FALSE())</f>
        <v>#VALUE!</v>
      </c>
      <c r="BH355" s="109"/>
    </row>
    <row r="356" s="193" customFormat="true" ht="12.75" hidden="false" customHeight="true" outlineLevel="0" collapsed="false">
      <c r="A356" s="184" t="s">
        <v>824</v>
      </c>
      <c r="B356" s="86" t="e">
        <f aca="false">VLOOKUP($A356,#REF!, 34, FALSE())</f>
        <v>#VALUE!</v>
      </c>
      <c r="C356" s="87" t="str">
        <f aca="false">CONCATENATE("unused_",A356)</f>
        <v>unused_CSI_H_D1_N</v>
      </c>
      <c r="D356" s="88" t="e">
        <f aca="false">IF(LEN(VLOOKUP($A356,#REF!,8,FALSE())),LEFT(VLOOKUP($A356,#REF!,8,FALSE()),LEN(VLOOKUP($A356,#REF!,8,FALSE()))-2),"")</f>
        <v>#VALUE!</v>
      </c>
      <c r="E356" s="89" t="e">
        <f aca="false">IF(LEN(VLOOKUP($A356,#REF!,4,FALSE())),IF(INDEX(#REF!,MATCH($A356,#REF!,0),1),LEFT(VLOOKUP($A356,#REF!,4,FALSE()),LEN(VLOOKUP($A356,#REF!,4,FALSE()))-2),CONCATENATE(LEFT(VLOOKUP($A356,#REF!,4,FALSE()),LEN(VLOOKUP($A356,#REF!,4,FALSE()))-2),"*")),"")</f>
        <v>#VALUE!</v>
      </c>
      <c r="F356" s="90" t="e">
        <f aca="false">IF(LEN(VLOOKUP($A356,#REF!,5,FALSE())),IF(INDEX(#REF!,MATCH($A356,#REF!,0),2),LEFT(VLOOKUP($A356,#REF!,5,FALSE()),LEN(VLOOKUP($A356,#REF!,5,FALSE()))-2),CONCATENATE(LEFT(VLOOKUP($A356,#REF!,5,FALSE()),LEN(VLOOKUP($A356,#REF!,5,FALSE()))-2),"*")),"")</f>
        <v>#VALUE!</v>
      </c>
      <c r="G356" s="90" t="e">
        <f aca="false">IF(LEN(VLOOKUP($A356,#REF!,6,FALSE())),IF(INDEX(#REF!,MATCH($A356,#REF!,0),3),LEFT(VLOOKUP($A356,#REF!,6,FALSE()),LEN(VLOOKUP($A356,#REF!,6,FALSE()))-2),CONCATENATE(LEFT(VLOOKUP($A356,#REF!,6,FALSE()),LEN(VLOOKUP($A356,#REF!,6,FALSE()))-2),"*")),"")</f>
        <v>#VALUE!</v>
      </c>
      <c r="H356" s="91" t="e">
        <f aca="false">IF(LEN(VLOOKUP($A356,#REF!,7,FALSE())),IF(INDEX(#REF!,MATCH($A356,#REF!,0),4),LEFT(VLOOKUP($A356,#REF!,7,FALSE()),LEN(VLOOKUP($A356,#REF!,7,FALSE()))-2),CONCATENATE(LEFT(VLOOKUP($A356,#REF!,7,FALSE()),LEN(VLOOKUP($A356,#REF!,7,FALSE()))-2),"*")),"")</f>
        <v>#VALUE!</v>
      </c>
      <c r="I356" s="92" t="e">
        <f aca="false">IF(LEN(VLOOKUP($A356,#REF!,8,FALSE())),UPPER(RIGHT(VLOOKUP($A356,#REF!,8,FALSE()), 1)),"")</f>
        <v>#VALUE!</v>
      </c>
      <c r="J356" s="90" t="e">
        <f aca="false">IF(LEN(VLOOKUP($A356,#REF!,4,FALSE())),UPPER(RIGHT(VLOOKUP($A356,#REF!,4,FALSE()), 1)),"")</f>
        <v>#VALUE!</v>
      </c>
      <c r="K356" s="90" t="e">
        <f aca="false">IF(LEN(VLOOKUP($A356,#REF!,5,FALSE())),UPPER(RIGHT(VLOOKUP($A356,#REF!,5,FALSE()), 1)),"")</f>
        <v>#VALUE!</v>
      </c>
      <c r="L356" s="90" t="e">
        <f aca="false">IF(LEN(VLOOKUP($A356,#REF!,6,FALSE())),UPPER(RIGHT(VLOOKUP($A356,#REF!,6,FALSE()), 1)),"")</f>
        <v>#VALUE!</v>
      </c>
      <c r="M356" s="91" t="e">
        <f aca="false">IF(LEN(VLOOKUP($A356,#REF!,7,FALSE())),UPPER(RIGHT(VLOOKUP($A356,#REF!,7,FALSE()), 1)),"")</f>
        <v>#VALUE!</v>
      </c>
      <c r="N356" s="185"/>
      <c r="O356" s="185"/>
      <c r="P356" s="185"/>
      <c r="Q356" s="185"/>
      <c r="R356" s="185"/>
      <c r="S356" s="100" t="e">
        <f aca="false">HLOOKUP("Device Tree Pin Name",#REF!,MATCH($A356,#REF!,0),FALSE())</f>
        <v>#VALUE!</v>
      </c>
      <c r="T356" s="95" t="e">
        <f aca="false">HLOOKUP("power rail",#REF!,MATCH($A356,#REF!,0),FALSE())</f>
        <v>#VALUE!</v>
      </c>
      <c r="U356" s="96" t="e">
        <f aca="false">HLOOKUP("Wake Capable",#REF!,MATCH($A356,#REF!,0),FALSE())</f>
        <v>#VALUE!</v>
      </c>
      <c r="V356" s="96" t="e">
        <f aca="false">HLOOKUP("Strap",#REF!,MATCH($A356,#REF!,0),FALSE())</f>
        <v>#VALUE!</v>
      </c>
      <c r="W356" s="96"/>
      <c r="X356" s="96" t="e">
        <f aca="false">HLOOKUP("DPD_Control",#REF!,MATCH($A356,#REF!,0),FALSE())</f>
        <v>#VALUE!</v>
      </c>
      <c r="Y356" s="96" t="e">
        <f aca="false">HLOOKUP("DPD_Group",#REF!,MATCH($A356,#REF!,0),FALSE())</f>
        <v>#VALUE!</v>
      </c>
      <c r="Z356" s="95"/>
      <c r="AA356" s="95" t="e">
        <f aca="false">HLOOKUP("Pad type",#REF!,MATCH($A356,#REF!,0),FALSE())</f>
        <v>#VALUE!</v>
      </c>
      <c r="AB356" s="95"/>
      <c r="AC356" s="100" t="e">
        <f aca="false">HLOOKUP("POR Pin State",#REF!,MATCH($A356,#REF!,0),FALSE())</f>
        <v>#VALUE!</v>
      </c>
      <c r="AD356" s="186"/>
      <c r="AE356" s="187"/>
      <c r="AF356" s="187"/>
      <c r="AG356" s="187"/>
      <c r="AH356" s="188"/>
      <c r="AI356" s="188"/>
      <c r="AJ356" s="189"/>
      <c r="AK356" s="189"/>
      <c r="AL356" s="189"/>
      <c r="AM356" s="189"/>
      <c r="AN356" s="189"/>
      <c r="AO356" s="189"/>
      <c r="AP356" s="189"/>
      <c r="AQ356" s="194" t="s">
        <v>823</v>
      </c>
      <c r="AR356" s="104"/>
      <c r="AS356" s="104"/>
      <c r="AT356" s="104"/>
      <c r="AU356" s="104"/>
      <c r="AV356" s="104"/>
      <c r="AW356" s="104"/>
      <c r="AX356" s="104"/>
      <c r="AY356" s="104"/>
      <c r="AZ356" s="104"/>
      <c r="BA356" s="104"/>
      <c r="BB356" s="162"/>
      <c r="BC356" s="104"/>
      <c r="BD356" s="191"/>
      <c r="BE356" s="198" t="s">
        <v>823</v>
      </c>
      <c r="BF356" s="108" t="e">
        <f aca="false">VLOOKUP($A356,#REF!, 34, FALSE())</f>
        <v>#VALUE!</v>
      </c>
      <c r="BG356" s="108" t="e">
        <f aca="false">VLOOKUP($A356,#REF!, 22, FALSE())</f>
        <v>#VALUE!</v>
      </c>
      <c r="BH356" s="109"/>
    </row>
    <row r="357" s="193" customFormat="true" ht="12.75" hidden="false" customHeight="true" outlineLevel="0" collapsed="false">
      <c r="A357" s="184" t="s">
        <v>825</v>
      </c>
      <c r="B357" s="86" t="e">
        <f aca="false">VLOOKUP($A357,#REF!, 34, FALSE())</f>
        <v>#VALUE!</v>
      </c>
      <c r="C357" s="87" t="str">
        <f aca="false">CONCATENATE("unused_",A357)</f>
        <v>unused_CSI_RDN</v>
      </c>
      <c r="D357" s="88" t="e">
        <f aca="false">IF(LEN(VLOOKUP($A357,#REF!,8,FALSE())),LEFT(VLOOKUP($A357,#REF!,8,FALSE()),LEN(VLOOKUP($A357,#REF!,8,FALSE()))-2),"")</f>
        <v>#VALUE!</v>
      </c>
      <c r="E357" s="89" t="e">
        <f aca="false">IF(LEN(VLOOKUP($A357,#REF!,4,FALSE())),IF(INDEX(#REF!,MATCH($A357,#REF!,0),1),LEFT(VLOOKUP($A357,#REF!,4,FALSE()),LEN(VLOOKUP($A357,#REF!,4,FALSE()))-2),CONCATENATE(LEFT(VLOOKUP($A357,#REF!,4,FALSE()),LEN(VLOOKUP($A357,#REF!,4,FALSE()))-2),"*")),"")</f>
        <v>#VALUE!</v>
      </c>
      <c r="F357" s="90" t="e">
        <f aca="false">IF(LEN(VLOOKUP($A357,#REF!,5,FALSE())),IF(INDEX(#REF!,MATCH($A357,#REF!,0),2),LEFT(VLOOKUP($A357,#REF!,5,FALSE()),LEN(VLOOKUP($A357,#REF!,5,FALSE()))-2),CONCATENATE(LEFT(VLOOKUP($A357,#REF!,5,FALSE()),LEN(VLOOKUP($A357,#REF!,5,FALSE()))-2),"*")),"")</f>
        <v>#VALUE!</v>
      </c>
      <c r="G357" s="90" t="e">
        <f aca="false">IF(LEN(VLOOKUP($A357,#REF!,6,FALSE())),IF(INDEX(#REF!,MATCH($A357,#REF!,0),3),LEFT(VLOOKUP($A357,#REF!,6,FALSE()),LEN(VLOOKUP($A357,#REF!,6,FALSE()))-2),CONCATENATE(LEFT(VLOOKUP($A357,#REF!,6,FALSE()),LEN(VLOOKUP($A357,#REF!,6,FALSE()))-2),"*")),"")</f>
        <v>#VALUE!</v>
      </c>
      <c r="H357" s="91" t="e">
        <f aca="false">IF(LEN(VLOOKUP($A357,#REF!,7,FALSE())),IF(INDEX(#REF!,MATCH($A357,#REF!,0),4),LEFT(VLOOKUP($A357,#REF!,7,FALSE()),LEN(VLOOKUP($A357,#REF!,7,FALSE()))-2),CONCATENATE(LEFT(VLOOKUP($A357,#REF!,7,FALSE()),LEN(VLOOKUP($A357,#REF!,7,FALSE()))-2),"*")),"")</f>
        <v>#VALUE!</v>
      </c>
      <c r="I357" s="92" t="e">
        <f aca="false">IF(LEN(VLOOKUP($A357,#REF!,8,FALSE())),UPPER(RIGHT(VLOOKUP($A357,#REF!,8,FALSE()), 1)),"")</f>
        <v>#VALUE!</v>
      </c>
      <c r="J357" s="90" t="e">
        <f aca="false">IF(LEN(VLOOKUP($A357,#REF!,4,FALSE())),UPPER(RIGHT(VLOOKUP($A357,#REF!,4,FALSE()), 1)),"")</f>
        <v>#VALUE!</v>
      </c>
      <c r="K357" s="90" t="e">
        <f aca="false">IF(LEN(VLOOKUP($A357,#REF!,5,FALSE())),UPPER(RIGHT(VLOOKUP($A357,#REF!,5,FALSE()), 1)),"")</f>
        <v>#VALUE!</v>
      </c>
      <c r="L357" s="90" t="e">
        <f aca="false">IF(LEN(VLOOKUP($A357,#REF!,6,FALSE())),UPPER(RIGHT(VLOOKUP($A357,#REF!,6,FALSE()), 1)),"")</f>
        <v>#VALUE!</v>
      </c>
      <c r="M357" s="91" t="e">
        <f aca="false">IF(LEN(VLOOKUP($A357,#REF!,7,FALSE())),UPPER(RIGHT(VLOOKUP($A357,#REF!,7,FALSE()), 1)),"")</f>
        <v>#VALUE!</v>
      </c>
      <c r="N357" s="185"/>
      <c r="O357" s="185"/>
      <c r="P357" s="185"/>
      <c r="Q357" s="185"/>
      <c r="R357" s="185"/>
      <c r="S357" s="100" t="e">
        <f aca="false">HLOOKUP("Device Tree Pin Name",#REF!,MATCH($A357,#REF!,0),FALSE())</f>
        <v>#VALUE!</v>
      </c>
      <c r="T357" s="95" t="e">
        <f aca="false">HLOOKUP("power rail",#REF!,MATCH($A357,#REF!,0),FALSE())</f>
        <v>#VALUE!</v>
      </c>
      <c r="U357" s="96" t="e">
        <f aca="false">HLOOKUP("Wake Capable",#REF!,MATCH($A357,#REF!,0),FALSE())</f>
        <v>#VALUE!</v>
      </c>
      <c r="V357" s="96" t="e">
        <f aca="false">HLOOKUP("Strap",#REF!,MATCH($A357,#REF!,0),FALSE())</f>
        <v>#VALUE!</v>
      </c>
      <c r="W357" s="96"/>
      <c r="X357" s="96" t="e">
        <f aca="false">HLOOKUP("DPD_Control",#REF!,MATCH($A357,#REF!,0),FALSE())</f>
        <v>#VALUE!</v>
      </c>
      <c r="Y357" s="96" t="e">
        <f aca="false">HLOOKUP("DPD_Group",#REF!,MATCH($A357,#REF!,0),FALSE())</f>
        <v>#VALUE!</v>
      </c>
      <c r="Z357" s="95"/>
      <c r="AA357" s="95" t="e">
        <f aca="false">HLOOKUP("Pad type",#REF!,MATCH($A357,#REF!,0),FALSE())</f>
        <v>#VALUE!</v>
      </c>
      <c r="AB357" s="95"/>
      <c r="AC357" s="100" t="e">
        <f aca="false">HLOOKUP("POR Pin State",#REF!,MATCH($A357,#REF!,0),FALSE())</f>
        <v>#VALUE!</v>
      </c>
      <c r="AD357" s="186"/>
      <c r="AE357" s="187"/>
      <c r="AF357" s="187"/>
      <c r="AG357" s="187"/>
      <c r="AH357" s="188"/>
      <c r="AI357" s="188"/>
      <c r="AJ357" s="189"/>
      <c r="AK357" s="189"/>
      <c r="AL357" s="189"/>
      <c r="AM357" s="189"/>
      <c r="AN357" s="189"/>
      <c r="AO357" s="189"/>
      <c r="AP357" s="189"/>
      <c r="AQ357" s="194" t="s">
        <v>825</v>
      </c>
      <c r="AR357" s="104"/>
      <c r="AS357" s="104"/>
      <c r="AT357" s="104"/>
      <c r="AU357" s="104"/>
      <c r="AV357" s="104"/>
      <c r="AW357" s="104"/>
      <c r="AX357" s="104"/>
      <c r="AY357" s="104"/>
      <c r="AZ357" s="104"/>
      <c r="BA357" s="199" t="s">
        <v>826</v>
      </c>
      <c r="BB357" s="162"/>
      <c r="BC357" s="104"/>
      <c r="BD357" s="191"/>
      <c r="BE357" s="198" t="s">
        <v>825</v>
      </c>
      <c r="BF357" s="108" t="e">
        <f aca="false">VLOOKUP($A357,#REF!, 34, FALSE())</f>
        <v>#VALUE!</v>
      </c>
      <c r="BG357" s="108" t="e">
        <f aca="false">VLOOKUP($A357,#REF!, 22, FALSE())</f>
        <v>#VALUE!</v>
      </c>
      <c r="BH357" s="109"/>
    </row>
    <row r="358" s="181" customFormat="true" ht="18" hidden="false" customHeight="true" outlineLevel="0" collapsed="false">
      <c r="A358" s="64" t="s">
        <v>827</v>
      </c>
      <c r="B358" s="200" t="s">
        <v>828</v>
      </c>
      <c r="C358" s="65"/>
      <c r="D358" s="66"/>
      <c r="E358" s="66"/>
      <c r="F358" s="66"/>
      <c r="G358" s="66"/>
      <c r="H358" s="66"/>
      <c r="I358" s="65"/>
      <c r="J358" s="65"/>
      <c r="K358" s="65"/>
      <c r="L358" s="65"/>
      <c r="M358" s="65"/>
      <c r="N358" s="65"/>
      <c r="O358" s="65"/>
      <c r="P358" s="65"/>
      <c r="Q358" s="65"/>
      <c r="R358" s="65"/>
      <c r="S358" s="65"/>
      <c r="T358" s="65"/>
      <c r="U358" s="67"/>
      <c r="V358" s="67"/>
      <c r="W358" s="67"/>
      <c r="X358" s="67"/>
      <c r="Y358" s="67"/>
      <c r="Z358" s="68"/>
      <c r="AA358" s="68"/>
      <c r="AB358" s="68"/>
      <c r="AC358" s="68"/>
      <c r="AD358" s="68"/>
      <c r="AE358" s="68"/>
      <c r="AF358" s="68"/>
      <c r="AG358" s="68"/>
      <c r="AH358" s="68"/>
      <c r="AI358" s="68"/>
      <c r="AJ358" s="68"/>
      <c r="AK358" s="68"/>
      <c r="AL358" s="68"/>
      <c r="AM358" s="68"/>
      <c r="AN358" s="68"/>
      <c r="AO358" s="68"/>
      <c r="AP358" s="68"/>
      <c r="AQ358" s="69"/>
      <c r="AR358" s="69"/>
      <c r="AS358" s="70"/>
      <c r="AT358" s="70"/>
      <c r="AU358" s="70"/>
      <c r="AV358" s="70"/>
      <c r="AW358" s="70"/>
      <c r="AX358" s="70"/>
      <c r="AY358" s="70"/>
      <c r="AZ358" s="70"/>
      <c r="BA358" s="70"/>
      <c r="BB358" s="70"/>
      <c r="BC358" s="81" t="s">
        <v>829</v>
      </c>
      <c r="BD358" s="70"/>
      <c r="BE358" s="182" t="s">
        <v>827</v>
      </c>
      <c r="BF358" s="182" t="s">
        <v>828</v>
      </c>
      <c r="BG358" s="182"/>
      <c r="BH358" s="182"/>
    </row>
    <row r="359" s="193" customFormat="true" ht="12.75" hidden="false" customHeight="true" outlineLevel="0" collapsed="false">
      <c r="A359" s="184" t="s">
        <v>830</v>
      </c>
      <c r="B359" s="86" t="e">
        <f aca="false">VLOOKUP($A359,#REF!, 34, FALSE())</f>
        <v>#VALUE!</v>
      </c>
      <c r="C359" s="87" t="str">
        <f aca="false">CONCATENATE("unused_",A359)</f>
        <v>unused_HDMI_DP0_TXDP0</v>
      </c>
      <c r="D359" s="88" t="e">
        <f aca="false">IF(LEN(VLOOKUP($A359,#REF!,8,FALSE())),LEFT(VLOOKUP($A359,#REF!,8,FALSE()),LEN(VLOOKUP($A359,#REF!,8,FALSE()))-2),"")</f>
        <v>#VALUE!</v>
      </c>
      <c r="E359" s="89" t="e">
        <f aca="false">IF(LEN(VLOOKUP($A359,#REF!,4,FALSE())),IF(INDEX(#REF!,MATCH($A359,#REF!,0),1),LEFT(VLOOKUP($A359,#REF!,4,FALSE()),LEN(VLOOKUP($A359,#REF!,4,FALSE()))-2),CONCATENATE(LEFT(VLOOKUP($A359,#REF!,4,FALSE()),LEN(VLOOKUP($A359,#REF!,4,FALSE()))-2),"*")),"")</f>
        <v>#VALUE!</v>
      </c>
      <c r="F359" s="90" t="e">
        <f aca="false">IF(LEN(VLOOKUP($A359,#REF!,5,FALSE())),IF(INDEX(#REF!,MATCH($A359,#REF!,0),2),LEFT(VLOOKUP($A359,#REF!,5,FALSE()),LEN(VLOOKUP($A359,#REF!,5,FALSE()))-2),CONCATENATE(LEFT(VLOOKUP($A359,#REF!,5,FALSE()),LEN(VLOOKUP($A359,#REF!,5,FALSE()))-2),"*")),"")</f>
        <v>#VALUE!</v>
      </c>
      <c r="G359" s="90" t="e">
        <f aca="false">IF(LEN(VLOOKUP($A359,#REF!,6,FALSE())),IF(INDEX(#REF!,MATCH($A359,#REF!,0),3),LEFT(VLOOKUP($A359,#REF!,6,FALSE()),LEN(VLOOKUP($A359,#REF!,6,FALSE()))-2),CONCATENATE(LEFT(VLOOKUP($A359,#REF!,6,FALSE()),LEN(VLOOKUP($A359,#REF!,6,FALSE()))-2),"*")),"")</f>
        <v>#VALUE!</v>
      </c>
      <c r="H359" s="91" t="e">
        <f aca="false">IF(LEN(VLOOKUP($A359,#REF!,7,FALSE())),IF(INDEX(#REF!,MATCH($A359,#REF!,0),4),LEFT(VLOOKUP($A359,#REF!,7,FALSE()),LEN(VLOOKUP($A359,#REF!,7,FALSE()))-2),CONCATENATE(LEFT(VLOOKUP($A359,#REF!,7,FALSE()),LEN(VLOOKUP($A359,#REF!,7,FALSE()))-2),"*")),"")</f>
        <v>#VALUE!</v>
      </c>
      <c r="I359" s="92" t="e">
        <f aca="false">IF(LEN(VLOOKUP($A359,#REF!,8,FALSE())),UPPER(RIGHT(VLOOKUP($A359,#REF!,8,FALSE()), 1)),"")</f>
        <v>#VALUE!</v>
      </c>
      <c r="J359" s="90" t="e">
        <f aca="false">IF(LEN(VLOOKUP($A359,#REF!,4,FALSE())),UPPER(RIGHT(VLOOKUP($A359,#REF!,4,FALSE()), 1)),"")</f>
        <v>#VALUE!</v>
      </c>
      <c r="K359" s="90" t="e">
        <f aca="false">IF(LEN(VLOOKUP($A359,#REF!,5,FALSE())),UPPER(RIGHT(VLOOKUP($A359,#REF!,5,FALSE()), 1)),"")</f>
        <v>#VALUE!</v>
      </c>
      <c r="L359" s="90" t="e">
        <f aca="false">IF(LEN(VLOOKUP($A359,#REF!,6,FALSE())),UPPER(RIGHT(VLOOKUP($A359,#REF!,6,FALSE()), 1)),"")</f>
        <v>#VALUE!</v>
      </c>
      <c r="M359" s="91" t="e">
        <f aca="false">IF(LEN(VLOOKUP($A359,#REF!,7,FALSE())),UPPER(RIGHT(VLOOKUP($A359,#REF!,7,FALSE()), 1)),"")</f>
        <v>#VALUE!</v>
      </c>
      <c r="N359" s="185"/>
      <c r="O359" s="185"/>
      <c r="P359" s="185"/>
      <c r="Q359" s="185"/>
      <c r="R359" s="185"/>
      <c r="S359" s="100" t="e">
        <f aca="false">HLOOKUP("Device Tree Pin Name",#REF!,MATCH($A359,#REF!,0),FALSE())</f>
        <v>#VALUE!</v>
      </c>
      <c r="T359" s="95" t="e">
        <f aca="false">HLOOKUP("power rail",#REF!,MATCH($A359,#REF!,0),FALSE())</f>
        <v>#VALUE!</v>
      </c>
      <c r="U359" s="96" t="e">
        <f aca="false">HLOOKUP("Wake Capable",#REF!,MATCH($A359,#REF!,0),FALSE())</f>
        <v>#VALUE!</v>
      </c>
      <c r="V359" s="96" t="e">
        <f aca="false">HLOOKUP("Strap",#REF!,MATCH($A359,#REF!,0),FALSE())</f>
        <v>#VALUE!</v>
      </c>
      <c r="W359" s="96"/>
      <c r="X359" s="96" t="e">
        <f aca="false">HLOOKUP("DPD_Control",#REF!,MATCH($A359,#REF!,0),FALSE())</f>
        <v>#VALUE!</v>
      </c>
      <c r="Y359" s="96" t="e">
        <f aca="false">HLOOKUP("DPD_Group",#REF!,MATCH($A359,#REF!,0),FALSE())</f>
        <v>#VALUE!</v>
      </c>
      <c r="Z359" s="95"/>
      <c r="AA359" s="95" t="e">
        <f aca="false">HLOOKUP("Pad type",#REF!,MATCH($A359,#REF!,0),FALSE())</f>
        <v>#VALUE!</v>
      </c>
      <c r="AB359" s="94"/>
      <c r="AC359" s="94" t="e">
        <f aca="false">HLOOKUP("POR Pin State",#REF!,MATCH($A359,#REF!,0),FALSE())</f>
        <v>#VALUE!</v>
      </c>
      <c r="AD359" s="201"/>
      <c r="AE359" s="202"/>
      <c r="AF359" s="202"/>
      <c r="AG359" s="202"/>
      <c r="AH359" s="203"/>
      <c r="AI359" s="188"/>
      <c r="AJ359" s="189"/>
      <c r="AK359" s="189"/>
      <c r="AL359" s="189"/>
      <c r="AM359" s="189"/>
      <c r="AN359" s="189"/>
      <c r="AO359" s="189"/>
      <c r="AP359" s="189"/>
      <c r="AQ359" s="194" t="s">
        <v>831</v>
      </c>
      <c r="AR359" s="104"/>
      <c r="AS359" s="104"/>
      <c r="AT359" s="104"/>
      <c r="AU359" s="104"/>
      <c r="AV359" s="104"/>
      <c r="AW359" s="104"/>
      <c r="AX359" s="104"/>
      <c r="AY359" s="104"/>
      <c r="AZ359" s="104"/>
      <c r="BA359" s="104"/>
      <c r="BB359" s="162"/>
      <c r="BC359" s="174"/>
      <c r="BD359" s="204"/>
      <c r="BE359" s="205" t="s">
        <v>832</v>
      </c>
      <c r="BF359" s="108" t="e">
        <f aca="false">VLOOKUP($A359,#REF!, 34, FALSE())</f>
        <v>#VALUE!</v>
      </c>
      <c r="BG359" s="108" t="e">
        <f aca="false">VLOOKUP($A359,#REF!, 22, FALSE())</f>
        <v>#VALUE!</v>
      </c>
      <c r="BH359" s="109"/>
    </row>
    <row r="360" s="193" customFormat="true" ht="12.75" hidden="false" customHeight="true" outlineLevel="0" collapsed="false">
      <c r="A360" s="184" t="s">
        <v>833</v>
      </c>
      <c r="B360" s="86" t="e">
        <f aca="false">VLOOKUP($A360,#REF!, 34, FALSE())</f>
        <v>#VALUE!</v>
      </c>
      <c r="C360" s="87" t="str">
        <f aca="false">CONCATENATE("unused_",A360)</f>
        <v>unused_HDMI_DP0_TXDN0</v>
      </c>
      <c r="D360" s="88" t="e">
        <f aca="false">IF(LEN(VLOOKUP($A360,#REF!,8,FALSE())),LEFT(VLOOKUP($A360,#REF!,8,FALSE()),LEN(VLOOKUP($A360,#REF!,8,FALSE()))-2),"")</f>
        <v>#VALUE!</v>
      </c>
      <c r="E360" s="89" t="e">
        <f aca="false">IF(LEN(VLOOKUP($A360,#REF!,4,FALSE())),IF(INDEX(#REF!,MATCH($A360,#REF!,0),1),LEFT(VLOOKUP($A360,#REF!,4,FALSE()),LEN(VLOOKUP($A360,#REF!,4,FALSE()))-2),CONCATENATE(LEFT(VLOOKUP($A360,#REF!,4,FALSE()),LEN(VLOOKUP($A360,#REF!,4,FALSE()))-2),"*")),"")</f>
        <v>#VALUE!</v>
      </c>
      <c r="F360" s="90" t="e">
        <f aca="false">IF(LEN(VLOOKUP($A360,#REF!,5,FALSE())),IF(INDEX(#REF!,MATCH($A360,#REF!,0),2),LEFT(VLOOKUP($A360,#REF!,5,FALSE()),LEN(VLOOKUP($A360,#REF!,5,FALSE()))-2),CONCATENATE(LEFT(VLOOKUP($A360,#REF!,5,FALSE()),LEN(VLOOKUP($A360,#REF!,5,FALSE()))-2),"*")),"")</f>
        <v>#VALUE!</v>
      </c>
      <c r="G360" s="90" t="e">
        <f aca="false">IF(LEN(VLOOKUP($A360,#REF!,6,FALSE())),IF(INDEX(#REF!,MATCH($A360,#REF!,0),3),LEFT(VLOOKUP($A360,#REF!,6,FALSE()),LEN(VLOOKUP($A360,#REF!,6,FALSE()))-2),CONCATENATE(LEFT(VLOOKUP($A360,#REF!,6,FALSE()),LEN(VLOOKUP($A360,#REF!,6,FALSE()))-2),"*")),"")</f>
        <v>#VALUE!</v>
      </c>
      <c r="H360" s="91" t="e">
        <f aca="false">IF(LEN(VLOOKUP($A360,#REF!,7,FALSE())),IF(INDEX(#REF!,MATCH($A360,#REF!,0),4),LEFT(VLOOKUP($A360,#REF!,7,FALSE()),LEN(VLOOKUP($A360,#REF!,7,FALSE()))-2),CONCATENATE(LEFT(VLOOKUP($A360,#REF!,7,FALSE()),LEN(VLOOKUP($A360,#REF!,7,FALSE()))-2),"*")),"")</f>
        <v>#VALUE!</v>
      </c>
      <c r="I360" s="92" t="e">
        <f aca="false">IF(LEN(VLOOKUP($A360,#REF!,8,FALSE())),UPPER(RIGHT(VLOOKUP($A360,#REF!,8,FALSE()), 1)),"")</f>
        <v>#VALUE!</v>
      </c>
      <c r="J360" s="90" t="e">
        <f aca="false">IF(LEN(VLOOKUP($A360,#REF!,4,FALSE())),UPPER(RIGHT(VLOOKUP($A360,#REF!,4,FALSE()), 1)),"")</f>
        <v>#VALUE!</v>
      </c>
      <c r="K360" s="90" t="e">
        <f aca="false">IF(LEN(VLOOKUP($A360,#REF!,5,FALSE())),UPPER(RIGHT(VLOOKUP($A360,#REF!,5,FALSE()), 1)),"")</f>
        <v>#VALUE!</v>
      </c>
      <c r="L360" s="90" t="e">
        <f aca="false">IF(LEN(VLOOKUP($A360,#REF!,6,FALSE())),UPPER(RIGHT(VLOOKUP($A360,#REF!,6,FALSE()), 1)),"")</f>
        <v>#VALUE!</v>
      </c>
      <c r="M360" s="91" t="e">
        <f aca="false">IF(LEN(VLOOKUP($A360,#REF!,7,FALSE())),UPPER(RIGHT(VLOOKUP($A360,#REF!,7,FALSE()), 1)),"")</f>
        <v>#VALUE!</v>
      </c>
      <c r="N360" s="185"/>
      <c r="O360" s="185"/>
      <c r="P360" s="185"/>
      <c r="Q360" s="185"/>
      <c r="R360" s="185"/>
      <c r="S360" s="100" t="e">
        <f aca="false">HLOOKUP("Device Tree Pin Name",#REF!,MATCH($A360,#REF!,0),FALSE())</f>
        <v>#VALUE!</v>
      </c>
      <c r="T360" s="95" t="e">
        <f aca="false">HLOOKUP("power rail",#REF!,MATCH($A360,#REF!,0),FALSE())</f>
        <v>#VALUE!</v>
      </c>
      <c r="U360" s="96" t="e">
        <f aca="false">HLOOKUP("Wake Capable",#REF!,MATCH($A360,#REF!,0),FALSE())</f>
        <v>#VALUE!</v>
      </c>
      <c r="V360" s="96" t="e">
        <f aca="false">HLOOKUP("Strap",#REF!,MATCH($A360,#REF!,0),FALSE())</f>
        <v>#VALUE!</v>
      </c>
      <c r="W360" s="96"/>
      <c r="X360" s="96" t="e">
        <f aca="false">HLOOKUP("DPD_Control",#REF!,MATCH($A360,#REF!,0),FALSE())</f>
        <v>#VALUE!</v>
      </c>
      <c r="Y360" s="96" t="e">
        <f aca="false">HLOOKUP("DPD_Group",#REF!,MATCH($A360,#REF!,0),FALSE())</f>
        <v>#VALUE!</v>
      </c>
      <c r="Z360" s="95"/>
      <c r="AA360" s="95" t="e">
        <f aca="false">HLOOKUP("Pad type",#REF!,MATCH($A360,#REF!,0),FALSE())</f>
        <v>#VALUE!</v>
      </c>
      <c r="AB360" s="100"/>
      <c r="AC360" s="100" t="e">
        <f aca="false">HLOOKUP("POR Pin State",#REF!,MATCH($A360,#REF!,0),FALSE())</f>
        <v>#VALUE!</v>
      </c>
      <c r="AD360" s="186"/>
      <c r="AE360" s="187"/>
      <c r="AF360" s="187"/>
      <c r="AG360" s="187"/>
      <c r="AH360" s="188"/>
      <c r="AI360" s="188"/>
      <c r="AJ360" s="189"/>
      <c r="AK360" s="189"/>
      <c r="AL360" s="189"/>
      <c r="AM360" s="189"/>
      <c r="AN360" s="189"/>
      <c r="AO360" s="189"/>
      <c r="AP360" s="189"/>
      <c r="AQ360" s="194" t="s">
        <v>834</v>
      </c>
      <c r="AR360" s="104"/>
      <c r="AS360" s="104"/>
      <c r="AT360" s="104"/>
      <c r="AU360" s="104"/>
      <c r="AV360" s="104"/>
      <c r="AW360" s="104"/>
      <c r="AX360" s="104"/>
      <c r="AY360" s="104"/>
      <c r="AZ360" s="104"/>
      <c r="BA360" s="104"/>
      <c r="BB360" s="162"/>
      <c r="BC360" s="104"/>
      <c r="BD360" s="191"/>
      <c r="BE360" s="206" t="s">
        <v>835</v>
      </c>
      <c r="BF360" s="108" t="e">
        <f aca="false">VLOOKUP($A360,#REF!, 34, FALSE())</f>
        <v>#VALUE!</v>
      </c>
      <c r="BG360" s="108" t="e">
        <f aca="false">VLOOKUP($A360,#REF!, 22, FALSE())</f>
        <v>#VALUE!</v>
      </c>
      <c r="BH360" s="109"/>
    </row>
    <row r="361" s="193" customFormat="true" ht="12.75" hidden="false" customHeight="true" outlineLevel="0" collapsed="false">
      <c r="A361" s="184" t="s">
        <v>836</v>
      </c>
      <c r="B361" s="86" t="e">
        <f aca="false">VLOOKUP($A361,#REF!, 34, FALSE())</f>
        <v>#VALUE!</v>
      </c>
      <c r="C361" s="87" t="str">
        <f aca="false">CONCATENATE("unused_",A361)</f>
        <v>unused_HDMI_DP0_TXDP1</v>
      </c>
      <c r="D361" s="88" t="e">
        <f aca="false">IF(LEN(VLOOKUP($A361,#REF!,8,FALSE())),LEFT(VLOOKUP($A361,#REF!,8,FALSE()),LEN(VLOOKUP($A361,#REF!,8,FALSE()))-2),"")</f>
        <v>#VALUE!</v>
      </c>
      <c r="E361" s="89" t="e">
        <f aca="false">IF(LEN(VLOOKUP($A361,#REF!,4,FALSE())),IF(INDEX(#REF!,MATCH($A361,#REF!,0),1),LEFT(VLOOKUP($A361,#REF!,4,FALSE()),LEN(VLOOKUP($A361,#REF!,4,FALSE()))-2),CONCATENATE(LEFT(VLOOKUP($A361,#REF!,4,FALSE()),LEN(VLOOKUP($A361,#REF!,4,FALSE()))-2),"*")),"")</f>
        <v>#VALUE!</v>
      </c>
      <c r="F361" s="90" t="e">
        <f aca="false">IF(LEN(VLOOKUP($A361,#REF!,5,FALSE())),IF(INDEX(#REF!,MATCH($A361,#REF!,0),2),LEFT(VLOOKUP($A361,#REF!,5,FALSE()),LEN(VLOOKUP($A361,#REF!,5,FALSE()))-2),CONCATENATE(LEFT(VLOOKUP($A361,#REF!,5,FALSE()),LEN(VLOOKUP($A361,#REF!,5,FALSE()))-2),"*")),"")</f>
        <v>#VALUE!</v>
      </c>
      <c r="G361" s="90" t="e">
        <f aca="false">IF(LEN(VLOOKUP($A361,#REF!,6,FALSE())),IF(INDEX(#REF!,MATCH($A361,#REF!,0),3),LEFT(VLOOKUP($A361,#REF!,6,FALSE()),LEN(VLOOKUP($A361,#REF!,6,FALSE()))-2),CONCATENATE(LEFT(VLOOKUP($A361,#REF!,6,FALSE()),LEN(VLOOKUP($A361,#REF!,6,FALSE()))-2),"*")),"")</f>
        <v>#VALUE!</v>
      </c>
      <c r="H361" s="91" t="e">
        <f aca="false">IF(LEN(VLOOKUP($A361,#REF!,7,FALSE())),IF(INDEX(#REF!,MATCH($A361,#REF!,0),4),LEFT(VLOOKUP($A361,#REF!,7,FALSE()),LEN(VLOOKUP($A361,#REF!,7,FALSE()))-2),CONCATENATE(LEFT(VLOOKUP($A361,#REF!,7,FALSE()),LEN(VLOOKUP($A361,#REF!,7,FALSE()))-2),"*")),"")</f>
        <v>#VALUE!</v>
      </c>
      <c r="I361" s="92" t="e">
        <f aca="false">IF(LEN(VLOOKUP($A361,#REF!,8,FALSE())),UPPER(RIGHT(VLOOKUP($A361,#REF!,8,FALSE()), 1)),"")</f>
        <v>#VALUE!</v>
      </c>
      <c r="J361" s="90" t="e">
        <f aca="false">IF(LEN(VLOOKUP($A361,#REF!,4,FALSE())),UPPER(RIGHT(VLOOKUP($A361,#REF!,4,FALSE()), 1)),"")</f>
        <v>#VALUE!</v>
      </c>
      <c r="K361" s="90" t="e">
        <f aca="false">IF(LEN(VLOOKUP($A361,#REF!,5,FALSE())),UPPER(RIGHT(VLOOKUP($A361,#REF!,5,FALSE()), 1)),"")</f>
        <v>#VALUE!</v>
      </c>
      <c r="L361" s="90" t="e">
        <f aca="false">IF(LEN(VLOOKUP($A361,#REF!,6,FALSE())),UPPER(RIGHT(VLOOKUP($A361,#REF!,6,FALSE()), 1)),"")</f>
        <v>#VALUE!</v>
      </c>
      <c r="M361" s="91" t="e">
        <f aca="false">IF(LEN(VLOOKUP($A361,#REF!,7,FALSE())),UPPER(RIGHT(VLOOKUP($A361,#REF!,7,FALSE()), 1)),"")</f>
        <v>#VALUE!</v>
      </c>
      <c r="N361" s="185"/>
      <c r="O361" s="185"/>
      <c r="P361" s="185"/>
      <c r="Q361" s="185"/>
      <c r="R361" s="185"/>
      <c r="S361" s="100" t="e">
        <f aca="false">HLOOKUP("Device Tree Pin Name",#REF!,MATCH($A361,#REF!,0),FALSE())</f>
        <v>#VALUE!</v>
      </c>
      <c r="T361" s="95" t="e">
        <f aca="false">HLOOKUP("power rail",#REF!,MATCH($A361,#REF!,0),FALSE())</f>
        <v>#VALUE!</v>
      </c>
      <c r="U361" s="96" t="e">
        <f aca="false">HLOOKUP("Wake Capable",#REF!,MATCH($A361,#REF!,0),FALSE())</f>
        <v>#VALUE!</v>
      </c>
      <c r="V361" s="96" t="e">
        <f aca="false">HLOOKUP("Strap",#REF!,MATCH($A361,#REF!,0),FALSE())</f>
        <v>#VALUE!</v>
      </c>
      <c r="W361" s="96"/>
      <c r="X361" s="96" t="e">
        <f aca="false">HLOOKUP("DPD_Control",#REF!,MATCH($A361,#REF!,0),FALSE())</f>
        <v>#VALUE!</v>
      </c>
      <c r="Y361" s="96" t="e">
        <f aca="false">HLOOKUP("DPD_Group",#REF!,MATCH($A361,#REF!,0),FALSE())</f>
        <v>#VALUE!</v>
      </c>
      <c r="Z361" s="95"/>
      <c r="AA361" s="95" t="e">
        <f aca="false">HLOOKUP("Pad type",#REF!,MATCH($A361,#REF!,0),FALSE())</f>
        <v>#VALUE!</v>
      </c>
      <c r="AB361" s="100"/>
      <c r="AC361" s="100" t="e">
        <f aca="false">HLOOKUP("POR Pin State",#REF!,MATCH($A361,#REF!,0),FALSE())</f>
        <v>#VALUE!</v>
      </c>
      <c r="AD361" s="186"/>
      <c r="AE361" s="187"/>
      <c r="AF361" s="187"/>
      <c r="AG361" s="187"/>
      <c r="AH361" s="188"/>
      <c r="AI361" s="188"/>
      <c r="AJ361" s="189"/>
      <c r="AK361" s="189"/>
      <c r="AL361" s="189"/>
      <c r="AM361" s="189"/>
      <c r="AN361" s="189"/>
      <c r="AO361" s="189"/>
      <c r="AP361" s="189"/>
      <c r="AQ361" s="194" t="s">
        <v>837</v>
      </c>
      <c r="AR361" s="104"/>
      <c r="AS361" s="104"/>
      <c r="AT361" s="104"/>
      <c r="AU361" s="104"/>
      <c r="AV361" s="104"/>
      <c r="AW361" s="104"/>
      <c r="AX361" s="104"/>
      <c r="AY361" s="104"/>
      <c r="AZ361" s="104"/>
      <c r="BA361" s="104"/>
      <c r="BB361" s="162"/>
      <c r="BC361" s="104"/>
      <c r="BD361" s="191"/>
      <c r="BE361" s="206" t="s">
        <v>838</v>
      </c>
      <c r="BF361" s="108" t="e">
        <f aca="false">VLOOKUP($A361,#REF!, 34, FALSE())</f>
        <v>#VALUE!</v>
      </c>
      <c r="BG361" s="108" t="e">
        <f aca="false">VLOOKUP($A361,#REF!, 22, FALSE())</f>
        <v>#VALUE!</v>
      </c>
      <c r="BH361" s="109"/>
    </row>
    <row r="362" s="193" customFormat="true" ht="12.75" hidden="false" customHeight="true" outlineLevel="0" collapsed="false">
      <c r="A362" s="184" t="s">
        <v>839</v>
      </c>
      <c r="B362" s="86" t="e">
        <f aca="false">VLOOKUP($A362,#REF!, 34, FALSE())</f>
        <v>#VALUE!</v>
      </c>
      <c r="C362" s="87" t="str">
        <f aca="false">CONCATENATE("unused_",A362)</f>
        <v>unused_HDMI_DP0_TXDN1</v>
      </c>
      <c r="D362" s="88" t="e">
        <f aca="false">IF(LEN(VLOOKUP($A362,#REF!,8,FALSE())),LEFT(VLOOKUP($A362,#REF!,8,FALSE()),LEN(VLOOKUP($A362,#REF!,8,FALSE()))-2),"")</f>
        <v>#VALUE!</v>
      </c>
      <c r="E362" s="89" t="e">
        <f aca="false">IF(LEN(VLOOKUP($A362,#REF!,4,FALSE())),IF(INDEX(#REF!,MATCH($A362,#REF!,0),1),LEFT(VLOOKUP($A362,#REF!,4,FALSE()),LEN(VLOOKUP($A362,#REF!,4,FALSE()))-2),CONCATENATE(LEFT(VLOOKUP($A362,#REF!,4,FALSE()),LEN(VLOOKUP($A362,#REF!,4,FALSE()))-2),"*")),"")</f>
        <v>#VALUE!</v>
      </c>
      <c r="F362" s="90" t="e">
        <f aca="false">IF(LEN(VLOOKUP($A362,#REF!,5,FALSE())),IF(INDEX(#REF!,MATCH($A362,#REF!,0),2),LEFT(VLOOKUP($A362,#REF!,5,FALSE()),LEN(VLOOKUP($A362,#REF!,5,FALSE()))-2),CONCATENATE(LEFT(VLOOKUP($A362,#REF!,5,FALSE()),LEN(VLOOKUP($A362,#REF!,5,FALSE()))-2),"*")),"")</f>
        <v>#VALUE!</v>
      </c>
      <c r="G362" s="90" t="e">
        <f aca="false">IF(LEN(VLOOKUP($A362,#REF!,6,FALSE())),IF(INDEX(#REF!,MATCH($A362,#REF!,0),3),LEFT(VLOOKUP($A362,#REF!,6,FALSE()),LEN(VLOOKUP($A362,#REF!,6,FALSE()))-2),CONCATENATE(LEFT(VLOOKUP($A362,#REF!,6,FALSE()),LEN(VLOOKUP($A362,#REF!,6,FALSE()))-2),"*")),"")</f>
        <v>#VALUE!</v>
      </c>
      <c r="H362" s="91" t="e">
        <f aca="false">IF(LEN(VLOOKUP($A362,#REF!,7,FALSE())),IF(INDEX(#REF!,MATCH($A362,#REF!,0),4),LEFT(VLOOKUP($A362,#REF!,7,FALSE()),LEN(VLOOKUP($A362,#REF!,7,FALSE()))-2),CONCATENATE(LEFT(VLOOKUP($A362,#REF!,7,FALSE()),LEN(VLOOKUP($A362,#REF!,7,FALSE()))-2),"*")),"")</f>
        <v>#VALUE!</v>
      </c>
      <c r="I362" s="92" t="e">
        <f aca="false">IF(LEN(VLOOKUP($A362,#REF!,8,FALSE())),UPPER(RIGHT(VLOOKUP($A362,#REF!,8,FALSE()), 1)),"")</f>
        <v>#VALUE!</v>
      </c>
      <c r="J362" s="90" t="e">
        <f aca="false">IF(LEN(VLOOKUP($A362,#REF!,4,FALSE())),UPPER(RIGHT(VLOOKUP($A362,#REF!,4,FALSE()), 1)),"")</f>
        <v>#VALUE!</v>
      </c>
      <c r="K362" s="90" t="e">
        <f aca="false">IF(LEN(VLOOKUP($A362,#REF!,5,FALSE())),UPPER(RIGHT(VLOOKUP($A362,#REF!,5,FALSE()), 1)),"")</f>
        <v>#VALUE!</v>
      </c>
      <c r="L362" s="90" t="e">
        <f aca="false">IF(LEN(VLOOKUP($A362,#REF!,6,FALSE())),UPPER(RIGHT(VLOOKUP($A362,#REF!,6,FALSE()), 1)),"")</f>
        <v>#VALUE!</v>
      </c>
      <c r="M362" s="91" t="e">
        <f aca="false">IF(LEN(VLOOKUP($A362,#REF!,7,FALSE())),UPPER(RIGHT(VLOOKUP($A362,#REF!,7,FALSE()), 1)),"")</f>
        <v>#VALUE!</v>
      </c>
      <c r="N362" s="185"/>
      <c r="O362" s="185"/>
      <c r="P362" s="185"/>
      <c r="Q362" s="185"/>
      <c r="R362" s="185"/>
      <c r="S362" s="100" t="e">
        <f aca="false">HLOOKUP("Device Tree Pin Name",#REF!,MATCH($A362,#REF!,0),FALSE())</f>
        <v>#VALUE!</v>
      </c>
      <c r="T362" s="95" t="e">
        <f aca="false">HLOOKUP("power rail",#REF!,MATCH($A362,#REF!,0),FALSE())</f>
        <v>#VALUE!</v>
      </c>
      <c r="U362" s="96" t="e">
        <f aca="false">HLOOKUP("Wake Capable",#REF!,MATCH($A362,#REF!,0),FALSE())</f>
        <v>#VALUE!</v>
      </c>
      <c r="V362" s="96" t="e">
        <f aca="false">HLOOKUP("Strap",#REF!,MATCH($A362,#REF!,0),FALSE())</f>
        <v>#VALUE!</v>
      </c>
      <c r="W362" s="96"/>
      <c r="X362" s="96" t="e">
        <f aca="false">HLOOKUP("DPD_Control",#REF!,MATCH($A362,#REF!,0),FALSE())</f>
        <v>#VALUE!</v>
      </c>
      <c r="Y362" s="96" t="e">
        <f aca="false">HLOOKUP("DPD_Group",#REF!,MATCH($A362,#REF!,0),FALSE())</f>
        <v>#VALUE!</v>
      </c>
      <c r="Z362" s="95"/>
      <c r="AA362" s="95" t="e">
        <f aca="false">HLOOKUP("Pad type",#REF!,MATCH($A362,#REF!,0),FALSE())</f>
        <v>#VALUE!</v>
      </c>
      <c r="AB362" s="100"/>
      <c r="AC362" s="100" t="e">
        <f aca="false">HLOOKUP("POR Pin State",#REF!,MATCH($A362,#REF!,0),FALSE())</f>
        <v>#VALUE!</v>
      </c>
      <c r="AD362" s="186"/>
      <c r="AE362" s="187"/>
      <c r="AF362" s="187"/>
      <c r="AG362" s="187"/>
      <c r="AH362" s="188"/>
      <c r="AI362" s="188"/>
      <c r="AJ362" s="189"/>
      <c r="AK362" s="189"/>
      <c r="AL362" s="189"/>
      <c r="AM362" s="189"/>
      <c r="AN362" s="189"/>
      <c r="AO362" s="189"/>
      <c r="AP362" s="189"/>
      <c r="AQ362" s="194" t="s">
        <v>840</v>
      </c>
      <c r="AR362" s="104"/>
      <c r="AS362" s="104"/>
      <c r="AT362" s="104"/>
      <c r="AU362" s="104"/>
      <c r="AV362" s="104"/>
      <c r="AW362" s="104"/>
      <c r="AX362" s="104"/>
      <c r="AY362" s="104"/>
      <c r="AZ362" s="104"/>
      <c r="BA362" s="104"/>
      <c r="BB362" s="162"/>
      <c r="BC362" s="104"/>
      <c r="BD362" s="191"/>
      <c r="BE362" s="206" t="s">
        <v>841</v>
      </c>
      <c r="BF362" s="108" t="e">
        <f aca="false">VLOOKUP($A362,#REF!, 34, FALSE())</f>
        <v>#VALUE!</v>
      </c>
      <c r="BG362" s="108" t="e">
        <f aca="false">VLOOKUP($A362,#REF!, 22, FALSE())</f>
        <v>#VALUE!</v>
      </c>
      <c r="BH362" s="109"/>
    </row>
    <row r="363" s="193" customFormat="true" ht="12.75" hidden="false" customHeight="true" outlineLevel="0" collapsed="false">
      <c r="A363" s="184" t="s">
        <v>842</v>
      </c>
      <c r="B363" s="86" t="e">
        <f aca="false">VLOOKUP($A363,#REF!, 34, FALSE())</f>
        <v>#VALUE!</v>
      </c>
      <c r="C363" s="87" t="str">
        <f aca="false">CONCATENATE("unused_",A363)</f>
        <v>unused_HDMI_DP0_TXDP2</v>
      </c>
      <c r="D363" s="88" t="e">
        <f aca="false">IF(LEN(VLOOKUP($A363,#REF!,8,FALSE())),LEFT(VLOOKUP($A363,#REF!,8,FALSE()),LEN(VLOOKUP($A363,#REF!,8,FALSE()))-2),"")</f>
        <v>#VALUE!</v>
      </c>
      <c r="E363" s="89" t="e">
        <f aca="false">IF(LEN(VLOOKUP($A363,#REF!,4,FALSE())),IF(INDEX(#REF!,MATCH($A363,#REF!,0),1),LEFT(VLOOKUP($A363,#REF!,4,FALSE()),LEN(VLOOKUP($A363,#REF!,4,FALSE()))-2),CONCATENATE(LEFT(VLOOKUP($A363,#REF!,4,FALSE()),LEN(VLOOKUP($A363,#REF!,4,FALSE()))-2),"*")),"")</f>
        <v>#VALUE!</v>
      </c>
      <c r="F363" s="90" t="e">
        <f aca="false">IF(LEN(VLOOKUP($A363,#REF!,5,FALSE())),IF(INDEX(#REF!,MATCH($A363,#REF!,0),2),LEFT(VLOOKUP($A363,#REF!,5,FALSE()),LEN(VLOOKUP($A363,#REF!,5,FALSE()))-2),CONCATENATE(LEFT(VLOOKUP($A363,#REF!,5,FALSE()),LEN(VLOOKUP($A363,#REF!,5,FALSE()))-2),"*")),"")</f>
        <v>#VALUE!</v>
      </c>
      <c r="G363" s="90" t="e">
        <f aca="false">IF(LEN(VLOOKUP($A363,#REF!,6,FALSE())),IF(INDEX(#REF!,MATCH($A363,#REF!,0),3),LEFT(VLOOKUP($A363,#REF!,6,FALSE()),LEN(VLOOKUP($A363,#REF!,6,FALSE()))-2),CONCATENATE(LEFT(VLOOKUP($A363,#REF!,6,FALSE()),LEN(VLOOKUP($A363,#REF!,6,FALSE()))-2),"*")),"")</f>
        <v>#VALUE!</v>
      </c>
      <c r="H363" s="91" t="e">
        <f aca="false">IF(LEN(VLOOKUP($A363,#REF!,7,FALSE())),IF(INDEX(#REF!,MATCH($A363,#REF!,0),4),LEFT(VLOOKUP($A363,#REF!,7,FALSE()),LEN(VLOOKUP($A363,#REF!,7,FALSE()))-2),CONCATENATE(LEFT(VLOOKUP($A363,#REF!,7,FALSE()),LEN(VLOOKUP($A363,#REF!,7,FALSE()))-2),"*")),"")</f>
        <v>#VALUE!</v>
      </c>
      <c r="I363" s="92" t="e">
        <f aca="false">IF(LEN(VLOOKUP($A363,#REF!,8,FALSE())),UPPER(RIGHT(VLOOKUP($A363,#REF!,8,FALSE()), 1)),"")</f>
        <v>#VALUE!</v>
      </c>
      <c r="J363" s="90" t="e">
        <f aca="false">IF(LEN(VLOOKUP($A363,#REF!,4,FALSE())),UPPER(RIGHT(VLOOKUP($A363,#REF!,4,FALSE()), 1)),"")</f>
        <v>#VALUE!</v>
      </c>
      <c r="K363" s="90" t="e">
        <f aca="false">IF(LEN(VLOOKUP($A363,#REF!,5,FALSE())),UPPER(RIGHT(VLOOKUP($A363,#REF!,5,FALSE()), 1)),"")</f>
        <v>#VALUE!</v>
      </c>
      <c r="L363" s="90" t="e">
        <f aca="false">IF(LEN(VLOOKUP($A363,#REF!,6,FALSE())),UPPER(RIGHT(VLOOKUP($A363,#REF!,6,FALSE()), 1)),"")</f>
        <v>#VALUE!</v>
      </c>
      <c r="M363" s="91" t="e">
        <f aca="false">IF(LEN(VLOOKUP($A363,#REF!,7,FALSE())),UPPER(RIGHT(VLOOKUP($A363,#REF!,7,FALSE()), 1)),"")</f>
        <v>#VALUE!</v>
      </c>
      <c r="N363" s="185"/>
      <c r="O363" s="185"/>
      <c r="P363" s="185"/>
      <c r="Q363" s="185"/>
      <c r="R363" s="185"/>
      <c r="S363" s="100" t="e">
        <f aca="false">HLOOKUP("Device Tree Pin Name",#REF!,MATCH($A363,#REF!,0),FALSE())</f>
        <v>#VALUE!</v>
      </c>
      <c r="T363" s="95" t="e">
        <f aca="false">HLOOKUP("power rail",#REF!,MATCH($A363,#REF!,0),FALSE())</f>
        <v>#VALUE!</v>
      </c>
      <c r="U363" s="96" t="e">
        <f aca="false">HLOOKUP("Wake Capable",#REF!,MATCH($A363,#REF!,0),FALSE())</f>
        <v>#VALUE!</v>
      </c>
      <c r="V363" s="96" t="e">
        <f aca="false">HLOOKUP("Strap",#REF!,MATCH($A363,#REF!,0),FALSE())</f>
        <v>#VALUE!</v>
      </c>
      <c r="W363" s="96"/>
      <c r="X363" s="96" t="e">
        <f aca="false">HLOOKUP("DPD_Control",#REF!,MATCH($A363,#REF!,0),FALSE())</f>
        <v>#VALUE!</v>
      </c>
      <c r="Y363" s="96" t="e">
        <f aca="false">HLOOKUP("DPD_Group",#REF!,MATCH($A363,#REF!,0),FALSE())</f>
        <v>#VALUE!</v>
      </c>
      <c r="Z363" s="95"/>
      <c r="AA363" s="95" t="e">
        <f aca="false">HLOOKUP("Pad type",#REF!,MATCH($A363,#REF!,0),FALSE())</f>
        <v>#VALUE!</v>
      </c>
      <c r="AB363" s="100"/>
      <c r="AC363" s="100" t="e">
        <f aca="false">HLOOKUP("POR Pin State",#REF!,MATCH($A363,#REF!,0),FALSE())</f>
        <v>#VALUE!</v>
      </c>
      <c r="AD363" s="186"/>
      <c r="AE363" s="187"/>
      <c r="AF363" s="187"/>
      <c r="AG363" s="187"/>
      <c r="AH363" s="188"/>
      <c r="AI363" s="188"/>
      <c r="AJ363" s="189"/>
      <c r="AK363" s="189"/>
      <c r="AL363" s="189"/>
      <c r="AM363" s="189"/>
      <c r="AN363" s="189"/>
      <c r="AO363" s="189"/>
      <c r="AP363" s="189"/>
      <c r="AQ363" s="194" t="s">
        <v>843</v>
      </c>
      <c r="AR363" s="104"/>
      <c r="AS363" s="104"/>
      <c r="AT363" s="104"/>
      <c r="AU363" s="104"/>
      <c r="AV363" s="104"/>
      <c r="AW363" s="104"/>
      <c r="AX363" s="104"/>
      <c r="AY363" s="104"/>
      <c r="AZ363" s="104"/>
      <c r="BA363" s="104"/>
      <c r="BB363" s="162"/>
      <c r="BC363" s="104"/>
      <c r="BD363" s="191"/>
      <c r="BE363" s="206" t="s">
        <v>844</v>
      </c>
      <c r="BF363" s="108" t="e">
        <f aca="false">VLOOKUP($A363,#REF!, 34, FALSE())</f>
        <v>#VALUE!</v>
      </c>
      <c r="BG363" s="108" t="e">
        <f aca="false">VLOOKUP($A363,#REF!, 22, FALSE())</f>
        <v>#VALUE!</v>
      </c>
      <c r="BH363" s="109"/>
    </row>
    <row r="364" s="193" customFormat="true" ht="12.75" hidden="false" customHeight="true" outlineLevel="0" collapsed="false">
      <c r="A364" s="184" t="s">
        <v>845</v>
      </c>
      <c r="B364" s="86" t="e">
        <f aca="false">VLOOKUP($A364,#REF!, 34, FALSE())</f>
        <v>#VALUE!</v>
      </c>
      <c r="C364" s="87" t="str">
        <f aca="false">CONCATENATE("unused_",A364)</f>
        <v>unused_HDMI_DP0_TXDN2</v>
      </c>
      <c r="D364" s="88" t="e">
        <f aca="false">IF(LEN(VLOOKUP($A364,#REF!,8,FALSE())),LEFT(VLOOKUP($A364,#REF!,8,FALSE()),LEN(VLOOKUP($A364,#REF!,8,FALSE()))-2),"")</f>
        <v>#VALUE!</v>
      </c>
      <c r="E364" s="89" t="e">
        <f aca="false">IF(LEN(VLOOKUP($A364,#REF!,4,FALSE())),IF(INDEX(#REF!,MATCH($A364,#REF!,0),1),LEFT(VLOOKUP($A364,#REF!,4,FALSE()),LEN(VLOOKUP($A364,#REF!,4,FALSE()))-2),CONCATENATE(LEFT(VLOOKUP($A364,#REF!,4,FALSE()),LEN(VLOOKUP($A364,#REF!,4,FALSE()))-2),"*")),"")</f>
        <v>#VALUE!</v>
      </c>
      <c r="F364" s="90" t="e">
        <f aca="false">IF(LEN(VLOOKUP($A364,#REF!,5,FALSE())),IF(INDEX(#REF!,MATCH($A364,#REF!,0),2),LEFT(VLOOKUP($A364,#REF!,5,FALSE()),LEN(VLOOKUP($A364,#REF!,5,FALSE()))-2),CONCATENATE(LEFT(VLOOKUP($A364,#REF!,5,FALSE()),LEN(VLOOKUP($A364,#REF!,5,FALSE()))-2),"*")),"")</f>
        <v>#VALUE!</v>
      </c>
      <c r="G364" s="90" t="e">
        <f aca="false">IF(LEN(VLOOKUP($A364,#REF!,6,FALSE())),IF(INDEX(#REF!,MATCH($A364,#REF!,0),3),LEFT(VLOOKUP($A364,#REF!,6,FALSE()),LEN(VLOOKUP($A364,#REF!,6,FALSE()))-2),CONCATENATE(LEFT(VLOOKUP($A364,#REF!,6,FALSE()),LEN(VLOOKUP($A364,#REF!,6,FALSE()))-2),"*")),"")</f>
        <v>#VALUE!</v>
      </c>
      <c r="H364" s="91" t="e">
        <f aca="false">IF(LEN(VLOOKUP($A364,#REF!,7,FALSE())),IF(INDEX(#REF!,MATCH($A364,#REF!,0),4),LEFT(VLOOKUP($A364,#REF!,7,FALSE()),LEN(VLOOKUP($A364,#REF!,7,FALSE()))-2),CONCATENATE(LEFT(VLOOKUP($A364,#REF!,7,FALSE()),LEN(VLOOKUP($A364,#REF!,7,FALSE()))-2),"*")),"")</f>
        <v>#VALUE!</v>
      </c>
      <c r="I364" s="92" t="e">
        <f aca="false">IF(LEN(VLOOKUP($A364,#REF!,8,FALSE())),UPPER(RIGHT(VLOOKUP($A364,#REF!,8,FALSE()), 1)),"")</f>
        <v>#VALUE!</v>
      </c>
      <c r="J364" s="90" t="e">
        <f aca="false">IF(LEN(VLOOKUP($A364,#REF!,4,FALSE())),UPPER(RIGHT(VLOOKUP($A364,#REF!,4,FALSE()), 1)),"")</f>
        <v>#VALUE!</v>
      </c>
      <c r="K364" s="90" t="e">
        <f aca="false">IF(LEN(VLOOKUP($A364,#REF!,5,FALSE())),UPPER(RIGHT(VLOOKUP($A364,#REF!,5,FALSE()), 1)),"")</f>
        <v>#VALUE!</v>
      </c>
      <c r="L364" s="90" t="e">
        <f aca="false">IF(LEN(VLOOKUP($A364,#REF!,6,FALSE())),UPPER(RIGHT(VLOOKUP($A364,#REF!,6,FALSE()), 1)),"")</f>
        <v>#VALUE!</v>
      </c>
      <c r="M364" s="91" t="e">
        <f aca="false">IF(LEN(VLOOKUP($A364,#REF!,7,FALSE())),UPPER(RIGHT(VLOOKUP($A364,#REF!,7,FALSE()), 1)),"")</f>
        <v>#VALUE!</v>
      </c>
      <c r="N364" s="185"/>
      <c r="O364" s="185"/>
      <c r="P364" s="185"/>
      <c r="Q364" s="185"/>
      <c r="R364" s="185"/>
      <c r="S364" s="100" t="e">
        <f aca="false">HLOOKUP("Device Tree Pin Name",#REF!,MATCH($A364,#REF!,0),FALSE())</f>
        <v>#VALUE!</v>
      </c>
      <c r="T364" s="95" t="e">
        <f aca="false">HLOOKUP("power rail",#REF!,MATCH($A364,#REF!,0),FALSE())</f>
        <v>#VALUE!</v>
      </c>
      <c r="U364" s="96" t="e">
        <f aca="false">HLOOKUP("Wake Capable",#REF!,MATCH($A364,#REF!,0),FALSE())</f>
        <v>#VALUE!</v>
      </c>
      <c r="V364" s="96" t="e">
        <f aca="false">HLOOKUP("Strap",#REF!,MATCH($A364,#REF!,0),FALSE())</f>
        <v>#VALUE!</v>
      </c>
      <c r="W364" s="96"/>
      <c r="X364" s="96" t="e">
        <f aca="false">HLOOKUP("DPD_Control",#REF!,MATCH($A364,#REF!,0),FALSE())</f>
        <v>#VALUE!</v>
      </c>
      <c r="Y364" s="96" t="e">
        <f aca="false">HLOOKUP("DPD_Group",#REF!,MATCH($A364,#REF!,0),FALSE())</f>
        <v>#VALUE!</v>
      </c>
      <c r="Z364" s="95"/>
      <c r="AA364" s="95" t="e">
        <f aca="false">HLOOKUP("Pad type",#REF!,MATCH($A364,#REF!,0),FALSE())</f>
        <v>#VALUE!</v>
      </c>
      <c r="AB364" s="100"/>
      <c r="AC364" s="100" t="e">
        <f aca="false">HLOOKUP("POR Pin State",#REF!,MATCH($A364,#REF!,0),FALSE())</f>
        <v>#VALUE!</v>
      </c>
      <c r="AD364" s="186"/>
      <c r="AE364" s="187"/>
      <c r="AF364" s="187"/>
      <c r="AG364" s="187"/>
      <c r="AH364" s="188"/>
      <c r="AI364" s="188"/>
      <c r="AJ364" s="189"/>
      <c r="AK364" s="189"/>
      <c r="AL364" s="189"/>
      <c r="AM364" s="189"/>
      <c r="AN364" s="189"/>
      <c r="AO364" s="189"/>
      <c r="AP364" s="189"/>
      <c r="AQ364" s="194" t="s">
        <v>846</v>
      </c>
      <c r="AR364" s="104"/>
      <c r="AS364" s="104"/>
      <c r="AT364" s="104"/>
      <c r="AU364" s="104"/>
      <c r="AV364" s="104"/>
      <c r="AW364" s="104"/>
      <c r="AX364" s="104"/>
      <c r="AY364" s="104"/>
      <c r="AZ364" s="104"/>
      <c r="BA364" s="104"/>
      <c r="BB364" s="162"/>
      <c r="BC364" s="104"/>
      <c r="BD364" s="191"/>
      <c r="BE364" s="206" t="s">
        <v>847</v>
      </c>
      <c r="BF364" s="108" t="e">
        <f aca="false">VLOOKUP($A364,#REF!, 34, FALSE())</f>
        <v>#VALUE!</v>
      </c>
      <c r="BG364" s="108" t="e">
        <f aca="false">VLOOKUP($A364,#REF!, 22, FALSE())</f>
        <v>#VALUE!</v>
      </c>
      <c r="BH364" s="109"/>
    </row>
    <row r="365" s="193" customFormat="true" ht="12.75" hidden="false" customHeight="true" outlineLevel="0" collapsed="false">
      <c r="A365" s="184" t="s">
        <v>848</v>
      </c>
      <c r="B365" s="86" t="e">
        <f aca="false">VLOOKUP($A365,#REF!, 34, FALSE())</f>
        <v>#VALUE!</v>
      </c>
      <c r="C365" s="87" t="str">
        <f aca="false">CONCATENATE("unused_",A365)</f>
        <v>unused_HDMI_DP0_TXDP3</v>
      </c>
      <c r="D365" s="88" t="e">
        <f aca="false">IF(LEN(VLOOKUP($A365,#REF!,8,FALSE())),LEFT(VLOOKUP($A365,#REF!,8,FALSE()),LEN(VLOOKUP($A365,#REF!,8,FALSE()))-2),"")</f>
        <v>#VALUE!</v>
      </c>
      <c r="E365" s="89" t="e">
        <f aca="false">IF(LEN(VLOOKUP($A365,#REF!,4,FALSE())),IF(INDEX(#REF!,MATCH($A365,#REF!,0),1),LEFT(VLOOKUP($A365,#REF!,4,FALSE()),LEN(VLOOKUP($A365,#REF!,4,FALSE()))-2),CONCATENATE(LEFT(VLOOKUP($A365,#REF!,4,FALSE()),LEN(VLOOKUP($A365,#REF!,4,FALSE()))-2),"*")),"")</f>
        <v>#VALUE!</v>
      </c>
      <c r="F365" s="90" t="e">
        <f aca="false">IF(LEN(VLOOKUP($A365,#REF!,5,FALSE())),IF(INDEX(#REF!,MATCH($A365,#REF!,0),2),LEFT(VLOOKUP($A365,#REF!,5,FALSE()),LEN(VLOOKUP($A365,#REF!,5,FALSE()))-2),CONCATENATE(LEFT(VLOOKUP($A365,#REF!,5,FALSE()),LEN(VLOOKUP($A365,#REF!,5,FALSE()))-2),"*")),"")</f>
        <v>#VALUE!</v>
      </c>
      <c r="G365" s="90" t="e">
        <f aca="false">IF(LEN(VLOOKUP($A365,#REF!,6,FALSE())),IF(INDEX(#REF!,MATCH($A365,#REF!,0),3),LEFT(VLOOKUP($A365,#REF!,6,FALSE()),LEN(VLOOKUP($A365,#REF!,6,FALSE()))-2),CONCATENATE(LEFT(VLOOKUP($A365,#REF!,6,FALSE()),LEN(VLOOKUP($A365,#REF!,6,FALSE()))-2),"*")),"")</f>
        <v>#VALUE!</v>
      </c>
      <c r="H365" s="91" t="e">
        <f aca="false">IF(LEN(VLOOKUP($A365,#REF!,7,FALSE())),IF(INDEX(#REF!,MATCH($A365,#REF!,0),4),LEFT(VLOOKUP($A365,#REF!,7,FALSE()),LEN(VLOOKUP($A365,#REF!,7,FALSE()))-2),CONCATENATE(LEFT(VLOOKUP($A365,#REF!,7,FALSE()),LEN(VLOOKUP($A365,#REF!,7,FALSE()))-2),"*")),"")</f>
        <v>#VALUE!</v>
      </c>
      <c r="I365" s="92" t="e">
        <f aca="false">IF(LEN(VLOOKUP($A365,#REF!,8,FALSE())),UPPER(RIGHT(VLOOKUP($A365,#REF!,8,FALSE()), 1)),"")</f>
        <v>#VALUE!</v>
      </c>
      <c r="J365" s="90" t="e">
        <f aca="false">IF(LEN(VLOOKUP($A365,#REF!,4,FALSE())),UPPER(RIGHT(VLOOKUP($A365,#REF!,4,FALSE()), 1)),"")</f>
        <v>#VALUE!</v>
      </c>
      <c r="K365" s="90" t="e">
        <f aca="false">IF(LEN(VLOOKUP($A365,#REF!,5,FALSE())),UPPER(RIGHT(VLOOKUP($A365,#REF!,5,FALSE()), 1)),"")</f>
        <v>#VALUE!</v>
      </c>
      <c r="L365" s="90" t="e">
        <f aca="false">IF(LEN(VLOOKUP($A365,#REF!,6,FALSE())),UPPER(RIGHT(VLOOKUP($A365,#REF!,6,FALSE()), 1)),"")</f>
        <v>#VALUE!</v>
      </c>
      <c r="M365" s="91" t="e">
        <f aca="false">IF(LEN(VLOOKUP($A365,#REF!,7,FALSE())),UPPER(RIGHT(VLOOKUP($A365,#REF!,7,FALSE()), 1)),"")</f>
        <v>#VALUE!</v>
      </c>
      <c r="N365" s="185"/>
      <c r="O365" s="185"/>
      <c r="P365" s="185"/>
      <c r="Q365" s="185"/>
      <c r="R365" s="185"/>
      <c r="S365" s="100" t="e">
        <f aca="false">HLOOKUP("Device Tree Pin Name",#REF!,MATCH($A365,#REF!,0),FALSE())</f>
        <v>#VALUE!</v>
      </c>
      <c r="T365" s="95" t="e">
        <f aca="false">HLOOKUP("power rail",#REF!,MATCH($A365,#REF!,0),FALSE())</f>
        <v>#VALUE!</v>
      </c>
      <c r="U365" s="96" t="e">
        <f aca="false">HLOOKUP("Wake Capable",#REF!,MATCH($A365,#REF!,0),FALSE())</f>
        <v>#VALUE!</v>
      </c>
      <c r="V365" s="96" t="e">
        <f aca="false">HLOOKUP("Strap",#REF!,MATCH($A365,#REF!,0),FALSE())</f>
        <v>#VALUE!</v>
      </c>
      <c r="W365" s="96"/>
      <c r="X365" s="96" t="e">
        <f aca="false">HLOOKUP("DPD_Control",#REF!,MATCH($A365,#REF!,0),FALSE())</f>
        <v>#VALUE!</v>
      </c>
      <c r="Y365" s="96" t="e">
        <f aca="false">HLOOKUP("DPD_Group",#REF!,MATCH($A365,#REF!,0),FALSE())</f>
        <v>#VALUE!</v>
      </c>
      <c r="Z365" s="95"/>
      <c r="AA365" s="95" t="e">
        <f aca="false">HLOOKUP("Pad type",#REF!,MATCH($A365,#REF!,0),FALSE())</f>
        <v>#VALUE!</v>
      </c>
      <c r="AB365" s="100"/>
      <c r="AC365" s="100" t="e">
        <f aca="false">HLOOKUP("POR Pin State",#REF!,MATCH($A365,#REF!,0),FALSE())</f>
        <v>#VALUE!</v>
      </c>
      <c r="AD365" s="186"/>
      <c r="AE365" s="187"/>
      <c r="AF365" s="187"/>
      <c r="AG365" s="187"/>
      <c r="AH365" s="188"/>
      <c r="AI365" s="188"/>
      <c r="AJ365" s="189"/>
      <c r="AK365" s="189"/>
      <c r="AL365" s="189"/>
      <c r="AM365" s="189"/>
      <c r="AN365" s="189"/>
      <c r="AO365" s="189"/>
      <c r="AP365" s="189"/>
      <c r="AQ365" s="194" t="s">
        <v>849</v>
      </c>
      <c r="AR365" s="104"/>
      <c r="AS365" s="104"/>
      <c r="AT365" s="104"/>
      <c r="AU365" s="104"/>
      <c r="AV365" s="104"/>
      <c r="AW365" s="104"/>
      <c r="AX365" s="104"/>
      <c r="AY365" s="104"/>
      <c r="AZ365" s="104"/>
      <c r="BA365" s="104"/>
      <c r="BB365" s="162"/>
      <c r="BC365" s="104"/>
      <c r="BD365" s="191"/>
      <c r="BE365" s="206" t="s">
        <v>850</v>
      </c>
      <c r="BF365" s="108" t="e">
        <f aca="false">VLOOKUP($A365,#REF!, 34, FALSE())</f>
        <v>#VALUE!</v>
      </c>
      <c r="BG365" s="108" t="e">
        <f aca="false">VLOOKUP($A365,#REF!, 22, FALSE())</f>
        <v>#VALUE!</v>
      </c>
      <c r="BH365" s="109"/>
    </row>
    <row r="366" s="193" customFormat="true" ht="12.75" hidden="false" customHeight="true" outlineLevel="0" collapsed="false">
      <c r="A366" s="184" t="s">
        <v>851</v>
      </c>
      <c r="B366" s="86" t="e">
        <f aca="false">VLOOKUP($A366,#REF!, 34, FALSE())</f>
        <v>#VALUE!</v>
      </c>
      <c r="C366" s="87" t="str">
        <f aca="false">CONCATENATE("unused_",A366)</f>
        <v>unused_HDMI_DP0_TXDN3</v>
      </c>
      <c r="D366" s="88" t="e">
        <f aca="false">IF(LEN(VLOOKUP($A366,#REF!,8,FALSE())),LEFT(VLOOKUP($A366,#REF!,8,FALSE()),LEN(VLOOKUP($A366,#REF!,8,FALSE()))-2),"")</f>
        <v>#VALUE!</v>
      </c>
      <c r="E366" s="89" t="e">
        <f aca="false">IF(LEN(VLOOKUP($A366,#REF!,4,FALSE())),IF(INDEX(#REF!,MATCH($A366,#REF!,0),1),LEFT(VLOOKUP($A366,#REF!,4,FALSE()),LEN(VLOOKUP($A366,#REF!,4,FALSE()))-2),CONCATENATE(LEFT(VLOOKUP($A366,#REF!,4,FALSE()),LEN(VLOOKUP($A366,#REF!,4,FALSE()))-2),"*")),"")</f>
        <v>#VALUE!</v>
      </c>
      <c r="F366" s="90" t="e">
        <f aca="false">IF(LEN(VLOOKUP($A366,#REF!,5,FALSE())),IF(INDEX(#REF!,MATCH($A366,#REF!,0),2),LEFT(VLOOKUP($A366,#REF!,5,FALSE()),LEN(VLOOKUP($A366,#REF!,5,FALSE()))-2),CONCATENATE(LEFT(VLOOKUP($A366,#REF!,5,FALSE()),LEN(VLOOKUP($A366,#REF!,5,FALSE()))-2),"*")),"")</f>
        <v>#VALUE!</v>
      </c>
      <c r="G366" s="90" t="e">
        <f aca="false">IF(LEN(VLOOKUP($A366,#REF!,6,FALSE())),IF(INDEX(#REF!,MATCH($A366,#REF!,0),3),LEFT(VLOOKUP($A366,#REF!,6,FALSE()),LEN(VLOOKUP($A366,#REF!,6,FALSE()))-2),CONCATENATE(LEFT(VLOOKUP($A366,#REF!,6,FALSE()),LEN(VLOOKUP($A366,#REF!,6,FALSE()))-2),"*")),"")</f>
        <v>#VALUE!</v>
      </c>
      <c r="H366" s="91" t="e">
        <f aca="false">IF(LEN(VLOOKUP($A366,#REF!,7,FALSE())),IF(INDEX(#REF!,MATCH($A366,#REF!,0),4),LEFT(VLOOKUP($A366,#REF!,7,FALSE()),LEN(VLOOKUP($A366,#REF!,7,FALSE()))-2),CONCATENATE(LEFT(VLOOKUP($A366,#REF!,7,FALSE()),LEN(VLOOKUP($A366,#REF!,7,FALSE()))-2),"*")),"")</f>
        <v>#VALUE!</v>
      </c>
      <c r="I366" s="92" t="e">
        <f aca="false">IF(LEN(VLOOKUP($A366,#REF!,8,FALSE())),UPPER(RIGHT(VLOOKUP($A366,#REF!,8,FALSE()), 1)),"")</f>
        <v>#VALUE!</v>
      </c>
      <c r="J366" s="90" t="e">
        <f aca="false">IF(LEN(VLOOKUP($A366,#REF!,4,FALSE())),UPPER(RIGHT(VLOOKUP($A366,#REF!,4,FALSE()), 1)),"")</f>
        <v>#VALUE!</v>
      </c>
      <c r="K366" s="90" t="e">
        <f aca="false">IF(LEN(VLOOKUP($A366,#REF!,5,FALSE())),UPPER(RIGHT(VLOOKUP($A366,#REF!,5,FALSE()), 1)),"")</f>
        <v>#VALUE!</v>
      </c>
      <c r="L366" s="90" t="e">
        <f aca="false">IF(LEN(VLOOKUP($A366,#REF!,6,FALSE())),UPPER(RIGHT(VLOOKUP($A366,#REF!,6,FALSE()), 1)),"")</f>
        <v>#VALUE!</v>
      </c>
      <c r="M366" s="91" t="e">
        <f aca="false">IF(LEN(VLOOKUP($A366,#REF!,7,FALSE())),UPPER(RIGHT(VLOOKUP($A366,#REF!,7,FALSE()), 1)),"")</f>
        <v>#VALUE!</v>
      </c>
      <c r="N366" s="185"/>
      <c r="O366" s="185"/>
      <c r="P366" s="185"/>
      <c r="Q366" s="185"/>
      <c r="R366" s="185"/>
      <c r="S366" s="100" t="e">
        <f aca="false">HLOOKUP("Device Tree Pin Name",#REF!,MATCH($A366,#REF!,0),FALSE())</f>
        <v>#VALUE!</v>
      </c>
      <c r="T366" s="95" t="e">
        <f aca="false">HLOOKUP("power rail",#REF!,MATCH($A366,#REF!,0),FALSE())</f>
        <v>#VALUE!</v>
      </c>
      <c r="U366" s="96" t="e">
        <f aca="false">HLOOKUP("Wake Capable",#REF!,MATCH($A366,#REF!,0),FALSE())</f>
        <v>#VALUE!</v>
      </c>
      <c r="V366" s="96" t="e">
        <f aca="false">HLOOKUP("Strap",#REF!,MATCH($A366,#REF!,0),FALSE())</f>
        <v>#VALUE!</v>
      </c>
      <c r="W366" s="96"/>
      <c r="X366" s="96" t="e">
        <f aca="false">HLOOKUP("DPD_Control",#REF!,MATCH($A366,#REF!,0),FALSE())</f>
        <v>#VALUE!</v>
      </c>
      <c r="Y366" s="96" t="e">
        <f aca="false">HLOOKUP("DPD_Group",#REF!,MATCH($A366,#REF!,0),FALSE())</f>
        <v>#VALUE!</v>
      </c>
      <c r="Z366" s="95"/>
      <c r="AA366" s="95" t="e">
        <f aca="false">HLOOKUP("Pad type",#REF!,MATCH($A366,#REF!,0),FALSE())</f>
        <v>#VALUE!</v>
      </c>
      <c r="AB366" s="100"/>
      <c r="AC366" s="100" t="e">
        <f aca="false">HLOOKUP("POR Pin State",#REF!,MATCH($A366,#REF!,0),FALSE())</f>
        <v>#VALUE!</v>
      </c>
      <c r="AD366" s="186"/>
      <c r="AE366" s="187"/>
      <c r="AF366" s="187"/>
      <c r="AG366" s="187"/>
      <c r="AH366" s="188"/>
      <c r="AI366" s="188"/>
      <c r="AJ366" s="189"/>
      <c r="AK366" s="189"/>
      <c r="AL366" s="189"/>
      <c r="AM366" s="189"/>
      <c r="AN366" s="189"/>
      <c r="AO366" s="189"/>
      <c r="AP366" s="189"/>
      <c r="AQ366" s="194" t="s">
        <v>852</v>
      </c>
      <c r="AR366" s="104"/>
      <c r="AS366" s="104"/>
      <c r="AT366" s="104"/>
      <c r="AU366" s="104"/>
      <c r="AV366" s="104"/>
      <c r="AW366" s="104"/>
      <c r="AX366" s="104"/>
      <c r="AY366" s="104"/>
      <c r="AZ366" s="104"/>
      <c r="BA366" s="104"/>
      <c r="BB366" s="162"/>
      <c r="BC366" s="104"/>
      <c r="BD366" s="191"/>
      <c r="BE366" s="206" t="s">
        <v>853</v>
      </c>
      <c r="BF366" s="108" t="e">
        <f aca="false">VLOOKUP($A366,#REF!, 34, FALSE())</f>
        <v>#VALUE!</v>
      </c>
      <c r="BG366" s="108" t="e">
        <f aca="false">VLOOKUP($A366,#REF!, 22, FALSE())</f>
        <v>#VALUE!</v>
      </c>
      <c r="BH366" s="109"/>
    </row>
    <row r="367" s="193" customFormat="true" ht="12.75" hidden="false" customHeight="true" outlineLevel="0" collapsed="false">
      <c r="A367" s="184" t="s">
        <v>854</v>
      </c>
      <c r="B367" s="86" t="e">
        <f aca="false">VLOOKUP($A367,#REF!, 34, FALSE())</f>
        <v>#VALUE!</v>
      </c>
      <c r="C367" s="87" t="str">
        <f aca="false">CONCATENATE("unused_",A367)</f>
        <v>unused_HDMI_DP0_RSET</v>
      </c>
      <c r="D367" s="88" t="e">
        <f aca="false">IF(LEN(VLOOKUP($A367,#REF!,8,FALSE())),LEFT(VLOOKUP($A367,#REF!,8,FALSE()),LEN(VLOOKUP($A367,#REF!,8,FALSE()))-2),"")</f>
        <v>#VALUE!</v>
      </c>
      <c r="E367" s="89" t="e">
        <f aca="false">IF(LEN(VLOOKUP($A367,#REF!,4,FALSE())),IF(INDEX(#REF!,MATCH($A367,#REF!,0),1),LEFT(VLOOKUP($A367,#REF!,4,FALSE()),LEN(VLOOKUP($A367,#REF!,4,FALSE()))-2),CONCATENATE(LEFT(VLOOKUP($A367,#REF!,4,FALSE()),LEN(VLOOKUP($A367,#REF!,4,FALSE()))-2),"*")),"")</f>
        <v>#VALUE!</v>
      </c>
      <c r="F367" s="90" t="e">
        <f aca="false">IF(LEN(VLOOKUP($A367,#REF!,5,FALSE())),IF(INDEX(#REF!,MATCH($A367,#REF!,0),2),LEFT(VLOOKUP($A367,#REF!,5,FALSE()),LEN(VLOOKUP($A367,#REF!,5,FALSE()))-2),CONCATENATE(LEFT(VLOOKUP($A367,#REF!,5,FALSE()),LEN(VLOOKUP($A367,#REF!,5,FALSE()))-2),"*")),"")</f>
        <v>#VALUE!</v>
      </c>
      <c r="G367" s="90" t="e">
        <f aca="false">IF(LEN(VLOOKUP($A367,#REF!,6,FALSE())),IF(INDEX(#REF!,MATCH($A367,#REF!,0),3),LEFT(VLOOKUP($A367,#REF!,6,FALSE()),LEN(VLOOKUP($A367,#REF!,6,FALSE()))-2),CONCATENATE(LEFT(VLOOKUP($A367,#REF!,6,FALSE()),LEN(VLOOKUP($A367,#REF!,6,FALSE()))-2),"*")),"")</f>
        <v>#VALUE!</v>
      </c>
      <c r="H367" s="91" t="e">
        <f aca="false">IF(LEN(VLOOKUP($A367,#REF!,7,FALSE())),IF(INDEX(#REF!,MATCH($A367,#REF!,0),4),LEFT(VLOOKUP($A367,#REF!,7,FALSE()),LEN(VLOOKUP($A367,#REF!,7,FALSE()))-2),CONCATENATE(LEFT(VLOOKUP($A367,#REF!,7,FALSE()),LEN(VLOOKUP($A367,#REF!,7,FALSE()))-2),"*")),"")</f>
        <v>#VALUE!</v>
      </c>
      <c r="I367" s="92" t="e">
        <f aca="false">IF(LEN(VLOOKUP($A367,#REF!,8,FALSE())),UPPER(RIGHT(VLOOKUP($A367,#REF!,8,FALSE()), 1)),"")</f>
        <v>#VALUE!</v>
      </c>
      <c r="J367" s="90" t="e">
        <f aca="false">IF(LEN(VLOOKUP($A367,#REF!,4,FALSE())),UPPER(RIGHT(VLOOKUP($A367,#REF!,4,FALSE()), 1)),"")</f>
        <v>#VALUE!</v>
      </c>
      <c r="K367" s="90" t="e">
        <f aca="false">IF(LEN(VLOOKUP($A367,#REF!,5,FALSE())),UPPER(RIGHT(VLOOKUP($A367,#REF!,5,FALSE()), 1)),"")</f>
        <v>#VALUE!</v>
      </c>
      <c r="L367" s="90" t="e">
        <f aca="false">IF(LEN(VLOOKUP($A367,#REF!,6,FALSE())),UPPER(RIGHT(VLOOKUP($A367,#REF!,6,FALSE()), 1)),"")</f>
        <v>#VALUE!</v>
      </c>
      <c r="M367" s="91" t="e">
        <f aca="false">IF(LEN(VLOOKUP($A367,#REF!,7,FALSE())),UPPER(RIGHT(VLOOKUP($A367,#REF!,7,FALSE()), 1)),"")</f>
        <v>#VALUE!</v>
      </c>
      <c r="N367" s="185"/>
      <c r="O367" s="185"/>
      <c r="P367" s="185"/>
      <c r="Q367" s="185"/>
      <c r="R367" s="185"/>
      <c r="S367" s="100" t="e">
        <f aca="false">HLOOKUP("Device Tree Pin Name",#REF!,MATCH($A367,#REF!,0),FALSE())</f>
        <v>#VALUE!</v>
      </c>
      <c r="T367" s="95" t="e">
        <f aca="false">HLOOKUP("power rail",#REF!,MATCH($A367,#REF!,0),FALSE())</f>
        <v>#VALUE!</v>
      </c>
      <c r="U367" s="96" t="e">
        <f aca="false">HLOOKUP("Wake Capable",#REF!,MATCH($A367,#REF!,0),FALSE())</f>
        <v>#VALUE!</v>
      </c>
      <c r="V367" s="96" t="e">
        <f aca="false">HLOOKUP("Strap",#REF!,MATCH($A367,#REF!,0),FALSE())</f>
        <v>#VALUE!</v>
      </c>
      <c r="W367" s="96"/>
      <c r="X367" s="96" t="e">
        <f aca="false">HLOOKUP("DPD_Control",#REF!,MATCH($A367,#REF!,0),FALSE())</f>
        <v>#VALUE!</v>
      </c>
      <c r="Y367" s="96" t="e">
        <f aca="false">HLOOKUP("DPD_Group",#REF!,MATCH($A367,#REF!,0),FALSE())</f>
        <v>#VALUE!</v>
      </c>
      <c r="Z367" s="95"/>
      <c r="AA367" s="95" t="e">
        <f aca="false">HLOOKUP("Pad type",#REF!,MATCH($A367,#REF!,0),FALSE())</f>
        <v>#VALUE!</v>
      </c>
      <c r="AB367" s="100"/>
      <c r="AC367" s="100" t="e">
        <f aca="false">HLOOKUP("POR Pin State",#REF!,MATCH($A367,#REF!,0),FALSE())</f>
        <v>#VALUE!</v>
      </c>
      <c r="AD367" s="186"/>
      <c r="AE367" s="187"/>
      <c r="AF367" s="187"/>
      <c r="AG367" s="187"/>
      <c r="AH367" s="188"/>
      <c r="AI367" s="188"/>
      <c r="AJ367" s="189"/>
      <c r="AK367" s="189"/>
      <c r="AL367" s="189"/>
      <c r="AM367" s="189"/>
      <c r="AN367" s="189"/>
      <c r="AO367" s="189"/>
      <c r="AP367" s="189"/>
      <c r="AQ367" s="194" t="s">
        <v>852</v>
      </c>
      <c r="AR367" s="104"/>
      <c r="AS367" s="104"/>
      <c r="AT367" s="104"/>
      <c r="AU367" s="104"/>
      <c r="AV367" s="104"/>
      <c r="AW367" s="104"/>
      <c r="AX367" s="104"/>
      <c r="AY367" s="104"/>
      <c r="AZ367" s="104"/>
      <c r="BA367" s="199" t="s">
        <v>826</v>
      </c>
      <c r="BB367" s="162"/>
      <c r="BC367" s="104"/>
      <c r="BD367" s="191"/>
      <c r="BE367" s="206" t="s">
        <v>855</v>
      </c>
      <c r="BF367" s="108" t="e">
        <f aca="false">VLOOKUP($A367,#REF!, 34, FALSE())</f>
        <v>#VALUE!</v>
      </c>
      <c r="BG367" s="108" t="e">
        <f aca="false">VLOOKUP($A367,#REF!, 22, FALSE())</f>
        <v>#VALUE!</v>
      </c>
      <c r="BH367" s="109"/>
    </row>
    <row r="368" s="181" customFormat="true" ht="18" hidden="false" customHeight="true" outlineLevel="0" collapsed="false">
      <c r="A368" s="64" t="s">
        <v>856</v>
      </c>
      <c r="B368" s="200" t="s">
        <v>857</v>
      </c>
      <c r="C368" s="65"/>
      <c r="D368" s="66"/>
      <c r="E368" s="66"/>
      <c r="F368" s="66"/>
      <c r="G368" s="66"/>
      <c r="H368" s="66"/>
      <c r="I368" s="65"/>
      <c r="J368" s="65"/>
      <c r="K368" s="65"/>
      <c r="L368" s="65"/>
      <c r="M368" s="65"/>
      <c r="N368" s="65"/>
      <c r="O368" s="65"/>
      <c r="P368" s="65"/>
      <c r="Q368" s="65"/>
      <c r="R368" s="65"/>
      <c r="S368" s="65"/>
      <c r="T368" s="65"/>
      <c r="U368" s="67"/>
      <c r="V368" s="67"/>
      <c r="W368" s="67"/>
      <c r="X368" s="67"/>
      <c r="Y368" s="67"/>
      <c r="Z368" s="68"/>
      <c r="AA368" s="68"/>
      <c r="AB368" s="68"/>
      <c r="AC368" s="68"/>
      <c r="AD368" s="68"/>
      <c r="AE368" s="68"/>
      <c r="AF368" s="68"/>
      <c r="AG368" s="68"/>
      <c r="AH368" s="68"/>
      <c r="AI368" s="68"/>
      <c r="AJ368" s="68"/>
      <c r="AK368" s="68"/>
      <c r="AL368" s="68"/>
      <c r="AM368" s="68"/>
      <c r="AN368" s="68"/>
      <c r="AO368" s="68"/>
      <c r="AP368" s="68"/>
      <c r="AQ368" s="69"/>
      <c r="AR368" s="69"/>
      <c r="AS368" s="70"/>
      <c r="AT368" s="70"/>
      <c r="AU368" s="70"/>
      <c r="AV368" s="70"/>
      <c r="AW368" s="70"/>
      <c r="AX368" s="70"/>
      <c r="AY368" s="70"/>
      <c r="AZ368" s="70"/>
      <c r="BA368" s="70"/>
      <c r="BB368" s="70"/>
      <c r="BC368" s="81" t="s">
        <v>153</v>
      </c>
      <c r="BD368" s="70"/>
      <c r="BE368" s="182" t="s">
        <v>856</v>
      </c>
      <c r="BF368" s="182" t="s">
        <v>857</v>
      </c>
      <c r="BG368" s="182"/>
      <c r="BH368" s="182"/>
    </row>
    <row r="369" s="193" customFormat="true" ht="12.75" hidden="false" customHeight="true" outlineLevel="0" collapsed="false">
      <c r="A369" s="184" t="s">
        <v>858</v>
      </c>
      <c r="B369" s="86" t="e">
        <f aca="false">VLOOKUP($A369,#REF!, 34, FALSE())</f>
        <v>#VALUE!</v>
      </c>
      <c r="C369" s="87" t="str">
        <f aca="false">CONCATENATE("unused_",A369)</f>
        <v>unused_USB0_DP</v>
      </c>
      <c r="D369" s="88" t="e">
        <f aca="false">IF(LEN(VLOOKUP($A369,#REF!,8,FALSE())),LEFT(VLOOKUP($A369,#REF!,8,FALSE()),LEN(VLOOKUP($A369,#REF!,8,FALSE()))-2),"")</f>
        <v>#VALUE!</v>
      </c>
      <c r="E369" s="89" t="e">
        <f aca="false">IF(LEN(VLOOKUP($A369,#REF!,4,FALSE())),IF(INDEX(#REF!,MATCH($A369,#REF!,0),1),LEFT(VLOOKUP($A369,#REF!,4,FALSE()),LEN(VLOOKUP($A369,#REF!,4,FALSE()))-2),CONCATENATE(LEFT(VLOOKUP($A369,#REF!,4,FALSE()),LEN(VLOOKUP($A369,#REF!,4,FALSE()))-2),"*")),"")</f>
        <v>#VALUE!</v>
      </c>
      <c r="F369" s="90" t="e">
        <f aca="false">IF(LEN(VLOOKUP($A369,#REF!,5,FALSE())),IF(INDEX(#REF!,MATCH($A369,#REF!,0),2),LEFT(VLOOKUP($A369,#REF!,5,FALSE()),LEN(VLOOKUP($A369,#REF!,5,FALSE()))-2),CONCATENATE(LEFT(VLOOKUP($A369,#REF!,5,FALSE()),LEN(VLOOKUP($A369,#REF!,5,FALSE()))-2),"*")),"")</f>
        <v>#VALUE!</v>
      </c>
      <c r="G369" s="90" t="e">
        <f aca="false">IF(LEN(VLOOKUP($A369,#REF!,6,FALSE())),IF(INDEX(#REF!,MATCH($A369,#REF!,0),3),LEFT(VLOOKUP($A369,#REF!,6,FALSE()),LEN(VLOOKUP($A369,#REF!,6,FALSE()))-2),CONCATENATE(LEFT(VLOOKUP($A369,#REF!,6,FALSE()),LEN(VLOOKUP($A369,#REF!,6,FALSE()))-2),"*")),"")</f>
        <v>#VALUE!</v>
      </c>
      <c r="H369" s="91" t="e">
        <f aca="false">IF(LEN(VLOOKUP($A369,#REF!,7,FALSE())),IF(INDEX(#REF!,MATCH($A369,#REF!,0),4),LEFT(VLOOKUP($A369,#REF!,7,FALSE()),LEN(VLOOKUP($A369,#REF!,7,FALSE()))-2),CONCATENATE(LEFT(VLOOKUP($A369,#REF!,7,FALSE()),LEN(VLOOKUP($A369,#REF!,7,FALSE()))-2),"*")),"")</f>
        <v>#VALUE!</v>
      </c>
      <c r="I369" s="92" t="e">
        <f aca="false">IF(LEN(VLOOKUP($A369,#REF!,8,FALSE())),UPPER(RIGHT(VLOOKUP($A369,#REF!,8,FALSE()), 1)),"")</f>
        <v>#VALUE!</v>
      </c>
      <c r="J369" s="90" t="e">
        <f aca="false">IF(LEN(VLOOKUP($A369,#REF!,4,FALSE())),UPPER(RIGHT(VLOOKUP($A369,#REF!,4,FALSE()), 1)),"")</f>
        <v>#VALUE!</v>
      </c>
      <c r="K369" s="90" t="e">
        <f aca="false">IF(LEN(VLOOKUP($A369,#REF!,5,FALSE())),UPPER(RIGHT(VLOOKUP($A369,#REF!,5,FALSE()), 1)),"")</f>
        <v>#VALUE!</v>
      </c>
      <c r="L369" s="90" t="e">
        <f aca="false">IF(LEN(VLOOKUP($A369,#REF!,6,FALSE())),UPPER(RIGHT(VLOOKUP($A369,#REF!,6,FALSE()), 1)),"")</f>
        <v>#VALUE!</v>
      </c>
      <c r="M369" s="91" t="e">
        <f aca="false">IF(LEN(VLOOKUP($A369,#REF!,7,FALSE())),UPPER(RIGHT(VLOOKUP($A369,#REF!,7,FALSE()), 1)),"")</f>
        <v>#VALUE!</v>
      </c>
      <c r="N369" s="185"/>
      <c r="O369" s="185"/>
      <c r="P369" s="185"/>
      <c r="Q369" s="185"/>
      <c r="R369" s="185"/>
      <c r="S369" s="100" t="e">
        <f aca="false">HLOOKUP("Device Tree Pin Name",#REF!,MATCH($A369,#REF!,0),FALSE())</f>
        <v>#VALUE!</v>
      </c>
      <c r="T369" s="95" t="e">
        <f aca="false">HLOOKUP("power rail",#REF!,MATCH($A369,#REF!,0),FALSE())</f>
        <v>#VALUE!</v>
      </c>
      <c r="U369" s="96" t="e">
        <f aca="false">HLOOKUP("Wake Capable",#REF!,MATCH($A369,#REF!,0),FALSE())</f>
        <v>#VALUE!</v>
      </c>
      <c r="V369" s="96" t="e">
        <f aca="false">HLOOKUP("Strap",#REF!,MATCH($A369,#REF!,0),FALSE())</f>
        <v>#VALUE!</v>
      </c>
      <c r="W369" s="96"/>
      <c r="X369" s="96"/>
      <c r="Y369" s="96" t="e">
        <f aca="false">HLOOKUP("DPD_Group",#REF!,MATCH($A369,#REF!,0),FALSE())</f>
        <v>#VALUE!</v>
      </c>
      <c r="Z369" s="95"/>
      <c r="AA369" s="95" t="e">
        <f aca="false">HLOOKUP("Pad type",#REF!,MATCH($A369,#REF!,0),FALSE())</f>
        <v>#VALUE!</v>
      </c>
      <c r="AB369" s="94"/>
      <c r="AC369" s="94" t="e">
        <f aca="false">HLOOKUP("POR Pin State",#REF!,MATCH($A369,#REF!,0),FALSE())</f>
        <v>#VALUE!</v>
      </c>
      <c r="AD369" s="202"/>
      <c r="AE369" s="202"/>
      <c r="AF369" s="202"/>
      <c r="AG369" s="202"/>
      <c r="AH369" s="203"/>
      <c r="AI369" s="188"/>
      <c r="AJ369" s="189"/>
      <c r="AK369" s="189"/>
      <c r="AL369" s="189"/>
      <c r="AM369" s="189"/>
      <c r="AN369" s="189"/>
      <c r="AO369" s="189"/>
      <c r="AP369" s="189"/>
      <c r="AQ369" s="207" t="s">
        <v>858</v>
      </c>
      <c r="AR369" s="104"/>
      <c r="AS369" s="104"/>
      <c r="AT369" s="104"/>
      <c r="AU369" s="104"/>
      <c r="AV369" s="104"/>
      <c r="AW369" s="104"/>
      <c r="AX369" s="104"/>
      <c r="AY369" s="104"/>
      <c r="AZ369" s="104"/>
      <c r="BA369" s="104"/>
      <c r="BB369" s="162"/>
      <c r="BC369" s="174"/>
      <c r="BD369" s="191"/>
      <c r="BE369" s="107" t="s">
        <v>859</v>
      </c>
      <c r="BF369" s="108" t="e">
        <f aca="false">VLOOKUP($A369,#REF!, 34, FALSE())</f>
        <v>#VALUE!</v>
      </c>
      <c r="BG369" s="108" t="e">
        <f aca="false">VLOOKUP($A369,#REF!, 22, FALSE())</f>
        <v>#VALUE!</v>
      </c>
      <c r="BH369" s="109"/>
    </row>
    <row r="370" s="193" customFormat="true" ht="12.75" hidden="false" customHeight="true" outlineLevel="0" collapsed="false">
      <c r="A370" s="184" t="s">
        <v>859</v>
      </c>
      <c r="B370" s="86" t="e">
        <f aca="false">VLOOKUP($A370,#REF!, 34, FALSE())</f>
        <v>#VALUE!</v>
      </c>
      <c r="C370" s="87" t="str">
        <f aca="false">CONCATENATE("unused_",A370)</f>
        <v>unused_USB0_DN</v>
      </c>
      <c r="D370" s="88" t="e">
        <f aca="false">IF(LEN(VLOOKUP($A370,#REF!,8,FALSE())),LEFT(VLOOKUP($A370,#REF!,8,FALSE()),LEN(VLOOKUP($A370,#REF!,8,FALSE()))-2),"")</f>
        <v>#VALUE!</v>
      </c>
      <c r="E370" s="89" t="e">
        <f aca="false">IF(LEN(VLOOKUP($A370,#REF!,4,FALSE())),IF(INDEX(#REF!,MATCH($A370,#REF!,0),1),LEFT(VLOOKUP($A370,#REF!,4,FALSE()),LEN(VLOOKUP($A370,#REF!,4,FALSE()))-2),CONCATENATE(LEFT(VLOOKUP($A370,#REF!,4,FALSE()),LEN(VLOOKUP($A370,#REF!,4,FALSE()))-2),"*")),"")</f>
        <v>#VALUE!</v>
      </c>
      <c r="F370" s="90" t="e">
        <f aca="false">IF(LEN(VLOOKUP($A370,#REF!,5,FALSE())),IF(INDEX(#REF!,MATCH($A370,#REF!,0),2),LEFT(VLOOKUP($A370,#REF!,5,FALSE()),LEN(VLOOKUP($A370,#REF!,5,FALSE()))-2),CONCATENATE(LEFT(VLOOKUP($A370,#REF!,5,FALSE()),LEN(VLOOKUP($A370,#REF!,5,FALSE()))-2),"*")),"")</f>
        <v>#VALUE!</v>
      </c>
      <c r="G370" s="90" t="e">
        <f aca="false">IF(LEN(VLOOKUP($A370,#REF!,6,FALSE())),IF(INDEX(#REF!,MATCH($A370,#REF!,0),3),LEFT(VLOOKUP($A370,#REF!,6,FALSE()),LEN(VLOOKUP($A370,#REF!,6,FALSE()))-2),CONCATENATE(LEFT(VLOOKUP($A370,#REF!,6,FALSE()),LEN(VLOOKUP($A370,#REF!,6,FALSE()))-2),"*")),"")</f>
        <v>#VALUE!</v>
      </c>
      <c r="H370" s="91" t="e">
        <f aca="false">IF(LEN(VLOOKUP($A370,#REF!,7,FALSE())),IF(INDEX(#REF!,MATCH($A370,#REF!,0),4),LEFT(VLOOKUP($A370,#REF!,7,FALSE()),LEN(VLOOKUP($A370,#REF!,7,FALSE()))-2),CONCATENATE(LEFT(VLOOKUP($A370,#REF!,7,FALSE()),LEN(VLOOKUP($A370,#REF!,7,FALSE()))-2),"*")),"")</f>
        <v>#VALUE!</v>
      </c>
      <c r="I370" s="92" t="e">
        <f aca="false">IF(LEN(VLOOKUP($A370,#REF!,8,FALSE())),UPPER(RIGHT(VLOOKUP($A370,#REF!,8,FALSE()), 1)),"")</f>
        <v>#VALUE!</v>
      </c>
      <c r="J370" s="90" t="e">
        <f aca="false">IF(LEN(VLOOKUP($A370,#REF!,4,FALSE())),UPPER(RIGHT(VLOOKUP($A370,#REF!,4,FALSE()), 1)),"")</f>
        <v>#VALUE!</v>
      </c>
      <c r="K370" s="90" t="e">
        <f aca="false">IF(LEN(VLOOKUP($A370,#REF!,5,FALSE())),UPPER(RIGHT(VLOOKUP($A370,#REF!,5,FALSE()), 1)),"")</f>
        <v>#VALUE!</v>
      </c>
      <c r="L370" s="90" t="e">
        <f aca="false">IF(LEN(VLOOKUP($A370,#REF!,6,FALSE())),UPPER(RIGHT(VLOOKUP($A370,#REF!,6,FALSE()), 1)),"")</f>
        <v>#VALUE!</v>
      </c>
      <c r="M370" s="91" t="e">
        <f aca="false">IF(LEN(VLOOKUP($A370,#REF!,7,FALSE())),UPPER(RIGHT(VLOOKUP($A370,#REF!,7,FALSE()), 1)),"")</f>
        <v>#VALUE!</v>
      </c>
      <c r="N370" s="185"/>
      <c r="O370" s="185"/>
      <c r="P370" s="185"/>
      <c r="Q370" s="185"/>
      <c r="R370" s="185"/>
      <c r="S370" s="100" t="e">
        <f aca="false">HLOOKUP("Device Tree Pin Name",#REF!,MATCH($A370,#REF!,0),FALSE())</f>
        <v>#VALUE!</v>
      </c>
      <c r="T370" s="95" t="e">
        <f aca="false">HLOOKUP("power rail",#REF!,MATCH($A370,#REF!,0),FALSE())</f>
        <v>#VALUE!</v>
      </c>
      <c r="U370" s="96" t="e">
        <f aca="false">HLOOKUP("Wake Capable",#REF!,MATCH($A370,#REF!,0),FALSE())</f>
        <v>#VALUE!</v>
      </c>
      <c r="V370" s="96" t="e">
        <f aca="false">HLOOKUP("Strap",#REF!,MATCH($A370,#REF!,0),FALSE())</f>
        <v>#VALUE!</v>
      </c>
      <c r="W370" s="96"/>
      <c r="X370" s="96"/>
      <c r="Y370" s="96" t="e">
        <f aca="false">HLOOKUP("DPD_Group",#REF!,MATCH($A370,#REF!,0),FALSE())</f>
        <v>#VALUE!</v>
      </c>
      <c r="Z370" s="95"/>
      <c r="AA370" s="95" t="e">
        <f aca="false">HLOOKUP("Pad type",#REF!,MATCH($A370,#REF!,0),FALSE())</f>
        <v>#VALUE!</v>
      </c>
      <c r="AB370" s="100"/>
      <c r="AC370" s="100" t="e">
        <f aca="false">HLOOKUP("POR Pin State",#REF!,MATCH($A370,#REF!,0),FALSE())</f>
        <v>#VALUE!</v>
      </c>
      <c r="AD370" s="187"/>
      <c r="AE370" s="187"/>
      <c r="AF370" s="187"/>
      <c r="AG370" s="187"/>
      <c r="AH370" s="188"/>
      <c r="AI370" s="188"/>
      <c r="AJ370" s="189"/>
      <c r="AK370" s="189"/>
      <c r="AL370" s="189"/>
      <c r="AM370" s="189"/>
      <c r="AN370" s="189"/>
      <c r="AO370" s="189"/>
      <c r="AP370" s="189"/>
      <c r="AQ370" s="208" t="s">
        <v>858</v>
      </c>
      <c r="AR370" s="104"/>
      <c r="AS370" s="104"/>
      <c r="AT370" s="104"/>
      <c r="AU370" s="104"/>
      <c r="AV370" s="104"/>
      <c r="AW370" s="104"/>
      <c r="AX370" s="104"/>
      <c r="AY370" s="104"/>
      <c r="AZ370" s="104"/>
      <c r="BA370" s="104"/>
      <c r="BB370" s="162"/>
      <c r="BC370" s="104"/>
      <c r="BD370" s="191"/>
      <c r="BE370" s="111" t="s">
        <v>858</v>
      </c>
      <c r="BF370" s="108" t="e">
        <f aca="false">VLOOKUP($A370,#REF!, 34, FALSE())</f>
        <v>#VALUE!</v>
      </c>
      <c r="BG370" s="108" t="e">
        <f aca="false">VLOOKUP($A370,#REF!, 22, FALSE())</f>
        <v>#VALUE!</v>
      </c>
      <c r="BH370" s="109"/>
    </row>
    <row r="371" s="193" customFormat="true" ht="12.75" hidden="false" customHeight="true" outlineLevel="0" collapsed="false">
      <c r="A371" s="184" t="s">
        <v>860</v>
      </c>
      <c r="B371" s="86" t="e">
        <f aca="false">VLOOKUP($A371,#REF!, 34, FALSE())</f>
        <v>#VALUE!</v>
      </c>
      <c r="C371" s="87" t="str">
        <f aca="false">CONCATENATE("unused_",A371)</f>
        <v>unused_USB1_DP</v>
      </c>
      <c r="D371" s="88" t="e">
        <f aca="false">IF(LEN(VLOOKUP($A371,#REF!,8,FALSE())),LEFT(VLOOKUP($A371,#REF!,8,FALSE()),LEN(VLOOKUP($A371,#REF!,8,FALSE()))-2),"")</f>
        <v>#VALUE!</v>
      </c>
      <c r="E371" s="89" t="e">
        <f aca="false">IF(LEN(VLOOKUP($A371,#REF!,4,FALSE())),IF(INDEX(#REF!,MATCH($A371,#REF!,0),1),LEFT(VLOOKUP($A371,#REF!,4,FALSE()),LEN(VLOOKUP($A371,#REF!,4,FALSE()))-2),CONCATENATE(LEFT(VLOOKUP($A371,#REF!,4,FALSE()),LEN(VLOOKUP($A371,#REF!,4,FALSE()))-2),"*")),"")</f>
        <v>#VALUE!</v>
      </c>
      <c r="F371" s="90" t="e">
        <f aca="false">IF(LEN(VLOOKUP($A371,#REF!,5,FALSE())),IF(INDEX(#REF!,MATCH($A371,#REF!,0),2),LEFT(VLOOKUP($A371,#REF!,5,FALSE()),LEN(VLOOKUP($A371,#REF!,5,FALSE()))-2),CONCATENATE(LEFT(VLOOKUP($A371,#REF!,5,FALSE()),LEN(VLOOKUP($A371,#REF!,5,FALSE()))-2),"*")),"")</f>
        <v>#VALUE!</v>
      </c>
      <c r="G371" s="90" t="e">
        <f aca="false">IF(LEN(VLOOKUP($A371,#REF!,6,FALSE())),IF(INDEX(#REF!,MATCH($A371,#REF!,0),3),LEFT(VLOOKUP($A371,#REF!,6,FALSE()),LEN(VLOOKUP($A371,#REF!,6,FALSE()))-2),CONCATENATE(LEFT(VLOOKUP($A371,#REF!,6,FALSE()),LEN(VLOOKUP($A371,#REF!,6,FALSE()))-2),"*")),"")</f>
        <v>#VALUE!</v>
      </c>
      <c r="H371" s="91" t="e">
        <f aca="false">IF(LEN(VLOOKUP($A371,#REF!,7,FALSE())),IF(INDEX(#REF!,MATCH($A371,#REF!,0),4),LEFT(VLOOKUP($A371,#REF!,7,FALSE()),LEN(VLOOKUP($A371,#REF!,7,FALSE()))-2),CONCATENATE(LEFT(VLOOKUP($A371,#REF!,7,FALSE()),LEN(VLOOKUP($A371,#REF!,7,FALSE()))-2),"*")),"")</f>
        <v>#VALUE!</v>
      </c>
      <c r="I371" s="92" t="e">
        <f aca="false">IF(LEN(VLOOKUP($A371,#REF!,8,FALSE())),UPPER(RIGHT(VLOOKUP($A371,#REF!,8,FALSE()), 1)),"")</f>
        <v>#VALUE!</v>
      </c>
      <c r="J371" s="90" t="e">
        <f aca="false">IF(LEN(VLOOKUP($A371,#REF!,4,FALSE())),UPPER(RIGHT(VLOOKUP($A371,#REF!,4,FALSE()), 1)),"")</f>
        <v>#VALUE!</v>
      </c>
      <c r="K371" s="90" t="e">
        <f aca="false">IF(LEN(VLOOKUP($A371,#REF!,5,FALSE())),UPPER(RIGHT(VLOOKUP($A371,#REF!,5,FALSE()), 1)),"")</f>
        <v>#VALUE!</v>
      </c>
      <c r="L371" s="90" t="e">
        <f aca="false">IF(LEN(VLOOKUP($A371,#REF!,6,FALSE())),UPPER(RIGHT(VLOOKUP($A371,#REF!,6,FALSE()), 1)),"")</f>
        <v>#VALUE!</v>
      </c>
      <c r="M371" s="91" t="e">
        <f aca="false">IF(LEN(VLOOKUP($A371,#REF!,7,FALSE())),UPPER(RIGHT(VLOOKUP($A371,#REF!,7,FALSE()), 1)),"")</f>
        <v>#VALUE!</v>
      </c>
      <c r="N371" s="185"/>
      <c r="O371" s="185"/>
      <c r="P371" s="185"/>
      <c r="Q371" s="185"/>
      <c r="R371" s="185"/>
      <c r="S371" s="100" t="e">
        <f aca="false">HLOOKUP("Device Tree Pin Name",#REF!,MATCH($A371,#REF!,0),FALSE())</f>
        <v>#VALUE!</v>
      </c>
      <c r="T371" s="95" t="e">
        <f aca="false">HLOOKUP("power rail",#REF!,MATCH($A371,#REF!,0),FALSE())</f>
        <v>#VALUE!</v>
      </c>
      <c r="U371" s="96" t="e">
        <f aca="false">HLOOKUP("Wake Capable",#REF!,MATCH($A371,#REF!,0),FALSE())</f>
        <v>#VALUE!</v>
      </c>
      <c r="V371" s="96" t="e">
        <f aca="false">HLOOKUP("Strap",#REF!,MATCH($A371,#REF!,0),FALSE())</f>
        <v>#VALUE!</v>
      </c>
      <c r="W371" s="96"/>
      <c r="X371" s="96"/>
      <c r="Y371" s="96" t="e">
        <f aca="false">HLOOKUP("DPD_Group",#REF!,MATCH($A371,#REF!,0),FALSE())</f>
        <v>#VALUE!</v>
      </c>
      <c r="Z371" s="95"/>
      <c r="AA371" s="95" t="e">
        <f aca="false">HLOOKUP("Pad type",#REF!,MATCH($A371,#REF!,0),FALSE())</f>
        <v>#VALUE!</v>
      </c>
      <c r="AB371" s="100"/>
      <c r="AC371" s="100" t="e">
        <f aca="false">HLOOKUP("POR Pin State",#REF!,MATCH($A371,#REF!,0),FALSE())</f>
        <v>#VALUE!</v>
      </c>
      <c r="AD371" s="187"/>
      <c r="AE371" s="187"/>
      <c r="AF371" s="187"/>
      <c r="AG371" s="187"/>
      <c r="AH371" s="188"/>
      <c r="AI371" s="188"/>
      <c r="AJ371" s="189"/>
      <c r="AK371" s="189"/>
      <c r="AL371" s="189"/>
      <c r="AM371" s="189"/>
      <c r="AN371" s="189"/>
      <c r="AO371" s="189"/>
      <c r="AP371" s="189"/>
      <c r="AQ371" s="208" t="s">
        <v>861</v>
      </c>
      <c r="AR371" s="104"/>
      <c r="AS371" s="104"/>
      <c r="AT371" s="104"/>
      <c r="AU371" s="104"/>
      <c r="AV371" s="104"/>
      <c r="AW371" s="104"/>
      <c r="AX371" s="104"/>
      <c r="AY371" s="104"/>
      <c r="AZ371" s="104"/>
      <c r="BA371" s="104"/>
      <c r="BB371" s="162"/>
      <c r="BC371" s="104"/>
      <c r="BD371" s="191"/>
      <c r="BE371" s="111" t="s">
        <v>861</v>
      </c>
      <c r="BF371" s="108" t="e">
        <f aca="false">VLOOKUP($A371,#REF!, 34, FALSE())</f>
        <v>#VALUE!</v>
      </c>
      <c r="BG371" s="108" t="e">
        <f aca="false">VLOOKUP($A371,#REF!, 22, FALSE())</f>
        <v>#VALUE!</v>
      </c>
      <c r="BH371" s="109"/>
    </row>
    <row r="372" s="193" customFormat="true" ht="12.75" hidden="false" customHeight="true" outlineLevel="0" collapsed="false">
      <c r="A372" s="184" t="s">
        <v>861</v>
      </c>
      <c r="B372" s="86" t="e">
        <f aca="false">VLOOKUP($A372,#REF!, 34, FALSE())</f>
        <v>#VALUE!</v>
      </c>
      <c r="C372" s="87" t="str">
        <f aca="false">CONCATENATE("unused_",A372)</f>
        <v>unused_USB1_DN</v>
      </c>
      <c r="D372" s="88" t="e">
        <f aca="false">IF(LEN(VLOOKUP($A372,#REF!,8,FALSE())),LEFT(VLOOKUP($A372,#REF!,8,FALSE()),LEN(VLOOKUP($A372,#REF!,8,FALSE()))-2),"")</f>
        <v>#VALUE!</v>
      </c>
      <c r="E372" s="89" t="e">
        <f aca="false">IF(LEN(VLOOKUP($A372,#REF!,4,FALSE())),IF(INDEX(#REF!,MATCH($A372,#REF!,0),1),LEFT(VLOOKUP($A372,#REF!,4,FALSE()),LEN(VLOOKUP($A372,#REF!,4,FALSE()))-2),CONCATENATE(LEFT(VLOOKUP($A372,#REF!,4,FALSE()),LEN(VLOOKUP($A372,#REF!,4,FALSE()))-2),"*")),"")</f>
        <v>#VALUE!</v>
      </c>
      <c r="F372" s="90" t="e">
        <f aca="false">IF(LEN(VLOOKUP($A372,#REF!,5,FALSE())),IF(INDEX(#REF!,MATCH($A372,#REF!,0),2),LEFT(VLOOKUP($A372,#REF!,5,FALSE()),LEN(VLOOKUP($A372,#REF!,5,FALSE()))-2),CONCATENATE(LEFT(VLOOKUP($A372,#REF!,5,FALSE()),LEN(VLOOKUP($A372,#REF!,5,FALSE()))-2),"*")),"")</f>
        <v>#VALUE!</v>
      </c>
      <c r="G372" s="90" t="e">
        <f aca="false">IF(LEN(VLOOKUP($A372,#REF!,6,FALSE())),IF(INDEX(#REF!,MATCH($A372,#REF!,0),3),LEFT(VLOOKUP($A372,#REF!,6,FALSE()),LEN(VLOOKUP($A372,#REF!,6,FALSE()))-2),CONCATENATE(LEFT(VLOOKUP($A372,#REF!,6,FALSE()),LEN(VLOOKUP($A372,#REF!,6,FALSE()))-2),"*")),"")</f>
        <v>#VALUE!</v>
      </c>
      <c r="H372" s="91" t="e">
        <f aca="false">IF(LEN(VLOOKUP($A372,#REF!,7,FALSE())),IF(INDEX(#REF!,MATCH($A372,#REF!,0),4),LEFT(VLOOKUP($A372,#REF!,7,FALSE()),LEN(VLOOKUP($A372,#REF!,7,FALSE()))-2),CONCATENATE(LEFT(VLOOKUP($A372,#REF!,7,FALSE()),LEN(VLOOKUP($A372,#REF!,7,FALSE()))-2),"*")),"")</f>
        <v>#VALUE!</v>
      </c>
      <c r="I372" s="92" t="e">
        <f aca="false">IF(LEN(VLOOKUP($A372,#REF!,8,FALSE())),UPPER(RIGHT(VLOOKUP($A372,#REF!,8,FALSE()), 1)),"")</f>
        <v>#VALUE!</v>
      </c>
      <c r="J372" s="90" t="e">
        <f aca="false">IF(LEN(VLOOKUP($A372,#REF!,4,FALSE())),UPPER(RIGHT(VLOOKUP($A372,#REF!,4,FALSE()), 1)),"")</f>
        <v>#VALUE!</v>
      </c>
      <c r="K372" s="90" t="e">
        <f aca="false">IF(LEN(VLOOKUP($A372,#REF!,5,FALSE())),UPPER(RIGHT(VLOOKUP($A372,#REF!,5,FALSE()), 1)),"")</f>
        <v>#VALUE!</v>
      </c>
      <c r="L372" s="90" t="e">
        <f aca="false">IF(LEN(VLOOKUP($A372,#REF!,6,FALSE())),UPPER(RIGHT(VLOOKUP($A372,#REF!,6,FALSE()), 1)),"")</f>
        <v>#VALUE!</v>
      </c>
      <c r="M372" s="91" t="e">
        <f aca="false">IF(LEN(VLOOKUP($A372,#REF!,7,FALSE())),UPPER(RIGHT(VLOOKUP($A372,#REF!,7,FALSE()), 1)),"")</f>
        <v>#VALUE!</v>
      </c>
      <c r="N372" s="185"/>
      <c r="O372" s="185"/>
      <c r="P372" s="185"/>
      <c r="Q372" s="185"/>
      <c r="R372" s="185"/>
      <c r="S372" s="100" t="e">
        <f aca="false">HLOOKUP("Device Tree Pin Name",#REF!,MATCH($A372,#REF!,0),FALSE())</f>
        <v>#VALUE!</v>
      </c>
      <c r="T372" s="95" t="e">
        <f aca="false">HLOOKUP("power rail",#REF!,MATCH($A372,#REF!,0),FALSE())</f>
        <v>#VALUE!</v>
      </c>
      <c r="U372" s="96" t="e">
        <f aca="false">HLOOKUP("Wake Capable",#REF!,MATCH($A372,#REF!,0),FALSE())</f>
        <v>#VALUE!</v>
      </c>
      <c r="V372" s="96" t="e">
        <f aca="false">HLOOKUP("Strap",#REF!,MATCH($A372,#REF!,0),FALSE())</f>
        <v>#VALUE!</v>
      </c>
      <c r="W372" s="96"/>
      <c r="X372" s="96"/>
      <c r="Y372" s="96" t="e">
        <f aca="false">HLOOKUP("DPD_Group",#REF!,MATCH($A372,#REF!,0),FALSE())</f>
        <v>#VALUE!</v>
      </c>
      <c r="Z372" s="95"/>
      <c r="AA372" s="95" t="e">
        <f aca="false">HLOOKUP("Pad type",#REF!,MATCH($A372,#REF!,0),FALSE())</f>
        <v>#VALUE!</v>
      </c>
      <c r="AB372" s="100"/>
      <c r="AC372" s="100" t="e">
        <f aca="false">HLOOKUP("POR Pin State",#REF!,MATCH($A372,#REF!,0),FALSE())</f>
        <v>#VALUE!</v>
      </c>
      <c r="AD372" s="187"/>
      <c r="AE372" s="187"/>
      <c r="AF372" s="187"/>
      <c r="AG372" s="187"/>
      <c r="AH372" s="188"/>
      <c r="AI372" s="188"/>
      <c r="AJ372" s="189"/>
      <c r="AK372" s="189"/>
      <c r="AL372" s="189"/>
      <c r="AM372" s="189"/>
      <c r="AN372" s="189"/>
      <c r="AO372" s="189"/>
      <c r="AP372" s="189"/>
      <c r="AQ372" s="208" t="s">
        <v>860</v>
      </c>
      <c r="AR372" s="104"/>
      <c r="AS372" s="104"/>
      <c r="AT372" s="104"/>
      <c r="AU372" s="104"/>
      <c r="AV372" s="104"/>
      <c r="AW372" s="104"/>
      <c r="AX372" s="104"/>
      <c r="AY372" s="104"/>
      <c r="AZ372" s="104"/>
      <c r="BA372" s="104"/>
      <c r="BB372" s="162"/>
      <c r="BC372" s="104"/>
      <c r="BD372" s="191"/>
      <c r="BE372" s="111" t="s">
        <v>860</v>
      </c>
      <c r="BF372" s="108" t="e">
        <f aca="false">VLOOKUP($A372,#REF!, 34, FALSE())</f>
        <v>#VALUE!</v>
      </c>
      <c r="BG372" s="108" t="e">
        <f aca="false">VLOOKUP($A372,#REF!, 22, FALSE())</f>
        <v>#VALUE!</v>
      </c>
      <c r="BH372" s="109"/>
    </row>
    <row r="373" s="193" customFormat="true" ht="12.75" hidden="false" customHeight="true" outlineLevel="0" collapsed="false">
      <c r="A373" s="184" t="s">
        <v>862</v>
      </c>
      <c r="B373" s="86" t="e">
        <f aca="false">VLOOKUP($A373,#REF!, 34, FALSE())</f>
        <v>#VALUE!</v>
      </c>
      <c r="C373" s="87" t="str">
        <f aca="false">CONCATENATE("unused_",A373)</f>
        <v>unused_USB2_DP</v>
      </c>
      <c r="D373" s="88" t="e">
        <f aca="false">IF(LEN(VLOOKUP($A373,#REF!,8,FALSE())),LEFT(VLOOKUP($A373,#REF!,8,FALSE()),LEN(VLOOKUP($A373,#REF!,8,FALSE()))-2),"")</f>
        <v>#VALUE!</v>
      </c>
      <c r="E373" s="89" t="e">
        <f aca="false">IF(LEN(VLOOKUP($A373,#REF!,4,FALSE())),IF(INDEX(#REF!,MATCH($A373,#REF!,0),1),LEFT(VLOOKUP($A373,#REF!,4,FALSE()),LEN(VLOOKUP($A373,#REF!,4,FALSE()))-2),CONCATENATE(LEFT(VLOOKUP($A373,#REF!,4,FALSE()),LEN(VLOOKUP($A373,#REF!,4,FALSE()))-2),"*")),"")</f>
        <v>#VALUE!</v>
      </c>
      <c r="F373" s="90" t="e">
        <f aca="false">IF(LEN(VLOOKUP($A373,#REF!,5,FALSE())),IF(INDEX(#REF!,MATCH($A373,#REF!,0),2),LEFT(VLOOKUP($A373,#REF!,5,FALSE()),LEN(VLOOKUP($A373,#REF!,5,FALSE()))-2),CONCATENATE(LEFT(VLOOKUP($A373,#REF!,5,FALSE()),LEN(VLOOKUP($A373,#REF!,5,FALSE()))-2),"*")),"")</f>
        <v>#VALUE!</v>
      </c>
      <c r="G373" s="90" t="e">
        <f aca="false">IF(LEN(VLOOKUP($A373,#REF!,6,FALSE())),IF(INDEX(#REF!,MATCH($A373,#REF!,0),3),LEFT(VLOOKUP($A373,#REF!,6,FALSE()),LEN(VLOOKUP($A373,#REF!,6,FALSE()))-2),CONCATENATE(LEFT(VLOOKUP($A373,#REF!,6,FALSE()),LEN(VLOOKUP($A373,#REF!,6,FALSE()))-2),"*")),"")</f>
        <v>#VALUE!</v>
      </c>
      <c r="H373" s="91" t="e">
        <f aca="false">IF(LEN(VLOOKUP($A373,#REF!,7,FALSE())),IF(INDEX(#REF!,MATCH($A373,#REF!,0),4),LEFT(VLOOKUP($A373,#REF!,7,FALSE()),LEN(VLOOKUP($A373,#REF!,7,FALSE()))-2),CONCATENATE(LEFT(VLOOKUP($A373,#REF!,7,FALSE()),LEN(VLOOKUP($A373,#REF!,7,FALSE()))-2),"*")),"")</f>
        <v>#VALUE!</v>
      </c>
      <c r="I373" s="92" t="e">
        <f aca="false">IF(LEN(VLOOKUP($A373,#REF!,8,FALSE())),UPPER(RIGHT(VLOOKUP($A373,#REF!,8,FALSE()), 1)),"")</f>
        <v>#VALUE!</v>
      </c>
      <c r="J373" s="90" t="e">
        <f aca="false">IF(LEN(VLOOKUP($A373,#REF!,4,FALSE())),UPPER(RIGHT(VLOOKUP($A373,#REF!,4,FALSE()), 1)),"")</f>
        <v>#VALUE!</v>
      </c>
      <c r="K373" s="90" t="e">
        <f aca="false">IF(LEN(VLOOKUP($A373,#REF!,5,FALSE())),UPPER(RIGHT(VLOOKUP($A373,#REF!,5,FALSE()), 1)),"")</f>
        <v>#VALUE!</v>
      </c>
      <c r="L373" s="90" t="e">
        <f aca="false">IF(LEN(VLOOKUP($A373,#REF!,6,FALSE())),UPPER(RIGHT(VLOOKUP($A373,#REF!,6,FALSE()), 1)),"")</f>
        <v>#VALUE!</v>
      </c>
      <c r="M373" s="91" t="e">
        <f aca="false">IF(LEN(VLOOKUP($A373,#REF!,7,FALSE())),UPPER(RIGHT(VLOOKUP($A373,#REF!,7,FALSE()), 1)),"")</f>
        <v>#VALUE!</v>
      </c>
      <c r="N373" s="185"/>
      <c r="O373" s="185"/>
      <c r="P373" s="185"/>
      <c r="Q373" s="185"/>
      <c r="R373" s="185"/>
      <c r="S373" s="100" t="e">
        <f aca="false">HLOOKUP("Device Tree Pin Name",#REF!,MATCH($A373,#REF!,0),FALSE())</f>
        <v>#VALUE!</v>
      </c>
      <c r="T373" s="95" t="e">
        <f aca="false">HLOOKUP("power rail",#REF!,MATCH($A373,#REF!,0),FALSE())</f>
        <v>#VALUE!</v>
      </c>
      <c r="U373" s="96" t="e">
        <f aca="false">HLOOKUP("Wake Capable",#REF!,MATCH($A373,#REF!,0),FALSE())</f>
        <v>#VALUE!</v>
      </c>
      <c r="V373" s="96" t="e">
        <f aca="false">HLOOKUP("Strap",#REF!,MATCH($A373,#REF!,0),FALSE())</f>
        <v>#VALUE!</v>
      </c>
      <c r="W373" s="96"/>
      <c r="X373" s="96"/>
      <c r="Y373" s="96" t="e">
        <f aca="false">HLOOKUP("DPD_Group",#REF!,MATCH($A373,#REF!,0),FALSE())</f>
        <v>#VALUE!</v>
      </c>
      <c r="Z373" s="95"/>
      <c r="AA373" s="95" t="e">
        <f aca="false">HLOOKUP("Pad type",#REF!,MATCH($A373,#REF!,0),FALSE())</f>
        <v>#VALUE!</v>
      </c>
      <c r="AB373" s="100"/>
      <c r="AC373" s="100" t="e">
        <f aca="false">HLOOKUP("POR Pin State",#REF!,MATCH($A373,#REF!,0),FALSE())</f>
        <v>#VALUE!</v>
      </c>
      <c r="AD373" s="187"/>
      <c r="AE373" s="187"/>
      <c r="AF373" s="187"/>
      <c r="AG373" s="187"/>
      <c r="AH373" s="188"/>
      <c r="AI373" s="188"/>
      <c r="AJ373" s="189"/>
      <c r="AK373" s="189"/>
      <c r="AL373" s="189"/>
      <c r="AM373" s="189"/>
      <c r="AN373" s="189"/>
      <c r="AO373" s="189"/>
      <c r="AP373" s="189"/>
      <c r="AQ373" s="207" t="s">
        <v>863</v>
      </c>
      <c r="AR373" s="104"/>
      <c r="AS373" s="104"/>
      <c r="AT373" s="104"/>
      <c r="AU373" s="104"/>
      <c r="AV373" s="104"/>
      <c r="AW373" s="104"/>
      <c r="AX373" s="104"/>
      <c r="AY373" s="104"/>
      <c r="AZ373" s="104"/>
      <c r="BA373" s="104"/>
      <c r="BB373" s="162"/>
      <c r="BC373" s="104"/>
      <c r="BD373" s="191"/>
      <c r="BE373" s="111" t="s">
        <v>863</v>
      </c>
      <c r="BF373" s="108" t="e">
        <f aca="false">VLOOKUP($A373,#REF!, 34, FALSE())</f>
        <v>#VALUE!</v>
      </c>
      <c r="BG373" s="108" t="e">
        <f aca="false">VLOOKUP($A373,#REF!, 22, FALSE())</f>
        <v>#VALUE!</v>
      </c>
      <c r="BH373" s="109"/>
    </row>
    <row r="374" s="193" customFormat="true" ht="12.75" hidden="false" customHeight="true" outlineLevel="0" collapsed="false">
      <c r="A374" s="184" t="s">
        <v>863</v>
      </c>
      <c r="B374" s="86" t="e">
        <f aca="false">VLOOKUP($A374,#REF!, 34, FALSE())</f>
        <v>#VALUE!</v>
      </c>
      <c r="C374" s="87" t="str">
        <f aca="false">CONCATENATE("unused_",A374)</f>
        <v>unused_USB2_DN</v>
      </c>
      <c r="D374" s="88" t="e">
        <f aca="false">IF(LEN(VLOOKUP($A374,#REF!,8,FALSE())),LEFT(VLOOKUP($A374,#REF!,8,FALSE()),LEN(VLOOKUP($A374,#REF!,8,FALSE()))-2),"")</f>
        <v>#VALUE!</v>
      </c>
      <c r="E374" s="89" t="e">
        <f aca="false">IF(LEN(VLOOKUP($A374,#REF!,4,FALSE())),IF(INDEX(#REF!,MATCH($A374,#REF!,0),1),LEFT(VLOOKUP($A374,#REF!,4,FALSE()),LEN(VLOOKUP($A374,#REF!,4,FALSE()))-2),CONCATENATE(LEFT(VLOOKUP($A374,#REF!,4,FALSE()),LEN(VLOOKUP($A374,#REF!,4,FALSE()))-2),"*")),"")</f>
        <v>#VALUE!</v>
      </c>
      <c r="F374" s="90" t="e">
        <f aca="false">IF(LEN(VLOOKUP($A374,#REF!,5,FALSE())),IF(INDEX(#REF!,MATCH($A374,#REF!,0),2),LEFT(VLOOKUP($A374,#REF!,5,FALSE()),LEN(VLOOKUP($A374,#REF!,5,FALSE()))-2),CONCATENATE(LEFT(VLOOKUP($A374,#REF!,5,FALSE()),LEN(VLOOKUP($A374,#REF!,5,FALSE()))-2),"*")),"")</f>
        <v>#VALUE!</v>
      </c>
      <c r="G374" s="90" t="e">
        <f aca="false">IF(LEN(VLOOKUP($A374,#REF!,6,FALSE())),IF(INDEX(#REF!,MATCH($A374,#REF!,0),3),LEFT(VLOOKUP($A374,#REF!,6,FALSE()),LEN(VLOOKUP($A374,#REF!,6,FALSE()))-2),CONCATENATE(LEFT(VLOOKUP($A374,#REF!,6,FALSE()),LEN(VLOOKUP($A374,#REF!,6,FALSE()))-2),"*")),"")</f>
        <v>#VALUE!</v>
      </c>
      <c r="H374" s="91" t="e">
        <f aca="false">IF(LEN(VLOOKUP($A374,#REF!,7,FALSE())),IF(INDEX(#REF!,MATCH($A374,#REF!,0),4),LEFT(VLOOKUP($A374,#REF!,7,FALSE()),LEN(VLOOKUP($A374,#REF!,7,FALSE()))-2),CONCATENATE(LEFT(VLOOKUP($A374,#REF!,7,FALSE()),LEN(VLOOKUP($A374,#REF!,7,FALSE()))-2),"*")),"")</f>
        <v>#VALUE!</v>
      </c>
      <c r="I374" s="92" t="e">
        <f aca="false">IF(LEN(VLOOKUP($A374,#REF!,8,FALSE())),UPPER(RIGHT(VLOOKUP($A374,#REF!,8,FALSE()), 1)),"")</f>
        <v>#VALUE!</v>
      </c>
      <c r="J374" s="90" t="e">
        <f aca="false">IF(LEN(VLOOKUP($A374,#REF!,4,FALSE())),UPPER(RIGHT(VLOOKUP($A374,#REF!,4,FALSE()), 1)),"")</f>
        <v>#VALUE!</v>
      </c>
      <c r="K374" s="90" t="e">
        <f aca="false">IF(LEN(VLOOKUP($A374,#REF!,5,FALSE())),UPPER(RIGHT(VLOOKUP($A374,#REF!,5,FALSE()), 1)),"")</f>
        <v>#VALUE!</v>
      </c>
      <c r="L374" s="90" t="e">
        <f aca="false">IF(LEN(VLOOKUP($A374,#REF!,6,FALSE())),UPPER(RIGHT(VLOOKUP($A374,#REF!,6,FALSE()), 1)),"")</f>
        <v>#VALUE!</v>
      </c>
      <c r="M374" s="91" t="e">
        <f aca="false">IF(LEN(VLOOKUP($A374,#REF!,7,FALSE())),UPPER(RIGHT(VLOOKUP($A374,#REF!,7,FALSE()), 1)),"")</f>
        <v>#VALUE!</v>
      </c>
      <c r="N374" s="185"/>
      <c r="O374" s="185"/>
      <c r="P374" s="185"/>
      <c r="Q374" s="185"/>
      <c r="R374" s="185"/>
      <c r="S374" s="100" t="e">
        <f aca="false">HLOOKUP("Device Tree Pin Name",#REF!,MATCH($A374,#REF!,0),FALSE())</f>
        <v>#VALUE!</v>
      </c>
      <c r="T374" s="95" t="e">
        <f aca="false">HLOOKUP("power rail",#REF!,MATCH($A374,#REF!,0),FALSE())</f>
        <v>#VALUE!</v>
      </c>
      <c r="U374" s="96" t="e">
        <f aca="false">HLOOKUP("Wake Capable",#REF!,MATCH($A374,#REF!,0),FALSE())</f>
        <v>#VALUE!</v>
      </c>
      <c r="V374" s="96" t="e">
        <f aca="false">HLOOKUP("Strap",#REF!,MATCH($A374,#REF!,0),FALSE())</f>
        <v>#VALUE!</v>
      </c>
      <c r="W374" s="96"/>
      <c r="X374" s="96"/>
      <c r="Y374" s="96" t="e">
        <f aca="false">HLOOKUP("DPD_Group",#REF!,MATCH($A374,#REF!,0),FALSE())</f>
        <v>#VALUE!</v>
      </c>
      <c r="Z374" s="95"/>
      <c r="AA374" s="95" t="e">
        <f aca="false">HLOOKUP("Pad type",#REF!,MATCH($A374,#REF!,0),FALSE())</f>
        <v>#VALUE!</v>
      </c>
      <c r="AB374" s="100"/>
      <c r="AC374" s="100" t="e">
        <f aca="false">HLOOKUP("POR Pin State",#REF!,MATCH($A374,#REF!,0),FALSE())</f>
        <v>#VALUE!</v>
      </c>
      <c r="AD374" s="187"/>
      <c r="AE374" s="187"/>
      <c r="AF374" s="187"/>
      <c r="AG374" s="187"/>
      <c r="AH374" s="188"/>
      <c r="AI374" s="188"/>
      <c r="AJ374" s="189"/>
      <c r="AK374" s="189"/>
      <c r="AL374" s="189"/>
      <c r="AM374" s="189"/>
      <c r="AN374" s="189"/>
      <c r="AO374" s="189"/>
      <c r="AP374" s="189"/>
      <c r="AQ374" s="208" t="s">
        <v>862</v>
      </c>
      <c r="AR374" s="104"/>
      <c r="AS374" s="104"/>
      <c r="AT374" s="104"/>
      <c r="AU374" s="104"/>
      <c r="AV374" s="104"/>
      <c r="AW374" s="104"/>
      <c r="AX374" s="104"/>
      <c r="AY374" s="104"/>
      <c r="AZ374" s="104"/>
      <c r="BA374" s="104"/>
      <c r="BB374" s="162"/>
      <c r="BC374" s="104"/>
      <c r="BD374" s="191"/>
      <c r="BE374" s="111" t="s">
        <v>862</v>
      </c>
      <c r="BF374" s="108" t="e">
        <f aca="false">VLOOKUP($A374,#REF!, 34, FALSE())</f>
        <v>#VALUE!</v>
      </c>
      <c r="BG374" s="108" t="e">
        <f aca="false">VLOOKUP($A374,#REF!, 22, FALSE())</f>
        <v>#VALUE!</v>
      </c>
      <c r="BH374" s="109"/>
    </row>
    <row r="375" s="193" customFormat="true" ht="12.75" hidden="false" customHeight="true" outlineLevel="0" collapsed="false">
      <c r="A375" s="184" t="s">
        <v>864</v>
      </c>
      <c r="B375" s="86" t="e">
        <f aca="false">VLOOKUP($A375,#REF!, 34, FALSE())</f>
        <v>#VALUE!</v>
      </c>
      <c r="C375" s="87" t="str">
        <f aca="false">CONCATENATE("unused_",A375)</f>
        <v>unused_USB3_DP</v>
      </c>
      <c r="D375" s="88" t="e">
        <f aca="false">IF(LEN(VLOOKUP($A375,#REF!,8,FALSE())),LEFT(VLOOKUP($A375,#REF!,8,FALSE()),LEN(VLOOKUP($A375,#REF!,8,FALSE()))-2),"")</f>
        <v>#VALUE!</v>
      </c>
      <c r="E375" s="89" t="e">
        <f aca="false">IF(LEN(VLOOKUP($A375,#REF!,4,FALSE())),IF(INDEX(#REF!,MATCH($A375,#REF!,0),1),LEFT(VLOOKUP($A375,#REF!,4,FALSE()),LEN(VLOOKUP($A375,#REF!,4,FALSE()))-2),CONCATENATE(LEFT(VLOOKUP($A375,#REF!,4,FALSE()),LEN(VLOOKUP($A375,#REF!,4,FALSE()))-2),"*")),"")</f>
        <v>#VALUE!</v>
      </c>
      <c r="F375" s="90" t="e">
        <f aca="false">IF(LEN(VLOOKUP($A375,#REF!,5,FALSE())),IF(INDEX(#REF!,MATCH($A375,#REF!,0),2),LEFT(VLOOKUP($A375,#REF!,5,FALSE()),LEN(VLOOKUP($A375,#REF!,5,FALSE()))-2),CONCATENATE(LEFT(VLOOKUP($A375,#REF!,5,FALSE()),LEN(VLOOKUP($A375,#REF!,5,FALSE()))-2),"*")),"")</f>
        <v>#VALUE!</v>
      </c>
      <c r="G375" s="90" t="e">
        <f aca="false">IF(LEN(VLOOKUP($A375,#REF!,6,FALSE())),IF(INDEX(#REF!,MATCH($A375,#REF!,0),3),LEFT(VLOOKUP($A375,#REF!,6,FALSE()),LEN(VLOOKUP($A375,#REF!,6,FALSE()))-2),CONCATENATE(LEFT(VLOOKUP($A375,#REF!,6,FALSE()),LEN(VLOOKUP($A375,#REF!,6,FALSE()))-2),"*")),"")</f>
        <v>#VALUE!</v>
      </c>
      <c r="H375" s="91" t="e">
        <f aca="false">IF(LEN(VLOOKUP($A375,#REF!,7,FALSE())),IF(INDEX(#REF!,MATCH($A375,#REF!,0),4),LEFT(VLOOKUP($A375,#REF!,7,FALSE()),LEN(VLOOKUP($A375,#REF!,7,FALSE()))-2),CONCATENATE(LEFT(VLOOKUP($A375,#REF!,7,FALSE()),LEN(VLOOKUP($A375,#REF!,7,FALSE()))-2),"*")),"")</f>
        <v>#VALUE!</v>
      </c>
      <c r="I375" s="92" t="e">
        <f aca="false">IF(LEN(VLOOKUP($A375,#REF!,8,FALSE())),UPPER(RIGHT(VLOOKUP($A375,#REF!,8,FALSE()), 1)),"")</f>
        <v>#VALUE!</v>
      </c>
      <c r="J375" s="90" t="e">
        <f aca="false">IF(LEN(VLOOKUP($A375,#REF!,4,FALSE())),UPPER(RIGHT(VLOOKUP($A375,#REF!,4,FALSE()), 1)),"")</f>
        <v>#VALUE!</v>
      </c>
      <c r="K375" s="90" t="e">
        <f aca="false">IF(LEN(VLOOKUP($A375,#REF!,5,FALSE())),UPPER(RIGHT(VLOOKUP($A375,#REF!,5,FALSE()), 1)),"")</f>
        <v>#VALUE!</v>
      </c>
      <c r="L375" s="90" t="e">
        <f aca="false">IF(LEN(VLOOKUP($A375,#REF!,6,FALSE())),UPPER(RIGHT(VLOOKUP($A375,#REF!,6,FALSE()), 1)),"")</f>
        <v>#VALUE!</v>
      </c>
      <c r="M375" s="91" t="e">
        <f aca="false">IF(LEN(VLOOKUP($A375,#REF!,7,FALSE())),UPPER(RIGHT(VLOOKUP($A375,#REF!,7,FALSE()), 1)),"")</f>
        <v>#VALUE!</v>
      </c>
      <c r="N375" s="185"/>
      <c r="O375" s="185"/>
      <c r="P375" s="185"/>
      <c r="Q375" s="185"/>
      <c r="R375" s="185"/>
      <c r="S375" s="100" t="e">
        <f aca="false">HLOOKUP("Device Tree Pin Name",#REF!,MATCH($A375,#REF!,0),FALSE())</f>
        <v>#VALUE!</v>
      </c>
      <c r="T375" s="95" t="e">
        <f aca="false">HLOOKUP("power rail",#REF!,MATCH($A375,#REF!,0),FALSE())</f>
        <v>#VALUE!</v>
      </c>
      <c r="U375" s="96" t="e">
        <f aca="false">HLOOKUP("Wake Capable",#REF!,MATCH($A375,#REF!,0),FALSE())</f>
        <v>#VALUE!</v>
      </c>
      <c r="V375" s="96" t="e">
        <f aca="false">HLOOKUP("Strap",#REF!,MATCH($A375,#REF!,0),FALSE())</f>
        <v>#VALUE!</v>
      </c>
      <c r="W375" s="96"/>
      <c r="X375" s="96"/>
      <c r="Y375" s="96" t="e">
        <f aca="false">HLOOKUP("DPD_Group",#REF!,MATCH($A375,#REF!,0),FALSE())</f>
        <v>#VALUE!</v>
      </c>
      <c r="Z375" s="95"/>
      <c r="AA375" s="95" t="e">
        <f aca="false">HLOOKUP("Pad type",#REF!,MATCH($A375,#REF!,0),FALSE())</f>
        <v>#VALUE!</v>
      </c>
      <c r="AB375" s="100"/>
      <c r="AC375" s="100" t="e">
        <f aca="false">HLOOKUP("POR Pin State",#REF!,MATCH($A375,#REF!,0),FALSE())</f>
        <v>#VALUE!</v>
      </c>
      <c r="AD375" s="187"/>
      <c r="AE375" s="187"/>
      <c r="AF375" s="187"/>
      <c r="AG375" s="187"/>
      <c r="AH375" s="188"/>
      <c r="AI375" s="188"/>
      <c r="AJ375" s="189"/>
      <c r="AK375" s="189"/>
      <c r="AL375" s="189"/>
      <c r="AM375" s="189"/>
      <c r="AN375" s="189"/>
      <c r="AO375" s="189"/>
      <c r="AP375" s="189"/>
      <c r="AQ375" s="207" t="s">
        <v>865</v>
      </c>
      <c r="AR375" s="104"/>
      <c r="AS375" s="104"/>
      <c r="AT375" s="104"/>
      <c r="AU375" s="104"/>
      <c r="AV375" s="104"/>
      <c r="AW375" s="104"/>
      <c r="AX375" s="104"/>
      <c r="AY375" s="104"/>
      <c r="AZ375" s="104"/>
      <c r="BA375" s="104"/>
      <c r="BB375" s="162"/>
      <c r="BC375" s="104"/>
      <c r="BD375" s="191"/>
      <c r="BE375" s="111" t="s">
        <v>865</v>
      </c>
      <c r="BF375" s="108" t="e">
        <f aca="false">VLOOKUP($A375,#REF!, 34, FALSE())</f>
        <v>#VALUE!</v>
      </c>
      <c r="BG375" s="108" t="e">
        <f aca="false">VLOOKUP($A375,#REF!, 22, FALSE())</f>
        <v>#VALUE!</v>
      </c>
      <c r="BH375" s="109"/>
    </row>
    <row r="376" s="193" customFormat="true" ht="12.75" hidden="false" customHeight="true" outlineLevel="0" collapsed="false">
      <c r="A376" s="184" t="s">
        <v>865</v>
      </c>
      <c r="B376" s="86" t="e">
        <f aca="false">VLOOKUP($A376,#REF!, 34, FALSE())</f>
        <v>#VALUE!</v>
      </c>
      <c r="C376" s="87" t="str">
        <f aca="false">CONCATENATE("unused_",A376)</f>
        <v>unused_USB3_DN</v>
      </c>
      <c r="D376" s="88" t="e">
        <f aca="false">IF(LEN(VLOOKUP($A376,#REF!,8,FALSE())),LEFT(VLOOKUP($A376,#REF!,8,FALSE()),LEN(VLOOKUP($A376,#REF!,8,FALSE()))-2),"")</f>
        <v>#VALUE!</v>
      </c>
      <c r="E376" s="89" t="e">
        <f aca="false">IF(LEN(VLOOKUP($A376,#REF!,4,FALSE())),IF(INDEX(#REF!,MATCH($A376,#REF!,0),1),LEFT(VLOOKUP($A376,#REF!,4,FALSE()),LEN(VLOOKUP($A376,#REF!,4,FALSE()))-2),CONCATENATE(LEFT(VLOOKUP($A376,#REF!,4,FALSE()),LEN(VLOOKUP($A376,#REF!,4,FALSE()))-2),"*")),"")</f>
        <v>#VALUE!</v>
      </c>
      <c r="F376" s="90" t="e">
        <f aca="false">IF(LEN(VLOOKUP($A376,#REF!,5,FALSE())),IF(INDEX(#REF!,MATCH($A376,#REF!,0),2),LEFT(VLOOKUP($A376,#REF!,5,FALSE()),LEN(VLOOKUP($A376,#REF!,5,FALSE()))-2),CONCATENATE(LEFT(VLOOKUP($A376,#REF!,5,FALSE()),LEN(VLOOKUP($A376,#REF!,5,FALSE()))-2),"*")),"")</f>
        <v>#VALUE!</v>
      </c>
      <c r="G376" s="90" t="e">
        <f aca="false">IF(LEN(VLOOKUP($A376,#REF!,6,FALSE())),IF(INDEX(#REF!,MATCH($A376,#REF!,0),3),LEFT(VLOOKUP($A376,#REF!,6,FALSE()),LEN(VLOOKUP($A376,#REF!,6,FALSE()))-2),CONCATENATE(LEFT(VLOOKUP($A376,#REF!,6,FALSE()),LEN(VLOOKUP($A376,#REF!,6,FALSE()))-2),"*")),"")</f>
        <v>#VALUE!</v>
      </c>
      <c r="H376" s="91" t="e">
        <f aca="false">IF(LEN(VLOOKUP($A376,#REF!,7,FALSE())),IF(INDEX(#REF!,MATCH($A376,#REF!,0),4),LEFT(VLOOKUP($A376,#REF!,7,FALSE()),LEN(VLOOKUP($A376,#REF!,7,FALSE()))-2),CONCATENATE(LEFT(VLOOKUP($A376,#REF!,7,FALSE()),LEN(VLOOKUP($A376,#REF!,7,FALSE()))-2),"*")),"")</f>
        <v>#VALUE!</v>
      </c>
      <c r="I376" s="92" t="e">
        <f aca="false">IF(LEN(VLOOKUP($A376,#REF!,8,FALSE())),UPPER(RIGHT(VLOOKUP($A376,#REF!,8,FALSE()), 1)),"")</f>
        <v>#VALUE!</v>
      </c>
      <c r="J376" s="90" t="e">
        <f aca="false">IF(LEN(VLOOKUP($A376,#REF!,4,FALSE())),UPPER(RIGHT(VLOOKUP($A376,#REF!,4,FALSE()), 1)),"")</f>
        <v>#VALUE!</v>
      </c>
      <c r="K376" s="90" t="e">
        <f aca="false">IF(LEN(VLOOKUP($A376,#REF!,5,FALSE())),UPPER(RIGHT(VLOOKUP($A376,#REF!,5,FALSE()), 1)),"")</f>
        <v>#VALUE!</v>
      </c>
      <c r="L376" s="90" t="e">
        <f aca="false">IF(LEN(VLOOKUP($A376,#REF!,6,FALSE())),UPPER(RIGHT(VLOOKUP($A376,#REF!,6,FALSE()), 1)),"")</f>
        <v>#VALUE!</v>
      </c>
      <c r="M376" s="91" t="e">
        <f aca="false">IF(LEN(VLOOKUP($A376,#REF!,7,FALSE())),UPPER(RIGHT(VLOOKUP($A376,#REF!,7,FALSE()), 1)),"")</f>
        <v>#VALUE!</v>
      </c>
      <c r="N376" s="185"/>
      <c r="O376" s="185"/>
      <c r="P376" s="185"/>
      <c r="Q376" s="185"/>
      <c r="R376" s="185"/>
      <c r="S376" s="100" t="e">
        <f aca="false">HLOOKUP("Device Tree Pin Name",#REF!,MATCH($A376,#REF!,0),FALSE())</f>
        <v>#VALUE!</v>
      </c>
      <c r="T376" s="95" t="e">
        <f aca="false">HLOOKUP("power rail",#REF!,MATCH($A376,#REF!,0),FALSE())</f>
        <v>#VALUE!</v>
      </c>
      <c r="U376" s="96" t="e">
        <f aca="false">HLOOKUP("Wake Capable",#REF!,MATCH($A376,#REF!,0),FALSE())</f>
        <v>#VALUE!</v>
      </c>
      <c r="V376" s="96" t="e">
        <f aca="false">HLOOKUP("Strap",#REF!,MATCH($A376,#REF!,0),FALSE())</f>
        <v>#VALUE!</v>
      </c>
      <c r="W376" s="96"/>
      <c r="X376" s="96"/>
      <c r="Y376" s="96" t="e">
        <f aca="false">HLOOKUP("DPD_Group",#REF!,MATCH($A376,#REF!,0),FALSE())</f>
        <v>#VALUE!</v>
      </c>
      <c r="Z376" s="95"/>
      <c r="AA376" s="95" t="e">
        <f aca="false">HLOOKUP("Pad type",#REF!,MATCH($A376,#REF!,0),FALSE())</f>
        <v>#VALUE!</v>
      </c>
      <c r="AB376" s="100"/>
      <c r="AC376" s="100" t="e">
        <f aca="false">HLOOKUP("POR Pin State",#REF!,MATCH($A376,#REF!,0),FALSE())</f>
        <v>#VALUE!</v>
      </c>
      <c r="AD376" s="187"/>
      <c r="AE376" s="187"/>
      <c r="AF376" s="187"/>
      <c r="AG376" s="187"/>
      <c r="AH376" s="188"/>
      <c r="AI376" s="188"/>
      <c r="AJ376" s="189"/>
      <c r="AK376" s="189"/>
      <c r="AL376" s="189"/>
      <c r="AM376" s="189"/>
      <c r="AN376" s="189"/>
      <c r="AO376" s="189"/>
      <c r="AP376" s="189"/>
      <c r="AQ376" s="208" t="s">
        <v>864</v>
      </c>
      <c r="AR376" s="104"/>
      <c r="AS376" s="104"/>
      <c r="AT376" s="104"/>
      <c r="AU376" s="104"/>
      <c r="AV376" s="104"/>
      <c r="AW376" s="104"/>
      <c r="AX376" s="104"/>
      <c r="AY376" s="104"/>
      <c r="AZ376" s="104"/>
      <c r="BA376" s="104"/>
      <c r="BB376" s="162"/>
      <c r="BC376" s="104"/>
      <c r="BD376" s="191"/>
      <c r="BE376" s="114" t="s">
        <v>864</v>
      </c>
      <c r="BF376" s="108" t="e">
        <f aca="false">VLOOKUP($A376,#REF!, 34, FALSE())</f>
        <v>#VALUE!</v>
      </c>
      <c r="BG376" s="108" t="e">
        <f aca="false">VLOOKUP($A376,#REF!, 22, FALSE())</f>
        <v>#VALUE!</v>
      </c>
      <c r="BH376" s="109"/>
    </row>
    <row r="377" s="193" customFormat="true" ht="12.75" hidden="false" customHeight="true" outlineLevel="0" collapsed="false">
      <c r="A377" s="184" t="s">
        <v>866</v>
      </c>
      <c r="B377" s="86" t="e">
        <f aca="false">VLOOKUP($A377,#REF!, 34, FALSE())</f>
        <v>#VALUE!</v>
      </c>
      <c r="C377" s="87" t="str">
        <f aca="false">CONCATENATE("unused_",A377)</f>
        <v>unused_USB_REXT</v>
      </c>
      <c r="D377" s="88" t="e">
        <f aca="false">IF(LEN(VLOOKUP($A377,#REF!,8,FALSE())),LEFT(VLOOKUP($A377,#REF!,8,FALSE()),LEN(VLOOKUP($A377,#REF!,8,FALSE()))-2),"")</f>
        <v>#VALUE!</v>
      </c>
      <c r="E377" s="89" t="s">
        <v>866</v>
      </c>
      <c r="F377" s="90" t="e">
        <f aca="false">IF(LEN(VLOOKUP($A377,#REF!,5,FALSE())),IF(INDEX(#REF!,MATCH($A377,#REF!,0),2),LEFT(VLOOKUP($A377,#REF!,5,FALSE()),LEN(VLOOKUP($A377,#REF!,5,FALSE()))-2),CONCATENATE(LEFT(VLOOKUP($A377,#REF!,5,FALSE()),LEN(VLOOKUP($A377,#REF!,5,FALSE()))-2),"*")),"")</f>
        <v>#VALUE!</v>
      </c>
      <c r="G377" s="90" t="e">
        <f aca="false">IF(LEN(VLOOKUP($A377,#REF!,6,FALSE())),IF(INDEX(#REF!,MATCH($A377,#REF!,0),3),LEFT(VLOOKUP($A377,#REF!,6,FALSE()),LEN(VLOOKUP($A377,#REF!,6,FALSE()))-2),CONCATENATE(LEFT(VLOOKUP($A377,#REF!,6,FALSE()),LEN(VLOOKUP($A377,#REF!,6,FALSE()))-2),"*")),"")</f>
        <v>#VALUE!</v>
      </c>
      <c r="H377" s="91" t="e">
        <f aca="false">IF(LEN(VLOOKUP($A377,#REF!,7,FALSE())),IF(INDEX(#REF!,MATCH($A377,#REF!,0),4),LEFT(VLOOKUP($A377,#REF!,7,FALSE()),LEN(VLOOKUP($A377,#REF!,7,FALSE()))-2),CONCATENATE(LEFT(VLOOKUP($A377,#REF!,7,FALSE()),LEN(VLOOKUP($A377,#REF!,7,FALSE()))-2),"*")),"")</f>
        <v>#VALUE!</v>
      </c>
      <c r="I377" s="92" t="e">
        <f aca="false">IF(LEN(VLOOKUP($A377,#REF!,8,FALSE())),UPPER(RIGHT(VLOOKUP($A377,#REF!,8,FALSE()), 1)),"")</f>
        <v>#VALUE!</v>
      </c>
      <c r="J377" s="90" t="e">
        <f aca="false">IF(LEN(VLOOKUP($A377,#REF!,4,FALSE())),UPPER(RIGHT(VLOOKUP($A377,#REF!,4,FALSE()), 1)),"")</f>
        <v>#VALUE!</v>
      </c>
      <c r="K377" s="90" t="e">
        <f aca="false">IF(LEN(VLOOKUP($A377,#REF!,5,FALSE())),UPPER(RIGHT(VLOOKUP($A377,#REF!,5,FALSE()), 1)),"")</f>
        <v>#VALUE!</v>
      </c>
      <c r="L377" s="90" t="e">
        <f aca="false">IF(LEN(VLOOKUP($A377,#REF!,6,FALSE())),UPPER(RIGHT(VLOOKUP($A377,#REF!,6,FALSE()), 1)),"")</f>
        <v>#VALUE!</v>
      </c>
      <c r="M377" s="91" t="e">
        <f aca="false">IF(LEN(VLOOKUP($A377,#REF!,7,FALSE())),UPPER(RIGHT(VLOOKUP($A377,#REF!,7,FALSE()), 1)),"")</f>
        <v>#VALUE!</v>
      </c>
      <c r="N377" s="185"/>
      <c r="O377" s="185"/>
      <c r="P377" s="185"/>
      <c r="Q377" s="185"/>
      <c r="R377" s="185"/>
      <c r="S377" s="100" t="e">
        <f aca="false">HLOOKUP("Device Tree Pin Name",#REF!,MATCH($A377,#REF!,0),FALSE())</f>
        <v>#VALUE!</v>
      </c>
      <c r="T377" s="95" t="e">
        <f aca="false">HLOOKUP("power rail",#REF!,MATCH($A377,#REF!,0),FALSE())</f>
        <v>#VALUE!</v>
      </c>
      <c r="U377" s="96" t="e">
        <f aca="false">HLOOKUP("Wake Capable",#REF!,MATCH($A377,#REF!,0),FALSE())</f>
        <v>#VALUE!</v>
      </c>
      <c r="V377" s="96" t="e">
        <f aca="false">HLOOKUP("Strap",#REF!,MATCH($A377,#REF!,0),FALSE())</f>
        <v>#VALUE!</v>
      </c>
      <c r="W377" s="96"/>
      <c r="X377" s="96"/>
      <c r="Y377" s="96" t="e">
        <f aca="false">HLOOKUP("DPD_Group",#REF!,MATCH($A377,#REF!,0),FALSE())</f>
        <v>#VALUE!</v>
      </c>
      <c r="Z377" s="95"/>
      <c r="AA377" s="95" t="e">
        <f aca="false">HLOOKUP("Pad type",#REF!,MATCH($A377,#REF!,0),FALSE())</f>
        <v>#VALUE!</v>
      </c>
      <c r="AB377" s="100"/>
      <c r="AC377" s="100" t="e">
        <f aca="false">HLOOKUP("POR Pin State",#REF!,MATCH($A377,#REF!,0),FALSE())</f>
        <v>#VALUE!</v>
      </c>
      <c r="AD377" s="187"/>
      <c r="AE377" s="187"/>
      <c r="AF377" s="187"/>
      <c r="AG377" s="187"/>
      <c r="AH377" s="188"/>
      <c r="AI377" s="188"/>
      <c r="AJ377" s="189"/>
      <c r="AK377" s="189"/>
      <c r="AL377" s="189"/>
      <c r="AM377" s="189"/>
      <c r="AN377" s="189"/>
      <c r="AO377" s="189"/>
      <c r="AP377" s="189"/>
      <c r="AQ377" s="208" t="s">
        <v>866</v>
      </c>
      <c r="AR377" s="104"/>
      <c r="AS377" s="104"/>
      <c r="AT377" s="104"/>
      <c r="AU377" s="104"/>
      <c r="AV377" s="104"/>
      <c r="AW377" s="104"/>
      <c r="AX377" s="104"/>
      <c r="AY377" s="104"/>
      <c r="AZ377" s="104"/>
      <c r="BA377" s="199" t="s">
        <v>826</v>
      </c>
      <c r="BB377" s="162"/>
      <c r="BC377" s="104"/>
      <c r="BD377" s="191"/>
      <c r="BE377" s="114" t="s">
        <v>864</v>
      </c>
      <c r="BF377" s="108" t="e">
        <f aca="false">VLOOKUP($A377,#REF!, 34, FALSE())</f>
        <v>#VALUE!</v>
      </c>
      <c r="BG377" s="108" t="e">
        <f aca="false">VLOOKUP($A377,#REF!, 22, FALSE())</f>
        <v>#VALUE!</v>
      </c>
      <c r="BH377" s="109"/>
    </row>
    <row r="378" s="181" customFormat="true" ht="18" hidden="false" customHeight="true" outlineLevel="0" collapsed="false">
      <c r="A378" s="64" t="s">
        <v>867</v>
      </c>
      <c r="B378" s="200" t="s">
        <v>868</v>
      </c>
      <c r="C378" s="65"/>
      <c r="D378" s="66"/>
      <c r="E378" s="66"/>
      <c r="F378" s="66"/>
      <c r="G378" s="66"/>
      <c r="H378" s="66"/>
      <c r="I378" s="65"/>
      <c r="J378" s="65"/>
      <c r="K378" s="65"/>
      <c r="L378" s="65"/>
      <c r="M378" s="65"/>
      <c r="N378" s="65"/>
      <c r="O378" s="65"/>
      <c r="P378" s="65"/>
      <c r="Q378" s="65"/>
      <c r="R378" s="65"/>
      <c r="S378" s="65"/>
      <c r="T378" s="65"/>
      <c r="U378" s="67"/>
      <c r="V378" s="67"/>
      <c r="W378" s="67"/>
      <c r="X378" s="67"/>
      <c r="Y378" s="67"/>
      <c r="Z378" s="68"/>
      <c r="AA378" s="68"/>
      <c r="AB378" s="68"/>
      <c r="AC378" s="68"/>
      <c r="AD378" s="68"/>
      <c r="AE378" s="68"/>
      <c r="AF378" s="68"/>
      <c r="AG378" s="68"/>
      <c r="AH378" s="68"/>
      <c r="AI378" s="68"/>
      <c r="AJ378" s="68"/>
      <c r="AK378" s="68"/>
      <c r="AL378" s="68"/>
      <c r="AM378" s="68"/>
      <c r="AN378" s="68"/>
      <c r="AO378" s="68"/>
      <c r="AP378" s="68"/>
      <c r="AQ378" s="69"/>
      <c r="AR378" s="69"/>
      <c r="AS378" s="70"/>
      <c r="AT378" s="70"/>
      <c r="AU378" s="70"/>
      <c r="AV378" s="70"/>
      <c r="AW378" s="70"/>
      <c r="AX378" s="70"/>
      <c r="AY378" s="70"/>
      <c r="AZ378" s="70"/>
      <c r="BA378" s="70"/>
      <c r="BB378" s="70"/>
      <c r="BC378" s="81" t="s">
        <v>829</v>
      </c>
      <c r="BD378" s="70"/>
      <c r="BE378" s="182" t="s">
        <v>867</v>
      </c>
      <c r="BF378" s="182" t="s">
        <v>868</v>
      </c>
      <c r="BG378" s="182"/>
      <c r="BH378" s="182"/>
    </row>
    <row r="379" s="193" customFormat="true" ht="12.75" hidden="false" customHeight="true" outlineLevel="0" collapsed="false">
      <c r="A379" s="184" t="s">
        <v>869</v>
      </c>
      <c r="B379" s="86" t="e">
        <f aca="false">VLOOKUP($A379,#REF!, 34, FALSE())</f>
        <v>#VALUE!</v>
      </c>
      <c r="C379" s="87" t="str">
        <f aca="false">CONCATENATE("unused_",A379)</f>
        <v>unused_PEX_REFCLK1P</v>
      </c>
      <c r="D379" s="88" t="e">
        <f aca="false">IF(LEN(VLOOKUP($A379,#REF!,8,FALSE())),LEFT(VLOOKUP($A379,#REF!,8,FALSE()),LEN(VLOOKUP($A379,#REF!,8,FALSE()))-2),"")</f>
        <v>#VALUE!</v>
      </c>
      <c r="E379" s="89" t="e">
        <f aca="false">IF(LEN(VLOOKUP($A379,#REF!,4,FALSE())),IF(INDEX(#REF!,MATCH($A379,#REF!,0),1),LEFT(VLOOKUP($A379,#REF!,4,FALSE()),LEN(VLOOKUP($A379,#REF!,4,FALSE()))-2),CONCATENATE(LEFT(VLOOKUP($A379,#REF!,4,FALSE()),LEN(VLOOKUP($A379,#REF!,4,FALSE()))-2),"*")),"")</f>
        <v>#VALUE!</v>
      </c>
      <c r="F379" s="90" t="e">
        <f aca="false">IF(LEN(VLOOKUP($A379,#REF!,5,FALSE())),IF(INDEX(#REF!,MATCH($A379,#REF!,0),2),LEFT(VLOOKUP($A379,#REF!,5,FALSE()),LEN(VLOOKUP($A379,#REF!,5,FALSE()))-2),CONCATENATE(LEFT(VLOOKUP($A379,#REF!,5,FALSE()),LEN(VLOOKUP($A379,#REF!,5,FALSE()))-2),"*")),"")</f>
        <v>#VALUE!</v>
      </c>
      <c r="G379" s="90" t="e">
        <f aca="false">IF(LEN(VLOOKUP($A379,#REF!,6,FALSE())),IF(INDEX(#REF!,MATCH($A379,#REF!,0),3),LEFT(VLOOKUP($A379,#REF!,6,FALSE()),LEN(VLOOKUP($A379,#REF!,6,FALSE()))-2),CONCATENATE(LEFT(VLOOKUP($A379,#REF!,6,FALSE()),LEN(VLOOKUP($A379,#REF!,6,FALSE()))-2),"*")),"")</f>
        <v>#VALUE!</v>
      </c>
      <c r="H379" s="91" t="e">
        <f aca="false">IF(LEN(VLOOKUP($A379,#REF!,7,FALSE())),IF(INDEX(#REF!,MATCH($A379,#REF!,0),4),LEFT(VLOOKUP($A379,#REF!,7,FALSE()),LEN(VLOOKUP($A379,#REF!,7,FALSE()))-2),CONCATENATE(LEFT(VLOOKUP($A379,#REF!,7,FALSE()),LEN(VLOOKUP($A379,#REF!,7,FALSE()))-2),"*")),"")</f>
        <v>#VALUE!</v>
      </c>
      <c r="I379" s="92" t="e">
        <f aca="false">IF(LEN(VLOOKUP($A379,#REF!,8,FALSE())),UPPER(RIGHT(VLOOKUP($A379,#REF!,8,FALSE()), 1)),"")</f>
        <v>#VALUE!</v>
      </c>
      <c r="J379" s="90" t="e">
        <f aca="false">IF(LEN(VLOOKUP($A379,#REF!,4,FALSE())),UPPER(RIGHT(VLOOKUP($A379,#REF!,4,FALSE()), 1)),"")</f>
        <v>#VALUE!</v>
      </c>
      <c r="K379" s="90" t="e">
        <f aca="false">IF(LEN(VLOOKUP($A379,#REF!,5,FALSE())),UPPER(RIGHT(VLOOKUP($A379,#REF!,5,FALSE()), 1)),"")</f>
        <v>#VALUE!</v>
      </c>
      <c r="L379" s="90" t="e">
        <f aca="false">IF(LEN(VLOOKUP($A379,#REF!,6,FALSE())),UPPER(RIGHT(VLOOKUP($A379,#REF!,6,FALSE()), 1)),"")</f>
        <v>#VALUE!</v>
      </c>
      <c r="M379" s="91" t="e">
        <f aca="false">IF(LEN(VLOOKUP($A379,#REF!,7,FALSE())),UPPER(RIGHT(VLOOKUP($A379,#REF!,7,FALSE()), 1)),"")</f>
        <v>#VALUE!</v>
      </c>
      <c r="N379" s="185"/>
      <c r="O379" s="185"/>
      <c r="P379" s="185"/>
      <c r="Q379" s="185"/>
      <c r="R379" s="185"/>
      <c r="S379" s="100" t="e">
        <f aca="false">HLOOKUP("Device Tree Pin Name",#REF!,MATCH($A379,#REF!,0),FALSE())</f>
        <v>#VALUE!</v>
      </c>
      <c r="T379" s="95" t="e">
        <f aca="false">HLOOKUP("power rail",#REF!,MATCH($A379,#REF!,0),FALSE())</f>
        <v>#VALUE!</v>
      </c>
      <c r="U379" s="96" t="e">
        <f aca="false">HLOOKUP("Wake Capable",#REF!,MATCH($A379,#REF!,0),FALSE())</f>
        <v>#VALUE!</v>
      </c>
      <c r="V379" s="96" t="e">
        <f aca="false">HLOOKUP("Strap",#REF!,MATCH($A379,#REF!,0),FALSE())</f>
        <v>#VALUE!</v>
      </c>
      <c r="W379" s="96"/>
      <c r="X379" s="96"/>
      <c r="Y379" s="96"/>
      <c r="Z379" s="95"/>
      <c r="AA379" s="95" t="e">
        <f aca="false">HLOOKUP("Pad type",#REF!,MATCH($A379,#REF!,0),FALSE())</f>
        <v>#VALUE!</v>
      </c>
      <c r="AB379" s="94"/>
      <c r="AC379" s="94" t="e">
        <f aca="false">HLOOKUP("POR Pin State",#REF!,MATCH($A379,#REF!,0),FALSE())</f>
        <v>#VALUE!</v>
      </c>
      <c r="AD379" s="187"/>
      <c r="AE379" s="187"/>
      <c r="AF379" s="187"/>
      <c r="AG379" s="187"/>
      <c r="AH379" s="188"/>
      <c r="AI379" s="188"/>
      <c r="AJ379" s="189"/>
      <c r="AK379" s="189"/>
      <c r="AL379" s="189"/>
      <c r="AM379" s="189"/>
      <c r="AN379" s="189"/>
      <c r="AO379" s="189"/>
      <c r="AP379" s="189"/>
      <c r="AQ379" s="207" t="s">
        <v>870</v>
      </c>
      <c r="AR379" s="104"/>
      <c r="AS379" s="104"/>
      <c r="AT379" s="104"/>
      <c r="AU379" s="104"/>
      <c r="AV379" s="104"/>
      <c r="AW379" s="104"/>
      <c r="AX379" s="104"/>
      <c r="AY379" s="104"/>
      <c r="AZ379" s="104"/>
      <c r="BA379" s="104"/>
      <c r="BB379" s="162"/>
      <c r="BC379" s="104"/>
      <c r="BD379" s="191"/>
      <c r="BE379" s="192" t="s">
        <v>869</v>
      </c>
      <c r="BF379" s="108" t="e">
        <f aca="false">VLOOKUP($A379,#REF!, 34, FALSE())</f>
        <v>#VALUE!</v>
      </c>
      <c r="BG379" s="108" t="e">
        <f aca="false">VLOOKUP($A379,#REF!, 22, FALSE())</f>
        <v>#VALUE!</v>
      </c>
      <c r="BH379" s="109"/>
    </row>
    <row r="380" s="193" customFormat="true" ht="12.75" hidden="false" customHeight="true" outlineLevel="0" collapsed="false">
      <c r="A380" s="184" t="s">
        <v>871</v>
      </c>
      <c r="B380" s="86" t="e">
        <f aca="false">VLOOKUP($A380,#REF!, 34, FALSE())</f>
        <v>#VALUE!</v>
      </c>
      <c r="C380" s="87" t="str">
        <f aca="false">CONCATENATE("unused_",A380)</f>
        <v>unused_PEX_REFCLK1N</v>
      </c>
      <c r="D380" s="88" t="e">
        <f aca="false">IF(LEN(VLOOKUP($A380,#REF!,8,FALSE())),LEFT(VLOOKUP($A380,#REF!,8,FALSE()),LEN(VLOOKUP($A380,#REF!,8,FALSE()))-2),"")</f>
        <v>#VALUE!</v>
      </c>
      <c r="E380" s="89" t="e">
        <f aca="false">IF(LEN(VLOOKUP($A380,#REF!,4,FALSE())),IF(INDEX(#REF!,MATCH($A380,#REF!,0),1),LEFT(VLOOKUP($A380,#REF!,4,FALSE()),LEN(VLOOKUP($A380,#REF!,4,FALSE()))-2),CONCATENATE(LEFT(VLOOKUP($A380,#REF!,4,FALSE()),LEN(VLOOKUP($A380,#REF!,4,FALSE()))-2),"*")),"")</f>
        <v>#VALUE!</v>
      </c>
      <c r="F380" s="90" t="e">
        <f aca="false">IF(LEN(VLOOKUP($A380,#REF!,5,FALSE())),IF(INDEX(#REF!,MATCH($A380,#REF!,0),2),LEFT(VLOOKUP($A380,#REF!,5,FALSE()),LEN(VLOOKUP($A380,#REF!,5,FALSE()))-2),CONCATENATE(LEFT(VLOOKUP($A380,#REF!,5,FALSE()),LEN(VLOOKUP($A380,#REF!,5,FALSE()))-2),"*")),"")</f>
        <v>#VALUE!</v>
      </c>
      <c r="G380" s="90" t="e">
        <f aca="false">IF(LEN(VLOOKUP($A380,#REF!,6,FALSE())),IF(INDEX(#REF!,MATCH($A380,#REF!,0),3),LEFT(VLOOKUP($A380,#REF!,6,FALSE()),LEN(VLOOKUP($A380,#REF!,6,FALSE()))-2),CONCATENATE(LEFT(VLOOKUP($A380,#REF!,6,FALSE()),LEN(VLOOKUP($A380,#REF!,6,FALSE()))-2),"*")),"")</f>
        <v>#VALUE!</v>
      </c>
      <c r="H380" s="91" t="e">
        <f aca="false">IF(LEN(VLOOKUP($A380,#REF!,7,FALSE())),IF(INDEX(#REF!,MATCH($A380,#REF!,0),4),LEFT(VLOOKUP($A380,#REF!,7,FALSE()),LEN(VLOOKUP($A380,#REF!,7,FALSE()))-2),CONCATENATE(LEFT(VLOOKUP($A380,#REF!,7,FALSE()),LEN(VLOOKUP($A380,#REF!,7,FALSE()))-2),"*")),"")</f>
        <v>#VALUE!</v>
      </c>
      <c r="I380" s="92" t="e">
        <f aca="false">IF(LEN(VLOOKUP($A380,#REF!,8,FALSE())),UPPER(RIGHT(VLOOKUP($A380,#REF!,8,FALSE()), 1)),"")</f>
        <v>#VALUE!</v>
      </c>
      <c r="J380" s="90" t="e">
        <f aca="false">IF(LEN(VLOOKUP($A380,#REF!,4,FALSE())),UPPER(RIGHT(VLOOKUP($A380,#REF!,4,FALSE()), 1)),"")</f>
        <v>#VALUE!</v>
      </c>
      <c r="K380" s="90" t="e">
        <f aca="false">IF(LEN(VLOOKUP($A380,#REF!,5,FALSE())),UPPER(RIGHT(VLOOKUP($A380,#REF!,5,FALSE()), 1)),"")</f>
        <v>#VALUE!</v>
      </c>
      <c r="L380" s="90" t="e">
        <f aca="false">IF(LEN(VLOOKUP($A380,#REF!,6,FALSE())),UPPER(RIGHT(VLOOKUP($A380,#REF!,6,FALSE()), 1)),"")</f>
        <v>#VALUE!</v>
      </c>
      <c r="M380" s="91" t="e">
        <f aca="false">IF(LEN(VLOOKUP($A380,#REF!,7,FALSE())),UPPER(RIGHT(VLOOKUP($A380,#REF!,7,FALSE()), 1)),"")</f>
        <v>#VALUE!</v>
      </c>
      <c r="N380" s="185"/>
      <c r="O380" s="185"/>
      <c r="P380" s="185"/>
      <c r="Q380" s="185"/>
      <c r="R380" s="185"/>
      <c r="S380" s="100" t="e">
        <f aca="false">HLOOKUP("Device Tree Pin Name",#REF!,MATCH($A380,#REF!,0),FALSE())</f>
        <v>#VALUE!</v>
      </c>
      <c r="T380" s="95" t="e">
        <f aca="false">HLOOKUP("power rail",#REF!,MATCH($A380,#REF!,0),FALSE())</f>
        <v>#VALUE!</v>
      </c>
      <c r="U380" s="96" t="e">
        <f aca="false">HLOOKUP("Wake Capable",#REF!,MATCH($A380,#REF!,0),FALSE())</f>
        <v>#VALUE!</v>
      </c>
      <c r="V380" s="96" t="e">
        <f aca="false">HLOOKUP("Strap",#REF!,MATCH($A380,#REF!,0),FALSE())</f>
        <v>#VALUE!</v>
      </c>
      <c r="W380" s="96"/>
      <c r="X380" s="96"/>
      <c r="Y380" s="96"/>
      <c r="Z380" s="95"/>
      <c r="AA380" s="95" t="e">
        <f aca="false">HLOOKUP("Pad type",#REF!,MATCH($A380,#REF!,0),FALSE())</f>
        <v>#VALUE!</v>
      </c>
      <c r="AB380" s="100"/>
      <c r="AC380" s="100" t="e">
        <f aca="false">HLOOKUP("POR Pin State",#REF!,MATCH($A380,#REF!,0),FALSE())</f>
        <v>#VALUE!</v>
      </c>
      <c r="AD380" s="187"/>
      <c r="AE380" s="187"/>
      <c r="AF380" s="187"/>
      <c r="AG380" s="187"/>
      <c r="AH380" s="188"/>
      <c r="AI380" s="188"/>
      <c r="AJ380" s="189"/>
      <c r="AK380" s="189"/>
      <c r="AL380" s="189"/>
      <c r="AM380" s="189"/>
      <c r="AN380" s="189"/>
      <c r="AO380" s="189"/>
      <c r="AP380" s="189"/>
      <c r="AQ380" s="208" t="s">
        <v>872</v>
      </c>
      <c r="AR380" s="104"/>
      <c r="AS380" s="104"/>
      <c r="AT380" s="104"/>
      <c r="AU380" s="104"/>
      <c r="AV380" s="104"/>
      <c r="AW380" s="104"/>
      <c r="AX380" s="104"/>
      <c r="AY380" s="104"/>
      <c r="AZ380" s="104"/>
      <c r="BA380" s="104"/>
      <c r="BB380" s="162"/>
      <c r="BC380" s="104"/>
      <c r="BD380" s="191"/>
      <c r="BE380" s="195" t="s">
        <v>871</v>
      </c>
      <c r="BF380" s="108" t="e">
        <f aca="false">VLOOKUP($A380,#REF!, 34, FALSE())</f>
        <v>#VALUE!</v>
      </c>
      <c r="BG380" s="108" t="e">
        <f aca="false">VLOOKUP($A380,#REF!, 22, FALSE())</f>
        <v>#VALUE!</v>
      </c>
      <c r="BH380" s="109"/>
    </row>
    <row r="381" s="193" customFormat="true" ht="12.75" hidden="false" customHeight="true" outlineLevel="0" collapsed="false">
      <c r="A381" s="184" t="s">
        <v>873</v>
      </c>
      <c r="B381" s="86" t="e">
        <f aca="false">VLOOKUP($A381,#REF!, 34, FALSE())</f>
        <v>#VALUE!</v>
      </c>
      <c r="C381" s="87" t="str">
        <f aca="false">CONCATENATE("unused_",A381)</f>
        <v>unused_PEX_REFCLK2P</v>
      </c>
      <c r="D381" s="88" t="e">
        <f aca="false">IF(LEN(VLOOKUP($A381,#REF!,8,FALSE())),LEFT(VLOOKUP($A381,#REF!,8,FALSE()),LEN(VLOOKUP($A381,#REF!,8,FALSE()))-2),"")</f>
        <v>#VALUE!</v>
      </c>
      <c r="E381" s="89" t="e">
        <f aca="false">IF(LEN(VLOOKUP($A381,#REF!,4,FALSE())),IF(INDEX(#REF!,MATCH($A381,#REF!,0),1),LEFT(VLOOKUP($A381,#REF!,4,FALSE()),LEN(VLOOKUP($A381,#REF!,4,FALSE()))-2),CONCATENATE(LEFT(VLOOKUP($A381,#REF!,4,FALSE()),LEN(VLOOKUP($A381,#REF!,4,FALSE()))-2),"*")),"")</f>
        <v>#VALUE!</v>
      </c>
      <c r="F381" s="90" t="e">
        <f aca="false">IF(LEN(VLOOKUP($A381,#REF!,5,FALSE())),IF(INDEX(#REF!,MATCH($A381,#REF!,0),2),LEFT(VLOOKUP($A381,#REF!,5,FALSE()),LEN(VLOOKUP($A381,#REF!,5,FALSE()))-2),CONCATENATE(LEFT(VLOOKUP($A381,#REF!,5,FALSE()),LEN(VLOOKUP($A381,#REF!,5,FALSE()))-2),"*")),"")</f>
        <v>#VALUE!</v>
      </c>
      <c r="G381" s="90" t="e">
        <f aca="false">IF(LEN(VLOOKUP($A381,#REF!,6,FALSE())),IF(INDEX(#REF!,MATCH($A381,#REF!,0),3),LEFT(VLOOKUP($A381,#REF!,6,FALSE()),LEN(VLOOKUP($A381,#REF!,6,FALSE()))-2),CONCATENATE(LEFT(VLOOKUP($A381,#REF!,6,FALSE()),LEN(VLOOKUP($A381,#REF!,6,FALSE()))-2),"*")),"")</f>
        <v>#VALUE!</v>
      </c>
      <c r="H381" s="91" t="e">
        <f aca="false">IF(LEN(VLOOKUP($A381,#REF!,7,FALSE())),IF(INDEX(#REF!,MATCH($A381,#REF!,0),4),LEFT(VLOOKUP($A381,#REF!,7,FALSE()),LEN(VLOOKUP($A381,#REF!,7,FALSE()))-2),CONCATENATE(LEFT(VLOOKUP($A381,#REF!,7,FALSE()),LEN(VLOOKUP($A381,#REF!,7,FALSE()))-2),"*")),"")</f>
        <v>#VALUE!</v>
      </c>
      <c r="I381" s="92" t="e">
        <f aca="false">IF(LEN(VLOOKUP($A381,#REF!,8,FALSE())),UPPER(RIGHT(VLOOKUP($A381,#REF!,8,FALSE()), 1)),"")</f>
        <v>#VALUE!</v>
      </c>
      <c r="J381" s="90" t="e">
        <f aca="false">IF(LEN(VLOOKUP($A381,#REF!,4,FALSE())),UPPER(RIGHT(VLOOKUP($A381,#REF!,4,FALSE()), 1)),"")</f>
        <v>#VALUE!</v>
      </c>
      <c r="K381" s="90" t="e">
        <f aca="false">IF(LEN(VLOOKUP($A381,#REF!,5,FALSE())),UPPER(RIGHT(VLOOKUP($A381,#REF!,5,FALSE()), 1)),"")</f>
        <v>#VALUE!</v>
      </c>
      <c r="L381" s="90" t="e">
        <f aca="false">IF(LEN(VLOOKUP($A381,#REF!,6,FALSE())),UPPER(RIGHT(VLOOKUP($A381,#REF!,6,FALSE()), 1)),"")</f>
        <v>#VALUE!</v>
      </c>
      <c r="M381" s="91" t="e">
        <f aca="false">IF(LEN(VLOOKUP($A381,#REF!,7,FALSE())),UPPER(RIGHT(VLOOKUP($A381,#REF!,7,FALSE()), 1)),"")</f>
        <v>#VALUE!</v>
      </c>
      <c r="N381" s="185"/>
      <c r="O381" s="185"/>
      <c r="P381" s="185"/>
      <c r="Q381" s="185"/>
      <c r="R381" s="185"/>
      <c r="S381" s="100" t="e">
        <f aca="false">HLOOKUP("Device Tree Pin Name",#REF!,MATCH($A381,#REF!,0),FALSE())</f>
        <v>#VALUE!</v>
      </c>
      <c r="T381" s="95" t="e">
        <f aca="false">HLOOKUP("power rail",#REF!,MATCH($A381,#REF!,0),FALSE())</f>
        <v>#VALUE!</v>
      </c>
      <c r="U381" s="96" t="e">
        <f aca="false">HLOOKUP("Wake Capable",#REF!,MATCH($A381,#REF!,0),FALSE())</f>
        <v>#VALUE!</v>
      </c>
      <c r="V381" s="96" t="e">
        <f aca="false">HLOOKUP("Strap",#REF!,MATCH($A381,#REF!,0),FALSE())</f>
        <v>#VALUE!</v>
      </c>
      <c r="W381" s="96"/>
      <c r="X381" s="96"/>
      <c r="Y381" s="96"/>
      <c r="Z381" s="95"/>
      <c r="AA381" s="95" t="e">
        <f aca="false">HLOOKUP("Pad type",#REF!,MATCH($A381,#REF!,0),FALSE())</f>
        <v>#VALUE!</v>
      </c>
      <c r="AB381" s="100"/>
      <c r="AC381" s="100" t="e">
        <f aca="false">HLOOKUP("POR Pin State",#REF!,MATCH($A381,#REF!,0),FALSE())</f>
        <v>#VALUE!</v>
      </c>
      <c r="AD381" s="187"/>
      <c r="AE381" s="187"/>
      <c r="AF381" s="187"/>
      <c r="AG381" s="187"/>
      <c r="AH381" s="188"/>
      <c r="AI381" s="188"/>
      <c r="AJ381" s="189"/>
      <c r="AK381" s="189"/>
      <c r="AL381" s="189"/>
      <c r="AM381" s="189"/>
      <c r="AN381" s="189"/>
      <c r="AO381" s="189"/>
      <c r="AP381" s="189"/>
      <c r="AQ381" s="207" t="s">
        <v>874</v>
      </c>
      <c r="AR381" s="104"/>
      <c r="AS381" s="104"/>
      <c r="AT381" s="104"/>
      <c r="AU381" s="104"/>
      <c r="AV381" s="104"/>
      <c r="AW381" s="104"/>
      <c r="AX381" s="104"/>
      <c r="AY381" s="104"/>
      <c r="AZ381" s="104"/>
      <c r="BA381" s="104"/>
      <c r="BB381" s="162"/>
      <c r="BC381" s="104"/>
      <c r="BD381" s="191"/>
      <c r="BE381" s="195" t="s">
        <v>873</v>
      </c>
      <c r="BF381" s="108" t="e">
        <f aca="false">VLOOKUP($A381,#REF!, 34, FALSE())</f>
        <v>#VALUE!</v>
      </c>
      <c r="BG381" s="108" t="e">
        <f aca="false">VLOOKUP($A381,#REF!, 22, FALSE())</f>
        <v>#VALUE!</v>
      </c>
      <c r="BH381" s="109"/>
    </row>
    <row r="382" s="193" customFormat="true" ht="12.75" hidden="false" customHeight="true" outlineLevel="0" collapsed="false">
      <c r="A382" s="184" t="s">
        <v>875</v>
      </c>
      <c r="B382" s="86" t="e">
        <f aca="false">VLOOKUP($A382,#REF!, 34, FALSE())</f>
        <v>#VALUE!</v>
      </c>
      <c r="C382" s="87" t="str">
        <f aca="false">CONCATENATE("unused_",A382)</f>
        <v>unused_PEX_REFCLK2N</v>
      </c>
      <c r="D382" s="88" t="e">
        <f aca="false">IF(LEN(VLOOKUP($A382,#REF!,8,FALSE())),LEFT(VLOOKUP($A382,#REF!,8,FALSE()),LEN(VLOOKUP($A382,#REF!,8,FALSE()))-2),"")</f>
        <v>#VALUE!</v>
      </c>
      <c r="E382" s="89" t="e">
        <f aca="false">IF(LEN(VLOOKUP($A382,#REF!,4,FALSE())),IF(INDEX(#REF!,MATCH($A382,#REF!,0),1),LEFT(VLOOKUP($A382,#REF!,4,FALSE()),LEN(VLOOKUP($A382,#REF!,4,FALSE()))-2),CONCATENATE(LEFT(VLOOKUP($A382,#REF!,4,FALSE()),LEN(VLOOKUP($A382,#REF!,4,FALSE()))-2),"*")),"")</f>
        <v>#VALUE!</v>
      </c>
      <c r="F382" s="90" t="e">
        <f aca="false">IF(LEN(VLOOKUP($A382,#REF!,5,FALSE())),IF(INDEX(#REF!,MATCH($A382,#REF!,0),2),LEFT(VLOOKUP($A382,#REF!,5,FALSE()),LEN(VLOOKUP($A382,#REF!,5,FALSE()))-2),CONCATENATE(LEFT(VLOOKUP($A382,#REF!,5,FALSE()),LEN(VLOOKUP($A382,#REF!,5,FALSE()))-2),"*")),"")</f>
        <v>#VALUE!</v>
      </c>
      <c r="G382" s="90" t="e">
        <f aca="false">IF(LEN(VLOOKUP($A382,#REF!,6,FALSE())),IF(INDEX(#REF!,MATCH($A382,#REF!,0),3),LEFT(VLOOKUP($A382,#REF!,6,FALSE()),LEN(VLOOKUP($A382,#REF!,6,FALSE()))-2),CONCATENATE(LEFT(VLOOKUP($A382,#REF!,6,FALSE()),LEN(VLOOKUP($A382,#REF!,6,FALSE()))-2),"*")),"")</f>
        <v>#VALUE!</v>
      </c>
      <c r="H382" s="91" t="e">
        <f aca="false">IF(LEN(VLOOKUP($A382,#REF!,7,FALSE())),IF(INDEX(#REF!,MATCH($A382,#REF!,0),4),LEFT(VLOOKUP($A382,#REF!,7,FALSE()),LEN(VLOOKUP($A382,#REF!,7,FALSE()))-2),CONCATENATE(LEFT(VLOOKUP($A382,#REF!,7,FALSE()),LEN(VLOOKUP($A382,#REF!,7,FALSE()))-2),"*")),"")</f>
        <v>#VALUE!</v>
      </c>
      <c r="I382" s="92" t="e">
        <f aca="false">IF(LEN(VLOOKUP($A382,#REF!,8,FALSE())),UPPER(RIGHT(VLOOKUP($A382,#REF!,8,FALSE()), 1)),"")</f>
        <v>#VALUE!</v>
      </c>
      <c r="J382" s="90" t="e">
        <f aca="false">IF(LEN(VLOOKUP($A382,#REF!,4,FALSE())),UPPER(RIGHT(VLOOKUP($A382,#REF!,4,FALSE()), 1)),"")</f>
        <v>#VALUE!</v>
      </c>
      <c r="K382" s="90" t="e">
        <f aca="false">IF(LEN(VLOOKUP($A382,#REF!,5,FALSE())),UPPER(RIGHT(VLOOKUP($A382,#REF!,5,FALSE()), 1)),"")</f>
        <v>#VALUE!</v>
      </c>
      <c r="L382" s="90" t="e">
        <f aca="false">IF(LEN(VLOOKUP($A382,#REF!,6,FALSE())),UPPER(RIGHT(VLOOKUP($A382,#REF!,6,FALSE()), 1)),"")</f>
        <v>#VALUE!</v>
      </c>
      <c r="M382" s="91" t="e">
        <f aca="false">IF(LEN(VLOOKUP($A382,#REF!,7,FALSE())),UPPER(RIGHT(VLOOKUP($A382,#REF!,7,FALSE()), 1)),"")</f>
        <v>#VALUE!</v>
      </c>
      <c r="N382" s="185"/>
      <c r="O382" s="185"/>
      <c r="P382" s="185"/>
      <c r="Q382" s="185"/>
      <c r="R382" s="185"/>
      <c r="S382" s="100" t="e">
        <f aca="false">HLOOKUP("Device Tree Pin Name",#REF!,MATCH($A382,#REF!,0),FALSE())</f>
        <v>#VALUE!</v>
      </c>
      <c r="T382" s="95" t="e">
        <f aca="false">HLOOKUP("power rail",#REF!,MATCH($A382,#REF!,0),FALSE())</f>
        <v>#VALUE!</v>
      </c>
      <c r="U382" s="96" t="e">
        <f aca="false">HLOOKUP("Wake Capable",#REF!,MATCH($A382,#REF!,0),FALSE())</f>
        <v>#VALUE!</v>
      </c>
      <c r="V382" s="96" t="e">
        <f aca="false">HLOOKUP("Strap",#REF!,MATCH($A382,#REF!,0),FALSE())</f>
        <v>#VALUE!</v>
      </c>
      <c r="W382" s="96"/>
      <c r="X382" s="96"/>
      <c r="Y382" s="96"/>
      <c r="Z382" s="95"/>
      <c r="AA382" s="95" t="e">
        <f aca="false">HLOOKUP("Pad type",#REF!,MATCH($A382,#REF!,0),FALSE())</f>
        <v>#VALUE!</v>
      </c>
      <c r="AB382" s="100"/>
      <c r="AC382" s="100" t="e">
        <f aca="false">HLOOKUP("POR Pin State",#REF!,MATCH($A382,#REF!,0),FALSE())</f>
        <v>#VALUE!</v>
      </c>
      <c r="AD382" s="187"/>
      <c r="AE382" s="187"/>
      <c r="AF382" s="187"/>
      <c r="AG382" s="187"/>
      <c r="AH382" s="188"/>
      <c r="AI382" s="188"/>
      <c r="AJ382" s="189"/>
      <c r="AK382" s="189"/>
      <c r="AL382" s="189"/>
      <c r="AM382" s="189"/>
      <c r="AN382" s="189"/>
      <c r="AO382" s="189"/>
      <c r="AP382" s="189"/>
      <c r="AQ382" s="208" t="s">
        <v>876</v>
      </c>
      <c r="AR382" s="104"/>
      <c r="AS382" s="104"/>
      <c r="AT382" s="104"/>
      <c r="AU382" s="104"/>
      <c r="AV382" s="104"/>
      <c r="AW382" s="104"/>
      <c r="AX382" s="104"/>
      <c r="AY382" s="104"/>
      <c r="AZ382" s="104"/>
      <c r="BA382" s="104"/>
      <c r="BB382" s="162"/>
      <c r="BC382" s="104"/>
      <c r="BD382" s="191"/>
      <c r="BE382" s="195" t="s">
        <v>875</v>
      </c>
      <c r="BF382" s="108" t="e">
        <f aca="false">VLOOKUP($A382,#REF!, 34, FALSE())</f>
        <v>#VALUE!</v>
      </c>
      <c r="BG382" s="108" t="e">
        <f aca="false">VLOOKUP($A382,#REF!, 22, FALSE())</f>
        <v>#VALUE!</v>
      </c>
      <c r="BH382" s="109"/>
    </row>
    <row r="383" s="193" customFormat="true" ht="12.75" hidden="false" customHeight="true" outlineLevel="0" collapsed="false">
      <c r="A383" s="184" t="s">
        <v>877</v>
      </c>
      <c r="B383" s="86" t="e">
        <f aca="false">VLOOKUP($A383,#REF!, 34, FALSE())</f>
        <v>#VALUE!</v>
      </c>
      <c r="C383" s="87" t="str">
        <f aca="false">CONCATENATE("unused_",A383)</f>
        <v>unused_PEX_RX0P</v>
      </c>
      <c r="D383" s="88" t="e">
        <f aca="false">IF(LEN(VLOOKUP($A383,#REF!,8,FALSE())),LEFT(VLOOKUP($A383,#REF!,8,FALSE()),LEN(VLOOKUP($A383,#REF!,8,FALSE()))-2),"")</f>
        <v>#VALUE!</v>
      </c>
      <c r="E383" s="89" t="e">
        <f aca="false">IF(LEN(VLOOKUP($A383,#REF!,4,FALSE())),IF(INDEX(#REF!,MATCH($A383,#REF!,0),1),LEFT(VLOOKUP($A383,#REF!,4,FALSE()),LEN(VLOOKUP($A383,#REF!,4,FALSE()))-2),CONCATENATE(LEFT(VLOOKUP($A383,#REF!,4,FALSE()),LEN(VLOOKUP($A383,#REF!,4,FALSE()))-2),"*")),"")</f>
        <v>#VALUE!</v>
      </c>
      <c r="F383" s="90" t="e">
        <f aca="false">IF(LEN(VLOOKUP($A383,#REF!,5,FALSE())),IF(INDEX(#REF!,MATCH($A383,#REF!,0),2),LEFT(VLOOKUP($A383,#REF!,5,FALSE()),LEN(VLOOKUP($A383,#REF!,5,FALSE()))-2),CONCATENATE(LEFT(VLOOKUP($A383,#REF!,5,FALSE()),LEN(VLOOKUP($A383,#REF!,5,FALSE()))-2),"*")),"")</f>
        <v>#VALUE!</v>
      </c>
      <c r="G383" s="90" t="e">
        <f aca="false">IF(LEN(VLOOKUP($A383,#REF!,6,FALSE())),IF(INDEX(#REF!,MATCH($A383,#REF!,0),3),LEFT(VLOOKUP($A383,#REF!,6,FALSE()),LEN(VLOOKUP($A383,#REF!,6,FALSE()))-2),CONCATENATE(LEFT(VLOOKUP($A383,#REF!,6,FALSE()),LEN(VLOOKUP($A383,#REF!,6,FALSE()))-2),"*")),"")</f>
        <v>#VALUE!</v>
      </c>
      <c r="H383" s="91" t="e">
        <f aca="false">IF(LEN(VLOOKUP($A383,#REF!,7,FALSE())),IF(INDEX(#REF!,MATCH($A383,#REF!,0),4),LEFT(VLOOKUP($A383,#REF!,7,FALSE()),LEN(VLOOKUP($A383,#REF!,7,FALSE()))-2),CONCATENATE(LEFT(VLOOKUP($A383,#REF!,7,FALSE()),LEN(VLOOKUP($A383,#REF!,7,FALSE()))-2),"*")),"")</f>
        <v>#VALUE!</v>
      </c>
      <c r="I383" s="92" t="e">
        <f aca="false">IF(LEN(VLOOKUP($A383,#REF!,8,FALSE())),UPPER(RIGHT(VLOOKUP($A383,#REF!,8,FALSE()), 1)),"")</f>
        <v>#VALUE!</v>
      </c>
      <c r="J383" s="90" t="e">
        <f aca="false">IF(LEN(VLOOKUP($A383,#REF!,4,FALSE())),UPPER(RIGHT(VLOOKUP($A383,#REF!,4,FALSE()), 1)),"")</f>
        <v>#VALUE!</v>
      </c>
      <c r="K383" s="90" t="e">
        <f aca="false">IF(LEN(VLOOKUP($A383,#REF!,5,FALSE())),UPPER(RIGHT(VLOOKUP($A383,#REF!,5,FALSE()), 1)),"")</f>
        <v>#VALUE!</v>
      </c>
      <c r="L383" s="90" t="e">
        <f aca="false">IF(LEN(VLOOKUP($A383,#REF!,6,FALSE())),UPPER(RIGHT(VLOOKUP($A383,#REF!,6,FALSE()), 1)),"")</f>
        <v>#VALUE!</v>
      </c>
      <c r="M383" s="91" t="e">
        <f aca="false">IF(LEN(VLOOKUP($A383,#REF!,7,FALSE())),UPPER(RIGHT(VLOOKUP($A383,#REF!,7,FALSE()), 1)),"")</f>
        <v>#VALUE!</v>
      </c>
      <c r="N383" s="185"/>
      <c r="O383" s="185"/>
      <c r="P383" s="185"/>
      <c r="Q383" s="185"/>
      <c r="R383" s="185"/>
      <c r="S383" s="100" t="e">
        <f aca="false">HLOOKUP("Device Tree Pin Name",#REF!,MATCH($A383,#REF!,0),FALSE())</f>
        <v>#VALUE!</v>
      </c>
      <c r="T383" s="95" t="e">
        <f aca="false">HLOOKUP("power rail",#REF!,MATCH($A383,#REF!,0),FALSE())</f>
        <v>#VALUE!</v>
      </c>
      <c r="U383" s="96" t="e">
        <f aca="false">HLOOKUP("Wake Capable",#REF!,MATCH($A383,#REF!,0),FALSE())</f>
        <v>#VALUE!</v>
      </c>
      <c r="V383" s="96" t="e">
        <f aca="false">HLOOKUP("Strap",#REF!,MATCH($A383,#REF!,0),FALSE())</f>
        <v>#VALUE!</v>
      </c>
      <c r="W383" s="96"/>
      <c r="X383" s="96"/>
      <c r="Y383" s="96"/>
      <c r="Z383" s="95"/>
      <c r="AA383" s="95" t="e">
        <f aca="false">HLOOKUP("Pad type",#REF!,MATCH($A383,#REF!,0),FALSE())</f>
        <v>#VALUE!</v>
      </c>
      <c r="AB383" s="100"/>
      <c r="AC383" s="100" t="e">
        <f aca="false">HLOOKUP("POR Pin State",#REF!,MATCH($A383,#REF!,0),FALSE())</f>
        <v>#VALUE!</v>
      </c>
      <c r="AD383" s="187"/>
      <c r="AE383" s="187"/>
      <c r="AF383" s="187"/>
      <c r="AG383" s="187"/>
      <c r="AH383" s="188"/>
      <c r="AI383" s="188"/>
      <c r="AJ383" s="189"/>
      <c r="AK383" s="189"/>
      <c r="AL383" s="189"/>
      <c r="AM383" s="189"/>
      <c r="AN383" s="189"/>
      <c r="AO383" s="189"/>
      <c r="AP383" s="189"/>
      <c r="AQ383" s="207" t="s">
        <v>878</v>
      </c>
      <c r="AR383" s="104"/>
      <c r="AS383" s="104"/>
      <c r="AT383" s="104"/>
      <c r="AU383" s="104"/>
      <c r="AV383" s="104"/>
      <c r="AW383" s="104"/>
      <c r="AX383" s="104"/>
      <c r="AY383" s="104"/>
      <c r="AZ383" s="104"/>
      <c r="BA383" s="104"/>
      <c r="BB383" s="162"/>
      <c r="BC383" s="104"/>
      <c r="BD383" s="191"/>
      <c r="BE383" s="195" t="s">
        <v>879</v>
      </c>
      <c r="BF383" s="108" t="e">
        <f aca="false">VLOOKUP($A383,#REF!, 34, FALSE())</f>
        <v>#VALUE!</v>
      </c>
      <c r="BG383" s="108" t="e">
        <f aca="false">VLOOKUP($A383,#REF!, 22, FALSE())</f>
        <v>#VALUE!</v>
      </c>
      <c r="BH383" s="109"/>
    </row>
    <row r="384" s="193" customFormat="true" ht="12.75" hidden="false" customHeight="true" outlineLevel="0" collapsed="false">
      <c r="A384" s="184" t="s">
        <v>880</v>
      </c>
      <c r="B384" s="86" t="e">
        <f aca="false">VLOOKUP($A384,#REF!, 34, FALSE())</f>
        <v>#VALUE!</v>
      </c>
      <c r="C384" s="87" t="str">
        <f aca="false">CONCATENATE("unused_",A384)</f>
        <v>unused_PEX_RX0N</v>
      </c>
      <c r="D384" s="88" t="e">
        <f aca="false">IF(LEN(VLOOKUP($A384,#REF!,8,FALSE())),LEFT(VLOOKUP($A384,#REF!,8,FALSE()),LEN(VLOOKUP($A384,#REF!,8,FALSE()))-2),"")</f>
        <v>#VALUE!</v>
      </c>
      <c r="E384" s="89" t="e">
        <f aca="false">IF(LEN(VLOOKUP($A384,#REF!,4,FALSE())),IF(INDEX(#REF!,MATCH($A384,#REF!,0),1),LEFT(VLOOKUP($A384,#REF!,4,FALSE()),LEN(VLOOKUP($A384,#REF!,4,FALSE()))-2),CONCATENATE(LEFT(VLOOKUP($A384,#REF!,4,FALSE()),LEN(VLOOKUP($A384,#REF!,4,FALSE()))-2),"*")),"")</f>
        <v>#VALUE!</v>
      </c>
      <c r="F384" s="90" t="e">
        <f aca="false">IF(LEN(VLOOKUP($A384,#REF!,5,FALSE())),IF(INDEX(#REF!,MATCH($A384,#REF!,0),2),LEFT(VLOOKUP($A384,#REF!,5,FALSE()),LEN(VLOOKUP($A384,#REF!,5,FALSE()))-2),CONCATENATE(LEFT(VLOOKUP($A384,#REF!,5,FALSE()),LEN(VLOOKUP($A384,#REF!,5,FALSE()))-2),"*")),"")</f>
        <v>#VALUE!</v>
      </c>
      <c r="G384" s="90" t="e">
        <f aca="false">IF(LEN(VLOOKUP($A384,#REF!,6,FALSE())),IF(INDEX(#REF!,MATCH($A384,#REF!,0),3),LEFT(VLOOKUP($A384,#REF!,6,FALSE()),LEN(VLOOKUP($A384,#REF!,6,FALSE()))-2),CONCATENATE(LEFT(VLOOKUP($A384,#REF!,6,FALSE()),LEN(VLOOKUP($A384,#REF!,6,FALSE()))-2),"*")),"")</f>
        <v>#VALUE!</v>
      </c>
      <c r="H384" s="91" t="e">
        <f aca="false">IF(LEN(VLOOKUP($A384,#REF!,7,FALSE())),IF(INDEX(#REF!,MATCH($A384,#REF!,0),4),LEFT(VLOOKUP($A384,#REF!,7,FALSE()),LEN(VLOOKUP($A384,#REF!,7,FALSE()))-2),CONCATENATE(LEFT(VLOOKUP($A384,#REF!,7,FALSE()),LEN(VLOOKUP($A384,#REF!,7,FALSE()))-2),"*")),"")</f>
        <v>#VALUE!</v>
      </c>
      <c r="I384" s="92" t="e">
        <f aca="false">IF(LEN(VLOOKUP($A384,#REF!,8,FALSE())),UPPER(RIGHT(VLOOKUP($A384,#REF!,8,FALSE()), 1)),"")</f>
        <v>#VALUE!</v>
      </c>
      <c r="J384" s="90" t="e">
        <f aca="false">IF(LEN(VLOOKUP($A384,#REF!,4,FALSE())),UPPER(RIGHT(VLOOKUP($A384,#REF!,4,FALSE()), 1)),"")</f>
        <v>#VALUE!</v>
      </c>
      <c r="K384" s="90" t="e">
        <f aca="false">IF(LEN(VLOOKUP($A384,#REF!,5,FALSE())),UPPER(RIGHT(VLOOKUP($A384,#REF!,5,FALSE()), 1)),"")</f>
        <v>#VALUE!</v>
      </c>
      <c r="L384" s="90" t="e">
        <f aca="false">IF(LEN(VLOOKUP($A384,#REF!,6,FALSE())),UPPER(RIGHT(VLOOKUP($A384,#REF!,6,FALSE()), 1)),"")</f>
        <v>#VALUE!</v>
      </c>
      <c r="M384" s="91" t="e">
        <f aca="false">IF(LEN(VLOOKUP($A384,#REF!,7,FALSE())),UPPER(RIGHT(VLOOKUP($A384,#REF!,7,FALSE()), 1)),"")</f>
        <v>#VALUE!</v>
      </c>
      <c r="N384" s="185"/>
      <c r="O384" s="185"/>
      <c r="P384" s="185"/>
      <c r="Q384" s="185"/>
      <c r="R384" s="185"/>
      <c r="S384" s="100" t="e">
        <f aca="false">HLOOKUP("Device Tree Pin Name",#REF!,MATCH($A384,#REF!,0),FALSE())</f>
        <v>#VALUE!</v>
      </c>
      <c r="T384" s="95" t="e">
        <f aca="false">HLOOKUP("power rail",#REF!,MATCH($A384,#REF!,0),FALSE())</f>
        <v>#VALUE!</v>
      </c>
      <c r="U384" s="96" t="e">
        <f aca="false">HLOOKUP("Wake Capable",#REF!,MATCH($A384,#REF!,0),FALSE())</f>
        <v>#VALUE!</v>
      </c>
      <c r="V384" s="96" t="e">
        <f aca="false">HLOOKUP("Strap",#REF!,MATCH($A384,#REF!,0),FALSE())</f>
        <v>#VALUE!</v>
      </c>
      <c r="W384" s="96"/>
      <c r="X384" s="96"/>
      <c r="Y384" s="96"/>
      <c r="Z384" s="95"/>
      <c r="AA384" s="95" t="e">
        <f aca="false">HLOOKUP("Pad type",#REF!,MATCH($A384,#REF!,0),FALSE())</f>
        <v>#VALUE!</v>
      </c>
      <c r="AB384" s="100"/>
      <c r="AC384" s="100" t="e">
        <f aca="false">HLOOKUP("POR Pin State",#REF!,MATCH($A384,#REF!,0),FALSE())</f>
        <v>#VALUE!</v>
      </c>
      <c r="AD384" s="187"/>
      <c r="AE384" s="187"/>
      <c r="AF384" s="187"/>
      <c r="AG384" s="187"/>
      <c r="AH384" s="188"/>
      <c r="AI384" s="188"/>
      <c r="AJ384" s="189"/>
      <c r="AK384" s="189"/>
      <c r="AL384" s="189"/>
      <c r="AM384" s="189"/>
      <c r="AN384" s="189"/>
      <c r="AO384" s="189"/>
      <c r="AP384" s="189"/>
      <c r="AQ384" s="208" t="s">
        <v>881</v>
      </c>
      <c r="AR384" s="104"/>
      <c r="AS384" s="104"/>
      <c r="AT384" s="104"/>
      <c r="AU384" s="104"/>
      <c r="AV384" s="104"/>
      <c r="AW384" s="104"/>
      <c r="AX384" s="104"/>
      <c r="AY384" s="104"/>
      <c r="AZ384" s="104"/>
      <c r="BA384" s="104"/>
      <c r="BB384" s="162"/>
      <c r="BC384" s="104"/>
      <c r="BD384" s="191"/>
      <c r="BE384" s="195" t="s">
        <v>879</v>
      </c>
      <c r="BF384" s="108" t="e">
        <f aca="false">VLOOKUP($A384,#REF!, 34, FALSE())</f>
        <v>#VALUE!</v>
      </c>
      <c r="BG384" s="108" t="e">
        <f aca="false">VLOOKUP($A384,#REF!, 22, FALSE())</f>
        <v>#VALUE!</v>
      </c>
      <c r="BH384" s="109"/>
    </row>
    <row r="385" s="193" customFormat="true" ht="12.75" hidden="false" customHeight="true" outlineLevel="0" collapsed="false">
      <c r="A385" s="184" t="s">
        <v>882</v>
      </c>
      <c r="B385" s="86" t="e">
        <f aca="false">VLOOKUP($A385,#REF!, 34, FALSE())</f>
        <v>#VALUE!</v>
      </c>
      <c r="C385" s="87" t="str">
        <f aca="false">CONCATENATE("unused_",A385)</f>
        <v>unused_PEX_TX0P</v>
      </c>
      <c r="D385" s="88" t="e">
        <f aca="false">IF(LEN(VLOOKUP($A385,#REF!,8,FALSE())),LEFT(VLOOKUP($A385,#REF!,8,FALSE()),LEN(VLOOKUP($A385,#REF!,8,FALSE()))-2),"")</f>
        <v>#VALUE!</v>
      </c>
      <c r="E385" s="89" t="e">
        <f aca="false">IF(LEN(VLOOKUP($A385,#REF!,4,FALSE())),IF(INDEX(#REF!,MATCH($A385,#REF!,0),1),LEFT(VLOOKUP($A385,#REF!,4,FALSE()),LEN(VLOOKUP($A385,#REF!,4,FALSE()))-2),CONCATENATE(LEFT(VLOOKUP($A385,#REF!,4,FALSE()),LEN(VLOOKUP($A385,#REF!,4,FALSE()))-2),"*")),"")</f>
        <v>#VALUE!</v>
      </c>
      <c r="F385" s="90" t="e">
        <f aca="false">IF(LEN(VLOOKUP($A385,#REF!,5,FALSE())),IF(INDEX(#REF!,MATCH($A385,#REF!,0),2),LEFT(VLOOKUP($A385,#REF!,5,FALSE()),LEN(VLOOKUP($A385,#REF!,5,FALSE()))-2),CONCATENATE(LEFT(VLOOKUP($A385,#REF!,5,FALSE()),LEN(VLOOKUP($A385,#REF!,5,FALSE()))-2),"*")),"")</f>
        <v>#VALUE!</v>
      </c>
      <c r="G385" s="90" t="e">
        <f aca="false">IF(LEN(VLOOKUP($A385,#REF!,6,FALSE())),IF(INDEX(#REF!,MATCH($A385,#REF!,0),3),LEFT(VLOOKUP($A385,#REF!,6,FALSE()),LEN(VLOOKUP($A385,#REF!,6,FALSE()))-2),CONCATENATE(LEFT(VLOOKUP($A385,#REF!,6,FALSE()),LEN(VLOOKUP($A385,#REF!,6,FALSE()))-2),"*")),"")</f>
        <v>#VALUE!</v>
      </c>
      <c r="H385" s="91" t="e">
        <f aca="false">IF(LEN(VLOOKUP($A385,#REF!,7,FALSE())),IF(INDEX(#REF!,MATCH($A385,#REF!,0),4),LEFT(VLOOKUP($A385,#REF!,7,FALSE()),LEN(VLOOKUP($A385,#REF!,7,FALSE()))-2),CONCATENATE(LEFT(VLOOKUP($A385,#REF!,7,FALSE()),LEN(VLOOKUP($A385,#REF!,7,FALSE()))-2),"*")),"")</f>
        <v>#VALUE!</v>
      </c>
      <c r="I385" s="92" t="e">
        <f aca="false">IF(LEN(VLOOKUP($A385,#REF!,8,FALSE())),UPPER(RIGHT(VLOOKUP($A385,#REF!,8,FALSE()), 1)),"")</f>
        <v>#VALUE!</v>
      </c>
      <c r="J385" s="90" t="e">
        <f aca="false">IF(LEN(VLOOKUP($A385,#REF!,4,FALSE())),UPPER(RIGHT(VLOOKUP($A385,#REF!,4,FALSE()), 1)),"")</f>
        <v>#VALUE!</v>
      </c>
      <c r="K385" s="90" t="e">
        <f aca="false">IF(LEN(VLOOKUP($A385,#REF!,5,FALSE())),UPPER(RIGHT(VLOOKUP($A385,#REF!,5,FALSE()), 1)),"")</f>
        <v>#VALUE!</v>
      </c>
      <c r="L385" s="90" t="e">
        <f aca="false">IF(LEN(VLOOKUP($A385,#REF!,6,FALSE())),UPPER(RIGHT(VLOOKUP($A385,#REF!,6,FALSE()), 1)),"")</f>
        <v>#VALUE!</v>
      </c>
      <c r="M385" s="91" t="e">
        <f aca="false">IF(LEN(VLOOKUP($A385,#REF!,7,FALSE())),UPPER(RIGHT(VLOOKUP($A385,#REF!,7,FALSE()), 1)),"")</f>
        <v>#VALUE!</v>
      </c>
      <c r="N385" s="185"/>
      <c r="O385" s="185"/>
      <c r="P385" s="185"/>
      <c r="Q385" s="185"/>
      <c r="R385" s="185"/>
      <c r="S385" s="100" t="e">
        <f aca="false">HLOOKUP("Device Tree Pin Name",#REF!,MATCH($A385,#REF!,0),FALSE())</f>
        <v>#VALUE!</v>
      </c>
      <c r="T385" s="95" t="e">
        <f aca="false">HLOOKUP("power rail",#REF!,MATCH($A385,#REF!,0),FALSE())</f>
        <v>#VALUE!</v>
      </c>
      <c r="U385" s="96" t="e">
        <f aca="false">HLOOKUP("Wake Capable",#REF!,MATCH($A385,#REF!,0),FALSE())</f>
        <v>#VALUE!</v>
      </c>
      <c r="V385" s="96" t="e">
        <f aca="false">HLOOKUP("Strap",#REF!,MATCH($A385,#REF!,0),FALSE())</f>
        <v>#VALUE!</v>
      </c>
      <c r="W385" s="96"/>
      <c r="X385" s="96"/>
      <c r="Y385" s="96"/>
      <c r="Z385" s="95"/>
      <c r="AA385" s="95" t="e">
        <f aca="false">HLOOKUP("Pad type",#REF!,MATCH($A385,#REF!,0),FALSE())</f>
        <v>#VALUE!</v>
      </c>
      <c r="AB385" s="100"/>
      <c r="AC385" s="100" t="e">
        <f aca="false">HLOOKUP("POR Pin State",#REF!,MATCH($A385,#REF!,0),FALSE())</f>
        <v>#VALUE!</v>
      </c>
      <c r="AD385" s="187"/>
      <c r="AE385" s="187"/>
      <c r="AF385" s="187"/>
      <c r="AG385" s="187"/>
      <c r="AH385" s="188"/>
      <c r="AI385" s="188"/>
      <c r="AJ385" s="189"/>
      <c r="AK385" s="189"/>
      <c r="AL385" s="189"/>
      <c r="AM385" s="189"/>
      <c r="AN385" s="189"/>
      <c r="AO385" s="189"/>
      <c r="AP385" s="189"/>
      <c r="AQ385" s="207" t="s">
        <v>883</v>
      </c>
      <c r="AR385" s="104"/>
      <c r="AS385" s="104"/>
      <c r="AT385" s="104"/>
      <c r="AU385" s="104"/>
      <c r="AV385" s="104"/>
      <c r="AW385" s="104"/>
      <c r="AX385" s="104"/>
      <c r="AY385" s="104"/>
      <c r="AZ385" s="104"/>
      <c r="BA385" s="104"/>
      <c r="BB385" s="162"/>
      <c r="BC385" s="104"/>
      <c r="BD385" s="191"/>
      <c r="BE385" s="195" t="s">
        <v>884</v>
      </c>
      <c r="BF385" s="108" t="e">
        <f aca="false">VLOOKUP($A385,#REF!, 34, FALSE())</f>
        <v>#VALUE!</v>
      </c>
      <c r="BG385" s="108" t="e">
        <f aca="false">VLOOKUP($A385,#REF!, 22, FALSE())</f>
        <v>#VALUE!</v>
      </c>
      <c r="BH385" s="109"/>
    </row>
    <row r="386" s="193" customFormat="true" ht="12.75" hidden="false" customHeight="true" outlineLevel="0" collapsed="false">
      <c r="A386" s="184" t="s">
        <v>885</v>
      </c>
      <c r="B386" s="86" t="e">
        <f aca="false">VLOOKUP($A386,#REF!, 34, FALSE())</f>
        <v>#VALUE!</v>
      </c>
      <c r="C386" s="87" t="str">
        <f aca="false">CONCATENATE("unused_",A386)</f>
        <v>unused_PEX_TX0N</v>
      </c>
      <c r="D386" s="88" t="e">
        <f aca="false">IF(LEN(VLOOKUP($A386,#REF!,8,FALSE())),LEFT(VLOOKUP($A386,#REF!,8,FALSE()),LEN(VLOOKUP($A386,#REF!,8,FALSE()))-2),"")</f>
        <v>#VALUE!</v>
      </c>
      <c r="E386" s="89" t="e">
        <f aca="false">IF(LEN(VLOOKUP($A386,#REF!,4,FALSE())),IF(INDEX(#REF!,MATCH($A386,#REF!,0),1),LEFT(VLOOKUP($A386,#REF!,4,FALSE()),LEN(VLOOKUP($A386,#REF!,4,FALSE()))-2),CONCATENATE(LEFT(VLOOKUP($A386,#REF!,4,FALSE()),LEN(VLOOKUP($A386,#REF!,4,FALSE()))-2),"*")),"")</f>
        <v>#VALUE!</v>
      </c>
      <c r="F386" s="90" t="e">
        <f aca="false">IF(LEN(VLOOKUP($A386,#REF!,5,FALSE())),IF(INDEX(#REF!,MATCH($A386,#REF!,0),2),LEFT(VLOOKUP($A386,#REF!,5,FALSE()),LEN(VLOOKUP($A386,#REF!,5,FALSE()))-2),CONCATENATE(LEFT(VLOOKUP($A386,#REF!,5,FALSE()),LEN(VLOOKUP($A386,#REF!,5,FALSE()))-2),"*")),"")</f>
        <v>#VALUE!</v>
      </c>
      <c r="G386" s="90" t="e">
        <f aca="false">IF(LEN(VLOOKUP($A386,#REF!,6,FALSE())),IF(INDEX(#REF!,MATCH($A386,#REF!,0),3),LEFT(VLOOKUP($A386,#REF!,6,FALSE()),LEN(VLOOKUP($A386,#REF!,6,FALSE()))-2),CONCATENATE(LEFT(VLOOKUP($A386,#REF!,6,FALSE()),LEN(VLOOKUP($A386,#REF!,6,FALSE()))-2),"*")),"")</f>
        <v>#VALUE!</v>
      </c>
      <c r="H386" s="91" t="e">
        <f aca="false">IF(LEN(VLOOKUP($A386,#REF!,7,FALSE())),IF(INDEX(#REF!,MATCH($A386,#REF!,0),4),LEFT(VLOOKUP($A386,#REF!,7,FALSE()),LEN(VLOOKUP($A386,#REF!,7,FALSE()))-2),CONCATENATE(LEFT(VLOOKUP($A386,#REF!,7,FALSE()),LEN(VLOOKUP($A386,#REF!,7,FALSE()))-2),"*")),"")</f>
        <v>#VALUE!</v>
      </c>
      <c r="I386" s="92" t="e">
        <f aca="false">IF(LEN(VLOOKUP($A386,#REF!,8,FALSE())),UPPER(RIGHT(VLOOKUP($A386,#REF!,8,FALSE()), 1)),"")</f>
        <v>#VALUE!</v>
      </c>
      <c r="J386" s="90" t="e">
        <f aca="false">IF(LEN(VLOOKUP($A386,#REF!,4,FALSE())),UPPER(RIGHT(VLOOKUP($A386,#REF!,4,FALSE()), 1)),"")</f>
        <v>#VALUE!</v>
      </c>
      <c r="K386" s="90" t="e">
        <f aca="false">IF(LEN(VLOOKUP($A386,#REF!,5,FALSE())),UPPER(RIGHT(VLOOKUP($A386,#REF!,5,FALSE()), 1)),"")</f>
        <v>#VALUE!</v>
      </c>
      <c r="L386" s="90" t="e">
        <f aca="false">IF(LEN(VLOOKUP($A386,#REF!,6,FALSE())),UPPER(RIGHT(VLOOKUP($A386,#REF!,6,FALSE()), 1)),"")</f>
        <v>#VALUE!</v>
      </c>
      <c r="M386" s="91" t="e">
        <f aca="false">IF(LEN(VLOOKUP($A386,#REF!,7,FALSE())),UPPER(RIGHT(VLOOKUP($A386,#REF!,7,FALSE()), 1)),"")</f>
        <v>#VALUE!</v>
      </c>
      <c r="N386" s="185"/>
      <c r="O386" s="185"/>
      <c r="P386" s="185"/>
      <c r="Q386" s="185"/>
      <c r="R386" s="185"/>
      <c r="S386" s="100" t="e">
        <f aca="false">HLOOKUP("Device Tree Pin Name",#REF!,MATCH($A386,#REF!,0),FALSE())</f>
        <v>#VALUE!</v>
      </c>
      <c r="T386" s="95" t="e">
        <f aca="false">HLOOKUP("power rail",#REF!,MATCH($A386,#REF!,0),FALSE())</f>
        <v>#VALUE!</v>
      </c>
      <c r="U386" s="96" t="e">
        <f aca="false">HLOOKUP("Wake Capable",#REF!,MATCH($A386,#REF!,0),FALSE())</f>
        <v>#VALUE!</v>
      </c>
      <c r="V386" s="96" t="e">
        <f aca="false">HLOOKUP("Strap",#REF!,MATCH($A386,#REF!,0),FALSE())</f>
        <v>#VALUE!</v>
      </c>
      <c r="W386" s="96"/>
      <c r="X386" s="96"/>
      <c r="Y386" s="96"/>
      <c r="Z386" s="95"/>
      <c r="AA386" s="95" t="e">
        <f aca="false">HLOOKUP("Pad type",#REF!,MATCH($A386,#REF!,0),FALSE())</f>
        <v>#VALUE!</v>
      </c>
      <c r="AB386" s="100"/>
      <c r="AC386" s="100" t="e">
        <f aca="false">HLOOKUP("POR Pin State",#REF!,MATCH($A386,#REF!,0),FALSE())</f>
        <v>#VALUE!</v>
      </c>
      <c r="AD386" s="187"/>
      <c r="AE386" s="187"/>
      <c r="AF386" s="187"/>
      <c r="AG386" s="187"/>
      <c r="AH386" s="188"/>
      <c r="AI386" s="188"/>
      <c r="AJ386" s="189"/>
      <c r="AK386" s="189"/>
      <c r="AL386" s="189"/>
      <c r="AM386" s="189"/>
      <c r="AN386" s="189"/>
      <c r="AO386" s="189"/>
      <c r="AP386" s="189"/>
      <c r="AQ386" s="208" t="s">
        <v>886</v>
      </c>
      <c r="AR386" s="104"/>
      <c r="AS386" s="104"/>
      <c r="AT386" s="104"/>
      <c r="AU386" s="104"/>
      <c r="AV386" s="104"/>
      <c r="AW386" s="104"/>
      <c r="AX386" s="104"/>
      <c r="AY386" s="104"/>
      <c r="AZ386" s="104"/>
      <c r="BA386" s="104"/>
      <c r="BB386" s="162"/>
      <c r="BC386" s="104"/>
      <c r="BD386" s="191"/>
      <c r="BE386" s="195" t="s">
        <v>884</v>
      </c>
      <c r="BF386" s="108" t="e">
        <f aca="false">VLOOKUP($A386,#REF!, 34, FALSE())</f>
        <v>#VALUE!</v>
      </c>
      <c r="BG386" s="108" t="e">
        <f aca="false">VLOOKUP($A386,#REF!, 22, FALSE())</f>
        <v>#VALUE!</v>
      </c>
      <c r="BH386" s="109"/>
    </row>
    <row r="387" s="193" customFormat="true" ht="12.75" hidden="false" customHeight="true" outlineLevel="0" collapsed="false">
      <c r="A387" s="184" t="s">
        <v>887</v>
      </c>
      <c r="B387" s="86" t="e">
        <f aca="false">VLOOKUP($A387,#REF!, 34, FALSE())</f>
        <v>#VALUE!</v>
      </c>
      <c r="C387" s="87" t="str">
        <f aca="false">CONCATENATE("unused_",A387)</f>
        <v>unused_PEX_RX1P</v>
      </c>
      <c r="D387" s="88" t="e">
        <f aca="false">IF(LEN(VLOOKUP($A387,#REF!,8,FALSE())),LEFT(VLOOKUP($A387,#REF!,8,FALSE()),LEN(VLOOKUP($A387,#REF!,8,FALSE()))-2),"")</f>
        <v>#VALUE!</v>
      </c>
      <c r="E387" s="89" t="e">
        <f aca="false">IF(LEN(VLOOKUP($A387,#REF!,4,FALSE())),IF(INDEX(#REF!,MATCH($A387,#REF!,0),1),LEFT(VLOOKUP($A387,#REF!,4,FALSE()),LEN(VLOOKUP($A387,#REF!,4,FALSE()))-2),CONCATENATE(LEFT(VLOOKUP($A387,#REF!,4,FALSE()),LEN(VLOOKUP($A387,#REF!,4,FALSE()))-2),"*")),"")</f>
        <v>#VALUE!</v>
      </c>
      <c r="F387" s="90" t="e">
        <f aca="false">IF(LEN(VLOOKUP($A387,#REF!,5,FALSE())),IF(INDEX(#REF!,MATCH($A387,#REF!,0),2),LEFT(VLOOKUP($A387,#REF!,5,FALSE()),LEN(VLOOKUP($A387,#REF!,5,FALSE()))-2),CONCATENATE(LEFT(VLOOKUP($A387,#REF!,5,FALSE()),LEN(VLOOKUP($A387,#REF!,5,FALSE()))-2),"*")),"")</f>
        <v>#VALUE!</v>
      </c>
      <c r="G387" s="90" t="e">
        <f aca="false">IF(LEN(VLOOKUP($A387,#REF!,6,FALSE())),IF(INDEX(#REF!,MATCH($A387,#REF!,0),3),LEFT(VLOOKUP($A387,#REF!,6,FALSE()),LEN(VLOOKUP($A387,#REF!,6,FALSE()))-2),CONCATENATE(LEFT(VLOOKUP($A387,#REF!,6,FALSE()),LEN(VLOOKUP($A387,#REF!,6,FALSE()))-2),"*")),"")</f>
        <v>#VALUE!</v>
      </c>
      <c r="H387" s="91" t="e">
        <f aca="false">IF(LEN(VLOOKUP($A387,#REF!,7,FALSE())),IF(INDEX(#REF!,MATCH($A387,#REF!,0),4),LEFT(VLOOKUP($A387,#REF!,7,FALSE()),LEN(VLOOKUP($A387,#REF!,7,FALSE()))-2),CONCATENATE(LEFT(VLOOKUP($A387,#REF!,7,FALSE()),LEN(VLOOKUP($A387,#REF!,7,FALSE()))-2),"*")),"")</f>
        <v>#VALUE!</v>
      </c>
      <c r="I387" s="92" t="e">
        <f aca="false">IF(LEN(VLOOKUP($A387,#REF!,8,FALSE())),UPPER(RIGHT(VLOOKUP($A387,#REF!,8,FALSE()), 1)),"")</f>
        <v>#VALUE!</v>
      </c>
      <c r="J387" s="90" t="e">
        <f aca="false">IF(LEN(VLOOKUP($A387,#REF!,4,FALSE())),UPPER(RIGHT(VLOOKUP($A387,#REF!,4,FALSE()), 1)),"")</f>
        <v>#VALUE!</v>
      </c>
      <c r="K387" s="90" t="e">
        <f aca="false">IF(LEN(VLOOKUP($A387,#REF!,5,FALSE())),UPPER(RIGHT(VLOOKUP($A387,#REF!,5,FALSE()), 1)),"")</f>
        <v>#VALUE!</v>
      </c>
      <c r="L387" s="90" t="e">
        <f aca="false">IF(LEN(VLOOKUP($A387,#REF!,6,FALSE())),UPPER(RIGHT(VLOOKUP($A387,#REF!,6,FALSE()), 1)),"")</f>
        <v>#VALUE!</v>
      </c>
      <c r="M387" s="91" t="e">
        <f aca="false">IF(LEN(VLOOKUP($A387,#REF!,7,FALSE())),UPPER(RIGHT(VLOOKUP($A387,#REF!,7,FALSE()), 1)),"")</f>
        <v>#VALUE!</v>
      </c>
      <c r="N387" s="185"/>
      <c r="O387" s="185"/>
      <c r="P387" s="185"/>
      <c r="Q387" s="185"/>
      <c r="R387" s="185"/>
      <c r="S387" s="100" t="e">
        <f aca="false">HLOOKUP("Device Tree Pin Name",#REF!,MATCH($A387,#REF!,0),FALSE())</f>
        <v>#VALUE!</v>
      </c>
      <c r="T387" s="95" t="e">
        <f aca="false">HLOOKUP("power rail",#REF!,MATCH($A387,#REF!,0),FALSE())</f>
        <v>#VALUE!</v>
      </c>
      <c r="U387" s="96" t="e">
        <f aca="false">HLOOKUP("Wake Capable",#REF!,MATCH($A387,#REF!,0),FALSE())</f>
        <v>#VALUE!</v>
      </c>
      <c r="V387" s="96" t="e">
        <f aca="false">HLOOKUP("Strap",#REF!,MATCH($A387,#REF!,0),FALSE())</f>
        <v>#VALUE!</v>
      </c>
      <c r="W387" s="96"/>
      <c r="X387" s="96"/>
      <c r="Y387" s="96"/>
      <c r="Z387" s="95"/>
      <c r="AA387" s="95" t="e">
        <f aca="false">HLOOKUP("Pad type",#REF!,MATCH($A387,#REF!,0),FALSE())</f>
        <v>#VALUE!</v>
      </c>
      <c r="AB387" s="100"/>
      <c r="AC387" s="100" t="e">
        <f aca="false">HLOOKUP("POR Pin State",#REF!,MATCH($A387,#REF!,0),FALSE())</f>
        <v>#VALUE!</v>
      </c>
      <c r="AD387" s="187"/>
      <c r="AE387" s="187"/>
      <c r="AF387" s="187"/>
      <c r="AG387" s="187"/>
      <c r="AH387" s="188"/>
      <c r="AI387" s="188"/>
      <c r="AJ387" s="189"/>
      <c r="AK387" s="189"/>
      <c r="AL387" s="189"/>
      <c r="AM387" s="189"/>
      <c r="AN387" s="189"/>
      <c r="AO387" s="189"/>
      <c r="AP387" s="189"/>
      <c r="AQ387" s="207" t="s">
        <v>888</v>
      </c>
      <c r="AR387" s="104"/>
      <c r="AS387" s="104"/>
      <c r="AT387" s="104"/>
      <c r="AU387" s="104"/>
      <c r="AV387" s="104"/>
      <c r="AW387" s="104"/>
      <c r="AX387" s="104"/>
      <c r="AY387" s="104"/>
      <c r="AZ387" s="104"/>
      <c r="BA387" s="104"/>
      <c r="BB387" s="162"/>
      <c r="BC387" s="104"/>
      <c r="BD387" s="191"/>
      <c r="BE387" s="195" t="s">
        <v>889</v>
      </c>
      <c r="BF387" s="108" t="e">
        <f aca="false">VLOOKUP($A387,#REF!, 34, FALSE())</f>
        <v>#VALUE!</v>
      </c>
      <c r="BG387" s="108" t="e">
        <f aca="false">VLOOKUP($A387,#REF!, 22, FALSE())</f>
        <v>#VALUE!</v>
      </c>
      <c r="BH387" s="109"/>
    </row>
    <row r="388" s="193" customFormat="true" ht="12.75" hidden="false" customHeight="true" outlineLevel="0" collapsed="false">
      <c r="A388" s="184" t="s">
        <v>890</v>
      </c>
      <c r="B388" s="86" t="e">
        <f aca="false">VLOOKUP($A388,#REF!, 34, FALSE())</f>
        <v>#VALUE!</v>
      </c>
      <c r="C388" s="87" t="str">
        <f aca="false">CONCATENATE("unused_",A388)</f>
        <v>unused_PEX_RX1N</v>
      </c>
      <c r="D388" s="88" t="e">
        <f aca="false">IF(LEN(VLOOKUP($A388,#REF!,8,FALSE())),LEFT(VLOOKUP($A388,#REF!,8,FALSE()),LEN(VLOOKUP($A388,#REF!,8,FALSE()))-2),"")</f>
        <v>#VALUE!</v>
      </c>
      <c r="E388" s="89" t="e">
        <f aca="false">IF(LEN(VLOOKUP($A388,#REF!,4,FALSE())),IF(INDEX(#REF!,MATCH($A388,#REF!,0),1),LEFT(VLOOKUP($A388,#REF!,4,FALSE()),LEN(VLOOKUP($A388,#REF!,4,FALSE()))-2),CONCATENATE(LEFT(VLOOKUP($A388,#REF!,4,FALSE()),LEN(VLOOKUP($A388,#REF!,4,FALSE()))-2),"*")),"")</f>
        <v>#VALUE!</v>
      </c>
      <c r="F388" s="90" t="e">
        <f aca="false">IF(LEN(VLOOKUP($A388,#REF!,5,FALSE())),IF(INDEX(#REF!,MATCH($A388,#REF!,0),2),LEFT(VLOOKUP($A388,#REF!,5,FALSE()),LEN(VLOOKUP($A388,#REF!,5,FALSE()))-2),CONCATENATE(LEFT(VLOOKUP($A388,#REF!,5,FALSE()),LEN(VLOOKUP($A388,#REF!,5,FALSE()))-2),"*")),"")</f>
        <v>#VALUE!</v>
      </c>
      <c r="G388" s="90" t="e">
        <f aca="false">IF(LEN(VLOOKUP($A388,#REF!,6,FALSE())),IF(INDEX(#REF!,MATCH($A388,#REF!,0),3),LEFT(VLOOKUP($A388,#REF!,6,FALSE()),LEN(VLOOKUP($A388,#REF!,6,FALSE()))-2),CONCATENATE(LEFT(VLOOKUP($A388,#REF!,6,FALSE()),LEN(VLOOKUP($A388,#REF!,6,FALSE()))-2),"*")),"")</f>
        <v>#VALUE!</v>
      </c>
      <c r="H388" s="91" t="e">
        <f aca="false">IF(LEN(VLOOKUP($A388,#REF!,7,FALSE())),IF(INDEX(#REF!,MATCH($A388,#REF!,0),4),LEFT(VLOOKUP($A388,#REF!,7,FALSE()),LEN(VLOOKUP($A388,#REF!,7,FALSE()))-2),CONCATENATE(LEFT(VLOOKUP($A388,#REF!,7,FALSE()),LEN(VLOOKUP($A388,#REF!,7,FALSE()))-2),"*")),"")</f>
        <v>#VALUE!</v>
      </c>
      <c r="I388" s="92" t="e">
        <f aca="false">IF(LEN(VLOOKUP($A388,#REF!,8,FALSE())),UPPER(RIGHT(VLOOKUP($A388,#REF!,8,FALSE()), 1)),"")</f>
        <v>#VALUE!</v>
      </c>
      <c r="J388" s="90" t="e">
        <f aca="false">IF(LEN(VLOOKUP($A388,#REF!,4,FALSE())),UPPER(RIGHT(VLOOKUP($A388,#REF!,4,FALSE()), 1)),"")</f>
        <v>#VALUE!</v>
      </c>
      <c r="K388" s="90" t="e">
        <f aca="false">IF(LEN(VLOOKUP($A388,#REF!,5,FALSE())),UPPER(RIGHT(VLOOKUP($A388,#REF!,5,FALSE()), 1)),"")</f>
        <v>#VALUE!</v>
      </c>
      <c r="L388" s="90" t="e">
        <f aca="false">IF(LEN(VLOOKUP($A388,#REF!,6,FALSE())),UPPER(RIGHT(VLOOKUP($A388,#REF!,6,FALSE()), 1)),"")</f>
        <v>#VALUE!</v>
      </c>
      <c r="M388" s="91" t="e">
        <f aca="false">IF(LEN(VLOOKUP($A388,#REF!,7,FALSE())),UPPER(RIGHT(VLOOKUP($A388,#REF!,7,FALSE()), 1)),"")</f>
        <v>#VALUE!</v>
      </c>
      <c r="N388" s="185"/>
      <c r="O388" s="185"/>
      <c r="P388" s="185"/>
      <c r="Q388" s="185"/>
      <c r="R388" s="185"/>
      <c r="S388" s="100" t="e">
        <f aca="false">HLOOKUP("Device Tree Pin Name",#REF!,MATCH($A388,#REF!,0),FALSE())</f>
        <v>#VALUE!</v>
      </c>
      <c r="T388" s="95" t="e">
        <f aca="false">HLOOKUP("power rail",#REF!,MATCH($A388,#REF!,0),FALSE())</f>
        <v>#VALUE!</v>
      </c>
      <c r="U388" s="96" t="e">
        <f aca="false">HLOOKUP("Wake Capable",#REF!,MATCH($A388,#REF!,0),FALSE())</f>
        <v>#VALUE!</v>
      </c>
      <c r="V388" s="96" t="e">
        <f aca="false">HLOOKUP("Strap",#REF!,MATCH($A388,#REF!,0),FALSE())</f>
        <v>#VALUE!</v>
      </c>
      <c r="W388" s="96"/>
      <c r="X388" s="96"/>
      <c r="Y388" s="96"/>
      <c r="Z388" s="95"/>
      <c r="AA388" s="95" t="e">
        <f aca="false">HLOOKUP("Pad type",#REF!,MATCH($A388,#REF!,0),FALSE())</f>
        <v>#VALUE!</v>
      </c>
      <c r="AB388" s="100"/>
      <c r="AC388" s="100" t="e">
        <f aca="false">HLOOKUP("POR Pin State",#REF!,MATCH($A388,#REF!,0),FALSE())</f>
        <v>#VALUE!</v>
      </c>
      <c r="AD388" s="187"/>
      <c r="AE388" s="187"/>
      <c r="AF388" s="187"/>
      <c r="AG388" s="187"/>
      <c r="AH388" s="188"/>
      <c r="AI388" s="188"/>
      <c r="AJ388" s="189"/>
      <c r="AK388" s="189"/>
      <c r="AL388" s="189"/>
      <c r="AM388" s="189"/>
      <c r="AN388" s="189"/>
      <c r="AO388" s="189"/>
      <c r="AP388" s="189"/>
      <c r="AQ388" s="208" t="s">
        <v>891</v>
      </c>
      <c r="AR388" s="104"/>
      <c r="AS388" s="104"/>
      <c r="AT388" s="104"/>
      <c r="AU388" s="104"/>
      <c r="AV388" s="104"/>
      <c r="AW388" s="104"/>
      <c r="AX388" s="104"/>
      <c r="AY388" s="104"/>
      <c r="AZ388" s="104"/>
      <c r="BA388" s="104"/>
      <c r="BB388" s="162"/>
      <c r="BC388" s="104"/>
      <c r="BD388" s="191"/>
      <c r="BE388" s="195" t="s">
        <v>889</v>
      </c>
      <c r="BF388" s="108" t="e">
        <f aca="false">VLOOKUP($A388,#REF!, 34, FALSE())</f>
        <v>#VALUE!</v>
      </c>
      <c r="BG388" s="108" t="e">
        <f aca="false">VLOOKUP($A388,#REF!, 22, FALSE())</f>
        <v>#VALUE!</v>
      </c>
      <c r="BH388" s="109"/>
    </row>
    <row r="389" s="193" customFormat="true" ht="12.75" hidden="false" customHeight="true" outlineLevel="0" collapsed="false">
      <c r="A389" s="184" t="s">
        <v>892</v>
      </c>
      <c r="B389" s="86" t="e">
        <f aca="false">VLOOKUP($A389,#REF!, 34, FALSE())</f>
        <v>#VALUE!</v>
      </c>
      <c r="C389" s="87" t="str">
        <f aca="false">CONCATENATE("unused_",A389)</f>
        <v>unused_PEX_TX1P</v>
      </c>
      <c r="D389" s="88" t="e">
        <f aca="false">IF(LEN(VLOOKUP($A389,#REF!,8,FALSE())),LEFT(VLOOKUP($A389,#REF!,8,FALSE()),LEN(VLOOKUP($A389,#REF!,8,FALSE()))-2),"")</f>
        <v>#VALUE!</v>
      </c>
      <c r="E389" s="89" t="e">
        <f aca="false">IF(LEN(VLOOKUP($A389,#REF!,4,FALSE())),IF(INDEX(#REF!,MATCH($A389,#REF!,0),1),LEFT(VLOOKUP($A389,#REF!,4,FALSE()),LEN(VLOOKUP($A389,#REF!,4,FALSE()))-2),CONCATENATE(LEFT(VLOOKUP($A389,#REF!,4,FALSE()),LEN(VLOOKUP($A389,#REF!,4,FALSE()))-2),"*")),"")</f>
        <v>#VALUE!</v>
      </c>
      <c r="F389" s="90" t="e">
        <f aca="false">IF(LEN(VLOOKUP($A389,#REF!,5,FALSE())),IF(INDEX(#REF!,MATCH($A389,#REF!,0),2),LEFT(VLOOKUP($A389,#REF!,5,FALSE()),LEN(VLOOKUP($A389,#REF!,5,FALSE()))-2),CONCATENATE(LEFT(VLOOKUP($A389,#REF!,5,FALSE()),LEN(VLOOKUP($A389,#REF!,5,FALSE()))-2),"*")),"")</f>
        <v>#VALUE!</v>
      </c>
      <c r="G389" s="90" t="e">
        <f aca="false">IF(LEN(VLOOKUP($A389,#REF!,6,FALSE())),IF(INDEX(#REF!,MATCH($A389,#REF!,0),3),LEFT(VLOOKUP($A389,#REF!,6,FALSE()),LEN(VLOOKUP($A389,#REF!,6,FALSE()))-2),CONCATENATE(LEFT(VLOOKUP($A389,#REF!,6,FALSE()),LEN(VLOOKUP($A389,#REF!,6,FALSE()))-2),"*")),"")</f>
        <v>#VALUE!</v>
      </c>
      <c r="H389" s="91" t="e">
        <f aca="false">IF(LEN(VLOOKUP($A389,#REF!,7,FALSE())),IF(INDEX(#REF!,MATCH($A389,#REF!,0),4),LEFT(VLOOKUP($A389,#REF!,7,FALSE()),LEN(VLOOKUP($A389,#REF!,7,FALSE()))-2),CONCATENATE(LEFT(VLOOKUP($A389,#REF!,7,FALSE()),LEN(VLOOKUP($A389,#REF!,7,FALSE()))-2),"*")),"")</f>
        <v>#VALUE!</v>
      </c>
      <c r="I389" s="92" t="e">
        <f aca="false">IF(LEN(VLOOKUP($A389,#REF!,8,FALSE())),UPPER(RIGHT(VLOOKUP($A389,#REF!,8,FALSE()), 1)),"")</f>
        <v>#VALUE!</v>
      </c>
      <c r="J389" s="90" t="e">
        <f aca="false">IF(LEN(VLOOKUP($A389,#REF!,4,FALSE())),UPPER(RIGHT(VLOOKUP($A389,#REF!,4,FALSE()), 1)),"")</f>
        <v>#VALUE!</v>
      </c>
      <c r="K389" s="90" t="e">
        <f aca="false">IF(LEN(VLOOKUP($A389,#REF!,5,FALSE())),UPPER(RIGHT(VLOOKUP($A389,#REF!,5,FALSE()), 1)),"")</f>
        <v>#VALUE!</v>
      </c>
      <c r="L389" s="90" t="e">
        <f aca="false">IF(LEN(VLOOKUP($A389,#REF!,6,FALSE())),UPPER(RIGHT(VLOOKUP($A389,#REF!,6,FALSE()), 1)),"")</f>
        <v>#VALUE!</v>
      </c>
      <c r="M389" s="91" t="e">
        <f aca="false">IF(LEN(VLOOKUP($A389,#REF!,7,FALSE())),UPPER(RIGHT(VLOOKUP($A389,#REF!,7,FALSE()), 1)),"")</f>
        <v>#VALUE!</v>
      </c>
      <c r="N389" s="185"/>
      <c r="O389" s="185"/>
      <c r="P389" s="185"/>
      <c r="Q389" s="185"/>
      <c r="R389" s="185"/>
      <c r="S389" s="100" t="e">
        <f aca="false">HLOOKUP("Device Tree Pin Name",#REF!,MATCH($A389,#REF!,0),FALSE())</f>
        <v>#VALUE!</v>
      </c>
      <c r="T389" s="95" t="e">
        <f aca="false">HLOOKUP("power rail",#REF!,MATCH($A389,#REF!,0),FALSE())</f>
        <v>#VALUE!</v>
      </c>
      <c r="U389" s="96" t="e">
        <f aca="false">HLOOKUP("Wake Capable",#REF!,MATCH($A389,#REF!,0),FALSE())</f>
        <v>#VALUE!</v>
      </c>
      <c r="V389" s="96" t="e">
        <f aca="false">HLOOKUP("Strap",#REF!,MATCH($A389,#REF!,0),FALSE())</f>
        <v>#VALUE!</v>
      </c>
      <c r="W389" s="96"/>
      <c r="X389" s="96"/>
      <c r="Y389" s="96"/>
      <c r="Z389" s="95"/>
      <c r="AA389" s="95" t="e">
        <f aca="false">HLOOKUP("Pad type",#REF!,MATCH($A389,#REF!,0),FALSE())</f>
        <v>#VALUE!</v>
      </c>
      <c r="AB389" s="100"/>
      <c r="AC389" s="100" t="e">
        <f aca="false">HLOOKUP("POR Pin State",#REF!,MATCH($A389,#REF!,0),FALSE())</f>
        <v>#VALUE!</v>
      </c>
      <c r="AD389" s="187"/>
      <c r="AE389" s="187"/>
      <c r="AF389" s="187"/>
      <c r="AG389" s="187"/>
      <c r="AH389" s="188"/>
      <c r="AI389" s="188"/>
      <c r="AJ389" s="189"/>
      <c r="AK389" s="189"/>
      <c r="AL389" s="189"/>
      <c r="AM389" s="189"/>
      <c r="AN389" s="189"/>
      <c r="AO389" s="189"/>
      <c r="AP389" s="189"/>
      <c r="AQ389" s="207" t="s">
        <v>893</v>
      </c>
      <c r="AR389" s="104"/>
      <c r="AS389" s="104"/>
      <c r="AT389" s="104"/>
      <c r="AU389" s="104"/>
      <c r="AV389" s="104"/>
      <c r="AW389" s="104"/>
      <c r="AX389" s="104"/>
      <c r="AY389" s="104"/>
      <c r="AZ389" s="104"/>
      <c r="BA389" s="104"/>
      <c r="BB389" s="162"/>
      <c r="BC389" s="104"/>
      <c r="BD389" s="191"/>
      <c r="BE389" s="195" t="s">
        <v>889</v>
      </c>
      <c r="BF389" s="108" t="e">
        <f aca="false">VLOOKUP($A389,#REF!, 34, FALSE())</f>
        <v>#VALUE!</v>
      </c>
      <c r="BG389" s="108" t="e">
        <f aca="false">VLOOKUP($A389,#REF!, 22, FALSE())</f>
        <v>#VALUE!</v>
      </c>
      <c r="BH389" s="109"/>
    </row>
    <row r="390" s="193" customFormat="true" ht="12.75" hidden="false" customHeight="true" outlineLevel="0" collapsed="false">
      <c r="A390" s="184" t="s">
        <v>894</v>
      </c>
      <c r="B390" s="86" t="e">
        <f aca="false">VLOOKUP($A390,#REF!, 34, FALSE())</f>
        <v>#VALUE!</v>
      </c>
      <c r="C390" s="87" t="str">
        <f aca="false">CONCATENATE("unused_",A390)</f>
        <v>unused_PEX_TX1N</v>
      </c>
      <c r="D390" s="88" t="e">
        <f aca="false">IF(LEN(VLOOKUP($A390,#REF!,8,FALSE())),LEFT(VLOOKUP($A390,#REF!,8,FALSE()),LEN(VLOOKUP($A390,#REF!,8,FALSE()))-2),"")</f>
        <v>#VALUE!</v>
      </c>
      <c r="E390" s="89" t="e">
        <f aca="false">IF(LEN(VLOOKUP($A390,#REF!,4,FALSE())),IF(INDEX(#REF!,MATCH($A390,#REF!,0),1),LEFT(VLOOKUP($A390,#REF!,4,FALSE()),LEN(VLOOKUP($A390,#REF!,4,FALSE()))-2),CONCATENATE(LEFT(VLOOKUP($A390,#REF!,4,FALSE()),LEN(VLOOKUP($A390,#REF!,4,FALSE()))-2),"*")),"")</f>
        <v>#VALUE!</v>
      </c>
      <c r="F390" s="90" t="e">
        <f aca="false">IF(LEN(VLOOKUP($A390,#REF!,5,FALSE())),IF(INDEX(#REF!,MATCH($A390,#REF!,0),2),LEFT(VLOOKUP($A390,#REF!,5,FALSE()),LEN(VLOOKUP($A390,#REF!,5,FALSE()))-2),CONCATENATE(LEFT(VLOOKUP($A390,#REF!,5,FALSE()),LEN(VLOOKUP($A390,#REF!,5,FALSE()))-2),"*")),"")</f>
        <v>#VALUE!</v>
      </c>
      <c r="G390" s="90" t="e">
        <f aca="false">IF(LEN(VLOOKUP($A390,#REF!,6,FALSE())),IF(INDEX(#REF!,MATCH($A390,#REF!,0),3),LEFT(VLOOKUP($A390,#REF!,6,FALSE()),LEN(VLOOKUP($A390,#REF!,6,FALSE()))-2),CONCATENATE(LEFT(VLOOKUP($A390,#REF!,6,FALSE()),LEN(VLOOKUP($A390,#REF!,6,FALSE()))-2),"*")),"")</f>
        <v>#VALUE!</v>
      </c>
      <c r="H390" s="91" t="e">
        <f aca="false">IF(LEN(VLOOKUP($A390,#REF!,7,FALSE())),IF(INDEX(#REF!,MATCH($A390,#REF!,0),4),LEFT(VLOOKUP($A390,#REF!,7,FALSE()),LEN(VLOOKUP($A390,#REF!,7,FALSE()))-2),CONCATENATE(LEFT(VLOOKUP($A390,#REF!,7,FALSE()),LEN(VLOOKUP($A390,#REF!,7,FALSE()))-2),"*")),"")</f>
        <v>#VALUE!</v>
      </c>
      <c r="I390" s="92" t="e">
        <f aca="false">IF(LEN(VLOOKUP($A390,#REF!,8,FALSE())),UPPER(RIGHT(VLOOKUP($A390,#REF!,8,FALSE()), 1)),"")</f>
        <v>#VALUE!</v>
      </c>
      <c r="J390" s="90" t="e">
        <f aca="false">IF(LEN(VLOOKUP($A390,#REF!,4,FALSE())),UPPER(RIGHT(VLOOKUP($A390,#REF!,4,FALSE()), 1)),"")</f>
        <v>#VALUE!</v>
      </c>
      <c r="K390" s="90" t="e">
        <f aca="false">IF(LEN(VLOOKUP($A390,#REF!,5,FALSE())),UPPER(RIGHT(VLOOKUP($A390,#REF!,5,FALSE()), 1)),"")</f>
        <v>#VALUE!</v>
      </c>
      <c r="L390" s="90" t="e">
        <f aca="false">IF(LEN(VLOOKUP($A390,#REF!,6,FALSE())),UPPER(RIGHT(VLOOKUP($A390,#REF!,6,FALSE()), 1)),"")</f>
        <v>#VALUE!</v>
      </c>
      <c r="M390" s="91" t="e">
        <f aca="false">IF(LEN(VLOOKUP($A390,#REF!,7,FALSE())),UPPER(RIGHT(VLOOKUP($A390,#REF!,7,FALSE()), 1)),"")</f>
        <v>#VALUE!</v>
      </c>
      <c r="N390" s="185"/>
      <c r="O390" s="185"/>
      <c r="P390" s="185"/>
      <c r="Q390" s="185"/>
      <c r="R390" s="185"/>
      <c r="S390" s="100" t="e">
        <f aca="false">HLOOKUP("Device Tree Pin Name",#REF!,MATCH($A390,#REF!,0),FALSE())</f>
        <v>#VALUE!</v>
      </c>
      <c r="T390" s="95" t="e">
        <f aca="false">HLOOKUP("power rail",#REF!,MATCH($A390,#REF!,0),FALSE())</f>
        <v>#VALUE!</v>
      </c>
      <c r="U390" s="96" t="e">
        <f aca="false">HLOOKUP("Wake Capable",#REF!,MATCH($A390,#REF!,0),FALSE())</f>
        <v>#VALUE!</v>
      </c>
      <c r="V390" s="96" t="e">
        <f aca="false">HLOOKUP("Strap",#REF!,MATCH($A390,#REF!,0),FALSE())</f>
        <v>#VALUE!</v>
      </c>
      <c r="W390" s="96"/>
      <c r="X390" s="96"/>
      <c r="Y390" s="96"/>
      <c r="Z390" s="95"/>
      <c r="AA390" s="95" t="e">
        <f aca="false">HLOOKUP("Pad type",#REF!,MATCH($A390,#REF!,0),FALSE())</f>
        <v>#VALUE!</v>
      </c>
      <c r="AB390" s="100"/>
      <c r="AC390" s="100" t="e">
        <f aca="false">HLOOKUP("POR Pin State",#REF!,MATCH($A390,#REF!,0),FALSE())</f>
        <v>#VALUE!</v>
      </c>
      <c r="AD390" s="187"/>
      <c r="AE390" s="187"/>
      <c r="AF390" s="187"/>
      <c r="AG390" s="187"/>
      <c r="AH390" s="188"/>
      <c r="AI390" s="188"/>
      <c r="AJ390" s="189"/>
      <c r="AK390" s="189"/>
      <c r="AL390" s="189"/>
      <c r="AM390" s="189"/>
      <c r="AN390" s="189"/>
      <c r="AO390" s="189"/>
      <c r="AP390" s="189"/>
      <c r="AQ390" s="208" t="s">
        <v>895</v>
      </c>
      <c r="AR390" s="104"/>
      <c r="AS390" s="104"/>
      <c r="AT390" s="104"/>
      <c r="AU390" s="104"/>
      <c r="AV390" s="104"/>
      <c r="AW390" s="104"/>
      <c r="AX390" s="104"/>
      <c r="AY390" s="104"/>
      <c r="AZ390" s="104"/>
      <c r="BA390" s="104"/>
      <c r="BB390" s="162"/>
      <c r="BC390" s="104"/>
      <c r="BD390" s="191"/>
      <c r="BE390" s="195" t="s">
        <v>889</v>
      </c>
      <c r="BF390" s="108" t="e">
        <f aca="false">VLOOKUP($A390,#REF!, 34, FALSE())</f>
        <v>#VALUE!</v>
      </c>
      <c r="BG390" s="108" t="e">
        <f aca="false">VLOOKUP($A390,#REF!, 22, FALSE())</f>
        <v>#VALUE!</v>
      </c>
      <c r="BH390" s="109"/>
    </row>
    <row r="391" s="193" customFormat="true" ht="12.75" hidden="false" customHeight="true" outlineLevel="0" collapsed="false">
      <c r="A391" s="184" t="s">
        <v>896</v>
      </c>
      <c r="B391" s="86" t="e">
        <f aca="false">VLOOKUP($A391,#REF!, 34, FALSE())</f>
        <v>#VALUE!</v>
      </c>
      <c r="C391" s="87" t="str">
        <f aca="false">CONCATENATE("unused_",A391)</f>
        <v>unused_PEX_RX2P</v>
      </c>
      <c r="D391" s="88" t="e">
        <f aca="false">IF(LEN(VLOOKUP($A391,#REF!,8,FALSE())),LEFT(VLOOKUP($A391,#REF!,8,FALSE()),LEN(VLOOKUP($A391,#REF!,8,FALSE()))-2),"")</f>
        <v>#VALUE!</v>
      </c>
      <c r="E391" s="89" t="e">
        <f aca="false">IF(LEN(VLOOKUP($A391,#REF!,4,FALSE())),IF(INDEX(#REF!,MATCH($A391,#REF!,0),1),LEFT(VLOOKUP($A391,#REF!,4,FALSE()),LEN(VLOOKUP($A391,#REF!,4,FALSE()))-2),CONCATENATE(LEFT(VLOOKUP($A391,#REF!,4,FALSE()),LEN(VLOOKUP($A391,#REF!,4,FALSE()))-2),"*")),"")</f>
        <v>#VALUE!</v>
      </c>
      <c r="F391" s="90" t="e">
        <f aca="false">IF(LEN(VLOOKUP($A391,#REF!,5,FALSE())),IF(INDEX(#REF!,MATCH($A391,#REF!,0),2),LEFT(VLOOKUP($A391,#REF!,5,FALSE()),LEN(VLOOKUP($A391,#REF!,5,FALSE()))-2),CONCATENATE(LEFT(VLOOKUP($A391,#REF!,5,FALSE()),LEN(VLOOKUP($A391,#REF!,5,FALSE()))-2),"*")),"")</f>
        <v>#VALUE!</v>
      </c>
      <c r="G391" s="90" t="e">
        <f aca="false">IF(LEN(VLOOKUP($A391,#REF!,6,FALSE())),IF(INDEX(#REF!,MATCH($A391,#REF!,0),3),LEFT(VLOOKUP($A391,#REF!,6,FALSE()),LEN(VLOOKUP($A391,#REF!,6,FALSE()))-2),CONCATENATE(LEFT(VLOOKUP($A391,#REF!,6,FALSE()),LEN(VLOOKUP($A391,#REF!,6,FALSE()))-2),"*")),"")</f>
        <v>#VALUE!</v>
      </c>
      <c r="H391" s="91" t="e">
        <f aca="false">IF(LEN(VLOOKUP($A391,#REF!,7,FALSE())),IF(INDEX(#REF!,MATCH($A391,#REF!,0),4),LEFT(VLOOKUP($A391,#REF!,7,FALSE()),LEN(VLOOKUP($A391,#REF!,7,FALSE()))-2),CONCATENATE(LEFT(VLOOKUP($A391,#REF!,7,FALSE()),LEN(VLOOKUP($A391,#REF!,7,FALSE()))-2),"*")),"")</f>
        <v>#VALUE!</v>
      </c>
      <c r="I391" s="92" t="e">
        <f aca="false">IF(LEN(VLOOKUP($A391,#REF!,8,FALSE())),UPPER(RIGHT(VLOOKUP($A391,#REF!,8,FALSE()), 1)),"")</f>
        <v>#VALUE!</v>
      </c>
      <c r="J391" s="90" t="e">
        <f aca="false">IF(LEN(VLOOKUP($A391,#REF!,4,FALSE())),UPPER(RIGHT(VLOOKUP($A391,#REF!,4,FALSE()), 1)),"")</f>
        <v>#VALUE!</v>
      </c>
      <c r="K391" s="90" t="e">
        <f aca="false">IF(LEN(VLOOKUP($A391,#REF!,5,FALSE())),UPPER(RIGHT(VLOOKUP($A391,#REF!,5,FALSE()), 1)),"")</f>
        <v>#VALUE!</v>
      </c>
      <c r="L391" s="90" t="e">
        <f aca="false">IF(LEN(VLOOKUP($A391,#REF!,6,FALSE())),UPPER(RIGHT(VLOOKUP($A391,#REF!,6,FALSE()), 1)),"")</f>
        <v>#VALUE!</v>
      </c>
      <c r="M391" s="91" t="e">
        <f aca="false">IF(LEN(VLOOKUP($A391,#REF!,7,FALSE())),UPPER(RIGHT(VLOOKUP($A391,#REF!,7,FALSE()), 1)),"")</f>
        <v>#VALUE!</v>
      </c>
      <c r="N391" s="185"/>
      <c r="O391" s="185"/>
      <c r="P391" s="185"/>
      <c r="Q391" s="185"/>
      <c r="R391" s="185"/>
      <c r="S391" s="100" t="e">
        <f aca="false">HLOOKUP("Device Tree Pin Name",#REF!,MATCH($A391,#REF!,0),FALSE())</f>
        <v>#VALUE!</v>
      </c>
      <c r="T391" s="95" t="e">
        <f aca="false">HLOOKUP("power rail",#REF!,MATCH($A391,#REF!,0),FALSE())</f>
        <v>#VALUE!</v>
      </c>
      <c r="U391" s="96" t="e">
        <f aca="false">HLOOKUP("Wake Capable",#REF!,MATCH($A391,#REF!,0),FALSE())</f>
        <v>#VALUE!</v>
      </c>
      <c r="V391" s="96" t="e">
        <f aca="false">HLOOKUP("Strap",#REF!,MATCH($A391,#REF!,0),FALSE())</f>
        <v>#VALUE!</v>
      </c>
      <c r="W391" s="96"/>
      <c r="X391" s="96"/>
      <c r="Y391" s="96"/>
      <c r="Z391" s="95"/>
      <c r="AA391" s="95" t="e">
        <f aca="false">HLOOKUP("Pad type",#REF!,MATCH($A391,#REF!,0),FALSE())</f>
        <v>#VALUE!</v>
      </c>
      <c r="AB391" s="100"/>
      <c r="AC391" s="100" t="e">
        <f aca="false">HLOOKUP("POR Pin State",#REF!,MATCH($A391,#REF!,0),FALSE())</f>
        <v>#VALUE!</v>
      </c>
      <c r="AD391" s="187"/>
      <c r="AE391" s="187"/>
      <c r="AF391" s="187"/>
      <c r="AG391" s="187"/>
      <c r="AH391" s="188"/>
      <c r="AI391" s="188"/>
      <c r="AJ391" s="189"/>
      <c r="AK391" s="189"/>
      <c r="AL391" s="189"/>
      <c r="AM391" s="189"/>
      <c r="AN391" s="189"/>
      <c r="AO391" s="189"/>
      <c r="AP391" s="189"/>
      <c r="AQ391" s="207" t="s">
        <v>897</v>
      </c>
      <c r="AR391" s="104"/>
      <c r="AS391" s="104"/>
      <c r="AT391" s="104"/>
      <c r="AU391" s="104"/>
      <c r="AV391" s="104"/>
      <c r="AW391" s="104"/>
      <c r="AX391" s="104"/>
      <c r="AY391" s="104"/>
      <c r="AZ391" s="104"/>
      <c r="BA391" s="104"/>
      <c r="BB391" s="162"/>
      <c r="BC391" s="104"/>
      <c r="BD391" s="191"/>
      <c r="BE391" s="195" t="s">
        <v>889</v>
      </c>
      <c r="BF391" s="108" t="e">
        <f aca="false">VLOOKUP($A391,#REF!, 34, FALSE())</f>
        <v>#VALUE!</v>
      </c>
      <c r="BG391" s="108" t="e">
        <f aca="false">VLOOKUP($A391,#REF!, 22, FALSE())</f>
        <v>#VALUE!</v>
      </c>
      <c r="BH391" s="109"/>
    </row>
    <row r="392" s="193" customFormat="true" ht="12.75" hidden="false" customHeight="true" outlineLevel="0" collapsed="false">
      <c r="A392" s="184" t="s">
        <v>898</v>
      </c>
      <c r="B392" s="86" t="e">
        <f aca="false">VLOOKUP($A392,#REF!, 34, FALSE())</f>
        <v>#VALUE!</v>
      </c>
      <c r="C392" s="87" t="str">
        <f aca="false">CONCATENATE("unused_",A392)</f>
        <v>unused_PEX_RX2N</v>
      </c>
      <c r="D392" s="88" t="e">
        <f aca="false">IF(LEN(VLOOKUP($A392,#REF!,8,FALSE())),LEFT(VLOOKUP($A392,#REF!,8,FALSE()),LEN(VLOOKUP($A392,#REF!,8,FALSE()))-2),"")</f>
        <v>#VALUE!</v>
      </c>
      <c r="E392" s="89" t="e">
        <f aca="false">IF(LEN(VLOOKUP($A392,#REF!,4,FALSE())),IF(INDEX(#REF!,MATCH($A392,#REF!,0),1),LEFT(VLOOKUP($A392,#REF!,4,FALSE()),LEN(VLOOKUP($A392,#REF!,4,FALSE()))-2),CONCATENATE(LEFT(VLOOKUP($A392,#REF!,4,FALSE()),LEN(VLOOKUP($A392,#REF!,4,FALSE()))-2),"*")),"")</f>
        <v>#VALUE!</v>
      </c>
      <c r="F392" s="90" t="e">
        <f aca="false">IF(LEN(VLOOKUP($A392,#REF!,5,FALSE())),IF(INDEX(#REF!,MATCH($A392,#REF!,0),2),LEFT(VLOOKUP($A392,#REF!,5,FALSE()),LEN(VLOOKUP($A392,#REF!,5,FALSE()))-2),CONCATENATE(LEFT(VLOOKUP($A392,#REF!,5,FALSE()),LEN(VLOOKUP($A392,#REF!,5,FALSE()))-2),"*")),"")</f>
        <v>#VALUE!</v>
      </c>
      <c r="G392" s="90" t="e">
        <f aca="false">IF(LEN(VLOOKUP($A392,#REF!,6,FALSE())),IF(INDEX(#REF!,MATCH($A392,#REF!,0),3),LEFT(VLOOKUP($A392,#REF!,6,FALSE()),LEN(VLOOKUP($A392,#REF!,6,FALSE()))-2),CONCATENATE(LEFT(VLOOKUP($A392,#REF!,6,FALSE()),LEN(VLOOKUP($A392,#REF!,6,FALSE()))-2),"*")),"")</f>
        <v>#VALUE!</v>
      </c>
      <c r="H392" s="91" t="e">
        <f aca="false">IF(LEN(VLOOKUP($A392,#REF!,7,FALSE())),IF(INDEX(#REF!,MATCH($A392,#REF!,0),4),LEFT(VLOOKUP($A392,#REF!,7,FALSE()),LEN(VLOOKUP($A392,#REF!,7,FALSE()))-2),CONCATENATE(LEFT(VLOOKUP($A392,#REF!,7,FALSE()),LEN(VLOOKUP($A392,#REF!,7,FALSE()))-2),"*")),"")</f>
        <v>#VALUE!</v>
      </c>
      <c r="I392" s="92" t="e">
        <f aca="false">IF(LEN(VLOOKUP($A392,#REF!,8,FALSE())),UPPER(RIGHT(VLOOKUP($A392,#REF!,8,FALSE()), 1)),"")</f>
        <v>#VALUE!</v>
      </c>
      <c r="J392" s="90" t="e">
        <f aca="false">IF(LEN(VLOOKUP($A392,#REF!,4,FALSE())),UPPER(RIGHT(VLOOKUP($A392,#REF!,4,FALSE()), 1)),"")</f>
        <v>#VALUE!</v>
      </c>
      <c r="K392" s="90" t="e">
        <f aca="false">IF(LEN(VLOOKUP($A392,#REF!,5,FALSE())),UPPER(RIGHT(VLOOKUP($A392,#REF!,5,FALSE()), 1)),"")</f>
        <v>#VALUE!</v>
      </c>
      <c r="L392" s="90" t="e">
        <f aca="false">IF(LEN(VLOOKUP($A392,#REF!,6,FALSE())),UPPER(RIGHT(VLOOKUP($A392,#REF!,6,FALSE()), 1)),"")</f>
        <v>#VALUE!</v>
      </c>
      <c r="M392" s="91" t="e">
        <f aca="false">IF(LEN(VLOOKUP($A392,#REF!,7,FALSE())),UPPER(RIGHT(VLOOKUP($A392,#REF!,7,FALSE()), 1)),"")</f>
        <v>#VALUE!</v>
      </c>
      <c r="N392" s="185"/>
      <c r="O392" s="185"/>
      <c r="P392" s="185"/>
      <c r="Q392" s="185"/>
      <c r="R392" s="185"/>
      <c r="S392" s="100" t="e">
        <f aca="false">HLOOKUP("Device Tree Pin Name",#REF!,MATCH($A392,#REF!,0),FALSE())</f>
        <v>#VALUE!</v>
      </c>
      <c r="T392" s="95" t="e">
        <f aca="false">HLOOKUP("power rail",#REF!,MATCH($A392,#REF!,0),FALSE())</f>
        <v>#VALUE!</v>
      </c>
      <c r="U392" s="96" t="e">
        <f aca="false">HLOOKUP("Wake Capable",#REF!,MATCH($A392,#REF!,0),FALSE())</f>
        <v>#VALUE!</v>
      </c>
      <c r="V392" s="96" t="e">
        <f aca="false">HLOOKUP("Strap",#REF!,MATCH($A392,#REF!,0),FALSE())</f>
        <v>#VALUE!</v>
      </c>
      <c r="W392" s="96"/>
      <c r="X392" s="96"/>
      <c r="Y392" s="96"/>
      <c r="Z392" s="95"/>
      <c r="AA392" s="95" t="e">
        <f aca="false">HLOOKUP("Pad type",#REF!,MATCH($A392,#REF!,0),FALSE())</f>
        <v>#VALUE!</v>
      </c>
      <c r="AB392" s="100"/>
      <c r="AC392" s="100" t="e">
        <f aca="false">HLOOKUP("POR Pin State",#REF!,MATCH($A392,#REF!,0),FALSE())</f>
        <v>#VALUE!</v>
      </c>
      <c r="AD392" s="187"/>
      <c r="AE392" s="187"/>
      <c r="AF392" s="187"/>
      <c r="AG392" s="187"/>
      <c r="AH392" s="188"/>
      <c r="AI392" s="188"/>
      <c r="AJ392" s="189"/>
      <c r="AK392" s="189"/>
      <c r="AL392" s="189"/>
      <c r="AM392" s="189"/>
      <c r="AN392" s="189"/>
      <c r="AO392" s="189"/>
      <c r="AP392" s="189"/>
      <c r="AQ392" s="208" t="s">
        <v>899</v>
      </c>
      <c r="AR392" s="104"/>
      <c r="AS392" s="104"/>
      <c r="AT392" s="104"/>
      <c r="AU392" s="104"/>
      <c r="AV392" s="104"/>
      <c r="AW392" s="104"/>
      <c r="AX392" s="104"/>
      <c r="AY392" s="104"/>
      <c r="AZ392" s="104"/>
      <c r="BA392" s="104"/>
      <c r="BB392" s="162"/>
      <c r="BC392" s="104"/>
      <c r="BD392" s="191"/>
      <c r="BE392" s="195" t="s">
        <v>889</v>
      </c>
      <c r="BF392" s="108" t="e">
        <f aca="false">VLOOKUP($A392,#REF!, 34, FALSE())</f>
        <v>#VALUE!</v>
      </c>
      <c r="BG392" s="108" t="e">
        <f aca="false">VLOOKUP($A392,#REF!, 22, FALSE())</f>
        <v>#VALUE!</v>
      </c>
      <c r="BH392" s="109"/>
    </row>
    <row r="393" s="193" customFormat="true" ht="12.75" hidden="false" customHeight="true" outlineLevel="0" collapsed="false">
      <c r="A393" s="184" t="s">
        <v>900</v>
      </c>
      <c r="B393" s="86" t="e">
        <f aca="false">VLOOKUP($A393,#REF!, 34, FALSE())</f>
        <v>#VALUE!</v>
      </c>
      <c r="C393" s="87" t="str">
        <f aca="false">CONCATENATE("unused_",A393)</f>
        <v>unused_PEX_TX2P</v>
      </c>
      <c r="D393" s="88" t="e">
        <f aca="false">IF(LEN(VLOOKUP($A393,#REF!,8,FALSE())),LEFT(VLOOKUP($A393,#REF!,8,FALSE()),LEN(VLOOKUP($A393,#REF!,8,FALSE()))-2),"")</f>
        <v>#VALUE!</v>
      </c>
      <c r="E393" s="89" t="e">
        <f aca="false">IF(LEN(VLOOKUP($A393,#REF!,4,FALSE())),IF(INDEX(#REF!,MATCH($A393,#REF!,0),1),LEFT(VLOOKUP($A393,#REF!,4,FALSE()),LEN(VLOOKUP($A393,#REF!,4,FALSE()))-2),CONCATENATE(LEFT(VLOOKUP($A393,#REF!,4,FALSE()),LEN(VLOOKUP($A393,#REF!,4,FALSE()))-2),"*")),"")</f>
        <v>#VALUE!</v>
      </c>
      <c r="F393" s="90" t="e">
        <f aca="false">IF(LEN(VLOOKUP($A393,#REF!,5,FALSE())),IF(INDEX(#REF!,MATCH($A393,#REF!,0),2),LEFT(VLOOKUP($A393,#REF!,5,FALSE()),LEN(VLOOKUP($A393,#REF!,5,FALSE()))-2),CONCATENATE(LEFT(VLOOKUP($A393,#REF!,5,FALSE()),LEN(VLOOKUP($A393,#REF!,5,FALSE()))-2),"*")),"")</f>
        <v>#VALUE!</v>
      </c>
      <c r="G393" s="90" t="e">
        <f aca="false">IF(LEN(VLOOKUP($A393,#REF!,6,FALSE())),IF(INDEX(#REF!,MATCH($A393,#REF!,0),3),LEFT(VLOOKUP($A393,#REF!,6,FALSE()),LEN(VLOOKUP($A393,#REF!,6,FALSE()))-2),CONCATENATE(LEFT(VLOOKUP($A393,#REF!,6,FALSE()),LEN(VLOOKUP($A393,#REF!,6,FALSE()))-2),"*")),"")</f>
        <v>#VALUE!</v>
      </c>
      <c r="H393" s="91" t="e">
        <f aca="false">IF(LEN(VLOOKUP($A393,#REF!,7,FALSE())),IF(INDEX(#REF!,MATCH($A393,#REF!,0),4),LEFT(VLOOKUP($A393,#REF!,7,FALSE()),LEN(VLOOKUP($A393,#REF!,7,FALSE()))-2),CONCATENATE(LEFT(VLOOKUP($A393,#REF!,7,FALSE()),LEN(VLOOKUP($A393,#REF!,7,FALSE()))-2),"*")),"")</f>
        <v>#VALUE!</v>
      </c>
      <c r="I393" s="92" t="e">
        <f aca="false">IF(LEN(VLOOKUP($A393,#REF!,8,FALSE())),UPPER(RIGHT(VLOOKUP($A393,#REF!,8,FALSE()), 1)),"")</f>
        <v>#VALUE!</v>
      </c>
      <c r="J393" s="90" t="e">
        <f aca="false">IF(LEN(VLOOKUP($A393,#REF!,4,FALSE())),UPPER(RIGHT(VLOOKUP($A393,#REF!,4,FALSE()), 1)),"")</f>
        <v>#VALUE!</v>
      </c>
      <c r="K393" s="90" t="e">
        <f aca="false">IF(LEN(VLOOKUP($A393,#REF!,5,FALSE())),UPPER(RIGHT(VLOOKUP($A393,#REF!,5,FALSE()), 1)),"")</f>
        <v>#VALUE!</v>
      </c>
      <c r="L393" s="90" t="e">
        <f aca="false">IF(LEN(VLOOKUP($A393,#REF!,6,FALSE())),UPPER(RIGHT(VLOOKUP($A393,#REF!,6,FALSE()), 1)),"")</f>
        <v>#VALUE!</v>
      </c>
      <c r="M393" s="91" t="e">
        <f aca="false">IF(LEN(VLOOKUP($A393,#REF!,7,FALSE())),UPPER(RIGHT(VLOOKUP($A393,#REF!,7,FALSE()), 1)),"")</f>
        <v>#VALUE!</v>
      </c>
      <c r="N393" s="185"/>
      <c r="O393" s="185"/>
      <c r="P393" s="185"/>
      <c r="Q393" s="185"/>
      <c r="R393" s="185"/>
      <c r="S393" s="100" t="e">
        <f aca="false">HLOOKUP("Device Tree Pin Name",#REF!,MATCH($A393,#REF!,0),FALSE())</f>
        <v>#VALUE!</v>
      </c>
      <c r="T393" s="95" t="e">
        <f aca="false">HLOOKUP("power rail",#REF!,MATCH($A393,#REF!,0),FALSE())</f>
        <v>#VALUE!</v>
      </c>
      <c r="U393" s="96" t="e">
        <f aca="false">HLOOKUP("Wake Capable",#REF!,MATCH($A393,#REF!,0),FALSE())</f>
        <v>#VALUE!</v>
      </c>
      <c r="V393" s="96" t="e">
        <f aca="false">HLOOKUP("Strap",#REF!,MATCH($A393,#REF!,0),FALSE())</f>
        <v>#VALUE!</v>
      </c>
      <c r="W393" s="96"/>
      <c r="X393" s="96"/>
      <c r="Y393" s="96"/>
      <c r="Z393" s="95"/>
      <c r="AA393" s="95" t="e">
        <f aca="false">HLOOKUP("Pad type",#REF!,MATCH($A393,#REF!,0),FALSE())</f>
        <v>#VALUE!</v>
      </c>
      <c r="AB393" s="100"/>
      <c r="AC393" s="100" t="e">
        <f aca="false">HLOOKUP("POR Pin State",#REF!,MATCH($A393,#REF!,0),FALSE())</f>
        <v>#VALUE!</v>
      </c>
      <c r="AD393" s="187"/>
      <c r="AE393" s="187"/>
      <c r="AF393" s="187"/>
      <c r="AG393" s="187"/>
      <c r="AH393" s="188"/>
      <c r="AI393" s="188"/>
      <c r="AJ393" s="189"/>
      <c r="AK393" s="189"/>
      <c r="AL393" s="189"/>
      <c r="AM393" s="189"/>
      <c r="AN393" s="189"/>
      <c r="AO393" s="189"/>
      <c r="AP393" s="189"/>
      <c r="AQ393" s="207" t="s">
        <v>901</v>
      </c>
      <c r="AR393" s="104"/>
      <c r="AS393" s="104"/>
      <c r="AT393" s="104"/>
      <c r="AU393" s="104"/>
      <c r="AV393" s="104"/>
      <c r="AW393" s="104"/>
      <c r="AX393" s="104"/>
      <c r="AY393" s="104"/>
      <c r="AZ393" s="104"/>
      <c r="BA393" s="104"/>
      <c r="BB393" s="162"/>
      <c r="BC393" s="104"/>
      <c r="BD393" s="191"/>
      <c r="BE393" s="195" t="s">
        <v>889</v>
      </c>
      <c r="BF393" s="108" t="e">
        <f aca="false">VLOOKUP($A393,#REF!, 34, FALSE())</f>
        <v>#VALUE!</v>
      </c>
      <c r="BG393" s="108" t="e">
        <f aca="false">VLOOKUP($A393,#REF!, 22, FALSE())</f>
        <v>#VALUE!</v>
      </c>
      <c r="BH393" s="109"/>
    </row>
    <row r="394" s="193" customFormat="true" ht="12.75" hidden="false" customHeight="true" outlineLevel="0" collapsed="false">
      <c r="A394" s="184" t="s">
        <v>902</v>
      </c>
      <c r="B394" s="86" t="e">
        <f aca="false">VLOOKUP($A394,#REF!, 34, FALSE())</f>
        <v>#VALUE!</v>
      </c>
      <c r="C394" s="87" t="str">
        <f aca="false">CONCATENATE("unused_",A394)</f>
        <v>unused_PEX_TX2N</v>
      </c>
      <c r="D394" s="88" t="e">
        <f aca="false">IF(LEN(VLOOKUP($A394,#REF!,8,FALSE())),LEFT(VLOOKUP($A394,#REF!,8,FALSE()),LEN(VLOOKUP($A394,#REF!,8,FALSE()))-2),"")</f>
        <v>#VALUE!</v>
      </c>
      <c r="E394" s="89" t="e">
        <f aca="false">IF(LEN(VLOOKUP($A394,#REF!,4,FALSE())),IF(INDEX(#REF!,MATCH($A394,#REF!,0),1),LEFT(VLOOKUP($A394,#REF!,4,FALSE()),LEN(VLOOKUP($A394,#REF!,4,FALSE()))-2),CONCATENATE(LEFT(VLOOKUP($A394,#REF!,4,FALSE()),LEN(VLOOKUP($A394,#REF!,4,FALSE()))-2),"*")),"")</f>
        <v>#VALUE!</v>
      </c>
      <c r="F394" s="90" t="e">
        <f aca="false">IF(LEN(VLOOKUP($A394,#REF!,5,FALSE())),IF(INDEX(#REF!,MATCH($A394,#REF!,0),2),LEFT(VLOOKUP($A394,#REF!,5,FALSE()),LEN(VLOOKUP($A394,#REF!,5,FALSE()))-2),CONCATENATE(LEFT(VLOOKUP($A394,#REF!,5,FALSE()),LEN(VLOOKUP($A394,#REF!,5,FALSE()))-2),"*")),"")</f>
        <v>#VALUE!</v>
      </c>
      <c r="G394" s="90" t="e">
        <f aca="false">IF(LEN(VLOOKUP($A394,#REF!,6,FALSE())),IF(INDEX(#REF!,MATCH($A394,#REF!,0),3),LEFT(VLOOKUP($A394,#REF!,6,FALSE()),LEN(VLOOKUP($A394,#REF!,6,FALSE()))-2),CONCATENATE(LEFT(VLOOKUP($A394,#REF!,6,FALSE()),LEN(VLOOKUP($A394,#REF!,6,FALSE()))-2),"*")),"")</f>
        <v>#VALUE!</v>
      </c>
      <c r="H394" s="91" t="e">
        <f aca="false">IF(LEN(VLOOKUP($A394,#REF!,7,FALSE())),IF(INDEX(#REF!,MATCH($A394,#REF!,0),4),LEFT(VLOOKUP($A394,#REF!,7,FALSE()),LEN(VLOOKUP($A394,#REF!,7,FALSE()))-2),CONCATENATE(LEFT(VLOOKUP($A394,#REF!,7,FALSE()),LEN(VLOOKUP($A394,#REF!,7,FALSE()))-2),"*")),"")</f>
        <v>#VALUE!</v>
      </c>
      <c r="I394" s="92" t="e">
        <f aca="false">IF(LEN(VLOOKUP($A394,#REF!,8,FALSE())),UPPER(RIGHT(VLOOKUP($A394,#REF!,8,FALSE()), 1)),"")</f>
        <v>#VALUE!</v>
      </c>
      <c r="J394" s="90" t="e">
        <f aca="false">IF(LEN(VLOOKUP($A394,#REF!,4,FALSE())),UPPER(RIGHT(VLOOKUP($A394,#REF!,4,FALSE()), 1)),"")</f>
        <v>#VALUE!</v>
      </c>
      <c r="K394" s="90" t="e">
        <f aca="false">IF(LEN(VLOOKUP($A394,#REF!,5,FALSE())),UPPER(RIGHT(VLOOKUP($A394,#REF!,5,FALSE()), 1)),"")</f>
        <v>#VALUE!</v>
      </c>
      <c r="L394" s="90" t="e">
        <f aca="false">IF(LEN(VLOOKUP($A394,#REF!,6,FALSE())),UPPER(RIGHT(VLOOKUP($A394,#REF!,6,FALSE()), 1)),"")</f>
        <v>#VALUE!</v>
      </c>
      <c r="M394" s="91" t="e">
        <f aca="false">IF(LEN(VLOOKUP($A394,#REF!,7,FALSE())),UPPER(RIGHT(VLOOKUP($A394,#REF!,7,FALSE()), 1)),"")</f>
        <v>#VALUE!</v>
      </c>
      <c r="N394" s="185"/>
      <c r="O394" s="185"/>
      <c r="P394" s="185"/>
      <c r="Q394" s="185"/>
      <c r="R394" s="185"/>
      <c r="S394" s="100" t="e">
        <f aca="false">HLOOKUP("Device Tree Pin Name",#REF!,MATCH($A394,#REF!,0),FALSE())</f>
        <v>#VALUE!</v>
      </c>
      <c r="T394" s="95" t="e">
        <f aca="false">HLOOKUP("power rail",#REF!,MATCH($A394,#REF!,0),FALSE())</f>
        <v>#VALUE!</v>
      </c>
      <c r="U394" s="96" t="e">
        <f aca="false">HLOOKUP("Wake Capable",#REF!,MATCH($A394,#REF!,0),FALSE())</f>
        <v>#VALUE!</v>
      </c>
      <c r="V394" s="96" t="e">
        <f aca="false">HLOOKUP("Strap",#REF!,MATCH($A394,#REF!,0),FALSE())</f>
        <v>#VALUE!</v>
      </c>
      <c r="W394" s="96"/>
      <c r="X394" s="96"/>
      <c r="Y394" s="96"/>
      <c r="Z394" s="95"/>
      <c r="AA394" s="95" t="e">
        <f aca="false">HLOOKUP("Pad type",#REF!,MATCH($A394,#REF!,0),FALSE())</f>
        <v>#VALUE!</v>
      </c>
      <c r="AB394" s="100"/>
      <c r="AC394" s="100" t="e">
        <f aca="false">HLOOKUP("POR Pin State",#REF!,MATCH($A394,#REF!,0),FALSE())</f>
        <v>#VALUE!</v>
      </c>
      <c r="AD394" s="187"/>
      <c r="AE394" s="187"/>
      <c r="AF394" s="187"/>
      <c r="AG394" s="187"/>
      <c r="AH394" s="188"/>
      <c r="AI394" s="188"/>
      <c r="AJ394" s="189"/>
      <c r="AK394" s="189"/>
      <c r="AL394" s="189"/>
      <c r="AM394" s="189"/>
      <c r="AN394" s="189"/>
      <c r="AO394" s="189"/>
      <c r="AP394" s="189"/>
      <c r="AQ394" s="208" t="s">
        <v>903</v>
      </c>
      <c r="AR394" s="104"/>
      <c r="AS394" s="104"/>
      <c r="AT394" s="104"/>
      <c r="AU394" s="104"/>
      <c r="AV394" s="104"/>
      <c r="AW394" s="104"/>
      <c r="AX394" s="104"/>
      <c r="AY394" s="104"/>
      <c r="AZ394" s="104"/>
      <c r="BA394" s="104"/>
      <c r="BB394" s="162"/>
      <c r="BC394" s="104"/>
      <c r="BD394" s="191"/>
      <c r="BE394" s="195" t="s">
        <v>889</v>
      </c>
      <c r="BF394" s="108" t="e">
        <f aca="false">VLOOKUP($A394,#REF!, 34, FALSE())</f>
        <v>#VALUE!</v>
      </c>
      <c r="BG394" s="108" t="e">
        <f aca="false">VLOOKUP($A394,#REF!, 22, FALSE())</f>
        <v>#VALUE!</v>
      </c>
      <c r="BH394" s="109"/>
    </row>
    <row r="395" s="193" customFormat="true" ht="12.75" hidden="false" customHeight="true" outlineLevel="0" collapsed="false">
      <c r="A395" s="184" t="s">
        <v>904</v>
      </c>
      <c r="B395" s="86" t="e">
        <f aca="false">VLOOKUP($A395,#REF!, 34, FALSE())</f>
        <v>#VALUE!</v>
      </c>
      <c r="C395" s="87" t="str">
        <f aca="false">CONCATENATE("unused_",A395)</f>
        <v>unused_PEX_RX3P</v>
      </c>
      <c r="D395" s="88" t="e">
        <f aca="false">IF(LEN(VLOOKUP($A395,#REF!,8,FALSE())),LEFT(VLOOKUP($A395,#REF!,8,FALSE()),LEN(VLOOKUP($A395,#REF!,8,FALSE()))-2),"")</f>
        <v>#VALUE!</v>
      </c>
      <c r="E395" s="89" t="e">
        <f aca="false">IF(LEN(VLOOKUP($A395,#REF!,4,FALSE())),IF(INDEX(#REF!,MATCH($A395,#REF!,0),1),LEFT(VLOOKUP($A395,#REF!,4,FALSE()),LEN(VLOOKUP($A395,#REF!,4,FALSE()))-2),CONCATENATE(LEFT(VLOOKUP($A395,#REF!,4,FALSE()),LEN(VLOOKUP($A395,#REF!,4,FALSE()))-2),"*")),"")</f>
        <v>#VALUE!</v>
      </c>
      <c r="F395" s="90" t="e">
        <f aca="false">IF(LEN(VLOOKUP($A395,#REF!,5,FALSE())),IF(INDEX(#REF!,MATCH($A395,#REF!,0),2),LEFT(VLOOKUP($A395,#REF!,5,FALSE()),LEN(VLOOKUP($A395,#REF!,5,FALSE()))-2),CONCATENATE(LEFT(VLOOKUP($A395,#REF!,5,FALSE()),LEN(VLOOKUP($A395,#REF!,5,FALSE()))-2),"*")),"")</f>
        <v>#VALUE!</v>
      </c>
      <c r="G395" s="90" t="e">
        <f aca="false">IF(LEN(VLOOKUP($A395,#REF!,6,FALSE())),IF(INDEX(#REF!,MATCH($A395,#REF!,0),3),LEFT(VLOOKUP($A395,#REF!,6,FALSE()),LEN(VLOOKUP($A395,#REF!,6,FALSE()))-2),CONCATENATE(LEFT(VLOOKUP($A395,#REF!,6,FALSE()),LEN(VLOOKUP($A395,#REF!,6,FALSE()))-2),"*")),"")</f>
        <v>#VALUE!</v>
      </c>
      <c r="H395" s="91" t="e">
        <f aca="false">IF(LEN(VLOOKUP($A395,#REF!,7,FALSE())),IF(INDEX(#REF!,MATCH($A395,#REF!,0),4),LEFT(VLOOKUP($A395,#REF!,7,FALSE()),LEN(VLOOKUP($A395,#REF!,7,FALSE()))-2),CONCATENATE(LEFT(VLOOKUP($A395,#REF!,7,FALSE()),LEN(VLOOKUP($A395,#REF!,7,FALSE()))-2),"*")),"")</f>
        <v>#VALUE!</v>
      </c>
      <c r="I395" s="92" t="e">
        <f aca="false">IF(LEN(VLOOKUP($A395,#REF!,8,FALSE())),UPPER(RIGHT(VLOOKUP($A395,#REF!,8,FALSE()), 1)),"")</f>
        <v>#VALUE!</v>
      </c>
      <c r="J395" s="90" t="e">
        <f aca="false">IF(LEN(VLOOKUP($A395,#REF!,4,FALSE())),UPPER(RIGHT(VLOOKUP($A395,#REF!,4,FALSE()), 1)),"")</f>
        <v>#VALUE!</v>
      </c>
      <c r="K395" s="90" t="e">
        <f aca="false">IF(LEN(VLOOKUP($A395,#REF!,5,FALSE())),UPPER(RIGHT(VLOOKUP($A395,#REF!,5,FALSE()), 1)),"")</f>
        <v>#VALUE!</v>
      </c>
      <c r="L395" s="90" t="e">
        <f aca="false">IF(LEN(VLOOKUP($A395,#REF!,6,FALSE())),UPPER(RIGHT(VLOOKUP($A395,#REF!,6,FALSE()), 1)),"")</f>
        <v>#VALUE!</v>
      </c>
      <c r="M395" s="91" t="e">
        <f aca="false">IF(LEN(VLOOKUP($A395,#REF!,7,FALSE())),UPPER(RIGHT(VLOOKUP($A395,#REF!,7,FALSE()), 1)),"")</f>
        <v>#VALUE!</v>
      </c>
      <c r="N395" s="185"/>
      <c r="O395" s="185"/>
      <c r="P395" s="185"/>
      <c r="Q395" s="185"/>
      <c r="R395" s="185"/>
      <c r="S395" s="100" t="e">
        <f aca="false">HLOOKUP("Device Tree Pin Name",#REF!,MATCH($A395,#REF!,0),FALSE())</f>
        <v>#VALUE!</v>
      </c>
      <c r="T395" s="95" t="e">
        <f aca="false">HLOOKUP("power rail",#REF!,MATCH($A395,#REF!,0),FALSE())</f>
        <v>#VALUE!</v>
      </c>
      <c r="U395" s="96" t="e">
        <f aca="false">HLOOKUP("Wake Capable",#REF!,MATCH($A395,#REF!,0),FALSE())</f>
        <v>#VALUE!</v>
      </c>
      <c r="V395" s="96" t="e">
        <f aca="false">HLOOKUP("Strap",#REF!,MATCH($A395,#REF!,0),FALSE())</f>
        <v>#VALUE!</v>
      </c>
      <c r="W395" s="96"/>
      <c r="X395" s="96"/>
      <c r="Y395" s="96"/>
      <c r="Z395" s="95"/>
      <c r="AA395" s="95" t="e">
        <f aca="false">HLOOKUP("Pad type",#REF!,MATCH($A395,#REF!,0),FALSE())</f>
        <v>#VALUE!</v>
      </c>
      <c r="AB395" s="100"/>
      <c r="AC395" s="100" t="e">
        <f aca="false">HLOOKUP("POR Pin State",#REF!,MATCH($A395,#REF!,0),FALSE())</f>
        <v>#VALUE!</v>
      </c>
      <c r="AD395" s="187"/>
      <c r="AE395" s="187"/>
      <c r="AF395" s="187"/>
      <c r="AG395" s="187"/>
      <c r="AH395" s="188"/>
      <c r="AI395" s="188"/>
      <c r="AJ395" s="189"/>
      <c r="AK395" s="189"/>
      <c r="AL395" s="189"/>
      <c r="AM395" s="189"/>
      <c r="AN395" s="189"/>
      <c r="AO395" s="189"/>
      <c r="AP395" s="189"/>
      <c r="AQ395" s="207" t="s">
        <v>905</v>
      </c>
      <c r="AR395" s="104"/>
      <c r="AS395" s="104"/>
      <c r="AT395" s="104"/>
      <c r="AU395" s="104"/>
      <c r="AV395" s="104"/>
      <c r="AW395" s="104"/>
      <c r="AX395" s="104"/>
      <c r="AY395" s="104"/>
      <c r="AZ395" s="104"/>
      <c r="BA395" s="104"/>
      <c r="BB395" s="162"/>
      <c r="BC395" s="104"/>
      <c r="BD395" s="191"/>
      <c r="BE395" s="195" t="s">
        <v>906</v>
      </c>
      <c r="BF395" s="108" t="e">
        <f aca="false">VLOOKUP($A395,#REF!, 34, FALSE())</f>
        <v>#VALUE!</v>
      </c>
      <c r="BG395" s="108" t="e">
        <f aca="false">VLOOKUP($A395,#REF!, 22, FALSE())</f>
        <v>#VALUE!</v>
      </c>
      <c r="BH395" s="109"/>
    </row>
    <row r="396" s="193" customFormat="true" ht="12.75" hidden="false" customHeight="true" outlineLevel="0" collapsed="false">
      <c r="A396" s="184" t="s">
        <v>907</v>
      </c>
      <c r="B396" s="86" t="e">
        <f aca="false">VLOOKUP($A396,#REF!, 34, FALSE())</f>
        <v>#VALUE!</v>
      </c>
      <c r="C396" s="87" t="str">
        <f aca="false">CONCATENATE("unused_",A396)</f>
        <v>unused_PEX_RX3N</v>
      </c>
      <c r="D396" s="88" t="e">
        <f aca="false">IF(LEN(VLOOKUP($A396,#REF!,8,FALSE())),LEFT(VLOOKUP($A396,#REF!,8,FALSE()),LEN(VLOOKUP($A396,#REF!,8,FALSE()))-2),"")</f>
        <v>#VALUE!</v>
      </c>
      <c r="E396" s="89" t="e">
        <f aca="false">IF(LEN(VLOOKUP($A396,#REF!,4,FALSE())),IF(INDEX(#REF!,MATCH($A396,#REF!,0),1),LEFT(VLOOKUP($A396,#REF!,4,FALSE()),LEN(VLOOKUP($A396,#REF!,4,FALSE()))-2),CONCATENATE(LEFT(VLOOKUP($A396,#REF!,4,FALSE()),LEN(VLOOKUP($A396,#REF!,4,FALSE()))-2),"*")),"")</f>
        <v>#VALUE!</v>
      </c>
      <c r="F396" s="90" t="e">
        <f aca="false">IF(LEN(VLOOKUP($A396,#REF!,5,FALSE())),IF(INDEX(#REF!,MATCH($A396,#REF!,0),2),LEFT(VLOOKUP($A396,#REF!,5,FALSE()),LEN(VLOOKUP($A396,#REF!,5,FALSE()))-2),CONCATENATE(LEFT(VLOOKUP($A396,#REF!,5,FALSE()),LEN(VLOOKUP($A396,#REF!,5,FALSE()))-2),"*")),"")</f>
        <v>#VALUE!</v>
      </c>
      <c r="G396" s="90" t="e">
        <f aca="false">IF(LEN(VLOOKUP($A396,#REF!,6,FALSE())),IF(INDEX(#REF!,MATCH($A396,#REF!,0),3),LEFT(VLOOKUP($A396,#REF!,6,FALSE()),LEN(VLOOKUP($A396,#REF!,6,FALSE()))-2),CONCATENATE(LEFT(VLOOKUP($A396,#REF!,6,FALSE()),LEN(VLOOKUP($A396,#REF!,6,FALSE()))-2),"*")),"")</f>
        <v>#VALUE!</v>
      </c>
      <c r="H396" s="91" t="e">
        <f aca="false">IF(LEN(VLOOKUP($A396,#REF!,7,FALSE())),IF(INDEX(#REF!,MATCH($A396,#REF!,0),4),LEFT(VLOOKUP($A396,#REF!,7,FALSE()),LEN(VLOOKUP($A396,#REF!,7,FALSE()))-2),CONCATENATE(LEFT(VLOOKUP($A396,#REF!,7,FALSE()),LEN(VLOOKUP($A396,#REF!,7,FALSE()))-2),"*")),"")</f>
        <v>#VALUE!</v>
      </c>
      <c r="I396" s="92" t="e">
        <f aca="false">IF(LEN(VLOOKUP($A396,#REF!,8,FALSE())),UPPER(RIGHT(VLOOKUP($A396,#REF!,8,FALSE()), 1)),"")</f>
        <v>#VALUE!</v>
      </c>
      <c r="J396" s="90" t="e">
        <f aca="false">IF(LEN(VLOOKUP($A396,#REF!,4,FALSE())),UPPER(RIGHT(VLOOKUP($A396,#REF!,4,FALSE()), 1)),"")</f>
        <v>#VALUE!</v>
      </c>
      <c r="K396" s="90" t="e">
        <f aca="false">IF(LEN(VLOOKUP($A396,#REF!,5,FALSE())),UPPER(RIGHT(VLOOKUP($A396,#REF!,5,FALSE()), 1)),"")</f>
        <v>#VALUE!</v>
      </c>
      <c r="L396" s="90" t="e">
        <f aca="false">IF(LEN(VLOOKUP($A396,#REF!,6,FALSE())),UPPER(RIGHT(VLOOKUP($A396,#REF!,6,FALSE()), 1)),"")</f>
        <v>#VALUE!</v>
      </c>
      <c r="M396" s="91" t="e">
        <f aca="false">IF(LEN(VLOOKUP($A396,#REF!,7,FALSE())),UPPER(RIGHT(VLOOKUP($A396,#REF!,7,FALSE()), 1)),"")</f>
        <v>#VALUE!</v>
      </c>
      <c r="N396" s="185"/>
      <c r="O396" s="185"/>
      <c r="P396" s="185"/>
      <c r="Q396" s="185"/>
      <c r="R396" s="185"/>
      <c r="S396" s="100" t="e">
        <f aca="false">HLOOKUP("Device Tree Pin Name",#REF!,MATCH($A396,#REF!,0),FALSE())</f>
        <v>#VALUE!</v>
      </c>
      <c r="T396" s="95" t="e">
        <f aca="false">HLOOKUP("power rail",#REF!,MATCH($A396,#REF!,0),FALSE())</f>
        <v>#VALUE!</v>
      </c>
      <c r="U396" s="96" t="e">
        <f aca="false">HLOOKUP("Wake Capable",#REF!,MATCH($A396,#REF!,0),FALSE())</f>
        <v>#VALUE!</v>
      </c>
      <c r="V396" s="96" t="e">
        <f aca="false">HLOOKUP("Strap",#REF!,MATCH($A396,#REF!,0),FALSE())</f>
        <v>#VALUE!</v>
      </c>
      <c r="W396" s="96"/>
      <c r="X396" s="96"/>
      <c r="Y396" s="96"/>
      <c r="Z396" s="95"/>
      <c r="AA396" s="95" t="e">
        <f aca="false">HLOOKUP("Pad type",#REF!,MATCH($A396,#REF!,0),FALSE())</f>
        <v>#VALUE!</v>
      </c>
      <c r="AB396" s="100"/>
      <c r="AC396" s="100" t="e">
        <f aca="false">HLOOKUP("POR Pin State",#REF!,MATCH($A396,#REF!,0),FALSE())</f>
        <v>#VALUE!</v>
      </c>
      <c r="AD396" s="187"/>
      <c r="AE396" s="187"/>
      <c r="AF396" s="187"/>
      <c r="AG396" s="187"/>
      <c r="AH396" s="188"/>
      <c r="AI396" s="188"/>
      <c r="AJ396" s="189"/>
      <c r="AK396" s="189"/>
      <c r="AL396" s="189"/>
      <c r="AM396" s="189"/>
      <c r="AN396" s="189"/>
      <c r="AO396" s="189"/>
      <c r="AP396" s="189"/>
      <c r="AQ396" s="208" t="s">
        <v>908</v>
      </c>
      <c r="AR396" s="104"/>
      <c r="AS396" s="104"/>
      <c r="AT396" s="104"/>
      <c r="AU396" s="104"/>
      <c r="AV396" s="104"/>
      <c r="AW396" s="104"/>
      <c r="AX396" s="104"/>
      <c r="AY396" s="104"/>
      <c r="AZ396" s="104"/>
      <c r="BA396" s="104"/>
      <c r="BB396" s="162"/>
      <c r="BC396" s="104"/>
      <c r="BD396" s="191"/>
      <c r="BE396" s="195" t="s">
        <v>906</v>
      </c>
      <c r="BF396" s="108" t="e">
        <f aca="false">VLOOKUP($A396,#REF!, 34, FALSE())</f>
        <v>#VALUE!</v>
      </c>
      <c r="BG396" s="108" t="e">
        <f aca="false">VLOOKUP($A396,#REF!, 22, FALSE())</f>
        <v>#VALUE!</v>
      </c>
      <c r="BH396" s="109"/>
    </row>
    <row r="397" s="193" customFormat="true" ht="12.75" hidden="false" customHeight="true" outlineLevel="0" collapsed="false">
      <c r="A397" s="184" t="s">
        <v>909</v>
      </c>
      <c r="B397" s="86" t="e">
        <f aca="false">VLOOKUP($A397,#REF!, 34, FALSE())</f>
        <v>#VALUE!</v>
      </c>
      <c r="C397" s="87" t="str">
        <f aca="false">CONCATENATE("unused_",A397)</f>
        <v>unused_PEX_TX3P</v>
      </c>
      <c r="D397" s="88" t="e">
        <f aca="false">IF(LEN(VLOOKUP($A397,#REF!,8,FALSE())),LEFT(VLOOKUP($A397,#REF!,8,FALSE()),LEN(VLOOKUP($A397,#REF!,8,FALSE()))-2),"")</f>
        <v>#VALUE!</v>
      </c>
      <c r="E397" s="89" t="e">
        <f aca="false">IF(LEN(VLOOKUP($A397,#REF!,4,FALSE())),IF(INDEX(#REF!,MATCH($A397,#REF!,0),1),LEFT(VLOOKUP($A397,#REF!,4,FALSE()),LEN(VLOOKUP($A397,#REF!,4,FALSE()))-2),CONCATENATE(LEFT(VLOOKUP($A397,#REF!,4,FALSE()),LEN(VLOOKUP($A397,#REF!,4,FALSE()))-2),"*")),"")</f>
        <v>#VALUE!</v>
      </c>
      <c r="F397" s="90" t="e">
        <f aca="false">IF(LEN(VLOOKUP($A397,#REF!,5,FALSE())),IF(INDEX(#REF!,MATCH($A397,#REF!,0),2),LEFT(VLOOKUP($A397,#REF!,5,FALSE()),LEN(VLOOKUP($A397,#REF!,5,FALSE()))-2),CONCATENATE(LEFT(VLOOKUP($A397,#REF!,5,FALSE()),LEN(VLOOKUP($A397,#REF!,5,FALSE()))-2),"*")),"")</f>
        <v>#VALUE!</v>
      </c>
      <c r="G397" s="90" t="e">
        <f aca="false">IF(LEN(VLOOKUP($A397,#REF!,6,FALSE())),IF(INDEX(#REF!,MATCH($A397,#REF!,0),3),LEFT(VLOOKUP($A397,#REF!,6,FALSE()),LEN(VLOOKUP($A397,#REF!,6,FALSE()))-2),CONCATENATE(LEFT(VLOOKUP($A397,#REF!,6,FALSE()),LEN(VLOOKUP($A397,#REF!,6,FALSE()))-2),"*")),"")</f>
        <v>#VALUE!</v>
      </c>
      <c r="H397" s="91" t="e">
        <f aca="false">IF(LEN(VLOOKUP($A397,#REF!,7,FALSE())),IF(INDEX(#REF!,MATCH($A397,#REF!,0),4),LEFT(VLOOKUP($A397,#REF!,7,FALSE()),LEN(VLOOKUP($A397,#REF!,7,FALSE()))-2),CONCATENATE(LEFT(VLOOKUP($A397,#REF!,7,FALSE()),LEN(VLOOKUP($A397,#REF!,7,FALSE()))-2),"*")),"")</f>
        <v>#VALUE!</v>
      </c>
      <c r="I397" s="92" t="e">
        <f aca="false">IF(LEN(VLOOKUP($A397,#REF!,8,FALSE())),UPPER(RIGHT(VLOOKUP($A397,#REF!,8,FALSE()), 1)),"")</f>
        <v>#VALUE!</v>
      </c>
      <c r="J397" s="90" t="e">
        <f aca="false">IF(LEN(VLOOKUP($A397,#REF!,4,FALSE())),UPPER(RIGHT(VLOOKUP($A397,#REF!,4,FALSE()), 1)),"")</f>
        <v>#VALUE!</v>
      </c>
      <c r="K397" s="90" t="e">
        <f aca="false">IF(LEN(VLOOKUP($A397,#REF!,5,FALSE())),UPPER(RIGHT(VLOOKUP($A397,#REF!,5,FALSE()), 1)),"")</f>
        <v>#VALUE!</v>
      </c>
      <c r="L397" s="90" t="e">
        <f aca="false">IF(LEN(VLOOKUP($A397,#REF!,6,FALSE())),UPPER(RIGHT(VLOOKUP($A397,#REF!,6,FALSE()), 1)),"")</f>
        <v>#VALUE!</v>
      </c>
      <c r="M397" s="91" t="e">
        <f aca="false">IF(LEN(VLOOKUP($A397,#REF!,7,FALSE())),UPPER(RIGHT(VLOOKUP($A397,#REF!,7,FALSE()), 1)),"")</f>
        <v>#VALUE!</v>
      </c>
      <c r="N397" s="185"/>
      <c r="O397" s="185"/>
      <c r="P397" s="185"/>
      <c r="Q397" s="185"/>
      <c r="R397" s="185"/>
      <c r="S397" s="100" t="e">
        <f aca="false">HLOOKUP("Device Tree Pin Name",#REF!,MATCH($A397,#REF!,0),FALSE())</f>
        <v>#VALUE!</v>
      </c>
      <c r="T397" s="95" t="e">
        <f aca="false">HLOOKUP("power rail",#REF!,MATCH($A397,#REF!,0),FALSE())</f>
        <v>#VALUE!</v>
      </c>
      <c r="U397" s="96" t="e">
        <f aca="false">HLOOKUP("Wake Capable",#REF!,MATCH($A397,#REF!,0),FALSE())</f>
        <v>#VALUE!</v>
      </c>
      <c r="V397" s="96" t="e">
        <f aca="false">HLOOKUP("Strap",#REF!,MATCH($A397,#REF!,0),FALSE())</f>
        <v>#VALUE!</v>
      </c>
      <c r="W397" s="96"/>
      <c r="X397" s="96"/>
      <c r="Y397" s="96"/>
      <c r="Z397" s="95"/>
      <c r="AA397" s="95" t="e">
        <f aca="false">HLOOKUP("Pad type",#REF!,MATCH($A397,#REF!,0),FALSE())</f>
        <v>#VALUE!</v>
      </c>
      <c r="AB397" s="100"/>
      <c r="AC397" s="100" t="e">
        <f aca="false">HLOOKUP("POR Pin State",#REF!,MATCH($A397,#REF!,0),FALSE())</f>
        <v>#VALUE!</v>
      </c>
      <c r="AD397" s="187"/>
      <c r="AE397" s="187"/>
      <c r="AF397" s="187"/>
      <c r="AG397" s="187"/>
      <c r="AH397" s="188"/>
      <c r="AI397" s="188"/>
      <c r="AJ397" s="189"/>
      <c r="AK397" s="189"/>
      <c r="AL397" s="189"/>
      <c r="AM397" s="189"/>
      <c r="AN397" s="189"/>
      <c r="AO397" s="189"/>
      <c r="AP397" s="189"/>
      <c r="AQ397" s="207" t="s">
        <v>910</v>
      </c>
      <c r="AR397" s="104"/>
      <c r="AS397" s="104"/>
      <c r="AT397" s="104"/>
      <c r="AU397" s="104"/>
      <c r="AV397" s="104"/>
      <c r="AW397" s="104"/>
      <c r="AX397" s="104"/>
      <c r="AY397" s="104"/>
      <c r="AZ397" s="104"/>
      <c r="BA397" s="104"/>
      <c r="BB397" s="162"/>
      <c r="BC397" s="104"/>
      <c r="BD397" s="191"/>
      <c r="BE397" s="195" t="s">
        <v>906</v>
      </c>
      <c r="BF397" s="108" t="e">
        <f aca="false">VLOOKUP($A397,#REF!, 34, FALSE())</f>
        <v>#VALUE!</v>
      </c>
      <c r="BG397" s="108" t="e">
        <f aca="false">VLOOKUP($A397,#REF!, 22, FALSE())</f>
        <v>#VALUE!</v>
      </c>
      <c r="BH397" s="109"/>
    </row>
    <row r="398" s="193" customFormat="true" ht="12.75" hidden="false" customHeight="true" outlineLevel="0" collapsed="false">
      <c r="A398" s="184" t="s">
        <v>911</v>
      </c>
      <c r="B398" s="86" t="e">
        <f aca="false">VLOOKUP($A398,#REF!, 34, FALSE())</f>
        <v>#VALUE!</v>
      </c>
      <c r="C398" s="87" t="str">
        <f aca="false">CONCATENATE("unused_",A398)</f>
        <v>unused_PEX_TX3N</v>
      </c>
      <c r="D398" s="88" t="e">
        <f aca="false">IF(LEN(VLOOKUP($A398,#REF!,8,FALSE())),LEFT(VLOOKUP($A398,#REF!,8,FALSE()),LEN(VLOOKUP($A398,#REF!,8,FALSE()))-2),"")</f>
        <v>#VALUE!</v>
      </c>
      <c r="E398" s="89" t="e">
        <f aca="false">IF(LEN(VLOOKUP($A398,#REF!,4,FALSE())),IF(INDEX(#REF!,MATCH($A398,#REF!,0),1),LEFT(VLOOKUP($A398,#REF!,4,FALSE()),LEN(VLOOKUP($A398,#REF!,4,FALSE()))-2),CONCATENATE(LEFT(VLOOKUP($A398,#REF!,4,FALSE()),LEN(VLOOKUP($A398,#REF!,4,FALSE()))-2),"*")),"")</f>
        <v>#VALUE!</v>
      </c>
      <c r="F398" s="90" t="e">
        <f aca="false">IF(LEN(VLOOKUP($A398,#REF!,5,FALSE())),IF(INDEX(#REF!,MATCH($A398,#REF!,0),2),LEFT(VLOOKUP($A398,#REF!,5,FALSE()),LEN(VLOOKUP($A398,#REF!,5,FALSE()))-2),CONCATENATE(LEFT(VLOOKUP($A398,#REF!,5,FALSE()),LEN(VLOOKUP($A398,#REF!,5,FALSE()))-2),"*")),"")</f>
        <v>#VALUE!</v>
      </c>
      <c r="G398" s="90" t="e">
        <f aca="false">IF(LEN(VLOOKUP($A398,#REF!,6,FALSE())),IF(INDEX(#REF!,MATCH($A398,#REF!,0),3),LEFT(VLOOKUP($A398,#REF!,6,FALSE()),LEN(VLOOKUP($A398,#REF!,6,FALSE()))-2),CONCATENATE(LEFT(VLOOKUP($A398,#REF!,6,FALSE()),LEN(VLOOKUP($A398,#REF!,6,FALSE()))-2),"*")),"")</f>
        <v>#VALUE!</v>
      </c>
      <c r="H398" s="91" t="e">
        <f aca="false">IF(LEN(VLOOKUP($A398,#REF!,7,FALSE())),IF(INDEX(#REF!,MATCH($A398,#REF!,0),4),LEFT(VLOOKUP($A398,#REF!,7,FALSE()),LEN(VLOOKUP($A398,#REF!,7,FALSE()))-2),CONCATENATE(LEFT(VLOOKUP($A398,#REF!,7,FALSE()),LEN(VLOOKUP($A398,#REF!,7,FALSE()))-2),"*")),"")</f>
        <v>#VALUE!</v>
      </c>
      <c r="I398" s="92" t="e">
        <f aca="false">IF(LEN(VLOOKUP($A398,#REF!,8,FALSE())),UPPER(RIGHT(VLOOKUP($A398,#REF!,8,FALSE()), 1)),"")</f>
        <v>#VALUE!</v>
      </c>
      <c r="J398" s="90" t="e">
        <f aca="false">IF(LEN(VLOOKUP($A398,#REF!,4,FALSE())),UPPER(RIGHT(VLOOKUP($A398,#REF!,4,FALSE()), 1)),"")</f>
        <v>#VALUE!</v>
      </c>
      <c r="K398" s="90" t="e">
        <f aca="false">IF(LEN(VLOOKUP($A398,#REF!,5,FALSE())),UPPER(RIGHT(VLOOKUP($A398,#REF!,5,FALSE()), 1)),"")</f>
        <v>#VALUE!</v>
      </c>
      <c r="L398" s="90" t="e">
        <f aca="false">IF(LEN(VLOOKUP($A398,#REF!,6,FALSE())),UPPER(RIGHT(VLOOKUP($A398,#REF!,6,FALSE()), 1)),"")</f>
        <v>#VALUE!</v>
      </c>
      <c r="M398" s="91" t="e">
        <f aca="false">IF(LEN(VLOOKUP($A398,#REF!,7,FALSE())),UPPER(RIGHT(VLOOKUP($A398,#REF!,7,FALSE()), 1)),"")</f>
        <v>#VALUE!</v>
      </c>
      <c r="N398" s="185"/>
      <c r="O398" s="185"/>
      <c r="P398" s="185"/>
      <c r="Q398" s="185"/>
      <c r="R398" s="185"/>
      <c r="S398" s="100" t="e">
        <f aca="false">HLOOKUP("Device Tree Pin Name",#REF!,MATCH($A398,#REF!,0),FALSE())</f>
        <v>#VALUE!</v>
      </c>
      <c r="T398" s="95" t="e">
        <f aca="false">HLOOKUP("power rail",#REF!,MATCH($A398,#REF!,0),FALSE())</f>
        <v>#VALUE!</v>
      </c>
      <c r="U398" s="96" t="e">
        <f aca="false">HLOOKUP("Wake Capable",#REF!,MATCH($A398,#REF!,0),FALSE())</f>
        <v>#VALUE!</v>
      </c>
      <c r="V398" s="96" t="e">
        <f aca="false">HLOOKUP("Strap",#REF!,MATCH($A398,#REF!,0),FALSE())</f>
        <v>#VALUE!</v>
      </c>
      <c r="W398" s="96"/>
      <c r="X398" s="96"/>
      <c r="Y398" s="96"/>
      <c r="Z398" s="95"/>
      <c r="AA398" s="95" t="e">
        <f aca="false">HLOOKUP("Pad type",#REF!,MATCH($A398,#REF!,0),FALSE())</f>
        <v>#VALUE!</v>
      </c>
      <c r="AB398" s="100"/>
      <c r="AC398" s="100" t="e">
        <f aca="false">HLOOKUP("POR Pin State",#REF!,MATCH($A398,#REF!,0),FALSE())</f>
        <v>#VALUE!</v>
      </c>
      <c r="AD398" s="187"/>
      <c r="AE398" s="187"/>
      <c r="AF398" s="187"/>
      <c r="AG398" s="187"/>
      <c r="AH398" s="188"/>
      <c r="AI398" s="188"/>
      <c r="AJ398" s="189"/>
      <c r="AK398" s="189"/>
      <c r="AL398" s="189"/>
      <c r="AM398" s="189"/>
      <c r="AN398" s="189"/>
      <c r="AO398" s="189"/>
      <c r="AP398" s="189"/>
      <c r="AQ398" s="208" t="s">
        <v>912</v>
      </c>
      <c r="AR398" s="104"/>
      <c r="AS398" s="104"/>
      <c r="AT398" s="104"/>
      <c r="AU398" s="104"/>
      <c r="AV398" s="104"/>
      <c r="AW398" s="104"/>
      <c r="AX398" s="104"/>
      <c r="AY398" s="104"/>
      <c r="AZ398" s="104"/>
      <c r="BA398" s="104"/>
      <c r="BB398" s="162"/>
      <c r="BC398" s="104"/>
      <c r="BD398" s="191"/>
      <c r="BE398" s="195" t="s">
        <v>906</v>
      </c>
      <c r="BF398" s="108" t="e">
        <f aca="false">VLOOKUP($A398,#REF!, 34, FALSE())</f>
        <v>#VALUE!</v>
      </c>
      <c r="BG398" s="108" t="e">
        <f aca="false">VLOOKUP($A398,#REF!, 22, FALSE())</f>
        <v>#VALUE!</v>
      </c>
      <c r="BH398" s="109"/>
    </row>
    <row r="399" s="193" customFormat="true" ht="12.75" hidden="false" customHeight="true" outlineLevel="0" collapsed="false">
      <c r="A399" s="184" t="s">
        <v>913</v>
      </c>
      <c r="B399" s="86" t="e">
        <f aca="false">VLOOKUP($A399,#REF!, 34, FALSE())</f>
        <v>#VALUE!</v>
      </c>
      <c r="C399" s="87" t="str">
        <f aca="false">CONCATENATE("unused_",A399)</f>
        <v>unused_PEX_RX4P</v>
      </c>
      <c r="D399" s="88" t="e">
        <f aca="false">IF(LEN(VLOOKUP($A399,#REF!,8,FALSE())),LEFT(VLOOKUP($A399,#REF!,8,FALSE()),LEN(VLOOKUP($A399,#REF!,8,FALSE()))-2),"")</f>
        <v>#VALUE!</v>
      </c>
      <c r="E399" s="89" t="e">
        <f aca="false">IF(LEN(VLOOKUP($A399,#REF!,4,FALSE())),IF(INDEX(#REF!,MATCH($A399,#REF!,0),1),LEFT(VLOOKUP($A399,#REF!,4,FALSE()),LEN(VLOOKUP($A399,#REF!,4,FALSE()))-2),CONCATENATE(LEFT(VLOOKUP($A399,#REF!,4,FALSE()),LEN(VLOOKUP($A399,#REF!,4,FALSE()))-2),"*")),"")</f>
        <v>#VALUE!</v>
      </c>
      <c r="F399" s="90" t="e">
        <f aca="false">IF(LEN(VLOOKUP($A399,#REF!,5,FALSE())),IF(INDEX(#REF!,MATCH($A399,#REF!,0),2),LEFT(VLOOKUP($A399,#REF!,5,FALSE()),LEN(VLOOKUP($A399,#REF!,5,FALSE()))-2),CONCATENATE(LEFT(VLOOKUP($A399,#REF!,5,FALSE()),LEN(VLOOKUP($A399,#REF!,5,FALSE()))-2),"*")),"")</f>
        <v>#VALUE!</v>
      </c>
      <c r="G399" s="90" t="e">
        <f aca="false">IF(LEN(VLOOKUP($A399,#REF!,6,FALSE())),IF(INDEX(#REF!,MATCH($A399,#REF!,0),3),LEFT(VLOOKUP($A399,#REF!,6,FALSE()),LEN(VLOOKUP($A399,#REF!,6,FALSE()))-2),CONCATENATE(LEFT(VLOOKUP($A399,#REF!,6,FALSE()),LEN(VLOOKUP($A399,#REF!,6,FALSE()))-2),"*")),"")</f>
        <v>#VALUE!</v>
      </c>
      <c r="H399" s="91" t="e">
        <f aca="false">IF(LEN(VLOOKUP($A399,#REF!,7,FALSE())),IF(INDEX(#REF!,MATCH($A399,#REF!,0),4),LEFT(VLOOKUP($A399,#REF!,7,FALSE()),LEN(VLOOKUP($A399,#REF!,7,FALSE()))-2),CONCATENATE(LEFT(VLOOKUP($A399,#REF!,7,FALSE()),LEN(VLOOKUP($A399,#REF!,7,FALSE()))-2),"*")),"")</f>
        <v>#VALUE!</v>
      </c>
      <c r="I399" s="92" t="e">
        <f aca="false">IF(LEN(VLOOKUP($A399,#REF!,8,FALSE())),UPPER(RIGHT(VLOOKUP($A399,#REF!,8,FALSE()), 1)),"")</f>
        <v>#VALUE!</v>
      </c>
      <c r="J399" s="90" t="e">
        <f aca="false">IF(LEN(VLOOKUP($A399,#REF!,4,FALSE())),UPPER(RIGHT(VLOOKUP($A399,#REF!,4,FALSE()), 1)),"")</f>
        <v>#VALUE!</v>
      </c>
      <c r="K399" s="90" t="e">
        <f aca="false">IF(LEN(VLOOKUP($A399,#REF!,5,FALSE())),UPPER(RIGHT(VLOOKUP($A399,#REF!,5,FALSE()), 1)),"")</f>
        <v>#VALUE!</v>
      </c>
      <c r="L399" s="90" t="e">
        <f aca="false">IF(LEN(VLOOKUP($A399,#REF!,6,FALSE())),UPPER(RIGHT(VLOOKUP($A399,#REF!,6,FALSE()), 1)),"")</f>
        <v>#VALUE!</v>
      </c>
      <c r="M399" s="91" t="e">
        <f aca="false">IF(LEN(VLOOKUP($A399,#REF!,7,FALSE())),UPPER(RIGHT(VLOOKUP($A399,#REF!,7,FALSE()), 1)),"")</f>
        <v>#VALUE!</v>
      </c>
      <c r="N399" s="185"/>
      <c r="O399" s="185"/>
      <c r="P399" s="185"/>
      <c r="Q399" s="185"/>
      <c r="R399" s="185"/>
      <c r="S399" s="100" t="e">
        <f aca="false">HLOOKUP("Device Tree Pin Name",#REF!,MATCH($A399,#REF!,0),FALSE())</f>
        <v>#VALUE!</v>
      </c>
      <c r="T399" s="95" t="e">
        <f aca="false">HLOOKUP("power rail",#REF!,MATCH($A399,#REF!,0),FALSE())</f>
        <v>#VALUE!</v>
      </c>
      <c r="U399" s="96" t="e">
        <f aca="false">HLOOKUP("Wake Capable",#REF!,MATCH($A399,#REF!,0),FALSE())</f>
        <v>#VALUE!</v>
      </c>
      <c r="V399" s="96" t="e">
        <f aca="false">HLOOKUP("Strap",#REF!,MATCH($A399,#REF!,0),FALSE())</f>
        <v>#VALUE!</v>
      </c>
      <c r="W399" s="96"/>
      <c r="X399" s="96"/>
      <c r="Y399" s="96"/>
      <c r="Z399" s="95"/>
      <c r="AA399" s="95" t="e">
        <f aca="false">HLOOKUP("Pad type",#REF!,MATCH($A399,#REF!,0),FALSE())</f>
        <v>#VALUE!</v>
      </c>
      <c r="AB399" s="100"/>
      <c r="AC399" s="100" t="e">
        <f aca="false">HLOOKUP("POR Pin State",#REF!,MATCH($A399,#REF!,0),FALSE())</f>
        <v>#VALUE!</v>
      </c>
      <c r="AD399" s="187"/>
      <c r="AE399" s="187"/>
      <c r="AF399" s="187"/>
      <c r="AG399" s="187"/>
      <c r="AH399" s="188"/>
      <c r="AI399" s="188"/>
      <c r="AJ399" s="189"/>
      <c r="AK399" s="189"/>
      <c r="AL399" s="189"/>
      <c r="AM399" s="189"/>
      <c r="AN399" s="189"/>
      <c r="AO399" s="189"/>
      <c r="AP399" s="189"/>
      <c r="AQ399" s="207" t="s">
        <v>914</v>
      </c>
      <c r="AR399" s="104"/>
      <c r="AS399" s="104"/>
      <c r="AT399" s="104"/>
      <c r="AU399" s="104"/>
      <c r="AV399" s="104"/>
      <c r="AW399" s="104"/>
      <c r="AX399" s="104"/>
      <c r="AY399" s="104"/>
      <c r="AZ399" s="104"/>
      <c r="BA399" s="104"/>
      <c r="BB399" s="162"/>
      <c r="BC399" s="104"/>
      <c r="BD399" s="191"/>
      <c r="BE399" s="195" t="s">
        <v>915</v>
      </c>
      <c r="BF399" s="108" t="e">
        <f aca="false">VLOOKUP($A399,#REF!, 34, FALSE())</f>
        <v>#VALUE!</v>
      </c>
      <c r="BG399" s="108" t="e">
        <f aca="false">VLOOKUP($A399,#REF!, 22, FALSE())</f>
        <v>#VALUE!</v>
      </c>
      <c r="BH399" s="109"/>
    </row>
    <row r="400" s="193" customFormat="true" ht="12.75" hidden="false" customHeight="true" outlineLevel="0" collapsed="false">
      <c r="A400" s="184" t="s">
        <v>916</v>
      </c>
      <c r="B400" s="86" t="e">
        <f aca="false">VLOOKUP($A400,#REF!, 34, FALSE())</f>
        <v>#VALUE!</v>
      </c>
      <c r="C400" s="87" t="str">
        <f aca="false">CONCATENATE("unused_",A400)</f>
        <v>unused_PEX_RX4N</v>
      </c>
      <c r="D400" s="88" t="e">
        <f aca="false">IF(LEN(VLOOKUP($A400,#REF!,8,FALSE())),LEFT(VLOOKUP($A400,#REF!,8,FALSE()),LEN(VLOOKUP($A400,#REF!,8,FALSE()))-2),"")</f>
        <v>#VALUE!</v>
      </c>
      <c r="E400" s="89" t="e">
        <f aca="false">IF(LEN(VLOOKUP($A400,#REF!,4,FALSE())),IF(INDEX(#REF!,MATCH($A400,#REF!,0),1),LEFT(VLOOKUP($A400,#REF!,4,FALSE()),LEN(VLOOKUP($A400,#REF!,4,FALSE()))-2),CONCATENATE(LEFT(VLOOKUP($A400,#REF!,4,FALSE()),LEN(VLOOKUP($A400,#REF!,4,FALSE()))-2),"*")),"")</f>
        <v>#VALUE!</v>
      </c>
      <c r="F400" s="90" t="e">
        <f aca="false">IF(LEN(VLOOKUP($A400,#REF!,5,FALSE())),IF(INDEX(#REF!,MATCH($A400,#REF!,0),2),LEFT(VLOOKUP($A400,#REF!,5,FALSE()),LEN(VLOOKUP($A400,#REF!,5,FALSE()))-2),CONCATENATE(LEFT(VLOOKUP($A400,#REF!,5,FALSE()),LEN(VLOOKUP($A400,#REF!,5,FALSE()))-2),"*")),"")</f>
        <v>#VALUE!</v>
      </c>
      <c r="G400" s="90" t="e">
        <f aca="false">IF(LEN(VLOOKUP($A400,#REF!,6,FALSE())),IF(INDEX(#REF!,MATCH($A400,#REF!,0),3),LEFT(VLOOKUP($A400,#REF!,6,FALSE()),LEN(VLOOKUP($A400,#REF!,6,FALSE()))-2),CONCATENATE(LEFT(VLOOKUP($A400,#REF!,6,FALSE()),LEN(VLOOKUP($A400,#REF!,6,FALSE()))-2),"*")),"")</f>
        <v>#VALUE!</v>
      </c>
      <c r="H400" s="91" t="e">
        <f aca="false">IF(LEN(VLOOKUP($A400,#REF!,7,FALSE())),IF(INDEX(#REF!,MATCH($A400,#REF!,0),4),LEFT(VLOOKUP($A400,#REF!,7,FALSE()),LEN(VLOOKUP($A400,#REF!,7,FALSE()))-2),CONCATENATE(LEFT(VLOOKUP($A400,#REF!,7,FALSE()),LEN(VLOOKUP($A400,#REF!,7,FALSE()))-2),"*")),"")</f>
        <v>#VALUE!</v>
      </c>
      <c r="I400" s="92" t="e">
        <f aca="false">IF(LEN(VLOOKUP($A400,#REF!,8,FALSE())),UPPER(RIGHT(VLOOKUP($A400,#REF!,8,FALSE()), 1)),"")</f>
        <v>#VALUE!</v>
      </c>
      <c r="J400" s="90" t="e">
        <f aca="false">IF(LEN(VLOOKUP($A400,#REF!,4,FALSE())),UPPER(RIGHT(VLOOKUP($A400,#REF!,4,FALSE()), 1)),"")</f>
        <v>#VALUE!</v>
      </c>
      <c r="K400" s="90" t="e">
        <f aca="false">IF(LEN(VLOOKUP($A400,#REF!,5,FALSE())),UPPER(RIGHT(VLOOKUP($A400,#REF!,5,FALSE()), 1)),"")</f>
        <v>#VALUE!</v>
      </c>
      <c r="L400" s="90" t="e">
        <f aca="false">IF(LEN(VLOOKUP($A400,#REF!,6,FALSE())),UPPER(RIGHT(VLOOKUP($A400,#REF!,6,FALSE()), 1)),"")</f>
        <v>#VALUE!</v>
      </c>
      <c r="M400" s="91" t="e">
        <f aca="false">IF(LEN(VLOOKUP($A400,#REF!,7,FALSE())),UPPER(RIGHT(VLOOKUP($A400,#REF!,7,FALSE()), 1)),"")</f>
        <v>#VALUE!</v>
      </c>
      <c r="N400" s="185"/>
      <c r="O400" s="185"/>
      <c r="P400" s="185"/>
      <c r="Q400" s="185"/>
      <c r="R400" s="185"/>
      <c r="S400" s="100" t="e">
        <f aca="false">HLOOKUP("Device Tree Pin Name",#REF!,MATCH($A400,#REF!,0),FALSE())</f>
        <v>#VALUE!</v>
      </c>
      <c r="T400" s="95" t="e">
        <f aca="false">HLOOKUP("power rail",#REF!,MATCH($A400,#REF!,0),FALSE())</f>
        <v>#VALUE!</v>
      </c>
      <c r="U400" s="96" t="e">
        <f aca="false">HLOOKUP("Wake Capable",#REF!,MATCH($A400,#REF!,0),FALSE())</f>
        <v>#VALUE!</v>
      </c>
      <c r="V400" s="96" t="e">
        <f aca="false">HLOOKUP("Strap",#REF!,MATCH($A400,#REF!,0),FALSE())</f>
        <v>#VALUE!</v>
      </c>
      <c r="W400" s="96"/>
      <c r="X400" s="96"/>
      <c r="Y400" s="96"/>
      <c r="Z400" s="95"/>
      <c r="AA400" s="95" t="e">
        <f aca="false">HLOOKUP("Pad type",#REF!,MATCH($A400,#REF!,0),FALSE())</f>
        <v>#VALUE!</v>
      </c>
      <c r="AB400" s="100"/>
      <c r="AC400" s="100" t="e">
        <f aca="false">HLOOKUP("POR Pin State",#REF!,MATCH($A400,#REF!,0),FALSE())</f>
        <v>#VALUE!</v>
      </c>
      <c r="AD400" s="187"/>
      <c r="AE400" s="187"/>
      <c r="AF400" s="187"/>
      <c r="AG400" s="187"/>
      <c r="AH400" s="188"/>
      <c r="AI400" s="188"/>
      <c r="AJ400" s="189"/>
      <c r="AK400" s="189"/>
      <c r="AL400" s="189"/>
      <c r="AM400" s="189"/>
      <c r="AN400" s="189"/>
      <c r="AO400" s="189"/>
      <c r="AP400" s="189"/>
      <c r="AQ400" s="208" t="s">
        <v>917</v>
      </c>
      <c r="AR400" s="104"/>
      <c r="AS400" s="104"/>
      <c r="AT400" s="104"/>
      <c r="AU400" s="104"/>
      <c r="AV400" s="104"/>
      <c r="AW400" s="104"/>
      <c r="AX400" s="104"/>
      <c r="AY400" s="104"/>
      <c r="AZ400" s="104"/>
      <c r="BA400" s="104"/>
      <c r="BB400" s="162"/>
      <c r="BC400" s="104"/>
      <c r="BD400" s="191"/>
      <c r="BE400" s="195" t="s">
        <v>915</v>
      </c>
      <c r="BF400" s="108" t="e">
        <f aca="false">VLOOKUP($A400,#REF!, 34, FALSE())</f>
        <v>#VALUE!</v>
      </c>
      <c r="BG400" s="108" t="e">
        <f aca="false">VLOOKUP($A400,#REF!, 22, FALSE())</f>
        <v>#VALUE!</v>
      </c>
      <c r="BH400" s="109"/>
    </row>
    <row r="401" s="193" customFormat="true" ht="12.75" hidden="false" customHeight="true" outlineLevel="0" collapsed="false">
      <c r="A401" s="184" t="s">
        <v>918</v>
      </c>
      <c r="B401" s="86" t="e">
        <f aca="false">VLOOKUP($A401,#REF!, 34, FALSE())</f>
        <v>#VALUE!</v>
      </c>
      <c r="C401" s="87" t="str">
        <f aca="false">CONCATENATE("unused_",A401)</f>
        <v>unused_PEX_TX4P</v>
      </c>
      <c r="D401" s="88" t="e">
        <f aca="false">IF(LEN(VLOOKUP($A401,#REF!,8,FALSE())),LEFT(VLOOKUP($A401,#REF!,8,FALSE()),LEN(VLOOKUP($A401,#REF!,8,FALSE()))-2),"")</f>
        <v>#VALUE!</v>
      </c>
      <c r="E401" s="89" t="e">
        <f aca="false">IF(LEN(VLOOKUP($A401,#REF!,4,FALSE())),IF(INDEX(#REF!,MATCH($A401,#REF!,0),1),LEFT(VLOOKUP($A401,#REF!,4,FALSE()),LEN(VLOOKUP($A401,#REF!,4,FALSE()))-2),CONCATENATE(LEFT(VLOOKUP($A401,#REF!,4,FALSE()),LEN(VLOOKUP($A401,#REF!,4,FALSE()))-2),"*")),"")</f>
        <v>#VALUE!</v>
      </c>
      <c r="F401" s="90" t="e">
        <f aca="false">IF(LEN(VLOOKUP($A401,#REF!,5,FALSE())),IF(INDEX(#REF!,MATCH($A401,#REF!,0),2),LEFT(VLOOKUP($A401,#REF!,5,FALSE()),LEN(VLOOKUP($A401,#REF!,5,FALSE()))-2),CONCATENATE(LEFT(VLOOKUP($A401,#REF!,5,FALSE()),LEN(VLOOKUP($A401,#REF!,5,FALSE()))-2),"*")),"")</f>
        <v>#VALUE!</v>
      </c>
      <c r="G401" s="90" t="e">
        <f aca="false">IF(LEN(VLOOKUP($A401,#REF!,6,FALSE())),IF(INDEX(#REF!,MATCH($A401,#REF!,0),3),LEFT(VLOOKUP($A401,#REF!,6,FALSE()),LEN(VLOOKUP($A401,#REF!,6,FALSE()))-2),CONCATENATE(LEFT(VLOOKUP($A401,#REF!,6,FALSE()),LEN(VLOOKUP($A401,#REF!,6,FALSE()))-2),"*")),"")</f>
        <v>#VALUE!</v>
      </c>
      <c r="H401" s="91" t="e">
        <f aca="false">IF(LEN(VLOOKUP($A401,#REF!,7,FALSE())),IF(INDEX(#REF!,MATCH($A401,#REF!,0),4),LEFT(VLOOKUP($A401,#REF!,7,FALSE()),LEN(VLOOKUP($A401,#REF!,7,FALSE()))-2),CONCATENATE(LEFT(VLOOKUP($A401,#REF!,7,FALSE()),LEN(VLOOKUP($A401,#REF!,7,FALSE()))-2),"*")),"")</f>
        <v>#VALUE!</v>
      </c>
      <c r="I401" s="92" t="e">
        <f aca="false">IF(LEN(VLOOKUP($A401,#REF!,8,FALSE())),UPPER(RIGHT(VLOOKUP($A401,#REF!,8,FALSE()), 1)),"")</f>
        <v>#VALUE!</v>
      </c>
      <c r="J401" s="90" t="e">
        <f aca="false">IF(LEN(VLOOKUP($A401,#REF!,4,FALSE())),UPPER(RIGHT(VLOOKUP($A401,#REF!,4,FALSE()), 1)),"")</f>
        <v>#VALUE!</v>
      </c>
      <c r="K401" s="90" t="e">
        <f aca="false">IF(LEN(VLOOKUP($A401,#REF!,5,FALSE())),UPPER(RIGHT(VLOOKUP($A401,#REF!,5,FALSE()), 1)),"")</f>
        <v>#VALUE!</v>
      </c>
      <c r="L401" s="90" t="e">
        <f aca="false">IF(LEN(VLOOKUP($A401,#REF!,6,FALSE())),UPPER(RIGHT(VLOOKUP($A401,#REF!,6,FALSE()), 1)),"")</f>
        <v>#VALUE!</v>
      </c>
      <c r="M401" s="91" t="e">
        <f aca="false">IF(LEN(VLOOKUP($A401,#REF!,7,FALSE())),UPPER(RIGHT(VLOOKUP($A401,#REF!,7,FALSE()), 1)),"")</f>
        <v>#VALUE!</v>
      </c>
      <c r="N401" s="185"/>
      <c r="O401" s="185"/>
      <c r="P401" s="185"/>
      <c r="Q401" s="185"/>
      <c r="R401" s="185"/>
      <c r="S401" s="100" t="e">
        <f aca="false">HLOOKUP("Device Tree Pin Name",#REF!,MATCH($A401,#REF!,0),FALSE())</f>
        <v>#VALUE!</v>
      </c>
      <c r="T401" s="95" t="e">
        <f aca="false">HLOOKUP("power rail",#REF!,MATCH($A401,#REF!,0),FALSE())</f>
        <v>#VALUE!</v>
      </c>
      <c r="U401" s="96" t="e">
        <f aca="false">HLOOKUP("Wake Capable",#REF!,MATCH($A401,#REF!,0),FALSE())</f>
        <v>#VALUE!</v>
      </c>
      <c r="V401" s="96" t="e">
        <f aca="false">HLOOKUP("Strap",#REF!,MATCH($A401,#REF!,0),FALSE())</f>
        <v>#VALUE!</v>
      </c>
      <c r="W401" s="96"/>
      <c r="X401" s="96"/>
      <c r="Y401" s="96"/>
      <c r="Z401" s="95"/>
      <c r="AA401" s="95" t="e">
        <f aca="false">HLOOKUP("Pad type",#REF!,MATCH($A401,#REF!,0),FALSE())</f>
        <v>#VALUE!</v>
      </c>
      <c r="AB401" s="100"/>
      <c r="AC401" s="100" t="e">
        <f aca="false">HLOOKUP("POR Pin State",#REF!,MATCH($A401,#REF!,0),FALSE())</f>
        <v>#VALUE!</v>
      </c>
      <c r="AD401" s="187"/>
      <c r="AE401" s="187"/>
      <c r="AF401" s="187"/>
      <c r="AG401" s="187"/>
      <c r="AH401" s="188"/>
      <c r="AI401" s="188"/>
      <c r="AJ401" s="189"/>
      <c r="AK401" s="189"/>
      <c r="AL401" s="189"/>
      <c r="AM401" s="189"/>
      <c r="AN401" s="189"/>
      <c r="AO401" s="189"/>
      <c r="AP401" s="189"/>
      <c r="AQ401" s="207" t="s">
        <v>919</v>
      </c>
      <c r="AR401" s="104"/>
      <c r="AS401" s="104"/>
      <c r="AT401" s="104"/>
      <c r="AU401" s="104"/>
      <c r="AV401" s="104"/>
      <c r="AW401" s="104"/>
      <c r="AX401" s="104"/>
      <c r="AY401" s="104"/>
      <c r="AZ401" s="104"/>
      <c r="BA401" s="104"/>
      <c r="BB401" s="162"/>
      <c r="BC401" s="104"/>
      <c r="BD401" s="191"/>
      <c r="BE401" s="195" t="s">
        <v>915</v>
      </c>
      <c r="BF401" s="108" t="e">
        <f aca="false">VLOOKUP($A401,#REF!, 34, FALSE())</f>
        <v>#VALUE!</v>
      </c>
      <c r="BG401" s="108" t="e">
        <f aca="false">VLOOKUP($A401,#REF!, 22, FALSE())</f>
        <v>#VALUE!</v>
      </c>
      <c r="BH401" s="109"/>
    </row>
    <row r="402" s="193" customFormat="true" ht="12.75" hidden="false" customHeight="true" outlineLevel="0" collapsed="false">
      <c r="A402" s="184" t="s">
        <v>920</v>
      </c>
      <c r="B402" s="86" t="e">
        <f aca="false">VLOOKUP($A402,#REF!, 34, FALSE())</f>
        <v>#VALUE!</v>
      </c>
      <c r="C402" s="87" t="str">
        <f aca="false">CONCATENATE("unused_",A402)</f>
        <v>unused_PEX_TX4N</v>
      </c>
      <c r="D402" s="88" t="e">
        <f aca="false">IF(LEN(VLOOKUP($A402,#REF!,8,FALSE())),LEFT(VLOOKUP($A402,#REF!,8,FALSE()),LEN(VLOOKUP($A402,#REF!,8,FALSE()))-2),"")</f>
        <v>#VALUE!</v>
      </c>
      <c r="E402" s="89" t="e">
        <f aca="false">IF(LEN(VLOOKUP($A402,#REF!,4,FALSE())),IF(INDEX(#REF!,MATCH($A402,#REF!,0),1),LEFT(VLOOKUP($A402,#REF!,4,FALSE()),LEN(VLOOKUP($A402,#REF!,4,FALSE()))-2),CONCATENATE(LEFT(VLOOKUP($A402,#REF!,4,FALSE()),LEN(VLOOKUP($A402,#REF!,4,FALSE()))-2),"*")),"")</f>
        <v>#VALUE!</v>
      </c>
      <c r="F402" s="90" t="e">
        <f aca="false">IF(LEN(VLOOKUP($A402,#REF!,5,FALSE())),IF(INDEX(#REF!,MATCH($A402,#REF!,0),2),LEFT(VLOOKUP($A402,#REF!,5,FALSE()),LEN(VLOOKUP($A402,#REF!,5,FALSE()))-2),CONCATENATE(LEFT(VLOOKUP($A402,#REF!,5,FALSE()),LEN(VLOOKUP($A402,#REF!,5,FALSE()))-2),"*")),"")</f>
        <v>#VALUE!</v>
      </c>
      <c r="G402" s="90" t="e">
        <f aca="false">IF(LEN(VLOOKUP($A402,#REF!,6,FALSE())),IF(INDEX(#REF!,MATCH($A402,#REF!,0),3),LEFT(VLOOKUP($A402,#REF!,6,FALSE()),LEN(VLOOKUP($A402,#REF!,6,FALSE()))-2),CONCATENATE(LEFT(VLOOKUP($A402,#REF!,6,FALSE()),LEN(VLOOKUP($A402,#REF!,6,FALSE()))-2),"*")),"")</f>
        <v>#VALUE!</v>
      </c>
      <c r="H402" s="91" t="e">
        <f aca="false">IF(LEN(VLOOKUP($A402,#REF!,7,FALSE())),IF(INDEX(#REF!,MATCH($A402,#REF!,0),4),LEFT(VLOOKUP($A402,#REF!,7,FALSE()),LEN(VLOOKUP($A402,#REF!,7,FALSE()))-2),CONCATENATE(LEFT(VLOOKUP($A402,#REF!,7,FALSE()),LEN(VLOOKUP($A402,#REF!,7,FALSE()))-2),"*")),"")</f>
        <v>#VALUE!</v>
      </c>
      <c r="I402" s="92" t="e">
        <f aca="false">IF(LEN(VLOOKUP($A402,#REF!,8,FALSE())),UPPER(RIGHT(VLOOKUP($A402,#REF!,8,FALSE()), 1)),"")</f>
        <v>#VALUE!</v>
      </c>
      <c r="J402" s="90" t="e">
        <f aca="false">IF(LEN(VLOOKUP($A402,#REF!,4,FALSE())),UPPER(RIGHT(VLOOKUP($A402,#REF!,4,FALSE()), 1)),"")</f>
        <v>#VALUE!</v>
      </c>
      <c r="K402" s="90" t="e">
        <f aca="false">IF(LEN(VLOOKUP($A402,#REF!,5,FALSE())),UPPER(RIGHT(VLOOKUP($A402,#REF!,5,FALSE()), 1)),"")</f>
        <v>#VALUE!</v>
      </c>
      <c r="L402" s="90" t="e">
        <f aca="false">IF(LEN(VLOOKUP($A402,#REF!,6,FALSE())),UPPER(RIGHT(VLOOKUP($A402,#REF!,6,FALSE()), 1)),"")</f>
        <v>#VALUE!</v>
      </c>
      <c r="M402" s="91" t="e">
        <f aca="false">IF(LEN(VLOOKUP($A402,#REF!,7,FALSE())),UPPER(RIGHT(VLOOKUP($A402,#REF!,7,FALSE()), 1)),"")</f>
        <v>#VALUE!</v>
      </c>
      <c r="N402" s="185"/>
      <c r="O402" s="185"/>
      <c r="P402" s="185"/>
      <c r="Q402" s="185"/>
      <c r="R402" s="185"/>
      <c r="S402" s="100" t="e">
        <f aca="false">HLOOKUP("Device Tree Pin Name",#REF!,MATCH($A402,#REF!,0),FALSE())</f>
        <v>#VALUE!</v>
      </c>
      <c r="T402" s="95" t="e">
        <f aca="false">HLOOKUP("power rail",#REF!,MATCH($A402,#REF!,0),FALSE())</f>
        <v>#VALUE!</v>
      </c>
      <c r="U402" s="96" t="e">
        <f aca="false">HLOOKUP("Wake Capable",#REF!,MATCH($A402,#REF!,0),FALSE())</f>
        <v>#VALUE!</v>
      </c>
      <c r="V402" s="96" t="e">
        <f aca="false">HLOOKUP("Strap",#REF!,MATCH($A402,#REF!,0),FALSE())</f>
        <v>#VALUE!</v>
      </c>
      <c r="W402" s="96"/>
      <c r="X402" s="96"/>
      <c r="Y402" s="96"/>
      <c r="Z402" s="95"/>
      <c r="AA402" s="95" t="e">
        <f aca="false">HLOOKUP("Pad type",#REF!,MATCH($A402,#REF!,0),FALSE())</f>
        <v>#VALUE!</v>
      </c>
      <c r="AB402" s="100"/>
      <c r="AC402" s="100" t="e">
        <f aca="false">HLOOKUP("POR Pin State",#REF!,MATCH($A402,#REF!,0),FALSE())</f>
        <v>#VALUE!</v>
      </c>
      <c r="AD402" s="187"/>
      <c r="AE402" s="187"/>
      <c r="AF402" s="187"/>
      <c r="AG402" s="187"/>
      <c r="AH402" s="188"/>
      <c r="AI402" s="188"/>
      <c r="AJ402" s="189"/>
      <c r="AK402" s="189"/>
      <c r="AL402" s="189"/>
      <c r="AM402" s="189"/>
      <c r="AN402" s="189"/>
      <c r="AO402" s="189"/>
      <c r="AP402" s="189"/>
      <c r="AQ402" s="208" t="s">
        <v>921</v>
      </c>
      <c r="AR402" s="104"/>
      <c r="AS402" s="104"/>
      <c r="AT402" s="104"/>
      <c r="AU402" s="104"/>
      <c r="AV402" s="104"/>
      <c r="AW402" s="104"/>
      <c r="AX402" s="104"/>
      <c r="AY402" s="104"/>
      <c r="AZ402" s="104"/>
      <c r="BA402" s="104"/>
      <c r="BB402" s="162"/>
      <c r="BC402" s="104"/>
      <c r="BD402" s="191"/>
      <c r="BE402" s="195" t="s">
        <v>915</v>
      </c>
      <c r="BF402" s="108" t="e">
        <f aca="false">VLOOKUP($A402,#REF!, 34, FALSE())</f>
        <v>#VALUE!</v>
      </c>
      <c r="BG402" s="108" t="e">
        <f aca="false">VLOOKUP($A402,#REF!, 22, FALSE())</f>
        <v>#VALUE!</v>
      </c>
      <c r="BH402" s="109"/>
    </row>
    <row r="403" s="193" customFormat="true" ht="12.75" hidden="false" customHeight="true" outlineLevel="0" collapsed="false">
      <c r="A403" s="184" t="s">
        <v>922</v>
      </c>
      <c r="B403" s="86" t="e">
        <f aca="false">VLOOKUP($A403,#REF!, 34, FALSE())</f>
        <v>#VALUE!</v>
      </c>
      <c r="C403" s="87" t="str">
        <f aca="false">CONCATENATE("unused_",A403)</f>
        <v>unused_PEX_RX5P</v>
      </c>
      <c r="D403" s="88" t="e">
        <f aca="false">IF(LEN(VLOOKUP($A403,#REF!,8,FALSE())),LEFT(VLOOKUP($A403,#REF!,8,FALSE()),LEN(VLOOKUP($A403,#REF!,8,FALSE()))-2),"")</f>
        <v>#VALUE!</v>
      </c>
      <c r="E403" s="89" t="e">
        <f aca="false">IF(LEN(VLOOKUP($A403,#REF!,4,FALSE())),IF(INDEX(#REF!,MATCH($A403,#REF!,0),1),LEFT(VLOOKUP($A403,#REF!,4,FALSE()),LEN(VLOOKUP($A403,#REF!,4,FALSE()))-2),CONCATENATE(LEFT(VLOOKUP($A403,#REF!,4,FALSE()),LEN(VLOOKUP($A403,#REF!,4,FALSE()))-2),"*")),"")</f>
        <v>#VALUE!</v>
      </c>
      <c r="F403" s="90" t="e">
        <f aca="false">IF(LEN(VLOOKUP($A403,#REF!,5,FALSE())),IF(INDEX(#REF!,MATCH($A403,#REF!,0),2),LEFT(VLOOKUP($A403,#REF!,5,FALSE()),LEN(VLOOKUP($A403,#REF!,5,FALSE()))-2),CONCATENATE(LEFT(VLOOKUP($A403,#REF!,5,FALSE()),LEN(VLOOKUP($A403,#REF!,5,FALSE()))-2),"*")),"")</f>
        <v>#VALUE!</v>
      </c>
      <c r="G403" s="90" t="e">
        <f aca="false">IF(LEN(VLOOKUP($A403,#REF!,6,FALSE())),IF(INDEX(#REF!,MATCH($A403,#REF!,0),3),LEFT(VLOOKUP($A403,#REF!,6,FALSE()),LEN(VLOOKUP($A403,#REF!,6,FALSE()))-2),CONCATENATE(LEFT(VLOOKUP($A403,#REF!,6,FALSE()),LEN(VLOOKUP($A403,#REF!,6,FALSE()))-2),"*")),"")</f>
        <v>#VALUE!</v>
      </c>
      <c r="H403" s="91" t="e">
        <f aca="false">IF(LEN(VLOOKUP($A403,#REF!,7,FALSE())),IF(INDEX(#REF!,MATCH($A403,#REF!,0),4),LEFT(VLOOKUP($A403,#REF!,7,FALSE()),LEN(VLOOKUP($A403,#REF!,7,FALSE()))-2),CONCATENATE(LEFT(VLOOKUP($A403,#REF!,7,FALSE()),LEN(VLOOKUP($A403,#REF!,7,FALSE()))-2),"*")),"")</f>
        <v>#VALUE!</v>
      </c>
      <c r="I403" s="92" t="e">
        <f aca="false">IF(LEN(VLOOKUP($A403,#REF!,8,FALSE())),UPPER(RIGHT(VLOOKUP($A403,#REF!,8,FALSE()), 1)),"")</f>
        <v>#VALUE!</v>
      </c>
      <c r="J403" s="90" t="e">
        <f aca="false">IF(LEN(VLOOKUP($A403,#REF!,4,FALSE())),UPPER(RIGHT(VLOOKUP($A403,#REF!,4,FALSE()), 1)),"")</f>
        <v>#VALUE!</v>
      </c>
      <c r="K403" s="90" t="e">
        <f aca="false">IF(LEN(VLOOKUP($A403,#REF!,5,FALSE())),UPPER(RIGHT(VLOOKUP($A403,#REF!,5,FALSE()), 1)),"")</f>
        <v>#VALUE!</v>
      </c>
      <c r="L403" s="90" t="e">
        <f aca="false">IF(LEN(VLOOKUP($A403,#REF!,6,FALSE())),UPPER(RIGHT(VLOOKUP($A403,#REF!,6,FALSE()), 1)),"")</f>
        <v>#VALUE!</v>
      </c>
      <c r="M403" s="91" t="e">
        <f aca="false">IF(LEN(VLOOKUP($A403,#REF!,7,FALSE())),UPPER(RIGHT(VLOOKUP($A403,#REF!,7,FALSE()), 1)),"")</f>
        <v>#VALUE!</v>
      </c>
      <c r="N403" s="185"/>
      <c r="O403" s="185"/>
      <c r="P403" s="185"/>
      <c r="Q403" s="185"/>
      <c r="R403" s="185"/>
      <c r="S403" s="100" t="e">
        <f aca="false">HLOOKUP("Device Tree Pin Name",#REF!,MATCH($A403,#REF!,0),FALSE())</f>
        <v>#VALUE!</v>
      </c>
      <c r="T403" s="95" t="e">
        <f aca="false">HLOOKUP("power rail",#REF!,MATCH($A403,#REF!,0),FALSE())</f>
        <v>#VALUE!</v>
      </c>
      <c r="U403" s="96" t="e">
        <f aca="false">HLOOKUP("Wake Capable",#REF!,MATCH($A403,#REF!,0),FALSE())</f>
        <v>#VALUE!</v>
      </c>
      <c r="V403" s="96" t="e">
        <f aca="false">HLOOKUP("Strap",#REF!,MATCH($A403,#REF!,0),FALSE())</f>
        <v>#VALUE!</v>
      </c>
      <c r="W403" s="96"/>
      <c r="X403" s="96"/>
      <c r="Y403" s="96"/>
      <c r="Z403" s="95"/>
      <c r="AA403" s="95" t="e">
        <f aca="false">HLOOKUP("Pad type",#REF!,MATCH($A403,#REF!,0),FALSE())</f>
        <v>#VALUE!</v>
      </c>
      <c r="AB403" s="100"/>
      <c r="AC403" s="100" t="e">
        <f aca="false">HLOOKUP("POR Pin State",#REF!,MATCH($A403,#REF!,0),FALSE())</f>
        <v>#VALUE!</v>
      </c>
      <c r="AD403" s="187"/>
      <c r="AE403" s="187"/>
      <c r="AF403" s="187"/>
      <c r="AG403" s="187"/>
      <c r="AH403" s="188"/>
      <c r="AI403" s="188"/>
      <c r="AJ403" s="189"/>
      <c r="AK403" s="189"/>
      <c r="AL403" s="189"/>
      <c r="AM403" s="189"/>
      <c r="AN403" s="189"/>
      <c r="AO403" s="189"/>
      <c r="AP403" s="189"/>
      <c r="AQ403" s="207" t="s">
        <v>923</v>
      </c>
      <c r="AR403" s="104"/>
      <c r="AS403" s="104"/>
      <c r="AT403" s="104"/>
      <c r="AU403" s="104"/>
      <c r="AV403" s="104"/>
      <c r="AW403" s="104"/>
      <c r="AX403" s="104"/>
      <c r="AY403" s="104"/>
      <c r="AZ403" s="104"/>
      <c r="BA403" s="104"/>
      <c r="BB403" s="162"/>
      <c r="BC403" s="104"/>
      <c r="BD403" s="191"/>
      <c r="BE403" s="195" t="s">
        <v>924</v>
      </c>
      <c r="BF403" s="108" t="e">
        <f aca="false">VLOOKUP($A403,#REF!, 34, FALSE())</f>
        <v>#VALUE!</v>
      </c>
      <c r="BG403" s="108" t="e">
        <f aca="false">VLOOKUP($A403,#REF!, 22, FALSE())</f>
        <v>#VALUE!</v>
      </c>
      <c r="BH403" s="109"/>
    </row>
    <row r="404" s="193" customFormat="true" ht="12.75" hidden="false" customHeight="true" outlineLevel="0" collapsed="false">
      <c r="A404" s="184" t="s">
        <v>925</v>
      </c>
      <c r="B404" s="86" t="e">
        <f aca="false">VLOOKUP($A404,#REF!, 34, FALSE())</f>
        <v>#VALUE!</v>
      </c>
      <c r="C404" s="87" t="str">
        <f aca="false">CONCATENATE("unused_",A404)</f>
        <v>unused_PEX_RX5N</v>
      </c>
      <c r="D404" s="88" t="e">
        <f aca="false">IF(LEN(VLOOKUP($A404,#REF!,8,FALSE())),LEFT(VLOOKUP($A404,#REF!,8,FALSE()),LEN(VLOOKUP($A404,#REF!,8,FALSE()))-2),"")</f>
        <v>#VALUE!</v>
      </c>
      <c r="E404" s="89" t="e">
        <f aca="false">IF(LEN(VLOOKUP($A404,#REF!,4,FALSE())),IF(INDEX(#REF!,MATCH($A404,#REF!,0),1),LEFT(VLOOKUP($A404,#REF!,4,FALSE()),LEN(VLOOKUP($A404,#REF!,4,FALSE()))-2),CONCATENATE(LEFT(VLOOKUP($A404,#REF!,4,FALSE()),LEN(VLOOKUP($A404,#REF!,4,FALSE()))-2),"*")),"")</f>
        <v>#VALUE!</v>
      </c>
      <c r="F404" s="90" t="e">
        <f aca="false">IF(LEN(VLOOKUP($A404,#REF!,5,FALSE())),IF(INDEX(#REF!,MATCH($A404,#REF!,0),2),LEFT(VLOOKUP($A404,#REF!,5,FALSE()),LEN(VLOOKUP($A404,#REF!,5,FALSE()))-2),CONCATENATE(LEFT(VLOOKUP($A404,#REF!,5,FALSE()),LEN(VLOOKUP($A404,#REF!,5,FALSE()))-2),"*")),"")</f>
        <v>#VALUE!</v>
      </c>
      <c r="G404" s="90" t="e">
        <f aca="false">IF(LEN(VLOOKUP($A404,#REF!,6,FALSE())),IF(INDEX(#REF!,MATCH($A404,#REF!,0),3),LEFT(VLOOKUP($A404,#REF!,6,FALSE()),LEN(VLOOKUP($A404,#REF!,6,FALSE()))-2),CONCATENATE(LEFT(VLOOKUP($A404,#REF!,6,FALSE()),LEN(VLOOKUP($A404,#REF!,6,FALSE()))-2),"*")),"")</f>
        <v>#VALUE!</v>
      </c>
      <c r="H404" s="91" t="e">
        <f aca="false">IF(LEN(VLOOKUP($A404,#REF!,7,FALSE())),IF(INDEX(#REF!,MATCH($A404,#REF!,0),4),LEFT(VLOOKUP($A404,#REF!,7,FALSE()),LEN(VLOOKUP($A404,#REF!,7,FALSE()))-2),CONCATENATE(LEFT(VLOOKUP($A404,#REF!,7,FALSE()),LEN(VLOOKUP($A404,#REF!,7,FALSE()))-2),"*")),"")</f>
        <v>#VALUE!</v>
      </c>
      <c r="I404" s="92" t="e">
        <f aca="false">IF(LEN(VLOOKUP($A404,#REF!,8,FALSE())),UPPER(RIGHT(VLOOKUP($A404,#REF!,8,FALSE()), 1)),"")</f>
        <v>#VALUE!</v>
      </c>
      <c r="J404" s="90" t="e">
        <f aca="false">IF(LEN(VLOOKUP($A404,#REF!,4,FALSE())),UPPER(RIGHT(VLOOKUP($A404,#REF!,4,FALSE()), 1)),"")</f>
        <v>#VALUE!</v>
      </c>
      <c r="K404" s="90" t="e">
        <f aca="false">IF(LEN(VLOOKUP($A404,#REF!,5,FALSE())),UPPER(RIGHT(VLOOKUP($A404,#REF!,5,FALSE()), 1)),"")</f>
        <v>#VALUE!</v>
      </c>
      <c r="L404" s="90" t="e">
        <f aca="false">IF(LEN(VLOOKUP($A404,#REF!,6,FALSE())),UPPER(RIGHT(VLOOKUP($A404,#REF!,6,FALSE()), 1)),"")</f>
        <v>#VALUE!</v>
      </c>
      <c r="M404" s="91" t="e">
        <f aca="false">IF(LEN(VLOOKUP($A404,#REF!,7,FALSE())),UPPER(RIGHT(VLOOKUP($A404,#REF!,7,FALSE()), 1)),"")</f>
        <v>#VALUE!</v>
      </c>
      <c r="N404" s="185"/>
      <c r="O404" s="185"/>
      <c r="P404" s="185"/>
      <c r="Q404" s="185"/>
      <c r="R404" s="185"/>
      <c r="S404" s="100" t="e">
        <f aca="false">HLOOKUP("Device Tree Pin Name",#REF!,MATCH($A404,#REF!,0),FALSE())</f>
        <v>#VALUE!</v>
      </c>
      <c r="T404" s="95" t="e">
        <f aca="false">HLOOKUP("power rail",#REF!,MATCH($A404,#REF!,0),FALSE())</f>
        <v>#VALUE!</v>
      </c>
      <c r="U404" s="96" t="e">
        <f aca="false">HLOOKUP("Wake Capable",#REF!,MATCH($A404,#REF!,0),FALSE())</f>
        <v>#VALUE!</v>
      </c>
      <c r="V404" s="96" t="e">
        <f aca="false">HLOOKUP("Strap",#REF!,MATCH($A404,#REF!,0),FALSE())</f>
        <v>#VALUE!</v>
      </c>
      <c r="W404" s="96"/>
      <c r="X404" s="96"/>
      <c r="Y404" s="96"/>
      <c r="Z404" s="95"/>
      <c r="AA404" s="95" t="e">
        <f aca="false">HLOOKUP("Pad type",#REF!,MATCH($A404,#REF!,0),FALSE())</f>
        <v>#VALUE!</v>
      </c>
      <c r="AB404" s="100"/>
      <c r="AC404" s="100" t="e">
        <f aca="false">HLOOKUP("POR Pin State",#REF!,MATCH($A404,#REF!,0),FALSE())</f>
        <v>#VALUE!</v>
      </c>
      <c r="AD404" s="187"/>
      <c r="AE404" s="187"/>
      <c r="AF404" s="187"/>
      <c r="AG404" s="187"/>
      <c r="AH404" s="188"/>
      <c r="AI404" s="188"/>
      <c r="AJ404" s="189"/>
      <c r="AK404" s="189"/>
      <c r="AL404" s="189"/>
      <c r="AM404" s="189"/>
      <c r="AN404" s="189"/>
      <c r="AO404" s="189"/>
      <c r="AP404" s="189"/>
      <c r="AQ404" s="208" t="s">
        <v>926</v>
      </c>
      <c r="AR404" s="104"/>
      <c r="AS404" s="104"/>
      <c r="AT404" s="104"/>
      <c r="AU404" s="104"/>
      <c r="AV404" s="104"/>
      <c r="AW404" s="104"/>
      <c r="AX404" s="104"/>
      <c r="AY404" s="104"/>
      <c r="AZ404" s="104"/>
      <c r="BA404" s="104"/>
      <c r="BB404" s="162"/>
      <c r="BC404" s="104"/>
      <c r="BD404" s="191"/>
      <c r="BE404" s="195" t="s">
        <v>924</v>
      </c>
      <c r="BF404" s="108" t="e">
        <f aca="false">VLOOKUP($A404,#REF!, 34, FALSE())</f>
        <v>#VALUE!</v>
      </c>
      <c r="BG404" s="108" t="e">
        <f aca="false">VLOOKUP($A404,#REF!, 22, FALSE())</f>
        <v>#VALUE!</v>
      </c>
      <c r="BH404" s="109"/>
    </row>
    <row r="405" s="193" customFormat="true" ht="12.75" hidden="false" customHeight="true" outlineLevel="0" collapsed="false">
      <c r="A405" s="184" t="s">
        <v>927</v>
      </c>
      <c r="B405" s="86" t="e">
        <f aca="false">VLOOKUP($A405,#REF!, 34, FALSE())</f>
        <v>#VALUE!</v>
      </c>
      <c r="C405" s="87" t="str">
        <f aca="false">CONCATENATE("unused_",A405)</f>
        <v>unused_PEX_TX5P</v>
      </c>
      <c r="D405" s="88" t="e">
        <f aca="false">IF(LEN(VLOOKUP($A405,#REF!,8,FALSE())),LEFT(VLOOKUP($A405,#REF!,8,FALSE()),LEN(VLOOKUP($A405,#REF!,8,FALSE()))-2),"")</f>
        <v>#VALUE!</v>
      </c>
      <c r="E405" s="89" t="e">
        <f aca="false">IF(LEN(VLOOKUP($A405,#REF!,4,FALSE())),IF(INDEX(#REF!,MATCH($A405,#REF!,0),1),LEFT(VLOOKUP($A405,#REF!,4,FALSE()),LEN(VLOOKUP($A405,#REF!,4,FALSE()))-2),CONCATENATE(LEFT(VLOOKUP($A405,#REF!,4,FALSE()),LEN(VLOOKUP($A405,#REF!,4,FALSE()))-2),"*")),"")</f>
        <v>#VALUE!</v>
      </c>
      <c r="F405" s="90" t="e">
        <f aca="false">IF(LEN(VLOOKUP($A405,#REF!,5,FALSE())),IF(INDEX(#REF!,MATCH($A405,#REF!,0),2),LEFT(VLOOKUP($A405,#REF!,5,FALSE()),LEN(VLOOKUP($A405,#REF!,5,FALSE()))-2),CONCATENATE(LEFT(VLOOKUP($A405,#REF!,5,FALSE()),LEN(VLOOKUP($A405,#REF!,5,FALSE()))-2),"*")),"")</f>
        <v>#VALUE!</v>
      </c>
      <c r="G405" s="90" t="e">
        <f aca="false">IF(LEN(VLOOKUP($A405,#REF!,6,FALSE())),IF(INDEX(#REF!,MATCH($A405,#REF!,0),3),LEFT(VLOOKUP($A405,#REF!,6,FALSE()),LEN(VLOOKUP($A405,#REF!,6,FALSE()))-2),CONCATENATE(LEFT(VLOOKUP($A405,#REF!,6,FALSE()),LEN(VLOOKUP($A405,#REF!,6,FALSE()))-2),"*")),"")</f>
        <v>#VALUE!</v>
      </c>
      <c r="H405" s="91" t="e">
        <f aca="false">IF(LEN(VLOOKUP($A405,#REF!,7,FALSE())),IF(INDEX(#REF!,MATCH($A405,#REF!,0),4),LEFT(VLOOKUP($A405,#REF!,7,FALSE()),LEN(VLOOKUP($A405,#REF!,7,FALSE()))-2),CONCATENATE(LEFT(VLOOKUP($A405,#REF!,7,FALSE()),LEN(VLOOKUP($A405,#REF!,7,FALSE()))-2),"*")),"")</f>
        <v>#VALUE!</v>
      </c>
      <c r="I405" s="92" t="e">
        <f aca="false">IF(LEN(VLOOKUP($A405,#REF!,8,FALSE())),UPPER(RIGHT(VLOOKUP($A405,#REF!,8,FALSE()), 1)),"")</f>
        <v>#VALUE!</v>
      </c>
      <c r="J405" s="90" t="e">
        <f aca="false">IF(LEN(VLOOKUP($A405,#REF!,4,FALSE())),UPPER(RIGHT(VLOOKUP($A405,#REF!,4,FALSE()), 1)),"")</f>
        <v>#VALUE!</v>
      </c>
      <c r="K405" s="90" t="e">
        <f aca="false">IF(LEN(VLOOKUP($A405,#REF!,5,FALSE())),UPPER(RIGHT(VLOOKUP($A405,#REF!,5,FALSE()), 1)),"")</f>
        <v>#VALUE!</v>
      </c>
      <c r="L405" s="90" t="e">
        <f aca="false">IF(LEN(VLOOKUP($A405,#REF!,6,FALSE())),UPPER(RIGHT(VLOOKUP($A405,#REF!,6,FALSE()), 1)),"")</f>
        <v>#VALUE!</v>
      </c>
      <c r="M405" s="91" t="e">
        <f aca="false">IF(LEN(VLOOKUP($A405,#REF!,7,FALSE())),UPPER(RIGHT(VLOOKUP($A405,#REF!,7,FALSE()), 1)),"")</f>
        <v>#VALUE!</v>
      </c>
      <c r="N405" s="185"/>
      <c r="O405" s="185"/>
      <c r="P405" s="185"/>
      <c r="Q405" s="185"/>
      <c r="R405" s="185"/>
      <c r="S405" s="100" t="e">
        <f aca="false">HLOOKUP("Device Tree Pin Name",#REF!,MATCH($A405,#REF!,0),FALSE())</f>
        <v>#VALUE!</v>
      </c>
      <c r="T405" s="95" t="e">
        <f aca="false">HLOOKUP("power rail",#REF!,MATCH($A405,#REF!,0),FALSE())</f>
        <v>#VALUE!</v>
      </c>
      <c r="U405" s="96" t="e">
        <f aca="false">HLOOKUP("Wake Capable",#REF!,MATCH($A405,#REF!,0),FALSE())</f>
        <v>#VALUE!</v>
      </c>
      <c r="V405" s="96" t="e">
        <f aca="false">HLOOKUP("Strap",#REF!,MATCH($A405,#REF!,0),FALSE())</f>
        <v>#VALUE!</v>
      </c>
      <c r="W405" s="96"/>
      <c r="X405" s="96"/>
      <c r="Y405" s="96"/>
      <c r="Z405" s="95"/>
      <c r="AA405" s="95" t="e">
        <f aca="false">HLOOKUP("Pad type",#REF!,MATCH($A405,#REF!,0),FALSE())</f>
        <v>#VALUE!</v>
      </c>
      <c r="AB405" s="100"/>
      <c r="AC405" s="100" t="e">
        <f aca="false">HLOOKUP("POR Pin State",#REF!,MATCH($A405,#REF!,0),FALSE())</f>
        <v>#VALUE!</v>
      </c>
      <c r="AD405" s="187"/>
      <c r="AE405" s="187"/>
      <c r="AF405" s="187"/>
      <c r="AG405" s="187"/>
      <c r="AH405" s="188"/>
      <c r="AI405" s="188"/>
      <c r="AJ405" s="189"/>
      <c r="AK405" s="189"/>
      <c r="AL405" s="189"/>
      <c r="AM405" s="189"/>
      <c r="AN405" s="189"/>
      <c r="AO405" s="189"/>
      <c r="AP405" s="189"/>
      <c r="AQ405" s="207" t="s">
        <v>928</v>
      </c>
      <c r="AR405" s="104"/>
      <c r="AS405" s="104"/>
      <c r="AT405" s="104"/>
      <c r="AU405" s="104"/>
      <c r="AV405" s="104"/>
      <c r="AW405" s="104"/>
      <c r="AX405" s="104"/>
      <c r="AY405" s="104"/>
      <c r="AZ405" s="104"/>
      <c r="BA405" s="104"/>
      <c r="BB405" s="162"/>
      <c r="BC405" s="104"/>
      <c r="BD405" s="191"/>
      <c r="BE405" s="195" t="s">
        <v>924</v>
      </c>
      <c r="BF405" s="108" t="e">
        <f aca="false">VLOOKUP($A405,#REF!, 34, FALSE())</f>
        <v>#VALUE!</v>
      </c>
      <c r="BG405" s="108" t="e">
        <f aca="false">VLOOKUP($A405,#REF!, 22, FALSE())</f>
        <v>#VALUE!</v>
      </c>
      <c r="BH405" s="109"/>
    </row>
    <row r="406" s="193" customFormat="true" ht="12.75" hidden="false" customHeight="true" outlineLevel="0" collapsed="false">
      <c r="A406" s="184" t="s">
        <v>929</v>
      </c>
      <c r="B406" s="86" t="e">
        <f aca="false">VLOOKUP($A406,#REF!, 34, FALSE())</f>
        <v>#VALUE!</v>
      </c>
      <c r="C406" s="87" t="str">
        <f aca="false">CONCATENATE("unused_",A406)</f>
        <v>unused_PEX_TX5N</v>
      </c>
      <c r="D406" s="88" t="e">
        <f aca="false">IF(LEN(VLOOKUP($A406,#REF!,8,FALSE())),LEFT(VLOOKUP($A406,#REF!,8,FALSE()),LEN(VLOOKUP($A406,#REF!,8,FALSE()))-2),"")</f>
        <v>#VALUE!</v>
      </c>
      <c r="E406" s="89" t="e">
        <f aca="false">IF(LEN(VLOOKUP($A406,#REF!,4,FALSE())),IF(INDEX(#REF!,MATCH($A406,#REF!,0),1),LEFT(VLOOKUP($A406,#REF!,4,FALSE()),LEN(VLOOKUP($A406,#REF!,4,FALSE()))-2),CONCATENATE(LEFT(VLOOKUP($A406,#REF!,4,FALSE()),LEN(VLOOKUP($A406,#REF!,4,FALSE()))-2),"*")),"")</f>
        <v>#VALUE!</v>
      </c>
      <c r="F406" s="90" t="e">
        <f aca="false">IF(LEN(VLOOKUP($A406,#REF!,5,FALSE())),IF(INDEX(#REF!,MATCH($A406,#REF!,0),2),LEFT(VLOOKUP($A406,#REF!,5,FALSE()),LEN(VLOOKUP($A406,#REF!,5,FALSE()))-2),CONCATENATE(LEFT(VLOOKUP($A406,#REF!,5,FALSE()),LEN(VLOOKUP($A406,#REF!,5,FALSE()))-2),"*")),"")</f>
        <v>#VALUE!</v>
      </c>
      <c r="G406" s="90" t="e">
        <f aca="false">IF(LEN(VLOOKUP($A406,#REF!,6,FALSE())),IF(INDEX(#REF!,MATCH($A406,#REF!,0),3),LEFT(VLOOKUP($A406,#REF!,6,FALSE()),LEN(VLOOKUP($A406,#REF!,6,FALSE()))-2),CONCATENATE(LEFT(VLOOKUP($A406,#REF!,6,FALSE()),LEN(VLOOKUP($A406,#REF!,6,FALSE()))-2),"*")),"")</f>
        <v>#VALUE!</v>
      </c>
      <c r="H406" s="91" t="e">
        <f aca="false">IF(LEN(VLOOKUP($A406,#REF!,7,FALSE())),IF(INDEX(#REF!,MATCH($A406,#REF!,0),4),LEFT(VLOOKUP($A406,#REF!,7,FALSE()),LEN(VLOOKUP($A406,#REF!,7,FALSE()))-2),CONCATENATE(LEFT(VLOOKUP($A406,#REF!,7,FALSE()),LEN(VLOOKUP($A406,#REF!,7,FALSE()))-2),"*")),"")</f>
        <v>#VALUE!</v>
      </c>
      <c r="I406" s="92" t="e">
        <f aca="false">IF(LEN(VLOOKUP($A406,#REF!,8,FALSE())),UPPER(RIGHT(VLOOKUP($A406,#REF!,8,FALSE()), 1)),"")</f>
        <v>#VALUE!</v>
      </c>
      <c r="J406" s="90" t="e">
        <f aca="false">IF(LEN(VLOOKUP($A406,#REF!,4,FALSE())),UPPER(RIGHT(VLOOKUP($A406,#REF!,4,FALSE()), 1)),"")</f>
        <v>#VALUE!</v>
      </c>
      <c r="K406" s="90" t="e">
        <f aca="false">IF(LEN(VLOOKUP($A406,#REF!,5,FALSE())),UPPER(RIGHT(VLOOKUP($A406,#REF!,5,FALSE()), 1)),"")</f>
        <v>#VALUE!</v>
      </c>
      <c r="L406" s="90" t="e">
        <f aca="false">IF(LEN(VLOOKUP($A406,#REF!,6,FALSE())),UPPER(RIGHT(VLOOKUP($A406,#REF!,6,FALSE()), 1)),"")</f>
        <v>#VALUE!</v>
      </c>
      <c r="M406" s="91" t="e">
        <f aca="false">IF(LEN(VLOOKUP($A406,#REF!,7,FALSE())),UPPER(RIGHT(VLOOKUP($A406,#REF!,7,FALSE()), 1)),"")</f>
        <v>#VALUE!</v>
      </c>
      <c r="N406" s="185"/>
      <c r="O406" s="185"/>
      <c r="P406" s="185"/>
      <c r="Q406" s="185"/>
      <c r="R406" s="185"/>
      <c r="S406" s="100" t="e">
        <f aca="false">HLOOKUP("Device Tree Pin Name",#REF!,MATCH($A406,#REF!,0),FALSE())</f>
        <v>#VALUE!</v>
      </c>
      <c r="T406" s="95" t="e">
        <f aca="false">HLOOKUP("power rail",#REF!,MATCH($A406,#REF!,0),FALSE())</f>
        <v>#VALUE!</v>
      </c>
      <c r="U406" s="96" t="e">
        <f aca="false">HLOOKUP("Wake Capable",#REF!,MATCH($A406,#REF!,0),FALSE())</f>
        <v>#VALUE!</v>
      </c>
      <c r="V406" s="96" t="e">
        <f aca="false">HLOOKUP("Strap",#REF!,MATCH($A406,#REF!,0),FALSE())</f>
        <v>#VALUE!</v>
      </c>
      <c r="W406" s="96"/>
      <c r="X406" s="96"/>
      <c r="Y406" s="96"/>
      <c r="Z406" s="95"/>
      <c r="AA406" s="95" t="e">
        <f aca="false">HLOOKUP("Pad type",#REF!,MATCH($A406,#REF!,0),FALSE())</f>
        <v>#VALUE!</v>
      </c>
      <c r="AB406" s="100"/>
      <c r="AC406" s="100" t="e">
        <f aca="false">HLOOKUP("POR Pin State",#REF!,MATCH($A406,#REF!,0),FALSE())</f>
        <v>#VALUE!</v>
      </c>
      <c r="AD406" s="187"/>
      <c r="AE406" s="187"/>
      <c r="AF406" s="187"/>
      <c r="AG406" s="187"/>
      <c r="AH406" s="188"/>
      <c r="AI406" s="188"/>
      <c r="AJ406" s="189"/>
      <c r="AK406" s="189"/>
      <c r="AL406" s="189"/>
      <c r="AM406" s="189"/>
      <c r="AN406" s="189"/>
      <c r="AO406" s="189"/>
      <c r="AP406" s="189"/>
      <c r="AQ406" s="208" t="s">
        <v>930</v>
      </c>
      <c r="AR406" s="104"/>
      <c r="AS406" s="104"/>
      <c r="AT406" s="104"/>
      <c r="AU406" s="104"/>
      <c r="AV406" s="104"/>
      <c r="AW406" s="104"/>
      <c r="AX406" s="104"/>
      <c r="AY406" s="104"/>
      <c r="AZ406" s="104"/>
      <c r="BA406" s="104"/>
      <c r="BB406" s="162"/>
      <c r="BC406" s="104"/>
      <c r="BD406" s="191"/>
      <c r="BE406" s="195" t="s">
        <v>924</v>
      </c>
      <c r="BF406" s="108" t="e">
        <f aca="false">VLOOKUP($A406,#REF!, 34, FALSE())</f>
        <v>#VALUE!</v>
      </c>
      <c r="BG406" s="108" t="e">
        <f aca="false">VLOOKUP($A406,#REF!, 22, FALSE())</f>
        <v>#VALUE!</v>
      </c>
      <c r="BH406" s="109"/>
    </row>
    <row r="407" s="193" customFormat="true" ht="12.75" hidden="false" customHeight="true" outlineLevel="0" collapsed="false">
      <c r="A407" s="184" t="s">
        <v>931</v>
      </c>
      <c r="B407" s="86" t="e">
        <f aca="false">VLOOKUP($A407,#REF!, 34, FALSE())</f>
        <v>#VALUE!</v>
      </c>
      <c r="C407" s="87" t="str">
        <f aca="false">CONCATENATE("unused_",A407)</f>
        <v>unused_PEX_RX6P</v>
      </c>
      <c r="D407" s="88" t="e">
        <f aca="false">IF(LEN(VLOOKUP($A407,#REF!,8,FALSE())),LEFT(VLOOKUP($A407,#REF!,8,FALSE()),LEN(VLOOKUP($A407,#REF!,8,FALSE()))-2),"")</f>
        <v>#VALUE!</v>
      </c>
      <c r="E407" s="89" t="e">
        <f aca="false">IF(LEN(VLOOKUP($A407,#REF!,4,FALSE())),IF(INDEX(#REF!,MATCH($A407,#REF!,0),1),LEFT(VLOOKUP($A407,#REF!,4,FALSE()),LEN(VLOOKUP($A407,#REF!,4,FALSE()))-2),CONCATENATE(LEFT(VLOOKUP($A407,#REF!,4,FALSE()),LEN(VLOOKUP($A407,#REF!,4,FALSE()))-2),"*")),"")</f>
        <v>#VALUE!</v>
      </c>
      <c r="F407" s="90" t="e">
        <f aca="false">IF(LEN(VLOOKUP($A407,#REF!,5,FALSE())),IF(INDEX(#REF!,MATCH($A407,#REF!,0),2),LEFT(VLOOKUP($A407,#REF!,5,FALSE()),LEN(VLOOKUP($A407,#REF!,5,FALSE()))-2),CONCATENATE(LEFT(VLOOKUP($A407,#REF!,5,FALSE()),LEN(VLOOKUP($A407,#REF!,5,FALSE()))-2),"*")),"")</f>
        <v>#VALUE!</v>
      </c>
      <c r="G407" s="90" t="e">
        <f aca="false">IF(LEN(VLOOKUP($A407,#REF!,6,FALSE())),IF(INDEX(#REF!,MATCH($A407,#REF!,0),3),LEFT(VLOOKUP($A407,#REF!,6,FALSE()),LEN(VLOOKUP($A407,#REF!,6,FALSE()))-2),CONCATENATE(LEFT(VLOOKUP($A407,#REF!,6,FALSE()),LEN(VLOOKUP($A407,#REF!,6,FALSE()))-2),"*")),"")</f>
        <v>#VALUE!</v>
      </c>
      <c r="H407" s="91" t="e">
        <f aca="false">IF(LEN(VLOOKUP($A407,#REF!,7,FALSE())),IF(INDEX(#REF!,MATCH($A407,#REF!,0),4),LEFT(VLOOKUP($A407,#REF!,7,FALSE()),LEN(VLOOKUP($A407,#REF!,7,FALSE()))-2),CONCATENATE(LEFT(VLOOKUP($A407,#REF!,7,FALSE()),LEN(VLOOKUP($A407,#REF!,7,FALSE()))-2),"*")),"")</f>
        <v>#VALUE!</v>
      </c>
      <c r="I407" s="92" t="e">
        <f aca="false">IF(LEN(VLOOKUP($A407,#REF!,8,FALSE())),UPPER(RIGHT(VLOOKUP($A407,#REF!,8,FALSE()), 1)),"")</f>
        <v>#VALUE!</v>
      </c>
      <c r="J407" s="90" t="e">
        <f aca="false">IF(LEN(VLOOKUP($A407,#REF!,4,FALSE())),UPPER(RIGHT(VLOOKUP($A407,#REF!,4,FALSE()), 1)),"")</f>
        <v>#VALUE!</v>
      </c>
      <c r="K407" s="90" t="e">
        <f aca="false">IF(LEN(VLOOKUP($A407,#REF!,5,FALSE())),UPPER(RIGHT(VLOOKUP($A407,#REF!,5,FALSE()), 1)),"")</f>
        <v>#VALUE!</v>
      </c>
      <c r="L407" s="90" t="e">
        <f aca="false">IF(LEN(VLOOKUP($A407,#REF!,6,FALSE())),UPPER(RIGHT(VLOOKUP($A407,#REF!,6,FALSE()), 1)),"")</f>
        <v>#VALUE!</v>
      </c>
      <c r="M407" s="91" t="e">
        <f aca="false">IF(LEN(VLOOKUP($A407,#REF!,7,FALSE())),UPPER(RIGHT(VLOOKUP($A407,#REF!,7,FALSE()), 1)),"")</f>
        <v>#VALUE!</v>
      </c>
      <c r="N407" s="185"/>
      <c r="O407" s="185"/>
      <c r="P407" s="185"/>
      <c r="Q407" s="185"/>
      <c r="R407" s="185"/>
      <c r="S407" s="100" t="e">
        <f aca="false">HLOOKUP("Device Tree Pin Name",#REF!,MATCH($A407,#REF!,0),FALSE())</f>
        <v>#VALUE!</v>
      </c>
      <c r="T407" s="95" t="e">
        <f aca="false">HLOOKUP("power rail",#REF!,MATCH($A407,#REF!,0),FALSE())</f>
        <v>#VALUE!</v>
      </c>
      <c r="U407" s="209"/>
      <c r="V407" s="209"/>
      <c r="W407" s="209"/>
      <c r="X407" s="209"/>
      <c r="Y407" s="209"/>
      <c r="Z407" s="95"/>
      <c r="AA407" s="95" t="e">
        <f aca="false">HLOOKUP("Pad type",#REF!,MATCH($A407,#REF!,0),FALSE())</f>
        <v>#VALUE!</v>
      </c>
      <c r="AB407" s="210"/>
      <c r="AC407" s="210"/>
      <c r="AD407" s="187"/>
      <c r="AE407" s="187"/>
      <c r="AF407" s="187"/>
      <c r="AG407" s="187"/>
      <c r="AH407" s="188"/>
      <c r="AI407" s="188"/>
      <c r="AJ407" s="189"/>
      <c r="AK407" s="189"/>
      <c r="AL407" s="189"/>
      <c r="AM407" s="189"/>
      <c r="AN407" s="189"/>
      <c r="AO407" s="189"/>
      <c r="AP407" s="189"/>
      <c r="AQ407" s="208" t="s">
        <v>932</v>
      </c>
      <c r="AR407" s="104"/>
      <c r="AS407" s="104"/>
      <c r="AT407" s="104"/>
      <c r="AU407" s="104"/>
      <c r="AV407" s="104"/>
      <c r="AW407" s="104"/>
      <c r="AX407" s="104"/>
      <c r="AY407" s="104"/>
      <c r="AZ407" s="104"/>
      <c r="BA407" s="104"/>
      <c r="BB407" s="162"/>
      <c r="BC407" s="104"/>
      <c r="BD407" s="191"/>
      <c r="BE407" s="195" t="s">
        <v>933</v>
      </c>
      <c r="BF407" s="108" t="e">
        <f aca="false">VLOOKUP($A407,#REF!, 34, FALSE())</f>
        <v>#VALUE!</v>
      </c>
      <c r="BG407" s="108" t="e">
        <f aca="false">VLOOKUP($A407,#REF!, 22, FALSE())</f>
        <v>#VALUE!</v>
      </c>
      <c r="BH407" s="109"/>
    </row>
    <row r="408" s="193" customFormat="true" ht="12.75" hidden="false" customHeight="true" outlineLevel="0" collapsed="false">
      <c r="A408" s="184" t="s">
        <v>934</v>
      </c>
      <c r="B408" s="86" t="e">
        <f aca="false">VLOOKUP($A408,#REF!, 34, FALSE())</f>
        <v>#VALUE!</v>
      </c>
      <c r="C408" s="87" t="str">
        <f aca="false">CONCATENATE("unused_",A408)</f>
        <v>unused_PEX_RX6N</v>
      </c>
      <c r="D408" s="88" t="e">
        <f aca="false">IF(LEN(VLOOKUP($A408,#REF!,8,FALSE())),LEFT(VLOOKUP($A408,#REF!,8,FALSE()),LEN(VLOOKUP($A408,#REF!,8,FALSE()))-2),"")</f>
        <v>#VALUE!</v>
      </c>
      <c r="E408" s="89" t="e">
        <f aca="false">IF(LEN(VLOOKUP($A408,#REF!,4,FALSE())),IF(INDEX(#REF!,MATCH($A408,#REF!,0),1),LEFT(VLOOKUP($A408,#REF!,4,FALSE()),LEN(VLOOKUP($A408,#REF!,4,FALSE()))-2),CONCATENATE(LEFT(VLOOKUP($A408,#REF!,4,FALSE()),LEN(VLOOKUP($A408,#REF!,4,FALSE()))-2),"*")),"")</f>
        <v>#VALUE!</v>
      </c>
      <c r="F408" s="90" t="e">
        <f aca="false">IF(LEN(VLOOKUP($A408,#REF!,5,FALSE())),IF(INDEX(#REF!,MATCH($A408,#REF!,0),2),LEFT(VLOOKUP($A408,#REF!,5,FALSE()),LEN(VLOOKUP($A408,#REF!,5,FALSE()))-2),CONCATENATE(LEFT(VLOOKUP($A408,#REF!,5,FALSE()),LEN(VLOOKUP($A408,#REF!,5,FALSE()))-2),"*")),"")</f>
        <v>#VALUE!</v>
      </c>
      <c r="G408" s="90" t="e">
        <f aca="false">IF(LEN(VLOOKUP($A408,#REF!,6,FALSE())),IF(INDEX(#REF!,MATCH($A408,#REF!,0),3),LEFT(VLOOKUP($A408,#REF!,6,FALSE()),LEN(VLOOKUP($A408,#REF!,6,FALSE()))-2),CONCATENATE(LEFT(VLOOKUP($A408,#REF!,6,FALSE()),LEN(VLOOKUP($A408,#REF!,6,FALSE()))-2),"*")),"")</f>
        <v>#VALUE!</v>
      </c>
      <c r="H408" s="91" t="e">
        <f aca="false">IF(LEN(VLOOKUP($A408,#REF!,7,FALSE())),IF(INDEX(#REF!,MATCH($A408,#REF!,0),4),LEFT(VLOOKUP($A408,#REF!,7,FALSE()),LEN(VLOOKUP($A408,#REF!,7,FALSE()))-2),CONCATENATE(LEFT(VLOOKUP($A408,#REF!,7,FALSE()),LEN(VLOOKUP($A408,#REF!,7,FALSE()))-2),"*")),"")</f>
        <v>#VALUE!</v>
      </c>
      <c r="I408" s="92" t="e">
        <f aca="false">IF(LEN(VLOOKUP($A408,#REF!,8,FALSE())),UPPER(RIGHT(VLOOKUP($A408,#REF!,8,FALSE()), 1)),"")</f>
        <v>#VALUE!</v>
      </c>
      <c r="J408" s="90" t="e">
        <f aca="false">IF(LEN(VLOOKUP($A408,#REF!,4,FALSE())),UPPER(RIGHT(VLOOKUP($A408,#REF!,4,FALSE()), 1)),"")</f>
        <v>#VALUE!</v>
      </c>
      <c r="K408" s="90" t="e">
        <f aca="false">IF(LEN(VLOOKUP($A408,#REF!,5,FALSE())),UPPER(RIGHT(VLOOKUP($A408,#REF!,5,FALSE()), 1)),"")</f>
        <v>#VALUE!</v>
      </c>
      <c r="L408" s="90" t="e">
        <f aca="false">IF(LEN(VLOOKUP($A408,#REF!,6,FALSE())),UPPER(RIGHT(VLOOKUP($A408,#REF!,6,FALSE()), 1)),"")</f>
        <v>#VALUE!</v>
      </c>
      <c r="M408" s="91" t="e">
        <f aca="false">IF(LEN(VLOOKUP($A408,#REF!,7,FALSE())),UPPER(RIGHT(VLOOKUP($A408,#REF!,7,FALSE()), 1)),"")</f>
        <v>#VALUE!</v>
      </c>
      <c r="N408" s="185"/>
      <c r="O408" s="185"/>
      <c r="P408" s="185"/>
      <c r="Q408" s="185"/>
      <c r="R408" s="185"/>
      <c r="S408" s="100" t="e">
        <f aca="false">HLOOKUP("Device Tree Pin Name",#REF!,MATCH($A408,#REF!,0),FALSE())</f>
        <v>#VALUE!</v>
      </c>
      <c r="T408" s="95" t="e">
        <f aca="false">HLOOKUP("power rail",#REF!,MATCH($A408,#REF!,0),FALSE())</f>
        <v>#VALUE!</v>
      </c>
      <c r="U408" s="96" t="e">
        <f aca="false">HLOOKUP("Wake Capable",#REF!,MATCH($A408,#REF!,0),FALSE())</f>
        <v>#VALUE!</v>
      </c>
      <c r="V408" s="96" t="e">
        <f aca="false">HLOOKUP("Strap",#REF!,MATCH($A408,#REF!,0),FALSE())</f>
        <v>#VALUE!</v>
      </c>
      <c r="W408" s="96"/>
      <c r="X408" s="96"/>
      <c r="Y408" s="96"/>
      <c r="Z408" s="95"/>
      <c r="AA408" s="95" t="e">
        <f aca="false">HLOOKUP("Pad type",#REF!,MATCH($A408,#REF!,0),FALSE())</f>
        <v>#VALUE!</v>
      </c>
      <c r="AB408" s="94"/>
      <c r="AC408" s="94" t="e">
        <f aca="false">HLOOKUP("POR Pin State",#REF!,MATCH($A408,#REF!,0),FALSE())</f>
        <v>#VALUE!</v>
      </c>
      <c r="AD408" s="187"/>
      <c r="AE408" s="187"/>
      <c r="AF408" s="187"/>
      <c r="AG408" s="187"/>
      <c r="AH408" s="188"/>
      <c r="AI408" s="188"/>
      <c r="AJ408" s="189"/>
      <c r="AK408" s="189"/>
      <c r="AL408" s="189"/>
      <c r="AM408" s="189"/>
      <c r="AN408" s="189"/>
      <c r="AO408" s="189"/>
      <c r="AP408" s="189"/>
      <c r="AQ408" s="207" t="s">
        <v>935</v>
      </c>
      <c r="AR408" s="104"/>
      <c r="AS408" s="104"/>
      <c r="AT408" s="104"/>
      <c r="AU408" s="104"/>
      <c r="AV408" s="104"/>
      <c r="AW408" s="104"/>
      <c r="AX408" s="104"/>
      <c r="AY408" s="104"/>
      <c r="AZ408" s="104"/>
      <c r="BA408" s="104"/>
      <c r="BB408" s="162"/>
      <c r="BC408" s="104"/>
      <c r="BD408" s="191"/>
      <c r="BE408" s="195" t="s">
        <v>933</v>
      </c>
      <c r="BF408" s="108" t="e">
        <f aca="false">VLOOKUP($A408,#REF!, 34, FALSE())</f>
        <v>#VALUE!</v>
      </c>
      <c r="BG408" s="108" t="e">
        <f aca="false">VLOOKUP($A408,#REF!, 22, FALSE())</f>
        <v>#VALUE!</v>
      </c>
      <c r="BH408" s="109"/>
    </row>
    <row r="409" s="193" customFormat="true" ht="12.75" hidden="false" customHeight="true" outlineLevel="0" collapsed="false">
      <c r="A409" s="184" t="s">
        <v>936</v>
      </c>
      <c r="B409" s="86" t="e">
        <f aca="false">VLOOKUP($A409,#REF!, 34, FALSE())</f>
        <v>#VALUE!</v>
      </c>
      <c r="C409" s="87" t="str">
        <f aca="false">CONCATENATE("unused_",A409)</f>
        <v>unused_PEX_TX6P</v>
      </c>
      <c r="D409" s="88" t="e">
        <f aca="false">IF(LEN(VLOOKUP($A409,#REF!,8,FALSE())),LEFT(VLOOKUP($A409,#REF!,8,FALSE()),LEN(VLOOKUP($A409,#REF!,8,FALSE()))-2),"")</f>
        <v>#VALUE!</v>
      </c>
      <c r="E409" s="89" t="e">
        <f aca="false">IF(LEN(VLOOKUP($A409,#REF!,4,FALSE())),IF(INDEX(#REF!,MATCH($A409,#REF!,0),1),LEFT(VLOOKUP($A409,#REF!,4,FALSE()),LEN(VLOOKUP($A409,#REF!,4,FALSE()))-2),CONCATENATE(LEFT(VLOOKUP($A409,#REF!,4,FALSE()),LEN(VLOOKUP($A409,#REF!,4,FALSE()))-2),"*")),"")</f>
        <v>#VALUE!</v>
      </c>
      <c r="F409" s="90" t="e">
        <f aca="false">IF(LEN(VLOOKUP($A409,#REF!,5,FALSE())),IF(INDEX(#REF!,MATCH($A409,#REF!,0),2),LEFT(VLOOKUP($A409,#REF!,5,FALSE()),LEN(VLOOKUP($A409,#REF!,5,FALSE()))-2),CONCATENATE(LEFT(VLOOKUP($A409,#REF!,5,FALSE()),LEN(VLOOKUP($A409,#REF!,5,FALSE()))-2),"*")),"")</f>
        <v>#VALUE!</v>
      </c>
      <c r="G409" s="90" t="e">
        <f aca="false">IF(LEN(VLOOKUP($A409,#REF!,6,FALSE())),IF(INDEX(#REF!,MATCH($A409,#REF!,0),3),LEFT(VLOOKUP($A409,#REF!,6,FALSE()),LEN(VLOOKUP($A409,#REF!,6,FALSE()))-2),CONCATENATE(LEFT(VLOOKUP($A409,#REF!,6,FALSE()),LEN(VLOOKUP($A409,#REF!,6,FALSE()))-2),"*")),"")</f>
        <v>#VALUE!</v>
      </c>
      <c r="H409" s="91" t="e">
        <f aca="false">IF(LEN(VLOOKUP($A409,#REF!,7,FALSE())),IF(INDEX(#REF!,MATCH($A409,#REF!,0),4),LEFT(VLOOKUP($A409,#REF!,7,FALSE()),LEN(VLOOKUP($A409,#REF!,7,FALSE()))-2),CONCATENATE(LEFT(VLOOKUP($A409,#REF!,7,FALSE()),LEN(VLOOKUP($A409,#REF!,7,FALSE()))-2),"*")),"")</f>
        <v>#VALUE!</v>
      </c>
      <c r="I409" s="92" t="e">
        <f aca="false">IF(LEN(VLOOKUP($A409,#REF!,8,FALSE())),UPPER(RIGHT(VLOOKUP($A409,#REF!,8,FALSE()), 1)),"")</f>
        <v>#VALUE!</v>
      </c>
      <c r="J409" s="90" t="e">
        <f aca="false">IF(LEN(VLOOKUP($A409,#REF!,4,FALSE())),UPPER(RIGHT(VLOOKUP($A409,#REF!,4,FALSE()), 1)),"")</f>
        <v>#VALUE!</v>
      </c>
      <c r="K409" s="90" t="e">
        <f aca="false">IF(LEN(VLOOKUP($A409,#REF!,5,FALSE())),UPPER(RIGHT(VLOOKUP($A409,#REF!,5,FALSE()), 1)),"")</f>
        <v>#VALUE!</v>
      </c>
      <c r="L409" s="90" t="e">
        <f aca="false">IF(LEN(VLOOKUP($A409,#REF!,6,FALSE())),UPPER(RIGHT(VLOOKUP($A409,#REF!,6,FALSE()), 1)),"")</f>
        <v>#VALUE!</v>
      </c>
      <c r="M409" s="91" t="e">
        <f aca="false">IF(LEN(VLOOKUP($A409,#REF!,7,FALSE())),UPPER(RIGHT(VLOOKUP($A409,#REF!,7,FALSE()), 1)),"")</f>
        <v>#VALUE!</v>
      </c>
      <c r="N409" s="185"/>
      <c r="O409" s="185"/>
      <c r="P409" s="185"/>
      <c r="Q409" s="185"/>
      <c r="R409" s="185"/>
      <c r="S409" s="100" t="e">
        <f aca="false">HLOOKUP("Device Tree Pin Name",#REF!,MATCH($A409,#REF!,0),FALSE())</f>
        <v>#VALUE!</v>
      </c>
      <c r="T409" s="95" t="e">
        <f aca="false">HLOOKUP("power rail",#REF!,MATCH($A409,#REF!,0),FALSE())</f>
        <v>#VALUE!</v>
      </c>
      <c r="U409" s="96" t="e">
        <f aca="false">HLOOKUP("Wake Capable",#REF!,MATCH($A409,#REF!,0),FALSE())</f>
        <v>#VALUE!</v>
      </c>
      <c r="V409" s="96" t="e">
        <f aca="false">HLOOKUP("Strap",#REF!,MATCH($A409,#REF!,0),FALSE())</f>
        <v>#VALUE!</v>
      </c>
      <c r="W409" s="96"/>
      <c r="X409" s="96"/>
      <c r="Y409" s="96"/>
      <c r="Z409" s="95"/>
      <c r="AA409" s="95" t="e">
        <f aca="false">HLOOKUP("Pad type",#REF!,MATCH($A409,#REF!,0),FALSE())</f>
        <v>#VALUE!</v>
      </c>
      <c r="AB409" s="100"/>
      <c r="AC409" s="100" t="e">
        <f aca="false">HLOOKUP("POR Pin State",#REF!,MATCH($A409,#REF!,0),FALSE())</f>
        <v>#VALUE!</v>
      </c>
      <c r="AD409" s="187"/>
      <c r="AE409" s="187"/>
      <c r="AF409" s="187"/>
      <c r="AG409" s="187"/>
      <c r="AH409" s="188"/>
      <c r="AI409" s="188"/>
      <c r="AJ409" s="189"/>
      <c r="AK409" s="189"/>
      <c r="AL409" s="189"/>
      <c r="AM409" s="189"/>
      <c r="AN409" s="189"/>
      <c r="AO409" s="189"/>
      <c r="AP409" s="189"/>
      <c r="AQ409" s="208" t="s">
        <v>937</v>
      </c>
      <c r="AR409" s="104"/>
      <c r="AS409" s="104"/>
      <c r="AT409" s="104"/>
      <c r="AU409" s="104"/>
      <c r="AV409" s="104"/>
      <c r="AW409" s="104"/>
      <c r="AX409" s="104"/>
      <c r="AY409" s="104"/>
      <c r="AZ409" s="104"/>
      <c r="BA409" s="104"/>
      <c r="BB409" s="162"/>
      <c r="BC409" s="104"/>
      <c r="BD409" s="191"/>
      <c r="BE409" s="195" t="s">
        <v>933</v>
      </c>
      <c r="BF409" s="108" t="e">
        <f aca="false">VLOOKUP($A409,#REF!, 34, FALSE())</f>
        <v>#VALUE!</v>
      </c>
      <c r="BG409" s="108" t="e">
        <f aca="false">VLOOKUP($A409,#REF!, 22, FALSE())</f>
        <v>#VALUE!</v>
      </c>
      <c r="BH409" s="109"/>
    </row>
    <row r="410" s="193" customFormat="true" ht="12.75" hidden="false" customHeight="true" outlineLevel="0" collapsed="false">
      <c r="A410" s="184" t="s">
        <v>938</v>
      </c>
      <c r="B410" s="86" t="e">
        <f aca="false">VLOOKUP($A410,#REF!, 34, FALSE())</f>
        <v>#VALUE!</v>
      </c>
      <c r="C410" s="87" t="str">
        <f aca="false">CONCATENATE("unused_",A410)</f>
        <v>unused_PEX_TX6N</v>
      </c>
      <c r="D410" s="88" t="e">
        <f aca="false">IF(LEN(VLOOKUP($A410,#REF!,8,FALSE())),LEFT(VLOOKUP($A410,#REF!,8,FALSE()),LEN(VLOOKUP($A410,#REF!,8,FALSE()))-2),"")</f>
        <v>#VALUE!</v>
      </c>
      <c r="E410" s="89" t="e">
        <f aca="false">IF(LEN(VLOOKUP($A410,#REF!,4,FALSE())),IF(INDEX(#REF!,MATCH($A410,#REF!,0),1),LEFT(VLOOKUP($A410,#REF!,4,FALSE()),LEN(VLOOKUP($A410,#REF!,4,FALSE()))-2),CONCATENATE(LEFT(VLOOKUP($A410,#REF!,4,FALSE()),LEN(VLOOKUP($A410,#REF!,4,FALSE()))-2),"*")),"")</f>
        <v>#VALUE!</v>
      </c>
      <c r="F410" s="90" t="e">
        <f aca="false">IF(LEN(VLOOKUP($A410,#REF!,5,FALSE())),IF(INDEX(#REF!,MATCH($A410,#REF!,0),2),LEFT(VLOOKUP($A410,#REF!,5,FALSE()),LEN(VLOOKUP($A410,#REF!,5,FALSE()))-2),CONCATENATE(LEFT(VLOOKUP($A410,#REF!,5,FALSE()),LEN(VLOOKUP($A410,#REF!,5,FALSE()))-2),"*")),"")</f>
        <v>#VALUE!</v>
      </c>
      <c r="G410" s="90" t="e">
        <f aca="false">IF(LEN(VLOOKUP($A410,#REF!,6,FALSE())),IF(INDEX(#REF!,MATCH($A410,#REF!,0),3),LEFT(VLOOKUP($A410,#REF!,6,FALSE()),LEN(VLOOKUP($A410,#REF!,6,FALSE()))-2),CONCATENATE(LEFT(VLOOKUP($A410,#REF!,6,FALSE()),LEN(VLOOKUP($A410,#REF!,6,FALSE()))-2),"*")),"")</f>
        <v>#VALUE!</v>
      </c>
      <c r="H410" s="91" t="e">
        <f aca="false">IF(LEN(VLOOKUP($A410,#REF!,7,FALSE())),IF(INDEX(#REF!,MATCH($A410,#REF!,0),4),LEFT(VLOOKUP($A410,#REF!,7,FALSE()),LEN(VLOOKUP($A410,#REF!,7,FALSE()))-2),CONCATENATE(LEFT(VLOOKUP($A410,#REF!,7,FALSE()),LEN(VLOOKUP($A410,#REF!,7,FALSE()))-2),"*")),"")</f>
        <v>#VALUE!</v>
      </c>
      <c r="I410" s="92" t="e">
        <f aca="false">IF(LEN(VLOOKUP($A410,#REF!,8,FALSE())),UPPER(RIGHT(VLOOKUP($A410,#REF!,8,FALSE()), 1)),"")</f>
        <v>#VALUE!</v>
      </c>
      <c r="J410" s="90" t="e">
        <f aca="false">IF(LEN(VLOOKUP($A410,#REF!,4,FALSE())),UPPER(RIGHT(VLOOKUP($A410,#REF!,4,FALSE()), 1)),"")</f>
        <v>#VALUE!</v>
      </c>
      <c r="K410" s="90" t="e">
        <f aca="false">IF(LEN(VLOOKUP($A410,#REF!,5,FALSE())),UPPER(RIGHT(VLOOKUP($A410,#REF!,5,FALSE()), 1)),"")</f>
        <v>#VALUE!</v>
      </c>
      <c r="L410" s="90" t="e">
        <f aca="false">IF(LEN(VLOOKUP($A410,#REF!,6,FALSE())),UPPER(RIGHT(VLOOKUP($A410,#REF!,6,FALSE()), 1)),"")</f>
        <v>#VALUE!</v>
      </c>
      <c r="M410" s="91" t="e">
        <f aca="false">IF(LEN(VLOOKUP($A410,#REF!,7,FALSE())),UPPER(RIGHT(VLOOKUP($A410,#REF!,7,FALSE()), 1)),"")</f>
        <v>#VALUE!</v>
      </c>
      <c r="N410" s="185"/>
      <c r="O410" s="185"/>
      <c r="P410" s="185"/>
      <c r="Q410" s="185"/>
      <c r="R410" s="185"/>
      <c r="S410" s="100" t="e">
        <f aca="false">HLOOKUP("Device Tree Pin Name",#REF!,MATCH($A410,#REF!,0),FALSE())</f>
        <v>#VALUE!</v>
      </c>
      <c r="T410" s="95" t="e">
        <f aca="false">HLOOKUP("power rail",#REF!,MATCH($A410,#REF!,0),FALSE())</f>
        <v>#VALUE!</v>
      </c>
      <c r="U410" s="96" t="e">
        <f aca="false">HLOOKUP("Wake Capable",#REF!,MATCH($A410,#REF!,0),FALSE())</f>
        <v>#VALUE!</v>
      </c>
      <c r="V410" s="96" t="e">
        <f aca="false">HLOOKUP("Strap",#REF!,MATCH($A410,#REF!,0),FALSE())</f>
        <v>#VALUE!</v>
      </c>
      <c r="W410" s="96"/>
      <c r="X410" s="96"/>
      <c r="Y410" s="96"/>
      <c r="Z410" s="95"/>
      <c r="AA410" s="95" t="e">
        <f aca="false">HLOOKUP("Pad type",#REF!,MATCH($A410,#REF!,0),FALSE())</f>
        <v>#VALUE!</v>
      </c>
      <c r="AB410" s="100"/>
      <c r="AC410" s="100" t="e">
        <f aca="false">HLOOKUP("POR Pin State",#REF!,MATCH($A410,#REF!,0),FALSE())</f>
        <v>#VALUE!</v>
      </c>
      <c r="AD410" s="187"/>
      <c r="AE410" s="187"/>
      <c r="AF410" s="187"/>
      <c r="AG410" s="187"/>
      <c r="AH410" s="188"/>
      <c r="AI410" s="188"/>
      <c r="AJ410" s="189"/>
      <c r="AK410" s="189"/>
      <c r="AL410" s="189"/>
      <c r="AM410" s="189"/>
      <c r="AN410" s="189"/>
      <c r="AO410" s="189"/>
      <c r="AP410" s="189"/>
      <c r="AQ410" s="207" t="s">
        <v>939</v>
      </c>
      <c r="AR410" s="104"/>
      <c r="AS410" s="104"/>
      <c r="AT410" s="104"/>
      <c r="AU410" s="104"/>
      <c r="AV410" s="104"/>
      <c r="AW410" s="104"/>
      <c r="AX410" s="104"/>
      <c r="AY410" s="104"/>
      <c r="AZ410" s="104"/>
      <c r="BA410" s="104"/>
      <c r="BB410" s="162"/>
      <c r="BC410" s="104"/>
      <c r="BD410" s="191"/>
      <c r="BE410" s="195" t="s">
        <v>933</v>
      </c>
      <c r="BF410" s="108" t="e">
        <f aca="false">VLOOKUP($A410,#REF!, 34, FALSE())</f>
        <v>#VALUE!</v>
      </c>
      <c r="BG410" s="108" t="e">
        <f aca="false">VLOOKUP($A410,#REF!, 22, FALSE())</f>
        <v>#VALUE!</v>
      </c>
      <c r="BH410" s="109"/>
    </row>
    <row r="411" s="193" customFormat="true" ht="12.75" hidden="false" customHeight="true" outlineLevel="0" collapsed="false">
      <c r="A411" s="184" t="s">
        <v>940</v>
      </c>
      <c r="B411" s="86" t="e">
        <f aca="false">VLOOKUP($A411,#REF!, 34, FALSE())</f>
        <v>#VALUE!</v>
      </c>
      <c r="C411" s="87" t="str">
        <f aca="false">CONCATENATE("unused_",A411)</f>
        <v>unused_PEX_RX7P</v>
      </c>
      <c r="D411" s="88" t="e">
        <f aca="false">IF(LEN(VLOOKUP($A411,#REF!,8,FALSE())),LEFT(VLOOKUP($A411,#REF!,8,FALSE()),LEN(VLOOKUP($A411,#REF!,8,FALSE()))-2),"")</f>
        <v>#VALUE!</v>
      </c>
      <c r="E411" s="89" t="e">
        <f aca="false">IF(LEN(VLOOKUP($A411,#REF!,4,FALSE())),IF(INDEX(#REF!,MATCH($A411,#REF!,0),1),LEFT(VLOOKUP($A411,#REF!,4,FALSE()),LEN(VLOOKUP($A411,#REF!,4,FALSE()))-2),CONCATENATE(LEFT(VLOOKUP($A411,#REF!,4,FALSE()),LEN(VLOOKUP($A411,#REF!,4,FALSE()))-2),"*")),"")</f>
        <v>#VALUE!</v>
      </c>
      <c r="F411" s="90" t="e">
        <f aca="false">IF(LEN(VLOOKUP($A411,#REF!,5,FALSE())),IF(INDEX(#REF!,MATCH($A411,#REF!,0),2),LEFT(VLOOKUP($A411,#REF!,5,FALSE()),LEN(VLOOKUP($A411,#REF!,5,FALSE()))-2),CONCATENATE(LEFT(VLOOKUP($A411,#REF!,5,FALSE()),LEN(VLOOKUP($A411,#REF!,5,FALSE()))-2),"*")),"")</f>
        <v>#VALUE!</v>
      </c>
      <c r="G411" s="90" t="e">
        <f aca="false">IF(LEN(VLOOKUP($A411,#REF!,6,FALSE())),IF(INDEX(#REF!,MATCH($A411,#REF!,0),3),LEFT(VLOOKUP($A411,#REF!,6,FALSE()),LEN(VLOOKUP($A411,#REF!,6,FALSE()))-2),CONCATENATE(LEFT(VLOOKUP($A411,#REF!,6,FALSE()),LEN(VLOOKUP($A411,#REF!,6,FALSE()))-2),"*")),"")</f>
        <v>#VALUE!</v>
      </c>
      <c r="H411" s="91" t="e">
        <f aca="false">IF(LEN(VLOOKUP($A411,#REF!,7,FALSE())),IF(INDEX(#REF!,MATCH($A411,#REF!,0),4),LEFT(VLOOKUP($A411,#REF!,7,FALSE()),LEN(VLOOKUP($A411,#REF!,7,FALSE()))-2),CONCATENATE(LEFT(VLOOKUP($A411,#REF!,7,FALSE()),LEN(VLOOKUP($A411,#REF!,7,FALSE()))-2),"*")),"")</f>
        <v>#VALUE!</v>
      </c>
      <c r="I411" s="92" t="e">
        <f aca="false">IF(LEN(VLOOKUP($A411,#REF!,8,FALSE())),UPPER(RIGHT(VLOOKUP($A411,#REF!,8,FALSE()), 1)),"")</f>
        <v>#VALUE!</v>
      </c>
      <c r="J411" s="90" t="e">
        <f aca="false">IF(LEN(VLOOKUP($A411,#REF!,4,FALSE())),UPPER(RIGHT(VLOOKUP($A411,#REF!,4,FALSE()), 1)),"")</f>
        <v>#VALUE!</v>
      </c>
      <c r="K411" s="90" t="e">
        <f aca="false">IF(LEN(VLOOKUP($A411,#REF!,5,FALSE())),UPPER(RIGHT(VLOOKUP($A411,#REF!,5,FALSE()), 1)),"")</f>
        <v>#VALUE!</v>
      </c>
      <c r="L411" s="90" t="e">
        <f aca="false">IF(LEN(VLOOKUP($A411,#REF!,6,FALSE())),UPPER(RIGHT(VLOOKUP($A411,#REF!,6,FALSE()), 1)),"")</f>
        <v>#VALUE!</v>
      </c>
      <c r="M411" s="91" t="e">
        <f aca="false">IF(LEN(VLOOKUP($A411,#REF!,7,FALSE())),UPPER(RIGHT(VLOOKUP($A411,#REF!,7,FALSE()), 1)),"")</f>
        <v>#VALUE!</v>
      </c>
      <c r="N411" s="185"/>
      <c r="O411" s="185"/>
      <c r="P411" s="185"/>
      <c r="Q411" s="185"/>
      <c r="R411" s="185"/>
      <c r="S411" s="100" t="e">
        <f aca="false">HLOOKUP("Device Tree Pin Name",#REF!,MATCH($A411,#REF!,0),FALSE())</f>
        <v>#VALUE!</v>
      </c>
      <c r="T411" s="95" t="e">
        <f aca="false">HLOOKUP("power rail",#REF!,MATCH($A411,#REF!,0),FALSE())</f>
        <v>#VALUE!</v>
      </c>
      <c r="U411" s="96" t="e">
        <f aca="false">HLOOKUP("Wake Capable",#REF!,MATCH($A411,#REF!,0),FALSE())</f>
        <v>#VALUE!</v>
      </c>
      <c r="V411" s="96" t="e">
        <f aca="false">HLOOKUP("Strap",#REF!,MATCH($A411,#REF!,0),FALSE())</f>
        <v>#VALUE!</v>
      </c>
      <c r="W411" s="96"/>
      <c r="X411" s="96"/>
      <c r="Y411" s="96"/>
      <c r="Z411" s="95"/>
      <c r="AA411" s="95" t="e">
        <f aca="false">HLOOKUP("Pad type",#REF!,MATCH($A411,#REF!,0),FALSE())</f>
        <v>#VALUE!</v>
      </c>
      <c r="AB411" s="100"/>
      <c r="AC411" s="100" t="e">
        <f aca="false">HLOOKUP("POR Pin State",#REF!,MATCH($A411,#REF!,0),FALSE())</f>
        <v>#VALUE!</v>
      </c>
      <c r="AD411" s="187"/>
      <c r="AE411" s="187"/>
      <c r="AF411" s="187"/>
      <c r="AG411" s="187"/>
      <c r="AH411" s="188"/>
      <c r="AI411" s="188"/>
      <c r="AJ411" s="189"/>
      <c r="AK411" s="189"/>
      <c r="AL411" s="189"/>
      <c r="AM411" s="189"/>
      <c r="AN411" s="189"/>
      <c r="AO411" s="189"/>
      <c r="AP411" s="189"/>
      <c r="AQ411" s="208" t="s">
        <v>941</v>
      </c>
      <c r="AR411" s="104"/>
      <c r="AS411" s="104"/>
      <c r="AT411" s="104"/>
      <c r="AU411" s="104"/>
      <c r="AV411" s="104"/>
      <c r="AW411" s="104"/>
      <c r="AX411" s="104"/>
      <c r="AY411" s="104"/>
      <c r="AZ411" s="104"/>
      <c r="BA411" s="104"/>
      <c r="BB411" s="162"/>
      <c r="BC411" s="104"/>
      <c r="BD411" s="191"/>
      <c r="BE411" s="195" t="s">
        <v>942</v>
      </c>
      <c r="BF411" s="108" t="e">
        <f aca="false">VLOOKUP($A411,#REF!, 34, FALSE())</f>
        <v>#VALUE!</v>
      </c>
      <c r="BG411" s="108" t="e">
        <f aca="false">VLOOKUP($A411,#REF!, 22, FALSE())</f>
        <v>#VALUE!</v>
      </c>
      <c r="BH411" s="109"/>
    </row>
    <row r="412" s="193" customFormat="true" ht="12.75" hidden="false" customHeight="true" outlineLevel="0" collapsed="false">
      <c r="A412" s="184" t="s">
        <v>943</v>
      </c>
      <c r="B412" s="86" t="e">
        <f aca="false">VLOOKUP($A412,#REF!, 34, FALSE())</f>
        <v>#VALUE!</v>
      </c>
      <c r="C412" s="87" t="str">
        <f aca="false">CONCATENATE("unused_",A412)</f>
        <v>unused_PEX_RX7N</v>
      </c>
      <c r="D412" s="88" t="e">
        <f aca="false">IF(LEN(VLOOKUP($A412,#REF!,8,FALSE())),LEFT(VLOOKUP($A412,#REF!,8,FALSE()),LEN(VLOOKUP($A412,#REF!,8,FALSE()))-2),"")</f>
        <v>#VALUE!</v>
      </c>
      <c r="E412" s="89" t="e">
        <f aca="false">IF(LEN(VLOOKUP($A412,#REF!,4,FALSE())),IF(INDEX(#REF!,MATCH($A412,#REF!,0),1),LEFT(VLOOKUP($A412,#REF!,4,FALSE()),LEN(VLOOKUP($A412,#REF!,4,FALSE()))-2),CONCATENATE(LEFT(VLOOKUP($A412,#REF!,4,FALSE()),LEN(VLOOKUP($A412,#REF!,4,FALSE()))-2),"*")),"")</f>
        <v>#VALUE!</v>
      </c>
      <c r="F412" s="90" t="e">
        <f aca="false">IF(LEN(VLOOKUP($A412,#REF!,5,FALSE())),IF(INDEX(#REF!,MATCH($A412,#REF!,0),2),LEFT(VLOOKUP($A412,#REF!,5,FALSE()),LEN(VLOOKUP($A412,#REF!,5,FALSE()))-2),CONCATENATE(LEFT(VLOOKUP($A412,#REF!,5,FALSE()),LEN(VLOOKUP($A412,#REF!,5,FALSE()))-2),"*")),"")</f>
        <v>#VALUE!</v>
      </c>
      <c r="G412" s="90" t="e">
        <f aca="false">IF(LEN(VLOOKUP($A412,#REF!,6,FALSE())),IF(INDEX(#REF!,MATCH($A412,#REF!,0),3),LEFT(VLOOKUP($A412,#REF!,6,FALSE()),LEN(VLOOKUP($A412,#REF!,6,FALSE()))-2),CONCATENATE(LEFT(VLOOKUP($A412,#REF!,6,FALSE()),LEN(VLOOKUP($A412,#REF!,6,FALSE()))-2),"*")),"")</f>
        <v>#VALUE!</v>
      </c>
      <c r="H412" s="91" t="e">
        <f aca="false">IF(LEN(VLOOKUP($A412,#REF!,7,FALSE())),IF(INDEX(#REF!,MATCH($A412,#REF!,0),4),LEFT(VLOOKUP($A412,#REF!,7,FALSE()),LEN(VLOOKUP($A412,#REF!,7,FALSE()))-2),CONCATENATE(LEFT(VLOOKUP($A412,#REF!,7,FALSE()),LEN(VLOOKUP($A412,#REF!,7,FALSE()))-2),"*")),"")</f>
        <v>#VALUE!</v>
      </c>
      <c r="I412" s="92" t="e">
        <f aca="false">IF(LEN(VLOOKUP($A412,#REF!,8,FALSE())),UPPER(RIGHT(VLOOKUP($A412,#REF!,8,FALSE()), 1)),"")</f>
        <v>#VALUE!</v>
      </c>
      <c r="J412" s="90" t="e">
        <f aca="false">IF(LEN(VLOOKUP($A412,#REF!,4,FALSE())),UPPER(RIGHT(VLOOKUP($A412,#REF!,4,FALSE()), 1)),"")</f>
        <v>#VALUE!</v>
      </c>
      <c r="K412" s="90" t="e">
        <f aca="false">IF(LEN(VLOOKUP($A412,#REF!,5,FALSE())),UPPER(RIGHT(VLOOKUP($A412,#REF!,5,FALSE()), 1)),"")</f>
        <v>#VALUE!</v>
      </c>
      <c r="L412" s="90" t="e">
        <f aca="false">IF(LEN(VLOOKUP($A412,#REF!,6,FALSE())),UPPER(RIGHT(VLOOKUP($A412,#REF!,6,FALSE()), 1)),"")</f>
        <v>#VALUE!</v>
      </c>
      <c r="M412" s="91" t="e">
        <f aca="false">IF(LEN(VLOOKUP($A412,#REF!,7,FALSE())),UPPER(RIGHT(VLOOKUP($A412,#REF!,7,FALSE()), 1)),"")</f>
        <v>#VALUE!</v>
      </c>
      <c r="N412" s="185"/>
      <c r="O412" s="185"/>
      <c r="P412" s="185"/>
      <c r="Q412" s="185"/>
      <c r="R412" s="185"/>
      <c r="S412" s="100" t="e">
        <f aca="false">HLOOKUP("Device Tree Pin Name",#REF!,MATCH($A412,#REF!,0),FALSE())</f>
        <v>#VALUE!</v>
      </c>
      <c r="T412" s="95" t="e">
        <f aca="false">HLOOKUP("power rail",#REF!,MATCH($A412,#REF!,0),FALSE())</f>
        <v>#VALUE!</v>
      </c>
      <c r="U412" s="96" t="e">
        <f aca="false">HLOOKUP("Wake Capable",#REF!,MATCH($A412,#REF!,0),FALSE())</f>
        <v>#VALUE!</v>
      </c>
      <c r="V412" s="96" t="e">
        <f aca="false">HLOOKUP("Strap",#REF!,MATCH($A412,#REF!,0),FALSE())</f>
        <v>#VALUE!</v>
      </c>
      <c r="W412" s="96"/>
      <c r="X412" s="96"/>
      <c r="Y412" s="96"/>
      <c r="Z412" s="95"/>
      <c r="AA412" s="95" t="e">
        <f aca="false">HLOOKUP("Pad type",#REF!,MATCH($A412,#REF!,0),FALSE())</f>
        <v>#VALUE!</v>
      </c>
      <c r="AB412" s="100"/>
      <c r="AC412" s="100" t="e">
        <f aca="false">HLOOKUP("POR Pin State",#REF!,MATCH($A412,#REF!,0),FALSE())</f>
        <v>#VALUE!</v>
      </c>
      <c r="AD412" s="187"/>
      <c r="AE412" s="187"/>
      <c r="AF412" s="187"/>
      <c r="AG412" s="187"/>
      <c r="AH412" s="188"/>
      <c r="AI412" s="188"/>
      <c r="AJ412" s="189"/>
      <c r="AK412" s="189"/>
      <c r="AL412" s="189"/>
      <c r="AM412" s="189"/>
      <c r="AN412" s="189"/>
      <c r="AO412" s="189"/>
      <c r="AP412" s="189"/>
      <c r="AQ412" s="207" t="s">
        <v>944</v>
      </c>
      <c r="AR412" s="104"/>
      <c r="AS412" s="104"/>
      <c r="AT412" s="104"/>
      <c r="AU412" s="104"/>
      <c r="AV412" s="104"/>
      <c r="AW412" s="104"/>
      <c r="AX412" s="104"/>
      <c r="AY412" s="104"/>
      <c r="AZ412" s="104"/>
      <c r="BA412" s="104"/>
      <c r="BB412" s="162"/>
      <c r="BC412" s="104"/>
      <c r="BD412" s="191"/>
      <c r="BE412" s="195" t="s">
        <v>942</v>
      </c>
      <c r="BF412" s="108" t="e">
        <f aca="false">VLOOKUP($A412,#REF!, 34, FALSE())</f>
        <v>#VALUE!</v>
      </c>
      <c r="BG412" s="108" t="e">
        <f aca="false">VLOOKUP($A412,#REF!, 22, FALSE())</f>
        <v>#VALUE!</v>
      </c>
      <c r="BH412" s="109"/>
    </row>
    <row r="413" s="193" customFormat="true" ht="12.75" hidden="false" customHeight="true" outlineLevel="0" collapsed="false">
      <c r="A413" s="184" t="s">
        <v>945</v>
      </c>
      <c r="B413" s="86" t="e">
        <f aca="false">VLOOKUP($A413,#REF!, 34, FALSE())</f>
        <v>#VALUE!</v>
      </c>
      <c r="C413" s="87" t="str">
        <f aca="false">CONCATENATE("unused_",A413)</f>
        <v>unused_PEX_TX7P</v>
      </c>
      <c r="D413" s="88" t="e">
        <f aca="false">IF(LEN(VLOOKUP($A413,#REF!,8,FALSE())),LEFT(VLOOKUP($A413,#REF!,8,FALSE()),LEN(VLOOKUP($A413,#REF!,8,FALSE()))-2),"")</f>
        <v>#VALUE!</v>
      </c>
      <c r="E413" s="89" t="e">
        <f aca="false">IF(LEN(VLOOKUP($A413,#REF!,4,FALSE())),IF(INDEX(#REF!,MATCH($A413,#REF!,0),1),LEFT(VLOOKUP($A413,#REF!,4,FALSE()),LEN(VLOOKUP($A413,#REF!,4,FALSE()))-2),CONCATENATE(LEFT(VLOOKUP($A413,#REF!,4,FALSE()),LEN(VLOOKUP($A413,#REF!,4,FALSE()))-2),"*")),"")</f>
        <v>#VALUE!</v>
      </c>
      <c r="F413" s="90" t="e">
        <f aca="false">IF(LEN(VLOOKUP($A413,#REF!,5,FALSE())),IF(INDEX(#REF!,MATCH($A413,#REF!,0),2),LEFT(VLOOKUP($A413,#REF!,5,FALSE()),LEN(VLOOKUP($A413,#REF!,5,FALSE()))-2),CONCATENATE(LEFT(VLOOKUP($A413,#REF!,5,FALSE()),LEN(VLOOKUP($A413,#REF!,5,FALSE()))-2),"*")),"")</f>
        <v>#VALUE!</v>
      </c>
      <c r="G413" s="90" t="e">
        <f aca="false">IF(LEN(VLOOKUP($A413,#REF!,6,FALSE())),IF(INDEX(#REF!,MATCH($A413,#REF!,0),3),LEFT(VLOOKUP($A413,#REF!,6,FALSE()),LEN(VLOOKUP($A413,#REF!,6,FALSE()))-2),CONCATENATE(LEFT(VLOOKUP($A413,#REF!,6,FALSE()),LEN(VLOOKUP($A413,#REF!,6,FALSE()))-2),"*")),"")</f>
        <v>#VALUE!</v>
      </c>
      <c r="H413" s="91" t="e">
        <f aca="false">IF(LEN(VLOOKUP($A413,#REF!,7,FALSE())),IF(INDEX(#REF!,MATCH($A413,#REF!,0),4),LEFT(VLOOKUP($A413,#REF!,7,FALSE()),LEN(VLOOKUP($A413,#REF!,7,FALSE()))-2),CONCATENATE(LEFT(VLOOKUP($A413,#REF!,7,FALSE()),LEN(VLOOKUP($A413,#REF!,7,FALSE()))-2),"*")),"")</f>
        <v>#VALUE!</v>
      </c>
      <c r="I413" s="92" t="e">
        <f aca="false">IF(LEN(VLOOKUP($A413,#REF!,8,FALSE())),UPPER(RIGHT(VLOOKUP($A413,#REF!,8,FALSE()), 1)),"")</f>
        <v>#VALUE!</v>
      </c>
      <c r="J413" s="90" t="e">
        <f aca="false">IF(LEN(VLOOKUP($A413,#REF!,4,FALSE())),UPPER(RIGHT(VLOOKUP($A413,#REF!,4,FALSE()), 1)),"")</f>
        <v>#VALUE!</v>
      </c>
      <c r="K413" s="90" t="e">
        <f aca="false">IF(LEN(VLOOKUP($A413,#REF!,5,FALSE())),UPPER(RIGHT(VLOOKUP($A413,#REF!,5,FALSE()), 1)),"")</f>
        <v>#VALUE!</v>
      </c>
      <c r="L413" s="90" t="e">
        <f aca="false">IF(LEN(VLOOKUP($A413,#REF!,6,FALSE())),UPPER(RIGHT(VLOOKUP($A413,#REF!,6,FALSE()), 1)),"")</f>
        <v>#VALUE!</v>
      </c>
      <c r="M413" s="91" t="e">
        <f aca="false">IF(LEN(VLOOKUP($A413,#REF!,7,FALSE())),UPPER(RIGHT(VLOOKUP($A413,#REF!,7,FALSE()), 1)),"")</f>
        <v>#VALUE!</v>
      </c>
      <c r="N413" s="185"/>
      <c r="O413" s="185"/>
      <c r="P413" s="185"/>
      <c r="Q413" s="185"/>
      <c r="R413" s="185"/>
      <c r="S413" s="100" t="e">
        <f aca="false">HLOOKUP("Device Tree Pin Name",#REF!,MATCH($A413,#REF!,0),FALSE())</f>
        <v>#VALUE!</v>
      </c>
      <c r="T413" s="95" t="e">
        <f aca="false">HLOOKUP("power rail",#REF!,MATCH($A413,#REF!,0),FALSE())</f>
        <v>#VALUE!</v>
      </c>
      <c r="U413" s="96" t="e">
        <f aca="false">HLOOKUP("Wake Capable",#REF!,MATCH($A413,#REF!,0),FALSE())</f>
        <v>#VALUE!</v>
      </c>
      <c r="V413" s="96" t="e">
        <f aca="false">HLOOKUP("Strap",#REF!,MATCH($A413,#REF!,0),FALSE())</f>
        <v>#VALUE!</v>
      </c>
      <c r="W413" s="96"/>
      <c r="X413" s="96"/>
      <c r="Y413" s="96"/>
      <c r="Z413" s="95"/>
      <c r="AA413" s="95" t="e">
        <f aca="false">HLOOKUP("Pad type",#REF!,MATCH($A413,#REF!,0),FALSE())</f>
        <v>#VALUE!</v>
      </c>
      <c r="AB413" s="100"/>
      <c r="AC413" s="100" t="e">
        <f aca="false">HLOOKUP("POR Pin State",#REF!,MATCH($A413,#REF!,0),FALSE())</f>
        <v>#VALUE!</v>
      </c>
      <c r="AD413" s="187"/>
      <c r="AE413" s="187"/>
      <c r="AF413" s="187"/>
      <c r="AG413" s="187"/>
      <c r="AH413" s="188"/>
      <c r="AI413" s="188"/>
      <c r="AJ413" s="189"/>
      <c r="AK413" s="189"/>
      <c r="AL413" s="189"/>
      <c r="AM413" s="189"/>
      <c r="AN413" s="189"/>
      <c r="AO413" s="189"/>
      <c r="AP413" s="189"/>
      <c r="AQ413" s="208" t="s">
        <v>946</v>
      </c>
      <c r="AR413" s="104"/>
      <c r="AS413" s="104"/>
      <c r="AT413" s="104"/>
      <c r="AU413" s="104"/>
      <c r="AV413" s="104"/>
      <c r="AW413" s="104"/>
      <c r="AX413" s="104"/>
      <c r="AY413" s="104"/>
      <c r="AZ413" s="104"/>
      <c r="BA413" s="104"/>
      <c r="BB413" s="162"/>
      <c r="BC413" s="104"/>
      <c r="BD413" s="191"/>
      <c r="BE413" s="195" t="s">
        <v>942</v>
      </c>
      <c r="BF413" s="108" t="e">
        <f aca="false">VLOOKUP($A413,#REF!, 34, FALSE())</f>
        <v>#VALUE!</v>
      </c>
      <c r="BG413" s="108" t="e">
        <f aca="false">VLOOKUP($A413,#REF!, 22, FALSE())</f>
        <v>#VALUE!</v>
      </c>
      <c r="BH413" s="109"/>
    </row>
    <row r="414" s="193" customFormat="true" ht="12.75" hidden="false" customHeight="true" outlineLevel="0" collapsed="false">
      <c r="A414" s="184" t="s">
        <v>947</v>
      </c>
      <c r="B414" s="86" t="e">
        <f aca="false">VLOOKUP($A414,#REF!, 34, FALSE())</f>
        <v>#VALUE!</v>
      </c>
      <c r="C414" s="87" t="str">
        <f aca="false">CONCATENATE("unused_",A414)</f>
        <v>unused_PEX_TX7N</v>
      </c>
      <c r="D414" s="88" t="e">
        <f aca="false">IF(LEN(VLOOKUP($A414,#REF!,8,FALSE())),LEFT(VLOOKUP($A414,#REF!,8,FALSE()),LEN(VLOOKUP($A414,#REF!,8,FALSE()))-2),"")</f>
        <v>#VALUE!</v>
      </c>
      <c r="E414" s="89" t="e">
        <f aca="false">IF(LEN(VLOOKUP($A414,#REF!,4,FALSE())),IF(INDEX(#REF!,MATCH($A414,#REF!,0),1),LEFT(VLOOKUP($A414,#REF!,4,FALSE()),LEN(VLOOKUP($A414,#REF!,4,FALSE()))-2),CONCATENATE(LEFT(VLOOKUP($A414,#REF!,4,FALSE()),LEN(VLOOKUP($A414,#REF!,4,FALSE()))-2),"*")),"")</f>
        <v>#VALUE!</v>
      </c>
      <c r="F414" s="90" t="e">
        <f aca="false">IF(LEN(VLOOKUP($A414,#REF!,5,FALSE())),IF(INDEX(#REF!,MATCH($A414,#REF!,0),2),LEFT(VLOOKUP($A414,#REF!,5,FALSE()),LEN(VLOOKUP($A414,#REF!,5,FALSE()))-2),CONCATENATE(LEFT(VLOOKUP($A414,#REF!,5,FALSE()),LEN(VLOOKUP($A414,#REF!,5,FALSE()))-2),"*")),"")</f>
        <v>#VALUE!</v>
      </c>
      <c r="G414" s="90" t="e">
        <f aca="false">IF(LEN(VLOOKUP($A414,#REF!,6,FALSE())),IF(INDEX(#REF!,MATCH($A414,#REF!,0),3),LEFT(VLOOKUP($A414,#REF!,6,FALSE()),LEN(VLOOKUP($A414,#REF!,6,FALSE()))-2),CONCATENATE(LEFT(VLOOKUP($A414,#REF!,6,FALSE()),LEN(VLOOKUP($A414,#REF!,6,FALSE()))-2),"*")),"")</f>
        <v>#VALUE!</v>
      </c>
      <c r="H414" s="91" t="e">
        <f aca="false">IF(LEN(VLOOKUP($A414,#REF!,7,FALSE())),IF(INDEX(#REF!,MATCH($A414,#REF!,0),4),LEFT(VLOOKUP($A414,#REF!,7,FALSE()),LEN(VLOOKUP($A414,#REF!,7,FALSE()))-2),CONCATENATE(LEFT(VLOOKUP($A414,#REF!,7,FALSE()),LEN(VLOOKUP($A414,#REF!,7,FALSE()))-2),"*")),"")</f>
        <v>#VALUE!</v>
      </c>
      <c r="I414" s="92" t="e">
        <f aca="false">IF(LEN(VLOOKUP($A414,#REF!,8,FALSE())),UPPER(RIGHT(VLOOKUP($A414,#REF!,8,FALSE()), 1)),"")</f>
        <v>#VALUE!</v>
      </c>
      <c r="J414" s="90" t="e">
        <f aca="false">IF(LEN(VLOOKUP($A414,#REF!,4,FALSE())),UPPER(RIGHT(VLOOKUP($A414,#REF!,4,FALSE()), 1)),"")</f>
        <v>#VALUE!</v>
      </c>
      <c r="K414" s="90" t="e">
        <f aca="false">IF(LEN(VLOOKUP($A414,#REF!,5,FALSE())),UPPER(RIGHT(VLOOKUP($A414,#REF!,5,FALSE()), 1)),"")</f>
        <v>#VALUE!</v>
      </c>
      <c r="L414" s="90" t="e">
        <f aca="false">IF(LEN(VLOOKUP($A414,#REF!,6,FALSE())),UPPER(RIGHT(VLOOKUP($A414,#REF!,6,FALSE()), 1)),"")</f>
        <v>#VALUE!</v>
      </c>
      <c r="M414" s="91" t="e">
        <f aca="false">IF(LEN(VLOOKUP($A414,#REF!,7,FALSE())),UPPER(RIGHT(VLOOKUP($A414,#REF!,7,FALSE()), 1)),"")</f>
        <v>#VALUE!</v>
      </c>
      <c r="N414" s="185"/>
      <c r="O414" s="185"/>
      <c r="P414" s="185"/>
      <c r="Q414" s="185"/>
      <c r="R414" s="185"/>
      <c r="S414" s="100" t="e">
        <f aca="false">HLOOKUP("Device Tree Pin Name",#REF!,MATCH($A414,#REF!,0),FALSE())</f>
        <v>#VALUE!</v>
      </c>
      <c r="T414" s="95" t="e">
        <f aca="false">HLOOKUP("power rail",#REF!,MATCH($A414,#REF!,0),FALSE())</f>
        <v>#VALUE!</v>
      </c>
      <c r="U414" s="96" t="e">
        <f aca="false">HLOOKUP("Wake Capable",#REF!,MATCH($A414,#REF!,0),FALSE())</f>
        <v>#VALUE!</v>
      </c>
      <c r="V414" s="96" t="e">
        <f aca="false">HLOOKUP("Strap",#REF!,MATCH($A414,#REF!,0),FALSE())</f>
        <v>#VALUE!</v>
      </c>
      <c r="W414" s="96"/>
      <c r="X414" s="96"/>
      <c r="Y414" s="96"/>
      <c r="Z414" s="95"/>
      <c r="AA414" s="95" t="e">
        <f aca="false">HLOOKUP("Pad type",#REF!,MATCH($A414,#REF!,0),FALSE())</f>
        <v>#VALUE!</v>
      </c>
      <c r="AB414" s="100"/>
      <c r="AC414" s="100" t="e">
        <f aca="false">HLOOKUP("POR Pin State",#REF!,MATCH($A414,#REF!,0),FALSE())</f>
        <v>#VALUE!</v>
      </c>
      <c r="AD414" s="187"/>
      <c r="AE414" s="187"/>
      <c r="AF414" s="187"/>
      <c r="AG414" s="187"/>
      <c r="AH414" s="188"/>
      <c r="AI414" s="188"/>
      <c r="AJ414" s="189"/>
      <c r="AK414" s="189"/>
      <c r="AL414" s="189"/>
      <c r="AM414" s="189"/>
      <c r="AN414" s="189"/>
      <c r="AO414" s="189"/>
      <c r="AP414" s="189"/>
      <c r="AQ414" s="207" t="s">
        <v>948</v>
      </c>
      <c r="AR414" s="104"/>
      <c r="AS414" s="104"/>
      <c r="AT414" s="104"/>
      <c r="AU414" s="104"/>
      <c r="AV414" s="104"/>
      <c r="AW414" s="104"/>
      <c r="AX414" s="104"/>
      <c r="AY414" s="104"/>
      <c r="AZ414" s="104"/>
      <c r="BA414" s="104"/>
      <c r="BB414" s="162"/>
      <c r="BC414" s="104"/>
      <c r="BD414" s="191"/>
      <c r="BE414" s="198" t="s">
        <v>942</v>
      </c>
      <c r="BF414" s="108" t="e">
        <f aca="false">VLOOKUP($A414,#REF!, 34, FALSE())</f>
        <v>#VALUE!</v>
      </c>
      <c r="BG414" s="108" t="e">
        <f aca="false">VLOOKUP($A414,#REF!, 22, FALSE())</f>
        <v>#VALUE!</v>
      </c>
      <c r="BH414" s="109"/>
    </row>
    <row r="415" s="193" customFormat="true" ht="12.75" hidden="false" customHeight="true" outlineLevel="0" collapsed="false">
      <c r="A415" s="184" t="s">
        <v>949</v>
      </c>
      <c r="B415" s="86" t="e">
        <f aca="false">VLOOKUP($A415,#REF!, 34, FALSE())</f>
        <v>#VALUE!</v>
      </c>
      <c r="C415" s="87" t="str">
        <f aca="false">CONCATENATE("unused_",A415)</f>
        <v>unused_PEX_PLL0_TERMP</v>
      </c>
      <c r="D415" s="88" t="e">
        <f aca="false">IF(LEN(VLOOKUP($A415,#REF!,8,FALSE())),LEFT(VLOOKUP($A415,#REF!,8,FALSE()),LEN(VLOOKUP($A415,#REF!,8,FALSE()))-2),"")</f>
        <v>#VALUE!</v>
      </c>
      <c r="E415" s="89" t="s">
        <v>949</v>
      </c>
      <c r="F415" s="90" t="e">
        <f aca="false">IF(LEN(VLOOKUP($A415,#REF!,5,FALSE())),IF(INDEX(#REF!,MATCH($A415,#REF!,0),2),LEFT(VLOOKUP($A415,#REF!,5,FALSE()),LEN(VLOOKUP($A415,#REF!,5,FALSE()))-2),CONCATENATE(LEFT(VLOOKUP($A415,#REF!,5,FALSE()),LEN(VLOOKUP($A415,#REF!,5,FALSE()))-2),"*")),"")</f>
        <v>#VALUE!</v>
      </c>
      <c r="G415" s="90" t="e">
        <f aca="false">IF(LEN(VLOOKUP($A415,#REF!,6,FALSE())),IF(INDEX(#REF!,MATCH($A415,#REF!,0),3),LEFT(VLOOKUP($A415,#REF!,6,FALSE()),LEN(VLOOKUP($A415,#REF!,6,FALSE()))-2),CONCATENATE(LEFT(VLOOKUP($A415,#REF!,6,FALSE()),LEN(VLOOKUP($A415,#REF!,6,FALSE()))-2),"*")),"")</f>
        <v>#VALUE!</v>
      </c>
      <c r="H415" s="91" t="e">
        <f aca="false">IF(LEN(VLOOKUP($A415,#REF!,7,FALSE())),IF(INDEX(#REF!,MATCH($A415,#REF!,0),4),LEFT(VLOOKUP($A415,#REF!,7,FALSE()),LEN(VLOOKUP($A415,#REF!,7,FALSE()))-2),CONCATENATE(LEFT(VLOOKUP($A415,#REF!,7,FALSE()),LEN(VLOOKUP($A415,#REF!,7,FALSE()))-2),"*")),"")</f>
        <v>#VALUE!</v>
      </c>
      <c r="I415" s="92" t="e">
        <f aca="false">IF(LEN(VLOOKUP($A415,#REF!,8,FALSE())),UPPER(RIGHT(VLOOKUP($A415,#REF!,8,FALSE()), 1)),"")</f>
        <v>#VALUE!</v>
      </c>
      <c r="J415" s="90" t="e">
        <f aca="false">IF(LEN(VLOOKUP($A415,#REF!,4,FALSE())),UPPER(RIGHT(VLOOKUP($A415,#REF!,4,FALSE()), 1)),"")</f>
        <v>#VALUE!</v>
      </c>
      <c r="K415" s="90" t="e">
        <f aca="false">IF(LEN(VLOOKUP($A415,#REF!,5,FALSE())),UPPER(RIGHT(VLOOKUP($A415,#REF!,5,FALSE()), 1)),"")</f>
        <v>#VALUE!</v>
      </c>
      <c r="L415" s="90" t="e">
        <f aca="false">IF(LEN(VLOOKUP($A415,#REF!,6,FALSE())),UPPER(RIGHT(VLOOKUP($A415,#REF!,6,FALSE()), 1)),"")</f>
        <v>#VALUE!</v>
      </c>
      <c r="M415" s="91" t="e">
        <f aca="false">IF(LEN(VLOOKUP($A415,#REF!,7,FALSE())),UPPER(RIGHT(VLOOKUP($A415,#REF!,7,FALSE()), 1)),"")</f>
        <v>#VALUE!</v>
      </c>
      <c r="N415" s="185"/>
      <c r="O415" s="185"/>
      <c r="P415" s="185"/>
      <c r="Q415" s="185"/>
      <c r="R415" s="185"/>
      <c r="S415" s="100" t="e">
        <f aca="false">HLOOKUP("Device Tree Pin Name",#REF!,MATCH($A415,#REF!,0),FALSE())</f>
        <v>#VALUE!</v>
      </c>
      <c r="T415" s="95" t="e">
        <f aca="false">HLOOKUP("power rail",#REF!,MATCH($A415,#REF!,0),FALSE())</f>
        <v>#VALUE!</v>
      </c>
      <c r="U415" s="96" t="e">
        <f aca="false">HLOOKUP("Wake Capable",#REF!,MATCH($A415,#REF!,0),FALSE())</f>
        <v>#VALUE!</v>
      </c>
      <c r="V415" s="96" t="e">
        <f aca="false">HLOOKUP("Strap",#REF!,MATCH($A415,#REF!,0),FALSE())</f>
        <v>#VALUE!</v>
      </c>
      <c r="W415" s="96"/>
      <c r="X415" s="96"/>
      <c r="Y415" s="96"/>
      <c r="Z415" s="95"/>
      <c r="AA415" s="95" t="e">
        <f aca="false">HLOOKUP("Pad type",#REF!,MATCH($A415,#REF!,0),FALSE())</f>
        <v>#VALUE!</v>
      </c>
      <c r="AB415" s="100"/>
      <c r="AC415" s="100" t="e">
        <f aca="false">HLOOKUP("POR Pin State",#REF!,MATCH($A415,#REF!,0),FALSE())</f>
        <v>#VALUE!</v>
      </c>
      <c r="AD415" s="187"/>
      <c r="AE415" s="187"/>
      <c r="AF415" s="187"/>
      <c r="AG415" s="187"/>
      <c r="AH415" s="188"/>
      <c r="AI415" s="188"/>
      <c r="AJ415" s="189"/>
      <c r="AK415" s="189"/>
      <c r="AL415" s="189"/>
      <c r="AM415" s="189"/>
      <c r="AN415" s="189"/>
      <c r="AO415" s="189"/>
      <c r="AP415" s="189"/>
      <c r="AQ415" s="208" t="s">
        <v>949</v>
      </c>
      <c r="AR415" s="104"/>
      <c r="AS415" s="104"/>
      <c r="AT415" s="104"/>
      <c r="AU415" s="104"/>
      <c r="AV415" s="104"/>
      <c r="AW415" s="104"/>
      <c r="AX415" s="104"/>
      <c r="AY415" s="104"/>
      <c r="AZ415" s="104"/>
      <c r="BA415" s="199" t="s">
        <v>950</v>
      </c>
      <c r="BB415" s="162"/>
      <c r="BC415" s="104"/>
      <c r="BD415" s="191"/>
      <c r="BE415" s="195" t="s">
        <v>951</v>
      </c>
      <c r="BF415" s="108" t="e">
        <f aca="false">VLOOKUP($A415,#REF!, 34, FALSE())</f>
        <v>#VALUE!</v>
      </c>
      <c r="BG415" s="108" t="e">
        <f aca="false">VLOOKUP($A415,#REF!, 22, FALSE())</f>
        <v>#VALUE!</v>
      </c>
      <c r="BH415" s="109"/>
    </row>
    <row r="416" s="193" customFormat="true" ht="12.75" hidden="false" customHeight="true" outlineLevel="0" collapsed="false">
      <c r="A416" s="184" t="s">
        <v>952</v>
      </c>
      <c r="B416" s="86" t="e">
        <f aca="false">VLOOKUP($A416,#REF!, 34, FALSE())</f>
        <v>#VALUE!</v>
      </c>
      <c r="C416" s="87" t="str">
        <f aca="false">CONCATENATE("unused_",A416)</f>
        <v>unused_PEX_PLL1_TERMP</v>
      </c>
      <c r="D416" s="88" t="e">
        <f aca="false">IF(LEN(VLOOKUP($A416,#REF!,8,FALSE())),LEFT(VLOOKUP($A416,#REF!,8,FALSE()),LEN(VLOOKUP($A416,#REF!,8,FALSE()))-2),"")</f>
        <v>#VALUE!</v>
      </c>
      <c r="E416" s="89" t="s">
        <v>952</v>
      </c>
      <c r="F416" s="90" t="e">
        <f aca="false">IF(LEN(VLOOKUP($A416,#REF!,5,FALSE())),IF(INDEX(#REF!,MATCH($A416,#REF!,0),2),LEFT(VLOOKUP($A416,#REF!,5,FALSE()),LEN(VLOOKUP($A416,#REF!,5,FALSE()))-2),CONCATENATE(LEFT(VLOOKUP($A416,#REF!,5,FALSE()),LEN(VLOOKUP($A416,#REF!,5,FALSE()))-2),"*")),"")</f>
        <v>#VALUE!</v>
      </c>
      <c r="G416" s="90" t="e">
        <f aca="false">IF(LEN(VLOOKUP($A416,#REF!,6,FALSE())),IF(INDEX(#REF!,MATCH($A416,#REF!,0),3),LEFT(VLOOKUP($A416,#REF!,6,FALSE()),LEN(VLOOKUP($A416,#REF!,6,FALSE()))-2),CONCATENATE(LEFT(VLOOKUP($A416,#REF!,6,FALSE()),LEN(VLOOKUP($A416,#REF!,6,FALSE()))-2),"*")),"")</f>
        <v>#VALUE!</v>
      </c>
      <c r="H416" s="91" t="e">
        <f aca="false">IF(LEN(VLOOKUP($A416,#REF!,7,FALSE())),IF(INDEX(#REF!,MATCH($A416,#REF!,0),4),LEFT(VLOOKUP($A416,#REF!,7,FALSE()),LEN(VLOOKUP($A416,#REF!,7,FALSE()))-2),CONCATENATE(LEFT(VLOOKUP($A416,#REF!,7,FALSE()),LEN(VLOOKUP($A416,#REF!,7,FALSE()))-2),"*")),"")</f>
        <v>#VALUE!</v>
      </c>
      <c r="I416" s="92" t="e">
        <f aca="false">IF(LEN(VLOOKUP($A416,#REF!,8,FALSE())),UPPER(RIGHT(VLOOKUP($A416,#REF!,8,FALSE()), 1)),"")</f>
        <v>#VALUE!</v>
      </c>
      <c r="J416" s="90" t="e">
        <f aca="false">IF(LEN(VLOOKUP($A416,#REF!,4,FALSE())),UPPER(RIGHT(VLOOKUP($A416,#REF!,4,FALSE()), 1)),"")</f>
        <v>#VALUE!</v>
      </c>
      <c r="K416" s="90" t="e">
        <f aca="false">IF(LEN(VLOOKUP($A416,#REF!,5,FALSE())),UPPER(RIGHT(VLOOKUP($A416,#REF!,5,FALSE()), 1)),"")</f>
        <v>#VALUE!</v>
      </c>
      <c r="L416" s="90" t="e">
        <f aca="false">IF(LEN(VLOOKUP($A416,#REF!,6,FALSE())),UPPER(RIGHT(VLOOKUP($A416,#REF!,6,FALSE()), 1)),"")</f>
        <v>#VALUE!</v>
      </c>
      <c r="M416" s="91" t="e">
        <f aca="false">IF(LEN(VLOOKUP($A416,#REF!,7,FALSE())),UPPER(RIGHT(VLOOKUP($A416,#REF!,7,FALSE()), 1)),"")</f>
        <v>#VALUE!</v>
      </c>
      <c r="N416" s="185"/>
      <c r="O416" s="185"/>
      <c r="P416" s="185"/>
      <c r="Q416" s="185"/>
      <c r="R416" s="185"/>
      <c r="S416" s="100" t="e">
        <f aca="false">HLOOKUP("Device Tree Pin Name",#REF!,MATCH($A416,#REF!,0),FALSE())</f>
        <v>#VALUE!</v>
      </c>
      <c r="T416" s="95" t="e">
        <f aca="false">HLOOKUP("power rail",#REF!,MATCH($A416,#REF!,0),FALSE())</f>
        <v>#VALUE!</v>
      </c>
      <c r="U416" s="96" t="e">
        <f aca="false">HLOOKUP("Wake Capable",#REF!,MATCH($A416,#REF!,0),FALSE())</f>
        <v>#VALUE!</v>
      </c>
      <c r="V416" s="96" t="e">
        <f aca="false">HLOOKUP("Strap",#REF!,MATCH($A416,#REF!,0),FALSE())</f>
        <v>#VALUE!</v>
      </c>
      <c r="W416" s="96"/>
      <c r="X416" s="96"/>
      <c r="Y416" s="96"/>
      <c r="Z416" s="95"/>
      <c r="AA416" s="95" t="e">
        <f aca="false">HLOOKUP("Pad type",#REF!,MATCH($A416,#REF!,0),FALSE())</f>
        <v>#VALUE!</v>
      </c>
      <c r="AB416" s="100"/>
      <c r="AC416" s="100" t="e">
        <f aca="false">HLOOKUP("POR Pin State",#REF!,MATCH($A416,#REF!,0),FALSE())</f>
        <v>#VALUE!</v>
      </c>
      <c r="AD416" s="187"/>
      <c r="AE416" s="187"/>
      <c r="AF416" s="187"/>
      <c r="AG416" s="187"/>
      <c r="AH416" s="188"/>
      <c r="AI416" s="188"/>
      <c r="AJ416" s="189"/>
      <c r="AK416" s="189"/>
      <c r="AL416" s="189"/>
      <c r="AM416" s="189"/>
      <c r="AN416" s="189"/>
      <c r="AO416" s="189"/>
      <c r="AP416" s="189"/>
      <c r="AQ416" s="207" t="s">
        <v>952</v>
      </c>
      <c r="AR416" s="104"/>
      <c r="AS416" s="104"/>
      <c r="AT416" s="104"/>
      <c r="AU416" s="104"/>
      <c r="AV416" s="104"/>
      <c r="AW416" s="104"/>
      <c r="AX416" s="104"/>
      <c r="AY416" s="104"/>
      <c r="AZ416" s="104"/>
      <c r="BA416" s="199" t="s">
        <v>950</v>
      </c>
      <c r="BB416" s="162"/>
      <c r="BC416" s="104"/>
      <c r="BD416" s="191"/>
      <c r="BE416" s="195" t="s">
        <v>953</v>
      </c>
      <c r="BF416" s="108" t="e">
        <f aca="false">VLOOKUP($A416,#REF!, 34, FALSE())</f>
        <v>#VALUE!</v>
      </c>
      <c r="BG416" s="108" t="e">
        <f aca="false">VLOOKUP($A416,#REF!, 22, FALSE())</f>
        <v>#VALUE!</v>
      </c>
      <c r="BH416" s="109"/>
    </row>
    <row r="417" s="193" customFormat="true" ht="12.75" hidden="false" customHeight="true" outlineLevel="0" collapsed="false">
      <c r="A417" s="184" t="s">
        <v>954</v>
      </c>
      <c r="B417" s="86" t="e">
        <f aca="false">VLOOKUP($A417,#REF!, 34, FALSE())</f>
        <v>#VALUE!</v>
      </c>
      <c r="C417" s="87" t="str">
        <f aca="false">CONCATENATE("unused_",A417)</f>
        <v>unused_PEX_PLL2_TERMP</v>
      </c>
      <c r="D417" s="88" t="e">
        <f aca="false">IF(LEN(VLOOKUP($A417,#REF!,8,FALSE())),LEFT(VLOOKUP($A417,#REF!,8,FALSE()),LEN(VLOOKUP($A417,#REF!,8,FALSE()))-2),"")</f>
        <v>#VALUE!</v>
      </c>
      <c r="E417" s="89" t="s">
        <v>954</v>
      </c>
      <c r="F417" s="90" t="e">
        <f aca="false">IF(LEN(VLOOKUP($A417,#REF!,5,FALSE())),IF(INDEX(#REF!,MATCH($A417,#REF!,0),2),LEFT(VLOOKUP($A417,#REF!,5,FALSE()),LEN(VLOOKUP($A417,#REF!,5,FALSE()))-2),CONCATENATE(LEFT(VLOOKUP($A417,#REF!,5,FALSE()),LEN(VLOOKUP($A417,#REF!,5,FALSE()))-2),"*")),"")</f>
        <v>#VALUE!</v>
      </c>
      <c r="G417" s="90" t="e">
        <f aca="false">IF(LEN(VLOOKUP($A417,#REF!,6,FALSE())),IF(INDEX(#REF!,MATCH($A417,#REF!,0),3),LEFT(VLOOKUP($A417,#REF!,6,FALSE()),LEN(VLOOKUP($A417,#REF!,6,FALSE()))-2),CONCATENATE(LEFT(VLOOKUP($A417,#REF!,6,FALSE()),LEN(VLOOKUP($A417,#REF!,6,FALSE()))-2),"*")),"")</f>
        <v>#VALUE!</v>
      </c>
      <c r="H417" s="91" t="e">
        <f aca="false">IF(LEN(VLOOKUP($A417,#REF!,7,FALSE())),IF(INDEX(#REF!,MATCH($A417,#REF!,0),4),LEFT(VLOOKUP($A417,#REF!,7,FALSE()),LEN(VLOOKUP($A417,#REF!,7,FALSE()))-2),CONCATENATE(LEFT(VLOOKUP($A417,#REF!,7,FALSE()),LEN(VLOOKUP($A417,#REF!,7,FALSE()))-2),"*")),"")</f>
        <v>#VALUE!</v>
      </c>
      <c r="I417" s="92" t="e">
        <f aca="false">IF(LEN(VLOOKUP($A417,#REF!,8,FALSE())),UPPER(RIGHT(VLOOKUP($A417,#REF!,8,FALSE()), 1)),"")</f>
        <v>#VALUE!</v>
      </c>
      <c r="J417" s="90" t="e">
        <f aca="false">IF(LEN(VLOOKUP($A417,#REF!,4,FALSE())),UPPER(RIGHT(VLOOKUP($A417,#REF!,4,FALSE()), 1)),"")</f>
        <v>#VALUE!</v>
      </c>
      <c r="K417" s="90" t="e">
        <f aca="false">IF(LEN(VLOOKUP($A417,#REF!,5,FALSE())),UPPER(RIGHT(VLOOKUP($A417,#REF!,5,FALSE()), 1)),"")</f>
        <v>#VALUE!</v>
      </c>
      <c r="L417" s="90" t="e">
        <f aca="false">IF(LEN(VLOOKUP($A417,#REF!,6,FALSE())),UPPER(RIGHT(VLOOKUP($A417,#REF!,6,FALSE()), 1)),"")</f>
        <v>#VALUE!</v>
      </c>
      <c r="M417" s="91" t="e">
        <f aca="false">IF(LEN(VLOOKUP($A417,#REF!,7,FALSE())),UPPER(RIGHT(VLOOKUP($A417,#REF!,7,FALSE()), 1)),"")</f>
        <v>#VALUE!</v>
      </c>
      <c r="N417" s="185"/>
      <c r="O417" s="185"/>
      <c r="P417" s="185"/>
      <c r="Q417" s="185"/>
      <c r="R417" s="185"/>
      <c r="S417" s="100" t="e">
        <f aca="false">HLOOKUP("Device Tree Pin Name",#REF!,MATCH($A417,#REF!,0),FALSE())</f>
        <v>#VALUE!</v>
      </c>
      <c r="T417" s="95" t="e">
        <f aca="false">HLOOKUP("power rail",#REF!,MATCH($A417,#REF!,0),FALSE())</f>
        <v>#VALUE!</v>
      </c>
      <c r="U417" s="96" t="e">
        <f aca="false">HLOOKUP("Wake Capable",#REF!,MATCH($A417,#REF!,0),FALSE())</f>
        <v>#VALUE!</v>
      </c>
      <c r="V417" s="96" t="e">
        <f aca="false">HLOOKUP("Strap",#REF!,MATCH($A417,#REF!,0),FALSE())</f>
        <v>#VALUE!</v>
      </c>
      <c r="W417" s="96"/>
      <c r="X417" s="96"/>
      <c r="Y417" s="96"/>
      <c r="Z417" s="95"/>
      <c r="AA417" s="95" t="e">
        <f aca="false">HLOOKUP("Pad type",#REF!,MATCH($A417,#REF!,0),FALSE())</f>
        <v>#VALUE!</v>
      </c>
      <c r="AB417" s="100"/>
      <c r="AC417" s="100" t="e">
        <f aca="false">HLOOKUP("POR Pin State",#REF!,MATCH($A417,#REF!,0),FALSE())</f>
        <v>#VALUE!</v>
      </c>
      <c r="AD417" s="187"/>
      <c r="AE417" s="187"/>
      <c r="AF417" s="187"/>
      <c r="AG417" s="187"/>
      <c r="AH417" s="188"/>
      <c r="AI417" s="188"/>
      <c r="AJ417" s="189"/>
      <c r="AK417" s="189"/>
      <c r="AL417" s="189"/>
      <c r="AM417" s="189"/>
      <c r="AN417" s="189"/>
      <c r="AO417" s="189"/>
      <c r="AP417" s="189"/>
      <c r="AQ417" s="208" t="s">
        <v>954</v>
      </c>
      <c r="AR417" s="104"/>
      <c r="AS417" s="104"/>
      <c r="AT417" s="104"/>
      <c r="AU417" s="104"/>
      <c r="AV417" s="104"/>
      <c r="AW417" s="104"/>
      <c r="AX417" s="104"/>
      <c r="AY417" s="104"/>
      <c r="AZ417" s="104"/>
      <c r="BA417" s="199" t="s">
        <v>950</v>
      </c>
      <c r="BB417" s="162"/>
      <c r="BC417" s="104"/>
      <c r="BD417" s="191"/>
      <c r="BE417" s="195" t="s">
        <v>955</v>
      </c>
      <c r="BF417" s="108" t="e">
        <f aca="false">VLOOKUP($A417,#REF!, 34, FALSE())</f>
        <v>#VALUE!</v>
      </c>
      <c r="BG417" s="108" t="e">
        <f aca="false">VLOOKUP($A417,#REF!, 22, FALSE())</f>
        <v>#VALUE!</v>
      </c>
      <c r="BH417" s="109"/>
    </row>
    <row r="418" s="193" customFormat="true" ht="12.75" hidden="false" customHeight="true" outlineLevel="0" collapsed="false">
      <c r="A418" s="184" t="s">
        <v>956</v>
      </c>
      <c r="B418" s="86" t="e">
        <f aca="false">VLOOKUP($A418,#REF!, 34, FALSE())</f>
        <v>#VALUE!</v>
      </c>
      <c r="C418" s="87" t="str">
        <f aca="false">CONCATENATE("unused_",A418)</f>
        <v>unused_PEX_PLL3_TERMP</v>
      </c>
      <c r="D418" s="88" t="e">
        <f aca="false">IF(LEN(VLOOKUP($A418,#REF!,8,FALSE())),LEFT(VLOOKUP($A418,#REF!,8,FALSE()),LEN(VLOOKUP($A418,#REF!,8,FALSE()))-2),"")</f>
        <v>#VALUE!</v>
      </c>
      <c r="E418" s="89" t="s">
        <v>956</v>
      </c>
      <c r="F418" s="90" t="e">
        <f aca="false">IF(LEN(VLOOKUP($A418,#REF!,5,FALSE())),IF(INDEX(#REF!,MATCH($A418,#REF!,0),2),LEFT(VLOOKUP($A418,#REF!,5,FALSE()),LEN(VLOOKUP($A418,#REF!,5,FALSE()))-2),CONCATENATE(LEFT(VLOOKUP($A418,#REF!,5,FALSE()),LEN(VLOOKUP($A418,#REF!,5,FALSE()))-2),"*")),"")</f>
        <v>#VALUE!</v>
      </c>
      <c r="G418" s="90" t="e">
        <f aca="false">IF(LEN(VLOOKUP($A418,#REF!,6,FALSE())),IF(INDEX(#REF!,MATCH($A418,#REF!,0),3),LEFT(VLOOKUP($A418,#REF!,6,FALSE()),LEN(VLOOKUP($A418,#REF!,6,FALSE()))-2),CONCATENATE(LEFT(VLOOKUP($A418,#REF!,6,FALSE()),LEN(VLOOKUP($A418,#REF!,6,FALSE()))-2),"*")),"")</f>
        <v>#VALUE!</v>
      </c>
      <c r="H418" s="91" t="e">
        <f aca="false">IF(LEN(VLOOKUP($A418,#REF!,7,FALSE())),IF(INDEX(#REF!,MATCH($A418,#REF!,0),4),LEFT(VLOOKUP($A418,#REF!,7,FALSE()),LEN(VLOOKUP($A418,#REF!,7,FALSE()))-2),CONCATENATE(LEFT(VLOOKUP($A418,#REF!,7,FALSE()),LEN(VLOOKUP($A418,#REF!,7,FALSE()))-2),"*")),"")</f>
        <v>#VALUE!</v>
      </c>
      <c r="I418" s="92" t="e">
        <f aca="false">IF(LEN(VLOOKUP($A418,#REF!,8,FALSE())),UPPER(RIGHT(VLOOKUP($A418,#REF!,8,FALSE()), 1)),"")</f>
        <v>#VALUE!</v>
      </c>
      <c r="J418" s="90" t="e">
        <f aca="false">IF(LEN(VLOOKUP($A418,#REF!,4,FALSE())),UPPER(RIGHT(VLOOKUP($A418,#REF!,4,FALSE()), 1)),"")</f>
        <v>#VALUE!</v>
      </c>
      <c r="K418" s="90" t="e">
        <f aca="false">IF(LEN(VLOOKUP($A418,#REF!,5,FALSE())),UPPER(RIGHT(VLOOKUP($A418,#REF!,5,FALSE()), 1)),"")</f>
        <v>#VALUE!</v>
      </c>
      <c r="L418" s="90" t="e">
        <f aca="false">IF(LEN(VLOOKUP($A418,#REF!,6,FALSE())),UPPER(RIGHT(VLOOKUP($A418,#REF!,6,FALSE()), 1)),"")</f>
        <v>#VALUE!</v>
      </c>
      <c r="M418" s="91" t="e">
        <f aca="false">IF(LEN(VLOOKUP($A418,#REF!,7,FALSE())),UPPER(RIGHT(VLOOKUP($A418,#REF!,7,FALSE()), 1)),"")</f>
        <v>#VALUE!</v>
      </c>
      <c r="N418" s="185"/>
      <c r="O418" s="185"/>
      <c r="P418" s="185"/>
      <c r="Q418" s="185"/>
      <c r="R418" s="185"/>
      <c r="S418" s="100" t="e">
        <f aca="false">HLOOKUP("Device Tree Pin Name",#REF!,MATCH($A418,#REF!,0),FALSE())</f>
        <v>#VALUE!</v>
      </c>
      <c r="T418" s="95" t="e">
        <f aca="false">HLOOKUP("power rail",#REF!,MATCH($A418,#REF!,0),FALSE())</f>
        <v>#VALUE!</v>
      </c>
      <c r="U418" s="96" t="e">
        <f aca="false">HLOOKUP("Wake Capable",#REF!,MATCH($A418,#REF!,0),FALSE())</f>
        <v>#VALUE!</v>
      </c>
      <c r="V418" s="96" t="e">
        <f aca="false">HLOOKUP("Strap",#REF!,MATCH($A418,#REF!,0),FALSE())</f>
        <v>#VALUE!</v>
      </c>
      <c r="W418" s="96"/>
      <c r="X418" s="96"/>
      <c r="Y418" s="96"/>
      <c r="Z418" s="95"/>
      <c r="AA418" s="95" t="e">
        <f aca="false">HLOOKUP("Pad type",#REF!,MATCH($A418,#REF!,0),FALSE())</f>
        <v>#VALUE!</v>
      </c>
      <c r="AB418" s="100"/>
      <c r="AC418" s="100" t="e">
        <f aca="false">HLOOKUP("POR Pin State",#REF!,MATCH($A418,#REF!,0),FALSE())</f>
        <v>#VALUE!</v>
      </c>
      <c r="AD418" s="187"/>
      <c r="AE418" s="187"/>
      <c r="AF418" s="187"/>
      <c r="AG418" s="187"/>
      <c r="AH418" s="188"/>
      <c r="AI418" s="188"/>
      <c r="AJ418" s="189"/>
      <c r="AK418" s="189"/>
      <c r="AL418" s="189"/>
      <c r="AM418" s="189"/>
      <c r="AN418" s="189"/>
      <c r="AO418" s="189"/>
      <c r="AP418" s="189"/>
      <c r="AQ418" s="207" t="s">
        <v>956</v>
      </c>
      <c r="AR418" s="104"/>
      <c r="AS418" s="104"/>
      <c r="AT418" s="104"/>
      <c r="AU418" s="104"/>
      <c r="AV418" s="104"/>
      <c r="AW418" s="104"/>
      <c r="AX418" s="104"/>
      <c r="AY418" s="104"/>
      <c r="AZ418" s="104"/>
      <c r="BA418" s="199" t="s">
        <v>950</v>
      </c>
      <c r="BB418" s="162"/>
      <c r="BC418" s="104"/>
      <c r="BD418" s="191"/>
      <c r="BE418" s="195" t="s">
        <v>957</v>
      </c>
      <c r="BF418" s="108" t="e">
        <f aca="false">VLOOKUP($A418,#REF!, 34, FALSE())</f>
        <v>#VALUE!</v>
      </c>
      <c r="BG418" s="108" t="e">
        <f aca="false">VLOOKUP($A418,#REF!, 22, FALSE())</f>
        <v>#VALUE!</v>
      </c>
      <c r="BH418" s="109"/>
    </row>
    <row r="419" s="181" customFormat="true" ht="18" hidden="false" customHeight="true" outlineLevel="0" collapsed="false">
      <c r="A419" s="200" t="s">
        <v>958</v>
      </c>
      <c r="B419" s="200" t="s">
        <v>959</v>
      </c>
      <c r="C419" s="65"/>
      <c r="D419" s="66"/>
      <c r="E419" s="66"/>
      <c r="F419" s="66"/>
      <c r="G419" s="66"/>
      <c r="H419" s="66"/>
      <c r="I419" s="65"/>
      <c r="J419" s="65"/>
      <c r="K419" s="65"/>
      <c r="L419" s="65"/>
      <c r="M419" s="65"/>
      <c r="N419" s="65"/>
      <c r="O419" s="65"/>
      <c r="P419" s="65"/>
      <c r="Q419" s="65"/>
      <c r="R419" s="65"/>
      <c r="S419" s="65"/>
      <c r="T419" s="65"/>
      <c r="U419" s="67"/>
      <c r="V419" s="67"/>
      <c r="W419" s="67"/>
      <c r="X419" s="67"/>
      <c r="Y419" s="67"/>
      <c r="Z419" s="68"/>
      <c r="AA419" s="68"/>
      <c r="AB419" s="68"/>
      <c r="AC419" s="68"/>
      <c r="AD419" s="68"/>
      <c r="AE419" s="68"/>
      <c r="AF419" s="68"/>
      <c r="AG419" s="68"/>
      <c r="AH419" s="68"/>
      <c r="AI419" s="68"/>
      <c r="AJ419" s="68"/>
      <c r="AK419" s="68"/>
      <c r="AL419" s="68"/>
      <c r="AM419" s="68"/>
      <c r="AN419" s="68"/>
      <c r="AO419" s="68"/>
      <c r="AP419" s="68"/>
      <c r="AQ419" s="69"/>
      <c r="AR419" s="69"/>
      <c r="AS419" s="70"/>
      <c r="AT419" s="70"/>
      <c r="AU419" s="70"/>
      <c r="AV419" s="70"/>
      <c r="AW419" s="70"/>
      <c r="AX419" s="70"/>
      <c r="AY419" s="70"/>
      <c r="AZ419" s="70"/>
      <c r="BA419" s="70"/>
      <c r="BB419" s="70"/>
      <c r="BC419" s="81" t="s">
        <v>829</v>
      </c>
      <c r="BD419" s="70"/>
      <c r="BE419" s="182" t="s">
        <v>958</v>
      </c>
      <c r="BF419" s="182" t="s">
        <v>960</v>
      </c>
      <c r="BG419" s="182"/>
      <c r="BH419" s="182"/>
    </row>
    <row r="420" s="193" customFormat="true" ht="12.75" hidden="false" customHeight="true" outlineLevel="0" collapsed="false">
      <c r="A420" s="133" t="s">
        <v>961</v>
      </c>
      <c r="B420" s="86" t="e">
        <f aca="false">VLOOKUP($A420,#REF!, 34, FALSE())</f>
        <v>#VALUE!</v>
      </c>
      <c r="C420" s="87" t="str">
        <f aca="false">CONCATENATE("unused_",A420)</f>
        <v>unused_NVHS0_REFCLK0_P</v>
      </c>
      <c r="D420" s="88" t="e">
        <f aca="false">IF(LEN(VLOOKUP($A420,#REF!,8,FALSE())),LEFT(VLOOKUP($A420,#REF!,8,FALSE()),LEN(VLOOKUP($A420,#REF!,8,FALSE()))-2),"")</f>
        <v>#VALUE!</v>
      </c>
      <c r="E420" s="89" t="e">
        <f aca="false">IF(LEN(VLOOKUP($A420,#REF!,4,FALSE())),IF(INDEX(#REF!,MATCH($A420,#REF!,0),1),LEFT(VLOOKUP($A420,#REF!,4,FALSE()),LEN(VLOOKUP($A420,#REF!,4,FALSE()))-2),CONCATENATE(LEFT(VLOOKUP($A420,#REF!,4,FALSE()),LEN(VLOOKUP($A420,#REF!,4,FALSE()))-2),"*")),"")</f>
        <v>#VALUE!</v>
      </c>
      <c r="F420" s="90" t="e">
        <f aca="false">IF(LEN(VLOOKUP($A420,#REF!,5,FALSE())),IF(INDEX(#REF!,MATCH($A420,#REF!,0),2),LEFT(VLOOKUP($A420,#REF!,5,FALSE()),LEN(VLOOKUP($A420,#REF!,5,FALSE()))-2),CONCATENATE(LEFT(VLOOKUP($A420,#REF!,5,FALSE()),LEN(VLOOKUP($A420,#REF!,5,FALSE()))-2),"*")),"")</f>
        <v>#VALUE!</v>
      </c>
      <c r="G420" s="90" t="e">
        <f aca="false">IF(LEN(VLOOKUP($A420,#REF!,6,FALSE())),IF(INDEX(#REF!,MATCH($A420,#REF!,0),3),LEFT(VLOOKUP($A420,#REF!,6,FALSE()),LEN(VLOOKUP($A420,#REF!,6,FALSE()))-2),CONCATENATE(LEFT(VLOOKUP($A420,#REF!,6,FALSE()),LEN(VLOOKUP($A420,#REF!,6,FALSE()))-2),"*")),"")</f>
        <v>#VALUE!</v>
      </c>
      <c r="H420" s="91" t="e">
        <f aca="false">IF(LEN(VLOOKUP($A420,#REF!,7,FALSE())),IF(INDEX(#REF!,MATCH($A420,#REF!,0),4),LEFT(VLOOKUP($A420,#REF!,7,FALSE()),LEN(VLOOKUP($A420,#REF!,7,FALSE()))-2),CONCATENATE(LEFT(VLOOKUP($A420,#REF!,7,FALSE()),LEN(VLOOKUP($A420,#REF!,7,FALSE()))-2),"*")),"")</f>
        <v>#VALUE!</v>
      </c>
      <c r="I420" s="92" t="e">
        <f aca="false">IF(LEN(VLOOKUP($A420,#REF!,8,FALSE())),UPPER(RIGHT(VLOOKUP($A420,#REF!,8,FALSE()), 1)),"")</f>
        <v>#VALUE!</v>
      </c>
      <c r="J420" s="90" t="e">
        <f aca="false">IF(LEN(VLOOKUP($A420,#REF!,4,FALSE())),UPPER(RIGHT(VLOOKUP($A420,#REF!,4,FALSE()), 1)),"")</f>
        <v>#VALUE!</v>
      </c>
      <c r="K420" s="90" t="e">
        <f aca="false">IF(LEN(VLOOKUP($A420,#REF!,5,FALSE())),UPPER(RIGHT(VLOOKUP($A420,#REF!,5,FALSE()), 1)),"")</f>
        <v>#VALUE!</v>
      </c>
      <c r="L420" s="90" t="e">
        <f aca="false">IF(LEN(VLOOKUP($A420,#REF!,6,FALSE())),UPPER(RIGHT(VLOOKUP($A420,#REF!,6,FALSE()), 1)),"")</f>
        <v>#VALUE!</v>
      </c>
      <c r="M420" s="91" t="e">
        <f aca="false">IF(LEN(VLOOKUP($A420,#REF!,7,FALSE())),UPPER(RIGHT(VLOOKUP($A420,#REF!,7,FALSE()), 1)),"")</f>
        <v>#VALUE!</v>
      </c>
      <c r="N420" s="185"/>
      <c r="O420" s="185"/>
      <c r="P420" s="185"/>
      <c r="Q420" s="185"/>
      <c r="R420" s="185"/>
      <c r="S420" s="100" t="e">
        <f aca="false">HLOOKUP("Device Tree Pin Name",#REF!,MATCH($A420,#REF!,0),FALSE())</f>
        <v>#VALUE!</v>
      </c>
      <c r="T420" s="95" t="e">
        <f aca="false">HLOOKUP("power rail",#REF!,MATCH($A420,#REF!,0),FALSE())</f>
        <v>#VALUE!</v>
      </c>
      <c r="U420" s="96" t="e">
        <f aca="false">HLOOKUP("Wake Capable",#REF!,MATCH($A420,#REF!,0),FALSE())</f>
        <v>#VALUE!</v>
      </c>
      <c r="V420" s="96" t="e">
        <f aca="false">HLOOKUP("Strap",#REF!,MATCH($A420,#REF!,0),FALSE())</f>
        <v>#VALUE!</v>
      </c>
      <c r="W420" s="96"/>
      <c r="X420" s="96"/>
      <c r="Y420" s="96"/>
      <c r="Z420" s="95"/>
      <c r="AA420" s="95" t="e">
        <f aca="false">HLOOKUP("Pad type",#REF!,MATCH($A420,#REF!,0),FALSE())</f>
        <v>#VALUE!</v>
      </c>
      <c r="AB420" s="94"/>
      <c r="AC420" s="94" t="e">
        <f aca="false">HLOOKUP("POR Pin State",#REF!,MATCH($A420,#REF!,0),FALSE())</f>
        <v>#VALUE!</v>
      </c>
      <c r="AD420" s="187"/>
      <c r="AE420" s="187"/>
      <c r="AF420" s="187"/>
      <c r="AG420" s="187"/>
      <c r="AH420" s="188"/>
      <c r="AI420" s="188"/>
      <c r="AJ420" s="189"/>
      <c r="AK420" s="189"/>
      <c r="AL420" s="189"/>
      <c r="AM420" s="189"/>
      <c r="AN420" s="189"/>
      <c r="AO420" s="189"/>
      <c r="AP420" s="189"/>
      <c r="AQ420" s="207" t="s">
        <v>962</v>
      </c>
      <c r="AR420" s="104"/>
      <c r="AS420" s="104"/>
      <c r="AT420" s="104"/>
      <c r="AU420" s="104"/>
      <c r="AV420" s="104"/>
      <c r="AW420" s="104"/>
      <c r="AX420" s="104"/>
      <c r="AY420" s="104"/>
      <c r="AZ420" s="104"/>
      <c r="BA420" s="104"/>
      <c r="BB420" s="162"/>
      <c r="BC420" s="104"/>
      <c r="BD420" s="191"/>
      <c r="BE420" s="192" t="s">
        <v>961</v>
      </c>
      <c r="BF420" s="108" t="e">
        <f aca="false">VLOOKUP($A420,#REF!, 34, FALSE())</f>
        <v>#VALUE!</v>
      </c>
      <c r="BG420" s="108" t="e">
        <f aca="false">VLOOKUP($A420,#REF!, 22, FALSE())</f>
        <v>#VALUE!</v>
      </c>
      <c r="BH420" s="109"/>
    </row>
    <row r="421" s="193" customFormat="true" ht="12.75" hidden="false" customHeight="true" outlineLevel="0" collapsed="false">
      <c r="A421" s="133" t="s">
        <v>963</v>
      </c>
      <c r="B421" s="86" t="e">
        <f aca="false">VLOOKUP($A421,#REF!, 34, FALSE())</f>
        <v>#VALUE!</v>
      </c>
      <c r="C421" s="87" t="str">
        <f aca="false">CONCATENATE("unused_",A421)</f>
        <v>unused_NVHS0_REFCLK0_N</v>
      </c>
      <c r="D421" s="88" t="e">
        <f aca="false">IF(LEN(VLOOKUP($A421,#REF!,8,FALSE())),LEFT(VLOOKUP($A421,#REF!,8,FALSE()),LEN(VLOOKUP($A421,#REF!,8,FALSE()))-2),"")</f>
        <v>#VALUE!</v>
      </c>
      <c r="E421" s="89" t="e">
        <f aca="false">IF(LEN(VLOOKUP($A421,#REF!,4,FALSE())),IF(INDEX(#REF!,MATCH($A421,#REF!,0),1),LEFT(VLOOKUP($A421,#REF!,4,FALSE()),LEN(VLOOKUP($A421,#REF!,4,FALSE()))-2),CONCATENATE(LEFT(VLOOKUP($A421,#REF!,4,FALSE()),LEN(VLOOKUP($A421,#REF!,4,FALSE()))-2),"*")),"")</f>
        <v>#VALUE!</v>
      </c>
      <c r="F421" s="90" t="e">
        <f aca="false">IF(LEN(VLOOKUP($A421,#REF!,5,FALSE())),IF(INDEX(#REF!,MATCH($A421,#REF!,0),2),LEFT(VLOOKUP($A421,#REF!,5,FALSE()),LEN(VLOOKUP($A421,#REF!,5,FALSE()))-2),CONCATENATE(LEFT(VLOOKUP($A421,#REF!,5,FALSE()),LEN(VLOOKUP($A421,#REF!,5,FALSE()))-2),"*")),"")</f>
        <v>#VALUE!</v>
      </c>
      <c r="G421" s="90" t="e">
        <f aca="false">IF(LEN(VLOOKUP($A421,#REF!,6,FALSE())),IF(INDEX(#REF!,MATCH($A421,#REF!,0),3),LEFT(VLOOKUP($A421,#REF!,6,FALSE()),LEN(VLOOKUP($A421,#REF!,6,FALSE()))-2),CONCATENATE(LEFT(VLOOKUP($A421,#REF!,6,FALSE()),LEN(VLOOKUP($A421,#REF!,6,FALSE()))-2),"*")),"")</f>
        <v>#VALUE!</v>
      </c>
      <c r="H421" s="91" t="e">
        <f aca="false">IF(LEN(VLOOKUP($A421,#REF!,7,FALSE())),IF(INDEX(#REF!,MATCH($A421,#REF!,0),4),LEFT(VLOOKUP($A421,#REF!,7,FALSE()),LEN(VLOOKUP($A421,#REF!,7,FALSE()))-2),CONCATENATE(LEFT(VLOOKUP($A421,#REF!,7,FALSE()),LEN(VLOOKUP($A421,#REF!,7,FALSE()))-2),"*")),"")</f>
        <v>#VALUE!</v>
      </c>
      <c r="I421" s="92" t="e">
        <f aca="false">IF(LEN(VLOOKUP($A421,#REF!,8,FALSE())),UPPER(RIGHT(VLOOKUP($A421,#REF!,8,FALSE()), 1)),"")</f>
        <v>#VALUE!</v>
      </c>
      <c r="J421" s="90" t="e">
        <f aca="false">IF(LEN(VLOOKUP($A421,#REF!,4,FALSE())),UPPER(RIGHT(VLOOKUP($A421,#REF!,4,FALSE()), 1)),"")</f>
        <v>#VALUE!</v>
      </c>
      <c r="K421" s="90" t="e">
        <f aca="false">IF(LEN(VLOOKUP($A421,#REF!,5,FALSE())),UPPER(RIGHT(VLOOKUP($A421,#REF!,5,FALSE()), 1)),"")</f>
        <v>#VALUE!</v>
      </c>
      <c r="L421" s="90" t="e">
        <f aca="false">IF(LEN(VLOOKUP($A421,#REF!,6,FALSE())),UPPER(RIGHT(VLOOKUP($A421,#REF!,6,FALSE()), 1)),"")</f>
        <v>#VALUE!</v>
      </c>
      <c r="M421" s="91" t="e">
        <f aca="false">IF(LEN(VLOOKUP($A421,#REF!,7,FALSE())),UPPER(RIGHT(VLOOKUP($A421,#REF!,7,FALSE()), 1)),"")</f>
        <v>#VALUE!</v>
      </c>
      <c r="N421" s="185"/>
      <c r="O421" s="185"/>
      <c r="P421" s="185"/>
      <c r="Q421" s="185"/>
      <c r="R421" s="185"/>
      <c r="S421" s="100" t="e">
        <f aca="false">HLOOKUP("Device Tree Pin Name",#REF!,MATCH($A421,#REF!,0),FALSE())</f>
        <v>#VALUE!</v>
      </c>
      <c r="T421" s="95" t="e">
        <f aca="false">HLOOKUP("power rail",#REF!,MATCH($A421,#REF!,0),FALSE())</f>
        <v>#VALUE!</v>
      </c>
      <c r="U421" s="96" t="e">
        <f aca="false">HLOOKUP("Wake Capable",#REF!,MATCH($A421,#REF!,0),FALSE())</f>
        <v>#VALUE!</v>
      </c>
      <c r="V421" s="96" t="e">
        <f aca="false">HLOOKUP("Strap",#REF!,MATCH($A421,#REF!,0),FALSE())</f>
        <v>#VALUE!</v>
      </c>
      <c r="W421" s="96"/>
      <c r="X421" s="96"/>
      <c r="Y421" s="96"/>
      <c r="Z421" s="95"/>
      <c r="AA421" s="95" t="e">
        <f aca="false">HLOOKUP("Pad type",#REF!,MATCH($A421,#REF!,0),FALSE())</f>
        <v>#VALUE!</v>
      </c>
      <c r="AB421" s="100"/>
      <c r="AC421" s="100" t="e">
        <f aca="false">HLOOKUP("POR Pin State",#REF!,MATCH($A421,#REF!,0),FALSE())</f>
        <v>#VALUE!</v>
      </c>
      <c r="AD421" s="187"/>
      <c r="AE421" s="187"/>
      <c r="AF421" s="187"/>
      <c r="AG421" s="187"/>
      <c r="AH421" s="188"/>
      <c r="AI421" s="188"/>
      <c r="AJ421" s="189"/>
      <c r="AK421" s="189"/>
      <c r="AL421" s="189"/>
      <c r="AM421" s="189"/>
      <c r="AN421" s="189"/>
      <c r="AO421" s="189"/>
      <c r="AP421" s="189"/>
      <c r="AQ421" s="208" t="s">
        <v>964</v>
      </c>
      <c r="AR421" s="104"/>
      <c r="AS421" s="104"/>
      <c r="AT421" s="104"/>
      <c r="AU421" s="104"/>
      <c r="AV421" s="104"/>
      <c r="AW421" s="104"/>
      <c r="AX421" s="104"/>
      <c r="AY421" s="104"/>
      <c r="AZ421" s="104"/>
      <c r="BA421" s="104"/>
      <c r="BB421" s="162"/>
      <c r="BC421" s="104"/>
      <c r="BD421" s="191"/>
      <c r="BE421" s="195" t="s">
        <v>963</v>
      </c>
      <c r="BF421" s="108" t="e">
        <f aca="false">VLOOKUP($A421,#REF!, 34, FALSE())</f>
        <v>#VALUE!</v>
      </c>
      <c r="BG421" s="108" t="e">
        <f aca="false">VLOOKUP($A421,#REF!, 22, FALSE())</f>
        <v>#VALUE!</v>
      </c>
      <c r="BH421" s="109"/>
    </row>
    <row r="422" s="193" customFormat="true" ht="12.75" hidden="false" customHeight="true" outlineLevel="0" collapsed="false">
      <c r="A422" s="133" t="s">
        <v>965</v>
      </c>
      <c r="B422" s="86" t="e">
        <f aca="false">VLOOKUP($A422,#REF!, 34, FALSE())</f>
        <v>#VALUE!</v>
      </c>
      <c r="C422" s="87" t="str">
        <f aca="false">CONCATENATE("unused_",A422)</f>
        <v>unused_NVHS0_REFCLK1_P</v>
      </c>
      <c r="D422" s="88" t="e">
        <f aca="false">IF(LEN(VLOOKUP($A422,#REF!,8,FALSE())),LEFT(VLOOKUP($A422,#REF!,8,FALSE()),LEN(VLOOKUP($A422,#REF!,8,FALSE()))-2),"")</f>
        <v>#VALUE!</v>
      </c>
      <c r="E422" s="89" t="e">
        <f aca="false">IF(LEN(VLOOKUP($A422,#REF!,4,FALSE())),IF(INDEX(#REF!,MATCH($A422,#REF!,0),1),LEFT(VLOOKUP($A422,#REF!,4,FALSE()),LEN(VLOOKUP($A422,#REF!,4,FALSE()))-2),CONCATENATE(LEFT(VLOOKUP($A422,#REF!,4,FALSE()),LEN(VLOOKUP($A422,#REF!,4,FALSE()))-2),"*")),"")</f>
        <v>#VALUE!</v>
      </c>
      <c r="F422" s="90" t="e">
        <f aca="false">IF(LEN(VLOOKUP($A422,#REF!,5,FALSE())),IF(INDEX(#REF!,MATCH($A422,#REF!,0),2),LEFT(VLOOKUP($A422,#REF!,5,FALSE()),LEN(VLOOKUP($A422,#REF!,5,FALSE()))-2),CONCATENATE(LEFT(VLOOKUP($A422,#REF!,5,FALSE()),LEN(VLOOKUP($A422,#REF!,5,FALSE()))-2),"*")),"")</f>
        <v>#VALUE!</v>
      </c>
      <c r="G422" s="90" t="e">
        <f aca="false">IF(LEN(VLOOKUP($A422,#REF!,6,FALSE())),IF(INDEX(#REF!,MATCH($A422,#REF!,0),3),LEFT(VLOOKUP($A422,#REF!,6,FALSE()),LEN(VLOOKUP($A422,#REF!,6,FALSE()))-2),CONCATENATE(LEFT(VLOOKUP($A422,#REF!,6,FALSE()),LEN(VLOOKUP($A422,#REF!,6,FALSE()))-2),"*")),"")</f>
        <v>#VALUE!</v>
      </c>
      <c r="H422" s="91" t="e">
        <f aca="false">IF(LEN(VLOOKUP($A422,#REF!,7,FALSE())),IF(INDEX(#REF!,MATCH($A422,#REF!,0),4),LEFT(VLOOKUP($A422,#REF!,7,FALSE()),LEN(VLOOKUP($A422,#REF!,7,FALSE()))-2),CONCATENATE(LEFT(VLOOKUP($A422,#REF!,7,FALSE()),LEN(VLOOKUP($A422,#REF!,7,FALSE()))-2),"*")),"")</f>
        <v>#VALUE!</v>
      </c>
      <c r="I422" s="92" t="e">
        <f aca="false">IF(LEN(VLOOKUP($A422,#REF!,8,FALSE())),UPPER(RIGHT(VLOOKUP($A422,#REF!,8,FALSE()), 1)),"")</f>
        <v>#VALUE!</v>
      </c>
      <c r="J422" s="90" t="e">
        <f aca="false">IF(LEN(VLOOKUP($A422,#REF!,4,FALSE())),UPPER(RIGHT(VLOOKUP($A422,#REF!,4,FALSE()), 1)),"")</f>
        <v>#VALUE!</v>
      </c>
      <c r="K422" s="90" t="e">
        <f aca="false">IF(LEN(VLOOKUP($A422,#REF!,5,FALSE())),UPPER(RIGHT(VLOOKUP($A422,#REF!,5,FALSE()), 1)),"")</f>
        <v>#VALUE!</v>
      </c>
      <c r="L422" s="90" t="e">
        <f aca="false">IF(LEN(VLOOKUP($A422,#REF!,6,FALSE())),UPPER(RIGHT(VLOOKUP($A422,#REF!,6,FALSE()), 1)),"")</f>
        <v>#VALUE!</v>
      </c>
      <c r="M422" s="91" t="e">
        <f aca="false">IF(LEN(VLOOKUP($A422,#REF!,7,FALSE())),UPPER(RIGHT(VLOOKUP($A422,#REF!,7,FALSE()), 1)),"")</f>
        <v>#VALUE!</v>
      </c>
      <c r="N422" s="185"/>
      <c r="O422" s="185"/>
      <c r="P422" s="185"/>
      <c r="Q422" s="185"/>
      <c r="R422" s="185"/>
      <c r="S422" s="100" t="e">
        <f aca="false">HLOOKUP("Device Tree Pin Name",#REF!,MATCH($A422,#REF!,0),FALSE())</f>
        <v>#VALUE!</v>
      </c>
      <c r="T422" s="95" t="e">
        <f aca="false">HLOOKUP("power rail",#REF!,MATCH($A422,#REF!,0),FALSE())</f>
        <v>#VALUE!</v>
      </c>
      <c r="U422" s="96" t="e">
        <f aca="false">HLOOKUP("Wake Capable",#REF!,MATCH($A422,#REF!,0),FALSE())</f>
        <v>#VALUE!</v>
      </c>
      <c r="V422" s="96" t="e">
        <f aca="false">HLOOKUP("Strap",#REF!,MATCH($A422,#REF!,0),FALSE())</f>
        <v>#VALUE!</v>
      </c>
      <c r="W422" s="96"/>
      <c r="X422" s="96"/>
      <c r="Y422" s="96"/>
      <c r="Z422" s="95"/>
      <c r="AA422" s="95" t="e">
        <f aca="false">HLOOKUP("Pad type",#REF!,MATCH($A422,#REF!,0),FALSE())</f>
        <v>#VALUE!</v>
      </c>
      <c r="AB422" s="94"/>
      <c r="AC422" s="94" t="e">
        <f aca="false">HLOOKUP("POR Pin State",#REF!,MATCH($A422,#REF!,0),FALSE())</f>
        <v>#VALUE!</v>
      </c>
      <c r="AD422" s="187"/>
      <c r="AE422" s="187"/>
      <c r="AF422" s="187"/>
      <c r="AG422" s="187"/>
      <c r="AH422" s="188"/>
      <c r="AI422" s="188"/>
      <c r="AJ422" s="189"/>
      <c r="AK422" s="189"/>
      <c r="AL422" s="189"/>
      <c r="AM422" s="189"/>
      <c r="AN422" s="189"/>
      <c r="AO422" s="189"/>
      <c r="AP422" s="189"/>
      <c r="AQ422" s="207" t="s">
        <v>966</v>
      </c>
      <c r="AR422" s="104"/>
      <c r="AS422" s="104"/>
      <c r="AT422" s="104"/>
      <c r="AU422" s="104"/>
      <c r="AV422" s="104"/>
      <c r="AW422" s="104"/>
      <c r="AX422" s="104"/>
      <c r="AY422" s="104"/>
      <c r="AZ422" s="104"/>
      <c r="BA422" s="104"/>
      <c r="BB422" s="162"/>
      <c r="BC422" s="104"/>
      <c r="BD422" s="191"/>
      <c r="BE422" s="195" t="s">
        <v>965</v>
      </c>
      <c r="BF422" s="108" t="e">
        <f aca="false">VLOOKUP($A422,#REF!, 34, FALSE())</f>
        <v>#VALUE!</v>
      </c>
      <c r="BG422" s="108" t="e">
        <f aca="false">VLOOKUP($A422,#REF!, 22, FALSE())</f>
        <v>#VALUE!</v>
      </c>
      <c r="BH422" s="109"/>
    </row>
    <row r="423" s="193" customFormat="true" ht="12.75" hidden="false" customHeight="true" outlineLevel="0" collapsed="false">
      <c r="A423" s="133" t="s">
        <v>967</v>
      </c>
      <c r="B423" s="86" t="e">
        <f aca="false">VLOOKUP($A423,#REF!, 34, FALSE())</f>
        <v>#VALUE!</v>
      </c>
      <c r="C423" s="87" t="str">
        <f aca="false">CONCATENATE("unused_",A423)</f>
        <v>unused_NVHS0_REFCLK1_N</v>
      </c>
      <c r="D423" s="88" t="e">
        <f aca="false">IF(LEN(VLOOKUP($A423,#REF!,8,FALSE())),LEFT(VLOOKUP($A423,#REF!,8,FALSE()),LEN(VLOOKUP($A423,#REF!,8,FALSE()))-2),"")</f>
        <v>#VALUE!</v>
      </c>
      <c r="E423" s="89" t="e">
        <f aca="false">IF(LEN(VLOOKUP($A423,#REF!,4,FALSE())),IF(INDEX(#REF!,MATCH($A423,#REF!,0),1),LEFT(VLOOKUP($A423,#REF!,4,FALSE()),LEN(VLOOKUP($A423,#REF!,4,FALSE()))-2),CONCATENATE(LEFT(VLOOKUP($A423,#REF!,4,FALSE()),LEN(VLOOKUP($A423,#REF!,4,FALSE()))-2),"*")),"")</f>
        <v>#VALUE!</v>
      </c>
      <c r="F423" s="90" t="e">
        <f aca="false">IF(LEN(VLOOKUP($A423,#REF!,5,FALSE())),IF(INDEX(#REF!,MATCH($A423,#REF!,0),2),LEFT(VLOOKUP($A423,#REF!,5,FALSE()),LEN(VLOOKUP($A423,#REF!,5,FALSE()))-2),CONCATENATE(LEFT(VLOOKUP($A423,#REF!,5,FALSE()),LEN(VLOOKUP($A423,#REF!,5,FALSE()))-2),"*")),"")</f>
        <v>#VALUE!</v>
      </c>
      <c r="G423" s="90" t="e">
        <f aca="false">IF(LEN(VLOOKUP($A423,#REF!,6,FALSE())),IF(INDEX(#REF!,MATCH($A423,#REF!,0),3),LEFT(VLOOKUP($A423,#REF!,6,FALSE()),LEN(VLOOKUP($A423,#REF!,6,FALSE()))-2),CONCATENATE(LEFT(VLOOKUP($A423,#REF!,6,FALSE()),LEN(VLOOKUP($A423,#REF!,6,FALSE()))-2),"*")),"")</f>
        <v>#VALUE!</v>
      </c>
      <c r="H423" s="91" t="e">
        <f aca="false">IF(LEN(VLOOKUP($A423,#REF!,7,FALSE())),IF(INDEX(#REF!,MATCH($A423,#REF!,0),4),LEFT(VLOOKUP($A423,#REF!,7,FALSE()),LEN(VLOOKUP($A423,#REF!,7,FALSE()))-2),CONCATENATE(LEFT(VLOOKUP($A423,#REF!,7,FALSE()),LEN(VLOOKUP($A423,#REF!,7,FALSE()))-2),"*")),"")</f>
        <v>#VALUE!</v>
      </c>
      <c r="I423" s="92" t="e">
        <f aca="false">IF(LEN(VLOOKUP($A423,#REF!,8,FALSE())),UPPER(RIGHT(VLOOKUP($A423,#REF!,8,FALSE()), 1)),"")</f>
        <v>#VALUE!</v>
      </c>
      <c r="J423" s="90" t="e">
        <f aca="false">IF(LEN(VLOOKUP($A423,#REF!,4,FALSE())),UPPER(RIGHT(VLOOKUP($A423,#REF!,4,FALSE()), 1)),"")</f>
        <v>#VALUE!</v>
      </c>
      <c r="K423" s="90" t="e">
        <f aca="false">IF(LEN(VLOOKUP($A423,#REF!,5,FALSE())),UPPER(RIGHT(VLOOKUP($A423,#REF!,5,FALSE()), 1)),"")</f>
        <v>#VALUE!</v>
      </c>
      <c r="L423" s="90" t="e">
        <f aca="false">IF(LEN(VLOOKUP($A423,#REF!,6,FALSE())),UPPER(RIGHT(VLOOKUP($A423,#REF!,6,FALSE()), 1)),"")</f>
        <v>#VALUE!</v>
      </c>
      <c r="M423" s="91" t="e">
        <f aca="false">IF(LEN(VLOOKUP($A423,#REF!,7,FALSE())),UPPER(RIGHT(VLOOKUP($A423,#REF!,7,FALSE()), 1)),"")</f>
        <v>#VALUE!</v>
      </c>
      <c r="N423" s="185"/>
      <c r="O423" s="185"/>
      <c r="P423" s="185"/>
      <c r="Q423" s="185"/>
      <c r="R423" s="185"/>
      <c r="S423" s="100" t="e">
        <f aca="false">HLOOKUP("Device Tree Pin Name",#REF!,MATCH($A423,#REF!,0),FALSE())</f>
        <v>#VALUE!</v>
      </c>
      <c r="T423" s="95" t="e">
        <f aca="false">HLOOKUP("power rail",#REF!,MATCH($A423,#REF!,0),FALSE())</f>
        <v>#VALUE!</v>
      </c>
      <c r="U423" s="96" t="e">
        <f aca="false">HLOOKUP("Wake Capable",#REF!,MATCH($A423,#REF!,0),FALSE())</f>
        <v>#VALUE!</v>
      </c>
      <c r="V423" s="96" t="e">
        <f aca="false">HLOOKUP("Strap",#REF!,MATCH($A423,#REF!,0),FALSE())</f>
        <v>#VALUE!</v>
      </c>
      <c r="W423" s="96"/>
      <c r="X423" s="96"/>
      <c r="Y423" s="96"/>
      <c r="Z423" s="95"/>
      <c r="AA423" s="95" t="e">
        <f aca="false">HLOOKUP("Pad type",#REF!,MATCH($A423,#REF!,0),FALSE())</f>
        <v>#VALUE!</v>
      </c>
      <c r="AB423" s="100"/>
      <c r="AC423" s="100" t="e">
        <f aca="false">HLOOKUP("POR Pin State",#REF!,MATCH($A423,#REF!,0),FALSE())</f>
        <v>#VALUE!</v>
      </c>
      <c r="AD423" s="187"/>
      <c r="AE423" s="187"/>
      <c r="AF423" s="187"/>
      <c r="AG423" s="187"/>
      <c r="AH423" s="188"/>
      <c r="AI423" s="188"/>
      <c r="AJ423" s="189"/>
      <c r="AK423" s="189"/>
      <c r="AL423" s="189"/>
      <c r="AM423" s="189"/>
      <c r="AN423" s="189"/>
      <c r="AO423" s="189"/>
      <c r="AP423" s="189"/>
      <c r="AQ423" s="208" t="s">
        <v>968</v>
      </c>
      <c r="AR423" s="104"/>
      <c r="AS423" s="104"/>
      <c r="AT423" s="104"/>
      <c r="AU423" s="104"/>
      <c r="AV423" s="104"/>
      <c r="AW423" s="104"/>
      <c r="AX423" s="104"/>
      <c r="AY423" s="104"/>
      <c r="AZ423" s="104"/>
      <c r="BA423" s="104"/>
      <c r="BB423" s="162"/>
      <c r="BC423" s="104"/>
      <c r="BD423" s="191"/>
      <c r="BE423" s="195" t="s">
        <v>967</v>
      </c>
      <c r="BF423" s="108" t="e">
        <f aca="false">VLOOKUP($A423,#REF!, 34, FALSE())</f>
        <v>#VALUE!</v>
      </c>
      <c r="BG423" s="108" t="e">
        <f aca="false">VLOOKUP($A423,#REF!, 22, FALSE())</f>
        <v>#VALUE!</v>
      </c>
      <c r="BH423" s="109"/>
    </row>
    <row r="424" s="193" customFormat="true" ht="12.75" hidden="false" customHeight="true" outlineLevel="0" collapsed="false">
      <c r="A424" s="133" t="s">
        <v>969</v>
      </c>
      <c r="B424" s="86" t="e">
        <f aca="false">VLOOKUP($A424,#REF!, 34, FALSE())</f>
        <v>#VALUE!</v>
      </c>
      <c r="C424" s="87" t="str">
        <f aca="false">CONCATENATE("unused_",A424)</f>
        <v>unused_NVHS0_RX0P</v>
      </c>
      <c r="D424" s="88" t="e">
        <f aca="false">IF(LEN(VLOOKUP($A424,#REF!,8,FALSE())),LEFT(VLOOKUP($A424,#REF!,8,FALSE()),LEN(VLOOKUP($A424,#REF!,8,FALSE()))-2),"")</f>
        <v>#VALUE!</v>
      </c>
      <c r="E424" s="89" t="e">
        <f aca="false">IF(LEN(VLOOKUP($A424,#REF!,4,FALSE())),IF(INDEX(#REF!,MATCH($A424,#REF!,0),1),LEFT(VLOOKUP($A424,#REF!,4,FALSE()),LEN(VLOOKUP($A424,#REF!,4,FALSE()))-2),CONCATENATE(LEFT(VLOOKUP($A424,#REF!,4,FALSE()),LEN(VLOOKUP($A424,#REF!,4,FALSE()))-2),"*")),"")</f>
        <v>#VALUE!</v>
      </c>
      <c r="F424" s="90" t="e">
        <f aca="false">IF(LEN(VLOOKUP($A424,#REF!,5,FALSE())),IF(INDEX(#REF!,MATCH($A424,#REF!,0),2),LEFT(VLOOKUP($A424,#REF!,5,FALSE()),LEN(VLOOKUP($A424,#REF!,5,FALSE()))-2),CONCATENATE(LEFT(VLOOKUP($A424,#REF!,5,FALSE()),LEN(VLOOKUP($A424,#REF!,5,FALSE()))-2),"*")),"")</f>
        <v>#VALUE!</v>
      </c>
      <c r="G424" s="90" t="e">
        <f aca="false">IF(LEN(VLOOKUP($A424,#REF!,6,FALSE())),IF(INDEX(#REF!,MATCH($A424,#REF!,0),3),LEFT(VLOOKUP($A424,#REF!,6,FALSE()),LEN(VLOOKUP($A424,#REF!,6,FALSE()))-2),CONCATENATE(LEFT(VLOOKUP($A424,#REF!,6,FALSE()),LEN(VLOOKUP($A424,#REF!,6,FALSE()))-2),"*")),"")</f>
        <v>#VALUE!</v>
      </c>
      <c r="H424" s="91" t="e">
        <f aca="false">IF(LEN(VLOOKUP($A424,#REF!,7,FALSE())),IF(INDEX(#REF!,MATCH($A424,#REF!,0),4),LEFT(VLOOKUP($A424,#REF!,7,FALSE()),LEN(VLOOKUP($A424,#REF!,7,FALSE()))-2),CONCATENATE(LEFT(VLOOKUP($A424,#REF!,7,FALSE()),LEN(VLOOKUP($A424,#REF!,7,FALSE()))-2),"*")),"")</f>
        <v>#VALUE!</v>
      </c>
      <c r="I424" s="92" t="e">
        <f aca="false">IF(LEN(VLOOKUP($A424,#REF!,8,FALSE())),UPPER(RIGHT(VLOOKUP($A424,#REF!,8,FALSE()), 1)),"")</f>
        <v>#VALUE!</v>
      </c>
      <c r="J424" s="90" t="e">
        <f aca="false">IF(LEN(VLOOKUP($A424,#REF!,4,FALSE())),UPPER(RIGHT(VLOOKUP($A424,#REF!,4,FALSE()), 1)),"")</f>
        <v>#VALUE!</v>
      </c>
      <c r="K424" s="90" t="e">
        <f aca="false">IF(LEN(VLOOKUP($A424,#REF!,5,FALSE())),UPPER(RIGHT(VLOOKUP($A424,#REF!,5,FALSE()), 1)),"")</f>
        <v>#VALUE!</v>
      </c>
      <c r="L424" s="90" t="e">
        <f aca="false">IF(LEN(VLOOKUP($A424,#REF!,6,FALSE())),UPPER(RIGHT(VLOOKUP($A424,#REF!,6,FALSE()), 1)),"")</f>
        <v>#VALUE!</v>
      </c>
      <c r="M424" s="91" t="e">
        <f aca="false">IF(LEN(VLOOKUP($A424,#REF!,7,FALSE())),UPPER(RIGHT(VLOOKUP($A424,#REF!,7,FALSE()), 1)),"")</f>
        <v>#VALUE!</v>
      </c>
      <c r="N424" s="185"/>
      <c r="O424" s="185"/>
      <c r="P424" s="185"/>
      <c r="Q424" s="185"/>
      <c r="R424" s="185"/>
      <c r="S424" s="100" t="e">
        <f aca="false">HLOOKUP("Device Tree Pin Name",#REF!,MATCH($A424,#REF!,0),FALSE())</f>
        <v>#VALUE!</v>
      </c>
      <c r="T424" s="95" t="e">
        <f aca="false">HLOOKUP("power rail",#REF!,MATCH($A424,#REF!,0),FALSE())</f>
        <v>#VALUE!</v>
      </c>
      <c r="U424" s="96" t="e">
        <f aca="false">HLOOKUP("Wake Capable",#REF!,MATCH($A424,#REF!,0),FALSE())</f>
        <v>#VALUE!</v>
      </c>
      <c r="V424" s="96" t="e">
        <f aca="false">HLOOKUP("Strap",#REF!,MATCH($A424,#REF!,0),FALSE())</f>
        <v>#VALUE!</v>
      </c>
      <c r="W424" s="96"/>
      <c r="X424" s="96"/>
      <c r="Y424" s="96"/>
      <c r="Z424" s="95"/>
      <c r="AA424" s="95" t="e">
        <f aca="false">HLOOKUP("Pad type",#REF!,MATCH($A424,#REF!,0),FALSE())</f>
        <v>#VALUE!</v>
      </c>
      <c r="AB424" s="100"/>
      <c r="AC424" s="100" t="e">
        <f aca="false">HLOOKUP("POR Pin State",#REF!,MATCH($A424,#REF!,0),FALSE())</f>
        <v>#VALUE!</v>
      </c>
      <c r="AD424" s="187"/>
      <c r="AE424" s="187"/>
      <c r="AF424" s="187"/>
      <c r="AG424" s="187"/>
      <c r="AH424" s="188"/>
      <c r="AI424" s="188"/>
      <c r="AJ424" s="189"/>
      <c r="AK424" s="189"/>
      <c r="AL424" s="189"/>
      <c r="AM424" s="189"/>
      <c r="AN424" s="189"/>
      <c r="AO424" s="189"/>
      <c r="AP424" s="189"/>
      <c r="AQ424" s="207" t="s">
        <v>970</v>
      </c>
      <c r="AR424" s="104"/>
      <c r="AS424" s="104"/>
      <c r="AT424" s="104"/>
      <c r="AU424" s="104"/>
      <c r="AV424" s="104"/>
      <c r="AW424" s="104"/>
      <c r="AX424" s="104"/>
      <c r="AY424" s="104"/>
      <c r="AZ424" s="104"/>
      <c r="BA424" s="104"/>
      <c r="BB424" s="162"/>
      <c r="BC424" s="104"/>
      <c r="BD424" s="191"/>
      <c r="BE424" s="195" t="s">
        <v>969</v>
      </c>
      <c r="BF424" s="108" t="e">
        <f aca="false">VLOOKUP($A424,#REF!, 34, FALSE())</f>
        <v>#VALUE!</v>
      </c>
      <c r="BG424" s="108" t="e">
        <f aca="false">VLOOKUP($A424,#REF!, 22, FALSE())</f>
        <v>#VALUE!</v>
      </c>
      <c r="BH424" s="109"/>
    </row>
    <row r="425" s="193" customFormat="true" ht="12.75" hidden="false" customHeight="true" outlineLevel="0" collapsed="false">
      <c r="A425" s="133" t="s">
        <v>971</v>
      </c>
      <c r="B425" s="86" t="e">
        <f aca="false">VLOOKUP($A425,#REF!, 34, FALSE())</f>
        <v>#VALUE!</v>
      </c>
      <c r="C425" s="87" t="str">
        <f aca="false">CONCATENATE("unused_",A425)</f>
        <v>unused_NVHS0_RX0N</v>
      </c>
      <c r="D425" s="88" t="e">
        <f aca="false">IF(LEN(VLOOKUP($A425,#REF!,8,FALSE())),LEFT(VLOOKUP($A425,#REF!,8,FALSE()),LEN(VLOOKUP($A425,#REF!,8,FALSE()))-2),"")</f>
        <v>#VALUE!</v>
      </c>
      <c r="E425" s="89" t="e">
        <f aca="false">IF(LEN(VLOOKUP($A425,#REF!,4,FALSE())),IF(INDEX(#REF!,MATCH($A425,#REF!,0),1),LEFT(VLOOKUP($A425,#REF!,4,FALSE()),LEN(VLOOKUP($A425,#REF!,4,FALSE()))-2),CONCATENATE(LEFT(VLOOKUP($A425,#REF!,4,FALSE()),LEN(VLOOKUP($A425,#REF!,4,FALSE()))-2),"*")),"")</f>
        <v>#VALUE!</v>
      </c>
      <c r="F425" s="90" t="e">
        <f aca="false">IF(LEN(VLOOKUP($A425,#REF!,5,FALSE())),IF(INDEX(#REF!,MATCH($A425,#REF!,0),2),LEFT(VLOOKUP($A425,#REF!,5,FALSE()),LEN(VLOOKUP($A425,#REF!,5,FALSE()))-2),CONCATENATE(LEFT(VLOOKUP($A425,#REF!,5,FALSE()),LEN(VLOOKUP($A425,#REF!,5,FALSE()))-2),"*")),"")</f>
        <v>#VALUE!</v>
      </c>
      <c r="G425" s="90" t="e">
        <f aca="false">IF(LEN(VLOOKUP($A425,#REF!,6,FALSE())),IF(INDEX(#REF!,MATCH($A425,#REF!,0),3),LEFT(VLOOKUP($A425,#REF!,6,FALSE()),LEN(VLOOKUP($A425,#REF!,6,FALSE()))-2),CONCATENATE(LEFT(VLOOKUP($A425,#REF!,6,FALSE()),LEN(VLOOKUP($A425,#REF!,6,FALSE()))-2),"*")),"")</f>
        <v>#VALUE!</v>
      </c>
      <c r="H425" s="91" t="e">
        <f aca="false">IF(LEN(VLOOKUP($A425,#REF!,7,FALSE())),IF(INDEX(#REF!,MATCH($A425,#REF!,0),4),LEFT(VLOOKUP($A425,#REF!,7,FALSE()),LEN(VLOOKUP($A425,#REF!,7,FALSE()))-2),CONCATENATE(LEFT(VLOOKUP($A425,#REF!,7,FALSE()),LEN(VLOOKUP($A425,#REF!,7,FALSE()))-2),"*")),"")</f>
        <v>#VALUE!</v>
      </c>
      <c r="I425" s="92" t="e">
        <f aca="false">IF(LEN(VLOOKUP($A425,#REF!,8,FALSE())),UPPER(RIGHT(VLOOKUP($A425,#REF!,8,FALSE()), 1)),"")</f>
        <v>#VALUE!</v>
      </c>
      <c r="J425" s="90" t="e">
        <f aca="false">IF(LEN(VLOOKUP($A425,#REF!,4,FALSE())),UPPER(RIGHT(VLOOKUP($A425,#REF!,4,FALSE()), 1)),"")</f>
        <v>#VALUE!</v>
      </c>
      <c r="K425" s="90" t="e">
        <f aca="false">IF(LEN(VLOOKUP($A425,#REF!,5,FALSE())),UPPER(RIGHT(VLOOKUP($A425,#REF!,5,FALSE()), 1)),"")</f>
        <v>#VALUE!</v>
      </c>
      <c r="L425" s="90" t="e">
        <f aca="false">IF(LEN(VLOOKUP($A425,#REF!,6,FALSE())),UPPER(RIGHT(VLOOKUP($A425,#REF!,6,FALSE()), 1)),"")</f>
        <v>#VALUE!</v>
      </c>
      <c r="M425" s="91" t="e">
        <f aca="false">IF(LEN(VLOOKUP($A425,#REF!,7,FALSE())),UPPER(RIGHT(VLOOKUP($A425,#REF!,7,FALSE()), 1)),"")</f>
        <v>#VALUE!</v>
      </c>
      <c r="N425" s="185"/>
      <c r="O425" s="185"/>
      <c r="P425" s="185"/>
      <c r="Q425" s="185"/>
      <c r="R425" s="185"/>
      <c r="S425" s="100" t="e">
        <f aca="false">HLOOKUP("Device Tree Pin Name",#REF!,MATCH($A425,#REF!,0),FALSE())</f>
        <v>#VALUE!</v>
      </c>
      <c r="T425" s="95" t="e">
        <f aca="false">HLOOKUP("power rail",#REF!,MATCH($A425,#REF!,0),FALSE())</f>
        <v>#VALUE!</v>
      </c>
      <c r="U425" s="96" t="e">
        <f aca="false">HLOOKUP("Wake Capable",#REF!,MATCH($A425,#REF!,0),FALSE())</f>
        <v>#VALUE!</v>
      </c>
      <c r="V425" s="96" t="e">
        <f aca="false">HLOOKUP("Strap",#REF!,MATCH($A425,#REF!,0),FALSE())</f>
        <v>#VALUE!</v>
      </c>
      <c r="W425" s="96"/>
      <c r="X425" s="96"/>
      <c r="Y425" s="96"/>
      <c r="Z425" s="95"/>
      <c r="AA425" s="95" t="e">
        <f aca="false">HLOOKUP("Pad type",#REF!,MATCH($A425,#REF!,0),FALSE())</f>
        <v>#VALUE!</v>
      </c>
      <c r="AB425" s="100"/>
      <c r="AC425" s="100" t="e">
        <f aca="false">HLOOKUP("POR Pin State",#REF!,MATCH($A425,#REF!,0),FALSE())</f>
        <v>#VALUE!</v>
      </c>
      <c r="AD425" s="187"/>
      <c r="AE425" s="187"/>
      <c r="AF425" s="187"/>
      <c r="AG425" s="187"/>
      <c r="AH425" s="188"/>
      <c r="AI425" s="188"/>
      <c r="AJ425" s="189"/>
      <c r="AK425" s="189"/>
      <c r="AL425" s="189"/>
      <c r="AM425" s="189"/>
      <c r="AN425" s="189"/>
      <c r="AO425" s="189"/>
      <c r="AP425" s="189"/>
      <c r="AQ425" s="208" t="s">
        <v>972</v>
      </c>
      <c r="AR425" s="104"/>
      <c r="AS425" s="104"/>
      <c r="AT425" s="104"/>
      <c r="AU425" s="104"/>
      <c r="AV425" s="104"/>
      <c r="AW425" s="104"/>
      <c r="AX425" s="104"/>
      <c r="AY425" s="104"/>
      <c r="AZ425" s="104"/>
      <c r="BA425" s="104"/>
      <c r="BB425" s="162"/>
      <c r="BC425" s="104"/>
      <c r="BD425" s="191"/>
      <c r="BE425" s="195" t="s">
        <v>971</v>
      </c>
      <c r="BF425" s="108" t="e">
        <f aca="false">VLOOKUP($A425,#REF!, 34, FALSE())</f>
        <v>#VALUE!</v>
      </c>
      <c r="BG425" s="108" t="e">
        <f aca="false">VLOOKUP($A425,#REF!, 22, FALSE())</f>
        <v>#VALUE!</v>
      </c>
      <c r="BH425" s="109"/>
    </row>
    <row r="426" s="193" customFormat="true" ht="12.75" hidden="false" customHeight="true" outlineLevel="0" collapsed="false">
      <c r="A426" s="133" t="s">
        <v>973</v>
      </c>
      <c r="B426" s="86" t="e">
        <f aca="false">VLOOKUP($A426,#REF!, 34, FALSE())</f>
        <v>#VALUE!</v>
      </c>
      <c r="C426" s="87" t="str">
        <f aca="false">CONCATENATE("unused_",A426)</f>
        <v>unused_NVHS0_TX0P</v>
      </c>
      <c r="D426" s="88" t="e">
        <f aca="false">IF(LEN(VLOOKUP($A426,#REF!,8,FALSE())),LEFT(VLOOKUP($A426,#REF!,8,FALSE()),LEN(VLOOKUP($A426,#REF!,8,FALSE()))-2),"")</f>
        <v>#VALUE!</v>
      </c>
      <c r="E426" s="89" t="e">
        <f aca="false">IF(LEN(VLOOKUP($A426,#REF!,4,FALSE())),IF(INDEX(#REF!,MATCH($A426,#REF!,0),1),LEFT(VLOOKUP($A426,#REF!,4,FALSE()),LEN(VLOOKUP($A426,#REF!,4,FALSE()))-2),CONCATENATE(LEFT(VLOOKUP($A426,#REF!,4,FALSE()),LEN(VLOOKUP($A426,#REF!,4,FALSE()))-2),"*")),"")</f>
        <v>#VALUE!</v>
      </c>
      <c r="F426" s="90" t="e">
        <f aca="false">IF(LEN(VLOOKUP($A426,#REF!,5,FALSE())),IF(INDEX(#REF!,MATCH($A426,#REF!,0),2),LEFT(VLOOKUP($A426,#REF!,5,FALSE()),LEN(VLOOKUP($A426,#REF!,5,FALSE()))-2),CONCATENATE(LEFT(VLOOKUP($A426,#REF!,5,FALSE()),LEN(VLOOKUP($A426,#REF!,5,FALSE()))-2),"*")),"")</f>
        <v>#VALUE!</v>
      </c>
      <c r="G426" s="90" t="e">
        <f aca="false">IF(LEN(VLOOKUP($A426,#REF!,6,FALSE())),IF(INDEX(#REF!,MATCH($A426,#REF!,0),3),LEFT(VLOOKUP($A426,#REF!,6,FALSE()),LEN(VLOOKUP($A426,#REF!,6,FALSE()))-2),CONCATENATE(LEFT(VLOOKUP($A426,#REF!,6,FALSE()),LEN(VLOOKUP($A426,#REF!,6,FALSE()))-2),"*")),"")</f>
        <v>#VALUE!</v>
      </c>
      <c r="H426" s="91" t="e">
        <f aca="false">IF(LEN(VLOOKUP($A426,#REF!,7,FALSE())),IF(INDEX(#REF!,MATCH($A426,#REF!,0),4),LEFT(VLOOKUP($A426,#REF!,7,FALSE()),LEN(VLOOKUP($A426,#REF!,7,FALSE()))-2),CONCATENATE(LEFT(VLOOKUP($A426,#REF!,7,FALSE()),LEN(VLOOKUP($A426,#REF!,7,FALSE()))-2),"*")),"")</f>
        <v>#VALUE!</v>
      </c>
      <c r="I426" s="92" t="e">
        <f aca="false">IF(LEN(VLOOKUP($A426,#REF!,8,FALSE())),UPPER(RIGHT(VLOOKUP($A426,#REF!,8,FALSE()), 1)),"")</f>
        <v>#VALUE!</v>
      </c>
      <c r="J426" s="90" t="e">
        <f aca="false">IF(LEN(VLOOKUP($A426,#REF!,4,FALSE())),UPPER(RIGHT(VLOOKUP($A426,#REF!,4,FALSE()), 1)),"")</f>
        <v>#VALUE!</v>
      </c>
      <c r="K426" s="90" t="e">
        <f aca="false">IF(LEN(VLOOKUP($A426,#REF!,5,FALSE())),UPPER(RIGHT(VLOOKUP($A426,#REF!,5,FALSE()), 1)),"")</f>
        <v>#VALUE!</v>
      </c>
      <c r="L426" s="90" t="e">
        <f aca="false">IF(LEN(VLOOKUP($A426,#REF!,6,FALSE())),UPPER(RIGHT(VLOOKUP($A426,#REF!,6,FALSE()), 1)),"")</f>
        <v>#VALUE!</v>
      </c>
      <c r="M426" s="91" t="e">
        <f aca="false">IF(LEN(VLOOKUP($A426,#REF!,7,FALSE())),UPPER(RIGHT(VLOOKUP($A426,#REF!,7,FALSE()), 1)),"")</f>
        <v>#VALUE!</v>
      </c>
      <c r="N426" s="185"/>
      <c r="O426" s="185"/>
      <c r="P426" s="185"/>
      <c r="Q426" s="185"/>
      <c r="R426" s="185"/>
      <c r="S426" s="100" t="e">
        <f aca="false">HLOOKUP("Device Tree Pin Name",#REF!,MATCH($A426,#REF!,0),FALSE())</f>
        <v>#VALUE!</v>
      </c>
      <c r="T426" s="95" t="e">
        <f aca="false">HLOOKUP("power rail",#REF!,MATCH($A426,#REF!,0),FALSE())</f>
        <v>#VALUE!</v>
      </c>
      <c r="U426" s="96" t="e">
        <f aca="false">HLOOKUP("Wake Capable",#REF!,MATCH($A426,#REF!,0),FALSE())</f>
        <v>#VALUE!</v>
      </c>
      <c r="V426" s="96" t="e">
        <f aca="false">HLOOKUP("Strap",#REF!,MATCH($A426,#REF!,0),FALSE())</f>
        <v>#VALUE!</v>
      </c>
      <c r="W426" s="96"/>
      <c r="X426" s="96"/>
      <c r="Y426" s="96"/>
      <c r="Z426" s="95"/>
      <c r="AA426" s="95" t="e">
        <f aca="false">HLOOKUP("Pad type",#REF!,MATCH($A426,#REF!,0),FALSE())</f>
        <v>#VALUE!</v>
      </c>
      <c r="AB426" s="100"/>
      <c r="AC426" s="100" t="e">
        <f aca="false">HLOOKUP("POR Pin State",#REF!,MATCH($A426,#REF!,0),FALSE())</f>
        <v>#VALUE!</v>
      </c>
      <c r="AD426" s="187"/>
      <c r="AE426" s="187"/>
      <c r="AF426" s="187"/>
      <c r="AG426" s="187"/>
      <c r="AH426" s="188"/>
      <c r="AI426" s="188"/>
      <c r="AJ426" s="189"/>
      <c r="AK426" s="189"/>
      <c r="AL426" s="189"/>
      <c r="AM426" s="189"/>
      <c r="AN426" s="189"/>
      <c r="AO426" s="189"/>
      <c r="AP426" s="189"/>
      <c r="AQ426" s="207" t="s">
        <v>974</v>
      </c>
      <c r="AR426" s="104"/>
      <c r="AS426" s="104"/>
      <c r="AT426" s="104"/>
      <c r="AU426" s="104"/>
      <c r="AV426" s="104"/>
      <c r="AW426" s="104"/>
      <c r="AX426" s="104"/>
      <c r="AY426" s="104"/>
      <c r="AZ426" s="104"/>
      <c r="BA426" s="104"/>
      <c r="BB426" s="162"/>
      <c r="BC426" s="104"/>
      <c r="BD426" s="191"/>
      <c r="BE426" s="195" t="s">
        <v>973</v>
      </c>
      <c r="BF426" s="108" t="e">
        <f aca="false">VLOOKUP($A426,#REF!, 34, FALSE())</f>
        <v>#VALUE!</v>
      </c>
      <c r="BG426" s="108" t="e">
        <f aca="false">VLOOKUP($A426,#REF!, 22, FALSE())</f>
        <v>#VALUE!</v>
      </c>
      <c r="BH426" s="109"/>
    </row>
    <row r="427" s="193" customFormat="true" ht="12.75" hidden="false" customHeight="true" outlineLevel="0" collapsed="false">
      <c r="A427" s="133" t="s">
        <v>975</v>
      </c>
      <c r="B427" s="86" t="e">
        <f aca="false">VLOOKUP($A427,#REF!, 34, FALSE())</f>
        <v>#VALUE!</v>
      </c>
      <c r="C427" s="87" t="str">
        <f aca="false">CONCATENATE("unused_",A427)</f>
        <v>unused_NVHS0_TX0N</v>
      </c>
      <c r="D427" s="88" t="e">
        <f aca="false">IF(LEN(VLOOKUP($A427,#REF!,8,FALSE())),LEFT(VLOOKUP($A427,#REF!,8,FALSE()),LEN(VLOOKUP($A427,#REF!,8,FALSE()))-2),"")</f>
        <v>#VALUE!</v>
      </c>
      <c r="E427" s="89" t="e">
        <f aca="false">IF(LEN(VLOOKUP($A427,#REF!,4,FALSE())),IF(INDEX(#REF!,MATCH($A427,#REF!,0),1),LEFT(VLOOKUP($A427,#REF!,4,FALSE()),LEN(VLOOKUP($A427,#REF!,4,FALSE()))-2),CONCATENATE(LEFT(VLOOKUP($A427,#REF!,4,FALSE()),LEN(VLOOKUP($A427,#REF!,4,FALSE()))-2),"*")),"")</f>
        <v>#VALUE!</v>
      </c>
      <c r="F427" s="90" t="e">
        <f aca="false">IF(LEN(VLOOKUP($A427,#REF!,5,FALSE())),IF(INDEX(#REF!,MATCH($A427,#REF!,0),2),LEFT(VLOOKUP($A427,#REF!,5,FALSE()),LEN(VLOOKUP($A427,#REF!,5,FALSE()))-2),CONCATENATE(LEFT(VLOOKUP($A427,#REF!,5,FALSE()),LEN(VLOOKUP($A427,#REF!,5,FALSE()))-2),"*")),"")</f>
        <v>#VALUE!</v>
      </c>
      <c r="G427" s="90" t="e">
        <f aca="false">IF(LEN(VLOOKUP($A427,#REF!,6,FALSE())),IF(INDEX(#REF!,MATCH($A427,#REF!,0),3),LEFT(VLOOKUP($A427,#REF!,6,FALSE()),LEN(VLOOKUP($A427,#REF!,6,FALSE()))-2),CONCATENATE(LEFT(VLOOKUP($A427,#REF!,6,FALSE()),LEN(VLOOKUP($A427,#REF!,6,FALSE()))-2),"*")),"")</f>
        <v>#VALUE!</v>
      </c>
      <c r="H427" s="91" t="e">
        <f aca="false">IF(LEN(VLOOKUP($A427,#REF!,7,FALSE())),IF(INDEX(#REF!,MATCH($A427,#REF!,0),4),LEFT(VLOOKUP($A427,#REF!,7,FALSE()),LEN(VLOOKUP($A427,#REF!,7,FALSE()))-2),CONCATENATE(LEFT(VLOOKUP($A427,#REF!,7,FALSE()),LEN(VLOOKUP($A427,#REF!,7,FALSE()))-2),"*")),"")</f>
        <v>#VALUE!</v>
      </c>
      <c r="I427" s="92" t="e">
        <f aca="false">IF(LEN(VLOOKUP($A427,#REF!,8,FALSE())),UPPER(RIGHT(VLOOKUP($A427,#REF!,8,FALSE()), 1)),"")</f>
        <v>#VALUE!</v>
      </c>
      <c r="J427" s="90" t="e">
        <f aca="false">IF(LEN(VLOOKUP($A427,#REF!,4,FALSE())),UPPER(RIGHT(VLOOKUP($A427,#REF!,4,FALSE()), 1)),"")</f>
        <v>#VALUE!</v>
      </c>
      <c r="K427" s="90" t="e">
        <f aca="false">IF(LEN(VLOOKUP($A427,#REF!,5,FALSE())),UPPER(RIGHT(VLOOKUP($A427,#REF!,5,FALSE()), 1)),"")</f>
        <v>#VALUE!</v>
      </c>
      <c r="L427" s="90" t="e">
        <f aca="false">IF(LEN(VLOOKUP($A427,#REF!,6,FALSE())),UPPER(RIGHT(VLOOKUP($A427,#REF!,6,FALSE()), 1)),"")</f>
        <v>#VALUE!</v>
      </c>
      <c r="M427" s="91" t="e">
        <f aca="false">IF(LEN(VLOOKUP($A427,#REF!,7,FALSE())),UPPER(RIGHT(VLOOKUP($A427,#REF!,7,FALSE()), 1)),"")</f>
        <v>#VALUE!</v>
      </c>
      <c r="N427" s="185"/>
      <c r="O427" s="185"/>
      <c r="P427" s="185"/>
      <c r="Q427" s="185"/>
      <c r="R427" s="185"/>
      <c r="S427" s="100" t="e">
        <f aca="false">HLOOKUP("Device Tree Pin Name",#REF!,MATCH($A427,#REF!,0),FALSE())</f>
        <v>#VALUE!</v>
      </c>
      <c r="T427" s="95" t="e">
        <f aca="false">HLOOKUP("power rail",#REF!,MATCH($A427,#REF!,0),FALSE())</f>
        <v>#VALUE!</v>
      </c>
      <c r="U427" s="96" t="e">
        <f aca="false">HLOOKUP("Wake Capable",#REF!,MATCH($A427,#REF!,0),FALSE())</f>
        <v>#VALUE!</v>
      </c>
      <c r="V427" s="96" t="e">
        <f aca="false">HLOOKUP("Strap",#REF!,MATCH($A427,#REF!,0),FALSE())</f>
        <v>#VALUE!</v>
      </c>
      <c r="W427" s="96"/>
      <c r="X427" s="96"/>
      <c r="Y427" s="96"/>
      <c r="Z427" s="95"/>
      <c r="AA427" s="95" t="e">
        <f aca="false">HLOOKUP("Pad type",#REF!,MATCH($A427,#REF!,0),FALSE())</f>
        <v>#VALUE!</v>
      </c>
      <c r="AB427" s="100"/>
      <c r="AC427" s="100" t="e">
        <f aca="false">HLOOKUP("POR Pin State",#REF!,MATCH($A427,#REF!,0),FALSE())</f>
        <v>#VALUE!</v>
      </c>
      <c r="AD427" s="187"/>
      <c r="AE427" s="187"/>
      <c r="AF427" s="187"/>
      <c r="AG427" s="187"/>
      <c r="AH427" s="188"/>
      <c r="AI427" s="188"/>
      <c r="AJ427" s="189"/>
      <c r="AK427" s="189"/>
      <c r="AL427" s="189"/>
      <c r="AM427" s="189"/>
      <c r="AN427" s="189"/>
      <c r="AO427" s="189"/>
      <c r="AP427" s="189"/>
      <c r="AQ427" s="208" t="s">
        <v>976</v>
      </c>
      <c r="AR427" s="104"/>
      <c r="AS427" s="104"/>
      <c r="AT427" s="104"/>
      <c r="AU427" s="104"/>
      <c r="AV427" s="104"/>
      <c r="AW427" s="104"/>
      <c r="AX427" s="104"/>
      <c r="AY427" s="104"/>
      <c r="AZ427" s="104"/>
      <c r="BA427" s="104"/>
      <c r="BB427" s="162"/>
      <c r="BC427" s="104"/>
      <c r="BD427" s="191"/>
      <c r="BE427" s="195" t="s">
        <v>975</v>
      </c>
      <c r="BF427" s="108" t="e">
        <f aca="false">VLOOKUP($A427,#REF!, 34, FALSE())</f>
        <v>#VALUE!</v>
      </c>
      <c r="BG427" s="108" t="e">
        <f aca="false">VLOOKUP($A427,#REF!, 22, FALSE())</f>
        <v>#VALUE!</v>
      </c>
      <c r="BH427" s="109"/>
    </row>
    <row r="428" s="193" customFormat="true" ht="12.75" hidden="false" customHeight="true" outlineLevel="0" collapsed="false">
      <c r="A428" s="133" t="s">
        <v>977</v>
      </c>
      <c r="B428" s="86" t="e">
        <f aca="false">VLOOKUP($A428,#REF!, 34, FALSE())</f>
        <v>#VALUE!</v>
      </c>
      <c r="C428" s="87" t="str">
        <f aca="false">CONCATENATE("unused_",A428)</f>
        <v>unused_NVHS0_RX1P</v>
      </c>
      <c r="D428" s="88" t="e">
        <f aca="false">IF(LEN(VLOOKUP($A428,#REF!,8,FALSE())),LEFT(VLOOKUP($A428,#REF!,8,FALSE()),LEN(VLOOKUP($A428,#REF!,8,FALSE()))-2),"")</f>
        <v>#VALUE!</v>
      </c>
      <c r="E428" s="89" t="e">
        <f aca="false">IF(LEN(VLOOKUP($A428,#REF!,4,FALSE())),IF(INDEX(#REF!,MATCH($A428,#REF!,0),1),LEFT(VLOOKUP($A428,#REF!,4,FALSE()),LEN(VLOOKUP($A428,#REF!,4,FALSE()))-2),CONCATENATE(LEFT(VLOOKUP($A428,#REF!,4,FALSE()),LEN(VLOOKUP($A428,#REF!,4,FALSE()))-2),"*")),"")</f>
        <v>#VALUE!</v>
      </c>
      <c r="F428" s="90" t="e">
        <f aca="false">IF(LEN(VLOOKUP($A428,#REF!,5,FALSE())),IF(INDEX(#REF!,MATCH($A428,#REF!,0),2),LEFT(VLOOKUP($A428,#REF!,5,FALSE()),LEN(VLOOKUP($A428,#REF!,5,FALSE()))-2),CONCATENATE(LEFT(VLOOKUP($A428,#REF!,5,FALSE()),LEN(VLOOKUP($A428,#REF!,5,FALSE()))-2),"*")),"")</f>
        <v>#VALUE!</v>
      </c>
      <c r="G428" s="90" t="e">
        <f aca="false">IF(LEN(VLOOKUP($A428,#REF!,6,FALSE())),IF(INDEX(#REF!,MATCH($A428,#REF!,0),3),LEFT(VLOOKUP($A428,#REF!,6,FALSE()),LEN(VLOOKUP($A428,#REF!,6,FALSE()))-2),CONCATENATE(LEFT(VLOOKUP($A428,#REF!,6,FALSE()),LEN(VLOOKUP($A428,#REF!,6,FALSE()))-2),"*")),"")</f>
        <v>#VALUE!</v>
      </c>
      <c r="H428" s="91" t="e">
        <f aca="false">IF(LEN(VLOOKUP($A428,#REF!,7,FALSE())),IF(INDEX(#REF!,MATCH($A428,#REF!,0),4),LEFT(VLOOKUP($A428,#REF!,7,FALSE()),LEN(VLOOKUP($A428,#REF!,7,FALSE()))-2),CONCATENATE(LEFT(VLOOKUP($A428,#REF!,7,FALSE()),LEN(VLOOKUP($A428,#REF!,7,FALSE()))-2),"*")),"")</f>
        <v>#VALUE!</v>
      </c>
      <c r="I428" s="92" t="e">
        <f aca="false">IF(LEN(VLOOKUP($A428,#REF!,8,FALSE())),UPPER(RIGHT(VLOOKUP($A428,#REF!,8,FALSE()), 1)),"")</f>
        <v>#VALUE!</v>
      </c>
      <c r="J428" s="90" t="e">
        <f aca="false">IF(LEN(VLOOKUP($A428,#REF!,4,FALSE())),UPPER(RIGHT(VLOOKUP($A428,#REF!,4,FALSE()), 1)),"")</f>
        <v>#VALUE!</v>
      </c>
      <c r="K428" s="90" t="e">
        <f aca="false">IF(LEN(VLOOKUP($A428,#REF!,5,FALSE())),UPPER(RIGHT(VLOOKUP($A428,#REF!,5,FALSE()), 1)),"")</f>
        <v>#VALUE!</v>
      </c>
      <c r="L428" s="90" t="e">
        <f aca="false">IF(LEN(VLOOKUP($A428,#REF!,6,FALSE())),UPPER(RIGHT(VLOOKUP($A428,#REF!,6,FALSE()), 1)),"")</f>
        <v>#VALUE!</v>
      </c>
      <c r="M428" s="91" t="e">
        <f aca="false">IF(LEN(VLOOKUP($A428,#REF!,7,FALSE())),UPPER(RIGHT(VLOOKUP($A428,#REF!,7,FALSE()), 1)),"")</f>
        <v>#VALUE!</v>
      </c>
      <c r="N428" s="185"/>
      <c r="O428" s="185"/>
      <c r="P428" s="185"/>
      <c r="Q428" s="185"/>
      <c r="R428" s="185"/>
      <c r="S428" s="100" t="e">
        <f aca="false">HLOOKUP("Device Tree Pin Name",#REF!,MATCH($A428,#REF!,0),FALSE())</f>
        <v>#VALUE!</v>
      </c>
      <c r="T428" s="95" t="e">
        <f aca="false">HLOOKUP("power rail",#REF!,MATCH($A428,#REF!,0),FALSE())</f>
        <v>#VALUE!</v>
      </c>
      <c r="U428" s="96" t="e">
        <f aca="false">HLOOKUP("Wake Capable",#REF!,MATCH($A428,#REF!,0),FALSE())</f>
        <v>#VALUE!</v>
      </c>
      <c r="V428" s="96" t="e">
        <f aca="false">HLOOKUP("Strap",#REF!,MATCH($A428,#REF!,0),FALSE())</f>
        <v>#VALUE!</v>
      </c>
      <c r="W428" s="96"/>
      <c r="X428" s="96"/>
      <c r="Y428" s="96"/>
      <c r="Z428" s="95"/>
      <c r="AA428" s="95" t="e">
        <f aca="false">HLOOKUP("Pad type",#REF!,MATCH($A428,#REF!,0),FALSE())</f>
        <v>#VALUE!</v>
      </c>
      <c r="AB428" s="100"/>
      <c r="AC428" s="100" t="e">
        <f aca="false">HLOOKUP("POR Pin State",#REF!,MATCH($A428,#REF!,0),FALSE())</f>
        <v>#VALUE!</v>
      </c>
      <c r="AD428" s="187"/>
      <c r="AE428" s="187"/>
      <c r="AF428" s="187"/>
      <c r="AG428" s="187"/>
      <c r="AH428" s="188"/>
      <c r="AI428" s="188"/>
      <c r="AJ428" s="189"/>
      <c r="AK428" s="189"/>
      <c r="AL428" s="189"/>
      <c r="AM428" s="189"/>
      <c r="AN428" s="189"/>
      <c r="AO428" s="189"/>
      <c r="AP428" s="189"/>
      <c r="AQ428" s="207" t="s">
        <v>978</v>
      </c>
      <c r="AR428" s="104"/>
      <c r="AS428" s="104"/>
      <c r="AT428" s="104"/>
      <c r="AU428" s="104"/>
      <c r="AV428" s="104"/>
      <c r="AW428" s="104"/>
      <c r="AX428" s="104"/>
      <c r="AY428" s="104"/>
      <c r="AZ428" s="104"/>
      <c r="BA428" s="104"/>
      <c r="BB428" s="162"/>
      <c r="BC428" s="104"/>
      <c r="BD428" s="191"/>
      <c r="BE428" s="195" t="s">
        <v>977</v>
      </c>
      <c r="BF428" s="108" t="e">
        <f aca="false">VLOOKUP($A428,#REF!, 34, FALSE())</f>
        <v>#VALUE!</v>
      </c>
      <c r="BG428" s="108" t="e">
        <f aca="false">VLOOKUP($A428,#REF!, 22, FALSE())</f>
        <v>#VALUE!</v>
      </c>
      <c r="BH428" s="109"/>
    </row>
    <row r="429" s="193" customFormat="true" ht="12.75" hidden="false" customHeight="true" outlineLevel="0" collapsed="false">
      <c r="A429" s="133" t="s">
        <v>979</v>
      </c>
      <c r="B429" s="86" t="e">
        <f aca="false">VLOOKUP($A429,#REF!, 34, FALSE())</f>
        <v>#VALUE!</v>
      </c>
      <c r="C429" s="87" t="str">
        <f aca="false">CONCATENATE("unused_",A429)</f>
        <v>unused_NVHS0_RX1N</v>
      </c>
      <c r="D429" s="88" t="e">
        <f aca="false">IF(LEN(VLOOKUP($A429,#REF!,8,FALSE())),LEFT(VLOOKUP($A429,#REF!,8,FALSE()),LEN(VLOOKUP($A429,#REF!,8,FALSE()))-2),"")</f>
        <v>#VALUE!</v>
      </c>
      <c r="E429" s="89" t="e">
        <f aca="false">IF(LEN(VLOOKUP($A429,#REF!,4,FALSE())),IF(INDEX(#REF!,MATCH($A429,#REF!,0),1),LEFT(VLOOKUP($A429,#REF!,4,FALSE()),LEN(VLOOKUP($A429,#REF!,4,FALSE()))-2),CONCATENATE(LEFT(VLOOKUP($A429,#REF!,4,FALSE()),LEN(VLOOKUP($A429,#REF!,4,FALSE()))-2),"*")),"")</f>
        <v>#VALUE!</v>
      </c>
      <c r="F429" s="90" t="e">
        <f aca="false">IF(LEN(VLOOKUP($A429,#REF!,5,FALSE())),IF(INDEX(#REF!,MATCH($A429,#REF!,0),2),LEFT(VLOOKUP($A429,#REF!,5,FALSE()),LEN(VLOOKUP($A429,#REF!,5,FALSE()))-2),CONCATENATE(LEFT(VLOOKUP($A429,#REF!,5,FALSE()),LEN(VLOOKUP($A429,#REF!,5,FALSE()))-2),"*")),"")</f>
        <v>#VALUE!</v>
      </c>
      <c r="G429" s="90" t="e">
        <f aca="false">IF(LEN(VLOOKUP($A429,#REF!,6,FALSE())),IF(INDEX(#REF!,MATCH($A429,#REF!,0),3),LEFT(VLOOKUP($A429,#REF!,6,FALSE()),LEN(VLOOKUP($A429,#REF!,6,FALSE()))-2),CONCATENATE(LEFT(VLOOKUP($A429,#REF!,6,FALSE()),LEN(VLOOKUP($A429,#REF!,6,FALSE()))-2),"*")),"")</f>
        <v>#VALUE!</v>
      </c>
      <c r="H429" s="91" t="e">
        <f aca="false">IF(LEN(VLOOKUP($A429,#REF!,7,FALSE())),IF(INDEX(#REF!,MATCH($A429,#REF!,0),4),LEFT(VLOOKUP($A429,#REF!,7,FALSE()),LEN(VLOOKUP($A429,#REF!,7,FALSE()))-2),CONCATENATE(LEFT(VLOOKUP($A429,#REF!,7,FALSE()),LEN(VLOOKUP($A429,#REF!,7,FALSE()))-2),"*")),"")</f>
        <v>#VALUE!</v>
      </c>
      <c r="I429" s="92" t="e">
        <f aca="false">IF(LEN(VLOOKUP($A429,#REF!,8,FALSE())),UPPER(RIGHT(VLOOKUP($A429,#REF!,8,FALSE()), 1)),"")</f>
        <v>#VALUE!</v>
      </c>
      <c r="J429" s="90" t="e">
        <f aca="false">IF(LEN(VLOOKUP($A429,#REF!,4,FALSE())),UPPER(RIGHT(VLOOKUP($A429,#REF!,4,FALSE()), 1)),"")</f>
        <v>#VALUE!</v>
      </c>
      <c r="K429" s="90" t="e">
        <f aca="false">IF(LEN(VLOOKUP($A429,#REF!,5,FALSE())),UPPER(RIGHT(VLOOKUP($A429,#REF!,5,FALSE()), 1)),"")</f>
        <v>#VALUE!</v>
      </c>
      <c r="L429" s="90" t="e">
        <f aca="false">IF(LEN(VLOOKUP($A429,#REF!,6,FALSE())),UPPER(RIGHT(VLOOKUP($A429,#REF!,6,FALSE()), 1)),"")</f>
        <v>#VALUE!</v>
      </c>
      <c r="M429" s="91" t="e">
        <f aca="false">IF(LEN(VLOOKUP($A429,#REF!,7,FALSE())),UPPER(RIGHT(VLOOKUP($A429,#REF!,7,FALSE()), 1)),"")</f>
        <v>#VALUE!</v>
      </c>
      <c r="N429" s="185"/>
      <c r="O429" s="185"/>
      <c r="P429" s="185"/>
      <c r="Q429" s="185"/>
      <c r="R429" s="185"/>
      <c r="S429" s="100" t="e">
        <f aca="false">HLOOKUP("Device Tree Pin Name",#REF!,MATCH($A429,#REF!,0),FALSE())</f>
        <v>#VALUE!</v>
      </c>
      <c r="T429" s="95" t="e">
        <f aca="false">HLOOKUP("power rail",#REF!,MATCH($A429,#REF!,0),FALSE())</f>
        <v>#VALUE!</v>
      </c>
      <c r="U429" s="96" t="e">
        <f aca="false">HLOOKUP("Wake Capable",#REF!,MATCH($A429,#REF!,0),FALSE())</f>
        <v>#VALUE!</v>
      </c>
      <c r="V429" s="96" t="e">
        <f aca="false">HLOOKUP("Strap",#REF!,MATCH($A429,#REF!,0),FALSE())</f>
        <v>#VALUE!</v>
      </c>
      <c r="W429" s="96"/>
      <c r="X429" s="96"/>
      <c r="Y429" s="96"/>
      <c r="Z429" s="95"/>
      <c r="AA429" s="95" t="e">
        <f aca="false">HLOOKUP("Pad type",#REF!,MATCH($A429,#REF!,0),FALSE())</f>
        <v>#VALUE!</v>
      </c>
      <c r="AB429" s="100"/>
      <c r="AC429" s="100" t="e">
        <f aca="false">HLOOKUP("POR Pin State",#REF!,MATCH($A429,#REF!,0),FALSE())</f>
        <v>#VALUE!</v>
      </c>
      <c r="AD429" s="187"/>
      <c r="AE429" s="187"/>
      <c r="AF429" s="187"/>
      <c r="AG429" s="187"/>
      <c r="AH429" s="188"/>
      <c r="AI429" s="188"/>
      <c r="AJ429" s="189"/>
      <c r="AK429" s="189"/>
      <c r="AL429" s="189"/>
      <c r="AM429" s="189"/>
      <c r="AN429" s="189"/>
      <c r="AO429" s="189"/>
      <c r="AP429" s="189"/>
      <c r="AQ429" s="208" t="s">
        <v>980</v>
      </c>
      <c r="AR429" s="104"/>
      <c r="AS429" s="104"/>
      <c r="AT429" s="104"/>
      <c r="AU429" s="104"/>
      <c r="AV429" s="104"/>
      <c r="AW429" s="104"/>
      <c r="AX429" s="104"/>
      <c r="AY429" s="104"/>
      <c r="AZ429" s="104"/>
      <c r="BA429" s="104"/>
      <c r="BB429" s="162"/>
      <c r="BC429" s="104"/>
      <c r="BD429" s="191"/>
      <c r="BE429" s="195" t="s">
        <v>979</v>
      </c>
      <c r="BF429" s="108" t="e">
        <f aca="false">VLOOKUP($A429,#REF!, 34, FALSE())</f>
        <v>#VALUE!</v>
      </c>
      <c r="BG429" s="108" t="e">
        <f aca="false">VLOOKUP($A429,#REF!, 22, FALSE())</f>
        <v>#VALUE!</v>
      </c>
      <c r="BH429" s="109"/>
    </row>
    <row r="430" s="193" customFormat="true" ht="12.75" hidden="false" customHeight="true" outlineLevel="0" collapsed="false">
      <c r="A430" s="133" t="s">
        <v>981</v>
      </c>
      <c r="B430" s="86" t="e">
        <f aca="false">VLOOKUP($A430,#REF!, 34, FALSE())</f>
        <v>#VALUE!</v>
      </c>
      <c r="C430" s="87" t="str">
        <f aca="false">CONCATENATE("unused_",A430)</f>
        <v>unused_NVHS0_TX1P</v>
      </c>
      <c r="D430" s="88" t="e">
        <f aca="false">IF(LEN(VLOOKUP($A430,#REF!,8,FALSE())),LEFT(VLOOKUP($A430,#REF!,8,FALSE()),LEN(VLOOKUP($A430,#REF!,8,FALSE()))-2),"")</f>
        <v>#VALUE!</v>
      </c>
      <c r="E430" s="89" t="e">
        <f aca="false">IF(LEN(VLOOKUP($A430,#REF!,4,FALSE())),IF(INDEX(#REF!,MATCH($A430,#REF!,0),1),LEFT(VLOOKUP($A430,#REF!,4,FALSE()),LEN(VLOOKUP($A430,#REF!,4,FALSE()))-2),CONCATENATE(LEFT(VLOOKUP($A430,#REF!,4,FALSE()),LEN(VLOOKUP($A430,#REF!,4,FALSE()))-2),"*")),"")</f>
        <v>#VALUE!</v>
      </c>
      <c r="F430" s="90" t="e">
        <f aca="false">IF(LEN(VLOOKUP($A430,#REF!,5,FALSE())),IF(INDEX(#REF!,MATCH($A430,#REF!,0),2),LEFT(VLOOKUP($A430,#REF!,5,FALSE()),LEN(VLOOKUP($A430,#REF!,5,FALSE()))-2),CONCATENATE(LEFT(VLOOKUP($A430,#REF!,5,FALSE()),LEN(VLOOKUP($A430,#REF!,5,FALSE()))-2),"*")),"")</f>
        <v>#VALUE!</v>
      </c>
      <c r="G430" s="90" t="e">
        <f aca="false">IF(LEN(VLOOKUP($A430,#REF!,6,FALSE())),IF(INDEX(#REF!,MATCH($A430,#REF!,0),3),LEFT(VLOOKUP($A430,#REF!,6,FALSE()),LEN(VLOOKUP($A430,#REF!,6,FALSE()))-2),CONCATENATE(LEFT(VLOOKUP($A430,#REF!,6,FALSE()),LEN(VLOOKUP($A430,#REF!,6,FALSE()))-2),"*")),"")</f>
        <v>#VALUE!</v>
      </c>
      <c r="H430" s="91" t="e">
        <f aca="false">IF(LEN(VLOOKUP($A430,#REF!,7,FALSE())),IF(INDEX(#REF!,MATCH($A430,#REF!,0),4),LEFT(VLOOKUP($A430,#REF!,7,FALSE()),LEN(VLOOKUP($A430,#REF!,7,FALSE()))-2),CONCATENATE(LEFT(VLOOKUP($A430,#REF!,7,FALSE()),LEN(VLOOKUP($A430,#REF!,7,FALSE()))-2),"*")),"")</f>
        <v>#VALUE!</v>
      </c>
      <c r="I430" s="92" t="e">
        <f aca="false">IF(LEN(VLOOKUP($A430,#REF!,8,FALSE())),UPPER(RIGHT(VLOOKUP($A430,#REF!,8,FALSE()), 1)),"")</f>
        <v>#VALUE!</v>
      </c>
      <c r="J430" s="90" t="e">
        <f aca="false">IF(LEN(VLOOKUP($A430,#REF!,4,FALSE())),UPPER(RIGHT(VLOOKUP($A430,#REF!,4,FALSE()), 1)),"")</f>
        <v>#VALUE!</v>
      </c>
      <c r="K430" s="90" t="e">
        <f aca="false">IF(LEN(VLOOKUP($A430,#REF!,5,FALSE())),UPPER(RIGHT(VLOOKUP($A430,#REF!,5,FALSE()), 1)),"")</f>
        <v>#VALUE!</v>
      </c>
      <c r="L430" s="90" t="e">
        <f aca="false">IF(LEN(VLOOKUP($A430,#REF!,6,FALSE())),UPPER(RIGHT(VLOOKUP($A430,#REF!,6,FALSE()), 1)),"")</f>
        <v>#VALUE!</v>
      </c>
      <c r="M430" s="91" t="e">
        <f aca="false">IF(LEN(VLOOKUP($A430,#REF!,7,FALSE())),UPPER(RIGHT(VLOOKUP($A430,#REF!,7,FALSE()), 1)),"")</f>
        <v>#VALUE!</v>
      </c>
      <c r="N430" s="185"/>
      <c r="O430" s="185"/>
      <c r="P430" s="185"/>
      <c r="Q430" s="185"/>
      <c r="R430" s="185"/>
      <c r="S430" s="100" t="e">
        <f aca="false">HLOOKUP("Device Tree Pin Name",#REF!,MATCH($A430,#REF!,0),FALSE())</f>
        <v>#VALUE!</v>
      </c>
      <c r="T430" s="95" t="e">
        <f aca="false">HLOOKUP("power rail",#REF!,MATCH($A430,#REF!,0),FALSE())</f>
        <v>#VALUE!</v>
      </c>
      <c r="U430" s="96" t="e">
        <f aca="false">HLOOKUP("Wake Capable",#REF!,MATCH($A430,#REF!,0),FALSE())</f>
        <v>#VALUE!</v>
      </c>
      <c r="V430" s="96" t="e">
        <f aca="false">HLOOKUP("Strap",#REF!,MATCH($A430,#REF!,0),FALSE())</f>
        <v>#VALUE!</v>
      </c>
      <c r="W430" s="96"/>
      <c r="X430" s="96"/>
      <c r="Y430" s="96"/>
      <c r="Z430" s="95"/>
      <c r="AA430" s="95" t="e">
        <f aca="false">HLOOKUP("Pad type",#REF!,MATCH($A430,#REF!,0),FALSE())</f>
        <v>#VALUE!</v>
      </c>
      <c r="AB430" s="100"/>
      <c r="AC430" s="100" t="e">
        <f aca="false">HLOOKUP("POR Pin State",#REF!,MATCH($A430,#REF!,0),FALSE())</f>
        <v>#VALUE!</v>
      </c>
      <c r="AD430" s="187"/>
      <c r="AE430" s="187"/>
      <c r="AF430" s="187"/>
      <c r="AG430" s="187"/>
      <c r="AH430" s="188"/>
      <c r="AI430" s="188"/>
      <c r="AJ430" s="189"/>
      <c r="AK430" s="189"/>
      <c r="AL430" s="189"/>
      <c r="AM430" s="189"/>
      <c r="AN430" s="189"/>
      <c r="AO430" s="189"/>
      <c r="AP430" s="189"/>
      <c r="AQ430" s="207" t="s">
        <v>982</v>
      </c>
      <c r="AR430" s="104"/>
      <c r="AS430" s="104"/>
      <c r="AT430" s="104"/>
      <c r="AU430" s="104"/>
      <c r="AV430" s="104"/>
      <c r="AW430" s="104"/>
      <c r="AX430" s="104"/>
      <c r="AY430" s="104"/>
      <c r="AZ430" s="104"/>
      <c r="BA430" s="104"/>
      <c r="BB430" s="162"/>
      <c r="BC430" s="104"/>
      <c r="BD430" s="191"/>
      <c r="BE430" s="195" t="s">
        <v>981</v>
      </c>
      <c r="BF430" s="108" t="e">
        <f aca="false">VLOOKUP($A430,#REF!, 34, FALSE())</f>
        <v>#VALUE!</v>
      </c>
      <c r="BG430" s="108" t="e">
        <f aca="false">VLOOKUP($A430,#REF!, 22, FALSE())</f>
        <v>#VALUE!</v>
      </c>
      <c r="BH430" s="109"/>
    </row>
    <row r="431" s="193" customFormat="true" ht="12.75" hidden="false" customHeight="true" outlineLevel="0" collapsed="false">
      <c r="A431" s="133" t="s">
        <v>983</v>
      </c>
      <c r="B431" s="86" t="e">
        <f aca="false">VLOOKUP($A431,#REF!, 34, FALSE())</f>
        <v>#VALUE!</v>
      </c>
      <c r="C431" s="87" t="str">
        <f aca="false">CONCATENATE("unused_",A431)</f>
        <v>unused_NVHS0_TX1N</v>
      </c>
      <c r="D431" s="88" t="e">
        <f aca="false">IF(LEN(VLOOKUP($A431,#REF!,8,FALSE())),LEFT(VLOOKUP($A431,#REF!,8,FALSE()),LEN(VLOOKUP($A431,#REF!,8,FALSE()))-2),"")</f>
        <v>#VALUE!</v>
      </c>
      <c r="E431" s="89" t="e">
        <f aca="false">IF(LEN(VLOOKUP($A431,#REF!,4,FALSE())),IF(INDEX(#REF!,MATCH($A431,#REF!,0),1),LEFT(VLOOKUP($A431,#REF!,4,FALSE()),LEN(VLOOKUP($A431,#REF!,4,FALSE()))-2),CONCATENATE(LEFT(VLOOKUP($A431,#REF!,4,FALSE()),LEN(VLOOKUP($A431,#REF!,4,FALSE()))-2),"*")),"")</f>
        <v>#VALUE!</v>
      </c>
      <c r="F431" s="90" t="e">
        <f aca="false">IF(LEN(VLOOKUP($A431,#REF!,5,FALSE())),IF(INDEX(#REF!,MATCH($A431,#REF!,0),2),LEFT(VLOOKUP($A431,#REF!,5,FALSE()),LEN(VLOOKUP($A431,#REF!,5,FALSE()))-2),CONCATENATE(LEFT(VLOOKUP($A431,#REF!,5,FALSE()),LEN(VLOOKUP($A431,#REF!,5,FALSE()))-2),"*")),"")</f>
        <v>#VALUE!</v>
      </c>
      <c r="G431" s="90" t="e">
        <f aca="false">IF(LEN(VLOOKUP($A431,#REF!,6,FALSE())),IF(INDEX(#REF!,MATCH($A431,#REF!,0),3),LEFT(VLOOKUP($A431,#REF!,6,FALSE()),LEN(VLOOKUP($A431,#REF!,6,FALSE()))-2),CONCATENATE(LEFT(VLOOKUP($A431,#REF!,6,FALSE()),LEN(VLOOKUP($A431,#REF!,6,FALSE()))-2),"*")),"")</f>
        <v>#VALUE!</v>
      </c>
      <c r="H431" s="91" t="e">
        <f aca="false">IF(LEN(VLOOKUP($A431,#REF!,7,FALSE())),IF(INDEX(#REF!,MATCH($A431,#REF!,0),4),LEFT(VLOOKUP($A431,#REF!,7,FALSE()),LEN(VLOOKUP($A431,#REF!,7,FALSE()))-2),CONCATENATE(LEFT(VLOOKUP($A431,#REF!,7,FALSE()),LEN(VLOOKUP($A431,#REF!,7,FALSE()))-2),"*")),"")</f>
        <v>#VALUE!</v>
      </c>
      <c r="I431" s="92" t="e">
        <f aca="false">IF(LEN(VLOOKUP($A431,#REF!,8,FALSE())),UPPER(RIGHT(VLOOKUP($A431,#REF!,8,FALSE()), 1)),"")</f>
        <v>#VALUE!</v>
      </c>
      <c r="J431" s="90" t="e">
        <f aca="false">IF(LEN(VLOOKUP($A431,#REF!,4,FALSE())),UPPER(RIGHT(VLOOKUP($A431,#REF!,4,FALSE()), 1)),"")</f>
        <v>#VALUE!</v>
      </c>
      <c r="K431" s="90" t="e">
        <f aca="false">IF(LEN(VLOOKUP($A431,#REF!,5,FALSE())),UPPER(RIGHT(VLOOKUP($A431,#REF!,5,FALSE()), 1)),"")</f>
        <v>#VALUE!</v>
      </c>
      <c r="L431" s="90" t="e">
        <f aca="false">IF(LEN(VLOOKUP($A431,#REF!,6,FALSE())),UPPER(RIGHT(VLOOKUP($A431,#REF!,6,FALSE()), 1)),"")</f>
        <v>#VALUE!</v>
      </c>
      <c r="M431" s="91" t="e">
        <f aca="false">IF(LEN(VLOOKUP($A431,#REF!,7,FALSE())),UPPER(RIGHT(VLOOKUP($A431,#REF!,7,FALSE()), 1)),"")</f>
        <v>#VALUE!</v>
      </c>
      <c r="N431" s="185"/>
      <c r="O431" s="185"/>
      <c r="P431" s="185"/>
      <c r="Q431" s="185"/>
      <c r="R431" s="185"/>
      <c r="S431" s="100" t="e">
        <f aca="false">HLOOKUP("Device Tree Pin Name",#REF!,MATCH($A431,#REF!,0),FALSE())</f>
        <v>#VALUE!</v>
      </c>
      <c r="T431" s="95" t="e">
        <f aca="false">HLOOKUP("power rail",#REF!,MATCH($A431,#REF!,0),FALSE())</f>
        <v>#VALUE!</v>
      </c>
      <c r="U431" s="96" t="e">
        <f aca="false">HLOOKUP("Wake Capable",#REF!,MATCH($A431,#REF!,0),FALSE())</f>
        <v>#VALUE!</v>
      </c>
      <c r="V431" s="96" t="e">
        <f aca="false">HLOOKUP("Strap",#REF!,MATCH($A431,#REF!,0),FALSE())</f>
        <v>#VALUE!</v>
      </c>
      <c r="W431" s="96"/>
      <c r="X431" s="96"/>
      <c r="Y431" s="96"/>
      <c r="Z431" s="95"/>
      <c r="AA431" s="95" t="e">
        <f aca="false">HLOOKUP("Pad type",#REF!,MATCH($A431,#REF!,0),FALSE())</f>
        <v>#VALUE!</v>
      </c>
      <c r="AB431" s="100"/>
      <c r="AC431" s="100" t="e">
        <f aca="false">HLOOKUP("POR Pin State",#REF!,MATCH($A431,#REF!,0),FALSE())</f>
        <v>#VALUE!</v>
      </c>
      <c r="AD431" s="187"/>
      <c r="AE431" s="187"/>
      <c r="AF431" s="187"/>
      <c r="AG431" s="187"/>
      <c r="AH431" s="188"/>
      <c r="AI431" s="188"/>
      <c r="AJ431" s="189"/>
      <c r="AK431" s="189"/>
      <c r="AL431" s="189"/>
      <c r="AM431" s="189"/>
      <c r="AN431" s="189"/>
      <c r="AO431" s="189"/>
      <c r="AP431" s="189"/>
      <c r="AQ431" s="208" t="s">
        <v>984</v>
      </c>
      <c r="AR431" s="104"/>
      <c r="AS431" s="104"/>
      <c r="AT431" s="104"/>
      <c r="AU431" s="104"/>
      <c r="AV431" s="104"/>
      <c r="AW431" s="104"/>
      <c r="AX431" s="104"/>
      <c r="AY431" s="104"/>
      <c r="AZ431" s="104"/>
      <c r="BA431" s="104"/>
      <c r="BB431" s="162"/>
      <c r="BC431" s="104"/>
      <c r="BD431" s="191"/>
      <c r="BE431" s="195" t="s">
        <v>983</v>
      </c>
      <c r="BF431" s="108" t="e">
        <f aca="false">VLOOKUP($A431,#REF!, 34, FALSE())</f>
        <v>#VALUE!</v>
      </c>
      <c r="BG431" s="108" t="e">
        <f aca="false">VLOOKUP($A431,#REF!, 22, FALSE())</f>
        <v>#VALUE!</v>
      </c>
      <c r="BH431" s="109"/>
    </row>
    <row r="432" s="193" customFormat="true" ht="12.75" hidden="false" customHeight="true" outlineLevel="0" collapsed="false">
      <c r="A432" s="133" t="s">
        <v>985</v>
      </c>
      <c r="B432" s="86" t="e">
        <f aca="false">VLOOKUP($A432,#REF!, 34, FALSE())</f>
        <v>#VALUE!</v>
      </c>
      <c r="C432" s="87" t="str">
        <f aca="false">CONCATENATE("unused_",A432)</f>
        <v>unused_NVHS0_RX2P</v>
      </c>
      <c r="D432" s="88" t="e">
        <f aca="false">IF(LEN(VLOOKUP($A432,#REF!,8,FALSE())),LEFT(VLOOKUP($A432,#REF!,8,FALSE()),LEN(VLOOKUP($A432,#REF!,8,FALSE()))-2),"")</f>
        <v>#VALUE!</v>
      </c>
      <c r="E432" s="89" t="e">
        <f aca="false">IF(LEN(VLOOKUP($A432,#REF!,4,FALSE())),IF(INDEX(#REF!,MATCH($A432,#REF!,0),1),LEFT(VLOOKUP($A432,#REF!,4,FALSE()),LEN(VLOOKUP($A432,#REF!,4,FALSE()))-2),CONCATENATE(LEFT(VLOOKUP($A432,#REF!,4,FALSE()),LEN(VLOOKUP($A432,#REF!,4,FALSE()))-2),"*")),"")</f>
        <v>#VALUE!</v>
      </c>
      <c r="F432" s="90" t="e">
        <f aca="false">IF(LEN(VLOOKUP($A432,#REF!,5,FALSE())),IF(INDEX(#REF!,MATCH($A432,#REF!,0),2),LEFT(VLOOKUP($A432,#REF!,5,FALSE()),LEN(VLOOKUP($A432,#REF!,5,FALSE()))-2),CONCATENATE(LEFT(VLOOKUP($A432,#REF!,5,FALSE()),LEN(VLOOKUP($A432,#REF!,5,FALSE()))-2),"*")),"")</f>
        <v>#VALUE!</v>
      </c>
      <c r="G432" s="90" t="e">
        <f aca="false">IF(LEN(VLOOKUP($A432,#REF!,6,FALSE())),IF(INDEX(#REF!,MATCH($A432,#REF!,0),3),LEFT(VLOOKUP($A432,#REF!,6,FALSE()),LEN(VLOOKUP($A432,#REF!,6,FALSE()))-2),CONCATENATE(LEFT(VLOOKUP($A432,#REF!,6,FALSE()),LEN(VLOOKUP($A432,#REF!,6,FALSE()))-2),"*")),"")</f>
        <v>#VALUE!</v>
      </c>
      <c r="H432" s="91" t="e">
        <f aca="false">IF(LEN(VLOOKUP($A432,#REF!,7,FALSE())),IF(INDEX(#REF!,MATCH($A432,#REF!,0),4),LEFT(VLOOKUP($A432,#REF!,7,FALSE()),LEN(VLOOKUP($A432,#REF!,7,FALSE()))-2),CONCATENATE(LEFT(VLOOKUP($A432,#REF!,7,FALSE()),LEN(VLOOKUP($A432,#REF!,7,FALSE()))-2),"*")),"")</f>
        <v>#VALUE!</v>
      </c>
      <c r="I432" s="92" t="e">
        <f aca="false">IF(LEN(VLOOKUP($A432,#REF!,8,FALSE())),UPPER(RIGHT(VLOOKUP($A432,#REF!,8,FALSE()), 1)),"")</f>
        <v>#VALUE!</v>
      </c>
      <c r="J432" s="90" t="e">
        <f aca="false">IF(LEN(VLOOKUP($A432,#REF!,4,FALSE())),UPPER(RIGHT(VLOOKUP($A432,#REF!,4,FALSE()), 1)),"")</f>
        <v>#VALUE!</v>
      </c>
      <c r="K432" s="90" t="e">
        <f aca="false">IF(LEN(VLOOKUP($A432,#REF!,5,FALSE())),UPPER(RIGHT(VLOOKUP($A432,#REF!,5,FALSE()), 1)),"")</f>
        <v>#VALUE!</v>
      </c>
      <c r="L432" s="90" t="e">
        <f aca="false">IF(LEN(VLOOKUP($A432,#REF!,6,FALSE())),UPPER(RIGHT(VLOOKUP($A432,#REF!,6,FALSE()), 1)),"")</f>
        <v>#VALUE!</v>
      </c>
      <c r="M432" s="91" t="e">
        <f aca="false">IF(LEN(VLOOKUP($A432,#REF!,7,FALSE())),UPPER(RIGHT(VLOOKUP($A432,#REF!,7,FALSE()), 1)),"")</f>
        <v>#VALUE!</v>
      </c>
      <c r="N432" s="185"/>
      <c r="O432" s="185"/>
      <c r="P432" s="185"/>
      <c r="Q432" s="185"/>
      <c r="R432" s="185"/>
      <c r="S432" s="100" t="e">
        <f aca="false">HLOOKUP("Device Tree Pin Name",#REF!,MATCH($A432,#REF!,0),FALSE())</f>
        <v>#VALUE!</v>
      </c>
      <c r="T432" s="95" t="e">
        <f aca="false">HLOOKUP("power rail",#REF!,MATCH($A432,#REF!,0),FALSE())</f>
        <v>#VALUE!</v>
      </c>
      <c r="U432" s="96" t="e">
        <f aca="false">HLOOKUP("Wake Capable",#REF!,MATCH($A432,#REF!,0),FALSE())</f>
        <v>#VALUE!</v>
      </c>
      <c r="V432" s="96" t="e">
        <f aca="false">HLOOKUP("Strap",#REF!,MATCH($A432,#REF!,0),FALSE())</f>
        <v>#VALUE!</v>
      </c>
      <c r="W432" s="96"/>
      <c r="X432" s="96"/>
      <c r="Y432" s="96"/>
      <c r="Z432" s="95"/>
      <c r="AA432" s="95" t="e">
        <f aca="false">HLOOKUP("Pad type",#REF!,MATCH($A432,#REF!,0),FALSE())</f>
        <v>#VALUE!</v>
      </c>
      <c r="AB432" s="100"/>
      <c r="AC432" s="100" t="e">
        <f aca="false">HLOOKUP("POR Pin State",#REF!,MATCH($A432,#REF!,0),FALSE())</f>
        <v>#VALUE!</v>
      </c>
      <c r="AD432" s="187"/>
      <c r="AE432" s="187"/>
      <c r="AF432" s="187"/>
      <c r="AG432" s="187"/>
      <c r="AH432" s="188"/>
      <c r="AI432" s="188"/>
      <c r="AJ432" s="189"/>
      <c r="AK432" s="189"/>
      <c r="AL432" s="189"/>
      <c r="AM432" s="189"/>
      <c r="AN432" s="189"/>
      <c r="AO432" s="189"/>
      <c r="AP432" s="189"/>
      <c r="AQ432" s="207" t="s">
        <v>986</v>
      </c>
      <c r="AR432" s="104"/>
      <c r="AS432" s="104"/>
      <c r="AT432" s="104"/>
      <c r="AU432" s="104"/>
      <c r="AV432" s="104"/>
      <c r="AW432" s="104"/>
      <c r="AX432" s="104"/>
      <c r="AY432" s="104"/>
      <c r="AZ432" s="104"/>
      <c r="BA432" s="104"/>
      <c r="BB432" s="162"/>
      <c r="BC432" s="104"/>
      <c r="BD432" s="191"/>
      <c r="BE432" s="195" t="s">
        <v>985</v>
      </c>
      <c r="BF432" s="108" t="e">
        <f aca="false">VLOOKUP($A432,#REF!, 34, FALSE())</f>
        <v>#VALUE!</v>
      </c>
      <c r="BG432" s="108" t="e">
        <f aca="false">VLOOKUP($A432,#REF!, 22, FALSE())</f>
        <v>#VALUE!</v>
      </c>
      <c r="BH432" s="109"/>
    </row>
    <row r="433" s="193" customFormat="true" ht="12.75" hidden="false" customHeight="true" outlineLevel="0" collapsed="false">
      <c r="A433" s="133" t="s">
        <v>987</v>
      </c>
      <c r="B433" s="86" t="e">
        <f aca="false">VLOOKUP($A433,#REF!, 34, FALSE())</f>
        <v>#VALUE!</v>
      </c>
      <c r="C433" s="87" t="str">
        <f aca="false">CONCATENATE("unused_",A433)</f>
        <v>unused_NVHS0_RX2N</v>
      </c>
      <c r="D433" s="88" t="e">
        <f aca="false">IF(LEN(VLOOKUP($A433,#REF!,8,FALSE())),LEFT(VLOOKUP($A433,#REF!,8,FALSE()),LEN(VLOOKUP($A433,#REF!,8,FALSE()))-2),"")</f>
        <v>#VALUE!</v>
      </c>
      <c r="E433" s="89" t="e">
        <f aca="false">IF(LEN(VLOOKUP($A433,#REF!,4,FALSE())),IF(INDEX(#REF!,MATCH($A433,#REF!,0),1),LEFT(VLOOKUP($A433,#REF!,4,FALSE()),LEN(VLOOKUP($A433,#REF!,4,FALSE()))-2),CONCATENATE(LEFT(VLOOKUP($A433,#REF!,4,FALSE()),LEN(VLOOKUP($A433,#REF!,4,FALSE()))-2),"*")),"")</f>
        <v>#VALUE!</v>
      </c>
      <c r="F433" s="90" t="e">
        <f aca="false">IF(LEN(VLOOKUP($A433,#REF!,5,FALSE())),IF(INDEX(#REF!,MATCH($A433,#REF!,0),2),LEFT(VLOOKUP($A433,#REF!,5,FALSE()),LEN(VLOOKUP($A433,#REF!,5,FALSE()))-2),CONCATENATE(LEFT(VLOOKUP($A433,#REF!,5,FALSE()),LEN(VLOOKUP($A433,#REF!,5,FALSE()))-2),"*")),"")</f>
        <v>#VALUE!</v>
      </c>
      <c r="G433" s="90" t="e">
        <f aca="false">IF(LEN(VLOOKUP($A433,#REF!,6,FALSE())),IF(INDEX(#REF!,MATCH($A433,#REF!,0),3),LEFT(VLOOKUP($A433,#REF!,6,FALSE()),LEN(VLOOKUP($A433,#REF!,6,FALSE()))-2),CONCATENATE(LEFT(VLOOKUP($A433,#REF!,6,FALSE()),LEN(VLOOKUP($A433,#REF!,6,FALSE()))-2),"*")),"")</f>
        <v>#VALUE!</v>
      </c>
      <c r="H433" s="91" t="e">
        <f aca="false">IF(LEN(VLOOKUP($A433,#REF!,7,FALSE())),IF(INDEX(#REF!,MATCH($A433,#REF!,0),4),LEFT(VLOOKUP($A433,#REF!,7,FALSE()),LEN(VLOOKUP($A433,#REF!,7,FALSE()))-2),CONCATENATE(LEFT(VLOOKUP($A433,#REF!,7,FALSE()),LEN(VLOOKUP($A433,#REF!,7,FALSE()))-2),"*")),"")</f>
        <v>#VALUE!</v>
      </c>
      <c r="I433" s="92" t="e">
        <f aca="false">IF(LEN(VLOOKUP($A433,#REF!,8,FALSE())),UPPER(RIGHT(VLOOKUP($A433,#REF!,8,FALSE()), 1)),"")</f>
        <v>#VALUE!</v>
      </c>
      <c r="J433" s="90" t="e">
        <f aca="false">IF(LEN(VLOOKUP($A433,#REF!,4,FALSE())),UPPER(RIGHT(VLOOKUP($A433,#REF!,4,FALSE()), 1)),"")</f>
        <v>#VALUE!</v>
      </c>
      <c r="K433" s="90" t="e">
        <f aca="false">IF(LEN(VLOOKUP($A433,#REF!,5,FALSE())),UPPER(RIGHT(VLOOKUP($A433,#REF!,5,FALSE()), 1)),"")</f>
        <v>#VALUE!</v>
      </c>
      <c r="L433" s="90" t="e">
        <f aca="false">IF(LEN(VLOOKUP($A433,#REF!,6,FALSE())),UPPER(RIGHT(VLOOKUP($A433,#REF!,6,FALSE()), 1)),"")</f>
        <v>#VALUE!</v>
      </c>
      <c r="M433" s="91" t="e">
        <f aca="false">IF(LEN(VLOOKUP($A433,#REF!,7,FALSE())),UPPER(RIGHT(VLOOKUP($A433,#REF!,7,FALSE()), 1)),"")</f>
        <v>#VALUE!</v>
      </c>
      <c r="N433" s="185"/>
      <c r="O433" s="185"/>
      <c r="P433" s="185"/>
      <c r="Q433" s="185"/>
      <c r="R433" s="185"/>
      <c r="S433" s="100" t="e">
        <f aca="false">HLOOKUP("Device Tree Pin Name",#REF!,MATCH($A433,#REF!,0),FALSE())</f>
        <v>#VALUE!</v>
      </c>
      <c r="T433" s="95" t="e">
        <f aca="false">HLOOKUP("power rail",#REF!,MATCH($A433,#REF!,0),FALSE())</f>
        <v>#VALUE!</v>
      </c>
      <c r="U433" s="96" t="e">
        <f aca="false">HLOOKUP("Wake Capable",#REF!,MATCH($A433,#REF!,0),FALSE())</f>
        <v>#VALUE!</v>
      </c>
      <c r="V433" s="96" t="e">
        <f aca="false">HLOOKUP("Strap",#REF!,MATCH($A433,#REF!,0),FALSE())</f>
        <v>#VALUE!</v>
      </c>
      <c r="W433" s="96"/>
      <c r="X433" s="96"/>
      <c r="Y433" s="96"/>
      <c r="Z433" s="95"/>
      <c r="AA433" s="95" t="e">
        <f aca="false">HLOOKUP("Pad type",#REF!,MATCH($A433,#REF!,0),FALSE())</f>
        <v>#VALUE!</v>
      </c>
      <c r="AB433" s="100"/>
      <c r="AC433" s="100" t="e">
        <f aca="false">HLOOKUP("POR Pin State",#REF!,MATCH($A433,#REF!,0),FALSE())</f>
        <v>#VALUE!</v>
      </c>
      <c r="AD433" s="187"/>
      <c r="AE433" s="187"/>
      <c r="AF433" s="187"/>
      <c r="AG433" s="187"/>
      <c r="AH433" s="188"/>
      <c r="AI433" s="188"/>
      <c r="AJ433" s="189"/>
      <c r="AK433" s="189"/>
      <c r="AL433" s="189"/>
      <c r="AM433" s="189"/>
      <c r="AN433" s="189"/>
      <c r="AO433" s="189"/>
      <c r="AP433" s="189"/>
      <c r="AQ433" s="208" t="s">
        <v>988</v>
      </c>
      <c r="AR433" s="104"/>
      <c r="AS433" s="104"/>
      <c r="AT433" s="104"/>
      <c r="AU433" s="104"/>
      <c r="AV433" s="104"/>
      <c r="AW433" s="104"/>
      <c r="AX433" s="104"/>
      <c r="AY433" s="104"/>
      <c r="AZ433" s="104"/>
      <c r="BA433" s="104"/>
      <c r="BB433" s="162"/>
      <c r="BC433" s="104"/>
      <c r="BD433" s="191"/>
      <c r="BE433" s="195" t="s">
        <v>987</v>
      </c>
      <c r="BF433" s="108" t="e">
        <f aca="false">VLOOKUP($A433,#REF!, 34, FALSE())</f>
        <v>#VALUE!</v>
      </c>
      <c r="BG433" s="108" t="e">
        <f aca="false">VLOOKUP($A433,#REF!, 22, FALSE())</f>
        <v>#VALUE!</v>
      </c>
      <c r="BH433" s="109"/>
    </row>
    <row r="434" s="193" customFormat="true" ht="12.75" hidden="false" customHeight="true" outlineLevel="0" collapsed="false">
      <c r="A434" s="133" t="s">
        <v>989</v>
      </c>
      <c r="B434" s="86" t="e">
        <f aca="false">VLOOKUP($A434,#REF!, 34, FALSE())</f>
        <v>#VALUE!</v>
      </c>
      <c r="C434" s="87" t="str">
        <f aca="false">CONCATENATE("unused_",A434)</f>
        <v>unused_NVHS0_TX2P</v>
      </c>
      <c r="D434" s="88" t="e">
        <f aca="false">IF(LEN(VLOOKUP($A434,#REF!,8,FALSE())),LEFT(VLOOKUP($A434,#REF!,8,FALSE()),LEN(VLOOKUP($A434,#REF!,8,FALSE()))-2),"")</f>
        <v>#VALUE!</v>
      </c>
      <c r="E434" s="89" t="e">
        <f aca="false">IF(LEN(VLOOKUP($A434,#REF!,4,FALSE())),IF(INDEX(#REF!,MATCH($A434,#REF!,0),1),LEFT(VLOOKUP($A434,#REF!,4,FALSE()),LEN(VLOOKUP($A434,#REF!,4,FALSE()))-2),CONCATENATE(LEFT(VLOOKUP($A434,#REF!,4,FALSE()),LEN(VLOOKUP($A434,#REF!,4,FALSE()))-2),"*")),"")</f>
        <v>#VALUE!</v>
      </c>
      <c r="F434" s="90" t="e">
        <f aca="false">IF(LEN(VLOOKUP($A434,#REF!,5,FALSE())),IF(INDEX(#REF!,MATCH($A434,#REF!,0),2),LEFT(VLOOKUP($A434,#REF!,5,FALSE()),LEN(VLOOKUP($A434,#REF!,5,FALSE()))-2),CONCATENATE(LEFT(VLOOKUP($A434,#REF!,5,FALSE()),LEN(VLOOKUP($A434,#REF!,5,FALSE()))-2),"*")),"")</f>
        <v>#VALUE!</v>
      </c>
      <c r="G434" s="90" t="e">
        <f aca="false">IF(LEN(VLOOKUP($A434,#REF!,6,FALSE())),IF(INDEX(#REF!,MATCH($A434,#REF!,0),3),LEFT(VLOOKUP($A434,#REF!,6,FALSE()),LEN(VLOOKUP($A434,#REF!,6,FALSE()))-2),CONCATENATE(LEFT(VLOOKUP($A434,#REF!,6,FALSE()),LEN(VLOOKUP($A434,#REF!,6,FALSE()))-2),"*")),"")</f>
        <v>#VALUE!</v>
      </c>
      <c r="H434" s="91" t="e">
        <f aca="false">IF(LEN(VLOOKUP($A434,#REF!,7,FALSE())),IF(INDEX(#REF!,MATCH($A434,#REF!,0),4),LEFT(VLOOKUP($A434,#REF!,7,FALSE()),LEN(VLOOKUP($A434,#REF!,7,FALSE()))-2),CONCATENATE(LEFT(VLOOKUP($A434,#REF!,7,FALSE()),LEN(VLOOKUP($A434,#REF!,7,FALSE()))-2),"*")),"")</f>
        <v>#VALUE!</v>
      </c>
      <c r="I434" s="92" t="e">
        <f aca="false">IF(LEN(VLOOKUP($A434,#REF!,8,FALSE())),UPPER(RIGHT(VLOOKUP($A434,#REF!,8,FALSE()), 1)),"")</f>
        <v>#VALUE!</v>
      </c>
      <c r="J434" s="90" t="e">
        <f aca="false">IF(LEN(VLOOKUP($A434,#REF!,4,FALSE())),UPPER(RIGHT(VLOOKUP($A434,#REF!,4,FALSE()), 1)),"")</f>
        <v>#VALUE!</v>
      </c>
      <c r="K434" s="90" t="e">
        <f aca="false">IF(LEN(VLOOKUP($A434,#REF!,5,FALSE())),UPPER(RIGHT(VLOOKUP($A434,#REF!,5,FALSE()), 1)),"")</f>
        <v>#VALUE!</v>
      </c>
      <c r="L434" s="90" t="e">
        <f aca="false">IF(LEN(VLOOKUP($A434,#REF!,6,FALSE())),UPPER(RIGHT(VLOOKUP($A434,#REF!,6,FALSE()), 1)),"")</f>
        <v>#VALUE!</v>
      </c>
      <c r="M434" s="91" t="e">
        <f aca="false">IF(LEN(VLOOKUP($A434,#REF!,7,FALSE())),UPPER(RIGHT(VLOOKUP($A434,#REF!,7,FALSE()), 1)),"")</f>
        <v>#VALUE!</v>
      </c>
      <c r="N434" s="185"/>
      <c r="O434" s="185"/>
      <c r="P434" s="185"/>
      <c r="Q434" s="185"/>
      <c r="R434" s="185"/>
      <c r="S434" s="100" t="e">
        <f aca="false">HLOOKUP("Device Tree Pin Name",#REF!,MATCH($A434,#REF!,0),FALSE())</f>
        <v>#VALUE!</v>
      </c>
      <c r="T434" s="95" t="e">
        <f aca="false">HLOOKUP("power rail",#REF!,MATCH($A434,#REF!,0),FALSE())</f>
        <v>#VALUE!</v>
      </c>
      <c r="U434" s="96" t="e">
        <f aca="false">HLOOKUP("Wake Capable",#REF!,MATCH($A434,#REF!,0),FALSE())</f>
        <v>#VALUE!</v>
      </c>
      <c r="V434" s="96" t="e">
        <f aca="false">HLOOKUP("Strap",#REF!,MATCH($A434,#REF!,0),FALSE())</f>
        <v>#VALUE!</v>
      </c>
      <c r="W434" s="96"/>
      <c r="X434" s="96"/>
      <c r="Y434" s="96"/>
      <c r="Z434" s="95"/>
      <c r="AA434" s="95" t="e">
        <f aca="false">HLOOKUP("Pad type",#REF!,MATCH($A434,#REF!,0),FALSE())</f>
        <v>#VALUE!</v>
      </c>
      <c r="AB434" s="100"/>
      <c r="AC434" s="100" t="e">
        <f aca="false">HLOOKUP("POR Pin State",#REF!,MATCH($A434,#REF!,0),FALSE())</f>
        <v>#VALUE!</v>
      </c>
      <c r="AD434" s="187"/>
      <c r="AE434" s="187"/>
      <c r="AF434" s="187"/>
      <c r="AG434" s="187"/>
      <c r="AH434" s="188"/>
      <c r="AI434" s="188"/>
      <c r="AJ434" s="189"/>
      <c r="AK434" s="189"/>
      <c r="AL434" s="189"/>
      <c r="AM434" s="189"/>
      <c r="AN434" s="189"/>
      <c r="AO434" s="189"/>
      <c r="AP434" s="189"/>
      <c r="AQ434" s="207" t="s">
        <v>990</v>
      </c>
      <c r="AR434" s="104"/>
      <c r="AS434" s="104"/>
      <c r="AT434" s="104"/>
      <c r="AU434" s="104"/>
      <c r="AV434" s="104"/>
      <c r="AW434" s="104"/>
      <c r="AX434" s="104"/>
      <c r="AY434" s="104"/>
      <c r="AZ434" s="104"/>
      <c r="BA434" s="104"/>
      <c r="BB434" s="162"/>
      <c r="BC434" s="104"/>
      <c r="BD434" s="191"/>
      <c r="BE434" s="195" t="s">
        <v>989</v>
      </c>
      <c r="BF434" s="108" t="e">
        <f aca="false">VLOOKUP($A434,#REF!, 34, FALSE())</f>
        <v>#VALUE!</v>
      </c>
      <c r="BG434" s="108" t="e">
        <f aca="false">VLOOKUP($A434,#REF!, 22, FALSE())</f>
        <v>#VALUE!</v>
      </c>
      <c r="BH434" s="109"/>
    </row>
    <row r="435" s="193" customFormat="true" ht="12.75" hidden="false" customHeight="true" outlineLevel="0" collapsed="false">
      <c r="A435" s="133" t="s">
        <v>991</v>
      </c>
      <c r="B435" s="86" t="e">
        <f aca="false">VLOOKUP($A435,#REF!, 34, FALSE())</f>
        <v>#VALUE!</v>
      </c>
      <c r="C435" s="87" t="str">
        <f aca="false">CONCATENATE("unused_",A435)</f>
        <v>unused_NVHS0_TX2N</v>
      </c>
      <c r="D435" s="88" t="e">
        <f aca="false">IF(LEN(VLOOKUP($A435,#REF!,8,FALSE())),LEFT(VLOOKUP($A435,#REF!,8,FALSE()),LEN(VLOOKUP($A435,#REF!,8,FALSE()))-2),"")</f>
        <v>#VALUE!</v>
      </c>
      <c r="E435" s="89" t="e">
        <f aca="false">IF(LEN(VLOOKUP($A435,#REF!,4,FALSE())),IF(INDEX(#REF!,MATCH($A435,#REF!,0),1),LEFT(VLOOKUP($A435,#REF!,4,FALSE()),LEN(VLOOKUP($A435,#REF!,4,FALSE()))-2),CONCATENATE(LEFT(VLOOKUP($A435,#REF!,4,FALSE()),LEN(VLOOKUP($A435,#REF!,4,FALSE()))-2),"*")),"")</f>
        <v>#VALUE!</v>
      </c>
      <c r="F435" s="90" t="e">
        <f aca="false">IF(LEN(VLOOKUP($A435,#REF!,5,FALSE())),IF(INDEX(#REF!,MATCH($A435,#REF!,0),2),LEFT(VLOOKUP($A435,#REF!,5,FALSE()),LEN(VLOOKUP($A435,#REF!,5,FALSE()))-2),CONCATENATE(LEFT(VLOOKUP($A435,#REF!,5,FALSE()),LEN(VLOOKUP($A435,#REF!,5,FALSE()))-2),"*")),"")</f>
        <v>#VALUE!</v>
      </c>
      <c r="G435" s="90" t="e">
        <f aca="false">IF(LEN(VLOOKUP($A435,#REF!,6,FALSE())),IF(INDEX(#REF!,MATCH($A435,#REF!,0),3),LEFT(VLOOKUP($A435,#REF!,6,FALSE()),LEN(VLOOKUP($A435,#REF!,6,FALSE()))-2),CONCATENATE(LEFT(VLOOKUP($A435,#REF!,6,FALSE()),LEN(VLOOKUP($A435,#REF!,6,FALSE()))-2),"*")),"")</f>
        <v>#VALUE!</v>
      </c>
      <c r="H435" s="91" t="e">
        <f aca="false">IF(LEN(VLOOKUP($A435,#REF!,7,FALSE())),IF(INDEX(#REF!,MATCH($A435,#REF!,0),4),LEFT(VLOOKUP($A435,#REF!,7,FALSE()),LEN(VLOOKUP($A435,#REF!,7,FALSE()))-2),CONCATENATE(LEFT(VLOOKUP($A435,#REF!,7,FALSE()),LEN(VLOOKUP($A435,#REF!,7,FALSE()))-2),"*")),"")</f>
        <v>#VALUE!</v>
      </c>
      <c r="I435" s="92" t="e">
        <f aca="false">IF(LEN(VLOOKUP($A435,#REF!,8,FALSE())),UPPER(RIGHT(VLOOKUP($A435,#REF!,8,FALSE()), 1)),"")</f>
        <v>#VALUE!</v>
      </c>
      <c r="J435" s="90" t="e">
        <f aca="false">IF(LEN(VLOOKUP($A435,#REF!,4,FALSE())),UPPER(RIGHT(VLOOKUP($A435,#REF!,4,FALSE()), 1)),"")</f>
        <v>#VALUE!</v>
      </c>
      <c r="K435" s="90" t="e">
        <f aca="false">IF(LEN(VLOOKUP($A435,#REF!,5,FALSE())),UPPER(RIGHT(VLOOKUP($A435,#REF!,5,FALSE()), 1)),"")</f>
        <v>#VALUE!</v>
      </c>
      <c r="L435" s="90" t="e">
        <f aca="false">IF(LEN(VLOOKUP($A435,#REF!,6,FALSE())),UPPER(RIGHT(VLOOKUP($A435,#REF!,6,FALSE()), 1)),"")</f>
        <v>#VALUE!</v>
      </c>
      <c r="M435" s="91" t="e">
        <f aca="false">IF(LEN(VLOOKUP($A435,#REF!,7,FALSE())),UPPER(RIGHT(VLOOKUP($A435,#REF!,7,FALSE()), 1)),"")</f>
        <v>#VALUE!</v>
      </c>
      <c r="N435" s="185"/>
      <c r="O435" s="185"/>
      <c r="P435" s="185"/>
      <c r="Q435" s="185"/>
      <c r="R435" s="185"/>
      <c r="S435" s="100" t="e">
        <f aca="false">HLOOKUP("Device Tree Pin Name",#REF!,MATCH($A435,#REF!,0),FALSE())</f>
        <v>#VALUE!</v>
      </c>
      <c r="T435" s="95" t="e">
        <f aca="false">HLOOKUP("power rail",#REF!,MATCH($A435,#REF!,0),FALSE())</f>
        <v>#VALUE!</v>
      </c>
      <c r="U435" s="96" t="e">
        <f aca="false">HLOOKUP("Wake Capable",#REF!,MATCH($A435,#REF!,0),FALSE())</f>
        <v>#VALUE!</v>
      </c>
      <c r="V435" s="96" t="e">
        <f aca="false">HLOOKUP("Strap",#REF!,MATCH($A435,#REF!,0),FALSE())</f>
        <v>#VALUE!</v>
      </c>
      <c r="W435" s="96"/>
      <c r="X435" s="96"/>
      <c r="Y435" s="96"/>
      <c r="Z435" s="95"/>
      <c r="AA435" s="95" t="e">
        <f aca="false">HLOOKUP("Pad type",#REF!,MATCH($A435,#REF!,0),FALSE())</f>
        <v>#VALUE!</v>
      </c>
      <c r="AB435" s="100"/>
      <c r="AC435" s="100" t="e">
        <f aca="false">HLOOKUP("POR Pin State",#REF!,MATCH($A435,#REF!,0),FALSE())</f>
        <v>#VALUE!</v>
      </c>
      <c r="AD435" s="187"/>
      <c r="AE435" s="187"/>
      <c r="AF435" s="187"/>
      <c r="AG435" s="187"/>
      <c r="AH435" s="188"/>
      <c r="AI435" s="188"/>
      <c r="AJ435" s="189"/>
      <c r="AK435" s="189"/>
      <c r="AL435" s="189"/>
      <c r="AM435" s="189"/>
      <c r="AN435" s="189"/>
      <c r="AO435" s="189"/>
      <c r="AP435" s="189"/>
      <c r="AQ435" s="208" t="s">
        <v>992</v>
      </c>
      <c r="AR435" s="104"/>
      <c r="AS435" s="104"/>
      <c r="AT435" s="104"/>
      <c r="AU435" s="104"/>
      <c r="AV435" s="104"/>
      <c r="AW435" s="104"/>
      <c r="AX435" s="104"/>
      <c r="AY435" s="104"/>
      <c r="AZ435" s="104"/>
      <c r="BA435" s="104"/>
      <c r="BB435" s="162"/>
      <c r="BC435" s="104"/>
      <c r="BD435" s="191"/>
      <c r="BE435" s="195" t="s">
        <v>991</v>
      </c>
      <c r="BF435" s="108" t="e">
        <f aca="false">VLOOKUP($A435,#REF!, 34, FALSE())</f>
        <v>#VALUE!</v>
      </c>
      <c r="BG435" s="108" t="e">
        <f aca="false">VLOOKUP($A435,#REF!, 22, FALSE())</f>
        <v>#VALUE!</v>
      </c>
      <c r="BH435" s="109"/>
    </row>
    <row r="436" s="193" customFormat="true" ht="12.75" hidden="false" customHeight="true" outlineLevel="0" collapsed="false">
      <c r="A436" s="133" t="s">
        <v>993</v>
      </c>
      <c r="B436" s="86" t="e">
        <f aca="false">VLOOKUP($A436,#REF!, 34, FALSE())</f>
        <v>#VALUE!</v>
      </c>
      <c r="C436" s="87" t="str">
        <f aca="false">CONCATENATE("unused_",A436)</f>
        <v>unused_NVHS0_RX3P</v>
      </c>
      <c r="D436" s="88" t="e">
        <f aca="false">IF(LEN(VLOOKUP($A436,#REF!,8,FALSE())),LEFT(VLOOKUP($A436,#REF!,8,FALSE()),LEN(VLOOKUP($A436,#REF!,8,FALSE()))-2),"")</f>
        <v>#VALUE!</v>
      </c>
      <c r="E436" s="89" t="e">
        <f aca="false">IF(LEN(VLOOKUP($A436,#REF!,4,FALSE())),IF(INDEX(#REF!,MATCH($A436,#REF!,0),1),LEFT(VLOOKUP($A436,#REF!,4,FALSE()),LEN(VLOOKUP($A436,#REF!,4,FALSE()))-2),CONCATENATE(LEFT(VLOOKUP($A436,#REF!,4,FALSE()),LEN(VLOOKUP($A436,#REF!,4,FALSE()))-2),"*")),"")</f>
        <v>#VALUE!</v>
      </c>
      <c r="F436" s="90" t="e">
        <f aca="false">IF(LEN(VLOOKUP($A436,#REF!,5,FALSE())),IF(INDEX(#REF!,MATCH($A436,#REF!,0),2),LEFT(VLOOKUP($A436,#REF!,5,FALSE()),LEN(VLOOKUP($A436,#REF!,5,FALSE()))-2),CONCATENATE(LEFT(VLOOKUP($A436,#REF!,5,FALSE()),LEN(VLOOKUP($A436,#REF!,5,FALSE()))-2),"*")),"")</f>
        <v>#VALUE!</v>
      </c>
      <c r="G436" s="90" t="e">
        <f aca="false">IF(LEN(VLOOKUP($A436,#REF!,6,FALSE())),IF(INDEX(#REF!,MATCH($A436,#REF!,0),3),LEFT(VLOOKUP($A436,#REF!,6,FALSE()),LEN(VLOOKUP($A436,#REF!,6,FALSE()))-2),CONCATENATE(LEFT(VLOOKUP($A436,#REF!,6,FALSE()),LEN(VLOOKUP($A436,#REF!,6,FALSE()))-2),"*")),"")</f>
        <v>#VALUE!</v>
      </c>
      <c r="H436" s="91" t="e">
        <f aca="false">IF(LEN(VLOOKUP($A436,#REF!,7,FALSE())),IF(INDEX(#REF!,MATCH($A436,#REF!,0),4),LEFT(VLOOKUP($A436,#REF!,7,FALSE()),LEN(VLOOKUP($A436,#REF!,7,FALSE()))-2),CONCATENATE(LEFT(VLOOKUP($A436,#REF!,7,FALSE()),LEN(VLOOKUP($A436,#REF!,7,FALSE()))-2),"*")),"")</f>
        <v>#VALUE!</v>
      </c>
      <c r="I436" s="92" t="e">
        <f aca="false">IF(LEN(VLOOKUP($A436,#REF!,8,FALSE())),UPPER(RIGHT(VLOOKUP($A436,#REF!,8,FALSE()), 1)),"")</f>
        <v>#VALUE!</v>
      </c>
      <c r="J436" s="90" t="e">
        <f aca="false">IF(LEN(VLOOKUP($A436,#REF!,4,FALSE())),UPPER(RIGHT(VLOOKUP($A436,#REF!,4,FALSE()), 1)),"")</f>
        <v>#VALUE!</v>
      </c>
      <c r="K436" s="90" t="e">
        <f aca="false">IF(LEN(VLOOKUP($A436,#REF!,5,FALSE())),UPPER(RIGHT(VLOOKUP($A436,#REF!,5,FALSE()), 1)),"")</f>
        <v>#VALUE!</v>
      </c>
      <c r="L436" s="90" t="e">
        <f aca="false">IF(LEN(VLOOKUP($A436,#REF!,6,FALSE())),UPPER(RIGHT(VLOOKUP($A436,#REF!,6,FALSE()), 1)),"")</f>
        <v>#VALUE!</v>
      </c>
      <c r="M436" s="91" t="e">
        <f aca="false">IF(LEN(VLOOKUP($A436,#REF!,7,FALSE())),UPPER(RIGHT(VLOOKUP($A436,#REF!,7,FALSE()), 1)),"")</f>
        <v>#VALUE!</v>
      </c>
      <c r="N436" s="185"/>
      <c r="O436" s="185"/>
      <c r="P436" s="185"/>
      <c r="Q436" s="185"/>
      <c r="R436" s="185"/>
      <c r="S436" s="100" t="e">
        <f aca="false">HLOOKUP("Device Tree Pin Name",#REF!,MATCH($A436,#REF!,0),FALSE())</f>
        <v>#VALUE!</v>
      </c>
      <c r="T436" s="95" t="e">
        <f aca="false">HLOOKUP("power rail",#REF!,MATCH($A436,#REF!,0),FALSE())</f>
        <v>#VALUE!</v>
      </c>
      <c r="U436" s="96" t="e">
        <f aca="false">HLOOKUP("Wake Capable",#REF!,MATCH($A436,#REF!,0),FALSE())</f>
        <v>#VALUE!</v>
      </c>
      <c r="V436" s="96" t="e">
        <f aca="false">HLOOKUP("Strap",#REF!,MATCH($A436,#REF!,0),FALSE())</f>
        <v>#VALUE!</v>
      </c>
      <c r="W436" s="96"/>
      <c r="X436" s="96"/>
      <c r="Y436" s="96"/>
      <c r="Z436" s="95"/>
      <c r="AA436" s="95" t="e">
        <f aca="false">HLOOKUP("Pad type",#REF!,MATCH($A436,#REF!,0),FALSE())</f>
        <v>#VALUE!</v>
      </c>
      <c r="AB436" s="100"/>
      <c r="AC436" s="100" t="e">
        <f aca="false">HLOOKUP("POR Pin State",#REF!,MATCH($A436,#REF!,0),FALSE())</f>
        <v>#VALUE!</v>
      </c>
      <c r="AD436" s="187"/>
      <c r="AE436" s="187"/>
      <c r="AF436" s="187"/>
      <c r="AG436" s="187"/>
      <c r="AH436" s="188"/>
      <c r="AI436" s="188"/>
      <c r="AJ436" s="189"/>
      <c r="AK436" s="189"/>
      <c r="AL436" s="189"/>
      <c r="AM436" s="189"/>
      <c r="AN436" s="189"/>
      <c r="AO436" s="189"/>
      <c r="AP436" s="189"/>
      <c r="AQ436" s="207" t="s">
        <v>994</v>
      </c>
      <c r="AR436" s="104"/>
      <c r="AS436" s="104"/>
      <c r="AT436" s="104"/>
      <c r="AU436" s="104"/>
      <c r="AV436" s="104"/>
      <c r="AW436" s="104"/>
      <c r="AX436" s="104"/>
      <c r="AY436" s="104"/>
      <c r="AZ436" s="104"/>
      <c r="BA436" s="104"/>
      <c r="BB436" s="162"/>
      <c r="BC436" s="104"/>
      <c r="BD436" s="191"/>
      <c r="BE436" s="195" t="s">
        <v>993</v>
      </c>
      <c r="BF436" s="108" t="e">
        <f aca="false">VLOOKUP($A436,#REF!, 34, FALSE())</f>
        <v>#VALUE!</v>
      </c>
      <c r="BG436" s="108" t="e">
        <f aca="false">VLOOKUP($A436,#REF!, 22, FALSE())</f>
        <v>#VALUE!</v>
      </c>
      <c r="BH436" s="109"/>
    </row>
    <row r="437" s="193" customFormat="true" ht="12.75" hidden="false" customHeight="true" outlineLevel="0" collapsed="false">
      <c r="A437" s="133" t="s">
        <v>995</v>
      </c>
      <c r="B437" s="86" t="e">
        <f aca="false">VLOOKUP($A437,#REF!, 34, FALSE())</f>
        <v>#VALUE!</v>
      </c>
      <c r="C437" s="87" t="str">
        <f aca="false">CONCATENATE("unused_",A437)</f>
        <v>unused_NVHS0_RX3N</v>
      </c>
      <c r="D437" s="88" t="e">
        <f aca="false">IF(LEN(VLOOKUP($A437,#REF!,8,FALSE())),LEFT(VLOOKUP($A437,#REF!,8,FALSE()),LEN(VLOOKUP($A437,#REF!,8,FALSE()))-2),"")</f>
        <v>#VALUE!</v>
      </c>
      <c r="E437" s="89" t="e">
        <f aca="false">IF(LEN(VLOOKUP($A437,#REF!,4,FALSE())),IF(INDEX(#REF!,MATCH($A437,#REF!,0),1),LEFT(VLOOKUP($A437,#REF!,4,FALSE()),LEN(VLOOKUP($A437,#REF!,4,FALSE()))-2),CONCATENATE(LEFT(VLOOKUP($A437,#REF!,4,FALSE()),LEN(VLOOKUP($A437,#REF!,4,FALSE()))-2),"*")),"")</f>
        <v>#VALUE!</v>
      </c>
      <c r="F437" s="90" t="e">
        <f aca="false">IF(LEN(VLOOKUP($A437,#REF!,5,FALSE())),IF(INDEX(#REF!,MATCH($A437,#REF!,0),2),LEFT(VLOOKUP($A437,#REF!,5,FALSE()),LEN(VLOOKUP($A437,#REF!,5,FALSE()))-2),CONCATENATE(LEFT(VLOOKUP($A437,#REF!,5,FALSE()),LEN(VLOOKUP($A437,#REF!,5,FALSE()))-2),"*")),"")</f>
        <v>#VALUE!</v>
      </c>
      <c r="G437" s="90" t="e">
        <f aca="false">IF(LEN(VLOOKUP($A437,#REF!,6,FALSE())),IF(INDEX(#REF!,MATCH($A437,#REF!,0),3),LEFT(VLOOKUP($A437,#REF!,6,FALSE()),LEN(VLOOKUP($A437,#REF!,6,FALSE()))-2),CONCATENATE(LEFT(VLOOKUP($A437,#REF!,6,FALSE()),LEN(VLOOKUP($A437,#REF!,6,FALSE()))-2),"*")),"")</f>
        <v>#VALUE!</v>
      </c>
      <c r="H437" s="91" t="e">
        <f aca="false">IF(LEN(VLOOKUP($A437,#REF!,7,FALSE())),IF(INDEX(#REF!,MATCH($A437,#REF!,0),4),LEFT(VLOOKUP($A437,#REF!,7,FALSE()),LEN(VLOOKUP($A437,#REF!,7,FALSE()))-2),CONCATENATE(LEFT(VLOOKUP($A437,#REF!,7,FALSE()),LEN(VLOOKUP($A437,#REF!,7,FALSE()))-2),"*")),"")</f>
        <v>#VALUE!</v>
      </c>
      <c r="I437" s="92" t="e">
        <f aca="false">IF(LEN(VLOOKUP($A437,#REF!,8,FALSE())),UPPER(RIGHT(VLOOKUP($A437,#REF!,8,FALSE()), 1)),"")</f>
        <v>#VALUE!</v>
      </c>
      <c r="J437" s="90" t="e">
        <f aca="false">IF(LEN(VLOOKUP($A437,#REF!,4,FALSE())),UPPER(RIGHT(VLOOKUP($A437,#REF!,4,FALSE()), 1)),"")</f>
        <v>#VALUE!</v>
      </c>
      <c r="K437" s="90" t="e">
        <f aca="false">IF(LEN(VLOOKUP($A437,#REF!,5,FALSE())),UPPER(RIGHT(VLOOKUP($A437,#REF!,5,FALSE()), 1)),"")</f>
        <v>#VALUE!</v>
      </c>
      <c r="L437" s="90" t="e">
        <f aca="false">IF(LEN(VLOOKUP($A437,#REF!,6,FALSE())),UPPER(RIGHT(VLOOKUP($A437,#REF!,6,FALSE()), 1)),"")</f>
        <v>#VALUE!</v>
      </c>
      <c r="M437" s="91" t="e">
        <f aca="false">IF(LEN(VLOOKUP($A437,#REF!,7,FALSE())),UPPER(RIGHT(VLOOKUP($A437,#REF!,7,FALSE()), 1)),"")</f>
        <v>#VALUE!</v>
      </c>
      <c r="N437" s="185"/>
      <c r="O437" s="185"/>
      <c r="P437" s="185"/>
      <c r="Q437" s="185"/>
      <c r="R437" s="185"/>
      <c r="S437" s="100" t="e">
        <f aca="false">HLOOKUP("Device Tree Pin Name",#REF!,MATCH($A437,#REF!,0),FALSE())</f>
        <v>#VALUE!</v>
      </c>
      <c r="T437" s="95" t="e">
        <f aca="false">HLOOKUP("power rail",#REF!,MATCH($A437,#REF!,0),FALSE())</f>
        <v>#VALUE!</v>
      </c>
      <c r="U437" s="96" t="e">
        <f aca="false">HLOOKUP("Wake Capable",#REF!,MATCH($A437,#REF!,0),FALSE())</f>
        <v>#VALUE!</v>
      </c>
      <c r="V437" s="96" t="e">
        <f aca="false">HLOOKUP("Strap",#REF!,MATCH($A437,#REF!,0),FALSE())</f>
        <v>#VALUE!</v>
      </c>
      <c r="W437" s="96"/>
      <c r="X437" s="96"/>
      <c r="Y437" s="96"/>
      <c r="Z437" s="95"/>
      <c r="AA437" s="95" t="e">
        <f aca="false">HLOOKUP("Pad type",#REF!,MATCH($A437,#REF!,0),FALSE())</f>
        <v>#VALUE!</v>
      </c>
      <c r="AB437" s="100"/>
      <c r="AC437" s="100" t="e">
        <f aca="false">HLOOKUP("POR Pin State",#REF!,MATCH($A437,#REF!,0),FALSE())</f>
        <v>#VALUE!</v>
      </c>
      <c r="AD437" s="187"/>
      <c r="AE437" s="187"/>
      <c r="AF437" s="187"/>
      <c r="AG437" s="187"/>
      <c r="AH437" s="188"/>
      <c r="AI437" s="188"/>
      <c r="AJ437" s="189"/>
      <c r="AK437" s="189"/>
      <c r="AL437" s="189"/>
      <c r="AM437" s="189"/>
      <c r="AN437" s="189"/>
      <c r="AO437" s="189"/>
      <c r="AP437" s="189"/>
      <c r="AQ437" s="208" t="s">
        <v>996</v>
      </c>
      <c r="AR437" s="104"/>
      <c r="AS437" s="104"/>
      <c r="AT437" s="104"/>
      <c r="AU437" s="104"/>
      <c r="AV437" s="104"/>
      <c r="AW437" s="104"/>
      <c r="AX437" s="104"/>
      <c r="AY437" s="104"/>
      <c r="AZ437" s="104"/>
      <c r="BA437" s="104"/>
      <c r="BB437" s="162"/>
      <c r="BC437" s="104"/>
      <c r="BD437" s="191"/>
      <c r="BE437" s="195" t="s">
        <v>995</v>
      </c>
      <c r="BF437" s="108" t="e">
        <f aca="false">VLOOKUP($A437,#REF!, 34, FALSE())</f>
        <v>#VALUE!</v>
      </c>
      <c r="BG437" s="108" t="e">
        <f aca="false">VLOOKUP($A437,#REF!, 22, FALSE())</f>
        <v>#VALUE!</v>
      </c>
      <c r="BH437" s="109"/>
    </row>
    <row r="438" s="193" customFormat="true" ht="12.75" hidden="false" customHeight="true" outlineLevel="0" collapsed="false">
      <c r="A438" s="133" t="s">
        <v>997</v>
      </c>
      <c r="B438" s="86" t="e">
        <f aca="false">VLOOKUP($A438,#REF!, 34, FALSE())</f>
        <v>#VALUE!</v>
      </c>
      <c r="C438" s="87" t="str">
        <f aca="false">CONCATENATE("unused_",A438)</f>
        <v>unused_NVHS0_TX3P</v>
      </c>
      <c r="D438" s="88" t="e">
        <f aca="false">IF(LEN(VLOOKUP($A438,#REF!,8,FALSE())),LEFT(VLOOKUP($A438,#REF!,8,FALSE()),LEN(VLOOKUP($A438,#REF!,8,FALSE()))-2),"")</f>
        <v>#VALUE!</v>
      </c>
      <c r="E438" s="89" t="e">
        <f aca="false">IF(LEN(VLOOKUP($A438,#REF!,4,FALSE())),IF(INDEX(#REF!,MATCH($A438,#REF!,0),1),LEFT(VLOOKUP($A438,#REF!,4,FALSE()),LEN(VLOOKUP($A438,#REF!,4,FALSE()))-2),CONCATENATE(LEFT(VLOOKUP($A438,#REF!,4,FALSE()),LEN(VLOOKUP($A438,#REF!,4,FALSE()))-2),"*")),"")</f>
        <v>#VALUE!</v>
      </c>
      <c r="F438" s="90" t="e">
        <f aca="false">IF(LEN(VLOOKUP($A438,#REF!,5,FALSE())),IF(INDEX(#REF!,MATCH($A438,#REF!,0),2),LEFT(VLOOKUP($A438,#REF!,5,FALSE()),LEN(VLOOKUP($A438,#REF!,5,FALSE()))-2),CONCATENATE(LEFT(VLOOKUP($A438,#REF!,5,FALSE()),LEN(VLOOKUP($A438,#REF!,5,FALSE()))-2),"*")),"")</f>
        <v>#VALUE!</v>
      </c>
      <c r="G438" s="90" t="e">
        <f aca="false">IF(LEN(VLOOKUP($A438,#REF!,6,FALSE())),IF(INDEX(#REF!,MATCH($A438,#REF!,0),3),LEFT(VLOOKUP($A438,#REF!,6,FALSE()),LEN(VLOOKUP($A438,#REF!,6,FALSE()))-2),CONCATENATE(LEFT(VLOOKUP($A438,#REF!,6,FALSE()),LEN(VLOOKUP($A438,#REF!,6,FALSE()))-2),"*")),"")</f>
        <v>#VALUE!</v>
      </c>
      <c r="H438" s="91" t="e">
        <f aca="false">IF(LEN(VLOOKUP($A438,#REF!,7,FALSE())),IF(INDEX(#REF!,MATCH($A438,#REF!,0),4),LEFT(VLOOKUP($A438,#REF!,7,FALSE()),LEN(VLOOKUP($A438,#REF!,7,FALSE()))-2),CONCATENATE(LEFT(VLOOKUP($A438,#REF!,7,FALSE()),LEN(VLOOKUP($A438,#REF!,7,FALSE()))-2),"*")),"")</f>
        <v>#VALUE!</v>
      </c>
      <c r="I438" s="92" t="e">
        <f aca="false">IF(LEN(VLOOKUP($A438,#REF!,8,FALSE())),UPPER(RIGHT(VLOOKUP($A438,#REF!,8,FALSE()), 1)),"")</f>
        <v>#VALUE!</v>
      </c>
      <c r="J438" s="90" t="e">
        <f aca="false">IF(LEN(VLOOKUP($A438,#REF!,4,FALSE())),UPPER(RIGHT(VLOOKUP($A438,#REF!,4,FALSE()), 1)),"")</f>
        <v>#VALUE!</v>
      </c>
      <c r="K438" s="90" t="e">
        <f aca="false">IF(LEN(VLOOKUP($A438,#REF!,5,FALSE())),UPPER(RIGHT(VLOOKUP($A438,#REF!,5,FALSE()), 1)),"")</f>
        <v>#VALUE!</v>
      </c>
      <c r="L438" s="90" t="e">
        <f aca="false">IF(LEN(VLOOKUP($A438,#REF!,6,FALSE())),UPPER(RIGHT(VLOOKUP($A438,#REF!,6,FALSE()), 1)),"")</f>
        <v>#VALUE!</v>
      </c>
      <c r="M438" s="91" t="e">
        <f aca="false">IF(LEN(VLOOKUP($A438,#REF!,7,FALSE())),UPPER(RIGHT(VLOOKUP($A438,#REF!,7,FALSE()), 1)),"")</f>
        <v>#VALUE!</v>
      </c>
      <c r="N438" s="185"/>
      <c r="O438" s="185"/>
      <c r="P438" s="185"/>
      <c r="Q438" s="185"/>
      <c r="R438" s="185"/>
      <c r="S438" s="100" t="e">
        <f aca="false">HLOOKUP("Device Tree Pin Name",#REF!,MATCH($A438,#REF!,0),FALSE())</f>
        <v>#VALUE!</v>
      </c>
      <c r="T438" s="95" t="e">
        <f aca="false">HLOOKUP("power rail",#REF!,MATCH($A438,#REF!,0),FALSE())</f>
        <v>#VALUE!</v>
      </c>
      <c r="U438" s="96" t="e">
        <f aca="false">HLOOKUP("Wake Capable",#REF!,MATCH($A438,#REF!,0),FALSE())</f>
        <v>#VALUE!</v>
      </c>
      <c r="V438" s="96" t="e">
        <f aca="false">HLOOKUP("Strap",#REF!,MATCH($A438,#REF!,0),FALSE())</f>
        <v>#VALUE!</v>
      </c>
      <c r="W438" s="96"/>
      <c r="X438" s="96"/>
      <c r="Y438" s="96"/>
      <c r="Z438" s="95"/>
      <c r="AA438" s="95" t="e">
        <f aca="false">HLOOKUP("Pad type",#REF!,MATCH($A438,#REF!,0),FALSE())</f>
        <v>#VALUE!</v>
      </c>
      <c r="AB438" s="100"/>
      <c r="AC438" s="100" t="e">
        <f aca="false">HLOOKUP("POR Pin State",#REF!,MATCH($A438,#REF!,0),FALSE())</f>
        <v>#VALUE!</v>
      </c>
      <c r="AD438" s="187"/>
      <c r="AE438" s="187"/>
      <c r="AF438" s="187"/>
      <c r="AG438" s="187"/>
      <c r="AH438" s="188"/>
      <c r="AI438" s="188"/>
      <c r="AJ438" s="189"/>
      <c r="AK438" s="189"/>
      <c r="AL438" s="189"/>
      <c r="AM438" s="189"/>
      <c r="AN438" s="189"/>
      <c r="AO438" s="189"/>
      <c r="AP438" s="189"/>
      <c r="AQ438" s="207" t="s">
        <v>998</v>
      </c>
      <c r="AR438" s="104"/>
      <c r="AS438" s="104"/>
      <c r="AT438" s="104"/>
      <c r="AU438" s="104"/>
      <c r="AV438" s="104"/>
      <c r="AW438" s="104"/>
      <c r="AX438" s="104"/>
      <c r="AY438" s="104"/>
      <c r="AZ438" s="104"/>
      <c r="BA438" s="104"/>
      <c r="BB438" s="162"/>
      <c r="BC438" s="104"/>
      <c r="BD438" s="191"/>
      <c r="BE438" s="195" t="s">
        <v>997</v>
      </c>
      <c r="BF438" s="108" t="e">
        <f aca="false">VLOOKUP($A438,#REF!, 34, FALSE())</f>
        <v>#VALUE!</v>
      </c>
      <c r="BG438" s="108" t="e">
        <f aca="false">VLOOKUP($A438,#REF!, 22, FALSE())</f>
        <v>#VALUE!</v>
      </c>
      <c r="BH438" s="109"/>
    </row>
    <row r="439" s="193" customFormat="true" ht="12.75" hidden="false" customHeight="true" outlineLevel="0" collapsed="false">
      <c r="A439" s="133" t="s">
        <v>999</v>
      </c>
      <c r="B439" s="86" t="e">
        <f aca="false">VLOOKUP($A439,#REF!, 34, FALSE())</f>
        <v>#VALUE!</v>
      </c>
      <c r="C439" s="87" t="str">
        <f aca="false">CONCATENATE("unused_",A439)</f>
        <v>unused_NVHS0_TX3N</v>
      </c>
      <c r="D439" s="88" t="e">
        <f aca="false">IF(LEN(VLOOKUP($A439,#REF!,8,FALSE())),LEFT(VLOOKUP($A439,#REF!,8,FALSE()),LEN(VLOOKUP($A439,#REF!,8,FALSE()))-2),"")</f>
        <v>#VALUE!</v>
      </c>
      <c r="E439" s="89" t="e">
        <f aca="false">IF(LEN(VLOOKUP($A439,#REF!,4,FALSE())),IF(INDEX(#REF!,MATCH($A439,#REF!,0),1),LEFT(VLOOKUP($A439,#REF!,4,FALSE()),LEN(VLOOKUP($A439,#REF!,4,FALSE()))-2),CONCATENATE(LEFT(VLOOKUP($A439,#REF!,4,FALSE()),LEN(VLOOKUP($A439,#REF!,4,FALSE()))-2),"*")),"")</f>
        <v>#VALUE!</v>
      </c>
      <c r="F439" s="90" t="e">
        <f aca="false">IF(LEN(VLOOKUP($A439,#REF!,5,FALSE())),IF(INDEX(#REF!,MATCH($A439,#REF!,0),2),LEFT(VLOOKUP($A439,#REF!,5,FALSE()),LEN(VLOOKUP($A439,#REF!,5,FALSE()))-2),CONCATENATE(LEFT(VLOOKUP($A439,#REF!,5,FALSE()),LEN(VLOOKUP($A439,#REF!,5,FALSE()))-2),"*")),"")</f>
        <v>#VALUE!</v>
      </c>
      <c r="G439" s="90" t="e">
        <f aca="false">IF(LEN(VLOOKUP($A439,#REF!,6,FALSE())),IF(INDEX(#REF!,MATCH($A439,#REF!,0),3),LEFT(VLOOKUP($A439,#REF!,6,FALSE()),LEN(VLOOKUP($A439,#REF!,6,FALSE()))-2),CONCATENATE(LEFT(VLOOKUP($A439,#REF!,6,FALSE()),LEN(VLOOKUP($A439,#REF!,6,FALSE()))-2),"*")),"")</f>
        <v>#VALUE!</v>
      </c>
      <c r="H439" s="91" t="e">
        <f aca="false">IF(LEN(VLOOKUP($A439,#REF!,7,FALSE())),IF(INDEX(#REF!,MATCH($A439,#REF!,0),4),LEFT(VLOOKUP($A439,#REF!,7,FALSE()),LEN(VLOOKUP($A439,#REF!,7,FALSE()))-2),CONCATENATE(LEFT(VLOOKUP($A439,#REF!,7,FALSE()),LEN(VLOOKUP($A439,#REF!,7,FALSE()))-2),"*")),"")</f>
        <v>#VALUE!</v>
      </c>
      <c r="I439" s="92" t="e">
        <f aca="false">IF(LEN(VLOOKUP($A439,#REF!,8,FALSE())),UPPER(RIGHT(VLOOKUP($A439,#REF!,8,FALSE()), 1)),"")</f>
        <v>#VALUE!</v>
      </c>
      <c r="J439" s="90" t="e">
        <f aca="false">IF(LEN(VLOOKUP($A439,#REF!,4,FALSE())),UPPER(RIGHT(VLOOKUP($A439,#REF!,4,FALSE()), 1)),"")</f>
        <v>#VALUE!</v>
      </c>
      <c r="K439" s="90" t="e">
        <f aca="false">IF(LEN(VLOOKUP($A439,#REF!,5,FALSE())),UPPER(RIGHT(VLOOKUP($A439,#REF!,5,FALSE()), 1)),"")</f>
        <v>#VALUE!</v>
      </c>
      <c r="L439" s="90" t="e">
        <f aca="false">IF(LEN(VLOOKUP($A439,#REF!,6,FALSE())),UPPER(RIGHT(VLOOKUP($A439,#REF!,6,FALSE()), 1)),"")</f>
        <v>#VALUE!</v>
      </c>
      <c r="M439" s="91" t="e">
        <f aca="false">IF(LEN(VLOOKUP($A439,#REF!,7,FALSE())),UPPER(RIGHT(VLOOKUP($A439,#REF!,7,FALSE()), 1)),"")</f>
        <v>#VALUE!</v>
      </c>
      <c r="N439" s="185"/>
      <c r="O439" s="185"/>
      <c r="P439" s="185"/>
      <c r="Q439" s="185"/>
      <c r="R439" s="185"/>
      <c r="S439" s="100" t="e">
        <f aca="false">HLOOKUP("Device Tree Pin Name",#REF!,MATCH($A439,#REF!,0),FALSE())</f>
        <v>#VALUE!</v>
      </c>
      <c r="T439" s="95" t="e">
        <f aca="false">HLOOKUP("power rail",#REF!,MATCH($A439,#REF!,0),FALSE())</f>
        <v>#VALUE!</v>
      </c>
      <c r="U439" s="96" t="e">
        <f aca="false">HLOOKUP("Wake Capable",#REF!,MATCH($A439,#REF!,0),FALSE())</f>
        <v>#VALUE!</v>
      </c>
      <c r="V439" s="96" t="e">
        <f aca="false">HLOOKUP("Strap",#REF!,MATCH($A439,#REF!,0),FALSE())</f>
        <v>#VALUE!</v>
      </c>
      <c r="W439" s="96"/>
      <c r="X439" s="96"/>
      <c r="Y439" s="96"/>
      <c r="Z439" s="95"/>
      <c r="AA439" s="95" t="e">
        <f aca="false">HLOOKUP("Pad type",#REF!,MATCH($A439,#REF!,0),FALSE())</f>
        <v>#VALUE!</v>
      </c>
      <c r="AB439" s="100"/>
      <c r="AC439" s="100" t="e">
        <f aca="false">HLOOKUP("POR Pin State",#REF!,MATCH($A439,#REF!,0),FALSE())</f>
        <v>#VALUE!</v>
      </c>
      <c r="AD439" s="187"/>
      <c r="AE439" s="187"/>
      <c r="AF439" s="187"/>
      <c r="AG439" s="187"/>
      <c r="AH439" s="188"/>
      <c r="AI439" s="188"/>
      <c r="AJ439" s="189"/>
      <c r="AK439" s="189"/>
      <c r="AL439" s="189"/>
      <c r="AM439" s="189"/>
      <c r="AN439" s="189"/>
      <c r="AO439" s="189"/>
      <c r="AP439" s="189"/>
      <c r="AQ439" s="208" t="s">
        <v>1000</v>
      </c>
      <c r="AR439" s="104"/>
      <c r="AS439" s="104"/>
      <c r="AT439" s="104"/>
      <c r="AU439" s="104"/>
      <c r="AV439" s="104"/>
      <c r="AW439" s="104"/>
      <c r="AX439" s="104"/>
      <c r="AY439" s="104"/>
      <c r="AZ439" s="104"/>
      <c r="BA439" s="104"/>
      <c r="BB439" s="162"/>
      <c r="BC439" s="104"/>
      <c r="BD439" s="191"/>
      <c r="BE439" s="195" t="s">
        <v>999</v>
      </c>
      <c r="BF439" s="108" t="e">
        <f aca="false">VLOOKUP($A439,#REF!, 34, FALSE())</f>
        <v>#VALUE!</v>
      </c>
      <c r="BG439" s="108" t="e">
        <f aca="false">VLOOKUP($A439,#REF!, 22, FALSE())</f>
        <v>#VALUE!</v>
      </c>
      <c r="BH439" s="109"/>
    </row>
    <row r="440" s="193" customFormat="true" ht="12.75" hidden="false" customHeight="true" outlineLevel="0" collapsed="false">
      <c r="A440" s="133" t="s">
        <v>1001</v>
      </c>
      <c r="B440" s="86" t="e">
        <f aca="false">VLOOKUP($A440,#REF!, 34, FALSE())</f>
        <v>#VALUE!</v>
      </c>
      <c r="C440" s="87" t="str">
        <f aca="false">CONCATENATE("unused_",A440)</f>
        <v>unused_NVHS0_RX4P</v>
      </c>
      <c r="D440" s="88" t="e">
        <f aca="false">IF(LEN(VLOOKUP($A440,#REF!,8,FALSE())),LEFT(VLOOKUP($A440,#REF!,8,FALSE()),LEN(VLOOKUP($A440,#REF!,8,FALSE()))-2),"")</f>
        <v>#VALUE!</v>
      </c>
      <c r="E440" s="89" t="e">
        <f aca="false">IF(LEN(VLOOKUP($A440,#REF!,4,FALSE())),IF(INDEX(#REF!,MATCH($A440,#REF!,0),1),LEFT(VLOOKUP($A440,#REF!,4,FALSE()),LEN(VLOOKUP($A440,#REF!,4,FALSE()))-2),CONCATENATE(LEFT(VLOOKUP($A440,#REF!,4,FALSE()),LEN(VLOOKUP($A440,#REF!,4,FALSE()))-2),"*")),"")</f>
        <v>#VALUE!</v>
      </c>
      <c r="F440" s="90" t="e">
        <f aca="false">IF(LEN(VLOOKUP($A440,#REF!,5,FALSE())),IF(INDEX(#REF!,MATCH($A440,#REF!,0),2),LEFT(VLOOKUP($A440,#REF!,5,FALSE()),LEN(VLOOKUP($A440,#REF!,5,FALSE()))-2),CONCATENATE(LEFT(VLOOKUP($A440,#REF!,5,FALSE()),LEN(VLOOKUP($A440,#REF!,5,FALSE()))-2),"*")),"")</f>
        <v>#VALUE!</v>
      </c>
      <c r="G440" s="90" t="e">
        <f aca="false">IF(LEN(VLOOKUP($A440,#REF!,6,FALSE())),IF(INDEX(#REF!,MATCH($A440,#REF!,0),3),LEFT(VLOOKUP($A440,#REF!,6,FALSE()),LEN(VLOOKUP($A440,#REF!,6,FALSE()))-2),CONCATENATE(LEFT(VLOOKUP($A440,#REF!,6,FALSE()),LEN(VLOOKUP($A440,#REF!,6,FALSE()))-2),"*")),"")</f>
        <v>#VALUE!</v>
      </c>
      <c r="H440" s="91" t="e">
        <f aca="false">IF(LEN(VLOOKUP($A440,#REF!,7,FALSE())),IF(INDEX(#REF!,MATCH($A440,#REF!,0),4),LEFT(VLOOKUP($A440,#REF!,7,FALSE()),LEN(VLOOKUP($A440,#REF!,7,FALSE()))-2),CONCATENATE(LEFT(VLOOKUP($A440,#REF!,7,FALSE()),LEN(VLOOKUP($A440,#REF!,7,FALSE()))-2),"*")),"")</f>
        <v>#VALUE!</v>
      </c>
      <c r="I440" s="92" t="e">
        <f aca="false">IF(LEN(VLOOKUP($A440,#REF!,8,FALSE())),UPPER(RIGHT(VLOOKUP($A440,#REF!,8,FALSE()), 1)),"")</f>
        <v>#VALUE!</v>
      </c>
      <c r="J440" s="90" t="e">
        <f aca="false">IF(LEN(VLOOKUP($A440,#REF!,4,FALSE())),UPPER(RIGHT(VLOOKUP($A440,#REF!,4,FALSE()), 1)),"")</f>
        <v>#VALUE!</v>
      </c>
      <c r="K440" s="90" t="e">
        <f aca="false">IF(LEN(VLOOKUP($A440,#REF!,5,FALSE())),UPPER(RIGHT(VLOOKUP($A440,#REF!,5,FALSE()), 1)),"")</f>
        <v>#VALUE!</v>
      </c>
      <c r="L440" s="90" t="e">
        <f aca="false">IF(LEN(VLOOKUP($A440,#REF!,6,FALSE())),UPPER(RIGHT(VLOOKUP($A440,#REF!,6,FALSE()), 1)),"")</f>
        <v>#VALUE!</v>
      </c>
      <c r="M440" s="91" t="e">
        <f aca="false">IF(LEN(VLOOKUP($A440,#REF!,7,FALSE())),UPPER(RIGHT(VLOOKUP($A440,#REF!,7,FALSE()), 1)),"")</f>
        <v>#VALUE!</v>
      </c>
      <c r="N440" s="185"/>
      <c r="O440" s="185"/>
      <c r="P440" s="185"/>
      <c r="Q440" s="185"/>
      <c r="R440" s="185"/>
      <c r="S440" s="100" t="e">
        <f aca="false">HLOOKUP("Device Tree Pin Name",#REF!,MATCH($A440,#REF!,0),FALSE())</f>
        <v>#VALUE!</v>
      </c>
      <c r="T440" s="95" t="e">
        <f aca="false">HLOOKUP("power rail",#REF!,MATCH($A440,#REF!,0),FALSE())</f>
        <v>#VALUE!</v>
      </c>
      <c r="U440" s="96" t="e">
        <f aca="false">HLOOKUP("Wake Capable",#REF!,MATCH($A440,#REF!,0),FALSE())</f>
        <v>#VALUE!</v>
      </c>
      <c r="V440" s="96" t="e">
        <f aca="false">HLOOKUP("Strap",#REF!,MATCH($A440,#REF!,0),FALSE())</f>
        <v>#VALUE!</v>
      </c>
      <c r="W440" s="96"/>
      <c r="X440" s="96"/>
      <c r="Y440" s="96"/>
      <c r="Z440" s="95"/>
      <c r="AA440" s="95" t="e">
        <f aca="false">HLOOKUP("Pad type",#REF!,MATCH($A440,#REF!,0),FALSE())</f>
        <v>#VALUE!</v>
      </c>
      <c r="AB440" s="100"/>
      <c r="AC440" s="100" t="e">
        <f aca="false">HLOOKUP("POR Pin State",#REF!,MATCH($A440,#REF!,0),FALSE())</f>
        <v>#VALUE!</v>
      </c>
      <c r="AD440" s="187"/>
      <c r="AE440" s="187"/>
      <c r="AF440" s="187"/>
      <c r="AG440" s="187"/>
      <c r="AH440" s="188"/>
      <c r="AI440" s="188"/>
      <c r="AJ440" s="189"/>
      <c r="AK440" s="189"/>
      <c r="AL440" s="189"/>
      <c r="AM440" s="189"/>
      <c r="AN440" s="189"/>
      <c r="AO440" s="189"/>
      <c r="AP440" s="189"/>
      <c r="AQ440" s="207" t="s">
        <v>1002</v>
      </c>
      <c r="AR440" s="104"/>
      <c r="AS440" s="104"/>
      <c r="AT440" s="104"/>
      <c r="AU440" s="104"/>
      <c r="AV440" s="104"/>
      <c r="AW440" s="104"/>
      <c r="AX440" s="104"/>
      <c r="AY440" s="104"/>
      <c r="AZ440" s="104"/>
      <c r="BA440" s="104"/>
      <c r="BB440" s="162"/>
      <c r="BC440" s="104"/>
      <c r="BD440" s="191"/>
      <c r="BE440" s="195" t="s">
        <v>1001</v>
      </c>
      <c r="BF440" s="108" t="e">
        <f aca="false">VLOOKUP($A440,#REF!, 34, FALSE())</f>
        <v>#VALUE!</v>
      </c>
      <c r="BG440" s="108" t="e">
        <f aca="false">VLOOKUP($A440,#REF!, 22, FALSE())</f>
        <v>#VALUE!</v>
      </c>
      <c r="BH440" s="109"/>
    </row>
    <row r="441" s="193" customFormat="true" ht="12.75" hidden="false" customHeight="true" outlineLevel="0" collapsed="false">
      <c r="A441" s="133" t="s">
        <v>1003</v>
      </c>
      <c r="B441" s="86" t="e">
        <f aca="false">VLOOKUP($A441,#REF!, 34, FALSE())</f>
        <v>#VALUE!</v>
      </c>
      <c r="C441" s="87" t="str">
        <f aca="false">CONCATENATE("unused_",A441)</f>
        <v>unused_NVHS0_RX4N</v>
      </c>
      <c r="D441" s="88" t="e">
        <f aca="false">IF(LEN(VLOOKUP($A441,#REF!,8,FALSE())),LEFT(VLOOKUP($A441,#REF!,8,FALSE()),LEN(VLOOKUP($A441,#REF!,8,FALSE()))-2),"")</f>
        <v>#VALUE!</v>
      </c>
      <c r="E441" s="89" t="e">
        <f aca="false">IF(LEN(VLOOKUP($A441,#REF!,4,FALSE())),IF(INDEX(#REF!,MATCH($A441,#REF!,0),1),LEFT(VLOOKUP($A441,#REF!,4,FALSE()),LEN(VLOOKUP($A441,#REF!,4,FALSE()))-2),CONCATENATE(LEFT(VLOOKUP($A441,#REF!,4,FALSE()),LEN(VLOOKUP($A441,#REF!,4,FALSE()))-2),"*")),"")</f>
        <v>#VALUE!</v>
      </c>
      <c r="F441" s="90" t="e">
        <f aca="false">IF(LEN(VLOOKUP($A441,#REF!,5,FALSE())),IF(INDEX(#REF!,MATCH($A441,#REF!,0),2),LEFT(VLOOKUP($A441,#REF!,5,FALSE()),LEN(VLOOKUP($A441,#REF!,5,FALSE()))-2),CONCATENATE(LEFT(VLOOKUP($A441,#REF!,5,FALSE()),LEN(VLOOKUP($A441,#REF!,5,FALSE()))-2),"*")),"")</f>
        <v>#VALUE!</v>
      </c>
      <c r="G441" s="90" t="e">
        <f aca="false">IF(LEN(VLOOKUP($A441,#REF!,6,FALSE())),IF(INDEX(#REF!,MATCH($A441,#REF!,0),3),LEFT(VLOOKUP($A441,#REF!,6,FALSE()),LEN(VLOOKUP($A441,#REF!,6,FALSE()))-2),CONCATENATE(LEFT(VLOOKUP($A441,#REF!,6,FALSE()),LEN(VLOOKUP($A441,#REF!,6,FALSE()))-2),"*")),"")</f>
        <v>#VALUE!</v>
      </c>
      <c r="H441" s="91" t="e">
        <f aca="false">IF(LEN(VLOOKUP($A441,#REF!,7,FALSE())),IF(INDEX(#REF!,MATCH($A441,#REF!,0),4),LEFT(VLOOKUP($A441,#REF!,7,FALSE()),LEN(VLOOKUP($A441,#REF!,7,FALSE()))-2),CONCATENATE(LEFT(VLOOKUP($A441,#REF!,7,FALSE()),LEN(VLOOKUP($A441,#REF!,7,FALSE()))-2),"*")),"")</f>
        <v>#VALUE!</v>
      </c>
      <c r="I441" s="92" t="e">
        <f aca="false">IF(LEN(VLOOKUP($A441,#REF!,8,FALSE())),UPPER(RIGHT(VLOOKUP($A441,#REF!,8,FALSE()), 1)),"")</f>
        <v>#VALUE!</v>
      </c>
      <c r="J441" s="90" t="e">
        <f aca="false">IF(LEN(VLOOKUP($A441,#REF!,4,FALSE())),UPPER(RIGHT(VLOOKUP($A441,#REF!,4,FALSE()), 1)),"")</f>
        <v>#VALUE!</v>
      </c>
      <c r="K441" s="90" t="e">
        <f aca="false">IF(LEN(VLOOKUP($A441,#REF!,5,FALSE())),UPPER(RIGHT(VLOOKUP($A441,#REF!,5,FALSE()), 1)),"")</f>
        <v>#VALUE!</v>
      </c>
      <c r="L441" s="90" t="e">
        <f aca="false">IF(LEN(VLOOKUP($A441,#REF!,6,FALSE())),UPPER(RIGHT(VLOOKUP($A441,#REF!,6,FALSE()), 1)),"")</f>
        <v>#VALUE!</v>
      </c>
      <c r="M441" s="91" t="e">
        <f aca="false">IF(LEN(VLOOKUP($A441,#REF!,7,FALSE())),UPPER(RIGHT(VLOOKUP($A441,#REF!,7,FALSE()), 1)),"")</f>
        <v>#VALUE!</v>
      </c>
      <c r="N441" s="185"/>
      <c r="O441" s="185"/>
      <c r="P441" s="185"/>
      <c r="Q441" s="185"/>
      <c r="R441" s="185"/>
      <c r="S441" s="100" t="e">
        <f aca="false">HLOOKUP("Device Tree Pin Name",#REF!,MATCH($A441,#REF!,0),FALSE())</f>
        <v>#VALUE!</v>
      </c>
      <c r="T441" s="95" t="e">
        <f aca="false">HLOOKUP("power rail",#REF!,MATCH($A441,#REF!,0),FALSE())</f>
        <v>#VALUE!</v>
      </c>
      <c r="U441" s="96" t="e">
        <f aca="false">HLOOKUP("Wake Capable",#REF!,MATCH($A441,#REF!,0),FALSE())</f>
        <v>#VALUE!</v>
      </c>
      <c r="V441" s="96" t="e">
        <f aca="false">HLOOKUP("Strap",#REF!,MATCH($A441,#REF!,0),FALSE())</f>
        <v>#VALUE!</v>
      </c>
      <c r="W441" s="96"/>
      <c r="X441" s="96"/>
      <c r="Y441" s="96"/>
      <c r="Z441" s="95"/>
      <c r="AA441" s="95" t="e">
        <f aca="false">HLOOKUP("Pad type",#REF!,MATCH($A441,#REF!,0),FALSE())</f>
        <v>#VALUE!</v>
      </c>
      <c r="AB441" s="100"/>
      <c r="AC441" s="100" t="e">
        <f aca="false">HLOOKUP("POR Pin State",#REF!,MATCH($A441,#REF!,0),FALSE())</f>
        <v>#VALUE!</v>
      </c>
      <c r="AD441" s="187"/>
      <c r="AE441" s="187"/>
      <c r="AF441" s="187"/>
      <c r="AG441" s="187"/>
      <c r="AH441" s="188"/>
      <c r="AI441" s="188"/>
      <c r="AJ441" s="189"/>
      <c r="AK441" s="189"/>
      <c r="AL441" s="189"/>
      <c r="AM441" s="189"/>
      <c r="AN441" s="189"/>
      <c r="AO441" s="189"/>
      <c r="AP441" s="189"/>
      <c r="AQ441" s="208" t="s">
        <v>1004</v>
      </c>
      <c r="AR441" s="104"/>
      <c r="AS441" s="104"/>
      <c r="AT441" s="104"/>
      <c r="AU441" s="104"/>
      <c r="AV441" s="104"/>
      <c r="AW441" s="104"/>
      <c r="AX441" s="104"/>
      <c r="AY441" s="104"/>
      <c r="AZ441" s="104"/>
      <c r="BA441" s="104"/>
      <c r="BB441" s="162"/>
      <c r="BC441" s="104"/>
      <c r="BD441" s="191"/>
      <c r="BE441" s="195" t="s">
        <v>1003</v>
      </c>
      <c r="BF441" s="108" t="e">
        <f aca="false">VLOOKUP($A441,#REF!, 34, FALSE())</f>
        <v>#VALUE!</v>
      </c>
      <c r="BG441" s="108" t="e">
        <f aca="false">VLOOKUP($A441,#REF!, 22, FALSE())</f>
        <v>#VALUE!</v>
      </c>
      <c r="BH441" s="109"/>
    </row>
    <row r="442" s="193" customFormat="true" ht="12.75" hidden="false" customHeight="true" outlineLevel="0" collapsed="false">
      <c r="A442" s="133" t="s">
        <v>1005</v>
      </c>
      <c r="B442" s="86" t="e">
        <f aca="false">VLOOKUP($A442,#REF!, 34, FALSE())</f>
        <v>#VALUE!</v>
      </c>
      <c r="C442" s="87" t="str">
        <f aca="false">CONCATENATE("unused_",A442)</f>
        <v>unused_NVHS0_TX4P</v>
      </c>
      <c r="D442" s="88" t="e">
        <f aca="false">IF(LEN(VLOOKUP($A442,#REF!,8,FALSE())),LEFT(VLOOKUP($A442,#REF!,8,FALSE()),LEN(VLOOKUP($A442,#REF!,8,FALSE()))-2),"")</f>
        <v>#VALUE!</v>
      </c>
      <c r="E442" s="89" t="e">
        <f aca="false">IF(LEN(VLOOKUP($A442,#REF!,4,FALSE())),IF(INDEX(#REF!,MATCH($A442,#REF!,0),1),LEFT(VLOOKUP($A442,#REF!,4,FALSE()),LEN(VLOOKUP($A442,#REF!,4,FALSE()))-2),CONCATENATE(LEFT(VLOOKUP($A442,#REF!,4,FALSE()),LEN(VLOOKUP($A442,#REF!,4,FALSE()))-2),"*")),"")</f>
        <v>#VALUE!</v>
      </c>
      <c r="F442" s="90" t="e">
        <f aca="false">IF(LEN(VLOOKUP($A442,#REF!,5,FALSE())),IF(INDEX(#REF!,MATCH($A442,#REF!,0),2),LEFT(VLOOKUP($A442,#REF!,5,FALSE()),LEN(VLOOKUP($A442,#REF!,5,FALSE()))-2),CONCATENATE(LEFT(VLOOKUP($A442,#REF!,5,FALSE()),LEN(VLOOKUP($A442,#REF!,5,FALSE()))-2),"*")),"")</f>
        <v>#VALUE!</v>
      </c>
      <c r="G442" s="90" t="e">
        <f aca="false">IF(LEN(VLOOKUP($A442,#REF!,6,FALSE())),IF(INDEX(#REF!,MATCH($A442,#REF!,0),3),LEFT(VLOOKUP($A442,#REF!,6,FALSE()),LEN(VLOOKUP($A442,#REF!,6,FALSE()))-2),CONCATENATE(LEFT(VLOOKUP($A442,#REF!,6,FALSE()),LEN(VLOOKUP($A442,#REF!,6,FALSE()))-2),"*")),"")</f>
        <v>#VALUE!</v>
      </c>
      <c r="H442" s="91" t="e">
        <f aca="false">IF(LEN(VLOOKUP($A442,#REF!,7,FALSE())),IF(INDEX(#REF!,MATCH($A442,#REF!,0),4),LEFT(VLOOKUP($A442,#REF!,7,FALSE()),LEN(VLOOKUP($A442,#REF!,7,FALSE()))-2),CONCATENATE(LEFT(VLOOKUP($A442,#REF!,7,FALSE()),LEN(VLOOKUP($A442,#REF!,7,FALSE()))-2),"*")),"")</f>
        <v>#VALUE!</v>
      </c>
      <c r="I442" s="92" t="e">
        <f aca="false">IF(LEN(VLOOKUP($A442,#REF!,8,FALSE())),UPPER(RIGHT(VLOOKUP($A442,#REF!,8,FALSE()), 1)),"")</f>
        <v>#VALUE!</v>
      </c>
      <c r="J442" s="90" t="e">
        <f aca="false">IF(LEN(VLOOKUP($A442,#REF!,4,FALSE())),UPPER(RIGHT(VLOOKUP($A442,#REF!,4,FALSE()), 1)),"")</f>
        <v>#VALUE!</v>
      </c>
      <c r="K442" s="90" t="e">
        <f aca="false">IF(LEN(VLOOKUP($A442,#REF!,5,FALSE())),UPPER(RIGHT(VLOOKUP($A442,#REF!,5,FALSE()), 1)),"")</f>
        <v>#VALUE!</v>
      </c>
      <c r="L442" s="90" t="e">
        <f aca="false">IF(LEN(VLOOKUP($A442,#REF!,6,FALSE())),UPPER(RIGHT(VLOOKUP($A442,#REF!,6,FALSE()), 1)),"")</f>
        <v>#VALUE!</v>
      </c>
      <c r="M442" s="91" t="e">
        <f aca="false">IF(LEN(VLOOKUP($A442,#REF!,7,FALSE())),UPPER(RIGHT(VLOOKUP($A442,#REF!,7,FALSE()), 1)),"")</f>
        <v>#VALUE!</v>
      </c>
      <c r="N442" s="185"/>
      <c r="O442" s="185"/>
      <c r="P442" s="185"/>
      <c r="Q442" s="185"/>
      <c r="R442" s="185"/>
      <c r="S442" s="100" t="e">
        <f aca="false">HLOOKUP("Device Tree Pin Name",#REF!,MATCH($A442,#REF!,0),FALSE())</f>
        <v>#VALUE!</v>
      </c>
      <c r="T442" s="95" t="e">
        <f aca="false">HLOOKUP("power rail",#REF!,MATCH($A442,#REF!,0),FALSE())</f>
        <v>#VALUE!</v>
      </c>
      <c r="U442" s="96" t="e">
        <f aca="false">HLOOKUP("Wake Capable",#REF!,MATCH($A442,#REF!,0),FALSE())</f>
        <v>#VALUE!</v>
      </c>
      <c r="V442" s="96" t="e">
        <f aca="false">HLOOKUP("Strap",#REF!,MATCH($A442,#REF!,0),FALSE())</f>
        <v>#VALUE!</v>
      </c>
      <c r="W442" s="96"/>
      <c r="X442" s="96"/>
      <c r="Y442" s="96"/>
      <c r="Z442" s="95"/>
      <c r="AA442" s="95" t="e">
        <f aca="false">HLOOKUP("Pad type",#REF!,MATCH($A442,#REF!,0),FALSE())</f>
        <v>#VALUE!</v>
      </c>
      <c r="AB442" s="100"/>
      <c r="AC442" s="100" t="e">
        <f aca="false">HLOOKUP("POR Pin State",#REF!,MATCH($A442,#REF!,0),FALSE())</f>
        <v>#VALUE!</v>
      </c>
      <c r="AD442" s="187"/>
      <c r="AE442" s="187"/>
      <c r="AF442" s="187"/>
      <c r="AG442" s="187"/>
      <c r="AH442" s="188"/>
      <c r="AI442" s="188"/>
      <c r="AJ442" s="189"/>
      <c r="AK442" s="189"/>
      <c r="AL442" s="189"/>
      <c r="AM442" s="189"/>
      <c r="AN442" s="189"/>
      <c r="AO442" s="189"/>
      <c r="AP442" s="189"/>
      <c r="AQ442" s="207" t="s">
        <v>1006</v>
      </c>
      <c r="AR442" s="104"/>
      <c r="AS442" s="104"/>
      <c r="AT442" s="104"/>
      <c r="AU442" s="104"/>
      <c r="AV442" s="104"/>
      <c r="AW442" s="104"/>
      <c r="AX442" s="104"/>
      <c r="AY442" s="104"/>
      <c r="AZ442" s="104"/>
      <c r="BA442" s="104"/>
      <c r="BB442" s="162"/>
      <c r="BC442" s="104"/>
      <c r="BD442" s="191"/>
      <c r="BE442" s="195" t="s">
        <v>1005</v>
      </c>
      <c r="BF442" s="108" t="e">
        <f aca="false">VLOOKUP($A442,#REF!, 34, FALSE())</f>
        <v>#VALUE!</v>
      </c>
      <c r="BG442" s="108" t="e">
        <f aca="false">VLOOKUP($A442,#REF!, 22, FALSE())</f>
        <v>#VALUE!</v>
      </c>
      <c r="BH442" s="109"/>
    </row>
    <row r="443" s="193" customFormat="true" ht="12.75" hidden="false" customHeight="true" outlineLevel="0" collapsed="false">
      <c r="A443" s="133" t="s">
        <v>1007</v>
      </c>
      <c r="B443" s="86" t="e">
        <f aca="false">VLOOKUP($A443,#REF!, 34, FALSE())</f>
        <v>#VALUE!</v>
      </c>
      <c r="C443" s="87" t="str">
        <f aca="false">CONCATENATE("unused_",A443)</f>
        <v>unused_NVHS0_TX4N</v>
      </c>
      <c r="D443" s="88" t="e">
        <f aca="false">IF(LEN(VLOOKUP($A443,#REF!,8,FALSE())),LEFT(VLOOKUP($A443,#REF!,8,FALSE()),LEN(VLOOKUP($A443,#REF!,8,FALSE()))-2),"")</f>
        <v>#VALUE!</v>
      </c>
      <c r="E443" s="89" t="e">
        <f aca="false">IF(LEN(VLOOKUP($A443,#REF!,4,FALSE())),IF(INDEX(#REF!,MATCH($A443,#REF!,0),1),LEFT(VLOOKUP($A443,#REF!,4,FALSE()),LEN(VLOOKUP($A443,#REF!,4,FALSE()))-2),CONCATENATE(LEFT(VLOOKUP($A443,#REF!,4,FALSE()),LEN(VLOOKUP($A443,#REF!,4,FALSE()))-2),"*")),"")</f>
        <v>#VALUE!</v>
      </c>
      <c r="F443" s="90" t="e">
        <f aca="false">IF(LEN(VLOOKUP($A443,#REF!,5,FALSE())),IF(INDEX(#REF!,MATCH($A443,#REF!,0),2),LEFT(VLOOKUP($A443,#REF!,5,FALSE()),LEN(VLOOKUP($A443,#REF!,5,FALSE()))-2),CONCATENATE(LEFT(VLOOKUP($A443,#REF!,5,FALSE()),LEN(VLOOKUP($A443,#REF!,5,FALSE()))-2),"*")),"")</f>
        <v>#VALUE!</v>
      </c>
      <c r="G443" s="90" t="e">
        <f aca="false">IF(LEN(VLOOKUP($A443,#REF!,6,FALSE())),IF(INDEX(#REF!,MATCH($A443,#REF!,0),3),LEFT(VLOOKUP($A443,#REF!,6,FALSE()),LEN(VLOOKUP($A443,#REF!,6,FALSE()))-2),CONCATENATE(LEFT(VLOOKUP($A443,#REF!,6,FALSE()),LEN(VLOOKUP($A443,#REF!,6,FALSE()))-2),"*")),"")</f>
        <v>#VALUE!</v>
      </c>
      <c r="H443" s="91" t="e">
        <f aca="false">IF(LEN(VLOOKUP($A443,#REF!,7,FALSE())),IF(INDEX(#REF!,MATCH($A443,#REF!,0),4),LEFT(VLOOKUP($A443,#REF!,7,FALSE()),LEN(VLOOKUP($A443,#REF!,7,FALSE()))-2),CONCATENATE(LEFT(VLOOKUP($A443,#REF!,7,FALSE()),LEN(VLOOKUP($A443,#REF!,7,FALSE()))-2),"*")),"")</f>
        <v>#VALUE!</v>
      </c>
      <c r="I443" s="92" t="e">
        <f aca="false">IF(LEN(VLOOKUP($A443,#REF!,8,FALSE())),UPPER(RIGHT(VLOOKUP($A443,#REF!,8,FALSE()), 1)),"")</f>
        <v>#VALUE!</v>
      </c>
      <c r="J443" s="90" t="e">
        <f aca="false">IF(LEN(VLOOKUP($A443,#REF!,4,FALSE())),UPPER(RIGHT(VLOOKUP($A443,#REF!,4,FALSE()), 1)),"")</f>
        <v>#VALUE!</v>
      </c>
      <c r="K443" s="90" t="e">
        <f aca="false">IF(LEN(VLOOKUP($A443,#REF!,5,FALSE())),UPPER(RIGHT(VLOOKUP($A443,#REF!,5,FALSE()), 1)),"")</f>
        <v>#VALUE!</v>
      </c>
      <c r="L443" s="90" t="e">
        <f aca="false">IF(LEN(VLOOKUP($A443,#REF!,6,FALSE())),UPPER(RIGHT(VLOOKUP($A443,#REF!,6,FALSE()), 1)),"")</f>
        <v>#VALUE!</v>
      </c>
      <c r="M443" s="91" t="e">
        <f aca="false">IF(LEN(VLOOKUP($A443,#REF!,7,FALSE())),UPPER(RIGHT(VLOOKUP($A443,#REF!,7,FALSE()), 1)),"")</f>
        <v>#VALUE!</v>
      </c>
      <c r="N443" s="185"/>
      <c r="O443" s="185"/>
      <c r="P443" s="185"/>
      <c r="Q443" s="185"/>
      <c r="R443" s="185"/>
      <c r="S443" s="100" t="e">
        <f aca="false">HLOOKUP("Device Tree Pin Name",#REF!,MATCH($A443,#REF!,0),FALSE())</f>
        <v>#VALUE!</v>
      </c>
      <c r="T443" s="95" t="e">
        <f aca="false">HLOOKUP("power rail",#REF!,MATCH($A443,#REF!,0),FALSE())</f>
        <v>#VALUE!</v>
      </c>
      <c r="U443" s="96" t="e">
        <f aca="false">HLOOKUP("Wake Capable",#REF!,MATCH($A443,#REF!,0),FALSE())</f>
        <v>#VALUE!</v>
      </c>
      <c r="V443" s="96" t="e">
        <f aca="false">HLOOKUP("Strap",#REF!,MATCH($A443,#REF!,0),FALSE())</f>
        <v>#VALUE!</v>
      </c>
      <c r="W443" s="96"/>
      <c r="X443" s="96"/>
      <c r="Y443" s="96"/>
      <c r="Z443" s="95"/>
      <c r="AA443" s="95" t="e">
        <f aca="false">HLOOKUP("Pad type",#REF!,MATCH($A443,#REF!,0),FALSE())</f>
        <v>#VALUE!</v>
      </c>
      <c r="AB443" s="100"/>
      <c r="AC443" s="100" t="e">
        <f aca="false">HLOOKUP("POR Pin State",#REF!,MATCH($A443,#REF!,0),FALSE())</f>
        <v>#VALUE!</v>
      </c>
      <c r="AD443" s="187"/>
      <c r="AE443" s="187"/>
      <c r="AF443" s="187"/>
      <c r="AG443" s="187"/>
      <c r="AH443" s="188"/>
      <c r="AI443" s="188"/>
      <c r="AJ443" s="189"/>
      <c r="AK443" s="189"/>
      <c r="AL443" s="189"/>
      <c r="AM443" s="189"/>
      <c r="AN443" s="189"/>
      <c r="AO443" s="189"/>
      <c r="AP443" s="189"/>
      <c r="AQ443" s="208" t="s">
        <v>1008</v>
      </c>
      <c r="AR443" s="104"/>
      <c r="AS443" s="104"/>
      <c r="AT443" s="104"/>
      <c r="AU443" s="104"/>
      <c r="AV443" s="104"/>
      <c r="AW443" s="104"/>
      <c r="AX443" s="104"/>
      <c r="AY443" s="104"/>
      <c r="AZ443" s="104"/>
      <c r="BA443" s="104"/>
      <c r="BB443" s="162"/>
      <c r="BC443" s="104"/>
      <c r="BD443" s="191"/>
      <c r="BE443" s="195" t="s">
        <v>1007</v>
      </c>
      <c r="BF443" s="108" t="e">
        <f aca="false">VLOOKUP($A443,#REF!, 34, FALSE())</f>
        <v>#VALUE!</v>
      </c>
      <c r="BG443" s="108" t="e">
        <f aca="false">VLOOKUP($A443,#REF!, 22, FALSE())</f>
        <v>#VALUE!</v>
      </c>
      <c r="BH443" s="109"/>
    </row>
    <row r="444" s="193" customFormat="true" ht="12.75" hidden="false" customHeight="true" outlineLevel="0" collapsed="false">
      <c r="A444" s="133" t="s">
        <v>1009</v>
      </c>
      <c r="B444" s="86" t="e">
        <f aca="false">VLOOKUP($A444,#REF!, 34, FALSE())</f>
        <v>#VALUE!</v>
      </c>
      <c r="C444" s="87" t="str">
        <f aca="false">CONCATENATE("unused_",A444)</f>
        <v>unused_NVHS0_RX5P</v>
      </c>
      <c r="D444" s="88" t="e">
        <f aca="false">IF(LEN(VLOOKUP($A444,#REF!,8,FALSE())),LEFT(VLOOKUP($A444,#REF!,8,FALSE()),LEN(VLOOKUP($A444,#REF!,8,FALSE()))-2),"")</f>
        <v>#VALUE!</v>
      </c>
      <c r="E444" s="89" t="e">
        <f aca="false">IF(LEN(VLOOKUP($A444,#REF!,4,FALSE())),IF(INDEX(#REF!,MATCH($A444,#REF!,0),1),LEFT(VLOOKUP($A444,#REF!,4,FALSE()),LEN(VLOOKUP($A444,#REF!,4,FALSE()))-2),CONCATENATE(LEFT(VLOOKUP($A444,#REF!,4,FALSE()),LEN(VLOOKUP($A444,#REF!,4,FALSE()))-2),"*")),"")</f>
        <v>#VALUE!</v>
      </c>
      <c r="F444" s="90" t="e">
        <f aca="false">IF(LEN(VLOOKUP($A444,#REF!,5,FALSE())),IF(INDEX(#REF!,MATCH($A444,#REF!,0),2),LEFT(VLOOKUP($A444,#REF!,5,FALSE()),LEN(VLOOKUP($A444,#REF!,5,FALSE()))-2),CONCATENATE(LEFT(VLOOKUP($A444,#REF!,5,FALSE()),LEN(VLOOKUP($A444,#REF!,5,FALSE()))-2),"*")),"")</f>
        <v>#VALUE!</v>
      </c>
      <c r="G444" s="90" t="e">
        <f aca="false">IF(LEN(VLOOKUP($A444,#REF!,6,FALSE())),IF(INDEX(#REF!,MATCH($A444,#REF!,0),3),LEFT(VLOOKUP($A444,#REF!,6,FALSE()),LEN(VLOOKUP($A444,#REF!,6,FALSE()))-2),CONCATENATE(LEFT(VLOOKUP($A444,#REF!,6,FALSE()),LEN(VLOOKUP($A444,#REF!,6,FALSE()))-2),"*")),"")</f>
        <v>#VALUE!</v>
      </c>
      <c r="H444" s="91" t="e">
        <f aca="false">IF(LEN(VLOOKUP($A444,#REF!,7,FALSE())),IF(INDEX(#REF!,MATCH($A444,#REF!,0),4),LEFT(VLOOKUP($A444,#REF!,7,FALSE()),LEN(VLOOKUP($A444,#REF!,7,FALSE()))-2),CONCATENATE(LEFT(VLOOKUP($A444,#REF!,7,FALSE()),LEN(VLOOKUP($A444,#REF!,7,FALSE()))-2),"*")),"")</f>
        <v>#VALUE!</v>
      </c>
      <c r="I444" s="92" t="e">
        <f aca="false">IF(LEN(VLOOKUP($A444,#REF!,8,FALSE())),UPPER(RIGHT(VLOOKUP($A444,#REF!,8,FALSE()), 1)),"")</f>
        <v>#VALUE!</v>
      </c>
      <c r="J444" s="90" t="e">
        <f aca="false">IF(LEN(VLOOKUP($A444,#REF!,4,FALSE())),UPPER(RIGHT(VLOOKUP($A444,#REF!,4,FALSE()), 1)),"")</f>
        <v>#VALUE!</v>
      </c>
      <c r="K444" s="90" t="e">
        <f aca="false">IF(LEN(VLOOKUP($A444,#REF!,5,FALSE())),UPPER(RIGHT(VLOOKUP($A444,#REF!,5,FALSE()), 1)),"")</f>
        <v>#VALUE!</v>
      </c>
      <c r="L444" s="90" t="e">
        <f aca="false">IF(LEN(VLOOKUP($A444,#REF!,6,FALSE())),UPPER(RIGHT(VLOOKUP($A444,#REF!,6,FALSE()), 1)),"")</f>
        <v>#VALUE!</v>
      </c>
      <c r="M444" s="91" t="e">
        <f aca="false">IF(LEN(VLOOKUP($A444,#REF!,7,FALSE())),UPPER(RIGHT(VLOOKUP($A444,#REF!,7,FALSE()), 1)),"")</f>
        <v>#VALUE!</v>
      </c>
      <c r="N444" s="185"/>
      <c r="O444" s="185"/>
      <c r="P444" s="185"/>
      <c r="Q444" s="185"/>
      <c r="R444" s="185"/>
      <c r="S444" s="100" t="e">
        <f aca="false">HLOOKUP("Device Tree Pin Name",#REF!,MATCH($A444,#REF!,0),FALSE())</f>
        <v>#VALUE!</v>
      </c>
      <c r="T444" s="95" t="e">
        <f aca="false">HLOOKUP("power rail",#REF!,MATCH($A444,#REF!,0),FALSE())</f>
        <v>#VALUE!</v>
      </c>
      <c r="U444" s="96" t="e">
        <f aca="false">HLOOKUP("Wake Capable",#REF!,MATCH($A444,#REF!,0),FALSE())</f>
        <v>#VALUE!</v>
      </c>
      <c r="V444" s="96" t="e">
        <f aca="false">HLOOKUP("Strap",#REF!,MATCH($A444,#REF!,0),FALSE())</f>
        <v>#VALUE!</v>
      </c>
      <c r="W444" s="96"/>
      <c r="X444" s="96"/>
      <c r="Y444" s="96"/>
      <c r="Z444" s="95"/>
      <c r="AA444" s="95" t="e">
        <f aca="false">HLOOKUP("Pad type",#REF!,MATCH($A444,#REF!,0),FALSE())</f>
        <v>#VALUE!</v>
      </c>
      <c r="AB444" s="100"/>
      <c r="AC444" s="100" t="e">
        <f aca="false">HLOOKUP("POR Pin State",#REF!,MATCH($A444,#REF!,0),FALSE())</f>
        <v>#VALUE!</v>
      </c>
      <c r="AD444" s="187"/>
      <c r="AE444" s="187"/>
      <c r="AF444" s="187"/>
      <c r="AG444" s="187"/>
      <c r="AH444" s="188"/>
      <c r="AI444" s="188"/>
      <c r="AJ444" s="189"/>
      <c r="AK444" s="189"/>
      <c r="AL444" s="189"/>
      <c r="AM444" s="189"/>
      <c r="AN444" s="189"/>
      <c r="AO444" s="189"/>
      <c r="AP444" s="189"/>
      <c r="AQ444" s="207" t="s">
        <v>1010</v>
      </c>
      <c r="AR444" s="104"/>
      <c r="AS444" s="104"/>
      <c r="AT444" s="104"/>
      <c r="AU444" s="104"/>
      <c r="AV444" s="104"/>
      <c r="AW444" s="104"/>
      <c r="AX444" s="104"/>
      <c r="AY444" s="104"/>
      <c r="AZ444" s="104"/>
      <c r="BA444" s="104"/>
      <c r="BB444" s="162"/>
      <c r="BC444" s="104"/>
      <c r="BD444" s="191"/>
      <c r="BE444" s="195" t="s">
        <v>1009</v>
      </c>
      <c r="BF444" s="108" t="e">
        <f aca="false">VLOOKUP($A444,#REF!, 34, FALSE())</f>
        <v>#VALUE!</v>
      </c>
      <c r="BG444" s="108" t="e">
        <f aca="false">VLOOKUP($A444,#REF!, 22, FALSE())</f>
        <v>#VALUE!</v>
      </c>
      <c r="BH444" s="109"/>
    </row>
    <row r="445" s="193" customFormat="true" ht="12.75" hidden="false" customHeight="true" outlineLevel="0" collapsed="false">
      <c r="A445" s="133" t="s">
        <v>1011</v>
      </c>
      <c r="B445" s="86" t="e">
        <f aca="false">VLOOKUP($A445,#REF!, 34, FALSE())</f>
        <v>#VALUE!</v>
      </c>
      <c r="C445" s="87" t="str">
        <f aca="false">CONCATENATE("unused_",A445)</f>
        <v>unused_NVHS0_RX5N</v>
      </c>
      <c r="D445" s="88" t="e">
        <f aca="false">IF(LEN(VLOOKUP($A445,#REF!,8,FALSE())),LEFT(VLOOKUP($A445,#REF!,8,FALSE()),LEN(VLOOKUP($A445,#REF!,8,FALSE()))-2),"")</f>
        <v>#VALUE!</v>
      </c>
      <c r="E445" s="89" t="e">
        <f aca="false">IF(LEN(VLOOKUP($A445,#REF!,4,FALSE())),IF(INDEX(#REF!,MATCH($A445,#REF!,0),1),LEFT(VLOOKUP($A445,#REF!,4,FALSE()),LEN(VLOOKUP($A445,#REF!,4,FALSE()))-2),CONCATENATE(LEFT(VLOOKUP($A445,#REF!,4,FALSE()),LEN(VLOOKUP($A445,#REF!,4,FALSE()))-2),"*")),"")</f>
        <v>#VALUE!</v>
      </c>
      <c r="F445" s="90" t="e">
        <f aca="false">IF(LEN(VLOOKUP($A445,#REF!,5,FALSE())),IF(INDEX(#REF!,MATCH($A445,#REF!,0),2),LEFT(VLOOKUP($A445,#REF!,5,FALSE()),LEN(VLOOKUP($A445,#REF!,5,FALSE()))-2),CONCATENATE(LEFT(VLOOKUP($A445,#REF!,5,FALSE()),LEN(VLOOKUP($A445,#REF!,5,FALSE()))-2),"*")),"")</f>
        <v>#VALUE!</v>
      </c>
      <c r="G445" s="90" t="e">
        <f aca="false">IF(LEN(VLOOKUP($A445,#REF!,6,FALSE())),IF(INDEX(#REF!,MATCH($A445,#REF!,0),3),LEFT(VLOOKUP($A445,#REF!,6,FALSE()),LEN(VLOOKUP($A445,#REF!,6,FALSE()))-2),CONCATENATE(LEFT(VLOOKUP($A445,#REF!,6,FALSE()),LEN(VLOOKUP($A445,#REF!,6,FALSE()))-2),"*")),"")</f>
        <v>#VALUE!</v>
      </c>
      <c r="H445" s="91" t="e">
        <f aca="false">IF(LEN(VLOOKUP($A445,#REF!,7,FALSE())),IF(INDEX(#REF!,MATCH($A445,#REF!,0),4),LEFT(VLOOKUP($A445,#REF!,7,FALSE()),LEN(VLOOKUP($A445,#REF!,7,FALSE()))-2),CONCATENATE(LEFT(VLOOKUP($A445,#REF!,7,FALSE()),LEN(VLOOKUP($A445,#REF!,7,FALSE()))-2),"*")),"")</f>
        <v>#VALUE!</v>
      </c>
      <c r="I445" s="92" t="e">
        <f aca="false">IF(LEN(VLOOKUP($A445,#REF!,8,FALSE())),UPPER(RIGHT(VLOOKUP($A445,#REF!,8,FALSE()), 1)),"")</f>
        <v>#VALUE!</v>
      </c>
      <c r="J445" s="90" t="e">
        <f aca="false">IF(LEN(VLOOKUP($A445,#REF!,4,FALSE())),UPPER(RIGHT(VLOOKUP($A445,#REF!,4,FALSE()), 1)),"")</f>
        <v>#VALUE!</v>
      </c>
      <c r="K445" s="90" t="e">
        <f aca="false">IF(LEN(VLOOKUP($A445,#REF!,5,FALSE())),UPPER(RIGHT(VLOOKUP($A445,#REF!,5,FALSE()), 1)),"")</f>
        <v>#VALUE!</v>
      </c>
      <c r="L445" s="90" t="e">
        <f aca="false">IF(LEN(VLOOKUP($A445,#REF!,6,FALSE())),UPPER(RIGHT(VLOOKUP($A445,#REF!,6,FALSE()), 1)),"")</f>
        <v>#VALUE!</v>
      </c>
      <c r="M445" s="91" t="e">
        <f aca="false">IF(LEN(VLOOKUP($A445,#REF!,7,FALSE())),UPPER(RIGHT(VLOOKUP($A445,#REF!,7,FALSE()), 1)),"")</f>
        <v>#VALUE!</v>
      </c>
      <c r="N445" s="185"/>
      <c r="O445" s="185"/>
      <c r="P445" s="185"/>
      <c r="Q445" s="185"/>
      <c r="R445" s="185"/>
      <c r="S445" s="100" t="e">
        <f aca="false">HLOOKUP("Device Tree Pin Name",#REF!,MATCH($A445,#REF!,0),FALSE())</f>
        <v>#VALUE!</v>
      </c>
      <c r="T445" s="95" t="e">
        <f aca="false">HLOOKUP("power rail",#REF!,MATCH($A445,#REF!,0),FALSE())</f>
        <v>#VALUE!</v>
      </c>
      <c r="U445" s="96" t="e">
        <f aca="false">HLOOKUP("Wake Capable",#REF!,MATCH($A445,#REF!,0),FALSE())</f>
        <v>#VALUE!</v>
      </c>
      <c r="V445" s="96" t="e">
        <f aca="false">HLOOKUP("Strap",#REF!,MATCH($A445,#REF!,0),FALSE())</f>
        <v>#VALUE!</v>
      </c>
      <c r="W445" s="96"/>
      <c r="X445" s="96"/>
      <c r="Y445" s="96"/>
      <c r="Z445" s="95"/>
      <c r="AA445" s="95" t="e">
        <f aca="false">HLOOKUP("Pad type",#REF!,MATCH($A445,#REF!,0),FALSE())</f>
        <v>#VALUE!</v>
      </c>
      <c r="AB445" s="100"/>
      <c r="AC445" s="100" t="e">
        <f aca="false">HLOOKUP("POR Pin State",#REF!,MATCH($A445,#REF!,0),FALSE())</f>
        <v>#VALUE!</v>
      </c>
      <c r="AD445" s="187"/>
      <c r="AE445" s="187"/>
      <c r="AF445" s="187"/>
      <c r="AG445" s="187"/>
      <c r="AH445" s="188"/>
      <c r="AI445" s="188"/>
      <c r="AJ445" s="189"/>
      <c r="AK445" s="189"/>
      <c r="AL445" s="189"/>
      <c r="AM445" s="189"/>
      <c r="AN445" s="189"/>
      <c r="AO445" s="189"/>
      <c r="AP445" s="189"/>
      <c r="AQ445" s="208" t="s">
        <v>1012</v>
      </c>
      <c r="AR445" s="104"/>
      <c r="AS445" s="104"/>
      <c r="AT445" s="104"/>
      <c r="AU445" s="104"/>
      <c r="AV445" s="104"/>
      <c r="AW445" s="104"/>
      <c r="AX445" s="104"/>
      <c r="AY445" s="104"/>
      <c r="AZ445" s="104"/>
      <c r="BA445" s="104"/>
      <c r="BB445" s="162"/>
      <c r="BC445" s="104"/>
      <c r="BD445" s="191"/>
      <c r="BE445" s="195" t="s">
        <v>1011</v>
      </c>
      <c r="BF445" s="108" t="e">
        <f aca="false">VLOOKUP($A445,#REF!, 34, FALSE())</f>
        <v>#VALUE!</v>
      </c>
      <c r="BG445" s="108" t="e">
        <f aca="false">VLOOKUP($A445,#REF!, 22, FALSE())</f>
        <v>#VALUE!</v>
      </c>
      <c r="BH445" s="109"/>
    </row>
    <row r="446" s="193" customFormat="true" ht="12.75" hidden="false" customHeight="true" outlineLevel="0" collapsed="false">
      <c r="A446" s="133" t="s">
        <v>1013</v>
      </c>
      <c r="B446" s="86" t="e">
        <f aca="false">VLOOKUP($A446,#REF!, 34, FALSE())</f>
        <v>#VALUE!</v>
      </c>
      <c r="C446" s="87" t="str">
        <f aca="false">CONCATENATE("unused_",A446)</f>
        <v>unused_NVHS0_TX5P</v>
      </c>
      <c r="D446" s="88" t="e">
        <f aca="false">IF(LEN(VLOOKUP($A446,#REF!,8,FALSE())),LEFT(VLOOKUP($A446,#REF!,8,FALSE()),LEN(VLOOKUP($A446,#REF!,8,FALSE()))-2),"")</f>
        <v>#VALUE!</v>
      </c>
      <c r="E446" s="89" t="e">
        <f aca="false">IF(LEN(VLOOKUP($A446,#REF!,4,FALSE())),IF(INDEX(#REF!,MATCH($A446,#REF!,0),1),LEFT(VLOOKUP($A446,#REF!,4,FALSE()),LEN(VLOOKUP($A446,#REF!,4,FALSE()))-2),CONCATENATE(LEFT(VLOOKUP($A446,#REF!,4,FALSE()),LEN(VLOOKUP($A446,#REF!,4,FALSE()))-2),"*")),"")</f>
        <v>#VALUE!</v>
      </c>
      <c r="F446" s="90" t="e">
        <f aca="false">IF(LEN(VLOOKUP($A446,#REF!,5,FALSE())),IF(INDEX(#REF!,MATCH($A446,#REF!,0),2),LEFT(VLOOKUP($A446,#REF!,5,FALSE()),LEN(VLOOKUP($A446,#REF!,5,FALSE()))-2),CONCATENATE(LEFT(VLOOKUP($A446,#REF!,5,FALSE()),LEN(VLOOKUP($A446,#REF!,5,FALSE()))-2),"*")),"")</f>
        <v>#VALUE!</v>
      </c>
      <c r="G446" s="90" t="e">
        <f aca="false">IF(LEN(VLOOKUP($A446,#REF!,6,FALSE())),IF(INDEX(#REF!,MATCH($A446,#REF!,0),3),LEFT(VLOOKUP($A446,#REF!,6,FALSE()),LEN(VLOOKUP($A446,#REF!,6,FALSE()))-2),CONCATENATE(LEFT(VLOOKUP($A446,#REF!,6,FALSE()),LEN(VLOOKUP($A446,#REF!,6,FALSE()))-2),"*")),"")</f>
        <v>#VALUE!</v>
      </c>
      <c r="H446" s="91" t="e">
        <f aca="false">IF(LEN(VLOOKUP($A446,#REF!,7,FALSE())),IF(INDEX(#REF!,MATCH($A446,#REF!,0),4),LEFT(VLOOKUP($A446,#REF!,7,FALSE()),LEN(VLOOKUP($A446,#REF!,7,FALSE()))-2),CONCATENATE(LEFT(VLOOKUP($A446,#REF!,7,FALSE()),LEN(VLOOKUP($A446,#REF!,7,FALSE()))-2),"*")),"")</f>
        <v>#VALUE!</v>
      </c>
      <c r="I446" s="92" t="e">
        <f aca="false">IF(LEN(VLOOKUP($A446,#REF!,8,FALSE())),UPPER(RIGHT(VLOOKUP($A446,#REF!,8,FALSE()), 1)),"")</f>
        <v>#VALUE!</v>
      </c>
      <c r="J446" s="90" t="e">
        <f aca="false">IF(LEN(VLOOKUP($A446,#REF!,4,FALSE())),UPPER(RIGHT(VLOOKUP($A446,#REF!,4,FALSE()), 1)),"")</f>
        <v>#VALUE!</v>
      </c>
      <c r="K446" s="90" t="e">
        <f aca="false">IF(LEN(VLOOKUP($A446,#REF!,5,FALSE())),UPPER(RIGHT(VLOOKUP($A446,#REF!,5,FALSE()), 1)),"")</f>
        <v>#VALUE!</v>
      </c>
      <c r="L446" s="90" t="e">
        <f aca="false">IF(LEN(VLOOKUP($A446,#REF!,6,FALSE())),UPPER(RIGHT(VLOOKUP($A446,#REF!,6,FALSE()), 1)),"")</f>
        <v>#VALUE!</v>
      </c>
      <c r="M446" s="91" t="e">
        <f aca="false">IF(LEN(VLOOKUP($A446,#REF!,7,FALSE())),UPPER(RIGHT(VLOOKUP($A446,#REF!,7,FALSE()), 1)),"")</f>
        <v>#VALUE!</v>
      </c>
      <c r="N446" s="185"/>
      <c r="O446" s="185"/>
      <c r="P446" s="185"/>
      <c r="Q446" s="185"/>
      <c r="R446" s="185"/>
      <c r="S446" s="100" t="e">
        <f aca="false">HLOOKUP("Device Tree Pin Name",#REF!,MATCH($A446,#REF!,0),FALSE())</f>
        <v>#VALUE!</v>
      </c>
      <c r="T446" s="95" t="e">
        <f aca="false">HLOOKUP("power rail",#REF!,MATCH($A446,#REF!,0),FALSE())</f>
        <v>#VALUE!</v>
      </c>
      <c r="U446" s="96" t="e">
        <f aca="false">HLOOKUP("Wake Capable",#REF!,MATCH($A446,#REF!,0),FALSE())</f>
        <v>#VALUE!</v>
      </c>
      <c r="V446" s="96" t="e">
        <f aca="false">HLOOKUP("Strap",#REF!,MATCH($A446,#REF!,0),FALSE())</f>
        <v>#VALUE!</v>
      </c>
      <c r="W446" s="96"/>
      <c r="X446" s="96"/>
      <c r="Y446" s="96"/>
      <c r="Z446" s="95"/>
      <c r="AA446" s="95" t="e">
        <f aca="false">HLOOKUP("Pad type",#REF!,MATCH($A446,#REF!,0),FALSE())</f>
        <v>#VALUE!</v>
      </c>
      <c r="AB446" s="100"/>
      <c r="AC446" s="100" t="e">
        <f aca="false">HLOOKUP("POR Pin State",#REF!,MATCH($A446,#REF!,0),FALSE())</f>
        <v>#VALUE!</v>
      </c>
      <c r="AD446" s="187"/>
      <c r="AE446" s="187"/>
      <c r="AF446" s="187"/>
      <c r="AG446" s="187"/>
      <c r="AH446" s="188"/>
      <c r="AI446" s="188"/>
      <c r="AJ446" s="189"/>
      <c r="AK446" s="189"/>
      <c r="AL446" s="189"/>
      <c r="AM446" s="189"/>
      <c r="AN446" s="189"/>
      <c r="AO446" s="189"/>
      <c r="AP446" s="189"/>
      <c r="AQ446" s="207" t="s">
        <v>1014</v>
      </c>
      <c r="AR446" s="104"/>
      <c r="AS446" s="104"/>
      <c r="AT446" s="104"/>
      <c r="AU446" s="104"/>
      <c r="AV446" s="104"/>
      <c r="AW446" s="104"/>
      <c r="AX446" s="104"/>
      <c r="AY446" s="104"/>
      <c r="AZ446" s="104"/>
      <c r="BA446" s="104"/>
      <c r="BB446" s="162"/>
      <c r="BC446" s="104"/>
      <c r="BD446" s="191"/>
      <c r="BE446" s="195" t="s">
        <v>1013</v>
      </c>
      <c r="BF446" s="108" t="e">
        <f aca="false">VLOOKUP($A446,#REF!, 34, FALSE())</f>
        <v>#VALUE!</v>
      </c>
      <c r="BG446" s="108" t="e">
        <f aca="false">VLOOKUP($A446,#REF!, 22, FALSE())</f>
        <v>#VALUE!</v>
      </c>
      <c r="BH446" s="109"/>
    </row>
    <row r="447" s="193" customFormat="true" ht="12.75" hidden="false" customHeight="true" outlineLevel="0" collapsed="false">
      <c r="A447" s="133" t="s">
        <v>1015</v>
      </c>
      <c r="B447" s="86" t="e">
        <f aca="false">VLOOKUP($A447,#REF!, 34, FALSE())</f>
        <v>#VALUE!</v>
      </c>
      <c r="C447" s="87" t="str">
        <f aca="false">CONCATENATE("unused_",A447)</f>
        <v>unused_NVHS0_TX5N</v>
      </c>
      <c r="D447" s="88" t="e">
        <f aca="false">IF(LEN(VLOOKUP($A447,#REF!,8,FALSE())),LEFT(VLOOKUP($A447,#REF!,8,FALSE()),LEN(VLOOKUP($A447,#REF!,8,FALSE()))-2),"")</f>
        <v>#VALUE!</v>
      </c>
      <c r="E447" s="89" t="e">
        <f aca="false">IF(LEN(VLOOKUP($A447,#REF!,4,FALSE())),IF(INDEX(#REF!,MATCH($A447,#REF!,0),1),LEFT(VLOOKUP($A447,#REF!,4,FALSE()),LEN(VLOOKUP($A447,#REF!,4,FALSE()))-2),CONCATENATE(LEFT(VLOOKUP($A447,#REF!,4,FALSE()),LEN(VLOOKUP($A447,#REF!,4,FALSE()))-2),"*")),"")</f>
        <v>#VALUE!</v>
      </c>
      <c r="F447" s="90" t="e">
        <f aca="false">IF(LEN(VLOOKUP($A447,#REF!,5,FALSE())),IF(INDEX(#REF!,MATCH($A447,#REF!,0),2),LEFT(VLOOKUP($A447,#REF!,5,FALSE()),LEN(VLOOKUP($A447,#REF!,5,FALSE()))-2),CONCATENATE(LEFT(VLOOKUP($A447,#REF!,5,FALSE()),LEN(VLOOKUP($A447,#REF!,5,FALSE()))-2),"*")),"")</f>
        <v>#VALUE!</v>
      </c>
      <c r="G447" s="90" t="e">
        <f aca="false">IF(LEN(VLOOKUP($A447,#REF!,6,FALSE())),IF(INDEX(#REF!,MATCH($A447,#REF!,0),3),LEFT(VLOOKUP($A447,#REF!,6,FALSE()),LEN(VLOOKUP($A447,#REF!,6,FALSE()))-2),CONCATENATE(LEFT(VLOOKUP($A447,#REF!,6,FALSE()),LEN(VLOOKUP($A447,#REF!,6,FALSE()))-2),"*")),"")</f>
        <v>#VALUE!</v>
      </c>
      <c r="H447" s="91" t="e">
        <f aca="false">IF(LEN(VLOOKUP($A447,#REF!,7,FALSE())),IF(INDEX(#REF!,MATCH($A447,#REF!,0),4),LEFT(VLOOKUP($A447,#REF!,7,FALSE()),LEN(VLOOKUP($A447,#REF!,7,FALSE()))-2),CONCATENATE(LEFT(VLOOKUP($A447,#REF!,7,FALSE()),LEN(VLOOKUP($A447,#REF!,7,FALSE()))-2),"*")),"")</f>
        <v>#VALUE!</v>
      </c>
      <c r="I447" s="92" t="e">
        <f aca="false">IF(LEN(VLOOKUP($A447,#REF!,8,FALSE())),UPPER(RIGHT(VLOOKUP($A447,#REF!,8,FALSE()), 1)),"")</f>
        <v>#VALUE!</v>
      </c>
      <c r="J447" s="90" t="e">
        <f aca="false">IF(LEN(VLOOKUP($A447,#REF!,4,FALSE())),UPPER(RIGHT(VLOOKUP($A447,#REF!,4,FALSE()), 1)),"")</f>
        <v>#VALUE!</v>
      </c>
      <c r="K447" s="90" t="e">
        <f aca="false">IF(LEN(VLOOKUP($A447,#REF!,5,FALSE())),UPPER(RIGHT(VLOOKUP($A447,#REF!,5,FALSE()), 1)),"")</f>
        <v>#VALUE!</v>
      </c>
      <c r="L447" s="90" t="e">
        <f aca="false">IF(LEN(VLOOKUP($A447,#REF!,6,FALSE())),UPPER(RIGHT(VLOOKUP($A447,#REF!,6,FALSE()), 1)),"")</f>
        <v>#VALUE!</v>
      </c>
      <c r="M447" s="91" t="e">
        <f aca="false">IF(LEN(VLOOKUP($A447,#REF!,7,FALSE())),UPPER(RIGHT(VLOOKUP($A447,#REF!,7,FALSE()), 1)),"")</f>
        <v>#VALUE!</v>
      </c>
      <c r="N447" s="185"/>
      <c r="O447" s="185"/>
      <c r="P447" s="185"/>
      <c r="Q447" s="185"/>
      <c r="R447" s="185"/>
      <c r="S447" s="100" t="e">
        <f aca="false">HLOOKUP("Device Tree Pin Name",#REF!,MATCH($A447,#REF!,0),FALSE())</f>
        <v>#VALUE!</v>
      </c>
      <c r="T447" s="95" t="e">
        <f aca="false">HLOOKUP("power rail",#REF!,MATCH($A447,#REF!,0),FALSE())</f>
        <v>#VALUE!</v>
      </c>
      <c r="U447" s="96" t="e">
        <f aca="false">HLOOKUP("Wake Capable",#REF!,MATCH($A447,#REF!,0),FALSE())</f>
        <v>#VALUE!</v>
      </c>
      <c r="V447" s="96" t="e">
        <f aca="false">HLOOKUP("Strap",#REF!,MATCH($A447,#REF!,0),FALSE())</f>
        <v>#VALUE!</v>
      </c>
      <c r="W447" s="96"/>
      <c r="X447" s="96"/>
      <c r="Y447" s="96"/>
      <c r="Z447" s="95"/>
      <c r="AA447" s="95" t="e">
        <f aca="false">HLOOKUP("Pad type",#REF!,MATCH($A447,#REF!,0),FALSE())</f>
        <v>#VALUE!</v>
      </c>
      <c r="AB447" s="100"/>
      <c r="AC447" s="100" t="e">
        <f aca="false">HLOOKUP("POR Pin State",#REF!,MATCH($A447,#REF!,0),FALSE())</f>
        <v>#VALUE!</v>
      </c>
      <c r="AD447" s="187"/>
      <c r="AE447" s="187"/>
      <c r="AF447" s="187"/>
      <c r="AG447" s="187"/>
      <c r="AH447" s="188"/>
      <c r="AI447" s="188"/>
      <c r="AJ447" s="189"/>
      <c r="AK447" s="189"/>
      <c r="AL447" s="189"/>
      <c r="AM447" s="189"/>
      <c r="AN447" s="189"/>
      <c r="AO447" s="189"/>
      <c r="AP447" s="189"/>
      <c r="AQ447" s="208" t="s">
        <v>1016</v>
      </c>
      <c r="AR447" s="104"/>
      <c r="AS447" s="104"/>
      <c r="AT447" s="104"/>
      <c r="AU447" s="104"/>
      <c r="AV447" s="104"/>
      <c r="AW447" s="104"/>
      <c r="AX447" s="104"/>
      <c r="AY447" s="104"/>
      <c r="AZ447" s="104"/>
      <c r="BA447" s="104"/>
      <c r="BB447" s="162"/>
      <c r="BC447" s="104"/>
      <c r="BD447" s="191"/>
      <c r="BE447" s="195" t="s">
        <v>1015</v>
      </c>
      <c r="BF447" s="108" t="e">
        <f aca="false">VLOOKUP($A447,#REF!, 34, FALSE())</f>
        <v>#VALUE!</v>
      </c>
      <c r="BG447" s="108" t="e">
        <f aca="false">VLOOKUP($A447,#REF!, 22, FALSE())</f>
        <v>#VALUE!</v>
      </c>
      <c r="BH447" s="109"/>
    </row>
    <row r="448" s="193" customFormat="true" ht="12.75" hidden="false" customHeight="true" outlineLevel="0" collapsed="false">
      <c r="A448" s="133" t="s">
        <v>1017</v>
      </c>
      <c r="B448" s="86" t="e">
        <f aca="false">VLOOKUP($A448,#REF!, 34, FALSE())</f>
        <v>#VALUE!</v>
      </c>
      <c r="C448" s="87" t="str">
        <f aca="false">CONCATENATE("unused_",A448)</f>
        <v>unused_NVHS0_RX6P</v>
      </c>
      <c r="D448" s="88" t="e">
        <f aca="false">IF(LEN(VLOOKUP($A448,#REF!,8,FALSE())),LEFT(VLOOKUP($A448,#REF!,8,FALSE()),LEN(VLOOKUP($A448,#REF!,8,FALSE()))-2),"")</f>
        <v>#VALUE!</v>
      </c>
      <c r="E448" s="89" t="e">
        <f aca="false">IF(LEN(VLOOKUP($A448,#REF!,4,FALSE())),IF(INDEX(#REF!,MATCH($A448,#REF!,0),1),LEFT(VLOOKUP($A448,#REF!,4,FALSE()),LEN(VLOOKUP($A448,#REF!,4,FALSE()))-2),CONCATENATE(LEFT(VLOOKUP($A448,#REF!,4,FALSE()),LEN(VLOOKUP($A448,#REF!,4,FALSE()))-2),"*")),"")</f>
        <v>#VALUE!</v>
      </c>
      <c r="F448" s="90" t="e">
        <f aca="false">IF(LEN(VLOOKUP($A448,#REF!,5,FALSE())),IF(INDEX(#REF!,MATCH($A448,#REF!,0),2),LEFT(VLOOKUP($A448,#REF!,5,FALSE()),LEN(VLOOKUP($A448,#REF!,5,FALSE()))-2),CONCATENATE(LEFT(VLOOKUP($A448,#REF!,5,FALSE()),LEN(VLOOKUP($A448,#REF!,5,FALSE()))-2),"*")),"")</f>
        <v>#VALUE!</v>
      </c>
      <c r="G448" s="90" t="e">
        <f aca="false">IF(LEN(VLOOKUP($A448,#REF!,6,FALSE())),IF(INDEX(#REF!,MATCH($A448,#REF!,0),3),LEFT(VLOOKUP($A448,#REF!,6,FALSE()),LEN(VLOOKUP($A448,#REF!,6,FALSE()))-2),CONCATENATE(LEFT(VLOOKUP($A448,#REF!,6,FALSE()),LEN(VLOOKUP($A448,#REF!,6,FALSE()))-2),"*")),"")</f>
        <v>#VALUE!</v>
      </c>
      <c r="H448" s="91" t="e">
        <f aca="false">IF(LEN(VLOOKUP($A448,#REF!,7,FALSE())),IF(INDEX(#REF!,MATCH($A448,#REF!,0),4),LEFT(VLOOKUP($A448,#REF!,7,FALSE()),LEN(VLOOKUP($A448,#REF!,7,FALSE()))-2),CONCATENATE(LEFT(VLOOKUP($A448,#REF!,7,FALSE()),LEN(VLOOKUP($A448,#REF!,7,FALSE()))-2),"*")),"")</f>
        <v>#VALUE!</v>
      </c>
      <c r="I448" s="92" t="e">
        <f aca="false">IF(LEN(VLOOKUP($A448,#REF!,8,FALSE())),UPPER(RIGHT(VLOOKUP($A448,#REF!,8,FALSE()), 1)),"")</f>
        <v>#VALUE!</v>
      </c>
      <c r="J448" s="90" t="e">
        <f aca="false">IF(LEN(VLOOKUP($A448,#REF!,4,FALSE())),UPPER(RIGHT(VLOOKUP($A448,#REF!,4,FALSE()), 1)),"")</f>
        <v>#VALUE!</v>
      </c>
      <c r="K448" s="90" t="e">
        <f aca="false">IF(LEN(VLOOKUP($A448,#REF!,5,FALSE())),UPPER(RIGHT(VLOOKUP($A448,#REF!,5,FALSE()), 1)),"")</f>
        <v>#VALUE!</v>
      </c>
      <c r="L448" s="90" t="e">
        <f aca="false">IF(LEN(VLOOKUP($A448,#REF!,6,FALSE())),UPPER(RIGHT(VLOOKUP($A448,#REF!,6,FALSE()), 1)),"")</f>
        <v>#VALUE!</v>
      </c>
      <c r="M448" s="91" t="e">
        <f aca="false">IF(LEN(VLOOKUP($A448,#REF!,7,FALSE())),UPPER(RIGHT(VLOOKUP($A448,#REF!,7,FALSE()), 1)),"")</f>
        <v>#VALUE!</v>
      </c>
      <c r="N448" s="185"/>
      <c r="O448" s="185"/>
      <c r="P448" s="185"/>
      <c r="Q448" s="185"/>
      <c r="R448" s="185"/>
      <c r="S448" s="100" t="e">
        <f aca="false">HLOOKUP("Device Tree Pin Name",#REF!,MATCH($A448,#REF!,0),FALSE())</f>
        <v>#VALUE!</v>
      </c>
      <c r="T448" s="95" t="e">
        <f aca="false">HLOOKUP("power rail",#REF!,MATCH($A448,#REF!,0),FALSE())</f>
        <v>#VALUE!</v>
      </c>
      <c r="U448" s="96" t="e">
        <f aca="false">HLOOKUP("Wake Capable",#REF!,MATCH($A448,#REF!,0),FALSE())</f>
        <v>#VALUE!</v>
      </c>
      <c r="V448" s="96" t="e">
        <f aca="false">HLOOKUP("Strap",#REF!,MATCH($A448,#REF!,0),FALSE())</f>
        <v>#VALUE!</v>
      </c>
      <c r="W448" s="96"/>
      <c r="X448" s="96"/>
      <c r="Y448" s="96"/>
      <c r="Z448" s="95"/>
      <c r="AA448" s="95" t="e">
        <f aca="false">HLOOKUP("Pad type",#REF!,MATCH($A448,#REF!,0),FALSE())</f>
        <v>#VALUE!</v>
      </c>
      <c r="AB448" s="100"/>
      <c r="AC448" s="100" t="e">
        <f aca="false">HLOOKUP("POR Pin State",#REF!,MATCH($A448,#REF!,0),FALSE())</f>
        <v>#VALUE!</v>
      </c>
      <c r="AD448" s="187"/>
      <c r="AE448" s="187"/>
      <c r="AF448" s="187"/>
      <c r="AG448" s="187"/>
      <c r="AH448" s="188"/>
      <c r="AI448" s="188"/>
      <c r="AJ448" s="189"/>
      <c r="AK448" s="189"/>
      <c r="AL448" s="189"/>
      <c r="AM448" s="189"/>
      <c r="AN448" s="189"/>
      <c r="AO448" s="189"/>
      <c r="AP448" s="189"/>
      <c r="AQ448" s="207" t="s">
        <v>1018</v>
      </c>
      <c r="AR448" s="104"/>
      <c r="AS448" s="104"/>
      <c r="AT448" s="104"/>
      <c r="AU448" s="104"/>
      <c r="AV448" s="104"/>
      <c r="AW448" s="104"/>
      <c r="AX448" s="104"/>
      <c r="AY448" s="104"/>
      <c r="AZ448" s="104"/>
      <c r="BA448" s="104"/>
      <c r="BB448" s="162"/>
      <c r="BC448" s="104"/>
      <c r="BD448" s="191"/>
      <c r="BE448" s="195" t="s">
        <v>1017</v>
      </c>
      <c r="BF448" s="108" t="e">
        <f aca="false">VLOOKUP($A448,#REF!, 34, FALSE())</f>
        <v>#VALUE!</v>
      </c>
      <c r="BG448" s="108" t="e">
        <f aca="false">VLOOKUP($A448,#REF!, 22, FALSE())</f>
        <v>#VALUE!</v>
      </c>
      <c r="BH448" s="109"/>
    </row>
    <row r="449" s="193" customFormat="true" ht="12.75" hidden="false" customHeight="true" outlineLevel="0" collapsed="false">
      <c r="A449" s="133" t="s">
        <v>1019</v>
      </c>
      <c r="B449" s="86" t="e">
        <f aca="false">VLOOKUP($A449,#REF!, 34, FALSE())</f>
        <v>#VALUE!</v>
      </c>
      <c r="C449" s="87" t="str">
        <f aca="false">CONCATENATE("unused_",A449)</f>
        <v>unused_NVHS0_RX6N</v>
      </c>
      <c r="D449" s="88" t="e">
        <f aca="false">IF(LEN(VLOOKUP($A449,#REF!,8,FALSE())),LEFT(VLOOKUP($A449,#REF!,8,FALSE()),LEN(VLOOKUP($A449,#REF!,8,FALSE()))-2),"")</f>
        <v>#VALUE!</v>
      </c>
      <c r="E449" s="89" t="e">
        <f aca="false">IF(LEN(VLOOKUP($A449,#REF!,4,FALSE())),IF(INDEX(#REF!,MATCH($A449,#REF!,0),1),LEFT(VLOOKUP($A449,#REF!,4,FALSE()),LEN(VLOOKUP($A449,#REF!,4,FALSE()))-2),CONCATENATE(LEFT(VLOOKUP($A449,#REF!,4,FALSE()),LEN(VLOOKUP($A449,#REF!,4,FALSE()))-2),"*")),"")</f>
        <v>#VALUE!</v>
      </c>
      <c r="F449" s="90" t="e">
        <f aca="false">IF(LEN(VLOOKUP($A449,#REF!,5,FALSE())),IF(INDEX(#REF!,MATCH($A449,#REF!,0),2),LEFT(VLOOKUP($A449,#REF!,5,FALSE()),LEN(VLOOKUP($A449,#REF!,5,FALSE()))-2),CONCATENATE(LEFT(VLOOKUP($A449,#REF!,5,FALSE()),LEN(VLOOKUP($A449,#REF!,5,FALSE()))-2),"*")),"")</f>
        <v>#VALUE!</v>
      </c>
      <c r="G449" s="90" t="e">
        <f aca="false">IF(LEN(VLOOKUP($A449,#REF!,6,FALSE())),IF(INDEX(#REF!,MATCH($A449,#REF!,0),3),LEFT(VLOOKUP($A449,#REF!,6,FALSE()),LEN(VLOOKUP($A449,#REF!,6,FALSE()))-2),CONCATENATE(LEFT(VLOOKUP($A449,#REF!,6,FALSE()),LEN(VLOOKUP($A449,#REF!,6,FALSE()))-2),"*")),"")</f>
        <v>#VALUE!</v>
      </c>
      <c r="H449" s="91" t="e">
        <f aca="false">IF(LEN(VLOOKUP($A449,#REF!,7,FALSE())),IF(INDEX(#REF!,MATCH($A449,#REF!,0),4),LEFT(VLOOKUP($A449,#REF!,7,FALSE()),LEN(VLOOKUP($A449,#REF!,7,FALSE()))-2),CONCATENATE(LEFT(VLOOKUP($A449,#REF!,7,FALSE()),LEN(VLOOKUP($A449,#REF!,7,FALSE()))-2),"*")),"")</f>
        <v>#VALUE!</v>
      </c>
      <c r="I449" s="92" t="e">
        <f aca="false">IF(LEN(VLOOKUP($A449,#REF!,8,FALSE())),UPPER(RIGHT(VLOOKUP($A449,#REF!,8,FALSE()), 1)),"")</f>
        <v>#VALUE!</v>
      </c>
      <c r="J449" s="90" t="e">
        <f aca="false">IF(LEN(VLOOKUP($A449,#REF!,4,FALSE())),UPPER(RIGHT(VLOOKUP($A449,#REF!,4,FALSE()), 1)),"")</f>
        <v>#VALUE!</v>
      </c>
      <c r="K449" s="90" t="e">
        <f aca="false">IF(LEN(VLOOKUP($A449,#REF!,5,FALSE())),UPPER(RIGHT(VLOOKUP($A449,#REF!,5,FALSE()), 1)),"")</f>
        <v>#VALUE!</v>
      </c>
      <c r="L449" s="90" t="e">
        <f aca="false">IF(LEN(VLOOKUP($A449,#REF!,6,FALSE())),UPPER(RIGHT(VLOOKUP($A449,#REF!,6,FALSE()), 1)),"")</f>
        <v>#VALUE!</v>
      </c>
      <c r="M449" s="91" t="e">
        <f aca="false">IF(LEN(VLOOKUP($A449,#REF!,7,FALSE())),UPPER(RIGHT(VLOOKUP($A449,#REF!,7,FALSE()), 1)),"")</f>
        <v>#VALUE!</v>
      </c>
      <c r="N449" s="185"/>
      <c r="O449" s="185"/>
      <c r="P449" s="185"/>
      <c r="Q449" s="185"/>
      <c r="R449" s="185"/>
      <c r="S449" s="100" t="e">
        <f aca="false">HLOOKUP("Device Tree Pin Name",#REF!,MATCH($A449,#REF!,0),FALSE())</f>
        <v>#VALUE!</v>
      </c>
      <c r="T449" s="95" t="e">
        <f aca="false">HLOOKUP("power rail",#REF!,MATCH($A449,#REF!,0),FALSE())</f>
        <v>#VALUE!</v>
      </c>
      <c r="U449" s="96" t="e">
        <f aca="false">HLOOKUP("Wake Capable",#REF!,MATCH($A449,#REF!,0),FALSE())</f>
        <v>#VALUE!</v>
      </c>
      <c r="V449" s="96" t="e">
        <f aca="false">HLOOKUP("Strap",#REF!,MATCH($A449,#REF!,0),FALSE())</f>
        <v>#VALUE!</v>
      </c>
      <c r="W449" s="96"/>
      <c r="X449" s="96"/>
      <c r="Y449" s="96"/>
      <c r="Z449" s="95"/>
      <c r="AA449" s="95" t="e">
        <f aca="false">HLOOKUP("Pad type",#REF!,MATCH($A449,#REF!,0),FALSE())</f>
        <v>#VALUE!</v>
      </c>
      <c r="AB449" s="100"/>
      <c r="AC449" s="100" t="e">
        <f aca="false">HLOOKUP("POR Pin State",#REF!,MATCH($A449,#REF!,0),FALSE())</f>
        <v>#VALUE!</v>
      </c>
      <c r="AD449" s="187"/>
      <c r="AE449" s="187"/>
      <c r="AF449" s="187"/>
      <c r="AG449" s="187"/>
      <c r="AH449" s="188"/>
      <c r="AI449" s="188"/>
      <c r="AJ449" s="189"/>
      <c r="AK449" s="189"/>
      <c r="AL449" s="189"/>
      <c r="AM449" s="189"/>
      <c r="AN449" s="189"/>
      <c r="AO449" s="189"/>
      <c r="AP449" s="189"/>
      <c r="AQ449" s="208" t="s">
        <v>1020</v>
      </c>
      <c r="AR449" s="104"/>
      <c r="AS449" s="104"/>
      <c r="AT449" s="104"/>
      <c r="AU449" s="104"/>
      <c r="AV449" s="104"/>
      <c r="AW449" s="104"/>
      <c r="AX449" s="104"/>
      <c r="AY449" s="104"/>
      <c r="AZ449" s="104"/>
      <c r="BA449" s="104"/>
      <c r="BB449" s="162"/>
      <c r="BC449" s="104"/>
      <c r="BD449" s="191"/>
      <c r="BE449" s="195" t="s">
        <v>1019</v>
      </c>
      <c r="BF449" s="108" t="e">
        <f aca="false">VLOOKUP($A449,#REF!, 34, FALSE())</f>
        <v>#VALUE!</v>
      </c>
      <c r="BG449" s="108" t="e">
        <f aca="false">VLOOKUP($A449,#REF!, 22, FALSE())</f>
        <v>#VALUE!</v>
      </c>
      <c r="BH449" s="109"/>
    </row>
    <row r="450" s="193" customFormat="true" ht="12.75" hidden="false" customHeight="true" outlineLevel="0" collapsed="false">
      <c r="A450" s="133" t="s">
        <v>1021</v>
      </c>
      <c r="B450" s="86" t="e">
        <f aca="false">VLOOKUP($A450,#REF!, 34, FALSE())</f>
        <v>#VALUE!</v>
      </c>
      <c r="C450" s="87" t="str">
        <f aca="false">CONCATENATE("unused_",A450)</f>
        <v>unused_NVHS0_TX6P</v>
      </c>
      <c r="D450" s="88" t="e">
        <f aca="false">IF(LEN(VLOOKUP($A450,#REF!,8,FALSE())),LEFT(VLOOKUP($A450,#REF!,8,FALSE()),LEN(VLOOKUP($A450,#REF!,8,FALSE()))-2),"")</f>
        <v>#VALUE!</v>
      </c>
      <c r="E450" s="89" t="e">
        <f aca="false">IF(LEN(VLOOKUP($A450,#REF!,4,FALSE())),IF(INDEX(#REF!,MATCH($A450,#REF!,0),1),LEFT(VLOOKUP($A450,#REF!,4,FALSE()),LEN(VLOOKUP($A450,#REF!,4,FALSE()))-2),CONCATENATE(LEFT(VLOOKUP($A450,#REF!,4,FALSE()),LEN(VLOOKUP($A450,#REF!,4,FALSE()))-2),"*")),"")</f>
        <v>#VALUE!</v>
      </c>
      <c r="F450" s="90" t="e">
        <f aca="false">IF(LEN(VLOOKUP($A450,#REF!,5,FALSE())),IF(INDEX(#REF!,MATCH($A450,#REF!,0),2),LEFT(VLOOKUP($A450,#REF!,5,FALSE()),LEN(VLOOKUP($A450,#REF!,5,FALSE()))-2),CONCATENATE(LEFT(VLOOKUP($A450,#REF!,5,FALSE()),LEN(VLOOKUP($A450,#REF!,5,FALSE()))-2),"*")),"")</f>
        <v>#VALUE!</v>
      </c>
      <c r="G450" s="90" t="e">
        <f aca="false">IF(LEN(VLOOKUP($A450,#REF!,6,FALSE())),IF(INDEX(#REF!,MATCH($A450,#REF!,0),3),LEFT(VLOOKUP($A450,#REF!,6,FALSE()),LEN(VLOOKUP($A450,#REF!,6,FALSE()))-2),CONCATENATE(LEFT(VLOOKUP($A450,#REF!,6,FALSE()),LEN(VLOOKUP($A450,#REF!,6,FALSE()))-2),"*")),"")</f>
        <v>#VALUE!</v>
      </c>
      <c r="H450" s="91" t="e">
        <f aca="false">IF(LEN(VLOOKUP($A450,#REF!,7,FALSE())),IF(INDEX(#REF!,MATCH($A450,#REF!,0),4),LEFT(VLOOKUP($A450,#REF!,7,FALSE()),LEN(VLOOKUP($A450,#REF!,7,FALSE()))-2),CONCATENATE(LEFT(VLOOKUP($A450,#REF!,7,FALSE()),LEN(VLOOKUP($A450,#REF!,7,FALSE()))-2),"*")),"")</f>
        <v>#VALUE!</v>
      </c>
      <c r="I450" s="92" t="e">
        <f aca="false">IF(LEN(VLOOKUP($A450,#REF!,8,FALSE())),UPPER(RIGHT(VLOOKUP($A450,#REF!,8,FALSE()), 1)),"")</f>
        <v>#VALUE!</v>
      </c>
      <c r="J450" s="90" t="e">
        <f aca="false">IF(LEN(VLOOKUP($A450,#REF!,4,FALSE())),UPPER(RIGHT(VLOOKUP($A450,#REF!,4,FALSE()), 1)),"")</f>
        <v>#VALUE!</v>
      </c>
      <c r="K450" s="90" t="e">
        <f aca="false">IF(LEN(VLOOKUP($A450,#REF!,5,FALSE())),UPPER(RIGHT(VLOOKUP($A450,#REF!,5,FALSE()), 1)),"")</f>
        <v>#VALUE!</v>
      </c>
      <c r="L450" s="90" t="e">
        <f aca="false">IF(LEN(VLOOKUP($A450,#REF!,6,FALSE())),UPPER(RIGHT(VLOOKUP($A450,#REF!,6,FALSE()), 1)),"")</f>
        <v>#VALUE!</v>
      </c>
      <c r="M450" s="91" t="e">
        <f aca="false">IF(LEN(VLOOKUP($A450,#REF!,7,FALSE())),UPPER(RIGHT(VLOOKUP($A450,#REF!,7,FALSE()), 1)),"")</f>
        <v>#VALUE!</v>
      </c>
      <c r="N450" s="185"/>
      <c r="O450" s="185"/>
      <c r="P450" s="185"/>
      <c r="Q450" s="185"/>
      <c r="R450" s="185"/>
      <c r="S450" s="100" t="e">
        <f aca="false">HLOOKUP("Device Tree Pin Name",#REF!,MATCH($A450,#REF!,0),FALSE())</f>
        <v>#VALUE!</v>
      </c>
      <c r="T450" s="95" t="e">
        <f aca="false">HLOOKUP("power rail",#REF!,MATCH($A450,#REF!,0),FALSE())</f>
        <v>#VALUE!</v>
      </c>
      <c r="U450" s="209"/>
      <c r="V450" s="209"/>
      <c r="W450" s="209"/>
      <c r="X450" s="209"/>
      <c r="Y450" s="209"/>
      <c r="Z450" s="95"/>
      <c r="AA450" s="95" t="e">
        <f aca="false">HLOOKUP("Pad type",#REF!,MATCH($A450,#REF!,0),FALSE())</f>
        <v>#VALUE!</v>
      </c>
      <c r="AB450" s="210"/>
      <c r="AC450" s="210"/>
      <c r="AD450" s="187"/>
      <c r="AE450" s="187"/>
      <c r="AF450" s="187"/>
      <c r="AG450" s="187"/>
      <c r="AH450" s="188"/>
      <c r="AI450" s="188"/>
      <c r="AJ450" s="189"/>
      <c r="AK450" s="189"/>
      <c r="AL450" s="189"/>
      <c r="AM450" s="189"/>
      <c r="AN450" s="189"/>
      <c r="AO450" s="189"/>
      <c r="AP450" s="189"/>
      <c r="AQ450" s="208" t="s">
        <v>1022</v>
      </c>
      <c r="AR450" s="104"/>
      <c r="AS450" s="104"/>
      <c r="AT450" s="104"/>
      <c r="AU450" s="104"/>
      <c r="AV450" s="104"/>
      <c r="AW450" s="104"/>
      <c r="AX450" s="104"/>
      <c r="AY450" s="104"/>
      <c r="AZ450" s="104"/>
      <c r="BA450" s="104"/>
      <c r="BB450" s="162"/>
      <c r="BC450" s="104"/>
      <c r="BD450" s="191"/>
      <c r="BE450" s="195" t="s">
        <v>1021</v>
      </c>
      <c r="BF450" s="108" t="e">
        <f aca="false">VLOOKUP($A450,#REF!, 34, FALSE())</f>
        <v>#VALUE!</v>
      </c>
      <c r="BG450" s="108" t="e">
        <f aca="false">VLOOKUP($A450,#REF!, 22, FALSE())</f>
        <v>#VALUE!</v>
      </c>
      <c r="BH450" s="109"/>
    </row>
    <row r="451" s="193" customFormat="true" ht="12.75" hidden="false" customHeight="true" outlineLevel="0" collapsed="false">
      <c r="A451" s="133" t="s">
        <v>1023</v>
      </c>
      <c r="B451" s="86" t="e">
        <f aca="false">VLOOKUP($A451,#REF!, 34, FALSE())</f>
        <v>#VALUE!</v>
      </c>
      <c r="C451" s="87" t="str">
        <f aca="false">CONCATENATE("unused_",A451)</f>
        <v>unused_NVHS0_TX6N</v>
      </c>
      <c r="D451" s="88" t="e">
        <f aca="false">IF(LEN(VLOOKUP($A451,#REF!,8,FALSE())),LEFT(VLOOKUP($A451,#REF!,8,FALSE()),LEN(VLOOKUP($A451,#REF!,8,FALSE()))-2),"")</f>
        <v>#VALUE!</v>
      </c>
      <c r="E451" s="89" t="e">
        <f aca="false">IF(LEN(VLOOKUP($A451,#REF!,4,FALSE())),IF(INDEX(#REF!,MATCH($A451,#REF!,0),1),LEFT(VLOOKUP($A451,#REF!,4,FALSE()),LEN(VLOOKUP($A451,#REF!,4,FALSE()))-2),CONCATENATE(LEFT(VLOOKUP($A451,#REF!,4,FALSE()),LEN(VLOOKUP($A451,#REF!,4,FALSE()))-2),"*")),"")</f>
        <v>#VALUE!</v>
      </c>
      <c r="F451" s="90" t="e">
        <f aca="false">IF(LEN(VLOOKUP($A451,#REF!,5,FALSE())),IF(INDEX(#REF!,MATCH($A451,#REF!,0),2),LEFT(VLOOKUP($A451,#REF!,5,FALSE()),LEN(VLOOKUP($A451,#REF!,5,FALSE()))-2),CONCATENATE(LEFT(VLOOKUP($A451,#REF!,5,FALSE()),LEN(VLOOKUP($A451,#REF!,5,FALSE()))-2),"*")),"")</f>
        <v>#VALUE!</v>
      </c>
      <c r="G451" s="90" t="e">
        <f aca="false">IF(LEN(VLOOKUP($A451,#REF!,6,FALSE())),IF(INDEX(#REF!,MATCH($A451,#REF!,0),3),LEFT(VLOOKUP($A451,#REF!,6,FALSE()),LEN(VLOOKUP($A451,#REF!,6,FALSE()))-2),CONCATENATE(LEFT(VLOOKUP($A451,#REF!,6,FALSE()),LEN(VLOOKUP($A451,#REF!,6,FALSE()))-2),"*")),"")</f>
        <v>#VALUE!</v>
      </c>
      <c r="H451" s="91" t="e">
        <f aca="false">IF(LEN(VLOOKUP($A451,#REF!,7,FALSE())),IF(INDEX(#REF!,MATCH($A451,#REF!,0),4),LEFT(VLOOKUP($A451,#REF!,7,FALSE()),LEN(VLOOKUP($A451,#REF!,7,FALSE()))-2),CONCATENATE(LEFT(VLOOKUP($A451,#REF!,7,FALSE()),LEN(VLOOKUP($A451,#REF!,7,FALSE()))-2),"*")),"")</f>
        <v>#VALUE!</v>
      </c>
      <c r="I451" s="92" t="e">
        <f aca="false">IF(LEN(VLOOKUP($A451,#REF!,8,FALSE())),UPPER(RIGHT(VLOOKUP($A451,#REF!,8,FALSE()), 1)),"")</f>
        <v>#VALUE!</v>
      </c>
      <c r="J451" s="90" t="e">
        <f aca="false">IF(LEN(VLOOKUP($A451,#REF!,4,FALSE())),UPPER(RIGHT(VLOOKUP($A451,#REF!,4,FALSE()), 1)),"")</f>
        <v>#VALUE!</v>
      </c>
      <c r="K451" s="90" t="e">
        <f aca="false">IF(LEN(VLOOKUP($A451,#REF!,5,FALSE())),UPPER(RIGHT(VLOOKUP($A451,#REF!,5,FALSE()), 1)),"")</f>
        <v>#VALUE!</v>
      </c>
      <c r="L451" s="90" t="e">
        <f aca="false">IF(LEN(VLOOKUP($A451,#REF!,6,FALSE())),UPPER(RIGHT(VLOOKUP($A451,#REF!,6,FALSE()), 1)),"")</f>
        <v>#VALUE!</v>
      </c>
      <c r="M451" s="91" t="e">
        <f aca="false">IF(LEN(VLOOKUP($A451,#REF!,7,FALSE())),UPPER(RIGHT(VLOOKUP($A451,#REF!,7,FALSE()), 1)),"")</f>
        <v>#VALUE!</v>
      </c>
      <c r="N451" s="185"/>
      <c r="O451" s="185"/>
      <c r="P451" s="185"/>
      <c r="Q451" s="185"/>
      <c r="R451" s="185"/>
      <c r="S451" s="100" t="e">
        <f aca="false">HLOOKUP("Device Tree Pin Name",#REF!,MATCH($A451,#REF!,0),FALSE())</f>
        <v>#VALUE!</v>
      </c>
      <c r="T451" s="95" t="e">
        <f aca="false">HLOOKUP("power rail",#REF!,MATCH($A451,#REF!,0),FALSE())</f>
        <v>#VALUE!</v>
      </c>
      <c r="U451" s="96" t="e">
        <f aca="false">HLOOKUP("Wake Capable",#REF!,MATCH($A451,#REF!,0),FALSE())</f>
        <v>#VALUE!</v>
      </c>
      <c r="V451" s="96" t="e">
        <f aca="false">HLOOKUP("Strap",#REF!,MATCH($A451,#REF!,0),FALSE())</f>
        <v>#VALUE!</v>
      </c>
      <c r="W451" s="96"/>
      <c r="X451" s="96"/>
      <c r="Y451" s="96"/>
      <c r="Z451" s="95"/>
      <c r="AA451" s="95" t="e">
        <f aca="false">HLOOKUP("Pad type",#REF!,MATCH($A451,#REF!,0),FALSE())</f>
        <v>#VALUE!</v>
      </c>
      <c r="AB451" s="94"/>
      <c r="AC451" s="94" t="e">
        <f aca="false">HLOOKUP("POR Pin State",#REF!,MATCH($A451,#REF!,0),FALSE())</f>
        <v>#VALUE!</v>
      </c>
      <c r="AD451" s="187"/>
      <c r="AE451" s="187"/>
      <c r="AF451" s="187"/>
      <c r="AG451" s="187"/>
      <c r="AH451" s="188"/>
      <c r="AI451" s="188"/>
      <c r="AJ451" s="189"/>
      <c r="AK451" s="189"/>
      <c r="AL451" s="189"/>
      <c r="AM451" s="189"/>
      <c r="AN451" s="189"/>
      <c r="AO451" s="189"/>
      <c r="AP451" s="189"/>
      <c r="AQ451" s="207" t="s">
        <v>1024</v>
      </c>
      <c r="AR451" s="104"/>
      <c r="AS451" s="104"/>
      <c r="AT451" s="104"/>
      <c r="AU451" s="104"/>
      <c r="AV451" s="104"/>
      <c r="AW451" s="104"/>
      <c r="AX451" s="104"/>
      <c r="AY451" s="104"/>
      <c r="AZ451" s="104"/>
      <c r="BA451" s="104"/>
      <c r="BB451" s="162"/>
      <c r="BC451" s="104"/>
      <c r="BD451" s="191"/>
      <c r="BE451" s="195" t="s">
        <v>1023</v>
      </c>
      <c r="BF451" s="108" t="e">
        <f aca="false">VLOOKUP($A451,#REF!, 34, FALSE())</f>
        <v>#VALUE!</v>
      </c>
      <c r="BG451" s="108" t="e">
        <f aca="false">VLOOKUP($A451,#REF!, 22, FALSE())</f>
        <v>#VALUE!</v>
      </c>
      <c r="BH451" s="109"/>
    </row>
    <row r="452" s="193" customFormat="true" ht="12.75" hidden="false" customHeight="true" outlineLevel="0" collapsed="false">
      <c r="A452" s="133" t="s">
        <v>1025</v>
      </c>
      <c r="B452" s="86" t="e">
        <f aca="false">VLOOKUP($A452,#REF!, 34, FALSE())</f>
        <v>#VALUE!</v>
      </c>
      <c r="C452" s="87" t="str">
        <f aca="false">CONCATENATE("unused_",A452)</f>
        <v>unused_NVHS0_RX7P</v>
      </c>
      <c r="D452" s="88" t="e">
        <f aca="false">IF(LEN(VLOOKUP($A452,#REF!,8,FALSE())),LEFT(VLOOKUP($A452,#REF!,8,FALSE()),LEN(VLOOKUP($A452,#REF!,8,FALSE()))-2),"")</f>
        <v>#VALUE!</v>
      </c>
      <c r="E452" s="89" t="e">
        <f aca="false">IF(LEN(VLOOKUP($A452,#REF!,4,FALSE())),IF(INDEX(#REF!,MATCH($A452,#REF!,0),1),LEFT(VLOOKUP($A452,#REF!,4,FALSE()),LEN(VLOOKUP($A452,#REF!,4,FALSE()))-2),CONCATENATE(LEFT(VLOOKUP($A452,#REF!,4,FALSE()),LEN(VLOOKUP($A452,#REF!,4,FALSE()))-2),"*")),"")</f>
        <v>#VALUE!</v>
      </c>
      <c r="F452" s="90" t="e">
        <f aca="false">IF(LEN(VLOOKUP($A452,#REF!,5,FALSE())),IF(INDEX(#REF!,MATCH($A452,#REF!,0),2),LEFT(VLOOKUP($A452,#REF!,5,FALSE()),LEN(VLOOKUP($A452,#REF!,5,FALSE()))-2),CONCATENATE(LEFT(VLOOKUP($A452,#REF!,5,FALSE()),LEN(VLOOKUP($A452,#REF!,5,FALSE()))-2),"*")),"")</f>
        <v>#VALUE!</v>
      </c>
      <c r="G452" s="90" t="e">
        <f aca="false">IF(LEN(VLOOKUP($A452,#REF!,6,FALSE())),IF(INDEX(#REF!,MATCH($A452,#REF!,0),3),LEFT(VLOOKUP($A452,#REF!,6,FALSE()),LEN(VLOOKUP($A452,#REF!,6,FALSE()))-2),CONCATENATE(LEFT(VLOOKUP($A452,#REF!,6,FALSE()),LEN(VLOOKUP($A452,#REF!,6,FALSE()))-2),"*")),"")</f>
        <v>#VALUE!</v>
      </c>
      <c r="H452" s="91" t="e">
        <f aca="false">IF(LEN(VLOOKUP($A452,#REF!,7,FALSE())),IF(INDEX(#REF!,MATCH($A452,#REF!,0),4),LEFT(VLOOKUP($A452,#REF!,7,FALSE()),LEN(VLOOKUP($A452,#REF!,7,FALSE()))-2),CONCATENATE(LEFT(VLOOKUP($A452,#REF!,7,FALSE()),LEN(VLOOKUP($A452,#REF!,7,FALSE()))-2),"*")),"")</f>
        <v>#VALUE!</v>
      </c>
      <c r="I452" s="92" t="e">
        <f aca="false">IF(LEN(VLOOKUP($A452,#REF!,8,FALSE())),UPPER(RIGHT(VLOOKUP($A452,#REF!,8,FALSE()), 1)),"")</f>
        <v>#VALUE!</v>
      </c>
      <c r="J452" s="90" t="e">
        <f aca="false">IF(LEN(VLOOKUP($A452,#REF!,4,FALSE())),UPPER(RIGHT(VLOOKUP($A452,#REF!,4,FALSE()), 1)),"")</f>
        <v>#VALUE!</v>
      </c>
      <c r="K452" s="90" t="e">
        <f aca="false">IF(LEN(VLOOKUP($A452,#REF!,5,FALSE())),UPPER(RIGHT(VLOOKUP($A452,#REF!,5,FALSE()), 1)),"")</f>
        <v>#VALUE!</v>
      </c>
      <c r="L452" s="90" t="e">
        <f aca="false">IF(LEN(VLOOKUP($A452,#REF!,6,FALSE())),UPPER(RIGHT(VLOOKUP($A452,#REF!,6,FALSE()), 1)),"")</f>
        <v>#VALUE!</v>
      </c>
      <c r="M452" s="91" t="e">
        <f aca="false">IF(LEN(VLOOKUP($A452,#REF!,7,FALSE())),UPPER(RIGHT(VLOOKUP($A452,#REF!,7,FALSE()), 1)),"")</f>
        <v>#VALUE!</v>
      </c>
      <c r="N452" s="185"/>
      <c r="O452" s="185"/>
      <c r="P452" s="185"/>
      <c r="Q452" s="185"/>
      <c r="R452" s="185"/>
      <c r="S452" s="100" t="e">
        <f aca="false">HLOOKUP("Device Tree Pin Name",#REF!,MATCH($A452,#REF!,0),FALSE())</f>
        <v>#VALUE!</v>
      </c>
      <c r="T452" s="95" t="e">
        <f aca="false">HLOOKUP("power rail",#REF!,MATCH($A452,#REF!,0),FALSE())</f>
        <v>#VALUE!</v>
      </c>
      <c r="U452" s="96" t="e">
        <f aca="false">HLOOKUP("Wake Capable",#REF!,MATCH($A452,#REF!,0),FALSE())</f>
        <v>#VALUE!</v>
      </c>
      <c r="V452" s="96" t="e">
        <f aca="false">HLOOKUP("Strap",#REF!,MATCH($A452,#REF!,0),FALSE())</f>
        <v>#VALUE!</v>
      </c>
      <c r="W452" s="96"/>
      <c r="X452" s="96"/>
      <c r="Y452" s="96"/>
      <c r="Z452" s="95"/>
      <c r="AA452" s="95" t="e">
        <f aca="false">HLOOKUP("Pad type",#REF!,MATCH($A452,#REF!,0),FALSE())</f>
        <v>#VALUE!</v>
      </c>
      <c r="AB452" s="100"/>
      <c r="AC452" s="100" t="e">
        <f aca="false">HLOOKUP("POR Pin State",#REF!,MATCH($A452,#REF!,0),FALSE())</f>
        <v>#VALUE!</v>
      </c>
      <c r="AD452" s="187"/>
      <c r="AE452" s="187"/>
      <c r="AF452" s="187"/>
      <c r="AG452" s="187"/>
      <c r="AH452" s="188"/>
      <c r="AI452" s="188"/>
      <c r="AJ452" s="189"/>
      <c r="AK452" s="189"/>
      <c r="AL452" s="189"/>
      <c r="AM452" s="189"/>
      <c r="AN452" s="189"/>
      <c r="AO452" s="189"/>
      <c r="AP452" s="189"/>
      <c r="AQ452" s="208" t="s">
        <v>1026</v>
      </c>
      <c r="AR452" s="104"/>
      <c r="AS452" s="104"/>
      <c r="AT452" s="104"/>
      <c r="AU452" s="104"/>
      <c r="AV452" s="104"/>
      <c r="AW452" s="104"/>
      <c r="AX452" s="104"/>
      <c r="AY452" s="104"/>
      <c r="AZ452" s="104"/>
      <c r="BA452" s="104"/>
      <c r="BB452" s="162"/>
      <c r="BC452" s="104"/>
      <c r="BD452" s="191"/>
      <c r="BE452" s="195" t="s">
        <v>1025</v>
      </c>
      <c r="BF452" s="108" t="e">
        <f aca="false">VLOOKUP($A452,#REF!, 34, FALSE())</f>
        <v>#VALUE!</v>
      </c>
      <c r="BG452" s="108" t="e">
        <f aca="false">VLOOKUP($A452,#REF!, 22, FALSE())</f>
        <v>#VALUE!</v>
      </c>
      <c r="BH452" s="109"/>
    </row>
    <row r="453" s="193" customFormat="true" ht="12.75" hidden="false" customHeight="true" outlineLevel="0" collapsed="false">
      <c r="A453" s="133" t="s">
        <v>1027</v>
      </c>
      <c r="B453" s="86" t="e">
        <f aca="false">VLOOKUP($A453,#REF!, 34, FALSE())</f>
        <v>#VALUE!</v>
      </c>
      <c r="C453" s="87" t="str">
        <f aca="false">CONCATENATE("unused_",A453)</f>
        <v>unused_NVHS0_RX7N</v>
      </c>
      <c r="D453" s="88" t="e">
        <f aca="false">IF(LEN(VLOOKUP($A453,#REF!,8,FALSE())),LEFT(VLOOKUP($A453,#REF!,8,FALSE()),LEN(VLOOKUP($A453,#REF!,8,FALSE()))-2),"")</f>
        <v>#VALUE!</v>
      </c>
      <c r="E453" s="89" t="e">
        <f aca="false">IF(LEN(VLOOKUP($A453,#REF!,4,FALSE())),IF(INDEX(#REF!,MATCH($A453,#REF!,0),1),LEFT(VLOOKUP($A453,#REF!,4,FALSE()),LEN(VLOOKUP($A453,#REF!,4,FALSE()))-2),CONCATENATE(LEFT(VLOOKUP($A453,#REF!,4,FALSE()),LEN(VLOOKUP($A453,#REF!,4,FALSE()))-2),"*")),"")</f>
        <v>#VALUE!</v>
      </c>
      <c r="F453" s="90" t="e">
        <f aca="false">IF(LEN(VLOOKUP($A453,#REF!,5,FALSE())),IF(INDEX(#REF!,MATCH($A453,#REF!,0),2),LEFT(VLOOKUP($A453,#REF!,5,FALSE()),LEN(VLOOKUP($A453,#REF!,5,FALSE()))-2),CONCATENATE(LEFT(VLOOKUP($A453,#REF!,5,FALSE()),LEN(VLOOKUP($A453,#REF!,5,FALSE()))-2),"*")),"")</f>
        <v>#VALUE!</v>
      </c>
      <c r="G453" s="90" t="e">
        <f aca="false">IF(LEN(VLOOKUP($A453,#REF!,6,FALSE())),IF(INDEX(#REF!,MATCH($A453,#REF!,0),3),LEFT(VLOOKUP($A453,#REF!,6,FALSE()),LEN(VLOOKUP($A453,#REF!,6,FALSE()))-2),CONCATENATE(LEFT(VLOOKUP($A453,#REF!,6,FALSE()),LEN(VLOOKUP($A453,#REF!,6,FALSE()))-2),"*")),"")</f>
        <v>#VALUE!</v>
      </c>
      <c r="H453" s="91" t="e">
        <f aca="false">IF(LEN(VLOOKUP($A453,#REF!,7,FALSE())),IF(INDEX(#REF!,MATCH($A453,#REF!,0),4),LEFT(VLOOKUP($A453,#REF!,7,FALSE()),LEN(VLOOKUP($A453,#REF!,7,FALSE()))-2),CONCATENATE(LEFT(VLOOKUP($A453,#REF!,7,FALSE()),LEN(VLOOKUP($A453,#REF!,7,FALSE()))-2),"*")),"")</f>
        <v>#VALUE!</v>
      </c>
      <c r="I453" s="92" t="e">
        <f aca="false">IF(LEN(VLOOKUP($A453,#REF!,8,FALSE())),UPPER(RIGHT(VLOOKUP($A453,#REF!,8,FALSE()), 1)),"")</f>
        <v>#VALUE!</v>
      </c>
      <c r="J453" s="90" t="e">
        <f aca="false">IF(LEN(VLOOKUP($A453,#REF!,4,FALSE())),UPPER(RIGHT(VLOOKUP($A453,#REF!,4,FALSE()), 1)),"")</f>
        <v>#VALUE!</v>
      </c>
      <c r="K453" s="90" t="e">
        <f aca="false">IF(LEN(VLOOKUP($A453,#REF!,5,FALSE())),UPPER(RIGHT(VLOOKUP($A453,#REF!,5,FALSE()), 1)),"")</f>
        <v>#VALUE!</v>
      </c>
      <c r="L453" s="90" t="e">
        <f aca="false">IF(LEN(VLOOKUP($A453,#REF!,6,FALSE())),UPPER(RIGHT(VLOOKUP($A453,#REF!,6,FALSE()), 1)),"")</f>
        <v>#VALUE!</v>
      </c>
      <c r="M453" s="91" t="e">
        <f aca="false">IF(LEN(VLOOKUP($A453,#REF!,7,FALSE())),UPPER(RIGHT(VLOOKUP($A453,#REF!,7,FALSE()), 1)),"")</f>
        <v>#VALUE!</v>
      </c>
      <c r="N453" s="185"/>
      <c r="O453" s="185"/>
      <c r="P453" s="185"/>
      <c r="Q453" s="185"/>
      <c r="R453" s="185"/>
      <c r="S453" s="100" t="e">
        <f aca="false">HLOOKUP("Device Tree Pin Name",#REF!,MATCH($A453,#REF!,0),FALSE())</f>
        <v>#VALUE!</v>
      </c>
      <c r="T453" s="95" t="e">
        <f aca="false">HLOOKUP("power rail",#REF!,MATCH($A453,#REF!,0),FALSE())</f>
        <v>#VALUE!</v>
      </c>
      <c r="U453" s="96" t="e">
        <f aca="false">HLOOKUP("Wake Capable",#REF!,MATCH($A453,#REF!,0),FALSE())</f>
        <v>#VALUE!</v>
      </c>
      <c r="V453" s="96" t="e">
        <f aca="false">HLOOKUP("Strap",#REF!,MATCH($A453,#REF!,0),FALSE())</f>
        <v>#VALUE!</v>
      </c>
      <c r="W453" s="96"/>
      <c r="X453" s="96"/>
      <c r="Y453" s="96"/>
      <c r="Z453" s="95"/>
      <c r="AA453" s="95" t="e">
        <f aca="false">HLOOKUP("Pad type",#REF!,MATCH($A453,#REF!,0),FALSE())</f>
        <v>#VALUE!</v>
      </c>
      <c r="AB453" s="100"/>
      <c r="AC453" s="100" t="e">
        <f aca="false">HLOOKUP("POR Pin State",#REF!,MATCH($A453,#REF!,0),FALSE())</f>
        <v>#VALUE!</v>
      </c>
      <c r="AD453" s="187"/>
      <c r="AE453" s="187"/>
      <c r="AF453" s="187"/>
      <c r="AG453" s="187"/>
      <c r="AH453" s="188"/>
      <c r="AI453" s="188"/>
      <c r="AJ453" s="189"/>
      <c r="AK453" s="189"/>
      <c r="AL453" s="189"/>
      <c r="AM453" s="189"/>
      <c r="AN453" s="189"/>
      <c r="AO453" s="189"/>
      <c r="AP453" s="189"/>
      <c r="AQ453" s="207" t="s">
        <v>1028</v>
      </c>
      <c r="AR453" s="104"/>
      <c r="AS453" s="104"/>
      <c r="AT453" s="104"/>
      <c r="AU453" s="104"/>
      <c r="AV453" s="104"/>
      <c r="AW453" s="104"/>
      <c r="AX453" s="104"/>
      <c r="AY453" s="104"/>
      <c r="AZ453" s="104"/>
      <c r="BA453" s="104"/>
      <c r="BB453" s="162"/>
      <c r="BC453" s="104"/>
      <c r="BD453" s="191"/>
      <c r="BE453" s="195" t="s">
        <v>1027</v>
      </c>
      <c r="BF453" s="108" t="e">
        <f aca="false">VLOOKUP($A453,#REF!, 34, FALSE())</f>
        <v>#VALUE!</v>
      </c>
      <c r="BG453" s="108" t="e">
        <f aca="false">VLOOKUP($A453,#REF!, 22, FALSE())</f>
        <v>#VALUE!</v>
      </c>
      <c r="BH453" s="109"/>
    </row>
    <row r="454" s="193" customFormat="true" ht="12.75" hidden="false" customHeight="true" outlineLevel="0" collapsed="false">
      <c r="A454" s="133" t="s">
        <v>1029</v>
      </c>
      <c r="B454" s="86" t="e">
        <f aca="false">VLOOKUP($A454,#REF!, 34, FALSE())</f>
        <v>#VALUE!</v>
      </c>
      <c r="C454" s="87" t="str">
        <f aca="false">CONCATENATE("unused_",A454)</f>
        <v>unused_NVHS0_TX7P</v>
      </c>
      <c r="D454" s="88" t="e">
        <f aca="false">IF(LEN(VLOOKUP($A454,#REF!,8,FALSE())),LEFT(VLOOKUP($A454,#REF!,8,FALSE()),LEN(VLOOKUP($A454,#REF!,8,FALSE()))-2),"")</f>
        <v>#VALUE!</v>
      </c>
      <c r="E454" s="89" t="e">
        <f aca="false">IF(LEN(VLOOKUP($A454,#REF!,4,FALSE())),IF(INDEX(#REF!,MATCH($A454,#REF!,0),1),LEFT(VLOOKUP($A454,#REF!,4,FALSE()),LEN(VLOOKUP($A454,#REF!,4,FALSE()))-2),CONCATENATE(LEFT(VLOOKUP($A454,#REF!,4,FALSE()),LEN(VLOOKUP($A454,#REF!,4,FALSE()))-2),"*")),"")</f>
        <v>#VALUE!</v>
      </c>
      <c r="F454" s="90" t="e">
        <f aca="false">IF(LEN(VLOOKUP($A454,#REF!,5,FALSE())),IF(INDEX(#REF!,MATCH($A454,#REF!,0),2),LEFT(VLOOKUP($A454,#REF!,5,FALSE()),LEN(VLOOKUP($A454,#REF!,5,FALSE()))-2),CONCATENATE(LEFT(VLOOKUP($A454,#REF!,5,FALSE()),LEN(VLOOKUP($A454,#REF!,5,FALSE()))-2),"*")),"")</f>
        <v>#VALUE!</v>
      </c>
      <c r="G454" s="90" t="e">
        <f aca="false">IF(LEN(VLOOKUP($A454,#REF!,6,FALSE())),IF(INDEX(#REF!,MATCH($A454,#REF!,0),3),LEFT(VLOOKUP($A454,#REF!,6,FALSE()),LEN(VLOOKUP($A454,#REF!,6,FALSE()))-2),CONCATENATE(LEFT(VLOOKUP($A454,#REF!,6,FALSE()),LEN(VLOOKUP($A454,#REF!,6,FALSE()))-2),"*")),"")</f>
        <v>#VALUE!</v>
      </c>
      <c r="H454" s="91" t="e">
        <f aca="false">IF(LEN(VLOOKUP($A454,#REF!,7,FALSE())),IF(INDEX(#REF!,MATCH($A454,#REF!,0),4),LEFT(VLOOKUP($A454,#REF!,7,FALSE()),LEN(VLOOKUP($A454,#REF!,7,FALSE()))-2),CONCATENATE(LEFT(VLOOKUP($A454,#REF!,7,FALSE()),LEN(VLOOKUP($A454,#REF!,7,FALSE()))-2),"*")),"")</f>
        <v>#VALUE!</v>
      </c>
      <c r="I454" s="92" t="e">
        <f aca="false">IF(LEN(VLOOKUP($A454,#REF!,8,FALSE())),UPPER(RIGHT(VLOOKUP($A454,#REF!,8,FALSE()), 1)),"")</f>
        <v>#VALUE!</v>
      </c>
      <c r="J454" s="90" t="e">
        <f aca="false">IF(LEN(VLOOKUP($A454,#REF!,4,FALSE())),UPPER(RIGHT(VLOOKUP($A454,#REF!,4,FALSE()), 1)),"")</f>
        <v>#VALUE!</v>
      </c>
      <c r="K454" s="90" t="e">
        <f aca="false">IF(LEN(VLOOKUP($A454,#REF!,5,FALSE())),UPPER(RIGHT(VLOOKUP($A454,#REF!,5,FALSE()), 1)),"")</f>
        <v>#VALUE!</v>
      </c>
      <c r="L454" s="90" t="e">
        <f aca="false">IF(LEN(VLOOKUP($A454,#REF!,6,FALSE())),UPPER(RIGHT(VLOOKUP($A454,#REF!,6,FALSE()), 1)),"")</f>
        <v>#VALUE!</v>
      </c>
      <c r="M454" s="91" t="e">
        <f aca="false">IF(LEN(VLOOKUP($A454,#REF!,7,FALSE())),UPPER(RIGHT(VLOOKUP($A454,#REF!,7,FALSE()), 1)),"")</f>
        <v>#VALUE!</v>
      </c>
      <c r="N454" s="185"/>
      <c r="O454" s="185"/>
      <c r="P454" s="185"/>
      <c r="Q454" s="185"/>
      <c r="R454" s="185"/>
      <c r="S454" s="100" t="e">
        <f aca="false">HLOOKUP("Device Tree Pin Name",#REF!,MATCH($A454,#REF!,0),FALSE())</f>
        <v>#VALUE!</v>
      </c>
      <c r="T454" s="95" t="e">
        <f aca="false">HLOOKUP("power rail",#REF!,MATCH($A454,#REF!,0),FALSE())</f>
        <v>#VALUE!</v>
      </c>
      <c r="U454" s="96" t="e">
        <f aca="false">HLOOKUP("Wake Capable",#REF!,MATCH($A454,#REF!,0),FALSE())</f>
        <v>#VALUE!</v>
      </c>
      <c r="V454" s="96" t="e">
        <f aca="false">HLOOKUP("Strap",#REF!,MATCH($A454,#REF!,0),FALSE())</f>
        <v>#VALUE!</v>
      </c>
      <c r="W454" s="96"/>
      <c r="X454" s="96"/>
      <c r="Y454" s="96"/>
      <c r="Z454" s="95"/>
      <c r="AA454" s="95" t="e">
        <f aca="false">HLOOKUP("Pad type",#REF!,MATCH($A454,#REF!,0),FALSE())</f>
        <v>#VALUE!</v>
      </c>
      <c r="AB454" s="100"/>
      <c r="AC454" s="100" t="e">
        <f aca="false">HLOOKUP("POR Pin State",#REF!,MATCH($A454,#REF!,0),FALSE())</f>
        <v>#VALUE!</v>
      </c>
      <c r="AD454" s="187"/>
      <c r="AE454" s="187"/>
      <c r="AF454" s="187"/>
      <c r="AG454" s="187"/>
      <c r="AH454" s="188"/>
      <c r="AI454" s="188"/>
      <c r="AJ454" s="189"/>
      <c r="AK454" s="189"/>
      <c r="AL454" s="189"/>
      <c r="AM454" s="189"/>
      <c r="AN454" s="189"/>
      <c r="AO454" s="189"/>
      <c r="AP454" s="189"/>
      <c r="AQ454" s="208" t="s">
        <v>1030</v>
      </c>
      <c r="AR454" s="104"/>
      <c r="AS454" s="104"/>
      <c r="AT454" s="104"/>
      <c r="AU454" s="104"/>
      <c r="AV454" s="104"/>
      <c r="AW454" s="104"/>
      <c r="AX454" s="104"/>
      <c r="AY454" s="104"/>
      <c r="AZ454" s="104"/>
      <c r="BA454" s="104"/>
      <c r="BB454" s="162"/>
      <c r="BC454" s="104"/>
      <c r="BD454" s="191"/>
      <c r="BE454" s="195" t="s">
        <v>1029</v>
      </c>
      <c r="BF454" s="108" t="e">
        <f aca="false">VLOOKUP($A454,#REF!, 34, FALSE())</f>
        <v>#VALUE!</v>
      </c>
      <c r="BG454" s="108" t="e">
        <f aca="false">VLOOKUP($A454,#REF!, 22, FALSE())</f>
        <v>#VALUE!</v>
      </c>
      <c r="BH454" s="109"/>
    </row>
    <row r="455" s="193" customFormat="true" ht="12.75" hidden="false" customHeight="true" outlineLevel="0" collapsed="false">
      <c r="A455" s="133" t="s">
        <v>1031</v>
      </c>
      <c r="B455" s="86" t="e">
        <f aca="false">VLOOKUP($A455,#REF!, 34, FALSE())</f>
        <v>#VALUE!</v>
      </c>
      <c r="C455" s="87" t="str">
        <f aca="false">CONCATENATE("unused_",A455)</f>
        <v>unused_NVHS0_TX7N</v>
      </c>
      <c r="D455" s="88" t="e">
        <f aca="false">IF(LEN(VLOOKUP($A455,#REF!,8,FALSE())),LEFT(VLOOKUP($A455,#REF!,8,FALSE()),LEN(VLOOKUP($A455,#REF!,8,FALSE()))-2),"")</f>
        <v>#VALUE!</v>
      </c>
      <c r="E455" s="89" t="e">
        <f aca="false">IF(LEN(VLOOKUP($A455,#REF!,4,FALSE())),IF(INDEX(#REF!,MATCH($A455,#REF!,0),1),LEFT(VLOOKUP($A455,#REF!,4,FALSE()),LEN(VLOOKUP($A455,#REF!,4,FALSE()))-2),CONCATENATE(LEFT(VLOOKUP($A455,#REF!,4,FALSE()),LEN(VLOOKUP($A455,#REF!,4,FALSE()))-2),"*")),"")</f>
        <v>#VALUE!</v>
      </c>
      <c r="F455" s="90" t="e">
        <f aca="false">IF(LEN(VLOOKUP($A455,#REF!,5,FALSE())),IF(INDEX(#REF!,MATCH($A455,#REF!,0),2),LEFT(VLOOKUP($A455,#REF!,5,FALSE()),LEN(VLOOKUP($A455,#REF!,5,FALSE()))-2),CONCATENATE(LEFT(VLOOKUP($A455,#REF!,5,FALSE()),LEN(VLOOKUP($A455,#REF!,5,FALSE()))-2),"*")),"")</f>
        <v>#VALUE!</v>
      </c>
      <c r="G455" s="90" t="e">
        <f aca="false">IF(LEN(VLOOKUP($A455,#REF!,6,FALSE())),IF(INDEX(#REF!,MATCH($A455,#REF!,0),3),LEFT(VLOOKUP($A455,#REF!,6,FALSE()),LEN(VLOOKUP($A455,#REF!,6,FALSE()))-2),CONCATENATE(LEFT(VLOOKUP($A455,#REF!,6,FALSE()),LEN(VLOOKUP($A455,#REF!,6,FALSE()))-2),"*")),"")</f>
        <v>#VALUE!</v>
      </c>
      <c r="H455" s="91" t="e">
        <f aca="false">IF(LEN(VLOOKUP($A455,#REF!,7,FALSE())),IF(INDEX(#REF!,MATCH($A455,#REF!,0),4),LEFT(VLOOKUP($A455,#REF!,7,FALSE()),LEN(VLOOKUP($A455,#REF!,7,FALSE()))-2),CONCATENATE(LEFT(VLOOKUP($A455,#REF!,7,FALSE()),LEN(VLOOKUP($A455,#REF!,7,FALSE()))-2),"*")),"")</f>
        <v>#VALUE!</v>
      </c>
      <c r="I455" s="92" t="e">
        <f aca="false">IF(LEN(VLOOKUP($A455,#REF!,8,FALSE())),UPPER(RIGHT(VLOOKUP($A455,#REF!,8,FALSE()), 1)),"")</f>
        <v>#VALUE!</v>
      </c>
      <c r="J455" s="90" t="e">
        <f aca="false">IF(LEN(VLOOKUP($A455,#REF!,4,FALSE())),UPPER(RIGHT(VLOOKUP($A455,#REF!,4,FALSE()), 1)),"")</f>
        <v>#VALUE!</v>
      </c>
      <c r="K455" s="90" t="e">
        <f aca="false">IF(LEN(VLOOKUP($A455,#REF!,5,FALSE())),UPPER(RIGHT(VLOOKUP($A455,#REF!,5,FALSE()), 1)),"")</f>
        <v>#VALUE!</v>
      </c>
      <c r="L455" s="90" t="e">
        <f aca="false">IF(LEN(VLOOKUP($A455,#REF!,6,FALSE())),UPPER(RIGHT(VLOOKUP($A455,#REF!,6,FALSE()), 1)),"")</f>
        <v>#VALUE!</v>
      </c>
      <c r="M455" s="91" t="e">
        <f aca="false">IF(LEN(VLOOKUP($A455,#REF!,7,FALSE())),UPPER(RIGHT(VLOOKUP($A455,#REF!,7,FALSE()), 1)),"")</f>
        <v>#VALUE!</v>
      </c>
      <c r="N455" s="185"/>
      <c r="O455" s="185"/>
      <c r="P455" s="185"/>
      <c r="Q455" s="185"/>
      <c r="R455" s="185"/>
      <c r="S455" s="100" t="e">
        <f aca="false">HLOOKUP("Device Tree Pin Name",#REF!,MATCH($A455,#REF!,0),FALSE())</f>
        <v>#VALUE!</v>
      </c>
      <c r="T455" s="95" t="e">
        <f aca="false">HLOOKUP("power rail",#REF!,MATCH($A455,#REF!,0),FALSE())</f>
        <v>#VALUE!</v>
      </c>
      <c r="U455" s="96" t="e">
        <f aca="false">HLOOKUP("Wake Capable",#REF!,MATCH($A455,#REF!,0),FALSE())</f>
        <v>#VALUE!</v>
      </c>
      <c r="V455" s="96" t="e">
        <f aca="false">HLOOKUP("Strap",#REF!,MATCH($A455,#REF!,0),FALSE())</f>
        <v>#VALUE!</v>
      </c>
      <c r="W455" s="96"/>
      <c r="X455" s="96"/>
      <c r="Y455" s="96"/>
      <c r="Z455" s="95"/>
      <c r="AA455" s="95" t="e">
        <f aca="false">HLOOKUP("Pad type",#REF!,MATCH($A455,#REF!,0),FALSE())</f>
        <v>#VALUE!</v>
      </c>
      <c r="AB455" s="100"/>
      <c r="AC455" s="100" t="e">
        <f aca="false">HLOOKUP("POR Pin State",#REF!,MATCH($A455,#REF!,0),FALSE())</f>
        <v>#VALUE!</v>
      </c>
      <c r="AD455" s="187"/>
      <c r="AE455" s="187"/>
      <c r="AF455" s="187"/>
      <c r="AG455" s="187"/>
      <c r="AH455" s="188"/>
      <c r="AI455" s="188"/>
      <c r="AJ455" s="189"/>
      <c r="AK455" s="189"/>
      <c r="AL455" s="189"/>
      <c r="AM455" s="189"/>
      <c r="AN455" s="189"/>
      <c r="AO455" s="189"/>
      <c r="AP455" s="189"/>
      <c r="AQ455" s="207" t="s">
        <v>1032</v>
      </c>
      <c r="AR455" s="104"/>
      <c r="AS455" s="104"/>
      <c r="AT455" s="104"/>
      <c r="AU455" s="104"/>
      <c r="AV455" s="104"/>
      <c r="AW455" s="104"/>
      <c r="AX455" s="104"/>
      <c r="AY455" s="104"/>
      <c r="AZ455" s="104"/>
      <c r="BA455" s="104"/>
      <c r="BB455" s="162"/>
      <c r="BC455" s="104"/>
      <c r="BD455" s="191"/>
      <c r="BE455" s="198" t="s">
        <v>1031</v>
      </c>
      <c r="BF455" s="108" t="e">
        <f aca="false">VLOOKUP($A455,#REF!, 34, FALSE())</f>
        <v>#VALUE!</v>
      </c>
      <c r="BG455" s="108" t="e">
        <f aca="false">VLOOKUP($A455,#REF!, 22, FALSE())</f>
        <v>#VALUE!</v>
      </c>
      <c r="BH455" s="109"/>
    </row>
    <row r="456" s="193" customFormat="true" ht="12.75" hidden="false" customHeight="true" outlineLevel="0" collapsed="false">
      <c r="A456" s="133" t="s">
        <v>1033</v>
      </c>
      <c r="B456" s="86" t="e">
        <f aca="false">VLOOKUP($A456,#REF!, 34, FALSE())</f>
        <v>#VALUE!</v>
      </c>
      <c r="C456" s="87" t="str">
        <f aca="false">CONCATENATE("unused_",A456)</f>
        <v>unused_NVHS0_PLL0_TERMP</v>
      </c>
      <c r="D456" s="88" t="e">
        <f aca="false">IF(LEN(VLOOKUP($A456,#REF!,8,FALSE())),LEFT(VLOOKUP($A456,#REF!,8,FALSE()),LEN(VLOOKUP($A456,#REF!,8,FALSE()))-2),"")</f>
        <v>#VALUE!</v>
      </c>
      <c r="E456" s="89" t="s">
        <v>1033</v>
      </c>
      <c r="F456" s="90" t="e">
        <f aca="false">IF(LEN(VLOOKUP($A456,#REF!,5,FALSE())),IF(INDEX(#REF!,MATCH($A456,#REF!,0),2),LEFT(VLOOKUP($A456,#REF!,5,FALSE()),LEN(VLOOKUP($A456,#REF!,5,FALSE()))-2),CONCATENATE(LEFT(VLOOKUP($A456,#REF!,5,FALSE()),LEN(VLOOKUP($A456,#REF!,5,FALSE()))-2),"*")),"")</f>
        <v>#VALUE!</v>
      </c>
      <c r="G456" s="90" t="e">
        <f aca="false">IF(LEN(VLOOKUP($A456,#REF!,6,FALSE())),IF(INDEX(#REF!,MATCH($A456,#REF!,0),3),LEFT(VLOOKUP($A456,#REF!,6,FALSE()),LEN(VLOOKUP($A456,#REF!,6,FALSE()))-2),CONCATENATE(LEFT(VLOOKUP($A456,#REF!,6,FALSE()),LEN(VLOOKUP($A456,#REF!,6,FALSE()))-2),"*")),"")</f>
        <v>#VALUE!</v>
      </c>
      <c r="H456" s="91" t="e">
        <f aca="false">IF(LEN(VLOOKUP($A456,#REF!,7,FALSE())),IF(INDEX(#REF!,MATCH($A456,#REF!,0),4),LEFT(VLOOKUP($A456,#REF!,7,FALSE()),LEN(VLOOKUP($A456,#REF!,7,FALSE()))-2),CONCATENATE(LEFT(VLOOKUP($A456,#REF!,7,FALSE()),LEN(VLOOKUP($A456,#REF!,7,FALSE()))-2),"*")),"")</f>
        <v>#VALUE!</v>
      </c>
      <c r="I456" s="92" t="e">
        <f aca="false">IF(LEN(VLOOKUP($A456,#REF!,8,FALSE())),UPPER(RIGHT(VLOOKUP($A456,#REF!,8,FALSE()), 1)),"")</f>
        <v>#VALUE!</v>
      </c>
      <c r="J456" s="90" t="e">
        <f aca="false">IF(LEN(VLOOKUP($A456,#REF!,4,FALSE())),UPPER(RIGHT(VLOOKUP($A456,#REF!,4,FALSE()), 1)),"")</f>
        <v>#VALUE!</v>
      </c>
      <c r="K456" s="90" t="e">
        <f aca="false">IF(LEN(VLOOKUP($A456,#REF!,5,FALSE())),UPPER(RIGHT(VLOOKUP($A456,#REF!,5,FALSE()), 1)),"")</f>
        <v>#VALUE!</v>
      </c>
      <c r="L456" s="90" t="e">
        <f aca="false">IF(LEN(VLOOKUP($A456,#REF!,6,FALSE())),UPPER(RIGHT(VLOOKUP($A456,#REF!,6,FALSE()), 1)),"")</f>
        <v>#VALUE!</v>
      </c>
      <c r="M456" s="91" t="e">
        <f aca="false">IF(LEN(VLOOKUP($A456,#REF!,7,FALSE())),UPPER(RIGHT(VLOOKUP($A456,#REF!,7,FALSE()), 1)),"")</f>
        <v>#VALUE!</v>
      </c>
      <c r="N456" s="185"/>
      <c r="O456" s="185"/>
      <c r="P456" s="185"/>
      <c r="Q456" s="185"/>
      <c r="R456" s="185"/>
      <c r="S456" s="100" t="e">
        <f aca="false">HLOOKUP("Device Tree Pin Name",#REF!,MATCH($A456,#REF!,0),FALSE())</f>
        <v>#VALUE!</v>
      </c>
      <c r="T456" s="95" t="e">
        <f aca="false">HLOOKUP("power rail",#REF!,MATCH($A456,#REF!,0),FALSE())</f>
        <v>#VALUE!</v>
      </c>
      <c r="U456" s="96" t="e">
        <f aca="false">HLOOKUP("Wake Capable",#REF!,MATCH($A456,#REF!,0),FALSE())</f>
        <v>#VALUE!</v>
      </c>
      <c r="V456" s="96" t="e">
        <f aca="false">HLOOKUP("Strap",#REF!,MATCH($A456,#REF!,0),FALSE())</f>
        <v>#VALUE!</v>
      </c>
      <c r="W456" s="96"/>
      <c r="X456" s="96"/>
      <c r="Y456" s="96"/>
      <c r="Z456" s="95"/>
      <c r="AA456" s="95" t="e">
        <f aca="false">HLOOKUP("Pad type",#REF!,MATCH($A456,#REF!,0),FALSE())</f>
        <v>#VALUE!</v>
      </c>
      <c r="AB456" s="100"/>
      <c r="AC456" s="100" t="e">
        <f aca="false">HLOOKUP("POR Pin State",#REF!,MATCH($A456,#REF!,0),FALSE())</f>
        <v>#VALUE!</v>
      </c>
      <c r="AD456" s="187"/>
      <c r="AE456" s="187"/>
      <c r="AF456" s="187"/>
      <c r="AG456" s="187"/>
      <c r="AH456" s="188"/>
      <c r="AI456" s="188"/>
      <c r="AJ456" s="189"/>
      <c r="AK456" s="189"/>
      <c r="AL456" s="189"/>
      <c r="AM456" s="189"/>
      <c r="AN456" s="189"/>
      <c r="AO456" s="189"/>
      <c r="AP456" s="189"/>
      <c r="AQ456" s="208" t="s">
        <v>1033</v>
      </c>
      <c r="AR456" s="104"/>
      <c r="AS456" s="104"/>
      <c r="AT456" s="104"/>
      <c r="AU456" s="104"/>
      <c r="AV456" s="104"/>
      <c r="AW456" s="104"/>
      <c r="AX456" s="104"/>
      <c r="AY456" s="104"/>
      <c r="AZ456" s="104"/>
      <c r="BA456" s="199" t="s">
        <v>950</v>
      </c>
      <c r="BB456" s="162"/>
      <c r="BC456" s="104"/>
      <c r="BD456" s="191"/>
      <c r="BE456" s="195" t="s">
        <v>1033</v>
      </c>
      <c r="BF456" s="108" t="e">
        <f aca="false">VLOOKUP($A456,#REF!, 34, FALSE())</f>
        <v>#VALUE!</v>
      </c>
      <c r="BG456" s="108" t="e">
        <f aca="false">VLOOKUP($A456,#REF!, 22, FALSE())</f>
        <v>#VALUE!</v>
      </c>
      <c r="BH456" s="109"/>
    </row>
    <row r="457" s="193" customFormat="true" ht="12.75" hidden="false" customHeight="true" outlineLevel="0" collapsed="false">
      <c r="A457" s="133" t="s">
        <v>1034</v>
      </c>
      <c r="B457" s="86" t="e">
        <f aca="false">VLOOKUP($A457,#REF!, 34, FALSE())</f>
        <v>#VALUE!</v>
      </c>
      <c r="C457" s="87" t="str">
        <f aca="false">CONCATENATE("unused_",A457)</f>
        <v>unused_NVHS0_PLL1_TERMP</v>
      </c>
      <c r="D457" s="88" t="e">
        <f aca="false">IF(LEN(VLOOKUP($A457,#REF!,8,FALSE())),LEFT(VLOOKUP($A457,#REF!,8,FALSE()),LEN(VLOOKUP($A457,#REF!,8,FALSE()))-2),"")</f>
        <v>#VALUE!</v>
      </c>
      <c r="E457" s="89" t="s">
        <v>1034</v>
      </c>
      <c r="F457" s="90" t="e">
        <f aca="false">IF(LEN(VLOOKUP($A457,#REF!,5,FALSE())),IF(INDEX(#REF!,MATCH($A457,#REF!,0),2),LEFT(VLOOKUP($A457,#REF!,5,FALSE()),LEN(VLOOKUP($A457,#REF!,5,FALSE()))-2),CONCATENATE(LEFT(VLOOKUP($A457,#REF!,5,FALSE()),LEN(VLOOKUP($A457,#REF!,5,FALSE()))-2),"*")),"")</f>
        <v>#VALUE!</v>
      </c>
      <c r="G457" s="90" t="e">
        <f aca="false">IF(LEN(VLOOKUP($A457,#REF!,6,FALSE())),IF(INDEX(#REF!,MATCH($A457,#REF!,0),3),LEFT(VLOOKUP($A457,#REF!,6,FALSE()),LEN(VLOOKUP($A457,#REF!,6,FALSE()))-2),CONCATENATE(LEFT(VLOOKUP($A457,#REF!,6,FALSE()),LEN(VLOOKUP($A457,#REF!,6,FALSE()))-2),"*")),"")</f>
        <v>#VALUE!</v>
      </c>
      <c r="H457" s="91" t="e">
        <f aca="false">IF(LEN(VLOOKUP($A457,#REF!,7,FALSE())),IF(INDEX(#REF!,MATCH($A457,#REF!,0),4),LEFT(VLOOKUP($A457,#REF!,7,FALSE()),LEN(VLOOKUP($A457,#REF!,7,FALSE()))-2),CONCATENATE(LEFT(VLOOKUP($A457,#REF!,7,FALSE()),LEN(VLOOKUP($A457,#REF!,7,FALSE()))-2),"*")),"")</f>
        <v>#VALUE!</v>
      </c>
      <c r="I457" s="92" t="e">
        <f aca="false">IF(LEN(VLOOKUP($A457,#REF!,8,FALSE())),UPPER(RIGHT(VLOOKUP($A457,#REF!,8,FALSE()), 1)),"")</f>
        <v>#VALUE!</v>
      </c>
      <c r="J457" s="90" t="e">
        <f aca="false">IF(LEN(VLOOKUP($A457,#REF!,4,FALSE())),UPPER(RIGHT(VLOOKUP($A457,#REF!,4,FALSE()), 1)),"")</f>
        <v>#VALUE!</v>
      </c>
      <c r="K457" s="90" t="e">
        <f aca="false">IF(LEN(VLOOKUP($A457,#REF!,5,FALSE())),UPPER(RIGHT(VLOOKUP($A457,#REF!,5,FALSE()), 1)),"")</f>
        <v>#VALUE!</v>
      </c>
      <c r="L457" s="90" t="e">
        <f aca="false">IF(LEN(VLOOKUP($A457,#REF!,6,FALSE())),UPPER(RIGHT(VLOOKUP($A457,#REF!,6,FALSE()), 1)),"")</f>
        <v>#VALUE!</v>
      </c>
      <c r="M457" s="91" t="e">
        <f aca="false">IF(LEN(VLOOKUP($A457,#REF!,7,FALSE())),UPPER(RIGHT(VLOOKUP($A457,#REF!,7,FALSE()), 1)),"")</f>
        <v>#VALUE!</v>
      </c>
      <c r="N457" s="185"/>
      <c r="O457" s="185"/>
      <c r="P457" s="185"/>
      <c r="Q457" s="185"/>
      <c r="R457" s="185"/>
      <c r="S457" s="100" t="e">
        <f aca="false">HLOOKUP("Device Tree Pin Name",#REF!,MATCH($A457,#REF!,0),FALSE())</f>
        <v>#VALUE!</v>
      </c>
      <c r="T457" s="95" t="e">
        <f aca="false">HLOOKUP("power rail",#REF!,MATCH($A457,#REF!,0),FALSE())</f>
        <v>#VALUE!</v>
      </c>
      <c r="U457" s="96" t="e">
        <f aca="false">HLOOKUP("Wake Capable",#REF!,MATCH($A457,#REF!,0),FALSE())</f>
        <v>#VALUE!</v>
      </c>
      <c r="V457" s="96" t="e">
        <f aca="false">HLOOKUP("Strap",#REF!,MATCH($A457,#REF!,0),FALSE())</f>
        <v>#VALUE!</v>
      </c>
      <c r="W457" s="96"/>
      <c r="X457" s="96"/>
      <c r="Y457" s="96"/>
      <c r="Z457" s="95"/>
      <c r="AA457" s="95" t="e">
        <f aca="false">HLOOKUP("Pad type",#REF!,MATCH($A457,#REF!,0),FALSE())</f>
        <v>#VALUE!</v>
      </c>
      <c r="AB457" s="100"/>
      <c r="AC457" s="100" t="e">
        <f aca="false">HLOOKUP("POR Pin State",#REF!,MATCH($A457,#REF!,0),FALSE())</f>
        <v>#VALUE!</v>
      </c>
      <c r="AD457" s="187"/>
      <c r="AE457" s="187"/>
      <c r="AF457" s="187"/>
      <c r="AG457" s="187"/>
      <c r="AH457" s="188"/>
      <c r="AI457" s="188"/>
      <c r="AJ457" s="189"/>
      <c r="AK457" s="189"/>
      <c r="AL457" s="189"/>
      <c r="AM457" s="189"/>
      <c r="AN457" s="189"/>
      <c r="AO457" s="189"/>
      <c r="AP457" s="189"/>
      <c r="AQ457" s="207" t="s">
        <v>1034</v>
      </c>
      <c r="AR457" s="104"/>
      <c r="AS457" s="104"/>
      <c r="AT457" s="104"/>
      <c r="AU457" s="104"/>
      <c r="AV457" s="104"/>
      <c r="AW457" s="104"/>
      <c r="AX457" s="104"/>
      <c r="AY457" s="104"/>
      <c r="AZ457" s="104"/>
      <c r="BA457" s="199" t="s">
        <v>950</v>
      </c>
      <c r="BB457" s="162"/>
      <c r="BC457" s="104"/>
      <c r="BD457" s="191"/>
      <c r="BE457" s="195" t="s">
        <v>1034</v>
      </c>
      <c r="BF457" s="108" t="e">
        <f aca="false">VLOOKUP($A457,#REF!, 34, FALSE())</f>
        <v>#VALUE!</v>
      </c>
      <c r="BG457" s="108" t="e">
        <f aca="false">VLOOKUP($A457,#REF!, 22, FALSE())</f>
        <v>#VALUE!</v>
      </c>
      <c r="BH457" s="109"/>
    </row>
    <row r="458" s="181" customFormat="true" ht="18" hidden="false" customHeight="true" outlineLevel="0" collapsed="false">
      <c r="A458" s="200" t="s">
        <v>1035</v>
      </c>
      <c r="B458" s="200" t="s">
        <v>1035</v>
      </c>
      <c r="C458" s="65"/>
      <c r="D458" s="66"/>
      <c r="E458" s="66"/>
      <c r="F458" s="66"/>
      <c r="G458" s="66"/>
      <c r="H458" s="66"/>
      <c r="I458" s="65"/>
      <c r="J458" s="65"/>
      <c r="K458" s="65"/>
      <c r="L458" s="65"/>
      <c r="M458" s="65"/>
      <c r="N458" s="65"/>
      <c r="O458" s="65"/>
      <c r="P458" s="65"/>
      <c r="Q458" s="65"/>
      <c r="R458" s="65"/>
      <c r="S458" s="65"/>
      <c r="T458" s="65"/>
      <c r="U458" s="67"/>
      <c r="V458" s="67"/>
      <c r="W458" s="67"/>
      <c r="X458" s="67"/>
      <c r="Y458" s="67"/>
      <c r="Z458" s="68"/>
      <c r="AA458" s="68"/>
      <c r="AB458" s="68"/>
      <c r="AC458" s="68"/>
      <c r="AD458" s="68"/>
      <c r="AE458" s="68"/>
      <c r="AF458" s="68"/>
      <c r="AG458" s="68"/>
      <c r="AH458" s="68"/>
      <c r="AI458" s="68"/>
      <c r="AJ458" s="68"/>
      <c r="AK458" s="68"/>
      <c r="AL458" s="68"/>
      <c r="AM458" s="68"/>
      <c r="AN458" s="68"/>
      <c r="AO458" s="68"/>
      <c r="AP458" s="68"/>
      <c r="AQ458" s="69"/>
      <c r="AR458" s="69"/>
      <c r="AS458" s="70"/>
      <c r="AT458" s="70"/>
      <c r="AU458" s="70"/>
      <c r="AV458" s="70"/>
      <c r="AW458" s="70"/>
      <c r="AX458" s="70"/>
      <c r="AY458" s="70"/>
      <c r="AZ458" s="70"/>
      <c r="BA458" s="70"/>
      <c r="BB458" s="70"/>
      <c r="BC458" s="81" t="s">
        <v>829</v>
      </c>
      <c r="BD458" s="70"/>
      <c r="BE458" s="182" t="s">
        <v>1035</v>
      </c>
      <c r="BF458" s="182" t="s">
        <v>1036</v>
      </c>
      <c r="BG458" s="182"/>
      <c r="BH458" s="182"/>
    </row>
    <row r="459" s="193" customFormat="true" ht="12.75" hidden="false" customHeight="true" outlineLevel="0" collapsed="false">
      <c r="A459" s="133" t="s">
        <v>1037</v>
      </c>
      <c r="B459" s="86" t="e">
        <f aca="false">VLOOKUP($A459,#REF!, 34, FALSE())</f>
        <v>#VALUE!</v>
      </c>
      <c r="C459" s="87" t="str">
        <f aca="false">CONCATENATE("unused_",A459)</f>
        <v>unused_UPHY2_REFCLK0P</v>
      </c>
      <c r="D459" s="88" t="e">
        <f aca="false">IF(LEN(VLOOKUP($A459,#REF!,8,FALSE())),LEFT(VLOOKUP($A459,#REF!,8,FALSE()),LEN(VLOOKUP($A459,#REF!,8,FALSE()))-2),"")</f>
        <v>#VALUE!</v>
      </c>
      <c r="E459" s="89" t="e">
        <f aca="false">IF(LEN(VLOOKUP($A459,#REF!,4,FALSE())),IF(INDEX(#REF!,MATCH($A459,#REF!,0),1),LEFT(VLOOKUP($A459,#REF!,4,FALSE()),LEN(VLOOKUP($A459,#REF!,4,FALSE()))-2),CONCATENATE(LEFT(VLOOKUP($A459,#REF!,4,FALSE()),LEN(VLOOKUP($A459,#REF!,4,FALSE()))-2),"*")),"")</f>
        <v>#VALUE!</v>
      </c>
      <c r="F459" s="90" t="e">
        <f aca="false">IF(LEN(VLOOKUP($A459,#REF!,5,FALSE())),IF(INDEX(#REF!,MATCH($A459,#REF!,0),2),LEFT(VLOOKUP($A459,#REF!,5,FALSE()),LEN(VLOOKUP($A459,#REF!,5,FALSE()))-2),CONCATENATE(LEFT(VLOOKUP($A459,#REF!,5,FALSE()),LEN(VLOOKUP($A459,#REF!,5,FALSE()))-2),"*")),"")</f>
        <v>#VALUE!</v>
      </c>
      <c r="G459" s="90" t="e">
        <f aca="false">IF(LEN(VLOOKUP($A459,#REF!,6,FALSE())),IF(INDEX(#REF!,MATCH($A459,#REF!,0),3),LEFT(VLOOKUP($A459,#REF!,6,FALSE()),LEN(VLOOKUP($A459,#REF!,6,FALSE()))-2),CONCATENATE(LEFT(VLOOKUP($A459,#REF!,6,FALSE()),LEN(VLOOKUP($A459,#REF!,6,FALSE()))-2),"*")),"")</f>
        <v>#VALUE!</v>
      </c>
      <c r="H459" s="91" t="e">
        <f aca="false">IF(LEN(VLOOKUP($A459,#REF!,7,FALSE())),IF(INDEX(#REF!,MATCH($A459,#REF!,0),4),LEFT(VLOOKUP($A459,#REF!,7,FALSE()),LEN(VLOOKUP($A459,#REF!,7,FALSE()))-2),CONCATENATE(LEFT(VLOOKUP($A459,#REF!,7,FALSE()),LEN(VLOOKUP($A459,#REF!,7,FALSE()))-2),"*")),"")</f>
        <v>#VALUE!</v>
      </c>
      <c r="I459" s="92" t="e">
        <f aca="false">IF(LEN(VLOOKUP($A459,#REF!,8,FALSE())),UPPER(RIGHT(VLOOKUP($A459,#REF!,8,FALSE()), 1)),"")</f>
        <v>#VALUE!</v>
      </c>
      <c r="J459" s="90" t="e">
        <f aca="false">IF(LEN(VLOOKUP($A459,#REF!,4,FALSE())),UPPER(RIGHT(VLOOKUP($A459,#REF!,4,FALSE()), 1)),"")</f>
        <v>#VALUE!</v>
      </c>
      <c r="K459" s="90" t="e">
        <f aca="false">IF(LEN(VLOOKUP($A459,#REF!,5,FALSE())),UPPER(RIGHT(VLOOKUP($A459,#REF!,5,FALSE()), 1)),"")</f>
        <v>#VALUE!</v>
      </c>
      <c r="L459" s="90" t="e">
        <f aca="false">IF(LEN(VLOOKUP($A459,#REF!,6,FALSE())),UPPER(RIGHT(VLOOKUP($A459,#REF!,6,FALSE()), 1)),"")</f>
        <v>#VALUE!</v>
      </c>
      <c r="M459" s="91" t="e">
        <f aca="false">IF(LEN(VLOOKUP($A459,#REF!,7,FALSE())),UPPER(RIGHT(VLOOKUP($A459,#REF!,7,FALSE()), 1)),"")</f>
        <v>#VALUE!</v>
      </c>
      <c r="N459" s="185"/>
      <c r="O459" s="185"/>
      <c r="P459" s="185"/>
      <c r="Q459" s="185"/>
      <c r="R459" s="185"/>
      <c r="S459" s="100" t="e">
        <f aca="false">HLOOKUP("Device Tree Pin Name",#REF!,MATCH($A459,#REF!,0),FALSE())</f>
        <v>#VALUE!</v>
      </c>
      <c r="T459" s="95" t="e">
        <f aca="false">HLOOKUP("power rail",#REF!,MATCH($A459,#REF!,0),FALSE())</f>
        <v>#VALUE!</v>
      </c>
      <c r="U459" s="96" t="e">
        <f aca="false">HLOOKUP("Wake Capable",#REF!,MATCH($A459,#REF!,0),FALSE())</f>
        <v>#VALUE!</v>
      </c>
      <c r="V459" s="96" t="e">
        <f aca="false">HLOOKUP("Strap",#REF!,MATCH($A459,#REF!,0),FALSE())</f>
        <v>#VALUE!</v>
      </c>
      <c r="W459" s="96"/>
      <c r="X459" s="96"/>
      <c r="Y459" s="96"/>
      <c r="Z459" s="95"/>
      <c r="AA459" s="95" t="e">
        <f aca="false">HLOOKUP("Pad type",#REF!,MATCH($A459,#REF!,0),FALSE())</f>
        <v>#VALUE!</v>
      </c>
      <c r="AB459" s="94"/>
      <c r="AC459" s="94" t="e">
        <f aca="false">HLOOKUP("POR Pin State",#REF!,MATCH($A459,#REF!,0),FALSE())</f>
        <v>#VALUE!</v>
      </c>
      <c r="AD459" s="187"/>
      <c r="AE459" s="187"/>
      <c r="AF459" s="187"/>
      <c r="AG459" s="187"/>
      <c r="AH459" s="188"/>
      <c r="AI459" s="188"/>
      <c r="AJ459" s="189"/>
      <c r="AK459" s="189"/>
      <c r="AL459" s="189"/>
      <c r="AM459" s="189"/>
      <c r="AN459" s="189"/>
      <c r="AO459" s="189"/>
      <c r="AP459" s="189"/>
      <c r="AQ459" s="207" t="s">
        <v>1038</v>
      </c>
      <c r="AR459" s="104"/>
      <c r="AS459" s="104"/>
      <c r="AT459" s="104"/>
      <c r="AU459" s="104"/>
      <c r="AV459" s="104"/>
      <c r="AW459" s="104"/>
      <c r="AX459" s="104"/>
      <c r="AY459" s="104"/>
      <c r="AZ459" s="104"/>
      <c r="BA459" s="104"/>
      <c r="BB459" s="162"/>
      <c r="BC459" s="104"/>
      <c r="BD459" s="191"/>
      <c r="BE459" s="192" t="s">
        <v>1037</v>
      </c>
      <c r="BF459" s="108" t="e">
        <f aca="false">VLOOKUP($A459,#REF!, 34, FALSE())</f>
        <v>#VALUE!</v>
      </c>
      <c r="BG459" s="108" t="e">
        <f aca="false">VLOOKUP($A459,#REF!, 22, FALSE())</f>
        <v>#VALUE!</v>
      </c>
      <c r="BH459" s="109"/>
    </row>
    <row r="460" s="193" customFormat="true" ht="12.75" hidden="false" customHeight="true" outlineLevel="0" collapsed="false">
      <c r="A460" s="133" t="s">
        <v>1039</v>
      </c>
      <c r="B460" s="86" t="e">
        <f aca="false">VLOOKUP($A460,#REF!, 34, FALSE())</f>
        <v>#VALUE!</v>
      </c>
      <c r="C460" s="87" t="str">
        <f aca="false">CONCATENATE("unused_",A460)</f>
        <v>unused_UPHY2_REFCLK0N</v>
      </c>
      <c r="D460" s="88" t="e">
        <f aca="false">IF(LEN(VLOOKUP($A460,#REF!,8,FALSE())),LEFT(VLOOKUP($A460,#REF!,8,FALSE()),LEN(VLOOKUP($A460,#REF!,8,FALSE()))-2),"")</f>
        <v>#VALUE!</v>
      </c>
      <c r="E460" s="89" t="e">
        <f aca="false">IF(LEN(VLOOKUP($A460,#REF!,4,FALSE())),IF(INDEX(#REF!,MATCH($A460,#REF!,0),1),LEFT(VLOOKUP($A460,#REF!,4,FALSE()),LEN(VLOOKUP($A460,#REF!,4,FALSE()))-2),CONCATENATE(LEFT(VLOOKUP($A460,#REF!,4,FALSE()),LEN(VLOOKUP($A460,#REF!,4,FALSE()))-2),"*")),"")</f>
        <v>#VALUE!</v>
      </c>
      <c r="F460" s="90" t="e">
        <f aca="false">IF(LEN(VLOOKUP($A460,#REF!,5,FALSE())),IF(INDEX(#REF!,MATCH($A460,#REF!,0),2),LEFT(VLOOKUP($A460,#REF!,5,FALSE()),LEN(VLOOKUP($A460,#REF!,5,FALSE()))-2),CONCATENATE(LEFT(VLOOKUP($A460,#REF!,5,FALSE()),LEN(VLOOKUP($A460,#REF!,5,FALSE()))-2),"*")),"")</f>
        <v>#VALUE!</v>
      </c>
      <c r="G460" s="90" t="e">
        <f aca="false">IF(LEN(VLOOKUP($A460,#REF!,6,FALSE())),IF(INDEX(#REF!,MATCH($A460,#REF!,0),3),LEFT(VLOOKUP($A460,#REF!,6,FALSE()),LEN(VLOOKUP($A460,#REF!,6,FALSE()))-2),CONCATENATE(LEFT(VLOOKUP($A460,#REF!,6,FALSE()),LEN(VLOOKUP($A460,#REF!,6,FALSE()))-2),"*")),"")</f>
        <v>#VALUE!</v>
      </c>
      <c r="H460" s="91" t="e">
        <f aca="false">IF(LEN(VLOOKUP($A460,#REF!,7,FALSE())),IF(INDEX(#REF!,MATCH($A460,#REF!,0),4),LEFT(VLOOKUP($A460,#REF!,7,FALSE()),LEN(VLOOKUP($A460,#REF!,7,FALSE()))-2),CONCATENATE(LEFT(VLOOKUP($A460,#REF!,7,FALSE()),LEN(VLOOKUP($A460,#REF!,7,FALSE()))-2),"*")),"")</f>
        <v>#VALUE!</v>
      </c>
      <c r="I460" s="92" t="e">
        <f aca="false">IF(LEN(VLOOKUP($A460,#REF!,8,FALSE())),UPPER(RIGHT(VLOOKUP($A460,#REF!,8,FALSE()), 1)),"")</f>
        <v>#VALUE!</v>
      </c>
      <c r="J460" s="90" t="e">
        <f aca="false">IF(LEN(VLOOKUP($A460,#REF!,4,FALSE())),UPPER(RIGHT(VLOOKUP($A460,#REF!,4,FALSE()), 1)),"")</f>
        <v>#VALUE!</v>
      </c>
      <c r="K460" s="90" t="e">
        <f aca="false">IF(LEN(VLOOKUP($A460,#REF!,5,FALSE())),UPPER(RIGHT(VLOOKUP($A460,#REF!,5,FALSE()), 1)),"")</f>
        <v>#VALUE!</v>
      </c>
      <c r="L460" s="90" t="e">
        <f aca="false">IF(LEN(VLOOKUP($A460,#REF!,6,FALSE())),UPPER(RIGHT(VLOOKUP($A460,#REF!,6,FALSE()), 1)),"")</f>
        <v>#VALUE!</v>
      </c>
      <c r="M460" s="91" t="e">
        <f aca="false">IF(LEN(VLOOKUP($A460,#REF!,7,FALSE())),UPPER(RIGHT(VLOOKUP($A460,#REF!,7,FALSE()), 1)),"")</f>
        <v>#VALUE!</v>
      </c>
      <c r="N460" s="185"/>
      <c r="O460" s="185"/>
      <c r="P460" s="185"/>
      <c r="Q460" s="185"/>
      <c r="R460" s="185"/>
      <c r="S460" s="100" t="e">
        <f aca="false">HLOOKUP("Device Tree Pin Name",#REF!,MATCH($A460,#REF!,0),FALSE())</f>
        <v>#VALUE!</v>
      </c>
      <c r="T460" s="95" t="e">
        <f aca="false">HLOOKUP("power rail",#REF!,MATCH($A460,#REF!,0),FALSE())</f>
        <v>#VALUE!</v>
      </c>
      <c r="U460" s="96" t="e">
        <f aca="false">HLOOKUP("Wake Capable",#REF!,MATCH($A460,#REF!,0),FALSE())</f>
        <v>#VALUE!</v>
      </c>
      <c r="V460" s="96" t="e">
        <f aca="false">HLOOKUP("Strap",#REF!,MATCH($A460,#REF!,0),FALSE())</f>
        <v>#VALUE!</v>
      </c>
      <c r="W460" s="96"/>
      <c r="X460" s="96"/>
      <c r="Y460" s="96"/>
      <c r="Z460" s="95"/>
      <c r="AA460" s="95" t="e">
        <f aca="false">HLOOKUP("Pad type",#REF!,MATCH($A460,#REF!,0),FALSE())</f>
        <v>#VALUE!</v>
      </c>
      <c r="AB460" s="100"/>
      <c r="AC460" s="100" t="e">
        <f aca="false">HLOOKUP("POR Pin State",#REF!,MATCH($A460,#REF!,0),FALSE())</f>
        <v>#VALUE!</v>
      </c>
      <c r="AD460" s="187"/>
      <c r="AE460" s="187"/>
      <c r="AF460" s="187"/>
      <c r="AG460" s="187"/>
      <c r="AH460" s="188"/>
      <c r="AI460" s="188"/>
      <c r="AJ460" s="189"/>
      <c r="AK460" s="189"/>
      <c r="AL460" s="189"/>
      <c r="AM460" s="189"/>
      <c r="AN460" s="189"/>
      <c r="AO460" s="189"/>
      <c r="AP460" s="189"/>
      <c r="AQ460" s="208" t="s">
        <v>1040</v>
      </c>
      <c r="AR460" s="104"/>
      <c r="AS460" s="104"/>
      <c r="AT460" s="104"/>
      <c r="AU460" s="104"/>
      <c r="AV460" s="104"/>
      <c r="AW460" s="104"/>
      <c r="AX460" s="104"/>
      <c r="AY460" s="104"/>
      <c r="AZ460" s="104"/>
      <c r="BA460" s="104"/>
      <c r="BB460" s="162"/>
      <c r="BC460" s="104"/>
      <c r="BD460" s="191"/>
      <c r="BE460" s="195" t="s">
        <v>1039</v>
      </c>
      <c r="BF460" s="108" t="e">
        <f aca="false">VLOOKUP($A460,#REF!, 34, FALSE())</f>
        <v>#VALUE!</v>
      </c>
      <c r="BG460" s="108" t="e">
        <f aca="false">VLOOKUP($A460,#REF!, 22, FALSE())</f>
        <v>#VALUE!</v>
      </c>
      <c r="BH460" s="109"/>
    </row>
    <row r="461" s="193" customFormat="true" ht="12.75" hidden="false" customHeight="true" outlineLevel="0" collapsed="false">
      <c r="A461" s="133" t="s">
        <v>1041</v>
      </c>
      <c r="B461" s="86" t="e">
        <f aca="false">VLOOKUP($A461,#REF!, 34, FALSE())</f>
        <v>#VALUE!</v>
      </c>
      <c r="C461" s="87" t="str">
        <f aca="false">CONCATENATE("unused_",A461)</f>
        <v>unused_UPHY2_REFCLK1P</v>
      </c>
      <c r="D461" s="88" t="e">
        <f aca="false">IF(LEN(VLOOKUP($A461,#REF!,8,FALSE())),LEFT(VLOOKUP($A461,#REF!,8,FALSE()),LEN(VLOOKUP($A461,#REF!,8,FALSE()))-2),"")</f>
        <v>#VALUE!</v>
      </c>
      <c r="E461" s="89" t="e">
        <f aca="false">IF(LEN(VLOOKUP($A461,#REF!,4,FALSE())),IF(INDEX(#REF!,MATCH($A461,#REF!,0),1),LEFT(VLOOKUP($A461,#REF!,4,FALSE()),LEN(VLOOKUP($A461,#REF!,4,FALSE()))-2),CONCATENATE(LEFT(VLOOKUP($A461,#REF!,4,FALSE()),LEN(VLOOKUP($A461,#REF!,4,FALSE()))-2),"*")),"")</f>
        <v>#VALUE!</v>
      </c>
      <c r="F461" s="90" t="e">
        <f aca="false">IF(LEN(VLOOKUP($A461,#REF!,5,FALSE())),IF(INDEX(#REF!,MATCH($A461,#REF!,0),2),LEFT(VLOOKUP($A461,#REF!,5,FALSE()),LEN(VLOOKUP($A461,#REF!,5,FALSE()))-2),CONCATENATE(LEFT(VLOOKUP($A461,#REF!,5,FALSE()),LEN(VLOOKUP($A461,#REF!,5,FALSE()))-2),"*")),"")</f>
        <v>#VALUE!</v>
      </c>
      <c r="G461" s="90" t="e">
        <f aca="false">IF(LEN(VLOOKUP($A461,#REF!,6,FALSE())),IF(INDEX(#REF!,MATCH($A461,#REF!,0),3),LEFT(VLOOKUP($A461,#REF!,6,FALSE()),LEN(VLOOKUP($A461,#REF!,6,FALSE()))-2),CONCATENATE(LEFT(VLOOKUP($A461,#REF!,6,FALSE()),LEN(VLOOKUP($A461,#REF!,6,FALSE()))-2),"*")),"")</f>
        <v>#VALUE!</v>
      </c>
      <c r="H461" s="91" t="e">
        <f aca="false">IF(LEN(VLOOKUP($A461,#REF!,7,FALSE())),IF(INDEX(#REF!,MATCH($A461,#REF!,0),4),LEFT(VLOOKUP($A461,#REF!,7,FALSE()),LEN(VLOOKUP($A461,#REF!,7,FALSE()))-2),CONCATENATE(LEFT(VLOOKUP($A461,#REF!,7,FALSE()),LEN(VLOOKUP($A461,#REF!,7,FALSE()))-2),"*")),"")</f>
        <v>#VALUE!</v>
      </c>
      <c r="I461" s="92" t="e">
        <f aca="false">IF(LEN(VLOOKUP($A461,#REF!,8,FALSE())),UPPER(RIGHT(VLOOKUP($A461,#REF!,8,FALSE()), 1)),"")</f>
        <v>#VALUE!</v>
      </c>
      <c r="J461" s="90" t="e">
        <f aca="false">IF(LEN(VLOOKUP($A461,#REF!,4,FALSE())),UPPER(RIGHT(VLOOKUP($A461,#REF!,4,FALSE()), 1)),"")</f>
        <v>#VALUE!</v>
      </c>
      <c r="K461" s="90" t="e">
        <f aca="false">IF(LEN(VLOOKUP($A461,#REF!,5,FALSE())),UPPER(RIGHT(VLOOKUP($A461,#REF!,5,FALSE()), 1)),"")</f>
        <v>#VALUE!</v>
      </c>
      <c r="L461" s="90" t="e">
        <f aca="false">IF(LEN(VLOOKUP($A461,#REF!,6,FALSE())),UPPER(RIGHT(VLOOKUP($A461,#REF!,6,FALSE()), 1)),"")</f>
        <v>#VALUE!</v>
      </c>
      <c r="M461" s="91" t="e">
        <f aca="false">IF(LEN(VLOOKUP($A461,#REF!,7,FALSE())),UPPER(RIGHT(VLOOKUP($A461,#REF!,7,FALSE()), 1)),"")</f>
        <v>#VALUE!</v>
      </c>
      <c r="N461" s="185"/>
      <c r="O461" s="185"/>
      <c r="P461" s="185"/>
      <c r="Q461" s="185"/>
      <c r="R461" s="185"/>
      <c r="S461" s="100" t="e">
        <f aca="false">HLOOKUP("Device Tree Pin Name",#REF!,MATCH($A461,#REF!,0),FALSE())</f>
        <v>#VALUE!</v>
      </c>
      <c r="T461" s="95" t="e">
        <f aca="false">HLOOKUP("power rail",#REF!,MATCH($A461,#REF!,0),FALSE())</f>
        <v>#VALUE!</v>
      </c>
      <c r="U461" s="96" t="e">
        <f aca="false">HLOOKUP("Wake Capable",#REF!,MATCH($A461,#REF!,0),FALSE())</f>
        <v>#VALUE!</v>
      </c>
      <c r="V461" s="96" t="e">
        <f aca="false">HLOOKUP("Strap",#REF!,MATCH($A461,#REF!,0),FALSE())</f>
        <v>#VALUE!</v>
      </c>
      <c r="W461" s="96"/>
      <c r="X461" s="96"/>
      <c r="Y461" s="96"/>
      <c r="Z461" s="95"/>
      <c r="AA461" s="95" t="e">
        <f aca="false">HLOOKUP("Pad type",#REF!,MATCH($A461,#REF!,0),FALSE())</f>
        <v>#VALUE!</v>
      </c>
      <c r="AB461" s="94"/>
      <c r="AC461" s="94" t="e">
        <f aca="false">HLOOKUP("POR Pin State",#REF!,MATCH($A461,#REF!,0),FALSE())</f>
        <v>#VALUE!</v>
      </c>
      <c r="AD461" s="187"/>
      <c r="AE461" s="187"/>
      <c r="AF461" s="187"/>
      <c r="AG461" s="187"/>
      <c r="AH461" s="188"/>
      <c r="AI461" s="188"/>
      <c r="AJ461" s="189"/>
      <c r="AK461" s="189"/>
      <c r="AL461" s="189"/>
      <c r="AM461" s="189"/>
      <c r="AN461" s="189"/>
      <c r="AO461" s="189"/>
      <c r="AP461" s="189"/>
      <c r="AQ461" s="207" t="s">
        <v>1042</v>
      </c>
      <c r="AR461" s="104"/>
      <c r="AS461" s="104"/>
      <c r="AT461" s="104"/>
      <c r="AU461" s="104"/>
      <c r="AV461" s="104"/>
      <c r="AW461" s="104"/>
      <c r="AX461" s="104"/>
      <c r="AY461" s="104"/>
      <c r="AZ461" s="104"/>
      <c r="BA461" s="104"/>
      <c r="BB461" s="162"/>
      <c r="BC461" s="104"/>
      <c r="BD461" s="191"/>
      <c r="BE461" s="195" t="s">
        <v>1041</v>
      </c>
      <c r="BF461" s="108" t="e">
        <f aca="false">VLOOKUP($A461,#REF!, 34, FALSE())</f>
        <v>#VALUE!</v>
      </c>
      <c r="BG461" s="108" t="e">
        <f aca="false">VLOOKUP($A461,#REF!, 22, FALSE())</f>
        <v>#VALUE!</v>
      </c>
      <c r="BH461" s="109"/>
    </row>
    <row r="462" s="193" customFormat="true" ht="12.75" hidden="false" customHeight="true" outlineLevel="0" collapsed="false">
      <c r="A462" s="133" t="s">
        <v>1043</v>
      </c>
      <c r="B462" s="86" t="e">
        <f aca="false">VLOOKUP($A462,#REF!, 34, FALSE())</f>
        <v>#VALUE!</v>
      </c>
      <c r="C462" s="87" t="str">
        <f aca="false">CONCATENATE("unused_",A462)</f>
        <v>unused_UPHY2_REFCLK1N</v>
      </c>
      <c r="D462" s="88" t="e">
        <f aca="false">IF(LEN(VLOOKUP($A462,#REF!,8,FALSE())),LEFT(VLOOKUP($A462,#REF!,8,FALSE()),LEN(VLOOKUP($A462,#REF!,8,FALSE()))-2),"")</f>
        <v>#VALUE!</v>
      </c>
      <c r="E462" s="89" t="e">
        <f aca="false">IF(LEN(VLOOKUP($A462,#REF!,4,FALSE())),IF(INDEX(#REF!,MATCH($A462,#REF!,0),1),LEFT(VLOOKUP($A462,#REF!,4,FALSE()),LEN(VLOOKUP($A462,#REF!,4,FALSE()))-2),CONCATENATE(LEFT(VLOOKUP($A462,#REF!,4,FALSE()),LEN(VLOOKUP($A462,#REF!,4,FALSE()))-2),"*")),"")</f>
        <v>#VALUE!</v>
      </c>
      <c r="F462" s="90" t="e">
        <f aca="false">IF(LEN(VLOOKUP($A462,#REF!,5,FALSE())),IF(INDEX(#REF!,MATCH($A462,#REF!,0),2),LEFT(VLOOKUP($A462,#REF!,5,FALSE()),LEN(VLOOKUP($A462,#REF!,5,FALSE()))-2),CONCATENATE(LEFT(VLOOKUP($A462,#REF!,5,FALSE()),LEN(VLOOKUP($A462,#REF!,5,FALSE()))-2),"*")),"")</f>
        <v>#VALUE!</v>
      </c>
      <c r="G462" s="90" t="e">
        <f aca="false">IF(LEN(VLOOKUP($A462,#REF!,6,FALSE())),IF(INDEX(#REF!,MATCH($A462,#REF!,0),3),LEFT(VLOOKUP($A462,#REF!,6,FALSE()),LEN(VLOOKUP($A462,#REF!,6,FALSE()))-2),CONCATENATE(LEFT(VLOOKUP($A462,#REF!,6,FALSE()),LEN(VLOOKUP($A462,#REF!,6,FALSE()))-2),"*")),"")</f>
        <v>#VALUE!</v>
      </c>
      <c r="H462" s="91" t="e">
        <f aca="false">IF(LEN(VLOOKUP($A462,#REF!,7,FALSE())),IF(INDEX(#REF!,MATCH($A462,#REF!,0),4),LEFT(VLOOKUP($A462,#REF!,7,FALSE()),LEN(VLOOKUP($A462,#REF!,7,FALSE()))-2),CONCATENATE(LEFT(VLOOKUP($A462,#REF!,7,FALSE()),LEN(VLOOKUP($A462,#REF!,7,FALSE()))-2),"*")),"")</f>
        <v>#VALUE!</v>
      </c>
      <c r="I462" s="92" t="e">
        <f aca="false">IF(LEN(VLOOKUP($A462,#REF!,8,FALSE())),UPPER(RIGHT(VLOOKUP($A462,#REF!,8,FALSE()), 1)),"")</f>
        <v>#VALUE!</v>
      </c>
      <c r="J462" s="90" t="e">
        <f aca="false">IF(LEN(VLOOKUP($A462,#REF!,4,FALSE())),UPPER(RIGHT(VLOOKUP($A462,#REF!,4,FALSE()), 1)),"")</f>
        <v>#VALUE!</v>
      </c>
      <c r="K462" s="90" t="e">
        <f aca="false">IF(LEN(VLOOKUP($A462,#REF!,5,FALSE())),UPPER(RIGHT(VLOOKUP($A462,#REF!,5,FALSE()), 1)),"")</f>
        <v>#VALUE!</v>
      </c>
      <c r="L462" s="90" t="e">
        <f aca="false">IF(LEN(VLOOKUP($A462,#REF!,6,FALSE())),UPPER(RIGHT(VLOOKUP($A462,#REF!,6,FALSE()), 1)),"")</f>
        <v>#VALUE!</v>
      </c>
      <c r="M462" s="91" t="e">
        <f aca="false">IF(LEN(VLOOKUP($A462,#REF!,7,FALSE())),UPPER(RIGHT(VLOOKUP($A462,#REF!,7,FALSE()), 1)),"")</f>
        <v>#VALUE!</v>
      </c>
      <c r="N462" s="185"/>
      <c r="O462" s="185"/>
      <c r="P462" s="185"/>
      <c r="Q462" s="185"/>
      <c r="R462" s="185"/>
      <c r="S462" s="100" t="e">
        <f aca="false">HLOOKUP("Device Tree Pin Name",#REF!,MATCH($A462,#REF!,0),FALSE())</f>
        <v>#VALUE!</v>
      </c>
      <c r="T462" s="95" t="e">
        <f aca="false">HLOOKUP("power rail",#REF!,MATCH($A462,#REF!,0),FALSE())</f>
        <v>#VALUE!</v>
      </c>
      <c r="U462" s="96" t="e">
        <f aca="false">HLOOKUP("Wake Capable",#REF!,MATCH($A462,#REF!,0),FALSE())</f>
        <v>#VALUE!</v>
      </c>
      <c r="V462" s="96" t="e">
        <f aca="false">HLOOKUP("Strap",#REF!,MATCH($A462,#REF!,0),FALSE())</f>
        <v>#VALUE!</v>
      </c>
      <c r="W462" s="96"/>
      <c r="X462" s="96"/>
      <c r="Y462" s="96"/>
      <c r="Z462" s="95"/>
      <c r="AA462" s="95" t="e">
        <f aca="false">HLOOKUP("Pad type",#REF!,MATCH($A462,#REF!,0),FALSE())</f>
        <v>#VALUE!</v>
      </c>
      <c r="AB462" s="100"/>
      <c r="AC462" s="100" t="e">
        <f aca="false">HLOOKUP("POR Pin State",#REF!,MATCH($A462,#REF!,0),FALSE())</f>
        <v>#VALUE!</v>
      </c>
      <c r="AD462" s="187"/>
      <c r="AE462" s="187"/>
      <c r="AF462" s="187"/>
      <c r="AG462" s="187"/>
      <c r="AH462" s="188"/>
      <c r="AI462" s="188"/>
      <c r="AJ462" s="189"/>
      <c r="AK462" s="189"/>
      <c r="AL462" s="189"/>
      <c r="AM462" s="189"/>
      <c r="AN462" s="189"/>
      <c r="AO462" s="189"/>
      <c r="AP462" s="189"/>
      <c r="AQ462" s="208" t="s">
        <v>1044</v>
      </c>
      <c r="AR462" s="104"/>
      <c r="AS462" s="104"/>
      <c r="AT462" s="104"/>
      <c r="AU462" s="104"/>
      <c r="AV462" s="104"/>
      <c r="AW462" s="104"/>
      <c r="AX462" s="104"/>
      <c r="AY462" s="104"/>
      <c r="AZ462" s="104"/>
      <c r="BA462" s="104"/>
      <c r="BB462" s="162"/>
      <c r="BC462" s="104"/>
      <c r="BD462" s="191"/>
      <c r="BE462" s="195" t="s">
        <v>1043</v>
      </c>
      <c r="BF462" s="108" t="e">
        <f aca="false">VLOOKUP($A462,#REF!, 34, FALSE())</f>
        <v>#VALUE!</v>
      </c>
      <c r="BG462" s="108" t="e">
        <f aca="false">VLOOKUP($A462,#REF!, 22, FALSE())</f>
        <v>#VALUE!</v>
      </c>
      <c r="BH462" s="109"/>
    </row>
    <row r="463" s="193" customFormat="true" ht="12.75" hidden="false" customHeight="true" outlineLevel="0" collapsed="false">
      <c r="A463" s="133" t="s">
        <v>1045</v>
      </c>
      <c r="B463" s="86" t="e">
        <f aca="false">VLOOKUP($A463,#REF!, 34, FALSE())</f>
        <v>#VALUE!</v>
      </c>
      <c r="C463" s="87" t="str">
        <f aca="false">CONCATENATE("unused_",A463)</f>
        <v>unused_UPHY2_REFCLK2P</v>
      </c>
      <c r="D463" s="88" t="e">
        <f aca="false">IF(LEN(VLOOKUP($A463,#REF!,8,FALSE())),LEFT(VLOOKUP($A463,#REF!,8,FALSE()),LEN(VLOOKUP($A463,#REF!,8,FALSE()))-2),"")</f>
        <v>#VALUE!</v>
      </c>
      <c r="E463" s="89" t="e">
        <f aca="false">IF(LEN(VLOOKUP($A463,#REF!,4,FALSE())),IF(INDEX(#REF!,MATCH($A463,#REF!,0),1),LEFT(VLOOKUP($A463,#REF!,4,FALSE()),LEN(VLOOKUP($A463,#REF!,4,FALSE()))-2),CONCATENATE(LEFT(VLOOKUP($A463,#REF!,4,FALSE()),LEN(VLOOKUP($A463,#REF!,4,FALSE()))-2),"*")),"")</f>
        <v>#VALUE!</v>
      </c>
      <c r="F463" s="90" t="e">
        <f aca="false">IF(LEN(VLOOKUP($A463,#REF!,5,FALSE())),IF(INDEX(#REF!,MATCH($A463,#REF!,0),2),LEFT(VLOOKUP($A463,#REF!,5,FALSE()),LEN(VLOOKUP($A463,#REF!,5,FALSE()))-2),CONCATENATE(LEFT(VLOOKUP($A463,#REF!,5,FALSE()),LEN(VLOOKUP($A463,#REF!,5,FALSE()))-2),"*")),"")</f>
        <v>#VALUE!</v>
      </c>
      <c r="G463" s="90" t="e">
        <f aca="false">IF(LEN(VLOOKUP($A463,#REF!,6,FALSE())),IF(INDEX(#REF!,MATCH($A463,#REF!,0),3),LEFT(VLOOKUP($A463,#REF!,6,FALSE()),LEN(VLOOKUP($A463,#REF!,6,FALSE()))-2),CONCATENATE(LEFT(VLOOKUP($A463,#REF!,6,FALSE()),LEN(VLOOKUP($A463,#REF!,6,FALSE()))-2),"*")),"")</f>
        <v>#VALUE!</v>
      </c>
      <c r="H463" s="91" t="e">
        <f aca="false">IF(LEN(VLOOKUP($A463,#REF!,7,FALSE())),IF(INDEX(#REF!,MATCH($A463,#REF!,0),4),LEFT(VLOOKUP($A463,#REF!,7,FALSE()),LEN(VLOOKUP($A463,#REF!,7,FALSE()))-2),CONCATENATE(LEFT(VLOOKUP($A463,#REF!,7,FALSE()),LEN(VLOOKUP($A463,#REF!,7,FALSE()))-2),"*")),"")</f>
        <v>#VALUE!</v>
      </c>
      <c r="I463" s="92" t="e">
        <f aca="false">IF(LEN(VLOOKUP($A463,#REF!,8,FALSE())),UPPER(RIGHT(VLOOKUP($A463,#REF!,8,FALSE()), 1)),"")</f>
        <v>#VALUE!</v>
      </c>
      <c r="J463" s="90" t="e">
        <f aca="false">IF(LEN(VLOOKUP($A463,#REF!,4,FALSE())),UPPER(RIGHT(VLOOKUP($A463,#REF!,4,FALSE()), 1)),"")</f>
        <v>#VALUE!</v>
      </c>
      <c r="K463" s="90" t="e">
        <f aca="false">IF(LEN(VLOOKUP($A463,#REF!,5,FALSE())),UPPER(RIGHT(VLOOKUP($A463,#REF!,5,FALSE()), 1)),"")</f>
        <v>#VALUE!</v>
      </c>
      <c r="L463" s="90" t="e">
        <f aca="false">IF(LEN(VLOOKUP($A463,#REF!,6,FALSE())),UPPER(RIGHT(VLOOKUP($A463,#REF!,6,FALSE()), 1)),"")</f>
        <v>#VALUE!</v>
      </c>
      <c r="M463" s="91" t="e">
        <f aca="false">IF(LEN(VLOOKUP($A463,#REF!,7,FALSE())),UPPER(RIGHT(VLOOKUP($A463,#REF!,7,FALSE()), 1)),"")</f>
        <v>#VALUE!</v>
      </c>
      <c r="N463" s="185"/>
      <c r="O463" s="185"/>
      <c r="P463" s="185"/>
      <c r="Q463" s="185"/>
      <c r="R463" s="185"/>
      <c r="S463" s="100" t="e">
        <f aca="false">HLOOKUP("Device Tree Pin Name",#REF!,MATCH($A463,#REF!,0),FALSE())</f>
        <v>#VALUE!</v>
      </c>
      <c r="T463" s="95" t="e">
        <f aca="false">HLOOKUP("power rail",#REF!,MATCH($A463,#REF!,0),FALSE())</f>
        <v>#VALUE!</v>
      </c>
      <c r="U463" s="96" t="e">
        <f aca="false">HLOOKUP("Wake Capable",#REF!,MATCH($A463,#REF!,0),FALSE())</f>
        <v>#VALUE!</v>
      </c>
      <c r="V463" s="96" t="e">
        <f aca="false">HLOOKUP("Strap",#REF!,MATCH($A463,#REF!,0),FALSE())</f>
        <v>#VALUE!</v>
      </c>
      <c r="W463" s="96"/>
      <c r="X463" s="96"/>
      <c r="Y463" s="96"/>
      <c r="Z463" s="95"/>
      <c r="AA463" s="95" t="e">
        <f aca="false">HLOOKUP("Pad type",#REF!,MATCH($A463,#REF!,0),FALSE())</f>
        <v>#VALUE!</v>
      </c>
      <c r="AB463" s="94"/>
      <c r="AC463" s="94" t="e">
        <f aca="false">HLOOKUP("POR Pin State",#REF!,MATCH($A463,#REF!,0),FALSE())</f>
        <v>#VALUE!</v>
      </c>
      <c r="AD463" s="187"/>
      <c r="AE463" s="187"/>
      <c r="AF463" s="187"/>
      <c r="AG463" s="187"/>
      <c r="AH463" s="188"/>
      <c r="AI463" s="188"/>
      <c r="AJ463" s="189"/>
      <c r="AK463" s="189"/>
      <c r="AL463" s="189"/>
      <c r="AM463" s="189"/>
      <c r="AN463" s="189"/>
      <c r="AO463" s="189"/>
      <c r="AP463" s="189"/>
      <c r="AQ463" s="207" t="s">
        <v>1046</v>
      </c>
      <c r="AR463" s="104"/>
      <c r="AS463" s="104"/>
      <c r="AT463" s="104"/>
      <c r="AU463" s="104"/>
      <c r="AV463" s="104"/>
      <c r="AW463" s="104"/>
      <c r="AX463" s="104"/>
      <c r="AY463" s="104"/>
      <c r="AZ463" s="104"/>
      <c r="BA463" s="104"/>
      <c r="BB463" s="162"/>
      <c r="BC463" s="104"/>
      <c r="BD463" s="191"/>
      <c r="BE463" s="195" t="s">
        <v>1045</v>
      </c>
      <c r="BF463" s="108" t="e">
        <f aca="false">VLOOKUP($A463,#REF!, 34, FALSE())</f>
        <v>#VALUE!</v>
      </c>
      <c r="BG463" s="108" t="e">
        <f aca="false">VLOOKUP($A463,#REF!, 22, FALSE())</f>
        <v>#VALUE!</v>
      </c>
      <c r="BH463" s="109"/>
    </row>
    <row r="464" s="193" customFormat="true" ht="12.75" hidden="false" customHeight="true" outlineLevel="0" collapsed="false">
      <c r="A464" s="133" t="s">
        <v>1047</v>
      </c>
      <c r="B464" s="86" t="e">
        <f aca="false">VLOOKUP($A464,#REF!, 34, FALSE())</f>
        <v>#VALUE!</v>
      </c>
      <c r="C464" s="87" t="str">
        <f aca="false">CONCATENATE("unused_",A464)</f>
        <v>unused_UPHY2_REFCLK2N</v>
      </c>
      <c r="D464" s="88" t="e">
        <f aca="false">IF(LEN(VLOOKUP($A464,#REF!,8,FALSE())),LEFT(VLOOKUP($A464,#REF!,8,FALSE()),LEN(VLOOKUP($A464,#REF!,8,FALSE()))-2),"")</f>
        <v>#VALUE!</v>
      </c>
      <c r="E464" s="89" t="e">
        <f aca="false">IF(LEN(VLOOKUP($A464,#REF!,4,FALSE())),IF(INDEX(#REF!,MATCH($A464,#REF!,0),1),LEFT(VLOOKUP($A464,#REF!,4,FALSE()),LEN(VLOOKUP($A464,#REF!,4,FALSE()))-2),CONCATENATE(LEFT(VLOOKUP($A464,#REF!,4,FALSE()),LEN(VLOOKUP($A464,#REF!,4,FALSE()))-2),"*")),"")</f>
        <v>#VALUE!</v>
      </c>
      <c r="F464" s="90" t="e">
        <f aca="false">IF(LEN(VLOOKUP($A464,#REF!,5,FALSE())),IF(INDEX(#REF!,MATCH($A464,#REF!,0),2),LEFT(VLOOKUP($A464,#REF!,5,FALSE()),LEN(VLOOKUP($A464,#REF!,5,FALSE()))-2),CONCATENATE(LEFT(VLOOKUP($A464,#REF!,5,FALSE()),LEN(VLOOKUP($A464,#REF!,5,FALSE()))-2),"*")),"")</f>
        <v>#VALUE!</v>
      </c>
      <c r="G464" s="90" t="e">
        <f aca="false">IF(LEN(VLOOKUP($A464,#REF!,6,FALSE())),IF(INDEX(#REF!,MATCH($A464,#REF!,0),3),LEFT(VLOOKUP($A464,#REF!,6,FALSE()),LEN(VLOOKUP($A464,#REF!,6,FALSE()))-2),CONCATENATE(LEFT(VLOOKUP($A464,#REF!,6,FALSE()),LEN(VLOOKUP($A464,#REF!,6,FALSE()))-2),"*")),"")</f>
        <v>#VALUE!</v>
      </c>
      <c r="H464" s="91" t="e">
        <f aca="false">IF(LEN(VLOOKUP($A464,#REF!,7,FALSE())),IF(INDEX(#REF!,MATCH($A464,#REF!,0),4),LEFT(VLOOKUP($A464,#REF!,7,FALSE()),LEN(VLOOKUP($A464,#REF!,7,FALSE()))-2),CONCATENATE(LEFT(VLOOKUP($A464,#REF!,7,FALSE()),LEN(VLOOKUP($A464,#REF!,7,FALSE()))-2),"*")),"")</f>
        <v>#VALUE!</v>
      </c>
      <c r="I464" s="92" t="e">
        <f aca="false">IF(LEN(VLOOKUP($A464,#REF!,8,FALSE())),UPPER(RIGHT(VLOOKUP($A464,#REF!,8,FALSE()), 1)),"")</f>
        <v>#VALUE!</v>
      </c>
      <c r="J464" s="90" t="e">
        <f aca="false">IF(LEN(VLOOKUP($A464,#REF!,4,FALSE())),UPPER(RIGHT(VLOOKUP($A464,#REF!,4,FALSE()), 1)),"")</f>
        <v>#VALUE!</v>
      </c>
      <c r="K464" s="90" t="e">
        <f aca="false">IF(LEN(VLOOKUP($A464,#REF!,5,FALSE())),UPPER(RIGHT(VLOOKUP($A464,#REF!,5,FALSE()), 1)),"")</f>
        <v>#VALUE!</v>
      </c>
      <c r="L464" s="90" t="e">
        <f aca="false">IF(LEN(VLOOKUP($A464,#REF!,6,FALSE())),UPPER(RIGHT(VLOOKUP($A464,#REF!,6,FALSE()), 1)),"")</f>
        <v>#VALUE!</v>
      </c>
      <c r="M464" s="91" t="e">
        <f aca="false">IF(LEN(VLOOKUP($A464,#REF!,7,FALSE())),UPPER(RIGHT(VLOOKUP($A464,#REF!,7,FALSE()), 1)),"")</f>
        <v>#VALUE!</v>
      </c>
      <c r="N464" s="185"/>
      <c r="O464" s="185"/>
      <c r="P464" s="185"/>
      <c r="Q464" s="185"/>
      <c r="R464" s="185"/>
      <c r="S464" s="100" t="e">
        <f aca="false">HLOOKUP("Device Tree Pin Name",#REF!,MATCH($A464,#REF!,0),FALSE())</f>
        <v>#VALUE!</v>
      </c>
      <c r="T464" s="95" t="e">
        <f aca="false">HLOOKUP("power rail",#REF!,MATCH($A464,#REF!,0),FALSE())</f>
        <v>#VALUE!</v>
      </c>
      <c r="U464" s="96" t="e">
        <f aca="false">HLOOKUP("Wake Capable",#REF!,MATCH($A464,#REF!,0),FALSE())</f>
        <v>#VALUE!</v>
      </c>
      <c r="V464" s="96" t="e">
        <f aca="false">HLOOKUP("Strap",#REF!,MATCH($A464,#REF!,0),FALSE())</f>
        <v>#VALUE!</v>
      </c>
      <c r="W464" s="96"/>
      <c r="X464" s="96"/>
      <c r="Y464" s="96"/>
      <c r="Z464" s="95"/>
      <c r="AA464" s="95" t="e">
        <f aca="false">HLOOKUP("Pad type",#REF!,MATCH($A464,#REF!,0),FALSE())</f>
        <v>#VALUE!</v>
      </c>
      <c r="AB464" s="100"/>
      <c r="AC464" s="100" t="e">
        <f aca="false">HLOOKUP("POR Pin State",#REF!,MATCH($A464,#REF!,0),FALSE())</f>
        <v>#VALUE!</v>
      </c>
      <c r="AD464" s="187"/>
      <c r="AE464" s="187"/>
      <c r="AF464" s="187"/>
      <c r="AG464" s="187"/>
      <c r="AH464" s="188"/>
      <c r="AI464" s="188"/>
      <c r="AJ464" s="189"/>
      <c r="AK464" s="189"/>
      <c r="AL464" s="189"/>
      <c r="AM464" s="189"/>
      <c r="AN464" s="189"/>
      <c r="AO464" s="189"/>
      <c r="AP464" s="189"/>
      <c r="AQ464" s="208" t="s">
        <v>1048</v>
      </c>
      <c r="AR464" s="104"/>
      <c r="AS464" s="104"/>
      <c r="AT464" s="104"/>
      <c r="AU464" s="104"/>
      <c r="AV464" s="104"/>
      <c r="AW464" s="104"/>
      <c r="AX464" s="104"/>
      <c r="AY464" s="104"/>
      <c r="AZ464" s="104"/>
      <c r="BA464" s="104"/>
      <c r="BB464" s="162"/>
      <c r="BC464" s="104"/>
      <c r="BD464" s="191"/>
      <c r="BE464" s="195" t="s">
        <v>1047</v>
      </c>
      <c r="BF464" s="108" t="e">
        <f aca="false">VLOOKUP($A464,#REF!, 34, FALSE())</f>
        <v>#VALUE!</v>
      </c>
      <c r="BG464" s="108" t="e">
        <f aca="false">VLOOKUP($A464,#REF!, 22, FALSE())</f>
        <v>#VALUE!</v>
      </c>
      <c r="BH464" s="109"/>
    </row>
    <row r="465" s="193" customFormat="true" ht="12.75" hidden="false" customHeight="true" outlineLevel="0" collapsed="false">
      <c r="A465" s="133" t="s">
        <v>1049</v>
      </c>
      <c r="B465" s="86" t="e">
        <f aca="false">VLOOKUP($A465,#REF!, 34, FALSE())</f>
        <v>#VALUE!</v>
      </c>
      <c r="C465" s="87" t="str">
        <f aca="false">CONCATENATE("unused_",A465)</f>
        <v>unused_UPHY2_RX0P</v>
      </c>
      <c r="D465" s="88" t="e">
        <f aca="false">IF(LEN(VLOOKUP($A465,#REF!,8,FALSE())),LEFT(VLOOKUP($A465,#REF!,8,FALSE()),LEN(VLOOKUP($A465,#REF!,8,FALSE()))-2),"")</f>
        <v>#VALUE!</v>
      </c>
      <c r="E465" s="89" t="e">
        <f aca="false">IF(LEN(VLOOKUP($A465,#REF!,4,FALSE())),IF(INDEX(#REF!,MATCH($A465,#REF!,0),1),LEFT(VLOOKUP($A465,#REF!,4,FALSE()),LEN(VLOOKUP($A465,#REF!,4,FALSE()))-2),CONCATENATE(LEFT(VLOOKUP($A465,#REF!,4,FALSE()),LEN(VLOOKUP($A465,#REF!,4,FALSE()))-2),"*")),"")</f>
        <v>#VALUE!</v>
      </c>
      <c r="F465" s="90" t="e">
        <f aca="false">IF(LEN(VLOOKUP($A465,#REF!,5,FALSE())),IF(INDEX(#REF!,MATCH($A465,#REF!,0),2),LEFT(VLOOKUP($A465,#REF!,5,FALSE()),LEN(VLOOKUP($A465,#REF!,5,FALSE()))-2),CONCATENATE(LEFT(VLOOKUP($A465,#REF!,5,FALSE()),LEN(VLOOKUP($A465,#REF!,5,FALSE()))-2),"*")),"")</f>
        <v>#VALUE!</v>
      </c>
      <c r="G465" s="90" t="e">
        <f aca="false">IF(LEN(VLOOKUP($A465,#REF!,6,FALSE())),IF(INDEX(#REF!,MATCH($A465,#REF!,0),3),LEFT(VLOOKUP($A465,#REF!,6,FALSE()),LEN(VLOOKUP($A465,#REF!,6,FALSE()))-2),CONCATENATE(LEFT(VLOOKUP($A465,#REF!,6,FALSE()),LEN(VLOOKUP($A465,#REF!,6,FALSE()))-2),"*")),"")</f>
        <v>#VALUE!</v>
      </c>
      <c r="H465" s="91" t="e">
        <f aca="false">IF(LEN(VLOOKUP($A465,#REF!,7,FALSE())),IF(INDEX(#REF!,MATCH($A465,#REF!,0),4),LEFT(VLOOKUP($A465,#REF!,7,FALSE()),LEN(VLOOKUP($A465,#REF!,7,FALSE()))-2),CONCATENATE(LEFT(VLOOKUP($A465,#REF!,7,FALSE()),LEN(VLOOKUP($A465,#REF!,7,FALSE()))-2),"*")),"")</f>
        <v>#VALUE!</v>
      </c>
      <c r="I465" s="92" t="e">
        <f aca="false">IF(LEN(VLOOKUP($A465,#REF!,8,FALSE())),UPPER(RIGHT(VLOOKUP($A465,#REF!,8,FALSE()), 1)),"")</f>
        <v>#VALUE!</v>
      </c>
      <c r="J465" s="90" t="e">
        <f aca="false">IF(LEN(VLOOKUP($A465,#REF!,4,FALSE())),UPPER(RIGHT(VLOOKUP($A465,#REF!,4,FALSE()), 1)),"")</f>
        <v>#VALUE!</v>
      </c>
      <c r="K465" s="90" t="e">
        <f aca="false">IF(LEN(VLOOKUP($A465,#REF!,5,FALSE())),UPPER(RIGHT(VLOOKUP($A465,#REF!,5,FALSE()), 1)),"")</f>
        <v>#VALUE!</v>
      </c>
      <c r="L465" s="90" t="e">
        <f aca="false">IF(LEN(VLOOKUP($A465,#REF!,6,FALSE())),UPPER(RIGHT(VLOOKUP($A465,#REF!,6,FALSE()), 1)),"")</f>
        <v>#VALUE!</v>
      </c>
      <c r="M465" s="91" t="e">
        <f aca="false">IF(LEN(VLOOKUP($A465,#REF!,7,FALSE())),UPPER(RIGHT(VLOOKUP($A465,#REF!,7,FALSE()), 1)),"")</f>
        <v>#VALUE!</v>
      </c>
      <c r="N465" s="185"/>
      <c r="O465" s="185"/>
      <c r="P465" s="185"/>
      <c r="Q465" s="185"/>
      <c r="R465" s="185"/>
      <c r="S465" s="100" t="e">
        <f aca="false">HLOOKUP("Device Tree Pin Name",#REF!,MATCH($A465,#REF!,0),FALSE())</f>
        <v>#VALUE!</v>
      </c>
      <c r="T465" s="95" t="e">
        <f aca="false">HLOOKUP("power rail",#REF!,MATCH($A465,#REF!,0),FALSE())</f>
        <v>#VALUE!</v>
      </c>
      <c r="U465" s="96" t="e">
        <f aca="false">HLOOKUP("Wake Capable",#REF!,MATCH($A465,#REF!,0),FALSE())</f>
        <v>#VALUE!</v>
      </c>
      <c r="V465" s="96" t="e">
        <f aca="false">HLOOKUP("Strap",#REF!,MATCH($A465,#REF!,0),FALSE())</f>
        <v>#VALUE!</v>
      </c>
      <c r="W465" s="96"/>
      <c r="X465" s="96"/>
      <c r="Y465" s="96"/>
      <c r="Z465" s="95"/>
      <c r="AA465" s="95" t="e">
        <f aca="false">HLOOKUP("Pad type",#REF!,MATCH($A465,#REF!,0),FALSE())</f>
        <v>#VALUE!</v>
      </c>
      <c r="AB465" s="100"/>
      <c r="AC465" s="100" t="e">
        <f aca="false">HLOOKUP("POR Pin State",#REF!,MATCH($A465,#REF!,0),FALSE())</f>
        <v>#VALUE!</v>
      </c>
      <c r="AD465" s="187"/>
      <c r="AE465" s="187"/>
      <c r="AF465" s="187"/>
      <c r="AG465" s="187"/>
      <c r="AH465" s="188"/>
      <c r="AI465" s="188"/>
      <c r="AJ465" s="189"/>
      <c r="AK465" s="189"/>
      <c r="AL465" s="189"/>
      <c r="AM465" s="189"/>
      <c r="AN465" s="189"/>
      <c r="AO465" s="189"/>
      <c r="AP465" s="189"/>
      <c r="AQ465" s="207" t="s">
        <v>1050</v>
      </c>
      <c r="AR465" s="104"/>
      <c r="AS465" s="104"/>
      <c r="AT465" s="104"/>
      <c r="AU465" s="104"/>
      <c r="AV465" s="104"/>
      <c r="AW465" s="104"/>
      <c r="AX465" s="104"/>
      <c r="AY465" s="104"/>
      <c r="AZ465" s="104"/>
      <c r="BA465" s="104"/>
      <c r="BB465" s="162"/>
      <c r="BC465" s="104"/>
      <c r="BD465" s="191"/>
      <c r="BE465" s="195" t="s">
        <v>1049</v>
      </c>
      <c r="BF465" s="108" t="e">
        <f aca="false">VLOOKUP($A465,#REF!, 34, FALSE())</f>
        <v>#VALUE!</v>
      </c>
      <c r="BG465" s="108" t="e">
        <f aca="false">VLOOKUP($A465,#REF!, 22, FALSE())</f>
        <v>#VALUE!</v>
      </c>
      <c r="BH465" s="109"/>
    </row>
    <row r="466" s="193" customFormat="true" ht="12.75" hidden="false" customHeight="true" outlineLevel="0" collapsed="false">
      <c r="A466" s="133" t="s">
        <v>1051</v>
      </c>
      <c r="B466" s="86" t="e">
        <f aca="false">VLOOKUP($A466,#REF!, 34, FALSE())</f>
        <v>#VALUE!</v>
      </c>
      <c r="C466" s="87" t="str">
        <f aca="false">CONCATENATE("unused_",A466)</f>
        <v>unused_UPHY2_RX0N</v>
      </c>
      <c r="D466" s="88" t="e">
        <f aca="false">IF(LEN(VLOOKUP($A466,#REF!,8,FALSE())),LEFT(VLOOKUP($A466,#REF!,8,FALSE()),LEN(VLOOKUP($A466,#REF!,8,FALSE()))-2),"")</f>
        <v>#VALUE!</v>
      </c>
      <c r="E466" s="89" t="e">
        <f aca="false">IF(LEN(VLOOKUP($A466,#REF!,4,FALSE())),IF(INDEX(#REF!,MATCH($A466,#REF!,0),1),LEFT(VLOOKUP($A466,#REF!,4,FALSE()),LEN(VLOOKUP($A466,#REF!,4,FALSE()))-2),CONCATENATE(LEFT(VLOOKUP($A466,#REF!,4,FALSE()),LEN(VLOOKUP($A466,#REF!,4,FALSE()))-2),"*")),"")</f>
        <v>#VALUE!</v>
      </c>
      <c r="F466" s="90" t="e">
        <f aca="false">IF(LEN(VLOOKUP($A466,#REF!,5,FALSE())),IF(INDEX(#REF!,MATCH($A466,#REF!,0),2),LEFT(VLOOKUP($A466,#REF!,5,FALSE()),LEN(VLOOKUP($A466,#REF!,5,FALSE()))-2),CONCATENATE(LEFT(VLOOKUP($A466,#REF!,5,FALSE()),LEN(VLOOKUP($A466,#REF!,5,FALSE()))-2),"*")),"")</f>
        <v>#VALUE!</v>
      </c>
      <c r="G466" s="90" t="e">
        <f aca="false">IF(LEN(VLOOKUP($A466,#REF!,6,FALSE())),IF(INDEX(#REF!,MATCH($A466,#REF!,0),3),LEFT(VLOOKUP($A466,#REF!,6,FALSE()),LEN(VLOOKUP($A466,#REF!,6,FALSE()))-2),CONCATENATE(LEFT(VLOOKUP($A466,#REF!,6,FALSE()),LEN(VLOOKUP($A466,#REF!,6,FALSE()))-2),"*")),"")</f>
        <v>#VALUE!</v>
      </c>
      <c r="H466" s="91" t="e">
        <f aca="false">IF(LEN(VLOOKUP($A466,#REF!,7,FALSE())),IF(INDEX(#REF!,MATCH($A466,#REF!,0),4),LEFT(VLOOKUP($A466,#REF!,7,FALSE()),LEN(VLOOKUP($A466,#REF!,7,FALSE()))-2),CONCATENATE(LEFT(VLOOKUP($A466,#REF!,7,FALSE()),LEN(VLOOKUP($A466,#REF!,7,FALSE()))-2),"*")),"")</f>
        <v>#VALUE!</v>
      </c>
      <c r="I466" s="92" t="e">
        <f aca="false">IF(LEN(VLOOKUP($A466,#REF!,8,FALSE())),UPPER(RIGHT(VLOOKUP($A466,#REF!,8,FALSE()), 1)),"")</f>
        <v>#VALUE!</v>
      </c>
      <c r="J466" s="90" t="e">
        <f aca="false">IF(LEN(VLOOKUP($A466,#REF!,4,FALSE())),UPPER(RIGHT(VLOOKUP($A466,#REF!,4,FALSE()), 1)),"")</f>
        <v>#VALUE!</v>
      </c>
      <c r="K466" s="90" t="e">
        <f aca="false">IF(LEN(VLOOKUP($A466,#REF!,5,FALSE())),UPPER(RIGHT(VLOOKUP($A466,#REF!,5,FALSE()), 1)),"")</f>
        <v>#VALUE!</v>
      </c>
      <c r="L466" s="90" t="e">
        <f aca="false">IF(LEN(VLOOKUP($A466,#REF!,6,FALSE())),UPPER(RIGHT(VLOOKUP($A466,#REF!,6,FALSE()), 1)),"")</f>
        <v>#VALUE!</v>
      </c>
      <c r="M466" s="91" t="e">
        <f aca="false">IF(LEN(VLOOKUP($A466,#REF!,7,FALSE())),UPPER(RIGHT(VLOOKUP($A466,#REF!,7,FALSE()), 1)),"")</f>
        <v>#VALUE!</v>
      </c>
      <c r="N466" s="185"/>
      <c r="O466" s="185"/>
      <c r="P466" s="185"/>
      <c r="Q466" s="185"/>
      <c r="R466" s="185"/>
      <c r="S466" s="100" t="e">
        <f aca="false">HLOOKUP("Device Tree Pin Name",#REF!,MATCH($A466,#REF!,0),FALSE())</f>
        <v>#VALUE!</v>
      </c>
      <c r="T466" s="95" t="e">
        <f aca="false">HLOOKUP("power rail",#REF!,MATCH($A466,#REF!,0),FALSE())</f>
        <v>#VALUE!</v>
      </c>
      <c r="U466" s="96" t="e">
        <f aca="false">HLOOKUP("Wake Capable",#REF!,MATCH($A466,#REF!,0),FALSE())</f>
        <v>#VALUE!</v>
      </c>
      <c r="V466" s="96" t="e">
        <f aca="false">HLOOKUP("Strap",#REF!,MATCH($A466,#REF!,0),FALSE())</f>
        <v>#VALUE!</v>
      </c>
      <c r="W466" s="96"/>
      <c r="X466" s="96"/>
      <c r="Y466" s="96"/>
      <c r="Z466" s="95"/>
      <c r="AA466" s="95" t="e">
        <f aca="false">HLOOKUP("Pad type",#REF!,MATCH($A466,#REF!,0),FALSE())</f>
        <v>#VALUE!</v>
      </c>
      <c r="AB466" s="100"/>
      <c r="AC466" s="100" t="e">
        <f aca="false">HLOOKUP("POR Pin State",#REF!,MATCH($A466,#REF!,0),FALSE())</f>
        <v>#VALUE!</v>
      </c>
      <c r="AD466" s="187"/>
      <c r="AE466" s="187"/>
      <c r="AF466" s="187"/>
      <c r="AG466" s="187"/>
      <c r="AH466" s="188"/>
      <c r="AI466" s="188"/>
      <c r="AJ466" s="189"/>
      <c r="AK466" s="189"/>
      <c r="AL466" s="189"/>
      <c r="AM466" s="189"/>
      <c r="AN466" s="189"/>
      <c r="AO466" s="189"/>
      <c r="AP466" s="189"/>
      <c r="AQ466" s="208" t="s">
        <v>1052</v>
      </c>
      <c r="AR466" s="104"/>
      <c r="AS466" s="104"/>
      <c r="AT466" s="104"/>
      <c r="AU466" s="104"/>
      <c r="AV466" s="104"/>
      <c r="AW466" s="104"/>
      <c r="AX466" s="104"/>
      <c r="AY466" s="104"/>
      <c r="AZ466" s="104"/>
      <c r="BA466" s="104"/>
      <c r="BB466" s="162"/>
      <c r="BC466" s="104"/>
      <c r="BD466" s="191"/>
      <c r="BE466" s="195" t="s">
        <v>1051</v>
      </c>
      <c r="BF466" s="108" t="e">
        <f aca="false">VLOOKUP($A466,#REF!, 34, FALSE())</f>
        <v>#VALUE!</v>
      </c>
      <c r="BG466" s="108" t="e">
        <f aca="false">VLOOKUP($A466,#REF!, 22, FALSE())</f>
        <v>#VALUE!</v>
      </c>
      <c r="BH466" s="109"/>
    </row>
    <row r="467" s="193" customFormat="true" ht="12.75" hidden="false" customHeight="true" outlineLevel="0" collapsed="false">
      <c r="A467" s="133" t="s">
        <v>1053</v>
      </c>
      <c r="B467" s="86" t="e">
        <f aca="false">VLOOKUP($A467,#REF!, 34, FALSE())</f>
        <v>#VALUE!</v>
      </c>
      <c r="C467" s="87" t="str">
        <f aca="false">CONCATENATE("unused_",A467)</f>
        <v>unused_UPHY2_TX0P</v>
      </c>
      <c r="D467" s="88" t="e">
        <f aca="false">IF(LEN(VLOOKUP($A467,#REF!,8,FALSE())),LEFT(VLOOKUP($A467,#REF!,8,FALSE()),LEN(VLOOKUP($A467,#REF!,8,FALSE()))-2),"")</f>
        <v>#VALUE!</v>
      </c>
      <c r="E467" s="89" t="e">
        <f aca="false">IF(LEN(VLOOKUP($A467,#REF!,4,FALSE())),IF(INDEX(#REF!,MATCH($A467,#REF!,0),1),LEFT(VLOOKUP($A467,#REF!,4,FALSE()),LEN(VLOOKUP($A467,#REF!,4,FALSE()))-2),CONCATENATE(LEFT(VLOOKUP($A467,#REF!,4,FALSE()),LEN(VLOOKUP($A467,#REF!,4,FALSE()))-2),"*")),"")</f>
        <v>#VALUE!</v>
      </c>
      <c r="F467" s="90" t="e">
        <f aca="false">IF(LEN(VLOOKUP($A467,#REF!,5,FALSE())),IF(INDEX(#REF!,MATCH($A467,#REF!,0),2),LEFT(VLOOKUP($A467,#REF!,5,FALSE()),LEN(VLOOKUP($A467,#REF!,5,FALSE()))-2),CONCATENATE(LEFT(VLOOKUP($A467,#REF!,5,FALSE()),LEN(VLOOKUP($A467,#REF!,5,FALSE()))-2),"*")),"")</f>
        <v>#VALUE!</v>
      </c>
      <c r="G467" s="90" t="e">
        <f aca="false">IF(LEN(VLOOKUP($A467,#REF!,6,FALSE())),IF(INDEX(#REF!,MATCH($A467,#REF!,0),3),LEFT(VLOOKUP($A467,#REF!,6,FALSE()),LEN(VLOOKUP($A467,#REF!,6,FALSE()))-2),CONCATENATE(LEFT(VLOOKUP($A467,#REF!,6,FALSE()),LEN(VLOOKUP($A467,#REF!,6,FALSE()))-2),"*")),"")</f>
        <v>#VALUE!</v>
      </c>
      <c r="H467" s="91" t="e">
        <f aca="false">IF(LEN(VLOOKUP($A467,#REF!,7,FALSE())),IF(INDEX(#REF!,MATCH($A467,#REF!,0),4),LEFT(VLOOKUP($A467,#REF!,7,FALSE()),LEN(VLOOKUP($A467,#REF!,7,FALSE()))-2),CONCATENATE(LEFT(VLOOKUP($A467,#REF!,7,FALSE()),LEN(VLOOKUP($A467,#REF!,7,FALSE()))-2),"*")),"")</f>
        <v>#VALUE!</v>
      </c>
      <c r="I467" s="92" t="e">
        <f aca="false">IF(LEN(VLOOKUP($A467,#REF!,8,FALSE())),UPPER(RIGHT(VLOOKUP($A467,#REF!,8,FALSE()), 1)),"")</f>
        <v>#VALUE!</v>
      </c>
      <c r="J467" s="90" t="e">
        <f aca="false">IF(LEN(VLOOKUP($A467,#REF!,4,FALSE())),UPPER(RIGHT(VLOOKUP($A467,#REF!,4,FALSE()), 1)),"")</f>
        <v>#VALUE!</v>
      </c>
      <c r="K467" s="90" t="e">
        <f aca="false">IF(LEN(VLOOKUP($A467,#REF!,5,FALSE())),UPPER(RIGHT(VLOOKUP($A467,#REF!,5,FALSE()), 1)),"")</f>
        <v>#VALUE!</v>
      </c>
      <c r="L467" s="90" t="e">
        <f aca="false">IF(LEN(VLOOKUP($A467,#REF!,6,FALSE())),UPPER(RIGHT(VLOOKUP($A467,#REF!,6,FALSE()), 1)),"")</f>
        <v>#VALUE!</v>
      </c>
      <c r="M467" s="91" t="e">
        <f aca="false">IF(LEN(VLOOKUP($A467,#REF!,7,FALSE())),UPPER(RIGHT(VLOOKUP($A467,#REF!,7,FALSE()), 1)),"")</f>
        <v>#VALUE!</v>
      </c>
      <c r="N467" s="185"/>
      <c r="O467" s="185"/>
      <c r="P467" s="185"/>
      <c r="Q467" s="185"/>
      <c r="R467" s="185"/>
      <c r="S467" s="100" t="e">
        <f aca="false">HLOOKUP("Device Tree Pin Name",#REF!,MATCH($A467,#REF!,0),FALSE())</f>
        <v>#VALUE!</v>
      </c>
      <c r="T467" s="95" t="e">
        <f aca="false">HLOOKUP("power rail",#REF!,MATCH($A467,#REF!,0),FALSE())</f>
        <v>#VALUE!</v>
      </c>
      <c r="U467" s="96" t="e">
        <f aca="false">HLOOKUP("Wake Capable",#REF!,MATCH($A467,#REF!,0),FALSE())</f>
        <v>#VALUE!</v>
      </c>
      <c r="V467" s="96" t="e">
        <f aca="false">HLOOKUP("Strap",#REF!,MATCH($A467,#REF!,0),FALSE())</f>
        <v>#VALUE!</v>
      </c>
      <c r="W467" s="96"/>
      <c r="X467" s="96"/>
      <c r="Y467" s="96"/>
      <c r="Z467" s="95"/>
      <c r="AA467" s="95" t="e">
        <f aca="false">HLOOKUP("Pad type",#REF!,MATCH($A467,#REF!,0),FALSE())</f>
        <v>#VALUE!</v>
      </c>
      <c r="AB467" s="100"/>
      <c r="AC467" s="100" t="e">
        <f aca="false">HLOOKUP("POR Pin State",#REF!,MATCH($A467,#REF!,0),FALSE())</f>
        <v>#VALUE!</v>
      </c>
      <c r="AD467" s="187"/>
      <c r="AE467" s="187"/>
      <c r="AF467" s="187"/>
      <c r="AG467" s="187"/>
      <c r="AH467" s="188"/>
      <c r="AI467" s="188"/>
      <c r="AJ467" s="189"/>
      <c r="AK467" s="189"/>
      <c r="AL467" s="189"/>
      <c r="AM467" s="189"/>
      <c r="AN467" s="189"/>
      <c r="AO467" s="189"/>
      <c r="AP467" s="189"/>
      <c r="AQ467" s="207" t="s">
        <v>1054</v>
      </c>
      <c r="AR467" s="104"/>
      <c r="AS467" s="104"/>
      <c r="AT467" s="104"/>
      <c r="AU467" s="104"/>
      <c r="AV467" s="104"/>
      <c r="AW467" s="104"/>
      <c r="AX467" s="104"/>
      <c r="AY467" s="104"/>
      <c r="AZ467" s="104"/>
      <c r="BA467" s="104"/>
      <c r="BB467" s="162"/>
      <c r="BC467" s="104"/>
      <c r="BD467" s="191"/>
      <c r="BE467" s="195" t="s">
        <v>1053</v>
      </c>
      <c r="BF467" s="108" t="e">
        <f aca="false">VLOOKUP($A467,#REF!, 34, FALSE())</f>
        <v>#VALUE!</v>
      </c>
      <c r="BG467" s="108" t="e">
        <f aca="false">VLOOKUP($A467,#REF!, 22, FALSE())</f>
        <v>#VALUE!</v>
      </c>
      <c r="BH467" s="109"/>
    </row>
    <row r="468" s="193" customFormat="true" ht="12.75" hidden="false" customHeight="true" outlineLevel="0" collapsed="false">
      <c r="A468" s="133" t="s">
        <v>1055</v>
      </c>
      <c r="B468" s="86" t="e">
        <f aca="false">VLOOKUP($A468,#REF!, 34, FALSE())</f>
        <v>#VALUE!</v>
      </c>
      <c r="C468" s="87" t="str">
        <f aca="false">CONCATENATE("unused_",A468)</f>
        <v>unused_UPHY2_TX0N</v>
      </c>
      <c r="D468" s="88" t="e">
        <f aca="false">IF(LEN(VLOOKUP($A468,#REF!,8,FALSE())),LEFT(VLOOKUP($A468,#REF!,8,FALSE()),LEN(VLOOKUP($A468,#REF!,8,FALSE()))-2),"")</f>
        <v>#VALUE!</v>
      </c>
      <c r="E468" s="89" t="e">
        <f aca="false">IF(LEN(VLOOKUP($A468,#REF!,4,FALSE())),IF(INDEX(#REF!,MATCH($A468,#REF!,0),1),LEFT(VLOOKUP($A468,#REF!,4,FALSE()),LEN(VLOOKUP($A468,#REF!,4,FALSE()))-2),CONCATENATE(LEFT(VLOOKUP($A468,#REF!,4,FALSE()),LEN(VLOOKUP($A468,#REF!,4,FALSE()))-2),"*")),"")</f>
        <v>#VALUE!</v>
      </c>
      <c r="F468" s="90" t="e">
        <f aca="false">IF(LEN(VLOOKUP($A468,#REF!,5,FALSE())),IF(INDEX(#REF!,MATCH($A468,#REF!,0),2),LEFT(VLOOKUP($A468,#REF!,5,FALSE()),LEN(VLOOKUP($A468,#REF!,5,FALSE()))-2),CONCATENATE(LEFT(VLOOKUP($A468,#REF!,5,FALSE()),LEN(VLOOKUP($A468,#REF!,5,FALSE()))-2),"*")),"")</f>
        <v>#VALUE!</v>
      </c>
      <c r="G468" s="90" t="e">
        <f aca="false">IF(LEN(VLOOKUP($A468,#REF!,6,FALSE())),IF(INDEX(#REF!,MATCH($A468,#REF!,0),3),LEFT(VLOOKUP($A468,#REF!,6,FALSE()),LEN(VLOOKUP($A468,#REF!,6,FALSE()))-2),CONCATENATE(LEFT(VLOOKUP($A468,#REF!,6,FALSE()),LEN(VLOOKUP($A468,#REF!,6,FALSE()))-2),"*")),"")</f>
        <v>#VALUE!</v>
      </c>
      <c r="H468" s="91" t="e">
        <f aca="false">IF(LEN(VLOOKUP($A468,#REF!,7,FALSE())),IF(INDEX(#REF!,MATCH($A468,#REF!,0),4),LEFT(VLOOKUP($A468,#REF!,7,FALSE()),LEN(VLOOKUP($A468,#REF!,7,FALSE()))-2),CONCATENATE(LEFT(VLOOKUP($A468,#REF!,7,FALSE()),LEN(VLOOKUP($A468,#REF!,7,FALSE()))-2),"*")),"")</f>
        <v>#VALUE!</v>
      </c>
      <c r="I468" s="92" t="e">
        <f aca="false">IF(LEN(VLOOKUP($A468,#REF!,8,FALSE())),UPPER(RIGHT(VLOOKUP($A468,#REF!,8,FALSE()), 1)),"")</f>
        <v>#VALUE!</v>
      </c>
      <c r="J468" s="90" t="e">
        <f aca="false">IF(LEN(VLOOKUP($A468,#REF!,4,FALSE())),UPPER(RIGHT(VLOOKUP($A468,#REF!,4,FALSE()), 1)),"")</f>
        <v>#VALUE!</v>
      </c>
      <c r="K468" s="90" t="e">
        <f aca="false">IF(LEN(VLOOKUP($A468,#REF!,5,FALSE())),UPPER(RIGHT(VLOOKUP($A468,#REF!,5,FALSE()), 1)),"")</f>
        <v>#VALUE!</v>
      </c>
      <c r="L468" s="90" t="e">
        <f aca="false">IF(LEN(VLOOKUP($A468,#REF!,6,FALSE())),UPPER(RIGHT(VLOOKUP($A468,#REF!,6,FALSE()), 1)),"")</f>
        <v>#VALUE!</v>
      </c>
      <c r="M468" s="91" t="e">
        <f aca="false">IF(LEN(VLOOKUP($A468,#REF!,7,FALSE())),UPPER(RIGHT(VLOOKUP($A468,#REF!,7,FALSE()), 1)),"")</f>
        <v>#VALUE!</v>
      </c>
      <c r="N468" s="185"/>
      <c r="O468" s="185"/>
      <c r="P468" s="185"/>
      <c r="Q468" s="185"/>
      <c r="R468" s="185"/>
      <c r="S468" s="100" t="e">
        <f aca="false">HLOOKUP("Device Tree Pin Name",#REF!,MATCH($A468,#REF!,0),FALSE())</f>
        <v>#VALUE!</v>
      </c>
      <c r="T468" s="95" t="e">
        <f aca="false">HLOOKUP("power rail",#REF!,MATCH($A468,#REF!,0),FALSE())</f>
        <v>#VALUE!</v>
      </c>
      <c r="U468" s="96" t="e">
        <f aca="false">HLOOKUP("Wake Capable",#REF!,MATCH($A468,#REF!,0),FALSE())</f>
        <v>#VALUE!</v>
      </c>
      <c r="V468" s="96" t="e">
        <f aca="false">HLOOKUP("Strap",#REF!,MATCH($A468,#REF!,0),FALSE())</f>
        <v>#VALUE!</v>
      </c>
      <c r="W468" s="96"/>
      <c r="X468" s="96"/>
      <c r="Y468" s="96"/>
      <c r="Z468" s="95"/>
      <c r="AA468" s="95" t="e">
        <f aca="false">HLOOKUP("Pad type",#REF!,MATCH($A468,#REF!,0),FALSE())</f>
        <v>#VALUE!</v>
      </c>
      <c r="AB468" s="100"/>
      <c r="AC468" s="100" t="e">
        <f aca="false">HLOOKUP("POR Pin State",#REF!,MATCH($A468,#REF!,0),FALSE())</f>
        <v>#VALUE!</v>
      </c>
      <c r="AD468" s="187"/>
      <c r="AE468" s="187"/>
      <c r="AF468" s="187"/>
      <c r="AG468" s="187"/>
      <c r="AH468" s="188"/>
      <c r="AI468" s="188"/>
      <c r="AJ468" s="189"/>
      <c r="AK468" s="189"/>
      <c r="AL468" s="189"/>
      <c r="AM468" s="189"/>
      <c r="AN468" s="189"/>
      <c r="AO468" s="189"/>
      <c r="AP468" s="189"/>
      <c r="AQ468" s="208" t="s">
        <v>1056</v>
      </c>
      <c r="AR468" s="104"/>
      <c r="AS468" s="104"/>
      <c r="AT468" s="104"/>
      <c r="AU468" s="104"/>
      <c r="AV468" s="104"/>
      <c r="AW468" s="104"/>
      <c r="AX468" s="104"/>
      <c r="AY468" s="104"/>
      <c r="AZ468" s="104"/>
      <c r="BA468" s="104"/>
      <c r="BB468" s="162"/>
      <c r="BC468" s="104"/>
      <c r="BD468" s="191"/>
      <c r="BE468" s="195" t="s">
        <v>1055</v>
      </c>
      <c r="BF468" s="108" t="e">
        <f aca="false">VLOOKUP($A468,#REF!, 34, FALSE())</f>
        <v>#VALUE!</v>
      </c>
      <c r="BG468" s="108" t="e">
        <f aca="false">VLOOKUP($A468,#REF!, 22, FALSE())</f>
        <v>#VALUE!</v>
      </c>
      <c r="BH468" s="109"/>
    </row>
    <row r="469" s="193" customFormat="true" ht="12.75" hidden="false" customHeight="true" outlineLevel="0" collapsed="false">
      <c r="A469" s="133" t="s">
        <v>1057</v>
      </c>
      <c r="B469" s="86" t="e">
        <f aca="false">VLOOKUP($A469,#REF!, 34, FALSE())</f>
        <v>#VALUE!</v>
      </c>
      <c r="C469" s="87" t="str">
        <f aca="false">CONCATENATE("unused_",A469)</f>
        <v>unused_UPHY2_RX1P</v>
      </c>
      <c r="D469" s="88" t="e">
        <f aca="false">IF(LEN(VLOOKUP($A469,#REF!,8,FALSE())),LEFT(VLOOKUP($A469,#REF!,8,FALSE()),LEN(VLOOKUP($A469,#REF!,8,FALSE()))-2),"")</f>
        <v>#VALUE!</v>
      </c>
      <c r="E469" s="89" t="e">
        <f aca="false">IF(LEN(VLOOKUP($A469,#REF!,4,FALSE())),IF(INDEX(#REF!,MATCH($A469,#REF!,0),1),LEFT(VLOOKUP($A469,#REF!,4,FALSE()),LEN(VLOOKUP($A469,#REF!,4,FALSE()))-2),CONCATENATE(LEFT(VLOOKUP($A469,#REF!,4,FALSE()),LEN(VLOOKUP($A469,#REF!,4,FALSE()))-2),"*")),"")</f>
        <v>#VALUE!</v>
      </c>
      <c r="F469" s="90" t="e">
        <f aca="false">IF(LEN(VLOOKUP($A469,#REF!,5,FALSE())),IF(INDEX(#REF!,MATCH($A469,#REF!,0),2),LEFT(VLOOKUP($A469,#REF!,5,FALSE()),LEN(VLOOKUP($A469,#REF!,5,FALSE()))-2),CONCATENATE(LEFT(VLOOKUP($A469,#REF!,5,FALSE()),LEN(VLOOKUP($A469,#REF!,5,FALSE()))-2),"*")),"")</f>
        <v>#VALUE!</v>
      </c>
      <c r="G469" s="90" t="e">
        <f aca="false">IF(LEN(VLOOKUP($A469,#REF!,6,FALSE())),IF(INDEX(#REF!,MATCH($A469,#REF!,0),3),LEFT(VLOOKUP($A469,#REF!,6,FALSE()),LEN(VLOOKUP($A469,#REF!,6,FALSE()))-2),CONCATENATE(LEFT(VLOOKUP($A469,#REF!,6,FALSE()),LEN(VLOOKUP($A469,#REF!,6,FALSE()))-2),"*")),"")</f>
        <v>#VALUE!</v>
      </c>
      <c r="H469" s="91" t="e">
        <f aca="false">IF(LEN(VLOOKUP($A469,#REF!,7,FALSE())),IF(INDEX(#REF!,MATCH($A469,#REF!,0),4),LEFT(VLOOKUP($A469,#REF!,7,FALSE()),LEN(VLOOKUP($A469,#REF!,7,FALSE()))-2),CONCATENATE(LEFT(VLOOKUP($A469,#REF!,7,FALSE()),LEN(VLOOKUP($A469,#REF!,7,FALSE()))-2),"*")),"")</f>
        <v>#VALUE!</v>
      </c>
      <c r="I469" s="92" t="e">
        <f aca="false">IF(LEN(VLOOKUP($A469,#REF!,8,FALSE())),UPPER(RIGHT(VLOOKUP($A469,#REF!,8,FALSE()), 1)),"")</f>
        <v>#VALUE!</v>
      </c>
      <c r="J469" s="90" t="e">
        <f aca="false">IF(LEN(VLOOKUP($A469,#REF!,4,FALSE())),UPPER(RIGHT(VLOOKUP($A469,#REF!,4,FALSE()), 1)),"")</f>
        <v>#VALUE!</v>
      </c>
      <c r="K469" s="90" t="e">
        <f aca="false">IF(LEN(VLOOKUP($A469,#REF!,5,FALSE())),UPPER(RIGHT(VLOOKUP($A469,#REF!,5,FALSE()), 1)),"")</f>
        <v>#VALUE!</v>
      </c>
      <c r="L469" s="90" t="e">
        <f aca="false">IF(LEN(VLOOKUP($A469,#REF!,6,FALSE())),UPPER(RIGHT(VLOOKUP($A469,#REF!,6,FALSE()), 1)),"")</f>
        <v>#VALUE!</v>
      </c>
      <c r="M469" s="91" t="e">
        <f aca="false">IF(LEN(VLOOKUP($A469,#REF!,7,FALSE())),UPPER(RIGHT(VLOOKUP($A469,#REF!,7,FALSE()), 1)),"")</f>
        <v>#VALUE!</v>
      </c>
      <c r="N469" s="185"/>
      <c r="O469" s="185"/>
      <c r="P469" s="185"/>
      <c r="Q469" s="185"/>
      <c r="R469" s="185"/>
      <c r="S469" s="100" t="e">
        <f aca="false">HLOOKUP("Device Tree Pin Name",#REF!,MATCH($A469,#REF!,0),FALSE())</f>
        <v>#VALUE!</v>
      </c>
      <c r="T469" s="95" t="e">
        <f aca="false">HLOOKUP("power rail",#REF!,MATCH($A469,#REF!,0),FALSE())</f>
        <v>#VALUE!</v>
      </c>
      <c r="U469" s="96" t="e">
        <f aca="false">HLOOKUP("Wake Capable",#REF!,MATCH($A469,#REF!,0),FALSE())</f>
        <v>#VALUE!</v>
      </c>
      <c r="V469" s="96" t="e">
        <f aca="false">HLOOKUP("Strap",#REF!,MATCH($A469,#REF!,0),FALSE())</f>
        <v>#VALUE!</v>
      </c>
      <c r="W469" s="96"/>
      <c r="X469" s="96"/>
      <c r="Y469" s="96"/>
      <c r="Z469" s="95"/>
      <c r="AA469" s="95" t="e">
        <f aca="false">HLOOKUP("Pad type",#REF!,MATCH($A469,#REF!,0),FALSE())</f>
        <v>#VALUE!</v>
      </c>
      <c r="AB469" s="100"/>
      <c r="AC469" s="100" t="e">
        <f aca="false">HLOOKUP("POR Pin State",#REF!,MATCH($A469,#REF!,0),FALSE())</f>
        <v>#VALUE!</v>
      </c>
      <c r="AD469" s="187"/>
      <c r="AE469" s="187"/>
      <c r="AF469" s="187"/>
      <c r="AG469" s="187"/>
      <c r="AH469" s="188"/>
      <c r="AI469" s="188"/>
      <c r="AJ469" s="189"/>
      <c r="AK469" s="189"/>
      <c r="AL469" s="189"/>
      <c r="AM469" s="189"/>
      <c r="AN469" s="189"/>
      <c r="AO469" s="189"/>
      <c r="AP469" s="189"/>
      <c r="AQ469" s="207" t="s">
        <v>1058</v>
      </c>
      <c r="AR469" s="104"/>
      <c r="AS469" s="104"/>
      <c r="AT469" s="104"/>
      <c r="AU469" s="104"/>
      <c r="AV469" s="104"/>
      <c r="AW469" s="104"/>
      <c r="AX469" s="104"/>
      <c r="AY469" s="104"/>
      <c r="AZ469" s="104"/>
      <c r="BA469" s="104"/>
      <c r="BB469" s="162"/>
      <c r="BC469" s="104"/>
      <c r="BD469" s="191"/>
      <c r="BE469" s="195" t="s">
        <v>1057</v>
      </c>
      <c r="BF469" s="108" t="e">
        <f aca="false">VLOOKUP($A469,#REF!, 34, FALSE())</f>
        <v>#VALUE!</v>
      </c>
      <c r="BG469" s="108" t="e">
        <f aca="false">VLOOKUP($A469,#REF!, 22, FALSE())</f>
        <v>#VALUE!</v>
      </c>
      <c r="BH469" s="109"/>
    </row>
    <row r="470" s="193" customFormat="true" ht="12.75" hidden="false" customHeight="true" outlineLevel="0" collapsed="false">
      <c r="A470" s="133" t="s">
        <v>1059</v>
      </c>
      <c r="B470" s="86" t="e">
        <f aca="false">VLOOKUP($A470,#REF!, 34, FALSE())</f>
        <v>#VALUE!</v>
      </c>
      <c r="C470" s="87" t="str">
        <f aca="false">CONCATENATE("unused_",A470)</f>
        <v>unused_UPHY2_RX1N</v>
      </c>
      <c r="D470" s="88" t="e">
        <f aca="false">IF(LEN(VLOOKUP($A470,#REF!,8,FALSE())),LEFT(VLOOKUP($A470,#REF!,8,FALSE()),LEN(VLOOKUP($A470,#REF!,8,FALSE()))-2),"")</f>
        <v>#VALUE!</v>
      </c>
      <c r="E470" s="89" t="e">
        <f aca="false">IF(LEN(VLOOKUP($A470,#REF!,4,FALSE())),IF(INDEX(#REF!,MATCH($A470,#REF!,0),1),LEFT(VLOOKUP($A470,#REF!,4,FALSE()),LEN(VLOOKUP($A470,#REF!,4,FALSE()))-2),CONCATENATE(LEFT(VLOOKUP($A470,#REF!,4,FALSE()),LEN(VLOOKUP($A470,#REF!,4,FALSE()))-2),"*")),"")</f>
        <v>#VALUE!</v>
      </c>
      <c r="F470" s="90" t="e">
        <f aca="false">IF(LEN(VLOOKUP($A470,#REF!,5,FALSE())),IF(INDEX(#REF!,MATCH($A470,#REF!,0),2),LEFT(VLOOKUP($A470,#REF!,5,FALSE()),LEN(VLOOKUP($A470,#REF!,5,FALSE()))-2),CONCATENATE(LEFT(VLOOKUP($A470,#REF!,5,FALSE()),LEN(VLOOKUP($A470,#REF!,5,FALSE()))-2),"*")),"")</f>
        <v>#VALUE!</v>
      </c>
      <c r="G470" s="90" t="e">
        <f aca="false">IF(LEN(VLOOKUP($A470,#REF!,6,FALSE())),IF(INDEX(#REF!,MATCH($A470,#REF!,0),3),LEFT(VLOOKUP($A470,#REF!,6,FALSE()),LEN(VLOOKUP($A470,#REF!,6,FALSE()))-2),CONCATENATE(LEFT(VLOOKUP($A470,#REF!,6,FALSE()),LEN(VLOOKUP($A470,#REF!,6,FALSE()))-2),"*")),"")</f>
        <v>#VALUE!</v>
      </c>
      <c r="H470" s="91" t="e">
        <f aca="false">IF(LEN(VLOOKUP($A470,#REF!,7,FALSE())),IF(INDEX(#REF!,MATCH($A470,#REF!,0),4),LEFT(VLOOKUP($A470,#REF!,7,FALSE()),LEN(VLOOKUP($A470,#REF!,7,FALSE()))-2),CONCATENATE(LEFT(VLOOKUP($A470,#REF!,7,FALSE()),LEN(VLOOKUP($A470,#REF!,7,FALSE()))-2),"*")),"")</f>
        <v>#VALUE!</v>
      </c>
      <c r="I470" s="92" t="e">
        <f aca="false">IF(LEN(VLOOKUP($A470,#REF!,8,FALSE())),UPPER(RIGHT(VLOOKUP($A470,#REF!,8,FALSE()), 1)),"")</f>
        <v>#VALUE!</v>
      </c>
      <c r="J470" s="90" t="e">
        <f aca="false">IF(LEN(VLOOKUP($A470,#REF!,4,FALSE())),UPPER(RIGHT(VLOOKUP($A470,#REF!,4,FALSE()), 1)),"")</f>
        <v>#VALUE!</v>
      </c>
      <c r="K470" s="90" t="e">
        <f aca="false">IF(LEN(VLOOKUP($A470,#REF!,5,FALSE())),UPPER(RIGHT(VLOOKUP($A470,#REF!,5,FALSE()), 1)),"")</f>
        <v>#VALUE!</v>
      </c>
      <c r="L470" s="90" t="e">
        <f aca="false">IF(LEN(VLOOKUP($A470,#REF!,6,FALSE())),UPPER(RIGHT(VLOOKUP($A470,#REF!,6,FALSE()), 1)),"")</f>
        <v>#VALUE!</v>
      </c>
      <c r="M470" s="91" t="e">
        <f aca="false">IF(LEN(VLOOKUP($A470,#REF!,7,FALSE())),UPPER(RIGHT(VLOOKUP($A470,#REF!,7,FALSE()), 1)),"")</f>
        <v>#VALUE!</v>
      </c>
      <c r="N470" s="185"/>
      <c r="O470" s="185"/>
      <c r="P470" s="185"/>
      <c r="Q470" s="185"/>
      <c r="R470" s="185"/>
      <c r="S470" s="100" t="e">
        <f aca="false">HLOOKUP("Device Tree Pin Name",#REF!,MATCH($A470,#REF!,0),FALSE())</f>
        <v>#VALUE!</v>
      </c>
      <c r="T470" s="95" t="e">
        <f aca="false">HLOOKUP("power rail",#REF!,MATCH($A470,#REF!,0),FALSE())</f>
        <v>#VALUE!</v>
      </c>
      <c r="U470" s="96" t="e">
        <f aca="false">HLOOKUP("Wake Capable",#REF!,MATCH($A470,#REF!,0),FALSE())</f>
        <v>#VALUE!</v>
      </c>
      <c r="V470" s="96" t="e">
        <f aca="false">HLOOKUP("Strap",#REF!,MATCH($A470,#REF!,0),FALSE())</f>
        <v>#VALUE!</v>
      </c>
      <c r="W470" s="96"/>
      <c r="X470" s="96"/>
      <c r="Y470" s="96"/>
      <c r="Z470" s="95"/>
      <c r="AA470" s="95" t="e">
        <f aca="false">HLOOKUP("Pad type",#REF!,MATCH($A470,#REF!,0),FALSE())</f>
        <v>#VALUE!</v>
      </c>
      <c r="AB470" s="100"/>
      <c r="AC470" s="100" t="e">
        <f aca="false">HLOOKUP("POR Pin State",#REF!,MATCH($A470,#REF!,0),FALSE())</f>
        <v>#VALUE!</v>
      </c>
      <c r="AD470" s="187"/>
      <c r="AE470" s="187"/>
      <c r="AF470" s="187"/>
      <c r="AG470" s="187"/>
      <c r="AH470" s="188"/>
      <c r="AI470" s="188"/>
      <c r="AJ470" s="189"/>
      <c r="AK470" s="189"/>
      <c r="AL470" s="189"/>
      <c r="AM470" s="189"/>
      <c r="AN470" s="189"/>
      <c r="AO470" s="189"/>
      <c r="AP470" s="189"/>
      <c r="AQ470" s="208" t="s">
        <v>1060</v>
      </c>
      <c r="AR470" s="104"/>
      <c r="AS470" s="104"/>
      <c r="AT470" s="104"/>
      <c r="AU470" s="104"/>
      <c r="AV470" s="104"/>
      <c r="AW470" s="104"/>
      <c r="AX470" s="104"/>
      <c r="AY470" s="104"/>
      <c r="AZ470" s="104"/>
      <c r="BA470" s="104"/>
      <c r="BB470" s="162"/>
      <c r="BC470" s="104"/>
      <c r="BD470" s="191"/>
      <c r="BE470" s="195" t="s">
        <v>1059</v>
      </c>
      <c r="BF470" s="108" t="e">
        <f aca="false">VLOOKUP($A470,#REF!, 34, FALSE())</f>
        <v>#VALUE!</v>
      </c>
      <c r="BG470" s="108" t="e">
        <f aca="false">VLOOKUP($A470,#REF!, 22, FALSE())</f>
        <v>#VALUE!</v>
      </c>
      <c r="BH470" s="109"/>
    </row>
    <row r="471" s="193" customFormat="true" ht="12.75" hidden="false" customHeight="true" outlineLevel="0" collapsed="false">
      <c r="A471" s="133" t="s">
        <v>1061</v>
      </c>
      <c r="B471" s="86" t="e">
        <f aca="false">VLOOKUP($A471,#REF!, 34, FALSE())</f>
        <v>#VALUE!</v>
      </c>
      <c r="C471" s="87" t="str">
        <f aca="false">CONCATENATE("unused_",A471)</f>
        <v>unused_UPHY2_TX1P</v>
      </c>
      <c r="D471" s="88" t="e">
        <f aca="false">IF(LEN(VLOOKUP($A471,#REF!,8,FALSE())),LEFT(VLOOKUP($A471,#REF!,8,FALSE()),LEN(VLOOKUP($A471,#REF!,8,FALSE()))-2),"")</f>
        <v>#VALUE!</v>
      </c>
      <c r="E471" s="89" t="e">
        <f aca="false">IF(LEN(VLOOKUP($A471,#REF!,4,FALSE())),IF(INDEX(#REF!,MATCH($A471,#REF!,0),1),LEFT(VLOOKUP($A471,#REF!,4,FALSE()),LEN(VLOOKUP($A471,#REF!,4,FALSE()))-2),CONCATENATE(LEFT(VLOOKUP($A471,#REF!,4,FALSE()),LEN(VLOOKUP($A471,#REF!,4,FALSE()))-2),"*")),"")</f>
        <v>#VALUE!</v>
      </c>
      <c r="F471" s="90" t="e">
        <f aca="false">IF(LEN(VLOOKUP($A471,#REF!,5,FALSE())),IF(INDEX(#REF!,MATCH($A471,#REF!,0),2),LEFT(VLOOKUP($A471,#REF!,5,FALSE()),LEN(VLOOKUP($A471,#REF!,5,FALSE()))-2),CONCATENATE(LEFT(VLOOKUP($A471,#REF!,5,FALSE()),LEN(VLOOKUP($A471,#REF!,5,FALSE()))-2),"*")),"")</f>
        <v>#VALUE!</v>
      </c>
      <c r="G471" s="90" t="e">
        <f aca="false">IF(LEN(VLOOKUP($A471,#REF!,6,FALSE())),IF(INDEX(#REF!,MATCH($A471,#REF!,0),3),LEFT(VLOOKUP($A471,#REF!,6,FALSE()),LEN(VLOOKUP($A471,#REF!,6,FALSE()))-2),CONCATENATE(LEFT(VLOOKUP($A471,#REF!,6,FALSE()),LEN(VLOOKUP($A471,#REF!,6,FALSE()))-2),"*")),"")</f>
        <v>#VALUE!</v>
      </c>
      <c r="H471" s="91" t="e">
        <f aca="false">IF(LEN(VLOOKUP($A471,#REF!,7,FALSE())),IF(INDEX(#REF!,MATCH($A471,#REF!,0),4),LEFT(VLOOKUP($A471,#REF!,7,FALSE()),LEN(VLOOKUP($A471,#REF!,7,FALSE()))-2),CONCATENATE(LEFT(VLOOKUP($A471,#REF!,7,FALSE()),LEN(VLOOKUP($A471,#REF!,7,FALSE()))-2),"*")),"")</f>
        <v>#VALUE!</v>
      </c>
      <c r="I471" s="92" t="e">
        <f aca="false">IF(LEN(VLOOKUP($A471,#REF!,8,FALSE())),UPPER(RIGHT(VLOOKUP($A471,#REF!,8,FALSE()), 1)),"")</f>
        <v>#VALUE!</v>
      </c>
      <c r="J471" s="90" t="e">
        <f aca="false">IF(LEN(VLOOKUP($A471,#REF!,4,FALSE())),UPPER(RIGHT(VLOOKUP($A471,#REF!,4,FALSE()), 1)),"")</f>
        <v>#VALUE!</v>
      </c>
      <c r="K471" s="90" t="e">
        <f aca="false">IF(LEN(VLOOKUP($A471,#REF!,5,FALSE())),UPPER(RIGHT(VLOOKUP($A471,#REF!,5,FALSE()), 1)),"")</f>
        <v>#VALUE!</v>
      </c>
      <c r="L471" s="90" t="e">
        <f aca="false">IF(LEN(VLOOKUP($A471,#REF!,6,FALSE())),UPPER(RIGHT(VLOOKUP($A471,#REF!,6,FALSE()), 1)),"")</f>
        <v>#VALUE!</v>
      </c>
      <c r="M471" s="91" t="e">
        <f aca="false">IF(LEN(VLOOKUP($A471,#REF!,7,FALSE())),UPPER(RIGHT(VLOOKUP($A471,#REF!,7,FALSE()), 1)),"")</f>
        <v>#VALUE!</v>
      </c>
      <c r="N471" s="185"/>
      <c r="O471" s="185"/>
      <c r="P471" s="185"/>
      <c r="Q471" s="185"/>
      <c r="R471" s="185"/>
      <c r="S471" s="100" t="e">
        <f aca="false">HLOOKUP("Device Tree Pin Name",#REF!,MATCH($A471,#REF!,0),FALSE())</f>
        <v>#VALUE!</v>
      </c>
      <c r="T471" s="95" t="e">
        <f aca="false">HLOOKUP("power rail",#REF!,MATCH($A471,#REF!,0),FALSE())</f>
        <v>#VALUE!</v>
      </c>
      <c r="U471" s="96" t="e">
        <f aca="false">HLOOKUP("Wake Capable",#REF!,MATCH($A471,#REF!,0),FALSE())</f>
        <v>#VALUE!</v>
      </c>
      <c r="V471" s="96" t="e">
        <f aca="false">HLOOKUP("Strap",#REF!,MATCH($A471,#REF!,0),FALSE())</f>
        <v>#VALUE!</v>
      </c>
      <c r="W471" s="96"/>
      <c r="X471" s="96"/>
      <c r="Y471" s="96"/>
      <c r="Z471" s="95"/>
      <c r="AA471" s="95" t="e">
        <f aca="false">HLOOKUP("Pad type",#REF!,MATCH($A471,#REF!,0),FALSE())</f>
        <v>#VALUE!</v>
      </c>
      <c r="AB471" s="100"/>
      <c r="AC471" s="100" t="e">
        <f aca="false">HLOOKUP("POR Pin State",#REF!,MATCH($A471,#REF!,0),FALSE())</f>
        <v>#VALUE!</v>
      </c>
      <c r="AD471" s="187"/>
      <c r="AE471" s="187"/>
      <c r="AF471" s="187"/>
      <c r="AG471" s="187"/>
      <c r="AH471" s="188"/>
      <c r="AI471" s="188"/>
      <c r="AJ471" s="189"/>
      <c r="AK471" s="189"/>
      <c r="AL471" s="189"/>
      <c r="AM471" s="189"/>
      <c r="AN471" s="189"/>
      <c r="AO471" s="189"/>
      <c r="AP471" s="189"/>
      <c r="AQ471" s="207" t="s">
        <v>1062</v>
      </c>
      <c r="AR471" s="104"/>
      <c r="AS471" s="104"/>
      <c r="AT471" s="104"/>
      <c r="AU471" s="104"/>
      <c r="AV471" s="104"/>
      <c r="AW471" s="104"/>
      <c r="AX471" s="104"/>
      <c r="AY471" s="104"/>
      <c r="AZ471" s="104"/>
      <c r="BA471" s="104"/>
      <c r="BB471" s="162"/>
      <c r="BC471" s="104"/>
      <c r="BD471" s="191"/>
      <c r="BE471" s="195" t="s">
        <v>1061</v>
      </c>
      <c r="BF471" s="108" t="e">
        <f aca="false">VLOOKUP($A471,#REF!, 34, FALSE())</f>
        <v>#VALUE!</v>
      </c>
      <c r="BG471" s="108" t="e">
        <f aca="false">VLOOKUP($A471,#REF!, 22, FALSE())</f>
        <v>#VALUE!</v>
      </c>
      <c r="BH471" s="109"/>
    </row>
    <row r="472" s="193" customFormat="true" ht="12.75" hidden="false" customHeight="true" outlineLevel="0" collapsed="false">
      <c r="A472" s="133" t="s">
        <v>1063</v>
      </c>
      <c r="B472" s="86" t="e">
        <f aca="false">VLOOKUP($A472,#REF!, 34, FALSE())</f>
        <v>#VALUE!</v>
      </c>
      <c r="C472" s="87" t="str">
        <f aca="false">CONCATENATE("unused_",A472)</f>
        <v>unused_UPHY2_TX1N</v>
      </c>
      <c r="D472" s="88" t="e">
        <f aca="false">IF(LEN(VLOOKUP($A472,#REF!,8,FALSE())),LEFT(VLOOKUP($A472,#REF!,8,FALSE()),LEN(VLOOKUP($A472,#REF!,8,FALSE()))-2),"")</f>
        <v>#VALUE!</v>
      </c>
      <c r="E472" s="89" t="e">
        <f aca="false">IF(LEN(VLOOKUP($A472,#REF!,4,FALSE())),IF(INDEX(#REF!,MATCH($A472,#REF!,0),1),LEFT(VLOOKUP($A472,#REF!,4,FALSE()),LEN(VLOOKUP($A472,#REF!,4,FALSE()))-2),CONCATENATE(LEFT(VLOOKUP($A472,#REF!,4,FALSE()),LEN(VLOOKUP($A472,#REF!,4,FALSE()))-2),"*")),"")</f>
        <v>#VALUE!</v>
      </c>
      <c r="F472" s="90" t="e">
        <f aca="false">IF(LEN(VLOOKUP($A472,#REF!,5,FALSE())),IF(INDEX(#REF!,MATCH($A472,#REF!,0),2),LEFT(VLOOKUP($A472,#REF!,5,FALSE()),LEN(VLOOKUP($A472,#REF!,5,FALSE()))-2),CONCATENATE(LEFT(VLOOKUP($A472,#REF!,5,FALSE()),LEN(VLOOKUP($A472,#REF!,5,FALSE()))-2),"*")),"")</f>
        <v>#VALUE!</v>
      </c>
      <c r="G472" s="90" t="e">
        <f aca="false">IF(LEN(VLOOKUP($A472,#REF!,6,FALSE())),IF(INDEX(#REF!,MATCH($A472,#REF!,0),3),LEFT(VLOOKUP($A472,#REF!,6,FALSE()),LEN(VLOOKUP($A472,#REF!,6,FALSE()))-2),CONCATENATE(LEFT(VLOOKUP($A472,#REF!,6,FALSE()),LEN(VLOOKUP($A472,#REF!,6,FALSE()))-2),"*")),"")</f>
        <v>#VALUE!</v>
      </c>
      <c r="H472" s="91" t="e">
        <f aca="false">IF(LEN(VLOOKUP($A472,#REF!,7,FALSE())),IF(INDEX(#REF!,MATCH($A472,#REF!,0),4),LEFT(VLOOKUP($A472,#REF!,7,FALSE()),LEN(VLOOKUP($A472,#REF!,7,FALSE()))-2),CONCATENATE(LEFT(VLOOKUP($A472,#REF!,7,FALSE()),LEN(VLOOKUP($A472,#REF!,7,FALSE()))-2),"*")),"")</f>
        <v>#VALUE!</v>
      </c>
      <c r="I472" s="92" t="e">
        <f aca="false">IF(LEN(VLOOKUP($A472,#REF!,8,FALSE())),UPPER(RIGHT(VLOOKUP($A472,#REF!,8,FALSE()), 1)),"")</f>
        <v>#VALUE!</v>
      </c>
      <c r="J472" s="90" t="e">
        <f aca="false">IF(LEN(VLOOKUP($A472,#REF!,4,FALSE())),UPPER(RIGHT(VLOOKUP($A472,#REF!,4,FALSE()), 1)),"")</f>
        <v>#VALUE!</v>
      </c>
      <c r="K472" s="90" t="e">
        <f aca="false">IF(LEN(VLOOKUP($A472,#REF!,5,FALSE())),UPPER(RIGHT(VLOOKUP($A472,#REF!,5,FALSE()), 1)),"")</f>
        <v>#VALUE!</v>
      </c>
      <c r="L472" s="90" t="e">
        <f aca="false">IF(LEN(VLOOKUP($A472,#REF!,6,FALSE())),UPPER(RIGHT(VLOOKUP($A472,#REF!,6,FALSE()), 1)),"")</f>
        <v>#VALUE!</v>
      </c>
      <c r="M472" s="91" t="e">
        <f aca="false">IF(LEN(VLOOKUP($A472,#REF!,7,FALSE())),UPPER(RIGHT(VLOOKUP($A472,#REF!,7,FALSE()), 1)),"")</f>
        <v>#VALUE!</v>
      </c>
      <c r="N472" s="185"/>
      <c r="O472" s="185"/>
      <c r="P472" s="185"/>
      <c r="Q472" s="185"/>
      <c r="R472" s="185"/>
      <c r="S472" s="100" t="e">
        <f aca="false">HLOOKUP("Device Tree Pin Name",#REF!,MATCH($A472,#REF!,0),FALSE())</f>
        <v>#VALUE!</v>
      </c>
      <c r="T472" s="95" t="e">
        <f aca="false">HLOOKUP("power rail",#REF!,MATCH($A472,#REF!,0),FALSE())</f>
        <v>#VALUE!</v>
      </c>
      <c r="U472" s="96" t="e">
        <f aca="false">HLOOKUP("Wake Capable",#REF!,MATCH($A472,#REF!,0),FALSE())</f>
        <v>#VALUE!</v>
      </c>
      <c r="V472" s="96" t="e">
        <f aca="false">HLOOKUP("Strap",#REF!,MATCH($A472,#REF!,0),FALSE())</f>
        <v>#VALUE!</v>
      </c>
      <c r="W472" s="96"/>
      <c r="X472" s="96"/>
      <c r="Y472" s="96"/>
      <c r="Z472" s="95"/>
      <c r="AA472" s="95" t="e">
        <f aca="false">HLOOKUP("Pad type",#REF!,MATCH($A472,#REF!,0),FALSE())</f>
        <v>#VALUE!</v>
      </c>
      <c r="AB472" s="100"/>
      <c r="AC472" s="100" t="e">
        <f aca="false">HLOOKUP("POR Pin State",#REF!,MATCH($A472,#REF!,0),FALSE())</f>
        <v>#VALUE!</v>
      </c>
      <c r="AD472" s="187"/>
      <c r="AE472" s="187"/>
      <c r="AF472" s="187"/>
      <c r="AG472" s="187"/>
      <c r="AH472" s="188"/>
      <c r="AI472" s="188"/>
      <c r="AJ472" s="189"/>
      <c r="AK472" s="189"/>
      <c r="AL472" s="189"/>
      <c r="AM472" s="189"/>
      <c r="AN472" s="189"/>
      <c r="AO472" s="189"/>
      <c r="AP472" s="189"/>
      <c r="AQ472" s="208" t="s">
        <v>1064</v>
      </c>
      <c r="AR472" s="104"/>
      <c r="AS472" s="104"/>
      <c r="AT472" s="104"/>
      <c r="AU472" s="104"/>
      <c r="AV472" s="104"/>
      <c r="AW472" s="104"/>
      <c r="AX472" s="104"/>
      <c r="AY472" s="104"/>
      <c r="AZ472" s="104"/>
      <c r="BA472" s="104"/>
      <c r="BB472" s="162"/>
      <c r="BC472" s="104"/>
      <c r="BD472" s="191"/>
      <c r="BE472" s="195" t="s">
        <v>1063</v>
      </c>
      <c r="BF472" s="108" t="e">
        <f aca="false">VLOOKUP($A472,#REF!, 34, FALSE())</f>
        <v>#VALUE!</v>
      </c>
      <c r="BG472" s="108" t="e">
        <f aca="false">VLOOKUP($A472,#REF!, 22, FALSE())</f>
        <v>#VALUE!</v>
      </c>
      <c r="BH472" s="109"/>
    </row>
    <row r="473" s="193" customFormat="true" ht="12.75" hidden="false" customHeight="true" outlineLevel="0" collapsed="false">
      <c r="A473" s="133" t="s">
        <v>1065</v>
      </c>
      <c r="B473" s="86" t="e">
        <f aca="false">VLOOKUP($A473,#REF!, 34, FALSE())</f>
        <v>#VALUE!</v>
      </c>
      <c r="C473" s="87" t="str">
        <f aca="false">CONCATENATE("unused_",A473)</f>
        <v>unused_UPHY2_RX2P</v>
      </c>
      <c r="D473" s="88" t="e">
        <f aca="false">IF(LEN(VLOOKUP($A473,#REF!,8,FALSE())),LEFT(VLOOKUP($A473,#REF!,8,FALSE()),LEN(VLOOKUP($A473,#REF!,8,FALSE()))-2),"")</f>
        <v>#VALUE!</v>
      </c>
      <c r="E473" s="89" t="e">
        <f aca="false">IF(LEN(VLOOKUP($A473,#REF!,4,FALSE())),IF(INDEX(#REF!,MATCH($A473,#REF!,0),1),LEFT(VLOOKUP($A473,#REF!,4,FALSE()),LEN(VLOOKUP($A473,#REF!,4,FALSE()))-2),CONCATENATE(LEFT(VLOOKUP($A473,#REF!,4,FALSE()),LEN(VLOOKUP($A473,#REF!,4,FALSE()))-2),"*")),"")</f>
        <v>#VALUE!</v>
      </c>
      <c r="F473" s="90" t="e">
        <f aca="false">IF(LEN(VLOOKUP($A473,#REF!,5,FALSE())),IF(INDEX(#REF!,MATCH($A473,#REF!,0),2),LEFT(VLOOKUP($A473,#REF!,5,FALSE()),LEN(VLOOKUP($A473,#REF!,5,FALSE()))-2),CONCATENATE(LEFT(VLOOKUP($A473,#REF!,5,FALSE()),LEN(VLOOKUP($A473,#REF!,5,FALSE()))-2),"*")),"")</f>
        <v>#VALUE!</v>
      </c>
      <c r="G473" s="90" t="e">
        <f aca="false">IF(LEN(VLOOKUP($A473,#REF!,6,FALSE())),IF(INDEX(#REF!,MATCH($A473,#REF!,0),3),LEFT(VLOOKUP($A473,#REF!,6,FALSE()),LEN(VLOOKUP($A473,#REF!,6,FALSE()))-2),CONCATENATE(LEFT(VLOOKUP($A473,#REF!,6,FALSE()),LEN(VLOOKUP($A473,#REF!,6,FALSE()))-2),"*")),"")</f>
        <v>#VALUE!</v>
      </c>
      <c r="H473" s="91" t="e">
        <f aca="false">IF(LEN(VLOOKUP($A473,#REF!,7,FALSE())),IF(INDEX(#REF!,MATCH($A473,#REF!,0),4),LEFT(VLOOKUP($A473,#REF!,7,FALSE()),LEN(VLOOKUP($A473,#REF!,7,FALSE()))-2),CONCATENATE(LEFT(VLOOKUP($A473,#REF!,7,FALSE()),LEN(VLOOKUP($A473,#REF!,7,FALSE()))-2),"*")),"")</f>
        <v>#VALUE!</v>
      </c>
      <c r="I473" s="92" t="e">
        <f aca="false">IF(LEN(VLOOKUP($A473,#REF!,8,FALSE())),UPPER(RIGHT(VLOOKUP($A473,#REF!,8,FALSE()), 1)),"")</f>
        <v>#VALUE!</v>
      </c>
      <c r="J473" s="90" t="e">
        <f aca="false">IF(LEN(VLOOKUP($A473,#REF!,4,FALSE())),UPPER(RIGHT(VLOOKUP($A473,#REF!,4,FALSE()), 1)),"")</f>
        <v>#VALUE!</v>
      </c>
      <c r="K473" s="90" t="e">
        <f aca="false">IF(LEN(VLOOKUP($A473,#REF!,5,FALSE())),UPPER(RIGHT(VLOOKUP($A473,#REF!,5,FALSE()), 1)),"")</f>
        <v>#VALUE!</v>
      </c>
      <c r="L473" s="90" t="e">
        <f aca="false">IF(LEN(VLOOKUP($A473,#REF!,6,FALSE())),UPPER(RIGHT(VLOOKUP($A473,#REF!,6,FALSE()), 1)),"")</f>
        <v>#VALUE!</v>
      </c>
      <c r="M473" s="91" t="e">
        <f aca="false">IF(LEN(VLOOKUP($A473,#REF!,7,FALSE())),UPPER(RIGHT(VLOOKUP($A473,#REF!,7,FALSE()), 1)),"")</f>
        <v>#VALUE!</v>
      </c>
      <c r="N473" s="185"/>
      <c r="O473" s="185"/>
      <c r="P473" s="185"/>
      <c r="Q473" s="185"/>
      <c r="R473" s="185"/>
      <c r="S473" s="100" t="e">
        <f aca="false">HLOOKUP("Device Tree Pin Name",#REF!,MATCH($A473,#REF!,0),FALSE())</f>
        <v>#VALUE!</v>
      </c>
      <c r="T473" s="95" t="e">
        <f aca="false">HLOOKUP("power rail",#REF!,MATCH($A473,#REF!,0),FALSE())</f>
        <v>#VALUE!</v>
      </c>
      <c r="U473" s="96" t="e">
        <f aca="false">HLOOKUP("Wake Capable",#REF!,MATCH($A473,#REF!,0),FALSE())</f>
        <v>#VALUE!</v>
      </c>
      <c r="V473" s="96" t="e">
        <f aca="false">HLOOKUP("Strap",#REF!,MATCH($A473,#REF!,0),FALSE())</f>
        <v>#VALUE!</v>
      </c>
      <c r="W473" s="96"/>
      <c r="X473" s="96"/>
      <c r="Y473" s="96"/>
      <c r="Z473" s="95"/>
      <c r="AA473" s="95" t="e">
        <f aca="false">HLOOKUP("Pad type",#REF!,MATCH($A473,#REF!,0),FALSE())</f>
        <v>#VALUE!</v>
      </c>
      <c r="AB473" s="100"/>
      <c r="AC473" s="100" t="e">
        <f aca="false">HLOOKUP("POR Pin State",#REF!,MATCH($A473,#REF!,0),FALSE())</f>
        <v>#VALUE!</v>
      </c>
      <c r="AD473" s="187"/>
      <c r="AE473" s="187"/>
      <c r="AF473" s="187"/>
      <c r="AG473" s="187"/>
      <c r="AH473" s="188"/>
      <c r="AI473" s="188"/>
      <c r="AJ473" s="189"/>
      <c r="AK473" s="189"/>
      <c r="AL473" s="189"/>
      <c r="AM473" s="189"/>
      <c r="AN473" s="189"/>
      <c r="AO473" s="189"/>
      <c r="AP473" s="189"/>
      <c r="AQ473" s="207" t="s">
        <v>1066</v>
      </c>
      <c r="AR473" s="104"/>
      <c r="AS473" s="104"/>
      <c r="AT473" s="104"/>
      <c r="AU473" s="104"/>
      <c r="AV473" s="104"/>
      <c r="AW473" s="104"/>
      <c r="AX473" s="104"/>
      <c r="AY473" s="104"/>
      <c r="AZ473" s="104"/>
      <c r="BA473" s="104"/>
      <c r="BB473" s="162"/>
      <c r="BC473" s="104"/>
      <c r="BD473" s="191"/>
      <c r="BE473" s="195" t="s">
        <v>1065</v>
      </c>
      <c r="BF473" s="108" t="e">
        <f aca="false">VLOOKUP($A473,#REF!, 34, FALSE())</f>
        <v>#VALUE!</v>
      </c>
      <c r="BG473" s="108" t="e">
        <f aca="false">VLOOKUP($A473,#REF!, 22, FALSE())</f>
        <v>#VALUE!</v>
      </c>
      <c r="BH473" s="109"/>
    </row>
    <row r="474" s="193" customFormat="true" ht="12.75" hidden="false" customHeight="true" outlineLevel="0" collapsed="false">
      <c r="A474" s="133" t="s">
        <v>1067</v>
      </c>
      <c r="B474" s="86" t="e">
        <f aca="false">VLOOKUP($A474,#REF!, 34, FALSE())</f>
        <v>#VALUE!</v>
      </c>
      <c r="C474" s="87" t="str">
        <f aca="false">CONCATENATE("unused_",A474)</f>
        <v>unused_UPHY2_RX2N</v>
      </c>
      <c r="D474" s="88" t="e">
        <f aca="false">IF(LEN(VLOOKUP($A474,#REF!,8,FALSE())),LEFT(VLOOKUP($A474,#REF!,8,FALSE()),LEN(VLOOKUP($A474,#REF!,8,FALSE()))-2),"")</f>
        <v>#VALUE!</v>
      </c>
      <c r="E474" s="89" t="e">
        <f aca="false">IF(LEN(VLOOKUP($A474,#REF!,4,FALSE())),IF(INDEX(#REF!,MATCH($A474,#REF!,0),1),LEFT(VLOOKUP($A474,#REF!,4,FALSE()),LEN(VLOOKUP($A474,#REF!,4,FALSE()))-2),CONCATENATE(LEFT(VLOOKUP($A474,#REF!,4,FALSE()),LEN(VLOOKUP($A474,#REF!,4,FALSE()))-2),"*")),"")</f>
        <v>#VALUE!</v>
      </c>
      <c r="F474" s="90" t="e">
        <f aca="false">IF(LEN(VLOOKUP($A474,#REF!,5,FALSE())),IF(INDEX(#REF!,MATCH($A474,#REF!,0),2),LEFT(VLOOKUP($A474,#REF!,5,FALSE()),LEN(VLOOKUP($A474,#REF!,5,FALSE()))-2),CONCATENATE(LEFT(VLOOKUP($A474,#REF!,5,FALSE()),LEN(VLOOKUP($A474,#REF!,5,FALSE()))-2),"*")),"")</f>
        <v>#VALUE!</v>
      </c>
      <c r="G474" s="90" t="e">
        <f aca="false">IF(LEN(VLOOKUP($A474,#REF!,6,FALSE())),IF(INDEX(#REF!,MATCH($A474,#REF!,0),3),LEFT(VLOOKUP($A474,#REF!,6,FALSE()),LEN(VLOOKUP($A474,#REF!,6,FALSE()))-2),CONCATENATE(LEFT(VLOOKUP($A474,#REF!,6,FALSE()),LEN(VLOOKUP($A474,#REF!,6,FALSE()))-2),"*")),"")</f>
        <v>#VALUE!</v>
      </c>
      <c r="H474" s="91" t="e">
        <f aca="false">IF(LEN(VLOOKUP($A474,#REF!,7,FALSE())),IF(INDEX(#REF!,MATCH($A474,#REF!,0),4),LEFT(VLOOKUP($A474,#REF!,7,FALSE()),LEN(VLOOKUP($A474,#REF!,7,FALSE()))-2),CONCATENATE(LEFT(VLOOKUP($A474,#REF!,7,FALSE()),LEN(VLOOKUP($A474,#REF!,7,FALSE()))-2),"*")),"")</f>
        <v>#VALUE!</v>
      </c>
      <c r="I474" s="92" t="e">
        <f aca="false">IF(LEN(VLOOKUP($A474,#REF!,8,FALSE())),UPPER(RIGHT(VLOOKUP($A474,#REF!,8,FALSE()), 1)),"")</f>
        <v>#VALUE!</v>
      </c>
      <c r="J474" s="90" t="e">
        <f aca="false">IF(LEN(VLOOKUP($A474,#REF!,4,FALSE())),UPPER(RIGHT(VLOOKUP($A474,#REF!,4,FALSE()), 1)),"")</f>
        <v>#VALUE!</v>
      </c>
      <c r="K474" s="90" t="e">
        <f aca="false">IF(LEN(VLOOKUP($A474,#REF!,5,FALSE())),UPPER(RIGHT(VLOOKUP($A474,#REF!,5,FALSE()), 1)),"")</f>
        <v>#VALUE!</v>
      </c>
      <c r="L474" s="90" t="e">
        <f aca="false">IF(LEN(VLOOKUP($A474,#REF!,6,FALSE())),UPPER(RIGHT(VLOOKUP($A474,#REF!,6,FALSE()), 1)),"")</f>
        <v>#VALUE!</v>
      </c>
      <c r="M474" s="91" t="e">
        <f aca="false">IF(LEN(VLOOKUP($A474,#REF!,7,FALSE())),UPPER(RIGHT(VLOOKUP($A474,#REF!,7,FALSE()), 1)),"")</f>
        <v>#VALUE!</v>
      </c>
      <c r="N474" s="185"/>
      <c r="O474" s="185"/>
      <c r="P474" s="185"/>
      <c r="Q474" s="185"/>
      <c r="R474" s="185"/>
      <c r="S474" s="100" t="e">
        <f aca="false">HLOOKUP("Device Tree Pin Name",#REF!,MATCH($A474,#REF!,0),FALSE())</f>
        <v>#VALUE!</v>
      </c>
      <c r="T474" s="95" t="e">
        <f aca="false">HLOOKUP("power rail",#REF!,MATCH($A474,#REF!,0),FALSE())</f>
        <v>#VALUE!</v>
      </c>
      <c r="U474" s="96" t="e">
        <f aca="false">HLOOKUP("Wake Capable",#REF!,MATCH($A474,#REF!,0),FALSE())</f>
        <v>#VALUE!</v>
      </c>
      <c r="V474" s="96" t="e">
        <f aca="false">HLOOKUP("Strap",#REF!,MATCH($A474,#REF!,0),FALSE())</f>
        <v>#VALUE!</v>
      </c>
      <c r="W474" s="96"/>
      <c r="X474" s="96"/>
      <c r="Y474" s="96"/>
      <c r="Z474" s="95"/>
      <c r="AA474" s="95" t="e">
        <f aca="false">HLOOKUP("Pad type",#REF!,MATCH($A474,#REF!,0),FALSE())</f>
        <v>#VALUE!</v>
      </c>
      <c r="AB474" s="100"/>
      <c r="AC474" s="100" t="e">
        <f aca="false">HLOOKUP("POR Pin State",#REF!,MATCH($A474,#REF!,0),FALSE())</f>
        <v>#VALUE!</v>
      </c>
      <c r="AD474" s="187"/>
      <c r="AE474" s="187"/>
      <c r="AF474" s="187"/>
      <c r="AG474" s="187"/>
      <c r="AH474" s="188"/>
      <c r="AI474" s="188"/>
      <c r="AJ474" s="189"/>
      <c r="AK474" s="189"/>
      <c r="AL474" s="189"/>
      <c r="AM474" s="189"/>
      <c r="AN474" s="189"/>
      <c r="AO474" s="189"/>
      <c r="AP474" s="189"/>
      <c r="AQ474" s="208" t="s">
        <v>1068</v>
      </c>
      <c r="AR474" s="104"/>
      <c r="AS474" s="104"/>
      <c r="AT474" s="104"/>
      <c r="AU474" s="104"/>
      <c r="AV474" s="104"/>
      <c r="AW474" s="104"/>
      <c r="AX474" s="104"/>
      <c r="AY474" s="104"/>
      <c r="AZ474" s="104"/>
      <c r="BA474" s="104"/>
      <c r="BB474" s="162"/>
      <c r="BC474" s="104"/>
      <c r="BD474" s="191"/>
      <c r="BE474" s="195" t="s">
        <v>1067</v>
      </c>
      <c r="BF474" s="108" t="e">
        <f aca="false">VLOOKUP($A474,#REF!, 34, FALSE())</f>
        <v>#VALUE!</v>
      </c>
      <c r="BG474" s="108" t="e">
        <f aca="false">VLOOKUP($A474,#REF!, 22, FALSE())</f>
        <v>#VALUE!</v>
      </c>
      <c r="BH474" s="109"/>
    </row>
    <row r="475" s="193" customFormat="true" ht="12.75" hidden="false" customHeight="true" outlineLevel="0" collapsed="false">
      <c r="A475" s="133" t="s">
        <v>1069</v>
      </c>
      <c r="B475" s="86" t="e">
        <f aca="false">VLOOKUP($A475,#REF!, 34, FALSE())</f>
        <v>#VALUE!</v>
      </c>
      <c r="C475" s="87" t="str">
        <f aca="false">CONCATENATE("unused_",A475)</f>
        <v>unused_UPHY2_TX2P</v>
      </c>
      <c r="D475" s="88" t="e">
        <f aca="false">IF(LEN(VLOOKUP($A475,#REF!,8,FALSE())),LEFT(VLOOKUP($A475,#REF!,8,FALSE()),LEN(VLOOKUP($A475,#REF!,8,FALSE()))-2),"")</f>
        <v>#VALUE!</v>
      </c>
      <c r="E475" s="89" t="e">
        <f aca="false">IF(LEN(VLOOKUP($A475,#REF!,4,FALSE())),IF(INDEX(#REF!,MATCH($A475,#REF!,0),1),LEFT(VLOOKUP($A475,#REF!,4,FALSE()),LEN(VLOOKUP($A475,#REF!,4,FALSE()))-2),CONCATENATE(LEFT(VLOOKUP($A475,#REF!,4,FALSE()),LEN(VLOOKUP($A475,#REF!,4,FALSE()))-2),"*")),"")</f>
        <v>#VALUE!</v>
      </c>
      <c r="F475" s="90" t="e">
        <f aca="false">IF(LEN(VLOOKUP($A475,#REF!,5,FALSE())),IF(INDEX(#REF!,MATCH($A475,#REF!,0),2),LEFT(VLOOKUP($A475,#REF!,5,FALSE()),LEN(VLOOKUP($A475,#REF!,5,FALSE()))-2),CONCATENATE(LEFT(VLOOKUP($A475,#REF!,5,FALSE()),LEN(VLOOKUP($A475,#REF!,5,FALSE()))-2),"*")),"")</f>
        <v>#VALUE!</v>
      </c>
      <c r="G475" s="90" t="e">
        <f aca="false">IF(LEN(VLOOKUP($A475,#REF!,6,FALSE())),IF(INDEX(#REF!,MATCH($A475,#REF!,0),3),LEFT(VLOOKUP($A475,#REF!,6,FALSE()),LEN(VLOOKUP($A475,#REF!,6,FALSE()))-2),CONCATENATE(LEFT(VLOOKUP($A475,#REF!,6,FALSE()),LEN(VLOOKUP($A475,#REF!,6,FALSE()))-2),"*")),"")</f>
        <v>#VALUE!</v>
      </c>
      <c r="H475" s="91" t="e">
        <f aca="false">IF(LEN(VLOOKUP($A475,#REF!,7,FALSE())),IF(INDEX(#REF!,MATCH($A475,#REF!,0),4),LEFT(VLOOKUP($A475,#REF!,7,FALSE()),LEN(VLOOKUP($A475,#REF!,7,FALSE()))-2),CONCATENATE(LEFT(VLOOKUP($A475,#REF!,7,FALSE()),LEN(VLOOKUP($A475,#REF!,7,FALSE()))-2),"*")),"")</f>
        <v>#VALUE!</v>
      </c>
      <c r="I475" s="92" t="e">
        <f aca="false">IF(LEN(VLOOKUP($A475,#REF!,8,FALSE())),UPPER(RIGHT(VLOOKUP($A475,#REF!,8,FALSE()), 1)),"")</f>
        <v>#VALUE!</v>
      </c>
      <c r="J475" s="90" t="e">
        <f aca="false">IF(LEN(VLOOKUP($A475,#REF!,4,FALSE())),UPPER(RIGHT(VLOOKUP($A475,#REF!,4,FALSE()), 1)),"")</f>
        <v>#VALUE!</v>
      </c>
      <c r="K475" s="90" t="e">
        <f aca="false">IF(LEN(VLOOKUP($A475,#REF!,5,FALSE())),UPPER(RIGHT(VLOOKUP($A475,#REF!,5,FALSE()), 1)),"")</f>
        <v>#VALUE!</v>
      </c>
      <c r="L475" s="90" t="e">
        <f aca="false">IF(LEN(VLOOKUP($A475,#REF!,6,FALSE())),UPPER(RIGHT(VLOOKUP($A475,#REF!,6,FALSE()), 1)),"")</f>
        <v>#VALUE!</v>
      </c>
      <c r="M475" s="91" t="e">
        <f aca="false">IF(LEN(VLOOKUP($A475,#REF!,7,FALSE())),UPPER(RIGHT(VLOOKUP($A475,#REF!,7,FALSE()), 1)),"")</f>
        <v>#VALUE!</v>
      </c>
      <c r="N475" s="185"/>
      <c r="O475" s="185"/>
      <c r="P475" s="185"/>
      <c r="Q475" s="185"/>
      <c r="R475" s="185"/>
      <c r="S475" s="100" t="e">
        <f aca="false">HLOOKUP("Device Tree Pin Name",#REF!,MATCH($A475,#REF!,0),FALSE())</f>
        <v>#VALUE!</v>
      </c>
      <c r="T475" s="95" t="e">
        <f aca="false">HLOOKUP("power rail",#REF!,MATCH($A475,#REF!,0),FALSE())</f>
        <v>#VALUE!</v>
      </c>
      <c r="U475" s="96" t="e">
        <f aca="false">HLOOKUP("Wake Capable",#REF!,MATCH($A475,#REF!,0),FALSE())</f>
        <v>#VALUE!</v>
      </c>
      <c r="V475" s="96" t="e">
        <f aca="false">HLOOKUP("Strap",#REF!,MATCH($A475,#REF!,0),FALSE())</f>
        <v>#VALUE!</v>
      </c>
      <c r="W475" s="96"/>
      <c r="X475" s="96"/>
      <c r="Y475" s="96"/>
      <c r="Z475" s="95"/>
      <c r="AA475" s="95" t="e">
        <f aca="false">HLOOKUP("Pad type",#REF!,MATCH($A475,#REF!,0),FALSE())</f>
        <v>#VALUE!</v>
      </c>
      <c r="AB475" s="100"/>
      <c r="AC475" s="100" t="e">
        <f aca="false">HLOOKUP("POR Pin State",#REF!,MATCH($A475,#REF!,0),FALSE())</f>
        <v>#VALUE!</v>
      </c>
      <c r="AD475" s="187"/>
      <c r="AE475" s="187"/>
      <c r="AF475" s="187"/>
      <c r="AG475" s="187"/>
      <c r="AH475" s="188"/>
      <c r="AI475" s="188"/>
      <c r="AJ475" s="189"/>
      <c r="AK475" s="189"/>
      <c r="AL475" s="189"/>
      <c r="AM475" s="189"/>
      <c r="AN475" s="189"/>
      <c r="AO475" s="189"/>
      <c r="AP475" s="189"/>
      <c r="AQ475" s="207" t="s">
        <v>1070</v>
      </c>
      <c r="AR475" s="104"/>
      <c r="AS475" s="104"/>
      <c r="AT475" s="104"/>
      <c r="AU475" s="104"/>
      <c r="AV475" s="104"/>
      <c r="AW475" s="104"/>
      <c r="AX475" s="104"/>
      <c r="AY475" s="104"/>
      <c r="AZ475" s="104"/>
      <c r="BA475" s="104"/>
      <c r="BB475" s="162"/>
      <c r="BC475" s="104"/>
      <c r="BD475" s="191"/>
      <c r="BE475" s="195" t="s">
        <v>1069</v>
      </c>
      <c r="BF475" s="108" t="e">
        <f aca="false">VLOOKUP($A475,#REF!, 34, FALSE())</f>
        <v>#VALUE!</v>
      </c>
      <c r="BG475" s="108" t="e">
        <f aca="false">VLOOKUP($A475,#REF!, 22, FALSE())</f>
        <v>#VALUE!</v>
      </c>
      <c r="BH475" s="109"/>
    </row>
    <row r="476" s="193" customFormat="true" ht="12.75" hidden="false" customHeight="true" outlineLevel="0" collapsed="false">
      <c r="A476" s="133" t="s">
        <v>1071</v>
      </c>
      <c r="B476" s="86" t="e">
        <f aca="false">VLOOKUP($A476,#REF!, 34, FALSE())</f>
        <v>#VALUE!</v>
      </c>
      <c r="C476" s="87" t="str">
        <f aca="false">CONCATENATE("unused_",A476)</f>
        <v>unused_UPHY2_TX2N</v>
      </c>
      <c r="D476" s="88" t="e">
        <f aca="false">IF(LEN(VLOOKUP($A476,#REF!,8,FALSE())),LEFT(VLOOKUP($A476,#REF!,8,FALSE()),LEN(VLOOKUP($A476,#REF!,8,FALSE()))-2),"")</f>
        <v>#VALUE!</v>
      </c>
      <c r="E476" s="89" t="e">
        <f aca="false">IF(LEN(VLOOKUP($A476,#REF!,4,FALSE())),IF(INDEX(#REF!,MATCH($A476,#REF!,0),1),LEFT(VLOOKUP($A476,#REF!,4,FALSE()),LEN(VLOOKUP($A476,#REF!,4,FALSE()))-2),CONCATENATE(LEFT(VLOOKUP($A476,#REF!,4,FALSE()),LEN(VLOOKUP($A476,#REF!,4,FALSE()))-2),"*")),"")</f>
        <v>#VALUE!</v>
      </c>
      <c r="F476" s="90" t="e">
        <f aca="false">IF(LEN(VLOOKUP($A476,#REF!,5,FALSE())),IF(INDEX(#REF!,MATCH($A476,#REF!,0),2),LEFT(VLOOKUP($A476,#REF!,5,FALSE()),LEN(VLOOKUP($A476,#REF!,5,FALSE()))-2),CONCATENATE(LEFT(VLOOKUP($A476,#REF!,5,FALSE()),LEN(VLOOKUP($A476,#REF!,5,FALSE()))-2),"*")),"")</f>
        <v>#VALUE!</v>
      </c>
      <c r="G476" s="90" t="e">
        <f aca="false">IF(LEN(VLOOKUP($A476,#REF!,6,FALSE())),IF(INDEX(#REF!,MATCH($A476,#REF!,0),3),LEFT(VLOOKUP($A476,#REF!,6,FALSE()),LEN(VLOOKUP($A476,#REF!,6,FALSE()))-2),CONCATENATE(LEFT(VLOOKUP($A476,#REF!,6,FALSE()),LEN(VLOOKUP($A476,#REF!,6,FALSE()))-2),"*")),"")</f>
        <v>#VALUE!</v>
      </c>
      <c r="H476" s="91" t="e">
        <f aca="false">IF(LEN(VLOOKUP($A476,#REF!,7,FALSE())),IF(INDEX(#REF!,MATCH($A476,#REF!,0),4),LEFT(VLOOKUP($A476,#REF!,7,FALSE()),LEN(VLOOKUP($A476,#REF!,7,FALSE()))-2),CONCATENATE(LEFT(VLOOKUP($A476,#REF!,7,FALSE()),LEN(VLOOKUP($A476,#REF!,7,FALSE()))-2),"*")),"")</f>
        <v>#VALUE!</v>
      </c>
      <c r="I476" s="92" t="e">
        <f aca="false">IF(LEN(VLOOKUP($A476,#REF!,8,FALSE())),UPPER(RIGHT(VLOOKUP($A476,#REF!,8,FALSE()), 1)),"")</f>
        <v>#VALUE!</v>
      </c>
      <c r="J476" s="90" t="e">
        <f aca="false">IF(LEN(VLOOKUP($A476,#REF!,4,FALSE())),UPPER(RIGHT(VLOOKUP($A476,#REF!,4,FALSE()), 1)),"")</f>
        <v>#VALUE!</v>
      </c>
      <c r="K476" s="90" t="e">
        <f aca="false">IF(LEN(VLOOKUP($A476,#REF!,5,FALSE())),UPPER(RIGHT(VLOOKUP($A476,#REF!,5,FALSE()), 1)),"")</f>
        <v>#VALUE!</v>
      </c>
      <c r="L476" s="90" t="e">
        <f aca="false">IF(LEN(VLOOKUP($A476,#REF!,6,FALSE())),UPPER(RIGHT(VLOOKUP($A476,#REF!,6,FALSE()), 1)),"")</f>
        <v>#VALUE!</v>
      </c>
      <c r="M476" s="91" t="e">
        <f aca="false">IF(LEN(VLOOKUP($A476,#REF!,7,FALSE())),UPPER(RIGHT(VLOOKUP($A476,#REF!,7,FALSE()), 1)),"")</f>
        <v>#VALUE!</v>
      </c>
      <c r="N476" s="185"/>
      <c r="O476" s="185"/>
      <c r="P476" s="185"/>
      <c r="Q476" s="185"/>
      <c r="R476" s="185"/>
      <c r="S476" s="100" t="e">
        <f aca="false">HLOOKUP("Device Tree Pin Name",#REF!,MATCH($A476,#REF!,0),FALSE())</f>
        <v>#VALUE!</v>
      </c>
      <c r="T476" s="95" t="e">
        <f aca="false">HLOOKUP("power rail",#REF!,MATCH($A476,#REF!,0),FALSE())</f>
        <v>#VALUE!</v>
      </c>
      <c r="U476" s="96" t="e">
        <f aca="false">HLOOKUP("Wake Capable",#REF!,MATCH($A476,#REF!,0),FALSE())</f>
        <v>#VALUE!</v>
      </c>
      <c r="V476" s="96" t="e">
        <f aca="false">HLOOKUP("Strap",#REF!,MATCH($A476,#REF!,0),FALSE())</f>
        <v>#VALUE!</v>
      </c>
      <c r="W476" s="96"/>
      <c r="X476" s="96"/>
      <c r="Y476" s="96"/>
      <c r="Z476" s="95"/>
      <c r="AA476" s="95" t="e">
        <f aca="false">HLOOKUP("Pad type",#REF!,MATCH($A476,#REF!,0),FALSE())</f>
        <v>#VALUE!</v>
      </c>
      <c r="AB476" s="100"/>
      <c r="AC476" s="100" t="e">
        <f aca="false">HLOOKUP("POR Pin State",#REF!,MATCH($A476,#REF!,0),FALSE())</f>
        <v>#VALUE!</v>
      </c>
      <c r="AD476" s="187"/>
      <c r="AE476" s="187"/>
      <c r="AF476" s="187"/>
      <c r="AG476" s="187"/>
      <c r="AH476" s="188"/>
      <c r="AI476" s="188"/>
      <c r="AJ476" s="189"/>
      <c r="AK476" s="189"/>
      <c r="AL476" s="189"/>
      <c r="AM476" s="189"/>
      <c r="AN476" s="189"/>
      <c r="AO476" s="189"/>
      <c r="AP476" s="189"/>
      <c r="AQ476" s="208" t="s">
        <v>1072</v>
      </c>
      <c r="AR476" s="104"/>
      <c r="AS476" s="104"/>
      <c r="AT476" s="104"/>
      <c r="AU476" s="104"/>
      <c r="AV476" s="104"/>
      <c r="AW476" s="104"/>
      <c r="AX476" s="104"/>
      <c r="AY476" s="104"/>
      <c r="AZ476" s="104"/>
      <c r="BA476" s="104"/>
      <c r="BB476" s="162"/>
      <c r="BC476" s="104"/>
      <c r="BD476" s="191"/>
      <c r="BE476" s="195" t="s">
        <v>1071</v>
      </c>
      <c r="BF476" s="108" t="e">
        <f aca="false">VLOOKUP($A476,#REF!, 34, FALSE())</f>
        <v>#VALUE!</v>
      </c>
      <c r="BG476" s="108" t="e">
        <f aca="false">VLOOKUP($A476,#REF!, 22, FALSE())</f>
        <v>#VALUE!</v>
      </c>
      <c r="BH476" s="109"/>
    </row>
    <row r="477" s="193" customFormat="true" ht="12.75" hidden="false" customHeight="true" outlineLevel="0" collapsed="false">
      <c r="A477" s="133" t="s">
        <v>1073</v>
      </c>
      <c r="B477" s="86" t="e">
        <f aca="false">VLOOKUP($A477,#REF!, 34, FALSE())</f>
        <v>#VALUE!</v>
      </c>
      <c r="C477" s="87" t="str">
        <f aca="false">CONCATENATE("unused_",A477)</f>
        <v>unused_UPHY2_RX3P</v>
      </c>
      <c r="D477" s="88" t="e">
        <f aca="false">IF(LEN(VLOOKUP($A477,#REF!,8,FALSE())),LEFT(VLOOKUP($A477,#REF!,8,FALSE()),LEN(VLOOKUP($A477,#REF!,8,FALSE()))-2),"")</f>
        <v>#VALUE!</v>
      </c>
      <c r="E477" s="89" t="e">
        <f aca="false">IF(LEN(VLOOKUP($A477,#REF!,4,FALSE())),IF(INDEX(#REF!,MATCH($A477,#REF!,0),1),LEFT(VLOOKUP($A477,#REF!,4,FALSE()),LEN(VLOOKUP($A477,#REF!,4,FALSE()))-2),CONCATENATE(LEFT(VLOOKUP($A477,#REF!,4,FALSE()),LEN(VLOOKUP($A477,#REF!,4,FALSE()))-2),"*")),"")</f>
        <v>#VALUE!</v>
      </c>
      <c r="F477" s="90" t="e">
        <f aca="false">IF(LEN(VLOOKUP($A477,#REF!,5,FALSE())),IF(INDEX(#REF!,MATCH($A477,#REF!,0),2),LEFT(VLOOKUP($A477,#REF!,5,FALSE()),LEN(VLOOKUP($A477,#REF!,5,FALSE()))-2),CONCATENATE(LEFT(VLOOKUP($A477,#REF!,5,FALSE()),LEN(VLOOKUP($A477,#REF!,5,FALSE()))-2),"*")),"")</f>
        <v>#VALUE!</v>
      </c>
      <c r="G477" s="90" t="e">
        <f aca="false">IF(LEN(VLOOKUP($A477,#REF!,6,FALSE())),IF(INDEX(#REF!,MATCH($A477,#REF!,0),3),LEFT(VLOOKUP($A477,#REF!,6,FALSE()),LEN(VLOOKUP($A477,#REF!,6,FALSE()))-2),CONCATENATE(LEFT(VLOOKUP($A477,#REF!,6,FALSE()),LEN(VLOOKUP($A477,#REF!,6,FALSE()))-2),"*")),"")</f>
        <v>#VALUE!</v>
      </c>
      <c r="H477" s="91" t="e">
        <f aca="false">IF(LEN(VLOOKUP($A477,#REF!,7,FALSE())),IF(INDEX(#REF!,MATCH($A477,#REF!,0),4),LEFT(VLOOKUP($A477,#REF!,7,FALSE()),LEN(VLOOKUP($A477,#REF!,7,FALSE()))-2),CONCATENATE(LEFT(VLOOKUP($A477,#REF!,7,FALSE()),LEN(VLOOKUP($A477,#REF!,7,FALSE()))-2),"*")),"")</f>
        <v>#VALUE!</v>
      </c>
      <c r="I477" s="92" t="e">
        <f aca="false">IF(LEN(VLOOKUP($A477,#REF!,8,FALSE())),UPPER(RIGHT(VLOOKUP($A477,#REF!,8,FALSE()), 1)),"")</f>
        <v>#VALUE!</v>
      </c>
      <c r="J477" s="90" t="e">
        <f aca="false">IF(LEN(VLOOKUP($A477,#REF!,4,FALSE())),UPPER(RIGHT(VLOOKUP($A477,#REF!,4,FALSE()), 1)),"")</f>
        <v>#VALUE!</v>
      </c>
      <c r="K477" s="90" t="e">
        <f aca="false">IF(LEN(VLOOKUP($A477,#REF!,5,FALSE())),UPPER(RIGHT(VLOOKUP($A477,#REF!,5,FALSE()), 1)),"")</f>
        <v>#VALUE!</v>
      </c>
      <c r="L477" s="90" t="e">
        <f aca="false">IF(LEN(VLOOKUP($A477,#REF!,6,FALSE())),UPPER(RIGHT(VLOOKUP($A477,#REF!,6,FALSE()), 1)),"")</f>
        <v>#VALUE!</v>
      </c>
      <c r="M477" s="91" t="e">
        <f aca="false">IF(LEN(VLOOKUP($A477,#REF!,7,FALSE())),UPPER(RIGHT(VLOOKUP($A477,#REF!,7,FALSE()), 1)),"")</f>
        <v>#VALUE!</v>
      </c>
      <c r="N477" s="185"/>
      <c r="O477" s="185"/>
      <c r="P477" s="185"/>
      <c r="Q477" s="185"/>
      <c r="R477" s="185"/>
      <c r="S477" s="100" t="e">
        <f aca="false">HLOOKUP("Device Tree Pin Name",#REF!,MATCH($A477,#REF!,0),FALSE())</f>
        <v>#VALUE!</v>
      </c>
      <c r="T477" s="95" t="e">
        <f aca="false">HLOOKUP("power rail",#REF!,MATCH($A477,#REF!,0),FALSE())</f>
        <v>#VALUE!</v>
      </c>
      <c r="U477" s="96" t="e">
        <f aca="false">HLOOKUP("Wake Capable",#REF!,MATCH($A477,#REF!,0),FALSE())</f>
        <v>#VALUE!</v>
      </c>
      <c r="V477" s="96" t="e">
        <f aca="false">HLOOKUP("Strap",#REF!,MATCH($A477,#REF!,0),FALSE())</f>
        <v>#VALUE!</v>
      </c>
      <c r="W477" s="96"/>
      <c r="X477" s="96"/>
      <c r="Y477" s="96"/>
      <c r="Z477" s="95"/>
      <c r="AA477" s="95" t="e">
        <f aca="false">HLOOKUP("Pad type",#REF!,MATCH($A477,#REF!,0),FALSE())</f>
        <v>#VALUE!</v>
      </c>
      <c r="AB477" s="100"/>
      <c r="AC477" s="100" t="e">
        <f aca="false">HLOOKUP("POR Pin State",#REF!,MATCH($A477,#REF!,0),FALSE())</f>
        <v>#VALUE!</v>
      </c>
      <c r="AD477" s="187"/>
      <c r="AE477" s="187"/>
      <c r="AF477" s="187"/>
      <c r="AG477" s="187"/>
      <c r="AH477" s="188"/>
      <c r="AI477" s="188"/>
      <c r="AJ477" s="189"/>
      <c r="AK477" s="189"/>
      <c r="AL477" s="189"/>
      <c r="AM477" s="189"/>
      <c r="AN477" s="189"/>
      <c r="AO477" s="189"/>
      <c r="AP477" s="189"/>
      <c r="AQ477" s="207" t="s">
        <v>1074</v>
      </c>
      <c r="AR477" s="104"/>
      <c r="AS477" s="104"/>
      <c r="AT477" s="104"/>
      <c r="AU477" s="104"/>
      <c r="AV477" s="104"/>
      <c r="AW477" s="104"/>
      <c r="AX477" s="104"/>
      <c r="AY477" s="104"/>
      <c r="AZ477" s="104"/>
      <c r="BA477" s="104"/>
      <c r="BB477" s="162"/>
      <c r="BC477" s="104"/>
      <c r="BD477" s="191"/>
      <c r="BE477" s="195" t="s">
        <v>1073</v>
      </c>
      <c r="BF477" s="108" t="e">
        <f aca="false">VLOOKUP($A477,#REF!, 34, FALSE())</f>
        <v>#VALUE!</v>
      </c>
      <c r="BG477" s="108" t="e">
        <f aca="false">VLOOKUP($A477,#REF!, 22, FALSE())</f>
        <v>#VALUE!</v>
      </c>
      <c r="BH477" s="109"/>
    </row>
    <row r="478" s="193" customFormat="true" ht="12.75" hidden="false" customHeight="true" outlineLevel="0" collapsed="false">
      <c r="A478" s="133" t="s">
        <v>1075</v>
      </c>
      <c r="B478" s="86" t="e">
        <f aca="false">VLOOKUP($A478,#REF!, 34, FALSE())</f>
        <v>#VALUE!</v>
      </c>
      <c r="C478" s="87" t="str">
        <f aca="false">CONCATENATE("unused_",A478)</f>
        <v>unused_UPHY2_RX3N</v>
      </c>
      <c r="D478" s="88" t="e">
        <f aca="false">IF(LEN(VLOOKUP($A478,#REF!,8,FALSE())),LEFT(VLOOKUP($A478,#REF!,8,FALSE()),LEN(VLOOKUP($A478,#REF!,8,FALSE()))-2),"")</f>
        <v>#VALUE!</v>
      </c>
      <c r="E478" s="89" t="e">
        <f aca="false">IF(LEN(VLOOKUP($A478,#REF!,4,FALSE())),IF(INDEX(#REF!,MATCH($A478,#REF!,0),1),LEFT(VLOOKUP($A478,#REF!,4,FALSE()),LEN(VLOOKUP($A478,#REF!,4,FALSE()))-2),CONCATENATE(LEFT(VLOOKUP($A478,#REF!,4,FALSE()),LEN(VLOOKUP($A478,#REF!,4,FALSE()))-2),"*")),"")</f>
        <v>#VALUE!</v>
      </c>
      <c r="F478" s="90" t="e">
        <f aca="false">IF(LEN(VLOOKUP($A478,#REF!,5,FALSE())),IF(INDEX(#REF!,MATCH($A478,#REF!,0),2),LEFT(VLOOKUP($A478,#REF!,5,FALSE()),LEN(VLOOKUP($A478,#REF!,5,FALSE()))-2),CONCATENATE(LEFT(VLOOKUP($A478,#REF!,5,FALSE()),LEN(VLOOKUP($A478,#REF!,5,FALSE()))-2),"*")),"")</f>
        <v>#VALUE!</v>
      </c>
      <c r="G478" s="90" t="e">
        <f aca="false">IF(LEN(VLOOKUP($A478,#REF!,6,FALSE())),IF(INDEX(#REF!,MATCH($A478,#REF!,0),3),LEFT(VLOOKUP($A478,#REF!,6,FALSE()),LEN(VLOOKUP($A478,#REF!,6,FALSE()))-2),CONCATENATE(LEFT(VLOOKUP($A478,#REF!,6,FALSE()),LEN(VLOOKUP($A478,#REF!,6,FALSE()))-2),"*")),"")</f>
        <v>#VALUE!</v>
      </c>
      <c r="H478" s="91" t="e">
        <f aca="false">IF(LEN(VLOOKUP($A478,#REF!,7,FALSE())),IF(INDEX(#REF!,MATCH($A478,#REF!,0),4),LEFT(VLOOKUP($A478,#REF!,7,FALSE()),LEN(VLOOKUP($A478,#REF!,7,FALSE()))-2),CONCATENATE(LEFT(VLOOKUP($A478,#REF!,7,FALSE()),LEN(VLOOKUP($A478,#REF!,7,FALSE()))-2),"*")),"")</f>
        <v>#VALUE!</v>
      </c>
      <c r="I478" s="92" t="e">
        <f aca="false">IF(LEN(VLOOKUP($A478,#REF!,8,FALSE())),UPPER(RIGHT(VLOOKUP($A478,#REF!,8,FALSE()), 1)),"")</f>
        <v>#VALUE!</v>
      </c>
      <c r="J478" s="90" t="e">
        <f aca="false">IF(LEN(VLOOKUP($A478,#REF!,4,FALSE())),UPPER(RIGHT(VLOOKUP($A478,#REF!,4,FALSE()), 1)),"")</f>
        <v>#VALUE!</v>
      </c>
      <c r="K478" s="90" t="e">
        <f aca="false">IF(LEN(VLOOKUP($A478,#REF!,5,FALSE())),UPPER(RIGHT(VLOOKUP($A478,#REF!,5,FALSE()), 1)),"")</f>
        <v>#VALUE!</v>
      </c>
      <c r="L478" s="90" t="e">
        <f aca="false">IF(LEN(VLOOKUP($A478,#REF!,6,FALSE())),UPPER(RIGHT(VLOOKUP($A478,#REF!,6,FALSE()), 1)),"")</f>
        <v>#VALUE!</v>
      </c>
      <c r="M478" s="91" t="e">
        <f aca="false">IF(LEN(VLOOKUP($A478,#REF!,7,FALSE())),UPPER(RIGHT(VLOOKUP($A478,#REF!,7,FALSE()), 1)),"")</f>
        <v>#VALUE!</v>
      </c>
      <c r="N478" s="185"/>
      <c r="O478" s="185"/>
      <c r="P478" s="185"/>
      <c r="Q478" s="185"/>
      <c r="R478" s="185"/>
      <c r="S478" s="100" t="e">
        <f aca="false">HLOOKUP("Device Tree Pin Name",#REF!,MATCH($A478,#REF!,0),FALSE())</f>
        <v>#VALUE!</v>
      </c>
      <c r="T478" s="95" t="e">
        <f aca="false">HLOOKUP("power rail",#REF!,MATCH($A478,#REF!,0),FALSE())</f>
        <v>#VALUE!</v>
      </c>
      <c r="U478" s="96" t="e">
        <f aca="false">HLOOKUP("Wake Capable",#REF!,MATCH($A478,#REF!,0),FALSE())</f>
        <v>#VALUE!</v>
      </c>
      <c r="V478" s="96" t="e">
        <f aca="false">HLOOKUP("Strap",#REF!,MATCH($A478,#REF!,0),FALSE())</f>
        <v>#VALUE!</v>
      </c>
      <c r="W478" s="96"/>
      <c r="X478" s="96"/>
      <c r="Y478" s="96"/>
      <c r="Z478" s="95"/>
      <c r="AA478" s="95" t="e">
        <f aca="false">HLOOKUP("Pad type",#REF!,MATCH($A478,#REF!,0),FALSE())</f>
        <v>#VALUE!</v>
      </c>
      <c r="AB478" s="100"/>
      <c r="AC478" s="100" t="e">
        <f aca="false">HLOOKUP("POR Pin State",#REF!,MATCH($A478,#REF!,0),FALSE())</f>
        <v>#VALUE!</v>
      </c>
      <c r="AD478" s="187"/>
      <c r="AE478" s="187"/>
      <c r="AF478" s="187"/>
      <c r="AG478" s="187"/>
      <c r="AH478" s="188"/>
      <c r="AI478" s="188"/>
      <c r="AJ478" s="189"/>
      <c r="AK478" s="189"/>
      <c r="AL478" s="189"/>
      <c r="AM478" s="189"/>
      <c r="AN478" s="189"/>
      <c r="AO478" s="189"/>
      <c r="AP478" s="189"/>
      <c r="AQ478" s="208" t="s">
        <v>1076</v>
      </c>
      <c r="AR478" s="104"/>
      <c r="AS478" s="104"/>
      <c r="AT478" s="104"/>
      <c r="AU478" s="104"/>
      <c r="AV478" s="104"/>
      <c r="AW478" s="104"/>
      <c r="AX478" s="104"/>
      <c r="AY478" s="104"/>
      <c r="AZ478" s="104"/>
      <c r="BA478" s="104"/>
      <c r="BB478" s="162"/>
      <c r="BC478" s="104"/>
      <c r="BD478" s="191"/>
      <c r="BE478" s="195" t="s">
        <v>1075</v>
      </c>
      <c r="BF478" s="108" t="e">
        <f aca="false">VLOOKUP($A478,#REF!, 34, FALSE())</f>
        <v>#VALUE!</v>
      </c>
      <c r="BG478" s="108" t="e">
        <f aca="false">VLOOKUP($A478,#REF!, 22, FALSE())</f>
        <v>#VALUE!</v>
      </c>
      <c r="BH478" s="109"/>
    </row>
    <row r="479" s="193" customFormat="true" ht="12.75" hidden="false" customHeight="true" outlineLevel="0" collapsed="false">
      <c r="A479" s="133" t="s">
        <v>1077</v>
      </c>
      <c r="B479" s="86" t="e">
        <f aca="false">VLOOKUP($A479,#REF!, 34, FALSE())</f>
        <v>#VALUE!</v>
      </c>
      <c r="C479" s="87" t="str">
        <f aca="false">CONCATENATE("unused_",A479)</f>
        <v>unused_UPHY2_TX3P</v>
      </c>
      <c r="D479" s="88" t="e">
        <f aca="false">IF(LEN(VLOOKUP($A479,#REF!,8,FALSE())),LEFT(VLOOKUP($A479,#REF!,8,FALSE()),LEN(VLOOKUP($A479,#REF!,8,FALSE()))-2),"")</f>
        <v>#VALUE!</v>
      </c>
      <c r="E479" s="89" t="e">
        <f aca="false">IF(LEN(VLOOKUP($A479,#REF!,4,FALSE())),IF(INDEX(#REF!,MATCH($A479,#REF!,0),1),LEFT(VLOOKUP($A479,#REF!,4,FALSE()),LEN(VLOOKUP($A479,#REF!,4,FALSE()))-2),CONCATENATE(LEFT(VLOOKUP($A479,#REF!,4,FALSE()),LEN(VLOOKUP($A479,#REF!,4,FALSE()))-2),"*")),"")</f>
        <v>#VALUE!</v>
      </c>
      <c r="F479" s="90" t="e">
        <f aca="false">IF(LEN(VLOOKUP($A479,#REF!,5,FALSE())),IF(INDEX(#REF!,MATCH($A479,#REF!,0),2),LEFT(VLOOKUP($A479,#REF!,5,FALSE()),LEN(VLOOKUP($A479,#REF!,5,FALSE()))-2),CONCATENATE(LEFT(VLOOKUP($A479,#REF!,5,FALSE()),LEN(VLOOKUP($A479,#REF!,5,FALSE()))-2),"*")),"")</f>
        <v>#VALUE!</v>
      </c>
      <c r="G479" s="90" t="e">
        <f aca="false">IF(LEN(VLOOKUP($A479,#REF!,6,FALSE())),IF(INDEX(#REF!,MATCH($A479,#REF!,0),3),LEFT(VLOOKUP($A479,#REF!,6,FALSE()),LEN(VLOOKUP($A479,#REF!,6,FALSE()))-2),CONCATENATE(LEFT(VLOOKUP($A479,#REF!,6,FALSE()),LEN(VLOOKUP($A479,#REF!,6,FALSE()))-2),"*")),"")</f>
        <v>#VALUE!</v>
      </c>
      <c r="H479" s="91" t="e">
        <f aca="false">IF(LEN(VLOOKUP($A479,#REF!,7,FALSE())),IF(INDEX(#REF!,MATCH($A479,#REF!,0),4),LEFT(VLOOKUP($A479,#REF!,7,FALSE()),LEN(VLOOKUP($A479,#REF!,7,FALSE()))-2),CONCATENATE(LEFT(VLOOKUP($A479,#REF!,7,FALSE()),LEN(VLOOKUP($A479,#REF!,7,FALSE()))-2),"*")),"")</f>
        <v>#VALUE!</v>
      </c>
      <c r="I479" s="92" t="e">
        <f aca="false">IF(LEN(VLOOKUP($A479,#REF!,8,FALSE())),UPPER(RIGHT(VLOOKUP($A479,#REF!,8,FALSE()), 1)),"")</f>
        <v>#VALUE!</v>
      </c>
      <c r="J479" s="90" t="e">
        <f aca="false">IF(LEN(VLOOKUP($A479,#REF!,4,FALSE())),UPPER(RIGHT(VLOOKUP($A479,#REF!,4,FALSE()), 1)),"")</f>
        <v>#VALUE!</v>
      </c>
      <c r="K479" s="90" t="e">
        <f aca="false">IF(LEN(VLOOKUP($A479,#REF!,5,FALSE())),UPPER(RIGHT(VLOOKUP($A479,#REF!,5,FALSE()), 1)),"")</f>
        <v>#VALUE!</v>
      </c>
      <c r="L479" s="90" t="e">
        <f aca="false">IF(LEN(VLOOKUP($A479,#REF!,6,FALSE())),UPPER(RIGHT(VLOOKUP($A479,#REF!,6,FALSE()), 1)),"")</f>
        <v>#VALUE!</v>
      </c>
      <c r="M479" s="91" t="e">
        <f aca="false">IF(LEN(VLOOKUP($A479,#REF!,7,FALSE())),UPPER(RIGHT(VLOOKUP($A479,#REF!,7,FALSE()), 1)),"")</f>
        <v>#VALUE!</v>
      </c>
      <c r="N479" s="185"/>
      <c r="O479" s="185"/>
      <c r="P479" s="185"/>
      <c r="Q479" s="185"/>
      <c r="R479" s="185"/>
      <c r="S479" s="100" t="e">
        <f aca="false">HLOOKUP("Device Tree Pin Name",#REF!,MATCH($A479,#REF!,0),FALSE())</f>
        <v>#VALUE!</v>
      </c>
      <c r="T479" s="95" t="e">
        <f aca="false">HLOOKUP("power rail",#REF!,MATCH($A479,#REF!,0),FALSE())</f>
        <v>#VALUE!</v>
      </c>
      <c r="U479" s="96" t="e">
        <f aca="false">HLOOKUP("Wake Capable",#REF!,MATCH($A479,#REF!,0),FALSE())</f>
        <v>#VALUE!</v>
      </c>
      <c r="V479" s="96" t="e">
        <f aca="false">HLOOKUP("Strap",#REF!,MATCH($A479,#REF!,0),FALSE())</f>
        <v>#VALUE!</v>
      </c>
      <c r="W479" s="96"/>
      <c r="X479" s="96"/>
      <c r="Y479" s="96"/>
      <c r="Z479" s="95"/>
      <c r="AA479" s="95" t="e">
        <f aca="false">HLOOKUP("Pad type",#REF!,MATCH($A479,#REF!,0),FALSE())</f>
        <v>#VALUE!</v>
      </c>
      <c r="AB479" s="100"/>
      <c r="AC479" s="100" t="e">
        <f aca="false">HLOOKUP("POR Pin State",#REF!,MATCH($A479,#REF!,0),FALSE())</f>
        <v>#VALUE!</v>
      </c>
      <c r="AD479" s="187"/>
      <c r="AE479" s="187"/>
      <c r="AF479" s="187"/>
      <c r="AG479" s="187"/>
      <c r="AH479" s="188"/>
      <c r="AI479" s="188"/>
      <c r="AJ479" s="189"/>
      <c r="AK479" s="189"/>
      <c r="AL479" s="189"/>
      <c r="AM479" s="189"/>
      <c r="AN479" s="189"/>
      <c r="AO479" s="189"/>
      <c r="AP479" s="189"/>
      <c r="AQ479" s="207" t="s">
        <v>1078</v>
      </c>
      <c r="AR479" s="104"/>
      <c r="AS479" s="104"/>
      <c r="AT479" s="104"/>
      <c r="AU479" s="104"/>
      <c r="AV479" s="104"/>
      <c r="AW479" s="104"/>
      <c r="AX479" s="104"/>
      <c r="AY479" s="104"/>
      <c r="AZ479" s="104"/>
      <c r="BA479" s="104"/>
      <c r="BB479" s="162"/>
      <c r="BC479" s="104"/>
      <c r="BD479" s="191"/>
      <c r="BE479" s="195" t="s">
        <v>1077</v>
      </c>
      <c r="BF479" s="108" t="e">
        <f aca="false">VLOOKUP($A479,#REF!, 34, FALSE())</f>
        <v>#VALUE!</v>
      </c>
      <c r="BG479" s="108" t="e">
        <f aca="false">VLOOKUP($A479,#REF!, 22, FALSE())</f>
        <v>#VALUE!</v>
      </c>
      <c r="BH479" s="109"/>
    </row>
    <row r="480" s="193" customFormat="true" ht="12.75" hidden="false" customHeight="true" outlineLevel="0" collapsed="false">
      <c r="A480" s="133" t="s">
        <v>1079</v>
      </c>
      <c r="B480" s="86" t="e">
        <f aca="false">VLOOKUP($A480,#REF!, 34, FALSE())</f>
        <v>#VALUE!</v>
      </c>
      <c r="C480" s="87" t="str">
        <f aca="false">CONCATENATE("unused_",A480)</f>
        <v>unused_UPHY2_TX3N</v>
      </c>
      <c r="D480" s="88" t="e">
        <f aca="false">IF(LEN(VLOOKUP($A480,#REF!,8,FALSE())),LEFT(VLOOKUP($A480,#REF!,8,FALSE()),LEN(VLOOKUP($A480,#REF!,8,FALSE()))-2),"")</f>
        <v>#VALUE!</v>
      </c>
      <c r="E480" s="89" t="e">
        <f aca="false">IF(LEN(VLOOKUP($A480,#REF!,4,FALSE())),IF(INDEX(#REF!,MATCH($A480,#REF!,0),1),LEFT(VLOOKUP($A480,#REF!,4,FALSE()),LEN(VLOOKUP($A480,#REF!,4,FALSE()))-2),CONCATENATE(LEFT(VLOOKUP($A480,#REF!,4,FALSE()),LEN(VLOOKUP($A480,#REF!,4,FALSE()))-2),"*")),"")</f>
        <v>#VALUE!</v>
      </c>
      <c r="F480" s="90" t="e">
        <f aca="false">IF(LEN(VLOOKUP($A480,#REF!,5,FALSE())),IF(INDEX(#REF!,MATCH($A480,#REF!,0),2),LEFT(VLOOKUP($A480,#REF!,5,FALSE()),LEN(VLOOKUP($A480,#REF!,5,FALSE()))-2),CONCATENATE(LEFT(VLOOKUP($A480,#REF!,5,FALSE()),LEN(VLOOKUP($A480,#REF!,5,FALSE()))-2),"*")),"")</f>
        <v>#VALUE!</v>
      </c>
      <c r="G480" s="90" t="e">
        <f aca="false">IF(LEN(VLOOKUP($A480,#REF!,6,FALSE())),IF(INDEX(#REF!,MATCH($A480,#REF!,0),3),LEFT(VLOOKUP($A480,#REF!,6,FALSE()),LEN(VLOOKUP($A480,#REF!,6,FALSE()))-2),CONCATENATE(LEFT(VLOOKUP($A480,#REF!,6,FALSE()),LEN(VLOOKUP($A480,#REF!,6,FALSE()))-2),"*")),"")</f>
        <v>#VALUE!</v>
      </c>
      <c r="H480" s="91" t="e">
        <f aca="false">IF(LEN(VLOOKUP($A480,#REF!,7,FALSE())),IF(INDEX(#REF!,MATCH($A480,#REF!,0),4),LEFT(VLOOKUP($A480,#REF!,7,FALSE()),LEN(VLOOKUP($A480,#REF!,7,FALSE()))-2),CONCATENATE(LEFT(VLOOKUP($A480,#REF!,7,FALSE()),LEN(VLOOKUP($A480,#REF!,7,FALSE()))-2),"*")),"")</f>
        <v>#VALUE!</v>
      </c>
      <c r="I480" s="92" t="e">
        <f aca="false">IF(LEN(VLOOKUP($A480,#REF!,8,FALSE())),UPPER(RIGHT(VLOOKUP($A480,#REF!,8,FALSE()), 1)),"")</f>
        <v>#VALUE!</v>
      </c>
      <c r="J480" s="90" t="e">
        <f aca="false">IF(LEN(VLOOKUP($A480,#REF!,4,FALSE())),UPPER(RIGHT(VLOOKUP($A480,#REF!,4,FALSE()), 1)),"")</f>
        <v>#VALUE!</v>
      </c>
      <c r="K480" s="90" t="e">
        <f aca="false">IF(LEN(VLOOKUP($A480,#REF!,5,FALSE())),UPPER(RIGHT(VLOOKUP($A480,#REF!,5,FALSE()), 1)),"")</f>
        <v>#VALUE!</v>
      </c>
      <c r="L480" s="90" t="e">
        <f aca="false">IF(LEN(VLOOKUP($A480,#REF!,6,FALSE())),UPPER(RIGHT(VLOOKUP($A480,#REF!,6,FALSE()), 1)),"")</f>
        <v>#VALUE!</v>
      </c>
      <c r="M480" s="91" t="e">
        <f aca="false">IF(LEN(VLOOKUP($A480,#REF!,7,FALSE())),UPPER(RIGHT(VLOOKUP($A480,#REF!,7,FALSE()), 1)),"")</f>
        <v>#VALUE!</v>
      </c>
      <c r="N480" s="185"/>
      <c r="O480" s="185"/>
      <c r="P480" s="185"/>
      <c r="Q480" s="185"/>
      <c r="R480" s="185"/>
      <c r="S480" s="100" t="e">
        <f aca="false">HLOOKUP("Device Tree Pin Name",#REF!,MATCH($A480,#REF!,0),FALSE())</f>
        <v>#VALUE!</v>
      </c>
      <c r="T480" s="95" t="e">
        <f aca="false">HLOOKUP("power rail",#REF!,MATCH($A480,#REF!,0),FALSE())</f>
        <v>#VALUE!</v>
      </c>
      <c r="U480" s="96" t="e">
        <f aca="false">HLOOKUP("Wake Capable",#REF!,MATCH($A480,#REF!,0),FALSE())</f>
        <v>#VALUE!</v>
      </c>
      <c r="V480" s="96" t="e">
        <f aca="false">HLOOKUP("Strap",#REF!,MATCH($A480,#REF!,0),FALSE())</f>
        <v>#VALUE!</v>
      </c>
      <c r="W480" s="96"/>
      <c r="X480" s="96"/>
      <c r="Y480" s="96"/>
      <c r="Z480" s="95"/>
      <c r="AA480" s="95" t="e">
        <f aca="false">HLOOKUP("Pad type",#REF!,MATCH($A480,#REF!,0),FALSE())</f>
        <v>#VALUE!</v>
      </c>
      <c r="AB480" s="100"/>
      <c r="AC480" s="100" t="e">
        <f aca="false">HLOOKUP("POR Pin State",#REF!,MATCH($A480,#REF!,0),FALSE())</f>
        <v>#VALUE!</v>
      </c>
      <c r="AD480" s="187"/>
      <c r="AE480" s="187"/>
      <c r="AF480" s="187"/>
      <c r="AG480" s="187"/>
      <c r="AH480" s="188"/>
      <c r="AI480" s="188"/>
      <c r="AJ480" s="189"/>
      <c r="AK480" s="189"/>
      <c r="AL480" s="189"/>
      <c r="AM480" s="189"/>
      <c r="AN480" s="189"/>
      <c r="AO480" s="189"/>
      <c r="AP480" s="189"/>
      <c r="AQ480" s="208" t="s">
        <v>1080</v>
      </c>
      <c r="AR480" s="104"/>
      <c r="AS480" s="104"/>
      <c r="AT480" s="104"/>
      <c r="AU480" s="104"/>
      <c r="AV480" s="104"/>
      <c r="AW480" s="104"/>
      <c r="AX480" s="104"/>
      <c r="AY480" s="104"/>
      <c r="AZ480" s="104"/>
      <c r="BA480" s="104"/>
      <c r="BB480" s="162"/>
      <c r="BC480" s="104"/>
      <c r="BD480" s="191"/>
      <c r="BE480" s="195" t="s">
        <v>1079</v>
      </c>
      <c r="BF480" s="108" t="e">
        <f aca="false">VLOOKUP($A480,#REF!, 34, FALSE())</f>
        <v>#VALUE!</v>
      </c>
      <c r="BG480" s="108" t="e">
        <f aca="false">VLOOKUP($A480,#REF!, 22, FALSE())</f>
        <v>#VALUE!</v>
      </c>
      <c r="BH480" s="109"/>
    </row>
    <row r="481" s="193" customFormat="true" ht="12.75" hidden="false" customHeight="true" outlineLevel="0" collapsed="false">
      <c r="A481" s="133" t="s">
        <v>1081</v>
      </c>
      <c r="B481" s="86" t="e">
        <f aca="false">VLOOKUP($A481,#REF!, 34, FALSE())</f>
        <v>#VALUE!</v>
      </c>
      <c r="C481" s="87" t="str">
        <f aca="false">CONCATENATE("unused_",A481)</f>
        <v>unused_UPHY2_RX4P</v>
      </c>
      <c r="D481" s="88" t="e">
        <f aca="false">IF(LEN(VLOOKUP($A481,#REF!,8,FALSE())),LEFT(VLOOKUP($A481,#REF!,8,FALSE()),LEN(VLOOKUP($A481,#REF!,8,FALSE()))-2),"")</f>
        <v>#VALUE!</v>
      </c>
      <c r="E481" s="89" t="e">
        <f aca="false">IF(LEN(VLOOKUP($A481,#REF!,4,FALSE())),IF(INDEX(#REF!,MATCH($A481,#REF!,0),1),LEFT(VLOOKUP($A481,#REF!,4,FALSE()),LEN(VLOOKUP($A481,#REF!,4,FALSE()))-2),CONCATENATE(LEFT(VLOOKUP($A481,#REF!,4,FALSE()),LEN(VLOOKUP($A481,#REF!,4,FALSE()))-2),"*")),"")</f>
        <v>#VALUE!</v>
      </c>
      <c r="F481" s="90" t="e">
        <f aca="false">IF(LEN(VLOOKUP($A481,#REF!,5,FALSE())),IF(INDEX(#REF!,MATCH($A481,#REF!,0),2),LEFT(VLOOKUP($A481,#REF!,5,FALSE()),LEN(VLOOKUP($A481,#REF!,5,FALSE()))-2),CONCATENATE(LEFT(VLOOKUP($A481,#REF!,5,FALSE()),LEN(VLOOKUP($A481,#REF!,5,FALSE()))-2),"*")),"")</f>
        <v>#VALUE!</v>
      </c>
      <c r="G481" s="90" t="e">
        <f aca="false">IF(LEN(VLOOKUP($A481,#REF!,6,FALSE())),IF(INDEX(#REF!,MATCH($A481,#REF!,0),3),LEFT(VLOOKUP($A481,#REF!,6,FALSE()),LEN(VLOOKUP($A481,#REF!,6,FALSE()))-2),CONCATENATE(LEFT(VLOOKUP($A481,#REF!,6,FALSE()),LEN(VLOOKUP($A481,#REF!,6,FALSE()))-2),"*")),"")</f>
        <v>#VALUE!</v>
      </c>
      <c r="H481" s="91" t="e">
        <f aca="false">IF(LEN(VLOOKUP($A481,#REF!,7,FALSE())),IF(INDEX(#REF!,MATCH($A481,#REF!,0),4),LEFT(VLOOKUP($A481,#REF!,7,FALSE()),LEN(VLOOKUP($A481,#REF!,7,FALSE()))-2),CONCATENATE(LEFT(VLOOKUP($A481,#REF!,7,FALSE()),LEN(VLOOKUP($A481,#REF!,7,FALSE()))-2),"*")),"")</f>
        <v>#VALUE!</v>
      </c>
      <c r="I481" s="92" t="e">
        <f aca="false">IF(LEN(VLOOKUP($A481,#REF!,8,FALSE())),UPPER(RIGHT(VLOOKUP($A481,#REF!,8,FALSE()), 1)),"")</f>
        <v>#VALUE!</v>
      </c>
      <c r="J481" s="90" t="e">
        <f aca="false">IF(LEN(VLOOKUP($A481,#REF!,4,FALSE())),UPPER(RIGHT(VLOOKUP($A481,#REF!,4,FALSE()), 1)),"")</f>
        <v>#VALUE!</v>
      </c>
      <c r="K481" s="90" t="e">
        <f aca="false">IF(LEN(VLOOKUP($A481,#REF!,5,FALSE())),UPPER(RIGHT(VLOOKUP($A481,#REF!,5,FALSE()), 1)),"")</f>
        <v>#VALUE!</v>
      </c>
      <c r="L481" s="90" t="e">
        <f aca="false">IF(LEN(VLOOKUP($A481,#REF!,6,FALSE())),UPPER(RIGHT(VLOOKUP($A481,#REF!,6,FALSE()), 1)),"")</f>
        <v>#VALUE!</v>
      </c>
      <c r="M481" s="91" t="e">
        <f aca="false">IF(LEN(VLOOKUP($A481,#REF!,7,FALSE())),UPPER(RIGHT(VLOOKUP($A481,#REF!,7,FALSE()), 1)),"")</f>
        <v>#VALUE!</v>
      </c>
      <c r="N481" s="185"/>
      <c r="O481" s="185"/>
      <c r="P481" s="185"/>
      <c r="Q481" s="185"/>
      <c r="R481" s="185"/>
      <c r="S481" s="100" t="e">
        <f aca="false">HLOOKUP("Device Tree Pin Name",#REF!,MATCH($A481,#REF!,0),FALSE())</f>
        <v>#VALUE!</v>
      </c>
      <c r="T481" s="95" t="e">
        <f aca="false">HLOOKUP("power rail",#REF!,MATCH($A481,#REF!,0),FALSE())</f>
        <v>#VALUE!</v>
      </c>
      <c r="U481" s="96" t="e">
        <f aca="false">HLOOKUP("Wake Capable",#REF!,MATCH($A481,#REF!,0),FALSE())</f>
        <v>#VALUE!</v>
      </c>
      <c r="V481" s="96" t="e">
        <f aca="false">HLOOKUP("Strap",#REF!,MATCH($A481,#REF!,0),FALSE())</f>
        <v>#VALUE!</v>
      </c>
      <c r="W481" s="96"/>
      <c r="X481" s="96"/>
      <c r="Y481" s="96"/>
      <c r="Z481" s="95"/>
      <c r="AA481" s="95" t="e">
        <f aca="false">HLOOKUP("Pad type",#REF!,MATCH($A481,#REF!,0),FALSE())</f>
        <v>#VALUE!</v>
      </c>
      <c r="AB481" s="100"/>
      <c r="AC481" s="100" t="e">
        <f aca="false">HLOOKUP("POR Pin State",#REF!,MATCH($A481,#REF!,0),FALSE())</f>
        <v>#VALUE!</v>
      </c>
      <c r="AD481" s="187"/>
      <c r="AE481" s="187"/>
      <c r="AF481" s="187"/>
      <c r="AG481" s="187"/>
      <c r="AH481" s="188"/>
      <c r="AI481" s="188"/>
      <c r="AJ481" s="189"/>
      <c r="AK481" s="189"/>
      <c r="AL481" s="189"/>
      <c r="AM481" s="189"/>
      <c r="AN481" s="189"/>
      <c r="AO481" s="189"/>
      <c r="AP481" s="189"/>
      <c r="AQ481" s="207" t="s">
        <v>1082</v>
      </c>
      <c r="AR481" s="104"/>
      <c r="AS481" s="104"/>
      <c r="AT481" s="104"/>
      <c r="AU481" s="104"/>
      <c r="AV481" s="104"/>
      <c r="AW481" s="104"/>
      <c r="AX481" s="104"/>
      <c r="AY481" s="104"/>
      <c r="AZ481" s="104"/>
      <c r="BA481" s="104"/>
      <c r="BB481" s="162"/>
      <c r="BC481" s="104"/>
      <c r="BD481" s="191"/>
      <c r="BE481" s="195" t="s">
        <v>1081</v>
      </c>
      <c r="BF481" s="108" t="e">
        <f aca="false">VLOOKUP($A481,#REF!, 34, FALSE())</f>
        <v>#VALUE!</v>
      </c>
      <c r="BG481" s="108" t="e">
        <f aca="false">VLOOKUP($A481,#REF!, 22, FALSE())</f>
        <v>#VALUE!</v>
      </c>
      <c r="BH481" s="109"/>
    </row>
    <row r="482" s="193" customFormat="true" ht="12.75" hidden="false" customHeight="true" outlineLevel="0" collapsed="false">
      <c r="A482" s="133" t="s">
        <v>1083</v>
      </c>
      <c r="B482" s="86" t="e">
        <f aca="false">VLOOKUP($A482,#REF!, 34, FALSE())</f>
        <v>#VALUE!</v>
      </c>
      <c r="C482" s="87" t="str">
        <f aca="false">CONCATENATE("unused_",A482)</f>
        <v>unused_UPHY2_RX4N</v>
      </c>
      <c r="D482" s="88" t="e">
        <f aca="false">IF(LEN(VLOOKUP($A482,#REF!,8,FALSE())),LEFT(VLOOKUP($A482,#REF!,8,FALSE()),LEN(VLOOKUP($A482,#REF!,8,FALSE()))-2),"")</f>
        <v>#VALUE!</v>
      </c>
      <c r="E482" s="89" t="e">
        <f aca="false">IF(LEN(VLOOKUP($A482,#REF!,4,FALSE())),IF(INDEX(#REF!,MATCH($A482,#REF!,0),1),LEFT(VLOOKUP($A482,#REF!,4,FALSE()),LEN(VLOOKUP($A482,#REF!,4,FALSE()))-2),CONCATENATE(LEFT(VLOOKUP($A482,#REF!,4,FALSE()),LEN(VLOOKUP($A482,#REF!,4,FALSE()))-2),"*")),"")</f>
        <v>#VALUE!</v>
      </c>
      <c r="F482" s="90" t="e">
        <f aca="false">IF(LEN(VLOOKUP($A482,#REF!,5,FALSE())),IF(INDEX(#REF!,MATCH($A482,#REF!,0),2),LEFT(VLOOKUP($A482,#REF!,5,FALSE()),LEN(VLOOKUP($A482,#REF!,5,FALSE()))-2),CONCATENATE(LEFT(VLOOKUP($A482,#REF!,5,FALSE()),LEN(VLOOKUP($A482,#REF!,5,FALSE()))-2),"*")),"")</f>
        <v>#VALUE!</v>
      </c>
      <c r="G482" s="90" t="e">
        <f aca="false">IF(LEN(VLOOKUP($A482,#REF!,6,FALSE())),IF(INDEX(#REF!,MATCH($A482,#REF!,0),3),LEFT(VLOOKUP($A482,#REF!,6,FALSE()),LEN(VLOOKUP($A482,#REF!,6,FALSE()))-2),CONCATENATE(LEFT(VLOOKUP($A482,#REF!,6,FALSE()),LEN(VLOOKUP($A482,#REF!,6,FALSE()))-2),"*")),"")</f>
        <v>#VALUE!</v>
      </c>
      <c r="H482" s="91" t="e">
        <f aca="false">IF(LEN(VLOOKUP($A482,#REF!,7,FALSE())),IF(INDEX(#REF!,MATCH($A482,#REF!,0),4),LEFT(VLOOKUP($A482,#REF!,7,FALSE()),LEN(VLOOKUP($A482,#REF!,7,FALSE()))-2),CONCATENATE(LEFT(VLOOKUP($A482,#REF!,7,FALSE()),LEN(VLOOKUP($A482,#REF!,7,FALSE()))-2),"*")),"")</f>
        <v>#VALUE!</v>
      </c>
      <c r="I482" s="92" t="e">
        <f aca="false">IF(LEN(VLOOKUP($A482,#REF!,8,FALSE())),UPPER(RIGHT(VLOOKUP($A482,#REF!,8,FALSE()), 1)),"")</f>
        <v>#VALUE!</v>
      </c>
      <c r="J482" s="90" t="e">
        <f aca="false">IF(LEN(VLOOKUP($A482,#REF!,4,FALSE())),UPPER(RIGHT(VLOOKUP($A482,#REF!,4,FALSE()), 1)),"")</f>
        <v>#VALUE!</v>
      </c>
      <c r="K482" s="90" t="e">
        <f aca="false">IF(LEN(VLOOKUP($A482,#REF!,5,FALSE())),UPPER(RIGHT(VLOOKUP($A482,#REF!,5,FALSE()), 1)),"")</f>
        <v>#VALUE!</v>
      </c>
      <c r="L482" s="90" t="e">
        <f aca="false">IF(LEN(VLOOKUP($A482,#REF!,6,FALSE())),UPPER(RIGHT(VLOOKUP($A482,#REF!,6,FALSE()), 1)),"")</f>
        <v>#VALUE!</v>
      </c>
      <c r="M482" s="91" t="e">
        <f aca="false">IF(LEN(VLOOKUP($A482,#REF!,7,FALSE())),UPPER(RIGHT(VLOOKUP($A482,#REF!,7,FALSE()), 1)),"")</f>
        <v>#VALUE!</v>
      </c>
      <c r="N482" s="185"/>
      <c r="O482" s="185"/>
      <c r="P482" s="185"/>
      <c r="Q482" s="185"/>
      <c r="R482" s="185"/>
      <c r="S482" s="100" t="e">
        <f aca="false">HLOOKUP("Device Tree Pin Name",#REF!,MATCH($A482,#REF!,0),FALSE())</f>
        <v>#VALUE!</v>
      </c>
      <c r="T482" s="95" t="e">
        <f aca="false">HLOOKUP("power rail",#REF!,MATCH($A482,#REF!,0),FALSE())</f>
        <v>#VALUE!</v>
      </c>
      <c r="U482" s="96" t="e">
        <f aca="false">HLOOKUP("Wake Capable",#REF!,MATCH($A482,#REF!,0),FALSE())</f>
        <v>#VALUE!</v>
      </c>
      <c r="V482" s="96" t="e">
        <f aca="false">HLOOKUP("Strap",#REF!,MATCH($A482,#REF!,0),FALSE())</f>
        <v>#VALUE!</v>
      </c>
      <c r="W482" s="96"/>
      <c r="X482" s="96"/>
      <c r="Y482" s="96"/>
      <c r="Z482" s="95"/>
      <c r="AA482" s="95" t="e">
        <f aca="false">HLOOKUP("Pad type",#REF!,MATCH($A482,#REF!,0),FALSE())</f>
        <v>#VALUE!</v>
      </c>
      <c r="AB482" s="100"/>
      <c r="AC482" s="100" t="e">
        <f aca="false">HLOOKUP("POR Pin State",#REF!,MATCH($A482,#REF!,0),FALSE())</f>
        <v>#VALUE!</v>
      </c>
      <c r="AD482" s="187"/>
      <c r="AE482" s="187"/>
      <c r="AF482" s="187"/>
      <c r="AG482" s="187"/>
      <c r="AH482" s="188"/>
      <c r="AI482" s="188"/>
      <c r="AJ482" s="189"/>
      <c r="AK482" s="189"/>
      <c r="AL482" s="189"/>
      <c r="AM482" s="189"/>
      <c r="AN482" s="189"/>
      <c r="AO482" s="189"/>
      <c r="AP482" s="189"/>
      <c r="AQ482" s="208" t="s">
        <v>1084</v>
      </c>
      <c r="AR482" s="104"/>
      <c r="AS482" s="104"/>
      <c r="AT482" s="104"/>
      <c r="AU482" s="104"/>
      <c r="AV482" s="104"/>
      <c r="AW482" s="104"/>
      <c r="AX482" s="104"/>
      <c r="AY482" s="104"/>
      <c r="AZ482" s="104"/>
      <c r="BA482" s="104"/>
      <c r="BB482" s="162"/>
      <c r="BC482" s="104"/>
      <c r="BD482" s="191"/>
      <c r="BE482" s="195" t="s">
        <v>1083</v>
      </c>
      <c r="BF482" s="108" t="e">
        <f aca="false">VLOOKUP($A482,#REF!, 34, FALSE())</f>
        <v>#VALUE!</v>
      </c>
      <c r="BG482" s="108" t="e">
        <f aca="false">VLOOKUP($A482,#REF!, 22, FALSE())</f>
        <v>#VALUE!</v>
      </c>
      <c r="BH482" s="109"/>
    </row>
    <row r="483" s="193" customFormat="true" ht="12.75" hidden="false" customHeight="true" outlineLevel="0" collapsed="false">
      <c r="A483" s="133" t="s">
        <v>1085</v>
      </c>
      <c r="B483" s="86" t="e">
        <f aca="false">VLOOKUP($A483,#REF!, 34, FALSE())</f>
        <v>#VALUE!</v>
      </c>
      <c r="C483" s="87" t="str">
        <f aca="false">CONCATENATE("unused_",A483)</f>
        <v>unused_UPHY2_TX4P</v>
      </c>
      <c r="D483" s="88" t="e">
        <f aca="false">IF(LEN(VLOOKUP($A483,#REF!,8,FALSE())),LEFT(VLOOKUP($A483,#REF!,8,FALSE()),LEN(VLOOKUP($A483,#REF!,8,FALSE()))-2),"")</f>
        <v>#VALUE!</v>
      </c>
      <c r="E483" s="89" t="e">
        <f aca="false">IF(LEN(VLOOKUP($A483,#REF!,4,FALSE())),IF(INDEX(#REF!,MATCH($A483,#REF!,0),1),LEFT(VLOOKUP($A483,#REF!,4,FALSE()),LEN(VLOOKUP($A483,#REF!,4,FALSE()))-2),CONCATENATE(LEFT(VLOOKUP($A483,#REF!,4,FALSE()),LEN(VLOOKUP($A483,#REF!,4,FALSE()))-2),"*")),"")</f>
        <v>#VALUE!</v>
      </c>
      <c r="F483" s="90" t="e">
        <f aca="false">IF(LEN(VLOOKUP($A483,#REF!,5,FALSE())),IF(INDEX(#REF!,MATCH($A483,#REF!,0),2),LEFT(VLOOKUP($A483,#REF!,5,FALSE()),LEN(VLOOKUP($A483,#REF!,5,FALSE()))-2),CONCATENATE(LEFT(VLOOKUP($A483,#REF!,5,FALSE()),LEN(VLOOKUP($A483,#REF!,5,FALSE()))-2),"*")),"")</f>
        <v>#VALUE!</v>
      </c>
      <c r="G483" s="90" t="e">
        <f aca="false">IF(LEN(VLOOKUP($A483,#REF!,6,FALSE())),IF(INDEX(#REF!,MATCH($A483,#REF!,0),3),LEFT(VLOOKUP($A483,#REF!,6,FALSE()),LEN(VLOOKUP($A483,#REF!,6,FALSE()))-2),CONCATENATE(LEFT(VLOOKUP($A483,#REF!,6,FALSE()),LEN(VLOOKUP($A483,#REF!,6,FALSE()))-2),"*")),"")</f>
        <v>#VALUE!</v>
      </c>
      <c r="H483" s="91" t="e">
        <f aca="false">IF(LEN(VLOOKUP($A483,#REF!,7,FALSE())),IF(INDEX(#REF!,MATCH($A483,#REF!,0),4),LEFT(VLOOKUP($A483,#REF!,7,FALSE()),LEN(VLOOKUP($A483,#REF!,7,FALSE()))-2),CONCATENATE(LEFT(VLOOKUP($A483,#REF!,7,FALSE()),LEN(VLOOKUP($A483,#REF!,7,FALSE()))-2),"*")),"")</f>
        <v>#VALUE!</v>
      </c>
      <c r="I483" s="92" t="e">
        <f aca="false">IF(LEN(VLOOKUP($A483,#REF!,8,FALSE())),UPPER(RIGHT(VLOOKUP($A483,#REF!,8,FALSE()), 1)),"")</f>
        <v>#VALUE!</v>
      </c>
      <c r="J483" s="90" t="e">
        <f aca="false">IF(LEN(VLOOKUP($A483,#REF!,4,FALSE())),UPPER(RIGHT(VLOOKUP($A483,#REF!,4,FALSE()), 1)),"")</f>
        <v>#VALUE!</v>
      </c>
      <c r="K483" s="90" t="e">
        <f aca="false">IF(LEN(VLOOKUP($A483,#REF!,5,FALSE())),UPPER(RIGHT(VLOOKUP($A483,#REF!,5,FALSE()), 1)),"")</f>
        <v>#VALUE!</v>
      </c>
      <c r="L483" s="90" t="e">
        <f aca="false">IF(LEN(VLOOKUP($A483,#REF!,6,FALSE())),UPPER(RIGHT(VLOOKUP($A483,#REF!,6,FALSE()), 1)),"")</f>
        <v>#VALUE!</v>
      </c>
      <c r="M483" s="91" t="e">
        <f aca="false">IF(LEN(VLOOKUP($A483,#REF!,7,FALSE())),UPPER(RIGHT(VLOOKUP($A483,#REF!,7,FALSE()), 1)),"")</f>
        <v>#VALUE!</v>
      </c>
      <c r="N483" s="185"/>
      <c r="O483" s="185"/>
      <c r="P483" s="185"/>
      <c r="Q483" s="185"/>
      <c r="R483" s="185"/>
      <c r="S483" s="100" t="e">
        <f aca="false">HLOOKUP("Device Tree Pin Name",#REF!,MATCH($A483,#REF!,0),FALSE())</f>
        <v>#VALUE!</v>
      </c>
      <c r="T483" s="95" t="e">
        <f aca="false">HLOOKUP("power rail",#REF!,MATCH($A483,#REF!,0),FALSE())</f>
        <v>#VALUE!</v>
      </c>
      <c r="U483" s="96" t="e">
        <f aca="false">HLOOKUP("Wake Capable",#REF!,MATCH($A483,#REF!,0),FALSE())</f>
        <v>#VALUE!</v>
      </c>
      <c r="V483" s="96" t="e">
        <f aca="false">HLOOKUP("Strap",#REF!,MATCH($A483,#REF!,0),FALSE())</f>
        <v>#VALUE!</v>
      </c>
      <c r="W483" s="96"/>
      <c r="X483" s="96"/>
      <c r="Y483" s="96"/>
      <c r="Z483" s="95"/>
      <c r="AA483" s="95" t="e">
        <f aca="false">HLOOKUP("Pad type",#REF!,MATCH($A483,#REF!,0),FALSE())</f>
        <v>#VALUE!</v>
      </c>
      <c r="AB483" s="100"/>
      <c r="AC483" s="100" t="e">
        <f aca="false">HLOOKUP("POR Pin State",#REF!,MATCH($A483,#REF!,0),FALSE())</f>
        <v>#VALUE!</v>
      </c>
      <c r="AD483" s="187"/>
      <c r="AE483" s="187"/>
      <c r="AF483" s="187"/>
      <c r="AG483" s="187"/>
      <c r="AH483" s="188"/>
      <c r="AI483" s="188"/>
      <c r="AJ483" s="189"/>
      <c r="AK483" s="189"/>
      <c r="AL483" s="189"/>
      <c r="AM483" s="189"/>
      <c r="AN483" s="189"/>
      <c r="AO483" s="189"/>
      <c r="AP483" s="189"/>
      <c r="AQ483" s="207" t="s">
        <v>1086</v>
      </c>
      <c r="AR483" s="104"/>
      <c r="AS483" s="104"/>
      <c r="AT483" s="104"/>
      <c r="AU483" s="104"/>
      <c r="AV483" s="104"/>
      <c r="AW483" s="104"/>
      <c r="AX483" s="104"/>
      <c r="AY483" s="104"/>
      <c r="AZ483" s="104"/>
      <c r="BA483" s="104"/>
      <c r="BB483" s="162"/>
      <c r="BC483" s="104"/>
      <c r="BD483" s="191"/>
      <c r="BE483" s="195" t="s">
        <v>1085</v>
      </c>
      <c r="BF483" s="108" t="e">
        <f aca="false">VLOOKUP($A483,#REF!, 34, FALSE())</f>
        <v>#VALUE!</v>
      </c>
      <c r="BG483" s="108" t="e">
        <f aca="false">VLOOKUP($A483,#REF!, 22, FALSE())</f>
        <v>#VALUE!</v>
      </c>
      <c r="BH483" s="109"/>
    </row>
    <row r="484" s="193" customFormat="true" ht="12.75" hidden="false" customHeight="true" outlineLevel="0" collapsed="false">
      <c r="A484" s="133" t="s">
        <v>1087</v>
      </c>
      <c r="B484" s="86" t="e">
        <f aca="false">VLOOKUP($A484,#REF!, 34, FALSE())</f>
        <v>#VALUE!</v>
      </c>
      <c r="C484" s="87" t="str">
        <f aca="false">CONCATENATE("unused_",A484)</f>
        <v>unused_UPHY2_TX4N</v>
      </c>
      <c r="D484" s="88" t="e">
        <f aca="false">IF(LEN(VLOOKUP($A484,#REF!,8,FALSE())),LEFT(VLOOKUP($A484,#REF!,8,FALSE()),LEN(VLOOKUP($A484,#REF!,8,FALSE()))-2),"")</f>
        <v>#VALUE!</v>
      </c>
      <c r="E484" s="89" t="e">
        <f aca="false">IF(LEN(VLOOKUP($A484,#REF!,4,FALSE())),IF(INDEX(#REF!,MATCH($A484,#REF!,0),1),LEFT(VLOOKUP($A484,#REF!,4,FALSE()),LEN(VLOOKUP($A484,#REF!,4,FALSE()))-2),CONCATENATE(LEFT(VLOOKUP($A484,#REF!,4,FALSE()),LEN(VLOOKUP($A484,#REF!,4,FALSE()))-2),"*")),"")</f>
        <v>#VALUE!</v>
      </c>
      <c r="F484" s="90" t="e">
        <f aca="false">IF(LEN(VLOOKUP($A484,#REF!,5,FALSE())),IF(INDEX(#REF!,MATCH($A484,#REF!,0),2),LEFT(VLOOKUP($A484,#REF!,5,FALSE()),LEN(VLOOKUP($A484,#REF!,5,FALSE()))-2),CONCATENATE(LEFT(VLOOKUP($A484,#REF!,5,FALSE()),LEN(VLOOKUP($A484,#REF!,5,FALSE()))-2),"*")),"")</f>
        <v>#VALUE!</v>
      </c>
      <c r="G484" s="90" t="e">
        <f aca="false">IF(LEN(VLOOKUP($A484,#REF!,6,FALSE())),IF(INDEX(#REF!,MATCH($A484,#REF!,0),3),LEFT(VLOOKUP($A484,#REF!,6,FALSE()),LEN(VLOOKUP($A484,#REF!,6,FALSE()))-2),CONCATENATE(LEFT(VLOOKUP($A484,#REF!,6,FALSE()),LEN(VLOOKUP($A484,#REF!,6,FALSE()))-2),"*")),"")</f>
        <v>#VALUE!</v>
      </c>
      <c r="H484" s="91" t="e">
        <f aca="false">IF(LEN(VLOOKUP($A484,#REF!,7,FALSE())),IF(INDEX(#REF!,MATCH($A484,#REF!,0),4),LEFT(VLOOKUP($A484,#REF!,7,FALSE()),LEN(VLOOKUP($A484,#REF!,7,FALSE()))-2),CONCATENATE(LEFT(VLOOKUP($A484,#REF!,7,FALSE()),LEN(VLOOKUP($A484,#REF!,7,FALSE()))-2),"*")),"")</f>
        <v>#VALUE!</v>
      </c>
      <c r="I484" s="92" t="e">
        <f aca="false">IF(LEN(VLOOKUP($A484,#REF!,8,FALSE())),UPPER(RIGHT(VLOOKUP($A484,#REF!,8,FALSE()), 1)),"")</f>
        <v>#VALUE!</v>
      </c>
      <c r="J484" s="90" t="e">
        <f aca="false">IF(LEN(VLOOKUP($A484,#REF!,4,FALSE())),UPPER(RIGHT(VLOOKUP($A484,#REF!,4,FALSE()), 1)),"")</f>
        <v>#VALUE!</v>
      </c>
      <c r="K484" s="90" t="e">
        <f aca="false">IF(LEN(VLOOKUP($A484,#REF!,5,FALSE())),UPPER(RIGHT(VLOOKUP($A484,#REF!,5,FALSE()), 1)),"")</f>
        <v>#VALUE!</v>
      </c>
      <c r="L484" s="90" t="e">
        <f aca="false">IF(LEN(VLOOKUP($A484,#REF!,6,FALSE())),UPPER(RIGHT(VLOOKUP($A484,#REF!,6,FALSE()), 1)),"")</f>
        <v>#VALUE!</v>
      </c>
      <c r="M484" s="91" t="e">
        <f aca="false">IF(LEN(VLOOKUP($A484,#REF!,7,FALSE())),UPPER(RIGHT(VLOOKUP($A484,#REF!,7,FALSE()), 1)),"")</f>
        <v>#VALUE!</v>
      </c>
      <c r="N484" s="185"/>
      <c r="O484" s="185"/>
      <c r="P484" s="185"/>
      <c r="Q484" s="185"/>
      <c r="R484" s="185"/>
      <c r="S484" s="100" t="e">
        <f aca="false">HLOOKUP("Device Tree Pin Name",#REF!,MATCH($A484,#REF!,0),FALSE())</f>
        <v>#VALUE!</v>
      </c>
      <c r="T484" s="95" t="e">
        <f aca="false">HLOOKUP("power rail",#REF!,MATCH($A484,#REF!,0),FALSE())</f>
        <v>#VALUE!</v>
      </c>
      <c r="U484" s="96" t="e">
        <f aca="false">HLOOKUP("Wake Capable",#REF!,MATCH($A484,#REF!,0),FALSE())</f>
        <v>#VALUE!</v>
      </c>
      <c r="V484" s="96" t="e">
        <f aca="false">HLOOKUP("Strap",#REF!,MATCH($A484,#REF!,0),FALSE())</f>
        <v>#VALUE!</v>
      </c>
      <c r="W484" s="96"/>
      <c r="X484" s="96"/>
      <c r="Y484" s="96"/>
      <c r="Z484" s="95"/>
      <c r="AA484" s="95" t="e">
        <f aca="false">HLOOKUP("Pad type",#REF!,MATCH($A484,#REF!,0),FALSE())</f>
        <v>#VALUE!</v>
      </c>
      <c r="AB484" s="100"/>
      <c r="AC484" s="100" t="e">
        <f aca="false">HLOOKUP("POR Pin State",#REF!,MATCH($A484,#REF!,0),FALSE())</f>
        <v>#VALUE!</v>
      </c>
      <c r="AD484" s="187"/>
      <c r="AE484" s="187"/>
      <c r="AF484" s="187"/>
      <c r="AG484" s="187"/>
      <c r="AH484" s="188"/>
      <c r="AI484" s="188"/>
      <c r="AJ484" s="189"/>
      <c r="AK484" s="189"/>
      <c r="AL484" s="189"/>
      <c r="AM484" s="189"/>
      <c r="AN484" s="189"/>
      <c r="AO484" s="189"/>
      <c r="AP484" s="189"/>
      <c r="AQ484" s="208" t="s">
        <v>1088</v>
      </c>
      <c r="AR484" s="104"/>
      <c r="AS484" s="104"/>
      <c r="AT484" s="104"/>
      <c r="AU484" s="104"/>
      <c r="AV484" s="104"/>
      <c r="AW484" s="104"/>
      <c r="AX484" s="104"/>
      <c r="AY484" s="104"/>
      <c r="AZ484" s="104"/>
      <c r="BA484" s="104"/>
      <c r="BB484" s="162"/>
      <c r="BC484" s="104"/>
      <c r="BD484" s="191"/>
      <c r="BE484" s="195" t="s">
        <v>1087</v>
      </c>
      <c r="BF484" s="108" t="e">
        <f aca="false">VLOOKUP($A484,#REF!, 34, FALSE())</f>
        <v>#VALUE!</v>
      </c>
      <c r="BG484" s="108" t="e">
        <f aca="false">VLOOKUP($A484,#REF!, 22, FALSE())</f>
        <v>#VALUE!</v>
      </c>
      <c r="BH484" s="109"/>
    </row>
    <row r="485" s="193" customFormat="true" ht="12.75" hidden="false" customHeight="true" outlineLevel="0" collapsed="false">
      <c r="A485" s="133" t="s">
        <v>1089</v>
      </c>
      <c r="B485" s="86" t="e">
        <f aca="false">VLOOKUP($A485,#REF!, 34, FALSE())</f>
        <v>#VALUE!</v>
      </c>
      <c r="C485" s="87" t="str">
        <f aca="false">CONCATENATE("unused_",A485)</f>
        <v>unused_UPHY2_RX5P</v>
      </c>
      <c r="D485" s="88" t="e">
        <f aca="false">IF(LEN(VLOOKUP($A485,#REF!,8,FALSE())),LEFT(VLOOKUP($A485,#REF!,8,FALSE()),LEN(VLOOKUP($A485,#REF!,8,FALSE()))-2),"")</f>
        <v>#VALUE!</v>
      </c>
      <c r="E485" s="89" t="e">
        <f aca="false">IF(LEN(VLOOKUP($A485,#REF!,4,FALSE())),IF(INDEX(#REF!,MATCH($A485,#REF!,0),1),LEFT(VLOOKUP($A485,#REF!,4,FALSE()),LEN(VLOOKUP($A485,#REF!,4,FALSE()))-2),CONCATENATE(LEFT(VLOOKUP($A485,#REF!,4,FALSE()),LEN(VLOOKUP($A485,#REF!,4,FALSE()))-2),"*")),"")</f>
        <v>#VALUE!</v>
      </c>
      <c r="F485" s="90" t="e">
        <f aca="false">IF(LEN(VLOOKUP($A485,#REF!,5,FALSE())),IF(INDEX(#REF!,MATCH($A485,#REF!,0),2),LEFT(VLOOKUP($A485,#REF!,5,FALSE()),LEN(VLOOKUP($A485,#REF!,5,FALSE()))-2),CONCATENATE(LEFT(VLOOKUP($A485,#REF!,5,FALSE()),LEN(VLOOKUP($A485,#REF!,5,FALSE()))-2),"*")),"")</f>
        <v>#VALUE!</v>
      </c>
      <c r="G485" s="90" t="e">
        <f aca="false">IF(LEN(VLOOKUP($A485,#REF!,6,FALSE())),IF(INDEX(#REF!,MATCH($A485,#REF!,0),3),LEFT(VLOOKUP($A485,#REF!,6,FALSE()),LEN(VLOOKUP($A485,#REF!,6,FALSE()))-2),CONCATENATE(LEFT(VLOOKUP($A485,#REF!,6,FALSE()),LEN(VLOOKUP($A485,#REF!,6,FALSE()))-2),"*")),"")</f>
        <v>#VALUE!</v>
      </c>
      <c r="H485" s="91" t="e">
        <f aca="false">IF(LEN(VLOOKUP($A485,#REF!,7,FALSE())),IF(INDEX(#REF!,MATCH($A485,#REF!,0),4),LEFT(VLOOKUP($A485,#REF!,7,FALSE()),LEN(VLOOKUP($A485,#REF!,7,FALSE()))-2),CONCATENATE(LEFT(VLOOKUP($A485,#REF!,7,FALSE()),LEN(VLOOKUP($A485,#REF!,7,FALSE()))-2),"*")),"")</f>
        <v>#VALUE!</v>
      </c>
      <c r="I485" s="92" t="e">
        <f aca="false">IF(LEN(VLOOKUP($A485,#REF!,8,FALSE())),UPPER(RIGHT(VLOOKUP($A485,#REF!,8,FALSE()), 1)),"")</f>
        <v>#VALUE!</v>
      </c>
      <c r="J485" s="90" t="e">
        <f aca="false">IF(LEN(VLOOKUP($A485,#REF!,4,FALSE())),UPPER(RIGHT(VLOOKUP($A485,#REF!,4,FALSE()), 1)),"")</f>
        <v>#VALUE!</v>
      </c>
      <c r="K485" s="90" t="e">
        <f aca="false">IF(LEN(VLOOKUP($A485,#REF!,5,FALSE())),UPPER(RIGHT(VLOOKUP($A485,#REF!,5,FALSE()), 1)),"")</f>
        <v>#VALUE!</v>
      </c>
      <c r="L485" s="90" t="e">
        <f aca="false">IF(LEN(VLOOKUP($A485,#REF!,6,FALSE())),UPPER(RIGHT(VLOOKUP($A485,#REF!,6,FALSE()), 1)),"")</f>
        <v>#VALUE!</v>
      </c>
      <c r="M485" s="91" t="e">
        <f aca="false">IF(LEN(VLOOKUP($A485,#REF!,7,FALSE())),UPPER(RIGHT(VLOOKUP($A485,#REF!,7,FALSE()), 1)),"")</f>
        <v>#VALUE!</v>
      </c>
      <c r="N485" s="185"/>
      <c r="O485" s="185"/>
      <c r="P485" s="185"/>
      <c r="Q485" s="185"/>
      <c r="R485" s="185"/>
      <c r="S485" s="100" t="e">
        <f aca="false">HLOOKUP("Device Tree Pin Name",#REF!,MATCH($A485,#REF!,0),FALSE())</f>
        <v>#VALUE!</v>
      </c>
      <c r="T485" s="95" t="e">
        <f aca="false">HLOOKUP("power rail",#REF!,MATCH($A485,#REF!,0),FALSE())</f>
        <v>#VALUE!</v>
      </c>
      <c r="U485" s="96" t="e">
        <f aca="false">HLOOKUP("Wake Capable",#REF!,MATCH($A485,#REF!,0),FALSE())</f>
        <v>#VALUE!</v>
      </c>
      <c r="V485" s="96" t="e">
        <f aca="false">HLOOKUP("Strap",#REF!,MATCH($A485,#REF!,0),FALSE())</f>
        <v>#VALUE!</v>
      </c>
      <c r="W485" s="96"/>
      <c r="X485" s="96"/>
      <c r="Y485" s="96"/>
      <c r="Z485" s="95"/>
      <c r="AA485" s="95" t="e">
        <f aca="false">HLOOKUP("Pad type",#REF!,MATCH($A485,#REF!,0),FALSE())</f>
        <v>#VALUE!</v>
      </c>
      <c r="AB485" s="100"/>
      <c r="AC485" s="100" t="e">
        <f aca="false">HLOOKUP("POR Pin State",#REF!,MATCH($A485,#REF!,0),FALSE())</f>
        <v>#VALUE!</v>
      </c>
      <c r="AD485" s="187"/>
      <c r="AE485" s="187"/>
      <c r="AF485" s="187"/>
      <c r="AG485" s="187"/>
      <c r="AH485" s="188"/>
      <c r="AI485" s="188"/>
      <c r="AJ485" s="189"/>
      <c r="AK485" s="189"/>
      <c r="AL485" s="189"/>
      <c r="AM485" s="189"/>
      <c r="AN485" s="189"/>
      <c r="AO485" s="189"/>
      <c r="AP485" s="189"/>
      <c r="AQ485" s="207" t="s">
        <v>1090</v>
      </c>
      <c r="AR485" s="104"/>
      <c r="AS485" s="104"/>
      <c r="AT485" s="104"/>
      <c r="AU485" s="104"/>
      <c r="AV485" s="104"/>
      <c r="AW485" s="104"/>
      <c r="AX485" s="104"/>
      <c r="AY485" s="104"/>
      <c r="AZ485" s="104"/>
      <c r="BA485" s="104"/>
      <c r="BB485" s="162"/>
      <c r="BC485" s="104"/>
      <c r="BD485" s="191"/>
      <c r="BE485" s="195" t="s">
        <v>1089</v>
      </c>
      <c r="BF485" s="108" t="e">
        <f aca="false">VLOOKUP($A485,#REF!, 34, FALSE())</f>
        <v>#VALUE!</v>
      </c>
      <c r="BG485" s="108" t="e">
        <f aca="false">VLOOKUP($A485,#REF!, 22, FALSE())</f>
        <v>#VALUE!</v>
      </c>
      <c r="BH485" s="109"/>
    </row>
    <row r="486" s="193" customFormat="true" ht="12.75" hidden="false" customHeight="true" outlineLevel="0" collapsed="false">
      <c r="A486" s="133" t="s">
        <v>1091</v>
      </c>
      <c r="B486" s="86" t="e">
        <f aca="false">VLOOKUP($A486,#REF!, 34, FALSE())</f>
        <v>#VALUE!</v>
      </c>
      <c r="C486" s="87" t="str">
        <f aca="false">CONCATENATE("unused_",A486)</f>
        <v>unused_UPHY2_RX5N</v>
      </c>
      <c r="D486" s="88" t="e">
        <f aca="false">IF(LEN(VLOOKUP($A486,#REF!,8,FALSE())),LEFT(VLOOKUP($A486,#REF!,8,FALSE()),LEN(VLOOKUP($A486,#REF!,8,FALSE()))-2),"")</f>
        <v>#VALUE!</v>
      </c>
      <c r="E486" s="89" t="e">
        <f aca="false">IF(LEN(VLOOKUP($A486,#REF!,4,FALSE())),IF(INDEX(#REF!,MATCH($A486,#REF!,0),1),LEFT(VLOOKUP($A486,#REF!,4,FALSE()),LEN(VLOOKUP($A486,#REF!,4,FALSE()))-2),CONCATENATE(LEFT(VLOOKUP($A486,#REF!,4,FALSE()),LEN(VLOOKUP($A486,#REF!,4,FALSE()))-2),"*")),"")</f>
        <v>#VALUE!</v>
      </c>
      <c r="F486" s="90" t="e">
        <f aca="false">IF(LEN(VLOOKUP($A486,#REF!,5,FALSE())),IF(INDEX(#REF!,MATCH($A486,#REF!,0),2),LEFT(VLOOKUP($A486,#REF!,5,FALSE()),LEN(VLOOKUP($A486,#REF!,5,FALSE()))-2),CONCATENATE(LEFT(VLOOKUP($A486,#REF!,5,FALSE()),LEN(VLOOKUP($A486,#REF!,5,FALSE()))-2),"*")),"")</f>
        <v>#VALUE!</v>
      </c>
      <c r="G486" s="90" t="e">
        <f aca="false">IF(LEN(VLOOKUP($A486,#REF!,6,FALSE())),IF(INDEX(#REF!,MATCH($A486,#REF!,0),3),LEFT(VLOOKUP($A486,#REF!,6,FALSE()),LEN(VLOOKUP($A486,#REF!,6,FALSE()))-2),CONCATENATE(LEFT(VLOOKUP($A486,#REF!,6,FALSE()),LEN(VLOOKUP($A486,#REF!,6,FALSE()))-2),"*")),"")</f>
        <v>#VALUE!</v>
      </c>
      <c r="H486" s="91" t="e">
        <f aca="false">IF(LEN(VLOOKUP($A486,#REF!,7,FALSE())),IF(INDEX(#REF!,MATCH($A486,#REF!,0),4),LEFT(VLOOKUP($A486,#REF!,7,FALSE()),LEN(VLOOKUP($A486,#REF!,7,FALSE()))-2),CONCATENATE(LEFT(VLOOKUP($A486,#REF!,7,FALSE()),LEN(VLOOKUP($A486,#REF!,7,FALSE()))-2),"*")),"")</f>
        <v>#VALUE!</v>
      </c>
      <c r="I486" s="92" t="e">
        <f aca="false">IF(LEN(VLOOKUP($A486,#REF!,8,FALSE())),UPPER(RIGHT(VLOOKUP($A486,#REF!,8,FALSE()), 1)),"")</f>
        <v>#VALUE!</v>
      </c>
      <c r="J486" s="90" t="e">
        <f aca="false">IF(LEN(VLOOKUP($A486,#REF!,4,FALSE())),UPPER(RIGHT(VLOOKUP($A486,#REF!,4,FALSE()), 1)),"")</f>
        <v>#VALUE!</v>
      </c>
      <c r="K486" s="90" t="e">
        <f aca="false">IF(LEN(VLOOKUP($A486,#REF!,5,FALSE())),UPPER(RIGHT(VLOOKUP($A486,#REF!,5,FALSE()), 1)),"")</f>
        <v>#VALUE!</v>
      </c>
      <c r="L486" s="90" t="e">
        <f aca="false">IF(LEN(VLOOKUP($A486,#REF!,6,FALSE())),UPPER(RIGHT(VLOOKUP($A486,#REF!,6,FALSE()), 1)),"")</f>
        <v>#VALUE!</v>
      </c>
      <c r="M486" s="91" t="e">
        <f aca="false">IF(LEN(VLOOKUP($A486,#REF!,7,FALSE())),UPPER(RIGHT(VLOOKUP($A486,#REF!,7,FALSE()), 1)),"")</f>
        <v>#VALUE!</v>
      </c>
      <c r="N486" s="185"/>
      <c r="O486" s="185"/>
      <c r="P486" s="185"/>
      <c r="Q486" s="185"/>
      <c r="R486" s="185"/>
      <c r="S486" s="100" t="e">
        <f aca="false">HLOOKUP("Device Tree Pin Name",#REF!,MATCH($A486,#REF!,0),FALSE())</f>
        <v>#VALUE!</v>
      </c>
      <c r="T486" s="95" t="e">
        <f aca="false">HLOOKUP("power rail",#REF!,MATCH($A486,#REF!,0),FALSE())</f>
        <v>#VALUE!</v>
      </c>
      <c r="U486" s="96" t="e">
        <f aca="false">HLOOKUP("Wake Capable",#REF!,MATCH($A486,#REF!,0),FALSE())</f>
        <v>#VALUE!</v>
      </c>
      <c r="V486" s="96" t="e">
        <f aca="false">HLOOKUP("Strap",#REF!,MATCH($A486,#REF!,0),FALSE())</f>
        <v>#VALUE!</v>
      </c>
      <c r="W486" s="96"/>
      <c r="X486" s="96"/>
      <c r="Y486" s="96"/>
      <c r="Z486" s="95"/>
      <c r="AA486" s="95" t="e">
        <f aca="false">HLOOKUP("Pad type",#REF!,MATCH($A486,#REF!,0),FALSE())</f>
        <v>#VALUE!</v>
      </c>
      <c r="AB486" s="100"/>
      <c r="AC486" s="100" t="e">
        <f aca="false">HLOOKUP("POR Pin State",#REF!,MATCH($A486,#REF!,0),FALSE())</f>
        <v>#VALUE!</v>
      </c>
      <c r="AD486" s="187"/>
      <c r="AE486" s="187"/>
      <c r="AF486" s="187"/>
      <c r="AG486" s="187"/>
      <c r="AH486" s="188"/>
      <c r="AI486" s="188"/>
      <c r="AJ486" s="189"/>
      <c r="AK486" s="189"/>
      <c r="AL486" s="189"/>
      <c r="AM486" s="189"/>
      <c r="AN486" s="189"/>
      <c r="AO486" s="189"/>
      <c r="AP486" s="189"/>
      <c r="AQ486" s="208" t="s">
        <v>1092</v>
      </c>
      <c r="AR486" s="104"/>
      <c r="AS486" s="104"/>
      <c r="AT486" s="104"/>
      <c r="AU486" s="104"/>
      <c r="AV486" s="104"/>
      <c r="AW486" s="104"/>
      <c r="AX486" s="104"/>
      <c r="AY486" s="104"/>
      <c r="AZ486" s="104"/>
      <c r="BA486" s="104"/>
      <c r="BB486" s="162"/>
      <c r="BC486" s="104"/>
      <c r="BD486" s="191"/>
      <c r="BE486" s="195" t="s">
        <v>1091</v>
      </c>
      <c r="BF486" s="108" t="e">
        <f aca="false">VLOOKUP($A486,#REF!, 34, FALSE())</f>
        <v>#VALUE!</v>
      </c>
      <c r="BG486" s="108" t="e">
        <f aca="false">VLOOKUP($A486,#REF!, 22, FALSE())</f>
        <v>#VALUE!</v>
      </c>
      <c r="BH486" s="109"/>
    </row>
    <row r="487" s="193" customFormat="true" ht="12.75" hidden="false" customHeight="true" outlineLevel="0" collapsed="false">
      <c r="A487" s="133" t="s">
        <v>1093</v>
      </c>
      <c r="B487" s="86" t="e">
        <f aca="false">VLOOKUP($A487,#REF!, 34, FALSE())</f>
        <v>#VALUE!</v>
      </c>
      <c r="C487" s="87" t="str">
        <f aca="false">CONCATENATE("unused_",A487)</f>
        <v>unused_UPHY2_TX5P</v>
      </c>
      <c r="D487" s="88" t="e">
        <f aca="false">IF(LEN(VLOOKUP($A487,#REF!,8,FALSE())),LEFT(VLOOKUP($A487,#REF!,8,FALSE()),LEN(VLOOKUP($A487,#REF!,8,FALSE()))-2),"")</f>
        <v>#VALUE!</v>
      </c>
      <c r="E487" s="89" t="e">
        <f aca="false">IF(LEN(VLOOKUP($A487,#REF!,4,FALSE())),IF(INDEX(#REF!,MATCH($A487,#REF!,0),1),LEFT(VLOOKUP($A487,#REF!,4,FALSE()),LEN(VLOOKUP($A487,#REF!,4,FALSE()))-2),CONCATENATE(LEFT(VLOOKUP($A487,#REF!,4,FALSE()),LEN(VLOOKUP($A487,#REF!,4,FALSE()))-2),"*")),"")</f>
        <v>#VALUE!</v>
      </c>
      <c r="F487" s="90" t="e">
        <f aca="false">IF(LEN(VLOOKUP($A487,#REF!,5,FALSE())),IF(INDEX(#REF!,MATCH($A487,#REF!,0),2),LEFT(VLOOKUP($A487,#REF!,5,FALSE()),LEN(VLOOKUP($A487,#REF!,5,FALSE()))-2),CONCATENATE(LEFT(VLOOKUP($A487,#REF!,5,FALSE()),LEN(VLOOKUP($A487,#REF!,5,FALSE()))-2),"*")),"")</f>
        <v>#VALUE!</v>
      </c>
      <c r="G487" s="90" t="e">
        <f aca="false">IF(LEN(VLOOKUP($A487,#REF!,6,FALSE())),IF(INDEX(#REF!,MATCH($A487,#REF!,0),3),LEFT(VLOOKUP($A487,#REF!,6,FALSE()),LEN(VLOOKUP($A487,#REF!,6,FALSE()))-2),CONCATENATE(LEFT(VLOOKUP($A487,#REF!,6,FALSE()),LEN(VLOOKUP($A487,#REF!,6,FALSE()))-2),"*")),"")</f>
        <v>#VALUE!</v>
      </c>
      <c r="H487" s="91" t="e">
        <f aca="false">IF(LEN(VLOOKUP($A487,#REF!,7,FALSE())),IF(INDEX(#REF!,MATCH($A487,#REF!,0),4),LEFT(VLOOKUP($A487,#REF!,7,FALSE()),LEN(VLOOKUP($A487,#REF!,7,FALSE()))-2),CONCATENATE(LEFT(VLOOKUP($A487,#REF!,7,FALSE()),LEN(VLOOKUP($A487,#REF!,7,FALSE()))-2),"*")),"")</f>
        <v>#VALUE!</v>
      </c>
      <c r="I487" s="92" t="e">
        <f aca="false">IF(LEN(VLOOKUP($A487,#REF!,8,FALSE())),UPPER(RIGHT(VLOOKUP($A487,#REF!,8,FALSE()), 1)),"")</f>
        <v>#VALUE!</v>
      </c>
      <c r="J487" s="90" t="e">
        <f aca="false">IF(LEN(VLOOKUP($A487,#REF!,4,FALSE())),UPPER(RIGHT(VLOOKUP($A487,#REF!,4,FALSE()), 1)),"")</f>
        <v>#VALUE!</v>
      </c>
      <c r="K487" s="90" t="e">
        <f aca="false">IF(LEN(VLOOKUP($A487,#REF!,5,FALSE())),UPPER(RIGHT(VLOOKUP($A487,#REF!,5,FALSE()), 1)),"")</f>
        <v>#VALUE!</v>
      </c>
      <c r="L487" s="90" t="e">
        <f aca="false">IF(LEN(VLOOKUP($A487,#REF!,6,FALSE())),UPPER(RIGHT(VLOOKUP($A487,#REF!,6,FALSE()), 1)),"")</f>
        <v>#VALUE!</v>
      </c>
      <c r="M487" s="91" t="e">
        <f aca="false">IF(LEN(VLOOKUP($A487,#REF!,7,FALSE())),UPPER(RIGHT(VLOOKUP($A487,#REF!,7,FALSE()), 1)),"")</f>
        <v>#VALUE!</v>
      </c>
      <c r="N487" s="185"/>
      <c r="O487" s="185"/>
      <c r="P487" s="185"/>
      <c r="Q487" s="185"/>
      <c r="R487" s="185"/>
      <c r="S487" s="100" t="e">
        <f aca="false">HLOOKUP("Device Tree Pin Name",#REF!,MATCH($A487,#REF!,0),FALSE())</f>
        <v>#VALUE!</v>
      </c>
      <c r="T487" s="95" t="e">
        <f aca="false">HLOOKUP("power rail",#REF!,MATCH($A487,#REF!,0),FALSE())</f>
        <v>#VALUE!</v>
      </c>
      <c r="U487" s="96" t="e">
        <f aca="false">HLOOKUP("Wake Capable",#REF!,MATCH($A487,#REF!,0),FALSE())</f>
        <v>#VALUE!</v>
      </c>
      <c r="V487" s="96" t="e">
        <f aca="false">HLOOKUP("Strap",#REF!,MATCH($A487,#REF!,0),FALSE())</f>
        <v>#VALUE!</v>
      </c>
      <c r="W487" s="96"/>
      <c r="X487" s="96"/>
      <c r="Y487" s="96"/>
      <c r="Z487" s="95"/>
      <c r="AA487" s="95" t="e">
        <f aca="false">HLOOKUP("Pad type",#REF!,MATCH($A487,#REF!,0),FALSE())</f>
        <v>#VALUE!</v>
      </c>
      <c r="AB487" s="100"/>
      <c r="AC487" s="100" t="e">
        <f aca="false">HLOOKUP("POR Pin State",#REF!,MATCH($A487,#REF!,0),FALSE())</f>
        <v>#VALUE!</v>
      </c>
      <c r="AD487" s="187"/>
      <c r="AE487" s="187"/>
      <c r="AF487" s="187"/>
      <c r="AG487" s="187"/>
      <c r="AH487" s="188"/>
      <c r="AI487" s="188"/>
      <c r="AJ487" s="189"/>
      <c r="AK487" s="189"/>
      <c r="AL487" s="189"/>
      <c r="AM487" s="189"/>
      <c r="AN487" s="189"/>
      <c r="AO487" s="189"/>
      <c r="AP487" s="189"/>
      <c r="AQ487" s="207" t="s">
        <v>1094</v>
      </c>
      <c r="AR487" s="104"/>
      <c r="AS487" s="104"/>
      <c r="AT487" s="104"/>
      <c r="AU487" s="104"/>
      <c r="AV487" s="104"/>
      <c r="AW487" s="104"/>
      <c r="AX487" s="104"/>
      <c r="AY487" s="104"/>
      <c r="AZ487" s="104"/>
      <c r="BA487" s="104"/>
      <c r="BB487" s="162"/>
      <c r="BC487" s="104"/>
      <c r="BD487" s="191"/>
      <c r="BE487" s="195" t="s">
        <v>1093</v>
      </c>
      <c r="BF487" s="108" t="e">
        <f aca="false">VLOOKUP($A487,#REF!, 34, FALSE())</f>
        <v>#VALUE!</v>
      </c>
      <c r="BG487" s="108" t="e">
        <f aca="false">VLOOKUP($A487,#REF!, 22, FALSE())</f>
        <v>#VALUE!</v>
      </c>
      <c r="BH487" s="109"/>
    </row>
    <row r="488" s="193" customFormat="true" ht="12.75" hidden="false" customHeight="true" outlineLevel="0" collapsed="false">
      <c r="A488" s="133" t="s">
        <v>1095</v>
      </c>
      <c r="B488" s="86" t="e">
        <f aca="false">VLOOKUP($A488,#REF!, 34, FALSE())</f>
        <v>#VALUE!</v>
      </c>
      <c r="C488" s="87" t="str">
        <f aca="false">CONCATENATE("unused_",A488)</f>
        <v>unused_UPHY2_TX5N</v>
      </c>
      <c r="D488" s="88" t="e">
        <f aca="false">IF(LEN(VLOOKUP($A488,#REF!,8,FALSE())),LEFT(VLOOKUP($A488,#REF!,8,FALSE()),LEN(VLOOKUP($A488,#REF!,8,FALSE()))-2),"")</f>
        <v>#VALUE!</v>
      </c>
      <c r="E488" s="89" t="e">
        <f aca="false">IF(LEN(VLOOKUP($A488,#REF!,4,FALSE())),IF(INDEX(#REF!,MATCH($A488,#REF!,0),1),LEFT(VLOOKUP($A488,#REF!,4,FALSE()),LEN(VLOOKUP($A488,#REF!,4,FALSE()))-2),CONCATENATE(LEFT(VLOOKUP($A488,#REF!,4,FALSE()),LEN(VLOOKUP($A488,#REF!,4,FALSE()))-2),"*")),"")</f>
        <v>#VALUE!</v>
      </c>
      <c r="F488" s="90" t="e">
        <f aca="false">IF(LEN(VLOOKUP($A488,#REF!,5,FALSE())),IF(INDEX(#REF!,MATCH($A488,#REF!,0),2),LEFT(VLOOKUP($A488,#REF!,5,FALSE()),LEN(VLOOKUP($A488,#REF!,5,FALSE()))-2),CONCATENATE(LEFT(VLOOKUP($A488,#REF!,5,FALSE()),LEN(VLOOKUP($A488,#REF!,5,FALSE()))-2),"*")),"")</f>
        <v>#VALUE!</v>
      </c>
      <c r="G488" s="90" t="e">
        <f aca="false">IF(LEN(VLOOKUP($A488,#REF!,6,FALSE())),IF(INDEX(#REF!,MATCH($A488,#REF!,0),3),LEFT(VLOOKUP($A488,#REF!,6,FALSE()),LEN(VLOOKUP($A488,#REF!,6,FALSE()))-2),CONCATENATE(LEFT(VLOOKUP($A488,#REF!,6,FALSE()),LEN(VLOOKUP($A488,#REF!,6,FALSE()))-2),"*")),"")</f>
        <v>#VALUE!</v>
      </c>
      <c r="H488" s="91" t="e">
        <f aca="false">IF(LEN(VLOOKUP($A488,#REF!,7,FALSE())),IF(INDEX(#REF!,MATCH($A488,#REF!,0),4),LEFT(VLOOKUP($A488,#REF!,7,FALSE()),LEN(VLOOKUP($A488,#REF!,7,FALSE()))-2),CONCATENATE(LEFT(VLOOKUP($A488,#REF!,7,FALSE()),LEN(VLOOKUP($A488,#REF!,7,FALSE()))-2),"*")),"")</f>
        <v>#VALUE!</v>
      </c>
      <c r="I488" s="92" t="e">
        <f aca="false">IF(LEN(VLOOKUP($A488,#REF!,8,FALSE())),UPPER(RIGHT(VLOOKUP($A488,#REF!,8,FALSE()), 1)),"")</f>
        <v>#VALUE!</v>
      </c>
      <c r="J488" s="90" t="e">
        <f aca="false">IF(LEN(VLOOKUP($A488,#REF!,4,FALSE())),UPPER(RIGHT(VLOOKUP($A488,#REF!,4,FALSE()), 1)),"")</f>
        <v>#VALUE!</v>
      </c>
      <c r="K488" s="90" t="e">
        <f aca="false">IF(LEN(VLOOKUP($A488,#REF!,5,FALSE())),UPPER(RIGHT(VLOOKUP($A488,#REF!,5,FALSE()), 1)),"")</f>
        <v>#VALUE!</v>
      </c>
      <c r="L488" s="90" t="e">
        <f aca="false">IF(LEN(VLOOKUP($A488,#REF!,6,FALSE())),UPPER(RIGHT(VLOOKUP($A488,#REF!,6,FALSE()), 1)),"")</f>
        <v>#VALUE!</v>
      </c>
      <c r="M488" s="91" t="e">
        <f aca="false">IF(LEN(VLOOKUP($A488,#REF!,7,FALSE())),UPPER(RIGHT(VLOOKUP($A488,#REF!,7,FALSE()), 1)),"")</f>
        <v>#VALUE!</v>
      </c>
      <c r="N488" s="185"/>
      <c r="O488" s="185"/>
      <c r="P488" s="185"/>
      <c r="Q488" s="185"/>
      <c r="R488" s="185"/>
      <c r="S488" s="100" t="e">
        <f aca="false">HLOOKUP("Device Tree Pin Name",#REF!,MATCH($A488,#REF!,0),FALSE())</f>
        <v>#VALUE!</v>
      </c>
      <c r="T488" s="95" t="e">
        <f aca="false">HLOOKUP("power rail",#REF!,MATCH($A488,#REF!,0),FALSE())</f>
        <v>#VALUE!</v>
      </c>
      <c r="U488" s="96" t="e">
        <f aca="false">HLOOKUP("Wake Capable",#REF!,MATCH($A488,#REF!,0),FALSE())</f>
        <v>#VALUE!</v>
      </c>
      <c r="V488" s="96" t="e">
        <f aca="false">HLOOKUP("Strap",#REF!,MATCH($A488,#REF!,0),FALSE())</f>
        <v>#VALUE!</v>
      </c>
      <c r="W488" s="96"/>
      <c r="X488" s="96"/>
      <c r="Y488" s="96"/>
      <c r="Z488" s="95"/>
      <c r="AA488" s="95" t="e">
        <f aca="false">HLOOKUP("Pad type",#REF!,MATCH($A488,#REF!,0),FALSE())</f>
        <v>#VALUE!</v>
      </c>
      <c r="AB488" s="100"/>
      <c r="AC488" s="100" t="e">
        <f aca="false">HLOOKUP("POR Pin State",#REF!,MATCH($A488,#REF!,0),FALSE())</f>
        <v>#VALUE!</v>
      </c>
      <c r="AD488" s="187"/>
      <c r="AE488" s="187"/>
      <c r="AF488" s="187"/>
      <c r="AG488" s="187"/>
      <c r="AH488" s="188"/>
      <c r="AI488" s="188"/>
      <c r="AJ488" s="189"/>
      <c r="AK488" s="189"/>
      <c r="AL488" s="189"/>
      <c r="AM488" s="189"/>
      <c r="AN488" s="189"/>
      <c r="AO488" s="189"/>
      <c r="AP488" s="189"/>
      <c r="AQ488" s="208" t="s">
        <v>1096</v>
      </c>
      <c r="AR488" s="104"/>
      <c r="AS488" s="104"/>
      <c r="AT488" s="104"/>
      <c r="AU488" s="104"/>
      <c r="AV488" s="104"/>
      <c r="AW488" s="104"/>
      <c r="AX488" s="104"/>
      <c r="AY488" s="104"/>
      <c r="AZ488" s="104"/>
      <c r="BA488" s="104"/>
      <c r="BB488" s="162"/>
      <c r="BC488" s="104"/>
      <c r="BD488" s="191"/>
      <c r="BE488" s="195" t="s">
        <v>1095</v>
      </c>
      <c r="BF488" s="108" t="e">
        <f aca="false">VLOOKUP($A488,#REF!, 34, FALSE())</f>
        <v>#VALUE!</v>
      </c>
      <c r="BG488" s="108" t="e">
        <f aca="false">VLOOKUP($A488,#REF!, 22, FALSE())</f>
        <v>#VALUE!</v>
      </c>
      <c r="BH488" s="109"/>
    </row>
    <row r="489" s="193" customFormat="true" ht="12.75" hidden="false" customHeight="true" outlineLevel="0" collapsed="false">
      <c r="A489" s="133" t="s">
        <v>1097</v>
      </c>
      <c r="B489" s="86" t="e">
        <f aca="false">VLOOKUP($A489,#REF!, 34, FALSE())</f>
        <v>#VALUE!</v>
      </c>
      <c r="C489" s="87" t="str">
        <f aca="false">CONCATENATE("unused_",A489)</f>
        <v>unused_UPHY2_RX6P</v>
      </c>
      <c r="D489" s="88" t="e">
        <f aca="false">IF(LEN(VLOOKUP($A489,#REF!,8,FALSE())),LEFT(VLOOKUP($A489,#REF!,8,FALSE()),LEN(VLOOKUP($A489,#REF!,8,FALSE()))-2),"")</f>
        <v>#VALUE!</v>
      </c>
      <c r="E489" s="89" t="e">
        <f aca="false">IF(LEN(VLOOKUP($A489,#REF!,4,FALSE())),IF(INDEX(#REF!,MATCH($A489,#REF!,0),1),LEFT(VLOOKUP($A489,#REF!,4,FALSE()),LEN(VLOOKUP($A489,#REF!,4,FALSE()))-2),CONCATENATE(LEFT(VLOOKUP($A489,#REF!,4,FALSE()),LEN(VLOOKUP($A489,#REF!,4,FALSE()))-2),"*")),"")</f>
        <v>#VALUE!</v>
      </c>
      <c r="F489" s="90" t="e">
        <f aca="false">IF(LEN(VLOOKUP($A489,#REF!,5,FALSE())),IF(INDEX(#REF!,MATCH($A489,#REF!,0),2),LEFT(VLOOKUP($A489,#REF!,5,FALSE()),LEN(VLOOKUP($A489,#REF!,5,FALSE()))-2),CONCATENATE(LEFT(VLOOKUP($A489,#REF!,5,FALSE()),LEN(VLOOKUP($A489,#REF!,5,FALSE()))-2),"*")),"")</f>
        <v>#VALUE!</v>
      </c>
      <c r="G489" s="90" t="e">
        <f aca="false">IF(LEN(VLOOKUP($A489,#REF!,6,FALSE())),IF(INDEX(#REF!,MATCH($A489,#REF!,0),3),LEFT(VLOOKUP($A489,#REF!,6,FALSE()),LEN(VLOOKUP($A489,#REF!,6,FALSE()))-2),CONCATENATE(LEFT(VLOOKUP($A489,#REF!,6,FALSE()),LEN(VLOOKUP($A489,#REF!,6,FALSE()))-2),"*")),"")</f>
        <v>#VALUE!</v>
      </c>
      <c r="H489" s="91" t="e">
        <f aca="false">IF(LEN(VLOOKUP($A489,#REF!,7,FALSE())),IF(INDEX(#REF!,MATCH($A489,#REF!,0),4),LEFT(VLOOKUP($A489,#REF!,7,FALSE()),LEN(VLOOKUP($A489,#REF!,7,FALSE()))-2),CONCATENATE(LEFT(VLOOKUP($A489,#REF!,7,FALSE()),LEN(VLOOKUP($A489,#REF!,7,FALSE()))-2),"*")),"")</f>
        <v>#VALUE!</v>
      </c>
      <c r="I489" s="92" t="e">
        <f aca="false">IF(LEN(VLOOKUP($A489,#REF!,8,FALSE())),UPPER(RIGHT(VLOOKUP($A489,#REF!,8,FALSE()), 1)),"")</f>
        <v>#VALUE!</v>
      </c>
      <c r="J489" s="90" t="e">
        <f aca="false">IF(LEN(VLOOKUP($A489,#REF!,4,FALSE())),UPPER(RIGHT(VLOOKUP($A489,#REF!,4,FALSE()), 1)),"")</f>
        <v>#VALUE!</v>
      </c>
      <c r="K489" s="90" t="e">
        <f aca="false">IF(LEN(VLOOKUP($A489,#REF!,5,FALSE())),UPPER(RIGHT(VLOOKUP($A489,#REF!,5,FALSE()), 1)),"")</f>
        <v>#VALUE!</v>
      </c>
      <c r="L489" s="90" t="e">
        <f aca="false">IF(LEN(VLOOKUP($A489,#REF!,6,FALSE())),UPPER(RIGHT(VLOOKUP($A489,#REF!,6,FALSE()), 1)),"")</f>
        <v>#VALUE!</v>
      </c>
      <c r="M489" s="91" t="e">
        <f aca="false">IF(LEN(VLOOKUP($A489,#REF!,7,FALSE())),UPPER(RIGHT(VLOOKUP($A489,#REF!,7,FALSE()), 1)),"")</f>
        <v>#VALUE!</v>
      </c>
      <c r="N489" s="185"/>
      <c r="O489" s="185"/>
      <c r="P489" s="185"/>
      <c r="Q489" s="185"/>
      <c r="R489" s="185"/>
      <c r="S489" s="100" t="e">
        <f aca="false">HLOOKUP("Device Tree Pin Name",#REF!,MATCH($A489,#REF!,0),FALSE())</f>
        <v>#VALUE!</v>
      </c>
      <c r="T489" s="95" t="e">
        <f aca="false">HLOOKUP("power rail",#REF!,MATCH($A489,#REF!,0),FALSE())</f>
        <v>#VALUE!</v>
      </c>
      <c r="U489" s="96" t="e">
        <f aca="false">HLOOKUP("Wake Capable",#REF!,MATCH($A489,#REF!,0),FALSE())</f>
        <v>#VALUE!</v>
      </c>
      <c r="V489" s="96" t="e">
        <f aca="false">HLOOKUP("Strap",#REF!,MATCH($A489,#REF!,0),FALSE())</f>
        <v>#VALUE!</v>
      </c>
      <c r="W489" s="96"/>
      <c r="X489" s="96"/>
      <c r="Y489" s="96"/>
      <c r="Z489" s="95"/>
      <c r="AA489" s="95" t="e">
        <f aca="false">HLOOKUP("Pad type",#REF!,MATCH($A489,#REF!,0),FALSE())</f>
        <v>#VALUE!</v>
      </c>
      <c r="AB489" s="100"/>
      <c r="AC489" s="100" t="e">
        <f aca="false">HLOOKUP("POR Pin State",#REF!,MATCH($A489,#REF!,0),FALSE())</f>
        <v>#VALUE!</v>
      </c>
      <c r="AD489" s="187"/>
      <c r="AE489" s="187"/>
      <c r="AF489" s="187"/>
      <c r="AG489" s="187"/>
      <c r="AH489" s="188"/>
      <c r="AI489" s="188"/>
      <c r="AJ489" s="189"/>
      <c r="AK489" s="189"/>
      <c r="AL489" s="189"/>
      <c r="AM489" s="189"/>
      <c r="AN489" s="189"/>
      <c r="AO489" s="189"/>
      <c r="AP489" s="189"/>
      <c r="AQ489" s="207" t="s">
        <v>1098</v>
      </c>
      <c r="AR489" s="104"/>
      <c r="AS489" s="104"/>
      <c r="AT489" s="104"/>
      <c r="AU489" s="104"/>
      <c r="AV489" s="104"/>
      <c r="AW489" s="104"/>
      <c r="AX489" s="104"/>
      <c r="AY489" s="104"/>
      <c r="AZ489" s="104"/>
      <c r="BA489" s="104"/>
      <c r="BB489" s="162"/>
      <c r="BC489" s="104"/>
      <c r="BD489" s="191"/>
      <c r="BE489" s="195" t="s">
        <v>1097</v>
      </c>
      <c r="BF489" s="108" t="e">
        <f aca="false">VLOOKUP($A489,#REF!, 34, FALSE())</f>
        <v>#VALUE!</v>
      </c>
      <c r="BG489" s="108" t="e">
        <f aca="false">VLOOKUP($A489,#REF!, 22, FALSE())</f>
        <v>#VALUE!</v>
      </c>
      <c r="BH489" s="109"/>
    </row>
    <row r="490" s="193" customFormat="true" ht="12.75" hidden="false" customHeight="true" outlineLevel="0" collapsed="false">
      <c r="A490" s="133" t="s">
        <v>1099</v>
      </c>
      <c r="B490" s="86" t="e">
        <f aca="false">VLOOKUP($A490,#REF!, 34, FALSE())</f>
        <v>#VALUE!</v>
      </c>
      <c r="C490" s="87" t="str">
        <f aca="false">CONCATENATE("unused_",A490)</f>
        <v>unused_UPHY2_RX6N</v>
      </c>
      <c r="D490" s="88" t="e">
        <f aca="false">IF(LEN(VLOOKUP($A490,#REF!,8,FALSE())),LEFT(VLOOKUP($A490,#REF!,8,FALSE()),LEN(VLOOKUP($A490,#REF!,8,FALSE()))-2),"")</f>
        <v>#VALUE!</v>
      </c>
      <c r="E490" s="89" t="e">
        <f aca="false">IF(LEN(VLOOKUP($A490,#REF!,4,FALSE())),IF(INDEX(#REF!,MATCH($A490,#REF!,0),1),LEFT(VLOOKUP($A490,#REF!,4,FALSE()),LEN(VLOOKUP($A490,#REF!,4,FALSE()))-2),CONCATENATE(LEFT(VLOOKUP($A490,#REF!,4,FALSE()),LEN(VLOOKUP($A490,#REF!,4,FALSE()))-2),"*")),"")</f>
        <v>#VALUE!</v>
      </c>
      <c r="F490" s="90" t="e">
        <f aca="false">IF(LEN(VLOOKUP($A490,#REF!,5,FALSE())),IF(INDEX(#REF!,MATCH($A490,#REF!,0),2),LEFT(VLOOKUP($A490,#REF!,5,FALSE()),LEN(VLOOKUP($A490,#REF!,5,FALSE()))-2),CONCATENATE(LEFT(VLOOKUP($A490,#REF!,5,FALSE()),LEN(VLOOKUP($A490,#REF!,5,FALSE()))-2),"*")),"")</f>
        <v>#VALUE!</v>
      </c>
      <c r="G490" s="90" t="e">
        <f aca="false">IF(LEN(VLOOKUP($A490,#REF!,6,FALSE())),IF(INDEX(#REF!,MATCH($A490,#REF!,0),3),LEFT(VLOOKUP($A490,#REF!,6,FALSE()),LEN(VLOOKUP($A490,#REF!,6,FALSE()))-2),CONCATENATE(LEFT(VLOOKUP($A490,#REF!,6,FALSE()),LEN(VLOOKUP($A490,#REF!,6,FALSE()))-2),"*")),"")</f>
        <v>#VALUE!</v>
      </c>
      <c r="H490" s="91" t="e">
        <f aca="false">IF(LEN(VLOOKUP($A490,#REF!,7,FALSE())),IF(INDEX(#REF!,MATCH($A490,#REF!,0),4),LEFT(VLOOKUP($A490,#REF!,7,FALSE()),LEN(VLOOKUP($A490,#REF!,7,FALSE()))-2),CONCATENATE(LEFT(VLOOKUP($A490,#REF!,7,FALSE()),LEN(VLOOKUP($A490,#REF!,7,FALSE()))-2),"*")),"")</f>
        <v>#VALUE!</v>
      </c>
      <c r="I490" s="92" t="e">
        <f aca="false">IF(LEN(VLOOKUP($A490,#REF!,8,FALSE())),UPPER(RIGHT(VLOOKUP($A490,#REF!,8,FALSE()), 1)),"")</f>
        <v>#VALUE!</v>
      </c>
      <c r="J490" s="90" t="e">
        <f aca="false">IF(LEN(VLOOKUP($A490,#REF!,4,FALSE())),UPPER(RIGHT(VLOOKUP($A490,#REF!,4,FALSE()), 1)),"")</f>
        <v>#VALUE!</v>
      </c>
      <c r="K490" s="90" t="e">
        <f aca="false">IF(LEN(VLOOKUP($A490,#REF!,5,FALSE())),UPPER(RIGHT(VLOOKUP($A490,#REF!,5,FALSE()), 1)),"")</f>
        <v>#VALUE!</v>
      </c>
      <c r="L490" s="90" t="e">
        <f aca="false">IF(LEN(VLOOKUP($A490,#REF!,6,FALSE())),UPPER(RIGHT(VLOOKUP($A490,#REF!,6,FALSE()), 1)),"")</f>
        <v>#VALUE!</v>
      </c>
      <c r="M490" s="91" t="e">
        <f aca="false">IF(LEN(VLOOKUP($A490,#REF!,7,FALSE())),UPPER(RIGHT(VLOOKUP($A490,#REF!,7,FALSE()), 1)),"")</f>
        <v>#VALUE!</v>
      </c>
      <c r="N490" s="185"/>
      <c r="O490" s="185"/>
      <c r="P490" s="185"/>
      <c r="Q490" s="185"/>
      <c r="R490" s="185"/>
      <c r="S490" s="100" t="e">
        <f aca="false">HLOOKUP("Device Tree Pin Name",#REF!,MATCH($A490,#REF!,0),FALSE())</f>
        <v>#VALUE!</v>
      </c>
      <c r="T490" s="95" t="e">
        <f aca="false">HLOOKUP("power rail",#REF!,MATCH($A490,#REF!,0),FALSE())</f>
        <v>#VALUE!</v>
      </c>
      <c r="U490" s="96" t="e">
        <f aca="false">HLOOKUP("Wake Capable",#REF!,MATCH($A490,#REF!,0),FALSE())</f>
        <v>#VALUE!</v>
      </c>
      <c r="V490" s="96" t="e">
        <f aca="false">HLOOKUP("Strap",#REF!,MATCH($A490,#REF!,0),FALSE())</f>
        <v>#VALUE!</v>
      </c>
      <c r="W490" s="96"/>
      <c r="X490" s="96"/>
      <c r="Y490" s="96"/>
      <c r="Z490" s="95"/>
      <c r="AA490" s="95" t="e">
        <f aca="false">HLOOKUP("Pad type",#REF!,MATCH($A490,#REF!,0),FALSE())</f>
        <v>#VALUE!</v>
      </c>
      <c r="AB490" s="100"/>
      <c r="AC490" s="100" t="e">
        <f aca="false">HLOOKUP("POR Pin State",#REF!,MATCH($A490,#REF!,0),FALSE())</f>
        <v>#VALUE!</v>
      </c>
      <c r="AD490" s="187"/>
      <c r="AE490" s="187"/>
      <c r="AF490" s="187"/>
      <c r="AG490" s="187"/>
      <c r="AH490" s="188"/>
      <c r="AI490" s="188"/>
      <c r="AJ490" s="189"/>
      <c r="AK490" s="189"/>
      <c r="AL490" s="189"/>
      <c r="AM490" s="189"/>
      <c r="AN490" s="189"/>
      <c r="AO490" s="189"/>
      <c r="AP490" s="189"/>
      <c r="AQ490" s="208" t="s">
        <v>1100</v>
      </c>
      <c r="AR490" s="104"/>
      <c r="AS490" s="104"/>
      <c r="AT490" s="104"/>
      <c r="AU490" s="104"/>
      <c r="AV490" s="104"/>
      <c r="AW490" s="104"/>
      <c r="AX490" s="104"/>
      <c r="AY490" s="104"/>
      <c r="AZ490" s="104"/>
      <c r="BA490" s="104"/>
      <c r="BB490" s="162"/>
      <c r="BC490" s="104"/>
      <c r="BD490" s="191"/>
      <c r="BE490" s="195" t="s">
        <v>1099</v>
      </c>
      <c r="BF490" s="108" t="e">
        <f aca="false">VLOOKUP($A490,#REF!, 34, FALSE())</f>
        <v>#VALUE!</v>
      </c>
      <c r="BG490" s="108" t="e">
        <f aca="false">VLOOKUP($A490,#REF!, 22, FALSE())</f>
        <v>#VALUE!</v>
      </c>
      <c r="BH490" s="109"/>
    </row>
    <row r="491" s="193" customFormat="true" ht="12.75" hidden="false" customHeight="true" outlineLevel="0" collapsed="false">
      <c r="A491" s="133" t="s">
        <v>1101</v>
      </c>
      <c r="B491" s="86" t="e">
        <f aca="false">VLOOKUP($A491,#REF!, 34, FALSE())</f>
        <v>#VALUE!</v>
      </c>
      <c r="C491" s="87" t="str">
        <f aca="false">CONCATENATE("unused_",A491)</f>
        <v>unused_UPHY2_TX6P</v>
      </c>
      <c r="D491" s="88" t="e">
        <f aca="false">IF(LEN(VLOOKUP($A491,#REF!,8,FALSE())),LEFT(VLOOKUP($A491,#REF!,8,FALSE()),LEN(VLOOKUP($A491,#REF!,8,FALSE()))-2),"")</f>
        <v>#VALUE!</v>
      </c>
      <c r="E491" s="89" t="e">
        <f aca="false">IF(LEN(VLOOKUP($A491,#REF!,4,FALSE())),IF(INDEX(#REF!,MATCH($A491,#REF!,0),1),LEFT(VLOOKUP($A491,#REF!,4,FALSE()),LEN(VLOOKUP($A491,#REF!,4,FALSE()))-2),CONCATENATE(LEFT(VLOOKUP($A491,#REF!,4,FALSE()),LEN(VLOOKUP($A491,#REF!,4,FALSE()))-2),"*")),"")</f>
        <v>#VALUE!</v>
      </c>
      <c r="F491" s="90" t="e">
        <f aca="false">IF(LEN(VLOOKUP($A491,#REF!,5,FALSE())),IF(INDEX(#REF!,MATCH($A491,#REF!,0),2),LEFT(VLOOKUP($A491,#REF!,5,FALSE()),LEN(VLOOKUP($A491,#REF!,5,FALSE()))-2),CONCATENATE(LEFT(VLOOKUP($A491,#REF!,5,FALSE()),LEN(VLOOKUP($A491,#REF!,5,FALSE()))-2),"*")),"")</f>
        <v>#VALUE!</v>
      </c>
      <c r="G491" s="90" t="e">
        <f aca="false">IF(LEN(VLOOKUP($A491,#REF!,6,FALSE())),IF(INDEX(#REF!,MATCH($A491,#REF!,0),3),LEFT(VLOOKUP($A491,#REF!,6,FALSE()),LEN(VLOOKUP($A491,#REF!,6,FALSE()))-2),CONCATENATE(LEFT(VLOOKUP($A491,#REF!,6,FALSE()),LEN(VLOOKUP($A491,#REF!,6,FALSE()))-2),"*")),"")</f>
        <v>#VALUE!</v>
      </c>
      <c r="H491" s="91" t="e">
        <f aca="false">IF(LEN(VLOOKUP($A491,#REF!,7,FALSE())),IF(INDEX(#REF!,MATCH($A491,#REF!,0),4),LEFT(VLOOKUP($A491,#REF!,7,FALSE()),LEN(VLOOKUP($A491,#REF!,7,FALSE()))-2),CONCATENATE(LEFT(VLOOKUP($A491,#REF!,7,FALSE()),LEN(VLOOKUP($A491,#REF!,7,FALSE()))-2),"*")),"")</f>
        <v>#VALUE!</v>
      </c>
      <c r="I491" s="92" t="e">
        <f aca="false">IF(LEN(VLOOKUP($A491,#REF!,8,FALSE())),UPPER(RIGHT(VLOOKUP($A491,#REF!,8,FALSE()), 1)),"")</f>
        <v>#VALUE!</v>
      </c>
      <c r="J491" s="90" t="e">
        <f aca="false">IF(LEN(VLOOKUP($A491,#REF!,4,FALSE())),UPPER(RIGHT(VLOOKUP($A491,#REF!,4,FALSE()), 1)),"")</f>
        <v>#VALUE!</v>
      </c>
      <c r="K491" s="90" t="e">
        <f aca="false">IF(LEN(VLOOKUP($A491,#REF!,5,FALSE())),UPPER(RIGHT(VLOOKUP($A491,#REF!,5,FALSE()), 1)),"")</f>
        <v>#VALUE!</v>
      </c>
      <c r="L491" s="90" t="e">
        <f aca="false">IF(LEN(VLOOKUP($A491,#REF!,6,FALSE())),UPPER(RIGHT(VLOOKUP($A491,#REF!,6,FALSE()), 1)),"")</f>
        <v>#VALUE!</v>
      </c>
      <c r="M491" s="91" t="e">
        <f aca="false">IF(LEN(VLOOKUP($A491,#REF!,7,FALSE())),UPPER(RIGHT(VLOOKUP($A491,#REF!,7,FALSE()), 1)),"")</f>
        <v>#VALUE!</v>
      </c>
      <c r="N491" s="185"/>
      <c r="O491" s="185"/>
      <c r="P491" s="185"/>
      <c r="Q491" s="185"/>
      <c r="R491" s="185"/>
      <c r="S491" s="100" t="e">
        <f aca="false">HLOOKUP("Device Tree Pin Name",#REF!,MATCH($A491,#REF!,0),FALSE())</f>
        <v>#VALUE!</v>
      </c>
      <c r="T491" s="95" t="e">
        <f aca="false">HLOOKUP("power rail",#REF!,MATCH($A491,#REF!,0),FALSE())</f>
        <v>#VALUE!</v>
      </c>
      <c r="U491" s="209"/>
      <c r="V491" s="209"/>
      <c r="W491" s="209"/>
      <c r="X491" s="209"/>
      <c r="Y491" s="209"/>
      <c r="Z491" s="95"/>
      <c r="AA491" s="95" t="e">
        <f aca="false">HLOOKUP("Pad type",#REF!,MATCH($A491,#REF!,0),FALSE())</f>
        <v>#VALUE!</v>
      </c>
      <c r="AB491" s="210"/>
      <c r="AC491" s="210"/>
      <c r="AD491" s="187"/>
      <c r="AE491" s="187"/>
      <c r="AF491" s="187"/>
      <c r="AG491" s="187"/>
      <c r="AH491" s="188"/>
      <c r="AI491" s="188"/>
      <c r="AJ491" s="189"/>
      <c r="AK491" s="189"/>
      <c r="AL491" s="189"/>
      <c r="AM491" s="189"/>
      <c r="AN491" s="189"/>
      <c r="AO491" s="189"/>
      <c r="AP491" s="189"/>
      <c r="AQ491" s="208" t="s">
        <v>1102</v>
      </c>
      <c r="AR491" s="104"/>
      <c r="AS491" s="104"/>
      <c r="AT491" s="104"/>
      <c r="AU491" s="104"/>
      <c r="AV491" s="104"/>
      <c r="AW491" s="104"/>
      <c r="AX491" s="104"/>
      <c r="AY491" s="104"/>
      <c r="AZ491" s="104"/>
      <c r="BA491" s="104"/>
      <c r="BB491" s="162"/>
      <c r="BC491" s="104"/>
      <c r="BD491" s="191"/>
      <c r="BE491" s="195" t="s">
        <v>1101</v>
      </c>
      <c r="BF491" s="108" t="e">
        <f aca="false">VLOOKUP($A491,#REF!, 34, FALSE())</f>
        <v>#VALUE!</v>
      </c>
      <c r="BG491" s="108" t="e">
        <f aca="false">VLOOKUP($A491,#REF!, 22, FALSE())</f>
        <v>#VALUE!</v>
      </c>
      <c r="BH491" s="109"/>
    </row>
    <row r="492" s="193" customFormat="true" ht="12.75" hidden="false" customHeight="true" outlineLevel="0" collapsed="false">
      <c r="A492" s="133" t="s">
        <v>1103</v>
      </c>
      <c r="B492" s="86" t="e">
        <f aca="false">VLOOKUP($A492,#REF!, 34, FALSE())</f>
        <v>#VALUE!</v>
      </c>
      <c r="C492" s="87" t="str">
        <f aca="false">CONCATENATE("unused_",A492)</f>
        <v>unused_UPHY2_TX6N</v>
      </c>
      <c r="D492" s="88" t="e">
        <f aca="false">IF(LEN(VLOOKUP($A492,#REF!,8,FALSE())),LEFT(VLOOKUP($A492,#REF!,8,FALSE()),LEN(VLOOKUP($A492,#REF!,8,FALSE()))-2),"")</f>
        <v>#VALUE!</v>
      </c>
      <c r="E492" s="89" t="e">
        <f aca="false">IF(LEN(VLOOKUP($A492,#REF!,4,FALSE())),IF(INDEX(#REF!,MATCH($A492,#REF!,0),1),LEFT(VLOOKUP($A492,#REF!,4,FALSE()),LEN(VLOOKUP($A492,#REF!,4,FALSE()))-2),CONCATENATE(LEFT(VLOOKUP($A492,#REF!,4,FALSE()),LEN(VLOOKUP($A492,#REF!,4,FALSE()))-2),"*")),"")</f>
        <v>#VALUE!</v>
      </c>
      <c r="F492" s="90" t="e">
        <f aca="false">IF(LEN(VLOOKUP($A492,#REF!,5,FALSE())),IF(INDEX(#REF!,MATCH($A492,#REF!,0),2),LEFT(VLOOKUP($A492,#REF!,5,FALSE()),LEN(VLOOKUP($A492,#REF!,5,FALSE()))-2),CONCATENATE(LEFT(VLOOKUP($A492,#REF!,5,FALSE()),LEN(VLOOKUP($A492,#REF!,5,FALSE()))-2),"*")),"")</f>
        <v>#VALUE!</v>
      </c>
      <c r="G492" s="90" t="e">
        <f aca="false">IF(LEN(VLOOKUP($A492,#REF!,6,FALSE())),IF(INDEX(#REF!,MATCH($A492,#REF!,0),3),LEFT(VLOOKUP($A492,#REF!,6,FALSE()),LEN(VLOOKUP($A492,#REF!,6,FALSE()))-2),CONCATENATE(LEFT(VLOOKUP($A492,#REF!,6,FALSE()),LEN(VLOOKUP($A492,#REF!,6,FALSE()))-2),"*")),"")</f>
        <v>#VALUE!</v>
      </c>
      <c r="H492" s="91" t="e">
        <f aca="false">IF(LEN(VLOOKUP($A492,#REF!,7,FALSE())),IF(INDEX(#REF!,MATCH($A492,#REF!,0),4),LEFT(VLOOKUP($A492,#REF!,7,FALSE()),LEN(VLOOKUP($A492,#REF!,7,FALSE()))-2),CONCATENATE(LEFT(VLOOKUP($A492,#REF!,7,FALSE()),LEN(VLOOKUP($A492,#REF!,7,FALSE()))-2),"*")),"")</f>
        <v>#VALUE!</v>
      </c>
      <c r="I492" s="92" t="e">
        <f aca="false">IF(LEN(VLOOKUP($A492,#REF!,8,FALSE())),UPPER(RIGHT(VLOOKUP($A492,#REF!,8,FALSE()), 1)),"")</f>
        <v>#VALUE!</v>
      </c>
      <c r="J492" s="90" t="e">
        <f aca="false">IF(LEN(VLOOKUP($A492,#REF!,4,FALSE())),UPPER(RIGHT(VLOOKUP($A492,#REF!,4,FALSE()), 1)),"")</f>
        <v>#VALUE!</v>
      </c>
      <c r="K492" s="90" t="e">
        <f aca="false">IF(LEN(VLOOKUP($A492,#REF!,5,FALSE())),UPPER(RIGHT(VLOOKUP($A492,#REF!,5,FALSE()), 1)),"")</f>
        <v>#VALUE!</v>
      </c>
      <c r="L492" s="90" t="e">
        <f aca="false">IF(LEN(VLOOKUP($A492,#REF!,6,FALSE())),UPPER(RIGHT(VLOOKUP($A492,#REF!,6,FALSE()), 1)),"")</f>
        <v>#VALUE!</v>
      </c>
      <c r="M492" s="91" t="e">
        <f aca="false">IF(LEN(VLOOKUP($A492,#REF!,7,FALSE())),UPPER(RIGHT(VLOOKUP($A492,#REF!,7,FALSE()), 1)),"")</f>
        <v>#VALUE!</v>
      </c>
      <c r="N492" s="185"/>
      <c r="O492" s="185"/>
      <c r="P492" s="185"/>
      <c r="Q492" s="185"/>
      <c r="R492" s="185"/>
      <c r="S492" s="100" t="e">
        <f aca="false">HLOOKUP("Device Tree Pin Name",#REF!,MATCH($A492,#REF!,0),FALSE())</f>
        <v>#VALUE!</v>
      </c>
      <c r="T492" s="95" t="e">
        <f aca="false">HLOOKUP("power rail",#REF!,MATCH($A492,#REF!,0),FALSE())</f>
        <v>#VALUE!</v>
      </c>
      <c r="U492" s="96" t="e">
        <f aca="false">HLOOKUP("Wake Capable",#REF!,MATCH($A492,#REF!,0),FALSE())</f>
        <v>#VALUE!</v>
      </c>
      <c r="V492" s="96" t="e">
        <f aca="false">HLOOKUP("Strap",#REF!,MATCH($A492,#REF!,0),FALSE())</f>
        <v>#VALUE!</v>
      </c>
      <c r="W492" s="96"/>
      <c r="X492" s="96"/>
      <c r="Y492" s="96"/>
      <c r="Z492" s="95"/>
      <c r="AA492" s="95" t="e">
        <f aca="false">HLOOKUP("Pad type",#REF!,MATCH($A492,#REF!,0),FALSE())</f>
        <v>#VALUE!</v>
      </c>
      <c r="AB492" s="94"/>
      <c r="AC492" s="94" t="e">
        <f aca="false">HLOOKUP("POR Pin State",#REF!,MATCH($A492,#REF!,0),FALSE())</f>
        <v>#VALUE!</v>
      </c>
      <c r="AD492" s="187"/>
      <c r="AE492" s="187"/>
      <c r="AF492" s="187"/>
      <c r="AG492" s="187"/>
      <c r="AH492" s="188"/>
      <c r="AI492" s="188"/>
      <c r="AJ492" s="189"/>
      <c r="AK492" s="189"/>
      <c r="AL492" s="189"/>
      <c r="AM492" s="189"/>
      <c r="AN492" s="189"/>
      <c r="AO492" s="189"/>
      <c r="AP492" s="189"/>
      <c r="AQ492" s="207" t="s">
        <v>1104</v>
      </c>
      <c r="AR492" s="104"/>
      <c r="AS492" s="104"/>
      <c r="AT492" s="104"/>
      <c r="AU492" s="104"/>
      <c r="AV492" s="104"/>
      <c r="AW492" s="104"/>
      <c r="AX492" s="104"/>
      <c r="AY492" s="104"/>
      <c r="AZ492" s="104"/>
      <c r="BA492" s="104"/>
      <c r="BB492" s="162"/>
      <c r="BC492" s="104"/>
      <c r="BD492" s="191"/>
      <c r="BE492" s="195" t="s">
        <v>1103</v>
      </c>
      <c r="BF492" s="108" t="e">
        <f aca="false">VLOOKUP($A492,#REF!, 34, FALSE())</f>
        <v>#VALUE!</v>
      </c>
      <c r="BG492" s="108" t="e">
        <f aca="false">VLOOKUP($A492,#REF!, 22, FALSE())</f>
        <v>#VALUE!</v>
      </c>
      <c r="BH492" s="109"/>
    </row>
    <row r="493" s="193" customFormat="true" ht="12.75" hidden="false" customHeight="true" outlineLevel="0" collapsed="false">
      <c r="A493" s="133" t="s">
        <v>1105</v>
      </c>
      <c r="B493" s="86" t="e">
        <f aca="false">VLOOKUP($A493,#REF!, 34, FALSE())</f>
        <v>#VALUE!</v>
      </c>
      <c r="C493" s="87" t="str">
        <f aca="false">CONCATENATE("unused_",A493)</f>
        <v>unused_UPHY2_RX7P</v>
      </c>
      <c r="D493" s="88" t="e">
        <f aca="false">IF(LEN(VLOOKUP($A493,#REF!,8,FALSE())),LEFT(VLOOKUP($A493,#REF!,8,FALSE()),LEN(VLOOKUP($A493,#REF!,8,FALSE()))-2),"")</f>
        <v>#VALUE!</v>
      </c>
      <c r="E493" s="89" t="e">
        <f aca="false">IF(LEN(VLOOKUP($A493,#REF!,4,FALSE())),IF(INDEX(#REF!,MATCH($A493,#REF!,0),1),LEFT(VLOOKUP($A493,#REF!,4,FALSE()),LEN(VLOOKUP($A493,#REF!,4,FALSE()))-2),CONCATENATE(LEFT(VLOOKUP($A493,#REF!,4,FALSE()),LEN(VLOOKUP($A493,#REF!,4,FALSE()))-2),"*")),"")</f>
        <v>#VALUE!</v>
      </c>
      <c r="F493" s="90" t="e">
        <f aca="false">IF(LEN(VLOOKUP($A493,#REF!,5,FALSE())),IF(INDEX(#REF!,MATCH($A493,#REF!,0),2),LEFT(VLOOKUP($A493,#REF!,5,FALSE()),LEN(VLOOKUP($A493,#REF!,5,FALSE()))-2),CONCATENATE(LEFT(VLOOKUP($A493,#REF!,5,FALSE()),LEN(VLOOKUP($A493,#REF!,5,FALSE()))-2),"*")),"")</f>
        <v>#VALUE!</v>
      </c>
      <c r="G493" s="90" t="e">
        <f aca="false">IF(LEN(VLOOKUP($A493,#REF!,6,FALSE())),IF(INDEX(#REF!,MATCH($A493,#REF!,0),3),LEFT(VLOOKUP($A493,#REF!,6,FALSE()),LEN(VLOOKUP($A493,#REF!,6,FALSE()))-2),CONCATENATE(LEFT(VLOOKUP($A493,#REF!,6,FALSE()),LEN(VLOOKUP($A493,#REF!,6,FALSE()))-2),"*")),"")</f>
        <v>#VALUE!</v>
      </c>
      <c r="H493" s="91" t="e">
        <f aca="false">IF(LEN(VLOOKUP($A493,#REF!,7,FALSE())),IF(INDEX(#REF!,MATCH($A493,#REF!,0),4),LEFT(VLOOKUP($A493,#REF!,7,FALSE()),LEN(VLOOKUP($A493,#REF!,7,FALSE()))-2),CONCATENATE(LEFT(VLOOKUP($A493,#REF!,7,FALSE()),LEN(VLOOKUP($A493,#REF!,7,FALSE()))-2),"*")),"")</f>
        <v>#VALUE!</v>
      </c>
      <c r="I493" s="92" t="e">
        <f aca="false">IF(LEN(VLOOKUP($A493,#REF!,8,FALSE())),UPPER(RIGHT(VLOOKUP($A493,#REF!,8,FALSE()), 1)),"")</f>
        <v>#VALUE!</v>
      </c>
      <c r="J493" s="90" t="e">
        <f aca="false">IF(LEN(VLOOKUP($A493,#REF!,4,FALSE())),UPPER(RIGHT(VLOOKUP($A493,#REF!,4,FALSE()), 1)),"")</f>
        <v>#VALUE!</v>
      </c>
      <c r="K493" s="90" t="e">
        <f aca="false">IF(LEN(VLOOKUP($A493,#REF!,5,FALSE())),UPPER(RIGHT(VLOOKUP($A493,#REF!,5,FALSE()), 1)),"")</f>
        <v>#VALUE!</v>
      </c>
      <c r="L493" s="90" t="e">
        <f aca="false">IF(LEN(VLOOKUP($A493,#REF!,6,FALSE())),UPPER(RIGHT(VLOOKUP($A493,#REF!,6,FALSE()), 1)),"")</f>
        <v>#VALUE!</v>
      </c>
      <c r="M493" s="91" t="e">
        <f aca="false">IF(LEN(VLOOKUP($A493,#REF!,7,FALSE())),UPPER(RIGHT(VLOOKUP($A493,#REF!,7,FALSE()), 1)),"")</f>
        <v>#VALUE!</v>
      </c>
      <c r="N493" s="185"/>
      <c r="O493" s="185"/>
      <c r="P493" s="185"/>
      <c r="Q493" s="185"/>
      <c r="R493" s="185"/>
      <c r="S493" s="100" t="e">
        <f aca="false">HLOOKUP("Device Tree Pin Name",#REF!,MATCH($A493,#REF!,0),FALSE())</f>
        <v>#VALUE!</v>
      </c>
      <c r="T493" s="95" t="e">
        <f aca="false">HLOOKUP("power rail",#REF!,MATCH($A493,#REF!,0),FALSE())</f>
        <v>#VALUE!</v>
      </c>
      <c r="U493" s="96" t="e">
        <f aca="false">HLOOKUP("Wake Capable",#REF!,MATCH($A493,#REF!,0),FALSE())</f>
        <v>#VALUE!</v>
      </c>
      <c r="V493" s="96" t="e">
        <f aca="false">HLOOKUP("Strap",#REF!,MATCH($A493,#REF!,0),FALSE())</f>
        <v>#VALUE!</v>
      </c>
      <c r="W493" s="96"/>
      <c r="X493" s="96"/>
      <c r="Y493" s="96"/>
      <c r="Z493" s="95"/>
      <c r="AA493" s="95" t="e">
        <f aca="false">HLOOKUP("Pad type",#REF!,MATCH($A493,#REF!,0),FALSE())</f>
        <v>#VALUE!</v>
      </c>
      <c r="AB493" s="100"/>
      <c r="AC493" s="100" t="e">
        <f aca="false">HLOOKUP("POR Pin State",#REF!,MATCH($A493,#REF!,0),FALSE())</f>
        <v>#VALUE!</v>
      </c>
      <c r="AD493" s="187"/>
      <c r="AE493" s="187"/>
      <c r="AF493" s="187"/>
      <c r="AG493" s="187"/>
      <c r="AH493" s="188"/>
      <c r="AI493" s="188"/>
      <c r="AJ493" s="189"/>
      <c r="AK493" s="189"/>
      <c r="AL493" s="189"/>
      <c r="AM493" s="189"/>
      <c r="AN493" s="189"/>
      <c r="AO493" s="189"/>
      <c r="AP493" s="189"/>
      <c r="AQ493" s="208" t="s">
        <v>1106</v>
      </c>
      <c r="AR493" s="104"/>
      <c r="AS493" s="104"/>
      <c r="AT493" s="104"/>
      <c r="AU493" s="104"/>
      <c r="AV493" s="104"/>
      <c r="AW493" s="104"/>
      <c r="AX493" s="104"/>
      <c r="AY493" s="104"/>
      <c r="AZ493" s="104"/>
      <c r="BA493" s="104"/>
      <c r="BB493" s="162"/>
      <c r="BC493" s="104"/>
      <c r="BD493" s="191"/>
      <c r="BE493" s="195" t="s">
        <v>1105</v>
      </c>
      <c r="BF493" s="108" t="e">
        <f aca="false">VLOOKUP($A493,#REF!, 34, FALSE())</f>
        <v>#VALUE!</v>
      </c>
      <c r="BG493" s="108" t="e">
        <f aca="false">VLOOKUP($A493,#REF!, 22, FALSE())</f>
        <v>#VALUE!</v>
      </c>
      <c r="BH493" s="109"/>
    </row>
    <row r="494" s="193" customFormat="true" ht="12.75" hidden="false" customHeight="true" outlineLevel="0" collapsed="false">
      <c r="A494" s="133" t="s">
        <v>1107</v>
      </c>
      <c r="B494" s="86" t="e">
        <f aca="false">VLOOKUP($A494,#REF!, 34, FALSE())</f>
        <v>#VALUE!</v>
      </c>
      <c r="C494" s="87" t="str">
        <f aca="false">CONCATENATE("unused_",A494)</f>
        <v>unused_UPHY2_RX7N</v>
      </c>
      <c r="D494" s="88" t="e">
        <f aca="false">IF(LEN(VLOOKUP($A494,#REF!,8,FALSE())),LEFT(VLOOKUP($A494,#REF!,8,FALSE()),LEN(VLOOKUP($A494,#REF!,8,FALSE()))-2),"")</f>
        <v>#VALUE!</v>
      </c>
      <c r="E494" s="89" t="e">
        <f aca="false">IF(LEN(VLOOKUP($A494,#REF!,4,FALSE())),IF(INDEX(#REF!,MATCH($A494,#REF!,0),1),LEFT(VLOOKUP($A494,#REF!,4,FALSE()),LEN(VLOOKUP($A494,#REF!,4,FALSE()))-2),CONCATENATE(LEFT(VLOOKUP($A494,#REF!,4,FALSE()),LEN(VLOOKUP($A494,#REF!,4,FALSE()))-2),"*")),"")</f>
        <v>#VALUE!</v>
      </c>
      <c r="F494" s="90" t="e">
        <f aca="false">IF(LEN(VLOOKUP($A494,#REF!,5,FALSE())),IF(INDEX(#REF!,MATCH($A494,#REF!,0),2),LEFT(VLOOKUP($A494,#REF!,5,FALSE()),LEN(VLOOKUP($A494,#REF!,5,FALSE()))-2),CONCATENATE(LEFT(VLOOKUP($A494,#REF!,5,FALSE()),LEN(VLOOKUP($A494,#REF!,5,FALSE()))-2),"*")),"")</f>
        <v>#VALUE!</v>
      </c>
      <c r="G494" s="90" t="e">
        <f aca="false">IF(LEN(VLOOKUP($A494,#REF!,6,FALSE())),IF(INDEX(#REF!,MATCH($A494,#REF!,0),3),LEFT(VLOOKUP($A494,#REF!,6,FALSE()),LEN(VLOOKUP($A494,#REF!,6,FALSE()))-2),CONCATENATE(LEFT(VLOOKUP($A494,#REF!,6,FALSE()),LEN(VLOOKUP($A494,#REF!,6,FALSE()))-2),"*")),"")</f>
        <v>#VALUE!</v>
      </c>
      <c r="H494" s="91" t="e">
        <f aca="false">IF(LEN(VLOOKUP($A494,#REF!,7,FALSE())),IF(INDEX(#REF!,MATCH($A494,#REF!,0),4),LEFT(VLOOKUP($A494,#REF!,7,FALSE()),LEN(VLOOKUP($A494,#REF!,7,FALSE()))-2),CONCATENATE(LEFT(VLOOKUP($A494,#REF!,7,FALSE()),LEN(VLOOKUP($A494,#REF!,7,FALSE()))-2),"*")),"")</f>
        <v>#VALUE!</v>
      </c>
      <c r="I494" s="92" t="e">
        <f aca="false">IF(LEN(VLOOKUP($A494,#REF!,8,FALSE())),UPPER(RIGHT(VLOOKUP($A494,#REF!,8,FALSE()), 1)),"")</f>
        <v>#VALUE!</v>
      </c>
      <c r="J494" s="90" t="e">
        <f aca="false">IF(LEN(VLOOKUP($A494,#REF!,4,FALSE())),UPPER(RIGHT(VLOOKUP($A494,#REF!,4,FALSE()), 1)),"")</f>
        <v>#VALUE!</v>
      </c>
      <c r="K494" s="90" t="e">
        <f aca="false">IF(LEN(VLOOKUP($A494,#REF!,5,FALSE())),UPPER(RIGHT(VLOOKUP($A494,#REF!,5,FALSE()), 1)),"")</f>
        <v>#VALUE!</v>
      </c>
      <c r="L494" s="90" t="e">
        <f aca="false">IF(LEN(VLOOKUP($A494,#REF!,6,FALSE())),UPPER(RIGHT(VLOOKUP($A494,#REF!,6,FALSE()), 1)),"")</f>
        <v>#VALUE!</v>
      </c>
      <c r="M494" s="91" t="e">
        <f aca="false">IF(LEN(VLOOKUP($A494,#REF!,7,FALSE())),UPPER(RIGHT(VLOOKUP($A494,#REF!,7,FALSE()), 1)),"")</f>
        <v>#VALUE!</v>
      </c>
      <c r="N494" s="185"/>
      <c r="O494" s="185"/>
      <c r="P494" s="185"/>
      <c r="Q494" s="185"/>
      <c r="R494" s="185"/>
      <c r="S494" s="100" t="e">
        <f aca="false">HLOOKUP("Device Tree Pin Name",#REF!,MATCH($A494,#REF!,0),FALSE())</f>
        <v>#VALUE!</v>
      </c>
      <c r="T494" s="95" t="e">
        <f aca="false">HLOOKUP("power rail",#REF!,MATCH($A494,#REF!,0),FALSE())</f>
        <v>#VALUE!</v>
      </c>
      <c r="U494" s="96" t="e">
        <f aca="false">HLOOKUP("Wake Capable",#REF!,MATCH($A494,#REF!,0),FALSE())</f>
        <v>#VALUE!</v>
      </c>
      <c r="V494" s="96" t="e">
        <f aca="false">HLOOKUP("Strap",#REF!,MATCH($A494,#REF!,0),FALSE())</f>
        <v>#VALUE!</v>
      </c>
      <c r="W494" s="96"/>
      <c r="X494" s="96"/>
      <c r="Y494" s="96"/>
      <c r="Z494" s="95"/>
      <c r="AA494" s="95" t="e">
        <f aca="false">HLOOKUP("Pad type",#REF!,MATCH($A494,#REF!,0),FALSE())</f>
        <v>#VALUE!</v>
      </c>
      <c r="AB494" s="100"/>
      <c r="AC494" s="100" t="e">
        <f aca="false">HLOOKUP("POR Pin State",#REF!,MATCH($A494,#REF!,0),FALSE())</f>
        <v>#VALUE!</v>
      </c>
      <c r="AD494" s="187"/>
      <c r="AE494" s="187"/>
      <c r="AF494" s="187"/>
      <c r="AG494" s="187"/>
      <c r="AH494" s="188"/>
      <c r="AI494" s="188"/>
      <c r="AJ494" s="189"/>
      <c r="AK494" s="189"/>
      <c r="AL494" s="189"/>
      <c r="AM494" s="189"/>
      <c r="AN494" s="189"/>
      <c r="AO494" s="189"/>
      <c r="AP494" s="189"/>
      <c r="AQ494" s="207" t="s">
        <v>1108</v>
      </c>
      <c r="AR494" s="104"/>
      <c r="AS494" s="104"/>
      <c r="AT494" s="104"/>
      <c r="AU494" s="104"/>
      <c r="AV494" s="104"/>
      <c r="AW494" s="104"/>
      <c r="AX494" s="104"/>
      <c r="AY494" s="104"/>
      <c r="AZ494" s="104"/>
      <c r="BA494" s="104"/>
      <c r="BB494" s="162"/>
      <c r="BC494" s="104"/>
      <c r="BD494" s="191"/>
      <c r="BE494" s="195" t="s">
        <v>1107</v>
      </c>
      <c r="BF494" s="108" t="e">
        <f aca="false">VLOOKUP($A494,#REF!, 34, FALSE())</f>
        <v>#VALUE!</v>
      </c>
      <c r="BG494" s="108" t="e">
        <f aca="false">VLOOKUP($A494,#REF!, 22, FALSE())</f>
        <v>#VALUE!</v>
      </c>
      <c r="BH494" s="109"/>
    </row>
    <row r="495" s="193" customFormat="true" ht="12.75" hidden="false" customHeight="true" outlineLevel="0" collapsed="false">
      <c r="A495" s="133" t="s">
        <v>1109</v>
      </c>
      <c r="B495" s="86" t="e">
        <f aca="false">VLOOKUP($A495,#REF!, 34, FALSE())</f>
        <v>#VALUE!</v>
      </c>
      <c r="C495" s="87" t="str">
        <f aca="false">CONCATENATE("unused_",A495)</f>
        <v>unused_UPHY2_TX7P</v>
      </c>
      <c r="D495" s="88" t="e">
        <f aca="false">IF(LEN(VLOOKUP($A495,#REF!,8,FALSE())),LEFT(VLOOKUP($A495,#REF!,8,FALSE()),LEN(VLOOKUP($A495,#REF!,8,FALSE()))-2),"")</f>
        <v>#VALUE!</v>
      </c>
      <c r="E495" s="89" t="e">
        <f aca="false">IF(LEN(VLOOKUP($A495,#REF!,4,FALSE())),IF(INDEX(#REF!,MATCH($A495,#REF!,0),1),LEFT(VLOOKUP($A495,#REF!,4,FALSE()),LEN(VLOOKUP($A495,#REF!,4,FALSE()))-2),CONCATENATE(LEFT(VLOOKUP($A495,#REF!,4,FALSE()),LEN(VLOOKUP($A495,#REF!,4,FALSE()))-2),"*")),"")</f>
        <v>#VALUE!</v>
      </c>
      <c r="F495" s="90" t="e">
        <f aca="false">IF(LEN(VLOOKUP($A495,#REF!,5,FALSE())),IF(INDEX(#REF!,MATCH($A495,#REF!,0),2),LEFT(VLOOKUP($A495,#REF!,5,FALSE()),LEN(VLOOKUP($A495,#REF!,5,FALSE()))-2),CONCATENATE(LEFT(VLOOKUP($A495,#REF!,5,FALSE()),LEN(VLOOKUP($A495,#REF!,5,FALSE()))-2),"*")),"")</f>
        <v>#VALUE!</v>
      </c>
      <c r="G495" s="90" t="e">
        <f aca="false">IF(LEN(VLOOKUP($A495,#REF!,6,FALSE())),IF(INDEX(#REF!,MATCH($A495,#REF!,0),3),LEFT(VLOOKUP($A495,#REF!,6,FALSE()),LEN(VLOOKUP($A495,#REF!,6,FALSE()))-2),CONCATENATE(LEFT(VLOOKUP($A495,#REF!,6,FALSE()),LEN(VLOOKUP($A495,#REF!,6,FALSE()))-2),"*")),"")</f>
        <v>#VALUE!</v>
      </c>
      <c r="H495" s="91" t="e">
        <f aca="false">IF(LEN(VLOOKUP($A495,#REF!,7,FALSE())),IF(INDEX(#REF!,MATCH($A495,#REF!,0),4),LEFT(VLOOKUP($A495,#REF!,7,FALSE()),LEN(VLOOKUP($A495,#REF!,7,FALSE()))-2),CONCATENATE(LEFT(VLOOKUP($A495,#REF!,7,FALSE()),LEN(VLOOKUP($A495,#REF!,7,FALSE()))-2),"*")),"")</f>
        <v>#VALUE!</v>
      </c>
      <c r="I495" s="92" t="e">
        <f aca="false">IF(LEN(VLOOKUP($A495,#REF!,8,FALSE())),UPPER(RIGHT(VLOOKUP($A495,#REF!,8,FALSE()), 1)),"")</f>
        <v>#VALUE!</v>
      </c>
      <c r="J495" s="90" t="e">
        <f aca="false">IF(LEN(VLOOKUP($A495,#REF!,4,FALSE())),UPPER(RIGHT(VLOOKUP($A495,#REF!,4,FALSE()), 1)),"")</f>
        <v>#VALUE!</v>
      </c>
      <c r="K495" s="90" t="e">
        <f aca="false">IF(LEN(VLOOKUP($A495,#REF!,5,FALSE())),UPPER(RIGHT(VLOOKUP($A495,#REF!,5,FALSE()), 1)),"")</f>
        <v>#VALUE!</v>
      </c>
      <c r="L495" s="90" t="e">
        <f aca="false">IF(LEN(VLOOKUP($A495,#REF!,6,FALSE())),UPPER(RIGHT(VLOOKUP($A495,#REF!,6,FALSE()), 1)),"")</f>
        <v>#VALUE!</v>
      </c>
      <c r="M495" s="91" t="e">
        <f aca="false">IF(LEN(VLOOKUP($A495,#REF!,7,FALSE())),UPPER(RIGHT(VLOOKUP($A495,#REF!,7,FALSE()), 1)),"")</f>
        <v>#VALUE!</v>
      </c>
      <c r="N495" s="185"/>
      <c r="O495" s="185"/>
      <c r="P495" s="185"/>
      <c r="Q495" s="185"/>
      <c r="R495" s="185"/>
      <c r="S495" s="100" t="e">
        <f aca="false">HLOOKUP("Device Tree Pin Name",#REF!,MATCH($A495,#REF!,0),FALSE())</f>
        <v>#VALUE!</v>
      </c>
      <c r="T495" s="95" t="e">
        <f aca="false">HLOOKUP("power rail",#REF!,MATCH($A495,#REF!,0),FALSE())</f>
        <v>#VALUE!</v>
      </c>
      <c r="U495" s="96" t="e">
        <f aca="false">HLOOKUP("Wake Capable",#REF!,MATCH($A495,#REF!,0),FALSE())</f>
        <v>#VALUE!</v>
      </c>
      <c r="V495" s="96" t="e">
        <f aca="false">HLOOKUP("Strap",#REF!,MATCH($A495,#REF!,0),FALSE())</f>
        <v>#VALUE!</v>
      </c>
      <c r="W495" s="96"/>
      <c r="X495" s="96"/>
      <c r="Y495" s="96"/>
      <c r="Z495" s="95"/>
      <c r="AA495" s="95" t="e">
        <f aca="false">HLOOKUP("Pad type",#REF!,MATCH($A495,#REF!,0),FALSE())</f>
        <v>#VALUE!</v>
      </c>
      <c r="AB495" s="100"/>
      <c r="AC495" s="100" t="e">
        <f aca="false">HLOOKUP("POR Pin State",#REF!,MATCH($A495,#REF!,0),FALSE())</f>
        <v>#VALUE!</v>
      </c>
      <c r="AD495" s="187"/>
      <c r="AE495" s="187"/>
      <c r="AF495" s="187"/>
      <c r="AG495" s="187"/>
      <c r="AH495" s="188"/>
      <c r="AI495" s="188"/>
      <c r="AJ495" s="189"/>
      <c r="AK495" s="189"/>
      <c r="AL495" s="189"/>
      <c r="AM495" s="189"/>
      <c r="AN495" s="189"/>
      <c r="AO495" s="189"/>
      <c r="AP495" s="189"/>
      <c r="AQ495" s="208" t="s">
        <v>1110</v>
      </c>
      <c r="AR495" s="104"/>
      <c r="AS495" s="104"/>
      <c r="AT495" s="104"/>
      <c r="AU495" s="104"/>
      <c r="AV495" s="104"/>
      <c r="AW495" s="104"/>
      <c r="AX495" s="104"/>
      <c r="AY495" s="104"/>
      <c r="AZ495" s="104"/>
      <c r="BA495" s="104"/>
      <c r="BB495" s="162"/>
      <c r="BC495" s="104"/>
      <c r="BD495" s="191"/>
      <c r="BE495" s="195" t="s">
        <v>1109</v>
      </c>
      <c r="BF495" s="108" t="e">
        <f aca="false">VLOOKUP($A495,#REF!, 34, FALSE())</f>
        <v>#VALUE!</v>
      </c>
      <c r="BG495" s="108" t="e">
        <f aca="false">VLOOKUP($A495,#REF!, 22, FALSE())</f>
        <v>#VALUE!</v>
      </c>
      <c r="BH495" s="109"/>
    </row>
    <row r="496" s="193" customFormat="true" ht="12.75" hidden="false" customHeight="true" outlineLevel="0" collapsed="false">
      <c r="A496" s="133" t="s">
        <v>1111</v>
      </c>
      <c r="B496" s="86" t="e">
        <f aca="false">VLOOKUP($A496,#REF!, 34, FALSE())</f>
        <v>#VALUE!</v>
      </c>
      <c r="C496" s="87" t="str">
        <f aca="false">CONCATENATE("unused_",A496)</f>
        <v>unused_UPHY2_TX7N</v>
      </c>
      <c r="D496" s="88" t="e">
        <f aca="false">IF(LEN(VLOOKUP($A496,#REF!,8,FALSE())),LEFT(VLOOKUP($A496,#REF!,8,FALSE()),LEN(VLOOKUP($A496,#REF!,8,FALSE()))-2),"")</f>
        <v>#VALUE!</v>
      </c>
      <c r="E496" s="89" t="e">
        <f aca="false">IF(LEN(VLOOKUP($A496,#REF!,4,FALSE())),IF(INDEX(#REF!,MATCH($A496,#REF!,0),1),LEFT(VLOOKUP($A496,#REF!,4,FALSE()),LEN(VLOOKUP($A496,#REF!,4,FALSE()))-2),CONCATENATE(LEFT(VLOOKUP($A496,#REF!,4,FALSE()),LEN(VLOOKUP($A496,#REF!,4,FALSE()))-2),"*")),"")</f>
        <v>#VALUE!</v>
      </c>
      <c r="F496" s="90" t="e">
        <f aca="false">IF(LEN(VLOOKUP($A496,#REF!,5,FALSE())),IF(INDEX(#REF!,MATCH($A496,#REF!,0),2),LEFT(VLOOKUP($A496,#REF!,5,FALSE()),LEN(VLOOKUP($A496,#REF!,5,FALSE()))-2),CONCATENATE(LEFT(VLOOKUP($A496,#REF!,5,FALSE()),LEN(VLOOKUP($A496,#REF!,5,FALSE()))-2),"*")),"")</f>
        <v>#VALUE!</v>
      </c>
      <c r="G496" s="90" t="e">
        <f aca="false">IF(LEN(VLOOKUP($A496,#REF!,6,FALSE())),IF(INDEX(#REF!,MATCH($A496,#REF!,0),3),LEFT(VLOOKUP($A496,#REF!,6,FALSE()),LEN(VLOOKUP($A496,#REF!,6,FALSE()))-2),CONCATENATE(LEFT(VLOOKUP($A496,#REF!,6,FALSE()),LEN(VLOOKUP($A496,#REF!,6,FALSE()))-2),"*")),"")</f>
        <v>#VALUE!</v>
      </c>
      <c r="H496" s="91" t="e">
        <f aca="false">IF(LEN(VLOOKUP($A496,#REF!,7,FALSE())),IF(INDEX(#REF!,MATCH($A496,#REF!,0),4),LEFT(VLOOKUP($A496,#REF!,7,FALSE()),LEN(VLOOKUP($A496,#REF!,7,FALSE()))-2),CONCATENATE(LEFT(VLOOKUP($A496,#REF!,7,FALSE()),LEN(VLOOKUP($A496,#REF!,7,FALSE()))-2),"*")),"")</f>
        <v>#VALUE!</v>
      </c>
      <c r="I496" s="92" t="e">
        <f aca="false">IF(LEN(VLOOKUP($A496,#REF!,8,FALSE())),UPPER(RIGHT(VLOOKUP($A496,#REF!,8,FALSE()), 1)),"")</f>
        <v>#VALUE!</v>
      </c>
      <c r="J496" s="90" t="e">
        <f aca="false">IF(LEN(VLOOKUP($A496,#REF!,4,FALSE())),UPPER(RIGHT(VLOOKUP($A496,#REF!,4,FALSE()), 1)),"")</f>
        <v>#VALUE!</v>
      </c>
      <c r="K496" s="90" t="e">
        <f aca="false">IF(LEN(VLOOKUP($A496,#REF!,5,FALSE())),UPPER(RIGHT(VLOOKUP($A496,#REF!,5,FALSE()), 1)),"")</f>
        <v>#VALUE!</v>
      </c>
      <c r="L496" s="90" t="e">
        <f aca="false">IF(LEN(VLOOKUP($A496,#REF!,6,FALSE())),UPPER(RIGHT(VLOOKUP($A496,#REF!,6,FALSE()), 1)),"")</f>
        <v>#VALUE!</v>
      </c>
      <c r="M496" s="91" t="e">
        <f aca="false">IF(LEN(VLOOKUP($A496,#REF!,7,FALSE())),UPPER(RIGHT(VLOOKUP($A496,#REF!,7,FALSE()), 1)),"")</f>
        <v>#VALUE!</v>
      </c>
      <c r="N496" s="185"/>
      <c r="O496" s="185"/>
      <c r="P496" s="185"/>
      <c r="Q496" s="185"/>
      <c r="R496" s="185"/>
      <c r="S496" s="100" t="e">
        <f aca="false">HLOOKUP("Device Tree Pin Name",#REF!,MATCH($A496,#REF!,0),FALSE())</f>
        <v>#VALUE!</v>
      </c>
      <c r="T496" s="95" t="e">
        <f aca="false">HLOOKUP("power rail",#REF!,MATCH($A496,#REF!,0),FALSE())</f>
        <v>#VALUE!</v>
      </c>
      <c r="U496" s="96" t="e">
        <f aca="false">HLOOKUP("Wake Capable",#REF!,MATCH($A496,#REF!,0),FALSE())</f>
        <v>#VALUE!</v>
      </c>
      <c r="V496" s="96" t="e">
        <f aca="false">HLOOKUP("Strap",#REF!,MATCH($A496,#REF!,0),FALSE())</f>
        <v>#VALUE!</v>
      </c>
      <c r="W496" s="96"/>
      <c r="X496" s="96"/>
      <c r="Y496" s="96"/>
      <c r="Z496" s="95"/>
      <c r="AA496" s="95" t="e">
        <f aca="false">HLOOKUP("Pad type",#REF!,MATCH($A496,#REF!,0),FALSE())</f>
        <v>#VALUE!</v>
      </c>
      <c r="AB496" s="100"/>
      <c r="AC496" s="100" t="e">
        <f aca="false">HLOOKUP("POR Pin State",#REF!,MATCH($A496,#REF!,0),FALSE())</f>
        <v>#VALUE!</v>
      </c>
      <c r="AD496" s="187"/>
      <c r="AE496" s="187"/>
      <c r="AF496" s="187"/>
      <c r="AG496" s="187"/>
      <c r="AH496" s="188"/>
      <c r="AI496" s="188"/>
      <c r="AJ496" s="189"/>
      <c r="AK496" s="189"/>
      <c r="AL496" s="189"/>
      <c r="AM496" s="189"/>
      <c r="AN496" s="189"/>
      <c r="AO496" s="189"/>
      <c r="AP496" s="189"/>
      <c r="AQ496" s="207" t="s">
        <v>1112</v>
      </c>
      <c r="AR496" s="104"/>
      <c r="AS496" s="104"/>
      <c r="AT496" s="104"/>
      <c r="AU496" s="104"/>
      <c r="AV496" s="104"/>
      <c r="AW496" s="104"/>
      <c r="AX496" s="104"/>
      <c r="AY496" s="104"/>
      <c r="AZ496" s="104"/>
      <c r="BA496" s="104"/>
      <c r="BB496" s="162"/>
      <c r="BC496" s="104"/>
      <c r="BD496" s="191"/>
      <c r="BE496" s="198" t="s">
        <v>1111</v>
      </c>
      <c r="BF496" s="108" t="e">
        <f aca="false">VLOOKUP($A496,#REF!, 34, FALSE())</f>
        <v>#VALUE!</v>
      </c>
      <c r="BG496" s="108" t="e">
        <f aca="false">VLOOKUP($A496,#REF!, 22, FALSE())</f>
        <v>#VALUE!</v>
      </c>
      <c r="BH496" s="109"/>
    </row>
    <row r="497" s="193" customFormat="true" ht="12.75" hidden="false" customHeight="true" outlineLevel="0" collapsed="false">
      <c r="A497" s="133" t="s">
        <v>1113</v>
      </c>
      <c r="B497" s="86" t="e">
        <f aca="false">VLOOKUP($A497,#REF!, 34, FALSE())</f>
        <v>#VALUE!</v>
      </c>
      <c r="C497" s="87" t="str">
        <f aca="false">CONCATENATE("unused_",A497)</f>
        <v>unused_UPHY2_PLL1_TERMP</v>
      </c>
      <c r="D497" s="88" t="e">
        <f aca="false">IF(LEN(VLOOKUP($A497,#REF!,8,FALSE())),LEFT(VLOOKUP($A497,#REF!,8,FALSE()),LEN(VLOOKUP($A497,#REF!,8,FALSE()))-2),"")</f>
        <v>#VALUE!</v>
      </c>
      <c r="E497" s="89" t="s">
        <v>1114</v>
      </c>
      <c r="F497" s="90" t="e">
        <f aca="false">IF(LEN(VLOOKUP($A497,#REF!,5,FALSE())),IF(INDEX(#REF!,MATCH($A497,#REF!,0),2),LEFT(VLOOKUP($A497,#REF!,5,FALSE()),LEN(VLOOKUP($A497,#REF!,5,FALSE()))-2),CONCATENATE(LEFT(VLOOKUP($A497,#REF!,5,FALSE()),LEN(VLOOKUP($A497,#REF!,5,FALSE()))-2),"*")),"")</f>
        <v>#VALUE!</v>
      </c>
      <c r="G497" s="90" t="e">
        <f aca="false">IF(LEN(VLOOKUP($A497,#REF!,6,FALSE())),IF(INDEX(#REF!,MATCH($A497,#REF!,0),3),LEFT(VLOOKUP($A497,#REF!,6,FALSE()),LEN(VLOOKUP($A497,#REF!,6,FALSE()))-2),CONCATENATE(LEFT(VLOOKUP($A497,#REF!,6,FALSE()),LEN(VLOOKUP($A497,#REF!,6,FALSE()))-2),"*")),"")</f>
        <v>#VALUE!</v>
      </c>
      <c r="H497" s="91" t="e">
        <f aca="false">IF(LEN(VLOOKUP($A497,#REF!,7,FALSE())),IF(INDEX(#REF!,MATCH($A497,#REF!,0),4),LEFT(VLOOKUP($A497,#REF!,7,FALSE()),LEN(VLOOKUP($A497,#REF!,7,FALSE()))-2),CONCATENATE(LEFT(VLOOKUP($A497,#REF!,7,FALSE()),LEN(VLOOKUP($A497,#REF!,7,FALSE()))-2),"*")),"")</f>
        <v>#VALUE!</v>
      </c>
      <c r="I497" s="92" t="e">
        <f aca="false">IF(LEN(VLOOKUP($A497,#REF!,8,FALSE())),UPPER(RIGHT(VLOOKUP($A497,#REF!,8,FALSE()), 1)),"")</f>
        <v>#VALUE!</v>
      </c>
      <c r="J497" s="90" t="e">
        <f aca="false">IF(LEN(VLOOKUP($A497,#REF!,4,FALSE())),UPPER(RIGHT(VLOOKUP($A497,#REF!,4,FALSE()), 1)),"")</f>
        <v>#VALUE!</v>
      </c>
      <c r="K497" s="90" t="e">
        <f aca="false">IF(LEN(VLOOKUP($A497,#REF!,5,FALSE())),UPPER(RIGHT(VLOOKUP($A497,#REF!,5,FALSE()), 1)),"")</f>
        <v>#VALUE!</v>
      </c>
      <c r="L497" s="90" t="e">
        <f aca="false">IF(LEN(VLOOKUP($A497,#REF!,6,FALSE())),UPPER(RIGHT(VLOOKUP($A497,#REF!,6,FALSE()), 1)),"")</f>
        <v>#VALUE!</v>
      </c>
      <c r="M497" s="91" t="e">
        <f aca="false">IF(LEN(VLOOKUP($A497,#REF!,7,FALSE())),UPPER(RIGHT(VLOOKUP($A497,#REF!,7,FALSE()), 1)),"")</f>
        <v>#VALUE!</v>
      </c>
      <c r="N497" s="185"/>
      <c r="O497" s="185"/>
      <c r="P497" s="185"/>
      <c r="Q497" s="185"/>
      <c r="R497" s="185"/>
      <c r="S497" s="100" t="e">
        <f aca="false">HLOOKUP("Device Tree Pin Name",#REF!,MATCH($A497,#REF!,0),FALSE())</f>
        <v>#VALUE!</v>
      </c>
      <c r="T497" s="95" t="e">
        <f aca="false">HLOOKUP("power rail",#REF!,MATCH($A497,#REF!,0),FALSE())</f>
        <v>#VALUE!</v>
      </c>
      <c r="U497" s="96" t="e">
        <f aca="false">HLOOKUP("Wake Capable",#REF!,MATCH($A497,#REF!,0),FALSE())</f>
        <v>#VALUE!</v>
      </c>
      <c r="V497" s="96" t="e">
        <f aca="false">HLOOKUP("Strap",#REF!,MATCH($A497,#REF!,0),FALSE())</f>
        <v>#VALUE!</v>
      </c>
      <c r="W497" s="96"/>
      <c r="X497" s="96"/>
      <c r="Y497" s="96"/>
      <c r="Z497" s="95"/>
      <c r="AA497" s="95" t="e">
        <f aca="false">HLOOKUP("Pad type",#REF!,MATCH($A497,#REF!,0),FALSE())</f>
        <v>#VALUE!</v>
      </c>
      <c r="AB497" s="100"/>
      <c r="AC497" s="100" t="e">
        <f aca="false">HLOOKUP("POR Pin State",#REF!,MATCH($A497,#REF!,0),FALSE())</f>
        <v>#VALUE!</v>
      </c>
      <c r="AD497" s="187"/>
      <c r="AE497" s="187"/>
      <c r="AF497" s="187"/>
      <c r="AG497" s="187"/>
      <c r="AH497" s="188"/>
      <c r="AI497" s="188"/>
      <c r="AJ497" s="189"/>
      <c r="AK497" s="189"/>
      <c r="AL497" s="189"/>
      <c r="AM497" s="189"/>
      <c r="AN497" s="189"/>
      <c r="AO497" s="189"/>
      <c r="AP497" s="189"/>
      <c r="AQ497" s="207" t="s">
        <v>1114</v>
      </c>
      <c r="AR497" s="104"/>
      <c r="AS497" s="104"/>
      <c r="AT497" s="104"/>
      <c r="AU497" s="104"/>
      <c r="AV497" s="104"/>
      <c r="AW497" s="104"/>
      <c r="AX497" s="104"/>
      <c r="AY497" s="104"/>
      <c r="AZ497" s="104"/>
      <c r="BA497" s="199" t="s">
        <v>950</v>
      </c>
      <c r="BB497" s="162"/>
      <c r="BC497" s="104"/>
      <c r="BD497" s="191"/>
      <c r="BE497" s="195" t="s">
        <v>1114</v>
      </c>
      <c r="BF497" s="108" t="e">
        <f aca="false">VLOOKUP($A497,#REF!, 34, FALSE())</f>
        <v>#VALUE!</v>
      </c>
      <c r="BG497" s="108" t="e">
        <f aca="false">VLOOKUP($A497,#REF!, 22, FALSE())</f>
        <v>#VALUE!</v>
      </c>
      <c r="BH497" s="109"/>
    </row>
    <row r="498" s="193" customFormat="true" ht="12.75" hidden="false" customHeight="true" outlineLevel="0" collapsed="false">
      <c r="A498" s="133" t="s">
        <v>1115</v>
      </c>
      <c r="B498" s="86" t="e">
        <f aca="false">VLOOKUP($A498,#REF!, 34, FALSE())</f>
        <v>#VALUE!</v>
      </c>
      <c r="C498" s="87" t="str">
        <f aca="false">CONCATENATE("unused_",A498)</f>
        <v>unused_UPHY2_PLL2_TERMP</v>
      </c>
      <c r="D498" s="88" t="e">
        <f aca="false">IF(LEN(VLOOKUP($A498,#REF!,8,FALSE())),LEFT(VLOOKUP($A498,#REF!,8,FALSE()),LEN(VLOOKUP($A498,#REF!,8,FALSE()))-2),"")</f>
        <v>#VALUE!</v>
      </c>
      <c r="E498" s="89" t="s">
        <v>1113</v>
      </c>
      <c r="F498" s="90" t="e">
        <f aca="false">IF(LEN(VLOOKUP($A498,#REF!,5,FALSE())),IF(INDEX(#REF!,MATCH($A498,#REF!,0),2),LEFT(VLOOKUP($A498,#REF!,5,FALSE()),LEN(VLOOKUP($A498,#REF!,5,FALSE()))-2),CONCATENATE(LEFT(VLOOKUP($A498,#REF!,5,FALSE()),LEN(VLOOKUP($A498,#REF!,5,FALSE()))-2),"*")),"")</f>
        <v>#VALUE!</v>
      </c>
      <c r="G498" s="90" t="e">
        <f aca="false">IF(LEN(VLOOKUP($A498,#REF!,6,FALSE())),IF(INDEX(#REF!,MATCH($A498,#REF!,0),3),LEFT(VLOOKUP($A498,#REF!,6,FALSE()),LEN(VLOOKUP($A498,#REF!,6,FALSE()))-2),CONCATENATE(LEFT(VLOOKUP($A498,#REF!,6,FALSE()),LEN(VLOOKUP($A498,#REF!,6,FALSE()))-2),"*")),"")</f>
        <v>#VALUE!</v>
      </c>
      <c r="H498" s="91" t="e">
        <f aca="false">IF(LEN(VLOOKUP($A498,#REF!,7,FALSE())),IF(INDEX(#REF!,MATCH($A498,#REF!,0),4),LEFT(VLOOKUP($A498,#REF!,7,FALSE()),LEN(VLOOKUP($A498,#REF!,7,FALSE()))-2),CONCATENATE(LEFT(VLOOKUP($A498,#REF!,7,FALSE()),LEN(VLOOKUP($A498,#REF!,7,FALSE()))-2),"*")),"")</f>
        <v>#VALUE!</v>
      </c>
      <c r="I498" s="92" t="e">
        <f aca="false">IF(LEN(VLOOKUP($A498,#REF!,8,FALSE())),UPPER(RIGHT(VLOOKUP($A498,#REF!,8,FALSE()), 1)),"")</f>
        <v>#VALUE!</v>
      </c>
      <c r="J498" s="90" t="e">
        <f aca="false">IF(LEN(VLOOKUP($A498,#REF!,4,FALSE())),UPPER(RIGHT(VLOOKUP($A498,#REF!,4,FALSE()), 1)),"")</f>
        <v>#VALUE!</v>
      </c>
      <c r="K498" s="90" t="e">
        <f aca="false">IF(LEN(VLOOKUP($A498,#REF!,5,FALSE())),UPPER(RIGHT(VLOOKUP($A498,#REF!,5,FALSE()), 1)),"")</f>
        <v>#VALUE!</v>
      </c>
      <c r="L498" s="90" t="e">
        <f aca="false">IF(LEN(VLOOKUP($A498,#REF!,6,FALSE())),UPPER(RIGHT(VLOOKUP($A498,#REF!,6,FALSE()), 1)),"")</f>
        <v>#VALUE!</v>
      </c>
      <c r="M498" s="91" t="e">
        <f aca="false">IF(LEN(VLOOKUP($A498,#REF!,7,FALSE())),UPPER(RIGHT(VLOOKUP($A498,#REF!,7,FALSE()), 1)),"")</f>
        <v>#VALUE!</v>
      </c>
      <c r="N498" s="185"/>
      <c r="O498" s="185"/>
      <c r="P498" s="185"/>
      <c r="Q498" s="185"/>
      <c r="R498" s="185"/>
      <c r="S498" s="100" t="e">
        <f aca="false">HLOOKUP("Device Tree Pin Name",#REF!,MATCH($A498,#REF!,0),FALSE())</f>
        <v>#VALUE!</v>
      </c>
      <c r="T498" s="95" t="e">
        <f aca="false">HLOOKUP("power rail",#REF!,MATCH($A498,#REF!,0),FALSE())</f>
        <v>#VALUE!</v>
      </c>
      <c r="U498" s="96" t="e">
        <f aca="false">HLOOKUP("Wake Capable",#REF!,MATCH($A498,#REF!,0),FALSE())</f>
        <v>#VALUE!</v>
      </c>
      <c r="V498" s="96" t="e">
        <f aca="false">HLOOKUP("Strap",#REF!,MATCH($A498,#REF!,0),FALSE())</f>
        <v>#VALUE!</v>
      </c>
      <c r="W498" s="96"/>
      <c r="X498" s="96"/>
      <c r="Y498" s="96"/>
      <c r="Z498" s="95"/>
      <c r="AA498" s="95" t="e">
        <f aca="false">HLOOKUP("Pad type",#REF!,MATCH($A498,#REF!,0),FALSE())</f>
        <v>#VALUE!</v>
      </c>
      <c r="AB498" s="100"/>
      <c r="AC498" s="100" t="e">
        <f aca="false">HLOOKUP("POR Pin State",#REF!,MATCH($A498,#REF!,0),FALSE())</f>
        <v>#VALUE!</v>
      </c>
      <c r="AD498" s="187"/>
      <c r="AE498" s="187"/>
      <c r="AF498" s="187"/>
      <c r="AG498" s="187"/>
      <c r="AH498" s="188"/>
      <c r="AI498" s="188"/>
      <c r="AJ498" s="189"/>
      <c r="AK498" s="189"/>
      <c r="AL498" s="189"/>
      <c r="AM498" s="189"/>
      <c r="AN498" s="189"/>
      <c r="AO498" s="189"/>
      <c r="AP498" s="189"/>
      <c r="AQ498" s="208" t="s">
        <v>1113</v>
      </c>
      <c r="AR498" s="104"/>
      <c r="AS498" s="104"/>
      <c r="AT498" s="104"/>
      <c r="AU498" s="104"/>
      <c r="AV498" s="104"/>
      <c r="AW498" s="104"/>
      <c r="AX498" s="104"/>
      <c r="AY498" s="104"/>
      <c r="AZ498" s="104"/>
      <c r="BA498" s="199" t="s">
        <v>950</v>
      </c>
      <c r="BB498" s="162"/>
      <c r="BC498" s="104"/>
      <c r="BD498" s="191"/>
      <c r="BE498" s="195" t="s">
        <v>1113</v>
      </c>
      <c r="BF498" s="108" t="e">
        <f aca="false">VLOOKUP($A498,#REF!, 34, FALSE())</f>
        <v>#VALUE!</v>
      </c>
      <c r="BG498" s="108" t="e">
        <f aca="false">VLOOKUP($A498,#REF!, 22, FALSE())</f>
        <v>#VALUE!</v>
      </c>
      <c r="BH498" s="109"/>
    </row>
    <row r="499" s="193" customFormat="true" ht="12.75" hidden="false" customHeight="true" outlineLevel="0" collapsed="false">
      <c r="A499" s="133" t="s">
        <v>1114</v>
      </c>
      <c r="B499" s="86" t="e">
        <f aca="false">VLOOKUP($A499,#REF!, 34, FALSE())</f>
        <v>#VALUE!</v>
      </c>
      <c r="C499" s="87" t="str">
        <f aca="false">CONCATENATE("unused_",A499)</f>
        <v>unused_UPHY2_PLL0_TERMP</v>
      </c>
      <c r="D499" s="88" t="e">
        <f aca="false">IF(LEN(VLOOKUP($A499,#REF!,8,FALSE())),LEFT(VLOOKUP($A499,#REF!,8,FALSE()),LEN(VLOOKUP($A499,#REF!,8,FALSE()))-2),"")</f>
        <v>#VALUE!</v>
      </c>
      <c r="E499" s="89" t="s">
        <v>1113</v>
      </c>
      <c r="F499" s="90" t="e">
        <f aca="false">IF(LEN(VLOOKUP($A499,#REF!,5,FALSE())),IF(INDEX(#REF!,MATCH($A499,#REF!,0),2),LEFT(VLOOKUP($A499,#REF!,5,FALSE()),LEN(VLOOKUP($A499,#REF!,5,FALSE()))-2),CONCATENATE(LEFT(VLOOKUP($A499,#REF!,5,FALSE()),LEN(VLOOKUP($A499,#REF!,5,FALSE()))-2),"*")),"")</f>
        <v>#VALUE!</v>
      </c>
      <c r="G499" s="90" t="e">
        <f aca="false">IF(LEN(VLOOKUP($A499,#REF!,6,FALSE())),IF(INDEX(#REF!,MATCH($A499,#REF!,0),3),LEFT(VLOOKUP($A499,#REF!,6,FALSE()),LEN(VLOOKUP($A499,#REF!,6,FALSE()))-2),CONCATENATE(LEFT(VLOOKUP($A499,#REF!,6,FALSE()),LEN(VLOOKUP($A499,#REF!,6,FALSE()))-2),"*")),"")</f>
        <v>#VALUE!</v>
      </c>
      <c r="H499" s="91" t="e">
        <f aca="false">IF(LEN(VLOOKUP($A499,#REF!,7,FALSE())),IF(INDEX(#REF!,MATCH($A499,#REF!,0),4),LEFT(VLOOKUP($A499,#REF!,7,FALSE()),LEN(VLOOKUP($A499,#REF!,7,FALSE()))-2),CONCATENATE(LEFT(VLOOKUP($A499,#REF!,7,FALSE()),LEN(VLOOKUP($A499,#REF!,7,FALSE()))-2),"*")),"")</f>
        <v>#VALUE!</v>
      </c>
      <c r="I499" s="92" t="e">
        <f aca="false">IF(LEN(VLOOKUP($A499,#REF!,8,FALSE())),UPPER(RIGHT(VLOOKUP($A499,#REF!,8,FALSE()), 1)),"")</f>
        <v>#VALUE!</v>
      </c>
      <c r="J499" s="90" t="e">
        <f aca="false">IF(LEN(VLOOKUP($A499,#REF!,4,FALSE())),UPPER(RIGHT(VLOOKUP($A499,#REF!,4,FALSE()), 1)),"")</f>
        <v>#VALUE!</v>
      </c>
      <c r="K499" s="90" t="e">
        <f aca="false">IF(LEN(VLOOKUP($A499,#REF!,5,FALSE())),UPPER(RIGHT(VLOOKUP($A499,#REF!,5,FALSE()), 1)),"")</f>
        <v>#VALUE!</v>
      </c>
      <c r="L499" s="90" t="e">
        <f aca="false">IF(LEN(VLOOKUP($A499,#REF!,6,FALSE())),UPPER(RIGHT(VLOOKUP($A499,#REF!,6,FALSE()), 1)),"")</f>
        <v>#VALUE!</v>
      </c>
      <c r="M499" s="91" t="e">
        <f aca="false">IF(LEN(VLOOKUP($A499,#REF!,7,FALSE())),UPPER(RIGHT(VLOOKUP($A499,#REF!,7,FALSE()), 1)),"")</f>
        <v>#VALUE!</v>
      </c>
      <c r="N499" s="185"/>
      <c r="O499" s="185"/>
      <c r="P499" s="185"/>
      <c r="Q499" s="185"/>
      <c r="R499" s="185"/>
      <c r="S499" s="100" t="e">
        <f aca="false">HLOOKUP("Device Tree Pin Name",#REF!,MATCH($A499,#REF!,0),FALSE())</f>
        <v>#VALUE!</v>
      </c>
      <c r="T499" s="95" t="e">
        <f aca="false">HLOOKUP("power rail",#REF!,MATCH($A499,#REF!,0),FALSE())</f>
        <v>#VALUE!</v>
      </c>
      <c r="U499" s="96" t="e">
        <f aca="false">HLOOKUP("Wake Capable",#REF!,MATCH($A499,#REF!,0),FALSE())</f>
        <v>#VALUE!</v>
      </c>
      <c r="V499" s="96" t="e">
        <f aca="false">HLOOKUP("Strap",#REF!,MATCH($A499,#REF!,0),FALSE())</f>
        <v>#VALUE!</v>
      </c>
      <c r="W499" s="96"/>
      <c r="X499" s="96"/>
      <c r="Y499" s="96"/>
      <c r="Z499" s="95"/>
      <c r="AA499" s="95" t="e">
        <f aca="false">HLOOKUP("Pad type",#REF!,MATCH($A499,#REF!,0),FALSE())</f>
        <v>#VALUE!</v>
      </c>
      <c r="AB499" s="100"/>
      <c r="AC499" s="100" t="e">
        <f aca="false">HLOOKUP("POR Pin State",#REF!,MATCH($A499,#REF!,0),FALSE())</f>
        <v>#VALUE!</v>
      </c>
      <c r="AD499" s="187"/>
      <c r="AE499" s="187"/>
      <c r="AF499" s="187"/>
      <c r="AG499" s="187"/>
      <c r="AH499" s="188"/>
      <c r="AI499" s="188"/>
      <c r="AJ499" s="189"/>
      <c r="AK499" s="189"/>
      <c r="AL499" s="189"/>
      <c r="AM499" s="189"/>
      <c r="AN499" s="189"/>
      <c r="AO499" s="189"/>
      <c r="AP499" s="189"/>
      <c r="AQ499" s="207" t="s">
        <v>1113</v>
      </c>
      <c r="AR499" s="104"/>
      <c r="AS499" s="104"/>
      <c r="AT499" s="104"/>
      <c r="AU499" s="104"/>
      <c r="AV499" s="104"/>
      <c r="AW499" s="104"/>
      <c r="AX499" s="104"/>
      <c r="AY499" s="104"/>
      <c r="AZ499" s="104"/>
      <c r="BA499" s="199" t="s">
        <v>950</v>
      </c>
      <c r="BB499" s="162"/>
      <c r="BC499" s="104"/>
      <c r="BD499" s="191"/>
      <c r="BE499" s="195" t="s">
        <v>1115</v>
      </c>
      <c r="BF499" s="108" t="e">
        <f aca="false">VLOOKUP($A499,#REF!, 34, FALSE())</f>
        <v>#VALUE!</v>
      </c>
      <c r="BG499" s="108" t="e">
        <f aca="false">VLOOKUP($A499,#REF!, 22, FALSE())</f>
        <v>#VALUE!</v>
      </c>
      <c r="BH499" s="109"/>
    </row>
    <row r="500" s="181" customFormat="true" ht="18" hidden="false" customHeight="true" outlineLevel="0" collapsed="false">
      <c r="A500" s="64" t="s">
        <v>1116</v>
      </c>
      <c r="B500" s="64" t="s">
        <v>1117</v>
      </c>
      <c r="C500" s="65"/>
      <c r="D500" s="66"/>
      <c r="E500" s="66"/>
      <c r="F500" s="66"/>
      <c r="G500" s="66"/>
      <c r="H500" s="66"/>
      <c r="I500" s="65"/>
      <c r="J500" s="65"/>
      <c r="K500" s="65"/>
      <c r="L500" s="65"/>
      <c r="M500" s="65"/>
      <c r="N500" s="65"/>
      <c r="O500" s="65"/>
      <c r="P500" s="65"/>
      <c r="Q500" s="65"/>
      <c r="R500" s="65"/>
      <c r="S500" s="65"/>
      <c r="T500" s="65"/>
      <c r="U500" s="67"/>
      <c r="V500" s="67"/>
      <c r="W500" s="67"/>
      <c r="X500" s="67"/>
      <c r="Y500" s="67"/>
      <c r="Z500" s="68"/>
      <c r="AA500" s="68"/>
      <c r="AB500" s="68"/>
      <c r="AC500" s="68"/>
      <c r="AD500" s="68"/>
      <c r="AE500" s="68"/>
      <c r="AF500" s="68"/>
      <c r="AG500" s="68"/>
      <c r="AH500" s="68"/>
      <c r="AI500" s="68"/>
      <c r="AJ500" s="68"/>
      <c r="AK500" s="68"/>
      <c r="AL500" s="68"/>
      <c r="AM500" s="68"/>
      <c r="AN500" s="68"/>
      <c r="AO500" s="68"/>
      <c r="AP500" s="68"/>
      <c r="AQ500" s="69"/>
      <c r="AR500" s="69"/>
      <c r="AS500" s="70"/>
      <c r="AT500" s="70"/>
      <c r="AU500" s="70"/>
      <c r="AV500" s="70"/>
      <c r="AW500" s="70"/>
      <c r="AX500" s="70"/>
      <c r="AY500" s="70"/>
      <c r="AZ500" s="70"/>
      <c r="BA500" s="70"/>
      <c r="BB500" s="70"/>
      <c r="BC500" s="81" t="s">
        <v>1118</v>
      </c>
      <c r="BD500" s="70"/>
      <c r="BE500" s="211" t="s">
        <v>1116</v>
      </c>
      <c r="BF500" s="211" t="s">
        <v>1117</v>
      </c>
      <c r="BG500" s="182"/>
      <c r="BH500" s="182"/>
    </row>
    <row r="501" s="193" customFormat="true" ht="12.75" hidden="false" customHeight="true" outlineLevel="0" collapsed="false">
      <c r="A501" s="133" t="s">
        <v>1119</v>
      </c>
      <c r="B501" s="86" t="e">
        <f aca="false">VLOOKUP($A501,#REF!, 34, FALSE())</f>
        <v>#VALUE!</v>
      </c>
      <c r="C501" s="87" t="str">
        <f aca="false">CONCATENATE("unused_",A501)</f>
        <v>unused_DDR_XM0_B0D0</v>
      </c>
      <c r="D501" s="88" t="e">
        <f aca="false">IF(LEN(VLOOKUP($A501,#REF!,8,FALSE())),LEFT(VLOOKUP($A501,#REF!,8,FALSE()),LEN(VLOOKUP($A501,#REF!,8,FALSE()))-2),"")</f>
        <v>#VALUE!</v>
      </c>
      <c r="E501" s="89" t="e">
        <f aca="false">IF(LEN(VLOOKUP($A501,#REF!,4,FALSE())),IF(INDEX(#REF!,MATCH($A501,#REF!,0),1),LEFT(VLOOKUP($A501,#REF!,4,FALSE()),LEN(VLOOKUP($A501,#REF!,4,FALSE()))-2),CONCATENATE(LEFT(VLOOKUP($A501,#REF!,4,FALSE()),LEN(VLOOKUP($A501,#REF!,4,FALSE()))-2),"*")),"")</f>
        <v>#VALUE!</v>
      </c>
      <c r="F501" s="90" t="e">
        <f aca="false">IF(LEN(VLOOKUP($A501,#REF!,5,FALSE())),IF(INDEX(#REF!,MATCH($A501,#REF!,0),2),LEFT(VLOOKUP($A501,#REF!,5,FALSE()),LEN(VLOOKUP($A501,#REF!,5,FALSE()))-2),CONCATENATE(LEFT(VLOOKUP($A501,#REF!,5,FALSE()),LEN(VLOOKUP($A501,#REF!,5,FALSE()))-2),"*")),"")</f>
        <v>#VALUE!</v>
      </c>
      <c r="G501" s="90" t="e">
        <f aca="false">IF(LEN(VLOOKUP($A501,#REF!,6,FALSE())),IF(INDEX(#REF!,MATCH($A501,#REF!,0),3),LEFT(VLOOKUP($A501,#REF!,6,FALSE()),LEN(VLOOKUP($A501,#REF!,6,FALSE()))-2),CONCATENATE(LEFT(VLOOKUP($A501,#REF!,6,FALSE()),LEN(VLOOKUP($A501,#REF!,6,FALSE()))-2),"*")),"")</f>
        <v>#VALUE!</v>
      </c>
      <c r="H501" s="91" t="e">
        <f aca="false">IF(LEN(VLOOKUP($A501,#REF!,7,FALSE())),IF(INDEX(#REF!,MATCH($A501,#REF!,0),4),LEFT(VLOOKUP($A501,#REF!,7,FALSE()),LEN(VLOOKUP($A501,#REF!,7,FALSE()))-2),CONCATENATE(LEFT(VLOOKUP($A501,#REF!,7,FALSE()),LEN(VLOOKUP($A501,#REF!,7,FALSE()))-2),"*")),"")</f>
        <v>#VALUE!</v>
      </c>
      <c r="I501" s="92" t="e">
        <f aca="false">IF(LEN(VLOOKUP($A501,#REF!,8,FALSE())),UPPER(RIGHT(VLOOKUP($A501,#REF!,8,FALSE()), 1)),"")</f>
        <v>#VALUE!</v>
      </c>
      <c r="J501" s="90" t="e">
        <f aca="false">IF(LEN(VLOOKUP($A501,#REF!,4,FALSE())),UPPER(RIGHT(VLOOKUP($A501,#REF!,4,FALSE()), 1)),"")</f>
        <v>#VALUE!</v>
      </c>
      <c r="K501" s="90" t="e">
        <f aca="false">IF(LEN(VLOOKUP($A501,#REF!,5,FALSE())),UPPER(RIGHT(VLOOKUP($A501,#REF!,5,FALSE()), 1)),"")</f>
        <v>#VALUE!</v>
      </c>
      <c r="L501" s="90" t="e">
        <f aca="false">IF(LEN(VLOOKUP($A501,#REF!,6,FALSE())),UPPER(RIGHT(VLOOKUP($A501,#REF!,6,FALSE()), 1)),"")</f>
        <v>#VALUE!</v>
      </c>
      <c r="M501" s="91" t="e">
        <f aca="false">IF(LEN(VLOOKUP($A501,#REF!,7,FALSE())),UPPER(RIGHT(VLOOKUP($A501,#REF!,7,FALSE()), 1)),"")</f>
        <v>#VALUE!</v>
      </c>
      <c r="N501" s="185"/>
      <c r="O501" s="185"/>
      <c r="P501" s="185"/>
      <c r="Q501" s="185"/>
      <c r="R501" s="185"/>
      <c r="S501" s="100" t="e">
        <f aca="false">HLOOKUP("Device Tree Pin Name",#REF!,MATCH($A501,#REF!,0),FALSE())</f>
        <v>#VALUE!</v>
      </c>
      <c r="T501" s="95" t="e">
        <f aca="false">HLOOKUP("power rail",#REF!,MATCH($A501,#REF!,0),FALSE())</f>
        <v>#VALUE!</v>
      </c>
      <c r="U501" s="96" t="e">
        <f aca="false">HLOOKUP("Wake Capable",#REF!,MATCH($A501,#REF!,0),FALSE())</f>
        <v>#VALUE!</v>
      </c>
      <c r="V501" s="96" t="e">
        <f aca="false">HLOOKUP("Strap",#REF!,MATCH($A501,#REF!,0),FALSE())</f>
        <v>#VALUE!</v>
      </c>
      <c r="W501" s="96"/>
      <c r="X501" s="96"/>
      <c r="Y501" s="96"/>
      <c r="Z501" s="95"/>
      <c r="AA501" s="95" t="e">
        <f aca="false">HLOOKUP("Pad type",#REF!,MATCH($A501,#REF!,0),FALSE())</f>
        <v>#VALUE!</v>
      </c>
      <c r="AB501" s="94"/>
      <c r="AC501" s="94" t="e">
        <f aca="false">HLOOKUP("POR Pin State",#REF!,MATCH($A501,#REF!,0),FALSE())</f>
        <v>#VALUE!</v>
      </c>
      <c r="AD501" s="201"/>
      <c r="AE501" s="202"/>
      <c r="AF501" s="202"/>
      <c r="AG501" s="202"/>
      <c r="AH501" s="203"/>
      <c r="AI501" s="188"/>
      <c r="AJ501" s="189"/>
      <c r="AK501" s="189"/>
      <c r="AL501" s="189"/>
      <c r="AM501" s="189"/>
      <c r="AN501" s="189"/>
      <c r="AO501" s="189"/>
      <c r="AP501" s="189"/>
      <c r="AQ501" s="194" t="s">
        <v>1120</v>
      </c>
      <c r="AR501" s="104"/>
      <c r="AS501" s="104"/>
      <c r="AT501" s="104"/>
      <c r="AU501" s="104"/>
      <c r="AV501" s="104"/>
      <c r="AW501" s="104"/>
      <c r="AX501" s="104"/>
      <c r="AY501" s="104"/>
      <c r="AZ501" s="104"/>
      <c r="BA501" s="104"/>
      <c r="BB501" s="162"/>
      <c r="BC501" s="174"/>
      <c r="BD501" s="212"/>
      <c r="BE501" s="213" t="s">
        <v>1121</v>
      </c>
      <c r="BF501" s="108" t="e">
        <f aca="false">VLOOKUP($A501,#REF!, 34, FALSE())</f>
        <v>#VALUE!</v>
      </c>
      <c r="BG501" s="108" t="e">
        <f aca="false">VLOOKUP($A501,#REF!, 22, FALSE())</f>
        <v>#VALUE!</v>
      </c>
      <c r="BH501" s="109"/>
    </row>
    <row r="502" s="193" customFormat="true" ht="12.75" hidden="false" customHeight="true" outlineLevel="0" collapsed="false">
      <c r="A502" s="133" t="s">
        <v>1122</v>
      </c>
      <c r="B502" s="86" t="e">
        <f aca="false">VLOOKUP($A502,#REF!, 34, FALSE())</f>
        <v>#VALUE!</v>
      </c>
      <c r="C502" s="87" t="str">
        <f aca="false">CONCATENATE("unused_",A502)</f>
        <v>unused_DDR_XM0_B0D1</v>
      </c>
      <c r="D502" s="88" t="e">
        <f aca="false">IF(LEN(VLOOKUP($A502,#REF!,8,FALSE())),LEFT(VLOOKUP($A502,#REF!,8,FALSE()),LEN(VLOOKUP($A502,#REF!,8,FALSE()))-2),"")</f>
        <v>#VALUE!</v>
      </c>
      <c r="E502" s="89" t="e">
        <f aca="false">IF(LEN(VLOOKUP($A502,#REF!,4,FALSE())),IF(INDEX(#REF!,MATCH($A502,#REF!,0),1),LEFT(VLOOKUP($A502,#REF!,4,FALSE()),LEN(VLOOKUP($A502,#REF!,4,FALSE()))-2),CONCATENATE(LEFT(VLOOKUP($A502,#REF!,4,FALSE()),LEN(VLOOKUP($A502,#REF!,4,FALSE()))-2),"*")),"")</f>
        <v>#VALUE!</v>
      </c>
      <c r="F502" s="90" t="e">
        <f aca="false">IF(LEN(VLOOKUP($A502,#REF!,5,FALSE())),IF(INDEX(#REF!,MATCH($A502,#REF!,0),2),LEFT(VLOOKUP($A502,#REF!,5,FALSE()),LEN(VLOOKUP($A502,#REF!,5,FALSE()))-2),CONCATENATE(LEFT(VLOOKUP($A502,#REF!,5,FALSE()),LEN(VLOOKUP($A502,#REF!,5,FALSE()))-2),"*")),"")</f>
        <v>#VALUE!</v>
      </c>
      <c r="G502" s="90" t="e">
        <f aca="false">IF(LEN(VLOOKUP($A502,#REF!,6,FALSE())),IF(INDEX(#REF!,MATCH($A502,#REF!,0),3),LEFT(VLOOKUP($A502,#REF!,6,FALSE()),LEN(VLOOKUP($A502,#REF!,6,FALSE()))-2),CONCATENATE(LEFT(VLOOKUP($A502,#REF!,6,FALSE()),LEN(VLOOKUP($A502,#REF!,6,FALSE()))-2),"*")),"")</f>
        <v>#VALUE!</v>
      </c>
      <c r="H502" s="91" t="e">
        <f aca="false">IF(LEN(VLOOKUP($A502,#REF!,7,FALSE())),IF(INDEX(#REF!,MATCH($A502,#REF!,0),4),LEFT(VLOOKUP($A502,#REF!,7,FALSE()),LEN(VLOOKUP($A502,#REF!,7,FALSE()))-2),CONCATENATE(LEFT(VLOOKUP($A502,#REF!,7,FALSE()),LEN(VLOOKUP($A502,#REF!,7,FALSE()))-2),"*")),"")</f>
        <v>#VALUE!</v>
      </c>
      <c r="I502" s="92" t="e">
        <f aca="false">IF(LEN(VLOOKUP($A502,#REF!,8,FALSE())),UPPER(RIGHT(VLOOKUP($A502,#REF!,8,FALSE()), 1)),"")</f>
        <v>#VALUE!</v>
      </c>
      <c r="J502" s="90" t="e">
        <f aca="false">IF(LEN(VLOOKUP($A502,#REF!,4,FALSE())),UPPER(RIGHT(VLOOKUP($A502,#REF!,4,FALSE()), 1)),"")</f>
        <v>#VALUE!</v>
      </c>
      <c r="K502" s="90" t="e">
        <f aca="false">IF(LEN(VLOOKUP($A502,#REF!,5,FALSE())),UPPER(RIGHT(VLOOKUP($A502,#REF!,5,FALSE()), 1)),"")</f>
        <v>#VALUE!</v>
      </c>
      <c r="L502" s="90" t="e">
        <f aca="false">IF(LEN(VLOOKUP($A502,#REF!,6,FALSE())),UPPER(RIGHT(VLOOKUP($A502,#REF!,6,FALSE()), 1)),"")</f>
        <v>#VALUE!</v>
      </c>
      <c r="M502" s="91" t="e">
        <f aca="false">IF(LEN(VLOOKUP($A502,#REF!,7,FALSE())),UPPER(RIGHT(VLOOKUP($A502,#REF!,7,FALSE()), 1)),"")</f>
        <v>#VALUE!</v>
      </c>
      <c r="N502" s="185"/>
      <c r="O502" s="185"/>
      <c r="P502" s="185"/>
      <c r="Q502" s="185"/>
      <c r="R502" s="185"/>
      <c r="S502" s="100" t="e">
        <f aca="false">HLOOKUP("Device Tree Pin Name",#REF!,MATCH($A502,#REF!,0),FALSE())</f>
        <v>#VALUE!</v>
      </c>
      <c r="T502" s="95" t="e">
        <f aca="false">HLOOKUP("power rail",#REF!,MATCH($A502,#REF!,0),FALSE())</f>
        <v>#VALUE!</v>
      </c>
      <c r="U502" s="96" t="e">
        <f aca="false">HLOOKUP("Wake Capable",#REF!,MATCH($A502,#REF!,0),FALSE())</f>
        <v>#VALUE!</v>
      </c>
      <c r="V502" s="96" t="e">
        <f aca="false">HLOOKUP("Strap",#REF!,MATCH($A502,#REF!,0),FALSE())</f>
        <v>#VALUE!</v>
      </c>
      <c r="W502" s="96"/>
      <c r="X502" s="96"/>
      <c r="Y502" s="96"/>
      <c r="Z502" s="95"/>
      <c r="AA502" s="95" t="e">
        <f aca="false">HLOOKUP("Pad type",#REF!,MATCH($A502,#REF!,0),FALSE())</f>
        <v>#VALUE!</v>
      </c>
      <c r="AB502" s="100"/>
      <c r="AC502" s="100" t="e">
        <f aca="false">HLOOKUP("POR Pin State",#REF!,MATCH($A502,#REF!,0),FALSE())</f>
        <v>#VALUE!</v>
      </c>
      <c r="AD502" s="186"/>
      <c r="AE502" s="187"/>
      <c r="AF502" s="187"/>
      <c r="AG502" s="187"/>
      <c r="AH502" s="188"/>
      <c r="AI502" s="188"/>
      <c r="AJ502" s="189"/>
      <c r="AK502" s="189"/>
      <c r="AL502" s="189"/>
      <c r="AM502" s="189"/>
      <c r="AN502" s="189"/>
      <c r="AO502" s="189"/>
      <c r="AP502" s="189"/>
      <c r="AQ502" s="194" t="s">
        <v>1123</v>
      </c>
      <c r="AR502" s="104"/>
      <c r="AS502" s="104"/>
      <c r="AT502" s="104"/>
      <c r="AU502" s="104"/>
      <c r="AV502" s="104"/>
      <c r="AW502" s="104"/>
      <c r="AX502" s="104"/>
      <c r="AY502" s="104"/>
      <c r="AZ502" s="104"/>
      <c r="BA502" s="104"/>
      <c r="BB502" s="162"/>
      <c r="BC502" s="104"/>
      <c r="BD502" s="214"/>
      <c r="BE502" s="213" t="s">
        <v>1124</v>
      </c>
      <c r="BF502" s="108" t="e">
        <f aca="false">VLOOKUP($A502,#REF!, 34, FALSE())</f>
        <v>#VALUE!</v>
      </c>
      <c r="BG502" s="108" t="e">
        <f aca="false">VLOOKUP($A502,#REF!, 22, FALSE())</f>
        <v>#VALUE!</v>
      </c>
      <c r="BH502" s="109"/>
    </row>
    <row r="503" s="193" customFormat="true" ht="12.75" hidden="false" customHeight="true" outlineLevel="0" collapsed="false">
      <c r="A503" s="133" t="s">
        <v>1125</v>
      </c>
      <c r="B503" s="86" t="e">
        <f aca="false">VLOOKUP($A503,#REF!, 34, FALSE())</f>
        <v>#VALUE!</v>
      </c>
      <c r="C503" s="87" t="str">
        <f aca="false">CONCATENATE("unused_",A503)</f>
        <v>unused_DDR_XM0_B0D2</v>
      </c>
      <c r="D503" s="88" t="e">
        <f aca="false">IF(LEN(VLOOKUP($A503,#REF!,8,FALSE())),LEFT(VLOOKUP($A503,#REF!,8,FALSE()),LEN(VLOOKUP($A503,#REF!,8,FALSE()))-2),"")</f>
        <v>#VALUE!</v>
      </c>
      <c r="E503" s="89" t="e">
        <f aca="false">IF(LEN(VLOOKUP($A503,#REF!,4,FALSE())),IF(INDEX(#REF!,MATCH($A503,#REF!,0),1),LEFT(VLOOKUP($A503,#REF!,4,FALSE()),LEN(VLOOKUP($A503,#REF!,4,FALSE()))-2),CONCATENATE(LEFT(VLOOKUP($A503,#REF!,4,FALSE()),LEN(VLOOKUP($A503,#REF!,4,FALSE()))-2),"*")),"")</f>
        <v>#VALUE!</v>
      </c>
      <c r="F503" s="90" t="e">
        <f aca="false">IF(LEN(VLOOKUP($A503,#REF!,5,FALSE())),IF(INDEX(#REF!,MATCH($A503,#REF!,0),2),LEFT(VLOOKUP($A503,#REF!,5,FALSE()),LEN(VLOOKUP($A503,#REF!,5,FALSE()))-2),CONCATENATE(LEFT(VLOOKUP($A503,#REF!,5,FALSE()),LEN(VLOOKUP($A503,#REF!,5,FALSE()))-2),"*")),"")</f>
        <v>#VALUE!</v>
      </c>
      <c r="G503" s="90" t="e">
        <f aca="false">IF(LEN(VLOOKUP($A503,#REF!,6,FALSE())),IF(INDEX(#REF!,MATCH($A503,#REF!,0),3),LEFT(VLOOKUP($A503,#REF!,6,FALSE()),LEN(VLOOKUP($A503,#REF!,6,FALSE()))-2),CONCATENATE(LEFT(VLOOKUP($A503,#REF!,6,FALSE()),LEN(VLOOKUP($A503,#REF!,6,FALSE()))-2),"*")),"")</f>
        <v>#VALUE!</v>
      </c>
      <c r="H503" s="91" t="e">
        <f aca="false">IF(LEN(VLOOKUP($A503,#REF!,7,FALSE())),IF(INDEX(#REF!,MATCH($A503,#REF!,0),4),LEFT(VLOOKUP($A503,#REF!,7,FALSE()),LEN(VLOOKUP($A503,#REF!,7,FALSE()))-2),CONCATENATE(LEFT(VLOOKUP($A503,#REF!,7,FALSE()),LEN(VLOOKUP($A503,#REF!,7,FALSE()))-2),"*")),"")</f>
        <v>#VALUE!</v>
      </c>
      <c r="I503" s="92" t="e">
        <f aca="false">IF(LEN(VLOOKUP($A503,#REF!,8,FALSE())),UPPER(RIGHT(VLOOKUP($A503,#REF!,8,FALSE()), 1)),"")</f>
        <v>#VALUE!</v>
      </c>
      <c r="J503" s="90" t="e">
        <f aca="false">IF(LEN(VLOOKUP($A503,#REF!,4,FALSE())),UPPER(RIGHT(VLOOKUP($A503,#REF!,4,FALSE()), 1)),"")</f>
        <v>#VALUE!</v>
      </c>
      <c r="K503" s="90" t="e">
        <f aca="false">IF(LEN(VLOOKUP($A503,#REF!,5,FALSE())),UPPER(RIGHT(VLOOKUP($A503,#REF!,5,FALSE()), 1)),"")</f>
        <v>#VALUE!</v>
      </c>
      <c r="L503" s="90" t="e">
        <f aca="false">IF(LEN(VLOOKUP($A503,#REF!,6,FALSE())),UPPER(RIGHT(VLOOKUP($A503,#REF!,6,FALSE()), 1)),"")</f>
        <v>#VALUE!</v>
      </c>
      <c r="M503" s="91" t="e">
        <f aca="false">IF(LEN(VLOOKUP($A503,#REF!,7,FALSE())),UPPER(RIGHT(VLOOKUP($A503,#REF!,7,FALSE()), 1)),"")</f>
        <v>#VALUE!</v>
      </c>
      <c r="N503" s="185"/>
      <c r="O503" s="185"/>
      <c r="P503" s="185"/>
      <c r="Q503" s="185"/>
      <c r="R503" s="185"/>
      <c r="S503" s="100" t="e">
        <f aca="false">HLOOKUP("Device Tree Pin Name",#REF!,MATCH($A503,#REF!,0),FALSE())</f>
        <v>#VALUE!</v>
      </c>
      <c r="T503" s="95" t="e">
        <f aca="false">HLOOKUP("power rail",#REF!,MATCH($A503,#REF!,0),FALSE())</f>
        <v>#VALUE!</v>
      </c>
      <c r="U503" s="96" t="e">
        <f aca="false">HLOOKUP("Wake Capable",#REF!,MATCH($A503,#REF!,0),FALSE())</f>
        <v>#VALUE!</v>
      </c>
      <c r="V503" s="96" t="e">
        <f aca="false">HLOOKUP("Strap",#REF!,MATCH($A503,#REF!,0),FALSE())</f>
        <v>#VALUE!</v>
      </c>
      <c r="W503" s="96"/>
      <c r="X503" s="96"/>
      <c r="Y503" s="96"/>
      <c r="Z503" s="95"/>
      <c r="AA503" s="95" t="e">
        <f aca="false">HLOOKUP("Pad type",#REF!,MATCH($A503,#REF!,0),FALSE())</f>
        <v>#VALUE!</v>
      </c>
      <c r="AB503" s="100"/>
      <c r="AC503" s="100" t="e">
        <f aca="false">HLOOKUP("POR Pin State",#REF!,MATCH($A503,#REF!,0),FALSE())</f>
        <v>#VALUE!</v>
      </c>
      <c r="AD503" s="186"/>
      <c r="AE503" s="187"/>
      <c r="AF503" s="187"/>
      <c r="AG503" s="187"/>
      <c r="AH503" s="188"/>
      <c r="AI503" s="188"/>
      <c r="AJ503" s="189"/>
      <c r="AK503" s="189"/>
      <c r="AL503" s="189"/>
      <c r="AM503" s="189"/>
      <c r="AN503" s="189"/>
      <c r="AO503" s="189"/>
      <c r="AP503" s="189"/>
      <c r="AQ503" s="194" t="s">
        <v>1126</v>
      </c>
      <c r="AR503" s="104"/>
      <c r="AS503" s="104"/>
      <c r="AT503" s="104"/>
      <c r="AU503" s="104"/>
      <c r="AV503" s="104"/>
      <c r="AW503" s="104"/>
      <c r="AX503" s="104"/>
      <c r="AY503" s="104"/>
      <c r="AZ503" s="104"/>
      <c r="BA503" s="104"/>
      <c r="BB503" s="162"/>
      <c r="BC503" s="104"/>
      <c r="BD503" s="214"/>
      <c r="BE503" s="213" t="s">
        <v>1127</v>
      </c>
      <c r="BF503" s="108" t="e">
        <f aca="false">VLOOKUP($A503,#REF!, 34, FALSE())</f>
        <v>#VALUE!</v>
      </c>
      <c r="BG503" s="108" t="e">
        <f aca="false">VLOOKUP($A503,#REF!, 22, FALSE())</f>
        <v>#VALUE!</v>
      </c>
      <c r="BH503" s="109"/>
    </row>
    <row r="504" s="193" customFormat="true" ht="12.75" hidden="false" customHeight="true" outlineLevel="0" collapsed="false">
      <c r="A504" s="133" t="s">
        <v>1128</v>
      </c>
      <c r="B504" s="86" t="e">
        <f aca="false">VLOOKUP($A504,#REF!, 34, FALSE())</f>
        <v>#VALUE!</v>
      </c>
      <c r="C504" s="87" t="str">
        <f aca="false">CONCATENATE("unused_",A504)</f>
        <v>unused_DDR_XM0_B0D3</v>
      </c>
      <c r="D504" s="88" t="e">
        <f aca="false">IF(LEN(VLOOKUP($A504,#REF!,8,FALSE())),LEFT(VLOOKUP($A504,#REF!,8,FALSE()),LEN(VLOOKUP($A504,#REF!,8,FALSE()))-2),"")</f>
        <v>#VALUE!</v>
      </c>
      <c r="E504" s="89" t="e">
        <f aca="false">IF(LEN(VLOOKUP($A504,#REF!,4,FALSE())),IF(INDEX(#REF!,MATCH($A504,#REF!,0),1),LEFT(VLOOKUP($A504,#REF!,4,FALSE()),LEN(VLOOKUP($A504,#REF!,4,FALSE()))-2),CONCATENATE(LEFT(VLOOKUP($A504,#REF!,4,FALSE()),LEN(VLOOKUP($A504,#REF!,4,FALSE()))-2),"*")),"")</f>
        <v>#VALUE!</v>
      </c>
      <c r="F504" s="90" t="e">
        <f aca="false">IF(LEN(VLOOKUP($A504,#REF!,5,FALSE())),IF(INDEX(#REF!,MATCH($A504,#REF!,0),2),LEFT(VLOOKUP($A504,#REF!,5,FALSE()),LEN(VLOOKUP($A504,#REF!,5,FALSE()))-2),CONCATENATE(LEFT(VLOOKUP($A504,#REF!,5,FALSE()),LEN(VLOOKUP($A504,#REF!,5,FALSE()))-2),"*")),"")</f>
        <v>#VALUE!</v>
      </c>
      <c r="G504" s="90" t="e">
        <f aca="false">IF(LEN(VLOOKUP($A504,#REF!,6,FALSE())),IF(INDEX(#REF!,MATCH($A504,#REF!,0),3),LEFT(VLOOKUP($A504,#REF!,6,FALSE()),LEN(VLOOKUP($A504,#REF!,6,FALSE()))-2),CONCATENATE(LEFT(VLOOKUP($A504,#REF!,6,FALSE()),LEN(VLOOKUP($A504,#REF!,6,FALSE()))-2),"*")),"")</f>
        <v>#VALUE!</v>
      </c>
      <c r="H504" s="91" t="e">
        <f aca="false">IF(LEN(VLOOKUP($A504,#REF!,7,FALSE())),IF(INDEX(#REF!,MATCH($A504,#REF!,0),4),LEFT(VLOOKUP($A504,#REF!,7,FALSE()),LEN(VLOOKUP($A504,#REF!,7,FALSE()))-2),CONCATENATE(LEFT(VLOOKUP($A504,#REF!,7,FALSE()),LEN(VLOOKUP($A504,#REF!,7,FALSE()))-2),"*")),"")</f>
        <v>#VALUE!</v>
      </c>
      <c r="I504" s="92" t="e">
        <f aca="false">IF(LEN(VLOOKUP($A504,#REF!,8,FALSE())),UPPER(RIGHT(VLOOKUP($A504,#REF!,8,FALSE()), 1)),"")</f>
        <v>#VALUE!</v>
      </c>
      <c r="J504" s="90" t="e">
        <f aca="false">IF(LEN(VLOOKUP($A504,#REF!,4,FALSE())),UPPER(RIGHT(VLOOKUP($A504,#REF!,4,FALSE()), 1)),"")</f>
        <v>#VALUE!</v>
      </c>
      <c r="K504" s="90" t="e">
        <f aca="false">IF(LEN(VLOOKUP($A504,#REF!,5,FALSE())),UPPER(RIGHT(VLOOKUP($A504,#REF!,5,FALSE()), 1)),"")</f>
        <v>#VALUE!</v>
      </c>
      <c r="L504" s="90" t="e">
        <f aca="false">IF(LEN(VLOOKUP($A504,#REF!,6,FALSE())),UPPER(RIGHT(VLOOKUP($A504,#REF!,6,FALSE()), 1)),"")</f>
        <v>#VALUE!</v>
      </c>
      <c r="M504" s="91" t="e">
        <f aca="false">IF(LEN(VLOOKUP($A504,#REF!,7,FALSE())),UPPER(RIGHT(VLOOKUP($A504,#REF!,7,FALSE()), 1)),"")</f>
        <v>#VALUE!</v>
      </c>
      <c r="N504" s="185"/>
      <c r="O504" s="185"/>
      <c r="P504" s="185"/>
      <c r="Q504" s="185"/>
      <c r="R504" s="185"/>
      <c r="S504" s="100" t="e">
        <f aca="false">HLOOKUP("Device Tree Pin Name",#REF!,MATCH($A504,#REF!,0),FALSE())</f>
        <v>#VALUE!</v>
      </c>
      <c r="T504" s="95" t="e">
        <f aca="false">HLOOKUP("power rail",#REF!,MATCH($A504,#REF!,0),FALSE())</f>
        <v>#VALUE!</v>
      </c>
      <c r="U504" s="96" t="e">
        <f aca="false">HLOOKUP("Wake Capable",#REF!,MATCH($A504,#REF!,0),FALSE())</f>
        <v>#VALUE!</v>
      </c>
      <c r="V504" s="96" t="e">
        <f aca="false">HLOOKUP("Strap",#REF!,MATCH($A504,#REF!,0),FALSE())</f>
        <v>#VALUE!</v>
      </c>
      <c r="W504" s="96"/>
      <c r="X504" s="96"/>
      <c r="Y504" s="96"/>
      <c r="Z504" s="95"/>
      <c r="AA504" s="95" t="e">
        <f aca="false">HLOOKUP("Pad type",#REF!,MATCH($A504,#REF!,0),FALSE())</f>
        <v>#VALUE!</v>
      </c>
      <c r="AB504" s="100"/>
      <c r="AC504" s="100" t="e">
        <f aca="false">HLOOKUP("POR Pin State",#REF!,MATCH($A504,#REF!,0),FALSE())</f>
        <v>#VALUE!</v>
      </c>
      <c r="AD504" s="186"/>
      <c r="AE504" s="187"/>
      <c r="AF504" s="187"/>
      <c r="AG504" s="187"/>
      <c r="AH504" s="188"/>
      <c r="AI504" s="188"/>
      <c r="AJ504" s="189"/>
      <c r="AK504" s="189"/>
      <c r="AL504" s="189"/>
      <c r="AM504" s="189"/>
      <c r="AN504" s="189"/>
      <c r="AO504" s="189"/>
      <c r="AP504" s="189"/>
      <c r="AQ504" s="194" t="s">
        <v>1129</v>
      </c>
      <c r="AR504" s="104"/>
      <c r="AS504" s="104"/>
      <c r="AT504" s="104"/>
      <c r="AU504" s="104"/>
      <c r="AV504" s="104"/>
      <c r="AW504" s="104"/>
      <c r="AX504" s="104"/>
      <c r="AY504" s="104"/>
      <c r="AZ504" s="104"/>
      <c r="BA504" s="104"/>
      <c r="BB504" s="162"/>
      <c r="BC504" s="104"/>
      <c r="BD504" s="214"/>
      <c r="BE504" s="213" t="s">
        <v>1130</v>
      </c>
      <c r="BF504" s="108" t="e">
        <f aca="false">VLOOKUP($A504,#REF!, 34, FALSE())</f>
        <v>#VALUE!</v>
      </c>
      <c r="BG504" s="108" t="e">
        <f aca="false">VLOOKUP($A504,#REF!, 22, FALSE())</f>
        <v>#VALUE!</v>
      </c>
      <c r="BH504" s="109"/>
    </row>
    <row r="505" s="193" customFormat="true" ht="12.75" hidden="false" customHeight="true" outlineLevel="0" collapsed="false">
      <c r="A505" s="133" t="s">
        <v>1131</v>
      </c>
      <c r="B505" s="86" t="e">
        <f aca="false">VLOOKUP($A505,#REF!, 34, FALSE())</f>
        <v>#VALUE!</v>
      </c>
      <c r="C505" s="87" t="str">
        <f aca="false">CONCATENATE("unused_",A505)</f>
        <v>unused_DDR_XM0_B0D4</v>
      </c>
      <c r="D505" s="88" t="e">
        <f aca="false">IF(LEN(VLOOKUP($A505,#REF!,8,FALSE())),LEFT(VLOOKUP($A505,#REF!,8,FALSE()),LEN(VLOOKUP($A505,#REF!,8,FALSE()))-2),"")</f>
        <v>#VALUE!</v>
      </c>
      <c r="E505" s="89" t="e">
        <f aca="false">IF(LEN(VLOOKUP($A505,#REF!,4,FALSE())),IF(INDEX(#REF!,MATCH($A505,#REF!,0),1),LEFT(VLOOKUP($A505,#REF!,4,FALSE()),LEN(VLOOKUP($A505,#REF!,4,FALSE()))-2),CONCATENATE(LEFT(VLOOKUP($A505,#REF!,4,FALSE()),LEN(VLOOKUP($A505,#REF!,4,FALSE()))-2),"*")),"")</f>
        <v>#VALUE!</v>
      </c>
      <c r="F505" s="90" t="e">
        <f aca="false">IF(LEN(VLOOKUP($A505,#REF!,5,FALSE())),IF(INDEX(#REF!,MATCH($A505,#REF!,0),2),LEFT(VLOOKUP($A505,#REF!,5,FALSE()),LEN(VLOOKUP($A505,#REF!,5,FALSE()))-2),CONCATENATE(LEFT(VLOOKUP($A505,#REF!,5,FALSE()),LEN(VLOOKUP($A505,#REF!,5,FALSE()))-2),"*")),"")</f>
        <v>#VALUE!</v>
      </c>
      <c r="G505" s="90" t="e">
        <f aca="false">IF(LEN(VLOOKUP($A505,#REF!,6,FALSE())),IF(INDEX(#REF!,MATCH($A505,#REF!,0),3),LEFT(VLOOKUP($A505,#REF!,6,FALSE()),LEN(VLOOKUP($A505,#REF!,6,FALSE()))-2),CONCATENATE(LEFT(VLOOKUP($A505,#REF!,6,FALSE()),LEN(VLOOKUP($A505,#REF!,6,FALSE()))-2),"*")),"")</f>
        <v>#VALUE!</v>
      </c>
      <c r="H505" s="91" t="e">
        <f aca="false">IF(LEN(VLOOKUP($A505,#REF!,7,FALSE())),IF(INDEX(#REF!,MATCH($A505,#REF!,0),4),LEFT(VLOOKUP($A505,#REF!,7,FALSE()),LEN(VLOOKUP($A505,#REF!,7,FALSE()))-2),CONCATENATE(LEFT(VLOOKUP($A505,#REF!,7,FALSE()),LEN(VLOOKUP($A505,#REF!,7,FALSE()))-2),"*")),"")</f>
        <v>#VALUE!</v>
      </c>
      <c r="I505" s="92" t="e">
        <f aca="false">IF(LEN(VLOOKUP($A505,#REF!,8,FALSE())),UPPER(RIGHT(VLOOKUP($A505,#REF!,8,FALSE()), 1)),"")</f>
        <v>#VALUE!</v>
      </c>
      <c r="J505" s="90" t="e">
        <f aca="false">IF(LEN(VLOOKUP($A505,#REF!,4,FALSE())),UPPER(RIGHT(VLOOKUP($A505,#REF!,4,FALSE()), 1)),"")</f>
        <v>#VALUE!</v>
      </c>
      <c r="K505" s="90" t="e">
        <f aca="false">IF(LEN(VLOOKUP($A505,#REF!,5,FALSE())),UPPER(RIGHT(VLOOKUP($A505,#REF!,5,FALSE()), 1)),"")</f>
        <v>#VALUE!</v>
      </c>
      <c r="L505" s="90" t="e">
        <f aca="false">IF(LEN(VLOOKUP($A505,#REF!,6,FALSE())),UPPER(RIGHT(VLOOKUP($A505,#REF!,6,FALSE()), 1)),"")</f>
        <v>#VALUE!</v>
      </c>
      <c r="M505" s="91" t="e">
        <f aca="false">IF(LEN(VLOOKUP($A505,#REF!,7,FALSE())),UPPER(RIGHT(VLOOKUP($A505,#REF!,7,FALSE()), 1)),"")</f>
        <v>#VALUE!</v>
      </c>
      <c r="N505" s="185"/>
      <c r="O505" s="185"/>
      <c r="P505" s="185"/>
      <c r="Q505" s="185"/>
      <c r="R505" s="185"/>
      <c r="S505" s="100" t="e">
        <f aca="false">HLOOKUP("Device Tree Pin Name",#REF!,MATCH($A505,#REF!,0),FALSE())</f>
        <v>#VALUE!</v>
      </c>
      <c r="T505" s="95" t="e">
        <f aca="false">HLOOKUP("power rail",#REF!,MATCH($A505,#REF!,0),FALSE())</f>
        <v>#VALUE!</v>
      </c>
      <c r="U505" s="96" t="e">
        <f aca="false">HLOOKUP("Wake Capable",#REF!,MATCH($A505,#REF!,0),FALSE())</f>
        <v>#VALUE!</v>
      </c>
      <c r="V505" s="96" t="e">
        <f aca="false">HLOOKUP("Strap",#REF!,MATCH($A505,#REF!,0),FALSE())</f>
        <v>#VALUE!</v>
      </c>
      <c r="W505" s="96"/>
      <c r="X505" s="96"/>
      <c r="Y505" s="96"/>
      <c r="Z505" s="95"/>
      <c r="AA505" s="95" t="e">
        <f aca="false">HLOOKUP("Pad type",#REF!,MATCH($A505,#REF!,0),FALSE())</f>
        <v>#VALUE!</v>
      </c>
      <c r="AB505" s="100"/>
      <c r="AC505" s="100" t="e">
        <f aca="false">HLOOKUP("POR Pin State",#REF!,MATCH($A505,#REF!,0),FALSE())</f>
        <v>#VALUE!</v>
      </c>
      <c r="AD505" s="186"/>
      <c r="AE505" s="187"/>
      <c r="AF505" s="187"/>
      <c r="AG505" s="187"/>
      <c r="AH505" s="188"/>
      <c r="AI505" s="188"/>
      <c r="AJ505" s="189"/>
      <c r="AK505" s="189"/>
      <c r="AL505" s="189"/>
      <c r="AM505" s="189"/>
      <c r="AN505" s="189"/>
      <c r="AO505" s="189"/>
      <c r="AP505" s="189"/>
      <c r="AQ505" s="194" t="s">
        <v>1132</v>
      </c>
      <c r="AR505" s="104"/>
      <c r="AS505" s="104"/>
      <c r="AT505" s="104"/>
      <c r="AU505" s="104"/>
      <c r="AV505" s="104"/>
      <c r="AW505" s="104"/>
      <c r="AX505" s="104"/>
      <c r="AY505" s="104"/>
      <c r="AZ505" s="104"/>
      <c r="BA505" s="104"/>
      <c r="BB505" s="162"/>
      <c r="BC505" s="104"/>
      <c r="BD505" s="214"/>
      <c r="BE505" s="213" t="s">
        <v>1133</v>
      </c>
      <c r="BF505" s="108" t="e">
        <f aca="false">VLOOKUP($A505,#REF!, 34, FALSE())</f>
        <v>#VALUE!</v>
      </c>
      <c r="BG505" s="108" t="e">
        <f aca="false">VLOOKUP($A505,#REF!, 22, FALSE())</f>
        <v>#VALUE!</v>
      </c>
      <c r="BH505" s="109"/>
    </row>
    <row r="506" s="193" customFormat="true" ht="12.75" hidden="false" customHeight="true" outlineLevel="0" collapsed="false">
      <c r="A506" s="133" t="s">
        <v>1134</v>
      </c>
      <c r="B506" s="86" t="e">
        <f aca="false">VLOOKUP($A506,#REF!, 34, FALSE())</f>
        <v>#VALUE!</v>
      </c>
      <c r="C506" s="87" t="str">
        <f aca="false">CONCATENATE("unused_",A506)</f>
        <v>unused_DDR_XM0_B0D5</v>
      </c>
      <c r="D506" s="88" t="e">
        <f aca="false">IF(LEN(VLOOKUP($A506,#REF!,8,FALSE())),LEFT(VLOOKUP($A506,#REF!,8,FALSE()),LEN(VLOOKUP($A506,#REF!,8,FALSE()))-2),"")</f>
        <v>#VALUE!</v>
      </c>
      <c r="E506" s="89" t="e">
        <f aca="false">IF(LEN(VLOOKUP($A506,#REF!,4,FALSE())),IF(INDEX(#REF!,MATCH($A506,#REF!,0),1),LEFT(VLOOKUP($A506,#REF!,4,FALSE()),LEN(VLOOKUP($A506,#REF!,4,FALSE()))-2),CONCATENATE(LEFT(VLOOKUP($A506,#REF!,4,FALSE()),LEN(VLOOKUP($A506,#REF!,4,FALSE()))-2),"*")),"")</f>
        <v>#VALUE!</v>
      </c>
      <c r="F506" s="90" t="e">
        <f aca="false">IF(LEN(VLOOKUP($A506,#REF!,5,FALSE())),IF(INDEX(#REF!,MATCH($A506,#REF!,0),2),LEFT(VLOOKUP($A506,#REF!,5,FALSE()),LEN(VLOOKUP($A506,#REF!,5,FALSE()))-2),CONCATENATE(LEFT(VLOOKUP($A506,#REF!,5,FALSE()),LEN(VLOOKUP($A506,#REF!,5,FALSE()))-2),"*")),"")</f>
        <v>#VALUE!</v>
      </c>
      <c r="G506" s="90" t="e">
        <f aca="false">IF(LEN(VLOOKUP($A506,#REF!,6,FALSE())),IF(INDEX(#REF!,MATCH($A506,#REF!,0),3),LEFT(VLOOKUP($A506,#REF!,6,FALSE()),LEN(VLOOKUP($A506,#REF!,6,FALSE()))-2),CONCATENATE(LEFT(VLOOKUP($A506,#REF!,6,FALSE()),LEN(VLOOKUP($A506,#REF!,6,FALSE()))-2),"*")),"")</f>
        <v>#VALUE!</v>
      </c>
      <c r="H506" s="91" t="e">
        <f aca="false">IF(LEN(VLOOKUP($A506,#REF!,7,FALSE())),IF(INDEX(#REF!,MATCH($A506,#REF!,0),4),LEFT(VLOOKUP($A506,#REF!,7,FALSE()),LEN(VLOOKUP($A506,#REF!,7,FALSE()))-2),CONCATENATE(LEFT(VLOOKUP($A506,#REF!,7,FALSE()),LEN(VLOOKUP($A506,#REF!,7,FALSE()))-2),"*")),"")</f>
        <v>#VALUE!</v>
      </c>
      <c r="I506" s="92" t="e">
        <f aca="false">IF(LEN(VLOOKUP($A506,#REF!,8,FALSE())),UPPER(RIGHT(VLOOKUP($A506,#REF!,8,FALSE()), 1)),"")</f>
        <v>#VALUE!</v>
      </c>
      <c r="J506" s="90" t="e">
        <f aca="false">IF(LEN(VLOOKUP($A506,#REF!,4,FALSE())),UPPER(RIGHT(VLOOKUP($A506,#REF!,4,FALSE()), 1)),"")</f>
        <v>#VALUE!</v>
      </c>
      <c r="K506" s="90" t="e">
        <f aca="false">IF(LEN(VLOOKUP($A506,#REF!,5,FALSE())),UPPER(RIGHT(VLOOKUP($A506,#REF!,5,FALSE()), 1)),"")</f>
        <v>#VALUE!</v>
      </c>
      <c r="L506" s="90" t="e">
        <f aca="false">IF(LEN(VLOOKUP($A506,#REF!,6,FALSE())),UPPER(RIGHT(VLOOKUP($A506,#REF!,6,FALSE()), 1)),"")</f>
        <v>#VALUE!</v>
      </c>
      <c r="M506" s="91" t="e">
        <f aca="false">IF(LEN(VLOOKUP($A506,#REF!,7,FALSE())),UPPER(RIGHT(VLOOKUP($A506,#REF!,7,FALSE()), 1)),"")</f>
        <v>#VALUE!</v>
      </c>
      <c r="N506" s="185"/>
      <c r="O506" s="185"/>
      <c r="P506" s="185"/>
      <c r="Q506" s="185"/>
      <c r="R506" s="185"/>
      <c r="S506" s="100" t="e">
        <f aca="false">HLOOKUP("Device Tree Pin Name",#REF!,MATCH($A506,#REF!,0),FALSE())</f>
        <v>#VALUE!</v>
      </c>
      <c r="T506" s="95" t="e">
        <f aca="false">HLOOKUP("power rail",#REF!,MATCH($A506,#REF!,0),FALSE())</f>
        <v>#VALUE!</v>
      </c>
      <c r="U506" s="96" t="e">
        <f aca="false">HLOOKUP("Wake Capable",#REF!,MATCH($A506,#REF!,0),FALSE())</f>
        <v>#VALUE!</v>
      </c>
      <c r="V506" s="96" t="e">
        <f aca="false">HLOOKUP("Strap",#REF!,MATCH($A506,#REF!,0),FALSE())</f>
        <v>#VALUE!</v>
      </c>
      <c r="W506" s="96"/>
      <c r="X506" s="96"/>
      <c r="Y506" s="96"/>
      <c r="Z506" s="95"/>
      <c r="AA506" s="95" t="e">
        <f aca="false">HLOOKUP("Pad type",#REF!,MATCH($A506,#REF!,0),FALSE())</f>
        <v>#VALUE!</v>
      </c>
      <c r="AB506" s="100"/>
      <c r="AC506" s="100" t="e">
        <f aca="false">HLOOKUP("POR Pin State",#REF!,MATCH($A506,#REF!,0),FALSE())</f>
        <v>#VALUE!</v>
      </c>
      <c r="AD506" s="186"/>
      <c r="AE506" s="187"/>
      <c r="AF506" s="187"/>
      <c r="AG506" s="187"/>
      <c r="AH506" s="188"/>
      <c r="AI506" s="188"/>
      <c r="AJ506" s="189"/>
      <c r="AK506" s="189"/>
      <c r="AL506" s="189"/>
      <c r="AM506" s="189"/>
      <c r="AN506" s="189"/>
      <c r="AO506" s="189"/>
      <c r="AP506" s="189"/>
      <c r="AQ506" s="194" t="s">
        <v>1135</v>
      </c>
      <c r="AR506" s="104"/>
      <c r="AS506" s="104"/>
      <c r="AT506" s="104"/>
      <c r="AU506" s="104"/>
      <c r="AV506" s="104"/>
      <c r="AW506" s="104"/>
      <c r="AX506" s="104"/>
      <c r="AY506" s="104"/>
      <c r="AZ506" s="104"/>
      <c r="BA506" s="104"/>
      <c r="BB506" s="162"/>
      <c r="BC506" s="104"/>
      <c r="BD506" s="214"/>
      <c r="BE506" s="213" t="s">
        <v>1136</v>
      </c>
      <c r="BF506" s="108" t="e">
        <f aca="false">VLOOKUP($A506,#REF!, 34, FALSE())</f>
        <v>#VALUE!</v>
      </c>
      <c r="BG506" s="108" t="e">
        <f aca="false">VLOOKUP($A506,#REF!, 22, FALSE())</f>
        <v>#VALUE!</v>
      </c>
      <c r="BH506" s="109"/>
    </row>
    <row r="507" s="193" customFormat="true" ht="12.75" hidden="false" customHeight="true" outlineLevel="0" collapsed="false">
      <c r="A507" s="133" t="s">
        <v>1137</v>
      </c>
      <c r="B507" s="86" t="e">
        <f aca="false">VLOOKUP($A507,#REF!, 34, FALSE())</f>
        <v>#VALUE!</v>
      </c>
      <c r="C507" s="87" t="str">
        <f aca="false">CONCATENATE("unused_",A507)</f>
        <v>unused_DDR_XM0_B0D6</v>
      </c>
      <c r="D507" s="88" t="e">
        <f aca="false">IF(LEN(VLOOKUP($A507,#REF!,8,FALSE())),LEFT(VLOOKUP($A507,#REF!,8,FALSE()),LEN(VLOOKUP($A507,#REF!,8,FALSE()))-2),"")</f>
        <v>#VALUE!</v>
      </c>
      <c r="E507" s="89" t="e">
        <f aca="false">IF(LEN(VLOOKUP($A507,#REF!,4,FALSE())),IF(INDEX(#REF!,MATCH($A507,#REF!,0),1),LEFT(VLOOKUP($A507,#REF!,4,FALSE()),LEN(VLOOKUP($A507,#REF!,4,FALSE()))-2),CONCATENATE(LEFT(VLOOKUP($A507,#REF!,4,FALSE()),LEN(VLOOKUP($A507,#REF!,4,FALSE()))-2),"*")),"")</f>
        <v>#VALUE!</v>
      </c>
      <c r="F507" s="90" t="e">
        <f aca="false">IF(LEN(VLOOKUP($A507,#REF!,5,FALSE())),IF(INDEX(#REF!,MATCH($A507,#REF!,0),2),LEFT(VLOOKUP($A507,#REF!,5,FALSE()),LEN(VLOOKUP($A507,#REF!,5,FALSE()))-2),CONCATENATE(LEFT(VLOOKUP($A507,#REF!,5,FALSE()),LEN(VLOOKUP($A507,#REF!,5,FALSE()))-2),"*")),"")</f>
        <v>#VALUE!</v>
      </c>
      <c r="G507" s="90" t="e">
        <f aca="false">IF(LEN(VLOOKUP($A507,#REF!,6,FALSE())),IF(INDEX(#REF!,MATCH($A507,#REF!,0),3),LEFT(VLOOKUP($A507,#REF!,6,FALSE()),LEN(VLOOKUP($A507,#REF!,6,FALSE()))-2),CONCATENATE(LEFT(VLOOKUP($A507,#REF!,6,FALSE()),LEN(VLOOKUP($A507,#REF!,6,FALSE()))-2),"*")),"")</f>
        <v>#VALUE!</v>
      </c>
      <c r="H507" s="91" t="e">
        <f aca="false">IF(LEN(VLOOKUP($A507,#REF!,7,FALSE())),IF(INDEX(#REF!,MATCH($A507,#REF!,0),4),LEFT(VLOOKUP($A507,#REF!,7,FALSE()),LEN(VLOOKUP($A507,#REF!,7,FALSE()))-2),CONCATENATE(LEFT(VLOOKUP($A507,#REF!,7,FALSE()),LEN(VLOOKUP($A507,#REF!,7,FALSE()))-2),"*")),"")</f>
        <v>#VALUE!</v>
      </c>
      <c r="I507" s="92" t="e">
        <f aca="false">IF(LEN(VLOOKUP($A507,#REF!,8,FALSE())),UPPER(RIGHT(VLOOKUP($A507,#REF!,8,FALSE()), 1)),"")</f>
        <v>#VALUE!</v>
      </c>
      <c r="J507" s="90" t="e">
        <f aca="false">IF(LEN(VLOOKUP($A507,#REF!,4,FALSE())),UPPER(RIGHT(VLOOKUP($A507,#REF!,4,FALSE()), 1)),"")</f>
        <v>#VALUE!</v>
      </c>
      <c r="K507" s="90" t="e">
        <f aca="false">IF(LEN(VLOOKUP($A507,#REF!,5,FALSE())),UPPER(RIGHT(VLOOKUP($A507,#REF!,5,FALSE()), 1)),"")</f>
        <v>#VALUE!</v>
      </c>
      <c r="L507" s="90" t="e">
        <f aca="false">IF(LEN(VLOOKUP($A507,#REF!,6,FALSE())),UPPER(RIGHT(VLOOKUP($A507,#REF!,6,FALSE()), 1)),"")</f>
        <v>#VALUE!</v>
      </c>
      <c r="M507" s="91" t="e">
        <f aca="false">IF(LEN(VLOOKUP($A507,#REF!,7,FALSE())),UPPER(RIGHT(VLOOKUP($A507,#REF!,7,FALSE()), 1)),"")</f>
        <v>#VALUE!</v>
      </c>
      <c r="N507" s="185"/>
      <c r="O507" s="185"/>
      <c r="P507" s="185"/>
      <c r="Q507" s="185"/>
      <c r="R507" s="185"/>
      <c r="S507" s="100" t="e">
        <f aca="false">HLOOKUP("Device Tree Pin Name",#REF!,MATCH($A507,#REF!,0),FALSE())</f>
        <v>#VALUE!</v>
      </c>
      <c r="T507" s="95" t="e">
        <f aca="false">HLOOKUP("power rail",#REF!,MATCH($A507,#REF!,0),FALSE())</f>
        <v>#VALUE!</v>
      </c>
      <c r="U507" s="96" t="e">
        <f aca="false">HLOOKUP("Wake Capable",#REF!,MATCH($A507,#REF!,0),FALSE())</f>
        <v>#VALUE!</v>
      </c>
      <c r="V507" s="96" t="e">
        <f aca="false">HLOOKUP("Strap",#REF!,MATCH($A507,#REF!,0),FALSE())</f>
        <v>#VALUE!</v>
      </c>
      <c r="W507" s="96"/>
      <c r="X507" s="96"/>
      <c r="Y507" s="96"/>
      <c r="Z507" s="95"/>
      <c r="AA507" s="95" t="e">
        <f aca="false">HLOOKUP("Pad type",#REF!,MATCH($A507,#REF!,0),FALSE())</f>
        <v>#VALUE!</v>
      </c>
      <c r="AB507" s="100"/>
      <c r="AC507" s="100" t="e">
        <f aca="false">HLOOKUP("POR Pin State",#REF!,MATCH($A507,#REF!,0),FALSE())</f>
        <v>#VALUE!</v>
      </c>
      <c r="AD507" s="186"/>
      <c r="AE507" s="187"/>
      <c r="AF507" s="187"/>
      <c r="AG507" s="187"/>
      <c r="AH507" s="188"/>
      <c r="AI507" s="188"/>
      <c r="AJ507" s="189"/>
      <c r="AK507" s="189"/>
      <c r="AL507" s="189"/>
      <c r="AM507" s="189"/>
      <c r="AN507" s="189"/>
      <c r="AO507" s="189"/>
      <c r="AP507" s="189"/>
      <c r="AQ507" s="194" t="s">
        <v>1138</v>
      </c>
      <c r="AR507" s="104"/>
      <c r="AS507" s="104"/>
      <c r="AT507" s="104"/>
      <c r="AU507" s="104"/>
      <c r="AV507" s="104"/>
      <c r="AW507" s="104"/>
      <c r="AX507" s="104"/>
      <c r="AY507" s="104"/>
      <c r="AZ507" s="104"/>
      <c r="BA507" s="104"/>
      <c r="BB507" s="162"/>
      <c r="BC507" s="104"/>
      <c r="BD507" s="214"/>
      <c r="BE507" s="213" t="s">
        <v>1139</v>
      </c>
      <c r="BF507" s="108" t="e">
        <f aca="false">VLOOKUP($A507,#REF!, 34, FALSE())</f>
        <v>#VALUE!</v>
      </c>
      <c r="BG507" s="108" t="e">
        <f aca="false">VLOOKUP($A507,#REF!, 22, FALSE())</f>
        <v>#VALUE!</v>
      </c>
      <c r="BH507" s="109"/>
    </row>
    <row r="508" s="193" customFormat="true" ht="12.75" hidden="false" customHeight="true" outlineLevel="0" collapsed="false">
      <c r="A508" s="133" t="s">
        <v>1140</v>
      </c>
      <c r="B508" s="86" t="e">
        <f aca="false">VLOOKUP($A508,#REF!, 34, FALSE())</f>
        <v>#VALUE!</v>
      </c>
      <c r="C508" s="87" t="str">
        <f aca="false">CONCATENATE("unused_",A508)</f>
        <v>unused_DDR_XM0_B0D7</v>
      </c>
      <c r="D508" s="88" t="e">
        <f aca="false">IF(LEN(VLOOKUP($A508,#REF!,8,FALSE())),LEFT(VLOOKUP($A508,#REF!,8,FALSE()),LEN(VLOOKUP($A508,#REF!,8,FALSE()))-2),"")</f>
        <v>#VALUE!</v>
      </c>
      <c r="E508" s="89" t="e">
        <f aca="false">IF(LEN(VLOOKUP($A508,#REF!,4,FALSE())),IF(INDEX(#REF!,MATCH($A508,#REF!,0),1),LEFT(VLOOKUP($A508,#REF!,4,FALSE()),LEN(VLOOKUP($A508,#REF!,4,FALSE()))-2),CONCATENATE(LEFT(VLOOKUP($A508,#REF!,4,FALSE()),LEN(VLOOKUP($A508,#REF!,4,FALSE()))-2),"*")),"")</f>
        <v>#VALUE!</v>
      </c>
      <c r="F508" s="90" t="e">
        <f aca="false">IF(LEN(VLOOKUP($A508,#REF!,5,FALSE())),IF(INDEX(#REF!,MATCH($A508,#REF!,0),2),LEFT(VLOOKUP($A508,#REF!,5,FALSE()),LEN(VLOOKUP($A508,#REF!,5,FALSE()))-2),CONCATENATE(LEFT(VLOOKUP($A508,#REF!,5,FALSE()),LEN(VLOOKUP($A508,#REF!,5,FALSE()))-2),"*")),"")</f>
        <v>#VALUE!</v>
      </c>
      <c r="G508" s="90" t="e">
        <f aca="false">IF(LEN(VLOOKUP($A508,#REF!,6,FALSE())),IF(INDEX(#REF!,MATCH($A508,#REF!,0),3),LEFT(VLOOKUP($A508,#REF!,6,FALSE()),LEN(VLOOKUP($A508,#REF!,6,FALSE()))-2),CONCATENATE(LEFT(VLOOKUP($A508,#REF!,6,FALSE()),LEN(VLOOKUP($A508,#REF!,6,FALSE()))-2),"*")),"")</f>
        <v>#VALUE!</v>
      </c>
      <c r="H508" s="91" t="e">
        <f aca="false">IF(LEN(VLOOKUP($A508,#REF!,7,FALSE())),IF(INDEX(#REF!,MATCH($A508,#REF!,0),4),LEFT(VLOOKUP($A508,#REF!,7,FALSE()),LEN(VLOOKUP($A508,#REF!,7,FALSE()))-2),CONCATENATE(LEFT(VLOOKUP($A508,#REF!,7,FALSE()),LEN(VLOOKUP($A508,#REF!,7,FALSE()))-2),"*")),"")</f>
        <v>#VALUE!</v>
      </c>
      <c r="I508" s="92" t="e">
        <f aca="false">IF(LEN(VLOOKUP($A508,#REF!,8,FALSE())),UPPER(RIGHT(VLOOKUP($A508,#REF!,8,FALSE()), 1)),"")</f>
        <v>#VALUE!</v>
      </c>
      <c r="J508" s="90" t="e">
        <f aca="false">IF(LEN(VLOOKUP($A508,#REF!,4,FALSE())),UPPER(RIGHT(VLOOKUP($A508,#REF!,4,FALSE()), 1)),"")</f>
        <v>#VALUE!</v>
      </c>
      <c r="K508" s="90" t="e">
        <f aca="false">IF(LEN(VLOOKUP($A508,#REF!,5,FALSE())),UPPER(RIGHT(VLOOKUP($A508,#REF!,5,FALSE()), 1)),"")</f>
        <v>#VALUE!</v>
      </c>
      <c r="L508" s="90" t="e">
        <f aca="false">IF(LEN(VLOOKUP($A508,#REF!,6,FALSE())),UPPER(RIGHT(VLOOKUP($A508,#REF!,6,FALSE()), 1)),"")</f>
        <v>#VALUE!</v>
      </c>
      <c r="M508" s="91" t="e">
        <f aca="false">IF(LEN(VLOOKUP($A508,#REF!,7,FALSE())),UPPER(RIGHT(VLOOKUP($A508,#REF!,7,FALSE()), 1)),"")</f>
        <v>#VALUE!</v>
      </c>
      <c r="N508" s="185"/>
      <c r="O508" s="185"/>
      <c r="P508" s="185"/>
      <c r="Q508" s="185"/>
      <c r="R508" s="185"/>
      <c r="S508" s="100" t="e">
        <f aca="false">HLOOKUP("Device Tree Pin Name",#REF!,MATCH($A508,#REF!,0),FALSE())</f>
        <v>#VALUE!</v>
      </c>
      <c r="T508" s="95" t="e">
        <f aca="false">HLOOKUP("power rail",#REF!,MATCH($A508,#REF!,0),FALSE())</f>
        <v>#VALUE!</v>
      </c>
      <c r="U508" s="96" t="e">
        <f aca="false">HLOOKUP("Wake Capable",#REF!,MATCH($A508,#REF!,0),FALSE())</f>
        <v>#VALUE!</v>
      </c>
      <c r="V508" s="96" t="e">
        <f aca="false">HLOOKUP("Strap",#REF!,MATCH($A508,#REF!,0),FALSE())</f>
        <v>#VALUE!</v>
      </c>
      <c r="W508" s="96"/>
      <c r="X508" s="96"/>
      <c r="Y508" s="96"/>
      <c r="Z508" s="95"/>
      <c r="AA508" s="95" t="e">
        <f aca="false">HLOOKUP("Pad type",#REF!,MATCH($A508,#REF!,0),FALSE())</f>
        <v>#VALUE!</v>
      </c>
      <c r="AB508" s="100"/>
      <c r="AC508" s="100" t="e">
        <f aca="false">HLOOKUP("POR Pin State",#REF!,MATCH($A508,#REF!,0),FALSE())</f>
        <v>#VALUE!</v>
      </c>
      <c r="AD508" s="186"/>
      <c r="AE508" s="187"/>
      <c r="AF508" s="187"/>
      <c r="AG508" s="187"/>
      <c r="AH508" s="188"/>
      <c r="AI508" s="188"/>
      <c r="AJ508" s="189"/>
      <c r="AK508" s="189"/>
      <c r="AL508" s="189"/>
      <c r="AM508" s="189"/>
      <c r="AN508" s="189"/>
      <c r="AO508" s="189"/>
      <c r="AP508" s="189"/>
      <c r="AQ508" s="194" t="s">
        <v>1141</v>
      </c>
      <c r="AR508" s="104"/>
      <c r="AS508" s="104"/>
      <c r="AT508" s="104"/>
      <c r="AU508" s="104"/>
      <c r="AV508" s="104"/>
      <c r="AW508" s="104"/>
      <c r="AX508" s="104"/>
      <c r="AY508" s="104"/>
      <c r="AZ508" s="104"/>
      <c r="BA508" s="104"/>
      <c r="BB508" s="162"/>
      <c r="BC508" s="104"/>
      <c r="BD508" s="214"/>
      <c r="BE508" s="213" t="s">
        <v>1142</v>
      </c>
      <c r="BF508" s="108" t="e">
        <f aca="false">VLOOKUP($A508,#REF!, 34, FALSE())</f>
        <v>#VALUE!</v>
      </c>
      <c r="BG508" s="108" t="e">
        <f aca="false">VLOOKUP($A508,#REF!, 22, FALSE())</f>
        <v>#VALUE!</v>
      </c>
      <c r="BH508" s="109"/>
    </row>
    <row r="509" s="193" customFormat="true" ht="12.75" hidden="false" customHeight="true" outlineLevel="0" collapsed="false">
      <c r="A509" s="133" t="s">
        <v>1143</v>
      </c>
      <c r="B509" s="86" t="e">
        <f aca="false">VLOOKUP($A509,#REF!, 34, FALSE())</f>
        <v>#VALUE!</v>
      </c>
      <c r="C509" s="87" t="str">
        <f aca="false">CONCATENATE("unused_",A509)</f>
        <v>unused_DDR_XM0_B0DMI</v>
      </c>
      <c r="D509" s="88" t="e">
        <f aca="false">IF(LEN(VLOOKUP($A509,#REF!,8,FALSE())),LEFT(VLOOKUP($A509,#REF!,8,FALSE()),LEN(VLOOKUP($A509,#REF!,8,FALSE()))-2),"")</f>
        <v>#VALUE!</v>
      </c>
      <c r="E509" s="89" t="e">
        <f aca="false">IF(LEN(VLOOKUP($A509,#REF!,4,FALSE())),IF(INDEX(#REF!,MATCH($A509,#REF!,0),1),LEFT(VLOOKUP($A509,#REF!,4,FALSE()),LEN(VLOOKUP($A509,#REF!,4,FALSE()))-2),CONCATENATE(LEFT(VLOOKUP($A509,#REF!,4,FALSE()),LEN(VLOOKUP($A509,#REF!,4,FALSE()))-2),"*")),"")</f>
        <v>#VALUE!</v>
      </c>
      <c r="F509" s="90" t="e">
        <f aca="false">IF(LEN(VLOOKUP($A509,#REF!,5,FALSE())),IF(INDEX(#REF!,MATCH($A509,#REF!,0),2),LEFT(VLOOKUP($A509,#REF!,5,FALSE()),LEN(VLOOKUP($A509,#REF!,5,FALSE()))-2),CONCATENATE(LEFT(VLOOKUP($A509,#REF!,5,FALSE()),LEN(VLOOKUP($A509,#REF!,5,FALSE()))-2),"*")),"")</f>
        <v>#VALUE!</v>
      </c>
      <c r="G509" s="90" t="e">
        <f aca="false">IF(LEN(VLOOKUP($A509,#REF!,6,FALSE())),IF(INDEX(#REF!,MATCH($A509,#REF!,0),3),LEFT(VLOOKUP($A509,#REF!,6,FALSE()),LEN(VLOOKUP($A509,#REF!,6,FALSE()))-2),CONCATENATE(LEFT(VLOOKUP($A509,#REF!,6,FALSE()),LEN(VLOOKUP($A509,#REF!,6,FALSE()))-2),"*")),"")</f>
        <v>#VALUE!</v>
      </c>
      <c r="H509" s="91" t="e">
        <f aca="false">IF(LEN(VLOOKUP($A509,#REF!,7,FALSE())),IF(INDEX(#REF!,MATCH($A509,#REF!,0),4),LEFT(VLOOKUP($A509,#REF!,7,FALSE()),LEN(VLOOKUP($A509,#REF!,7,FALSE()))-2),CONCATENATE(LEFT(VLOOKUP($A509,#REF!,7,FALSE()),LEN(VLOOKUP($A509,#REF!,7,FALSE()))-2),"*")),"")</f>
        <v>#VALUE!</v>
      </c>
      <c r="I509" s="92" t="e">
        <f aca="false">IF(LEN(VLOOKUP($A509,#REF!,8,FALSE())),UPPER(RIGHT(VLOOKUP($A509,#REF!,8,FALSE()), 1)),"")</f>
        <v>#VALUE!</v>
      </c>
      <c r="J509" s="90" t="e">
        <f aca="false">IF(LEN(VLOOKUP($A509,#REF!,4,FALSE())),UPPER(RIGHT(VLOOKUP($A509,#REF!,4,FALSE()), 1)),"")</f>
        <v>#VALUE!</v>
      </c>
      <c r="K509" s="90" t="e">
        <f aca="false">IF(LEN(VLOOKUP($A509,#REF!,5,FALSE())),UPPER(RIGHT(VLOOKUP($A509,#REF!,5,FALSE()), 1)),"")</f>
        <v>#VALUE!</v>
      </c>
      <c r="L509" s="90" t="e">
        <f aca="false">IF(LEN(VLOOKUP($A509,#REF!,6,FALSE())),UPPER(RIGHT(VLOOKUP($A509,#REF!,6,FALSE()), 1)),"")</f>
        <v>#VALUE!</v>
      </c>
      <c r="M509" s="91" t="e">
        <f aca="false">IF(LEN(VLOOKUP($A509,#REF!,7,FALSE())),UPPER(RIGHT(VLOOKUP($A509,#REF!,7,FALSE()), 1)),"")</f>
        <v>#VALUE!</v>
      </c>
      <c r="N509" s="185"/>
      <c r="O509" s="185"/>
      <c r="P509" s="185"/>
      <c r="Q509" s="185"/>
      <c r="R509" s="185"/>
      <c r="S509" s="100" t="e">
        <f aca="false">HLOOKUP("Device Tree Pin Name",#REF!,MATCH($A509,#REF!,0),FALSE())</f>
        <v>#VALUE!</v>
      </c>
      <c r="T509" s="95" t="e">
        <f aca="false">HLOOKUP("power rail",#REF!,MATCH($A509,#REF!,0),FALSE())</f>
        <v>#VALUE!</v>
      </c>
      <c r="U509" s="96" t="e">
        <f aca="false">HLOOKUP("Wake Capable",#REF!,MATCH($A509,#REF!,0),FALSE())</f>
        <v>#VALUE!</v>
      </c>
      <c r="V509" s="96" t="e">
        <f aca="false">HLOOKUP("Strap",#REF!,MATCH($A509,#REF!,0),FALSE())</f>
        <v>#VALUE!</v>
      </c>
      <c r="W509" s="96"/>
      <c r="X509" s="96"/>
      <c r="Y509" s="96"/>
      <c r="Z509" s="95"/>
      <c r="AA509" s="95" t="e">
        <f aca="false">HLOOKUP("Pad type",#REF!,MATCH($A509,#REF!,0),FALSE())</f>
        <v>#VALUE!</v>
      </c>
      <c r="AB509" s="100"/>
      <c r="AC509" s="100" t="e">
        <f aca="false">HLOOKUP("POR Pin State",#REF!,MATCH($A509,#REF!,0),FALSE())</f>
        <v>#VALUE!</v>
      </c>
      <c r="AD509" s="186"/>
      <c r="AE509" s="187"/>
      <c r="AF509" s="187"/>
      <c r="AG509" s="187"/>
      <c r="AH509" s="188"/>
      <c r="AI509" s="188"/>
      <c r="AJ509" s="189"/>
      <c r="AK509" s="189"/>
      <c r="AL509" s="189"/>
      <c r="AM509" s="189"/>
      <c r="AN509" s="189"/>
      <c r="AO509" s="189"/>
      <c r="AP509" s="189"/>
      <c r="AQ509" s="194" t="s">
        <v>1143</v>
      </c>
      <c r="AR509" s="104"/>
      <c r="AS509" s="104"/>
      <c r="AT509" s="104"/>
      <c r="AU509" s="104"/>
      <c r="AV509" s="104"/>
      <c r="AW509" s="104"/>
      <c r="AX509" s="104"/>
      <c r="AY509" s="104"/>
      <c r="AZ509" s="104"/>
      <c r="BA509" s="104"/>
      <c r="BB509" s="162"/>
      <c r="BC509" s="104"/>
      <c r="BD509" s="214"/>
      <c r="BE509" s="213" t="s">
        <v>1144</v>
      </c>
      <c r="BF509" s="108" t="e">
        <f aca="false">VLOOKUP($A509,#REF!, 34, FALSE())</f>
        <v>#VALUE!</v>
      </c>
      <c r="BG509" s="108" t="e">
        <f aca="false">VLOOKUP($A509,#REF!, 22, FALSE())</f>
        <v>#VALUE!</v>
      </c>
      <c r="BH509" s="109"/>
    </row>
    <row r="510" s="193" customFormat="true" ht="12.75" hidden="false" customHeight="true" outlineLevel="0" collapsed="false">
      <c r="A510" s="1" t="s">
        <v>1145</v>
      </c>
      <c r="B510" s="86" t="e">
        <f aca="false">VLOOKUP($A510,#REF!, 34, FALSE())</f>
        <v>#VALUE!</v>
      </c>
      <c r="C510" s="87" t="str">
        <f aca="false">CONCATENATE("unused_",A510)</f>
        <v>unused_DDR_XM0_B0WCK_P</v>
      </c>
      <c r="D510" s="88" t="e">
        <f aca="false">IF(LEN(VLOOKUP($A510,#REF!,8,FALSE())),LEFT(VLOOKUP($A510,#REF!,8,FALSE()),LEN(VLOOKUP($A510,#REF!,8,FALSE()))-2),"")</f>
        <v>#VALUE!</v>
      </c>
      <c r="E510" s="89" t="e">
        <f aca="false">IF(LEN(VLOOKUP($A510,#REF!,4,FALSE())),IF(INDEX(#REF!,MATCH($A510,#REF!,0),1),LEFT(VLOOKUP($A510,#REF!,4,FALSE()),LEN(VLOOKUP($A510,#REF!,4,FALSE()))-2),CONCATENATE(LEFT(VLOOKUP($A510,#REF!,4,FALSE()),LEN(VLOOKUP($A510,#REF!,4,FALSE()))-2),"*")),"")</f>
        <v>#VALUE!</v>
      </c>
      <c r="F510" s="90" t="e">
        <f aca="false">IF(LEN(VLOOKUP($A510,#REF!,5,FALSE())),IF(INDEX(#REF!,MATCH($A510,#REF!,0),2),LEFT(VLOOKUP($A510,#REF!,5,FALSE()),LEN(VLOOKUP($A510,#REF!,5,FALSE()))-2),CONCATENATE(LEFT(VLOOKUP($A510,#REF!,5,FALSE()),LEN(VLOOKUP($A510,#REF!,5,FALSE()))-2),"*")),"")</f>
        <v>#VALUE!</v>
      </c>
      <c r="G510" s="90" t="e">
        <f aca="false">IF(LEN(VLOOKUP($A510,#REF!,6,FALSE())),IF(INDEX(#REF!,MATCH($A510,#REF!,0),3),LEFT(VLOOKUP($A510,#REF!,6,FALSE()),LEN(VLOOKUP($A510,#REF!,6,FALSE()))-2),CONCATENATE(LEFT(VLOOKUP($A510,#REF!,6,FALSE()),LEN(VLOOKUP($A510,#REF!,6,FALSE()))-2),"*")),"")</f>
        <v>#VALUE!</v>
      </c>
      <c r="H510" s="91" t="e">
        <f aca="false">IF(LEN(VLOOKUP($A510,#REF!,7,FALSE())),IF(INDEX(#REF!,MATCH($A510,#REF!,0),4),LEFT(VLOOKUP($A510,#REF!,7,FALSE()),LEN(VLOOKUP($A510,#REF!,7,FALSE()))-2),CONCATENATE(LEFT(VLOOKUP($A510,#REF!,7,FALSE()),LEN(VLOOKUP($A510,#REF!,7,FALSE()))-2),"*")),"")</f>
        <v>#VALUE!</v>
      </c>
      <c r="I510" s="92" t="e">
        <f aca="false">IF(LEN(VLOOKUP($A510,#REF!,8,FALSE())),UPPER(RIGHT(VLOOKUP($A510,#REF!,8,FALSE()), 1)),"")</f>
        <v>#VALUE!</v>
      </c>
      <c r="J510" s="90" t="e">
        <f aca="false">IF(LEN(VLOOKUP($A510,#REF!,4,FALSE())),UPPER(RIGHT(VLOOKUP($A510,#REF!,4,FALSE()), 1)),"")</f>
        <v>#VALUE!</v>
      </c>
      <c r="K510" s="90" t="e">
        <f aca="false">IF(LEN(VLOOKUP($A510,#REF!,5,FALSE())),UPPER(RIGHT(VLOOKUP($A510,#REF!,5,FALSE()), 1)),"")</f>
        <v>#VALUE!</v>
      </c>
      <c r="L510" s="90" t="e">
        <f aca="false">IF(LEN(VLOOKUP($A510,#REF!,6,FALSE())),UPPER(RIGHT(VLOOKUP($A510,#REF!,6,FALSE()), 1)),"")</f>
        <v>#VALUE!</v>
      </c>
      <c r="M510" s="91" t="e">
        <f aca="false">IF(LEN(VLOOKUP($A510,#REF!,7,FALSE())),UPPER(RIGHT(VLOOKUP($A510,#REF!,7,FALSE()), 1)),"")</f>
        <v>#VALUE!</v>
      </c>
      <c r="N510" s="185"/>
      <c r="O510" s="185"/>
      <c r="P510" s="185"/>
      <c r="Q510" s="185"/>
      <c r="R510" s="185"/>
      <c r="S510" s="100" t="e">
        <f aca="false">HLOOKUP("Device Tree Pin Name",#REF!,MATCH($A510,#REF!,0),FALSE())</f>
        <v>#VALUE!</v>
      </c>
      <c r="T510" s="95" t="e">
        <f aca="false">HLOOKUP("power rail",#REF!,MATCH($A510,#REF!,0),FALSE())</f>
        <v>#VALUE!</v>
      </c>
      <c r="U510" s="96" t="e">
        <f aca="false">HLOOKUP("Wake Capable",#REF!,MATCH($A510,#REF!,0),FALSE())</f>
        <v>#VALUE!</v>
      </c>
      <c r="V510" s="96" t="e">
        <f aca="false">HLOOKUP("Strap",#REF!,MATCH($A510,#REF!,0),FALSE())</f>
        <v>#VALUE!</v>
      </c>
      <c r="W510" s="96"/>
      <c r="X510" s="96"/>
      <c r="Y510" s="96"/>
      <c r="Z510" s="95"/>
      <c r="AA510" s="95" t="e">
        <f aca="false">HLOOKUP("Pad type",#REF!,MATCH($A510,#REF!,0),FALSE())</f>
        <v>#VALUE!</v>
      </c>
      <c r="AB510" s="100"/>
      <c r="AC510" s="100" t="e">
        <f aca="false">HLOOKUP("POR Pin State",#REF!,MATCH($A510,#REF!,0),FALSE())</f>
        <v>#VALUE!</v>
      </c>
      <c r="AD510" s="186"/>
      <c r="AE510" s="187"/>
      <c r="AF510" s="187"/>
      <c r="AG510" s="187"/>
      <c r="AH510" s="188"/>
      <c r="AI510" s="188"/>
      <c r="AJ510" s="189"/>
      <c r="AK510" s="189"/>
      <c r="AL510" s="189"/>
      <c r="AM510" s="189"/>
      <c r="AN510" s="189"/>
      <c r="AO510" s="189"/>
      <c r="AP510" s="189"/>
      <c r="AQ510" s="194" t="s">
        <v>1145</v>
      </c>
      <c r="AR510" s="104"/>
      <c r="AS510" s="104"/>
      <c r="AT510" s="104"/>
      <c r="AU510" s="104"/>
      <c r="AV510" s="104"/>
      <c r="AW510" s="104"/>
      <c r="AX510" s="104"/>
      <c r="AY510" s="104"/>
      <c r="AZ510" s="104"/>
      <c r="BA510" s="104"/>
      <c r="BB510" s="162"/>
      <c r="BC510" s="104"/>
      <c r="BD510" s="214"/>
      <c r="BE510" s="213" t="s">
        <v>1146</v>
      </c>
      <c r="BF510" s="108" t="e">
        <f aca="false">VLOOKUP($A510,#REF!, 34, FALSE())</f>
        <v>#VALUE!</v>
      </c>
      <c r="BG510" s="108" t="e">
        <f aca="false">VLOOKUP($A510,#REF!, 22, FALSE())</f>
        <v>#VALUE!</v>
      </c>
      <c r="BH510" s="109"/>
    </row>
    <row r="511" s="193" customFormat="true" ht="12.75" hidden="false" customHeight="true" outlineLevel="0" collapsed="false">
      <c r="A511" s="1" t="s">
        <v>1147</v>
      </c>
      <c r="B511" s="86" t="e">
        <f aca="false">VLOOKUP($A511,#REF!, 34, FALSE())</f>
        <v>#VALUE!</v>
      </c>
      <c r="C511" s="87" t="str">
        <f aca="false">CONCATENATE("unused_",A511)</f>
        <v>unused_DDR_XM0_B0WCK_N</v>
      </c>
      <c r="D511" s="88" t="e">
        <f aca="false">IF(LEN(VLOOKUP($A511,#REF!,8,FALSE())),LEFT(VLOOKUP($A511,#REF!,8,FALSE()),LEN(VLOOKUP($A511,#REF!,8,FALSE()))-2),"")</f>
        <v>#VALUE!</v>
      </c>
      <c r="E511" s="89" t="e">
        <f aca="false">IF(LEN(VLOOKUP($A511,#REF!,4,FALSE())),IF(INDEX(#REF!,MATCH($A511,#REF!,0),1),LEFT(VLOOKUP($A511,#REF!,4,FALSE()),LEN(VLOOKUP($A511,#REF!,4,FALSE()))-2),CONCATENATE(LEFT(VLOOKUP($A511,#REF!,4,FALSE()),LEN(VLOOKUP($A511,#REF!,4,FALSE()))-2),"*")),"")</f>
        <v>#VALUE!</v>
      </c>
      <c r="F511" s="90" t="e">
        <f aca="false">IF(LEN(VLOOKUP($A511,#REF!,5,FALSE())),IF(INDEX(#REF!,MATCH($A511,#REF!,0),2),LEFT(VLOOKUP($A511,#REF!,5,FALSE()),LEN(VLOOKUP($A511,#REF!,5,FALSE()))-2),CONCATENATE(LEFT(VLOOKUP($A511,#REF!,5,FALSE()),LEN(VLOOKUP($A511,#REF!,5,FALSE()))-2),"*")),"")</f>
        <v>#VALUE!</v>
      </c>
      <c r="G511" s="90" t="e">
        <f aca="false">IF(LEN(VLOOKUP($A511,#REF!,6,FALSE())),IF(INDEX(#REF!,MATCH($A511,#REF!,0),3),LEFT(VLOOKUP($A511,#REF!,6,FALSE()),LEN(VLOOKUP($A511,#REF!,6,FALSE()))-2),CONCATENATE(LEFT(VLOOKUP($A511,#REF!,6,FALSE()),LEN(VLOOKUP($A511,#REF!,6,FALSE()))-2),"*")),"")</f>
        <v>#VALUE!</v>
      </c>
      <c r="H511" s="91" t="e">
        <f aca="false">IF(LEN(VLOOKUP($A511,#REF!,7,FALSE())),IF(INDEX(#REF!,MATCH($A511,#REF!,0),4),LEFT(VLOOKUP($A511,#REF!,7,FALSE()),LEN(VLOOKUP($A511,#REF!,7,FALSE()))-2),CONCATENATE(LEFT(VLOOKUP($A511,#REF!,7,FALSE()),LEN(VLOOKUP($A511,#REF!,7,FALSE()))-2),"*")),"")</f>
        <v>#VALUE!</v>
      </c>
      <c r="I511" s="92" t="e">
        <f aca="false">IF(LEN(VLOOKUP($A511,#REF!,8,FALSE())),UPPER(RIGHT(VLOOKUP($A511,#REF!,8,FALSE()), 1)),"")</f>
        <v>#VALUE!</v>
      </c>
      <c r="J511" s="90" t="e">
        <f aca="false">IF(LEN(VLOOKUP($A511,#REF!,4,FALSE())),UPPER(RIGHT(VLOOKUP($A511,#REF!,4,FALSE()), 1)),"")</f>
        <v>#VALUE!</v>
      </c>
      <c r="K511" s="90" t="e">
        <f aca="false">IF(LEN(VLOOKUP($A511,#REF!,5,FALSE())),UPPER(RIGHT(VLOOKUP($A511,#REF!,5,FALSE()), 1)),"")</f>
        <v>#VALUE!</v>
      </c>
      <c r="L511" s="90" t="e">
        <f aca="false">IF(LEN(VLOOKUP($A511,#REF!,6,FALSE())),UPPER(RIGHT(VLOOKUP($A511,#REF!,6,FALSE()), 1)),"")</f>
        <v>#VALUE!</v>
      </c>
      <c r="M511" s="91" t="e">
        <f aca="false">IF(LEN(VLOOKUP($A511,#REF!,7,FALSE())),UPPER(RIGHT(VLOOKUP($A511,#REF!,7,FALSE()), 1)),"")</f>
        <v>#VALUE!</v>
      </c>
      <c r="N511" s="185"/>
      <c r="O511" s="185"/>
      <c r="P511" s="185"/>
      <c r="Q511" s="185"/>
      <c r="R511" s="185"/>
      <c r="S511" s="100" t="e">
        <f aca="false">HLOOKUP("Device Tree Pin Name",#REF!,MATCH($A511,#REF!,0),FALSE())</f>
        <v>#VALUE!</v>
      </c>
      <c r="T511" s="95" t="e">
        <f aca="false">HLOOKUP("power rail",#REF!,MATCH($A511,#REF!,0),FALSE())</f>
        <v>#VALUE!</v>
      </c>
      <c r="U511" s="96" t="e">
        <f aca="false">HLOOKUP("Wake Capable",#REF!,MATCH($A511,#REF!,0),FALSE())</f>
        <v>#VALUE!</v>
      </c>
      <c r="V511" s="96" t="e">
        <f aca="false">HLOOKUP("Strap",#REF!,MATCH($A511,#REF!,0),FALSE())</f>
        <v>#VALUE!</v>
      </c>
      <c r="W511" s="96"/>
      <c r="X511" s="96"/>
      <c r="Y511" s="96"/>
      <c r="Z511" s="95"/>
      <c r="AA511" s="95" t="e">
        <f aca="false">HLOOKUP("Pad type",#REF!,MATCH($A511,#REF!,0),FALSE())</f>
        <v>#VALUE!</v>
      </c>
      <c r="AB511" s="100"/>
      <c r="AC511" s="100" t="e">
        <f aca="false">HLOOKUP("POR Pin State",#REF!,MATCH($A511,#REF!,0),FALSE())</f>
        <v>#VALUE!</v>
      </c>
      <c r="AD511" s="186"/>
      <c r="AE511" s="187"/>
      <c r="AF511" s="187"/>
      <c r="AG511" s="187"/>
      <c r="AH511" s="188"/>
      <c r="AI511" s="188"/>
      <c r="AJ511" s="189"/>
      <c r="AK511" s="189"/>
      <c r="AL511" s="189"/>
      <c r="AM511" s="189"/>
      <c r="AN511" s="189"/>
      <c r="AO511" s="189"/>
      <c r="AP511" s="189"/>
      <c r="AQ511" s="194" t="s">
        <v>1147</v>
      </c>
      <c r="AR511" s="104"/>
      <c r="AS511" s="104"/>
      <c r="AT511" s="104"/>
      <c r="AU511" s="104"/>
      <c r="AV511" s="104"/>
      <c r="AW511" s="104"/>
      <c r="AX511" s="104"/>
      <c r="AY511" s="104"/>
      <c r="AZ511" s="104"/>
      <c r="BA511" s="104"/>
      <c r="BB511" s="162"/>
      <c r="BC511" s="104"/>
      <c r="BD511" s="214"/>
      <c r="BE511" s="213" t="s">
        <v>1148</v>
      </c>
      <c r="BF511" s="108" t="e">
        <f aca="false">VLOOKUP($A511,#REF!, 34, FALSE())</f>
        <v>#VALUE!</v>
      </c>
      <c r="BG511" s="108" t="e">
        <f aca="false">VLOOKUP($A511,#REF!, 22, FALSE())</f>
        <v>#VALUE!</v>
      </c>
      <c r="BH511" s="109"/>
    </row>
    <row r="512" s="193" customFormat="true" ht="12.75" hidden="false" customHeight="true" outlineLevel="0" collapsed="false">
      <c r="A512" s="133" t="s">
        <v>1149</v>
      </c>
      <c r="B512" s="86" t="e">
        <f aca="false">VLOOKUP($A512,#REF!, 34, FALSE())</f>
        <v>#VALUE!</v>
      </c>
      <c r="C512" s="87" t="str">
        <f aca="false">CONCATENATE("unused_",A512)</f>
        <v>unused_DDR_XM0_B0RDQS_P</v>
      </c>
      <c r="D512" s="88" t="e">
        <f aca="false">IF(LEN(VLOOKUP($A512,#REF!,8,FALSE())),LEFT(VLOOKUP($A512,#REF!,8,FALSE()),LEN(VLOOKUP($A512,#REF!,8,FALSE()))-2),"")</f>
        <v>#VALUE!</v>
      </c>
      <c r="E512" s="89" t="e">
        <f aca="false">IF(LEN(VLOOKUP($A512,#REF!,4,FALSE())),IF(INDEX(#REF!,MATCH($A512,#REF!,0),1),LEFT(VLOOKUP($A512,#REF!,4,FALSE()),LEN(VLOOKUP($A512,#REF!,4,FALSE()))-2),CONCATENATE(LEFT(VLOOKUP($A512,#REF!,4,FALSE()),LEN(VLOOKUP($A512,#REF!,4,FALSE()))-2),"*")),"")</f>
        <v>#VALUE!</v>
      </c>
      <c r="F512" s="90" t="e">
        <f aca="false">IF(LEN(VLOOKUP($A512,#REF!,5,FALSE())),IF(INDEX(#REF!,MATCH($A512,#REF!,0),2),LEFT(VLOOKUP($A512,#REF!,5,FALSE()),LEN(VLOOKUP($A512,#REF!,5,FALSE()))-2),CONCATENATE(LEFT(VLOOKUP($A512,#REF!,5,FALSE()),LEN(VLOOKUP($A512,#REF!,5,FALSE()))-2),"*")),"")</f>
        <v>#VALUE!</v>
      </c>
      <c r="G512" s="90" t="e">
        <f aca="false">IF(LEN(VLOOKUP($A512,#REF!,6,FALSE())),IF(INDEX(#REF!,MATCH($A512,#REF!,0),3),LEFT(VLOOKUP($A512,#REF!,6,FALSE()),LEN(VLOOKUP($A512,#REF!,6,FALSE()))-2),CONCATENATE(LEFT(VLOOKUP($A512,#REF!,6,FALSE()),LEN(VLOOKUP($A512,#REF!,6,FALSE()))-2),"*")),"")</f>
        <v>#VALUE!</v>
      </c>
      <c r="H512" s="91" t="e">
        <f aca="false">IF(LEN(VLOOKUP($A512,#REF!,7,FALSE())),IF(INDEX(#REF!,MATCH($A512,#REF!,0),4),LEFT(VLOOKUP($A512,#REF!,7,FALSE()),LEN(VLOOKUP($A512,#REF!,7,FALSE()))-2),CONCATENATE(LEFT(VLOOKUP($A512,#REF!,7,FALSE()),LEN(VLOOKUP($A512,#REF!,7,FALSE()))-2),"*")),"")</f>
        <v>#VALUE!</v>
      </c>
      <c r="I512" s="92" t="e">
        <f aca="false">IF(LEN(VLOOKUP($A512,#REF!,8,FALSE())),UPPER(RIGHT(VLOOKUP($A512,#REF!,8,FALSE()), 1)),"")</f>
        <v>#VALUE!</v>
      </c>
      <c r="J512" s="90" t="e">
        <f aca="false">IF(LEN(VLOOKUP($A512,#REF!,4,FALSE())),UPPER(RIGHT(VLOOKUP($A512,#REF!,4,FALSE()), 1)),"")</f>
        <v>#VALUE!</v>
      </c>
      <c r="K512" s="90" t="e">
        <f aca="false">IF(LEN(VLOOKUP($A512,#REF!,5,FALSE())),UPPER(RIGHT(VLOOKUP($A512,#REF!,5,FALSE()), 1)),"")</f>
        <v>#VALUE!</v>
      </c>
      <c r="L512" s="90" t="e">
        <f aca="false">IF(LEN(VLOOKUP($A512,#REF!,6,FALSE())),UPPER(RIGHT(VLOOKUP($A512,#REF!,6,FALSE()), 1)),"")</f>
        <v>#VALUE!</v>
      </c>
      <c r="M512" s="91" t="e">
        <f aca="false">IF(LEN(VLOOKUP($A512,#REF!,7,FALSE())),UPPER(RIGHT(VLOOKUP($A512,#REF!,7,FALSE()), 1)),"")</f>
        <v>#VALUE!</v>
      </c>
      <c r="N512" s="185"/>
      <c r="O512" s="185"/>
      <c r="P512" s="185"/>
      <c r="Q512" s="185"/>
      <c r="R512" s="185"/>
      <c r="S512" s="100" t="e">
        <f aca="false">HLOOKUP("Device Tree Pin Name",#REF!,MATCH($A512,#REF!,0),FALSE())</f>
        <v>#VALUE!</v>
      </c>
      <c r="T512" s="95" t="e">
        <f aca="false">HLOOKUP("power rail",#REF!,MATCH($A512,#REF!,0),FALSE())</f>
        <v>#VALUE!</v>
      </c>
      <c r="U512" s="96" t="e">
        <f aca="false">HLOOKUP("Wake Capable",#REF!,MATCH($A512,#REF!,0),FALSE())</f>
        <v>#VALUE!</v>
      </c>
      <c r="V512" s="96" t="e">
        <f aca="false">HLOOKUP("Strap",#REF!,MATCH($A512,#REF!,0),FALSE())</f>
        <v>#VALUE!</v>
      </c>
      <c r="W512" s="96"/>
      <c r="X512" s="96"/>
      <c r="Y512" s="96"/>
      <c r="Z512" s="95"/>
      <c r="AA512" s="95" t="e">
        <f aca="false">HLOOKUP("Pad type",#REF!,MATCH($A512,#REF!,0),FALSE())</f>
        <v>#VALUE!</v>
      </c>
      <c r="AB512" s="100"/>
      <c r="AC512" s="100" t="e">
        <f aca="false">HLOOKUP("POR Pin State",#REF!,MATCH($A512,#REF!,0),FALSE())</f>
        <v>#VALUE!</v>
      </c>
      <c r="AD512" s="186"/>
      <c r="AE512" s="187"/>
      <c r="AF512" s="187"/>
      <c r="AG512" s="187"/>
      <c r="AH512" s="188"/>
      <c r="AI512" s="188"/>
      <c r="AJ512" s="189"/>
      <c r="AK512" s="189"/>
      <c r="AL512" s="189"/>
      <c r="AM512" s="189"/>
      <c r="AN512" s="189"/>
      <c r="AO512" s="189"/>
      <c r="AP512" s="189"/>
      <c r="AQ512" s="194" t="s">
        <v>1149</v>
      </c>
      <c r="AR512" s="104"/>
      <c r="AS512" s="104"/>
      <c r="AT512" s="104"/>
      <c r="AU512" s="104"/>
      <c r="AV512" s="104"/>
      <c r="AW512" s="104"/>
      <c r="AX512" s="104"/>
      <c r="AY512" s="104"/>
      <c r="AZ512" s="104"/>
      <c r="BA512" s="104"/>
      <c r="BB512" s="162"/>
      <c r="BC512" s="104"/>
      <c r="BD512" s="214"/>
      <c r="BE512" s="213" t="s">
        <v>1150</v>
      </c>
      <c r="BF512" s="108" t="e">
        <f aca="false">VLOOKUP($A512,#REF!, 34, FALSE())</f>
        <v>#VALUE!</v>
      </c>
      <c r="BG512" s="108" t="e">
        <f aca="false">VLOOKUP($A512,#REF!, 22, FALSE())</f>
        <v>#VALUE!</v>
      </c>
      <c r="BH512" s="109"/>
    </row>
    <row r="513" s="193" customFormat="true" ht="12.75" hidden="false" customHeight="true" outlineLevel="0" collapsed="false">
      <c r="A513" s="133" t="s">
        <v>1151</v>
      </c>
      <c r="B513" s="86" t="e">
        <f aca="false">VLOOKUP($A513,#REF!, 34, FALSE())</f>
        <v>#VALUE!</v>
      </c>
      <c r="C513" s="87" t="str">
        <f aca="false">CONCATENATE("unused_",A513)</f>
        <v>unused_DDR_XM0_B0RDQS_N</v>
      </c>
      <c r="D513" s="88" t="e">
        <f aca="false">IF(LEN(VLOOKUP($A513,#REF!,8,FALSE())),LEFT(VLOOKUP($A513,#REF!,8,FALSE()),LEN(VLOOKUP($A513,#REF!,8,FALSE()))-2),"")</f>
        <v>#VALUE!</v>
      </c>
      <c r="E513" s="89" t="e">
        <f aca="false">IF(LEN(VLOOKUP($A513,#REF!,4,FALSE())),IF(INDEX(#REF!,MATCH($A513,#REF!,0),1),LEFT(VLOOKUP($A513,#REF!,4,FALSE()),LEN(VLOOKUP($A513,#REF!,4,FALSE()))-2),CONCATENATE(LEFT(VLOOKUP($A513,#REF!,4,FALSE()),LEN(VLOOKUP($A513,#REF!,4,FALSE()))-2),"*")),"")</f>
        <v>#VALUE!</v>
      </c>
      <c r="F513" s="90" t="e">
        <f aca="false">IF(LEN(VLOOKUP($A513,#REF!,5,FALSE())),IF(INDEX(#REF!,MATCH($A513,#REF!,0),2),LEFT(VLOOKUP($A513,#REF!,5,FALSE()),LEN(VLOOKUP($A513,#REF!,5,FALSE()))-2),CONCATENATE(LEFT(VLOOKUP($A513,#REF!,5,FALSE()),LEN(VLOOKUP($A513,#REF!,5,FALSE()))-2),"*")),"")</f>
        <v>#VALUE!</v>
      </c>
      <c r="G513" s="90" t="e">
        <f aca="false">IF(LEN(VLOOKUP($A513,#REF!,6,FALSE())),IF(INDEX(#REF!,MATCH($A513,#REF!,0),3),LEFT(VLOOKUP($A513,#REF!,6,FALSE()),LEN(VLOOKUP($A513,#REF!,6,FALSE()))-2),CONCATENATE(LEFT(VLOOKUP($A513,#REF!,6,FALSE()),LEN(VLOOKUP($A513,#REF!,6,FALSE()))-2),"*")),"")</f>
        <v>#VALUE!</v>
      </c>
      <c r="H513" s="91" t="e">
        <f aca="false">IF(LEN(VLOOKUP($A513,#REF!,7,FALSE())),IF(INDEX(#REF!,MATCH($A513,#REF!,0),4),LEFT(VLOOKUP($A513,#REF!,7,FALSE()),LEN(VLOOKUP($A513,#REF!,7,FALSE()))-2),CONCATENATE(LEFT(VLOOKUP($A513,#REF!,7,FALSE()),LEN(VLOOKUP($A513,#REF!,7,FALSE()))-2),"*")),"")</f>
        <v>#VALUE!</v>
      </c>
      <c r="I513" s="92" t="e">
        <f aca="false">IF(LEN(VLOOKUP($A513,#REF!,8,FALSE())),UPPER(RIGHT(VLOOKUP($A513,#REF!,8,FALSE()), 1)),"")</f>
        <v>#VALUE!</v>
      </c>
      <c r="J513" s="90" t="e">
        <f aca="false">IF(LEN(VLOOKUP($A513,#REF!,4,FALSE())),UPPER(RIGHT(VLOOKUP($A513,#REF!,4,FALSE()), 1)),"")</f>
        <v>#VALUE!</v>
      </c>
      <c r="K513" s="90" t="e">
        <f aca="false">IF(LEN(VLOOKUP($A513,#REF!,5,FALSE())),UPPER(RIGHT(VLOOKUP($A513,#REF!,5,FALSE()), 1)),"")</f>
        <v>#VALUE!</v>
      </c>
      <c r="L513" s="90" t="e">
        <f aca="false">IF(LEN(VLOOKUP($A513,#REF!,6,FALSE())),UPPER(RIGHT(VLOOKUP($A513,#REF!,6,FALSE()), 1)),"")</f>
        <v>#VALUE!</v>
      </c>
      <c r="M513" s="91" t="e">
        <f aca="false">IF(LEN(VLOOKUP($A513,#REF!,7,FALSE())),UPPER(RIGHT(VLOOKUP($A513,#REF!,7,FALSE()), 1)),"")</f>
        <v>#VALUE!</v>
      </c>
      <c r="N513" s="185"/>
      <c r="O513" s="185"/>
      <c r="P513" s="185"/>
      <c r="Q513" s="185"/>
      <c r="R513" s="185"/>
      <c r="S513" s="100" t="e">
        <f aca="false">HLOOKUP("Device Tree Pin Name",#REF!,MATCH($A513,#REF!,0),FALSE())</f>
        <v>#VALUE!</v>
      </c>
      <c r="T513" s="95" t="e">
        <f aca="false">HLOOKUP("power rail",#REF!,MATCH($A513,#REF!,0),FALSE())</f>
        <v>#VALUE!</v>
      </c>
      <c r="U513" s="96" t="e">
        <f aca="false">HLOOKUP("Wake Capable",#REF!,MATCH($A513,#REF!,0),FALSE())</f>
        <v>#VALUE!</v>
      </c>
      <c r="V513" s="96" t="e">
        <f aca="false">HLOOKUP("Strap",#REF!,MATCH($A513,#REF!,0),FALSE())</f>
        <v>#VALUE!</v>
      </c>
      <c r="W513" s="96"/>
      <c r="X513" s="96"/>
      <c r="Y513" s="96"/>
      <c r="Z513" s="95"/>
      <c r="AA513" s="95" t="e">
        <f aca="false">HLOOKUP("Pad type",#REF!,MATCH($A513,#REF!,0),FALSE())</f>
        <v>#VALUE!</v>
      </c>
      <c r="AB513" s="100"/>
      <c r="AC513" s="100" t="e">
        <f aca="false">HLOOKUP("POR Pin State",#REF!,MATCH($A513,#REF!,0),FALSE())</f>
        <v>#VALUE!</v>
      </c>
      <c r="AD513" s="186"/>
      <c r="AE513" s="187"/>
      <c r="AF513" s="187"/>
      <c r="AG513" s="187"/>
      <c r="AH513" s="188"/>
      <c r="AI513" s="188"/>
      <c r="AJ513" s="189"/>
      <c r="AK513" s="189"/>
      <c r="AL513" s="189"/>
      <c r="AM513" s="189"/>
      <c r="AN513" s="189"/>
      <c r="AO513" s="189"/>
      <c r="AP513" s="189"/>
      <c r="AQ513" s="194" t="s">
        <v>1151</v>
      </c>
      <c r="AR513" s="104"/>
      <c r="AS513" s="104"/>
      <c r="AT513" s="104"/>
      <c r="AU513" s="104"/>
      <c r="AV513" s="104"/>
      <c r="AW513" s="104"/>
      <c r="AX513" s="104"/>
      <c r="AY513" s="104"/>
      <c r="AZ513" s="104"/>
      <c r="BA513" s="104"/>
      <c r="BB513" s="162"/>
      <c r="BC513" s="104"/>
      <c r="BD513" s="214"/>
      <c r="BE513" s="213" t="s">
        <v>1152</v>
      </c>
      <c r="BF513" s="108" t="e">
        <f aca="false">VLOOKUP($A513,#REF!, 34, FALSE())</f>
        <v>#VALUE!</v>
      </c>
      <c r="BG513" s="108" t="e">
        <f aca="false">VLOOKUP($A513,#REF!, 22, FALSE())</f>
        <v>#VALUE!</v>
      </c>
      <c r="BH513" s="109"/>
    </row>
    <row r="514" s="193" customFormat="true" ht="12.75" hidden="false" customHeight="true" outlineLevel="0" collapsed="false">
      <c r="A514" s="133" t="s">
        <v>1153</v>
      </c>
      <c r="B514" s="86" t="e">
        <f aca="false">VLOOKUP($A514,#REF!, 34, FALSE())</f>
        <v>#VALUE!</v>
      </c>
      <c r="C514" s="87" t="str">
        <f aca="false">CONCATENATE("unused_",A514)</f>
        <v>unused_DDR_XM0_B1D0</v>
      </c>
      <c r="D514" s="88" t="e">
        <f aca="false">IF(LEN(VLOOKUP($A514,#REF!,8,FALSE())),LEFT(VLOOKUP($A514,#REF!,8,FALSE()),LEN(VLOOKUP($A514,#REF!,8,FALSE()))-2),"")</f>
        <v>#VALUE!</v>
      </c>
      <c r="E514" s="89" t="e">
        <f aca="false">IF(LEN(VLOOKUP($A514,#REF!,4,FALSE())),IF(INDEX(#REF!,MATCH($A514,#REF!,0),1),LEFT(VLOOKUP($A514,#REF!,4,FALSE()),LEN(VLOOKUP($A514,#REF!,4,FALSE()))-2),CONCATENATE(LEFT(VLOOKUP($A514,#REF!,4,FALSE()),LEN(VLOOKUP($A514,#REF!,4,FALSE()))-2),"*")),"")</f>
        <v>#VALUE!</v>
      </c>
      <c r="F514" s="90" t="e">
        <f aca="false">IF(LEN(VLOOKUP($A514,#REF!,5,FALSE())),IF(INDEX(#REF!,MATCH($A514,#REF!,0),2),LEFT(VLOOKUP($A514,#REF!,5,FALSE()),LEN(VLOOKUP($A514,#REF!,5,FALSE()))-2),CONCATENATE(LEFT(VLOOKUP($A514,#REF!,5,FALSE()),LEN(VLOOKUP($A514,#REF!,5,FALSE()))-2),"*")),"")</f>
        <v>#VALUE!</v>
      </c>
      <c r="G514" s="90" t="e">
        <f aca="false">IF(LEN(VLOOKUP($A514,#REF!,6,FALSE())),IF(INDEX(#REF!,MATCH($A514,#REF!,0),3),LEFT(VLOOKUP($A514,#REF!,6,FALSE()),LEN(VLOOKUP($A514,#REF!,6,FALSE()))-2),CONCATENATE(LEFT(VLOOKUP($A514,#REF!,6,FALSE()),LEN(VLOOKUP($A514,#REF!,6,FALSE()))-2),"*")),"")</f>
        <v>#VALUE!</v>
      </c>
      <c r="H514" s="91" t="e">
        <f aca="false">IF(LEN(VLOOKUP($A514,#REF!,7,FALSE())),IF(INDEX(#REF!,MATCH($A514,#REF!,0),4),LEFT(VLOOKUP($A514,#REF!,7,FALSE()),LEN(VLOOKUP($A514,#REF!,7,FALSE()))-2),CONCATENATE(LEFT(VLOOKUP($A514,#REF!,7,FALSE()),LEN(VLOOKUP($A514,#REF!,7,FALSE()))-2),"*")),"")</f>
        <v>#VALUE!</v>
      </c>
      <c r="I514" s="92" t="e">
        <f aca="false">IF(LEN(VLOOKUP($A514,#REF!,8,FALSE())),UPPER(RIGHT(VLOOKUP($A514,#REF!,8,FALSE()), 1)),"")</f>
        <v>#VALUE!</v>
      </c>
      <c r="J514" s="90" t="e">
        <f aca="false">IF(LEN(VLOOKUP($A514,#REF!,4,FALSE())),UPPER(RIGHT(VLOOKUP($A514,#REF!,4,FALSE()), 1)),"")</f>
        <v>#VALUE!</v>
      </c>
      <c r="K514" s="90" t="e">
        <f aca="false">IF(LEN(VLOOKUP($A514,#REF!,5,FALSE())),UPPER(RIGHT(VLOOKUP($A514,#REF!,5,FALSE()), 1)),"")</f>
        <v>#VALUE!</v>
      </c>
      <c r="L514" s="90" t="e">
        <f aca="false">IF(LEN(VLOOKUP($A514,#REF!,6,FALSE())),UPPER(RIGHT(VLOOKUP($A514,#REF!,6,FALSE()), 1)),"")</f>
        <v>#VALUE!</v>
      </c>
      <c r="M514" s="91" t="e">
        <f aca="false">IF(LEN(VLOOKUP($A514,#REF!,7,FALSE())),UPPER(RIGHT(VLOOKUP($A514,#REF!,7,FALSE()), 1)),"")</f>
        <v>#VALUE!</v>
      </c>
      <c r="N514" s="185"/>
      <c r="O514" s="185"/>
      <c r="P514" s="185"/>
      <c r="Q514" s="185"/>
      <c r="R514" s="185"/>
      <c r="S514" s="100" t="e">
        <f aca="false">HLOOKUP("Device Tree Pin Name",#REF!,MATCH($A514,#REF!,0),FALSE())</f>
        <v>#VALUE!</v>
      </c>
      <c r="T514" s="95" t="e">
        <f aca="false">HLOOKUP("power rail",#REF!,MATCH($A514,#REF!,0),FALSE())</f>
        <v>#VALUE!</v>
      </c>
      <c r="U514" s="96" t="e">
        <f aca="false">HLOOKUP("Wake Capable",#REF!,MATCH($A514,#REF!,0),FALSE())</f>
        <v>#VALUE!</v>
      </c>
      <c r="V514" s="96" t="e">
        <f aca="false">HLOOKUP("Strap",#REF!,MATCH($A514,#REF!,0),FALSE())</f>
        <v>#VALUE!</v>
      </c>
      <c r="W514" s="96"/>
      <c r="X514" s="96"/>
      <c r="Y514" s="96"/>
      <c r="Z514" s="95"/>
      <c r="AA514" s="95" t="e">
        <f aca="false">HLOOKUP("Pad type",#REF!,MATCH($A514,#REF!,0),FALSE())</f>
        <v>#VALUE!</v>
      </c>
      <c r="AB514" s="100"/>
      <c r="AC514" s="100" t="e">
        <f aca="false">HLOOKUP("POR Pin State",#REF!,MATCH($A514,#REF!,0),FALSE())</f>
        <v>#VALUE!</v>
      </c>
      <c r="AD514" s="186"/>
      <c r="AE514" s="187"/>
      <c r="AF514" s="187"/>
      <c r="AG514" s="187"/>
      <c r="AH514" s="188"/>
      <c r="AI514" s="188"/>
      <c r="AJ514" s="189"/>
      <c r="AK514" s="189"/>
      <c r="AL514" s="189"/>
      <c r="AM514" s="189"/>
      <c r="AN514" s="189"/>
      <c r="AO514" s="189"/>
      <c r="AP514" s="189"/>
      <c r="AQ514" s="194" t="s">
        <v>1154</v>
      </c>
      <c r="AR514" s="104"/>
      <c r="AS514" s="104"/>
      <c r="AT514" s="104"/>
      <c r="AU514" s="104"/>
      <c r="AV514" s="104"/>
      <c r="AW514" s="104"/>
      <c r="AX514" s="104"/>
      <c r="AY514" s="104"/>
      <c r="AZ514" s="104"/>
      <c r="BA514" s="104"/>
      <c r="BB514" s="162"/>
      <c r="BC514" s="104"/>
      <c r="BD514" s="214"/>
      <c r="BE514" s="213" t="s">
        <v>1155</v>
      </c>
      <c r="BF514" s="108" t="e">
        <f aca="false">VLOOKUP($A514,#REF!, 34, FALSE())</f>
        <v>#VALUE!</v>
      </c>
      <c r="BG514" s="108" t="e">
        <f aca="false">VLOOKUP($A514,#REF!, 22, FALSE())</f>
        <v>#VALUE!</v>
      </c>
      <c r="BH514" s="109"/>
    </row>
    <row r="515" s="193" customFormat="true" ht="12.75" hidden="false" customHeight="true" outlineLevel="0" collapsed="false">
      <c r="A515" s="133" t="s">
        <v>1156</v>
      </c>
      <c r="B515" s="86" t="e">
        <f aca="false">VLOOKUP($A515,#REF!, 34, FALSE())</f>
        <v>#VALUE!</v>
      </c>
      <c r="C515" s="87" t="str">
        <f aca="false">CONCATENATE("unused_",A515)</f>
        <v>unused_DDR_XM0_B1D1</v>
      </c>
      <c r="D515" s="88" t="e">
        <f aca="false">IF(LEN(VLOOKUP($A515,#REF!,8,FALSE())),LEFT(VLOOKUP($A515,#REF!,8,FALSE()),LEN(VLOOKUP($A515,#REF!,8,FALSE()))-2),"")</f>
        <v>#VALUE!</v>
      </c>
      <c r="E515" s="89" t="e">
        <f aca="false">IF(LEN(VLOOKUP($A515,#REF!,4,FALSE())),IF(INDEX(#REF!,MATCH($A515,#REF!,0),1),LEFT(VLOOKUP($A515,#REF!,4,FALSE()),LEN(VLOOKUP($A515,#REF!,4,FALSE()))-2),CONCATENATE(LEFT(VLOOKUP($A515,#REF!,4,FALSE()),LEN(VLOOKUP($A515,#REF!,4,FALSE()))-2),"*")),"")</f>
        <v>#VALUE!</v>
      </c>
      <c r="F515" s="90" t="e">
        <f aca="false">IF(LEN(VLOOKUP($A515,#REF!,5,FALSE())),IF(INDEX(#REF!,MATCH($A515,#REF!,0),2),LEFT(VLOOKUP($A515,#REF!,5,FALSE()),LEN(VLOOKUP($A515,#REF!,5,FALSE()))-2),CONCATENATE(LEFT(VLOOKUP($A515,#REF!,5,FALSE()),LEN(VLOOKUP($A515,#REF!,5,FALSE()))-2),"*")),"")</f>
        <v>#VALUE!</v>
      </c>
      <c r="G515" s="90" t="e">
        <f aca="false">IF(LEN(VLOOKUP($A515,#REF!,6,FALSE())),IF(INDEX(#REF!,MATCH($A515,#REF!,0),3),LEFT(VLOOKUP($A515,#REF!,6,FALSE()),LEN(VLOOKUP($A515,#REF!,6,FALSE()))-2),CONCATENATE(LEFT(VLOOKUP($A515,#REF!,6,FALSE()),LEN(VLOOKUP($A515,#REF!,6,FALSE()))-2),"*")),"")</f>
        <v>#VALUE!</v>
      </c>
      <c r="H515" s="91" t="e">
        <f aca="false">IF(LEN(VLOOKUP($A515,#REF!,7,FALSE())),IF(INDEX(#REF!,MATCH($A515,#REF!,0),4),LEFT(VLOOKUP($A515,#REF!,7,FALSE()),LEN(VLOOKUP($A515,#REF!,7,FALSE()))-2),CONCATENATE(LEFT(VLOOKUP($A515,#REF!,7,FALSE()),LEN(VLOOKUP($A515,#REF!,7,FALSE()))-2),"*")),"")</f>
        <v>#VALUE!</v>
      </c>
      <c r="I515" s="92" t="e">
        <f aca="false">IF(LEN(VLOOKUP($A515,#REF!,8,FALSE())),UPPER(RIGHT(VLOOKUP($A515,#REF!,8,FALSE()), 1)),"")</f>
        <v>#VALUE!</v>
      </c>
      <c r="J515" s="90" t="e">
        <f aca="false">IF(LEN(VLOOKUP($A515,#REF!,4,FALSE())),UPPER(RIGHT(VLOOKUP($A515,#REF!,4,FALSE()), 1)),"")</f>
        <v>#VALUE!</v>
      </c>
      <c r="K515" s="90" t="e">
        <f aca="false">IF(LEN(VLOOKUP($A515,#REF!,5,FALSE())),UPPER(RIGHT(VLOOKUP($A515,#REF!,5,FALSE()), 1)),"")</f>
        <v>#VALUE!</v>
      </c>
      <c r="L515" s="90" t="e">
        <f aca="false">IF(LEN(VLOOKUP($A515,#REF!,6,FALSE())),UPPER(RIGHT(VLOOKUP($A515,#REF!,6,FALSE()), 1)),"")</f>
        <v>#VALUE!</v>
      </c>
      <c r="M515" s="91" t="e">
        <f aca="false">IF(LEN(VLOOKUP($A515,#REF!,7,FALSE())),UPPER(RIGHT(VLOOKUP($A515,#REF!,7,FALSE()), 1)),"")</f>
        <v>#VALUE!</v>
      </c>
      <c r="N515" s="185"/>
      <c r="O515" s="185"/>
      <c r="P515" s="185"/>
      <c r="Q515" s="185"/>
      <c r="R515" s="185"/>
      <c r="S515" s="100" t="e">
        <f aca="false">HLOOKUP("Device Tree Pin Name",#REF!,MATCH($A515,#REF!,0),FALSE())</f>
        <v>#VALUE!</v>
      </c>
      <c r="T515" s="95" t="e">
        <f aca="false">HLOOKUP("power rail",#REF!,MATCH($A515,#REF!,0),FALSE())</f>
        <v>#VALUE!</v>
      </c>
      <c r="U515" s="96" t="e">
        <f aca="false">HLOOKUP("Wake Capable",#REF!,MATCH($A515,#REF!,0),FALSE())</f>
        <v>#VALUE!</v>
      </c>
      <c r="V515" s="96" t="e">
        <f aca="false">HLOOKUP("Strap",#REF!,MATCH($A515,#REF!,0),FALSE())</f>
        <v>#VALUE!</v>
      </c>
      <c r="W515" s="96"/>
      <c r="X515" s="96"/>
      <c r="Y515" s="96"/>
      <c r="Z515" s="95"/>
      <c r="AA515" s="95" t="e">
        <f aca="false">HLOOKUP("Pad type",#REF!,MATCH($A515,#REF!,0),FALSE())</f>
        <v>#VALUE!</v>
      </c>
      <c r="AB515" s="100"/>
      <c r="AC515" s="100" t="e">
        <f aca="false">HLOOKUP("POR Pin State",#REF!,MATCH($A515,#REF!,0),FALSE())</f>
        <v>#VALUE!</v>
      </c>
      <c r="AD515" s="186"/>
      <c r="AE515" s="187"/>
      <c r="AF515" s="187"/>
      <c r="AG515" s="187"/>
      <c r="AH515" s="188"/>
      <c r="AI515" s="188"/>
      <c r="AJ515" s="189"/>
      <c r="AK515" s="189"/>
      <c r="AL515" s="189"/>
      <c r="AM515" s="189"/>
      <c r="AN515" s="189"/>
      <c r="AO515" s="189"/>
      <c r="AP515" s="189"/>
      <c r="AQ515" s="194" t="s">
        <v>1157</v>
      </c>
      <c r="AR515" s="104"/>
      <c r="AS515" s="104"/>
      <c r="AT515" s="104"/>
      <c r="AU515" s="104"/>
      <c r="AV515" s="104"/>
      <c r="AW515" s="104"/>
      <c r="AX515" s="104"/>
      <c r="AY515" s="104"/>
      <c r="AZ515" s="104"/>
      <c r="BA515" s="104"/>
      <c r="BB515" s="162"/>
      <c r="BC515" s="104"/>
      <c r="BD515" s="214"/>
      <c r="BE515" s="213" t="s">
        <v>1158</v>
      </c>
      <c r="BF515" s="108" t="e">
        <f aca="false">VLOOKUP($A515,#REF!, 34, FALSE())</f>
        <v>#VALUE!</v>
      </c>
      <c r="BG515" s="108" t="e">
        <f aca="false">VLOOKUP($A515,#REF!, 22, FALSE())</f>
        <v>#VALUE!</v>
      </c>
      <c r="BH515" s="109"/>
    </row>
    <row r="516" s="193" customFormat="true" ht="12.75" hidden="false" customHeight="true" outlineLevel="0" collapsed="false">
      <c r="A516" s="133" t="s">
        <v>1159</v>
      </c>
      <c r="B516" s="86" t="e">
        <f aca="false">VLOOKUP($A516,#REF!, 34, FALSE())</f>
        <v>#VALUE!</v>
      </c>
      <c r="C516" s="87" t="str">
        <f aca="false">CONCATENATE("unused_",A516)</f>
        <v>unused_DDR_XM0_B1D2</v>
      </c>
      <c r="D516" s="88" t="e">
        <f aca="false">IF(LEN(VLOOKUP($A516,#REF!,8,FALSE())),LEFT(VLOOKUP($A516,#REF!,8,FALSE()),LEN(VLOOKUP($A516,#REF!,8,FALSE()))-2),"")</f>
        <v>#VALUE!</v>
      </c>
      <c r="E516" s="89" t="e">
        <f aca="false">IF(LEN(VLOOKUP($A516,#REF!,4,FALSE())),IF(INDEX(#REF!,MATCH($A516,#REF!,0),1),LEFT(VLOOKUP($A516,#REF!,4,FALSE()),LEN(VLOOKUP($A516,#REF!,4,FALSE()))-2),CONCATENATE(LEFT(VLOOKUP($A516,#REF!,4,FALSE()),LEN(VLOOKUP($A516,#REF!,4,FALSE()))-2),"*")),"")</f>
        <v>#VALUE!</v>
      </c>
      <c r="F516" s="90" t="e">
        <f aca="false">IF(LEN(VLOOKUP($A516,#REF!,5,FALSE())),IF(INDEX(#REF!,MATCH($A516,#REF!,0),2),LEFT(VLOOKUP($A516,#REF!,5,FALSE()),LEN(VLOOKUP($A516,#REF!,5,FALSE()))-2),CONCATENATE(LEFT(VLOOKUP($A516,#REF!,5,FALSE()),LEN(VLOOKUP($A516,#REF!,5,FALSE()))-2),"*")),"")</f>
        <v>#VALUE!</v>
      </c>
      <c r="G516" s="90" t="e">
        <f aca="false">IF(LEN(VLOOKUP($A516,#REF!,6,FALSE())),IF(INDEX(#REF!,MATCH($A516,#REF!,0),3),LEFT(VLOOKUP($A516,#REF!,6,FALSE()),LEN(VLOOKUP($A516,#REF!,6,FALSE()))-2),CONCATENATE(LEFT(VLOOKUP($A516,#REF!,6,FALSE()),LEN(VLOOKUP($A516,#REF!,6,FALSE()))-2),"*")),"")</f>
        <v>#VALUE!</v>
      </c>
      <c r="H516" s="91" t="e">
        <f aca="false">IF(LEN(VLOOKUP($A516,#REF!,7,FALSE())),IF(INDEX(#REF!,MATCH($A516,#REF!,0),4),LEFT(VLOOKUP($A516,#REF!,7,FALSE()),LEN(VLOOKUP($A516,#REF!,7,FALSE()))-2),CONCATENATE(LEFT(VLOOKUP($A516,#REF!,7,FALSE()),LEN(VLOOKUP($A516,#REF!,7,FALSE()))-2),"*")),"")</f>
        <v>#VALUE!</v>
      </c>
      <c r="I516" s="92" t="e">
        <f aca="false">IF(LEN(VLOOKUP($A516,#REF!,8,FALSE())),UPPER(RIGHT(VLOOKUP($A516,#REF!,8,FALSE()), 1)),"")</f>
        <v>#VALUE!</v>
      </c>
      <c r="J516" s="90" t="e">
        <f aca="false">IF(LEN(VLOOKUP($A516,#REF!,4,FALSE())),UPPER(RIGHT(VLOOKUP($A516,#REF!,4,FALSE()), 1)),"")</f>
        <v>#VALUE!</v>
      </c>
      <c r="K516" s="90" t="e">
        <f aca="false">IF(LEN(VLOOKUP($A516,#REF!,5,FALSE())),UPPER(RIGHT(VLOOKUP($A516,#REF!,5,FALSE()), 1)),"")</f>
        <v>#VALUE!</v>
      </c>
      <c r="L516" s="90" t="e">
        <f aca="false">IF(LEN(VLOOKUP($A516,#REF!,6,FALSE())),UPPER(RIGHT(VLOOKUP($A516,#REF!,6,FALSE()), 1)),"")</f>
        <v>#VALUE!</v>
      </c>
      <c r="M516" s="91" t="e">
        <f aca="false">IF(LEN(VLOOKUP($A516,#REF!,7,FALSE())),UPPER(RIGHT(VLOOKUP($A516,#REF!,7,FALSE()), 1)),"")</f>
        <v>#VALUE!</v>
      </c>
      <c r="N516" s="185"/>
      <c r="O516" s="185"/>
      <c r="P516" s="185"/>
      <c r="Q516" s="185"/>
      <c r="R516" s="185"/>
      <c r="S516" s="100" t="e">
        <f aca="false">HLOOKUP("Device Tree Pin Name",#REF!,MATCH($A516,#REF!,0),FALSE())</f>
        <v>#VALUE!</v>
      </c>
      <c r="T516" s="95" t="e">
        <f aca="false">HLOOKUP("power rail",#REF!,MATCH($A516,#REF!,0),FALSE())</f>
        <v>#VALUE!</v>
      </c>
      <c r="U516" s="96" t="e">
        <f aca="false">HLOOKUP("Wake Capable",#REF!,MATCH($A516,#REF!,0),FALSE())</f>
        <v>#VALUE!</v>
      </c>
      <c r="V516" s="96" t="e">
        <f aca="false">HLOOKUP("Strap",#REF!,MATCH($A516,#REF!,0),FALSE())</f>
        <v>#VALUE!</v>
      </c>
      <c r="W516" s="96"/>
      <c r="X516" s="96"/>
      <c r="Y516" s="96"/>
      <c r="Z516" s="95"/>
      <c r="AA516" s="95" t="e">
        <f aca="false">HLOOKUP("Pad type",#REF!,MATCH($A516,#REF!,0),FALSE())</f>
        <v>#VALUE!</v>
      </c>
      <c r="AB516" s="100"/>
      <c r="AC516" s="100" t="e">
        <f aca="false">HLOOKUP("POR Pin State",#REF!,MATCH($A516,#REF!,0),FALSE())</f>
        <v>#VALUE!</v>
      </c>
      <c r="AD516" s="186"/>
      <c r="AE516" s="187"/>
      <c r="AF516" s="187"/>
      <c r="AG516" s="187"/>
      <c r="AH516" s="188"/>
      <c r="AI516" s="188"/>
      <c r="AJ516" s="189"/>
      <c r="AK516" s="189"/>
      <c r="AL516" s="189"/>
      <c r="AM516" s="189"/>
      <c r="AN516" s="189"/>
      <c r="AO516" s="189"/>
      <c r="AP516" s="189"/>
      <c r="AQ516" s="194" t="s">
        <v>1160</v>
      </c>
      <c r="AR516" s="104"/>
      <c r="AS516" s="104"/>
      <c r="AT516" s="104"/>
      <c r="AU516" s="104"/>
      <c r="AV516" s="104"/>
      <c r="AW516" s="104"/>
      <c r="AX516" s="104"/>
      <c r="AY516" s="104"/>
      <c r="AZ516" s="104"/>
      <c r="BA516" s="104"/>
      <c r="BB516" s="162"/>
      <c r="BC516" s="104"/>
      <c r="BD516" s="214"/>
      <c r="BE516" s="213" t="s">
        <v>1161</v>
      </c>
      <c r="BF516" s="108" t="e">
        <f aca="false">VLOOKUP($A516,#REF!, 34, FALSE())</f>
        <v>#VALUE!</v>
      </c>
      <c r="BG516" s="108" t="e">
        <f aca="false">VLOOKUP($A516,#REF!, 22, FALSE())</f>
        <v>#VALUE!</v>
      </c>
      <c r="BH516" s="109"/>
    </row>
    <row r="517" s="193" customFormat="true" ht="12.75" hidden="false" customHeight="true" outlineLevel="0" collapsed="false">
      <c r="A517" s="133" t="s">
        <v>1162</v>
      </c>
      <c r="B517" s="86" t="e">
        <f aca="false">VLOOKUP($A517,#REF!, 34, FALSE())</f>
        <v>#VALUE!</v>
      </c>
      <c r="C517" s="87" t="str">
        <f aca="false">CONCATENATE("unused_",A517)</f>
        <v>unused_DDR_XM0_B1D3</v>
      </c>
      <c r="D517" s="88" t="e">
        <f aca="false">IF(LEN(VLOOKUP($A517,#REF!,8,FALSE())),LEFT(VLOOKUP($A517,#REF!,8,FALSE()),LEN(VLOOKUP($A517,#REF!,8,FALSE()))-2),"")</f>
        <v>#VALUE!</v>
      </c>
      <c r="E517" s="89" t="e">
        <f aca="false">IF(LEN(VLOOKUP($A517,#REF!,4,FALSE())),IF(INDEX(#REF!,MATCH($A517,#REF!,0),1),LEFT(VLOOKUP($A517,#REF!,4,FALSE()),LEN(VLOOKUP($A517,#REF!,4,FALSE()))-2),CONCATENATE(LEFT(VLOOKUP($A517,#REF!,4,FALSE()),LEN(VLOOKUP($A517,#REF!,4,FALSE()))-2),"*")),"")</f>
        <v>#VALUE!</v>
      </c>
      <c r="F517" s="90" t="e">
        <f aca="false">IF(LEN(VLOOKUP($A517,#REF!,5,FALSE())),IF(INDEX(#REF!,MATCH($A517,#REF!,0),2),LEFT(VLOOKUP($A517,#REF!,5,FALSE()),LEN(VLOOKUP($A517,#REF!,5,FALSE()))-2),CONCATENATE(LEFT(VLOOKUP($A517,#REF!,5,FALSE()),LEN(VLOOKUP($A517,#REF!,5,FALSE()))-2),"*")),"")</f>
        <v>#VALUE!</v>
      </c>
      <c r="G517" s="90" t="e">
        <f aca="false">IF(LEN(VLOOKUP($A517,#REF!,6,FALSE())),IF(INDEX(#REF!,MATCH($A517,#REF!,0),3),LEFT(VLOOKUP($A517,#REF!,6,FALSE()),LEN(VLOOKUP($A517,#REF!,6,FALSE()))-2),CONCATENATE(LEFT(VLOOKUP($A517,#REF!,6,FALSE()),LEN(VLOOKUP($A517,#REF!,6,FALSE()))-2),"*")),"")</f>
        <v>#VALUE!</v>
      </c>
      <c r="H517" s="91" t="e">
        <f aca="false">IF(LEN(VLOOKUP($A517,#REF!,7,FALSE())),IF(INDEX(#REF!,MATCH($A517,#REF!,0),4),LEFT(VLOOKUP($A517,#REF!,7,FALSE()),LEN(VLOOKUP($A517,#REF!,7,FALSE()))-2),CONCATENATE(LEFT(VLOOKUP($A517,#REF!,7,FALSE()),LEN(VLOOKUP($A517,#REF!,7,FALSE()))-2),"*")),"")</f>
        <v>#VALUE!</v>
      </c>
      <c r="I517" s="92" t="e">
        <f aca="false">IF(LEN(VLOOKUP($A517,#REF!,8,FALSE())),UPPER(RIGHT(VLOOKUP($A517,#REF!,8,FALSE()), 1)),"")</f>
        <v>#VALUE!</v>
      </c>
      <c r="J517" s="90" t="e">
        <f aca="false">IF(LEN(VLOOKUP($A517,#REF!,4,FALSE())),UPPER(RIGHT(VLOOKUP($A517,#REF!,4,FALSE()), 1)),"")</f>
        <v>#VALUE!</v>
      </c>
      <c r="K517" s="90" t="e">
        <f aca="false">IF(LEN(VLOOKUP($A517,#REF!,5,FALSE())),UPPER(RIGHT(VLOOKUP($A517,#REF!,5,FALSE()), 1)),"")</f>
        <v>#VALUE!</v>
      </c>
      <c r="L517" s="90" t="e">
        <f aca="false">IF(LEN(VLOOKUP($A517,#REF!,6,FALSE())),UPPER(RIGHT(VLOOKUP($A517,#REF!,6,FALSE()), 1)),"")</f>
        <v>#VALUE!</v>
      </c>
      <c r="M517" s="91" t="e">
        <f aca="false">IF(LEN(VLOOKUP($A517,#REF!,7,FALSE())),UPPER(RIGHT(VLOOKUP($A517,#REF!,7,FALSE()), 1)),"")</f>
        <v>#VALUE!</v>
      </c>
      <c r="N517" s="185"/>
      <c r="O517" s="185"/>
      <c r="P517" s="185"/>
      <c r="Q517" s="185"/>
      <c r="R517" s="185"/>
      <c r="S517" s="100" t="e">
        <f aca="false">HLOOKUP("Device Tree Pin Name",#REF!,MATCH($A517,#REF!,0),FALSE())</f>
        <v>#VALUE!</v>
      </c>
      <c r="T517" s="95" t="e">
        <f aca="false">HLOOKUP("power rail",#REF!,MATCH($A517,#REF!,0),FALSE())</f>
        <v>#VALUE!</v>
      </c>
      <c r="U517" s="96" t="e">
        <f aca="false">HLOOKUP("Wake Capable",#REF!,MATCH($A517,#REF!,0),FALSE())</f>
        <v>#VALUE!</v>
      </c>
      <c r="V517" s="96" t="e">
        <f aca="false">HLOOKUP("Strap",#REF!,MATCH($A517,#REF!,0),FALSE())</f>
        <v>#VALUE!</v>
      </c>
      <c r="W517" s="96"/>
      <c r="X517" s="96"/>
      <c r="Y517" s="96"/>
      <c r="Z517" s="95"/>
      <c r="AA517" s="95" t="e">
        <f aca="false">HLOOKUP("Pad type",#REF!,MATCH($A517,#REF!,0),FALSE())</f>
        <v>#VALUE!</v>
      </c>
      <c r="AB517" s="100"/>
      <c r="AC517" s="100" t="e">
        <f aca="false">HLOOKUP("POR Pin State",#REF!,MATCH($A517,#REF!,0),FALSE())</f>
        <v>#VALUE!</v>
      </c>
      <c r="AD517" s="186"/>
      <c r="AE517" s="187"/>
      <c r="AF517" s="187"/>
      <c r="AG517" s="187"/>
      <c r="AH517" s="188"/>
      <c r="AI517" s="188"/>
      <c r="AJ517" s="189"/>
      <c r="AK517" s="189"/>
      <c r="AL517" s="189"/>
      <c r="AM517" s="189"/>
      <c r="AN517" s="189"/>
      <c r="AO517" s="189"/>
      <c r="AP517" s="189"/>
      <c r="AQ517" s="194" t="s">
        <v>1163</v>
      </c>
      <c r="AR517" s="104"/>
      <c r="AS517" s="104"/>
      <c r="AT517" s="104"/>
      <c r="AU517" s="104"/>
      <c r="AV517" s="104"/>
      <c r="AW517" s="104"/>
      <c r="AX517" s="104"/>
      <c r="AY517" s="104"/>
      <c r="AZ517" s="104"/>
      <c r="BA517" s="104"/>
      <c r="BB517" s="162"/>
      <c r="BC517" s="104"/>
      <c r="BD517" s="214"/>
      <c r="BE517" s="213" t="s">
        <v>1164</v>
      </c>
      <c r="BF517" s="108" t="e">
        <f aca="false">VLOOKUP($A517,#REF!, 34, FALSE())</f>
        <v>#VALUE!</v>
      </c>
      <c r="BG517" s="108" t="e">
        <f aca="false">VLOOKUP($A517,#REF!, 22, FALSE())</f>
        <v>#VALUE!</v>
      </c>
      <c r="BH517" s="109"/>
    </row>
    <row r="518" s="193" customFormat="true" ht="12.75" hidden="false" customHeight="true" outlineLevel="0" collapsed="false">
      <c r="A518" s="133" t="s">
        <v>1165</v>
      </c>
      <c r="B518" s="86" t="e">
        <f aca="false">VLOOKUP($A518,#REF!, 34, FALSE())</f>
        <v>#VALUE!</v>
      </c>
      <c r="C518" s="87" t="str">
        <f aca="false">CONCATENATE("unused_",A518)</f>
        <v>unused_DDR_XM0_B1D4</v>
      </c>
      <c r="D518" s="88" t="e">
        <f aca="false">IF(LEN(VLOOKUP($A518,#REF!,8,FALSE())),LEFT(VLOOKUP($A518,#REF!,8,FALSE()),LEN(VLOOKUP($A518,#REF!,8,FALSE()))-2),"")</f>
        <v>#VALUE!</v>
      </c>
      <c r="E518" s="89" t="e">
        <f aca="false">IF(LEN(VLOOKUP($A518,#REF!,4,FALSE())),IF(INDEX(#REF!,MATCH($A518,#REF!,0),1),LEFT(VLOOKUP($A518,#REF!,4,FALSE()),LEN(VLOOKUP($A518,#REF!,4,FALSE()))-2),CONCATENATE(LEFT(VLOOKUP($A518,#REF!,4,FALSE()),LEN(VLOOKUP($A518,#REF!,4,FALSE()))-2),"*")),"")</f>
        <v>#VALUE!</v>
      </c>
      <c r="F518" s="90" t="e">
        <f aca="false">IF(LEN(VLOOKUP($A518,#REF!,5,FALSE())),IF(INDEX(#REF!,MATCH($A518,#REF!,0),2),LEFT(VLOOKUP($A518,#REF!,5,FALSE()),LEN(VLOOKUP($A518,#REF!,5,FALSE()))-2),CONCATENATE(LEFT(VLOOKUP($A518,#REF!,5,FALSE()),LEN(VLOOKUP($A518,#REF!,5,FALSE()))-2),"*")),"")</f>
        <v>#VALUE!</v>
      </c>
      <c r="G518" s="90" t="e">
        <f aca="false">IF(LEN(VLOOKUP($A518,#REF!,6,FALSE())),IF(INDEX(#REF!,MATCH($A518,#REF!,0),3),LEFT(VLOOKUP($A518,#REF!,6,FALSE()),LEN(VLOOKUP($A518,#REF!,6,FALSE()))-2),CONCATENATE(LEFT(VLOOKUP($A518,#REF!,6,FALSE()),LEN(VLOOKUP($A518,#REF!,6,FALSE()))-2),"*")),"")</f>
        <v>#VALUE!</v>
      </c>
      <c r="H518" s="91" t="e">
        <f aca="false">IF(LEN(VLOOKUP($A518,#REF!,7,FALSE())),IF(INDEX(#REF!,MATCH($A518,#REF!,0),4),LEFT(VLOOKUP($A518,#REF!,7,FALSE()),LEN(VLOOKUP($A518,#REF!,7,FALSE()))-2),CONCATENATE(LEFT(VLOOKUP($A518,#REF!,7,FALSE()),LEN(VLOOKUP($A518,#REF!,7,FALSE()))-2),"*")),"")</f>
        <v>#VALUE!</v>
      </c>
      <c r="I518" s="92" t="e">
        <f aca="false">IF(LEN(VLOOKUP($A518,#REF!,8,FALSE())),UPPER(RIGHT(VLOOKUP($A518,#REF!,8,FALSE()), 1)),"")</f>
        <v>#VALUE!</v>
      </c>
      <c r="J518" s="90" t="e">
        <f aca="false">IF(LEN(VLOOKUP($A518,#REF!,4,FALSE())),UPPER(RIGHT(VLOOKUP($A518,#REF!,4,FALSE()), 1)),"")</f>
        <v>#VALUE!</v>
      </c>
      <c r="K518" s="90" t="e">
        <f aca="false">IF(LEN(VLOOKUP($A518,#REF!,5,FALSE())),UPPER(RIGHT(VLOOKUP($A518,#REF!,5,FALSE()), 1)),"")</f>
        <v>#VALUE!</v>
      </c>
      <c r="L518" s="90" t="e">
        <f aca="false">IF(LEN(VLOOKUP($A518,#REF!,6,FALSE())),UPPER(RIGHT(VLOOKUP($A518,#REF!,6,FALSE()), 1)),"")</f>
        <v>#VALUE!</v>
      </c>
      <c r="M518" s="91" t="e">
        <f aca="false">IF(LEN(VLOOKUP($A518,#REF!,7,FALSE())),UPPER(RIGHT(VLOOKUP($A518,#REF!,7,FALSE()), 1)),"")</f>
        <v>#VALUE!</v>
      </c>
      <c r="N518" s="185"/>
      <c r="O518" s="185"/>
      <c r="P518" s="185"/>
      <c r="Q518" s="185"/>
      <c r="R518" s="185"/>
      <c r="S518" s="100" t="e">
        <f aca="false">HLOOKUP("Device Tree Pin Name",#REF!,MATCH($A518,#REF!,0),FALSE())</f>
        <v>#VALUE!</v>
      </c>
      <c r="T518" s="95" t="e">
        <f aca="false">HLOOKUP("power rail",#REF!,MATCH($A518,#REF!,0),FALSE())</f>
        <v>#VALUE!</v>
      </c>
      <c r="U518" s="96" t="e">
        <f aca="false">HLOOKUP("Wake Capable",#REF!,MATCH($A518,#REF!,0),FALSE())</f>
        <v>#VALUE!</v>
      </c>
      <c r="V518" s="96" t="e">
        <f aca="false">HLOOKUP("Strap",#REF!,MATCH($A518,#REF!,0),FALSE())</f>
        <v>#VALUE!</v>
      </c>
      <c r="W518" s="96"/>
      <c r="X518" s="96"/>
      <c r="Y518" s="96"/>
      <c r="Z518" s="95"/>
      <c r="AA518" s="95" t="e">
        <f aca="false">HLOOKUP("Pad type",#REF!,MATCH($A518,#REF!,0),FALSE())</f>
        <v>#VALUE!</v>
      </c>
      <c r="AB518" s="100"/>
      <c r="AC518" s="100" t="e">
        <f aca="false">HLOOKUP("POR Pin State",#REF!,MATCH($A518,#REF!,0),FALSE())</f>
        <v>#VALUE!</v>
      </c>
      <c r="AD518" s="186"/>
      <c r="AE518" s="187"/>
      <c r="AF518" s="187"/>
      <c r="AG518" s="187"/>
      <c r="AH518" s="188"/>
      <c r="AI518" s="188"/>
      <c r="AJ518" s="189"/>
      <c r="AK518" s="189"/>
      <c r="AL518" s="189"/>
      <c r="AM518" s="189"/>
      <c r="AN518" s="189"/>
      <c r="AO518" s="189"/>
      <c r="AP518" s="189"/>
      <c r="AQ518" s="194" t="s">
        <v>1166</v>
      </c>
      <c r="AR518" s="104"/>
      <c r="AS518" s="104"/>
      <c r="AT518" s="104"/>
      <c r="AU518" s="104"/>
      <c r="AV518" s="104"/>
      <c r="AW518" s="104"/>
      <c r="AX518" s="104"/>
      <c r="AY518" s="104"/>
      <c r="AZ518" s="104"/>
      <c r="BA518" s="104"/>
      <c r="BB518" s="162"/>
      <c r="BC518" s="104"/>
      <c r="BD518" s="214"/>
      <c r="BE518" s="213" t="s">
        <v>1167</v>
      </c>
      <c r="BF518" s="108" t="e">
        <f aca="false">VLOOKUP($A518,#REF!, 34, FALSE())</f>
        <v>#VALUE!</v>
      </c>
      <c r="BG518" s="108" t="e">
        <f aca="false">VLOOKUP($A518,#REF!, 22, FALSE())</f>
        <v>#VALUE!</v>
      </c>
      <c r="BH518" s="109"/>
    </row>
    <row r="519" s="193" customFormat="true" ht="12.75" hidden="false" customHeight="true" outlineLevel="0" collapsed="false">
      <c r="A519" s="133" t="s">
        <v>1168</v>
      </c>
      <c r="B519" s="86" t="e">
        <f aca="false">VLOOKUP($A519,#REF!, 34, FALSE())</f>
        <v>#VALUE!</v>
      </c>
      <c r="C519" s="87" t="str">
        <f aca="false">CONCATENATE("unused_",A519)</f>
        <v>unused_DDR_XM0_B1D5</v>
      </c>
      <c r="D519" s="88" t="e">
        <f aca="false">IF(LEN(VLOOKUP($A519,#REF!,8,FALSE())),LEFT(VLOOKUP($A519,#REF!,8,FALSE()),LEN(VLOOKUP($A519,#REF!,8,FALSE()))-2),"")</f>
        <v>#VALUE!</v>
      </c>
      <c r="E519" s="89" t="e">
        <f aca="false">IF(LEN(VLOOKUP($A519,#REF!,4,FALSE())),IF(INDEX(#REF!,MATCH($A519,#REF!,0),1),LEFT(VLOOKUP($A519,#REF!,4,FALSE()),LEN(VLOOKUP($A519,#REF!,4,FALSE()))-2),CONCATENATE(LEFT(VLOOKUP($A519,#REF!,4,FALSE()),LEN(VLOOKUP($A519,#REF!,4,FALSE()))-2),"*")),"")</f>
        <v>#VALUE!</v>
      </c>
      <c r="F519" s="90" t="e">
        <f aca="false">IF(LEN(VLOOKUP($A519,#REF!,5,FALSE())),IF(INDEX(#REF!,MATCH($A519,#REF!,0),2),LEFT(VLOOKUP($A519,#REF!,5,FALSE()),LEN(VLOOKUP($A519,#REF!,5,FALSE()))-2),CONCATENATE(LEFT(VLOOKUP($A519,#REF!,5,FALSE()),LEN(VLOOKUP($A519,#REF!,5,FALSE()))-2),"*")),"")</f>
        <v>#VALUE!</v>
      </c>
      <c r="G519" s="90" t="e">
        <f aca="false">IF(LEN(VLOOKUP($A519,#REF!,6,FALSE())),IF(INDEX(#REF!,MATCH($A519,#REF!,0),3),LEFT(VLOOKUP($A519,#REF!,6,FALSE()),LEN(VLOOKUP($A519,#REF!,6,FALSE()))-2),CONCATENATE(LEFT(VLOOKUP($A519,#REF!,6,FALSE()),LEN(VLOOKUP($A519,#REF!,6,FALSE()))-2),"*")),"")</f>
        <v>#VALUE!</v>
      </c>
      <c r="H519" s="91" t="e">
        <f aca="false">IF(LEN(VLOOKUP($A519,#REF!,7,FALSE())),IF(INDEX(#REF!,MATCH($A519,#REF!,0),4),LEFT(VLOOKUP($A519,#REF!,7,FALSE()),LEN(VLOOKUP($A519,#REF!,7,FALSE()))-2),CONCATENATE(LEFT(VLOOKUP($A519,#REF!,7,FALSE()),LEN(VLOOKUP($A519,#REF!,7,FALSE()))-2),"*")),"")</f>
        <v>#VALUE!</v>
      </c>
      <c r="I519" s="92" t="e">
        <f aca="false">IF(LEN(VLOOKUP($A519,#REF!,8,FALSE())),UPPER(RIGHT(VLOOKUP($A519,#REF!,8,FALSE()), 1)),"")</f>
        <v>#VALUE!</v>
      </c>
      <c r="J519" s="90" t="e">
        <f aca="false">IF(LEN(VLOOKUP($A519,#REF!,4,FALSE())),UPPER(RIGHT(VLOOKUP($A519,#REF!,4,FALSE()), 1)),"")</f>
        <v>#VALUE!</v>
      </c>
      <c r="K519" s="90" t="e">
        <f aca="false">IF(LEN(VLOOKUP($A519,#REF!,5,FALSE())),UPPER(RIGHT(VLOOKUP($A519,#REF!,5,FALSE()), 1)),"")</f>
        <v>#VALUE!</v>
      </c>
      <c r="L519" s="90" t="e">
        <f aca="false">IF(LEN(VLOOKUP($A519,#REF!,6,FALSE())),UPPER(RIGHT(VLOOKUP($A519,#REF!,6,FALSE()), 1)),"")</f>
        <v>#VALUE!</v>
      </c>
      <c r="M519" s="91" t="e">
        <f aca="false">IF(LEN(VLOOKUP($A519,#REF!,7,FALSE())),UPPER(RIGHT(VLOOKUP($A519,#REF!,7,FALSE()), 1)),"")</f>
        <v>#VALUE!</v>
      </c>
      <c r="N519" s="185"/>
      <c r="O519" s="185"/>
      <c r="P519" s="185"/>
      <c r="Q519" s="185"/>
      <c r="R519" s="185"/>
      <c r="S519" s="100" t="e">
        <f aca="false">HLOOKUP("Device Tree Pin Name",#REF!,MATCH($A519,#REF!,0),FALSE())</f>
        <v>#VALUE!</v>
      </c>
      <c r="T519" s="95" t="e">
        <f aca="false">HLOOKUP("power rail",#REF!,MATCH($A519,#REF!,0),FALSE())</f>
        <v>#VALUE!</v>
      </c>
      <c r="U519" s="96" t="e">
        <f aca="false">HLOOKUP("Wake Capable",#REF!,MATCH($A519,#REF!,0),FALSE())</f>
        <v>#VALUE!</v>
      </c>
      <c r="V519" s="96" t="e">
        <f aca="false">HLOOKUP("Strap",#REF!,MATCH($A519,#REF!,0),FALSE())</f>
        <v>#VALUE!</v>
      </c>
      <c r="W519" s="96"/>
      <c r="X519" s="96"/>
      <c r="Y519" s="96"/>
      <c r="Z519" s="95"/>
      <c r="AA519" s="95" t="e">
        <f aca="false">HLOOKUP("Pad type",#REF!,MATCH($A519,#REF!,0),FALSE())</f>
        <v>#VALUE!</v>
      </c>
      <c r="AB519" s="100"/>
      <c r="AC519" s="100" t="e">
        <f aca="false">HLOOKUP("POR Pin State",#REF!,MATCH($A519,#REF!,0),FALSE())</f>
        <v>#VALUE!</v>
      </c>
      <c r="AD519" s="186"/>
      <c r="AE519" s="187"/>
      <c r="AF519" s="187"/>
      <c r="AG519" s="187"/>
      <c r="AH519" s="188"/>
      <c r="AI519" s="188"/>
      <c r="AJ519" s="189"/>
      <c r="AK519" s="189"/>
      <c r="AL519" s="189"/>
      <c r="AM519" s="189"/>
      <c r="AN519" s="189"/>
      <c r="AO519" s="189"/>
      <c r="AP519" s="189"/>
      <c r="AQ519" s="194" t="s">
        <v>1169</v>
      </c>
      <c r="AR519" s="104"/>
      <c r="AS519" s="104"/>
      <c r="AT519" s="104"/>
      <c r="AU519" s="104"/>
      <c r="AV519" s="104"/>
      <c r="AW519" s="104"/>
      <c r="AX519" s="104"/>
      <c r="AY519" s="104"/>
      <c r="AZ519" s="104"/>
      <c r="BA519" s="104"/>
      <c r="BB519" s="162"/>
      <c r="BC519" s="104"/>
      <c r="BD519" s="214"/>
      <c r="BE519" s="213" t="s">
        <v>1170</v>
      </c>
      <c r="BF519" s="108" t="e">
        <f aca="false">VLOOKUP($A519,#REF!, 34, FALSE())</f>
        <v>#VALUE!</v>
      </c>
      <c r="BG519" s="108" t="e">
        <f aca="false">VLOOKUP($A519,#REF!, 22, FALSE())</f>
        <v>#VALUE!</v>
      </c>
      <c r="BH519" s="109"/>
    </row>
    <row r="520" s="193" customFormat="true" ht="12.75" hidden="false" customHeight="true" outlineLevel="0" collapsed="false">
      <c r="A520" s="133" t="s">
        <v>1171</v>
      </c>
      <c r="B520" s="86" t="e">
        <f aca="false">VLOOKUP($A520,#REF!, 34, FALSE())</f>
        <v>#VALUE!</v>
      </c>
      <c r="C520" s="87" t="str">
        <f aca="false">CONCATENATE("unused_",A520)</f>
        <v>unused_DDR_XM0_B1D6</v>
      </c>
      <c r="D520" s="88" t="e">
        <f aca="false">IF(LEN(VLOOKUP($A520,#REF!,8,FALSE())),LEFT(VLOOKUP($A520,#REF!,8,FALSE()),LEN(VLOOKUP($A520,#REF!,8,FALSE()))-2),"")</f>
        <v>#VALUE!</v>
      </c>
      <c r="E520" s="89" t="e">
        <f aca="false">IF(LEN(VLOOKUP($A520,#REF!,4,FALSE())),IF(INDEX(#REF!,MATCH($A520,#REF!,0),1),LEFT(VLOOKUP($A520,#REF!,4,FALSE()),LEN(VLOOKUP($A520,#REF!,4,FALSE()))-2),CONCATENATE(LEFT(VLOOKUP($A520,#REF!,4,FALSE()),LEN(VLOOKUP($A520,#REF!,4,FALSE()))-2),"*")),"")</f>
        <v>#VALUE!</v>
      </c>
      <c r="F520" s="90" t="e">
        <f aca="false">IF(LEN(VLOOKUP($A520,#REF!,5,FALSE())),IF(INDEX(#REF!,MATCH($A520,#REF!,0),2),LEFT(VLOOKUP($A520,#REF!,5,FALSE()),LEN(VLOOKUP($A520,#REF!,5,FALSE()))-2),CONCATENATE(LEFT(VLOOKUP($A520,#REF!,5,FALSE()),LEN(VLOOKUP($A520,#REF!,5,FALSE()))-2),"*")),"")</f>
        <v>#VALUE!</v>
      </c>
      <c r="G520" s="90" t="e">
        <f aca="false">IF(LEN(VLOOKUP($A520,#REF!,6,FALSE())),IF(INDEX(#REF!,MATCH($A520,#REF!,0),3),LEFT(VLOOKUP($A520,#REF!,6,FALSE()),LEN(VLOOKUP($A520,#REF!,6,FALSE()))-2),CONCATENATE(LEFT(VLOOKUP($A520,#REF!,6,FALSE()),LEN(VLOOKUP($A520,#REF!,6,FALSE()))-2),"*")),"")</f>
        <v>#VALUE!</v>
      </c>
      <c r="H520" s="91" t="e">
        <f aca="false">IF(LEN(VLOOKUP($A520,#REF!,7,FALSE())),IF(INDEX(#REF!,MATCH($A520,#REF!,0),4),LEFT(VLOOKUP($A520,#REF!,7,FALSE()),LEN(VLOOKUP($A520,#REF!,7,FALSE()))-2),CONCATENATE(LEFT(VLOOKUP($A520,#REF!,7,FALSE()),LEN(VLOOKUP($A520,#REF!,7,FALSE()))-2),"*")),"")</f>
        <v>#VALUE!</v>
      </c>
      <c r="I520" s="92" t="e">
        <f aca="false">IF(LEN(VLOOKUP($A520,#REF!,8,FALSE())),UPPER(RIGHT(VLOOKUP($A520,#REF!,8,FALSE()), 1)),"")</f>
        <v>#VALUE!</v>
      </c>
      <c r="J520" s="90" t="e">
        <f aca="false">IF(LEN(VLOOKUP($A520,#REF!,4,FALSE())),UPPER(RIGHT(VLOOKUP($A520,#REF!,4,FALSE()), 1)),"")</f>
        <v>#VALUE!</v>
      </c>
      <c r="K520" s="90" t="e">
        <f aca="false">IF(LEN(VLOOKUP($A520,#REF!,5,FALSE())),UPPER(RIGHT(VLOOKUP($A520,#REF!,5,FALSE()), 1)),"")</f>
        <v>#VALUE!</v>
      </c>
      <c r="L520" s="90" t="e">
        <f aca="false">IF(LEN(VLOOKUP($A520,#REF!,6,FALSE())),UPPER(RIGHT(VLOOKUP($A520,#REF!,6,FALSE()), 1)),"")</f>
        <v>#VALUE!</v>
      </c>
      <c r="M520" s="91" t="e">
        <f aca="false">IF(LEN(VLOOKUP($A520,#REF!,7,FALSE())),UPPER(RIGHT(VLOOKUP($A520,#REF!,7,FALSE()), 1)),"")</f>
        <v>#VALUE!</v>
      </c>
      <c r="N520" s="185"/>
      <c r="O520" s="185"/>
      <c r="P520" s="185"/>
      <c r="Q520" s="185"/>
      <c r="R520" s="185"/>
      <c r="S520" s="100" t="e">
        <f aca="false">HLOOKUP("Device Tree Pin Name",#REF!,MATCH($A520,#REF!,0),FALSE())</f>
        <v>#VALUE!</v>
      </c>
      <c r="T520" s="95" t="e">
        <f aca="false">HLOOKUP("power rail",#REF!,MATCH($A520,#REF!,0),FALSE())</f>
        <v>#VALUE!</v>
      </c>
      <c r="U520" s="96" t="e">
        <f aca="false">HLOOKUP("Wake Capable",#REF!,MATCH($A520,#REF!,0),FALSE())</f>
        <v>#VALUE!</v>
      </c>
      <c r="V520" s="96" t="e">
        <f aca="false">HLOOKUP("Strap",#REF!,MATCH($A520,#REF!,0),FALSE())</f>
        <v>#VALUE!</v>
      </c>
      <c r="W520" s="96"/>
      <c r="X520" s="96"/>
      <c r="Y520" s="96"/>
      <c r="Z520" s="95"/>
      <c r="AA520" s="95" t="e">
        <f aca="false">HLOOKUP("Pad type",#REF!,MATCH($A520,#REF!,0),FALSE())</f>
        <v>#VALUE!</v>
      </c>
      <c r="AB520" s="100"/>
      <c r="AC520" s="100" t="e">
        <f aca="false">HLOOKUP("POR Pin State",#REF!,MATCH($A520,#REF!,0),FALSE())</f>
        <v>#VALUE!</v>
      </c>
      <c r="AD520" s="186"/>
      <c r="AE520" s="187"/>
      <c r="AF520" s="187"/>
      <c r="AG520" s="187"/>
      <c r="AH520" s="188"/>
      <c r="AI520" s="188"/>
      <c r="AJ520" s="189"/>
      <c r="AK520" s="189"/>
      <c r="AL520" s="189"/>
      <c r="AM520" s="189"/>
      <c r="AN520" s="189"/>
      <c r="AO520" s="189"/>
      <c r="AP520" s="189"/>
      <c r="AQ520" s="194" t="s">
        <v>1172</v>
      </c>
      <c r="AR520" s="104"/>
      <c r="AS520" s="104"/>
      <c r="AT520" s="104"/>
      <c r="AU520" s="104"/>
      <c r="AV520" s="104"/>
      <c r="AW520" s="104"/>
      <c r="AX520" s="104"/>
      <c r="AY520" s="104"/>
      <c r="AZ520" s="104"/>
      <c r="BA520" s="104"/>
      <c r="BB520" s="162"/>
      <c r="BC520" s="104"/>
      <c r="BD520" s="214"/>
      <c r="BE520" s="213" t="s">
        <v>1173</v>
      </c>
      <c r="BF520" s="108" t="e">
        <f aca="false">VLOOKUP($A520,#REF!, 34, FALSE())</f>
        <v>#VALUE!</v>
      </c>
      <c r="BG520" s="108" t="e">
        <f aca="false">VLOOKUP($A520,#REF!, 22, FALSE())</f>
        <v>#VALUE!</v>
      </c>
      <c r="BH520" s="109"/>
    </row>
    <row r="521" s="193" customFormat="true" ht="12.75" hidden="false" customHeight="true" outlineLevel="0" collapsed="false">
      <c r="A521" s="133" t="s">
        <v>1174</v>
      </c>
      <c r="B521" s="86" t="e">
        <f aca="false">VLOOKUP($A521,#REF!, 34, FALSE())</f>
        <v>#VALUE!</v>
      </c>
      <c r="C521" s="87" t="str">
        <f aca="false">CONCATENATE("unused_",A521)</f>
        <v>unused_DDR_XM0_B1D7</v>
      </c>
      <c r="D521" s="88" t="e">
        <f aca="false">IF(LEN(VLOOKUP($A521,#REF!,8,FALSE())),LEFT(VLOOKUP($A521,#REF!,8,FALSE()),LEN(VLOOKUP($A521,#REF!,8,FALSE()))-2),"")</f>
        <v>#VALUE!</v>
      </c>
      <c r="E521" s="89" t="e">
        <f aca="false">IF(LEN(VLOOKUP($A521,#REF!,4,FALSE())),IF(INDEX(#REF!,MATCH($A521,#REF!,0),1),LEFT(VLOOKUP($A521,#REF!,4,FALSE()),LEN(VLOOKUP($A521,#REF!,4,FALSE()))-2),CONCATENATE(LEFT(VLOOKUP($A521,#REF!,4,FALSE()),LEN(VLOOKUP($A521,#REF!,4,FALSE()))-2),"*")),"")</f>
        <v>#VALUE!</v>
      </c>
      <c r="F521" s="90" t="e">
        <f aca="false">IF(LEN(VLOOKUP($A521,#REF!,5,FALSE())),IF(INDEX(#REF!,MATCH($A521,#REF!,0),2),LEFT(VLOOKUP($A521,#REF!,5,FALSE()),LEN(VLOOKUP($A521,#REF!,5,FALSE()))-2),CONCATENATE(LEFT(VLOOKUP($A521,#REF!,5,FALSE()),LEN(VLOOKUP($A521,#REF!,5,FALSE()))-2),"*")),"")</f>
        <v>#VALUE!</v>
      </c>
      <c r="G521" s="90" t="e">
        <f aca="false">IF(LEN(VLOOKUP($A521,#REF!,6,FALSE())),IF(INDEX(#REF!,MATCH($A521,#REF!,0),3),LEFT(VLOOKUP($A521,#REF!,6,FALSE()),LEN(VLOOKUP($A521,#REF!,6,FALSE()))-2),CONCATENATE(LEFT(VLOOKUP($A521,#REF!,6,FALSE()),LEN(VLOOKUP($A521,#REF!,6,FALSE()))-2),"*")),"")</f>
        <v>#VALUE!</v>
      </c>
      <c r="H521" s="91" t="e">
        <f aca="false">IF(LEN(VLOOKUP($A521,#REF!,7,FALSE())),IF(INDEX(#REF!,MATCH($A521,#REF!,0),4),LEFT(VLOOKUP($A521,#REF!,7,FALSE()),LEN(VLOOKUP($A521,#REF!,7,FALSE()))-2),CONCATENATE(LEFT(VLOOKUP($A521,#REF!,7,FALSE()),LEN(VLOOKUP($A521,#REF!,7,FALSE()))-2),"*")),"")</f>
        <v>#VALUE!</v>
      </c>
      <c r="I521" s="92" t="e">
        <f aca="false">IF(LEN(VLOOKUP($A521,#REF!,8,FALSE())),UPPER(RIGHT(VLOOKUP($A521,#REF!,8,FALSE()), 1)),"")</f>
        <v>#VALUE!</v>
      </c>
      <c r="J521" s="90" t="e">
        <f aca="false">IF(LEN(VLOOKUP($A521,#REF!,4,FALSE())),UPPER(RIGHT(VLOOKUP($A521,#REF!,4,FALSE()), 1)),"")</f>
        <v>#VALUE!</v>
      </c>
      <c r="K521" s="90" t="e">
        <f aca="false">IF(LEN(VLOOKUP($A521,#REF!,5,FALSE())),UPPER(RIGHT(VLOOKUP($A521,#REF!,5,FALSE()), 1)),"")</f>
        <v>#VALUE!</v>
      </c>
      <c r="L521" s="90" t="e">
        <f aca="false">IF(LEN(VLOOKUP($A521,#REF!,6,FALSE())),UPPER(RIGHT(VLOOKUP($A521,#REF!,6,FALSE()), 1)),"")</f>
        <v>#VALUE!</v>
      </c>
      <c r="M521" s="91" t="e">
        <f aca="false">IF(LEN(VLOOKUP($A521,#REF!,7,FALSE())),UPPER(RIGHT(VLOOKUP($A521,#REF!,7,FALSE()), 1)),"")</f>
        <v>#VALUE!</v>
      </c>
      <c r="N521" s="185"/>
      <c r="O521" s="185"/>
      <c r="P521" s="185"/>
      <c r="Q521" s="185"/>
      <c r="R521" s="185"/>
      <c r="S521" s="100" t="e">
        <f aca="false">HLOOKUP("Device Tree Pin Name",#REF!,MATCH($A521,#REF!,0),FALSE())</f>
        <v>#VALUE!</v>
      </c>
      <c r="T521" s="95" t="e">
        <f aca="false">HLOOKUP("power rail",#REF!,MATCH($A521,#REF!,0),FALSE())</f>
        <v>#VALUE!</v>
      </c>
      <c r="U521" s="96" t="e">
        <f aca="false">HLOOKUP("Wake Capable",#REF!,MATCH($A521,#REF!,0),FALSE())</f>
        <v>#VALUE!</v>
      </c>
      <c r="V521" s="96" t="e">
        <f aca="false">HLOOKUP("Strap",#REF!,MATCH($A521,#REF!,0),FALSE())</f>
        <v>#VALUE!</v>
      </c>
      <c r="W521" s="96"/>
      <c r="X521" s="96"/>
      <c r="Y521" s="96"/>
      <c r="Z521" s="95"/>
      <c r="AA521" s="95" t="e">
        <f aca="false">HLOOKUP("Pad type",#REF!,MATCH($A521,#REF!,0),FALSE())</f>
        <v>#VALUE!</v>
      </c>
      <c r="AB521" s="100"/>
      <c r="AC521" s="100" t="e">
        <f aca="false">HLOOKUP("POR Pin State",#REF!,MATCH($A521,#REF!,0),FALSE())</f>
        <v>#VALUE!</v>
      </c>
      <c r="AD521" s="186"/>
      <c r="AE521" s="187"/>
      <c r="AF521" s="187"/>
      <c r="AG521" s="187"/>
      <c r="AH521" s="188"/>
      <c r="AI521" s="188"/>
      <c r="AJ521" s="189"/>
      <c r="AK521" s="189"/>
      <c r="AL521" s="189"/>
      <c r="AM521" s="189"/>
      <c r="AN521" s="189"/>
      <c r="AO521" s="189"/>
      <c r="AP521" s="189"/>
      <c r="AQ521" s="194" t="s">
        <v>1175</v>
      </c>
      <c r="AR521" s="104"/>
      <c r="AS521" s="104"/>
      <c r="AT521" s="104"/>
      <c r="AU521" s="104"/>
      <c r="AV521" s="104"/>
      <c r="AW521" s="104"/>
      <c r="AX521" s="104"/>
      <c r="AY521" s="104"/>
      <c r="AZ521" s="104"/>
      <c r="BA521" s="104"/>
      <c r="BB521" s="162"/>
      <c r="BC521" s="104"/>
      <c r="BD521" s="214"/>
      <c r="BE521" s="213" t="s">
        <v>1176</v>
      </c>
      <c r="BF521" s="108" t="e">
        <f aca="false">VLOOKUP($A521,#REF!, 34, FALSE())</f>
        <v>#VALUE!</v>
      </c>
      <c r="BG521" s="108" t="e">
        <f aca="false">VLOOKUP($A521,#REF!, 22, FALSE())</f>
        <v>#VALUE!</v>
      </c>
      <c r="BH521" s="109"/>
    </row>
    <row r="522" s="193" customFormat="true" ht="12.75" hidden="false" customHeight="true" outlineLevel="0" collapsed="false">
      <c r="A522" s="1" t="s">
        <v>1177</v>
      </c>
      <c r="B522" s="86" t="e">
        <f aca="false">VLOOKUP($A522,#REF!, 34, FALSE())</f>
        <v>#VALUE!</v>
      </c>
      <c r="C522" s="87" t="str">
        <f aca="false">CONCATENATE("unused_",A522)</f>
        <v>unused_DDR_XM0_B1DMI</v>
      </c>
      <c r="D522" s="88" t="e">
        <f aca="false">IF(LEN(VLOOKUP($A522,#REF!,8,FALSE())),LEFT(VLOOKUP($A522,#REF!,8,FALSE()),LEN(VLOOKUP($A522,#REF!,8,FALSE()))-2),"")</f>
        <v>#VALUE!</v>
      </c>
      <c r="E522" s="89" t="e">
        <f aca="false">IF(LEN(VLOOKUP($A522,#REF!,4,FALSE())),IF(INDEX(#REF!,MATCH($A522,#REF!,0),1),LEFT(VLOOKUP($A522,#REF!,4,FALSE()),LEN(VLOOKUP($A522,#REF!,4,FALSE()))-2),CONCATENATE(LEFT(VLOOKUP($A522,#REF!,4,FALSE()),LEN(VLOOKUP($A522,#REF!,4,FALSE()))-2),"*")),"")</f>
        <v>#VALUE!</v>
      </c>
      <c r="F522" s="90" t="e">
        <f aca="false">IF(LEN(VLOOKUP($A522,#REF!,5,FALSE())),IF(INDEX(#REF!,MATCH($A522,#REF!,0),2),LEFT(VLOOKUP($A522,#REF!,5,FALSE()),LEN(VLOOKUP($A522,#REF!,5,FALSE()))-2),CONCATENATE(LEFT(VLOOKUP($A522,#REF!,5,FALSE()),LEN(VLOOKUP($A522,#REF!,5,FALSE()))-2),"*")),"")</f>
        <v>#VALUE!</v>
      </c>
      <c r="G522" s="90" t="e">
        <f aca="false">IF(LEN(VLOOKUP($A522,#REF!,6,FALSE())),IF(INDEX(#REF!,MATCH($A522,#REF!,0),3),LEFT(VLOOKUP($A522,#REF!,6,FALSE()),LEN(VLOOKUP($A522,#REF!,6,FALSE()))-2),CONCATENATE(LEFT(VLOOKUP($A522,#REF!,6,FALSE()),LEN(VLOOKUP($A522,#REF!,6,FALSE()))-2),"*")),"")</f>
        <v>#VALUE!</v>
      </c>
      <c r="H522" s="91" t="e">
        <f aca="false">IF(LEN(VLOOKUP($A522,#REF!,7,FALSE())),IF(INDEX(#REF!,MATCH($A522,#REF!,0),4),LEFT(VLOOKUP($A522,#REF!,7,FALSE()),LEN(VLOOKUP($A522,#REF!,7,FALSE()))-2),CONCATENATE(LEFT(VLOOKUP($A522,#REF!,7,FALSE()),LEN(VLOOKUP($A522,#REF!,7,FALSE()))-2),"*")),"")</f>
        <v>#VALUE!</v>
      </c>
      <c r="I522" s="92" t="e">
        <f aca="false">IF(LEN(VLOOKUP($A522,#REF!,8,FALSE())),UPPER(RIGHT(VLOOKUP($A522,#REF!,8,FALSE()), 1)),"")</f>
        <v>#VALUE!</v>
      </c>
      <c r="J522" s="90" t="e">
        <f aca="false">IF(LEN(VLOOKUP($A522,#REF!,4,FALSE())),UPPER(RIGHT(VLOOKUP($A522,#REF!,4,FALSE()), 1)),"")</f>
        <v>#VALUE!</v>
      </c>
      <c r="K522" s="90" t="e">
        <f aca="false">IF(LEN(VLOOKUP($A522,#REF!,5,FALSE())),UPPER(RIGHT(VLOOKUP($A522,#REF!,5,FALSE()), 1)),"")</f>
        <v>#VALUE!</v>
      </c>
      <c r="L522" s="90" t="e">
        <f aca="false">IF(LEN(VLOOKUP($A522,#REF!,6,FALSE())),UPPER(RIGHT(VLOOKUP($A522,#REF!,6,FALSE()), 1)),"")</f>
        <v>#VALUE!</v>
      </c>
      <c r="M522" s="91" t="e">
        <f aca="false">IF(LEN(VLOOKUP($A522,#REF!,7,FALSE())),UPPER(RIGHT(VLOOKUP($A522,#REF!,7,FALSE()), 1)),"")</f>
        <v>#VALUE!</v>
      </c>
      <c r="N522" s="185"/>
      <c r="O522" s="185"/>
      <c r="P522" s="185"/>
      <c r="Q522" s="185"/>
      <c r="R522" s="185"/>
      <c r="S522" s="100" t="e">
        <f aca="false">HLOOKUP("Device Tree Pin Name",#REF!,MATCH($A522,#REF!,0),FALSE())</f>
        <v>#VALUE!</v>
      </c>
      <c r="T522" s="95" t="e">
        <f aca="false">HLOOKUP("power rail",#REF!,MATCH($A522,#REF!,0),FALSE())</f>
        <v>#VALUE!</v>
      </c>
      <c r="U522" s="96" t="e">
        <f aca="false">HLOOKUP("Wake Capable",#REF!,MATCH($A522,#REF!,0),FALSE())</f>
        <v>#VALUE!</v>
      </c>
      <c r="V522" s="96" t="e">
        <f aca="false">HLOOKUP("Strap",#REF!,MATCH($A522,#REF!,0),FALSE())</f>
        <v>#VALUE!</v>
      </c>
      <c r="W522" s="96"/>
      <c r="X522" s="96"/>
      <c r="Y522" s="96"/>
      <c r="Z522" s="95"/>
      <c r="AA522" s="95" t="e">
        <f aca="false">HLOOKUP("Pad type",#REF!,MATCH($A522,#REF!,0),FALSE())</f>
        <v>#VALUE!</v>
      </c>
      <c r="AB522" s="100"/>
      <c r="AC522" s="100" t="e">
        <f aca="false">HLOOKUP("POR Pin State",#REF!,MATCH($A522,#REF!,0),FALSE())</f>
        <v>#VALUE!</v>
      </c>
      <c r="AD522" s="186"/>
      <c r="AE522" s="187"/>
      <c r="AF522" s="187"/>
      <c r="AG522" s="187"/>
      <c r="AH522" s="188"/>
      <c r="AI522" s="188"/>
      <c r="AJ522" s="189"/>
      <c r="AK522" s="189"/>
      <c r="AL522" s="189"/>
      <c r="AM522" s="189"/>
      <c r="AN522" s="189"/>
      <c r="AO522" s="189"/>
      <c r="AP522" s="189"/>
      <c r="AQ522" s="194" t="s">
        <v>1177</v>
      </c>
      <c r="AR522" s="104"/>
      <c r="AS522" s="104"/>
      <c r="AT522" s="104"/>
      <c r="AU522" s="104"/>
      <c r="AV522" s="104"/>
      <c r="AW522" s="104"/>
      <c r="AX522" s="104"/>
      <c r="AY522" s="104"/>
      <c r="AZ522" s="104"/>
      <c r="BA522" s="104"/>
      <c r="BB522" s="162"/>
      <c r="BC522" s="104"/>
      <c r="BD522" s="214"/>
      <c r="BE522" s="213" t="s">
        <v>1178</v>
      </c>
      <c r="BF522" s="108" t="e">
        <f aca="false">VLOOKUP($A522,#REF!, 34, FALSE())</f>
        <v>#VALUE!</v>
      </c>
      <c r="BG522" s="108" t="e">
        <f aca="false">VLOOKUP($A522,#REF!, 22, FALSE())</f>
        <v>#VALUE!</v>
      </c>
      <c r="BH522" s="109"/>
    </row>
    <row r="523" s="193" customFormat="true" ht="12.75" hidden="false" customHeight="true" outlineLevel="0" collapsed="false">
      <c r="A523" s="1" t="s">
        <v>1179</v>
      </c>
      <c r="B523" s="86" t="e">
        <f aca="false">VLOOKUP($A523,#REF!, 34, FALSE())</f>
        <v>#VALUE!</v>
      </c>
      <c r="C523" s="87" t="str">
        <f aca="false">CONCATENATE("unused_",A523)</f>
        <v>unused_DDR_XM0_B1WCK_P</v>
      </c>
      <c r="D523" s="88" t="e">
        <f aca="false">IF(LEN(VLOOKUP($A523,#REF!,8,FALSE())),LEFT(VLOOKUP($A523,#REF!,8,FALSE()),LEN(VLOOKUP($A523,#REF!,8,FALSE()))-2),"")</f>
        <v>#VALUE!</v>
      </c>
      <c r="E523" s="89" t="e">
        <f aca="false">IF(LEN(VLOOKUP($A523,#REF!,4,FALSE())),IF(INDEX(#REF!,MATCH($A523,#REF!,0),1),LEFT(VLOOKUP($A523,#REF!,4,FALSE()),LEN(VLOOKUP($A523,#REF!,4,FALSE()))-2),CONCATENATE(LEFT(VLOOKUP($A523,#REF!,4,FALSE()),LEN(VLOOKUP($A523,#REF!,4,FALSE()))-2),"*")),"")</f>
        <v>#VALUE!</v>
      </c>
      <c r="F523" s="90" t="e">
        <f aca="false">IF(LEN(VLOOKUP($A523,#REF!,5,FALSE())),IF(INDEX(#REF!,MATCH($A523,#REF!,0),2),LEFT(VLOOKUP($A523,#REF!,5,FALSE()),LEN(VLOOKUP($A523,#REF!,5,FALSE()))-2),CONCATENATE(LEFT(VLOOKUP($A523,#REF!,5,FALSE()),LEN(VLOOKUP($A523,#REF!,5,FALSE()))-2),"*")),"")</f>
        <v>#VALUE!</v>
      </c>
      <c r="G523" s="90" t="e">
        <f aca="false">IF(LEN(VLOOKUP($A523,#REF!,6,FALSE())),IF(INDEX(#REF!,MATCH($A523,#REF!,0),3),LEFT(VLOOKUP($A523,#REF!,6,FALSE()),LEN(VLOOKUP($A523,#REF!,6,FALSE()))-2),CONCATENATE(LEFT(VLOOKUP($A523,#REF!,6,FALSE()),LEN(VLOOKUP($A523,#REF!,6,FALSE()))-2),"*")),"")</f>
        <v>#VALUE!</v>
      </c>
      <c r="H523" s="91" t="e">
        <f aca="false">IF(LEN(VLOOKUP($A523,#REF!,7,FALSE())),IF(INDEX(#REF!,MATCH($A523,#REF!,0),4),LEFT(VLOOKUP($A523,#REF!,7,FALSE()),LEN(VLOOKUP($A523,#REF!,7,FALSE()))-2),CONCATENATE(LEFT(VLOOKUP($A523,#REF!,7,FALSE()),LEN(VLOOKUP($A523,#REF!,7,FALSE()))-2),"*")),"")</f>
        <v>#VALUE!</v>
      </c>
      <c r="I523" s="92" t="e">
        <f aca="false">IF(LEN(VLOOKUP($A523,#REF!,8,FALSE())),UPPER(RIGHT(VLOOKUP($A523,#REF!,8,FALSE()), 1)),"")</f>
        <v>#VALUE!</v>
      </c>
      <c r="J523" s="90" t="e">
        <f aca="false">IF(LEN(VLOOKUP($A523,#REF!,4,FALSE())),UPPER(RIGHT(VLOOKUP($A523,#REF!,4,FALSE()), 1)),"")</f>
        <v>#VALUE!</v>
      </c>
      <c r="K523" s="90" t="e">
        <f aca="false">IF(LEN(VLOOKUP($A523,#REF!,5,FALSE())),UPPER(RIGHT(VLOOKUP($A523,#REF!,5,FALSE()), 1)),"")</f>
        <v>#VALUE!</v>
      </c>
      <c r="L523" s="90" t="e">
        <f aca="false">IF(LEN(VLOOKUP($A523,#REF!,6,FALSE())),UPPER(RIGHT(VLOOKUP($A523,#REF!,6,FALSE()), 1)),"")</f>
        <v>#VALUE!</v>
      </c>
      <c r="M523" s="91" t="e">
        <f aca="false">IF(LEN(VLOOKUP($A523,#REF!,7,FALSE())),UPPER(RIGHT(VLOOKUP($A523,#REF!,7,FALSE()), 1)),"")</f>
        <v>#VALUE!</v>
      </c>
      <c r="N523" s="185"/>
      <c r="O523" s="185"/>
      <c r="P523" s="185"/>
      <c r="Q523" s="185"/>
      <c r="R523" s="185"/>
      <c r="S523" s="100" t="e">
        <f aca="false">HLOOKUP("Device Tree Pin Name",#REF!,MATCH($A523,#REF!,0),FALSE())</f>
        <v>#VALUE!</v>
      </c>
      <c r="T523" s="95" t="e">
        <f aca="false">HLOOKUP("power rail",#REF!,MATCH($A523,#REF!,0),FALSE())</f>
        <v>#VALUE!</v>
      </c>
      <c r="U523" s="96" t="e">
        <f aca="false">HLOOKUP("Wake Capable",#REF!,MATCH($A523,#REF!,0),FALSE())</f>
        <v>#VALUE!</v>
      </c>
      <c r="V523" s="96" t="e">
        <f aca="false">HLOOKUP("Strap",#REF!,MATCH($A523,#REF!,0),FALSE())</f>
        <v>#VALUE!</v>
      </c>
      <c r="W523" s="96"/>
      <c r="X523" s="96"/>
      <c r="Y523" s="96"/>
      <c r="Z523" s="95"/>
      <c r="AA523" s="95" t="e">
        <f aca="false">HLOOKUP("Pad type",#REF!,MATCH($A523,#REF!,0),FALSE())</f>
        <v>#VALUE!</v>
      </c>
      <c r="AB523" s="100"/>
      <c r="AC523" s="100" t="e">
        <f aca="false">HLOOKUP("POR Pin State",#REF!,MATCH($A523,#REF!,0),FALSE())</f>
        <v>#VALUE!</v>
      </c>
      <c r="AD523" s="186"/>
      <c r="AE523" s="187"/>
      <c r="AF523" s="187"/>
      <c r="AG523" s="187"/>
      <c r="AH523" s="188"/>
      <c r="AI523" s="188"/>
      <c r="AJ523" s="189"/>
      <c r="AK523" s="189"/>
      <c r="AL523" s="189"/>
      <c r="AM523" s="189"/>
      <c r="AN523" s="189"/>
      <c r="AO523" s="189"/>
      <c r="AP523" s="189"/>
      <c r="AQ523" s="194" t="s">
        <v>1179</v>
      </c>
      <c r="AR523" s="104"/>
      <c r="AS523" s="104"/>
      <c r="AT523" s="104"/>
      <c r="AU523" s="104"/>
      <c r="AV523" s="104"/>
      <c r="AW523" s="104"/>
      <c r="AX523" s="104"/>
      <c r="AY523" s="104"/>
      <c r="AZ523" s="104"/>
      <c r="BA523" s="104"/>
      <c r="BB523" s="162"/>
      <c r="BC523" s="104"/>
      <c r="BD523" s="214"/>
      <c r="BE523" s="213" t="s">
        <v>1180</v>
      </c>
      <c r="BF523" s="108" t="e">
        <f aca="false">VLOOKUP($A523,#REF!, 34, FALSE())</f>
        <v>#VALUE!</v>
      </c>
      <c r="BG523" s="108" t="e">
        <f aca="false">VLOOKUP($A523,#REF!, 22, FALSE())</f>
        <v>#VALUE!</v>
      </c>
      <c r="BH523" s="109"/>
    </row>
    <row r="524" s="193" customFormat="true" ht="12.75" hidden="false" customHeight="true" outlineLevel="0" collapsed="false">
      <c r="A524" s="133" t="s">
        <v>1181</v>
      </c>
      <c r="B524" s="86" t="e">
        <f aca="false">VLOOKUP($A524,#REF!, 34, FALSE())</f>
        <v>#VALUE!</v>
      </c>
      <c r="C524" s="87" t="str">
        <f aca="false">CONCATENATE("unused_",A524)</f>
        <v>unused_DDR_XM0_B1WCK_N</v>
      </c>
      <c r="D524" s="88" t="e">
        <f aca="false">IF(LEN(VLOOKUP($A524,#REF!,8,FALSE())),LEFT(VLOOKUP($A524,#REF!,8,FALSE()),LEN(VLOOKUP($A524,#REF!,8,FALSE()))-2),"")</f>
        <v>#VALUE!</v>
      </c>
      <c r="E524" s="89" t="e">
        <f aca="false">IF(LEN(VLOOKUP($A524,#REF!,4,FALSE())),IF(INDEX(#REF!,MATCH($A524,#REF!,0),1),LEFT(VLOOKUP($A524,#REF!,4,FALSE()),LEN(VLOOKUP($A524,#REF!,4,FALSE()))-2),CONCATENATE(LEFT(VLOOKUP($A524,#REF!,4,FALSE()),LEN(VLOOKUP($A524,#REF!,4,FALSE()))-2),"*")),"")</f>
        <v>#VALUE!</v>
      </c>
      <c r="F524" s="90" t="e">
        <f aca="false">IF(LEN(VLOOKUP($A524,#REF!,5,FALSE())),IF(INDEX(#REF!,MATCH($A524,#REF!,0),2),LEFT(VLOOKUP($A524,#REF!,5,FALSE()),LEN(VLOOKUP($A524,#REF!,5,FALSE()))-2),CONCATENATE(LEFT(VLOOKUP($A524,#REF!,5,FALSE()),LEN(VLOOKUP($A524,#REF!,5,FALSE()))-2),"*")),"")</f>
        <v>#VALUE!</v>
      </c>
      <c r="G524" s="90" t="e">
        <f aca="false">IF(LEN(VLOOKUP($A524,#REF!,6,FALSE())),IF(INDEX(#REF!,MATCH($A524,#REF!,0),3),LEFT(VLOOKUP($A524,#REF!,6,FALSE()),LEN(VLOOKUP($A524,#REF!,6,FALSE()))-2),CONCATENATE(LEFT(VLOOKUP($A524,#REF!,6,FALSE()),LEN(VLOOKUP($A524,#REF!,6,FALSE()))-2),"*")),"")</f>
        <v>#VALUE!</v>
      </c>
      <c r="H524" s="91" t="e">
        <f aca="false">IF(LEN(VLOOKUP($A524,#REF!,7,FALSE())),IF(INDEX(#REF!,MATCH($A524,#REF!,0),4),LEFT(VLOOKUP($A524,#REF!,7,FALSE()),LEN(VLOOKUP($A524,#REF!,7,FALSE()))-2),CONCATENATE(LEFT(VLOOKUP($A524,#REF!,7,FALSE()),LEN(VLOOKUP($A524,#REF!,7,FALSE()))-2),"*")),"")</f>
        <v>#VALUE!</v>
      </c>
      <c r="I524" s="92" t="e">
        <f aca="false">IF(LEN(VLOOKUP($A524,#REF!,8,FALSE())),UPPER(RIGHT(VLOOKUP($A524,#REF!,8,FALSE()), 1)),"")</f>
        <v>#VALUE!</v>
      </c>
      <c r="J524" s="90" t="e">
        <f aca="false">IF(LEN(VLOOKUP($A524,#REF!,4,FALSE())),UPPER(RIGHT(VLOOKUP($A524,#REF!,4,FALSE()), 1)),"")</f>
        <v>#VALUE!</v>
      </c>
      <c r="K524" s="90" t="e">
        <f aca="false">IF(LEN(VLOOKUP($A524,#REF!,5,FALSE())),UPPER(RIGHT(VLOOKUP($A524,#REF!,5,FALSE()), 1)),"")</f>
        <v>#VALUE!</v>
      </c>
      <c r="L524" s="90" t="e">
        <f aca="false">IF(LEN(VLOOKUP($A524,#REF!,6,FALSE())),UPPER(RIGHT(VLOOKUP($A524,#REF!,6,FALSE()), 1)),"")</f>
        <v>#VALUE!</v>
      </c>
      <c r="M524" s="91" t="e">
        <f aca="false">IF(LEN(VLOOKUP($A524,#REF!,7,FALSE())),UPPER(RIGHT(VLOOKUP($A524,#REF!,7,FALSE()), 1)),"")</f>
        <v>#VALUE!</v>
      </c>
      <c r="N524" s="185"/>
      <c r="O524" s="185"/>
      <c r="P524" s="185"/>
      <c r="Q524" s="185"/>
      <c r="R524" s="185"/>
      <c r="S524" s="100" t="e">
        <f aca="false">HLOOKUP("Device Tree Pin Name",#REF!,MATCH($A524,#REF!,0),FALSE())</f>
        <v>#VALUE!</v>
      </c>
      <c r="T524" s="95" t="e">
        <f aca="false">HLOOKUP("power rail",#REF!,MATCH($A524,#REF!,0),FALSE())</f>
        <v>#VALUE!</v>
      </c>
      <c r="U524" s="96" t="e">
        <f aca="false">HLOOKUP("Wake Capable",#REF!,MATCH($A524,#REF!,0),FALSE())</f>
        <v>#VALUE!</v>
      </c>
      <c r="V524" s="96" t="e">
        <f aca="false">HLOOKUP("Strap",#REF!,MATCH($A524,#REF!,0),FALSE())</f>
        <v>#VALUE!</v>
      </c>
      <c r="W524" s="96"/>
      <c r="X524" s="96"/>
      <c r="Y524" s="96"/>
      <c r="Z524" s="95"/>
      <c r="AA524" s="95" t="e">
        <f aca="false">HLOOKUP("Pad type",#REF!,MATCH($A524,#REF!,0),FALSE())</f>
        <v>#VALUE!</v>
      </c>
      <c r="AB524" s="100"/>
      <c r="AC524" s="100" t="e">
        <f aca="false">HLOOKUP("POR Pin State",#REF!,MATCH($A524,#REF!,0),FALSE())</f>
        <v>#VALUE!</v>
      </c>
      <c r="AD524" s="186"/>
      <c r="AE524" s="187"/>
      <c r="AF524" s="187"/>
      <c r="AG524" s="187"/>
      <c r="AH524" s="188"/>
      <c r="AI524" s="188"/>
      <c r="AJ524" s="189"/>
      <c r="AK524" s="189"/>
      <c r="AL524" s="189"/>
      <c r="AM524" s="189"/>
      <c r="AN524" s="189"/>
      <c r="AO524" s="189"/>
      <c r="AP524" s="189"/>
      <c r="AQ524" s="194" t="s">
        <v>1181</v>
      </c>
      <c r="AR524" s="104"/>
      <c r="AS524" s="104"/>
      <c r="AT524" s="104"/>
      <c r="AU524" s="104"/>
      <c r="AV524" s="104"/>
      <c r="AW524" s="104"/>
      <c r="AX524" s="104"/>
      <c r="AY524" s="104"/>
      <c r="AZ524" s="104"/>
      <c r="BA524" s="104"/>
      <c r="BB524" s="162"/>
      <c r="BC524" s="104"/>
      <c r="BD524" s="214"/>
      <c r="BE524" s="213" t="s">
        <v>1182</v>
      </c>
      <c r="BF524" s="108" t="e">
        <f aca="false">VLOOKUP($A524,#REF!, 34, FALSE())</f>
        <v>#VALUE!</v>
      </c>
      <c r="BG524" s="108" t="e">
        <f aca="false">VLOOKUP($A524,#REF!, 22, FALSE())</f>
        <v>#VALUE!</v>
      </c>
      <c r="BH524" s="109"/>
    </row>
    <row r="525" s="193" customFormat="true" ht="12.75" hidden="false" customHeight="true" outlineLevel="0" collapsed="false">
      <c r="A525" s="133" t="s">
        <v>1183</v>
      </c>
      <c r="B525" s="86" t="e">
        <f aca="false">VLOOKUP($A525,#REF!, 34, FALSE())</f>
        <v>#VALUE!</v>
      </c>
      <c r="C525" s="87" t="str">
        <f aca="false">CONCATENATE("unused_",A525)</f>
        <v>unused_DDR_XM0_B1RDQS_P</v>
      </c>
      <c r="D525" s="88" t="e">
        <f aca="false">IF(LEN(VLOOKUP($A525,#REF!,8,FALSE())),LEFT(VLOOKUP($A525,#REF!,8,FALSE()),LEN(VLOOKUP($A525,#REF!,8,FALSE()))-2),"")</f>
        <v>#VALUE!</v>
      </c>
      <c r="E525" s="89" t="e">
        <f aca="false">IF(LEN(VLOOKUP($A525,#REF!,4,FALSE())),IF(INDEX(#REF!,MATCH($A525,#REF!,0),1),LEFT(VLOOKUP($A525,#REF!,4,FALSE()),LEN(VLOOKUP($A525,#REF!,4,FALSE()))-2),CONCATENATE(LEFT(VLOOKUP($A525,#REF!,4,FALSE()),LEN(VLOOKUP($A525,#REF!,4,FALSE()))-2),"*")),"")</f>
        <v>#VALUE!</v>
      </c>
      <c r="F525" s="90" t="e">
        <f aca="false">IF(LEN(VLOOKUP($A525,#REF!,5,FALSE())),IF(INDEX(#REF!,MATCH($A525,#REF!,0),2),LEFT(VLOOKUP($A525,#REF!,5,FALSE()),LEN(VLOOKUP($A525,#REF!,5,FALSE()))-2),CONCATENATE(LEFT(VLOOKUP($A525,#REF!,5,FALSE()),LEN(VLOOKUP($A525,#REF!,5,FALSE()))-2),"*")),"")</f>
        <v>#VALUE!</v>
      </c>
      <c r="G525" s="90" t="e">
        <f aca="false">IF(LEN(VLOOKUP($A525,#REF!,6,FALSE())),IF(INDEX(#REF!,MATCH($A525,#REF!,0),3),LEFT(VLOOKUP($A525,#REF!,6,FALSE()),LEN(VLOOKUP($A525,#REF!,6,FALSE()))-2),CONCATENATE(LEFT(VLOOKUP($A525,#REF!,6,FALSE()),LEN(VLOOKUP($A525,#REF!,6,FALSE()))-2),"*")),"")</f>
        <v>#VALUE!</v>
      </c>
      <c r="H525" s="91" t="e">
        <f aca="false">IF(LEN(VLOOKUP($A525,#REF!,7,FALSE())),IF(INDEX(#REF!,MATCH($A525,#REF!,0),4),LEFT(VLOOKUP($A525,#REF!,7,FALSE()),LEN(VLOOKUP($A525,#REF!,7,FALSE()))-2),CONCATENATE(LEFT(VLOOKUP($A525,#REF!,7,FALSE()),LEN(VLOOKUP($A525,#REF!,7,FALSE()))-2),"*")),"")</f>
        <v>#VALUE!</v>
      </c>
      <c r="I525" s="92" t="e">
        <f aca="false">IF(LEN(VLOOKUP($A525,#REF!,8,FALSE())),UPPER(RIGHT(VLOOKUP($A525,#REF!,8,FALSE()), 1)),"")</f>
        <v>#VALUE!</v>
      </c>
      <c r="J525" s="90" t="e">
        <f aca="false">IF(LEN(VLOOKUP($A525,#REF!,4,FALSE())),UPPER(RIGHT(VLOOKUP($A525,#REF!,4,FALSE()), 1)),"")</f>
        <v>#VALUE!</v>
      </c>
      <c r="K525" s="90" t="e">
        <f aca="false">IF(LEN(VLOOKUP($A525,#REF!,5,FALSE())),UPPER(RIGHT(VLOOKUP($A525,#REF!,5,FALSE()), 1)),"")</f>
        <v>#VALUE!</v>
      </c>
      <c r="L525" s="90" t="e">
        <f aca="false">IF(LEN(VLOOKUP($A525,#REF!,6,FALSE())),UPPER(RIGHT(VLOOKUP($A525,#REF!,6,FALSE()), 1)),"")</f>
        <v>#VALUE!</v>
      </c>
      <c r="M525" s="91" t="e">
        <f aca="false">IF(LEN(VLOOKUP($A525,#REF!,7,FALSE())),UPPER(RIGHT(VLOOKUP($A525,#REF!,7,FALSE()), 1)),"")</f>
        <v>#VALUE!</v>
      </c>
      <c r="N525" s="185"/>
      <c r="O525" s="185"/>
      <c r="P525" s="185"/>
      <c r="Q525" s="185"/>
      <c r="R525" s="185"/>
      <c r="S525" s="100" t="e">
        <f aca="false">HLOOKUP("Device Tree Pin Name",#REF!,MATCH($A525,#REF!,0),FALSE())</f>
        <v>#VALUE!</v>
      </c>
      <c r="T525" s="95" t="e">
        <f aca="false">HLOOKUP("power rail",#REF!,MATCH($A525,#REF!,0),FALSE())</f>
        <v>#VALUE!</v>
      </c>
      <c r="U525" s="96" t="e">
        <f aca="false">HLOOKUP("Wake Capable",#REF!,MATCH($A525,#REF!,0),FALSE())</f>
        <v>#VALUE!</v>
      </c>
      <c r="V525" s="96" t="e">
        <f aca="false">HLOOKUP("Strap",#REF!,MATCH($A525,#REF!,0),FALSE())</f>
        <v>#VALUE!</v>
      </c>
      <c r="W525" s="96"/>
      <c r="X525" s="96"/>
      <c r="Y525" s="96"/>
      <c r="Z525" s="95"/>
      <c r="AA525" s="95" t="e">
        <f aca="false">HLOOKUP("Pad type",#REF!,MATCH($A525,#REF!,0),FALSE())</f>
        <v>#VALUE!</v>
      </c>
      <c r="AB525" s="100"/>
      <c r="AC525" s="100" t="e">
        <f aca="false">HLOOKUP("POR Pin State",#REF!,MATCH($A525,#REF!,0),FALSE())</f>
        <v>#VALUE!</v>
      </c>
      <c r="AD525" s="186"/>
      <c r="AE525" s="187"/>
      <c r="AF525" s="187"/>
      <c r="AG525" s="187"/>
      <c r="AH525" s="188"/>
      <c r="AI525" s="188"/>
      <c r="AJ525" s="189"/>
      <c r="AK525" s="189"/>
      <c r="AL525" s="189"/>
      <c r="AM525" s="189"/>
      <c r="AN525" s="189"/>
      <c r="AO525" s="189"/>
      <c r="AP525" s="189"/>
      <c r="AQ525" s="194" t="s">
        <v>1183</v>
      </c>
      <c r="AR525" s="104"/>
      <c r="AS525" s="104"/>
      <c r="AT525" s="104"/>
      <c r="AU525" s="104"/>
      <c r="AV525" s="104"/>
      <c r="AW525" s="104"/>
      <c r="AX525" s="104"/>
      <c r="AY525" s="104"/>
      <c r="AZ525" s="104"/>
      <c r="BA525" s="104"/>
      <c r="BB525" s="162"/>
      <c r="BC525" s="104"/>
      <c r="BD525" s="214"/>
      <c r="BE525" s="213" t="s">
        <v>1184</v>
      </c>
      <c r="BF525" s="108" t="e">
        <f aca="false">VLOOKUP($A525,#REF!, 34, FALSE())</f>
        <v>#VALUE!</v>
      </c>
      <c r="BG525" s="108" t="e">
        <f aca="false">VLOOKUP($A525,#REF!, 22, FALSE())</f>
        <v>#VALUE!</v>
      </c>
      <c r="BH525" s="109"/>
    </row>
    <row r="526" s="193" customFormat="true" ht="12.75" hidden="false" customHeight="true" outlineLevel="0" collapsed="false">
      <c r="A526" s="133" t="s">
        <v>1185</v>
      </c>
      <c r="B526" s="86" t="e">
        <f aca="false">VLOOKUP($A526,#REF!, 34, FALSE())</f>
        <v>#VALUE!</v>
      </c>
      <c r="C526" s="87" t="str">
        <f aca="false">CONCATENATE("unused_",A526)</f>
        <v>unused_DDR_XM0_B1RDQS_N</v>
      </c>
      <c r="D526" s="88" t="e">
        <f aca="false">IF(LEN(VLOOKUP($A526,#REF!,8,FALSE())),LEFT(VLOOKUP($A526,#REF!,8,FALSE()),LEN(VLOOKUP($A526,#REF!,8,FALSE()))-2),"")</f>
        <v>#VALUE!</v>
      </c>
      <c r="E526" s="89" t="e">
        <f aca="false">IF(LEN(VLOOKUP($A526,#REF!,4,FALSE())),IF(INDEX(#REF!,MATCH($A526,#REF!,0),1),LEFT(VLOOKUP($A526,#REF!,4,FALSE()),LEN(VLOOKUP($A526,#REF!,4,FALSE()))-2),CONCATENATE(LEFT(VLOOKUP($A526,#REF!,4,FALSE()),LEN(VLOOKUP($A526,#REF!,4,FALSE()))-2),"*")),"")</f>
        <v>#VALUE!</v>
      </c>
      <c r="F526" s="90" t="e">
        <f aca="false">IF(LEN(VLOOKUP($A526,#REF!,5,FALSE())),IF(INDEX(#REF!,MATCH($A526,#REF!,0),2),LEFT(VLOOKUP($A526,#REF!,5,FALSE()),LEN(VLOOKUP($A526,#REF!,5,FALSE()))-2),CONCATENATE(LEFT(VLOOKUP($A526,#REF!,5,FALSE()),LEN(VLOOKUP($A526,#REF!,5,FALSE()))-2),"*")),"")</f>
        <v>#VALUE!</v>
      </c>
      <c r="G526" s="90" t="e">
        <f aca="false">IF(LEN(VLOOKUP($A526,#REF!,6,FALSE())),IF(INDEX(#REF!,MATCH($A526,#REF!,0),3),LEFT(VLOOKUP($A526,#REF!,6,FALSE()),LEN(VLOOKUP($A526,#REF!,6,FALSE()))-2),CONCATENATE(LEFT(VLOOKUP($A526,#REF!,6,FALSE()),LEN(VLOOKUP($A526,#REF!,6,FALSE()))-2),"*")),"")</f>
        <v>#VALUE!</v>
      </c>
      <c r="H526" s="91" t="e">
        <f aca="false">IF(LEN(VLOOKUP($A526,#REF!,7,FALSE())),IF(INDEX(#REF!,MATCH($A526,#REF!,0),4),LEFT(VLOOKUP($A526,#REF!,7,FALSE()),LEN(VLOOKUP($A526,#REF!,7,FALSE()))-2),CONCATENATE(LEFT(VLOOKUP($A526,#REF!,7,FALSE()),LEN(VLOOKUP($A526,#REF!,7,FALSE()))-2),"*")),"")</f>
        <v>#VALUE!</v>
      </c>
      <c r="I526" s="92" t="e">
        <f aca="false">IF(LEN(VLOOKUP($A526,#REF!,8,FALSE())),UPPER(RIGHT(VLOOKUP($A526,#REF!,8,FALSE()), 1)),"")</f>
        <v>#VALUE!</v>
      </c>
      <c r="J526" s="90" t="e">
        <f aca="false">IF(LEN(VLOOKUP($A526,#REF!,4,FALSE())),UPPER(RIGHT(VLOOKUP($A526,#REF!,4,FALSE()), 1)),"")</f>
        <v>#VALUE!</v>
      </c>
      <c r="K526" s="90" t="e">
        <f aca="false">IF(LEN(VLOOKUP($A526,#REF!,5,FALSE())),UPPER(RIGHT(VLOOKUP($A526,#REF!,5,FALSE()), 1)),"")</f>
        <v>#VALUE!</v>
      </c>
      <c r="L526" s="90" t="e">
        <f aca="false">IF(LEN(VLOOKUP($A526,#REF!,6,FALSE())),UPPER(RIGHT(VLOOKUP($A526,#REF!,6,FALSE()), 1)),"")</f>
        <v>#VALUE!</v>
      </c>
      <c r="M526" s="91" t="e">
        <f aca="false">IF(LEN(VLOOKUP($A526,#REF!,7,FALSE())),UPPER(RIGHT(VLOOKUP($A526,#REF!,7,FALSE()), 1)),"")</f>
        <v>#VALUE!</v>
      </c>
      <c r="N526" s="185"/>
      <c r="O526" s="185"/>
      <c r="P526" s="185"/>
      <c r="Q526" s="185"/>
      <c r="R526" s="185"/>
      <c r="S526" s="100" t="e">
        <f aca="false">HLOOKUP("Device Tree Pin Name",#REF!,MATCH($A526,#REF!,0),FALSE())</f>
        <v>#VALUE!</v>
      </c>
      <c r="T526" s="95" t="e">
        <f aca="false">HLOOKUP("power rail",#REF!,MATCH($A526,#REF!,0),FALSE())</f>
        <v>#VALUE!</v>
      </c>
      <c r="U526" s="96" t="e">
        <f aca="false">HLOOKUP("Wake Capable",#REF!,MATCH($A526,#REF!,0),FALSE())</f>
        <v>#VALUE!</v>
      </c>
      <c r="V526" s="96" t="e">
        <f aca="false">HLOOKUP("Strap",#REF!,MATCH($A526,#REF!,0),FALSE())</f>
        <v>#VALUE!</v>
      </c>
      <c r="W526" s="96"/>
      <c r="X526" s="96"/>
      <c r="Y526" s="96"/>
      <c r="Z526" s="95"/>
      <c r="AA526" s="95" t="e">
        <f aca="false">HLOOKUP("Pad type",#REF!,MATCH($A526,#REF!,0),FALSE())</f>
        <v>#VALUE!</v>
      </c>
      <c r="AB526" s="100"/>
      <c r="AC526" s="100" t="e">
        <f aca="false">HLOOKUP("POR Pin State",#REF!,MATCH($A526,#REF!,0),FALSE())</f>
        <v>#VALUE!</v>
      </c>
      <c r="AD526" s="186"/>
      <c r="AE526" s="187"/>
      <c r="AF526" s="187"/>
      <c r="AG526" s="187"/>
      <c r="AH526" s="188"/>
      <c r="AI526" s="188"/>
      <c r="AJ526" s="189"/>
      <c r="AK526" s="189"/>
      <c r="AL526" s="189"/>
      <c r="AM526" s="189"/>
      <c r="AN526" s="189"/>
      <c r="AO526" s="189"/>
      <c r="AP526" s="189"/>
      <c r="AQ526" s="194" t="s">
        <v>1185</v>
      </c>
      <c r="AR526" s="104"/>
      <c r="AS526" s="104"/>
      <c r="AT526" s="104"/>
      <c r="AU526" s="104"/>
      <c r="AV526" s="104"/>
      <c r="AW526" s="104"/>
      <c r="AX526" s="104"/>
      <c r="AY526" s="104"/>
      <c r="AZ526" s="104"/>
      <c r="BA526" s="104"/>
      <c r="BB526" s="162"/>
      <c r="BC526" s="104"/>
      <c r="BD526" s="214"/>
      <c r="BE526" s="213" t="s">
        <v>1186</v>
      </c>
      <c r="BF526" s="108" t="e">
        <f aca="false">VLOOKUP($A526,#REF!, 34, FALSE())</f>
        <v>#VALUE!</v>
      </c>
      <c r="BG526" s="108" t="e">
        <f aca="false">VLOOKUP($A526,#REF!, 22, FALSE())</f>
        <v>#VALUE!</v>
      </c>
      <c r="BH526" s="109"/>
    </row>
    <row r="527" s="193" customFormat="true" ht="12.75" hidden="false" customHeight="true" outlineLevel="0" collapsed="false">
      <c r="A527" s="133" t="s">
        <v>1187</v>
      </c>
      <c r="B527" s="86" t="e">
        <f aca="false">VLOOKUP($A527,#REF!, 34, FALSE())</f>
        <v>#VALUE!</v>
      </c>
      <c r="C527" s="87" t="str">
        <f aca="false">CONCATENATE("unused_",A527)</f>
        <v>unused_DDR_XM0_B2A_CA0</v>
      </c>
      <c r="D527" s="88" t="e">
        <f aca="false">IF(LEN(VLOOKUP($A527,#REF!,8,FALSE())),LEFT(VLOOKUP($A527,#REF!,8,FALSE()),LEN(VLOOKUP($A527,#REF!,8,FALSE()))-2),"")</f>
        <v>#VALUE!</v>
      </c>
      <c r="E527" s="89" t="e">
        <f aca="false">IF(LEN(VLOOKUP($A527,#REF!,4,FALSE())),IF(INDEX(#REF!,MATCH($A527,#REF!,0),1),LEFT(VLOOKUP($A527,#REF!,4,FALSE()),LEN(VLOOKUP($A527,#REF!,4,FALSE()))-2),CONCATENATE(LEFT(VLOOKUP($A527,#REF!,4,FALSE()),LEN(VLOOKUP($A527,#REF!,4,FALSE()))-2),"*")),"")</f>
        <v>#VALUE!</v>
      </c>
      <c r="F527" s="90" t="e">
        <f aca="false">IF(LEN(VLOOKUP($A527,#REF!,5,FALSE())),IF(INDEX(#REF!,MATCH($A527,#REF!,0),2),LEFT(VLOOKUP($A527,#REF!,5,FALSE()),LEN(VLOOKUP($A527,#REF!,5,FALSE()))-2),CONCATENATE(LEFT(VLOOKUP($A527,#REF!,5,FALSE()),LEN(VLOOKUP($A527,#REF!,5,FALSE()))-2),"*")),"")</f>
        <v>#VALUE!</v>
      </c>
      <c r="G527" s="90" t="e">
        <f aca="false">IF(LEN(VLOOKUP($A527,#REF!,6,FALSE())),IF(INDEX(#REF!,MATCH($A527,#REF!,0),3),LEFT(VLOOKUP($A527,#REF!,6,FALSE()),LEN(VLOOKUP($A527,#REF!,6,FALSE()))-2),CONCATENATE(LEFT(VLOOKUP($A527,#REF!,6,FALSE()),LEN(VLOOKUP($A527,#REF!,6,FALSE()))-2),"*")),"")</f>
        <v>#VALUE!</v>
      </c>
      <c r="H527" s="91" t="e">
        <f aca="false">IF(LEN(VLOOKUP($A527,#REF!,7,FALSE())),IF(INDEX(#REF!,MATCH($A527,#REF!,0),4),LEFT(VLOOKUP($A527,#REF!,7,FALSE()),LEN(VLOOKUP($A527,#REF!,7,FALSE()))-2),CONCATENATE(LEFT(VLOOKUP($A527,#REF!,7,FALSE()),LEN(VLOOKUP($A527,#REF!,7,FALSE()))-2),"*")),"")</f>
        <v>#VALUE!</v>
      </c>
      <c r="I527" s="92" t="e">
        <f aca="false">IF(LEN(VLOOKUP($A527,#REF!,8,FALSE())),UPPER(RIGHT(VLOOKUP($A527,#REF!,8,FALSE()), 1)),"")</f>
        <v>#VALUE!</v>
      </c>
      <c r="J527" s="90" t="e">
        <f aca="false">IF(LEN(VLOOKUP($A527,#REF!,4,FALSE())),UPPER(RIGHT(VLOOKUP($A527,#REF!,4,FALSE()), 1)),"")</f>
        <v>#VALUE!</v>
      </c>
      <c r="K527" s="90" t="e">
        <f aca="false">IF(LEN(VLOOKUP($A527,#REF!,5,FALSE())),UPPER(RIGHT(VLOOKUP($A527,#REF!,5,FALSE()), 1)),"")</f>
        <v>#VALUE!</v>
      </c>
      <c r="L527" s="90" t="e">
        <f aca="false">IF(LEN(VLOOKUP($A527,#REF!,6,FALSE())),UPPER(RIGHT(VLOOKUP($A527,#REF!,6,FALSE()), 1)),"")</f>
        <v>#VALUE!</v>
      </c>
      <c r="M527" s="91" t="e">
        <f aca="false">IF(LEN(VLOOKUP($A527,#REF!,7,FALSE())),UPPER(RIGHT(VLOOKUP($A527,#REF!,7,FALSE()), 1)),"")</f>
        <v>#VALUE!</v>
      </c>
      <c r="N527" s="185"/>
      <c r="O527" s="185"/>
      <c r="P527" s="185"/>
      <c r="Q527" s="185"/>
      <c r="R527" s="185"/>
      <c r="S527" s="100" t="e">
        <f aca="false">HLOOKUP("Device Tree Pin Name",#REF!,MATCH($A527,#REF!,0),FALSE())</f>
        <v>#VALUE!</v>
      </c>
      <c r="T527" s="95" t="e">
        <f aca="false">HLOOKUP("power rail",#REF!,MATCH($A527,#REF!,0),FALSE())</f>
        <v>#VALUE!</v>
      </c>
      <c r="U527" s="96" t="e">
        <f aca="false">HLOOKUP("Wake Capable",#REF!,MATCH($A527,#REF!,0),FALSE())</f>
        <v>#VALUE!</v>
      </c>
      <c r="V527" s="96" t="e">
        <f aca="false">HLOOKUP("Strap",#REF!,MATCH($A527,#REF!,0),FALSE())</f>
        <v>#VALUE!</v>
      </c>
      <c r="W527" s="96"/>
      <c r="X527" s="96"/>
      <c r="Y527" s="96"/>
      <c r="Z527" s="95"/>
      <c r="AA527" s="95" t="e">
        <f aca="false">HLOOKUP("Pad type",#REF!,MATCH($A527,#REF!,0),FALSE())</f>
        <v>#VALUE!</v>
      </c>
      <c r="AB527" s="100"/>
      <c r="AC527" s="100" t="e">
        <f aca="false">HLOOKUP("POR Pin State",#REF!,MATCH($A527,#REF!,0),FALSE())</f>
        <v>#VALUE!</v>
      </c>
      <c r="AD527" s="186"/>
      <c r="AE527" s="187"/>
      <c r="AF527" s="187"/>
      <c r="AG527" s="187"/>
      <c r="AH527" s="188"/>
      <c r="AI527" s="188"/>
      <c r="AJ527" s="189"/>
      <c r="AK527" s="189"/>
      <c r="AL527" s="189"/>
      <c r="AM527" s="189"/>
      <c r="AN527" s="189"/>
      <c r="AO527" s="189"/>
      <c r="AP527" s="189"/>
      <c r="AQ527" s="194" t="s">
        <v>1188</v>
      </c>
      <c r="AR527" s="104"/>
      <c r="AS527" s="104"/>
      <c r="AT527" s="104"/>
      <c r="AU527" s="104"/>
      <c r="AV527" s="104"/>
      <c r="AW527" s="104"/>
      <c r="AX527" s="104"/>
      <c r="AY527" s="104"/>
      <c r="AZ527" s="104"/>
      <c r="BA527" s="104"/>
      <c r="BB527" s="162"/>
      <c r="BC527" s="104"/>
      <c r="BD527" s="214"/>
      <c r="BE527" s="213" t="s">
        <v>1189</v>
      </c>
      <c r="BF527" s="108" t="e">
        <f aca="false">VLOOKUP($A527,#REF!, 34, FALSE())</f>
        <v>#VALUE!</v>
      </c>
      <c r="BG527" s="108" t="e">
        <f aca="false">VLOOKUP($A527,#REF!, 22, FALSE())</f>
        <v>#VALUE!</v>
      </c>
      <c r="BH527" s="109"/>
    </row>
    <row r="528" s="193" customFormat="true" ht="12.75" hidden="false" customHeight="true" outlineLevel="0" collapsed="false">
      <c r="A528" s="133" t="s">
        <v>1190</v>
      </c>
      <c r="B528" s="86" t="e">
        <f aca="false">VLOOKUP($A528,#REF!, 34, FALSE())</f>
        <v>#VALUE!</v>
      </c>
      <c r="C528" s="87" t="str">
        <f aca="false">CONCATENATE("unused_",A528)</f>
        <v>unused_DDR_XM0_B2A_CA1</v>
      </c>
      <c r="D528" s="88" t="e">
        <f aca="false">IF(LEN(VLOOKUP($A528,#REF!,8,FALSE())),LEFT(VLOOKUP($A528,#REF!,8,FALSE()),LEN(VLOOKUP($A528,#REF!,8,FALSE()))-2),"")</f>
        <v>#VALUE!</v>
      </c>
      <c r="E528" s="89" t="e">
        <f aca="false">IF(LEN(VLOOKUP($A528,#REF!,4,FALSE())),IF(INDEX(#REF!,MATCH($A528,#REF!,0),1),LEFT(VLOOKUP($A528,#REF!,4,FALSE()),LEN(VLOOKUP($A528,#REF!,4,FALSE()))-2),CONCATENATE(LEFT(VLOOKUP($A528,#REF!,4,FALSE()),LEN(VLOOKUP($A528,#REF!,4,FALSE()))-2),"*")),"")</f>
        <v>#VALUE!</v>
      </c>
      <c r="F528" s="90" t="e">
        <f aca="false">IF(LEN(VLOOKUP($A528,#REF!,5,FALSE())),IF(INDEX(#REF!,MATCH($A528,#REF!,0),2),LEFT(VLOOKUP($A528,#REF!,5,FALSE()),LEN(VLOOKUP($A528,#REF!,5,FALSE()))-2),CONCATENATE(LEFT(VLOOKUP($A528,#REF!,5,FALSE()),LEN(VLOOKUP($A528,#REF!,5,FALSE()))-2),"*")),"")</f>
        <v>#VALUE!</v>
      </c>
      <c r="G528" s="90" t="e">
        <f aca="false">IF(LEN(VLOOKUP($A528,#REF!,6,FALSE())),IF(INDEX(#REF!,MATCH($A528,#REF!,0),3),LEFT(VLOOKUP($A528,#REF!,6,FALSE()),LEN(VLOOKUP($A528,#REF!,6,FALSE()))-2),CONCATENATE(LEFT(VLOOKUP($A528,#REF!,6,FALSE()),LEN(VLOOKUP($A528,#REF!,6,FALSE()))-2),"*")),"")</f>
        <v>#VALUE!</v>
      </c>
      <c r="H528" s="91" t="e">
        <f aca="false">IF(LEN(VLOOKUP($A528,#REF!,7,FALSE())),IF(INDEX(#REF!,MATCH($A528,#REF!,0),4),LEFT(VLOOKUP($A528,#REF!,7,FALSE()),LEN(VLOOKUP($A528,#REF!,7,FALSE()))-2),CONCATENATE(LEFT(VLOOKUP($A528,#REF!,7,FALSE()),LEN(VLOOKUP($A528,#REF!,7,FALSE()))-2),"*")),"")</f>
        <v>#VALUE!</v>
      </c>
      <c r="I528" s="92" t="e">
        <f aca="false">IF(LEN(VLOOKUP($A528,#REF!,8,FALSE())),UPPER(RIGHT(VLOOKUP($A528,#REF!,8,FALSE()), 1)),"")</f>
        <v>#VALUE!</v>
      </c>
      <c r="J528" s="90" t="e">
        <f aca="false">IF(LEN(VLOOKUP($A528,#REF!,4,FALSE())),UPPER(RIGHT(VLOOKUP($A528,#REF!,4,FALSE()), 1)),"")</f>
        <v>#VALUE!</v>
      </c>
      <c r="K528" s="90" t="e">
        <f aca="false">IF(LEN(VLOOKUP($A528,#REF!,5,FALSE())),UPPER(RIGHT(VLOOKUP($A528,#REF!,5,FALSE()), 1)),"")</f>
        <v>#VALUE!</v>
      </c>
      <c r="L528" s="90" t="e">
        <f aca="false">IF(LEN(VLOOKUP($A528,#REF!,6,FALSE())),UPPER(RIGHT(VLOOKUP($A528,#REF!,6,FALSE()), 1)),"")</f>
        <v>#VALUE!</v>
      </c>
      <c r="M528" s="91" t="e">
        <f aca="false">IF(LEN(VLOOKUP($A528,#REF!,7,FALSE())),UPPER(RIGHT(VLOOKUP($A528,#REF!,7,FALSE()), 1)),"")</f>
        <v>#VALUE!</v>
      </c>
      <c r="N528" s="185"/>
      <c r="O528" s="185"/>
      <c r="P528" s="185"/>
      <c r="Q528" s="185"/>
      <c r="R528" s="185"/>
      <c r="S528" s="100" t="e">
        <f aca="false">HLOOKUP("Device Tree Pin Name",#REF!,MATCH($A528,#REF!,0),FALSE())</f>
        <v>#VALUE!</v>
      </c>
      <c r="T528" s="95" t="e">
        <f aca="false">HLOOKUP("power rail",#REF!,MATCH($A528,#REF!,0),FALSE())</f>
        <v>#VALUE!</v>
      </c>
      <c r="U528" s="96" t="e">
        <f aca="false">HLOOKUP("Wake Capable",#REF!,MATCH($A528,#REF!,0),FALSE())</f>
        <v>#VALUE!</v>
      </c>
      <c r="V528" s="96" t="e">
        <f aca="false">HLOOKUP("Strap",#REF!,MATCH($A528,#REF!,0),FALSE())</f>
        <v>#VALUE!</v>
      </c>
      <c r="W528" s="96"/>
      <c r="X528" s="96"/>
      <c r="Y528" s="96"/>
      <c r="Z528" s="95"/>
      <c r="AA528" s="95" t="e">
        <f aca="false">HLOOKUP("Pad type",#REF!,MATCH($A528,#REF!,0),FALSE())</f>
        <v>#VALUE!</v>
      </c>
      <c r="AB528" s="100"/>
      <c r="AC528" s="100" t="e">
        <f aca="false">HLOOKUP("POR Pin State",#REF!,MATCH($A528,#REF!,0),FALSE())</f>
        <v>#VALUE!</v>
      </c>
      <c r="AD528" s="186"/>
      <c r="AE528" s="187"/>
      <c r="AF528" s="187"/>
      <c r="AG528" s="187"/>
      <c r="AH528" s="188"/>
      <c r="AI528" s="188"/>
      <c r="AJ528" s="189"/>
      <c r="AK528" s="189"/>
      <c r="AL528" s="189"/>
      <c r="AM528" s="189"/>
      <c r="AN528" s="189"/>
      <c r="AO528" s="189"/>
      <c r="AP528" s="189"/>
      <c r="AQ528" s="194" t="s">
        <v>1191</v>
      </c>
      <c r="AR528" s="104"/>
      <c r="AS528" s="104"/>
      <c r="AT528" s="104"/>
      <c r="AU528" s="104"/>
      <c r="AV528" s="104"/>
      <c r="AW528" s="104"/>
      <c r="AX528" s="104"/>
      <c r="AY528" s="104"/>
      <c r="AZ528" s="104"/>
      <c r="BA528" s="104"/>
      <c r="BB528" s="162"/>
      <c r="BC528" s="104"/>
      <c r="BD528" s="214"/>
      <c r="BE528" s="213" t="s">
        <v>1192</v>
      </c>
      <c r="BF528" s="108" t="e">
        <f aca="false">VLOOKUP($A528,#REF!, 34, FALSE())</f>
        <v>#VALUE!</v>
      </c>
      <c r="BG528" s="108" t="e">
        <f aca="false">VLOOKUP($A528,#REF!, 22, FALSE())</f>
        <v>#VALUE!</v>
      </c>
      <c r="BH528" s="109"/>
    </row>
    <row r="529" s="193" customFormat="true" ht="12.75" hidden="false" customHeight="true" outlineLevel="0" collapsed="false">
      <c r="A529" s="133" t="s">
        <v>1193</v>
      </c>
      <c r="B529" s="86" t="e">
        <f aca="false">VLOOKUP($A529,#REF!, 34, FALSE())</f>
        <v>#VALUE!</v>
      </c>
      <c r="C529" s="87" t="str">
        <f aca="false">CONCATENATE("unused_",A529)</f>
        <v>unused_DDR_XM0_B2A_CA2</v>
      </c>
      <c r="D529" s="88" t="e">
        <f aca="false">IF(LEN(VLOOKUP($A529,#REF!,8,FALSE())),LEFT(VLOOKUP($A529,#REF!,8,FALSE()),LEN(VLOOKUP($A529,#REF!,8,FALSE()))-2),"")</f>
        <v>#VALUE!</v>
      </c>
      <c r="E529" s="89" t="e">
        <f aca="false">IF(LEN(VLOOKUP($A529,#REF!,4,FALSE())),IF(INDEX(#REF!,MATCH($A529,#REF!,0),1),LEFT(VLOOKUP($A529,#REF!,4,FALSE()),LEN(VLOOKUP($A529,#REF!,4,FALSE()))-2),CONCATENATE(LEFT(VLOOKUP($A529,#REF!,4,FALSE()),LEN(VLOOKUP($A529,#REF!,4,FALSE()))-2),"*")),"")</f>
        <v>#VALUE!</v>
      </c>
      <c r="F529" s="90" t="e">
        <f aca="false">IF(LEN(VLOOKUP($A529,#REF!,5,FALSE())),IF(INDEX(#REF!,MATCH($A529,#REF!,0),2),LEFT(VLOOKUP($A529,#REF!,5,FALSE()),LEN(VLOOKUP($A529,#REF!,5,FALSE()))-2),CONCATENATE(LEFT(VLOOKUP($A529,#REF!,5,FALSE()),LEN(VLOOKUP($A529,#REF!,5,FALSE()))-2),"*")),"")</f>
        <v>#VALUE!</v>
      </c>
      <c r="G529" s="90" t="e">
        <f aca="false">IF(LEN(VLOOKUP($A529,#REF!,6,FALSE())),IF(INDEX(#REF!,MATCH($A529,#REF!,0),3),LEFT(VLOOKUP($A529,#REF!,6,FALSE()),LEN(VLOOKUP($A529,#REF!,6,FALSE()))-2),CONCATENATE(LEFT(VLOOKUP($A529,#REF!,6,FALSE()),LEN(VLOOKUP($A529,#REF!,6,FALSE()))-2),"*")),"")</f>
        <v>#VALUE!</v>
      </c>
      <c r="H529" s="91" t="e">
        <f aca="false">IF(LEN(VLOOKUP($A529,#REF!,7,FALSE())),IF(INDEX(#REF!,MATCH($A529,#REF!,0),4),LEFT(VLOOKUP($A529,#REF!,7,FALSE()),LEN(VLOOKUP($A529,#REF!,7,FALSE()))-2),CONCATENATE(LEFT(VLOOKUP($A529,#REF!,7,FALSE()),LEN(VLOOKUP($A529,#REF!,7,FALSE()))-2),"*")),"")</f>
        <v>#VALUE!</v>
      </c>
      <c r="I529" s="92" t="e">
        <f aca="false">IF(LEN(VLOOKUP($A529,#REF!,8,FALSE())),UPPER(RIGHT(VLOOKUP($A529,#REF!,8,FALSE()), 1)),"")</f>
        <v>#VALUE!</v>
      </c>
      <c r="J529" s="90" t="e">
        <f aca="false">IF(LEN(VLOOKUP($A529,#REF!,4,FALSE())),UPPER(RIGHT(VLOOKUP($A529,#REF!,4,FALSE()), 1)),"")</f>
        <v>#VALUE!</v>
      </c>
      <c r="K529" s="90" t="e">
        <f aca="false">IF(LEN(VLOOKUP($A529,#REF!,5,FALSE())),UPPER(RIGHT(VLOOKUP($A529,#REF!,5,FALSE()), 1)),"")</f>
        <v>#VALUE!</v>
      </c>
      <c r="L529" s="90" t="e">
        <f aca="false">IF(LEN(VLOOKUP($A529,#REF!,6,FALSE())),UPPER(RIGHT(VLOOKUP($A529,#REF!,6,FALSE()), 1)),"")</f>
        <v>#VALUE!</v>
      </c>
      <c r="M529" s="91" t="e">
        <f aca="false">IF(LEN(VLOOKUP($A529,#REF!,7,FALSE())),UPPER(RIGHT(VLOOKUP($A529,#REF!,7,FALSE()), 1)),"")</f>
        <v>#VALUE!</v>
      </c>
      <c r="N529" s="185"/>
      <c r="O529" s="185"/>
      <c r="P529" s="185"/>
      <c r="Q529" s="185"/>
      <c r="R529" s="185"/>
      <c r="S529" s="100" t="e">
        <f aca="false">HLOOKUP("Device Tree Pin Name",#REF!,MATCH($A529,#REF!,0),FALSE())</f>
        <v>#VALUE!</v>
      </c>
      <c r="T529" s="95" t="e">
        <f aca="false">HLOOKUP("power rail",#REF!,MATCH($A529,#REF!,0),FALSE())</f>
        <v>#VALUE!</v>
      </c>
      <c r="U529" s="96" t="e">
        <f aca="false">HLOOKUP("Wake Capable",#REF!,MATCH($A529,#REF!,0),FALSE())</f>
        <v>#VALUE!</v>
      </c>
      <c r="V529" s="96" t="e">
        <f aca="false">HLOOKUP("Strap",#REF!,MATCH($A529,#REF!,0),FALSE())</f>
        <v>#VALUE!</v>
      </c>
      <c r="W529" s="96"/>
      <c r="X529" s="96"/>
      <c r="Y529" s="96"/>
      <c r="Z529" s="95"/>
      <c r="AA529" s="95" t="e">
        <f aca="false">HLOOKUP("Pad type",#REF!,MATCH($A529,#REF!,0),FALSE())</f>
        <v>#VALUE!</v>
      </c>
      <c r="AB529" s="100"/>
      <c r="AC529" s="100" t="e">
        <f aca="false">HLOOKUP("POR Pin State",#REF!,MATCH($A529,#REF!,0),FALSE())</f>
        <v>#VALUE!</v>
      </c>
      <c r="AD529" s="186"/>
      <c r="AE529" s="187"/>
      <c r="AF529" s="187"/>
      <c r="AG529" s="187"/>
      <c r="AH529" s="188"/>
      <c r="AI529" s="188"/>
      <c r="AJ529" s="189"/>
      <c r="AK529" s="189"/>
      <c r="AL529" s="189"/>
      <c r="AM529" s="189"/>
      <c r="AN529" s="189"/>
      <c r="AO529" s="189"/>
      <c r="AP529" s="189"/>
      <c r="AQ529" s="194" t="s">
        <v>1194</v>
      </c>
      <c r="AR529" s="104"/>
      <c r="AS529" s="104"/>
      <c r="AT529" s="104"/>
      <c r="AU529" s="104"/>
      <c r="AV529" s="104"/>
      <c r="AW529" s="104"/>
      <c r="AX529" s="104"/>
      <c r="AY529" s="104"/>
      <c r="AZ529" s="104"/>
      <c r="BA529" s="104"/>
      <c r="BB529" s="162"/>
      <c r="BC529" s="104"/>
      <c r="BD529" s="214"/>
      <c r="BE529" s="213" t="s">
        <v>1195</v>
      </c>
      <c r="BF529" s="108" t="e">
        <f aca="false">VLOOKUP($A529,#REF!, 34, FALSE())</f>
        <v>#VALUE!</v>
      </c>
      <c r="BG529" s="108" t="e">
        <f aca="false">VLOOKUP($A529,#REF!, 22, FALSE())</f>
        <v>#VALUE!</v>
      </c>
      <c r="BH529" s="109"/>
    </row>
    <row r="530" s="193" customFormat="true" ht="12.75" hidden="false" customHeight="true" outlineLevel="0" collapsed="false">
      <c r="A530" s="133" t="s">
        <v>1196</v>
      </c>
      <c r="B530" s="86" t="e">
        <f aca="false">VLOOKUP($A530,#REF!, 34, FALSE())</f>
        <v>#VALUE!</v>
      </c>
      <c r="C530" s="87" t="str">
        <f aca="false">CONCATENATE("unused_",A530)</f>
        <v>unused_DDR_XM0_B2A_CA3</v>
      </c>
      <c r="D530" s="88" t="e">
        <f aca="false">IF(LEN(VLOOKUP($A530,#REF!,8,FALSE())),LEFT(VLOOKUP($A530,#REF!,8,FALSE()),LEN(VLOOKUP($A530,#REF!,8,FALSE()))-2),"")</f>
        <v>#VALUE!</v>
      </c>
      <c r="E530" s="89" t="e">
        <f aca="false">IF(LEN(VLOOKUP($A530,#REF!,4,FALSE())),IF(INDEX(#REF!,MATCH($A530,#REF!,0),1),LEFT(VLOOKUP($A530,#REF!,4,FALSE()),LEN(VLOOKUP($A530,#REF!,4,FALSE()))-2),CONCATENATE(LEFT(VLOOKUP($A530,#REF!,4,FALSE()),LEN(VLOOKUP($A530,#REF!,4,FALSE()))-2),"*")),"")</f>
        <v>#VALUE!</v>
      </c>
      <c r="F530" s="90" t="e">
        <f aca="false">IF(LEN(VLOOKUP($A530,#REF!,5,FALSE())),IF(INDEX(#REF!,MATCH($A530,#REF!,0),2),LEFT(VLOOKUP($A530,#REF!,5,FALSE()),LEN(VLOOKUP($A530,#REF!,5,FALSE()))-2),CONCATENATE(LEFT(VLOOKUP($A530,#REF!,5,FALSE()),LEN(VLOOKUP($A530,#REF!,5,FALSE()))-2),"*")),"")</f>
        <v>#VALUE!</v>
      </c>
      <c r="G530" s="90" t="e">
        <f aca="false">IF(LEN(VLOOKUP($A530,#REF!,6,FALSE())),IF(INDEX(#REF!,MATCH($A530,#REF!,0),3),LEFT(VLOOKUP($A530,#REF!,6,FALSE()),LEN(VLOOKUP($A530,#REF!,6,FALSE()))-2),CONCATENATE(LEFT(VLOOKUP($A530,#REF!,6,FALSE()),LEN(VLOOKUP($A530,#REF!,6,FALSE()))-2),"*")),"")</f>
        <v>#VALUE!</v>
      </c>
      <c r="H530" s="91" t="e">
        <f aca="false">IF(LEN(VLOOKUP($A530,#REF!,7,FALSE())),IF(INDEX(#REF!,MATCH($A530,#REF!,0),4),LEFT(VLOOKUP($A530,#REF!,7,FALSE()),LEN(VLOOKUP($A530,#REF!,7,FALSE()))-2),CONCATENATE(LEFT(VLOOKUP($A530,#REF!,7,FALSE()),LEN(VLOOKUP($A530,#REF!,7,FALSE()))-2),"*")),"")</f>
        <v>#VALUE!</v>
      </c>
      <c r="I530" s="92" t="e">
        <f aca="false">IF(LEN(VLOOKUP($A530,#REF!,8,FALSE())),UPPER(RIGHT(VLOOKUP($A530,#REF!,8,FALSE()), 1)),"")</f>
        <v>#VALUE!</v>
      </c>
      <c r="J530" s="90" t="e">
        <f aca="false">IF(LEN(VLOOKUP($A530,#REF!,4,FALSE())),UPPER(RIGHT(VLOOKUP($A530,#REF!,4,FALSE()), 1)),"")</f>
        <v>#VALUE!</v>
      </c>
      <c r="K530" s="90" t="e">
        <f aca="false">IF(LEN(VLOOKUP($A530,#REF!,5,FALSE())),UPPER(RIGHT(VLOOKUP($A530,#REF!,5,FALSE()), 1)),"")</f>
        <v>#VALUE!</v>
      </c>
      <c r="L530" s="90" t="e">
        <f aca="false">IF(LEN(VLOOKUP($A530,#REF!,6,FALSE())),UPPER(RIGHT(VLOOKUP($A530,#REF!,6,FALSE()), 1)),"")</f>
        <v>#VALUE!</v>
      </c>
      <c r="M530" s="91" t="e">
        <f aca="false">IF(LEN(VLOOKUP($A530,#REF!,7,FALSE())),UPPER(RIGHT(VLOOKUP($A530,#REF!,7,FALSE()), 1)),"")</f>
        <v>#VALUE!</v>
      </c>
      <c r="N530" s="185"/>
      <c r="O530" s="185"/>
      <c r="P530" s="185"/>
      <c r="Q530" s="185"/>
      <c r="R530" s="185"/>
      <c r="S530" s="100" t="e">
        <f aca="false">HLOOKUP("Device Tree Pin Name",#REF!,MATCH($A530,#REF!,0),FALSE())</f>
        <v>#VALUE!</v>
      </c>
      <c r="T530" s="95" t="e">
        <f aca="false">HLOOKUP("power rail",#REF!,MATCH($A530,#REF!,0),FALSE())</f>
        <v>#VALUE!</v>
      </c>
      <c r="U530" s="96" t="e">
        <f aca="false">HLOOKUP("Wake Capable",#REF!,MATCH($A530,#REF!,0),FALSE())</f>
        <v>#VALUE!</v>
      </c>
      <c r="V530" s="96" t="e">
        <f aca="false">HLOOKUP("Strap",#REF!,MATCH($A530,#REF!,0),FALSE())</f>
        <v>#VALUE!</v>
      </c>
      <c r="W530" s="96"/>
      <c r="X530" s="96"/>
      <c r="Y530" s="96"/>
      <c r="Z530" s="95"/>
      <c r="AA530" s="95" t="e">
        <f aca="false">HLOOKUP("Pad type",#REF!,MATCH($A530,#REF!,0),FALSE())</f>
        <v>#VALUE!</v>
      </c>
      <c r="AB530" s="100"/>
      <c r="AC530" s="100" t="e">
        <f aca="false">HLOOKUP("POR Pin State",#REF!,MATCH($A530,#REF!,0),FALSE())</f>
        <v>#VALUE!</v>
      </c>
      <c r="AD530" s="186"/>
      <c r="AE530" s="187"/>
      <c r="AF530" s="187"/>
      <c r="AG530" s="187"/>
      <c r="AH530" s="188"/>
      <c r="AI530" s="188"/>
      <c r="AJ530" s="189"/>
      <c r="AK530" s="189"/>
      <c r="AL530" s="189"/>
      <c r="AM530" s="189"/>
      <c r="AN530" s="189"/>
      <c r="AO530" s="189"/>
      <c r="AP530" s="189"/>
      <c r="AQ530" s="194" t="s">
        <v>1197</v>
      </c>
      <c r="AR530" s="104"/>
      <c r="AS530" s="104"/>
      <c r="AT530" s="104"/>
      <c r="AU530" s="104"/>
      <c r="AV530" s="104"/>
      <c r="AW530" s="104"/>
      <c r="AX530" s="104"/>
      <c r="AY530" s="104"/>
      <c r="AZ530" s="104"/>
      <c r="BA530" s="104"/>
      <c r="BB530" s="162"/>
      <c r="BC530" s="104"/>
      <c r="BD530" s="214"/>
      <c r="BE530" s="213" t="s">
        <v>1198</v>
      </c>
      <c r="BF530" s="108" t="e">
        <f aca="false">VLOOKUP($A530,#REF!, 34, FALSE())</f>
        <v>#VALUE!</v>
      </c>
      <c r="BG530" s="108" t="e">
        <f aca="false">VLOOKUP($A530,#REF!, 22, FALSE())</f>
        <v>#VALUE!</v>
      </c>
      <c r="BH530" s="109"/>
    </row>
    <row r="531" s="193" customFormat="true" ht="12.75" hidden="false" customHeight="true" outlineLevel="0" collapsed="false">
      <c r="A531" s="133" t="s">
        <v>1199</v>
      </c>
      <c r="B531" s="86" t="e">
        <f aca="false">VLOOKUP($A531,#REF!, 34, FALSE())</f>
        <v>#VALUE!</v>
      </c>
      <c r="C531" s="87" t="str">
        <f aca="false">CONCATENATE("unused_",A531)</f>
        <v>unused_DDR_XM0_B2A_CA4</v>
      </c>
      <c r="D531" s="88" t="e">
        <f aca="false">IF(LEN(VLOOKUP($A531,#REF!,8,FALSE())),LEFT(VLOOKUP($A531,#REF!,8,FALSE()),LEN(VLOOKUP($A531,#REF!,8,FALSE()))-2),"")</f>
        <v>#VALUE!</v>
      </c>
      <c r="E531" s="89" t="e">
        <f aca="false">IF(LEN(VLOOKUP($A531,#REF!,4,FALSE())),IF(INDEX(#REF!,MATCH($A531,#REF!,0),1),LEFT(VLOOKUP($A531,#REF!,4,FALSE()),LEN(VLOOKUP($A531,#REF!,4,FALSE()))-2),CONCATENATE(LEFT(VLOOKUP($A531,#REF!,4,FALSE()),LEN(VLOOKUP($A531,#REF!,4,FALSE()))-2),"*")),"")</f>
        <v>#VALUE!</v>
      </c>
      <c r="F531" s="90" t="e">
        <f aca="false">IF(LEN(VLOOKUP($A531,#REF!,5,FALSE())),IF(INDEX(#REF!,MATCH($A531,#REF!,0),2),LEFT(VLOOKUP($A531,#REF!,5,FALSE()),LEN(VLOOKUP($A531,#REF!,5,FALSE()))-2),CONCATENATE(LEFT(VLOOKUP($A531,#REF!,5,FALSE()),LEN(VLOOKUP($A531,#REF!,5,FALSE()))-2),"*")),"")</f>
        <v>#VALUE!</v>
      </c>
      <c r="G531" s="90" t="e">
        <f aca="false">IF(LEN(VLOOKUP($A531,#REF!,6,FALSE())),IF(INDEX(#REF!,MATCH($A531,#REF!,0),3),LEFT(VLOOKUP($A531,#REF!,6,FALSE()),LEN(VLOOKUP($A531,#REF!,6,FALSE()))-2),CONCATENATE(LEFT(VLOOKUP($A531,#REF!,6,FALSE()),LEN(VLOOKUP($A531,#REF!,6,FALSE()))-2),"*")),"")</f>
        <v>#VALUE!</v>
      </c>
      <c r="H531" s="91" t="e">
        <f aca="false">IF(LEN(VLOOKUP($A531,#REF!,7,FALSE())),IF(INDEX(#REF!,MATCH($A531,#REF!,0),4),LEFT(VLOOKUP($A531,#REF!,7,FALSE()),LEN(VLOOKUP($A531,#REF!,7,FALSE()))-2),CONCATENATE(LEFT(VLOOKUP($A531,#REF!,7,FALSE()),LEN(VLOOKUP($A531,#REF!,7,FALSE()))-2),"*")),"")</f>
        <v>#VALUE!</v>
      </c>
      <c r="I531" s="92" t="e">
        <f aca="false">IF(LEN(VLOOKUP($A531,#REF!,8,FALSE())),UPPER(RIGHT(VLOOKUP($A531,#REF!,8,FALSE()), 1)),"")</f>
        <v>#VALUE!</v>
      </c>
      <c r="J531" s="90" t="e">
        <f aca="false">IF(LEN(VLOOKUP($A531,#REF!,4,FALSE())),UPPER(RIGHT(VLOOKUP($A531,#REF!,4,FALSE()), 1)),"")</f>
        <v>#VALUE!</v>
      </c>
      <c r="K531" s="90" t="e">
        <f aca="false">IF(LEN(VLOOKUP($A531,#REF!,5,FALSE())),UPPER(RIGHT(VLOOKUP($A531,#REF!,5,FALSE()), 1)),"")</f>
        <v>#VALUE!</v>
      </c>
      <c r="L531" s="90" t="e">
        <f aca="false">IF(LEN(VLOOKUP($A531,#REF!,6,FALSE())),UPPER(RIGHT(VLOOKUP($A531,#REF!,6,FALSE()), 1)),"")</f>
        <v>#VALUE!</v>
      </c>
      <c r="M531" s="91" t="e">
        <f aca="false">IF(LEN(VLOOKUP($A531,#REF!,7,FALSE())),UPPER(RIGHT(VLOOKUP($A531,#REF!,7,FALSE()), 1)),"")</f>
        <v>#VALUE!</v>
      </c>
      <c r="N531" s="185"/>
      <c r="O531" s="185"/>
      <c r="P531" s="185"/>
      <c r="Q531" s="185"/>
      <c r="R531" s="185"/>
      <c r="S531" s="100" t="e">
        <f aca="false">HLOOKUP("Device Tree Pin Name",#REF!,MATCH($A531,#REF!,0),FALSE())</f>
        <v>#VALUE!</v>
      </c>
      <c r="T531" s="95" t="e">
        <f aca="false">HLOOKUP("power rail",#REF!,MATCH($A531,#REF!,0),FALSE())</f>
        <v>#VALUE!</v>
      </c>
      <c r="U531" s="96" t="e">
        <f aca="false">HLOOKUP("Wake Capable",#REF!,MATCH($A531,#REF!,0),FALSE())</f>
        <v>#VALUE!</v>
      </c>
      <c r="V531" s="96" t="e">
        <f aca="false">HLOOKUP("Strap",#REF!,MATCH($A531,#REF!,0),FALSE())</f>
        <v>#VALUE!</v>
      </c>
      <c r="W531" s="96"/>
      <c r="X531" s="96"/>
      <c r="Y531" s="96"/>
      <c r="Z531" s="95"/>
      <c r="AA531" s="95" t="e">
        <f aca="false">HLOOKUP("Pad type",#REF!,MATCH($A531,#REF!,0),FALSE())</f>
        <v>#VALUE!</v>
      </c>
      <c r="AB531" s="100"/>
      <c r="AC531" s="100" t="e">
        <f aca="false">HLOOKUP("POR Pin State",#REF!,MATCH($A531,#REF!,0),FALSE())</f>
        <v>#VALUE!</v>
      </c>
      <c r="AD531" s="186"/>
      <c r="AE531" s="187"/>
      <c r="AF531" s="187"/>
      <c r="AG531" s="187"/>
      <c r="AH531" s="188"/>
      <c r="AI531" s="188"/>
      <c r="AJ531" s="189"/>
      <c r="AK531" s="189"/>
      <c r="AL531" s="189"/>
      <c r="AM531" s="189"/>
      <c r="AN531" s="189"/>
      <c r="AO531" s="189"/>
      <c r="AP531" s="189"/>
      <c r="AQ531" s="194" t="s">
        <v>1200</v>
      </c>
      <c r="AR531" s="104"/>
      <c r="AS531" s="104"/>
      <c r="AT531" s="104"/>
      <c r="AU531" s="104"/>
      <c r="AV531" s="104"/>
      <c r="AW531" s="104"/>
      <c r="AX531" s="104"/>
      <c r="AY531" s="104"/>
      <c r="AZ531" s="104"/>
      <c r="BA531" s="104"/>
      <c r="BB531" s="162"/>
      <c r="BC531" s="104"/>
      <c r="BD531" s="214"/>
      <c r="BE531" s="213" t="s">
        <v>1201</v>
      </c>
      <c r="BF531" s="108" t="e">
        <f aca="false">VLOOKUP($A531,#REF!, 34, FALSE())</f>
        <v>#VALUE!</v>
      </c>
      <c r="BG531" s="108" t="e">
        <f aca="false">VLOOKUP($A531,#REF!, 22, FALSE())</f>
        <v>#VALUE!</v>
      </c>
      <c r="BH531" s="109"/>
    </row>
    <row r="532" s="193" customFormat="true" ht="12.75" hidden="false" customHeight="true" outlineLevel="0" collapsed="false">
      <c r="A532" s="133" t="s">
        <v>1202</v>
      </c>
      <c r="B532" s="86" t="e">
        <f aca="false">VLOOKUP($A532,#REF!, 34, FALSE())</f>
        <v>#VALUE!</v>
      </c>
      <c r="C532" s="87" t="str">
        <f aca="false">CONCATENATE("unused_",A532)</f>
        <v>unused_DDR_XM0_B2A_CA5</v>
      </c>
      <c r="D532" s="88" t="e">
        <f aca="false">IF(LEN(VLOOKUP($A532,#REF!,8,FALSE())),LEFT(VLOOKUP($A532,#REF!,8,FALSE()),LEN(VLOOKUP($A532,#REF!,8,FALSE()))-2),"")</f>
        <v>#VALUE!</v>
      </c>
      <c r="E532" s="89" t="e">
        <f aca="false">IF(LEN(VLOOKUP($A532,#REF!,4,FALSE())),IF(INDEX(#REF!,MATCH($A532,#REF!,0),1),LEFT(VLOOKUP($A532,#REF!,4,FALSE()),LEN(VLOOKUP($A532,#REF!,4,FALSE()))-2),CONCATENATE(LEFT(VLOOKUP($A532,#REF!,4,FALSE()),LEN(VLOOKUP($A532,#REF!,4,FALSE()))-2),"*")),"")</f>
        <v>#VALUE!</v>
      </c>
      <c r="F532" s="90" t="e">
        <f aca="false">IF(LEN(VLOOKUP($A532,#REF!,5,FALSE())),IF(INDEX(#REF!,MATCH($A532,#REF!,0),2),LEFT(VLOOKUP($A532,#REF!,5,FALSE()),LEN(VLOOKUP($A532,#REF!,5,FALSE()))-2),CONCATENATE(LEFT(VLOOKUP($A532,#REF!,5,FALSE()),LEN(VLOOKUP($A532,#REF!,5,FALSE()))-2),"*")),"")</f>
        <v>#VALUE!</v>
      </c>
      <c r="G532" s="90" t="e">
        <f aca="false">IF(LEN(VLOOKUP($A532,#REF!,6,FALSE())),IF(INDEX(#REF!,MATCH($A532,#REF!,0),3),LEFT(VLOOKUP($A532,#REF!,6,FALSE()),LEN(VLOOKUP($A532,#REF!,6,FALSE()))-2),CONCATENATE(LEFT(VLOOKUP($A532,#REF!,6,FALSE()),LEN(VLOOKUP($A532,#REF!,6,FALSE()))-2),"*")),"")</f>
        <v>#VALUE!</v>
      </c>
      <c r="H532" s="91" t="e">
        <f aca="false">IF(LEN(VLOOKUP($A532,#REF!,7,FALSE())),IF(INDEX(#REF!,MATCH($A532,#REF!,0),4),LEFT(VLOOKUP($A532,#REF!,7,FALSE()),LEN(VLOOKUP($A532,#REF!,7,FALSE()))-2),CONCATENATE(LEFT(VLOOKUP($A532,#REF!,7,FALSE()),LEN(VLOOKUP($A532,#REF!,7,FALSE()))-2),"*")),"")</f>
        <v>#VALUE!</v>
      </c>
      <c r="I532" s="92" t="e">
        <f aca="false">IF(LEN(VLOOKUP($A532,#REF!,8,FALSE())),UPPER(RIGHT(VLOOKUP($A532,#REF!,8,FALSE()), 1)),"")</f>
        <v>#VALUE!</v>
      </c>
      <c r="J532" s="90" t="e">
        <f aca="false">IF(LEN(VLOOKUP($A532,#REF!,4,FALSE())),UPPER(RIGHT(VLOOKUP($A532,#REF!,4,FALSE()), 1)),"")</f>
        <v>#VALUE!</v>
      </c>
      <c r="K532" s="90" t="e">
        <f aca="false">IF(LEN(VLOOKUP($A532,#REF!,5,FALSE())),UPPER(RIGHT(VLOOKUP($A532,#REF!,5,FALSE()), 1)),"")</f>
        <v>#VALUE!</v>
      </c>
      <c r="L532" s="90" t="e">
        <f aca="false">IF(LEN(VLOOKUP($A532,#REF!,6,FALSE())),UPPER(RIGHT(VLOOKUP($A532,#REF!,6,FALSE()), 1)),"")</f>
        <v>#VALUE!</v>
      </c>
      <c r="M532" s="91" t="e">
        <f aca="false">IF(LEN(VLOOKUP($A532,#REF!,7,FALSE())),UPPER(RIGHT(VLOOKUP($A532,#REF!,7,FALSE()), 1)),"")</f>
        <v>#VALUE!</v>
      </c>
      <c r="N532" s="185"/>
      <c r="O532" s="185"/>
      <c r="P532" s="185"/>
      <c r="Q532" s="185"/>
      <c r="R532" s="185"/>
      <c r="S532" s="100" t="e">
        <f aca="false">HLOOKUP("Device Tree Pin Name",#REF!,MATCH($A532,#REF!,0),FALSE())</f>
        <v>#VALUE!</v>
      </c>
      <c r="T532" s="95" t="e">
        <f aca="false">HLOOKUP("power rail",#REF!,MATCH($A532,#REF!,0),FALSE())</f>
        <v>#VALUE!</v>
      </c>
      <c r="U532" s="96" t="e">
        <f aca="false">HLOOKUP("Wake Capable",#REF!,MATCH($A532,#REF!,0),FALSE())</f>
        <v>#VALUE!</v>
      </c>
      <c r="V532" s="96" t="e">
        <f aca="false">HLOOKUP("Strap",#REF!,MATCH($A532,#REF!,0),FALSE())</f>
        <v>#VALUE!</v>
      </c>
      <c r="W532" s="96"/>
      <c r="X532" s="96"/>
      <c r="Y532" s="96"/>
      <c r="Z532" s="95"/>
      <c r="AA532" s="95" t="e">
        <f aca="false">HLOOKUP("Pad type",#REF!,MATCH($A532,#REF!,0),FALSE())</f>
        <v>#VALUE!</v>
      </c>
      <c r="AB532" s="100"/>
      <c r="AC532" s="100" t="e">
        <f aca="false">HLOOKUP("POR Pin State",#REF!,MATCH($A532,#REF!,0),FALSE())</f>
        <v>#VALUE!</v>
      </c>
      <c r="AD532" s="186"/>
      <c r="AE532" s="187"/>
      <c r="AF532" s="187"/>
      <c r="AG532" s="187"/>
      <c r="AH532" s="188"/>
      <c r="AI532" s="188"/>
      <c r="AJ532" s="189"/>
      <c r="AK532" s="189"/>
      <c r="AL532" s="189"/>
      <c r="AM532" s="189"/>
      <c r="AN532" s="189"/>
      <c r="AO532" s="189"/>
      <c r="AP532" s="189"/>
      <c r="AQ532" s="194" t="s">
        <v>1203</v>
      </c>
      <c r="AR532" s="104"/>
      <c r="AS532" s="104"/>
      <c r="AT532" s="104"/>
      <c r="AU532" s="104"/>
      <c r="AV532" s="104"/>
      <c r="AW532" s="104"/>
      <c r="AX532" s="104"/>
      <c r="AY532" s="104"/>
      <c r="AZ532" s="104"/>
      <c r="BA532" s="104"/>
      <c r="BB532" s="162"/>
      <c r="BC532" s="104"/>
      <c r="BD532" s="214"/>
      <c r="BE532" s="213" t="s">
        <v>1204</v>
      </c>
      <c r="BF532" s="108" t="e">
        <f aca="false">VLOOKUP($A532,#REF!, 34, FALSE())</f>
        <v>#VALUE!</v>
      </c>
      <c r="BG532" s="108" t="e">
        <f aca="false">VLOOKUP($A532,#REF!, 22, FALSE())</f>
        <v>#VALUE!</v>
      </c>
      <c r="BH532" s="109"/>
    </row>
    <row r="533" s="193" customFormat="true" ht="12.75" hidden="false" customHeight="true" outlineLevel="0" collapsed="false">
      <c r="A533" s="133" t="s">
        <v>1205</v>
      </c>
      <c r="B533" s="86" t="e">
        <f aca="false">VLOOKUP($A533,#REF!, 34, FALSE())</f>
        <v>#VALUE!</v>
      </c>
      <c r="C533" s="87" t="str">
        <f aca="false">CONCATENATE("unused_",A533)</f>
        <v>unused_DDR_XM0_B2A_CA6</v>
      </c>
      <c r="D533" s="88" t="e">
        <f aca="false">IF(LEN(VLOOKUP($A533,#REF!,8,FALSE())),LEFT(VLOOKUP($A533,#REF!,8,FALSE()),LEN(VLOOKUP($A533,#REF!,8,FALSE()))-2),"")</f>
        <v>#VALUE!</v>
      </c>
      <c r="E533" s="89" t="e">
        <f aca="false">IF(LEN(VLOOKUP($A533,#REF!,4,FALSE())),IF(INDEX(#REF!,MATCH($A533,#REF!,0),1),LEFT(VLOOKUP($A533,#REF!,4,FALSE()),LEN(VLOOKUP($A533,#REF!,4,FALSE()))-2),CONCATENATE(LEFT(VLOOKUP($A533,#REF!,4,FALSE()),LEN(VLOOKUP($A533,#REF!,4,FALSE()))-2),"*")),"")</f>
        <v>#VALUE!</v>
      </c>
      <c r="F533" s="90" t="e">
        <f aca="false">IF(LEN(VLOOKUP($A533,#REF!,5,FALSE())),IF(INDEX(#REF!,MATCH($A533,#REF!,0),2),LEFT(VLOOKUP($A533,#REF!,5,FALSE()),LEN(VLOOKUP($A533,#REF!,5,FALSE()))-2),CONCATENATE(LEFT(VLOOKUP($A533,#REF!,5,FALSE()),LEN(VLOOKUP($A533,#REF!,5,FALSE()))-2),"*")),"")</f>
        <v>#VALUE!</v>
      </c>
      <c r="G533" s="90" t="e">
        <f aca="false">IF(LEN(VLOOKUP($A533,#REF!,6,FALSE())),IF(INDEX(#REF!,MATCH($A533,#REF!,0),3),LEFT(VLOOKUP($A533,#REF!,6,FALSE()),LEN(VLOOKUP($A533,#REF!,6,FALSE()))-2),CONCATENATE(LEFT(VLOOKUP($A533,#REF!,6,FALSE()),LEN(VLOOKUP($A533,#REF!,6,FALSE()))-2),"*")),"")</f>
        <v>#VALUE!</v>
      </c>
      <c r="H533" s="91" t="e">
        <f aca="false">IF(LEN(VLOOKUP($A533,#REF!,7,FALSE())),IF(INDEX(#REF!,MATCH($A533,#REF!,0),4),LEFT(VLOOKUP($A533,#REF!,7,FALSE()),LEN(VLOOKUP($A533,#REF!,7,FALSE()))-2),CONCATENATE(LEFT(VLOOKUP($A533,#REF!,7,FALSE()),LEN(VLOOKUP($A533,#REF!,7,FALSE()))-2),"*")),"")</f>
        <v>#VALUE!</v>
      </c>
      <c r="I533" s="92" t="e">
        <f aca="false">IF(LEN(VLOOKUP($A533,#REF!,8,FALSE())),UPPER(RIGHT(VLOOKUP($A533,#REF!,8,FALSE()), 1)),"")</f>
        <v>#VALUE!</v>
      </c>
      <c r="J533" s="90" t="e">
        <f aca="false">IF(LEN(VLOOKUP($A533,#REF!,4,FALSE())),UPPER(RIGHT(VLOOKUP($A533,#REF!,4,FALSE()), 1)),"")</f>
        <v>#VALUE!</v>
      </c>
      <c r="K533" s="90" t="e">
        <f aca="false">IF(LEN(VLOOKUP($A533,#REF!,5,FALSE())),UPPER(RIGHT(VLOOKUP($A533,#REF!,5,FALSE()), 1)),"")</f>
        <v>#VALUE!</v>
      </c>
      <c r="L533" s="90" t="e">
        <f aca="false">IF(LEN(VLOOKUP($A533,#REF!,6,FALSE())),UPPER(RIGHT(VLOOKUP($A533,#REF!,6,FALSE()), 1)),"")</f>
        <v>#VALUE!</v>
      </c>
      <c r="M533" s="91" t="e">
        <f aca="false">IF(LEN(VLOOKUP($A533,#REF!,7,FALSE())),UPPER(RIGHT(VLOOKUP($A533,#REF!,7,FALSE()), 1)),"")</f>
        <v>#VALUE!</v>
      </c>
      <c r="N533" s="185"/>
      <c r="O533" s="185"/>
      <c r="P533" s="185"/>
      <c r="Q533" s="185"/>
      <c r="R533" s="185"/>
      <c r="S533" s="100" t="e">
        <f aca="false">HLOOKUP("Device Tree Pin Name",#REF!,MATCH($A533,#REF!,0),FALSE())</f>
        <v>#VALUE!</v>
      </c>
      <c r="T533" s="95" t="e">
        <f aca="false">HLOOKUP("power rail",#REF!,MATCH($A533,#REF!,0),FALSE())</f>
        <v>#VALUE!</v>
      </c>
      <c r="U533" s="96" t="e">
        <f aca="false">HLOOKUP("Wake Capable",#REF!,MATCH($A533,#REF!,0),FALSE())</f>
        <v>#VALUE!</v>
      </c>
      <c r="V533" s="96" t="e">
        <f aca="false">HLOOKUP("Strap",#REF!,MATCH($A533,#REF!,0),FALSE())</f>
        <v>#VALUE!</v>
      </c>
      <c r="W533" s="96"/>
      <c r="X533" s="96"/>
      <c r="Y533" s="96"/>
      <c r="Z533" s="95"/>
      <c r="AA533" s="95" t="e">
        <f aca="false">HLOOKUP("Pad type",#REF!,MATCH($A533,#REF!,0),FALSE())</f>
        <v>#VALUE!</v>
      </c>
      <c r="AB533" s="100"/>
      <c r="AC533" s="100" t="e">
        <f aca="false">HLOOKUP("POR Pin State",#REF!,MATCH($A533,#REF!,0),FALSE())</f>
        <v>#VALUE!</v>
      </c>
      <c r="AD533" s="186"/>
      <c r="AE533" s="187"/>
      <c r="AF533" s="187"/>
      <c r="AG533" s="187"/>
      <c r="AH533" s="188"/>
      <c r="AI533" s="188"/>
      <c r="AJ533" s="189"/>
      <c r="AK533" s="189"/>
      <c r="AL533" s="189"/>
      <c r="AM533" s="189"/>
      <c r="AN533" s="189"/>
      <c r="AO533" s="189"/>
      <c r="AP533" s="189"/>
      <c r="AQ533" s="194" t="s">
        <v>1206</v>
      </c>
      <c r="AR533" s="104"/>
      <c r="AS533" s="104"/>
      <c r="AT533" s="104"/>
      <c r="AU533" s="104"/>
      <c r="AV533" s="104"/>
      <c r="AW533" s="104"/>
      <c r="AX533" s="104"/>
      <c r="AY533" s="104"/>
      <c r="AZ533" s="104"/>
      <c r="BA533" s="104"/>
      <c r="BB533" s="162"/>
      <c r="BC533" s="104"/>
      <c r="BD533" s="214"/>
      <c r="BE533" s="213" t="s">
        <v>1207</v>
      </c>
      <c r="BF533" s="108" t="e">
        <f aca="false">VLOOKUP($A533,#REF!, 34, FALSE())</f>
        <v>#VALUE!</v>
      </c>
      <c r="BG533" s="108" t="e">
        <f aca="false">VLOOKUP($A533,#REF!, 22, FALSE())</f>
        <v>#VALUE!</v>
      </c>
      <c r="BH533" s="109"/>
    </row>
    <row r="534" s="193" customFormat="true" ht="12.75" hidden="false" customHeight="true" outlineLevel="0" collapsed="false">
      <c r="A534" s="1" t="s">
        <v>1208</v>
      </c>
      <c r="B534" s="86" t="e">
        <f aca="false">VLOOKUP($A534,#REF!, 34, FALSE())</f>
        <v>#VALUE!</v>
      </c>
      <c r="C534" s="87" t="str">
        <f aca="false">CONCATENATE("unused_",A534)</f>
        <v>unused_DDR_XM0_B2B_CA0</v>
      </c>
      <c r="D534" s="88" t="e">
        <f aca="false">IF(LEN(VLOOKUP($A534,#REF!,8,FALSE())),LEFT(VLOOKUP($A534,#REF!,8,FALSE()),LEN(VLOOKUP($A534,#REF!,8,FALSE()))-2),"")</f>
        <v>#VALUE!</v>
      </c>
      <c r="E534" s="89" t="e">
        <f aca="false">IF(LEN(VLOOKUP($A534,#REF!,4,FALSE())),IF(INDEX(#REF!,MATCH($A534,#REF!,0),1),LEFT(VLOOKUP($A534,#REF!,4,FALSE()),LEN(VLOOKUP($A534,#REF!,4,FALSE()))-2),CONCATENATE(LEFT(VLOOKUP($A534,#REF!,4,FALSE()),LEN(VLOOKUP($A534,#REF!,4,FALSE()))-2),"*")),"")</f>
        <v>#VALUE!</v>
      </c>
      <c r="F534" s="90" t="e">
        <f aca="false">IF(LEN(VLOOKUP($A534,#REF!,5,FALSE())),IF(INDEX(#REF!,MATCH($A534,#REF!,0),2),LEFT(VLOOKUP($A534,#REF!,5,FALSE()),LEN(VLOOKUP($A534,#REF!,5,FALSE()))-2),CONCATENATE(LEFT(VLOOKUP($A534,#REF!,5,FALSE()),LEN(VLOOKUP($A534,#REF!,5,FALSE()))-2),"*")),"")</f>
        <v>#VALUE!</v>
      </c>
      <c r="G534" s="90" t="e">
        <f aca="false">IF(LEN(VLOOKUP($A534,#REF!,6,FALSE())),IF(INDEX(#REF!,MATCH($A534,#REF!,0),3),LEFT(VLOOKUP($A534,#REF!,6,FALSE()),LEN(VLOOKUP($A534,#REF!,6,FALSE()))-2),CONCATENATE(LEFT(VLOOKUP($A534,#REF!,6,FALSE()),LEN(VLOOKUP($A534,#REF!,6,FALSE()))-2),"*")),"")</f>
        <v>#VALUE!</v>
      </c>
      <c r="H534" s="91" t="e">
        <f aca="false">IF(LEN(VLOOKUP($A534,#REF!,7,FALSE())),IF(INDEX(#REF!,MATCH($A534,#REF!,0),4),LEFT(VLOOKUP($A534,#REF!,7,FALSE()),LEN(VLOOKUP($A534,#REF!,7,FALSE()))-2),CONCATENATE(LEFT(VLOOKUP($A534,#REF!,7,FALSE()),LEN(VLOOKUP($A534,#REF!,7,FALSE()))-2),"*")),"")</f>
        <v>#VALUE!</v>
      </c>
      <c r="I534" s="92" t="e">
        <f aca="false">IF(LEN(VLOOKUP($A534,#REF!,8,FALSE())),UPPER(RIGHT(VLOOKUP($A534,#REF!,8,FALSE()), 1)),"")</f>
        <v>#VALUE!</v>
      </c>
      <c r="J534" s="90" t="e">
        <f aca="false">IF(LEN(VLOOKUP($A534,#REF!,4,FALSE())),UPPER(RIGHT(VLOOKUP($A534,#REF!,4,FALSE()), 1)),"")</f>
        <v>#VALUE!</v>
      </c>
      <c r="K534" s="90" t="e">
        <f aca="false">IF(LEN(VLOOKUP($A534,#REF!,5,FALSE())),UPPER(RIGHT(VLOOKUP($A534,#REF!,5,FALSE()), 1)),"")</f>
        <v>#VALUE!</v>
      </c>
      <c r="L534" s="90" t="e">
        <f aca="false">IF(LEN(VLOOKUP($A534,#REF!,6,FALSE())),UPPER(RIGHT(VLOOKUP($A534,#REF!,6,FALSE()), 1)),"")</f>
        <v>#VALUE!</v>
      </c>
      <c r="M534" s="91" t="e">
        <f aca="false">IF(LEN(VLOOKUP($A534,#REF!,7,FALSE())),UPPER(RIGHT(VLOOKUP($A534,#REF!,7,FALSE()), 1)),"")</f>
        <v>#VALUE!</v>
      </c>
      <c r="N534" s="185"/>
      <c r="O534" s="185"/>
      <c r="P534" s="185"/>
      <c r="Q534" s="185"/>
      <c r="R534" s="185"/>
      <c r="S534" s="100" t="e">
        <f aca="false">HLOOKUP("Device Tree Pin Name",#REF!,MATCH($A534,#REF!,0),FALSE())</f>
        <v>#VALUE!</v>
      </c>
      <c r="T534" s="95" t="e">
        <f aca="false">HLOOKUP("power rail",#REF!,MATCH($A534,#REF!,0),FALSE())</f>
        <v>#VALUE!</v>
      </c>
      <c r="U534" s="96" t="e">
        <f aca="false">HLOOKUP("Wake Capable",#REF!,MATCH($A534,#REF!,0),FALSE())</f>
        <v>#VALUE!</v>
      </c>
      <c r="V534" s="96" t="e">
        <f aca="false">HLOOKUP("Strap",#REF!,MATCH($A534,#REF!,0),FALSE())</f>
        <v>#VALUE!</v>
      </c>
      <c r="W534" s="96"/>
      <c r="X534" s="96"/>
      <c r="Y534" s="96"/>
      <c r="Z534" s="95"/>
      <c r="AA534" s="95" t="e">
        <f aca="false">HLOOKUP("Pad type",#REF!,MATCH($A534,#REF!,0),FALSE())</f>
        <v>#VALUE!</v>
      </c>
      <c r="AB534" s="100"/>
      <c r="AC534" s="100" t="e">
        <f aca="false">HLOOKUP("POR Pin State",#REF!,MATCH($A534,#REF!,0),FALSE())</f>
        <v>#VALUE!</v>
      </c>
      <c r="AD534" s="186"/>
      <c r="AE534" s="187"/>
      <c r="AF534" s="187"/>
      <c r="AG534" s="187"/>
      <c r="AH534" s="188"/>
      <c r="AI534" s="188"/>
      <c r="AJ534" s="189"/>
      <c r="AK534" s="189"/>
      <c r="AL534" s="189"/>
      <c r="AM534" s="189"/>
      <c r="AN534" s="189"/>
      <c r="AO534" s="189"/>
      <c r="AP534" s="189"/>
      <c r="AQ534" s="194" t="s">
        <v>1209</v>
      </c>
      <c r="AR534" s="104"/>
      <c r="AS534" s="104"/>
      <c r="AT534" s="104"/>
      <c r="AU534" s="104"/>
      <c r="AV534" s="104"/>
      <c r="AW534" s="104"/>
      <c r="AX534" s="104"/>
      <c r="AY534" s="104"/>
      <c r="AZ534" s="104"/>
      <c r="BA534" s="104"/>
      <c r="BB534" s="162"/>
      <c r="BC534" s="104"/>
      <c r="BD534" s="214"/>
      <c r="BE534" s="213" t="s">
        <v>1210</v>
      </c>
      <c r="BF534" s="108" t="e">
        <f aca="false">VLOOKUP($A534,#REF!, 34, FALSE())</f>
        <v>#VALUE!</v>
      </c>
      <c r="BG534" s="108" t="e">
        <f aca="false">VLOOKUP($A534,#REF!, 22, FALSE())</f>
        <v>#VALUE!</v>
      </c>
      <c r="BH534" s="109"/>
    </row>
    <row r="535" s="193" customFormat="true" ht="12.75" hidden="false" customHeight="true" outlineLevel="0" collapsed="false">
      <c r="A535" s="1" t="s">
        <v>1211</v>
      </c>
      <c r="B535" s="86" t="e">
        <f aca="false">VLOOKUP($A535,#REF!, 34, FALSE())</f>
        <v>#VALUE!</v>
      </c>
      <c r="C535" s="87" t="str">
        <f aca="false">CONCATENATE("unused_",A535)</f>
        <v>unused_DDR_XM0_B2B_CA1</v>
      </c>
      <c r="D535" s="88" t="e">
        <f aca="false">IF(LEN(VLOOKUP($A535,#REF!,8,FALSE())),LEFT(VLOOKUP($A535,#REF!,8,FALSE()),LEN(VLOOKUP($A535,#REF!,8,FALSE()))-2),"")</f>
        <v>#VALUE!</v>
      </c>
      <c r="E535" s="89" t="e">
        <f aca="false">IF(LEN(VLOOKUP($A535,#REF!,4,FALSE())),IF(INDEX(#REF!,MATCH($A535,#REF!,0),1),LEFT(VLOOKUP($A535,#REF!,4,FALSE()),LEN(VLOOKUP($A535,#REF!,4,FALSE()))-2),CONCATENATE(LEFT(VLOOKUP($A535,#REF!,4,FALSE()),LEN(VLOOKUP($A535,#REF!,4,FALSE()))-2),"*")),"")</f>
        <v>#VALUE!</v>
      </c>
      <c r="F535" s="90" t="e">
        <f aca="false">IF(LEN(VLOOKUP($A535,#REF!,5,FALSE())),IF(INDEX(#REF!,MATCH($A535,#REF!,0),2),LEFT(VLOOKUP($A535,#REF!,5,FALSE()),LEN(VLOOKUP($A535,#REF!,5,FALSE()))-2),CONCATENATE(LEFT(VLOOKUP($A535,#REF!,5,FALSE()),LEN(VLOOKUP($A535,#REF!,5,FALSE()))-2),"*")),"")</f>
        <v>#VALUE!</v>
      </c>
      <c r="G535" s="90" t="e">
        <f aca="false">IF(LEN(VLOOKUP($A535,#REF!,6,FALSE())),IF(INDEX(#REF!,MATCH($A535,#REF!,0),3),LEFT(VLOOKUP($A535,#REF!,6,FALSE()),LEN(VLOOKUP($A535,#REF!,6,FALSE()))-2),CONCATENATE(LEFT(VLOOKUP($A535,#REF!,6,FALSE()),LEN(VLOOKUP($A535,#REF!,6,FALSE()))-2),"*")),"")</f>
        <v>#VALUE!</v>
      </c>
      <c r="H535" s="91" t="e">
        <f aca="false">IF(LEN(VLOOKUP($A535,#REF!,7,FALSE())),IF(INDEX(#REF!,MATCH($A535,#REF!,0),4),LEFT(VLOOKUP($A535,#REF!,7,FALSE()),LEN(VLOOKUP($A535,#REF!,7,FALSE()))-2),CONCATENATE(LEFT(VLOOKUP($A535,#REF!,7,FALSE()),LEN(VLOOKUP($A535,#REF!,7,FALSE()))-2),"*")),"")</f>
        <v>#VALUE!</v>
      </c>
      <c r="I535" s="92" t="e">
        <f aca="false">IF(LEN(VLOOKUP($A535,#REF!,8,FALSE())),UPPER(RIGHT(VLOOKUP($A535,#REF!,8,FALSE()), 1)),"")</f>
        <v>#VALUE!</v>
      </c>
      <c r="J535" s="90" t="e">
        <f aca="false">IF(LEN(VLOOKUP($A535,#REF!,4,FALSE())),UPPER(RIGHT(VLOOKUP($A535,#REF!,4,FALSE()), 1)),"")</f>
        <v>#VALUE!</v>
      </c>
      <c r="K535" s="90" t="e">
        <f aca="false">IF(LEN(VLOOKUP($A535,#REF!,5,FALSE())),UPPER(RIGHT(VLOOKUP($A535,#REF!,5,FALSE()), 1)),"")</f>
        <v>#VALUE!</v>
      </c>
      <c r="L535" s="90" t="e">
        <f aca="false">IF(LEN(VLOOKUP($A535,#REF!,6,FALSE())),UPPER(RIGHT(VLOOKUP($A535,#REF!,6,FALSE()), 1)),"")</f>
        <v>#VALUE!</v>
      </c>
      <c r="M535" s="91" t="e">
        <f aca="false">IF(LEN(VLOOKUP($A535,#REF!,7,FALSE())),UPPER(RIGHT(VLOOKUP($A535,#REF!,7,FALSE()), 1)),"")</f>
        <v>#VALUE!</v>
      </c>
      <c r="N535" s="185"/>
      <c r="O535" s="185"/>
      <c r="P535" s="185"/>
      <c r="Q535" s="185"/>
      <c r="R535" s="185"/>
      <c r="S535" s="100" t="e">
        <f aca="false">HLOOKUP("Device Tree Pin Name",#REF!,MATCH($A535,#REF!,0),FALSE())</f>
        <v>#VALUE!</v>
      </c>
      <c r="T535" s="95" t="e">
        <f aca="false">HLOOKUP("power rail",#REF!,MATCH($A535,#REF!,0),FALSE())</f>
        <v>#VALUE!</v>
      </c>
      <c r="U535" s="96" t="e">
        <f aca="false">HLOOKUP("Wake Capable",#REF!,MATCH($A535,#REF!,0),FALSE())</f>
        <v>#VALUE!</v>
      </c>
      <c r="V535" s="96" t="e">
        <f aca="false">HLOOKUP("Strap",#REF!,MATCH($A535,#REF!,0),FALSE())</f>
        <v>#VALUE!</v>
      </c>
      <c r="W535" s="96"/>
      <c r="X535" s="96"/>
      <c r="Y535" s="96"/>
      <c r="Z535" s="95"/>
      <c r="AA535" s="95" t="e">
        <f aca="false">HLOOKUP("Pad type",#REF!,MATCH($A535,#REF!,0),FALSE())</f>
        <v>#VALUE!</v>
      </c>
      <c r="AB535" s="100"/>
      <c r="AC535" s="100" t="e">
        <f aca="false">HLOOKUP("POR Pin State",#REF!,MATCH($A535,#REF!,0),FALSE())</f>
        <v>#VALUE!</v>
      </c>
      <c r="AD535" s="186"/>
      <c r="AE535" s="187"/>
      <c r="AF535" s="187"/>
      <c r="AG535" s="187"/>
      <c r="AH535" s="188"/>
      <c r="AI535" s="188"/>
      <c r="AJ535" s="189"/>
      <c r="AK535" s="189"/>
      <c r="AL535" s="189"/>
      <c r="AM535" s="189"/>
      <c r="AN535" s="189"/>
      <c r="AO535" s="189"/>
      <c r="AP535" s="189"/>
      <c r="AQ535" s="194" t="s">
        <v>1212</v>
      </c>
      <c r="AR535" s="104"/>
      <c r="AS535" s="104"/>
      <c r="AT535" s="104"/>
      <c r="AU535" s="104"/>
      <c r="AV535" s="104"/>
      <c r="AW535" s="104"/>
      <c r="AX535" s="104"/>
      <c r="AY535" s="104"/>
      <c r="AZ535" s="104"/>
      <c r="BA535" s="104"/>
      <c r="BB535" s="162"/>
      <c r="BC535" s="104"/>
      <c r="BD535" s="214"/>
      <c r="BE535" s="213" t="s">
        <v>1213</v>
      </c>
      <c r="BF535" s="108" t="e">
        <f aca="false">VLOOKUP($A535,#REF!, 34, FALSE())</f>
        <v>#VALUE!</v>
      </c>
      <c r="BG535" s="108" t="e">
        <f aca="false">VLOOKUP($A535,#REF!, 22, FALSE())</f>
        <v>#VALUE!</v>
      </c>
      <c r="BH535" s="109"/>
    </row>
    <row r="536" s="193" customFormat="true" ht="12.75" hidden="false" customHeight="true" outlineLevel="0" collapsed="false">
      <c r="A536" s="133" t="s">
        <v>1214</v>
      </c>
      <c r="B536" s="86" t="e">
        <f aca="false">VLOOKUP($A536,#REF!, 34, FALSE())</f>
        <v>#VALUE!</v>
      </c>
      <c r="C536" s="87" t="str">
        <f aca="false">CONCATENATE("unused_",A536)</f>
        <v>unused_DDR_XM0_B2B_CA2</v>
      </c>
      <c r="D536" s="88" t="e">
        <f aca="false">IF(LEN(VLOOKUP($A536,#REF!,8,FALSE())),LEFT(VLOOKUP($A536,#REF!,8,FALSE()),LEN(VLOOKUP($A536,#REF!,8,FALSE()))-2),"")</f>
        <v>#VALUE!</v>
      </c>
      <c r="E536" s="89" t="e">
        <f aca="false">IF(LEN(VLOOKUP($A536,#REF!,4,FALSE())),IF(INDEX(#REF!,MATCH($A536,#REF!,0),1),LEFT(VLOOKUP($A536,#REF!,4,FALSE()),LEN(VLOOKUP($A536,#REF!,4,FALSE()))-2),CONCATENATE(LEFT(VLOOKUP($A536,#REF!,4,FALSE()),LEN(VLOOKUP($A536,#REF!,4,FALSE()))-2),"*")),"")</f>
        <v>#VALUE!</v>
      </c>
      <c r="F536" s="90" t="e">
        <f aca="false">IF(LEN(VLOOKUP($A536,#REF!,5,FALSE())),IF(INDEX(#REF!,MATCH($A536,#REF!,0),2),LEFT(VLOOKUP($A536,#REF!,5,FALSE()),LEN(VLOOKUP($A536,#REF!,5,FALSE()))-2),CONCATENATE(LEFT(VLOOKUP($A536,#REF!,5,FALSE()),LEN(VLOOKUP($A536,#REF!,5,FALSE()))-2),"*")),"")</f>
        <v>#VALUE!</v>
      </c>
      <c r="G536" s="90" t="e">
        <f aca="false">IF(LEN(VLOOKUP($A536,#REF!,6,FALSE())),IF(INDEX(#REF!,MATCH($A536,#REF!,0),3),LEFT(VLOOKUP($A536,#REF!,6,FALSE()),LEN(VLOOKUP($A536,#REF!,6,FALSE()))-2),CONCATENATE(LEFT(VLOOKUP($A536,#REF!,6,FALSE()),LEN(VLOOKUP($A536,#REF!,6,FALSE()))-2),"*")),"")</f>
        <v>#VALUE!</v>
      </c>
      <c r="H536" s="91" t="e">
        <f aca="false">IF(LEN(VLOOKUP($A536,#REF!,7,FALSE())),IF(INDEX(#REF!,MATCH($A536,#REF!,0),4),LEFT(VLOOKUP($A536,#REF!,7,FALSE()),LEN(VLOOKUP($A536,#REF!,7,FALSE()))-2),CONCATENATE(LEFT(VLOOKUP($A536,#REF!,7,FALSE()),LEN(VLOOKUP($A536,#REF!,7,FALSE()))-2),"*")),"")</f>
        <v>#VALUE!</v>
      </c>
      <c r="I536" s="92" t="e">
        <f aca="false">IF(LEN(VLOOKUP($A536,#REF!,8,FALSE())),UPPER(RIGHT(VLOOKUP($A536,#REF!,8,FALSE()), 1)),"")</f>
        <v>#VALUE!</v>
      </c>
      <c r="J536" s="90" t="e">
        <f aca="false">IF(LEN(VLOOKUP($A536,#REF!,4,FALSE())),UPPER(RIGHT(VLOOKUP($A536,#REF!,4,FALSE()), 1)),"")</f>
        <v>#VALUE!</v>
      </c>
      <c r="K536" s="90" t="e">
        <f aca="false">IF(LEN(VLOOKUP($A536,#REF!,5,FALSE())),UPPER(RIGHT(VLOOKUP($A536,#REF!,5,FALSE()), 1)),"")</f>
        <v>#VALUE!</v>
      </c>
      <c r="L536" s="90" t="e">
        <f aca="false">IF(LEN(VLOOKUP($A536,#REF!,6,FALSE())),UPPER(RIGHT(VLOOKUP($A536,#REF!,6,FALSE()), 1)),"")</f>
        <v>#VALUE!</v>
      </c>
      <c r="M536" s="91" t="e">
        <f aca="false">IF(LEN(VLOOKUP($A536,#REF!,7,FALSE())),UPPER(RIGHT(VLOOKUP($A536,#REF!,7,FALSE()), 1)),"")</f>
        <v>#VALUE!</v>
      </c>
      <c r="N536" s="185"/>
      <c r="O536" s="185"/>
      <c r="P536" s="185"/>
      <c r="Q536" s="185"/>
      <c r="R536" s="185"/>
      <c r="S536" s="100" t="e">
        <f aca="false">HLOOKUP("Device Tree Pin Name",#REF!,MATCH($A536,#REF!,0),FALSE())</f>
        <v>#VALUE!</v>
      </c>
      <c r="T536" s="95" t="e">
        <f aca="false">HLOOKUP("power rail",#REF!,MATCH($A536,#REF!,0),FALSE())</f>
        <v>#VALUE!</v>
      </c>
      <c r="U536" s="96" t="e">
        <f aca="false">HLOOKUP("Wake Capable",#REF!,MATCH($A536,#REF!,0),FALSE())</f>
        <v>#VALUE!</v>
      </c>
      <c r="V536" s="96" t="e">
        <f aca="false">HLOOKUP("Strap",#REF!,MATCH($A536,#REF!,0),FALSE())</f>
        <v>#VALUE!</v>
      </c>
      <c r="W536" s="96"/>
      <c r="X536" s="96"/>
      <c r="Y536" s="96"/>
      <c r="Z536" s="95"/>
      <c r="AA536" s="95" t="e">
        <f aca="false">HLOOKUP("Pad type",#REF!,MATCH($A536,#REF!,0),FALSE())</f>
        <v>#VALUE!</v>
      </c>
      <c r="AB536" s="100"/>
      <c r="AC536" s="100" t="e">
        <f aca="false">HLOOKUP("POR Pin State",#REF!,MATCH($A536,#REF!,0),FALSE())</f>
        <v>#VALUE!</v>
      </c>
      <c r="AD536" s="186"/>
      <c r="AE536" s="187"/>
      <c r="AF536" s="187"/>
      <c r="AG536" s="187"/>
      <c r="AH536" s="188"/>
      <c r="AI536" s="188"/>
      <c r="AJ536" s="189"/>
      <c r="AK536" s="189"/>
      <c r="AL536" s="189"/>
      <c r="AM536" s="189"/>
      <c r="AN536" s="189"/>
      <c r="AO536" s="189"/>
      <c r="AP536" s="189"/>
      <c r="AQ536" s="194" t="s">
        <v>1215</v>
      </c>
      <c r="AR536" s="104"/>
      <c r="AS536" s="104"/>
      <c r="AT536" s="104"/>
      <c r="AU536" s="104"/>
      <c r="AV536" s="104"/>
      <c r="AW536" s="104"/>
      <c r="AX536" s="104"/>
      <c r="AY536" s="104"/>
      <c r="AZ536" s="104"/>
      <c r="BA536" s="104"/>
      <c r="BB536" s="162"/>
      <c r="BC536" s="104"/>
      <c r="BD536" s="214"/>
      <c r="BE536" s="213" t="s">
        <v>1216</v>
      </c>
      <c r="BF536" s="108" t="e">
        <f aca="false">VLOOKUP($A536,#REF!, 34, FALSE())</f>
        <v>#VALUE!</v>
      </c>
      <c r="BG536" s="108" t="e">
        <f aca="false">VLOOKUP($A536,#REF!, 22, FALSE())</f>
        <v>#VALUE!</v>
      </c>
      <c r="BH536" s="109"/>
    </row>
    <row r="537" s="193" customFormat="true" ht="12.75" hidden="false" customHeight="true" outlineLevel="0" collapsed="false">
      <c r="A537" s="133" t="s">
        <v>1217</v>
      </c>
      <c r="B537" s="86" t="e">
        <f aca="false">VLOOKUP($A537,#REF!, 34, FALSE())</f>
        <v>#VALUE!</v>
      </c>
      <c r="C537" s="87" t="str">
        <f aca="false">CONCATENATE("unused_",A537)</f>
        <v>unused_DDR_XM0_B2B_CA3</v>
      </c>
      <c r="D537" s="88" t="e">
        <f aca="false">IF(LEN(VLOOKUP($A537,#REF!,8,FALSE())),LEFT(VLOOKUP($A537,#REF!,8,FALSE()),LEN(VLOOKUP($A537,#REF!,8,FALSE()))-2),"")</f>
        <v>#VALUE!</v>
      </c>
      <c r="E537" s="89" t="e">
        <f aca="false">IF(LEN(VLOOKUP($A537,#REF!,4,FALSE())),IF(INDEX(#REF!,MATCH($A537,#REF!,0),1),LEFT(VLOOKUP($A537,#REF!,4,FALSE()),LEN(VLOOKUP($A537,#REF!,4,FALSE()))-2),CONCATENATE(LEFT(VLOOKUP($A537,#REF!,4,FALSE()),LEN(VLOOKUP($A537,#REF!,4,FALSE()))-2),"*")),"")</f>
        <v>#VALUE!</v>
      </c>
      <c r="F537" s="90" t="e">
        <f aca="false">IF(LEN(VLOOKUP($A537,#REF!,5,FALSE())),IF(INDEX(#REF!,MATCH($A537,#REF!,0),2),LEFT(VLOOKUP($A537,#REF!,5,FALSE()),LEN(VLOOKUP($A537,#REF!,5,FALSE()))-2),CONCATENATE(LEFT(VLOOKUP($A537,#REF!,5,FALSE()),LEN(VLOOKUP($A537,#REF!,5,FALSE()))-2),"*")),"")</f>
        <v>#VALUE!</v>
      </c>
      <c r="G537" s="90" t="e">
        <f aca="false">IF(LEN(VLOOKUP($A537,#REF!,6,FALSE())),IF(INDEX(#REF!,MATCH($A537,#REF!,0),3),LEFT(VLOOKUP($A537,#REF!,6,FALSE()),LEN(VLOOKUP($A537,#REF!,6,FALSE()))-2),CONCATENATE(LEFT(VLOOKUP($A537,#REF!,6,FALSE()),LEN(VLOOKUP($A537,#REF!,6,FALSE()))-2),"*")),"")</f>
        <v>#VALUE!</v>
      </c>
      <c r="H537" s="91" t="e">
        <f aca="false">IF(LEN(VLOOKUP($A537,#REF!,7,FALSE())),IF(INDEX(#REF!,MATCH($A537,#REF!,0),4),LEFT(VLOOKUP($A537,#REF!,7,FALSE()),LEN(VLOOKUP($A537,#REF!,7,FALSE()))-2),CONCATENATE(LEFT(VLOOKUP($A537,#REF!,7,FALSE()),LEN(VLOOKUP($A537,#REF!,7,FALSE()))-2),"*")),"")</f>
        <v>#VALUE!</v>
      </c>
      <c r="I537" s="92" t="e">
        <f aca="false">IF(LEN(VLOOKUP($A537,#REF!,8,FALSE())),UPPER(RIGHT(VLOOKUP($A537,#REF!,8,FALSE()), 1)),"")</f>
        <v>#VALUE!</v>
      </c>
      <c r="J537" s="90" t="e">
        <f aca="false">IF(LEN(VLOOKUP($A537,#REF!,4,FALSE())),UPPER(RIGHT(VLOOKUP($A537,#REF!,4,FALSE()), 1)),"")</f>
        <v>#VALUE!</v>
      </c>
      <c r="K537" s="90" t="e">
        <f aca="false">IF(LEN(VLOOKUP($A537,#REF!,5,FALSE())),UPPER(RIGHT(VLOOKUP($A537,#REF!,5,FALSE()), 1)),"")</f>
        <v>#VALUE!</v>
      </c>
      <c r="L537" s="90" t="e">
        <f aca="false">IF(LEN(VLOOKUP($A537,#REF!,6,FALSE())),UPPER(RIGHT(VLOOKUP($A537,#REF!,6,FALSE()), 1)),"")</f>
        <v>#VALUE!</v>
      </c>
      <c r="M537" s="91" t="e">
        <f aca="false">IF(LEN(VLOOKUP($A537,#REF!,7,FALSE())),UPPER(RIGHT(VLOOKUP($A537,#REF!,7,FALSE()), 1)),"")</f>
        <v>#VALUE!</v>
      </c>
      <c r="N537" s="185"/>
      <c r="O537" s="185"/>
      <c r="P537" s="185"/>
      <c r="Q537" s="185"/>
      <c r="R537" s="185"/>
      <c r="S537" s="100" t="e">
        <f aca="false">HLOOKUP("Device Tree Pin Name",#REF!,MATCH($A537,#REF!,0),FALSE())</f>
        <v>#VALUE!</v>
      </c>
      <c r="T537" s="95" t="e">
        <f aca="false">HLOOKUP("power rail",#REF!,MATCH($A537,#REF!,0),FALSE())</f>
        <v>#VALUE!</v>
      </c>
      <c r="U537" s="96" t="e">
        <f aca="false">HLOOKUP("Wake Capable",#REF!,MATCH($A537,#REF!,0),FALSE())</f>
        <v>#VALUE!</v>
      </c>
      <c r="V537" s="96" t="e">
        <f aca="false">HLOOKUP("Strap",#REF!,MATCH($A537,#REF!,0),FALSE())</f>
        <v>#VALUE!</v>
      </c>
      <c r="W537" s="96"/>
      <c r="X537" s="96"/>
      <c r="Y537" s="96"/>
      <c r="Z537" s="95"/>
      <c r="AA537" s="95" t="e">
        <f aca="false">HLOOKUP("Pad type",#REF!,MATCH($A537,#REF!,0),FALSE())</f>
        <v>#VALUE!</v>
      </c>
      <c r="AB537" s="100"/>
      <c r="AC537" s="100" t="e">
        <f aca="false">HLOOKUP("POR Pin State",#REF!,MATCH($A537,#REF!,0),FALSE())</f>
        <v>#VALUE!</v>
      </c>
      <c r="AD537" s="186"/>
      <c r="AE537" s="187"/>
      <c r="AF537" s="187"/>
      <c r="AG537" s="187"/>
      <c r="AH537" s="188"/>
      <c r="AI537" s="188"/>
      <c r="AJ537" s="189"/>
      <c r="AK537" s="189"/>
      <c r="AL537" s="189"/>
      <c r="AM537" s="189"/>
      <c r="AN537" s="189"/>
      <c r="AO537" s="189"/>
      <c r="AP537" s="189"/>
      <c r="AQ537" s="194" t="s">
        <v>1218</v>
      </c>
      <c r="AR537" s="104"/>
      <c r="AS537" s="104"/>
      <c r="AT537" s="104"/>
      <c r="AU537" s="104"/>
      <c r="AV537" s="104"/>
      <c r="AW537" s="104"/>
      <c r="AX537" s="104"/>
      <c r="AY537" s="104"/>
      <c r="AZ537" s="104"/>
      <c r="BA537" s="104"/>
      <c r="BB537" s="162"/>
      <c r="BC537" s="104"/>
      <c r="BD537" s="214"/>
      <c r="BE537" s="213" t="s">
        <v>1219</v>
      </c>
      <c r="BF537" s="108" t="e">
        <f aca="false">VLOOKUP($A537,#REF!, 34, FALSE())</f>
        <v>#VALUE!</v>
      </c>
      <c r="BG537" s="108" t="e">
        <f aca="false">VLOOKUP($A537,#REF!, 22, FALSE())</f>
        <v>#VALUE!</v>
      </c>
      <c r="BH537" s="109"/>
    </row>
    <row r="538" s="193" customFormat="true" ht="12.75" hidden="false" customHeight="true" outlineLevel="0" collapsed="false">
      <c r="A538" s="133" t="s">
        <v>1220</v>
      </c>
      <c r="B538" s="86" t="e">
        <f aca="false">VLOOKUP($A538,#REF!, 34, FALSE())</f>
        <v>#VALUE!</v>
      </c>
      <c r="C538" s="87" t="str">
        <f aca="false">CONCATENATE("unused_",A538)</f>
        <v>unused_DDR_XM0_B2B_CA4</v>
      </c>
      <c r="D538" s="88" t="e">
        <f aca="false">IF(LEN(VLOOKUP($A538,#REF!,8,FALSE())),LEFT(VLOOKUP($A538,#REF!,8,FALSE()),LEN(VLOOKUP($A538,#REF!,8,FALSE()))-2),"")</f>
        <v>#VALUE!</v>
      </c>
      <c r="E538" s="89" t="e">
        <f aca="false">IF(LEN(VLOOKUP($A538,#REF!,4,FALSE())),IF(INDEX(#REF!,MATCH($A538,#REF!,0),1),LEFT(VLOOKUP($A538,#REF!,4,FALSE()),LEN(VLOOKUP($A538,#REF!,4,FALSE()))-2),CONCATENATE(LEFT(VLOOKUP($A538,#REF!,4,FALSE()),LEN(VLOOKUP($A538,#REF!,4,FALSE()))-2),"*")),"")</f>
        <v>#VALUE!</v>
      </c>
      <c r="F538" s="90" t="e">
        <f aca="false">IF(LEN(VLOOKUP($A538,#REF!,5,FALSE())),IF(INDEX(#REF!,MATCH($A538,#REF!,0),2),LEFT(VLOOKUP($A538,#REF!,5,FALSE()),LEN(VLOOKUP($A538,#REF!,5,FALSE()))-2),CONCATENATE(LEFT(VLOOKUP($A538,#REF!,5,FALSE()),LEN(VLOOKUP($A538,#REF!,5,FALSE()))-2),"*")),"")</f>
        <v>#VALUE!</v>
      </c>
      <c r="G538" s="90" t="e">
        <f aca="false">IF(LEN(VLOOKUP($A538,#REF!,6,FALSE())),IF(INDEX(#REF!,MATCH($A538,#REF!,0),3),LEFT(VLOOKUP($A538,#REF!,6,FALSE()),LEN(VLOOKUP($A538,#REF!,6,FALSE()))-2),CONCATENATE(LEFT(VLOOKUP($A538,#REF!,6,FALSE()),LEN(VLOOKUP($A538,#REF!,6,FALSE()))-2),"*")),"")</f>
        <v>#VALUE!</v>
      </c>
      <c r="H538" s="91" t="e">
        <f aca="false">IF(LEN(VLOOKUP($A538,#REF!,7,FALSE())),IF(INDEX(#REF!,MATCH($A538,#REF!,0),4),LEFT(VLOOKUP($A538,#REF!,7,FALSE()),LEN(VLOOKUP($A538,#REF!,7,FALSE()))-2),CONCATENATE(LEFT(VLOOKUP($A538,#REF!,7,FALSE()),LEN(VLOOKUP($A538,#REF!,7,FALSE()))-2),"*")),"")</f>
        <v>#VALUE!</v>
      </c>
      <c r="I538" s="92" t="e">
        <f aca="false">IF(LEN(VLOOKUP($A538,#REF!,8,FALSE())),UPPER(RIGHT(VLOOKUP($A538,#REF!,8,FALSE()), 1)),"")</f>
        <v>#VALUE!</v>
      </c>
      <c r="J538" s="90" t="e">
        <f aca="false">IF(LEN(VLOOKUP($A538,#REF!,4,FALSE())),UPPER(RIGHT(VLOOKUP($A538,#REF!,4,FALSE()), 1)),"")</f>
        <v>#VALUE!</v>
      </c>
      <c r="K538" s="90" t="e">
        <f aca="false">IF(LEN(VLOOKUP($A538,#REF!,5,FALSE())),UPPER(RIGHT(VLOOKUP($A538,#REF!,5,FALSE()), 1)),"")</f>
        <v>#VALUE!</v>
      </c>
      <c r="L538" s="90" t="e">
        <f aca="false">IF(LEN(VLOOKUP($A538,#REF!,6,FALSE())),UPPER(RIGHT(VLOOKUP($A538,#REF!,6,FALSE()), 1)),"")</f>
        <v>#VALUE!</v>
      </c>
      <c r="M538" s="91" t="e">
        <f aca="false">IF(LEN(VLOOKUP($A538,#REF!,7,FALSE())),UPPER(RIGHT(VLOOKUP($A538,#REF!,7,FALSE()), 1)),"")</f>
        <v>#VALUE!</v>
      </c>
      <c r="N538" s="185"/>
      <c r="O538" s="185"/>
      <c r="P538" s="185"/>
      <c r="Q538" s="185"/>
      <c r="R538" s="185"/>
      <c r="S538" s="100" t="e">
        <f aca="false">HLOOKUP("Device Tree Pin Name",#REF!,MATCH($A538,#REF!,0),FALSE())</f>
        <v>#VALUE!</v>
      </c>
      <c r="T538" s="95" t="e">
        <f aca="false">HLOOKUP("power rail",#REF!,MATCH($A538,#REF!,0),FALSE())</f>
        <v>#VALUE!</v>
      </c>
      <c r="U538" s="96" t="e">
        <f aca="false">HLOOKUP("Wake Capable",#REF!,MATCH($A538,#REF!,0),FALSE())</f>
        <v>#VALUE!</v>
      </c>
      <c r="V538" s="96" t="e">
        <f aca="false">HLOOKUP("Strap",#REF!,MATCH($A538,#REF!,0),FALSE())</f>
        <v>#VALUE!</v>
      </c>
      <c r="W538" s="96"/>
      <c r="X538" s="96"/>
      <c r="Y538" s="96"/>
      <c r="Z538" s="95"/>
      <c r="AA538" s="95" t="e">
        <f aca="false">HLOOKUP("Pad type",#REF!,MATCH($A538,#REF!,0),FALSE())</f>
        <v>#VALUE!</v>
      </c>
      <c r="AB538" s="100"/>
      <c r="AC538" s="100" t="e">
        <f aca="false">HLOOKUP("POR Pin State",#REF!,MATCH($A538,#REF!,0),FALSE())</f>
        <v>#VALUE!</v>
      </c>
      <c r="AD538" s="186"/>
      <c r="AE538" s="187"/>
      <c r="AF538" s="187"/>
      <c r="AG538" s="187"/>
      <c r="AH538" s="188"/>
      <c r="AI538" s="188"/>
      <c r="AJ538" s="189"/>
      <c r="AK538" s="189"/>
      <c r="AL538" s="189"/>
      <c r="AM538" s="189"/>
      <c r="AN538" s="189"/>
      <c r="AO538" s="189"/>
      <c r="AP538" s="189"/>
      <c r="AQ538" s="194" t="s">
        <v>1221</v>
      </c>
      <c r="AR538" s="104"/>
      <c r="AS538" s="104"/>
      <c r="AT538" s="104"/>
      <c r="AU538" s="104"/>
      <c r="AV538" s="104"/>
      <c r="AW538" s="104"/>
      <c r="AX538" s="104"/>
      <c r="AY538" s="104"/>
      <c r="AZ538" s="104"/>
      <c r="BA538" s="104"/>
      <c r="BB538" s="162"/>
      <c r="BC538" s="104"/>
      <c r="BD538" s="214"/>
      <c r="BE538" s="213" t="s">
        <v>1222</v>
      </c>
      <c r="BF538" s="108" t="e">
        <f aca="false">VLOOKUP($A538,#REF!, 34, FALSE())</f>
        <v>#VALUE!</v>
      </c>
      <c r="BG538" s="108" t="e">
        <f aca="false">VLOOKUP($A538,#REF!, 22, FALSE())</f>
        <v>#VALUE!</v>
      </c>
      <c r="BH538" s="109"/>
    </row>
    <row r="539" s="193" customFormat="true" ht="12.75" hidden="false" customHeight="true" outlineLevel="0" collapsed="false">
      <c r="A539" s="133" t="s">
        <v>1223</v>
      </c>
      <c r="B539" s="86" t="e">
        <f aca="false">VLOOKUP($A539,#REF!, 34, FALSE())</f>
        <v>#VALUE!</v>
      </c>
      <c r="C539" s="87" t="str">
        <f aca="false">CONCATENATE("unused_",A539)</f>
        <v>unused_DDR_XM0_B2B_CA5</v>
      </c>
      <c r="D539" s="88" t="e">
        <f aca="false">IF(LEN(VLOOKUP($A539,#REF!,8,FALSE())),LEFT(VLOOKUP($A539,#REF!,8,FALSE()),LEN(VLOOKUP($A539,#REF!,8,FALSE()))-2),"")</f>
        <v>#VALUE!</v>
      </c>
      <c r="E539" s="89" t="e">
        <f aca="false">IF(LEN(VLOOKUP($A539,#REF!,4,FALSE())),IF(INDEX(#REF!,MATCH($A539,#REF!,0),1),LEFT(VLOOKUP($A539,#REF!,4,FALSE()),LEN(VLOOKUP($A539,#REF!,4,FALSE()))-2),CONCATENATE(LEFT(VLOOKUP($A539,#REF!,4,FALSE()),LEN(VLOOKUP($A539,#REF!,4,FALSE()))-2),"*")),"")</f>
        <v>#VALUE!</v>
      </c>
      <c r="F539" s="90" t="e">
        <f aca="false">IF(LEN(VLOOKUP($A539,#REF!,5,FALSE())),IF(INDEX(#REF!,MATCH($A539,#REF!,0),2),LEFT(VLOOKUP($A539,#REF!,5,FALSE()),LEN(VLOOKUP($A539,#REF!,5,FALSE()))-2),CONCATENATE(LEFT(VLOOKUP($A539,#REF!,5,FALSE()),LEN(VLOOKUP($A539,#REF!,5,FALSE()))-2),"*")),"")</f>
        <v>#VALUE!</v>
      </c>
      <c r="G539" s="90" t="e">
        <f aca="false">IF(LEN(VLOOKUP($A539,#REF!,6,FALSE())),IF(INDEX(#REF!,MATCH($A539,#REF!,0),3),LEFT(VLOOKUP($A539,#REF!,6,FALSE()),LEN(VLOOKUP($A539,#REF!,6,FALSE()))-2),CONCATENATE(LEFT(VLOOKUP($A539,#REF!,6,FALSE()),LEN(VLOOKUP($A539,#REF!,6,FALSE()))-2),"*")),"")</f>
        <v>#VALUE!</v>
      </c>
      <c r="H539" s="91" t="e">
        <f aca="false">IF(LEN(VLOOKUP($A539,#REF!,7,FALSE())),IF(INDEX(#REF!,MATCH($A539,#REF!,0),4),LEFT(VLOOKUP($A539,#REF!,7,FALSE()),LEN(VLOOKUP($A539,#REF!,7,FALSE()))-2),CONCATENATE(LEFT(VLOOKUP($A539,#REF!,7,FALSE()),LEN(VLOOKUP($A539,#REF!,7,FALSE()))-2),"*")),"")</f>
        <v>#VALUE!</v>
      </c>
      <c r="I539" s="92" t="e">
        <f aca="false">IF(LEN(VLOOKUP($A539,#REF!,8,FALSE())),UPPER(RIGHT(VLOOKUP($A539,#REF!,8,FALSE()), 1)),"")</f>
        <v>#VALUE!</v>
      </c>
      <c r="J539" s="90" t="e">
        <f aca="false">IF(LEN(VLOOKUP($A539,#REF!,4,FALSE())),UPPER(RIGHT(VLOOKUP($A539,#REF!,4,FALSE()), 1)),"")</f>
        <v>#VALUE!</v>
      </c>
      <c r="K539" s="90" t="e">
        <f aca="false">IF(LEN(VLOOKUP($A539,#REF!,5,FALSE())),UPPER(RIGHT(VLOOKUP($A539,#REF!,5,FALSE()), 1)),"")</f>
        <v>#VALUE!</v>
      </c>
      <c r="L539" s="90" t="e">
        <f aca="false">IF(LEN(VLOOKUP($A539,#REF!,6,FALSE())),UPPER(RIGHT(VLOOKUP($A539,#REF!,6,FALSE()), 1)),"")</f>
        <v>#VALUE!</v>
      </c>
      <c r="M539" s="91" t="e">
        <f aca="false">IF(LEN(VLOOKUP($A539,#REF!,7,FALSE())),UPPER(RIGHT(VLOOKUP($A539,#REF!,7,FALSE()), 1)),"")</f>
        <v>#VALUE!</v>
      </c>
      <c r="N539" s="185"/>
      <c r="O539" s="185"/>
      <c r="P539" s="185"/>
      <c r="Q539" s="185"/>
      <c r="R539" s="185"/>
      <c r="S539" s="100" t="e">
        <f aca="false">HLOOKUP("Device Tree Pin Name",#REF!,MATCH($A539,#REF!,0),FALSE())</f>
        <v>#VALUE!</v>
      </c>
      <c r="T539" s="95" t="e">
        <f aca="false">HLOOKUP("power rail",#REF!,MATCH($A539,#REF!,0),FALSE())</f>
        <v>#VALUE!</v>
      </c>
      <c r="U539" s="96" t="e">
        <f aca="false">HLOOKUP("Wake Capable",#REF!,MATCH($A539,#REF!,0),FALSE())</f>
        <v>#VALUE!</v>
      </c>
      <c r="V539" s="96" t="e">
        <f aca="false">HLOOKUP("Strap",#REF!,MATCH($A539,#REF!,0),FALSE())</f>
        <v>#VALUE!</v>
      </c>
      <c r="W539" s="96"/>
      <c r="X539" s="96"/>
      <c r="Y539" s="96"/>
      <c r="Z539" s="95"/>
      <c r="AA539" s="95" t="e">
        <f aca="false">HLOOKUP("Pad type",#REF!,MATCH($A539,#REF!,0),FALSE())</f>
        <v>#VALUE!</v>
      </c>
      <c r="AB539" s="100"/>
      <c r="AC539" s="100" t="e">
        <f aca="false">HLOOKUP("POR Pin State",#REF!,MATCH($A539,#REF!,0),FALSE())</f>
        <v>#VALUE!</v>
      </c>
      <c r="AD539" s="186"/>
      <c r="AE539" s="187"/>
      <c r="AF539" s="187"/>
      <c r="AG539" s="187"/>
      <c r="AH539" s="188"/>
      <c r="AI539" s="188"/>
      <c r="AJ539" s="189"/>
      <c r="AK539" s="189"/>
      <c r="AL539" s="189"/>
      <c r="AM539" s="189"/>
      <c r="AN539" s="189"/>
      <c r="AO539" s="189"/>
      <c r="AP539" s="189"/>
      <c r="AQ539" s="194" t="s">
        <v>1224</v>
      </c>
      <c r="AR539" s="104"/>
      <c r="AS539" s="104"/>
      <c r="AT539" s="104"/>
      <c r="AU539" s="104"/>
      <c r="AV539" s="104"/>
      <c r="AW539" s="104"/>
      <c r="AX539" s="104"/>
      <c r="AY539" s="104"/>
      <c r="AZ539" s="104"/>
      <c r="BA539" s="104"/>
      <c r="BB539" s="162"/>
      <c r="BC539" s="104"/>
      <c r="BD539" s="214"/>
      <c r="BE539" s="213" t="s">
        <v>1225</v>
      </c>
      <c r="BF539" s="108" t="e">
        <f aca="false">VLOOKUP($A539,#REF!, 34, FALSE())</f>
        <v>#VALUE!</v>
      </c>
      <c r="BG539" s="108" t="e">
        <f aca="false">VLOOKUP($A539,#REF!, 22, FALSE())</f>
        <v>#VALUE!</v>
      </c>
      <c r="BH539" s="109"/>
    </row>
    <row r="540" s="193" customFormat="true" ht="12.75" hidden="false" customHeight="true" outlineLevel="0" collapsed="false">
      <c r="A540" s="133" t="s">
        <v>1226</v>
      </c>
      <c r="B540" s="86" t="e">
        <f aca="false">VLOOKUP($A540,#REF!, 34, FALSE())</f>
        <v>#VALUE!</v>
      </c>
      <c r="C540" s="87" t="str">
        <f aca="false">CONCATENATE("unused_",A540)</f>
        <v>unused_DDR_XM0_B2B_CA6</v>
      </c>
      <c r="D540" s="88" t="e">
        <f aca="false">IF(LEN(VLOOKUP($A540,#REF!,8,FALSE())),LEFT(VLOOKUP($A540,#REF!,8,FALSE()),LEN(VLOOKUP($A540,#REF!,8,FALSE()))-2),"")</f>
        <v>#VALUE!</v>
      </c>
      <c r="E540" s="89" t="e">
        <f aca="false">IF(LEN(VLOOKUP($A540,#REF!,4,FALSE())),IF(INDEX(#REF!,MATCH($A540,#REF!,0),1),LEFT(VLOOKUP($A540,#REF!,4,FALSE()),LEN(VLOOKUP($A540,#REF!,4,FALSE()))-2),CONCATENATE(LEFT(VLOOKUP($A540,#REF!,4,FALSE()),LEN(VLOOKUP($A540,#REF!,4,FALSE()))-2),"*")),"")</f>
        <v>#VALUE!</v>
      </c>
      <c r="F540" s="90" t="e">
        <f aca="false">IF(LEN(VLOOKUP($A540,#REF!,5,FALSE())),IF(INDEX(#REF!,MATCH($A540,#REF!,0),2),LEFT(VLOOKUP($A540,#REF!,5,FALSE()),LEN(VLOOKUP($A540,#REF!,5,FALSE()))-2),CONCATENATE(LEFT(VLOOKUP($A540,#REF!,5,FALSE()),LEN(VLOOKUP($A540,#REF!,5,FALSE()))-2),"*")),"")</f>
        <v>#VALUE!</v>
      </c>
      <c r="G540" s="90" t="e">
        <f aca="false">IF(LEN(VLOOKUP($A540,#REF!,6,FALSE())),IF(INDEX(#REF!,MATCH($A540,#REF!,0),3),LEFT(VLOOKUP($A540,#REF!,6,FALSE()),LEN(VLOOKUP($A540,#REF!,6,FALSE()))-2),CONCATENATE(LEFT(VLOOKUP($A540,#REF!,6,FALSE()),LEN(VLOOKUP($A540,#REF!,6,FALSE()))-2),"*")),"")</f>
        <v>#VALUE!</v>
      </c>
      <c r="H540" s="91" t="e">
        <f aca="false">IF(LEN(VLOOKUP($A540,#REF!,7,FALSE())),IF(INDEX(#REF!,MATCH($A540,#REF!,0),4),LEFT(VLOOKUP($A540,#REF!,7,FALSE()),LEN(VLOOKUP($A540,#REF!,7,FALSE()))-2),CONCATENATE(LEFT(VLOOKUP($A540,#REF!,7,FALSE()),LEN(VLOOKUP($A540,#REF!,7,FALSE()))-2),"*")),"")</f>
        <v>#VALUE!</v>
      </c>
      <c r="I540" s="92" t="e">
        <f aca="false">IF(LEN(VLOOKUP($A540,#REF!,8,FALSE())),UPPER(RIGHT(VLOOKUP($A540,#REF!,8,FALSE()), 1)),"")</f>
        <v>#VALUE!</v>
      </c>
      <c r="J540" s="90" t="e">
        <f aca="false">IF(LEN(VLOOKUP($A540,#REF!,4,FALSE())),UPPER(RIGHT(VLOOKUP($A540,#REF!,4,FALSE()), 1)),"")</f>
        <v>#VALUE!</v>
      </c>
      <c r="K540" s="90" t="e">
        <f aca="false">IF(LEN(VLOOKUP($A540,#REF!,5,FALSE())),UPPER(RIGHT(VLOOKUP($A540,#REF!,5,FALSE()), 1)),"")</f>
        <v>#VALUE!</v>
      </c>
      <c r="L540" s="90" t="e">
        <f aca="false">IF(LEN(VLOOKUP($A540,#REF!,6,FALSE())),UPPER(RIGHT(VLOOKUP($A540,#REF!,6,FALSE()), 1)),"")</f>
        <v>#VALUE!</v>
      </c>
      <c r="M540" s="91" t="e">
        <f aca="false">IF(LEN(VLOOKUP($A540,#REF!,7,FALSE())),UPPER(RIGHT(VLOOKUP($A540,#REF!,7,FALSE()), 1)),"")</f>
        <v>#VALUE!</v>
      </c>
      <c r="N540" s="185"/>
      <c r="O540" s="185"/>
      <c r="P540" s="185"/>
      <c r="Q540" s="185"/>
      <c r="R540" s="185"/>
      <c r="S540" s="100" t="e">
        <f aca="false">HLOOKUP("Device Tree Pin Name",#REF!,MATCH($A540,#REF!,0),FALSE())</f>
        <v>#VALUE!</v>
      </c>
      <c r="T540" s="95" t="e">
        <f aca="false">HLOOKUP("power rail",#REF!,MATCH($A540,#REF!,0),FALSE())</f>
        <v>#VALUE!</v>
      </c>
      <c r="U540" s="96" t="e">
        <f aca="false">HLOOKUP("Wake Capable",#REF!,MATCH($A540,#REF!,0),FALSE())</f>
        <v>#VALUE!</v>
      </c>
      <c r="V540" s="96" t="e">
        <f aca="false">HLOOKUP("Strap",#REF!,MATCH($A540,#REF!,0),FALSE())</f>
        <v>#VALUE!</v>
      </c>
      <c r="W540" s="96"/>
      <c r="X540" s="96"/>
      <c r="Y540" s="96"/>
      <c r="Z540" s="95"/>
      <c r="AA540" s="95" t="e">
        <f aca="false">HLOOKUP("Pad type",#REF!,MATCH($A540,#REF!,0),FALSE())</f>
        <v>#VALUE!</v>
      </c>
      <c r="AB540" s="100"/>
      <c r="AC540" s="100" t="e">
        <f aca="false">HLOOKUP("POR Pin State",#REF!,MATCH($A540,#REF!,0),FALSE())</f>
        <v>#VALUE!</v>
      </c>
      <c r="AD540" s="186"/>
      <c r="AE540" s="187"/>
      <c r="AF540" s="187"/>
      <c r="AG540" s="187"/>
      <c r="AH540" s="188"/>
      <c r="AI540" s="188"/>
      <c r="AJ540" s="189"/>
      <c r="AK540" s="189"/>
      <c r="AL540" s="189"/>
      <c r="AM540" s="189"/>
      <c r="AN540" s="189"/>
      <c r="AO540" s="189"/>
      <c r="AP540" s="189"/>
      <c r="AQ540" s="194" t="s">
        <v>1227</v>
      </c>
      <c r="AR540" s="104"/>
      <c r="AS540" s="104"/>
      <c r="AT540" s="104"/>
      <c r="AU540" s="104"/>
      <c r="AV540" s="104"/>
      <c r="AW540" s="104"/>
      <c r="AX540" s="104"/>
      <c r="AY540" s="104"/>
      <c r="AZ540" s="104"/>
      <c r="BA540" s="104"/>
      <c r="BB540" s="162"/>
      <c r="BC540" s="104"/>
      <c r="BD540" s="214"/>
      <c r="BE540" s="213" t="s">
        <v>1228</v>
      </c>
      <c r="BF540" s="108" t="e">
        <f aca="false">VLOOKUP($A540,#REF!, 34, FALSE())</f>
        <v>#VALUE!</v>
      </c>
      <c r="BG540" s="108" t="e">
        <f aca="false">VLOOKUP($A540,#REF!, 22, FALSE())</f>
        <v>#VALUE!</v>
      </c>
      <c r="BH540" s="109"/>
    </row>
    <row r="541" s="193" customFormat="true" ht="12.75" hidden="false" customHeight="true" outlineLevel="0" collapsed="false">
      <c r="A541" s="133" t="s">
        <v>1229</v>
      </c>
      <c r="B541" s="86" t="e">
        <f aca="false">VLOOKUP($A541,#REF!, 34, FALSE())</f>
        <v>#VALUE!</v>
      </c>
      <c r="C541" s="87" t="str">
        <f aca="false">CONCATENATE("unused_",A541)</f>
        <v>unused_DDR_XM0_B2A_CS_CKE0</v>
      </c>
      <c r="D541" s="88" t="e">
        <f aca="false">IF(LEN(VLOOKUP($A541,#REF!,8,FALSE())),LEFT(VLOOKUP($A541,#REF!,8,FALSE()),LEN(VLOOKUP($A541,#REF!,8,FALSE()))-2),"")</f>
        <v>#VALUE!</v>
      </c>
      <c r="E541" s="89" t="e">
        <f aca="false">IF(LEN(VLOOKUP($A541,#REF!,4,FALSE())),IF(INDEX(#REF!,MATCH($A541,#REF!,0),1),LEFT(VLOOKUP($A541,#REF!,4,FALSE()),LEN(VLOOKUP($A541,#REF!,4,FALSE()))-2),CONCATENATE(LEFT(VLOOKUP($A541,#REF!,4,FALSE()),LEN(VLOOKUP($A541,#REF!,4,FALSE()))-2),"*")),"")</f>
        <v>#VALUE!</v>
      </c>
      <c r="F541" s="90" t="e">
        <f aca="false">IF(LEN(VLOOKUP($A541,#REF!,5,FALSE())),IF(INDEX(#REF!,MATCH($A541,#REF!,0),2),LEFT(VLOOKUP($A541,#REF!,5,FALSE()),LEN(VLOOKUP($A541,#REF!,5,FALSE()))-2),CONCATENATE(LEFT(VLOOKUP($A541,#REF!,5,FALSE()),LEN(VLOOKUP($A541,#REF!,5,FALSE()))-2),"*")),"")</f>
        <v>#VALUE!</v>
      </c>
      <c r="G541" s="90" t="e">
        <f aca="false">IF(LEN(VLOOKUP($A541,#REF!,6,FALSE())),IF(INDEX(#REF!,MATCH($A541,#REF!,0),3),LEFT(VLOOKUP($A541,#REF!,6,FALSE()),LEN(VLOOKUP($A541,#REF!,6,FALSE()))-2),CONCATENATE(LEFT(VLOOKUP($A541,#REF!,6,FALSE()),LEN(VLOOKUP($A541,#REF!,6,FALSE()))-2),"*")),"")</f>
        <v>#VALUE!</v>
      </c>
      <c r="H541" s="91" t="e">
        <f aca="false">IF(LEN(VLOOKUP($A541,#REF!,7,FALSE())),IF(INDEX(#REF!,MATCH($A541,#REF!,0),4),LEFT(VLOOKUP($A541,#REF!,7,FALSE()),LEN(VLOOKUP($A541,#REF!,7,FALSE()))-2),CONCATENATE(LEFT(VLOOKUP($A541,#REF!,7,FALSE()),LEN(VLOOKUP($A541,#REF!,7,FALSE()))-2),"*")),"")</f>
        <v>#VALUE!</v>
      </c>
      <c r="I541" s="92" t="e">
        <f aca="false">IF(LEN(VLOOKUP($A541,#REF!,8,FALSE())),UPPER(RIGHT(VLOOKUP($A541,#REF!,8,FALSE()), 1)),"")</f>
        <v>#VALUE!</v>
      </c>
      <c r="J541" s="90" t="e">
        <f aca="false">IF(LEN(VLOOKUP($A541,#REF!,4,FALSE())),UPPER(RIGHT(VLOOKUP($A541,#REF!,4,FALSE()), 1)),"")</f>
        <v>#VALUE!</v>
      </c>
      <c r="K541" s="90" t="e">
        <f aca="false">IF(LEN(VLOOKUP($A541,#REF!,5,FALSE())),UPPER(RIGHT(VLOOKUP($A541,#REF!,5,FALSE()), 1)),"")</f>
        <v>#VALUE!</v>
      </c>
      <c r="L541" s="90" t="e">
        <f aca="false">IF(LEN(VLOOKUP($A541,#REF!,6,FALSE())),UPPER(RIGHT(VLOOKUP($A541,#REF!,6,FALSE()), 1)),"")</f>
        <v>#VALUE!</v>
      </c>
      <c r="M541" s="91" t="e">
        <f aca="false">IF(LEN(VLOOKUP($A541,#REF!,7,FALSE())),UPPER(RIGHT(VLOOKUP($A541,#REF!,7,FALSE()), 1)),"")</f>
        <v>#VALUE!</v>
      </c>
      <c r="N541" s="185"/>
      <c r="O541" s="185"/>
      <c r="P541" s="185"/>
      <c r="Q541" s="185"/>
      <c r="R541" s="185"/>
      <c r="S541" s="100" t="e">
        <f aca="false">HLOOKUP("Device Tree Pin Name",#REF!,MATCH($A541,#REF!,0),FALSE())</f>
        <v>#VALUE!</v>
      </c>
      <c r="T541" s="95" t="e">
        <f aca="false">HLOOKUP("power rail",#REF!,MATCH($A541,#REF!,0),FALSE())</f>
        <v>#VALUE!</v>
      </c>
      <c r="U541" s="96" t="e">
        <f aca="false">HLOOKUP("Wake Capable",#REF!,MATCH($A541,#REF!,0),FALSE())</f>
        <v>#VALUE!</v>
      </c>
      <c r="V541" s="96" t="e">
        <f aca="false">HLOOKUP("Strap",#REF!,MATCH($A541,#REF!,0),FALSE())</f>
        <v>#VALUE!</v>
      </c>
      <c r="W541" s="96"/>
      <c r="X541" s="96"/>
      <c r="Y541" s="96"/>
      <c r="Z541" s="95"/>
      <c r="AA541" s="95" t="e">
        <f aca="false">HLOOKUP("Pad type",#REF!,MATCH($A541,#REF!,0),FALSE())</f>
        <v>#VALUE!</v>
      </c>
      <c r="AB541" s="100"/>
      <c r="AC541" s="100" t="e">
        <f aca="false">HLOOKUP("POR Pin State",#REF!,MATCH($A541,#REF!,0),FALSE())</f>
        <v>#VALUE!</v>
      </c>
      <c r="AD541" s="186"/>
      <c r="AE541" s="187"/>
      <c r="AF541" s="187"/>
      <c r="AG541" s="187"/>
      <c r="AH541" s="188"/>
      <c r="AI541" s="188"/>
      <c r="AJ541" s="189"/>
      <c r="AK541" s="189"/>
      <c r="AL541" s="189"/>
      <c r="AM541" s="189"/>
      <c r="AN541" s="189"/>
      <c r="AO541" s="189"/>
      <c r="AP541" s="189"/>
      <c r="AQ541" s="194" t="s">
        <v>1229</v>
      </c>
      <c r="AR541" s="104"/>
      <c r="AS541" s="104"/>
      <c r="AT541" s="104"/>
      <c r="AU541" s="104"/>
      <c r="AV541" s="104"/>
      <c r="AW541" s="104"/>
      <c r="AX541" s="104"/>
      <c r="AY541" s="104"/>
      <c r="AZ541" s="104"/>
      <c r="BA541" s="104"/>
      <c r="BB541" s="162"/>
      <c r="BC541" s="104"/>
      <c r="BD541" s="214"/>
      <c r="BE541" s="213" t="s">
        <v>1230</v>
      </c>
      <c r="BF541" s="108" t="e">
        <f aca="false">VLOOKUP($A541,#REF!, 34, FALSE())</f>
        <v>#VALUE!</v>
      </c>
      <c r="BG541" s="108" t="e">
        <f aca="false">VLOOKUP($A541,#REF!, 22, FALSE())</f>
        <v>#VALUE!</v>
      </c>
      <c r="BH541" s="109"/>
    </row>
    <row r="542" s="193" customFormat="true" ht="12.75" hidden="false" customHeight="true" outlineLevel="0" collapsed="false">
      <c r="A542" s="133" t="s">
        <v>1231</v>
      </c>
      <c r="B542" s="86" t="e">
        <f aca="false">VLOOKUP($A542,#REF!, 34, FALSE())</f>
        <v>#VALUE!</v>
      </c>
      <c r="C542" s="87" t="str">
        <f aca="false">CONCATENATE("unused_",A542)</f>
        <v>unused_DDR_XM0_B2A_CS_CKE1</v>
      </c>
      <c r="D542" s="88" t="e">
        <f aca="false">IF(LEN(VLOOKUP($A542,#REF!,8,FALSE())),LEFT(VLOOKUP($A542,#REF!,8,FALSE()),LEN(VLOOKUP($A542,#REF!,8,FALSE()))-2),"")</f>
        <v>#VALUE!</v>
      </c>
      <c r="E542" s="89" t="e">
        <f aca="false">IF(LEN(VLOOKUP($A542,#REF!,4,FALSE())),IF(INDEX(#REF!,MATCH($A542,#REF!,0),1),LEFT(VLOOKUP($A542,#REF!,4,FALSE()),LEN(VLOOKUP($A542,#REF!,4,FALSE()))-2),CONCATENATE(LEFT(VLOOKUP($A542,#REF!,4,FALSE()),LEN(VLOOKUP($A542,#REF!,4,FALSE()))-2),"*")),"")</f>
        <v>#VALUE!</v>
      </c>
      <c r="F542" s="90" t="e">
        <f aca="false">IF(LEN(VLOOKUP($A542,#REF!,5,FALSE())),IF(INDEX(#REF!,MATCH($A542,#REF!,0),2),LEFT(VLOOKUP($A542,#REF!,5,FALSE()),LEN(VLOOKUP($A542,#REF!,5,FALSE()))-2),CONCATENATE(LEFT(VLOOKUP($A542,#REF!,5,FALSE()),LEN(VLOOKUP($A542,#REF!,5,FALSE()))-2),"*")),"")</f>
        <v>#VALUE!</v>
      </c>
      <c r="G542" s="90" t="e">
        <f aca="false">IF(LEN(VLOOKUP($A542,#REF!,6,FALSE())),IF(INDEX(#REF!,MATCH($A542,#REF!,0),3),LEFT(VLOOKUP($A542,#REF!,6,FALSE()),LEN(VLOOKUP($A542,#REF!,6,FALSE()))-2),CONCATENATE(LEFT(VLOOKUP($A542,#REF!,6,FALSE()),LEN(VLOOKUP($A542,#REF!,6,FALSE()))-2),"*")),"")</f>
        <v>#VALUE!</v>
      </c>
      <c r="H542" s="91" t="e">
        <f aca="false">IF(LEN(VLOOKUP($A542,#REF!,7,FALSE())),IF(INDEX(#REF!,MATCH($A542,#REF!,0),4),LEFT(VLOOKUP($A542,#REF!,7,FALSE()),LEN(VLOOKUP($A542,#REF!,7,FALSE()))-2),CONCATENATE(LEFT(VLOOKUP($A542,#REF!,7,FALSE()),LEN(VLOOKUP($A542,#REF!,7,FALSE()))-2),"*")),"")</f>
        <v>#VALUE!</v>
      </c>
      <c r="I542" s="92" t="e">
        <f aca="false">IF(LEN(VLOOKUP($A542,#REF!,8,FALSE())),UPPER(RIGHT(VLOOKUP($A542,#REF!,8,FALSE()), 1)),"")</f>
        <v>#VALUE!</v>
      </c>
      <c r="J542" s="90" t="e">
        <f aca="false">IF(LEN(VLOOKUP($A542,#REF!,4,FALSE())),UPPER(RIGHT(VLOOKUP($A542,#REF!,4,FALSE()), 1)),"")</f>
        <v>#VALUE!</v>
      </c>
      <c r="K542" s="90" t="e">
        <f aca="false">IF(LEN(VLOOKUP($A542,#REF!,5,FALSE())),UPPER(RIGHT(VLOOKUP($A542,#REF!,5,FALSE()), 1)),"")</f>
        <v>#VALUE!</v>
      </c>
      <c r="L542" s="90" t="e">
        <f aca="false">IF(LEN(VLOOKUP($A542,#REF!,6,FALSE())),UPPER(RIGHT(VLOOKUP($A542,#REF!,6,FALSE()), 1)),"")</f>
        <v>#VALUE!</v>
      </c>
      <c r="M542" s="91" t="e">
        <f aca="false">IF(LEN(VLOOKUP($A542,#REF!,7,FALSE())),UPPER(RIGHT(VLOOKUP($A542,#REF!,7,FALSE()), 1)),"")</f>
        <v>#VALUE!</v>
      </c>
      <c r="N542" s="185"/>
      <c r="O542" s="185"/>
      <c r="P542" s="185"/>
      <c r="Q542" s="185"/>
      <c r="R542" s="185"/>
      <c r="S542" s="100" t="e">
        <f aca="false">HLOOKUP("Device Tree Pin Name",#REF!,MATCH($A542,#REF!,0),FALSE())</f>
        <v>#VALUE!</v>
      </c>
      <c r="T542" s="95" t="e">
        <f aca="false">HLOOKUP("power rail",#REF!,MATCH($A542,#REF!,0),FALSE())</f>
        <v>#VALUE!</v>
      </c>
      <c r="U542" s="96" t="e">
        <f aca="false">HLOOKUP("Wake Capable",#REF!,MATCH($A542,#REF!,0),FALSE())</f>
        <v>#VALUE!</v>
      </c>
      <c r="V542" s="96" t="e">
        <f aca="false">HLOOKUP("Strap",#REF!,MATCH($A542,#REF!,0),FALSE())</f>
        <v>#VALUE!</v>
      </c>
      <c r="W542" s="96"/>
      <c r="X542" s="96"/>
      <c r="Y542" s="96"/>
      <c r="Z542" s="95"/>
      <c r="AA542" s="95" t="e">
        <f aca="false">HLOOKUP("Pad type",#REF!,MATCH($A542,#REF!,0),FALSE())</f>
        <v>#VALUE!</v>
      </c>
      <c r="AB542" s="100"/>
      <c r="AC542" s="100" t="e">
        <f aca="false">HLOOKUP("POR Pin State",#REF!,MATCH($A542,#REF!,0),FALSE())</f>
        <v>#VALUE!</v>
      </c>
      <c r="AD542" s="186"/>
      <c r="AE542" s="187"/>
      <c r="AF542" s="187"/>
      <c r="AG542" s="187"/>
      <c r="AH542" s="188"/>
      <c r="AI542" s="188"/>
      <c r="AJ542" s="189"/>
      <c r="AK542" s="189"/>
      <c r="AL542" s="189"/>
      <c r="AM542" s="189"/>
      <c r="AN542" s="189"/>
      <c r="AO542" s="189"/>
      <c r="AP542" s="189"/>
      <c r="AQ542" s="194" t="s">
        <v>1231</v>
      </c>
      <c r="AR542" s="104"/>
      <c r="AS542" s="104"/>
      <c r="AT542" s="104"/>
      <c r="AU542" s="104"/>
      <c r="AV542" s="104"/>
      <c r="AW542" s="104"/>
      <c r="AX542" s="104"/>
      <c r="AY542" s="104"/>
      <c r="AZ542" s="104"/>
      <c r="BA542" s="104"/>
      <c r="BB542" s="162"/>
      <c r="BC542" s="104"/>
      <c r="BD542" s="214"/>
      <c r="BE542" s="213" t="s">
        <v>1232</v>
      </c>
      <c r="BF542" s="108" t="e">
        <f aca="false">VLOOKUP($A542,#REF!, 34, FALSE())</f>
        <v>#VALUE!</v>
      </c>
      <c r="BG542" s="108" t="e">
        <f aca="false">VLOOKUP($A542,#REF!, 22, FALSE())</f>
        <v>#VALUE!</v>
      </c>
      <c r="BH542" s="109"/>
    </row>
    <row r="543" s="193" customFormat="true" ht="12.75" hidden="false" customHeight="true" outlineLevel="0" collapsed="false">
      <c r="A543" s="133" t="s">
        <v>1233</v>
      </c>
      <c r="B543" s="86" t="e">
        <f aca="false">VLOOKUP($A543,#REF!, 34, FALSE())</f>
        <v>#VALUE!</v>
      </c>
      <c r="C543" s="87" t="str">
        <f aca="false">CONCATENATE("unused_",A543)</f>
        <v>unused_DDR_XM0_B2B_CS_CKE0</v>
      </c>
      <c r="D543" s="88" t="e">
        <f aca="false">IF(LEN(VLOOKUP($A543,#REF!,8,FALSE())),LEFT(VLOOKUP($A543,#REF!,8,FALSE()),LEN(VLOOKUP($A543,#REF!,8,FALSE()))-2),"")</f>
        <v>#VALUE!</v>
      </c>
      <c r="E543" s="89" t="e">
        <f aca="false">IF(LEN(VLOOKUP($A543,#REF!,4,FALSE())),IF(INDEX(#REF!,MATCH($A543,#REF!,0),1),LEFT(VLOOKUP($A543,#REF!,4,FALSE()),LEN(VLOOKUP($A543,#REF!,4,FALSE()))-2),CONCATENATE(LEFT(VLOOKUP($A543,#REF!,4,FALSE()),LEN(VLOOKUP($A543,#REF!,4,FALSE()))-2),"*")),"")</f>
        <v>#VALUE!</v>
      </c>
      <c r="F543" s="90" t="e">
        <f aca="false">IF(LEN(VLOOKUP($A543,#REF!,5,FALSE())),IF(INDEX(#REF!,MATCH($A543,#REF!,0),2),LEFT(VLOOKUP($A543,#REF!,5,FALSE()),LEN(VLOOKUP($A543,#REF!,5,FALSE()))-2),CONCATENATE(LEFT(VLOOKUP($A543,#REF!,5,FALSE()),LEN(VLOOKUP($A543,#REF!,5,FALSE()))-2),"*")),"")</f>
        <v>#VALUE!</v>
      </c>
      <c r="G543" s="90" t="e">
        <f aca="false">IF(LEN(VLOOKUP($A543,#REF!,6,FALSE())),IF(INDEX(#REF!,MATCH($A543,#REF!,0),3),LEFT(VLOOKUP($A543,#REF!,6,FALSE()),LEN(VLOOKUP($A543,#REF!,6,FALSE()))-2),CONCATENATE(LEFT(VLOOKUP($A543,#REF!,6,FALSE()),LEN(VLOOKUP($A543,#REF!,6,FALSE()))-2),"*")),"")</f>
        <v>#VALUE!</v>
      </c>
      <c r="H543" s="91" t="e">
        <f aca="false">IF(LEN(VLOOKUP($A543,#REF!,7,FALSE())),IF(INDEX(#REF!,MATCH($A543,#REF!,0),4),LEFT(VLOOKUP($A543,#REF!,7,FALSE()),LEN(VLOOKUP($A543,#REF!,7,FALSE()))-2),CONCATENATE(LEFT(VLOOKUP($A543,#REF!,7,FALSE()),LEN(VLOOKUP($A543,#REF!,7,FALSE()))-2),"*")),"")</f>
        <v>#VALUE!</v>
      </c>
      <c r="I543" s="92" t="e">
        <f aca="false">IF(LEN(VLOOKUP($A543,#REF!,8,FALSE())),UPPER(RIGHT(VLOOKUP($A543,#REF!,8,FALSE()), 1)),"")</f>
        <v>#VALUE!</v>
      </c>
      <c r="J543" s="90" t="e">
        <f aca="false">IF(LEN(VLOOKUP($A543,#REF!,4,FALSE())),UPPER(RIGHT(VLOOKUP($A543,#REF!,4,FALSE()), 1)),"")</f>
        <v>#VALUE!</v>
      </c>
      <c r="K543" s="90" t="e">
        <f aca="false">IF(LEN(VLOOKUP($A543,#REF!,5,FALSE())),UPPER(RIGHT(VLOOKUP($A543,#REF!,5,FALSE()), 1)),"")</f>
        <v>#VALUE!</v>
      </c>
      <c r="L543" s="90" t="e">
        <f aca="false">IF(LEN(VLOOKUP($A543,#REF!,6,FALSE())),UPPER(RIGHT(VLOOKUP($A543,#REF!,6,FALSE()), 1)),"")</f>
        <v>#VALUE!</v>
      </c>
      <c r="M543" s="91" t="e">
        <f aca="false">IF(LEN(VLOOKUP($A543,#REF!,7,FALSE())),UPPER(RIGHT(VLOOKUP($A543,#REF!,7,FALSE()), 1)),"")</f>
        <v>#VALUE!</v>
      </c>
      <c r="N543" s="185"/>
      <c r="O543" s="185"/>
      <c r="P543" s="185"/>
      <c r="Q543" s="185"/>
      <c r="R543" s="185"/>
      <c r="S543" s="100" t="e">
        <f aca="false">HLOOKUP("Device Tree Pin Name",#REF!,MATCH($A543,#REF!,0),FALSE())</f>
        <v>#VALUE!</v>
      </c>
      <c r="T543" s="95" t="e">
        <f aca="false">HLOOKUP("power rail",#REF!,MATCH($A543,#REF!,0),FALSE())</f>
        <v>#VALUE!</v>
      </c>
      <c r="U543" s="96" t="e">
        <f aca="false">HLOOKUP("Wake Capable",#REF!,MATCH($A543,#REF!,0),FALSE())</f>
        <v>#VALUE!</v>
      </c>
      <c r="V543" s="96" t="e">
        <f aca="false">HLOOKUP("Strap",#REF!,MATCH($A543,#REF!,0),FALSE())</f>
        <v>#VALUE!</v>
      </c>
      <c r="W543" s="96"/>
      <c r="X543" s="96"/>
      <c r="Y543" s="96"/>
      <c r="Z543" s="95"/>
      <c r="AA543" s="95" t="e">
        <f aca="false">HLOOKUP("Pad type",#REF!,MATCH($A543,#REF!,0),FALSE())</f>
        <v>#VALUE!</v>
      </c>
      <c r="AB543" s="100"/>
      <c r="AC543" s="100" t="e">
        <f aca="false">HLOOKUP("POR Pin State",#REF!,MATCH($A543,#REF!,0),FALSE())</f>
        <v>#VALUE!</v>
      </c>
      <c r="AD543" s="186"/>
      <c r="AE543" s="187"/>
      <c r="AF543" s="187"/>
      <c r="AG543" s="187"/>
      <c r="AH543" s="188"/>
      <c r="AI543" s="188"/>
      <c r="AJ543" s="189"/>
      <c r="AK543" s="189"/>
      <c r="AL543" s="189"/>
      <c r="AM543" s="189"/>
      <c r="AN543" s="189"/>
      <c r="AO543" s="189"/>
      <c r="AP543" s="189"/>
      <c r="AQ543" s="194" t="s">
        <v>1233</v>
      </c>
      <c r="AR543" s="104"/>
      <c r="AS543" s="104"/>
      <c r="AT543" s="104"/>
      <c r="AU543" s="104"/>
      <c r="AV543" s="104"/>
      <c r="AW543" s="104"/>
      <c r="AX543" s="104"/>
      <c r="AY543" s="104"/>
      <c r="AZ543" s="104"/>
      <c r="BA543" s="104"/>
      <c r="BB543" s="162"/>
      <c r="BC543" s="104"/>
      <c r="BD543" s="214"/>
      <c r="BE543" s="213" t="s">
        <v>1234</v>
      </c>
      <c r="BF543" s="108" t="e">
        <f aca="false">VLOOKUP($A543,#REF!, 34, FALSE())</f>
        <v>#VALUE!</v>
      </c>
      <c r="BG543" s="108" t="e">
        <f aca="false">VLOOKUP($A543,#REF!, 22, FALSE())</f>
        <v>#VALUE!</v>
      </c>
      <c r="BH543" s="109"/>
    </row>
    <row r="544" s="193" customFormat="true" ht="12.75" hidden="false" customHeight="true" outlineLevel="0" collapsed="false">
      <c r="A544" s="133" t="s">
        <v>1235</v>
      </c>
      <c r="B544" s="86" t="e">
        <f aca="false">VLOOKUP($A544,#REF!, 34, FALSE())</f>
        <v>#VALUE!</v>
      </c>
      <c r="C544" s="87" t="str">
        <f aca="false">CONCATENATE("unused_",A544)</f>
        <v>unused_DDR_XM0_B2B_CS_CKE1</v>
      </c>
      <c r="D544" s="88" t="e">
        <f aca="false">IF(LEN(VLOOKUP($A544,#REF!,8,FALSE())),LEFT(VLOOKUP($A544,#REF!,8,FALSE()),LEN(VLOOKUP($A544,#REF!,8,FALSE()))-2),"")</f>
        <v>#VALUE!</v>
      </c>
      <c r="E544" s="89" t="e">
        <f aca="false">IF(LEN(VLOOKUP($A544,#REF!,4,FALSE())),IF(INDEX(#REF!,MATCH($A544,#REF!,0),1),LEFT(VLOOKUP($A544,#REF!,4,FALSE()),LEN(VLOOKUP($A544,#REF!,4,FALSE()))-2),CONCATENATE(LEFT(VLOOKUP($A544,#REF!,4,FALSE()),LEN(VLOOKUP($A544,#REF!,4,FALSE()))-2),"*")),"")</f>
        <v>#VALUE!</v>
      </c>
      <c r="F544" s="90" t="e">
        <f aca="false">IF(LEN(VLOOKUP($A544,#REF!,5,FALSE())),IF(INDEX(#REF!,MATCH($A544,#REF!,0),2),LEFT(VLOOKUP($A544,#REF!,5,FALSE()),LEN(VLOOKUP($A544,#REF!,5,FALSE()))-2),CONCATENATE(LEFT(VLOOKUP($A544,#REF!,5,FALSE()),LEN(VLOOKUP($A544,#REF!,5,FALSE()))-2),"*")),"")</f>
        <v>#VALUE!</v>
      </c>
      <c r="G544" s="90" t="e">
        <f aca="false">IF(LEN(VLOOKUP($A544,#REF!,6,FALSE())),IF(INDEX(#REF!,MATCH($A544,#REF!,0),3),LEFT(VLOOKUP($A544,#REF!,6,FALSE()),LEN(VLOOKUP($A544,#REF!,6,FALSE()))-2),CONCATENATE(LEFT(VLOOKUP($A544,#REF!,6,FALSE()),LEN(VLOOKUP($A544,#REF!,6,FALSE()))-2),"*")),"")</f>
        <v>#VALUE!</v>
      </c>
      <c r="H544" s="91" t="e">
        <f aca="false">IF(LEN(VLOOKUP($A544,#REF!,7,FALSE())),IF(INDEX(#REF!,MATCH($A544,#REF!,0),4),LEFT(VLOOKUP($A544,#REF!,7,FALSE()),LEN(VLOOKUP($A544,#REF!,7,FALSE()))-2),CONCATENATE(LEFT(VLOOKUP($A544,#REF!,7,FALSE()),LEN(VLOOKUP($A544,#REF!,7,FALSE()))-2),"*")),"")</f>
        <v>#VALUE!</v>
      </c>
      <c r="I544" s="92" t="e">
        <f aca="false">IF(LEN(VLOOKUP($A544,#REF!,8,FALSE())),UPPER(RIGHT(VLOOKUP($A544,#REF!,8,FALSE()), 1)),"")</f>
        <v>#VALUE!</v>
      </c>
      <c r="J544" s="90" t="e">
        <f aca="false">IF(LEN(VLOOKUP($A544,#REF!,4,FALSE())),UPPER(RIGHT(VLOOKUP($A544,#REF!,4,FALSE()), 1)),"")</f>
        <v>#VALUE!</v>
      </c>
      <c r="K544" s="90" t="e">
        <f aca="false">IF(LEN(VLOOKUP($A544,#REF!,5,FALSE())),UPPER(RIGHT(VLOOKUP($A544,#REF!,5,FALSE()), 1)),"")</f>
        <v>#VALUE!</v>
      </c>
      <c r="L544" s="90" t="e">
        <f aca="false">IF(LEN(VLOOKUP($A544,#REF!,6,FALSE())),UPPER(RIGHT(VLOOKUP($A544,#REF!,6,FALSE()), 1)),"")</f>
        <v>#VALUE!</v>
      </c>
      <c r="M544" s="91" t="e">
        <f aca="false">IF(LEN(VLOOKUP($A544,#REF!,7,FALSE())),UPPER(RIGHT(VLOOKUP($A544,#REF!,7,FALSE()), 1)),"")</f>
        <v>#VALUE!</v>
      </c>
      <c r="N544" s="185"/>
      <c r="O544" s="185"/>
      <c r="P544" s="185"/>
      <c r="Q544" s="185"/>
      <c r="R544" s="185"/>
      <c r="S544" s="100" t="e">
        <f aca="false">HLOOKUP("Device Tree Pin Name",#REF!,MATCH($A544,#REF!,0),FALSE())</f>
        <v>#VALUE!</v>
      </c>
      <c r="T544" s="95" t="e">
        <f aca="false">HLOOKUP("power rail",#REF!,MATCH($A544,#REF!,0),FALSE())</f>
        <v>#VALUE!</v>
      </c>
      <c r="U544" s="96" t="e">
        <f aca="false">HLOOKUP("Wake Capable",#REF!,MATCH($A544,#REF!,0),FALSE())</f>
        <v>#VALUE!</v>
      </c>
      <c r="V544" s="96" t="e">
        <f aca="false">HLOOKUP("Strap",#REF!,MATCH($A544,#REF!,0),FALSE())</f>
        <v>#VALUE!</v>
      </c>
      <c r="W544" s="96"/>
      <c r="X544" s="96"/>
      <c r="Y544" s="96"/>
      <c r="Z544" s="95"/>
      <c r="AA544" s="95" t="e">
        <f aca="false">HLOOKUP("Pad type",#REF!,MATCH($A544,#REF!,0),FALSE())</f>
        <v>#VALUE!</v>
      </c>
      <c r="AB544" s="100"/>
      <c r="AC544" s="100" t="e">
        <f aca="false">HLOOKUP("POR Pin State",#REF!,MATCH($A544,#REF!,0),FALSE())</f>
        <v>#VALUE!</v>
      </c>
      <c r="AD544" s="186"/>
      <c r="AE544" s="187"/>
      <c r="AF544" s="187"/>
      <c r="AG544" s="187"/>
      <c r="AH544" s="188"/>
      <c r="AI544" s="188"/>
      <c r="AJ544" s="189"/>
      <c r="AK544" s="189"/>
      <c r="AL544" s="189"/>
      <c r="AM544" s="189"/>
      <c r="AN544" s="189"/>
      <c r="AO544" s="189"/>
      <c r="AP544" s="189"/>
      <c r="AQ544" s="194" t="s">
        <v>1235</v>
      </c>
      <c r="AR544" s="104"/>
      <c r="AS544" s="104"/>
      <c r="AT544" s="104"/>
      <c r="AU544" s="104"/>
      <c r="AV544" s="104"/>
      <c r="AW544" s="104"/>
      <c r="AX544" s="104"/>
      <c r="AY544" s="104"/>
      <c r="AZ544" s="104"/>
      <c r="BA544" s="104"/>
      <c r="BB544" s="162"/>
      <c r="BC544" s="104"/>
      <c r="BD544" s="214"/>
      <c r="BE544" s="213" t="s">
        <v>1236</v>
      </c>
      <c r="BF544" s="108" t="e">
        <f aca="false">VLOOKUP($A544,#REF!, 34, FALSE())</f>
        <v>#VALUE!</v>
      </c>
      <c r="BG544" s="108" t="e">
        <f aca="false">VLOOKUP($A544,#REF!, 22, FALSE())</f>
        <v>#VALUE!</v>
      </c>
      <c r="BH544" s="109"/>
    </row>
    <row r="545" s="193" customFormat="true" ht="12.75" hidden="false" customHeight="true" outlineLevel="0" collapsed="false">
      <c r="A545" s="133" t="s">
        <v>1237</v>
      </c>
      <c r="B545" s="86" t="e">
        <f aca="false">VLOOKUP($A545,#REF!, 34, FALSE())</f>
        <v>#VALUE!</v>
      </c>
      <c r="C545" s="87" t="str">
        <f aca="false">CONCATENATE("unused_",A545)</f>
        <v>unused_DDR_XM0_B2A_CLK_P</v>
      </c>
      <c r="D545" s="88" t="e">
        <f aca="false">IF(LEN(VLOOKUP($A545,#REF!,8,FALSE())),LEFT(VLOOKUP($A545,#REF!,8,FALSE()),LEN(VLOOKUP($A545,#REF!,8,FALSE()))-2),"")</f>
        <v>#VALUE!</v>
      </c>
      <c r="E545" s="89" t="e">
        <f aca="false">IF(LEN(VLOOKUP($A545,#REF!,4,FALSE())),IF(INDEX(#REF!,MATCH($A545,#REF!,0),1),LEFT(VLOOKUP($A545,#REF!,4,FALSE()),LEN(VLOOKUP($A545,#REF!,4,FALSE()))-2),CONCATENATE(LEFT(VLOOKUP($A545,#REF!,4,FALSE()),LEN(VLOOKUP($A545,#REF!,4,FALSE()))-2),"*")),"")</f>
        <v>#VALUE!</v>
      </c>
      <c r="F545" s="90" t="e">
        <f aca="false">IF(LEN(VLOOKUP($A545,#REF!,5,FALSE())),IF(INDEX(#REF!,MATCH($A545,#REF!,0),2),LEFT(VLOOKUP($A545,#REF!,5,FALSE()),LEN(VLOOKUP($A545,#REF!,5,FALSE()))-2),CONCATENATE(LEFT(VLOOKUP($A545,#REF!,5,FALSE()),LEN(VLOOKUP($A545,#REF!,5,FALSE()))-2),"*")),"")</f>
        <v>#VALUE!</v>
      </c>
      <c r="G545" s="90" t="e">
        <f aca="false">IF(LEN(VLOOKUP($A545,#REF!,6,FALSE())),IF(INDEX(#REF!,MATCH($A545,#REF!,0),3),LEFT(VLOOKUP($A545,#REF!,6,FALSE()),LEN(VLOOKUP($A545,#REF!,6,FALSE()))-2),CONCATENATE(LEFT(VLOOKUP($A545,#REF!,6,FALSE()),LEN(VLOOKUP($A545,#REF!,6,FALSE()))-2),"*")),"")</f>
        <v>#VALUE!</v>
      </c>
      <c r="H545" s="91" t="e">
        <f aca="false">IF(LEN(VLOOKUP($A545,#REF!,7,FALSE())),IF(INDEX(#REF!,MATCH($A545,#REF!,0),4),LEFT(VLOOKUP($A545,#REF!,7,FALSE()),LEN(VLOOKUP($A545,#REF!,7,FALSE()))-2),CONCATENATE(LEFT(VLOOKUP($A545,#REF!,7,FALSE()),LEN(VLOOKUP($A545,#REF!,7,FALSE()))-2),"*")),"")</f>
        <v>#VALUE!</v>
      </c>
      <c r="I545" s="92" t="e">
        <f aca="false">IF(LEN(VLOOKUP($A545,#REF!,8,FALSE())),UPPER(RIGHT(VLOOKUP($A545,#REF!,8,FALSE()), 1)),"")</f>
        <v>#VALUE!</v>
      </c>
      <c r="J545" s="90" t="e">
        <f aca="false">IF(LEN(VLOOKUP($A545,#REF!,4,FALSE())),UPPER(RIGHT(VLOOKUP($A545,#REF!,4,FALSE()), 1)),"")</f>
        <v>#VALUE!</v>
      </c>
      <c r="K545" s="90" t="e">
        <f aca="false">IF(LEN(VLOOKUP($A545,#REF!,5,FALSE())),UPPER(RIGHT(VLOOKUP($A545,#REF!,5,FALSE()), 1)),"")</f>
        <v>#VALUE!</v>
      </c>
      <c r="L545" s="90" t="e">
        <f aca="false">IF(LEN(VLOOKUP($A545,#REF!,6,FALSE())),UPPER(RIGHT(VLOOKUP($A545,#REF!,6,FALSE()), 1)),"")</f>
        <v>#VALUE!</v>
      </c>
      <c r="M545" s="91" t="e">
        <f aca="false">IF(LEN(VLOOKUP($A545,#REF!,7,FALSE())),UPPER(RIGHT(VLOOKUP($A545,#REF!,7,FALSE()), 1)),"")</f>
        <v>#VALUE!</v>
      </c>
      <c r="N545" s="185"/>
      <c r="O545" s="185"/>
      <c r="P545" s="185"/>
      <c r="Q545" s="185"/>
      <c r="R545" s="185"/>
      <c r="S545" s="100" t="e">
        <f aca="false">HLOOKUP("Device Tree Pin Name",#REF!,MATCH($A545,#REF!,0),FALSE())</f>
        <v>#VALUE!</v>
      </c>
      <c r="T545" s="95" t="e">
        <f aca="false">HLOOKUP("power rail",#REF!,MATCH($A545,#REF!,0),FALSE())</f>
        <v>#VALUE!</v>
      </c>
      <c r="U545" s="96" t="e">
        <f aca="false">HLOOKUP("Wake Capable",#REF!,MATCH($A545,#REF!,0),FALSE())</f>
        <v>#VALUE!</v>
      </c>
      <c r="V545" s="96" t="e">
        <f aca="false">HLOOKUP("Strap",#REF!,MATCH($A545,#REF!,0),FALSE())</f>
        <v>#VALUE!</v>
      </c>
      <c r="W545" s="96"/>
      <c r="X545" s="96"/>
      <c r="Y545" s="96"/>
      <c r="Z545" s="95"/>
      <c r="AA545" s="95" t="e">
        <f aca="false">HLOOKUP("Pad type",#REF!,MATCH($A545,#REF!,0),FALSE())</f>
        <v>#VALUE!</v>
      </c>
      <c r="AB545" s="100"/>
      <c r="AC545" s="100" t="e">
        <f aca="false">HLOOKUP("POR Pin State",#REF!,MATCH($A545,#REF!,0),FALSE())</f>
        <v>#VALUE!</v>
      </c>
      <c r="AD545" s="186"/>
      <c r="AE545" s="187"/>
      <c r="AF545" s="187"/>
      <c r="AG545" s="187"/>
      <c r="AH545" s="188"/>
      <c r="AI545" s="188"/>
      <c r="AJ545" s="189"/>
      <c r="AK545" s="189"/>
      <c r="AL545" s="189"/>
      <c r="AM545" s="189"/>
      <c r="AN545" s="189"/>
      <c r="AO545" s="189"/>
      <c r="AP545" s="189"/>
      <c r="AQ545" s="194" t="s">
        <v>1237</v>
      </c>
      <c r="AR545" s="104"/>
      <c r="AS545" s="104"/>
      <c r="AT545" s="104"/>
      <c r="AU545" s="104"/>
      <c r="AV545" s="104"/>
      <c r="AW545" s="104"/>
      <c r="AX545" s="104"/>
      <c r="AY545" s="104"/>
      <c r="AZ545" s="104"/>
      <c r="BA545" s="104"/>
      <c r="BB545" s="162"/>
      <c r="BC545" s="104"/>
      <c r="BD545" s="214"/>
      <c r="BE545" s="213" t="s">
        <v>1238</v>
      </c>
      <c r="BF545" s="108" t="e">
        <f aca="false">VLOOKUP($A545,#REF!, 34, FALSE())</f>
        <v>#VALUE!</v>
      </c>
      <c r="BG545" s="108" t="e">
        <f aca="false">VLOOKUP($A545,#REF!, 22, FALSE())</f>
        <v>#VALUE!</v>
      </c>
      <c r="BH545" s="109"/>
    </row>
    <row r="546" s="193" customFormat="true" ht="12.75" hidden="false" customHeight="true" outlineLevel="0" collapsed="false">
      <c r="A546" s="1" t="s">
        <v>1239</v>
      </c>
      <c r="B546" s="86" t="e">
        <f aca="false">VLOOKUP($A546,#REF!, 34, FALSE())</f>
        <v>#VALUE!</v>
      </c>
      <c r="C546" s="87" t="str">
        <f aca="false">CONCATENATE("unused_",A546)</f>
        <v>unused_DDR_XM0_B2A_CLK_N</v>
      </c>
      <c r="D546" s="88" t="e">
        <f aca="false">IF(LEN(VLOOKUP($A546,#REF!,8,FALSE())),LEFT(VLOOKUP($A546,#REF!,8,FALSE()),LEN(VLOOKUP($A546,#REF!,8,FALSE()))-2),"")</f>
        <v>#VALUE!</v>
      </c>
      <c r="E546" s="89" t="e">
        <f aca="false">IF(LEN(VLOOKUP($A546,#REF!,4,FALSE())),IF(INDEX(#REF!,MATCH($A546,#REF!,0),1),LEFT(VLOOKUP($A546,#REF!,4,FALSE()),LEN(VLOOKUP($A546,#REF!,4,FALSE()))-2),CONCATENATE(LEFT(VLOOKUP($A546,#REF!,4,FALSE()),LEN(VLOOKUP($A546,#REF!,4,FALSE()))-2),"*")),"")</f>
        <v>#VALUE!</v>
      </c>
      <c r="F546" s="90" t="e">
        <f aca="false">IF(LEN(VLOOKUP($A546,#REF!,5,FALSE())),IF(INDEX(#REF!,MATCH($A546,#REF!,0),2),LEFT(VLOOKUP($A546,#REF!,5,FALSE()),LEN(VLOOKUP($A546,#REF!,5,FALSE()))-2),CONCATENATE(LEFT(VLOOKUP($A546,#REF!,5,FALSE()),LEN(VLOOKUP($A546,#REF!,5,FALSE()))-2),"*")),"")</f>
        <v>#VALUE!</v>
      </c>
      <c r="G546" s="90" t="e">
        <f aca="false">IF(LEN(VLOOKUP($A546,#REF!,6,FALSE())),IF(INDEX(#REF!,MATCH($A546,#REF!,0),3),LEFT(VLOOKUP($A546,#REF!,6,FALSE()),LEN(VLOOKUP($A546,#REF!,6,FALSE()))-2),CONCATENATE(LEFT(VLOOKUP($A546,#REF!,6,FALSE()),LEN(VLOOKUP($A546,#REF!,6,FALSE()))-2),"*")),"")</f>
        <v>#VALUE!</v>
      </c>
      <c r="H546" s="91" t="e">
        <f aca="false">IF(LEN(VLOOKUP($A546,#REF!,7,FALSE())),IF(INDEX(#REF!,MATCH($A546,#REF!,0),4),LEFT(VLOOKUP($A546,#REF!,7,FALSE()),LEN(VLOOKUP($A546,#REF!,7,FALSE()))-2),CONCATENATE(LEFT(VLOOKUP($A546,#REF!,7,FALSE()),LEN(VLOOKUP($A546,#REF!,7,FALSE()))-2),"*")),"")</f>
        <v>#VALUE!</v>
      </c>
      <c r="I546" s="92" t="e">
        <f aca="false">IF(LEN(VLOOKUP($A546,#REF!,8,FALSE())),UPPER(RIGHT(VLOOKUP($A546,#REF!,8,FALSE()), 1)),"")</f>
        <v>#VALUE!</v>
      </c>
      <c r="J546" s="90" t="e">
        <f aca="false">IF(LEN(VLOOKUP($A546,#REF!,4,FALSE())),UPPER(RIGHT(VLOOKUP($A546,#REF!,4,FALSE()), 1)),"")</f>
        <v>#VALUE!</v>
      </c>
      <c r="K546" s="90" t="e">
        <f aca="false">IF(LEN(VLOOKUP($A546,#REF!,5,FALSE())),UPPER(RIGHT(VLOOKUP($A546,#REF!,5,FALSE()), 1)),"")</f>
        <v>#VALUE!</v>
      </c>
      <c r="L546" s="90" t="e">
        <f aca="false">IF(LEN(VLOOKUP($A546,#REF!,6,FALSE())),UPPER(RIGHT(VLOOKUP($A546,#REF!,6,FALSE()), 1)),"")</f>
        <v>#VALUE!</v>
      </c>
      <c r="M546" s="91" t="e">
        <f aca="false">IF(LEN(VLOOKUP($A546,#REF!,7,FALSE())),UPPER(RIGHT(VLOOKUP($A546,#REF!,7,FALSE()), 1)),"")</f>
        <v>#VALUE!</v>
      </c>
      <c r="N546" s="185"/>
      <c r="O546" s="185"/>
      <c r="P546" s="185"/>
      <c r="Q546" s="185"/>
      <c r="R546" s="185"/>
      <c r="S546" s="100" t="e">
        <f aca="false">HLOOKUP("Device Tree Pin Name",#REF!,MATCH($A546,#REF!,0),FALSE())</f>
        <v>#VALUE!</v>
      </c>
      <c r="T546" s="95" t="e">
        <f aca="false">HLOOKUP("power rail",#REF!,MATCH($A546,#REF!,0),FALSE())</f>
        <v>#VALUE!</v>
      </c>
      <c r="U546" s="96" t="e">
        <f aca="false">HLOOKUP("Wake Capable",#REF!,MATCH($A546,#REF!,0),FALSE())</f>
        <v>#VALUE!</v>
      </c>
      <c r="V546" s="96" t="e">
        <f aca="false">HLOOKUP("Strap",#REF!,MATCH($A546,#REF!,0),FALSE())</f>
        <v>#VALUE!</v>
      </c>
      <c r="W546" s="96"/>
      <c r="X546" s="96"/>
      <c r="Y546" s="96"/>
      <c r="Z546" s="95"/>
      <c r="AA546" s="95" t="e">
        <f aca="false">HLOOKUP("Pad type",#REF!,MATCH($A546,#REF!,0),FALSE())</f>
        <v>#VALUE!</v>
      </c>
      <c r="AB546" s="100"/>
      <c r="AC546" s="100" t="e">
        <f aca="false">HLOOKUP("POR Pin State",#REF!,MATCH($A546,#REF!,0),FALSE())</f>
        <v>#VALUE!</v>
      </c>
      <c r="AD546" s="186"/>
      <c r="AE546" s="187"/>
      <c r="AF546" s="187"/>
      <c r="AG546" s="187"/>
      <c r="AH546" s="188"/>
      <c r="AI546" s="188"/>
      <c r="AJ546" s="189"/>
      <c r="AK546" s="189"/>
      <c r="AL546" s="189"/>
      <c r="AM546" s="189"/>
      <c r="AN546" s="189"/>
      <c r="AO546" s="189"/>
      <c r="AP546" s="189"/>
      <c r="AQ546" s="194" t="s">
        <v>1239</v>
      </c>
      <c r="AR546" s="104"/>
      <c r="AS546" s="104"/>
      <c r="AT546" s="104"/>
      <c r="AU546" s="104"/>
      <c r="AV546" s="104"/>
      <c r="AW546" s="104"/>
      <c r="AX546" s="104"/>
      <c r="AY546" s="104"/>
      <c r="AZ546" s="104"/>
      <c r="BA546" s="104"/>
      <c r="BB546" s="162"/>
      <c r="BC546" s="104"/>
      <c r="BD546" s="214"/>
      <c r="BE546" s="213" t="s">
        <v>1240</v>
      </c>
      <c r="BF546" s="108" t="e">
        <f aca="false">VLOOKUP($A546,#REF!, 34, FALSE())</f>
        <v>#VALUE!</v>
      </c>
      <c r="BG546" s="108" t="e">
        <f aca="false">VLOOKUP($A546,#REF!, 22, FALSE())</f>
        <v>#VALUE!</v>
      </c>
      <c r="BH546" s="109"/>
    </row>
    <row r="547" s="193" customFormat="true" ht="12.75" hidden="false" customHeight="true" outlineLevel="0" collapsed="false">
      <c r="A547" s="1" t="s">
        <v>1241</v>
      </c>
      <c r="B547" s="86" t="e">
        <f aca="false">VLOOKUP($A547,#REF!, 34, FALSE())</f>
        <v>#VALUE!</v>
      </c>
      <c r="C547" s="87" t="str">
        <f aca="false">CONCATENATE("unused_",A547)</f>
        <v>unused_DDR_XM0_B2B_CLK_P</v>
      </c>
      <c r="D547" s="88" t="e">
        <f aca="false">IF(LEN(VLOOKUP($A547,#REF!,8,FALSE())),LEFT(VLOOKUP($A547,#REF!,8,FALSE()),LEN(VLOOKUP($A547,#REF!,8,FALSE()))-2),"")</f>
        <v>#VALUE!</v>
      </c>
      <c r="E547" s="89" t="e">
        <f aca="false">IF(LEN(VLOOKUP($A547,#REF!,4,FALSE())),IF(INDEX(#REF!,MATCH($A547,#REF!,0),1),LEFT(VLOOKUP($A547,#REF!,4,FALSE()),LEN(VLOOKUP($A547,#REF!,4,FALSE()))-2),CONCATENATE(LEFT(VLOOKUP($A547,#REF!,4,FALSE()),LEN(VLOOKUP($A547,#REF!,4,FALSE()))-2),"*")),"")</f>
        <v>#VALUE!</v>
      </c>
      <c r="F547" s="90" t="e">
        <f aca="false">IF(LEN(VLOOKUP($A547,#REF!,5,FALSE())),IF(INDEX(#REF!,MATCH($A547,#REF!,0),2),LEFT(VLOOKUP($A547,#REF!,5,FALSE()),LEN(VLOOKUP($A547,#REF!,5,FALSE()))-2),CONCATENATE(LEFT(VLOOKUP($A547,#REF!,5,FALSE()),LEN(VLOOKUP($A547,#REF!,5,FALSE()))-2),"*")),"")</f>
        <v>#VALUE!</v>
      </c>
      <c r="G547" s="90" t="e">
        <f aca="false">IF(LEN(VLOOKUP($A547,#REF!,6,FALSE())),IF(INDEX(#REF!,MATCH($A547,#REF!,0),3),LEFT(VLOOKUP($A547,#REF!,6,FALSE()),LEN(VLOOKUP($A547,#REF!,6,FALSE()))-2),CONCATENATE(LEFT(VLOOKUP($A547,#REF!,6,FALSE()),LEN(VLOOKUP($A547,#REF!,6,FALSE()))-2),"*")),"")</f>
        <v>#VALUE!</v>
      </c>
      <c r="H547" s="91" t="e">
        <f aca="false">IF(LEN(VLOOKUP($A547,#REF!,7,FALSE())),IF(INDEX(#REF!,MATCH($A547,#REF!,0),4),LEFT(VLOOKUP($A547,#REF!,7,FALSE()),LEN(VLOOKUP($A547,#REF!,7,FALSE()))-2),CONCATENATE(LEFT(VLOOKUP($A547,#REF!,7,FALSE()),LEN(VLOOKUP($A547,#REF!,7,FALSE()))-2),"*")),"")</f>
        <v>#VALUE!</v>
      </c>
      <c r="I547" s="92" t="e">
        <f aca="false">IF(LEN(VLOOKUP($A547,#REF!,8,FALSE())),UPPER(RIGHT(VLOOKUP($A547,#REF!,8,FALSE()), 1)),"")</f>
        <v>#VALUE!</v>
      </c>
      <c r="J547" s="90" t="e">
        <f aca="false">IF(LEN(VLOOKUP($A547,#REF!,4,FALSE())),UPPER(RIGHT(VLOOKUP($A547,#REF!,4,FALSE()), 1)),"")</f>
        <v>#VALUE!</v>
      </c>
      <c r="K547" s="90" t="e">
        <f aca="false">IF(LEN(VLOOKUP($A547,#REF!,5,FALSE())),UPPER(RIGHT(VLOOKUP($A547,#REF!,5,FALSE()), 1)),"")</f>
        <v>#VALUE!</v>
      </c>
      <c r="L547" s="90" t="e">
        <f aca="false">IF(LEN(VLOOKUP($A547,#REF!,6,FALSE())),UPPER(RIGHT(VLOOKUP($A547,#REF!,6,FALSE()), 1)),"")</f>
        <v>#VALUE!</v>
      </c>
      <c r="M547" s="91" t="e">
        <f aca="false">IF(LEN(VLOOKUP($A547,#REF!,7,FALSE())),UPPER(RIGHT(VLOOKUP($A547,#REF!,7,FALSE()), 1)),"")</f>
        <v>#VALUE!</v>
      </c>
      <c r="N547" s="185"/>
      <c r="O547" s="185"/>
      <c r="P547" s="185"/>
      <c r="Q547" s="185"/>
      <c r="R547" s="185"/>
      <c r="S547" s="100" t="e">
        <f aca="false">HLOOKUP("Device Tree Pin Name",#REF!,MATCH($A547,#REF!,0),FALSE())</f>
        <v>#VALUE!</v>
      </c>
      <c r="T547" s="95" t="e">
        <f aca="false">HLOOKUP("power rail",#REF!,MATCH($A547,#REF!,0),FALSE())</f>
        <v>#VALUE!</v>
      </c>
      <c r="U547" s="96" t="e">
        <f aca="false">HLOOKUP("Wake Capable",#REF!,MATCH($A547,#REF!,0),FALSE())</f>
        <v>#VALUE!</v>
      </c>
      <c r="V547" s="96" t="e">
        <f aca="false">HLOOKUP("Strap",#REF!,MATCH($A547,#REF!,0),FALSE())</f>
        <v>#VALUE!</v>
      </c>
      <c r="W547" s="96"/>
      <c r="X547" s="96"/>
      <c r="Y547" s="96"/>
      <c r="Z547" s="95"/>
      <c r="AA547" s="95" t="e">
        <f aca="false">HLOOKUP("Pad type",#REF!,MATCH($A547,#REF!,0),FALSE())</f>
        <v>#VALUE!</v>
      </c>
      <c r="AB547" s="100"/>
      <c r="AC547" s="100" t="e">
        <f aca="false">HLOOKUP("POR Pin State",#REF!,MATCH($A547,#REF!,0),FALSE())</f>
        <v>#VALUE!</v>
      </c>
      <c r="AD547" s="186"/>
      <c r="AE547" s="187"/>
      <c r="AF547" s="187"/>
      <c r="AG547" s="187"/>
      <c r="AH547" s="188"/>
      <c r="AI547" s="188"/>
      <c r="AJ547" s="189"/>
      <c r="AK547" s="189"/>
      <c r="AL547" s="189"/>
      <c r="AM547" s="189"/>
      <c r="AN547" s="189"/>
      <c r="AO547" s="189"/>
      <c r="AP547" s="189"/>
      <c r="AQ547" s="194" t="s">
        <v>1241</v>
      </c>
      <c r="AR547" s="104"/>
      <c r="AS547" s="104"/>
      <c r="AT547" s="104"/>
      <c r="AU547" s="104"/>
      <c r="AV547" s="104"/>
      <c r="AW547" s="104"/>
      <c r="AX547" s="104"/>
      <c r="AY547" s="104"/>
      <c r="AZ547" s="104"/>
      <c r="BA547" s="104"/>
      <c r="BB547" s="162"/>
      <c r="BC547" s="104"/>
      <c r="BD547" s="214"/>
      <c r="BE547" s="213" t="s">
        <v>1242</v>
      </c>
      <c r="BF547" s="108" t="e">
        <f aca="false">VLOOKUP($A547,#REF!, 34, FALSE())</f>
        <v>#VALUE!</v>
      </c>
      <c r="BG547" s="108" t="e">
        <f aca="false">VLOOKUP($A547,#REF!, 22, FALSE())</f>
        <v>#VALUE!</v>
      </c>
      <c r="BH547" s="109"/>
    </row>
    <row r="548" s="193" customFormat="true" ht="12.75" hidden="false" customHeight="true" outlineLevel="0" collapsed="false">
      <c r="A548" s="133" t="s">
        <v>1243</v>
      </c>
      <c r="B548" s="86" t="e">
        <f aca="false">VLOOKUP($A548,#REF!, 34, FALSE())</f>
        <v>#VALUE!</v>
      </c>
      <c r="C548" s="87" t="str">
        <f aca="false">CONCATENATE("unused_",A548)</f>
        <v>unused_DDR_XM0_B2B_CLK_N</v>
      </c>
      <c r="D548" s="88" t="e">
        <f aca="false">IF(LEN(VLOOKUP($A548,#REF!,8,FALSE())),LEFT(VLOOKUP($A548,#REF!,8,FALSE()),LEN(VLOOKUP($A548,#REF!,8,FALSE()))-2),"")</f>
        <v>#VALUE!</v>
      </c>
      <c r="E548" s="89" t="e">
        <f aca="false">IF(LEN(VLOOKUP($A548,#REF!,4,FALSE())),IF(INDEX(#REF!,MATCH($A548,#REF!,0),1),LEFT(VLOOKUP($A548,#REF!,4,FALSE()),LEN(VLOOKUP($A548,#REF!,4,FALSE()))-2),CONCATENATE(LEFT(VLOOKUP($A548,#REF!,4,FALSE()),LEN(VLOOKUP($A548,#REF!,4,FALSE()))-2),"*")),"")</f>
        <v>#VALUE!</v>
      </c>
      <c r="F548" s="90" t="e">
        <f aca="false">IF(LEN(VLOOKUP($A548,#REF!,5,FALSE())),IF(INDEX(#REF!,MATCH($A548,#REF!,0),2),LEFT(VLOOKUP($A548,#REF!,5,FALSE()),LEN(VLOOKUP($A548,#REF!,5,FALSE()))-2),CONCATENATE(LEFT(VLOOKUP($A548,#REF!,5,FALSE()),LEN(VLOOKUP($A548,#REF!,5,FALSE()))-2),"*")),"")</f>
        <v>#VALUE!</v>
      </c>
      <c r="G548" s="90" t="e">
        <f aca="false">IF(LEN(VLOOKUP($A548,#REF!,6,FALSE())),IF(INDEX(#REF!,MATCH($A548,#REF!,0),3),LEFT(VLOOKUP($A548,#REF!,6,FALSE()),LEN(VLOOKUP($A548,#REF!,6,FALSE()))-2),CONCATENATE(LEFT(VLOOKUP($A548,#REF!,6,FALSE()),LEN(VLOOKUP($A548,#REF!,6,FALSE()))-2),"*")),"")</f>
        <v>#VALUE!</v>
      </c>
      <c r="H548" s="91" t="e">
        <f aca="false">IF(LEN(VLOOKUP($A548,#REF!,7,FALSE())),IF(INDEX(#REF!,MATCH($A548,#REF!,0),4),LEFT(VLOOKUP($A548,#REF!,7,FALSE()),LEN(VLOOKUP($A548,#REF!,7,FALSE()))-2),CONCATENATE(LEFT(VLOOKUP($A548,#REF!,7,FALSE()),LEN(VLOOKUP($A548,#REF!,7,FALSE()))-2),"*")),"")</f>
        <v>#VALUE!</v>
      </c>
      <c r="I548" s="92" t="e">
        <f aca="false">IF(LEN(VLOOKUP($A548,#REF!,8,FALSE())),UPPER(RIGHT(VLOOKUP($A548,#REF!,8,FALSE()), 1)),"")</f>
        <v>#VALUE!</v>
      </c>
      <c r="J548" s="90" t="e">
        <f aca="false">IF(LEN(VLOOKUP($A548,#REF!,4,FALSE())),UPPER(RIGHT(VLOOKUP($A548,#REF!,4,FALSE()), 1)),"")</f>
        <v>#VALUE!</v>
      </c>
      <c r="K548" s="90" t="e">
        <f aca="false">IF(LEN(VLOOKUP($A548,#REF!,5,FALSE())),UPPER(RIGHT(VLOOKUP($A548,#REF!,5,FALSE()), 1)),"")</f>
        <v>#VALUE!</v>
      </c>
      <c r="L548" s="90" t="e">
        <f aca="false">IF(LEN(VLOOKUP($A548,#REF!,6,FALSE())),UPPER(RIGHT(VLOOKUP($A548,#REF!,6,FALSE()), 1)),"")</f>
        <v>#VALUE!</v>
      </c>
      <c r="M548" s="91" t="e">
        <f aca="false">IF(LEN(VLOOKUP($A548,#REF!,7,FALSE())),UPPER(RIGHT(VLOOKUP($A548,#REF!,7,FALSE()), 1)),"")</f>
        <v>#VALUE!</v>
      </c>
      <c r="N548" s="185"/>
      <c r="O548" s="185"/>
      <c r="P548" s="185"/>
      <c r="Q548" s="185"/>
      <c r="R548" s="185"/>
      <c r="S548" s="100" t="e">
        <f aca="false">HLOOKUP("Device Tree Pin Name",#REF!,MATCH($A548,#REF!,0),FALSE())</f>
        <v>#VALUE!</v>
      </c>
      <c r="T548" s="95" t="e">
        <f aca="false">HLOOKUP("power rail",#REF!,MATCH($A548,#REF!,0),FALSE())</f>
        <v>#VALUE!</v>
      </c>
      <c r="U548" s="96" t="e">
        <f aca="false">HLOOKUP("Wake Capable",#REF!,MATCH($A548,#REF!,0),FALSE())</f>
        <v>#VALUE!</v>
      </c>
      <c r="V548" s="96" t="e">
        <f aca="false">HLOOKUP("Strap",#REF!,MATCH($A548,#REF!,0),FALSE())</f>
        <v>#VALUE!</v>
      </c>
      <c r="W548" s="96"/>
      <c r="X548" s="96"/>
      <c r="Y548" s="96"/>
      <c r="Z548" s="95"/>
      <c r="AA548" s="95" t="e">
        <f aca="false">HLOOKUP("Pad type",#REF!,MATCH($A548,#REF!,0),FALSE())</f>
        <v>#VALUE!</v>
      </c>
      <c r="AB548" s="100"/>
      <c r="AC548" s="100" t="e">
        <f aca="false">HLOOKUP("POR Pin State",#REF!,MATCH($A548,#REF!,0),FALSE())</f>
        <v>#VALUE!</v>
      </c>
      <c r="AD548" s="186"/>
      <c r="AE548" s="187"/>
      <c r="AF548" s="187"/>
      <c r="AG548" s="187"/>
      <c r="AH548" s="188"/>
      <c r="AI548" s="188"/>
      <c r="AJ548" s="189"/>
      <c r="AK548" s="189"/>
      <c r="AL548" s="189"/>
      <c r="AM548" s="189"/>
      <c r="AN548" s="189"/>
      <c r="AO548" s="189"/>
      <c r="AP548" s="189"/>
      <c r="AQ548" s="194" t="s">
        <v>1243</v>
      </c>
      <c r="AR548" s="104"/>
      <c r="AS548" s="104"/>
      <c r="AT548" s="104"/>
      <c r="AU548" s="104"/>
      <c r="AV548" s="104"/>
      <c r="AW548" s="104"/>
      <c r="AX548" s="104"/>
      <c r="AY548" s="104"/>
      <c r="AZ548" s="104"/>
      <c r="BA548" s="104"/>
      <c r="BB548" s="162"/>
      <c r="BC548" s="104"/>
      <c r="BD548" s="214"/>
      <c r="BE548" s="213" t="s">
        <v>1244</v>
      </c>
      <c r="BF548" s="108" t="e">
        <f aca="false">VLOOKUP($A548,#REF!, 34, FALSE())</f>
        <v>#VALUE!</v>
      </c>
      <c r="BG548" s="108" t="e">
        <f aca="false">VLOOKUP($A548,#REF!, 22, FALSE())</f>
        <v>#VALUE!</v>
      </c>
      <c r="BH548" s="109"/>
    </row>
    <row r="549" s="193" customFormat="true" ht="12.75" hidden="false" customHeight="true" outlineLevel="0" collapsed="false">
      <c r="A549" s="133" t="s">
        <v>1245</v>
      </c>
      <c r="B549" s="86" t="e">
        <f aca="false">VLOOKUP($A549,#REF!, 34, FALSE())</f>
        <v>#VALUE!</v>
      </c>
      <c r="C549" s="87" t="str">
        <f aca="false">CONCATENATE("unused_",A549)</f>
        <v>unused_DDR_XM0_B3D0</v>
      </c>
      <c r="D549" s="88" t="e">
        <f aca="false">IF(LEN(VLOOKUP($A549,#REF!,8,FALSE())),LEFT(VLOOKUP($A549,#REF!,8,FALSE()),LEN(VLOOKUP($A549,#REF!,8,FALSE()))-2),"")</f>
        <v>#VALUE!</v>
      </c>
      <c r="E549" s="89" t="e">
        <f aca="false">IF(LEN(VLOOKUP($A549,#REF!,4,FALSE())),IF(INDEX(#REF!,MATCH($A549,#REF!,0),1),LEFT(VLOOKUP($A549,#REF!,4,FALSE()),LEN(VLOOKUP($A549,#REF!,4,FALSE()))-2),CONCATENATE(LEFT(VLOOKUP($A549,#REF!,4,FALSE()),LEN(VLOOKUP($A549,#REF!,4,FALSE()))-2),"*")),"")</f>
        <v>#VALUE!</v>
      </c>
      <c r="F549" s="90" t="e">
        <f aca="false">IF(LEN(VLOOKUP($A549,#REF!,5,FALSE())),IF(INDEX(#REF!,MATCH($A549,#REF!,0),2),LEFT(VLOOKUP($A549,#REF!,5,FALSE()),LEN(VLOOKUP($A549,#REF!,5,FALSE()))-2),CONCATENATE(LEFT(VLOOKUP($A549,#REF!,5,FALSE()),LEN(VLOOKUP($A549,#REF!,5,FALSE()))-2),"*")),"")</f>
        <v>#VALUE!</v>
      </c>
      <c r="G549" s="90" t="e">
        <f aca="false">IF(LEN(VLOOKUP($A549,#REF!,6,FALSE())),IF(INDEX(#REF!,MATCH($A549,#REF!,0),3),LEFT(VLOOKUP($A549,#REF!,6,FALSE()),LEN(VLOOKUP($A549,#REF!,6,FALSE()))-2),CONCATENATE(LEFT(VLOOKUP($A549,#REF!,6,FALSE()),LEN(VLOOKUP($A549,#REF!,6,FALSE()))-2),"*")),"")</f>
        <v>#VALUE!</v>
      </c>
      <c r="H549" s="91" t="e">
        <f aca="false">IF(LEN(VLOOKUP($A549,#REF!,7,FALSE())),IF(INDEX(#REF!,MATCH($A549,#REF!,0),4),LEFT(VLOOKUP($A549,#REF!,7,FALSE()),LEN(VLOOKUP($A549,#REF!,7,FALSE()))-2),CONCATENATE(LEFT(VLOOKUP($A549,#REF!,7,FALSE()),LEN(VLOOKUP($A549,#REF!,7,FALSE()))-2),"*")),"")</f>
        <v>#VALUE!</v>
      </c>
      <c r="I549" s="92" t="e">
        <f aca="false">IF(LEN(VLOOKUP($A549,#REF!,8,FALSE())),UPPER(RIGHT(VLOOKUP($A549,#REF!,8,FALSE()), 1)),"")</f>
        <v>#VALUE!</v>
      </c>
      <c r="J549" s="90" t="e">
        <f aca="false">IF(LEN(VLOOKUP($A549,#REF!,4,FALSE())),UPPER(RIGHT(VLOOKUP($A549,#REF!,4,FALSE()), 1)),"")</f>
        <v>#VALUE!</v>
      </c>
      <c r="K549" s="90" t="e">
        <f aca="false">IF(LEN(VLOOKUP($A549,#REF!,5,FALSE())),UPPER(RIGHT(VLOOKUP($A549,#REF!,5,FALSE()), 1)),"")</f>
        <v>#VALUE!</v>
      </c>
      <c r="L549" s="90" t="e">
        <f aca="false">IF(LEN(VLOOKUP($A549,#REF!,6,FALSE())),UPPER(RIGHT(VLOOKUP($A549,#REF!,6,FALSE()), 1)),"")</f>
        <v>#VALUE!</v>
      </c>
      <c r="M549" s="91" t="e">
        <f aca="false">IF(LEN(VLOOKUP($A549,#REF!,7,FALSE())),UPPER(RIGHT(VLOOKUP($A549,#REF!,7,FALSE()), 1)),"")</f>
        <v>#VALUE!</v>
      </c>
      <c r="N549" s="185"/>
      <c r="O549" s="185"/>
      <c r="P549" s="185"/>
      <c r="Q549" s="185"/>
      <c r="R549" s="185"/>
      <c r="S549" s="100" t="e">
        <f aca="false">HLOOKUP("Device Tree Pin Name",#REF!,MATCH($A549,#REF!,0),FALSE())</f>
        <v>#VALUE!</v>
      </c>
      <c r="T549" s="95" t="e">
        <f aca="false">HLOOKUP("power rail",#REF!,MATCH($A549,#REF!,0),FALSE())</f>
        <v>#VALUE!</v>
      </c>
      <c r="U549" s="96" t="e">
        <f aca="false">HLOOKUP("Wake Capable",#REF!,MATCH($A549,#REF!,0),FALSE())</f>
        <v>#VALUE!</v>
      </c>
      <c r="V549" s="96" t="e">
        <f aca="false">HLOOKUP("Strap",#REF!,MATCH($A549,#REF!,0),FALSE())</f>
        <v>#VALUE!</v>
      </c>
      <c r="W549" s="96"/>
      <c r="X549" s="96"/>
      <c r="Y549" s="96"/>
      <c r="Z549" s="95"/>
      <c r="AA549" s="95" t="e">
        <f aca="false">HLOOKUP("Pad type",#REF!,MATCH($A549,#REF!,0),FALSE())</f>
        <v>#VALUE!</v>
      </c>
      <c r="AB549" s="100"/>
      <c r="AC549" s="100" t="e">
        <f aca="false">HLOOKUP("POR Pin State",#REF!,MATCH($A549,#REF!,0),FALSE())</f>
        <v>#VALUE!</v>
      </c>
      <c r="AD549" s="186"/>
      <c r="AE549" s="187"/>
      <c r="AF549" s="187"/>
      <c r="AG549" s="187"/>
      <c r="AH549" s="188"/>
      <c r="AI549" s="188"/>
      <c r="AJ549" s="189"/>
      <c r="AK549" s="189"/>
      <c r="AL549" s="189"/>
      <c r="AM549" s="189"/>
      <c r="AN549" s="189"/>
      <c r="AO549" s="189"/>
      <c r="AP549" s="189"/>
      <c r="AQ549" s="194" t="s">
        <v>1246</v>
      </c>
      <c r="AR549" s="104"/>
      <c r="AS549" s="104"/>
      <c r="AT549" s="104"/>
      <c r="AU549" s="104"/>
      <c r="AV549" s="104"/>
      <c r="AW549" s="104"/>
      <c r="AX549" s="104"/>
      <c r="AY549" s="104"/>
      <c r="AZ549" s="104"/>
      <c r="BA549" s="104"/>
      <c r="BB549" s="162"/>
      <c r="BC549" s="104"/>
      <c r="BD549" s="214"/>
      <c r="BE549" s="213" t="s">
        <v>1247</v>
      </c>
      <c r="BF549" s="108" t="e">
        <f aca="false">VLOOKUP($A549,#REF!, 34, FALSE())</f>
        <v>#VALUE!</v>
      </c>
      <c r="BG549" s="108" t="e">
        <f aca="false">VLOOKUP($A549,#REF!, 22, FALSE())</f>
        <v>#VALUE!</v>
      </c>
      <c r="BH549" s="109"/>
    </row>
    <row r="550" s="193" customFormat="true" ht="12.75" hidden="false" customHeight="true" outlineLevel="0" collapsed="false">
      <c r="A550" s="133" t="s">
        <v>1248</v>
      </c>
      <c r="B550" s="86" t="e">
        <f aca="false">VLOOKUP($A550,#REF!, 34, FALSE())</f>
        <v>#VALUE!</v>
      </c>
      <c r="C550" s="87" t="str">
        <f aca="false">CONCATENATE("unused_",A550)</f>
        <v>unused_DDR_XM0_B3D1</v>
      </c>
      <c r="D550" s="88" t="e">
        <f aca="false">IF(LEN(VLOOKUP($A550,#REF!,8,FALSE())),LEFT(VLOOKUP($A550,#REF!,8,FALSE()),LEN(VLOOKUP($A550,#REF!,8,FALSE()))-2),"")</f>
        <v>#VALUE!</v>
      </c>
      <c r="E550" s="89" t="e">
        <f aca="false">IF(LEN(VLOOKUP($A550,#REF!,4,FALSE())),IF(INDEX(#REF!,MATCH($A550,#REF!,0),1),LEFT(VLOOKUP($A550,#REF!,4,FALSE()),LEN(VLOOKUP($A550,#REF!,4,FALSE()))-2),CONCATENATE(LEFT(VLOOKUP($A550,#REF!,4,FALSE()),LEN(VLOOKUP($A550,#REF!,4,FALSE()))-2),"*")),"")</f>
        <v>#VALUE!</v>
      </c>
      <c r="F550" s="90" t="e">
        <f aca="false">IF(LEN(VLOOKUP($A550,#REF!,5,FALSE())),IF(INDEX(#REF!,MATCH($A550,#REF!,0),2),LEFT(VLOOKUP($A550,#REF!,5,FALSE()),LEN(VLOOKUP($A550,#REF!,5,FALSE()))-2),CONCATENATE(LEFT(VLOOKUP($A550,#REF!,5,FALSE()),LEN(VLOOKUP($A550,#REF!,5,FALSE()))-2),"*")),"")</f>
        <v>#VALUE!</v>
      </c>
      <c r="G550" s="90" t="e">
        <f aca="false">IF(LEN(VLOOKUP($A550,#REF!,6,FALSE())),IF(INDEX(#REF!,MATCH($A550,#REF!,0),3),LEFT(VLOOKUP($A550,#REF!,6,FALSE()),LEN(VLOOKUP($A550,#REF!,6,FALSE()))-2),CONCATENATE(LEFT(VLOOKUP($A550,#REF!,6,FALSE()),LEN(VLOOKUP($A550,#REF!,6,FALSE()))-2),"*")),"")</f>
        <v>#VALUE!</v>
      </c>
      <c r="H550" s="91" t="e">
        <f aca="false">IF(LEN(VLOOKUP($A550,#REF!,7,FALSE())),IF(INDEX(#REF!,MATCH($A550,#REF!,0),4),LEFT(VLOOKUP($A550,#REF!,7,FALSE()),LEN(VLOOKUP($A550,#REF!,7,FALSE()))-2),CONCATENATE(LEFT(VLOOKUP($A550,#REF!,7,FALSE()),LEN(VLOOKUP($A550,#REF!,7,FALSE()))-2),"*")),"")</f>
        <v>#VALUE!</v>
      </c>
      <c r="I550" s="92" t="e">
        <f aca="false">IF(LEN(VLOOKUP($A550,#REF!,8,FALSE())),UPPER(RIGHT(VLOOKUP($A550,#REF!,8,FALSE()), 1)),"")</f>
        <v>#VALUE!</v>
      </c>
      <c r="J550" s="90" t="e">
        <f aca="false">IF(LEN(VLOOKUP($A550,#REF!,4,FALSE())),UPPER(RIGHT(VLOOKUP($A550,#REF!,4,FALSE()), 1)),"")</f>
        <v>#VALUE!</v>
      </c>
      <c r="K550" s="90" t="e">
        <f aca="false">IF(LEN(VLOOKUP($A550,#REF!,5,FALSE())),UPPER(RIGHT(VLOOKUP($A550,#REF!,5,FALSE()), 1)),"")</f>
        <v>#VALUE!</v>
      </c>
      <c r="L550" s="90" t="e">
        <f aca="false">IF(LEN(VLOOKUP($A550,#REF!,6,FALSE())),UPPER(RIGHT(VLOOKUP($A550,#REF!,6,FALSE()), 1)),"")</f>
        <v>#VALUE!</v>
      </c>
      <c r="M550" s="91" t="e">
        <f aca="false">IF(LEN(VLOOKUP($A550,#REF!,7,FALSE())),UPPER(RIGHT(VLOOKUP($A550,#REF!,7,FALSE()), 1)),"")</f>
        <v>#VALUE!</v>
      </c>
      <c r="N550" s="185"/>
      <c r="O550" s="185"/>
      <c r="P550" s="185"/>
      <c r="Q550" s="185"/>
      <c r="R550" s="185"/>
      <c r="S550" s="100" t="e">
        <f aca="false">HLOOKUP("Device Tree Pin Name",#REF!,MATCH($A550,#REF!,0),FALSE())</f>
        <v>#VALUE!</v>
      </c>
      <c r="T550" s="95" t="e">
        <f aca="false">HLOOKUP("power rail",#REF!,MATCH($A550,#REF!,0),FALSE())</f>
        <v>#VALUE!</v>
      </c>
      <c r="U550" s="96" t="e">
        <f aca="false">HLOOKUP("Wake Capable",#REF!,MATCH($A550,#REF!,0),FALSE())</f>
        <v>#VALUE!</v>
      </c>
      <c r="V550" s="96" t="e">
        <f aca="false">HLOOKUP("Strap",#REF!,MATCH($A550,#REF!,0),FALSE())</f>
        <v>#VALUE!</v>
      </c>
      <c r="W550" s="96"/>
      <c r="X550" s="96"/>
      <c r="Y550" s="96"/>
      <c r="Z550" s="95"/>
      <c r="AA550" s="95" t="e">
        <f aca="false">HLOOKUP("Pad type",#REF!,MATCH($A550,#REF!,0),FALSE())</f>
        <v>#VALUE!</v>
      </c>
      <c r="AB550" s="100"/>
      <c r="AC550" s="100" t="e">
        <f aca="false">HLOOKUP("POR Pin State",#REF!,MATCH($A550,#REF!,0),FALSE())</f>
        <v>#VALUE!</v>
      </c>
      <c r="AD550" s="186"/>
      <c r="AE550" s="187"/>
      <c r="AF550" s="187"/>
      <c r="AG550" s="187"/>
      <c r="AH550" s="188"/>
      <c r="AI550" s="188"/>
      <c r="AJ550" s="189"/>
      <c r="AK550" s="189"/>
      <c r="AL550" s="189"/>
      <c r="AM550" s="189"/>
      <c r="AN550" s="189"/>
      <c r="AO550" s="189"/>
      <c r="AP550" s="189"/>
      <c r="AQ550" s="194" t="s">
        <v>1249</v>
      </c>
      <c r="AR550" s="104"/>
      <c r="AS550" s="104"/>
      <c r="AT550" s="104"/>
      <c r="AU550" s="104"/>
      <c r="AV550" s="104"/>
      <c r="AW550" s="104"/>
      <c r="AX550" s="104"/>
      <c r="AY550" s="104"/>
      <c r="AZ550" s="104"/>
      <c r="BA550" s="104"/>
      <c r="BB550" s="162"/>
      <c r="BC550" s="104"/>
      <c r="BD550" s="214"/>
      <c r="BE550" s="213" t="s">
        <v>1250</v>
      </c>
      <c r="BF550" s="108" t="e">
        <f aca="false">VLOOKUP($A550,#REF!, 34, FALSE())</f>
        <v>#VALUE!</v>
      </c>
      <c r="BG550" s="108" t="e">
        <f aca="false">VLOOKUP($A550,#REF!, 22, FALSE())</f>
        <v>#VALUE!</v>
      </c>
      <c r="BH550" s="109"/>
    </row>
    <row r="551" s="193" customFormat="true" ht="12.75" hidden="false" customHeight="true" outlineLevel="0" collapsed="false">
      <c r="A551" s="133" t="s">
        <v>1251</v>
      </c>
      <c r="B551" s="86" t="e">
        <f aca="false">VLOOKUP($A551,#REF!, 34, FALSE())</f>
        <v>#VALUE!</v>
      </c>
      <c r="C551" s="87" t="str">
        <f aca="false">CONCATENATE("unused_",A551)</f>
        <v>unused_DDR_XM0_B3D2</v>
      </c>
      <c r="D551" s="88" t="e">
        <f aca="false">IF(LEN(VLOOKUP($A551,#REF!,8,FALSE())),LEFT(VLOOKUP($A551,#REF!,8,FALSE()),LEN(VLOOKUP($A551,#REF!,8,FALSE()))-2),"")</f>
        <v>#VALUE!</v>
      </c>
      <c r="E551" s="89" t="e">
        <f aca="false">IF(LEN(VLOOKUP($A551,#REF!,4,FALSE())),IF(INDEX(#REF!,MATCH($A551,#REF!,0),1),LEFT(VLOOKUP($A551,#REF!,4,FALSE()),LEN(VLOOKUP($A551,#REF!,4,FALSE()))-2),CONCATENATE(LEFT(VLOOKUP($A551,#REF!,4,FALSE()),LEN(VLOOKUP($A551,#REF!,4,FALSE()))-2),"*")),"")</f>
        <v>#VALUE!</v>
      </c>
      <c r="F551" s="90" t="e">
        <f aca="false">IF(LEN(VLOOKUP($A551,#REF!,5,FALSE())),IF(INDEX(#REF!,MATCH($A551,#REF!,0),2),LEFT(VLOOKUP($A551,#REF!,5,FALSE()),LEN(VLOOKUP($A551,#REF!,5,FALSE()))-2),CONCATENATE(LEFT(VLOOKUP($A551,#REF!,5,FALSE()),LEN(VLOOKUP($A551,#REF!,5,FALSE()))-2),"*")),"")</f>
        <v>#VALUE!</v>
      </c>
      <c r="G551" s="90" t="e">
        <f aca="false">IF(LEN(VLOOKUP($A551,#REF!,6,FALSE())),IF(INDEX(#REF!,MATCH($A551,#REF!,0),3),LEFT(VLOOKUP($A551,#REF!,6,FALSE()),LEN(VLOOKUP($A551,#REF!,6,FALSE()))-2),CONCATENATE(LEFT(VLOOKUP($A551,#REF!,6,FALSE()),LEN(VLOOKUP($A551,#REF!,6,FALSE()))-2),"*")),"")</f>
        <v>#VALUE!</v>
      </c>
      <c r="H551" s="91" t="e">
        <f aca="false">IF(LEN(VLOOKUP($A551,#REF!,7,FALSE())),IF(INDEX(#REF!,MATCH($A551,#REF!,0),4),LEFT(VLOOKUP($A551,#REF!,7,FALSE()),LEN(VLOOKUP($A551,#REF!,7,FALSE()))-2),CONCATENATE(LEFT(VLOOKUP($A551,#REF!,7,FALSE()),LEN(VLOOKUP($A551,#REF!,7,FALSE()))-2),"*")),"")</f>
        <v>#VALUE!</v>
      </c>
      <c r="I551" s="92" t="e">
        <f aca="false">IF(LEN(VLOOKUP($A551,#REF!,8,FALSE())),UPPER(RIGHT(VLOOKUP($A551,#REF!,8,FALSE()), 1)),"")</f>
        <v>#VALUE!</v>
      </c>
      <c r="J551" s="90" t="e">
        <f aca="false">IF(LEN(VLOOKUP($A551,#REF!,4,FALSE())),UPPER(RIGHT(VLOOKUP($A551,#REF!,4,FALSE()), 1)),"")</f>
        <v>#VALUE!</v>
      </c>
      <c r="K551" s="90" t="e">
        <f aca="false">IF(LEN(VLOOKUP($A551,#REF!,5,FALSE())),UPPER(RIGHT(VLOOKUP($A551,#REF!,5,FALSE()), 1)),"")</f>
        <v>#VALUE!</v>
      </c>
      <c r="L551" s="90" t="e">
        <f aca="false">IF(LEN(VLOOKUP($A551,#REF!,6,FALSE())),UPPER(RIGHT(VLOOKUP($A551,#REF!,6,FALSE()), 1)),"")</f>
        <v>#VALUE!</v>
      </c>
      <c r="M551" s="91" t="e">
        <f aca="false">IF(LEN(VLOOKUP($A551,#REF!,7,FALSE())),UPPER(RIGHT(VLOOKUP($A551,#REF!,7,FALSE()), 1)),"")</f>
        <v>#VALUE!</v>
      </c>
      <c r="N551" s="185"/>
      <c r="O551" s="185"/>
      <c r="P551" s="185"/>
      <c r="Q551" s="185"/>
      <c r="R551" s="185"/>
      <c r="S551" s="100" t="e">
        <f aca="false">HLOOKUP("Device Tree Pin Name",#REF!,MATCH($A551,#REF!,0),FALSE())</f>
        <v>#VALUE!</v>
      </c>
      <c r="T551" s="95" t="e">
        <f aca="false">HLOOKUP("power rail",#REF!,MATCH($A551,#REF!,0),FALSE())</f>
        <v>#VALUE!</v>
      </c>
      <c r="U551" s="96" t="e">
        <f aca="false">HLOOKUP("Wake Capable",#REF!,MATCH($A551,#REF!,0),FALSE())</f>
        <v>#VALUE!</v>
      </c>
      <c r="V551" s="96" t="e">
        <f aca="false">HLOOKUP("Strap",#REF!,MATCH($A551,#REF!,0),FALSE())</f>
        <v>#VALUE!</v>
      </c>
      <c r="W551" s="96"/>
      <c r="X551" s="96"/>
      <c r="Y551" s="96"/>
      <c r="Z551" s="95"/>
      <c r="AA551" s="95" t="e">
        <f aca="false">HLOOKUP("Pad type",#REF!,MATCH($A551,#REF!,0),FALSE())</f>
        <v>#VALUE!</v>
      </c>
      <c r="AB551" s="100"/>
      <c r="AC551" s="100" t="e">
        <f aca="false">HLOOKUP("POR Pin State",#REF!,MATCH($A551,#REF!,0),FALSE())</f>
        <v>#VALUE!</v>
      </c>
      <c r="AD551" s="186"/>
      <c r="AE551" s="187"/>
      <c r="AF551" s="187"/>
      <c r="AG551" s="187"/>
      <c r="AH551" s="188"/>
      <c r="AI551" s="188"/>
      <c r="AJ551" s="189"/>
      <c r="AK551" s="189"/>
      <c r="AL551" s="189"/>
      <c r="AM551" s="189"/>
      <c r="AN551" s="189"/>
      <c r="AO551" s="189"/>
      <c r="AP551" s="189"/>
      <c r="AQ551" s="194" t="s">
        <v>1252</v>
      </c>
      <c r="AR551" s="104"/>
      <c r="AS551" s="104"/>
      <c r="AT551" s="104"/>
      <c r="AU551" s="104"/>
      <c r="AV551" s="104"/>
      <c r="AW551" s="104"/>
      <c r="AX551" s="104"/>
      <c r="AY551" s="104"/>
      <c r="AZ551" s="104"/>
      <c r="BA551" s="104"/>
      <c r="BB551" s="162"/>
      <c r="BC551" s="104"/>
      <c r="BD551" s="214"/>
      <c r="BE551" s="213" t="s">
        <v>1253</v>
      </c>
      <c r="BF551" s="108" t="e">
        <f aca="false">VLOOKUP($A551,#REF!, 34, FALSE())</f>
        <v>#VALUE!</v>
      </c>
      <c r="BG551" s="108" t="e">
        <f aca="false">VLOOKUP($A551,#REF!, 22, FALSE())</f>
        <v>#VALUE!</v>
      </c>
      <c r="BH551" s="109"/>
    </row>
    <row r="552" s="193" customFormat="true" ht="12.75" hidden="false" customHeight="true" outlineLevel="0" collapsed="false">
      <c r="A552" s="133" t="s">
        <v>1254</v>
      </c>
      <c r="B552" s="86" t="e">
        <f aca="false">VLOOKUP($A552,#REF!, 34, FALSE())</f>
        <v>#VALUE!</v>
      </c>
      <c r="C552" s="87" t="str">
        <f aca="false">CONCATENATE("unused_",A552)</f>
        <v>unused_DDR_XM0_B3D3</v>
      </c>
      <c r="D552" s="88" t="e">
        <f aca="false">IF(LEN(VLOOKUP($A552,#REF!,8,FALSE())),LEFT(VLOOKUP($A552,#REF!,8,FALSE()),LEN(VLOOKUP($A552,#REF!,8,FALSE()))-2),"")</f>
        <v>#VALUE!</v>
      </c>
      <c r="E552" s="89" t="e">
        <f aca="false">IF(LEN(VLOOKUP($A552,#REF!,4,FALSE())),IF(INDEX(#REF!,MATCH($A552,#REF!,0),1),LEFT(VLOOKUP($A552,#REF!,4,FALSE()),LEN(VLOOKUP($A552,#REF!,4,FALSE()))-2),CONCATENATE(LEFT(VLOOKUP($A552,#REF!,4,FALSE()),LEN(VLOOKUP($A552,#REF!,4,FALSE()))-2),"*")),"")</f>
        <v>#VALUE!</v>
      </c>
      <c r="F552" s="90" t="e">
        <f aca="false">IF(LEN(VLOOKUP($A552,#REF!,5,FALSE())),IF(INDEX(#REF!,MATCH($A552,#REF!,0),2),LEFT(VLOOKUP($A552,#REF!,5,FALSE()),LEN(VLOOKUP($A552,#REF!,5,FALSE()))-2),CONCATENATE(LEFT(VLOOKUP($A552,#REF!,5,FALSE()),LEN(VLOOKUP($A552,#REF!,5,FALSE()))-2),"*")),"")</f>
        <v>#VALUE!</v>
      </c>
      <c r="G552" s="90" t="e">
        <f aca="false">IF(LEN(VLOOKUP($A552,#REF!,6,FALSE())),IF(INDEX(#REF!,MATCH($A552,#REF!,0),3),LEFT(VLOOKUP($A552,#REF!,6,FALSE()),LEN(VLOOKUP($A552,#REF!,6,FALSE()))-2),CONCATENATE(LEFT(VLOOKUP($A552,#REF!,6,FALSE()),LEN(VLOOKUP($A552,#REF!,6,FALSE()))-2),"*")),"")</f>
        <v>#VALUE!</v>
      </c>
      <c r="H552" s="91" t="e">
        <f aca="false">IF(LEN(VLOOKUP($A552,#REF!,7,FALSE())),IF(INDEX(#REF!,MATCH($A552,#REF!,0),4),LEFT(VLOOKUP($A552,#REF!,7,FALSE()),LEN(VLOOKUP($A552,#REF!,7,FALSE()))-2),CONCATENATE(LEFT(VLOOKUP($A552,#REF!,7,FALSE()),LEN(VLOOKUP($A552,#REF!,7,FALSE()))-2),"*")),"")</f>
        <v>#VALUE!</v>
      </c>
      <c r="I552" s="92" t="e">
        <f aca="false">IF(LEN(VLOOKUP($A552,#REF!,8,FALSE())),UPPER(RIGHT(VLOOKUP($A552,#REF!,8,FALSE()), 1)),"")</f>
        <v>#VALUE!</v>
      </c>
      <c r="J552" s="90" t="e">
        <f aca="false">IF(LEN(VLOOKUP($A552,#REF!,4,FALSE())),UPPER(RIGHT(VLOOKUP($A552,#REF!,4,FALSE()), 1)),"")</f>
        <v>#VALUE!</v>
      </c>
      <c r="K552" s="90" t="e">
        <f aca="false">IF(LEN(VLOOKUP($A552,#REF!,5,FALSE())),UPPER(RIGHT(VLOOKUP($A552,#REF!,5,FALSE()), 1)),"")</f>
        <v>#VALUE!</v>
      </c>
      <c r="L552" s="90" t="e">
        <f aca="false">IF(LEN(VLOOKUP($A552,#REF!,6,FALSE())),UPPER(RIGHT(VLOOKUP($A552,#REF!,6,FALSE()), 1)),"")</f>
        <v>#VALUE!</v>
      </c>
      <c r="M552" s="91" t="e">
        <f aca="false">IF(LEN(VLOOKUP($A552,#REF!,7,FALSE())),UPPER(RIGHT(VLOOKUP($A552,#REF!,7,FALSE()), 1)),"")</f>
        <v>#VALUE!</v>
      </c>
      <c r="N552" s="185"/>
      <c r="O552" s="185"/>
      <c r="P552" s="185"/>
      <c r="Q552" s="185"/>
      <c r="R552" s="185"/>
      <c r="S552" s="100" t="e">
        <f aca="false">HLOOKUP("Device Tree Pin Name",#REF!,MATCH($A552,#REF!,0),FALSE())</f>
        <v>#VALUE!</v>
      </c>
      <c r="T552" s="95" t="e">
        <f aca="false">HLOOKUP("power rail",#REF!,MATCH($A552,#REF!,0),FALSE())</f>
        <v>#VALUE!</v>
      </c>
      <c r="U552" s="96" t="e">
        <f aca="false">HLOOKUP("Wake Capable",#REF!,MATCH($A552,#REF!,0),FALSE())</f>
        <v>#VALUE!</v>
      </c>
      <c r="V552" s="96" t="e">
        <f aca="false">HLOOKUP("Strap",#REF!,MATCH($A552,#REF!,0),FALSE())</f>
        <v>#VALUE!</v>
      </c>
      <c r="W552" s="96"/>
      <c r="X552" s="96"/>
      <c r="Y552" s="96"/>
      <c r="Z552" s="95"/>
      <c r="AA552" s="95" t="e">
        <f aca="false">HLOOKUP("Pad type",#REF!,MATCH($A552,#REF!,0),FALSE())</f>
        <v>#VALUE!</v>
      </c>
      <c r="AB552" s="100"/>
      <c r="AC552" s="100" t="e">
        <f aca="false">HLOOKUP("POR Pin State",#REF!,MATCH($A552,#REF!,0),FALSE())</f>
        <v>#VALUE!</v>
      </c>
      <c r="AD552" s="186"/>
      <c r="AE552" s="187"/>
      <c r="AF552" s="187"/>
      <c r="AG552" s="187"/>
      <c r="AH552" s="188"/>
      <c r="AI552" s="188"/>
      <c r="AJ552" s="189"/>
      <c r="AK552" s="189"/>
      <c r="AL552" s="189"/>
      <c r="AM552" s="189"/>
      <c r="AN552" s="189"/>
      <c r="AO552" s="189"/>
      <c r="AP552" s="189"/>
      <c r="AQ552" s="194" t="s">
        <v>1255</v>
      </c>
      <c r="AR552" s="104"/>
      <c r="AS552" s="104"/>
      <c r="AT552" s="104"/>
      <c r="AU552" s="104"/>
      <c r="AV552" s="104"/>
      <c r="AW552" s="104"/>
      <c r="AX552" s="104"/>
      <c r="AY552" s="104"/>
      <c r="AZ552" s="104"/>
      <c r="BA552" s="104"/>
      <c r="BB552" s="162"/>
      <c r="BC552" s="104"/>
      <c r="BD552" s="214"/>
      <c r="BE552" s="213" t="s">
        <v>1256</v>
      </c>
      <c r="BF552" s="108" t="e">
        <f aca="false">VLOOKUP($A552,#REF!, 34, FALSE())</f>
        <v>#VALUE!</v>
      </c>
      <c r="BG552" s="108" t="e">
        <f aca="false">VLOOKUP($A552,#REF!, 22, FALSE())</f>
        <v>#VALUE!</v>
      </c>
      <c r="BH552" s="109"/>
    </row>
    <row r="553" s="193" customFormat="true" ht="12.75" hidden="false" customHeight="true" outlineLevel="0" collapsed="false">
      <c r="A553" s="133" t="s">
        <v>1257</v>
      </c>
      <c r="B553" s="86" t="e">
        <f aca="false">VLOOKUP($A553,#REF!, 34, FALSE())</f>
        <v>#VALUE!</v>
      </c>
      <c r="C553" s="87" t="str">
        <f aca="false">CONCATENATE("unused_",A553)</f>
        <v>unused_DDR_XM0_B3D4</v>
      </c>
      <c r="D553" s="88" t="e">
        <f aca="false">IF(LEN(VLOOKUP($A553,#REF!,8,FALSE())),LEFT(VLOOKUP($A553,#REF!,8,FALSE()),LEN(VLOOKUP($A553,#REF!,8,FALSE()))-2),"")</f>
        <v>#VALUE!</v>
      </c>
      <c r="E553" s="89" t="e">
        <f aca="false">IF(LEN(VLOOKUP($A553,#REF!,4,FALSE())),IF(INDEX(#REF!,MATCH($A553,#REF!,0),1),LEFT(VLOOKUP($A553,#REF!,4,FALSE()),LEN(VLOOKUP($A553,#REF!,4,FALSE()))-2),CONCATENATE(LEFT(VLOOKUP($A553,#REF!,4,FALSE()),LEN(VLOOKUP($A553,#REF!,4,FALSE()))-2),"*")),"")</f>
        <v>#VALUE!</v>
      </c>
      <c r="F553" s="90" t="e">
        <f aca="false">IF(LEN(VLOOKUP($A553,#REF!,5,FALSE())),IF(INDEX(#REF!,MATCH($A553,#REF!,0),2),LEFT(VLOOKUP($A553,#REF!,5,FALSE()),LEN(VLOOKUP($A553,#REF!,5,FALSE()))-2),CONCATENATE(LEFT(VLOOKUP($A553,#REF!,5,FALSE()),LEN(VLOOKUP($A553,#REF!,5,FALSE()))-2),"*")),"")</f>
        <v>#VALUE!</v>
      </c>
      <c r="G553" s="90" t="e">
        <f aca="false">IF(LEN(VLOOKUP($A553,#REF!,6,FALSE())),IF(INDEX(#REF!,MATCH($A553,#REF!,0),3),LEFT(VLOOKUP($A553,#REF!,6,FALSE()),LEN(VLOOKUP($A553,#REF!,6,FALSE()))-2),CONCATENATE(LEFT(VLOOKUP($A553,#REF!,6,FALSE()),LEN(VLOOKUP($A553,#REF!,6,FALSE()))-2),"*")),"")</f>
        <v>#VALUE!</v>
      </c>
      <c r="H553" s="91" t="e">
        <f aca="false">IF(LEN(VLOOKUP($A553,#REF!,7,FALSE())),IF(INDEX(#REF!,MATCH($A553,#REF!,0),4),LEFT(VLOOKUP($A553,#REF!,7,FALSE()),LEN(VLOOKUP($A553,#REF!,7,FALSE()))-2),CONCATENATE(LEFT(VLOOKUP($A553,#REF!,7,FALSE()),LEN(VLOOKUP($A553,#REF!,7,FALSE()))-2),"*")),"")</f>
        <v>#VALUE!</v>
      </c>
      <c r="I553" s="92" t="e">
        <f aca="false">IF(LEN(VLOOKUP($A553,#REF!,8,FALSE())),UPPER(RIGHT(VLOOKUP($A553,#REF!,8,FALSE()), 1)),"")</f>
        <v>#VALUE!</v>
      </c>
      <c r="J553" s="90" t="e">
        <f aca="false">IF(LEN(VLOOKUP($A553,#REF!,4,FALSE())),UPPER(RIGHT(VLOOKUP($A553,#REF!,4,FALSE()), 1)),"")</f>
        <v>#VALUE!</v>
      </c>
      <c r="K553" s="90" t="e">
        <f aca="false">IF(LEN(VLOOKUP($A553,#REF!,5,FALSE())),UPPER(RIGHT(VLOOKUP($A553,#REF!,5,FALSE()), 1)),"")</f>
        <v>#VALUE!</v>
      </c>
      <c r="L553" s="90" t="e">
        <f aca="false">IF(LEN(VLOOKUP($A553,#REF!,6,FALSE())),UPPER(RIGHT(VLOOKUP($A553,#REF!,6,FALSE()), 1)),"")</f>
        <v>#VALUE!</v>
      </c>
      <c r="M553" s="91" t="e">
        <f aca="false">IF(LEN(VLOOKUP($A553,#REF!,7,FALSE())),UPPER(RIGHT(VLOOKUP($A553,#REF!,7,FALSE()), 1)),"")</f>
        <v>#VALUE!</v>
      </c>
      <c r="N553" s="185"/>
      <c r="O553" s="185"/>
      <c r="P553" s="185"/>
      <c r="Q553" s="185"/>
      <c r="R553" s="185"/>
      <c r="S553" s="100" t="e">
        <f aca="false">HLOOKUP("Device Tree Pin Name",#REF!,MATCH($A553,#REF!,0),FALSE())</f>
        <v>#VALUE!</v>
      </c>
      <c r="T553" s="95" t="e">
        <f aca="false">HLOOKUP("power rail",#REF!,MATCH($A553,#REF!,0),FALSE())</f>
        <v>#VALUE!</v>
      </c>
      <c r="U553" s="96" t="e">
        <f aca="false">HLOOKUP("Wake Capable",#REF!,MATCH($A553,#REF!,0),FALSE())</f>
        <v>#VALUE!</v>
      </c>
      <c r="V553" s="96" t="e">
        <f aca="false">HLOOKUP("Strap",#REF!,MATCH($A553,#REF!,0),FALSE())</f>
        <v>#VALUE!</v>
      </c>
      <c r="W553" s="96"/>
      <c r="X553" s="96"/>
      <c r="Y553" s="96"/>
      <c r="Z553" s="95"/>
      <c r="AA553" s="95" t="e">
        <f aca="false">HLOOKUP("Pad type",#REF!,MATCH($A553,#REF!,0),FALSE())</f>
        <v>#VALUE!</v>
      </c>
      <c r="AB553" s="100"/>
      <c r="AC553" s="100" t="e">
        <f aca="false">HLOOKUP("POR Pin State",#REF!,MATCH($A553,#REF!,0),FALSE())</f>
        <v>#VALUE!</v>
      </c>
      <c r="AD553" s="186"/>
      <c r="AE553" s="187"/>
      <c r="AF553" s="187"/>
      <c r="AG553" s="187"/>
      <c r="AH553" s="188"/>
      <c r="AI553" s="188"/>
      <c r="AJ553" s="189"/>
      <c r="AK553" s="189"/>
      <c r="AL553" s="189"/>
      <c r="AM553" s="189"/>
      <c r="AN553" s="189"/>
      <c r="AO553" s="189"/>
      <c r="AP553" s="189"/>
      <c r="AQ553" s="194" t="s">
        <v>1258</v>
      </c>
      <c r="AR553" s="104"/>
      <c r="AS553" s="104"/>
      <c r="AT553" s="104"/>
      <c r="AU553" s="104"/>
      <c r="AV553" s="104"/>
      <c r="AW553" s="104"/>
      <c r="AX553" s="104"/>
      <c r="AY553" s="104"/>
      <c r="AZ553" s="104"/>
      <c r="BA553" s="104"/>
      <c r="BB553" s="162"/>
      <c r="BC553" s="104"/>
      <c r="BD553" s="214"/>
      <c r="BE553" s="213" t="s">
        <v>1259</v>
      </c>
      <c r="BF553" s="108" t="e">
        <f aca="false">VLOOKUP($A553,#REF!, 34, FALSE())</f>
        <v>#VALUE!</v>
      </c>
      <c r="BG553" s="108" t="e">
        <f aca="false">VLOOKUP($A553,#REF!, 22, FALSE())</f>
        <v>#VALUE!</v>
      </c>
      <c r="BH553" s="109"/>
    </row>
    <row r="554" s="193" customFormat="true" ht="12.75" hidden="false" customHeight="true" outlineLevel="0" collapsed="false">
      <c r="A554" s="133" t="s">
        <v>1260</v>
      </c>
      <c r="B554" s="86" t="e">
        <f aca="false">VLOOKUP($A554,#REF!, 34, FALSE())</f>
        <v>#VALUE!</v>
      </c>
      <c r="C554" s="87" t="str">
        <f aca="false">CONCATENATE("unused_",A554)</f>
        <v>unused_DDR_XM0_B3D5</v>
      </c>
      <c r="D554" s="88" t="e">
        <f aca="false">IF(LEN(VLOOKUP($A554,#REF!,8,FALSE())),LEFT(VLOOKUP($A554,#REF!,8,FALSE()),LEN(VLOOKUP($A554,#REF!,8,FALSE()))-2),"")</f>
        <v>#VALUE!</v>
      </c>
      <c r="E554" s="89" t="e">
        <f aca="false">IF(LEN(VLOOKUP($A554,#REF!,4,FALSE())),IF(INDEX(#REF!,MATCH($A554,#REF!,0),1),LEFT(VLOOKUP($A554,#REF!,4,FALSE()),LEN(VLOOKUP($A554,#REF!,4,FALSE()))-2),CONCATENATE(LEFT(VLOOKUP($A554,#REF!,4,FALSE()),LEN(VLOOKUP($A554,#REF!,4,FALSE()))-2),"*")),"")</f>
        <v>#VALUE!</v>
      </c>
      <c r="F554" s="90" t="e">
        <f aca="false">IF(LEN(VLOOKUP($A554,#REF!,5,FALSE())),IF(INDEX(#REF!,MATCH($A554,#REF!,0),2),LEFT(VLOOKUP($A554,#REF!,5,FALSE()),LEN(VLOOKUP($A554,#REF!,5,FALSE()))-2),CONCATENATE(LEFT(VLOOKUP($A554,#REF!,5,FALSE()),LEN(VLOOKUP($A554,#REF!,5,FALSE()))-2),"*")),"")</f>
        <v>#VALUE!</v>
      </c>
      <c r="G554" s="90" t="e">
        <f aca="false">IF(LEN(VLOOKUP($A554,#REF!,6,FALSE())),IF(INDEX(#REF!,MATCH($A554,#REF!,0),3),LEFT(VLOOKUP($A554,#REF!,6,FALSE()),LEN(VLOOKUP($A554,#REF!,6,FALSE()))-2),CONCATENATE(LEFT(VLOOKUP($A554,#REF!,6,FALSE()),LEN(VLOOKUP($A554,#REF!,6,FALSE()))-2),"*")),"")</f>
        <v>#VALUE!</v>
      </c>
      <c r="H554" s="91" t="e">
        <f aca="false">IF(LEN(VLOOKUP($A554,#REF!,7,FALSE())),IF(INDEX(#REF!,MATCH($A554,#REF!,0),4),LEFT(VLOOKUP($A554,#REF!,7,FALSE()),LEN(VLOOKUP($A554,#REF!,7,FALSE()))-2),CONCATENATE(LEFT(VLOOKUP($A554,#REF!,7,FALSE()),LEN(VLOOKUP($A554,#REF!,7,FALSE()))-2),"*")),"")</f>
        <v>#VALUE!</v>
      </c>
      <c r="I554" s="92" t="e">
        <f aca="false">IF(LEN(VLOOKUP($A554,#REF!,8,FALSE())),UPPER(RIGHT(VLOOKUP($A554,#REF!,8,FALSE()), 1)),"")</f>
        <v>#VALUE!</v>
      </c>
      <c r="J554" s="90" t="e">
        <f aca="false">IF(LEN(VLOOKUP($A554,#REF!,4,FALSE())),UPPER(RIGHT(VLOOKUP($A554,#REF!,4,FALSE()), 1)),"")</f>
        <v>#VALUE!</v>
      </c>
      <c r="K554" s="90" t="e">
        <f aca="false">IF(LEN(VLOOKUP($A554,#REF!,5,FALSE())),UPPER(RIGHT(VLOOKUP($A554,#REF!,5,FALSE()), 1)),"")</f>
        <v>#VALUE!</v>
      </c>
      <c r="L554" s="90" t="e">
        <f aca="false">IF(LEN(VLOOKUP($A554,#REF!,6,FALSE())),UPPER(RIGHT(VLOOKUP($A554,#REF!,6,FALSE()), 1)),"")</f>
        <v>#VALUE!</v>
      </c>
      <c r="M554" s="91" t="e">
        <f aca="false">IF(LEN(VLOOKUP($A554,#REF!,7,FALSE())),UPPER(RIGHT(VLOOKUP($A554,#REF!,7,FALSE()), 1)),"")</f>
        <v>#VALUE!</v>
      </c>
      <c r="N554" s="185"/>
      <c r="O554" s="185"/>
      <c r="P554" s="185"/>
      <c r="Q554" s="185"/>
      <c r="R554" s="185"/>
      <c r="S554" s="100" t="e">
        <f aca="false">HLOOKUP("Device Tree Pin Name",#REF!,MATCH($A554,#REF!,0),FALSE())</f>
        <v>#VALUE!</v>
      </c>
      <c r="T554" s="95" t="e">
        <f aca="false">HLOOKUP("power rail",#REF!,MATCH($A554,#REF!,0),FALSE())</f>
        <v>#VALUE!</v>
      </c>
      <c r="U554" s="96" t="e">
        <f aca="false">HLOOKUP("Wake Capable",#REF!,MATCH($A554,#REF!,0),FALSE())</f>
        <v>#VALUE!</v>
      </c>
      <c r="V554" s="96" t="e">
        <f aca="false">HLOOKUP("Strap",#REF!,MATCH($A554,#REF!,0),FALSE())</f>
        <v>#VALUE!</v>
      </c>
      <c r="W554" s="96"/>
      <c r="X554" s="96"/>
      <c r="Y554" s="96"/>
      <c r="Z554" s="95"/>
      <c r="AA554" s="95" t="e">
        <f aca="false">HLOOKUP("Pad type",#REF!,MATCH($A554,#REF!,0),FALSE())</f>
        <v>#VALUE!</v>
      </c>
      <c r="AB554" s="100"/>
      <c r="AC554" s="100" t="e">
        <f aca="false">HLOOKUP("POR Pin State",#REF!,MATCH($A554,#REF!,0),FALSE())</f>
        <v>#VALUE!</v>
      </c>
      <c r="AD554" s="186"/>
      <c r="AE554" s="187"/>
      <c r="AF554" s="187"/>
      <c r="AG554" s="187"/>
      <c r="AH554" s="188"/>
      <c r="AI554" s="188"/>
      <c r="AJ554" s="189"/>
      <c r="AK554" s="189"/>
      <c r="AL554" s="189"/>
      <c r="AM554" s="189"/>
      <c r="AN554" s="189"/>
      <c r="AO554" s="189"/>
      <c r="AP554" s="189"/>
      <c r="AQ554" s="194" t="s">
        <v>1261</v>
      </c>
      <c r="AR554" s="104"/>
      <c r="AS554" s="104"/>
      <c r="AT554" s="104"/>
      <c r="AU554" s="104"/>
      <c r="AV554" s="104"/>
      <c r="AW554" s="104"/>
      <c r="AX554" s="104"/>
      <c r="AY554" s="104"/>
      <c r="AZ554" s="104"/>
      <c r="BA554" s="104"/>
      <c r="BB554" s="162"/>
      <c r="BC554" s="104"/>
      <c r="BD554" s="214"/>
      <c r="BE554" s="213" t="s">
        <v>1262</v>
      </c>
      <c r="BF554" s="108" t="e">
        <f aca="false">VLOOKUP($A554,#REF!, 34, FALSE())</f>
        <v>#VALUE!</v>
      </c>
      <c r="BG554" s="108" t="e">
        <f aca="false">VLOOKUP($A554,#REF!, 22, FALSE())</f>
        <v>#VALUE!</v>
      </c>
      <c r="BH554" s="109"/>
    </row>
    <row r="555" s="193" customFormat="true" ht="12.75" hidden="false" customHeight="true" outlineLevel="0" collapsed="false">
      <c r="A555" s="133" t="s">
        <v>1263</v>
      </c>
      <c r="B555" s="86" t="e">
        <f aca="false">VLOOKUP($A555,#REF!, 34, FALSE())</f>
        <v>#VALUE!</v>
      </c>
      <c r="C555" s="87" t="str">
        <f aca="false">CONCATENATE("unused_",A555)</f>
        <v>unused_DDR_XM0_B3D6</v>
      </c>
      <c r="D555" s="88" t="e">
        <f aca="false">IF(LEN(VLOOKUP($A555,#REF!,8,FALSE())),LEFT(VLOOKUP($A555,#REF!,8,FALSE()),LEN(VLOOKUP($A555,#REF!,8,FALSE()))-2),"")</f>
        <v>#VALUE!</v>
      </c>
      <c r="E555" s="89" t="e">
        <f aca="false">IF(LEN(VLOOKUP($A555,#REF!,4,FALSE())),IF(INDEX(#REF!,MATCH($A555,#REF!,0),1),LEFT(VLOOKUP($A555,#REF!,4,FALSE()),LEN(VLOOKUP($A555,#REF!,4,FALSE()))-2),CONCATENATE(LEFT(VLOOKUP($A555,#REF!,4,FALSE()),LEN(VLOOKUP($A555,#REF!,4,FALSE()))-2),"*")),"")</f>
        <v>#VALUE!</v>
      </c>
      <c r="F555" s="90" t="e">
        <f aca="false">IF(LEN(VLOOKUP($A555,#REF!,5,FALSE())),IF(INDEX(#REF!,MATCH($A555,#REF!,0),2),LEFT(VLOOKUP($A555,#REF!,5,FALSE()),LEN(VLOOKUP($A555,#REF!,5,FALSE()))-2),CONCATENATE(LEFT(VLOOKUP($A555,#REF!,5,FALSE()),LEN(VLOOKUP($A555,#REF!,5,FALSE()))-2),"*")),"")</f>
        <v>#VALUE!</v>
      </c>
      <c r="G555" s="90" t="e">
        <f aca="false">IF(LEN(VLOOKUP($A555,#REF!,6,FALSE())),IF(INDEX(#REF!,MATCH($A555,#REF!,0),3),LEFT(VLOOKUP($A555,#REF!,6,FALSE()),LEN(VLOOKUP($A555,#REF!,6,FALSE()))-2),CONCATENATE(LEFT(VLOOKUP($A555,#REF!,6,FALSE()),LEN(VLOOKUP($A555,#REF!,6,FALSE()))-2),"*")),"")</f>
        <v>#VALUE!</v>
      </c>
      <c r="H555" s="91" t="e">
        <f aca="false">IF(LEN(VLOOKUP($A555,#REF!,7,FALSE())),IF(INDEX(#REF!,MATCH($A555,#REF!,0),4),LEFT(VLOOKUP($A555,#REF!,7,FALSE()),LEN(VLOOKUP($A555,#REF!,7,FALSE()))-2),CONCATENATE(LEFT(VLOOKUP($A555,#REF!,7,FALSE()),LEN(VLOOKUP($A555,#REF!,7,FALSE()))-2),"*")),"")</f>
        <v>#VALUE!</v>
      </c>
      <c r="I555" s="92" t="e">
        <f aca="false">IF(LEN(VLOOKUP($A555,#REF!,8,FALSE())),UPPER(RIGHT(VLOOKUP($A555,#REF!,8,FALSE()), 1)),"")</f>
        <v>#VALUE!</v>
      </c>
      <c r="J555" s="90" t="e">
        <f aca="false">IF(LEN(VLOOKUP($A555,#REF!,4,FALSE())),UPPER(RIGHT(VLOOKUP($A555,#REF!,4,FALSE()), 1)),"")</f>
        <v>#VALUE!</v>
      </c>
      <c r="K555" s="90" t="e">
        <f aca="false">IF(LEN(VLOOKUP($A555,#REF!,5,FALSE())),UPPER(RIGHT(VLOOKUP($A555,#REF!,5,FALSE()), 1)),"")</f>
        <v>#VALUE!</v>
      </c>
      <c r="L555" s="90" t="e">
        <f aca="false">IF(LEN(VLOOKUP($A555,#REF!,6,FALSE())),UPPER(RIGHT(VLOOKUP($A555,#REF!,6,FALSE()), 1)),"")</f>
        <v>#VALUE!</v>
      </c>
      <c r="M555" s="91" t="e">
        <f aca="false">IF(LEN(VLOOKUP($A555,#REF!,7,FALSE())),UPPER(RIGHT(VLOOKUP($A555,#REF!,7,FALSE()), 1)),"")</f>
        <v>#VALUE!</v>
      </c>
      <c r="N555" s="185"/>
      <c r="O555" s="185"/>
      <c r="P555" s="185"/>
      <c r="Q555" s="185"/>
      <c r="R555" s="185"/>
      <c r="S555" s="100" t="e">
        <f aca="false">HLOOKUP("Device Tree Pin Name",#REF!,MATCH($A555,#REF!,0),FALSE())</f>
        <v>#VALUE!</v>
      </c>
      <c r="T555" s="95" t="e">
        <f aca="false">HLOOKUP("power rail",#REF!,MATCH($A555,#REF!,0),FALSE())</f>
        <v>#VALUE!</v>
      </c>
      <c r="U555" s="96" t="e">
        <f aca="false">HLOOKUP("Wake Capable",#REF!,MATCH($A555,#REF!,0),FALSE())</f>
        <v>#VALUE!</v>
      </c>
      <c r="V555" s="96" t="e">
        <f aca="false">HLOOKUP("Strap",#REF!,MATCH($A555,#REF!,0),FALSE())</f>
        <v>#VALUE!</v>
      </c>
      <c r="W555" s="96"/>
      <c r="X555" s="96"/>
      <c r="Y555" s="96"/>
      <c r="Z555" s="95"/>
      <c r="AA555" s="95" t="e">
        <f aca="false">HLOOKUP("Pad type",#REF!,MATCH($A555,#REF!,0),FALSE())</f>
        <v>#VALUE!</v>
      </c>
      <c r="AB555" s="100"/>
      <c r="AC555" s="100" t="e">
        <f aca="false">HLOOKUP("POR Pin State",#REF!,MATCH($A555,#REF!,0),FALSE())</f>
        <v>#VALUE!</v>
      </c>
      <c r="AD555" s="186"/>
      <c r="AE555" s="187"/>
      <c r="AF555" s="187"/>
      <c r="AG555" s="187"/>
      <c r="AH555" s="188"/>
      <c r="AI555" s="188"/>
      <c r="AJ555" s="189"/>
      <c r="AK555" s="189"/>
      <c r="AL555" s="189"/>
      <c r="AM555" s="189"/>
      <c r="AN555" s="189"/>
      <c r="AO555" s="189"/>
      <c r="AP555" s="189"/>
      <c r="AQ555" s="194" t="s">
        <v>1264</v>
      </c>
      <c r="AR555" s="104"/>
      <c r="AS555" s="104"/>
      <c r="AT555" s="104"/>
      <c r="AU555" s="104"/>
      <c r="AV555" s="104"/>
      <c r="AW555" s="104"/>
      <c r="AX555" s="104"/>
      <c r="AY555" s="104"/>
      <c r="AZ555" s="104"/>
      <c r="BA555" s="104"/>
      <c r="BB555" s="162"/>
      <c r="BC555" s="104"/>
      <c r="BD555" s="214"/>
      <c r="BE555" s="213" t="s">
        <v>1265</v>
      </c>
      <c r="BF555" s="108" t="e">
        <f aca="false">VLOOKUP($A555,#REF!, 34, FALSE())</f>
        <v>#VALUE!</v>
      </c>
      <c r="BG555" s="108" t="e">
        <f aca="false">VLOOKUP($A555,#REF!, 22, FALSE())</f>
        <v>#VALUE!</v>
      </c>
      <c r="BH555" s="109"/>
    </row>
    <row r="556" s="193" customFormat="true" ht="12.75" hidden="false" customHeight="true" outlineLevel="0" collapsed="false">
      <c r="A556" s="133" t="s">
        <v>1266</v>
      </c>
      <c r="B556" s="86" t="e">
        <f aca="false">VLOOKUP($A556,#REF!, 34, FALSE())</f>
        <v>#VALUE!</v>
      </c>
      <c r="C556" s="87" t="str">
        <f aca="false">CONCATENATE("unused_",A556)</f>
        <v>unused_DDR_XM0_B3D7</v>
      </c>
      <c r="D556" s="88" t="e">
        <f aca="false">IF(LEN(VLOOKUP($A556,#REF!,8,FALSE())),LEFT(VLOOKUP($A556,#REF!,8,FALSE()),LEN(VLOOKUP($A556,#REF!,8,FALSE()))-2),"")</f>
        <v>#VALUE!</v>
      </c>
      <c r="E556" s="89" t="e">
        <f aca="false">IF(LEN(VLOOKUP($A556,#REF!,4,FALSE())),IF(INDEX(#REF!,MATCH($A556,#REF!,0),1),LEFT(VLOOKUP($A556,#REF!,4,FALSE()),LEN(VLOOKUP($A556,#REF!,4,FALSE()))-2),CONCATENATE(LEFT(VLOOKUP($A556,#REF!,4,FALSE()),LEN(VLOOKUP($A556,#REF!,4,FALSE()))-2),"*")),"")</f>
        <v>#VALUE!</v>
      </c>
      <c r="F556" s="90" t="e">
        <f aca="false">IF(LEN(VLOOKUP($A556,#REF!,5,FALSE())),IF(INDEX(#REF!,MATCH($A556,#REF!,0),2),LEFT(VLOOKUP($A556,#REF!,5,FALSE()),LEN(VLOOKUP($A556,#REF!,5,FALSE()))-2),CONCATENATE(LEFT(VLOOKUP($A556,#REF!,5,FALSE()),LEN(VLOOKUP($A556,#REF!,5,FALSE()))-2),"*")),"")</f>
        <v>#VALUE!</v>
      </c>
      <c r="G556" s="90" t="e">
        <f aca="false">IF(LEN(VLOOKUP($A556,#REF!,6,FALSE())),IF(INDEX(#REF!,MATCH($A556,#REF!,0),3),LEFT(VLOOKUP($A556,#REF!,6,FALSE()),LEN(VLOOKUP($A556,#REF!,6,FALSE()))-2),CONCATENATE(LEFT(VLOOKUP($A556,#REF!,6,FALSE()),LEN(VLOOKUP($A556,#REF!,6,FALSE()))-2),"*")),"")</f>
        <v>#VALUE!</v>
      </c>
      <c r="H556" s="91" t="e">
        <f aca="false">IF(LEN(VLOOKUP($A556,#REF!,7,FALSE())),IF(INDEX(#REF!,MATCH($A556,#REF!,0),4),LEFT(VLOOKUP($A556,#REF!,7,FALSE()),LEN(VLOOKUP($A556,#REF!,7,FALSE()))-2),CONCATENATE(LEFT(VLOOKUP($A556,#REF!,7,FALSE()),LEN(VLOOKUP($A556,#REF!,7,FALSE()))-2),"*")),"")</f>
        <v>#VALUE!</v>
      </c>
      <c r="I556" s="92" t="e">
        <f aca="false">IF(LEN(VLOOKUP($A556,#REF!,8,FALSE())),UPPER(RIGHT(VLOOKUP($A556,#REF!,8,FALSE()), 1)),"")</f>
        <v>#VALUE!</v>
      </c>
      <c r="J556" s="90" t="e">
        <f aca="false">IF(LEN(VLOOKUP($A556,#REF!,4,FALSE())),UPPER(RIGHT(VLOOKUP($A556,#REF!,4,FALSE()), 1)),"")</f>
        <v>#VALUE!</v>
      </c>
      <c r="K556" s="90" t="e">
        <f aca="false">IF(LEN(VLOOKUP($A556,#REF!,5,FALSE())),UPPER(RIGHT(VLOOKUP($A556,#REF!,5,FALSE()), 1)),"")</f>
        <v>#VALUE!</v>
      </c>
      <c r="L556" s="90" t="e">
        <f aca="false">IF(LEN(VLOOKUP($A556,#REF!,6,FALSE())),UPPER(RIGHT(VLOOKUP($A556,#REF!,6,FALSE()), 1)),"")</f>
        <v>#VALUE!</v>
      </c>
      <c r="M556" s="91" t="e">
        <f aca="false">IF(LEN(VLOOKUP($A556,#REF!,7,FALSE())),UPPER(RIGHT(VLOOKUP($A556,#REF!,7,FALSE()), 1)),"")</f>
        <v>#VALUE!</v>
      </c>
      <c r="N556" s="185"/>
      <c r="O556" s="185"/>
      <c r="P556" s="185"/>
      <c r="Q556" s="185"/>
      <c r="R556" s="185"/>
      <c r="S556" s="100" t="e">
        <f aca="false">HLOOKUP("Device Tree Pin Name",#REF!,MATCH($A556,#REF!,0),FALSE())</f>
        <v>#VALUE!</v>
      </c>
      <c r="T556" s="95" t="e">
        <f aca="false">HLOOKUP("power rail",#REF!,MATCH($A556,#REF!,0),FALSE())</f>
        <v>#VALUE!</v>
      </c>
      <c r="U556" s="96" t="e">
        <f aca="false">HLOOKUP("Wake Capable",#REF!,MATCH($A556,#REF!,0),FALSE())</f>
        <v>#VALUE!</v>
      </c>
      <c r="V556" s="96" t="e">
        <f aca="false">HLOOKUP("Strap",#REF!,MATCH($A556,#REF!,0),FALSE())</f>
        <v>#VALUE!</v>
      </c>
      <c r="W556" s="96"/>
      <c r="X556" s="96"/>
      <c r="Y556" s="96"/>
      <c r="Z556" s="95"/>
      <c r="AA556" s="95" t="e">
        <f aca="false">HLOOKUP("Pad type",#REF!,MATCH($A556,#REF!,0),FALSE())</f>
        <v>#VALUE!</v>
      </c>
      <c r="AB556" s="100"/>
      <c r="AC556" s="100" t="e">
        <f aca="false">HLOOKUP("POR Pin State",#REF!,MATCH($A556,#REF!,0),FALSE())</f>
        <v>#VALUE!</v>
      </c>
      <c r="AD556" s="186"/>
      <c r="AE556" s="187"/>
      <c r="AF556" s="187"/>
      <c r="AG556" s="187"/>
      <c r="AH556" s="188"/>
      <c r="AI556" s="188"/>
      <c r="AJ556" s="189"/>
      <c r="AK556" s="189"/>
      <c r="AL556" s="189"/>
      <c r="AM556" s="189"/>
      <c r="AN556" s="189"/>
      <c r="AO556" s="189"/>
      <c r="AP556" s="189"/>
      <c r="AQ556" s="194" t="s">
        <v>1267</v>
      </c>
      <c r="AR556" s="104"/>
      <c r="AS556" s="104"/>
      <c r="AT556" s="104"/>
      <c r="AU556" s="104"/>
      <c r="AV556" s="104"/>
      <c r="AW556" s="104"/>
      <c r="AX556" s="104"/>
      <c r="AY556" s="104"/>
      <c r="AZ556" s="104"/>
      <c r="BA556" s="104"/>
      <c r="BB556" s="162"/>
      <c r="BC556" s="104"/>
      <c r="BD556" s="214"/>
      <c r="BE556" s="213" t="s">
        <v>1268</v>
      </c>
      <c r="BF556" s="108" t="e">
        <f aca="false">VLOOKUP($A556,#REF!, 34, FALSE())</f>
        <v>#VALUE!</v>
      </c>
      <c r="BG556" s="108" t="e">
        <f aca="false">VLOOKUP($A556,#REF!, 22, FALSE())</f>
        <v>#VALUE!</v>
      </c>
      <c r="BH556" s="109"/>
    </row>
    <row r="557" s="193" customFormat="true" ht="12.75" hidden="false" customHeight="true" outlineLevel="0" collapsed="false">
      <c r="A557" s="133" t="s">
        <v>1269</v>
      </c>
      <c r="B557" s="86" t="e">
        <f aca="false">VLOOKUP($A557,#REF!, 34, FALSE())</f>
        <v>#VALUE!</v>
      </c>
      <c r="C557" s="87" t="str">
        <f aca="false">CONCATENATE("unused_",A557)</f>
        <v>unused_DDR_XM0_B3DMI</v>
      </c>
      <c r="D557" s="88" t="e">
        <f aca="false">IF(LEN(VLOOKUP($A557,#REF!,8,FALSE())),LEFT(VLOOKUP($A557,#REF!,8,FALSE()),LEN(VLOOKUP($A557,#REF!,8,FALSE()))-2),"")</f>
        <v>#VALUE!</v>
      </c>
      <c r="E557" s="89" t="e">
        <f aca="false">IF(LEN(VLOOKUP($A557,#REF!,4,FALSE())),IF(INDEX(#REF!,MATCH($A557,#REF!,0),1),LEFT(VLOOKUP($A557,#REF!,4,FALSE()),LEN(VLOOKUP($A557,#REF!,4,FALSE()))-2),CONCATENATE(LEFT(VLOOKUP($A557,#REF!,4,FALSE()),LEN(VLOOKUP($A557,#REF!,4,FALSE()))-2),"*")),"")</f>
        <v>#VALUE!</v>
      </c>
      <c r="F557" s="90" t="e">
        <f aca="false">IF(LEN(VLOOKUP($A557,#REF!,5,FALSE())),IF(INDEX(#REF!,MATCH($A557,#REF!,0),2),LEFT(VLOOKUP($A557,#REF!,5,FALSE()),LEN(VLOOKUP($A557,#REF!,5,FALSE()))-2),CONCATENATE(LEFT(VLOOKUP($A557,#REF!,5,FALSE()),LEN(VLOOKUP($A557,#REF!,5,FALSE()))-2),"*")),"")</f>
        <v>#VALUE!</v>
      </c>
      <c r="G557" s="90" t="e">
        <f aca="false">IF(LEN(VLOOKUP($A557,#REF!,6,FALSE())),IF(INDEX(#REF!,MATCH($A557,#REF!,0),3),LEFT(VLOOKUP($A557,#REF!,6,FALSE()),LEN(VLOOKUP($A557,#REF!,6,FALSE()))-2),CONCATENATE(LEFT(VLOOKUP($A557,#REF!,6,FALSE()),LEN(VLOOKUP($A557,#REF!,6,FALSE()))-2),"*")),"")</f>
        <v>#VALUE!</v>
      </c>
      <c r="H557" s="91" t="e">
        <f aca="false">IF(LEN(VLOOKUP($A557,#REF!,7,FALSE())),IF(INDEX(#REF!,MATCH($A557,#REF!,0),4),LEFT(VLOOKUP($A557,#REF!,7,FALSE()),LEN(VLOOKUP($A557,#REF!,7,FALSE()))-2),CONCATENATE(LEFT(VLOOKUP($A557,#REF!,7,FALSE()),LEN(VLOOKUP($A557,#REF!,7,FALSE()))-2),"*")),"")</f>
        <v>#VALUE!</v>
      </c>
      <c r="I557" s="92" t="e">
        <f aca="false">IF(LEN(VLOOKUP($A557,#REF!,8,FALSE())),UPPER(RIGHT(VLOOKUP($A557,#REF!,8,FALSE()), 1)),"")</f>
        <v>#VALUE!</v>
      </c>
      <c r="J557" s="90" t="e">
        <f aca="false">IF(LEN(VLOOKUP($A557,#REF!,4,FALSE())),UPPER(RIGHT(VLOOKUP($A557,#REF!,4,FALSE()), 1)),"")</f>
        <v>#VALUE!</v>
      </c>
      <c r="K557" s="90" t="e">
        <f aca="false">IF(LEN(VLOOKUP($A557,#REF!,5,FALSE())),UPPER(RIGHT(VLOOKUP($A557,#REF!,5,FALSE()), 1)),"")</f>
        <v>#VALUE!</v>
      </c>
      <c r="L557" s="90" t="e">
        <f aca="false">IF(LEN(VLOOKUP($A557,#REF!,6,FALSE())),UPPER(RIGHT(VLOOKUP($A557,#REF!,6,FALSE()), 1)),"")</f>
        <v>#VALUE!</v>
      </c>
      <c r="M557" s="91" t="e">
        <f aca="false">IF(LEN(VLOOKUP($A557,#REF!,7,FALSE())),UPPER(RIGHT(VLOOKUP($A557,#REF!,7,FALSE()), 1)),"")</f>
        <v>#VALUE!</v>
      </c>
      <c r="N557" s="185"/>
      <c r="O557" s="185"/>
      <c r="P557" s="185"/>
      <c r="Q557" s="185"/>
      <c r="R557" s="185"/>
      <c r="S557" s="100" t="e">
        <f aca="false">HLOOKUP("Device Tree Pin Name",#REF!,MATCH($A557,#REF!,0),FALSE())</f>
        <v>#VALUE!</v>
      </c>
      <c r="T557" s="95" t="e">
        <f aca="false">HLOOKUP("power rail",#REF!,MATCH($A557,#REF!,0),FALSE())</f>
        <v>#VALUE!</v>
      </c>
      <c r="U557" s="96" t="e">
        <f aca="false">HLOOKUP("Wake Capable",#REF!,MATCH($A557,#REF!,0),FALSE())</f>
        <v>#VALUE!</v>
      </c>
      <c r="V557" s="96" t="e">
        <f aca="false">HLOOKUP("Strap",#REF!,MATCH($A557,#REF!,0),FALSE())</f>
        <v>#VALUE!</v>
      </c>
      <c r="W557" s="96"/>
      <c r="X557" s="96"/>
      <c r="Y557" s="96"/>
      <c r="Z557" s="95"/>
      <c r="AA557" s="95" t="e">
        <f aca="false">HLOOKUP("Pad type",#REF!,MATCH($A557,#REF!,0),FALSE())</f>
        <v>#VALUE!</v>
      </c>
      <c r="AB557" s="100"/>
      <c r="AC557" s="100" t="e">
        <f aca="false">HLOOKUP("POR Pin State",#REF!,MATCH($A557,#REF!,0),FALSE())</f>
        <v>#VALUE!</v>
      </c>
      <c r="AD557" s="186"/>
      <c r="AE557" s="187"/>
      <c r="AF557" s="187"/>
      <c r="AG557" s="187"/>
      <c r="AH557" s="188"/>
      <c r="AI557" s="188"/>
      <c r="AJ557" s="189"/>
      <c r="AK557" s="189"/>
      <c r="AL557" s="189"/>
      <c r="AM557" s="189"/>
      <c r="AN557" s="189"/>
      <c r="AO557" s="189"/>
      <c r="AP557" s="189"/>
      <c r="AQ557" s="194" t="s">
        <v>1269</v>
      </c>
      <c r="AR557" s="104"/>
      <c r="AS557" s="104"/>
      <c r="AT557" s="104"/>
      <c r="AU557" s="104"/>
      <c r="AV557" s="104"/>
      <c r="AW557" s="104"/>
      <c r="AX557" s="104"/>
      <c r="AY557" s="104"/>
      <c r="AZ557" s="104"/>
      <c r="BA557" s="104"/>
      <c r="BB557" s="162"/>
      <c r="BC557" s="104"/>
      <c r="BD557" s="214"/>
      <c r="BE557" s="213" t="s">
        <v>1270</v>
      </c>
      <c r="BF557" s="108" t="e">
        <f aca="false">VLOOKUP($A557,#REF!, 34, FALSE())</f>
        <v>#VALUE!</v>
      </c>
      <c r="BG557" s="108" t="e">
        <f aca="false">VLOOKUP($A557,#REF!, 22, FALSE())</f>
        <v>#VALUE!</v>
      </c>
      <c r="BH557" s="109"/>
    </row>
    <row r="558" s="193" customFormat="true" ht="12.75" hidden="false" customHeight="true" outlineLevel="0" collapsed="false">
      <c r="A558" s="1" t="s">
        <v>1271</v>
      </c>
      <c r="B558" s="86" t="e">
        <f aca="false">VLOOKUP($A558,#REF!, 34, FALSE())</f>
        <v>#VALUE!</v>
      </c>
      <c r="C558" s="87" t="str">
        <f aca="false">CONCATENATE("unused_",A558)</f>
        <v>unused_DDR_XM0_B3WCK_P</v>
      </c>
      <c r="D558" s="88" t="e">
        <f aca="false">IF(LEN(VLOOKUP($A558,#REF!,8,FALSE())),LEFT(VLOOKUP($A558,#REF!,8,FALSE()),LEN(VLOOKUP($A558,#REF!,8,FALSE()))-2),"")</f>
        <v>#VALUE!</v>
      </c>
      <c r="E558" s="89" t="e">
        <f aca="false">IF(LEN(VLOOKUP($A558,#REF!,4,FALSE())),IF(INDEX(#REF!,MATCH($A558,#REF!,0),1),LEFT(VLOOKUP($A558,#REF!,4,FALSE()),LEN(VLOOKUP($A558,#REF!,4,FALSE()))-2),CONCATENATE(LEFT(VLOOKUP($A558,#REF!,4,FALSE()),LEN(VLOOKUP($A558,#REF!,4,FALSE()))-2),"*")),"")</f>
        <v>#VALUE!</v>
      </c>
      <c r="F558" s="90" t="e">
        <f aca="false">IF(LEN(VLOOKUP($A558,#REF!,5,FALSE())),IF(INDEX(#REF!,MATCH($A558,#REF!,0),2),LEFT(VLOOKUP($A558,#REF!,5,FALSE()),LEN(VLOOKUP($A558,#REF!,5,FALSE()))-2),CONCATENATE(LEFT(VLOOKUP($A558,#REF!,5,FALSE()),LEN(VLOOKUP($A558,#REF!,5,FALSE()))-2),"*")),"")</f>
        <v>#VALUE!</v>
      </c>
      <c r="G558" s="90" t="e">
        <f aca="false">IF(LEN(VLOOKUP($A558,#REF!,6,FALSE())),IF(INDEX(#REF!,MATCH($A558,#REF!,0),3),LEFT(VLOOKUP($A558,#REF!,6,FALSE()),LEN(VLOOKUP($A558,#REF!,6,FALSE()))-2),CONCATENATE(LEFT(VLOOKUP($A558,#REF!,6,FALSE()),LEN(VLOOKUP($A558,#REF!,6,FALSE()))-2),"*")),"")</f>
        <v>#VALUE!</v>
      </c>
      <c r="H558" s="91" t="e">
        <f aca="false">IF(LEN(VLOOKUP($A558,#REF!,7,FALSE())),IF(INDEX(#REF!,MATCH($A558,#REF!,0),4),LEFT(VLOOKUP($A558,#REF!,7,FALSE()),LEN(VLOOKUP($A558,#REF!,7,FALSE()))-2),CONCATENATE(LEFT(VLOOKUP($A558,#REF!,7,FALSE()),LEN(VLOOKUP($A558,#REF!,7,FALSE()))-2),"*")),"")</f>
        <v>#VALUE!</v>
      </c>
      <c r="I558" s="92" t="e">
        <f aca="false">IF(LEN(VLOOKUP($A558,#REF!,8,FALSE())),UPPER(RIGHT(VLOOKUP($A558,#REF!,8,FALSE()), 1)),"")</f>
        <v>#VALUE!</v>
      </c>
      <c r="J558" s="90" t="e">
        <f aca="false">IF(LEN(VLOOKUP($A558,#REF!,4,FALSE())),UPPER(RIGHT(VLOOKUP($A558,#REF!,4,FALSE()), 1)),"")</f>
        <v>#VALUE!</v>
      </c>
      <c r="K558" s="90" t="e">
        <f aca="false">IF(LEN(VLOOKUP($A558,#REF!,5,FALSE())),UPPER(RIGHT(VLOOKUP($A558,#REF!,5,FALSE()), 1)),"")</f>
        <v>#VALUE!</v>
      </c>
      <c r="L558" s="90" t="e">
        <f aca="false">IF(LEN(VLOOKUP($A558,#REF!,6,FALSE())),UPPER(RIGHT(VLOOKUP($A558,#REF!,6,FALSE()), 1)),"")</f>
        <v>#VALUE!</v>
      </c>
      <c r="M558" s="91" t="e">
        <f aca="false">IF(LEN(VLOOKUP($A558,#REF!,7,FALSE())),UPPER(RIGHT(VLOOKUP($A558,#REF!,7,FALSE()), 1)),"")</f>
        <v>#VALUE!</v>
      </c>
      <c r="N558" s="185"/>
      <c r="O558" s="185"/>
      <c r="P558" s="185"/>
      <c r="Q558" s="185"/>
      <c r="R558" s="185"/>
      <c r="S558" s="100" t="e">
        <f aca="false">HLOOKUP("Device Tree Pin Name",#REF!,MATCH($A558,#REF!,0),FALSE())</f>
        <v>#VALUE!</v>
      </c>
      <c r="T558" s="95" t="e">
        <f aca="false">HLOOKUP("power rail",#REF!,MATCH($A558,#REF!,0),FALSE())</f>
        <v>#VALUE!</v>
      </c>
      <c r="U558" s="96" t="e">
        <f aca="false">HLOOKUP("Wake Capable",#REF!,MATCH($A558,#REF!,0),FALSE())</f>
        <v>#VALUE!</v>
      </c>
      <c r="V558" s="96" t="e">
        <f aca="false">HLOOKUP("Strap",#REF!,MATCH($A558,#REF!,0),FALSE())</f>
        <v>#VALUE!</v>
      </c>
      <c r="W558" s="96"/>
      <c r="X558" s="96"/>
      <c r="Y558" s="96"/>
      <c r="Z558" s="95"/>
      <c r="AA558" s="95" t="e">
        <f aca="false">HLOOKUP("Pad type",#REF!,MATCH($A558,#REF!,0),FALSE())</f>
        <v>#VALUE!</v>
      </c>
      <c r="AB558" s="100"/>
      <c r="AC558" s="100" t="e">
        <f aca="false">HLOOKUP("POR Pin State",#REF!,MATCH($A558,#REF!,0),FALSE())</f>
        <v>#VALUE!</v>
      </c>
      <c r="AD558" s="186"/>
      <c r="AE558" s="187"/>
      <c r="AF558" s="187"/>
      <c r="AG558" s="187"/>
      <c r="AH558" s="188"/>
      <c r="AI558" s="188"/>
      <c r="AJ558" s="189"/>
      <c r="AK558" s="189"/>
      <c r="AL558" s="189"/>
      <c r="AM558" s="189"/>
      <c r="AN558" s="189"/>
      <c r="AO558" s="189"/>
      <c r="AP558" s="189"/>
      <c r="AQ558" s="194" t="s">
        <v>1271</v>
      </c>
      <c r="AR558" s="104"/>
      <c r="AS558" s="104"/>
      <c r="AT558" s="104"/>
      <c r="AU558" s="104"/>
      <c r="AV558" s="104"/>
      <c r="AW558" s="104"/>
      <c r="AX558" s="104"/>
      <c r="AY558" s="104"/>
      <c r="AZ558" s="104"/>
      <c r="BA558" s="104"/>
      <c r="BB558" s="162"/>
      <c r="BC558" s="104"/>
      <c r="BD558" s="214"/>
      <c r="BE558" s="213" t="s">
        <v>1272</v>
      </c>
      <c r="BF558" s="108" t="e">
        <f aca="false">VLOOKUP($A558,#REF!, 34, FALSE())</f>
        <v>#VALUE!</v>
      </c>
      <c r="BG558" s="108" t="e">
        <f aca="false">VLOOKUP($A558,#REF!, 22, FALSE())</f>
        <v>#VALUE!</v>
      </c>
      <c r="BH558" s="109"/>
    </row>
    <row r="559" s="193" customFormat="true" ht="12.75" hidden="false" customHeight="true" outlineLevel="0" collapsed="false">
      <c r="A559" s="1" t="s">
        <v>1273</v>
      </c>
      <c r="B559" s="86" t="e">
        <f aca="false">VLOOKUP($A559,#REF!, 34, FALSE())</f>
        <v>#VALUE!</v>
      </c>
      <c r="C559" s="87" t="str">
        <f aca="false">CONCATENATE("unused_",A559)</f>
        <v>unused_DDR_XM0_B3WCK_N</v>
      </c>
      <c r="D559" s="88" t="e">
        <f aca="false">IF(LEN(VLOOKUP($A559,#REF!,8,FALSE())),LEFT(VLOOKUP($A559,#REF!,8,FALSE()),LEN(VLOOKUP($A559,#REF!,8,FALSE()))-2),"")</f>
        <v>#VALUE!</v>
      </c>
      <c r="E559" s="89" t="e">
        <f aca="false">IF(LEN(VLOOKUP($A559,#REF!,4,FALSE())),IF(INDEX(#REF!,MATCH($A559,#REF!,0),1),LEFT(VLOOKUP($A559,#REF!,4,FALSE()),LEN(VLOOKUP($A559,#REF!,4,FALSE()))-2),CONCATENATE(LEFT(VLOOKUP($A559,#REF!,4,FALSE()),LEN(VLOOKUP($A559,#REF!,4,FALSE()))-2),"*")),"")</f>
        <v>#VALUE!</v>
      </c>
      <c r="F559" s="90" t="e">
        <f aca="false">IF(LEN(VLOOKUP($A559,#REF!,5,FALSE())),IF(INDEX(#REF!,MATCH($A559,#REF!,0),2),LEFT(VLOOKUP($A559,#REF!,5,FALSE()),LEN(VLOOKUP($A559,#REF!,5,FALSE()))-2),CONCATENATE(LEFT(VLOOKUP($A559,#REF!,5,FALSE()),LEN(VLOOKUP($A559,#REF!,5,FALSE()))-2),"*")),"")</f>
        <v>#VALUE!</v>
      </c>
      <c r="G559" s="90" t="e">
        <f aca="false">IF(LEN(VLOOKUP($A559,#REF!,6,FALSE())),IF(INDEX(#REF!,MATCH($A559,#REF!,0),3),LEFT(VLOOKUP($A559,#REF!,6,FALSE()),LEN(VLOOKUP($A559,#REF!,6,FALSE()))-2),CONCATENATE(LEFT(VLOOKUP($A559,#REF!,6,FALSE()),LEN(VLOOKUP($A559,#REF!,6,FALSE()))-2),"*")),"")</f>
        <v>#VALUE!</v>
      </c>
      <c r="H559" s="91" t="e">
        <f aca="false">IF(LEN(VLOOKUP($A559,#REF!,7,FALSE())),IF(INDEX(#REF!,MATCH($A559,#REF!,0),4),LEFT(VLOOKUP($A559,#REF!,7,FALSE()),LEN(VLOOKUP($A559,#REF!,7,FALSE()))-2),CONCATENATE(LEFT(VLOOKUP($A559,#REF!,7,FALSE()),LEN(VLOOKUP($A559,#REF!,7,FALSE()))-2),"*")),"")</f>
        <v>#VALUE!</v>
      </c>
      <c r="I559" s="92" t="e">
        <f aca="false">IF(LEN(VLOOKUP($A559,#REF!,8,FALSE())),UPPER(RIGHT(VLOOKUP($A559,#REF!,8,FALSE()), 1)),"")</f>
        <v>#VALUE!</v>
      </c>
      <c r="J559" s="90" t="e">
        <f aca="false">IF(LEN(VLOOKUP($A559,#REF!,4,FALSE())),UPPER(RIGHT(VLOOKUP($A559,#REF!,4,FALSE()), 1)),"")</f>
        <v>#VALUE!</v>
      </c>
      <c r="K559" s="90" t="e">
        <f aca="false">IF(LEN(VLOOKUP($A559,#REF!,5,FALSE())),UPPER(RIGHT(VLOOKUP($A559,#REF!,5,FALSE()), 1)),"")</f>
        <v>#VALUE!</v>
      </c>
      <c r="L559" s="90" t="e">
        <f aca="false">IF(LEN(VLOOKUP($A559,#REF!,6,FALSE())),UPPER(RIGHT(VLOOKUP($A559,#REF!,6,FALSE()), 1)),"")</f>
        <v>#VALUE!</v>
      </c>
      <c r="M559" s="91" t="e">
        <f aca="false">IF(LEN(VLOOKUP($A559,#REF!,7,FALSE())),UPPER(RIGHT(VLOOKUP($A559,#REF!,7,FALSE()), 1)),"")</f>
        <v>#VALUE!</v>
      </c>
      <c r="N559" s="185"/>
      <c r="O559" s="185"/>
      <c r="P559" s="185"/>
      <c r="Q559" s="185"/>
      <c r="R559" s="185"/>
      <c r="S559" s="100" t="e">
        <f aca="false">HLOOKUP("Device Tree Pin Name",#REF!,MATCH($A559,#REF!,0),FALSE())</f>
        <v>#VALUE!</v>
      </c>
      <c r="T559" s="95" t="e">
        <f aca="false">HLOOKUP("power rail",#REF!,MATCH($A559,#REF!,0),FALSE())</f>
        <v>#VALUE!</v>
      </c>
      <c r="U559" s="96" t="e">
        <f aca="false">HLOOKUP("Wake Capable",#REF!,MATCH($A559,#REF!,0),FALSE())</f>
        <v>#VALUE!</v>
      </c>
      <c r="V559" s="96" t="e">
        <f aca="false">HLOOKUP("Strap",#REF!,MATCH($A559,#REF!,0),FALSE())</f>
        <v>#VALUE!</v>
      </c>
      <c r="W559" s="96"/>
      <c r="X559" s="96"/>
      <c r="Y559" s="96"/>
      <c r="Z559" s="95"/>
      <c r="AA559" s="95" t="e">
        <f aca="false">HLOOKUP("Pad type",#REF!,MATCH($A559,#REF!,0),FALSE())</f>
        <v>#VALUE!</v>
      </c>
      <c r="AB559" s="100"/>
      <c r="AC559" s="100" t="e">
        <f aca="false">HLOOKUP("POR Pin State",#REF!,MATCH($A559,#REF!,0),FALSE())</f>
        <v>#VALUE!</v>
      </c>
      <c r="AD559" s="186"/>
      <c r="AE559" s="187"/>
      <c r="AF559" s="187"/>
      <c r="AG559" s="187"/>
      <c r="AH559" s="188"/>
      <c r="AI559" s="188"/>
      <c r="AJ559" s="189"/>
      <c r="AK559" s="189"/>
      <c r="AL559" s="189"/>
      <c r="AM559" s="189"/>
      <c r="AN559" s="189"/>
      <c r="AO559" s="189"/>
      <c r="AP559" s="189"/>
      <c r="AQ559" s="194" t="s">
        <v>1273</v>
      </c>
      <c r="AR559" s="104"/>
      <c r="AS559" s="104"/>
      <c r="AT559" s="104"/>
      <c r="AU559" s="104"/>
      <c r="AV559" s="104"/>
      <c r="AW559" s="104"/>
      <c r="AX559" s="104"/>
      <c r="AY559" s="104"/>
      <c r="AZ559" s="104"/>
      <c r="BA559" s="104"/>
      <c r="BB559" s="162"/>
      <c r="BC559" s="104"/>
      <c r="BD559" s="214"/>
      <c r="BE559" s="213" t="s">
        <v>1274</v>
      </c>
      <c r="BF559" s="108" t="e">
        <f aca="false">VLOOKUP($A559,#REF!, 34, FALSE())</f>
        <v>#VALUE!</v>
      </c>
      <c r="BG559" s="108" t="e">
        <f aca="false">VLOOKUP($A559,#REF!, 22, FALSE())</f>
        <v>#VALUE!</v>
      </c>
      <c r="BH559" s="109"/>
    </row>
    <row r="560" s="193" customFormat="true" ht="12.75" hidden="false" customHeight="true" outlineLevel="0" collapsed="false">
      <c r="A560" s="133" t="s">
        <v>1275</v>
      </c>
      <c r="B560" s="86" t="e">
        <f aca="false">VLOOKUP($A560,#REF!, 34, FALSE())</f>
        <v>#VALUE!</v>
      </c>
      <c r="C560" s="87" t="str">
        <f aca="false">CONCATENATE("unused_",A560)</f>
        <v>unused_DDR_XM0_B3RDQS_P</v>
      </c>
      <c r="D560" s="88" t="e">
        <f aca="false">IF(LEN(VLOOKUP($A560,#REF!,8,FALSE())),LEFT(VLOOKUP($A560,#REF!,8,FALSE()),LEN(VLOOKUP($A560,#REF!,8,FALSE()))-2),"")</f>
        <v>#VALUE!</v>
      </c>
      <c r="E560" s="89" t="e">
        <f aca="false">IF(LEN(VLOOKUP($A560,#REF!,4,FALSE())),IF(INDEX(#REF!,MATCH($A560,#REF!,0),1),LEFT(VLOOKUP($A560,#REF!,4,FALSE()),LEN(VLOOKUP($A560,#REF!,4,FALSE()))-2),CONCATENATE(LEFT(VLOOKUP($A560,#REF!,4,FALSE()),LEN(VLOOKUP($A560,#REF!,4,FALSE()))-2),"*")),"")</f>
        <v>#VALUE!</v>
      </c>
      <c r="F560" s="90" t="e">
        <f aca="false">IF(LEN(VLOOKUP($A560,#REF!,5,FALSE())),IF(INDEX(#REF!,MATCH($A560,#REF!,0),2),LEFT(VLOOKUP($A560,#REF!,5,FALSE()),LEN(VLOOKUP($A560,#REF!,5,FALSE()))-2),CONCATENATE(LEFT(VLOOKUP($A560,#REF!,5,FALSE()),LEN(VLOOKUP($A560,#REF!,5,FALSE()))-2),"*")),"")</f>
        <v>#VALUE!</v>
      </c>
      <c r="G560" s="90" t="e">
        <f aca="false">IF(LEN(VLOOKUP($A560,#REF!,6,FALSE())),IF(INDEX(#REF!,MATCH($A560,#REF!,0),3),LEFT(VLOOKUP($A560,#REF!,6,FALSE()),LEN(VLOOKUP($A560,#REF!,6,FALSE()))-2),CONCATENATE(LEFT(VLOOKUP($A560,#REF!,6,FALSE()),LEN(VLOOKUP($A560,#REF!,6,FALSE()))-2),"*")),"")</f>
        <v>#VALUE!</v>
      </c>
      <c r="H560" s="91" t="e">
        <f aca="false">IF(LEN(VLOOKUP($A560,#REF!,7,FALSE())),IF(INDEX(#REF!,MATCH($A560,#REF!,0),4),LEFT(VLOOKUP($A560,#REF!,7,FALSE()),LEN(VLOOKUP($A560,#REF!,7,FALSE()))-2),CONCATENATE(LEFT(VLOOKUP($A560,#REF!,7,FALSE()),LEN(VLOOKUP($A560,#REF!,7,FALSE()))-2),"*")),"")</f>
        <v>#VALUE!</v>
      </c>
      <c r="I560" s="92" t="e">
        <f aca="false">IF(LEN(VLOOKUP($A560,#REF!,8,FALSE())),UPPER(RIGHT(VLOOKUP($A560,#REF!,8,FALSE()), 1)),"")</f>
        <v>#VALUE!</v>
      </c>
      <c r="J560" s="90" t="e">
        <f aca="false">IF(LEN(VLOOKUP($A560,#REF!,4,FALSE())),UPPER(RIGHT(VLOOKUP($A560,#REF!,4,FALSE()), 1)),"")</f>
        <v>#VALUE!</v>
      </c>
      <c r="K560" s="90" t="e">
        <f aca="false">IF(LEN(VLOOKUP($A560,#REF!,5,FALSE())),UPPER(RIGHT(VLOOKUP($A560,#REF!,5,FALSE()), 1)),"")</f>
        <v>#VALUE!</v>
      </c>
      <c r="L560" s="90" t="e">
        <f aca="false">IF(LEN(VLOOKUP($A560,#REF!,6,FALSE())),UPPER(RIGHT(VLOOKUP($A560,#REF!,6,FALSE()), 1)),"")</f>
        <v>#VALUE!</v>
      </c>
      <c r="M560" s="91" t="e">
        <f aca="false">IF(LEN(VLOOKUP($A560,#REF!,7,FALSE())),UPPER(RIGHT(VLOOKUP($A560,#REF!,7,FALSE()), 1)),"")</f>
        <v>#VALUE!</v>
      </c>
      <c r="N560" s="185"/>
      <c r="O560" s="185"/>
      <c r="P560" s="185"/>
      <c r="Q560" s="185"/>
      <c r="R560" s="185"/>
      <c r="S560" s="100" t="e">
        <f aca="false">HLOOKUP("Device Tree Pin Name",#REF!,MATCH($A560,#REF!,0),FALSE())</f>
        <v>#VALUE!</v>
      </c>
      <c r="T560" s="95" t="e">
        <f aca="false">HLOOKUP("power rail",#REF!,MATCH($A560,#REF!,0),FALSE())</f>
        <v>#VALUE!</v>
      </c>
      <c r="U560" s="96" t="e">
        <f aca="false">HLOOKUP("Wake Capable",#REF!,MATCH($A560,#REF!,0),FALSE())</f>
        <v>#VALUE!</v>
      </c>
      <c r="V560" s="96" t="e">
        <f aca="false">HLOOKUP("Strap",#REF!,MATCH($A560,#REF!,0),FALSE())</f>
        <v>#VALUE!</v>
      </c>
      <c r="W560" s="96"/>
      <c r="X560" s="96"/>
      <c r="Y560" s="96"/>
      <c r="Z560" s="95"/>
      <c r="AA560" s="95" t="e">
        <f aca="false">HLOOKUP("Pad type",#REF!,MATCH($A560,#REF!,0),FALSE())</f>
        <v>#VALUE!</v>
      </c>
      <c r="AB560" s="100"/>
      <c r="AC560" s="100" t="e">
        <f aca="false">HLOOKUP("POR Pin State",#REF!,MATCH($A560,#REF!,0),FALSE())</f>
        <v>#VALUE!</v>
      </c>
      <c r="AD560" s="186"/>
      <c r="AE560" s="187"/>
      <c r="AF560" s="187"/>
      <c r="AG560" s="187"/>
      <c r="AH560" s="188"/>
      <c r="AI560" s="188"/>
      <c r="AJ560" s="189"/>
      <c r="AK560" s="189"/>
      <c r="AL560" s="189"/>
      <c r="AM560" s="189"/>
      <c r="AN560" s="189"/>
      <c r="AO560" s="189"/>
      <c r="AP560" s="189"/>
      <c r="AQ560" s="194" t="s">
        <v>1275</v>
      </c>
      <c r="AR560" s="104"/>
      <c r="AS560" s="104"/>
      <c r="AT560" s="104"/>
      <c r="AU560" s="104"/>
      <c r="AV560" s="104"/>
      <c r="AW560" s="104"/>
      <c r="AX560" s="104"/>
      <c r="AY560" s="104"/>
      <c r="AZ560" s="104"/>
      <c r="BA560" s="104"/>
      <c r="BB560" s="162"/>
      <c r="BC560" s="104"/>
      <c r="BD560" s="214"/>
      <c r="BE560" s="213" t="s">
        <v>1276</v>
      </c>
      <c r="BF560" s="108" t="e">
        <f aca="false">VLOOKUP($A560,#REF!, 34, FALSE())</f>
        <v>#VALUE!</v>
      </c>
      <c r="BG560" s="108" t="e">
        <f aca="false">VLOOKUP($A560,#REF!, 22, FALSE())</f>
        <v>#VALUE!</v>
      </c>
      <c r="BH560" s="109"/>
    </row>
    <row r="561" s="193" customFormat="true" ht="12.75" hidden="false" customHeight="true" outlineLevel="0" collapsed="false">
      <c r="A561" s="133" t="s">
        <v>1277</v>
      </c>
      <c r="B561" s="86" t="e">
        <f aca="false">VLOOKUP($A561,#REF!, 34, FALSE())</f>
        <v>#VALUE!</v>
      </c>
      <c r="C561" s="87" t="str">
        <f aca="false">CONCATENATE("unused_",A561)</f>
        <v>unused_DDR_XM0_B3RDQS_N</v>
      </c>
      <c r="D561" s="88" t="e">
        <f aca="false">IF(LEN(VLOOKUP($A561,#REF!,8,FALSE())),LEFT(VLOOKUP($A561,#REF!,8,FALSE()),LEN(VLOOKUP($A561,#REF!,8,FALSE()))-2),"")</f>
        <v>#VALUE!</v>
      </c>
      <c r="E561" s="89" t="e">
        <f aca="false">IF(LEN(VLOOKUP($A561,#REF!,4,FALSE())),IF(INDEX(#REF!,MATCH($A561,#REF!,0),1),LEFT(VLOOKUP($A561,#REF!,4,FALSE()),LEN(VLOOKUP($A561,#REF!,4,FALSE()))-2),CONCATENATE(LEFT(VLOOKUP($A561,#REF!,4,FALSE()),LEN(VLOOKUP($A561,#REF!,4,FALSE()))-2),"*")),"")</f>
        <v>#VALUE!</v>
      </c>
      <c r="F561" s="90" t="e">
        <f aca="false">IF(LEN(VLOOKUP($A561,#REF!,5,FALSE())),IF(INDEX(#REF!,MATCH($A561,#REF!,0),2),LEFT(VLOOKUP($A561,#REF!,5,FALSE()),LEN(VLOOKUP($A561,#REF!,5,FALSE()))-2),CONCATENATE(LEFT(VLOOKUP($A561,#REF!,5,FALSE()),LEN(VLOOKUP($A561,#REF!,5,FALSE()))-2),"*")),"")</f>
        <v>#VALUE!</v>
      </c>
      <c r="G561" s="90" t="e">
        <f aca="false">IF(LEN(VLOOKUP($A561,#REF!,6,FALSE())),IF(INDEX(#REF!,MATCH($A561,#REF!,0),3),LEFT(VLOOKUP($A561,#REF!,6,FALSE()),LEN(VLOOKUP($A561,#REF!,6,FALSE()))-2),CONCATENATE(LEFT(VLOOKUP($A561,#REF!,6,FALSE()),LEN(VLOOKUP($A561,#REF!,6,FALSE()))-2),"*")),"")</f>
        <v>#VALUE!</v>
      </c>
      <c r="H561" s="91" t="e">
        <f aca="false">IF(LEN(VLOOKUP($A561,#REF!,7,FALSE())),IF(INDEX(#REF!,MATCH($A561,#REF!,0),4),LEFT(VLOOKUP($A561,#REF!,7,FALSE()),LEN(VLOOKUP($A561,#REF!,7,FALSE()))-2),CONCATENATE(LEFT(VLOOKUP($A561,#REF!,7,FALSE()),LEN(VLOOKUP($A561,#REF!,7,FALSE()))-2),"*")),"")</f>
        <v>#VALUE!</v>
      </c>
      <c r="I561" s="92" t="e">
        <f aca="false">IF(LEN(VLOOKUP($A561,#REF!,8,FALSE())),UPPER(RIGHT(VLOOKUP($A561,#REF!,8,FALSE()), 1)),"")</f>
        <v>#VALUE!</v>
      </c>
      <c r="J561" s="90" t="e">
        <f aca="false">IF(LEN(VLOOKUP($A561,#REF!,4,FALSE())),UPPER(RIGHT(VLOOKUP($A561,#REF!,4,FALSE()), 1)),"")</f>
        <v>#VALUE!</v>
      </c>
      <c r="K561" s="90" t="e">
        <f aca="false">IF(LEN(VLOOKUP($A561,#REF!,5,FALSE())),UPPER(RIGHT(VLOOKUP($A561,#REF!,5,FALSE()), 1)),"")</f>
        <v>#VALUE!</v>
      </c>
      <c r="L561" s="90" t="e">
        <f aca="false">IF(LEN(VLOOKUP($A561,#REF!,6,FALSE())),UPPER(RIGHT(VLOOKUP($A561,#REF!,6,FALSE()), 1)),"")</f>
        <v>#VALUE!</v>
      </c>
      <c r="M561" s="91" t="e">
        <f aca="false">IF(LEN(VLOOKUP($A561,#REF!,7,FALSE())),UPPER(RIGHT(VLOOKUP($A561,#REF!,7,FALSE()), 1)),"")</f>
        <v>#VALUE!</v>
      </c>
      <c r="N561" s="185"/>
      <c r="O561" s="185"/>
      <c r="P561" s="185"/>
      <c r="Q561" s="185"/>
      <c r="R561" s="185"/>
      <c r="S561" s="100" t="e">
        <f aca="false">HLOOKUP("Device Tree Pin Name",#REF!,MATCH($A561,#REF!,0),FALSE())</f>
        <v>#VALUE!</v>
      </c>
      <c r="T561" s="95" t="e">
        <f aca="false">HLOOKUP("power rail",#REF!,MATCH($A561,#REF!,0),FALSE())</f>
        <v>#VALUE!</v>
      </c>
      <c r="U561" s="96" t="e">
        <f aca="false">HLOOKUP("Wake Capable",#REF!,MATCH($A561,#REF!,0),FALSE())</f>
        <v>#VALUE!</v>
      </c>
      <c r="V561" s="96" t="e">
        <f aca="false">HLOOKUP("Strap",#REF!,MATCH($A561,#REF!,0),FALSE())</f>
        <v>#VALUE!</v>
      </c>
      <c r="W561" s="96"/>
      <c r="X561" s="96"/>
      <c r="Y561" s="96"/>
      <c r="Z561" s="95"/>
      <c r="AA561" s="95" t="e">
        <f aca="false">HLOOKUP("Pad type",#REF!,MATCH($A561,#REF!,0),FALSE())</f>
        <v>#VALUE!</v>
      </c>
      <c r="AB561" s="100"/>
      <c r="AC561" s="100" t="e">
        <f aca="false">HLOOKUP("POR Pin State",#REF!,MATCH($A561,#REF!,0),FALSE())</f>
        <v>#VALUE!</v>
      </c>
      <c r="AD561" s="186"/>
      <c r="AE561" s="187"/>
      <c r="AF561" s="187"/>
      <c r="AG561" s="187"/>
      <c r="AH561" s="188"/>
      <c r="AI561" s="188"/>
      <c r="AJ561" s="189"/>
      <c r="AK561" s="189"/>
      <c r="AL561" s="189"/>
      <c r="AM561" s="189"/>
      <c r="AN561" s="189"/>
      <c r="AO561" s="189"/>
      <c r="AP561" s="189"/>
      <c r="AQ561" s="194" t="s">
        <v>1277</v>
      </c>
      <c r="AR561" s="104"/>
      <c r="AS561" s="104"/>
      <c r="AT561" s="104"/>
      <c r="AU561" s="104"/>
      <c r="AV561" s="104"/>
      <c r="AW561" s="104"/>
      <c r="AX561" s="104"/>
      <c r="AY561" s="104"/>
      <c r="AZ561" s="104"/>
      <c r="BA561" s="104"/>
      <c r="BB561" s="162"/>
      <c r="BC561" s="104"/>
      <c r="BD561" s="214"/>
      <c r="BE561" s="213" t="s">
        <v>1278</v>
      </c>
      <c r="BF561" s="108" t="e">
        <f aca="false">VLOOKUP($A561,#REF!, 34, FALSE())</f>
        <v>#VALUE!</v>
      </c>
      <c r="BG561" s="108" t="e">
        <f aca="false">VLOOKUP($A561,#REF!, 22, FALSE())</f>
        <v>#VALUE!</v>
      </c>
      <c r="BH561" s="109"/>
    </row>
    <row r="562" s="193" customFormat="true" ht="12.75" hidden="false" customHeight="true" outlineLevel="0" collapsed="false">
      <c r="A562" s="133" t="s">
        <v>1279</v>
      </c>
      <c r="B562" s="86" t="e">
        <f aca="false">VLOOKUP($A562,#REF!, 34, FALSE())</f>
        <v>#VALUE!</v>
      </c>
      <c r="C562" s="87" t="str">
        <f aca="false">CONCATENATE("unused_",A562)</f>
        <v>unused_DDR_XM0_B4D0</v>
      </c>
      <c r="D562" s="88" t="e">
        <f aca="false">IF(LEN(VLOOKUP($A562,#REF!,8,FALSE())),LEFT(VLOOKUP($A562,#REF!,8,FALSE()),LEN(VLOOKUP($A562,#REF!,8,FALSE()))-2),"")</f>
        <v>#VALUE!</v>
      </c>
      <c r="E562" s="89" t="e">
        <f aca="false">IF(LEN(VLOOKUP($A562,#REF!,4,FALSE())),IF(INDEX(#REF!,MATCH($A562,#REF!,0),1),LEFT(VLOOKUP($A562,#REF!,4,FALSE()),LEN(VLOOKUP($A562,#REF!,4,FALSE()))-2),CONCATENATE(LEFT(VLOOKUP($A562,#REF!,4,FALSE()),LEN(VLOOKUP($A562,#REF!,4,FALSE()))-2),"*")),"")</f>
        <v>#VALUE!</v>
      </c>
      <c r="F562" s="90" t="e">
        <f aca="false">IF(LEN(VLOOKUP($A562,#REF!,5,FALSE())),IF(INDEX(#REF!,MATCH($A562,#REF!,0),2),LEFT(VLOOKUP($A562,#REF!,5,FALSE()),LEN(VLOOKUP($A562,#REF!,5,FALSE()))-2),CONCATENATE(LEFT(VLOOKUP($A562,#REF!,5,FALSE()),LEN(VLOOKUP($A562,#REF!,5,FALSE()))-2),"*")),"")</f>
        <v>#VALUE!</v>
      </c>
      <c r="G562" s="90" t="e">
        <f aca="false">IF(LEN(VLOOKUP($A562,#REF!,6,FALSE())),IF(INDEX(#REF!,MATCH($A562,#REF!,0),3),LEFT(VLOOKUP($A562,#REF!,6,FALSE()),LEN(VLOOKUP($A562,#REF!,6,FALSE()))-2),CONCATENATE(LEFT(VLOOKUP($A562,#REF!,6,FALSE()),LEN(VLOOKUP($A562,#REF!,6,FALSE()))-2),"*")),"")</f>
        <v>#VALUE!</v>
      </c>
      <c r="H562" s="91" t="e">
        <f aca="false">IF(LEN(VLOOKUP($A562,#REF!,7,FALSE())),IF(INDEX(#REF!,MATCH($A562,#REF!,0),4),LEFT(VLOOKUP($A562,#REF!,7,FALSE()),LEN(VLOOKUP($A562,#REF!,7,FALSE()))-2),CONCATENATE(LEFT(VLOOKUP($A562,#REF!,7,FALSE()),LEN(VLOOKUP($A562,#REF!,7,FALSE()))-2),"*")),"")</f>
        <v>#VALUE!</v>
      </c>
      <c r="I562" s="92" t="e">
        <f aca="false">IF(LEN(VLOOKUP($A562,#REF!,8,FALSE())),UPPER(RIGHT(VLOOKUP($A562,#REF!,8,FALSE()), 1)),"")</f>
        <v>#VALUE!</v>
      </c>
      <c r="J562" s="90" t="e">
        <f aca="false">IF(LEN(VLOOKUP($A562,#REF!,4,FALSE())),UPPER(RIGHT(VLOOKUP($A562,#REF!,4,FALSE()), 1)),"")</f>
        <v>#VALUE!</v>
      </c>
      <c r="K562" s="90" t="e">
        <f aca="false">IF(LEN(VLOOKUP($A562,#REF!,5,FALSE())),UPPER(RIGHT(VLOOKUP($A562,#REF!,5,FALSE()), 1)),"")</f>
        <v>#VALUE!</v>
      </c>
      <c r="L562" s="90" t="e">
        <f aca="false">IF(LEN(VLOOKUP($A562,#REF!,6,FALSE())),UPPER(RIGHT(VLOOKUP($A562,#REF!,6,FALSE()), 1)),"")</f>
        <v>#VALUE!</v>
      </c>
      <c r="M562" s="91" t="e">
        <f aca="false">IF(LEN(VLOOKUP($A562,#REF!,7,FALSE())),UPPER(RIGHT(VLOOKUP($A562,#REF!,7,FALSE()), 1)),"")</f>
        <v>#VALUE!</v>
      </c>
      <c r="N562" s="185"/>
      <c r="O562" s="185"/>
      <c r="P562" s="185"/>
      <c r="Q562" s="185"/>
      <c r="R562" s="185"/>
      <c r="S562" s="100" t="e">
        <f aca="false">HLOOKUP("Device Tree Pin Name",#REF!,MATCH($A562,#REF!,0),FALSE())</f>
        <v>#VALUE!</v>
      </c>
      <c r="T562" s="95" t="e">
        <f aca="false">HLOOKUP("power rail",#REF!,MATCH($A562,#REF!,0),FALSE())</f>
        <v>#VALUE!</v>
      </c>
      <c r="U562" s="96" t="e">
        <f aca="false">HLOOKUP("Wake Capable",#REF!,MATCH($A562,#REF!,0),FALSE())</f>
        <v>#VALUE!</v>
      </c>
      <c r="V562" s="96" t="e">
        <f aca="false">HLOOKUP("Strap",#REF!,MATCH($A562,#REF!,0),FALSE())</f>
        <v>#VALUE!</v>
      </c>
      <c r="W562" s="96"/>
      <c r="X562" s="96"/>
      <c r="Y562" s="96"/>
      <c r="Z562" s="95"/>
      <c r="AA562" s="95" t="e">
        <f aca="false">HLOOKUP("Pad type",#REF!,MATCH($A562,#REF!,0),FALSE())</f>
        <v>#VALUE!</v>
      </c>
      <c r="AB562" s="100"/>
      <c r="AC562" s="100" t="e">
        <f aca="false">HLOOKUP("POR Pin State",#REF!,MATCH($A562,#REF!,0),FALSE())</f>
        <v>#VALUE!</v>
      </c>
      <c r="AD562" s="186"/>
      <c r="AE562" s="187"/>
      <c r="AF562" s="187"/>
      <c r="AG562" s="187"/>
      <c r="AH562" s="188"/>
      <c r="AI562" s="188"/>
      <c r="AJ562" s="189"/>
      <c r="AK562" s="189"/>
      <c r="AL562" s="189"/>
      <c r="AM562" s="189"/>
      <c r="AN562" s="189"/>
      <c r="AO562" s="189"/>
      <c r="AP562" s="189"/>
      <c r="AQ562" s="194" t="s">
        <v>1280</v>
      </c>
      <c r="AR562" s="104"/>
      <c r="AS562" s="104"/>
      <c r="AT562" s="104"/>
      <c r="AU562" s="104"/>
      <c r="AV562" s="104"/>
      <c r="AW562" s="104"/>
      <c r="AX562" s="104"/>
      <c r="AY562" s="104"/>
      <c r="AZ562" s="104"/>
      <c r="BA562" s="104"/>
      <c r="BB562" s="162"/>
      <c r="BC562" s="104"/>
      <c r="BD562" s="214"/>
      <c r="BE562" s="213" t="s">
        <v>1281</v>
      </c>
      <c r="BF562" s="108" t="e">
        <f aca="false">VLOOKUP($A562,#REF!, 34, FALSE())</f>
        <v>#VALUE!</v>
      </c>
      <c r="BG562" s="108" t="e">
        <f aca="false">VLOOKUP($A562,#REF!, 22, FALSE())</f>
        <v>#VALUE!</v>
      </c>
      <c r="BH562" s="109"/>
    </row>
    <row r="563" s="193" customFormat="true" ht="12.75" hidden="false" customHeight="true" outlineLevel="0" collapsed="false">
      <c r="A563" s="133" t="s">
        <v>1282</v>
      </c>
      <c r="B563" s="86" t="e">
        <f aca="false">VLOOKUP($A563,#REF!, 34, FALSE())</f>
        <v>#VALUE!</v>
      </c>
      <c r="C563" s="87" t="str">
        <f aca="false">CONCATENATE("unused_",A563)</f>
        <v>unused_DDR_XM0_B4D1</v>
      </c>
      <c r="D563" s="88" t="e">
        <f aca="false">IF(LEN(VLOOKUP($A563,#REF!,8,FALSE())),LEFT(VLOOKUP($A563,#REF!,8,FALSE()),LEN(VLOOKUP($A563,#REF!,8,FALSE()))-2),"")</f>
        <v>#VALUE!</v>
      </c>
      <c r="E563" s="89" t="e">
        <f aca="false">IF(LEN(VLOOKUP($A563,#REF!,4,FALSE())),IF(INDEX(#REF!,MATCH($A563,#REF!,0),1),LEFT(VLOOKUP($A563,#REF!,4,FALSE()),LEN(VLOOKUP($A563,#REF!,4,FALSE()))-2),CONCATENATE(LEFT(VLOOKUP($A563,#REF!,4,FALSE()),LEN(VLOOKUP($A563,#REF!,4,FALSE()))-2),"*")),"")</f>
        <v>#VALUE!</v>
      </c>
      <c r="F563" s="90" t="e">
        <f aca="false">IF(LEN(VLOOKUP($A563,#REF!,5,FALSE())),IF(INDEX(#REF!,MATCH($A563,#REF!,0),2),LEFT(VLOOKUP($A563,#REF!,5,FALSE()),LEN(VLOOKUP($A563,#REF!,5,FALSE()))-2),CONCATENATE(LEFT(VLOOKUP($A563,#REF!,5,FALSE()),LEN(VLOOKUP($A563,#REF!,5,FALSE()))-2),"*")),"")</f>
        <v>#VALUE!</v>
      </c>
      <c r="G563" s="90" t="e">
        <f aca="false">IF(LEN(VLOOKUP($A563,#REF!,6,FALSE())),IF(INDEX(#REF!,MATCH($A563,#REF!,0),3),LEFT(VLOOKUP($A563,#REF!,6,FALSE()),LEN(VLOOKUP($A563,#REF!,6,FALSE()))-2),CONCATENATE(LEFT(VLOOKUP($A563,#REF!,6,FALSE()),LEN(VLOOKUP($A563,#REF!,6,FALSE()))-2),"*")),"")</f>
        <v>#VALUE!</v>
      </c>
      <c r="H563" s="91" t="e">
        <f aca="false">IF(LEN(VLOOKUP($A563,#REF!,7,FALSE())),IF(INDEX(#REF!,MATCH($A563,#REF!,0),4),LEFT(VLOOKUP($A563,#REF!,7,FALSE()),LEN(VLOOKUP($A563,#REF!,7,FALSE()))-2),CONCATENATE(LEFT(VLOOKUP($A563,#REF!,7,FALSE()),LEN(VLOOKUP($A563,#REF!,7,FALSE()))-2),"*")),"")</f>
        <v>#VALUE!</v>
      </c>
      <c r="I563" s="92" t="e">
        <f aca="false">IF(LEN(VLOOKUP($A563,#REF!,8,FALSE())),UPPER(RIGHT(VLOOKUP($A563,#REF!,8,FALSE()), 1)),"")</f>
        <v>#VALUE!</v>
      </c>
      <c r="J563" s="90" t="e">
        <f aca="false">IF(LEN(VLOOKUP($A563,#REF!,4,FALSE())),UPPER(RIGHT(VLOOKUP($A563,#REF!,4,FALSE()), 1)),"")</f>
        <v>#VALUE!</v>
      </c>
      <c r="K563" s="90" t="e">
        <f aca="false">IF(LEN(VLOOKUP($A563,#REF!,5,FALSE())),UPPER(RIGHT(VLOOKUP($A563,#REF!,5,FALSE()), 1)),"")</f>
        <v>#VALUE!</v>
      </c>
      <c r="L563" s="90" t="e">
        <f aca="false">IF(LEN(VLOOKUP($A563,#REF!,6,FALSE())),UPPER(RIGHT(VLOOKUP($A563,#REF!,6,FALSE()), 1)),"")</f>
        <v>#VALUE!</v>
      </c>
      <c r="M563" s="91" t="e">
        <f aca="false">IF(LEN(VLOOKUP($A563,#REF!,7,FALSE())),UPPER(RIGHT(VLOOKUP($A563,#REF!,7,FALSE()), 1)),"")</f>
        <v>#VALUE!</v>
      </c>
      <c r="N563" s="185"/>
      <c r="O563" s="185"/>
      <c r="P563" s="185"/>
      <c r="Q563" s="185"/>
      <c r="R563" s="185"/>
      <c r="S563" s="100" t="e">
        <f aca="false">HLOOKUP("Device Tree Pin Name",#REF!,MATCH($A563,#REF!,0),FALSE())</f>
        <v>#VALUE!</v>
      </c>
      <c r="T563" s="95" t="e">
        <f aca="false">HLOOKUP("power rail",#REF!,MATCH($A563,#REF!,0),FALSE())</f>
        <v>#VALUE!</v>
      </c>
      <c r="U563" s="96" t="e">
        <f aca="false">HLOOKUP("Wake Capable",#REF!,MATCH($A563,#REF!,0),FALSE())</f>
        <v>#VALUE!</v>
      </c>
      <c r="V563" s="96" t="e">
        <f aca="false">HLOOKUP("Strap",#REF!,MATCH($A563,#REF!,0),FALSE())</f>
        <v>#VALUE!</v>
      </c>
      <c r="W563" s="96"/>
      <c r="X563" s="96"/>
      <c r="Y563" s="96"/>
      <c r="Z563" s="95"/>
      <c r="AA563" s="95" t="e">
        <f aca="false">HLOOKUP("Pad type",#REF!,MATCH($A563,#REF!,0),FALSE())</f>
        <v>#VALUE!</v>
      </c>
      <c r="AB563" s="100"/>
      <c r="AC563" s="100" t="e">
        <f aca="false">HLOOKUP("POR Pin State",#REF!,MATCH($A563,#REF!,0),FALSE())</f>
        <v>#VALUE!</v>
      </c>
      <c r="AD563" s="186"/>
      <c r="AE563" s="187"/>
      <c r="AF563" s="187"/>
      <c r="AG563" s="187"/>
      <c r="AH563" s="188"/>
      <c r="AI563" s="188"/>
      <c r="AJ563" s="189"/>
      <c r="AK563" s="189"/>
      <c r="AL563" s="189"/>
      <c r="AM563" s="189"/>
      <c r="AN563" s="189"/>
      <c r="AO563" s="189"/>
      <c r="AP563" s="189"/>
      <c r="AQ563" s="194" t="s">
        <v>1283</v>
      </c>
      <c r="AR563" s="104"/>
      <c r="AS563" s="104"/>
      <c r="AT563" s="104"/>
      <c r="AU563" s="104"/>
      <c r="AV563" s="104"/>
      <c r="AW563" s="104"/>
      <c r="AX563" s="104"/>
      <c r="AY563" s="104"/>
      <c r="AZ563" s="104"/>
      <c r="BA563" s="104"/>
      <c r="BB563" s="162"/>
      <c r="BC563" s="104"/>
      <c r="BD563" s="214"/>
      <c r="BE563" s="213" t="s">
        <v>1284</v>
      </c>
      <c r="BF563" s="108" t="e">
        <f aca="false">VLOOKUP($A563,#REF!, 34, FALSE())</f>
        <v>#VALUE!</v>
      </c>
      <c r="BG563" s="108" t="e">
        <f aca="false">VLOOKUP($A563,#REF!, 22, FALSE())</f>
        <v>#VALUE!</v>
      </c>
      <c r="BH563" s="109"/>
    </row>
    <row r="564" s="193" customFormat="true" ht="12.75" hidden="false" customHeight="true" outlineLevel="0" collapsed="false">
      <c r="A564" s="133" t="s">
        <v>1285</v>
      </c>
      <c r="B564" s="86" t="e">
        <f aca="false">VLOOKUP($A564,#REF!, 34, FALSE())</f>
        <v>#VALUE!</v>
      </c>
      <c r="C564" s="87" t="str">
        <f aca="false">CONCATENATE("unused_",A564)</f>
        <v>unused_DDR_XM0_B4D2</v>
      </c>
      <c r="D564" s="88" t="e">
        <f aca="false">IF(LEN(VLOOKUP($A564,#REF!,8,FALSE())),LEFT(VLOOKUP($A564,#REF!,8,FALSE()),LEN(VLOOKUP($A564,#REF!,8,FALSE()))-2),"")</f>
        <v>#VALUE!</v>
      </c>
      <c r="E564" s="89" t="e">
        <f aca="false">IF(LEN(VLOOKUP($A564,#REF!,4,FALSE())),IF(INDEX(#REF!,MATCH($A564,#REF!,0),1),LEFT(VLOOKUP($A564,#REF!,4,FALSE()),LEN(VLOOKUP($A564,#REF!,4,FALSE()))-2),CONCATENATE(LEFT(VLOOKUP($A564,#REF!,4,FALSE()),LEN(VLOOKUP($A564,#REF!,4,FALSE()))-2),"*")),"")</f>
        <v>#VALUE!</v>
      </c>
      <c r="F564" s="90" t="e">
        <f aca="false">IF(LEN(VLOOKUP($A564,#REF!,5,FALSE())),IF(INDEX(#REF!,MATCH($A564,#REF!,0),2),LEFT(VLOOKUP($A564,#REF!,5,FALSE()),LEN(VLOOKUP($A564,#REF!,5,FALSE()))-2),CONCATENATE(LEFT(VLOOKUP($A564,#REF!,5,FALSE()),LEN(VLOOKUP($A564,#REF!,5,FALSE()))-2),"*")),"")</f>
        <v>#VALUE!</v>
      </c>
      <c r="G564" s="90" t="e">
        <f aca="false">IF(LEN(VLOOKUP($A564,#REF!,6,FALSE())),IF(INDEX(#REF!,MATCH($A564,#REF!,0),3),LEFT(VLOOKUP($A564,#REF!,6,FALSE()),LEN(VLOOKUP($A564,#REF!,6,FALSE()))-2),CONCATENATE(LEFT(VLOOKUP($A564,#REF!,6,FALSE()),LEN(VLOOKUP($A564,#REF!,6,FALSE()))-2),"*")),"")</f>
        <v>#VALUE!</v>
      </c>
      <c r="H564" s="91" t="e">
        <f aca="false">IF(LEN(VLOOKUP($A564,#REF!,7,FALSE())),IF(INDEX(#REF!,MATCH($A564,#REF!,0),4),LEFT(VLOOKUP($A564,#REF!,7,FALSE()),LEN(VLOOKUP($A564,#REF!,7,FALSE()))-2),CONCATENATE(LEFT(VLOOKUP($A564,#REF!,7,FALSE()),LEN(VLOOKUP($A564,#REF!,7,FALSE()))-2),"*")),"")</f>
        <v>#VALUE!</v>
      </c>
      <c r="I564" s="92" t="e">
        <f aca="false">IF(LEN(VLOOKUP($A564,#REF!,8,FALSE())),UPPER(RIGHT(VLOOKUP($A564,#REF!,8,FALSE()), 1)),"")</f>
        <v>#VALUE!</v>
      </c>
      <c r="J564" s="90" t="e">
        <f aca="false">IF(LEN(VLOOKUP($A564,#REF!,4,FALSE())),UPPER(RIGHT(VLOOKUP($A564,#REF!,4,FALSE()), 1)),"")</f>
        <v>#VALUE!</v>
      </c>
      <c r="K564" s="90" t="e">
        <f aca="false">IF(LEN(VLOOKUP($A564,#REF!,5,FALSE())),UPPER(RIGHT(VLOOKUP($A564,#REF!,5,FALSE()), 1)),"")</f>
        <v>#VALUE!</v>
      </c>
      <c r="L564" s="90" t="e">
        <f aca="false">IF(LEN(VLOOKUP($A564,#REF!,6,FALSE())),UPPER(RIGHT(VLOOKUP($A564,#REF!,6,FALSE()), 1)),"")</f>
        <v>#VALUE!</v>
      </c>
      <c r="M564" s="91" t="e">
        <f aca="false">IF(LEN(VLOOKUP($A564,#REF!,7,FALSE())),UPPER(RIGHT(VLOOKUP($A564,#REF!,7,FALSE()), 1)),"")</f>
        <v>#VALUE!</v>
      </c>
      <c r="N564" s="185"/>
      <c r="O564" s="185"/>
      <c r="P564" s="185"/>
      <c r="Q564" s="185"/>
      <c r="R564" s="185"/>
      <c r="S564" s="100" t="e">
        <f aca="false">HLOOKUP("Device Tree Pin Name",#REF!,MATCH($A564,#REF!,0),FALSE())</f>
        <v>#VALUE!</v>
      </c>
      <c r="T564" s="95" t="e">
        <f aca="false">HLOOKUP("power rail",#REF!,MATCH($A564,#REF!,0),FALSE())</f>
        <v>#VALUE!</v>
      </c>
      <c r="U564" s="96" t="e">
        <f aca="false">HLOOKUP("Wake Capable",#REF!,MATCH($A564,#REF!,0),FALSE())</f>
        <v>#VALUE!</v>
      </c>
      <c r="V564" s="96" t="e">
        <f aca="false">HLOOKUP("Strap",#REF!,MATCH($A564,#REF!,0),FALSE())</f>
        <v>#VALUE!</v>
      </c>
      <c r="W564" s="96"/>
      <c r="X564" s="96"/>
      <c r="Y564" s="96"/>
      <c r="Z564" s="95"/>
      <c r="AA564" s="95" t="e">
        <f aca="false">HLOOKUP("Pad type",#REF!,MATCH($A564,#REF!,0),FALSE())</f>
        <v>#VALUE!</v>
      </c>
      <c r="AB564" s="100"/>
      <c r="AC564" s="100" t="e">
        <f aca="false">HLOOKUP("POR Pin State",#REF!,MATCH($A564,#REF!,0),FALSE())</f>
        <v>#VALUE!</v>
      </c>
      <c r="AD564" s="186"/>
      <c r="AE564" s="187"/>
      <c r="AF564" s="187"/>
      <c r="AG564" s="187"/>
      <c r="AH564" s="188"/>
      <c r="AI564" s="188"/>
      <c r="AJ564" s="189"/>
      <c r="AK564" s="189"/>
      <c r="AL564" s="189"/>
      <c r="AM564" s="189"/>
      <c r="AN564" s="189"/>
      <c r="AO564" s="189"/>
      <c r="AP564" s="189"/>
      <c r="AQ564" s="194" t="s">
        <v>1286</v>
      </c>
      <c r="AR564" s="104"/>
      <c r="AS564" s="104"/>
      <c r="AT564" s="104"/>
      <c r="AU564" s="104"/>
      <c r="AV564" s="104"/>
      <c r="AW564" s="104"/>
      <c r="AX564" s="104"/>
      <c r="AY564" s="104"/>
      <c r="AZ564" s="104"/>
      <c r="BA564" s="104"/>
      <c r="BB564" s="162"/>
      <c r="BC564" s="104"/>
      <c r="BD564" s="214"/>
      <c r="BE564" s="213" t="s">
        <v>1287</v>
      </c>
      <c r="BF564" s="108" t="e">
        <f aca="false">VLOOKUP($A564,#REF!, 34, FALSE())</f>
        <v>#VALUE!</v>
      </c>
      <c r="BG564" s="108" t="e">
        <f aca="false">VLOOKUP($A564,#REF!, 22, FALSE())</f>
        <v>#VALUE!</v>
      </c>
      <c r="BH564" s="109"/>
    </row>
    <row r="565" s="193" customFormat="true" ht="12.75" hidden="false" customHeight="true" outlineLevel="0" collapsed="false">
      <c r="A565" s="133" t="s">
        <v>1288</v>
      </c>
      <c r="B565" s="86" t="e">
        <f aca="false">VLOOKUP($A565,#REF!, 34, FALSE())</f>
        <v>#VALUE!</v>
      </c>
      <c r="C565" s="87" t="str">
        <f aca="false">CONCATENATE("unused_",A565)</f>
        <v>unused_DDR_XM0_B4D3</v>
      </c>
      <c r="D565" s="88" t="e">
        <f aca="false">IF(LEN(VLOOKUP($A565,#REF!,8,FALSE())),LEFT(VLOOKUP($A565,#REF!,8,FALSE()),LEN(VLOOKUP($A565,#REF!,8,FALSE()))-2),"")</f>
        <v>#VALUE!</v>
      </c>
      <c r="E565" s="89" t="e">
        <f aca="false">IF(LEN(VLOOKUP($A565,#REF!,4,FALSE())),IF(INDEX(#REF!,MATCH($A565,#REF!,0),1),LEFT(VLOOKUP($A565,#REF!,4,FALSE()),LEN(VLOOKUP($A565,#REF!,4,FALSE()))-2),CONCATENATE(LEFT(VLOOKUP($A565,#REF!,4,FALSE()),LEN(VLOOKUP($A565,#REF!,4,FALSE()))-2),"*")),"")</f>
        <v>#VALUE!</v>
      </c>
      <c r="F565" s="90" t="e">
        <f aca="false">IF(LEN(VLOOKUP($A565,#REF!,5,FALSE())),IF(INDEX(#REF!,MATCH($A565,#REF!,0),2),LEFT(VLOOKUP($A565,#REF!,5,FALSE()),LEN(VLOOKUP($A565,#REF!,5,FALSE()))-2),CONCATENATE(LEFT(VLOOKUP($A565,#REF!,5,FALSE()),LEN(VLOOKUP($A565,#REF!,5,FALSE()))-2),"*")),"")</f>
        <v>#VALUE!</v>
      </c>
      <c r="G565" s="90" t="e">
        <f aca="false">IF(LEN(VLOOKUP($A565,#REF!,6,FALSE())),IF(INDEX(#REF!,MATCH($A565,#REF!,0),3),LEFT(VLOOKUP($A565,#REF!,6,FALSE()),LEN(VLOOKUP($A565,#REF!,6,FALSE()))-2),CONCATENATE(LEFT(VLOOKUP($A565,#REF!,6,FALSE()),LEN(VLOOKUP($A565,#REF!,6,FALSE()))-2),"*")),"")</f>
        <v>#VALUE!</v>
      </c>
      <c r="H565" s="91" t="e">
        <f aca="false">IF(LEN(VLOOKUP($A565,#REF!,7,FALSE())),IF(INDEX(#REF!,MATCH($A565,#REF!,0),4),LEFT(VLOOKUP($A565,#REF!,7,FALSE()),LEN(VLOOKUP($A565,#REF!,7,FALSE()))-2),CONCATENATE(LEFT(VLOOKUP($A565,#REF!,7,FALSE()),LEN(VLOOKUP($A565,#REF!,7,FALSE()))-2),"*")),"")</f>
        <v>#VALUE!</v>
      </c>
      <c r="I565" s="92" t="e">
        <f aca="false">IF(LEN(VLOOKUP($A565,#REF!,8,FALSE())),UPPER(RIGHT(VLOOKUP($A565,#REF!,8,FALSE()), 1)),"")</f>
        <v>#VALUE!</v>
      </c>
      <c r="J565" s="90" t="e">
        <f aca="false">IF(LEN(VLOOKUP($A565,#REF!,4,FALSE())),UPPER(RIGHT(VLOOKUP($A565,#REF!,4,FALSE()), 1)),"")</f>
        <v>#VALUE!</v>
      </c>
      <c r="K565" s="90" t="e">
        <f aca="false">IF(LEN(VLOOKUP($A565,#REF!,5,FALSE())),UPPER(RIGHT(VLOOKUP($A565,#REF!,5,FALSE()), 1)),"")</f>
        <v>#VALUE!</v>
      </c>
      <c r="L565" s="90" t="e">
        <f aca="false">IF(LEN(VLOOKUP($A565,#REF!,6,FALSE())),UPPER(RIGHT(VLOOKUP($A565,#REF!,6,FALSE()), 1)),"")</f>
        <v>#VALUE!</v>
      </c>
      <c r="M565" s="91" t="e">
        <f aca="false">IF(LEN(VLOOKUP($A565,#REF!,7,FALSE())),UPPER(RIGHT(VLOOKUP($A565,#REF!,7,FALSE()), 1)),"")</f>
        <v>#VALUE!</v>
      </c>
      <c r="N565" s="185"/>
      <c r="O565" s="185"/>
      <c r="P565" s="185"/>
      <c r="Q565" s="185"/>
      <c r="R565" s="185"/>
      <c r="S565" s="100" t="e">
        <f aca="false">HLOOKUP("Device Tree Pin Name",#REF!,MATCH($A565,#REF!,0),FALSE())</f>
        <v>#VALUE!</v>
      </c>
      <c r="T565" s="95" t="e">
        <f aca="false">HLOOKUP("power rail",#REF!,MATCH($A565,#REF!,0),FALSE())</f>
        <v>#VALUE!</v>
      </c>
      <c r="U565" s="96" t="e">
        <f aca="false">HLOOKUP("Wake Capable",#REF!,MATCH($A565,#REF!,0),FALSE())</f>
        <v>#VALUE!</v>
      </c>
      <c r="V565" s="96" t="e">
        <f aca="false">HLOOKUP("Strap",#REF!,MATCH($A565,#REF!,0),FALSE())</f>
        <v>#VALUE!</v>
      </c>
      <c r="W565" s="96"/>
      <c r="X565" s="96"/>
      <c r="Y565" s="96"/>
      <c r="Z565" s="95"/>
      <c r="AA565" s="95" t="e">
        <f aca="false">HLOOKUP("Pad type",#REF!,MATCH($A565,#REF!,0),FALSE())</f>
        <v>#VALUE!</v>
      </c>
      <c r="AB565" s="100"/>
      <c r="AC565" s="100" t="e">
        <f aca="false">HLOOKUP("POR Pin State",#REF!,MATCH($A565,#REF!,0),FALSE())</f>
        <v>#VALUE!</v>
      </c>
      <c r="AD565" s="186"/>
      <c r="AE565" s="187"/>
      <c r="AF565" s="187"/>
      <c r="AG565" s="187"/>
      <c r="AH565" s="188"/>
      <c r="AI565" s="188"/>
      <c r="AJ565" s="189"/>
      <c r="AK565" s="189"/>
      <c r="AL565" s="189"/>
      <c r="AM565" s="189"/>
      <c r="AN565" s="189"/>
      <c r="AO565" s="189"/>
      <c r="AP565" s="189"/>
      <c r="AQ565" s="194" t="s">
        <v>1289</v>
      </c>
      <c r="AR565" s="104"/>
      <c r="AS565" s="104"/>
      <c r="AT565" s="104"/>
      <c r="AU565" s="104"/>
      <c r="AV565" s="104"/>
      <c r="AW565" s="104"/>
      <c r="AX565" s="104"/>
      <c r="AY565" s="104"/>
      <c r="AZ565" s="104"/>
      <c r="BA565" s="104"/>
      <c r="BB565" s="162"/>
      <c r="BC565" s="104"/>
      <c r="BD565" s="214"/>
      <c r="BE565" s="213" t="s">
        <v>1290</v>
      </c>
      <c r="BF565" s="108" t="e">
        <f aca="false">VLOOKUP($A565,#REF!, 34, FALSE())</f>
        <v>#VALUE!</v>
      </c>
      <c r="BG565" s="108" t="e">
        <f aca="false">VLOOKUP($A565,#REF!, 22, FALSE())</f>
        <v>#VALUE!</v>
      </c>
      <c r="BH565" s="109"/>
    </row>
    <row r="566" s="193" customFormat="true" ht="12.75" hidden="false" customHeight="true" outlineLevel="0" collapsed="false">
      <c r="A566" s="133" t="s">
        <v>1291</v>
      </c>
      <c r="B566" s="86" t="e">
        <f aca="false">VLOOKUP($A566,#REF!, 34, FALSE())</f>
        <v>#VALUE!</v>
      </c>
      <c r="C566" s="87" t="str">
        <f aca="false">CONCATENATE("unused_",A566)</f>
        <v>unused_DDR_XM0_B4D4</v>
      </c>
      <c r="D566" s="88" t="e">
        <f aca="false">IF(LEN(VLOOKUP($A566,#REF!,8,FALSE())),LEFT(VLOOKUP($A566,#REF!,8,FALSE()),LEN(VLOOKUP($A566,#REF!,8,FALSE()))-2),"")</f>
        <v>#VALUE!</v>
      </c>
      <c r="E566" s="89" t="e">
        <f aca="false">IF(LEN(VLOOKUP($A566,#REF!,4,FALSE())),IF(INDEX(#REF!,MATCH($A566,#REF!,0),1),LEFT(VLOOKUP($A566,#REF!,4,FALSE()),LEN(VLOOKUP($A566,#REF!,4,FALSE()))-2),CONCATENATE(LEFT(VLOOKUP($A566,#REF!,4,FALSE()),LEN(VLOOKUP($A566,#REF!,4,FALSE()))-2),"*")),"")</f>
        <v>#VALUE!</v>
      </c>
      <c r="F566" s="90" t="e">
        <f aca="false">IF(LEN(VLOOKUP($A566,#REF!,5,FALSE())),IF(INDEX(#REF!,MATCH($A566,#REF!,0),2),LEFT(VLOOKUP($A566,#REF!,5,FALSE()),LEN(VLOOKUP($A566,#REF!,5,FALSE()))-2),CONCATENATE(LEFT(VLOOKUP($A566,#REF!,5,FALSE()),LEN(VLOOKUP($A566,#REF!,5,FALSE()))-2),"*")),"")</f>
        <v>#VALUE!</v>
      </c>
      <c r="G566" s="90" t="e">
        <f aca="false">IF(LEN(VLOOKUP($A566,#REF!,6,FALSE())),IF(INDEX(#REF!,MATCH($A566,#REF!,0),3),LEFT(VLOOKUP($A566,#REF!,6,FALSE()),LEN(VLOOKUP($A566,#REF!,6,FALSE()))-2),CONCATENATE(LEFT(VLOOKUP($A566,#REF!,6,FALSE()),LEN(VLOOKUP($A566,#REF!,6,FALSE()))-2),"*")),"")</f>
        <v>#VALUE!</v>
      </c>
      <c r="H566" s="91" t="e">
        <f aca="false">IF(LEN(VLOOKUP($A566,#REF!,7,FALSE())),IF(INDEX(#REF!,MATCH($A566,#REF!,0),4),LEFT(VLOOKUP($A566,#REF!,7,FALSE()),LEN(VLOOKUP($A566,#REF!,7,FALSE()))-2),CONCATENATE(LEFT(VLOOKUP($A566,#REF!,7,FALSE()),LEN(VLOOKUP($A566,#REF!,7,FALSE()))-2),"*")),"")</f>
        <v>#VALUE!</v>
      </c>
      <c r="I566" s="92" t="e">
        <f aca="false">IF(LEN(VLOOKUP($A566,#REF!,8,FALSE())),UPPER(RIGHT(VLOOKUP($A566,#REF!,8,FALSE()), 1)),"")</f>
        <v>#VALUE!</v>
      </c>
      <c r="J566" s="90" t="e">
        <f aca="false">IF(LEN(VLOOKUP($A566,#REF!,4,FALSE())),UPPER(RIGHT(VLOOKUP($A566,#REF!,4,FALSE()), 1)),"")</f>
        <v>#VALUE!</v>
      </c>
      <c r="K566" s="90" t="e">
        <f aca="false">IF(LEN(VLOOKUP($A566,#REF!,5,FALSE())),UPPER(RIGHT(VLOOKUP($A566,#REF!,5,FALSE()), 1)),"")</f>
        <v>#VALUE!</v>
      </c>
      <c r="L566" s="90" t="e">
        <f aca="false">IF(LEN(VLOOKUP($A566,#REF!,6,FALSE())),UPPER(RIGHT(VLOOKUP($A566,#REF!,6,FALSE()), 1)),"")</f>
        <v>#VALUE!</v>
      </c>
      <c r="M566" s="91" t="e">
        <f aca="false">IF(LEN(VLOOKUP($A566,#REF!,7,FALSE())),UPPER(RIGHT(VLOOKUP($A566,#REF!,7,FALSE()), 1)),"")</f>
        <v>#VALUE!</v>
      </c>
      <c r="N566" s="185"/>
      <c r="O566" s="185"/>
      <c r="P566" s="185"/>
      <c r="Q566" s="185"/>
      <c r="R566" s="185"/>
      <c r="S566" s="100" t="e">
        <f aca="false">HLOOKUP("Device Tree Pin Name",#REF!,MATCH($A566,#REF!,0),FALSE())</f>
        <v>#VALUE!</v>
      </c>
      <c r="T566" s="95" t="e">
        <f aca="false">HLOOKUP("power rail",#REF!,MATCH($A566,#REF!,0),FALSE())</f>
        <v>#VALUE!</v>
      </c>
      <c r="U566" s="96" t="e">
        <f aca="false">HLOOKUP("Wake Capable",#REF!,MATCH($A566,#REF!,0),FALSE())</f>
        <v>#VALUE!</v>
      </c>
      <c r="V566" s="96" t="e">
        <f aca="false">HLOOKUP("Strap",#REF!,MATCH($A566,#REF!,0),FALSE())</f>
        <v>#VALUE!</v>
      </c>
      <c r="W566" s="96"/>
      <c r="X566" s="96"/>
      <c r="Y566" s="96"/>
      <c r="Z566" s="95"/>
      <c r="AA566" s="95" t="e">
        <f aca="false">HLOOKUP("Pad type",#REF!,MATCH($A566,#REF!,0),FALSE())</f>
        <v>#VALUE!</v>
      </c>
      <c r="AB566" s="100"/>
      <c r="AC566" s="100" t="e">
        <f aca="false">HLOOKUP("POR Pin State",#REF!,MATCH($A566,#REF!,0),FALSE())</f>
        <v>#VALUE!</v>
      </c>
      <c r="AD566" s="186"/>
      <c r="AE566" s="187"/>
      <c r="AF566" s="187"/>
      <c r="AG566" s="187"/>
      <c r="AH566" s="188"/>
      <c r="AI566" s="188"/>
      <c r="AJ566" s="189"/>
      <c r="AK566" s="189"/>
      <c r="AL566" s="189"/>
      <c r="AM566" s="189"/>
      <c r="AN566" s="189"/>
      <c r="AO566" s="189"/>
      <c r="AP566" s="189"/>
      <c r="AQ566" s="194" t="s">
        <v>1292</v>
      </c>
      <c r="AR566" s="104"/>
      <c r="AS566" s="104"/>
      <c r="AT566" s="104"/>
      <c r="AU566" s="104"/>
      <c r="AV566" s="104"/>
      <c r="AW566" s="104"/>
      <c r="AX566" s="104"/>
      <c r="AY566" s="104"/>
      <c r="AZ566" s="104"/>
      <c r="BA566" s="104"/>
      <c r="BB566" s="162"/>
      <c r="BC566" s="104"/>
      <c r="BD566" s="214"/>
      <c r="BE566" s="213" t="s">
        <v>1293</v>
      </c>
      <c r="BF566" s="108" t="e">
        <f aca="false">VLOOKUP($A566,#REF!, 34, FALSE())</f>
        <v>#VALUE!</v>
      </c>
      <c r="BG566" s="108" t="e">
        <f aca="false">VLOOKUP($A566,#REF!, 22, FALSE())</f>
        <v>#VALUE!</v>
      </c>
      <c r="BH566" s="109"/>
    </row>
    <row r="567" s="193" customFormat="true" ht="12.75" hidden="false" customHeight="true" outlineLevel="0" collapsed="false">
      <c r="A567" s="133" t="s">
        <v>1294</v>
      </c>
      <c r="B567" s="86" t="e">
        <f aca="false">VLOOKUP($A567,#REF!, 34, FALSE())</f>
        <v>#VALUE!</v>
      </c>
      <c r="C567" s="87" t="str">
        <f aca="false">CONCATENATE("unused_",A567)</f>
        <v>unused_DDR_XM0_B4D5</v>
      </c>
      <c r="D567" s="88" t="e">
        <f aca="false">IF(LEN(VLOOKUP($A567,#REF!,8,FALSE())),LEFT(VLOOKUP($A567,#REF!,8,FALSE()),LEN(VLOOKUP($A567,#REF!,8,FALSE()))-2),"")</f>
        <v>#VALUE!</v>
      </c>
      <c r="E567" s="89" t="e">
        <f aca="false">IF(LEN(VLOOKUP($A567,#REF!,4,FALSE())),IF(INDEX(#REF!,MATCH($A567,#REF!,0),1),LEFT(VLOOKUP($A567,#REF!,4,FALSE()),LEN(VLOOKUP($A567,#REF!,4,FALSE()))-2),CONCATENATE(LEFT(VLOOKUP($A567,#REF!,4,FALSE()),LEN(VLOOKUP($A567,#REF!,4,FALSE()))-2),"*")),"")</f>
        <v>#VALUE!</v>
      </c>
      <c r="F567" s="90" t="e">
        <f aca="false">IF(LEN(VLOOKUP($A567,#REF!,5,FALSE())),IF(INDEX(#REF!,MATCH($A567,#REF!,0),2),LEFT(VLOOKUP($A567,#REF!,5,FALSE()),LEN(VLOOKUP($A567,#REF!,5,FALSE()))-2),CONCATENATE(LEFT(VLOOKUP($A567,#REF!,5,FALSE()),LEN(VLOOKUP($A567,#REF!,5,FALSE()))-2),"*")),"")</f>
        <v>#VALUE!</v>
      </c>
      <c r="G567" s="90" t="e">
        <f aca="false">IF(LEN(VLOOKUP($A567,#REF!,6,FALSE())),IF(INDEX(#REF!,MATCH($A567,#REF!,0),3),LEFT(VLOOKUP($A567,#REF!,6,FALSE()),LEN(VLOOKUP($A567,#REF!,6,FALSE()))-2),CONCATENATE(LEFT(VLOOKUP($A567,#REF!,6,FALSE()),LEN(VLOOKUP($A567,#REF!,6,FALSE()))-2),"*")),"")</f>
        <v>#VALUE!</v>
      </c>
      <c r="H567" s="91" t="e">
        <f aca="false">IF(LEN(VLOOKUP($A567,#REF!,7,FALSE())),IF(INDEX(#REF!,MATCH($A567,#REF!,0),4),LEFT(VLOOKUP($A567,#REF!,7,FALSE()),LEN(VLOOKUP($A567,#REF!,7,FALSE()))-2),CONCATENATE(LEFT(VLOOKUP($A567,#REF!,7,FALSE()),LEN(VLOOKUP($A567,#REF!,7,FALSE()))-2),"*")),"")</f>
        <v>#VALUE!</v>
      </c>
      <c r="I567" s="92" t="e">
        <f aca="false">IF(LEN(VLOOKUP($A567,#REF!,8,FALSE())),UPPER(RIGHT(VLOOKUP($A567,#REF!,8,FALSE()), 1)),"")</f>
        <v>#VALUE!</v>
      </c>
      <c r="J567" s="90" t="e">
        <f aca="false">IF(LEN(VLOOKUP($A567,#REF!,4,FALSE())),UPPER(RIGHT(VLOOKUP($A567,#REF!,4,FALSE()), 1)),"")</f>
        <v>#VALUE!</v>
      </c>
      <c r="K567" s="90" t="e">
        <f aca="false">IF(LEN(VLOOKUP($A567,#REF!,5,FALSE())),UPPER(RIGHT(VLOOKUP($A567,#REF!,5,FALSE()), 1)),"")</f>
        <v>#VALUE!</v>
      </c>
      <c r="L567" s="90" t="e">
        <f aca="false">IF(LEN(VLOOKUP($A567,#REF!,6,FALSE())),UPPER(RIGHT(VLOOKUP($A567,#REF!,6,FALSE()), 1)),"")</f>
        <v>#VALUE!</v>
      </c>
      <c r="M567" s="91" t="e">
        <f aca="false">IF(LEN(VLOOKUP($A567,#REF!,7,FALSE())),UPPER(RIGHT(VLOOKUP($A567,#REF!,7,FALSE()), 1)),"")</f>
        <v>#VALUE!</v>
      </c>
      <c r="N567" s="185"/>
      <c r="O567" s="185"/>
      <c r="P567" s="185"/>
      <c r="Q567" s="185"/>
      <c r="R567" s="185"/>
      <c r="S567" s="100" t="e">
        <f aca="false">HLOOKUP("Device Tree Pin Name",#REF!,MATCH($A567,#REF!,0),FALSE())</f>
        <v>#VALUE!</v>
      </c>
      <c r="T567" s="95" t="e">
        <f aca="false">HLOOKUP("power rail",#REF!,MATCH($A567,#REF!,0),FALSE())</f>
        <v>#VALUE!</v>
      </c>
      <c r="U567" s="96" t="e">
        <f aca="false">HLOOKUP("Wake Capable",#REF!,MATCH($A567,#REF!,0),FALSE())</f>
        <v>#VALUE!</v>
      </c>
      <c r="V567" s="96" t="e">
        <f aca="false">HLOOKUP("Strap",#REF!,MATCH($A567,#REF!,0),FALSE())</f>
        <v>#VALUE!</v>
      </c>
      <c r="W567" s="96"/>
      <c r="X567" s="96"/>
      <c r="Y567" s="96"/>
      <c r="Z567" s="95"/>
      <c r="AA567" s="95" t="e">
        <f aca="false">HLOOKUP("Pad type",#REF!,MATCH($A567,#REF!,0),FALSE())</f>
        <v>#VALUE!</v>
      </c>
      <c r="AB567" s="100"/>
      <c r="AC567" s="100" t="e">
        <f aca="false">HLOOKUP("POR Pin State",#REF!,MATCH($A567,#REF!,0),FALSE())</f>
        <v>#VALUE!</v>
      </c>
      <c r="AD567" s="186"/>
      <c r="AE567" s="187"/>
      <c r="AF567" s="187"/>
      <c r="AG567" s="187"/>
      <c r="AH567" s="188"/>
      <c r="AI567" s="188"/>
      <c r="AJ567" s="189"/>
      <c r="AK567" s="189"/>
      <c r="AL567" s="189"/>
      <c r="AM567" s="189"/>
      <c r="AN567" s="189"/>
      <c r="AO567" s="189"/>
      <c r="AP567" s="189"/>
      <c r="AQ567" s="194" t="s">
        <v>1295</v>
      </c>
      <c r="AR567" s="104"/>
      <c r="AS567" s="104"/>
      <c r="AT567" s="104"/>
      <c r="AU567" s="104"/>
      <c r="AV567" s="104"/>
      <c r="AW567" s="104"/>
      <c r="AX567" s="104"/>
      <c r="AY567" s="104"/>
      <c r="AZ567" s="104"/>
      <c r="BA567" s="104"/>
      <c r="BB567" s="162"/>
      <c r="BC567" s="104"/>
      <c r="BD567" s="214"/>
      <c r="BE567" s="213" t="s">
        <v>1296</v>
      </c>
      <c r="BF567" s="108" t="e">
        <f aca="false">VLOOKUP($A567,#REF!, 34, FALSE())</f>
        <v>#VALUE!</v>
      </c>
      <c r="BG567" s="108" t="e">
        <f aca="false">VLOOKUP($A567,#REF!, 22, FALSE())</f>
        <v>#VALUE!</v>
      </c>
      <c r="BH567" s="109"/>
    </row>
    <row r="568" s="193" customFormat="true" ht="12.75" hidden="false" customHeight="true" outlineLevel="0" collapsed="false">
      <c r="A568" s="133" t="s">
        <v>1297</v>
      </c>
      <c r="B568" s="86" t="e">
        <f aca="false">VLOOKUP($A568,#REF!, 34, FALSE())</f>
        <v>#VALUE!</v>
      </c>
      <c r="C568" s="87" t="str">
        <f aca="false">CONCATENATE("unused_",A568)</f>
        <v>unused_DDR_XM0_B4D6</v>
      </c>
      <c r="D568" s="88" t="e">
        <f aca="false">IF(LEN(VLOOKUP($A568,#REF!,8,FALSE())),LEFT(VLOOKUP($A568,#REF!,8,FALSE()),LEN(VLOOKUP($A568,#REF!,8,FALSE()))-2),"")</f>
        <v>#VALUE!</v>
      </c>
      <c r="E568" s="89" t="e">
        <f aca="false">IF(LEN(VLOOKUP($A568,#REF!,4,FALSE())),IF(INDEX(#REF!,MATCH($A568,#REF!,0),1),LEFT(VLOOKUP($A568,#REF!,4,FALSE()),LEN(VLOOKUP($A568,#REF!,4,FALSE()))-2),CONCATENATE(LEFT(VLOOKUP($A568,#REF!,4,FALSE()),LEN(VLOOKUP($A568,#REF!,4,FALSE()))-2),"*")),"")</f>
        <v>#VALUE!</v>
      </c>
      <c r="F568" s="90" t="e">
        <f aca="false">IF(LEN(VLOOKUP($A568,#REF!,5,FALSE())),IF(INDEX(#REF!,MATCH($A568,#REF!,0),2),LEFT(VLOOKUP($A568,#REF!,5,FALSE()),LEN(VLOOKUP($A568,#REF!,5,FALSE()))-2),CONCATENATE(LEFT(VLOOKUP($A568,#REF!,5,FALSE()),LEN(VLOOKUP($A568,#REF!,5,FALSE()))-2),"*")),"")</f>
        <v>#VALUE!</v>
      </c>
      <c r="G568" s="90" t="e">
        <f aca="false">IF(LEN(VLOOKUP($A568,#REF!,6,FALSE())),IF(INDEX(#REF!,MATCH($A568,#REF!,0),3),LEFT(VLOOKUP($A568,#REF!,6,FALSE()),LEN(VLOOKUP($A568,#REF!,6,FALSE()))-2),CONCATENATE(LEFT(VLOOKUP($A568,#REF!,6,FALSE()),LEN(VLOOKUP($A568,#REF!,6,FALSE()))-2),"*")),"")</f>
        <v>#VALUE!</v>
      </c>
      <c r="H568" s="91" t="e">
        <f aca="false">IF(LEN(VLOOKUP($A568,#REF!,7,FALSE())),IF(INDEX(#REF!,MATCH($A568,#REF!,0),4),LEFT(VLOOKUP($A568,#REF!,7,FALSE()),LEN(VLOOKUP($A568,#REF!,7,FALSE()))-2),CONCATENATE(LEFT(VLOOKUP($A568,#REF!,7,FALSE()),LEN(VLOOKUP($A568,#REF!,7,FALSE()))-2),"*")),"")</f>
        <v>#VALUE!</v>
      </c>
      <c r="I568" s="92" t="e">
        <f aca="false">IF(LEN(VLOOKUP($A568,#REF!,8,FALSE())),UPPER(RIGHT(VLOOKUP($A568,#REF!,8,FALSE()), 1)),"")</f>
        <v>#VALUE!</v>
      </c>
      <c r="J568" s="90" t="e">
        <f aca="false">IF(LEN(VLOOKUP($A568,#REF!,4,FALSE())),UPPER(RIGHT(VLOOKUP($A568,#REF!,4,FALSE()), 1)),"")</f>
        <v>#VALUE!</v>
      </c>
      <c r="K568" s="90" t="e">
        <f aca="false">IF(LEN(VLOOKUP($A568,#REF!,5,FALSE())),UPPER(RIGHT(VLOOKUP($A568,#REF!,5,FALSE()), 1)),"")</f>
        <v>#VALUE!</v>
      </c>
      <c r="L568" s="90" t="e">
        <f aca="false">IF(LEN(VLOOKUP($A568,#REF!,6,FALSE())),UPPER(RIGHT(VLOOKUP($A568,#REF!,6,FALSE()), 1)),"")</f>
        <v>#VALUE!</v>
      </c>
      <c r="M568" s="91" t="e">
        <f aca="false">IF(LEN(VLOOKUP($A568,#REF!,7,FALSE())),UPPER(RIGHT(VLOOKUP($A568,#REF!,7,FALSE()), 1)),"")</f>
        <v>#VALUE!</v>
      </c>
      <c r="N568" s="185"/>
      <c r="O568" s="185"/>
      <c r="P568" s="185"/>
      <c r="Q568" s="185"/>
      <c r="R568" s="185"/>
      <c r="S568" s="100" t="e">
        <f aca="false">HLOOKUP("Device Tree Pin Name",#REF!,MATCH($A568,#REF!,0),FALSE())</f>
        <v>#VALUE!</v>
      </c>
      <c r="T568" s="95" t="e">
        <f aca="false">HLOOKUP("power rail",#REF!,MATCH($A568,#REF!,0),FALSE())</f>
        <v>#VALUE!</v>
      </c>
      <c r="U568" s="96" t="e">
        <f aca="false">HLOOKUP("Wake Capable",#REF!,MATCH($A568,#REF!,0),FALSE())</f>
        <v>#VALUE!</v>
      </c>
      <c r="V568" s="96" t="e">
        <f aca="false">HLOOKUP("Strap",#REF!,MATCH($A568,#REF!,0),FALSE())</f>
        <v>#VALUE!</v>
      </c>
      <c r="W568" s="96"/>
      <c r="X568" s="96"/>
      <c r="Y568" s="96"/>
      <c r="Z568" s="95"/>
      <c r="AA568" s="95" t="e">
        <f aca="false">HLOOKUP("Pad type",#REF!,MATCH($A568,#REF!,0),FALSE())</f>
        <v>#VALUE!</v>
      </c>
      <c r="AB568" s="100"/>
      <c r="AC568" s="100" t="e">
        <f aca="false">HLOOKUP("POR Pin State",#REF!,MATCH($A568,#REF!,0),FALSE())</f>
        <v>#VALUE!</v>
      </c>
      <c r="AD568" s="186"/>
      <c r="AE568" s="187"/>
      <c r="AF568" s="187"/>
      <c r="AG568" s="187"/>
      <c r="AH568" s="188"/>
      <c r="AI568" s="188"/>
      <c r="AJ568" s="189"/>
      <c r="AK568" s="189"/>
      <c r="AL568" s="189"/>
      <c r="AM568" s="189"/>
      <c r="AN568" s="189"/>
      <c r="AO568" s="189"/>
      <c r="AP568" s="189"/>
      <c r="AQ568" s="194" t="s">
        <v>1298</v>
      </c>
      <c r="AR568" s="104"/>
      <c r="AS568" s="104"/>
      <c r="AT568" s="104"/>
      <c r="AU568" s="104"/>
      <c r="AV568" s="104"/>
      <c r="AW568" s="104"/>
      <c r="AX568" s="104"/>
      <c r="AY568" s="104"/>
      <c r="AZ568" s="104"/>
      <c r="BA568" s="104"/>
      <c r="BB568" s="162"/>
      <c r="BC568" s="104"/>
      <c r="BD568" s="214"/>
      <c r="BE568" s="213" t="s">
        <v>1299</v>
      </c>
      <c r="BF568" s="108" t="e">
        <f aca="false">VLOOKUP($A568,#REF!, 34, FALSE())</f>
        <v>#VALUE!</v>
      </c>
      <c r="BG568" s="108" t="e">
        <f aca="false">VLOOKUP($A568,#REF!, 22, FALSE())</f>
        <v>#VALUE!</v>
      </c>
      <c r="BH568" s="109"/>
    </row>
    <row r="569" s="193" customFormat="true" ht="12.75" hidden="false" customHeight="true" outlineLevel="0" collapsed="false">
      <c r="A569" s="133" t="s">
        <v>1300</v>
      </c>
      <c r="B569" s="86" t="e">
        <f aca="false">VLOOKUP($A569,#REF!, 34, FALSE())</f>
        <v>#VALUE!</v>
      </c>
      <c r="C569" s="87" t="str">
        <f aca="false">CONCATENATE("unused_",A569)</f>
        <v>unused_DDR_XM0_B4D7</v>
      </c>
      <c r="D569" s="88" t="e">
        <f aca="false">IF(LEN(VLOOKUP($A569,#REF!,8,FALSE())),LEFT(VLOOKUP($A569,#REF!,8,FALSE()),LEN(VLOOKUP($A569,#REF!,8,FALSE()))-2),"")</f>
        <v>#VALUE!</v>
      </c>
      <c r="E569" s="89" t="e">
        <f aca="false">IF(LEN(VLOOKUP($A569,#REF!,4,FALSE())),IF(INDEX(#REF!,MATCH($A569,#REF!,0),1),LEFT(VLOOKUP($A569,#REF!,4,FALSE()),LEN(VLOOKUP($A569,#REF!,4,FALSE()))-2),CONCATENATE(LEFT(VLOOKUP($A569,#REF!,4,FALSE()),LEN(VLOOKUP($A569,#REF!,4,FALSE()))-2),"*")),"")</f>
        <v>#VALUE!</v>
      </c>
      <c r="F569" s="90" t="e">
        <f aca="false">IF(LEN(VLOOKUP($A569,#REF!,5,FALSE())),IF(INDEX(#REF!,MATCH($A569,#REF!,0),2),LEFT(VLOOKUP($A569,#REF!,5,FALSE()),LEN(VLOOKUP($A569,#REF!,5,FALSE()))-2),CONCATENATE(LEFT(VLOOKUP($A569,#REF!,5,FALSE()),LEN(VLOOKUP($A569,#REF!,5,FALSE()))-2),"*")),"")</f>
        <v>#VALUE!</v>
      </c>
      <c r="G569" s="90" t="e">
        <f aca="false">IF(LEN(VLOOKUP($A569,#REF!,6,FALSE())),IF(INDEX(#REF!,MATCH($A569,#REF!,0),3),LEFT(VLOOKUP($A569,#REF!,6,FALSE()),LEN(VLOOKUP($A569,#REF!,6,FALSE()))-2),CONCATENATE(LEFT(VLOOKUP($A569,#REF!,6,FALSE()),LEN(VLOOKUP($A569,#REF!,6,FALSE()))-2),"*")),"")</f>
        <v>#VALUE!</v>
      </c>
      <c r="H569" s="91" t="e">
        <f aca="false">IF(LEN(VLOOKUP($A569,#REF!,7,FALSE())),IF(INDEX(#REF!,MATCH($A569,#REF!,0),4),LEFT(VLOOKUP($A569,#REF!,7,FALSE()),LEN(VLOOKUP($A569,#REF!,7,FALSE()))-2),CONCATENATE(LEFT(VLOOKUP($A569,#REF!,7,FALSE()),LEN(VLOOKUP($A569,#REF!,7,FALSE()))-2),"*")),"")</f>
        <v>#VALUE!</v>
      </c>
      <c r="I569" s="92" t="e">
        <f aca="false">IF(LEN(VLOOKUP($A569,#REF!,8,FALSE())),UPPER(RIGHT(VLOOKUP($A569,#REF!,8,FALSE()), 1)),"")</f>
        <v>#VALUE!</v>
      </c>
      <c r="J569" s="90" t="e">
        <f aca="false">IF(LEN(VLOOKUP($A569,#REF!,4,FALSE())),UPPER(RIGHT(VLOOKUP($A569,#REF!,4,FALSE()), 1)),"")</f>
        <v>#VALUE!</v>
      </c>
      <c r="K569" s="90" t="e">
        <f aca="false">IF(LEN(VLOOKUP($A569,#REF!,5,FALSE())),UPPER(RIGHT(VLOOKUP($A569,#REF!,5,FALSE()), 1)),"")</f>
        <v>#VALUE!</v>
      </c>
      <c r="L569" s="90" t="e">
        <f aca="false">IF(LEN(VLOOKUP($A569,#REF!,6,FALSE())),UPPER(RIGHT(VLOOKUP($A569,#REF!,6,FALSE()), 1)),"")</f>
        <v>#VALUE!</v>
      </c>
      <c r="M569" s="91" t="e">
        <f aca="false">IF(LEN(VLOOKUP($A569,#REF!,7,FALSE())),UPPER(RIGHT(VLOOKUP($A569,#REF!,7,FALSE()), 1)),"")</f>
        <v>#VALUE!</v>
      </c>
      <c r="N569" s="185"/>
      <c r="O569" s="185"/>
      <c r="P569" s="185"/>
      <c r="Q569" s="185"/>
      <c r="R569" s="185"/>
      <c r="S569" s="100" t="e">
        <f aca="false">HLOOKUP("Device Tree Pin Name",#REF!,MATCH($A569,#REF!,0),FALSE())</f>
        <v>#VALUE!</v>
      </c>
      <c r="T569" s="95" t="e">
        <f aca="false">HLOOKUP("power rail",#REF!,MATCH($A569,#REF!,0),FALSE())</f>
        <v>#VALUE!</v>
      </c>
      <c r="U569" s="96" t="e">
        <f aca="false">HLOOKUP("Wake Capable",#REF!,MATCH($A569,#REF!,0),FALSE())</f>
        <v>#VALUE!</v>
      </c>
      <c r="V569" s="96" t="e">
        <f aca="false">HLOOKUP("Strap",#REF!,MATCH($A569,#REF!,0),FALSE())</f>
        <v>#VALUE!</v>
      </c>
      <c r="W569" s="96"/>
      <c r="X569" s="96"/>
      <c r="Y569" s="96"/>
      <c r="Z569" s="95"/>
      <c r="AA569" s="95" t="e">
        <f aca="false">HLOOKUP("Pad type",#REF!,MATCH($A569,#REF!,0),FALSE())</f>
        <v>#VALUE!</v>
      </c>
      <c r="AB569" s="100"/>
      <c r="AC569" s="100" t="e">
        <f aca="false">HLOOKUP("POR Pin State",#REF!,MATCH($A569,#REF!,0),FALSE())</f>
        <v>#VALUE!</v>
      </c>
      <c r="AD569" s="186"/>
      <c r="AE569" s="187"/>
      <c r="AF569" s="187"/>
      <c r="AG569" s="187"/>
      <c r="AH569" s="188"/>
      <c r="AI569" s="188"/>
      <c r="AJ569" s="189"/>
      <c r="AK569" s="189"/>
      <c r="AL569" s="189"/>
      <c r="AM569" s="189"/>
      <c r="AN569" s="189"/>
      <c r="AO569" s="189"/>
      <c r="AP569" s="189"/>
      <c r="AQ569" s="194" t="s">
        <v>1301</v>
      </c>
      <c r="AR569" s="104"/>
      <c r="AS569" s="104"/>
      <c r="AT569" s="104"/>
      <c r="AU569" s="104"/>
      <c r="AV569" s="104"/>
      <c r="AW569" s="104"/>
      <c r="AX569" s="104"/>
      <c r="AY569" s="104"/>
      <c r="AZ569" s="104"/>
      <c r="BA569" s="104"/>
      <c r="BB569" s="162"/>
      <c r="BC569" s="104"/>
      <c r="BD569" s="214"/>
      <c r="BE569" s="213" t="s">
        <v>1302</v>
      </c>
      <c r="BF569" s="108" t="e">
        <f aca="false">VLOOKUP($A569,#REF!, 34, FALSE())</f>
        <v>#VALUE!</v>
      </c>
      <c r="BG569" s="108" t="e">
        <f aca="false">VLOOKUP($A569,#REF!, 22, FALSE())</f>
        <v>#VALUE!</v>
      </c>
      <c r="BH569" s="109"/>
    </row>
    <row r="570" s="193" customFormat="true" ht="12.75" hidden="false" customHeight="true" outlineLevel="0" collapsed="false">
      <c r="A570" s="1" t="s">
        <v>1303</v>
      </c>
      <c r="B570" s="86" t="e">
        <f aca="false">VLOOKUP($A570,#REF!, 34, FALSE())</f>
        <v>#VALUE!</v>
      </c>
      <c r="C570" s="87" t="str">
        <f aca="false">CONCATENATE("unused_",A570)</f>
        <v>unused_DDR_XM0_B4DMI</v>
      </c>
      <c r="D570" s="88" t="e">
        <f aca="false">IF(LEN(VLOOKUP($A570,#REF!,8,FALSE())),LEFT(VLOOKUP($A570,#REF!,8,FALSE()),LEN(VLOOKUP($A570,#REF!,8,FALSE()))-2),"")</f>
        <v>#VALUE!</v>
      </c>
      <c r="E570" s="89" t="e">
        <f aca="false">IF(LEN(VLOOKUP($A570,#REF!,4,FALSE())),IF(INDEX(#REF!,MATCH($A570,#REF!,0),1),LEFT(VLOOKUP($A570,#REF!,4,FALSE()),LEN(VLOOKUP($A570,#REF!,4,FALSE()))-2),CONCATENATE(LEFT(VLOOKUP($A570,#REF!,4,FALSE()),LEN(VLOOKUP($A570,#REF!,4,FALSE()))-2),"*")),"")</f>
        <v>#VALUE!</v>
      </c>
      <c r="F570" s="90" t="e">
        <f aca="false">IF(LEN(VLOOKUP($A570,#REF!,5,FALSE())),IF(INDEX(#REF!,MATCH($A570,#REF!,0),2),LEFT(VLOOKUP($A570,#REF!,5,FALSE()),LEN(VLOOKUP($A570,#REF!,5,FALSE()))-2),CONCATENATE(LEFT(VLOOKUP($A570,#REF!,5,FALSE()),LEN(VLOOKUP($A570,#REF!,5,FALSE()))-2),"*")),"")</f>
        <v>#VALUE!</v>
      </c>
      <c r="G570" s="90" t="e">
        <f aca="false">IF(LEN(VLOOKUP($A570,#REF!,6,FALSE())),IF(INDEX(#REF!,MATCH($A570,#REF!,0),3),LEFT(VLOOKUP($A570,#REF!,6,FALSE()),LEN(VLOOKUP($A570,#REF!,6,FALSE()))-2),CONCATENATE(LEFT(VLOOKUP($A570,#REF!,6,FALSE()),LEN(VLOOKUP($A570,#REF!,6,FALSE()))-2),"*")),"")</f>
        <v>#VALUE!</v>
      </c>
      <c r="H570" s="91" t="e">
        <f aca="false">IF(LEN(VLOOKUP($A570,#REF!,7,FALSE())),IF(INDEX(#REF!,MATCH($A570,#REF!,0),4),LEFT(VLOOKUP($A570,#REF!,7,FALSE()),LEN(VLOOKUP($A570,#REF!,7,FALSE()))-2),CONCATENATE(LEFT(VLOOKUP($A570,#REF!,7,FALSE()),LEN(VLOOKUP($A570,#REF!,7,FALSE()))-2),"*")),"")</f>
        <v>#VALUE!</v>
      </c>
      <c r="I570" s="92" t="e">
        <f aca="false">IF(LEN(VLOOKUP($A570,#REF!,8,FALSE())),UPPER(RIGHT(VLOOKUP($A570,#REF!,8,FALSE()), 1)),"")</f>
        <v>#VALUE!</v>
      </c>
      <c r="J570" s="90" t="e">
        <f aca="false">IF(LEN(VLOOKUP($A570,#REF!,4,FALSE())),UPPER(RIGHT(VLOOKUP($A570,#REF!,4,FALSE()), 1)),"")</f>
        <v>#VALUE!</v>
      </c>
      <c r="K570" s="90" t="e">
        <f aca="false">IF(LEN(VLOOKUP($A570,#REF!,5,FALSE())),UPPER(RIGHT(VLOOKUP($A570,#REF!,5,FALSE()), 1)),"")</f>
        <v>#VALUE!</v>
      </c>
      <c r="L570" s="90" t="e">
        <f aca="false">IF(LEN(VLOOKUP($A570,#REF!,6,FALSE())),UPPER(RIGHT(VLOOKUP($A570,#REF!,6,FALSE()), 1)),"")</f>
        <v>#VALUE!</v>
      </c>
      <c r="M570" s="91" t="e">
        <f aca="false">IF(LEN(VLOOKUP($A570,#REF!,7,FALSE())),UPPER(RIGHT(VLOOKUP($A570,#REF!,7,FALSE()), 1)),"")</f>
        <v>#VALUE!</v>
      </c>
      <c r="N570" s="185"/>
      <c r="O570" s="185"/>
      <c r="P570" s="185"/>
      <c r="Q570" s="185"/>
      <c r="R570" s="185"/>
      <c r="S570" s="100" t="e">
        <f aca="false">HLOOKUP("Device Tree Pin Name",#REF!,MATCH($A570,#REF!,0),FALSE())</f>
        <v>#VALUE!</v>
      </c>
      <c r="T570" s="95" t="e">
        <f aca="false">HLOOKUP("power rail",#REF!,MATCH($A570,#REF!,0),FALSE())</f>
        <v>#VALUE!</v>
      </c>
      <c r="U570" s="96" t="e">
        <f aca="false">HLOOKUP("Wake Capable",#REF!,MATCH($A570,#REF!,0),FALSE())</f>
        <v>#VALUE!</v>
      </c>
      <c r="V570" s="96" t="e">
        <f aca="false">HLOOKUP("Strap",#REF!,MATCH($A570,#REF!,0),FALSE())</f>
        <v>#VALUE!</v>
      </c>
      <c r="W570" s="96"/>
      <c r="X570" s="96"/>
      <c r="Y570" s="96"/>
      <c r="Z570" s="95"/>
      <c r="AA570" s="95" t="e">
        <f aca="false">HLOOKUP("Pad type",#REF!,MATCH($A570,#REF!,0),FALSE())</f>
        <v>#VALUE!</v>
      </c>
      <c r="AB570" s="100"/>
      <c r="AC570" s="100" t="e">
        <f aca="false">HLOOKUP("POR Pin State",#REF!,MATCH($A570,#REF!,0),FALSE())</f>
        <v>#VALUE!</v>
      </c>
      <c r="AD570" s="186"/>
      <c r="AE570" s="187"/>
      <c r="AF570" s="187"/>
      <c r="AG570" s="187"/>
      <c r="AH570" s="188"/>
      <c r="AI570" s="188"/>
      <c r="AJ570" s="189"/>
      <c r="AK570" s="189"/>
      <c r="AL570" s="189"/>
      <c r="AM570" s="189"/>
      <c r="AN570" s="189"/>
      <c r="AO570" s="189"/>
      <c r="AP570" s="189"/>
      <c r="AQ570" s="194" t="s">
        <v>1303</v>
      </c>
      <c r="AR570" s="104"/>
      <c r="AS570" s="104"/>
      <c r="AT570" s="104"/>
      <c r="AU570" s="104"/>
      <c r="AV570" s="104"/>
      <c r="AW570" s="104"/>
      <c r="AX570" s="104"/>
      <c r="AY570" s="104"/>
      <c r="AZ570" s="104"/>
      <c r="BA570" s="104"/>
      <c r="BB570" s="162"/>
      <c r="BC570" s="104"/>
      <c r="BD570" s="214"/>
      <c r="BE570" s="213" t="s">
        <v>1304</v>
      </c>
      <c r="BF570" s="108" t="e">
        <f aca="false">VLOOKUP($A570,#REF!, 34, FALSE())</f>
        <v>#VALUE!</v>
      </c>
      <c r="BG570" s="108" t="e">
        <f aca="false">VLOOKUP($A570,#REF!, 22, FALSE())</f>
        <v>#VALUE!</v>
      </c>
      <c r="BH570" s="109"/>
    </row>
    <row r="571" s="193" customFormat="true" ht="12.75" hidden="false" customHeight="true" outlineLevel="0" collapsed="false">
      <c r="A571" s="1" t="s">
        <v>1305</v>
      </c>
      <c r="B571" s="86" t="e">
        <f aca="false">VLOOKUP($A571,#REF!, 34, FALSE())</f>
        <v>#VALUE!</v>
      </c>
      <c r="C571" s="87" t="str">
        <f aca="false">CONCATENATE("unused_",A571)</f>
        <v>unused_DDR_XM0_B4WCK_P</v>
      </c>
      <c r="D571" s="88" t="e">
        <f aca="false">IF(LEN(VLOOKUP($A571,#REF!,8,FALSE())),LEFT(VLOOKUP($A571,#REF!,8,FALSE()),LEN(VLOOKUP($A571,#REF!,8,FALSE()))-2),"")</f>
        <v>#VALUE!</v>
      </c>
      <c r="E571" s="89" t="e">
        <f aca="false">IF(LEN(VLOOKUP($A571,#REF!,4,FALSE())),IF(INDEX(#REF!,MATCH($A571,#REF!,0),1),LEFT(VLOOKUP($A571,#REF!,4,FALSE()),LEN(VLOOKUP($A571,#REF!,4,FALSE()))-2),CONCATENATE(LEFT(VLOOKUP($A571,#REF!,4,FALSE()),LEN(VLOOKUP($A571,#REF!,4,FALSE()))-2),"*")),"")</f>
        <v>#VALUE!</v>
      </c>
      <c r="F571" s="90" t="e">
        <f aca="false">IF(LEN(VLOOKUP($A571,#REF!,5,FALSE())),IF(INDEX(#REF!,MATCH($A571,#REF!,0),2),LEFT(VLOOKUP($A571,#REF!,5,FALSE()),LEN(VLOOKUP($A571,#REF!,5,FALSE()))-2),CONCATENATE(LEFT(VLOOKUP($A571,#REF!,5,FALSE()),LEN(VLOOKUP($A571,#REF!,5,FALSE()))-2),"*")),"")</f>
        <v>#VALUE!</v>
      </c>
      <c r="G571" s="90" t="e">
        <f aca="false">IF(LEN(VLOOKUP($A571,#REF!,6,FALSE())),IF(INDEX(#REF!,MATCH($A571,#REF!,0),3),LEFT(VLOOKUP($A571,#REF!,6,FALSE()),LEN(VLOOKUP($A571,#REF!,6,FALSE()))-2),CONCATENATE(LEFT(VLOOKUP($A571,#REF!,6,FALSE()),LEN(VLOOKUP($A571,#REF!,6,FALSE()))-2),"*")),"")</f>
        <v>#VALUE!</v>
      </c>
      <c r="H571" s="91" t="e">
        <f aca="false">IF(LEN(VLOOKUP($A571,#REF!,7,FALSE())),IF(INDEX(#REF!,MATCH($A571,#REF!,0),4),LEFT(VLOOKUP($A571,#REF!,7,FALSE()),LEN(VLOOKUP($A571,#REF!,7,FALSE()))-2),CONCATENATE(LEFT(VLOOKUP($A571,#REF!,7,FALSE()),LEN(VLOOKUP($A571,#REF!,7,FALSE()))-2),"*")),"")</f>
        <v>#VALUE!</v>
      </c>
      <c r="I571" s="92" t="e">
        <f aca="false">IF(LEN(VLOOKUP($A571,#REF!,8,FALSE())),UPPER(RIGHT(VLOOKUP($A571,#REF!,8,FALSE()), 1)),"")</f>
        <v>#VALUE!</v>
      </c>
      <c r="J571" s="90" t="e">
        <f aca="false">IF(LEN(VLOOKUP($A571,#REF!,4,FALSE())),UPPER(RIGHT(VLOOKUP($A571,#REF!,4,FALSE()), 1)),"")</f>
        <v>#VALUE!</v>
      </c>
      <c r="K571" s="90" t="e">
        <f aca="false">IF(LEN(VLOOKUP($A571,#REF!,5,FALSE())),UPPER(RIGHT(VLOOKUP($A571,#REF!,5,FALSE()), 1)),"")</f>
        <v>#VALUE!</v>
      </c>
      <c r="L571" s="90" t="e">
        <f aca="false">IF(LEN(VLOOKUP($A571,#REF!,6,FALSE())),UPPER(RIGHT(VLOOKUP($A571,#REF!,6,FALSE()), 1)),"")</f>
        <v>#VALUE!</v>
      </c>
      <c r="M571" s="91" t="e">
        <f aca="false">IF(LEN(VLOOKUP($A571,#REF!,7,FALSE())),UPPER(RIGHT(VLOOKUP($A571,#REF!,7,FALSE()), 1)),"")</f>
        <v>#VALUE!</v>
      </c>
      <c r="N571" s="185"/>
      <c r="O571" s="185"/>
      <c r="P571" s="185"/>
      <c r="Q571" s="185"/>
      <c r="R571" s="185"/>
      <c r="S571" s="100" t="e">
        <f aca="false">HLOOKUP("Device Tree Pin Name",#REF!,MATCH($A571,#REF!,0),FALSE())</f>
        <v>#VALUE!</v>
      </c>
      <c r="T571" s="95" t="e">
        <f aca="false">HLOOKUP("power rail",#REF!,MATCH($A571,#REF!,0),FALSE())</f>
        <v>#VALUE!</v>
      </c>
      <c r="U571" s="96" t="e">
        <f aca="false">HLOOKUP("Wake Capable",#REF!,MATCH($A571,#REF!,0),FALSE())</f>
        <v>#VALUE!</v>
      </c>
      <c r="V571" s="96" t="e">
        <f aca="false">HLOOKUP("Strap",#REF!,MATCH($A571,#REF!,0),FALSE())</f>
        <v>#VALUE!</v>
      </c>
      <c r="W571" s="96"/>
      <c r="X571" s="96"/>
      <c r="Y571" s="96"/>
      <c r="Z571" s="95"/>
      <c r="AA571" s="95" t="e">
        <f aca="false">HLOOKUP("Pad type",#REF!,MATCH($A571,#REF!,0),FALSE())</f>
        <v>#VALUE!</v>
      </c>
      <c r="AB571" s="100"/>
      <c r="AC571" s="100" t="e">
        <f aca="false">HLOOKUP("POR Pin State",#REF!,MATCH($A571,#REF!,0),FALSE())</f>
        <v>#VALUE!</v>
      </c>
      <c r="AD571" s="186"/>
      <c r="AE571" s="187"/>
      <c r="AF571" s="187"/>
      <c r="AG571" s="187"/>
      <c r="AH571" s="188"/>
      <c r="AI571" s="188"/>
      <c r="AJ571" s="189"/>
      <c r="AK571" s="189"/>
      <c r="AL571" s="189"/>
      <c r="AM571" s="189"/>
      <c r="AN571" s="189"/>
      <c r="AO571" s="189"/>
      <c r="AP571" s="189"/>
      <c r="AQ571" s="194" t="s">
        <v>1305</v>
      </c>
      <c r="AR571" s="104"/>
      <c r="AS571" s="104"/>
      <c r="AT571" s="104"/>
      <c r="AU571" s="104"/>
      <c r="AV571" s="104"/>
      <c r="AW571" s="104"/>
      <c r="AX571" s="104"/>
      <c r="AY571" s="104"/>
      <c r="AZ571" s="104"/>
      <c r="BA571" s="104"/>
      <c r="BB571" s="162"/>
      <c r="BC571" s="104"/>
      <c r="BD571" s="214"/>
      <c r="BE571" s="213" t="s">
        <v>1306</v>
      </c>
      <c r="BF571" s="108" t="e">
        <f aca="false">VLOOKUP($A571,#REF!, 34, FALSE())</f>
        <v>#VALUE!</v>
      </c>
      <c r="BG571" s="108" t="e">
        <f aca="false">VLOOKUP($A571,#REF!, 22, FALSE())</f>
        <v>#VALUE!</v>
      </c>
      <c r="BH571" s="109"/>
    </row>
    <row r="572" s="193" customFormat="true" ht="12.75" hidden="false" customHeight="true" outlineLevel="0" collapsed="false">
      <c r="A572" s="133" t="s">
        <v>1307</v>
      </c>
      <c r="B572" s="86" t="e">
        <f aca="false">VLOOKUP($A572,#REF!, 34, FALSE())</f>
        <v>#VALUE!</v>
      </c>
      <c r="C572" s="87" t="str">
        <f aca="false">CONCATENATE("unused_",A572)</f>
        <v>unused_DDR_XM0_B4WCK_N</v>
      </c>
      <c r="D572" s="88" t="e">
        <f aca="false">IF(LEN(VLOOKUP($A572,#REF!,8,FALSE())),LEFT(VLOOKUP($A572,#REF!,8,FALSE()),LEN(VLOOKUP($A572,#REF!,8,FALSE()))-2),"")</f>
        <v>#VALUE!</v>
      </c>
      <c r="E572" s="89" t="e">
        <f aca="false">IF(LEN(VLOOKUP($A572,#REF!,4,FALSE())),IF(INDEX(#REF!,MATCH($A572,#REF!,0),1),LEFT(VLOOKUP($A572,#REF!,4,FALSE()),LEN(VLOOKUP($A572,#REF!,4,FALSE()))-2),CONCATENATE(LEFT(VLOOKUP($A572,#REF!,4,FALSE()),LEN(VLOOKUP($A572,#REF!,4,FALSE()))-2),"*")),"")</f>
        <v>#VALUE!</v>
      </c>
      <c r="F572" s="90" t="e">
        <f aca="false">IF(LEN(VLOOKUP($A572,#REF!,5,FALSE())),IF(INDEX(#REF!,MATCH($A572,#REF!,0),2),LEFT(VLOOKUP($A572,#REF!,5,FALSE()),LEN(VLOOKUP($A572,#REF!,5,FALSE()))-2),CONCATENATE(LEFT(VLOOKUP($A572,#REF!,5,FALSE()),LEN(VLOOKUP($A572,#REF!,5,FALSE()))-2),"*")),"")</f>
        <v>#VALUE!</v>
      </c>
      <c r="G572" s="90" t="e">
        <f aca="false">IF(LEN(VLOOKUP($A572,#REF!,6,FALSE())),IF(INDEX(#REF!,MATCH($A572,#REF!,0),3),LEFT(VLOOKUP($A572,#REF!,6,FALSE()),LEN(VLOOKUP($A572,#REF!,6,FALSE()))-2),CONCATENATE(LEFT(VLOOKUP($A572,#REF!,6,FALSE()),LEN(VLOOKUP($A572,#REF!,6,FALSE()))-2),"*")),"")</f>
        <v>#VALUE!</v>
      </c>
      <c r="H572" s="91" t="e">
        <f aca="false">IF(LEN(VLOOKUP($A572,#REF!,7,FALSE())),IF(INDEX(#REF!,MATCH($A572,#REF!,0),4),LEFT(VLOOKUP($A572,#REF!,7,FALSE()),LEN(VLOOKUP($A572,#REF!,7,FALSE()))-2),CONCATENATE(LEFT(VLOOKUP($A572,#REF!,7,FALSE()),LEN(VLOOKUP($A572,#REF!,7,FALSE()))-2),"*")),"")</f>
        <v>#VALUE!</v>
      </c>
      <c r="I572" s="92" t="e">
        <f aca="false">IF(LEN(VLOOKUP($A572,#REF!,8,FALSE())),UPPER(RIGHT(VLOOKUP($A572,#REF!,8,FALSE()), 1)),"")</f>
        <v>#VALUE!</v>
      </c>
      <c r="J572" s="90" t="e">
        <f aca="false">IF(LEN(VLOOKUP($A572,#REF!,4,FALSE())),UPPER(RIGHT(VLOOKUP($A572,#REF!,4,FALSE()), 1)),"")</f>
        <v>#VALUE!</v>
      </c>
      <c r="K572" s="90" t="e">
        <f aca="false">IF(LEN(VLOOKUP($A572,#REF!,5,FALSE())),UPPER(RIGHT(VLOOKUP($A572,#REF!,5,FALSE()), 1)),"")</f>
        <v>#VALUE!</v>
      </c>
      <c r="L572" s="90" t="e">
        <f aca="false">IF(LEN(VLOOKUP($A572,#REF!,6,FALSE())),UPPER(RIGHT(VLOOKUP($A572,#REF!,6,FALSE()), 1)),"")</f>
        <v>#VALUE!</v>
      </c>
      <c r="M572" s="91" t="e">
        <f aca="false">IF(LEN(VLOOKUP($A572,#REF!,7,FALSE())),UPPER(RIGHT(VLOOKUP($A572,#REF!,7,FALSE()), 1)),"")</f>
        <v>#VALUE!</v>
      </c>
      <c r="N572" s="185"/>
      <c r="O572" s="185"/>
      <c r="P572" s="185"/>
      <c r="Q572" s="185"/>
      <c r="R572" s="185"/>
      <c r="S572" s="100" t="e">
        <f aca="false">HLOOKUP("Device Tree Pin Name",#REF!,MATCH($A572,#REF!,0),FALSE())</f>
        <v>#VALUE!</v>
      </c>
      <c r="T572" s="95" t="e">
        <f aca="false">HLOOKUP("power rail",#REF!,MATCH($A572,#REF!,0),FALSE())</f>
        <v>#VALUE!</v>
      </c>
      <c r="U572" s="96" t="e">
        <f aca="false">HLOOKUP("Wake Capable",#REF!,MATCH($A572,#REF!,0),FALSE())</f>
        <v>#VALUE!</v>
      </c>
      <c r="V572" s="96" t="e">
        <f aca="false">HLOOKUP("Strap",#REF!,MATCH($A572,#REF!,0),FALSE())</f>
        <v>#VALUE!</v>
      </c>
      <c r="W572" s="96"/>
      <c r="X572" s="96"/>
      <c r="Y572" s="96"/>
      <c r="Z572" s="95"/>
      <c r="AA572" s="95" t="e">
        <f aca="false">HLOOKUP("Pad type",#REF!,MATCH($A572,#REF!,0),FALSE())</f>
        <v>#VALUE!</v>
      </c>
      <c r="AB572" s="100"/>
      <c r="AC572" s="100" t="e">
        <f aca="false">HLOOKUP("POR Pin State",#REF!,MATCH($A572,#REF!,0),FALSE())</f>
        <v>#VALUE!</v>
      </c>
      <c r="AD572" s="186"/>
      <c r="AE572" s="187"/>
      <c r="AF572" s="187"/>
      <c r="AG572" s="187"/>
      <c r="AH572" s="188"/>
      <c r="AI572" s="188"/>
      <c r="AJ572" s="189"/>
      <c r="AK572" s="189"/>
      <c r="AL572" s="189"/>
      <c r="AM572" s="189"/>
      <c r="AN572" s="189"/>
      <c r="AO572" s="189"/>
      <c r="AP572" s="189"/>
      <c r="AQ572" s="194" t="s">
        <v>1307</v>
      </c>
      <c r="AR572" s="104"/>
      <c r="AS572" s="104"/>
      <c r="AT572" s="104"/>
      <c r="AU572" s="104"/>
      <c r="AV572" s="104"/>
      <c r="AW572" s="104"/>
      <c r="AX572" s="104"/>
      <c r="AY572" s="104"/>
      <c r="AZ572" s="104"/>
      <c r="BA572" s="104"/>
      <c r="BB572" s="162"/>
      <c r="BC572" s="104"/>
      <c r="BD572" s="214"/>
      <c r="BE572" s="213" t="s">
        <v>1308</v>
      </c>
      <c r="BF572" s="108" t="e">
        <f aca="false">VLOOKUP($A572,#REF!, 34, FALSE())</f>
        <v>#VALUE!</v>
      </c>
      <c r="BG572" s="108" t="e">
        <f aca="false">VLOOKUP($A572,#REF!, 22, FALSE())</f>
        <v>#VALUE!</v>
      </c>
      <c r="BH572" s="109"/>
    </row>
    <row r="573" s="193" customFormat="true" ht="12.75" hidden="false" customHeight="true" outlineLevel="0" collapsed="false">
      <c r="A573" s="133" t="s">
        <v>1309</v>
      </c>
      <c r="B573" s="86" t="e">
        <f aca="false">VLOOKUP($A573,#REF!, 34, FALSE())</f>
        <v>#VALUE!</v>
      </c>
      <c r="C573" s="87" t="str">
        <f aca="false">CONCATENATE("unused_",A573)</f>
        <v>unused_DDR_XM0_B4RDQS_P</v>
      </c>
      <c r="D573" s="88" t="e">
        <f aca="false">IF(LEN(VLOOKUP($A573,#REF!,8,FALSE())),LEFT(VLOOKUP($A573,#REF!,8,FALSE()),LEN(VLOOKUP($A573,#REF!,8,FALSE()))-2),"")</f>
        <v>#VALUE!</v>
      </c>
      <c r="E573" s="89" t="e">
        <f aca="false">IF(LEN(VLOOKUP($A573,#REF!,4,FALSE())),IF(INDEX(#REF!,MATCH($A573,#REF!,0),1),LEFT(VLOOKUP($A573,#REF!,4,FALSE()),LEN(VLOOKUP($A573,#REF!,4,FALSE()))-2),CONCATENATE(LEFT(VLOOKUP($A573,#REF!,4,FALSE()),LEN(VLOOKUP($A573,#REF!,4,FALSE()))-2),"*")),"")</f>
        <v>#VALUE!</v>
      </c>
      <c r="F573" s="90" t="e">
        <f aca="false">IF(LEN(VLOOKUP($A573,#REF!,5,FALSE())),IF(INDEX(#REF!,MATCH($A573,#REF!,0),2),LEFT(VLOOKUP($A573,#REF!,5,FALSE()),LEN(VLOOKUP($A573,#REF!,5,FALSE()))-2),CONCATENATE(LEFT(VLOOKUP($A573,#REF!,5,FALSE()),LEN(VLOOKUP($A573,#REF!,5,FALSE()))-2),"*")),"")</f>
        <v>#VALUE!</v>
      </c>
      <c r="G573" s="90" t="e">
        <f aca="false">IF(LEN(VLOOKUP($A573,#REF!,6,FALSE())),IF(INDEX(#REF!,MATCH($A573,#REF!,0),3),LEFT(VLOOKUP($A573,#REF!,6,FALSE()),LEN(VLOOKUP($A573,#REF!,6,FALSE()))-2),CONCATENATE(LEFT(VLOOKUP($A573,#REF!,6,FALSE()),LEN(VLOOKUP($A573,#REF!,6,FALSE()))-2),"*")),"")</f>
        <v>#VALUE!</v>
      </c>
      <c r="H573" s="91" t="e">
        <f aca="false">IF(LEN(VLOOKUP($A573,#REF!,7,FALSE())),IF(INDEX(#REF!,MATCH($A573,#REF!,0),4),LEFT(VLOOKUP($A573,#REF!,7,FALSE()),LEN(VLOOKUP($A573,#REF!,7,FALSE()))-2),CONCATENATE(LEFT(VLOOKUP($A573,#REF!,7,FALSE()),LEN(VLOOKUP($A573,#REF!,7,FALSE()))-2),"*")),"")</f>
        <v>#VALUE!</v>
      </c>
      <c r="I573" s="92" t="e">
        <f aca="false">IF(LEN(VLOOKUP($A573,#REF!,8,FALSE())),UPPER(RIGHT(VLOOKUP($A573,#REF!,8,FALSE()), 1)),"")</f>
        <v>#VALUE!</v>
      </c>
      <c r="J573" s="90" t="e">
        <f aca="false">IF(LEN(VLOOKUP($A573,#REF!,4,FALSE())),UPPER(RIGHT(VLOOKUP($A573,#REF!,4,FALSE()), 1)),"")</f>
        <v>#VALUE!</v>
      </c>
      <c r="K573" s="90" t="e">
        <f aca="false">IF(LEN(VLOOKUP($A573,#REF!,5,FALSE())),UPPER(RIGHT(VLOOKUP($A573,#REF!,5,FALSE()), 1)),"")</f>
        <v>#VALUE!</v>
      </c>
      <c r="L573" s="90" t="e">
        <f aca="false">IF(LEN(VLOOKUP($A573,#REF!,6,FALSE())),UPPER(RIGHT(VLOOKUP($A573,#REF!,6,FALSE()), 1)),"")</f>
        <v>#VALUE!</v>
      </c>
      <c r="M573" s="91" t="e">
        <f aca="false">IF(LEN(VLOOKUP($A573,#REF!,7,FALSE())),UPPER(RIGHT(VLOOKUP($A573,#REF!,7,FALSE()), 1)),"")</f>
        <v>#VALUE!</v>
      </c>
      <c r="N573" s="185"/>
      <c r="O573" s="185"/>
      <c r="P573" s="185"/>
      <c r="Q573" s="185"/>
      <c r="R573" s="185"/>
      <c r="S573" s="100" t="e">
        <f aca="false">HLOOKUP("Device Tree Pin Name",#REF!,MATCH($A573,#REF!,0),FALSE())</f>
        <v>#VALUE!</v>
      </c>
      <c r="T573" s="95" t="e">
        <f aca="false">HLOOKUP("power rail",#REF!,MATCH($A573,#REF!,0),FALSE())</f>
        <v>#VALUE!</v>
      </c>
      <c r="U573" s="96" t="e">
        <f aca="false">HLOOKUP("Wake Capable",#REF!,MATCH($A573,#REF!,0),FALSE())</f>
        <v>#VALUE!</v>
      </c>
      <c r="V573" s="96" t="e">
        <f aca="false">HLOOKUP("Strap",#REF!,MATCH($A573,#REF!,0),FALSE())</f>
        <v>#VALUE!</v>
      </c>
      <c r="W573" s="96"/>
      <c r="X573" s="96"/>
      <c r="Y573" s="96"/>
      <c r="Z573" s="95"/>
      <c r="AA573" s="95" t="e">
        <f aca="false">HLOOKUP("Pad type",#REF!,MATCH($A573,#REF!,0),FALSE())</f>
        <v>#VALUE!</v>
      </c>
      <c r="AB573" s="100"/>
      <c r="AC573" s="100" t="e">
        <f aca="false">HLOOKUP("POR Pin State",#REF!,MATCH($A573,#REF!,0),FALSE())</f>
        <v>#VALUE!</v>
      </c>
      <c r="AD573" s="186"/>
      <c r="AE573" s="187"/>
      <c r="AF573" s="187"/>
      <c r="AG573" s="187"/>
      <c r="AH573" s="188"/>
      <c r="AI573" s="188"/>
      <c r="AJ573" s="189"/>
      <c r="AK573" s="189"/>
      <c r="AL573" s="189"/>
      <c r="AM573" s="189"/>
      <c r="AN573" s="189"/>
      <c r="AO573" s="189"/>
      <c r="AP573" s="189"/>
      <c r="AQ573" s="194" t="s">
        <v>1309</v>
      </c>
      <c r="AR573" s="104"/>
      <c r="AS573" s="104"/>
      <c r="AT573" s="104"/>
      <c r="AU573" s="104"/>
      <c r="AV573" s="104"/>
      <c r="AW573" s="104"/>
      <c r="AX573" s="104"/>
      <c r="AY573" s="104"/>
      <c r="AZ573" s="104"/>
      <c r="BA573" s="104"/>
      <c r="BB573" s="162"/>
      <c r="BC573" s="104"/>
      <c r="BD573" s="214"/>
      <c r="BE573" s="213" t="s">
        <v>1310</v>
      </c>
      <c r="BF573" s="108" t="e">
        <f aca="false">VLOOKUP($A573,#REF!, 34, FALSE())</f>
        <v>#VALUE!</v>
      </c>
      <c r="BG573" s="108" t="e">
        <f aca="false">VLOOKUP($A573,#REF!, 22, FALSE())</f>
        <v>#VALUE!</v>
      </c>
      <c r="BH573" s="109"/>
    </row>
    <row r="574" s="193" customFormat="true" ht="12.75" hidden="false" customHeight="true" outlineLevel="0" collapsed="false">
      <c r="A574" s="133" t="s">
        <v>1311</v>
      </c>
      <c r="B574" s="86" t="e">
        <f aca="false">VLOOKUP($A574,#REF!, 34, FALSE())</f>
        <v>#VALUE!</v>
      </c>
      <c r="C574" s="87" t="str">
        <f aca="false">CONCATENATE("unused_",A574)</f>
        <v>unused_DDR_XM0_B4RDQS_N</v>
      </c>
      <c r="D574" s="88" t="e">
        <f aca="false">IF(LEN(VLOOKUP($A574,#REF!,8,FALSE())),LEFT(VLOOKUP($A574,#REF!,8,FALSE()),LEN(VLOOKUP($A574,#REF!,8,FALSE()))-2),"")</f>
        <v>#VALUE!</v>
      </c>
      <c r="E574" s="89" t="e">
        <f aca="false">IF(LEN(VLOOKUP($A574,#REF!,4,FALSE())),IF(INDEX(#REF!,MATCH($A574,#REF!,0),1),LEFT(VLOOKUP($A574,#REF!,4,FALSE()),LEN(VLOOKUP($A574,#REF!,4,FALSE()))-2),CONCATENATE(LEFT(VLOOKUP($A574,#REF!,4,FALSE()),LEN(VLOOKUP($A574,#REF!,4,FALSE()))-2),"*")),"")</f>
        <v>#VALUE!</v>
      </c>
      <c r="F574" s="90" t="e">
        <f aca="false">IF(LEN(VLOOKUP($A574,#REF!,5,FALSE())),IF(INDEX(#REF!,MATCH($A574,#REF!,0),2),LEFT(VLOOKUP($A574,#REF!,5,FALSE()),LEN(VLOOKUP($A574,#REF!,5,FALSE()))-2),CONCATENATE(LEFT(VLOOKUP($A574,#REF!,5,FALSE()),LEN(VLOOKUP($A574,#REF!,5,FALSE()))-2),"*")),"")</f>
        <v>#VALUE!</v>
      </c>
      <c r="G574" s="90" t="e">
        <f aca="false">IF(LEN(VLOOKUP($A574,#REF!,6,FALSE())),IF(INDEX(#REF!,MATCH($A574,#REF!,0),3),LEFT(VLOOKUP($A574,#REF!,6,FALSE()),LEN(VLOOKUP($A574,#REF!,6,FALSE()))-2),CONCATENATE(LEFT(VLOOKUP($A574,#REF!,6,FALSE()),LEN(VLOOKUP($A574,#REF!,6,FALSE()))-2),"*")),"")</f>
        <v>#VALUE!</v>
      </c>
      <c r="H574" s="91" t="e">
        <f aca="false">IF(LEN(VLOOKUP($A574,#REF!,7,FALSE())),IF(INDEX(#REF!,MATCH($A574,#REF!,0),4),LEFT(VLOOKUP($A574,#REF!,7,FALSE()),LEN(VLOOKUP($A574,#REF!,7,FALSE()))-2),CONCATENATE(LEFT(VLOOKUP($A574,#REF!,7,FALSE()),LEN(VLOOKUP($A574,#REF!,7,FALSE()))-2),"*")),"")</f>
        <v>#VALUE!</v>
      </c>
      <c r="I574" s="92" t="e">
        <f aca="false">IF(LEN(VLOOKUP($A574,#REF!,8,FALSE())),UPPER(RIGHT(VLOOKUP($A574,#REF!,8,FALSE()), 1)),"")</f>
        <v>#VALUE!</v>
      </c>
      <c r="J574" s="90" t="e">
        <f aca="false">IF(LEN(VLOOKUP($A574,#REF!,4,FALSE())),UPPER(RIGHT(VLOOKUP($A574,#REF!,4,FALSE()), 1)),"")</f>
        <v>#VALUE!</v>
      </c>
      <c r="K574" s="90" t="e">
        <f aca="false">IF(LEN(VLOOKUP($A574,#REF!,5,FALSE())),UPPER(RIGHT(VLOOKUP($A574,#REF!,5,FALSE()), 1)),"")</f>
        <v>#VALUE!</v>
      </c>
      <c r="L574" s="90" t="e">
        <f aca="false">IF(LEN(VLOOKUP($A574,#REF!,6,FALSE())),UPPER(RIGHT(VLOOKUP($A574,#REF!,6,FALSE()), 1)),"")</f>
        <v>#VALUE!</v>
      </c>
      <c r="M574" s="91" t="e">
        <f aca="false">IF(LEN(VLOOKUP($A574,#REF!,7,FALSE())),UPPER(RIGHT(VLOOKUP($A574,#REF!,7,FALSE()), 1)),"")</f>
        <v>#VALUE!</v>
      </c>
      <c r="N574" s="185"/>
      <c r="O574" s="185"/>
      <c r="P574" s="185"/>
      <c r="Q574" s="185"/>
      <c r="R574" s="185"/>
      <c r="S574" s="100" t="e">
        <f aca="false">HLOOKUP("Device Tree Pin Name",#REF!,MATCH($A574,#REF!,0),FALSE())</f>
        <v>#VALUE!</v>
      </c>
      <c r="T574" s="95" t="e">
        <f aca="false">HLOOKUP("power rail",#REF!,MATCH($A574,#REF!,0),FALSE())</f>
        <v>#VALUE!</v>
      </c>
      <c r="U574" s="96" t="e">
        <f aca="false">HLOOKUP("Wake Capable",#REF!,MATCH($A574,#REF!,0),FALSE())</f>
        <v>#VALUE!</v>
      </c>
      <c r="V574" s="96" t="e">
        <f aca="false">HLOOKUP("Strap",#REF!,MATCH($A574,#REF!,0),FALSE())</f>
        <v>#VALUE!</v>
      </c>
      <c r="W574" s="96"/>
      <c r="X574" s="96"/>
      <c r="Y574" s="96"/>
      <c r="Z574" s="95"/>
      <c r="AA574" s="95" t="e">
        <f aca="false">HLOOKUP("Pad type",#REF!,MATCH($A574,#REF!,0),FALSE())</f>
        <v>#VALUE!</v>
      </c>
      <c r="AB574" s="100"/>
      <c r="AC574" s="100" t="e">
        <f aca="false">HLOOKUP("POR Pin State",#REF!,MATCH($A574,#REF!,0),FALSE())</f>
        <v>#VALUE!</v>
      </c>
      <c r="AD574" s="186"/>
      <c r="AE574" s="187"/>
      <c r="AF574" s="187"/>
      <c r="AG574" s="187"/>
      <c r="AH574" s="188"/>
      <c r="AI574" s="188"/>
      <c r="AJ574" s="189"/>
      <c r="AK574" s="189"/>
      <c r="AL574" s="189"/>
      <c r="AM574" s="189"/>
      <c r="AN574" s="189"/>
      <c r="AO574" s="189"/>
      <c r="AP574" s="189"/>
      <c r="AQ574" s="194" t="s">
        <v>1311</v>
      </c>
      <c r="AR574" s="104"/>
      <c r="AS574" s="104"/>
      <c r="AT574" s="104"/>
      <c r="AU574" s="104"/>
      <c r="AV574" s="104"/>
      <c r="AW574" s="104"/>
      <c r="AX574" s="104"/>
      <c r="AY574" s="104"/>
      <c r="AZ574" s="104"/>
      <c r="BA574" s="104"/>
      <c r="BB574" s="162"/>
      <c r="BC574" s="104"/>
      <c r="BD574" s="214"/>
      <c r="BE574" s="213" t="s">
        <v>1312</v>
      </c>
      <c r="BF574" s="108" t="e">
        <f aca="false">VLOOKUP($A574,#REF!, 34, FALSE())</f>
        <v>#VALUE!</v>
      </c>
      <c r="BG574" s="108" t="e">
        <f aca="false">VLOOKUP($A574,#REF!, 22, FALSE())</f>
        <v>#VALUE!</v>
      </c>
      <c r="BH574" s="109"/>
    </row>
    <row r="575" s="193" customFormat="true" ht="12.75" hidden="false" customHeight="true" outlineLevel="0" collapsed="false">
      <c r="A575" s="133" t="s">
        <v>1313</v>
      </c>
      <c r="B575" s="86" t="e">
        <f aca="false">VLOOKUP($A575,#REF!, 34, FALSE())</f>
        <v>#VALUE!</v>
      </c>
      <c r="C575" s="87" t="str">
        <f aca="false">CONCATENATE("unused_",A575)</f>
        <v>unused_DDR_XM0_B5D0</v>
      </c>
      <c r="D575" s="88" t="e">
        <f aca="false">IF(LEN(VLOOKUP($A575,#REF!,8,FALSE())),LEFT(VLOOKUP($A575,#REF!,8,FALSE()),LEN(VLOOKUP($A575,#REF!,8,FALSE()))-2),"")</f>
        <v>#VALUE!</v>
      </c>
      <c r="E575" s="89" t="e">
        <f aca="false">IF(LEN(VLOOKUP($A575,#REF!,4,FALSE())),IF(INDEX(#REF!,MATCH($A575,#REF!,0),1),LEFT(VLOOKUP($A575,#REF!,4,FALSE()),LEN(VLOOKUP($A575,#REF!,4,FALSE()))-2),CONCATENATE(LEFT(VLOOKUP($A575,#REF!,4,FALSE()),LEN(VLOOKUP($A575,#REF!,4,FALSE()))-2),"*")),"")</f>
        <v>#VALUE!</v>
      </c>
      <c r="F575" s="90" t="e">
        <f aca="false">IF(LEN(VLOOKUP($A575,#REF!,5,FALSE())),IF(INDEX(#REF!,MATCH($A575,#REF!,0),2),LEFT(VLOOKUP($A575,#REF!,5,FALSE()),LEN(VLOOKUP($A575,#REF!,5,FALSE()))-2),CONCATENATE(LEFT(VLOOKUP($A575,#REF!,5,FALSE()),LEN(VLOOKUP($A575,#REF!,5,FALSE()))-2),"*")),"")</f>
        <v>#VALUE!</v>
      </c>
      <c r="G575" s="90" t="e">
        <f aca="false">IF(LEN(VLOOKUP($A575,#REF!,6,FALSE())),IF(INDEX(#REF!,MATCH($A575,#REF!,0),3),LEFT(VLOOKUP($A575,#REF!,6,FALSE()),LEN(VLOOKUP($A575,#REF!,6,FALSE()))-2),CONCATENATE(LEFT(VLOOKUP($A575,#REF!,6,FALSE()),LEN(VLOOKUP($A575,#REF!,6,FALSE()))-2),"*")),"")</f>
        <v>#VALUE!</v>
      </c>
      <c r="H575" s="91" t="e">
        <f aca="false">IF(LEN(VLOOKUP($A575,#REF!,7,FALSE())),IF(INDEX(#REF!,MATCH($A575,#REF!,0),4),LEFT(VLOOKUP($A575,#REF!,7,FALSE()),LEN(VLOOKUP($A575,#REF!,7,FALSE()))-2),CONCATENATE(LEFT(VLOOKUP($A575,#REF!,7,FALSE()),LEN(VLOOKUP($A575,#REF!,7,FALSE()))-2),"*")),"")</f>
        <v>#VALUE!</v>
      </c>
      <c r="I575" s="92" t="e">
        <f aca="false">IF(LEN(VLOOKUP($A575,#REF!,8,FALSE())),UPPER(RIGHT(VLOOKUP($A575,#REF!,8,FALSE()), 1)),"")</f>
        <v>#VALUE!</v>
      </c>
      <c r="J575" s="90" t="e">
        <f aca="false">IF(LEN(VLOOKUP($A575,#REF!,4,FALSE())),UPPER(RIGHT(VLOOKUP($A575,#REF!,4,FALSE()), 1)),"")</f>
        <v>#VALUE!</v>
      </c>
      <c r="K575" s="90" t="e">
        <f aca="false">IF(LEN(VLOOKUP($A575,#REF!,5,FALSE())),UPPER(RIGHT(VLOOKUP($A575,#REF!,5,FALSE()), 1)),"")</f>
        <v>#VALUE!</v>
      </c>
      <c r="L575" s="90" t="e">
        <f aca="false">IF(LEN(VLOOKUP($A575,#REF!,6,FALSE())),UPPER(RIGHT(VLOOKUP($A575,#REF!,6,FALSE()), 1)),"")</f>
        <v>#VALUE!</v>
      </c>
      <c r="M575" s="91" t="e">
        <f aca="false">IF(LEN(VLOOKUP($A575,#REF!,7,FALSE())),UPPER(RIGHT(VLOOKUP($A575,#REF!,7,FALSE()), 1)),"")</f>
        <v>#VALUE!</v>
      </c>
      <c r="N575" s="185"/>
      <c r="O575" s="185"/>
      <c r="P575" s="185"/>
      <c r="Q575" s="185"/>
      <c r="R575" s="185"/>
      <c r="S575" s="100" t="e">
        <f aca="false">HLOOKUP("Device Tree Pin Name",#REF!,MATCH($A575,#REF!,0),FALSE())</f>
        <v>#VALUE!</v>
      </c>
      <c r="T575" s="95" t="e">
        <f aca="false">HLOOKUP("power rail",#REF!,MATCH($A575,#REF!,0),FALSE())</f>
        <v>#VALUE!</v>
      </c>
      <c r="U575" s="96" t="e">
        <f aca="false">HLOOKUP("Wake Capable",#REF!,MATCH($A575,#REF!,0),FALSE())</f>
        <v>#VALUE!</v>
      </c>
      <c r="V575" s="96" t="e">
        <f aca="false">HLOOKUP("Strap",#REF!,MATCH($A575,#REF!,0),FALSE())</f>
        <v>#VALUE!</v>
      </c>
      <c r="W575" s="96"/>
      <c r="X575" s="96"/>
      <c r="Y575" s="96"/>
      <c r="Z575" s="95"/>
      <c r="AA575" s="95" t="e">
        <f aca="false">HLOOKUP("Pad type",#REF!,MATCH($A575,#REF!,0),FALSE())</f>
        <v>#VALUE!</v>
      </c>
      <c r="AB575" s="100"/>
      <c r="AC575" s="100" t="e">
        <f aca="false">HLOOKUP("POR Pin State",#REF!,MATCH($A575,#REF!,0),FALSE())</f>
        <v>#VALUE!</v>
      </c>
      <c r="AD575" s="186"/>
      <c r="AE575" s="187"/>
      <c r="AF575" s="187"/>
      <c r="AG575" s="187"/>
      <c r="AH575" s="188"/>
      <c r="AI575" s="188"/>
      <c r="AJ575" s="189"/>
      <c r="AK575" s="189"/>
      <c r="AL575" s="189"/>
      <c r="AM575" s="189"/>
      <c r="AN575" s="189"/>
      <c r="AO575" s="189"/>
      <c r="AP575" s="189"/>
      <c r="AQ575" s="194" t="s">
        <v>1314</v>
      </c>
      <c r="AR575" s="104"/>
      <c r="AS575" s="104"/>
      <c r="AT575" s="104"/>
      <c r="AU575" s="104"/>
      <c r="AV575" s="104"/>
      <c r="AW575" s="104"/>
      <c r="AX575" s="104"/>
      <c r="AY575" s="104"/>
      <c r="AZ575" s="104"/>
      <c r="BA575" s="104"/>
      <c r="BB575" s="162"/>
      <c r="BC575" s="104"/>
      <c r="BD575" s="214"/>
      <c r="BE575" s="213" t="s">
        <v>1315</v>
      </c>
      <c r="BF575" s="108" t="e">
        <f aca="false">VLOOKUP($A575,#REF!, 34, FALSE())</f>
        <v>#VALUE!</v>
      </c>
      <c r="BG575" s="108" t="e">
        <f aca="false">VLOOKUP($A575,#REF!, 22, FALSE())</f>
        <v>#VALUE!</v>
      </c>
      <c r="BH575" s="109"/>
    </row>
    <row r="576" s="193" customFormat="true" ht="12.75" hidden="false" customHeight="true" outlineLevel="0" collapsed="false">
      <c r="A576" s="133" t="s">
        <v>1316</v>
      </c>
      <c r="B576" s="86" t="e">
        <f aca="false">VLOOKUP($A576,#REF!, 34, FALSE())</f>
        <v>#VALUE!</v>
      </c>
      <c r="C576" s="87" t="str">
        <f aca="false">CONCATENATE("unused_",A576)</f>
        <v>unused_DDR_XM0_B5D1</v>
      </c>
      <c r="D576" s="88" t="e">
        <f aca="false">IF(LEN(VLOOKUP($A576,#REF!,8,FALSE())),LEFT(VLOOKUP($A576,#REF!,8,FALSE()),LEN(VLOOKUP($A576,#REF!,8,FALSE()))-2),"")</f>
        <v>#VALUE!</v>
      </c>
      <c r="E576" s="89" t="e">
        <f aca="false">IF(LEN(VLOOKUP($A576,#REF!,4,FALSE())),IF(INDEX(#REF!,MATCH($A576,#REF!,0),1),LEFT(VLOOKUP($A576,#REF!,4,FALSE()),LEN(VLOOKUP($A576,#REF!,4,FALSE()))-2),CONCATENATE(LEFT(VLOOKUP($A576,#REF!,4,FALSE()),LEN(VLOOKUP($A576,#REF!,4,FALSE()))-2),"*")),"")</f>
        <v>#VALUE!</v>
      </c>
      <c r="F576" s="90" t="e">
        <f aca="false">IF(LEN(VLOOKUP($A576,#REF!,5,FALSE())),IF(INDEX(#REF!,MATCH($A576,#REF!,0),2),LEFT(VLOOKUP($A576,#REF!,5,FALSE()),LEN(VLOOKUP($A576,#REF!,5,FALSE()))-2),CONCATENATE(LEFT(VLOOKUP($A576,#REF!,5,FALSE()),LEN(VLOOKUP($A576,#REF!,5,FALSE()))-2),"*")),"")</f>
        <v>#VALUE!</v>
      </c>
      <c r="G576" s="90" t="e">
        <f aca="false">IF(LEN(VLOOKUP($A576,#REF!,6,FALSE())),IF(INDEX(#REF!,MATCH($A576,#REF!,0),3),LEFT(VLOOKUP($A576,#REF!,6,FALSE()),LEN(VLOOKUP($A576,#REF!,6,FALSE()))-2),CONCATENATE(LEFT(VLOOKUP($A576,#REF!,6,FALSE()),LEN(VLOOKUP($A576,#REF!,6,FALSE()))-2),"*")),"")</f>
        <v>#VALUE!</v>
      </c>
      <c r="H576" s="91" t="e">
        <f aca="false">IF(LEN(VLOOKUP($A576,#REF!,7,FALSE())),IF(INDEX(#REF!,MATCH($A576,#REF!,0),4),LEFT(VLOOKUP($A576,#REF!,7,FALSE()),LEN(VLOOKUP($A576,#REF!,7,FALSE()))-2),CONCATENATE(LEFT(VLOOKUP($A576,#REF!,7,FALSE()),LEN(VLOOKUP($A576,#REF!,7,FALSE()))-2),"*")),"")</f>
        <v>#VALUE!</v>
      </c>
      <c r="I576" s="92" t="e">
        <f aca="false">IF(LEN(VLOOKUP($A576,#REF!,8,FALSE())),UPPER(RIGHT(VLOOKUP($A576,#REF!,8,FALSE()), 1)),"")</f>
        <v>#VALUE!</v>
      </c>
      <c r="J576" s="90" t="e">
        <f aca="false">IF(LEN(VLOOKUP($A576,#REF!,4,FALSE())),UPPER(RIGHT(VLOOKUP($A576,#REF!,4,FALSE()), 1)),"")</f>
        <v>#VALUE!</v>
      </c>
      <c r="K576" s="90" t="e">
        <f aca="false">IF(LEN(VLOOKUP($A576,#REF!,5,FALSE())),UPPER(RIGHT(VLOOKUP($A576,#REF!,5,FALSE()), 1)),"")</f>
        <v>#VALUE!</v>
      </c>
      <c r="L576" s="90" t="e">
        <f aca="false">IF(LEN(VLOOKUP($A576,#REF!,6,FALSE())),UPPER(RIGHT(VLOOKUP($A576,#REF!,6,FALSE()), 1)),"")</f>
        <v>#VALUE!</v>
      </c>
      <c r="M576" s="91" t="e">
        <f aca="false">IF(LEN(VLOOKUP($A576,#REF!,7,FALSE())),UPPER(RIGHT(VLOOKUP($A576,#REF!,7,FALSE()), 1)),"")</f>
        <v>#VALUE!</v>
      </c>
      <c r="N576" s="185"/>
      <c r="O576" s="185"/>
      <c r="P576" s="185"/>
      <c r="Q576" s="185"/>
      <c r="R576" s="185"/>
      <c r="S576" s="100" t="e">
        <f aca="false">HLOOKUP("Device Tree Pin Name",#REF!,MATCH($A576,#REF!,0),FALSE())</f>
        <v>#VALUE!</v>
      </c>
      <c r="T576" s="95" t="e">
        <f aca="false">HLOOKUP("power rail",#REF!,MATCH($A576,#REF!,0),FALSE())</f>
        <v>#VALUE!</v>
      </c>
      <c r="U576" s="96" t="e">
        <f aca="false">HLOOKUP("Wake Capable",#REF!,MATCH($A576,#REF!,0),FALSE())</f>
        <v>#VALUE!</v>
      </c>
      <c r="V576" s="96" t="e">
        <f aca="false">HLOOKUP("Strap",#REF!,MATCH($A576,#REF!,0),FALSE())</f>
        <v>#VALUE!</v>
      </c>
      <c r="W576" s="96"/>
      <c r="X576" s="96"/>
      <c r="Y576" s="96"/>
      <c r="Z576" s="95"/>
      <c r="AA576" s="95" t="e">
        <f aca="false">HLOOKUP("Pad type",#REF!,MATCH($A576,#REF!,0),FALSE())</f>
        <v>#VALUE!</v>
      </c>
      <c r="AB576" s="100"/>
      <c r="AC576" s="100" t="e">
        <f aca="false">HLOOKUP("POR Pin State",#REF!,MATCH($A576,#REF!,0),FALSE())</f>
        <v>#VALUE!</v>
      </c>
      <c r="AD576" s="186"/>
      <c r="AE576" s="187"/>
      <c r="AF576" s="187"/>
      <c r="AG576" s="187"/>
      <c r="AH576" s="188"/>
      <c r="AI576" s="188"/>
      <c r="AJ576" s="189"/>
      <c r="AK576" s="189"/>
      <c r="AL576" s="189"/>
      <c r="AM576" s="189"/>
      <c r="AN576" s="189"/>
      <c r="AO576" s="189"/>
      <c r="AP576" s="189"/>
      <c r="AQ576" s="194" t="s">
        <v>1317</v>
      </c>
      <c r="AR576" s="104"/>
      <c r="AS576" s="104"/>
      <c r="AT576" s="104"/>
      <c r="AU576" s="104"/>
      <c r="AV576" s="104"/>
      <c r="AW576" s="104"/>
      <c r="AX576" s="104"/>
      <c r="AY576" s="104"/>
      <c r="AZ576" s="104"/>
      <c r="BA576" s="104"/>
      <c r="BB576" s="162"/>
      <c r="BC576" s="104"/>
      <c r="BD576" s="214"/>
      <c r="BE576" s="213" t="s">
        <v>1318</v>
      </c>
      <c r="BF576" s="108" t="e">
        <f aca="false">VLOOKUP($A576,#REF!, 34, FALSE())</f>
        <v>#VALUE!</v>
      </c>
      <c r="BG576" s="108" t="e">
        <f aca="false">VLOOKUP($A576,#REF!, 22, FALSE())</f>
        <v>#VALUE!</v>
      </c>
      <c r="BH576" s="109"/>
    </row>
    <row r="577" s="193" customFormat="true" ht="12.75" hidden="false" customHeight="true" outlineLevel="0" collapsed="false">
      <c r="A577" s="133" t="s">
        <v>1319</v>
      </c>
      <c r="B577" s="86" t="e">
        <f aca="false">VLOOKUP($A577,#REF!, 34, FALSE())</f>
        <v>#VALUE!</v>
      </c>
      <c r="C577" s="87" t="str">
        <f aca="false">CONCATENATE("unused_",A577)</f>
        <v>unused_DDR_XM0_B5D2</v>
      </c>
      <c r="D577" s="88" t="e">
        <f aca="false">IF(LEN(VLOOKUP($A577,#REF!,8,FALSE())),LEFT(VLOOKUP($A577,#REF!,8,FALSE()),LEN(VLOOKUP($A577,#REF!,8,FALSE()))-2),"")</f>
        <v>#VALUE!</v>
      </c>
      <c r="E577" s="89" t="e">
        <f aca="false">IF(LEN(VLOOKUP($A577,#REF!,4,FALSE())),IF(INDEX(#REF!,MATCH($A577,#REF!,0),1),LEFT(VLOOKUP($A577,#REF!,4,FALSE()),LEN(VLOOKUP($A577,#REF!,4,FALSE()))-2),CONCATENATE(LEFT(VLOOKUP($A577,#REF!,4,FALSE()),LEN(VLOOKUP($A577,#REF!,4,FALSE()))-2),"*")),"")</f>
        <v>#VALUE!</v>
      </c>
      <c r="F577" s="90" t="e">
        <f aca="false">IF(LEN(VLOOKUP($A577,#REF!,5,FALSE())),IF(INDEX(#REF!,MATCH($A577,#REF!,0),2),LEFT(VLOOKUP($A577,#REF!,5,FALSE()),LEN(VLOOKUP($A577,#REF!,5,FALSE()))-2),CONCATENATE(LEFT(VLOOKUP($A577,#REF!,5,FALSE()),LEN(VLOOKUP($A577,#REF!,5,FALSE()))-2),"*")),"")</f>
        <v>#VALUE!</v>
      </c>
      <c r="G577" s="90" t="e">
        <f aca="false">IF(LEN(VLOOKUP($A577,#REF!,6,FALSE())),IF(INDEX(#REF!,MATCH($A577,#REF!,0),3),LEFT(VLOOKUP($A577,#REF!,6,FALSE()),LEN(VLOOKUP($A577,#REF!,6,FALSE()))-2),CONCATENATE(LEFT(VLOOKUP($A577,#REF!,6,FALSE()),LEN(VLOOKUP($A577,#REF!,6,FALSE()))-2),"*")),"")</f>
        <v>#VALUE!</v>
      </c>
      <c r="H577" s="91" t="e">
        <f aca="false">IF(LEN(VLOOKUP($A577,#REF!,7,FALSE())),IF(INDEX(#REF!,MATCH($A577,#REF!,0),4),LEFT(VLOOKUP($A577,#REF!,7,FALSE()),LEN(VLOOKUP($A577,#REF!,7,FALSE()))-2),CONCATENATE(LEFT(VLOOKUP($A577,#REF!,7,FALSE()),LEN(VLOOKUP($A577,#REF!,7,FALSE()))-2),"*")),"")</f>
        <v>#VALUE!</v>
      </c>
      <c r="I577" s="92" t="e">
        <f aca="false">IF(LEN(VLOOKUP($A577,#REF!,8,FALSE())),UPPER(RIGHT(VLOOKUP($A577,#REF!,8,FALSE()), 1)),"")</f>
        <v>#VALUE!</v>
      </c>
      <c r="J577" s="90" t="e">
        <f aca="false">IF(LEN(VLOOKUP($A577,#REF!,4,FALSE())),UPPER(RIGHT(VLOOKUP($A577,#REF!,4,FALSE()), 1)),"")</f>
        <v>#VALUE!</v>
      </c>
      <c r="K577" s="90" t="e">
        <f aca="false">IF(LEN(VLOOKUP($A577,#REF!,5,FALSE())),UPPER(RIGHT(VLOOKUP($A577,#REF!,5,FALSE()), 1)),"")</f>
        <v>#VALUE!</v>
      </c>
      <c r="L577" s="90" t="e">
        <f aca="false">IF(LEN(VLOOKUP($A577,#REF!,6,FALSE())),UPPER(RIGHT(VLOOKUP($A577,#REF!,6,FALSE()), 1)),"")</f>
        <v>#VALUE!</v>
      </c>
      <c r="M577" s="91" t="e">
        <f aca="false">IF(LEN(VLOOKUP($A577,#REF!,7,FALSE())),UPPER(RIGHT(VLOOKUP($A577,#REF!,7,FALSE()), 1)),"")</f>
        <v>#VALUE!</v>
      </c>
      <c r="N577" s="185"/>
      <c r="O577" s="185"/>
      <c r="P577" s="185"/>
      <c r="Q577" s="185"/>
      <c r="R577" s="185"/>
      <c r="S577" s="100" t="e">
        <f aca="false">HLOOKUP("Device Tree Pin Name",#REF!,MATCH($A577,#REF!,0),FALSE())</f>
        <v>#VALUE!</v>
      </c>
      <c r="T577" s="95" t="e">
        <f aca="false">HLOOKUP("power rail",#REF!,MATCH($A577,#REF!,0),FALSE())</f>
        <v>#VALUE!</v>
      </c>
      <c r="U577" s="96" t="e">
        <f aca="false">HLOOKUP("Wake Capable",#REF!,MATCH($A577,#REF!,0),FALSE())</f>
        <v>#VALUE!</v>
      </c>
      <c r="V577" s="96" t="e">
        <f aca="false">HLOOKUP("Strap",#REF!,MATCH($A577,#REF!,0),FALSE())</f>
        <v>#VALUE!</v>
      </c>
      <c r="W577" s="96"/>
      <c r="X577" s="96"/>
      <c r="Y577" s="96"/>
      <c r="Z577" s="95"/>
      <c r="AA577" s="95" t="e">
        <f aca="false">HLOOKUP("Pad type",#REF!,MATCH($A577,#REF!,0),FALSE())</f>
        <v>#VALUE!</v>
      </c>
      <c r="AB577" s="100"/>
      <c r="AC577" s="100" t="e">
        <f aca="false">HLOOKUP("POR Pin State",#REF!,MATCH($A577,#REF!,0),FALSE())</f>
        <v>#VALUE!</v>
      </c>
      <c r="AD577" s="186"/>
      <c r="AE577" s="187"/>
      <c r="AF577" s="187"/>
      <c r="AG577" s="187"/>
      <c r="AH577" s="188"/>
      <c r="AI577" s="188"/>
      <c r="AJ577" s="189"/>
      <c r="AK577" s="189"/>
      <c r="AL577" s="189"/>
      <c r="AM577" s="189"/>
      <c r="AN577" s="189"/>
      <c r="AO577" s="189"/>
      <c r="AP577" s="189"/>
      <c r="AQ577" s="194" t="s">
        <v>1320</v>
      </c>
      <c r="AR577" s="104"/>
      <c r="AS577" s="104"/>
      <c r="AT577" s="104"/>
      <c r="AU577" s="104"/>
      <c r="AV577" s="104"/>
      <c r="AW577" s="104"/>
      <c r="AX577" s="104"/>
      <c r="AY577" s="104"/>
      <c r="AZ577" s="104"/>
      <c r="BA577" s="104"/>
      <c r="BB577" s="162"/>
      <c r="BC577" s="104"/>
      <c r="BD577" s="214"/>
      <c r="BE577" s="213" t="s">
        <v>1321</v>
      </c>
      <c r="BF577" s="108" t="e">
        <f aca="false">VLOOKUP($A577,#REF!, 34, FALSE())</f>
        <v>#VALUE!</v>
      </c>
      <c r="BG577" s="108" t="e">
        <f aca="false">VLOOKUP($A577,#REF!, 22, FALSE())</f>
        <v>#VALUE!</v>
      </c>
      <c r="BH577" s="109"/>
    </row>
    <row r="578" s="193" customFormat="true" ht="12.75" hidden="false" customHeight="true" outlineLevel="0" collapsed="false">
      <c r="A578" s="133" t="s">
        <v>1322</v>
      </c>
      <c r="B578" s="86" t="e">
        <f aca="false">VLOOKUP($A578,#REF!, 34, FALSE())</f>
        <v>#VALUE!</v>
      </c>
      <c r="C578" s="87" t="str">
        <f aca="false">CONCATENATE("unused_",A578)</f>
        <v>unused_DDR_XM0_B5D3</v>
      </c>
      <c r="D578" s="88" t="e">
        <f aca="false">IF(LEN(VLOOKUP($A578,#REF!,8,FALSE())),LEFT(VLOOKUP($A578,#REF!,8,FALSE()),LEN(VLOOKUP($A578,#REF!,8,FALSE()))-2),"")</f>
        <v>#VALUE!</v>
      </c>
      <c r="E578" s="89" t="e">
        <f aca="false">IF(LEN(VLOOKUP($A578,#REF!,4,FALSE())),IF(INDEX(#REF!,MATCH($A578,#REF!,0),1),LEFT(VLOOKUP($A578,#REF!,4,FALSE()),LEN(VLOOKUP($A578,#REF!,4,FALSE()))-2),CONCATENATE(LEFT(VLOOKUP($A578,#REF!,4,FALSE()),LEN(VLOOKUP($A578,#REF!,4,FALSE()))-2),"*")),"")</f>
        <v>#VALUE!</v>
      </c>
      <c r="F578" s="90" t="e">
        <f aca="false">IF(LEN(VLOOKUP($A578,#REF!,5,FALSE())),IF(INDEX(#REF!,MATCH($A578,#REF!,0),2),LEFT(VLOOKUP($A578,#REF!,5,FALSE()),LEN(VLOOKUP($A578,#REF!,5,FALSE()))-2),CONCATENATE(LEFT(VLOOKUP($A578,#REF!,5,FALSE()),LEN(VLOOKUP($A578,#REF!,5,FALSE()))-2),"*")),"")</f>
        <v>#VALUE!</v>
      </c>
      <c r="G578" s="90" t="e">
        <f aca="false">IF(LEN(VLOOKUP($A578,#REF!,6,FALSE())),IF(INDEX(#REF!,MATCH($A578,#REF!,0),3),LEFT(VLOOKUP($A578,#REF!,6,FALSE()),LEN(VLOOKUP($A578,#REF!,6,FALSE()))-2),CONCATENATE(LEFT(VLOOKUP($A578,#REF!,6,FALSE()),LEN(VLOOKUP($A578,#REF!,6,FALSE()))-2),"*")),"")</f>
        <v>#VALUE!</v>
      </c>
      <c r="H578" s="91" t="e">
        <f aca="false">IF(LEN(VLOOKUP($A578,#REF!,7,FALSE())),IF(INDEX(#REF!,MATCH($A578,#REF!,0),4),LEFT(VLOOKUP($A578,#REF!,7,FALSE()),LEN(VLOOKUP($A578,#REF!,7,FALSE()))-2),CONCATENATE(LEFT(VLOOKUP($A578,#REF!,7,FALSE()),LEN(VLOOKUP($A578,#REF!,7,FALSE()))-2),"*")),"")</f>
        <v>#VALUE!</v>
      </c>
      <c r="I578" s="92" t="e">
        <f aca="false">IF(LEN(VLOOKUP($A578,#REF!,8,FALSE())),UPPER(RIGHT(VLOOKUP($A578,#REF!,8,FALSE()), 1)),"")</f>
        <v>#VALUE!</v>
      </c>
      <c r="J578" s="90" t="e">
        <f aca="false">IF(LEN(VLOOKUP($A578,#REF!,4,FALSE())),UPPER(RIGHT(VLOOKUP($A578,#REF!,4,FALSE()), 1)),"")</f>
        <v>#VALUE!</v>
      </c>
      <c r="K578" s="90" t="e">
        <f aca="false">IF(LEN(VLOOKUP($A578,#REF!,5,FALSE())),UPPER(RIGHT(VLOOKUP($A578,#REF!,5,FALSE()), 1)),"")</f>
        <v>#VALUE!</v>
      </c>
      <c r="L578" s="90" t="e">
        <f aca="false">IF(LEN(VLOOKUP($A578,#REF!,6,FALSE())),UPPER(RIGHT(VLOOKUP($A578,#REF!,6,FALSE()), 1)),"")</f>
        <v>#VALUE!</v>
      </c>
      <c r="M578" s="91" t="e">
        <f aca="false">IF(LEN(VLOOKUP($A578,#REF!,7,FALSE())),UPPER(RIGHT(VLOOKUP($A578,#REF!,7,FALSE()), 1)),"")</f>
        <v>#VALUE!</v>
      </c>
      <c r="N578" s="185"/>
      <c r="O578" s="185"/>
      <c r="P578" s="185"/>
      <c r="Q578" s="185"/>
      <c r="R578" s="185"/>
      <c r="S578" s="100" t="e">
        <f aca="false">HLOOKUP("Device Tree Pin Name",#REF!,MATCH($A578,#REF!,0),FALSE())</f>
        <v>#VALUE!</v>
      </c>
      <c r="T578" s="95" t="e">
        <f aca="false">HLOOKUP("power rail",#REF!,MATCH($A578,#REF!,0),FALSE())</f>
        <v>#VALUE!</v>
      </c>
      <c r="U578" s="96" t="e">
        <f aca="false">HLOOKUP("Wake Capable",#REF!,MATCH($A578,#REF!,0),FALSE())</f>
        <v>#VALUE!</v>
      </c>
      <c r="V578" s="96" t="e">
        <f aca="false">HLOOKUP("Strap",#REF!,MATCH($A578,#REF!,0),FALSE())</f>
        <v>#VALUE!</v>
      </c>
      <c r="W578" s="96"/>
      <c r="X578" s="96"/>
      <c r="Y578" s="96"/>
      <c r="Z578" s="95"/>
      <c r="AA578" s="95" t="e">
        <f aca="false">HLOOKUP("Pad type",#REF!,MATCH($A578,#REF!,0),FALSE())</f>
        <v>#VALUE!</v>
      </c>
      <c r="AB578" s="100"/>
      <c r="AC578" s="100" t="e">
        <f aca="false">HLOOKUP("POR Pin State",#REF!,MATCH($A578,#REF!,0),FALSE())</f>
        <v>#VALUE!</v>
      </c>
      <c r="AD578" s="186"/>
      <c r="AE578" s="187"/>
      <c r="AF578" s="187"/>
      <c r="AG578" s="187"/>
      <c r="AH578" s="188"/>
      <c r="AI578" s="188"/>
      <c r="AJ578" s="189"/>
      <c r="AK578" s="189"/>
      <c r="AL578" s="189"/>
      <c r="AM578" s="189"/>
      <c r="AN578" s="189"/>
      <c r="AO578" s="189"/>
      <c r="AP578" s="189"/>
      <c r="AQ578" s="194" t="s">
        <v>1323</v>
      </c>
      <c r="AR578" s="104"/>
      <c r="AS578" s="104"/>
      <c r="AT578" s="104"/>
      <c r="AU578" s="104"/>
      <c r="AV578" s="104"/>
      <c r="AW578" s="104"/>
      <c r="AX578" s="104"/>
      <c r="AY578" s="104"/>
      <c r="AZ578" s="104"/>
      <c r="BA578" s="104"/>
      <c r="BB578" s="162"/>
      <c r="BC578" s="104"/>
      <c r="BD578" s="214"/>
      <c r="BE578" s="213" t="s">
        <v>1324</v>
      </c>
      <c r="BF578" s="108" t="e">
        <f aca="false">VLOOKUP($A578,#REF!, 34, FALSE())</f>
        <v>#VALUE!</v>
      </c>
      <c r="BG578" s="108" t="e">
        <f aca="false">VLOOKUP($A578,#REF!, 22, FALSE())</f>
        <v>#VALUE!</v>
      </c>
      <c r="BH578" s="109"/>
    </row>
    <row r="579" s="193" customFormat="true" ht="12.75" hidden="false" customHeight="true" outlineLevel="0" collapsed="false">
      <c r="A579" s="133" t="s">
        <v>1325</v>
      </c>
      <c r="B579" s="86" t="e">
        <f aca="false">VLOOKUP($A579,#REF!, 34, FALSE())</f>
        <v>#VALUE!</v>
      </c>
      <c r="C579" s="87" t="str">
        <f aca="false">CONCATENATE("unused_",A579)</f>
        <v>unused_DDR_XM0_B5D4</v>
      </c>
      <c r="D579" s="88" t="e">
        <f aca="false">IF(LEN(VLOOKUP($A579,#REF!,8,FALSE())),LEFT(VLOOKUP($A579,#REF!,8,FALSE()),LEN(VLOOKUP($A579,#REF!,8,FALSE()))-2),"")</f>
        <v>#VALUE!</v>
      </c>
      <c r="E579" s="89" t="e">
        <f aca="false">IF(LEN(VLOOKUP($A579,#REF!,4,FALSE())),IF(INDEX(#REF!,MATCH($A579,#REF!,0),1),LEFT(VLOOKUP($A579,#REF!,4,FALSE()),LEN(VLOOKUP($A579,#REF!,4,FALSE()))-2),CONCATENATE(LEFT(VLOOKUP($A579,#REF!,4,FALSE()),LEN(VLOOKUP($A579,#REF!,4,FALSE()))-2),"*")),"")</f>
        <v>#VALUE!</v>
      </c>
      <c r="F579" s="90" t="e">
        <f aca="false">IF(LEN(VLOOKUP($A579,#REF!,5,FALSE())),IF(INDEX(#REF!,MATCH($A579,#REF!,0),2),LEFT(VLOOKUP($A579,#REF!,5,FALSE()),LEN(VLOOKUP($A579,#REF!,5,FALSE()))-2),CONCATENATE(LEFT(VLOOKUP($A579,#REF!,5,FALSE()),LEN(VLOOKUP($A579,#REF!,5,FALSE()))-2),"*")),"")</f>
        <v>#VALUE!</v>
      </c>
      <c r="G579" s="90" t="e">
        <f aca="false">IF(LEN(VLOOKUP($A579,#REF!,6,FALSE())),IF(INDEX(#REF!,MATCH($A579,#REF!,0),3),LEFT(VLOOKUP($A579,#REF!,6,FALSE()),LEN(VLOOKUP($A579,#REF!,6,FALSE()))-2),CONCATENATE(LEFT(VLOOKUP($A579,#REF!,6,FALSE()),LEN(VLOOKUP($A579,#REF!,6,FALSE()))-2),"*")),"")</f>
        <v>#VALUE!</v>
      </c>
      <c r="H579" s="91" t="e">
        <f aca="false">IF(LEN(VLOOKUP($A579,#REF!,7,FALSE())),IF(INDEX(#REF!,MATCH($A579,#REF!,0),4),LEFT(VLOOKUP($A579,#REF!,7,FALSE()),LEN(VLOOKUP($A579,#REF!,7,FALSE()))-2),CONCATENATE(LEFT(VLOOKUP($A579,#REF!,7,FALSE()),LEN(VLOOKUP($A579,#REF!,7,FALSE()))-2),"*")),"")</f>
        <v>#VALUE!</v>
      </c>
      <c r="I579" s="92" t="e">
        <f aca="false">IF(LEN(VLOOKUP($A579,#REF!,8,FALSE())),UPPER(RIGHT(VLOOKUP($A579,#REF!,8,FALSE()), 1)),"")</f>
        <v>#VALUE!</v>
      </c>
      <c r="J579" s="90" t="e">
        <f aca="false">IF(LEN(VLOOKUP($A579,#REF!,4,FALSE())),UPPER(RIGHT(VLOOKUP($A579,#REF!,4,FALSE()), 1)),"")</f>
        <v>#VALUE!</v>
      </c>
      <c r="K579" s="90" t="e">
        <f aca="false">IF(LEN(VLOOKUP($A579,#REF!,5,FALSE())),UPPER(RIGHT(VLOOKUP($A579,#REF!,5,FALSE()), 1)),"")</f>
        <v>#VALUE!</v>
      </c>
      <c r="L579" s="90" t="e">
        <f aca="false">IF(LEN(VLOOKUP($A579,#REF!,6,FALSE())),UPPER(RIGHT(VLOOKUP($A579,#REF!,6,FALSE()), 1)),"")</f>
        <v>#VALUE!</v>
      </c>
      <c r="M579" s="91" t="e">
        <f aca="false">IF(LEN(VLOOKUP($A579,#REF!,7,FALSE())),UPPER(RIGHT(VLOOKUP($A579,#REF!,7,FALSE()), 1)),"")</f>
        <v>#VALUE!</v>
      </c>
      <c r="N579" s="185"/>
      <c r="O579" s="185"/>
      <c r="P579" s="185"/>
      <c r="Q579" s="185"/>
      <c r="R579" s="185"/>
      <c r="S579" s="100" t="e">
        <f aca="false">HLOOKUP("Device Tree Pin Name",#REF!,MATCH($A579,#REF!,0),FALSE())</f>
        <v>#VALUE!</v>
      </c>
      <c r="T579" s="95" t="e">
        <f aca="false">HLOOKUP("power rail",#REF!,MATCH($A579,#REF!,0),FALSE())</f>
        <v>#VALUE!</v>
      </c>
      <c r="U579" s="96" t="e">
        <f aca="false">HLOOKUP("Wake Capable",#REF!,MATCH($A579,#REF!,0),FALSE())</f>
        <v>#VALUE!</v>
      </c>
      <c r="V579" s="96" t="e">
        <f aca="false">HLOOKUP("Strap",#REF!,MATCH($A579,#REF!,0),FALSE())</f>
        <v>#VALUE!</v>
      </c>
      <c r="W579" s="96"/>
      <c r="X579" s="96"/>
      <c r="Y579" s="96"/>
      <c r="Z579" s="95"/>
      <c r="AA579" s="95" t="e">
        <f aca="false">HLOOKUP("Pad type",#REF!,MATCH($A579,#REF!,0),FALSE())</f>
        <v>#VALUE!</v>
      </c>
      <c r="AB579" s="100"/>
      <c r="AC579" s="100" t="e">
        <f aca="false">HLOOKUP("POR Pin State",#REF!,MATCH($A579,#REF!,0),FALSE())</f>
        <v>#VALUE!</v>
      </c>
      <c r="AD579" s="186"/>
      <c r="AE579" s="187"/>
      <c r="AF579" s="187"/>
      <c r="AG579" s="187"/>
      <c r="AH579" s="188"/>
      <c r="AI579" s="188"/>
      <c r="AJ579" s="189"/>
      <c r="AK579" s="189"/>
      <c r="AL579" s="189"/>
      <c r="AM579" s="189"/>
      <c r="AN579" s="189"/>
      <c r="AO579" s="189"/>
      <c r="AP579" s="189"/>
      <c r="AQ579" s="194" t="s">
        <v>1326</v>
      </c>
      <c r="AR579" s="104"/>
      <c r="AS579" s="104"/>
      <c r="AT579" s="104"/>
      <c r="AU579" s="104"/>
      <c r="AV579" s="104"/>
      <c r="AW579" s="104"/>
      <c r="AX579" s="104"/>
      <c r="AY579" s="104"/>
      <c r="AZ579" s="104"/>
      <c r="BA579" s="104"/>
      <c r="BB579" s="162"/>
      <c r="BC579" s="104"/>
      <c r="BD579" s="214"/>
      <c r="BE579" s="213" t="s">
        <v>1327</v>
      </c>
      <c r="BF579" s="108" t="e">
        <f aca="false">VLOOKUP($A579,#REF!, 34, FALSE())</f>
        <v>#VALUE!</v>
      </c>
      <c r="BG579" s="108" t="e">
        <f aca="false">VLOOKUP($A579,#REF!, 22, FALSE())</f>
        <v>#VALUE!</v>
      </c>
      <c r="BH579" s="109"/>
    </row>
    <row r="580" s="193" customFormat="true" ht="12.75" hidden="false" customHeight="true" outlineLevel="0" collapsed="false">
      <c r="A580" s="133" t="s">
        <v>1328</v>
      </c>
      <c r="B580" s="86" t="e">
        <f aca="false">VLOOKUP($A580,#REF!, 34, FALSE())</f>
        <v>#VALUE!</v>
      </c>
      <c r="C580" s="87" t="str">
        <f aca="false">CONCATENATE("unused_",A580)</f>
        <v>unused_DDR_XM0_B5D5</v>
      </c>
      <c r="D580" s="88" t="e">
        <f aca="false">IF(LEN(VLOOKUP($A580,#REF!,8,FALSE())),LEFT(VLOOKUP($A580,#REF!,8,FALSE()),LEN(VLOOKUP($A580,#REF!,8,FALSE()))-2),"")</f>
        <v>#VALUE!</v>
      </c>
      <c r="E580" s="89" t="e">
        <f aca="false">IF(LEN(VLOOKUP($A580,#REF!,4,FALSE())),IF(INDEX(#REF!,MATCH($A580,#REF!,0),1),LEFT(VLOOKUP($A580,#REF!,4,FALSE()),LEN(VLOOKUP($A580,#REF!,4,FALSE()))-2),CONCATENATE(LEFT(VLOOKUP($A580,#REF!,4,FALSE()),LEN(VLOOKUP($A580,#REF!,4,FALSE()))-2),"*")),"")</f>
        <v>#VALUE!</v>
      </c>
      <c r="F580" s="90" t="e">
        <f aca="false">IF(LEN(VLOOKUP($A580,#REF!,5,FALSE())),IF(INDEX(#REF!,MATCH($A580,#REF!,0),2),LEFT(VLOOKUP($A580,#REF!,5,FALSE()),LEN(VLOOKUP($A580,#REF!,5,FALSE()))-2),CONCATENATE(LEFT(VLOOKUP($A580,#REF!,5,FALSE()),LEN(VLOOKUP($A580,#REF!,5,FALSE()))-2),"*")),"")</f>
        <v>#VALUE!</v>
      </c>
      <c r="G580" s="90" t="e">
        <f aca="false">IF(LEN(VLOOKUP($A580,#REF!,6,FALSE())),IF(INDEX(#REF!,MATCH($A580,#REF!,0),3),LEFT(VLOOKUP($A580,#REF!,6,FALSE()),LEN(VLOOKUP($A580,#REF!,6,FALSE()))-2),CONCATENATE(LEFT(VLOOKUP($A580,#REF!,6,FALSE()),LEN(VLOOKUP($A580,#REF!,6,FALSE()))-2),"*")),"")</f>
        <v>#VALUE!</v>
      </c>
      <c r="H580" s="91" t="e">
        <f aca="false">IF(LEN(VLOOKUP($A580,#REF!,7,FALSE())),IF(INDEX(#REF!,MATCH($A580,#REF!,0),4),LEFT(VLOOKUP($A580,#REF!,7,FALSE()),LEN(VLOOKUP($A580,#REF!,7,FALSE()))-2),CONCATENATE(LEFT(VLOOKUP($A580,#REF!,7,FALSE()),LEN(VLOOKUP($A580,#REF!,7,FALSE()))-2),"*")),"")</f>
        <v>#VALUE!</v>
      </c>
      <c r="I580" s="92" t="e">
        <f aca="false">IF(LEN(VLOOKUP($A580,#REF!,8,FALSE())),UPPER(RIGHT(VLOOKUP($A580,#REF!,8,FALSE()), 1)),"")</f>
        <v>#VALUE!</v>
      </c>
      <c r="J580" s="90" t="e">
        <f aca="false">IF(LEN(VLOOKUP($A580,#REF!,4,FALSE())),UPPER(RIGHT(VLOOKUP($A580,#REF!,4,FALSE()), 1)),"")</f>
        <v>#VALUE!</v>
      </c>
      <c r="K580" s="90" t="e">
        <f aca="false">IF(LEN(VLOOKUP($A580,#REF!,5,FALSE())),UPPER(RIGHT(VLOOKUP($A580,#REF!,5,FALSE()), 1)),"")</f>
        <v>#VALUE!</v>
      </c>
      <c r="L580" s="90" t="e">
        <f aca="false">IF(LEN(VLOOKUP($A580,#REF!,6,FALSE())),UPPER(RIGHT(VLOOKUP($A580,#REF!,6,FALSE()), 1)),"")</f>
        <v>#VALUE!</v>
      </c>
      <c r="M580" s="91" t="e">
        <f aca="false">IF(LEN(VLOOKUP($A580,#REF!,7,FALSE())),UPPER(RIGHT(VLOOKUP($A580,#REF!,7,FALSE()), 1)),"")</f>
        <v>#VALUE!</v>
      </c>
      <c r="N580" s="185"/>
      <c r="O580" s="185"/>
      <c r="P580" s="185"/>
      <c r="Q580" s="185"/>
      <c r="R580" s="185"/>
      <c r="S580" s="100" t="e">
        <f aca="false">HLOOKUP("Device Tree Pin Name",#REF!,MATCH($A580,#REF!,0),FALSE())</f>
        <v>#VALUE!</v>
      </c>
      <c r="T580" s="95" t="e">
        <f aca="false">HLOOKUP("power rail",#REF!,MATCH($A580,#REF!,0),FALSE())</f>
        <v>#VALUE!</v>
      </c>
      <c r="U580" s="96" t="e">
        <f aca="false">HLOOKUP("Wake Capable",#REF!,MATCH($A580,#REF!,0),FALSE())</f>
        <v>#VALUE!</v>
      </c>
      <c r="V580" s="96" t="e">
        <f aca="false">HLOOKUP("Strap",#REF!,MATCH($A580,#REF!,0),FALSE())</f>
        <v>#VALUE!</v>
      </c>
      <c r="W580" s="96"/>
      <c r="X580" s="96"/>
      <c r="Y580" s="96"/>
      <c r="Z580" s="95"/>
      <c r="AA580" s="95" t="e">
        <f aca="false">HLOOKUP("Pad type",#REF!,MATCH($A580,#REF!,0),FALSE())</f>
        <v>#VALUE!</v>
      </c>
      <c r="AB580" s="100"/>
      <c r="AC580" s="100" t="e">
        <f aca="false">HLOOKUP("POR Pin State",#REF!,MATCH($A580,#REF!,0),FALSE())</f>
        <v>#VALUE!</v>
      </c>
      <c r="AD580" s="186"/>
      <c r="AE580" s="187"/>
      <c r="AF580" s="187"/>
      <c r="AG580" s="187"/>
      <c r="AH580" s="188"/>
      <c r="AI580" s="188"/>
      <c r="AJ580" s="189"/>
      <c r="AK580" s="189"/>
      <c r="AL580" s="189"/>
      <c r="AM580" s="189"/>
      <c r="AN580" s="189"/>
      <c r="AO580" s="189"/>
      <c r="AP580" s="189"/>
      <c r="AQ580" s="194" t="s">
        <v>1329</v>
      </c>
      <c r="AR580" s="104"/>
      <c r="AS580" s="104"/>
      <c r="AT580" s="104"/>
      <c r="AU580" s="104"/>
      <c r="AV580" s="104"/>
      <c r="AW580" s="104"/>
      <c r="AX580" s="104"/>
      <c r="AY580" s="104"/>
      <c r="AZ580" s="104"/>
      <c r="BA580" s="104"/>
      <c r="BB580" s="162"/>
      <c r="BC580" s="104"/>
      <c r="BD580" s="214"/>
      <c r="BE580" s="213" t="s">
        <v>1330</v>
      </c>
      <c r="BF580" s="108" t="e">
        <f aca="false">VLOOKUP($A580,#REF!, 34, FALSE())</f>
        <v>#VALUE!</v>
      </c>
      <c r="BG580" s="108" t="e">
        <f aca="false">VLOOKUP($A580,#REF!, 22, FALSE())</f>
        <v>#VALUE!</v>
      </c>
      <c r="BH580" s="109"/>
    </row>
    <row r="581" s="193" customFormat="true" ht="12.75" hidden="false" customHeight="true" outlineLevel="0" collapsed="false">
      <c r="A581" s="133" t="s">
        <v>1331</v>
      </c>
      <c r="B581" s="86" t="e">
        <f aca="false">VLOOKUP($A581,#REF!, 34, FALSE())</f>
        <v>#VALUE!</v>
      </c>
      <c r="C581" s="87" t="str">
        <f aca="false">CONCATENATE("unused_",A581)</f>
        <v>unused_DDR_XM0_B5D6</v>
      </c>
      <c r="D581" s="88" t="e">
        <f aca="false">IF(LEN(VLOOKUP($A581,#REF!,8,FALSE())),LEFT(VLOOKUP($A581,#REF!,8,FALSE()),LEN(VLOOKUP($A581,#REF!,8,FALSE()))-2),"")</f>
        <v>#VALUE!</v>
      </c>
      <c r="E581" s="89" t="e">
        <f aca="false">IF(LEN(VLOOKUP($A581,#REF!,4,FALSE())),IF(INDEX(#REF!,MATCH($A581,#REF!,0),1),LEFT(VLOOKUP($A581,#REF!,4,FALSE()),LEN(VLOOKUP($A581,#REF!,4,FALSE()))-2),CONCATENATE(LEFT(VLOOKUP($A581,#REF!,4,FALSE()),LEN(VLOOKUP($A581,#REF!,4,FALSE()))-2),"*")),"")</f>
        <v>#VALUE!</v>
      </c>
      <c r="F581" s="90" t="e">
        <f aca="false">IF(LEN(VLOOKUP($A581,#REF!,5,FALSE())),IF(INDEX(#REF!,MATCH($A581,#REF!,0),2),LEFT(VLOOKUP($A581,#REF!,5,FALSE()),LEN(VLOOKUP($A581,#REF!,5,FALSE()))-2),CONCATENATE(LEFT(VLOOKUP($A581,#REF!,5,FALSE()),LEN(VLOOKUP($A581,#REF!,5,FALSE()))-2),"*")),"")</f>
        <v>#VALUE!</v>
      </c>
      <c r="G581" s="90" t="e">
        <f aca="false">IF(LEN(VLOOKUP($A581,#REF!,6,FALSE())),IF(INDEX(#REF!,MATCH($A581,#REF!,0),3),LEFT(VLOOKUP($A581,#REF!,6,FALSE()),LEN(VLOOKUP($A581,#REF!,6,FALSE()))-2),CONCATENATE(LEFT(VLOOKUP($A581,#REF!,6,FALSE()),LEN(VLOOKUP($A581,#REF!,6,FALSE()))-2),"*")),"")</f>
        <v>#VALUE!</v>
      </c>
      <c r="H581" s="91" t="e">
        <f aca="false">IF(LEN(VLOOKUP($A581,#REF!,7,FALSE())),IF(INDEX(#REF!,MATCH($A581,#REF!,0),4),LEFT(VLOOKUP($A581,#REF!,7,FALSE()),LEN(VLOOKUP($A581,#REF!,7,FALSE()))-2),CONCATENATE(LEFT(VLOOKUP($A581,#REF!,7,FALSE()),LEN(VLOOKUP($A581,#REF!,7,FALSE()))-2),"*")),"")</f>
        <v>#VALUE!</v>
      </c>
      <c r="I581" s="92" t="e">
        <f aca="false">IF(LEN(VLOOKUP($A581,#REF!,8,FALSE())),UPPER(RIGHT(VLOOKUP($A581,#REF!,8,FALSE()), 1)),"")</f>
        <v>#VALUE!</v>
      </c>
      <c r="J581" s="90" t="e">
        <f aca="false">IF(LEN(VLOOKUP($A581,#REF!,4,FALSE())),UPPER(RIGHT(VLOOKUP($A581,#REF!,4,FALSE()), 1)),"")</f>
        <v>#VALUE!</v>
      </c>
      <c r="K581" s="90" t="e">
        <f aca="false">IF(LEN(VLOOKUP($A581,#REF!,5,FALSE())),UPPER(RIGHT(VLOOKUP($A581,#REF!,5,FALSE()), 1)),"")</f>
        <v>#VALUE!</v>
      </c>
      <c r="L581" s="90" t="e">
        <f aca="false">IF(LEN(VLOOKUP($A581,#REF!,6,FALSE())),UPPER(RIGHT(VLOOKUP($A581,#REF!,6,FALSE()), 1)),"")</f>
        <v>#VALUE!</v>
      </c>
      <c r="M581" s="91" t="e">
        <f aca="false">IF(LEN(VLOOKUP($A581,#REF!,7,FALSE())),UPPER(RIGHT(VLOOKUP($A581,#REF!,7,FALSE()), 1)),"")</f>
        <v>#VALUE!</v>
      </c>
      <c r="N581" s="185"/>
      <c r="O581" s="185"/>
      <c r="P581" s="185"/>
      <c r="Q581" s="185"/>
      <c r="R581" s="185"/>
      <c r="S581" s="100" t="e">
        <f aca="false">HLOOKUP("Device Tree Pin Name",#REF!,MATCH($A581,#REF!,0),FALSE())</f>
        <v>#VALUE!</v>
      </c>
      <c r="T581" s="95" t="e">
        <f aca="false">HLOOKUP("power rail",#REF!,MATCH($A581,#REF!,0),FALSE())</f>
        <v>#VALUE!</v>
      </c>
      <c r="U581" s="96" t="e">
        <f aca="false">HLOOKUP("Wake Capable",#REF!,MATCH($A581,#REF!,0),FALSE())</f>
        <v>#VALUE!</v>
      </c>
      <c r="V581" s="96" t="e">
        <f aca="false">HLOOKUP("Strap",#REF!,MATCH($A581,#REF!,0),FALSE())</f>
        <v>#VALUE!</v>
      </c>
      <c r="W581" s="96"/>
      <c r="X581" s="96"/>
      <c r="Y581" s="96"/>
      <c r="Z581" s="95"/>
      <c r="AA581" s="95" t="e">
        <f aca="false">HLOOKUP("Pad type",#REF!,MATCH($A581,#REF!,0),FALSE())</f>
        <v>#VALUE!</v>
      </c>
      <c r="AB581" s="100"/>
      <c r="AC581" s="100" t="e">
        <f aca="false">HLOOKUP("POR Pin State",#REF!,MATCH($A581,#REF!,0),FALSE())</f>
        <v>#VALUE!</v>
      </c>
      <c r="AD581" s="186"/>
      <c r="AE581" s="187"/>
      <c r="AF581" s="187"/>
      <c r="AG581" s="187"/>
      <c r="AH581" s="188"/>
      <c r="AI581" s="188"/>
      <c r="AJ581" s="189"/>
      <c r="AK581" s="189"/>
      <c r="AL581" s="189"/>
      <c r="AM581" s="189"/>
      <c r="AN581" s="189"/>
      <c r="AO581" s="189"/>
      <c r="AP581" s="189"/>
      <c r="AQ581" s="194" t="s">
        <v>1332</v>
      </c>
      <c r="AR581" s="104"/>
      <c r="AS581" s="104"/>
      <c r="AT581" s="104"/>
      <c r="AU581" s="104"/>
      <c r="AV581" s="104"/>
      <c r="AW581" s="104"/>
      <c r="AX581" s="104"/>
      <c r="AY581" s="104"/>
      <c r="AZ581" s="104"/>
      <c r="BA581" s="104"/>
      <c r="BB581" s="162"/>
      <c r="BC581" s="104"/>
      <c r="BD581" s="214"/>
      <c r="BE581" s="213" t="s">
        <v>1333</v>
      </c>
      <c r="BF581" s="108" t="e">
        <f aca="false">VLOOKUP($A581,#REF!, 34, FALSE())</f>
        <v>#VALUE!</v>
      </c>
      <c r="BG581" s="108" t="e">
        <f aca="false">VLOOKUP($A581,#REF!, 22, FALSE())</f>
        <v>#VALUE!</v>
      </c>
      <c r="BH581" s="109"/>
    </row>
    <row r="582" s="193" customFormat="true" ht="12.75" hidden="false" customHeight="true" outlineLevel="0" collapsed="false">
      <c r="A582" s="1" t="s">
        <v>1334</v>
      </c>
      <c r="B582" s="86" t="e">
        <f aca="false">VLOOKUP($A582,#REF!, 34, FALSE())</f>
        <v>#VALUE!</v>
      </c>
      <c r="C582" s="87" t="str">
        <f aca="false">CONCATENATE("unused_",A582)</f>
        <v>unused_DDR_XM0_B5D7</v>
      </c>
      <c r="D582" s="88" t="e">
        <f aca="false">IF(LEN(VLOOKUP($A582,#REF!,8,FALSE())),LEFT(VLOOKUP($A582,#REF!,8,FALSE()),LEN(VLOOKUP($A582,#REF!,8,FALSE()))-2),"")</f>
        <v>#VALUE!</v>
      </c>
      <c r="E582" s="89" t="e">
        <f aca="false">IF(LEN(VLOOKUP($A582,#REF!,4,FALSE())),IF(INDEX(#REF!,MATCH($A582,#REF!,0),1),LEFT(VLOOKUP($A582,#REF!,4,FALSE()),LEN(VLOOKUP($A582,#REF!,4,FALSE()))-2),CONCATENATE(LEFT(VLOOKUP($A582,#REF!,4,FALSE()),LEN(VLOOKUP($A582,#REF!,4,FALSE()))-2),"*")),"")</f>
        <v>#VALUE!</v>
      </c>
      <c r="F582" s="90" t="e">
        <f aca="false">IF(LEN(VLOOKUP($A582,#REF!,5,FALSE())),IF(INDEX(#REF!,MATCH($A582,#REF!,0),2),LEFT(VLOOKUP($A582,#REF!,5,FALSE()),LEN(VLOOKUP($A582,#REF!,5,FALSE()))-2),CONCATENATE(LEFT(VLOOKUP($A582,#REF!,5,FALSE()),LEN(VLOOKUP($A582,#REF!,5,FALSE()))-2),"*")),"")</f>
        <v>#VALUE!</v>
      </c>
      <c r="G582" s="90" t="e">
        <f aca="false">IF(LEN(VLOOKUP($A582,#REF!,6,FALSE())),IF(INDEX(#REF!,MATCH($A582,#REF!,0),3),LEFT(VLOOKUP($A582,#REF!,6,FALSE()),LEN(VLOOKUP($A582,#REF!,6,FALSE()))-2),CONCATENATE(LEFT(VLOOKUP($A582,#REF!,6,FALSE()),LEN(VLOOKUP($A582,#REF!,6,FALSE()))-2),"*")),"")</f>
        <v>#VALUE!</v>
      </c>
      <c r="H582" s="91" t="e">
        <f aca="false">IF(LEN(VLOOKUP($A582,#REF!,7,FALSE())),IF(INDEX(#REF!,MATCH($A582,#REF!,0),4),LEFT(VLOOKUP($A582,#REF!,7,FALSE()),LEN(VLOOKUP($A582,#REF!,7,FALSE()))-2),CONCATENATE(LEFT(VLOOKUP($A582,#REF!,7,FALSE()),LEN(VLOOKUP($A582,#REF!,7,FALSE()))-2),"*")),"")</f>
        <v>#VALUE!</v>
      </c>
      <c r="I582" s="92" t="e">
        <f aca="false">IF(LEN(VLOOKUP($A582,#REF!,8,FALSE())),UPPER(RIGHT(VLOOKUP($A582,#REF!,8,FALSE()), 1)),"")</f>
        <v>#VALUE!</v>
      </c>
      <c r="J582" s="90" t="e">
        <f aca="false">IF(LEN(VLOOKUP($A582,#REF!,4,FALSE())),UPPER(RIGHT(VLOOKUP($A582,#REF!,4,FALSE()), 1)),"")</f>
        <v>#VALUE!</v>
      </c>
      <c r="K582" s="90" t="e">
        <f aca="false">IF(LEN(VLOOKUP($A582,#REF!,5,FALSE())),UPPER(RIGHT(VLOOKUP($A582,#REF!,5,FALSE()), 1)),"")</f>
        <v>#VALUE!</v>
      </c>
      <c r="L582" s="90" t="e">
        <f aca="false">IF(LEN(VLOOKUP($A582,#REF!,6,FALSE())),UPPER(RIGHT(VLOOKUP($A582,#REF!,6,FALSE()), 1)),"")</f>
        <v>#VALUE!</v>
      </c>
      <c r="M582" s="91" t="e">
        <f aca="false">IF(LEN(VLOOKUP($A582,#REF!,7,FALSE())),UPPER(RIGHT(VLOOKUP($A582,#REF!,7,FALSE()), 1)),"")</f>
        <v>#VALUE!</v>
      </c>
      <c r="N582" s="185"/>
      <c r="O582" s="185"/>
      <c r="P582" s="185"/>
      <c r="Q582" s="185"/>
      <c r="R582" s="185"/>
      <c r="S582" s="100" t="e">
        <f aca="false">HLOOKUP("Device Tree Pin Name",#REF!,MATCH($A582,#REF!,0),FALSE())</f>
        <v>#VALUE!</v>
      </c>
      <c r="T582" s="95" t="e">
        <f aca="false">HLOOKUP("power rail",#REF!,MATCH($A582,#REF!,0),FALSE())</f>
        <v>#VALUE!</v>
      </c>
      <c r="U582" s="96" t="e">
        <f aca="false">HLOOKUP("Wake Capable",#REF!,MATCH($A582,#REF!,0),FALSE())</f>
        <v>#VALUE!</v>
      </c>
      <c r="V582" s="96" t="e">
        <f aca="false">HLOOKUP("Strap",#REF!,MATCH($A582,#REF!,0),FALSE())</f>
        <v>#VALUE!</v>
      </c>
      <c r="W582" s="96"/>
      <c r="X582" s="96"/>
      <c r="Y582" s="96"/>
      <c r="Z582" s="95"/>
      <c r="AA582" s="95" t="e">
        <f aca="false">HLOOKUP("Pad type",#REF!,MATCH($A582,#REF!,0),FALSE())</f>
        <v>#VALUE!</v>
      </c>
      <c r="AB582" s="100"/>
      <c r="AC582" s="100" t="e">
        <f aca="false">HLOOKUP("POR Pin State",#REF!,MATCH($A582,#REF!,0),FALSE())</f>
        <v>#VALUE!</v>
      </c>
      <c r="AD582" s="186"/>
      <c r="AE582" s="187"/>
      <c r="AF582" s="187"/>
      <c r="AG582" s="187"/>
      <c r="AH582" s="188"/>
      <c r="AI582" s="188"/>
      <c r="AJ582" s="189"/>
      <c r="AK582" s="189"/>
      <c r="AL582" s="189"/>
      <c r="AM582" s="189"/>
      <c r="AN582" s="189"/>
      <c r="AO582" s="189"/>
      <c r="AP582" s="189"/>
      <c r="AQ582" s="194" t="s">
        <v>1335</v>
      </c>
      <c r="AR582" s="104"/>
      <c r="AS582" s="104"/>
      <c r="AT582" s="104"/>
      <c r="AU582" s="104"/>
      <c r="AV582" s="104"/>
      <c r="AW582" s="104"/>
      <c r="AX582" s="104"/>
      <c r="AY582" s="104"/>
      <c r="AZ582" s="104"/>
      <c r="BA582" s="104"/>
      <c r="BB582" s="162"/>
      <c r="BC582" s="104"/>
      <c r="BD582" s="214"/>
      <c r="BE582" s="213" t="s">
        <v>1336</v>
      </c>
      <c r="BF582" s="108" t="e">
        <f aca="false">VLOOKUP($A582,#REF!, 34, FALSE())</f>
        <v>#VALUE!</v>
      </c>
      <c r="BG582" s="108" t="e">
        <f aca="false">VLOOKUP($A582,#REF!, 22, FALSE())</f>
        <v>#VALUE!</v>
      </c>
      <c r="BH582" s="109"/>
    </row>
    <row r="583" s="193" customFormat="true" ht="12.75" hidden="false" customHeight="true" outlineLevel="0" collapsed="false">
      <c r="A583" s="1" t="s">
        <v>1337</v>
      </c>
      <c r="B583" s="86" t="e">
        <f aca="false">VLOOKUP($A583,#REF!, 34, FALSE())</f>
        <v>#VALUE!</v>
      </c>
      <c r="C583" s="87" t="str">
        <f aca="false">CONCATENATE("unused_",A583)</f>
        <v>unused_DDR_XM0_B5DMI</v>
      </c>
      <c r="D583" s="88" t="e">
        <f aca="false">IF(LEN(VLOOKUP($A583,#REF!,8,FALSE())),LEFT(VLOOKUP($A583,#REF!,8,FALSE()),LEN(VLOOKUP($A583,#REF!,8,FALSE()))-2),"")</f>
        <v>#VALUE!</v>
      </c>
      <c r="E583" s="89" t="e">
        <f aca="false">IF(LEN(VLOOKUP($A583,#REF!,4,FALSE())),IF(INDEX(#REF!,MATCH($A583,#REF!,0),1),LEFT(VLOOKUP($A583,#REF!,4,FALSE()),LEN(VLOOKUP($A583,#REF!,4,FALSE()))-2),CONCATENATE(LEFT(VLOOKUP($A583,#REF!,4,FALSE()),LEN(VLOOKUP($A583,#REF!,4,FALSE()))-2),"*")),"")</f>
        <v>#VALUE!</v>
      </c>
      <c r="F583" s="90" t="e">
        <f aca="false">IF(LEN(VLOOKUP($A583,#REF!,5,FALSE())),IF(INDEX(#REF!,MATCH($A583,#REF!,0),2),LEFT(VLOOKUP($A583,#REF!,5,FALSE()),LEN(VLOOKUP($A583,#REF!,5,FALSE()))-2),CONCATENATE(LEFT(VLOOKUP($A583,#REF!,5,FALSE()),LEN(VLOOKUP($A583,#REF!,5,FALSE()))-2),"*")),"")</f>
        <v>#VALUE!</v>
      </c>
      <c r="G583" s="90" t="e">
        <f aca="false">IF(LEN(VLOOKUP($A583,#REF!,6,FALSE())),IF(INDEX(#REF!,MATCH($A583,#REF!,0),3),LEFT(VLOOKUP($A583,#REF!,6,FALSE()),LEN(VLOOKUP($A583,#REF!,6,FALSE()))-2),CONCATENATE(LEFT(VLOOKUP($A583,#REF!,6,FALSE()),LEN(VLOOKUP($A583,#REF!,6,FALSE()))-2),"*")),"")</f>
        <v>#VALUE!</v>
      </c>
      <c r="H583" s="91" t="e">
        <f aca="false">IF(LEN(VLOOKUP($A583,#REF!,7,FALSE())),IF(INDEX(#REF!,MATCH($A583,#REF!,0),4),LEFT(VLOOKUP($A583,#REF!,7,FALSE()),LEN(VLOOKUP($A583,#REF!,7,FALSE()))-2),CONCATENATE(LEFT(VLOOKUP($A583,#REF!,7,FALSE()),LEN(VLOOKUP($A583,#REF!,7,FALSE()))-2),"*")),"")</f>
        <v>#VALUE!</v>
      </c>
      <c r="I583" s="92" t="e">
        <f aca="false">IF(LEN(VLOOKUP($A583,#REF!,8,FALSE())),UPPER(RIGHT(VLOOKUP($A583,#REF!,8,FALSE()), 1)),"")</f>
        <v>#VALUE!</v>
      </c>
      <c r="J583" s="90" t="e">
        <f aca="false">IF(LEN(VLOOKUP($A583,#REF!,4,FALSE())),UPPER(RIGHT(VLOOKUP($A583,#REF!,4,FALSE()), 1)),"")</f>
        <v>#VALUE!</v>
      </c>
      <c r="K583" s="90" t="e">
        <f aca="false">IF(LEN(VLOOKUP($A583,#REF!,5,FALSE())),UPPER(RIGHT(VLOOKUP($A583,#REF!,5,FALSE()), 1)),"")</f>
        <v>#VALUE!</v>
      </c>
      <c r="L583" s="90" t="e">
        <f aca="false">IF(LEN(VLOOKUP($A583,#REF!,6,FALSE())),UPPER(RIGHT(VLOOKUP($A583,#REF!,6,FALSE()), 1)),"")</f>
        <v>#VALUE!</v>
      </c>
      <c r="M583" s="91" t="e">
        <f aca="false">IF(LEN(VLOOKUP($A583,#REF!,7,FALSE())),UPPER(RIGHT(VLOOKUP($A583,#REF!,7,FALSE()), 1)),"")</f>
        <v>#VALUE!</v>
      </c>
      <c r="N583" s="185"/>
      <c r="O583" s="185"/>
      <c r="P583" s="185"/>
      <c r="Q583" s="185"/>
      <c r="R583" s="185"/>
      <c r="S583" s="100" t="e">
        <f aca="false">HLOOKUP("Device Tree Pin Name",#REF!,MATCH($A583,#REF!,0),FALSE())</f>
        <v>#VALUE!</v>
      </c>
      <c r="T583" s="95" t="e">
        <f aca="false">HLOOKUP("power rail",#REF!,MATCH($A583,#REF!,0),FALSE())</f>
        <v>#VALUE!</v>
      </c>
      <c r="U583" s="96" t="e">
        <f aca="false">HLOOKUP("Wake Capable",#REF!,MATCH($A583,#REF!,0),FALSE())</f>
        <v>#VALUE!</v>
      </c>
      <c r="V583" s="96" t="e">
        <f aca="false">HLOOKUP("Strap",#REF!,MATCH($A583,#REF!,0),FALSE())</f>
        <v>#VALUE!</v>
      </c>
      <c r="W583" s="96"/>
      <c r="X583" s="96"/>
      <c r="Y583" s="96"/>
      <c r="Z583" s="95"/>
      <c r="AA583" s="95" t="e">
        <f aca="false">HLOOKUP("Pad type",#REF!,MATCH($A583,#REF!,0),FALSE())</f>
        <v>#VALUE!</v>
      </c>
      <c r="AB583" s="100"/>
      <c r="AC583" s="100" t="e">
        <f aca="false">HLOOKUP("POR Pin State",#REF!,MATCH($A583,#REF!,0),FALSE())</f>
        <v>#VALUE!</v>
      </c>
      <c r="AD583" s="186"/>
      <c r="AE583" s="187"/>
      <c r="AF583" s="187"/>
      <c r="AG583" s="187"/>
      <c r="AH583" s="188"/>
      <c r="AI583" s="188"/>
      <c r="AJ583" s="189"/>
      <c r="AK583" s="189"/>
      <c r="AL583" s="189"/>
      <c r="AM583" s="189"/>
      <c r="AN583" s="189"/>
      <c r="AO583" s="189"/>
      <c r="AP583" s="189"/>
      <c r="AQ583" s="194" t="s">
        <v>1337</v>
      </c>
      <c r="AR583" s="104"/>
      <c r="AS583" s="104"/>
      <c r="AT583" s="104"/>
      <c r="AU583" s="104"/>
      <c r="AV583" s="104"/>
      <c r="AW583" s="104"/>
      <c r="AX583" s="104"/>
      <c r="AY583" s="104"/>
      <c r="AZ583" s="104"/>
      <c r="BA583" s="104"/>
      <c r="BB583" s="162"/>
      <c r="BC583" s="104"/>
      <c r="BD583" s="214"/>
      <c r="BE583" s="213" t="s">
        <v>1338</v>
      </c>
      <c r="BF583" s="108" t="e">
        <f aca="false">VLOOKUP($A583,#REF!, 34, FALSE())</f>
        <v>#VALUE!</v>
      </c>
      <c r="BG583" s="108" t="e">
        <f aca="false">VLOOKUP($A583,#REF!, 22, FALSE())</f>
        <v>#VALUE!</v>
      </c>
      <c r="BH583" s="109"/>
    </row>
    <row r="584" s="193" customFormat="true" ht="12.75" hidden="false" customHeight="true" outlineLevel="0" collapsed="false">
      <c r="A584" s="133" t="s">
        <v>1339</v>
      </c>
      <c r="B584" s="86" t="e">
        <f aca="false">VLOOKUP($A584,#REF!, 34, FALSE())</f>
        <v>#VALUE!</v>
      </c>
      <c r="C584" s="87" t="str">
        <f aca="false">CONCATENATE("unused_",A584)</f>
        <v>unused_DDR_XM0_B5WCK_P</v>
      </c>
      <c r="D584" s="88" t="e">
        <f aca="false">IF(LEN(VLOOKUP($A584,#REF!,8,FALSE())),LEFT(VLOOKUP($A584,#REF!,8,FALSE()),LEN(VLOOKUP($A584,#REF!,8,FALSE()))-2),"")</f>
        <v>#VALUE!</v>
      </c>
      <c r="E584" s="89" t="e">
        <f aca="false">IF(LEN(VLOOKUP($A584,#REF!,4,FALSE())),IF(INDEX(#REF!,MATCH($A584,#REF!,0),1),LEFT(VLOOKUP($A584,#REF!,4,FALSE()),LEN(VLOOKUP($A584,#REF!,4,FALSE()))-2),CONCATENATE(LEFT(VLOOKUP($A584,#REF!,4,FALSE()),LEN(VLOOKUP($A584,#REF!,4,FALSE()))-2),"*")),"")</f>
        <v>#VALUE!</v>
      </c>
      <c r="F584" s="90" t="e">
        <f aca="false">IF(LEN(VLOOKUP($A584,#REF!,5,FALSE())),IF(INDEX(#REF!,MATCH($A584,#REF!,0),2),LEFT(VLOOKUP($A584,#REF!,5,FALSE()),LEN(VLOOKUP($A584,#REF!,5,FALSE()))-2),CONCATENATE(LEFT(VLOOKUP($A584,#REF!,5,FALSE()),LEN(VLOOKUP($A584,#REF!,5,FALSE()))-2),"*")),"")</f>
        <v>#VALUE!</v>
      </c>
      <c r="G584" s="90" t="e">
        <f aca="false">IF(LEN(VLOOKUP($A584,#REF!,6,FALSE())),IF(INDEX(#REF!,MATCH($A584,#REF!,0),3),LEFT(VLOOKUP($A584,#REF!,6,FALSE()),LEN(VLOOKUP($A584,#REF!,6,FALSE()))-2),CONCATENATE(LEFT(VLOOKUP($A584,#REF!,6,FALSE()),LEN(VLOOKUP($A584,#REF!,6,FALSE()))-2),"*")),"")</f>
        <v>#VALUE!</v>
      </c>
      <c r="H584" s="91" t="e">
        <f aca="false">IF(LEN(VLOOKUP($A584,#REF!,7,FALSE())),IF(INDEX(#REF!,MATCH($A584,#REF!,0),4),LEFT(VLOOKUP($A584,#REF!,7,FALSE()),LEN(VLOOKUP($A584,#REF!,7,FALSE()))-2),CONCATENATE(LEFT(VLOOKUP($A584,#REF!,7,FALSE()),LEN(VLOOKUP($A584,#REF!,7,FALSE()))-2),"*")),"")</f>
        <v>#VALUE!</v>
      </c>
      <c r="I584" s="92" t="e">
        <f aca="false">IF(LEN(VLOOKUP($A584,#REF!,8,FALSE())),UPPER(RIGHT(VLOOKUP($A584,#REF!,8,FALSE()), 1)),"")</f>
        <v>#VALUE!</v>
      </c>
      <c r="J584" s="90" t="e">
        <f aca="false">IF(LEN(VLOOKUP($A584,#REF!,4,FALSE())),UPPER(RIGHT(VLOOKUP($A584,#REF!,4,FALSE()), 1)),"")</f>
        <v>#VALUE!</v>
      </c>
      <c r="K584" s="90" t="e">
        <f aca="false">IF(LEN(VLOOKUP($A584,#REF!,5,FALSE())),UPPER(RIGHT(VLOOKUP($A584,#REF!,5,FALSE()), 1)),"")</f>
        <v>#VALUE!</v>
      </c>
      <c r="L584" s="90" t="e">
        <f aca="false">IF(LEN(VLOOKUP($A584,#REF!,6,FALSE())),UPPER(RIGHT(VLOOKUP($A584,#REF!,6,FALSE()), 1)),"")</f>
        <v>#VALUE!</v>
      </c>
      <c r="M584" s="91" t="e">
        <f aca="false">IF(LEN(VLOOKUP($A584,#REF!,7,FALSE())),UPPER(RIGHT(VLOOKUP($A584,#REF!,7,FALSE()), 1)),"")</f>
        <v>#VALUE!</v>
      </c>
      <c r="N584" s="185"/>
      <c r="O584" s="185"/>
      <c r="P584" s="185"/>
      <c r="Q584" s="185"/>
      <c r="R584" s="185"/>
      <c r="S584" s="100" t="e">
        <f aca="false">HLOOKUP("Device Tree Pin Name",#REF!,MATCH($A584,#REF!,0),FALSE())</f>
        <v>#VALUE!</v>
      </c>
      <c r="T584" s="95" t="e">
        <f aca="false">HLOOKUP("power rail",#REF!,MATCH($A584,#REF!,0),FALSE())</f>
        <v>#VALUE!</v>
      </c>
      <c r="U584" s="96" t="e">
        <f aca="false">HLOOKUP("Wake Capable",#REF!,MATCH($A584,#REF!,0),FALSE())</f>
        <v>#VALUE!</v>
      </c>
      <c r="V584" s="96" t="e">
        <f aca="false">HLOOKUP("Strap",#REF!,MATCH($A584,#REF!,0),FALSE())</f>
        <v>#VALUE!</v>
      </c>
      <c r="W584" s="96"/>
      <c r="X584" s="96"/>
      <c r="Y584" s="96"/>
      <c r="Z584" s="95"/>
      <c r="AA584" s="95" t="e">
        <f aca="false">HLOOKUP("Pad type",#REF!,MATCH($A584,#REF!,0),FALSE())</f>
        <v>#VALUE!</v>
      </c>
      <c r="AB584" s="100"/>
      <c r="AC584" s="100" t="e">
        <f aca="false">HLOOKUP("POR Pin State",#REF!,MATCH($A584,#REF!,0),FALSE())</f>
        <v>#VALUE!</v>
      </c>
      <c r="AD584" s="186"/>
      <c r="AE584" s="187"/>
      <c r="AF584" s="187"/>
      <c r="AG584" s="187"/>
      <c r="AH584" s="188"/>
      <c r="AI584" s="188"/>
      <c r="AJ584" s="189"/>
      <c r="AK584" s="189"/>
      <c r="AL584" s="189"/>
      <c r="AM584" s="189"/>
      <c r="AN584" s="189"/>
      <c r="AO584" s="189"/>
      <c r="AP584" s="189"/>
      <c r="AQ584" s="194" t="s">
        <v>1339</v>
      </c>
      <c r="AR584" s="104"/>
      <c r="AS584" s="104"/>
      <c r="AT584" s="104"/>
      <c r="AU584" s="104"/>
      <c r="AV584" s="104"/>
      <c r="AW584" s="104"/>
      <c r="AX584" s="104"/>
      <c r="AY584" s="104"/>
      <c r="AZ584" s="104"/>
      <c r="BA584" s="104"/>
      <c r="BB584" s="162"/>
      <c r="BC584" s="104"/>
      <c r="BD584" s="214"/>
      <c r="BE584" s="213" t="s">
        <v>1340</v>
      </c>
      <c r="BF584" s="108" t="e">
        <f aca="false">VLOOKUP($A584,#REF!, 34, FALSE())</f>
        <v>#VALUE!</v>
      </c>
      <c r="BG584" s="108" t="e">
        <f aca="false">VLOOKUP($A584,#REF!, 22, FALSE())</f>
        <v>#VALUE!</v>
      </c>
      <c r="BH584" s="109"/>
    </row>
    <row r="585" s="193" customFormat="true" ht="12.75" hidden="false" customHeight="true" outlineLevel="0" collapsed="false">
      <c r="A585" s="133" t="s">
        <v>1341</v>
      </c>
      <c r="B585" s="86" t="e">
        <f aca="false">VLOOKUP($A585,#REF!, 34, FALSE())</f>
        <v>#VALUE!</v>
      </c>
      <c r="C585" s="87" t="str">
        <f aca="false">CONCATENATE("unused_",A585)</f>
        <v>unused_DDR_XM0_B5WCK_N</v>
      </c>
      <c r="D585" s="88" t="e">
        <f aca="false">IF(LEN(VLOOKUP($A585,#REF!,8,FALSE())),LEFT(VLOOKUP($A585,#REF!,8,FALSE()),LEN(VLOOKUP($A585,#REF!,8,FALSE()))-2),"")</f>
        <v>#VALUE!</v>
      </c>
      <c r="E585" s="89" t="e">
        <f aca="false">IF(LEN(VLOOKUP($A585,#REF!,4,FALSE())),IF(INDEX(#REF!,MATCH($A585,#REF!,0),1),LEFT(VLOOKUP($A585,#REF!,4,FALSE()),LEN(VLOOKUP($A585,#REF!,4,FALSE()))-2),CONCATENATE(LEFT(VLOOKUP($A585,#REF!,4,FALSE()),LEN(VLOOKUP($A585,#REF!,4,FALSE()))-2),"*")),"")</f>
        <v>#VALUE!</v>
      </c>
      <c r="F585" s="90" t="e">
        <f aca="false">IF(LEN(VLOOKUP($A585,#REF!,5,FALSE())),IF(INDEX(#REF!,MATCH($A585,#REF!,0),2),LEFT(VLOOKUP($A585,#REF!,5,FALSE()),LEN(VLOOKUP($A585,#REF!,5,FALSE()))-2),CONCATENATE(LEFT(VLOOKUP($A585,#REF!,5,FALSE()),LEN(VLOOKUP($A585,#REF!,5,FALSE()))-2),"*")),"")</f>
        <v>#VALUE!</v>
      </c>
      <c r="G585" s="90" t="e">
        <f aca="false">IF(LEN(VLOOKUP($A585,#REF!,6,FALSE())),IF(INDEX(#REF!,MATCH($A585,#REF!,0),3),LEFT(VLOOKUP($A585,#REF!,6,FALSE()),LEN(VLOOKUP($A585,#REF!,6,FALSE()))-2),CONCATENATE(LEFT(VLOOKUP($A585,#REF!,6,FALSE()),LEN(VLOOKUP($A585,#REF!,6,FALSE()))-2),"*")),"")</f>
        <v>#VALUE!</v>
      </c>
      <c r="H585" s="91" t="e">
        <f aca="false">IF(LEN(VLOOKUP($A585,#REF!,7,FALSE())),IF(INDEX(#REF!,MATCH($A585,#REF!,0),4),LEFT(VLOOKUP($A585,#REF!,7,FALSE()),LEN(VLOOKUP($A585,#REF!,7,FALSE()))-2),CONCATENATE(LEFT(VLOOKUP($A585,#REF!,7,FALSE()),LEN(VLOOKUP($A585,#REF!,7,FALSE()))-2),"*")),"")</f>
        <v>#VALUE!</v>
      </c>
      <c r="I585" s="92" t="e">
        <f aca="false">IF(LEN(VLOOKUP($A585,#REF!,8,FALSE())),UPPER(RIGHT(VLOOKUP($A585,#REF!,8,FALSE()), 1)),"")</f>
        <v>#VALUE!</v>
      </c>
      <c r="J585" s="90" t="e">
        <f aca="false">IF(LEN(VLOOKUP($A585,#REF!,4,FALSE())),UPPER(RIGHT(VLOOKUP($A585,#REF!,4,FALSE()), 1)),"")</f>
        <v>#VALUE!</v>
      </c>
      <c r="K585" s="90" t="e">
        <f aca="false">IF(LEN(VLOOKUP($A585,#REF!,5,FALSE())),UPPER(RIGHT(VLOOKUP($A585,#REF!,5,FALSE()), 1)),"")</f>
        <v>#VALUE!</v>
      </c>
      <c r="L585" s="90" t="e">
        <f aca="false">IF(LEN(VLOOKUP($A585,#REF!,6,FALSE())),UPPER(RIGHT(VLOOKUP($A585,#REF!,6,FALSE()), 1)),"")</f>
        <v>#VALUE!</v>
      </c>
      <c r="M585" s="91" t="e">
        <f aca="false">IF(LEN(VLOOKUP($A585,#REF!,7,FALSE())),UPPER(RIGHT(VLOOKUP($A585,#REF!,7,FALSE()), 1)),"")</f>
        <v>#VALUE!</v>
      </c>
      <c r="N585" s="185"/>
      <c r="O585" s="185"/>
      <c r="P585" s="185"/>
      <c r="Q585" s="185"/>
      <c r="R585" s="185"/>
      <c r="S585" s="100" t="e">
        <f aca="false">HLOOKUP("Device Tree Pin Name",#REF!,MATCH($A585,#REF!,0),FALSE())</f>
        <v>#VALUE!</v>
      </c>
      <c r="T585" s="95" t="e">
        <f aca="false">HLOOKUP("power rail",#REF!,MATCH($A585,#REF!,0),FALSE())</f>
        <v>#VALUE!</v>
      </c>
      <c r="U585" s="96" t="e">
        <f aca="false">HLOOKUP("Wake Capable",#REF!,MATCH($A585,#REF!,0),FALSE())</f>
        <v>#VALUE!</v>
      </c>
      <c r="V585" s="96" t="e">
        <f aca="false">HLOOKUP("Strap",#REF!,MATCH($A585,#REF!,0),FALSE())</f>
        <v>#VALUE!</v>
      </c>
      <c r="W585" s="96"/>
      <c r="X585" s="96"/>
      <c r="Y585" s="96"/>
      <c r="Z585" s="95"/>
      <c r="AA585" s="95" t="e">
        <f aca="false">HLOOKUP("Pad type",#REF!,MATCH($A585,#REF!,0),FALSE())</f>
        <v>#VALUE!</v>
      </c>
      <c r="AB585" s="100"/>
      <c r="AC585" s="100" t="e">
        <f aca="false">HLOOKUP("POR Pin State",#REF!,MATCH($A585,#REF!,0),FALSE())</f>
        <v>#VALUE!</v>
      </c>
      <c r="AD585" s="186"/>
      <c r="AE585" s="187"/>
      <c r="AF585" s="187"/>
      <c r="AG585" s="187"/>
      <c r="AH585" s="188"/>
      <c r="AI585" s="188"/>
      <c r="AJ585" s="189"/>
      <c r="AK585" s="189"/>
      <c r="AL585" s="189"/>
      <c r="AM585" s="189"/>
      <c r="AN585" s="189"/>
      <c r="AO585" s="189"/>
      <c r="AP585" s="189"/>
      <c r="AQ585" s="194" t="s">
        <v>1341</v>
      </c>
      <c r="AR585" s="104"/>
      <c r="AS585" s="104"/>
      <c r="AT585" s="104"/>
      <c r="AU585" s="104"/>
      <c r="AV585" s="104"/>
      <c r="AW585" s="104"/>
      <c r="AX585" s="104"/>
      <c r="AY585" s="104"/>
      <c r="AZ585" s="104"/>
      <c r="BA585" s="104"/>
      <c r="BB585" s="162"/>
      <c r="BC585" s="104"/>
      <c r="BD585" s="214"/>
      <c r="BE585" s="213" t="s">
        <v>1342</v>
      </c>
      <c r="BF585" s="108" t="e">
        <f aca="false">VLOOKUP($A585,#REF!, 34, FALSE())</f>
        <v>#VALUE!</v>
      </c>
      <c r="BG585" s="108" t="e">
        <f aca="false">VLOOKUP($A585,#REF!, 22, FALSE())</f>
        <v>#VALUE!</v>
      </c>
      <c r="BH585" s="109"/>
    </row>
    <row r="586" s="193" customFormat="true" ht="12.75" hidden="false" customHeight="true" outlineLevel="0" collapsed="false">
      <c r="A586" s="133" t="s">
        <v>1343</v>
      </c>
      <c r="B586" s="86" t="e">
        <f aca="false">VLOOKUP($A586,#REF!, 34, FALSE())</f>
        <v>#VALUE!</v>
      </c>
      <c r="C586" s="87" t="str">
        <f aca="false">CONCATENATE("unused_",A586)</f>
        <v>unused_DDR_XM0_B5RDQS_P</v>
      </c>
      <c r="D586" s="88" t="e">
        <f aca="false">IF(LEN(VLOOKUP($A586,#REF!,8,FALSE())),LEFT(VLOOKUP($A586,#REF!,8,FALSE()),LEN(VLOOKUP($A586,#REF!,8,FALSE()))-2),"")</f>
        <v>#VALUE!</v>
      </c>
      <c r="E586" s="89" t="e">
        <f aca="false">IF(LEN(VLOOKUP($A586,#REF!,4,FALSE())),IF(INDEX(#REF!,MATCH($A586,#REF!,0),1),LEFT(VLOOKUP($A586,#REF!,4,FALSE()),LEN(VLOOKUP($A586,#REF!,4,FALSE()))-2),CONCATENATE(LEFT(VLOOKUP($A586,#REF!,4,FALSE()),LEN(VLOOKUP($A586,#REF!,4,FALSE()))-2),"*")),"")</f>
        <v>#VALUE!</v>
      </c>
      <c r="F586" s="90" t="e">
        <f aca="false">IF(LEN(VLOOKUP($A586,#REF!,5,FALSE())),IF(INDEX(#REF!,MATCH($A586,#REF!,0),2),LEFT(VLOOKUP($A586,#REF!,5,FALSE()),LEN(VLOOKUP($A586,#REF!,5,FALSE()))-2),CONCATENATE(LEFT(VLOOKUP($A586,#REF!,5,FALSE()),LEN(VLOOKUP($A586,#REF!,5,FALSE()))-2),"*")),"")</f>
        <v>#VALUE!</v>
      </c>
      <c r="G586" s="90" t="e">
        <f aca="false">IF(LEN(VLOOKUP($A586,#REF!,6,FALSE())),IF(INDEX(#REF!,MATCH($A586,#REF!,0),3),LEFT(VLOOKUP($A586,#REF!,6,FALSE()),LEN(VLOOKUP($A586,#REF!,6,FALSE()))-2),CONCATENATE(LEFT(VLOOKUP($A586,#REF!,6,FALSE()),LEN(VLOOKUP($A586,#REF!,6,FALSE()))-2),"*")),"")</f>
        <v>#VALUE!</v>
      </c>
      <c r="H586" s="91" t="e">
        <f aca="false">IF(LEN(VLOOKUP($A586,#REF!,7,FALSE())),IF(INDEX(#REF!,MATCH($A586,#REF!,0),4),LEFT(VLOOKUP($A586,#REF!,7,FALSE()),LEN(VLOOKUP($A586,#REF!,7,FALSE()))-2),CONCATENATE(LEFT(VLOOKUP($A586,#REF!,7,FALSE()),LEN(VLOOKUP($A586,#REF!,7,FALSE()))-2),"*")),"")</f>
        <v>#VALUE!</v>
      </c>
      <c r="I586" s="92" t="e">
        <f aca="false">IF(LEN(VLOOKUP($A586,#REF!,8,FALSE())),UPPER(RIGHT(VLOOKUP($A586,#REF!,8,FALSE()), 1)),"")</f>
        <v>#VALUE!</v>
      </c>
      <c r="J586" s="90" t="e">
        <f aca="false">IF(LEN(VLOOKUP($A586,#REF!,4,FALSE())),UPPER(RIGHT(VLOOKUP($A586,#REF!,4,FALSE()), 1)),"")</f>
        <v>#VALUE!</v>
      </c>
      <c r="K586" s="90" t="e">
        <f aca="false">IF(LEN(VLOOKUP($A586,#REF!,5,FALSE())),UPPER(RIGHT(VLOOKUP($A586,#REF!,5,FALSE()), 1)),"")</f>
        <v>#VALUE!</v>
      </c>
      <c r="L586" s="90" t="e">
        <f aca="false">IF(LEN(VLOOKUP($A586,#REF!,6,FALSE())),UPPER(RIGHT(VLOOKUP($A586,#REF!,6,FALSE()), 1)),"")</f>
        <v>#VALUE!</v>
      </c>
      <c r="M586" s="91" t="e">
        <f aca="false">IF(LEN(VLOOKUP($A586,#REF!,7,FALSE())),UPPER(RIGHT(VLOOKUP($A586,#REF!,7,FALSE()), 1)),"")</f>
        <v>#VALUE!</v>
      </c>
      <c r="N586" s="185"/>
      <c r="O586" s="185"/>
      <c r="P586" s="185"/>
      <c r="Q586" s="185"/>
      <c r="R586" s="185"/>
      <c r="S586" s="100" t="e">
        <f aca="false">HLOOKUP("Device Tree Pin Name",#REF!,MATCH($A586,#REF!,0),FALSE())</f>
        <v>#VALUE!</v>
      </c>
      <c r="T586" s="95" t="e">
        <f aca="false">HLOOKUP("power rail",#REF!,MATCH($A586,#REF!,0),FALSE())</f>
        <v>#VALUE!</v>
      </c>
      <c r="U586" s="96" t="e">
        <f aca="false">HLOOKUP("Wake Capable",#REF!,MATCH($A586,#REF!,0),FALSE())</f>
        <v>#VALUE!</v>
      </c>
      <c r="V586" s="96" t="e">
        <f aca="false">HLOOKUP("Strap",#REF!,MATCH($A586,#REF!,0),FALSE())</f>
        <v>#VALUE!</v>
      </c>
      <c r="W586" s="96"/>
      <c r="X586" s="96"/>
      <c r="Y586" s="96"/>
      <c r="Z586" s="95"/>
      <c r="AA586" s="95" t="e">
        <f aca="false">HLOOKUP("Pad type",#REF!,MATCH($A586,#REF!,0),FALSE())</f>
        <v>#VALUE!</v>
      </c>
      <c r="AB586" s="100"/>
      <c r="AC586" s="100" t="e">
        <f aca="false">HLOOKUP("POR Pin State",#REF!,MATCH($A586,#REF!,0),FALSE())</f>
        <v>#VALUE!</v>
      </c>
      <c r="AD586" s="186"/>
      <c r="AE586" s="187"/>
      <c r="AF586" s="187"/>
      <c r="AG586" s="187"/>
      <c r="AH586" s="188"/>
      <c r="AI586" s="188"/>
      <c r="AJ586" s="189"/>
      <c r="AK586" s="189"/>
      <c r="AL586" s="189"/>
      <c r="AM586" s="189"/>
      <c r="AN586" s="189"/>
      <c r="AO586" s="189"/>
      <c r="AP586" s="189"/>
      <c r="AQ586" s="194" t="s">
        <v>1343</v>
      </c>
      <c r="AR586" s="104"/>
      <c r="AS586" s="104"/>
      <c r="AT586" s="104"/>
      <c r="AU586" s="104"/>
      <c r="AV586" s="104"/>
      <c r="AW586" s="104"/>
      <c r="AX586" s="104"/>
      <c r="AY586" s="104"/>
      <c r="AZ586" s="104"/>
      <c r="BA586" s="104"/>
      <c r="BB586" s="162"/>
      <c r="BC586" s="104"/>
      <c r="BD586" s="214"/>
      <c r="BE586" s="213" t="s">
        <v>1344</v>
      </c>
      <c r="BF586" s="108" t="e">
        <f aca="false">VLOOKUP($A586,#REF!, 34, FALSE())</f>
        <v>#VALUE!</v>
      </c>
      <c r="BG586" s="108" t="e">
        <f aca="false">VLOOKUP($A586,#REF!, 22, FALSE())</f>
        <v>#VALUE!</v>
      </c>
      <c r="BH586" s="109"/>
    </row>
    <row r="587" s="193" customFormat="true" ht="12.75" hidden="false" customHeight="true" outlineLevel="0" collapsed="false">
      <c r="A587" s="133" t="s">
        <v>1345</v>
      </c>
      <c r="B587" s="86" t="e">
        <f aca="false">VLOOKUP($A587,#REF!, 34, FALSE())</f>
        <v>#VALUE!</v>
      </c>
      <c r="C587" s="87" t="str">
        <f aca="false">CONCATENATE("unused_",A587)</f>
        <v>unused_DDR_XM0_B5RDQS_N</v>
      </c>
      <c r="D587" s="88" t="e">
        <f aca="false">IF(LEN(VLOOKUP($A587,#REF!,8,FALSE())),LEFT(VLOOKUP($A587,#REF!,8,FALSE()),LEN(VLOOKUP($A587,#REF!,8,FALSE()))-2),"")</f>
        <v>#VALUE!</v>
      </c>
      <c r="E587" s="89" t="e">
        <f aca="false">IF(LEN(VLOOKUP($A587,#REF!,4,FALSE())),IF(INDEX(#REF!,MATCH($A587,#REF!,0),1),LEFT(VLOOKUP($A587,#REF!,4,FALSE()),LEN(VLOOKUP($A587,#REF!,4,FALSE()))-2),CONCATENATE(LEFT(VLOOKUP($A587,#REF!,4,FALSE()),LEN(VLOOKUP($A587,#REF!,4,FALSE()))-2),"*")),"")</f>
        <v>#VALUE!</v>
      </c>
      <c r="F587" s="90" t="e">
        <f aca="false">IF(LEN(VLOOKUP($A587,#REF!,5,FALSE())),IF(INDEX(#REF!,MATCH($A587,#REF!,0),2),LEFT(VLOOKUP($A587,#REF!,5,FALSE()),LEN(VLOOKUP($A587,#REF!,5,FALSE()))-2),CONCATENATE(LEFT(VLOOKUP($A587,#REF!,5,FALSE()),LEN(VLOOKUP($A587,#REF!,5,FALSE()))-2),"*")),"")</f>
        <v>#VALUE!</v>
      </c>
      <c r="G587" s="90" t="e">
        <f aca="false">IF(LEN(VLOOKUP($A587,#REF!,6,FALSE())),IF(INDEX(#REF!,MATCH($A587,#REF!,0),3),LEFT(VLOOKUP($A587,#REF!,6,FALSE()),LEN(VLOOKUP($A587,#REF!,6,FALSE()))-2),CONCATENATE(LEFT(VLOOKUP($A587,#REF!,6,FALSE()),LEN(VLOOKUP($A587,#REF!,6,FALSE()))-2),"*")),"")</f>
        <v>#VALUE!</v>
      </c>
      <c r="H587" s="91" t="e">
        <f aca="false">IF(LEN(VLOOKUP($A587,#REF!,7,FALSE())),IF(INDEX(#REF!,MATCH($A587,#REF!,0),4),LEFT(VLOOKUP($A587,#REF!,7,FALSE()),LEN(VLOOKUP($A587,#REF!,7,FALSE()))-2),CONCATENATE(LEFT(VLOOKUP($A587,#REF!,7,FALSE()),LEN(VLOOKUP($A587,#REF!,7,FALSE()))-2),"*")),"")</f>
        <v>#VALUE!</v>
      </c>
      <c r="I587" s="92" t="e">
        <f aca="false">IF(LEN(VLOOKUP($A587,#REF!,8,FALSE())),UPPER(RIGHT(VLOOKUP($A587,#REF!,8,FALSE()), 1)),"")</f>
        <v>#VALUE!</v>
      </c>
      <c r="J587" s="90" t="e">
        <f aca="false">IF(LEN(VLOOKUP($A587,#REF!,4,FALSE())),UPPER(RIGHT(VLOOKUP($A587,#REF!,4,FALSE()), 1)),"")</f>
        <v>#VALUE!</v>
      </c>
      <c r="K587" s="90" t="e">
        <f aca="false">IF(LEN(VLOOKUP($A587,#REF!,5,FALSE())),UPPER(RIGHT(VLOOKUP($A587,#REF!,5,FALSE()), 1)),"")</f>
        <v>#VALUE!</v>
      </c>
      <c r="L587" s="90" t="e">
        <f aca="false">IF(LEN(VLOOKUP($A587,#REF!,6,FALSE())),UPPER(RIGHT(VLOOKUP($A587,#REF!,6,FALSE()), 1)),"")</f>
        <v>#VALUE!</v>
      </c>
      <c r="M587" s="91" t="e">
        <f aca="false">IF(LEN(VLOOKUP($A587,#REF!,7,FALSE())),UPPER(RIGHT(VLOOKUP($A587,#REF!,7,FALSE()), 1)),"")</f>
        <v>#VALUE!</v>
      </c>
      <c r="N587" s="185"/>
      <c r="O587" s="185"/>
      <c r="P587" s="185"/>
      <c r="Q587" s="185"/>
      <c r="R587" s="185"/>
      <c r="S587" s="100" t="e">
        <f aca="false">HLOOKUP("Device Tree Pin Name",#REF!,MATCH($A587,#REF!,0),FALSE())</f>
        <v>#VALUE!</v>
      </c>
      <c r="T587" s="95" t="e">
        <f aca="false">HLOOKUP("power rail",#REF!,MATCH($A587,#REF!,0),FALSE())</f>
        <v>#VALUE!</v>
      </c>
      <c r="U587" s="96" t="e">
        <f aca="false">HLOOKUP("Wake Capable",#REF!,MATCH($A587,#REF!,0),FALSE())</f>
        <v>#VALUE!</v>
      </c>
      <c r="V587" s="96" t="e">
        <f aca="false">HLOOKUP("Strap",#REF!,MATCH($A587,#REF!,0),FALSE())</f>
        <v>#VALUE!</v>
      </c>
      <c r="W587" s="96"/>
      <c r="X587" s="96"/>
      <c r="Y587" s="96"/>
      <c r="Z587" s="95"/>
      <c r="AA587" s="95" t="e">
        <f aca="false">HLOOKUP("Pad type",#REF!,MATCH($A587,#REF!,0),FALSE())</f>
        <v>#VALUE!</v>
      </c>
      <c r="AB587" s="100"/>
      <c r="AC587" s="100" t="e">
        <f aca="false">HLOOKUP("POR Pin State",#REF!,MATCH($A587,#REF!,0),FALSE())</f>
        <v>#VALUE!</v>
      </c>
      <c r="AD587" s="186"/>
      <c r="AE587" s="187"/>
      <c r="AF587" s="187"/>
      <c r="AG587" s="187"/>
      <c r="AH587" s="188"/>
      <c r="AI587" s="188"/>
      <c r="AJ587" s="189"/>
      <c r="AK587" s="189"/>
      <c r="AL587" s="189"/>
      <c r="AM587" s="189"/>
      <c r="AN587" s="189"/>
      <c r="AO587" s="189"/>
      <c r="AP587" s="189"/>
      <c r="AQ587" s="194" t="s">
        <v>1345</v>
      </c>
      <c r="AR587" s="104"/>
      <c r="AS587" s="104"/>
      <c r="AT587" s="104"/>
      <c r="AU587" s="104"/>
      <c r="AV587" s="104"/>
      <c r="AW587" s="104"/>
      <c r="AX587" s="104"/>
      <c r="AY587" s="104"/>
      <c r="AZ587" s="104"/>
      <c r="BA587" s="104"/>
      <c r="BB587" s="162"/>
      <c r="BC587" s="104"/>
      <c r="BD587" s="214"/>
      <c r="BE587" s="213" t="s">
        <v>1346</v>
      </c>
      <c r="BF587" s="108" t="e">
        <f aca="false">VLOOKUP($A587,#REF!, 34, FALSE())</f>
        <v>#VALUE!</v>
      </c>
      <c r="BG587" s="108" t="e">
        <f aca="false">VLOOKUP($A587,#REF!, 22, FALSE())</f>
        <v>#VALUE!</v>
      </c>
      <c r="BH587" s="109"/>
    </row>
    <row r="588" s="193" customFormat="true" ht="12.75" hidden="false" customHeight="true" outlineLevel="0" collapsed="false">
      <c r="A588" s="133" t="s">
        <v>1347</v>
      </c>
      <c r="B588" s="86" t="e">
        <f aca="false">VLOOKUP($A588,#REF!, 34, FALSE())</f>
        <v>#VALUE!</v>
      </c>
      <c r="C588" s="87" t="str">
        <f aca="false">CONCATENATE("unused_",A588)</f>
        <v>unused_DDR_XM0_B6D0</v>
      </c>
      <c r="D588" s="88" t="e">
        <f aca="false">IF(LEN(VLOOKUP($A588,#REF!,8,FALSE())),LEFT(VLOOKUP($A588,#REF!,8,FALSE()),LEN(VLOOKUP($A588,#REF!,8,FALSE()))-2),"")</f>
        <v>#VALUE!</v>
      </c>
      <c r="E588" s="89" t="e">
        <f aca="false">IF(LEN(VLOOKUP($A588,#REF!,4,FALSE())),IF(INDEX(#REF!,MATCH($A588,#REF!,0),1),LEFT(VLOOKUP($A588,#REF!,4,FALSE()),LEN(VLOOKUP($A588,#REF!,4,FALSE()))-2),CONCATENATE(LEFT(VLOOKUP($A588,#REF!,4,FALSE()),LEN(VLOOKUP($A588,#REF!,4,FALSE()))-2),"*")),"")</f>
        <v>#VALUE!</v>
      </c>
      <c r="F588" s="90" t="e">
        <f aca="false">IF(LEN(VLOOKUP($A588,#REF!,5,FALSE())),IF(INDEX(#REF!,MATCH($A588,#REF!,0),2),LEFT(VLOOKUP($A588,#REF!,5,FALSE()),LEN(VLOOKUP($A588,#REF!,5,FALSE()))-2),CONCATENATE(LEFT(VLOOKUP($A588,#REF!,5,FALSE()),LEN(VLOOKUP($A588,#REF!,5,FALSE()))-2),"*")),"")</f>
        <v>#VALUE!</v>
      </c>
      <c r="G588" s="90" t="e">
        <f aca="false">IF(LEN(VLOOKUP($A588,#REF!,6,FALSE())),IF(INDEX(#REF!,MATCH($A588,#REF!,0),3),LEFT(VLOOKUP($A588,#REF!,6,FALSE()),LEN(VLOOKUP($A588,#REF!,6,FALSE()))-2),CONCATENATE(LEFT(VLOOKUP($A588,#REF!,6,FALSE()),LEN(VLOOKUP($A588,#REF!,6,FALSE()))-2),"*")),"")</f>
        <v>#VALUE!</v>
      </c>
      <c r="H588" s="91" t="e">
        <f aca="false">IF(LEN(VLOOKUP($A588,#REF!,7,FALSE())),IF(INDEX(#REF!,MATCH($A588,#REF!,0),4),LEFT(VLOOKUP($A588,#REF!,7,FALSE()),LEN(VLOOKUP($A588,#REF!,7,FALSE()))-2),CONCATENATE(LEFT(VLOOKUP($A588,#REF!,7,FALSE()),LEN(VLOOKUP($A588,#REF!,7,FALSE()))-2),"*")),"")</f>
        <v>#VALUE!</v>
      </c>
      <c r="I588" s="92" t="e">
        <f aca="false">IF(LEN(VLOOKUP($A588,#REF!,8,FALSE())),UPPER(RIGHT(VLOOKUP($A588,#REF!,8,FALSE()), 1)),"")</f>
        <v>#VALUE!</v>
      </c>
      <c r="J588" s="90" t="e">
        <f aca="false">IF(LEN(VLOOKUP($A588,#REF!,4,FALSE())),UPPER(RIGHT(VLOOKUP($A588,#REF!,4,FALSE()), 1)),"")</f>
        <v>#VALUE!</v>
      </c>
      <c r="K588" s="90" t="e">
        <f aca="false">IF(LEN(VLOOKUP($A588,#REF!,5,FALSE())),UPPER(RIGHT(VLOOKUP($A588,#REF!,5,FALSE()), 1)),"")</f>
        <v>#VALUE!</v>
      </c>
      <c r="L588" s="90" t="e">
        <f aca="false">IF(LEN(VLOOKUP($A588,#REF!,6,FALSE())),UPPER(RIGHT(VLOOKUP($A588,#REF!,6,FALSE()), 1)),"")</f>
        <v>#VALUE!</v>
      </c>
      <c r="M588" s="91" t="e">
        <f aca="false">IF(LEN(VLOOKUP($A588,#REF!,7,FALSE())),UPPER(RIGHT(VLOOKUP($A588,#REF!,7,FALSE()), 1)),"")</f>
        <v>#VALUE!</v>
      </c>
      <c r="N588" s="185"/>
      <c r="O588" s="185"/>
      <c r="P588" s="185"/>
      <c r="Q588" s="185"/>
      <c r="R588" s="185"/>
      <c r="S588" s="100" t="e">
        <f aca="false">HLOOKUP("Device Tree Pin Name",#REF!,MATCH($A588,#REF!,0),FALSE())</f>
        <v>#VALUE!</v>
      </c>
      <c r="T588" s="95" t="e">
        <f aca="false">HLOOKUP("power rail",#REF!,MATCH($A588,#REF!,0),FALSE())</f>
        <v>#VALUE!</v>
      </c>
      <c r="U588" s="96" t="e">
        <f aca="false">HLOOKUP("Wake Capable",#REF!,MATCH($A588,#REF!,0),FALSE())</f>
        <v>#VALUE!</v>
      </c>
      <c r="V588" s="96" t="e">
        <f aca="false">HLOOKUP("Strap",#REF!,MATCH($A588,#REF!,0),FALSE())</f>
        <v>#VALUE!</v>
      </c>
      <c r="W588" s="96"/>
      <c r="X588" s="96"/>
      <c r="Y588" s="96"/>
      <c r="Z588" s="95"/>
      <c r="AA588" s="95" t="e">
        <f aca="false">HLOOKUP("Pad type",#REF!,MATCH($A588,#REF!,0),FALSE())</f>
        <v>#VALUE!</v>
      </c>
      <c r="AB588" s="100"/>
      <c r="AC588" s="100" t="e">
        <f aca="false">HLOOKUP("POR Pin State",#REF!,MATCH($A588,#REF!,0),FALSE())</f>
        <v>#VALUE!</v>
      </c>
      <c r="AD588" s="186"/>
      <c r="AE588" s="187"/>
      <c r="AF588" s="187"/>
      <c r="AG588" s="187"/>
      <c r="AH588" s="188"/>
      <c r="AI588" s="188"/>
      <c r="AJ588" s="189"/>
      <c r="AK588" s="189"/>
      <c r="AL588" s="189"/>
      <c r="AM588" s="189"/>
      <c r="AN588" s="189"/>
      <c r="AO588" s="189"/>
      <c r="AP588" s="189"/>
      <c r="AQ588" s="194" t="s">
        <v>1348</v>
      </c>
      <c r="AR588" s="104"/>
      <c r="AS588" s="104"/>
      <c r="AT588" s="104"/>
      <c r="AU588" s="104"/>
      <c r="AV588" s="104"/>
      <c r="AW588" s="104"/>
      <c r="AX588" s="104"/>
      <c r="AY588" s="104"/>
      <c r="AZ588" s="104"/>
      <c r="BA588" s="104"/>
      <c r="BB588" s="162"/>
      <c r="BC588" s="104"/>
      <c r="BD588" s="214"/>
      <c r="BE588" s="213" t="s">
        <v>1349</v>
      </c>
      <c r="BF588" s="108" t="e">
        <f aca="false">VLOOKUP($A588,#REF!, 34, FALSE())</f>
        <v>#VALUE!</v>
      </c>
      <c r="BG588" s="108" t="e">
        <f aca="false">VLOOKUP($A588,#REF!, 22, FALSE())</f>
        <v>#VALUE!</v>
      </c>
      <c r="BH588" s="109"/>
    </row>
    <row r="589" s="193" customFormat="true" ht="12.75" hidden="false" customHeight="true" outlineLevel="0" collapsed="false">
      <c r="A589" s="133" t="s">
        <v>1350</v>
      </c>
      <c r="B589" s="86" t="e">
        <f aca="false">VLOOKUP($A589,#REF!, 34, FALSE())</f>
        <v>#VALUE!</v>
      </c>
      <c r="C589" s="87" t="str">
        <f aca="false">CONCATENATE("unused_",A589)</f>
        <v>unused_DDR_XM0_B6D1</v>
      </c>
      <c r="D589" s="88" t="e">
        <f aca="false">IF(LEN(VLOOKUP($A589,#REF!,8,FALSE())),LEFT(VLOOKUP($A589,#REF!,8,FALSE()),LEN(VLOOKUP($A589,#REF!,8,FALSE()))-2),"")</f>
        <v>#VALUE!</v>
      </c>
      <c r="E589" s="89" t="e">
        <f aca="false">IF(LEN(VLOOKUP($A589,#REF!,4,FALSE())),IF(INDEX(#REF!,MATCH($A589,#REF!,0),1),LEFT(VLOOKUP($A589,#REF!,4,FALSE()),LEN(VLOOKUP($A589,#REF!,4,FALSE()))-2),CONCATENATE(LEFT(VLOOKUP($A589,#REF!,4,FALSE()),LEN(VLOOKUP($A589,#REF!,4,FALSE()))-2),"*")),"")</f>
        <v>#VALUE!</v>
      </c>
      <c r="F589" s="90" t="e">
        <f aca="false">IF(LEN(VLOOKUP($A589,#REF!,5,FALSE())),IF(INDEX(#REF!,MATCH($A589,#REF!,0),2),LEFT(VLOOKUP($A589,#REF!,5,FALSE()),LEN(VLOOKUP($A589,#REF!,5,FALSE()))-2),CONCATENATE(LEFT(VLOOKUP($A589,#REF!,5,FALSE()),LEN(VLOOKUP($A589,#REF!,5,FALSE()))-2),"*")),"")</f>
        <v>#VALUE!</v>
      </c>
      <c r="G589" s="90" t="e">
        <f aca="false">IF(LEN(VLOOKUP($A589,#REF!,6,FALSE())),IF(INDEX(#REF!,MATCH($A589,#REF!,0),3),LEFT(VLOOKUP($A589,#REF!,6,FALSE()),LEN(VLOOKUP($A589,#REF!,6,FALSE()))-2),CONCATENATE(LEFT(VLOOKUP($A589,#REF!,6,FALSE()),LEN(VLOOKUP($A589,#REF!,6,FALSE()))-2),"*")),"")</f>
        <v>#VALUE!</v>
      </c>
      <c r="H589" s="91" t="e">
        <f aca="false">IF(LEN(VLOOKUP($A589,#REF!,7,FALSE())),IF(INDEX(#REF!,MATCH($A589,#REF!,0),4),LEFT(VLOOKUP($A589,#REF!,7,FALSE()),LEN(VLOOKUP($A589,#REF!,7,FALSE()))-2),CONCATENATE(LEFT(VLOOKUP($A589,#REF!,7,FALSE()),LEN(VLOOKUP($A589,#REF!,7,FALSE()))-2),"*")),"")</f>
        <v>#VALUE!</v>
      </c>
      <c r="I589" s="92" t="e">
        <f aca="false">IF(LEN(VLOOKUP($A589,#REF!,8,FALSE())),UPPER(RIGHT(VLOOKUP($A589,#REF!,8,FALSE()), 1)),"")</f>
        <v>#VALUE!</v>
      </c>
      <c r="J589" s="90" t="e">
        <f aca="false">IF(LEN(VLOOKUP($A589,#REF!,4,FALSE())),UPPER(RIGHT(VLOOKUP($A589,#REF!,4,FALSE()), 1)),"")</f>
        <v>#VALUE!</v>
      </c>
      <c r="K589" s="90" t="e">
        <f aca="false">IF(LEN(VLOOKUP($A589,#REF!,5,FALSE())),UPPER(RIGHT(VLOOKUP($A589,#REF!,5,FALSE()), 1)),"")</f>
        <v>#VALUE!</v>
      </c>
      <c r="L589" s="90" t="e">
        <f aca="false">IF(LEN(VLOOKUP($A589,#REF!,6,FALSE())),UPPER(RIGHT(VLOOKUP($A589,#REF!,6,FALSE()), 1)),"")</f>
        <v>#VALUE!</v>
      </c>
      <c r="M589" s="91" t="e">
        <f aca="false">IF(LEN(VLOOKUP($A589,#REF!,7,FALSE())),UPPER(RIGHT(VLOOKUP($A589,#REF!,7,FALSE()), 1)),"")</f>
        <v>#VALUE!</v>
      </c>
      <c r="N589" s="185"/>
      <c r="O589" s="185"/>
      <c r="P589" s="185"/>
      <c r="Q589" s="185"/>
      <c r="R589" s="185"/>
      <c r="S589" s="100" t="e">
        <f aca="false">HLOOKUP("Device Tree Pin Name",#REF!,MATCH($A589,#REF!,0),FALSE())</f>
        <v>#VALUE!</v>
      </c>
      <c r="T589" s="95" t="e">
        <f aca="false">HLOOKUP("power rail",#REF!,MATCH($A589,#REF!,0),FALSE())</f>
        <v>#VALUE!</v>
      </c>
      <c r="U589" s="96" t="e">
        <f aca="false">HLOOKUP("Wake Capable",#REF!,MATCH($A589,#REF!,0),FALSE())</f>
        <v>#VALUE!</v>
      </c>
      <c r="V589" s="96" t="e">
        <f aca="false">HLOOKUP("Strap",#REF!,MATCH($A589,#REF!,0),FALSE())</f>
        <v>#VALUE!</v>
      </c>
      <c r="W589" s="96"/>
      <c r="X589" s="96"/>
      <c r="Y589" s="96"/>
      <c r="Z589" s="95"/>
      <c r="AA589" s="95" t="e">
        <f aca="false">HLOOKUP("Pad type",#REF!,MATCH($A589,#REF!,0),FALSE())</f>
        <v>#VALUE!</v>
      </c>
      <c r="AB589" s="100"/>
      <c r="AC589" s="100" t="e">
        <f aca="false">HLOOKUP("POR Pin State",#REF!,MATCH($A589,#REF!,0),FALSE())</f>
        <v>#VALUE!</v>
      </c>
      <c r="AD589" s="186"/>
      <c r="AE589" s="187"/>
      <c r="AF589" s="187"/>
      <c r="AG589" s="187"/>
      <c r="AH589" s="188"/>
      <c r="AI589" s="188"/>
      <c r="AJ589" s="189"/>
      <c r="AK589" s="189"/>
      <c r="AL589" s="189"/>
      <c r="AM589" s="189"/>
      <c r="AN589" s="189"/>
      <c r="AO589" s="189"/>
      <c r="AP589" s="189"/>
      <c r="AQ589" s="194" t="s">
        <v>1351</v>
      </c>
      <c r="AR589" s="104"/>
      <c r="AS589" s="104"/>
      <c r="AT589" s="104"/>
      <c r="AU589" s="104"/>
      <c r="AV589" s="104"/>
      <c r="AW589" s="104"/>
      <c r="AX589" s="104"/>
      <c r="AY589" s="104"/>
      <c r="AZ589" s="104"/>
      <c r="BA589" s="104"/>
      <c r="BB589" s="162"/>
      <c r="BC589" s="104"/>
      <c r="BD589" s="214"/>
      <c r="BE589" s="213" t="s">
        <v>1352</v>
      </c>
      <c r="BF589" s="108" t="e">
        <f aca="false">VLOOKUP($A589,#REF!, 34, FALSE())</f>
        <v>#VALUE!</v>
      </c>
      <c r="BG589" s="108" t="e">
        <f aca="false">VLOOKUP($A589,#REF!, 22, FALSE())</f>
        <v>#VALUE!</v>
      </c>
      <c r="BH589" s="109"/>
    </row>
    <row r="590" s="193" customFormat="true" ht="12.75" hidden="false" customHeight="true" outlineLevel="0" collapsed="false">
      <c r="A590" s="133" t="s">
        <v>1353</v>
      </c>
      <c r="B590" s="86" t="e">
        <f aca="false">VLOOKUP($A590,#REF!, 34, FALSE())</f>
        <v>#VALUE!</v>
      </c>
      <c r="C590" s="87" t="str">
        <f aca="false">CONCATENATE("unused_",A590)</f>
        <v>unused_DDR_XM0_B6D2</v>
      </c>
      <c r="D590" s="88" t="e">
        <f aca="false">IF(LEN(VLOOKUP($A590,#REF!,8,FALSE())),LEFT(VLOOKUP($A590,#REF!,8,FALSE()),LEN(VLOOKUP($A590,#REF!,8,FALSE()))-2),"")</f>
        <v>#VALUE!</v>
      </c>
      <c r="E590" s="89" t="e">
        <f aca="false">IF(LEN(VLOOKUP($A590,#REF!,4,FALSE())),IF(INDEX(#REF!,MATCH($A590,#REF!,0),1),LEFT(VLOOKUP($A590,#REF!,4,FALSE()),LEN(VLOOKUP($A590,#REF!,4,FALSE()))-2),CONCATENATE(LEFT(VLOOKUP($A590,#REF!,4,FALSE()),LEN(VLOOKUP($A590,#REF!,4,FALSE()))-2),"*")),"")</f>
        <v>#VALUE!</v>
      </c>
      <c r="F590" s="90" t="e">
        <f aca="false">IF(LEN(VLOOKUP($A590,#REF!,5,FALSE())),IF(INDEX(#REF!,MATCH($A590,#REF!,0),2),LEFT(VLOOKUP($A590,#REF!,5,FALSE()),LEN(VLOOKUP($A590,#REF!,5,FALSE()))-2),CONCATENATE(LEFT(VLOOKUP($A590,#REF!,5,FALSE()),LEN(VLOOKUP($A590,#REF!,5,FALSE()))-2),"*")),"")</f>
        <v>#VALUE!</v>
      </c>
      <c r="G590" s="90" t="e">
        <f aca="false">IF(LEN(VLOOKUP($A590,#REF!,6,FALSE())),IF(INDEX(#REF!,MATCH($A590,#REF!,0),3),LEFT(VLOOKUP($A590,#REF!,6,FALSE()),LEN(VLOOKUP($A590,#REF!,6,FALSE()))-2),CONCATENATE(LEFT(VLOOKUP($A590,#REF!,6,FALSE()),LEN(VLOOKUP($A590,#REF!,6,FALSE()))-2),"*")),"")</f>
        <v>#VALUE!</v>
      </c>
      <c r="H590" s="91" t="e">
        <f aca="false">IF(LEN(VLOOKUP($A590,#REF!,7,FALSE())),IF(INDEX(#REF!,MATCH($A590,#REF!,0),4),LEFT(VLOOKUP($A590,#REF!,7,FALSE()),LEN(VLOOKUP($A590,#REF!,7,FALSE()))-2),CONCATENATE(LEFT(VLOOKUP($A590,#REF!,7,FALSE()),LEN(VLOOKUP($A590,#REF!,7,FALSE()))-2),"*")),"")</f>
        <v>#VALUE!</v>
      </c>
      <c r="I590" s="92" t="e">
        <f aca="false">IF(LEN(VLOOKUP($A590,#REF!,8,FALSE())),UPPER(RIGHT(VLOOKUP($A590,#REF!,8,FALSE()), 1)),"")</f>
        <v>#VALUE!</v>
      </c>
      <c r="J590" s="90" t="e">
        <f aca="false">IF(LEN(VLOOKUP($A590,#REF!,4,FALSE())),UPPER(RIGHT(VLOOKUP($A590,#REF!,4,FALSE()), 1)),"")</f>
        <v>#VALUE!</v>
      </c>
      <c r="K590" s="90" t="e">
        <f aca="false">IF(LEN(VLOOKUP($A590,#REF!,5,FALSE())),UPPER(RIGHT(VLOOKUP($A590,#REF!,5,FALSE()), 1)),"")</f>
        <v>#VALUE!</v>
      </c>
      <c r="L590" s="90" t="e">
        <f aca="false">IF(LEN(VLOOKUP($A590,#REF!,6,FALSE())),UPPER(RIGHT(VLOOKUP($A590,#REF!,6,FALSE()), 1)),"")</f>
        <v>#VALUE!</v>
      </c>
      <c r="M590" s="91" t="e">
        <f aca="false">IF(LEN(VLOOKUP($A590,#REF!,7,FALSE())),UPPER(RIGHT(VLOOKUP($A590,#REF!,7,FALSE()), 1)),"")</f>
        <v>#VALUE!</v>
      </c>
      <c r="N590" s="185"/>
      <c r="O590" s="185"/>
      <c r="P590" s="185"/>
      <c r="Q590" s="185"/>
      <c r="R590" s="185"/>
      <c r="S590" s="100" t="e">
        <f aca="false">HLOOKUP("Device Tree Pin Name",#REF!,MATCH($A590,#REF!,0),FALSE())</f>
        <v>#VALUE!</v>
      </c>
      <c r="T590" s="95" t="e">
        <f aca="false">HLOOKUP("power rail",#REF!,MATCH($A590,#REF!,0),FALSE())</f>
        <v>#VALUE!</v>
      </c>
      <c r="U590" s="96" t="e">
        <f aca="false">HLOOKUP("Wake Capable",#REF!,MATCH($A590,#REF!,0),FALSE())</f>
        <v>#VALUE!</v>
      </c>
      <c r="V590" s="96" t="e">
        <f aca="false">HLOOKUP("Strap",#REF!,MATCH($A590,#REF!,0),FALSE())</f>
        <v>#VALUE!</v>
      </c>
      <c r="W590" s="96"/>
      <c r="X590" s="96"/>
      <c r="Y590" s="96"/>
      <c r="Z590" s="95"/>
      <c r="AA590" s="95" t="e">
        <f aca="false">HLOOKUP("Pad type",#REF!,MATCH($A590,#REF!,0),FALSE())</f>
        <v>#VALUE!</v>
      </c>
      <c r="AB590" s="100"/>
      <c r="AC590" s="100" t="e">
        <f aca="false">HLOOKUP("POR Pin State",#REF!,MATCH($A590,#REF!,0),FALSE())</f>
        <v>#VALUE!</v>
      </c>
      <c r="AD590" s="186"/>
      <c r="AE590" s="187"/>
      <c r="AF590" s="187"/>
      <c r="AG590" s="187"/>
      <c r="AH590" s="188"/>
      <c r="AI590" s="188"/>
      <c r="AJ590" s="189"/>
      <c r="AK590" s="189"/>
      <c r="AL590" s="189"/>
      <c r="AM590" s="189"/>
      <c r="AN590" s="189"/>
      <c r="AO590" s="189"/>
      <c r="AP590" s="189"/>
      <c r="AQ590" s="194" t="s">
        <v>1354</v>
      </c>
      <c r="AR590" s="104"/>
      <c r="AS590" s="104"/>
      <c r="AT590" s="104"/>
      <c r="AU590" s="104"/>
      <c r="AV590" s="104"/>
      <c r="AW590" s="104"/>
      <c r="AX590" s="104"/>
      <c r="AY590" s="104"/>
      <c r="AZ590" s="104"/>
      <c r="BA590" s="104"/>
      <c r="BB590" s="162"/>
      <c r="BC590" s="104"/>
      <c r="BD590" s="214"/>
      <c r="BE590" s="213" t="s">
        <v>1355</v>
      </c>
      <c r="BF590" s="108" t="e">
        <f aca="false">VLOOKUP($A590,#REF!, 34, FALSE())</f>
        <v>#VALUE!</v>
      </c>
      <c r="BG590" s="108" t="e">
        <f aca="false">VLOOKUP($A590,#REF!, 22, FALSE())</f>
        <v>#VALUE!</v>
      </c>
      <c r="BH590" s="109"/>
    </row>
    <row r="591" s="193" customFormat="true" ht="12.75" hidden="false" customHeight="true" outlineLevel="0" collapsed="false">
      <c r="A591" s="133" t="s">
        <v>1356</v>
      </c>
      <c r="B591" s="86" t="e">
        <f aca="false">VLOOKUP($A591,#REF!, 34, FALSE())</f>
        <v>#VALUE!</v>
      </c>
      <c r="C591" s="87" t="str">
        <f aca="false">CONCATENATE("unused_",A591)</f>
        <v>unused_DDR_XM0_B6D3</v>
      </c>
      <c r="D591" s="88" t="e">
        <f aca="false">IF(LEN(VLOOKUP($A591,#REF!,8,FALSE())),LEFT(VLOOKUP($A591,#REF!,8,FALSE()),LEN(VLOOKUP($A591,#REF!,8,FALSE()))-2),"")</f>
        <v>#VALUE!</v>
      </c>
      <c r="E591" s="89" t="e">
        <f aca="false">IF(LEN(VLOOKUP($A591,#REF!,4,FALSE())),IF(INDEX(#REF!,MATCH($A591,#REF!,0),1),LEFT(VLOOKUP($A591,#REF!,4,FALSE()),LEN(VLOOKUP($A591,#REF!,4,FALSE()))-2),CONCATENATE(LEFT(VLOOKUP($A591,#REF!,4,FALSE()),LEN(VLOOKUP($A591,#REF!,4,FALSE()))-2),"*")),"")</f>
        <v>#VALUE!</v>
      </c>
      <c r="F591" s="90" t="e">
        <f aca="false">IF(LEN(VLOOKUP($A591,#REF!,5,FALSE())),IF(INDEX(#REF!,MATCH($A591,#REF!,0),2),LEFT(VLOOKUP($A591,#REF!,5,FALSE()),LEN(VLOOKUP($A591,#REF!,5,FALSE()))-2),CONCATENATE(LEFT(VLOOKUP($A591,#REF!,5,FALSE()),LEN(VLOOKUP($A591,#REF!,5,FALSE()))-2),"*")),"")</f>
        <v>#VALUE!</v>
      </c>
      <c r="G591" s="90" t="e">
        <f aca="false">IF(LEN(VLOOKUP($A591,#REF!,6,FALSE())),IF(INDEX(#REF!,MATCH($A591,#REF!,0),3),LEFT(VLOOKUP($A591,#REF!,6,FALSE()),LEN(VLOOKUP($A591,#REF!,6,FALSE()))-2),CONCATENATE(LEFT(VLOOKUP($A591,#REF!,6,FALSE()),LEN(VLOOKUP($A591,#REF!,6,FALSE()))-2),"*")),"")</f>
        <v>#VALUE!</v>
      </c>
      <c r="H591" s="91" t="e">
        <f aca="false">IF(LEN(VLOOKUP($A591,#REF!,7,FALSE())),IF(INDEX(#REF!,MATCH($A591,#REF!,0),4),LEFT(VLOOKUP($A591,#REF!,7,FALSE()),LEN(VLOOKUP($A591,#REF!,7,FALSE()))-2),CONCATENATE(LEFT(VLOOKUP($A591,#REF!,7,FALSE()),LEN(VLOOKUP($A591,#REF!,7,FALSE()))-2),"*")),"")</f>
        <v>#VALUE!</v>
      </c>
      <c r="I591" s="92" t="e">
        <f aca="false">IF(LEN(VLOOKUP($A591,#REF!,8,FALSE())),UPPER(RIGHT(VLOOKUP($A591,#REF!,8,FALSE()), 1)),"")</f>
        <v>#VALUE!</v>
      </c>
      <c r="J591" s="90" t="e">
        <f aca="false">IF(LEN(VLOOKUP($A591,#REF!,4,FALSE())),UPPER(RIGHT(VLOOKUP($A591,#REF!,4,FALSE()), 1)),"")</f>
        <v>#VALUE!</v>
      </c>
      <c r="K591" s="90" t="e">
        <f aca="false">IF(LEN(VLOOKUP($A591,#REF!,5,FALSE())),UPPER(RIGHT(VLOOKUP($A591,#REF!,5,FALSE()), 1)),"")</f>
        <v>#VALUE!</v>
      </c>
      <c r="L591" s="90" t="e">
        <f aca="false">IF(LEN(VLOOKUP($A591,#REF!,6,FALSE())),UPPER(RIGHT(VLOOKUP($A591,#REF!,6,FALSE()), 1)),"")</f>
        <v>#VALUE!</v>
      </c>
      <c r="M591" s="91" t="e">
        <f aca="false">IF(LEN(VLOOKUP($A591,#REF!,7,FALSE())),UPPER(RIGHT(VLOOKUP($A591,#REF!,7,FALSE()), 1)),"")</f>
        <v>#VALUE!</v>
      </c>
      <c r="N591" s="185"/>
      <c r="O591" s="185"/>
      <c r="P591" s="185"/>
      <c r="Q591" s="185"/>
      <c r="R591" s="185"/>
      <c r="S591" s="100" t="e">
        <f aca="false">HLOOKUP("Device Tree Pin Name",#REF!,MATCH($A591,#REF!,0),FALSE())</f>
        <v>#VALUE!</v>
      </c>
      <c r="T591" s="95" t="e">
        <f aca="false">HLOOKUP("power rail",#REF!,MATCH($A591,#REF!,0),FALSE())</f>
        <v>#VALUE!</v>
      </c>
      <c r="U591" s="96" t="e">
        <f aca="false">HLOOKUP("Wake Capable",#REF!,MATCH($A591,#REF!,0),FALSE())</f>
        <v>#VALUE!</v>
      </c>
      <c r="V591" s="96" t="e">
        <f aca="false">HLOOKUP("Strap",#REF!,MATCH($A591,#REF!,0),FALSE())</f>
        <v>#VALUE!</v>
      </c>
      <c r="W591" s="96"/>
      <c r="X591" s="96"/>
      <c r="Y591" s="96"/>
      <c r="Z591" s="95"/>
      <c r="AA591" s="95" t="e">
        <f aca="false">HLOOKUP("Pad type",#REF!,MATCH($A591,#REF!,0),FALSE())</f>
        <v>#VALUE!</v>
      </c>
      <c r="AB591" s="100"/>
      <c r="AC591" s="100" t="e">
        <f aca="false">HLOOKUP("POR Pin State",#REF!,MATCH($A591,#REF!,0),FALSE())</f>
        <v>#VALUE!</v>
      </c>
      <c r="AD591" s="186"/>
      <c r="AE591" s="187"/>
      <c r="AF591" s="187"/>
      <c r="AG591" s="187"/>
      <c r="AH591" s="188"/>
      <c r="AI591" s="188"/>
      <c r="AJ591" s="189"/>
      <c r="AK591" s="189"/>
      <c r="AL591" s="189"/>
      <c r="AM591" s="189"/>
      <c r="AN591" s="189"/>
      <c r="AO591" s="189"/>
      <c r="AP591" s="189"/>
      <c r="AQ591" s="194" t="s">
        <v>1357</v>
      </c>
      <c r="AR591" s="104"/>
      <c r="AS591" s="104"/>
      <c r="AT591" s="104"/>
      <c r="AU591" s="104"/>
      <c r="AV591" s="104"/>
      <c r="AW591" s="104"/>
      <c r="AX591" s="104"/>
      <c r="AY591" s="104"/>
      <c r="AZ591" s="104"/>
      <c r="BA591" s="104"/>
      <c r="BB591" s="162"/>
      <c r="BC591" s="104"/>
      <c r="BD591" s="214"/>
      <c r="BE591" s="213" t="s">
        <v>1358</v>
      </c>
      <c r="BF591" s="108" t="e">
        <f aca="false">VLOOKUP($A591,#REF!, 34, FALSE())</f>
        <v>#VALUE!</v>
      </c>
      <c r="BG591" s="108" t="e">
        <f aca="false">VLOOKUP($A591,#REF!, 22, FALSE())</f>
        <v>#VALUE!</v>
      </c>
      <c r="BH591" s="109"/>
    </row>
    <row r="592" s="193" customFormat="true" ht="12.75" hidden="false" customHeight="true" outlineLevel="0" collapsed="false">
      <c r="A592" s="133" t="s">
        <v>1359</v>
      </c>
      <c r="B592" s="86" t="e">
        <f aca="false">VLOOKUP($A592,#REF!, 34, FALSE())</f>
        <v>#VALUE!</v>
      </c>
      <c r="C592" s="87" t="str">
        <f aca="false">CONCATENATE("unused_",A592)</f>
        <v>unused_DDR_XM0_B6D4</v>
      </c>
      <c r="D592" s="88" t="e">
        <f aca="false">IF(LEN(VLOOKUP($A592,#REF!,8,FALSE())),LEFT(VLOOKUP($A592,#REF!,8,FALSE()),LEN(VLOOKUP($A592,#REF!,8,FALSE()))-2),"")</f>
        <v>#VALUE!</v>
      </c>
      <c r="E592" s="89" t="e">
        <f aca="false">IF(LEN(VLOOKUP($A592,#REF!,4,FALSE())),IF(INDEX(#REF!,MATCH($A592,#REF!,0),1),LEFT(VLOOKUP($A592,#REF!,4,FALSE()),LEN(VLOOKUP($A592,#REF!,4,FALSE()))-2),CONCATENATE(LEFT(VLOOKUP($A592,#REF!,4,FALSE()),LEN(VLOOKUP($A592,#REF!,4,FALSE()))-2),"*")),"")</f>
        <v>#VALUE!</v>
      </c>
      <c r="F592" s="90" t="e">
        <f aca="false">IF(LEN(VLOOKUP($A592,#REF!,5,FALSE())),IF(INDEX(#REF!,MATCH($A592,#REF!,0),2),LEFT(VLOOKUP($A592,#REF!,5,FALSE()),LEN(VLOOKUP($A592,#REF!,5,FALSE()))-2),CONCATENATE(LEFT(VLOOKUP($A592,#REF!,5,FALSE()),LEN(VLOOKUP($A592,#REF!,5,FALSE()))-2),"*")),"")</f>
        <v>#VALUE!</v>
      </c>
      <c r="G592" s="90" t="e">
        <f aca="false">IF(LEN(VLOOKUP($A592,#REF!,6,FALSE())),IF(INDEX(#REF!,MATCH($A592,#REF!,0),3),LEFT(VLOOKUP($A592,#REF!,6,FALSE()),LEN(VLOOKUP($A592,#REF!,6,FALSE()))-2),CONCATENATE(LEFT(VLOOKUP($A592,#REF!,6,FALSE()),LEN(VLOOKUP($A592,#REF!,6,FALSE()))-2),"*")),"")</f>
        <v>#VALUE!</v>
      </c>
      <c r="H592" s="91" t="e">
        <f aca="false">IF(LEN(VLOOKUP($A592,#REF!,7,FALSE())),IF(INDEX(#REF!,MATCH($A592,#REF!,0),4),LEFT(VLOOKUP($A592,#REF!,7,FALSE()),LEN(VLOOKUP($A592,#REF!,7,FALSE()))-2),CONCATENATE(LEFT(VLOOKUP($A592,#REF!,7,FALSE()),LEN(VLOOKUP($A592,#REF!,7,FALSE()))-2),"*")),"")</f>
        <v>#VALUE!</v>
      </c>
      <c r="I592" s="92" t="e">
        <f aca="false">IF(LEN(VLOOKUP($A592,#REF!,8,FALSE())),UPPER(RIGHT(VLOOKUP($A592,#REF!,8,FALSE()), 1)),"")</f>
        <v>#VALUE!</v>
      </c>
      <c r="J592" s="90" t="e">
        <f aca="false">IF(LEN(VLOOKUP($A592,#REF!,4,FALSE())),UPPER(RIGHT(VLOOKUP($A592,#REF!,4,FALSE()), 1)),"")</f>
        <v>#VALUE!</v>
      </c>
      <c r="K592" s="90" t="e">
        <f aca="false">IF(LEN(VLOOKUP($A592,#REF!,5,FALSE())),UPPER(RIGHT(VLOOKUP($A592,#REF!,5,FALSE()), 1)),"")</f>
        <v>#VALUE!</v>
      </c>
      <c r="L592" s="90" t="e">
        <f aca="false">IF(LEN(VLOOKUP($A592,#REF!,6,FALSE())),UPPER(RIGHT(VLOOKUP($A592,#REF!,6,FALSE()), 1)),"")</f>
        <v>#VALUE!</v>
      </c>
      <c r="M592" s="91" t="e">
        <f aca="false">IF(LEN(VLOOKUP($A592,#REF!,7,FALSE())),UPPER(RIGHT(VLOOKUP($A592,#REF!,7,FALSE()), 1)),"")</f>
        <v>#VALUE!</v>
      </c>
      <c r="N592" s="185"/>
      <c r="O592" s="185"/>
      <c r="P592" s="185"/>
      <c r="Q592" s="185"/>
      <c r="R592" s="185"/>
      <c r="S592" s="100" t="e">
        <f aca="false">HLOOKUP("Device Tree Pin Name",#REF!,MATCH($A592,#REF!,0),FALSE())</f>
        <v>#VALUE!</v>
      </c>
      <c r="T592" s="95" t="e">
        <f aca="false">HLOOKUP("power rail",#REF!,MATCH($A592,#REF!,0),FALSE())</f>
        <v>#VALUE!</v>
      </c>
      <c r="U592" s="96" t="e">
        <f aca="false">HLOOKUP("Wake Capable",#REF!,MATCH($A592,#REF!,0),FALSE())</f>
        <v>#VALUE!</v>
      </c>
      <c r="V592" s="96" t="e">
        <f aca="false">HLOOKUP("Strap",#REF!,MATCH($A592,#REF!,0),FALSE())</f>
        <v>#VALUE!</v>
      </c>
      <c r="W592" s="96"/>
      <c r="X592" s="96"/>
      <c r="Y592" s="96"/>
      <c r="Z592" s="95"/>
      <c r="AA592" s="95" t="e">
        <f aca="false">HLOOKUP("Pad type",#REF!,MATCH($A592,#REF!,0),FALSE())</f>
        <v>#VALUE!</v>
      </c>
      <c r="AB592" s="100"/>
      <c r="AC592" s="100" t="e">
        <f aca="false">HLOOKUP("POR Pin State",#REF!,MATCH($A592,#REF!,0),FALSE())</f>
        <v>#VALUE!</v>
      </c>
      <c r="AD592" s="186"/>
      <c r="AE592" s="187"/>
      <c r="AF592" s="187"/>
      <c r="AG592" s="187"/>
      <c r="AH592" s="188"/>
      <c r="AI592" s="188"/>
      <c r="AJ592" s="189"/>
      <c r="AK592" s="189"/>
      <c r="AL592" s="189"/>
      <c r="AM592" s="189"/>
      <c r="AN592" s="189"/>
      <c r="AO592" s="189"/>
      <c r="AP592" s="189"/>
      <c r="AQ592" s="194" t="s">
        <v>1360</v>
      </c>
      <c r="AR592" s="104"/>
      <c r="AS592" s="104"/>
      <c r="AT592" s="104"/>
      <c r="AU592" s="104"/>
      <c r="AV592" s="104"/>
      <c r="AW592" s="104"/>
      <c r="AX592" s="104"/>
      <c r="AY592" s="104"/>
      <c r="AZ592" s="104"/>
      <c r="BA592" s="104"/>
      <c r="BB592" s="162"/>
      <c r="BC592" s="104"/>
      <c r="BD592" s="214"/>
      <c r="BE592" s="213" t="s">
        <v>1361</v>
      </c>
      <c r="BF592" s="108" t="e">
        <f aca="false">VLOOKUP($A592,#REF!, 34, FALSE())</f>
        <v>#VALUE!</v>
      </c>
      <c r="BG592" s="108" t="e">
        <f aca="false">VLOOKUP($A592,#REF!, 22, FALSE())</f>
        <v>#VALUE!</v>
      </c>
      <c r="BH592" s="109"/>
    </row>
    <row r="593" s="193" customFormat="true" ht="12.75" hidden="false" customHeight="true" outlineLevel="0" collapsed="false">
      <c r="A593" s="1" t="s">
        <v>1362</v>
      </c>
      <c r="B593" s="86" t="e">
        <f aca="false">VLOOKUP($A593,#REF!, 34, FALSE())</f>
        <v>#VALUE!</v>
      </c>
      <c r="C593" s="87" t="str">
        <f aca="false">CONCATENATE("unused_",A593)</f>
        <v>unused_DDR_XM0_B6D5</v>
      </c>
      <c r="D593" s="88" t="e">
        <f aca="false">IF(LEN(VLOOKUP($A593,#REF!,8,FALSE())),LEFT(VLOOKUP($A593,#REF!,8,FALSE()),LEN(VLOOKUP($A593,#REF!,8,FALSE()))-2),"")</f>
        <v>#VALUE!</v>
      </c>
      <c r="E593" s="89" t="e">
        <f aca="false">IF(LEN(VLOOKUP($A593,#REF!,4,FALSE())),IF(INDEX(#REF!,MATCH($A593,#REF!,0),1),LEFT(VLOOKUP($A593,#REF!,4,FALSE()),LEN(VLOOKUP($A593,#REF!,4,FALSE()))-2),CONCATENATE(LEFT(VLOOKUP($A593,#REF!,4,FALSE()),LEN(VLOOKUP($A593,#REF!,4,FALSE()))-2),"*")),"")</f>
        <v>#VALUE!</v>
      </c>
      <c r="F593" s="90" t="e">
        <f aca="false">IF(LEN(VLOOKUP($A593,#REF!,5,FALSE())),IF(INDEX(#REF!,MATCH($A593,#REF!,0),2),LEFT(VLOOKUP($A593,#REF!,5,FALSE()),LEN(VLOOKUP($A593,#REF!,5,FALSE()))-2),CONCATENATE(LEFT(VLOOKUP($A593,#REF!,5,FALSE()),LEN(VLOOKUP($A593,#REF!,5,FALSE()))-2),"*")),"")</f>
        <v>#VALUE!</v>
      </c>
      <c r="G593" s="90" t="e">
        <f aca="false">IF(LEN(VLOOKUP($A593,#REF!,6,FALSE())),IF(INDEX(#REF!,MATCH($A593,#REF!,0),3),LEFT(VLOOKUP($A593,#REF!,6,FALSE()),LEN(VLOOKUP($A593,#REF!,6,FALSE()))-2),CONCATENATE(LEFT(VLOOKUP($A593,#REF!,6,FALSE()),LEN(VLOOKUP($A593,#REF!,6,FALSE()))-2),"*")),"")</f>
        <v>#VALUE!</v>
      </c>
      <c r="H593" s="91" t="e">
        <f aca="false">IF(LEN(VLOOKUP($A593,#REF!,7,FALSE())),IF(INDEX(#REF!,MATCH($A593,#REF!,0),4),LEFT(VLOOKUP($A593,#REF!,7,FALSE()),LEN(VLOOKUP($A593,#REF!,7,FALSE()))-2),CONCATENATE(LEFT(VLOOKUP($A593,#REF!,7,FALSE()),LEN(VLOOKUP($A593,#REF!,7,FALSE()))-2),"*")),"")</f>
        <v>#VALUE!</v>
      </c>
      <c r="I593" s="92" t="e">
        <f aca="false">IF(LEN(VLOOKUP($A593,#REF!,8,FALSE())),UPPER(RIGHT(VLOOKUP($A593,#REF!,8,FALSE()), 1)),"")</f>
        <v>#VALUE!</v>
      </c>
      <c r="J593" s="90" t="e">
        <f aca="false">IF(LEN(VLOOKUP($A593,#REF!,4,FALSE())),UPPER(RIGHT(VLOOKUP($A593,#REF!,4,FALSE()), 1)),"")</f>
        <v>#VALUE!</v>
      </c>
      <c r="K593" s="90" t="e">
        <f aca="false">IF(LEN(VLOOKUP($A593,#REF!,5,FALSE())),UPPER(RIGHT(VLOOKUP($A593,#REF!,5,FALSE()), 1)),"")</f>
        <v>#VALUE!</v>
      </c>
      <c r="L593" s="90" t="e">
        <f aca="false">IF(LEN(VLOOKUP($A593,#REF!,6,FALSE())),UPPER(RIGHT(VLOOKUP($A593,#REF!,6,FALSE()), 1)),"")</f>
        <v>#VALUE!</v>
      </c>
      <c r="M593" s="91" t="e">
        <f aca="false">IF(LEN(VLOOKUP($A593,#REF!,7,FALSE())),UPPER(RIGHT(VLOOKUP($A593,#REF!,7,FALSE()), 1)),"")</f>
        <v>#VALUE!</v>
      </c>
      <c r="N593" s="185"/>
      <c r="O593" s="185"/>
      <c r="P593" s="185"/>
      <c r="Q593" s="185"/>
      <c r="R593" s="185"/>
      <c r="S593" s="100" t="e">
        <f aca="false">HLOOKUP("Device Tree Pin Name",#REF!,MATCH($A593,#REF!,0),FALSE())</f>
        <v>#VALUE!</v>
      </c>
      <c r="T593" s="95" t="e">
        <f aca="false">HLOOKUP("power rail",#REF!,MATCH($A593,#REF!,0),FALSE())</f>
        <v>#VALUE!</v>
      </c>
      <c r="U593" s="96" t="e">
        <f aca="false">HLOOKUP("Wake Capable",#REF!,MATCH($A593,#REF!,0),FALSE())</f>
        <v>#VALUE!</v>
      </c>
      <c r="V593" s="96" t="e">
        <f aca="false">HLOOKUP("Strap",#REF!,MATCH($A593,#REF!,0),FALSE())</f>
        <v>#VALUE!</v>
      </c>
      <c r="W593" s="96"/>
      <c r="X593" s="96"/>
      <c r="Y593" s="96"/>
      <c r="Z593" s="95"/>
      <c r="AA593" s="95" t="e">
        <f aca="false">HLOOKUP("Pad type",#REF!,MATCH($A593,#REF!,0),FALSE())</f>
        <v>#VALUE!</v>
      </c>
      <c r="AB593" s="100"/>
      <c r="AC593" s="100" t="e">
        <f aca="false">HLOOKUP("POR Pin State",#REF!,MATCH($A593,#REF!,0),FALSE())</f>
        <v>#VALUE!</v>
      </c>
      <c r="AD593" s="186"/>
      <c r="AE593" s="187"/>
      <c r="AF593" s="187"/>
      <c r="AG593" s="187"/>
      <c r="AH593" s="188"/>
      <c r="AI593" s="188"/>
      <c r="AJ593" s="189"/>
      <c r="AK593" s="189"/>
      <c r="AL593" s="189"/>
      <c r="AM593" s="189"/>
      <c r="AN593" s="189"/>
      <c r="AO593" s="189"/>
      <c r="AP593" s="189"/>
      <c r="AQ593" s="194" t="s">
        <v>1363</v>
      </c>
      <c r="AR593" s="104"/>
      <c r="AS593" s="104"/>
      <c r="AT593" s="104"/>
      <c r="AU593" s="104"/>
      <c r="AV593" s="104"/>
      <c r="AW593" s="104"/>
      <c r="AX593" s="104"/>
      <c r="AY593" s="104"/>
      <c r="AZ593" s="104"/>
      <c r="BA593" s="104"/>
      <c r="BB593" s="162"/>
      <c r="BC593" s="104"/>
      <c r="BD593" s="214"/>
      <c r="BE593" s="213" t="s">
        <v>1364</v>
      </c>
      <c r="BF593" s="108" t="e">
        <f aca="false">VLOOKUP($A593,#REF!, 34, FALSE())</f>
        <v>#VALUE!</v>
      </c>
      <c r="BG593" s="108" t="e">
        <f aca="false">VLOOKUP($A593,#REF!, 22, FALSE())</f>
        <v>#VALUE!</v>
      </c>
      <c r="BH593" s="109"/>
    </row>
    <row r="594" s="193" customFormat="true" ht="12.75" hidden="false" customHeight="true" outlineLevel="0" collapsed="false">
      <c r="A594" s="1" t="s">
        <v>1365</v>
      </c>
      <c r="B594" s="86" t="e">
        <f aca="false">VLOOKUP($A594,#REF!, 34, FALSE())</f>
        <v>#VALUE!</v>
      </c>
      <c r="C594" s="87" t="str">
        <f aca="false">CONCATENATE("unused_",A594)</f>
        <v>unused_DDR_XM0_B6D6</v>
      </c>
      <c r="D594" s="88" t="e">
        <f aca="false">IF(LEN(VLOOKUP($A594,#REF!,8,FALSE())),LEFT(VLOOKUP($A594,#REF!,8,FALSE()),LEN(VLOOKUP($A594,#REF!,8,FALSE()))-2),"")</f>
        <v>#VALUE!</v>
      </c>
      <c r="E594" s="89" t="e">
        <f aca="false">IF(LEN(VLOOKUP($A594,#REF!,4,FALSE())),IF(INDEX(#REF!,MATCH($A594,#REF!,0),1),LEFT(VLOOKUP($A594,#REF!,4,FALSE()),LEN(VLOOKUP($A594,#REF!,4,FALSE()))-2),CONCATENATE(LEFT(VLOOKUP($A594,#REF!,4,FALSE()),LEN(VLOOKUP($A594,#REF!,4,FALSE()))-2),"*")),"")</f>
        <v>#VALUE!</v>
      </c>
      <c r="F594" s="90" t="e">
        <f aca="false">IF(LEN(VLOOKUP($A594,#REF!,5,FALSE())),IF(INDEX(#REF!,MATCH($A594,#REF!,0),2),LEFT(VLOOKUP($A594,#REF!,5,FALSE()),LEN(VLOOKUP($A594,#REF!,5,FALSE()))-2),CONCATENATE(LEFT(VLOOKUP($A594,#REF!,5,FALSE()),LEN(VLOOKUP($A594,#REF!,5,FALSE()))-2),"*")),"")</f>
        <v>#VALUE!</v>
      </c>
      <c r="G594" s="90" t="e">
        <f aca="false">IF(LEN(VLOOKUP($A594,#REF!,6,FALSE())),IF(INDEX(#REF!,MATCH($A594,#REF!,0),3),LEFT(VLOOKUP($A594,#REF!,6,FALSE()),LEN(VLOOKUP($A594,#REF!,6,FALSE()))-2),CONCATENATE(LEFT(VLOOKUP($A594,#REF!,6,FALSE()),LEN(VLOOKUP($A594,#REF!,6,FALSE()))-2),"*")),"")</f>
        <v>#VALUE!</v>
      </c>
      <c r="H594" s="91" t="e">
        <f aca="false">IF(LEN(VLOOKUP($A594,#REF!,7,FALSE())),IF(INDEX(#REF!,MATCH($A594,#REF!,0),4),LEFT(VLOOKUP($A594,#REF!,7,FALSE()),LEN(VLOOKUP($A594,#REF!,7,FALSE()))-2),CONCATENATE(LEFT(VLOOKUP($A594,#REF!,7,FALSE()),LEN(VLOOKUP($A594,#REF!,7,FALSE()))-2),"*")),"")</f>
        <v>#VALUE!</v>
      </c>
      <c r="I594" s="92" t="e">
        <f aca="false">IF(LEN(VLOOKUP($A594,#REF!,8,FALSE())),UPPER(RIGHT(VLOOKUP($A594,#REF!,8,FALSE()), 1)),"")</f>
        <v>#VALUE!</v>
      </c>
      <c r="J594" s="90" t="e">
        <f aca="false">IF(LEN(VLOOKUP($A594,#REF!,4,FALSE())),UPPER(RIGHT(VLOOKUP($A594,#REF!,4,FALSE()), 1)),"")</f>
        <v>#VALUE!</v>
      </c>
      <c r="K594" s="90" t="e">
        <f aca="false">IF(LEN(VLOOKUP($A594,#REF!,5,FALSE())),UPPER(RIGHT(VLOOKUP($A594,#REF!,5,FALSE()), 1)),"")</f>
        <v>#VALUE!</v>
      </c>
      <c r="L594" s="90" t="e">
        <f aca="false">IF(LEN(VLOOKUP($A594,#REF!,6,FALSE())),UPPER(RIGHT(VLOOKUP($A594,#REF!,6,FALSE()), 1)),"")</f>
        <v>#VALUE!</v>
      </c>
      <c r="M594" s="91" t="e">
        <f aca="false">IF(LEN(VLOOKUP($A594,#REF!,7,FALSE())),UPPER(RIGHT(VLOOKUP($A594,#REF!,7,FALSE()), 1)),"")</f>
        <v>#VALUE!</v>
      </c>
      <c r="N594" s="185"/>
      <c r="O594" s="185"/>
      <c r="P594" s="185"/>
      <c r="Q594" s="185"/>
      <c r="R594" s="185"/>
      <c r="S594" s="100" t="e">
        <f aca="false">HLOOKUP("Device Tree Pin Name",#REF!,MATCH($A594,#REF!,0),FALSE())</f>
        <v>#VALUE!</v>
      </c>
      <c r="T594" s="95" t="e">
        <f aca="false">HLOOKUP("power rail",#REF!,MATCH($A594,#REF!,0),FALSE())</f>
        <v>#VALUE!</v>
      </c>
      <c r="U594" s="96" t="e">
        <f aca="false">HLOOKUP("Wake Capable",#REF!,MATCH($A594,#REF!,0),FALSE())</f>
        <v>#VALUE!</v>
      </c>
      <c r="V594" s="96" t="e">
        <f aca="false">HLOOKUP("Strap",#REF!,MATCH($A594,#REF!,0),FALSE())</f>
        <v>#VALUE!</v>
      </c>
      <c r="W594" s="96"/>
      <c r="X594" s="96"/>
      <c r="Y594" s="96"/>
      <c r="Z594" s="95"/>
      <c r="AA594" s="95" t="e">
        <f aca="false">HLOOKUP("Pad type",#REF!,MATCH($A594,#REF!,0),FALSE())</f>
        <v>#VALUE!</v>
      </c>
      <c r="AB594" s="100"/>
      <c r="AC594" s="100" t="e">
        <f aca="false">HLOOKUP("POR Pin State",#REF!,MATCH($A594,#REF!,0),FALSE())</f>
        <v>#VALUE!</v>
      </c>
      <c r="AD594" s="186"/>
      <c r="AE594" s="187"/>
      <c r="AF594" s="187"/>
      <c r="AG594" s="187"/>
      <c r="AH594" s="188"/>
      <c r="AI594" s="188"/>
      <c r="AJ594" s="189"/>
      <c r="AK594" s="189"/>
      <c r="AL594" s="189"/>
      <c r="AM594" s="189"/>
      <c r="AN594" s="189"/>
      <c r="AO594" s="189"/>
      <c r="AP594" s="189"/>
      <c r="AQ594" s="194" t="s">
        <v>1366</v>
      </c>
      <c r="AR594" s="104"/>
      <c r="AS594" s="104"/>
      <c r="AT594" s="104"/>
      <c r="AU594" s="104"/>
      <c r="AV594" s="104"/>
      <c r="AW594" s="104"/>
      <c r="AX594" s="104"/>
      <c r="AY594" s="104"/>
      <c r="AZ594" s="104"/>
      <c r="BA594" s="104"/>
      <c r="BB594" s="162"/>
      <c r="BC594" s="104"/>
      <c r="BD594" s="214"/>
      <c r="BE594" s="213" t="s">
        <v>1367</v>
      </c>
      <c r="BF594" s="108" t="e">
        <f aca="false">VLOOKUP($A594,#REF!, 34, FALSE())</f>
        <v>#VALUE!</v>
      </c>
      <c r="BG594" s="108" t="e">
        <f aca="false">VLOOKUP($A594,#REF!, 22, FALSE())</f>
        <v>#VALUE!</v>
      </c>
      <c r="BH594" s="109"/>
    </row>
    <row r="595" s="193" customFormat="true" ht="12.75" hidden="false" customHeight="true" outlineLevel="0" collapsed="false">
      <c r="A595" s="133" t="s">
        <v>1368</v>
      </c>
      <c r="B595" s="86" t="e">
        <f aca="false">VLOOKUP($A595,#REF!, 34, FALSE())</f>
        <v>#VALUE!</v>
      </c>
      <c r="C595" s="87" t="str">
        <f aca="false">CONCATENATE("unused_",A595)</f>
        <v>unused_DDR_XM0_B6D7</v>
      </c>
      <c r="D595" s="88" t="e">
        <f aca="false">IF(LEN(VLOOKUP($A595,#REF!,8,FALSE())),LEFT(VLOOKUP($A595,#REF!,8,FALSE()),LEN(VLOOKUP($A595,#REF!,8,FALSE()))-2),"")</f>
        <v>#VALUE!</v>
      </c>
      <c r="E595" s="89" t="e">
        <f aca="false">IF(LEN(VLOOKUP($A595,#REF!,4,FALSE())),IF(INDEX(#REF!,MATCH($A595,#REF!,0),1),LEFT(VLOOKUP($A595,#REF!,4,FALSE()),LEN(VLOOKUP($A595,#REF!,4,FALSE()))-2),CONCATENATE(LEFT(VLOOKUP($A595,#REF!,4,FALSE()),LEN(VLOOKUP($A595,#REF!,4,FALSE()))-2),"*")),"")</f>
        <v>#VALUE!</v>
      </c>
      <c r="F595" s="90" t="e">
        <f aca="false">IF(LEN(VLOOKUP($A595,#REF!,5,FALSE())),IF(INDEX(#REF!,MATCH($A595,#REF!,0),2),LEFT(VLOOKUP($A595,#REF!,5,FALSE()),LEN(VLOOKUP($A595,#REF!,5,FALSE()))-2),CONCATENATE(LEFT(VLOOKUP($A595,#REF!,5,FALSE()),LEN(VLOOKUP($A595,#REF!,5,FALSE()))-2),"*")),"")</f>
        <v>#VALUE!</v>
      </c>
      <c r="G595" s="90" t="e">
        <f aca="false">IF(LEN(VLOOKUP($A595,#REF!,6,FALSE())),IF(INDEX(#REF!,MATCH($A595,#REF!,0),3),LEFT(VLOOKUP($A595,#REF!,6,FALSE()),LEN(VLOOKUP($A595,#REF!,6,FALSE()))-2),CONCATENATE(LEFT(VLOOKUP($A595,#REF!,6,FALSE()),LEN(VLOOKUP($A595,#REF!,6,FALSE()))-2),"*")),"")</f>
        <v>#VALUE!</v>
      </c>
      <c r="H595" s="91" t="e">
        <f aca="false">IF(LEN(VLOOKUP($A595,#REF!,7,FALSE())),IF(INDEX(#REF!,MATCH($A595,#REF!,0),4),LEFT(VLOOKUP($A595,#REF!,7,FALSE()),LEN(VLOOKUP($A595,#REF!,7,FALSE()))-2),CONCATENATE(LEFT(VLOOKUP($A595,#REF!,7,FALSE()),LEN(VLOOKUP($A595,#REF!,7,FALSE()))-2),"*")),"")</f>
        <v>#VALUE!</v>
      </c>
      <c r="I595" s="92" t="e">
        <f aca="false">IF(LEN(VLOOKUP($A595,#REF!,8,FALSE())),UPPER(RIGHT(VLOOKUP($A595,#REF!,8,FALSE()), 1)),"")</f>
        <v>#VALUE!</v>
      </c>
      <c r="J595" s="90" t="e">
        <f aca="false">IF(LEN(VLOOKUP($A595,#REF!,4,FALSE())),UPPER(RIGHT(VLOOKUP($A595,#REF!,4,FALSE()), 1)),"")</f>
        <v>#VALUE!</v>
      </c>
      <c r="K595" s="90" t="e">
        <f aca="false">IF(LEN(VLOOKUP($A595,#REF!,5,FALSE())),UPPER(RIGHT(VLOOKUP($A595,#REF!,5,FALSE()), 1)),"")</f>
        <v>#VALUE!</v>
      </c>
      <c r="L595" s="90" t="e">
        <f aca="false">IF(LEN(VLOOKUP($A595,#REF!,6,FALSE())),UPPER(RIGHT(VLOOKUP($A595,#REF!,6,FALSE()), 1)),"")</f>
        <v>#VALUE!</v>
      </c>
      <c r="M595" s="91" t="e">
        <f aca="false">IF(LEN(VLOOKUP($A595,#REF!,7,FALSE())),UPPER(RIGHT(VLOOKUP($A595,#REF!,7,FALSE()), 1)),"")</f>
        <v>#VALUE!</v>
      </c>
      <c r="N595" s="185"/>
      <c r="O595" s="185"/>
      <c r="P595" s="185"/>
      <c r="Q595" s="185"/>
      <c r="R595" s="185"/>
      <c r="S595" s="100" t="e">
        <f aca="false">HLOOKUP("Device Tree Pin Name",#REF!,MATCH($A595,#REF!,0),FALSE())</f>
        <v>#VALUE!</v>
      </c>
      <c r="T595" s="95" t="e">
        <f aca="false">HLOOKUP("power rail",#REF!,MATCH($A595,#REF!,0),FALSE())</f>
        <v>#VALUE!</v>
      </c>
      <c r="U595" s="96" t="e">
        <f aca="false">HLOOKUP("Wake Capable",#REF!,MATCH($A595,#REF!,0),FALSE())</f>
        <v>#VALUE!</v>
      </c>
      <c r="V595" s="96" t="e">
        <f aca="false">HLOOKUP("Strap",#REF!,MATCH($A595,#REF!,0),FALSE())</f>
        <v>#VALUE!</v>
      </c>
      <c r="W595" s="96"/>
      <c r="X595" s="96"/>
      <c r="Y595" s="96"/>
      <c r="Z595" s="95"/>
      <c r="AA595" s="95" t="e">
        <f aca="false">HLOOKUP("Pad type",#REF!,MATCH($A595,#REF!,0),FALSE())</f>
        <v>#VALUE!</v>
      </c>
      <c r="AB595" s="100"/>
      <c r="AC595" s="100" t="e">
        <f aca="false">HLOOKUP("POR Pin State",#REF!,MATCH($A595,#REF!,0),FALSE())</f>
        <v>#VALUE!</v>
      </c>
      <c r="AD595" s="186"/>
      <c r="AE595" s="187"/>
      <c r="AF595" s="187"/>
      <c r="AG595" s="187"/>
      <c r="AH595" s="188"/>
      <c r="AI595" s="188"/>
      <c r="AJ595" s="189"/>
      <c r="AK595" s="189"/>
      <c r="AL595" s="189"/>
      <c r="AM595" s="189"/>
      <c r="AN595" s="189"/>
      <c r="AO595" s="189"/>
      <c r="AP595" s="189"/>
      <c r="AQ595" s="194" t="s">
        <v>1369</v>
      </c>
      <c r="AR595" s="104"/>
      <c r="AS595" s="104"/>
      <c r="AT595" s="104"/>
      <c r="AU595" s="104"/>
      <c r="AV595" s="104"/>
      <c r="AW595" s="104"/>
      <c r="AX595" s="104"/>
      <c r="AY595" s="104"/>
      <c r="AZ595" s="104"/>
      <c r="BA595" s="104"/>
      <c r="BB595" s="162"/>
      <c r="BC595" s="104"/>
      <c r="BD595" s="214"/>
      <c r="BE595" s="213" t="s">
        <v>1370</v>
      </c>
      <c r="BF595" s="108" t="e">
        <f aca="false">VLOOKUP($A595,#REF!, 34, FALSE())</f>
        <v>#VALUE!</v>
      </c>
      <c r="BG595" s="108" t="e">
        <f aca="false">VLOOKUP($A595,#REF!, 22, FALSE())</f>
        <v>#VALUE!</v>
      </c>
      <c r="BH595" s="109"/>
    </row>
    <row r="596" s="193" customFormat="true" ht="12.75" hidden="false" customHeight="true" outlineLevel="0" collapsed="false">
      <c r="A596" s="133" t="s">
        <v>1371</v>
      </c>
      <c r="B596" s="86" t="e">
        <f aca="false">VLOOKUP($A596,#REF!, 34, FALSE())</f>
        <v>#VALUE!</v>
      </c>
      <c r="C596" s="87" t="str">
        <f aca="false">CONCATENATE("unused_",A596)</f>
        <v>unused_DDR_XM0_B6DMI</v>
      </c>
      <c r="D596" s="88" t="e">
        <f aca="false">IF(LEN(VLOOKUP($A596,#REF!,8,FALSE())),LEFT(VLOOKUP($A596,#REF!,8,FALSE()),LEN(VLOOKUP($A596,#REF!,8,FALSE()))-2),"")</f>
        <v>#VALUE!</v>
      </c>
      <c r="E596" s="89" t="e">
        <f aca="false">IF(LEN(VLOOKUP($A596,#REF!,4,FALSE())),IF(INDEX(#REF!,MATCH($A596,#REF!,0),1),LEFT(VLOOKUP($A596,#REF!,4,FALSE()),LEN(VLOOKUP($A596,#REF!,4,FALSE()))-2),CONCATENATE(LEFT(VLOOKUP($A596,#REF!,4,FALSE()),LEN(VLOOKUP($A596,#REF!,4,FALSE()))-2),"*")),"")</f>
        <v>#VALUE!</v>
      </c>
      <c r="F596" s="90" t="e">
        <f aca="false">IF(LEN(VLOOKUP($A596,#REF!,5,FALSE())),IF(INDEX(#REF!,MATCH($A596,#REF!,0),2),LEFT(VLOOKUP($A596,#REF!,5,FALSE()),LEN(VLOOKUP($A596,#REF!,5,FALSE()))-2),CONCATENATE(LEFT(VLOOKUP($A596,#REF!,5,FALSE()),LEN(VLOOKUP($A596,#REF!,5,FALSE()))-2),"*")),"")</f>
        <v>#VALUE!</v>
      </c>
      <c r="G596" s="90" t="e">
        <f aca="false">IF(LEN(VLOOKUP($A596,#REF!,6,FALSE())),IF(INDEX(#REF!,MATCH($A596,#REF!,0),3),LEFT(VLOOKUP($A596,#REF!,6,FALSE()),LEN(VLOOKUP($A596,#REF!,6,FALSE()))-2),CONCATENATE(LEFT(VLOOKUP($A596,#REF!,6,FALSE()),LEN(VLOOKUP($A596,#REF!,6,FALSE()))-2),"*")),"")</f>
        <v>#VALUE!</v>
      </c>
      <c r="H596" s="91" t="e">
        <f aca="false">IF(LEN(VLOOKUP($A596,#REF!,7,FALSE())),IF(INDEX(#REF!,MATCH($A596,#REF!,0),4),LEFT(VLOOKUP($A596,#REF!,7,FALSE()),LEN(VLOOKUP($A596,#REF!,7,FALSE()))-2),CONCATENATE(LEFT(VLOOKUP($A596,#REF!,7,FALSE()),LEN(VLOOKUP($A596,#REF!,7,FALSE()))-2),"*")),"")</f>
        <v>#VALUE!</v>
      </c>
      <c r="I596" s="92" t="e">
        <f aca="false">IF(LEN(VLOOKUP($A596,#REF!,8,FALSE())),UPPER(RIGHT(VLOOKUP($A596,#REF!,8,FALSE()), 1)),"")</f>
        <v>#VALUE!</v>
      </c>
      <c r="J596" s="90" t="e">
        <f aca="false">IF(LEN(VLOOKUP($A596,#REF!,4,FALSE())),UPPER(RIGHT(VLOOKUP($A596,#REF!,4,FALSE()), 1)),"")</f>
        <v>#VALUE!</v>
      </c>
      <c r="K596" s="90" t="e">
        <f aca="false">IF(LEN(VLOOKUP($A596,#REF!,5,FALSE())),UPPER(RIGHT(VLOOKUP($A596,#REF!,5,FALSE()), 1)),"")</f>
        <v>#VALUE!</v>
      </c>
      <c r="L596" s="90" t="e">
        <f aca="false">IF(LEN(VLOOKUP($A596,#REF!,6,FALSE())),UPPER(RIGHT(VLOOKUP($A596,#REF!,6,FALSE()), 1)),"")</f>
        <v>#VALUE!</v>
      </c>
      <c r="M596" s="91" t="e">
        <f aca="false">IF(LEN(VLOOKUP($A596,#REF!,7,FALSE())),UPPER(RIGHT(VLOOKUP($A596,#REF!,7,FALSE()), 1)),"")</f>
        <v>#VALUE!</v>
      </c>
      <c r="N596" s="185"/>
      <c r="O596" s="185"/>
      <c r="P596" s="185"/>
      <c r="Q596" s="185"/>
      <c r="R596" s="185"/>
      <c r="S596" s="100" t="e">
        <f aca="false">HLOOKUP("Device Tree Pin Name",#REF!,MATCH($A596,#REF!,0),FALSE())</f>
        <v>#VALUE!</v>
      </c>
      <c r="T596" s="95" t="e">
        <f aca="false">HLOOKUP("power rail",#REF!,MATCH($A596,#REF!,0),FALSE())</f>
        <v>#VALUE!</v>
      </c>
      <c r="U596" s="96" t="e">
        <f aca="false">HLOOKUP("Wake Capable",#REF!,MATCH($A596,#REF!,0),FALSE())</f>
        <v>#VALUE!</v>
      </c>
      <c r="V596" s="96" t="e">
        <f aca="false">HLOOKUP("Strap",#REF!,MATCH($A596,#REF!,0),FALSE())</f>
        <v>#VALUE!</v>
      </c>
      <c r="W596" s="96"/>
      <c r="X596" s="96"/>
      <c r="Y596" s="96"/>
      <c r="Z596" s="95"/>
      <c r="AA596" s="95" t="e">
        <f aca="false">HLOOKUP("Pad type",#REF!,MATCH($A596,#REF!,0),FALSE())</f>
        <v>#VALUE!</v>
      </c>
      <c r="AB596" s="100"/>
      <c r="AC596" s="100" t="e">
        <f aca="false">HLOOKUP("POR Pin State",#REF!,MATCH($A596,#REF!,0),FALSE())</f>
        <v>#VALUE!</v>
      </c>
      <c r="AD596" s="186"/>
      <c r="AE596" s="187"/>
      <c r="AF596" s="187"/>
      <c r="AG596" s="187"/>
      <c r="AH596" s="188"/>
      <c r="AI596" s="188"/>
      <c r="AJ596" s="189"/>
      <c r="AK596" s="189"/>
      <c r="AL596" s="189"/>
      <c r="AM596" s="189"/>
      <c r="AN596" s="189"/>
      <c r="AO596" s="189"/>
      <c r="AP596" s="189"/>
      <c r="AQ596" s="194" t="s">
        <v>1371</v>
      </c>
      <c r="AR596" s="104"/>
      <c r="AS596" s="104"/>
      <c r="AT596" s="104"/>
      <c r="AU596" s="104"/>
      <c r="AV596" s="104"/>
      <c r="AW596" s="104"/>
      <c r="AX596" s="104"/>
      <c r="AY596" s="104"/>
      <c r="AZ596" s="104"/>
      <c r="BA596" s="104"/>
      <c r="BB596" s="162"/>
      <c r="BC596" s="104"/>
      <c r="BD596" s="214"/>
      <c r="BE596" s="213" t="s">
        <v>1372</v>
      </c>
      <c r="BF596" s="108" t="e">
        <f aca="false">VLOOKUP($A596,#REF!, 34, FALSE())</f>
        <v>#VALUE!</v>
      </c>
      <c r="BG596" s="108" t="e">
        <f aca="false">VLOOKUP($A596,#REF!, 22, FALSE())</f>
        <v>#VALUE!</v>
      </c>
      <c r="BH596" s="109"/>
    </row>
    <row r="597" s="193" customFormat="true" ht="12.75" hidden="false" customHeight="true" outlineLevel="0" collapsed="false">
      <c r="A597" s="133" t="s">
        <v>1373</v>
      </c>
      <c r="B597" s="86" t="e">
        <f aca="false">VLOOKUP($A597,#REF!, 34, FALSE())</f>
        <v>#VALUE!</v>
      </c>
      <c r="C597" s="87" t="str">
        <f aca="false">CONCATENATE("unused_",A597)</f>
        <v>unused_DDR_XM0_B6WCK_P</v>
      </c>
      <c r="D597" s="88" t="e">
        <f aca="false">IF(LEN(VLOOKUP($A597,#REF!,8,FALSE())),LEFT(VLOOKUP($A597,#REF!,8,FALSE()),LEN(VLOOKUP($A597,#REF!,8,FALSE()))-2),"")</f>
        <v>#VALUE!</v>
      </c>
      <c r="E597" s="89" t="e">
        <f aca="false">IF(LEN(VLOOKUP($A597,#REF!,4,FALSE())),IF(INDEX(#REF!,MATCH($A597,#REF!,0),1),LEFT(VLOOKUP($A597,#REF!,4,FALSE()),LEN(VLOOKUP($A597,#REF!,4,FALSE()))-2),CONCATENATE(LEFT(VLOOKUP($A597,#REF!,4,FALSE()),LEN(VLOOKUP($A597,#REF!,4,FALSE()))-2),"*")),"")</f>
        <v>#VALUE!</v>
      </c>
      <c r="F597" s="90" t="e">
        <f aca="false">IF(LEN(VLOOKUP($A597,#REF!,5,FALSE())),IF(INDEX(#REF!,MATCH($A597,#REF!,0),2),LEFT(VLOOKUP($A597,#REF!,5,FALSE()),LEN(VLOOKUP($A597,#REF!,5,FALSE()))-2),CONCATENATE(LEFT(VLOOKUP($A597,#REF!,5,FALSE()),LEN(VLOOKUP($A597,#REF!,5,FALSE()))-2),"*")),"")</f>
        <v>#VALUE!</v>
      </c>
      <c r="G597" s="90" t="e">
        <f aca="false">IF(LEN(VLOOKUP($A597,#REF!,6,FALSE())),IF(INDEX(#REF!,MATCH($A597,#REF!,0),3),LEFT(VLOOKUP($A597,#REF!,6,FALSE()),LEN(VLOOKUP($A597,#REF!,6,FALSE()))-2),CONCATENATE(LEFT(VLOOKUP($A597,#REF!,6,FALSE()),LEN(VLOOKUP($A597,#REF!,6,FALSE()))-2),"*")),"")</f>
        <v>#VALUE!</v>
      </c>
      <c r="H597" s="91" t="e">
        <f aca="false">IF(LEN(VLOOKUP($A597,#REF!,7,FALSE())),IF(INDEX(#REF!,MATCH($A597,#REF!,0),4),LEFT(VLOOKUP($A597,#REF!,7,FALSE()),LEN(VLOOKUP($A597,#REF!,7,FALSE()))-2),CONCATENATE(LEFT(VLOOKUP($A597,#REF!,7,FALSE()),LEN(VLOOKUP($A597,#REF!,7,FALSE()))-2),"*")),"")</f>
        <v>#VALUE!</v>
      </c>
      <c r="I597" s="92" t="e">
        <f aca="false">IF(LEN(VLOOKUP($A597,#REF!,8,FALSE())),UPPER(RIGHT(VLOOKUP($A597,#REF!,8,FALSE()), 1)),"")</f>
        <v>#VALUE!</v>
      </c>
      <c r="J597" s="90" t="e">
        <f aca="false">IF(LEN(VLOOKUP($A597,#REF!,4,FALSE())),UPPER(RIGHT(VLOOKUP($A597,#REF!,4,FALSE()), 1)),"")</f>
        <v>#VALUE!</v>
      </c>
      <c r="K597" s="90" t="e">
        <f aca="false">IF(LEN(VLOOKUP($A597,#REF!,5,FALSE())),UPPER(RIGHT(VLOOKUP($A597,#REF!,5,FALSE()), 1)),"")</f>
        <v>#VALUE!</v>
      </c>
      <c r="L597" s="90" t="e">
        <f aca="false">IF(LEN(VLOOKUP($A597,#REF!,6,FALSE())),UPPER(RIGHT(VLOOKUP($A597,#REF!,6,FALSE()), 1)),"")</f>
        <v>#VALUE!</v>
      </c>
      <c r="M597" s="91" t="e">
        <f aca="false">IF(LEN(VLOOKUP($A597,#REF!,7,FALSE())),UPPER(RIGHT(VLOOKUP($A597,#REF!,7,FALSE()), 1)),"")</f>
        <v>#VALUE!</v>
      </c>
      <c r="N597" s="185"/>
      <c r="O597" s="185"/>
      <c r="P597" s="185"/>
      <c r="Q597" s="185"/>
      <c r="R597" s="185"/>
      <c r="S597" s="100" t="e">
        <f aca="false">HLOOKUP("Device Tree Pin Name",#REF!,MATCH($A597,#REF!,0),FALSE())</f>
        <v>#VALUE!</v>
      </c>
      <c r="T597" s="95" t="e">
        <f aca="false">HLOOKUP("power rail",#REF!,MATCH($A597,#REF!,0),FALSE())</f>
        <v>#VALUE!</v>
      </c>
      <c r="U597" s="96" t="e">
        <f aca="false">HLOOKUP("Wake Capable",#REF!,MATCH($A597,#REF!,0),FALSE())</f>
        <v>#VALUE!</v>
      </c>
      <c r="V597" s="96" t="e">
        <f aca="false">HLOOKUP("Strap",#REF!,MATCH($A597,#REF!,0),FALSE())</f>
        <v>#VALUE!</v>
      </c>
      <c r="W597" s="96"/>
      <c r="X597" s="96"/>
      <c r="Y597" s="96"/>
      <c r="Z597" s="95"/>
      <c r="AA597" s="95" t="e">
        <f aca="false">HLOOKUP("Pad type",#REF!,MATCH($A597,#REF!,0),FALSE())</f>
        <v>#VALUE!</v>
      </c>
      <c r="AB597" s="100"/>
      <c r="AC597" s="100" t="e">
        <f aca="false">HLOOKUP("POR Pin State",#REF!,MATCH($A597,#REF!,0),FALSE())</f>
        <v>#VALUE!</v>
      </c>
      <c r="AD597" s="186"/>
      <c r="AE597" s="187"/>
      <c r="AF597" s="187"/>
      <c r="AG597" s="187"/>
      <c r="AH597" s="188"/>
      <c r="AI597" s="188"/>
      <c r="AJ597" s="189"/>
      <c r="AK597" s="189"/>
      <c r="AL597" s="189"/>
      <c r="AM597" s="189"/>
      <c r="AN597" s="189"/>
      <c r="AO597" s="189"/>
      <c r="AP597" s="189"/>
      <c r="AQ597" s="194" t="s">
        <v>1373</v>
      </c>
      <c r="AR597" s="104"/>
      <c r="AS597" s="104"/>
      <c r="AT597" s="104"/>
      <c r="AU597" s="104"/>
      <c r="AV597" s="104"/>
      <c r="AW597" s="104"/>
      <c r="AX597" s="104"/>
      <c r="AY597" s="104"/>
      <c r="AZ597" s="104"/>
      <c r="BA597" s="104"/>
      <c r="BB597" s="162"/>
      <c r="BC597" s="104"/>
      <c r="BD597" s="214"/>
      <c r="BE597" s="213" t="s">
        <v>1374</v>
      </c>
      <c r="BF597" s="108" t="e">
        <f aca="false">VLOOKUP($A597,#REF!, 34, FALSE())</f>
        <v>#VALUE!</v>
      </c>
      <c r="BG597" s="108" t="e">
        <f aca="false">VLOOKUP($A597,#REF!, 22, FALSE())</f>
        <v>#VALUE!</v>
      </c>
      <c r="BH597" s="109"/>
    </row>
    <row r="598" s="193" customFormat="true" ht="12.75" hidden="false" customHeight="true" outlineLevel="0" collapsed="false">
      <c r="A598" s="133" t="s">
        <v>1375</v>
      </c>
      <c r="B598" s="86" t="e">
        <f aca="false">VLOOKUP($A598,#REF!, 34, FALSE())</f>
        <v>#VALUE!</v>
      </c>
      <c r="C598" s="87" t="str">
        <f aca="false">CONCATENATE("unused_",A598)</f>
        <v>unused_DDR_XM0_B6WCK_N</v>
      </c>
      <c r="D598" s="88" t="e">
        <f aca="false">IF(LEN(VLOOKUP($A598,#REF!,8,FALSE())),LEFT(VLOOKUP($A598,#REF!,8,FALSE()),LEN(VLOOKUP($A598,#REF!,8,FALSE()))-2),"")</f>
        <v>#VALUE!</v>
      </c>
      <c r="E598" s="89" t="e">
        <f aca="false">IF(LEN(VLOOKUP($A598,#REF!,4,FALSE())),IF(INDEX(#REF!,MATCH($A598,#REF!,0),1),LEFT(VLOOKUP($A598,#REF!,4,FALSE()),LEN(VLOOKUP($A598,#REF!,4,FALSE()))-2),CONCATENATE(LEFT(VLOOKUP($A598,#REF!,4,FALSE()),LEN(VLOOKUP($A598,#REF!,4,FALSE()))-2),"*")),"")</f>
        <v>#VALUE!</v>
      </c>
      <c r="F598" s="90" t="e">
        <f aca="false">IF(LEN(VLOOKUP($A598,#REF!,5,FALSE())),IF(INDEX(#REF!,MATCH($A598,#REF!,0),2),LEFT(VLOOKUP($A598,#REF!,5,FALSE()),LEN(VLOOKUP($A598,#REF!,5,FALSE()))-2),CONCATENATE(LEFT(VLOOKUP($A598,#REF!,5,FALSE()),LEN(VLOOKUP($A598,#REF!,5,FALSE()))-2),"*")),"")</f>
        <v>#VALUE!</v>
      </c>
      <c r="G598" s="90" t="e">
        <f aca="false">IF(LEN(VLOOKUP($A598,#REF!,6,FALSE())),IF(INDEX(#REF!,MATCH($A598,#REF!,0),3),LEFT(VLOOKUP($A598,#REF!,6,FALSE()),LEN(VLOOKUP($A598,#REF!,6,FALSE()))-2),CONCATENATE(LEFT(VLOOKUP($A598,#REF!,6,FALSE()),LEN(VLOOKUP($A598,#REF!,6,FALSE()))-2),"*")),"")</f>
        <v>#VALUE!</v>
      </c>
      <c r="H598" s="91" t="e">
        <f aca="false">IF(LEN(VLOOKUP($A598,#REF!,7,FALSE())),IF(INDEX(#REF!,MATCH($A598,#REF!,0),4),LEFT(VLOOKUP($A598,#REF!,7,FALSE()),LEN(VLOOKUP($A598,#REF!,7,FALSE()))-2),CONCATENATE(LEFT(VLOOKUP($A598,#REF!,7,FALSE()),LEN(VLOOKUP($A598,#REF!,7,FALSE()))-2),"*")),"")</f>
        <v>#VALUE!</v>
      </c>
      <c r="I598" s="92" t="e">
        <f aca="false">IF(LEN(VLOOKUP($A598,#REF!,8,FALSE())),UPPER(RIGHT(VLOOKUP($A598,#REF!,8,FALSE()), 1)),"")</f>
        <v>#VALUE!</v>
      </c>
      <c r="J598" s="90" t="e">
        <f aca="false">IF(LEN(VLOOKUP($A598,#REF!,4,FALSE())),UPPER(RIGHT(VLOOKUP($A598,#REF!,4,FALSE()), 1)),"")</f>
        <v>#VALUE!</v>
      </c>
      <c r="K598" s="90" t="e">
        <f aca="false">IF(LEN(VLOOKUP($A598,#REF!,5,FALSE())),UPPER(RIGHT(VLOOKUP($A598,#REF!,5,FALSE()), 1)),"")</f>
        <v>#VALUE!</v>
      </c>
      <c r="L598" s="90" t="e">
        <f aca="false">IF(LEN(VLOOKUP($A598,#REF!,6,FALSE())),UPPER(RIGHT(VLOOKUP($A598,#REF!,6,FALSE()), 1)),"")</f>
        <v>#VALUE!</v>
      </c>
      <c r="M598" s="91" t="e">
        <f aca="false">IF(LEN(VLOOKUP($A598,#REF!,7,FALSE())),UPPER(RIGHT(VLOOKUP($A598,#REF!,7,FALSE()), 1)),"")</f>
        <v>#VALUE!</v>
      </c>
      <c r="N598" s="185"/>
      <c r="O598" s="185"/>
      <c r="P598" s="185"/>
      <c r="Q598" s="185"/>
      <c r="R598" s="185"/>
      <c r="S598" s="100" t="e">
        <f aca="false">HLOOKUP("Device Tree Pin Name",#REF!,MATCH($A598,#REF!,0),FALSE())</f>
        <v>#VALUE!</v>
      </c>
      <c r="T598" s="95" t="e">
        <f aca="false">HLOOKUP("power rail",#REF!,MATCH($A598,#REF!,0),FALSE())</f>
        <v>#VALUE!</v>
      </c>
      <c r="U598" s="96" t="e">
        <f aca="false">HLOOKUP("Wake Capable",#REF!,MATCH($A598,#REF!,0),FALSE())</f>
        <v>#VALUE!</v>
      </c>
      <c r="V598" s="96" t="e">
        <f aca="false">HLOOKUP("Strap",#REF!,MATCH($A598,#REF!,0),FALSE())</f>
        <v>#VALUE!</v>
      </c>
      <c r="W598" s="96"/>
      <c r="X598" s="96"/>
      <c r="Y598" s="96"/>
      <c r="Z598" s="95"/>
      <c r="AA598" s="95" t="e">
        <f aca="false">HLOOKUP("Pad type",#REF!,MATCH($A598,#REF!,0),FALSE())</f>
        <v>#VALUE!</v>
      </c>
      <c r="AB598" s="100"/>
      <c r="AC598" s="100" t="e">
        <f aca="false">HLOOKUP("POR Pin State",#REF!,MATCH($A598,#REF!,0),FALSE())</f>
        <v>#VALUE!</v>
      </c>
      <c r="AD598" s="186"/>
      <c r="AE598" s="187"/>
      <c r="AF598" s="187"/>
      <c r="AG598" s="187"/>
      <c r="AH598" s="188"/>
      <c r="AI598" s="188"/>
      <c r="AJ598" s="189"/>
      <c r="AK598" s="189"/>
      <c r="AL598" s="189"/>
      <c r="AM598" s="189"/>
      <c r="AN598" s="189"/>
      <c r="AO598" s="189"/>
      <c r="AP598" s="189"/>
      <c r="AQ598" s="194" t="s">
        <v>1375</v>
      </c>
      <c r="AR598" s="104"/>
      <c r="AS598" s="104"/>
      <c r="AT598" s="104"/>
      <c r="AU598" s="104"/>
      <c r="AV598" s="104"/>
      <c r="AW598" s="104"/>
      <c r="AX598" s="104"/>
      <c r="AY598" s="104"/>
      <c r="AZ598" s="104"/>
      <c r="BA598" s="104"/>
      <c r="BB598" s="162"/>
      <c r="BC598" s="104"/>
      <c r="BD598" s="214"/>
      <c r="BE598" s="213" t="s">
        <v>1376</v>
      </c>
      <c r="BF598" s="108" t="e">
        <f aca="false">VLOOKUP($A598,#REF!, 34, FALSE())</f>
        <v>#VALUE!</v>
      </c>
      <c r="BG598" s="108" t="e">
        <f aca="false">VLOOKUP($A598,#REF!, 22, FALSE())</f>
        <v>#VALUE!</v>
      </c>
      <c r="BH598" s="109"/>
    </row>
    <row r="599" s="193" customFormat="true" ht="12.75" hidden="false" customHeight="true" outlineLevel="0" collapsed="false">
      <c r="A599" s="133" t="s">
        <v>1377</v>
      </c>
      <c r="B599" s="86" t="e">
        <f aca="false">VLOOKUP($A599,#REF!, 34, FALSE())</f>
        <v>#VALUE!</v>
      </c>
      <c r="C599" s="87" t="str">
        <f aca="false">CONCATENATE("unused_",A599)</f>
        <v>unused_DDR_XM0_B6RDQS_P</v>
      </c>
      <c r="D599" s="88" t="e">
        <f aca="false">IF(LEN(VLOOKUP($A599,#REF!,8,FALSE())),LEFT(VLOOKUP($A599,#REF!,8,FALSE()),LEN(VLOOKUP($A599,#REF!,8,FALSE()))-2),"")</f>
        <v>#VALUE!</v>
      </c>
      <c r="E599" s="89" t="e">
        <f aca="false">IF(LEN(VLOOKUP($A599,#REF!,4,FALSE())),IF(INDEX(#REF!,MATCH($A599,#REF!,0),1),LEFT(VLOOKUP($A599,#REF!,4,FALSE()),LEN(VLOOKUP($A599,#REF!,4,FALSE()))-2),CONCATENATE(LEFT(VLOOKUP($A599,#REF!,4,FALSE()),LEN(VLOOKUP($A599,#REF!,4,FALSE()))-2),"*")),"")</f>
        <v>#VALUE!</v>
      </c>
      <c r="F599" s="90" t="e">
        <f aca="false">IF(LEN(VLOOKUP($A599,#REF!,5,FALSE())),IF(INDEX(#REF!,MATCH($A599,#REF!,0),2),LEFT(VLOOKUP($A599,#REF!,5,FALSE()),LEN(VLOOKUP($A599,#REF!,5,FALSE()))-2),CONCATENATE(LEFT(VLOOKUP($A599,#REF!,5,FALSE()),LEN(VLOOKUP($A599,#REF!,5,FALSE()))-2),"*")),"")</f>
        <v>#VALUE!</v>
      </c>
      <c r="G599" s="90" t="e">
        <f aca="false">IF(LEN(VLOOKUP($A599,#REF!,6,FALSE())),IF(INDEX(#REF!,MATCH($A599,#REF!,0),3),LEFT(VLOOKUP($A599,#REF!,6,FALSE()),LEN(VLOOKUP($A599,#REF!,6,FALSE()))-2),CONCATENATE(LEFT(VLOOKUP($A599,#REF!,6,FALSE()),LEN(VLOOKUP($A599,#REF!,6,FALSE()))-2),"*")),"")</f>
        <v>#VALUE!</v>
      </c>
      <c r="H599" s="91" t="e">
        <f aca="false">IF(LEN(VLOOKUP($A599,#REF!,7,FALSE())),IF(INDEX(#REF!,MATCH($A599,#REF!,0),4),LEFT(VLOOKUP($A599,#REF!,7,FALSE()),LEN(VLOOKUP($A599,#REF!,7,FALSE()))-2),CONCATENATE(LEFT(VLOOKUP($A599,#REF!,7,FALSE()),LEN(VLOOKUP($A599,#REF!,7,FALSE()))-2),"*")),"")</f>
        <v>#VALUE!</v>
      </c>
      <c r="I599" s="92" t="e">
        <f aca="false">IF(LEN(VLOOKUP($A599,#REF!,8,FALSE())),UPPER(RIGHT(VLOOKUP($A599,#REF!,8,FALSE()), 1)),"")</f>
        <v>#VALUE!</v>
      </c>
      <c r="J599" s="90" t="e">
        <f aca="false">IF(LEN(VLOOKUP($A599,#REF!,4,FALSE())),UPPER(RIGHT(VLOOKUP($A599,#REF!,4,FALSE()), 1)),"")</f>
        <v>#VALUE!</v>
      </c>
      <c r="K599" s="90" t="e">
        <f aca="false">IF(LEN(VLOOKUP($A599,#REF!,5,FALSE())),UPPER(RIGHT(VLOOKUP($A599,#REF!,5,FALSE()), 1)),"")</f>
        <v>#VALUE!</v>
      </c>
      <c r="L599" s="90" t="e">
        <f aca="false">IF(LEN(VLOOKUP($A599,#REF!,6,FALSE())),UPPER(RIGHT(VLOOKUP($A599,#REF!,6,FALSE()), 1)),"")</f>
        <v>#VALUE!</v>
      </c>
      <c r="M599" s="91" t="e">
        <f aca="false">IF(LEN(VLOOKUP($A599,#REF!,7,FALSE())),UPPER(RIGHT(VLOOKUP($A599,#REF!,7,FALSE()), 1)),"")</f>
        <v>#VALUE!</v>
      </c>
      <c r="N599" s="185"/>
      <c r="O599" s="185"/>
      <c r="P599" s="185"/>
      <c r="Q599" s="185"/>
      <c r="R599" s="185"/>
      <c r="S599" s="100" t="e">
        <f aca="false">HLOOKUP("Device Tree Pin Name",#REF!,MATCH($A599,#REF!,0),FALSE())</f>
        <v>#VALUE!</v>
      </c>
      <c r="T599" s="95" t="e">
        <f aca="false">HLOOKUP("power rail",#REF!,MATCH($A599,#REF!,0),FALSE())</f>
        <v>#VALUE!</v>
      </c>
      <c r="U599" s="96" t="e">
        <f aca="false">HLOOKUP("Wake Capable",#REF!,MATCH($A599,#REF!,0),FALSE())</f>
        <v>#VALUE!</v>
      </c>
      <c r="V599" s="96" t="e">
        <f aca="false">HLOOKUP("Strap",#REF!,MATCH($A599,#REF!,0),FALSE())</f>
        <v>#VALUE!</v>
      </c>
      <c r="W599" s="96"/>
      <c r="X599" s="96"/>
      <c r="Y599" s="96"/>
      <c r="Z599" s="95"/>
      <c r="AA599" s="95" t="e">
        <f aca="false">HLOOKUP("Pad type",#REF!,MATCH($A599,#REF!,0),FALSE())</f>
        <v>#VALUE!</v>
      </c>
      <c r="AB599" s="100"/>
      <c r="AC599" s="100" t="e">
        <f aca="false">HLOOKUP("POR Pin State",#REF!,MATCH($A599,#REF!,0),FALSE())</f>
        <v>#VALUE!</v>
      </c>
      <c r="AD599" s="186"/>
      <c r="AE599" s="187"/>
      <c r="AF599" s="187"/>
      <c r="AG599" s="187"/>
      <c r="AH599" s="188"/>
      <c r="AI599" s="188"/>
      <c r="AJ599" s="189"/>
      <c r="AK599" s="189"/>
      <c r="AL599" s="189"/>
      <c r="AM599" s="189"/>
      <c r="AN599" s="189"/>
      <c r="AO599" s="189"/>
      <c r="AP599" s="189"/>
      <c r="AQ599" s="194" t="s">
        <v>1377</v>
      </c>
      <c r="AR599" s="104"/>
      <c r="AS599" s="104"/>
      <c r="AT599" s="104"/>
      <c r="AU599" s="104"/>
      <c r="AV599" s="104"/>
      <c r="AW599" s="104"/>
      <c r="AX599" s="104"/>
      <c r="AY599" s="104"/>
      <c r="AZ599" s="104"/>
      <c r="BA599" s="104"/>
      <c r="BB599" s="162"/>
      <c r="BC599" s="104"/>
      <c r="BD599" s="214"/>
      <c r="BE599" s="213" t="s">
        <v>1378</v>
      </c>
      <c r="BF599" s="108" t="e">
        <f aca="false">VLOOKUP($A599,#REF!, 34, FALSE())</f>
        <v>#VALUE!</v>
      </c>
      <c r="BG599" s="108" t="e">
        <f aca="false">VLOOKUP($A599,#REF!, 22, FALSE())</f>
        <v>#VALUE!</v>
      </c>
      <c r="BH599" s="109"/>
    </row>
    <row r="600" s="193" customFormat="true" ht="12.75" hidden="false" customHeight="true" outlineLevel="0" collapsed="false">
      <c r="A600" s="133" t="s">
        <v>1379</v>
      </c>
      <c r="B600" s="86" t="e">
        <f aca="false">VLOOKUP($A600,#REF!, 34, FALSE())</f>
        <v>#VALUE!</v>
      </c>
      <c r="C600" s="87" t="str">
        <f aca="false">CONCATENATE("unused_",A600)</f>
        <v>unused_DDR_XM0_B6RDQS_N</v>
      </c>
      <c r="D600" s="88" t="e">
        <f aca="false">IF(LEN(VLOOKUP($A600,#REF!,8,FALSE())),LEFT(VLOOKUP($A600,#REF!,8,FALSE()),LEN(VLOOKUP($A600,#REF!,8,FALSE()))-2),"")</f>
        <v>#VALUE!</v>
      </c>
      <c r="E600" s="89" t="e">
        <f aca="false">IF(LEN(VLOOKUP($A600,#REF!,4,FALSE())),IF(INDEX(#REF!,MATCH($A600,#REF!,0),1),LEFT(VLOOKUP($A600,#REF!,4,FALSE()),LEN(VLOOKUP($A600,#REF!,4,FALSE()))-2),CONCATENATE(LEFT(VLOOKUP($A600,#REF!,4,FALSE()),LEN(VLOOKUP($A600,#REF!,4,FALSE()))-2),"*")),"")</f>
        <v>#VALUE!</v>
      </c>
      <c r="F600" s="90" t="e">
        <f aca="false">IF(LEN(VLOOKUP($A600,#REF!,5,FALSE())),IF(INDEX(#REF!,MATCH($A600,#REF!,0),2),LEFT(VLOOKUP($A600,#REF!,5,FALSE()),LEN(VLOOKUP($A600,#REF!,5,FALSE()))-2),CONCATENATE(LEFT(VLOOKUP($A600,#REF!,5,FALSE()),LEN(VLOOKUP($A600,#REF!,5,FALSE()))-2),"*")),"")</f>
        <v>#VALUE!</v>
      </c>
      <c r="G600" s="90" t="e">
        <f aca="false">IF(LEN(VLOOKUP($A600,#REF!,6,FALSE())),IF(INDEX(#REF!,MATCH($A600,#REF!,0),3),LEFT(VLOOKUP($A600,#REF!,6,FALSE()),LEN(VLOOKUP($A600,#REF!,6,FALSE()))-2),CONCATENATE(LEFT(VLOOKUP($A600,#REF!,6,FALSE()),LEN(VLOOKUP($A600,#REF!,6,FALSE()))-2),"*")),"")</f>
        <v>#VALUE!</v>
      </c>
      <c r="H600" s="91" t="e">
        <f aca="false">IF(LEN(VLOOKUP($A600,#REF!,7,FALSE())),IF(INDEX(#REF!,MATCH($A600,#REF!,0),4),LEFT(VLOOKUP($A600,#REF!,7,FALSE()),LEN(VLOOKUP($A600,#REF!,7,FALSE()))-2),CONCATENATE(LEFT(VLOOKUP($A600,#REF!,7,FALSE()),LEN(VLOOKUP($A600,#REF!,7,FALSE()))-2),"*")),"")</f>
        <v>#VALUE!</v>
      </c>
      <c r="I600" s="92" t="e">
        <f aca="false">IF(LEN(VLOOKUP($A600,#REF!,8,FALSE())),UPPER(RIGHT(VLOOKUP($A600,#REF!,8,FALSE()), 1)),"")</f>
        <v>#VALUE!</v>
      </c>
      <c r="J600" s="90" t="e">
        <f aca="false">IF(LEN(VLOOKUP($A600,#REF!,4,FALSE())),UPPER(RIGHT(VLOOKUP($A600,#REF!,4,FALSE()), 1)),"")</f>
        <v>#VALUE!</v>
      </c>
      <c r="K600" s="90" t="e">
        <f aca="false">IF(LEN(VLOOKUP($A600,#REF!,5,FALSE())),UPPER(RIGHT(VLOOKUP($A600,#REF!,5,FALSE()), 1)),"")</f>
        <v>#VALUE!</v>
      </c>
      <c r="L600" s="90" t="e">
        <f aca="false">IF(LEN(VLOOKUP($A600,#REF!,6,FALSE())),UPPER(RIGHT(VLOOKUP($A600,#REF!,6,FALSE()), 1)),"")</f>
        <v>#VALUE!</v>
      </c>
      <c r="M600" s="91" t="e">
        <f aca="false">IF(LEN(VLOOKUP($A600,#REF!,7,FALSE())),UPPER(RIGHT(VLOOKUP($A600,#REF!,7,FALSE()), 1)),"")</f>
        <v>#VALUE!</v>
      </c>
      <c r="N600" s="185"/>
      <c r="O600" s="185"/>
      <c r="P600" s="185"/>
      <c r="Q600" s="185"/>
      <c r="R600" s="185"/>
      <c r="S600" s="100" t="e">
        <f aca="false">HLOOKUP("Device Tree Pin Name",#REF!,MATCH($A600,#REF!,0),FALSE())</f>
        <v>#VALUE!</v>
      </c>
      <c r="T600" s="95" t="e">
        <f aca="false">HLOOKUP("power rail",#REF!,MATCH($A600,#REF!,0),FALSE())</f>
        <v>#VALUE!</v>
      </c>
      <c r="U600" s="96" t="e">
        <f aca="false">HLOOKUP("Wake Capable",#REF!,MATCH($A600,#REF!,0),FALSE())</f>
        <v>#VALUE!</v>
      </c>
      <c r="V600" s="96" t="e">
        <f aca="false">HLOOKUP("Strap",#REF!,MATCH($A600,#REF!,0),FALSE())</f>
        <v>#VALUE!</v>
      </c>
      <c r="W600" s="96"/>
      <c r="X600" s="96"/>
      <c r="Y600" s="96"/>
      <c r="Z600" s="95"/>
      <c r="AA600" s="95" t="e">
        <f aca="false">HLOOKUP("Pad type",#REF!,MATCH($A600,#REF!,0),FALSE())</f>
        <v>#VALUE!</v>
      </c>
      <c r="AB600" s="100"/>
      <c r="AC600" s="100" t="e">
        <f aca="false">HLOOKUP("POR Pin State",#REF!,MATCH($A600,#REF!,0),FALSE())</f>
        <v>#VALUE!</v>
      </c>
      <c r="AD600" s="186"/>
      <c r="AE600" s="187"/>
      <c r="AF600" s="187"/>
      <c r="AG600" s="187"/>
      <c r="AH600" s="188"/>
      <c r="AI600" s="188"/>
      <c r="AJ600" s="189"/>
      <c r="AK600" s="189"/>
      <c r="AL600" s="189"/>
      <c r="AM600" s="189"/>
      <c r="AN600" s="189"/>
      <c r="AO600" s="189"/>
      <c r="AP600" s="189"/>
      <c r="AQ600" s="194" t="s">
        <v>1379</v>
      </c>
      <c r="AR600" s="104"/>
      <c r="AS600" s="104"/>
      <c r="AT600" s="104"/>
      <c r="AU600" s="104"/>
      <c r="AV600" s="104"/>
      <c r="AW600" s="104"/>
      <c r="AX600" s="104"/>
      <c r="AY600" s="104"/>
      <c r="AZ600" s="104"/>
      <c r="BA600" s="104"/>
      <c r="BB600" s="162"/>
      <c r="BC600" s="104"/>
      <c r="BD600" s="214"/>
      <c r="BE600" s="213" t="s">
        <v>1380</v>
      </c>
      <c r="BF600" s="108" t="e">
        <f aca="false">VLOOKUP($A600,#REF!, 34, FALSE())</f>
        <v>#VALUE!</v>
      </c>
      <c r="BG600" s="108" t="e">
        <f aca="false">VLOOKUP($A600,#REF!, 22, FALSE())</f>
        <v>#VALUE!</v>
      </c>
      <c r="BH600" s="109"/>
    </row>
    <row r="601" s="193" customFormat="true" ht="12.75" hidden="false" customHeight="true" outlineLevel="0" collapsed="false">
      <c r="A601" s="133" t="s">
        <v>1381</v>
      </c>
      <c r="B601" s="86" t="e">
        <f aca="false">VLOOKUP($A601,#REF!, 34, FALSE())</f>
        <v>#VALUE!</v>
      </c>
      <c r="C601" s="87" t="str">
        <f aca="false">CONCATENATE("unused_",A601)</f>
        <v>unused_DDR_XM0_B7A_CA0</v>
      </c>
      <c r="D601" s="88" t="e">
        <f aca="false">IF(LEN(VLOOKUP($A601,#REF!,8,FALSE())),LEFT(VLOOKUP($A601,#REF!,8,FALSE()),LEN(VLOOKUP($A601,#REF!,8,FALSE()))-2),"")</f>
        <v>#VALUE!</v>
      </c>
      <c r="E601" s="89" t="e">
        <f aca="false">IF(LEN(VLOOKUP($A601,#REF!,4,FALSE())),IF(INDEX(#REF!,MATCH($A601,#REF!,0),1),LEFT(VLOOKUP($A601,#REF!,4,FALSE()),LEN(VLOOKUP($A601,#REF!,4,FALSE()))-2),CONCATENATE(LEFT(VLOOKUP($A601,#REF!,4,FALSE()),LEN(VLOOKUP($A601,#REF!,4,FALSE()))-2),"*")),"")</f>
        <v>#VALUE!</v>
      </c>
      <c r="F601" s="90" t="e">
        <f aca="false">IF(LEN(VLOOKUP($A601,#REF!,5,FALSE())),IF(INDEX(#REF!,MATCH($A601,#REF!,0),2),LEFT(VLOOKUP($A601,#REF!,5,FALSE()),LEN(VLOOKUP($A601,#REF!,5,FALSE()))-2),CONCATENATE(LEFT(VLOOKUP($A601,#REF!,5,FALSE()),LEN(VLOOKUP($A601,#REF!,5,FALSE()))-2),"*")),"")</f>
        <v>#VALUE!</v>
      </c>
      <c r="G601" s="90" t="e">
        <f aca="false">IF(LEN(VLOOKUP($A601,#REF!,6,FALSE())),IF(INDEX(#REF!,MATCH($A601,#REF!,0),3),LEFT(VLOOKUP($A601,#REF!,6,FALSE()),LEN(VLOOKUP($A601,#REF!,6,FALSE()))-2),CONCATENATE(LEFT(VLOOKUP($A601,#REF!,6,FALSE()),LEN(VLOOKUP($A601,#REF!,6,FALSE()))-2),"*")),"")</f>
        <v>#VALUE!</v>
      </c>
      <c r="H601" s="91" t="e">
        <f aca="false">IF(LEN(VLOOKUP($A601,#REF!,7,FALSE())),IF(INDEX(#REF!,MATCH($A601,#REF!,0),4),LEFT(VLOOKUP($A601,#REF!,7,FALSE()),LEN(VLOOKUP($A601,#REF!,7,FALSE()))-2),CONCATENATE(LEFT(VLOOKUP($A601,#REF!,7,FALSE()),LEN(VLOOKUP($A601,#REF!,7,FALSE()))-2),"*")),"")</f>
        <v>#VALUE!</v>
      </c>
      <c r="I601" s="92" t="e">
        <f aca="false">IF(LEN(VLOOKUP($A601,#REF!,8,FALSE())),UPPER(RIGHT(VLOOKUP($A601,#REF!,8,FALSE()), 1)),"")</f>
        <v>#VALUE!</v>
      </c>
      <c r="J601" s="90" t="e">
        <f aca="false">IF(LEN(VLOOKUP($A601,#REF!,4,FALSE())),UPPER(RIGHT(VLOOKUP($A601,#REF!,4,FALSE()), 1)),"")</f>
        <v>#VALUE!</v>
      </c>
      <c r="K601" s="90" t="e">
        <f aca="false">IF(LEN(VLOOKUP($A601,#REF!,5,FALSE())),UPPER(RIGHT(VLOOKUP($A601,#REF!,5,FALSE()), 1)),"")</f>
        <v>#VALUE!</v>
      </c>
      <c r="L601" s="90" t="e">
        <f aca="false">IF(LEN(VLOOKUP($A601,#REF!,6,FALSE())),UPPER(RIGHT(VLOOKUP($A601,#REF!,6,FALSE()), 1)),"")</f>
        <v>#VALUE!</v>
      </c>
      <c r="M601" s="91" t="e">
        <f aca="false">IF(LEN(VLOOKUP($A601,#REF!,7,FALSE())),UPPER(RIGHT(VLOOKUP($A601,#REF!,7,FALSE()), 1)),"")</f>
        <v>#VALUE!</v>
      </c>
      <c r="N601" s="185"/>
      <c r="O601" s="185"/>
      <c r="P601" s="185"/>
      <c r="Q601" s="185"/>
      <c r="R601" s="185"/>
      <c r="S601" s="100" t="e">
        <f aca="false">HLOOKUP("Device Tree Pin Name",#REF!,MATCH($A601,#REF!,0),FALSE())</f>
        <v>#VALUE!</v>
      </c>
      <c r="T601" s="95" t="e">
        <f aca="false">HLOOKUP("power rail",#REF!,MATCH($A601,#REF!,0),FALSE())</f>
        <v>#VALUE!</v>
      </c>
      <c r="U601" s="96" t="e">
        <f aca="false">HLOOKUP("Wake Capable",#REF!,MATCH($A601,#REF!,0),FALSE())</f>
        <v>#VALUE!</v>
      </c>
      <c r="V601" s="96" t="e">
        <f aca="false">HLOOKUP("Strap",#REF!,MATCH($A601,#REF!,0),FALSE())</f>
        <v>#VALUE!</v>
      </c>
      <c r="W601" s="96"/>
      <c r="X601" s="96"/>
      <c r="Y601" s="96"/>
      <c r="Z601" s="95"/>
      <c r="AA601" s="95" t="e">
        <f aca="false">HLOOKUP("Pad type",#REF!,MATCH($A601,#REF!,0),FALSE())</f>
        <v>#VALUE!</v>
      </c>
      <c r="AB601" s="100"/>
      <c r="AC601" s="100" t="e">
        <f aca="false">HLOOKUP("POR Pin State",#REF!,MATCH($A601,#REF!,0),FALSE())</f>
        <v>#VALUE!</v>
      </c>
      <c r="AD601" s="186"/>
      <c r="AE601" s="187"/>
      <c r="AF601" s="187"/>
      <c r="AG601" s="187"/>
      <c r="AH601" s="188"/>
      <c r="AI601" s="188"/>
      <c r="AJ601" s="189"/>
      <c r="AK601" s="189"/>
      <c r="AL601" s="189"/>
      <c r="AM601" s="189"/>
      <c r="AN601" s="189"/>
      <c r="AO601" s="189"/>
      <c r="AP601" s="189"/>
      <c r="AQ601" s="194" t="s">
        <v>1382</v>
      </c>
      <c r="AR601" s="104"/>
      <c r="AS601" s="104"/>
      <c r="AT601" s="104"/>
      <c r="AU601" s="104"/>
      <c r="AV601" s="104"/>
      <c r="AW601" s="104"/>
      <c r="AX601" s="104"/>
      <c r="AY601" s="104"/>
      <c r="AZ601" s="104"/>
      <c r="BA601" s="104"/>
      <c r="BB601" s="162"/>
      <c r="BC601" s="104"/>
      <c r="BD601" s="214"/>
      <c r="BE601" s="213" t="s">
        <v>1383</v>
      </c>
      <c r="BF601" s="108" t="e">
        <f aca="false">VLOOKUP($A601,#REF!, 34, FALSE())</f>
        <v>#VALUE!</v>
      </c>
      <c r="BG601" s="108" t="e">
        <f aca="false">VLOOKUP($A601,#REF!, 22, FALSE())</f>
        <v>#VALUE!</v>
      </c>
      <c r="BH601" s="109"/>
    </row>
    <row r="602" s="193" customFormat="true" ht="12.75" hidden="false" customHeight="true" outlineLevel="0" collapsed="false">
      <c r="A602" s="133" t="s">
        <v>1384</v>
      </c>
      <c r="B602" s="86" t="e">
        <f aca="false">VLOOKUP($A602,#REF!, 34, FALSE())</f>
        <v>#VALUE!</v>
      </c>
      <c r="C602" s="87" t="str">
        <f aca="false">CONCATENATE("unused_",A602)</f>
        <v>unused_DDR_XM0_B7A_CA1</v>
      </c>
      <c r="D602" s="88" t="e">
        <f aca="false">IF(LEN(VLOOKUP($A602,#REF!,8,FALSE())),LEFT(VLOOKUP($A602,#REF!,8,FALSE()),LEN(VLOOKUP($A602,#REF!,8,FALSE()))-2),"")</f>
        <v>#VALUE!</v>
      </c>
      <c r="E602" s="89" t="e">
        <f aca="false">IF(LEN(VLOOKUP($A602,#REF!,4,FALSE())),IF(INDEX(#REF!,MATCH($A602,#REF!,0),1),LEFT(VLOOKUP($A602,#REF!,4,FALSE()),LEN(VLOOKUP($A602,#REF!,4,FALSE()))-2),CONCATENATE(LEFT(VLOOKUP($A602,#REF!,4,FALSE()),LEN(VLOOKUP($A602,#REF!,4,FALSE()))-2),"*")),"")</f>
        <v>#VALUE!</v>
      </c>
      <c r="F602" s="90" t="e">
        <f aca="false">IF(LEN(VLOOKUP($A602,#REF!,5,FALSE())),IF(INDEX(#REF!,MATCH($A602,#REF!,0),2),LEFT(VLOOKUP($A602,#REF!,5,FALSE()),LEN(VLOOKUP($A602,#REF!,5,FALSE()))-2),CONCATENATE(LEFT(VLOOKUP($A602,#REF!,5,FALSE()),LEN(VLOOKUP($A602,#REF!,5,FALSE()))-2),"*")),"")</f>
        <v>#VALUE!</v>
      </c>
      <c r="G602" s="90" t="e">
        <f aca="false">IF(LEN(VLOOKUP($A602,#REF!,6,FALSE())),IF(INDEX(#REF!,MATCH($A602,#REF!,0),3),LEFT(VLOOKUP($A602,#REF!,6,FALSE()),LEN(VLOOKUP($A602,#REF!,6,FALSE()))-2),CONCATENATE(LEFT(VLOOKUP($A602,#REF!,6,FALSE()),LEN(VLOOKUP($A602,#REF!,6,FALSE()))-2),"*")),"")</f>
        <v>#VALUE!</v>
      </c>
      <c r="H602" s="91" t="e">
        <f aca="false">IF(LEN(VLOOKUP($A602,#REF!,7,FALSE())),IF(INDEX(#REF!,MATCH($A602,#REF!,0),4),LEFT(VLOOKUP($A602,#REF!,7,FALSE()),LEN(VLOOKUP($A602,#REF!,7,FALSE()))-2),CONCATENATE(LEFT(VLOOKUP($A602,#REF!,7,FALSE()),LEN(VLOOKUP($A602,#REF!,7,FALSE()))-2),"*")),"")</f>
        <v>#VALUE!</v>
      </c>
      <c r="I602" s="92" t="e">
        <f aca="false">IF(LEN(VLOOKUP($A602,#REF!,8,FALSE())),UPPER(RIGHT(VLOOKUP($A602,#REF!,8,FALSE()), 1)),"")</f>
        <v>#VALUE!</v>
      </c>
      <c r="J602" s="90" t="e">
        <f aca="false">IF(LEN(VLOOKUP($A602,#REF!,4,FALSE())),UPPER(RIGHT(VLOOKUP($A602,#REF!,4,FALSE()), 1)),"")</f>
        <v>#VALUE!</v>
      </c>
      <c r="K602" s="90" t="e">
        <f aca="false">IF(LEN(VLOOKUP($A602,#REF!,5,FALSE())),UPPER(RIGHT(VLOOKUP($A602,#REF!,5,FALSE()), 1)),"")</f>
        <v>#VALUE!</v>
      </c>
      <c r="L602" s="90" t="e">
        <f aca="false">IF(LEN(VLOOKUP($A602,#REF!,6,FALSE())),UPPER(RIGHT(VLOOKUP($A602,#REF!,6,FALSE()), 1)),"")</f>
        <v>#VALUE!</v>
      </c>
      <c r="M602" s="91" t="e">
        <f aca="false">IF(LEN(VLOOKUP($A602,#REF!,7,FALSE())),UPPER(RIGHT(VLOOKUP($A602,#REF!,7,FALSE()), 1)),"")</f>
        <v>#VALUE!</v>
      </c>
      <c r="N602" s="185"/>
      <c r="O602" s="185"/>
      <c r="P602" s="185"/>
      <c r="Q602" s="185"/>
      <c r="R602" s="185"/>
      <c r="S602" s="100" t="e">
        <f aca="false">HLOOKUP("Device Tree Pin Name",#REF!,MATCH($A602,#REF!,0),FALSE())</f>
        <v>#VALUE!</v>
      </c>
      <c r="T602" s="95" t="e">
        <f aca="false">HLOOKUP("power rail",#REF!,MATCH($A602,#REF!,0),FALSE())</f>
        <v>#VALUE!</v>
      </c>
      <c r="U602" s="96" t="e">
        <f aca="false">HLOOKUP("Wake Capable",#REF!,MATCH($A602,#REF!,0),FALSE())</f>
        <v>#VALUE!</v>
      </c>
      <c r="V602" s="96" t="e">
        <f aca="false">HLOOKUP("Strap",#REF!,MATCH($A602,#REF!,0),FALSE())</f>
        <v>#VALUE!</v>
      </c>
      <c r="W602" s="96"/>
      <c r="X602" s="96"/>
      <c r="Y602" s="96"/>
      <c r="Z602" s="95"/>
      <c r="AA602" s="95" t="e">
        <f aca="false">HLOOKUP("Pad type",#REF!,MATCH($A602,#REF!,0),FALSE())</f>
        <v>#VALUE!</v>
      </c>
      <c r="AB602" s="100"/>
      <c r="AC602" s="100" t="e">
        <f aca="false">HLOOKUP("POR Pin State",#REF!,MATCH($A602,#REF!,0),FALSE())</f>
        <v>#VALUE!</v>
      </c>
      <c r="AD602" s="186"/>
      <c r="AE602" s="187"/>
      <c r="AF602" s="187"/>
      <c r="AG602" s="187"/>
      <c r="AH602" s="188"/>
      <c r="AI602" s="188"/>
      <c r="AJ602" s="189"/>
      <c r="AK602" s="189"/>
      <c r="AL602" s="189"/>
      <c r="AM602" s="189"/>
      <c r="AN602" s="189"/>
      <c r="AO602" s="189"/>
      <c r="AP602" s="189"/>
      <c r="AQ602" s="194" t="s">
        <v>1385</v>
      </c>
      <c r="AR602" s="104"/>
      <c r="AS602" s="104"/>
      <c r="AT602" s="104"/>
      <c r="AU602" s="104"/>
      <c r="AV602" s="104"/>
      <c r="AW602" s="104"/>
      <c r="AX602" s="104"/>
      <c r="AY602" s="104"/>
      <c r="AZ602" s="104"/>
      <c r="BA602" s="104"/>
      <c r="BB602" s="162"/>
      <c r="BC602" s="104"/>
      <c r="BD602" s="214"/>
      <c r="BE602" s="213" t="s">
        <v>1386</v>
      </c>
      <c r="BF602" s="108" t="e">
        <f aca="false">VLOOKUP($A602,#REF!, 34, FALSE())</f>
        <v>#VALUE!</v>
      </c>
      <c r="BG602" s="108" t="e">
        <f aca="false">VLOOKUP($A602,#REF!, 22, FALSE())</f>
        <v>#VALUE!</v>
      </c>
      <c r="BH602" s="109"/>
    </row>
    <row r="603" s="193" customFormat="true" ht="12.75" hidden="false" customHeight="true" outlineLevel="0" collapsed="false">
      <c r="A603" s="133" t="s">
        <v>1387</v>
      </c>
      <c r="B603" s="86" t="e">
        <f aca="false">VLOOKUP($A603,#REF!, 34, FALSE())</f>
        <v>#VALUE!</v>
      </c>
      <c r="C603" s="87" t="str">
        <f aca="false">CONCATENATE("unused_",A603)</f>
        <v>unused_DDR_XM0_B7A_CA2</v>
      </c>
      <c r="D603" s="88" t="e">
        <f aca="false">IF(LEN(VLOOKUP($A603,#REF!,8,FALSE())),LEFT(VLOOKUP($A603,#REF!,8,FALSE()),LEN(VLOOKUP($A603,#REF!,8,FALSE()))-2),"")</f>
        <v>#VALUE!</v>
      </c>
      <c r="E603" s="89" t="e">
        <f aca="false">IF(LEN(VLOOKUP($A603,#REF!,4,FALSE())),IF(INDEX(#REF!,MATCH($A603,#REF!,0),1),LEFT(VLOOKUP($A603,#REF!,4,FALSE()),LEN(VLOOKUP($A603,#REF!,4,FALSE()))-2),CONCATENATE(LEFT(VLOOKUP($A603,#REF!,4,FALSE()),LEN(VLOOKUP($A603,#REF!,4,FALSE()))-2),"*")),"")</f>
        <v>#VALUE!</v>
      </c>
      <c r="F603" s="90" t="e">
        <f aca="false">IF(LEN(VLOOKUP($A603,#REF!,5,FALSE())),IF(INDEX(#REF!,MATCH($A603,#REF!,0),2),LEFT(VLOOKUP($A603,#REF!,5,FALSE()),LEN(VLOOKUP($A603,#REF!,5,FALSE()))-2),CONCATENATE(LEFT(VLOOKUP($A603,#REF!,5,FALSE()),LEN(VLOOKUP($A603,#REF!,5,FALSE()))-2),"*")),"")</f>
        <v>#VALUE!</v>
      </c>
      <c r="G603" s="90" t="e">
        <f aca="false">IF(LEN(VLOOKUP($A603,#REF!,6,FALSE())),IF(INDEX(#REF!,MATCH($A603,#REF!,0),3),LEFT(VLOOKUP($A603,#REF!,6,FALSE()),LEN(VLOOKUP($A603,#REF!,6,FALSE()))-2),CONCATENATE(LEFT(VLOOKUP($A603,#REF!,6,FALSE()),LEN(VLOOKUP($A603,#REF!,6,FALSE()))-2),"*")),"")</f>
        <v>#VALUE!</v>
      </c>
      <c r="H603" s="91" t="e">
        <f aca="false">IF(LEN(VLOOKUP($A603,#REF!,7,FALSE())),IF(INDEX(#REF!,MATCH($A603,#REF!,0),4),LEFT(VLOOKUP($A603,#REF!,7,FALSE()),LEN(VLOOKUP($A603,#REF!,7,FALSE()))-2),CONCATENATE(LEFT(VLOOKUP($A603,#REF!,7,FALSE()),LEN(VLOOKUP($A603,#REF!,7,FALSE()))-2),"*")),"")</f>
        <v>#VALUE!</v>
      </c>
      <c r="I603" s="92" t="e">
        <f aca="false">IF(LEN(VLOOKUP($A603,#REF!,8,FALSE())),UPPER(RIGHT(VLOOKUP($A603,#REF!,8,FALSE()), 1)),"")</f>
        <v>#VALUE!</v>
      </c>
      <c r="J603" s="90" t="e">
        <f aca="false">IF(LEN(VLOOKUP($A603,#REF!,4,FALSE())),UPPER(RIGHT(VLOOKUP($A603,#REF!,4,FALSE()), 1)),"")</f>
        <v>#VALUE!</v>
      </c>
      <c r="K603" s="90" t="e">
        <f aca="false">IF(LEN(VLOOKUP($A603,#REF!,5,FALSE())),UPPER(RIGHT(VLOOKUP($A603,#REF!,5,FALSE()), 1)),"")</f>
        <v>#VALUE!</v>
      </c>
      <c r="L603" s="90" t="e">
        <f aca="false">IF(LEN(VLOOKUP($A603,#REF!,6,FALSE())),UPPER(RIGHT(VLOOKUP($A603,#REF!,6,FALSE()), 1)),"")</f>
        <v>#VALUE!</v>
      </c>
      <c r="M603" s="91" t="e">
        <f aca="false">IF(LEN(VLOOKUP($A603,#REF!,7,FALSE())),UPPER(RIGHT(VLOOKUP($A603,#REF!,7,FALSE()), 1)),"")</f>
        <v>#VALUE!</v>
      </c>
      <c r="N603" s="185"/>
      <c r="O603" s="185"/>
      <c r="P603" s="185"/>
      <c r="Q603" s="185"/>
      <c r="R603" s="185"/>
      <c r="S603" s="100" t="e">
        <f aca="false">HLOOKUP("Device Tree Pin Name",#REF!,MATCH($A603,#REF!,0),FALSE())</f>
        <v>#VALUE!</v>
      </c>
      <c r="T603" s="95" t="e">
        <f aca="false">HLOOKUP("power rail",#REF!,MATCH($A603,#REF!,0),FALSE())</f>
        <v>#VALUE!</v>
      </c>
      <c r="U603" s="96" t="e">
        <f aca="false">HLOOKUP("Wake Capable",#REF!,MATCH($A603,#REF!,0),FALSE())</f>
        <v>#VALUE!</v>
      </c>
      <c r="V603" s="96" t="e">
        <f aca="false">HLOOKUP("Strap",#REF!,MATCH($A603,#REF!,0),FALSE())</f>
        <v>#VALUE!</v>
      </c>
      <c r="W603" s="96"/>
      <c r="X603" s="96"/>
      <c r="Y603" s="96"/>
      <c r="Z603" s="95"/>
      <c r="AA603" s="95" t="e">
        <f aca="false">HLOOKUP("Pad type",#REF!,MATCH($A603,#REF!,0),FALSE())</f>
        <v>#VALUE!</v>
      </c>
      <c r="AB603" s="100"/>
      <c r="AC603" s="100" t="e">
        <f aca="false">HLOOKUP("POR Pin State",#REF!,MATCH($A603,#REF!,0),FALSE())</f>
        <v>#VALUE!</v>
      </c>
      <c r="AD603" s="186"/>
      <c r="AE603" s="187"/>
      <c r="AF603" s="187"/>
      <c r="AG603" s="187"/>
      <c r="AH603" s="188"/>
      <c r="AI603" s="188"/>
      <c r="AJ603" s="189"/>
      <c r="AK603" s="189"/>
      <c r="AL603" s="189"/>
      <c r="AM603" s="189"/>
      <c r="AN603" s="189"/>
      <c r="AO603" s="189"/>
      <c r="AP603" s="189"/>
      <c r="AQ603" s="194" t="s">
        <v>1388</v>
      </c>
      <c r="AR603" s="104"/>
      <c r="AS603" s="104"/>
      <c r="AT603" s="104"/>
      <c r="AU603" s="104"/>
      <c r="AV603" s="104"/>
      <c r="AW603" s="104"/>
      <c r="AX603" s="104"/>
      <c r="AY603" s="104"/>
      <c r="AZ603" s="104"/>
      <c r="BA603" s="104"/>
      <c r="BB603" s="162"/>
      <c r="BC603" s="104"/>
      <c r="BD603" s="214"/>
      <c r="BE603" s="213" t="s">
        <v>1389</v>
      </c>
      <c r="BF603" s="108" t="e">
        <f aca="false">VLOOKUP($A603,#REF!, 34, FALSE())</f>
        <v>#VALUE!</v>
      </c>
      <c r="BG603" s="108" t="e">
        <f aca="false">VLOOKUP($A603,#REF!, 22, FALSE())</f>
        <v>#VALUE!</v>
      </c>
      <c r="BH603" s="109"/>
    </row>
    <row r="604" s="193" customFormat="true" ht="12.75" hidden="false" customHeight="true" outlineLevel="0" collapsed="false">
      <c r="A604" s="133" t="s">
        <v>1390</v>
      </c>
      <c r="B604" s="86" t="e">
        <f aca="false">VLOOKUP($A604,#REF!, 34, FALSE())</f>
        <v>#VALUE!</v>
      </c>
      <c r="C604" s="87" t="str">
        <f aca="false">CONCATENATE("unused_",A604)</f>
        <v>unused_DDR_XM0_B7A_CA3</v>
      </c>
      <c r="D604" s="88" t="e">
        <f aca="false">IF(LEN(VLOOKUP($A604,#REF!,8,FALSE())),LEFT(VLOOKUP($A604,#REF!,8,FALSE()),LEN(VLOOKUP($A604,#REF!,8,FALSE()))-2),"")</f>
        <v>#VALUE!</v>
      </c>
      <c r="E604" s="89" t="e">
        <f aca="false">IF(LEN(VLOOKUP($A604,#REF!,4,FALSE())),IF(INDEX(#REF!,MATCH($A604,#REF!,0),1),LEFT(VLOOKUP($A604,#REF!,4,FALSE()),LEN(VLOOKUP($A604,#REF!,4,FALSE()))-2),CONCATENATE(LEFT(VLOOKUP($A604,#REF!,4,FALSE()),LEN(VLOOKUP($A604,#REF!,4,FALSE()))-2),"*")),"")</f>
        <v>#VALUE!</v>
      </c>
      <c r="F604" s="90" t="e">
        <f aca="false">IF(LEN(VLOOKUP($A604,#REF!,5,FALSE())),IF(INDEX(#REF!,MATCH($A604,#REF!,0),2),LEFT(VLOOKUP($A604,#REF!,5,FALSE()),LEN(VLOOKUP($A604,#REF!,5,FALSE()))-2),CONCATENATE(LEFT(VLOOKUP($A604,#REF!,5,FALSE()),LEN(VLOOKUP($A604,#REF!,5,FALSE()))-2),"*")),"")</f>
        <v>#VALUE!</v>
      </c>
      <c r="G604" s="90" t="e">
        <f aca="false">IF(LEN(VLOOKUP($A604,#REF!,6,FALSE())),IF(INDEX(#REF!,MATCH($A604,#REF!,0),3),LEFT(VLOOKUP($A604,#REF!,6,FALSE()),LEN(VLOOKUP($A604,#REF!,6,FALSE()))-2),CONCATENATE(LEFT(VLOOKUP($A604,#REF!,6,FALSE()),LEN(VLOOKUP($A604,#REF!,6,FALSE()))-2),"*")),"")</f>
        <v>#VALUE!</v>
      </c>
      <c r="H604" s="91" t="e">
        <f aca="false">IF(LEN(VLOOKUP($A604,#REF!,7,FALSE())),IF(INDEX(#REF!,MATCH($A604,#REF!,0),4),LEFT(VLOOKUP($A604,#REF!,7,FALSE()),LEN(VLOOKUP($A604,#REF!,7,FALSE()))-2),CONCATENATE(LEFT(VLOOKUP($A604,#REF!,7,FALSE()),LEN(VLOOKUP($A604,#REF!,7,FALSE()))-2),"*")),"")</f>
        <v>#VALUE!</v>
      </c>
      <c r="I604" s="92" t="e">
        <f aca="false">IF(LEN(VLOOKUP($A604,#REF!,8,FALSE())),UPPER(RIGHT(VLOOKUP($A604,#REF!,8,FALSE()), 1)),"")</f>
        <v>#VALUE!</v>
      </c>
      <c r="J604" s="90" t="e">
        <f aca="false">IF(LEN(VLOOKUP($A604,#REF!,4,FALSE())),UPPER(RIGHT(VLOOKUP($A604,#REF!,4,FALSE()), 1)),"")</f>
        <v>#VALUE!</v>
      </c>
      <c r="K604" s="90" t="e">
        <f aca="false">IF(LEN(VLOOKUP($A604,#REF!,5,FALSE())),UPPER(RIGHT(VLOOKUP($A604,#REF!,5,FALSE()), 1)),"")</f>
        <v>#VALUE!</v>
      </c>
      <c r="L604" s="90" t="e">
        <f aca="false">IF(LEN(VLOOKUP($A604,#REF!,6,FALSE())),UPPER(RIGHT(VLOOKUP($A604,#REF!,6,FALSE()), 1)),"")</f>
        <v>#VALUE!</v>
      </c>
      <c r="M604" s="91" t="e">
        <f aca="false">IF(LEN(VLOOKUP($A604,#REF!,7,FALSE())),UPPER(RIGHT(VLOOKUP($A604,#REF!,7,FALSE()), 1)),"")</f>
        <v>#VALUE!</v>
      </c>
      <c r="N604" s="185"/>
      <c r="O604" s="185"/>
      <c r="P604" s="185"/>
      <c r="Q604" s="185"/>
      <c r="R604" s="185"/>
      <c r="S604" s="100" t="e">
        <f aca="false">HLOOKUP("Device Tree Pin Name",#REF!,MATCH($A604,#REF!,0),FALSE())</f>
        <v>#VALUE!</v>
      </c>
      <c r="T604" s="95" t="e">
        <f aca="false">HLOOKUP("power rail",#REF!,MATCH($A604,#REF!,0),FALSE())</f>
        <v>#VALUE!</v>
      </c>
      <c r="U604" s="96" t="e">
        <f aca="false">HLOOKUP("Wake Capable",#REF!,MATCH($A604,#REF!,0),FALSE())</f>
        <v>#VALUE!</v>
      </c>
      <c r="V604" s="96" t="e">
        <f aca="false">HLOOKUP("Strap",#REF!,MATCH($A604,#REF!,0),FALSE())</f>
        <v>#VALUE!</v>
      </c>
      <c r="W604" s="96"/>
      <c r="X604" s="96"/>
      <c r="Y604" s="96"/>
      <c r="Z604" s="95"/>
      <c r="AA604" s="95" t="e">
        <f aca="false">HLOOKUP("Pad type",#REF!,MATCH($A604,#REF!,0),FALSE())</f>
        <v>#VALUE!</v>
      </c>
      <c r="AB604" s="100"/>
      <c r="AC604" s="100" t="e">
        <f aca="false">HLOOKUP("POR Pin State",#REF!,MATCH($A604,#REF!,0),FALSE())</f>
        <v>#VALUE!</v>
      </c>
      <c r="AD604" s="186"/>
      <c r="AE604" s="187"/>
      <c r="AF604" s="187"/>
      <c r="AG604" s="187"/>
      <c r="AH604" s="188"/>
      <c r="AI604" s="188"/>
      <c r="AJ604" s="189"/>
      <c r="AK604" s="189"/>
      <c r="AL604" s="189"/>
      <c r="AM604" s="189"/>
      <c r="AN604" s="189"/>
      <c r="AO604" s="189"/>
      <c r="AP604" s="189"/>
      <c r="AQ604" s="194" t="s">
        <v>1391</v>
      </c>
      <c r="AR604" s="104"/>
      <c r="AS604" s="104"/>
      <c r="AT604" s="104"/>
      <c r="AU604" s="104"/>
      <c r="AV604" s="104"/>
      <c r="AW604" s="104"/>
      <c r="AX604" s="104"/>
      <c r="AY604" s="104"/>
      <c r="AZ604" s="104"/>
      <c r="BA604" s="104"/>
      <c r="BB604" s="162"/>
      <c r="BC604" s="104"/>
      <c r="BD604" s="214"/>
      <c r="BE604" s="213" t="s">
        <v>1392</v>
      </c>
      <c r="BF604" s="108" t="e">
        <f aca="false">VLOOKUP($A604,#REF!, 34, FALSE())</f>
        <v>#VALUE!</v>
      </c>
      <c r="BG604" s="108" t="e">
        <f aca="false">VLOOKUP($A604,#REF!, 22, FALSE())</f>
        <v>#VALUE!</v>
      </c>
      <c r="BH604" s="109"/>
    </row>
    <row r="605" s="193" customFormat="true" ht="12.75" hidden="false" customHeight="true" outlineLevel="0" collapsed="false">
      <c r="A605" s="1" t="s">
        <v>1393</v>
      </c>
      <c r="B605" s="86" t="e">
        <f aca="false">VLOOKUP($A605,#REF!, 34, FALSE())</f>
        <v>#VALUE!</v>
      </c>
      <c r="C605" s="87" t="str">
        <f aca="false">CONCATENATE("unused_",A605)</f>
        <v>unused_DDR_XM0_B7A_CA4</v>
      </c>
      <c r="D605" s="88" t="e">
        <f aca="false">IF(LEN(VLOOKUP($A605,#REF!,8,FALSE())),LEFT(VLOOKUP($A605,#REF!,8,FALSE()),LEN(VLOOKUP($A605,#REF!,8,FALSE()))-2),"")</f>
        <v>#VALUE!</v>
      </c>
      <c r="E605" s="89" t="e">
        <f aca="false">IF(LEN(VLOOKUP($A605,#REF!,4,FALSE())),IF(INDEX(#REF!,MATCH($A605,#REF!,0),1),LEFT(VLOOKUP($A605,#REF!,4,FALSE()),LEN(VLOOKUP($A605,#REF!,4,FALSE()))-2),CONCATENATE(LEFT(VLOOKUP($A605,#REF!,4,FALSE()),LEN(VLOOKUP($A605,#REF!,4,FALSE()))-2),"*")),"")</f>
        <v>#VALUE!</v>
      </c>
      <c r="F605" s="90" t="e">
        <f aca="false">IF(LEN(VLOOKUP($A605,#REF!,5,FALSE())),IF(INDEX(#REF!,MATCH($A605,#REF!,0),2),LEFT(VLOOKUP($A605,#REF!,5,FALSE()),LEN(VLOOKUP($A605,#REF!,5,FALSE()))-2),CONCATENATE(LEFT(VLOOKUP($A605,#REF!,5,FALSE()),LEN(VLOOKUP($A605,#REF!,5,FALSE()))-2),"*")),"")</f>
        <v>#VALUE!</v>
      </c>
      <c r="G605" s="90" t="e">
        <f aca="false">IF(LEN(VLOOKUP($A605,#REF!,6,FALSE())),IF(INDEX(#REF!,MATCH($A605,#REF!,0),3),LEFT(VLOOKUP($A605,#REF!,6,FALSE()),LEN(VLOOKUP($A605,#REF!,6,FALSE()))-2),CONCATENATE(LEFT(VLOOKUP($A605,#REF!,6,FALSE()),LEN(VLOOKUP($A605,#REF!,6,FALSE()))-2),"*")),"")</f>
        <v>#VALUE!</v>
      </c>
      <c r="H605" s="91" t="e">
        <f aca="false">IF(LEN(VLOOKUP($A605,#REF!,7,FALSE())),IF(INDEX(#REF!,MATCH($A605,#REF!,0),4),LEFT(VLOOKUP($A605,#REF!,7,FALSE()),LEN(VLOOKUP($A605,#REF!,7,FALSE()))-2),CONCATENATE(LEFT(VLOOKUP($A605,#REF!,7,FALSE()),LEN(VLOOKUP($A605,#REF!,7,FALSE()))-2),"*")),"")</f>
        <v>#VALUE!</v>
      </c>
      <c r="I605" s="92" t="e">
        <f aca="false">IF(LEN(VLOOKUP($A605,#REF!,8,FALSE())),UPPER(RIGHT(VLOOKUP($A605,#REF!,8,FALSE()), 1)),"")</f>
        <v>#VALUE!</v>
      </c>
      <c r="J605" s="90" t="e">
        <f aca="false">IF(LEN(VLOOKUP($A605,#REF!,4,FALSE())),UPPER(RIGHT(VLOOKUP($A605,#REF!,4,FALSE()), 1)),"")</f>
        <v>#VALUE!</v>
      </c>
      <c r="K605" s="90" t="e">
        <f aca="false">IF(LEN(VLOOKUP($A605,#REF!,5,FALSE())),UPPER(RIGHT(VLOOKUP($A605,#REF!,5,FALSE()), 1)),"")</f>
        <v>#VALUE!</v>
      </c>
      <c r="L605" s="90" t="e">
        <f aca="false">IF(LEN(VLOOKUP($A605,#REF!,6,FALSE())),UPPER(RIGHT(VLOOKUP($A605,#REF!,6,FALSE()), 1)),"")</f>
        <v>#VALUE!</v>
      </c>
      <c r="M605" s="91" t="e">
        <f aca="false">IF(LEN(VLOOKUP($A605,#REF!,7,FALSE())),UPPER(RIGHT(VLOOKUP($A605,#REF!,7,FALSE()), 1)),"")</f>
        <v>#VALUE!</v>
      </c>
      <c r="N605" s="185"/>
      <c r="O605" s="185"/>
      <c r="P605" s="185"/>
      <c r="Q605" s="185"/>
      <c r="R605" s="185"/>
      <c r="S605" s="100" t="e">
        <f aca="false">HLOOKUP("Device Tree Pin Name",#REF!,MATCH($A605,#REF!,0),FALSE())</f>
        <v>#VALUE!</v>
      </c>
      <c r="T605" s="95" t="e">
        <f aca="false">HLOOKUP("power rail",#REF!,MATCH($A605,#REF!,0),FALSE())</f>
        <v>#VALUE!</v>
      </c>
      <c r="U605" s="96" t="e">
        <f aca="false">HLOOKUP("Wake Capable",#REF!,MATCH($A605,#REF!,0),FALSE())</f>
        <v>#VALUE!</v>
      </c>
      <c r="V605" s="96" t="e">
        <f aca="false">HLOOKUP("Strap",#REF!,MATCH($A605,#REF!,0),FALSE())</f>
        <v>#VALUE!</v>
      </c>
      <c r="W605" s="96"/>
      <c r="X605" s="96"/>
      <c r="Y605" s="96"/>
      <c r="Z605" s="95"/>
      <c r="AA605" s="95" t="e">
        <f aca="false">HLOOKUP("Pad type",#REF!,MATCH($A605,#REF!,0),FALSE())</f>
        <v>#VALUE!</v>
      </c>
      <c r="AB605" s="100"/>
      <c r="AC605" s="100" t="e">
        <f aca="false">HLOOKUP("POR Pin State",#REF!,MATCH($A605,#REF!,0),FALSE())</f>
        <v>#VALUE!</v>
      </c>
      <c r="AD605" s="186"/>
      <c r="AE605" s="187"/>
      <c r="AF605" s="187"/>
      <c r="AG605" s="187"/>
      <c r="AH605" s="188"/>
      <c r="AI605" s="188"/>
      <c r="AJ605" s="189"/>
      <c r="AK605" s="189"/>
      <c r="AL605" s="189"/>
      <c r="AM605" s="189"/>
      <c r="AN605" s="189"/>
      <c r="AO605" s="189"/>
      <c r="AP605" s="189"/>
      <c r="AQ605" s="194" t="s">
        <v>1394</v>
      </c>
      <c r="AR605" s="104"/>
      <c r="AS605" s="104"/>
      <c r="AT605" s="104"/>
      <c r="AU605" s="104"/>
      <c r="AV605" s="104"/>
      <c r="AW605" s="104"/>
      <c r="AX605" s="104"/>
      <c r="AY605" s="104"/>
      <c r="AZ605" s="104"/>
      <c r="BA605" s="104"/>
      <c r="BB605" s="162"/>
      <c r="BC605" s="104"/>
      <c r="BD605" s="214"/>
      <c r="BE605" s="213" t="s">
        <v>1395</v>
      </c>
      <c r="BF605" s="108" t="e">
        <f aca="false">VLOOKUP($A605,#REF!, 34, FALSE())</f>
        <v>#VALUE!</v>
      </c>
      <c r="BG605" s="108" t="e">
        <f aca="false">VLOOKUP($A605,#REF!, 22, FALSE())</f>
        <v>#VALUE!</v>
      </c>
      <c r="BH605" s="109"/>
    </row>
    <row r="606" s="193" customFormat="true" ht="12.75" hidden="false" customHeight="true" outlineLevel="0" collapsed="false">
      <c r="A606" s="1" t="s">
        <v>1396</v>
      </c>
      <c r="B606" s="86" t="e">
        <f aca="false">VLOOKUP($A606,#REF!, 34, FALSE())</f>
        <v>#VALUE!</v>
      </c>
      <c r="C606" s="87" t="str">
        <f aca="false">CONCATENATE("unused_",A606)</f>
        <v>unused_DDR_XM0_B7A_CA5</v>
      </c>
      <c r="D606" s="88" t="e">
        <f aca="false">IF(LEN(VLOOKUP($A606,#REF!,8,FALSE())),LEFT(VLOOKUP($A606,#REF!,8,FALSE()),LEN(VLOOKUP($A606,#REF!,8,FALSE()))-2),"")</f>
        <v>#VALUE!</v>
      </c>
      <c r="E606" s="89" t="e">
        <f aca="false">IF(LEN(VLOOKUP($A606,#REF!,4,FALSE())),IF(INDEX(#REF!,MATCH($A606,#REF!,0),1),LEFT(VLOOKUP($A606,#REF!,4,FALSE()),LEN(VLOOKUP($A606,#REF!,4,FALSE()))-2),CONCATENATE(LEFT(VLOOKUP($A606,#REF!,4,FALSE()),LEN(VLOOKUP($A606,#REF!,4,FALSE()))-2),"*")),"")</f>
        <v>#VALUE!</v>
      </c>
      <c r="F606" s="90" t="e">
        <f aca="false">IF(LEN(VLOOKUP($A606,#REF!,5,FALSE())),IF(INDEX(#REF!,MATCH($A606,#REF!,0),2),LEFT(VLOOKUP($A606,#REF!,5,FALSE()),LEN(VLOOKUP($A606,#REF!,5,FALSE()))-2),CONCATENATE(LEFT(VLOOKUP($A606,#REF!,5,FALSE()),LEN(VLOOKUP($A606,#REF!,5,FALSE()))-2),"*")),"")</f>
        <v>#VALUE!</v>
      </c>
      <c r="G606" s="90" t="e">
        <f aca="false">IF(LEN(VLOOKUP($A606,#REF!,6,FALSE())),IF(INDEX(#REF!,MATCH($A606,#REF!,0),3),LEFT(VLOOKUP($A606,#REF!,6,FALSE()),LEN(VLOOKUP($A606,#REF!,6,FALSE()))-2),CONCATENATE(LEFT(VLOOKUP($A606,#REF!,6,FALSE()),LEN(VLOOKUP($A606,#REF!,6,FALSE()))-2),"*")),"")</f>
        <v>#VALUE!</v>
      </c>
      <c r="H606" s="91" t="e">
        <f aca="false">IF(LEN(VLOOKUP($A606,#REF!,7,FALSE())),IF(INDEX(#REF!,MATCH($A606,#REF!,0),4),LEFT(VLOOKUP($A606,#REF!,7,FALSE()),LEN(VLOOKUP($A606,#REF!,7,FALSE()))-2),CONCATENATE(LEFT(VLOOKUP($A606,#REF!,7,FALSE()),LEN(VLOOKUP($A606,#REF!,7,FALSE()))-2),"*")),"")</f>
        <v>#VALUE!</v>
      </c>
      <c r="I606" s="92" t="e">
        <f aca="false">IF(LEN(VLOOKUP($A606,#REF!,8,FALSE())),UPPER(RIGHT(VLOOKUP($A606,#REF!,8,FALSE()), 1)),"")</f>
        <v>#VALUE!</v>
      </c>
      <c r="J606" s="90" t="e">
        <f aca="false">IF(LEN(VLOOKUP($A606,#REF!,4,FALSE())),UPPER(RIGHT(VLOOKUP($A606,#REF!,4,FALSE()), 1)),"")</f>
        <v>#VALUE!</v>
      </c>
      <c r="K606" s="90" t="e">
        <f aca="false">IF(LEN(VLOOKUP($A606,#REF!,5,FALSE())),UPPER(RIGHT(VLOOKUP($A606,#REF!,5,FALSE()), 1)),"")</f>
        <v>#VALUE!</v>
      </c>
      <c r="L606" s="90" t="e">
        <f aca="false">IF(LEN(VLOOKUP($A606,#REF!,6,FALSE())),UPPER(RIGHT(VLOOKUP($A606,#REF!,6,FALSE()), 1)),"")</f>
        <v>#VALUE!</v>
      </c>
      <c r="M606" s="91" t="e">
        <f aca="false">IF(LEN(VLOOKUP($A606,#REF!,7,FALSE())),UPPER(RIGHT(VLOOKUP($A606,#REF!,7,FALSE()), 1)),"")</f>
        <v>#VALUE!</v>
      </c>
      <c r="N606" s="185"/>
      <c r="O606" s="185"/>
      <c r="P606" s="185"/>
      <c r="Q606" s="185"/>
      <c r="R606" s="185"/>
      <c r="S606" s="100" t="e">
        <f aca="false">HLOOKUP("Device Tree Pin Name",#REF!,MATCH($A606,#REF!,0),FALSE())</f>
        <v>#VALUE!</v>
      </c>
      <c r="T606" s="95" t="e">
        <f aca="false">HLOOKUP("power rail",#REF!,MATCH($A606,#REF!,0),FALSE())</f>
        <v>#VALUE!</v>
      </c>
      <c r="U606" s="96" t="e">
        <f aca="false">HLOOKUP("Wake Capable",#REF!,MATCH($A606,#REF!,0),FALSE())</f>
        <v>#VALUE!</v>
      </c>
      <c r="V606" s="96" t="e">
        <f aca="false">HLOOKUP("Strap",#REF!,MATCH($A606,#REF!,0),FALSE())</f>
        <v>#VALUE!</v>
      </c>
      <c r="W606" s="96"/>
      <c r="X606" s="96"/>
      <c r="Y606" s="96"/>
      <c r="Z606" s="95"/>
      <c r="AA606" s="95" t="e">
        <f aca="false">HLOOKUP("Pad type",#REF!,MATCH($A606,#REF!,0),FALSE())</f>
        <v>#VALUE!</v>
      </c>
      <c r="AB606" s="100"/>
      <c r="AC606" s="100" t="e">
        <f aca="false">HLOOKUP("POR Pin State",#REF!,MATCH($A606,#REF!,0),FALSE())</f>
        <v>#VALUE!</v>
      </c>
      <c r="AD606" s="186"/>
      <c r="AE606" s="187"/>
      <c r="AF606" s="187"/>
      <c r="AG606" s="187"/>
      <c r="AH606" s="188"/>
      <c r="AI606" s="188"/>
      <c r="AJ606" s="189"/>
      <c r="AK606" s="189"/>
      <c r="AL606" s="189"/>
      <c r="AM606" s="189"/>
      <c r="AN606" s="189"/>
      <c r="AO606" s="189"/>
      <c r="AP606" s="189"/>
      <c r="AQ606" s="194" t="s">
        <v>1397</v>
      </c>
      <c r="AR606" s="104"/>
      <c r="AS606" s="104"/>
      <c r="AT606" s="104"/>
      <c r="AU606" s="104"/>
      <c r="AV606" s="104"/>
      <c r="AW606" s="104"/>
      <c r="AX606" s="104"/>
      <c r="AY606" s="104"/>
      <c r="AZ606" s="104"/>
      <c r="BA606" s="104"/>
      <c r="BB606" s="162"/>
      <c r="BC606" s="104"/>
      <c r="BD606" s="214"/>
      <c r="BE606" s="213" t="s">
        <v>1398</v>
      </c>
      <c r="BF606" s="108" t="e">
        <f aca="false">VLOOKUP($A606,#REF!, 34, FALSE())</f>
        <v>#VALUE!</v>
      </c>
      <c r="BG606" s="108" t="e">
        <f aca="false">VLOOKUP($A606,#REF!, 22, FALSE())</f>
        <v>#VALUE!</v>
      </c>
      <c r="BH606" s="109"/>
    </row>
    <row r="607" s="193" customFormat="true" ht="12.75" hidden="false" customHeight="true" outlineLevel="0" collapsed="false">
      <c r="A607" s="133" t="s">
        <v>1399</v>
      </c>
      <c r="B607" s="86" t="e">
        <f aca="false">VLOOKUP($A607,#REF!, 34, FALSE())</f>
        <v>#VALUE!</v>
      </c>
      <c r="C607" s="87" t="str">
        <f aca="false">CONCATENATE("unused_",A607)</f>
        <v>unused_DDR_XM0_B7A_CA6</v>
      </c>
      <c r="D607" s="88" t="e">
        <f aca="false">IF(LEN(VLOOKUP($A607,#REF!,8,FALSE())),LEFT(VLOOKUP($A607,#REF!,8,FALSE()),LEN(VLOOKUP($A607,#REF!,8,FALSE()))-2),"")</f>
        <v>#VALUE!</v>
      </c>
      <c r="E607" s="89" t="e">
        <f aca="false">IF(LEN(VLOOKUP($A607,#REF!,4,FALSE())),IF(INDEX(#REF!,MATCH($A607,#REF!,0),1),LEFT(VLOOKUP($A607,#REF!,4,FALSE()),LEN(VLOOKUP($A607,#REF!,4,FALSE()))-2),CONCATENATE(LEFT(VLOOKUP($A607,#REF!,4,FALSE()),LEN(VLOOKUP($A607,#REF!,4,FALSE()))-2),"*")),"")</f>
        <v>#VALUE!</v>
      </c>
      <c r="F607" s="90" t="e">
        <f aca="false">IF(LEN(VLOOKUP($A607,#REF!,5,FALSE())),IF(INDEX(#REF!,MATCH($A607,#REF!,0),2),LEFT(VLOOKUP($A607,#REF!,5,FALSE()),LEN(VLOOKUP($A607,#REF!,5,FALSE()))-2),CONCATENATE(LEFT(VLOOKUP($A607,#REF!,5,FALSE()),LEN(VLOOKUP($A607,#REF!,5,FALSE()))-2),"*")),"")</f>
        <v>#VALUE!</v>
      </c>
      <c r="G607" s="90" t="e">
        <f aca="false">IF(LEN(VLOOKUP($A607,#REF!,6,FALSE())),IF(INDEX(#REF!,MATCH($A607,#REF!,0),3),LEFT(VLOOKUP($A607,#REF!,6,FALSE()),LEN(VLOOKUP($A607,#REF!,6,FALSE()))-2),CONCATENATE(LEFT(VLOOKUP($A607,#REF!,6,FALSE()),LEN(VLOOKUP($A607,#REF!,6,FALSE()))-2),"*")),"")</f>
        <v>#VALUE!</v>
      </c>
      <c r="H607" s="91" t="e">
        <f aca="false">IF(LEN(VLOOKUP($A607,#REF!,7,FALSE())),IF(INDEX(#REF!,MATCH($A607,#REF!,0),4),LEFT(VLOOKUP($A607,#REF!,7,FALSE()),LEN(VLOOKUP($A607,#REF!,7,FALSE()))-2),CONCATENATE(LEFT(VLOOKUP($A607,#REF!,7,FALSE()),LEN(VLOOKUP($A607,#REF!,7,FALSE()))-2),"*")),"")</f>
        <v>#VALUE!</v>
      </c>
      <c r="I607" s="92" t="e">
        <f aca="false">IF(LEN(VLOOKUP($A607,#REF!,8,FALSE())),UPPER(RIGHT(VLOOKUP($A607,#REF!,8,FALSE()), 1)),"")</f>
        <v>#VALUE!</v>
      </c>
      <c r="J607" s="90" t="e">
        <f aca="false">IF(LEN(VLOOKUP($A607,#REF!,4,FALSE())),UPPER(RIGHT(VLOOKUP($A607,#REF!,4,FALSE()), 1)),"")</f>
        <v>#VALUE!</v>
      </c>
      <c r="K607" s="90" t="e">
        <f aca="false">IF(LEN(VLOOKUP($A607,#REF!,5,FALSE())),UPPER(RIGHT(VLOOKUP($A607,#REF!,5,FALSE()), 1)),"")</f>
        <v>#VALUE!</v>
      </c>
      <c r="L607" s="90" t="e">
        <f aca="false">IF(LEN(VLOOKUP($A607,#REF!,6,FALSE())),UPPER(RIGHT(VLOOKUP($A607,#REF!,6,FALSE()), 1)),"")</f>
        <v>#VALUE!</v>
      </c>
      <c r="M607" s="91" t="e">
        <f aca="false">IF(LEN(VLOOKUP($A607,#REF!,7,FALSE())),UPPER(RIGHT(VLOOKUP($A607,#REF!,7,FALSE()), 1)),"")</f>
        <v>#VALUE!</v>
      </c>
      <c r="N607" s="185"/>
      <c r="O607" s="185"/>
      <c r="P607" s="185"/>
      <c r="Q607" s="185"/>
      <c r="R607" s="185"/>
      <c r="S607" s="100" t="e">
        <f aca="false">HLOOKUP("Device Tree Pin Name",#REF!,MATCH($A607,#REF!,0),FALSE())</f>
        <v>#VALUE!</v>
      </c>
      <c r="T607" s="95" t="e">
        <f aca="false">HLOOKUP("power rail",#REF!,MATCH($A607,#REF!,0),FALSE())</f>
        <v>#VALUE!</v>
      </c>
      <c r="U607" s="96" t="e">
        <f aca="false">HLOOKUP("Wake Capable",#REF!,MATCH($A607,#REF!,0),FALSE())</f>
        <v>#VALUE!</v>
      </c>
      <c r="V607" s="96" t="e">
        <f aca="false">HLOOKUP("Strap",#REF!,MATCH($A607,#REF!,0),FALSE())</f>
        <v>#VALUE!</v>
      </c>
      <c r="W607" s="96"/>
      <c r="X607" s="96"/>
      <c r="Y607" s="96"/>
      <c r="Z607" s="95"/>
      <c r="AA607" s="95" t="e">
        <f aca="false">HLOOKUP("Pad type",#REF!,MATCH($A607,#REF!,0),FALSE())</f>
        <v>#VALUE!</v>
      </c>
      <c r="AB607" s="100"/>
      <c r="AC607" s="100" t="e">
        <f aca="false">HLOOKUP("POR Pin State",#REF!,MATCH($A607,#REF!,0),FALSE())</f>
        <v>#VALUE!</v>
      </c>
      <c r="AD607" s="186"/>
      <c r="AE607" s="187"/>
      <c r="AF607" s="187"/>
      <c r="AG607" s="187"/>
      <c r="AH607" s="188"/>
      <c r="AI607" s="188"/>
      <c r="AJ607" s="189"/>
      <c r="AK607" s="189"/>
      <c r="AL607" s="189"/>
      <c r="AM607" s="189"/>
      <c r="AN607" s="189"/>
      <c r="AO607" s="189"/>
      <c r="AP607" s="189"/>
      <c r="AQ607" s="194" t="s">
        <v>1400</v>
      </c>
      <c r="AR607" s="104"/>
      <c r="AS607" s="104"/>
      <c r="AT607" s="104"/>
      <c r="AU607" s="104"/>
      <c r="AV607" s="104"/>
      <c r="AW607" s="104"/>
      <c r="AX607" s="104"/>
      <c r="AY607" s="104"/>
      <c r="AZ607" s="104"/>
      <c r="BA607" s="104"/>
      <c r="BB607" s="162"/>
      <c r="BC607" s="104"/>
      <c r="BD607" s="214"/>
      <c r="BE607" s="213" t="s">
        <v>1401</v>
      </c>
      <c r="BF607" s="108" t="e">
        <f aca="false">VLOOKUP($A607,#REF!, 34, FALSE())</f>
        <v>#VALUE!</v>
      </c>
      <c r="BG607" s="108" t="e">
        <f aca="false">VLOOKUP($A607,#REF!, 22, FALSE())</f>
        <v>#VALUE!</v>
      </c>
      <c r="BH607" s="109"/>
    </row>
    <row r="608" s="193" customFormat="true" ht="12.75" hidden="false" customHeight="true" outlineLevel="0" collapsed="false">
      <c r="A608" s="133" t="s">
        <v>1402</v>
      </c>
      <c r="B608" s="86" t="e">
        <f aca="false">VLOOKUP($A608,#REF!, 34, FALSE())</f>
        <v>#VALUE!</v>
      </c>
      <c r="C608" s="87" t="str">
        <f aca="false">CONCATENATE("unused_",A608)</f>
        <v>unused_DDR_XM0_B7B_CA0</v>
      </c>
      <c r="D608" s="88" t="e">
        <f aca="false">IF(LEN(VLOOKUP($A608,#REF!,8,FALSE())),LEFT(VLOOKUP($A608,#REF!,8,FALSE()),LEN(VLOOKUP($A608,#REF!,8,FALSE()))-2),"")</f>
        <v>#VALUE!</v>
      </c>
      <c r="E608" s="89" t="e">
        <f aca="false">IF(LEN(VLOOKUP($A608,#REF!,4,FALSE())),IF(INDEX(#REF!,MATCH($A608,#REF!,0),1),LEFT(VLOOKUP($A608,#REF!,4,FALSE()),LEN(VLOOKUP($A608,#REF!,4,FALSE()))-2),CONCATENATE(LEFT(VLOOKUP($A608,#REF!,4,FALSE()),LEN(VLOOKUP($A608,#REF!,4,FALSE()))-2),"*")),"")</f>
        <v>#VALUE!</v>
      </c>
      <c r="F608" s="90" t="e">
        <f aca="false">IF(LEN(VLOOKUP($A608,#REF!,5,FALSE())),IF(INDEX(#REF!,MATCH($A608,#REF!,0),2),LEFT(VLOOKUP($A608,#REF!,5,FALSE()),LEN(VLOOKUP($A608,#REF!,5,FALSE()))-2),CONCATENATE(LEFT(VLOOKUP($A608,#REF!,5,FALSE()),LEN(VLOOKUP($A608,#REF!,5,FALSE()))-2),"*")),"")</f>
        <v>#VALUE!</v>
      </c>
      <c r="G608" s="90" t="e">
        <f aca="false">IF(LEN(VLOOKUP($A608,#REF!,6,FALSE())),IF(INDEX(#REF!,MATCH($A608,#REF!,0),3),LEFT(VLOOKUP($A608,#REF!,6,FALSE()),LEN(VLOOKUP($A608,#REF!,6,FALSE()))-2),CONCATENATE(LEFT(VLOOKUP($A608,#REF!,6,FALSE()),LEN(VLOOKUP($A608,#REF!,6,FALSE()))-2),"*")),"")</f>
        <v>#VALUE!</v>
      </c>
      <c r="H608" s="91" t="e">
        <f aca="false">IF(LEN(VLOOKUP($A608,#REF!,7,FALSE())),IF(INDEX(#REF!,MATCH($A608,#REF!,0),4),LEFT(VLOOKUP($A608,#REF!,7,FALSE()),LEN(VLOOKUP($A608,#REF!,7,FALSE()))-2),CONCATENATE(LEFT(VLOOKUP($A608,#REF!,7,FALSE()),LEN(VLOOKUP($A608,#REF!,7,FALSE()))-2),"*")),"")</f>
        <v>#VALUE!</v>
      </c>
      <c r="I608" s="92" t="e">
        <f aca="false">IF(LEN(VLOOKUP($A608,#REF!,8,FALSE())),UPPER(RIGHT(VLOOKUP($A608,#REF!,8,FALSE()), 1)),"")</f>
        <v>#VALUE!</v>
      </c>
      <c r="J608" s="90" t="e">
        <f aca="false">IF(LEN(VLOOKUP($A608,#REF!,4,FALSE())),UPPER(RIGHT(VLOOKUP($A608,#REF!,4,FALSE()), 1)),"")</f>
        <v>#VALUE!</v>
      </c>
      <c r="K608" s="90" t="e">
        <f aca="false">IF(LEN(VLOOKUP($A608,#REF!,5,FALSE())),UPPER(RIGHT(VLOOKUP($A608,#REF!,5,FALSE()), 1)),"")</f>
        <v>#VALUE!</v>
      </c>
      <c r="L608" s="90" t="e">
        <f aca="false">IF(LEN(VLOOKUP($A608,#REF!,6,FALSE())),UPPER(RIGHT(VLOOKUP($A608,#REF!,6,FALSE()), 1)),"")</f>
        <v>#VALUE!</v>
      </c>
      <c r="M608" s="91" t="e">
        <f aca="false">IF(LEN(VLOOKUP($A608,#REF!,7,FALSE())),UPPER(RIGHT(VLOOKUP($A608,#REF!,7,FALSE()), 1)),"")</f>
        <v>#VALUE!</v>
      </c>
      <c r="N608" s="185"/>
      <c r="O608" s="185"/>
      <c r="P608" s="185"/>
      <c r="Q608" s="185"/>
      <c r="R608" s="185"/>
      <c r="S608" s="100" t="e">
        <f aca="false">HLOOKUP("Device Tree Pin Name",#REF!,MATCH($A608,#REF!,0),FALSE())</f>
        <v>#VALUE!</v>
      </c>
      <c r="T608" s="95" t="e">
        <f aca="false">HLOOKUP("power rail",#REF!,MATCH($A608,#REF!,0),FALSE())</f>
        <v>#VALUE!</v>
      </c>
      <c r="U608" s="96" t="e">
        <f aca="false">HLOOKUP("Wake Capable",#REF!,MATCH($A608,#REF!,0),FALSE())</f>
        <v>#VALUE!</v>
      </c>
      <c r="V608" s="96" t="e">
        <f aca="false">HLOOKUP("Strap",#REF!,MATCH($A608,#REF!,0),FALSE())</f>
        <v>#VALUE!</v>
      </c>
      <c r="W608" s="96"/>
      <c r="X608" s="96"/>
      <c r="Y608" s="96"/>
      <c r="Z608" s="95"/>
      <c r="AA608" s="95" t="e">
        <f aca="false">HLOOKUP("Pad type",#REF!,MATCH($A608,#REF!,0),FALSE())</f>
        <v>#VALUE!</v>
      </c>
      <c r="AB608" s="100"/>
      <c r="AC608" s="100" t="e">
        <f aca="false">HLOOKUP("POR Pin State",#REF!,MATCH($A608,#REF!,0),FALSE())</f>
        <v>#VALUE!</v>
      </c>
      <c r="AD608" s="186"/>
      <c r="AE608" s="187"/>
      <c r="AF608" s="187"/>
      <c r="AG608" s="187"/>
      <c r="AH608" s="188"/>
      <c r="AI608" s="188"/>
      <c r="AJ608" s="189"/>
      <c r="AK608" s="189"/>
      <c r="AL608" s="189"/>
      <c r="AM608" s="189"/>
      <c r="AN608" s="189"/>
      <c r="AO608" s="189"/>
      <c r="AP608" s="189"/>
      <c r="AQ608" s="194" t="s">
        <v>1403</v>
      </c>
      <c r="AR608" s="104"/>
      <c r="AS608" s="104"/>
      <c r="AT608" s="104"/>
      <c r="AU608" s="104"/>
      <c r="AV608" s="104"/>
      <c r="AW608" s="104"/>
      <c r="AX608" s="104"/>
      <c r="AY608" s="104"/>
      <c r="AZ608" s="104"/>
      <c r="BA608" s="104"/>
      <c r="BB608" s="162"/>
      <c r="BC608" s="104"/>
      <c r="BD608" s="214"/>
      <c r="BE608" s="213" t="s">
        <v>1404</v>
      </c>
      <c r="BF608" s="108" t="e">
        <f aca="false">VLOOKUP($A608,#REF!, 34, FALSE())</f>
        <v>#VALUE!</v>
      </c>
      <c r="BG608" s="108" t="e">
        <f aca="false">VLOOKUP($A608,#REF!, 22, FALSE())</f>
        <v>#VALUE!</v>
      </c>
      <c r="BH608" s="109"/>
    </row>
    <row r="609" s="193" customFormat="true" ht="12.75" hidden="false" customHeight="true" outlineLevel="0" collapsed="false">
      <c r="A609" s="133" t="s">
        <v>1405</v>
      </c>
      <c r="B609" s="86" t="e">
        <f aca="false">VLOOKUP($A609,#REF!, 34, FALSE())</f>
        <v>#VALUE!</v>
      </c>
      <c r="C609" s="87" t="str">
        <f aca="false">CONCATENATE("unused_",A609)</f>
        <v>unused_DDR_XM0_B7B_CA1</v>
      </c>
      <c r="D609" s="88" t="e">
        <f aca="false">IF(LEN(VLOOKUP($A609,#REF!,8,FALSE())),LEFT(VLOOKUP($A609,#REF!,8,FALSE()),LEN(VLOOKUP($A609,#REF!,8,FALSE()))-2),"")</f>
        <v>#VALUE!</v>
      </c>
      <c r="E609" s="89" t="e">
        <f aca="false">IF(LEN(VLOOKUP($A609,#REF!,4,FALSE())),IF(INDEX(#REF!,MATCH($A609,#REF!,0),1),LEFT(VLOOKUP($A609,#REF!,4,FALSE()),LEN(VLOOKUP($A609,#REF!,4,FALSE()))-2),CONCATENATE(LEFT(VLOOKUP($A609,#REF!,4,FALSE()),LEN(VLOOKUP($A609,#REF!,4,FALSE()))-2),"*")),"")</f>
        <v>#VALUE!</v>
      </c>
      <c r="F609" s="90" t="e">
        <f aca="false">IF(LEN(VLOOKUP($A609,#REF!,5,FALSE())),IF(INDEX(#REF!,MATCH($A609,#REF!,0),2),LEFT(VLOOKUP($A609,#REF!,5,FALSE()),LEN(VLOOKUP($A609,#REF!,5,FALSE()))-2),CONCATENATE(LEFT(VLOOKUP($A609,#REF!,5,FALSE()),LEN(VLOOKUP($A609,#REF!,5,FALSE()))-2),"*")),"")</f>
        <v>#VALUE!</v>
      </c>
      <c r="G609" s="90" t="e">
        <f aca="false">IF(LEN(VLOOKUP($A609,#REF!,6,FALSE())),IF(INDEX(#REF!,MATCH($A609,#REF!,0),3),LEFT(VLOOKUP($A609,#REF!,6,FALSE()),LEN(VLOOKUP($A609,#REF!,6,FALSE()))-2),CONCATENATE(LEFT(VLOOKUP($A609,#REF!,6,FALSE()),LEN(VLOOKUP($A609,#REF!,6,FALSE()))-2),"*")),"")</f>
        <v>#VALUE!</v>
      </c>
      <c r="H609" s="91" t="e">
        <f aca="false">IF(LEN(VLOOKUP($A609,#REF!,7,FALSE())),IF(INDEX(#REF!,MATCH($A609,#REF!,0),4),LEFT(VLOOKUP($A609,#REF!,7,FALSE()),LEN(VLOOKUP($A609,#REF!,7,FALSE()))-2),CONCATENATE(LEFT(VLOOKUP($A609,#REF!,7,FALSE()),LEN(VLOOKUP($A609,#REF!,7,FALSE()))-2),"*")),"")</f>
        <v>#VALUE!</v>
      </c>
      <c r="I609" s="92" t="e">
        <f aca="false">IF(LEN(VLOOKUP($A609,#REF!,8,FALSE())),UPPER(RIGHT(VLOOKUP($A609,#REF!,8,FALSE()), 1)),"")</f>
        <v>#VALUE!</v>
      </c>
      <c r="J609" s="90" t="e">
        <f aca="false">IF(LEN(VLOOKUP($A609,#REF!,4,FALSE())),UPPER(RIGHT(VLOOKUP($A609,#REF!,4,FALSE()), 1)),"")</f>
        <v>#VALUE!</v>
      </c>
      <c r="K609" s="90" t="e">
        <f aca="false">IF(LEN(VLOOKUP($A609,#REF!,5,FALSE())),UPPER(RIGHT(VLOOKUP($A609,#REF!,5,FALSE()), 1)),"")</f>
        <v>#VALUE!</v>
      </c>
      <c r="L609" s="90" t="e">
        <f aca="false">IF(LEN(VLOOKUP($A609,#REF!,6,FALSE())),UPPER(RIGHT(VLOOKUP($A609,#REF!,6,FALSE()), 1)),"")</f>
        <v>#VALUE!</v>
      </c>
      <c r="M609" s="91" t="e">
        <f aca="false">IF(LEN(VLOOKUP($A609,#REF!,7,FALSE())),UPPER(RIGHT(VLOOKUP($A609,#REF!,7,FALSE()), 1)),"")</f>
        <v>#VALUE!</v>
      </c>
      <c r="N609" s="185"/>
      <c r="O609" s="185"/>
      <c r="P609" s="185"/>
      <c r="Q609" s="185"/>
      <c r="R609" s="185"/>
      <c r="S609" s="100" t="e">
        <f aca="false">HLOOKUP("Device Tree Pin Name",#REF!,MATCH($A609,#REF!,0),FALSE())</f>
        <v>#VALUE!</v>
      </c>
      <c r="T609" s="95" t="e">
        <f aca="false">HLOOKUP("power rail",#REF!,MATCH($A609,#REF!,0),FALSE())</f>
        <v>#VALUE!</v>
      </c>
      <c r="U609" s="96" t="e">
        <f aca="false">HLOOKUP("Wake Capable",#REF!,MATCH($A609,#REF!,0),FALSE())</f>
        <v>#VALUE!</v>
      </c>
      <c r="V609" s="96" t="e">
        <f aca="false">HLOOKUP("Strap",#REF!,MATCH($A609,#REF!,0),FALSE())</f>
        <v>#VALUE!</v>
      </c>
      <c r="W609" s="96"/>
      <c r="X609" s="96"/>
      <c r="Y609" s="96"/>
      <c r="Z609" s="95"/>
      <c r="AA609" s="95" t="e">
        <f aca="false">HLOOKUP("Pad type",#REF!,MATCH($A609,#REF!,0),FALSE())</f>
        <v>#VALUE!</v>
      </c>
      <c r="AB609" s="100"/>
      <c r="AC609" s="100" t="e">
        <f aca="false">HLOOKUP("POR Pin State",#REF!,MATCH($A609,#REF!,0),FALSE())</f>
        <v>#VALUE!</v>
      </c>
      <c r="AD609" s="186"/>
      <c r="AE609" s="187"/>
      <c r="AF609" s="187"/>
      <c r="AG609" s="187"/>
      <c r="AH609" s="188"/>
      <c r="AI609" s="188"/>
      <c r="AJ609" s="189"/>
      <c r="AK609" s="189"/>
      <c r="AL609" s="189"/>
      <c r="AM609" s="189"/>
      <c r="AN609" s="189"/>
      <c r="AO609" s="189"/>
      <c r="AP609" s="189"/>
      <c r="AQ609" s="194" t="s">
        <v>1406</v>
      </c>
      <c r="AR609" s="104"/>
      <c r="AS609" s="104"/>
      <c r="AT609" s="104"/>
      <c r="AU609" s="104"/>
      <c r="AV609" s="104"/>
      <c r="AW609" s="104"/>
      <c r="AX609" s="104"/>
      <c r="AY609" s="104"/>
      <c r="AZ609" s="104"/>
      <c r="BA609" s="104"/>
      <c r="BB609" s="162"/>
      <c r="BC609" s="104"/>
      <c r="BD609" s="214"/>
      <c r="BE609" s="213" t="s">
        <v>1407</v>
      </c>
      <c r="BF609" s="108" t="e">
        <f aca="false">VLOOKUP($A609,#REF!, 34, FALSE())</f>
        <v>#VALUE!</v>
      </c>
      <c r="BG609" s="108" t="e">
        <f aca="false">VLOOKUP($A609,#REF!, 22, FALSE())</f>
        <v>#VALUE!</v>
      </c>
      <c r="BH609" s="109"/>
    </row>
    <row r="610" s="193" customFormat="true" ht="12.75" hidden="false" customHeight="true" outlineLevel="0" collapsed="false">
      <c r="A610" s="133" t="s">
        <v>1408</v>
      </c>
      <c r="B610" s="86" t="e">
        <f aca="false">VLOOKUP($A610,#REF!, 34, FALSE())</f>
        <v>#VALUE!</v>
      </c>
      <c r="C610" s="87" t="str">
        <f aca="false">CONCATENATE("unused_",A610)</f>
        <v>unused_DDR_XM0_B7B_CA2</v>
      </c>
      <c r="D610" s="88" t="e">
        <f aca="false">IF(LEN(VLOOKUP($A610,#REF!,8,FALSE())),LEFT(VLOOKUP($A610,#REF!,8,FALSE()),LEN(VLOOKUP($A610,#REF!,8,FALSE()))-2),"")</f>
        <v>#VALUE!</v>
      </c>
      <c r="E610" s="89" t="e">
        <f aca="false">IF(LEN(VLOOKUP($A610,#REF!,4,FALSE())),IF(INDEX(#REF!,MATCH($A610,#REF!,0),1),LEFT(VLOOKUP($A610,#REF!,4,FALSE()),LEN(VLOOKUP($A610,#REF!,4,FALSE()))-2),CONCATENATE(LEFT(VLOOKUP($A610,#REF!,4,FALSE()),LEN(VLOOKUP($A610,#REF!,4,FALSE()))-2),"*")),"")</f>
        <v>#VALUE!</v>
      </c>
      <c r="F610" s="90" t="e">
        <f aca="false">IF(LEN(VLOOKUP($A610,#REF!,5,FALSE())),IF(INDEX(#REF!,MATCH($A610,#REF!,0),2),LEFT(VLOOKUP($A610,#REF!,5,FALSE()),LEN(VLOOKUP($A610,#REF!,5,FALSE()))-2),CONCATENATE(LEFT(VLOOKUP($A610,#REF!,5,FALSE()),LEN(VLOOKUP($A610,#REF!,5,FALSE()))-2),"*")),"")</f>
        <v>#VALUE!</v>
      </c>
      <c r="G610" s="90" t="e">
        <f aca="false">IF(LEN(VLOOKUP($A610,#REF!,6,FALSE())),IF(INDEX(#REF!,MATCH($A610,#REF!,0),3),LEFT(VLOOKUP($A610,#REF!,6,FALSE()),LEN(VLOOKUP($A610,#REF!,6,FALSE()))-2),CONCATENATE(LEFT(VLOOKUP($A610,#REF!,6,FALSE()),LEN(VLOOKUP($A610,#REF!,6,FALSE()))-2),"*")),"")</f>
        <v>#VALUE!</v>
      </c>
      <c r="H610" s="91" t="e">
        <f aca="false">IF(LEN(VLOOKUP($A610,#REF!,7,FALSE())),IF(INDEX(#REF!,MATCH($A610,#REF!,0),4),LEFT(VLOOKUP($A610,#REF!,7,FALSE()),LEN(VLOOKUP($A610,#REF!,7,FALSE()))-2),CONCATENATE(LEFT(VLOOKUP($A610,#REF!,7,FALSE()),LEN(VLOOKUP($A610,#REF!,7,FALSE()))-2),"*")),"")</f>
        <v>#VALUE!</v>
      </c>
      <c r="I610" s="92" t="e">
        <f aca="false">IF(LEN(VLOOKUP($A610,#REF!,8,FALSE())),UPPER(RIGHT(VLOOKUP($A610,#REF!,8,FALSE()), 1)),"")</f>
        <v>#VALUE!</v>
      </c>
      <c r="J610" s="90" t="e">
        <f aca="false">IF(LEN(VLOOKUP($A610,#REF!,4,FALSE())),UPPER(RIGHT(VLOOKUP($A610,#REF!,4,FALSE()), 1)),"")</f>
        <v>#VALUE!</v>
      </c>
      <c r="K610" s="90" t="e">
        <f aca="false">IF(LEN(VLOOKUP($A610,#REF!,5,FALSE())),UPPER(RIGHT(VLOOKUP($A610,#REF!,5,FALSE()), 1)),"")</f>
        <v>#VALUE!</v>
      </c>
      <c r="L610" s="90" t="e">
        <f aca="false">IF(LEN(VLOOKUP($A610,#REF!,6,FALSE())),UPPER(RIGHT(VLOOKUP($A610,#REF!,6,FALSE()), 1)),"")</f>
        <v>#VALUE!</v>
      </c>
      <c r="M610" s="91" t="e">
        <f aca="false">IF(LEN(VLOOKUP($A610,#REF!,7,FALSE())),UPPER(RIGHT(VLOOKUP($A610,#REF!,7,FALSE()), 1)),"")</f>
        <v>#VALUE!</v>
      </c>
      <c r="N610" s="185"/>
      <c r="O610" s="185"/>
      <c r="P610" s="185"/>
      <c r="Q610" s="185"/>
      <c r="R610" s="185"/>
      <c r="S610" s="100" t="e">
        <f aca="false">HLOOKUP("Device Tree Pin Name",#REF!,MATCH($A610,#REF!,0),FALSE())</f>
        <v>#VALUE!</v>
      </c>
      <c r="T610" s="95" t="e">
        <f aca="false">HLOOKUP("power rail",#REF!,MATCH($A610,#REF!,0),FALSE())</f>
        <v>#VALUE!</v>
      </c>
      <c r="U610" s="96" t="e">
        <f aca="false">HLOOKUP("Wake Capable",#REF!,MATCH($A610,#REF!,0),FALSE())</f>
        <v>#VALUE!</v>
      </c>
      <c r="V610" s="96" t="e">
        <f aca="false">HLOOKUP("Strap",#REF!,MATCH($A610,#REF!,0),FALSE())</f>
        <v>#VALUE!</v>
      </c>
      <c r="W610" s="96"/>
      <c r="X610" s="96"/>
      <c r="Y610" s="96"/>
      <c r="Z610" s="95"/>
      <c r="AA610" s="95" t="e">
        <f aca="false">HLOOKUP("Pad type",#REF!,MATCH($A610,#REF!,0),FALSE())</f>
        <v>#VALUE!</v>
      </c>
      <c r="AB610" s="100"/>
      <c r="AC610" s="100" t="e">
        <f aca="false">HLOOKUP("POR Pin State",#REF!,MATCH($A610,#REF!,0),FALSE())</f>
        <v>#VALUE!</v>
      </c>
      <c r="AD610" s="186"/>
      <c r="AE610" s="187"/>
      <c r="AF610" s="187"/>
      <c r="AG610" s="187"/>
      <c r="AH610" s="188"/>
      <c r="AI610" s="188"/>
      <c r="AJ610" s="189"/>
      <c r="AK610" s="189"/>
      <c r="AL610" s="189"/>
      <c r="AM610" s="189"/>
      <c r="AN610" s="189"/>
      <c r="AO610" s="189"/>
      <c r="AP610" s="189"/>
      <c r="AQ610" s="194" t="s">
        <v>1409</v>
      </c>
      <c r="AR610" s="104"/>
      <c r="AS610" s="104"/>
      <c r="AT610" s="104"/>
      <c r="AU610" s="104"/>
      <c r="AV610" s="104"/>
      <c r="AW610" s="104"/>
      <c r="AX610" s="104"/>
      <c r="AY610" s="104"/>
      <c r="AZ610" s="104"/>
      <c r="BA610" s="104"/>
      <c r="BB610" s="162"/>
      <c r="BC610" s="104"/>
      <c r="BD610" s="214"/>
      <c r="BE610" s="213" t="s">
        <v>1410</v>
      </c>
      <c r="BF610" s="108" t="e">
        <f aca="false">VLOOKUP($A610,#REF!, 34, FALSE())</f>
        <v>#VALUE!</v>
      </c>
      <c r="BG610" s="108" t="e">
        <f aca="false">VLOOKUP($A610,#REF!, 22, FALSE())</f>
        <v>#VALUE!</v>
      </c>
      <c r="BH610" s="109"/>
    </row>
    <row r="611" s="193" customFormat="true" ht="12.75" hidden="false" customHeight="true" outlineLevel="0" collapsed="false">
      <c r="A611" s="133" t="s">
        <v>1411</v>
      </c>
      <c r="B611" s="86" t="e">
        <f aca="false">VLOOKUP($A611,#REF!, 34, FALSE())</f>
        <v>#VALUE!</v>
      </c>
      <c r="C611" s="87" t="str">
        <f aca="false">CONCATENATE("unused_",A611)</f>
        <v>unused_DDR_XM0_B7B_CA3</v>
      </c>
      <c r="D611" s="88" t="e">
        <f aca="false">IF(LEN(VLOOKUP($A611,#REF!,8,FALSE())),LEFT(VLOOKUP($A611,#REF!,8,FALSE()),LEN(VLOOKUP($A611,#REF!,8,FALSE()))-2),"")</f>
        <v>#VALUE!</v>
      </c>
      <c r="E611" s="89" t="e">
        <f aca="false">IF(LEN(VLOOKUP($A611,#REF!,4,FALSE())),IF(INDEX(#REF!,MATCH($A611,#REF!,0),1),LEFT(VLOOKUP($A611,#REF!,4,FALSE()),LEN(VLOOKUP($A611,#REF!,4,FALSE()))-2),CONCATENATE(LEFT(VLOOKUP($A611,#REF!,4,FALSE()),LEN(VLOOKUP($A611,#REF!,4,FALSE()))-2),"*")),"")</f>
        <v>#VALUE!</v>
      </c>
      <c r="F611" s="90" t="e">
        <f aca="false">IF(LEN(VLOOKUP($A611,#REF!,5,FALSE())),IF(INDEX(#REF!,MATCH($A611,#REF!,0),2),LEFT(VLOOKUP($A611,#REF!,5,FALSE()),LEN(VLOOKUP($A611,#REF!,5,FALSE()))-2),CONCATENATE(LEFT(VLOOKUP($A611,#REF!,5,FALSE()),LEN(VLOOKUP($A611,#REF!,5,FALSE()))-2),"*")),"")</f>
        <v>#VALUE!</v>
      </c>
      <c r="G611" s="90" t="e">
        <f aca="false">IF(LEN(VLOOKUP($A611,#REF!,6,FALSE())),IF(INDEX(#REF!,MATCH($A611,#REF!,0),3),LEFT(VLOOKUP($A611,#REF!,6,FALSE()),LEN(VLOOKUP($A611,#REF!,6,FALSE()))-2),CONCATENATE(LEFT(VLOOKUP($A611,#REF!,6,FALSE()),LEN(VLOOKUP($A611,#REF!,6,FALSE()))-2),"*")),"")</f>
        <v>#VALUE!</v>
      </c>
      <c r="H611" s="91" t="e">
        <f aca="false">IF(LEN(VLOOKUP($A611,#REF!,7,FALSE())),IF(INDEX(#REF!,MATCH($A611,#REF!,0),4),LEFT(VLOOKUP($A611,#REF!,7,FALSE()),LEN(VLOOKUP($A611,#REF!,7,FALSE()))-2),CONCATENATE(LEFT(VLOOKUP($A611,#REF!,7,FALSE()),LEN(VLOOKUP($A611,#REF!,7,FALSE()))-2),"*")),"")</f>
        <v>#VALUE!</v>
      </c>
      <c r="I611" s="92" t="e">
        <f aca="false">IF(LEN(VLOOKUP($A611,#REF!,8,FALSE())),UPPER(RIGHT(VLOOKUP($A611,#REF!,8,FALSE()), 1)),"")</f>
        <v>#VALUE!</v>
      </c>
      <c r="J611" s="90" t="e">
        <f aca="false">IF(LEN(VLOOKUP($A611,#REF!,4,FALSE())),UPPER(RIGHT(VLOOKUP($A611,#REF!,4,FALSE()), 1)),"")</f>
        <v>#VALUE!</v>
      </c>
      <c r="K611" s="90" t="e">
        <f aca="false">IF(LEN(VLOOKUP($A611,#REF!,5,FALSE())),UPPER(RIGHT(VLOOKUP($A611,#REF!,5,FALSE()), 1)),"")</f>
        <v>#VALUE!</v>
      </c>
      <c r="L611" s="90" t="e">
        <f aca="false">IF(LEN(VLOOKUP($A611,#REF!,6,FALSE())),UPPER(RIGHT(VLOOKUP($A611,#REF!,6,FALSE()), 1)),"")</f>
        <v>#VALUE!</v>
      </c>
      <c r="M611" s="91" t="e">
        <f aca="false">IF(LEN(VLOOKUP($A611,#REF!,7,FALSE())),UPPER(RIGHT(VLOOKUP($A611,#REF!,7,FALSE()), 1)),"")</f>
        <v>#VALUE!</v>
      </c>
      <c r="N611" s="185"/>
      <c r="O611" s="185"/>
      <c r="P611" s="185"/>
      <c r="Q611" s="185"/>
      <c r="R611" s="185"/>
      <c r="S611" s="100" t="e">
        <f aca="false">HLOOKUP("Device Tree Pin Name",#REF!,MATCH($A611,#REF!,0),FALSE())</f>
        <v>#VALUE!</v>
      </c>
      <c r="T611" s="95" t="e">
        <f aca="false">HLOOKUP("power rail",#REF!,MATCH($A611,#REF!,0),FALSE())</f>
        <v>#VALUE!</v>
      </c>
      <c r="U611" s="96" t="e">
        <f aca="false">HLOOKUP("Wake Capable",#REF!,MATCH($A611,#REF!,0),FALSE())</f>
        <v>#VALUE!</v>
      </c>
      <c r="V611" s="96" t="e">
        <f aca="false">HLOOKUP("Strap",#REF!,MATCH($A611,#REF!,0),FALSE())</f>
        <v>#VALUE!</v>
      </c>
      <c r="W611" s="96"/>
      <c r="X611" s="96"/>
      <c r="Y611" s="96"/>
      <c r="Z611" s="95"/>
      <c r="AA611" s="95" t="e">
        <f aca="false">HLOOKUP("Pad type",#REF!,MATCH($A611,#REF!,0),FALSE())</f>
        <v>#VALUE!</v>
      </c>
      <c r="AB611" s="100"/>
      <c r="AC611" s="100" t="e">
        <f aca="false">HLOOKUP("POR Pin State",#REF!,MATCH($A611,#REF!,0),FALSE())</f>
        <v>#VALUE!</v>
      </c>
      <c r="AD611" s="186"/>
      <c r="AE611" s="187"/>
      <c r="AF611" s="187"/>
      <c r="AG611" s="187"/>
      <c r="AH611" s="188"/>
      <c r="AI611" s="188"/>
      <c r="AJ611" s="189"/>
      <c r="AK611" s="189"/>
      <c r="AL611" s="189"/>
      <c r="AM611" s="189"/>
      <c r="AN611" s="189"/>
      <c r="AO611" s="189"/>
      <c r="AP611" s="189"/>
      <c r="AQ611" s="194" t="s">
        <v>1412</v>
      </c>
      <c r="AR611" s="104"/>
      <c r="AS611" s="104"/>
      <c r="AT611" s="104"/>
      <c r="AU611" s="104"/>
      <c r="AV611" s="104"/>
      <c r="AW611" s="104"/>
      <c r="AX611" s="104"/>
      <c r="AY611" s="104"/>
      <c r="AZ611" s="104"/>
      <c r="BA611" s="104"/>
      <c r="BB611" s="162"/>
      <c r="BC611" s="104"/>
      <c r="BD611" s="214"/>
      <c r="BE611" s="213" t="s">
        <v>1413</v>
      </c>
      <c r="BF611" s="108" t="e">
        <f aca="false">VLOOKUP($A611,#REF!, 34, FALSE())</f>
        <v>#VALUE!</v>
      </c>
      <c r="BG611" s="108" t="e">
        <f aca="false">VLOOKUP($A611,#REF!, 22, FALSE())</f>
        <v>#VALUE!</v>
      </c>
      <c r="BH611" s="109"/>
    </row>
    <row r="612" s="193" customFormat="true" ht="12.75" hidden="false" customHeight="true" outlineLevel="0" collapsed="false">
      <c r="A612" s="133" t="s">
        <v>1414</v>
      </c>
      <c r="B612" s="86" t="e">
        <f aca="false">VLOOKUP($A612,#REF!, 34, FALSE())</f>
        <v>#VALUE!</v>
      </c>
      <c r="C612" s="87" t="str">
        <f aca="false">CONCATENATE("unused_",A612)</f>
        <v>unused_DDR_XM0_B7B_CA4</v>
      </c>
      <c r="D612" s="88" t="e">
        <f aca="false">IF(LEN(VLOOKUP($A612,#REF!,8,FALSE())),LEFT(VLOOKUP($A612,#REF!,8,FALSE()),LEN(VLOOKUP($A612,#REF!,8,FALSE()))-2),"")</f>
        <v>#VALUE!</v>
      </c>
      <c r="E612" s="89" t="e">
        <f aca="false">IF(LEN(VLOOKUP($A612,#REF!,4,FALSE())),IF(INDEX(#REF!,MATCH($A612,#REF!,0),1),LEFT(VLOOKUP($A612,#REF!,4,FALSE()),LEN(VLOOKUP($A612,#REF!,4,FALSE()))-2),CONCATENATE(LEFT(VLOOKUP($A612,#REF!,4,FALSE()),LEN(VLOOKUP($A612,#REF!,4,FALSE()))-2),"*")),"")</f>
        <v>#VALUE!</v>
      </c>
      <c r="F612" s="90" t="e">
        <f aca="false">IF(LEN(VLOOKUP($A612,#REF!,5,FALSE())),IF(INDEX(#REF!,MATCH($A612,#REF!,0),2),LEFT(VLOOKUP($A612,#REF!,5,FALSE()),LEN(VLOOKUP($A612,#REF!,5,FALSE()))-2),CONCATENATE(LEFT(VLOOKUP($A612,#REF!,5,FALSE()),LEN(VLOOKUP($A612,#REF!,5,FALSE()))-2),"*")),"")</f>
        <v>#VALUE!</v>
      </c>
      <c r="G612" s="90" t="e">
        <f aca="false">IF(LEN(VLOOKUP($A612,#REF!,6,FALSE())),IF(INDEX(#REF!,MATCH($A612,#REF!,0),3),LEFT(VLOOKUP($A612,#REF!,6,FALSE()),LEN(VLOOKUP($A612,#REF!,6,FALSE()))-2),CONCATENATE(LEFT(VLOOKUP($A612,#REF!,6,FALSE()),LEN(VLOOKUP($A612,#REF!,6,FALSE()))-2),"*")),"")</f>
        <v>#VALUE!</v>
      </c>
      <c r="H612" s="91" t="e">
        <f aca="false">IF(LEN(VLOOKUP($A612,#REF!,7,FALSE())),IF(INDEX(#REF!,MATCH($A612,#REF!,0),4),LEFT(VLOOKUP($A612,#REF!,7,FALSE()),LEN(VLOOKUP($A612,#REF!,7,FALSE()))-2),CONCATENATE(LEFT(VLOOKUP($A612,#REF!,7,FALSE()),LEN(VLOOKUP($A612,#REF!,7,FALSE()))-2),"*")),"")</f>
        <v>#VALUE!</v>
      </c>
      <c r="I612" s="92" t="e">
        <f aca="false">IF(LEN(VLOOKUP($A612,#REF!,8,FALSE())),UPPER(RIGHT(VLOOKUP($A612,#REF!,8,FALSE()), 1)),"")</f>
        <v>#VALUE!</v>
      </c>
      <c r="J612" s="90" t="e">
        <f aca="false">IF(LEN(VLOOKUP($A612,#REF!,4,FALSE())),UPPER(RIGHT(VLOOKUP($A612,#REF!,4,FALSE()), 1)),"")</f>
        <v>#VALUE!</v>
      </c>
      <c r="K612" s="90" t="e">
        <f aca="false">IF(LEN(VLOOKUP($A612,#REF!,5,FALSE())),UPPER(RIGHT(VLOOKUP($A612,#REF!,5,FALSE()), 1)),"")</f>
        <v>#VALUE!</v>
      </c>
      <c r="L612" s="90" t="e">
        <f aca="false">IF(LEN(VLOOKUP($A612,#REF!,6,FALSE())),UPPER(RIGHT(VLOOKUP($A612,#REF!,6,FALSE()), 1)),"")</f>
        <v>#VALUE!</v>
      </c>
      <c r="M612" s="91" t="e">
        <f aca="false">IF(LEN(VLOOKUP($A612,#REF!,7,FALSE())),UPPER(RIGHT(VLOOKUP($A612,#REF!,7,FALSE()), 1)),"")</f>
        <v>#VALUE!</v>
      </c>
      <c r="N612" s="185"/>
      <c r="O612" s="185"/>
      <c r="P612" s="185"/>
      <c r="Q612" s="185"/>
      <c r="R612" s="185"/>
      <c r="S612" s="100" t="e">
        <f aca="false">HLOOKUP("Device Tree Pin Name",#REF!,MATCH($A612,#REF!,0),FALSE())</f>
        <v>#VALUE!</v>
      </c>
      <c r="T612" s="95" t="e">
        <f aca="false">HLOOKUP("power rail",#REF!,MATCH($A612,#REF!,0),FALSE())</f>
        <v>#VALUE!</v>
      </c>
      <c r="U612" s="96" t="e">
        <f aca="false">HLOOKUP("Wake Capable",#REF!,MATCH($A612,#REF!,0),FALSE())</f>
        <v>#VALUE!</v>
      </c>
      <c r="V612" s="96" t="e">
        <f aca="false">HLOOKUP("Strap",#REF!,MATCH($A612,#REF!,0),FALSE())</f>
        <v>#VALUE!</v>
      </c>
      <c r="W612" s="96"/>
      <c r="X612" s="96"/>
      <c r="Y612" s="96"/>
      <c r="Z612" s="95"/>
      <c r="AA612" s="95" t="e">
        <f aca="false">HLOOKUP("Pad type",#REF!,MATCH($A612,#REF!,0),FALSE())</f>
        <v>#VALUE!</v>
      </c>
      <c r="AB612" s="100"/>
      <c r="AC612" s="100" t="e">
        <f aca="false">HLOOKUP("POR Pin State",#REF!,MATCH($A612,#REF!,0),FALSE())</f>
        <v>#VALUE!</v>
      </c>
      <c r="AD612" s="186"/>
      <c r="AE612" s="187"/>
      <c r="AF612" s="187"/>
      <c r="AG612" s="187"/>
      <c r="AH612" s="188"/>
      <c r="AI612" s="188"/>
      <c r="AJ612" s="189"/>
      <c r="AK612" s="189"/>
      <c r="AL612" s="189"/>
      <c r="AM612" s="189"/>
      <c r="AN612" s="189"/>
      <c r="AO612" s="189"/>
      <c r="AP612" s="189"/>
      <c r="AQ612" s="194" t="s">
        <v>1415</v>
      </c>
      <c r="AR612" s="104"/>
      <c r="AS612" s="104"/>
      <c r="AT612" s="104"/>
      <c r="AU612" s="104"/>
      <c r="AV612" s="104"/>
      <c r="AW612" s="104"/>
      <c r="AX612" s="104"/>
      <c r="AY612" s="104"/>
      <c r="AZ612" s="104"/>
      <c r="BA612" s="104"/>
      <c r="BB612" s="162"/>
      <c r="BC612" s="104"/>
      <c r="BD612" s="214"/>
      <c r="BE612" s="213" t="s">
        <v>1416</v>
      </c>
      <c r="BF612" s="108" t="e">
        <f aca="false">VLOOKUP($A612,#REF!, 34, FALSE())</f>
        <v>#VALUE!</v>
      </c>
      <c r="BG612" s="108" t="e">
        <f aca="false">VLOOKUP($A612,#REF!, 22, FALSE())</f>
        <v>#VALUE!</v>
      </c>
      <c r="BH612" s="109"/>
    </row>
    <row r="613" s="193" customFormat="true" ht="12.75" hidden="false" customHeight="true" outlineLevel="0" collapsed="false">
      <c r="A613" s="133" t="s">
        <v>1417</v>
      </c>
      <c r="B613" s="86" t="e">
        <f aca="false">VLOOKUP($A613,#REF!, 34, FALSE())</f>
        <v>#VALUE!</v>
      </c>
      <c r="C613" s="87" t="str">
        <f aca="false">CONCATENATE("unused_",A613)</f>
        <v>unused_DDR_XM0_B7B_CA5</v>
      </c>
      <c r="D613" s="88" t="e">
        <f aca="false">IF(LEN(VLOOKUP($A613,#REF!,8,FALSE())),LEFT(VLOOKUP($A613,#REF!,8,FALSE()),LEN(VLOOKUP($A613,#REF!,8,FALSE()))-2),"")</f>
        <v>#VALUE!</v>
      </c>
      <c r="E613" s="89" t="e">
        <f aca="false">IF(LEN(VLOOKUP($A613,#REF!,4,FALSE())),IF(INDEX(#REF!,MATCH($A613,#REF!,0),1),LEFT(VLOOKUP($A613,#REF!,4,FALSE()),LEN(VLOOKUP($A613,#REF!,4,FALSE()))-2),CONCATENATE(LEFT(VLOOKUP($A613,#REF!,4,FALSE()),LEN(VLOOKUP($A613,#REF!,4,FALSE()))-2),"*")),"")</f>
        <v>#VALUE!</v>
      </c>
      <c r="F613" s="90" t="e">
        <f aca="false">IF(LEN(VLOOKUP($A613,#REF!,5,FALSE())),IF(INDEX(#REF!,MATCH($A613,#REF!,0),2),LEFT(VLOOKUP($A613,#REF!,5,FALSE()),LEN(VLOOKUP($A613,#REF!,5,FALSE()))-2),CONCATENATE(LEFT(VLOOKUP($A613,#REF!,5,FALSE()),LEN(VLOOKUP($A613,#REF!,5,FALSE()))-2),"*")),"")</f>
        <v>#VALUE!</v>
      </c>
      <c r="G613" s="90" t="e">
        <f aca="false">IF(LEN(VLOOKUP($A613,#REF!,6,FALSE())),IF(INDEX(#REF!,MATCH($A613,#REF!,0),3),LEFT(VLOOKUP($A613,#REF!,6,FALSE()),LEN(VLOOKUP($A613,#REF!,6,FALSE()))-2),CONCATENATE(LEFT(VLOOKUP($A613,#REF!,6,FALSE()),LEN(VLOOKUP($A613,#REF!,6,FALSE()))-2),"*")),"")</f>
        <v>#VALUE!</v>
      </c>
      <c r="H613" s="91" t="e">
        <f aca="false">IF(LEN(VLOOKUP($A613,#REF!,7,FALSE())),IF(INDEX(#REF!,MATCH($A613,#REF!,0),4),LEFT(VLOOKUP($A613,#REF!,7,FALSE()),LEN(VLOOKUP($A613,#REF!,7,FALSE()))-2),CONCATENATE(LEFT(VLOOKUP($A613,#REF!,7,FALSE()),LEN(VLOOKUP($A613,#REF!,7,FALSE()))-2),"*")),"")</f>
        <v>#VALUE!</v>
      </c>
      <c r="I613" s="92" t="e">
        <f aca="false">IF(LEN(VLOOKUP($A613,#REF!,8,FALSE())),UPPER(RIGHT(VLOOKUP($A613,#REF!,8,FALSE()), 1)),"")</f>
        <v>#VALUE!</v>
      </c>
      <c r="J613" s="90" t="e">
        <f aca="false">IF(LEN(VLOOKUP($A613,#REF!,4,FALSE())),UPPER(RIGHT(VLOOKUP($A613,#REF!,4,FALSE()), 1)),"")</f>
        <v>#VALUE!</v>
      </c>
      <c r="K613" s="90" t="e">
        <f aca="false">IF(LEN(VLOOKUP($A613,#REF!,5,FALSE())),UPPER(RIGHT(VLOOKUP($A613,#REF!,5,FALSE()), 1)),"")</f>
        <v>#VALUE!</v>
      </c>
      <c r="L613" s="90" t="e">
        <f aca="false">IF(LEN(VLOOKUP($A613,#REF!,6,FALSE())),UPPER(RIGHT(VLOOKUP($A613,#REF!,6,FALSE()), 1)),"")</f>
        <v>#VALUE!</v>
      </c>
      <c r="M613" s="91" t="e">
        <f aca="false">IF(LEN(VLOOKUP($A613,#REF!,7,FALSE())),UPPER(RIGHT(VLOOKUP($A613,#REF!,7,FALSE()), 1)),"")</f>
        <v>#VALUE!</v>
      </c>
      <c r="N613" s="185"/>
      <c r="O613" s="185"/>
      <c r="P613" s="185"/>
      <c r="Q613" s="185"/>
      <c r="R613" s="185"/>
      <c r="S613" s="100" t="e">
        <f aca="false">HLOOKUP("Device Tree Pin Name",#REF!,MATCH($A613,#REF!,0),FALSE())</f>
        <v>#VALUE!</v>
      </c>
      <c r="T613" s="95" t="e">
        <f aca="false">HLOOKUP("power rail",#REF!,MATCH($A613,#REF!,0),FALSE())</f>
        <v>#VALUE!</v>
      </c>
      <c r="U613" s="96" t="e">
        <f aca="false">HLOOKUP("Wake Capable",#REF!,MATCH($A613,#REF!,0),FALSE())</f>
        <v>#VALUE!</v>
      </c>
      <c r="V613" s="96" t="e">
        <f aca="false">HLOOKUP("Strap",#REF!,MATCH($A613,#REF!,0),FALSE())</f>
        <v>#VALUE!</v>
      </c>
      <c r="W613" s="96"/>
      <c r="X613" s="96"/>
      <c r="Y613" s="96"/>
      <c r="Z613" s="95"/>
      <c r="AA613" s="95" t="e">
        <f aca="false">HLOOKUP("Pad type",#REF!,MATCH($A613,#REF!,0),FALSE())</f>
        <v>#VALUE!</v>
      </c>
      <c r="AB613" s="100"/>
      <c r="AC613" s="100" t="e">
        <f aca="false">HLOOKUP("POR Pin State",#REF!,MATCH($A613,#REF!,0),FALSE())</f>
        <v>#VALUE!</v>
      </c>
      <c r="AD613" s="186"/>
      <c r="AE613" s="187"/>
      <c r="AF613" s="187"/>
      <c r="AG613" s="187"/>
      <c r="AH613" s="188"/>
      <c r="AI613" s="188"/>
      <c r="AJ613" s="189"/>
      <c r="AK613" s="189"/>
      <c r="AL613" s="189"/>
      <c r="AM613" s="189"/>
      <c r="AN613" s="189"/>
      <c r="AO613" s="189"/>
      <c r="AP613" s="189"/>
      <c r="AQ613" s="194" t="s">
        <v>1418</v>
      </c>
      <c r="AR613" s="104"/>
      <c r="AS613" s="104"/>
      <c r="AT613" s="104"/>
      <c r="AU613" s="104"/>
      <c r="AV613" s="104"/>
      <c r="AW613" s="104"/>
      <c r="AX613" s="104"/>
      <c r="AY613" s="104"/>
      <c r="AZ613" s="104"/>
      <c r="BA613" s="104"/>
      <c r="BB613" s="162"/>
      <c r="BC613" s="104"/>
      <c r="BD613" s="214"/>
      <c r="BE613" s="213" t="s">
        <v>1419</v>
      </c>
      <c r="BF613" s="108" t="e">
        <f aca="false">VLOOKUP($A613,#REF!, 34, FALSE())</f>
        <v>#VALUE!</v>
      </c>
      <c r="BG613" s="108" t="e">
        <f aca="false">VLOOKUP($A613,#REF!, 22, FALSE())</f>
        <v>#VALUE!</v>
      </c>
      <c r="BH613" s="109"/>
    </row>
    <row r="614" s="193" customFormat="true" ht="12.75" hidden="false" customHeight="true" outlineLevel="0" collapsed="false">
      <c r="A614" s="133" t="s">
        <v>1420</v>
      </c>
      <c r="B614" s="86" t="e">
        <f aca="false">VLOOKUP($A614,#REF!, 34, FALSE())</f>
        <v>#VALUE!</v>
      </c>
      <c r="C614" s="87" t="str">
        <f aca="false">CONCATENATE("unused_",A614)</f>
        <v>unused_DDR_XM0_B7B_CA6</v>
      </c>
      <c r="D614" s="88" t="e">
        <f aca="false">IF(LEN(VLOOKUP($A614,#REF!,8,FALSE())),LEFT(VLOOKUP($A614,#REF!,8,FALSE()),LEN(VLOOKUP($A614,#REF!,8,FALSE()))-2),"")</f>
        <v>#VALUE!</v>
      </c>
      <c r="E614" s="89" t="e">
        <f aca="false">IF(LEN(VLOOKUP($A614,#REF!,4,FALSE())),IF(INDEX(#REF!,MATCH($A614,#REF!,0),1),LEFT(VLOOKUP($A614,#REF!,4,FALSE()),LEN(VLOOKUP($A614,#REF!,4,FALSE()))-2),CONCATENATE(LEFT(VLOOKUP($A614,#REF!,4,FALSE()),LEN(VLOOKUP($A614,#REF!,4,FALSE()))-2),"*")),"")</f>
        <v>#VALUE!</v>
      </c>
      <c r="F614" s="90" t="e">
        <f aca="false">IF(LEN(VLOOKUP($A614,#REF!,5,FALSE())),IF(INDEX(#REF!,MATCH($A614,#REF!,0),2),LEFT(VLOOKUP($A614,#REF!,5,FALSE()),LEN(VLOOKUP($A614,#REF!,5,FALSE()))-2),CONCATENATE(LEFT(VLOOKUP($A614,#REF!,5,FALSE()),LEN(VLOOKUP($A614,#REF!,5,FALSE()))-2),"*")),"")</f>
        <v>#VALUE!</v>
      </c>
      <c r="G614" s="90" t="e">
        <f aca="false">IF(LEN(VLOOKUP($A614,#REF!,6,FALSE())),IF(INDEX(#REF!,MATCH($A614,#REF!,0),3),LEFT(VLOOKUP($A614,#REF!,6,FALSE()),LEN(VLOOKUP($A614,#REF!,6,FALSE()))-2),CONCATENATE(LEFT(VLOOKUP($A614,#REF!,6,FALSE()),LEN(VLOOKUP($A614,#REF!,6,FALSE()))-2),"*")),"")</f>
        <v>#VALUE!</v>
      </c>
      <c r="H614" s="91" t="e">
        <f aca="false">IF(LEN(VLOOKUP($A614,#REF!,7,FALSE())),IF(INDEX(#REF!,MATCH($A614,#REF!,0),4),LEFT(VLOOKUP($A614,#REF!,7,FALSE()),LEN(VLOOKUP($A614,#REF!,7,FALSE()))-2),CONCATENATE(LEFT(VLOOKUP($A614,#REF!,7,FALSE()),LEN(VLOOKUP($A614,#REF!,7,FALSE()))-2),"*")),"")</f>
        <v>#VALUE!</v>
      </c>
      <c r="I614" s="92" t="e">
        <f aca="false">IF(LEN(VLOOKUP($A614,#REF!,8,FALSE())),UPPER(RIGHT(VLOOKUP($A614,#REF!,8,FALSE()), 1)),"")</f>
        <v>#VALUE!</v>
      </c>
      <c r="J614" s="90" t="e">
        <f aca="false">IF(LEN(VLOOKUP($A614,#REF!,4,FALSE())),UPPER(RIGHT(VLOOKUP($A614,#REF!,4,FALSE()), 1)),"")</f>
        <v>#VALUE!</v>
      </c>
      <c r="K614" s="90" t="e">
        <f aca="false">IF(LEN(VLOOKUP($A614,#REF!,5,FALSE())),UPPER(RIGHT(VLOOKUP($A614,#REF!,5,FALSE()), 1)),"")</f>
        <v>#VALUE!</v>
      </c>
      <c r="L614" s="90" t="e">
        <f aca="false">IF(LEN(VLOOKUP($A614,#REF!,6,FALSE())),UPPER(RIGHT(VLOOKUP($A614,#REF!,6,FALSE()), 1)),"")</f>
        <v>#VALUE!</v>
      </c>
      <c r="M614" s="91" t="e">
        <f aca="false">IF(LEN(VLOOKUP($A614,#REF!,7,FALSE())),UPPER(RIGHT(VLOOKUP($A614,#REF!,7,FALSE()), 1)),"")</f>
        <v>#VALUE!</v>
      </c>
      <c r="N614" s="185"/>
      <c r="O614" s="185"/>
      <c r="P614" s="185"/>
      <c r="Q614" s="185"/>
      <c r="R614" s="185"/>
      <c r="S614" s="100" t="e">
        <f aca="false">HLOOKUP("Device Tree Pin Name",#REF!,MATCH($A614,#REF!,0),FALSE())</f>
        <v>#VALUE!</v>
      </c>
      <c r="T614" s="95" t="e">
        <f aca="false">HLOOKUP("power rail",#REF!,MATCH($A614,#REF!,0),FALSE())</f>
        <v>#VALUE!</v>
      </c>
      <c r="U614" s="96" t="e">
        <f aca="false">HLOOKUP("Wake Capable",#REF!,MATCH($A614,#REF!,0),FALSE())</f>
        <v>#VALUE!</v>
      </c>
      <c r="V614" s="96" t="e">
        <f aca="false">HLOOKUP("Strap",#REF!,MATCH($A614,#REF!,0),FALSE())</f>
        <v>#VALUE!</v>
      </c>
      <c r="W614" s="96"/>
      <c r="X614" s="96"/>
      <c r="Y614" s="96"/>
      <c r="Z614" s="95"/>
      <c r="AA614" s="95" t="e">
        <f aca="false">HLOOKUP("Pad type",#REF!,MATCH($A614,#REF!,0),FALSE())</f>
        <v>#VALUE!</v>
      </c>
      <c r="AB614" s="100"/>
      <c r="AC614" s="100" t="e">
        <f aca="false">HLOOKUP("POR Pin State",#REF!,MATCH($A614,#REF!,0),FALSE())</f>
        <v>#VALUE!</v>
      </c>
      <c r="AD614" s="186"/>
      <c r="AE614" s="187"/>
      <c r="AF614" s="187"/>
      <c r="AG614" s="187"/>
      <c r="AH614" s="188"/>
      <c r="AI614" s="188"/>
      <c r="AJ614" s="189"/>
      <c r="AK614" s="189"/>
      <c r="AL614" s="189"/>
      <c r="AM614" s="189"/>
      <c r="AN614" s="189"/>
      <c r="AO614" s="189"/>
      <c r="AP614" s="189"/>
      <c r="AQ614" s="194" t="s">
        <v>1421</v>
      </c>
      <c r="AR614" s="104"/>
      <c r="AS614" s="104"/>
      <c r="AT614" s="104"/>
      <c r="AU614" s="104"/>
      <c r="AV614" s="104"/>
      <c r="AW614" s="104"/>
      <c r="AX614" s="104"/>
      <c r="AY614" s="104"/>
      <c r="AZ614" s="104"/>
      <c r="BA614" s="104"/>
      <c r="BB614" s="162"/>
      <c r="BC614" s="104"/>
      <c r="BD614" s="214"/>
      <c r="BE614" s="213" t="s">
        <v>1422</v>
      </c>
      <c r="BF614" s="108" t="e">
        <f aca="false">VLOOKUP($A614,#REF!, 34, FALSE())</f>
        <v>#VALUE!</v>
      </c>
      <c r="BG614" s="108" t="e">
        <f aca="false">VLOOKUP($A614,#REF!, 22, FALSE())</f>
        <v>#VALUE!</v>
      </c>
      <c r="BH614" s="109"/>
    </row>
    <row r="615" s="193" customFormat="true" ht="12.75" hidden="false" customHeight="true" outlineLevel="0" collapsed="false">
      <c r="A615" s="133" t="s">
        <v>1423</v>
      </c>
      <c r="B615" s="86" t="e">
        <f aca="false">VLOOKUP($A615,#REF!, 34, FALSE())</f>
        <v>#VALUE!</v>
      </c>
      <c r="C615" s="87" t="str">
        <f aca="false">CONCATENATE("unused_",A615)</f>
        <v>unused_DDR_XM0_B7A_CS_CKE0</v>
      </c>
      <c r="D615" s="88" t="e">
        <f aca="false">IF(LEN(VLOOKUP($A615,#REF!,8,FALSE())),LEFT(VLOOKUP($A615,#REF!,8,FALSE()),LEN(VLOOKUP($A615,#REF!,8,FALSE()))-2),"")</f>
        <v>#VALUE!</v>
      </c>
      <c r="E615" s="89" t="e">
        <f aca="false">IF(LEN(VLOOKUP($A615,#REF!,4,FALSE())),IF(INDEX(#REF!,MATCH($A615,#REF!,0),1),LEFT(VLOOKUP($A615,#REF!,4,FALSE()),LEN(VLOOKUP($A615,#REF!,4,FALSE()))-2),CONCATENATE(LEFT(VLOOKUP($A615,#REF!,4,FALSE()),LEN(VLOOKUP($A615,#REF!,4,FALSE()))-2),"*")),"")</f>
        <v>#VALUE!</v>
      </c>
      <c r="F615" s="90" t="e">
        <f aca="false">IF(LEN(VLOOKUP($A615,#REF!,5,FALSE())),IF(INDEX(#REF!,MATCH($A615,#REF!,0),2),LEFT(VLOOKUP($A615,#REF!,5,FALSE()),LEN(VLOOKUP($A615,#REF!,5,FALSE()))-2),CONCATENATE(LEFT(VLOOKUP($A615,#REF!,5,FALSE()),LEN(VLOOKUP($A615,#REF!,5,FALSE()))-2),"*")),"")</f>
        <v>#VALUE!</v>
      </c>
      <c r="G615" s="90" t="e">
        <f aca="false">IF(LEN(VLOOKUP($A615,#REF!,6,FALSE())),IF(INDEX(#REF!,MATCH($A615,#REF!,0),3),LEFT(VLOOKUP($A615,#REF!,6,FALSE()),LEN(VLOOKUP($A615,#REF!,6,FALSE()))-2),CONCATENATE(LEFT(VLOOKUP($A615,#REF!,6,FALSE()),LEN(VLOOKUP($A615,#REF!,6,FALSE()))-2),"*")),"")</f>
        <v>#VALUE!</v>
      </c>
      <c r="H615" s="91" t="e">
        <f aca="false">IF(LEN(VLOOKUP($A615,#REF!,7,FALSE())),IF(INDEX(#REF!,MATCH($A615,#REF!,0),4),LEFT(VLOOKUP($A615,#REF!,7,FALSE()),LEN(VLOOKUP($A615,#REF!,7,FALSE()))-2),CONCATENATE(LEFT(VLOOKUP($A615,#REF!,7,FALSE()),LEN(VLOOKUP($A615,#REF!,7,FALSE()))-2),"*")),"")</f>
        <v>#VALUE!</v>
      </c>
      <c r="I615" s="92" t="e">
        <f aca="false">IF(LEN(VLOOKUP($A615,#REF!,8,FALSE())),UPPER(RIGHT(VLOOKUP($A615,#REF!,8,FALSE()), 1)),"")</f>
        <v>#VALUE!</v>
      </c>
      <c r="J615" s="90" t="e">
        <f aca="false">IF(LEN(VLOOKUP($A615,#REF!,4,FALSE())),UPPER(RIGHT(VLOOKUP($A615,#REF!,4,FALSE()), 1)),"")</f>
        <v>#VALUE!</v>
      </c>
      <c r="K615" s="90" t="e">
        <f aca="false">IF(LEN(VLOOKUP($A615,#REF!,5,FALSE())),UPPER(RIGHT(VLOOKUP($A615,#REF!,5,FALSE()), 1)),"")</f>
        <v>#VALUE!</v>
      </c>
      <c r="L615" s="90" t="e">
        <f aca="false">IF(LEN(VLOOKUP($A615,#REF!,6,FALSE())),UPPER(RIGHT(VLOOKUP($A615,#REF!,6,FALSE()), 1)),"")</f>
        <v>#VALUE!</v>
      </c>
      <c r="M615" s="91" t="e">
        <f aca="false">IF(LEN(VLOOKUP($A615,#REF!,7,FALSE())),UPPER(RIGHT(VLOOKUP($A615,#REF!,7,FALSE()), 1)),"")</f>
        <v>#VALUE!</v>
      </c>
      <c r="N615" s="185"/>
      <c r="O615" s="185"/>
      <c r="P615" s="185"/>
      <c r="Q615" s="185"/>
      <c r="R615" s="185"/>
      <c r="S615" s="100" t="e">
        <f aca="false">HLOOKUP("Device Tree Pin Name",#REF!,MATCH($A615,#REF!,0),FALSE())</f>
        <v>#VALUE!</v>
      </c>
      <c r="T615" s="95" t="e">
        <f aca="false">HLOOKUP("power rail",#REF!,MATCH($A615,#REF!,0),FALSE())</f>
        <v>#VALUE!</v>
      </c>
      <c r="U615" s="96" t="e">
        <f aca="false">HLOOKUP("Wake Capable",#REF!,MATCH($A615,#REF!,0),FALSE())</f>
        <v>#VALUE!</v>
      </c>
      <c r="V615" s="96" t="e">
        <f aca="false">HLOOKUP("Strap",#REF!,MATCH($A615,#REF!,0),FALSE())</f>
        <v>#VALUE!</v>
      </c>
      <c r="W615" s="96"/>
      <c r="X615" s="96"/>
      <c r="Y615" s="96"/>
      <c r="Z615" s="95"/>
      <c r="AA615" s="95" t="e">
        <f aca="false">HLOOKUP("Pad type",#REF!,MATCH($A615,#REF!,0),FALSE())</f>
        <v>#VALUE!</v>
      </c>
      <c r="AB615" s="100"/>
      <c r="AC615" s="100" t="e">
        <f aca="false">HLOOKUP("POR Pin State",#REF!,MATCH($A615,#REF!,0),FALSE())</f>
        <v>#VALUE!</v>
      </c>
      <c r="AD615" s="186"/>
      <c r="AE615" s="187"/>
      <c r="AF615" s="187"/>
      <c r="AG615" s="187"/>
      <c r="AH615" s="188"/>
      <c r="AI615" s="188"/>
      <c r="AJ615" s="189"/>
      <c r="AK615" s="189"/>
      <c r="AL615" s="189"/>
      <c r="AM615" s="189"/>
      <c r="AN615" s="189"/>
      <c r="AO615" s="189"/>
      <c r="AP615" s="189"/>
      <c r="AQ615" s="194" t="s">
        <v>1423</v>
      </c>
      <c r="AR615" s="104"/>
      <c r="AS615" s="104"/>
      <c r="AT615" s="104"/>
      <c r="AU615" s="104"/>
      <c r="AV615" s="104"/>
      <c r="AW615" s="104"/>
      <c r="AX615" s="104"/>
      <c r="AY615" s="104"/>
      <c r="AZ615" s="104"/>
      <c r="BA615" s="104"/>
      <c r="BB615" s="162"/>
      <c r="BC615" s="104"/>
      <c r="BD615" s="214"/>
      <c r="BE615" s="213" t="s">
        <v>1424</v>
      </c>
      <c r="BF615" s="108" t="e">
        <f aca="false">VLOOKUP($A615,#REF!, 34, FALSE())</f>
        <v>#VALUE!</v>
      </c>
      <c r="BG615" s="108" t="e">
        <f aca="false">VLOOKUP($A615,#REF!, 22, FALSE())</f>
        <v>#VALUE!</v>
      </c>
      <c r="BH615" s="109"/>
    </row>
    <row r="616" s="193" customFormat="true" ht="12.75" hidden="false" customHeight="true" outlineLevel="0" collapsed="false">
      <c r="A616" s="133" t="s">
        <v>1425</v>
      </c>
      <c r="B616" s="86" t="e">
        <f aca="false">VLOOKUP($A616,#REF!, 34, FALSE())</f>
        <v>#VALUE!</v>
      </c>
      <c r="C616" s="87" t="str">
        <f aca="false">CONCATENATE("unused_",A616)</f>
        <v>unused_DDR_XM0_B7A_CS_CKE1</v>
      </c>
      <c r="D616" s="88" t="e">
        <f aca="false">IF(LEN(VLOOKUP($A616,#REF!,8,FALSE())),LEFT(VLOOKUP($A616,#REF!,8,FALSE()),LEN(VLOOKUP($A616,#REF!,8,FALSE()))-2),"")</f>
        <v>#VALUE!</v>
      </c>
      <c r="E616" s="89" t="e">
        <f aca="false">IF(LEN(VLOOKUP($A616,#REF!,4,FALSE())),IF(INDEX(#REF!,MATCH($A616,#REF!,0),1),LEFT(VLOOKUP($A616,#REF!,4,FALSE()),LEN(VLOOKUP($A616,#REF!,4,FALSE()))-2),CONCATENATE(LEFT(VLOOKUP($A616,#REF!,4,FALSE()),LEN(VLOOKUP($A616,#REF!,4,FALSE()))-2),"*")),"")</f>
        <v>#VALUE!</v>
      </c>
      <c r="F616" s="90" t="e">
        <f aca="false">IF(LEN(VLOOKUP($A616,#REF!,5,FALSE())),IF(INDEX(#REF!,MATCH($A616,#REF!,0),2),LEFT(VLOOKUP($A616,#REF!,5,FALSE()),LEN(VLOOKUP($A616,#REF!,5,FALSE()))-2),CONCATENATE(LEFT(VLOOKUP($A616,#REF!,5,FALSE()),LEN(VLOOKUP($A616,#REF!,5,FALSE()))-2),"*")),"")</f>
        <v>#VALUE!</v>
      </c>
      <c r="G616" s="90" t="e">
        <f aca="false">IF(LEN(VLOOKUP($A616,#REF!,6,FALSE())),IF(INDEX(#REF!,MATCH($A616,#REF!,0),3),LEFT(VLOOKUP($A616,#REF!,6,FALSE()),LEN(VLOOKUP($A616,#REF!,6,FALSE()))-2),CONCATENATE(LEFT(VLOOKUP($A616,#REF!,6,FALSE()),LEN(VLOOKUP($A616,#REF!,6,FALSE()))-2),"*")),"")</f>
        <v>#VALUE!</v>
      </c>
      <c r="H616" s="91" t="e">
        <f aca="false">IF(LEN(VLOOKUP($A616,#REF!,7,FALSE())),IF(INDEX(#REF!,MATCH($A616,#REF!,0),4),LEFT(VLOOKUP($A616,#REF!,7,FALSE()),LEN(VLOOKUP($A616,#REF!,7,FALSE()))-2),CONCATENATE(LEFT(VLOOKUP($A616,#REF!,7,FALSE()),LEN(VLOOKUP($A616,#REF!,7,FALSE()))-2),"*")),"")</f>
        <v>#VALUE!</v>
      </c>
      <c r="I616" s="92" t="e">
        <f aca="false">IF(LEN(VLOOKUP($A616,#REF!,8,FALSE())),UPPER(RIGHT(VLOOKUP($A616,#REF!,8,FALSE()), 1)),"")</f>
        <v>#VALUE!</v>
      </c>
      <c r="J616" s="90" t="e">
        <f aca="false">IF(LEN(VLOOKUP($A616,#REF!,4,FALSE())),UPPER(RIGHT(VLOOKUP($A616,#REF!,4,FALSE()), 1)),"")</f>
        <v>#VALUE!</v>
      </c>
      <c r="K616" s="90" t="e">
        <f aca="false">IF(LEN(VLOOKUP($A616,#REF!,5,FALSE())),UPPER(RIGHT(VLOOKUP($A616,#REF!,5,FALSE()), 1)),"")</f>
        <v>#VALUE!</v>
      </c>
      <c r="L616" s="90" t="e">
        <f aca="false">IF(LEN(VLOOKUP($A616,#REF!,6,FALSE())),UPPER(RIGHT(VLOOKUP($A616,#REF!,6,FALSE()), 1)),"")</f>
        <v>#VALUE!</v>
      </c>
      <c r="M616" s="91" t="e">
        <f aca="false">IF(LEN(VLOOKUP($A616,#REF!,7,FALSE())),UPPER(RIGHT(VLOOKUP($A616,#REF!,7,FALSE()), 1)),"")</f>
        <v>#VALUE!</v>
      </c>
      <c r="N616" s="185"/>
      <c r="O616" s="185"/>
      <c r="P616" s="185"/>
      <c r="Q616" s="185"/>
      <c r="R616" s="185"/>
      <c r="S616" s="100" t="e">
        <f aca="false">HLOOKUP("Device Tree Pin Name",#REF!,MATCH($A616,#REF!,0),FALSE())</f>
        <v>#VALUE!</v>
      </c>
      <c r="T616" s="95" t="e">
        <f aca="false">HLOOKUP("power rail",#REF!,MATCH($A616,#REF!,0),FALSE())</f>
        <v>#VALUE!</v>
      </c>
      <c r="U616" s="96" t="e">
        <f aca="false">HLOOKUP("Wake Capable",#REF!,MATCH($A616,#REF!,0),FALSE())</f>
        <v>#VALUE!</v>
      </c>
      <c r="V616" s="96" t="e">
        <f aca="false">HLOOKUP("Strap",#REF!,MATCH($A616,#REF!,0),FALSE())</f>
        <v>#VALUE!</v>
      </c>
      <c r="W616" s="96"/>
      <c r="X616" s="96"/>
      <c r="Y616" s="96"/>
      <c r="Z616" s="95"/>
      <c r="AA616" s="95" t="e">
        <f aca="false">HLOOKUP("Pad type",#REF!,MATCH($A616,#REF!,0),FALSE())</f>
        <v>#VALUE!</v>
      </c>
      <c r="AB616" s="100"/>
      <c r="AC616" s="100" t="e">
        <f aca="false">HLOOKUP("POR Pin State",#REF!,MATCH($A616,#REF!,0),FALSE())</f>
        <v>#VALUE!</v>
      </c>
      <c r="AD616" s="186"/>
      <c r="AE616" s="187"/>
      <c r="AF616" s="187"/>
      <c r="AG616" s="187"/>
      <c r="AH616" s="188"/>
      <c r="AI616" s="188"/>
      <c r="AJ616" s="189"/>
      <c r="AK616" s="189"/>
      <c r="AL616" s="189"/>
      <c r="AM616" s="189"/>
      <c r="AN616" s="189"/>
      <c r="AO616" s="189"/>
      <c r="AP616" s="189"/>
      <c r="AQ616" s="194" t="s">
        <v>1425</v>
      </c>
      <c r="AR616" s="104"/>
      <c r="AS616" s="104"/>
      <c r="AT616" s="104"/>
      <c r="AU616" s="104"/>
      <c r="AV616" s="104"/>
      <c r="AW616" s="104"/>
      <c r="AX616" s="104"/>
      <c r="AY616" s="104"/>
      <c r="AZ616" s="104"/>
      <c r="BA616" s="104"/>
      <c r="BB616" s="162"/>
      <c r="BC616" s="104"/>
      <c r="BD616" s="214"/>
      <c r="BE616" s="213" t="s">
        <v>1426</v>
      </c>
      <c r="BF616" s="108" t="e">
        <f aca="false">VLOOKUP($A616,#REF!, 34, FALSE())</f>
        <v>#VALUE!</v>
      </c>
      <c r="BG616" s="108" t="e">
        <f aca="false">VLOOKUP($A616,#REF!, 22, FALSE())</f>
        <v>#VALUE!</v>
      </c>
      <c r="BH616" s="109"/>
    </row>
    <row r="617" s="193" customFormat="true" ht="12.75" hidden="false" customHeight="true" outlineLevel="0" collapsed="false">
      <c r="A617" s="1" t="s">
        <v>1427</v>
      </c>
      <c r="B617" s="86" t="e">
        <f aca="false">VLOOKUP($A617,#REF!, 34, FALSE())</f>
        <v>#VALUE!</v>
      </c>
      <c r="C617" s="87" t="str">
        <f aca="false">CONCATENATE("unused_",A617)</f>
        <v>unused_DDR_XM0_B7B_CS_CKE0</v>
      </c>
      <c r="D617" s="88" t="e">
        <f aca="false">IF(LEN(VLOOKUP($A617,#REF!,8,FALSE())),LEFT(VLOOKUP($A617,#REF!,8,FALSE()),LEN(VLOOKUP($A617,#REF!,8,FALSE()))-2),"")</f>
        <v>#VALUE!</v>
      </c>
      <c r="E617" s="89" t="e">
        <f aca="false">IF(LEN(VLOOKUP($A617,#REF!,4,FALSE())),IF(INDEX(#REF!,MATCH($A617,#REF!,0),1),LEFT(VLOOKUP($A617,#REF!,4,FALSE()),LEN(VLOOKUP($A617,#REF!,4,FALSE()))-2),CONCATENATE(LEFT(VLOOKUP($A617,#REF!,4,FALSE()),LEN(VLOOKUP($A617,#REF!,4,FALSE()))-2),"*")),"")</f>
        <v>#VALUE!</v>
      </c>
      <c r="F617" s="90" t="e">
        <f aca="false">IF(LEN(VLOOKUP($A617,#REF!,5,FALSE())),IF(INDEX(#REF!,MATCH($A617,#REF!,0),2),LEFT(VLOOKUP($A617,#REF!,5,FALSE()),LEN(VLOOKUP($A617,#REF!,5,FALSE()))-2),CONCATENATE(LEFT(VLOOKUP($A617,#REF!,5,FALSE()),LEN(VLOOKUP($A617,#REF!,5,FALSE()))-2),"*")),"")</f>
        <v>#VALUE!</v>
      </c>
      <c r="G617" s="90" t="e">
        <f aca="false">IF(LEN(VLOOKUP($A617,#REF!,6,FALSE())),IF(INDEX(#REF!,MATCH($A617,#REF!,0),3),LEFT(VLOOKUP($A617,#REF!,6,FALSE()),LEN(VLOOKUP($A617,#REF!,6,FALSE()))-2),CONCATENATE(LEFT(VLOOKUP($A617,#REF!,6,FALSE()),LEN(VLOOKUP($A617,#REF!,6,FALSE()))-2),"*")),"")</f>
        <v>#VALUE!</v>
      </c>
      <c r="H617" s="91" t="e">
        <f aca="false">IF(LEN(VLOOKUP($A617,#REF!,7,FALSE())),IF(INDEX(#REF!,MATCH($A617,#REF!,0),4),LEFT(VLOOKUP($A617,#REF!,7,FALSE()),LEN(VLOOKUP($A617,#REF!,7,FALSE()))-2),CONCATENATE(LEFT(VLOOKUP($A617,#REF!,7,FALSE()),LEN(VLOOKUP($A617,#REF!,7,FALSE()))-2),"*")),"")</f>
        <v>#VALUE!</v>
      </c>
      <c r="I617" s="92" t="e">
        <f aca="false">IF(LEN(VLOOKUP($A617,#REF!,8,FALSE())),UPPER(RIGHT(VLOOKUP($A617,#REF!,8,FALSE()), 1)),"")</f>
        <v>#VALUE!</v>
      </c>
      <c r="J617" s="90" t="e">
        <f aca="false">IF(LEN(VLOOKUP($A617,#REF!,4,FALSE())),UPPER(RIGHT(VLOOKUP($A617,#REF!,4,FALSE()), 1)),"")</f>
        <v>#VALUE!</v>
      </c>
      <c r="K617" s="90" t="e">
        <f aca="false">IF(LEN(VLOOKUP($A617,#REF!,5,FALSE())),UPPER(RIGHT(VLOOKUP($A617,#REF!,5,FALSE()), 1)),"")</f>
        <v>#VALUE!</v>
      </c>
      <c r="L617" s="90" t="e">
        <f aca="false">IF(LEN(VLOOKUP($A617,#REF!,6,FALSE())),UPPER(RIGHT(VLOOKUP($A617,#REF!,6,FALSE()), 1)),"")</f>
        <v>#VALUE!</v>
      </c>
      <c r="M617" s="91" t="e">
        <f aca="false">IF(LEN(VLOOKUP($A617,#REF!,7,FALSE())),UPPER(RIGHT(VLOOKUP($A617,#REF!,7,FALSE()), 1)),"")</f>
        <v>#VALUE!</v>
      </c>
      <c r="N617" s="185"/>
      <c r="O617" s="185"/>
      <c r="P617" s="185"/>
      <c r="Q617" s="185"/>
      <c r="R617" s="185"/>
      <c r="S617" s="100" t="e">
        <f aca="false">HLOOKUP("Device Tree Pin Name",#REF!,MATCH($A617,#REF!,0),FALSE())</f>
        <v>#VALUE!</v>
      </c>
      <c r="T617" s="95" t="e">
        <f aca="false">HLOOKUP("power rail",#REF!,MATCH($A617,#REF!,0),FALSE())</f>
        <v>#VALUE!</v>
      </c>
      <c r="U617" s="96" t="e">
        <f aca="false">HLOOKUP("Wake Capable",#REF!,MATCH($A617,#REF!,0),FALSE())</f>
        <v>#VALUE!</v>
      </c>
      <c r="V617" s="96" t="e">
        <f aca="false">HLOOKUP("Strap",#REF!,MATCH($A617,#REF!,0),FALSE())</f>
        <v>#VALUE!</v>
      </c>
      <c r="W617" s="96"/>
      <c r="X617" s="96"/>
      <c r="Y617" s="96"/>
      <c r="Z617" s="95"/>
      <c r="AA617" s="95" t="e">
        <f aca="false">HLOOKUP("Pad type",#REF!,MATCH($A617,#REF!,0),FALSE())</f>
        <v>#VALUE!</v>
      </c>
      <c r="AB617" s="100"/>
      <c r="AC617" s="100" t="e">
        <f aca="false">HLOOKUP("POR Pin State",#REF!,MATCH($A617,#REF!,0),FALSE())</f>
        <v>#VALUE!</v>
      </c>
      <c r="AD617" s="186"/>
      <c r="AE617" s="187"/>
      <c r="AF617" s="187"/>
      <c r="AG617" s="187"/>
      <c r="AH617" s="188"/>
      <c r="AI617" s="188"/>
      <c r="AJ617" s="189"/>
      <c r="AK617" s="189"/>
      <c r="AL617" s="189"/>
      <c r="AM617" s="189"/>
      <c r="AN617" s="189"/>
      <c r="AO617" s="189"/>
      <c r="AP617" s="189"/>
      <c r="AQ617" s="194" t="s">
        <v>1427</v>
      </c>
      <c r="AR617" s="104"/>
      <c r="AS617" s="104"/>
      <c r="AT617" s="104"/>
      <c r="AU617" s="104"/>
      <c r="AV617" s="104"/>
      <c r="AW617" s="104"/>
      <c r="AX617" s="104"/>
      <c r="AY617" s="104"/>
      <c r="AZ617" s="104"/>
      <c r="BA617" s="104"/>
      <c r="BB617" s="162"/>
      <c r="BC617" s="104"/>
      <c r="BD617" s="214"/>
      <c r="BE617" s="213" t="s">
        <v>1428</v>
      </c>
      <c r="BF617" s="108" t="e">
        <f aca="false">VLOOKUP($A617,#REF!, 34, FALSE())</f>
        <v>#VALUE!</v>
      </c>
      <c r="BG617" s="108" t="e">
        <f aca="false">VLOOKUP($A617,#REF!, 22, FALSE())</f>
        <v>#VALUE!</v>
      </c>
      <c r="BH617" s="109"/>
    </row>
    <row r="618" s="193" customFormat="true" ht="12.75" hidden="false" customHeight="true" outlineLevel="0" collapsed="false">
      <c r="A618" s="1" t="s">
        <v>1429</v>
      </c>
      <c r="B618" s="86" t="e">
        <f aca="false">VLOOKUP($A618,#REF!, 34, FALSE())</f>
        <v>#VALUE!</v>
      </c>
      <c r="C618" s="87" t="str">
        <f aca="false">CONCATENATE("unused_",A618)</f>
        <v>unused_DDR_XM0_B7B_CS_CKE1</v>
      </c>
      <c r="D618" s="88" t="e">
        <f aca="false">IF(LEN(VLOOKUP($A618,#REF!,8,FALSE())),LEFT(VLOOKUP($A618,#REF!,8,FALSE()),LEN(VLOOKUP($A618,#REF!,8,FALSE()))-2),"")</f>
        <v>#VALUE!</v>
      </c>
      <c r="E618" s="89" t="e">
        <f aca="false">IF(LEN(VLOOKUP($A618,#REF!,4,FALSE())),IF(INDEX(#REF!,MATCH($A618,#REF!,0),1),LEFT(VLOOKUP($A618,#REF!,4,FALSE()),LEN(VLOOKUP($A618,#REF!,4,FALSE()))-2),CONCATENATE(LEFT(VLOOKUP($A618,#REF!,4,FALSE()),LEN(VLOOKUP($A618,#REF!,4,FALSE()))-2),"*")),"")</f>
        <v>#VALUE!</v>
      </c>
      <c r="F618" s="90" t="e">
        <f aca="false">IF(LEN(VLOOKUP($A618,#REF!,5,FALSE())),IF(INDEX(#REF!,MATCH($A618,#REF!,0),2),LEFT(VLOOKUP($A618,#REF!,5,FALSE()),LEN(VLOOKUP($A618,#REF!,5,FALSE()))-2),CONCATENATE(LEFT(VLOOKUP($A618,#REF!,5,FALSE()),LEN(VLOOKUP($A618,#REF!,5,FALSE()))-2),"*")),"")</f>
        <v>#VALUE!</v>
      </c>
      <c r="G618" s="90" t="e">
        <f aca="false">IF(LEN(VLOOKUP($A618,#REF!,6,FALSE())),IF(INDEX(#REF!,MATCH($A618,#REF!,0),3),LEFT(VLOOKUP($A618,#REF!,6,FALSE()),LEN(VLOOKUP($A618,#REF!,6,FALSE()))-2),CONCATENATE(LEFT(VLOOKUP($A618,#REF!,6,FALSE()),LEN(VLOOKUP($A618,#REF!,6,FALSE()))-2),"*")),"")</f>
        <v>#VALUE!</v>
      </c>
      <c r="H618" s="91" t="e">
        <f aca="false">IF(LEN(VLOOKUP($A618,#REF!,7,FALSE())),IF(INDEX(#REF!,MATCH($A618,#REF!,0),4),LEFT(VLOOKUP($A618,#REF!,7,FALSE()),LEN(VLOOKUP($A618,#REF!,7,FALSE()))-2),CONCATENATE(LEFT(VLOOKUP($A618,#REF!,7,FALSE()),LEN(VLOOKUP($A618,#REF!,7,FALSE()))-2),"*")),"")</f>
        <v>#VALUE!</v>
      </c>
      <c r="I618" s="92" t="e">
        <f aca="false">IF(LEN(VLOOKUP($A618,#REF!,8,FALSE())),UPPER(RIGHT(VLOOKUP($A618,#REF!,8,FALSE()), 1)),"")</f>
        <v>#VALUE!</v>
      </c>
      <c r="J618" s="90" t="e">
        <f aca="false">IF(LEN(VLOOKUP($A618,#REF!,4,FALSE())),UPPER(RIGHT(VLOOKUP($A618,#REF!,4,FALSE()), 1)),"")</f>
        <v>#VALUE!</v>
      </c>
      <c r="K618" s="90" t="e">
        <f aca="false">IF(LEN(VLOOKUP($A618,#REF!,5,FALSE())),UPPER(RIGHT(VLOOKUP($A618,#REF!,5,FALSE()), 1)),"")</f>
        <v>#VALUE!</v>
      </c>
      <c r="L618" s="90" t="e">
        <f aca="false">IF(LEN(VLOOKUP($A618,#REF!,6,FALSE())),UPPER(RIGHT(VLOOKUP($A618,#REF!,6,FALSE()), 1)),"")</f>
        <v>#VALUE!</v>
      </c>
      <c r="M618" s="91" t="e">
        <f aca="false">IF(LEN(VLOOKUP($A618,#REF!,7,FALSE())),UPPER(RIGHT(VLOOKUP($A618,#REF!,7,FALSE()), 1)),"")</f>
        <v>#VALUE!</v>
      </c>
      <c r="N618" s="185"/>
      <c r="O618" s="185"/>
      <c r="P618" s="185"/>
      <c r="Q618" s="185"/>
      <c r="R618" s="185"/>
      <c r="S618" s="100" t="e">
        <f aca="false">HLOOKUP("Device Tree Pin Name",#REF!,MATCH($A618,#REF!,0),FALSE())</f>
        <v>#VALUE!</v>
      </c>
      <c r="T618" s="95" t="e">
        <f aca="false">HLOOKUP("power rail",#REF!,MATCH($A618,#REF!,0),FALSE())</f>
        <v>#VALUE!</v>
      </c>
      <c r="U618" s="96" t="e">
        <f aca="false">HLOOKUP("Wake Capable",#REF!,MATCH($A618,#REF!,0),FALSE())</f>
        <v>#VALUE!</v>
      </c>
      <c r="V618" s="96" t="e">
        <f aca="false">HLOOKUP("Strap",#REF!,MATCH($A618,#REF!,0),FALSE())</f>
        <v>#VALUE!</v>
      </c>
      <c r="W618" s="96"/>
      <c r="X618" s="96"/>
      <c r="Y618" s="96"/>
      <c r="Z618" s="95"/>
      <c r="AA618" s="95" t="e">
        <f aca="false">HLOOKUP("Pad type",#REF!,MATCH($A618,#REF!,0),FALSE())</f>
        <v>#VALUE!</v>
      </c>
      <c r="AB618" s="100"/>
      <c r="AC618" s="100" t="e">
        <f aca="false">HLOOKUP("POR Pin State",#REF!,MATCH($A618,#REF!,0),FALSE())</f>
        <v>#VALUE!</v>
      </c>
      <c r="AD618" s="186"/>
      <c r="AE618" s="187"/>
      <c r="AF618" s="187"/>
      <c r="AG618" s="187"/>
      <c r="AH618" s="188"/>
      <c r="AI618" s="188"/>
      <c r="AJ618" s="189"/>
      <c r="AK618" s="189"/>
      <c r="AL618" s="189"/>
      <c r="AM618" s="189"/>
      <c r="AN618" s="189"/>
      <c r="AO618" s="189"/>
      <c r="AP618" s="189"/>
      <c r="AQ618" s="194" t="s">
        <v>1429</v>
      </c>
      <c r="AR618" s="104"/>
      <c r="AS618" s="104"/>
      <c r="AT618" s="104"/>
      <c r="AU618" s="104"/>
      <c r="AV618" s="104"/>
      <c r="AW618" s="104"/>
      <c r="AX618" s="104"/>
      <c r="AY618" s="104"/>
      <c r="AZ618" s="104"/>
      <c r="BA618" s="104"/>
      <c r="BB618" s="162"/>
      <c r="BC618" s="104"/>
      <c r="BD618" s="214"/>
      <c r="BE618" s="213" t="s">
        <v>1430</v>
      </c>
      <c r="BF618" s="108" t="e">
        <f aca="false">VLOOKUP($A618,#REF!, 34, FALSE())</f>
        <v>#VALUE!</v>
      </c>
      <c r="BG618" s="108" t="e">
        <f aca="false">VLOOKUP($A618,#REF!, 22, FALSE())</f>
        <v>#VALUE!</v>
      </c>
      <c r="BH618" s="109"/>
    </row>
    <row r="619" s="193" customFormat="true" ht="12.75" hidden="false" customHeight="true" outlineLevel="0" collapsed="false">
      <c r="A619" s="133" t="s">
        <v>1431</v>
      </c>
      <c r="B619" s="86" t="e">
        <f aca="false">VLOOKUP($A619,#REF!, 34, FALSE())</f>
        <v>#VALUE!</v>
      </c>
      <c r="C619" s="87" t="str">
        <f aca="false">CONCATENATE("unused_",A619)</f>
        <v>unused_DDR_XM0_B7A_CLK_P</v>
      </c>
      <c r="D619" s="88" t="e">
        <f aca="false">IF(LEN(VLOOKUP($A619,#REF!,8,FALSE())),LEFT(VLOOKUP($A619,#REF!,8,FALSE()),LEN(VLOOKUP($A619,#REF!,8,FALSE()))-2),"")</f>
        <v>#VALUE!</v>
      </c>
      <c r="E619" s="89" t="e">
        <f aca="false">IF(LEN(VLOOKUP($A619,#REF!,4,FALSE())),IF(INDEX(#REF!,MATCH($A619,#REF!,0),1),LEFT(VLOOKUP($A619,#REF!,4,FALSE()),LEN(VLOOKUP($A619,#REF!,4,FALSE()))-2),CONCATENATE(LEFT(VLOOKUP($A619,#REF!,4,FALSE()),LEN(VLOOKUP($A619,#REF!,4,FALSE()))-2),"*")),"")</f>
        <v>#VALUE!</v>
      </c>
      <c r="F619" s="90" t="e">
        <f aca="false">IF(LEN(VLOOKUP($A619,#REF!,5,FALSE())),IF(INDEX(#REF!,MATCH($A619,#REF!,0),2),LEFT(VLOOKUP($A619,#REF!,5,FALSE()),LEN(VLOOKUP($A619,#REF!,5,FALSE()))-2),CONCATENATE(LEFT(VLOOKUP($A619,#REF!,5,FALSE()),LEN(VLOOKUP($A619,#REF!,5,FALSE()))-2),"*")),"")</f>
        <v>#VALUE!</v>
      </c>
      <c r="G619" s="90" t="e">
        <f aca="false">IF(LEN(VLOOKUP($A619,#REF!,6,FALSE())),IF(INDEX(#REF!,MATCH($A619,#REF!,0),3),LEFT(VLOOKUP($A619,#REF!,6,FALSE()),LEN(VLOOKUP($A619,#REF!,6,FALSE()))-2),CONCATENATE(LEFT(VLOOKUP($A619,#REF!,6,FALSE()),LEN(VLOOKUP($A619,#REF!,6,FALSE()))-2),"*")),"")</f>
        <v>#VALUE!</v>
      </c>
      <c r="H619" s="91" t="e">
        <f aca="false">IF(LEN(VLOOKUP($A619,#REF!,7,FALSE())),IF(INDEX(#REF!,MATCH($A619,#REF!,0),4),LEFT(VLOOKUP($A619,#REF!,7,FALSE()),LEN(VLOOKUP($A619,#REF!,7,FALSE()))-2),CONCATENATE(LEFT(VLOOKUP($A619,#REF!,7,FALSE()),LEN(VLOOKUP($A619,#REF!,7,FALSE()))-2),"*")),"")</f>
        <v>#VALUE!</v>
      </c>
      <c r="I619" s="92" t="e">
        <f aca="false">IF(LEN(VLOOKUP($A619,#REF!,8,FALSE())),UPPER(RIGHT(VLOOKUP($A619,#REF!,8,FALSE()), 1)),"")</f>
        <v>#VALUE!</v>
      </c>
      <c r="J619" s="90" t="e">
        <f aca="false">IF(LEN(VLOOKUP($A619,#REF!,4,FALSE())),UPPER(RIGHT(VLOOKUP($A619,#REF!,4,FALSE()), 1)),"")</f>
        <v>#VALUE!</v>
      </c>
      <c r="K619" s="90" t="e">
        <f aca="false">IF(LEN(VLOOKUP($A619,#REF!,5,FALSE())),UPPER(RIGHT(VLOOKUP($A619,#REF!,5,FALSE()), 1)),"")</f>
        <v>#VALUE!</v>
      </c>
      <c r="L619" s="90" t="e">
        <f aca="false">IF(LEN(VLOOKUP($A619,#REF!,6,FALSE())),UPPER(RIGHT(VLOOKUP($A619,#REF!,6,FALSE()), 1)),"")</f>
        <v>#VALUE!</v>
      </c>
      <c r="M619" s="91" t="e">
        <f aca="false">IF(LEN(VLOOKUP($A619,#REF!,7,FALSE())),UPPER(RIGHT(VLOOKUP($A619,#REF!,7,FALSE()), 1)),"")</f>
        <v>#VALUE!</v>
      </c>
      <c r="N619" s="185"/>
      <c r="O619" s="185"/>
      <c r="P619" s="185"/>
      <c r="Q619" s="185"/>
      <c r="R619" s="185"/>
      <c r="S619" s="100" t="e">
        <f aca="false">HLOOKUP("Device Tree Pin Name",#REF!,MATCH($A619,#REF!,0),FALSE())</f>
        <v>#VALUE!</v>
      </c>
      <c r="T619" s="95" t="e">
        <f aca="false">HLOOKUP("power rail",#REF!,MATCH($A619,#REF!,0),FALSE())</f>
        <v>#VALUE!</v>
      </c>
      <c r="U619" s="96" t="e">
        <f aca="false">HLOOKUP("Wake Capable",#REF!,MATCH($A619,#REF!,0),FALSE())</f>
        <v>#VALUE!</v>
      </c>
      <c r="V619" s="96" t="e">
        <f aca="false">HLOOKUP("Strap",#REF!,MATCH($A619,#REF!,0),FALSE())</f>
        <v>#VALUE!</v>
      </c>
      <c r="W619" s="96"/>
      <c r="X619" s="96"/>
      <c r="Y619" s="96"/>
      <c r="Z619" s="95"/>
      <c r="AA619" s="95" t="e">
        <f aca="false">HLOOKUP("Pad type",#REF!,MATCH($A619,#REF!,0),FALSE())</f>
        <v>#VALUE!</v>
      </c>
      <c r="AB619" s="100"/>
      <c r="AC619" s="100" t="e">
        <f aca="false">HLOOKUP("POR Pin State",#REF!,MATCH($A619,#REF!,0),FALSE())</f>
        <v>#VALUE!</v>
      </c>
      <c r="AD619" s="186"/>
      <c r="AE619" s="187"/>
      <c r="AF619" s="187"/>
      <c r="AG619" s="187"/>
      <c r="AH619" s="188"/>
      <c r="AI619" s="188"/>
      <c r="AJ619" s="189"/>
      <c r="AK619" s="189"/>
      <c r="AL619" s="189"/>
      <c r="AM619" s="189"/>
      <c r="AN619" s="189"/>
      <c r="AO619" s="189"/>
      <c r="AP619" s="189"/>
      <c r="AQ619" s="194" t="s">
        <v>1431</v>
      </c>
      <c r="AR619" s="104"/>
      <c r="AS619" s="104"/>
      <c r="AT619" s="104"/>
      <c r="AU619" s="104"/>
      <c r="AV619" s="104"/>
      <c r="AW619" s="104"/>
      <c r="AX619" s="104"/>
      <c r="AY619" s="104"/>
      <c r="AZ619" s="104"/>
      <c r="BA619" s="104"/>
      <c r="BB619" s="162"/>
      <c r="BC619" s="104"/>
      <c r="BD619" s="214"/>
      <c r="BE619" s="213" t="s">
        <v>1432</v>
      </c>
      <c r="BF619" s="108" t="e">
        <f aca="false">VLOOKUP($A619,#REF!, 34, FALSE())</f>
        <v>#VALUE!</v>
      </c>
      <c r="BG619" s="108" t="e">
        <f aca="false">VLOOKUP($A619,#REF!, 22, FALSE())</f>
        <v>#VALUE!</v>
      </c>
      <c r="BH619" s="109"/>
    </row>
    <row r="620" s="193" customFormat="true" ht="12.75" hidden="false" customHeight="true" outlineLevel="0" collapsed="false">
      <c r="A620" s="133" t="s">
        <v>1433</v>
      </c>
      <c r="B620" s="86" t="e">
        <f aca="false">VLOOKUP($A620,#REF!, 34, FALSE())</f>
        <v>#VALUE!</v>
      </c>
      <c r="C620" s="87" t="str">
        <f aca="false">CONCATENATE("unused_",A620)</f>
        <v>unused_DDR_XM0_B7A_CLK_N</v>
      </c>
      <c r="D620" s="88" t="e">
        <f aca="false">IF(LEN(VLOOKUP($A620,#REF!,8,FALSE())),LEFT(VLOOKUP($A620,#REF!,8,FALSE()),LEN(VLOOKUP($A620,#REF!,8,FALSE()))-2),"")</f>
        <v>#VALUE!</v>
      </c>
      <c r="E620" s="89" t="e">
        <f aca="false">IF(LEN(VLOOKUP($A620,#REF!,4,FALSE())),IF(INDEX(#REF!,MATCH($A620,#REF!,0),1),LEFT(VLOOKUP($A620,#REF!,4,FALSE()),LEN(VLOOKUP($A620,#REF!,4,FALSE()))-2),CONCATENATE(LEFT(VLOOKUP($A620,#REF!,4,FALSE()),LEN(VLOOKUP($A620,#REF!,4,FALSE()))-2),"*")),"")</f>
        <v>#VALUE!</v>
      </c>
      <c r="F620" s="90" t="e">
        <f aca="false">IF(LEN(VLOOKUP($A620,#REF!,5,FALSE())),IF(INDEX(#REF!,MATCH($A620,#REF!,0),2),LEFT(VLOOKUP($A620,#REF!,5,FALSE()),LEN(VLOOKUP($A620,#REF!,5,FALSE()))-2),CONCATENATE(LEFT(VLOOKUP($A620,#REF!,5,FALSE()),LEN(VLOOKUP($A620,#REF!,5,FALSE()))-2),"*")),"")</f>
        <v>#VALUE!</v>
      </c>
      <c r="G620" s="90" t="e">
        <f aca="false">IF(LEN(VLOOKUP($A620,#REF!,6,FALSE())),IF(INDEX(#REF!,MATCH($A620,#REF!,0),3),LEFT(VLOOKUP($A620,#REF!,6,FALSE()),LEN(VLOOKUP($A620,#REF!,6,FALSE()))-2),CONCATENATE(LEFT(VLOOKUP($A620,#REF!,6,FALSE()),LEN(VLOOKUP($A620,#REF!,6,FALSE()))-2),"*")),"")</f>
        <v>#VALUE!</v>
      </c>
      <c r="H620" s="91" t="e">
        <f aca="false">IF(LEN(VLOOKUP($A620,#REF!,7,FALSE())),IF(INDEX(#REF!,MATCH($A620,#REF!,0),4),LEFT(VLOOKUP($A620,#REF!,7,FALSE()),LEN(VLOOKUP($A620,#REF!,7,FALSE()))-2),CONCATENATE(LEFT(VLOOKUP($A620,#REF!,7,FALSE()),LEN(VLOOKUP($A620,#REF!,7,FALSE()))-2),"*")),"")</f>
        <v>#VALUE!</v>
      </c>
      <c r="I620" s="92" t="e">
        <f aca="false">IF(LEN(VLOOKUP($A620,#REF!,8,FALSE())),UPPER(RIGHT(VLOOKUP($A620,#REF!,8,FALSE()), 1)),"")</f>
        <v>#VALUE!</v>
      </c>
      <c r="J620" s="90" t="e">
        <f aca="false">IF(LEN(VLOOKUP($A620,#REF!,4,FALSE())),UPPER(RIGHT(VLOOKUP($A620,#REF!,4,FALSE()), 1)),"")</f>
        <v>#VALUE!</v>
      </c>
      <c r="K620" s="90" t="e">
        <f aca="false">IF(LEN(VLOOKUP($A620,#REF!,5,FALSE())),UPPER(RIGHT(VLOOKUP($A620,#REF!,5,FALSE()), 1)),"")</f>
        <v>#VALUE!</v>
      </c>
      <c r="L620" s="90" t="e">
        <f aca="false">IF(LEN(VLOOKUP($A620,#REF!,6,FALSE())),UPPER(RIGHT(VLOOKUP($A620,#REF!,6,FALSE()), 1)),"")</f>
        <v>#VALUE!</v>
      </c>
      <c r="M620" s="91" t="e">
        <f aca="false">IF(LEN(VLOOKUP($A620,#REF!,7,FALSE())),UPPER(RIGHT(VLOOKUP($A620,#REF!,7,FALSE()), 1)),"")</f>
        <v>#VALUE!</v>
      </c>
      <c r="N620" s="185"/>
      <c r="O620" s="185"/>
      <c r="P620" s="185"/>
      <c r="Q620" s="185"/>
      <c r="R620" s="185"/>
      <c r="S620" s="100" t="e">
        <f aca="false">HLOOKUP("Device Tree Pin Name",#REF!,MATCH($A620,#REF!,0),FALSE())</f>
        <v>#VALUE!</v>
      </c>
      <c r="T620" s="95" t="e">
        <f aca="false">HLOOKUP("power rail",#REF!,MATCH($A620,#REF!,0),FALSE())</f>
        <v>#VALUE!</v>
      </c>
      <c r="U620" s="96" t="e">
        <f aca="false">HLOOKUP("Wake Capable",#REF!,MATCH($A620,#REF!,0),FALSE())</f>
        <v>#VALUE!</v>
      </c>
      <c r="V620" s="96" t="e">
        <f aca="false">HLOOKUP("Strap",#REF!,MATCH($A620,#REF!,0),FALSE())</f>
        <v>#VALUE!</v>
      </c>
      <c r="W620" s="96"/>
      <c r="X620" s="96"/>
      <c r="Y620" s="96"/>
      <c r="Z620" s="95"/>
      <c r="AA620" s="95" t="e">
        <f aca="false">HLOOKUP("Pad type",#REF!,MATCH($A620,#REF!,0),FALSE())</f>
        <v>#VALUE!</v>
      </c>
      <c r="AB620" s="100"/>
      <c r="AC620" s="100" t="e">
        <f aca="false">HLOOKUP("POR Pin State",#REF!,MATCH($A620,#REF!,0),FALSE())</f>
        <v>#VALUE!</v>
      </c>
      <c r="AD620" s="186"/>
      <c r="AE620" s="187"/>
      <c r="AF620" s="187"/>
      <c r="AG620" s="187"/>
      <c r="AH620" s="188"/>
      <c r="AI620" s="188"/>
      <c r="AJ620" s="189"/>
      <c r="AK620" s="189"/>
      <c r="AL620" s="189"/>
      <c r="AM620" s="189"/>
      <c r="AN620" s="189"/>
      <c r="AO620" s="189"/>
      <c r="AP620" s="189"/>
      <c r="AQ620" s="194" t="s">
        <v>1433</v>
      </c>
      <c r="AR620" s="104"/>
      <c r="AS620" s="104"/>
      <c r="AT620" s="104"/>
      <c r="AU620" s="104"/>
      <c r="AV620" s="104"/>
      <c r="AW620" s="104"/>
      <c r="AX620" s="104"/>
      <c r="AY620" s="104"/>
      <c r="AZ620" s="104"/>
      <c r="BA620" s="104"/>
      <c r="BB620" s="162"/>
      <c r="BC620" s="104"/>
      <c r="BD620" s="214"/>
      <c r="BE620" s="213" t="s">
        <v>1434</v>
      </c>
      <c r="BF620" s="108" t="e">
        <f aca="false">VLOOKUP($A620,#REF!, 34, FALSE())</f>
        <v>#VALUE!</v>
      </c>
      <c r="BG620" s="108" t="e">
        <f aca="false">VLOOKUP($A620,#REF!, 22, FALSE())</f>
        <v>#VALUE!</v>
      </c>
      <c r="BH620" s="109"/>
    </row>
    <row r="621" s="193" customFormat="true" ht="12.75" hidden="false" customHeight="true" outlineLevel="0" collapsed="false">
      <c r="A621" s="133" t="s">
        <v>1435</v>
      </c>
      <c r="B621" s="86" t="e">
        <f aca="false">VLOOKUP($A621,#REF!, 34, FALSE())</f>
        <v>#VALUE!</v>
      </c>
      <c r="C621" s="87" t="str">
        <f aca="false">CONCATENATE("unused_",A621)</f>
        <v>unused_DDR_XM0_B7B_CLK_P</v>
      </c>
      <c r="D621" s="88" t="e">
        <f aca="false">IF(LEN(VLOOKUP($A621,#REF!,8,FALSE())),LEFT(VLOOKUP($A621,#REF!,8,FALSE()),LEN(VLOOKUP($A621,#REF!,8,FALSE()))-2),"")</f>
        <v>#VALUE!</v>
      </c>
      <c r="E621" s="89" t="e">
        <f aca="false">IF(LEN(VLOOKUP($A621,#REF!,4,FALSE())),IF(INDEX(#REF!,MATCH($A621,#REF!,0),1),LEFT(VLOOKUP($A621,#REF!,4,FALSE()),LEN(VLOOKUP($A621,#REF!,4,FALSE()))-2),CONCATENATE(LEFT(VLOOKUP($A621,#REF!,4,FALSE()),LEN(VLOOKUP($A621,#REF!,4,FALSE()))-2),"*")),"")</f>
        <v>#VALUE!</v>
      </c>
      <c r="F621" s="90" t="e">
        <f aca="false">IF(LEN(VLOOKUP($A621,#REF!,5,FALSE())),IF(INDEX(#REF!,MATCH($A621,#REF!,0),2),LEFT(VLOOKUP($A621,#REF!,5,FALSE()),LEN(VLOOKUP($A621,#REF!,5,FALSE()))-2),CONCATENATE(LEFT(VLOOKUP($A621,#REF!,5,FALSE()),LEN(VLOOKUP($A621,#REF!,5,FALSE()))-2),"*")),"")</f>
        <v>#VALUE!</v>
      </c>
      <c r="G621" s="90" t="e">
        <f aca="false">IF(LEN(VLOOKUP($A621,#REF!,6,FALSE())),IF(INDEX(#REF!,MATCH($A621,#REF!,0),3),LEFT(VLOOKUP($A621,#REF!,6,FALSE()),LEN(VLOOKUP($A621,#REF!,6,FALSE()))-2),CONCATENATE(LEFT(VLOOKUP($A621,#REF!,6,FALSE()),LEN(VLOOKUP($A621,#REF!,6,FALSE()))-2),"*")),"")</f>
        <v>#VALUE!</v>
      </c>
      <c r="H621" s="91" t="e">
        <f aca="false">IF(LEN(VLOOKUP($A621,#REF!,7,FALSE())),IF(INDEX(#REF!,MATCH($A621,#REF!,0),4),LEFT(VLOOKUP($A621,#REF!,7,FALSE()),LEN(VLOOKUP($A621,#REF!,7,FALSE()))-2),CONCATENATE(LEFT(VLOOKUP($A621,#REF!,7,FALSE()),LEN(VLOOKUP($A621,#REF!,7,FALSE()))-2),"*")),"")</f>
        <v>#VALUE!</v>
      </c>
      <c r="I621" s="92" t="e">
        <f aca="false">IF(LEN(VLOOKUP($A621,#REF!,8,FALSE())),UPPER(RIGHT(VLOOKUP($A621,#REF!,8,FALSE()), 1)),"")</f>
        <v>#VALUE!</v>
      </c>
      <c r="J621" s="90" t="e">
        <f aca="false">IF(LEN(VLOOKUP($A621,#REF!,4,FALSE())),UPPER(RIGHT(VLOOKUP($A621,#REF!,4,FALSE()), 1)),"")</f>
        <v>#VALUE!</v>
      </c>
      <c r="K621" s="90" t="e">
        <f aca="false">IF(LEN(VLOOKUP($A621,#REF!,5,FALSE())),UPPER(RIGHT(VLOOKUP($A621,#REF!,5,FALSE()), 1)),"")</f>
        <v>#VALUE!</v>
      </c>
      <c r="L621" s="90" t="e">
        <f aca="false">IF(LEN(VLOOKUP($A621,#REF!,6,FALSE())),UPPER(RIGHT(VLOOKUP($A621,#REF!,6,FALSE()), 1)),"")</f>
        <v>#VALUE!</v>
      </c>
      <c r="M621" s="91" t="e">
        <f aca="false">IF(LEN(VLOOKUP($A621,#REF!,7,FALSE())),UPPER(RIGHT(VLOOKUP($A621,#REF!,7,FALSE()), 1)),"")</f>
        <v>#VALUE!</v>
      </c>
      <c r="N621" s="185"/>
      <c r="O621" s="185"/>
      <c r="P621" s="185"/>
      <c r="Q621" s="185"/>
      <c r="R621" s="185"/>
      <c r="S621" s="100" t="e">
        <f aca="false">HLOOKUP("Device Tree Pin Name",#REF!,MATCH($A621,#REF!,0),FALSE())</f>
        <v>#VALUE!</v>
      </c>
      <c r="T621" s="95" t="e">
        <f aca="false">HLOOKUP("power rail",#REF!,MATCH($A621,#REF!,0),FALSE())</f>
        <v>#VALUE!</v>
      </c>
      <c r="U621" s="96" t="e">
        <f aca="false">HLOOKUP("Wake Capable",#REF!,MATCH($A621,#REF!,0),FALSE())</f>
        <v>#VALUE!</v>
      </c>
      <c r="V621" s="96" t="e">
        <f aca="false">HLOOKUP("Strap",#REF!,MATCH($A621,#REF!,0),FALSE())</f>
        <v>#VALUE!</v>
      </c>
      <c r="W621" s="96"/>
      <c r="X621" s="96"/>
      <c r="Y621" s="96"/>
      <c r="Z621" s="95"/>
      <c r="AA621" s="95" t="e">
        <f aca="false">HLOOKUP("Pad type",#REF!,MATCH($A621,#REF!,0),FALSE())</f>
        <v>#VALUE!</v>
      </c>
      <c r="AB621" s="100"/>
      <c r="AC621" s="100" t="e">
        <f aca="false">HLOOKUP("POR Pin State",#REF!,MATCH($A621,#REF!,0),FALSE())</f>
        <v>#VALUE!</v>
      </c>
      <c r="AD621" s="186"/>
      <c r="AE621" s="187"/>
      <c r="AF621" s="187"/>
      <c r="AG621" s="187"/>
      <c r="AH621" s="188"/>
      <c r="AI621" s="188"/>
      <c r="AJ621" s="189"/>
      <c r="AK621" s="189"/>
      <c r="AL621" s="189"/>
      <c r="AM621" s="189"/>
      <c r="AN621" s="189"/>
      <c r="AO621" s="189"/>
      <c r="AP621" s="189"/>
      <c r="AQ621" s="194" t="s">
        <v>1435</v>
      </c>
      <c r="AR621" s="104"/>
      <c r="AS621" s="104"/>
      <c r="AT621" s="104"/>
      <c r="AU621" s="104"/>
      <c r="AV621" s="104"/>
      <c r="AW621" s="104"/>
      <c r="AX621" s="104"/>
      <c r="AY621" s="104"/>
      <c r="AZ621" s="104"/>
      <c r="BA621" s="104"/>
      <c r="BB621" s="162"/>
      <c r="BC621" s="104"/>
      <c r="BD621" s="214"/>
      <c r="BE621" s="213" t="s">
        <v>1436</v>
      </c>
      <c r="BF621" s="108" t="e">
        <f aca="false">VLOOKUP($A621,#REF!, 34, FALSE())</f>
        <v>#VALUE!</v>
      </c>
      <c r="BG621" s="108" t="e">
        <f aca="false">VLOOKUP($A621,#REF!, 22, FALSE())</f>
        <v>#VALUE!</v>
      </c>
      <c r="BH621" s="109"/>
    </row>
    <row r="622" s="193" customFormat="true" ht="12.75" hidden="false" customHeight="true" outlineLevel="0" collapsed="false">
      <c r="A622" s="133" t="s">
        <v>1437</v>
      </c>
      <c r="B622" s="86" t="e">
        <f aca="false">VLOOKUP($A622,#REF!, 34, FALSE())</f>
        <v>#VALUE!</v>
      </c>
      <c r="C622" s="87" t="str">
        <f aca="false">CONCATENATE("unused_",A622)</f>
        <v>unused_DDR_XM0_B7B_CLK_N</v>
      </c>
      <c r="D622" s="88" t="e">
        <f aca="false">IF(LEN(VLOOKUP($A622,#REF!,8,FALSE())),LEFT(VLOOKUP($A622,#REF!,8,FALSE()),LEN(VLOOKUP($A622,#REF!,8,FALSE()))-2),"")</f>
        <v>#VALUE!</v>
      </c>
      <c r="E622" s="89" t="e">
        <f aca="false">IF(LEN(VLOOKUP($A622,#REF!,4,FALSE())),IF(INDEX(#REF!,MATCH($A622,#REF!,0),1),LEFT(VLOOKUP($A622,#REF!,4,FALSE()),LEN(VLOOKUP($A622,#REF!,4,FALSE()))-2),CONCATENATE(LEFT(VLOOKUP($A622,#REF!,4,FALSE()),LEN(VLOOKUP($A622,#REF!,4,FALSE()))-2),"*")),"")</f>
        <v>#VALUE!</v>
      </c>
      <c r="F622" s="90" t="e">
        <f aca="false">IF(LEN(VLOOKUP($A622,#REF!,5,FALSE())),IF(INDEX(#REF!,MATCH($A622,#REF!,0),2),LEFT(VLOOKUP($A622,#REF!,5,FALSE()),LEN(VLOOKUP($A622,#REF!,5,FALSE()))-2),CONCATENATE(LEFT(VLOOKUP($A622,#REF!,5,FALSE()),LEN(VLOOKUP($A622,#REF!,5,FALSE()))-2),"*")),"")</f>
        <v>#VALUE!</v>
      </c>
      <c r="G622" s="90" t="e">
        <f aca="false">IF(LEN(VLOOKUP($A622,#REF!,6,FALSE())),IF(INDEX(#REF!,MATCH($A622,#REF!,0),3),LEFT(VLOOKUP($A622,#REF!,6,FALSE()),LEN(VLOOKUP($A622,#REF!,6,FALSE()))-2),CONCATENATE(LEFT(VLOOKUP($A622,#REF!,6,FALSE()),LEN(VLOOKUP($A622,#REF!,6,FALSE()))-2),"*")),"")</f>
        <v>#VALUE!</v>
      </c>
      <c r="H622" s="91" t="e">
        <f aca="false">IF(LEN(VLOOKUP($A622,#REF!,7,FALSE())),IF(INDEX(#REF!,MATCH($A622,#REF!,0),4),LEFT(VLOOKUP($A622,#REF!,7,FALSE()),LEN(VLOOKUP($A622,#REF!,7,FALSE()))-2),CONCATENATE(LEFT(VLOOKUP($A622,#REF!,7,FALSE()),LEN(VLOOKUP($A622,#REF!,7,FALSE()))-2),"*")),"")</f>
        <v>#VALUE!</v>
      </c>
      <c r="I622" s="92" t="e">
        <f aca="false">IF(LEN(VLOOKUP($A622,#REF!,8,FALSE())),UPPER(RIGHT(VLOOKUP($A622,#REF!,8,FALSE()), 1)),"")</f>
        <v>#VALUE!</v>
      </c>
      <c r="J622" s="90" t="e">
        <f aca="false">IF(LEN(VLOOKUP($A622,#REF!,4,FALSE())),UPPER(RIGHT(VLOOKUP($A622,#REF!,4,FALSE()), 1)),"")</f>
        <v>#VALUE!</v>
      </c>
      <c r="K622" s="90" t="e">
        <f aca="false">IF(LEN(VLOOKUP($A622,#REF!,5,FALSE())),UPPER(RIGHT(VLOOKUP($A622,#REF!,5,FALSE()), 1)),"")</f>
        <v>#VALUE!</v>
      </c>
      <c r="L622" s="90" t="e">
        <f aca="false">IF(LEN(VLOOKUP($A622,#REF!,6,FALSE())),UPPER(RIGHT(VLOOKUP($A622,#REF!,6,FALSE()), 1)),"")</f>
        <v>#VALUE!</v>
      </c>
      <c r="M622" s="91" t="e">
        <f aca="false">IF(LEN(VLOOKUP($A622,#REF!,7,FALSE())),UPPER(RIGHT(VLOOKUP($A622,#REF!,7,FALSE()), 1)),"")</f>
        <v>#VALUE!</v>
      </c>
      <c r="N622" s="185"/>
      <c r="O622" s="185"/>
      <c r="P622" s="185"/>
      <c r="Q622" s="185"/>
      <c r="R622" s="185"/>
      <c r="S622" s="100" t="e">
        <f aca="false">HLOOKUP("Device Tree Pin Name",#REF!,MATCH($A622,#REF!,0),FALSE())</f>
        <v>#VALUE!</v>
      </c>
      <c r="T622" s="95" t="e">
        <f aca="false">HLOOKUP("power rail",#REF!,MATCH($A622,#REF!,0),FALSE())</f>
        <v>#VALUE!</v>
      </c>
      <c r="U622" s="96" t="e">
        <f aca="false">HLOOKUP("Wake Capable",#REF!,MATCH($A622,#REF!,0),FALSE())</f>
        <v>#VALUE!</v>
      </c>
      <c r="V622" s="96" t="e">
        <f aca="false">HLOOKUP("Strap",#REF!,MATCH($A622,#REF!,0),FALSE())</f>
        <v>#VALUE!</v>
      </c>
      <c r="W622" s="96"/>
      <c r="X622" s="96"/>
      <c r="Y622" s="96"/>
      <c r="Z622" s="95"/>
      <c r="AA622" s="95" t="e">
        <f aca="false">HLOOKUP("Pad type",#REF!,MATCH($A622,#REF!,0),FALSE())</f>
        <v>#VALUE!</v>
      </c>
      <c r="AB622" s="100"/>
      <c r="AC622" s="100" t="e">
        <f aca="false">HLOOKUP("POR Pin State",#REF!,MATCH($A622,#REF!,0),FALSE())</f>
        <v>#VALUE!</v>
      </c>
      <c r="AD622" s="186"/>
      <c r="AE622" s="187"/>
      <c r="AF622" s="187"/>
      <c r="AG622" s="187"/>
      <c r="AH622" s="188"/>
      <c r="AI622" s="188"/>
      <c r="AJ622" s="189"/>
      <c r="AK622" s="189"/>
      <c r="AL622" s="189"/>
      <c r="AM622" s="189"/>
      <c r="AN622" s="189"/>
      <c r="AO622" s="189"/>
      <c r="AP622" s="189"/>
      <c r="AQ622" s="194" t="s">
        <v>1437</v>
      </c>
      <c r="AR622" s="104"/>
      <c r="AS622" s="104"/>
      <c r="AT622" s="104"/>
      <c r="AU622" s="104"/>
      <c r="AV622" s="104"/>
      <c r="AW622" s="104"/>
      <c r="AX622" s="104"/>
      <c r="AY622" s="104"/>
      <c r="AZ622" s="104"/>
      <c r="BA622" s="104"/>
      <c r="BB622" s="162"/>
      <c r="BC622" s="104"/>
      <c r="BD622" s="214"/>
      <c r="BE622" s="213" t="s">
        <v>1438</v>
      </c>
      <c r="BF622" s="108" t="e">
        <f aca="false">VLOOKUP($A622,#REF!, 34, FALSE())</f>
        <v>#VALUE!</v>
      </c>
      <c r="BG622" s="108" t="e">
        <f aca="false">VLOOKUP($A622,#REF!, 22, FALSE())</f>
        <v>#VALUE!</v>
      </c>
      <c r="BH622" s="109"/>
    </row>
    <row r="623" s="193" customFormat="true" ht="12.75" hidden="false" customHeight="true" outlineLevel="0" collapsed="false">
      <c r="A623" s="133" t="s">
        <v>1439</v>
      </c>
      <c r="B623" s="86" t="e">
        <f aca="false">VLOOKUP($A623,#REF!, 34, FALSE())</f>
        <v>#VALUE!</v>
      </c>
      <c r="C623" s="87" t="str">
        <f aca="false">CONCATENATE("unused_",A623)</f>
        <v>unused_DDR_XM0_B8D0</v>
      </c>
      <c r="D623" s="88" t="e">
        <f aca="false">IF(LEN(VLOOKUP($A623,#REF!,8,FALSE())),LEFT(VLOOKUP($A623,#REF!,8,FALSE()),LEN(VLOOKUP($A623,#REF!,8,FALSE()))-2),"")</f>
        <v>#VALUE!</v>
      </c>
      <c r="E623" s="89" t="e">
        <f aca="false">IF(LEN(VLOOKUP($A623,#REF!,4,FALSE())),IF(INDEX(#REF!,MATCH($A623,#REF!,0),1),LEFT(VLOOKUP($A623,#REF!,4,FALSE()),LEN(VLOOKUP($A623,#REF!,4,FALSE()))-2),CONCATENATE(LEFT(VLOOKUP($A623,#REF!,4,FALSE()),LEN(VLOOKUP($A623,#REF!,4,FALSE()))-2),"*")),"")</f>
        <v>#VALUE!</v>
      </c>
      <c r="F623" s="90" t="e">
        <f aca="false">IF(LEN(VLOOKUP($A623,#REF!,5,FALSE())),IF(INDEX(#REF!,MATCH($A623,#REF!,0),2),LEFT(VLOOKUP($A623,#REF!,5,FALSE()),LEN(VLOOKUP($A623,#REF!,5,FALSE()))-2),CONCATENATE(LEFT(VLOOKUP($A623,#REF!,5,FALSE()),LEN(VLOOKUP($A623,#REF!,5,FALSE()))-2),"*")),"")</f>
        <v>#VALUE!</v>
      </c>
      <c r="G623" s="90" t="e">
        <f aca="false">IF(LEN(VLOOKUP($A623,#REF!,6,FALSE())),IF(INDEX(#REF!,MATCH($A623,#REF!,0),3),LEFT(VLOOKUP($A623,#REF!,6,FALSE()),LEN(VLOOKUP($A623,#REF!,6,FALSE()))-2),CONCATENATE(LEFT(VLOOKUP($A623,#REF!,6,FALSE()),LEN(VLOOKUP($A623,#REF!,6,FALSE()))-2),"*")),"")</f>
        <v>#VALUE!</v>
      </c>
      <c r="H623" s="91" t="e">
        <f aca="false">IF(LEN(VLOOKUP($A623,#REF!,7,FALSE())),IF(INDEX(#REF!,MATCH($A623,#REF!,0),4),LEFT(VLOOKUP($A623,#REF!,7,FALSE()),LEN(VLOOKUP($A623,#REF!,7,FALSE()))-2),CONCATENATE(LEFT(VLOOKUP($A623,#REF!,7,FALSE()),LEN(VLOOKUP($A623,#REF!,7,FALSE()))-2),"*")),"")</f>
        <v>#VALUE!</v>
      </c>
      <c r="I623" s="92" t="e">
        <f aca="false">IF(LEN(VLOOKUP($A623,#REF!,8,FALSE())),UPPER(RIGHT(VLOOKUP($A623,#REF!,8,FALSE()), 1)),"")</f>
        <v>#VALUE!</v>
      </c>
      <c r="J623" s="90" t="e">
        <f aca="false">IF(LEN(VLOOKUP($A623,#REF!,4,FALSE())),UPPER(RIGHT(VLOOKUP($A623,#REF!,4,FALSE()), 1)),"")</f>
        <v>#VALUE!</v>
      </c>
      <c r="K623" s="90" t="e">
        <f aca="false">IF(LEN(VLOOKUP($A623,#REF!,5,FALSE())),UPPER(RIGHT(VLOOKUP($A623,#REF!,5,FALSE()), 1)),"")</f>
        <v>#VALUE!</v>
      </c>
      <c r="L623" s="90" t="e">
        <f aca="false">IF(LEN(VLOOKUP($A623,#REF!,6,FALSE())),UPPER(RIGHT(VLOOKUP($A623,#REF!,6,FALSE()), 1)),"")</f>
        <v>#VALUE!</v>
      </c>
      <c r="M623" s="91" t="e">
        <f aca="false">IF(LEN(VLOOKUP($A623,#REF!,7,FALSE())),UPPER(RIGHT(VLOOKUP($A623,#REF!,7,FALSE()), 1)),"")</f>
        <v>#VALUE!</v>
      </c>
      <c r="N623" s="185"/>
      <c r="O623" s="185"/>
      <c r="P623" s="185"/>
      <c r="Q623" s="185"/>
      <c r="R623" s="185"/>
      <c r="S623" s="100" t="e">
        <f aca="false">HLOOKUP("Device Tree Pin Name",#REF!,MATCH($A623,#REF!,0),FALSE())</f>
        <v>#VALUE!</v>
      </c>
      <c r="T623" s="95" t="e">
        <f aca="false">HLOOKUP("power rail",#REF!,MATCH($A623,#REF!,0),FALSE())</f>
        <v>#VALUE!</v>
      </c>
      <c r="U623" s="96" t="e">
        <f aca="false">HLOOKUP("Wake Capable",#REF!,MATCH($A623,#REF!,0),FALSE())</f>
        <v>#VALUE!</v>
      </c>
      <c r="V623" s="96" t="e">
        <f aca="false">HLOOKUP("Strap",#REF!,MATCH($A623,#REF!,0),FALSE())</f>
        <v>#VALUE!</v>
      </c>
      <c r="W623" s="96"/>
      <c r="X623" s="96"/>
      <c r="Y623" s="96"/>
      <c r="Z623" s="95"/>
      <c r="AA623" s="95" t="e">
        <f aca="false">HLOOKUP("Pad type",#REF!,MATCH($A623,#REF!,0),FALSE())</f>
        <v>#VALUE!</v>
      </c>
      <c r="AB623" s="100"/>
      <c r="AC623" s="100" t="e">
        <f aca="false">HLOOKUP("POR Pin State",#REF!,MATCH($A623,#REF!,0),FALSE())</f>
        <v>#VALUE!</v>
      </c>
      <c r="AD623" s="186"/>
      <c r="AE623" s="187"/>
      <c r="AF623" s="187"/>
      <c r="AG623" s="187"/>
      <c r="AH623" s="188"/>
      <c r="AI623" s="188"/>
      <c r="AJ623" s="189"/>
      <c r="AK623" s="189"/>
      <c r="AL623" s="189"/>
      <c r="AM623" s="189"/>
      <c r="AN623" s="189"/>
      <c r="AO623" s="189"/>
      <c r="AP623" s="189"/>
      <c r="AQ623" s="194" t="s">
        <v>1440</v>
      </c>
      <c r="AR623" s="104"/>
      <c r="AS623" s="104"/>
      <c r="AT623" s="104"/>
      <c r="AU623" s="104"/>
      <c r="AV623" s="104"/>
      <c r="AW623" s="104"/>
      <c r="AX623" s="104"/>
      <c r="AY623" s="104"/>
      <c r="AZ623" s="104"/>
      <c r="BA623" s="104"/>
      <c r="BB623" s="162"/>
      <c r="BC623" s="104"/>
      <c r="BD623" s="214"/>
      <c r="BE623" s="213" t="s">
        <v>1441</v>
      </c>
      <c r="BF623" s="108" t="e">
        <f aca="false">VLOOKUP($A623,#REF!, 34, FALSE())</f>
        <v>#VALUE!</v>
      </c>
      <c r="BG623" s="108" t="e">
        <f aca="false">VLOOKUP($A623,#REF!, 22, FALSE())</f>
        <v>#VALUE!</v>
      </c>
      <c r="BH623" s="109"/>
    </row>
    <row r="624" s="193" customFormat="true" ht="12.75" hidden="false" customHeight="true" outlineLevel="0" collapsed="false">
      <c r="A624" s="133" t="s">
        <v>1442</v>
      </c>
      <c r="B624" s="86" t="e">
        <f aca="false">VLOOKUP($A624,#REF!, 34, FALSE())</f>
        <v>#VALUE!</v>
      </c>
      <c r="C624" s="87" t="str">
        <f aca="false">CONCATENATE("unused_",A624)</f>
        <v>unused_DDR_XM0_B8D1</v>
      </c>
      <c r="D624" s="88" t="e">
        <f aca="false">IF(LEN(VLOOKUP($A624,#REF!,8,FALSE())),LEFT(VLOOKUP($A624,#REF!,8,FALSE()),LEN(VLOOKUP($A624,#REF!,8,FALSE()))-2),"")</f>
        <v>#VALUE!</v>
      </c>
      <c r="E624" s="89" t="e">
        <f aca="false">IF(LEN(VLOOKUP($A624,#REF!,4,FALSE())),IF(INDEX(#REF!,MATCH($A624,#REF!,0),1),LEFT(VLOOKUP($A624,#REF!,4,FALSE()),LEN(VLOOKUP($A624,#REF!,4,FALSE()))-2),CONCATENATE(LEFT(VLOOKUP($A624,#REF!,4,FALSE()),LEN(VLOOKUP($A624,#REF!,4,FALSE()))-2),"*")),"")</f>
        <v>#VALUE!</v>
      </c>
      <c r="F624" s="90" t="e">
        <f aca="false">IF(LEN(VLOOKUP($A624,#REF!,5,FALSE())),IF(INDEX(#REF!,MATCH($A624,#REF!,0),2),LEFT(VLOOKUP($A624,#REF!,5,FALSE()),LEN(VLOOKUP($A624,#REF!,5,FALSE()))-2),CONCATENATE(LEFT(VLOOKUP($A624,#REF!,5,FALSE()),LEN(VLOOKUP($A624,#REF!,5,FALSE()))-2),"*")),"")</f>
        <v>#VALUE!</v>
      </c>
      <c r="G624" s="90" t="e">
        <f aca="false">IF(LEN(VLOOKUP($A624,#REF!,6,FALSE())),IF(INDEX(#REF!,MATCH($A624,#REF!,0),3),LEFT(VLOOKUP($A624,#REF!,6,FALSE()),LEN(VLOOKUP($A624,#REF!,6,FALSE()))-2),CONCATENATE(LEFT(VLOOKUP($A624,#REF!,6,FALSE()),LEN(VLOOKUP($A624,#REF!,6,FALSE()))-2),"*")),"")</f>
        <v>#VALUE!</v>
      </c>
      <c r="H624" s="91" t="e">
        <f aca="false">IF(LEN(VLOOKUP($A624,#REF!,7,FALSE())),IF(INDEX(#REF!,MATCH($A624,#REF!,0),4),LEFT(VLOOKUP($A624,#REF!,7,FALSE()),LEN(VLOOKUP($A624,#REF!,7,FALSE()))-2),CONCATENATE(LEFT(VLOOKUP($A624,#REF!,7,FALSE()),LEN(VLOOKUP($A624,#REF!,7,FALSE()))-2),"*")),"")</f>
        <v>#VALUE!</v>
      </c>
      <c r="I624" s="92" t="e">
        <f aca="false">IF(LEN(VLOOKUP($A624,#REF!,8,FALSE())),UPPER(RIGHT(VLOOKUP($A624,#REF!,8,FALSE()), 1)),"")</f>
        <v>#VALUE!</v>
      </c>
      <c r="J624" s="90" t="e">
        <f aca="false">IF(LEN(VLOOKUP($A624,#REF!,4,FALSE())),UPPER(RIGHT(VLOOKUP($A624,#REF!,4,FALSE()), 1)),"")</f>
        <v>#VALUE!</v>
      </c>
      <c r="K624" s="90" t="e">
        <f aca="false">IF(LEN(VLOOKUP($A624,#REF!,5,FALSE())),UPPER(RIGHT(VLOOKUP($A624,#REF!,5,FALSE()), 1)),"")</f>
        <v>#VALUE!</v>
      </c>
      <c r="L624" s="90" t="e">
        <f aca="false">IF(LEN(VLOOKUP($A624,#REF!,6,FALSE())),UPPER(RIGHT(VLOOKUP($A624,#REF!,6,FALSE()), 1)),"")</f>
        <v>#VALUE!</v>
      </c>
      <c r="M624" s="91" t="e">
        <f aca="false">IF(LEN(VLOOKUP($A624,#REF!,7,FALSE())),UPPER(RIGHT(VLOOKUP($A624,#REF!,7,FALSE()), 1)),"")</f>
        <v>#VALUE!</v>
      </c>
      <c r="N624" s="185"/>
      <c r="O624" s="185"/>
      <c r="P624" s="185"/>
      <c r="Q624" s="185"/>
      <c r="R624" s="185"/>
      <c r="S624" s="100" t="e">
        <f aca="false">HLOOKUP("Device Tree Pin Name",#REF!,MATCH($A624,#REF!,0),FALSE())</f>
        <v>#VALUE!</v>
      </c>
      <c r="T624" s="95" t="e">
        <f aca="false">HLOOKUP("power rail",#REF!,MATCH($A624,#REF!,0),FALSE())</f>
        <v>#VALUE!</v>
      </c>
      <c r="U624" s="96" t="e">
        <f aca="false">HLOOKUP("Wake Capable",#REF!,MATCH($A624,#REF!,0),FALSE())</f>
        <v>#VALUE!</v>
      </c>
      <c r="V624" s="96" t="e">
        <f aca="false">HLOOKUP("Strap",#REF!,MATCH($A624,#REF!,0),FALSE())</f>
        <v>#VALUE!</v>
      </c>
      <c r="W624" s="96"/>
      <c r="X624" s="96"/>
      <c r="Y624" s="96"/>
      <c r="Z624" s="95"/>
      <c r="AA624" s="95" t="e">
        <f aca="false">HLOOKUP("Pad type",#REF!,MATCH($A624,#REF!,0),FALSE())</f>
        <v>#VALUE!</v>
      </c>
      <c r="AB624" s="100"/>
      <c r="AC624" s="100" t="e">
        <f aca="false">HLOOKUP("POR Pin State",#REF!,MATCH($A624,#REF!,0),FALSE())</f>
        <v>#VALUE!</v>
      </c>
      <c r="AD624" s="186"/>
      <c r="AE624" s="187"/>
      <c r="AF624" s="187"/>
      <c r="AG624" s="187"/>
      <c r="AH624" s="188"/>
      <c r="AI624" s="188"/>
      <c r="AJ624" s="189"/>
      <c r="AK624" s="189"/>
      <c r="AL624" s="189"/>
      <c r="AM624" s="189"/>
      <c r="AN624" s="189"/>
      <c r="AO624" s="189"/>
      <c r="AP624" s="189"/>
      <c r="AQ624" s="194" t="s">
        <v>1443</v>
      </c>
      <c r="AR624" s="104"/>
      <c r="AS624" s="104"/>
      <c r="AT624" s="104"/>
      <c r="AU624" s="104"/>
      <c r="AV624" s="104"/>
      <c r="AW624" s="104"/>
      <c r="AX624" s="104"/>
      <c r="AY624" s="104"/>
      <c r="AZ624" s="104"/>
      <c r="BA624" s="104"/>
      <c r="BB624" s="162"/>
      <c r="BC624" s="104"/>
      <c r="BD624" s="214"/>
      <c r="BE624" s="213" t="s">
        <v>1444</v>
      </c>
      <c r="BF624" s="108" t="e">
        <f aca="false">VLOOKUP($A624,#REF!, 34, FALSE())</f>
        <v>#VALUE!</v>
      </c>
      <c r="BG624" s="108" t="e">
        <f aca="false">VLOOKUP($A624,#REF!, 22, FALSE())</f>
        <v>#VALUE!</v>
      </c>
      <c r="BH624" s="109"/>
    </row>
    <row r="625" s="193" customFormat="true" ht="12.75" hidden="false" customHeight="true" outlineLevel="0" collapsed="false">
      <c r="A625" s="133" t="s">
        <v>1445</v>
      </c>
      <c r="B625" s="86" t="e">
        <f aca="false">VLOOKUP($A625,#REF!, 34, FALSE())</f>
        <v>#VALUE!</v>
      </c>
      <c r="C625" s="87" t="str">
        <f aca="false">CONCATENATE("unused_",A625)</f>
        <v>unused_DDR_XM0_B8D2</v>
      </c>
      <c r="D625" s="88" t="e">
        <f aca="false">IF(LEN(VLOOKUP($A625,#REF!,8,FALSE())),LEFT(VLOOKUP($A625,#REF!,8,FALSE()),LEN(VLOOKUP($A625,#REF!,8,FALSE()))-2),"")</f>
        <v>#VALUE!</v>
      </c>
      <c r="E625" s="89" t="e">
        <f aca="false">IF(LEN(VLOOKUP($A625,#REF!,4,FALSE())),IF(INDEX(#REF!,MATCH($A625,#REF!,0),1),LEFT(VLOOKUP($A625,#REF!,4,FALSE()),LEN(VLOOKUP($A625,#REF!,4,FALSE()))-2),CONCATENATE(LEFT(VLOOKUP($A625,#REF!,4,FALSE()),LEN(VLOOKUP($A625,#REF!,4,FALSE()))-2),"*")),"")</f>
        <v>#VALUE!</v>
      </c>
      <c r="F625" s="90" t="e">
        <f aca="false">IF(LEN(VLOOKUP($A625,#REF!,5,FALSE())),IF(INDEX(#REF!,MATCH($A625,#REF!,0),2),LEFT(VLOOKUP($A625,#REF!,5,FALSE()),LEN(VLOOKUP($A625,#REF!,5,FALSE()))-2),CONCATENATE(LEFT(VLOOKUP($A625,#REF!,5,FALSE()),LEN(VLOOKUP($A625,#REF!,5,FALSE()))-2),"*")),"")</f>
        <v>#VALUE!</v>
      </c>
      <c r="G625" s="90" t="e">
        <f aca="false">IF(LEN(VLOOKUP($A625,#REF!,6,FALSE())),IF(INDEX(#REF!,MATCH($A625,#REF!,0),3),LEFT(VLOOKUP($A625,#REF!,6,FALSE()),LEN(VLOOKUP($A625,#REF!,6,FALSE()))-2),CONCATENATE(LEFT(VLOOKUP($A625,#REF!,6,FALSE()),LEN(VLOOKUP($A625,#REF!,6,FALSE()))-2),"*")),"")</f>
        <v>#VALUE!</v>
      </c>
      <c r="H625" s="91" t="e">
        <f aca="false">IF(LEN(VLOOKUP($A625,#REF!,7,FALSE())),IF(INDEX(#REF!,MATCH($A625,#REF!,0),4),LEFT(VLOOKUP($A625,#REF!,7,FALSE()),LEN(VLOOKUP($A625,#REF!,7,FALSE()))-2),CONCATENATE(LEFT(VLOOKUP($A625,#REF!,7,FALSE()),LEN(VLOOKUP($A625,#REF!,7,FALSE()))-2),"*")),"")</f>
        <v>#VALUE!</v>
      </c>
      <c r="I625" s="92" t="e">
        <f aca="false">IF(LEN(VLOOKUP($A625,#REF!,8,FALSE())),UPPER(RIGHT(VLOOKUP($A625,#REF!,8,FALSE()), 1)),"")</f>
        <v>#VALUE!</v>
      </c>
      <c r="J625" s="90" t="e">
        <f aca="false">IF(LEN(VLOOKUP($A625,#REF!,4,FALSE())),UPPER(RIGHT(VLOOKUP($A625,#REF!,4,FALSE()), 1)),"")</f>
        <v>#VALUE!</v>
      </c>
      <c r="K625" s="90" t="e">
        <f aca="false">IF(LEN(VLOOKUP($A625,#REF!,5,FALSE())),UPPER(RIGHT(VLOOKUP($A625,#REF!,5,FALSE()), 1)),"")</f>
        <v>#VALUE!</v>
      </c>
      <c r="L625" s="90" t="e">
        <f aca="false">IF(LEN(VLOOKUP($A625,#REF!,6,FALSE())),UPPER(RIGHT(VLOOKUP($A625,#REF!,6,FALSE()), 1)),"")</f>
        <v>#VALUE!</v>
      </c>
      <c r="M625" s="91" t="e">
        <f aca="false">IF(LEN(VLOOKUP($A625,#REF!,7,FALSE())),UPPER(RIGHT(VLOOKUP($A625,#REF!,7,FALSE()), 1)),"")</f>
        <v>#VALUE!</v>
      </c>
      <c r="N625" s="185"/>
      <c r="O625" s="185"/>
      <c r="P625" s="185"/>
      <c r="Q625" s="185"/>
      <c r="R625" s="185"/>
      <c r="S625" s="100" t="e">
        <f aca="false">HLOOKUP("Device Tree Pin Name",#REF!,MATCH($A625,#REF!,0),FALSE())</f>
        <v>#VALUE!</v>
      </c>
      <c r="T625" s="95" t="e">
        <f aca="false">HLOOKUP("power rail",#REF!,MATCH($A625,#REF!,0),FALSE())</f>
        <v>#VALUE!</v>
      </c>
      <c r="U625" s="96" t="e">
        <f aca="false">HLOOKUP("Wake Capable",#REF!,MATCH($A625,#REF!,0),FALSE())</f>
        <v>#VALUE!</v>
      </c>
      <c r="V625" s="96" t="e">
        <f aca="false">HLOOKUP("Strap",#REF!,MATCH($A625,#REF!,0),FALSE())</f>
        <v>#VALUE!</v>
      </c>
      <c r="W625" s="96"/>
      <c r="X625" s="96"/>
      <c r="Y625" s="96"/>
      <c r="Z625" s="95"/>
      <c r="AA625" s="95" t="e">
        <f aca="false">HLOOKUP("Pad type",#REF!,MATCH($A625,#REF!,0),FALSE())</f>
        <v>#VALUE!</v>
      </c>
      <c r="AB625" s="100"/>
      <c r="AC625" s="100" t="e">
        <f aca="false">HLOOKUP("POR Pin State",#REF!,MATCH($A625,#REF!,0),FALSE())</f>
        <v>#VALUE!</v>
      </c>
      <c r="AD625" s="186"/>
      <c r="AE625" s="187"/>
      <c r="AF625" s="187"/>
      <c r="AG625" s="187"/>
      <c r="AH625" s="188"/>
      <c r="AI625" s="188"/>
      <c r="AJ625" s="189"/>
      <c r="AK625" s="189"/>
      <c r="AL625" s="189"/>
      <c r="AM625" s="189"/>
      <c r="AN625" s="189"/>
      <c r="AO625" s="189"/>
      <c r="AP625" s="189"/>
      <c r="AQ625" s="194" t="s">
        <v>1446</v>
      </c>
      <c r="AR625" s="104"/>
      <c r="AS625" s="104"/>
      <c r="AT625" s="104"/>
      <c r="AU625" s="104"/>
      <c r="AV625" s="104"/>
      <c r="AW625" s="104"/>
      <c r="AX625" s="104"/>
      <c r="AY625" s="104"/>
      <c r="AZ625" s="104"/>
      <c r="BA625" s="104"/>
      <c r="BB625" s="162"/>
      <c r="BC625" s="104"/>
      <c r="BD625" s="214"/>
      <c r="BE625" s="213" t="s">
        <v>1447</v>
      </c>
      <c r="BF625" s="108" t="e">
        <f aca="false">VLOOKUP($A625,#REF!, 34, FALSE())</f>
        <v>#VALUE!</v>
      </c>
      <c r="BG625" s="108" t="e">
        <f aca="false">VLOOKUP($A625,#REF!, 22, FALSE())</f>
        <v>#VALUE!</v>
      </c>
      <c r="BH625" s="109"/>
    </row>
    <row r="626" s="193" customFormat="true" ht="12.75" hidden="false" customHeight="true" outlineLevel="0" collapsed="false">
      <c r="A626" s="133" t="s">
        <v>1448</v>
      </c>
      <c r="B626" s="86" t="e">
        <f aca="false">VLOOKUP($A626,#REF!, 34, FALSE())</f>
        <v>#VALUE!</v>
      </c>
      <c r="C626" s="87" t="str">
        <f aca="false">CONCATENATE("unused_",A626)</f>
        <v>unused_DDR_XM0_B8D3</v>
      </c>
      <c r="D626" s="88" t="e">
        <f aca="false">IF(LEN(VLOOKUP($A626,#REF!,8,FALSE())),LEFT(VLOOKUP($A626,#REF!,8,FALSE()),LEN(VLOOKUP($A626,#REF!,8,FALSE()))-2),"")</f>
        <v>#VALUE!</v>
      </c>
      <c r="E626" s="89" t="e">
        <f aca="false">IF(LEN(VLOOKUP($A626,#REF!,4,FALSE())),IF(INDEX(#REF!,MATCH($A626,#REF!,0),1),LEFT(VLOOKUP($A626,#REF!,4,FALSE()),LEN(VLOOKUP($A626,#REF!,4,FALSE()))-2),CONCATENATE(LEFT(VLOOKUP($A626,#REF!,4,FALSE()),LEN(VLOOKUP($A626,#REF!,4,FALSE()))-2),"*")),"")</f>
        <v>#VALUE!</v>
      </c>
      <c r="F626" s="90" t="e">
        <f aca="false">IF(LEN(VLOOKUP($A626,#REF!,5,FALSE())),IF(INDEX(#REF!,MATCH($A626,#REF!,0),2),LEFT(VLOOKUP($A626,#REF!,5,FALSE()),LEN(VLOOKUP($A626,#REF!,5,FALSE()))-2),CONCATENATE(LEFT(VLOOKUP($A626,#REF!,5,FALSE()),LEN(VLOOKUP($A626,#REF!,5,FALSE()))-2),"*")),"")</f>
        <v>#VALUE!</v>
      </c>
      <c r="G626" s="90" t="e">
        <f aca="false">IF(LEN(VLOOKUP($A626,#REF!,6,FALSE())),IF(INDEX(#REF!,MATCH($A626,#REF!,0),3),LEFT(VLOOKUP($A626,#REF!,6,FALSE()),LEN(VLOOKUP($A626,#REF!,6,FALSE()))-2),CONCATENATE(LEFT(VLOOKUP($A626,#REF!,6,FALSE()),LEN(VLOOKUP($A626,#REF!,6,FALSE()))-2),"*")),"")</f>
        <v>#VALUE!</v>
      </c>
      <c r="H626" s="91" t="e">
        <f aca="false">IF(LEN(VLOOKUP($A626,#REF!,7,FALSE())),IF(INDEX(#REF!,MATCH($A626,#REF!,0),4),LEFT(VLOOKUP($A626,#REF!,7,FALSE()),LEN(VLOOKUP($A626,#REF!,7,FALSE()))-2),CONCATENATE(LEFT(VLOOKUP($A626,#REF!,7,FALSE()),LEN(VLOOKUP($A626,#REF!,7,FALSE()))-2),"*")),"")</f>
        <v>#VALUE!</v>
      </c>
      <c r="I626" s="92" t="e">
        <f aca="false">IF(LEN(VLOOKUP($A626,#REF!,8,FALSE())),UPPER(RIGHT(VLOOKUP($A626,#REF!,8,FALSE()), 1)),"")</f>
        <v>#VALUE!</v>
      </c>
      <c r="J626" s="90" t="e">
        <f aca="false">IF(LEN(VLOOKUP($A626,#REF!,4,FALSE())),UPPER(RIGHT(VLOOKUP($A626,#REF!,4,FALSE()), 1)),"")</f>
        <v>#VALUE!</v>
      </c>
      <c r="K626" s="90" t="e">
        <f aca="false">IF(LEN(VLOOKUP($A626,#REF!,5,FALSE())),UPPER(RIGHT(VLOOKUP($A626,#REF!,5,FALSE()), 1)),"")</f>
        <v>#VALUE!</v>
      </c>
      <c r="L626" s="90" t="e">
        <f aca="false">IF(LEN(VLOOKUP($A626,#REF!,6,FALSE())),UPPER(RIGHT(VLOOKUP($A626,#REF!,6,FALSE()), 1)),"")</f>
        <v>#VALUE!</v>
      </c>
      <c r="M626" s="91" t="e">
        <f aca="false">IF(LEN(VLOOKUP($A626,#REF!,7,FALSE())),UPPER(RIGHT(VLOOKUP($A626,#REF!,7,FALSE()), 1)),"")</f>
        <v>#VALUE!</v>
      </c>
      <c r="N626" s="185"/>
      <c r="O626" s="185"/>
      <c r="P626" s="185"/>
      <c r="Q626" s="185"/>
      <c r="R626" s="185"/>
      <c r="S626" s="100" t="e">
        <f aca="false">HLOOKUP("Device Tree Pin Name",#REF!,MATCH($A626,#REF!,0),FALSE())</f>
        <v>#VALUE!</v>
      </c>
      <c r="T626" s="95" t="e">
        <f aca="false">HLOOKUP("power rail",#REF!,MATCH($A626,#REF!,0),FALSE())</f>
        <v>#VALUE!</v>
      </c>
      <c r="U626" s="96" t="e">
        <f aca="false">HLOOKUP("Wake Capable",#REF!,MATCH($A626,#REF!,0),FALSE())</f>
        <v>#VALUE!</v>
      </c>
      <c r="V626" s="96" t="e">
        <f aca="false">HLOOKUP("Strap",#REF!,MATCH($A626,#REF!,0),FALSE())</f>
        <v>#VALUE!</v>
      </c>
      <c r="W626" s="96"/>
      <c r="X626" s="96"/>
      <c r="Y626" s="96"/>
      <c r="Z626" s="95"/>
      <c r="AA626" s="95" t="e">
        <f aca="false">HLOOKUP("Pad type",#REF!,MATCH($A626,#REF!,0),FALSE())</f>
        <v>#VALUE!</v>
      </c>
      <c r="AB626" s="100"/>
      <c r="AC626" s="100" t="e">
        <f aca="false">HLOOKUP("POR Pin State",#REF!,MATCH($A626,#REF!,0),FALSE())</f>
        <v>#VALUE!</v>
      </c>
      <c r="AD626" s="186"/>
      <c r="AE626" s="187"/>
      <c r="AF626" s="187"/>
      <c r="AG626" s="187"/>
      <c r="AH626" s="188"/>
      <c r="AI626" s="188"/>
      <c r="AJ626" s="189"/>
      <c r="AK626" s="189"/>
      <c r="AL626" s="189"/>
      <c r="AM626" s="189"/>
      <c r="AN626" s="189"/>
      <c r="AO626" s="189"/>
      <c r="AP626" s="189"/>
      <c r="AQ626" s="194" t="s">
        <v>1449</v>
      </c>
      <c r="AR626" s="104"/>
      <c r="AS626" s="104"/>
      <c r="AT626" s="104"/>
      <c r="AU626" s="104"/>
      <c r="AV626" s="104"/>
      <c r="AW626" s="104"/>
      <c r="AX626" s="104"/>
      <c r="AY626" s="104"/>
      <c r="AZ626" s="104"/>
      <c r="BA626" s="104"/>
      <c r="BB626" s="162"/>
      <c r="BC626" s="104"/>
      <c r="BD626" s="214"/>
      <c r="BE626" s="213" t="s">
        <v>1450</v>
      </c>
      <c r="BF626" s="108" t="e">
        <f aca="false">VLOOKUP($A626,#REF!, 34, FALSE())</f>
        <v>#VALUE!</v>
      </c>
      <c r="BG626" s="108" t="e">
        <f aca="false">VLOOKUP($A626,#REF!, 22, FALSE())</f>
        <v>#VALUE!</v>
      </c>
      <c r="BH626" s="109"/>
    </row>
    <row r="627" s="193" customFormat="true" ht="12.75" hidden="false" customHeight="true" outlineLevel="0" collapsed="false">
      <c r="A627" s="133" t="s">
        <v>1451</v>
      </c>
      <c r="B627" s="86" t="e">
        <f aca="false">VLOOKUP($A627,#REF!, 34, FALSE())</f>
        <v>#VALUE!</v>
      </c>
      <c r="C627" s="87" t="str">
        <f aca="false">CONCATENATE("unused_",A627)</f>
        <v>unused_DDR_XM0_B8D4</v>
      </c>
      <c r="D627" s="88" t="e">
        <f aca="false">IF(LEN(VLOOKUP($A627,#REF!,8,FALSE())),LEFT(VLOOKUP($A627,#REF!,8,FALSE()),LEN(VLOOKUP($A627,#REF!,8,FALSE()))-2),"")</f>
        <v>#VALUE!</v>
      </c>
      <c r="E627" s="89" t="e">
        <f aca="false">IF(LEN(VLOOKUP($A627,#REF!,4,FALSE())),IF(INDEX(#REF!,MATCH($A627,#REF!,0),1),LEFT(VLOOKUP($A627,#REF!,4,FALSE()),LEN(VLOOKUP($A627,#REF!,4,FALSE()))-2),CONCATENATE(LEFT(VLOOKUP($A627,#REF!,4,FALSE()),LEN(VLOOKUP($A627,#REF!,4,FALSE()))-2),"*")),"")</f>
        <v>#VALUE!</v>
      </c>
      <c r="F627" s="90" t="e">
        <f aca="false">IF(LEN(VLOOKUP($A627,#REF!,5,FALSE())),IF(INDEX(#REF!,MATCH($A627,#REF!,0),2),LEFT(VLOOKUP($A627,#REF!,5,FALSE()),LEN(VLOOKUP($A627,#REF!,5,FALSE()))-2),CONCATENATE(LEFT(VLOOKUP($A627,#REF!,5,FALSE()),LEN(VLOOKUP($A627,#REF!,5,FALSE()))-2),"*")),"")</f>
        <v>#VALUE!</v>
      </c>
      <c r="G627" s="90" t="e">
        <f aca="false">IF(LEN(VLOOKUP($A627,#REF!,6,FALSE())),IF(INDEX(#REF!,MATCH($A627,#REF!,0),3),LEFT(VLOOKUP($A627,#REF!,6,FALSE()),LEN(VLOOKUP($A627,#REF!,6,FALSE()))-2),CONCATENATE(LEFT(VLOOKUP($A627,#REF!,6,FALSE()),LEN(VLOOKUP($A627,#REF!,6,FALSE()))-2),"*")),"")</f>
        <v>#VALUE!</v>
      </c>
      <c r="H627" s="91" t="e">
        <f aca="false">IF(LEN(VLOOKUP($A627,#REF!,7,FALSE())),IF(INDEX(#REF!,MATCH($A627,#REF!,0),4),LEFT(VLOOKUP($A627,#REF!,7,FALSE()),LEN(VLOOKUP($A627,#REF!,7,FALSE()))-2),CONCATENATE(LEFT(VLOOKUP($A627,#REF!,7,FALSE()),LEN(VLOOKUP($A627,#REF!,7,FALSE()))-2),"*")),"")</f>
        <v>#VALUE!</v>
      </c>
      <c r="I627" s="92" t="e">
        <f aca="false">IF(LEN(VLOOKUP($A627,#REF!,8,FALSE())),UPPER(RIGHT(VLOOKUP($A627,#REF!,8,FALSE()), 1)),"")</f>
        <v>#VALUE!</v>
      </c>
      <c r="J627" s="90" t="e">
        <f aca="false">IF(LEN(VLOOKUP($A627,#REF!,4,FALSE())),UPPER(RIGHT(VLOOKUP($A627,#REF!,4,FALSE()), 1)),"")</f>
        <v>#VALUE!</v>
      </c>
      <c r="K627" s="90" t="e">
        <f aca="false">IF(LEN(VLOOKUP($A627,#REF!,5,FALSE())),UPPER(RIGHT(VLOOKUP($A627,#REF!,5,FALSE()), 1)),"")</f>
        <v>#VALUE!</v>
      </c>
      <c r="L627" s="90" t="e">
        <f aca="false">IF(LEN(VLOOKUP($A627,#REF!,6,FALSE())),UPPER(RIGHT(VLOOKUP($A627,#REF!,6,FALSE()), 1)),"")</f>
        <v>#VALUE!</v>
      </c>
      <c r="M627" s="91" t="e">
        <f aca="false">IF(LEN(VLOOKUP($A627,#REF!,7,FALSE())),UPPER(RIGHT(VLOOKUP($A627,#REF!,7,FALSE()), 1)),"")</f>
        <v>#VALUE!</v>
      </c>
      <c r="N627" s="185"/>
      <c r="O627" s="185"/>
      <c r="P627" s="185"/>
      <c r="Q627" s="185"/>
      <c r="R627" s="185"/>
      <c r="S627" s="100" t="e">
        <f aca="false">HLOOKUP("Device Tree Pin Name",#REF!,MATCH($A627,#REF!,0),FALSE())</f>
        <v>#VALUE!</v>
      </c>
      <c r="T627" s="95" t="e">
        <f aca="false">HLOOKUP("power rail",#REF!,MATCH($A627,#REF!,0),FALSE())</f>
        <v>#VALUE!</v>
      </c>
      <c r="U627" s="96" t="e">
        <f aca="false">HLOOKUP("Wake Capable",#REF!,MATCH($A627,#REF!,0),FALSE())</f>
        <v>#VALUE!</v>
      </c>
      <c r="V627" s="96" t="e">
        <f aca="false">HLOOKUP("Strap",#REF!,MATCH($A627,#REF!,0),FALSE())</f>
        <v>#VALUE!</v>
      </c>
      <c r="W627" s="96"/>
      <c r="X627" s="96"/>
      <c r="Y627" s="96"/>
      <c r="Z627" s="95"/>
      <c r="AA627" s="95" t="e">
        <f aca="false">HLOOKUP("Pad type",#REF!,MATCH($A627,#REF!,0),FALSE())</f>
        <v>#VALUE!</v>
      </c>
      <c r="AB627" s="100"/>
      <c r="AC627" s="100" t="e">
        <f aca="false">HLOOKUP("POR Pin State",#REF!,MATCH($A627,#REF!,0),FALSE())</f>
        <v>#VALUE!</v>
      </c>
      <c r="AD627" s="186"/>
      <c r="AE627" s="187"/>
      <c r="AF627" s="187"/>
      <c r="AG627" s="187"/>
      <c r="AH627" s="188"/>
      <c r="AI627" s="188"/>
      <c r="AJ627" s="189"/>
      <c r="AK627" s="189"/>
      <c r="AL627" s="189"/>
      <c r="AM627" s="189"/>
      <c r="AN627" s="189"/>
      <c r="AO627" s="189"/>
      <c r="AP627" s="189"/>
      <c r="AQ627" s="194" t="s">
        <v>1452</v>
      </c>
      <c r="AR627" s="104"/>
      <c r="AS627" s="104"/>
      <c r="AT627" s="104"/>
      <c r="AU627" s="104"/>
      <c r="AV627" s="104"/>
      <c r="AW627" s="104"/>
      <c r="AX627" s="104"/>
      <c r="AY627" s="104"/>
      <c r="AZ627" s="104"/>
      <c r="BA627" s="104"/>
      <c r="BB627" s="162"/>
      <c r="BC627" s="104"/>
      <c r="BD627" s="214"/>
      <c r="BE627" s="213" t="s">
        <v>1453</v>
      </c>
      <c r="BF627" s="108" t="e">
        <f aca="false">VLOOKUP($A627,#REF!, 34, FALSE())</f>
        <v>#VALUE!</v>
      </c>
      <c r="BG627" s="108" t="e">
        <f aca="false">VLOOKUP($A627,#REF!, 22, FALSE())</f>
        <v>#VALUE!</v>
      </c>
      <c r="BH627" s="109"/>
    </row>
    <row r="628" s="193" customFormat="true" ht="12.75" hidden="false" customHeight="true" outlineLevel="0" collapsed="false">
      <c r="A628" s="133" t="s">
        <v>1454</v>
      </c>
      <c r="B628" s="86" t="e">
        <f aca="false">VLOOKUP($A628,#REF!, 34, FALSE())</f>
        <v>#VALUE!</v>
      </c>
      <c r="C628" s="87" t="str">
        <f aca="false">CONCATENATE("unused_",A628)</f>
        <v>unused_DDR_XM0_B8D5</v>
      </c>
      <c r="D628" s="88" t="e">
        <f aca="false">IF(LEN(VLOOKUP($A628,#REF!,8,FALSE())),LEFT(VLOOKUP($A628,#REF!,8,FALSE()),LEN(VLOOKUP($A628,#REF!,8,FALSE()))-2),"")</f>
        <v>#VALUE!</v>
      </c>
      <c r="E628" s="89" t="e">
        <f aca="false">IF(LEN(VLOOKUP($A628,#REF!,4,FALSE())),IF(INDEX(#REF!,MATCH($A628,#REF!,0),1),LEFT(VLOOKUP($A628,#REF!,4,FALSE()),LEN(VLOOKUP($A628,#REF!,4,FALSE()))-2),CONCATENATE(LEFT(VLOOKUP($A628,#REF!,4,FALSE()),LEN(VLOOKUP($A628,#REF!,4,FALSE()))-2),"*")),"")</f>
        <v>#VALUE!</v>
      </c>
      <c r="F628" s="90" t="e">
        <f aca="false">IF(LEN(VLOOKUP($A628,#REF!,5,FALSE())),IF(INDEX(#REF!,MATCH($A628,#REF!,0),2),LEFT(VLOOKUP($A628,#REF!,5,FALSE()),LEN(VLOOKUP($A628,#REF!,5,FALSE()))-2),CONCATENATE(LEFT(VLOOKUP($A628,#REF!,5,FALSE()),LEN(VLOOKUP($A628,#REF!,5,FALSE()))-2),"*")),"")</f>
        <v>#VALUE!</v>
      </c>
      <c r="G628" s="90" t="e">
        <f aca="false">IF(LEN(VLOOKUP($A628,#REF!,6,FALSE())),IF(INDEX(#REF!,MATCH($A628,#REF!,0),3),LEFT(VLOOKUP($A628,#REF!,6,FALSE()),LEN(VLOOKUP($A628,#REF!,6,FALSE()))-2),CONCATENATE(LEFT(VLOOKUP($A628,#REF!,6,FALSE()),LEN(VLOOKUP($A628,#REF!,6,FALSE()))-2),"*")),"")</f>
        <v>#VALUE!</v>
      </c>
      <c r="H628" s="91" t="e">
        <f aca="false">IF(LEN(VLOOKUP($A628,#REF!,7,FALSE())),IF(INDEX(#REF!,MATCH($A628,#REF!,0),4),LEFT(VLOOKUP($A628,#REF!,7,FALSE()),LEN(VLOOKUP($A628,#REF!,7,FALSE()))-2),CONCATENATE(LEFT(VLOOKUP($A628,#REF!,7,FALSE()),LEN(VLOOKUP($A628,#REF!,7,FALSE()))-2),"*")),"")</f>
        <v>#VALUE!</v>
      </c>
      <c r="I628" s="92" t="e">
        <f aca="false">IF(LEN(VLOOKUP($A628,#REF!,8,FALSE())),UPPER(RIGHT(VLOOKUP($A628,#REF!,8,FALSE()), 1)),"")</f>
        <v>#VALUE!</v>
      </c>
      <c r="J628" s="90" t="e">
        <f aca="false">IF(LEN(VLOOKUP($A628,#REF!,4,FALSE())),UPPER(RIGHT(VLOOKUP($A628,#REF!,4,FALSE()), 1)),"")</f>
        <v>#VALUE!</v>
      </c>
      <c r="K628" s="90" t="e">
        <f aca="false">IF(LEN(VLOOKUP($A628,#REF!,5,FALSE())),UPPER(RIGHT(VLOOKUP($A628,#REF!,5,FALSE()), 1)),"")</f>
        <v>#VALUE!</v>
      </c>
      <c r="L628" s="90" t="e">
        <f aca="false">IF(LEN(VLOOKUP($A628,#REF!,6,FALSE())),UPPER(RIGHT(VLOOKUP($A628,#REF!,6,FALSE()), 1)),"")</f>
        <v>#VALUE!</v>
      </c>
      <c r="M628" s="91" t="e">
        <f aca="false">IF(LEN(VLOOKUP($A628,#REF!,7,FALSE())),UPPER(RIGHT(VLOOKUP($A628,#REF!,7,FALSE()), 1)),"")</f>
        <v>#VALUE!</v>
      </c>
      <c r="N628" s="185"/>
      <c r="O628" s="185"/>
      <c r="P628" s="185"/>
      <c r="Q628" s="185"/>
      <c r="R628" s="185"/>
      <c r="S628" s="100" t="e">
        <f aca="false">HLOOKUP("Device Tree Pin Name",#REF!,MATCH($A628,#REF!,0),FALSE())</f>
        <v>#VALUE!</v>
      </c>
      <c r="T628" s="95" t="e">
        <f aca="false">HLOOKUP("power rail",#REF!,MATCH($A628,#REF!,0),FALSE())</f>
        <v>#VALUE!</v>
      </c>
      <c r="U628" s="96" t="e">
        <f aca="false">HLOOKUP("Wake Capable",#REF!,MATCH($A628,#REF!,0),FALSE())</f>
        <v>#VALUE!</v>
      </c>
      <c r="V628" s="96" t="e">
        <f aca="false">HLOOKUP("Strap",#REF!,MATCH($A628,#REF!,0),FALSE())</f>
        <v>#VALUE!</v>
      </c>
      <c r="W628" s="96"/>
      <c r="X628" s="96"/>
      <c r="Y628" s="96"/>
      <c r="Z628" s="95"/>
      <c r="AA628" s="95" t="e">
        <f aca="false">HLOOKUP("Pad type",#REF!,MATCH($A628,#REF!,0),FALSE())</f>
        <v>#VALUE!</v>
      </c>
      <c r="AB628" s="100"/>
      <c r="AC628" s="100" t="e">
        <f aca="false">HLOOKUP("POR Pin State",#REF!,MATCH($A628,#REF!,0),FALSE())</f>
        <v>#VALUE!</v>
      </c>
      <c r="AD628" s="186"/>
      <c r="AE628" s="187"/>
      <c r="AF628" s="187"/>
      <c r="AG628" s="187"/>
      <c r="AH628" s="188"/>
      <c r="AI628" s="188"/>
      <c r="AJ628" s="189"/>
      <c r="AK628" s="189"/>
      <c r="AL628" s="189"/>
      <c r="AM628" s="189"/>
      <c r="AN628" s="189"/>
      <c r="AO628" s="189"/>
      <c r="AP628" s="189"/>
      <c r="AQ628" s="194" t="s">
        <v>1455</v>
      </c>
      <c r="AR628" s="104"/>
      <c r="AS628" s="104"/>
      <c r="AT628" s="104"/>
      <c r="AU628" s="104"/>
      <c r="AV628" s="104"/>
      <c r="AW628" s="104"/>
      <c r="AX628" s="104"/>
      <c r="AY628" s="104"/>
      <c r="AZ628" s="104"/>
      <c r="BA628" s="104"/>
      <c r="BB628" s="162"/>
      <c r="BC628" s="104"/>
      <c r="BD628" s="214"/>
      <c r="BE628" s="213" t="s">
        <v>1456</v>
      </c>
      <c r="BF628" s="108" t="e">
        <f aca="false">VLOOKUP($A628,#REF!, 34, FALSE())</f>
        <v>#VALUE!</v>
      </c>
      <c r="BG628" s="108" t="e">
        <f aca="false">VLOOKUP($A628,#REF!, 22, FALSE())</f>
        <v>#VALUE!</v>
      </c>
      <c r="BH628" s="109"/>
    </row>
    <row r="629" s="193" customFormat="true" ht="12.75" hidden="false" customHeight="true" outlineLevel="0" collapsed="false">
      <c r="A629" s="1" t="s">
        <v>1457</v>
      </c>
      <c r="B629" s="86" t="e">
        <f aca="false">VLOOKUP($A629,#REF!, 34, FALSE())</f>
        <v>#VALUE!</v>
      </c>
      <c r="C629" s="87" t="str">
        <f aca="false">CONCATENATE("unused_",A629)</f>
        <v>unused_DDR_XM0_B8D6</v>
      </c>
      <c r="D629" s="88" t="e">
        <f aca="false">IF(LEN(VLOOKUP($A629,#REF!,8,FALSE())),LEFT(VLOOKUP($A629,#REF!,8,FALSE()),LEN(VLOOKUP($A629,#REF!,8,FALSE()))-2),"")</f>
        <v>#VALUE!</v>
      </c>
      <c r="E629" s="89" t="e">
        <f aca="false">IF(LEN(VLOOKUP($A629,#REF!,4,FALSE())),IF(INDEX(#REF!,MATCH($A629,#REF!,0),1),LEFT(VLOOKUP($A629,#REF!,4,FALSE()),LEN(VLOOKUP($A629,#REF!,4,FALSE()))-2),CONCATENATE(LEFT(VLOOKUP($A629,#REF!,4,FALSE()),LEN(VLOOKUP($A629,#REF!,4,FALSE()))-2),"*")),"")</f>
        <v>#VALUE!</v>
      </c>
      <c r="F629" s="90" t="e">
        <f aca="false">IF(LEN(VLOOKUP($A629,#REF!,5,FALSE())),IF(INDEX(#REF!,MATCH($A629,#REF!,0),2),LEFT(VLOOKUP($A629,#REF!,5,FALSE()),LEN(VLOOKUP($A629,#REF!,5,FALSE()))-2),CONCATENATE(LEFT(VLOOKUP($A629,#REF!,5,FALSE()),LEN(VLOOKUP($A629,#REF!,5,FALSE()))-2),"*")),"")</f>
        <v>#VALUE!</v>
      </c>
      <c r="G629" s="90" t="e">
        <f aca="false">IF(LEN(VLOOKUP($A629,#REF!,6,FALSE())),IF(INDEX(#REF!,MATCH($A629,#REF!,0),3),LEFT(VLOOKUP($A629,#REF!,6,FALSE()),LEN(VLOOKUP($A629,#REF!,6,FALSE()))-2),CONCATENATE(LEFT(VLOOKUP($A629,#REF!,6,FALSE()),LEN(VLOOKUP($A629,#REF!,6,FALSE()))-2),"*")),"")</f>
        <v>#VALUE!</v>
      </c>
      <c r="H629" s="91" t="e">
        <f aca="false">IF(LEN(VLOOKUP($A629,#REF!,7,FALSE())),IF(INDEX(#REF!,MATCH($A629,#REF!,0),4),LEFT(VLOOKUP($A629,#REF!,7,FALSE()),LEN(VLOOKUP($A629,#REF!,7,FALSE()))-2),CONCATENATE(LEFT(VLOOKUP($A629,#REF!,7,FALSE()),LEN(VLOOKUP($A629,#REF!,7,FALSE()))-2),"*")),"")</f>
        <v>#VALUE!</v>
      </c>
      <c r="I629" s="92" t="e">
        <f aca="false">IF(LEN(VLOOKUP($A629,#REF!,8,FALSE())),UPPER(RIGHT(VLOOKUP($A629,#REF!,8,FALSE()), 1)),"")</f>
        <v>#VALUE!</v>
      </c>
      <c r="J629" s="90" t="e">
        <f aca="false">IF(LEN(VLOOKUP($A629,#REF!,4,FALSE())),UPPER(RIGHT(VLOOKUP($A629,#REF!,4,FALSE()), 1)),"")</f>
        <v>#VALUE!</v>
      </c>
      <c r="K629" s="90" t="e">
        <f aca="false">IF(LEN(VLOOKUP($A629,#REF!,5,FALSE())),UPPER(RIGHT(VLOOKUP($A629,#REF!,5,FALSE()), 1)),"")</f>
        <v>#VALUE!</v>
      </c>
      <c r="L629" s="90" t="e">
        <f aca="false">IF(LEN(VLOOKUP($A629,#REF!,6,FALSE())),UPPER(RIGHT(VLOOKUP($A629,#REF!,6,FALSE()), 1)),"")</f>
        <v>#VALUE!</v>
      </c>
      <c r="M629" s="91" t="e">
        <f aca="false">IF(LEN(VLOOKUP($A629,#REF!,7,FALSE())),UPPER(RIGHT(VLOOKUP($A629,#REF!,7,FALSE()), 1)),"")</f>
        <v>#VALUE!</v>
      </c>
      <c r="N629" s="185"/>
      <c r="O629" s="185"/>
      <c r="P629" s="185"/>
      <c r="Q629" s="185"/>
      <c r="R629" s="185"/>
      <c r="S629" s="100" t="e">
        <f aca="false">HLOOKUP("Device Tree Pin Name",#REF!,MATCH($A629,#REF!,0),FALSE())</f>
        <v>#VALUE!</v>
      </c>
      <c r="T629" s="95" t="e">
        <f aca="false">HLOOKUP("power rail",#REF!,MATCH($A629,#REF!,0),FALSE())</f>
        <v>#VALUE!</v>
      </c>
      <c r="U629" s="96" t="e">
        <f aca="false">HLOOKUP("Wake Capable",#REF!,MATCH($A629,#REF!,0),FALSE())</f>
        <v>#VALUE!</v>
      </c>
      <c r="V629" s="96" t="e">
        <f aca="false">HLOOKUP("Strap",#REF!,MATCH($A629,#REF!,0),FALSE())</f>
        <v>#VALUE!</v>
      </c>
      <c r="W629" s="96"/>
      <c r="X629" s="96"/>
      <c r="Y629" s="96"/>
      <c r="Z629" s="95"/>
      <c r="AA629" s="95" t="e">
        <f aca="false">HLOOKUP("Pad type",#REF!,MATCH($A629,#REF!,0),FALSE())</f>
        <v>#VALUE!</v>
      </c>
      <c r="AB629" s="100"/>
      <c r="AC629" s="100" t="e">
        <f aca="false">HLOOKUP("POR Pin State",#REF!,MATCH($A629,#REF!,0),FALSE())</f>
        <v>#VALUE!</v>
      </c>
      <c r="AD629" s="186"/>
      <c r="AE629" s="187"/>
      <c r="AF629" s="187"/>
      <c r="AG629" s="187"/>
      <c r="AH629" s="188"/>
      <c r="AI629" s="188"/>
      <c r="AJ629" s="189"/>
      <c r="AK629" s="189"/>
      <c r="AL629" s="189"/>
      <c r="AM629" s="189"/>
      <c r="AN629" s="189"/>
      <c r="AO629" s="189"/>
      <c r="AP629" s="189"/>
      <c r="AQ629" s="194" t="s">
        <v>1458</v>
      </c>
      <c r="AR629" s="104"/>
      <c r="AS629" s="104"/>
      <c r="AT629" s="104"/>
      <c r="AU629" s="104"/>
      <c r="AV629" s="104"/>
      <c r="AW629" s="104"/>
      <c r="AX629" s="104"/>
      <c r="AY629" s="104"/>
      <c r="AZ629" s="104"/>
      <c r="BA629" s="104"/>
      <c r="BB629" s="162"/>
      <c r="BC629" s="104"/>
      <c r="BD629" s="214"/>
      <c r="BE629" s="213" t="s">
        <v>1459</v>
      </c>
      <c r="BF629" s="108" t="e">
        <f aca="false">VLOOKUP($A629,#REF!, 34, FALSE())</f>
        <v>#VALUE!</v>
      </c>
      <c r="BG629" s="108" t="e">
        <f aca="false">VLOOKUP($A629,#REF!, 22, FALSE())</f>
        <v>#VALUE!</v>
      </c>
      <c r="BH629" s="109"/>
    </row>
    <row r="630" s="193" customFormat="true" ht="12.75" hidden="false" customHeight="true" outlineLevel="0" collapsed="false">
      <c r="A630" s="1" t="s">
        <v>1460</v>
      </c>
      <c r="B630" s="86" t="e">
        <f aca="false">VLOOKUP($A630,#REF!, 34, FALSE())</f>
        <v>#VALUE!</v>
      </c>
      <c r="C630" s="87" t="str">
        <f aca="false">CONCATENATE("unused_",A630)</f>
        <v>unused_DDR_XM0_B8D7</v>
      </c>
      <c r="D630" s="88" t="e">
        <f aca="false">IF(LEN(VLOOKUP($A630,#REF!,8,FALSE())),LEFT(VLOOKUP($A630,#REF!,8,FALSE()),LEN(VLOOKUP($A630,#REF!,8,FALSE()))-2),"")</f>
        <v>#VALUE!</v>
      </c>
      <c r="E630" s="89" t="e">
        <f aca="false">IF(LEN(VLOOKUP($A630,#REF!,4,FALSE())),IF(INDEX(#REF!,MATCH($A630,#REF!,0),1),LEFT(VLOOKUP($A630,#REF!,4,FALSE()),LEN(VLOOKUP($A630,#REF!,4,FALSE()))-2),CONCATENATE(LEFT(VLOOKUP($A630,#REF!,4,FALSE()),LEN(VLOOKUP($A630,#REF!,4,FALSE()))-2),"*")),"")</f>
        <v>#VALUE!</v>
      </c>
      <c r="F630" s="90" t="e">
        <f aca="false">IF(LEN(VLOOKUP($A630,#REF!,5,FALSE())),IF(INDEX(#REF!,MATCH($A630,#REF!,0),2),LEFT(VLOOKUP($A630,#REF!,5,FALSE()),LEN(VLOOKUP($A630,#REF!,5,FALSE()))-2),CONCATENATE(LEFT(VLOOKUP($A630,#REF!,5,FALSE()),LEN(VLOOKUP($A630,#REF!,5,FALSE()))-2),"*")),"")</f>
        <v>#VALUE!</v>
      </c>
      <c r="G630" s="90" t="e">
        <f aca="false">IF(LEN(VLOOKUP($A630,#REF!,6,FALSE())),IF(INDEX(#REF!,MATCH($A630,#REF!,0),3),LEFT(VLOOKUP($A630,#REF!,6,FALSE()),LEN(VLOOKUP($A630,#REF!,6,FALSE()))-2),CONCATENATE(LEFT(VLOOKUP($A630,#REF!,6,FALSE()),LEN(VLOOKUP($A630,#REF!,6,FALSE()))-2),"*")),"")</f>
        <v>#VALUE!</v>
      </c>
      <c r="H630" s="91" t="e">
        <f aca="false">IF(LEN(VLOOKUP($A630,#REF!,7,FALSE())),IF(INDEX(#REF!,MATCH($A630,#REF!,0),4),LEFT(VLOOKUP($A630,#REF!,7,FALSE()),LEN(VLOOKUP($A630,#REF!,7,FALSE()))-2),CONCATENATE(LEFT(VLOOKUP($A630,#REF!,7,FALSE()),LEN(VLOOKUP($A630,#REF!,7,FALSE()))-2),"*")),"")</f>
        <v>#VALUE!</v>
      </c>
      <c r="I630" s="92" t="e">
        <f aca="false">IF(LEN(VLOOKUP($A630,#REF!,8,FALSE())),UPPER(RIGHT(VLOOKUP($A630,#REF!,8,FALSE()), 1)),"")</f>
        <v>#VALUE!</v>
      </c>
      <c r="J630" s="90" t="e">
        <f aca="false">IF(LEN(VLOOKUP($A630,#REF!,4,FALSE())),UPPER(RIGHT(VLOOKUP($A630,#REF!,4,FALSE()), 1)),"")</f>
        <v>#VALUE!</v>
      </c>
      <c r="K630" s="90" t="e">
        <f aca="false">IF(LEN(VLOOKUP($A630,#REF!,5,FALSE())),UPPER(RIGHT(VLOOKUP($A630,#REF!,5,FALSE()), 1)),"")</f>
        <v>#VALUE!</v>
      </c>
      <c r="L630" s="90" t="e">
        <f aca="false">IF(LEN(VLOOKUP($A630,#REF!,6,FALSE())),UPPER(RIGHT(VLOOKUP($A630,#REF!,6,FALSE()), 1)),"")</f>
        <v>#VALUE!</v>
      </c>
      <c r="M630" s="91" t="e">
        <f aca="false">IF(LEN(VLOOKUP($A630,#REF!,7,FALSE())),UPPER(RIGHT(VLOOKUP($A630,#REF!,7,FALSE()), 1)),"")</f>
        <v>#VALUE!</v>
      </c>
      <c r="N630" s="185"/>
      <c r="O630" s="185"/>
      <c r="P630" s="185"/>
      <c r="Q630" s="185"/>
      <c r="R630" s="185"/>
      <c r="S630" s="100" t="e">
        <f aca="false">HLOOKUP("Device Tree Pin Name",#REF!,MATCH($A630,#REF!,0),FALSE())</f>
        <v>#VALUE!</v>
      </c>
      <c r="T630" s="95" t="e">
        <f aca="false">HLOOKUP("power rail",#REF!,MATCH($A630,#REF!,0),FALSE())</f>
        <v>#VALUE!</v>
      </c>
      <c r="U630" s="96" t="e">
        <f aca="false">HLOOKUP("Wake Capable",#REF!,MATCH($A630,#REF!,0),FALSE())</f>
        <v>#VALUE!</v>
      </c>
      <c r="V630" s="96" t="e">
        <f aca="false">HLOOKUP("Strap",#REF!,MATCH($A630,#REF!,0),FALSE())</f>
        <v>#VALUE!</v>
      </c>
      <c r="W630" s="96"/>
      <c r="X630" s="96"/>
      <c r="Y630" s="96"/>
      <c r="Z630" s="95"/>
      <c r="AA630" s="95" t="e">
        <f aca="false">HLOOKUP("Pad type",#REF!,MATCH($A630,#REF!,0),FALSE())</f>
        <v>#VALUE!</v>
      </c>
      <c r="AB630" s="100"/>
      <c r="AC630" s="100" t="e">
        <f aca="false">HLOOKUP("POR Pin State",#REF!,MATCH($A630,#REF!,0),FALSE())</f>
        <v>#VALUE!</v>
      </c>
      <c r="AD630" s="186"/>
      <c r="AE630" s="187"/>
      <c r="AF630" s="187"/>
      <c r="AG630" s="187"/>
      <c r="AH630" s="188"/>
      <c r="AI630" s="188"/>
      <c r="AJ630" s="189"/>
      <c r="AK630" s="189"/>
      <c r="AL630" s="189"/>
      <c r="AM630" s="189"/>
      <c r="AN630" s="189"/>
      <c r="AO630" s="189"/>
      <c r="AP630" s="189"/>
      <c r="AQ630" s="194" t="s">
        <v>1461</v>
      </c>
      <c r="AR630" s="104"/>
      <c r="AS630" s="104"/>
      <c r="AT630" s="104"/>
      <c r="AU630" s="104"/>
      <c r="AV630" s="104"/>
      <c r="AW630" s="104"/>
      <c r="AX630" s="104"/>
      <c r="AY630" s="104"/>
      <c r="AZ630" s="104"/>
      <c r="BA630" s="104"/>
      <c r="BB630" s="162"/>
      <c r="BC630" s="104"/>
      <c r="BD630" s="214"/>
      <c r="BE630" s="213" t="s">
        <v>1462</v>
      </c>
      <c r="BF630" s="108" t="e">
        <f aca="false">VLOOKUP($A630,#REF!, 34, FALSE())</f>
        <v>#VALUE!</v>
      </c>
      <c r="BG630" s="108" t="e">
        <f aca="false">VLOOKUP($A630,#REF!, 22, FALSE())</f>
        <v>#VALUE!</v>
      </c>
      <c r="BH630" s="109"/>
    </row>
    <row r="631" s="193" customFormat="true" ht="12.75" hidden="false" customHeight="true" outlineLevel="0" collapsed="false">
      <c r="A631" s="133" t="s">
        <v>1463</v>
      </c>
      <c r="B631" s="86" t="e">
        <f aca="false">VLOOKUP($A631,#REF!, 34, FALSE())</f>
        <v>#VALUE!</v>
      </c>
      <c r="C631" s="87" t="str">
        <f aca="false">CONCATENATE("unused_",A631)</f>
        <v>unused_DDR_XM0_B8DMI</v>
      </c>
      <c r="D631" s="88" t="e">
        <f aca="false">IF(LEN(VLOOKUP($A631,#REF!,8,FALSE())),LEFT(VLOOKUP($A631,#REF!,8,FALSE()),LEN(VLOOKUP($A631,#REF!,8,FALSE()))-2),"")</f>
        <v>#VALUE!</v>
      </c>
      <c r="E631" s="89" t="e">
        <f aca="false">IF(LEN(VLOOKUP($A631,#REF!,4,FALSE())),IF(INDEX(#REF!,MATCH($A631,#REF!,0),1),LEFT(VLOOKUP($A631,#REF!,4,FALSE()),LEN(VLOOKUP($A631,#REF!,4,FALSE()))-2),CONCATENATE(LEFT(VLOOKUP($A631,#REF!,4,FALSE()),LEN(VLOOKUP($A631,#REF!,4,FALSE()))-2),"*")),"")</f>
        <v>#VALUE!</v>
      </c>
      <c r="F631" s="90" t="e">
        <f aca="false">IF(LEN(VLOOKUP($A631,#REF!,5,FALSE())),IF(INDEX(#REF!,MATCH($A631,#REF!,0),2),LEFT(VLOOKUP($A631,#REF!,5,FALSE()),LEN(VLOOKUP($A631,#REF!,5,FALSE()))-2),CONCATENATE(LEFT(VLOOKUP($A631,#REF!,5,FALSE()),LEN(VLOOKUP($A631,#REF!,5,FALSE()))-2),"*")),"")</f>
        <v>#VALUE!</v>
      </c>
      <c r="G631" s="90" t="e">
        <f aca="false">IF(LEN(VLOOKUP($A631,#REF!,6,FALSE())),IF(INDEX(#REF!,MATCH($A631,#REF!,0),3),LEFT(VLOOKUP($A631,#REF!,6,FALSE()),LEN(VLOOKUP($A631,#REF!,6,FALSE()))-2),CONCATENATE(LEFT(VLOOKUP($A631,#REF!,6,FALSE()),LEN(VLOOKUP($A631,#REF!,6,FALSE()))-2),"*")),"")</f>
        <v>#VALUE!</v>
      </c>
      <c r="H631" s="91" t="e">
        <f aca="false">IF(LEN(VLOOKUP($A631,#REF!,7,FALSE())),IF(INDEX(#REF!,MATCH($A631,#REF!,0),4),LEFT(VLOOKUP($A631,#REF!,7,FALSE()),LEN(VLOOKUP($A631,#REF!,7,FALSE()))-2),CONCATENATE(LEFT(VLOOKUP($A631,#REF!,7,FALSE()),LEN(VLOOKUP($A631,#REF!,7,FALSE()))-2),"*")),"")</f>
        <v>#VALUE!</v>
      </c>
      <c r="I631" s="92" t="e">
        <f aca="false">IF(LEN(VLOOKUP($A631,#REF!,8,FALSE())),UPPER(RIGHT(VLOOKUP($A631,#REF!,8,FALSE()), 1)),"")</f>
        <v>#VALUE!</v>
      </c>
      <c r="J631" s="90" t="e">
        <f aca="false">IF(LEN(VLOOKUP($A631,#REF!,4,FALSE())),UPPER(RIGHT(VLOOKUP($A631,#REF!,4,FALSE()), 1)),"")</f>
        <v>#VALUE!</v>
      </c>
      <c r="K631" s="90" t="e">
        <f aca="false">IF(LEN(VLOOKUP($A631,#REF!,5,FALSE())),UPPER(RIGHT(VLOOKUP($A631,#REF!,5,FALSE()), 1)),"")</f>
        <v>#VALUE!</v>
      </c>
      <c r="L631" s="90" t="e">
        <f aca="false">IF(LEN(VLOOKUP($A631,#REF!,6,FALSE())),UPPER(RIGHT(VLOOKUP($A631,#REF!,6,FALSE()), 1)),"")</f>
        <v>#VALUE!</v>
      </c>
      <c r="M631" s="91" t="e">
        <f aca="false">IF(LEN(VLOOKUP($A631,#REF!,7,FALSE())),UPPER(RIGHT(VLOOKUP($A631,#REF!,7,FALSE()), 1)),"")</f>
        <v>#VALUE!</v>
      </c>
      <c r="N631" s="185"/>
      <c r="O631" s="185"/>
      <c r="P631" s="185"/>
      <c r="Q631" s="185"/>
      <c r="R631" s="185"/>
      <c r="S631" s="100" t="e">
        <f aca="false">HLOOKUP("Device Tree Pin Name",#REF!,MATCH($A631,#REF!,0),FALSE())</f>
        <v>#VALUE!</v>
      </c>
      <c r="T631" s="95" t="e">
        <f aca="false">HLOOKUP("power rail",#REF!,MATCH($A631,#REF!,0),FALSE())</f>
        <v>#VALUE!</v>
      </c>
      <c r="U631" s="96" t="e">
        <f aca="false">HLOOKUP("Wake Capable",#REF!,MATCH($A631,#REF!,0),FALSE())</f>
        <v>#VALUE!</v>
      </c>
      <c r="V631" s="96" t="e">
        <f aca="false">HLOOKUP("Strap",#REF!,MATCH($A631,#REF!,0),FALSE())</f>
        <v>#VALUE!</v>
      </c>
      <c r="W631" s="96"/>
      <c r="X631" s="96"/>
      <c r="Y631" s="96"/>
      <c r="Z631" s="95"/>
      <c r="AA631" s="95" t="e">
        <f aca="false">HLOOKUP("Pad type",#REF!,MATCH($A631,#REF!,0),FALSE())</f>
        <v>#VALUE!</v>
      </c>
      <c r="AB631" s="100"/>
      <c r="AC631" s="100" t="e">
        <f aca="false">HLOOKUP("POR Pin State",#REF!,MATCH($A631,#REF!,0),FALSE())</f>
        <v>#VALUE!</v>
      </c>
      <c r="AD631" s="186"/>
      <c r="AE631" s="187"/>
      <c r="AF631" s="187"/>
      <c r="AG631" s="187"/>
      <c r="AH631" s="188"/>
      <c r="AI631" s="188"/>
      <c r="AJ631" s="189"/>
      <c r="AK631" s="189"/>
      <c r="AL631" s="189"/>
      <c r="AM631" s="189"/>
      <c r="AN631" s="189"/>
      <c r="AO631" s="189"/>
      <c r="AP631" s="189"/>
      <c r="AQ631" s="194" t="s">
        <v>1463</v>
      </c>
      <c r="AR631" s="104"/>
      <c r="AS631" s="104"/>
      <c r="AT631" s="104"/>
      <c r="AU631" s="104"/>
      <c r="AV631" s="104"/>
      <c r="AW631" s="104"/>
      <c r="AX631" s="104"/>
      <c r="AY631" s="104"/>
      <c r="AZ631" s="104"/>
      <c r="BA631" s="104"/>
      <c r="BB631" s="162"/>
      <c r="BC631" s="104"/>
      <c r="BD631" s="214"/>
      <c r="BE631" s="213" t="s">
        <v>1464</v>
      </c>
      <c r="BF631" s="108" t="e">
        <f aca="false">VLOOKUP($A631,#REF!, 34, FALSE())</f>
        <v>#VALUE!</v>
      </c>
      <c r="BG631" s="108" t="e">
        <f aca="false">VLOOKUP($A631,#REF!, 22, FALSE())</f>
        <v>#VALUE!</v>
      </c>
      <c r="BH631" s="109"/>
    </row>
    <row r="632" s="193" customFormat="true" ht="12.75" hidden="false" customHeight="true" outlineLevel="0" collapsed="false">
      <c r="A632" s="133" t="s">
        <v>1465</v>
      </c>
      <c r="B632" s="86" t="e">
        <f aca="false">VLOOKUP($A632,#REF!, 34, FALSE())</f>
        <v>#VALUE!</v>
      </c>
      <c r="C632" s="87" t="str">
        <f aca="false">CONCATENATE("unused_",A632)</f>
        <v>unused_DDR_XM0_B8WCK_P</v>
      </c>
      <c r="D632" s="88" t="e">
        <f aca="false">IF(LEN(VLOOKUP($A632,#REF!,8,FALSE())),LEFT(VLOOKUP($A632,#REF!,8,FALSE()),LEN(VLOOKUP($A632,#REF!,8,FALSE()))-2),"")</f>
        <v>#VALUE!</v>
      </c>
      <c r="E632" s="89" t="e">
        <f aca="false">IF(LEN(VLOOKUP($A632,#REF!,4,FALSE())),IF(INDEX(#REF!,MATCH($A632,#REF!,0),1),LEFT(VLOOKUP($A632,#REF!,4,FALSE()),LEN(VLOOKUP($A632,#REF!,4,FALSE()))-2),CONCATENATE(LEFT(VLOOKUP($A632,#REF!,4,FALSE()),LEN(VLOOKUP($A632,#REF!,4,FALSE()))-2),"*")),"")</f>
        <v>#VALUE!</v>
      </c>
      <c r="F632" s="90" t="e">
        <f aca="false">IF(LEN(VLOOKUP($A632,#REF!,5,FALSE())),IF(INDEX(#REF!,MATCH($A632,#REF!,0),2),LEFT(VLOOKUP($A632,#REF!,5,FALSE()),LEN(VLOOKUP($A632,#REF!,5,FALSE()))-2),CONCATENATE(LEFT(VLOOKUP($A632,#REF!,5,FALSE()),LEN(VLOOKUP($A632,#REF!,5,FALSE()))-2),"*")),"")</f>
        <v>#VALUE!</v>
      </c>
      <c r="G632" s="90" t="e">
        <f aca="false">IF(LEN(VLOOKUP($A632,#REF!,6,FALSE())),IF(INDEX(#REF!,MATCH($A632,#REF!,0),3),LEFT(VLOOKUP($A632,#REF!,6,FALSE()),LEN(VLOOKUP($A632,#REF!,6,FALSE()))-2),CONCATENATE(LEFT(VLOOKUP($A632,#REF!,6,FALSE()),LEN(VLOOKUP($A632,#REF!,6,FALSE()))-2),"*")),"")</f>
        <v>#VALUE!</v>
      </c>
      <c r="H632" s="91" t="e">
        <f aca="false">IF(LEN(VLOOKUP($A632,#REF!,7,FALSE())),IF(INDEX(#REF!,MATCH($A632,#REF!,0),4),LEFT(VLOOKUP($A632,#REF!,7,FALSE()),LEN(VLOOKUP($A632,#REF!,7,FALSE()))-2),CONCATENATE(LEFT(VLOOKUP($A632,#REF!,7,FALSE()),LEN(VLOOKUP($A632,#REF!,7,FALSE()))-2),"*")),"")</f>
        <v>#VALUE!</v>
      </c>
      <c r="I632" s="92" t="e">
        <f aca="false">IF(LEN(VLOOKUP($A632,#REF!,8,FALSE())),UPPER(RIGHT(VLOOKUP($A632,#REF!,8,FALSE()), 1)),"")</f>
        <v>#VALUE!</v>
      </c>
      <c r="J632" s="90" t="e">
        <f aca="false">IF(LEN(VLOOKUP($A632,#REF!,4,FALSE())),UPPER(RIGHT(VLOOKUP($A632,#REF!,4,FALSE()), 1)),"")</f>
        <v>#VALUE!</v>
      </c>
      <c r="K632" s="90" t="e">
        <f aca="false">IF(LEN(VLOOKUP($A632,#REF!,5,FALSE())),UPPER(RIGHT(VLOOKUP($A632,#REF!,5,FALSE()), 1)),"")</f>
        <v>#VALUE!</v>
      </c>
      <c r="L632" s="90" t="e">
        <f aca="false">IF(LEN(VLOOKUP($A632,#REF!,6,FALSE())),UPPER(RIGHT(VLOOKUP($A632,#REF!,6,FALSE()), 1)),"")</f>
        <v>#VALUE!</v>
      </c>
      <c r="M632" s="91" t="e">
        <f aca="false">IF(LEN(VLOOKUP($A632,#REF!,7,FALSE())),UPPER(RIGHT(VLOOKUP($A632,#REF!,7,FALSE()), 1)),"")</f>
        <v>#VALUE!</v>
      </c>
      <c r="N632" s="185"/>
      <c r="O632" s="185"/>
      <c r="P632" s="185"/>
      <c r="Q632" s="185"/>
      <c r="R632" s="185"/>
      <c r="S632" s="100" t="e">
        <f aca="false">HLOOKUP("Device Tree Pin Name",#REF!,MATCH($A632,#REF!,0),FALSE())</f>
        <v>#VALUE!</v>
      </c>
      <c r="T632" s="95" t="e">
        <f aca="false">HLOOKUP("power rail",#REF!,MATCH($A632,#REF!,0),FALSE())</f>
        <v>#VALUE!</v>
      </c>
      <c r="U632" s="96" t="e">
        <f aca="false">HLOOKUP("Wake Capable",#REF!,MATCH($A632,#REF!,0),FALSE())</f>
        <v>#VALUE!</v>
      </c>
      <c r="V632" s="96" t="e">
        <f aca="false">HLOOKUP("Strap",#REF!,MATCH($A632,#REF!,0),FALSE())</f>
        <v>#VALUE!</v>
      </c>
      <c r="W632" s="96"/>
      <c r="X632" s="96"/>
      <c r="Y632" s="96"/>
      <c r="Z632" s="95"/>
      <c r="AA632" s="95" t="e">
        <f aca="false">HLOOKUP("Pad type",#REF!,MATCH($A632,#REF!,0),FALSE())</f>
        <v>#VALUE!</v>
      </c>
      <c r="AB632" s="100"/>
      <c r="AC632" s="100" t="e">
        <f aca="false">HLOOKUP("POR Pin State",#REF!,MATCH($A632,#REF!,0),FALSE())</f>
        <v>#VALUE!</v>
      </c>
      <c r="AD632" s="186"/>
      <c r="AE632" s="187"/>
      <c r="AF632" s="187"/>
      <c r="AG632" s="187"/>
      <c r="AH632" s="188"/>
      <c r="AI632" s="188"/>
      <c r="AJ632" s="189"/>
      <c r="AK632" s="189"/>
      <c r="AL632" s="189"/>
      <c r="AM632" s="189"/>
      <c r="AN632" s="189"/>
      <c r="AO632" s="189"/>
      <c r="AP632" s="189"/>
      <c r="AQ632" s="194" t="s">
        <v>1465</v>
      </c>
      <c r="AR632" s="104"/>
      <c r="AS632" s="104"/>
      <c r="AT632" s="104"/>
      <c r="AU632" s="104"/>
      <c r="AV632" s="104"/>
      <c r="AW632" s="104"/>
      <c r="AX632" s="104"/>
      <c r="AY632" s="104"/>
      <c r="AZ632" s="104"/>
      <c r="BA632" s="104"/>
      <c r="BB632" s="162"/>
      <c r="BC632" s="104"/>
      <c r="BD632" s="214"/>
      <c r="BE632" s="213" t="s">
        <v>1466</v>
      </c>
      <c r="BF632" s="108" t="e">
        <f aca="false">VLOOKUP($A632,#REF!, 34, FALSE())</f>
        <v>#VALUE!</v>
      </c>
      <c r="BG632" s="108" t="e">
        <f aca="false">VLOOKUP($A632,#REF!, 22, FALSE())</f>
        <v>#VALUE!</v>
      </c>
      <c r="BH632" s="109"/>
    </row>
    <row r="633" s="193" customFormat="true" ht="12.75" hidden="false" customHeight="true" outlineLevel="0" collapsed="false">
      <c r="A633" s="133" t="s">
        <v>1467</v>
      </c>
      <c r="B633" s="86" t="e">
        <f aca="false">VLOOKUP($A633,#REF!, 34, FALSE())</f>
        <v>#VALUE!</v>
      </c>
      <c r="C633" s="87" t="str">
        <f aca="false">CONCATENATE("unused_",A633)</f>
        <v>unused_DDR_XM0_B8WCK_N</v>
      </c>
      <c r="D633" s="88" t="e">
        <f aca="false">IF(LEN(VLOOKUP($A633,#REF!,8,FALSE())),LEFT(VLOOKUP($A633,#REF!,8,FALSE()),LEN(VLOOKUP($A633,#REF!,8,FALSE()))-2),"")</f>
        <v>#VALUE!</v>
      </c>
      <c r="E633" s="89" t="e">
        <f aca="false">IF(LEN(VLOOKUP($A633,#REF!,4,FALSE())),IF(INDEX(#REF!,MATCH($A633,#REF!,0),1),LEFT(VLOOKUP($A633,#REF!,4,FALSE()),LEN(VLOOKUP($A633,#REF!,4,FALSE()))-2),CONCATENATE(LEFT(VLOOKUP($A633,#REF!,4,FALSE()),LEN(VLOOKUP($A633,#REF!,4,FALSE()))-2),"*")),"")</f>
        <v>#VALUE!</v>
      </c>
      <c r="F633" s="90" t="e">
        <f aca="false">IF(LEN(VLOOKUP($A633,#REF!,5,FALSE())),IF(INDEX(#REF!,MATCH($A633,#REF!,0),2),LEFT(VLOOKUP($A633,#REF!,5,FALSE()),LEN(VLOOKUP($A633,#REF!,5,FALSE()))-2),CONCATENATE(LEFT(VLOOKUP($A633,#REF!,5,FALSE()),LEN(VLOOKUP($A633,#REF!,5,FALSE()))-2),"*")),"")</f>
        <v>#VALUE!</v>
      </c>
      <c r="G633" s="90" t="e">
        <f aca="false">IF(LEN(VLOOKUP($A633,#REF!,6,FALSE())),IF(INDEX(#REF!,MATCH($A633,#REF!,0),3),LEFT(VLOOKUP($A633,#REF!,6,FALSE()),LEN(VLOOKUP($A633,#REF!,6,FALSE()))-2),CONCATENATE(LEFT(VLOOKUP($A633,#REF!,6,FALSE()),LEN(VLOOKUP($A633,#REF!,6,FALSE()))-2),"*")),"")</f>
        <v>#VALUE!</v>
      </c>
      <c r="H633" s="91" t="e">
        <f aca="false">IF(LEN(VLOOKUP($A633,#REF!,7,FALSE())),IF(INDEX(#REF!,MATCH($A633,#REF!,0),4),LEFT(VLOOKUP($A633,#REF!,7,FALSE()),LEN(VLOOKUP($A633,#REF!,7,FALSE()))-2),CONCATENATE(LEFT(VLOOKUP($A633,#REF!,7,FALSE()),LEN(VLOOKUP($A633,#REF!,7,FALSE()))-2),"*")),"")</f>
        <v>#VALUE!</v>
      </c>
      <c r="I633" s="92" t="e">
        <f aca="false">IF(LEN(VLOOKUP($A633,#REF!,8,FALSE())),UPPER(RIGHT(VLOOKUP($A633,#REF!,8,FALSE()), 1)),"")</f>
        <v>#VALUE!</v>
      </c>
      <c r="J633" s="90" t="e">
        <f aca="false">IF(LEN(VLOOKUP($A633,#REF!,4,FALSE())),UPPER(RIGHT(VLOOKUP($A633,#REF!,4,FALSE()), 1)),"")</f>
        <v>#VALUE!</v>
      </c>
      <c r="K633" s="90" t="e">
        <f aca="false">IF(LEN(VLOOKUP($A633,#REF!,5,FALSE())),UPPER(RIGHT(VLOOKUP($A633,#REF!,5,FALSE()), 1)),"")</f>
        <v>#VALUE!</v>
      </c>
      <c r="L633" s="90" t="e">
        <f aca="false">IF(LEN(VLOOKUP($A633,#REF!,6,FALSE())),UPPER(RIGHT(VLOOKUP($A633,#REF!,6,FALSE()), 1)),"")</f>
        <v>#VALUE!</v>
      </c>
      <c r="M633" s="91" t="e">
        <f aca="false">IF(LEN(VLOOKUP($A633,#REF!,7,FALSE())),UPPER(RIGHT(VLOOKUP($A633,#REF!,7,FALSE()), 1)),"")</f>
        <v>#VALUE!</v>
      </c>
      <c r="N633" s="185"/>
      <c r="O633" s="185"/>
      <c r="P633" s="185"/>
      <c r="Q633" s="185"/>
      <c r="R633" s="185"/>
      <c r="S633" s="100" t="e">
        <f aca="false">HLOOKUP("Device Tree Pin Name",#REF!,MATCH($A633,#REF!,0),FALSE())</f>
        <v>#VALUE!</v>
      </c>
      <c r="T633" s="95" t="e">
        <f aca="false">HLOOKUP("power rail",#REF!,MATCH($A633,#REF!,0),FALSE())</f>
        <v>#VALUE!</v>
      </c>
      <c r="U633" s="96" t="e">
        <f aca="false">HLOOKUP("Wake Capable",#REF!,MATCH($A633,#REF!,0),FALSE())</f>
        <v>#VALUE!</v>
      </c>
      <c r="V633" s="96" t="e">
        <f aca="false">HLOOKUP("Strap",#REF!,MATCH($A633,#REF!,0),FALSE())</f>
        <v>#VALUE!</v>
      </c>
      <c r="W633" s="96"/>
      <c r="X633" s="96"/>
      <c r="Y633" s="96"/>
      <c r="Z633" s="95"/>
      <c r="AA633" s="95" t="e">
        <f aca="false">HLOOKUP("Pad type",#REF!,MATCH($A633,#REF!,0),FALSE())</f>
        <v>#VALUE!</v>
      </c>
      <c r="AB633" s="100"/>
      <c r="AC633" s="100" t="e">
        <f aca="false">HLOOKUP("POR Pin State",#REF!,MATCH($A633,#REF!,0),FALSE())</f>
        <v>#VALUE!</v>
      </c>
      <c r="AD633" s="186"/>
      <c r="AE633" s="187"/>
      <c r="AF633" s="187"/>
      <c r="AG633" s="187"/>
      <c r="AH633" s="188"/>
      <c r="AI633" s="188"/>
      <c r="AJ633" s="189"/>
      <c r="AK633" s="189"/>
      <c r="AL633" s="189"/>
      <c r="AM633" s="189"/>
      <c r="AN633" s="189"/>
      <c r="AO633" s="189"/>
      <c r="AP633" s="189"/>
      <c r="AQ633" s="194" t="s">
        <v>1467</v>
      </c>
      <c r="AR633" s="104"/>
      <c r="AS633" s="104"/>
      <c r="AT633" s="104"/>
      <c r="AU633" s="104"/>
      <c r="AV633" s="104"/>
      <c r="AW633" s="104"/>
      <c r="AX633" s="104"/>
      <c r="AY633" s="104"/>
      <c r="AZ633" s="104"/>
      <c r="BA633" s="104"/>
      <c r="BB633" s="162"/>
      <c r="BC633" s="104"/>
      <c r="BD633" s="214"/>
      <c r="BE633" s="213" t="s">
        <v>1468</v>
      </c>
      <c r="BF633" s="108" t="e">
        <f aca="false">VLOOKUP($A633,#REF!, 34, FALSE())</f>
        <v>#VALUE!</v>
      </c>
      <c r="BG633" s="108" t="e">
        <f aca="false">VLOOKUP($A633,#REF!, 22, FALSE())</f>
        <v>#VALUE!</v>
      </c>
      <c r="BH633" s="109"/>
    </row>
    <row r="634" s="193" customFormat="true" ht="12.75" hidden="false" customHeight="true" outlineLevel="0" collapsed="false">
      <c r="A634" s="133" t="s">
        <v>1469</v>
      </c>
      <c r="B634" s="86" t="e">
        <f aca="false">VLOOKUP($A634,#REF!, 34, FALSE())</f>
        <v>#VALUE!</v>
      </c>
      <c r="C634" s="87" t="str">
        <f aca="false">CONCATENATE("unused_",A634)</f>
        <v>unused_DDR_XM0_B8RDQS_P</v>
      </c>
      <c r="D634" s="88" t="e">
        <f aca="false">IF(LEN(VLOOKUP($A634,#REF!,8,FALSE())),LEFT(VLOOKUP($A634,#REF!,8,FALSE()),LEN(VLOOKUP($A634,#REF!,8,FALSE()))-2),"")</f>
        <v>#VALUE!</v>
      </c>
      <c r="E634" s="89" t="e">
        <f aca="false">IF(LEN(VLOOKUP($A634,#REF!,4,FALSE())),IF(INDEX(#REF!,MATCH($A634,#REF!,0),1),LEFT(VLOOKUP($A634,#REF!,4,FALSE()),LEN(VLOOKUP($A634,#REF!,4,FALSE()))-2),CONCATENATE(LEFT(VLOOKUP($A634,#REF!,4,FALSE()),LEN(VLOOKUP($A634,#REF!,4,FALSE()))-2),"*")),"")</f>
        <v>#VALUE!</v>
      </c>
      <c r="F634" s="90" t="e">
        <f aca="false">IF(LEN(VLOOKUP($A634,#REF!,5,FALSE())),IF(INDEX(#REF!,MATCH($A634,#REF!,0),2),LEFT(VLOOKUP($A634,#REF!,5,FALSE()),LEN(VLOOKUP($A634,#REF!,5,FALSE()))-2),CONCATENATE(LEFT(VLOOKUP($A634,#REF!,5,FALSE()),LEN(VLOOKUP($A634,#REF!,5,FALSE()))-2),"*")),"")</f>
        <v>#VALUE!</v>
      </c>
      <c r="G634" s="90" t="e">
        <f aca="false">IF(LEN(VLOOKUP($A634,#REF!,6,FALSE())),IF(INDEX(#REF!,MATCH($A634,#REF!,0),3),LEFT(VLOOKUP($A634,#REF!,6,FALSE()),LEN(VLOOKUP($A634,#REF!,6,FALSE()))-2),CONCATENATE(LEFT(VLOOKUP($A634,#REF!,6,FALSE()),LEN(VLOOKUP($A634,#REF!,6,FALSE()))-2),"*")),"")</f>
        <v>#VALUE!</v>
      </c>
      <c r="H634" s="91" t="e">
        <f aca="false">IF(LEN(VLOOKUP($A634,#REF!,7,FALSE())),IF(INDEX(#REF!,MATCH($A634,#REF!,0),4),LEFT(VLOOKUP($A634,#REF!,7,FALSE()),LEN(VLOOKUP($A634,#REF!,7,FALSE()))-2),CONCATENATE(LEFT(VLOOKUP($A634,#REF!,7,FALSE()),LEN(VLOOKUP($A634,#REF!,7,FALSE()))-2),"*")),"")</f>
        <v>#VALUE!</v>
      </c>
      <c r="I634" s="92" t="e">
        <f aca="false">IF(LEN(VLOOKUP($A634,#REF!,8,FALSE())),UPPER(RIGHT(VLOOKUP($A634,#REF!,8,FALSE()), 1)),"")</f>
        <v>#VALUE!</v>
      </c>
      <c r="J634" s="90" t="e">
        <f aca="false">IF(LEN(VLOOKUP($A634,#REF!,4,FALSE())),UPPER(RIGHT(VLOOKUP($A634,#REF!,4,FALSE()), 1)),"")</f>
        <v>#VALUE!</v>
      </c>
      <c r="K634" s="90" t="e">
        <f aca="false">IF(LEN(VLOOKUP($A634,#REF!,5,FALSE())),UPPER(RIGHT(VLOOKUP($A634,#REF!,5,FALSE()), 1)),"")</f>
        <v>#VALUE!</v>
      </c>
      <c r="L634" s="90" t="e">
        <f aca="false">IF(LEN(VLOOKUP($A634,#REF!,6,FALSE())),UPPER(RIGHT(VLOOKUP($A634,#REF!,6,FALSE()), 1)),"")</f>
        <v>#VALUE!</v>
      </c>
      <c r="M634" s="91" t="e">
        <f aca="false">IF(LEN(VLOOKUP($A634,#REF!,7,FALSE())),UPPER(RIGHT(VLOOKUP($A634,#REF!,7,FALSE()), 1)),"")</f>
        <v>#VALUE!</v>
      </c>
      <c r="N634" s="185"/>
      <c r="O634" s="185"/>
      <c r="P634" s="185"/>
      <c r="Q634" s="185"/>
      <c r="R634" s="185"/>
      <c r="S634" s="100" t="e">
        <f aca="false">HLOOKUP("Device Tree Pin Name",#REF!,MATCH($A634,#REF!,0),FALSE())</f>
        <v>#VALUE!</v>
      </c>
      <c r="T634" s="95" t="e">
        <f aca="false">HLOOKUP("power rail",#REF!,MATCH($A634,#REF!,0),FALSE())</f>
        <v>#VALUE!</v>
      </c>
      <c r="U634" s="96" t="e">
        <f aca="false">HLOOKUP("Wake Capable",#REF!,MATCH($A634,#REF!,0),FALSE())</f>
        <v>#VALUE!</v>
      </c>
      <c r="V634" s="96" t="e">
        <f aca="false">HLOOKUP("Strap",#REF!,MATCH($A634,#REF!,0),FALSE())</f>
        <v>#VALUE!</v>
      </c>
      <c r="W634" s="96"/>
      <c r="X634" s="96"/>
      <c r="Y634" s="96"/>
      <c r="Z634" s="95"/>
      <c r="AA634" s="95" t="e">
        <f aca="false">HLOOKUP("Pad type",#REF!,MATCH($A634,#REF!,0),FALSE())</f>
        <v>#VALUE!</v>
      </c>
      <c r="AB634" s="100"/>
      <c r="AC634" s="100" t="e">
        <f aca="false">HLOOKUP("POR Pin State",#REF!,MATCH($A634,#REF!,0),FALSE())</f>
        <v>#VALUE!</v>
      </c>
      <c r="AD634" s="186"/>
      <c r="AE634" s="187"/>
      <c r="AF634" s="187"/>
      <c r="AG634" s="187"/>
      <c r="AH634" s="188"/>
      <c r="AI634" s="188"/>
      <c r="AJ634" s="189"/>
      <c r="AK634" s="189"/>
      <c r="AL634" s="189"/>
      <c r="AM634" s="189"/>
      <c r="AN634" s="189"/>
      <c r="AO634" s="189"/>
      <c r="AP634" s="189"/>
      <c r="AQ634" s="194" t="s">
        <v>1469</v>
      </c>
      <c r="AR634" s="104"/>
      <c r="AS634" s="104"/>
      <c r="AT634" s="104"/>
      <c r="AU634" s="104"/>
      <c r="AV634" s="104"/>
      <c r="AW634" s="104"/>
      <c r="AX634" s="104"/>
      <c r="AY634" s="104"/>
      <c r="AZ634" s="104"/>
      <c r="BA634" s="104"/>
      <c r="BB634" s="162"/>
      <c r="BC634" s="104"/>
      <c r="BD634" s="214"/>
      <c r="BE634" s="213" t="s">
        <v>1470</v>
      </c>
      <c r="BF634" s="108" t="e">
        <f aca="false">VLOOKUP($A634,#REF!, 34, FALSE())</f>
        <v>#VALUE!</v>
      </c>
      <c r="BG634" s="108" t="e">
        <f aca="false">VLOOKUP($A634,#REF!, 22, FALSE())</f>
        <v>#VALUE!</v>
      </c>
      <c r="BH634" s="109"/>
    </row>
    <row r="635" s="193" customFormat="true" ht="12.75" hidden="false" customHeight="true" outlineLevel="0" collapsed="false">
      <c r="A635" s="133" t="s">
        <v>1471</v>
      </c>
      <c r="B635" s="86" t="e">
        <f aca="false">VLOOKUP($A635,#REF!, 34, FALSE())</f>
        <v>#VALUE!</v>
      </c>
      <c r="C635" s="87" t="str">
        <f aca="false">CONCATENATE("unused_",A635)</f>
        <v>unused_DDR_XM0_B8RDQS_N</v>
      </c>
      <c r="D635" s="88" t="e">
        <f aca="false">IF(LEN(VLOOKUP($A635,#REF!,8,FALSE())),LEFT(VLOOKUP($A635,#REF!,8,FALSE()),LEN(VLOOKUP($A635,#REF!,8,FALSE()))-2),"")</f>
        <v>#VALUE!</v>
      </c>
      <c r="E635" s="89" t="e">
        <f aca="false">IF(LEN(VLOOKUP($A635,#REF!,4,FALSE())),IF(INDEX(#REF!,MATCH($A635,#REF!,0),1),LEFT(VLOOKUP($A635,#REF!,4,FALSE()),LEN(VLOOKUP($A635,#REF!,4,FALSE()))-2),CONCATENATE(LEFT(VLOOKUP($A635,#REF!,4,FALSE()),LEN(VLOOKUP($A635,#REF!,4,FALSE()))-2),"*")),"")</f>
        <v>#VALUE!</v>
      </c>
      <c r="F635" s="90" t="e">
        <f aca="false">IF(LEN(VLOOKUP($A635,#REF!,5,FALSE())),IF(INDEX(#REF!,MATCH($A635,#REF!,0),2),LEFT(VLOOKUP($A635,#REF!,5,FALSE()),LEN(VLOOKUP($A635,#REF!,5,FALSE()))-2),CONCATENATE(LEFT(VLOOKUP($A635,#REF!,5,FALSE()),LEN(VLOOKUP($A635,#REF!,5,FALSE()))-2),"*")),"")</f>
        <v>#VALUE!</v>
      </c>
      <c r="G635" s="90" t="e">
        <f aca="false">IF(LEN(VLOOKUP($A635,#REF!,6,FALSE())),IF(INDEX(#REF!,MATCH($A635,#REF!,0),3),LEFT(VLOOKUP($A635,#REF!,6,FALSE()),LEN(VLOOKUP($A635,#REF!,6,FALSE()))-2),CONCATENATE(LEFT(VLOOKUP($A635,#REF!,6,FALSE()),LEN(VLOOKUP($A635,#REF!,6,FALSE()))-2),"*")),"")</f>
        <v>#VALUE!</v>
      </c>
      <c r="H635" s="91" t="e">
        <f aca="false">IF(LEN(VLOOKUP($A635,#REF!,7,FALSE())),IF(INDEX(#REF!,MATCH($A635,#REF!,0),4),LEFT(VLOOKUP($A635,#REF!,7,FALSE()),LEN(VLOOKUP($A635,#REF!,7,FALSE()))-2),CONCATENATE(LEFT(VLOOKUP($A635,#REF!,7,FALSE()),LEN(VLOOKUP($A635,#REF!,7,FALSE()))-2),"*")),"")</f>
        <v>#VALUE!</v>
      </c>
      <c r="I635" s="92" t="e">
        <f aca="false">IF(LEN(VLOOKUP($A635,#REF!,8,FALSE())),UPPER(RIGHT(VLOOKUP($A635,#REF!,8,FALSE()), 1)),"")</f>
        <v>#VALUE!</v>
      </c>
      <c r="J635" s="90" t="e">
        <f aca="false">IF(LEN(VLOOKUP($A635,#REF!,4,FALSE())),UPPER(RIGHT(VLOOKUP($A635,#REF!,4,FALSE()), 1)),"")</f>
        <v>#VALUE!</v>
      </c>
      <c r="K635" s="90" t="e">
        <f aca="false">IF(LEN(VLOOKUP($A635,#REF!,5,FALSE())),UPPER(RIGHT(VLOOKUP($A635,#REF!,5,FALSE()), 1)),"")</f>
        <v>#VALUE!</v>
      </c>
      <c r="L635" s="90" t="e">
        <f aca="false">IF(LEN(VLOOKUP($A635,#REF!,6,FALSE())),UPPER(RIGHT(VLOOKUP($A635,#REF!,6,FALSE()), 1)),"")</f>
        <v>#VALUE!</v>
      </c>
      <c r="M635" s="91" t="e">
        <f aca="false">IF(LEN(VLOOKUP($A635,#REF!,7,FALSE())),UPPER(RIGHT(VLOOKUP($A635,#REF!,7,FALSE()), 1)),"")</f>
        <v>#VALUE!</v>
      </c>
      <c r="N635" s="185"/>
      <c r="O635" s="185"/>
      <c r="P635" s="185"/>
      <c r="Q635" s="185"/>
      <c r="R635" s="185"/>
      <c r="S635" s="100" t="e">
        <f aca="false">HLOOKUP("Device Tree Pin Name",#REF!,MATCH($A635,#REF!,0),FALSE())</f>
        <v>#VALUE!</v>
      </c>
      <c r="T635" s="95" t="e">
        <f aca="false">HLOOKUP("power rail",#REF!,MATCH($A635,#REF!,0),FALSE())</f>
        <v>#VALUE!</v>
      </c>
      <c r="U635" s="96" t="e">
        <f aca="false">HLOOKUP("Wake Capable",#REF!,MATCH($A635,#REF!,0),FALSE())</f>
        <v>#VALUE!</v>
      </c>
      <c r="V635" s="96" t="e">
        <f aca="false">HLOOKUP("Strap",#REF!,MATCH($A635,#REF!,0),FALSE())</f>
        <v>#VALUE!</v>
      </c>
      <c r="W635" s="96"/>
      <c r="X635" s="96"/>
      <c r="Y635" s="96"/>
      <c r="Z635" s="95"/>
      <c r="AA635" s="95" t="e">
        <f aca="false">HLOOKUP("Pad type",#REF!,MATCH($A635,#REF!,0),FALSE())</f>
        <v>#VALUE!</v>
      </c>
      <c r="AB635" s="100"/>
      <c r="AC635" s="100" t="e">
        <f aca="false">HLOOKUP("POR Pin State",#REF!,MATCH($A635,#REF!,0),FALSE())</f>
        <v>#VALUE!</v>
      </c>
      <c r="AD635" s="186"/>
      <c r="AE635" s="187"/>
      <c r="AF635" s="187"/>
      <c r="AG635" s="187"/>
      <c r="AH635" s="188"/>
      <c r="AI635" s="188"/>
      <c r="AJ635" s="189"/>
      <c r="AK635" s="189"/>
      <c r="AL635" s="189"/>
      <c r="AM635" s="189"/>
      <c r="AN635" s="189"/>
      <c r="AO635" s="189"/>
      <c r="AP635" s="189"/>
      <c r="AQ635" s="194" t="s">
        <v>1471</v>
      </c>
      <c r="AR635" s="104"/>
      <c r="AS635" s="104"/>
      <c r="AT635" s="104"/>
      <c r="AU635" s="104"/>
      <c r="AV635" s="104"/>
      <c r="AW635" s="104"/>
      <c r="AX635" s="104"/>
      <c r="AY635" s="104"/>
      <c r="AZ635" s="104"/>
      <c r="BA635" s="104"/>
      <c r="BB635" s="162"/>
      <c r="BC635" s="104"/>
      <c r="BD635" s="214"/>
      <c r="BE635" s="213" t="s">
        <v>1472</v>
      </c>
      <c r="BF635" s="108" t="e">
        <f aca="false">VLOOKUP($A635,#REF!, 34, FALSE())</f>
        <v>#VALUE!</v>
      </c>
      <c r="BG635" s="108" t="e">
        <f aca="false">VLOOKUP($A635,#REF!, 22, FALSE())</f>
        <v>#VALUE!</v>
      </c>
      <c r="BH635" s="109"/>
    </row>
    <row r="636" s="193" customFormat="true" ht="12.75" hidden="false" customHeight="true" outlineLevel="0" collapsed="false">
      <c r="A636" s="133" t="s">
        <v>1473</v>
      </c>
      <c r="B636" s="86" t="e">
        <f aca="false">VLOOKUP($A636,#REF!, 34, FALSE())</f>
        <v>#VALUE!</v>
      </c>
      <c r="C636" s="87" t="str">
        <f aca="false">CONCATENATE("unused_",A636)</f>
        <v>unused_DDR_XM0_B9D0</v>
      </c>
      <c r="D636" s="88" t="e">
        <f aca="false">IF(LEN(VLOOKUP($A636,#REF!,8,FALSE())),LEFT(VLOOKUP($A636,#REF!,8,FALSE()),LEN(VLOOKUP($A636,#REF!,8,FALSE()))-2),"")</f>
        <v>#VALUE!</v>
      </c>
      <c r="E636" s="89" t="e">
        <f aca="false">IF(LEN(VLOOKUP($A636,#REF!,4,FALSE())),IF(INDEX(#REF!,MATCH($A636,#REF!,0),1),LEFT(VLOOKUP($A636,#REF!,4,FALSE()),LEN(VLOOKUP($A636,#REF!,4,FALSE()))-2),CONCATENATE(LEFT(VLOOKUP($A636,#REF!,4,FALSE()),LEN(VLOOKUP($A636,#REF!,4,FALSE()))-2),"*")),"")</f>
        <v>#VALUE!</v>
      </c>
      <c r="F636" s="90" t="e">
        <f aca="false">IF(LEN(VLOOKUP($A636,#REF!,5,FALSE())),IF(INDEX(#REF!,MATCH($A636,#REF!,0),2),LEFT(VLOOKUP($A636,#REF!,5,FALSE()),LEN(VLOOKUP($A636,#REF!,5,FALSE()))-2),CONCATENATE(LEFT(VLOOKUP($A636,#REF!,5,FALSE()),LEN(VLOOKUP($A636,#REF!,5,FALSE()))-2),"*")),"")</f>
        <v>#VALUE!</v>
      </c>
      <c r="G636" s="90" t="e">
        <f aca="false">IF(LEN(VLOOKUP($A636,#REF!,6,FALSE())),IF(INDEX(#REF!,MATCH($A636,#REF!,0),3),LEFT(VLOOKUP($A636,#REF!,6,FALSE()),LEN(VLOOKUP($A636,#REF!,6,FALSE()))-2),CONCATENATE(LEFT(VLOOKUP($A636,#REF!,6,FALSE()),LEN(VLOOKUP($A636,#REF!,6,FALSE()))-2),"*")),"")</f>
        <v>#VALUE!</v>
      </c>
      <c r="H636" s="91" t="e">
        <f aca="false">IF(LEN(VLOOKUP($A636,#REF!,7,FALSE())),IF(INDEX(#REF!,MATCH($A636,#REF!,0),4),LEFT(VLOOKUP($A636,#REF!,7,FALSE()),LEN(VLOOKUP($A636,#REF!,7,FALSE()))-2),CONCATENATE(LEFT(VLOOKUP($A636,#REF!,7,FALSE()),LEN(VLOOKUP($A636,#REF!,7,FALSE()))-2),"*")),"")</f>
        <v>#VALUE!</v>
      </c>
      <c r="I636" s="92" t="e">
        <f aca="false">IF(LEN(VLOOKUP($A636,#REF!,8,FALSE())),UPPER(RIGHT(VLOOKUP($A636,#REF!,8,FALSE()), 1)),"")</f>
        <v>#VALUE!</v>
      </c>
      <c r="J636" s="90" t="e">
        <f aca="false">IF(LEN(VLOOKUP($A636,#REF!,4,FALSE())),UPPER(RIGHT(VLOOKUP($A636,#REF!,4,FALSE()), 1)),"")</f>
        <v>#VALUE!</v>
      </c>
      <c r="K636" s="90" t="e">
        <f aca="false">IF(LEN(VLOOKUP($A636,#REF!,5,FALSE())),UPPER(RIGHT(VLOOKUP($A636,#REF!,5,FALSE()), 1)),"")</f>
        <v>#VALUE!</v>
      </c>
      <c r="L636" s="90" t="e">
        <f aca="false">IF(LEN(VLOOKUP($A636,#REF!,6,FALSE())),UPPER(RIGHT(VLOOKUP($A636,#REF!,6,FALSE()), 1)),"")</f>
        <v>#VALUE!</v>
      </c>
      <c r="M636" s="91" t="e">
        <f aca="false">IF(LEN(VLOOKUP($A636,#REF!,7,FALSE())),UPPER(RIGHT(VLOOKUP($A636,#REF!,7,FALSE()), 1)),"")</f>
        <v>#VALUE!</v>
      </c>
      <c r="N636" s="185"/>
      <c r="O636" s="185"/>
      <c r="P636" s="185"/>
      <c r="Q636" s="185"/>
      <c r="R636" s="185"/>
      <c r="S636" s="100" t="e">
        <f aca="false">HLOOKUP("Device Tree Pin Name",#REF!,MATCH($A636,#REF!,0),FALSE())</f>
        <v>#VALUE!</v>
      </c>
      <c r="T636" s="95" t="e">
        <f aca="false">HLOOKUP("power rail",#REF!,MATCH($A636,#REF!,0),FALSE())</f>
        <v>#VALUE!</v>
      </c>
      <c r="U636" s="96" t="e">
        <f aca="false">HLOOKUP("Wake Capable",#REF!,MATCH($A636,#REF!,0),FALSE())</f>
        <v>#VALUE!</v>
      </c>
      <c r="V636" s="96" t="e">
        <f aca="false">HLOOKUP("Strap",#REF!,MATCH($A636,#REF!,0),FALSE())</f>
        <v>#VALUE!</v>
      </c>
      <c r="W636" s="96"/>
      <c r="X636" s="96"/>
      <c r="Y636" s="96"/>
      <c r="Z636" s="95"/>
      <c r="AA636" s="95" t="e">
        <f aca="false">HLOOKUP("Pad type",#REF!,MATCH($A636,#REF!,0),FALSE())</f>
        <v>#VALUE!</v>
      </c>
      <c r="AB636" s="100"/>
      <c r="AC636" s="100" t="e">
        <f aca="false">HLOOKUP("POR Pin State",#REF!,MATCH($A636,#REF!,0),FALSE())</f>
        <v>#VALUE!</v>
      </c>
      <c r="AD636" s="186"/>
      <c r="AE636" s="187"/>
      <c r="AF636" s="187"/>
      <c r="AG636" s="187"/>
      <c r="AH636" s="188"/>
      <c r="AI636" s="188"/>
      <c r="AJ636" s="189"/>
      <c r="AK636" s="189"/>
      <c r="AL636" s="189"/>
      <c r="AM636" s="189"/>
      <c r="AN636" s="189"/>
      <c r="AO636" s="189"/>
      <c r="AP636" s="189"/>
      <c r="AQ636" s="194" t="s">
        <v>1474</v>
      </c>
      <c r="AR636" s="104"/>
      <c r="AS636" s="104"/>
      <c r="AT636" s="104"/>
      <c r="AU636" s="104"/>
      <c r="AV636" s="104"/>
      <c r="AW636" s="104"/>
      <c r="AX636" s="104"/>
      <c r="AY636" s="104"/>
      <c r="AZ636" s="104"/>
      <c r="BA636" s="104"/>
      <c r="BB636" s="162"/>
      <c r="BC636" s="104"/>
      <c r="BD636" s="214"/>
      <c r="BE636" s="213" t="s">
        <v>1475</v>
      </c>
      <c r="BF636" s="108" t="e">
        <f aca="false">VLOOKUP($A636,#REF!, 34, FALSE())</f>
        <v>#VALUE!</v>
      </c>
      <c r="BG636" s="108" t="e">
        <f aca="false">VLOOKUP($A636,#REF!, 22, FALSE())</f>
        <v>#VALUE!</v>
      </c>
      <c r="BH636" s="109"/>
    </row>
    <row r="637" s="193" customFormat="true" ht="12.75" hidden="false" customHeight="true" outlineLevel="0" collapsed="false">
      <c r="A637" s="133" t="s">
        <v>1476</v>
      </c>
      <c r="B637" s="86" t="e">
        <f aca="false">VLOOKUP($A637,#REF!, 34, FALSE())</f>
        <v>#VALUE!</v>
      </c>
      <c r="C637" s="87" t="str">
        <f aca="false">CONCATENATE("unused_",A637)</f>
        <v>unused_DDR_XM0_B9D1</v>
      </c>
      <c r="D637" s="88" t="e">
        <f aca="false">IF(LEN(VLOOKUP($A637,#REF!,8,FALSE())),LEFT(VLOOKUP($A637,#REF!,8,FALSE()),LEN(VLOOKUP($A637,#REF!,8,FALSE()))-2),"")</f>
        <v>#VALUE!</v>
      </c>
      <c r="E637" s="89" t="e">
        <f aca="false">IF(LEN(VLOOKUP($A637,#REF!,4,FALSE())),IF(INDEX(#REF!,MATCH($A637,#REF!,0),1),LEFT(VLOOKUP($A637,#REF!,4,FALSE()),LEN(VLOOKUP($A637,#REF!,4,FALSE()))-2),CONCATENATE(LEFT(VLOOKUP($A637,#REF!,4,FALSE()),LEN(VLOOKUP($A637,#REF!,4,FALSE()))-2),"*")),"")</f>
        <v>#VALUE!</v>
      </c>
      <c r="F637" s="90" t="e">
        <f aca="false">IF(LEN(VLOOKUP($A637,#REF!,5,FALSE())),IF(INDEX(#REF!,MATCH($A637,#REF!,0),2),LEFT(VLOOKUP($A637,#REF!,5,FALSE()),LEN(VLOOKUP($A637,#REF!,5,FALSE()))-2),CONCATENATE(LEFT(VLOOKUP($A637,#REF!,5,FALSE()),LEN(VLOOKUP($A637,#REF!,5,FALSE()))-2),"*")),"")</f>
        <v>#VALUE!</v>
      </c>
      <c r="G637" s="90" t="e">
        <f aca="false">IF(LEN(VLOOKUP($A637,#REF!,6,FALSE())),IF(INDEX(#REF!,MATCH($A637,#REF!,0),3),LEFT(VLOOKUP($A637,#REF!,6,FALSE()),LEN(VLOOKUP($A637,#REF!,6,FALSE()))-2),CONCATENATE(LEFT(VLOOKUP($A637,#REF!,6,FALSE()),LEN(VLOOKUP($A637,#REF!,6,FALSE()))-2),"*")),"")</f>
        <v>#VALUE!</v>
      </c>
      <c r="H637" s="91" t="e">
        <f aca="false">IF(LEN(VLOOKUP($A637,#REF!,7,FALSE())),IF(INDEX(#REF!,MATCH($A637,#REF!,0),4),LEFT(VLOOKUP($A637,#REF!,7,FALSE()),LEN(VLOOKUP($A637,#REF!,7,FALSE()))-2),CONCATENATE(LEFT(VLOOKUP($A637,#REF!,7,FALSE()),LEN(VLOOKUP($A637,#REF!,7,FALSE()))-2),"*")),"")</f>
        <v>#VALUE!</v>
      </c>
      <c r="I637" s="92" t="e">
        <f aca="false">IF(LEN(VLOOKUP($A637,#REF!,8,FALSE())),UPPER(RIGHT(VLOOKUP($A637,#REF!,8,FALSE()), 1)),"")</f>
        <v>#VALUE!</v>
      </c>
      <c r="J637" s="90" t="e">
        <f aca="false">IF(LEN(VLOOKUP($A637,#REF!,4,FALSE())),UPPER(RIGHT(VLOOKUP($A637,#REF!,4,FALSE()), 1)),"")</f>
        <v>#VALUE!</v>
      </c>
      <c r="K637" s="90" t="e">
        <f aca="false">IF(LEN(VLOOKUP($A637,#REF!,5,FALSE())),UPPER(RIGHT(VLOOKUP($A637,#REF!,5,FALSE()), 1)),"")</f>
        <v>#VALUE!</v>
      </c>
      <c r="L637" s="90" t="e">
        <f aca="false">IF(LEN(VLOOKUP($A637,#REF!,6,FALSE())),UPPER(RIGHT(VLOOKUP($A637,#REF!,6,FALSE()), 1)),"")</f>
        <v>#VALUE!</v>
      </c>
      <c r="M637" s="91" t="e">
        <f aca="false">IF(LEN(VLOOKUP($A637,#REF!,7,FALSE())),UPPER(RIGHT(VLOOKUP($A637,#REF!,7,FALSE()), 1)),"")</f>
        <v>#VALUE!</v>
      </c>
      <c r="N637" s="185"/>
      <c r="O637" s="185"/>
      <c r="P637" s="185"/>
      <c r="Q637" s="185"/>
      <c r="R637" s="185"/>
      <c r="S637" s="100" t="e">
        <f aca="false">HLOOKUP("Device Tree Pin Name",#REF!,MATCH($A637,#REF!,0),FALSE())</f>
        <v>#VALUE!</v>
      </c>
      <c r="T637" s="95" t="e">
        <f aca="false">HLOOKUP("power rail",#REF!,MATCH($A637,#REF!,0),FALSE())</f>
        <v>#VALUE!</v>
      </c>
      <c r="U637" s="96" t="e">
        <f aca="false">HLOOKUP("Wake Capable",#REF!,MATCH($A637,#REF!,0),FALSE())</f>
        <v>#VALUE!</v>
      </c>
      <c r="V637" s="96" t="e">
        <f aca="false">HLOOKUP("Strap",#REF!,MATCH($A637,#REF!,0),FALSE())</f>
        <v>#VALUE!</v>
      </c>
      <c r="W637" s="96"/>
      <c r="X637" s="96"/>
      <c r="Y637" s="96"/>
      <c r="Z637" s="95"/>
      <c r="AA637" s="95" t="e">
        <f aca="false">HLOOKUP("Pad type",#REF!,MATCH($A637,#REF!,0),FALSE())</f>
        <v>#VALUE!</v>
      </c>
      <c r="AB637" s="100"/>
      <c r="AC637" s="100" t="e">
        <f aca="false">HLOOKUP("POR Pin State",#REF!,MATCH($A637,#REF!,0),FALSE())</f>
        <v>#VALUE!</v>
      </c>
      <c r="AD637" s="186"/>
      <c r="AE637" s="187"/>
      <c r="AF637" s="187"/>
      <c r="AG637" s="187"/>
      <c r="AH637" s="188"/>
      <c r="AI637" s="188"/>
      <c r="AJ637" s="189"/>
      <c r="AK637" s="189"/>
      <c r="AL637" s="189"/>
      <c r="AM637" s="189"/>
      <c r="AN637" s="189"/>
      <c r="AO637" s="189"/>
      <c r="AP637" s="189"/>
      <c r="AQ637" s="194" t="s">
        <v>1477</v>
      </c>
      <c r="AR637" s="104"/>
      <c r="AS637" s="104"/>
      <c r="AT637" s="104"/>
      <c r="AU637" s="104"/>
      <c r="AV637" s="104"/>
      <c r="AW637" s="104"/>
      <c r="AX637" s="104"/>
      <c r="AY637" s="104"/>
      <c r="AZ637" s="104"/>
      <c r="BA637" s="104"/>
      <c r="BB637" s="162"/>
      <c r="BC637" s="104"/>
      <c r="BD637" s="214"/>
      <c r="BE637" s="213" t="s">
        <v>1478</v>
      </c>
      <c r="BF637" s="108" t="e">
        <f aca="false">VLOOKUP($A637,#REF!, 34, FALSE())</f>
        <v>#VALUE!</v>
      </c>
      <c r="BG637" s="108" t="e">
        <f aca="false">VLOOKUP($A637,#REF!, 22, FALSE())</f>
        <v>#VALUE!</v>
      </c>
      <c r="BH637" s="109"/>
    </row>
    <row r="638" s="193" customFormat="true" ht="12.75" hidden="false" customHeight="true" outlineLevel="0" collapsed="false">
      <c r="A638" s="133" t="s">
        <v>1479</v>
      </c>
      <c r="B638" s="86" t="e">
        <f aca="false">VLOOKUP($A638,#REF!, 34, FALSE())</f>
        <v>#VALUE!</v>
      </c>
      <c r="C638" s="87" t="str">
        <f aca="false">CONCATENATE("unused_",A638)</f>
        <v>unused_DDR_XM0_B9D2</v>
      </c>
      <c r="D638" s="88" t="e">
        <f aca="false">IF(LEN(VLOOKUP($A638,#REF!,8,FALSE())),LEFT(VLOOKUP($A638,#REF!,8,FALSE()),LEN(VLOOKUP($A638,#REF!,8,FALSE()))-2),"")</f>
        <v>#VALUE!</v>
      </c>
      <c r="E638" s="89" t="e">
        <f aca="false">IF(LEN(VLOOKUP($A638,#REF!,4,FALSE())),IF(INDEX(#REF!,MATCH($A638,#REF!,0),1),LEFT(VLOOKUP($A638,#REF!,4,FALSE()),LEN(VLOOKUP($A638,#REF!,4,FALSE()))-2),CONCATENATE(LEFT(VLOOKUP($A638,#REF!,4,FALSE()),LEN(VLOOKUP($A638,#REF!,4,FALSE()))-2),"*")),"")</f>
        <v>#VALUE!</v>
      </c>
      <c r="F638" s="90" t="e">
        <f aca="false">IF(LEN(VLOOKUP($A638,#REF!,5,FALSE())),IF(INDEX(#REF!,MATCH($A638,#REF!,0),2),LEFT(VLOOKUP($A638,#REF!,5,FALSE()),LEN(VLOOKUP($A638,#REF!,5,FALSE()))-2),CONCATENATE(LEFT(VLOOKUP($A638,#REF!,5,FALSE()),LEN(VLOOKUP($A638,#REF!,5,FALSE()))-2),"*")),"")</f>
        <v>#VALUE!</v>
      </c>
      <c r="G638" s="90" t="e">
        <f aca="false">IF(LEN(VLOOKUP($A638,#REF!,6,FALSE())),IF(INDEX(#REF!,MATCH($A638,#REF!,0),3),LEFT(VLOOKUP($A638,#REF!,6,FALSE()),LEN(VLOOKUP($A638,#REF!,6,FALSE()))-2),CONCATENATE(LEFT(VLOOKUP($A638,#REF!,6,FALSE()),LEN(VLOOKUP($A638,#REF!,6,FALSE()))-2),"*")),"")</f>
        <v>#VALUE!</v>
      </c>
      <c r="H638" s="91" t="e">
        <f aca="false">IF(LEN(VLOOKUP($A638,#REF!,7,FALSE())),IF(INDEX(#REF!,MATCH($A638,#REF!,0),4),LEFT(VLOOKUP($A638,#REF!,7,FALSE()),LEN(VLOOKUP($A638,#REF!,7,FALSE()))-2),CONCATENATE(LEFT(VLOOKUP($A638,#REF!,7,FALSE()),LEN(VLOOKUP($A638,#REF!,7,FALSE()))-2),"*")),"")</f>
        <v>#VALUE!</v>
      </c>
      <c r="I638" s="92" t="e">
        <f aca="false">IF(LEN(VLOOKUP($A638,#REF!,8,FALSE())),UPPER(RIGHT(VLOOKUP($A638,#REF!,8,FALSE()), 1)),"")</f>
        <v>#VALUE!</v>
      </c>
      <c r="J638" s="90" t="e">
        <f aca="false">IF(LEN(VLOOKUP($A638,#REF!,4,FALSE())),UPPER(RIGHT(VLOOKUP($A638,#REF!,4,FALSE()), 1)),"")</f>
        <v>#VALUE!</v>
      </c>
      <c r="K638" s="90" t="e">
        <f aca="false">IF(LEN(VLOOKUP($A638,#REF!,5,FALSE())),UPPER(RIGHT(VLOOKUP($A638,#REF!,5,FALSE()), 1)),"")</f>
        <v>#VALUE!</v>
      </c>
      <c r="L638" s="90" t="e">
        <f aca="false">IF(LEN(VLOOKUP($A638,#REF!,6,FALSE())),UPPER(RIGHT(VLOOKUP($A638,#REF!,6,FALSE()), 1)),"")</f>
        <v>#VALUE!</v>
      </c>
      <c r="M638" s="91" t="e">
        <f aca="false">IF(LEN(VLOOKUP($A638,#REF!,7,FALSE())),UPPER(RIGHT(VLOOKUP($A638,#REF!,7,FALSE()), 1)),"")</f>
        <v>#VALUE!</v>
      </c>
      <c r="N638" s="185"/>
      <c r="O638" s="185"/>
      <c r="P638" s="185"/>
      <c r="Q638" s="185"/>
      <c r="R638" s="185"/>
      <c r="S638" s="100" t="e">
        <f aca="false">HLOOKUP("Device Tree Pin Name",#REF!,MATCH($A638,#REF!,0),FALSE())</f>
        <v>#VALUE!</v>
      </c>
      <c r="T638" s="95" t="e">
        <f aca="false">HLOOKUP("power rail",#REF!,MATCH($A638,#REF!,0),FALSE())</f>
        <v>#VALUE!</v>
      </c>
      <c r="U638" s="96" t="e">
        <f aca="false">HLOOKUP("Wake Capable",#REF!,MATCH($A638,#REF!,0),FALSE())</f>
        <v>#VALUE!</v>
      </c>
      <c r="V638" s="96" t="e">
        <f aca="false">HLOOKUP("Strap",#REF!,MATCH($A638,#REF!,0),FALSE())</f>
        <v>#VALUE!</v>
      </c>
      <c r="W638" s="96"/>
      <c r="X638" s="96"/>
      <c r="Y638" s="96"/>
      <c r="Z638" s="95"/>
      <c r="AA638" s="95" t="e">
        <f aca="false">HLOOKUP("Pad type",#REF!,MATCH($A638,#REF!,0),FALSE())</f>
        <v>#VALUE!</v>
      </c>
      <c r="AB638" s="100"/>
      <c r="AC638" s="100" t="e">
        <f aca="false">HLOOKUP("POR Pin State",#REF!,MATCH($A638,#REF!,0),FALSE())</f>
        <v>#VALUE!</v>
      </c>
      <c r="AD638" s="186"/>
      <c r="AE638" s="187"/>
      <c r="AF638" s="187"/>
      <c r="AG638" s="187"/>
      <c r="AH638" s="188"/>
      <c r="AI638" s="188"/>
      <c r="AJ638" s="189"/>
      <c r="AK638" s="189"/>
      <c r="AL638" s="189"/>
      <c r="AM638" s="189"/>
      <c r="AN638" s="189"/>
      <c r="AO638" s="189"/>
      <c r="AP638" s="189"/>
      <c r="AQ638" s="194" t="s">
        <v>1480</v>
      </c>
      <c r="AR638" s="104"/>
      <c r="AS638" s="104"/>
      <c r="AT638" s="104"/>
      <c r="AU638" s="104"/>
      <c r="AV638" s="104"/>
      <c r="AW638" s="104"/>
      <c r="AX638" s="104"/>
      <c r="AY638" s="104"/>
      <c r="AZ638" s="104"/>
      <c r="BA638" s="104"/>
      <c r="BB638" s="162"/>
      <c r="BC638" s="104"/>
      <c r="BD638" s="214"/>
      <c r="BE638" s="213" t="s">
        <v>1481</v>
      </c>
      <c r="BF638" s="108" t="e">
        <f aca="false">VLOOKUP($A638,#REF!, 34, FALSE())</f>
        <v>#VALUE!</v>
      </c>
      <c r="BG638" s="108" t="e">
        <f aca="false">VLOOKUP($A638,#REF!, 22, FALSE())</f>
        <v>#VALUE!</v>
      </c>
      <c r="BH638" s="109"/>
    </row>
    <row r="639" s="193" customFormat="true" ht="12.75" hidden="false" customHeight="true" outlineLevel="0" collapsed="false">
      <c r="A639" s="133" t="s">
        <v>1482</v>
      </c>
      <c r="B639" s="86" t="e">
        <f aca="false">VLOOKUP($A639,#REF!, 34, FALSE())</f>
        <v>#VALUE!</v>
      </c>
      <c r="C639" s="87" t="str">
        <f aca="false">CONCATENATE("unused_",A639)</f>
        <v>unused_DDR_XM0_B9D3</v>
      </c>
      <c r="D639" s="88" t="e">
        <f aca="false">IF(LEN(VLOOKUP($A639,#REF!,8,FALSE())),LEFT(VLOOKUP($A639,#REF!,8,FALSE()),LEN(VLOOKUP($A639,#REF!,8,FALSE()))-2),"")</f>
        <v>#VALUE!</v>
      </c>
      <c r="E639" s="89" t="e">
        <f aca="false">IF(LEN(VLOOKUP($A639,#REF!,4,FALSE())),IF(INDEX(#REF!,MATCH($A639,#REF!,0),1),LEFT(VLOOKUP($A639,#REF!,4,FALSE()),LEN(VLOOKUP($A639,#REF!,4,FALSE()))-2),CONCATENATE(LEFT(VLOOKUP($A639,#REF!,4,FALSE()),LEN(VLOOKUP($A639,#REF!,4,FALSE()))-2),"*")),"")</f>
        <v>#VALUE!</v>
      </c>
      <c r="F639" s="90" t="e">
        <f aca="false">IF(LEN(VLOOKUP($A639,#REF!,5,FALSE())),IF(INDEX(#REF!,MATCH($A639,#REF!,0),2),LEFT(VLOOKUP($A639,#REF!,5,FALSE()),LEN(VLOOKUP($A639,#REF!,5,FALSE()))-2),CONCATENATE(LEFT(VLOOKUP($A639,#REF!,5,FALSE()),LEN(VLOOKUP($A639,#REF!,5,FALSE()))-2),"*")),"")</f>
        <v>#VALUE!</v>
      </c>
      <c r="G639" s="90" t="e">
        <f aca="false">IF(LEN(VLOOKUP($A639,#REF!,6,FALSE())),IF(INDEX(#REF!,MATCH($A639,#REF!,0),3),LEFT(VLOOKUP($A639,#REF!,6,FALSE()),LEN(VLOOKUP($A639,#REF!,6,FALSE()))-2),CONCATENATE(LEFT(VLOOKUP($A639,#REF!,6,FALSE()),LEN(VLOOKUP($A639,#REF!,6,FALSE()))-2),"*")),"")</f>
        <v>#VALUE!</v>
      </c>
      <c r="H639" s="91" t="e">
        <f aca="false">IF(LEN(VLOOKUP($A639,#REF!,7,FALSE())),IF(INDEX(#REF!,MATCH($A639,#REF!,0),4),LEFT(VLOOKUP($A639,#REF!,7,FALSE()),LEN(VLOOKUP($A639,#REF!,7,FALSE()))-2),CONCATENATE(LEFT(VLOOKUP($A639,#REF!,7,FALSE()),LEN(VLOOKUP($A639,#REF!,7,FALSE()))-2),"*")),"")</f>
        <v>#VALUE!</v>
      </c>
      <c r="I639" s="92" t="e">
        <f aca="false">IF(LEN(VLOOKUP($A639,#REF!,8,FALSE())),UPPER(RIGHT(VLOOKUP($A639,#REF!,8,FALSE()), 1)),"")</f>
        <v>#VALUE!</v>
      </c>
      <c r="J639" s="90" t="e">
        <f aca="false">IF(LEN(VLOOKUP($A639,#REF!,4,FALSE())),UPPER(RIGHT(VLOOKUP($A639,#REF!,4,FALSE()), 1)),"")</f>
        <v>#VALUE!</v>
      </c>
      <c r="K639" s="90" t="e">
        <f aca="false">IF(LEN(VLOOKUP($A639,#REF!,5,FALSE())),UPPER(RIGHT(VLOOKUP($A639,#REF!,5,FALSE()), 1)),"")</f>
        <v>#VALUE!</v>
      </c>
      <c r="L639" s="90" t="e">
        <f aca="false">IF(LEN(VLOOKUP($A639,#REF!,6,FALSE())),UPPER(RIGHT(VLOOKUP($A639,#REF!,6,FALSE()), 1)),"")</f>
        <v>#VALUE!</v>
      </c>
      <c r="M639" s="91" t="e">
        <f aca="false">IF(LEN(VLOOKUP($A639,#REF!,7,FALSE())),UPPER(RIGHT(VLOOKUP($A639,#REF!,7,FALSE()), 1)),"")</f>
        <v>#VALUE!</v>
      </c>
      <c r="N639" s="185"/>
      <c r="O639" s="185"/>
      <c r="P639" s="185"/>
      <c r="Q639" s="185"/>
      <c r="R639" s="185"/>
      <c r="S639" s="100" t="e">
        <f aca="false">HLOOKUP("Device Tree Pin Name",#REF!,MATCH($A639,#REF!,0),FALSE())</f>
        <v>#VALUE!</v>
      </c>
      <c r="T639" s="95" t="e">
        <f aca="false">HLOOKUP("power rail",#REF!,MATCH($A639,#REF!,0),FALSE())</f>
        <v>#VALUE!</v>
      </c>
      <c r="U639" s="96" t="e">
        <f aca="false">HLOOKUP("Wake Capable",#REF!,MATCH($A639,#REF!,0),FALSE())</f>
        <v>#VALUE!</v>
      </c>
      <c r="V639" s="96" t="e">
        <f aca="false">HLOOKUP("Strap",#REF!,MATCH($A639,#REF!,0),FALSE())</f>
        <v>#VALUE!</v>
      </c>
      <c r="W639" s="96"/>
      <c r="X639" s="96"/>
      <c r="Y639" s="96"/>
      <c r="Z639" s="95"/>
      <c r="AA639" s="95" t="e">
        <f aca="false">HLOOKUP("Pad type",#REF!,MATCH($A639,#REF!,0),FALSE())</f>
        <v>#VALUE!</v>
      </c>
      <c r="AB639" s="100"/>
      <c r="AC639" s="100" t="e">
        <f aca="false">HLOOKUP("POR Pin State",#REF!,MATCH($A639,#REF!,0),FALSE())</f>
        <v>#VALUE!</v>
      </c>
      <c r="AD639" s="186"/>
      <c r="AE639" s="187"/>
      <c r="AF639" s="187"/>
      <c r="AG639" s="187"/>
      <c r="AH639" s="188"/>
      <c r="AI639" s="188"/>
      <c r="AJ639" s="189"/>
      <c r="AK639" s="189"/>
      <c r="AL639" s="189"/>
      <c r="AM639" s="189"/>
      <c r="AN639" s="189"/>
      <c r="AO639" s="189"/>
      <c r="AP639" s="189"/>
      <c r="AQ639" s="194" t="s">
        <v>1483</v>
      </c>
      <c r="AR639" s="104"/>
      <c r="AS639" s="104"/>
      <c r="AT639" s="104"/>
      <c r="AU639" s="104"/>
      <c r="AV639" s="104"/>
      <c r="AW639" s="104"/>
      <c r="AX639" s="104"/>
      <c r="AY639" s="104"/>
      <c r="AZ639" s="104"/>
      <c r="BA639" s="104"/>
      <c r="BB639" s="162"/>
      <c r="BC639" s="104"/>
      <c r="BD639" s="214"/>
      <c r="BE639" s="213" t="s">
        <v>1484</v>
      </c>
      <c r="BF639" s="108" t="e">
        <f aca="false">VLOOKUP($A639,#REF!, 34, FALSE())</f>
        <v>#VALUE!</v>
      </c>
      <c r="BG639" s="108" t="e">
        <f aca="false">VLOOKUP($A639,#REF!, 22, FALSE())</f>
        <v>#VALUE!</v>
      </c>
      <c r="BH639" s="109"/>
    </row>
    <row r="640" s="193" customFormat="true" ht="12.75" hidden="false" customHeight="true" outlineLevel="0" collapsed="false">
      <c r="A640" s="133" t="s">
        <v>1485</v>
      </c>
      <c r="B640" s="86" t="e">
        <f aca="false">VLOOKUP($A640,#REF!, 34, FALSE())</f>
        <v>#VALUE!</v>
      </c>
      <c r="C640" s="87" t="str">
        <f aca="false">CONCATENATE("unused_",A640)</f>
        <v>unused_DDR_XM0_B9D4</v>
      </c>
      <c r="D640" s="88" t="e">
        <f aca="false">IF(LEN(VLOOKUP($A640,#REF!,8,FALSE())),LEFT(VLOOKUP($A640,#REF!,8,FALSE()),LEN(VLOOKUP($A640,#REF!,8,FALSE()))-2),"")</f>
        <v>#VALUE!</v>
      </c>
      <c r="E640" s="89" t="e">
        <f aca="false">IF(LEN(VLOOKUP($A640,#REF!,4,FALSE())),IF(INDEX(#REF!,MATCH($A640,#REF!,0),1),LEFT(VLOOKUP($A640,#REF!,4,FALSE()),LEN(VLOOKUP($A640,#REF!,4,FALSE()))-2),CONCATENATE(LEFT(VLOOKUP($A640,#REF!,4,FALSE()),LEN(VLOOKUP($A640,#REF!,4,FALSE()))-2),"*")),"")</f>
        <v>#VALUE!</v>
      </c>
      <c r="F640" s="90" t="e">
        <f aca="false">IF(LEN(VLOOKUP($A640,#REF!,5,FALSE())),IF(INDEX(#REF!,MATCH($A640,#REF!,0),2),LEFT(VLOOKUP($A640,#REF!,5,FALSE()),LEN(VLOOKUP($A640,#REF!,5,FALSE()))-2),CONCATENATE(LEFT(VLOOKUP($A640,#REF!,5,FALSE()),LEN(VLOOKUP($A640,#REF!,5,FALSE()))-2),"*")),"")</f>
        <v>#VALUE!</v>
      </c>
      <c r="G640" s="90" t="e">
        <f aca="false">IF(LEN(VLOOKUP($A640,#REF!,6,FALSE())),IF(INDEX(#REF!,MATCH($A640,#REF!,0),3),LEFT(VLOOKUP($A640,#REF!,6,FALSE()),LEN(VLOOKUP($A640,#REF!,6,FALSE()))-2),CONCATENATE(LEFT(VLOOKUP($A640,#REF!,6,FALSE()),LEN(VLOOKUP($A640,#REF!,6,FALSE()))-2),"*")),"")</f>
        <v>#VALUE!</v>
      </c>
      <c r="H640" s="91" t="e">
        <f aca="false">IF(LEN(VLOOKUP($A640,#REF!,7,FALSE())),IF(INDEX(#REF!,MATCH($A640,#REF!,0),4),LEFT(VLOOKUP($A640,#REF!,7,FALSE()),LEN(VLOOKUP($A640,#REF!,7,FALSE()))-2),CONCATENATE(LEFT(VLOOKUP($A640,#REF!,7,FALSE()),LEN(VLOOKUP($A640,#REF!,7,FALSE()))-2),"*")),"")</f>
        <v>#VALUE!</v>
      </c>
      <c r="I640" s="92" t="e">
        <f aca="false">IF(LEN(VLOOKUP($A640,#REF!,8,FALSE())),UPPER(RIGHT(VLOOKUP($A640,#REF!,8,FALSE()), 1)),"")</f>
        <v>#VALUE!</v>
      </c>
      <c r="J640" s="90" t="e">
        <f aca="false">IF(LEN(VLOOKUP($A640,#REF!,4,FALSE())),UPPER(RIGHT(VLOOKUP($A640,#REF!,4,FALSE()), 1)),"")</f>
        <v>#VALUE!</v>
      </c>
      <c r="K640" s="90" t="e">
        <f aca="false">IF(LEN(VLOOKUP($A640,#REF!,5,FALSE())),UPPER(RIGHT(VLOOKUP($A640,#REF!,5,FALSE()), 1)),"")</f>
        <v>#VALUE!</v>
      </c>
      <c r="L640" s="90" t="e">
        <f aca="false">IF(LEN(VLOOKUP($A640,#REF!,6,FALSE())),UPPER(RIGHT(VLOOKUP($A640,#REF!,6,FALSE()), 1)),"")</f>
        <v>#VALUE!</v>
      </c>
      <c r="M640" s="91" t="e">
        <f aca="false">IF(LEN(VLOOKUP($A640,#REF!,7,FALSE())),UPPER(RIGHT(VLOOKUP($A640,#REF!,7,FALSE()), 1)),"")</f>
        <v>#VALUE!</v>
      </c>
      <c r="N640" s="185"/>
      <c r="O640" s="185"/>
      <c r="P640" s="185"/>
      <c r="Q640" s="185"/>
      <c r="R640" s="185"/>
      <c r="S640" s="100" t="e">
        <f aca="false">HLOOKUP("Device Tree Pin Name",#REF!,MATCH($A640,#REF!,0),FALSE())</f>
        <v>#VALUE!</v>
      </c>
      <c r="T640" s="95" t="e">
        <f aca="false">HLOOKUP("power rail",#REF!,MATCH($A640,#REF!,0),FALSE())</f>
        <v>#VALUE!</v>
      </c>
      <c r="U640" s="96" t="e">
        <f aca="false">HLOOKUP("Wake Capable",#REF!,MATCH($A640,#REF!,0),FALSE())</f>
        <v>#VALUE!</v>
      </c>
      <c r="V640" s="96" t="e">
        <f aca="false">HLOOKUP("Strap",#REF!,MATCH($A640,#REF!,0),FALSE())</f>
        <v>#VALUE!</v>
      </c>
      <c r="W640" s="96"/>
      <c r="X640" s="96"/>
      <c r="Y640" s="96"/>
      <c r="Z640" s="95"/>
      <c r="AA640" s="95" t="e">
        <f aca="false">HLOOKUP("Pad type",#REF!,MATCH($A640,#REF!,0),FALSE())</f>
        <v>#VALUE!</v>
      </c>
      <c r="AB640" s="100"/>
      <c r="AC640" s="100" t="e">
        <f aca="false">HLOOKUP("POR Pin State",#REF!,MATCH($A640,#REF!,0),FALSE())</f>
        <v>#VALUE!</v>
      </c>
      <c r="AD640" s="186"/>
      <c r="AE640" s="187"/>
      <c r="AF640" s="187"/>
      <c r="AG640" s="187"/>
      <c r="AH640" s="188"/>
      <c r="AI640" s="188"/>
      <c r="AJ640" s="189"/>
      <c r="AK640" s="189"/>
      <c r="AL640" s="189"/>
      <c r="AM640" s="189"/>
      <c r="AN640" s="189"/>
      <c r="AO640" s="189"/>
      <c r="AP640" s="189"/>
      <c r="AQ640" s="194" t="s">
        <v>1486</v>
      </c>
      <c r="AR640" s="104"/>
      <c r="AS640" s="104"/>
      <c r="AT640" s="104"/>
      <c r="AU640" s="104"/>
      <c r="AV640" s="104"/>
      <c r="AW640" s="104"/>
      <c r="AX640" s="104"/>
      <c r="AY640" s="104"/>
      <c r="AZ640" s="104"/>
      <c r="BA640" s="104"/>
      <c r="BB640" s="162"/>
      <c r="BC640" s="104"/>
      <c r="BD640" s="214"/>
      <c r="BE640" s="213" t="s">
        <v>1487</v>
      </c>
      <c r="BF640" s="108" t="e">
        <f aca="false">VLOOKUP($A640,#REF!, 34, FALSE())</f>
        <v>#VALUE!</v>
      </c>
      <c r="BG640" s="108" t="e">
        <f aca="false">VLOOKUP($A640,#REF!, 22, FALSE())</f>
        <v>#VALUE!</v>
      </c>
      <c r="BH640" s="109"/>
    </row>
    <row r="641" s="193" customFormat="true" ht="12.75" hidden="false" customHeight="true" outlineLevel="0" collapsed="false">
      <c r="A641" s="1" t="s">
        <v>1488</v>
      </c>
      <c r="B641" s="86" t="e">
        <f aca="false">VLOOKUP($A641,#REF!, 34, FALSE())</f>
        <v>#VALUE!</v>
      </c>
      <c r="C641" s="87" t="str">
        <f aca="false">CONCATENATE("unused_",A641)</f>
        <v>unused_DDR_XM0_B9D5</v>
      </c>
      <c r="D641" s="88" t="e">
        <f aca="false">IF(LEN(VLOOKUP($A641,#REF!,8,FALSE())),LEFT(VLOOKUP($A641,#REF!,8,FALSE()),LEN(VLOOKUP($A641,#REF!,8,FALSE()))-2),"")</f>
        <v>#VALUE!</v>
      </c>
      <c r="E641" s="89" t="e">
        <f aca="false">IF(LEN(VLOOKUP($A641,#REF!,4,FALSE())),IF(INDEX(#REF!,MATCH($A641,#REF!,0),1),LEFT(VLOOKUP($A641,#REF!,4,FALSE()),LEN(VLOOKUP($A641,#REF!,4,FALSE()))-2),CONCATENATE(LEFT(VLOOKUP($A641,#REF!,4,FALSE()),LEN(VLOOKUP($A641,#REF!,4,FALSE()))-2),"*")),"")</f>
        <v>#VALUE!</v>
      </c>
      <c r="F641" s="90" t="e">
        <f aca="false">IF(LEN(VLOOKUP($A641,#REF!,5,FALSE())),IF(INDEX(#REF!,MATCH($A641,#REF!,0),2),LEFT(VLOOKUP($A641,#REF!,5,FALSE()),LEN(VLOOKUP($A641,#REF!,5,FALSE()))-2),CONCATENATE(LEFT(VLOOKUP($A641,#REF!,5,FALSE()),LEN(VLOOKUP($A641,#REF!,5,FALSE()))-2),"*")),"")</f>
        <v>#VALUE!</v>
      </c>
      <c r="G641" s="90" t="e">
        <f aca="false">IF(LEN(VLOOKUP($A641,#REF!,6,FALSE())),IF(INDEX(#REF!,MATCH($A641,#REF!,0),3),LEFT(VLOOKUP($A641,#REF!,6,FALSE()),LEN(VLOOKUP($A641,#REF!,6,FALSE()))-2),CONCATENATE(LEFT(VLOOKUP($A641,#REF!,6,FALSE()),LEN(VLOOKUP($A641,#REF!,6,FALSE()))-2),"*")),"")</f>
        <v>#VALUE!</v>
      </c>
      <c r="H641" s="91" t="e">
        <f aca="false">IF(LEN(VLOOKUP($A641,#REF!,7,FALSE())),IF(INDEX(#REF!,MATCH($A641,#REF!,0),4),LEFT(VLOOKUP($A641,#REF!,7,FALSE()),LEN(VLOOKUP($A641,#REF!,7,FALSE()))-2),CONCATENATE(LEFT(VLOOKUP($A641,#REF!,7,FALSE()),LEN(VLOOKUP($A641,#REF!,7,FALSE()))-2),"*")),"")</f>
        <v>#VALUE!</v>
      </c>
      <c r="I641" s="92" t="e">
        <f aca="false">IF(LEN(VLOOKUP($A641,#REF!,8,FALSE())),UPPER(RIGHT(VLOOKUP($A641,#REF!,8,FALSE()), 1)),"")</f>
        <v>#VALUE!</v>
      </c>
      <c r="J641" s="90" t="e">
        <f aca="false">IF(LEN(VLOOKUP($A641,#REF!,4,FALSE())),UPPER(RIGHT(VLOOKUP($A641,#REF!,4,FALSE()), 1)),"")</f>
        <v>#VALUE!</v>
      </c>
      <c r="K641" s="90" t="e">
        <f aca="false">IF(LEN(VLOOKUP($A641,#REF!,5,FALSE())),UPPER(RIGHT(VLOOKUP($A641,#REF!,5,FALSE()), 1)),"")</f>
        <v>#VALUE!</v>
      </c>
      <c r="L641" s="90" t="e">
        <f aca="false">IF(LEN(VLOOKUP($A641,#REF!,6,FALSE())),UPPER(RIGHT(VLOOKUP($A641,#REF!,6,FALSE()), 1)),"")</f>
        <v>#VALUE!</v>
      </c>
      <c r="M641" s="91" t="e">
        <f aca="false">IF(LEN(VLOOKUP($A641,#REF!,7,FALSE())),UPPER(RIGHT(VLOOKUP($A641,#REF!,7,FALSE()), 1)),"")</f>
        <v>#VALUE!</v>
      </c>
      <c r="N641" s="185"/>
      <c r="O641" s="185"/>
      <c r="P641" s="185"/>
      <c r="Q641" s="185"/>
      <c r="R641" s="185"/>
      <c r="S641" s="100" t="e">
        <f aca="false">HLOOKUP("Device Tree Pin Name",#REF!,MATCH($A641,#REF!,0),FALSE())</f>
        <v>#VALUE!</v>
      </c>
      <c r="T641" s="95" t="e">
        <f aca="false">HLOOKUP("power rail",#REF!,MATCH($A641,#REF!,0),FALSE())</f>
        <v>#VALUE!</v>
      </c>
      <c r="U641" s="96" t="e">
        <f aca="false">HLOOKUP("Wake Capable",#REF!,MATCH($A641,#REF!,0),FALSE())</f>
        <v>#VALUE!</v>
      </c>
      <c r="V641" s="96" t="e">
        <f aca="false">HLOOKUP("Strap",#REF!,MATCH($A641,#REF!,0),FALSE())</f>
        <v>#VALUE!</v>
      </c>
      <c r="W641" s="96"/>
      <c r="X641" s="96"/>
      <c r="Y641" s="96"/>
      <c r="Z641" s="95"/>
      <c r="AA641" s="95" t="e">
        <f aca="false">HLOOKUP("Pad type",#REF!,MATCH($A641,#REF!,0),FALSE())</f>
        <v>#VALUE!</v>
      </c>
      <c r="AB641" s="100"/>
      <c r="AC641" s="100" t="e">
        <f aca="false">HLOOKUP("POR Pin State",#REF!,MATCH($A641,#REF!,0),FALSE())</f>
        <v>#VALUE!</v>
      </c>
      <c r="AD641" s="186"/>
      <c r="AE641" s="187"/>
      <c r="AF641" s="187"/>
      <c r="AG641" s="187"/>
      <c r="AH641" s="188"/>
      <c r="AI641" s="188"/>
      <c r="AJ641" s="189"/>
      <c r="AK641" s="189"/>
      <c r="AL641" s="189"/>
      <c r="AM641" s="189"/>
      <c r="AN641" s="189"/>
      <c r="AO641" s="189"/>
      <c r="AP641" s="189"/>
      <c r="AQ641" s="194" t="s">
        <v>1489</v>
      </c>
      <c r="AR641" s="104"/>
      <c r="AS641" s="104"/>
      <c r="AT641" s="104"/>
      <c r="AU641" s="104"/>
      <c r="AV641" s="104"/>
      <c r="AW641" s="104"/>
      <c r="AX641" s="104"/>
      <c r="AY641" s="104"/>
      <c r="AZ641" s="104"/>
      <c r="BA641" s="104"/>
      <c r="BB641" s="162"/>
      <c r="BC641" s="104"/>
      <c r="BD641" s="214"/>
      <c r="BE641" s="213" t="s">
        <v>1490</v>
      </c>
      <c r="BF641" s="108" t="e">
        <f aca="false">VLOOKUP($A641,#REF!, 34, FALSE())</f>
        <v>#VALUE!</v>
      </c>
      <c r="BG641" s="108" t="e">
        <f aca="false">VLOOKUP($A641,#REF!, 22, FALSE())</f>
        <v>#VALUE!</v>
      </c>
      <c r="BH641" s="109"/>
    </row>
    <row r="642" s="193" customFormat="true" ht="12.75" hidden="false" customHeight="true" outlineLevel="0" collapsed="false">
      <c r="A642" s="1" t="s">
        <v>1491</v>
      </c>
      <c r="B642" s="86" t="e">
        <f aca="false">VLOOKUP($A642,#REF!, 34, FALSE())</f>
        <v>#VALUE!</v>
      </c>
      <c r="C642" s="87" t="str">
        <f aca="false">CONCATENATE("unused_",A642)</f>
        <v>unused_DDR_XM0_B9D6</v>
      </c>
      <c r="D642" s="88" t="e">
        <f aca="false">IF(LEN(VLOOKUP($A642,#REF!,8,FALSE())),LEFT(VLOOKUP($A642,#REF!,8,FALSE()),LEN(VLOOKUP($A642,#REF!,8,FALSE()))-2),"")</f>
        <v>#VALUE!</v>
      </c>
      <c r="E642" s="89" t="e">
        <f aca="false">IF(LEN(VLOOKUP($A642,#REF!,4,FALSE())),IF(INDEX(#REF!,MATCH($A642,#REF!,0),1),LEFT(VLOOKUP($A642,#REF!,4,FALSE()),LEN(VLOOKUP($A642,#REF!,4,FALSE()))-2),CONCATENATE(LEFT(VLOOKUP($A642,#REF!,4,FALSE()),LEN(VLOOKUP($A642,#REF!,4,FALSE()))-2),"*")),"")</f>
        <v>#VALUE!</v>
      </c>
      <c r="F642" s="90" t="e">
        <f aca="false">IF(LEN(VLOOKUP($A642,#REF!,5,FALSE())),IF(INDEX(#REF!,MATCH($A642,#REF!,0),2),LEFT(VLOOKUP($A642,#REF!,5,FALSE()),LEN(VLOOKUP($A642,#REF!,5,FALSE()))-2),CONCATENATE(LEFT(VLOOKUP($A642,#REF!,5,FALSE()),LEN(VLOOKUP($A642,#REF!,5,FALSE()))-2),"*")),"")</f>
        <v>#VALUE!</v>
      </c>
      <c r="G642" s="90" t="e">
        <f aca="false">IF(LEN(VLOOKUP($A642,#REF!,6,FALSE())),IF(INDEX(#REF!,MATCH($A642,#REF!,0),3),LEFT(VLOOKUP($A642,#REF!,6,FALSE()),LEN(VLOOKUP($A642,#REF!,6,FALSE()))-2),CONCATENATE(LEFT(VLOOKUP($A642,#REF!,6,FALSE()),LEN(VLOOKUP($A642,#REF!,6,FALSE()))-2),"*")),"")</f>
        <v>#VALUE!</v>
      </c>
      <c r="H642" s="91" t="e">
        <f aca="false">IF(LEN(VLOOKUP($A642,#REF!,7,FALSE())),IF(INDEX(#REF!,MATCH($A642,#REF!,0),4),LEFT(VLOOKUP($A642,#REF!,7,FALSE()),LEN(VLOOKUP($A642,#REF!,7,FALSE()))-2),CONCATENATE(LEFT(VLOOKUP($A642,#REF!,7,FALSE()),LEN(VLOOKUP($A642,#REF!,7,FALSE()))-2),"*")),"")</f>
        <v>#VALUE!</v>
      </c>
      <c r="I642" s="92" t="e">
        <f aca="false">IF(LEN(VLOOKUP($A642,#REF!,8,FALSE())),UPPER(RIGHT(VLOOKUP($A642,#REF!,8,FALSE()), 1)),"")</f>
        <v>#VALUE!</v>
      </c>
      <c r="J642" s="90" t="e">
        <f aca="false">IF(LEN(VLOOKUP($A642,#REF!,4,FALSE())),UPPER(RIGHT(VLOOKUP($A642,#REF!,4,FALSE()), 1)),"")</f>
        <v>#VALUE!</v>
      </c>
      <c r="K642" s="90" t="e">
        <f aca="false">IF(LEN(VLOOKUP($A642,#REF!,5,FALSE())),UPPER(RIGHT(VLOOKUP($A642,#REF!,5,FALSE()), 1)),"")</f>
        <v>#VALUE!</v>
      </c>
      <c r="L642" s="90" t="e">
        <f aca="false">IF(LEN(VLOOKUP($A642,#REF!,6,FALSE())),UPPER(RIGHT(VLOOKUP($A642,#REF!,6,FALSE()), 1)),"")</f>
        <v>#VALUE!</v>
      </c>
      <c r="M642" s="91" t="e">
        <f aca="false">IF(LEN(VLOOKUP($A642,#REF!,7,FALSE())),UPPER(RIGHT(VLOOKUP($A642,#REF!,7,FALSE()), 1)),"")</f>
        <v>#VALUE!</v>
      </c>
      <c r="N642" s="185"/>
      <c r="O642" s="185"/>
      <c r="P642" s="185"/>
      <c r="Q642" s="185"/>
      <c r="R642" s="185"/>
      <c r="S642" s="100" t="e">
        <f aca="false">HLOOKUP("Device Tree Pin Name",#REF!,MATCH($A642,#REF!,0),FALSE())</f>
        <v>#VALUE!</v>
      </c>
      <c r="T642" s="95" t="e">
        <f aca="false">HLOOKUP("power rail",#REF!,MATCH($A642,#REF!,0),FALSE())</f>
        <v>#VALUE!</v>
      </c>
      <c r="U642" s="96" t="e">
        <f aca="false">HLOOKUP("Wake Capable",#REF!,MATCH($A642,#REF!,0),FALSE())</f>
        <v>#VALUE!</v>
      </c>
      <c r="V642" s="96" t="e">
        <f aca="false">HLOOKUP("Strap",#REF!,MATCH($A642,#REF!,0),FALSE())</f>
        <v>#VALUE!</v>
      </c>
      <c r="W642" s="96"/>
      <c r="X642" s="96"/>
      <c r="Y642" s="96"/>
      <c r="Z642" s="95"/>
      <c r="AA642" s="95" t="e">
        <f aca="false">HLOOKUP("Pad type",#REF!,MATCH($A642,#REF!,0),FALSE())</f>
        <v>#VALUE!</v>
      </c>
      <c r="AB642" s="100"/>
      <c r="AC642" s="100" t="e">
        <f aca="false">HLOOKUP("POR Pin State",#REF!,MATCH($A642,#REF!,0),FALSE())</f>
        <v>#VALUE!</v>
      </c>
      <c r="AD642" s="186"/>
      <c r="AE642" s="187"/>
      <c r="AF642" s="187"/>
      <c r="AG642" s="187"/>
      <c r="AH642" s="188"/>
      <c r="AI642" s="188"/>
      <c r="AJ642" s="189"/>
      <c r="AK642" s="189"/>
      <c r="AL642" s="189"/>
      <c r="AM642" s="189"/>
      <c r="AN642" s="189"/>
      <c r="AO642" s="189"/>
      <c r="AP642" s="189"/>
      <c r="AQ642" s="215" t="s">
        <v>1492</v>
      </c>
      <c r="AR642" s="104"/>
      <c r="AS642" s="104"/>
      <c r="AT642" s="104"/>
      <c r="AU642" s="104"/>
      <c r="AV642" s="104"/>
      <c r="AW642" s="104"/>
      <c r="AX642" s="104"/>
      <c r="AY642" s="104"/>
      <c r="AZ642" s="104"/>
      <c r="BA642" s="104"/>
      <c r="BB642" s="162"/>
      <c r="BC642" s="104"/>
      <c r="BD642" s="214"/>
      <c r="BE642" s="213" t="s">
        <v>1493</v>
      </c>
      <c r="BF642" s="108" t="e">
        <f aca="false">VLOOKUP($A642,#REF!, 34, FALSE())</f>
        <v>#VALUE!</v>
      </c>
      <c r="BG642" s="108" t="e">
        <f aca="false">VLOOKUP($A642,#REF!, 22, FALSE())</f>
        <v>#VALUE!</v>
      </c>
      <c r="BH642" s="109"/>
    </row>
    <row r="643" s="193" customFormat="true" ht="12.75" hidden="false" customHeight="true" outlineLevel="0" collapsed="false">
      <c r="A643" s="1" t="s">
        <v>1494</v>
      </c>
      <c r="B643" s="86" t="e">
        <f aca="false">VLOOKUP($A643,#REF!, 34, FALSE())</f>
        <v>#VALUE!</v>
      </c>
      <c r="C643" s="87" t="str">
        <f aca="false">CONCATENATE("unused_",A643)</f>
        <v>unused_DDR_XM0_B9D7</v>
      </c>
      <c r="D643" s="88" t="e">
        <f aca="false">IF(LEN(VLOOKUP($A643,#REF!,8,FALSE())),LEFT(VLOOKUP($A643,#REF!,8,FALSE()),LEN(VLOOKUP($A643,#REF!,8,FALSE()))-2),"")</f>
        <v>#VALUE!</v>
      </c>
      <c r="E643" s="89" t="e">
        <f aca="false">IF(LEN(VLOOKUP($A643,#REF!,4,FALSE())),IF(INDEX(#REF!,MATCH($A643,#REF!,0),1),LEFT(VLOOKUP($A643,#REF!,4,FALSE()),LEN(VLOOKUP($A643,#REF!,4,FALSE()))-2),CONCATENATE(LEFT(VLOOKUP($A643,#REF!,4,FALSE()),LEN(VLOOKUP($A643,#REF!,4,FALSE()))-2),"*")),"")</f>
        <v>#VALUE!</v>
      </c>
      <c r="F643" s="90" t="e">
        <f aca="false">IF(LEN(VLOOKUP($A643,#REF!,5,FALSE())),IF(INDEX(#REF!,MATCH($A643,#REF!,0),2),LEFT(VLOOKUP($A643,#REF!,5,FALSE()),LEN(VLOOKUP($A643,#REF!,5,FALSE()))-2),CONCATENATE(LEFT(VLOOKUP($A643,#REF!,5,FALSE()),LEN(VLOOKUP($A643,#REF!,5,FALSE()))-2),"*")),"")</f>
        <v>#VALUE!</v>
      </c>
      <c r="G643" s="90" t="e">
        <f aca="false">IF(LEN(VLOOKUP($A643,#REF!,6,FALSE())),IF(INDEX(#REF!,MATCH($A643,#REF!,0),3),LEFT(VLOOKUP($A643,#REF!,6,FALSE()),LEN(VLOOKUP($A643,#REF!,6,FALSE()))-2),CONCATENATE(LEFT(VLOOKUP($A643,#REF!,6,FALSE()),LEN(VLOOKUP($A643,#REF!,6,FALSE()))-2),"*")),"")</f>
        <v>#VALUE!</v>
      </c>
      <c r="H643" s="91" t="e">
        <f aca="false">IF(LEN(VLOOKUP($A643,#REF!,7,FALSE())),IF(INDEX(#REF!,MATCH($A643,#REF!,0),4),LEFT(VLOOKUP($A643,#REF!,7,FALSE()),LEN(VLOOKUP($A643,#REF!,7,FALSE()))-2),CONCATENATE(LEFT(VLOOKUP($A643,#REF!,7,FALSE()),LEN(VLOOKUP($A643,#REF!,7,FALSE()))-2),"*")),"")</f>
        <v>#VALUE!</v>
      </c>
      <c r="I643" s="92" t="e">
        <f aca="false">IF(LEN(VLOOKUP($A643,#REF!,8,FALSE())),UPPER(RIGHT(VLOOKUP($A643,#REF!,8,FALSE()), 1)),"")</f>
        <v>#VALUE!</v>
      </c>
      <c r="J643" s="90" t="e">
        <f aca="false">IF(LEN(VLOOKUP($A643,#REF!,4,FALSE())),UPPER(RIGHT(VLOOKUP($A643,#REF!,4,FALSE()), 1)),"")</f>
        <v>#VALUE!</v>
      </c>
      <c r="K643" s="90" t="e">
        <f aca="false">IF(LEN(VLOOKUP($A643,#REF!,5,FALSE())),UPPER(RIGHT(VLOOKUP($A643,#REF!,5,FALSE()), 1)),"")</f>
        <v>#VALUE!</v>
      </c>
      <c r="L643" s="90" t="e">
        <f aca="false">IF(LEN(VLOOKUP($A643,#REF!,6,FALSE())),UPPER(RIGHT(VLOOKUP($A643,#REF!,6,FALSE()), 1)),"")</f>
        <v>#VALUE!</v>
      </c>
      <c r="M643" s="91" t="e">
        <f aca="false">IF(LEN(VLOOKUP($A643,#REF!,7,FALSE())),UPPER(RIGHT(VLOOKUP($A643,#REF!,7,FALSE()), 1)),"")</f>
        <v>#VALUE!</v>
      </c>
      <c r="N643" s="185"/>
      <c r="O643" s="185"/>
      <c r="P643" s="185"/>
      <c r="Q643" s="185"/>
      <c r="R643" s="185"/>
      <c r="S643" s="100" t="e">
        <f aca="false">HLOOKUP("Device Tree Pin Name",#REF!,MATCH($A643,#REF!,0),FALSE())</f>
        <v>#VALUE!</v>
      </c>
      <c r="T643" s="95" t="e">
        <f aca="false">HLOOKUP("power rail",#REF!,MATCH($A643,#REF!,0),FALSE())</f>
        <v>#VALUE!</v>
      </c>
      <c r="U643" s="96" t="e">
        <f aca="false">HLOOKUP("Wake Capable",#REF!,MATCH($A643,#REF!,0),FALSE())</f>
        <v>#VALUE!</v>
      </c>
      <c r="V643" s="96" t="e">
        <f aca="false">HLOOKUP("Strap",#REF!,MATCH($A643,#REF!,0),FALSE())</f>
        <v>#VALUE!</v>
      </c>
      <c r="W643" s="96"/>
      <c r="X643" s="96"/>
      <c r="Y643" s="96"/>
      <c r="Z643" s="95"/>
      <c r="AA643" s="95" t="e">
        <f aca="false">HLOOKUP("Pad type",#REF!,MATCH($A643,#REF!,0),FALSE())</f>
        <v>#VALUE!</v>
      </c>
      <c r="AB643" s="100"/>
      <c r="AC643" s="100" t="e">
        <f aca="false">HLOOKUP("POR Pin State",#REF!,MATCH($A643,#REF!,0),FALSE())</f>
        <v>#VALUE!</v>
      </c>
      <c r="AD643" s="186"/>
      <c r="AE643" s="187"/>
      <c r="AF643" s="187"/>
      <c r="AG643" s="187"/>
      <c r="AH643" s="188"/>
      <c r="AI643" s="188"/>
      <c r="AJ643" s="189"/>
      <c r="AK643" s="189"/>
      <c r="AL643" s="189"/>
      <c r="AM643" s="189"/>
      <c r="AN643" s="189"/>
      <c r="AO643" s="189"/>
      <c r="AP643" s="189"/>
      <c r="AQ643" s="216" t="s">
        <v>1495</v>
      </c>
      <c r="AR643" s="148"/>
      <c r="AS643" s="148"/>
      <c r="AT643" s="148"/>
      <c r="AU643" s="148"/>
      <c r="AV643" s="148"/>
      <c r="AW643" s="148"/>
      <c r="AX643" s="148"/>
      <c r="AY643" s="148"/>
      <c r="AZ643" s="148"/>
      <c r="BA643" s="148"/>
      <c r="BB643" s="217"/>
      <c r="BC643" s="148"/>
      <c r="BD643" s="218"/>
      <c r="BE643" s="213" t="s">
        <v>1496</v>
      </c>
      <c r="BF643" s="108" t="e">
        <f aca="false">VLOOKUP($A643,#REF!, 34, FALSE())</f>
        <v>#VALUE!</v>
      </c>
      <c r="BG643" s="108" t="e">
        <f aca="false">VLOOKUP($A643,#REF!, 22, FALSE())</f>
        <v>#VALUE!</v>
      </c>
      <c r="BH643" s="109"/>
    </row>
    <row r="644" s="193" customFormat="true" ht="12.75" hidden="false" customHeight="true" outlineLevel="0" collapsed="false">
      <c r="A644" s="219" t="s">
        <v>1497</v>
      </c>
      <c r="B644" s="86" t="e">
        <f aca="false">VLOOKUP($A644,#REF!, 34, FALSE())</f>
        <v>#VALUE!</v>
      </c>
      <c r="C644" s="87" t="str">
        <f aca="false">CONCATENATE("unused_",A644)</f>
        <v>unused_DDR_XM0_B9DMI</v>
      </c>
      <c r="D644" s="88" t="e">
        <f aca="false">IF(LEN(VLOOKUP($A644,#REF!,8,FALSE())),LEFT(VLOOKUP($A644,#REF!,8,FALSE()),LEN(VLOOKUP($A644,#REF!,8,FALSE()))-2),"")</f>
        <v>#VALUE!</v>
      </c>
      <c r="E644" s="89" t="e">
        <f aca="false">IF(LEN(VLOOKUP($A644,#REF!,4,FALSE())),IF(INDEX(#REF!,MATCH($A644,#REF!,0),1),LEFT(VLOOKUP($A644,#REF!,4,FALSE()),LEN(VLOOKUP($A644,#REF!,4,FALSE()))-2),CONCATENATE(LEFT(VLOOKUP($A644,#REF!,4,FALSE()),LEN(VLOOKUP($A644,#REF!,4,FALSE()))-2),"*")),"")</f>
        <v>#VALUE!</v>
      </c>
      <c r="F644" s="90" t="e">
        <f aca="false">IF(LEN(VLOOKUP($A644,#REF!,5,FALSE())),IF(INDEX(#REF!,MATCH($A644,#REF!,0),2),LEFT(VLOOKUP($A644,#REF!,5,FALSE()),LEN(VLOOKUP($A644,#REF!,5,FALSE()))-2),CONCATENATE(LEFT(VLOOKUP($A644,#REF!,5,FALSE()),LEN(VLOOKUP($A644,#REF!,5,FALSE()))-2),"*")),"")</f>
        <v>#VALUE!</v>
      </c>
      <c r="G644" s="90" t="e">
        <f aca="false">IF(LEN(VLOOKUP($A644,#REF!,6,FALSE())),IF(INDEX(#REF!,MATCH($A644,#REF!,0),3),LEFT(VLOOKUP($A644,#REF!,6,FALSE()),LEN(VLOOKUP($A644,#REF!,6,FALSE()))-2),CONCATENATE(LEFT(VLOOKUP($A644,#REF!,6,FALSE()),LEN(VLOOKUP($A644,#REF!,6,FALSE()))-2),"*")),"")</f>
        <v>#VALUE!</v>
      </c>
      <c r="H644" s="91" t="e">
        <f aca="false">IF(LEN(VLOOKUP($A644,#REF!,7,FALSE())),IF(INDEX(#REF!,MATCH($A644,#REF!,0),4),LEFT(VLOOKUP($A644,#REF!,7,FALSE()),LEN(VLOOKUP($A644,#REF!,7,FALSE()))-2),CONCATENATE(LEFT(VLOOKUP($A644,#REF!,7,FALSE()),LEN(VLOOKUP($A644,#REF!,7,FALSE()))-2),"*")),"")</f>
        <v>#VALUE!</v>
      </c>
      <c r="I644" s="92" t="e">
        <f aca="false">IF(LEN(VLOOKUP($A644,#REF!,8,FALSE())),UPPER(RIGHT(VLOOKUP($A644,#REF!,8,FALSE()), 1)),"")</f>
        <v>#VALUE!</v>
      </c>
      <c r="J644" s="90" t="e">
        <f aca="false">IF(LEN(VLOOKUP($A644,#REF!,4,FALSE())),UPPER(RIGHT(VLOOKUP($A644,#REF!,4,FALSE()), 1)),"")</f>
        <v>#VALUE!</v>
      </c>
      <c r="K644" s="90" t="e">
        <f aca="false">IF(LEN(VLOOKUP($A644,#REF!,5,FALSE())),UPPER(RIGHT(VLOOKUP($A644,#REF!,5,FALSE()), 1)),"")</f>
        <v>#VALUE!</v>
      </c>
      <c r="L644" s="90" t="e">
        <f aca="false">IF(LEN(VLOOKUP($A644,#REF!,6,FALSE())),UPPER(RIGHT(VLOOKUP($A644,#REF!,6,FALSE()), 1)),"")</f>
        <v>#VALUE!</v>
      </c>
      <c r="M644" s="91" t="e">
        <f aca="false">IF(LEN(VLOOKUP($A644,#REF!,7,FALSE())),UPPER(RIGHT(VLOOKUP($A644,#REF!,7,FALSE()), 1)),"")</f>
        <v>#VALUE!</v>
      </c>
      <c r="N644" s="185"/>
      <c r="O644" s="185"/>
      <c r="P644" s="185"/>
      <c r="Q644" s="185"/>
      <c r="R644" s="185"/>
      <c r="S644" s="100" t="e">
        <f aca="false">HLOOKUP("Device Tree Pin Name",#REF!,MATCH($A644,#REF!,0),FALSE())</f>
        <v>#VALUE!</v>
      </c>
      <c r="T644" s="95" t="e">
        <f aca="false">HLOOKUP("power rail",#REF!,MATCH($A644,#REF!,0),FALSE())</f>
        <v>#VALUE!</v>
      </c>
      <c r="U644" s="96" t="e">
        <f aca="false">HLOOKUP("Wake Capable",#REF!,MATCH($A644,#REF!,0),FALSE())</f>
        <v>#VALUE!</v>
      </c>
      <c r="V644" s="96" t="e">
        <f aca="false">HLOOKUP("Strap",#REF!,MATCH($A644,#REF!,0),FALSE())</f>
        <v>#VALUE!</v>
      </c>
      <c r="W644" s="96"/>
      <c r="X644" s="96"/>
      <c r="Y644" s="96"/>
      <c r="Z644" s="95"/>
      <c r="AA644" s="95" t="e">
        <f aca="false">HLOOKUP("Pad type",#REF!,MATCH($A644,#REF!,0),FALSE())</f>
        <v>#VALUE!</v>
      </c>
      <c r="AB644" s="100"/>
      <c r="AC644" s="100" t="e">
        <f aca="false">HLOOKUP("POR Pin State",#REF!,MATCH($A644,#REF!,0),FALSE())</f>
        <v>#VALUE!</v>
      </c>
      <c r="AD644" s="186"/>
      <c r="AE644" s="187"/>
      <c r="AF644" s="187"/>
      <c r="AG644" s="187"/>
      <c r="AH644" s="188"/>
      <c r="AI644" s="188"/>
      <c r="AJ644" s="189"/>
      <c r="AK644" s="189"/>
      <c r="AL644" s="189"/>
      <c r="AM644" s="189"/>
      <c r="AN644" s="189"/>
      <c r="AO644" s="189"/>
      <c r="AP644" s="189"/>
      <c r="AQ644" s="220" t="s">
        <v>1497</v>
      </c>
      <c r="AR644" s="148"/>
      <c r="AS644" s="148"/>
      <c r="AT644" s="148"/>
      <c r="AU644" s="148"/>
      <c r="AV644" s="148"/>
      <c r="AW644" s="148"/>
      <c r="AX644" s="148"/>
      <c r="AY644" s="148"/>
      <c r="AZ644" s="148"/>
      <c r="BA644" s="148"/>
      <c r="BB644" s="217"/>
      <c r="BC644" s="148"/>
      <c r="BD644" s="221"/>
      <c r="BE644" s="222" t="s">
        <v>1498</v>
      </c>
      <c r="BF644" s="108" t="e">
        <f aca="false">VLOOKUP($A644,#REF!, 34, FALSE())</f>
        <v>#VALUE!</v>
      </c>
      <c r="BG644" s="108" t="e">
        <f aca="false">VLOOKUP($A644,#REF!, 22, FALSE())</f>
        <v>#VALUE!</v>
      </c>
      <c r="BH644" s="109"/>
    </row>
    <row r="645" s="193" customFormat="true" ht="12.75" hidden="false" customHeight="true" outlineLevel="0" collapsed="false">
      <c r="A645" s="133" t="s">
        <v>1499</v>
      </c>
      <c r="B645" s="86" t="e">
        <f aca="false">VLOOKUP($A645,#REF!, 34, FALSE())</f>
        <v>#VALUE!</v>
      </c>
      <c r="C645" s="87" t="str">
        <f aca="false">CONCATENATE("unused_",A645)</f>
        <v>unused_DDR_XM0_B9WCK_P</v>
      </c>
      <c r="D645" s="88" t="e">
        <f aca="false">IF(LEN(VLOOKUP($A645,#REF!,8,FALSE())),LEFT(VLOOKUP($A645,#REF!,8,FALSE()),LEN(VLOOKUP($A645,#REF!,8,FALSE()))-2),"")</f>
        <v>#VALUE!</v>
      </c>
      <c r="E645" s="89" t="e">
        <f aca="false">IF(LEN(VLOOKUP($A645,#REF!,4,FALSE())),IF(INDEX(#REF!,MATCH($A645,#REF!,0),1),LEFT(VLOOKUP($A645,#REF!,4,FALSE()),LEN(VLOOKUP($A645,#REF!,4,FALSE()))-2),CONCATENATE(LEFT(VLOOKUP($A645,#REF!,4,FALSE()),LEN(VLOOKUP($A645,#REF!,4,FALSE()))-2),"*")),"")</f>
        <v>#VALUE!</v>
      </c>
      <c r="F645" s="90" t="e">
        <f aca="false">IF(LEN(VLOOKUP($A645,#REF!,5,FALSE())),IF(INDEX(#REF!,MATCH($A645,#REF!,0),2),LEFT(VLOOKUP($A645,#REF!,5,FALSE()),LEN(VLOOKUP($A645,#REF!,5,FALSE()))-2),CONCATENATE(LEFT(VLOOKUP($A645,#REF!,5,FALSE()),LEN(VLOOKUP($A645,#REF!,5,FALSE()))-2),"*")),"")</f>
        <v>#VALUE!</v>
      </c>
      <c r="G645" s="90" t="e">
        <f aca="false">IF(LEN(VLOOKUP($A645,#REF!,6,FALSE())),IF(INDEX(#REF!,MATCH($A645,#REF!,0),3),LEFT(VLOOKUP($A645,#REF!,6,FALSE()),LEN(VLOOKUP($A645,#REF!,6,FALSE()))-2),CONCATENATE(LEFT(VLOOKUP($A645,#REF!,6,FALSE()),LEN(VLOOKUP($A645,#REF!,6,FALSE()))-2),"*")),"")</f>
        <v>#VALUE!</v>
      </c>
      <c r="H645" s="91" t="e">
        <f aca="false">IF(LEN(VLOOKUP($A645,#REF!,7,FALSE())),IF(INDEX(#REF!,MATCH($A645,#REF!,0),4),LEFT(VLOOKUP($A645,#REF!,7,FALSE()),LEN(VLOOKUP($A645,#REF!,7,FALSE()))-2),CONCATENATE(LEFT(VLOOKUP($A645,#REF!,7,FALSE()),LEN(VLOOKUP($A645,#REF!,7,FALSE()))-2),"*")),"")</f>
        <v>#VALUE!</v>
      </c>
      <c r="I645" s="92" t="e">
        <f aca="false">IF(LEN(VLOOKUP($A645,#REF!,8,FALSE())),UPPER(RIGHT(VLOOKUP($A645,#REF!,8,FALSE()), 1)),"")</f>
        <v>#VALUE!</v>
      </c>
      <c r="J645" s="90" t="e">
        <f aca="false">IF(LEN(VLOOKUP($A645,#REF!,4,FALSE())),UPPER(RIGHT(VLOOKUP($A645,#REF!,4,FALSE()), 1)),"")</f>
        <v>#VALUE!</v>
      </c>
      <c r="K645" s="90" t="e">
        <f aca="false">IF(LEN(VLOOKUP($A645,#REF!,5,FALSE())),UPPER(RIGHT(VLOOKUP($A645,#REF!,5,FALSE()), 1)),"")</f>
        <v>#VALUE!</v>
      </c>
      <c r="L645" s="90" t="e">
        <f aca="false">IF(LEN(VLOOKUP($A645,#REF!,6,FALSE())),UPPER(RIGHT(VLOOKUP($A645,#REF!,6,FALSE()), 1)),"")</f>
        <v>#VALUE!</v>
      </c>
      <c r="M645" s="91" t="e">
        <f aca="false">IF(LEN(VLOOKUP($A645,#REF!,7,FALSE())),UPPER(RIGHT(VLOOKUP($A645,#REF!,7,FALSE()), 1)),"")</f>
        <v>#VALUE!</v>
      </c>
      <c r="N645" s="185"/>
      <c r="O645" s="185"/>
      <c r="P645" s="185"/>
      <c r="Q645" s="185"/>
      <c r="R645" s="185"/>
      <c r="S645" s="100" t="e">
        <f aca="false">HLOOKUP("Device Tree Pin Name",#REF!,MATCH($A645,#REF!,0),FALSE())</f>
        <v>#VALUE!</v>
      </c>
      <c r="T645" s="95" t="e">
        <f aca="false">HLOOKUP("power rail",#REF!,MATCH($A645,#REF!,0),FALSE())</f>
        <v>#VALUE!</v>
      </c>
      <c r="U645" s="96" t="e">
        <f aca="false">HLOOKUP("Wake Capable",#REF!,MATCH($A645,#REF!,0),FALSE())</f>
        <v>#VALUE!</v>
      </c>
      <c r="V645" s="96" t="e">
        <f aca="false">HLOOKUP("Strap",#REF!,MATCH($A645,#REF!,0),FALSE())</f>
        <v>#VALUE!</v>
      </c>
      <c r="W645" s="96"/>
      <c r="X645" s="96"/>
      <c r="Y645" s="96"/>
      <c r="Z645" s="95"/>
      <c r="AA645" s="95" t="e">
        <f aca="false">HLOOKUP("Pad type",#REF!,MATCH($A645,#REF!,0),FALSE())</f>
        <v>#VALUE!</v>
      </c>
      <c r="AB645" s="100"/>
      <c r="AC645" s="100" t="e">
        <f aca="false">HLOOKUP("POR Pin State",#REF!,MATCH($A645,#REF!,0),FALSE())</f>
        <v>#VALUE!</v>
      </c>
      <c r="AD645" s="186"/>
      <c r="AE645" s="187"/>
      <c r="AF645" s="187"/>
      <c r="AG645" s="187"/>
      <c r="AH645" s="188"/>
      <c r="AI645" s="188"/>
      <c r="AJ645" s="189"/>
      <c r="AK645" s="189"/>
      <c r="AL645" s="189"/>
      <c r="AM645" s="189"/>
      <c r="AN645" s="189"/>
      <c r="AO645" s="189"/>
      <c r="AP645" s="189"/>
      <c r="AQ645" s="220" t="s">
        <v>1499</v>
      </c>
      <c r="AR645" s="148"/>
      <c r="AS645" s="148"/>
      <c r="AT645" s="148"/>
      <c r="AU645" s="148"/>
      <c r="AV645" s="148"/>
      <c r="AW645" s="148"/>
      <c r="AX645" s="148"/>
      <c r="AY645" s="148"/>
      <c r="AZ645" s="148"/>
      <c r="BA645" s="148"/>
      <c r="BB645" s="217"/>
      <c r="BC645" s="148"/>
      <c r="BD645" s="221"/>
      <c r="BE645" s="222" t="s">
        <v>1500</v>
      </c>
      <c r="BF645" s="108" t="e">
        <f aca="false">VLOOKUP($A645,#REF!, 34, FALSE())</f>
        <v>#VALUE!</v>
      </c>
      <c r="BG645" s="108" t="e">
        <f aca="false">VLOOKUP($A645,#REF!, 22, FALSE())</f>
        <v>#VALUE!</v>
      </c>
      <c r="BH645" s="109"/>
    </row>
    <row r="646" s="193" customFormat="true" ht="12.75" hidden="false" customHeight="true" outlineLevel="0" collapsed="false">
      <c r="A646" s="133" t="s">
        <v>1501</v>
      </c>
      <c r="B646" s="86" t="e">
        <f aca="false">VLOOKUP($A646,#REF!, 34, FALSE())</f>
        <v>#VALUE!</v>
      </c>
      <c r="C646" s="87" t="str">
        <f aca="false">CONCATENATE("unused_",A646)</f>
        <v>unused_DDR_XM0_B9WCK_N</v>
      </c>
      <c r="D646" s="88" t="e">
        <f aca="false">IF(LEN(VLOOKUP($A646,#REF!,8,FALSE())),LEFT(VLOOKUP($A646,#REF!,8,FALSE()),LEN(VLOOKUP($A646,#REF!,8,FALSE()))-2),"")</f>
        <v>#VALUE!</v>
      </c>
      <c r="E646" s="89" t="e">
        <f aca="false">IF(LEN(VLOOKUP($A646,#REF!,4,FALSE())),IF(INDEX(#REF!,MATCH($A646,#REF!,0),1),LEFT(VLOOKUP($A646,#REF!,4,FALSE()),LEN(VLOOKUP($A646,#REF!,4,FALSE()))-2),CONCATENATE(LEFT(VLOOKUP($A646,#REF!,4,FALSE()),LEN(VLOOKUP($A646,#REF!,4,FALSE()))-2),"*")),"")</f>
        <v>#VALUE!</v>
      </c>
      <c r="F646" s="90" t="e">
        <f aca="false">IF(LEN(VLOOKUP($A646,#REF!,5,FALSE())),IF(INDEX(#REF!,MATCH($A646,#REF!,0),2),LEFT(VLOOKUP($A646,#REF!,5,FALSE()),LEN(VLOOKUP($A646,#REF!,5,FALSE()))-2),CONCATENATE(LEFT(VLOOKUP($A646,#REF!,5,FALSE()),LEN(VLOOKUP($A646,#REF!,5,FALSE()))-2),"*")),"")</f>
        <v>#VALUE!</v>
      </c>
      <c r="G646" s="90" t="e">
        <f aca="false">IF(LEN(VLOOKUP($A646,#REF!,6,FALSE())),IF(INDEX(#REF!,MATCH($A646,#REF!,0),3),LEFT(VLOOKUP($A646,#REF!,6,FALSE()),LEN(VLOOKUP($A646,#REF!,6,FALSE()))-2),CONCATENATE(LEFT(VLOOKUP($A646,#REF!,6,FALSE()),LEN(VLOOKUP($A646,#REF!,6,FALSE()))-2),"*")),"")</f>
        <v>#VALUE!</v>
      </c>
      <c r="H646" s="91" t="e">
        <f aca="false">IF(LEN(VLOOKUP($A646,#REF!,7,FALSE())),IF(INDEX(#REF!,MATCH($A646,#REF!,0),4),LEFT(VLOOKUP($A646,#REF!,7,FALSE()),LEN(VLOOKUP($A646,#REF!,7,FALSE()))-2),CONCATENATE(LEFT(VLOOKUP($A646,#REF!,7,FALSE()),LEN(VLOOKUP($A646,#REF!,7,FALSE()))-2),"*")),"")</f>
        <v>#VALUE!</v>
      </c>
      <c r="I646" s="92" t="e">
        <f aca="false">IF(LEN(VLOOKUP($A646,#REF!,8,FALSE())),UPPER(RIGHT(VLOOKUP($A646,#REF!,8,FALSE()), 1)),"")</f>
        <v>#VALUE!</v>
      </c>
      <c r="J646" s="90" t="e">
        <f aca="false">IF(LEN(VLOOKUP($A646,#REF!,4,FALSE())),UPPER(RIGHT(VLOOKUP($A646,#REF!,4,FALSE()), 1)),"")</f>
        <v>#VALUE!</v>
      </c>
      <c r="K646" s="90" t="e">
        <f aca="false">IF(LEN(VLOOKUP($A646,#REF!,5,FALSE())),UPPER(RIGHT(VLOOKUP($A646,#REF!,5,FALSE()), 1)),"")</f>
        <v>#VALUE!</v>
      </c>
      <c r="L646" s="90" t="e">
        <f aca="false">IF(LEN(VLOOKUP($A646,#REF!,6,FALSE())),UPPER(RIGHT(VLOOKUP($A646,#REF!,6,FALSE()), 1)),"")</f>
        <v>#VALUE!</v>
      </c>
      <c r="M646" s="91" t="e">
        <f aca="false">IF(LEN(VLOOKUP($A646,#REF!,7,FALSE())),UPPER(RIGHT(VLOOKUP($A646,#REF!,7,FALSE()), 1)),"")</f>
        <v>#VALUE!</v>
      </c>
      <c r="N646" s="185"/>
      <c r="O646" s="185"/>
      <c r="P646" s="185"/>
      <c r="Q646" s="185"/>
      <c r="R646" s="185"/>
      <c r="S646" s="100" t="e">
        <f aca="false">HLOOKUP("Device Tree Pin Name",#REF!,MATCH($A646,#REF!,0),FALSE())</f>
        <v>#VALUE!</v>
      </c>
      <c r="T646" s="95" t="e">
        <f aca="false">HLOOKUP("power rail",#REF!,MATCH($A646,#REF!,0),FALSE())</f>
        <v>#VALUE!</v>
      </c>
      <c r="U646" s="96" t="e">
        <f aca="false">HLOOKUP("Wake Capable",#REF!,MATCH($A646,#REF!,0),FALSE())</f>
        <v>#VALUE!</v>
      </c>
      <c r="V646" s="96" t="e">
        <f aca="false">HLOOKUP("Strap",#REF!,MATCH($A646,#REF!,0),FALSE())</f>
        <v>#VALUE!</v>
      </c>
      <c r="W646" s="96"/>
      <c r="X646" s="96"/>
      <c r="Y646" s="96"/>
      <c r="Z646" s="95"/>
      <c r="AA646" s="95" t="e">
        <f aca="false">HLOOKUP("Pad type",#REF!,MATCH($A646,#REF!,0),FALSE())</f>
        <v>#VALUE!</v>
      </c>
      <c r="AB646" s="100"/>
      <c r="AC646" s="100" t="e">
        <f aca="false">HLOOKUP("POR Pin State",#REF!,MATCH($A646,#REF!,0),FALSE())</f>
        <v>#VALUE!</v>
      </c>
      <c r="AD646" s="186"/>
      <c r="AE646" s="187"/>
      <c r="AF646" s="187"/>
      <c r="AG646" s="187"/>
      <c r="AH646" s="188"/>
      <c r="AI646" s="188"/>
      <c r="AJ646" s="189"/>
      <c r="AK646" s="189"/>
      <c r="AL646" s="189"/>
      <c r="AM646" s="189"/>
      <c r="AN646" s="189"/>
      <c r="AO646" s="189"/>
      <c r="AP646" s="189"/>
      <c r="AQ646" s="223" t="s">
        <v>1501</v>
      </c>
      <c r="AR646" s="148"/>
      <c r="AS646" s="148"/>
      <c r="AT646" s="148"/>
      <c r="AU646" s="148"/>
      <c r="AV646" s="148"/>
      <c r="AW646" s="148"/>
      <c r="AX646" s="148"/>
      <c r="AY646" s="148"/>
      <c r="AZ646" s="148"/>
      <c r="BA646" s="148"/>
      <c r="BB646" s="217"/>
      <c r="BC646" s="148"/>
      <c r="BD646" s="224"/>
      <c r="BE646" s="213" t="s">
        <v>1502</v>
      </c>
      <c r="BF646" s="108" t="e">
        <f aca="false">VLOOKUP($A646,#REF!, 34, FALSE())</f>
        <v>#VALUE!</v>
      </c>
      <c r="BG646" s="108" t="e">
        <f aca="false">VLOOKUP($A646,#REF!, 22, FALSE())</f>
        <v>#VALUE!</v>
      </c>
      <c r="BH646" s="109"/>
    </row>
    <row r="647" s="193" customFormat="true" ht="12.75" hidden="false" customHeight="true" outlineLevel="0" collapsed="false">
      <c r="A647" s="133" t="s">
        <v>1503</v>
      </c>
      <c r="B647" s="86" t="e">
        <f aca="false">VLOOKUP($A647,#REF!, 34, FALSE())</f>
        <v>#VALUE!</v>
      </c>
      <c r="C647" s="87" t="str">
        <f aca="false">CONCATENATE("unused_",A647)</f>
        <v>unused_DDR_XM0_B9RDQS_P</v>
      </c>
      <c r="D647" s="88" t="e">
        <f aca="false">IF(LEN(VLOOKUP($A647,#REF!,8,FALSE())),LEFT(VLOOKUP($A647,#REF!,8,FALSE()),LEN(VLOOKUP($A647,#REF!,8,FALSE()))-2),"")</f>
        <v>#VALUE!</v>
      </c>
      <c r="E647" s="89" t="e">
        <f aca="false">IF(LEN(VLOOKUP($A647,#REF!,4,FALSE())),IF(INDEX(#REF!,MATCH($A647,#REF!,0),1),LEFT(VLOOKUP($A647,#REF!,4,FALSE()),LEN(VLOOKUP($A647,#REF!,4,FALSE()))-2),CONCATENATE(LEFT(VLOOKUP($A647,#REF!,4,FALSE()),LEN(VLOOKUP($A647,#REF!,4,FALSE()))-2),"*")),"")</f>
        <v>#VALUE!</v>
      </c>
      <c r="F647" s="90" t="e">
        <f aca="false">IF(LEN(VLOOKUP($A647,#REF!,5,FALSE())),IF(INDEX(#REF!,MATCH($A647,#REF!,0),2),LEFT(VLOOKUP($A647,#REF!,5,FALSE()),LEN(VLOOKUP($A647,#REF!,5,FALSE()))-2),CONCATENATE(LEFT(VLOOKUP($A647,#REF!,5,FALSE()),LEN(VLOOKUP($A647,#REF!,5,FALSE()))-2),"*")),"")</f>
        <v>#VALUE!</v>
      </c>
      <c r="G647" s="90" t="e">
        <f aca="false">IF(LEN(VLOOKUP($A647,#REF!,6,FALSE())),IF(INDEX(#REF!,MATCH($A647,#REF!,0),3),LEFT(VLOOKUP($A647,#REF!,6,FALSE()),LEN(VLOOKUP($A647,#REF!,6,FALSE()))-2),CONCATENATE(LEFT(VLOOKUP($A647,#REF!,6,FALSE()),LEN(VLOOKUP($A647,#REF!,6,FALSE()))-2),"*")),"")</f>
        <v>#VALUE!</v>
      </c>
      <c r="H647" s="91" t="e">
        <f aca="false">IF(LEN(VLOOKUP($A647,#REF!,7,FALSE())),IF(INDEX(#REF!,MATCH($A647,#REF!,0),4),LEFT(VLOOKUP($A647,#REF!,7,FALSE()),LEN(VLOOKUP($A647,#REF!,7,FALSE()))-2),CONCATENATE(LEFT(VLOOKUP($A647,#REF!,7,FALSE()),LEN(VLOOKUP($A647,#REF!,7,FALSE()))-2),"*")),"")</f>
        <v>#VALUE!</v>
      </c>
      <c r="I647" s="92" t="e">
        <f aca="false">IF(LEN(VLOOKUP($A647,#REF!,8,FALSE())),UPPER(RIGHT(VLOOKUP($A647,#REF!,8,FALSE()), 1)),"")</f>
        <v>#VALUE!</v>
      </c>
      <c r="J647" s="90" t="e">
        <f aca="false">IF(LEN(VLOOKUP($A647,#REF!,4,FALSE())),UPPER(RIGHT(VLOOKUP($A647,#REF!,4,FALSE()), 1)),"")</f>
        <v>#VALUE!</v>
      </c>
      <c r="K647" s="90" t="e">
        <f aca="false">IF(LEN(VLOOKUP($A647,#REF!,5,FALSE())),UPPER(RIGHT(VLOOKUP($A647,#REF!,5,FALSE()), 1)),"")</f>
        <v>#VALUE!</v>
      </c>
      <c r="L647" s="90" t="e">
        <f aca="false">IF(LEN(VLOOKUP($A647,#REF!,6,FALSE())),UPPER(RIGHT(VLOOKUP($A647,#REF!,6,FALSE()), 1)),"")</f>
        <v>#VALUE!</v>
      </c>
      <c r="M647" s="91" t="e">
        <f aca="false">IF(LEN(VLOOKUP($A647,#REF!,7,FALSE())),UPPER(RIGHT(VLOOKUP($A647,#REF!,7,FALSE()), 1)),"")</f>
        <v>#VALUE!</v>
      </c>
      <c r="N647" s="185"/>
      <c r="O647" s="185"/>
      <c r="P647" s="185"/>
      <c r="Q647" s="185"/>
      <c r="R647" s="185"/>
      <c r="S647" s="100" t="e">
        <f aca="false">HLOOKUP("Device Tree Pin Name",#REF!,MATCH($A647,#REF!,0),FALSE())</f>
        <v>#VALUE!</v>
      </c>
      <c r="T647" s="95" t="e">
        <f aca="false">HLOOKUP("power rail",#REF!,MATCH($A647,#REF!,0),FALSE())</f>
        <v>#VALUE!</v>
      </c>
      <c r="U647" s="96" t="e">
        <f aca="false">HLOOKUP("Wake Capable",#REF!,MATCH($A647,#REF!,0),FALSE())</f>
        <v>#VALUE!</v>
      </c>
      <c r="V647" s="96" t="e">
        <f aca="false">HLOOKUP("Strap",#REF!,MATCH($A647,#REF!,0),FALSE())</f>
        <v>#VALUE!</v>
      </c>
      <c r="W647" s="96"/>
      <c r="X647" s="96"/>
      <c r="Y647" s="96"/>
      <c r="Z647" s="95"/>
      <c r="AA647" s="95" t="e">
        <f aca="false">HLOOKUP("Pad type",#REF!,MATCH($A647,#REF!,0),FALSE())</f>
        <v>#VALUE!</v>
      </c>
      <c r="AB647" s="100"/>
      <c r="AC647" s="100" t="e">
        <f aca="false">HLOOKUP("POR Pin State",#REF!,MATCH($A647,#REF!,0),FALSE())</f>
        <v>#VALUE!</v>
      </c>
      <c r="AD647" s="186"/>
      <c r="AE647" s="187"/>
      <c r="AF647" s="187"/>
      <c r="AG647" s="187"/>
      <c r="AH647" s="188"/>
      <c r="AI647" s="188"/>
      <c r="AJ647" s="189"/>
      <c r="AK647" s="189"/>
      <c r="AL647" s="189"/>
      <c r="AM647" s="189"/>
      <c r="AN647" s="189"/>
      <c r="AO647" s="189"/>
      <c r="AP647" s="189"/>
      <c r="AQ647" s="194" t="s">
        <v>1503</v>
      </c>
      <c r="AR647" s="104"/>
      <c r="AS647" s="104"/>
      <c r="AT647" s="104"/>
      <c r="AU647" s="104"/>
      <c r="AV647" s="104"/>
      <c r="AW647" s="104"/>
      <c r="AX647" s="104"/>
      <c r="AY647" s="104"/>
      <c r="AZ647" s="104"/>
      <c r="BA647" s="104"/>
      <c r="BB647" s="162"/>
      <c r="BC647" s="104"/>
      <c r="BD647" s="214"/>
      <c r="BE647" s="213" t="s">
        <v>1504</v>
      </c>
      <c r="BF647" s="108" t="e">
        <f aca="false">VLOOKUP($A647,#REF!, 34, FALSE())</f>
        <v>#VALUE!</v>
      </c>
      <c r="BG647" s="108" t="e">
        <f aca="false">VLOOKUP($A647,#REF!, 22, FALSE())</f>
        <v>#VALUE!</v>
      </c>
      <c r="BH647" s="109"/>
    </row>
    <row r="648" s="193" customFormat="true" ht="12.75" hidden="false" customHeight="true" outlineLevel="0" collapsed="false">
      <c r="A648" s="133" t="s">
        <v>1505</v>
      </c>
      <c r="B648" s="86" t="e">
        <f aca="false">VLOOKUP($A648,#REF!, 34, FALSE())</f>
        <v>#VALUE!</v>
      </c>
      <c r="C648" s="87" t="str">
        <f aca="false">CONCATENATE("unused_",A648)</f>
        <v>unused_DDR_XM0_B9RDQS_N</v>
      </c>
      <c r="D648" s="88" t="e">
        <f aca="false">IF(LEN(VLOOKUP($A648,#REF!,8,FALSE())),LEFT(VLOOKUP($A648,#REF!,8,FALSE()),LEN(VLOOKUP($A648,#REF!,8,FALSE()))-2),"")</f>
        <v>#VALUE!</v>
      </c>
      <c r="E648" s="89" t="e">
        <f aca="false">IF(LEN(VLOOKUP($A648,#REF!,4,FALSE())),IF(INDEX(#REF!,MATCH($A648,#REF!,0),1),LEFT(VLOOKUP($A648,#REF!,4,FALSE()),LEN(VLOOKUP($A648,#REF!,4,FALSE()))-2),CONCATENATE(LEFT(VLOOKUP($A648,#REF!,4,FALSE()),LEN(VLOOKUP($A648,#REF!,4,FALSE()))-2),"*")),"")</f>
        <v>#VALUE!</v>
      </c>
      <c r="F648" s="90" t="e">
        <f aca="false">IF(LEN(VLOOKUP($A648,#REF!,5,FALSE())),IF(INDEX(#REF!,MATCH($A648,#REF!,0),2),LEFT(VLOOKUP($A648,#REF!,5,FALSE()),LEN(VLOOKUP($A648,#REF!,5,FALSE()))-2),CONCATENATE(LEFT(VLOOKUP($A648,#REF!,5,FALSE()),LEN(VLOOKUP($A648,#REF!,5,FALSE()))-2),"*")),"")</f>
        <v>#VALUE!</v>
      </c>
      <c r="G648" s="90" t="e">
        <f aca="false">IF(LEN(VLOOKUP($A648,#REF!,6,FALSE())),IF(INDEX(#REF!,MATCH($A648,#REF!,0),3),LEFT(VLOOKUP($A648,#REF!,6,FALSE()),LEN(VLOOKUP($A648,#REF!,6,FALSE()))-2),CONCATENATE(LEFT(VLOOKUP($A648,#REF!,6,FALSE()),LEN(VLOOKUP($A648,#REF!,6,FALSE()))-2),"*")),"")</f>
        <v>#VALUE!</v>
      </c>
      <c r="H648" s="91" t="e">
        <f aca="false">IF(LEN(VLOOKUP($A648,#REF!,7,FALSE())),IF(INDEX(#REF!,MATCH($A648,#REF!,0),4),LEFT(VLOOKUP($A648,#REF!,7,FALSE()),LEN(VLOOKUP($A648,#REF!,7,FALSE()))-2),CONCATENATE(LEFT(VLOOKUP($A648,#REF!,7,FALSE()),LEN(VLOOKUP($A648,#REF!,7,FALSE()))-2),"*")),"")</f>
        <v>#VALUE!</v>
      </c>
      <c r="I648" s="92" t="e">
        <f aca="false">IF(LEN(VLOOKUP($A648,#REF!,8,FALSE())),UPPER(RIGHT(VLOOKUP($A648,#REF!,8,FALSE()), 1)),"")</f>
        <v>#VALUE!</v>
      </c>
      <c r="J648" s="90" t="e">
        <f aca="false">IF(LEN(VLOOKUP($A648,#REF!,4,FALSE())),UPPER(RIGHT(VLOOKUP($A648,#REF!,4,FALSE()), 1)),"")</f>
        <v>#VALUE!</v>
      </c>
      <c r="K648" s="90" t="e">
        <f aca="false">IF(LEN(VLOOKUP($A648,#REF!,5,FALSE())),UPPER(RIGHT(VLOOKUP($A648,#REF!,5,FALSE()), 1)),"")</f>
        <v>#VALUE!</v>
      </c>
      <c r="L648" s="90" t="e">
        <f aca="false">IF(LEN(VLOOKUP($A648,#REF!,6,FALSE())),UPPER(RIGHT(VLOOKUP($A648,#REF!,6,FALSE()), 1)),"")</f>
        <v>#VALUE!</v>
      </c>
      <c r="M648" s="91" t="e">
        <f aca="false">IF(LEN(VLOOKUP($A648,#REF!,7,FALSE())),UPPER(RIGHT(VLOOKUP($A648,#REF!,7,FALSE()), 1)),"")</f>
        <v>#VALUE!</v>
      </c>
      <c r="N648" s="185"/>
      <c r="O648" s="185"/>
      <c r="P648" s="185"/>
      <c r="Q648" s="185"/>
      <c r="R648" s="185"/>
      <c r="S648" s="100" t="e">
        <f aca="false">HLOOKUP("Device Tree Pin Name",#REF!,MATCH($A648,#REF!,0),FALSE())</f>
        <v>#VALUE!</v>
      </c>
      <c r="T648" s="95" t="e">
        <f aca="false">HLOOKUP("power rail",#REF!,MATCH($A648,#REF!,0),FALSE())</f>
        <v>#VALUE!</v>
      </c>
      <c r="U648" s="96" t="e">
        <f aca="false">HLOOKUP("Wake Capable",#REF!,MATCH($A648,#REF!,0),FALSE())</f>
        <v>#VALUE!</v>
      </c>
      <c r="V648" s="96" t="e">
        <f aca="false">HLOOKUP("Strap",#REF!,MATCH($A648,#REF!,0),FALSE())</f>
        <v>#VALUE!</v>
      </c>
      <c r="W648" s="96"/>
      <c r="X648" s="96"/>
      <c r="Y648" s="96"/>
      <c r="Z648" s="95"/>
      <c r="AA648" s="95" t="e">
        <f aca="false">HLOOKUP("Pad type",#REF!,MATCH($A648,#REF!,0),FALSE())</f>
        <v>#VALUE!</v>
      </c>
      <c r="AB648" s="100"/>
      <c r="AC648" s="100" t="e">
        <f aca="false">HLOOKUP("POR Pin State",#REF!,MATCH($A648,#REF!,0),FALSE())</f>
        <v>#VALUE!</v>
      </c>
      <c r="AD648" s="186"/>
      <c r="AE648" s="187"/>
      <c r="AF648" s="187"/>
      <c r="AG648" s="187"/>
      <c r="AH648" s="188"/>
      <c r="AI648" s="188"/>
      <c r="AJ648" s="189"/>
      <c r="AK648" s="189"/>
      <c r="AL648" s="189"/>
      <c r="AM648" s="189"/>
      <c r="AN648" s="189"/>
      <c r="AO648" s="189"/>
      <c r="AP648" s="189"/>
      <c r="AQ648" s="194" t="s">
        <v>1505</v>
      </c>
      <c r="AR648" s="104"/>
      <c r="AS648" s="104"/>
      <c r="AT648" s="104"/>
      <c r="AU648" s="104"/>
      <c r="AV648" s="104"/>
      <c r="AW648" s="104"/>
      <c r="AX648" s="104"/>
      <c r="AY648" s="104"/>
      <c r="AZ648" s="104"/>
      <c r="BA648" s="104"/>
      <c r="BB648" s="162"/>
      <c r="BC648" s="104"/>
      <c r="BD648" s="214"/>
      <c r="BE648" s="213" t="s">
        <v>1506</v>
      </c>
      <c r="BF648" s="108" t="e">
        <f aca="false">VLOOKUP($A648,#REF!, 34, FALSE())</f>
        <v>#VALUE!</v>
      </c>
      <c r="BG648" s="108" t="e">
        <f aca="false">VLOOKUP($A648,#REF!, 22, FALSE())</f>
        <v>#VALUE!</v>
      </c>
      <c r="BH648" s="109"/>
    </row>
    <row r="649" s="193" customFormat="true" ht="18.75" hidden="false" customHeight="true" outlineLevel="0" collapsed="false">
      <c r="A649" s="64" t="s">
        <v>1507</v>
      </c>
      <c r="B649" s="64" t="s">
        <v>1117</v>
      </c>
      <c r="C649" s="185"/>
      <c r="D649" s="185"/>
      <c r="E649" s="185"/>
      <c r="F649" s="185"/>
      <c r="G649" s="185"/>
      <c r="H649" s="185"/>
      <c r="I649" s="185"/>
      <c r="J649" s="185"/>
      <c r="K649" s="185"/>
      <c r="L649" s="185"/>
      <c r="M649" s="185"/>
      <c r="N649" s="185"/>
      <c r="O649" s="185"/>
      <c r="P649" s="185"/>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62"/>
      <c r="AR649" s="225"/>
      <c r="AS649" s="225"/>
      <c r="AT649" s="225"/>
      <c r="AU649" s="225"/>
      <c r="AV649" s="225"/>
      <c r="AW649" s="225"/>
      <c r="AX649" s="225"/>
      <c r="AY649" s="225"/>
      <c r="AZ649" s="225"/>
      <c r="BA649" s="225"/>
      <c r="BB649" s="225"/>
      <c r="BC649" s="81" t="s">
        <v>1118</v>
      </c>
      <c r="BD649" s="162"/>
      <c r="BE649" s="211" t="s">
        <v>1507</v>
      </c>
      <c r="BF649" s="211" t="s">
        <v>1117</v>
      </c>
      <c r="BG649" s="211"/>
      <c r="BH649" s="211"/>
    </row>
    <row r="650" s="193" customFormat="true" ht="12.75" hidden="false" customHeight="true" outlineLevel="0" collapsed="false">
      <c r="A650" s="133" t="s">
        <v>1508</v>
      </c>
      <c r="B650" s="86" t="e">
        <f aca="false">VLOOKUP($A650,#REF!, 34, FALSE())</f>
        <v>#VALUE!</v>
      </c>
      <c r="C650" s="87" t="str">
        <f aca="false">CONCATENATE("unused_",A650)</f>
        <v>unused_DDR_XM1_B0D0</v>
      </c>
      <c r="D650" s="88" t="e">
        <f aca="false">IF(LEN(VLOOKUP($A650,#REF!,8,FALSE())),LEFT(VLOOKUP($A650,#REF!,8,FALSE()),LEN(VLOOKUP($A650,#REF!,8,FALSE()))-2),"")</f>
        <v>#VALUE!</v>
      </c>
      <c r="E650" s="89" t="e">
        <f aca="false">IF(LEN(VLOOKUP($A650,#REF!,4,FALSE())),IF(INDEX(#REF!,MATCH($A650,#REF!,0),1),LEFT(VLOOKUP($A650,#REF!,4,FALSE()),LEN(VLOOKUP($A650,#REF!,4,FALSE()))-2),CONCATENATE(LEFT(VLOOKUP($A650,#REF!,4,FALSE()),LEN(VLOOKUP($A650,#REF!,4,FALSE()))-2),"*")),"")</f>
        <v>#VALUE!</v>
      </c>
      <c r="F650" s="90" t="e">
        <f aca="false">IF(LEN(VLOOKUP($A650,#REF!,5,FALSE())),IF(INDEX(#REF!,MATCH($A650,#REF!,0),2),LEFT(VLOOKUP($A650,#REF!,5,FALSE()),LEN(VLOOKUP($A650,#REF!,5,FALSE()))-2),CONCATENATE(LEFT(VLOOKUP($A650,#REF!,5,FALSE()),LEN(VLOOKUP($A650,#REF!,5,FALSE()))-2),"*")),"")</f>
        <v>#VALUE!</v>
      </c>
      <c r="G650" s="90" t="e">
        <f aca="false">IF(LEN(VLOOKUP($A650,#REF!,6,FALSE())),IF(INDEX(#REF!,MATCH($A650,#REF!,0),3),LEFT(VLOOKUP($A650,#REF!,6,FALSE()),LEN(VLOOKUP($A650,#REF!,6,FALSE()))-2),CONCATENATE(LEFT(VLOOKUP($A650,#REF!,6,FALSE()),LEN(VLOOKUP($A650,#REF!,6,FALSE()))-2),"*")),"")</f>
        <v>#VALUE!</v>
      </c>
      <c r="H650" s="91" t="e">
        <f aca="false">IF(LEN(VLOOKUP($A650,#REF!,7,FALSE())),IF(INDEX(#REF!,MATCH($A650,#REF!,0),4),LEFT(VLOOKUP($A650,#REF!,7,FALSE()),LEN(VLOOKUP($A650,#REF!,7,FALSE()))-2),CONCATENATE(LEFT(VLOOKUP($A650,#REF!,7,FALSE()),LEN(VLOOKUP($A650,#REF!,7,FALSE()))-2),"*")),"")</f>
        <v>#VALUE!</v>
      </c>
      <c r="I650" s="92" t="e">
        <f aca="false">IF(LEN(VLOOKUP($A650,#REF!,8,FALSE())),UPPER(RIGHT(VLOOKUP($A650,#REF!,8,FALSE()), 1)),"")</f>
        <v>#VALUE!</v>
      </c>
      <c r="J650" s="90" t="e">
        <f aca="false">IF(LEN(VLOOKUP($A650,#REF!,4,FALSE())),UPPER(RIGHT(VLOOKUP($A650,#REF!,4,FALSE()), 1)),"")</f>
        <v>#VALUE!</v>
      </c>
      <c r="K650" s="90" t="e">
        <f aca="false">IF(LEN(VLOOKUP($A650,#REF!,5,FALSE())),UPPER(RIGHT(VLOOKUP($A650,#REF!,5,FALSE()), 1)),"")</f>
        <v>#VALUE!</v>
      </c>
      <c r="L650" s="90" t="e">
        <f aca="false">IF(LEN(VLOOKUP($A650,#REF!,6,FALSE())),UPPER(RIGHT(VLOOKUP($A650,#REF!,6,FALSE()), 1)),"")</f>
        <v>#VALUE!</v>
      </c>
      <c r="M650" s="91" t="e">
        <f aca="false">IF(LEN(VLOOKUP($A650,#REF!,7,FALSE())),UPPER(RIGHT(VLOOKUP($A650,#REF!,7,FALSE()), 1)),"")</f>
        <v>#VALUE!</v>
      </c>
      <c r="N650" s="185"/>
      <c r="O650" s="185"/>
      <c r="P650" s="185"/>
      <c r="Q650" s="185"/>
      <c r="R650" s="185"/>
      <c r="S650" s="100" t="e">
        <f aca="false">HLOOKUP("Device Tree Pin Name",#REF!,MATCH($A650,#REF!,0),FALSE())</f>
        <v>#VALUE!</v>
      </c>
      <c r="T650" s="95" t="e">
        <f aca="false">HLOOKUP("power rail",#REF!,MATCH($A650,#REF!,0),FALSE())</f>
        <v>#VALUE!</v>
      </c>
      <c r="U650" s="96" t="e">
        <f aca="false">HLOOKUP("Wake Capable",#REF!,MATCH($A650,#REF!,0),FALSE())</f>
        <v>#VALUE!</v>
      </c>
      <c r="V650" s="96" t="e">
        <f aca="false">HLOOKUP("Strap",#REF!,MATCH($A650,#REF!,0),FALSE())</f>
        <v>#VALUE!</v>
      </c>
      <c r="W650" s="96"/>
      <c r="X650" s="96"/>
      <c r="Y650" s="96"/>
      <c r="Z650" s="95"/>
      <c r="AA650" s="95" t="e">
        <f aca="false">HLOOKUP("Pad type",#REF!,MATCH($A650,#REF!,0),FALSE())</f>
        <v>#VALUE!</v>
      </c>
      <c r="AB650" s="100"/>
      <c r="AC650" s="100" t="e">
        <f aca="false">HLOOKUP("POR Pin State",#REF!,MATCH($A650,#REF!,0),FALSE())</f>
        <v>#VALUE!</v>
      </c>
      <c r="AD650" s="186"/>
      <c r="AE650" s="187"/>
      <c r="AF650" s="187"/>
      <c r="AG650" s="187"/>
      <c r="AH650" s="188"/>
      <c r="AI650" s="188"/>
      <c r="AJ650" s="189"/>
      <c r="AK650" s="189"/>
      <c r="AL650" s="189"/>
      <c r="AM650" s="189"/>
      <c r="AN650" s="189"/>
      <c r="AO650" s="189"/>
      <c r="AP650" s="189"/>
      <c r="AQ650" s="194" t="s">
        <v>1509</v>
      </c>
      <c r="AR650" s="104"/>
      <c r="AS650" s="104"/>
      <c r="AT650" s="104"/>
      <c r="AU650" s="104"/>
      <c r="AV650" s="104"/>
      <c r="AW650" s="104"/>
      <c r="AX650" s="104"/>
      <c r="AY650" s="104"/>
      <c r="AZ650" s="104"/>
      <c r="BA650" s="104"/>
      <c r="BB650" s="162"/>
      <c r="BC650" s="104"/>
      <c r="BD650" s="214"/>
      <c r="BE650" s="213" t="s">
        <v>1510</v>
      </c>
      <c r="BF650" s="108" t="e">
        <f aca="false">VLOOKUP($A650,#REF!, 34, FALSE())</f>
        <v>#VALUE!</v>
      </c>
      <c r="BG650" s="108" t="e">
        <f aca="false">VLOOKUP($A650,#REF!, 22, FALSE())</f>
        <v>#VALUE!</v>
      </c>
      <c r="BH650" s="109"/>
    </row>
    <row r="651" s="193" customFormat="true" ht="12.75" hidden="false" customHeight="true" outlineLevel="0" collapsed="false">
      <c r="A651" s="133" t="s">
        <v>1511</v>
      </c>
      <c r="B651" s="86" t="e">
        <f aca="false">VLOOKUP($A651,#REF!, 34, FALSE())</f>
        <v>#VALUE!</v>
      </c>
      <c r="C651" s="87" t="str">
        <f aca="false">CONCATENATE("unused_",A651)</f>
        <v>unused_DDR_XM1_B0D1</v>
      </c>
      <c r="D651" s="88" t="e">
        <f aca="false">IF(LEN(VLOOKUP($A651,#REF!,8,FALSE())),LEFT(VLOOKUP($A651,#REF!,8,FALSE()),LEN(VLOOKUP($A651,#REF!,8,FALSE()))-2),"")</f>
        <v>#VALUE!</v>
      </c>
      <c r="E651" s="89" t="e">
        <f aca="false">IF(LEN(VLOOKUP($A651,#REF!,4,FALSE())),IF(INDEX(#REF!,MATCH($A651,#REF!,0),1),LEFT(VLOOKUP($A651,#REF!,4,FALSE()),LEN(VLOOKUP($A651,#REF!,4,FALSE()))-2),CONCATENATE(LEFT(VLOOKUP($A651,#REF!,4,FALSE()),LEN(VLOOKUP($A651,#REF!,4,FALSE()))-2),"*")),"")</f>
        <v>#VALUE!</v>
      </c>
      <c r="F651" s="90" t="e">
        <f aca="false">IF(LEN(VLOOKUP($A651,#REF!,5,FALSE())),IF(INDEX(#REF!,MATCH($A651,#REF!,0),2),LEFT(VLOOKUP($A651,#REF!,5,FALSE()),LEN(VLOOKUP($A651,#REF!,5,FALSE()))-2),CONCATENATE(LEFT(VLOOKUP($A651,#REF!,5,FALSE()),LEN(VLOOKUP($A651,#REF!,5,FALSE()))-2),"*")),"")</f>
        <v>#VALUE!</v>
      </c>
      <c r="G651" s="90" t="e">
        <f aca="false">IF(LEN(VLOOKUP($A651,#REF!,6,FALSE())),IF(INDEX(#REF!,MATCH($A651,#REF!,0),3),LEFT(VLOOKUP($A651,#REF!,6,FALSE()),LEN(VLOOKUP($A651,#REF!,6,FALSE()))-2),CONCATENATE(LEFT(VLOOKUP($A651,#REF!,6,FALSE()),LEN(VLOOKUP($A651,#REF!,6,FALSE()))-2),"*")),"")</f>
        <v>#VALUE!</v>
      </c>
      <c r="H651" s="91" t="e">
        <f aca="false">IF(LEN(VLOOKUP($A651,#REF!,7,FALSE())),IF(INDEX(#REF!,MATCH($A651,#REF!,0),4),LEFT(VLOOKUP($A651,#REF!,7,FALSE()),LEN(VLOOKUP($A651,#REF!,7,FALSE()))-2),CONCATENATE(LEFT(VLOOKUP($A651,#REF!,7,FALSE()),LEN(VLOOKUP($A651,#REF!,7,FALSE()))-2),"*")),"")</f>
        <v>#VALUE!</v>
      </c>
      <c r="I651" s="92" t="e">
        <f aca="false">IF(LEN(VLOOKUP($A651,#REF!,8,FALSE())),UPPER(RIGHT(VLOOKUP($A651,#REF!,8,FALSE()), 1)),"")</f>
        <v>#VALUE!</v>
      </c>
      <c r="J651" s="90" t="e">
        <f aca="false">IF(LEN(VLOOKUP($A651,#REF!,4,FALSE())),UPPER(RIGHT(VLOOKUP($A651,#REF!,4,FALSE()), 1)),"")</f>
        <v>#VALUE!</v>
      </c>
      <c r="K651" s="90" t="e">
        <f aca="false">IF(LEN(VLOOKUP($A651,#REF!,5,FALSE())),UPPER(RIGHT(VLOOKUP($A651,#REF!,5,FALSE()), 1)),"")</f>
        <v>#VALUE!</v>
      </c>
      <c r="L651" s="90" t="e">
        <f aca="false">IF(LEN(VLOOKUP($A651,#REF!,6,FALSE())),UPPER(RIGHT(VLOOKUP($A651,#REF!,6,FALSE()), 1)),"")</f>
        <v>#VALUE!</v>
      </c>
      <c r="M651" s="91" t="e">
        <f aca="false">IF(LEN(VLOOKUP($A651,#REF!,7,FALSE())),UPPER(RIGHT(VLOOKUP($A651,#REF!,7,FALSE()), 1)),"")</f>
        <v>#VALUE!</v>
      </c>
      <c r="N651" s="185"/>
      <c r="O651" s="185"/>
      <c r="P651" s="185"/>
      <c r="Q651" s="185"/>
      <c r="R651" s="185"/>
      <c r="S651" s="100" t="e">
        <f aca="false">HLOOKUP("Device Tree Pin Name",#REF!,MATCH($A651,#REF!,0),FALSE())</f>
        <v>#VALUE!</v>
      </c>
      <c r="T651" s="95" t="e">
        <f aca="false">HLOOKUP("power rail",#REF!,MATCH($A651,#REF!,0),FALSE())</f>
        <v>#VALUE!</v>
      </c>
      <c r="U651" s="96" t="e">
        <f aca="false">HLOOKUP("Wake Capable",#REF!,MATCH($A651,#REF!,0),FALSE())</f>
        <v>#VALUE!</v>
      </c>
      <c r="V651" s="96" t="e">
        <f aca="false">HLOOKUP("Strap",#REF!,MATCH($A651,#REF!,0),FALSE())</f>
        <v>#VALUE!</v>
      </c>
      <c r="W651" s="96"/>
      <c r="X651" s="96"/>
      <c r="Y651" s="96"/>
      <c r="Z651" s="95"/>
      <c r="AA651" s="95" t="e">
        <f aca="false">HLOOKUP("Pad type",#REF!,MATCH($A651,#REF!,0),FALSE())</f>
        <v>#VALUE!</v>
      </c>
      <c r="AB651" s="100"/>
      <c r="AC651" s="100" t="e">
        <f aca="false">HLOOKUP("POR Pin State",#REF!,MATCH($A651,#REF!,0),FALSE())</f>
        <v>#VALUE!</v>
      </c>
      <c r="AD651" s="186"/>
      <c r="AE651" s="187"/>
      <c r="AF651" s="187"/>
      <c r="AG651" s="187"/>
      <c r="AH651" s="188"/>
      <c r="AI651" s="188"/>
      <c r="AJ651" s="189"/>
      <c r="AK651" s="189"/>
      <c r="AL651" s="189"/>
      <c r="AM651" s="189"/>
      <c r="AN651" s="189"/>
      <c r="AO651" s="189"/>
      <c r="AP651" s="189"/>
      <c r="AQ651" s="194" t="s">
        <v>1512</v>
      </c>
      <c r="AR651" s="104"/>
      <c r="AS651" s="104"/>
      <c r="AT651" s="104"/>
      <c r="AU651" s="104"/>
      <c r="AV651" s="104"/>
      <c r="AW651" s="104"/>
      <c r="AX651" s="104"/>
      <c r="AY651" s="104"/>
      <c r="AZ651" s="104"/>
      <c r="BA651" s="104"/>
      <c r="BB651" s="162"/>
      <c r="BC651" s="104"/>
      <c r="BD651" s="214"/>
      <c r="BE651" s="213" t="s">
        <v>1513</v>
      </c>
      <c r="BF651" s="108" t="e">
        <f aca="false">VLOOKUP($A651,#REF!, 34, FALSE())</f>
        <v>#VALUE!</v>
      </c>
      <c r="BG651" s="108" t="e">
        <f aca="false">VLOOKUP($A651,#REF!, 22, FALSE())</f>
        <v>#VALUE!</v>
      </c>
      <c r="BH651" s="109"/>
    </row>
    <row r="652" s="193" customFormat="true" ht="12.75" hidden="false" customHeight="true" outlineLevel="0" collapsed="false">
      <c r="A652" s="133" t="s">
        <v>1514</v>
      </c>
      <c r="B652" s="86" t="e">
        <f aca="false">VLOOKUP($A652,#REF!, 34, FALSE())</f>
        <v>#VALUE!</v>
      </c>
      <c r="C652" s="87" t="str">
        <f aca="false">CONCATENATE("unused_",A652)</f>
        <v>unused_DDR_XM1_B0D2</v>
      </c>
      <c r="D652" s="88" t="e">
        <f aca="false">IF(LEN(VLOOKUP($A652,#REF!,8,FALSE())),LEFT(VLOOKUP($A652,#REF!,8,FALSE()),LEN(VLOOKUP($A652,#REF!,8,FALSE()))-2),"")</f>
        <v>#VALUE!</v>
      </c>
      <c r="E652" s="89" t="e">
        <f aca="false">IF(LEN(VLOOKUP($A652,#REF!,4,FALSE())),IF(INDEX(#REF!,MATCH($A652,#REF!,0),1),LEFT(VLOOKUP($A652,#REF!,4,FALSE()),LEN(VLOOKUP($A652,#REF!,4,FALSE()))-2),CONCATENATE(LEFT(VLOOKUP($A652,#REF!,4,FALSE()),LEN(VLOOKUP($A652,#REF!,4,FALSE()))-2),"*")),"")</f>
        <v>#VALUE!</v>
      </c>
      <c r="F652" s="90" t="e">
        <f aca="false">IF(LEN(VLOOKUP($A652,#REF!,5,FALSE())),IF(INDEX(#REF!,MATCH($A652,#REF!,0),2),LEFT(VLOOKUP($A652,#REF!,5,FALSE()),LEN(VLOOKUP($A652,#REF!,5,FALSE()))-2),CONCATENATE(LEFT(VLOOKUP($A652,#REF!,5,FALSE()),LEN(VLOOKUP($A652,#REF!,5,FALSE()))-2),"*")),"")</f>
        <v>#VALUE!</v>
      </c>
      <c r="G652" s="90" t="e">
        <f aca="false">IF(LEN(VLOOKUP($A652,#REF!,6,FALSE())),IF(INDEX(#REF!,MATCH($A652,#REF!,0),3),LEFT(VLOOKUP($A652,#REF!,6,FALSE()),LEN(VLOOKUP($A652,#REF!,6,FALSE()))-2),CONCATENATE(LEFT(VLOOKUP($A652,#REF!,6,FALSE()),LEN(VLOOKUP($A652,#REF!,6,FALSE()))-2),"*")),"")</f>
        <v>#VALUE!</v>
      </c>
      <c r="H652" s="91" t="e">
        <f aca="false">IF(LEN(VLOOKUP($A652,#REF!,7,FALSE())),IF(INDEX(#REF!,MATCH($A652,#REF!,0),4),LEFT(VLOOKUP($A652,#REF!,7,FALSE()),LEN(VLOOKUP($A652,#REF!,7,FALSE()))-2),CONCATENATE(LEFT(VLOOKUP($A652,#REF!,7,FALSE()),LEN(VLOOKUP($A652,#REF!,7,FALSE()))-2),"*")),"")</f>
        <v>#VALUE!</v>
      </c>
      <c r="I652" s="92" t="e">
        <f aca="false">IF(LEN(VLOOKUP($A652,#REF!,8,FALSE())),UPPER(RIGHT(VLOOKUP($A652,#REF!,8,FALSE()), 1)),"")</f>
        <v>#VALUE!</v>
      </c>
      <c r="J652" s="90" t="e">
        <f aca="false">IF(LEN(VLOOKUP($A652,#REF!,4,FALSE())),UPPER(RIGHT(VLOOKUP($A652,#REF!,4,FALSE()), 1)),"")</f>
        <v>#VALUE!</v>
      </c>
      <c r="K652" s="90" t="e">
        <f aca="false">IF(LEN(VLOOKUP($A652,#REF!,5,FALSE())),UPPER(RIGHT(VLOOKUP($A652,#REF!,5,FALSE()), 1)),"")</f>
        <v>#VALUE!</v>
      </c>
      <c r="L652" s="90" t="e">
        <f aca="false">IF(LEN(VLOOKUP($A652,#REF!,6,FALSE())),UPPER(RIGHT(VLOOKUP($A652,#REF!,6,FALSE()), 1)),"")</f>
        <v>#VALUE!</v>
      </c>
      <c r="M652" s="91" t="e">
        <f aca="false">IF(LEN(VLOOKUP($A652,#REF!,7,FALSE())),UPPER(RIGHT(VLOOKUP($A652,#REF!,7,FALSE()), 1)),"")</f>
        <v>#VALUE!</v>
      </c>
      <c r="N652" s="185"/>
      <c r="O652" s="185"/>
      <c r="P652" s="185"/>
      <c r="Q652" s="185"/>
      <c r="R652" s="185"/>
      <c r="S652" s="100" t="e">
        <f aca="false">HLOOKUP("Device Tree Pin Name",#REF!,MATCH($A652,#REF!,0),FALSE())</f>
        <v>#VALUE!</v>
      </c>
      <c r="T652" s="95" t="e">
        <f aca="false">HLOOKUP("power rail",#REF!,MATCH($A652,#REF!,0),FALSE())</f>
        <v>#VALUE!</v>
      </c>
      <c r="U652" s="96" t="e">
        <f aca="false">HLOOKUP("Wake Capable",#REF!,MATCH($A652,#REF!,0),FALSE())</f>
        <v>#VALUE!</v>
      </c>
      <c r="V652" s="96" t="e">
        <f aca="false">HLOOKUP("Strap",#REF!,MATCH($A652,#REF!,0),FALSE())</f>
        <v>#VALUE!</v>
      </c>
      <c r="W652" s="96"/>
      <c r="X652" s="96"/>
      <c r="Y652" s="96"/>
      <c r="Z652" s="95"/>
      <c r="AA652" s="95" t="e">
        <f aca="false">HLOOKUP("Pad type",#REF!,MATCH($A652,#REF!,0),FALSE())</f>
        <v>#VALUE!</v>
      </c>
      <c r="AB652" s="100"/>
      <c r="AC652" s="100" t="e">
        <f aca="false">HLOOKUP("POR Pin State",#REF!,MATCH($A652,#REF!,0),FALSE())</f>
        <v>#VALUE!</v>
      </c>
      <c r="AD652" s="186"/>
      <c r="AE652" s="187"/>
      <c r="AF652" s="187"/>
      <c r="AG652" s="187"/>
      <c r="AH652" s="188"/>
      <c r="AI652" s="188"/>
      <c r="AJ652" s="189"/>
      <c r="AK652" s="189"/>
      <c r="AL652" s="189"/>
      <c r="AM652" s="189"/>
      <c r="AN652" s="189"/>
      <c r="AO652" s="189"/>
      <c r="AP652" s="189"/>
      <c r="AQ652" s="194" t="s">
        <v>1515</v>
      </c>
      <c r="AR652" s="104"/>
      <c r="AS652" s="104"/>
      <c r="AT652" s="104"/>
      <c r="AU652" s="104"/>
      <c r="AV652" s="104"/>
      <c r="AW652" s="104"/>
      <c r="AX652" s="104"/>
      <c r="AY652" s="104"/>
      <c r="AZ652" s="104"/>
      <c r="BA652" s="104"/>
      <c r="BB652" s="162"/>
      <c r="BC652" s="104"/>
      <c r="BD652" s="214"/>
      <c r="BE652" s="213" t="s">
        <v>1516</v>
      </c>
      <c r="BF652" s="108" t="e">
        <f aca="false">VLOOKUP($A652,#REF!, 34, FALSE())</f>
        <v>#VALUE!</v>
      </c>
      <c r="BG652" s="108" t="e">
        <f aca="false">VLOOKUP($A652,#REF!, 22, FALSE())</f>
        <v>#VALUE!</v>
      </c>
      <c r="BH652" s="109"/>
    </row>
    <row r="653" s="193" customFormat="true" ht="12.75" hidden="false" customHeight="true" outlineLevel="0" collapsed="false">
      <c r="A653" s="133" t="s">
        <v>1517</v>
      </c>
      <c r="B653" s="86" t="e">
        <f aca="false">VLOOKUP($A653,#REF!, 34, FALSE())</f>
        <v>#VALUE!</v>
      </c>
      <c r="C653" s="87" t="str">
        <f aca="false">CONCATENATE("unused_",A653)</f>
        <v>unused_DDR_XM1_B0D3</v>
      </c>
      <c r="D653" s="88" t="e">
        <f aca="false">IF(LEN(VLOOKUP($A653,#REF!,8,FALSE())),LEFT(VLOOKUP($A653,#REF!,8,FALSE()),LEN(VLOOKUP($A653,#REF!,8,FALSE()))-2),"")</f>
        <v>#VALUE!</v>
      </c>
      <c r="E653" s="89" t="e">
        <f aca="false">IF(LEN(VLOOKUP($A653,#REF!,4,FALSE())),IF(INDEX(#REF!,MATCH($A653,#REF!,0),1),LEFT(VLOOKUP($A653,#REF!,4,FALSE()),LEN(VLOOKUP($A653,#REF!,4,FALSE()))-2),CONCATENATE(LEFT(VLOOKUP($A653,#REF!,4,FALSE()),LEN(VLOOKUP($A653,#REF!,4,FALSE()))-2),"*")),"")</f>
        <v>#VALUE!</v>
      </c>
      <c r="F653" s="90" t="e">
        <f aca="false">IF(LEN(VLOOKUP($A653,#REF!,5,FALSE())),IF(INDEX(#REF!,MATCH($A653,#REF!,0),2),LEFT(VLOOKUP($A653,#REF!,5,FALSE()),LEN(VLOOKUP($A653,#REF!,5,FALSE()))-2),CONCATENATE(LEFT(VLOOKUP($A653,#REF!,5,FALSE()),LEN(VLOOKUP($A653,#REF!,5,FALSE()))-2),"*")),"")</f>
        <v>#VALUE!</v>
      </c>
      <c r="G653" s="90" t="e">
        <f aca="false">IF(LEN(VLOOKUP($A653,#REF!,6,FALSE())),IF(INDEX(#REF!,MATCH($A653,#REF!,0),3),LEFT(VLOOKUP($A653,#REF!,6,FALSE()),LEN(VLOOKUP($A653,#REF!,6,FALSE()))-2),CONCATENATE(LEFT(VLOOKUP($A653,#REF!,6,FALSE()),LEN(VLOOKUP($A653,#REF!,6,FALSE()))-2),"*")),"")</f>
        <v>#VALUE!</v>
      </c>
      <c r="H653" s="91" t="e">
        <f aca="false">IF(LEN(VLOOKUP($A653,#REF!,7,FALSE())),IF(INDEX(#REF!,MATCH($A653,#REF!,0),4),LEFT(VLOOKUP($A653,#REF!,7,FALSE()),LEN(VLOOKUP($A653,#REF!,7,FALSE()))-2),CONCATENATE(LEFT(VLOOKUP($A653,#REF!,7,FALSE()),LEN(VLOOKUP($A653,#REF!,7,FALSE()))-2),"*")),"")</f>
        <v>#VALUE!</v>
      </c>
      <c r="I653" s="92" t="e">
        <f aca="false">IF(LEN(VLOOKUP($A653,#REF!,8,FALSE())),UPPER(RIGHT(VLOOKUP($A653,#REF!,8,FALSE()), 1)),"")</f>
        <v>#VALUE!</v>
      </c>
      <c r="J653" s="90" t="e">
        <f aca="false">IF(LEN(VLOOKUP($A653,#REF!,4,FALSE())),UPPER(RIGHT(VLOOKUP($A653,#REF!,4,FALSE()), 1)),"")</f>
        <v>#VALUE!</v>
      </c>
      <c r="K653" s="90" t="e">
        <f aca="false">IF(LEN(VLOOKUP($A653,#REF!,5,FALSE())),UPPER(RIGHT(VLOOKUP($A653,#REF!,5,FALSE()), 1)),"")</f>
        <v>#VALUE!</v>
      </c>
      <c r="L653" s="90" t="e">
        <f aca="false">IF(LEN(VLOOKUP($A653,#REF!,6,FALSE())),UPPER(RIGHT(VLOOKUP($A653,#REF!,6,FALSE()), 1)),"")</f>
        <v>#VALUE!</v>
      </c>
      <c r="M653" s="91" t="e">
        <f aca="false">IF(LEN(VLOOKUP($A653,#REF!,7,FALSE())),UPPER(RIGHT(VLOOKUP($A653,#REF!,7,FALSE()), 1)),"")</f>
        <v>#VALUE!</v>
      </c>
      <c r="N653" s="185"/>
      <c r="O653" s="185"/>
      <c r="P653" s="185"/>
      <c r="Q653" s="185"/>
      <c r="R653" s="185"/>
      <c r="S653" s="100" t="e">
        <f aca="false">HLOOKUP("Device Tree Pin Name",#REF!,MATCH($A653,#REF!,0),FALSE())</f>
        <v>#VALUE!</v>
      </c>
      <c r="T653" s="95" t="e">
        <f aca="false">HLOOKUP("power rail",#REF!,MATCH($A653,#REF!,0),FALSE())</f>
        <v>#VALUE!</v>
      </c>
      <c r="U653" s="96" t="e">
        <f aca="false">HLOOKUP("Wake Capable",#REF!,MATCH($A653,#REF!,0),FALSE())</f>
        <v>#VALUE!</v>
      </c>
      <c r="V653" s="96" t="e">
        <f aca="false">HLOOKUP("Strap",#REF!,MATCH($A653,#REF!,0),FALSE())</f>
        <v>#VALUE!</v>
      </c>
      <c r="W653" s="96"/>
      <c r="X653" s="96"/>
      <c r="Y653" s="96"/>
      <c r="Z653" s="95"/>
      <c r="AA653" s="95" t="e">
        <f aca="false">HLOOKUP("Pad type",#REF!,MATCH($A653,#REF!,0),FALSE())</f>
        <v>#VALUE!</v>
      </c>
      <c r="AB653" s="100"/>
      <c r="AC653" s="100" t="e">
        <f aca="false">HLOOKUP("POR Pin State",#REF!,MATCH($A653,#REF!,0),FALSE())</f>
        <v>#VALUE!</v>
      </c>
      <c r="AD653" s="186"/>
      <c r="AE653" s="187"/>
      <c r="AF653" s="187"/>
      <c r="AG653" s="187"/>
      <c r="AH653" s="188"/>
      <c r="AI653" s="188"/>
      <c r="AJ653" s="189"/>
      <c r="AK653" s="189"/>
      <c r="AL653" s="189"/>
      <c r="AM653" s="189"/>
      <c r="AN653" s="189"/>
      <c r="AO653" s="189"/>
      <c r="AP653" s="189"/>
      <c r="AQ653" s="194" t="s">
        <v>1518</v>
      </c>
      <c r="AR653" s="104"/>
      <c r="AS653" s="104"/>
      <c r="AT653" s="104"/>
      <c r="AU653" s="104"/>
      <c r="AV653" s="104"/>
      <c r="AW653" s="104"/>
      <c r="AX653" s="104"/>
      <c r="AY653" s="104"/>
      <c r="AZ653" s="104"/>
      <c r="BA653" s="104"/>
      <c r="BB653" s="162"/>
      <c r="BC653" s="104"/>
      <c r="BD653" s="214"/>
      <c r="BE653" s="213" t="s">
        <v>1519</v>
      </c>
      <c r="BF653" s="108" t="e">
        <f aca="false">VLOOKUP($A653,#REF!, 34, FALSE())</f>
        <v>#VALUE!</v>
      </c>
      <c r="BG653" s="108" t="e">
        <f aca="false">VLOOKUP($A653,#REF!, 22, FALSE())</f>
        <v>#VALUE!</v>
      </c>
      <c r="BH653" s="109"/>
    </row>
    <row r="654" s="193" customFormat="true" ht="12.75" hidden="false" customHeight="true" outlineLevel="0" collapsed="false">
      <c r="A654" s="1" t="s">
        <v>1520</v>
      </c>
      <c r="B654" s="86" t="e">
        <f aca="false">VLOOKUP($A654,#REF!, 34, FALSE())</f>
        <v>#VALUE!</v>
      </c>
      <c r="C654" s="87" t="str">
        <f aca="false">CONCATENATE("unused_",A654)</f>
        <v>unused_DDR_XM1_B0D4</v>
      </c>
      <c r="D654" s="88" t="e">
        <f aca="false">IF(LEN(VLOOKUP($A654,#REF!,8,FALSE())),LEFT(VLOOKUP($A654,#REF!,8,FALSE()),LEN(VLOOKUP($A654,#REF!,8,FALSE()))-2),"")</f>
        <v>#VALUE!</v>
      </c>
      <c r="E654" s="89" t="e">
        <f aca="false">IF(LEN(VLOOKUP($A654,#REF!,4,FALSE())),IF(INDEX(#REF!,MATCH($A654,#REF!,0),1),LEFT(VLOOKUP($A654,#REF!,4,FALSE()),LEN(VLOOKUP($A654,#REF!,4,FALSE()))-2),CONCATENATE(LEFT(VLOOKUP($A654,#REF!,4,FALSE()),LEN(VLOOKUP($A654,#REF!,4,FALSE()))-2),"*")),"")</f>
        <v>#VALUE!</v>
      </c>
      <c r="F654" s="90" t="e">
        <f aca="false">IF(LEN(VLOOKUP($A654,#REF!,5,FALSE())),IF(INDEX(#REF!,MATCH($A654,#REF!,0),2),LEFT(VLOOKUP($A654,#REF!,5,FALSE()),LEN(VLOOKUP($A654,#REF!,5,FALSE()))-2),CONCATENATE(LEFT(VLOOKUP($A654,#REF!,5,FALSE()),LEN(VLOOKUP($A654,#REF!,5,FALSE()))-2),"*")),"")</f>
        <v>#VALUE!</v>
      </c>
      <c r="G654" s="90" t="e">
        <f aca="false">IF(LEN(VLOOKUP($A654,#REF!,6,FALSE())),IF(INDEX(#REF!,MATCH($A654,#REF!,0),3),LEFT(VLOOKUP($A654,#REF!,6,FALSE()),LEN(VLOOKUP($A654,#REF!,6,FALSE()))-2),CONCATENATE(LEFT(VLOOKUP($A654,#REF!,6,FALSE()),LEN(VLOOKUP($A654,#REF!,6,FALSE()))-2),"*")),"")</f>
        <v>#VALUE!</v>
      </c>
      <c r="H654" s="91" t="e">
        <f aca="false">IF(LEN(VLOOKUP($A654,#REF!,7,FALSE())),IF(INDEX(#REF!,MATCH($A654,#REF!,0),4),LEFT(VLOOKUP($A654,#REF!,7,FALSE()),LEN(VLOOKUP($A654,#REF!,7,FALSE()))-2),CONCATENATE(LEFT(VLOOKUP($A654,#REF!,7,FALSE()),LEN(VLOOKUP($A654,#REF!,7,FALSE()))-2),"*")),"")</f>
        <v>#VALUE!</v>
      </c>
      <c r="I654" s="92" t="e">
        <f aca="false">IF(LEN(VLOOKUP($A654,#REF!,8,FALSE())),UPPER(RIGHT(VLOOKUP($A654,#REF!,8,FALSE()), 1)),"")</f>
        <v>#VALUE!</v>
      </c>
      <c r="J654" s="90" t="e">
        <f aca="false">IF(LEN(VLOOKUP($A654,#REF!,4,FALSE())),UPPER(RIGHT(VLOOKUP($A654,#REF!,4,FALSE()), 1)),"")</f>
        <v>#VALUE!</v>
      </c>
      <c r="K654" s="90" t="e">
        <f aca="false">IF(LEN(VLOOKUP($A654,#REF!,5,FALSE())),UPPER(RIGHT(VLOOKUP($A654,#REF!,5,FALSE()), 1)),"")</f>
        <v>#VALUE!</v>
      </c>
      <c r="L654" s="90" t="e">
        <f aca="false">IF(LEN(VLOOKUP($A654,#REF!,6,FALSE())),UPPER(RIGHT(VLOOKUP($A654,#REF!,6,FALSE()), 1)),"")</f>
        <v>#VALUE!</v>
      </c>
      <c r="M654" s="91" t="e">
        <f aca="false">IF(LEN(VLOOKUP($A654,#REF!,7,FALSE())),UPPER(RIGHT(VLOOKUP($A654,#REF!,7,FALSE()), 1)),"")</f>
        <v>#VALUE!</v>
      </c>
      <c r="N654" s="185"/>
      <c r="O654" s="185"/>
      <c r="P654" s="185"/>
      <c r="Q654" s="185"/>
      <c r="R654" s="185"/>
      <c r="S654" s="100" t="e">
        <f aca="false">HLOOKUP("Device Tree Pin Name",#REF!,MATCH($A654,#REF!,0),FALSE())</f>
        <v>#VALUE!</v>
      </c>
      <c r="T654" s="95" t="e">
        <f aca="false">HLOOKUP("power rail",#REF!,MATCH($A654,#REF!,0),FALSE())</f>
        <v>#VALUE!</v>
      </c>
      <c r="U654" s="96" t="e">
        <f aca="false">HLOOKUP("Wake Capable",#REF!,MATCH($A654,#REF!,0),FALSE())</f>
        <v>#VALUE!</v>
      </c>
      <c r="V654" s="96" t="e">
        <f aca="false">HLOOKUP("Strap",#REF!,MATCH($A654,#REF!,0),FALSE())</f>
        <v>#VALUE!</v>
      </c>
      <c r="W654" s="96"/>
      <c r="X654" s="96"/>
      <c r="Y654" s="96"/>
      <c r="Z654" s="95"/>
      <c r="AA654" s="95" t="e">
        <f aca="false">HLOOKUP("Pad type",#REF!,MATCH($A654,#REF!,0),FALSE())</f>
        <v>#VALUE!</v>
      </c>
      <c r="AB654" s="100"/>
      <c r="AC654" s="100" t="e">
        <f aca="false">HLOOKUP("POR Pin State",#REF!,MATCH($A654,#REF!,0),FALSE())</f>
        <v>#VALUE!</v>
      </c>
      <c r="AD654" s="186"/>
      <c r="AE654" s="187"/>
      <c r="AF654" s="187"/>
      <c r="AG654" s="187"/>
      <c r="AH654" s="188"/>
      <c r="AI654" s="188"/>
      <c r="AJ654" s="189"/>
      <c r="AK654" s="189"/>
      <c r="AL654" s="189"/>
      <c r="AM654" s="189"/>
      <c r="AN654" s="189"/>
      <c r="AO654" s="189"/>
      <c r="AP654" s="189"/>
      <c r="AQ654" s="194" t="s">
        <v>1521</v>
      </c>
      <c r="AR654" s="104"/>
      <c r="AS654" s="104"/>
      <c r="AT654" s="104"/>
      <c r="AU654" s="104"/>
      <c r="AV654" s="104"/>
      <c r="AW654" s="104"/>
      <c r="AX654" s="104"/>
      <c r="AY654" s="104"/>
      <c r="AZ654" s="104"/>
      <c r="BA654" s="104"/>
      <c r="BB654" s="162"/>
      <c r="BC654" s="104"/>
      <c r="BD654" s="214"/>
      <c r="BE654" s="213" t="s">
        <v>1522</v>
      </c>
      <c r="BF654" s="108" t="e">
        <f aca="false">VLOOKUP($A654,#REF!, 34, FALSE())</f>
        <v>#VALUE!</v>
      </c>
      <c r="BG654" s="108" t="e">
        <f aca="false">VLOOKUP($A654,#REF!, 22, FALSE())</f>
        <v>#VALUE!</v>
      </c>
      <c r="BH654" s="109"/>
    </row>
    <row r="655" s="193" customFormat="true" ht="12.75" hidden="false" customHeight="true" outlineLevel="0" collapsed="false">
      <c r="A655" s="1" t="s">
        <v>1523</v>
      </c>
      <c r="B655" s="86" t="e">
        <f aca="false">VLOOKUP($A655,#REF!, 34, FALSE())</f>
        <v>#VALUE!</v>
      </c>
      <c r="C655" s="87" t="str">
        <f aca="false">CONCATENATE("unused_",A655)</f>
        <v>unused_DDR_XM1_B0D5</v>
      </c>
      <c r="D655" s="88" t="e">
        <f aca="false">IF(LEN(VLOOKUP($A655,#REF!,8,FALSE())),LEFT(VLOOKUP($A655,#REF!,8,FALSE()),LEN(VLOOKUP($A655,#REF!,8,FALSE()))-2),"")</f>
        <v>#VALUE!</v>
      </c>
      <c r="E655" s="89" t="e">
        <f aca="false">IF(LEN(VLOOKUP($A655,#REF!,4,FALSE())),IF(INDEX(#REF!,MATCH($A655,#REF!,0),1),LEFT(VLOOKUP($A655,#REF!,4,FALSE()),LEN(VLOOKUP($A655,#REF!,4,FALSE()))-2),CONCATENATE(LEFT(VLOOKUP($A655,#REF!,4,FALSE()),LEN(VLOOKUP($A655,#REF!,4,FALSE()))-2),"*")),"")</f>
        <v>#VALUE!</v>
      </c>
      <c r="F655" s="90" t="e">
        <f aca="false">IF(LEN(VLOOKUP($A655,#REF!,5,FALSE())),IF(INDEX(#REF!,MATCH($A655,#REF!,0),2),LEFT(VLOOKUP($A655,#REF!,5,FALSE()),LEN(VLOOKUP($A655,#REF!,5,FALSE()))-2),CONCATENATE(LEFT(VLOOKUP($A655,#REF!,5,FALSE()),LEN(VLOOKUP($A655,#REF!,5,FALSE()))-2),"*")),"")</f>
        <v>#VALUE!</v>
      </c>
      <c r="G655" s="90" t="e">
        <f aca="false">IF(LEN(VLOOKUP($A655,#REF!,6,FALSE())),IF(INDEX(#REF!,MATCH($A655,#REF!,0),3),LEFT(VLOOKUP($A655,#REF!,6,FALSE()),LEN(VLOOKUP($A655,#REF!,6,FALSE()))-2),CONCATENATE(LEFT(VLOOKUP($A655,#REF!,6,FALSE()),LEN(VLOOKUP($A655,#REF!,6,FALSE()))-2),"*")),"")</f>
        <v>#VALUE!</v>
      </c>
      <c r="H655" s="91" t="e">
        <f aca="false">IF(LEN(VLOOKUP($A655,#REF!,7,FALSE())),IF(INDEX(#REF!,MATCH($A655,#REF!,0),4),LEFT(VLOOKUP($A655,#REF!,7,FALSE()),LEN(VLOOKUP($A655,#REF!,7,FALSE()))-2),CONCATENATE(LEFT(VLOOKUP($A655,#REF!,7,FALSE()),LEN(VLOOKUP($A655,#REF!,7,FALSE()))-2),"*")),"")</f>
        <v>#VALUE!</v>
      </c>
      <c r="I655" s="92" t="e">
        <f aca="false">IF(LEN(VLOOKUP($A655,#REF!,8,FALSE())),UPPER(RIGHT(VLOOKUP($A655,#REF!,8,FALSE()), 1)),"")</f>
        <v>#VALUE!</v>
      </c>
      <c r="J655" s="90" t="e">
        <f aca="false">IF(LEN(VLOOKUP($A655,#REF!,4,FALSE())),UPPER(RIGHT(VLOOKUP($A655,#REF!,4,FALSE()), 1)),"")</f>
        <v>#VALUE!</v>
      </c>
      <c r="K655" s="90" t="e">
        <f aca="false">IF(LEN(VLOOKUP($A655,#REF!,5,FALSE())),UPPER(RIGHT(VLOOKUP($A655,#REF!,5,FALSE()), 1)),"")</f>
        <v>#VALUE!</v>
      </c>
      <c r="L655" s="90" t="e">
        <f aca="false">IF(LEN(VLOOKUP($A655,#REF!,6,FALSE())),UPPER(RIGHT(VLOOKUP($A655,#REF!,6,FALSE()), 1)),"")</f>
        <v>#VALUE!</v>
      </c>
      <c r="M655" s="91" t="e">
        <f aca="false">IF(LEN(VLOOKUP($A655,#REF!,7,FALSE())),UPPER(RIGHT(VLOOKUP($A655,#REF!,7,FALSE()), 1)),"")</f>
        <v>#VALUE!</v>
      </c>
      <c r="N655" s="185"/>
      <c r="O655" s="185"/>
      <c r="P655" s="185"/>
      <c r="Q655" s="185"/>
      <c r="R655" s="185"/>
      <c r="S655" s="100" t="e">
        <f aca="false">HLOOKUP("Device Tree Pin Name",#REF!,MATCH($A655,#REF!,0),FALSE())</f>
        <v>#VALUE!</v>
      </c>
      <c r="T655" s="95" t="e">
        <f aca="false">HLOOKUP("power rail",#REF!,MATCH($A655,#REF!,0),FALSE())</f>
        <v>#VALUE!</v>
      </c>
      <c r="U655" s="96" t="e">
        <f aca="false">HLOOKUP("Wake Capable",#REF!,MATCH($A655,#REF!,0),FALSE())</f>
        <v>#VALUE!</v>
      </c>
      <c r="V655" s="96" t="e">
        <f aca="false">HLOOKUP("Strap",#REF!,MATCH($A655,#REF!,0),FALSE())</f>
        <v>#VALUE!</v>
      </c>
      <c r="W655" s="96"/>
      <c r="X655" s="96"/>
      <c r="Y655" s="96"/>
      <c r="Z655" s="95"/>
      <c r="AA655" s="95" t="e">
        <f aca="false">HLOOKUP("Pad type",#REF!,MATCH($A655,#REF!,0),FALSE())</f>
        <v>#VALUE!</v>
      </c>
      <c r="AB655" s="100"/>
      <c r="AC655" s="100" t="e">
        <f aca="false">HLOOKUP("POR Pin State",#REF!,MATCH($A655,#REF!,0),FALSE())</f>
        <v>#VALUE!</v>
      </c>
      <c r="AD655" s="186"/>
      <c r="AE655" s="187"/>
      <c r="AF655" s="187"/>
      <c r="AG655" s="187"/>
      <c r="AH655" s="188"/>
      <c r="AI655" s="188"/>
      <c r="AJ655" s="189"/>
      <c r="AK655" s="189"/>
      <c r="AL655" s="189"/>
      <c r="AM655" s="189"/>
      <c r="AN655" s="189"/>
      <c r="AO655" s="189"/>
      <c r="AP655" s="189"/>
      <c r="AQ655" s="194" t="s">
        <v>1524</v>
      </c>
      <c r="AR655" s="104"/>
      <c r="AS655" s="104"/>
      <c r="AT655" s="104"/>
      <c r="AU655" s="104"/>
      <c r="AV655" s="104"/>
      <c r="AW655" s="104"/>
      <c r="AX655" s="104"/>
      <c r="AY655" s="104"/>
      <c r="AZ655" s="104"/>
      <c r="BA655" s="104"/>
      <c r="BB655" s="162"/>
      <c r="BC655" s="104"/>
      <c r="BD655" s="214"/>
      <c r="BE655" s="213" t="s">
        <v>1525</v>
      </c>
      <c r="BF655" s="108" t="e">
        <f aca="false">VLOOKUP($A655,#REF!, 34, FALSE())</f>
        <v>#VALUE!</v>
      </c>
      <c r="BG655" s="108" t="e">
        <f aca="false">VLOOKUP($A655,#REF!, 22, FALSE())</f>
        <v>#VALUE!</v>
      </c>
      <c r="BH655" s="109"/>
    </row>
    <row r="656" s="193" customFormat="true" ht="12.75" hidden="false" customHeight="true" outlineLevel="0" collapsed="false">
      <c r="A656" s="133" t="s">
        <v>1526</v>
      </c>
      <c r="B656" s="86" t="e">
        <f aca="false">VLOOKUP($A656,#REF!, 34, FALSE())</f>
        <v>#VALUE!</v>
      </c>
      <c r="C656" s="87" t="str">
        <f aca="false">CONCATENATE("unused_",A656)</f>
        <v>unused_DDR_XM1_B0D6</v>
      </c>
      <c r="D656" s="88" t="e">
        <f aca="false">IF(LEN(VLOOKUP($A656,#REF!,8,FALSE())),LEFT(VLOOKUP($A656,#REF!,8,FALSE()),LEN(VLOOKUP($A656,#REF!,8,FALSE()))-2),"")</f>
        <v>#VALUE!</v>
      </c>
      <c r="E656" s="89" t="e">
        <f aca="false">IF(LEN(VLOOKUP($A656,#REF!,4,FALSE())),IF(INDEX(#REF!,MATCH($A656,#REF!,0),1),LEFT(VLOOKUP($A656,#REF!,4,FALSE()),LEN(VLOOKUP($A656,#REF!,4,FALSE()))-2),CONCATENATE(LEFT(VLOOKUP($A656,#REF!,4,FALSE()),LEN(VLOOKUP($A656,#REF!,4,FALSE()))-2),"*")),"")</f>
        <v>#VALUE!</v>
      </c>
      <c r="F656" s="90" t="e">
        <f aca="false">IF(LEN(VLOOKUP($A656,#REF!,5,FALSE())),IF(INDEX(#REF!,MATCH($A656,#REF!,0),2),LEFT(VLOOKUP($A656,#REF!,5,FALSE()),LEN(VLOOKUP($A656,#REF!,5,FALSE()))-2),CONCATENATE(LEFT(VLOOKUP($A656,#REF!,5,FALSE()),LEN(VLOOKUP($A656,#REF!,5,FALSE()))-2),"*")),"")</f>
        <v>#VALUE!</v>
      </c>
      <c r="G656" s="90" t="e">
        <f aca="false">IF(LEN(VLOOKUP($A656,#REF!,6,FALSE())),IF(INDEX(#REF!,MATCH($A656,#REF!,0),3),LEFT(VLOOKUP($A656,#REF!,6,FALSE()),LEN(VLOOKUP($A656,#REF!,6,FALSE()))-2),CONCATENATE(LEFT(VLOOKUP($A656,#REF!,6,FALSE()),LEN(VLOOKUP($A656,#REF!,6,FALSE()))-2),"*")),"")</f>
        <v>#VALUE!</v>
      </c>
      <c r="H656" s="91" t="e">
        <f aca="false">IF(LEN(VLOOKUP($A656,#REF!,7,FALSE())),IF(INDEX(#REF!,MATCH($A656,#REF!,0),4),LEFT(VLOOKUP($A656,#REF!,7,FALSE()),LEN(VLOOKUP($A656,#REF!,7,FALSE()))-2),CONCATENATE(LEFT(VLOOKUP($A656,#REF!,7,FALSE()),LEN(VLOOKUP($A656,#REF!,7,FALSE()))-2),"*")),"")</f>
        <v>#VALUE!</v>
      </c>
      <c r="I656" s="92" t="e">
        <f aca="false">IF(LEN(VLOOKUP($A656,#REF!,8,FALSE())),UPPER(RIGHT(VLOOKUP($A656,#REF!,8,FALSE()), 1)),"")</f>
        <v>#VALUE!</v>
      </c>
      <c r="J656" s="90" t="e">
        <f aca="false">IF(LEN(VLOOKUP($A656,#REF!,4,FALSE())),UPPER(RIGHT(VLOOKUP($A656,#REF!,4,FALSE()), 1)),"")</f>
        <v>#VALUE!</v>
      </c>
      <c r="K656" s="90" t="e">
        <f aca="false">IF(LEN(VLOOKUP($A656,#REF!,5,FALSE())),UPPER(RIGHT(VLOOKUP($A656,#REF!,5,FALSE()), 1)),"")</f>
        <v>#VALUE!</v>
      </c>
      <c r="L656" s="90" t="e">
        <f aca="false">IF(LEN(VLOOKUP($A656,#REF!,6,FALSE())),UPPER(RIGHT(VLOOKUP($A656,#REF!,6,FALSE()), 1)),"")</f>
        <v>#VALUE!</v>
      </c>
      <c r="M656" s="91" t="e">
        <f aca="false">IF(LEN(VLOOKUP($A656,#REF!,7,FALSE())),UPPER(RIGHT(VLOOKUP($A656,#REF!,7,FALSE()), 1)),"")</f>
        <v>#VALUE!</v>
      </c>
      <c r="N656" s="185"/>
      <c r="O656" s="185"/>
      <c r="P656" s="185"/>
      <c r="Q656" s="185"/>
      <c r="R656" s="185"/>
      <c r="S656" s="100" t="e">
        <f aca="false">HLOOKUP("Device Tree Pin Name",#REF!,MATCH($A656,#REF!,0),FALSE())</f>
        <v>#VALUE!</v>
      </c>
      <c r="T656" s="95" t="e">
        <f aca="false">HLOOKUP("power rail",#REF!,MATCH($A656,#REF!,0),FALSE())</f>
        <v>#VALUE!</v>
      </c>
      <c r="U656" s="96" t="e">
        <f aca="false">HLOOKUP("Wake Capable",#REF!,MATCH($A656,#REF!,0),FALSE())</f>
        <v>#VALUE!</v>
      </c>
      <c r="V656" s="96" t="e">
        <f aca="false">HLOOKUP("Strap",#REF!,MATCH($A656,#REF!,0),FALSE())</f>
        <v>#VALUE!</v>
      </c>
      <c r="W656" s="96"/>
      <c r="X656" s="96"/>
      <c r="Y656" s="96"/>
      <c r="Z656" s="95"/>
      <c r="AA656" s="95" t="e">
        <f aca="false">HLOOKUP("Pad type",#REF!,MATCH($A656,#REF!,0),FALSE())</f>
        <v>#VALUE!</v>
      </c>
      <c r="AB656" s="100"/>
      <c r="AC656" s="100" t="e">
        <f aca="false">HLOOKUP("POR Pin State",#REF!,MATCH($A656,#REF!,0),FALSE())</f>
        <v>#VALUE!</v>
      </c>
      <c r="AD656" s="186"/>
      <c r="AE656" s="187"/>
      <c r="AF656" s="187"/>
      <c r="AG656" s="187"/>
      <c r="AH656" s="188"/>
      <c r="AI656" s="188"/>
      <c r="AJ656" s="189"/>
      <c r="AK656" s="189"/>
      <c r="AL656" s="189"/>
      <c r="AM656" s="189"/>
      <c r="AN656" s="189"/>
      <c r="AO656" s="189"/>
      <c r="AP656" s="189"/>
      <c r="AQ656" s="194" t="s">
        <v>1527</v>
      </c>
      <c r="AR656" s="104"/>
      <c r="AS656" s="104"/>
      <c r="AT656" s="104"/>
      <c r="AU656" s="104"/>
      <c r="AV656" s="104"/>
      <c r="AW656" s="104"/>
      <c r="AX656" s="104"/>
      <c r="AY656" s="104"/>
      <c r="AZ656" s="104"/>
      <c r="BA656" s="104"/>
      <c r="BB656" s="162"/>
      <c r="BC656" s="104"/>
      <c r="BD656" s="214"/>
      <c r="BE656" s="213" t="s">
        <v>1528</v>
      </c>
      <c r="BF656" s="108" t="e">
        <f aca="false">VLOOKUP($A656,#REF!, 34, FALSE())</f>
        <v>#VALUE!</v>
      </c>
      <c r="BG656" s="108" t="e">
        <f aca="false">VLOOKUP($A656,#REF!, 22, FALSE())</f>
        <v>#VALUE!</v>
      </c>
      <c r="BH656" s="109"/>
    </row>
    <row r="657" s="193" customFormat="true" ht="12.75" hidden="false" customHeight="true" outlineLevel="0" collapsed="false">
      <c r="A657" s="133" t="s">
        <v>1529</v>
      </c>
      <c r="B657" s="86" t="e">
        <f aca="false">VLOOKUP($A657,#REF!, 34, FALSE())</f>
        <v>#VALUE!</v>
      </c>
      <c r="C657" s="87" t="str">
        <f aca="false">CONCATENATE("unused_",A657)</f>
        <v>unused_DDR_XM1_B0D7</v>
      </c>
      <c r="D657" s="88" t="e">
        <f aca="false">IF(LEN(VLOOKUP($A657,#REF!,8,FALSE())),LEFT(VLOOKUP($A657,#REF!,8,FALSE()),LEN(VLOOKUP($A657,#REF!,8,FALSE()))-2),"")</f>
        <v>#VALUE!</v>
      </c>
      <c r="E657" s="89" t="e">
        <f aca="false">IF(LEN(VLOOKUP($A657,#REF!,4,FALSE())),IF(INDEX(#REF!,MATCH($A657,#REF!,0),1),LEFT(VLOOKUP($A657,#REF!,4,FALSE()),LEN(VLOOKUP($A657,#REF!,4,FALSE()))-2),CONCATENATE(LEFT(VLOOKUP($A657,#REF!,4,FALSE()),LEN(VLOOKUP($A657,#REF!,4,FALSE()))-2),"*")),"")</f>
        <v>#VALUE!</v>
      </c>
      <c r="F657" s="90" t="e">
        <f aca="false">IF(LEN(VLOOKUP($A657,#REF!,5,FALSE())),IF(INDEX(#REF!,MATCH($A657,#REF!,0),2),LEFT(VLOOKUP($A657,#REF!,5,FALSE()),LEN(VLOOKUP($A657,#REF!,5,FALSE()))-2),CONCATENATE(LEFT(VLOOKUP($A657,#REF!,5,FALSE()),LEN(VLOOKUP($A657,#REF!,5,FALSE()))-2),"*")),"")</f>
        <v>#VALUE!</v>
      </c>
      <c r="G657" s="90" t="e">
        <f aca="false">IF(LEN(VLOOKUP($A657,#REF!,6,FALSE())),IF(INDEX(#REF!,MATCH($A657,#REF!,0),3),LEFT(VLOOKUP($A657,#REF!,6,FALSE()),LEN(VLOOKUP($A657,#REF!,6,FALSE()))-2),CONCATENATE(LEFT(VLOOKUP($A657,#REF!,6,FALSE()),LEN(VLOOKUP($A657,#REF!,6,FALSE()))-2),"*")),"")</f>
        <v>#VALUE!</v>
      </c>
      <c r="H657" s="91" t="e">
        <f aca="false">IF(LEN(VLOOKUP($A657,#REF!,7,FALSE())),IF(INDEX(#REF!,MATCH($A657,#REF!,0),4),LEFT(VLOOKUP($A657,#REF!,7,FALSE()),LEN(VLOOKUP($A657,#REF!,7,FALSE()))-2),CONCATENATE(LEFT(VLOOKUP($A657,#REF!,7,FALSE()),LEN(VLOOKUP($A657,#REF!,7,FALSE()))-2),"*")),"")</f>
        <v>#VALUE!</v>
      </c>
      <c r="I657" s="92" t="e">
        <f aca="false">IF(LEN(VLOOKUP($A657,#REF!,8,FALSE())),UPPER(RIGHT(VLOOKUP($A657,#REF!,8,FALSE()), 1)),"")</f>
        <v>#VALUE!</v>
      </c>
      <c r="J657" s="90" t="e">
        <f aca="false">IF(LEN(VLOOKUP($A657,#REF!,4,FALSE())),UPPER(RIGHT(VLOOKUP($A657,#REF!,4,FALSE()), 1)),"")</f>
        <v>#VALUE!</v>
      </c>
      <c r="K657" s="90" t="e">
        <f aca="false">IF(LEN(VLOOKUP($A657,#REF!,5,FALSE())),UPPER(RIGHT(VLOOKUP($A657,#REF!,5,FALSE()), 1)),"")</f>
        <v>#VALUE!</v>
      </c>
      <c r="L657" s="90" t="e">
        <f aca="false">IF(LEN(VLOOKUP($A657,#REF!,6,FALSE())),UPPER(RIGHT(VLOOKUP($A657,#REF!,6,FALSE()), 1)),"")</f>
        <v>#VALUE!</v>
      </c>
      <c r="M657" s="91" t="e">
        <f aca="false">IF(LEN(VLOOKUP($A657,#REF!,7,FALSE())),UPPER(RIGHT(VLOOKUP($A657,#REF!,7,FALSE()), 1)),"")</f>
        <v>#VALUE!</v>
      </c>
      <c r="N657" s="185"/>
      <c r="O657" s="185"/>
      <c r="P657" s="185"/>
      <c r="Q657" s="185"/>
      <c r="R657" s="185"/>
      <c r="S657" s="100" t="e">
        <f aca="false">HLOOKUP("Device Tree Pin Name",#REF!,MATCH($A657,#REF!,0),FALSE())</f>
        <v>#VALUE!</v>
      </c>
      <c r="T657" s="95" t="e">
        <f aca="false">HLOOKUP("power rail",#REF!,MATCH($A657,#REF!,0),FALSE())</f>
        <v>#VALUE!</v>
      </c>
      <c r="U657" s="96" t="e">
        <f aca="false">HLOOKUP("Wake Capable",#REF!,MATCH($A657,#REF!,0),FALSE())</f>
        <v>#VALUE!</v>
      </c>
      <c r="V657" s="96" t="e">
        <f aca="false">HLOOKUP("Strap",#REF!,MATCH($A657,#REF!,0),FALSE())</f>
        <v>#VALUE!</v>
      </c>
      <c r="W657" s="96"/>
      <c r="X657" s="96"/>
      <c r="Y657" s="96"/>
      <c r="Z657" s="95"/>
      <c r="AA657" s="95" t="e">
        <f aca="false">HLOOKUP("Pad type",#REF!,MATCH($A657,#REF!,0),FALSE())</f>
        <v>#VALUE!</v>
      </c>
      <c r="AB657" s="100"/>
      <c r="AC657" s="100" t="e">
        <f aca="false">HLOOKUP("POR Pin State",#REF!,MATCH($A657,#REF!,0),FALSE())</f>
        <v>#VALUE!</v>
      </c>
      <c r="AD657" s="186"/>
      <c r="AE657" s="187"/>
      <c r="AF657" s="187"/>
      <c r="AG657" s="187"/>
      <c r="AH657" s="188"/>
      <c r="AI657" s="188"/>
      <c r="AJ657" s="189"/>
      <c r="AK657" s="189"/>
      <c r="AL657" s="189"/>
      <c r="AM657" s="189"/>
      <c r="AN657" s="189"/>
      <c r="AO657" s="189"/>
      <c r="AP657" s="189"/>
      <c r="AQ657" s="194" t="s">
        <v>1530</v>
      </c>
      <c r="AR657" s="104"/>
      <c r="AS657" s="104"/>
      <c r="AT657" s="104"/>
      <c r="AU657" s="104"/>
      <c r="AV657" s="104"/>
      <c r="AW657" s="104"/>
      <c r="AX657" s="104"/>
      <c r="AY657" s="104"/>
      <c r="AZ657" s="104"/>
      <c r="BA657" s="104"/>
      <c r="BB657" s="162"/>
      <c r="BC657" s="104"/>
      <c r="BD657" s="214"/>
      <c r="BE657" s="213" t="s">
        <v>1531</v>
      </c>
      <c r="BF657" s="108" t="e">
        <f aca="false">VLOOKUP($A657,#REF!, 34, FALSE())</f>
        <v>#VALUE!</v>
      </c>
      <c r="BG657" s="108" t="e">
        <f aca="false">VLOOKUP($A657,#REF!, 22, FALSE())</f>
        <v>#VALUE!</v>
      </c>
      <c r="BH657" s="109"/>
    </row>
    <row r="658" s="193" customFormat="true" ht="12.75" hidden="false" customHeight="true" outlineLevel="0" collapsed="false">
      <c r="A658" s="133" t="s">
        <v>1532</v>
      </c>
      <c r="B658" s="86" t="e">
        <f aca="false">VLOOKUP($A658,#REF!, 34, FALSE())</f>
        <v>#VALUE!</v>
      </c>
      <c r="C658" s="87" t="str">
        <f aca="false">CONCATENATE("unused_",A658)</f>
        <v>unused_DDR_XM1_B0DMI</v>
      </c>
      <c r="D658" s="88" t="e">
        <f aca="false">IF(LEN(VLOOKUP($A658,#REF!,8,FALSE())),LEFT(VLOOKUP($A658,#REF!,8,FALSE()),LEN(VLOOKUP($A658,#REF!,8,FALSE()))-2),"")</f>
        <v>#VALUE!</v>
      </c>
      <c r="E658" s="89" t="e">
        <f aca="false">IF(LEN(VLOOKUP($A658,#REF!,4,FALSE())),IF(INDEX(#REF!,MATCH($A658,#REF!,0),1),LEFT(VLOOKUP($A658,#REF!,4,FALSE()),LEN(VLOOKUP($A658,#REF!,4,FALSE()))-2),CONCATENATE(LEFT(VLOOKUP($A658,#REF!,4,FALSE()),LEN(VLOOKUP($A658,#REF!,4,FALSE()))-2),"*")),"")</f>
        <v>#VALUE!</v>
      </c>
      <c r="F658" s="90" t="e">
        <f aca="false">IF(LEN(VLOOKUP($A658,#REF!,5,FALSE())),IF(INDEX(#REF!,MATCH($A658,#REF!,0),2),LEFT(VLOOKUP($A658,#REF!,5,FALSE()),LEN(VLOOKUP($A658,#REF!,5,FALSE()))-2),CONCATENATE(LEFT(VLOOKUP($A658,#REF!,5,FALSE()),LEN(VLOOKUP($A658,#REF!,5,FALSE()))-2),"*")),"")</f>
        <v>#VALUE!</v>
      </c>
      <c r="G658" s="90" t="e">
        <f aca="false">IF(LEN(VLOOKUP($A658,#REF!,6,FALSE())),IF(INDEX(#REF!,MATCH($A658,#REF!,0),3),LEFT(VLOOKUP($A658,#REF!,6,FALSE()),LEN(VLOOKUP($A658,#REF!,6,FALSE()))-2),CONCATENATE(LEFT(VLOOKUP($A658,#REF!,6,FALSE()),LEN(VLOOKUP($A658,#REF!,6,FALSE()))-2),"*")),"")</f>
        <v>#VALUE!</v>
      </c>
      <c r="H658" s="91" t="e">
        <f aca="false">IF(LEN(VLOOKUP($A658,#REF!,7,FALSE())),IF(INDEX(#REF!,MATCH($A658,#REF!,0),4),LEFT(VLOOKUP($A658,#REF!,7,FALSE()),LEN(VLOOKUP($A658,#REF!,7,FALSE()))-2),CONCATENATE(LEFT(VLOOKUP($A658,#REF!,7,FALSE()),LEN(VLOOKUP($A658,#REF!,7,FALSE()))-2),"*")),"")</f>
        <v>#VALUE!</v>
      </c>
      <c r="I658" s="92" t="e">
        <f aca="false">IF(LEN(VLOOKUP($A658,#REF!,8,FALSE())),UPPER(RIGHT(VLOOKUP($A658,#REF!,8,FALSE()), 1)),"")</f>
        <v>#VALUE!</v>
      </c>
      <c r="J658" s="90" t="e">
        <f aca="false">IF(LEN(VLOOKUP($A658,#REF!,4,FALSE())),UPPER(RIGHT(VLOOKUP($A658,#REF!,4,FALSE()), 1)),"")</f>
        <v>#VALUE!</v>
      </c>
      <c r="K658" s="90" t="e">
        <f aca="false">IF(LEN(VLOOKUP($A658,#REF!,5,FALSE())),UPPER(RIGHT(VLOOKUP($A658,#REF!,5,FALSE()), 1)),"")</f>
        <v>#VALUE!</v>
      </c>
      <c r="L658" s="90" t="e">
        <f aca="false">IF(LEN(VLOOKUP($A658,#REF!,6,FALSE())),UPPER(RIGHT(VLOOKUP($A658,#REF!,6,FALSE()), 1)),"")</f>
        <v>#VALUE!</v>
      </c>
      <c r="M658" s="91" t="e">
        <f aca="false">IF(LEN(VLOOKUP($A658,#REF!,7,FALSE())),UPPER(RIGHT(VLOOKUP($A658,#REF!,7,FALSE()), 1)),"")</f>
        <v>#VALUE!</v>
      </c>
      <c r="N658" s="185"/>
      <c r="O658" s="185"/>
      <c r="P658" s="185"/>
      <c r="Q658" s="185"/>
      <c r="R658" s="185"/>
      <c r="S658" s="100" t="e">
        <f aca="false">HLOOKUP("Device Tree Pin Name",#REF!,MATCH($A658,#REF!,0),FALSE())</f>
        <v>#VALUE!</v>
      </c>
      <c r="T658" s="95" t="e">
        <f aca="false">HLOOKUP("power rail",#REF!,MATCH($A658,#REF!,0),FALSE())</f>
        <v>#VALUE!</v>
      </c>
      <c r="U658" s="96" t="e">
        <f aca="false">HLOOKUP("Wake Capable",#REF!,MATCH($A658,#REF!,0),FALSE())</f>
        <v>#VALUE!</v>
      </c>
      <c r="V658" s="96" t="e">
        <f aca="false">HLOOKUP("Strap",#REF!,MATCH($A658,#REF!,0),FALSE())</f>
        <v>#VALUE!</v>
      </c>
      <c r="W658" s="96"/>
      <c r="X658" s="96"/>
      <c r="Y658" s="96"/>
      <c r="Z658" s="95"/>
      <c r="AA658" s="95" t="e">
        <f aca="false">HLOOKUP("Pad type",#REF!,MATCH($A658,#REF!,0),FALSE())</f>
        <v>#VALUE!</v>
      </c>
      <c r="AB658" s="100"/>
      <c r="AC658" s="100" t="e">
        <f aca="false">HLOOKUP("POR Pin State",#REF!,MATCH($A658,#REF!,0),FALSE())</f>
        <v>#VALUE!</v>
      </c>
      <c r="AD658" s="186"/>
      <c r="AE658" s="187"/>
      <c r="AF658" s="187"/>
      <c r="AG658" s="187"/>
      <c r="AH658" s="188"/>
      <c r="AI658" s="188"/>
      <c r="AJ658" s="189"/>
      <c r="AK658" s="189"/>
      <c r="AL658" s="189"/>
      <c r="AM658" s="189"/>
      <c r="AN658" s="189"/>
      <c r="AO658" s="189"/>
      <c r="AP658" s="189"/>
      <c r="AQ658" s="194" t="s">
        <v>1532</v>
      </c>
      <c r="AR658" s="104"/>
      <c r="AS658" s="104"/>
      <c r="AT658" s="104"/>
      <c r="AU658" s="104"/>
      <c r="AV658" s="104"/>
      <c r="AW658" s="104"/>
      <c r="AX658" s="104"/>
      <c r="AY658" s="104"/>
      <c r="AZ658" s="104"/>
      <c r="BA658" s="104"/>
      <c r="BB658" s="162"/>
      <c r="BC658" s="104"/>
      <c r="BD658" s="214"/>
      <c r="BE658" s="213" t="s">
        <v>1533</v>
      </c>
      <c r="BF658" s="108" t="e">
        <f aca="false">VLOOKUP($A658,#REF!, 34, FALSE())</f>
        <v>#VALUE!</v>
      </c>
      <c r="BG658" s="108" t="e">
        <f aca="false">VLOOKUP($A658,#REF!, 22, FALSE())</f>
        <v>#VALUE!</v>
      </c>
      <c r="BH658" s="109"/>
    </row>
    <row r="659" s="193" customFormat="true" ht="12.75" hidden="false" customHeight="true" outlineLevel="0" collapsed="false">
      <c r="A659" s="133" t="s">
        <v>1534</v>
      </c>
      <c r="B659" s="86" t="e">
        <f aca="false">VLOOKUP($A659,#REF!, 34, FALSE())</f>
        <v>#VALUE!</v>
      </c>
      <c r="C659" s="87" t="str">
        <f aca="false">CONCATENATE("unused_",A659)</f>
        <v>unused_DDR_XM1_B0WCK_P</v>
      </c>
      <c r="D659" s="88" t="e">
        <f aca="false">IF(LEN(VLOOKUP($A659,#REF!,8,FALSE())),LEFT(VLOOKUP($A659,#REF!,8,FALSE()),LEN(VLOOKUP($A659,#REF!,8,FALSE()))-2),"")</f>
        <v>#VALUE!</v>
      </c>
      <c r="E659" s="89" t="e">
        <f aca="false">IF(LEN(VLOOKUP($A659,#REF!,4,FALSE())),IF(INDEX(#REF!,MATCH($A659,#REF!,0),1),LEFT(VLOOKUP($A659,#REF!,4,FALSE()),LEN(VLOOKUP($A659,#REF!,4,FALSE()))-2),CONCATENATE(LEFT(VLOOKUP($A659,#REF!,4,FALSE()),LEN(VLOOKUP($A659,#REF!,4,FALSE()))-2),"*")),"")</f>
        <v>#VALUE!</v>
      </c>
      <c r="F659" s="90" t="e">
        <f aca="false">IF(LEN(VLOOKUP($A659,#REF!,5,FALSE())),IF(INDEX(#REF!,MATCH($A659,#REF!,0),2),LEFT(VLOOKUP($A659,#REF!,5,FALSE()),LEN(VLOOKUP($A659,#REF!,5,FALSE()))-2),CONCATENATE(LEFT(VLOOKUP($A659,#REF!,5,FALSE()),LEN(VLOOKUP($A659,#REF!,5,FALSE()))-2),"*")),"")</f>
        <v>#VALUE!</v>
      </c>
      <c r="G659" s="90" t="e">
        <f aca="false">IF(LEN(VLOOKUP($A659,#REF!,6,FALSE())),IF(INDEX(#REF!,MATCH($A659,#REF!,0),3),LEFT(VLOOKUP($A659,#REF!,6,FALSE()),LEN(VLOOKUP($A659,#REF!,6,FALSE()))-2),CONCATENATE(LEFT(VLOOKUP($A659,#REF!,6,FALSE()),LEN(VLOOKUP($A659,#REF!,6,FALSE()))-2),"*")),"")</f>
        <v>#VALUE!</v>
      </c>
      <c r="H659" s="91" t="e">
        <f aca="false">IF(LEN(VLOOKUP($A659,#REF!,7,FALSE())),IF(INDEX(#REF!,MATCH($A659,#REF!,0),4),LEFT(VLOOKUP($A659,#REF!,7,FALSE()),LEN(VLOOKUP($A659,#REF!,7,FALSE()))-2),CONCATENATE(LEFT(VLOOKUP($A659,#REF!,7,FALSE()),LEN(VLOOKUP($A659,#REF!,7,FALSE()))-2),"*")),"")</f>
        <v>#VALUE!</v>
      </c>
      <c r="I659" s="92" t="e">
        <f aca="false">IF(LEN(VLOOKUP($A659,#REF!,8,FALSE())),UPPER(RIGHT(VLOOKUP($A659,#REF!,8,FALSE()), 1)),"")</f>
        <v>#VALUE!</v>
      </c>
      <c r="J659" s="90" t="e">
        <f aca="false">IF(LEN(VLOOKUP($A659,#REF!,4,FALSE())),UPPER(RIGHT(VLOOKUP($A659,#REF!,4,FALSE()), 1)),"")</f>
        <v>#VALUE!</v>
      </c>
      <c r="K659" s="90" t="e">
        <f aca="false">IF(LEN(VLOOKUP($A659,#REF!,5,FALSE())),UPPER(RIGHT(VLOOKUP($A659,#REF!,5,FALSE()), 1)),"")</f>
        <v>#VALUE!</v>
      </c>
      <c r="L659" s="90" t="e">
        <f aca="false">IF(LEN(VLOOKUP($A659,#REF!,6,FALSE())),UPPER(RIGHT(VLOOKUP($A659,#REF!,6,FALSE()), 1)),"")</f>
        <v>#VALUE!</v>
      </c>
      <c r="M659" s="91" t="e">
        <f aca="false">IF(LEN(VLOOKUP($A659,#REF!,7,FALSE())),UPPER(RIGHT(VLOOKUP($A659,#REF!,7,FALSE()), 1)),"")</f>
        <v>#VALUE!</v>
      </c>
      <c r="N659" s="185"/>
      <c r="O659" s="185"/>
      <c r="P659" s="185"/>
      <c r="Q659" s="185"/>
      <c r="R659" s="185"/>
      <c r="S659" s="100" t="e">
        <f aca="false">HLOOKUP("Device Tree Pin Name",#REF!,MATCH($A659,#REF!,0),FALSE())</f>
        <v>#VALUE!</v>
      </c>
      <c r="T659" s="95" t="e">
        <f aca="false">HLOOKUP("power rail",#REF!,MATCH($A659,#REF!,0),FALSE())</f>
        <v>#VALUE!</v>
      </c>
      <c r="U659" s="96" t="e">
        <f aca="false">HLOOKUP("Wake Capable",#REF!,MATCH($A659,#REF!,0),FALSE())</f>
        <v>#VALUE!</v>
      </c>
      <c r="V659" s="96" t="e">
        <f aca="false">HLOOKUP("Strap",#REF!,MATCH($A659,#REF!,0),FALSE())</f>
        <v>#VALUE!</v>
      </c>
      <c r="W659" s="96"/>
      <c r="X659" s="96"/>
      <c r="Y659" s="96"/>
      <c r="Z659" s="95"/>
      <c r="AA659" s="95" t="e">
        <f aca="false">HLOOKUP("Pad type",#REF!,MATCH($A659,#REF!,0),FALSE())</f>
        <v>#VALUE!</v>
      </c>
      <c r="AB659" s="100"/>
      <c r="AC659" s="100" t="e">
        <f aca="false">HLOOKUP("POR Pin State",#REF!,MATCH($A659,#REF!,0),FALSE())</f>
        <v>#VALUE!</v>
      </c>
      <c r="AD659" s="186"/>
      <c r="AE659" s="187"/>
      <c r="AF659" s="187"/>
      <c r="AG659" s="187"/>
      <c r="AH659" s="188"/>
      <c r="AI659" s="188"/>
      <c r="AJ659" s="189"/>
      <c r="AK659" s="189"/>
      <c r="AL659" s="189"/>
      <c r="AM659" s="189"/>
      <c r="AN659" s="189"/>
      <c r="AO659" s="189"/>
      <c r="AP659" s="189"/>
      <c r="AQ659" s="194" t="s">
        <v>1534</v>
      </c>
      <c r="AR659" s="104"/>
      <c r="AS659" s="104"/>
      <c r="AT659" s="104"/>
      <c r="AU659" s="104"/>
      <c r="AV659" s="104"/>
      <c r="AW659" s="104"/>
      <c r="AX659" s="104"/>
      <c r="AY659" s="104"/>
      <c r="AZ659" s="104"/>
      <c r="BA659" s="104"/>
      <c r="BB659" s="162"/>
      <c r="BC659" s="104"/>
      <c r="BD659" s="214"/>
      <c r="BE659" s="213" t="s">
        <v>1535</v>
      </c>
      <c r="BF659" s="108" t="e">
        <f aca="false">VLOOKUP($A659,#REF!, 34, FALSE())</f>
        <v>#VALUE!</v>
      </c>
      <c r="BG659" s="108" t="e">
        <f aca="false">VLOOKUP($A659,#REF!, 22, FALSE())</f>
        <v>#VALUE!</v>
      </c>
      <c r="BH659" s="109"/>
    </row>
    <row r="660" s="193" customFormat="true" ht="12.75" hidden="false" customHeight="true" outlineLevel="0" collapsed="false">
      <c r="A660" s="133" t="s">
        <v>1536</v>
      </c>
      <c r="B660" s="86" t="e">
        <f aca="false">VLOOKUP($A660,#REF!, 34, FALSE())</f>
        <v>#VALUE!</v>
      </c>
      <c r="C660" s="87" t="str">
        <f aca="false">CONCATENATE("unused_",A660)</f>
        <v>unused_DDR_XM1_B0WCK_N</v>
      </c>
      <c r="D660" s="88" t="e">
        <f aca="false">IF(LEN(VLOOKUP($A660,#REF!,8,FALSE())),LEFT(VLOOKUP($A660,#REF!,8,FALSE()),LEN(VLOOKUP($A660,#REF!,8,FALSE()))-2),"")</f>
        <v>#VALUE!</v>
      </c>
      <c r="E660" s="89" t="e">
        <f aca="false">IF(LEN(VLOOKUP($A660,#REF!,4,FALSE())),IF(INDEX(#REF!,MATCH($A660,#REF!,0),1),LEFT(VLOOKUP($A660,#REF!,4,FALSE()),LEN(VLOOKUP($A660,#REF!,4,FALSE()))-2),CONCATENATE(LEFT(VLOOKUP($A660,#REF!,4,FALSE()),LEN(VLOOKUP($A660,#REF!,4,FALSE()))-2),"*")),"")</f>
        <v>#VALUE!</v>
      </c>
      <c r="F660" s="90" t="e">
        <f aca="false">IF(LEN(VLOOKUP($A660,#REF!,5,FALSE())),IF(INDEX(#REF!,MATCH($A660,#REF!,0),2),LEFT(VLOOKUP($A660,#REF!,5,FALSE()),LEN(VLOOKUP($A660,#REF!,5,FALSE()))-2),CONCATENATE(LEFT(VLOOKUP($A660,#REF!,5,FALSE()),LEN(VLOOKUP($A660,#REF!,5,FALSE()))-2),"*")),"")</f>
        <v>#VALUE!</v>
      </c>
      <c r="G660" s="90" t="e">
        <f aca="false">IF(LEN(VLOOKUP($A660,#REF!,6,FALSE())),IF(INDEX(#REF!,MATCH($A660,#REF!,0),3),LEFT(VLOOKUP($A660,#REF!,6,FALSE()),LEN(VLOOKUP($A660,#REF!,6,FALSE()))-2),CONCATENATE(LEFT(VLOOKUP($A660,#REF!,6,FALSE()),LEN(VLOOKUP($A660,#REF!,6,FALSE()))-2),"*")),"")</f>
        <v>#VALUE!</v>
      </c>
      <c r="H660" s="91" t="e">
        <f aca="false">IF(LEN(VLOOKUP($A660,#REF!,7,FALSE())),IF(INDEX(#REF!,MATCH($A660,#REF!,0),4),LEFT(VLOOKUP($A660,#REF!,7,FALSE()),LEN(VLOOKUP($A660,#REF!,7,FALSE()))-2),CONCATENATE(LEFT(VLOOKUP($A660,#REF!,7,FALSE()),LEN(VLOOKUP($A660,#REF!,7,FALSE()))-2),"*")),"")</f>
        <v>#VALUE!</v>
      </c>
      <c r="I660" s="92" t="e">
        <f aca="false">IF(LEN(VLOOKUP($A660,#REF!,8,FALSE())),UPPER(RIGHT(VLOOKUP($A660,#REF!,8,FALSE()), 1)),"")</f>
        <v>#VALUE!</v>
      </c>
      <c r="J660" s="90" t="e">
        <f aca="false">IF(LEN(VLOOKUP($A660,#REF!,4,FALSE())),UPPER(RIGHT(VLOOKUP($A660,#REF!,4,FALSE()), 1)),"")</f>
        <v>#VALUE!</v>
      </c>
      <c r="K660" s="90" t="e">
        <f aca="false">IF(LEN(VLOOKUP($A660,#REF!,5,FALSE())),UPPER(RIGHT(VLOOKUP($A660,#REF!,5,FALSE()), 1)),"")</f>
        <v>#VALUE!</v>
      </c>
      <c r="L660" s="90" t="e">
        <f aca="false">IF(LEN(VLOOKUP($A660,#REF!,6,FALSE())),UPPER(RIGHT(VLOOKUP($A660,#REF!,6,FALSE()), 1)),"")</f>
        <v>#VALUE!</v>
      </c>
      <c r="M660" s="91" t="e">
        <f aca="false">IF(LEN(VLOOKUP($A660,#REF!,7,FALSE())),UPPER(RIGHT(VLOOKUP($A660,#REF!,7,FALSE()), 1)),"")</f>
        <v>#VALUE!</v>
      </c>
      <c r="N660" s="185"/>
      <c r="O660" s="185"/>
      <c r="P660" s="185"/>
      <c r="Q660" s="185"/>
      <c r="R660" s="185"/>
      <c r="S660" s="100" t="e">
        <f aca="false">HLOOKUP("Device Tree Pin Name",#REF!,MATCH($A660,#REF!,0),FALSE())</f>
        <v>#VALUE!</v>
      </c>
      <c r="T660" s="95" t="e">
        <f aca="false">HLOOKUP("power rail",#REF!,MATCH($A660,#REF!,0),FALSE())</f>
        <v>#VALUE!</v>
      </c>
      <c r="U660" s="96" t="e">
        <f aca="false">HLOOKUP("Wake Capable",#REF!,MATCH($A660,#REF!,0),FALSE())</f>
        <v>#VALUE!</v>
      </c>
      <c r="V660" s="96" t="e">
        <f aca="false">HLOOKUP("Strap",#REF!,MATCH($A660,#REF!,0),FALSE())</f>
        <v>#VALUE!</v>
      </c>
      <c r="W660" s="96"/>
      <c r="X660" s="96"/>
      <c r="Y660" s="96"/>
      <c r="Z660" s="95"/>
      <c r="AA660" s="95" t="e">
        <f aca="false">HLOOKUP("Pad type",#REF!,MATCH($A660,#REF!,0),FALSE())</f>
        <v>#VALUE!</v>
      </c>
      <c r="AB660" s="100"/>
      <c r="AC660" s="100" t="e">
        <f aca="false">HLOOKUP("POR Pin State",#REF!,MATCH($A660,#REF!,0),FALSE())</f>
        <v>#VALUE!</v>
      </c>
      <c r="AD660" s="186"/>
      <c r="AE660" s="187"/>
      <c r="AF660" s="187"/>
      <c r="AG660" s="187"/>
      <c r="AH660" s="188"/>
      <c r="AI660" s="188"/>
      <c r="AJ660" s="189"/>
      <c r="AK660" s="189"/>
      <c r="AL660" s="189"/>
      <c r="AM660" s="189"/>
      <c r="AN660" s="189"/>
      <c r="AO660" s="189"/>
      <c r="AP660" s="189"/>
      <c r="AQ660" s="194" t="s">
        <v>1536</v>
      </c>
      <c r="AR660" s="104"/>
      <c r="AS660" s="104"/>
      <c r="AT660" s="104"/>
      <c r="AU660" s="104"/>
      <c r="AV660" s="104"/>
      <c r="AW660" s="104"/>
      <c r="AX660" s="104"/>
      <c r="AY660" s="104"/>
      <c r="AZ660" s="104"/>
      <c r="BA660" s="104"/>
      <c r="BB660" s="162"/>
      <c r="BC660" s="104"/>
      <c r="BD660" s="214"/>
      <c r="BE660" s="213" t="s">
        <v>1537</v>
      </c>
      <c r="BF660" s="108" t="e">
        <f aca="false">VLOOKUP($A660,#REF!, 34, FALSE())</f>
        <v>#VALUE!</v>
      </c>
      <c r="BG660" s="108" t="e">
        <f aca="false">VLOOKUP($A660,#REF!, 22, FALSE())</f>
        <v>#VALUE!</v>
      </c>
      <c r="BH660" s="109"/>
    </row>
    <row r="661" s="193" customFormat="true" ht="12.75" hidden="false" customHeight="true" outlineLevel="0" collapsed="false">
      <c r="A661" s="133" t="s">
        <v>1538</v>
      </c>
      <c r="B661" s="86" t="e">
        <f aca="false">VLOOKUP($A661,#REF!, 34, FALSE())</f>
        <v>#VALUE!</v>
      </c>
      <c r="C661" s="87" t="str">
        <f aca="false">CONCATENATE("unused_",A661)</f>
        <v>unused_DDR_XM1_B0RDQS_P</v>
      </c>
      <c r="D661" s="88" t="e">
        <f aca="false">IF(LEN(VLOOKUP($A661,#REF!,8,FALSE())),LEFT(VLOOKUP($A661,#REF!,8,FALSE()),LEN(VLOOKUP($A661,#REF!,8,FALSE()))-2),"")</f>
        <v>#VALUE!</v>
      </c>
      <c r="E661" s="89" t="e">
        <f aca="false">IF(LEN(VLOOKUP($A661,#REF!,4,FALSE())),IF(INDEX(#REF!,MATCH($A661,#REF!,0),1),LEFT(VLOOKUP($A661,#REF!,4,FALSE()),LEN(VLOOKUP($A661,#REF!,4,FALSE()))-2),CONCATENATE(LEFT(VLOOKUP($A661,#REF!,4,FALSE()),LEN(VLOOKUP($A661,#REF!,4,FALSE()))-2),"*")),"")</f>
        <v>#VALUE!</v>
      </c>
      <c r="F661" s="90" t="e">
        <f aca="false">IF(LEN(VLOOKUP($A661,#REF!,5,FALSE())),IF(INDEX(#REF!,MATCH($A661,#REF!,0),2),LEFT(VLOOKUP($A661,#REF!,5,FALSE()),LEN(VLOOKUP($A661,#REF!,5,FALSE()))-2),CONCATENATE(LEFT(VLOOKUP($A661,#REF!,5,FALSE()),LEN(VLOOKUP($A661,#REF!,5,FALSE()))-2),"*")),"")</f>
        <v>#VALUE!</v>
      </c>
      <c r="G661" s="90" t="e">
        <f aca="false">IF(LEN(VLOOKUP($A661,#REF!,6,FALSE())),IF(INDEX(#REF!,MATCH($A661,#REF!,0),3),LEFT(VLOOKUP($A661,#REF!,6,FALSE()),LEN(VLOOKUP($A661,#REF!,6,FALSE()))-2),CONCATENATE(LEFT(VLOOKUP($A661,#REF!,6,FALSE()),LEN(VLOOKUP($A661,#REF!,6,FALSE()))-2),"*")),"")</f>
        <v>#VALUE!</v>
      </c>
      <c r="H661" s="91" t="e">
        <f aca="false">IF(LEN(VLOOKUP($A661,#REF!,7,FALSE())),IF(INDEX(#REF!,MATCH($A661,#REF!,0),4),LEFT(VLOOKUP($A661,#REF!,7,FALSE()),LEN(VLOOKUP($A661,#REF!,7,FALSE()))-2),CONCATENATE(LEFT(VLOOKUP($A661,#REF!,7,FALSE()),LEN(VLOOKUP($A661,#REF!,7,FALSE()))-2),"*")),"")</f>
        <v>#VALUE!</v>
      </c>
      <c r="I661" s="92" t="e">
        <f aca="false">IF(LEN(VLOOKUP($A661,#REF!,8,FALSE())),UPPER(RIGHT(VLOOKUP($A661,#REF!,8,FALSE()), 1)),"")</f>
        <v>#VALUE!</v>
      </c>
      <c r="J661" s="90" t="e">
        <f aca="false">IF(LEN(VLOOKUP($A661,#REF!,4,FALSE())),UPPER(RIGHT(VLOOKUP($A661,#REF!,4,FALSE()), 1)),"")</f>
        <v>#VALUE!</v>
      </c>
      <c r="K661" s="90" t="e">
        <f aca="false">IF(LEN(VLOOKUP($A661,#REF!,5,FALSE())),UPPER(RIGHT(VLOOKUP($A661,#REF!,5,FALSE()), 1)),"")</f>
        <v>#VALUE!</v>
      </c>
      <c r="L661" s="90" t="e">
        <f aca="false">IF(LEN(VLOOKUP($A661,#REF!,6,FALSE())),UPPER(RIGHT(VLOOKUP($A661,#REF!,6,FALSE()), 1)),"")</f>
        <v>#VALUE!</v>
      </c>
      <c r="M661" s="91" t="e">
        <f aca="false">IF(LEN(VLOOKUP($A661,#REF!,7,FALSE())),UPPER(RIGHT(VLOOKUP($A661,#REF!,7,FALSE()), 1)),"")</f>
        <v>#VALUE!</v>
      </c>
      <c r="N661" s="185"/>
      <c r="O661" s="185"/>
      <c r="P661" s="185"/>
      <c r="Q661" s="185"/>
      <c r="R661" s="185"/>
      <c r="S661" s="100" t="e">
        <f aca="false">HLOOKUP("Device Tree Pin Name",#REF!,MATCH($A661,#REF!,0),FALSE())</f>
        <v>#VALUE!</v>
      </c>
      <c r="T661" s="95" t="e">
        <f aca="false">HLOOKUP("power rail",#REF!,MATCH($A661,#REF!,0),FALSE())</f>
        <v>#VALUE!</v>
      </c>
      <c r="U661" s="96" t="e">
        <f aca="false">HLOOKUP("Wake Capable",#REF!,MATCH($A661,#REF!,0),FALSE())</f>
        <v>#VALUE!</v>
      </c>
      <c r="V661" s="96" t="e">
        <f aca="false">HLOOKUP("Strap",#REF!,MATCH($A661,#REF!,0),FALSE())</f>
        <v>#VALUE!</v>
      </c>
      <c r="W661" s="96"/>
      <c r="X661" s="96"/>
      <c r="Y661" s="96"/>
      <c r="Z661" s="95"/>
      <c r="AA661" s="95" t="e">
        <f aca="false">HLOOKUP("Pad type",#REF!,MATCH($A661,#REF!,0),FALSE())</f>
        <v>#VALUE!</v>
      </c>
      <c r="AB661" s="100"/>
      <c r="AC661" s="100" t="e">
        <f aca="false">HLOOKUP("POR Pin State",#REF!,MATCH($A661,#REF!,0),FALSE())</f>
        <v>#VALUE!</v>
      </c>
      <c r="AD661" s="186"/>
      <c r="AE661" s="187"/>
      <c r="AF661" s="187"/>
      <c r="AG661" s="187"/>
      <c r="AH661" s="188"/>
      <c r="AI661" s="188"/>
      <c r="AJ661" s="189"/>
      <c r="AK661" s="189"/>
      <c r="AL661" s="189"/>
      <c r="AM661" s="189"/>
      <c r="AN661" s="189"/>
      <c r="AO661" s="189"/>
      <c r="AP661" s="189"/>
      <c r="AQ661" s="194" t="s">
        <v>1538</v>
      </c>
      <c r="AR661" s="104"/>
      <c r="AS661" s="104"/>
      <c r="AT661" s="104"/>
      <c r="AU661" s="104"/>
      <c r="AV661" s="104"/>
      <c r="AW661" s="104"/>
      <c r="AX661" s="104"/>
      <c r="AY661" s="104"/>
      <c r="AZ661" s="104"/>
      <c r="BA661" s="104"/>
      <c r="BB661" s="162"/>
      <c r="BC661" s="104"/>
      <c r="BD661" s="214"/>
      <c r="BE661" s="213" t="s">
        <v>1539</v>
      </c>
      <c r="BF661" s="108" t="e">
        <f aca="false">VLOOKUP($A661,#REF!, 34, FALSE())</f>
        <v>#VALUE!</v>
      </c>
      <c r="BG661" s="108" t="e">
        <f aca="false">VLOOKUP($A661,#REF!, 22, FALSE())</f>
        <v>#VALUE!</v>
      </c>
      <c r="BH661" s="109"/>
    </row>
    <row r="662" s="193" customFormat="true" ht="12.75" hidden="false" customHeight="true" outlineLevel="0" collapsed="false">
      <c r="A662" s="133" t="s">
        <v>1540</v>
      </c>
      <c r="B662" s="86" t="e">
        <f aca="false">VLOOKUP($A662,#REF!, 34, FALSE())</f>
        <v>#VALUE!</v>
      </c>
      <c r="C662" s="87" t="str">
        <f aca="false">CONCATENATE("unused_",A662)</f>
        <v>unused_DDR_XM1_B0RDQS_N</v>
      </c>
      <c r="D662" s="88" t="e">
        <f aca="false">IF(LEN(VLOOKUP($A662,#REF!,8,FALSE())),LEFT(VLOOKUP($A662,#REF!,8,FALSE()),LEN(VLOOKUP($A662,#REF!,8,FALSE()))-2),"")</f>
        <v>#VALUE!</v>
      </c>
      <c r="E662" s="89" t="e">
        <f aca="false">IF(LEN(VLOOKUP($A662,#REF!,4,FALSE())),IF(INDEX(#REF!,MATCH($A662,#REF!,0),1),LEFT(VLOOKUP($A662,#REF!,4,FALSE()),LEN(VLOOKUP($A662,#REF!,4,FALSE()))-2),CONCATENATE(LEFT(VLOOKUP($A662,#REF!,4,FALSE()),LEN(VLOOKUP($A662,#REF!,4,FALSE()))-2),"*")),"")</f>
        <v>#VALUE!</v>
      </c>
      <c r="F662" s="90" t="e">
        <f aca="false">IF(LEN(VLOOKUP($A662,#REF!,5,FALSE())),IF(INDEX(#REF!,MATCH($A662,#REF!,0),2),LEFT(VLOOKUP($A662,#REF!,5,FALSE()),LEN(VLOOKUP($A662,#REF!,5,FALSE()))-2),CONCATENATE(LEFT(VLOOKUP($A662,#REF!,5,FALSE()),LEN(VLOOKUP($A662,#REF!,5,FALSE()))-2),"*")),"")</f>
        <v>#VALUE!</v>
      </c>
      <c r="G662" s="90" t="e">
        <f aca="false">IF(LEN(VLOOKUP($A662,#REF!,6,FALSE())),IF(INDEX(#REF!,MATCH($A662,#REF!,0),3),LEFT(VLOOKUP($A662,#REF!,6,FALSE()),LEN(VLOOKUP($A662,#REF!,6,FALSE()))-2),CONCATENATE(LEFT(VLOOKUP($A662,#REF!,6,FALSE()),LEN(VLOOKUP($A662,#REF!,6,FALSE()))-2),"*")),"")</f>
        <v>#VALUE!</v>
      </c>
      <c r="H662" s="91" t="e">
        <f aca="false">IF(LEN(VLOOKUP($A662,#REF!,7,FALSE())),IF(INDEX(#REF!,MATCH($A662,#REF!,0),4),LEFT(VLOOKUP($A662,#REF!,7,FALSE()),LEN(VLOOKUP($A662,#REF!,7,FALSE()))-2),CONCATENATE(LEFT(VLOOKUP($A662,#REF!,7,FALSE()),LEN(VLOOKUP($A662,#REF!,7,FALSE()))-2),"*")),"")</f>
        <v>#VALUE!</v>
      </c>
      <c r="I662" s="92" t="e">
        <f aca="false">IF(LEN(VLOOKUP($A662,#REF!,8,FALSE())),UPPER(RIGHT(VLOOKUP($A662,#REF!,8,FALSE()), 1)),"")</f>
        <v>#VALUE!</v>
      </c>
      <c r="J662" s="90" t="e">
        <f aca="false">IF(LEN(VLOOKUP($A662,#REF!,4,FALSE())),UPPER(RIGHT(VLOOKUP($A662,#REF!,4,FALSE()), 1)),"")</f>
        <v>#VALUE!</v>
      </c>
      <c r="K662" s="90" t="e">
        <f aca="false">IF(LEN(VLOOKUP($A662,#REF!,5,FALSE())),UPPER(RIGHT(VLOOKUP($A662,#REF!,5,FALSE()), 1)),"")</f>
        <v>#VALUE!</v>
      </c>
      <c r="L662" s="90" t="e">
        <f aca="false">IF(LEN(VLOOKUP($A662,#REF!,6,FALSE())),UPPER(RIGHT(VLOOKUP($A662,#REF!,6,FALSE()), 1)),"")</f>
        <v>#VALUE!</v>
      </c>
      <c r="M662" s="91" t="e">
        <f aca="false">IF(LEN(VLOOKUP($A662,#REF!,7,FALSE())),UPPER(RIGHT(VLOOKUP($A662,#REF!,7,FALSE()), 1)),"")</f>
        <v>#VALUE!</v>
      </c>
      <c r="N662" s="185"/>
      <c r="O662" s="185"/>
      <c r="P662" s="185"/>
      <c r="Q662" s="185"/>
      <c r="R662" s="185"/>
      <c r="S662" s="100" t="e">
        <f aca="false">HLOOKUP("Device Tree Pin Name",#REF!,MATCH($A662,#REF!,0),FALSE())</f>
        <v>#VALUE!</v>
      </c>
      <c r="T662" s="95" t="e">
        <f aca="false">HLOOKUP("power rail",#REF!,MATCH($A662,#REF!,0),FALSE())</f>
        <v>#VALUE!</v>
      </c>
      <c r="U662" s="96" t="e">
        <f aca="false">HLOOKUP("Wake Capable",#REF!,MATCH($A662,#REF!,0),FALSE())</f>
        <v>#VALUE!</v>
      </c>
      <c r="V662" s="96" t="e">
        <f aca="false">HLOOKUP("Strap",#REF!,MATCH($A662,#REF!,0),FALSE())</f>
        <v>#VALUE!</v>
      </c>
      <c r="W662" s="96"/>
      <c r="X662" s="96"/>
      <c r="Y662" s="96"/>
      <c r="Z662" s="95"/>
      <c r="AA662" s="95" t="e">
        <f aca="false">HLOOKUP("Pad type",#REF!,MATCH($A662,#REF!,0),FALSE())</f>
        <v>#VALUE!</v>
      </c>
      <c r="AB662" s="100"/>
      <c r="AC662" s="100" t="e">
        <f aca="false">HLOOKUP("POR Pin State",#REF!,MATCH($A662,#REF!,0),FALSE())</f>
        <v>#VALUE!</v>
      </c>
      <c r="AD662" s="186"/>
      <c r="AE662" s="187"/>
      <c r="AF662" s="187"/>
      <c r="AG662" s="187"/>
      <c r="AH662" s="188"/>
      <c r="AI662" s="188"/>
      <c r="AJ662" s="189"/>
      <c r="AK662" s="189"/>
      <c r="AL662" s="189"/>
      <c r="AM662" s="189"/>
      <c r="AN662" s="189"/>
      <c r="AO662" s="189"/>
      <c r="AP662" s="189"/>
      <c r="AQ662" s="194" t="s">
        <v>1540</v>
      </c>
      <c r="AR662" s="104"/>
      <c r="AS662" s="104"/>
      <c r="AT662" s="104"/>
      <c r="AU662" s="104"/>
      <c r="AV662" s="104"/>
      <c r="AW662" s="104"/>
      <c r="AX662" s="104"/>
      <c r="AY662" s="104"/>
      <c r="AZ662" s="104"/>
      <c r="BA662" s="104"/>
      <c r="BB662" s="162"/>
      <c r="BC662" s="104"/>
      <c r="BD662" s="214"/>
      <c r="BE662" s="213" t="s">
        <v>1541</v>
      </c>
      <c r="BF662" s="108" t="e">
        <f aca="false">VLOOKUP($A662,#REF!, 34, FALSE())</f>
        <v>#VALUE!</v>
      </c>
      <c r="BG662" s="108" t="e">
        <f aca="false">VLOOKUP($A662,#REF!, 22, FALSE())</f>
        <v>#VALUE!</v>
      </c>
      <c r="BH662" s="109"/>
    </row>
    <row r="663" s="193" customFormat="true" ht="12.75" hidden="false" customHeight="true" outlineLevel="0" collapsed="false">
      <c r="A663" s="133" t="s">
        <v>1542</v>
      </c>
      <c r="B663" s="86" t="e">
        <f aca="false">VLOOKUP($A663,#REF!, 34, FALSE())</f>
        <v>#VALUE!</v>
      </c>
      <c r="C663" s="87" t="str">
        <f aca="false">CONCATENATE("unused_",A663)</f>
        <v>unused_DDR_XM1_B1D0</v>
      </c>
      <c r="D663" s="88" t="e">
        <f aca="false">IF(LEN(VLOOKUP($A663,#REF!,8,FALSE())),LEFT(VLOOKUP($A663,#REF!,8,FALSE()),LEN(VLOOKUP($A663,#REF!,8,FALSE()))-2),"")</f>
        <v>#VALUE!</v>
      </c>
      <c r="E663" s="89" t="e">
        <f aca="false">IF(LEN(VLOOKUP($A663,#REF!,4,FALSE())),IF(INDEX(#REF!,MATCH($A663,#REF!,0),1),LEFT(VLOOKUP($A663,#REF!,4,FALSE()),LEN(VLOOKUP($A663,#REF!,4,FALSE()))-2),CONCATENATE(LEFT(VLOOKUP($A663,#REF!,4,FALSE()),LEN(VLOOKUP($A663,#REF!,4,FALSE()))-2),"*")),"")</f>
        <v>#VALUE!</v>
      </c>
      <c r="F663" s="90" t="e">
        <f aca="false">IF(LEN(VLOOKUP($A663,#REF!,5,FALSE())),IF(INDEX(#REF!,MATCH($A663,#REF!,0),2),LEFT(VLOOKUP($A663,#REF!,5,FALSE()),LEN(VLOOKUP($A663,#REF!,5,FALSE()))-2),CONCATENATE(LEFT(VLOOKUP($A663,#REF!,5,FALSE()),LEN(VLOOKUP($A663,#REF!,5,FALSE()))-2),"*")),"")</f>
        <v>#VALUE!</v>
      </c>
      <c r="G663" s="90" t="e">
        <f aca="false">IF(LEN(VLOOKUP($A663,#REF!,6,FALSE())),IF(INDEX(#REF!,MATCH($A663,#REF!,0),3),LEFT(VLOOKUP($A663,#REF!,6,FALSE()),LEN(VLOOKUP($A663,#REF!,6,FALSE()))-2),CONCATENATE(LEFT(VLOOKUP($A663,#REF!,6,FALSE()),LEN(VLOOKUP($A663,#REF!,6,FALSE()))-2),"*")),"")</f>
        <v>#VALUE!</v>
      </c>
      <c r="H663" s="91" t="e">
        <f aca="false">IF(LEN(VLOOKUP($A663,#REF!,7,FALSE())),IF(INDEX(#REF!,MATCH($A663,#REF!,0),4),LEFT(VLOOKUP($A663,#REF!,7,FALSE()),LEN(VLOOKUP($A663,#REF!,7,FALSE()))-2),CONCATENATE(LEFT(VLOOKUP($A663,#REF!,7,FALSE()),LEN(VLOOKUP($A663,#REF!,7,FALSE()))-2),"*")),"")</f>
        <v>#VALUE!</v>
      </c>
      <c r="I663" s="92" t="e">
        <f aca="false">IF(LEN(VLOOKUP($A663,#REF!,8,FALSE())),UPPER(RIGHT(VLOOKUP($A663,#REF!,8,FALSE()), 1)),"")</f>
        <v>#VALUE!</v>
      </c>
      <c r="J663" s="90" t="e">
        <f aca="false">IF(LEN(VLOOKUP($A663,#REF!,4,FALSE())),UPPER(RIGHT(VLOOKUP($A663,#REF!,4,FALSE()), 1)),"")</f>
        <v>#VALUE!</v>
      </c>
      <c r="K663" s="90" t="e">
        <f aca="false">IF(LEN(VLOOKUP($A663,#REF!,5,FALSE())),UPPER(RIGHT(VLOOKUP($A663,#REF!,5,FALSE()), 1)),"")</f>
        <v>#VALUE!</v>
      </c>
      <c r="L663" s="90" t="e">
        <f aca="false">IF(LEN(VLOOKUP($A663,#REF!,6,FALSE())),UPPER(RIGHT(VLOOKUP($A663,#REF!,6,FALSE()), 1)),"")</f>
        <v>#VALUE!</v>
      </c>
      <c r="M663" s="91" t="e">
        <f aca="false">IF(LEN(VLOOKUP($A663,#REF!,7,FALSE())),UPPER(RIGHT(VLOOKUP($A663,#REF!,7,FALSE()), 1)),"")</f>
        <v>#VALUE!</v>
      </c>
      <c r="N663" s="185"/>
      <c r="O663" s="185"/>
      <c r="P663" s="185"/>
      <c r="Q663" s="185"/>
      <c r="R663" s="185"/>
      <c r="S663" s="100" t="e">
        <f aca="false">HLOOKUP("Device Tree Pin Name",#REF!,MATCH($A663,#REF!,0),FALSE())</f>
        <v>#VALUE!</v>
      </c>
      <c r="T663" s="95" t="e">
        <f aca="false">HLOOKUP("power rail",#REF!,MATCH($A663,#REF!,0),FALSE())</f>
        <v>#VALUE!</v>
      </c>
      <c r="U663" s="96" t="e">
        <f aca="false">HLOOKUP("Wake Capable",#REF!,MATCH($A663,#REF!,0),FALSE())</f>
        <v>#VALUE!</v>
      </c>
      <c r="V663" s="96" t="e">
        <f aca="false">HLOOKUP("Strap",#REF!,MATCH($A663,#REF!,0),FALSE())</f>
        <v>#VALUE!</v>
      </c>
      <c r="W663" s="96"/>
      <c r="X663" s="96"/>
      <c r="Y663" s="96"/>
      <c r="Z663" s="95"/>
      <c r="AA663" s="95" t="e">
        <f aca="false">HLOOKUP("Pad type",#REF!,MATCH($A663,#REF!,0),FALSE())</f>
        <v>#VALUE!</v>
      </c>
      <c r="AB663" s="100"/>
      <c r="AC663" s="100" t="e">
        <f aca="false">HLOOKUP("POR Pin State",#REF!,MATCH($A663,#REF!,0),FALSE())</f>
        <v>#VALUE!</v>
      </c>
      <c r="AD663" s="186"/>
      <c r="AE663" s="187"/>
      <c r="AF663" s="187"/>
      <c r="AG663" s="187"/>
      <c r="AH663" s="188"/>
      <c r="AI663" s="188"/>
      <c r="AJ663" s="189"/>
      <c r="AK663" s="189"/>
      <c r="AL663" s="189"/>
      <c r="AM663" s="189"/>
      <c r="AN663" s="189"/>
      <c r="AO663" s="189"/>
      <c r="AP663" s="189"/>
      <c r="AQ663" s="194" t="s">
        <v>1543</v>
      </c>
      <c r="AR663" s="104"/>
      <c r="AS663" s="104"/>
      <c r="AT663" s="104"/>
      <c r="AU663" s="104"/>
      <c r="AV663" s="104"/>
      <c r="AW663" s="104"/>
      <c r="AX663" s="104"/>
      <c r="AY663" s="104"/>
      <c r="AZ663" s="104"/>
      <c r="BA663" s="104"/>
      <c r="BB663" s="162"/>
      <c r="BC663" s="104"/>
      <c r="BD663" s="214"/>
      <c r="BE663" s="213" t="s">
        <v>1544</v>
      </c>
      <c r="BF663" s="108" t="e">
        <f aca="false">VLOOKUP($A663,#REF!, 34, FALSE())</f>
        <v>#VALUE!</v>
      </c>
      <c r="BG663" s="108" t="e">
        <f aca="false">VLOOKUP($A663,#REF!, 22, FALSE())</f>
        <v>#VALUE!</v>
      </c>
      <c r="BH663" s="109"/>
    </row>
    <row r="664" s="193" customFormat="true" ht="12.75" hidden="false" customHeight="true" outlineLevel="0" collapsed="false">
      <c r="A664" s="133" t="s">
        <v>1545</v>
      </c>
      <c r="B664" s="86" t="e">
        <f aca="false">VLOOKUP($A664,#REF!, 34, FALSE())</f>
        <v>#VALUE!</v>
      </c>
      <c r="C664" s="87" t="str">
        <f aca="false">CONCATENATE("unused_",A664)</f>
        <v>unused_DDR_XM1_B1D1</v>
      </c>
      <c r="D664" s="88" t="e">
        <f aca="false">IF(LEN(VLOOKUP($A664,#REF!,8,FALSE())),LEFT(VLOOKUP($A664,#REF!,8,FALSE()),LEN(VLOOKUP($A664,#REF!,8,FALSE()))-2),"")</f>
        <v>#VALUE!</v>
      </c>
      <c r="E664" s="89" t="e">
        <f aca="false">IF(LEN(VLOOKUP($A664,#REF!,4,FALSE())),IF(INDEX(#REF!,MATCH($A664,#REF!,0),1),LEFT(VLOOKUP($A664,#REF!,4,FALSE()),LEN(VLOOKUP($A664,#REF!,4,FALSE()))-2),CONCATENATE(LEFT(VLOOKUP($A664,#REF!,4,FALSE()),LEN(VLOOKUP($A664,#REF!,4,FALSE()))-2),"*")),"")</f>
        <v>#VALUE!</v>
      </c>
      <c r="F664" s="90" t="e">
        <f aca="false">IF(LEN(VLOOKUP($A664,#REF!,5,FALSE())),IF(INDEX(#REF!,MATCH($A664,#REF!,0),2),LEFT(VLOOKUP($A664,#REF!,5,FALSE()),LEN(VLOOKUP($A664,#REF!,5,FALSE()))-2),CONCATENATE(LEFT(VLOOKUP($A664,#REF!,5,FALSE()),LEN(VLOOKUP($A664,#REF!,5,FALSE()))-2),"*")),"")</f>
        <v>#VALUE!</v>
      </c>
      <c r="G664" s="90" t="e">
        <f aca="false">IF(LEN(VLOOKUP($A664,#REF!,6,FALSE())),IF(INDEX(#REF!,MATCH($A664,#REF!,0),3),LEFT(VLOOKUP($A664,#REF!,6,FALSE()),LEN(VLOOKUP($A664,#REF!,6,FALSE()))-2),CONCATENATE(LEFT(VLOOKUP($A664,#REF!,6,FALSE()),LEN(VLOOKUP($A664,#REF!,6,FALSE()))-2),"*")),"")</f>
        <v>#VALUE!</v>
      </c>
      <c r="H664" s="91" t="e">
        <f aca="false">IF(LEN(VLOOKUP($A664,#REF!,7,FALSE())),IF(INDEX(#REF!,MATCH($A664,#REF!,0),4),LEFT(VLOOKUP($A664,#REF!,7,FALSE()),LEN(VLOOKUP($A664,#REF!,7,FALSE()))-2),CONCATENATE(LEFT(VLOOKUP($A664,#REF!,7,FALSE()),LEN(VLOOKUP($A664,#REF!,7,FALSE()))-2),"*")),"")</f>
        <v>#VALUE!</v>
      </c>
      <c r="I664" s="92" t="e">
        <f aca="false">IF(LEN(VLOOKUP($A664,#REF!,8,FALSE())),UPPER(RIGHT(VLOOKUP($A664,#REF!,8,FALSE()), 1)),"")</f>
        <v>#VALUE!</v>
      </c>
      <c r="J664" s="90" t="e">
        <f aca="false">IF(LEN(VLOOKUP($A664,#REF!,4,FALSE())),UPPER(RIGHT(VLOOKUP($A664,#REF!,4,FALSE()), 1)),"")</f>
        <v>#VALUE!</v>
      </c>
      <c r="K664" s="90" t="e">
        <f aca="false">IF(LEN(VLOOKUP($A664,#REF!,5,FALSE())),UPPER(RIGHT(VLOOKUP($A664,#REF!,5,FALSE()), 1)),"")</f>
        <v>#VALUE!</v>
      </c>
      <c r="L664" s="90" t="e">
        <f aca="false">IF(LEN(VLOOKUP($A664,#REF!,6,FALSE())),UPPER(RIGHT(VLOOKUP($A664,#REF!,6,FALSE()), 1)),"")</f>
        <v>#VALUE!</v>
      </c>
      <c r="M664" s="91" t="e">
        <f aca="false">IF(LEN(VLOOKUP($A664,#REF!,7,FALSE())),UPPER(RIGHT(VLOOKUP($A664,#REF!,7,FALSE()), 1)),"")</f>
        <v>#VALUE!</v>
      </c>
      <c r="N664" s="185"/>
      <c r="O664" s="185"/>
      <c r="P664" s="185"/>
      <c r="Q664" s="185"/>
      <c r="R664" s="185"/>
      <c r="S664" s="100" t="e">
        <f aca="false">HLOOKUP("Device Tree Pin Name",#REF!,MATCH($A664,#REF!,0),FALSE())</f>
        <v>#VALUE!</v>
      </c>
      <c r="T664" s="95" t="e">
        <f aca="false">HLOOKUP("power rail",#REF!,MATCH($A664,#REF!,0),FALSE())</f>
        <v>#VALUE!</v>
      </c>
      <c r="U664" s="96" t="e">
        <f aca="false">HLOOKUP("Wake Capable",#REF!,MATCH($A664,#REF!,0),FALSE())</f>
        <v>#VALUE!</v>
      </c>
      <c r="V664" s="96" t="e">
        <f aca="false">HLOOKUP("Strap",#REF!,MATCH($A664,#REF!,0),FALSE())</f>
        <v>#VALUE!</v>
      </c>
      <c r="W664" s="96"/>
      <c r="X664" s="96"/>
      <c r="Y664" s="96"/>
      <c r="Z664" s="95"/>
      <c r="AA664" s="95" t="e">
        <f aca="false">HLOOKUP("Pad type",#REF!,MATCH($A664,#REF!,0),FALSE())</f>
        <v>#VALUE!</v>
      </c>
      <c r="AB664" s="100"/>
      <c r="AC664" s="100" t="e">
        <f aca="false">HLOOKUP("POR Pin State",#REF!,MATCH($A664,#REF!,0),FALSE())</f>
        <v>#VALUE!</v>
      </c>
      <c r="AD664" s="186"/>
      <c r="AE664" s="187"/>
      <c r="AF664" s="187"/>
      <c r="AG664" s="187"/>
      <c r="AH664" s="188"/>
      <c r="AI664" s="188"/>
      <c r="AJ664" s="189"/>
      <c r="AK664" s="189"/>
      <c r="AL664" s="189"/>
      <c r="AM664" s="189"/>
      <c r="AN664" s="189"/>
      <c r="AO664" s="189"/>
      <c r="AP664" s="189"/>
      <c r="AQ664" s="194" t="s">
        <v>1546</v>
      </c>
      <c r="AR664" s="104"/>
      <c r="AS664" s="104"/>
      <c r="AT664" s="104"/>
      <c r="AU664" s="104"/>
      <c r="AV664" s="104"/>
      <c r="AW664" s="104"/>
      <c r="AX664" s="104"/>
      <c r="AY664" s="104"/>
      <c r="AZ664" s="104"/>
      <c r="BA664" s="104"/>
      <c r="BB664" s="162"/>
      <c r="BC664" s="104"/>
      <c r="BD664" s="214"/>
      <c r="BE664" s="213" t="s">
        <v>1547</v>
      </c>
      <c r="BF664" s="108" t="e">
        <f aca="false">VLOOKUP($A664,#REF!, 34, FALSE())</f>
        <v>#VALUE!</v>
      </c>
      <c r="BG664" s="108" t="e">
        <f aca="false">VLOOKUP($A664,#REF!, 22, FALSE())</f>
        <v>#VALUE!</v>
      </c>
      <c r="BH664" s="109"/>
    </row>
    <row r="665" s="193" customFormat="true" ht="12.75" hidden="false" customHeight="true" outlineLevel="0" collapsed="false">
      <c r="A665" s="133" t="s">
        <v>1548</v>
      </c>
      <c r="B665" s="86" t="e">
        <f aca="false">VLOOKUP($A665,#REF!, 34, FALSE())</f>
        <v>#VALUE!</v>
      </c>
      <c r="C665" s="87" t="str">
        <f aca="false">CONCATENATE("unused_",A665)</f>
        <v>unused_DDR_XM1_B1D2</v>
      </c>
      <c r="D665" s="88" t="e">
        <f aca="false">IF(LEN(VLOOKUP($A665,#REF!,8,FALSE())),LEFT(VLOOKUP($A665,#REF!,8,FALSE()),LEN(VLOOKUP($A665,#REF!,8,FALSE()))-2),"")</f>
        <v>#VALUE!</v>
      </c>
      <c r="E665" s="89" t="e">
        <f aca="false">IF(LEN(VLOOKUP($A665,#REF!,4,FALSE())),IF(INDEX(#REF!,MATCH($A665,#REF!,0),1),LEFT(VLOOKUP($A665,#REF!,4,FALSE()),LEN(VLOOKUP($A665,#REF!,4,FALSE()))-2),CONCATENATE(LEFT(VLOOKUP($A665,#REF!,4,FALSE()),LEN(VLOOKUP($A665,#REF!,4,FALSE()))-2),"*")),"")</f>
        <v>#VALUE!</v>
      </c>
      <c r="F665" s="90" t="e">
        <f aca="false">IF(LEN(VLOOKUP($A665,#REF!,5,FALSE())),IF(INDEX(#REF!,MATCH($A665,#REF!,0),2),LEFT(VLOOKUP($A665,#REF!,5,FALSE()),LEN(VLOOKUP($A665,#REF!,5,FALSE()))-2),CONCATENATE(LEFT(VLOOKUP($A665,#REF!,5,FALSE()),LEN(VLOOKUP($A665,#REF!,5,FALSE()))-2),"*")),"")</f>
        <v>#VALUE!</v>
      </c>
      <c r="G665" s="90" t="e">
        <f aca="false">IF(LEN(VLOOKUP($A665,#REF!,6,FALSE())),IF(INDEX(#REF!,MATCH($A665,#REF!,0),3),LEFT(VLOOKUP($A665,#REF!,6,FALSE()),LEN(VLOOKUP($A665,#REF!,6,FALSE()))-2),CONCATENATE(LEFT(VLOOKUP($A665,#REF!,6,FALSE()),LEN(VLOOKUP($A665,#REF!,6,FALSE()))-2),"*")),"")</f>
        <v>#VALUE!</v>
      </c>
      <c r="H665" s="91" t="e">
        <f aca="false">IF(LEN(VLOOKUP($A665,#REF!,7,FALSE())),IF(INDEX(#REF!,MATCH($A665,#REF!,0),4),LEFT(VLOOKUP($A665,#REF!,7,FALSE()),LEN(VLOOKUP($A665,#REF!,7,FALSE()))-2),CONCATENATE(LEFT(VLOOKUP($A665,#REF!,7,FALSE()),LEN(VLOOKUP($A665,#REF!,7,FALSE()))-2),"*")),"")</f>
        <v>#VALUE!</v>
      </c>
      <c r="I665" s="92" t="e">
        <f aca="false">IF(LEN(VLOOKUP($A665,#REF!,8,FALSE())),UPPER(RIGHT(VLOOKUP($A665,#REF!,8,FALSE()), 1)),"")</f>
        <v>#VALUE!</v>
      </c>
      <c r="J665" s="90" t="e">
        <f aca="false">IF(LEN(VLOOKUP($A665,#REF!,4,FALSE())),UPPER(RIGHT(VLOOKUP($A665,#REF!,4,FALSE()), 1)),"")</f>
        <v>#VALUE!</v>
      </c>
      <c r="K665" s="90" t="e">
        <f aca="false">IF(LEN(VLOOKUP($A665,#REF!,5,FALSE())),UPPER(RIGHT(VLOOKUP($A665,#REF!,5,FALSE()), 1)),"")</f>
        <v>#VALUE!</v>
      </c>
      <c r="L665" s="90" t="e">
        <f aca="false">IF(LEN(VLOOKUP($A665,#REF!,6,FALSE())),UPPER(RIGHT(VLOOKUP($A665,#REF!,6,FALSE()), 1)),"")</f>
        <v>#VALUE!</v>
      </c>
      <c r="M665" s="91" t="e">
        <f aca="false">IF(LEN(VLOOKUP($A665,#REF!,7,FALSE())),UPPER(RIGHT(VLOOKUP($A665,#REF!,7,FALSE()), 1)),"")</f>
        <v>#VALUE!</v>
      </c>
      <c r="N665" s="185"/>
      <c r="O665" s="185"/>
      <c r="P665" s="185"/>
      <c r="Q665" s="185"/>
      <c r="R665" s="185"/>
      <c r="S665" s="100" t="e">
        <f aca="false">HLOOKUP("Device Tree Pin Name",#REF!,MATCH($A665,#REF!,0),FALSE())</f>
        <v>#VALUE!</v>
      </c>
      <c r="T665" s="95" t="e">
        <f aca="false">HLOOKUP("power rail",#REF!,MATCH($A665,#REF!,0),FALSE())</f>
        <v>#VALUE!</v>
      </c>
      <c r="U665" s="96" t="e">
        <f aca="false">HLOOKUP("Wake Capable",#REF!,MATCH($A665,#REF!,0),FALSE())</f>
        <v>#VALUE!</v>
      </c>
      <c r="V665" s="96" t="e">
        <f aca="false">HLOOKUP("Strap",#REF!,MATCH($A665,#REF!,0),FALSE())</f>
        <v>#VALUE!</v>
      </c>
      <c r="W665" s="96"/>
      <c r="X665" s="96"/>
      <c r="Y665" s="96"/>
      <c r="Z665" s="95"/>
      <c r="AA665" s="95" t="e">
        <f aca="false">HLOOKUP("Pad type",#REF!,MATCH($A665,#REF!,0),FALSE())</f>
        <v>#VALUE!</v>
      </c>
      <c r="AB665" s="100"/>
      <c r="AC665" s="100" t="e">
        <f aca="false">HLOOKUP("POR Pin State",#REF!,MATCH($A665,#REF!,0),FALSE())</f>
        <v>#VALUE!</v>
      </c>
      <c r="AD665" s="186"/>
      <c r="AE665" s="187"/>
      <c r="AF665" s="187"/>
      <c r="AG665" s="187"/>
      <c r="AH665" s="188"/>
      <c r="AI665" s="188"/>
      <c r="AJ665" s="189"/>
      <c r="AK665" s="189"/>
      <c r="AL665" s="189"/>
      <c r="AM665" s="189"/>
      <c r="AN665" s="189"/>
      <c r="AO665" s="189"/>
      <c r="AP665" s="189"/>
      <c r="AQ665" s="194" t="s">
        <v>1549</v>
      </c>
      <c r="AR665" s="104"/>
      <c r="AS665" s="104"/>
      <c r="AT665" s="104"/>
      <c r="AU665" s="104"/>
      <c r="AV665" s="104"/>
      <c r="AW665" s="104"/>
      <c r="AX665" s="104"/>
      <c r="AY665" s="104"/>
      <c r="AZ665" s="104"/>
      <c r="BA665" s="104"/>
      <c r="BB665" s="162"/>
      <c r="BC665" s="104"/>
      <c r="BD665" s="214"/>
      <c r="BE665" s="213" t="s">
        <v>1550</v>
      </c>
      <c r="BF665" s="108" t="e">
        <f aca="false">VLOOKUP($A665,#REF!, 34, FALSE())</f>
        <v>#VALUE!</v>
      </c>
      <c r="BG665" s="108" t="e">
        <f aca="false">VLOOKUP($A665,#REF!, 22, FALSE())</f>
        <v>#VALUE!</v>
      </c>
      <c r="BH665" s="109"/>
    </row>
    <row r="666" s="193" customFormat="true" ht="12.75" hidden="false" customHeight="true" outlineLevel="0" collapsed="false">
      <c r="A666" s="1" t="s">
        <v>1551</v>
      </c>
      <c r="B666" s="86" t="e">
        <f aca="false">VLOOKUP($A666,#REF!, 34, FALSE())</f>
        <v>#VALUE!</v>
      </c>
      <c r="C666" s="87" t="str">
        <f aca="false">CONCATENATE("unused_",A666)</f>
        <v>unused_DDR_XM1_B1D3</v>
      </c>
      <c r="D666" s="88" t="e">
        <f aca="false">IF(LEN(VLOOKUP($A666,#REF!,8,FALSE())),LEFT(VLOOKUP($A666,#REF!,8,FALSE()),LEN(VLOOKUP($A666,#REF!,8,FALSE()))-2),"")</f>
        <v>#VALUE!</v>
      </c>
      <c r="E666" s="89" t="e">
        <f aca="false">IF(LEN(VLOOKUP($A666,#REF!,4,FALSE())),IF(INDEX(#REF!,MATCH($A666,#REF!,0),1),LEFT(VLOOKUP($A666,#REF!,4,FALSE()),LEN(VLOOKUP($A666,#REF!,4,FALSE()))-2),CONCATENATE(LEFT(VLOOKUP($A666,#REF!,4,FALSE()),LEN(VLOOKUP($A666,#REF!,4,FALSE()))-2),"*")),"")</f>
        <v>#VALUE!</v>
      </c>
      <c r="F666" s="90" t="e">
        <f aca="false">IF(LEN(VLOOKUP($A666,#REF!,5,FALSE())),IF(INDEX(#REF!,MATCH($A666,#REF!,0),2),LEFT(VLOOKUP($A666,#REF!,5,FALSE()),LEN(VLOOKUP($A666,#REF!,5,FALSE()))-2),CONCATENATE(LEFT(VLOOKUP($A666,#REF!,5,FALSE()),LEN(VLOOKUP($A666,#REF!,5,FALSE()))-2),"*")),"")</f>
        <v>#VALUE!</v>
      </c>
      <c r="G666" s="90" t="e">
        <f aca="false">IF(LEN(VLOOKUP($A666,#REF!,6,FALSE())),IF(INDEX(#REF!,MATCH($A666,#REF!,0),3),LEFT(VLOOKUP($A666,#REF!,6,FALSE()),LEN(VLOOKUP($A666,#REF!,6,FALSE()))-2),CONCATENATE(LEFT(VLOOKUP($A666,#REF!,6,FALSE()),LEN(VLOOKUP($A666,#REF!,6,FALSE()))-2),"*")),"")</f>
        <v>#VALUE!</v>
      </c>
      <c r="H666" s="91" t="e">
        <f aca="false">IF(LEN(VLOOKUP($A666,#REF!,7,FALSE())),IF(INDEX(#REF!,MATCH($A666,#REF!,0),4),LEFT(VLOOKUP($A666,#REF!,7,FALSE()),LEN(VLOOKUP($A666,#REF!,7,FALSE()))-2),CONCATENATE(LEFT(VLOOKUP($A666,#REF!,7,FALSE()),LEN(VLOOKUP($A666,#REF!,7,FALSE()))-2),"*")),"")</f>
        <v>#VALUE!</v>
      </c>
      <c r="I666" s="92" t="e">
        <f aca="false">IF(LEN(VLOOKUP($A666,#REF!,8,FALSE())),UPPER(RIGHT(VLOOKUP($A666,#REF!,8,FALSE()), 1)),"")</f>
        <v>#VALUE!</v>
      </c>
      <c r="J666" s="90" t="e">
        <f aca="false">IF(LEN(VLOOKUP($A666,#REF!,4,FALSE())),UPPER(RIGHT(VLOOKUP($A666,#REF!,4,FALSE()), 1)),"")</f>
        <v>#VALUE!</v>
      </c>
      <c r="K666" s="90" t="e">
        <f aca="false">IF(LEN(VLOOKUP($A666,#REF!,5,FALSE())),UPPER(RIGHT(VLOOKUP($A666,#REF!,5,FALSE()), 1)),"")</f>
        <v>#VALUE!</v>
      </c>
      <c r="L666" s="90" t="e">
        <f aca="false">IF(LEN(VLOOKUP($A666,#REF!,6,FALSE())),UPPER(RIGHT(VLOOKUP($A666,#REF!,6,FALSE()), 1)),"")</f>
        <v>#VALUE!</v>
      </c>
      <c r="M666" s="91" t="e">
        <f aca="false">IF(LEN(VLOOKUP($A666,#REF!,7,FALSE())),UPPER(RIGHT(VLOOKUP($A666,#REF!,7,FALSE()), 1)),"")</f>
        <v>#VALUE!</v>
      </c>
      <c r="N666" s="185"/>
      <c r="O666" s="185"/>
      <c r="P666" s="185"/>
      <c r="Q666" s="185"/>
      <c r="R666" s="185"/>
      <c r="S666" s="100" t="e">
        <f aca="false">HLOOKUP("Device Tree Pin Name",#REF!,MATCH($A666,#REF!,0),FALSE())</f>
        <v>#VALUE!</v>
      </c>
      <c r="T666" s="95" t="e">
        <f aca="false">HLOOKUP("power rail",#REF!,MATCH($A666,#REF!,0),FALSE())</f>
        <v>#VALUE!</v>
      </c>
      <c r="U666" s="96" t="e">
        <f aca="false">HLOOKUP("Wake Capable",#REF!,MATCH($A666,#REF!,0),FALSE())</f>
        <v>#VALUE!</v>
      </c>
      <c r="V666" s="96" t="e">
        <f aca="false">HLOOKUP("Strap",#REF!,MATCH($A666,#REF!,0),FALSE())</f>
        <v>#VALUE!</v>
      </c>
      <c r="W666" s="96"/>
      <c r="X666" s="96"/>
      <c r="Y666" s="96"/>
      <c r="Z666" s="95"/>
      <c r="AA666" s="95" t="e">
        <f aca="false">HLOOKUP("Pad type",#REF!,MATCH($A666,#REF!,0),FALSE())</f>
        <v>#VALUE!</v>
      </c>
      <c r="AB666" s="100"/>
      <c r="AC666" s="100" t="e">
        <f aca="false">HLOOKUP("POR Pin State",#REF!,MATCH($A666,#REF!,0),FALSE())</f>
        <v>#VALUE!</v>
      </c>
      <c r="AD666" s="186"/>
      <c r="AE666" s="187"/>
      <c r="AF666" s="187"/>
      <c r="AG666" s="187"/>
      <c r="AH666" s="188"/>
      <c r="AI666" s="188"/>
      <c r="AJ666" s="189"/>
      <c r="AK666" s="189"/>
      <c r="AL666" s="189"/>
      <c r="AM666" s="189"/>
      <c r="AN666" s="189"/>
      <c r="AO666" s="189"/>
      <c r="AP666" s="189"/>
      <c r="AQ666" s="194" t="s">
        <v>1552</v>
      </c>
      <c r="AR666" s="104"/>
      <c r="AS666" s="104"/>
      <c r="AT666" s="104"/>
      <c r="AU666" s="104"/>
      <c r="AV666" s="104"/>
      <c r="AW666" s="104"/>
      <c r="AX666" s="104"/>
      <c r="AY666" s="104"/>
      <c r="AZ666" s="104"/>
      <c r="BA666" s="104"/>
      <c r="BB666" s="162"/>
      <c r="BC666" s="104"/>
      <c r="BD666" s="214"/>
      <c r="BE666" s="213" t="s">
        <v>1553</v>
      </c>
      <c r="BF666" s="108" t="e">
        <f aca="false">VLOOKUP($A666,#REF!, 34, FALSE())</f>
        <v>#VALUE!</v>
      </c>
      <c r="BG666" s="108" t="e">
        <f aca="false">VLOOKUP($A666,#REF!, 22, FALSE())</f>
        <v>#VALUE!</v>
      </c>
      <c r="BH666" s="109"/>
    </row>
    <row r="667" s="193" customFormat="true" ht="12.75" hidden="false" customHeight="true" outlineLevel="0" collapsed="false">
      <c r="A667" s="1" t="s">
        <v>1554</v>
      </c>
      <c r="B667" s="86" t="e">
        <f aca="false">VLOOKUP($A667,#REF!, 34, FALSE())</f>
        <v>#VALUE!</v>
      </c>
      <c r="C667" s="87" t="str">
        <f aca="false">CONCATENATE("unused_",A667)</f>
        <v>unused_DDR_XM1_B1D4</v>
      </c>
      <c r="D667" s="88" t="e">
        <f aca="false">IF(LEN(VLOOKUP($A667,#REF!,8,FALSE())),LEFT(VLOOKUP($A667,#REF!,8,FALSE()),LEN(VLOOKUP($A667,#REF!,8,FALSE()))-2),"")</f>
        <v>#VALUE!</v>
      </c>
      <c r="E667" s="89" t="e">
        <f aca="false">IF(LEN(VLOOKUP($A667,#REF!,4,FALSE())),IF(INDEX(#REF!,MATCH($A667,#REF!,0),1),LEFT(VLOOKUP($A667,#REF!,4,FALSE()),LEN(VLOOKUP($A667,#REF!,4,FALSE()))-2),CONCATENATE(LEFT(VLOOKUP($A667,#REF!,4,FALSE()),LEN(VLOOKUP($A667,#REF!,4,FALSE()))-2),"*")),"")</f>
        <v>#VALUE!</v>
      </c>
      <c r="F667" s="90" t="e">
        <f aca="false">IF(LEN(VLOOKUP($A667,#REF!,5,FALSE())),IF(INDEX(#REF!,MATCH($A667,#REF!,0),2),LEFT(VLOOKUP($A667,#REF!,5,FALSE()),LEN(VLOOKUP($A667,#REF!,5,FALSE()))-2),CONCATENATE(LEFT(VLOOKUP($A667,#REF!,5,FALSE()),LEN(VLOOKUP($A667,#REF!,5,FALSE()))-2),"*")),"")</f>
        <v>#VALUE!</v>
      </c>
      <c r="G667" s="90" t="e">
        <f aca="false">IF(LEN(VLOOKUP($A667,#REF!,6,FALSE())),IF(INDEX(#REF!,MATCH($A667,#REF!,0),3),LEFT(VLOOKUP($A667,#REF!,6,FALSE()),LEN(VLOOKUP($A667,#REF!,6,FALSE()))-2),CONCATENATE(LEFT(VLOOKUP($A667,#REF!,6,FALSE()),LEN(VLOOKUP($A667,#REF!,6,FALSE()))-2),"*")),"")</f>
        <v>#VALUE!</v>
      </c>
      <c r="H667" s="91" t="e">
        <f aca="false">IF(LEN(VLOOKUP($A667,#REF!,7,FALSE())),IF(INDEX(#REF!,MATCH($A667,#REF!,0),4),LEFT(VLOOKUP($A667,#REF!,7,FALSE()),LEN(VLOOKUP($A667,#REF!,7,FALSE()))-2),CONCATENATE(LEFT(VLOOKUP($A667,#REF!,7,FALSE()),LEN(VLOOKUP($A667,#REF!,7,FALSE()))-2),"*")),"")</f>
        <v>#VALUE!</v>
      </c>
      <c r="I667" s="92" t="e">
        <f aca="false">IF(LEN(VLOOKUP($A667,#REF!,8,FALSE())),UPPER(RIGHT(VLOOKUP($A667,#REF!,8,FALSE()), 1)),"")</f>
        <v>#VALUE!</v>
      </c>
      <c r="J667" s="90" t="e">
        <f aca="false">IF(LEN(VLOOKUP($A667,#REF!,4,FALSE())),UPPER(RIGHT(VLOOKUP($A667,#REF!,4,FALSE()), 1)),"")</f>
        <v>#VALUE!</v>
      </c>
      <c r="K667" s="90" t="e">
        <f aca="false">IF(LEN(VLOOKUP($A667,#REF!,5,FALSE())),UPPER(RIGHT(VLOOKUP($A667,#REF!,5,FALSE()), 1)),"")</f>
        <v>#VALUE!</v>
      </c>
      <c r="L667" s="90" t="e">
        <f aca="false">IF(LEN(VLOOKUP($A667,#REF!,6,FALSE())),UPPER(RIGHT(VLOOKUP($A667,#REF!,6,FALSE()), 1)),"")</f>
        <v>#VALUE!</v>
      </c>
      <c r="M667" s="91" t="e">
        <f aca="false">IF(LEN(VLOOKUP($A667,#REF!,7,FALSE())),UPPER(RIGHT(VLOOKUP($A667,#REF!,7,FALSE()), 1)),"")</f>
        <v>#VALUE!</v>
      </c>
      <c r="N667" s="185"/>
      <c r="O667" s="185"/>
      <c r="P667" s="185"/>
      <c r="Q667" s="185"/>
      <c r="R667" s="185"/>
      <c r="S667" s="100" t="e">
        <f aca="false">HLOOKUP("Device Tree Pin Name",#REF!,MATCH($A667,#REF!,0),FALSE())</f>
        <v>#VALUE!</v>
      </c>
      <c r="T667" s="95" t="e">
        <f aca="false">HLOOKUP("power rail",#REF!,MATCH($A667,#REF!,0),FALSE())</f>
        <v>#VALUE!</v>
      </c>
      <c r="U667" s="96" t="e">
        <f aca="false">HLOOKUP("Wake Capable",#REF!,MATCH($A667,#REF!,0),FALSE())</f>
        <v>#VALUE!</v>
      </c>
      <c r="V667" s="96" t="e">
        <f aca="false">HLOOKUP("Strap",#REF!,MATCH($A667,#REF!,0),FALSE())</f>
        <v>#VALUE!</v>
      </c>
      <c r="W667" s="96"/>
      <c r="X667" s="96"/>
      <c r="Y667" s="96"/>
      <c r="Z667" s="95"/>
      <c r="AA667" s="95" t="e">
        <f aca="false">HLOOKUP("Pad type",#REF!,MATCH($A667,#REF!,0),FALSE())</f>
        <v>#VALUE!</v>
      </c>
      <c r="AB667" s="100"/>
      <c r="AC667" s="100" t="e">
        <f aca="false">HLOOKUP("POR Pin State",#REF!,MATCH($A667,#REF!,0),FALSE())</f>
        <v>#VALUE!</v>
      </c>
      <c r="AD667" s="186"/>
      <c r="AE667" s="187"/>
      <c r="AF667" s="187"/>
      <c r="AG667" s="187"/>
      <c r="AH667" s="188"/>
      <c r="AI667" s="188"/>
      <c r="AJ667" s="189"/>
      <c r="AK667" s="189"/>
      <c r="AL667" s="189"/>
      <c r="AM667" s="189"/>
      <c r="AN667" s="189"/>
      <c r="AO667" s="189"/>
      <c r="AP667" s="189"/>
      <c r="AQ667" s="194" t="s">
        <v>1555</v>
      </c>
      <c r="AR667" s="104"/>
      <c r="AS667" s="104"/>
      <c r="AT667" s="104"/>
      <c r="AU667" s="104"/>
      <c r="AV667" s="104"/>
      <c r="AW667" s="104"/>
      <c r="AX667" s="104"/>
      <c r="AY667" s="104"/>
      <c r="AZ667" s="104"/>
      <c r="BA667" s="104"/>
      <c r="BB667" s="162"/>
      <c r="BC667" s="104"/>
      <c r="BD667" s="214"/>
      <c r="BE667" s="213" t="s">
        <v>1556</v>
      </c>
      <c r="BF667" s="108" t="e">
        <f aca="false">VLOOKUP($A667,#REF!, 34, FALSE())</f>
        <v>#VALUE!</v>
      </c>
      <c r="BG667" s="108" t="e">
        <f aca="false">VLOOKUP($A667,#REF!, 22, FALSE())</f>
        <v>#VALUE!</v>
      </c>
      <c r="BH667" s="109"/>
    </row>
    <row r="668" s="193" customFormat="true" ht="12.75" hidden="false" customHeight="true" outlineLevel="0" collapsed="false">
      <c r="A668" s="133" t="s">
        <v>1557</v>
      </c>
      <c r="B668" s="86" t="e">
        <f aca="false">VLOOKUP($A668,#REF!, 34, FALSE())</f>
        <v>#VALUE!</v>
      </c>
      <c r="C668" s="87" t="str">
        <f aca="false">CONCATENATE("unused_",A668)</f>
        <v>unused_DDR_XM1_B1D5</v>
      </c>
      <c r="D668" s="88" t="e">
        <f aca="false">IF(LEN(VLOOKUP($A668,#REF!,8,FALSE())),LEFT(VLOOKUP($A668,#REF!,8,FALSE()),LEN(VLOOKUP($A668,#REF!,8,FALSE()))-2),"")</f>
        <v>#VALUE!</v>
      </c>
      <c r="E668" s="89" t="e">
        <f aca="false">IF(LEN(VLOOKUP($A668,#REF!,4,FALSE())),IF(INDEX(#REF!,MATCH($A668,#REF!,0),1),LEFT(VLOOKUP($A668,#REF!,4,FALSE()),LEN(VLOOKUP($A668,#REF!,4,FALSE()))-2),CONCATENATE(LEFT(VLOOKUP($A668,#REF!,4,FALSE()),LEN(VLOOKUP($A668,#REF!,4,FALSE()))-2),"*")),"")</f>
        <v>#VALUE!</v>
      </c>
      <c r="F668" s="90" t="e">
        <f aca="false">IF(LEN(VLOOKUP($A668,#REF!,5,FALSE())),IF(INDEX(#REF!,MATCH($A668,#REF!,0),2),LEFT(VLOOKUP($A668,#REF!,5,FALSE()),LEN(VLOOKUP($A668,#REF!,5,FALSE()))-2),CONCATENATE(LEFT(VLOOKUP($A668,#REF!,5,FALSE()),LEN(VLOOKUP($A668,#REF!,5,FALSE()))-2),"*")),"")</f>
        <v>#VALUE!</v>
      </c>
      <c r="G668" s="90" t="e">
        <f aca="false">IF(LEN(VLOOKUP($A668,#REF!,6,FALSE())),IF(INDEX(#REF!,MATCH($A668,#REF!,0),3),LEFT(VLOOKUP($A668,#REF!,6,FALSE()),LEN(VLOOKUP($A668,#REF!,6,FALSE()))-2),CONCATENATE(LEFT(VLOOKUP($A668,#REF!,6,FALSE()),LEN(VLOOKUP($A668,#REF!,6,FALSE()))-2),"*")),"")</f>
        <v>#VALUE!</v>
      </c>
      <c r="H668" s="91" t="e">
        <f aca="false">IF(LEN(VLOOKUP($A668,#REF!,7,FALSE())),IF(INDEX(#REF!,MATCH($A668,#REF!,0),4),LEFT(VLOOKUP($A668,#REF!,7,FALSE()),LEN(VLOOKUP($A668,#REF!,7,FALSE()))-2),CONCATENATE(LEFT(VLOOKUP($A668,#REF!,7,FALSE()),LEN(VLOOKUP($A668,#REF!,7,FALSE()))-2),"*")),"")</f>
        <v>#VALUE!</v>
      </c>
      <c r="I668" s="92" t="e">
        <f aca="false">IF(LEN(VLOOKUP($A668,#REF!,8,FALSE())),UPPER(RIGHT(VLOOKUP($A668,#REF!,8,FALSE()), 1)),"")</f>
        <v>#VALUE!</v>
      </c>
      <c r="J668" s="90" t="e">
        <f aca="false">IF(LEN(VLOOKUP($A668,#REF!,4,FALSE())),UPPER(RIGHT(VLOOKUP($A668,#REF!,4,FALSE()), 1)),"")</f>
        <v>#VALUE!</v>
      </c>
      <c r="K668" s="90" t="e">
        <f aca="false">IF(LEN(VLOOKUP($A668,#REF!,5,FALSE())),UPPER(RIGHT(VLOOKUP($A668,#REF!,5,FALSE()), 1)),"")</f>
        <v>#VALUE!</v>
      </c>
      <c r="L668" s="90" t="e">
        <f aca="false">IF(LEN(VLOOKUP($A668,#REF!,6,FALSE())),UPPER(RIGHT(VLOOKUP($A668,#REF!,6,FALSE()), 1)),"")</f>
        <v>#VALUE!</v>
      </c>
      <c r="M668" s="91" t="e">
        <f aca="false">IF(LEN(VLOOKUP($A668,#REF!,7,FALSE())),UPPER(RIGHT(VLOOKUP($A668,#REF!,7,FALSE()), 1)),"")</f>
        <v>#VALUE!</v>
      </c>
      <c r="N668" s="185"/>
      <c r="O668" s="185"/>
      <c r="P668" s="185"/>
      <c r="Q668" s="185"/>
      <c r="R668" s="185"/>
      <c r="S668" s="100" t="e">
        <f aca="false">HLOOKUP("Device Tree Pin Name",#REF!,MATCH($A668,#REF!,0),FALSE())</f>
        <v>#VALUE!</v>
      </c>
      <c r="T668" s="95" t="e">
        <f aca="false">HLOOKUP("power rail",#REF!,MATCH($A668,#REF!,0),FALSE())</f>
        <v>#VALUE!</v>
      </c>
      <c r="U668" s="96" t="e">
        <f aca="false">HLOOKUP("Wake Capable",#REF!,MATCH($A668,#REF!,0),FALSE())</f>
        <v>#VALUE!</v>
      </c>
      <c r="V668" s="96" t="e">
        <f aca="false">HLOOKUP("Strap",#REF!,MATCH($A668,#REF!,0),FALSE())</f>
        <v>#VALUE!</v>
      </c>
      <c r="W668" s="96"/>
      <c r="X668" s="96"/>
      <c r="Y668" s="96"/>
      <c r="Z668" s="95"/>
      <c r="AA668" s="95" t="e">
        <f aca="false">HLOOKUP("Pad type",#REF!,MATCH($A668,#REF!,0),FALSE())</f>
        <v>#VALUE!</v>
      </c>
      <c r="AB668" s="100"/>
      <c r="AC668" s="100" t="e">
        <f aca="false">HLOOKUP("POR Pin State",#REF!,MATCH($A668,#REF!,0),FALSE())</f>
        <v>#VALUE!</v>
      </c>
      <c r="AD668" s="186"/>
      <c r="AE668" s="187"/>
      <c r="AF668" s="187"/>
      <c r="AG668" s="187"/>
      <c r="AH668" s="188"/>
      <c r="AI668" s="188"/>
      <c r="AJ668" s="189"/>
      <c r="AK668" s="189"/>
      <c r="AL668" s="189"/>
      <c r="AM668" s="189"/>
      <c r="AN668" s="189"/>
      <c r="AO668" s="189"/>
      <c r="AP668" s="189"/>
      <c r="AQ668" s="194" t="s">
        <v>1558</v>
      </c>
      <c r="AR668" s="104"/>
      <c r="AS668" s="104"/>
      <c r="AT668" s="104"/>
      <c r="AU668" s="104"/>
      <c r="AV668" s="104"/>
      <c r="AW668" s="104"/>
      <c r="AX668" s="104"/>
      <c r="AY668" s="104"/>
      <c r="AZ668" s="104"/>
      <c r="BA668" s="104"/>
      <c r="BB668" s="162"/>
      <c r="BC668" s="104"/>
      <c r="BD668" s="214"/>
      <c r="BE668" s="213" t="s">
        <v>1559</v>
      </c>
      <c r="BF668" s="108" t="e">
        <f aca="false">VLOOKUP($A668,#REF!, 34, FALSE())</f>
        <v>#VALUE!</v>
      </c>
      <c r="BG668" s="108" t="e">
        <f aca="false">VLOOKUP($A668,#REF!, 22, FALSE())</f>
        <v>#VALUE!</v>
      </c>
      <c r="BH668" s="109"/>
    </row>
    <row r="669" s="193" customFormat="true" ht="12.75" hidden="false" customHeight="true" outlineLevel="0" collapsed="false">
      <c r="A669" s="133" t="s">
        <v>1560</v>
      </c>
      <c r="B669" s="86" t="e">
        <f aca="false">VLOOKUP($A669,#REF!, 34, FALSE())</f>
        <v>#VALUE!</v>
      </c>
      <c r="C669" s="87" t="str">
        <f aca="false">CONCATENATE("unused_",A669)</f>
        <v>unused_DDR_XM1_B1D6</v>
      </c>
      <c r="D669" s="88" t="e">
        <f aca="false">IF(LEN(VLOOKUP($A669,#REF!,8,FALSE())),LEFT(VLOOKUP($A669,#REF!,8,FALSE()),LEN(VLOOKUP($A669,#REF!,8,FALSE()))-2),"")</f>
        <v>#VALUE!</v>
      </c>
      <c r="E669" s="89" t="e">
        <f aca="false">IF(LEN(VLOOKUP($A669,#REF!,4,FALSE())),IF(INDEX(#REF!,MATCH($A669,#REF!,0),1),LEFT(VLOOKUP($A669,#REF!,4,FALSE()),LEN(VLOOKUP($A669,#REF!,4,FALSE()))-2),CONCATENATE(LEFT(VLOOKUP($A669,#REF!,4,FALSE()),LEN(VLOOKUP($A669,#REF!,4,FALSE()))-2),"*")),"")</f>
        <v>#VALUE!</v>
      </c>
      <c r="F669" s="90" t="e">
        <f aca="false">IF(LEN(VLOOKUP($A669,#REF!,5,FALSE())),IF(INDEX(#REF!,MATCH($A669,#REF!,0),2),LEFT(VLOOKUP($A669,#REF!,5,FALSE()),LEN(VLOOKUP($A669,#REF!,5,FALSE()))-2),CONCATENATE(LEFT(VLOOKUP($A669,#REF!,5,FALSE()),LEN(VLOOKUP($A669,#REF!,5,FALSE()))-2),"*")),"")</f>
        <v>#VALUE!</v>
      </c>
      <c r="G669" s="90" t="e">
        <f aca="false">IF(LEN(VLOOKUP($A669,#REF!,6,FALSE())),IF(INDEX(#REF!,MATCH($A669,#REF!,0),3),LEFT(VLOOKUP($A669,#REF!,6,FALSE()),LEN(VLOOKUP($A669,#REF!,6,FALSE()))-2),CONCATENATE(LEFT(VLOOKUP($A669,#REF!,6,FALSE()),LEN(VLOOKUP($A669,#REF!,6,FALSE()))-2),"*")),"")</f>
        <v>#VALUE!</v>
      </c>
      <c r="H669" s="91" t="e">
        <f aca="false">IF(LEN(VLOOKUP($A669,#REF!,7,FALSE())),IF(INDEX(#REF!,MATCH($A669,#REF!,0),4),LEFT(VLOOKUP($A669,#REF!,7,FALSE()),LEN(VLOOKUP($A669,#REF!,7,FALSE()))-2),CONCATENATE(LEFT(VLOOKUP($A669,#REF!,7,FALSE()),LEN(VLOOKUP($A669,#REF!,7,FALSE()))-2),"*")),"")</f>
        <v>#VALUE!</v>
      </c>
      <c r="I669" s="92" t="e">
        <f aca="false">IF(LEN(VLOOKUP($A669,#REF!,8,FALSE())),UPPER(RIGHT(VLOOKUP($A669,#REF!,8,FALSE()), 1)),"")</f>
        <v>#VALUE!</v>
      </c>
      <c r="J669" s="90" t="e">
        <f aca="false">IF(LEN(VLOOKUP($A669,#REF!,4,FALSE())),UPPER(RIGHT(VLOOKUP($A669,#REF!,4,FALSE()), 1)),"")</f>
        <v>#VALUE!</v>
      </c>
      <c r="K669" s="90" t="e">
        <f aca="false">IF(LEN(VLOOKUP($A669,#REF!,5,FALSE())),UPPER(RIGHT(VLOOKUP($A669,#REF!,5,FALSE()), 1)),"")</f>
        <v>#VALUE!</v>
      </c>
      <c r="L669" s="90" t="e">
        <f aca="false">IF(LEN(VLOOKUP($A669,#REF!,6,FALSE())),UPPER(RIGHT(VLOOKUP($A669,#REF!,6,FALSE()), 1)),"")</f>
        <v>#VALUE!</v>
      </c>
      <c r="M669" s="91" t="e">
        <f aca="false">IF(LEN(VLOOKUP($A669,#REF!,7,FALSE())),UPPER(RIGHT(VLOOKUP($A669,#REF!,7,FALSE()), 1)),"")</f>
        <v>#VALUE!</v>
      </c>
      <c r="N669" s="185"/>
      <c r="O669" s="185"/>
      <c r="P669" s="185"/>
      <c r="Q669" s="185"/>
      <c r="R669" s="185"/>
      <c r="S669" s="100" t="e">
        <f aca="false">HLOOKUP("Device Tree Pin Name",#REF!,MATCH($A669,#REF!,0),FALSE())</f>
        <v>#VALUE!</v>
      </c>
      <c r="T669" s="95" t="e">
        <f aca="false">HLOOKUP("power rail",#REF!,MATCH($A669,#REF!,0),FALSE())</f>
        <v>#VALUE!</v>
      </c>
      <c r="U669" s="96" t="e">
        <f aca="false">HLOOKUP("Wake Capable",#REF!,MATCH($A669,#REF!,0),FALSE())</f>
        <v>#VALUE!</v>
      </c>
      <c r="V669" s="96" t="e">
        <f aca="false">HLOOKUP("Strap",#REF!,MATCH($A669,#REF!,0),FALSE())</f>
        <v>#VALUE!</v>
      </c>
      <c r="W669" s="96"/>
      <c r="X669" s="96"/>
      <c r="Y669" s="96"/>
      <c r="Z669" s="95"/>
      <c r="AA669" s="95" t="e">
        <f aca="false">HLOOKUP("Pad type",#REF!,MATCH($A669,#REF!,0),FALSE())</f>
        <v>#VALUE!</v>
      </c>
      <c r="AB669" s="100"/>
      <c r="AC669" s="100" t="e">
        <f aca="false">HLOOKUP("POR Pin State",#REF!,MATCH($A669,#REF!,0),FALSE())</f>
        <v>#VALUE!</v>
      </c>
      <c r="AD669" s="186"/>
      <c r="AE669" s="187"/>
      <c r="AF669" s="187"/>
      <c r="AG669" s="187"/>
      <c r="AH669" s="188"/>
      <c r="AI669" s="188"/>
      <c r="AJ669" s="189"/>
      <c r="AK669" s="189"/>
      <c r="AL669" s="189"/>
      <c r="AM669" s="189"/>
      <c r="AN669" s="189"/>
      <c r="AO669" s="189"/>
      <c r="AP669" s="189"/>
      <c r="AQ669" s="194" t="s">
        <v>1561</v>
      </c>
      <c r="AR669" s="104"/>
      <c r="AS669" s="104"/>
      <c r="AT669" s="104"/>
      <c r="AU669" s="104"/>
      <c r="AV669" s="104"/>
      <c r="AW669" s="104"/>
      <c r="AX669" s="104"/>
      <c r="AY669" s="104"/>
      <c r="AZ669" s="104"/>
      <c r="BA669" s="104"/>
      <c r="BB669" s="162"/>
      <c r="BC669" s="104"/>
      <c r="BD669" s="214"/>
      <c r="BE669" s="213" t="s">
        <v>1562</v>
      </c>
      <c r="BF669" s="108" t="e">
        <f aca="false">VLOOKUP($A669,#REF!, 34, FALSE())</f>
        <v>#VALUE!</v>
      </c>
      <c r="BG669" s="108" t="e">
        <f aca="false">VLOOKUP($A669,#REF!, 22, FALSE())</f>
        <v>#VALUE!</v>
      </c>
      <c r="BH669" s="109"/>
    </row>
    <row r="670" s="193" customFormat="true" ht="12.75" hidden="false" customHeight="true" outlineLevel="0" collapsed="false">
      <c r="A670" s="133" t="s">
        <v>1563</v>
      </c>
      <c r="B670" s="86" t="e">
        <f aca="false">VLOOKUP($A670,#REF!, 34, FALSE())</f>
        <v>#VALUE!</v>
      </c>
      <c r="C670" s="87" t="str">
        <f aca="false">CONCATENATE("unused_",A670)</f>
        <v>unused_DDR_XM1_B1D7</v>
      </c>
      <c r="D670" s="88" t="e">
        <f aca="false">IF(LEN(VLOOKUP($A670,#REF!,8,FALSE())),LEFT(VLOOKUP($A670,#REF!,8,FALSE()),LEN(VLOOKUP($A670,#REF!,8,FALSE()))-2),"")</f>
        <v>#VALUE!</v>
      </c>
      <c r="E670" s="89" t="e">
        <f aca="false">IF(LEN(VLOOKUP($A670,#REF!,4,FALSE())),IF(INDEX(#REF!,MATCH($A670,#REF!,0),1),LEFT(VLOOKUP($A670,#REF!,4,FALSE()),LEN(VLOOKUP($A670,#REF!,4,FALSE()))-2),CONCATENATE(LEFT(VLOOKUP($A670,#REF!,4,FALSE()),LEN(VLOOKUP($A670,#REF!,4,FALSE()))-2),"*")),"")</f>
        <v>#VALUE!</v>
      </c>
      <c r="F670" s="90" t="e">
        <f aca="false">IF(LEN(VLOOKUP($A670,#REF!,5,FALSE())),IF(INDEX(#REF!,MATCH($A670,#REF!,0),2),LEFT(VLOOKUP($A670,#REF!,5,FALSE()),LEN(VLOOKUP($A670,#REF!,5,FALSE()))-2),CONCATENATE(LEFT(VLOOKUP($A670,#REF!,5,FALSE()),LEN(VLOOKUP($A670,#REF!,5,FALSE()))-2),"*")),"")</f>
        <v>#VALUE!</v>
      </c>
      <c r="G670" s="90" t="e">
        <f aca="false">IF(LEN(VLOOKUP($A670,#REF!,6,FALSE())),IF(INDEX(#REF!,MATCH($A670,#REF!,0),3),LEFT(VLOOKUP($A670,#REF!,6,FALSE()),LEN(VLOOKUP($A670,#REF!,6,FALSE()))-2),CONCATENATE(LEFT(VLOOKUP($A670,#REF!,6,FALSE()),LEN(VLOOKUP($A670,#REF!,6,FALSE()))-2),"*")),"")</f>
        <v>#VALUE!</v>
      </c>
      <c r="H670" s="91" t="e">
        <f aca="false">IF(LEN(VLOOKUP($A670,#REF!,7,FALSE())),IF(INDEX(#REF!,MATCH($A670,#REF!,0),4),LEFT(VLOOKUP($A670,#REF!,7,FALSE()),LEN(VLOOKUP($A670,#REF!,7,FALSE()))-2),CONCATENATE(LEFT(VLOOKUP($A670,#REF!,7,FALSE()),LEN(VLOOKUP($A670,#REF!,7,FALSE()))-2),"*")),"")</f>
        <v>#VALUE!</v>
      </c>
      <c r="I670" s="92" t="e">
        <f aca="false">IF(LEN(VLOOKUP($A670,#REF!,8,FALSE())),UPPER(RIGHT(VLOOKUP($A670,#REF!,8,FALSE()), 1)),"")</f>
        <v>#VALUE!</v>
      </c>
      <c r="J670" s="90" t="e">
        <f aca="false">IF(LEN(VLOOKUP($A670,#REF!,4,FALSE())),UPPER(RIGHT(VLOOKUP($A670,#REF!,4,FALSE()), 1)),"")</f>
        <v>#VALUE!</v>
      </c>
      <c r="K670" s="90" t="e">
        <f aca="false">IF(LEN(VLOOKUP($A670,#REF!,5,FALSE())),UPPER(RIGHT(VLOOKUP($A670,#REF!,5,FALSE()), 1)),"")</f>
        <v>#VALUE!</v>
      </c>
      <c r="L670" s="90" t="e">
        <f aca="false">IF(LEN(VLOOKUP($A670,#REF!,6,FALSE())),UPPER(RIGHT(VLOOKUP($A670,#REF!,6,FALSE()), 1)),"")</f>
        <v>#VALUE!</v>
      </c>
      <c r="M670" s="91" t="e">
        <f aca="false">IF(LEN(VLOOKUP($A670,#REF!,7,FALSE())),UPPER(RIGHT(VLOOKUP($A670,#REF!,7,FALSE()), 1)),"")</f>
        <v>#VALUE!</v>
      </c>
      <c r="N670" s="185"/>
      <c r="O670" s="185"/>
      <c r="P670" s="185"/>
      <c r="Q670" s="185"/>
      <c r="R670" s="185"/>
      <c r="S670" s="100" t="e">
        <f aca="false">HLOOKUP("Device Tree Pin Name",#REF!,MATCH($A670,#REF!,0),FALSE())</f>
        <v>#VALUE!</v>
      </c>
      <c r="T670" s="95" t="e">
        <f aca="false">HLOOKUP("power rail",#REF!,MATCH($A670,#REF!,0),FALSE())</f>
        <v>#VALUE!</v>
      </c>
      <c r="U670" s="96" t="e">
        <f aca="false">HLOOKUP("Wake Capable",#REF!,MATCH($A670,#REF!,0),FALSE())</f>
        <v>#VALUE!</v>
      </c>
      <c r="V670" s="96" t="e">
        <f aca="false">HLOOKUP("Strap",#REF!,MATCH($A670,#REF!,0),FALSE())</f>
        <v>#VALUE!</v>
      </c>
      <c r="W670" s="96"/>
      <c r="X670" s="96"/>
      <c r="Y670" s="96"/>
      <c r="Z670" s="95"/>
      <c r="AA670" s="95" t="e">
        <f aca="false">HLOOKUP("Pad type",#REF!,MATCH($A670,#REF!,0),FALSE())</f>
        <v>#VALUE!</v>
      </c>
      <c r="AB670" s="100"/>
      <c r="AC670" s="100" t="e">
        <f aca="false">HLOOKUP("POR Pin State",#REF!,MATCH($A670,#REF!,0),FALSE())</f>
        <v>#VALUE!</v>
      </c>
      <c r="AD670" s="186"/>
      <c r="AE670" s="187"/>
      <c r="AF670" s="187"/>
      <c r="AG670" s="187"/>
      <c r="AH670" s="188"/>
      <c r="AI670" s="188"/>
      <c r="AJ670" s="189"/>
      <c r="AK670" s="189"/>
      <c r="AL670" s="189"/>
      <c r="AM670" s="189"/>
      <c r="AN670" s="189"/>
      <c r="AO670" s="189"/>
      <c r="AP670" s="189"/>
      <c r="AQ670" s="194" t="s">
        <v>1564</v>
      </c>
      <c r="AR670" s="104"/>
      <c r="AS670" s="104"/>
      <c r="AT670" s="104"/>
      <c r="AU670" s="104"/>
      <c r="AV670" s="104"/>
      <c r="AW670" s="104"/>
      <c r="AX670" s="104"/>
      <c r="AY670" s="104"/>
      <c r="AZ670" s="104"/>
      <c r="BA670" s="104"/>
      <c r="BB670" s="162"/>
      <c r="BC670" s="104"/>
      <c r="BD670" s="214"/>
      <c r="BE670" s="213" t="s">
        <v>1565</v>
      </c>
      <c r="BF670" s="108" t="e">
        <f aca="false">VLOOKUP($A670,#REF!, 34, FALSE())</f>
        <v>#VALUE!</v>
      </c>
      <c r="BG670" s="108" t="e">
        <f aca="false">VLOOKUP($A670,#REF!, 22, FALSE())</f>
        <v>#VALUE!</v>
      </c>
      <c r="BH670" s="109"/>
    </row>
    <row r="671" s="193" customFormat="true" ht="12.75" hidden="false" customHeight="true" outlineLevel="0" collapsed="false">
      <c r="A671" s="133" t="s">
        <v>1566</v>
      </c>
      <c r="B671" s="86" t="e">
        <f aca="false">VLOOKUP($A671,#REF!, 34, FALSE())</f>
        <v>#VALUE!</v>
      </c>
      <c r="C671" s="87" t="str">
        <f aca="false">CONCATENATE("unused_",A671)</f>
        <v>unused_DDR_XM1_B1DMI</v>
      </c>
      <c r="D671" s="88" t="e">
        <f aca="false">IF(LEN(VLOOKUP($A671,#REF!,8,FALSE())),LEFT(VLOOKUP($A671,#REF!,8,FALSE()),LEN(VLOOKUP($A671,#REF!,8,FALSE()))-2),"")</f>
        <v>#VALUE!</v>
      </c>
      <c r="E671" s="89" t="e">
        <f aca="false">IF(LEN(VLOOKUP($A671,#REF!,4,FALSE())),IF(INDEX(#REF!,MATCH($A671,#REF!,0),1),LEFT(VLOOKUP($A671,#REF!,4,FALSE()),LEN(VLOOKUP($A671,#REF!,4,FALSE()))-2),CONCATENATE(LEFT(VLOOKUP($A671,#REF!,4,FALSE()),LEN(VLOOKUP($A671,#REF!,4,FALSE()))-2),"*")),"")</f>
        <v>#VALUE!</v>
      </c>
      <c r="F671" s="90" t="e">
        <f aca="false">IF(LEN(VLOOKUP($A671,#REF!,5,FALSE())),IF(INDEX(#REF!,MATCH($A671,#REF!,0),2),LEFT(VLOOKUP($A671,#REF!,5,FALSE()),LEN(VLOOKUP($A671,#REF!,5,FALSE()))-2),CONCATENATE(LEFT(VLOOKUP($A671,#REF!,5,FALSE()),LEN(VLOOKUP($A671,#REF!,5,FALSE()))-2),"*")),"")</f>
        <v>#VALUE!</v>
      </c>
      <c r="G671" s="90" t="e">
        <f aca="false">IF(LEN(VLOOKUP($A671,#REF!,6,FALSE())),IF(INDEX(#REF!,MATCH($A671,#REF!,0),3),LEFT(VLOOKUP($A671,#REF!,6,FALSE()),LEN(VLOOKUP($A671,#REF!,6,FALSE()))-2),CONCATENATE(LEFT(VLOOKUP($A671,#REF!,6,FALSE()),LEN(VLOOKUP($A671,#REF!,6,FALSE()))-2),"*")),"")</f>
        <v>#VALUE!</v>
      </c>
      <c r="H671" s="91" t="e">
        <f aca="false">IF(LEN(VLOOKUP($A671,#REF!,7,FALSE())),IF(INDEX(#REF!,MATCH($A671,#REF!,0),4),LEFT(VLOOKUP($A671,#REF!,7,FALSE()),LEN(VLOOKUP($A671,#REF!,7,FALSE()))-2),CONCATENATE(LEFT(VLOOKUP($A671,#REF!,7,FALSE()),LEN(VLOOKUP($A671,#REF!,7,FALSE()))-2),"*")),"")</f>
        <v>#VALUE!</v>
      </c>
      <c r="I671" s="92" t="e">
        <f aca="false">IF(LEN(VLOOKUP($A671,#REF!,8,FALSE())),UPPER(RIGHT(VLOOKUP($A671,#REF!,8,FALSE()), 1)),"")</f>
        <v>#VALUE!</v>
      </c>
      <c r="J671" s="90" t="e">
        <f aca="false">IF(LEN(VLOOKUP($A671,#REF!,4,FALSE())),UPPER(RIGHT(VLOOKUP($A671,#REF!,4,FALSE()), 1)),"")</f>
        <v>#VALUE!</v>
      </c>
      <c r="K671" s="90" t="e">
        <f aca="false">IF(LEN(VLOOKUP($A671,#REF!,5,FALSE())),UPPER(RIGHT(VLOOKUP($A671,#REF!,5,FALSE()), 1)),"")</f>
        <v>#VALUE!</v>
      </c>
      <c r="L671" s="90" t="e">
        <f aca="false">IF(LEN(VLOOKUP($A671,#REF!,6,FALSE())),UPPER(RIGHT(VLOOKUP($A671,#REF!,6,FALSE()), 1)),"")</f>
        <v>#VALUE!</v>
      </c>
      <c r="M671" s="91" t="e">
        <f aca="false">IF(LEN(VLOOKUP($A671,#REF!,7,FALSE())),UPPER(RIGHT(VLOOKUP($A671,#REF!,7,FALSE()), 1)),"")</f>
        <v>#VALUE!</v>
      </c>
      <c r="N671" s="185"/>
      <c r="O671" s="185"/>
      <c r="P671" s="185"/>
      <c r="Q671" s="185"/>
      <c r="R671" s="185"/>
      <c r="S671" s="100" t="e">
        <f aca="false">HLOOKUP("Device Tree Pin Name",#REF!,MATCH($A671,#REF!,0),FALSE())</f>
        <v>#VALUE!</v>
      </c>
      <c r="T671" s="95" t="e">
        <f aca="false">HLOOKUP("power rail",#REF!,MATCH($A671,#REF!,0),FALSE())</f>
        <v>#VALUE!</v>
      </c>
      <c r="U671" s="96" t="e">
        <f aca="false">HLOOKUP("Wake Capable",#REF!,MATCH($A671,#REF!,0),FALSE())</f>
        <v>#VALUE!</v>
      </c>
      <c r="V671" s="96" t="e">
        <f aca="false">HLOOKUP("Strap",#REF!,MATCH($A671,#REF!,0),FALSE())</f>
        <v>#VALUE!</v>
      </c>
      <c r="W671" s="96"/>
      <c r="X671" s="96"/>
      <c r="Y671" s="96"/>
      <c r="Z671" s="95"/>
      <c r="AA671" s="95" t="e">
        <f aca="false">HLOOKUP("Pad type",#REF!,MATCH($A671,#REF!,0),FALSE())</f>
        <v>#VALUE!</v>
      </c>
      <c r="AB671" s="100"/>
      <c r="AC671" s="100" t="e">
        <f aca="false">HLOOKUP("POR Pin State",#REF!,MATCH($A671,#REF!,0),FALSE())</f>
        <v>#VALUE!</v>
      </c>
      <c r="AD671" s="186"/>
      <c r="AE671" s="187"/>
      <c r="AF671" s="187"/>
      <c r="AG671" s="187"/>
      <c r="AH671" s="188"/>
      <c r="AI671" s="188"/>
      <c r="AJ671" s="189"/>
      <c r="AK671" s="189"/>
      <c r="AL671" s="189"/>
      <c r="AM671" s="189"/>
      <c r="AN671" s="189"/>
      <c r="AO671" s="189"/>
      <c r="AP671" s="189"/>
      <c r="AQ671" s="194" t="s">
        <v>1566</v>
      </c>
      <c r="AR671" s="104"/>
      <c r="AS671" s="104"/>
      <c r="AT671" s="104"/>
      <c r="AU671" s="104"/>
      <c r="AV671" s="104"/>
      <c r="AW671" s="104"/>
      <c r="AX671" s="104"/>
      <c r="AY671" s="104"/>
      <c r="AZ671" s="104"/>
      <c r="BA671" s="104"/>
      <c r="BB671" s="162"/>
      <c r="BC671" s="104"/>
      <c r="BD671" s="214"/>
      <c r="BE671" s="213" t="s">
        <v>1567</v>
      </c>
      <c r="BF671" s="108" t="e">
        <f aca="false">VLOOKUP($A671,#REF!, 34, FALSE())</f>
        <v>#VALUE!</v>
      </c>
      <c r="BG671" s="108" t="e">
        <f aca="false">VLOOKUP($A671,#REF!, 22, FALSE())</f>
        <v>#VALUE!</v>
      </c>
      <c r="BH671" s="109"/>
    </row>
    <row r="672" s="193" customFormat="true" ht="12.75" hidden="false" customHeight="true" outlineLevel="0" collapsed="false">
      <c r="A672" s="133" t="s">
        <v>1568</v>
      </c>
      <c r="B672" s="86" t="e">
        <f aca="false">VLOOKUP($A672,#REF!, 34, FALSE())</f>
        <v>#VALUE!</v>
      </c>
      <c r="C672" s="87" t="str">
        <f aca="false">CONCATENATE("unused_",A672)</f>
        <v>unused_DDR_XM1_B1WCK_P</v>
      </c>
      <c r="D672" s="88" t="e">
        <f aca="false">IF(LEN(VLOOKUP($A672,#REF!,8,FALSE())),LEFT(VLOOKUP($A672,#REF!,8,FALSE()),LEN(VLOOKUP($A672,#REF!,8,FALSE()))-2),"")</f>
        <v>#VALUE!</v>
      </c>
      <c r="E672" s="89" t="e">
        <f aca="false">IF(LEN(VLOOKUP($A672,#REF!,4,FALSE())),IF(INDEX(#REF!,MATCH($A672,#REF!,0),1),LEFT(VLOOKUP($A672,#REF!,4,FALSE()),LEN(VLOOKUP($A672,#REF!,4,FALSE()))-2),CONCATENATE(LEFT(VLOOKUP($A672,#REF!,4,FALSE()),LEN(VLOOKUP($A672,#REF!,4,FALSE()))-2),"*")),"")</f>
        <v>#VALUE!</v>
      </c>
      <c r="F672" s="90" t="e">
        <f aca="false">IF(LEN(VLOOKUP($A672,#REF!,5,FALSE())),IF(INDEX(#REF!,MATCH($A672,#REF!,0),2),LEFT(VLOOKUP($A672,#REF!,5,FALSE()),LEN(VLOOKUP($A672,#REF!,5,FALSE()))-2),CONCATENATE(LEFT(VLOOKUP($A672,#REF!,5,FALSE()),LEN(VLOOKUP($A672,#REF!,5,FALSE()))-2),"*")),"")</f>
        <v>#VALUE!</v>
      </c>
      <c r="G672" s="90" t="e">
        <f aca="false">IF(LEN(VLOOKUP($A672,#REF!,6,FALSE())),IF(INDEX(#REF!,MATCH($A672,#REF!,0),3),LEFT(VLOOKUP($A672,#REF!,6,FALSE()),LEN(VLOOKUP($A672,#REF!,6,FALSE()))-2),CONCATENATE(LEFT(VLOOKUP($A672,#REF!,6,FALSE()),LEN(VLOOKUP($A672,#REF!,6,FALSE()))-2),"*")),"")</f>
        <v>#VALUE!</v>
      </c>
      <c r="H672" s="91" t="e">
        <f aca="false">IF(LEN(VLOOKUP($A672,#REF!,7,FALSE())),IF(INDEX(#REF!,MATCH($A672,#REF!,0),4),LEFT(VLOOKUP($A672,#REF!,7,FALSE()),LEN(VLOOKUP($A672,#REF!,7,FALSE()))-2),CONCATENATE(LEFT(VLOOKUP($A672,#REF!,7,FALSE()),LEN(VLOOKUP($A672,#REF!,7,FALSE()))-2),"*")),"")</f>
        <v>#VALUE!</v>
      </c>
      <c r="I672" s="92" t="e">
        <f aca="false">IF(LEN(VLOOKUP($A672,#REF!,8,FALSE())),UPPER(RIGHT(VLOOKUP($A672,#REF!,8,FALSE()), 1)),"")</f>
        <v>#VALUE!</v>
      </c>
      <c r="J672" s="90" t="e">
        <f aca="false">IF(LEN(VLOOKUP($A672,#REF!,4,FALSE())),UPPER(RIGHT(VLOOKUP($A672,#REF!,4,FALSE()), 1)),"")</f>
        <v>#VALUE!</v>
      </c>
      <c r="K672" s="90" t="e">
        <f aca="false">IF(LEN(VLOOKUP($A672,#REF!,5,FALSE())),UPPER(RIGHT(VLOOKUP($A672,#REF!,5,FALSE()), 1)),"")</f>
        <v>#VALUE!</v>
      </c>
      <c r="L672" s="90" t="e">
        <f aca="false">IF(LEN(VLOOKUP($A672,#REF!,6,FALSE())),UPPER(RIGHT(VLOOKUP($A672,#REF!,6,FALSE()), 1)),"")</f>
        <v>#VALUE!</v>
      </c>
      <c r="M672" s="91" t="e">
        <f aca="false">IF(LEN(VLOOKUP($A672,#REF!,7,FALSE())),UPPER(RIGHT(VLOOKUP($A672,#REF!,7,FALSE()), 1)),"")</f>
        <v>#VALUE!</v>
      </c>
      <c r="N672" s="185"/>
      <c r="O672" s="185"/>
      <c r="P672" s="185"/>
      <c r="Q672" s="185"/>
      <c r="R672" s="185"/>
      <c r="S672" s="100" t="e">
        <f aca="false">HLOOKUP("Device Tree Pin Name",#REF!,MATCH($A672,#REF!,0),FALSE())</f>
        <v>#VALUE!</v>
      </c>
      <c r="T672" s="95" t="e">
        <f aca="false">HLOOKUP("power rail",#REF!,MATCH($A672,#REF!,0),FALSE())</f>
        <v>#VALUE!</v>
      </c>
      <c r="U672" s="96" t="e">
        <f aca="false">HLOOKUP("Wake Capable",#REF!,MATCH($A672,#REF!,0),FALSE())</f>
        <v>#VALUE!</v>
      </c>
      <c r="V672" s="96" t="e">
        <f aca="false">HLOOKUP("Strap",#REF!,MATCH($A672,#REF!,0),FALSE())</f>
        <v>#VALUE!</v>
      </c>
      <c r="W672" s="96"/>
      <c r="X672" s="96"/>
      <c r="Y672" s="96"/>
      <c r="Z672" s="95"/>
      <c r="AA672" s="95" t="e">
        <f aca="false">HLOOKUP("Pad type",#REF!,MATCH($A672,#REF!,0),FALSE())</f>
        <v>#VALUE!</v>
      </c>
      <c r="AB672" s="100"/>
      <c r="AC672" s="100" t="e">
        <f aca="false">HLOOKUP("POR Pin State",#REF!,MATCH($A672,#REF!,0),FALSE())</f>
        <v>#VALUE!</v>
      </c>
      <c r="AD672" s="186"/>
      <c r="AE672" s="187"/>
      <c r="AF672" s="187"/>
      <c r="AG672" s="187"/>
      <c r="AH672" s="188"/>
      <c r="AI672" s="188"/>
      <c r="AJ672" s="189"/>
      <c r="AK672" s="189"/>
      <c r="AL672" s="189"/>
      <c r="AM672" s="189"/>
      <c r="AN672" s="189"/>
      <c r="AO672" s="189"/>
      <c r="AP672" s="189"/>
      <c r="AQ672" s="194" t="s">
        <v>1568</v>
      </c>
      <c r="AR672" s="104"/>
      <c r="AS672" s="104"/>
      <c r="AT672" s="104"/>
      <c r="AU672" s="104"/>
      <c r="AV672" s="104"/>
      <c r="AW672" s="104"/>
      <c r="AX672" s="104"/>
      <c r="AY672" s="104"/>
      <c r="AZ672" s="104"/>
      <c r="BA672" s="104"/>
      <c r="BB672" s="162"/>
      <c r="BC672" s="104"/>
      <c r="BD672" s="214"/>
      <c r="BE672" s="213" t="s">
        <v>1569</v>
      </c>
      <c r="BF672" s="108" t="e">
        <f aca="false">VLOOKUP($A672,#REF!, 34, FALSE())</f>
        <v>#VALUE!</v>
      </c>
      <c r="BG672" s="108" t="e">
        <f aca="false">VLOOKUP($A672,#REF!, 22, FALSE())</f>
        <v>#VALUE!</v>
      </c>
      <c r="BH672" s="109"/>
    </row>
    <row r="673" s="193" customFormat="true" ht="12.75" hidden="false" customHeight="true" outlineLevel="0" collapsed="false">
      <c r="A673" s="133" t="s">
        <v>1570</v>
      </c>
      <c r="B673" s="86" t="e">
        <f aca="false">VLOOKUP($A673,#REF!, 34, FALSE())</f>
        <v>#VALUE!</v>
      </c>
      <c r="C673" s="87" t="str">
        <f aca="false">CONCATENATE("unused_",A673)</f>
        <v>unused_DDR_XM1_B1WCK_N</v>
      </c>
      <c r="D673" s="88" t="e">
        <f aca="false">IF(LEN(VLOOKUP($A673,#REF!,8,FALSE())),LEFT(VLOOKUP($A673,#REF!,8,FALSE()),LEN(VLOOKUP($A673,#REF!,8,FALSE()))-2),"")</f>
        <v>#VALUE!</v>
      </c>
      <c r="E673" s="89" t="e">
        <f aca="false">IF(LEN(VLOOKUP($A673,#REF!,4,FALSE())),IF(INDEX(#REF!,MATCH($A673,#REF!,0),1),LEFT(VLOOKUP($A673,#REF!,4,FALSE()),LEN(VLOOKUP($A673,#REF!,4,FALSE()))-2),CONCATENATE(LEFT(VLOOKUP($A673,#REF!,4,FALSE()),LEN(VLOOKUP($A673,#REF!,4,FALSE()))-2),"*")),"")</f>
        <v>#VALUE!</v>
      </c>
      <c r="F673" s="90" t="e">
        <f aca="false">IF(LEN(VLOOKUP($A673,#REF!,5,FALSE())),IF(INDEX(#REF!,MATCH($A673,#REF!,0),2),LEFT(VLOOKUP($A673,#REF!,5,FALSE()),LEN(VLOOKUP($A673,#REF!,5,FALSE()))-2),CONCATENATE(LEFT(VLOOKUP($A673,#REF!,5,FALSE()),LEN(VLOOKUP($A673,#REF!,5,FALSE()))-2),"*")),"")</f>
        <v>#VALUE!</v>
      </c>
      <c r="G673" s="90" t="e">
        <f aca="false">IF(LEN(VLOOKUP($A673,#REF!,6,FALSE())),IF(INDEX(#REF!,MATCH($A673,#REF!,0),3),LEFT(VLOOKUP($A673,#REF!,6,FALSE()),LEN(VLOOKUP($A673,#REF!,6,FALSE()))-2),CONCATENATE(LEFT(VLOOKUP($A673,#REF!,6,FALSE()),LEN(VLOOKUP($A673,#REF!,6,FALSE()))-2),"*")),"")</f>
        <v>#VALUE!</v>
      </c>
      <c r="H673" s="91" t="e">
        <f aca="false">IF(LEN(VLOOKUP($A673,#REF!,7,FALSE())),IF(INDEX(#REF!,MATCH($A673,#REF!,0),4),LEFT(VLOOKUP($A673,#REF!,7,FALSE()),LEN(VLOOKUP($A673,#REF!,7,FALSE()))-2),CONCATENATE(LEFT(VLOOKUP($A673,#REF!,7,FALSE()),LEN(VLOOKUP($A673,#REF!,7,FALSE()))-2),"*")),"")</f>
        <v>#VALUE!</v>
      </c>
      <c r="I673" s="92" t="e">
        <f aca="false">IF(LEN(VLOOKUP($A673,#REF!,8,FALSE())),UPPER(RIGHT(VLOOKUP($A673,#REF!,8,FALSE()), 1)),"")</f>
        <v>#VALUE!</v>
      </c>
      <c r="J673" s="90" t="e">
        <f aca="false">IF(LEN(VLOOKUP($A673,#REF!,4,FALSE())),UPPER(RIGHT(VLOOKUP($A673,#REF!,4,FALSE()), 1)),"")</f>
        <v>#VALUE!</v>
      </c>
      <c r="K673" s="90" t="e">
        <f aca="false">IF(LEN(VLOOKUP($A673,#REF!,5,FALSE())),UPPER(RIGHT(VLOOKUP($A673,#REF!,5,FALSE()), 1)),"")</f>
        <v>#VALUE!</v>
      </c>
      <c r="L673" s="90" t="e">
        <f aca="false">IF(LEN(VLOOKUP($A673,#REF!,6,FALSE())),UPPER(RIGHT(VLOOKUP($A673,#REF!,6,FALSE()), 1)),"")</f>
        <v>#VALUE!</v>
      </c>
      <c r="M673" s="91" t="e">
        <f aca="false">IF(LEN(VLOOKUP($A673,#REF!,7,FALSE())),UPPER(RIGHT(VLOOKUP($A673,#REF!,7,FALSE()), 1)),"")</f>
        <v>#VALUE!</v>
      </c>
      <c r="N673" s="185"/>
      <c r="O673" s="185"/>
      <c r="P673" s="185"/>
      <c r="Q673" s="185"/>
      <c r="R673" s="185"/>
      <c r="S673" s="100" t="e">
        <f aca="false">HLOOKUP("Device Tree Pin Name",#REF!,MATCH($A673,#REF!,0),FALSE())</f>
        <v>#VALUE!</v>
      </c>
      <c r="T673" s="95" t="e">
        <f aca="false">HLOOKUP("power rail",#REF!,MATCH($A673,#REF!,0),FALSE())</f>
        <v>#VALUE!</v>
      </c>
      <c r="U673" s="96" t="e">
        <f aca="false">HLOOKUP("Wake Capable",#REF!,MATCH($A673,#REF!,0),FALSE())</f>
        <v>#VALUE!</v>
      </c>
      <c r="V673" s="96" t="e">
        <f aca="false">HLOOKUP("Strap",#REF!,MATCH($A673,#REF!,0),FALSE())</f>
        <v>#VALUE!</v>
      </c>
      <c r="W673" s="96"/>
      <c r="X673" s="96"/>
      <c r="Y673" s="96"/>
      <c r="Z673" s="95"/>
      <c r="AA673" s="95" t="e">
        <f aca="false">HLOOKUP("Pad type",#REF!,MATCH($A673,#REF!,0),FALSE())</f>
        <v>#VALUE!</v>
      </c>
      <c r="AB673" s="100"/>
      <c r="AC673" s="100" t="e">
        <f aca="false">HLOOKUP("POR Pin State",#REF!,MATCH($A673,#REF!,0),FALSE())</f>
        <v>#VALUE!</v>
      </c>
      <c r="AD673" s="186"/>
      <c r="AE673" s="187"/>
      <c r="AF673" s="187"/>
      <c r="AG673" s="187"/>
      <c r="AH673" s="188"/>
      <c r="AI673" s="188"/>
      <c r="AJ673" s="189"/>
      <c r="AK673" s="189"/>
      <c r="AL673" s="189"/>
      <c r="AM673" s="189"/>
      <c r="AN673" s="189"/>
      <c r="AO673" s="189"/>
      <c r="AP673" s="189"/>
      <c r="AQ673" s="194" t="s">
        <v>1570</v>
      </c>
      <c r="AR673" s="104"/>
      <c r="AS673" s="104"/>
      <c r="AT673" s="104"/>
      <c r="AU673" s="104"/>
      <c r="AV673" s="104"/>
      <c r="AW673" s="104"/>
      <c r="AX673" s="104"/>
      <c r="AY673" s="104"/>
      <c r="AZ673" s="104"/>
      <c r="BA673" s="104"/>
      <c r="BB673" s="162"/>
      <c r="BC673" s="104"/>
      <c r="BD673" s="214"/>
      <c r="BE673" s="213" t="s">
        <v>1571</v>
      </c>
      <c r="BF673" s="108" t="e">
        <f aca="false">VLOOKUP($A673,#REF!, 34, FALSE())</f>
        <v>#VALUE!</v>
      </c>
      <c r="BG673" s="108" t="e">
        <f aca="false">VLOOKUP($A673,#REF!, 22, FALSE())</f>
        <v>#VALUE!</v>
      </c>
      <c r="BH673" s="109"/>
    </row>
    <row r="674" s="193" customFormat="true" ht="12.75" hidden="false" customHeight="true" outlineLevel="0" collapsed="false">
      <c r="A674" s="133" t="s">
        <v>1572</v>
      </c>
      <c r="B674" s="86" t="e">
        <f aca="false">VLOOKUP($A674,#REF!, 34, FALSE())</f>
        <v>#VALUE!</v>
      </c>
      <c r="C674" s="87" t="str">
        <f aca="false">CONCATENATE("unused_",A674)</f>
        <v>unused_DDR_XM1_B1RDQS_P</v>
      </c>
      <c r="D674" s="88" t="e">
        <f aca="false">IF(LEN(VLOOKUP($A674,#REF!,8,FALSE())),LEFT(VLOOKUP($A674,#REF!,8,FALSE()),LEN(VLOOKUP($A674,#REF!,8,FALSE()))-2),"")</f>
        <v>#VALUE!</v>
      </c>
      <c r="E674" s="89" t="e">
        <f aca="false">IF(LEN(VLOOKUP($A674,#REF!,4,FALSE())),IF(INDEX(#REF!,MATCH($A674,#REF!,0),1),LEFT(VLOOKUP($A674,#REF!,4,FALSE()),LEN(VLOOKUP($A674,#REF!,4,FALSE()))-2),CONCATENATE(LEFT(VLOOKUP($A674,#REF!,4,FALSE()),LEN(VLOOKUP($A674,#REF!,4,FALSE()))-2),"*")),"")</f>
        <v>#VALUE!</v>
      </c>
      <c r="F674" s="90" t="e">
        <f aca="false">IF(LEN(VLOOKUP($A674,#REF!,5,FALSE())),IF(INDEX(#REF!,MATCH($A674,#REF!,0),2),LEFT(VLOOKUP($A674,#REF!,5,FALSE()),LEN(VLOOKUP($A674,#REF!,5,FALSE()))-2),CONCATENATE(LEFT(VLOOKUP($A674,#REF!,5,FALSE()),LEN(VLOOKUP($A674,#REF!,5,FALSE()))-2),"*")),"")</f>
        <v>#VALUE!</v>
      </c>
      <c r="G674" s="90" t="e">
        <f aca="false">IF(LEN(VLOOKUP($A674,#REF!,6,FALSE())),IF(INDEX(#REF!,MATCH($A674,#REF!,0),3),LEFT(VLOOKUP($A674,#REF!,6,FALSE()),LEN(VLOOKUP($A674,#REF!,6,FALSE()))-2),CONCATENATE(LEFT(VLOOKUP($A674,#REF!,6,FALSE()),LEN(VLOOKUP($A674,#REF!,6,FALSE()))-2),"*")),"")</f>
        <v>#VALUE!</v>
      </c>
      <c r="H674" s="91" t="e">
        <f aca="false">IF(LEN(VLOOKUP($A674,#REF!,7,FALSE())),IF(INDEX(#REF!,MATCH($A674,#REF!,0),4),LEFT(VLOOKUP($A674,#REF!,7,FALSE()),LEN(VLOOKUP($A674,#REF!,7,FALSE()))-2),CONCATENATE(LEFT(VLOOKUP($A674,#REF!,7,FALSE()),LEN(VLOOKUP($A674,#REF!,7,FALSE()))-2),"*")),"")</f>
        <v>#VALUE!</v>
      </c>
      <c r="I674" s="92" t="e">
        <f aca="false">IF(LEN(VLOOKUP($A674,#REF!,8,FALSE())),UPPER(RIGHT(VLOOKUP($A674,#REF!,8,FALSE()), 1)),"")</f>
        <v>#VALUE!</v>
      </c>
      <c r="J674" s="90" t="e">
        <f aca="false">IF(LEN(VLOOKUP($A674,#REF!,4,FALSE())),UPPER(RIGHT(VLOOKUP($A674,#REF!,4,FALSE()), 1)),"")</f>
        <v>#VALUE!</v>
      </c>
      <c r="K674" s="90" t="e">
        <f aca="false">IF(LEN(VLOOKUP($A674,#REF!,5,FALSE())),UPPER(RIGHT(VLOOKUP($A674,#REF!,5,FALSE()), 1)),"")</f>
        <v>#VALUE!</v>
      </c>
      <c r="L674" s="90" t="e">
        <f aca="false">IF(LEN(VLOOKUP($A674,#REF!,6,FALSE())),UPPER(RIGHT(VLOOKUP($A674,#REF!,6,FALSE()), 1)),"")</f>
        <v>#VALUE!</v>
      </c>
      <c r="M674" s="91" t="e">
        <f aca="false">IF(LEN(VLOOKUP($A674,#REF!,7,FALSE())),UPPER(RIGHT(VLOOKUP($A674,#REF!,7,FALSE()), 1)),"")</f>
        <v>#VALUE!</v>
      </c>
      <c r="N674" s="185"/>
      <c r="O674" s="185"/>
      <c r="P674" s="185"/>
      <c r="Q674" s="185"/>
      <c r="R674" s="185"/>
      <c r="S674" s="100" t="e">
        <f aca="false">HLOOKUP("Device Tree Pin Name",#REF!,MATCH($A674,#REF!,0),FALSE())</f>
        <v>#VALUE!</v>
      </c>
      <c r="T674" s="95" t="e">
        <f aca="false">HLOOKUP("power rail",#REF!,MATCH($A674,#REF!,0),FALSE())</f>
        <v>#VALUE!</v>
      </c>
      <c r="U674" s="96" t="e">
        <f aca="false">HLOOKUP("Wake Capable",#REF!,MATCH($A674,#REF!,0),FALSE())</f>
        <v>#VALUE!</v>
      </c>
      <c r="V674" s="96" t="e">
        <f aca="false">HLOOKUP("Strap",#REF!,MATCH($A674,#REF!,0),FALSE())</f>
        <v>#VALUE!</v>
      </c>
      <c r="W674" s="96"/>
      <c r="X674" s="96"/>
      <c r="Y674" s="96"/>
      <c r="Z674" s="95"/>
      <c r="AA674" s="95" t="e">
        <f aca="false">HLOOKUP("Pad type",#REF!,MATCH($A674,#REF!,0),FALSE())</f>
        <v>#VALUE!</v>
      </c>
      <c r="AB674" s="100"/>
      <c r="AC674" s="100" t="e">
        <f aca="false">HLOOKUP("POR Pin State",#REF!,MATCH($A674,#REF!,0),FALSE())</f>
        <v>#VALUE!</v>
      </c>
      <c r="AD674" s="186"/>
      <c r="AE674" s="187"/>
      <c r="AF674" s="187"/>
      <c r="AG674" s="187"/>
      <c r="AH674" s="188"/>
      <c r="AI674" s="188"/>
      <c r="AJ674" s="189"/>
      <c r="AK674" s="189"/>
      <c r="AL674" s="189"/>
      <c r="AM674" s="189"/>
      <c r="AN674" s="189"/>
      <c r="AO674" s="189"/>
      <c r="AP674" s="189"/>
      <c r="AQ674" s="194" t="s">
        <v>1572</v>
      </c>
      <c r="AR674" s="104"/>
      <c r="AS674" s="104"/>
      <c r="AT674" s="104"/>
      <c r="AU674" s="104"/>
      <c r="AV674" s="104"/>
      <c r="AW674" s="104"/>
      <c r="AX674" s="104"/>
      <c r="AY674" s="104"/>
      <c r="AZ674" s="104"/>
      <c r="BA674" s="104"/>
      <c r="BB674" s="162"/>
      <c r="BC674" s="104"/>
      <c r="BD674" s="214"/>
      <c r="BE674" s="213" t="s">
        <v>1573</v>
      </c>
      <c r="BF674" s="108" t="e">
        <f aca="false">VLOOKUP($A674,#REF!, 34, FALSE())</f>
        <v>#VALUE!</v>
      </c>
      <c r="BG674" s="108" t="e">
        <f aca="false">VLOOKUP($A674,#REF!, 22, FALSE())</f>
        <v>#VALUE!</v>
      </c>
      <c r="BH674" s="109"/>
    </row>
    <row r="675" s="193" customFormat="true" ht="12.75" hidden="false" customHeight="true" outlineLevel="0" collapsed="false">
      <c r="A675" s="133" t="s">
        <v>1574</v>
      </c>
      <c r="B675" s="86" t="e">
        <f aca="false">VLOOKUP($A675,#REF!, 34, FALSE())</f>
        <v>#VALUE!</v>
      </c>
      <c r="C675" s="87" t="str">
        <f aca="false">CONCATENATE("unused_",A675)</f>
        <v>unused_DDR_XM1_B1RDQS_N</v>
      </c>
      <c r="D675" s="88" t="e">
        <f aca="false">IF(LEN(VLOOKUP($A675,#REF!,8,FALSE())),LEFT(VLOOKUP($A675,#REF!,8,FALSE()),LEN(VLOOKUP($A675,#REF!,8,FALSE()))-2),"")</f>
        <v>#VALUE!</v>
      </c>
      <c r="E675" s="89" t="e">
        <f aca="false">IF(LEN(VLOOKUP($A675,#REF!,4,FALSE())),IF(INDEX(#REF!,MATCH($A675,#REF!,0),1),LEFT(VLOOKUP($A675,#REF!,4,FALSE()),LEN(VLOOKUP($A675,#REF!,4,FALSE()))-2),CONCATENATE(LEFT(VLOOKUP($A675,#REF!,4,FALSE()),LEN(VLOOKUP($A675,#REF!,4,FALSE()))-2),"*")),"")</f>
        <v>#VALUE!</v>
      </c>
      <c r="F675" s="90" t="e">
        <f aca="false">IF(LEN(VLOOKUP($A675,#REF!,5,FALSE())),IF(INDEX(#REF!,MATCH($A675,#REF!,0),2),LEFT(VLOOKUP($A675,#REF!,5,FALSE()),LEN(VLOOKUP($A675,#REF!,5,FALSE()))-2),CONCATENATE(LEFT(VLOOKUP($A675,#REF!,5,FALSE()),LEN(VLOOKUP($A675,#REF!,5,FALSE()))-2),"*")),"")</f>
        <v>#VALUE!</v>
      </c>
      <c r="G675" s="90" t="e">
        <f aca="false">IF(LEN(VLOOKUP($A675,#REF!,6,FALSE())),IF(INDEX(#REF!,MATCH($A675,#REF!,0),3),LEFT(VLOOKUP($A675,#REF!,6,FALSE()),LEN(VLOOKUP($A675,#REF!,6,FALSE()))-2),CONCATENATE(LEFT(VLOOKUP($A675,#REF!,6,FALSE()),LEN(VLOOKUP($A675,#REF!,6,FALSE()))-2),"*")),"")</f>
        <v>#VALUE!</v>
      </c>
      <c r="H675" s="91" t="e">
        <f aca="false">IF(LEN(VLOOKUP($A675,#REF!,7,FALSE())),IF(INDEX(#REF!,MATCH($A675,#REF!,0),4),LEFT(VLOOKUP($A675,#REF!,7,FALSE()),LEN(VLOOKUP($A675,#REF!,7,FALSE()))-2),CONCATENATE(LEFT(VLOOKUP($A675,#REF!,7,FALSE()),LEN(VLOOKUP($A675,#REF!,7,FALSE()))-2),"*")),"")</f>
        <v>#VALUE!</v>
      </c>
      <c r="I675" s="92" t="e">
        <f aca="false">IF(LEN(VLOOKUP($A675,#REF!,8,FALSE())),UPPER(RIGHT(VLOOKUP($A675,#REF!,8,FALSE()), 1)),"")</f>
        <v>#VALUE!</v>
      </c>
      <c r="J675" s="90" t="e">
        <f aca="false">IF(LEN(VLOOKUP($A675,#REF!,4,FALSE())),UPPER(RIGHT(VLOOKUP($A675,#REF!,4,FALSE()), 1)),"")</f>
        <v>#VALUE!</v>
      </c>
      <c r="K675" s="90" t="e">
        <f aca="false">IF(LEN(VLOOKUP($A675,#REF!,5,FALSE())),UPPER(RIGHT(VLOOKUP($A675,#REF!,5,FALSE()), 1)),"")</f>
        <v>#VALUE!</v>
      </c>
      <c r="L675" s="90" t="e">
        <f aca="false">IF(LEN(VLOOKUP($A675,#REF!,6,FALSE())),UPPER(RIGHT(VLOOKUP($A675,#REF!,6,FALSE()), 1)),"")</f>
        <v>#VALUE!</v>
      </c>
      <c r="M675" s="91" t="e">
        <f aca="false">IF(LEN(VLOOKUP($A675,#REF!,7,FALSE())),UPPER(RIGHT(VLOOKUP($A675,#REF!,7,FALSE()), 1)),"")</f>
        <v>#VALUE!</v>
      </c>
      <c r="N675" s="185"/>
      <c r="O675" s="185"/>
      <c r="P675" s="185"/>
      <c r="Q675" s="185"/>
      <c r="R675" s="185"/>
      <c r="S675" s="100" t="e">
        <f aca="false">HLOOKUP("Device Tree Pin Name",#REF!,MATCH($A675,#REF!,0),FALSE())</f>
        <v>#VALUE!</v>
      </c>
      <c r="T675" s="95" t="e">
        <f aca="false">HLOOKUP("power rail",#REF!,MATCH($A675,#REF!,0),FALSE())</f>
        <v>#VALUE!</v>
      </c>
      <c r="U675" s="96" t="e">
        <f aca="false">HLOOKUP("Wake Capable",#REF!,MATCH($A675,#REF!,0),FALSE())</f>
        <v>#VALUE!</v>
      </c>
      <c r="V675" s="96" t="e">
        <f aca="false">HLOOKUP("Strap",#REF!,MATCH($A675,#REF!,0),FALSE())</f>
        <v>#VALUE!</v>
      </c>
      <c r="W675" s="96"/>
      <c r="X675" s="96"/>
      <c r="Y675" s="96"/>
      <c r="Z675" s="95"/>
      <c r="AA675" s="95" t="e">
        <f aca="false">HLOOKUP("Pad type",#REF!,MATCH($A675,#REF!,0),FALSE())</f>
        <v>#VALUE!</v>
      </c>
      <c r="AB675" s="100"/>
      <c r="AC675" s="100" t="e">
        <f aca="false">HLOOKUP("POR Pin State",#REF!,MATCH($A675,#REF!,0),FALSE())</f>
        <v>#VALUE!</v>
      </c>
      <c r="AD675" s="186"/>
      <c r="AE675" s="187"/>
      <c r="AF675" s="187"/>
      <c r="AG675" s="187"/>
      <c r="AH675" s="188"/>
      <c r="AI675" s="188"/>
      <c r="AJ675" s="189"/>
      <c r="AK675" s="189"/>
      <c r="AL675" s="189"/>
      <c r="AM675" s="189"/>
      <c r="AN675" s="189"/>
      <c r="AO675" s="189"/>
      <c r="AP675" s="189"/>
      <c r="AQ675" s="194" t="s">
        <v>1574</v>
      </c>
      <c r="AR675" s="104"/>
      <c r="AS675" s="104"/>
      <c r="AT675" s="104"/>
      <c r="AU675" s="104"/>
      <c r="AV675" s="104"/>
      <c r="AW675" s="104"/>
      <c r="AX675" s="104"/>
      <c r="AY675" s="104"/>
      <c r="AZ675" s="104"/>
      <c r="BA675" s="104"/>
      <c r="BB675" s="162"/>
      <c r="BC675" s="104"/>
      <c r="BD675" s="214"/>
      <c r="BE675" s="213" t="s">
        <v>1575</v>
      </c>
      <c r="BF675" s="108" t="e">
        <f aca="false">VLOOKUP($A675,#REF!, 34, FALSE())</f>
        <v>#VALUE!</v>
      </c>
      <c r="BG675" s="108" t="e">
        <f aca="false">VLOOKUP($A675,#REF!, 22, FALSE())</f>
        <v>#VALUE!</v>
      </c>
      <c r="BH675" s="109"/>
    </row>
    <row r="676" s="193" customFormat="true" ht="12.75" hidden="false" customHeight="true" outlineLevel="0" collapsed="false">
      <c r="A676" s="133" t="s">
        <v>1576</v>
      </c>
      <c r="B676" s="86" t="e">
        <f aca="false">VLOOKUP($A676,#REF!, 34, FALSE())</f>
        <v>#VALUE!</v>
      </c>
      <c r="C676" s="87" t="str">
        <f aca="false">CONCATENATE("unused_",A676)</f>
        <v>unused_DDR_XM1_B2A_CA0</v>
      </c>
      <c r="D676" s="88" t="e">
        <f aca="false">IF(LEN(VLOOKUP($A676,#REF!,8,FALSE())),LEFT(VLOOKUP($A676,#REF!,8,FALSE()),LEN(VLOOKUP($A676,#REF!,8,FALSE()))-2),"")</f>
        <v>#VALUE!</v>
      </c>
      <c r="E676" s="89" t="e">
        <f aca="false">IF(LEN(VLOOKUP($A676,#REF!,4,FALSE())),IF(INDEX(#REF!,MATCH($A676,#REF!,0),1),LEFT(VLOOKUP($A676,#REF!,4,FALSE()),LEN(VLOOKUP($A676,#REF!,4,FALSE()))-2),CONCATENATE(LEFT(VLOOKUP($A676,#REF!,4,FALSE()),LEN(VLOOKUP($A676,#REF!,4,FALSE()))-2),"*")),"")</f>
        <v>#VALUE!</v>
      </c>
      <c r="F676" s="90" t="e">
        <f aca="false">IF(LEN(VLOOKUP($A676,#REF!,5,FALSE())),IF(INDEX(#REF!,MATCH($A676,#REF!,0),2),LEFT(VLOOKUP($A676,#REF!,5,FALSE()),LEN(VLOOKUP($A676,#REF!,5,FALSE()))-2),CONCATENATE(LEFT(VLOOKUP($A676,#REF!,5,FALSE()),LEN(VLOOKUP($A676,#REF!,5,FALSE()))-2),"*")),"")</f>
        <v>#VALUE!</v>
      </c>
      <c r="G676" s="90" t="e">
        <f aca="false">IF(LEN(VLOOKUP($A676,#REF!,6,FALSE())),IF(INDEX(#REF!,MATCH($A676,#REF!,0),3),LEFT(VLOOKUP($A676,#REF!,6,FALSE()),LEN(VLOOKUP($A676,#REF!,6,FALSE()))-2),CONCATENATE(LEFT(VLOOKUP($A676,#REF!,6,FALSE()),LEN(VLOOKUP($A676,#REF!,6,FALSE()))-2),"*")),"")</f>
        <v>#VALUE!</v>
      </c>
      <c r="H676" s="91" t="e">
        <f aca="false">IF(LEN(VLOOKUP($A676,#REF!,7,FALSE())),IF(INDEX(#REF!,MATCH($A676,#REF!,0),4),LEFT(VLOOKUP($A676,#REF!,7,FALSE()),LEN(VLOOKUP($A676,#REF!,7,FALSE()))-2),CONCATENATE(LEFT(VLOOKUP($A676,#REF!,7,FALSE()),LEN(VLOOKUP($A676,#REF!,7,FALSE()))-2),"*")),"")</f>
        <v>#VALUE!</v>
      </c>
      <c r="I676" s="92" t="e">
        <f aca="false">IF(LEN(VLOOKUP($A676,#REF!,8,FALSE())),UPPER(RIGHT(VLOOKUP($A676,#REF!,8,FALSE()), 1)),"")</f>
        <v>#VALUE!</v>
      </c>
      <c r="J676" s="90" t="e">
        <f aca="false">IF(LEN(VLOOKUP($A676,#REF!,4,FALSE())),UPPER(RIGHT(VLOOKUP($A676,#REF!,4,FALSE()), 1)),"")</f>
        <v>#VALUE!</v>
      </c>
      <c r="K676" s="90" t="e">
        <f aca="false">IF(LEN(VLOOKUP($A676,#REF!,5,FALSE())),UPPER(RIGHT(VLOOKUP($A676,#REF!,5,FALSE()), 1)),"")</f>
        <v>#VALUE!</v>
      </c>
      <c r="L676" s="90" t="e">
        <f aca="false">IF(LEN(VLOOKUP($A676,#REF!,6,FALSE())),UPPER(RIGHT(VLOOKUP($A676,#REF!,6,FALSE()), 1)),"")</f>
        <v>#VALUE!</v>
      </c>
      <c r="M676" s="91" t="e">
        <f aca="false">IF(LEN(VLOOKUP($A676,#REF!,7,FALSE())),UPPER(RIGHT(VLOOKUP($A676,#REF!,7,FALSE()), 1)),"")</f>
        <v>#VALUE!</v>
      </c>
      <c r="N676" s="185"/>
      <c r="O676" s="185"/>
      <c r="P676" s="185"/>
      <c r="Q676" s="185"/>
      <c r="R676" s="185"/>
      <c r="S676" s="100" t="e">
        <f aca="false">HLOOKUP("Device Tree Pin Name",#REF!,MATCH($A676,#REF!,0),FALSE())</f>
        <v>#VALUE!</v>
      </c>
      <c r="T676" s="95" t="e">
        <f aca="false">HLOOKUP("power rail",#REF!,MATCH($A676,#REF!,0),FALSE())</f>
        <v>#VALUE!</v>
      </c>
      <c r="U676" s="96" t="e">
        <f aca="false">HLOOKUP("Wake Capable",#REF!,MATCH($A676,#REF!,0),FALSE())</f>
        <v>#VALUE!</v>
      </c>
      <c r="V676" s="96" t="e">
        <f aca="false">HLOOKUP("Strap",#REF!,MATCH($A676,#REF!,0),FALSE())</f>
        <v>#VALUE!</v>
      </c>
      <c r="W676" s="96"/>
      <c r="X676" s="96"/>
      <c r="Y676" s="96"/>
      <c r="Z676" s="95"/>
      <c r="AA676" s="95" t="e">
        <f aca="false">HLOOKUP("Pad type",#REF!,MATCH($A676,#REF!,0),FALSE())</f>
        <v>#VALUE!</v>
      </c>
      <c r="AB676" s="100"/>
      <c r="AC676" s="100" t="e">
        <f aca="false">HLOOKUP("POR Pin State",#REF!,MATCH($A676,#REF!,0),FALSE())</f>
        <v>#VALUE!</v>
      </c>
      <c r="AD676" s="186"/>
      <c r="AE676" s="187"/>
      <c r="AF676" s="187"/>
      <c r="AG676" s="187"/>
      <c r="AH676" s="188"/>
      <c r="AI676" s="188"/>
      <c r="AJ676" s="189"/>
      <c r="AK676" s="189"/>
      <c r="AL676" s="189"/>
      <c r="AM676" s="189"/>
      <c r="AN676" s="189"/>
      <c r="AO676" s="189"/>
      <c r="AP676" s="189"/>
      <c r="AQ676" s="194" t="s">
        <v>1577</v>
      </c>
      <c r="AR676" s="104"/>
      <c r="AS676" s="104"/>
      <c r="AT676" s="104"/>
      <c r="AU676" s="104"/>
      <c r="AV676" s="104"/>
      <c r="AW676" s="104"/>
      <c r="AX676" s="104"/>
      <c r="AY676" s="104"/>
      <c r="AZ676" s="104"/>
      <c r="BA676" s="104"/>
      <c r="BB676" s="162"/>
      <c r="BC676" s="104"/>
      <c r="BD676" s="214"/>
      <c r="BE676" s="213" t="s">
        <v>1578</v>
      </c>
      <c r="BF676" s="108" t="e">
        <f aca="false">VLOOKUP($A676,#REF!, 34, FALSE())</f>
        <v>#VALUE!</v>
      </c>
      <c r="BG676" s="108" t="e">
        <f aca="false">VLOOKUP($A676,#REF!, 22, FALSE())</f>
        <v>#VALUE!</v>
      </c>
      <c r="BH676" s="109"/>
    </row>
    <row r="677" s="193" customFormat="true" ht="12.75" hidden="false" customHeight="true" outlineLevel="0" collapsed="false">
      <c r="A677" s="133" t="s">
        <v>1579</v>
      </c>
      <c r="B677" s="86" t="e">
        <f aca="false">VLOOKUP($A677,#REF!, 34, FALSE())</f>
        <v>#VALUE!</v>
      </c>
      <c r="C677" s="87" t="str">
        <f aca="false">CONCATENATE("unused_",A677)</f>
        <v>unused_DDR_XM1_B2A_CA1</v>
      </c>
      <c r="D677" s="88" t="e">
        <f aca="false">IF(LEN(VLOOKUP($A677,#REF!,8,FALSE())),LEFT(VLOOKUP($A677,#REF!,8,FALSE()),LEN(VLOOKUP($A677,#REF!,8,FALSE()))-2),"")</f>
        <v>#VALUE!</v>
      </c>
      <c r="E677" s="89" t="e">
        <f aca="false">IF(LEN(VLOOKUP($A677,#REF!,4,FALSE())),IF(INDEX(#REF!,MATCH($A677,#REF!,0),1),LEFT(VLOOKUP($A677,#REF!,4,FALSE()),LEN(VLOOKUP($A677,#REF!,4,FALSE()))-2),CONCATENATE(LEFT(VLOOKUP($A677,#REF!,4,FALSE()),LEN(VLOOKUP($A677,#REF!,4,FALSE()))-2),"*")),"")</f>
        <v>#VALUE!</v>
      </c>
      <c r="F677" s="90" t="e">
        <f aca="false">IF(LEN(VLOOKUP($A677,#REF!,5,FALSE())),IF(INDEX(#REF!,MATCH($A677,#REF!,0),2),LEFT(VLOOKUP($A677,#REF!,5,FALSE()),LEN(VLOOKUP($A677,#REF!,5,FALSE()))-2),CONCATENATE(LEFT(VLOOKUP($A677,#REF!,5,FALSE()),LEN(VLOOKUP($A677,#REF!,5,FALSE()))-2),"*")),"")</f>
        <v>#VALUE!</v>
      </c>
      <c r="G677" s="90" t="e">
        <f aca="false">IF(LEN(VLOOKUP($A677,#REF!,6,FALSE())),IF(INDEX(#REF!,MATCH($A677,#REF!,0),3),LEFT(VLOOKUP($A677,#REF!,6,FALSE()),LEN(VLOOKUP($A677,#REF!,6,FALSE()))-2),CONCATENATE(LEFT(VLOOKUP($A677,#REF!,6,FALSE()),LEN(VLOOKUP($A677,#REF!,6,FALSE()))-2),"*")),"")</f>
        <v>#VALUE!</v>
      </c>
      <c r="H677" s="91" t="e">
        <f aca="false">IF(LEN(VLOOKUP($A677,#REF!,7,FALSE())),IF(INDEX(#REF!,MATCH($A677,#REF!,0),4),LEFT(VLOOKUP($A677,#REF!,7,FALSE()),LEN(VLOOKUP($A677,#REF!,7,FALSE()))-2),CONCATENATE(LEFT(VLOOKUP($A677,#REF!,7,FALSE()),LEN(VLOOKUP($A677,#REF!,7,FALSE()))-2),"*")),"")</f>
        <v>#VALUE!</v>
      </c>
      <c r="I677" s="92" t="e">
        <f aca="false">IF(LEN(VLOOKUP($A677,#REF!,8,FALSE())),UPPER(RIGHT(VLOOKUP($A677,#REF!,8,FALSE()), 1)),"")</f>
        <v>#VALUE!</v>
      </c>
      <c r="J677" s="90" t="e">
        <f aca="false">IF(LEN(VLOOKUP($A677,#REF!,4,FALSE())),UPPER(RIGHT(VLOOKUP($A677,#REF!,4,FALSE()), 1)),"")</f>
        <v>#VALUE!</v>
      </c>
      <c r="K677" s="90" t="e">
        <f aca="false">IF(LEN(VLOOKUP($A677,#REF!,5,FALSE())),UPPER(RIGHT(VLOOKUP($A677,#REF!,5,FALSE()), 1)),"")</f>
        <v>#VALUE!</v>
      </c>
      <c r="L677" s="90" t="e">
        <f aca="false">IF(LEN(VLOOKUP($A677,#REF!,6,FALSE())),UPPER(RIGHT(VLOOKUP($A677,#REF!,6,FALSE()), 1)),"")</f>
        <v>#VALUE!</v>
      </c>
      <c r="M677" s="91" t="e">
        <f aca="false">IF(LEN(VLOOKUP($A677,#REF!,7,FALSE())),UPPER(RIGHT(VLOOKUP($A677,#REF!,7,FALSE()), 1)),"")</f>
        <v>#VALUE!</v>
      </c>
      <c r="N677" s="185"/>
      <c r="O677" s="185"/>
      <c r="P677" s="185"/>
      <c r="Q677" s="185"/>
      <c r="R677" s="185"/>
      <c r="S677" s="100" t="e">
        <f aca="false">HLOOKUP("Device Tree Pin Name",#REF!,MATCH($A677,#REF!,0),FALSE())</f>
        <v>#VALUE!</v>
      </c>
      <c r="T677" s="95" t="e">
        <f aca="false">HLOOKUP("power rail",#REF!,MATCH($A677,#REF!,0),FALSE())</f>
        <v>#VALUE!</v>
      </c>
      <c r="U677" s="96" t="e">
        <f aca="false">HLOOKUP("Wake Capable",#REF!,MATCH($A677,#REF!,0),FALSE())</f>
        <v>#VALUE!</v>
      </c>
      <c r="V677" s="96" t="e">
        <f aca="false">HLOOKUP("Strap",#REF!,MATCH($A677,#REF!,0),FALSE())</f>
        <v>#VALUE!</v>
      </c>
      <c r="W677" s="96"/>
      <c r="X677" s="96"/>
      <c r="Y677" s="96"/>
      <c r="Z677" s="95"/>
      <c r="AA677" s="95" t="e">
        <f aca="false">HLOOKUP("Pad type",#REF!,MATCH($A677,#REF!,0),FALSE())</f>
        <v>#VALUE!</v>
      </c>
      <c r="AB677" s="100"/>
      <c r="AC677" s="100" t="e">
        <f aca="false">HLOOKUP("POR Pin State",#REF!,MATCH($A677,#REF!,0),FALSE())</f>
        <v>#VALUE!</v>
      </c>
      <c r="AD677" s="186"/>
      <c r="AE677" s="187"/>
      <c r="AF677" s="187"/>
      <c r="AG677" s="187"/>
      <c r="AH677" s="188"/>
      <c r="AI677" s="188"/>
      <c r="AJ677" s="189"/>
      <c r="AK677" s="189"/>
      <c r="AL677" s="189"/>
      <c r="AM677" s="189"/>
      <c r="AN677" s="189"/>
      <c r="AO677" s="189"/>
      <c r="AP677" s="189"/>
      <c r="AQ677" s="194" t="s">
        <v>1580</v>
      </c>
      <c r="AR677" s="104"/>
      <c r="AS677" s="104"/>
      <c r="AT677" s="104"/>
      <c r="AU677" s="104"/>
      <c r="AV677" s="104"/>
      <c r="AW677" s="104"/>
      <c r="AX677" s="104"/>
      <c r="AY677" s="104"/>
      <c r="AZ677" s="104"/>
      <c r="BA677" s="104"/>
      <c r="BB677" s="162"/>
      <c r="BC677" s="104"/>
      <c r="BD677" s="214"/>
      <c r="BE677" s="213" t="s">
        <v>1581</v>
      </c>
      <c r="BF677" s="108" t="e">
        <f aca="false">VLOOKUP($A677,#REF!, 34, FALSE())</f>
        <v>#VALUE!</v>
      </c>
      <c r="BG677" s="108" t="e">
        <f aca="false">VLOOKUP($A677,#REF!, 22, FALSE())</f>
        <v>#VALUE!</v>
      </c>
      <c r="BH677" s="109"/>
    </row>
    <row r="678" s="193" customFormat="true" ht="12.75" hidden="false" customHeight="true" outlineLevel="0" collapsed="false">
      <c r="A678" s="1" t="s">
        <v>1582</v>
      </c>
      <c r="B678" s="86" t="e">
        <f aca="false">VLOOKUP($A678,#REF!, 34, FALSE())</f>
        <v>#VALUE!</v>
      </c>
      <c r="C678" s="87" t="str">
        <f aca="false">CONCATENATE("unused_",A678)</f>
        <v>unused_DDR_XM1_B2A_CA2</v>
      </c>
      <c r="D678" s="88" t="e">
        <f aca="false">IF(LEN(VLOOKUP($A678,#REF!,8,FALSE())),LEFT(VLOOKUP($A678,#REF!,8,FALSE()),LEN(VLOOKUP($A678,#REF!,8,FALSE()))-2),"")</f>
        <v>#VALUE!</v>
      </c>
      <c r="E678" s="89" t="e">
        <f aca="false">IF(LEN(VLOOKUP($A678,#REF!,4,FALSE())),IF(INDEX(#REF!,MATCH($A678,#REF!,0),1),LEFT(VLOOKUP($A678,#REF!,4,FALSE()),LEN(VLOOKUP($A678,#REF!,4,FALSE()))-2),CONCATENATE(LEFT(VLOOKUP($A678,#REF!,4,FALSE()),LEN(VLOOKUP($A678,#REF!,4,FALSE()))-2),"*")),"")</f>
        <v>#VALUE!</v>
      </c>
      <c r="F678" s="90" t="e">
        <f aca="false">IF(LEN(VLOOKUP($A678,#REF!,5,FALSE())),IF(INDEX(#REF!,MATCH($A678,#REF!,0),2),LEFT(VLOOKUP($A678,#REF!,5,FALSE()),LEN(VLOOKUP($A678,#REF!,5,FALSE()))-2),CONCATENATE(LEFT(VLOOKUP($A678,#REF!,5,FALSE()),LEN(VLOOKUP($A678,#REF!,5,FALSE()))-2),"*")),"")</f>
        <v>#VALUE!</v>
      </c>
      <c r="G678" s="90" t="e">
        <f aca="false">IF(LEN(VLOOKUP($A678,#REF!,6,FALSE())),IF(INDEX(#REF!,MATCH($A678,#REF!,0),3),LEFT(VLOOKUP($A678,#REF!,6,FALSE()),LEN(VLOOKUP($A678,#REF!,6,FALSE()))-2),CONCATENATE(LEFT(VLOOKUP($A678,#REF!,6,FALSE()),LEN(VLOOKUP($A678,#REF!,6,FALSE()))-2),"*")),"")</f>
        <v>#VALUE!</v>
      </c>
      <c r="H678" s="91" t="e">
        <f aca="false">IF(LEN(VLOOKUP($A678,#REF!,7,FALSE())),IF(INDEX(#REF!,MATCH($A678,#REF!,0),4),LEFT(VLOOKUP($A678,#REF!,7,FALSE()),LEN(VLOOKUP($A678,#REF!,7,FALSE()))-2),CONCATENATE(LEFT(VLOOKUP($A678,#REF!,7,FALSE()),LEN(VLOOKUP($A678,#REF!,7,FALSE()))-2),"*")),"")</f>
        <v>#VALUE!</v>
      </c>
      <c r="I678" s="92" t="e">
        <f aca="false">IF(LEN(VLOOKUP($A678,#REF!,8,FALSE())),UPPER(RIGHT(VLOOKUP($A678,#REF!,8,FALSE()), 1)),"")</f>
        <v>#VALUE!</v>
      </c>
      <c r="J678" s="90" t="e">
        <f aca="false">IF(LEN(VLOOKUP($A678,#REF!,4,FALSE())),UPPER(RIGHT(VLOOKUP($A678,#REF!,4,FALSE()), 1)),"")</f>
        <v>#VALUE!</v>
      </c>
      <c r="K678" s="90" t="e">
        <f aca="false">IF(LEN(VLOOKUP($A678,#REF!,5,FALSE())),UPPER(RIGHT(VLOOKUP($A678,#REF!,5,FALSE()), 1)),"")</f>
        <v>#VALUE!</v>
      </c>
      <c r="L678" s="90" t="e">
        <f aca="false">IF(LEN(VLOOKUP($A678,#REF!,6,FALSE())),UPPER(RIGHT(VLOOKUP($A678,#REF!,6,FALSE()), 1)),"")</f>
        <v>#VALUE!</v>
      </c>
      <c r="M678" s="91" t="e">
        <f aca="false">IF(LEN(VLOOKUP($A678,#REF!,7,FALSE())),UPPER(RIGHT(VLOOKUP($A678,#REF!,7,FALSE()), 1)),"")</f>
        <v>#VALUE!</v>
      </c>
      <c r="N678" s="185"/>
      <c r="O678" s="185"/>
      <c r="P678" s="185"/>
      <c r="Q678" s="185"/>
      <c r="R678" s="185"/>
      <c r="S678" s="100" t="e">
        <f aca="false">HLOOKUP("Device Tree Pin Name",#REF!,MATCH($A678,#REF!,0),FALSE())</f>
        <v>#VALUE!</v>
      </c>
      <c r="T678" s="95" t="e">
        <f aca="false">HLOOKUP("power rail",#REF!,MATCH($A678,#REF!,0),FALSE())</f>
        <v>#VALUE!</v>
      </c>
      <c r="U678" s="96" t="e">
        <f aca="false">HLOOKUP("Wake Capable",#REF!,MATCH($A678,#REF!,0),FALSE())</f>
        <v>#VALUE!</v>
      </c>
      <c r="V678" s="96" t="e">
        <f aca="false">HLOOKUP("Strap",#REF!,MATCH($A678,#REF!,0),FALSE())</f>
        <v>#VALUE!</v>
      </c>
      <c r="W678" s="96"/>
      <c r="X678" s="96"/>
      <c r="Y678" s="96"/>
      <c r="Z678" s="95"/>
      <c r="AA678" s="95" t="e">
        <f aca="false">HLOOKUP("Pad type",#REF!,MATCH($A678,#REF!,0),FALSE())</f>
        <v>#VALUE!</v>
      </c>
      <c r="AB678" s="100"/>
      <c r="AC678" s="100" t="e">
        <f aca="false">HLOOKUP("POR Pin State",#REF!,MATCH($A678,#REF!,0),FALSE())</f>
        <v>#VALUE!</v>
      </c>
      <c r="AD678" s="186"/>
      <c r="AE678" s="187"/>
      <c r="AF678" s="187"/>
      <c r="AG678" s="187"/>
      <c r="AH678" s="188"/>
      <c r="AI678" s="188"/>
      <c r="AJ678" s="189"/>
      <c r="AK678" s="189"/>
      <c r="AL678" s="189"/>
      <c r="AM678" s="189"/>
      <c r="AN678" s="189"/>
      <c r="AO678" s="189"/>
      <c r="AP678" s="189"/>
      <c r="AQ678" s="194" t="s">
        <v>1583</v>
      </c>
      <c r="AR678" s="104"/>
      <c r="AS678" s="104"/>
      <c r="AT678" s="104"/>
      <c r="AU678" s="104"/>
      <c r="AV678" s="104"/>
      <c r="AW678" s="104"/>
      <c r="AX678" s="104"/>
      <c r="AY678" s="104"/>
      <c r="AZ678" s="104"/>
      <c r="BA678" s="104"/>
      <c r="BB678" s="162"/>
      <c r="BC678" s="104"/>
      <c r="BD678" s="214"/>
      <c r="BE678" s="213" t="s">
        <v>1584</v>
      </c>
      <c r="BF678" s="108" t="e">
        <f aca="false">VLOOKUP($A678,#REF!, 34, FALSE())</f>
        <v>#VALUE!</v>
      </c>
      <c r="BG678" s="108" t="e">
        <f aca="false">VLOOKUP($A678,#REF!, 22, FALSE())</f>
        <v>#VALUE!</v>
      </c>
      <c r="BH678" s="109"/>
    </row>
    <row r="679" s="193" customFormat="true" ht="12.75" hidden="false" customHeight="true" outlineLevel="0" collapsed="false">
      <c r="A679" s="1" t="s">
        <v>1585</v>
      </c>
      <c r="B679" s="86" t="e">
        <f aca="false">VLOOKUP($A679,#REF!, 34, FALSE())</f>
        <v>#VALUE!</v>
      </c>
      <c r="C679" s="87" t="str">
        <f aca="false">CONCATENATE("unused_",A679)</f>
        <v>unused_DDR_XM1_B2A_CA3</v>
      </c>
      <c r="D679" s="88" t="e">
        <f aca="false">IF(LEN(VLOOKUP($A679,#REF!,8,FALSE())),LEFT(VLOOKUP($A679,#REF!,8,FALSE()),LEN(VLOOKUP($A679,#REF!,8,FALSE()))-2),"")</f>
        <v>#VALUE!</v>
      </c>
      <c r="E679" s="89" t="e">
        <f aca="false">IF(LEN(VLOOKUP($A679,#REF!,4,FALSE())),IF(INDEX(#REF!,MATCH($A679,#REF!,0),1),LEFT(VLOOKUP($A679,#REF!,4,FALSE()),LEN(VLOOKUP($A679,#REF!,4,FALSE()))-2),CONCATENATE(LEFT(VLOOKUP($A679,#REF!,4,FALSE()),LEN(VLOOKUP($A679,#REF!,4,FALSE()))-2),"*")),"")</f>
        <v>#VALUE!</v>
      </c>
      <c r="F679" s="90" t="e">
        <f aca="false">IF(LEN(VLOOKUP($A679,#REF!,5,FALSE())),IF(INDEX(#REF!,MATCH($A679,#REF!,0),2),LEFT(VLOOKUP($A679,#REF!,5,FALSE()),LEN(VLOOKUP($A679,#REF!,5,FALSE()))-2),CONCATENATE(LEFT(VLOOKUP($A679,#REF!,5,FALSE()),LEN(VLOOKUP($A679,#REF!,5,FALSE()))-2),"*")),"")</f>
        <v>#VALUE!</v>
      </c>
      <c r="G679" s="90" t="e">
        <f aca="false">IF(LEN(VLOOKUP($A679,#REF!,6,FALSE())),IF(INDEX(#REF!,MATCH($A679,#REF!,0),3),LEFT(VLOOKUP($A679,#REF!,6,FALSE()),LEN(VLOOKUP($A679,#REF!,6,FALSE()))-2),CONCATENATE(LEFT(VLOOKUP($A679,#REF!,6,FALSE()),LEN(VLOOKUP($A679,#REF!,6,FALSE()))-2),"*")),"")</f>
        <v>#VALUE!</v>
      </c>
      <c r="H679" s="91" t="e">
        <f aca="false">IF(LEN(VLOOKUP($A679,#REF!,7,FALSE())),IF(INDEX(#REF!,MATCH($A679,#REF!,0),4),LEFT(VLOOKUP($A679,#REF!,7,FALSE()),LEN(VLOOKUP($A679,#REF!,7,FALSE()))-2),CONCATENATE(LEFT(VLOOKUP($A679,#REF!,7,FALSE()),LEN(VLOOKUP($A679,#REF!,7,FALSE()))-2),"*")),"")</f>
        <v>#VALUE!</v>
      </c>
      <c r="I679" s="92" t="e">
        <f aca="false">IF(LEN(VLOOKUP($A679,#REF!,8,FALSE())),UPPER(RIGHT(VLOOKUP($A679,#REF!,8,FALSE()), 1)),"")</f>
        <v>#VALUE!</v>
      </c>
      <c r="J679" s="90" t="e">
        <f aca="false">IF(LEN(VLOOKUP($A679,#REF!,4,FALSE())),UPPER(RIGHT(VLOOKUP($A679,#REF!,4,FALSE()), 1)),"")</f>
        <v>#VALUE!</v>
      </c>
      <c r="K679" s="90" t="e">
        <f aca="false">IF(LEN(VLOOKUP($A679,#REF!,5,FALSE())),UPPER(RIGHT(VLOOKUP($A679,#REF!,5,FALSE()), 1)),"")</f>
        <v>#VALUE!</v>
      </c>
      <c r="L679" s="90" t="e">
        <f aca="false">IF(LEN(VLOOKUP($A679,#REF!,6,FALSE())),UPPER(RIGHT(VLOOKUP($A679,#REF!,6,FALSE()), 1)),"")</f>
        <v>#VALUE!</v>
      </c>
      <c r="M679" s="91" t="e">
        <f aca="false">IF(LEN(VLOOKUP($A679,#REF!,7,FALSE())),UPPER(RIGHT(VLOOKUP($A679,#REF!,7,FALSE()), 1)),"")</f>
        <v>#VALUE!</v>
      </c>
      <c r="N679" s="185"/>
      <c r="O679" s="185"/>
      <c r="P679" s="185"/>
      <c r="Q679" s="185"/>
      <c r="R679" s="185"/>
      <c r="S679" s="100" t="e">
        <f aca="false">HLOOKUP("Device Tree Pin Name",#REF!,MATCH($A679,#REF!,0),FALSE())</f>
        <v>#VALUE!</v>
      </c>
      <c r="T679" s="95" t="e">
        <f aca="false">HLOOKUP("power rail",#REF!,MATCH($A679,#REF!,0),FALSE())</f>
        <v>#VALUE!</v>
      </c>
      <c r="U679" s="96" t="e">
        <f aca="false">HLOOKUP("Wake Capable",#REF!,MATCH($A679,#REF!,0),FALSE())</f>
        <v>#VALUE!</v>
      </c>
      <c r="V679" s="96" t="e">
        <f aca="false">HLOOKUP("Strap",#REF!,MATCH($A679,#REF!,0),FALSE())</f>
        <v>#VALUE!</v>
      </c>
      <c r="W679" s="96"/>
      <c r="X679" s="96"/>
      <c r="Y679" s="96"/>
      <c r="Z679" s="95"/>
      <c r="AA679" s="95" t="e">
        <f aca="false">HLOOKUP("Pad type",#REF!,MATCH($A679,#REF!,0),FALSE())</f>
        <v>#VALUE!</v>
      </c>
      <c r="AB679" s="100"/>
      <c r="AC679" s="100" t="e">
        <f aca="false">HLOOKUP("POR Pin State",#REF!,MATCH($A679,#REF!,0),FALSE())</f>
        <v>#VALUE!</v>
      </c>
      <c r="AD679" s="186"/>
      <c r="AE679" s="187"/>
      <c r="AF679" s="187"/>
      <c r="AG679" s="187"/>
      <c r="AH679" s="188"/>
      <c r="AI679" s="188"/>
      <c r="AJ679" s="189"/>
      <c r="AK679" s="189"/>
      <c r="AL679" s="189"/>
      <c r="AM679" s="189"/>
      <c r="AN679" s="189"/>
      <c r="AO679" s="189"/>
      <c r="AP679" s="189"/>
      <c r="AQ679" s="194" t="s">
        <v>1586</v>
      </c>
      <c r="AR679" s="104"/>
      <c r="AS679" s="104"/>
      <c r="AT679" s="104"/>
      <c r="AU679" s="104"/>
      <c r="AV679" s="104"/>
      <c r="AW679" s="104"/>
      <c r="AX679" s="104"/>
      <c r="AY679" s="104"/>
      <c r="AZ679" s="104"/>
      <c r="BA679" s="104"/>
      <c r="BB679" s="162"/>
      <c r="BC679" s="104"/>
      <c r="BD679" s="214"/>
      <c r="BE679" s="213" t="s">
        <v>1587</v>
      </c>
      <c r="BF679" s="108" t="e">
        <f aca="false">VLOOKUP($A679,#REF!, 34, FALSE())</f>
        <v>#VALUE!</v>
      </c>
      <c r="BG679" s="108" t="e">
        <f aca="false">VLOOKUP($A679,#REF!, 22, FALSE())</f>
        <v>#VALUE!</v>
      </c>
      <c r="BH679" s="109"/>
    </row>
    <row r="680" s="193" customFormat="true" ht="12.75" hidden="false" customHeight="true" outlineLevel="0" collapsed="false">
      <c r="A680" s="133" t="s">
        <v>1588</v>
      </c>
      <c r="B680" s="86" t="e">
        <f aca="false">VLOOKUP($A680,#REF!, 34, FALSE())</f>
        <v>#VALUE!</v>
      </c>
      <c r="C680" s="87" t="str">
        <f aca="false">CONCATENATE("unused_",A680)</f>
        <v>unused_DDR_XM1_B2A_CA4</v>
      </c>
      <c r="D680" s="88" t="e">
        <f aca="false">IF(LEN(VLOOKUP($A680,#REF!,8,FALSE())),LEFT(VLOOKUP($A680,#REF!,8,FALSE()),LEN(VLOOKUP($A680,#REF!,8,FALSE()))-2),"")</f>
        <v>#VALUE!</v>
      </c>
      <c r="E680" s="89" t="e">
        <f aca="false">IF(LEN(VLOOKUP($A680,#REF!,4,FALSE())),IF(INDEX(#REF!,MATCH($A680,#REF!,0),1),LEFT(VLOOKUP($A680,#REF!,4,FALSE()),LEN(VLOOKUP($A680,#REF!,4,FALSE()))-2),CONCATENATE(LEFT(VLOOKUP($A680,#REF!,4,FALSE()),LEN(VLOOKUP($A680,#REF!,4,FALSE()))-2),"*")),"")</f>
        <v>#VALUE!</v>
      </c>
      <c r="F680" s="90" t="e">
        <f aca="false">IF(LEN(VLOOKUP($A680,#REF!,5,FALSE())),IF(INDEX(#REF!,MATCH($A680,#REF!,0),2),LEFT(VLOOKUP($A680,#REF!,5,FALSE()),LEN(VLOOKUP($A680,#REF!,5,FALSE()))-2),CONCATENATE(LEFT(VLOOKUP($A680,#REF!,5,FALSE()),LEN(VLOOKUP($A680,#REF!,5,FALSE()))-2),"*")),"")</f>
        <v>#VALUE!</v>
      </c>
      <c r="G680" s="90" t="e">
        <f aca="false">IF(LEN(VLOOKUP($A680,#REF!,6,FALSE())),IF(INDEX(#REF!,MATCH($A680,#REF!,0),3),LEFT(VLOOKUP($A680,#REF!,6,FALSE()),LEN(VLOOKUP($A680,#REF!,6,FALSE()))-2),CONCATENATE(LEFT(VLOOKUP($A680,#REF!,6,FALSE()),LEN(VLOOKUP($A680,#REF!,6,FALSE()))-2),"*")),"")</f>
        <v>#VALUE!</v>
      </c>
      <c r="H680" s="91" t="e">
        <f aca="false">IF(LEN(VLOOKUP($A680,#REF!,7,FALSE())),IF(INDEX(#REF!,MATCH($A680,#REF!,0),4),LEFT(VLOOKUP($A680,#REF!,7,FALSE()),LEN(VLOOKUP($A680,#REF!,7,FALSE()))-2),CONCATENATE(LEFT(VLOOKUP($A680,#REF!,7,FALSE()),LEN(VLOOKUP($A680,#REF!,7,FALSE()))-2),"*")),"")</f>
        <v>#VALUE!</v>
      </c>
      <c r="I680" s="92" t="e">
        <f aca="false">IF(LEN(VLOOKUP($A680,#REF!,8,FALSE())),UPPER(RIGHT(VLOOKUP($A680,#REF!,8,FALSE()), 1)),"")</f>
        <v>#VALUE!</v>
      </c>
      <c r="J680" s="90" t="e">
        <f aca="false">IF(LEN(VLOOKUP($A680,#REF!,4,FALSE())),UPPER(RIGHT(VLOOKUP($A680,#REF!,4,FALSE()), 1)),"")</f>
        <v>#VALUE!</v>
      </c>
      <c r="K680" s="90" t="e">
        <f aca="false">IF(LEN(VLOOKUP($A680,#REF!,5,FALSE())),UPPER(RIGHT(VLOOKUP($A680,#REF!,5,FALSE()), 1)),"")</f>
        <v>#VALUE!</v>
      </c>
      <c r="L680" s="90" t="e">
        <f aca="false">IF(LEN(VLOOKUP($A680,#REF!,6,FALSE())),UPPER(RIGHT(VLOOKUP($A680,#REF!,6,FALSE()), 1)),"")</f>
        <v>#VALUE!</v>
      </c>
      <c r="M680" s="91" t="e">
        <f aca="false">IF(LEN(VLOOKUP($A680,#REF!,7,FALSE())),UPPER(RIGHT(VLOOKUP($A680,#REF!,7,FALSE()), 1)),"")</f>
        <v>#VALUE!</v>
      </c>
      <c r="N680" s="185"/>
      <c r="O680" s="185"/>
      <c r="P680" s="185"/>
      <c r="Q680" s="185"/>
      <c r="R680" s="185"/>
      <c r="S680" s="100" t="e">
        <f aca="false">HLOOKUP("Device Tree Pin Name",#REF!,MATCH($A680,#REF!,0),FALSE())</f>
        <v>#VALUE!</v>
      </c>
      <c r="T680" s="95" t="e">
        <f aca="false">HLOOKUP("power rail",#REF!,MATCH($A680,#REF!,0),FALSE())</f>
        <v>#VALUE!</v>
      </c>
      <c r="U680" s="96" t="e">
        <f aca="false">HLOOKUP("Wake Capable",#REF!,MATCH($A680,#REF!,0),FALSE())</f>
        <v>#VALUE!</v>
      </c>
      <c r="V680" s="96" t="e">
        <f aca="false">HLOOKUP("Strap",#REF!,MATCH($A680,#REF!,0),FALSE())</f>
        <v>#VALUE!</v>
      </c>
      <c r="W680" s="96"/>
      <c r="X680" s="96"/>
      <c r="Y680" s="96"/>
      <c r="Z680" s="95"/>
      <c r="AA680" s="95" t="e">
        <f aca="false">HLOOKUP("Pad type",#REF!,MATCH($A680,#REF!,0),FALSE())</f>
        <v>#VALUE!</v>
      </c>
      <c r="AB680" s="100"/>
      <c r="AC680" s="100" t="e">
        <f aca="false">HLOOKUP("POR Pin State",#REF!,MATCH($A680,#REF!,0),FALSE())</f>
        <v>#VALUE!</v>
      </c>
      <c r="AD680" s="186"/>
      <c r="AE680" s="187"/>
      <c r="AF680" s="187"/>
      <c r="AG680" s="187"/>
      <c r="AH680" s="188"/>
      <c r="AI680" s="188"/>
      <c r="AJ680" s="189"/>
      <c r="AK680" s="189"/>
      <c r="AL680" s="189"/>
      <c r="AM680" s="189"/>
      <c r="AN680" s="189"/>
      <c r="AO680" s="189"/>
      <c r="AP680" s="189"/>
      <c r="AQ680" s="194" t="s">
        <v>1589</v>
      </c>
      <c r="AR680" s="104"/>
      <c r="AS680" s="104"/>
      <c r="AT680" s="104"/>
      <c r="AU680" s="104"/>
      <c r="AV680" s="104"/>
      <c r="AW680" s="104"/>
      <c r="AX680" s="104"/>
      <c r="AY680" s="104"/>
      <c r="AZ680" s="104"/>
      <c r="BA680" s="104"/>
      <c r="BB680" s="162"/>
      <c r="BC680" s="104"/>
      <c r="BD680" s="214"/>
      <c r="BE680" s="213" t="s">
        <v>1590</v>
      </c>
      <c r="BF680" s="108" t="e">
        <f aca="false">VLOOKUP($A680,#REF!, 34, FALSE())</f>
        <v>#VALUE!</v>
      </c>
      <c r="BG680" s="108" t="e">
        <f aca="false">VLOOKUP($A680,#REF!, 22, FALSE())</f>
        <v>#VALUE!</v>
      </c>
      <c r="BH680" s="109"/>
    </row>
    <row r="681" s="193" customFormat="true" ht="12.75" hidden="false" customHeight="true" outlineLevel="0" collapsed="false">
      <c r="A681" s="133" t="s">
        <v>1591</v>
      </c>
      <c r="B681" s="86" t="e">
        <f aca="false">VLOOKUP($A681,#REF!, 34, FALSE())</f>
        <v>#VALUE!</v>
      </c>
      <c r="C681" s="87" t="str">
        <f aca="false">CONCATENATE("unused_",A681)</f>
        <v>unused_DDR_XM1_B2A_CA5</v>
      </c>
      <c r="D681" s="88" t="e">
        <f aca="false">IF(LEN(VLOOKUP($A681,#REF!,8,FALSE())),LEFT(VLOOKUP($A681,#REF!,8,FALSE()),LEN(VLOOKUP($A681,#REF!,8,FALSE()))-2),"")</f>
        <v>#VALUE!</v>
      </c>
      <c r="E681" s="89" t="e">
        <f aca="false">IF(LEN(VLOOKUP($A681,#REF!,4,FALSE())),IF(INDEX(#REF!,MATCH($A681,#REF!,0),1),LEFT(VLOOKUP($A681,#REF!,4,FALSE()),LEN(VLOOKUP($A681,#REF!,4,FALSE()))-2),CONCATENATE(LEFT(VLOOKUP($A681,#REF!,4,FALSE()),LEN(VLOOKUP($A681,#REF!,4,FALSE()))-2),"*")),"")</f>
        <v>#VALUE!</v>
      </c>
      <c r="F681" s="90" t="e">
        <f aca="false">IF(LEN(VLOOKUP($A681,#REF!,5,FALSE())),IF(INDEX(#REF!,MATCH($A681,#REF!,0),2),LEFT(VLOOKUP($A681,#REF!,5,FALSE()),LEN(VLOOKUP($A681,#REF!,5,FALSE()))-2),CONCATENATE(LEFT(VLOOKUP($A681,#REF!,5,FALSE()),LEN(VLOOKUP($A681,#REF!,5,FALSE()))-2),"*")),"")</f>
        <v>#VALUE!</v>
      </c>
      <c r="G681" s="90" t="e">
        <f aca="false">IF(LEN(VLOOKUP($A681,#REF!,6,FALSE())),IF(INDEX(#REF!,MATCH($A681,#REF!,0),3),LEFT(VLOOKUP($A681,#REF!,6,FALSE()),LEN(VLOOKUP($A681,#REF!,6,FALSE()))-2),CONCATENATE(LEFT(VLOOKUP($A681,#REF!,6,FALSE()),LEN(VLOOKUP($A681,#REF!,6,FALSE()))-2),"*")),"")</f>
        <v>#VALUE!</v>
      </c>
      <c r="H681" s="91" t="e">
        <f aca="false">IF(LEN(VLOOKUP($A681,#REF!,7,FALSE())),IF(INDEX(#REF!,MATCH($A681,#REF!,0),4),LEFT(VLOOKUP($A681,#REF!,7,FALSE()),LEN(VLOOKUP($A681,#REF!,7,FALSE()))-2),CONCATENATE(LEFT(VLOOKUP($A681,#REF!,7,FALSE()),LEN(VLOOKUP($A681,#REF!,7,FALSE()))-2),"*")),"")</f>
        <v>#VALUE!</v>
      </c>
      <c r="I681" s="92" t="e">
        <f aca="false">IF(LEN(VLOOKUP($A681,#REF!,8,FALSE())),UPPER(RIGHT(VLOOKUP($A681,#REF!,8,FALSE()), 1)),"")</f>
        <v>#VALUE!</v>
      </c>
      <c r="J681" s="90" t="e">
        <f aca="false">IF(LEN(VLOOKUP($A681,#REF!,4,FALSE())),UPPER(RIGHT(VLOOKUP($A681,#REF!,4,FALSE()), 1)),"")</f>
        <v>#VALUE!</v>
      </c>
      <c r="K681" s="90" t="e">
        <f aca="false">IF(LEN(VLOOKUP($A681,#REF!,5,FALSE())),UPPER(RIGHT(VLOOKUP($A681,#REF!,5,FALSE()), 1)),"")</f>
        <v>#VALUE!</v>
      </c>
      <c r="L681" s="90" t="e">
        <f aca="false">IF(LEN(VLOOKUP($A681,#REF!,6,FALSE())),UPPER(RIGHT(VLOOKUP($A681,#REF!,6,FALSE()), 1)),"")</f>
        <v>#VALUE!</v>
      </c>
      <c r="M681" s="91" t="e">
        <f aca="false">IF(LEN(VLOOKUP($A681,#REF!,7,FALSE())),UPPER(RIGHT(VLOOKUP($A681,#REF!,7,FALSE()), 1)),"")</f>
        <v>#VALUE!</v>
      </c>
      <c r="N681" s="185"/>
      <c r="O681" s="185"/>
      <c r="P681" s="185"/>
      <c r="Q681" s="185"/>
      <c r="R681" s="185"/>
      <c r="S681" s="100" t="e">
        <f aca="false">HLOOKUP("Device Tree Pin Name",#REF!,MATCH($A681,#REF!,0),FALSE())</f>
        <v>#VALUE!</v>
      </c>
      <c r="T681" s="95" t="e">
        <f aca="false">HLOOKUP("power rail",#REF!,MATCH($A681,#REF!,0),FALSE())</f>
        <v>#VALUE!</v>
      </c>
      <c r="U681" s="96" t="e">
        <f aca="false">HLOOKUP("Wake Capable",#REF!,MATCH($A681,#REF!,0),FALSE())</f>
        <v>#VALUE!</v>
      </c>
      <c r="V681" s="96" t="e">
        <f aca="false">HLOOKUP("Strap",#REF!,MATCH($A681,#REF!,0),FALSE())</f>
        <v>#VALUE!</v>
      </c>
      <c r="W681" s="96"/>
      <c r="X681" s="96"/>
      <c r="Y681" s="96"/>
      <c r="Z681" s="95"/>
      <c r="AA681" s="95" t="e">
        <f aca="false">HLOOKUP("Pad type",#REF!,MATCH($A681,#REF!,0),FALSE())</f>
        <v>#VALUE!</v>
      </c>
      <c r="AB681" s="100"/>
      <c r="AC681" s="100" t="e">
        <f aca="false">HLOOKUP("POR Pin State",#REF!,MATCH($A681,#REF!,0),FALSE())</f>
        <v>#VALUE!</v>
      </c>
      <c r="AD681" s="186"/>
      <c r="AE681" s="187"/>
      <c r="AF681" s="187"/>
      <c r="AG681" s="187"/>
      <c r="AH681" s="188"/>
      <c r="AI681" s="188"/>
      <c r="AJ681" s="189"/>
      <c r="AK681" s="189"/>
      <c r="AL681" s="189"/>
      <c r="AM681" s="189"/>
      <c r="AN681" s="189"/>
      <c r="AO681" s="189"/>
      <c r="AP681" s="189"/>
      <c r="AQ681" s="194" t="s">
        <v>1592</v>
      </c>
      <c r="AR681" s="104"/>
      <c r="AS681" s="104"/>
      <c r="AT681" s="104"/>
      <c r="AU681" s="104"/>
      <c r="AV681" s="104"/>
      <c r="AW681" s="104"/>
      <c r="AX681" s="104"/>
      <c r="AY681" s="104"/>
      <c r="AZ681" s="104"/>
      <c r="BA681" s="104"/>
      <c r="BB681" s="162"/>
      <c r="BC681" s="104"/>
      <c r="BD681" s="214"/>
      <c r="BE681" s="213" t="s">
        <v>1593</v>
      </c>
      <c r="BF681" s="108" t="e">
        <f aca="false">VLOOKUP($A681,#REF!, 34, FALSE())</f>
        <v>#VALUE!</v>
      </c>
      <c r="BG681" s="108" t="e">
        <f aca="false">VLOOKUP($A681,#REF!, 22, FALSE())</f>
        <v>#VALUE!</v>
      </c>
      <c r="BH681" s="109"/>
    </row>
    <row r="682" s="193" customFormat="true" ht="12.75" hidden="false" customHeight="true" outlineLevel="0" collapsed="false">
      <c r="A682" s="133" t="s">
        <v>1594</v>
      </c>
      <c r="B682" s="86" t="e">
        <f aca="false">VLOOKUP($A682,#REF!, 34, FALSE())</f>
        <v>#VALUE!</v>
      </c>
      <c r="C682" s="87" t="str">
        <f aca="false">CONCATENATE("unused_",A682)</f>
        <v>unused_DDR_XM1_B2A_CA6</v>
      </c>
      <c r="D682" s="88" t="e">
        <f aca="false">IF(LEN(VLOOKUP($A682,#REF!,8,FALSE())),LEFT(VLOOKUP($A682,#REF!,8,FALSE()),LEN(VLOOKUP($A682,#REF!,8,FALSE()))-2),"")</f>
        <v>#VALUE!</v>
      </c>
      <c r="E682" s="89" t="e">
        <f aca="false">IF(LEN(VLOOKUP($A682,#REF!,4,FALSE())),IF(INDEX(#REF!,MATCH($A682,#REF!,0),1),LEFT(VLOOKUP($A682,#REF!,4,FALSE()),LEN(VLOOKUP($A682,#REF!,4,FALSE()))-2),CONCATENATE(LEFT(VLOOKUP($A682,#REF!,4,FALSE()),LEN(VLOOKUP($A682,#REF!,4,FALSE()))-2),"*")),"")</f>
        <v>#VALUE!</v>
      </c>
      <c r="F682" s="90" t="e">
        <f aca="false">IF(LEN(VLOOKUP($A682,#REF!,5,FALSE())),IF(INDEX(#REF!,MATCH($A682,#REF!,0),2),LEFT(VLOOKUP($A682,#REF!,5,FALSE()),LEN(VLOOKUP($A682,#REF!,5,FALSE()))-2),CONCATENATE(LEFT(VLOOKUP($A682,#REF!,5,FALSE()),LEN(VLOOKUP($A682,#REF!,5,FALSE()))-2),"*")),"")</f>
        <v>#VALUE!</v>
      </c>
      <c r="G682" s="90" t="e">
        <f aca="false">IF(LEN(VLOOKUP($A682,#REF!,6,FALSE())),IF(INDEX(#REF!,MATCH($A682,#REF!,0),3),LEFT(VLOOKUP($A682,#REF!,6,FALSE()),LEN(VLOOKUP($A682,#REF!,6,FALSE()))-2),CONCATENATE(LEFT(VLOOKUP($A682,#REF!,6,FALSE()),LEN(VLOOKUP($A682,#REF!,6,FALSE()))-2),"*")),"")</f>
        <v>#VALUE!</v>
      </c>
      <c r="H682" s="91" t="e">
        <f aca="false">IF(LEN(VLOOKUP($A682,#REF!,7,FALSE())),IF(INDEX(#REF!,MATCH($A682,#REF!,0),4),LEFT(VLOOKUP($A682,#REF!,7,FALSE()),LEN(VLOOKUP($A682,#REF!,7,FALSE()))-2),CONCATENATE(LEFT(VLOOKUP($A682,#REF!,7,FALSE()),LEN(VLOOKUP($A682,#REF!,7,FALSE()))-2),"*")),"")</f>
        <v>#VALUE!</v>
      </c>
      <c r="I682" s="92" t="e">
        <f aca="false">IF(LEN(VLOOKUP($A682,#REF!,8,FALSE())),UPPER(RIGHT(VLOOKUP($A682,#REF!,8,FALSE()), 1)),"")</f>
        <v>#VALUE!</v>
      </c>
      <c r="J682" s="90" t="e">
        <f aca="false">IF(LEN(VLOOKUP($A682,#REF!,4,FALSE())),UPPER(RIGHT(VLOOKUP($A682,#REF!,4,FALSE()), 1)),"")</f>
        <v>#VALUE!</v>
      </c>
      <c r="K682" s="90" t="e">
        <f aca="false">IF(LEN(VLOOKUP($A682,#REF!,5,FALSE())),UPPER(RIGHT(VLOOKUP($A682,#REF!,5,FALSE()), 1)),"")</f>
        <v>#VALUE!</v>
      </c>
      <c r="L682" s="90" t="e">
        <f aca="false">IF(LEN(VLOOKUP($A682,#REF!,6,FALSE())),UPPER(RIGHT(VLOOKUP($A682,#REF!,6,FALSE()), 1)),"")</f>
        <v>#VALUE!</v>
      </c>
      <c r="M682" s="91" t="e">
        <f aca="false">IF(LEN(VLOOKUP($A682,#REF!,7,FALSE())),UPPER(RIGHT(VLOOKUP($A682,#REF!,7,FALSE()), 1)),"")</f>
        <v>#VALUE!</v>
      </c>
      <c r="N682" s="185"/>
      <c r="O682" s="185"/>
      <c r="P682" s="185"/>
      <c r="Q682" s="185"/>
      <c r="R682" s="185"/>
      <c r="S682" s="100" t="e">
        <f aca="false">HLOOKUP("Device Tree Pin Name",#REF!,MATCH($A682,#REF!,0),FALSE())</f>
        <v>#VALUE!</v>
      </c>
      <c r="T682" s="95" t="e">
        <f aca="false">HLOOKUP("power rail",#REF!,MATCH($A682,#REF!,0),FALSE())</f>
        <v>#VALUE!</v>
      </c>
      <c r="U682" s="96" t="e">
        <f aca="false">HLOOKUP("Wake Capable",#REF!,MATCH($A682,#REF!,0),FALSE())</f>
        <v>#VALUE!</v>
      </c>
      <c r="V682" s="96" t="e">
        <f aca="false">HLOOKUP("Strap",#REF!,MATCH($A682,#REF!,0),FALSE())</f>
        <v>#VALUE!</v>
      </c>
      <c r="W682" s="96"/>
      <c r="X682" s="96"/>
      <c r="Y682" s="96"/>
      <c r="Z682" s="95"/>
      <c r="AA682" s="95" t="e">
        <f aca="false">HLOOKUP("Pad type",#REF!,MATCH($A682,#REF!,0),FALSE())</f>
        <v>#VALUE!</v>
      </c>
      <c r="AB682" s="100"/>
      <c r="AC682" s="100" t="e">
        <f aca="false">HLOOKUP("POR Pin State",#REF!,MATCH($A682,#REF!,0),FALSE())</f>
        <v>#VALUE!</v>
      </c>
      <c r="AD682" s="186"/>
      <c r="AE682" s="187"/>
      <c r="AF682" s="187"/>
      <c r="AG682" s="187"/>
      <c r="AH682" s="188"/>
      <c r="AI682" s="188"/>
      <c r="AJ682" s="189"/>
      <c r="AK682" s="189"/>
      <c r="AL682" s="189"/>
      <c r="AM682" s="189"/>
      <c r="AN682" s="189"/>
      <c r="AO682" s="189"/>
      <c r="AP682" s="189"/>
      <c r="AQ682" s="194" t="s">
        <v>1595</v>
      </c>
      <c r="AR682" s="104"/>
      <c r="AS682" s="104"/>
      <c r="AT682" s="104"/>
      <c r="AU682" s="104"/>
      <c r="AV682" s="104"/>
      <c r="AW682" s="104"/>
      <c r="AX682" s="104"/>
      <c r="AY682" s="104"/>
      <c r="AZ682" s="104"/>
      <c r="BA682" s="104"/>
      <c r="BB682" s="162"/>
      <c r="BC682" s="104"/>
      <c r="BD682" s="214"/>
      <c r="BE682" s="213" t="s">
        <v>1596</v>
      </c>
      <c r="BF682" s="108" t="e">
        <f aca="false">VLOOKUP($A682,#REF!, 34, FALSE())</f>
        <v>#VALUE!</v>
      </c>
      <c r="BG682" s="108" t="e">
        <f aca="false">VLOOKUP($A682,#REF!, 22, FALSE())</f>
        <v>#VALUE!</v>
      </c>
      <c r="BH682" s="109"/>
    </row>
    <row r="683" s="193" customFormat="true" ht="12.75" hidden="false" customHeight="true" outlineLevel="0" collapsed="false">
      <c r="A683" s="133" t="s">
        <v>1597</v>
      </c>
      <c r="B683" s="86" t="e">
        <f aca="false">VLOOKUP($A683,#REF!, 34, FALSE())</f>
        <v>#VALUE!</v>
      </c>
      <c r="C683" s="87" t="str">
        <f aca="false">CONCATENATE("unused_",A683)</f>
        <v>unused_DDR_XM1_B2B_CA0</v>
      </c>
      <c r="D683" s="88" t="e">
        <f aca="false">IF(LEN(VLOOKUP($A683,#REF!,8,FALSE())),LEFT(VLOOKUP($A683,#REF!,8,FALSE()),LEN(VLOOKUP($A683,#REF!,8,FALSE()))-2),"")</f>
        <v>#VALUE!</v>
      </c>
      <c r="E683" s="89" t="e">
        <f aca="false">IF(LEN(VLOOKUP($A683,#REF!,4,FALSE())),IF(INDEX(#REF!,MATCH($A683,#REF!,0),1),LEFT(VLOOKUP($A683,#REF!,4,FALSE()),LEN(VLOOKUP($A683,#REF!,4,FALSE()))-2),CONCATENATE(LEFT(VLOOKUP($A683,#REF!,4,FALSE()),LEN(VLOOKUP($A683,#REF!,4,FALSE()))-2),"*")),"")</f>
        <v>#VALUE!</v>
      </c>
      <c r="F683" s="90" t="e">
        <f aca="false">IF(LEN(VLOOKUP($A683,#REF!,5,FALSE())),IF(INDEX(#REF!,MATCH($A683,#REF!,0),2),LEFT(VLOOKUP($A683,#REF!,5,FALSE()),LEN(VLOOKUP($A683,#REF!,5,FALSE()))-2),CONCATENATE(LEFT(VLOOKUP($A683,#REF!,5,FALSE()),LEN(VLOOKUP($A683,#REF!,5,FALSE()))-2),"*")),"")</f>
        <v>#VALUE!</v>
      </c>
      <c r="G683" s="90" t="e">
        <f aca="false">IF(LEN(VLOOKUP($A683,#REF!,6,FALSE())),IF(INDEX(#REF!,MATCH($A683,#REF!,0),3),LEFT(VLOOKUP($A683,#REF!,6,FALSE()),LEN(VLOOKUP($A683,#REF!,6,FALSE()))-2),CONCATENATE(LEFT(VLOOKUP($A683,#REF!,6,FALSE()),LEN(VLOOKUP($A683,#REF!,6,FALSE()))-2),"*")),"")</f>
        <v>#VALUE!</v>
      </c>
      <c r="H683" s="91" t="e">
        <f aca="false">IF(LEN(VLOOKUP($A683,#REF!,7,FALSE())),IF(INDEX(#REF!,MATCH($A683,#REF!,0),4),LEFT(VLOOKUP($A683,#REF!,7,FALSE()),LEN(VLOOKUP($A683,#REF!,7,FALSE()))-2),CONCATENATE(LEFT(VLOOKUP($A683,#REF!,7,FALSE()),LEN(VLOOKUP($A683,#REF!,7,FALSE()))-2),"*")),"")</f>
        <v>#VALUE!</v>
      </c>
      <c r="I683" s="92" t="e">
        <f aca="false">IF(LEN(VLOOKUP($A683,#REF!,8,FALSE())),UPPER(RIGHT(VLOOKUP($A683,#REF!,8,FALSE()), 1)),"")</f>
        <v>#VALUE!</v>
      </c>
      <c r="J683" s="90" t="e">
        <f aca="false">IF(LEN(VLOOKUP($A683,#REF!,4,FALSE())),UPPER(RIGHT(VLOOKUP($A683,#REF!,4,FALSE()), 1)),"")</f>
        <v>#VALUE!</v>
      </c>
      <c r="K683" s="90" t="e">
        <f aca="false">IF(LEN(VLOOKUP($A683,#REF!,5,FALSE())),UPPER(RIGHT(VLOOKUP($A683,#REF!,5,FALSE()), 1)),"")</f>
        <v>#VALUE!</v>
      </c>
      <c r="L683" s="90" t="e">
        <f aca="false">IF(LEN(VLOOKUP($A683,#REF!,6,FALSE())),UPPER(RIGHT(VLOOKUP($A683,#REF!,6,FALSE()), 1)),"")</f>
        <v>#VALUE!</v>
      </c>
      <c r="M683" s="91" t="e">
        <f aca="false">IF(LEN(VLOOKUP($A683,#REF!,7,FALSE())),UPPER(RIGHT(VLOOKUP($A683,#REF!,7,FALSE()), 1)),"")</f>
        <v>#VALUE!</v>
      </c>
      <c r="N683" s="185"/>
      <c r="O683" s="185"/>
      <c r="P683" s="185"/>
      <c r="Q683" s="185"/>
      <c r="R683" s="185"/>
      <c r="S683" s="100" t="e">
        <f aca="false">HLOOKUP("Device Tree Pin Name",#REF!,MATCH($A683,#REF!,0),FALSE())</f>
        <v>#VALUE!</v>
      </c>
      <c r="T683" s="95" t="e">
        <f aca="false">HLOOKUP("power rail",#REF!,MATCH($A683,#REF!,0),FALSE())</f>
        <v>#VALUE!</v>
      </c>
      <c r="U683" s="96" t="e">
        <f aca="false">HLOOKUP("Wake Capable",#REF!,MATCH($A683,#REF!,0),FALSE())</f>
        <v>#VALUE!</v>
      </c>
      <c r="V683" s="96" t="e">
        <f aca="false">HLOOKUP("Strap",#REF!,MATCH($A683,#REF!,0),FALSE())</f>
        <v>#VALUE!</v>
      </c>
      <c r="W683" s="96"/>
      <c r="X683" s="96"/>
      <c r="Y683" s="96"/>
      <c r="Z683" s="95"/>
      <c r="AA683" s="95" t="e">
        <f aca="false">HLOOKUP("Pad type",#REF!,MATCH($A683,#REF!,0),FALSE())</f>
        <v>#VALUE!</v>
      </c>
      <c r="AB683" s="100"/>
      <c r="AC683" s="100" t="e">
        <f aca="false">HLOOKUP("POR Pin State",#REF!,MATCH($A683,#REF!,0),FALSE())</f>
        <v>#VALUE!</v>
      </c>
      <c r="AD683" s="186"/>
      <c r="AE683" s="187"/>
      <c r="AF683" s="187"/>
      <c r="AG683" s="187"/>
      <c r="AH683" s="188"/>
      <c r="AI683" s="188"/>
      <c r="AJ683" s="189"/>
      <c r="AK683" s="189"/>
      <c r="AL683" s="189"/>
      <c r="AM683" s="189"/>
      <c r="AN683" s="189"/>
      <c r="AO683" s="189"/>
      <c r="AP683" s="189"/>
      <c r="AQ683" s="194" t="s">
        <v>1598</v>
      </c>
      <c r="AR683" s="104"/>
      <c r="AS683" s="104"/>
      <c r="AT683" s="104"/>
      <c r="AU683" s="104"/>
      <c r="AV683" s="104"/>
      <c r="AW683" s="104"/>
      <c r="AX683" s="104"/>
      <c r="AY683" s="104"/>
      <c r="AZ683" s="104"/>
      <c r="BA683" s="104"/>
      <c r="BB683" s="162"/>
      <c r="BC683" s="104"/>
      <c r="BD683" s="214"/>
      <c r="BE683" s="213" t="s">
        <v>1599</v>
      </c>
      <c r="BF683" s="108" t="e">
        <f aca="false">VLOOKUP($A683,#REF!, 34, FALSE())</f>
        <v>#VALUE!</v>
      </c>
      <c r="BG683" s="108" t="e">
        <f aca="false">VLOOKUP($A683,#REF!, 22, FALSE())</f>
        <v>#VALUE!</v>
      </c>
      <c r="BH683" s="109"/>
    </row>
    <row r="684" s="193" customFormat="true" ht="12.75" hidden="false" customHeight="true" outlineLevel="0" collapsed="false">
      <c r="A684" s="133" t="s">
        <v>1600</v>
      </c>
      <c r="B684" s="86" t="e">
        <f aca="false">VLOOKUP($A684,#REF!, 34, FALSE())</f>
        <v>#VALUE!</v>
      </c>
      <c r="C684" s="87" t="str">
        <f aca="false">CONCATENATE("unused_",A684)</f>
        <v>unused_DDR_XM1_B2B_CA1</v>
      </c>
      <c r="D684" s="88" t="e">
        <f aca="false">IF(LEN(VLOOKUP($A684,#REF!,8,FALSE())),LEFT(VLOOKUP($A684,#REF!,8,FALSE()),LEN(VLOOKUP($A684,#REF!,8,FALSE()))-2),"")</f>
        <v>#VALUE!</v>
      </c>
      <c r="E684" s="89" t="e">
        <f aca="false">IF(LEN(VLOOKUP($A684,#REF!,4,FALSE())),IF(INDEX(#REF!,MATCH($A684,#REF!,0),1),LEFT(VLOOKUP($A684,#REF!,4,FALSE()),LEN(VLOOKUP($A684,#REF!,4,FALSE()))-2),CONCATENATE(LEFT(VLOOKUP($A684,#REF!,4,FALSE()),LEN(VLOOKUP($A684,#REF!,4,FALSE()))-2),"*")),"")</f>
        <v>#VALUE!</v>
      </c>
      <c r="F684" s="90" t="e">
        <f aca="false">IF(LEN(VLOOKUP($A684,#REF!,5,FALSE())),IF(INDEX(#REF!,MATCH($A684,#REF!,0),2),LEFT(VLOOKUP($A684,#REF!,5,FALSE()),LEN(VLOOKUP($A684,#REF!,5,FALSE()))-2),CONCATENATE(LEFT(VLOOKUP($A684,#REF!,5,FALSE()),LEN(VLOOKUP($A684,#REF!,5,FALSE()))-2),"*")),"")</f>
        <v>#VALUE!</v>
      </c>
      <c r="G684" s="90" t="e">
        <f aca="false">IF(LEN(VLOOKUP($A684,#REF!,6,FALSE())),IF(INDEX(#REF!,MATCH($A684,#REF!,0),3),LEFT(VLOOKUP($A684,#REF!,6,FALSE()),LEN(VLOOKUP($A684,#REF!,6,FALSE()))-2),CONCATENATE(LEFT(VLOOKUP($A684,#REF!,6,FALSE()),LEN(VLOOKUP($A684,#REF!,6,FALSE()))-2),"*")),"")</f>
        <v>#VALUE!</v>
      </c>
      <c r="H684" s="91" t="e">
        <f aca="false">IF(LEN(VLOOKUP($A684,#REF!,7,FALSE())),IF(INDEX(#REF!,MATCH($A684,#REF!,0),4),LEFT(VLOOKUP($A684,#REF!,7,FALSE()),LEN(VLOOKUP($A684,#REF!,7,FALSE()))-2),CONCATENATE(LEFT(VLOOKUP($A684,#REF!,7,FALSE()),LEN(VLOOKUP($A684,#REF!,7,FALSE()))-2),"*")),"")</f>
        <v>#VALUE!</v>
      </c>
      <c r="I684" s="92" t="e">
        <f aca="false">IF(LEN(VLOOKUP($A684,#REF!,8,FALSE())),UPPER(RIGHT(VLOOKUP($A684,#REF!,8,FALSE()), 1)),"")</f>
        <v>#VALUE!</v>
      </c>
      <c r="J684" s="90" t="e">
        <f aca="false">IF(LEN(VLOOKUP($A684,#REF!,4,FALSE())),UPPER(RIGHT(VLOOKUP($A684,#REF!,4,FALSE()), 1)),"")</f>
        <v>#VALUE!</v>
      </c>
      <c r="K684" s="90" t="e">
        <f aca="false">IF(LEN(VLOOKUP($A684,#REF!,5,FALSE())),UPPER(RIGHT(VLOOKUP($A684,#REF!,5,FALSE()), 1)),"")</f>
        <v>#VALUE!</v>
      </c>
      <c r="L684" s="90" t="e">
        <f aca="false">IF(LEN(VLOOKUP($A684,#REF!,6,FALSE())),UPPER(RIGHT(VLOOKUP($A684,#REF!,6,FALSE()), 1)),"")</f>
        <v>#VALUE!</v>
      </c>
      <c r="M684" s="91" t="e">
        <f aca="false">IF(LEN(VLOOKUP($A684,#REF!,7,FALSE())),UPPER(RIGHT(VLOOKUP($A684,#REF!,7,FALSE()), 1)),"")</f>
        <v>#VALUE!</v>
      </c>
      <c r="N684" s="185"/>
      <c r="O684" s="185"/>
      <c r="P684" s="185"/>
      <c r="Q684" s="185"/>
      <c r="R684" s="185"/>
      <c r="S684" s="100" t="e">
        <f aca="false">HLOOKUP("Device Tree Pin Name",#REF!,MATCH($A684,#REF!,0),FALSE())</f>
        <v>#VALUE!</v>
      </c>
      <c r="T684" s="95" t="e">
        <f aca="false">HLOOKUP("power rail",#REF!,MATCH($A684,#REF!,0),FALSE())</f>
        <v>#VALUE!</v>
      </c>
      <c r="U684" s="96" t="e">
        <f aca="false">HLOOKUP("Wake Capable",#REF!,MATCH($A684,#REF!,0),FALSE())</f>
        <v>#VALUE!</v>
      </c>
      <c r="V684" s="96" t="e">
        <f aca="false">HLOOKUP("Strap",#REF!,MATCH($A684,#REF!,0),FALSE())</f>
        <v>#VALUE!</v>
      </c>
      <c r="W684" s="96"/>
      <c r="X684" s="96"/>
      <c r="Y684" s="96"/>
      <c r="Z684" s="95"/>
      <c r="AA684" s="95" t="e">
        <f aca="false">HLOOKUP("Pad type",#REF!,MATCH($A684,#REF!,0),FALSE())</f>
        <v>#VALUE!</v>
      </c>
      <c r="AB684" s="100"/>
      <c r="AC684" s="100" t="e">
        <f aca="false">HLOOKUP("POR Pin State",#REF!,MATCH($A684,#REF!,0),FALSE())</f>
        <v>#VALUE!</v>
      </c>
      <c r="AD684" s="186"/>
      <c r="AE684" s="187"/>
      <c r="AF684" s="187"/>
      <c r="AG684" s="187"/>
      <c r="AH684" s="188"/>
      <c r="AI684" s="188"/>
      <c r="AJ684" s="189"/>
      <c r="AK684" s="189"/>
      <c r="AL684" s="189"/>
      <c r="AM684" s="189"/>
      <c r="AN684" s="189"/>
      <c r="AO684" s="189"/>
      <c r="AP684" s="189"/>
      <c r="AQ684" s="194" t="s">
        <v>1601</v>
      </c>
      <c r="AR684" s="104"/>
      <c r="AS684" s="104"/>
      <c r="AT684" s="104"/>
      <c r="AU684" s="104"/>
      <c r="AV684" s="104"/>
      <c r="AW684" s="104"/>
      <c r="AX684" s="104"/>
      <c r="AY684" s="104"/>
      <c r="AZ684" s="104"/>
      <c r="BA684" s="104"/>
      <c r="BB684" s="162"/>
      <c r="BC684" s="104"/>
      <c r="BD684" s="214"/>
      <c r="BE684" s="213" t="s">
        <v>1602</v>
      </c>
      <c r="BF684" s="108" t="e">
        <f aca="false">VLOOKUP($A684,#REF!, 34, FALSE())</f>
        <v>#VALUE!</v>
      </c>
      <c r="BG684" s="108" t="e">
        <f aca="false">VLOOKUP($A684,#REF!, 22, FALSE())</f>
        <v>#VALUE!</v>
      </c>
      <c r="BH684" s="109"/>
    </row>
    <row r="685" s="193" customFormat="true" ht="12.75" hidden="false" customHeight="true" outlineLevel="0" collapsed="false">
      <c r="A685" s="133" t="s">
        <v>1603</v>
      </c>
      <c r="B685" s="86" t="e">
        <f aca="false">VLOOKUP($A685,#REF!, 34, FALSE())</f>
        <v>#VALUE!</v>
      </c>
      <c r="C685" s="87" t="str">
        <f aca="false">CONCATENATE("unused_",A685)</f>
        <v>unused_DDR_XM1_B2B_CA2</v>
      </c>
      <c r="D685" s="88" t="e">
        <f aca="false">IF(LEN(VLOOKUP($A685,#REF!,8,FALSE())),LEFT(VLOOKUP($A685,#REF!,8,FALSE()),LEN(VLOOKUP($A685,#REF!,8,FALSE()))-2),"")</f>
        <v>#VALUE!</v>
      </c>
      <c r="E685" s="89" t="e">
        <f aca="false">IF(LEN(VLOOKUP($A685,#REF!,4,FALSE())),IF(INDEX(#REF!,MATCH($A685,#REF!,0),1),LEFT(VLOOKUP($A685,#REF!,4,FALSE()),LEN(VLOOKUP($A685,#REF!,4,FALSE()))-2),CONCATENATE(LEFT(VLOOKUP($A685,#REF!,4,FALSE()),LEN(VLOOKUP($A685,#REF!,4,FALSE()))-2),"*")),"")</f>
        <v>#VALUE!</v>
      </c>
      <c r="F685" s="90" t="e">
        <f aca="false">IF(LEN(VLOOKUP($A685,#REF!,5,FALSE())),IF(INDEX(#REF!,MATCH($A685,#REF!,0),2),LEFT(VLOOKUP($A685,#REF!,5,FALSE()),LEN(VLOOKUP($A685,#REF!,5,FALSE()))-2),CONCATENATE(LEFT(VLOOKUP($A685,#REF!,5,FALSE()),LEN(VLOOKUP($A685,#REF!,5,FALSE()))-2),"*")),"")</f>
        <v>#VALUE!</v>
      </c>
      <c r="G685" s="90" t="e">
        <f aca="false">IF(LEN(VLOOKUP($A685,#REF!,6,FALSE())),IF(INDEX(#REF!,MATCH($A685,#REF!,0),3),LEFT(VLOOKUP($A685,#REF!,6,FALSE()),LEN(VLOOKUP($A685,#REF!,6,FALSE()))-2),CONCATENATE(LEFT(VLOOKUP($A685,#REF!,6,FALSE()),LEN(VLOOKUP($A685,#REF!,6,FALSE()))-2),"*")),"")</f>
        <v>#VALUE!</v>
      </c>
      <c r="H685" s="91" t="e">
        <f aca="false">IF(LEN(VLOOKUP($A685,#REF!,7,FALSE())),IF(INDEX(#REF!,MATCH($A685,#REF!,0),4),LEFT(VLOOKUP($A685,#REF!,7,FALSE()),LEN(VLOOKUP($A685,#REF!,7,FALSE()))-2),CONCATENATE(LEFT(VLOOKUP($A685,#REF!,7,FALSE()),LEN(VLOOKUP($A685,#REF!,7,FALSE()))-2),"*")),"")</f>
        <v>#VALUE!</v>
      </c>
      <c r="I685" s="92" t="e">
        <f aca="false">IF(LEN(VLOOKUP($A685,#REF!,8,FALSE())),UPPER(RIGHT(VLOOKUP($A685,#REF!,8,FALSE()), 1)),"")</f>
        <v>#VALUE!</v>
      </c>
      <c r="J685" s="90" t="e">
        <f aca="false">IF(LEN(VLOOKUP($A685,#REF!,4,FALSE())),UPPER(RIGHT(VLOOKUP($A685,#REF!,4,FALSE()), 1)),"")</f>
        <v>#VALUE!</v>
      </c>
      <c r="K685" s="90" t="e">
        <f aca="false">IF(LEN(VLOOKUP($A685,#REF!,5,FALSE())),UPPER(RIGHT(VLOOKUP($A685,#REF!,5,FALSE()), 1)),"")</f>
        <v>#VALUE!</v>
      </c>
      <c r="L685" s="90" t="e">
        <f aca="false">IF(LEN(VLOOKUP($A685,#REF!,6,FALSE())),UPPER(RIGHT(VLOOKUP($A685,#REF!,6,FALSE()), 1)),"")</f>
        <v>#VALUE!</v>
      </c>
      <c r="M685" s="91" t="e">
        <f aca="false">IF(LEN(VLOOKUP($A685,#REF!,7,FALSE())),UPPER(RIGHT(VLOOKUP($A685,#REF!,7,FALSE()), 1)),"")</f>
        <v>#VALUE!</v>
      </c>
      <c r="N685" s="185"/>
      <c r="O685" s="185"/>
      <c r="P685" s="185"/>
      <c r="Q685" s="185"/>
      <c r="R685" s="185"/>
      <c r="S685" s="100" t="e">
        <f aca="false">HLOOKUP("Device Tree Pin Name",#REF!,MATCH($A685,#REF!,0),FALSE())</f>
        <v>#VALUE!</v>
      </c>
      <c r="T685" s="95" t="e">
        <f aca="false">HLOOKUP("power rail",#REF!,MATCH($A685,#REF!,0),FALSE())</f>
        <v>#VALUE!</v>
      </c>
      <c r="U685" s="96" t="e">
        <f aca="false">HLOOKUP("Wake Capable",#REF!,MATCH($A685,#REF!,0),FALSE())</f>
        <v>#VALUE!</v>
      </c>
      <c r="V685" s="96" t="e">
        <f aca="false">HLOOKUP("Strap",#REF!,MATCH($A685,#REF!,0),FALSE())</f>
        <v>#VALUE!</v>
      </c>
      <c r="W685" s="96"/>
      <c r="X685" s="96"/>
      <c r="Y685" s="96"/>
      <c r="Z685" s="95"/>
      <c r="AA685" s="95" t="e">
        <f aca="false">HLOOKUP("Pad type",#REF!,MATCH($A685,#REF!,0),FALSE())</f>
        <v>#VALUE!</v>
      </c>
      <c r="AB685" s="100"/>
      <c r="AC685" s="100" t="e">
        <f aca="false">HLOOKUP("POR Pin State",#REF!,MATCH($A685,#REF!,0),FALSE())</f>
        <v>#VALUE!</v>
      </c>
      <c r="AD685" s="186"/>
      <c r="AE685" s="187"/>
      <c r="AF685" s="187"/>
      <c r="AG685" s="187"/>
      <c r="AH685" s="188"/>
      <c r="AI685" s="188"/>
      <c r="AJ685" s="189"/>
      <c r="AK685" s="189"/>
      <c r="AL685" s="189"/>
      <c r="AM685" s="189"/>
      <c r="AN685" s="189"/>
      <c r="AO685" s="189"/>
      <c r="AP685" s="189"/>
      <c r="AQ685" s="194" t="s">
        <v>1604</v>
      </c>
      <c r="AR685" s="104"/>
      <c r="AS685" s="104"/>
      <c r="AT685" s="104"/>
      <c r="AU685" s="104"/>
      <c r="AV685" s="104"/>
      <c r="AW685" s="104"/>
      <c r="AX685" s="104"/>
      <c r="AY685" s="104"/>
      <c r="AZ685" s="104"/>
      <c r="BA685" s="104"/>
      <c r="BB685" s="162"/>
      <c r="BC685" s="104"/>
      <c r="BD685" s="214"/>
      <c r="BE685" s="213" t="s">
        <v>1605</v>
      </c>
      <c r="BF685" s="108" t="e">
        <f aca="false">VLOOKUP($A685,#REF!, 34, FALSE())</f>
        <v>#VALUE!</v>
      </c>
      <c r="BG685" s="108" t="e">
        <f aca="false">VLOOKUP($A685,#REF!, 22, FALSE())</f>
        <v>#VALUE!</v>
      </c>
      <c r="BH685" s="109"/>
    </row>
    <row r="686" s="193" customFormat="true" ht="12.75" hidden="false" customHeight="true" outlineLevel="0" collapsed="false">
      <c r="A686" s="133" t="s">
        <v>1606</v>
      </c>
      <c r="B686" s="86" t="e">
        <f aca="false">VLOOKUP($A686,#REF!, 34, FALSE())</f>
        <v>#VALUE!</v>
      </c>
      <c r="C686" s="87" t="str">
        <f aca="false">CONCATENATE("unused_",A686)</f>
        <v>unused_DDR_XM1_B2B_CA3</v>
      </c>
      <c r="D686" s="88" t="e">
        <f aca="false">IF(LEN(VLOOKUP($A686,#REF!,8,FALSE())),LEFT(VLOOKUP($A686,#REF!,8,FALSE()),LEN(VLOOKUP($A686,#REF!,8,FALSE()))-2),"")</f>
        <v>#VALUE!</v>
      </c>
      <c r="E686" s="89" t="e">
        <f aca="false">IF(LEN(VLOOKUP($A686,#REF!,4,FALSE())),IF(INDEX(#REF!,MATCH($A686,#REF!,0),1),LEFT(VLOOKUP($A686,#REF!,4,FALSE()),LEN(VLOOKUP($A686,#REF!,4,FALSE()))-2),CONCATENATE(LEFT(VLOOKUP($A686,#REF!,4,FALSE()),LEN(VLOOKUP($A686,#REF!,4,FALSE()))-2),"*")),"")</f>
        <v>#VALUE!</v>
      </c>
      <c r="F686" s="90" t="e">
        <f aca="false">IF(LEN(VLOOKUP($A686,#REF!,5,FALSE())),IF(INDEX(#REF!,MATCH($A686,#REF!,0),2),LEFT(VLOOKUP($A686,#REF!,5,FALSE()),LEN(VLOOKUP($A686,#REF!,5,FALSE()))-2),CONCATENATE(LEFT(VLOOKUP($A686,#REF!,5,FALSE()),LEN(VLOOKUP($A686,#REF!,5,FALSE()))-2),"*")),"")</f>
        <v>#VALUE!</v>
      </c>
      <c r="G686" s="90" t="e">
        <f aca="false">IF(LEN(VLOOKUP($A686,#REF!,6,FALSE())),IF(INDEX(#REF!,MATCH($A686,#REF!,0),3),LEFT(VLOOKUP($A686,#REF!,6,FALSE()),LEN(VLOOKUP($A686,#REF!,6,FALSE()))-2),CONCATENATE(LEFT(VLOOKUP($A686,#REF!,6,FALSE()),LEN(VLOOKUP($A686,#REF!,6,FALSE()))-2),"*")),"")</f>
        <v>#VALUE!</v>
      </c>
      <c r="H686" s="91" t="e">
        <f aca="false">IF(LEN(VLOOKUP($A686,#REF!,7,FALSE())),IF(INDEX(#REF!,MATCH($A686,#REF!,0),4),LEFT(VLOOKUP($A686,#REF!,7,FALSE()),LEN(VLOOKUP($A686,#REF!,7,FALSE()))-2),CONCATENATE(LEFT(VLOOKUP($A686,#REF!,7,FALSE()),LEN(VLOOKUP($A686,#REF!,7,FALSE()))-2),"*")),"")</f>
        <v>#VALUE!</v>
      </c>
      <c r="I686" s="92" t="e">
        <f aca="false">IF(LEN(VLOOKUP($A686,#REF!,8,FALSE())),UPPER(RIGHT(VLOOKUP($A686,#REF!,8,FALSE()), 1)),"")</f>
        <v>#VALUE!</v>
      </c>
      <c r="J686" s="90" t="e">
        <f aca="false">IF(LEN(VLOOKUP($A686,#REF!,4,FALSE())),UPPER(RIGHT(VLOOKUP($A686,#REF!,4,FALSE()), 1)),"")</f>
        <v>#VALUE!</v>
      </c>
      <c r="K686" s="90" t="e">
        <f aca="false">IF(LEN(VLOOKUP($A686,#REF!,5,FALSE())),UPPER(RIGHT(VLOOKUP($A686,#REF!,5,FALSE()), 1)),"")</f>
        <v>#VALUE!</v>
      </c>
      <c r="L686" s="90" t="e">
        <f aca="false">IF(LEN(VLOOKUP($A686,#REF!,6,FALSE())),UPPER(RIGHT(VLOOKUP($A686,#REF!,6,FALSE()), 1)),"")</f>
        <v>#VALUE!</v>
      </c>
      <c r="M686" s="91" t="e">
        <f aca="false">IF(LEN(VLOOKUP($A686,#REF!,7,FALSE())),UPPER(RIGHT(VLOOKUP($A686,#REF!,7,FALSE()), 1)),"")</f>
        <v>#VALUE!</v>
      </c>
      <c r="N686" s="185"/>
      <c r="O686" s="185"/>
      <c r="P686" s="185"/>
      <c r="Q686" s="185"/>
      <c r="R686" s="185"/>
      <c r="S686" s="100" t="e">
        <f aca="false">HLOOKUP("Device Tree Pin Name",#REF!,MATCH($A686,#REF!,0),FALSE())</f>
        <v>#VALUE!</v>
      </c>
      <c r="T686" s="95" t="e">
        <f aca="false">HLOOKUP("power rail",#REF!,MATCH($A686,#REF!,0),FALSE())</f>
        <v>#VALUE!</v>
      </c>
      <c r="U686" s="96" t="e">
        <f aca="false">HLOOKUP("Wake Capable",#REF!,MATCH($A686,#REF!,0),FALSE())</f>
        <v>#VALUE!</v>
      </c>
      <c r="V686" s="96" t="e">
        <f aca="false">HLOOKUP("Strap",#REF!,MATCH($A686,#REF!,0),FALSE())</f>
        <v>#VALUE!</v>
      </c>
      <c r="W686" s="96"/>
      <c r="X686" s="96"/>
      <c r="Y686" s="96"/>
      <c r="Z686" s="95"/>
      <c r="AA686" s="95" t="e">
        <f aca="false">HLOOKUP("Pad type",#REF!,MATCH($A686,#REF!,0),FALSE())</f>
        <v>#VALUE!</v>
      </c>
      <c r="AB686" s="100"/>
      <c r="AC686" s="100" t="e">
        <f aca="false">HLOOKUP("POR Pin State",#REF!,MATCH($A686,#REF!,0),FALSE())</f>
        <v>#VALUE!</v>
      </c>
      <c r="AD686" s="186"/>
      <c r="AE686" s="187"/>
      <c r="AF686" s="187"/>
      <c r="AG686" s="187"/>
      <c r="AH686" s="188"/>
      <c r="AI686" s="188"/>
      <c r="AJ686" s="189"/>
      <c r="AK686" s="189"/>
      <c r="AL686" s="189"/>
      <c r="AM686" s="189"/>
      <c r="AN686" s="189"/>
      <c r="AO686" s="189"/>
      <c r="AP686" s="189"/>
      <c r="AQ686" s="194" t="s">
        <v>1607</v>
      </c>
      <c r="AR686" s="104"/>
      <c r="AS686" s="104"/>
      <c r="AT686" s="104"/>
      <c r="AU686" s="104"/>
      <c r="AV686" s="104"/>
      <c r="AW686" s="104"/>
      <c r="AX686" s="104"/>
      <c r="AY686" s="104"/>
      <c r="AZ686" s="104"/>
      <c r="BA686" s="104"/>
      <c r="BB686" s="162"/>
      <c r="BC686" s="104"/>
      <c r="BD686" s="214"/>
      <c r="BE686" s="213" t="s">
        <v>1608</v>
      </c>
      <c r="BF686" s="108" t="e">
        <f aca="false">VLOOKUP($A686,#REF!, 34, FALSE())</f>
        <v>#VALUE!</v>
      </c>
      <c r="BG686" s="108" t="e">
        <f aca="false">VLOOKUP($A686,#REF!, 22, FALSE())</f>
        <v>#VALUE!</v>
      </c>
      <c r="BH686" s="109"/>
    </row>
    <row r="687" s="193" customFormat="true" ht="12.75" hidden="false" customHeight="true" outlineLevel="0" collapsed="false">
      <c r="A687" s="133" t="s">
        <v>1609</v>
      </c>
      <c r="B687" s="86" t="e">
        <f aca="false">VLOOKUP($A687,#REF!, 34, FALSE())</f>
        <v>#VALUE!</v>
      </c>
      <c r="C687" s="87" t="str">
        <f aca="false">CONCATENATE("unused_",A687)</f>
        <v>unused_DDR_XM1_B2B_CA4</v>
      </c>
      <c r="D687" s="88" t="e">
        <f aca="false">IF(LEN(VLOOKUP($A687,#REF!,8,FALSE())),LEFT(VLOOKUP($A687,#REF!,8,FALSE()),LEN(VLOOKUP($A687,#REF!,8,FALSE()))-2),"")</f>
        <v>#VALUE!</v>
      </c>
      <c r="E687" s="89" t="e">
        <f aca="false">IF(LEN(VLOOKUP($A687,#REF!,4,FALSE())),IF(INDEX(#REF!,MATCH($A687,#REF!,0),1),LEFT(VLOOKUP($A687,#REF!,4,FALSE()),LEN(VLOOKUP($A687,#REF!,4,FALSE()))-2),CONCATENATE(LEFT(VLOOKUP($A687,#REF!,4,FALSE()),LEN(VLOOKUP($A687,#REF!,4,FALSE()))-2),"*")),"")</f>
        <v>#VALUE!</v>
      </c>
      <c r="F687" s="90" t="e">
        <f aca="false">IF(LEN(VLOOKUP($A687,#REF!,5,FALSE())),IF(INDEX(#REF!,MATCH($A687,#REF!,0),2),LEFT(VLOOKUP($A687,#REF!,5,FALSE()),LEN(VLOOKUP($A687,#REF!,5,FALSE()))-2),CONCATENATE(LEFT(VLOOKUP($A687,#REF!,5,FALSE()),LEN(VLOOKUP($A687,#REF!,5,FALSE()))-2),"*")),"")</f>
        <v>#VALUE!</v>
      </c>
      <c r="G687" s="90" t="e">
        <f aca="false">IF(LEN(VLOOKUP($A687,#REF!,6,FALSE())),IF(INDEX(#REF!,MATCH($A687,#REF!,0),3),LEFT(VLOOKUP($A687,#REF!,6,FALSE()),LEN(VLOOKUP($A687,#REF!,6,FALSE()))-2),CONCATENATE(LEFT(VLOOKUP($A687,#REF!,6,FALSE()),LEN(VLOOKUP($A687,#REF!,6,FALSE()))-2),"*")),"")</f>
        <v>#VALUE!</v>
      </c>
      <c r="H687" s="91" t="e">
        <f aca="false">IF(LEN(VLOOKUP($A687,#REF!,7,FALSE())),IF(INDEX(#REF!,MATCH($A687,#REF!,0),4),LEFT(VLOOKUP($A687,#REF!,7,FALSE()),LEN(VLOOKUP($A687,#REF!,7,FALSE()))-2),CONCATENATE(LEFT(VLOOKUP($A687,#REF!,7,FALSE()),LEN(VLOOKUP($A687,#REF!,7,FALSE()))-2),"*")),"")</f>
        <v>#VALUE!</v>
      </c>
      <c r="I687" s="92" t="e">
        <f aca="false">IF(LEN(VLOOKUP($A687,#REF!,8,FALSE())),UPPER(RIGHT(VLOOKUP($A687,#REF!,8,FALSE()), 1)),"")</f>
        <v>#VALUE!</v>
      </c>
      <c r="J687" s="90" t="e">
        <f aca="false">IF(LEN(VLOOKUP($A687,#REF!,4,FALSE())),UPPER(RIGHT(VLOOKUP($A687,#REF!,4,FALSE()), 1)),"")</f>
        <v>#VALUE!</v>
      </c>
      <c r="K687" s="90" t="e">
        <f aca="false">IF(LEN(VLOOKUP($A687,#REF!,5,FALSE())),UPPER(RIGHT(VLOOKUP($A687,#REF!,5,FALSE()), 1)),"")</f>
        <v>#VALUE!</v>
      </c>
      <c r="L687" s="90" t="e">
        <f aca="false">IF(LEN(VLOOKUP($A687,#REF!,6,FALSE())),UPPER(RIGHT(VLOOKUP($A687,#REF!,6,FALSE()), 1)),"")</f>
        <v>#VALUE!</v>
      </c>
      <c r="M687" s="91" t="e">
        <f aca="false">IF(LEN(VLOOKUP($A687,#REF!,7,FALSE())),UPPER(RIGHT(VLOOKUP($A687,#REF!,7,FALSE()), 1)),"")</f>
        <v>#VALUE!</v>
      </c>
      <c r="N687" s="185"/>
      <c r="O687" s="185"/>
      <c r="P687" s="185"/>
      <c r="Q687" s="185"/>
      <c r="R687" s="185"/>
      <c r="S687" s="100" t="e">
        <f aca="false">HLOOKUP("Device Tree Pin Name",#REF!,MATCH($A687,#REF!,0),FALSE())</f>
        <v>#VALUE!</v>
      </c>
      <c r="T687" s="95" t="e">
        <f aca="false">HLOOKUP("power rail",#REF!,MATCH($A687,#REF!,0),FALSE())</f>
        <v>#VALUE!</v>
      </c>
      <c r="U687" s="96" t="e">
        <f aca="false">HLOOKUP("Wake Capable",#REF!,MATCH($A687,#REF!,0),FALSE())</f>
        <v>#VALUE!</v>
      </c>
      <c r="V687" s="96" t="e">
        <f aca="false">HLOOKUP("Strap",#REF!,MATCH($A687,#REF!,0),FALSE())</f>
        <v>#VALUE!</v>
      </c>
      <c r="W687" s="96"/>
      <c r="X687" s="96"/>
      <c r="Y687" s="96"/>
      <c r="Z687" s="95"/>
      <c r="AA687" s="95" t="e">
        <f aca="false">HLOOKUP("Pad type",#REF!,MATCH($A687,#REF!,0),FALSE())</f>
        <v>#VALUE!</v>
      </c>
      <c r="AB687" s="100"/>
      <c r="AC687" s="100" t="e">
        <f aca="false">HLOOKUP("POR Pin State",#REF!,MATCH($A687,#REF!,0),FALSE())</f>
        <v>#VALUE!</v>
      </c>
      <c r="AD687" s="186"/>
      <c r="AE687" s="187"/>
      <c r="AF687" s="187"/>
      <c r="AG687" s="187"/>
      <c r="AH687" s="188"/>
      <c r="AI687" s="188"/>
      <c r="AJ687" s="189"/>
      <c r="AK687" s="189"/>
      <c r="AL687" s="189"/>
      <c r="AM687" s="189"/>
      <c r="AN687" s="189"/>
      <c r="AO687" s="189"/>
      <c r="AP687" s="189"/>
      <c r="AQ687" s="194" t="s">
        <v>1610</v>
      </c>
      <c r="AR687" s="104"/>
      <c r="AS687" s="104"/>
      <c r="AT687" s="104"/>
      <c r="AU687" s="104"/>
      <c r="AV687" s="104"/>
      <c r="AW687" s="104"/>
      <c r="AX687" s="104"/>
      <c r="AY687" s="104"/>
      <c r="AZ687" s="104"/>
      <c r="BA687" s="104"/>
      <c r="BB687" s="162"/>
      <c r="BC687" s="104"/>
      <c r="BD687" s="214"/>
      <c r="BE687" s="213" t="s">
        <v>1611</v>
      </c>
      <c r="BF687" s="108" t="e">
        <f aca="false">VLOOKUP($A687,#REF!, 34, FALSE())</f>
        <v>#VALUE!</v>
      </c>
      <c r="BG687" s="108" t="e">
        <f aca="false">VLOOKUP($A687,#REF!, 22, FALSE())</f>
        <v>#VALUE!</v>
      </c>
      <c r="BH687" s="109"/>
    </row>
    <row r="688" s="193" customFormat="true" ht="12.75" hidden="false" customHeight="true" outlineLevel="0" collapsed="false">
      <c r="A688" s="133" t="s">
        <v>1612</v>
      </c>
      <c r="B688" s="86" t="e">
        <f aca="false">VLOOKUP($A688,#REF!, 34, FALSE())</f>
        <v>#VALUE!</v>
      </c>
      <c r="C688" s="87" t="str">
        <f aca="false">CONCATENATE("unused_",A688)</f>
        <v>unused_DDR_XM1_B2B_CA5</v>
      </c>
      <c r="D688" s="88" t="e">
        <f aca="false">IF(LEN(VLOOKUP($A688,#REF!,8,FALSE())),LEFT(VLOOKUP($A688,#REF!,8,FALSE()),LEN(VLOOKUP($A688,#REF!,8,FALSE()))-2),"")</f>
        <v>#VALUE!</v>
      </c>
      <c r="E688" s="89" t="e">
        <f aca="false">IF(LEN(VLOOKUP($A688,#REF!,4,FALSE())),IF(INDEX(#REF!,MATCH($A688,#REF!,0),1),LEFT(VLOOKUP($A688,#REF!,4,FALSE()),LEN(VLOOKUP($A688,#REF!,4,FALSE()))-2),CONCATENATE(LEFT(VLOOKUP($A688,#REF!,4,FALSE()),LEN(VLOOKUP($A688,#REF!,4,FALSE()))-2),"*")),"")</f>
        <v>#VALUE!</v>
      </c>
      <c r="F688" s="90" t="e">
        <f aca="false">IF(LEN(VLOOKUP($A688,#REF!,5,FALSE())),IF(INDEX(#REF!,MATCH($A688,#REF!,0),2),LEFT(VLOOKUP($A688,#REF!,5,FALSE()),LEN(VLOOKUP($A688,#REF!,5,FALSE()))-2),CONCATENATE(LEFT(VLOOKUP($A688,#REF!,5,FALSE()),LEN(VLOOKUP($A688,#REF!,5,FALSE()))-2),"*")),"")</f>
        <v>#VALUE!</v>
      </c>
      <c r="G688" s="90" t="e">
        <f aca="false">IF(LEN(VLOOKUP($A688,#REF!,6,FALSE())),IF(INDEX(#REF!,MATCH($A688,#REF!,0),3),LEFT(VLOOKUP($A688,#REF!,6,FALSE()),LEN(VLOOKUP($A688,#REF!,6,FALSE()))-2),CONCATENATE(LEFT(VLOOKUP($A688,#REF!,6,FALSE()),LEN(VLOOKUP($A688,#REF!,6,FALSE()))-2),"*")),"")</f>
        <v>#VALUE!</v>
      </c>
      <c r="H688" s="91" t="e">
        <f aca="false">IF(LEN(VLOOKUP($A688,#REF!,7,FALSE())),IF(INDEX(#REF!,MATCH($A688,#REF!,0),4),LEFT(VLOOKUP($A688,#REF!,7,FALSE()),LEN(VLOOKUP($A688,#REF!,7,FALSE()))-2),CONCATENATE(LEFT(VLOOKUP($A688,#REF!,7,FALSE()),LEN(VLOOKUP($A688,#REF!,7,FALSE()))-2),"*")),"")</f>
        <v>#VALUE!</v>
      </c>
      <c r="I688" s="92" t="e">
        <f aca="false">IF(LEN(VLOOKUP($A688,#REF!,8,FALSE())),UPPER(RIGHT(VLOOKUP($A688,#REF!,8,FALSE()), 1)),"")</f>
        <v>#VALUE!</v>
      </c>
      <c r="J688" s="90" t="e">
        <f aca="false">IF(LEN(VLOOKUP($A688,#REF!,4,FALSE())),UPPER(RIGHT(VLOOKUP($A688,#REF!,4,FALSE()), 1)),"")</f>
        <v>#VALUE!</v>
      </c>
      <c r="K688" s="90" t="e">
        <f aca="false">IF(LEN(VLOOKUP($A688,#REF!,5,FALSE())),UPPER(RIGHT(VLOOKUP($A688,#REF!,5,FALSE()), 1)),"")</f>
        <v>#VALUE!</v>
      </c>
      <c r="L688" s="90" t="e">
        <f aca="false">IF(LEN(VLOOKUP($A688,#REF!,6,FALSE())),UPPER(RIGHT(VLOOKUP($A688,#REF!,6,FALSE()), 1)),"")</f>
        <v>#VALUE!</v>
      </c>
      <c r="M688" s="91" t="e">
        <f aca="false">IF(LEN(VLOOKUP($A688,#REF!,7,FALSE())),UPPER(RIGHT(VLOOKUP($A688,#REF!,7,FALSE()), 1)),"")</f>
        <v>#VALUE!</v>
      </c>
      <c r="N688" s="185"/>
      <c r="O688" s="185"/>
      <c r="P688" s="185"/>
      <c r="Q688" s="185"/>
      <c r="R688" s="185"/>
      <c r="S688" s="100" t="e">
        <f aca="false">HLOOKUP("Device Tree Pin Name",#REF!,MATCH($A688,#REF!,0),FALSE())</f>
        <v>#VALUE!</v>
      </c>
      <c r="T688" s="95" t="e">
        <f aca="false">HLOOKUP("power rail",#REF!,MATCH($A688,#REF!,0),FALSE())</f>
        <v>#VALUE!</v>
      </c>
      <c r="U688" s="96" t="e">
        <f aca="false">HLOOKUP("Wake Capable",#REF!,MATCH($A688,#REF!,0),FALSE())</f>
        <v>#VALUE!</v>
      </c>
      <c r="V688" s="96" t="e">
        <f aca="false">HLOOKUP("Strap",#REF!,MATCH($A688,#REF!,0),FALSE())</f>
        <v>#VALUE!</v>
      </c>
      <c r="W688" s="96"/>
      <c r="X688" s="96"/>
      <c r="Y688" s="96"/>
      <c r="Z688" s="95"/>
      <c r="AA688" s="95" t="e">
        <f aca="false">HLOOKUP("Pad type",#REF!,MATCH($A688,#REF!,0),FALSE())</f>
        <v>#VALUE!</v>
      </c>
      <c r="AB688" s="100"/>
      <c r="AC688" s="100" t="e">
        <f aca="false">HLOOKUP("POR Pin State",#REF!,MATCH($A688,#REF!,0),FALSE())</f>
        <v>#VALUE!</v>
      </c>
      <c r="AD688" s="186"/>
      <c r="AE688" s="187"/>
      <c r="AF688" s="187"/>
      <c r="AG688" s="187"/>
      <c r="AH688" s="188"/>
      <c r="AI688" s="188"/>
      <c r="AJ688" s="189"/>
      <c r="AK688" s="189"/>
      <c r="AL688" s="189"/>
      <c r="AM688" s="189"/>
      <c r="AN688" s="189"/>
      <c r="AO688" s="189"/>
      <c r="AP688" s="189"/>
      <c r="AQ688" s="194" t="s">
        <v>1613</v>
      </c>
      <c r="AR688" s="104"/>
      <c r="AS688" s="104"/>
      <c r="AT688" s="104"/>
      <c r="AU688" s="104"/>
      <c r="AV688" s="104"/>
      <c r="AW688" s="104"/>
      <c r="AX688" s="104"/>
      <c r="AY688" s="104"/>
      <c r="AZ688" s="104"/>
      <c r="BA688" s="104"/>
      <c r="BB688" s="162"/>
      <c r="BC688" s="104"/>
      <c r="BD688" s="214"/>
      <c r="BE688" s="213" t="s">
        <v>1614</v>
      </c>
      <c r="BF688" s="108" t="e">
        <f aca="false">VLOOKUP($A688,#REF!, 34, FALSE())</f>
        <v>#VALUE!</v>
      </c>
      <c r="BG688" s="108" t="e">
        <f aca="false">VLOOKUP($A688,#REF!, 22, FALSE())</f>
        <v>#VALUE!</v>
      </c>
      <c r="BH688" s="109"/>
    </row>
    <row r="689" s="193" customFormat="true" ht="12.75" hidden="false" customHeight="true" outlineLevel="0" collapsed="false">
      <c r="A689" s="133" t="s">
        <v>1615</v>
      </c>
      <c r="B689" s="86" t="e">
        <f aca="false">VLOOKUP($A689,#REF!, 34, FALSE())</f>
        <v>#VALUE!</v>
      </c>
      <c r="C689" s="87" t="str">
        <f aca="false">CONCATENATE("unused_",A689)</f>
        <v>unused_DDR_XM1_B2B_CA6</v>
      </c>
      <c r="D689" s="88" t="e">
        <f aca="false">IF(LEN(VLOOKUP($A689,#REF!,8,FALSE())),LEFT(VLOOKUP($A689,#REF!,8,FALSE()),LEN(VLOOKUP($A689,#REF!,8,FALSE()))-2),"")</f>
        <v>#VALUE!</v>
      </c>
      <c r="E689" s="89" t="e">
        <f aca="false">IF(LEN(VLOOKUP($A689,#REF!,4,FALSE())),IF(INDEX(#REF!,MATCH($A689,#REF!,0),1),LEFT(VLOOKUP($A689,#REF!,4,FALSE()),LEN(VLOOKUP($A689,#REF!,4,FALSE()))-2),CONCATENATE(LEFT(VLOOKUP($A689,#REF!,4,FALSE()),LEN(VLOOKUP($A689,#REF!,4,FALSE()))-2),"*")),"")</f>
        <v>#VALUE!</v>
      </c>
      <c r="F689" s="90" t="e">
        <f aca="false">IF(LEN(VLOOKUP($A689,#REF!,5,FALSE())),IF(INDEX(#REF!,MATCH($A689,#REF!,0),2),LEFT(VLOOKUP($A689,#REF!,5,FALSE()),LEN(VLOOKUP($A689,#REF!,5,FALSE()))-2),CONCATENATE(LEFT(VLOOKUP($A689,#REF!,5,FALSE()),LEN(VLOOKUP($A689,#REF!,5,FALSE()))-2),"*")),"")</f>
        <v>#VALUE!</v>
      </c>
      <c r="G689" s="90" t="e">
        <f aca="false">IF(LEN(VLOOKUP($A689,#REF!,6,FALSE())),IF(INDEX(#REF!,MATCH($A689,#REF!,0),3),LEFT(VLOOKUP($A689,#REF!,6,FALSE()),LEN(VLOOKUP($A689,#REF!,6,FALSE()))-2),CONCATENATE(LEFT(VLOOKUP($A689,#REF!,6,FALSE()),LEN(VLOOKUP($A689,#REF!,6,FALSE()))-2),"*")),"")</f>
        <v>#VALUE!</v>
      </c>
      <c r="H689" s="91" t="e">
        <f aca="false">IF(LEN(VLOOKUP($A689,#REF!,7,FALSE())),IF(INDEX(#REF!,MATCH($A689,#REF!,0),4),LEFT(VLOOKUP($A689,#REF!,7,FALSE()),LEN(VLOOKUP($A689,#REF!,7,FALSE()))-2),CONCATENATE(LEFT(VLOOKUP($A689,#REF!,7,FALSE()),LEN(VLOOKUP($A689,#REF!,7,FALSE()))-2),"*")),"")</f>
        <v>#VALUE!</v>
      </c>
      <c r="I689" s="92" t="e">
        <f aca="false">IF(LEN(VLOOKUP($A689,#REF!,8,FALSE())),UPPER(RIGHT(VLOOKUP($A689,#REF!,8,FALSE()), 1)),"")</f>
        <v>#VALUE!</v>
      </c>
      <c r="J689" s="90" t="e">
        <f aca="false">IF(LEN(VLOOKUP($A689,#REF!,4,FALSE())),UPPER(RIGHT(VLOOKUP($A689,#REF!,4,FALSE()), 1)),"")</f>
        <v>#VALUE!</v>
      </c>
      <c r="K689" s="90" t="e">
        <f aca="false">IF(LEN(VLOOKUP($A689,#REF!,5,FALSE())),UPPER(RIGHT(VLOOKUP($A689,#REF!,5,FALSE()), 1)),"")</f>
        <v>#VALUE!</v>
      </c>
      <c r="L689" s="90" t="e">
        <f aca="false">IF(LEN(VLOOKUP($A689,#REF!,6,FALSE())),UPPER(RIGHT(VLOOKUP($A689,#REF!,6,FALSE()), 1)),"")</f>
        <v>#VALUE!</v>
      </c>
      <c r="M689" s="91" t="e">
        <f aca="false">IF(LEN(VLOOKUP($A689,#REF!,7,FALSE())),UPPER(RIGHT(VLOOKUP($A689,#REF!,7,FALSE()), 1)),"")</f>
        <v>#VALUE!</v>
      </c>
      <c r="N689" s="185"/>
      <c r="O689" s="185"/>
      <c r="P689" s="185"/>
      <c r="Q689" s="185"/>
      <c r="R689" s="185"/>
      <c r="S689" s="100" t="e">
        <f aca="false">HLOOKUP("Device Tree Pin Name",#REF!,MATCH($A689,#REF!,0),FALSE())</f>
        <v>#VALUE!</v>
      </c>
      <c r="T689" s="95" t="e">
        <f aca="false">HLOOKUP("power rail",#REF!,MATCH($A689,#REF!,0),FALSE())</f>
        <v>#VALUE!</v>
      </c>
      <c r="U689" s="96" t="e">
        <f aca="false">HLOOKUP("Wake Capable",#REF!,MATCH($A689,#REF!,0),FALSE())</f>
        <v>#VALUE!</v>
      </c>
      <c r="V689" s="96" t="e">
        <f aca="false">HLOOKUP("Strap",#REF!,MATCH($A689,#REF!,0),FALSE())</f>
        <v>#VALUE!</v>
      </c>
      <c r="W689" s="96"/>
      <c r="X689" s="96"/>
      <c r="Y689" s="96"/>
      <c r="Z689" s="95"/>
      <c r="AA689" s="95" t="e">
        <f aca="false">HLOOKUP("Pad type",#REF!,MATCH($A689,#REF!,0),FALSE())</f>
        <v>#VALUE!</v>
      </c>
      <c r="AB689" s="100"/>
      <c r="AC689" s="100" t="e">
        <f aca="false">HLOOKUP("POR Pin State",#REF!,MATCH($A689,#REF!,0),FALSE())</f>
        <v>#VALUE!</v>
      </c>
      <c r="AD689" s="186"/>
      <c r="AE689" s="187"/>
      <c r="AF689" s="187"/>
      <c r="AG689" s="187"/>
      <c r="AH689" s="188"/>
      <c r="AI689" s="188"/>
      <c r="AJ689" s="189"/>
      <c r="AK689" s="189"/>
      <c r="AL689" s="189"/>
      <c r="AM689" s="189"/>
      <c r="AN689" s="189"/>
      <c r="AO689" s="189"/>
      <c r="AP689" s="189"/>
      <c r="AQ689" s="194" t="s">
        <v>1616</v>
      </c>
      <c r="AR689" s="104"/>
      <c r="AS689" s="104"/>
      <c r="AT689" s="104"/>
      <c r="AU689" s="104"/>
      <c r="AV689" s="104"/>
      <c r="AW689" s="104"/>
      <c r="AX689" s="104"/>
      <c r="AY689" s="104"/>
      <c r="AZ689" s="104"/>
      <c r="BA689" s="104"/>
      <c r="BB689" s="162"/>
      <c r="BC689" s="104"/>
      <c r="BD689" s="214"/>
      <c r="BE689" s="213" t="s">
        <v>1617</v>
      </c>
      <c r="BF689" s="108" t="e">
        <f aca="false">VLOOKUP($A689,#REF!, 34, FALSE())</f>
        <v>#VALUE!</v>
      </c>
      <c r="BG689" s="108" t="e">
        <f aca="false">VLOOKUP($A689,#REF!, 22, FALSE())</f>
        <v>#VALUE!</v>
      </c>
      <c r="BH689" s="109"/>
    </row>
    <row r="690" s="193" customFormat="true" ht="12.75" hidden="false" customHeight="true" outlineLevel="0" collapsed="false">
      <c r="A690" s="1" t="s">
        <v>1618</v>
      </c>
      <c r="B690" s="86" t="e">
        <f aca="false">VLOOKUP($A690,#REF!, 34, FALSE())</f>
        <v>#VALUE!</v>
      </c>
      <c r="C690" s="87" t="str">
        <f aca="false">CONCATENATE("unused_",A690)</f>
        <v>unused_DDR_XM1_B2A_CS_CKE0</v>
      </c>
      <c r="D690" s="88" t="e">
        <f aca="false">IF(LEN(VLOOKUP($A690,#REF!,8,FALSE())),LEFT(VLOOKUP($A690,#REF!,8,FALSE()),LEN(VLOOKUP($A690,#REF!,8,FALSE()))-2),"")</f>
        <v>#VALUE!</v>
      </c>
      <c r="E690" s="89" t="e">
        <f aca="false">IF(LEN(VLOOKUP($A690,#REF!,4,FALSE())),IF(INDEX(#REF!,MATCH($A690,#REF!,0),1),LEFT(VLOOKUP($A690,#REF!,4,FALSE()),LEN(VLOOKUP($A690,#REF!,4,FALSE()))-2),CONCATENATE(LEFT(VLOOKUP($A690,#REF!,4,FALSE()),LEN(VLOOKUP($A690,#REF!,4,FALSE()))-2),"*")),"")</f>
        <v>#VALUE!</v>
      </c>
      <c r="F690" s="90" t="e">
        <f aca="false">IF(LEN(VLOOKUP($A690,#REF!,5,FALSE())),IF(INDEX(#REF!,MATCH($A690,#REF!,0),2),LEFT(VLOOKUP($A690,#REF!,5,FALSE()),LEN(VLOOKUP($A690,#REF!,5,FALSE()))-2),CONCATENATE(LEFT(VLOOKUP($A690,#REF!,5,FALSE()),LEN(VLOOKUP($A690,#REF!,5,FALSE()))-2),"*")),"")</f>
        <v>#VALUE!</v>
      </c>
      <c r="G690" s="90" t="e">
        <f aca="false">IF(LEN(VLOOKUP($A690,#REF!,6,FALSE())),IF(INDEX(#REF!,MATCH($A690,#REF!,0),3),LEFT(VLOOKUP($A690,#REF!,6,FALSE()),LEN(VLOOKUP($A690,#REF!,6,FALSE()))-2),CONCATENATE(LEFT(VLOOKUP($A690,#REF!,6,FALSE()),LEN(VLOOKUP($A690,#REF!,6,FALSE()))-2),"*")),"")</f>
        <v>#VALUE!</v>
      </c>
      <c r="H690" s="91" t="e">
        <f aca="false">IF(LEN(VLOOKUP($A690,#REF!,7,FALSE())),IF(INDEX(#REF!,MATCH($A690,#REF!,0),4),LEFT(VLOOKUP($A690,#REF!,7,FALSE()),LEN(VLOOKUP($A690,#REF!,7,FALSE()))-2),CONCATENATE(LEFT(VLOOKUP($A690,#REF!,7,FALSE()),LEN(VLOOKUP($A690,#REF!,7,FALSE()))-2),"*")),"")</f>
        <v>#VALUE!</v>
      </c>
      <c r="I690" s="92" t="e">
        <f aca="false">IF(LEN(VLOOKUP($A690,#REF!,8,FALSE())),UPPER(RIGHT(VLOOKUP($A690,#REF!,8,FALSE()), 1)),"")</f>
        <v>#VALUE!</v>
      </c>
      <c r="J690" s="90" t="e">
        <f aca="false">IF(LEN(VLOOKUP($A690,#REF!,4,FALSE())),UPPER(RIGHT(VLOOKUP($A690,#REF!,4,FALSE()), 1)),"")</f>
        <v>#VALUE!</v>
      </c>
      <c r="K690" s="90" t="e">
        <f aca="false">IF(LEN(VLOOKUP($A690,#REF!,5,FALSE())),UPPER(RIGHT(VLOOKUP($A690,#REF!,5,FALSE()), 1)),"")</f>
        <v>#VALUE!</v>
      </c>
      <c r="L690" s="90" t="e">
        <f aca="false">IF(LEN(VLOOKUP($A690,#REF!,6,FALSE())),UPPER(RIGHT(VLOOKUP($A690,#REF!,6,FALSE()), 1)),"")</f>
        <v>#VALUE!</v>
      </c>
      <c r="M690" s="91" t="e">
        <f aca="false">IF(LEN(VLOOKUP($A690,#REF!,7,FALSE())),UPPER(RIGHT(VLOOKUP($A690,#REF!,7,FALSE()), 1)),"")</f>
        <v>#VALUE!</v>
      </c>
      <c r="N690" s="185"/>
      <c r="O690" s="185"/>
      <c r="P690" s="185"/>
      <c r="Q690" s="185"/>
      <c r="R690" s="185"/>
      <c r="S690" s="100" t="e">
        <f aca="false">HLOOKUP("Device Tree Pin Name",#REF!,MATCH($A690,#REF!,0),FALSE())</f>
        <v>#VALUE!</v>
      </c>
      <c r="T690" s="95" t="e">
        <f aca="false">HLOOKUP("power rail",#REF!,MATCH($A690,#REF!,0),FALSE())</f>
        <v>#VALUE!</v>
      </c>
      <c r="U690" s="96" t="e">
        <f aca="false">HLOOKUP("Wake Capable",#REF!,MATCH($A690,#REF!,0),FALSE())</f>
        <v>#VALUE!</v>
      </c>
      <c r="V690" s="96" t="e">
        <f aca="false">HLOOKUP("Strap",#REF!,MATCH($A690,#REF!,0),FALSE())</f>
        <v>#VALUE!</v>
      </c>
      <c r="W690" s="96"/>
      <c r="X690" s="96"/>
      <c r="Y690" s="96"/>
      <c r="Z690" s="95"/>
      <c r="AA690" s="95" t="e">
        <f aca="false">HLOOKUP("Pad type",#REF!,MATCH($A690,#REF!,0),FALSE())</f>
        <v>#VALUE!</v>
      </c>
      <c r="AB690" s="100"/>
      <c r="AC690" s="100" t="e">
        <f aca="false">HLOOKUP("POR Pin State",#REF!,MATCH($A690,#REF!,0),FALSE())</f>
        <v>#VALUE!</v>
      </c>
      <c r="AD690" s="186"/>
      <c r="AE690" s="187"/>
      <c r="AF690" s="187"/>
      <c r="AG690" s="187"/>
      <c r="AH690" s="188"/>
      <c r="AI690" s="188"/>
      <c r="AJ690" s="189"/>
      <c r="AK690" s="189"/>
      <c r="AL690" s="189"/>
      <c r="AM690" s="189"/>
      <c r="AN690" s="189"/>
      <c r="AO690" s="189"/>
      <c r="AP690" s="189"/>
      <c r="AQ690" s="194" t="s">
        <v>1618</v>
      </c>
      <c r="AR690" s="104"/>
      <c r="AS690" s="104"/>
      <c r="AT690" s="104"/>
      <c r="AU690" s="104"/>
      <c r="AV690" s="104"/>
      <c r="AW690" s="104"/>
      <c r="AX690" s="104"/>
      <c r="AY690" s="104"/>
      <c r="AZ690" s="104"/>
      <c r="BA690" s="104"/>
      <c r="BB690" s="162"/>
      <c r="BC690" s="104"/>
      <c r="BD690" s="214"/>
      <c r="BE690" s="213" t="s">
        <v>1619</v>
      </c>
      <c r="BF690" s="108" t="e">
        <f aca="false">VLOOKUP($A690,#REF!, 34, FALSE())</f>
        <v>#VALUE!</v>
      </c>
      <c r="BG690" s="108" t="e">
        <f aca="false">VLOOKUP($A690,#REF!, 22, FALSE())</f>
        <v>#VALUE!</v>
      </c>
      <c r="BH690" s="109"/>
    </row>
    <row r="691" s="193" customFormat="true" ht="12.75" hidden="false" customHeight="true" outlineLevel="0" collapsed="false">
      <c r="A691" s="1" t="s">
        <v>1620</v>
      </c>
      <c r="B691" s="86" t="e">
        <f aca="false">VLOOKUP($A691,#REF!, 34, FALSE())</f>
        <v>#VALUE!</v>
      </c>
      <c r="C691" s="87" t="str">
        <f aca="false">CONCATENATE("unused_",A691)</f>
        <v>unused_DDR_XM1_B2A_CS_CKE1</v>
      </c>
      <c r="D691" s="88" t="e">
        <f aca="false">IF(LEN(VLOOKUP($A691,#REF!,8,FALSE())),LEFT(VLOOKUP($A691,#REF!,8,FALSE()),LEN(VLOOKUP($A691,#REF!,8,FALSE()))-2),"")</f>
        <v>#VALUE!</v>
      </c>
      <c r="E691" s="89" t="e">
        <f aca="false">IF(LEN(VLOOKUP($A691,#REF!,4,FALSE())),IF(INDEX(#REF!,MATCH($A691,#REF!,0),1),LEFT(VLOOKUP($A691,#REF!,4,FALSE()),LEN(VLOOKUP($A691,#REF!,4,FALSE()))-2),CONCATENATE(LEFT(VLOOKUP($A691,#REF!,4,FALSE()),LEN(VLOOKUP($A691,#REF!,4,FALSE()))-2),"*")),"")</f>
        <v>#VALUE!</v>
      </c>
      <c r="F691" s="90" t="e">
        <f aca="false">IF(LEN(VLOOKUP($A691,#REF!,5,FALSE())),IF(INDEX(#REF!,MATCH($A691,#REF!,0),2),LEFT(VLOOKUP($A691,#REF!,5,FALSE()),LEN(VLOOKUP($A691,#REF!,5,FALSE()))-2),CONCATENATE(LEFT(VLOOKUP($A691,#REF!,5,FALSE()),LEN(VLOOKUP($A691,#REF!,5,FALSE()))-2),"*")),"")</f>
        <v>#VALUE!</v>
      </c>
      <c r="G691" s="90" t="e">
        <f aca="false">IF(LEN(VLOOKUP($A691,#REF!,6,FALSE())),IF(INDEX(#REF!,MATCH($A691,#REF!,0),3),LEFT(VLOOKUP($A691,#REF!,6,FALSE()),LEN(VLOOKUP($A691,#REF!,6,FALSE()))-2),CONCATENATE(LEFT(VLOOKUP($A691,#REF!,6,FALSE()),LEN(VLOOKUP($A691,#REF!,6,FALSE()))-2),"*")),"")</f>
        <v>#VALUE!</v>
      </c>
      <c r="H691" s="91" t="e">
        <f aca="false">IF(LEN(VLOOKUP($A691,#REF!,7,FALSE())),IF(INDEX(#REF!,MATCH($A691,#REF!,0),4),LEFT(VLOOKUP($A691,#REF!,7,FALSE()),LEN(VLOOKUP($A691,#REF!,7,FALSE()))-2),CONCATENATE(LEFT(VLOOKUP($A691,#REF!,7,FALSE()),LEN(VLOOKUP($A691,#REF!,7,FALSE()))-2),"*")),"")</f>
        <v>#VALUE!</v>
      </c>
      <c r="I691" s="92" t="e">
        <f aca="false">IF(LEN(VLOOKUP($A691,#REF!,8,FALSE())),UPPER(RIGHT(VLOOKUP($A691,#REF!,8,FALSE()), 1)),"")</f>
        <v>#VALUE!</v>
      </c>
      <c r="J691" s="90" t="e">
        <f aca="false">IF(LEN(VLOOKUP($A691,#REF!,4,FALSE())),UPPER(RIGHT(VLOOKUP($A691,#REF!,4,FALSE()), 1)),"")</f>
        <v>#VALUE!</v>
      </c>
      <c r="K691" s="90" t="e">
        <f aca="false">IF(LEN(VLOOKUP($A691,#REF!,5,FALSE())),UPPER(RIGHT(VLOOKUP($A691,#REF!,5,FALSE()), 1)),"")</f>
        <v>#VALUE!</v>
      </c>
      <c r="L691" s="90" t="e">
        <f aca="false">IF(LEN(VLOOKUP($A691,#REF!,6,FALSE())),UPPER(RIGHT(VLOOKUP($A691,#REF!,6,FALSE()), 1)),"")</f>
        <v>#VALUE!</v>
      </c>
      <c r="M691" s="91" t="e">
        <f aca="false">IF(LEN(VLOOKUP($A691,#REF!,7,FALSE())),UPPER(RIGHT(VLOOKUP($A691,#REF!,7,FALSE()), 1)),"")</f>
        <v>#VALUE!</v>
      </c>
      <c r="N691" s="185"/>
      <c r="O691" s="185"/>
      <c r="P691" s="185"/>
      <c r="Q691" s="185"/>
      <c r="R691" s="185"/>
      <c r="S691" s="100" t="e">
        <f aca="false">HLOOKUP("Device Tree Pin Name",#REF!,MATCH($A691,#REF!,0),FALSE())</f>
        <v>#VALUE!</v>
      </c>
      <c r="T691" s="95" t="e">
        <f aca="false">HLOOKUP("power rail",#REF!,MATCH($A691,#REF!,0),FALSE())</f>
        <v>#VALUE!</v>
      </c>
      <c r="U691" s="96" t="e">
        <f aca="false">HLOOKUP("Wake Capable",#REF!,MATCH($A691,#REF!,0),FALSE())</f>
        <v>#VALUE!</v>
      </c>
      <c r="V691" s="96" t="e">
        <f aca="false">HLOOKUP("Strap",#REF!,MATCH($A691,#REF!,0),FALSE())</f>
        <v>#VALUE!</v>
      </c>
      <c r="W691" s="96"/>
      <c r="X691" s="96"/>
      <c r="Y691" s="96"/>
      <c r="Z691" s="95"/>
      <c r="AA691" s="95" t="e">
        <f aca="false">HLOOKUP("Pad type",#REF!,MATCH($A691,#REF!,0),FALSE())</f>
        <v>#VALUE!</v>
      </c>
      <c r="AB691" s="100"/>
      <c r="AC691" s="100" t="e">
        <f aca="false">HLOOKUP("POR Pin State",#REF!,MATCH($A691,#REF!,0),FALSE())</f>
        <v>#VALUE!</v>
      </c>
      <c r="AD691" s="186"/>
      <c r="AE691" s="187"/>
      <c r="AF691" s="187"/>
      <c r="AG691" s="187"/>
      <c r="AH691" s="188"/>
      <c r="AI691" s="188"/>
      <c r="AJ691" s="189"/>
      <c r="AK691" s="189"/>
      <c r="AL691" s="189"/>
      <c r="AM691" s="189"/>
      <c r="AN691" s="189"/>
      <c r="AO691" s="189"/>
      <c r="AP691" s="189"/>
      <c r="AQ691" s="194" t="s">
        <v>1620</v>
      </c>
      <c r="AR691" s="104"/>
      <c r="AS691" s="104"/>
      <c r="AT691" s="104"/>
      <c r="AU691" s="104"/>
      <c r="AV691" s="104"/>
      <c r="AW691" s="104"/>
      <c r="AX691" s="104"/>
      <c r="AY691" s="104"/>
      <c r="AZ691" s="104"/>
      <c r="BA691" s="104"/>
      <c r="BB691" s="162"/>
      <c r="BC691" s="104"/>
      <c r="BD691" s="214"/>
      <c r="BE691" s="213" t="s">
        <v>1621</v>
      </c>
      <c r="BF691" s="108" t="e">
        <f aca="false">VLOOKUP($A691,#REF!, 34, FALSE())</f>
        <v>#VALUE!</v>
      </c>
      <c r="BG691" s="108" t="e">
        <f aca="false">VLOOKUP($A691,#REF!, 22, FALSE())</f>
        <v>#VALUE!</v>
      </c>
      <c r="BH691" s="109"/>
    </row>
    <row r="692" s="193" customFormat="true" ht="12.75" hidden="false" customHeight="true" outlineLevel="0" collapsed="false">
      <c r="A692" s="133" t="s">
        <v>1622</v>
      </c>
      <c r="B692" s="86" t="e">
        <f aca="false">VLOOKUP($A692,#REF!, 34, FALSE())</f>
        <v>#VALUE!</v>
      </c>
      <c r="C692" s="87" t="str">
        <f aca="false">CONCATENATE("unused_",A692)</f>
        <v>unused_DDR_XM1_B2B_CS_CKE0</v>
      </c>
      <c r="D692" s="88" t="e">
        <f aca="false">IF(LEN(VLOOKUP($A692,#REF!,8,FALSE())),LEFT(VLOOKUP($A692,#REF!,8,FALSE()),LEN(VLOOKUP($A692,#REF!,8,FALSE()))-2),"")</f>
        <v>#VALUE!</v>
      </c>
      <c r="E692" s="89" t="e">
        <f aca="false">IF(LEN(VLOOKUP($A692,#REF!,4,FALSE())),IF(INDEX(#REF!,MATCH($A692,#REF!,0),1),LEFT(VLOOKUP($A692,#REF!,4,FALSE()),LEN(VLOOKUP($A692,#REF!,4,FALSE()))-2),CONCATENATE(LEFT(VLOOKUP($A692,#REF!,4,FALSE()),LEN(VLOOKUP($A692,#REF!,4,FALSE()))-2),"*")),"")</f>
        <v>#VALUE!</v>
      </c>
      <c r="F692" s="90" t="e">
        <f aca="false">IF(LEN(VLOOKUP($A692,#REF!,5,FALSE())),IF(INDEX(#REF!,MATCH($A692,#REF!,0),2),LEFT(VLOOKUP($A692,#REF!,5,FALSE()),LEN(VLOOKUP($A692,#REF!,5,FALSE()))-2),CONCATENATE(LEFT(VLOOKUP($A692,#REF!,5,FALSE()),LEN(VLOOKUP($A692,#REF!,5,FALSE()))-2),"*")),"")</f>
        <v>#VALUE!</v>
      </c>
      <c r="G692" s="90" t="e">
        <f aca="false">IF(LEN(VLOOKUP($A692,#REF!,6,FALSE())),IF(INDEX(#REF!,MATCH($A692,#REF!,0),3),LEFT(VLOOKUP($A692,#REF!,6,FALSE()),LEN(VLOOKUP($A692,#REF!,6,FALSE()))-2),CONCATENATE(LEFT(VLOOKUP($A692,#REF!,6,FALSE()),LEN(VLOOKUP($A692,#REF!,6,FALSE()))-2),"*")),"")</f>
        <v>#VALUE!</v>
      </c>
      <c r="H692" s="91" t="e">
        <f aca="false">IF(LEN(VLOOKUP($A692,#REF!,7,FALSE())),IF(INDEX(#REF!,MATCH($A692,#REF!,0),4),LEFT(VLOOKUP($A692,#REF!,7,FALSE()),LEN(VLOOKUP($A692,#REF!,7,FALSE()))-2),CONCATENATE(LEFT(VLOOKUP($A692,#REF!,7,FALSE()),LEN(VLOOKUP($A692,#REF!,7,FALSE()))-2),"*")),"")</f>
        <v>#VALUE!</v>
      </c>
      <c r="I692" s="92" t="e">
        <f aca="false">IF(LEN(VLOOKUP($A692,#REF!,8,FALSE())),UPPER(RIGHT(VLOOKUP($A692,#REF!,8,FALSE()), 1)),"")</f>
        <v>#VALUE!</v>
      </c>
      <c r="J692" s="90" t="e">
        <f aca="false">IF(LEN(VLOOKUP($A692,#REF!,4,FALSE())),UPPER(RIGHT(VLOOKUP($A692,#REF!,4,FALSE()), 1)),"")</f>
        <v>#VALUE!</v>
      </c>
      <c r="K692" s="90" t="e">
        <f aca="false">IF(LEN(VLOOKUP($A692,#REF!,5,FALSE())),UPPER(RIGHT(VLOOKUP($A692,#REF!,5,FALSE()), 1)),"")</f>
        <v>#VALUE!</v>
      </c>
      <c r="L692" s="90" t="e">
        <f aca="false">IF(LEN(VLOOKUP($A692,#REF!,6,FALSE())),UPPER(RIGHT(VLOOKUP($A692,#REF!,6,FALSE()), 1)),"")</f>
        <v>#VALUE!</v>
      </c>
      <c r="M692" s="91" t="e">
        <f aca="false">IF(LEN(VLOOKUP($A692,#REF!,7,FALSE())),UPPER(RIGHT(VLOOKUP($A692,#REF!,7,FALSE()), 1)),"")</f>
        <v>#VALUE!</v>
      </c>
      <c r="N692" s="185"/>
      <c r="O692" s="185"/>
      <c r="P692" s="185"/>
      <c r="Q692" s="185"/>
      <c r="R692" s="185"/>
      <c r="S692" s="100" t="e">
        <f aca="false">HLOOKUP("Device Tree Pin Name",#REF!,MATCH($A692,#REF!,0),FALSE())</f>
        <v>#VALUE!</v>
      </c>
      <c r="T692" s="95" t="e">
        <f aca="false">HLOOKUP("power rail",#REF!,MATCH($A692,#REF!,0),FALSE())</f>
        <v>#VALUE!</v>
      </c>
      <c r="U692" s="96" t="e">
        <f aca="false">HLOOKUP("Wake Capable",#REF!,MATCH($A692,#REF!,0),FALSE())</f>
        <v>#VALUE!</v>
      </c>
      <c r="V692" s="96" t="e">
        <f aca="false">HLOOKUP("Strap",#REF!,MATCH($A692,#REF!,0),FALSE())</f>
        <v>#VALUE!</v>
      </c>
      <c r="W692" s="96"/>
      <c r="X692" s="96"/>
      <c r="Y692" s="96"/>
      <c r="Z692" s="95"/>
      <c r="AA692" s="95" t="e">
        <f aca="false">HLOOKUP("Pad type",#REF!,MATCH($A692,#REF!,0),FALSE())</f>
        <v>#VALUE!</v>
      </c>
      <c r="AB692" s="100"/>
      <c r="AC692" s="100" t="e">
        <f aca="false">HLOOKUP("POR Pin State",#REF!,MATCH($A692,#REF!,0),FALSE())</f>
        <v>#VALUE!</v>
      </c>
      <c r="AD692" s="186"/>
      <c r="AE692" s="187"/>
      <c r="AF692" s="187"/>
      <c r="AG692" s="187"/>
      <c r="AH692" s="188"/>
      <c r="AI692" s="188"/>
      <c r="AJ692" s="189"/>
      <c r="AK692" s="189"/>
      <c r="AL692" s="189"/>
      <c r="AM692" s="189"/>
      <c r="AN692" s="189"/>
      <c r="AO692" s="189"/>
      <c r="AP692" s="189"/>
      <c r="AQ692" s="194" t="s">
        <v>1622</v>
      </c>
      <c r="AR692" s="104"/>
      <c r="AS692" s="104"/>
      <c r="AT692" s="104"/>
      <c r="AU692" s="104"/>
      <c r="AV692" s="104"/>
      <c r="AW692" s="104"/>
      <c r="AX692" s="104"/>
      <c r="AY692" s="104"/>
      <c r="AZ692" s="104"/>
      <c r="BA692" s="104"/>
      <c r="BB692" s="162"/>
      <c r="BC692" s="104"/>
      <c r="BD692" s="214"/>
      <c r="BE692" s="213" t="s">
        <v>1623</v>
      </c>
      <c r="BF692" s="108" t="e">
        <f aca="false">VLOOKUP($A692,#REF!, 34, FALSE())</f>
        <v>#VALUE!</v>
      </c>
      <c r="BG692" s="108" t="e">
        <f aca="false">VLOOKUP($A692,#REF!, 22, FALSE())</f>
        <v>#VALUE!</v>
      </c>
      <c r="BH692" s="109"/>
    </row>
    <row r="693" s="193" customFormat="true" ht="12.75" hidden="false" customHeight="true" outlineLevel="0" collapsed="false">
      <c r="A693" s="133" t="s">
        <v>1624</v>
      </c>
      <c r="B693" s="86" t="e">
        <f aca="false">VLOOKUP($A693,#REF!, 34, FALSE())</f>
        <v>#VALUE!</v>
      </c>
      <c r="C693" s="87" t="str">
        <f aca="false">CONCATENATE("unused_",A693)</f>
        <v>unused_DDR_XM1_B2B_CS_CKE1</v>
      </c>
      <c r="D693" s="88" t="e">
        <f aca="false">IF(LEN(VLOOKUP($A693,#REF!,8,FALSE())),LEFT(VLOOKUP($A693,#REF!,8,FALSE()),LEN(VLOOKUP($A693,#REF!,8,FALSE()))-2),"")</f>
        <v>#VALUE!</v>
      </c>
      <c r="E693" s="89" t="e">
        <f aca="false">IF(LEN(VLOOKUP($A693,#REF!,4,FALSE())),IF(INDEX(#REF!,MATCH($A693,#REF!,0),1),LEFT(VLOOKUP($A693,#REF!,4,FALSE()),LEN(VLOOKUP($A693,#REF!,4,FALSE()))-2),CONCATENATE(LEFT(VLOOKUP($A693,#REF!,4,FALSE()),LEN(VLOOKUP($A693,#REF!,4,FALSE()))-2),"*")),"")</f>
        <v>#VALUE!</v>
      </c>
      <c r="F693" s="90" t="e">
        <f aca="false">IF(LEN(VLOOKUP($A693,#REF!,5,FALSE())),IF(INDEX(#REF!,MATCH($A693,#REF!,0),2),LEFT(VLOOKUP($A693,#REF!,5,FALSE()),LEN(VLOOKUP($A693,#REF!,5,FALSE()))-2),CONCATENATE(LEFT(VLOOKUP($A693,#REF!,5,FALSE()),LEN(VLOOKUP($A693,#REF!,5,FALSE()))-2),"*")),"")</f>
        <v>#VALUE!</v>
      </c>
      <c r="G693" s="90" t="e">
        <f aca="false">IF(LEN(VLOOKUP($A693,#REF!,6,FALSE())),IF(INDEX(#REF!,MATCH($A693,#REF!,0),3),LEFT(VLOOKUP($A693,#REF!,6,FALSE()),LEN(VLOOKUP($A693,#REF!,6,FALSE()))-2),CONCATENATE(LEFT(VLOOKUP($A693,#REF!,6,FALSE()),LEN(VLOOKUP($A693,#REF!,6,FALSE()))-2),"*")),"")</f>
        <v>#VALUE!</v>
      </c>
      <c r="H693" s="91" t="e">
        <f aca="false">IF(LEN(VLOOKUP($A693,#REF!,7,FALSE())),IF(INDEX(#REF!,MATCH($A693,#REF!,0),4),LEFT(VLOOKUP($A693,#REF!,7,FALSE()),LEN(VLOOKUP($A693,#REF!,7,FALSE()))-2),CONCATENATE(LEFT(VLOOKUP($A693,#REF!,7,FALSE()),LEN(VLOOKUP($A693,#REF!,7,FALSE()))-2),"*")),"")</f>
        <v>#VALUE!</v>
      </c>
      <c r="I693" s="92" t="e">
        <f aca="false">IF(LEN(VLOOKUP($A693,#REF!,8,FALSE())),UPPER(RIGHT(VLOOKUP($A693,#REF!,8,FALSE()), 1)),"")</f>
        <v>#VALUE!</v>
      </c>
      <c r="J693" s="90" t="e">
        <f aca="false">IF(LEN(VLOOKUP($A693,#REF!,4,FALSE())),UPPER(RIGHT(VLOOKUP($A693,#REF!,4,FALSE()), 1)),"")</f>
        <v>#VALUE!</v>
      </c>
      <c r="K693" s="90" t="e">
        <f aca="false">IF(LEN(VLOOKUP($A693,#REF!,5,FALSE())),UPPER(RIGHT(VLOOKUP($A693,#REF!,5,FALSE()), 1)),"")</f>
        <v>#VALUE!</v>
      </c>
      <c r="L693" s="90" t="e">
        <f aca="false">IF(LEN(VLOOKUP($A693,#REF!,6,FALSE())),UPPER(RIGHT(VLOOKUP($A693,#REF!,6,FALSE()), 1)),"")</f>
        <v>#VALUE!</v>
      </c>
      <c r="M693" s="91" t="e">
        <f aca="false">IF(LEN(VLOOKUP($A693,#REF!,7,FALSE())),UPPER(RIGHT(VLOOKUP($A693,#REF!,7,FALSE()), 1)),"")</f>
        <v>#VALUE!</v>
      </c>
      <c r="N693" s="185"/>
      <c r="O693" s="185"/>
      <c r="P693" s="185"/>
      <c r="Q693" s="185"/>
      <c r="R693" s="185"/>
      <c r="S693" s="100" t="e">
        <f aca="false">HLOOKUP("Device Tree Pin Name",#REF!,MATCH($A693,#REF!,0),FALSE())</f>
        <v>#VALUE!</v>
      </c>
      <c r="T693" s="95" t="e">
        <f aca="false">HLOOKUP("power rail",#REF!,MATCH($A693,#REF!,0),FALSE())</f>
        <v>#VALUE!</v>
      </c>
      <c r="U693" s="96" t="e">
        <f aca="false">HLOOKUP("Wake Capable",#REF!,MATCH($A693,#REF!,0),FALSE())</f>
        <v>#VALUE!</v>
      </c>
      <c r="V693" s="96" t="e">
        <f aca="false">HLOOKUP("Strap",#REF!,MATCH($A693,#REF!,0),FALSE())</f>
        <v>#VALUE!</v>
      </c>
      <c r="W693" s="96"/>
      <c r="X693" s="96"/>
      <c r="Y693" s="96"/>
      <c r="Z693" s="95"/>
      <c r="AA693" s="95" t="e">
        <f aca="false">HLOOKUP("Pad type",#REF!,MATCH($A693,#REF!,0),FALSE())</f>
        <v>#VALUE!</v>
      </c>
      <c r="AB693" s="100"/>
      <c r="AC693" s="100" t="e">
        <f aca="false">HLOOKUP("POR Pin State",#REF!,MATCH($A693,#REF!,0),FALSE())</f>
        <v>#VALUE!</v>
      </c>
      <c r="AD693" s="186"/>
      <c r="AE693" s="187"/>
      <c r="AF693" s="187"/>
      <c r="AG693" s="187"/>
      <c r="AH693" s="188"/>
      <c r="AI693" s="188"/>
      <c r="AJ693" s="189"/>
      <c r="AK693" s="189"/>
      <c r="AL693" s="189"/>
      <c r="AM693" s="189"/>
      <c r="AN693" s="189"/>
      <c r="AO693" s="189"/>
      <c r="AP693" s="189"/>
      <c r="AQ693" s="194" t="s">
        <v>1624</v>
      </c>
      <c r="AR693" s="104"/>
      <c r="AS693" s="104"/>
      <c r="AT693" s="104"/>
      <c r="AU693" s="104"/>
      <c r="AV693" s="104"/>
      <c r="AW693" s="104"/>
      <c r="AX693" s="104"/>
      <c r="AY693" s="104"/>
      <c r="AZ693" s="104"/>
      <c r="BA693" s="104"/>
      <c r="BB693" s="162"/>
      <c r="BC693" s="104"/>
      <c r="BD693" s="214"/>
      <c r="BE693" s="213" t="s">
        <v>1625</v>
      </c>
      <c r="BF693" s="108" t="e">
        <f aca="false">VLOOKUP($A693,#REF!, 34, FALSE())</f>
        <v>#VALUE!</v>
      </c>
      <c r="BG693" s="108" t="e">
        <f aca="false">VLOOKUP($A693,#REF!, 22, FALSE())</f>
        <v>#VALUE!</v>
      </c>
      <c r="BH693" s="109"/>
    </row>
    <row r="694" s="193" customFormat="true" ht="12.75" hidden="false" customHeight="true" outlineLevel="0" collapsed="false">
      <c r="A694" s="133" t="s">
        <v>1626</v>
      </c>
      <c r="B694" s="86" t="e">
        <f aca="false">VLOOKUP($A694,#REF!, 34, FALSE())</f>
        <v>#VALUE!</v>
      </c>
      <c r="C694" s="87" t="str">
        <f aca="false">CONCATENATE("unused_",A694)</f>
        <v>unused_DDR_XM1_B2A_CLK_P</v>
      </c>
      <c r="D694" s="88" t="e">
        <f aca="false">IF(LEN(VLOOKUP($A694,#REF!,8,FALSE())),LEFT(VLOOKUP($A694,#REF!,8,FALSE()),LEN(VLOOKUP($A694,#REF!,8,FALSE()))-2),"")</f>
        <v>#VALUE!</v>
      </c>
      <c r="E694" s="89" t="e">
        <f aca="false">IF(LEN(VLOOKUP($A694,#REF!,4,FALSE())),IF(INDEX(#REF!,MATCH($A694,#REF!,0),1),LEFT(VLOOKUP($A694,#REF!,4,FALSE()),LEN(VLOOKUP($A694,#REF!,4,FALSE()))-2),CONCATENATE(LEFT(VLOOKUP($A694,#REF!,4,FALSE()),LEN(VLOOKUP($A694,#REF!,4,FALSE()))-2),"*")),"")</f>
        <v>#VALUE!</v>
      </c>
      <c r="F694" s="90" t="e">
        <f aca="false">IF(LEN(VLOOKUP($A694,#REF!,5,FALSE())),IF(INDEX(#REF!,MATCH($A694,#REF!,0),2),LEFT(VLOOKUP($A694,#REF!,5,FALSE()),LEN(VLOOKUP($A694,#REF!,5,FALSE()))-2),CONCATENATE(LEFT(VLOOKUP($A694,#REF!,5,FALSE()),LEN(VLOOKUP($A694,#REF!,5,FALSE()))-2),"*")),"")</f>
        <v>#VALUE!</v>
      </c>
      <c r="G694" s="90" t="e">
        <f aca="false">IF(LEN(VLOOKUP($A694,#REF!,6,FALSE())),IF(INDEX(#REF!,MATCH($A694,#REF!,0),3),LEFT(VLOOKUP($A694,#REF!,6,FALSE()),LEN(VLOOKUP($A694,#REF!,6,FALSE()))-2),CONCATENATE(LEFT(VLOOKUP($A694,#REF!,6,FALSE()),LEN(VLOOKUP($A694,#REF!,6,FALSE()))-2),"*")),"")</f>
        <v>#VALUE!</v>
      </c>
      <c r="H694" s="91" t="e">
        <f aca="false">IF(LEN(VLOOKUP($A694,#REF!,7,FALSE())),IF(INDEX(#REF!,MATCH($A694,#REF!,0),4),LEFT(VLOOKUP($A694,#REF!,7,FALSE()),LEN(VLOOKUP($A694,#REF!,7,FALSE()))-2),CONCATENATE(LEFT(VLOOKUP($A694,#REF!,7,FALSE()),LEN(VLOOKUP($A694,#REF!,7,FALSE()))-2),"*")),"")</f>
        <v>#VALUE!</v>
      </c>
      <c r="I694" s="92" t="e">
        <f aca="false">IF(LEN(VLOOKUP($A694,#REF!,8,FALSE())),UPPER(RIGHT(VLOOKUP($A694,#REF!,8,FALSE()), 1)),"")</f>
        <v>#VALUE!</v>
      </c>
      <c r="J694" s="90" t="e">
        <f aca="false">IF(LEN(VLOOKUP($A694,#REF!,4,FALSE())),UPPER(RIGHT(VLOOKUP($A694,#REF!,4,FALSE()), 1)),"")</f>
        <v>#VALUE!</v>
      </c>
      <c r="K694" s="90" t="e">
        <f aca="false">IF(LEN(VLOOKUP($A694,#REF!,5,FALSE())),UPPER(RIGHT(VLOOKUP($A694,#REF!,5,FALSE()), 1)),"")</f>
        <v>#VALUE!</v>
      </c>
      <c r="L694" s="90" t="e">
        <f aca="false">IF(LEN(VLOOKUP($A694,#REF!,6,FALSE())),UPPER(RIGHT(VLOOKUP($A694,#REF!,6,FALSE()), 1)),"")</f>
        <v>#VALUE!</v>
      </c>
      <c r="M694" s="91" t="e">
        <f aca="false">IF(LEN(VLOOKUP($A694,#REF!,7,FALSE())),UPPER(RIGHT(VLOOKUP($A694,#REF!,7,FALSE()), 1)),"")</f>
        <v>#VALUE!</v>
      </c>
      <c r="N694" s="185"/>
      <c r="O694" s="185"/>
      <c r="P694" s="185"/>
      <c r="Q694" s="185"/>
      <c r="R694" s="185"/>
      <c r="S694" s="100" t="e">
        <f aca="false">HLOOKUP("Device Tree Pin Name",#REF!,MATCH($A694,#REF!,0),FALSE())</f>
        <v>#VALUE!</v>
      </c>
      <c r="T694" s="95" t="e">
        <f aca="false">HLOOKUP("power rail",#REF!,MATCH($A694,#REF!,0),FALSE())</f>
        <v>#VALUE!</v>
      </c>
      <c r="U694" s="96" t="e">
        <f aca="false">HLOOKUP("Wake Capable",#REF!,MATCH($A694,#REF!,0),FALSE())</f>
        <v>#VALUE!</v>
      </c>
      <c r="V694" s="96" t="e">
        <f aca="false">HLOOKUP("Strap",#REF!,MATCH($A694,#REF!,0),FALSE())</f>
        <v>#VALUE!</v>
      </c>
      <c r="W694" s="96"/>
      <c r="X694" s="96"/>
      <c r="Y694" s="96"/>
      <c r="Z694" s="95"/>
      <c r="AA694" s="95" t="e">
        <f aca="false">HLOOKUP("Pad type",#REF!,MATCH($A694,#REF!,0),FALSE())</f>
        <v>#VALUE!</v>
      </c>
      <c r="AB694" s="100"/>
      <c r="AC694" s="100" t="e">
        <f aca="false">HLOOKUP("POR Pin State",#REF!,MATCH($A694,#REF!,0),FALSE())</f>
        <v>#VALUE!</v>
      </c>
      <c r="AD694" s="186"/>
      <c r="AE694" s="187"/>
      <c r="AF694" s="187"/>
      <c r="AG694" s="187"/>
      <c r="AH694" s="188"/>
      <c r="AI694" s="188"/>
      <c r="AJ694" s="189"/>
      <c r="AK694" s="189"/>
      <c r="AL694" s="189"/>
      <c r="AM694" s="189"/>
      <c r="AN694" s="189"/>
      <c r="AO694" s="189"/>
      <c r="AP694" s="189"/>
      <c r="AQ694" s="194" t="s">
        <v>1626</v>
      </c>
      <c r="AR694" s="104"/>
      <c r="AS694" s="104"/>
      <c r="AT694" s="104"/>
      <c r="AU694" s="104"/>
      <c r="AV694" s="104"/>
      <c r="AW694" s="104"/>
      <c r="AX694" s="104"/>
      <c r="AY694" s="104"/>
      <c r="AZ694" s="104"/>
      <c r="BA694" s="104"/>
      <c r="BB694" s="162"/>
      <c r="BC694" s="104"/>
      <c r="BD694" s="214"/>
      <c r="BE694" s="213" t="s">
        <v>1627</v>
      </c>
      <c r="BF694" s="108" t="e">
        <f aca="false">VLOOKUP($A694,#REF!, 34, FALSE())</f>
        <v>#VALUE!</v>
      </c>
      <c r="BG694" s="108" t="e">
        <f aca="false">VLOOKUP($A694,#REF!, 22, FALSE())</f>
        <v>#VALUE!</v>
      </c>
      <c r="BH694" s="109"/>
    </row>
    <row r="695" s="193" customFormat="true" ht="12.75" hidden="false" customHeight="true" outlineLevel="0" collapsed="false">
      <c r="A695" s="133" t="s">
        <v>1628</v>
      </c>
      <c r="B695" s="86" t="e">
        <f aca="false">VLOOKUP($A695,#REF!, 34, FALSE())</f>
        <v>#VALUE!</v>
      </c>
      <c r="C695" s="87" t="str">
        <f aca="false">CONCATENATE("unused_",A695)</f>
        <v>unused_DDR_XM1_B2A_CLK_N</v>
      </c>
      <c r="D695" s="88" t="e">
        <f aca="false">IF(LEN(VLOOKUP($A695,#REF!,8,FALSE())),LEFT(VLOOKUP($A695,#REF!,8,FALSE()),LEN(VLOOKUP($A695,#REF!,8,FALSE()))-2),"")</f>
        <v>#VALUE!</v>
      </c>
      <c r="E695" s="89" t="e">
        <f aca="false">IF(LEN(VLOOKUP($A695,#REF!,4,FALSE())),IF(INDEX(#REF!,MATCH($A695,#REF!,0),1),LEFT(VLOOKUP($A695,#REF!,4,FALSE()),LEN(VLOOKUP($A695,#REF!,4,FALSE()))-2),CONCATENATE(LEFT(VLOOKUP($A695,#REF!,4,FALSE()),LEN(VLOOKUP($A695,#REF!,4,FALSE()))-2),"*")),"")</f>
        <v>#VALUE!</v>
      </c>
      <c r="F695" s="90" t="e">
        <f aca="false">IF(LEN(VLOOKUP($A695,#REF!,5,FALSE())),IF(INDEX(#REF!,MATCH($A695,#REF!,0),2),LEFT(VLOOKUP($A695,#REF!,5,FALSE()),LEN(VLOOKUP($A695,#REF!,5,FALSE()))-2),CONCATENATE(LEFT(VLOOKUP($A695,#REF!,5,FALSE()),LEN(VLOOKUP($A695,#REF!,5,FALSE()))-2),"*")),"")</f>
        <v>#VALUE!</v>
      </c>
      <c r="G695" s="90" t="e">
        <f aca="false">IF(LEN(VLOOKUP($A695,#REF!,6,FALSE())),IF(INDEX(#REF!,MATCH($A695,#REF!,0),3),LEFT(VLOOKUP($A695,#REF!,6,FALSE()),LEN(VLOOKUP($A695,#REF!,6,FALSE()))-2),CONCATENATE(LEFT(VLOOKUP($A695,#REF!,6,FALSE()),LEN(VLOOKUP($A695,#REF!,6,FALSE()))-2),"*")),"")</f>
        <v>#VALUE!</v>
      </c>
      <c r="H695" s="91" t="e">
        <f aca="false">IF(LEN(VLOOKUP($A695,#REF!,7,FALSE())),IF(INDEX(#REF!,MATCH($A695,#REF!,0),4),LEFT(VLOOKUP($A695,#REF!,7,FALSE()),LEN(VLOOKUP($A695,#REF!,7,FALSE()))-2),CONCATENATE(LEFT(VLOOKUP($A695,#REF!,7,FALSE()),LEN(VLOOKUP($A695,#REF!,7,FALSE()))-2),"*")),"")</f>
        <v>#VALUE!</v>
      </c>
      <c r="I695" s="92" t="e">
        <f aca="false">IF(LEN(VLOOKUP($A695,#REF!,8,FALSE())),UPPER(RIGHT(VLOOKUP($A695,#REF!,8,FALSE()), 1)),"")</f>
        <v>#VALUE!</v>
      </c>
      <c r="J695" s="90" t="e">
        <f aca="false">IF(LEN(VLOOKUP($A695,#REF!,4,FALSE())),UPPER(RIGHT(VLOOKUP($A695,#REF!,4,FALSE()), 1)),"")</f>
        <v>#VALUE!</v>
      </c>
      <c r="K695" s="90" t="e">
        <f aca="false">IF(LEN(VLOOKUP($A695,#REF!,5,FALSE())),UPPER(RIGHT(VLOOKUP($A695,#REF!,5,FALSE()), 1)),"")</f>
        <v>#VALUE!</v>
      </c>
      <c r="L695" s="90" t="e">
        <f aca="false">IF(LEN(VLOOKUP($A695,#REF!,6,FALSE())),UPPER(RIGHT(VLOOKUP($A695,#REF!,6,FALSE()), 1)),"")</f>
        <v>#VALUE!</v>
      </c>
      <c r="M695" s="91" t="e">
        <f aca="false">IF(LEN(VLOOKUP($A695,#REF!,7,FALSE())),UPPER(RIGHT(VLOOKUP($A695,#REF!,7,FALSE()), 1)),"")</f>
        <v>#VALUE!</v>
      </c>
      <c r="N695" s="185"/>
      <c r="O695" s="185"/>
      <c r="P695" s="185"/>
      <c r="Q695" s="185"/>
      <c r="R695" s="185"/>
      <c r="S695" s="100" t="e">
        <f aca="false">HLOOKUP("Device Tree Pin Name",#REF!,MATCH($A695,#REF!,0),FALSE())</f>
        <v>#VALUE!</v>
      </c>
      <c r="T695" s="95" t="e">
        <f aca="false">HLOOKUP("power rail",#REF!,MATCH($A695,#REF!,0),FALSE())</f>
        <v>#VALUE!</v>
      </c>
      <c r="U695" s="96" t="e">
        <f aca="false">HLOOKUP("Wake Capable",#REF!,MATCH($A695,#REF!,0),FALSE())</f>
        <v>#VALUE!</v>
      </c>
      <c r="V695" s="96" t="e">
        <f aca="false">HLOOKUP("Strap",#REF!,MATCH($A695,#REF!,0),FALSE())</f>
        <v>#VALUE!</v>
      </c>
      <c r="W695" s="96"/>
      <c r="X695" s="96"/>
      <c r="Y695" s="96"/>
      <c r="Z695" s="95"/>
      <c r="AA695" s="95" t="e">
        <f aca="false">HLOOKUP("Pad type",#REF!,MATCH($A695,#REF!,0),FALSE())</f>
        <v>#VALUE!</v>
      </c>
      <c r="AB695" s="100"/>
      <c r="AC695" s="100" t="e">
        <f aca="false">HLOOKUP("POR Pin State",#REF!,MATCH($A695,#REF!,0),FALSE())</f>
        <v>#VALUE!</v>
      </c>
      <c r="AD695" s="186"/>
      <c r="AE695" s="187"/>
      <c r="AF695" s="187"/>
      <c r="AG695" s="187"/>
      <c r="AH695" s="188"/>
      <c r="AI695" s="188"/>
      <c r="AJ695" s="189"/>
      <c r="AK695" s="189"/>
      <c r="AL695" s="189"/>
      <c r="AM695" s="189"/>
      <c r="AN695" s="189"/>
      <c r="AO695" s="189"/>
      <c r="AP695" s="189"/>
      <c r="AQ695" s="194" t="s">
        <v>1628</v>
      </c>
      <c r="AR695" s="104"/>
      <c r="AS695" s="104"/>
      <c r="AT695" s="104"/>
      <c r="AU695" s="104"/>
      <c r="AV695" s="104"/>
      <c r="AW695" s="104"/>
      <c r="AX695" s="104"/>
      <c r="AY695" s="104"/>
      <c r="AZ695" s="104"/>
      <c r="BA695" s="104"/>
      <c r="BB695" s="162"/>
      <c r="BC695" s="104"/>
      <c r="BD695" s="214"/>
      <c r="BE695" s="213" t="s">
        <v>1629</v>
      </c>
      <c r="BF695" s="108" t="e">
        <f aca="false">VLOOKUP($A695,#REF!, 34, FALSE())</f>
        <v>#VALUE!</v>
      </c>
      <c r="BG695" s="108" t="e">
        <f aca="false">VLOOKUP($A695,#REF!, 22, FALSE())</f>
        <v>#VALUE!</v>
      </c>
      <c r="BH695" s="109"/>
    </row>
    <row r="696" s="193" customFormat="true" ht="12.75" hidden="false" customHeight="true" outlineLevel="0" collapsed="false">
      <c r="A696" s="133" t="s">
        <v>1630</v>
      </c>
      <c r="B696" s="86" t="e">
        <f aca="false">VLOOKUP($A696,#REF!, 34, FALSE())</f>
        <v>#VALUE!</v>
      </c>
      <c r="C696" s="87" t="str">
        <f aca="false">CONCATENATE("unused_",A696)</f>
        <v>unused_DDR_XM1_B2B_CLK_P</v>
      </c>
      <c r="D696" s="88" t="e">
        <f aca="false">IF(LEN(VLOOKUP($A696,#REF!,8,FALSE())),LEFT(VLOOKUP($A696,#REF!,8,FALSE()),LEN(VLOOKUP($A696,#REF!,8,FALSE()))-2),"")</f>
        <v>#VALUE!</v>
      </c>
      <c r="E696" s="89" t="e">
        <f aca="false">IF(LEN(VLOOKUP($A696,#REF!,4,FALSE())),IF(INDEX(#REF!,MATCH($A696,#REF!,0),1),LEFT(VLOOKUP($A696,#REF!,4,FALSE()),LEN(VLOOKUP($A696,#REF!,4,FALSE()))-2),CONCATENATE(LEFT(VLOOKUP($A696,#REF!,4,FALSE()),LEN(VLOOKUP($A696,#REF!,4,FALSE()))-2),"*")),"")</f>
        <v>#VALUE!</v>
      </c>
      <c r="F696" s="90" t="e">
        <f aca="false">IF(LEN(VLOOKUP($A696,#REF!,5,FALSE())),IF(INDEX(#REF!,MATCH($A696,#REF!,0),2),LEFT(VLOOKUP($A696,#REF!,5,FALSE()),LEN(VLOOKUP($A696,#REF!,5,FALSE()))-2),CONCATENATE(LEFT(VLOOKUP($A696,#REF!,5,FALSE()),LEN(VLOOKUP($A696,#REF!,5,FALSE()))-2),"*")),"")</f>
        <v>#VALUE!</v>
      </c>
      <c r="G696" s="90" t="e">
        <f aca="false">IF(LEN(VLOOKUP($A696,#REF!,6,FALSE())),IF(INDEX(#REF!,MATCH($A696,#REF!,0),3),LEFT(VLOOKUP($A696,#REF!,6,FALSE()),LEN(VLOOKUP($A696,#REF!,6,FALSE()))-2),CONCATENATE(LEFT(VLOOKUP($A696,#REF!,6,FALSE()),LEN(VLOOKUP($A696,#REF!,6,FALSE()))-2),"*")),"")</f>
        <v>#VALUE!</v>
      </c>
      <c r="H696" s="91" t="e">
        <f aca="false">IF(LEN(VLOOKUP($A696,#REF!,7,FALSE())),IF(INDEX(#REF!,MATCH($A696,#REF!,0),4),LEFT(VLOOKUP($A696,#REF!,7,FALSE()),LEN(VLOOKUP($A696,#REF!,7,FALSE()))-2),CONCATENATE(LEFT(VLOOKUP($A696,#REF!,7,FALSE()),LEN(VLOOKUP($A696,#REF!,7,FALSE()))-2),"*")),"")</f>
        <v>#VALUE!</v>
      </c>
      <c r="I696" s="92" t="e">
        <f aca="false">IF(LEN(VLOOKUP($A696,#REF!,8,FALSE())),UPPER(RIGHT(VLOOKUP($A696,#REF!,8,FALSE()), 1)),"")</f>
        <v>#VALUE!</v>
      </c>
      <c r="J696" s="90" t="e">
        <f aca="false">IF(LEN(VLOOKUP($A696,#REF!,4,FALSE())),UPPER(RIGHT(VLOOKUP($A696,#REF!,4,FALSE()), 1)),"")</f>
        <v>#VALUE!</v>
      </c>
      <c r="K696" s="90" t="e">
        <f aca="false">IF(LEN(VLOOKUP($A696,#REF!,5,FALSE())),UPPER(RIGHT(VLOOKUP($A696,#REF!,5,FALSE()), 1)),"")</f>
        <v>#VALUE!</v>
      </c>
      <c r="L696" s="90" t="e">
        <f aca="false">IF(LEN(VLOOKUP($A696,#REF!,6,FALSE())),UPPER(RIGHT(VLOOKUP($A696,#REF!,6,FALSE()), 1)),"")</f>
        <v>#VALUE!</v>
      </c>
      <c r="M696" s="91" t="e">
        <f aca="false">IF(LEN(VLOOKUP($A696,#REF!,7,FALSE())),UPPER(RIGHT(VLOOKUP($A696,#REF!,7,FALSE()), 1)),"")</f>
        <v>#VALUE!</v>
      </c>
      <c r="N696" s="185"/>
      <c r="O696" s="185"/>
      <c r="P696" s="185"/>
      <c r="Q696" s="185"/>
      <c r="R696" s="185"/>
      <c r="S696" s="100" t="e">
        <f aca="false">HLOOKUP("Device Tree Pin Name",#REF!,MATCH($A696,#REF!,0),FALSE())</f>
        <v>#VALUE!</v>
      </c>
      <c r="T696" s="95" t="e">
        <f aca="false">HLOOKUP("power rail",#REF!,MATCH($A696,#REF!,0),FALSE())</f>
        <v>#VALUE!</v>
      </c>
      <c r="U696" s="96" t="e">
        <f aca="false">HLOOKUP("Wake Capable",#REF!,MATCH($A696,#REF!,0),FALSE())</f>
        <v>#VALUE!</v>
      </c>
      <c r="V696" s="96" t="e">
        <f aca="false">HLOOKUP("Strap",#REF!,MATCH($A696,#REF!,0),FALSE())</f>
        <v>#VALUE!</v>
      </c>
      <c r="W696" s="96"/>
      <c r="X696" s="96"/>
      <c r="Y696" s="96"/>
      <c r="Z696" s="95"/>
      <c r="AA696" s="95" t="e">
        <f aca="false">HLOOKUP("Pad type",#REF!,MATCH($A696,#REF!,0),FALSE())</f>
        <v>#VALUE!</v>
      </c>
      <c r="AB696" s="100"/>
      <c r="AC696" s="100" t="e">
        <f aca="false">HLOOKUP("POR Pin State",#REF!,MATCH($A696,#REF!,0),FALSE())</f>
        <v>#VALUE!</v>
      </c>
      <c r="AD696" s="186"/>
      <c r="AE696" s="187"/>
      <c r="AF696" s="187"/>
      <c r="AG696" s="187"/>
      <c r="AH696" s="188"/>
      <c r="AI696" s="188"/>
      <c r="AJ696" s="189"/>
      <c r="AK696" s="189"/>
      <c r="AL696" s="189"/>
      <c r="AM696" s="189"/>
      <c r="AN696" s="189"/>
      <c r="AO696" s="189"/>
      <c r="AP696" s="189"/>
      <c r="AQ696" s="194" t="s">
        <v>1630</v>
      </c>
      <c r="AR696" s="104"/>
      <c r="AS696" s="104"/>
      <c r="AT696" s="104"/>
      <c r="AU696" s="104"/>
      <c r="AV696" s="104"/>
      <c r="AW696" s="104"/>
      <c r="AX696" s="104"/>
      <c r="AY696" s="104"/>
      <c r="AZ696" s="104"/>
      <c r="BA696" s="104"/>
      <c r="BB696" s="162"/>
      <c r="BC696" s="104"/>
      <c r="BD696" s="214"/>
      <c r="BE696" s="213" t="s">
        <v>1631</v>
      </c>
      <c r="BF696" s="108" t="e">
        <f aca="false">VLOOKUP($A696,#REF!, 34, FALSE())</f>
        <v>#VALUE!</v>
      </c>
      <c r="BG696" s="108" t="e">
        <f aca="false">VLOOKUP($A696,#REF!, 22, FALSE())</f>
        <v>#VALUE!</v>
      </c>
      <c r="BH696" s="109"/>
    </row>
    <row r="697" s="193" customFormat="true" ht="12.75" hidden="false" customHeight="true" outlineLevel="0" collapsed="false">
      <c r="A697" s="133" t="s">
        <v>1632</v>
      </c>
      <c r="B697" s="86" t="e">
        <f aca="false">VLOOKUP($A697,#REF!, 34, FALSE())</f>
        <v>#VALUE!</v>
      </c>
      <c r="C697" s="87" t="str">
        <f aca="false">CONCATENATE("unused_",A697)</f>
        <v>unused_DDR_XM1_B2B_CLK_N</v>
      </c>
      <c r="D697" s="88" t="e">
        <f aca="false">IF(LEN(VLOOKUP($A697,#REF!,8,FALSE())),LEFT(VLOOKUP($A697,#REF!,8,FALSE()),LEN(VLOOKUP($A697,#REF!,8,FALSE()))-2),"")</f>
        <v>#VALUE!</v>
      </c>
      <c r="E697" s="89" t="e">
        <f aca="false">IF(LEN(VLOOKUP($A697,#REF!,4,FALSE())),IF(INDEX(#REF!,MATCH($A697,#REF!,0),1),LEFT(VLOOKUP($A697,#REF!,4,FALSE()),LEN(VLOOKUP($A697,#REF!,4,FALSE()))-2),CONCATENATE(LEFT(VLOOKUP($A697,#REF!,4,FALSE()),LEN(VLOOKUP($A697,#REF!,4,FALSE()))-2),"*")),"")</f>
        <v>#VALUE!</v>
      </c>
      <c r="F697" s="90" t="e">
        <f aca="false">IF(LEN(VLOOKUP($A697,#REF!,5,FALSE())),IF(INDEX(#REF!,MATCH($A697,#REF!,0),2),LEFT(VLOOKUP($A697,#REF!,5,FALSE()),LEN(VLOOKUP($A697,#REF!,5,FALSE()))-2),CONCATENATE(LEFT(VLOOKUP($A697,#REF!,5,FALSE()),LEN(VLOOKUP($A697,#REF!,5,FALSE()))-2),"*")),"")</f>
        <v>#VALUE!</v>
      </c>
      <c r="G697" s="90" t="e">
        <f aca="false">IF(LEN(VLOOKUP($A697,#REF!,6,FALSE())),IF(INDEX(#REF!,MATCH($A697,#REF!,0),3),LEFT(VLOOKUP($A697,#REF!,6,FALSE()),LEN(VLOOKUP($A697,#REF!,6,FALSE()))-2),CONCATENATE(LEFT(VLOOKUP($A697,#REF!,6,FALSE()),LEN(VLOOKUP($A697,#REF!,6,FALSE()))-2),"*")),"")</f>
        <v>#VALUE!</v>
      </c>
      <c r="H697" s="91" t="e">
        <f aca="false">IF(LEN(VLOOKUP($A697,#REF!,7,FALSE())),IF(INDEX(#REF!,MATCH($A697,#REF!,0),4),LEFT(VLOOKUP($A697,#REF!,7,FALSE()),LEN(VLOOKUP($A697,#REF!,7,FALSE()))-2),CONCATENATE(LEFT(VLOOKUP($A697,#REF!,7,FALSE()),LEN(VLOOKUP($A697,#REF!,7,FALSE()))-2),"*")),"")</f>
        <v>#VALUE!</v>
      </c>
      <c r="I697" s="92" t="e">
        <f aca="false">IF(LEN(VLOOKUP($A697,#REF!,8,FALSE())),UPPER(RIGHT(VLOOKUP($A697,#REF!,8,FALSE()), 1)),"")</f>
        <v>#VALUE!</v>
      </c>
      <c r="J697" s="90" t="e">
        <f aca="false">IF(LEN(VLOOKUP($A697,#REF!,4,FALSE())),UPPER(RIGHT(VLOOKUP($A697,#REF!,4,FALSE()), 1)),"")</f>
        <v>#VALUE!</v>
      </c>
      <c r="K697" s="90" t="e">
        <f aca="false">IF(LEN(VLOOKUP($A697,#REF!,5,FALSE())),UPPER(RIGHT(VLOOKUP($A697,#REF!,5,FALSE()), 1)),"")</f>
        <v>#VALUE!</v>
      </c>
      <c r="L697" s="90" t="e">
        <f aca="false">IF(LEN(VLOOKUP($A697,#REF!,6,FALSE())),UPPER(RIGHT(VLOOKUP($A697,#REF!,6,FALSE()), 1)),"")</f>
        <v>#VALUE!</v>
      </c>
      <c r="M697" s="91" t="e">
        <f aca="false">IF(LEN(VLOOKUP($A697,#REF!,7,FALSE())),UPPER(RIGHT(VLOOKUP($A697,#REF!,7,FALSE()), 1)),"")</f>
        <v>#VALUE!</v>
      </c>
      <c r="N697" s="185"/>
      <c r="O697" s="185"/>
      <c r="P697" s="185"/>
      <c r="Q697" s="185"/>
      <c r="R697" s="185"/>
      <c r="S697" s="100" t="e">
        <f aca="false">HLOOKUP("Device Tree Pin Name",#REF!,MATCH($A697,#REF!,0),FALSE())</f>
        <v>#VALUE!</v>
      </c>
      <c r="T697" s="95" t="e">
        <f aca="false">HLOOKUP("power rail",#REF!,MATCH($A697,#REF!,0),FALSE())</f>
        <v>#VALUE!</v>
      </c>
      <c r="U697" s="96" t="e">
        <f aca="false">HLOOKUP("Wake Capable",#REF!,MATCH($A697,#REF!,0),FALSE())</f>
        <v>#VALUE!</v>
      </c>
      <c r="V697" s="96" t="e">
        <f aca="false">HLOOKUP("Strap",#REF!,MATCH($A697,#REF!,0),FALSE())</f>
        <v>#VALUE!</v>
      </c>
      <c r="W697" s="96"/>
      <c r="X697" s="96"/>
      <c r="Y697" s="96"/>
      <c r="Z697" s="95"/>
      <c r="AA697" s="95" t="e">
        <f aca="false">HLOOKUP("Pad type",#REF!,MATCH($A697,#REF!,0),FALSE())</f>
        <v>#VALUE!</v>
      </c>
      <c r="AB697" s="100"/>
      <c r="AC697" s="100" t="e">
        <f aca="false">HLOOKUP("POR Pin State",#REF!,MATCH($A697,#REF!,0),FALSE())</f>
        <v>#VALUE!</v>
      </c>
      <c r="AD697" s="186"/>
      <c r="AE697" s="187"/>
      <c r="AF697" s="187"/>
      <c r="AG697" s="187"/>
      <c r="AH697" s="188"/>
      <c r="AI697" s="188"/>
      <c r="AJ697" s="189"/>
      <c r="AK697" s="189"/>
      <c r="AL697" s="189"/>
      <c r="AM697" s="189"/>
      <c r="AN697" s="189"/>
      <c r="AO697" s="189"/>
      <c r="AP697" s="189"/>
      <c r="AQ697" s="194" t="s">
        <v>1632</v>
      </c>
      <c r="AR697" s="104"/>
      <c r="AS697" s="104"/>
      <c r="AT697" s="104"/>
      <c r="AU697" s="104"/>
      <c r="AV697" s="104"/>
      <c r="AW697" s="104"/>
      <c r="AX697" s="104"/>
      <c r="AY697" s="104"/>
      <c r="AZ697" s="104"/>
      <c r="BA697" s="104"/>
      <c r="BB697" s="162"/>
      <c r="BC697" s="104"/>
      <c r="BD697" s="214"/>
      <c r="BE697" s="213" t="s">
        <v>1633</v>
      </c>
      <c r="BF697" s="108" t="e">
        <f aca="false">VLOOKUP($A697,#REF!, 34, FALSE())</f>
        <v>#VALUE!</v>
      </c>
      <c r="BG697" s="108" t="e">
        <f aca="false">VLOOKUP($A697,#REF!, 22, FALSE())</f>
        <v>#VALUE!</v>
      </c>
      <c r="BH697" s="109"/>
    </row>
    <row r="698" s="193" customFormat="true" ht="12.75" hidden="false" customHeight="true" outlineLevel="0" collapsed="false">
      <c r="A698" s="133" t="s">
        <v>1634</v>
      </c>
      <c r="B698" s="86" t="e">
        <f aca="false">VLOOKUP($A698,#REF!, 34, FALSE())</f>
        <v>#VALUE!</v>
      </c>
      <c r="C698" s="87" t="str">
        <f aca="false">CONCATENATE("unused_",A698)</f>
        <v>unused_DDR_XM1_B3D0</v>
      </c>
      <c r="D698" s="88" t="e">
        <f aca="false">IF(LEN(VLOOKUP($A698,#REF!,8,FALSE())),LEFT(VLOOKUP($A698,#REF!,8,FALSE()),LEN(VLOOKUP($A698,#REF!,8,FALSE()))-2),"")</f>
        <v>#VALUE!</v>
      </c>
      <c r="E698" s="89" t="e">
        <f aca="false">IF(LEN(VLOOKUP($A698,#REF!,4,FALSE())),IF(INDEX(#REF!,MATCH($A698,#REF!,0),1),LEFT(VLOOKUP($A698,#REF!,4,FALSE()),LEN(VLOOKUP($A698,#REF!,4,FALSE()))-2),CONCATENATE(LEFT(VLOOKUP($A698,#REF!,4,FALSE()),LEN(VLOOKUP($A698,#REF!,4,FALSE()))-2),"*")),"")</f>
        <v>#VALUE!</v>
      </c>
      <c r="F698" s="90" t="e">
        <f aca="false">IF(LEN(VLOOKUP($A698,#REF!,5,FALSE())),IF(INDEX(#REF!,MATCH($A698,#REF!,0),2),LEFT(VLOOKUP($A698,#REF!,5,FALSE()),LEN(VLOOKUP($A698,#REF!,5,FALSE()))-2),CONCATENATE(LEFT(VLOOKUP($A698,#REF!,5,FALSE()),LEN(VLOOKUP($A698,#REF!,5,FALSE()))-2),"*")),"")</f>
        <v>#VALUE!</v>
      </c>
      <c r="G698" s="90" t="e">
        <f aca="false">IF(LEN(VLOOKUP($A698,#REF!,6,FALSE())),IF(INDEX(#REF!,MATCH($A698,#REF!,0),3),LEFT(VLOOKUP($A698,#REF!,6,FALSE()),LEN(VLOOKUP($A698,#REF!,6,FALSE()))-2),CONCATENATE(LEFT(VLOOKUP($A698,#REF!,6,FALSE()),LEN(VLOOKUP($A698,#REF!,6,FALSE()))-2),"*")),"")</f>
        <v>#VALUE!</v>
      </c>
      <c r="H698" s="91" t="e">
        <f aca="false">IF(LEN(VLOOKUP($A698,#REF!,7,FALSE())),IF(INDEX(#REF!,MATCH($A698,#REF!,0),4),LEFT(VLOOKUP($A698,#REF!,7,FALSE()),LEN(VLOOKUP($A698,#REF!,7,FALSE()))-2),CONCATENATE(LEFT(VLOOKUP($A698,#REF!,7,FALSE()),LEN(VLOOKUP($A698,#REF!,7,FALSE()))-2),"*")),"")</f>
        <v>#VALUE!</v>
      </c>
      <c r="I698" s="92" t="e">
        <f aca="false">IF(LEN(VLOOKUP($A698,#REF!,8,FALSE())),UPPER(RIGHT(VLOOKUP($A698,#REF!,8,FALSE()), 1)),"")</f>
        <v>#VALUE!</v>
      </c>
      <c r="J698" s="90" t="e">
        <f aca="false">IF(LEN(VLOOKUP($A698,#REF!,4,FALSE())),UPPER(RIGHT(VLOOKUP($A698,#REF!,4,FALSE()), 1)),"")</f>
        <v>#VALUE!</v>
      </c>
      <c r="K698" s="90" t="e">
        <f aca="false">IF(LEN(VLOOKUP($A698,#REF!,5,FALSE())),UPPER(RIGHT(VLOOKUP($A698,#REF!,5,FALSE()), 1)),"")</f>
        <v>#VALUE!</v>
      </c>
      <c r="L698" s="90" t="e">
        <f aca="false">IF(LEN(VLOOKUP($A698,#REF!,6,FALSE())),UPPER(RIGHT(VLOOKUP($A698,#REF!,6,FALSE()), 1)),"")</f>
        <v>#VALUE!</v>
      </c>
      <c r="M698" s="91" t="e">
        <f aca="false">IF(LEN(VLOOKUP($A698,#REF!,7,FALSE())),UPPER(RIGHT(VLOOKUP($A698,#REF!,7,FALSE()), 1)),"")</f>
        <v>#VALUE!</v>
      </c>
      <c r="N698" s="185"/>
      <c r="O698" s="185"/>
      <c r="P698" s="185"/>
      <c r="Q698" s="185"/>
      <c r="R698" s="185"/>
      <c r="S698" s="100" t="e">
        <f aca="false">HLOOKUP("Device Tree Pin Name",#REF!,MATCH($A698,#REF!,0),FALSE())</f>
        <v>#VALUE!</v>
      </c>
      <c r="T698" s="95" t="e">
        <f aca="false">HLOOKUP("power rail",#REF!,MATCH($A698,#REF!,0),FALSE())</f>
        <v>#VALUE!</v>
      </c>
      <c r="U698" s="96" t="e">
        <f aca="false">HLOOKUP("Wake Capable",#REF!,MATCH($A698,#REF!,0),FALSE())</f>
        <v>#VALUE!</v>
      </c>
      <c r="V698" s="96" t="e">
        <f aca="false">HLOOKUP("Strap",#REF!,MATCH($A698,#REF!,0),FALSE())</f>
        <v>#VALUE!</v>
      </c>
      <c r="W698" s="96"/>
      <c r="X698" s="96"/>
      <c r="Y698" s="96"/>
      <c r="Z698" s="95"/>
      <c r="AA698" s="95" t="e">
        <f aca="false">HLOOKUP("Pad type",#REF!,MATCH($A698,#REF!,0),FALSE())</f>
        <v>#VALUE!</v>
      </c>
      <c r="AB698" s="100"/>
      <c r="AC698" s="100" t="e">
        <f aca="false">HLOOKUP("POR Pin State",#REF!,MATCH($A698,#REF!,0),FALSE())</f>
        <v>#VALUE!</v>
      </c>
      <c r="AD698" s="186"/>
      <c r="AE698" s="187"/>
      <c r="AF698" s="187"/>
      <c r="AG698" s="187"/>
      <c r="AH698" s="188"/>
      <c r="AI698" s="188"/>
      <c r="AJ698" s="189"/>
      <c r="AK698" s="189"/>
      <c r="AL698" s="189"/>
      <c r="AM698" s="189"/>
      <c r="AN698" s="189"/>
      <c r="AO698" s="189"/>
      <c r="AP698" s="189"/>
      <c r="AQ698" s="194" t="s">
        <v>1635</v>
      </c>
      <c r="AR698" s="104"/>
      <c r="AS698" s="104"/>
      <c r="AT698" s="104"/>
      <c r="AU698" s="104"/>
      <c r="AV698" s="104"/>
      <c r="AW698" s="104"/>
      <c r="AX698" s="104"/>
      <c r="AY698" s="104"/>
      <c r="AZ698" s="104"/>
      <c r="BA698" s="104"/>
      <c r="BB698" s="162"/>
      <c r="BC698" s="104"/>
      <c r="BD698" s="214"/>
      <c r="BE698" s="213" t="s">
        <v>1636</v>
      </c>
      <c r="BF698" s="108" t="e">
        <f aca="false">VLOOKUP($A698,#REF!, 34, FALSE())</f>
        <v>#VALUE!</v>
      </c>
      <c r="BG698" s="108" t="e">
        <f aca="false">VLOOKUP($A698,#REF!, 22, FALSE())</f>
        <v>#VALUE!</v>
      </c>
      <c r="BH698" s="109"/>
    </row>
    <row r="699" s="193" customFormat="true" ht="12.75" hidden="false" customHeight="true" outlineLevel="0" collapsed="false">
      <c r="A699" s="133" t="s">
        <v>1637</v>
      </c>
      <c r="B699" s="86" t="e">
        <f aca="false">VLOOKUP($A699,#REF!, 34, FALSE())</f>
        <v>#VALUE!</v>
      </c>
      <c r="C699" s="87" t="str">
        <f aca="false">CONCATENATE("unused_",A699)</f>
        <v>unused_DDR_XM1_B3D1</v>
      </c>
      <c r="D699" s="88" t="e">
        <f aca="false">IF(LEN(VLOOKUP($A699,#REF!,8,FALSE())),LEFT(VLOOKUP($A699,#REF!,8,FALSE()),LEN(VLOOKUP($A699,#REF!,8,FALSE()))-2),"")</f>
        <v>#VALUE!</v>
      </c>
      <c r="E699" s="89" t="e">
        <f aca="false">IF(LEN(VLOOKUP($A699,#REF!,4,FALSE())),IF(INDEX(#REF!,MATCH($A699,#REF!,0),1),LEFT(VLOOKUP($A699,#REF!,4,FALSE()),LEN(VLOOKUP($A699,#REF!,4,FALSE()))-2),CONCATENATE(LEFT(VLOOKUP($A699,#REF!,4,FALSE()),LEN(VLOOKUP($A699,#REF!,4,FALSE()))-2),"*")),"")</f>
        <v>#VALUE!</v>
      </c>
      <c r="F699" s="90" t="e">
        <f aca="false">IF(LEN(VLOOKUP($A699,#REF!,5,FALSE())),IF(INDEX(#REF!,MATCH($A699,#REF!,0),2),LEFT(VLOOKUP($A699,#REF!,5,FALSE()),LEN(VLOOKUP($A699,#REF!,5,FALSE()))-2),CONCATENATE(LEFT(VLOOKUP($A699,#REF!,5,FALSE()),LEN(VLOOKUP($A699,#REF!,5,FALSE()))-2),"*")),"")</f>
        <v>#VALUE!</v>
      </c>
      <c r="G699" s="90" t="e">
        <f aca="false">IF(LEN(VLOOKUP($A699,#REF!,6,FALSE())),IF(INDEX(#REF!,MATCH($A699,#REF!,0),3),LEFT(VLOOKUP($A699,#REF!,6,FALSE()),LEN(VLOOKUP($A699,#REF!,6,FALSE()))-2),CONCATENATE(LEFT(VLOOKUP($A699,#REF!,6,FALSE()),LEN(VLOOKUP($A699,#REF!,6,FALSE()))-2),"*")),"")</f>
        <v>#VALUE!</v>
      </c>
      <c r="H699" s="91" t="e">
        <f aca="false">IF(LEN(VLOOKUP($A699,#REF!,7,FALSE())),IF(INDEX(#REF!,MATCH($A699,#REF!,0),4),LEFT(VLOOKUP($A699,#REF!,7,FALSE()),LEN(VLOOKUP($A699,#REF!,7,FALSE()))-2),CONCATENATE(LEFT(VLOOKUP($A699,#REF!,7,FALSE()),LEN(VLOOKUP($A699,#REF!,7,FALSE()))-2),"*")),"")</f>
        <v>#VALUE!</v>
      </c>
      <c r="I699" s="92" t="e">
        <f aca="false">IF(LEN(VLOOKUP($A699,#REF!,8,FALSE())),UPPER(RIGHT(VLOOKUP($A699,#REF!,8,FALSE()), 1)),"")</f>
        <v>#VALUE!</v>
      </c>
      <c r="J699" s="90" t="e">
        <f aca="false">IF(LEN(VLOOKUP($A699,#REF!,4,FALSE())),UPPER(RIGHT(VLOOKUP($A699,#REF!,4,FALSE()), 1)),"")</f>
        <v>#VALUE!</v>
      </c>
      <c r="K699" s="90" t="e">
        <f aca="false">IF(LEN(VLOOKUP($A699,#REF!,5,FALSE())),UPPER(RIGHT(VLOOKUP($A699,#REF!,5,FALSE()), 1)),"")</f>
        <v>#VALUE!</v>
      </c>
      <c r="L699" s="90" t="e">
        <f aca="false">IF(LEN(VLOOKUP($A699,#REF!,6,FALSE())),UPPER(RIGHT(VLOOKUP($A699,#REF!,6,FALSE()), 1)),"")</f>
        <v>#VALUE!</v>
      </c>
      <c r="M699" s="91" t="e">
        <f aca="false">IF(LEN(VLOOKUP($A699,#REF!,7,FALSE())),UPPER(RIGHT(VLOOKUP($A699,#REF!,7,FALSE()), 1)),"")</f>
        <v>#VALUE!</v>
      </c>
      <c r="N699" s="185"/>
      <c r="O699" s="185"/>
      <c r="P699" s="185"/>
      <c r="Q699" s="185"/>
      <c r="R699" s="185"/>
      <c r="S699" s="100" t="e">
        <f aca="false">HLOOKUP("Device Tree Pin Name",#REF!,MATCH($A699,#REF!,0),FALSE())</f>
        <v>#VALUE!</v>
      </c>
      <c r="T699" s="95" t="e">
        <f aca="false">HLOOKUP("power rail",#REF!,MATCH($A699,#REF!,0),FALSE())</f>
        <v>#VALUE!</v>
      </c>
      <c r="U699" s="96" t="e">
        <f aca="false">HLOOKUP("Wake Capable",#REF!,MATCH($A699,#REF!,0),FALSE())</f>
        <v>#VALUE!</v>
      </c>
      <c r="V699" s="96" t="e">
        <f aca="false">HLOOKUP("Strap",#REF!,MATCH($A699,#REF!,0),FALSE())</f>
        <v>#VALUE!</v>
      </c>
      <c r="W699" s="96"/>
      <c r="X699" s="96"/>
      <c r="Y699" s="96"/>
      <c r="Z699" s="95"/>
      <c r="AA699" s="95" t="e">
        <f aca="false">HLOOKUP("Pad type",#REF!,MATCH($A699,#REF!,0),FALSE())</f>
        <v>#VALUE!</v>
      </c>
      <c r="AB699" s="100"/>
      <c r="AC699" s="100" t="e">
        <f aca="false">HLOOKUP("POR Pin State",#REF!,MATCH($A699,#REF!,0),FALSE())</f>
        <v>#VALUE!</v>
      </c>
      <c r="AD699" s="186"/>
      <c r="AE699" s="187"/>
      <c r="AF699" s="187"/>
      <c r="AG699" s="187"/>
      <c r="AH699" s="188"/>
      <c r="AI699" s="188"/>
      <c r="AJ699" s="189"/>
      <c r="AK699" s="189"/>
      <c r="AL699" s="189"/>
      <c r="AM699" s="189"/>
      <c r="AN699" s="189"/>
      <c r="AO699" s="189"/>
      <c r="AP699" s="189"/>
      <c r="AQ699" s="194" t="s">
        <v>1638</v>
      </c>
      <c r="AR699" s="104"/>
      <c r="AS699" s="104"/>
      <c r="AT699" s="104"/>
      <c r="AU699" s="104"/>
      <c r="AV699" s="104"/>
      <c r="AW699" s="104"/>
      <c r="AX699" s="104"/>
      <c r="AY699" s="104"/>
      <c r="AZ699" s="104"/>
      <c r="BA699" s="104"/>
      <c r="BB699" s="162"/>
      <c r="BC699" s="104"/>
      <c r="BD699" s="214"/>
      <c r="BE699" s="213" t="s">
        <v>1639</v>
      </c>
      <c r="BF699" s="108" t="e">
        <f aca="false">VLOOKUP($A699,#REF!, 34, FALSE())</f>
        <v>#VALUE!</v>
      </c>
      <c r="BG699" s="108" t="e">
        <f aca="false">VLOOKUP($A699,#REF!, 22, FALSE())</f>
        <v>#VALUE!</v>
      </c>
      <c r="BH699" s="109"/>
    </row>
    <row r="700" s="193" customFormat="true" ht="12.75" hidden="false" customHeight="true" outlineLevel="0" collapsed="false">
      <c r="A700" s="133" t="s">
        <v>1640</v>
      </c>
      <c r="B700" s="86" t="e">
        <f aca="false">VLOOKUP($A700,#REF!, 34, FALSE())</f>
        <v>#VALUE!</v>
      </c>
      <c r="C700" s="87" t="str">
        <f aca="false">CONCATENATE("unused_",A700)</f>
        <v>unused_DDR_XM1_B3D2</v>
      </c>
      <c r="D700" s="88" t="e">
        <f aca="false">IF(LEN(VLOOKUP($A700,#REF!,8,FALSE())),LEFT(VLOOKUP($A700,#REF!,8,FALSE()),LEN(VLOOKUP($A700,#REF!,8,FALSE()))-2),"")</f>
        <v>#VALUE!</v>
      </c>
      <c r="E700" s="89" t="e">
        <f aca="false">IF(LEN(VLOOKUP($A700,#REF!,4,FALSE())),IF(INDEX(#REF!,MATCH($A700,#REF!,0),1),LEFT(VLOOKUP($A700,#REF!,4,FALSE()),LEN(VLOOKUP($A700,#REF!,4,FALSE()))-2),CONCATENATE(LEFT(VLOOKUP($A700,#REF!,4,FALSE()),LEN(VLOOKUP($A700,#REF!,4,FALSE()))-2),"*")),"")</f>
        <v>#VALUE!</v>
      </c>
      <c r="F700" s="90" t="e">
        <f aca="false">IF(LEN(VLOOKUP($A700,#REF!,5,FALSE())),IF(INDEX(#REF!,MATCH($A700,#REF!,0),2),LEFT(VLOOKUP($A700,#REF!,5,FALSE()),LEN(VLOOKUP($A700,#REF!,5,FALSE()))-2),CONCATENATE(LEFT(VLOOKUP($A700,#REF!,5,FALSE()),LEN(VLOOKUP($A700,#REF!,5,FALSE()))-2),"*")),"")</f>
        <v>#VALUE!</v>
      </c>
      <c r="G700" s="90" t="e">
        <f aca="false">IF(LEN(VLOOKUP($A700,#REF!,6,FALSE())),IF(INDEX(#REF!,MATCH($A700,#REF!,0),3),LEFT(VLOOKUP($A700,#REF!,6,FALSE()),LEN(VLOOKUP($A700,#REF!,6,FALSE()))-2),CONCATENATE(LEFT(VLOOKUP($A700,#REF!,6,FALSE()),LEN(VLOOKUP($A700,#REF!,6,FALSE()))-2),"*")),"")</f>
        <v>#VALUE!</v>
      </c>
      <c r="H700" s="91" t="e">
        <f aca="false">IF(LEN(VLOOKUP($A700,#REF!,7,FALSE())),IF(INDEX(#REF!,MATCH($A700,#REF!,0),4),LEFT(VLOOKUP($A700,#REF!,7,FALSE()),LEN(VLOOKUP($A700,#REF!,7,FALSE()))-2),CONCATENATE(LEFT(VLOOKUP($A700,#REF!,7,FALSE()),LEN(VLOOKUP($A700,#REF!,7,FALSE()))-2),"*")),"")</f>
        <v>#VALUE!</v>
      </c>
      <c r="I700" s="92" t="e">
        <f aca="false">IF(LEN(VLOOKUP($A700,#REF!,8,FALSE())),UPPER(RIGHT(VLOOKUP($A700,#REF!,8,FALSE()), 1)),"")</f>
        <v>#VALUE!</v>
      </c>
      <c r="J700" s="90" t="e">
        <f aca="false">IF(LEN(VLOOKUP($A700,#REF!,4,FALSE())),UPPER(RIGHT(VLOOKUP($A700,#REF!,4,FALSE()), 1)),"")</f>
        <v>#VALUE!</v>
      </c>
      <c r="K700" s="90" t="e">
        <f aca="false">IF(LEN(VLOOKUP($A700,#REF!,5,FALSE())),UPPER(RIGHT(VLOOKUP($A700,#REF!,5,FALSE()), 1)),"")</f>
        <v>#VALUE!</v>
      </c>
      <c r="L700" s="90" t="e">
        <f aca="false">IF(LEN(VLOOKUP($A700,#REF!,6,FALSE())),UPPER(RIGHT(VLOOKUP($A700,#REF!,6,FALSE()), 1)),"")</f>
        <v>#VALUE!</v>
      </c>
      <c r="M700" s="91" t="e">
        <f aca="false">IF(LEN(VLOOKUP($A700,#REF!,7,FALSE())),UPPER(RIGHT(VLOOKUP($A700,#REF!,7,FALSE()), 1)),"")</f>
        <v>#VALUE!</v>
      </c>
      <c r="N700" s="185"/>
      <c r="O700" s="185"/>
      <c r="P700" s="185"/>
      <c r="Q700" s="185"/>
      <c r="R700" s="185"/>
      <c r="S700" s="100" t="e">
        <f aca="false">HLOOKUP("Device Tree Pin Name",#REF!,MATCH($A700,#REF!,0),FALSE())</f>
        <v>#VALUE!</v>
      </c>
      <c r="T700" s="95" t="e">
        <f aca="false">HLOOKUP("power rail",#REF!,MATCH($A700,#REF!,0),FALSE())</f>
        <v>#VALUE!</v>
      </c>
      <c r="U700" s="96" t="e">
        <f aca="false">HLOOKUP("Wake Capable",#REF!,MATCH($A700,#REF!,0),FALSE())</f>
        <v>#VALUE!</v>
      </c>
      <c r="V700" s="96" t="e">
        <f aca="false">HLOOKUP("Strap",#REF!,MATCH($A700,#REF!,0),FALSE())</f>
        <v>#VALUE!</v>
      </c>
      <c r="W700" s="96"/>
      <c r="X700" s="96"/>
      <c r="Y700" s="96"/>
      <c r="Z700" s="95"/>
      <c r="AA700" s="95" t="e">
        <f aca="false">HLOOKUP("Pad type",#REF!,MATCH($A700,#REF!,0),FALSE())</f>
        <v>#VALUE!</v>
      </c>
      <c r="AB700" s="100"/>
      <c r="AC700" s="100" t="e">
        <f aca="false">HLOOKUP("POR Pin State",#REF!,MATCH($A700,#REF!,0),FALSE())</f>
        <v>#VALUE!</v>
      </c>
      <c r="AD700" s="186"/>
      <c r="AE700" s="187"/>
      <c r="AF700" s="187"/>
      <c r="AG700" s="187"/>
      <c r="AH700" s="188"/>
      <c r="AI700" s="188"/>
      <c r="AJ700" s="189"/>
      <c r="AK700" s="189"/>
      <c r="AL700" s="189"/>
      <c r="AM700" s="189"/>
      <c r="AN700" s="189"/>
      <c r="AO700" s="189"/>
      <c r="AP700" s="189"/>
      <c r="AQ700" s="194" t="s">
        <v>1641</v>
      </c>
      <c r="AR700" s="104"/>
      <c r="AS700" s="104"/>
      <c r="AT700" s="104"/>
      <c r="AU700" s="104"/>
      <c r="AV700" s="104"/>
      <c r="AW700" s="104"/>
      <c r="AX700" s="104"/>
      <c r="AY700" s="104"/>
      <c r="AZ700" s="104"/>
      <c r="BA700" s="104"/>
      <c r="BB700" s="162"/>
      <c r="BC700" s="104"/>
      <c r="BD700" s="214"/>
      <c r="BE700" s="213" t="s">
        <v>1642</v>
      </c>
      <c r="BF700" s="108" t="e">
        <f aca="false">VLOOKUP($A700,#REF!, 34, FALSE())</f>
        <v>#VALUE!</v>
      </c>
      <c r="BG700" s="108" t="e">
        <f aca="false">VLOOKUP($A700,#REF!, 22, FALSE())</f>
        <v>#VALUE!</v>
      </c>
      <c r="BH700" s="109"/>
    </row>
    <row r="701" s="193" customFormat="true" ht="12.75" hidden="false" customHeight="true" outlineLevel="0" collapsed="false">
      <c r="A701" s="133" t="s">
        <v>1643</v>
      </c>
      <c r="B701" s="86" t="e">
        <f aca="false">VLOOKUP($A701,#REF!, 34, FALSE())</f>
        <v>#VALUE!</v>
      </c>
      <c r="C701" s="87" t="str">
        <f aca="false">CONCATENATE("unused_",A701)</f>
        <v>unused_DDR_XM1_B3D3</v>
      </c>
      <c r="D701" s="88" t="e">
        <f aca="false">IF(LEN(VLOOKUP($A701,#REF!,8,FALSE())),LEFT(VLOOKUP($A701,#REF!,8,FALSE()),LEN(VLOOKUP($A701,#REF!,8,FALSE()))-2),"")</f>
        <v>#VALUE!</v>
      </c>
      <c r="E701" s="89" t="e">
        <f aca="false">IF(LEN(VLOOKUP($A701,#REF!,4,FALSE())),IF(INDEX(#REF!,MATCH($A701,#REF!,0),1),LEFT(VLOOKUP($A701,#REF!,4,FALSE()),LEN(VLOOKUP($A701,#REF!,4,FALSE()))-2),CONCATENATE(LEFT(VLOOKUP($A701,#REF!,4,FALSE()),LEN(VLOOKUP($A701,#REF!,4,FALSE()))-2),"*")),"")</f>
        <v>#VALUE!</v>
      </c>
      <c r="F701" s="90" t="e">
        <f aca="false">IF(LEN(VLOOKUP($A701,#REF!,5,FALSE())),IF(INDEX(#REF!,MATCH($A701,#REF!,0),2),LEFT(VLOOKUP($A701,#REF!,5,FALSE()),LEN(VLOOKUP($A701,#REF!,5,FALSE()))-2),CONCATENATE(LEFT(VLOOKUP($A701,#REF!,5,FALSE()),LEN(VLOOKUP($A701,#REF!,5,FALSE()))-2),"*")),"")</f>
        <v>#VALUE!</v>
      </c>
      <c r="G701" s="90" t="e">
        <f aca="false">IF(LEN(VLOOKUP($A701,#REF!,6,FALSE())),IF(INDEX(#REF!,MATCH($A701,#REF!,0),3),LEFT(VLOOKUP($A701,#REF!,6,FALSE()),LEN(VLOOKUP($A701,#REF!,6,FALSE()))-2),CONCATENATE(LEFT(VLOOKUP($A701,#REF!,6,FALSE()),LEN(VLOOKUP($A701,#REF!,6,FALSE()))-2),"*")),"")</f>
        <v>#VALUE!</v>
      </c>
      <c r="H701" s="91" t="e">
        <f aca="false">IF(LEN(VLOOKUP($A701,#REF!,7,FALSE())),IF(INDEX(#REF!,MATCH($A701,#REF!,0),4),LEFT(VLOOKUP($A701,#REF!,7,FALSE()),LEN(VLOOKUP($A701,#REF!,7,FALSE()))-2),CONCATENATE(LEFT(VLOOKUP($A701,#REF!,7,FALSE()),LEN(VLOOKUP($A701,#REF!,7,FALSE()))-2),"*")),"")</f>
        <v>#VALUE!</v>
      </c>
      <c r="I701" s="92" t="e">
        <f aca="false">IF(LEN(VLOOKUP($A701,#REF!,8,FALSE())),UPPER(RIGHT(VLOOKUP($A701,#REF!,8,FALSE()), 1)),"")</f>
        <v>#VALUE!</v>
      </c>
      <c r="J701" s="90" t="e">
        <f aca="false">IF(LEN(VLOOKUP($A701,#REF!,4,FALSE())),UPPER(RIGHT(VLOOKUP($A701,#REF!,4,FALSE()), 1)),"")</f>
        <v>#VALUE!</v>
      </c>
      <c r="K701" s="90" t="e">
        <f aca="false">IF(LEN(VLOOKUP($A701,#REF!,5,FALSE())),UPPER(RIGHT(VLOOKUP($A701,#REF!,5,FALSE()), 1)),"")</f>
        <v>#VALUE!</v>
      </c>
      <c r="L701" s="90" t="e">
        <f aca="false">IF(LEN(VLOOKUP($A701,#REF!,6,FALSE())),UPPER(RIGHT(VLOOKUP($A701,#REF!,6,FALSE()), 1)),"")</f>
        <v>#VALUE!</v>
      </c>
      <c r="M701" s="91" t="e">
        <f aca="false">IF(LEN(VLOOKUP($A701,#REF!,7,FALSE())),UPPER(RIGHT(VLOOKUP($A701,#REF!,7,FALSE()), 1)),"")</f>
        <v>#VALUE!</v>
      </c>
      <c r="N701" s="185"/>
      <c r="O701" s="185"/>
      <c r="P701" s="185"/>
      <c r="Q701" s="185"/>
      <c r="R701" s="185"/>
      <c r="S701" s="100" t="e">
        <f aca="false">HLOOKUP("Device Tree Pin Name",#REF!,MATCH($A701,#REF!,0),FALSE())</f>
        <v>#VALUE!</v>
      </c>
      <c r="T701" s="95" t="e">
        <f aca="false">HLOOKUP("power rail",#REF!,MATCH($A701,#REF!,0),FALSE())</f>
        <v>#VALUE!</v>
      </c>
      <c r="U701" s="96" t="e">
        <f aca="false">HLOOKUP("Wake Capable",#REF!,MATCH($A701,#REF!,0),FALSE())</f>
        <v>#VALUE!</v>
      </c>
      <c r="V701" s="96" t="e">
        <f aca="false">HLOOKUP("Strap",#REF!,MATCH($A701,#REF!,0),FALSE())</f>
        <v>#VALUE!</v>
      </c>
      <c r="W701" s="96"/>
      <c r="X701" s="96"/>
      <c r="Y701" s="96"/>
      <c r="Z701" s="95"/>
      <c r="AA701" s="95" t="e">
        <f aca="false">HLOOKUP("Pad type",#REF!,MATCH($A701,#REF!,0),FALSE())</f>
        <v>#VALUE!</v>
      </c>
      <c r="AB701" s="100"/>
      <c r="AC701" s="100" t="e">
        <f aca="false">HLOOKUP("POR Pin State",#REF!,MATCH($A701,#REF!,0),FALSE())</f>
        <v>#VALUE!</v>
      </c>
      <c r="AD701" s="186"/>
      <c r="AE701" s="187"/>
      <c r="AF701" s="187"/>
      <c r="AG701" s="187"/>
      <c r="AH701" s="188"/>
      <c r="AI701" s="188"/>
      <c r="AJ701" s="189"/>
      <c r="AK701" s="189"/>
      <c r="AL701" s="189"/>
      <c r="AM701" s="189"/>
      <c r="AN701" s="189"/>
      <c r="AO701" s="189"/>
      <c r="AP701" s="189"/>
      <c r="AQ701" s="194" t="s">
        <v>1644</v>
      </c>
      <c r="AR701" s="104"/>
      <c r="AS701" s="104"/>
      <c r="AT701" s="104"/>
      <c r="AU701" s="104"/>
      <c r="AV701" s="104"/>
      <c r="AW701" s="104"/>
      <c r="AX701" s="104"/>
      <c r="AY701" s="104"/>
      <c r="AZ701" s="104"/>
      <c r="BA701" s="104"/>
      <c r="BB701" s="162"/>
      <c r="BC701" s="104"/>
      <c r="BD701" s="214"/>
      <c r="BE701" s="213" t="s">
        <v>1645</v>
      </c>
      <c r="BF701" s="108" t="e">
        <f aca="false">VLOOKUP($A701,#REF!, 34, FALSE())</f>
        <v>#VALUE!</v>
      </c>
      <c r="BG701" s="108" t="e">
        <f aca="false">VLOOKUP($A701,#REF!, 22, FALSE())</f>
        <v>#VALUE!</v>
      </c>
      <c r="BH701" s="109"/>
    </row>
    <row r="702" s="193" customFormat="true" ht="12.75" hidden="false" customHeight="true" outlineLevel="0" collapsed="false">
      <c r="A702" s="1" t="s">
        <v>1646</v>
      </c>
      <c r="B702" s="86" t="e">
        <f aca="false">VLOOKUP($A702,#REF!, 34, FALSE())</f>
        <v>#VALUE!</v>
      </c>
      <c r="C702" s="87" t="str">
        <f aca="false">CONCATENATE("unused_",A702)</f>
        <v>unused_DDR_XM1_B3D4</v>
      </c>
      <c r="D702" s="88" t="e">
        <f aca="false">IF(LEN(VLOOKUP($A702,#REF!,8,FALSE())),LEFT(VLOOKUP($A702,#REF!,8,FALSE()),LEN(VLOOKUP($A702,#REF!,8,FALSE()))-2),"")</f>
        <v>#VALUE!</v>
      </c>
      <c r="E702" s="89" t="e">
        <f aca="false">IF(LEN(VLOOKUP($A702,#REF!,4,FALSE())),IF(INDEX(#REF!,MATCH($A702,#REF!,0),1),LEFT(VLOOKUP($A702,#REF!,4,FALSE()),LEN(VLOOKUP($A702,#REF!,4,FALSE()))-2),CONCATENATE(LEFT(VLOOKUP($A702,#REF!,4,FALSE()),LEN(VLOOKUP($A702,#REF!,4,FALSE()))-2),"*")),"")</f>
        <v>#VALUE!</v>
      </c>
      <c r="F702" s="90" t="e">
        <f aca="false">IF(LEN(VLOOKUP($A702,#REF!,5,FALSE())),IF(INDEX(#REF!,MATCH($A702,#REF!,0),2),LEFT(VLOOKUP($A702,#REF!,5,FALSE()),LEN(VLOOKUP($A702,#REF!,5,FALSE()))-2),CONCATENATE(LEFT(VLOOKUP($A702,#REF!,5,FALSE()),LEN(VLOOKUP($A702,#REF!,5,FALSE()))-2),"*")),"")</f>
        <v>#VALUE!</v>
      </c>
      <c r="G702" s="90" t="e">
        <f aca="false">IF(LEN(VLOOKUP($A702,#REF!,6,FALSE())),IF(INDEX(#REF!,MATCH($A702,#REF!,0),3),LEFT(VLOOKUP($A702,#REF!,6,FALSE()),LEN(VLOOKUP($A702,#REF!,6,FALSE()))-2),CONCATENATE(LEFT(VLOOKUP($A702,#REF!,6,FALSE()),LEN(VLOOKUP($A702,#REF!,6,FALSE()))-2),"*")),"")</f>
        <v>#VALUE!</v>
      </c>
      <c r="H702" s="91" t="e">
        <f aca="false">IF(LEN(VLOOKUP($A702,#REF!,7,FALSE())),IF(INDEX(#REF!,MATCH($A702,#REF!,0),4),LEFT(VLOOKUP($A702,#REF!,7,FALSE()),LEN(VLOOKUP($A702,#REF!,7,FALSE()))-2),CONCATENATE(LEFT(VLOOKUP($A702,#REF!,7,FALSE()),LEN(VLOOKUP($A702,#REF!,7,FALSE()))-2),"*")),"")</f>
        <v>#VALUE!</v>
      </c>
      <c r="I702" s="92" t="e">
        <f aca="false">IF(LEN(VLOOKUP($A702,#REF!,8,FALSE())),UPPER(RIGHT(VLOOKUP($A702,#REF!,8,FALSE()), 1)),"")</f>
        <v>#VALUE!</v>
      </c>
      <c r="J702" s="90" t="e">
        <f aca="false">IF(LEN(VLOOKUP($A702,#REF!,4,FALSE())),UPPER(RIGHT(VLOOKUP($A702,#REF!,4,FALSE()), 1)),"")</f>
        <v>#VALUE!</v>
      </c>
      <c r="K702" s="90" t="e">
        <f aca="false">IF(LEN(VLOOKUP($A702,#REF!,5,FALSE())),UPPER(RIGHT(VLOOKUP($A702,#REF!,5,FALSE()), 1)),"")</f>
        <v>#VALUE!</v>
      </c>
      <c r="L702" s="90" t="e">
        <f aca="false">IF(LEN(VLOOKUP($A702,#REF!,6,FALSE())),UPPER(RIGHT(VLOOKUP($A702,#REF!,6,FALSE()), 1)),"")</f>
        <v>#VALUE!</v>
      </c>
      <c r="M702" s="91" t="e">
        <f aca="false">IF(LEN(VLOOKUP($A702,#REF!,7,FALSE())),UPPER(RIGHT(VLOOKUP($A702,#REF!,7,FALSE()), 1)),"")</f>
        <v>#VALUE!</v>
      </c>
      <c r="N702" s="185"/>
      <c r="O702" s="185"/>
      <c r="P702" s="185"/>
      <c r="Q702" s="185"/>
      <c r="R702" s="185"/>
      <c r="S702" s="100" t="e">
        <f aca="false">HLOOKUP("Device Tree Pin Name",#REF!,MATCH($A702,#REF!,0),FALSE())</f>
        <v>#VALUE!</v>
      </c>
      <c r="T702" s="95" t="e">
        <f aca="false">HLOOKUP("power rail",#REF!,MATCH($A702,#REF!,0),FALSE())</f>
        <v>#VALUE!</v>
      </c>
      <c r="U702" s="96" t="e">
        <f aca="false">HLOOKUP("Wake Capable",#REF!,MATCH($A702,#REF!,0),FALSE())</f>
        <v>#VALUE!</v>
      </c>
      <c r="V702" s="96" t="e">
        <f aca="false">HLOOKUP("Strap",#REF!,MATCH($A702,#REF!,0),FALSE())</f>
        <v>#VALUE!</v>
      </c>
      <c r="W702" s="96"/>
      <c r="X702" s="96"/>
      <c r="Y702" s="96"/>
      <c r="Z702" s="95"/>
      <c r="AA702" s="95" t="e">
        <f aca="false">HLOOKUP("Pad type",#REF!,MATCH($A702,#REF!,0),FALSE())</f>
        <v>#VALUE!</v>
      </c>
      <c r="AB702" s="100"/>
      <c r="AC702" s="100" t="e">
        <f aca="false">HLOOKUP("POR Pin State",#REF!,MATCH($A702,#REF!,0),FALSE())</f>
        <v>#VALUE!</v>
      </c>
      <c r="AD702" s="186"/>
      <c r="AE702" s="187"/>
      <c r="AF702" s="187"/>
      <c r="AG702" s="187"/>
      <c r="AH702" s="188"/>
      <c r="AI702" s="188"/>
      <c r="AJ702" s="189"/>
      <c r="AK702" s="189"/>
      <c r="AL702" s="189"/>
      <c r="AM702" s="189"/>
      <c r="AN702" s="189"/>
      <c r="AO702" s="189"/>
      <c r="AP702" s="189"/>
      <c r="AQ702" s="194" t="s">
        <v>1647</v>
      </c>
      <c r="AR702" s="104"/>
      <c r="AS702" s="104"/>
      <c r="AT702" s="104"/>
      <c r="AU702" s="104"/>
      <c r="AV702" s="104"/>
      <c r="AW702" s="104"/>
      <c r="AX702" s="104"/>
      <c r="AY702" s="104"/>
      <c r="AZ702" s="104"/>
      <c r="BA702" s="104"/>
      <c r="BB702" s="162"/>
      <c r="BC702" s="104"/>
      <c r="BD702" s="214"/>
      <c r="BE702" s="213" t="s">
        <v>1648</v>
      </c>
      <c r="BF702" s="108" t="e">
        <f aca="false">VLOOKUP($A702,#REF!, 34, FALSE())</f>
        <v>#VALUE!</v>
      </c>
      <c r="BG702" s="108" t="e">
        <f aca="false">VLOOKUP($A702,#REF!, 22, FALSE())</f>
        <v>#VALUE!</v>
      </c>
      <c r="BH702" s="109"/>
    </row>
    <row r="703" s="193" customFormat="true" ht="12.75" hidden="false" customHeight="true" outlineLevel="0" collapsed="false">
      <c r="A703" s="1" t="s">
        <v>1649</v>
      </c>
      <c r="B703" s="86" t="e">
        <f aca="false">VLOOKUP($A703,#REF!, 34, FALSE())</f>
        <v>#VALUE!</v>
      </c>
      <c r="C703" s="87" t="str">
        <f aca="false">CONCATENATE("unused_",A703)</f>
        <v>unused_DDR_XM1_B3D5</v>
      </c>
      <c r="D703" s="88" t="e">
        <f aca="false">IF(LEN(VLOOKUP($A703,#REF!,8,FALSE())),LEFT(VLOOKUP($A703,#REF!,8,FALSE()),LEN(VLOOKUP($A703,#REF!,8,FALSE()))-2),"")</f>
        <v>#VALUE!</v>
      </c>
      <c r="E703" s="89" t="e">
        <f aca="false">IF(LEN(VLOOKUP($A703,#REF!,4,FALSE())),IF(INDEX(#REF!,MATCH($A703,#REF!,0),1),LEFT(VLOOKUP($A703,#REF!,4,FALSE()),LEN(VLOOKUP($A703,#REF!,4,FALSE()))-2),CONCATENATE(LEFT(VLOOKUP($A703,#REF!,4,FALSE()),LEN(VLOOKUP($A703,#REF!,4,FALSE()))-2),"*")),"")</f>
        <v>#VALUE!</v>
      </c>
      <c r="F703" s="90" t="e">
        <f aca="false">IF(LEN(VLOOKUP($A703,#REF!,5,FALSE())),IF(INDEX(#REF!,MATCH($A703,#REF!,0),2),LEFT(VLOOKUP($A703,#REF!,5,FALSE()),LEN(VLOOKUP($A703,#REF!,5,FALSE()))-2),CONCATENATE(LEFT(VLOOKUP($A703,#REF!,5,FALSE()),LEN(VLOOKUP($A703,#REF!,5,FALSE()))-2),"*")),"")</f>
        <v>#VALUE!</v>
      </c>
      <c r="G703" s="90" t="e">
        <f aca="false">IF(LEN(VLOOKUP($A703,#REF!,6,FALSE())),IF(INDEX(#REF!,MATCH($A703,#REF!,0),3),LEFT(VLOOKUP($A703,#REF!,6,FALSE()),LEN(VLOOKUP($A703,#REF!,6,FALSE()))-2),CONCATENATE(LEFT(VLOOKUP($A703,#REF!,6,FALSE()),LEN(VLOOKUP($A703,#REF!,6,FALSE()))-2),"*")),"")</f>
        <v>#VALUE!</v>
      </c>
      <c r="H703" s="91" t="e">
        <f aca="false">IF(LEN(VLOOKUP($A703,#REF!,7,FALSE())),IF(INDEX(#REF!,MATCH($A703,#REF!,0),4),LEFT(VLOOKUP($A703,#REF!,7,FALSE()),LEN(VLOOKUP($A703,#REF!,7,FALSE()))-2),CONCATENATE(LEFT(VLOOKUP($A703,#REF!,7,FALSE()),LEN(VLOOKUP($A703,#REF!,7,FALSE()))-2),"*")),"")</f>
        <v>#VALUE!</v>
      </c>
      <c r="I703" s="92" t="e">
        <f aca="false">IF(LEN(VLOOKUP($A703,#REF!,8,FALSE())),UPPER(RIGHT(VLOOKUP($A703,#REF!,8,FALSE()), 1)),"")</f>
        <v>#VALUE!</v>
      </c>
      <c r="J703" s="90" t="e">
        <f aca="false">IF(LEN(VLOOKUP($A703,#REF!,4,FALSE())),UPPER(RIGHT(VLOOKUP($A703,#REF!,4,FALSE()), 1)),"")</f>
        <v>#VALUE!</v>
      </c>
      <c r="K703" s="90" t="e">
        <f aca="false">IF(LEN(VLOOKUP($A703,#REF!,5,FALSE())),UPPER(RIGHT(VLOOKUP($A703,#REF!,5,FALSE()), 1)),"")</f>
        <v>#VALUE!</v>
      </c>
      <c r="L703" s="90" t="e">
        <f aca="false">IF(LEN(VLOOKUP($A703,#REF!,6,FALSE())),UPPER(RIGHT(VLOOKUP($A703,#REF!,6,FALSE()), 1)),"")</f>
        <v>#VALUE!</v>
      </c>
      <c r="M703" s="91" t="e">
        <f aca="false">IF(LEN(VLOOKUP($A703,#REF!,7,FALSE())),UPPER(RIGHT(VLOOKUP($A703,#REF!,7,FALSE()), 1)),"")</f>
        <v>#VALUE!</v>
      </c>
      <c r="N703" s="185"/>
      <c r="O703" s="185"/>
      <c r="P703" s="185"/>
      <c r="Q703" s="185"/>
      <c r="R703" s="185"/>
      <c r="S703" s="100" t="e">
        <f aca="false">HLOOKUP("Device Tree Pin Name",#REF!,MATCH($A703,#REF!,0),FALSE())</f>
        <v>#VALUE!</v>
      </c>
      <c r="T703" s="95" t="e">
        <f aca="false">HLOOKUP("power rail",#REF!,MATCH($A703,#REF!,0),FALSE())</f>
        <v>#VALUE!</v>
      </c>
      <c r="U703" s="96" t="e">
        <f aca="false">HLOOKUP("Wake Capable",#REF!,MATCH($A703,#REF!,0),FALSE())</f>
        <v>#VALUE!</v>
      </c>
      <c r="V703" s="96" t="e">
        <f aca="false">HLOOKUP("Strap",#REF!,MATCH($A703,#REF!,0),FALSE())</f>
        <v>#VALUE!</v>
      </c>
      <c r="W703" s="96"/>
      <c r="X703" s="96"/>
      <c r="Y703" s="96"/>
      <c r="Z703" s="95"/>
      <c r="AA703" s="95" t="e">
        <f aca="false">HLOOKUP("Pad type",#REF!,MATCH($A703,#REF!,0),FALSE())</f>
        <v>#VALUE!</v>
      </c>
      <c r="AB703" s="100"/>
      <c r="AC703" s="100" t="e">
        <f aca="false">HLOOKUP("POR Pin State",#REF!,MATCH($A703,#REF!,0),FALSE())</f>
        <v>#VALUE!</v>
      </c>
      <c r="AD703" s="186"/>
      <c r="AE703" s="187"/>
      <c r="AF703" s="187"/>
      <c r="AG703" s="187"/>
      <c r="AH703" s="188"/>
      <c r="AI703" s="188"/>
      <c r="AJ703" s="189"/>
      <c r="AK703" s="189"/>
      <c r="AL703" s="189"/>
      <c r="AM703" s="189"/>
      <c r="AN703" s="189"/>
      <c r="AO703" s="189"/>
      <c r="AP703" s="189"/>
      <c r="AQ703" s="194" t="s">
        <v>1650</v>
      </c>
      <c r="AR703" s="104"/>
      <c r="AS703" s="104"/>
      <c r="AT703" s="104"/>
      <c r="AU703" s="104"/>
      <c r="AV703" s="104"/>
      <c r="AW703" s="104"/>
      <c r="AX703" s="104"/>
      <c r="AY703" s="104"/>
      <c r="AZ703" s="104"/>
      <c r="BA703" s="104"/>
      <c r="BB703" s="162"/>
      <c r="BC703" s="104"/>
      <c r="BD703" s="214"/>
      <c r="BE703" s="213" t="s">
        <v>1651</v>
      </c>
      <c r="BF703" s="108" t="e">
        <f aca="false">VLOOKUP($A703,#REF!, 34, FALSE())</f>
        <v>#VALUE!</v>
      </c>
      <c r="BG703" s="108" t="e">
        <f aca="false">VLOOKUP($A703,#REF!, 22, FALSE())</f>
        <v>#VALUE!</v>
      </c>
      <c r="BH703" s="109"/>
    </row>
    <row r="704" s="193" customFormat="true" ht="12.75" hidden="false" customHeight="true" outlineLevel="0" collapsed="false">
      <c r="A704" s="133" t="s">
        <v>1652</v>
      </c>
      <c r="B704" s="86" t="e">
        <f aca="false">VLOOKUP($A704,#REF!, 34, FALSE())</f>
        <v>#VALUE!</v>
      </c>
      <c r="C704" s="87" t="str">
        <f aca="false">CONCATENATE("unused_",A704)</f>
        <v>unused_DDR_XM1_B3D6</v>
      </c>
      <c r="D704" s="88" t="e">
        <f aca="false">IF(LEN(VLOOKUP($A704,#REF!,8,FALSE())),LEFT(VLOOKUP($A704,#REF!,8,FALSE()),LEN(VLOOKUP($A704,#REF!,8,FALSE()))-2),"")</f>
        <v>#VALUE!</v>
      </c>
      <c r="E704" s="89" t="e">
        <f aca="false">IF(LEN(VLOOKUP($A704,#REF!,4,FALSE())),IF(INDEX(#REF!,MATCH($A704,#REF!,0),1),LEFT(VLOOKUP($A704,#REF!,4,FALSE()),LEN(VLOOKUP($A704,#REF!,4,FALSE()))-2),CONCATENATE(LEFT(VLOOKUP($A704,#REF!,4,FALSE()),LEN(VLOOKUP($A704,#REF!,4,FALSE()))-2),"*")),"")</f>
        <v>#VALUE!</v>
      </c>
      <c r="F704" s="90" t="e">
        <f aca="false">IF(LEN(VLOOKUP($A704,#REF!,5,FALSE())),IF(INDEX(#REF!,MATCH($A704,#REF!,0),2),LEFT(VLOOKUP($A704,#REF!,5,FALSE()),LEN(VLOOKUP($A704,#REF!,5,FALSE()))-2),CONCATENATE(LEFT(VLOOKUP($A704,#REF!,5,FALSE()),LEN(VLOOKUP($A704,#REF!,5,FALSE()))-2),"*")),"")</f>
        <v>#VALUE!</v>
      </c>
      <c r="G704" s="90" t="e">
        <f aca="false">IF(LEN(VLOOKUP($A704,#REF!,6,FALSE())),IF(INDEX(#REF!,MATCH($A704,#REF!,0),3),LEFT(VLOOKUP($A704,#REF!,6,FALSE()),LEN(VLOOKUP($A704,#REF!,6,FALSE()))-2),CONCATENATE(LEFT(VLOOKUP($A704,#REF!,6,FALSE()),LEN(VLOOKUP($A704,#REF!,6,FALSE()))-2),"*")),"")</f>
        <v>#VALUE!</v>
      </c>
      <c r="H704" s="91" t="e">
        <f aca="false">IF(LEN(VLOOKUP($A704,#REF!,7,FALSE())),IF(INDEX(#REF!,MATCH($A704,#REF!,0),4),LEFT(VLOOKUP($A704,#REF!,7,FALSE()),LEN(VLOOKUP($A704,#REF!,7,FALSE()))-2),CONCATENATE(LEFT(VLOOKUP($A704,#REF!,7,FALSE()),LEN(VLOOKUP($A704,#REF!,7,FALSE()))-2),"*")),"")</f>
        <v>#VALUE!</v>
      </c>
      <c r="I704" s="92" t="e">
        <f aca="false">IF(LEN(VLOOKUP($A704,#REF!,8,FALSE())),UPPER(RIGHT(VLOOKUP($A704,#REF!,8,FALSE()), 1)),"")</f>
        <v>#VALUE!</v>
      </c>
      <c r="J704" s="90" t="e">
        <f aca="false">IF(LEN(VLOOKUP($A704,#REF!,4,FALSE())),UPPER(RIGHT(VLOOKUP($A704,#REF!,4,FALSE()), 1)),"")</f>
        <v>#VALUE!</v>
      </c>
      <c r="K704" s="90" t="e">
        <f aca="false">IF(LEN(VLOOKUP($A704,#REF!,5,FALSE())),UPPER(RIGHT(VLOOKUP($A704,#REF!,5,FALSE()), 1)),"")</f>
        <v>#VALUE!</v>
      </c>
      <c r="L704" s="90" t="e">
        <f aca="false">IF(LEN(VLOOKUP($A704,#REF!,6,FALSE())),UPPER(RIGHT(VLOOKUP($A704,#REF!,6,FALSE()), 1)),"")</f>
        <v>#VALUE!</v>
      </c>
      <c r="M704" s="91" t="e">
        <f aca="false">IF(LEN(VLOOKUP($A704,#REF!,7,FALSE())),UPPER(RIGHT(VLOOKUP($A704,#REF!,7,FALSE()), 1)),"")</f>
        <v>#VALUE!</v>
      </c>
      <c r="N704" s="185"/>
      <c r="O704" s="185"/>
      <c r="P704" s="185"/>
      <c r="Q704" s="185"/>
      <c r="R704" s="185"/>
      <c r="S704" s="100" t="e">
        <f aca="false">HLOOKUP("Device Tree Pin Name",#REF!,MATCH($A704,#REF!,0),FALSE())</f>
        <v>#VALUE!</v>
      </c>
      <c r="T704" s="95" t="e">
        <f aca="false">HLOOKUP("power rail",#REF!,MATCH($A704,#REF!,0),FALSE())</f>
        <v>#VALUE!</v>
      </c>
      <c r="U704" s="96" t="e">
        <f aca="false">HLOOKUP("Wake Capable",#REF!,MATCH($A704,#REF!,0),FALSE())</f>
        <v>#VALUE!</v>
      </c>
      <c r="V704" s="96" t="e">
        <f aca="false">HLOOKUP("Strap",#REF!,MATCH($A704,#REF!,0),FALSE())</f>
        <v>#VALUE!</v>
      </c>
      <c r="W704" s="96"/>
      <c r="X704" s="96"/>
      <c r="Y704" s="96"/>
      <c r="Z704" s="95"/>
      <c r="AA704" s="95" t="e">
        <f aca="false">HLOOKUP("Pad type",#REF!,MATCH($A704,#REF!,0),FALSE())</f>
        <v>#VALUE!</v>
      </c>
      <c r="AB704" s="100"/>
      <c r="AC704" s="100" t="e">
        <f aca="false">HLOOKUP("POR Pin State",#REF!,MATCH($A704,#REF!,0),FALSE())</f>
        <v>#VALUE!</v>
      </c>
      <c r="AD704" s="186"/>
      <c r="AE704" s="187"/>
      <c r="AF704" s="187"/>
      <c r="AG704" s="187"/>
      <c r="AH704" s="188"/>
      <c r="AI704" s="188"/>
      <c r="AJ704" s="189"/>
      <c r="AK704" s="189"/>
      <c r="AL704" s="189"/>
      <c r="AM704" s="189"/>
      <c r="AN704" s="189"/>
      <c r="AO704" s="189"/>
      <c r="AP704" s="189"/>
      <c r="AQ704" s="194" t="s">
        <v>1653</v>
      </c>
      <c r="AR704" s="104"/>
      <c r="AS704" s="104"/>
      <c r="AT704" s="104"/>
      <c r="AU704" s="104"/>
      <c r="AV704" s="104"/>
      <c r="AW704" s="104"/>
      <c r="AX704" s="104"/>
      <c r="AY704" s="104"/>
      <c r="AZ704" s="104"/>
      <c r="BA704" s="104"/>
      <c r="BB704" s="162"/>
      <c r="BC704" s="104"/>
      <c r="BD704" s="214"/>
      <c r="BE704" s="213" t="s">
        <v>1654</v>
      </c>
      <c r="BF704" s="108" t="e">
        <f aca="false">VLOOKUP($A704,#REF!, 34, FALSE())</f>
        <v>#VALUE!</v>
      </c>
      <c r="BG704" s="108" t="e">
        <f aca="false">VLOOKUP($A704,#REF!, 22, FALSE())</f>
        <v>#VALUE!</v>
      </c>
      <c r="BH704" s="109"/>
    </row>
    <row r="705" s="193" customFormat="true" ht="12.75" hidden="false" customHeight="true" outlineLevel="0" collapsed="false">
      <c r="A705" s="133" t="s">
        <v>1655</v>
      </c>
      <c r="B705" s="86" t="e">
        <f aca="false">VLOOKUP($A705,#REF!, 34, FALSE())</f>
        <v>#VALUE!</v>
      </c>
      <c r="C705" s="87" t="str">
        <f aca="false">CONCATENATE("unused_",A705)</f>
        <v>unused_DDR_XM1_B3D7</v>
      </c>
      <c r="D705" s="88" t="e">
        <f aca="false">IF(LEN(VLOOKUP($A705,#REF!,8,FALSE())),LEFT(VLOOKUP($A705,#REF!,8,FALSE()),LEN(VLOOKUP($A705,#REF!,8,FALSE()))-2),"")</f>
        <v>#VALUE!</v>
      </c>
      <c r="E705" s="89" t="e">
        <f aca="false">IF(LEN(VLOOKUP($A705,#REF!,4,FALSE())),IF(INDEX(#REF!,MATCH($A705,#REF!,0),1),LEFT(VLOOKUP($A705,#REF!,4,FALSE()),LEN(VLOOKUP($A705,#REF!,4,FALSE()))-2),CONCATENATE(LEFT(VLOOKUP($A705,#REF!,4,FALSE()),LEN(VLOOKUP($A705,#REF!,4,FALSE()))-2),"*")),"")</f>
        <v>#VALUE!</v>
      </c>
      <c r="F705" s="90" t="e">
        <f aca="false">IF(LEN(VLOOKUP($A705,#REF!,5,FALSE())),IF(INDEX(#REF!,MATCH($A705,#REF!,0),2),LEFT(VLOOKUP($A705,#REF!,5,FALSE()),LEN(VLOOKUP($A705,#REF!,5,FALSE()))-2),CONCATENATE(LEFT(VLOOKUP($A705,#REF!,5,FALSE()),LEN(VLOOKUP($A705,#REF!,5,FALSE()))-2),"*")),"")</f>
        <v>#VALUE!</v>
      </c>
      <c r="G705" s="90" t="e">
        <f aca="false">IF(LEN(VLOOKUP($A705,#REF!,6,FALSE())),IF(INDEX(#REF!,MATCH($A705,#REF!,0),3),LEFT(VLOOKUP($A705,#REF!,6,FALSE()),LEN(VLOOKUP($A705,#REF!,6,FALSE()))-2),CONCATENATE(LEFT(VLOOKUP($A705,#REF!,6,FALSE()),LEN(VLOOKUP($A705,#REF!,6,FALSE()))-2),"*")),"")</f>
        <v>#VALUE!</v>
      </c>
      <c r="H705" s="91" t="e">
        <f aca="false">IF(LEN(VLOOKUP($A705,#REF!,7,FALSE())),IF(INDEX(#REF!,MATCH($A705,#REF!,0),4),LEFT(VLOOKUP($A705,#REF!,7,FALSE()),LEN(VLOOKUP($A705,#REF!,7,FALSE()))-2),CONCATENATE(LEFT(VLOOKUP($A705,#REF!,7,FALSE()),LEN(VLOOKUP($A705,#REF!,7,FALSE()))-2),"*")),"")</f>
        <v>#VALUE!</v>
      </c>
      <c r="I705" s="92" t="e">
        <f aca="false">IF(LEN(VLOOKUP($A705,#REF!,8,FALSE())),UPPER(RIGHT(VLOOKUP($A705,#REF!,8,FALSE()), 1)),"")</f>
        <v>#VALUE!</v>
      </c>
      <c r="J705" s="90" t="e">
        <f aca="false">IF(LEN(VLOOKUP($A705,#REF!,4,FALSE())),UPPER(RIGHT(VLOOKUP($A705,#REF!,4,FALSE()), 1)),"")</f>
        <v>#VALUE!</v>
      </c>
      <c r="K705" s="90" t="e">
        <f aca="false">IF(LEN(VLOOKUP($A705,#REF!,5,FALSE())),UPPER(RIGHT(VLOOKUP($A705,#REF!,5,FALSE()), 1)),"")</f>
        <v>#VALUE!</v>
      </c>
      <c r="L705" s="90" t="e">
        <f aca="false">IF(LEN(VLOOKUP($A705,#REF!,6,FALSE())),UPPER(RIGHT(VLOOKUP($A705,#REF!,6,FALSE()), 1)),"")</f>
        <v>#VALUE!</v>
      </c>
      <c r="M705" s="91" t="e">
        <f aca="false">IF(LEN(VLOOKUP($A705,#REF!,7,FALSE())),UPPER(RIGHT(VLOOKUP($A705,#REF!,7,FALSE()), 1)),"")</f>
        <v>#VALUE!</v>
      </c>
      <c r="N705" s="185"/>
      <c r="O705" s="185"/>
      <c r="P705" s="185"/>
      <c r="Q705" s="185"/>
      <c r="R705" s="185"/>
      <c r="S705" s="100" t="e">
        <f aca="false">HLOOKUP("Device Tree Pin Name",#REF!,MATCH($A705,#REF!,0),FALSE())</f>
        <v>#VALUE!</v>
      </c>
      <c r="T705" s="95" t="e">
        <f aca="false">HLOOKUP("power rail",#REF!,MATCH($A705,#REF!,0),FALSE())</f>
        <v>#VALUE!</v>
      </c>
      <c r="U705" s="96" t="e">
        <f aca="false">HLOOKUP("Wake Capable",#REF!,MATCH($A705,#REF!,0),FALSE())</f>
        <v>#VALUE!</v>
      </c>
      <c r="V705" s="96" t="e">
        <f aca="false">HLOOKUP("Strap",#REF!,MATCH($A705,#REF!,0),FALSE())</f>
        <v>#VALUE!</v>
      </c>
      <c r="W705" s="96"/>
      <c r="X705" s="96"/>
      <c r="Y705" s="96"/>
      <c r="Z705" s="95"/>
      <c r="AA705" s="95" t="e">
        <f aca="false">HLOOKUP("Pad type",#REF!,MATCH($A705,#REF!,0),FALSE())</f>
        <v>#VALUE!</v>
      </c>
      <c r="AB705" s="100"/>
      <c r="AC705" s="100" t="e">
        <f aca="false">HLOOKUP("POR Pin State",#REF!,MATCH($A705,#REF!,0),FALSE())</f>
        <v>#VALUE!</v>
      </c>
      <c r="AD705" s="186"/>
      <c r="AE705" s="187"/>
      <c r="AF705" s="187"/>
      <c r="AG705" s="187"/>
      <c r="AH705" s="188"/>
      <c r="AI705" s="188"/>
      <c r="AJ705" s="189"/>
      <c r="AK705" s="189"/>
      <c r="AL705" s="189"/>
      <c r="AM705" s="189"/>
      <c r="AN705" s="189"/>
      <c r="AO705" s="189"/>
      <c r="AP705" s="189"/>
      <c r="AQ705" s="194" t="s">
        <v>1656</v>
      </c>
      <c r="AR705" s="104"/>
      <c r="AS705" s="104"/>
      <c r="AT705" s="104"/>
      <c r="AU705" s="104"/>
      <c r="AV705" s="104"/>
      <c r="AW705" s="104"/>
      <c r="AX705" s="104"/>
      <c r="AY705" s="104"/>
      <c r="AZ705" s="104"/>
      <c r="BA705" s="104"/>
      <c r="BB705" s="162"/>
      <c r="BC705" s="104"/>
      <c r="BD705" s="214"/>
      <c r="BE705" s="213" t="s">
        <v>1657</v>
      </c>
      <c r="BF705" s="108" t="e">
        <f aca="false">VLOOKUP($A705,#REF!, 34, FALSE())</f>
        <v>#VALUE!</v>
      </c>
      <c r="BG705" s="108" t="e">
        <f aca="false">VLOOKUP($A705,#REF!, 22, FALSE())</f>
        <v>#VALUE!</v>
      </c>
      <c r="BH705" s="109"/>
    </row>
    <row r="706" s="193" customFormat="true" ht="12.75" hidden="false" customHeight="true" outlineLevel="0" collapsed="false">
      <c r="A706" s="133" t="s">
        <v>1658</v>
      </c>
      <c r="B706" s="86" t="e">
        <f aca="false">VLOOKUP($A706,#REF!, 34, FALSE())</f>
        <v>#VALUE!</v>
      </c>
      <c r="C706" s="87" t="str">
        <f aca="false">CONCATENATE("unused_",A706)</f>
        <v>unused_DDR_XM1_B3DMI</v>
      </c>
      <c r="D706" s="88" t="e">
        <f aca="false">IF(LEN(VLOOKUP($A706,#REF!,8,FALSE())),LEFT(VLOOKUP($A706,#REF!,8,FALSE()),LEN(VLOOKUP($A706,#REF!,8,FALSE()))-2),"")</f>
        <v>#VALUE!</v>
      </c>
      <c r="E706" s="89" t="e">
        <f aca="false">IF(LEN(VLOOKUP($A706,#REF!,4,FALSE())),IF(INDEX(#REF!,MATCH($A706,#REF!,0),1),LEFT(VLOOKUP($A706,#REF!,4,FALSE()),LEN(VLOOKUP($A706,#REF!,4,FALSE()))-2),CONCATENATE(LEFT(VLOOKUP($A706,#REF!,4,FALSE()),LEN(VLOOKUP($A706,#REF!,4,FALSE()))-2),"*")),"")</f>
        <v>#VALUE!</v>
      </c>
      <c r="F706" s="90" t="e">
        <f aca="false">IF(LEN(VLOOKUP($A706,#REF!,5,FALSE())),IF(INDEX(#REF!,MATCH($A706,#REF!,0),2),LEFT(VLOOKUP($A706,#REF!,5,FALSE()),LEN(VLOOKUP($A706,#REF!,5,FALSE()))-2),CONCATENATE(LEFT(VLOOKUP($A706,#REF!,5,FALSE()),LEN(VLOOKUP($A706,#REF!,5,FALSE()))-2),"*")),"")</f>
        <v>#VALUE!</v>
      </c>
      <c r="G706" s="90" t="e">
        <f aca="false">IF(LEN(VLOOKUP($A706,#REF!,6,FALSE())),IF(INDEX(#REF!,MATCH($A706,#REF!,0),3),LEFT(VLOOKUP($A706,#REF!,6,FALSE()),LEN(VLOOKUP($A706,#REF!,6,FALSE()))-2),CONCATENATE(LEFT(VLOOKUP($A706,#REF!,6,FALSE()),LEN(VLOOKUP($A706,#REF!,6,FALSE()))-2),"*")),"")</f>
        <v>#VALUE!</v>
      </c>
      <c r="H706" s="91" t="e">
        <f aca="false">IF(LEN(VLOOKUP($A706,#REF!,7,FALSE())),IF(INDEX(#REF!,MATCH($A706,#REF!,0),4),LEFT(VLOOKUP($A706,#REF!,7,FALSE()),LEN(VLOOKUP($A706,#REF!,7,FALSE()))-2),CONCATENATE(LEFT(VLOOKUP($A706,#REF!,7,FALSE()),LEN(VLOOKUP($A706,#REF!,7,FALSE()))-2),"*")),"")</f>
        <v>#VALUE!</v>
      </c>
      <c r="I706" s="92" t="e">
        <f aca="false">IF(LEN(VLOOKUP($A706,#REF!,8,FALSE())),UPPER(RIGHT(VLOOKUP($A706,#REF!,8,FALSE()), 1)),"")</f>
        <v>#VALUE!</v>
      </c>
      <c r="J706" s="90" t="e">
        <f aca="false">IF(LEN(VLOOKUP($A706,#REF!,4,FALSE())),UPPER(RIGHT(VLOOKUP($A706,#REF!,4,FALSE()), 1)),"")</f>
        <v>#VALUE!</v>
      </c>
      <c r="K706" s="90" t="e">
        <f aca="false">IF(LEN(VLOOKUP($A706,#REF!,5,FALSE())),UPPER(RIGHT(VLOOKUP($A706,#REF!,5,FALSE()), 1)),"")</f>
        <v>#VALUE!</v>
      </c>
      <c r="L706" s="90" t="e">
        <f aca="false">IF(LEN(VLOOKUP($A706,#REF!,6,FALSE())),UPPER(RIGHT(VLOOKUP($A706,#REF!,6,FALSE()), 1)),"")</f>
        <v>#VALUE!</v>
      </c>
      <c r="M706" s="91" t="e">
        <f aca="false">IF(LEN(VLOOKUP($A706,#REF!,7,FALSE())),UPPER(RIGHT(VLOOKUP($A706,#REF!,7,FALSE()), 1)),"")</f>
        <v>#VALUE!</v>
      </c>
      <c r="N706" s="185"/>
      <c r="O706" s="185"/>
      <c r="P706" s="185"/>
      <c r="Q706" s="185"/>
      <c r="R706" s="185"/>
      <c r="S706" s="100" t="e">
        <f aca="false">HLOOKUP("Device Tree Pin Name",#REF!,MATCH($A706,#REF!,0),FALSE())</f>
        <v>#VALUE!</v>
      </c>
      <c r="T706" s="95" t="e">
        <f aca="false">HLOOKUP("power rail",#REF!,MATCH($A706,#REF!,0),FALSE())</f>
        <v>#VALUE!</v>
      </c>
      <c r="U706" s="96" t="e">
        <f aca="false">HLOOKUP("Wake Capable",#REF!,MATCH($A706,#REF!,0),FALSE())</f>
        <v>#VALUE!</v>
      </c>
      <c r="V706" s="96" t="e">
        <f aca="false">HLOOKUP("Strap",#REF!,MATCH($A706,#REF!,0),FALSE())</f>
        <v>#VALUE!</v>
      </c>
      <c r="W706" s="96"/>
      <c r="X706" s="96"/>
      <c r="Y706" s="96"/>
      <c r="Z706" s="95"/>
      <c r="AA706" s="95" t="e">
        <f aca="false">HLOOKUP("Pad type",#REF!,MATCH($A706,#REF!,0),FALSE())</f>
        <v>#VALUE!</v>
      </c>
      <c r="AB706" s="100"/>
      <c r="AC706" s="100" t="e">
        <f aca="false">HLOOKUP("POR Pin State",#REF!,MATCH($A706,#REF!,0),FALSE())</f>
        <v>#VALUE!</v>
      </c>
      <c r="AD706" s="186"/>
      <c r="AE706" s="187"/>
      <c r="AF706" s="187"/>
      <c r="AG706" s="187"/>
      <c r="AH706" s="188"/>
      <c r="AI706" s="188"/>
      <c r="AJ706" s="189"/>
      <c r="AK706" s="189"/>
      <c r="AL706" s="189"/>
      <c r="AM706" s="189"/>
      <c r="AN706" s="189"/>
      <c r="AO706" s="189"/>
      <c r="AP706" s="189"/>
      <c r="AQ706" s="194" t="s">
        <v>1658</v>
      </c>
      <c r="AR706" s="104"/>
      <c r="AS706" s="104"/>
      <c r="AT706" s="104"/>
      <c r="AU706" s="104"/>
      <c r="AV706" s="104"/>
      <c r="AW706" s="104"/>
      <c r="AX706" s="104"/>
      <c r="AY706" s="104"/>
      <c r="AZ706" s="104"/>
      <c r="BA706" s="104"/>
      <c r="BB706" s="162"/>
      <c r="BC706" s="104"/>
      <c r="BD706" s="214"/>
      <c r="BE706" s="213" t="s">
        <v>1659</v>
      </c>
      <c r="BF706" s="108" t="e">
        <f aca="false">VLOOKUP($A706,#REF!, 34, FALSE())</f>
        <v>#VALUE!</v>
      </c>
      <c r="BG706" s="108" t="e">
        <f aca="false">VLOOKUP($A706,#REF!, 22, FALSE())</f>
        <v>#VALUE!</v>
      </c>
      <c r="BH706" s="109"/>
    </row>
    <row r="707" s="193" customFormat="true" ht="12.75" hidden="false" customHeight="true" outlineLevel="0" collapsed="false">
      <c r="A707" s="133" t="s">
        <v>1660</v>
      </c>
      <c r="B707" s="86" t="e">
        <f aca="false">VLOOKUP($A707,#REF!, 34, FALSE())</f>
        <v>#VALUE!</v>
      </c>
      <c r="C707" s="87" t="str">
        <f aca="false">CONCATENATE("unused_",A707)</f>
        <v>unused_DDR_XM1_B3WCK_P</v>
      </c>
      <c r="D707" s="88" t="e">
        <f aca="false">IF(LEN(VLOOKUP($A707,#REF!,8,FALSE())),LEFT(VLOOKUP($A707,#REF!,8,FALSE()),LEN(VLOOKUP($A707,#REF!,8,FALSE()))-2),"")</f>
        <v>#VALUE!</v>
      </c>
      <c r="E707" s="89" t="e">
        <f aca="false">IF(LEN(VLOOKUP($A707,#REF!,4,FALSE())),IF(INDEX(#REF!,MATCH($A707,#REF!,0),1),LEFT(VLOOKUP($A707,#REF!,4,FALSE()),LEN(VLOOKUP($A707,#REF!,4,FALSE()))-2),CONCATENATE(LEFT(VLOOKUP($A707,#REF!,4,FALSE()),LEN(VLOOKUP($A707,#REF!,4,FALSE()))-2),"*")),"")</f>
        <v>#VALUE!</v>
      </c>
      <c r="F707" s="90" t="e">
        <f aca="false">IF(LEN(VLOOKUP($A707,#REF!,5,FALSE())),IF(INDEX(#REF!,MATCH($A707,#REF!,0),2),LEFT(VLOOKUP($A707,#REF!,5,FALSE()),LEN(VLOOKUP($A707,#REF!,5,FALSE()))-2),CONCATENATE(LEFT(VLOOKUP($A707,#REF!,5,FALSE()),LEN(VLOOKUP($A707,#REF!,5,FALSE()))-2),"*")),"")</f>
        <v>#VALUE!</v>
      </c>
      <c r="G707" s="90" t="e">
        <f aca="false">IF(LEN(VLOOKUP($A707,#REF!,6,FALSE())),IF(INDEX(#REF!,MATCH($A707,#REF!,0),3),LEFT(VLOOKUP($A707,#REF!,6,FALSE()),LEN(VLOOKUP($A707,#REF!,6,FALSE()))-2),CONCATENATE(LEFT(VLOOKUP($A707,#REF!,6,FALSE()),LEN(VLOOKUP($A707,#REF!,6,FALSE()))-2),"*")),"")</f>
        <v>#VALUE!</v>
      </c>
      <c r="H707" s="91" t="e">
        <f aca="false">IF(LEN(VLOOKUP($A707,#REF!,7,FALSE())),IF(INDEX(#REF!,MATCH($A707,#REF!,0),4),LEFT(VLOOKUP($A707,#REF!,7,FALSE()),LEN(VLOOKUP($A707,#REF!,7,FALSE()))-2),CONCATENATE(LEFT(VLOOKUP($A707,#REF!,7,FALSE()),LEN(VLOOKUP($A707,#REF!,7,FALSE()))-2),"*")),"")</f>
        <v>#VALUE!</v>
      </c>
      <c r="I707" s="92" t="e">
        <f aca="false">IF(LEN(VLOOKUP($A707,#REF!,8,FALSE())),UPPER(RIGHT(VLOOKUP($A707,#REF!,8,FALSE()), 1)),"")</f>
        <v>#VALUE!</v>
      </c>
      <c r="J707" s="90" t="e">
        <f aca="false">IF(LEN(VLOOKUP($A707,#REF!,4,FALSE())),UPPER(RIGHT(VLOOKUP($A707,#REF!,4,FALSE()), 1)),"")</f>
        <v>#VALUE!</v>
      </c>
      <c r="K707" s="90" t="e">
        <f aca="false">IF(LEN(VLOOKUP($A707,#REF!,5,FALSE())),UPPER(RIGHT(VLOOKUP($A707,#REF!,5,FALSE()), 1)),"")</f>
        <v>#VALUE!</v>
      </c>
      <c r="L707" s="90" t="e">
        <f aca="false">IF(LEN(VLOOKUP($A707,#REF!,6,FALSE())),UPPER(RIGHT(VLOOKUP($A707,#REF!,6,FALSE()), 1)),"")</f>
        <v>#VALUE!</v>
      </c>
      <c r="M707" s="91" t="e">
        <f aca="false">IF(LEN(VLOOKUP($A707,#REF!,7,FALSE())),UPPER(RIGHT(VLOOKUP($A707,#REF!,7,FALSE()), 1)),"")</f>
        <v>#VALUE!</v>
      </c>
      <c r="N707" s="185"/>
      <c r="O707" s="185"/>
      <c r="P707" s="185"/>
      <c r="Q707" s="185"/>
      <c r="R707" s="185"/>
      <c r="S707" s="100" t="e">
        <f aca="false">HLOOKUP("Device Tree Pin Name",#REF!,MATCH($A707,#REF!,0),FALSE())</f>
        <v>#VALUE!</v>
      </c>
      <c r="T707" s="95" t="e">
        <f aca="false">HLOOKUP("power rail",#REF!,MATCH($A707,#REF!,0),FALSE())</f>
        <v>#VALUE!</v>
      </c>
      <c r="U707" s="96" t="e">
        <f aca="false">HLOOKUP("Wake Capable",#REF!,MATCH($A707,#REF!,0),FALSE())</f>
        <v>#VALUE!</v>
      </c>
      <c r="V707" s="96" t="e">
        <f aca="false">HLOOKUP("Strap",#REF!,MATCH($A707,#REF!,0),FALSE())</f>
        <v>#VALUE!</v>
      </c>
      <c r="W707" s="96"/>
      <c r="X707" s="96"/>
      <c r="Y707" s="96"/>
      <c r="Z707" s="95"/>
      <c r="AA707" s="95" t="e">
        <f aca="false">HLOOKUP("Pad type",#REF!,MATCH($A707,#REF!,0),FALSE())</f>
        <v>#VALUE!</v>
      </c>
      <c r="AB707" s="100"/>
      <c r="AC707" s="100" t="e">
        <f aca="false">HLOOKUP("POR Pin State",#REF!,MATCH($A707,#REF!,0),FALSE())</f>
        <v>#VALUE!</v>
      </c>
      <c r="AD707" s="186"/>
      <c r="AE707" s="187"/>
      <c r="AF707" s="187"/>
      <c r="AG707" s="187"/>
      <c r="AH707" s="188"/>
      <c r="AI707" s="188"/>
      <c r="AJ707" s="189"/>
      <c r="AK707" s="189"/>
      <c r="AL707" s="189"/>
      <c r="AM707" s="189"/>
      <c r="AN707" s="189"/>
      <c r="AO707" s="189"/>
      <c r="AP707" s="189"/>
      <c r="AQ707" s="194" t="s">
        <v>1660</v>
      </c>
      <c r="AR707" s="104"/>
      <c r="AS707" s="104"/>
      <c r="AT707" s="104"/>
      <c r="AU707" s="104"/>
      <c r="AV707" s="104"/>
      <c r="AW707" s="104"/>
      <c r="AX707" s="104"/>
      <c r="AY707" s="104"/>
      <c r="AZ707" s="104"/>
      <c r="BA707" s="104"/>
      <c r="BB707" s="162"/>
      <c r="BC707" s="104"/>
      <c r="BD707" s="214"/>
      <c r="BE707" s="213" t="s">
        <v>1661</v>
      </c>
      <c r="BF707" s="108" t="e">
        <f aca="false">VLOOKUP($A707,#REF!, 34, FALSE())</f>
        <v>#VALUE!</v>
      </c>
      <c r="BG707" s="108" t="e">
        <f aca="false">VLOOKUP($A707,#REF!, 22, FALSE())</f>
        <v>#VALUE!</v>
      </c>
      <c r="BH707" s="109"/>
    </row>
    <row r="708" s="193" customFormat="true" ht="12.75" hidden="false" customHeight="true" outlineLevel="0" collapsed="false">
      <c r="A708" s="133" t="s">
        <v>1662</v>
      </c>
      <c r="B708" s="86" t="e">
        <f aca="false">VLOOKUP($A708,#REF!, 34, FALSE())</f>
        <v>#VALUE!</v>
      </c>
      <c r="C708" s="87" t="str">
        <f aca="false">CONCATENATE("unused_",A708)</f>
        <v>unused_DDR_XM1_B3WCK_N</v>
      </c>
      <c r="D708" s="88" t="e">
        <f aca="false">IF(LEN(VLOOKUP($A708,#REF!,8,FALSE())),LEFT(VLOOKUP($A708,#REF!,8,FALSE()),LEN(VLOOKUP($A708,#REF!,8,FALSE()))-2),"")</f>
        <v>#VALUE!</v>
      </c>
      <c r="E708" s="89" t="e">
        <f aca="false">IF(LEN(VLOOKUP($A708,#REF!,4,FALSE())),IF(INDEX(#REF!,MATCH($A708,#REF!,0),1),LEFT(VLOOKUP($A708,#REF!,4,FALSE()),LEN(VLOOKUP($A708,#REF!,4,FALSE()))-2),CONCATENATE(LEFT(VLOOKUP($A708,#REF!,4,FALSE()),LEN(VLOOKUP($A708,#REF!,4,FALSE()))-2),"*")),"")</f>
        <v>#VALUE!</v>
      </c>
      <c r="F708" s="90" t="e">
        <f aca="false">IF(LEN(VLOOKUP($A708,#REF!,5,FALSE())),IF(INDEX(#REF!,MATCH($A708,#REF!,0),2),LEFT(VLOOKUP($A708,#REF!,5,FALSE()),LEN(VLOOKUP($A708,#REF!,5,FALSE()))-2),CONCATENATE(LEFT(VLOOKUP($A708,#REF!,5,FALSE()),LEN(VLOOKUP($A708,#REF!,5,FALSE()))-2),"*")),"")</f>
        <v>#VALUE!</v>
      </c>
      <c r="G708" s="90" t="e">
        <f aca="false">IF(LEN(VLOOKUP($A708,#REF!,6,FALSE())),IF(INDEX(#REF!,MATCH($A708,#REF!,0),3),LEFT(VLOOKUP($A708,#REF!,6,FALSE()),LEN(VLOOKUP($A708,#REF!,6,FALSE()))-2),CONCATENATE(LEFT(VLOOKUP($A708,#REF!,6,FALSE()),LEN(VLOOKUP($A708,#REF!,6,FALSE()))-2),"*")),"")</f>
        <v>#VALUE!</v>
      </c>
      <c r="H708" s="91" t="e">
        <f aca="false">IF(LEN(VLOOKUP($A708,#REF!,7,FALSE())),IF(INDEX(#REF!,MATCH($A708,#REF!,0),4),LEFT(VLOOKUP($A708,#REF!,7,FALSE()),LEN(VLOOKUP($A708,#REF!,7,FALSE()))-2),CONCATENATE(LEFT(VLOOKUP($A708,#REF!,7,FALSE()),LEN(VLOOKUP($A708,#REF!,7,FALSE()))-2),"*")),"")</f>
        <v>#VALUE!</v>
      </c>
      <c r="I708" s="92" t="e">
        <f aca="false">IF(LEN(VLOOKUP($A708,#REF!,8,FALSE())),UPPER(RIGHT(VLOOKUP($A708,#REF!,8,FALSE()), 1)),"")</f>
        <v>#VALUE!</v>
      </c>
      <c r="J708" s="90" t="e">
        <f aca="false">IF(LEN(VLOOKUP($A708,#REF!,4,FALSE())),UPPER(RIGHT(VLOOKUP($A708,#REF!,4,FALSE()), 1)),"")</f>
        <v>#VALUE!</v>
      </c>
      <c r="K708" s="90" t="e">
        <f aca="false">IF(LEN(VLOOKUP($A708,#REF!,5,FALSE())),UPPER(RIGHT(VLOOKUP($A708,#REF!,5,FALSE()), 1)),"")</f>
        <v>#VALUE!</v>
      </c>
      <c r="L708" s="90" t="e">
        <f aca="false">IF(LEN(VLOOKUP($A708,#REF!,6,FALSE())),UPPER(RIGHT(VLOOKUP($A708,#REF!,6,FALSE()), 1)),"")</f>
        <v>#VALUE!</v>
      </c>
      <c r="M708" s="91" t="e">
        <f aca="false">IF(LEN(VLOOKUP($A708,#REF!,7,FALSE())),UPPER(RIGHT(VLOOKUP($A708,#REF!,7,FALSE()), 1)),"")</f>
        <v>#VALUE!</v>
      </c>
      <c r="N708" s="185"/>
      <c r="O708" s="185"/>
      <c r="P708" s="185"/>
      <c r="Q708" s="185"/>
      <c r="R708" s="185"/>
      <c r="S708" s="100" t="e">
        <f aca="false">HLOOKUP("Device Tree Pin Name",#REF!,MATCH($A708,#REF!,0),FALSE())</f>
        <v>#VALUE!</v>
      </c>
      <c r="T708" s="95" t="e">
        <f aca="false">HLOOKUP("power rail",#REF!,MATCH($A708,#REF!,0),FALSE())</f>
        <v>#VALUE!</v>
      </c>
      <c r="U708" s="96" t="e">
        <f aca="false">HLOOKUP("Wake Capable",#REF!,MATCH($A708,#REF!,0),FALSE())</f>
        <v>#VALUE!</v>
      </c>
      <c r="V708" s="96" t="e">
        <f aca="false">HLOOKUP("Strap",#REF!,MATCH($A708,#REF!,0),FALSE())</f>
        <v>#VALUE!</v>
      </c>
      <c r="W708" s="96"/>
      <c r="X708" s="96"/>
      <c r="Y708" s="96"/>
      <c r="Z708" s="95"/>
      <c r="AA708" s="95" t="e">
        <f aca="false">HLOOKUP("Pad type",#REF!,MATCH($A708,#REF!,0),FALSE())</f>
        <v>#VALUE!</v>
      </c>
      <c r="AB708" s="100"/>
      <c r="AC708" s="100" t="e">
        <f aca="false">HLOOKUP("POR Pin State",#REF!,MATCH($A708,#REF!,0),FALSE())</f>
        <v>#VALUE!</v>
      </c>
      <c r="AD708" s="186"/>
      <c r="AE708" s="187"/>
      <c r="AF708" s="187"/>
      <c r="AG708" s="187"/>
      <c r="AH708" s="188"/>
      <c r="AI708" s="188"/>
      <c r="AJ708" s="189"/>
      <c r="AK708" s="189"/>
      <c r="AL708" s="189"/>
      <c r="AM708" s="189"/>
      <c r="AN708" s="189"/>
      <c r="AO708" s="189"/>
      <c r="AP708" s="189"/>
      <c r="AQ708" s="194" t="s">
        <v>1662</v>
      </c>
      <c r="AR708" s="104"/>
      <c r="AS708" s="104"/>
      <c r="AT708" s="104"/>
      <c r="AU708" s="104"/>
      <c r="AV708" s="104"/>
      <c r="AW708" s="104"/>
      <c r="AX708" s="104"/>
      <c r="AY708" s="104"/>
      <c r="AZ708" s="104"/>
      <c r="BA708" s="104"/>
      <c r="BB708" s="162"/>
      <c r="BC708" s="104"/>
      <c r="BD708" s="214"/>
      <c r="BE708" s="213" t="s">
        <v>1663</v>
      </c>
      <c r="BF708" s="108" t="e">
        <f aca="false">VLOOKUP($A708,#REF!, 34, FALSE())</f>
        <v>#VALUE!</v>
      </c>
      <c r="BG708" s="108" t="e">
        <f aca="false">VLOOKUP($A708,#REF!, 22, FALSE())</f>
        <v>#VALUE!</v>
      </c>
      <c r="BH708" s="109"/>
    </row>
    <row r="709" s="193" customFormat="true" ht="12.75" hidden="false" customHeight="true" outlineLevel="0" collapsed="false">
      <c r="A709" s="133" t="s">
        <v>1664</v>
      </c>
      <c r="B709" s="86" t="e">
        <f aca="false">VLOOKUP($A709,#REF!, 34, FALSE())</f>
        <v>#VALUE!</v>
      </c>
      <c r="C709" s="87" t="str">
        <f aca="false">CONCATENATE("unused_",A709)</f>
        <v>unused_DDR_XM1_B3RDQS_P</v>
      </c>
      <c r="D709" s="88" t="e">
        <f aca="false">IF(LEN(VLOOKUP($A709,#REF!,8,FALSE())),LEFT(VLOOKUP($A709,#REF!,8,FALSE()),LEN(VLOOKUP($A709,#REF!,8,FALSE()))-2),"")</f>
        <v>#VALUE!</v>
      </c>
      <c r="E709" s="89" t="e">
        <f aca="false">IF(LEN(VLOOKUP($A709,#REF!,4,FALSE())),IF(INDEX(#REF!,MATCH($A709,#REF!,0),1),LEFT(VLOOKUP($A709,#REF!,4,FALSE()),LEN(VLOOKUP($A709,#REF!,4,FALSE()))-2),CONCATENATE(LEFT(VLOOKUP($A709,#REF!,4,FALSE()),LEN(VLOOKUP($A709,#REF!,4,FALSE()))-2),"*")),"")</f>
        <v>#VALUE!</v>
      </c>
      <c r="F709" s="90" t="e">
        <f aca="false">IF(LEN(VLOOKUP($A709,#REF!,5,FALSE())),IF(INDEX(#REF!,MATCH($A709,#REF!,0),2),LEFT(VLOOKUP($A709,#REF!,5,FALSE()),LEN(VLOOKUP($A709,#REF!,5,FALSE()))-2),CONCATENATE(LEFT(VLOOKUP($A709,#REF!,5,FALSE()),LEN(VLOOKUP($A709,#REF!,5,FALSE()))-2),"*")),"")</f>
        <v>#VALUE!</v>
      </c>
      <c r="G709" s="90" t="e">
        <f aca="false">IF(LEN(VLOOKUP($A709,#REF!,6,FALSE())),IF(INDEX(#REF!,MATCH($A709,#REF!,0),3),LEFT(VLOOKUP($A709,#REF!,6,FALSE()),LEN(VLOOKUP($A709,#REF!,6,FALSE()))-2),CONCATENATE(LEFT(VLOOKUP($A709,#REF!,6,FALSE()),LEN(VLOOKUP($A709,#REF!,6,FALSE()))-2),"*")),"")</f>
        <v>#VALUE!</v>
      </c>
      <c r="H709" s="91" t="e">
        <f aca="false">IF(LEN(VLOOKUP($A709,#REF!,7,FALSE())),IF(INDEX(#REF!,MATCH($A709,#REF!,0),4),LEFT(VLOOKUP($A709,#REF!,7,FALSE()),LEN(VLOOKUP($A709,#REF!,7,FALSE()))-2),CONCATENATE(LEFT(VLOOKUP($A709,#REF!,7,FALSE()),LEN(VLOOKUP($A709,#REF!,7,FALSE()))-2),"*")),"")</f>
        <v>#VALUE!</v>
      </c>
      <c r="I709" s="92" t="e">
        <f aca="false">IF(LEN(VLOOKUP($A709,#REF!,8,FALSE())),UPPER(RIGHT(VLOOKUP($A709,#REF!,8,FALSE()), 1)),"")</f>
        <v>#VALUE!</v>
      </c>
      <c r="J709" s="90" t="e">
        <f aca="false">IF(LEN(VLOOKUP($A709,#REF!,4,FALSE())),UPPER(RIGHT(VLOOKUP($A709,#REF!,4,FALSE()), 1)),"")</f>
        <v>#VALUE!</v>
      </c>
      <c r="K709" s="90" t="e">
        <f aca="false">IF(LEN(VLOOKUP($A709,#REF!,5,FALSE())),UPPER(RIGHT(VLOOKUP($A709,#REF!,5,FALSE()), 1)),"")</f>
        <v>#VALUE!</v>
      </c>
      <c r="L709" s="90" t="e">
        <f aca="false">IF(LEN(VLOOKUP($A709,#REF!,6,FALSE())),UPPER(RIGHT(VLOOKUP($A709,#REF!,6,FALSE()), 1)),"")</f>
        <v>#VALUE!</v>
      </c>
      <c r="M709" s="91" t="e">
        <f aca="false">IF(LEN(VLOOKUP($A709,#REF!,7,FALSE())),UPPER(RIGHT(VLOOKUP($A709,#REF!,7,FALSE()), 1)),"")</f>
        <v>#VALUE!</v>
      </c>
      <c r="N709" s="185"/>
      <c r="O709" s="185"/>
      <c r="P709" s="185"/>
      <c r="Q709" s="185"/>
      <c r="R709" s="185"/>
      <c r="S709" s="100" t="e">
        <f aca="false">HLOOKUP("Device Tree Pin Name",#REF!,MATCH($A709,#REF!,0),FALSE())</f>
        <v>#VALUE!</v>
      </c>
      <c r="T709" s="95" t="e">
        <f aca="false">HLOOKUP("power rail",#REF!,MATCH($A709,#REF!,0),FALSE())</f>
        <v>#VALUE!</v>
      </c>
      <c r="U709" s="96" t="e">
        <f aca="false">HLOOKUP("Wake Capable",#REF!,MATCH($A709,#REF!,0),FALSE())</f>
        <v>#VALUE!</v>
      </c>
      <c r="V709" s="96" t="e">
        <f aca="false">HLOOKUP("Strap",#REF!,MATCH($A709,#REF!,0),FALSE())</f>
        <v>#VALUE!</v>
      </c>
      <c r="W709" s="96"/>
      <c r="X709" s="96"/>
      <c r="Y709" s="96"/>
      <c r="Z709" s="95"/>
      <c r="AA709" s="95" t="e">
        <f aca="false">HLOOKUP("Pad type",#REF!,MATCH($A709,#REF!,0),FALSE())</f>
        <v>#VALUE!</v>
      </c>
      <c r="AB709" s="100"/>
      <c r="AC709" s="100" t="e">
        <f aca="false">HLOOKUP("POR Pin State",#REF!,MATCH($A709,#REF!,0),FALSE())</f>
        <v>#VALUE!</v>
      </c>
      <c r="AD709" s="186"/>
      <c r="AE709" s="187"/>
      <c r="AF709" s="187"/>
      <c r="AG709" s="187"/>
      <c r="AH709" s="188"/>
      <c r="AI709" s="188"/>
      <c r="AJ709" s="189"/>
      <c r="AK709" s="189"/>
      <c r="AL709" s="189"/>
      <c r="AM709" s="189"/>
      <c r="AN709" s="189"/>
      <c r="AO709" s="189"/>
      <c r="AP709" s="189"/>
      <c r="AQ709" s="194" t="s">
        <v>1664</v>
      </c>
      <c r="AR709" s="104"/>
      <c r="AS709" s="104"/>
      <c r="AT709" s="104"/>
      <c r="AU709" s="104"/>
      <c r="AV709" s="104"/>
      <c r="AW709" s="104"/>
      <c r="AX709" s="104"/>
      <c r="AY709" s="104"/>
      <c r="AZ709" s="104"/>
      <c r="BA709" s="104"/>
      <c r="BB709" s="162"/>
      <c r="BC709" s="104"/>
      <c r="BD709" s="214"/>
      <c r="BE709" s="213" t="s">
        <v>1665</v>
      </c>
      <c r="BF709" s="108" t="e">
        <f aca="false">VLOOKUP($A709,#REF!, 34, FALSE())</f>
        <v>#VALUE!</v>
      </c>
      <c r="BG709" s="108" t="e">
        <f aca="false">VLOOKUP($A709,#REF!, 22, FALSE())</f>
        <v>#VALUE!</v>
      </c>
      <c r="BH709" s="109"/>
    </row>
    <row r="710" s="193" customFormat="true" ht="12.75" hidden="false" customHeight="true" outlineLevel="0" collapsed="false">
      <c r="A710" s="133" t="s">
        <v>1666</v>
      </c>
      <c r="B710" s="86" t="e">
        <f aca="false">VLOOKUP($A710,#REF!, 34, FALSE())</f>
        <v>#VALUE!</v>
      </c>
      <c r="C710" s="87" t="str">
        <f aca="false">CONCATENATE("unused_",A710)</f>
        <v>unused_DDR_XM1_B3RDQS_N</v>
      </c>
      <c r="D710" s="88" t="e">
        <f aca="false">IF(LEN(VLOOKUP($A710,#REF!,8,FALSE())),LEFT(VLOOKUP($A710,#REF!,8,FALSE()),LEN(VLOOKUP($A710,#REF!,8,FALSE()))-2),"")</f>
        <v>#VALUE!</v>
      </c>
      <c r="E710" s="89" t="e">
        <f aca="false">IF(LEN(VLOOKUP($A710,#REF!,4,FALSE())),IF(INDEX(#REF!,MATCH($A710,#REF!,0),1),LEFT(VLOOKUP($A710,#REF!,4,FALSE()),LEN(VLOOKUP($A710,#REF!,4,FALSE()))-2),CONCATENATE(LEFT(VLOOKUP($A710,#REF!,4,FALSE()),LEN(VLOOKUP($A710,#REF!,4,FALSE()))-2),"*")),"")</f>
        <v>#VALUE!</v>
      </c>
      <c r="F710" s="90" t="e">
        <f aca="false">IF(LEN(VLOOKUP($A710,#REF!,5,FALSE())),IF(INDEX(#REF!,MATCH($A710,#REF!,0),2),LEFT(VLOOKUP($A710,#REF!,5,FALSE()),LEN(VLOOKUP($A710,#REF!,5,FALSE()))-2),CONCATENATE(LEFT(VLOOKUP($A710,#REF!,5,FALSE()),LEN(VLOOKUP($A710,#REF!,5,FALSE()))-2),"*")),"")</f>
        <v>#VALUE!</v>
      </c>
      <c r="G710" s="90" t="e">
        <f aca="false">IF(LEN(VLOOKUP($A710,#REF!,6,FALSE())),IF(INDEX(#REF!,MATCH($A710,#REF!,0),3),LEFT(VLOOKUP($A710,#REF!,6,FALSE()),LEN(VLOOKUP($A710,#REF!,6,FALSE()))-2),CONCATENATE(LEFT(VLOOKUP($A710,#REF!,6,FALSE()),LEN(VLOOKUP($A710,#REF!,6,FALSE()))-2),"*")),"")</f>
        <v>#VALUE!</v>
      </c>
      <c r="H710" s="91" t="e">
        <f aca="false">IF(LEN(VLOOKUP($A710,#REF!,7,FALSE())),IF(INDEX(#REF!,MATCH($A710,#REF!,0),4),LEFT(VLOOKUP($A710,#REF!,7,FALSE()),LEN(VLOOKUP($A710,#REF!,7,FALSE()))-2),CONCATENATE(LEFT(VLOOKUP($A710,#REF!,7,FALSE()),LEN(VLOOKUP($A710,#REF!,7,FALSE()))-2),"*")),"")</f>
        <v>#VALUE!</v>
      </c>
      <c r="I710" s="92" t="e">
        <f aca="false">IF(LEN(VLOOKUP($A710,#REF!,8,FALSE())),UPPER(RIGHT(VLOOKUP($A710,#REF!,8,FALSE()), 1)),"")</f>
        <v>#VALUE!</v>
      </c>
      <c r="J710" s="90" t="e">
        <f aca="false">IF(LEN(VLOOKUP($A710,#REF!,4,FALSE())),UPPER(RIGHT(VLOOKUP($A710,#REF!,4,FALSE()), 1)),"")</f>
        <v>#VALUE!</v>
      </c>
      <c r="K710" s="90" t="e">
        <f aca="false">IF(LEN(VLOOKUP($A710,#REF!,5,FALSE())),UPPER(RIGHT(VLOOKUP($A710,#REF!,5,FALSE()), 1)),"")</f>
        <v>#VALUE!</v>
      </c>
      <c r="L710" s="90" t="e">
        <f aca="false">IF(LEN(VLOOKUP($A710,#REF!,6,FALSE())),UPPER(RIGHT(VLOOKUP($A710,#REF!,6,FALSE()), 1)),"")</f>
        <v>#VALUE!</v>
      </c>
      <c r="M710" s="91" t="e">
        <f aca="false">IF(LEN(VLOOKUP($A710,#REF!,7,FALSE())),UPPER(RIGHT(VLOOKUP($A710,#REF!,7,FALSE()), 1)),"")</f>
        <v>#VALUE!</v>
      </c>
      <c r="N710" s="185"/>
      <c r="O710" s="185"/>
      <c r="P710" s="185"/>
      <c r="Q710" s="185"/>
      <c r="R710" s="185"/>
      <c r="S710" s="100" t="e">
        <f aca="false">HLOOKUP("Device Tree Pin Name",#REF!,MATCH($A710,#REF!,0),FALSE())</f>
        <v>#VALUE!</v>
      </c>
      <c r="T710" s="95" t="e">
        <f aca="false">HLOOKUP("power rail",#REF!,MATCH($A710,#REF!,0),FALSE())</f>
        <v>#VALUE!</v>
      </c>
      <c r="U710" s="96" t="e">
        <f aca="false">HLOOKUP("Wake Capable",#REF!,MATCH($A710,#REF!,0),FALSE())</f>
        <v>#VALUE!</v>
      </c>
      <c r="V710" s="96" t="e">
        <f aca="false">HLOOKUP("Strap",#REF!,MATCH($A710,#REF!,0),FALSE())</f>
        <v>#VALUE!</v>
      </c>
      <c r="W710" s="96"/>
      <c r="X710" s="96"/>
      <c r="Y710" s="96"/>
      <c r="Z710" s="95"/>
      <c r="AA710" s="95" t="e">
        <f aca="false">HLOOKUP("Pad type",#REF!,MATCH($A710,#REF!,0),FALSE())</f>
        <v>#VALUE!</v>
      </c>
      <c r="AB710" s="100"/>
      <c r="AC710" s="100" t="e">
        <f aca="false">HLOOKUP("POR Pin State",#REF!,MATCH($A710,#REF!,0),FALSE())</f>
        <v>#VALUE!</v>
      </c>
      <c r="AD710" s="186"/>
      <c r="AE710" s="187"/>
      <c r="AF710" s="187"/>
      <c r="AG710" s="187"/>
      <c r="AH710" s="188"/>
      <c r="AI710" s="188"/>
      <c r="AJ710" s="189"/>
      <c r="AK710" s="189"/>
      <c r="AL710" s="189"/>
      <c r="AM710" s="189"/>
      <c r="AN710" s="189"/>
      <c r="AO710" s="189"/>
      <c r="AP710" s="189"/>
      <c r="AQ710" s="194" t="s">
        <v>1666</v>
      </c>
      <c r="AR710" s="104"/>
      <c r="AS710" s="104"/>
      <c r="AT710" s="104"/>
      <c r="AU710" s="104"/>
      <c r="AV710" s="104"/>
      <c r="AW710" s="104"/>
      <c r="AX710" s="104"/>
      <c r="AY710" s="104"/>
      <c r="AZ710" s="104"/>
      <c r="BA710" s="104"/>
      <c r="BB710" s="162"/>
      <c r="BC710" s="104"/>
      <c r="BD710" s="214"/>
      <c r="BE710" s="213" t="s">
        <v>1667</v>
      </c>
      <c r="BF710" s="108" t="e">
        <f aca="false">VLOOKUP($A710,#REF!, 34, FALSE())</f>
        <v>#VALUE!</v>
      </c>
      <c r="BG710" s="108" t="e">
        <f aca="false">VLOOKUP($A710,#REF!, 22, FALSE())</f>
        <v>#VALUE!</v>
      </c>
      <c r="BH710" s="109"/>
    </row>
    <row r="711" s="193" customFormat="true" ht="12.75" hidden="false" customHeight="true" outlineLevel="0" collapsed="false">
      <c r="A711" s="133" t="s">
        <v>1668</v>
      </c>
      <c r="B711" s="86" t="e">
        <f aca="false">VLOOKUP($A711,#REF!, 34, FALSE())</f>
        <v>#VALUE!</v>
      </c>
      <c r="C711" s="87" t="str">
        <f aca="false">CONCATENATE("unused_",A711)</f>
        <v>unused_DDR_XM1_B4D0</v>
      </c>
      <c r="D711" s="88" t="e">
        <f aca="false">IF(LEN(VLOOKUP($A711,#REF!,8,FALSE())),LEFT(VLOOKUP($A711,#REF!,8,FALSE()),LEN(VLOOKUP($A711,#REF!,8,FALSE()))-2),"")</f>
        <v>#VALUE!</v>
      </c>
      <c r="E711" s="89" t="e">
        <f aca="false">IF(LEN(VLOOKUP($A711,#REF!,4,FALSE())),IF(INDEX(#REF!,MATCH($A711,#REF!,0),1),LEFT(VLOOKUP($A711,#REF!,4,FALSE()),LEN(VLOOKUP($A711,#REF!,4,FALSE()))-2),CONCATENATE(LEFT(VLOOKUP($A711,#REF!,4,FALSE()),LEN(VLOOKUP($A711,#REF!,4,FALSE()))-2),"*")),"")</f>
        <v>#VALUE!</v>
      </c>
      <c r="F711" s="90" t="e">
        <f aca="false">IF(LEN(VLOOKUP($A711,#REF!,5,FALSE())),IF(INDEX(#REF!,MATCH($A711,#REF!,0),2),LEFT(VLOOKUP($A711,#REF!,5,FALSE()),LEN(VLOOKUP($A711,#REF!,5,FALSE()))-2),CONCATENATE(LEFT(VLOOKUP($A711,#REF!,5,FALSE()),LEN(VLOOKUP($A711,#REF!,5,FALSE()))-2),"*")),"")</f>
        <v>#VALUE!</v>
      </c>
      <c r="G711" s="90" t="e">
        <f aca="false">IF(LEN(VLOOKUP($A711,#REF!,6,FALSE())),IF(INDEX(#REF!,MATCH($A711,#REF!,0),3),LEFT(VLOOKUP($A711,#REF!,6,FALSE()),LEN(VLOOKUP($A711,#REF!,6,FALSE()))-2),CONCATENATE(LEFT(VLOOKUP($A711,#REF!,6,FALSE()),LEN(VLOOKUP($A711,#REF!,6,FALSE()))-2),"*")),"")</f>
        <v>#VALUE!</v>
      </c>
      <c r="H711" s="91" t="e">
        <f aca="false">IF(LEN(VLOOKUP($A711,#REF!,7,FALSE())),IF(INDEX(#REF!,MATCH($A711,#REF!,0),4),LEFT(VLOOKUP($A711,#REF!,7,FALSE()),LEN(VLOOKUP($A711,#REF!,7,FALSE()))-2),CONCATENATE(LEFT(VLOOKUP($A711,#REF!,7,FALSE()),LEN(VLOOKUP($A711,#REF!,7,FALSE()))-2),"*")),"")</f>
        <v>#VALUE!</v>
      </c>
      <c r="I711" s="92" t="e">
        <f aca="false">IF(LEN(VLOOKUP($A711,#REF!,8,FALSE())),UPPER(RIGHT(VLOOKUP($A711,#REF!,8,FALSE()), 1)),"")</f>
        <v>#VALUE!</v>
      </c>
      <c r="J711" s="90" t="e">
        <f aca="false">IF(LEN(VLOOKUP($A711,#REF!,4,FALSE())),UPPER(RIGHT(VLOOKUP($A711,#REF!,4,FALSE()), 1)),"")</f>
        <v>#VALUE!</v>
      </c>
      <c r="K711" s="90" t="e">
        <f aca="false">IF(LEN(VLOOKUP($A711,#REF!,5,FALSE())),UPPER(RIGHT(VLOOKUP($A711,#REF!,5,FALSE()), 1)),"")</f>
        <v>#VALUE!</v>
      </c>
      <c r="L711" s="90" t="e">
        <f aca="false">IF(LEN(VLOOKUP($A711,#REF!,6,FALSE())),UPPER(RIGHT(VLOOKUP($A711,#REF!,6,FALSE()), 1)),"")</f>
        <v>#VALUE!</v>
      </c>
      <c r="M711" s="91" t="e">
        <f aca="false">IF(LEN(VLOOKUP($A711,#REF!,7,FALSE())),UPPER(RIGHT(VLOOKUP($A711,#REF!,7,FALSE()), 1)),"")</f>
        <v>#VALUE!</v>
      </c>
      <c r="N711" s="185"/>
      <c r="O711" s="185"/>
      <c r="P711" s="185"/>
      <c r="Q711" s="185"/>
      <c r="R711" s="185"/>
      <c r="S711" s="100" t="e">
        <f aca="false">HLOOKUP("Device Tree Pin Name",#REF!,MATCH($A711,#REF!,0),FALSE())</f>
        <v>#VALUE!</v>
      </c>
      <c r="T711" s="95" t="e">
        <f aca="false">HLOOKUP("power rail",#REF!,MATCH($A711,#REF!,0),FALSE())</f>
        <v>#VALUE!</v>
      </c>
      <c r="U711" s="96" t="e">
        <f aca="false">HLOOKUP("Wake Capable",#REF!,MATCH($A711,#REF!,0),FALSE())</f>
        <v>#VALUE!</v>
      </c>
      <c r="V711" s="96" t="e">
        <f aca="false">HLOOKUP("Strap",#REF!,MATCH($A711,#REF!,0),FALSE())</f>
        <v>#VALUE!</v>
      </c>
      <c r="W711" s="96"/>
      <c r="X711" s="96"/>
      <c r="Y711" s="96"/>
      <c r="Z711" s="95"/>
      <c r="AA711" s="95" t="e">
        <f aca="false">HLOOKUP("Pad type",#REF!,MATCH($A711,#REF!,0),FALSE())</f>
        <v>#VALUE!</v>
      </c>
      <c r="AB711" s="100"/>
      <c r="AC711" s="100" t="e">
        <f aca="false">HLOOKUP("POR Pin State",#REF!,MATCH($A711,#REF!,0),FALSE())</f>
        <v>#VALUE!</v>
      </c>
      <c r="AD711" s="186"/>
      <c r="AE711" s="187"/>
      <c r="AF711" s="187"/>
      <c r="AG711" s="187"/>
      <c r="AH711" s="188"/>
      <c r="AI711" s="188"/>
      <c r="AJ711" s="189"/>
      <c r="AK711" s="189"/>
      <c r="AL711" s="189"/>
      <c r="AM711" s="189"/>
      <c r="AN711" s="189"/>
      <c r="AO711" s="189"/>
      <c r="AP711" s="189"/>
      <c r="AQ711" s="194" t="s">
        <v>1669</v>
      </c>
      <c r="AR711" s="104"/>
      <c r="AS711" s="104"/>
      <c r="AT711" s="104"/>
      <c r="AU711" s="104"/>
      <c r="AV711" s="104"/>
      <c r="AW711" s="104"/>
      <c r="AX711" s="104"/>
      <c r="AY711" s="104"/>
      <c r="AZ711" s="104"/>
      <c r="BA711" s="104"/>
      <c r="BB711" s="162"/>
      <c r="BC711" s="104"/>
      <c r="BD711" s="214"/>
      <c r="BE711" s="213" t="s">
        <v>1670</v>
      </c>
      <c r="BF711" s="108" t="e">
        <f aca="false">VLOOKUP($A711,#REF!, 34, FALSE())</f>
        <v>#VALUE!</v>
      </c>
      <c r="BG711" s="108" t="e">
        <f aca="false">VLOOKUP($A711,#REF!, 22, FALSE())</f>
        <v>#VALUE!</v>
      </c>
      <c r="BH711" s="109"/>
    </row>
    <row r="712" s="193" customFormat="true" ht="12.75" hidden="false" customHeight="true" outlineLevel="0" collapsed="false">
      <c r="A712" s="133" t="s">
        <v>1671</v>
      </c>
      <c r="B712" s="86" t="e">
        <f aca="false">VLOOKUP($A712,#REF!, 34, FALSE())</f>
        <v>#VALUE!</v>
      </c>
      <c r="C712" s="87" t="str">
        <f aca="false">CONCATENATE("unused_",A712)</f>
        <v>unused_DDR_XM1_B4D1</v>
      </c>
      <c r="D712" s="88" t="e">
        <f aca="false">IF(LEN(VLOOKUP($A712,#REF!,8,FALSE())),LEFT(VLOOKUP($A712,#REF!,8,FALSE()),LEN(VLOOKUP($A712,#REF!,8,FALSE()))-2),"")</f>
        <v>#VALUE!</v>
      </c>
      <c r="E712" s="89" t="e">
        <f aca="false">IF(LEN(VLOOKUP($A712,#REF!,4,FALSE())),IF(INDEX(#REF!,MATCH($A712,#REF!,0),1),LEFT(VLOOKUP($A712,#REF!,4,FALSE()),LEN(VLOOKUP($A712,#REF!,4,FALSE()))-2),CONCATENATE(LEFT(VLOOKUP($A712,#REF!,4,FALSE()),LEN(VLOOKUP($A712,#REF!,4,FALSE()))-2),"*")),"")</f>
        <v>#VALUE!</v>
      </c>
      <c r="F712" s="90" t="e">
        <f aca="false">IF(LEN(VLOOKUP($A712,#REF!,5,FALSE())),IF(INDEX(#REF!,MATCH($A712,#REF!,0),2),LEFT(VLOOKUP($A712,#REF!,5,FALSE()),LEN(VLOOKUP($A712,#REF!,5,FALSE()))-2),CONCATENATE(LEFT(VLOOKUP($A712,#REF!,5,FALSE()),LEN(VLOOKUP($A712,#REF!,5,FALSE()))-2),"*")),"")</f>
        <v>#VALUE!</v>
      </c>
      <c r="G712" s="90" t="e">
        <f aca="false">IF(LEN(VLOOKUP($A712,#REF!,6,FALSE())),IF(INDEX(#REF!,MATCH($A712,#REF!,0),3),LEFT(VLOOKUP($A712,#REF!,6,FALSE()),LEN(VLOOKUP($A712,#REF!,6,FALSE()))-2),CONCATENATE(LEFT(VLOOKUP($A712,#REF!,6,FALSE()),LEN(VLOOKUP($A712,#REF!,6,FALSE()))-2),"*")),"")</f>
        <v>#VALUE!</v>
      </c>
      <c r="H712" s="91" t="e">
        <f aca="false">IF(LEN(VLOOKUP($A712,#REF!,7,FALSE())),IF(INDEX(#REF!,MATCH($A712,#REF!,0),4),LEFT(VLOOKUP($A712,#REF!,7,FALSE()),LEN(VLOOKUP($A712,#REF!,7,FALSE()))-2),CONCATENATE(LEFT(VLOOKUP($A712,#REF!,7,FALSE()),LEN(VLOOKUP($A712,#REF!,7,FALSE()))-2),"*")),"")</f>
        <v>#VALUE!</v>
      </c>
      <c r="I712" s="92" t="e">
        <f aca="false">IF(LEN(VLOOKUP($A712,#REF!,8,FALSE())),UPPER(RIGHT(VLOOKUP($A712,#REF!,8,FALSE()), 1)),"")</f>
        <v>#VALUE!</v>
      </c>
      <c r="J712" s="90" t="e">
        <f aca="false">IF(LEN(VLOOKUP($A712,#REF!,4,FALSE())),UPPER(RIGHT(VLOOKUP($A712,#REF!,4,FALSE()), 1)),"")</f>
        <v>#VALUE!</v>
      </c>
      <c r="K712" s="90" t="e">
        <f aca="false">IF(LEN(VLOOKUP($A712,#REF!,5,FALSE())),UPPER(RIGHT(VLOOKUP($A712,#REF!,5,FALSE()), 1)),"")</f>
        <v>#VALUE!</v>
      </c>
      <c r="L712" s="90" t="e">
        <f aca="false">IF(LEN(VLOOKUP($A712,#REF!,6,FALSE())),UPPER(RIGHT(VLOOKUP($A712,#REF!,6,FALSE()), 1)),"")</f>
        <v>#VALUE!</v>
      </c>
      <c r="M712" s="91" t="e">
        <f aca="false">IF(LEN(VLOOKUP($A712,#REF!,7,FALSE())),UPPER(RIGHT(VLOOKUP($A712,#REF!,7,FALSE()), 1)),"")</f>
        <v>#VALUE!</v>
      </c>
      <c r="N712" s="185"/>
      <c r="O712" s="185"/>
      <c r="P712" s="185"/>
      <c r="Q712" s="185"/>
      <c r="R712" s="185"/>
      <c r="S712" s="100" t="e">
        <f aca="false">HLOOKUP("Device Tree Pin Name",#REF!,MATCH($A712,#REF!,0),FALSE())</f>
        <v>#VALUE!</v>
      </c>
      <c r="T712" s="95" t="e">
        <f aca="false">HLOOKUP("power rail",#REF!,MATCH($A712,#REF!,0),FALSE())</f>
        <v>#VALUE!</v>
      </c>
      <c r="U712" s="96" t="e">
        <f aca="false">HLOOKUP("Wake Capable",#REF!,MATCH($A712,#REF!,0),FALSE())</f>
        <v>#VALUE!</v>
      </c>
      <c r="V712" s="96" t="e">
        <f aca="false">HLOOKUP("Strap",#REF!,MATCH($A712,#REF!,0),FALSE())</f>
        <v>#VALUE!</v>
      </c>
      <c r="W712" s="96"/>
      <c r="X712" s="96"/>
      <c r="Y712" s="96"/>
      <c r="Z712" s="95"/>
      <c r="AA712" s="95" t="e">
        <f aca="false">HLOOKUP("Pad type",#REF!,MATCH($A712,#REF!,0),FALSE())</f>
        <v>#VALUE!</v>
      </c>
      <c r="AB712" s="100"/>
      <c r="AC712" s="100" t="e">
        <f aca="false">HLOOKUP("POR Pin State",#REF!,MATCH($A712,#REF!,0),FALSE())</f>
        <v>#VALUE!</v>
      </c>
      <c r="AD712" s="186"/>
      <c r="AE712" s="187"/>
      <c r="AF712" s="187"/>
      <c r="AG712" s="187"/>
      <c r="AH712" s="188"/>
      <c r="AI712" s="188"/>
      <c r="AJ712" s="189"/>
      <c r="AK712" s="189"/>
      <c r="AL712" s="189"/>
      <c r="AM712" s="189"/>
      <c r="AN712" s="189"/>
      <c r="AO712" s="189"/>
      <c r="AP712" s="189"/>
      <c r="AQ712" s="194" t="s">
        <v>1672</v>
      </c>
      <c r="AR712" s="104"/>
      <c r="AS712" s="104"/>
      <c r="AT712" s="104"/>
      <c r="AU712" s="104"/>
      <c r="AV712" s="104"/>
      <c r="AW712" s="104"/>
      <c r="AX712" s="104"/>
      <c r="AY712" s="104"/>
      <c r="AZ712" s="104"/>
      <c r="BA712" s="104"/>
      <c r="BB712" s="162"/>
      <c r="BC712" s="104"/>
      <c r="BD712" s="214"/>
      <c r="BE712" s="213" t="s">
        <v>1673</v>
      </c>
      <c r="BF712" s="108" t="e">
        <f aca="false">VLOOKUP($A712,#REF!, 34, FALSE())</f>
        <v>#VALUE!</v>
      </c>
      <c r="BG712" s="108" t="e">
        <f aca="false">VLOOKUP($A712,#REF!, 22, FALSE())</f>
        <v>#VALUE!</v>
      </c>
      <c r="BH712" s="109"/>
    </row>
    <row r="713" s="193" customFormat="true" ht="12.75" hidden="false" customHeight="true" outlineLevel="0" collapsed="false">
      <c r="A713" s="133" t="s">
        <v>1674</v>
      </c>
      <c r="B713" s="86" t="e">
        <f aca="false">VLOOKUP($A713,#REF!, 34, FALSE())</f>
        <v>#VALUE!</v>
      </c>
      <c r="C713" s="87" t="str">
        <f aca="false">CONCATENATE("unused_",A713)</f>
        <v>unused_DDR_XM1_B4D2</v>
      </c>
      <c r="D713" s="88" t="e">
        <f aca="false">IF(LEN(VLOOKUP($A713,#REF!,8,FALSE())),LEFT(VLOOKUP($A713,#REF!,8,FALSE()),LEN(VLOOKUP($A713,#REF!,8,FALSE()))-2),"")</f>
        <v>#VALUE!</v>
      </c>
      <c r="E713" s="89" t="e">
        <f aca="false">IF(LEN(VLOOKUP($A713,#REF!,4,FALSE())),IF(INDEX(#REF!,MATCH($A713,#REF!,0),1),LEFT(VLOOKUP($A713,#REF!,4,FALSE()),LEN(VLOOKUP($A713,#REF!,4,FALSE()))-2),CONCATENATE(LEFT(VLOOKUP($A713,#REF!,4,FALSE()),LEN(VLOOKUP($A713,#REF!,4,FALSE()))-2),"*")),"")</f>
        <v>#VALUE!</v>
      </c>
      <c r="F713" s="90" t="e">
        <f aca="false">IF(LEN(VLOOKUP($A713,#REF!,5,FALSE())),IF(INDEX(#REF!,MATCH($A713,#REF!,0),2),LEFT(VLOOKUP($A713,#REF!,5,FALSE()),LEN(VLOOKUP($A713,#REF!,5,FALSE()))-2),CONCATENATE(LEFT(VLOOKUP($A713,#REF!,5,FALSE()),LEN(VLOOKUP($A713,#REF!,5,FALSE()))-2),"*")),"")</f>
        <v>#VALUE!</v>
      </c>
      <c r="G713" s="90" t="e">
        <f aca="false">IF(LEN(VLOOKUP($A713,#REF!,6,FALSE())),IF(INDEX(#REF!,MATCH($A713,#REF!,0),3),LEFT(VLOOKUP($A713,#REF!,6,FALSE()),LEN(VLOOKUP($A713,#REF!,6,FALSE()))-2),CONCATENATE(LEFT(VLOOKUP($A713,#REF!,6,FALSE()),LEN(VLOOKUP($A713,#REF!,6,FALSE()))-2),"*")),"")</f>
        <v>#VALUE!</v>
      </c>
      <c r="H713" s="91" t="e">
        <f aca="false">IF(LEN(VLOOKUP($A713,#REF!,7,FALSE())),IF(INDEX(#REF!,MATCH($A713,#REF!,0),4),LEFT(VLOOKUP($A713,#REF!,7,FALSE()),LEN(VLOOKUP($A713,#REF!,7,FALSE()))-2),CONCATENATE(LEFT(VLOOKUP($A713,#REF!,7,FALSE()),LEN(VLOOKUP($A713,#REF!,7,FALSE()))-2),"*")),"")</f>
        <v>#VALUE!</v>
      </c>
      <c r="I713" s="92" t="e">
        <f aca="false">IF(LEN(VLOOKUP($A713,#REF!,8,FALSE())),UPPER(RIGHT(VLOOKUP($A713,#REF!,8,FALSE()), 1)),"")</f>
        <v>#VALUE!</v>
      </c>
      <c r="J713" s="90" t="e">
        <f aca="false">IF(LEN(VLOOKUP($A713,#REF!,4,FALSE())),UPPER(RIGHT(VLOOKUP($A713,#REF!,4,FALSE()), 1)),"")</f>
        <v>#VALUE!</v>
      </c>
      <c r="K713" s="90" t="e">
        <f aca="false">IF(LEN(VLOOKUP($A713,#REF!,5,FALSE())),UPPER(RIGHT(VLOOKUP($A713,#REF!,5,FALSE()), 1)),"")</f>
        <v>#VALUE!</v>
      </c>
      <c r="L713" s="90" t="e">
        <f aca="false">IF(LEN(VLOOKUP($A713,#REF!,6,FALSE())),UPPER(RIGHT(VLOOKUP($A713,#REF!,6,FALSE()), 1)),"")</f>
        <v>#VALUE!</v>
      </c>
      <c r="M713" s="91" t="e">
        <f aca="false">IF(LEN(VLOOKUP($A713,#REF!,7,FALSE())),UPPER(RIGHT(VLOOKUP($A713,#REF!,7,FALSE()), 1)),"")</f>
        <v>#VALUE!</v>
      </c>
      <c r="N713" s="185"/>
      <c r="O713" s="185"/>
      <c r="P713" s="185"/>
      <c r="Q713" s="185"/>
      <c r="R713" s="185"/>
      <c r="S713" s="100" t="e">
        <f aca="false">HLOOKUP("Device Tree Pin Name",#REF!,MATCH($A713,#REF!,0),FALSE())</f>
        <v>#VALUE!</v>
      </c>
      <c r="T713" s="95" t="e">
        <f aca="false">HLOOKUP("power rail",#REF!,MATCH($A713,#REF!,0),FALSE())</f>
        <v>#VALUE!</v>
      </c>
      <c r="U713" s="96" t="e">
        <f aca="false">HLOOKUP("Wake Capable",#REF!,MATCH($A713,#REF!,0),FALSE())</f>
        <v>#VALUE!</v>
      </c>
      <c r="V713" s="96" t="e">
        <f aca="false">HLOOKUP("Strap",#REF!,MATCH($A713,#REF!,0),FALSE())</f>
        <v>#VALUE!</v>
      </c>
      <c r="W713" s="96"/>
      <c r="X713" s="96"/>
      <c r="Y713" s="96"/>
      <c r="Z713" s="95"/>
      <c r="AA713" s="95" t="e">
        <f aca="false">HLOOKUP("Pad type",#REF!,MATCH($A713,#REF!,0),FALSE())</f>
        <v>#VALUE!</v>
      </c>
      <c r="AB713" s="100"/>
      <c r="AC713" s="100" t="e">
        <f aca="false">HLOOKUP("POR Pin State",#REF!,MATCH($A713,#REF!,0),FALSE())</f>
        <v>#VALUE!</v>
      </c>
      <c r="AD713" s="186"/>
      <c r="AE713" s="187"/>
      <c r="AF713" s="187"/>
      <c r="AG713" s="187"/>
      <c r="AH713" s="188"/>
      <c r="AI713" s="188"/>
      <c r="AJ713" s="189"/>
      <c r="AK713" s="189"/>
      <c r="AL713" s="189"/>
      <c r="AM713" s="189"/>
      <c r="AN713" s="189"/>
      <c r="AO713" s="189"/>
      <c r="AP713" s="189"/>
      <c r="AQ713" s="194" t="s">
        <v>1675</v>
      </c>
      <c r="AR713" s="104"/>
      <c r="AS713" s="104"/>
      <c r="AT713" s="104"/>
      <c r="AU713" s="104"/>
      <c r="AV713" s="104"/>
      <c r="AW713" s="104"/>
      <c r="AX713" s="104"/>
      <c r="AY713" s="104"/>
      <c r="AZ713" s="104"/>
      <c r="BA713" s="104"/>
      <c r="BB713" s="162"/>
      <c r="BC713" s="104"/>
      <c r="BD713" s="214"/>
      <c r="BE713" s="213" t="s">
        <v>1676</v>
      </c>
      <c r="BF713" s="108" t="e">
        <f aca="false">VLOOKUP($A713,#REF!, 34, FALSE())</f>
        <v>#VALUE!</v>
      </c>
      <c r="BG713" s="108" t="e">
        <f aca="false">VLOOKUP($A713,#REF!, 22, FALSE())</f>
        <v>#VALUE!</v>
      </c>
      <c r="BH713" s="109"/>
    </row>
    <row r="714" s="193" customFormat="true" ht="12.75" hidden="false" customHeight="true" outlineLevel="0" collapsed="false">
      <c r="A714" s="1" t="s">
        <v>1677</v>
      </c>
      <c r="B714" s="86" t="e">
        <f aca="false">VLOOKUP($A714,#REF!, 34, FALSE())</f>
        <v>#VALUE!</v>
      </c>
      <c r="C714" s="87" t="str">
        <f aca="false">CONCATENATE("unused_",A714)</f>
        <v>unused_DDR_XM1_B4D3</v>
      </c>
      <c r="D714" s="88" t="e">
        <f aca="false">IF(LEN(VLOOKUP($A714,#REF!,8,FALSE())),LEFT(VLOOKUP($A714,#REF!,8,FALSE()),LEN(VLOOKUP($A714,#REF!,8,FALSE()))-2),"")</f>
        <v>#VALUE!</v>
      </c>
      <c r="E714" s="89" t="e">
        <f aca="false">IF(LEN(VLOOKUP($A714,#REF!,4,FALSE())),IF(INDEX(#REF!,MATCH($A714,#REF!,0),1),LEFT(VLOOKUP($A714,#REF!,4,FALSE()),LEN(VLOOKUP($A714,#REF!,4,FALSE()))-2),CONCATENATE(LEFT(VLOOKUP($A714,#REF!,4,FALSE()),LEN(VLOOKUP($A714,#REF!,4,FALSE()))-2),"*")),"")</f>
        <v>#VALUE!</v>
      </c>
      <c r="F714" s="90" t="e">
        <f aca="false">IF(LEN(VLOOKUP($A714,#REF!,5,FALSE())),IF(INDEX(#REF!,MATCH($A714,#REF!,0),2),LEFT(VLOOKUP($A714,#REF!,5,FALSE()),LEN(VLOOKUP($A714,#REF!,5,FALSE()))-2),CONCATENATE(LEFT(VLOOKUP($A714,#REF!,5,FALSE()),LEN(VLOOKUP($A714,#REF!,5,FALSE()))-2),"*")),"")</f>
        <v>#VALUE!</v>
      </c>
      <c r="G714" s="90" t="e">
        <f aca="false">IF(LEN(VLOOKUP($A714,#REF!,6,FALSE())),IF(INDEX(#REF!,MATCH($A714,#REF!,0),3),LEFT(VLOOKUP($A714,#REF!,6,FALSE()),LEN(VLOOKUP($A714,#REF!,6,FALSE()))-2),CONCATENATE(LEFT(VLOOKUP($A714,#REF!,6,FALSE()),LEN(VLOOKUP($A714,#REF!,6,FALSE()))-2),"*")),"")</f>
        <v>#VALUE!</v>
      </c>
      <c r="H714" s="91" t="e">
        <f aca="false">IF(LEN(VLOOKUP($A714,#REF!,7,FALSE())),IF(INDEX(#REF!,MATCH($A714,#REF!,0),4),LEFT(VLOOKUP($A714,#REF!,7,FALSE()),LEN(VLOOKUP($A714,#REF!,7,FALSE()))-2),CONCATENATE(LEFT(VLOOKUP($A714,#REF!,7,FALSE()),LEN(VLOOKUP($A714,#REF!,7,FALSE()))-2),"*")),"")</f>
        <v>#VALUE!</v>
      </c>
      <c r="I714" s="92" t="e">
        <f aca="false">IF(LEN(VLOOKUP($A714,#REF!,8,FALSE())),UPPER(RIGHT(VLOOKUP($A714,#REF!,8,FALSE()), 1)),"")</f>
        <v>#VALUE!</v>
      </c>
      <c r="J714" s="90" t="e">
        <f aca="false">IF(LEN(VLOOKUP($A714,#REF!,4,FALSE())),UPPER(RIGHT(VLOOKUP($A714,#REF!,4,FALSE()), 1)),"")</f>
        <v>#VALUE!</v>
      </c>
      <c r="K714" s="90" t="e">
        <f aca="false">IF(LEN(VLOOKUP($A714,#REF!,5,FALSE())),UPPER(RIGHT(VLOOKUP($A714,#REF!,5,FALSE()), 1)),"")</f>
        <v>#VALUE!</v>
      </c>
      <c r="L714" s="90" t="e">
        <f aca="false">IF(LEN(VLOOKUP($A714,#REF!,6,FALSE())),UPPER(RIGHT(VLOOKUP($A714,#REF!,6,FALSE()), 1)),"")</f>
        <v>#VALUE!</v>
      </c>
      <c r="M714" s="91" t="e">
        <f aca="false">IF(LEN(VLOOKUP($A714,#REF!,7,FALSE())),UPPER(RIGHT(VLOOKUP($A714,#REF!,7,FALSE()), 1)),"")</f>
        <v>#VALUE!</v>
      </c>
      <c r="N714" s="185"/>
      <c r="O714" s="185"/>
      <c r="P714" s="185"/>
      <c r="Q714" s="185"/>
      <c r="R714" s="185"/>
      <c r="S714" s="100" t="e">
        <f aca="false">HLOOKUP("Device Tree Pin Name",#REF!,MATCH($A714,#REF!,0),FALSE())</f>
        <v>#VALUE!</v>
      </c>
      <c r="T714" s="95" t="e">
        <f aca="false">HLOOKUP("power rail",#REF!,MATCH($A714,#REF!,0),FALSE())</f>
        <v>#VALUE!</v>
      </c>
      <c r="U714" s="96" t="e">
        <f aca="false">HLOOKUP("Wake Capable",#REF!,MATCH($A714,#REF!,0),FALSE())</f>
        <v>#VALUE!</v>
      </c>
      <c r="V714" s="96" t="e">
        <f aca="false">HLOOKUP("Strap",#REF!,MATCH($A714,#REF!,0),FALSE())</f>
        <v>#VALUE!</v>
      </c>
      <c r="W714" s="96"/>
      <c r="X714" s="96"/>
      <c r="Y714" s="96"/>
      <c r="Z714" s="95"/>
      <c r="AA714" s="95" t="e">
        <f aca="false">HLOOKUP("Pad type",#REF!,MATCH($A714,#REF!,0),FALSE())</f>
        <v>#VALUE!</v>
      </c>
      <c r="AB714" s="100"/>
      <c r="AC714" s="100" t="e">
        <f aca="false">HLOOKUP("POR Pin State",#REF!,MATCH($A714,#REF!,0),FALSE())</f>
        <v>#VALUE!</v>
      </c>
      <c r="AD714" s="186"/>
      <c r="AE714" s="187"/>
      <c r="AF714" s="187"/>
      <c r="AG714" s="187"/>
      <c r="AH714" s="188"/>
      <c r="AI714" s="188"/>
      <c r="AJ714" s="189"/>
      <c r="AK714" s="189"/>
      <c r="AL714" s="189"/>
      <c r="AM714" s="189"/>
      <c r="AN714" s="189"/>
      <c r="AO714" s="189"/>
      <c r="AP714" s="189"/>
      <c r="AQ714" s="194" t="s">
        <v>1678</v>
      </c>
      <c r="AR714" s="104"/>
      <c r="AS714" s="104"/>
      <c r="AT714" s="104"/>
      <c r="AU714" s="104"/>
      <c r="AV714" s="104"/>
      <c r="AW714" s="104"/>
      <c r="AX714" s="104"/>
      <c r="AY714" s="104"/>
      <c r="AZ714" s="104"/>
      <c r="BA714" s="104"/>
      <c r="BB714" s="162"/>
      <c r="BC714" s="104"/>
      <c r="BD714" s="214"/>
      <c r="BE714" s="213" t="s">
        <v>1679</v>
      </c>
      <c r="BF714" s="108" t="e">
        <f aca="false">VLOOKUP($A714,#REF!, 34, FALSE())</f>
        <v>#VALUE!</v>
      </c>
      <c r="BG714" s="108" t="e">
        <f aca="false">VLOOKUP($A714,#REF!, 22, FALSE())</f>
        <v>#VALUE!</v>
      </c>
      <c r="BH714" s="109"/>
    </row>
    <row r="715" s="193" customFormat="true" ht="12.75" hidden="false" customHeight="true" outlineLevel="0" collapsed="false">
      <c r="A715" s="1" t="s">
        <v>1680</v>
      </c>
      <c r="B715" s="86" t="e">
        <f aca="false">VLOOKUP($A715,#REF!, 34, FALSE())</f>
        <v>#VALUE!</v>
      </c>
      <c r="C715" s="87" t="str">
        <f aca="false">CONCATENATE("unused_",A715)</f>
        <v>unused_DDR_XM1_B4D4</v>
      </c>
      <c r="D715" s="88" t="e">
        <f aca="false">IF(LEN(VLOOKUP($A715,#REF!,8,FALSE())),LEFT(VLOOKUP($A715,#REF!,8,FALSE()),LEN(VLOOKUP($A715,#REF!,8,FALSE()))-2),"")</f>
        <v>#VALUE!</v>
      </c>
      <c r="E715" s="89" t="e">
        <f aca="false">IF(LEN(VLOOKUP($A715,#REF!,4,FALSE())),IF(INDEX(#REF!,MATCH($A715,#REF!,0),1),LEFT(VLOOKUP($A715,#REF!,4,FALSE()),LEN(VLOOKUP($A715,#REF!,4,FALSE()))-2),CONCATENATE(LEFT(VLOOKUP($A715,#REF!,4,FALSE()),LEN(VLOOKUP($A715,#REF!,4,FALSE()))-2),"*")),"")</f>
        <v>#VALUE!</v>
      </c>
      <c r="F715" s="90" t="e">
        <f aca="false">IF(LEN(VLOOKUP($A715,#REF!,5,FALSE())),IF(INDEX(#REF!,MATCH($A715,#REF!,0),2),LEFT(VLOOKUP($A715,#REF!,5,FALSE()),LEN(VLOOKUP($A715,#REF!,5,FALSE()))-2),CONCATENATE(LEFT(VLOOKUP($A715,#REF!,5,FALSE()),LEN(VLOOKUP($A715,#REF!,5,FALSE()))-2),"*")),"")</f>
        <v>#VALUE!</v>
      </c>
      <c r="G715" s="90" t="e">
        <f aca="false">IF(LEN(VLOOKUP($A715,#REF!,6,FALSE())),IF(INDEX(#REF!,MATCH($A715,#REF!,0),3),LEFT(VLOOKUP($A715,#REF!,6,FALSE()),LEN(VLOOKUP($A715,#REF!,6,FALSE()))-2),CONCATENATE(LEFT(VLOOKUP($A715,#REF!,6,FALSE()),LEN(VLOOKUP($A715,#REF!,6,FALSE()))-2),"*")),"")</f>
        <v>#VALUE!</v>
      </c>
      <c r="H715" s="91" t="e">
        <f aca="false">IF(LEN(VLOOKUP($A715,#REF!,7,FALSE())),IF(INDEX(#REF!,MATCH($A715,#REF!,0),4),LEFT(VLOOKUP($A715,#REF!,7,FALSE()),LEN(VLOOKUP($A715,#REF!,7,FALSE()))-2),CONCATENATE(LEFT(VLOOKUP($A715,#REF!,7,FALSE()),LEN(VLOOKUP($A715,#REF!,7,FALSE()))-2),"*")),"")</f>
        <v>#VALUE!</v>
      </c>
      <c r="I715" s="92" t="e">
        <f aca="false">IF(LEN(VLOOKUP($A715,#REF!,8,FALSE())),UPPER(RIGHT(VLOOKUP($A715,#REF!,8,FALSE()), 1)),"")</f>
        <v>#VALUE!</v>
      </c>
      <c r="J715" s="90" t="e">
        <f aca="false">IF(LEN(VLOOKUP($A715,#REF!,4,FALSE())),UPPER(RIGHT(VLOOKUP($A715,#REF!,4,FALSE()), 1)),"")</f>
        <v>#VALUE!</v>
      </c>
      <c r="K715" s="90" t="e">
        <f aca="false">IF(LEN(VLOOKUP($A715,#REF!,5,FALSE())),UPPER(RIGHT(VLOOKUP($A715,#REF!,5,FALSE()), 1)),"")</f>
        <v>#VALUE!</v>
      </c>
      <c r="L715" s="90" t="e">
        <f aca="false">IF(LEN(VLOOKUP($A715,#REF!,6,FALSE())),UPPER(RIGHT(VLOOKUP($A715,#REF!,6,FALSE()), 1)),"")</f>
        <v>#VALUE!</v>
      </c>
      <c r="M715" s="91" t="e">
        <f aca="false">IF(LEN(VLOOKUP($A715,#REF!,7,FALSE())),UPPER(RIGHT(VLOOKUP($A715,#REF!,7,FALSE()), 1)),"")</f>
        <v>#VALUE!</v>
      </c>
      <c r="N715" s="185"/>
      <c r="O715" s="185"/>
      <c r="P715" s="185"/>
      <c r="Q715" s="185"/>
      <c r="R715" s="185"/>
      <c r="S715" s="100" t="e">
        <f aca="false">HLOOKUP("Device Tree Pin Name",#REF!,MATCH($A715,#REF!,0),FALSE())</f>
        <v>#VALUE!</v>
      </c>
      <c r="T715" s="95" t="e">
        <f aca="false">HLOOKUP("power rail",#REF!,MATCH($A715,#REF!,0),FALSE())</f>
        <v>#VALUE!</v>
      </c>
      <c r="U715" s="96" t="e">
        <f aca="false">HLOOKUP("Wake Capable",#REF!,MATCH($A715,#REF!,0),FALSE())</f>
        <v>#VALUE!</v>
      </c>
      <c r="V715" s="96" t="e">
        <f aca="false">HLOOKUP("Strap",#REF!,MATCH($A715,#REF!,0),FALSE())</f>
        <v>#VALUE!</v>
      </c>
      <c r="W715" s="96"/>
      <c r="X715" s="96"/>
      <c r="Y715" s="96"/>
      <c r="Z715" s="95"/>
      <c r="AA715" s="95" t="e">
        <f aca="false">HLOOKUP("Pad type",#REF!,MATCH($A715,#REF!,0),FALSE())</f>
        <v>#VALUE!</v>
      </c>
      <c r="AB715" s="100"/>
      <c r="AC715" s="100" t="e">
        <f aca="false">HLOOKUP("POR Pin State",#REF!,MATCH($A715,#REF!,0),FALSE())</f>
        <v>#VALUE!</v>
      </c>
      <c r="AD715" s="186"/>
      <c r="AE715" s="187"/>
      <c r="AF715" s="187"/>
      <c r="AG715" s="187"/>
      <c r="AH715" s="188"/>
      <c r="AI715" s="188"/>
      <c r="AJ715" s="189"/>
      <c r="AK715" s="189"/>
      <c r="AL715" s="189"/>
      <c r="AM715" s="189"/>
      <c r="AN715" s="189"/>
      <c r="AO715" s="189"/>
      <c r="AP715" s="189"/>
      <c r="AQ715" s="194" t="s">
        <v>1681</v>
      </c>
      <c r="AR715" s="104"/>
      <c r="AS715" s="104"/>
      <c r="AT715" s="104"/>
      <c r="AU715" s="104"/>
      <c r="AV715" s="104"/>
      <c r="AW715" s="104"/>
      <c r="AX715" s="104"/>
      <c r="AY715" s="104"/>
      <c r="AZ715" s="104"/>
      <c r="BA715" s="104"/>
      <c r="BB715" s="162"/>
      <c r="BC715" s="104"/>
      <c r="BD715" s="214"/>
      <c r="BE715" s="213" t="s">
        <v>1682</v>
      </c>
      <c r="BF715" s="108" t="e">
        <f aca="false">VLOOKUP($A715,#REF!, 34, FALSE())</f>
        <v>#VALUE!</v>
      </c>
      <c r="BG715" s="108" t="e">
        <f aca="false">VLOOKUP($A715,#REF!, 22, FALSE())</f>
        <v>#VALUE!</v>
      </c>
      <c r="BH715" s="109"/>
    </row>
    <row r="716" s="193" customFormat="true" ht="12.75" hidden="false" customHeight="true" outlineLevel="0" collapsed="false">
      <c r="A716" s="133" t="s">
        <v>1683</v>
      </c>
      <c r="B716" s="86" t="e">
        <f aca="false">VLOOKUP($A716,#REF!, 34, FALSE())</f>
        <v>#VALUE!</v>
      </c>
      <c r="C716" s="87" t="str">
        <f aca="false">CONCATENATE("unused_",A716)</f>
        <v>unused_DDR_XM1_B4D5</v>
      </c>
      <c r="D716" s="88" t="e">
        <f aca="false">IF(LEN(VLOOKUP($A716,#REF!,8,FALSE())),LEFT(VLOOKUP($A716,#REF!,8,FALSE()),LEN(VLOOKUP($A716,#REF!,8,FALSE()))-2),"")</f>
        <v>#VALUE!</v>
      </c>
      <c r="E716" s="89" t="e">
        <f aca="false">IF(LEN(VLOOKUP($A716,#REF!,4,FALSE())),IF(INDEX(#REF!,MATCH($A716,#REF!,0),1),LEFT(VLOOKUP($A716,#REF!,4,FALSE()),LEN(VLOOKUP($A716,#REF!,4,FALSE()))-2),CONCATENATE(LEFT(VLOOKUP($A716,#REF!,4,FALSE()),LEN(VLOOKUP($A716,#REF!,4,FALSE()))-2),"*")),"")</f>
        <v>#VALUE!</v>
      </c>
      <c r="F716" s="90" t="e">
        <f aca="false">IF(LEN(VLOOKUP($A716,#REF!,5,FALSE())),IF(INDEX(#REF!,MATCH($A716,#REF!,0),2),LEFT(VLOOKUP($A716,#REF!,5,FALSE()),LEN(VLOOKUP($A716,#REF!,5,FALSE()))-2),CONCATENATE(LEFT(VLOOKUP($A716,#REF!,5,FALSE()),LEN(VLOOKUP($A716,#REF!,5,FALSE()))-2),"*")),"")</f>
        <v>#VALUE!</v>
      </c>
      <c r="G716" s="90" t="e">
        <f aca="false">IF(LEN(VLOOKUP($A716,#REF!,6,FALSE())),IF(INDEX(#REF!,MATCH($A716,#REF!,0),3),LEFT(VLOOKUP($A716,#REF!,6,FALSE()),LEN(VLOOKUP($A716,#REF!,6,FALSE()))-2),CONCATENATE(LEFT(VLOOKUP($A716,#REF!,6,FALSE()),LEN(VLOOKUP($A716,#REF!,6,FALSE()))-2),"*")),"")</f>
        <v>#VALUE!</v>
      </c>
      <c r="H716" s="91" t="e">
        <f aca="false">IF(LEN(VLOOKUP($A716,#REF!,7,FALSE())),IF(INDEX(#REF!,MATCH($A716,#REF!,0),4),LEFT(VLOOKUP($A716,#REF!,7,FALSE()),LEN(VLOOKUP($A716,#REF!,7,FALSE()))-2),CONCATENATE(LEFT(VLOOKUP($A716,#REF!,7,FALSE()),LEN(VLOOKUP($A716,#REF!,7,FALSE()))-2),"*")),"")</f>
        <v>#VALUE!</v>
      </c>
      <c r="I716" s="92" t="e">
        <f aca="false">IF(LEN(VLOOKUP($A716,#REF!,8,FALSE())),UPPER(RIGHT(VLOOKUP($A716,#REF!,8,FALSE()), 1)),"")</f>
        <v>#VALUE!</v>
      </c>
      <c r="J716" s="90" t="e">
        <f aca="false">IF(LEN(VLOOKUP($A716,#REF!,4,FALSE())),UPPER(RIGHT(VLOOKUP($A716,#REF!,4,FALSE()), 1)),"")</f>
        <v>#VALUE!</v>
      </c>
      <c r="K716" s="90" t="e">
        <f aca="false">IF(LEN(VLOOKUP($A716,#REF!,5,FALSE())),UPPER(RIGHT(VLOOKUP($A716,#REF!,5,FALSE()), 1)),"")</f>
        <v>#VALUE!</v>
      </c>
      <c r="L716" s="90" t="e">
        <f aca="false">IF(LEN(VLOOKUP($A716,#REF!,6,FALSE())),UPPER(RIGHT(VLOOKUP($A716,#REF!,6,FALSE()), 1)),"")</f>
        <v>#VALUE!</v>
      </c>
      <c r="M716" s="91" t="e">
        <f aca="false">IF(LEN(VLOOKUP($A716,#REF!,7,FALSE())),UPPER(RIGHT(VLOOKUP($A716,#REF!,7,FALSE()), 1)),"")</f>
        <v>#VALUE!</v>
      </c>
      <c r="N716" s="185"/>
      <c r="O716" s="185"/>
      <c r="P716" s="185"/>
      <c r="Q716" s="185"/>
      <c r="R716" s="185"/>
      <c r="S716" s="100" t="e">
        <f aca="false">HLOOKUP("Device Tree Pin Name",#REF!,MATCH($A716,#REF!,0),FALSE())</f>
        <v>#VALUE!</v>
      </c>
      <c r="T716" s="95" t="e">
        <f aca="false">HLOOKUP("power rail",#REF!,MATCH($A716,#REF!,0),FALSE())</f>
        <v>#VALUE!</v>
      </c>
      <c r="U716" s="96" t="e">
        <f aca="false">HLOOKUP("Wake Capable",#REF!,MATCH($A716,#REF!,0),FALSE())</f>
        <v>#VALUE!</v>
      </c>
      <c r="V716" s="96" t="e">
        <f aca="false">HLOOKUP("Strap",#REF!,MATCH($A716,#REF!,0),FALSE())</f>
        <v>#VALUE!</v>
      </c>
      <c r="W716" s="96"/>
      <c r="X716" s="96"/>
      <c r="Y716" s="96"/>
      <c r="Z716" s="95"/>
      <c r="AA716" s="95" t="e">
        <f aca="false">HLOOKUP("Pad type",#REF!,MATCH($A716,#REF!,0),FALSE())</f>
        <v>#VALUE!</v>
      </c>
      <c r="AB716" s="100"/>
      <c r="AC716" s="100" t="e">
        <f aca="false">HLOOKUP("POR Pin State",#REF!,MATCH($A716,#REF!,0),FALSE())</f>
        <v>#VALUE!</v>
      </c>
      <c r="AD716" s="186"/>
      <c r="AE716" s="187"/>
      <c r="AF716" s="187"/>
      <c r="AG716" s="187"/>
      <c r="AH716" s="188"/>
      <c r="AI716" s="188"/>
      <c r="AJ716" s="189"/>
      <c r="AK716" s="189"/>
      <c r="AL716" s="189"/>
      <c r="AM716" s="189"/>
      <c r="AN716" s="189"/>
      <c r="AO716" s="189"/>
      <c r="AP716" s="189"/>
      <c r="AQ716" s="194" t="s">
        <v>1684</v>
      </c>
      <c r="AR716" s="104"/>
      <c r="AS716" s="104"/>
      <c r="AT716" s="104"/>
      <c r="AU716" s="104"/>
      <c r="AV716" s="104"/>
      <c r="AW716" s="104"/>
      <c r="AX716" s="104"/>
      <c r="AY716" s="104"/>
      <c r="AZ716" s="104"/>
      <c r="BA716" s="104"/>
      <c r="BB716" s="162"/>
      <c r="BC716" s="104"/>
      <c r="BD716" s="214"/>
      <c r="BE716" s="213" t="s">
        <v>1685</v>
      </c>
      <c r="BF716" s="108" t="e">
        <f aca="false">VLOOKUP($A716,#REF!, 34, FALSE())</f>
        <v>#VALUE!</v>
      </c>
      <c r="BG716" s="108" t="e">
        <f aca="false">VLOOKUP($A716,#REF!, 22, FALSE())</f>
        <v>#VALUE!</v>
      </c>
      <c r="BH716" s="109"/>
    </row>
    <row r="717" s="193" customFormat="true" ht="12.75" hidden="false" customHeight="true" outlineLevel="0" collapsed="false">
      <c r="A717" s="133" t="s">
        <v>1686</v>
      </c>
      <c r="B717" s="86" t="e">
        <f aca="false">VLOOKUP($A717,#REF!, 34, FALSE())</f>
        <v>#VALUE!</v>
      </c>
      <c r="C717" s="87" t="str">
        <f aca="false">CONCATENATE("unused_",A717)</f>
        <v>unused_DDR_XM1_B4D6</v>
      </c>
      <c r="D717" s="88" t="e">
        <f aca="false">IF(LEN(VLOOKUP($A717,#REF!,8,FALSE())),LEFT(VLOOKUP($A717,#REF!,8,FALSE()),LEN(VLOOKUP($A717,#REF!,8,FALSE()))-2),"")</f>
        <v>#VALUE!</v>
      </c>
      <c r="E717" s="89" t="e">
        <f aca="false">IF(LEN(VLOOKUP($A717,#REF!,4,FALSE())),IF(INDEX(#REF!,MATCH($A717,#REF!,0),1),LEFT(VLOOKUP($A717,#REF!,4,FALSE()),LEN(VLOOKUP($A717,#REF!,4,FALSE()))-2),CONCATENATE(LEFT(VLOOKUP($A717,#REF!,4,FALSE()),LEN(VLOOKUP($A717,#REF!,4,FALSE()))-2),"*")),"")</f>
        <v>#VALUE!</v>
      </c>
      <c r="F717" s="90" t="e">
        <f aca="false">IF(LEN(VLOOKUP($A717,#REF!,5,FALSE())),IF(INDEX(#REF!,MATCH($A717,#REF!,0),2),LEFT(VLOOKUP($A717,#REF!,5,FALSE()),LEN(VLOOKUP($A717,#REF!,5,FALSE()))-2),CONCATENATE(LEFT(VLOOKUP($A717,#REF!,5,FALSE()),LEN(VLOOKUP($A717,#REF!,5,FALSE()))-2),"*")),"")</f>
        <v>#VALUE!</v>
      </c>
      <c r="G717" s="90" t="e">
        <f aca="false">IF(LEN(VLOOKUP($A717,#REF!,6,FALSE())),IF(INDEX(#REF!,MATCH($A717,#REF!,0),3),LEFT(VLOOKUP($A717,#REF!,6,FALSE()),LEN(VLOOKUP($A717,#REF!,6,FALSE()))-2),CONCATENATE(LEFT(VLOOKUP($A717,#REF!,6,FALSE()),LEN(VLOOKUP($A717,#REF!,6,FALSE()))-2),"*")),"")</f>
        <v>#VALUE!</v>
      </c>
      <c r="H717" s="91" t="e">
        <f aca="false">IF(LEN(VLOOKUP($A717,#REF!,7,FALSE())),IF(INDEX(#REF!,MATCH($A717,#REF!,0),4),LEFT(VLOOKUP($A717,#REF!,7,FALSE()),LEN(VLOOKUP($A717,#REF!,7,FALSE()))-2),CONCATENATE(LEFT(VLOOKUP($A717,#REF!,7,FALSE()),LEN(VLOOKUP($A717,#REF!,7,FALSE()))-2),"*")),"")</f>
        <v>#VALUE!</v>
      </c>
      <c r="I717" s="92" t="e">
        <f aca="false">IF(LEN(VLOOKUP($A717,#REF!,8,FALSE())),UPPER(RIGHT(VLOOKUP($A717,#REF!,8,FALSE()), 1)),"")</f>
        <v>#VALUE!</v>
      </c>
      <c r="J717" s="90" t="e">
        <f aca="false">IF(LEN(VLOOKUP($A717,#REF!,4,FALSE())),UPPER(RIGHT(VLOOKUP($A717,#REF!,4,FALSE()), 1)),"")</f>
        <v>#VALUE!</v>
      </c>
      <c r="K717" s="90" t="e">
        <f aca="false">IF(LEN(VLOOKUP($A717,#REF!,5,FALSE())),UPPER(RIGHT(VLOOKUP($A717,#REF!,5,FALSE()), 1)),"")</f>
        <v>#VALUE!</v>
      </c>
      <c r="L717" s="90" t="e">
        <f aca="false">IF(LEN(VLOOKUP($A717,#REF!,6,FALSE())),UPPER(RIGHT(VLOOKUP($A717,#REF!,6,FALSE()), 1)),"")</f>
        <v>#VALUE!</v>
      </c>
      <c r="M717" s="91" t="e">
        <f aca="false">IF(LEN(VLOOKUP($A717,#REF!,7,FALSE())),UPPER(RIGHT(VLOOKUP($A717,#REF!,7,FALSE()), 1)),"")</f>
        <v>#VALUE!</v>
      </c>
      <c r="N717" s="185"/>
      <c r="O717" s="185"/>
      <c r="P717" s="185"/>
      <c r="Q717" s="185"/>
      <c r="R717" s="185"/>
      <c r="S717" s="100" t="e">
        <f aca="false">HLOOKUP("Device Tree Pin Name",#REF!,MATCH($A717,#REF!,0),FALSE())</f>
        <v>#VALUE!</v>
      </c>
      <c r="T717" s="95" t="e">
        <f aca="false">HLOOKUP("power rail",#REF!,MATCH($A717,#REF!,0),FALSE())</f>
        <v>#VALUE!</v>
      </c>
      <c r="U717" s="96" t="e">
        <f aca="false">HLOOKUP("Wake Capable",#REF!,MATCH($A717,#REF!,0),FALSE())</f>
        <v>#VALUE!</v>
      </c>
      <c r="V717" s="96" t="e">
        <f aca="false">HLOOKUP("Strap",#REF!,MATCH($A717,#REF!,0),FALSE())</f>
        <v>#VALUE!</v>
      </c>
      <c r="W717" s="96"/>
      <c r="X717" s="96"/>
      <c r="Y717" s="96"/>
      <c r="Z717" s="95"/>
      <c r="AA717" s="95" t="e">
        <f aca="false">HLOOKUP("Pad type",#REF!,MATCH($A717,#REF!,0),FALSE())</f>
        <v>#VALUE!</v>
      </c>
      <c r="AB717" s="100"/>
      <c r="AC717" s="100" t="e">
        <f aca="false">HLOOKUP("POR Pin State",#REF!,MATCH($A717,#REF!,0),FALSE())</f>
        <v>#VALUE!</v>
      </c>
      <c r="AD717" s="186"/>
      <c r="AE717" s="187"/>
      <c r="AF717" s="187"/>
      <c r="AG717" s="187"/>
      <c r="AH717" s="188"/>
      <c r="AI717" s="188"/>
      <c r="AJ717" s="189"/>
      <c r="AK717" s="189"/>
      <c r="AL717" s="189"/>
      <c r="AM717" s="189"/>
      <c r="AN717" s="189"/>
      <c r="AO717" s="189"/>
      <c r="AP717" s="189"/>
      <c r="AQ717" s="194" t="s">
        <v>1687</v>
      </c>
      <c r="AR717" s="104"/>
      <c r="AS717" s="104"/>
      <c r="AT717" s="104"/>
      <c r="AU717" s="104"/>
      <c r="AV717" s="104"/>
      <c r="AW717" s="104"/>
      <c r="AX717" s="104"/>
      <c r="AY717" s="104"/>
      <c r="AZ717" s="104"/>
      <c r="BA717" s="104"/>
      <c r="BB717" s="162"/>
      <c r="BC717" s="104"/>
      <c r="BD717" s="214"/>
      <c r="BE717" s="213" t="s">
        <v>1688</v>
      </c>
      <c r="BF717" s="108" t="e">
        <f aca="false">VLOOKUP($A717,#REF!, 34, FALSE())</f>
        <v>#VALUE!</v>
      </c>
      <c r="BG717" s="108" t="e">
        <f aca="false">VLOOKUP($A717,#REF!, 22, FALSE())</f>
        <v>#VALUE!</v>
      </c>
      <c r="BH717" s="109"/>
    </row>
    <row r="718" s="193" customFormat="true" ht="12.75" hidden="false" customHeight="true" outlineLevel="0" collapsed="false">
      <c r="A718" s="133" t="s">
        <v>1689</v>
      </c>
      <c r="B718" s="86" t="e">
        <f aca="false">VLOOKUP($A718,#REF!, 34, FALSE())</f>
        <v>#VALUE!</v>
      </c>
      <c r="C718" s="87" t="str">
        <f aca="false">CONCATENATE("unused_",A718)</f>
        <v>unused_DDR_XM1_B4D7</v>
      </c>
      <c r="D718" s="88" t="e">
        <f aca="false">IF(LEN(VLOOKUP($A718,#REF!,8,FALSE())),LEFT(VLOOKUP($A718,#REF!,8,FALSE()),LEN(VLOOKUP($A718,#REF!,8,FALSE()))-2),"")</f>
        <v>#VALUE!</v>
      </c>
      <c r="E718" s="89" t="e">
        <f aca="false">IF(LEN(VLOOKUP($A718,#REF!,4,FALSE())),IF(INDEX(#REF!,MATCH($A718,#REF!,0),1),LEFT(VLOOKUP($A718,#REF!,4,FALSE()),LEN(VLOOKUP($A718,#REF!,4,FALSE()))-2),CONCATENATE(LEFT(VLOOKUP($A718,#REF!,4,FALSE()),LEN(VLOOKUP($A718,#REF!,4,FALSE()))-2),"*")),"")</f>
        <v>#VALUE!</v>
      </c>
      <c r="F718" s="90" t="e">
        <f aca="false">IF(LEN(VLOOKUP($A718,#REF!,5,FALSE())),IF(INDEX(#REF!,MATCH($A718,#REF!,0),2),LEFT(VLOOKUP($A718,#REF!,5,FALSE()),LEN(VLOOKUP($A718,#REF!,5,FALSE()))-2),CONCATENATE(LEFT(VLOOKUP($A718,#REF!,5,FALSE()),LEN(VLOOKUP($A718,#REF!,5,FALSE()))-2),"*")),"")</f>
        <v>#VALUE!</v>
      </c>
      <c r="G718" s="90" t="e">
        <f aca="false">IF(LEN(VLOOKUP($A718,#REF!,6,FALSE())),IF(INDEX(#REF!,MATCH($A718,#REF!,0),3),LEFT(VLOOKUP($A718,#REF!,6,FALSE()),LEN(VLOOKUP($A718,#REF!,6,FALSE()))-2),CONCATENATE(LEFT(VLOOKUP($A718,#REF!,6,FALSE()),LEN(VLOOKUP($A718,#REF!,6,FALSE()))-2),"*")),"")</f>
        <v>#VALUE!</v>
      </c>
      <c r="H718" s="91" t="e">
        <f aca="false">IF(LEN(VLOOKUP($A718,#REF!,7,FALSE())),IF(INDEX(#REF!,MATCH($A718,#REF!,0),4),LEFT(VLOOKUP($A718,#REF!,7,FALSE()),LEN(VLOOKUP($A718,#REF!,7,FALSE()))-2),CONCATENATE(LEFT(VLOOKUP($A718,#REF!,7,FALSE()),LEN(VLOOKUP($A718,#REF!,7,FALSE()))-2),"*")),"")</f>
        <v>#VALUE!</v>
      </c>
      <c r="I718" s="92" t="e">
        <f aca="false">IF(LEN(VLOOKUP($A718,#REF!,8,FALSE())),UPPER(RIGHT(VLOOKUP($A718,#REF!,8,FALSE()), 1)),"")</f>
        <v>#VALUE!</v>
      </c>
      <c r="J718" s="90" t="e">
        <f aca="false">IF(LEN(VLOOKUP($A718,#REF!,4,FALSE())),UPPER(RIGHT(VLOOKUP($A718,#REF!,4,FALSE()), 1)),"")</f>
        <v>#VALUE!</v>
      </c>
      <c r="K718" s="90" t="e">
        <f aca="false">IF(LEN(VLOOKUP($A718,#REF!,5,FALSE())),UPPER(RIGHT(VLOOKUP($A718,#REF!,5,FALSE()), 1)),"")</f>
        <v>#VALUE!</v>
      </c>
      <c r="L718" s="90" t="e">
        <f aca="false">IF(LEN(VLOOKUP($A718,#REF!,6,FALSE())),UPPER(RIGHT(VLOOKUP($A718,#REF!,6,FALSE()), 1)),"")</f>
        <v>#VALUE!</v>
      </c>
      <c r="M718" s="91" t="e">
        <f aca="false">IF(LEN(VLOOKUP($A718,#REF!,7,FALSE())),UPPER(RIGHT(VLOOKUP($A718,#REF!,7,FALSE()), 1)),"")</f>
        <v>#VALUE!</v>
      </c>
      <c r="N718" s="185"/>
      <c r="O718" s="185"/>
      <c r="P718" s="185"/>
      <c r="Q718" s="185"/>
      <c r="R718" s="185"/>
      <c r="S718" s="100" t="e">
        <f aca="false">HLOOKUP("Device Tree Pin Name",#REF!,MATCH($A718,#REF!,0),FALSE())</f>
        <v>#VALUE!</v>
      </c>
      <c r="T718" s="95" t="e">
        <f aca="false">HLOOKUP("power rail",#REF!,MATCH($A718,#REF!,0),FALSE())</f>
        <v>#VALUE!</v>
      </c>
      <c r="U718" s="96" t="e">
        <f aca="false">HLOOKUP("Wake Capable",#REF!,MATCH($A718,#REF!,0),FALSE())</f>
        <v>#VALUE!</v>
      </c>
      <c r="V718" s="96" t="e">
        <f aca="false">HLOOKUP("Strap",#REF!,MATCH($A718,#REF!,0),FALSE())</f>
        <v>#VALUE!</v>
      </c>
      <c r="W718" s="96"/>
      <c r="X718" s="96"/>
      <c r="Y718" s="96"/>
      <c r="Z718" s="95"/>
      <c r="AA718" s="95" t="e">
        <f aca="false">HLOOKUP("Pad type",#REF!,MATCH($A718,#REF!,0),FALSE())</f>
        <v>#VALUE!</v>
      </c>
      <c r="AB718" s="100"/>
      <c r="AC718" s="100" t="e">
        <f aca="false">HLOOKUP("POR Pin State",#REF!,MATCH($A718,#REF!,0),FALSE())</f>
        <v>#VALUE!</v>
      </c>
      <c r="AD718" s="186"/>
      <c r="AE718" s="187"/>
      <c r="AF718" s="187"/>
      <c r="AG718" s="187"/>
      <c r="AH718" s="188"/>
      <c r="AI718" s="188"/>
      <c r="AJ718" s="189"/>
      <c r="AK718" s="189"/>
      <c r="AL718" s="189"/>
      <c r="AM718" s="189"/>
      <c r="AN718" s="189"/>
      <c r="AO718" s="189"/>
      <c r="AP718" s="189"/>
      <c r="AQ718" s="194" t="s">
        <v>1690</v>
      </c>
      <c r="AR718" s="104"/>
      <c r="AS718" s="104"/>
      <c r="AT718" s="104"/>
      <c r="AU718" s="104"/>
      <c r="AV718" s="104"/>
      <c r="AW718" s="104"/>
      <c r="AX718" s="104"/>
      <c r="AY718" s="104"/>
      <c r="AZ718" s="104"/>
      <c r="BA718" s="104"/>
      <c r="BB718" s="162"/>
      <c r="BC718" s="104"/>
      <c r="BD718" s="214"/>
      <c r="BE718" s="213" t="s">
        <v>1691</v>
      </c>
      <c r="BF718" s="108" t="e">
        <f aca="false">VLOOKUP($A718,#REF!, 34, FALSE())</f>
        <v>#VALUE!</v>
      </c>
      <c r="BG718" s="108" t="e">
        <f aca="false">VLOOKUP($A718,#REF!, 22, FALSE())</f>
        <v>#VALUE!</v>
      </c>
      <c r="BH718" s="109"/>
    </row>
    <row r="719" s="193" customFormat="true" ht="12.75" hidden="false" customHeight="true" outlineLevel="0" collapsed="false">
      <c r="A719" s="133" t="s">
        <v>1692</v>
      </c>
      <c r="B719" s="86" t="e">
        <f aca="false">VLOOKUP($A719,#REF!, 34, FALSE())</f>
        <v>#VALUE!</v>
      </c>
      <c r="C719" s="87" t="str">
        <f aca="false">CONCATENATE("unused_",A719)</f>
        <v>unused_DDR_XM1_B4DMI</v>
      </c>
      <c r="D719" s="88" t="e">
        <f aca="false">IF(LEN(VLOOKUP($A719,#REF!,8,FALSE())),LEFT(VLOOKUP($A719,#REF!,8,FALSE()),LEN(VLOOKUP($A719,#REF!,8,FALSE()))-2),"")</f>
        <v>#VALUE!</v>
      </c>
      <c r="E719" s="89" t="e">
        <f aca="false">IF(LEN(VLOOKUP($A719,#REF!,4,FALSE())),IF(INDEX(#REF!,MATCH($A719,#REF!,0),1),LEFT(VLOOKUP($A719,#REF!,4,FALSE()),LEN(VLOOKUP($A719,#REF!,4,FALSE()))-2),CONCATENATE(LEFT(VLOOKUP($A719,#REF!,4,FALSE()),LEN(VLOOKUP($A719,#REF!,4,FALSE()))-2),"*")),"")</f>
        <v>#VALUE!</v>
      </c>
      <c r="F719" s="90" t="e">
        <f aca="false">IF(LEN(VLOOKUP($A719,#REF!,5,FALSE())),IF(INDEX(#REF!,MATCH($A719,#REF!,0),2),LEFT(VLOOKUP($A719,#REF!,5,FALSE()),LEN(VLOOKUP($A719,#REF!,5,FALSE()))-2),CONCATENATE(LEFT(VLOOKUP($A719,#REF!,5,FALSE()),LEN(VLOOKUP($A719,#REF!,5,FALSE()))-2),"*")),"")</f>
        <v>#VALUE!</v>
      </c>
      <c r="G719" s="90" t="e">
        <f aca="false">IF(LEN(VLOOKUP($A719,#REF!,6,FALSE())),IF(INDEX(#REF!,MATCH($A719,#REF!,0),3),LEFT(VLOOKUP($A719,#REF!,6,FALSE()),LEN(VLOOKUP($A719,#REF!,6,FALSE()))-2),CONCATENATE(LEFT(VLOOKUP($A719,#REF!,6,FALSE()),LEN(VLOOKUP($A719,#REF!,6,FALSE()))-2),"*")),"")</f>
        <v>#VALUE!</v>
      </c>
      <c r="H719" s="91" t="e">
        <f aca="false">IF(LEN(VLOOKUP($A719,#REF!,7,FALSE())),IF(INDEX(#REF!,MATCH($A719,#REF!,0),4),LEFT(VLOOKUP($A719,#REF!,7,FALSE()),LEN(VLOOKUP($A719,#REF!,7,FALSE()))-2),CONCATENATE(LEFT(VLOOKUP($A719,#REF!,7,FALSE()),LEN(VLOOKUP($A719,#REF!,7,FALSE()))-2),"*")),"")</f>
        <v>#VALUE!</v>
      </c>
      <c r="I719" s="92" t="e">
        <f aca="false">IF(LEN(VLOOKUP($A719,#REF!,8,FALSE())),UPPER(RIGHT(VLOOKUP($A719,#REF!,8,FALSE()), 1)),"")</f>
        <v>#VALUE!</v>
      </c>
      <c r="J719" s="90" t="e">
        <f aca="false">IF(LEN(VLOOKUP($A719,#REF!,4,FALSE())),UPPER(RIGHT(VLOOKUP($A719,#REF!,4,FALSE()), 1)),"")</f>
        <v>#VALUE!</v>
      </c>
      <c r="K719" s="90" t="e">
        <f aca="false">IF(LEN(VLOOKUP($A719,#REF!,5,FALSE())),UPPER(RIGHT(VLOOKUP($A719,#REF!,5,FALSE()), 1)),"")</f>
        <v>#VALUE!</v>
      </c>
      <c r="L719" s="90" t="e">
        <f aca="false">IF(LEN(VLOOKUP($A719,#REF!,6,FALSE())),UPPER(RIGHT(VLOOKUP($A719,#REF!,6,FALSE()), 1)),"")</f>
        <v>#VALUE!</v>
      </c>
      <c r="M719" s="91" t="e">
        <f aca="false">IF(LEN(VLOOKUP($A719,#REF!,7,FALSE())),UPPER(RIGHT(VLOOKUP($A719,#REF!,7,FALSE()), 1)),"")</f>
        <v>#VALUE!</v>
      </c>
      <c r="N719" s="185"/>
      <c r="O719" s="185"/>
      <c r="P719" s="185"/>
      <c r="Q719" s="185"/>
      <c r="R719" s="185"/>
      <c r="S719" s="100" t="e">
        <f aca="false">HLOOKUP("Device Tree Pin Name",#REF!,MATCH($A719,#REF!,0),FALSE())</f>
        <v>#VALUE!</v>
      </c>
      <c r="T719" s="95" t="e">
        <f aca="false">HLOOKUP("power rail",#REF!,MATCH($A719,#REF!,0),FALSE())</f>
        <v>#VALUE!</v>
      </c>
      <c r="U719" s="96" t="e">
        <f aca="false">HLOOKUP("Wake Capable",#REF!,MATCH($A719,#REF!,0),FALSE())</f>
        <v>#VALUE!</v>
      </c>
      <c r="V719" s="96" t="e">
        <f aca="false">HLOOKUP("Strap",#REF!,MATCH($A719,#REF!,0),FALSE())</f>
        <v>#VALUE!</v>
      </c>
      <c r="W719" s="96"/>
      <c r="X719" s="96"/>
      <c r="Y719" s="96"/>
      <c r="Z719" s="95"/>
      <c r="AA719" s="95" t="e">
        <f aca="false">HLOOKUP("Pad type",#REF!,MATCH($A719,#REF!,0),FALSE())</f>
        <v>#VALUE!</v>
      </c>
      <c r="AB719" s="100"/>
      <c r="AC719" s="100" t="e">
        <f aca="false">HLOOKUP("POR Pin State",#REF!,MATCH($A719,#REF!,0),FALSE())</f>
        <v>#VALUE!</v>
      </c>
      <c r="AD719" s="186"/>
      <c r="AE719" s="187"/>
      <c r="AF719" s="187"/>
      <c r="AG719" s="187"/>
      <c r="AH719" s="188"/>
      <c r="AI719" s="188"/>
      <c r="AJ719" s="189"/>
      <c r="AK719" s="189"/>
      <c r="AL719" s="189"/>
      <c r="AM719" s="189"/>
      <c r="AN719" s="189"/>
      <c r="AO719" s="189"/>
      <c r="AP719" s="189"/>
      <c r="AQ719" s="194" t="s">
        <v>1692</v>
      </c>
      <c r="AR719" s="104"/>
      <c r="AS719" s="104"/>
      <c r="AT719" s="104"/>
      <c r="AU719" s="104"/>
      <c r="AV719" s="104"/>
      <c r="AW719" s="104"/>
      <c r="AX719" s="104"/>
      <c r="AY719" s="104"/>
      <c r="AZ719" s="104"/>
      <c r="BA719" s="104"/>
      <c r="BB719" s="162"/>
      <c r="BC719" s="104"/>
      <c r="BD719" s="214"/>
      <c r="BE719" s="213" t="s">
        <v>1693</v>
      </c>
      <c r="BF719" s="108" t="e">
        <f aca="false">VLOOKUP($A719,#REF!, 34, FALSE())</f>
        <v>#VALUE!</v>
      </c>
      <c r="BG719" s="108" t="e">
        <f aca="false">VLOOKUP($A719,#REF!, 22, FALSE())</f>
        <v>#VALUE!</v>
      </c>
      <c r="BH719" s="109"/>
    </row>
    <row r="720" s="193" customFormat="true" ht="12.75" hidden="false" customHeight="true" outlineLevel="0" collapsed="false">
      <c r="A720" s="133" t="s">
        <v>1694</v>
      </c>
      <c r="B720" s="86" t="e">
        <f aca="false">VLOOKUP($A720,#REF!, 34, FALSE())</f>
        <v>#VALUE!</v>
      </c>
      <c r="C720" s="87" t="str">
        <f aca="false">CONCATENATE("unused_",A720)</f>
        <v>unused_DDR_XM1_B4WCK_P</v>
      </c>
      <c r="D720" s="88" t="e">
        <f aca="false">IF(LEN(VLOOKUP($A720,#REF!,8,FALSE())),LEFT(VLOOKUP($A720,#REF!,8,FALSE()),LEN(VLOOKUP($A720,#REF!,8,FALSE()))-2),"")</f>
        <v>#VALUE!</v>
      </c>
      <c r="E720" s="89" t="e">
        <f aca="false">IF(LEN(VLOOKUP($A720,#REF!,4,FALSE())),IF(INDEX(#REF!,MATCH($A720,#REF!,0),1),LEFT(VLOOKUP($A720,#REF!,4,FALSE()),LEN(VLOOKUP($A720,#REF!,4,FALSE()))-2),CONCATENATE(LEFT(VLOOKUP($A720,#REF!,4,FALSE()),LEN(VLOOKUP($A720,#REF!,4,FALSE()))-2),"*")),"")</f>
        <v>#VALUE!</v>
      </c>
      <c r="F720" s="90" t="e">
        <f aca="false">IF(LEN(VLOOKUP($A720,#REF!,5,FALSE())),IF(INDEX(#REF!,MATCH($A720,#REF!,0),2),LEFT(VLOOKUP($A720,#REF!,5,FALSE()),LEN(VLOOKUP($A720,#REF!,5,FALSE()))-2),CONCATENATE(LEFT(VLOOKUP($A720,#REF!,5,FALSE()),LEN(VLOOKUP($A720,#REF!,5,FALSE()))-2),"*")),"")</f>
        <v>#VALUE!</v>
      </c>
      <c r="G720" s="90" t="e">
        <f aca="false">IF(LEN(VLOOKUP($A720,#REF!,6,FALSE())),IF(INDEX(#REF!,MATCH($A720,#REF!,0),3),LEFT(VLOOKUP($A720,#REF!,6,FALSE()),LEN(VLOOKUP($A720,#REF!,6,FALSE()))-2),CONCATENATE(LEFT(VLOOKUP($A720,#REF!,6,FALSE()),LEN(VLOOKUP($A720,#REF!,6,FALSE()))-2),"*")),"")</f>
        <v>#VALUE!</v>
      </c>
      <c r="H720" s="91" t="e">
        <f aca="false">IF(LEN(VLOOKUP($A720,#REF!,7,FALSE())),IF(INDEX(#REF!,MATCH($A720,#REF!,0),4),LEFT(VLOOKUP($A720,#REF!,7,FALSE()),LEN(VLOOKUP($A720,#REF!,7,FALSE()))-2),CONCATENATE(LEFT(VLOOKUP($A720,#REF!,7,FALSE()),LEN(VLOOKUP($A720,#REF!,7,FALSE()))-2),"*")),"")</f>
        <v>#VALUE!</v>
      </c>
      <c r="I720" s="92" t="e">
        <f aca="false">IF(LEN(VLOOKUP($A720,#REF!,8,FALSE())),UPPER(RIGHT(VLOOKUP($A720,#REF!,8,FALSE()), 1)),"")</f>
        <v>#VALUE!</v>
      </c>
      <c r="J720" s="90" t="e">
        <f aca="false">IF(LEN(VLOOKUP($A720,#REF!,4,FALSE())),UPPER(RIGHT(VLOOKUP($A720,#REF!,4,FALSE()), 1)),"")</f>
        <v>#VALUE!</v>
      </c>
      <c r="K720" s="90" t="e">
        <f aca="false">IF(LEN(VLOOKUP($A720,#REF!,5,FALSE())),UPPER(RIGHT(VLOOKUP($A720,#REF!,5,FALSE()), 1)),"")</f>
        <v>#VALUE!</v>
      </c>
      <c r="L720" s="90" t="e">
        <f aca="false">IF(LEN(VLOOKUP($A720,#REF!,6,FALSE())),UPPER(RIGHT(VLOOKUP($A720,#REF!,6,FALSE()), 1)),"")</f>
        <v>#VALUE!</v>
      </c>
      <c r="M720" s="91" t="e">
        <f aca="false">IF(LEN(VLOOKUP($A720,#REF!,7,FALSE())),UPPER(RIGHT(VLOOKUP($A720,#REF!,7,FALSE()), 1)),"")</f>
        <v>#VALUE!</v>
      </c>
      <c r="N720" s="185"/>
      <c r="O720" s="185"/>
      <c r="P720" s="185"/>
      <c r="Q720" s="185"/>
      <c r="R720" s="185"/>
      <c r="S720" s="100" t="e">
        <f aca="false">HLOOKUP("Device Tree Pin Name",#REF!,MATCH($A720,#REF!,0),FALSE())</f>
        <v>#VALUE!</v>
      </c>
      <c r="T720" s="95" t="e">
        <f aca="false">HLOOKUP("power rail",#REF!,MATCH($A720,#REF!,0),FALSE())</f>
        <v>#VALUE!</v>
      </c>
      <c r="U720" s="96" t="e">
        <f aca="false">HLOOKUP("Wake Capable",#REF!,MATCH($A720,#REF!,0),FALSE())</f>
        <v>#VALUE!</v>
      </c>
      <c r="V720" s="96" t="e">
        <f aca="false">HLOOKUP("Strap",#REF!,MATCH($A720,#REF!,0),FALSE())</f>
        <v>#VALUE!</v>
      </c>
      <c r="W720" s="96"/>
      <c r="X720" s="96"/>
      <c r="Y720" s="96"/>
      <c r="Z720" s="95"/>
      <c r="AA720" s="95" t="e">
        <f aca="false">HLOOKUP("Pad type",#REF!,MATCH($A720,#REF!,0),FALSE())</f>
        <v>#VALUE!</v>
      </c>
      <c r="AB720" s="100"/>
      <c r="AC720" s="100" t="e">
        <f aca="false">HLOOKUP("POR Pin State",#REF!,MATCH($A720,#REF!,0),FALSE())</f>
        <v>#VALUE!</v>
      </c>
      <c r="AD720" s="186"/>
      <c r="AE720" s="187"/>
      <c r="AF720" s="187"/>
      <c r="AG720" s="187"/>
      <c r="AH720" s="188"/>
      <c r="AI720" s="188"/>
      <c r="AJ720" s="189"/>
      <c r="AK720" s="189"/>
      <c r="AL720" s="189"/>
      <c r="AM720" s="189"/>
      <c r="AN720" s="189"/>
      <c r="AO720" s="189"/>
      <c r="AP720" s="189"/>
      <c r="AQ720" s="194" t="s">
        <v>1694</v>
      </c>
      <c r="AR720" s="104"/>
      <c r="AS720" s="104"/>
      <c r="AT720" s="104"/>
      <c r="AU720" s="104"/>
      <c r="AV720" s="104"/>
      <c r="AW720" s="104"/>
      <c r="AX720" s="104"/>
      <c r="AY720" s="104"/>
      <c r="AZ720" s="104"/>
      <c r="BA720" s="104"/>
      <c r="BB720" s="162"/>
      <c r="BC720" s="104"/>
      <c r="BD720" s="214"/>
      <c r="BE720" s="213" t="s">
        <v>1695</v>
      </c>
      <c r="BF720" s="108" t="e">
        <f aca="false">VLOOKUP($A720,#REF!, 34, FALSE())</f>
        <v>#VALUE!</v>
      </c>
      <c r="BG720" s="108" t="e">
        <f aca="false">VLOOKUP($A720,#REF!, 22, FALSE())</f>
        <v>#VALUE!</v>
      </c>
      <c r="BH720" s="109"/>
    </row>
    <row r="721" s="193" customFormat="true" ht="12.75" hidden="false" customHeight="true" outlineLevel="0" collapsed="false">
      <c r="A721" s="133" t="s">
        <v>1696</v>
      </c>
      <c r="B721" s="86" t="e">
        <f aca="false">VLOOKUP($A721,#REF!, 34, FALSE())</f>
        <v>#VALUE!</v>
      </c>
      <c r="C721" s="87" t="str">
        <f aca="false">CONCATENATE("unused_",A721)</f>
        <v>unused_DDR_XM1_B4WCK_N</v>
      </c>
      <c r="D721" s="88" t="e">
        <f aca="false">IF(LEN(VLOOKUP($A721,#REF!,8,FALSE())),LEFT(VLOOKUP($A721,#REF!,8,FALSE()),LEN(VLOOKUP($A721,#REF!,8,FALSE()))-2),"")</f>
        <v>#VALUE!</v>
      </c>
      <c r="E721" s="89" t="e">
        <f aca="false">IF(LEN(VLOOKUP($A721,#REF!,4,FALSE())),IF(INDEX(#REF!,MATCH($A721,#REF!,0),1),LEFT(VLOOKUP($A721,#REF!,4,FALSE()),LEN(VLOOKUP($A721,#REF!,4,FALSE()))-2),CONCATENATE(LEFT(VLOOKUP($A721,#REF!,4,FALSE()),LEN(VLOOKUP($A721,#REF!,4,FALSE()))-2),"*")),"")</f>
        <v>#VALUE!</v>
      </c>
      <c r="F721" s="90" t="e">
        <f aca="false">IF(LEN(VLOOKUP($A721,#REF!,5,FALSE())),IF(INDEX(#REF!,MATCH($A721,#REF!,0),2),LEFT(VLOOKUP($A721,#REF!,5,FALSE()),LEN(VLOOKUP($A721,#REF!,5,FALSE()))-2),CONCATENATE(LEFT(VLOOKUP($A721,#REF!,5,FALSE()),LEN(VLOOKUP($A721,#REF!,5,FALSE()))-2),"*")),"")</f>
        <v>#VALUE!</v>
      </c>
      <c r="G721" s="90" t="e">
        <f aca="false">IF(LEN(VLOOKUP($A721,#REF!,6,FALSE())),IF(INDEX(#REF!,MATCH($A721,#REF!,0),3),LEFT(VLOOKUP($A721,#REF!,6,FALSE()),LEN(VLOOKUP($A721,#REF!,6,FALSE()))-2),CONCATENATE(LEFT(VLOOKUP($A721,#REF!,6,FALSE()),LEN(VLOOKUP($A721,#REF!,6,FALSE()))-2),"*")),"")</f>
        <v>#VALUE!</v>
      </c>
      <c r="H721" s="91" t="e">
        <f aca="false">IF(LEN(VLOOKUP($A721,#REF!,7,FALSE())),IF(INDEX(#REF!,MATCH($A721,#REF!,0),4),LEFT(VLOOKUP($A721,#REF!,7,FALSE()),LEN(VLOOKUP($A721,#REF!,7,FALSE()))-2),CONCATENATE(LEFT(VLOOKUP($A721,#REF!,7,FALSE()),LEN(VLOOKUP($A721,#REF!,7,FALSE()))-2),"*")),"")</f>
        <v>#VALUE!</v>
      </c>
      <c r="I721" s="92" t="e">
        <f aca="false">IF(LEN(VLOOKUP($A721,#REF!,8,FALSE())),UPPER(RIGHT(VLOOKUP($A721,#REF!,8,FALSE()), 1)),"")</f>
        <v>#VALUE!</v>
      </c>
      <c r="J721" s="90" t="e">
        <f aca="false">IF(LEN(VLOOKUP($A721,#REF!,4,FALSE())),UPPER(RIGHT(VLOOKUP($A721,#REF!,4,FALSE()), 1)),"")</f>
        <v>#VALUE!</v>
      </c>
      <c r="K721" s="90" t="e">
        <f aca="false">IF(LEN(VLOOKUP($A721,#REF!,5,FALSE())),UPPER(RIGHT(VLOOKUP($A721,#REF!,5,FALSE()), 1)),"")</f>
        <v>#VALUE!</v>
      </c>
      <c r="L721" s="90" t="e">
        <f aca="false">IF(LEN(VLOOKUP($A721,#REF!,6,FALSE())),UPPER(RIGHT(VLOOKUP($A721,#REF!,6,FALSE()), 1)),"")</f>
        <v>#VALUE!</v>
      </c>
      <c r="M721" s="91" t="e">
        <f aca="false">IF(LEN(VLOOKUP($A721,#REF!,7,FALSE())),UPPER(RIGHT(VLOOKUP($A721,#REF!,7,FALSE()), 1)),"")</f>
        <v>#VALUE!</v>
      </c>
      <c r="N721" s="185"/>
      <c r="O721" s="185"/>
      <c r="P721" s="185"/>
      <c r="Q721" s="185"/>
      <c r="R721" s="185"/>
      <c r="S721" s="100" t="e">
        <f aca="false">HLOOKUP("Device Tree Pin Name",#REF!,MATCH($A721,#REF!,0),FALSE())</f>
        <v>#VALUE!</v>
      </c>
      <c r="T721" s="95" t="e">
        <f aca="false">HLOOKUP("power rail",#REF!,MATCH($A721,#REF!,0),FALSE())</f>
        <v>#VALUE!</v>
      </c>
      <c r="U721" s="96" t="e">
        <f aca="false">HLOOKUP("Wake Capable",#REF!,MATCH($A721,#REF!,0),FALSE())</f>
        <v>#VALUE!</v>
      </c>
      <c r="V721" s="96" t="e">
        <f aca="false">HLOOKUP("Strap",#REF!,MATCH($A721,#REF!,0),FALSE())</f>
        <v>#VALUE!</v>
      </c>
      <c r="W721" s="96"/>
      <c r="X721" s="96"/>
      <c r="Y721" s="96"/>
      <c r="Z721" s="95"/>
      <c r="AA721" s="95" t="e">
        <f aca="false">HLOOKUP("Pad type",#REF!,MATCH($A721,#REF!,0),FALSE())</f>
        <v>#VALUE!</v>
      </c>
      <c r="AB721" s="100"/>
      <c r="AC721" s="100" t="e">
        <f aca="false">HLOOKUP("POR Pin State",#REF!,MATCH($A721,#REF!,0),FALSE())</f>
        <v>#VALUE!</v>
      </c>
      <c r="AD721" s="186"/>
      <c r="AE721" s="187"/>
      <c r="AF721" s="187"/>
      <c r="AG721" s="187"/>
      <c r="AH721" s="188"/>
      <c r="AI721" s="188"/>
      <c r="AJ721" s="189"/>
      <c r="AK721" s="189"/>
      <c r="AL721" s="189"/>
      <c r="AM721" s="189"/>
      <c r="AN721" s="189"/>
      <c r="AO721" s="189"/>
      <c r="AP721" s="189"/>
      <c r="AQ721" s="194" t="s">
        <v>1696</v>
      </c>
      <c r="AR721" s="104"/>
      <c r="AS721" s="104"/>
      <c r="AT721" s="104"/>
      <c r="AU721" s="104"/>
      <c r="AV721" s="104"/>
      <c r="AW721" s="104"/>
      <c r="AX721" s="104"/>
      <c r="AY721" s="104"/>
      <c r="AZ721" s="104"/>
      <c r="BA721" s="104"/>
      <c r="BB721" s="162"/>
      <c r="BC721" s="104"/>
      <c r="BD721" s="214"/>
      <c r="BE721" s="213" t="s">
        <v>1697</v>
      </c>
      <c r="BF721" s="108" t="e">
        <f aca="false">VLOOKUP($A721,#REF!, 34, FALSE())</f>
        <v>#VALUE!</v>
      </c>
      <c r="BG721" s="108" t="e">
        <f aca="false">VLOOKUP($A721,#REF!, 22, FALSE())</f>
        <v>#VALUE!</v>
      </c>
      <c r="BH721" s="109"/>
    </row>
    <row r="722" s="193" customFormat="true" ht="12.75" hidden="false" customHeight="true" outlineLevel="0" collapsed="false">
      <c r="A722" s="133" t="s">
        <v>1698</v>
      </c>
      <c r="B722" s="86" t="e">
        <f aca="false">VLOOKUP($A722,#REF!, 34, FALSE())</f>
        <v>#VALUE!</v>
      </c>
      <c r="C722" s="87" t="str">
        <f aca="false">CONCATENATE("unused_",A722)</f>
        <v>unused_DDR_XM1_B4RDQS_P</v>
      </c>
      <c r="D722" s="88" t="e">
        <f aca="false">IF(LEN(VLOOKUP($A722,#REF!,8,FALSE())),LEFT(VLOOKUP($A722,#REF!,8,FALSE()),LEN(VLOOKUP($A722,#REF!,8,FALSE()))-2),"")</f>
        <v>#VALUE!</v>
      </c>
      <c r="E722" s="89" t="e">
        <f aca="false">IF(LEN(VLOOKUP($A722,#REF!,4,FALSE())),IF(INDEX(#REF!,MATCH($A722,#REF!,0),1),LEFT(VLOOKUP($A722,#REF!,4,FALSE()),LEN(VLOOKUP($A722,#REF!,4,FALSE()))-2),CONCATENATE(LEFT(VLOOKUP($A722,#REF!,4,FALSE()),LEN(VLOOKUP($A722,#REF!,4,FALSE()))-2),"*")),"")</f>
        <v>#VALUE!</v>
      </c>
      <c r="F722" s="90" t="e">
        <f aca="false">IF(LEN(VLOOKUP($A722,#REF!,5,FALSE())),IF(INDEX(#REF!,MATCH($A722,#REF!,0),2),LEFT(VLOOKUP($A722,#REF!,5,FALSE()),LEN(VLOOKUP($A722,#REF!,5,FALSE()))-2),CONCATENATE(LEFT(VLOOKUP($A722,#REF!,5,FALSE()),LEN(VLOOKUP($A722,#REF!,5,FALSE()))-2),"*")),"")</f>
        <v>#VALUE!</v>
      </c>
      <c r="G722" s="90" t="e">
        <f aca="false">IF(LEN(VLOOKUP($A722,#REF!,6,FALSE())),IF(INDEX(#REF!,MATCH($A722,#REF!,0),3),LEFT(VLOOKUP($A722,#REF!,6,FALSE()),LEN(VLOOKUP($A722,#REF!,6,FALSE()))-2),CONCATENATE(LEFT(VLOOKUP($A722,#REF!,6,FALSE()),LEN(VLOOKUP($A722,#REF!,6,FALSE()))-2),"*")),"")</f>
        <v>#VALUE!</v>
      </c>
      <c r="H722" s="91" t="e">
        <f aca="false">IF(LEN(VLOOKUP($A722,#REF!,7,FALSE())),IF(INDEX(#REF!,MATCH($A722,#REF!,0),4),LEFT(VLOOKUP($A722,#REF!,7,FALSE()),LEN(VLOOKUP($A722,#REF!,7,FALSE()))-2),CONCATENATE(LEFT(VLOOKUP($A722,#REF!,7,FALSE()),LEN(VLOOKUP($A722,#REF!,7,FALSE()))-2),"*")),"")</f>
        <v>#VALUE!</v>
      </c>
      <c r="I722" s="92" t="e">
        <f aca="false">IF(LEN(VLOOKUP($A722,#REF!,8,FALSE())),UPPER(RIGHT(VLOOKUP($A722,#REF!,8,FALSE()), 1)),"")</f>
        <v>#VALUE!</v>
      </c>
      <c r="J722" s="90" t="e">
        <f aca="false">IF(LEN(VLOOKUP($A722,#REF!,4,FALSE())),UPPER(RIGHT(VLOOKUP($A722,#REF!,4,FALSE()), 1)),"")</f>
        <v>#VALUE!</v>
      </c>
      <c r="K722" s="90" t="e">
        <f aca="false">IF(LEN(VLOOKUP($A722,#REF!,5,FALSE())),UPPER(RIGHT(VLOOKUP($A722,#REF!,5,FALSE()), 1)),"")</f>
        <v>#VALUE!</v>
      </c>
      <c r="L722" s="90" t="e">
        <f aca="false">IF(LEN(VLOOKUP($A722,#REF!,6,FALSE())),UPPER(RIGHT(VLOOKUP($A722,#REF!,6,FALSE()), 1)),"")</f>
        <v>#VALUE!</v>
      </c>
      <c r="M722" s="91" t="e">
        <f aca="false">IF(LEN(VLOOKUP($A722,#REF!,7,FALSE())),UPPER(RIGHT(VLOOKUP($A722,#REF!,7,FALSE()), 1)),"")</f>
        <v>#VALUE!</v>
      </c>
      <c r="N722" s="185"/>
      <c r="O722" s="185"/>
      <c r="P722" s="185"/>
      <c r="Q722" s="185"/>
      <c r="R722" s="185"/>
      <c r="S722" s="100" t="e">
        <f aca="false">HLOOKUP("Device Tree Pin Name",#REF!,MATCH($A722,#REF!,0),FALSE())</f>
        <v>#VALUE!</v>
      </c>
      <c r="T722" s="95" t="e">
        <f aca="false">HLOOKUP("power rail",#REF!,MATCH($A722,#REF!,0),FALSE())</f>
        <v>#VALUE!</v>
      </c>
      <c r="U722" s="96" t="e">
        <f aca="false">HLOOKUP("Wake Capable",#REF!,MATCH($A722,#REF!,0),FALSE())</f>
        <v>#VALUE!</v>
      </c>
      <c r="V722" s="96" t="e">
        <f aca="false">HLOOKUP("Strap",#REF!,MATCH($A722,#REF!,0),FALSE())</f>
        <v>#VALUE!</v>
      </c>
      <c r="W722" s="96"/>
      <c r="X722" s="96"/>
      <c r="Y722" s="96"/>
      <c r="Z722" s="95"/>
      <c r="AA722" s="95" t="e">
        <f aca="false">HLOOKUP("Pad type",#REF!,MATCH($A722,#REF!,0),FALSE())</f>
        <v>#VALUE!</v>
      </c>
      <c r="AB722" s="100"/>
      <c r="AC722" s="100" t="e">
        <f aca="false">HLOOKUP("POR Pin State",#REF!,MATCH($A722,#REF!,0),FALSE())</f>
        <v>#VALUE!</v>
      </c>
      <c r="AD722" s="186"/>
      <c r="AE722" s="187"/>
      <c r="AF722" s="187"/>
      <c r="AG722" s="187"/>
      <c r="AH722" s="188"/>
      <c r="AI722" s="188"/>
      <c r="AJ722" s="189"/>
      <c r="AK722" s="189"/>
      <c r="AL722" s="189"/>
      <c r="AM722" s="189"/>
      <c r="AN722" s="189"/>
      <c r="AO722" s="189"/>
      <c r="AP722" s="189"/>
      <c r="AQ722" s="194" t="s">
        <v>1698</v>
      </c>
      <c r="AR722" s="104"/>
      <c r="AS722" s="104"/>
      <c r="AT722" s="104"/>
      <c r="AU722" s="104"/>
      <c r="AV722" s="104"/>
      <c r="AW722" s="104"/>
      <c r="AX722" s="104"/>
      <c r="AY722" s="104"/>
      <c r="AZ722" s="104"/>
      <c r="BA722" s="104"/>
      <c r="BB722" s="162"/>
      <c r="BC722" s="104"/>
      <c r="BD722" s="214"/>
      <c r="BE722" s="213" t="s">
        <v>1699</v>
      </c>
      <c r="BF722" s="108" t="e">
        <f aca="false">VLOOKUP($A722,#REF!, 34, FALSE())</f>
        <v>#VALUE!</v>
      </c>
      <c r="BG722" s="108" t="e">
        <f aca="false">VLOOKUP($A722,#REF!, 22, FALSE())</f>
        <v>#VALUE!</v>
      </c>
      <c r="BH722" s="109"/>
    </row>
    <row r="723" s="193" customFormat="true" ht="12.75" hidden="false" customHeight="true" outlineLevel="0" collapsed="false">
      <c r="A723" s="133" t="s">
        <v>1700</v>
      </c>
      <c r="B723" s="86" t="e">
        <f aca="false">VLOOKUP($A723,#REF!, 34, FALSE())</f>
        <v>#VALUE!</v>
      </c>
      <c r="C723" s="87" t="str">
        <f aca="false">CONCATENATE("unused_",A723)</f>
        <v>unused_DDR_XM1_B4RDQS_N</v>
      </c>
      <c r="D723" s="88" t="e">
        <f aca="false">IF(LEN(VLOOKUP($A723,#REF!,8,FALSE())),LEFT(VLOOKUP($A723,#REF!,8,FALSE()),LEN(VLOOKUP($A723,#REF!,8,FALSE()))-2),"")</f>
        <v>#VALUE!</v>
      </c>
      <c r="E723" s="89" t="e">
        <f aca="false">IF(LEN(VLOOKUP($A723,#REF!,4,FALSE())),IF(INDEX(#REF!,MATCH($A723,#REF!,0),1),LEFT(VLOOKUP($A723,#REF!,4,FALSE()),LEN(VLOOKUP($A723,#REF!,4,FALSE()))-2),CONCATENATE(LEFT(VLOOKUP($A723,#REF!,4,FALSE()),LEN(VLOOKUP($A723,#REF!,4,FALSE()))-2),"*")),"")</f>
        <v>#VALUE!</v>
      </c>
      <c r="F723" s="90" t="e">
        <f aca="false">IF(LEN(VLOOKUP($A723,#REF!,5,FALSE())),IF(INDEX(#REF!,MATCH($A723,#REF!,0),2),LEFT(VLOOKUP($A723,#REF!,5,FALSE()),LEN(VLOOKUP($A723,#REF!,5,FALSE()))-2),CONCATENATE(LEFT(VLOOKUP($A723,#REF!,5,FALSE()),LEN(VLOOKUP($A723,#REF!,5,FALSE()))-2),"*")),"")</f>
        <v>#VALUE!</v>
      </c>
      <c r="G723" s="90" t="e">
        <f aca="false">IF(LEN(VLOOKUP($A723,#REF!,6,FALSE())),IF(INDEX(#REF!,MATCH($A723,#REF!,0),3),LEFT(VLOOKUP($A723,#REF!,6,FALSE()),LEN(VLOOKUP($A723,#REF!,6,FALSE()))-2),CONCATENATE(LEFT(VLOOKUP($A723,#REF!,6,FALSE()),LEN(VLOOKUP($A723,#REF!,6,FALSE()))-2),"*")),"")</f>
        <v>#VALUE!</v>
      </c>
      <c r="H723" s="91" t="e">
        <f aca="false">IF(LEN(VLOOKUP($A723,#REF!,7,FALSE())),IF(INDEX(#REF!,MATCH($A723,#REF!,0),4),LEFT(VLOOKUP($A723,#REF!,7,FALSE()),LEN(VLOOKUP($A723,#REF!,7,FALSE()))-2),CONCATENATE(LEFT(VLOOKUP($A723,#REF!,7,FALSE()),LEN(VLOOKUP($A723,#REF!,7,FALSE()))-2),"*")),"")</f>
        <v>#VALUE!</v>
      </c>
      <c r="I723" s="92" t="e">
        <f aca="false">IF(LEN(VLOOKUP($A723,#REF!,8,FALSE())),UPPER(RIGHT(VLOOKUP($A723,#REF!,8,FALSE()), 1)),"")</f>
        <v>#VALUE!</v>
      </c>
      <c r="J723" s="90" t="e">
        <f aca="false">IF(LEN(VLOOKUP($A723,#REF!,4,FALSE())),UPPER(RIGHT(VLOOKUP($A723,#REF!,4,FALSE()), 1)),"")</f>
        <v>#VALUE!</v>
      </c>
      <c r="K723" s="90" t="e">
        <f aca="false">IF(LEN(VLOOKUP($A723,#REF!,5,FALSE())),UPPER(RIGHT(VLOOKUP($A723,#REF!,5,FALSE()), 1)),"")</f>
        <v>#VALUE!</v>
      </c>
      <c r="L723" s="90" t="e">
        <f aca="false">IF(LEN(VLOOKUP($A723,#REF!,6,FALSE())),UPPER(RIGHT(VLOOKUP($A723,#REF!,6,FALSE()), 1)),"")</f>
        <v>#VALUE!</v>
      </c>
      <c r="M723" s="91" t="e">
        <f aca="false">IF(LEN(VLOOKUP($A723,#REF!,7,FALSE())),UPPER(RIGHT(VLOOKUP($A723,#REF!,7,FALSE()), 1)),"")</f>
        <v>#VALUE!</v>
      </c>
      <c r="N723" s="185"/>
      <c r="O723" s="185"/>
      <c r="P723" s="185"/>
      <c r="Q723" s="185"/>
      <c r="R723" s="185"/>
      <c r="S723" s="100" t="e">
        <f aca="false">HLOOKUP("Device Tree Pin Name",#REF!,MATCH($A723,#REF!,0),FALSE())</f>
        <v>#VALUE!</v>
      </c>
      <c r="T723" s="95" t="e">
        <f aca="false">HLOOKUP("power rail",#REF!,MATCH($A723,#REF!,0),FALSE())</f>
        <v>#VALUE!</v>
      </c>
      <c r="U723" s="96" t="e">
        <f aca="false">HLOOKUP("Wake Capable",#REF!,MATCH($A723,#REF!,0),FALSE())</f>
        <v>#VALUE!</v>
      </c>
      <c r="V723" s="96" t="e">
        <f aca="false">HLOOKUP("Strap",#REF!,MATCH($A723,#REF!,0),FALSE())</f>
        <v>#VALUE!</v>
      </c>
      <c r="W723" s="96"/>
      <c r="X723" s="96"/>
      <c r="Y723" s="96"/>
      <c r="Z723" s="95"/>
      <c r="AA723" s="95" t="e">
        <f aca="false">HLOOKUP("Pad type",#REF!,MATCH($A723,#REF!,0),FALSE())</f>
        <v>#VALUE!</v>
      </c>
      <c r="AB723" s="100"/>
      <c r="AC723" s="100" t="e">
        <f aca="false">HLOOKUP("POR Pin State",#REF!,MATCH($A723,#REF!,0),FALSE())</f>
        <v>#VALUE!</v>
      </c>
      <c r="AD723" s="186"/>
      <c r="AE723" s="187"/>
      <c r="AF723" s="187"/>
      <c r="AG723" s="187"/>
      <c r="AH723" s="188"/>
      <c r="AI723" s="188"/>
      <c r="AJ723" s="189"/>
      <c r="AK723" s="189"/>
      <c r="AL723" s="189"/>
      <c r="AM723" s="189"/>
      <c r="AN723" s="189"/>
      <c r="AO723" s="189"/>
      <c r="AP723" s="189"/>
      <c r="AQ723" s="194" t="s">
        <v>1700</v>
      </c>
      <c r="AR723" s="104"/>
      <c r="AS723" s="104"/>
      <c r="AT723" s="104"/>
      <c r="AU723" s="104"/>
      <c r="AV723" s="104"/>
      <c r="AW723" s="104"/>
      <c r="AX723" s="104"/>
      <c r="AY723" s="104"/>
      <c r="AZ723" s="104"/>
      <c r="BA723" s="104"/>
      <c r="BB723" s="162"/>
      <c r="BC723" s="104"/>
      <c r="BD723" s="214"/>
      <c r="BE723" s="213" t="s">
        <v>1701</v>
      </c>
      <c r="BF723" s="108" t="e">
        <f aca="false">VLOOKUP($A723,#REF!, 34, FALSE())</f>
        <v>#VALUE!</v>
      </c>
      <c r="BG723" s="108" t="e">
        <f aca="false">VLOOKUP($A723,#REF!, 22, FALSE())</f>
        <v>#VALUE!</v>
      </c>
      <c r="BH723" s="109"/>
    </row>
    <row r="724" s="193" customFormat="true" ht="12.75" hidden="false" customHeight="true" outlineLevel="0" collapsed="false">
      <c r="A724" s="133" t="s">
        <v>1702</v>
      </c>
      <c r="B724" s="86" t="e">
        <f aca="false">VLOOKUP($A724,#REF!, 34, FALSE())</f>
        <v>#VALUE!</v>
      </c>
      <c r="C724" s="87" t="str">
        <f aca="false">CONCATENATE("unused_",A724)</f>
        <v>unused_DDR_XM1_B5D0</v>
      </c>
      <c r="D724" s="88" t="e">
        <f aca="false">IF(LEN(VLOOKUP($A724,#REF!,8,FALSE())),LEFT(VLOOKUP($A724,#REF!,8,FALSE()),LEN(VLOOKUP($A724,#REF!,8,FALSE()))-2),"")</f>
        <v>#VALUE!</v>
      </c>
      <c r="E724" s="89" t="e">
        <f aca="false">IF(LEN(VLOOKUP($A724,#REF!,4,FALSE())),IF(INDEX(#REF!,MATCH($A724,#REF!,0),1),LEFT(VLOOKUP($A724,#REF!,4,FALSE()),LEN(VLOOKUP($A724,#REF!,4,FALSE()))-2),CONCATENATE(LEFT(VLOOKUP($A724,#REF!,4,FALSE()),LEN(VLOOKUP($A724,#REF!,4,FALSE()))-2),"*")),"")</f>
        <v>#VALUE!</v>
      </c>
      <c r="F724" s="90" t="e">
        <f aca="false">IF(LEN(VLOOKUP($A724,#REF!,5,FALSE())),IF(INDEX(#REF!,MATCH($A724,#REF!,0),2),LEFT(VLOOKUP($A724,#REF!,5,FALSE()),LEN(VLOOKUP($A724,#REF!,5,FALSE()))-2),CONCATENATE(LEFT(VLOOKUP($A724,#REF!,5,FALSE()),LEN(VLOOKUP($A724,#REF!,5,FALSE()))-2),"*")),"")</f>
        <v>#VALUE!</v>
      </c>
      <c r="G724" s="90" t="e">
        <f aca="false">IF(LEN(VLOOKUP($A724,#REF!,6,FALSE())),IF(INDEX(#REF!,MATCH($A724,#REF!,0),3),LEFT(VLOOKUP($A724,#REF!,6,FALSE()),LEN(VLOOKUP($A724,#REF!,6,FALSE()))-2),CONCATENATE(LEFT(VLOOKUP($A724,#REF!,6,FALSE()),LEN(VLOOKUP($A724,#REF!,6,FALSE()))-2),"*")),"")</f>
        <v>#VALUE!</v>
      </c>
      <c r="H724" s="91" t="e">
        <f aca="false">IF(LEN(VLOOKUP($A724,#REF!,7,FALSE())),IF(INDEX(#REF!,MATCH($A724,#REF!,0),4),LEFT(VLOOKUP($A724,#REF!,7,FALSE()),LEN(VLOOKUP($A724,#REF!,7,FALSE()))-2),CONCATENATE(LEFT(VLOOKUP($A724,#REF!,7,FALSE()),LEN(VLOOKUP($A724,#REF!,7,FALSE()))-2),"*")),"")</f>
        <v>#VALUE!</v>
      </c>
      <c r="I724" s="92" t="e">
        <f aca="false">IF(LEN(VLOOKUP($A724,#REF!,8,FALSE())),UPPER(RIGHT(VLOOKUP($A724,#REF!,8,FALSE()), 1)),"")</f>
        <v>#VALUE!</v>
      </c>
      <c r="J724" s="90" t="e">
        <f aca="false">IF(LEN(VLOOKUP($A724,#REF!,4,FALSE())),UPPER(RIGHT(VLOOKUP($A724,#REF!,4,FALSE()), 1)),"")</f>
        <v>#VALUE!</v>
      </c>
      <c r="K724" s="90" t="e">
        <f aca="false">IF(LEN(VLOOKUP($A724,#REF!,5,FALSE())),UPPER(RIGHT(VLOOKUP($A724,#REF!,5,FALSE()), 1)),"")</f>
        <v>#VALUE!</v>
      </c>
      <c r="L724" s="90" t="e">
        <f aca="false">IF(LEN(VLOOKUP($A724,#REF!,6,FALSE())),UPPER(RIGHT(VLOOKUP($A724,#REF!,6,FALSE()), 1)),"")</f>
        <v>#VALUE!</v>
      </c>
      <c r="M724" s="91" t="e">
        <f aca="false">IF(LEN(VLOOKUP($A724,#REF!,7,FALSE())),UPPER(RIGHT(VLOOKUP($A724,#REF!,7,FALSE()), 1)),"")</f>
        <v>#VALUE!</v>
      </c>
      <c r="N724" s="185"/>
      <c r="O724" s="185"/>
      <c r="P724" s="185"/>
      <c r="Q724" s="185"/>
      <c r="R724" s="185"/>
      <c r="S724" s="100" t="e">
        <f aca="false">HLOOKUP("Device Tree Pin Name",#REF!,MATCH($A724,#REF!,0),FALSE())</f>
        <v>#VALUE!</v>
      </c>
      <c r="T724" s="95" t="e">
        <f aca="false">HLOOKUP("power rail",#REF!,MATCH($A724,#REF!,0),FALSE())</f>
        <v>#VALUE!</v>
      </c>
      <c r="U724" s="96" t="e">
        <f aca="false">HLOOKUP("Wake Capable",#REF!,MATCH($A724,#REF!,0),FALSE())</f>
        <v>#VALUE!</v>
      </c>
      <c r="V724" s="96" t="e">
        <f aca="false">HLOOKUP("Strap",#REF!,MATCH($A724,#REF!,0),FALSE())</f>
        <v>#VALUE!</v>
      </c>
      <c r="W724" s="96"/>
      <c r="X724" s="96"/>
      <c r="Y724" s="96"/>
      <c r="Z724" s="95"/>
      <c r="AA724" s="95" t="e">
        <f aca="false">HLOOKUP("Pad type",#REF!,MATCH($A724,#REF!,0),FALSE())</f>
        <v>#VALUE!</v>
      </c>
      <c r="AB724" s="100"/>
      <c r="AC724" s="100" t="e">
        <f aca="false">HLOOKUP("POR Pin State",#REF!,MATCH($A724,#REF!,0),FALSE())</f>
        <v>#VALUE!</v>
      </c>
      <c r="AD724" s="186"/>
      <c r="AE724" s="187"/>
      <c r="AF724" s="187"/>
      <c r="AG724" s="187"/>
      <c r="AH724" s="188"/>
      <c r="AI724" s="188"/>
      <c r="AJ724" s="189"/>
      <c r="AK724" s="189"/>
      <c r="AL724" s="189"/>
      <c r="AM724" s="189"/>
      <c r="AN724" s="189"/>
      <c r="AO724" s="189"/>
      <c r="AP724" s="189"/>
      <c r="AQ724" s="194" t="s">
        <v>1703</v>
      </c>
      <c r="AR724" s="104"/>
      <c r="AS724" s="104"/>
      <c r="AT724" s="104"/>
      <c r="AU724" s="104"/>
      <c r="AV724" s="104"/>
      <c r="AW724" s="104"/>
      <c r="AX724" s="104"/>
      <c r="AY724" s="104"/>
      <c r="AZ724" s="104"/>
      <c r="BA724" s="104"/>
      <c r="BB724" s="162"/>
      <c r="BC724" s="104"/>
      <c r="BD724" s="214"/>
      <c r="BE724" s="213" t="s">
        <v>1704</v>
      </c>
      <c r="BF724" s="108" t="e">
        <f aca="false">VLOOKUP($A724,#REF!, 34, FALSE())</f>
        <v>#VALUE!</v>
      </c>
      <c r="BG724" s="108" t="e">
        <f aca="false">VLOOKUP($A724,#REF!, 22, FALSE())</f>
        <v>#VALUE!</v>
      </c>
      <c r="BH724" s="109"/>
    </row>
    <row r="725" s="193" customFormat="true" ht="12.75" hidden="false" customHeight="true" outlineLevel="0" collapsed="false">
      <c r="A725" s="133" t="s">
        <v>1705</v>
      </c>
      <c r="B725" s="86" t="e">
        <f aca="false">VLOOKUP($A725,#REF!, 34, FALSE())</f>
        <v>#VALUE!</v>
      </c>
      <c r="C725" s="87" t="str">
        <f aca="false">CONCATENATE("unused_",A725)</f>
        <v>unused_DDR_XM1_B5D1</v>
      </c>
      <c r="D725" s="88" t="e">
        <f aca="false">IF(LEN(VLOOKUP($A725,#REF!,8,FALSE())),LEFT(VLOOKUP($A725,#REF!,8,FALSE()),LEN(VLOOKUP($A725,#REF!,8,FALSE()))-2),"")</f>
        <v>#VALUE!</v>
      </c>
      <c r="E725" s="89" t="e">
        <f aca="false">IF(LEN(VLOOKUP($A725,#REF!,4,FALSE())),IF(INDEX(#REF!,MATCH($A725,#REF!,0),1),LEFT(VLOOKUP($A725,#REF!,4,FALSE()),LEN(VLOOKUP($A725,#REF!,4,FALSE()))-2),CONCATENATE(LEFT(VLOOKUP($A725,#REF!,4,FALSE()),LEN(VLOOKUP($A725,#REF!,4,FALSE()))-2),"*")),"")</f>
        <v>#VALUE!</v>
      </c>
      <c r="F725" s="90" t="e">
        <f aca="false">IF(LEN(VLOOKUP($A725,#REF!,5,FALSE())),IF(INDEX(#REF!,MATCH($A725,#REF!,0),2),LEFT(VLOOKUP($A725,#REF!,5,FALSE()),LEN(VLOOKUP($A725,#REF!,5,FALSE()))-2),CONCATENATE(LEFT(VLOOKUP($A725,#REF!,5,FALSE()),LEN(VLOOKUP($A725,#REF!,5,FALSE()))-2),"*")),"")</f>
        <v>#VALUE!</v>
      </c>
      <c r="G725" s="90" t="e">
        <f aca="false">IF(LEN(VLOOKUP($A725,#REF!,6,FALSE())),IF(INDEX(#REF!,MATCH($A725,#REF!,0),3),LEFT(VLOOKUP($A725,#REF!,6,FALSE()),LEN(VLOOKUP($A725,#REF!,6,FALSE()))-2),CONCATENATE(LEFT(VLOOKUP($A725,#REF!,6,FALSE()),LEN(VLOOKUP($A725,#REF!,6,FALSE()))-2),"*")),"")</f>
        <v>#VALUE!</v>
      </c>
      <c r="H725" s="91" t="e">
        <f aca="false">IF(LEN(VLOOKUP($A725,#REF!,7,FALSE())),IF(INDEX(#REF!,MATCH($A725,#REF!,0),4),LEFT(VLOOKUP($A725,#REF!,7,FALSE()),LEN(VLOOKUP($A725,#REF!,7,FALSE()))-2),CONCATENATE(LEFT(VLOOKUP($A725,#REF!,7,FALSE()),LEN(VLOOKUP($A725,#REF!,7,FALSE()))-2),"*")),"")</f>
        <v>#VALUE!</v>
      </c>
      <c r="I725" s="92" t="e">
        <f aca="false">IF(LEN(VLOOKUP($A725,#REF!,8,FALSE())),UPPER(RIGHT(VLOOKUP($A725,#REF!,8,FALSE()), 1)),"")</f>
        <v>#VALUE!</v>
      </c>
      <c r="J725" s="90" t="e">
        <f aca="false">IF(LEN(VLOOKUP($A725,#REF!,4,FALSE())),UPPER(RIGHT(VLOOKUP($A725,#REF!,4,FALSE()), 1)),"")</f>
        <v>#VALUE!</v>
      </c>
      <c r="K725" s="90" t="e">
        <f aca="false">IF(LEN(VLOOKUP($A725,#REF!,5,FALSE())),UPPER(RIGHT(VLOOKUP($A725,#REF!,5,FALSE()), 1)),"")</f>
        <v>#VALUE!</v>
      </c>
      <c r="L725" s="90" t="e">
        <f aca="false">IF(LEN(VLOOKUP($A725,#REF!,6,FALSE())),UPPER(RIGHT(VLOOKUP($A725,#REF!,6,FALSE()), 1)),"")</f>
        <v>#VALUE!</v>
      </c>
      <c r="M725" s="91" t="e">
        <f aca="false">IF(LEN(VLOOKUP($A725,#REF!,7,FALSE())),UPPER(RIGHT(VLOOKUP($A725,#REF!,7,FALSE()), 1)),"")</f>
        <v>#VALUE!</v>
      </c>
      <c r="N725" s="185"/>
      <c r="O725" s="185"/>
      <c r="P725" s="185"/>
      <c r="Q725" s="185"/>
      <c r="R725" s="185"/>
      <c r="S725" s="100" t="e">
        <f aca="false">HLOOKUP("Device Tree Pin Name",#REF!,MATCH($A725,#REF!,0),FALSE())</f>
        <v>#VALUE!</v>
      </c>
      <c r="T725" s="95" t="e">
        <f aca="false">HLOOKUP("power rail",#REF!,MATCH($A725,#REF!,0),FALSE())</f>
        <v>#VALUE!</v>
      </c>
      <c r="U725" s="96" t="e">
        <f aca="false">HLOOKUP("Wake Capable",#REF!,MATCH($A725,#REF!,0),FALSE())</f>
        <v>#VALUE!</v>
      </c>
      <c r="V725" s="96" t="e">
        <f aca="false">HLOOKUP("Strap",#REF!,MATCH($A725,#REF!,0),FALSE())</f>
        <v>#VALUE!</v>
      </c>
      <c r="W725" s="96"/>
      <c r="X725" s="96"/>
      <c r="Y725" s="96"/>
      <c r="Z725" s="95"/>
      <c r="AA725" s="95" t="e">
        <f aca="false">HLOOKUP("Pad type",#REF!,MATCH($A725,#REF!,0),FALSE())</f>
        <v>#VALUE!</v>
      </c>
      <c r="AB725" s="100"/>
      <c r="AC725" s="100" t="e">
        <f aca="false">HLOOKUP("POR Pin State",#REF!,MATCH($A725,#REF!,0),FALSE())</f>
        <v>#VALUE!</v>
      </c>
      <c r="AD725" s="186"/>
      <c r="AE725" s="187"/>
      <c r="AF725" s="187"/>
      <c r="AG725" s="187"/>
      <c r="AH725" s="188"/>
      <c r="AI725" s="188"/>
      <c r="AJ725" s="189"/>
      <c r="AK725" s="189"/>
      <c r="AL725" s="189"/>
      <c r="AM725" s="189"/>
      <c r="AN725" s="189"/>
      <c r="AO725" s="189"/>
      <c r="AP725" s="189"/>
      <c r="AQ725" s="194" t="s">
        <v>1706</v>
      </c>
      <c r="AR725" s="104"/>
      <c r="AS725" s="104"/>
      <c r="AT725" s="104"/>
      <c r="AU725" s="104"/>
      <c r="AV725" s="104"/>
      <c r="AW725" s="104"/>
      <c r="AX725" s="104"/>
      <c r="AY725" s="104"/>
      <c r="AZ725" s="104"/>
      <c r="BA725" s="104"/>
      <c r="BB725" s="162"/>
      <c r="BC725" s="104"/>
      <c r="BD725" s="214"/>
      <c r="BE725" s="213" t="s">
        <v>1707</v>
      </c>
      <c r="BF725" s="108" t="e">
        <f aca="false">VLOOKUP($A725,#REF!, 34, FALSE())</f>
        <v>#VALUE!</v>
      </c>
      <c r="BG725" s="108" t="e">
        <f aca="false">VLOOKUP($A725,#REF!, 22, FALSE())</f>
        <v>#VALUE!</v>
      </c>
      <c r="BH725" s="109"/>
    </row>
    <row r="726" s="193" customFormat="true" ht="12.75" hidden="false" customHeight="true" outlineLevel="0" collapsed="false">
      <c r="A726" s="1" t="s">
        <v>1708</v>
      </c>
      <c r="B726" s="86" t="e">
        <f aca="false">VLOOKUP($A726,#REF!, 34, FALSE())</f>
        <v>#VALUE!</v>
      </c>
      <c r="C726" s="87" t="str">
        <f aca="false">CONCATENATE("unused_",A726)</f>
        <v>unused_DDR_XM1_B5D2</v>
      </c>
      <c r="D726" s="88" t="e">
        <f aca="false">IF(LEN(VLOOKUP($A726,#REF!,8,FALSE())),LEFT(VLOOKUP($A726,#REF!,8,FALSE()),LEN(VLOOKUP($A726,#REF!,8,FALSE()))-2),"")</f>
        <v>#VALUE!</v>
      </c>
      <c r="E726" s="89" t="e">
        <f aca="false">IF(LEN(VLOOKUP($A726,#REF!,4,FALSE())),IF(INDEX(#REF!,MATCH($A726,#REF!,0),1),LEFT(VLOOKUP($A726,#REF!,4,FALSE()),LEN(VLOOKUP($A726,#REF!,4,FALSE()))-2),CONCATENATE(LEFT(VLOOKUP($A726,#REF!,4,FALSE()),LEN(VLOOKUP($A726,#REF!,4,FALSE()))-2),"*")),"")</f>
        <v>#VALUE!</v>
      </c>
      <c r="F726" s="90" t="e">
        <f aca="false">IF(LEN(VLOOKUP($A726,#REF!,5,FALSE())),IF(INDEX(#REF!,MATCH($A726,#REF!,0),2),LEFT(VLOOKUP($A726,#REF!,5,FALSE()),LEN(VLOOKUP($A726,#REF!,5,FALSE()))-2),CONCATENATE(LEFT(VLOOKUP($A726,#REF!,5,FALSE()),LEN(VLOOKUP($A726,#REF!,5,FALSE()))-2),"*")),"")</f>
        <v>#VALUE!</v>
      </c>
      <c r="G726" s="90" t="e">
        <f aca="false">IF(LEN(VLOOKUP($A726,#REF!,6,FALSE())),IF(INDEX(#REF!,MATCH($A726,#REF!,0),3),LEFT(VLOOKUP($A726,#REF!,6,FALSE()),LEN(VLOOKUP($A726,#REF!,6,FALSE()))-2),CONCATENATE(LEFT(VLOOKUP($A726,#REF!,6,FALSE()),LEN(VLOOKUP($A726,#REF!,6,FALSE()))-2),"*")),"")</f>
        <v>#VALUE!</v>
      </c>
      <c r="H726" s="91" t="e">
        <f aca="false">IF(LEN(VLOOKUP($A726,#REF!,7,FALSE())),IF(INDEX(#REF!,MATCH($A726,#REF!,0),4),LEFT(VLOOKUP($A726,#REF!,7,FALSE()),LEN(VLOOKUP($A726,#REF!,7,FALSE()))-2),CONCATENATE(LEFT(VLOOKUP($A726,#REF!,7,FALSE()),LEN(VLOOKUP($A726,#REF!,7,FALSE()))-2),"*")),"")</f>
        <v>#VALUE!</v>
      </c>
      <c r="I726" s="92" t="e">
        <f aca="false">IF(LEN(VLOOKUP($A726,#REF!,8,FALSE())),UPPER(RIGHT(VLOOKUP($A726,#REF!,8,FALSE()), 1)),"")</f>
        <v>#VALUE!</v>
      </c>
      <c r="J726" s="90" t="e">
        <f aca="false">IF(LEN(VLOOKUP($A726,#REF!,4,FALSE())),UPPER(RIGHT(VLOOKUP($A726,#REF!,4,FALSE()), 1)),"")</f>
        <v>#VALUE!</v>
      </c>
      <c r="K726" s="90" t="e">
        <f aca="false">IF(LEN(VLOOKUP($A726,#REF!,5,FALSE())),UPPER(RIGHT(VLOOKUP($A726,#REF!,5,FALSE()), 1)),"")</f>
        <v>#VALUE!</v>
      </c>
      <c r="L726" s="90" t="e">
        <f aca="false">IF(LEN(VLOOKUP($A726,#REF!,6,FALSE())),UPPER(RIGHT(VLOOKUP($A726,#REF!,6,FALSE()), 1)),"")</f>
        <v>#VALUE!</v>
      </c>
      <c r="M726" s="91" t="e">
        <f aca="false">IF(LEN(VLOOKUP($A726,#REF!,7,FALSE())),UPPER(RIGHT(VLOOKUP($A726,#REF!,7,FALSE()), 1)),"")</f>
        <v>#VALUE!</v>
      </c>
      <c r="N726" s="185"/>
      <c r="O726" s="185"/>
      <c r="P726" s="185"/>
      <c r="Q726" s="185"/>
      <c r="R726" s="185"/>
      <c r="S726" s="100" t="e">
        <f aca="false">HLOOKUP("Device Tree Pin Name",#REF!,MATCH($A726,#REF!,0),FALSE())</f>
        <v>#VALUE!</v>
      </c>
      <c r="T726" s="95" t="e">
        <f aca="false">HLOOKUP("power rail",#REF!,MATCH($A726,#REF!,0),FALSE())</f>
        <v>#VALUE!</v>
      </c>
      <c r="U726" s="96" t="e">
        <f aca="false">HLOOKUP("Wake Capable",#REF!,MATCH($A726,#REF!,0),FALSE())</f>
        <v>#VALUE!</v>
      </c>
      <c r="V726" s="96" t="e">
        <f aca="false">HLOOKUP("Strap",#REF!,MATCH($A726,#REF!,0),FALSE())</f>
        <v>#VALUE!</v>
      </c>
      <c r="W726" s="96"/>
      <c r="X726" s="96"/>
      <c r="Y726" s="96"/>
      <c r="Z726" s="95"/>
      <c r="AA726" s="95" t="e">
        <f aca="false">HLOOKUP("Pad type",#REF!,MATCH($A726,#REF!,0),FALSE())</f>
        <v>#VALUE!</v>
      </c>
      <c r="AB726" s="100"/>
      <c r="AC726" s="100" t="e">
        <f aca="false">HLOOKUP("POR Pin State",#REF!,MATCH($A726,#REF!,0),FALSE())</f>
        <v>#VALUE!</v>
      </c>
      <c r="AD726" s="186"/>
      <c r="AE726" s="187"/>
      <c r="AF726" s="187"/>
      <c r="AG726" s="187"/>
      <c r="AH726" s="188"/>
      <c r="AI726" s="188"/>
      <c r="AJ726" s="189"/>
      <c r="AK726" s="189"/>
      <c r="AL726" s="189"/>
      <c r="AM726" s="189"/>
      <c r="AN726" s="189"/>
      <c r="AO726" s="189"/>
      <c r="AP726" s="189"/>
      <c r="AQ726" s="194" t="s">
        <v>1709</v>
      </c>
      <c r="AR726" s="104"/>
      <c r="AS726" s="104"/>
      <c r="AT726" s="104"/>
      <c r="AU726" s="104"/>
      <c r="AV726" s="104"/>
      <c r="AW726" s="104"/>
      <c r="AX726" s="104"/>
      <c r="AY726" s="104"/>
      <c r="AZ726" s="104"/>
      <c r="BA726" s="104"/>
      <c r="BB726" s="162"/>
      <c r="BC726" s="104"/>
      <c r="BD726" s="214"/>
      <c r="BE726" s="213" t="s">
        <v>1710</v>
      </c>
      <c r="BF726" s="108" t="e">
        <f aca="false">VLOOKUP($A726,#REF!, 34, FALSE())</f>
        <v>#VALUE!</v>
      </c>
      <c r="BG726" s="108" t="e">
        <f aca="false">VLOOKUP($A726,#REF!, 22, FALSE())</f>
        <v>#VALUE!</v>
      </c>
      <c r="BH726" s="109"/>
    </row>
    <row r="727" s="193" customFormat="true" ht="12.75" hidden="false" customHeight="true" outlineLevel="0" collapsed="false">
      <c r="A727" s="1" t="s">
        <v>1711</v>
      </c>
      <c r="B727" s="86" t="e">
        <f aca="false">VLOOKUP($A727,#REF!, 34, FALSE())</f>
        <v>#VALUE!</v>
      </c>
      <c r="C727" s="87" t="str">
        <f aca="false">CONCATENATE("unused_",A727)</f>
        <v>unused_DDR_XM1_B5D3</v>
      </c>
      <c r="D727" s="88" t="e">
        <f aca="false">IF(LEN(VLOOKUP($A727,#REF!,8,FALSE())),LEFT(VLOOKUP($A727,#REF!,8,FALSE()),LEN(VLOOKUP($A727,#REF!,8,FALSE()))-2),"")</f>
        <v>#VALUE!</v>
      </c>
      <c r="E727" s="89" t="e">
        <f aca="false">IF(LEN(VLOOKUP($A727,#REF!,4,FALSE())),IF(INDEX(#REF!,MATCH($A727,#REF!,0),1),LEFT(VLOOKUP($A727,#REF!,4,FALSE()),LEN(VLOOKUP($A727,#REF!,4,FALSE()))-2),CONCATENATE(LEFT(VLOOKUP($A727,#REF!,4,FALSE()),LEN(VLOOKUP($A727,#REF!,4,FALSE()))-2),"*")),"")</f>
        <v>#VALUE!</v>
      </c>
      <c r="F727" s="90" t="e">
        <f aca="false">IF(LEN(VLOOKUP($A727,#REF!,5,FALSE())),IF(INDEX(#REF!,MATCH($A727,#REF!,0),2),LEFT(VLOOKUP($A727,#REF!,5,FALSE()),LEN(VLOOKUP($A727,#REF!,5,FALSE()))-2),CONCATENATE(LEFT(VLOOKUP($A727,#REF!,5,FALSE()),LEN(VLOOKUP($A727,#REF!,5,FALSE()))-2),"*")),"")</f>
        <v>#VALUE!</v>
      </c>
      <c r="G727" s="90" t="e">
        <f aca="false">IF(LEN(VLOOKUP($A727,#REF!,6,FALSE())),IF(INDEX(#REF!,MATCH($A727,#REF!,0),3),LEFT(VLOOKUP($A727,#REF!,6,FALSE()),LEN(VLOOKUP($A727,#REF!,6,FALSE()))-2),CONCATENATE(LEFT(VLOOKUP($A727,#REF!,6,FALSE()),LEN(VLOOKUP($A727,#REF!,6,FALSE()))-2),"*")),"")</f>
        <v>#VALUE!</v>
      </c>
      <c r="H727" s="91" t="e">
        <f aca="false">IF(LEN(VLOOKUP($A727,#REF!,7,FALSE())),IF(INDEX(#REF!,MATCH($A727,#REF!,0),4),LEFT(VLOOKUP($A727,#REF!,7,FALSE()),LEN(VLOOKUP($A727,#REF!,7,FALSE()))-2),CONCATENATE(LEFT(VLOOKUP($A727,#REF!,7,FALSE()),LEN(VLOOKUP($A727,#REF!,7,FALSE()))-2),"*")),"")</f>
        <v>#VALUE!</v>
      </c>
      <c r="I727" s="92" t="e">
        <f aca="false">IF(LEN(VLOOKUP($A727,#REF!,8,FALSE())),UPPER(RIGHT(VLOOKUP($A727,#REF!,8,FALSE()), 1)),"")</f>
        <v>#VALUE!</v>
      </c>
      <c r="J727" s="90" t="e">
        <f aca="false">IF(LEN(VLOOKUP($A727,#REF!,4,FALSE())),UPPER(RIGHT(VLOOKUP($A727,#REF!,4,FALSE()), 1)),"")</f>
        <v>#VALUE!</v>
      </c>
      <c r="K727" s="90" t="e">
        <f aca="false">IF(LEN(VLOOKUP($A727,#REF!,5,FALSE())),UPPER(RIGHT(VLOOKUP($A727,#REF!,5,FALSE()), 1)),"")</f>
        <v>#VALUE!</v>
      </c>
      <c r="L727" s="90" t="e">
        <f aca="false">IF(LEN(VLOOKUP($A727,#REF!,6,FALSE())),UPPER(RIGHT(VLOOKUP($A727,#REF!,6,FALSE()), 1)),"")</f>
        <v>#VALUE!</v>
      </c>
      <c r="M727" s="91" t="e">
        <f aca="false">IF(LEN(VLOOKUP($A727,#REF!,7,FALSE())),UPPER(RIGHT(VLOOKUP($A727,#REF!,7,FALSE()), 1)),"")</f>
        <v>#VALUE!</v>
      </c>
      <c r="N727" s="185"/>
      <c r="O727" s="185"/>
      <c r="P727" s="185"/>
      <c r="Q727" s="185"/>
      <c r="R727" s="185"/>
      <c r="S727" s="100" t="e">
        <f aca="false">HLOOKUP("Device Tree Pin Name",#REF!,MATCH($A727,#REF!,0),FALSE())</f>
        <v>#VALUE!</v>
      </c>
      <c r="T727" s="95" t="e">
        <f aca="false">HLOOKUP("power rail",#REF!,MATCH($A727,#REF!,0),FALSE())</f>
        <v>#VALUE!</v>
      </c>
      <c r="U727" s="96" t="e">
        <f aca="false">HLOOKUP("Wake Capable",#REF!,MATCH($A727,#REF!,0),FALSE())</f>
        <v>#VALUE!</v>
      </c>
      <c r="V727" s="96" t="e">
        <f aca="false">HLOOKUP("Strap",#REF!,MATCH($A727,#REF!,0),FALSE())</f>
        <v>#VALUE!</v>
      </c>
      <c r="W727" s="96"/>
      <c r="X727" s="96"/>
      <c r="Y727" s="96"/>
      <c r="Z727" s="95"/>
      <c r="AA727" s="95" t="e">
        <f aca="false">HLOOKUP("Pad type",#REF!,MATCH($A727,#REF!,0),FALSE())</f>
        <v>#VALUE!</v>
      </c>
      <c r="AB727" s="100"/>
      <c r="AC727" s="100" t="e">
        <f aca="false">HLOOKUP("POR Pin State",#REF!,MATCH($A727,#REF!,0),FALSE())</f>
        <v>#VALUE!</v>
      </c>
      <c r="AD727" s="186"/>
      <c r="AE727" s="187"/>
      <c r="AF727" s="187"/>
      <c r="AG727" s="187"/>
      <c r="AH727" s="188"/>
      <c r="AI727" s="188"/>
      <c r="AJ727" s="189"/>
      <c r="AK727" s="189"/>
      <c r="AL727" s="189"/>
      <c r="AM727" s="189"/>
      <c r="AN727" s="189"/>
      <c r="AO727" s="189"/>
      <c r="AP727" s="189"/>
      <c r="AQ727" s="194" t="s">
        <v>1712</v>
      </c>
      <c r="AR727" s="104"/>
      <c r="AS727" s="104"/>
      <c r="AT727" s="104"/>
      <c r="AU727" s="104"/>
      <c r="AV727" s="104"/>
      <c r="AW727" s="104"/>
      <c r="AX727" s="104"/>
      <c r="AY727" s="104"/>
      <c r="AZ727" s="104"/>
      <c r="BA727" s="104"/>
      <c r="BB727" s="162"/>
      <c r="BC727" s="104"/>
      <c r="BD727" s="214"/>
      <c r="BE727" s="213" t="s">
        <v>1713</v>
      </c>
      <c r="BF727" s="108" t="e">
        <f aca="false">VLOOKUP($A727,#REF!, 34, FALSE())</f>
        <v>#VALUE!</v>
      </c>
      <c r="BG727" s="108" t="e">
        <f aca="false">VLOOKUP($A727,#REF!, 22, FALSE())</f>
        <v>#VALUE!</v>
      </c>
      <c r="BH727" s="109"/>
    </row>
    <row r="728" s="193" customFormat="true" ht="12.75" hidden="false" customHeight="true" outlineLevel="0" collapsed="false">
      <c r="A728" s="133" t="s">
        <v>1714</v>
      </c>
      <c r="B728" s="86" t="e">
        <f aca="false">VLOOKUP($A728,#REF!, 34, FALSE())</f>
        <v>#VALUE!</v>
      </c>
      <c r="C728" s="87" t="str">
        <f aca="false">CONCATENATE("unused_",A728)</f>
        <v>unused_DDR_XM1_B5D4</v>
      </c>
      <c r="D728" s="88" t="e">
        <f aca="false">IF(LEN(VLOOKUP($A728,#REF!,8,FALSE())),LEFT(VLOOKUP($A728,#REF!,8,FALSE()),LEN(VLOOKUP($A728,#REF!,8,FALSE()))-2),"")</f>
        <v>#VALUE!</v>
      </c>
      <c r="E728" s="89" t="e">
        <f aca="false">IF(LEN(VLOOKUP($A728,#REF!,4,FALSE())),IF(INDEX(#REF!,MATCH($A728,#REF!,0),1),LEFT(VLOOKUP($A728,#REF!,4,FALSE()),LEN(VLOOKUP($A728,#REF!,4,FALSE()))-2),CONCATENATE(LEFT(VLOOKUP($A728,#REF!,4,FALSE()),LEN(VLOOKUP($A728,#REF!,4,FALSE()))-2),"*")),"")</f>
        <v>#VALUE!</v>
      </c>
      <c r="F728" s="90" t="e">
        <f aca="false">IF(LEN(VLOOKUP($A728,#REF!,5,FALSE())),IF(INDEX(#REF!,MATCH($A728,#REF!,0),2),LEFT(VLOOKUP($A728,#REF!,5,FALSE()),LEN(VLOOKUP($A728,#REF!,5,FALSE()))-2),CONCATENATE(LEFT(VLOOKUP($A728,#REF!,5,FALSE()),LEN(VLOOKUP($A728,#REF!,5,FALSE()))-2),"*")),"")</f>
        <v>#VALUE!</v>
      </c>
      <c r="G728" s="90" t="e">
        <f aca="false">IF(LEN(VLOOKUP($A728,#REF!,6,FALSE())),IF(INDEX(#REF!,MATCH($A728,#REF!,0),3),LEFT(VLOOKUP($A728,#REF!,6,FALSE()),LEN(VLOOKUP($A728,#REF!,6,FALSE()))-2),CONCATENATE(LEFT(VLOOKUP($A728,#REF!,6,FALSE()),LEN(VLOOKUP($A728,#REF!,6,FALSE()))-2),"*")),"")</f>
        <v>#VALUE!</v>
      </c>
      <c r="H728" s="91" t="e">
        <f aca="false">IF(LEN(VLOOKUP($A728,#REF!,7,FALSE())),IF(INDEX(#REF!,MATCH($A728,#REF!,0),4),LEFT(VLOOKUP($A728,#REF!,7,FALSE()),LEN(VLOOKUP($A728,#REF!,7,FALSE()))-2),CONCATENATE(LEFT(VLOOKUP($A728,#REF!,7,FALSE()),LEN(VLOOKUP($A728,#REF!,7,FALSE()))-2),"*")),"")</f>
        <v>#VALUE!</v>
      </c>
      <c r="I728" s="92" t="e">
        <f aca="false">IF(LEN(VLOOKUP($A728,#REF!,8,FALSE())),UPPER(RIGHT(VLOOKUP($A728,#REF!,8,FALSE()), 1)),"")</f>
        <v>#VALUE!</v>
      </c>
      <c r="J728" s="90" t="e">
        <f aca="false">IF(LEN(VLOOKUP($A728,#REF!,4,FALSE())),UPPER(RIGHT(VLOOKUP($A728,#REF!,4,FALSE()), 1)),"")</f>
        <v>#VALUE!</v>
      </c>
      <c r="K728" s="90" t="e">
        <f aca="false">IF(LEN(VLOOKUP($A728,#REF!,5,FALSE())),UPPER(RIGHT(VLOOKUP($A728,#REF!,5,FALSE()), 1)),"")</f>
        <v>#VALUE!</v>
      </c>
      <c r="L728" s="90" t="e">
        <f aca="false">IF(LEN(VLOOKUP($A728,#REF!,6,FALSE())),UPPER(RIGHT(VLOOKUP($A728,#REF!,6,FALSE()), 1)),"")</f>
        <v>#VALUE!</v>
      </c>
      <c r="M728" s="91" t="e">
        <f aca="false">IF(LEN(VLOOKUP($A728,#REF!,7,FALSE())),UPPER(RIGHT(VLOOKUP($A728,#REF!,7,FALSE()), 1)),"")</f>
        <v>#VALUE!</v>
      </c>
      <c r="N728" s="185"/>
      <c r="O728" s="185"/>
      <c r="P728" s="185"/>
      <c r="Q728" s="185"/>
      <c r="R728" s="185"/>
      <c r="S728" s="100" t="e">
        <f aca="false">HLOOKUP("Device Tree Pin Name",#REF!,MATCH($A728,#REF!,0),FALSE())</f>
        <v>#VALUE!</v>
      </c>
      <c r="T728" s="95" t="e">
        <f aca="false">HLOOKUP("power rail",#REF!,MATCH($A728,#REF!,0),FALSE())</f>
        <v>#VALUE!</v>
      </c>
      <c r="U728" s="96" t="e">
        <f aca="false">HLOOKUP("Wake Capable",#REF!,MATCH($A728,#REF!,0),FALSE())</f>
        <v>#VALUE!</v>
      </c>
      <c r="V728" s="96" t="e">
        <f aca="false">HLOOKUP("Strap",#REF!,MATCH($A728,#REF!,0),FALSE())</f>
        <v>#VALUE!</v>
      </c>
      <c r="W728" s="96"/>
      <c r="X728" s="96"/>
      <c r="Y728" s="96"/>
      <c r="Z728" s="95"/>
      <c r="AA728" s="95" t="e">
        <f aca="false">HLOOKUP("Pad type",#REF!,MATCH($A728,#REF!,0),FALSE())</f>
        <v>#VALUE!</v>
      </c>
      <c r="AB728" s="100"/>
      <c r="AC728" s="100" t="e">
        <f aca="false">HLOOKUP("POR Pin State",#REF!,MATCH($A728,#REF!,0),FALSE())</f>
        <v>#VALUE!</v>
      </c>
      <c r="AD728" s="186"/>
      <c r="AE728" s="187"/>
      <c r="AF728" s="187"/>
      <c r="AG728" s="187"/>
      <c r="AH728" s="188"/>
      <c r="AI728" s="188"/>
      <c r="AJ728" s="189"/>
      <c r="AK728" s="189"/>
      <c r="AL728" s="189"/>
      <c r="AM728" s="189"/>
      <c r="AN728" s="189"/>
      <c r="AO728" s="189"/>
      <c r="AP728" s="189"/>
      <c r="AQ728" s="194" t="s">
        <v>1715</v>
      </c>
      <c r="AR728" s="104"/>
      <c r="AS728" s="104"/>
      <c r="AT728" s="104"/>
      <c r="AU728" s="104"/>
      <c r="AV728" s="104"/>
      <c r="AW728" s="104"/>
      <c r="AX728" s="104"/>
      <c r="AY728" s="104"/>
      <c r="AZ728" s="104"/>
      <c r="BA728" s="104"/>
      <c r="BB728" s="162"/>
      <c r="BC728" s="104"/>
      <c r="BD728" s="214"/>
      <c r="BE728" s="213" t="s">
        <v>1716</v>
      </c>
      <c r="BF728" s="108" t="e">
        <f aca="false">VLOOKUP($A728,#REF!, 34, FALSE())</f>
        <v>#VALUE!</v>
      </c>
      <c r="BG728" s="108" t="e">
        <f aca="false">VLOOKUP($A728,#REF!, 22, FALSE())</f>
        <v>#VALUE!</v>
      </c>
      <c r="BH728" s="109"/>
    </row>
    <row r="729" s="193" customFormat="true" ht="12.75" hidden="false" customHeight="true" outlineLevel="0" collapsed="false">
      <c r="A729" s="133" t="s">
        <v>1717</v>
      </c>
      <c r="B729" s="86" t="e">
        <f aca="false">VLOOKUP($A729,#REF!, 34, FALSE())</f>
        <v>#VALUE!</v>
      </c>
      <c r="C729" s="87" t="str">
        <f aca="false">CONCATENATE("unused_",A729)</f>
        <v>unused_DDR_XM1_B5D5</v>
      </c>
      <c r="D729" s="88" t="e">
        <f aca="false">IF(LEN(VLOOKUP($A729,#REF!,8,FALSE())),LEFT(VLOOKUP($A729,#REF!,8,FALSE()),LEN(VLOOKUP($A729,#REF!,8,FALSE()))-2),"")</f>
        <v>#VALUE!</v>
      </c>
      <c r="E729" s="89" t="e">
        <f aca="false">IF(LEN(VLOOKUP($A729,#REF!,4,FALSE())),IF(INDEX(#REF!,MATCH($A729,#REF!,0),1),LEFT(VLOOKUP($A729,#REF!,4,FALSE()),LEN(VLOOKUP($A729,#REF!,4,FALSE()))-2),CONCATENATE(LEFT(VLOOKUP($A729,#REF!,4,FALSE()),LEN(VLOOKUP($A729,#REF!,4,FALSE()))-2),"*")),"")</f>
        <v>#VALUE!</v>
      </c>
      <c r="F729" s="90" t="e">
        <f aca="false">IF(LEN(VLOOKUP($A729,#REF!,5,FALSE())),IF(INDEX(#REF!,MATCH($A729,#REF!,0),2),LEFT(VLOOKUP($A729,#REF!,5,FALSE()),LEN(VLOOKUP($A729,#REF!,5,FALSE()))-2),CONCATENATE(LEFT(VLOOKUP($A729,#REF!,5,FALSE()),LEN(VLOOKUP($A729,#REF!,5,FALSE()))-2),"*")),"")</f>
        <v>#VALUE!</v>
      </c>
      <c r="G729" s="90" t="e">
        <f aca="false">IF(LEN(VLOOKUP($A729,#REF!,6,FALSE())),IF(INDEX(#REF!,MATCH($A729,#REF!,0),3),LEFT(VLOOKUP($A729,#REF!,6,FALSE()),LEN(VLOOKUP($A729,#REF!,6,FALSE()))-2),CONCATENATE(LEFT(VLOOKUP($A729,#REF!,6,FALSE()),LEN(VLOOKUP($A729,#REF!,6,FALSE()))-2),"*")),"")</f>
        <v>#VALUE!</v>
      </c>
      <c r="H729" s="91" t="e">
        <f aca="false">IF(LEN(VLOOKUP($A729,#REF!,7,FALSE())),IF(INDEX(#REF!,MATCH($A729,#REF!,0),4),LEFT(VLOOKUP($A729,#REF!,7,FALSE()),LEN(VLOOKUP($A729,#REF!,7,FALSE()))-2),CONCATENATE(LEFT(VLOOKUP($A729,#REF!,7,FALSE()),LEN(VLOOKUP($A729,#REF!,7,FALSE()))-2),"*")),"")</f>
        <v>#VALUE!</v>
      </c>
      <c r="I729" s="92" t="e">
        <f aca="false">IF(LEN(VLOOKUP($A729,#REF!,8,FALSE())),UPPER(RIGHT(VLOOKUP($A729,#REF!,8,FALSE()), 1)),"")</f>
        <v>#VALUE!</v>
      </c>
      <c r="J729" s="90" t="e">
        <f aca="false">IF(LEN(VLOOKUP($A729,#REF!,4,FALSE())),UPPER(RIGHT(VLOOKUP($A729,#REF!,4,FALSE()), 1)),"")</f>
        <v>#VALUE!</v>
      </c>
      <c r="K729" s="90" t="e">
        <f aca="false">IF(LEN(VLOOKUP($A729,#REF!,5,FALSE())),UPPER(RIGHT(VLOOKUP($A729,#REF!,5,FALSE()), 1)),"")</f>
        <v>#VALUE!</v>
      </c>
      <c r="L729" s="90" t="e">
        <f aca="false">IF(LEN(VLOOKUP($A729,#REF!,6,FALSE())),UPPER(RIGHT(VLOOKUP($A729,#REF!,6,FALSE()), 1)),"")</f>
        <v>#VALUE!</v>
      </c>
      <c r="M729" s="91" t="e">
        <f aca="false">IF(LEN(VLOOKUP($A729,#REF!,7,FALSE())),UPPER(RIGHT(VLOOKUP($A729,#REF!,7,FALSE()), 1)),"")</f>
        <v>#VALUE!</v>
      </c>
      <c r="N729" s="185"/>
      <c r="O729" s="185"/>
      <c r="P729" s="185"/>
      <c r="Q729" s="185"/>
      <c r="R729" s="185"/>
      <c r="S729" s="100" t="e">
        <f aca="false">HLOOKUP("Device Tree Pin Name",#REF!,MATCH($A729,#REF!,0),FALSE())</f>
        <v>#VALUE!</v>
      </c>
      <c r="T729" s="95" t="e">
        <f aca="false">HLOOKUP("power rail",#REF!,MATCH($A729,#REF!,0),FALSE())</f>
        <v>#VALUE!</v>
      </c>
      <c r="U729" s="96" t="e">
        <f aca="false">HLOOKUP("Wake Capable",#REF!,MATCH($A729,#REF!,0),FALSE())</f>
        <v>#VALUE!</v>
      </c>
      <c r="V729" s="96" t="e">
        <f aca="false">HLOOKUP("Strap",#REF!,MATCH($A729,#REF!,0),FALSE())</f>
        <v>#VALUE!</v>
      </c>
      <c r="W729" s="96"/>
      <c r="X729" s="96"/>
      <c r="Y729" s="96"/>
      <c r="Z729" s="95"/>
      <c r="AA729" s="95" t="e">
        <f aca="false">HLOOKUP("Pad type",#REF!,MATCH($A729,#REF!,0),FALSE())</f>
        <v>#VALUE!</v>
      </c>
      <c r="AB729" s="100"/>
      <c r="AC729" s="100" t="e">
        <f aca="false">HLOOKUP("POR Pin State",#REF!,MATCH($A729,#REF!,0),FALSE())</f>
        <v>#VALUE!</v>
      </c>
      <c r="AD729" s="186"/>
      <c r="AE729" s="187"/>
      <c r="AF729" s="187"/>
      <c r="AG729" s="187"/>
      <c r="AH729" s="188"/>
      <c r="AI729" s="188"/>
      <c r="AJ729" s="189"/>
      <c r="AK729" s="189"/>
      <c r="AL729" s="189"/>
      <c r="AM729" s="189"/>
      <c r="AN729" s="189"/>
      <c r="AO729" s="189"/>
      <c r="AP729" s="189"/>
      <c r="AQ729" s="194" t="s">
        <v>1718</v>
      </c>
      <c r="AR729" s="104"/>
      <c r="AS729" s="104"/>
      <c r="AT729" s="104"/>
      <c r="AU729" s="104"/>
      <c r="AV729" s="104"/>
      <c r="AW729" s="104"/>
      <c r="AX729" s="104"/>
      <c r="AY729" s="104"/>
      <c r="AZ729" s="104"/>
      <c r="BA729" s="104"/>
      <c r="BB729" s="162"/>
      <c r="BC729" s="104"/>
      <c r="BD729" s="214"/>
      <c r="BE729" s="213" t="s">
        <v>1719</v>
      </c>
      <c r="BF729" s="108" t="e">
        <f aca="false">VLOOKUP($A729,#REF!, 34, FALSE())</f>
        <v>#VALUE!</v>
      </c>
      <c r="BG729" s="108" t="e">
        <f aca="false">VLOOKUP($A729,#REF!, 22, FALSE())</f>
        <v>#VALUE!</v>
      </c>
      <c r="BH729" s="109"/>
    </row>
    <row r="730" s="193" customFormat="true" ht="12.75" hidden="false" customHeight="true" outlineLevel="0" collapsed="false">
      <c r="A730" s="133" t="s">
        <v>1720</v>
      </c>
      <c r="B730" s="86" t="e">
        <f aca="false">VLOOKUP($A730,#REF!, 34, FALSE())</f>
        <v>#VALUE!</v>
      </c>
      <c r="C730" s="87" t="str">
        <f aca="false">CONCATENATE("unused_",A730)</f>
        <v>unused_DDR_XM1_B5D6</v>
      </c>
      <c r="D730" s="88" t="e">
        <f aca="false">IF(LEN(VLOOKUP($A730,#REF!,8,FALSE())),LEFT(VLOOKUP($A730,#REF!,8,FALSE()),LEN(VLOOKUP($A730,#REF!,8,FALSE()))-2),"")</f>
        <v>#VALUE!</v>
      </c>
      <c r="E730" s="89" t="e">
        <f aca="false">IF(LEN(VLOOKUP($A730,#REF!,4,FALSE())),IF(INDEX(#REF!,MATCH($A730,#REF!,0),1),LEFT(VLOOKUP($A730,#REF!,4,FALSE()),LEN(VLOOKUP($A730,#REF!,4,FALSE()))-2),CONCATENATE(LEFT(VLOOKUP($A730,#REF!,4,FALSE()),LEN(VLOOKUP($A730,#REF!,4,FALSE()))-2),"*")),"")</f>
        <v>#VALUE!</v>
      </c>
      <c r="F730" s="90" t="e">
        <f aca="false">IF(LEN(VLOOKUP($A730,#REF!,5,FALSE())),IF(INDEX(#REF!,MATCH($A730,#REF!,0),2),LEFT(VLOOKUP($A730,#REF!,5,FALSE()),LEN(VLOOKUP($A730,#REF!,5,FALSE()))-2),CONCATENATE(LEFT(VLOOKUP($A730,#REF!,5,FALSE()),LEN(VLOOKUP($A730,#REF!,5,FALSE()))-2),"*")),"")</f>
        <v>#VALUE!</v>
      </c>
      <c r="G730" s="90" t="e">
        <f aca="false">IF(LEN(VLOOKUP($A730,#REF!,6,FALSE())),IF(INDEX(#REF!,MATCH($A730,#REF!,0),3),LEFT(VLOOKUP($A730,#REF!,6,FALSE()),LEN(VLOOKUP($A730,#REF!,6,FALSE()))-2),CONCATENATE(LEFT(VLOOKUP($A730,#REF!,6,FALSE()),LEN(VLOOKUP($A730,#REF!,6,FALSE()))-2),"*")),"")</f>
        <v>#VALUE!</v>
      </c>
      <c r="H730" s="91" t="e">
        <f aca="false">IF(LEN(VLOOKUP($A730,#REF!,7,FALSE())),IF(INDEX(#REF!,MATCH($A730,#REF!,0),4),LEFT(VLOOKUP($A730,#REF!,7,FALSE()),LEN(VLOOKUP($A730,#REF!,7,FALSE()))-2),CONCATENATE(LEFT(VLOOKUP($A730,#REF!,7,FALSE()),LEN(VLOOKUP($A730,#REF!,7,FALSE()))-2),"*")),"")</f>
        <v>#VALUE!</v>
      </c>
      <c r="I730" s="92" t="e">
        <f aca="false">IF(LEN(VLOOKUP($A730,#REF!,8,FALSE())),UPPER(RIGHT(VLOOKUP($A730,#REF!,8,FALSE()), 1)),"")</f>
        <v>#VALUE!</v>
      </c>
      <c r="J730" s="90" t="e">
        <f aca="false">IF(LEN(VLOOKUP($A730,#REF!,4,FALSE())),UPPER(RIGHT(VLOOKUP($A730,#REF!,4,FALSE()), 1)),"")</f>
        <v>#VALUE!</v>
      </c>
      <c r="K730" s="90" t="e">
        <f aca="false">IF(LEN(VLOOKUP($A730,#REF!,5,FALSE())),UPPER(RIGHT(VLOOKUP($A730,#REF!,5,FALSE()), 1)),"")</f>
        <v>#VALUE!</v>
      </c>
      <c r="L730" s="90" t="e">
        <f aca="false">IF(LEN(VLOOKUP($A730,#REF!,6,FALSE())),UPPER(RIGHT(VLOOKUP($A730,#REF!,6,FALSE()), 1)),"")</f>
        <v>#VALUE!</v>
      </c>
      <c r="M730" s="91" t="e">
        <f aca="false">IF(LEN(VLOOKUP($A730,#REF!,7,FALSE())),UPPER(RIGHT(VLOOKUP($A730,#REF!,7,FALSE()), 1)),"")</f>
        <v>#VALUE!</v>
      </c>
      <c r="N730" s="185"/>
      <c r="O730" s="185"/>
      <c r="P730" s="185"/>
      <c r="Q730" s="185"/>
      <c r="R730" s="185"/>
      <c r="S730" s="100" t="e">
        <f aca="false">HLOOKUP("Device Tree Pin Name",#REF!,MATCH($A730,#REF!,0),FALSE())</f>
        <v>#VALUE!</v>
      </c>
      <c r="T730" s="95" t="e">
        <f aca="false">HLOOKUP("power rail",#REF!,MATCH($A730,#REF!,0),FALSE())</f>
        <v>#VALUE!</v>
      </c>
      <c r="U730" s="96" t="e">
        <f aca="false">HLOOKUP("Wake Capable",#REF!,MATCH($A730,#REF!,0),FALSE())</f>
        <v>#VALUE!</v>
      </c>
      <c r="V730" s="96" t="e">
        <f aca="false">HLOOKUP("Strap",#REF!,MATCH($A730,#REF!,0),FALSE())</f>
        <v>#VALUE!</v>
      </c>
      <c r="W730" s="96"/>
      <c r="X730" s="96"/>
      <c r="Y730" s="96"/>
      <c r="Z730" s="95"/>
      <c r="AA730" s="95" t="e">
        <f aca="false">HLOOKUP("Pad type",#REF!,MATCH($A730,#REF!,0),FALSE())</f>
        <v>#VALUE!</v>
      </c>
      <c r="AB730" s="100"/>
      <c r="AC730" s="100" t="e">
        <f aca="false">HLOOKUP("POR Pin State",#REF!,MATCH($A730,#REF!,0),FALSE())</f>
        <v>#VALUE!</v>
      </c>
      <c r="AD730" s="186"/>
      <c r="AE730" s="187"/>
      <c r="AF730" s="187"/>
      <c r="AG730" s="187"/>
      <c r="AH730" s="188"/>
      <c r="AI730" s="188"/>
      <c r="AJ730" s="189"/>
      <c r="AK730" s="189"/>
      <c r="AL730" s="189"/>
      <c r="AM730" s="189"/>
      <c r="AN730" s="189"/>
      <c r="AO730" s="189"/>
      <c r="AP730" s="189"/>
      <c r="AQ730" s="194" t="s">
        <v>1721</v>
      </c>
      <c r="AR730" s="104"/>
      <c r="AS730" s="104"/>
      <c r="AT730" s="104"/>
      <c r="AU730" s="104"/>
      <c r="AV730" s="104"/>
      <c r="AW730" s="104"/>
      <c r="AX730" s="104"/>
      <c r="AY730" s="104"/>
      <c r="AZ730" s="104"/>
      <c r="BA730" s="104"/>
      <c r="BB730" s="162"/>
      <c r="BC730" s="104"/>
      <c r="BD730" s="214"/>
      <c r="BE730" s="213" t="s">
        <v>1722</v>
      </c>
      <c r="BF730" s="108" t="e">
        <f aca="false">VLOOKUP($A730,#REF!, 34, FALSE())</f>
        <v>#VALUE!</v>
      </c>
      <c r="BG730" s="108" t="e">
        <f aca="false">VLOOKUP($A730,#REF!, 22, FALSE())</f>
        <v>#VALUE!</v>
      </c>
      <c r="BH730" s="109"/>
    </row>
    <row r="731" s="193" customFormat="true" ht="12.75" hidden="false" customHeight="true" outlineLevel="0" collapsed="false">
      <c r="A731" s="133" t="s">
        <v>1723</v>
      </c>
      <c r="B731" s="86" t="e">
        <f aca="false">VLOOKUP($A731,#REF!, 34, FALSE())</f>
        <v>#VALUE!</v>
      </c>
      <c r="C731" s="87" t="str">
        <f aca="false">CONCATENATE("unused_",A731)</f>
        <v>unused_DDR_XM1_B5D7</v>
      </c>
      <c r="D731" s="88" t="e">
        <f aca="false">IF(LEN(VLOOKUP($A731,#REF!,8,FALSE())),LEFT(VLOOKUP($A731,#REF!,8,FALSE()),LEN(VLOOKUP($A731,#REF!,8,FALSE()))-2),"")</f>
        <v>#VALUE!</v>
      </c>
      <c r="E731" s="89" t="e">
        <f aca="false">IF(LEN(VLOOKUP($A731,#REF!,4,FALSE())),IF(INDEX(#REF!,MATCH($A731,#REF!,0),1),LEFT(VLOOKUP($A731,#REF!,4,FALSE()),LEN(VLOOKUP($A731,#REF!,4,FALSE()))-2),CONCATENATE(LEFT(VLOOKUP($A731,#REF!,4,FALSE()),LEN(VLOOKUP($A731,#REF!,4,FALSE()))-2),"*")),"")</f>
        <v>#VALUE!</v>
      </c>
      <c r="F731" s="90" t="e">
        <f aca="false">IF(LEN(VLOOKUP($A731,#REF!,5,FALSE())),IF(INDEX(#REF!,MATCH($A731,#REF!,0),2),LEFT(VLOOKUP($A731,#REF!,5,FALSE()),LEN(VLOOKUP($A731,#REF!,5,FALSE()))-2),CONCATENATE(LEFT(VLOOKUP($A731,#REF!,5,FALSE()),LEN(VLOOKUP($A731,#REF!,5,FALSE()))-2),"*")),"")</f>
        <v>#VALUE!</v>
      </c>
      <c r="G731" s="90" t="e">
        <f aca="false">IF(LEN(VLOOKUP($A731,#REF!,6,FALSE())),IF(INDEX(#REF!,MATCH($A731,#REF!,0),3),LEFT(VLOOKUP($A731,#REF!,6,FALSE()),LEN(VLOOKUP($A731,#REF!,6,FALSE()))-2),CONCATENATE(LEFT(VLOOKUP($A731,#REF!,6,FALSE()),LEN(VLOOKUP($A731,#REF!,6,FALSE()))-2),"*")),"")</f>
        <v>#VALUE!</v>
      </c>
      <c r="H731" s="91" t="e">
        <f aca="false">IF(LEN(VLOOKUP($A731,#REF!,7,FALSE())),IF(INDEX(#REF!,MATCH($A731,#REF!,0),4),LEFT(VLOOKUP($A731,#REF!,7,FALSE()),LEN(VLOOKUP($A731,#REF!,7,FALSE()))-2),CONCATENATE(LEFT(VLOOKUP($A731,#REF!,7,FALSE()),LEN(VLOOKUP($A731,#REF!,7,FALSE()))-2),"*")),"")</f>
        <v>#VALUE!</v>
      </c>
      <c r="I731" s="92" t="e">
        <f aca="false">IF(LEN(VLOOKUP($A731,#REF!,8,FALSE())),UPPER(RIGHT(VLOOKUP($A731,#REF!,8,FALSE()), 1)),"")</f>
        <v>#VALUE!</v>
      </c>
      <c r="J731" s="90" t="e">
        <f aca="false">IF(LEN(VLOOKUP($A731,#REF!,4,FALSE())),UPPER(RIGHT(VLOOKUP($A731,#REF!,4,FALSE()), 1)),"")</f>
        <v>#VALUE!</v>
      </c>
      <c r="K731" s="90" t="e">
        <f aca="false">IF(LEN(VLOOKUP($A731,#REF!,5,FALSE())),UPPER(RIGHT(VLOOKUP($A731,#REF!,5,FALSE()), 1)),"")</f>
        <v>#VALUE!</v>
      </c>
      <c r="L731" s="90" t="e">
        <f aca="false">IF(LEN(VLOOKUP($A731,#REF!,6,FALSE())),UPPER(RIGHT(VLOOKUP($A731,#REF!,6,FALSE()), 1)),"")</f>
        <v>#VALUE!</v>
      </c>
      <c r="M731" s="91" t="e">
        <f aca="false">IF(LEN(VLOOKUP($A731,#REF!,7,FALSE())),UPPER(RIGHT(VLOOKUP($A731,#REF!,7,FALSE()), 1)),"")</f>
        <v>#VALUE!</v>
      </c>
      <c r="N731" s="185"/>
      <c r="O731" s="185"/>
      <c r="P731" s="185"/>
      <c r="Q731" s="185"/>
      <c r="R731" s="185"/>
      <c r="S731" s="100" t="e">
        <f aca="false">HLOOKUP("Device Tree Pin Name",#REF!,MATCH($A731,#REF!,0),FALSE())</f>
        <v>#VALUE!</v>
      </c>
      <c r="T731" s="95" t="e">
        <f aca="false">HLOOKUP("power rail",#REF!,MATCH($A731,#REF!,0),FALSE())</f>
        <v>#VALUE!</v>
      </c>
      <c r="U731" s="96" t="e">
        <f aca="false">HLOOKUP("Wake Capable",#REF!,MATCH($A731,#REF!,0),FALSE())</f>
        <v>#VALUE!</v>
      </c>
      <c r="V731" s="96" t="e">
        <f aca="false">HLOOKUP("Strap",#REF!,MATCH($A731,#REF!,0),FALSE())</f>
        <v>#VALUE!</v>
      </c>
      <c r="W731" s="96"/>
      <c r="X731" s="96"/>
      <c r="Y731" s="96"/>
      <c r="Z731" s="95"/>
      <c r="AA731" s="95" t="e">
        <f aca="false">HLOOKUP("Pad type",#REF!,MATCH($A731,#REF!,0),FALSE())</f>
        <v>#VALUE!</v>
      </c>
      <c r="AB731" s="100"/>
      <c r="AC731" s="100" t="e">
        <f aca="false">HLOOKUP("POR Pin State",#REF!,MATCH($A731,#REF!,0),FALSE())</f>
        <v>#VALUE!</v>
      </c>
      <c r="AD731" s="186"/>
      <c r="AE731" s="187"/>
      <c r="AF731" s="187"/>
      <c r="AG731" s="187"/>
      <c r="AH731" s="188"/>
      <c r="AI731" s="188"/>
      <c r="AJ731" s="189"/>
      <c r="AK731" s="189"/>
      <c r="AL731" s="189"/>
      <c r="AM731" s="189"/>
      <c r="AN731" s="189"/>
      <c r="AO731" s="189"/>
      <c r="AP731" s="189"/>
      <c r="AQ731" s="194" t="s">
        <v>1724</v>
      </c>
      <c r="AR731" s="104"/>
      <c r="AS731" s="104"/>
      <c r="AT731" s="104"/>
      <c r="AU731" s="104"/>
      <c r="AV731" s="104"/>
      <c r="AW731" s="104"/>
      <c r="AX731" s="104"/>
      <c r="AY731" s="104"/>
      <c r="AZ731" s="104"/>
      <c r="BA731" s="104"/>
      <c r="BB731" s="162"/>
      <c r="BC731" s="104"/>
      <c r="BD731" s="214"/>
      <c r="BE731" s="213" t="s">
        <v>1725</v>
      </c>
      <c r="BF731" s="108" t="e">
        <f aca="false">VLOOKUP($A731,#REF!, 34, FALSE())</f>
        <v>#VALUE!</v>
      </c>
      <c r="BG731" s="108" t="e">
        <f aca="false">VLOOKUP($A731,#REF!, 22, FALSE())</f>
        <v>#VALUE!</v>
      </c>
      <c r="BH731" s="109"/>
    </row>
    <row r="732" s="193" customFormat="true" ht="12.75" hidden="false" customHeight="true" outlineLevel="0" collapsed="false">
      <c r="A732" s="133" t="s">
        <v>1726</v>
      </c>
      <c r="B732" s="86" t="e">
        <f aca="false">VLOOKUP($A732,#REF!, 34, FALSE())</f>
        <v>#VALUE!</v>
      </c>
      <c r="C732" s="87" t="str">
        <f aca="false">CONCATENATE("unused_",A732)</f>
        <v>unused_DDR_XM1_B5DMI</v>
      </c>
      <c r="D732" s="88" t="e">
        <f aca="false">IF(LEN(VLOOKUP($A732,#REF!,8,FALSE())),LEFT(VLOOKUP($A732,#REF!,8,FALSE()),LEN(VLOOKUP($A732,#REF!,8,FALSE()))-2),"")</f>
        <v>#VALUE!</v>
      </c>
      <c r="E732" s="89" t="e">
        <f aca="false">IF(LEN(VLOOKUP($A732,#REF!,4,FALSE())),IF(INDEX(#REF!,MATCH($A732,#REF!,0),1),LEFT(VLOOKUP($A732,#REF!,4,FALSE()),LEN(VLOOKUP($A732,#REF!,4,FALSE()))-2),CONCATENATE(LEFT(VLOOKUP($A732,#REF!,4,FALSE()),LEN(VLOOKUP($A732,#REF!,4,FALSE()))-2),"*")),"")</f>
        <v>#VALUE!</v>
      </c>
      <c r="F732" s="90" t="e">
        <f aca="false">IF(LEN(VLOOKUP($A732,#REF!,5,FALSE())),IF(INDEX(#REF!,MATCH($A732,#REF!,0),2),LEFT(VLOOKUP($A732,#REF!,5,FALSE()),LEN(VLOOKUP($A732,#REF!,5,FALSE()))-2),CONCATENATE(LEFT(VLOOKUP($A732,#REF!,5,FALSE()),LEN(VLOOKUP($A732,#REF!,5,FALSE()))-2),"*")),"")</f>
        <v>#VALUE!</v>
      </c>
      <c r="G732" s="90" t="e">
        <f aca="false">IF(LEN(VLOOKUP($A732,#REF!,6,FALSE())),IF(INDEX(#REF!,MATCH($A732,#REF!,0),3),LEFT(VLOOKUP($A732,#REF!,6,FALSE()),LEN(VLOOKUP($A732,#REF!,6,FALSE()))-2),CONCATENATE(LEFT(VLOOKUP($A732,#REF!,6,FALSE()),LEN(VLOOKUP($A732,#REF!,6,FALSE()))-2),"*")),"")</f>
        <v>#VALUE!</v>
      </c>
      <c r="H732" s="91" t="e">
        <f aca="false">IF(LEN(VLOOKUP($A732,#REF!,7,FALSE())),IF(INDEX(#REF!,MATCH($A732,#REF!,0),4),LEFT(VLOOKUP($A732,#REF!,7,FALSE()),LEN(VLOOKUP($A732,#REF!,7,FALSE()))-2),CONCATENATE(LEFT(VLOOKUP($A732,#REF!,7,FALSE()),LEN(VLOOKUP($A732,#REF!,7,FALSE()))-2),"*")),"")</f>
        <v>#VALUE!</v>
      </c>
      <c r="I732" s="92" t="e">
        <f aca="false">IF(LEN(VLOOKUP($A732,#REF!,8,FALSE())),UPPER(RIGHT(VLOOKUP($A732,#REF!,8,FALSE()), 1)),"")</f>
        <v>#VALUE!</v>
      </c>
      <c r="J732" s="90" t="e">
        <f aca="false">IF(LEN(VLOOKUP($A732,#REF!,4,FALSE())),UPPER(RIGHT(VLOOKUP($A732,#REF!,4,FALSE()), 1)),"")</f>
        <v>#VALUE!</v>
      </c>
      <c r="K732" s="90" t="e">
        <f aca="false">IF(LEN(VLOOKUP($A732,#REF!,5,FALSE())),UPPER(RIGHT(VLOOKUP($A732,#REF!,5,FALSE()), 1)),"")</f>
        <v>#VALUE!</v>
      </c>
      <c r="L732" s="90" t="e">
        <f aca="false">IF(LEN(VLOOKUP($A732,#REF!,6,FALSE())),UPPER(RIGHT(VLOOKUP($A732,#REF!,6,FALSE()), 1)),"")</f>
        <v>#VALUE!</v>
      </c>
      <c r="M732" s="91" t="e">
        <f aca="false">IF(LEN(VLOOKUP($A732,#REF!,7,FALSE())),UPPER(RIGHT(VLOOKUP($A732,#REF!,7,FALSE()), 1)),"")</f>
        <v>#VALUE!</v>
      </c>
      <c r="N732" s="185"/>
      <c r="O732" s="185"/>
      <c r="P732" s="185"/>
      <c r="Q732" s="185"/>
      <c r="R732" s="185"/>
      <c r="S732" s="100" t="e">
        <f aca="false">HLOOKUP("Device Tree Pin Name",#REF!,MATCH($A732,#REF!,0),FALSE())</f>
        <v>#VALUE!</v>
      </c>
      <c r="T732" s="95" t="e">
        <f aca="false">HLOOKUP("power rail",#REF!,MATCH($A732,#REF!,0),FALSE())</f>
        <v>#VALUE!</v>
      </c>
      <c r="U732" s="96" t="e">
        <f aca="false">HLOOKUP("Wake Capable",#REF!,MATCH($A732,#REF!,0),FALSE())</f>
        <v>#VALUE!</v>
      </c>
      <c r="V732" s="96" t="e">
        <f aca="false">HLOOKUP("Strap",#REF!,MATCH($A732,#REF!,0),FALSE())</f>
        <v>#VALUE!</v>
      </c>
      <c r="W732" s="96"/>
      <c r="X732" s="96"/>
      <c r="Y732" s="96"/>
      <c r="Z732" s="95"/>
      <c r="AA732" s="95" t="e">
        <f aca="false">HLOOKUP("Pad type",#REF!,MATCH($A732,#REF!,0),FALSE())</f>
        <v>#VALUE!</v>
      </c>
      <c r="AB732" s="100"/>
      <c r="AC732" s="100" t="e">
        <f aca="false">HLOOKUP("POR Pin State",#REF!,MATCH($A732,#REF!,0),FALSE())</f>
        <v>#VALUE!</v>
      </c>
      <c r="AD732" s="186"/>
      <c r="AE732" s="187"/>
      <c r="AF732" s="187"/>
      <c r="AG732" s="187"/>
      <c r="AH732" s="188"/>
      <c r="AI732" s="188"/>
      <c r="AJ732" s="189"/>
      <c r="AK732" s="189"/>
      <c r="AL732" s="189"/>
      <c r="AM732" s="189"/>
      <c r="AN732" s="189"/>
      <c r="AO732" s="189"/>
      <c r="AP732" s="189"/>
      <c r="AQ732" s="194" t="s">
        <v>1726</v>
      </c>
      <c r="AR732" s="104"/>
      <c r="AS732" s="104"/>
      <c r="AT732" s="104"/>
      <c r="AU732" s="104"/>
      <c r="AV732" s="104"/>
      <c r="AW732" s="104"/>
      <c r="AX732" s="104"/>
      <c r="AY732" s="104"/>
      <c r="AZ732" s="104"/>
      <c r="BA732" s="104"/>
      <c r="BB732" s="162"/>
      <c r="BC732" s="104"/>
      <c r="BD732" s="214"/>
      <c r="BE732" s="213" t="s">
        <v>1727</v>
      </c>
      <c r="BF732" s="108" t="e">
        <f aca="false">VLOOKUP($A732,#REF!, 34, FALSE())</f>
        <v>#VALUE!</v>
      </c>
      <c r="BG732" s="108" t="e">
        <f aca="false">VLOOKUP($A732,#REF!, 22, FALSE())</f>
        <v>#VALUE!</v>
      </c>
      <c r="BH732" s="109"/>
    </row>
    <row r="733" s="193" customFormat="true" ht="12.75" hidden="false" customHeight="true" outlineLevel="0" collapsed="false">
      <c r="A733" s="133" t="s">
        <v>1728</v>
      </c>
      <c r="B733" s="86" t="e">
        <f aca="false">VLOOKUP($A733,#REF!, 34, FALSE())</f>
        <v>#VALUE!</v>
      </c>
      <c r="C733" s="87" t="str">
        <f aca="false">CONCATENATE("unused_",A733)</f>
        <v>unused_DDR_XM1_B5WCK_P</v>
      </c>
      <c r="D733" s="88" t="e">
        <f aca="false">IF(LEN(VLOOKUP($A733,#REF!,8,FALSE())),LEFT(VLOOKUP($A733,#REF!,8,FALSE()),LEN(VLOOKUP($A733,#REF!,8,FALSE()))-2),"")</f>
        <v>#VALUE!</v>
      </c>
      <c r="E733" s="89" t="e">
        <f aca="false">IF(LEN(VLOOKUP($A733,#REF!,4,FALSE())),IF(INDEX(#REF!,MATCH($A733,#REF!,0),1),LEFT(VLOOKUP($A733,#REF!,4,FALSE()),LEN(VLOOKUP($A733,#REF!,4,FALSE()))-2),CONCATENATE(LEFT(VLOOKUP($A733,#REF!,4,FALSE()),LEN(VLOOKUP($A733,#REF!,4,FALSE()))-2),"*")),"")</f>
        <v>#VALUE!</v>
      </c>
      <c r="F733" s="90" t="e">
        <f aca="false">IF(LEN(VLOOKUP($A733,#REF!,5,FALSE())),IF(INDEX(#REF!,MATCH($A733,#REF!,0),2),LEFT(VLOOKUP($A733,#REF!,5,FALSE()),LEN(VLOOKUP($A733,#REF!,5,FALSE()))-2),CONCATENATE(LEFT(VLOOKUP($A733,#REF!,5,FALSE()),LEN(VLOOKUP($A733,#REF!,5,FALSE()))-2),"*")),"")</f>
        <v>#VALUE!</v>
      </c>
      <c r="G733" s="90" t="e">
        <f aca="false">IF(LEN(VLOOKUP($A733,#REF!,6,FALSE())),IF(INDEX(#REF!,MATCH($A733,#REF!,0),3),LEFT(VLOOKUP($A733,#REF!,6,FALSE()),LEN(VLOOKUP($A733,#REF!,6,FALSE()))-2),CONCATENATE(LEFT(VLOOKUP($A733,#REF!,6,FALSE()),LEN(VLOOKUP($A733,#REF!,6,FALSE()))-2),"*")),"")</f>
        <v>#VALUE!</v>
      </c>
      <c r="H733" s="91" t="e">
        <f aca="false">IF(LEN(VLOOKUP($A733,#REF!,7,FALSE())),IF(INDEX(#REF!,MATCH($A733,#REF!,0),4),LEFT(VLOOKUP($A733,#REF!,7,FALSE()),LEN(VLOOKUP($A733,#REF!,7,FALSE()))-2),CONCATENATE(LEFT(VLOOKUP($A733,#REF!,7,FALSE()),LEN(VLOOKUP($A733,#REF!,7,FALSE()))-2),"*")),"")</f>
        <v>#VALUE!</v>
      </c>
      <c r="I733" s="92" t="e">
        <f aca="false">IF(LEN(VLOOKUP($A733,#REF!,8,FALSE())),UPPER(RIGHT(VLOOKUP($A733,#REF!,8,FALSE()), 1)),"")</f>
        <v>#VALUE!</v>
      </c>
      <c r="J733" s="90" t="e">
        <f aca="false">IF(LEN(VLOOKUP($A733,#REF!,4,FALSE())),UPPER(RIGHT(VLOOKUP($A733,#REF!,4,FALSE()), 1)),"")</f>
        <v>#VALUE!</v>
      </c>
      <c r="K733" s="90" t="e">
        <f aca="false">IF(LEN(VLOOKUP($A733,#REF!,5,FALSE())),UPPER(RIGHT(VLOOKUP($A733,#REF!,5,FALSE()), 1)),"")</f>
        <v>#VALUE!</v>
      </c>
      <c r="L733" s="90" t="e">
        <f aca="false">IF(LEN(VLOOKUP($A733,#REF!,6,FALSE())),UPPER(RIGHT(VLOOKUP($A733,#REF!,6,FALSE()), 1)),"")</f>
        <v>#VALUE!</v>
      </c>
      <c r="M733" s="91" t="e">
        <f aca="false">IF(LEN(VLOOKUP($A733,#REF!,7,FALSE())),UPPER(RIGHT(VLOOKUP($A733,#REF!,7,FALSE()), 1)),"")</f>
        <v>#VALUE!</v>
      </c>
      <c r="N733" s="185"/>
      <c r="O733" s="185"/>
      <c r="P733" s="185"/>
      <c r="Q733" s="185"/>
      <c r="R733" s="185"/>
      <c r="S733" s="100" t="e">
        <f aca="false">HLOOKUP("Device Tree Pin Name",#REF!,MATCH($A733,#REF!,0),FALSE())</f>
        <v>#VALUE!</v>
      </c>
      <c r="T733" s="95" t="e">
        <f aca="false">HLOOKUP("power rail",#REF!,MATCH($A733,#REF!,0),FALSE())</f>
        <v>#VALUE!</v>
      </c>
      <c r="U733" s="96" t="e">
        <f aca="false">HLOOKUP("Wake Capable",#REF!,MATCH($A733,#REF!,0),FALSE())</f>
        <v>#VALUE!</v>
      </c>
      <c r="V733" s="96" t="e">
        <f aca="false">HLOOKUP("Strap",#REF!,MATCH($A733,#REF!,0),FALSE())</f>
        <v>#VALUE!</v>
      </c>
      <c r="W733" s="96"/>
      <c r="X733" s="96"/>
      <c r="Y733" s="96"/>
      <c r="Z733" s="95"/>
      <c r="AA733" s="95" t="e">
        <f aca="false">HLOOKUP("Pad type",#REF!,MATCH($A733,#REF!,0),FALSE())</f>
        <v>#VALUE!</v>
      </c>
      <c r="AB733" s="100"/>
      <c r="AC733" s="100" t="e">
        <f aca="false">HLOOKUP("POR Pin State",#REF!,MATCH($A733,#REF!,0),FALSE())</f>
        <v>#VALUE!</v>
      </c>
      <c r="AD733" s="186"/>
      <c r="AE733" s="187"/>
      <c r="AF733" s="187"/>
      <c r="AG733" s="187"/>
      <c r="AH733" s="188"/>
      <c r="AI733" s="188"/>
      <c r="AJ733" s="189"/>
      <c r="AK733" s="189"/>
      <c r="AL733" s="189"/>
      <c r="AM733" s="189"/>
      <c r="AN733" s="189"/>
      <c r="AO733" s="189"/>
      <c r="AP733" s="189"/>
      <c r="AQ733" s="194" t="s">
        <v>1728</v>
      </c>
      <c r="AR733" s="104"/>
      <c r="AS733" s="104"/>
      <c r="AT733" s="104"/>
      <c r="AU733" s="104"/>
      <c r="AV733" s="104"/>
      <c r="AW733" s="104"/>
      <c r="AX733" s="104"/>
      <c r="AY733" s="104"/>
      <c r="AZ733" s="104"/>
      <c r="BA733" s="104"/>
      <c r="BB733" s="162"/>
      <c r="BC733" s="104"/>
      <c r="BD733" s="214"/>
      <c r="BE733" s="213" t="s">
        <v>1729</v>
      </c>
      <c r="BF733" s="108" t="e">
        <f aca="false">VLOOKUP($A733,#REF!, 34, FALSE())</f>
        <v>#VALUE!</v>
      </c>
      <c r="BG733" s="108" t="e">
        <f aca="false">VLOOKUP($A733,#REF!, 22, FALSE())</f>
        <v>#VALUE!</v>
      </c>
      <c r="BH733" s="109"/>
    </row>
    <row r="734" s="193" customFormat="true" ht="12.75" hidden="false" customHeight="true" outlineLevel="0" collapsed="false">
      <c r="A734" s="133" t="s">
        <v>1730</v>
      </c>
      <c r="B734" s="86" t="e">
        <f aca="false">VLOOKUP($A734,#REF!, 34, FALSE())</f>
        <v>#VALUE!</v>
      </c>
      <c r="C734" s="87" t="str">
        <f aca="false">CONCATENATE("unused_",A734)</f>
        <v>unused_DDR_XM1_B5WCK_N</v>
      </c>
      <c r="D734" s="88" t="e">
        <f aca="false">IF(LEN(VLOOKUP($A734,#REF!,8,FALSE())),LEFT(VLOOKUP($A734,#REF!,8,FALSE()),LEN(VLOOKUP($A734,#REF!,8,FALSE()))-2),"")</f>
        <v>#VALUE!</v>
      </c>
      <c r="E734" s="89" t="e">
        <f aca="false">IF(LEN(VLOOKUP($A734,#REF!,4,FALSE())),IF(INDEX(#REF!,MATCH($A734,#REF!,0),1),LEFT(VLOOKUP($A734,#REF!,4,FALSE()),LEN(VLOOKUP($A734,#REF!,4,FALSE()))-2),CONCATENATE(LEFT(VLOOKUP($A734,#REF!,4,FALSE()),LEN(VLOOKUP($A734,#REF!,4,FALSE()))-2),"*")),"")</f>
        <v>#VALUE!</v>
      </c>
      <c r="F734" s="90" t="e">
        <f aca="false">IF(LEN(VLOOKUP($A734,#REF!,5,FALSE())),IF(INDEX(#REF!,MATCH($A734,#REF!,0),2),LEFT(VLOOKUP($A734,#REF!,5,FALSE()),LEN(VLOOKUP($A734,#REF!,5,FALSE()))-2),CONCATENATE(LEFT(VLOOKUP($A734,#REF!,5,FALSE()),LEN(VLOOKUP($A734,#REF!,5,FALSE()))-2),"*")),"")</f>
        <v>#VALUE!</v>
      </c>
      <c r="G734" s="90" t="e">
        <f aca="false">IF(LEN(VLOOKUP($A734,#REF!,6,FALSE())),IF(INDEX(#REF!,MATCH($A734,#REF!,0),3),LEFT(VLOOKUP($A734,#REF!,6,FALSE()),LEN(VLOOKUP($A734,#REF!,6,FALSE()))-2),CONCATENATE(LEFT(VLOOKUP($A734,#REF!,6,FALSE()),LEN(VLOOKUP($A734,#REF!,6,FALSE()))-2),"*")),"")</f>
        <v>#VALUE!</v>
      </c>
      <c r="H734" s="91" t="e">
        <f aca="false">IF(LEN(VLOOKUP($A734,#REF!,7,FALSE())),IF(INDEX(#REF!,MATCH($A734,#REF!,0),4),LEFT(VLOOKUP($A734,#REF!,7,FALSE()),LEN(VLOOKUP($A734,#REF!,7,FALSE()))-2),CONCATENATE(LEFT(VLOOKUP($A734,#REF!,7,FALSE()),LEN(VLOOKUP($A734,#REF!,7,FALSE()))-2),"*")),"")</f>
        <v>#VALUE!</v>
      </c>
      <c r="I734" s="92" t="e">
        <f aca="false">IF(LEN(VLOOKUP($A734,#REF!,8,FALSE())),UPPER(RIGHT(VLOOKUP($A734,#REF!,8,FALSE()), 1)),"")</f>
        <v>#VALUE!</v>
      </c>
      <c r="J734" s="90" t="e">
        <f aca="false">IF(LEN(VLOOKUP($A734,#REF!,4,FALSE())),UPPER(RIGHT(VLOOKUP($A734,#REF!,4,FALSE()), 1)),"")</f>
        <v>#VALUE!</v>
      </c>
      <c r="K734" s="90" t="e">
        <f aca="false">IF(LEN(VLOOKUP($A734,#REF!,5,FALSE())),UPPER(RIGHT(VLOOKUP($A734,#REF!,5,FALSE()), 1)),"")</f>
        <v>#VALUE!</v>
      </c>
      <c r="L734" s="90" t="e">
        <f aca="false">IF(LEN(VLOOKUP($A734,#REF!,6,FALSE())),UPPER(RIGHT(VLOOKUP($A734,#REF!,6,FALSE()), 1)),"")</f>
        <v>#VALUE!</v>
      </c>
      <c r="M734" s="91" t="e">
        <f aca="false">IF(LEN(VLOOKUP($A734,#REF!,7,FALSE())),UPPER(RIGHT(VLOOKUP($A734,#REF!,7,FALSE()), 1)),"")</f>
        <v>#VALUE!</v>
      </c>
      <c r="N734" s="185"/>
      <c r="O734" s="185"/>
      <c r="P734" s="185"/>
      <c r="Q734" s="185"/>
      <c r="R734" s="185"/>
      <c r="S734" s="100" t="e">
        <f aca="false">HLOOKUP("Device Tree Pin Name",#REF!,MATCH($A734,#REF!,0),FALSE())</f>
        <v>#VALUE!</v>
      </c>
      <c r="T734" s="95" t="e">
        <f aca="false">HLOOKUP("power rail",#REF!,MATCH($A734,#REF!,0),FALSE())</f>
        <v>#VALUE!</v>
      </c>
      <c r="U734" s="96" t="e">
        <f aca="false">HLOOKUP("Wake Capable",#REF!,MATCH($A734,#REF!,0),FALSE())</f>
        <v>#VALUE!</v>
      </c>
      <c r="V734" s="96" t="e">
        <f aca="false">HLOOKUP("Strap",#REF!,MATCH($A734,#REF!,0),FALSE())</f>
        <v>#VALUE!</v>
      </c>
      <c r="W734" s="96"/>
      <c r="X734" s="96"/>
      <c r="Y734" s="96"/>
      <c r="Z734" s="95"/>
      <c r="AA734" s="95" t="e">
        <f aca="false">HLOOKUP("Pad type",#REF!,MATCH($A734,#REF!,0),FALSE())</f>
        <v>#VALUE!</v>
      </c>
      <c r="AB734" s="100"/>
      <c r="AC734" s="100" t="e">
        <f aca="false">HLOOKUP("POR Pin State",#REF!,MATCH($A734,#REF!,0),FALSE())</f>
        <v>#VALUE!</v>
      </c>
      <c r="AD734" s="186"/>
      <c r="AE734" s="187"/>
      <c r="AF734" s="187"/>
      <c r="AG734" s="187"/>
      <c r="AH734" s="188"/>
      <c r="AI734" s="188"/>
      <c r="AJ734" s="189"/>
      <c r="AK734" s="189"/>
      <c r="AL734" s="189"/>
      <c r="AM734" s="189"/>
      <c r="AN734" s="189"/>
      <c r="AO734" s="189"/>
      <c r="AP734" s="189"/>
      <c r="AQ734" s="194" t="s">
        <v>1730</v>
      </c>
      <c r="AR734" s="104"/>
      <c r="AS734" s="104"/>
      <c r="AT734" s="104"/>
      <c r="AU734" s="104"/>
      <c r="AV734" s="104"/>
      <c r="AW734" s="104"/>
      <c r="AX734" s="104"/>
      <c r="AY734" s="104"/>
      <c r="AZ734" s="104"/>
      <c r="BA734" s="104"/>
      <c r="BB734" s="162"/>
      <c r="BC734" s="104"/>
      <c r="BD734" s="214"/>
      <c r="BE734" s="213" t="s">
        <v>1731</v>
      </c>
      <c r="BF734" s="108" t="e">
        <f aca="false">VLOOKUP($A734,#REF!, 34, FALSE())</f>
        <v>#VALUE!</v>
      </c>
      <c r="BG734" s="108" t="e">
        <f aca="false">VLOOKUP($A734,#REF!, 22, FALSE())</f>
        <v>#VALUE!</v>
      </c>
      <c r="BH734" s="109"/>
    </row>
    <row r="735" s="193" customFormat="true" ht="12.75" hidden="false" customHeight="true" outlineLevel="0" collapsed="false">
      <c r="A735" s="133" t="s">
        <v>1732</v>
      </c>
      <c r="B735" s="86" t="e">
        <f aca="false">VLOOKUP($A735,#REF!, 34, FALSE())</f>
        <v>#VALUE!</v>
      </c>
      <c r="C735" s="87" t="str">
        <f aca="false">CONCATENATE("unused_",A735)</f>
        <v>unused_DDR_XM1_B5RDQS_P</v>
      </c>
      <c r="D735" s="88" t="e">
        <f aca="false">IF(LEN(VLOOKUP($A735,#REF!,8,FALSE())),LEFT(VLOOKUP($A735,#REF!,8,FALSE()),LEN(VLOOKUP($A735,#REF!,8,FALSE()))-2),"")</f>
        <v>#VALUE!</v>
      </c>
      <c r="E735" s="89" t="e">
        <f aca="false">IF(LEN(VLOOKUP($A735,#REF!,4,FALSE())),IF(INDEX(#REF!,MATCH($A735,#REF!,0),1),LEFT(VLOOKUP($A735,#REF!,4,FALSE()),LEN(VLOOKUP($A735,#REF!,4,FALSE()))-2),CONCATENATE(LEFT(VLOOKUP($A735,#REF!,4,FALSE()),LEN(VLOOKUP($A735,#REF!,4,FALSE()))-2),"*")),"")</f>
        <v>#VALUE!</v>
      </c>
      <c r="F735" s="90" t="e">
        <f aca="false">IF(LEN(VLOOKUP($A735,#REF!,5,FALSE())),IF(INDEX(#REF!,MATCH($A735,#REF!,0),2),LEFT(VLOOKUP($A735,#REF!,5,FALSE()),LEN(VLOOKUP($A735,#REF!,5,FALSE()))-2),CONCATENATE(LEFT(VLOOKUP($A735,#REF!,5,FALSE()),LEN(VLOOKUP($A735,#REF!,5,FALSE()))-2),"*")),"")</f>
        <v>#VALUE!</v>
      </c>
      <c r="G735" s="90" t="e">
        <f aca="false">IF(LEN(VLOOKUP($A735,#REF!,6,FALSE())),IF(INDEX(#REF!,MATCH($A735,#REF!,0),3),LEFT(VLOOKUP($A735,#REF!,6,FALSE()),LEN(VLOOKUP($A735,#REF!,6,FALSE()))-2),CONCATENATE(LEFT(VLOOKUP($A735,#REF!,6,FALSE()),LEN(VLOOKUP($A735,#REF!,6,FALSE()))-2),"*")),"")</f>
        <v>#VALUE!</v>
      </c>
      <c r="H735" s="91" t="e">
        <f aca="false">IF(LEN(VLOOKUP($A735,#REF!,7,FALSE())),IF(INDEX(#REF!,MATCH($A735,#REF!,0),4),LEFT(VLOOKUP($A735,#REF!,7,FALSE()),LEN(VLOOKUP($A735,#REF!,7,FALSE()))-2),CONCATENATE(LEFT(VLOOKUP($A735,#REF!,7,FALSE()),LEN(VLOOKUP($A735,#REF!,7,FALSE()))-2),"*")),"")</f>
        <v>#VALUE!</v>
      </c>
      <c r="I735" s="92" t="e">
        <f aca="false">IF(LEN(VLOOKUP($A735,#REF!,8,FALSE())),UPPER(RIGHT(VLOOKUP($A735,#REF!,8,FALSE()), 1)),"")</f>
        <v>#VALUE!</v>
      </c>
      <c r="J735" s="90" t="e">
        <f aca="false">IF(LEN(VLOOKUP($A735,#REF!,4,FALSE())),UPPER(RIGHT(VLOOKUP($A735,#REF!,4,FALSE()), 1)),"")</f>
        <v>#VALUE!</v>
      </c>
      <c r="K735" s="90" t="e">
        <f aca="false">IF(LEN(VLOOKUP($A735,#REF!,5,FALSE())),UPPER(RIGHT(VLOOKUP($A735,#REF!,5,FALSE()), 1)),"")</f>
        <v>#VALUE!</v>
      </c>
      <c r="L735" s="90" t="e">
        <f aca="false">IF(LEN(VLOOKUP($A735,#REF!,6,FALSE())),UPPER(RIGHT(VLOOKUP($A735,#REF!,6,FALSE()), 1)),"")</f>
        <v>#VALUE!</v>
      </c>
      <c r="M735" s="91" t="e">
        <f aca="false">IF(LEN(VLOOKUP($A735,#REF!,7,FALSE())),UPPER(RIGHT(VLOOKUP($A735,#REF!,7,FALSE()), 1)),"")</f>
        <v>#VALUE!</v>
      </c>
      <c r="N735" s="185"/>
      <c r="O735" s="185"/>
      <c r="P735" s="185"/>
      <c r="Q735" s="185"/>
      <c r="R735" s="185"/>
      <c r="S735" s="100" t="e">
        <f aca="false">HLOOKUP("Device Tree Pin Name",#REF!,MATCH($A735,#REF!,0),FALSE())</f>
        <v>#VALUE!</v>
      </c>
      <c r="T735" s="95" t="e">
        <f aca="false">HLOOKUP("power rail",#REF!,MATCH($A735,#REF!,0),FALSE())</f>
        <v>#VALUE!</v>
      </c>
      <c r="U735" s="96" t="e">
        <f aca="false">HLOOKUP("Wake Capable",#REF!,MATCH($A735,#REF!,0),FALSE())</f>
        <v>#VALUE!</v>
      </c>
      <c r="V735" s="96" t="e">
        <f aca="false">HLOOKUP("Strap",#REF!,MATCH($A735,#REF!,0),FALSE())</f>
        <v>#VALUE!</v>
      </c>
      <c r="W735" s="96"/>
      <c r="X735" s="96"/>
      <c r="Y735" s="96"/>
      <c r="Z735" s="95"/>
      <c r="AA735" s="95" t="e">
        <f aca="false">HLOOKUP("Pad type",#REF!,MATCH($A735,#REF!,0),FALSE())</f>
        <v>#VALUE!</v>
      </c>
      <c r="AB735" s="100"/>
      <c r="AC735" s="100" t="e">
        <f aca="false">HLOOKUP("POR Pin State",#REF!,MATCH($A735,#REF!,0),FALSE())</f>
        <v>#VALUE!</v>
      </c>
      <c r="AD735" s="186"/>
      <c r="AE735" s="187"/>
      <c r="AF735" s="187"/>
      <c r="AG735" s="187"/>
      <c r="AH735" s="188"/>
      <c r="AI735" s="188"/>
      <c r="AJ735" s="189"/>
      <c r="AK735" s="189"/>
      <c r="AL735" s="189"/>
      <c r="AM735" s="189"/>
      <c r="AN735" s="189"/>
      <c r="AO735" s="189"/>
      <c r="AP735" s="189"/>
      <c r="AQ735" s="194" t="s">
        <v>1732</v>
      </c>
      <c r="AR735" s="104"/>
      <c r="AS735" s="104"/>
      <c r="AT735" s="104"/>
      <c r="AU735" s="104"/>
      <c r="AV735" s="104"/>
      <c r="AW735" s="104"/>
      <c r="AX735" s="104"/>
      <c r="AY735" s="104"/>
      <c r="AZ735" s="104"/>
      <c r="BA735" s="104"/>
      <c r="BB735" s="162"/>
      <c r="BC735" s="104"/>
      <c r="BD735" s="214"/>
      <c r="BE735" s="213" t="s">
        <v>1733</v>
      </c>
      <c r="BF735" s="108" t="e">
        <f aca="false">VLOOKUP($A735,#REF!, 34, FALSE())</f>
        <v>#VALUE!</v>
      </c>
      <c r="BG735" s="108" t="e">
        <f aca="false">VLOOKUP($A735,#REF!, 22, FALSE())</f>
        <v>#VALUE!</v>
      </c>
      <c r="BH735" s="109"/>
    </row>
    <row r="736" s="193" customFormat="true" ht="12.75" hidden="false" customHeight="true" outlineLevel="0" collapsed="false">
      <c r="A736" s="133" t="s">
        <v>1734</v>
      </c>
      <c r="B736" s="86" t="e">
        <f aca="false">VLOOKUP($A736,#REF!, 34, FALSE())</f>
        <v>#VALUE!</v>
      </c>
      <c r="C736" s="87" t="str">
        <f aca="false">CONCATENATE("unused_",A736)</f>
        <v>unused_DDR_XM1_B5RDQS_N</v>
      </c>
      <c r="D736" s="88" t="e">
        <f aca="false">IF(LEN(VLOOKUP($A736,#REF!,8,FALSE())),LEFT(VLOOKUP($A736,#REF!,8,FALSE()),LEN(VLOOKUP($A736,#REF!,8,FALSE()))-2),"")</f>
        <v>#VALUE!</v>
      </c>
      <c r="E736" s="89" t="e">
        <f aca="false">IF(LEN(VLOOKUP($A736,#REF!,4,FALSE())),IF(INDEX(#REF!,MATCH($A736,#REF!,0),1),LEFT(VLOOKUP($A736,#REF!,4,FALSE()),LEN(VLOOKUP($A736,#REF!,4,FALSE()))-2),CONCATENATE(LEFT(VLOOKUP($A736,#REF!,4,FALSE()),LEN(VLOOKUP($A736,#REF!,4,FALSE()))-2),"*")),"")</f>
        <v>#VALUE!</v>
      </c>
      <c r="F736" s="90" t="e">
        <f aca="false">IF(LEN(VLOOKUP($A736,#REF!,5,FALSE())),IF(INDEX(#REF!,MATCH($A736,#REF!,0),2),LEFT(VLOOKUP($A736,#REF!,5,FALSE()),LEN(VLOOKUP($A736,#REF!,5,FALSE()))-2),CONCATENATE(LEFT(VLOOKUP($A736,#REF!,5,FALSE()),LEN(VLOOKUP($A736,#REF!,5,FALSE()))-2),"*")),"")</f>
        <v>#VALUE!</v>
      </c>
      <c r="G736" s="90" t="e">
        <f aca="false">IF(LEN(VLOOKUP($A736,#REF!,6,FALSE())),IF(INDEX(#REF!,MATCH($A736,#REF!,0),3),LEFT(VLOOKUP($A736,#REF!,6,FALSE()),LEN(VLOOKUP($A736,#REF!,6,FALSE()))-2),CONCATENATE(LEFT(VLOOKUP($A736,#REF!,6,FALSE()),LEN(VLOOKUP($A736,#REF!,6,FALSE()))-2),"*")),"")</f>
        <v>#VALUE!</v>
      </c>
      <c r="H736" s="91" t="e">
        <f aca="false">IF(LEN(VLOOKUP($A736,#REF!,7,FALSE())),IF(INDEX(#REF!,MATCH($A736,#REF!,0),4),LEFT(VLOOKUP($A736,#REF!,7,FALSE()),LEN(VLOOKUP($A736,#REF!,7,FALSE()))-2),CONCATENATE(LEFT(VLOOKUP($A736,#REF!,7,FALSE()),LEN(VLOOKUP($A736,#REF!,7,FALSE()))-2),"*")),"")</f>
        <v>#VALUE!</v>
      </c>
      <c r="I736" s="92" t="e">
        <f aca="false">IF(LEN(VLOOKUP($A736,#REF!,8,FALSE())),UPPER(RIGHT(VLOOKUP($A736,#REF!,8,FALSE()), 1)),"")</f>
        <v>#VALUE!</v>
      </c>
      <c r="J736" s="90" t="e">
        <f aca="false">IF(LEN(VLOOKUP($A736,#REF!,4,FALSE())),UPPER(RIGHT(VLOOKUP($A736,#REF!,4,FALSE()), 1)),"")</f>
        <v>#VALUE!</v>
      </c>
      <c r="K736" s="90" t="e">
        <f aca="false">IF(LEN(VLOOKUP($A736,#REF!,5,FALSE())),UPPER(RIGHT(VLOOKUP($A736,#REF!,5,FALSE()), 1)),"")</f>
        <v>#VALUE!</v>
      </c>
      <c r="L736" s="90" t="e">
        <f aca="false">IF(LEN(VLOOKUP($A736,#REF!,6,FALSE())),UPPER(RIGHT(VLOOKUP($A736,#REF!,6,FALSE()), 1)),"")</f>
        <v>#VALUE!</v>
      </c>
      <c r="M736" s="91" t="e">
        <f aca="false">IF(LEN(VLOOKUP($A736,#REF!,7,FALSE())),UPPER(RIGHT(VLOOKUP($A736,#REF!,7,FALSE()), 1)),"")</f>
        <v>#VALUE!</v>
      </c>
      <c r="N736" s="185"/>
      <c r="O736" s="185"/>
      <c r="P736" s="185"/>
      <c r="Q736" s="185"/>
      <c r="R736" s="185"/>
      <c r="S736" s="100" t="e">
        <f aca="false">HLOOKUP("Device Tree Pin Name",#REF!,MATCH($A736,#REF!,0),FALSE())</f>
        <v>#VALUE!</v>
      </c>
      <c r="T736" s="95" t="e">
        <f aca="false">HLOOKUP("power rail",#REF!,MATCH($A736,#REF!,0),FALSE())</f>
        <v>#VALUE!</v>
      </c>
      <c r="U736" s="96" t="e">
        <f aca="false">HLOOKUP("Wake Capable",#REF!,MATCH($A736,#REF!,0),FALSE())</f>
        <v>#VALUE!</v>
      </c>
      <c r="V736" s="96" t="e">
        <f aca="false">HLOOKUP("Strap",#REF!,MATCH($A736,#REF!,0),FALSE())</f>
        <v>#VALUE!</v>
      </c>
      <c r="W736" s="96"/>
      <c r="X736" s="96"/>
      <c r="Y736" s="96"/>
      <c r="Z736" s="95"/>
      <c r="AA736" s="95" t="e">
        <f aca="false">HLOOKUP("Pad type",#REF!,MATCH($A736,#REF!,0),FALSE())</f>
        <v>#VALUE!</v>
      </c>
      <c r="AB736" s="100"/>
      <c r="AC736" s="100" t="e">
        <f aca="false">HLOOKUP("POR Pin State",#REF!,MATCH($A736,#REF!,0),FALSE())</f>
        <v>#VALUE!</v>
      </c>
      <c r="AD736" s="186"/>
      <c r="AE736" s="187"/>
      <c r="AF736" s="187"/>
      <c r="AG736" s="187"/>
      <c r="AH736" s="188"/>
      <c r="AI736" s="188"/>
      <c r="AJ736" s="189"/>
      <c r="AK736" s="189"/>
      <c r="AL736" s="189"/>
      <c r="AM736" s="189"/>
      <c r="AN736" s="189"/>
      <c r="AO736" s="189"/>
      <c r="AP736" s="189"/>
      <c r="AQ736" s="194" t="s">
        <v>1734</v>
      </c>
      <c r="AR736" s="104"/>
      <c r="AS736" s="104"/>
      <c r="AT736" s="104"/>
      <c r="AU736" s="104"/>
      <c r="AV736" s="104"/>
      <c r="AW736" s="104"/>
      <c r="AX736" s="104"/>
      <c r="AY736" s="104"/>
      <c r="AZ736" s="104"/>
      <c r="BA736" s="104"/>
      <c r="BB736" s="162"/>
      <c r="BC736" s="104"/>
      <c r="BD736" s="214"/>
      <c r="BE736" s="213" t="s">
        <v>1735</v>
      </c>
      <c r="BF736" s="108" t="e">
        <f aca="false">VLOOKUP($A736,#REF!, 34, FALSE())</f>
        <v>#VALUE!</v>
      </c>
      <c r="BG736" s="108" t="e">
        <f aca="false">VLOOKUP($A736,#REF!, 22, FALSE())</f>
        <v>#VALUE!</v>
      </c>
      <c r="BH736" s="109"/>
    </row>
    <row r="737" s="193" customFormat="true" ht="12.75" hidden="false" customHeight="true" outlineLevel="0" collapsed="false">
      <c r="A737" s="1" t="s">
        <v>1736</v>
      </c>
      <c r="B737" s="86" t="e">
        <f aca="false">VLOOKUP($A737,#REF!, 34, FALSE())</f>
        <v>#VALUE!</v>
      </c>
      <c r="C737" s="87" t="str">
        <f aca="false">CONCATENATE("unused_",A737)</f>
        <v>unused_DDR_XM1_B6D0</v>
      </c>
      <c r="D737" s="88" t="e">
        <f aca="false">IF(LEN(VLOOKUP($A737,#REF!,8,FALSE())),LEFT(VLOOKUP($A737,#REF!,8,FALSE()),LEN(VLOOKUP($A737,#REF!,8,FALSE()))-2),"")</f>
        <v>#VALUE!</v>
      </c>
      <c r="E737" s="89" t="e">
        <f aca="false">IF(LEN(VLOOKUP($A737,#REF!,4,FALSE())),IF(INDEX(#REF!,MATCH($A737,#REF!,0),1),LEFT(VLOOKUP($A737,#REF!,4,FALSE()),LEN(VLOOKUP($A737,#REF!,4,FALSE()))-2),CONCATENATE(LEFT(VLOOKUP($A737,#REF!,4,FALSE()),LEN(VLOOKUP($A737,#REF!,4,FALSE()))-2),"*")),"")</f>
        <v>#VALUE!</v>
      </c>
      <c r="F737" s="90" t="e">
        <f aca="false">IF(LEN(VLOOKUP($A737,#REF!,5,FALSE())),IF(INDEX(#REF!,MATCH($A737,#REF!,0),2),LEFT(VLOOKUP($A737,#REF!,5,FALSE()),LEN(VLOOKUP($A737,#REF!,5,FALSE()))-2),CONCATENATE(LEFT(VLOOKUP($A737,#REF!,5,FALSE()),LEN(VLOOKUP($A737,#REF!,5,FALSE()))-2),"*")),"")</f>
        <v>#VALUE!</v>
      </c>
      <c r="G737" s="90" t="e">
        <f aca="false">IF(LEN(VLOOKUP($A737,#REF!,6,FALSE())),IF(INDEX(#REF!,MATCH($A737,#REF!,0),3),LEFT(VLOOKUP($A737,#REF!,6,FALSE()),LEN(VLOOKUP($A737,#REF!,6,FALSE()))-2),CONCATENATE(LEFT(VLOOKUP($A737,#REF!,6,FALSE()),LEN(VLOOKUP($A737,#REF!,6,FALSE()))-2),"*")),"")</f>
        <v>#VALUE!</v>
      </c>
      <c r="H737" s="91" t="e">
        <f aca="false">IF(LEN(VLOOKUP($A737,#REF!,7,FALSE())),IF(INDEX(#REF!,MATCH($A737,#REF!,0),4),LEFT(VLOOKUP($A737,#REF!,7,FALSE()),LEN(VLOOKUP($A737,#REF!,7,FALSE()))-2),CONCATENATE(LEFT(VLOOKUP($A737,#REF!,7,FALSE()),LEN(VLOOKUP($A737,#REF!,7,FALSE()))-2),"*")),"")</f>
        <v>#VALUE!</v>
      </c>
      <c r="I737" s="92" t="e">
        <f aca="false">IF(LEN(VLOOKUP($A737,#REF!,8,FALSE())),UPPER(RIGHT(VLOOKUP($A737,#REF!,8,FALSE()), 1)),"")</f>
        <v>#VALUE!</v>
      </c>
      <c r="J737" s="90" t="e">
        <f aca="false">IF(LEN(VLOOKUP($A737,#REF!,4,FALSE())),UPPER(RIGHT(VLOOKUP($A737,#REF!,4,FALSE()), 1)),"")</f>
        <v>#VALUE!</v>
      </c>
      <c r="K737" s="90" t="e">
        <f aca="false">IF(LEN(VLOOKUP($A737,#REF!,5,FALSE())),UPPER(RIGHT(VLOOKUP($A737,#REF!,5,FALSE()), 1)),"")</f>
        <v>#VALUE!</v>
      </c>
      <c r="L737" s="90" t="e">
        <f aca="false">IF(LEN(VLOOKUP($A737,#REF!,6,FALSE())),UPPER(RIGHT(VLOOKUP($A737,#REF!,6,FALSE()), 1)),"")</f>
        <v>#VALUE!</v>
      </c>
      <c r="M737" s="91" t="e">
        <f aca="false">IF(LEN(VLOOKUP($A737,#REF!,7,FALSE())),UPPER(RIGHT(VLOOKUP($A737,#REF!,7,FALSE()), 1)),"")</f>
        <v>#VALUE!</v>
      </c>
      <c r="N737" s="185"/>
      <c r="O737" s="185"/>
      <c r="P737" s="185"/>
      <c r="Q737" s="185"/>
      <c r="R737" s="185"/>
      <c r="S737" s="100" t="e">
        <f aca="false">HLOOKUP("Device Tree Pin Name",#REF!,MATCH($A737,#REF!,0),FALSE())</f>
        <v>#VALUE!</v>
      </c>
      <c r="T737" s="95" t="e">
        <f aca="false">HLOOKUP("power rail",#REF!,MATCH($A737,#REF!,0),FALSE())</f>
        <v>#VALUE!</v>
      </c>
      <c r="U737" s="96" t="e">
        <f aca="false">HLOOKUP("Wake Capable",#REF!,MATCH($A737,#REF!,0),FALSE())</f>
        <v>#VALUE!</v>
      </c>
      <c r="V737" s="96" t="e">
        <f aca="false">HLOOKUP("Strap",#REF!,MATCH($A737,#REF!,0),FALSE())</f>
        <v>#VALUE!</v>
      </c>
      <c r="W737" s="96"/>
      <c r="X737" s="96"/>
      <c r="Y737" s="96"/>
      <c r="Z737" s="95"/>
      <c r="AA737" s="95" t="e">
        <f aca="false">HLOOKUP("Pad type",#REF!,MATCH($A737,#REF!,0),FALSE())</f>
        <v>#VALUE!</v>
      </c>
      <c r="AB737" s="100"/>
      <c r="AC737" s="100" t="e">
        <f aca="false">HLOOKUP("POR Pin State",#REF!,MATCH($A737,#REF!,0),FALSE())</f>
        <v>#VALUE!</v>
      </c>
      <c r="AD737" s="186"/>
      <c r="AE737" s="187"/>
      <c r="AF737" s="187"/>
      <c r="AG737" s="187"/>
      <c r="AH737" s="188"/>
      <c r="AI737" s="188"/>
      <c r="AJ737" s="189"/>
      <c r="AK737" s="189"/>
      <c r="AL737" s="189"/>
      <c r="AM737" s="189"/>
      <c r="AN737" s="189"/>
      <c r="AO737" s="189"/>
      <c r="AP737" s="189"/>
      <c r="AQ737" s="194" t="s">
        <v>1737</v>
      </c>
      <c r="AR737" s="104"/>
      <c r="AS737" s="104"/>
      <c r="AT737" s="104"/>
      <c r="AU737" s="104"/>
      <c r="AV737" s="104"/>
      <c r="AW737" s="104"/>
      <c r="AX737" s="104"/>
      <c r="AY737" s="104"/>
      <c r="AZ737" s="104"/>
      <c r="BA737" s="104"/>
      <c r="BB737" s="162"/>
      <c r="BC737" s="104"/>
      <c r="BD737" s="214"/>
      <c r="BE737" s="213" t="s">
        <v>1738</v>
      </c>
      <c r="BF737" s="108" t="e">
        <f aca="false">VLOOKUP($A737,#REF!, 34, FALSE())</f>
        <v>#VALUE!</v>
      </c>
      <c r="BG737" s="108" t="e">
        <f aca="false">VLOOKUP($A737,#REF!, 22, FALSE())</f>
        <v>#VALUE!</v>
      </c>
      <c r="BH737" s="109"/>
    </row>
    <row r="738" s="193" customFormat="true" ht="12.75" hidden="false" customHeight="true" outlineLevel="0" collapsed="false">
      <c r="A738" s="1" t="s">
        <v>1739</v>
      </c>
      <c r="B738" s="86" t="e">
        <f aca="false">VLOOKUP($A738,#REF!, 34, FALSE())</f>
        <v>#VALUE!</v>
      </c>
      <c r="C738" s="87" t="str">
        <f aca="false">CONCATENATE("unused_",A738)</f>
        <v>unused_DDR_XM1_B6D1</v>
      </c>
      <c r="D738" s="88" t="e">
        <f aca="false">IF(LEN(VLOOKUP($A738,#REF!,8,FALSE())),LEFT(VLOOKUP($A738,#REF!,8,FALSE()),LEN(VLOOKUP($A738,#REF!,8,FALSE()))-2),"")</f>
        <v>#VALUE!</v>
      </c>
      <c r="E738" s="89" t="e">
        <f aca="false">IF(LEN(VLOOKUP($A738,#REF!,4,FALSE())),IF(INDEX(#REF!,MATCH($A738,#REF!,0),1),LEFT(VLOOKUP($A738,#REF!,4,FALSE()),LEN(VLOOKUP($A738,#REF!,4,FALSE()))-2),CONCATENATE(LEFT(VLOOKUP($A738,#REF!,4,FALSE()),LEN(VLOOKUP($A738,#REF!,4,FALSE()))-2),"*")),"")</f>
        <v>#VALUE!</v>
      </c>
      <c r="F738" s="90" t="e">
        <f aca="false">IF(LEN(VLOOKUP($A738,#REF!,5,FALSE())),IF(INDEX(#REF!,MATCH($A738,#REF!,0),2),LEFT(VLOOKUP($A738,#REF!,5,FALSE()),LEN(VLOOKUP($A738,#REF!,5,FALSE()))-2),CONCATENATE(LEFT(VLOOKUP($A738,#REF!,5,FALSE()),LEN(VLOOKUP($A738,#REF!,5,FALSE()))-2),"*")),"")</f>
        <v>#VALUE!</v>
      </c>
      <c r="G738" s="90" t="e">
        <f aca="false">IF(LEN(VLOOKUP($A738,#REF!,6,FALSE())),IF(INDEX(#REF!,MATCH($A738,#REF!,0),3),LEFT(VLOOKUP($A738,#REF!,6,FALSE()),LEN(VLOOKUP($A738,#REF!,6,FALSE()))-2),CONCATENATE(LEFT(VLOOKUP($A738,#REF!,6,FALSE()),LEN(VLOOKUP($A738,#REF!,6,FALSE()))-2),"*")),"")</f>
        <v>#VALUE!</v>
      </c>
      <c r="H738" s="91" t="e">
        <f aca="false">IF(LEN(VLOOKUP($A738,#REF!,7,FALSE())),IF(INDEX(#REF!,MATCH($A738,#REF!,0),4),LEFT(VLOOKUP($A738,#REF!,7,FALSE()),LEN(VLOOKUP($A738,#REF!,7,FALSE()))-2),CONCATENATE(LEFT(VLOOKUP($A738,#REF!,7,FALSE()),LEN(VLOOKUP($A738,#REF!,7,FALSE()))-2),"*")),"")</f>
        <v>#VALUE!</v>
      </c>
      <c r="I738" s="92" t="e">
        <f aca="false">IF(LEN(VLOOKUP($A738,#REF!,8,FALSE())),UPPER(RIGHT(VLOOKUP($A738,#REF!,8,FALSE()), 1)),"")</f>
        <v>#VALUE!</v>
      </c>
      <c r="J738" s="90" t="e">
        <f aca="false">IF(LEN(VLOOKUP($A738,#REF!,4,FALSE())),UPPER(RIGHT(VLOOKUP($A738,#REF!,4,FALSE()), 1)),"")</f>
        <v>#VALUE!</v>
      </c>
      <c r="K738" s="90" t="e">
        <f aca="false">IF(LEN(VLOOKUP($A738,#REF!,5,FALSE())),UPPER(RIGHT(VLOOKUP($A738,#REF!,5,FALSE()), 1)),"")</f>
        <v>#VALUE!</v>
      </c>
      <c r="L738" s="90" t="e">
        <f aca="false">IF(LEN(VLOOKUP($A738,#REF!,6,FALSE())),UPPER(RIGHT(VLOOKUP($A738,#REF!,6,FALSE()), 1)),"")</f>
        <v>#VALUE!</v>
      </c>
      <c r="M738" s="91" t="e">
        <f aca="false">IF(LEN(VLOOKUP($A738,#REF!,7,FALSE())),UPPER(RIGHT(VLOOKUP($A738,#REF!,7,FALSE()), 1)),"")</f>
        <v>#VALUE!</v>
      </c>
      <c r="N738" s="185"/>
      <c r="O738" s="185"/>
      <c r="P738" s="185"/>
      <c r="Q738" s="185"/>
      <c r="R738" s="185"/>
      <c r="S738" s="100" t="e">
        <f aca="false">HLOOKUP("Device Tree Pin Name",#REF!,MATCH($A738,#REF!,0),FALSE())</f>
        <v>#VALUE!</v>
      </c>
      <c r="T738" s="95" t="e">
        <f aca="false">HLOOKUP("power rail",#REF!,MATCH($A738,#REF!,0),FALSE())</f>
        <v>#VALUE!</v>
      </c>
      <c r="U738" s="96" t="e">
        <f aca="false">HLOOKUP("Wake Capable",#REF!,MATCH($A738,#REF!,0),FALSE())</f>
        <v>#VALUE!</v>
      </c>
      <c r="V738" s="96" t="e">
        <f aca="false">HLOOKUP("Strap",#REF!,MATCH($A738,#REF!,0),FALSE())</f>
        <v>#VALUE!</v>
      </c>
      <c r="W738" s="96"/>
      <c r="X738" s="96"/>
      <c r="Y738" s="96"/>
      <c r="Z738" s="95"/>
      <c r="AA738" s="95" t="e">
        <f aca="false">HLOOKUP("Pad type",#REF!,MATCH($A738,#REF!,0),FALSE())</f>
        <v>#VALUE!</v>
      </c>
      <c r="AB738" s="100"/>
      <c r="AC738" s="100" t="e">
        <f aca="false">HLOOKUP("POR Pin State",#REF!,MATCH($A738,#REF!,0),FALSE())</f>
        <v>#VALUE!</v>
      </c>
      <c r="AD738" s="186"/>
      <c r="AE738" s="187"/>
      <c r="AF738" s="187"/>
      <c r="AG738" s="187"/>
      <c r="AH738" s="188"/>
      <c r="AI738" s="188"/>
      <c r="AJ738" s="189"/>
      <c r="AK738" s="189"/>
      <c r="AL738" s="189"/>
      <c r="AM738" s="189"/>
      <c r="AN738" s="189"/>
      <c r="AO738" s="189"/>
      <c r="AP738" s="189"/>
      <c r="AQ738" s="194" t="s">
        <v>1740</v>
      </c>
      <c r="AR738" s="104"/>
      <c r="AS738" s="104"/>
      <c r="AT738" s="104"/>
      <c r="AU738" s="104"/>
      <c r="AV738" s="104"/>
      <c r="AW738" s="104"/>
      <c r="AX738" s="104"/>
      <c r="AY738" s="104"/>
      <c r="AZ738" s="104"/>
      <c r="BA738" s="104"/>
      <c r="BB738" s="162"/>
      <c r="BC738" s="104"/>
      <c r="BD738" s="214"/>
      <c r="BE738" s="213" t="s">
        <v>1741</v>
      </c>
      <c r="BF738" s="108" t="e">
        <f aca="false">VLOOKUP($A738,#REF!, 34, FALSE())</f>
        <v>#VALUE!</v>
      </c>
      <c r="BG738" s="108" t="e">
        <f aca="false">VLOOKUP($A738,#REF!, 22, FALSE())</f>
        <v>#VALUE!</v>
      </c>
      <c r="BH738" s="109"/>
    </row>
    <row r="739" s="193" customFormat="true" ht="12.75" hidden="false" customHeight="true" outlineLevel="0" collapsed="false">
      <c r="A739" s="133" t="s">
        <v>1742</v>
      </c>
      <c r="B739" s="86" t="e">
        <f aca="false">VLOOKUP($A739,#REF!, 34, FALSE())</f>
        <v>#VALUE!</v>
      </c>
      <c r="C739" s="87" t="str">
        <f aca="false">CONCATENATE("unused_",A739)</f>
        <v>unused_DDR_XM1_B6D2</v>
      </c>
      <c r="D739" s="88" t="e">
        <f aca="false">IF(LEN(VLOOKUP($A739,#REF!,8,FALSE())),LEFT(VLOOKUP($A739,#REF!,8,FALSE()),LEN(VLOOKUP($A739,#REF!,8,FALSE()))-2),"")</f>
        <v>#VALUE!</v>
      </c>
      <c r="E739" s="89" t="e">
        <f aca="false">IF(LEN(VLOOKUP($A739,#REF!,4,FALSE())),IF(INDEX(#REF!,MATCH($A739,#REF!,0),1),LEFT(VLOOKUP($A739,#REF!,4,FALSE()),LEN(VLOOKUP($A739,#REF!,4,FALSE()))-2),CONCATENATE(LEFT(VLOOKUP($A739,#REF!,4,FALSE()),LEN(VLOOKUP($A739,#REF!,4,FALSE()))-2),"*")),"")</f>
        <v>#VALUE!</v>
      </c>
      <c r="F739" s="90" t="e">
        <f aca="false">IF(LEN(VLOOKUP($A739,#REF!,5,FALSE())),IF(INDEX(#REF!,MATCH($A739,#REF!,0),2),LEFT(VLOOKUP($A739,#REF!,5,FALSE()),LEN(VLOOKUP($A739,#REF!,5,FALSE()))-2),CONCATENATE(LEFT(VLOOKUP($A739,#REF!,5,FALSE()),LEN(VLOOKUP($A739,#REF!,5,FALSE()))-2),"*")),"")</f>
        <v>#VALUE!</v>
      </c>
      <c r="G739" s="90" t="e">
        <f aca="false">IF(LEN(VLOOKUP($A739,#REF!,6,FALSE())),IF(INDEX(#REF!,MATCH($A739,#REF!,0),3),LEFT(VLOOKUP($A739,#REF!,6,FALSE()),LEN(VLOOKUP($A739,#REF!,6,FALSE()))-2),CONCATENATE(LEFT(VLOOKUP($A739,#REF!,6,FALSE()),LEN(VLOOKUP($A739,#REF!,6,FALSE()))-2),"*")),"")</f>
        <v>#VALUE!</v>
      </c>
      <c r="H739" s="91" t="e">
        <f aca="false">IF(LEN(VLOOKUP($A739,#REF!,7,FALSE())),IF(INDEX(#REF!,MATCH($A739,#REF!,0),4),LEFT(VLOOKUP($A739,#REF!,7,FALSE()),LEN(VLOOKUP($A739,#REF!,7,FALSE()))-2),CONCATENATE(LEFT(VLOOKUP($A739,#REF!,7,FALSE()),LEN(VLOOKUP($A739,#REF!,7,FALSE()))-2),"*")),"")</f>
        <v>#VALUE!</v>
      </c>
      <c r="I739" s="92" t="e">
        <f aca="false">IF(LEN(VLOOKUP($A739,#REF!,8,FALSE())),UPPER(RIGHT(VLOOKUP($A739,#REF!,8,FALSE()), 1)),"")</f>
        <v>#VALUE!</v>
      </c>
      <c r="J739" s="90" t="e">
        <f aca="false">IF(LEN(VLOOKUP($A739,#REF!,4,FALSE())),UPPER(RIGHT(VLOOKUP($A739,#REF!,4,FALSE()), 1)),"")</f>
        <v>#VALUE!</v>
      </c>
      <c r="K739" s="90" t="e">
        <f aca="false">IF(LEN(VLOOKUP($A739,#REF!,5,FALSE())),UPPER(RIGHT(VLOOKUP($A739,#REF!,5,FALSE()), 1)),"")</f>
        <v>#VALUE!</v>
      </c>
      <c r="L739" s="90" t="e">
        <f aca="false">IF(LEN(VLOOKUP($A739,#REF!,6,FALSE())),UPPER(RIGHT(VLOOKUP($A739,#REF!,6,FALSE()), 1)),"")</f>
        <v>#VALUE!</v>
      </c>
      <c r="M739" s="91" t="e">
        <f aca="false">IF(LEN(VLOOKUP($A739,#REF!,7,FALSE())),UPPER(RIGHT(VLOOKUP($A739,#REF!,7,FALSE()), 1)),"")</f>
        <v>#VALUE!</v>
      </c>
      <c r="N739" s="185"/>
      <c r="O739" s="185"/>
      <c r="P739" s="185"/>
      <c r="Q739" s="185"/>
      <c r="R739" s="185"/>
      <c r="S739" s="100" t="e">
        <f aca="false">HLOOKUP("Device Tree Pin Name",#REF!,MATCH($A739,#REF!,0),FALSE())</f>
        <v>#VALUE!</v>
      </c>
      <c r="T739" s="95" t="e">
        <f aca="false">HLOOKUP("power rail",#REF!,MATCH($A739,#REF!,0),FALSE())</f>
        <v>#VALUE!</v>
      </c>
      <c r="U739" s="96" t="e">
        <f aca="false">HLOOKUP("Wake Capable",#REF!,MATCH($A739,#REF!,0),FALSE())</f>
        <v>#VALUE!</v>
      </c>
      <c r="V739" s="96" t="e">
        <f aca="false">HLOOKUP("Strap",#REF!,MATCH($A739,#REF!,0),FALSE())</f>
        <v>#VALUE!</v>
      </c>
      <c r="W739" s="96"/>
      <c r="X739" s="96"/>
      <c r="Y739" s="96"/>
      <c r="Z739" s="95"/>
      <c r="AA739" s="95" t="e">
        <f aca="false">HLOOKUP("Pad type",#REF!,MATCH($A739,#REF!,0),FALSE())</f>
        <v>#VALUE!</v>
      </c>
      <c r="AB739" s="100"/>
      <c r="AC739" s="100" t="e">
        <f aca="false">HLOOKUP("POR Pin State",#REF!,MATCH($A739,#REF!,0),FALSE())</f>
        <v>#VALUE!</v>
      </c>
      <c r="AD739" s="186"/>
      <c r="AE739" s="187"/>
      <c r="AF739" s="187"/>
      <c r="AG739" s="187"/>
      <c r="AH739" s="188"/>
      <c r="AI739" s="188"/>
      <c r="AJ739" s="189"/>
      <c r="AK739" s="189"/>
      <c r="AL739" s="189"/>
      <c r="AM739" s="189"/>
      <c r="AN739" s="189"/>
      <c r="AO739" s="189"/>
      <c r="AP739" s="189"/>
      <c r="AQ739" s="194" t="s">
        <v>1743</v>
      </c>
      <c r="AR739" s="104"/>
      <c r="AS739" s="104"/>
      <c r="AT739" s="104"/>
      <c r="AU739" s="104"/>
      <c r="AV739" s="104"/>
      <c r="AW739" s="104"/>
      <c r="AX739" s="104"/>
      <c r="AY739" s="104"/>
      <c r="AZ739" s="104"/>
      <c r="BA739" s="104"/>
      <c r="BB739" s="162"/>
      <c r="BC739" s="104"/>
      <c r="BD739" s="214"/>
      <c r="BE739" s="213" t="s">
        <v>1744</v>
      </c>
      <c r="BF739" s="108" t="e">
        <f aca="false">VLOOKUP($A739,#REF!, 34, FALSE())</f>
        <v>#VALUE!</v>
      </c>
      <c r="BG739" s="108" t="e">
        <f aca="false">VLOOKUP($A739,#REF!, 22, FALSE())</f>
        <v>#VALUE!</v>
      </c>
      <c r="BH739" s="109"/>
    </row>
    <row r="740" s="193" customFormat="true" ht="12.75" hidden="false" customHeight="true" outlineLevel="0" collapsed="false">
      <c r="A740" s="133" t="s">
        <v>1745</v>
      </c>
      <c r="B740" s="86" t="e">
        <f aca="false">VLOOKUP($A740,#REF!, 34, FALSE())</f>
        <v>#VALUE!</v>
      </c>
      <c r="C740" s="87" t="str">
        <f aca="false">CONCATENATE("unused_",A740)</f>
        <v>unused_DDR_XM1_B6D3</v>
      </c>
      <c r="D740" s="88" t="e">
        <f aca="false">IF(LEN(VLOOKUP($A740,#REF!,8,FALSE())),LEFT(VLOOKUP($A740,#REF!,8,FALSE()),LEN(VLOOKUP($A740,#REF!,8,FALSE()))-2),"")</f>
        <v>#VALUE!</v>
      </c>
      <c r="E740" s="89" t="e">
        <f aca="false">IF(LEN(VLOOKUP($A740,#REF!,4,FALSE())),IF(INDEX(#REF!,MATCH($A740,#REF!,0),1),LEFT(VLOOKUP($A740,#REF!,4,FALSE()),LEN(VLOOKUP($A740,#REF!,4,FALSE()))-2),CONCATENATE(LEFT(VLOOKUP($A740,#REF!,4,FALSE()),LEN(VLOOKUP($A740,#REF!,4,FALSE()))-2),"*")),"")</f>
        <v>#VALUE!</v>
      </c>
      <c r="F740" s="90" t="e">
        <f aca="false">IF(LEN(VLOOKUP($A740,#REF!,5,FALSE())),IF(INDEX(#REF!,MATCH($A740,#REF!,0),2),LEFT(VLOOKUP($A740,#REF!,5,FALSE()),LEN(VLOOKUP($A740,#REF!,5,FALSE()))-2),CONCATENATE(LEFT(VLOOKUP($A740,#REF!,5,FALSE()),LEN(VLOOKUP($A740,#REF!,5,FALSE()))-2),"*")),"")</f>
        <v>#VALUE!</v>
      </c>
      <c r="G740" s="90" t="e">
        <f aca="false">IF(LEN(VLOOKUP($A740,#REF!,6,FALSE())),IF(INDEX(#REF!,MATCH($A740,#REF!,0),3),LEFT(VLOOKUP($A740,#REF!,6,FALSE()),LEN(VLOOKUP($A740,#REF!,6,FALSE()))-2),CONCATENATE(LEFT(VLOOKUP($A740,#REF!,6,FALSE()),LEN(VLOOKUP($A740,#REF!,6,FALSE()))-2),"*")),"")</f>
        <v>#VALUE!</v>
      </c>
      <c r="H740" s="91" t="e">
        <f aca="false">IF(LEN(VLOOKUP($A740,#REF!,7,FALSE())),IF(INDEX(#REF!,MATCH($A740,#REF!,0),4),LEFT(VLOOKUP($A740,#REF!,7,FALSE()),LEN(VLOOKUP($A740,#REF!,7,FALSE()))-2),CONCATENATE(LEFT(VLOOKUP($A740,#REF!,7,FALSE()),LEN(VLOOKUP($A740,#REF!,7,FALSE()))-2),"*")),"")</f>
        <v>#VALUE!</v>
      </c>
      <c r="I740" s="92" t="e">
        <f aca="false">IF(LEN(VLOOKUP($A740,#REF!,8,FALSE())),UPPER(RIGHT(VLOOKUP($A740,#REF!,8,FALSE()), 1)),"")</f>
        <v>#VALUE!</v>
      </c>
      <c r="J740" s="90" t="e">
        <f aca="false">IF(LEN(VLOOKUP($A740,#REF!,4,FALSE())),UPPER(RIGHT(VLOOKUP($A740,#REF!,4,FALSE()), 1)),"")</f>
        <v>#VALUE!</v>
      </c>
      <c r="K740" s="90" t="e">
        <f aca="false">IF(LEN(VLOOKUP($A740,#REF!,5,FALSE())),UPPER(RIGHT(VLOOKUP($A740,#REF!,5,FALSE()), 1)),"")</f>
        <v>#VALUE!</v>
      </c>
      <c r="L740" s="90" t="e">
        <f aca="false">IF(LEN(VLOOKUP($A740,#REF!,6,FALSE())),UPPER(RIGHT(VLOOKUP($A740,#REF!,6,FALSE()), 1)),"")</f>
        <v>#VALUE!</v>
      </c>
      <c r="M740" s="91" t="e">
        <f aca="false">IF(LEN(VLOOKUP($A740,#REF!,7,FALSE())),UPPER(RIGHT(VLOOKUP($A740,#REF!,7,FALSE()), 1)),"")</f>
        <v>#VALUE!</v>
      </c>
      <c r="N740" s="185"/>
      <c r="O740" s="185"/>
      <c r="P740" s="185"/>
      <c r="Q740" s="185"/>
      <c r="R740" s="185"/>
      <c r="S740" s="100" t="e">
        <f aca="false">HLOOKUP("Device Tree Pin Name",#REF!,MATCH($A740,#REF!,0),FALSE())</f>
        <v>#VALUE!</v>
      </c>
      <c r="T740" s="95" t="e">
        <f aca="false">HLOOKUP("power rail",#REF!,MATCH($A740,#REF!,0),FALSE())</f>
        <v>#VALUE!</v>
      </c>
      <c r="U740" s="96" t="e">
        <f aca="false">HLOOKUP("Wake Capable",#REF!,MATCH($A740,#REF!,0),FALSE())</f>
        <v>#VALUE!</v>
      </c>
      <c r="V740" s="96" t="e">
        <f aca="false">HLOOKUP("Strap",#REF!,MATCH($A740,#REF!,0),FALSE())</f>
        <v>#VALUE!</v>
      </c>
      <c r="W740" s="96"/>
      <c r="X740" s="96"/>
      <c r="Y740" s="96"/>
      <c r="Z740" s="95"/>
      <c r="AA740" s="95" t="e">
        <f aca="false">HLOOKUP("Pad type",#REF!,MATCH($A740,#REF!,0),FALSE())</f>
        <v>#VALUE!</v>
      </c>
      <c r="AB740" s="100"/>
      <c r="AC740" s="100" t="e">
        <f aca="false">HLOOKUP("POR Pin State",#REF!,MATCH($A740,#REF!,0),FALSE())</f>
        <v>#VALUE!</v>
      </c>
      <c r="AD740" s="186"/>
      <c r="AE740" s="187"/>
      <c r="AF740" s="187"/>
      <c r="AG740" s="187"/>
      <c r="AH740" s="188"/>
      <c r="AI740" s="188"/>
      <c r="AJ740" s="189"/>
      <c r="AK740" s="189"/>
      <c r="AL740" s="189"/>
      <c r="AM740" s="189"/>
      <c r="AN740" s="189"/>
      <c r="AO740" s="189"/>
      <c r="AP740" s="189"/>
      <c r="AQ740" s="194" t="s">
        <v>1746</v>
      </c>
      <c r="AR740" s="104"/>
      <c r="AS740" s="104"/>
      <c r="AT740" s="104"/>
      <c r="AU740" s="104"/>
      <c r="AV740" s="104"/>
      <c r="AW740" s="104"/>
      <c r="AX740" s="104"/>
      <c r="AY740" s="104"/>
      <c r="AZ740" s="104"/>
      <c r="BA740" s="104"/>
      <c r="BB740" s="162"/>
      <c r="BC740" s="104"/>
      <c r="BD740" s="214"/>
      <c r="BE740" s="213" t="s">
        <v>1747</v>
      </c>
      <c r="BF740" s="108" t="e">
        <f aca="false">VLOOKUP($A740,#REF!, 34, FALSE())</f>
        <v>#VALUE!</v>
      </c>
      <c r="BG740" s="108" t="e">
        <f aca="false">VLOOKUP($A740,#REF!, 22, FALSE())</f>
        <v>#VALUE!</v>
      </c>
      <c r="BH740" s="109"/>
    </row>
    <row r="741" s="193" customFormat="true" ht="12.75" hidden="false" customHeight="true" outlineLevel="0" collapsed="false">
      <c r="A741" s="133" t="s">
        <v>1748</v>
      </c>
      <c r="B741" s="86" t="e">
        <f aca="false">VLOOKUP($A741,#REF!, 34, FALSE())</f>
        <v>#VALUE!</v>
      </c>
      <c r="C741" s="87" t="str">
        <f aca="false">CONCATENATE("unused_",A741)</f>
        <v>unused_DDR_XM1_B6D4</v>
      </c>
      <c r="D741" s="88" t="e">
        <f aca="false">IF(LEN(VLOOKUP($A741,#REF!,8,FALSE())),LEFT(VLOOKUP($A741,#REF!,8,FALSE()),LEN(VLOOKUP($A741,#REF!,8,FALSE()))-2),"")</f>
        <v>#VALUE!</v>
      </c>
      <c r="E741" s="89" t="e">
        <f aca="false">IF(LEN(VLOOKUP($A741,#REF!,4,FALSE())),IF(INDEX(#REF!,MATCH($A741,#REF!,0),1),LEFT(VLOOKUP($A741,#REF!,4,FALSE()),LEN(VLOOKUP($A741,#REF!,4,FALSE()))-2),CONCATENATE(LEFT(VLOOKUP($A741,#REF!,4,FALSE()),LEN(VLOOKUP($A741,#REF!,4,FALSE()))-2),"*")),"")</f>
        <v>#VALUE!</v>
      </c>
      <c r="F741" s="90" t="e">
        <f aca="false">IF(LEN(VLOOKUP($A741,#REF!,5,FALSE())),IF(INDEX(#REF!,MATCH($A741,#REF!,0),2),LEFT(VLOOKUP($A741,#REF!,5,FALSE()),LEN(VLOOKUP($A741,#REF!,5,FALSE()))-2),CONCATENATE(LEFT(VLOOKUP($A741,#REF!,5,FALSE()),LEN(VLOOKUP($A741,#REF!,5,FALSE()))-2),"*")),"")</f>
        <v>#VALUE!</v>
      </c>
      <c r="G741" s="90" t="e">
        <f aca="false">IF(LEN(VLOOKUP($A741,#REF!,6,FALSE())),IF(INDEX(#REF!,MATCH($A741,#REF!,0),3),LEFT(VLOOKUP($A741,#REF!,6,FALSE()),LEN(VLOOKUP($A741,#REF!,6,FALSE()))-2),CONCATENATE(LEFT(VLOOKUP($A741,#REF!,6,FALSE()),LEN(VLOOKUP($A741,#REF!,6,FALSE()))-2),"*")),"")</f>
        <v>#VALUE!</v>
      </c>
      <c r="H741" s="91" t="e">
        <f aca="false">IF(LEN(VLOOKUP($A741,#REF!,7,FALSE())),IF(INDEX(#REF!,MATCH($A741,#REF!,0),4),LEFT(VLOOKUP($A741,#REF!,7,FALSE()),LEN(VLOOKUP($A741,#REF!,7,FALSE()))-2),CONCATENATE(LEFT(VLOOKUP($A741,#REF!,7,FALSE()),LEN(VLOOKUP($A741,#REF!,7,FALSE()))-2),"*")),"")</f>
        <v>#VALUE!</v>
      </c>
      <c r="I741" s="92" t="e">
        <f aca="false">IF(LEN(VLOOKUP($A741,#REF!,8,FALSE())),UPPER(RIGHT(VLOOKUP($A741,#REF!,8,FALSE()), 1)),"")</f>
        <v>#VALUE!</v>
      </c>
      <c r="J741" s="90" t="e">
        <f aca="false">IF(LEN(VLOOKUP($A741,#REF!,4,FALSE())),UPPER(RIGHT(VLOOKUP($A741,#REF!,4,FALSE()), 1)),"")</f>
        <v>#VALUE!</v>
      </c>
      <c r="K741" s="90" t="e">
        <f aca="false">IF(LEN(VLOOKUP($A741,#REF!,5,FALSE())),UPPER(RIGHT(VLOOKUP($A741,#REF!,5,FALSE()), 1)),"")</f>
        <v>#VALUE!</v>
      </c>
      <c r="L741" s="90" t="e">
        <f aca="false">IF(LEN(VLOOKUP($A741,#REF!,6,FALSE())),UPPER(RIGHT(VLOOKUP($A741,#REF!,6,FALSE()), 1)),"")</f>
        <v>#VALUE!</v>
      </c>
      <c r="M741" s="91" t="e">
        <f aca="false">IF(LEN(VLOOKUP($A741,#REF!,7,FALSE())),UPPER(RIGHT(VLOOKUP($A741,#REF!,7,FALSE()), 1)),"")</f>
        <v>#VALUE!</v>
      </c>
      <c r="N741" s="185"/>
      <c r="O741" s="185"/>
      <c r="P741" s="185"/>
      <c r="Q741" s="185"/>
      <c r="R741" s="185"/>
      <c r="S741" s="100" t="e">
        <f aca="false">HLOOKUP("Device Tree Pin Name",#REF!,MATCH($A741,#REF!,0),FALSE())</f>
        <v>#VALUE!</v>
      </c>
      <c r="T741" s="95" t="e">
        <f aca="false">HLOOKUP("power rail",#REF!,MATCH($A741,#REF!,0),FALSE())</f>
        <v>#VALUE!</v>
      </c>
      <c r="U741" s="96" t="e">
        <f aca="false">HLOOKUP("Wake Capable",#REF!,MATCH($A741,#REF!,0),FALSE())</f>
        <v>#VALUE!</v>
      </c>
      <c r="V741" s="96" t="e">
        <f aca="false">HLOOKUP("Strap",#REF!,MATCH($A741,#REF!,0),FALSE())</f>
        <v>#VALUE!</v>
      </c>
      <c r="W741" s="96"/>
      <c r="X741" s="96"/>
      <c r="Y741" s="96"/>
      <c r="Z741" s="95"/>
      <c r="AA741" s="95" t="e">
        <f aca="false">HLOOKUP("Pad type",#REF!,MATCH($A741,#REF!,0),FALSE())</f>
        <v>#VALUE!</v>
      </c>
      <c r="AB741" s="100"/>
      <c r="AC741" s="100" t="e">
        <f aca="false">HLOOKUP("POR Pin State",#REF!,MATCH($A741,#REF!,0),FALSE())</f>
        <v>#VALUE!</v>
      </c>
      <c r="AD741" s="186"/>
      <c r="AE741" s="187"/>
      <c r="AF741" s="187"/>
      <c r="AG741" s="187"/>
      <c r="AH741" s="188"/>
      <c r="AI741" s="188"/>
      <c r="AJ741" s="189"/>
      <c r="AK741" s="189"/>
      <c r="AL741" s="189"/>
      <c r="AM741" s="189"/>
      <c r="AN741" s="189"/>
      <c r="AO741" s="189"/>
      <c r="AP741" s="189"/>
      <c r="AQ741" s="194" t="s">
        <v>1749</v>
      </c>
      <c r="AR741" s="104"/>
      <c r="AS741" s="104"/>
      <c r="AT741" s="104"/>
      <c r="AU741" s="104"/>
      <c r="AV741" s="104"/>
      <c r="AW741" s="104"/>
      <c r="AX741" s="104"/>
      <c r="AY741" s="104"/>
      <c r="AZ741" s="104"/>
      <c r="BA741" s="104"/>
      <c r="BB741" s="162"/>
      <c r="BC741" s="104"/>
      <c r="BD741" s="214"/>
      <c r="BE741" s="213" t="s">
        <v>1750</v>
      </c>
      <c r="BF741" s="108" t="e">
        <f aca="false">VLOOKUP($A741,#REF!, 34, FALSE())</f>
        <v>#VALUE!</v>
      </c>
      <c r="BG741" s="108" t="e">
        <f aca="false">VLOOKUP($A741,#REF!, 22, FALSE())</f>
        <v>#VALUE!</v>
      </c>
      <c r="BH741" s="109"/>
    </row>
    <row r="742" s="193" customFormat="true" ht="12.75" hidden="false" customHeight="true" outlineLevel="0" collapsed="false">
      <c r="A742" s="133" t="s">
        <v>1751</v>
      </c>
      <c r="B742" s="86" t="e">
        <f aca="false">VLOOKUP($A742,#REF!, 34, FALSE())</f>
        <v>#VALUE!</v>
      </c>
      <c r="C742" s="87" t="str">
        <f aca="false">CONCATENATE("unused_",A742)</f>
        <v>unused_DDR_XM1_B6D5</v>
      </c>
      <c r="D742" s="88" t="e">
        <f aca="false">IF(LEN(VLOOKUP($A742,#REF!,8,FALSE())),LEFT(VLOOKUP($A742,#REF!,8,FALSE()),LEN(VLOOKUP($A742,#REF!,8,FALSE()))-2),"")</f>
        <v>#VALUE!</v>
      </c>
      <c r="E742" s="89" t="e">
        <f aca="false">IF(LEN(VLOOKUP($A742,#REF!,4,FALSE())),IF(INDEX(#REF!,MATCH($A742,#REF!,0),1),LEFT(VLOOKUP($A742,#REF!,4,FALSE()),LEN(VLOOKUP($A742,#REF!,4,FALSE()))-2),CONCATENATE(LEFT(VLOOKUP($A742,#REF!,4,FALSE()),LEN(VLOOKUP($A742,#REF!,4,FALSE()))-2),"*")),"")</f>
        <v>#VALUE!</v>
      </c>
      <c r="F742" s="90" t="e">
        <f aca="false">IF(LEN(VLOOKUP($A742,#REF!,5,FALSE())),IF(INDEX(#REF!,MATCH($A742,#REF!,0),2),LEFT(VLOOKUP($A742,#REF!,5,FALSE()),LEN(VLOOKUP($A742,#REF!,5,FALSE()))-2),CONCATENATE(LEFT(VLOOKUP($A742,#REF!,5,FALSE()),LEN(VLOOKUP($A742,#REF!,5,FALSE()))-2),"*")),"")</f>
        <v>#VALUE!</v>
      </c>
      <c r="G742" s="90" t="e">
        <f aca="false">IF(LEN(VLOOKUP($A742,#REF!,6,FALSE())),IF(INDEX(#REF!,MATCH($A742,#REF!,0),3),LEFT(VLOOKUP($A742,#REF!,6,FALSE()),LEN(VLOOKUP($A742,#REF!,6,FALSE()))-2),CONCATENATE(LEFT(VLOOKUP($A742,#REF!,6,FALSE()),LEN(VLOOKUP($A742,#REF!,6,FALSE()))-2),"*")),"")</f>
        <v>#VALUE!</v>
      </c>
      <c r="H742" s="91" t="e">
        <f aca="false">IF(LEN(VLOOKUP($A742,#REF!,7,FALSE())),IF(INDEX(#REF!,MATCH($A742,#REF!,0),4),LEFT(VLOOKUP($A742,#REF!,7,FALSE()),LEN(VLOOKUP($A742,#REF!,7,FALSE()))-2),CONCATENATE(LEFT(VLOOKUP($A742,#REF!,7,FALSE()),LEN(VLOOKUP($A742,#REF!,7,FALSE()))-2),"*")),"")</f>
        <v>#VALUE!</v>
      </c>
      <c r="I742" s="92" t="e">
        <f aca="false">IF(LEN(VLOOKUP($A742,#REF!,8,FALSE())),UPPER(RIGHT(VLOOKUP($A742,#REF!,8,FALSE()), 1)),"")</f>
        <v>#VALUE!</v>
      </c>
      <c r="J742" s="90" t="e">
        <f aca="false">IF(LEN(VLOOKUP($A742,#REF!,4,FALSE())),UPPER(RIGHT(VLOOKUP($A742,#REF!,4,FALSE()), 1)),"")</f>
        <v>#VALUE!</v>
      </c>
      <c r="K742" s="90" t="e">
        <f aca="false">IF(LEN(VLOOKUP($A742,#REF!,5,FALSE())),UPPER(RIGHT(VLOOKUP($A742,#REF!,5,FALSE()), 1)),"")</f>
        <v>#VALUE!</v>
      </c>
      <c r="L742" s="90" t="e">
        <f aca="false">IF(LEN(VLOOKUP($A742,#REF!,6,FALSE())),UPPER(RIGHT(VLOOKUP($A742,#REF!,6,FALSE()), 1)),"")</f>
        <v>#VALUE!</v>
      </c>
      <c r="M742" s="91" t="e">
        <f aca="false">IF(LEN(VLOOKUP($A742,#REF!,7,FALSE())),UPPER(RIGHT(VLOOKUP($A742,#REF!,7,FALSE()), 1)),"")</f>
        <v>#VALUE!</v>
      </c>
      <c r="N742" s="185"/>
      <c r="O742" s="185"/>
      <c r="P742" s="185"/>
      <c r="Q742" s="185"/>
      <c r="R742" s="185"/>
      <c r="S742" s="100" t="e">
        <f aca="false">HLOOKUP("Device Tree Pin Name",#REF!,MATCH($A742,#REF!,0),FALSE())</f>
        <v>#VALUE!</v>
      </c>
      <c r="T742" s="95" t="e">
        <f aca="false">HLOOKUP("power rail",#REF!,MATCH($A742,#REF!,0),FALSE())</f>
        <v>#VALUE!</v>
      </c>
      <c r="U742" s="96" t="e">
        <f aca="false">HLOOKUP("Wake Capable",#REF!,MATCH($A742,#REF!,0),FALSE())</f>
        <v>#VALUE!</v>
      </c>
      <c r="V742" s="96" t="e">
        <f aca="false">HLOOKUP("Strap",#REF!,MATCH($A742,#REF!,0),FALSE())</f>
        <v>#VALUE!</v>
      </c>
      <c r="W742" s="96"/>
      <c r="X742" s="96"/>
      <c r="Y742" s="96"/>
      <c r="Z742" s="95"/>
      <c r="AA742" s="95" t="e">
        <f aca="false">HLOOKUP("Pad type",#REF!,MATCH($A742,#REF!,0),FALSE())</f>
        <v>#VALUE!</v>
      </c>
      <c r="AB742" s="100"/>
      <c r="AC742" s="100" t="e">
        <f aca="false">HLOOKUP("POR Pin State",#REF!,MATCH($A742,#REF!,0),FALSE())</f>
        <v>#VALUE!</v>
      </c>
      <c r="AD742" s="186"/>
      <c r="AE742" s="187"/>
      <c r="AF742" s="187"/>
      <c r="AG742" s="187"/>
      <c r="AH742" s="188"/>
      <c r="AI742" s="188"/>
      <c r="AJ742" s="189"/>
      <c r="AK742" s="189"/>
      <c r="AL742" s="189"/>
      <c r="AM742" s="189"/>
      <c r="AN742" s="189"/>
      <c r="AO742" s="189"/>
      <c r="AP742" s="189"/>
      <c r="AQ742" s="194" t="s">
        <v>1752</v>
      </c>
      <c r="AR742" s="104"/>
      <c r="AS742" s="104"/>
      <c r="AT742" s="104"/>
      <c r="AU742" s="104"/>
      <c r="AV742" s="104"/>
      <c r="AW742" s="104"/>
      <c r="AX742" s="104"/>
      <c r="AY742" s="104"/>
      <c r="AZ742" s="104"/>
      <c r="BA742" s="104"/>
      <c r="BB742" s="162"/>
      <c r="BC742" s="104"/>
      <c r="BD742" s="214"/>
      <c r="BE742" s="213" t="s">
        <v>1753</v>
      </c>
      <c r="BF742" s="108" t="e">
        <f aca="false">VLOOKUP($A742,#REF!, 34, FALSE())</f>
        <v>#VALUE!</v>
      </c>
      <c r="BG742" s="108" t="e">
        <f aca="false">VLOOKUP($A742,#REF!, 22, FALSE())</f>
        <v>#VALUE!</v>
      </c>
      <c r="BH742" s="109"/>
    </row>
    <row r="743" s="193" customFormat="true" ht="12.75" hidden="false" customHeight="true" outlineLevel="0" collapsed="false">
      <c r="A743" s="133" t="s">
        <v>1754</v>
      </c>
      <c r="B743" s="86" t="e">
        <f aca="false">VLOOKUP($A743,#REF!, 34, FALSE())</f>
        <v>#VALUE!</v>
      </c>
      <c r="C743" s="87" t="str">
        <f aca="false">CONCATENATE("unused_",A743)</f>
        <v>unused_DDR_XM1_B6D6</v>
      </c>
      <c r="D743" s="88" t="e">
        <f aca="false">IF(LEN(VLOOKUP($A743,#REF!,8,FALSE())),LEFT(VLOOKUP($A743,#REF!,8,FALSE()),LEN(VLOOKUP($A743,#REF!,8,FALSE()))-2),"")</f>
        <v>#VALUE!</v>
      </c>
      <c r="E743" s="89" t="e">
        <f aca="false">IF(LEN(VLOOKUP($A743,#REF!,4,FALSE())),IF(INDEX(#REF!,MATCH($A743,#REF!,0),1),LEFT(VLOOKUP($A743,#REF!,4,FALSE()),LEN(VLOOKUP($A743,#REF!,4,FALSE()))-2),CONCATENATE(LEFT(VLOOKUP($A743,#REF!,4,FALSE()),LEN(VLOOKUP($A743,#REF!,4,FALSE()))-2),"*")),"")</f>
        <v>#VALUE!</v>
      </c>
      <c r="F743" s="90" t="e">
        <f aca="false">IF(LEN(VLOOKUP($A743,#REF!,5,FALSE())),IF(INDEX(#REF!,MATCH($A743,#REF!,0),2),LEFT(VLOOKUP($A743,#REF!,5,FALSE()),LEN(VLOOKUP($A743,#REF!,5,FALSE()))-2),CONCATENATE(LEFT(VLOOKUP($A743,#REF!,5,FALSE()),LEN(VLOOKUP($A743,#REF!,5,FALSE()))-2),"*")),"")</f>
        <v>#VALUE!</v>
      </c>
      <c r="G743" s="90" t="e">
        <f aca="false">IF(LEN(VLOOKUP($A743,#REF!,6,FALSE())),IF(INDEX(#REF!,MATCH($A743,#REF!,0),3),LEFT(VLOOKUP($A743,#REF!,6,FALSE()),LEN(VLOOKUP($A743,#REF!,6,FALSE()))-2),CONCATENATE(LEFT(VLOOKUP($A743,#REF!,6,FALSE()),LEN(VLOOKUP($A743,#REF!,6,FALSE()))-2),"*")),"")</f>
        <v>#VALUE!</v>
      </c>
      <c r="H743" s="91" t="e">
        <f aca="false">IF(LEN(VLOOKUP($A743,#REF!,7,FALSE())),IF(INDEX(#REF!,MATCH($A743,#REF!,0),4),LEFT(VLOOKUP($A743,#REF!,7,FALSE()),LEN(VLOOKUP($A743,#REF!,7,FALSE()))-2),CONCATENATE(LEFT(VLOOKUP($A743,#REF!,7,FALSE()),LEN(VLOOKUP($A743,#REF!,7,FALSE()))-2),"*")),"")</f>
        <v>#VALUE!</v>
      </c>
      <c r="I743" s="92" t="e">
        <f aca="false">IF(LEN(VLOOKUP($A743,#REF!,8,FALSE())),UPPER(RIGHT(VLOOKUP($A743,#REF!,8,FALSE()), 1)),"")</f>
        <v>#VALUE!</v>
      </c>
      <c r="J743" s="90" t="e">
        <f aca="false">IF(LEN(VLOOKUP($A743,#REF!,4,FALSE())),UPPER(RIGHT(VLOOKUP($A743,#REF!,4,FALSE()), 1)),"")</f>
        <v>#VALUE!</v>
      </c>
      <c r="K743" s="90" t="e">
        <f aca="false">IF(LEN(VLOOKUP($A743,#REF!,5,FALSE())),UPPER(RIGHT(VLOOKUP($A743,#REF!,5,FALSE()), 1)),"")</f>
        <v>#VALUE!</v>
      </c>
      <c r="L743" s="90" t="e">
        <f aca="false">IF(LEN(VLOOKUP($A743,#REF!,6,FALSE())),UPPER(RIGHT(VLOOKUP($A743,#REF!,6,FALSE()), 1)),"")</f>
        <v>#VALUE!</v>
      </c>
      <c r="M743" s="91" t="e">
        <f aca="false">IF(LEN(VLOOKUP($A743,#REF!,7,FALSE())),UPPER(RIGHT(VLOOKUP($A743,#REF!,7,FALSE()), 1)),"")</f>
        <v>#VALUE!</v>
      </c>
      <c r="N743" s="185"/>
      <c r="O743" s="185"/>
      <c r="P743" s="185"/>
      <c r="Q743" s="185"/>
      <c r="R743" s="185"/>
      <c r="S743" s="100" t="e">
        <f aca="false">HLOOKUP("Device Tree Pin Name",#REF!,MATCH($A743,#REF!,0),FALSE())</f>
        <v>#VALUE!</v>
      </c>
      <c r="T743" s="95" t="e">
        <f aca="false">HLOOKUP("power rail",#REF!,MATCH($A743,#REF!,0),FALSE())</f>
        <v>#VALUE!</v>
      </c>
      <c r="U743" s="96" t="e">
        <f aca="false">HLOOKUP("Wake Capable",#REF!,MATCH($A743,#REF!,0),FALSE())</f>
        <v>#VALUE!</v>
      </c>
      <c r="V743" s="96" t="e">
        <f aca="false">HLOOKUP("Strap",#REF!,MATCH($A743,#REF!,0),FALSE())</f>
        <v>#VALUE!</v>
      </c>
      <c r="W743" s="96"/>
      <c r="X743" s="96"/>
      <c r="Y743" s="96"/>
      <c r="Z743" s="95"/>
      <c r="AA743" s="95" t="e">
        <f aca="false">HLOOKUP("Pad type",#REF!,MATCH($A743,#REF!,0),FALSE())</f>
        <v>#VALUE!</v>
      </c>
      <c r="AB743" s="100"/>
      <c r="AC743" s="100" t="e">
        <f aca="false">HLOOKUP("POR Pin State",#REF!,MATCH($A743,#REF!,0),FALSE())</f>
        <v>#VALUE!</v>
      </c>
      <c r="AD743" s="186"/>
      <c r="AE743" s="187"/>
      <c r="AF743" s="187"/>
      <c r="AG743" s="187"/>
      <c r="AH743" s="188"/>
      <c r="AI743" s="188"/>
      <c r="AJ743" s="189"/>
      <c r="AK743" s="189"/>
      <c r="AL743" s="189"/>
      <c r="AM743" s="189"/>
      <c r="AN743" s="189"/>
      <c r="AO743" s="189"/>
      <c r="AP743" s="189"/>
      <c r="AQ743" s="194" t="s">
        <v>1755</v>
      </c>
      <c r="AR743" s="104"/>
      <c r="AS743" s="104"/>
      <c r="AT743" s="104"/>
      <c r="AU743" s="104"/>
      <c r="AV743" s="104"/>
      <c r="AW743" s="104"/>
      <c r="AX743" s="104"/>
      <c r="AY743" s="104"/>
      <c r="AZ743" s="104"/>
      <c r="BA743" s="104"/>
      <c r="BB743" s="162"/>
      <c r="BC743" s="104"/>
      <c r="BD743" s="214"/>
      <c r="BE743" s="213" t="s">
        <v>1756</v>
      </c>
      <c r="BF743" s="108" t="e">
        <f aca="false">VLOOKUP($A743,#REF!, 34, FALSE())</f>
        <v>#VALUE!</v>
      </c>
      <c r="BG743" s="108" t="e">
        <f aca="false">VLOOKUP($A743,#REF!, 22, FALSE())</f>
        <v>#VALUE!</v>
      </c>
      <c r="BH743" s="109"/>
    </row>
    <row r="744" s="193" customFormat="true" ht="12.75" hidden="false" customHeight="true" outlineLevel="0" collapsed="false">
      <c r="A744" s="133" t="s">
        <v>1757</v>
      </c>
      <c r="B744" s="86" t="e">
        <f aca="false">VLOOKUP($A744,#REF!, 34, FALSE())</f>
        <v>#VALUE!</v>
      </c>
      <c r="C744" s="87" t="str">
        <f aca="false">CONCATENATE("unused_",A744)</f>
        <v>unused_DDR_XM1_B6D7</v>
      </c>
      <c r="D744" s="88" t="e">
        <f aca="false">IF(LEN(VLOOKUP($A744,#REF!,8,FALSE())),LEFT(VLOOKUP($A744,#REF!,8,FALSE()),LEN(VLOOKUP($A744,#REF!,8,FALSE()))-2),"")</f>
        <v>#VALUE!</v>
      </c>
      <c r="E744" s="89" t="e">
        <f aca="false">IF(LEN(VLOOKUP($A744,#REF!,4,FALSE())),IF(INDEX(#REF!,MATCH($A744,#REF!,0),1),LEFT(VLOOKUP($A744,#REF!,4,FALSE()),LEN(VLOOKUP($A744,#REF!,4,FALSE()))-2),CONCATENATE(LEFT(VLOOKUP($A744,#REF!,4,FALSE()),LEN(VLOOKUP($A744,#REF!,4,FALSE()))-2),"*")),"")</f>
        <v>#VALUE!</v>
      </c>
      <c r="F744" s="90" t="e">
        <f aca="false">IF(LEN(VLOOKUP($A744,#REF!,5,FALSE())),IF(INDEX(#REF!,MATCH($A744,#REF!,0),2),LEFT(VLOOKUP($A744,#REF!,5,FALSE()),LEN(VLOOKUP($A744,#REF!,5,FALSE()))-2),CONCATENATE(LEFT(VLOOKUP($A744,#REF!,5,FALSE()),LEN(VLOOKUP($A744,#REF!,5,FALSE()))-2),"*")),"")</f>
        <v>#VALUE!</v>
      </c>
      <c r="G744" s="90" t="e">
        <f aca="false">IF(LEN(VLOOKUP($A744,#REF!,6,FALSE())),IF(INDEX(#REF!,MATCH($A744,#REF!,0),3),LEFT(VLOOKUP($A744,#REF!,6,FALSE()),LEN(VLOOKUP($A744,#REF!,6,FALSE()))-2),CONCATENATE(LEFT(VLOOKUP($A744,#REF!,6,FALSE()),LEN(VLOOKUP($A744,#REF!,6,FALSE()))-2),"*")),"")</f>
        <v>#VALUE!</v>
      </c>
      <c r="H744" s="91" t="e">
        <f aca="false">IF(LEN(VLOOKUP($A744,#REF!,7,FALSE())),IF(INDEX(#REF!,MATCH($A744,#REF!,0),4),LEFT(VLOOKUP($A744,#REF!,7,FALSE()),LEN(VLOOKUP($A744,#REF!,7,FALSE()))-2),CONCATENATE(LEFT(VLOOKUP($A744,#REF!,7,FALSE()),LEN(VLOOKUP($A744,#REF!,7,FALSE()))-2),"*")),"")</f>
        <v>#VALUE!</v>
      </c>
      <c r="I744" s="92" t="e">
        <f aca="false">IF(LEN(VLOOKUP($A744,#REF!,8,FALSE())),UPPER(RIGHT(VLOOKUP($A744,#REF!,8,FALSE()), 1)),"")</f>
        <v>#VALUE!</v>
      </c>
      <c r="J744" s="90" t="e">
        <f aca="false">IF(LEN(VLOOKUP($A744,#REF!,4,FALSE())),UPPER(RIGHT(VLOOKUP($A744,#REF!,4,FALSE()), 1)),"")</f>
        <v>#VALUE!</v>
      </c>
      <c r="K744" s="90" t="e">
        <f aca="false">IF(LEN(VLOOKUP($A744,#REF!,5,FALSE())),UPPER(RIGHT(VLOOKUP($A744,#REF!,5,FALSE()), 1)),"")</f>
        <v>#VALUE!</v>
      </c>
      <c r="L744" s="90" t="e">
        <f aca="false">IF(LEN(VLOOKUP($A744,#REF!,6,FALSE())),UPPER(RIGHT(VLOOKUP($A744,#REF!,6,FALSE()), 1)),"")</f>
        <v>#VALUE!</v>
      </c>
      <c r="M744" s="91" t="e">
        <f aca="false">IF(LEN(VLOOKUP($A744,#REF!,7,FALSE())),UPPER(RIGHT(VLOOKUP($A744,#REF!,7,FALSE()), 1)),"")</f>
        <v>#VALUE!</v>
      </c>
      <c r="N744" s="185"/>
      <c r="O744" s="185"/>
      <c r="P744" s="185"/>
      <c r="Q744" s="185"/>
      <c r="R744" s="185"/>
      <c r="S744" s="100" t="e">
        <f aca="false">HLOOKUP("Device Tree Pin Name",#REF!,MATCH($A744,#REF!,0),FALSE())</f>
        <v>#VALUE!</v>
      </c>
      <c r="T744" s="95" t="e">
        <f aca="false">HLOOKUP("power rail",#REF!,MATCH($A744,#REF!,0),FALSE())</f>
        <v>#VALUE!</v>
      </c>
      <c r="U744" s="96" t="e">
        <f aca="false">HLOOKUP("Wake Capable",#REF!,MATCH($A744,#REF!,0),FALSE())</f>
        <v>#VALUE!</v>
      </c>
      <c r="V744" s="96" t="e">
        <f aca="false">HLOOKUP("Strap",#REF!,MATCH($A744,#REF!,0),FALSE())</f>
        <v>#VALUE!</v>
      </c>
      <c r="W744" s="96"/>
      <c r="X744" s="96"/>
      <c r="Y744" s="96"/>
      <c r="Z744" s="95"/>
      <c r="AA744" s="95" t="e">
        <f aca="false">HLOOKUP("Pad type",#REF!,MATCH($A744,#REF!,0),FALSE())</f>
        <v>#VALUE!</v>
      </c>
      <c r="AB744" s="100"/>
      <c r="AC744" s="100" t="e">
        <f aca="false">HLOOKUP("POR Pin State",#REF!,MATCH($A744,#REF!,0),FALSE())</f>
        <v>#VALUE!</v>
      </c>
      <c r="AD744" s="186"/>
      <c r="AE744" s="187"/>
      <c r="AF744" s="187"/>
      <c r="AG744" s="187"/>
      <c r="AH744" s="188"/>
      <c r="AI744" s="188"/>
      <c r="AJ744" s="189"/>
      <c r="AK744" s="189"/>
      <c r="AL744" s="189"/>
      <c r="AM744" s="189"/>
      <c r="AN744" s="189"/>
      <c r="AO744" s="189"/>
      <c r="AP744" s="189"/>
      <c r="AQ744" s="194" t="s">
        <v>1758</v>
      </c>
      <c r="AR744" s="104"/>
      <c r="AS744" s="104"/>
      <c r="AT744" s="104"/>
      <c r="AU744" s="104"/>
      <c r="AV744" s="104"/>
      <c r="AW744" s="104"/>
      <c r="AX744" s="104"/>
      <c r="AY744" s="104"/>
      <c r="AZ744" s="104"/>
      <c r="BA744" s="104"/>
      <c r="BB744" s="162"/>
      <c r="BC744" s="104"/>
      <c r="BD744" s="214"/>
      <c r="BE744" s="213" t="s">
        <v>1759</v>
      </c>
      <c r="BF744" s="108" t="e">
        <f aca="false">VLOOKUP($A744,#REF!, 34, FALSE())</f>
        <v>#VALUE!</v>
      </c>
      <c r="BG744" s="108" t="e">
        <f aca="false">VLOOKUP($A744,#REF!, 22, FALSE())</f>
        <v>#VALUE!</v>
      </c>
      <c r="BH744" s="109"/>
    </row>
    <row r="745" s="193" customFormat="true" ht="12.75" hidden="false" customHeight="true" outlineLevel="0" collapsed="false">
      <c r="A745" s="133" t="s">
        <v>1760</v>
      </c>
      <c r="B745" s="86" t="e">
        <f aca="false">VLOOKUP($A745,#REF!, 34, FALSE())</f>
        <v>#VALUE!</v>
      </c>
      <c r="C745" s="87" t="str">
        <f aca="false">CONCATENATE("unused_",A745)</f>
        <v>unused_DDR_XM1_B6DMI</v>
      </c>
      <c r="D745" s="88" t="e">
        <f aca="false">IF(LEN(VLOOKUP($A745,#REF!,8,FALSE())),LEFT(VLOOKUP($A745,#REF!,8,FALSE()),LEN(VLOOKUP($A745,#REF!,8,FALSE()))-2),"")</f>
        <v>#VALUE!</v>
      </c>
      <c r="E745" s="89" t="e">
        <f aca="false">IF(LEN(VLOOKUP($A745,#REF!,4,FALSE())),IF(INDEX(#REF!,MATCH($A745,#REF!,0),1),LEFT(VLOOKUP($A745,#REF!,4,FALSE()),LEN(VLOOKUP($A745,#REF!,4,FALSE()))-2),CONCATENATE(LEFT(VLOOKUP($A745,#REF!,4,FALSE()),LEN(VLOOKUP($A745,#REF!,4,FALSE()))-2),"*")),"")</f>
        <v>#VALUE!</v>
      </c>
      <c r="F745" s="90" t="e">
        <f aca="false">IF(LEN(VLOOKUP($A745,#REF!,5,FALSE())),IF(INDEX(#REF!,MATCH($A745,#REF!,0),2),LEFT(VLOOKUP($A745,#REF!,5,FALSE()),LEN(VLOOKUP($A745,#REF!,5,FALSE()))-2),CONCATENATE(LEFT(VLOOKUP($A745,#REF!,5,FALSE()),LEN(VLOOKUP($A745,#REF!,5,FALSE()))-2),"*")),"")</f>
        <v>#VALUE!</v>
      </c>
      <c r="G745" s="90" t="e">
        <f aca="false">IF(LEN(VLOOKUP($A745,#REF!,6,FALSE())),IF(INDEX(#REF!,MATCH($A745,#REF!,0),3),LEFT(VLOOKUP($A745,#REF!,6,FALSE()),LEN(VLOOKUP($A745,#REF!,6,FALSE()))-2),CONCATENATE(LEFT(VLOOKUP($A745,#REF!,6,FALSE()),LEN(VLOOKUP($A745,#REF!,6,FALSE()))-2),"*")),"")</f>
        <v>#VALUE!</v>
      </c>
      <c r="H745" s="91" t="e">
        <f aca="false">IF(LEN(VLOOKUP($A745,#REF!,7,FALSE())),IF(INDEX(#REF!,MATCH($A745,#REF!,0),4),LEFT(VLOOKUP($A745,#REF!,7,FALSE()),LEN(VLOOKUP($A745,#REF!,7,FALSE()))-2),CONCATENATE(LEFT(VLOOKUP($A745,#REF!,7,FALSE()),LEN(VLOOKUP($A745,#REF!,7,FALSE()))-2),"*")),"")</f>
        <v>#VALUE!</v>
      </c>
      <c r="I745" s="92" t="e">
        <f aca="false">IF(LEN(VLOOKUP($A745,#REF!,8,FALSE())),UPPER(RIGHT(VLOOKUP($A745,#REF!,8,FALSE()), 1)),"")</f>
        <v>#VALUE!</v>
      </c>
      <c r="J745" s="90" t="e">
        <f aca="false">IF(LEN(VLOOKUP($A745,#REF!,4,FALSE())),UPPER(RIGHT(VLOOKUP($A745,#REF!,4,FALSE()), 1)),"")</f>
        <v>#VALUE!</v>
      </c>
      <c r="K745" s="90" t="e">
        <f aca="false">IF(LEN(VLOOKUP($A745,#REF!,5,FALSE())),UPPER(RIGHT(VLOOKUP($A745,#REF!,5,FALSE()), 1)),"")</f>
        <v>#VALUE!</v>
      </c>
      <c r="L745" s="90" t="e">
        <f aca="false">IF(LEN(VLOOKUP($A745,#REF!,6,FALSE())),UPPER(RIGHT(VLOOKUP($A745,#REF!,6,FALSE()), 1)),"")</f>
        <v>#VALUE!</v>
      </c>
      <c r="M745" s="91" t="e">
        <f aca="false">IF(LEN(VLOOKUP($A745,#REF!,7,FALSE())),UPPER(RIGHT(VLOOKUP($A745,#REF!,7,FALSE()), 1)),"")</f>
        <v>#VALUE!</v>
      </c>
      <c r="N745" s="185"/>
      <c r="O745" s="185"/>
      <c r="P745" s="185"/>
      <c r="Q745" s="185"/>
      <c r="R745" s="185"/>
      <c r="S745" s="100" t="e">
        <f aca="false">HLOOKUP("Device Tree Pin Name",#REF!,MATCH($A745,#REF!,0),FALSE())</f>
        <v>#VALUE!</v>
      </c>
      <c r="T745" s="95" t="e">
        <f aca="false">HLOOKUP("power rail",#REF!,MATCH($A745,#REF!,0),FALSE())</f>
        <v>#VALUE!</v>
      </c>
      <c r="U745" s="96" t="e">
        <f aca="false">HLOOKUP("Wake Capable",#REF!,MATCH($A745,#REF!,0),FALSE())</f>
        <v>#VALUE!</v>
      </c>
      <c r="V745" s="96" t="e">
        <f aca="false">HLOOKUP("Strap",#REF!,MATCH($A745,#REF!,0),FALSE())</f>
        <v>#VALUE!</v>
      </c>
      <c r="W745" s="96"/>
      <c r="X745" s="96"/>
      <c r="Y745" s="96"/>
      <c r="Z745" s="95"/>
      <c r="AA745" s="95" t="e">
        <f aca="false">HLOOKUP("Pad type",#REF!,MATCH($A745,#REF!,0),FALSE())</f>
        <v>#VALUE!</v>
      </c>
      <c r="AB745" s="100"/>
      <c r="AC745" s="100" t="e">
        <f aca="false">HLOOKUP("POR Pin State",#REF!,MATCH($A745,#REF!,0),FALSE())</f>
        <v>#VALUE!</v>
      </c>
      <c r="AD745" s="186"/>
      <c r="AE745" s="187"/>
      <c r="AF745" s="187"/>
      <c r="AG745" s="187"/>
      <c r="AH745" s="188"/>
      <c r="AI745" s="188"/>
      <c r="AJ745" s="189"/>
      <c r="AK745" s="189"/>
      <c r="AL745" s="189"/>
      <c r="AM745" s="189"/>
      <c r="AN745" s="189"/>
      <c r="AO745" s="189"/>
      <c r="AP745" s="189"/>
      <c r="AQ745" s="194" t="s">
        <v>1760</v>
      </c>
      <c r="AR745" s="104"/>
      <c r="AS745" s="104"/>
      <c r="AT745" s="104"/>
      <c r="AU745" s="104"/>
      <c r="AV745" s="104"/>
      <c r="AW745" s="104"/>
      <c r="AX745" s="104"/>
      <c r="AY745" s="104"/>
      <c r="AZ745" s="104"/>
      <c r="BA745" s="104"/>
      <c r="BB745" s="162"/>
      <c r="BC745" s="104"/>
      <c r="BD745" s="214"/>
      <c r="BE745" s="213" t="s">
        <v>1761</v>
      </c>
      <c r="BF745" s="108" t="e">
        <f aca="false">VLOOKUP($A745,#REF!, 34, FALSE())</f>
        <v>#VALUE!</v>
      </c>
      <c r="BG745" s="108" t="e">
        <f aca="false">VLOOKUP($A745,#REF!, 22, FALSE())</f>
        <v>#VALUE!</v>
      </c>
      <c r="BH745" s="109"/>
    </row>
    <row r="746" s="193" customFormat="true" ht="12.75" hidden="false" customHeight="true" outlineLevel="0" collapsed="false">
      <c r="A746" s="133" t="s">
        <v>1762</v>
      </c>
      <c r="B746" s="86" t="e">
        <f aca="false">VLOOKUP($A746,#REF!, 34, FALSE())</f>
        <v>#VALUE!</v>
      </c>
      <c r="C746" s="87" t="str">
        <f aca="false">CONCATENATE("unused_",A746)</f>
        <v>unused_DDR_XM1_B6WCK_P</v>
      </c>
      <c r="D746" s="88" t="e">
        <f aca="false">IF(LEN(VLOOKUP($A746,#REF!,8,FALSE())),LEFT(VLOOKUP($A746,#REF!,8,FALSE()),LEN(VLOOKUP($A746,#REF!,8,FALSE()))-2),"")</f>
        <v>#VALUE!</v>
      </c>
      <c r="E746" s="89" t="e">
        <f aca="false">IF(LEN(VLOOKUP($A746,#REF!,4,FALSE())),IF(INDEX(#REF!,MATCH($A746,#REF!,0),1),LEFT(VLOOKUP($A746,#REF!,4,FALSE()),LEN(VLOOKUP($A746,#REF!,4,FALSE()))-2),CONCATENATE(LEFT(VLOOKUP($A746,#REF!,4,FALSE()),LEN(VLOOKUP($A746,#REF!,4,FALSE()))-2),"*")),"")</f>
        <v>#VALUE!</v>
      </c>
      <c r="F746" s="90" t="e">
        <f aca="false">IF(LEN(VLOOKUP($A746,#REF!,5,FALSE())),IF(INDEX(#REF!,MATCH($A746,#REF!,0),2),LEFT(VLOOKUP($A746,#REF!,5,FALSE()),LEN(VLOOKUP($A746,#REF!,5,FALSE()))-2),CONCATENATE(LEFT(VLOOKUP($A746,#REF!,5,FALSE()),LEN(VLOOKUP($A746,#REF!,5,FALSE()))-2),"*")),"")</f>
        <v>#VALUE!</v>
      </c>
      <c r="G746" s="90" t="e">
        <f aca="false">IF(LEN(VLOOKUP($A746,#REF!,6,FALSE())),IF(INDEX(#REF!,MATCH($A746,#REF!,0),3),LEFT(VLOOKUP($A746,#REF!,6,FALSE()),LEN(VLOOKUP($A746,#REF!,6,FALSE()))-2),CONCATENATE(LEFT(VLOOKUP($A746,#REF!,6,FALSE()),LEN(VLOOKUP($A746,#REF!,6,FALSE()))-2),"*")),"")</f>
        <v>#VALUE!</v>
      </c>
      <c r="H746" s="91" t="e">
        <f aca="false">IF(LEN(VLOOKUP($A746,#REF!,7,FALSE())),IF(INDEX(#REF!,MATCH($A746,#REF!,0),4),LEFT(VLOOKUP($A746,#REF!,7,FALSE()),LEN(VLOOKUP($A746,#REF!,7,FALSE()))-2),CONCATENATE(LEFT(VLOOKUP($A746,#REF!,7,FALSE()),LEN(VLOOKUP($A746,#REF!,7,FALSE()))-2),"*")),"")</f>
        <v>#VALUE!</v>
      </c>
      <c r="I746" s="92" t="e">
        <f aca="false">IF(LEN(VLOOKUP($A746,#REF!,8,FALSE())),UPPER(RIGHT(VLOOKUP($A746,#REF!,8,FALSE()), 1)),"")</f>
        <v>#VALUE!</v>
      </c>
      <c r="J746" s="90" t="e">
        <f aca="false">IF(LEN(VLOOKUP($A746,#REF!,4,FALSE())),UPPER(RIGHT(VLOOKUP($A746,#REF!,4,FALSE()), 1)),"")</f>
        <v>#VALUE!</v>
      </c>
      <c r="K746" s="90" t="e">
        <f aca="false">IF(LEN(VLOOKUP($A746,#REF!,5,FALSE())),UPPER(RIGHT(VLOOKUP($A746,#REF!,5,FALSE()), 1)),"")</f>
        <v>#VALUE!</v>
      </c>
      <c r="L746" s="90" t="e">
        <f aca="false">IF(LEN(VLOOKUP($A746,#REF!,6,FALSE())),UPPER(RIGHT(VLOOKUP($A746,#REF!,6,FALSE()), 1)),"")</f>
        <v>#VALUE!</v>
      </c>
      <c r="M746" s="91" t="e">
        <f aca="false">IF(LEN(VLOOKUP($A746,#REF!,7,FALSE())),UPPER(RIGHT(VLOOKUP($A746,#REF!,7,FALSE()), 1)),"")</f>
        <v>#VALUE!</v>
      </c>
      <c r="N746" s="185"/>
      <c r="O746" s="185"/>
      <c r="P746" s="185"/>
      <c r="Q746" s="185"/>
      <c r="R746" s="185"/>
      <c r="S746" s="100" t="e">
        <f aca="false">HLOOKUP("Device Tree Pin Name",#REF!,MATCH($A746,#REF!,0),FALSE())</f>
        <v>#VALUE!</v>
      </c>
      <c r="T746" s="95" t="e">
        <f aca="false">HLOOKUP("power rail",#REF!,MATCH($A746,#REF!,0),FALSE())</f>
        <v>#VALUE!</v>
      </c>
      <c r="U746" s="96" t="e">
        <f aca="false">HLOOKUP("Wake Capable",#REF!,MATCH($A746,#REF!,0),FALSE())</f>
        <v>#VALUE!</v>
      </c>
      <c r="V746" s="96" t="e">
        <f aca="false">HLOOKUP("Strap",#REF!,MATCH($A746,#REF!,0),FALSE())</f>
        <v>#VALUE!</v>
      </c>
      <c r="W746" s="96"/>
      <c r="X746" s="96"/>
      <c r="Y746" s="96"/>
      <c r="Z746" s="95"/>
      <c r="AA746" s="95" t="e">
        <f aca="false">HLOOKUP("Pad type",#REF!,MATCH($A746,#REF!,0),FALSE())</f>
        <v>#VALUE!</v>
      </c>
      <c r="AB746" s="100"/>
      <c r="AC746" s="100" t="e">
        <f aca="false">HLOOKUP("POR Pin State",#REF!,MATCH($A746,#REF!,0),FALSE())</f>
        <v>#VALUE!</v>
      </c>
      <c r="AD746" s="186"/>
      <c r="AE746" s="187"/>
      <c r="AF746" s="187"/>
      <c r="AG746" s="187"/>
      <c r="AH746" s="188"/>
      <c r="AI746" s="188"/>
      <c r="AJ746" s="189"/>
      <c r="AK746" s="189"/>
      <c r="AL746" s="189"/>
      <c r="AM746" s="189"/>
      <c r="AN746" s="189"/>
      <c r="AO746" s="189"/>
      <c r="AP746" s="189"/>
      <c r="AQ746" s="194" t="s">
        <v>1762</v>
      </c>
      <c r="AR746" s="104"/>
      <c r="AS746" s="104"/>
      <c r="AT746" s="104"/>
      <c r="AU746" s="104"/>
      <c r="AV746" s="104"/>
      <c r="AW746" s="104"/>
      <c r="AX746" s="104"/>
      <c r="AY746" s="104"/>
      <c r="AZ746" s="104"/>
      <c r="BA746" s="104"/>
      <c r="BB746" s="162"/>
      <c r="BC746" s="104"/>
      <c r="BD746" s="214"/>
      <c r="BE746" s="213" t="s">
        <v>1763</v>
      </c>
      <c r="BF746" s="108" t="e">
        <f aca="false">VLOOKUP($A746,#REF!, 34, FALSE())</f>
        <v>#VALUE!</v>
      </c>
      <c r="BG746" s="108" t="e">
        <f aca="false">VLOOKUP($A746,#REF!, 22, FALSE())</f>
        <v>#VALUE!</v>
      </c>
      <c r="BH746" s="109"/>
    </row>
    <row r="747" s="193" customFormat="true" ht="12.75" hidden="false" customHeight="true" outlineLevel="0" collapsed="false">
      <c r="A747" s="133" t="s">
        <v>1764</v>
      </c>
      <c r="B747" s="86" t="e">
        <f aca="false">VLOOKUP($A747,#REF!, 34, FALSE())</f>
        <v>#VALUE!</v>
      </c>
      <c r="C747" s="87" t="str">
        <f aca="false">CONCATENATE("unused_",A747)</f>
        <v>unused_DDR_XM1_B6WCK_N</v>
      </c>
      <c r="D747" s="88" t="e">
        <f aca="false">IF(LEN(VLOOKUP($A747,#REF!,8,FALSE())),LEFT(VLOOKUP($A747,#REF!,8,FALSE()),LEN(VLOOKUP($A747,#REF!,8,FALSE()))-2),"")</f>
        <v>#VALUE!</v>
      </c>
      <c r="E747" s="89" t="e">
        <f aca="false">IF(LEN(VLOOKUP($A747,#REF!,4,FALSE())),IF(INDEX(#REF!,MATCH($A747,#REF!,0),1),LEFT(VLOOKUP($A747,#REF!,4,FALSE()),LEN(VLOOKUP($A747,#REF!,4,FALSE()))-2),CONCATENATE(LEFT(VLOOKUP($A747,#REF!,4,FALSE()),LEN(VLOOKUP($A747,#REF!,4,FALSE()))-2),"*")),"")</f>
        <v>#VALUE!</v>
      </c>
      <c r="F747" s="90" t="e">
        <f aca="false">IF(LEN(VLOOKUP($A747,#REF!,5,FALSE())),IF(INDEX(#REF!,MATCH($A747,#REF!,0),2),LEFT(VLOOKUP($A747,#REF!,5,FALSE()),LEN(VLOOKUP($A747,#REF!,5,FALSE()))-2),CONCATENATE(LEFT(VLOOKUP($A747,#REF!,5,FALSE()),LEN(VLOOKUP($A747,#REF!,5,FALSE()))-2),"*")),"")</f>
        <v>#VALUE!</v>
      </c>
      <c r="G747" s="90" t="e">
        <f aca="false">IF(LEN(VLOOKUP($A747,#REF!,6,FALSE())),IF(INDEX(#REF!,MATCH($A747,#REF!,0),3),LEFT(VLOOKUP($A747,#REF!,6,FALSE()),LEN(VLOOKUP($A747,#REF!,6,FALSE()))-2),CONCATENATE(LEFT(VLOOKUP($A747,#REF!,6,FALSE()),LEN(VLOOKUP($A747,#REF!,6,FALSE()))-2),"*")),"")</f>
        <v>#VALUE!</v>
      </c>
      <c r="H747" s="91" t="e">
        <f aca="false">IF(LEN(VLOOKUP($A747,#REF!,7,FALSE())),IF(INDEX(#REF!,MATCH($A747,#REF!,0),4),LEFT(VLOOKUP($A747,#REF!,7,FALSE()),LEN(VLOOKUP($A747,#REF!,7,FALSE()))-2),CONCATENATE(LEFT(VLOOKUP($A747,#REF!,7,FALSE()),LEN(VLOOKUP($A747,#REF!,7,FALSE()))-2),"*")),"")</f>
        <v>#VALUE!</v>
      </c>
      <c r="I747" s="92" t="e">
        <f aca="false">IF(LEN(VLOOKUP($A747,#REF!,8,FALSE())),UPPER(RIGHT(VLOOKUP($A747,#REF!,8,FALSE()), 1)),"")</f>
        <v>#VALUE!</v>
      </c>
      <c r="J747" s="90" t="e">
        <f aca="false">IF(LEN(VLOOKUP($A747,#REF!,4,FALSE())),UPPER(RIGHT(VLOOKUP($A747,#REF!,4,FALSE()), 1)),"")</f>
        <v>#VALUE!</v>
      </c>
      <c r="K747" s="90" t="e">
        <f aca="false">IF(LEN(VLOOKUP($A747,#REF!,5,FALSE())),UPPER(RIGHT(VLOOKUP($A747,#REF!,5,FALSE()), 1)),"")</f>
        <v>#VALUE!</v>
      </c>
      <c r="L747" s="90" t="e">
        <f aca="false">IF(LEN(VLOOKUP($A747,#REF!,6,FALSE())),UPPER(RIGHT(VLOOKUP($A747,#REF!,6,FALSE()), 1)),"")</f>
        <v>#VALUE!</v>
      </c>
      <c r="M747" s="91" t="e">
        <f aca="false">IF(LEN(VLOOKUP($A747,#REF!,7,FALSE())),UPPER(RIGHT(VLOOKUP($A747,#REF!,7,FALSE()), 1)),"")</f>
        <v>#VALUE!</v>
      </c>
      <c r="N747" s="185"/>
      <c r="O747" s="185"/>
      <c r="P747" s="185"/>
      <c r="Q747" s="185"/>
      <c r="R747" s="185"/>
      <c r="S747" s="100" t="e">
        <f aca="false">HLOOKUP("Device Tree Pin Name",#REF!,MATCH($A747,#REF!,0),FALSE())</f>
        <v>#VALUE!</v>
      </c>
      <c r="T747" s="95" t="e">
        <f aca="false">HLOOKUP("power rail",#REF!,MATCH($A747,#REF!,0),FALSE())</f>
        <v>#VALUE!</v>
      </c>
      <c r="U747" s="96" t="e">
        <f aca="false">HLOOKUP("Wake Capable",#REF!,MATCH($A747,#REF!,0),FALSE())</f>
        <v>#VALUE!</v>
      </c>
      <c r="V747" s="96" t="e">
        <f aca="false">HLOOKUP("Strap",#REF!,MATCH($A747,#REF!,0),FALSE())</f>
        <v>#VALUE!</v>
      </c>
      <c r="W747" s="96"/>
      <c r="X747" s="96"/>
      <c r="Y747" s="96"/>
      <c r="Z747" s="95"/>
      <c r="AA747" s="95" t="e">
        <f aca="false">HLOOKUP("Pad type",#REF!,MATCH($A747,#REF!,0),FALSE())</f>
        <v>#VALUE!</v>
      </c>
      <c r="AB747" s="100"/>
      <c r="AC747" s="100" t="e">
        <f aca="false">HLOOKUP("POR Pin State",#REF!,MATCH($A747,#REF!,0),FALSE())</f>
        <v>#VALUE!</v>
      </c>
      <c r="AD747" s="186"/>
      <c r="AE747" s="187"/>
      <c r="AF747" s="187"/>
      <c r="AG747" s="187"/>
      <c r="AH747" s="188"/>
      <c r="AI747" s="188"/>
      <c r="AJ747" s="189"/>
      <c r="AK747" s="189"/>
      <c r="AL747" s="189"/>
      <c r="AM747" s="189"/>
      <c r="AN747" s="189"/>
      <c r="AO747" s="189"/>
      <c r="AP747" s="189"/>
      <c r="AQ747" s="194" t="s">
        <v>1764</v>
      </c>
      <c r="AR747" s="104"/>
      <c r="AS747" s="104"/>
      <c r="AT747" s="104"/>
      <c r="AU747" s="104"/>
      <c r="AV747" s="104"/>
      <c r="AW747" s="104"/>
      <c r="AX747" s="104"/>
      <c r="AY747" s="104"/>
      <c r="AZ747" s="104"/>
      <c r="BA747" s="104"/>
      <c r="BB747" s="162"/>
      <c r="BC747" s="104"/>
      <c r="BD747" s="214"/>
      <c r="BE747" s="213" t="s">
        <v>1765</v>
      </c>
      <c r="BF747" s="108" t="e">
        <f aca="false">VLOOKUP($A747,#REF!, 34, FALSE())</f>
        <v>#VALUE!</v>
      </c>
      <c r="BG747" s="108" t="e">
        <f aca="false">VLOOKUP($A747,#REF!, 22, FALSE())</f>
        <v>#VALUE!</v>
      </c>
      <c r="BH747" s="109"/>
    </row>
    <row r="748" s="193" customFormat="true" ht="12.75" hidden="false" customHeight="true" outlineLevel="0" collapsed="false">
      <c r="A748" s="133" t="s">
        <v>1766</v>
      </c>
      <c r="B748" s="86" t="e">
        <f aca="false">VLOOKUP($A748,#REF!, 34, FALSE())</f>
        <v>#VALUE!</v>
      </c>
      <c r="C748" s="87" t="str">
        <f aca="false">CONCATENATE("unused_",A748)</f>
        <v>unused_DDR_XM1_B6RDQS_P</v>
      </c>
      <c r="D748" s="88" t="e">
        <f aca="false">IF(LEN(VLOOKUP($A748,#REF!,8,FALSE())),LEFT(VLOOKUP($A748,#REF!,8,FALSE()),LEN(VLOOKUP($A748,#REF!,8,FALSE()))-2),"")</f>
        <v>#VALUE!</v>
      </c>
      <c r="E748" s="89" t="e">
        <f aca="false">IF(LEN(VLOOKUP($A748,#REF!,4,FALSE())),IF(INDEX(#REF!,MATCH($A748,#REF!,0),1),LEFT(VLOOKUP($A748,#REF!,4,FALSE()),LEN(VLOOKUP($A748,#REF!,4,FALSE()))-2),CONCATENATE(LEFT(VLOOKUP($A748,#REF!,4,FALSE()),LEN(VLOOKUP($A748,#REF!,4,FALSE()))-2),"*")),"")</f>
        <v>#VALUE!</v>
      </c>
      <c r="F748" s="90" t="e">
        <f aca="false">IF(LEN(VLOOKUP($A748,#REF!,5,FALSE())),IF(INDEX(#REF!,MATCH($A748,#REF!,0),2),LEFT(VLOOKUP($A748,#REF!,5,FALSE()),LEN(VLOOKUP($A748,#REF!,5,FALSE()))-2),CONCATENATE(LEFT(VLOOKUP($A748,#REF!,5,FALSE()),LEN(VLOOKUP($A748,#REF!,5,FALSE()))-2),"*")),"")</f>
        <v>#VALUE!</v>
      </c>
      <c r="G748" s="90" t="e">
        <f aca="false">IF(LEN(VLOOKUP($A748,#REF!,6,FALSE())),IF(INDEX(#REF!,MATCH($A748,#REF!,0),3),LEFT(VLOOKUP($A748,#REF!,6,FALSE()),LEN(VLOOKUP($A748,#REF!,6,FALSE()))-2),CONCATENATE(LEFT(VLOOKUP($A748,#REF!,6,FALSE()),LEN(VLOOKUP($A748,#REF!,6,FALSE()))-2),"*")),"")</f>
        <v>#VALUE!</v>
      </c>
      <c r="H748" s="91" t="e">
        <f aca="false">IF(LEN(VLOOKUP($A748,#REF!,7,FALSE())),IF(INDEX(#REF!,MATCH($A748,#REF!,0),4),LEFT(VLOOKUP($A748,#REF!,7,FALSE()),LEN(VLOOKUP($A748,#REF!,7,FALSE()))-2),CONCATENATE(LEFT(VLOOKUP($A748,#REF!,7,FALSE()),LEN(VLOOKUP($A748,#REF!,7,FALSE()))-2),"*")),"")</f>
        <v>#VALUE!</v>
      </c>
      <c r="I748" s="92" t="e">
        <f aca="false">IF(LEN(VLOOKUP($A748,#REF!,8,FALSE())),UPPER(RIGHT(VLOOKUP($A748,#REF!,8,FALSE()), 1)),"")</f>
        <v>#VALUE!</v>
      </c>
      <c r="J748" s="90" t="e">
        <f aca="false">IF(LEN(VLOOKUP($A748,#REF!,4,FALSE())),UPPER(RIGHT(VLOOKUP($A748,#REF!,4,FALSE()), 1)),"")</f>
        <v>#VALUE!</v>
      </c>
      <c r="K748" s="90" t="e">
        <f aca="false">IF(LEN(VLOOKUP($A748,#REF!,5,FALSE())),UPPER(RIGHT(VLOOKUP($A748,#REF!,5,FALSE()), 1)),"")</f>
        <v>#VALUE!</v>
      </c>
      <c r="L748" s="90" t="e">
        <f aca="false">IF(LEN(VLOOKUP($A748,#REF!,6,FALSE())),UPPER(RIGHT(VLOOKUP($A748,#REF!,6,FALSE()), 1)),"")</f>
        <v>#VALUE!</v>
      </c>
      <c r="M748" s="91" t="e">
        <f aca="false">IF(LEN(VLOOKUP($A748,#REF!,7,FALSE())),UPPER(RIGHT(VLOOKUP($A748,#REF!,7,FALSE()), 1)),"")</f>
        <v>#VALUE!</v>
      </c>
      <c r="N748" s="185"/>
      <c r="O748" s="185"/>
      <c r="P748" s="185"/>
      <c r="Q748" s="185"/>
      <c r="R748" s="185"/>
      <c r="S748" s="100" t="e">
        <f aca="false">HLOOKUP("Device Tree Pin Name",#REF!,MATCH($A748,#REF!,0),FALSE())</f>
        <v>#VALUE!</v>
      </c>
      <c r="T748" s="95" t="e">
        <f aca="false">HLOOKUP("power rail",#REF!,MATCH($A748,#REF!,0),FALSE())</f>
        <v>#VALUE!</v>
      </c>
      <c r="U748" s="96" t="e">
        <f aca="false">HLOOKUP("Wake Capable",#REF!,MATCH($A748,#REF!,0),FALSE())</f>
        <v>#VALUE!</v>
      </c>
      <c r="V748" s="96" t="e">
        <f aca="false">HLOOKUP("Strap",#REF!,MATCH($A748,#REF!,0),FALSE())</f>
        <v>#VALUE!</v>
      </c>
      <c r="W748" s="96"/>
      <c r="X748" s="96"/>
      <c r="Y748" s="96"/>
      <c r="Z748" s="95"/>
      <c r="AA748" s="95" t="e">
        <f aca="false">HLOOKUP("Pad type",#REF!,MATCH($A748,#REF!,0),FALSE())</f>
        <v>#VALUE!</v>
      </c>
      <c r="AB748" s="100"/>
      <c r="AC748" s="100" t="e">
        <f aca="false">HLOOKUP("POR Pin State",#REF!,MATCH($A748,#REF!,0),FALSE())</f>
        <v>#VALUE!</v>
      </c>
      <c r="AD748" s="186"/>
      <c r="AE748" s="187"/>
      <c r="AF748" s="187"/>
      <c r="AG748" s="187"/>
      <c r="AH748" s="188"/>
      <c r="AI748" s="188"/>
      <c r="AJ748" s="189"/>
      <c r="AK748" s="189"/>
      <c r="AL748" s="189"/>
      <c r="AM748" s="189"/>
      <c r="AN748" s="189"/>
      <c r="AO748" s="189"/>
      <c r="AP748" s="189"/>
      <c r="AQ748" s="194" t="s">
        <v>1766</v>
      </c>
      <c r="AR748" s="104"/>
      <c r="AS748" s="104"/>
      <c r="AT748" s="104"/>
      <c r="AU748" s="104"/>
      <c r="AV748" s="104"/>
      <c r="AW748" s="104"/>
      <c r="AX748" s="104"/>
      <c r="AY748" s="104"/>
      <c r="AZ748" s="104"/>
      <c r="BA748" s="104"/>
      <c r="BB748" s="162"/>
      <c r="BC748" s="104"/>
      <c r="BD748" s="214"/>
      <c r="BE748" s="213" t="s">
        <v>1767</v>
      </c>
      <c r="BF748" s="108" t="e">
        <f aca="false">VLOOKUP($A748,#REF!, 34, FALSE())</f>
        <v>#VALUE!</v>
      </c>
      <c r="BG748" s="108" t="e">
        <f aca="false">VLOOKUP($A748,#REF!, 22, FALSE())</f>
        <v>#VALUE!</v>
      </c>
      <c r="BH748" s="109"/>
    </row>
    <row r="749" s="193" customFormat="true" ht="12.75" hidden="false" customHeight="true" outlineLevel="0" collapsed="false">
      <c r="A749" s="1" t="s">
        <v>1768</v>
      </c>
      <c r="B749" s="86" t="e">
        <f aca="false">VLOOKUP($A749,#REF!, 34, FALSE())</f>
        <v>#VALUE!</v>
      </c>
      <c r="C749" s="87" t="str">
        <f aca="false">CONCATENATE("unused_",A749)</f>
        <v>unused_DDR_XM1_B6RDQS_N</v>
      </c>
      <c r="D749" s="88" t="e">
        <f aca="false">IF(LEN(VLOOKUP($A749,#REF!,8,FALSE())),LEFT(VLOOKUP($A749,#REF!,8,FALSE()),LEN(VLOOKUP($A749,#REF!,8,FALSE()))-2),"")</f>
        <v>#VALUE!</v>
      </c>
      <c r="E749" s="89" t="e">
        <f aca="false">IF(LEN(VLOOKUP($A749,#REF!,4,FALSE())),IF(INDEX(#REF!,MATCH($A749,#REF!,0),1),LEFT(VLOOKUP($A749,#REF!,4,FALSE()),LEN(VLOOKUP($A749,#REF!,4,FALSE()))-2),CONCATENATE(LEFT(VLOOKUP($A749,#REF!,4,FALSE()),LEN(VLOOKUP($A749,#REF!,4,FALSE()))-2),"*")),"")</f>
        <v>#VALUE!</v>
      </c>
      <c r="F749" s="90" t="e">
        <f aca="false">IF(LEN(VLOOKUP($A749,#REF!,5,FALSE())),IF(INDEX(#REF!,MATCH($A749,#REF!,0),2),LEFT(VLOOKUP($A749,#REF!,5,FALSE()),LEN(VLOOKUP($A749,#REF!,5,FALSE()))-2),CONCATENATE(LEFT(VLOOKUP($A749,#REF!,5,FALSE()),LEN(VLOOKUP($A749,#REF!,5,FALSE()))-2),"*")),"")</f>
        <v>#VALUE!</v>
      </c>
      <c r="G749" s="90" t="e">
        <f aca="false">IF(LEN(VLOOKUP($A749,#REF!,6,FALSE())),IF(INDEX(#REF!,MATCH($A749,#REF!,0),3),LEFT(VLOOKUP($A749,#REF!,6,FALSE()),LEN(VLOOKUP($A749,#REF!,6,FALSE()))-2),CONCATENATE(LEFT(VLOOKUP($A749,#REF!,6,FALSE()),LEN(VLOOKUP($A749,#REF!,6,FALSE()))-2),"*")),"")</f>
        <v>#VALUE!</v>
      </c>
      <c r="H749" s="91" t="e">
        <f aca="false">IF(LEN(VLOOKUP($A749,#REF!,7,FALSE())),IF(INDEX(#REF!,MATCH($A749,#REF!,0),4),LEFT(VLOOKUP($A749,#REF!,7,FALSE()),LEN(VLOOKUP($A749,#REF!,7,FALSE()))-2),CONCATENATE(LEFT(VLOOKUP($A749,#REF!,7,FALSE()),LEN(VLOOKUP($A749,#REF!,7,FALSE()))-2),"*")),"")</f>
        <v>#VALUE!</v>
      </c>
      <c r="I749" s="92" t="e">
        <f aca="false">IF(LEN(VLOOKUP($A749,#REF!,8,FALSE())),UPPER(RIGHT(VLOOKUP($A749,#REF!,8,FALSE()), 1)),"")</f>
        <v>#VALUE!</v>
      </c>
      <c r="J749" s="90" t="e">
        <f aca="false">IF(LEN(VLOOKUP($A749,#REF!,4,FALSE())),UPPER(RIGHT(VLOOKUP($A749,#REF!,4,FALSE()), 1)),"")</f>
        <v>#VALUE!</v>
      </c>
      <c r="K749" s="90" t="e">
        <f aca="false">IF(LEN(VLOOKUP($A749,#REF!,5,FALSE())),UPPER(RIGHT(VLOOKUP($A749,#REF!,5,FALSE()), 1)),"")</f>
        <v>#VALUE!</v>
      </c>
      <c r="L749" s="90" t="e">
        <f aca="false">IF(LEN(VLOOKUP($A749,#REF!,6,FALSE())),UPPER(RIGHT(VLOOKUP($A749,#REF!,6,FALSE()), 1)),"")</f>
        <v>#VALUE!</v>
      </c>
      <c r="M749" s="91" t="e">
        <f aca="false">IF(LEN(VLOOKUP($A749,#REF!,7,FALSE())),UPPER(RIGHT(VLOOKUP($A749,#REF!,7,FALSE()), 1)),"")</f>
        <v>#VALUE!</v>
      </c>
      <c r="N749" s="185"/>
      <c r="O749" s="185"/>
      <c r="P749" s="185"/>
      <c r="Q749" s="185"/>
      <c r="R749" s="185"/>
      <c r="S749" s="100" t="e">
        <f aca="false">HLOOKUP("Device Tree Pin Name",#REF!,MATCH($A749,#REF!,0),FALSE())</f>
        <v>#VALUE!</v>
      </c>
      <c r="T749" s="95" t="e">
        <f aca="false">HLOOKUP("power rail",#REF!,MATCH($A749,#REF!,0),FALSE())</f>
        <v>#VALUE!</v>
      </c>
      <c r="U749" s="96" t="e">
        <f aca="false">HLOOKUP("Wake Capable",#REF!,MATCH($A749,#REF!,0),FALSE())</f>
        <v>#VALUE!</v>
      </c>
      <c r="V749" s="96" t="e">
        <f aca="false">HLOOKUP("Strap",#REF!,MATCH($A749,#REF!,0),FALSE())</f>
        <v>#VALUE!</v>
      </c>
      <c r="W749" s="96"/>
      <c r="X749" s="96"/>
      <c r="Y749" s="96"/>
      <c r="Z749" s="95"/>
      <c r="AA749" s="95" t="e">
        <f aca="false">HLOOKUP("Pad type",#REF!,MATCH($A749,#REF!,0),FALSE())</f>
        <v>#VALUE!</v>
      </c>
      <c r="AB749" s="100"/>
      <c r="AC749" s="100" t="e">
        <f aca="false">HLOOKUP("POR Pin State",#REF!,MATCH($A749,#REF!,0),FALSE())</f>
        <v>#VALUE!</v>
      </c>
      <c r="AD749" s="186"/>
      <c r="AE749" s="187"/>
      <c r="AF749" s="187"/>
      <c r="AG749" s="187"/>
      <c r="AH749" s="188"/>
      <c r="AI749" s="188"/>
      <c r="AJ749" s="189"/>
      <c r="AK749" s="189"/>
      <c r="AL749" s="189"/>
      <c r="AM749" s="189"/>
      <c r="AN749" s="189"/>
      <c r="AO749" s="189"/>
      <c r="AP749" s="189"/>
      <c r="AQ749" s="194" t="s">
        <v>1768</v>
      </c>
      <c r="AR749" s="104"/>
      <c r="AS749" s="104"/>
      <c r="AT749" s="104"/>
      <c r="AU749" s="104"/>
      <c r="AV749" s="104"/>
      <c r="AW749" s="104"/>
      <c r="AX749" s="104"/>
      <c r="AY749" s="104"/>
      <c r="AZ749" s="104"/>
      <c r="BA749" s="104"/>
      <c r="BB749" s="162"/>
      <c r="BC749" s="104"/>
      <c r="BD749" s="214"/>
      <c r="BE749" s="213" t="s">
        <v>1769</v>
      </c>
      <c r="BF749" s="108" t="e">
        <f aca="false">VLOOKUP($A749,#REF!, 34, FALSE())</f>
        <v>#VALUE!</v>
      </c>
      <c r="BG749" s="108" t="e">
        <f aca="false">VLOOKUP($A749,#REF!, 22, FALSE())</f>
        <v>#VALUE!</v>
      </c>
      <c r="BH749" s="109"/>
    </row>
    <row r="750" s="193" customFormat="true" ht="12.75" hidden="false" customHeight="true" outlineLevel="0" collapsed="false">
      <c r="A750" s="1" t="s">
        <v>1770</v>
      </c>
      <c r="B750" s="86" t="e">
        <f aca="false">VLOOKUP($A750,#REF!, 34, FALSE())</f>
        <v>#VALUE!</v>
      </c>
      <c r="C750" s="87" t="str">
        <f aca="false">CONCATENATE("unused_",A750)</f>
        <v>unused_DDR_XM1_B7A_CA0</v>
      </c>
      <c r="D750" s="88" t="e">
        <f aca="false">IF(LEN(VLOOKUP($A750,#REF!,8,FALSE())),LEFT(VLOOKUP($A750,#REF!,8,FALSE()),LEN(VLOOKUP($A750,#REF!,8,FALSE()))-2),"")</f>
        <v>#VALUE!</v>
      </c>
      <c r="E750" s="89" t="e">
        <f aca="false">IF(LEN(VLOOKUP($A750,#REF!,4,FALSE())),IF(INDEX(#REF!,MATCH($A750,#REF!,0),1),LEFT(VLOOKUP($A750,#REF!,4,FALSE()),LEN(VLOOKUP($A750,#REF!,4,FALSE()))-2),CONCATENATE(LEFT(VLOOKUP($A750,#REF!,4,FALSE()),LEN(VLOOKUP($A750,#REF!,4,FALSE()))-2),"*")),"")</f>
        <v>#VALUE!</v>
      </c>
      <c r="F750" s="90" t="e">
        <f aca="false">IF(LEN(VLOOKUP($A750,#REF!,5,FALSE())),IF(INDEX(#REF!,MATCH($A750,#REF!,0),2),LEFT(VLOOKUP($A750,#REF!,5,FALSE()),LEN(VLOOKUP($A750,#REF!,5,FALSE()))-2),CONCATENATE(LEFT(VLOOKUP($A750,#REF!,5,FALSE()),LEN(VLOOKUP($A750,#REF!,5,FALSE()))-2),"*")),"")</f>
        <v>#VALUE!</v>
      </c>
      <c r="G750" s="90" t="e">
        <f aca="false">IF(LEN(VLOOKUP($A750,#REF!,6,FALSE())),IF(INDEX(#REF!,MATCH($A750,#REF!,0),3),LEFT(VLOOKUP($A750,#REF!,6,FALSE()),LEN(VLOOKUP($A750,#REF!,6,FALSE()))-2),CONCATENATE(LEFT(VLOOKUP($A750,#REF!,6,FALSE()),LEN(VLOOKUP($A750,#REF!,6,FALSE()))-2),"*")),"")</f>
        <v>#VALUE!</v>
      </c>
      <c r="H750" s="91" t="e">
        <f aca="false">IF(LEN(VLOOKUP($A750,#REF!,7,FALSE())),IF(INDEX(#REF!,MATCH($A750,#REF!,0),4),LEFT(VLOOKUP($A750,#REF!,7,FALSE()),LEN(VLOOKUP($A750,#REF!,7,FALSE()))-2),CONCATENATE(LEFT(VLOOKUP($A750,#REF!,7,FALSE()),LEN(VLOOKUP($A750,#REF!,7,FALSE()))-2),"*")),"")</f>
        <v>#VALUE!</v>
      </c>
      <c r="I750" s="92" t="e">
        <f aca="false">IF(LEN(VLOOKUP($A750,#REF!,8,FALSE())),UPPER(RIGHT(VLOOKUP($A750,#REF!,8,FALSE()), 1)),"")</f>
        <v>#VALUE!</v>
      </c>
      <c r="J750" s="90" t="e">
        <f aca="false">IF(LEN(VLOOKUP($A750,#REF!,4,FALSE())),UPPER(RIGHT(VLOOKUP($A750,#REF!,4,FALSE()), 1)),"")</f>
        <v>#VALUE!</v>
      </c>
      <c r="K750" s="90" t="e">
        <f aca="false">IF(LEN(VLOOKUP($A750,#REF!,5,FALSE())),UPPER(RIGHT(VLOOKUP($A750,#REF!,5,FALSE()), 1)),"")</f>
        <v>#VALUE!</v>
      </c>
      <c r="L750" s="90" t="e">
        <f aca="false">IF(LEN(VLOOKUP($A750,#REF!,6,FALSE())),UPPER(RIGHT(VLOOKUP($A750,#REF!,6,FALSE()), 1)),"")</f>
        <v>#VALUE!</v>
      </c>
      <c r="M750" s="91" t="e">
        <f aca="false">IF(LEN(VLOOKUP($A750,#REF!,7,FALSE())),UPPER(RIGHT(VLOOKUP($A750,#REF!,7,FALSE()), 1)),"")</f>
        <v>#VALUE!</v>
      </c>
      <c r="N750" s="185"/>
      <c r="O750" s="185"/>
      <c r="P750" s="185"/>
      <c r="Q750" s="185"/>
      <c r="R750" s="185"/>
      <c r="S750" s="100" t="e">
        <f aca="false">HLOOKUP("Device Tree Pin Name",#REF!,MATCH($A750,#REF!,0),FALSE())</f>
        <v>#VALUE!</v>
      </c>
      <c r="T750" s="95" t="e">
        <f aca="false">HLOOKUP("power rail",#REF!,MATCH($A750,#REF!,0),FALSE())</f>
        <v>#VALUE!</v>
      </c>
      <c r="U750" s="96" t="e">
        <f aca="false">HLOOKUP("Wake Capable",#REF!,MATCH($A750,#REF!,0),FALSE())</f>
        <v>#VALUE!</v>
      </c>
      <c r="V750" s="96" t="e">
        <f aca="false">HLOOKUP("Strap",#REF!,MATCH($A750,#REF!,0),FALSE())</f>
        <v>#VALUE!</v>
      </c>
      <c r="W750" s="96"/>
      <c r="X750" s="96"/>
      <c r="Y750" s="96"/>
      <c r="Z750" s="95"/>
      <c r="AA750" s="95" t="e">
        <f aca="false">HLOOKUP("Pad type",#REF!,MATCH($A750,#REF!,0),FALSE())</f>
        <v>#VALUE!</v>
      </c>
      <c r="AB750" s="100"/>
      <c r="AC750" s="100" t="e">
        <f aca="false">HLOOKUP("POR Pin State",#REF!,MATCH($A750,#REF!,0),FALSE())</f>
        <v>#VALUE!</v>
      </c>
      <c r="AD750" s="186"/>
      <c r="AE750" s="187"/>
      <c r="AF750" s="187"/>
      <c r="AG750" s="187"/>
      <c r="AH750" s="188"/>
      <c r="AI750" s="188"/>
      <c r="AJ750" s="189"/>
      <c r="AK750" s="189"/>
      <c r="AL750" s="189"/>
      <c r="AM750" s="189"/>
      <c r="AN750" s="189"/>
      <c r="AO750" s="189"/>
      <c r="AP750" s="189"/>
      <c r="AQ750" s="194" t="s">
        <v>1771</v>
      </c>
      <c r="AR750" s="104"/>
      <c r="AS750" s="104"/>
      <c r="AT750" s="104"/>
      <c r="AU750" s="104"/>
      <c r="AV750" s="104"/>
      <c r="AW750" s="104"/>
      <c r="AX750" s="104"/>
      <c r="AY750" s="104"/>
      <c r="AZ750" s="104"/>
      <c r="BA750" s="104"/>
      <c r="BB750" s="162"/>
      <c r="BC750" s="104"/>
      <c r="BD750" s="214"/>
      <c r="BE750" s="213" t="s">
        <v>1772</v>
      </c>
      <c r="BF750" s="108" t="e">
        <f aca="false">VLOOKUP($A750,#REF!, 34, FALSE())</f>
        <v>#VALUE!</v>
      </c>
      <c r="BG750" s="108" t="e">
        <f aca="false">VLOOKUP($A750,#REF!, 22, FALSE())</f>
        <v>#VALUE!</v>
      </c>
      <c r="BH750" s="109"/>
    </row>
    <row r="751" s="193" customFormat="true" ht="12.75" hidden="false" customHeight="true" outlineLevel="0" collapsed="false">
      <c r="A751" s="133" t="s">
        <v>1773</v>
      </c>
      <c r="B751" s="86" t="e">
        <f aca="false">VLOOKUP($A751,#REF!, 34, FALSE())</f>
        <v>#VALUE!</v>
      </c>
      <c r="C751" s="87" t="str">
        <f aca="false">CONCATENATE("unused_",A751)</f>
        <v>unused_DDR_XM1_B7A_CA1</v>
      </c>
      <c r="D751" s="88" t="e">
        <f aca="false">IF(LEN(VLOOKUP($A751,#REF!,8,FALSE())),LEFT(VLOOKUP($A751,#REF!,8,FALSE()),LEN(VLOOKUP($A751,#REF!,8,FALSE()))-2),"")</f>
        <v>#VALUE!</v>
      </c>
      <c r="E751" s="89" t="e">
        <f aca="false">IF(LEN(VLOOKUP($A751,#REF!,4,FALSE())),IF(INDEX(#REF!,MATCH($A751,#REF!,0),1),LEFT(VLOOKUP($A751,#REF!,4,FALSE()),LEN(VLOOKUP($A751,#REF!,4,FALSE()))-2),CONCATENATE(LEFT(VLOOKUP($A751,#REF!,4,FALSE()),LEN(VLOOKUP($A751,#REF!,4,FALSE()))-2),"*")),"")</f>
        <v>#VALUE!</v>
      </c>
      <c r="F751" s="90" t="e">
        <f aca="false">IF(LEN(VLOOKUP($A751,#REF!,5,FALSE())),IF(INDEX(#REF!,MATCH($A751,#REF!,0),2),LEFT(VLOOKUP($A751,#REF!,5,FALSE()),LEN(VLOOKUP($A751,#REF!,5,FALSE()))-2),CONCATENATE(LEFT(VLOOKUP($A751,#REF!,5,FALSE()),LEN(VLOOKUP($A751,#REF!,5,FALSE()))-2),"*")),"")</f>
        <v>#VALUE!</v>
      </c>
      <c r="G751" s="90" t="e">
        <f aca="false">IF(LEN(VLOOKUP($A751,#REF!,6,FALSE())),IF(INDEX(#REF!,MATCH($A751,#REF!,0),3),LEFT(VLOOKUP($A751,#REF!,6,FALSE()),LEN(VLOOKUP($A751,#REF!,6,FALSE()))-2),CONCATENATE(LEFT(VLOOKUP($A751,#REF!,6,FALSE()),LEN(VLOOKUP($A751,#REF!,6,FALSE()))-2),"*")),"")</f>
        <v>#VALUE!</v>
      </c>
      <c r="H751" s="91" t="e">
        <f aca="false">IF(LEN(VLOOKUP($A751,#REF!,7,FALSE())),IF(INDEX(#REF!,MATCH($A751,#REF!,0),4),LEFT(VLOOKUP($A751,#REF!,7,FALSE()),LEN(VLOOKUP($A751,#REF!,7,FALSE()))-2),CONCATENATE(LEFT(VLOOKUP($A751,#REF!,7,FALSE()),LEN(VLOOKUP($A751,#REF!,7,FALSE()))-2),"*")),"")</f>
        <v>#VALUE!</v>
      </c>
      <c r="I751" s="92" t="e">
        <f aca="false">IF(LEN(VLOOKUP($A751,#REF!,8,FALSE())),UPPER(RIGHT(VLOOKUP($A751,#REF!,8,FALSE()), 1)),"")</f>
        <v>#VALUE!</v>
      </c>
      <c r="J751" s="90" t="e">
        <f aca="false">IF(LEN(VLOOKUP($A751,#REF!,4,FALSE())),UPPER(RIGHT(VLOOKUP($A751,#REF!,4,FALSE()), 1)),"")</f>
        <v>#VALUE!</v>
      </c>
      <c r="K751" s="90" t="e">
        <f aca="false">IF(LEN(VLOOKUP($A751,#REF!,5,FALSE())),UPPER(RIGHT(VLOOKUP($A751,#REF!,5,FALSE()), 1)),"")</f>
        <v>#VALUE!</v>
      </c>
      <c r="L751" s="90" t="e">
        <f aca="false">IF(LEN(VLOOKUP($A751,#REF!,6,FALSE())),UPPER(RIGHT(VLOOKUP($A751,#REF!,6,FALSE()), 1)),"")</f>
        <v>#VALUE!</v>
      </c>
      <c r="M751" s="91" t="e">
        <f aca="false">IF(LEN(VLOOKUP($A751,#REF!,7,FALSE())),UPPER(RIGHT(VLOOKUP($A751,#REF!,7,FALSE()), 1)),"")</f>
        <v>#VALUE!</v>
      </c>
      <c r="N751" s="185"/>
      <c r="O751" s="185"/>
      <c r="P751" s="185"/>
      <c r="Q751" s="185"/>
      <c r="R751" s="185"/>
      <c r="S751" s="100" t="e">
        <f aca="false">HLOOKUP("Device Tree Pin Name",#REF!,MATCH($A751,#REF!,0),FALSE())</f>
        <v>#VALUE!</v>
      </c>
      <c r="T751" s="95" t="e">
        <f aca="false">HLOOKUP("power rail",#REF!,MATCH($A751,#REF!,0),FALSE())</f>
        <v>#VALUE!</v>
      </c>
      <c r="U751" s="96" t="e">
        <f aca="false">HLOOKUP("Wake Capable",#REF!,MATCH($A751,#REF!,0),FALSE())</f>
        <v>#VALUE!</v>
      </c>
      <c r="V751" s="96" t="e">
        <f aca="false">HLOOKUP("Strap",#REF!,MATCH($A751,#REF!,0),FALSE())</f>
        <v>#VALUE!</v>
      </c>
      <c r="W751" s="96"/>
      <c r="X751" s="96"/>
      <c r="Y751" s="96"/>
      <c r="Z751" s="95"/>
      <c r="AA751" s="95" t="e">
        <f aca="false">HLOOKUP("Pad type",#REF!,MATCH($A751,#REF!,0),FALSE())</f>
        <v>#VALUE!</v>
      </c>
      <c r="AB751" s="100"/>
      <c r="AC751" s="100" t="e">
        <f aca="false">HLOOKUP("POR Pin State",#REF!,MATCH($A751,#REF!,0),FALSE())</f>
        <v>#VALUE!</v>
      </c>
      <c r="AD751" s="186"/>
      <c r="AE751" s="187"/>
      <c r="AF751" s="187"/>
      <c r="AG751" s="187"/>
      <c r="AH751" s="188"/>
      <c r="AI751" s="188"/>
      <c r="AJ751" s="189"/>
      <c r="AK751" s="189"/>
      <c r="AL751" s="189"/>
      <c r="AM751" s="189"/>
      <c r="AN751" s="189"/>
      <c r="AO751" s="189"/>
      <c r="AP751" s="189"/>
      <c r="AQ751" s="194" t="s">
        <v>1774</v>
      </c>
      <c r="AR751" s="104"/>
      <c r="AS751" s="104"/>
      <c r="AT751" s="104"/>
      <c r="AU751" s="104"/>
      <c r="AV751" s="104"/>
      <c r="AW751" s="104"/>
      <c r="AX751" s="104"/>
      <c r="AY751" s="104"/>
      <c r="AZ751" s="104"/>
      <c r="BA751" s="104"/>
      <c r="BB751" s="162"/>
      <c r="BC751" s="104"/>
      <c r="BD751" s="214"/>
      <c r="BE751" s="213" t="s">
        <v>1775</v>
      </c>
      <c r="BF751" s="108" t="e">
        <f aca="false">VLOOKUP($A751,#REF!, 34, FALSE())</f>
        <v>#VALUE!</v>
      </c>
      <c r="BG751" s="108" t="e">
        <f aca="false">VLOOKUP($A751,#REF!, 22, FALSE())</f>
        <v>#VALUE!</v>
      </c>
      <c r="BH751" s="109"/>
    </row>
    <row r="752" s="193" customFormat="true" ht="12.75" hidden="false" customHeight="true" outlineLevel="0" collapsed="false">
      <c r="A752" s="133" t="s">
        <v>1776</v>
      </c>
      <c r="B752" s="86" t="e">
        <f aca="false">VLOOKUP($A752,#REF!, 34, FALSE())</f>
        <v>#VALUE!</v>
      </c>
      <c r="C752" s="87" t="str">
        <f aca="false">CONCATENATE("unused_",A752)</f>
        <v>unused_DDR_XM1_B7A_CA2</v>
      </c>
      <c r="D752" s="88" t="e">
        <f aca="false">IF(LEN(VLOOKUP($A752,#REF!,8,FALSE())),LEFT(VLOOKUP($A752,#REF!,8,FALSE()),LEN(VLOOKUP($A752,#REF!,8,FALSE()))-2),"")</f>
        <v>#VALUE!</v>
      </c>
      <c r="E752" s="89" t="e">
        <f aca="false">IF(LEN(VLOOKUP($A752,#REF!,4,FALSE())),IF(INDEX(#REF!,MATCH($A752,#REF!,0),1),LEFT(VLOOKUP($A752,#REF!,4,FALSE()),LEN(VLOOKUP($A752,#REF!,4,FALSE()))-2),CONCATENATE(LEFT(VLOOKUP($A752,#REF!,4,FALSE()),LEN(VLOOKUP($A752,#REF!,4,FALSE()))-2),"*")),"")</f>
        <v>#VALUE!</v>
      </c>
      <c r="F752" s="90" t="e">
        <f aca="false">IF(LEN(VLOOKUP($A752,#REF!,5,FALSE())),IF(INDEX(#REF!,MATCH($A752,#REF!,0),2),LEFT(VLOOKUP($A752,#REF!,5,FALSE()),LEN(VLOOKUP($A752,#REF!,5,FALSE()))-2),CONCATENATE(LEFT(VLOOKUP($A752,#REF!,5,FALSE()),LEN(VLOOKUP($A752,#REF!,5,FALSE()))-2),"*")),"")</f>
        <v>#VALUE!</v>
      </c>
      <c r="G752" s="90" t="e">
        <f aca="false">IF(LEN(VLOOKUP($A752,#REF!,6,FALSE())),IF(INDEX(#REF!,MATCH($A752,#REF!,0),3),LEFT(VLOOKUP($A752,#REF!,6,FALSE()),LEN(VLOOKUP($A752,#REF!,6,FALSE()))-2),CONCATENATE(LEFT(VLOOKUP($A752,#REF!,6,FALSE()),LEN(VLOOKUP($A752,#REF!,6,FALSE()))-2),"*")),"")</f>
        <v>#VALUE!</v>
      </c>
      <c r="H752" s="91" t="e">
        <f aca="false">IF(LEN(VLOOKUP($A752,#REF!,7,FALSE())),IF(INDEX(#REF!,MATCH($A752,#REF!,0),4),LEFT(VLOOKUP($A752,#REF!,7,FALSE()),LEN(VLOOKUP($A752,#REF!,7,FALSE()))-2),CONCATENATE(LEFT(VLOOKUP($A752,#REF!,7,FALSE()),LEN(VLOOKUP($A752,#REF!,7,FALSE()))-2),"*")),"")</f>
        <v>#VALUE!</v>
      </c>
      <c r="I752" s="92" t="e">
        <f aca="false">IF(LEN(VLOOKUP($A752,#REF!,8,FALSE())),UPPER(RIGHT(VLOOKUP($A752,#REF!,8,FALSE()), 1)),"")</f>
        <v>#VALUE!</v>
      </c>
      <c r="J752" s="90" t="e">
        <f aca="false">IF(LEN(VLOOKUP($A752,#REF!,4,FALSE())),UPPER(RIGHT(VLOOKUP($A752,#REF!,4,FALSE()), 1)),"")</f>
        <v>#VALUE!</v>
      </c>
      <c r="K752" s="90" t="e">
        <f aca="false">IF(LEN(VLOOKUP($A752,#REF!,5,FALSE())),UPPER(RIGHT(VLOOKUP($A752,#REF!,5,FALSE()), 1)),"")</f>
        <v>#VALUE!</v>
      </c>
      <c r="L752" s="90" t="e">
        <f aca="false">IF(LEN(VLOOKUP($A752,#REF!,6,FALSE())),UPPER(RIGHT(VLOOKUP($A752,#REF!,6,FALSE()), 1)),"")</f>
        <v>#VALUE!</v>
      </c>
      <c r="M752" s="91" t="e">
        <f aca="false">IF(LEN(VLOOKUP($A752,#REF!,7,FALSE())),UPPER(RIGHT(VLOOKUP($A752,#REF!,7,FALSE()), 1)),"")</f>
        <v>#VALUE!</v>
      </c>
      <c r="N752" s="185"/>
      <c r="O752" s="185"/>
      <c r="P752" s="185"/>
      <c r="Q752" s="185"/>
      <c r="R752" s="185"/>
      <c r="S752" s="100" t="e">
        <f aca="false">HLOOKUP("Device Tree Pin Name",#REF!,MATCH($A752,#REF!,0),FALSE())</f>
        <v>#VALUE!</v>
      </c>
      <c r="T752" s="95" t="e">
        <f aca="false">HLOOKUP("power rail",#REF!,MATCH($A752,#REF!,0),FALSE())</f>
        <v>#VALUE!</v>
      </c>
      <c r="U752" s="96" t="e">
        <f aca="false">HLOOKUP("Wake Capable",#REF!,MATCH($A752,#REF!,0),FALSE())</f>
        <v>#VALUE!</v>
      </c>
      <c r="V752" s="96" t="e">
        <f aca="false">HLOOKUP("Strap",#REF!,MATCH($A752,#REF!,0),FALSE())</f>
        <v>#VALUE!</v>
      </c>
      <c r="W752" s="96"/>
      <c r="X752" s="96"/>
      <c r="Y752" s="96"/>
      <c r="Z752" s="95"/>
      <c r="AA752" s="95" t="e">
        <f aca="false">HLOOKUP("Pad type",#REF!,MATCH($A752,#REF!,0),FALSE())</f>
        <v>#VALUE!</v>
      </c>
      <c r="AB752" s="100"/>
      <c r="AC752" s="100" t="e">
        <f aca="false">HLOOKUP("POR Pin State",#REF!,MATCH($A752,#REF!,0),FALSE())</f>
        <v>#VALUE!</v>
      </c>
      <c r="AD752" s="186"/>
      <c r="AE752" s="187"/>
      <c r="AF752" s="187"/>
      <c r="AG752" s="187"/>
      <c r="AH752" s="188"/>
      <c r="AI752" s="188"/>
      <c r="AJ752" s="189"/>
      <c r="AK752" s="189"/>
      <c r="AL752" s="189"/>
      <c r="AM752" s="189"/>
      <c r="AN752" s="189"/>
      <c r="AO752" s="189"/>
      <c r="AP752" s="189"/>
      <c r="AQ752" s="194" t="s">
        <v>1777</v>
      </c>
      <c r="AR752" s="104"/>
      <c r="AS752" s="104"/>
      <c r="AT752" s="104"/>
      <c r="AU752" s="104"/>
      <c r="AV752" s="104"/>
      <c r="AW752" s="104"/>
      <c r="AX752" s="104"/>
      <c r="AY752" s="104"/>
      <c r="AZ752" s="104"/>
      <c r="BA752" s="104"/>
      <c r="BB752" s="162"/>
      <c r="BC752" s="104"/>
      <c r="BD752" s="214"/>
      <c r="BE752" s="213" t="s">
        <v>1778</v>
      </c>
      <c r="BF752" s="108" t="e">
        <f aca="false">VLOOKUP($A752,#REF!, 34, FALSE())</f>
        <v>#VALUE!</v>
      </c>
      <c r="BG752" s="108" t="e">
        <f aca="false">VLOOKUP($A752,#REF!, 22, FALSE())</f>
        <v>#VALUE!</v>
      </c>
      <c r="BH752" s="109"/>
    </row>
    <row r="753" s="193" customFormat="true" ht="12.75" hidden="false" customHeight="true" outlineLevel="0" collapsed="false">
      <c r="A753" s="133" t="s">
        <v>1779</v>
      </c>
      <c r="B753" s="86" t="e">
        <f aca="false">VLOOKUP($A753,#REF!, 34, FALSE())</f>
        <v>#VALUE!</v>
      </c>
      <c r="C753" s="87" t="str">
        <f aca="false">CONCATENATE("unused_",A753)</f>
        <v>unused_DDR_XM1_B7A_CA3</v>
      </c>
      <c r="D753" s="88" t="e">
        <f aca="false">IF(LEN(VLOOKUP($A753,#REF!,8,FALSE())),LEFT(VLOOKUP($A753,#REF!,8,FALSE()),LEN(VLOOKUP($A753,#REF!,8,FALSE()))-2),"")</f>
        <v>#VALUE!</v>
      </c>
      <c r="E753" s="89" t="e">
        <f aca="false">IF(LEN(VLOOKUP($A753,#REF!,4,FALSE())),IF(INDEX(#REF!,MATCH($A753,#REF!,0),1),LEFT(VLOOKUP($A753,#REF!,4,FALSE()),LEN(VLOOKUP($A753,#REF!,4,FALSE()))-2),CONCATENATE(LEFT(VLOOKUP($A753,#REF!,4,FALSE()),LEN(VLOOKUP($A753,#REF!,4,FALSE()))-2),"*")),"")</f>
        <v>#VALUE!</v>
      </c>
      <c r="F753" s="90" t="e">
        <f aca="false">IF(LEN(VLOOKUP($A753,#REF!,5,FALSE())),IF(INDEX(#REF!,MATCH($A753,#REF!,0),2),LEFT(VLOOKUP($A753,#REF!,5,FALSE()),LEN(VLOOKUP($A753,#REF!,5,FALSE()))-2),CONCATENATE(LEFT(VLOOKUP($A753,#REF!,5,FALSE()),LEN(VLOOKUP($A753,#REF!,5,FALSE()))-2),"*")),"")</f>
        <v>#VALUE!</v>
      </c>
      <c r="G753" s="90" t="e">
        <f aca="false">IF(LEN(VLOOKUP($A753,#REF!,6,FALSE())),IF(INDEX(#REF!,MATCH($A753,#REF!,0),3),LEFT(VLOOKUP($A753,#REF!,6,FALSE()),LEN(VLOOKUP($A753,#REF!,6,FALSE()))-2),CONCATENATE(LEFT(VLOOKUP($A753,#REF!,6,FALSE()),LEN(VLOOKUP($A753,#REF!,6,FALSE()))-2),"*")),"")</f>
        <v>#VALUE!</v>
      </c>
      <c r="H753" s="91" t="e">
        <f aca="false">IF(LEN(VLOOKUP($A753,#REF!,7,FALSE())),IF(INDEX(#REF!,MATCH($A753,#REF!,0),4),LEFT(VLOOKUP($A753,#REF!,7,FALSE()),LEN(VLOOKUP($A753,#REF!,7,FALSE()))-2),CONCATENATE(LEFT(VLOOKUP($A753,#REF!,7,FALSE()),LEN(VLOOKUP($A753,#REF!,7,FALSE()))-2),"*")),"")</f>
        <v>#VALUE!</v>
      </c>
      <c r="I753" s="92" t="e">
        <f aca="false">IF(LEN(VLOOKUP($A753,#REF!,8,FALSE())),UPPER(RIGHT(VLOOKUP($A753,#REF!,8,FALSE()), 1)),"")</f>
        <v>#VALUE!</v>
      </c>
      <c r="J753" s="90" t="e">
        <f aca="false">IF(LEN(VLOOKUP($A753,#REF!,4,FALSE())),UPPER(RIGHT(VLOOKUP($A753,#REF!,4,FALSE()), 1)),"")</f>
        <v>#VALUE!</v>
      </c>
      <c r="K753" s="90" t="e">
        <f aca="false">IF(LEN(VLOOKUP($A753,#REF!,5,FALSE())),UPPER(RIGHT(VLOOKUP($A753,#REF!,5,FALSE()), 1)),"")</f>
        <v>#VALUE!</v>
      </c>
      <c r="L753" s="90" t="e">
        <f aca="false">IF(LEN(VLOOKUP($A753,#REF!,6,FALSE())),UPPER(RIGHT(VLOOKUP($A753,#REF!,6,FALSE()), 1)),"")</f>
        <v>#VALUE!</v>
      </c>
      <c r="M753" s="91" t="e">
        <f aca="false">IF(LEN(VLOOKUP($A753,#REF!,7,FALSE())),UPPER(RIGHT(VLOOKUP($A753,#REF!,7,FALSE()), 1)),"")</f>
        <v>#VALUE!</v>
      </c>
      <c r="N753" s="185"/>
      <c r="O753" s="185"/>
      <c r="P753" s="185"/>
      <c r="Q753" s="185"/>
      <c r="R753" s="185"/>
      <c r="S753" s="100" t="e">
        <f aca="false">HLOOKUP("Device Tree Pin Name",#REF!,MATCH($A753,#REF!,0),FALSE())</f>
        <v>#VALUE!</v>
      </c>
      <c r="T753" s="95" t="e">
        <f aca="false">HLOOKUP("power rail",#REF!,MATCH($A753,#REF!,0),FALSE())</f>
        <v>#VALUE!</v>
      </c>
      <c r="U753" s="96" t="e">
        <f aca="false">HLOOKUP("Wake Capable",#REF!,MATCH($A753,#REF!,0),FALSE())</f>
        <v>#VALUE!</v>
      </c>
      <c r="V753" s="96" t="e">
        <f aca="false">HLOOKUP("Strap",#REF!,MATCH($A753,#REF!,0),FALSE())</f>
        <v>#VALUE!</v>
      </c>
      <c r="W753" s="96"/>
      <c r="X753" s="96"/>
      <c r="Y753" s="96"/>
      <c r="Z753" s="95"/>
      <c r="AA753" s="95" t="e">
        <f aca="false">HLOOKUP("Pad type",#REF!,MATCH($A753,#REF!,0),FALSE())</f>
        <v>#VALUE!</v>
      </c>
      <c r="AB753" s="100"/>
      <c r="AC753" s="100" t="e">
        <f aca="false">HLOOKUP("POR Pin State",#REF!,MATCH($A753,#REF!,0),FALSE())</f>
        <v>#VALUE!</v>
      </c>
      <c r="AD753" s="186"/>
      <c r="AE753" s="187"/>
      <c r="AF753" s="187"/>
      <c r="AG753" s="187"/>
      <c r="AH753" s="188"/>
      <c r="AI753" s="188"/>
      <c r="AJ753" s="189"/>
      <c r="AK753" s="189"/>
      <c r="AL753" s="189"/>
      <c r="AM753" s="189"/>
      <c r="AN753" s="189"/>
      <c r="AO753" s="189"/>
      <c r="AP753" s="189"/>
      <c r="AQ753" s="194" t="s">
        <v>1780</v>
      </c>
      <c r="AR753" s="104"/>
      <c r="AS753" s="104"/>
      <c r="AT753" s="104"/>
      <c r="AU753" s="104"/>
      <c r="AV753" s="104"/>
      <c r="AW753" s="104"/>
      <c r="AX753" s="104"/>
      <c r="AY753" s="104"/>
      <c r="AZ753" s="104"/>
      <c r="BA753" s="104"/>
      <c r="BB753" s="162"/>
      <c r="BC753" s="104"/>
      <c r="BD753" s="214"/>
      <c r="BE753" s="213" t="s">
        <v>1781</v>
      </c>
      <c r="BF753" s="108" t="e">
        <f aca="false">VLOOKUP($A753,#REF!, 34, FALSE())</f>
        <v>#VALUE!</v>
      </c>
      <c r="BG753" s="108" t="e">
        <f aca="false">VLOOKUP($A753,#REF!, 22, FALSE())</f>
        <v>#VALUE!</v>
      </c>
      <c r="BH753" s="109"/>
    </row>
    <row r="754" s="193" customFormat="true" ht="12.75" hidden="false" customHeight="true" outlineLevel="0" collapsed="false">
      <c r="A754" s="133" t="s">
        <v>1782</v>
      </c>
      <c r="B754" s="86" t="e">
        <f aca="false">VLOOKUP($A754,#REF!, 34, FALSE())</f>
        <v>#VALUE!</v>
      </c>
      <c r="C754" s="87" t="str">
        <f aca="false">CONCATENATE("unused_",A754)</f>
        <v>unused_DDR_XM1_B7A_CA4</v>
      </c>
      <c r="D754" s="88" t="e">
        <f aca="false">IF(LEN(VLOOKUP($A754,#REF!,8,FALSE())),LEFT(VLOOKUP($A754,#REF!,8,FALSE()),LEN(VLOOKUP($A754,#REF!,8,FALSE()))-2),"")</f>
        <v>#VALUE!</v>
      </c>
      <c r="E754" s="89" t="e">
        <f aca="false">IF(LEN(VLOOKUP($A754,#REF!,4,FALSE())),IF(INDEX(#REF!,MATCH($A754,#REF!,0),1),LEFT(VLOOKUP($A754,#REF!,4,FALSE()),LEN(VLOOKUP($A754,#REF!,4,FALSE()))-2),CONCATENATE(LEFT(VLOOKUP($A754,#REF!,4,FALSE()),LEN(VLOOKUP($A754,#REF!,4,FALSE()))-2),"*")),"")</f>
        <v>#VALUE!</v>
      </c>
      <c r="F754" s="90" t="e">
        <f aca="false">IF(LEN(VLOOKUP($A754,#REF!,5,FALSE())),IF(INDEX(#REF!,MATCH($A754,#REF!,0),2),LEFT(VLOOKUP($A754,#REF!,5,FALSE()),LEN(VLOOKUP($A754,#REF!,5,FALSE()))-2),CONCATENATE(LEFT(VLOOKUP($A754,#REF!,5,FALSE()),LEN(VLOOKUP($A754,#REF!,5,FALSE()))-2),"*")),"")</f>
        <v>#VALUE!</v>
      </c>
      <c r="G754" s="90" t="e">
        <f aca="false">IF(LEN(VLOOKUP($A754,#REF!,6,FALSE())),IF(INDEX(#REF!,MATCH($A754,#REF!,0),3),LEFT(VLOOKUP($A754,#REF!,6,FALSE()),LEN(VLOOKUP($A754,#REF!,6,FALSE()))-2),CONCATENATE(LEFT(VLOOKUP($A754,#REF!,6,FALSE()),LEN(VLOOKUP($A754,#REF!,6,FALSE()))-2),"*")),"")</f>
        <v>#VALUE!</v>
      </c>
      <c r="H754" s="91" t="e">
        <f aca="false">IF(LEN(VLOOKUP($A754,#REF!,7,FALSE())),IF(INDEX(#REF!,MATCH($A754,#REF!,0),4),LEFT(VLOOKUP($A754,#REF!,7,FALSE()),LEN(VLOOKUP($A754,#REF!,7,FALSE()))-2),CONCATENATE(LEFT(VLOOKUP($A754,#REF!,7,FALSE()),LEN(VLOOKUP($A754,#REF!,7,FALSE()))-2),"*")),"")</f>
        <v>#VALUE!</v>
      </c>
      <c r="I754" s="92" t="e">
        <f aca="false">IF(LEN(VLOOKUP($A754,#REF!,8,FALSE())),UPPER(RIGHT(VLOOKUP($A754,#REF!,8,FALSE()), 1)),"")</f>
        <v>#VALUE!</v>
      </c>
      <c r="J754" s="90" t="e">
        <f aca="false">IF(LEN(VLOOKUP($A754,#REF!,4,FALSE())),UPPER(RIGHT(VLOOKUP($A754,#REF!,4,FALSE()), 1)),"")</f>
        <v>#VALUE!</v>
      </c>
      <c r="K754" s="90" t="e">
        <f aca="false">IF(LEN(VLOOKUP($A754,#REF!,5,FALSE())),UPPER(RIGHT(VLOOKUP($A754,#REF!,5,FALSE()), 1)),"")</f>
        <v>#VALUE!</v>
      </c>
      <c r="L754" s="90" t="e">
        <f aca="false">IF(LEN(VLOOKUP($A754,#REF!,6,FALSE())),UPPER(RIGHT(VLOOKUP($A754,#REF!,6,FALSE()), 1)),"")</f>
        <v>#VALUE!</v>
      </c>
      <c r="M754" s="91" t="e">
        <f aca="false">IF(LEN(VLOOKUP($A754,#REF!,7,FALSE())),UPPER(RIGHT(VLOOKUP($A754,#REF!,7,FALSE()), 1)),"")</f>
        <v>#VALUE!</v>
      </c>
      <c r="N754" s="185"/>
      <c r="O754" s="185"/>
      <c r="P754" s="185"/>
      <c r="Q754" s="185"/>
      <c r="R754" s="185"/>
      <c r="S754" s="100" t="e">
        <f aca="false">HLOOKUP("Device Tree Pin Name",#REF!,MATCH($A754,#REF!,0),FALSE())</f>
        <v>#VALUE!</v>
      </c>
      <c r="T754" s="95" t="e">
        <f aca="false">HLOOKUP("power rail",#REF!,MATCH($A754,#REF!,0),FALSE())</f>
        <v>#VALUE!</v>
      </c>
      <c r="U754" s="96" t="e">
        <f aca="false">HLOOKUP("Wake Capable",#REF!,MATCH($A754,#REF!,0),FALSE())</f>
        <v>#VALUE!</v>
      </c>
      <c r="V754" s="96" t="e">
        <f aca="false">HLOOKUP("Strap",#REF!,MATCH($A754,#REF!,0),FALSE())</f>
        <v>#VALUE!</v>
      </c>
      <c r="W754" s="96"/>
      <c r="X754" s="96"/>
      <c r="Y754" s="96"/>
      <c r="Z754" s="95"/>
      <c r="AA754" s="95" t="e">
        <f aca="false">HLOOKUP("Pad type",#REF!,MATCH($A754,#REF!,0),FALSE())</f>
        <v>#VALUE!</v>
      </c>
      <c r="AB754" s="100"/>
      <c r="AC754" s="100" t="e">
        <f aca="false">HLOOKUP("POR Pin State",#REF!,MATCH($A754,#REF!,0),FALSE())</f>
        <v>#VALUE!</v>
      </c>
      <c r="AD754" s="186"/>
      <c r="AE754" s="187"/>
      <c r="AF754" s="187"/>
      <c r="AG754" s="187"/>
      <c r="AH754" s="188"/>
      <c r="AI754" s="188"/>
      <c r="AJ754" s="189"/>
      <c r="AK754" s="189"/>
      <c r="AL754" s="189"/>
      <c r="AM754" s="189"/>
      <c r="AN754" s="189"/>
      <c r="AO754" s="189"/>
      <c r="AP754" s="189"/>
      <c r="AQ754" s="194" t="s">
        <v>1783</v>
      </c>
      <c r="AR754" s="104"/>
      <c r="AS754" s="104"/>
      <c r="AT754" s="104"/>
      <c r="AU754" s="104"/>
      <c r="AV754" s="104"/>
      <c r="AW754" s="104"/>
      <c r="AX754" s="104"/>
      <c r="AY754" s="104"/>
      <c r="AZ754" s="104"/>
      <c r="BA754" s="104"/>
      <c r="BB754" s="162"/>
      <c r="BC754" s="104"/>
      <c r="BD754" s="214"/>
      <c r="BE754" s="213" t="s">
        <v>1784</v>
      </c>
      <c r="BF754" s="108" t="e">
        <f aca="false">VLOOKUP($A754,#REF!, 34, FALSE())</f>
        <v>#VALUE!</v>
      </c>
      <c r="BG754" s="108" t="e">
        <f aca="false">VLOOKUP($A754,#REF!, 22, FALSE())</f>
        <v>#VALUE!</v>
      </c>
      <c r="BH754" s="109"/>
    </row>
    <row r="755" s="193" customFormat="true" ht="12.75" hidden="false" customHeight="true" outlineLevel="0" collapsed="false">
      <c r="A755" s="133" t="s">
        <v>1785</v>
      </c>
      <c r="B755" s="86" t="e">
        <f aca="false">VLOOKUP($A755,#REF!, 34, FALSE())</f>
        <v>#VALUE!</v>
      </c>
      <c r="C755" s="87" t="str">
        <f aca="false">CONCATENATE("unused_",A755)</f>
        <v>unused_DDR_XM1_B7A_CA5</v>
      </c>
      <c r="D755" s="88" t="e">
        <f aca="false">IF(LEN(VLOOKUP($A755,#REF!,8,FALSE())),LEFT(VLOOKUP($A755,#REF!,8,FALSE()),LEN(VLOOKUP($A755,#REF!,8,FALSE()))-2),"")</f>
        <v>#VALUE!</v>
      </c>
      <c r="E755" s="89" t="e">
        <f aca="false">IF(LEN(VLOOKUP($A755,#REF!,4,FALSE())),IF(INDEX(#REF!,MATCH($A755,#REF!,0),1),LEFT(VLOOKUP($A755,#REF!,4,FALSE()),LEN(VLOOKUP($A755,#REF!,4,FALSE()))-2),CONCATENATE(LEFT(VLOOKUP($A755,#REF!,4,FALSE()),LEN(VLOOKUP($A755,#REF!,4,FALSE()))-2),"*")),"")</f>
        <v>#VALUE!</v>
      </c>
      <c r="F755" s="90" t="e">
        <f aca="false">IF(LEN(VLOOKUP($A755,#REF!,5,FALSE())),IF(INDEX(#REF!,MATCH($A755,#REF!,0),2),LEFT(VLOOKUP($A755,#REF!,5,FALSE()),LEN(VLOOKUP($A755,#REF!,5,FALSE()))-2),CONCATENATE(LEFT(VLOOKUP($A755,#REF!,5,FALSE()),LEN(VLOOKUP($A755,#REF!,5,FALSE()))-2),"*")),"")</f>
        <v>#VALUE!</v>
      </c>
      <c r="G755" s="90" t="e">
        <f aca="false">IF(LEN(VLOOKUP($A755,#REF!,6,FALSE())),IF(INDEX(#REF!,MATCH($A755,#REF!,0),3),LEFT(VLOOKUP($A755,#REF!,6,FALSE()),LEN(VLOOKUP($A755,#REF!,6,FALSE()))-2),CONCATENATE(LEFT(VLOOKUP($A755,#REF!,6,FALSE()),LEN(VLOOKUP($A755,#REF!,6,FALSE()))-2),"*")),"")</f>
        <v>#VALUE!</v>
      </c>
      <c r="H755" s="91" t="e">
        <f aca="false">IF(LEN(VLOOKUP($A755,#REF!,7,FALSE())),IF(INDEX(#REF!,MATCH($A755,#REF!,0),4),LEFT(VLOOKUP($A755,#REF!,7,FALSE()),LEN(VLOOKUP($A755,#REF!,7,FALSE()))-2),CONCATENATE(LEFT(VLOOKUP($A755,#REF!,7,FALSE()),LEN(VLOOKUP($A755,#REF!,7,FALSE()))-2),"*")),"")</f>
        <v>#VALUE!</v>
      </c>
      <c r="I755" s="92" t="e">
        <f aca="false">IF(LEN(VLOOKUP($A755,#REF!,8,FALSE())),UPPER(RIGHT(VLOOKUP($A755,#REF!,8,FALSE()), 1)),"")</f>
        <v>#VALUE!</v>
      </c>
      <c r="J755" s="90" t="e">
        <f aca="false">IF(LEN(VLOOKUP($A755,#REF!,4,FALSE())),UPPER(RIGHT(VLOOKUP($A755,#REF!,4,FALSE()), 1)),"")</f>
        <v>#VALUE!</v>
      </c>
      <c r="K755" s="90" t="e">
        <f aca="false">IF(LEN(VLOOKUP($A755,#REF!,5,FALSE())),UPPER(RIGHT(VLOOKUP($A755,#REF!,5,FALSE()), 1)),"")</f>
        <v>#VALUE!</v>
      </c>
      <c r="L755" s="90" t="e">
        <f aca="false">IF(LEN(VLOOKUP($A755,#REF!,6,FALSE())),UPPER(RIGHT(VLOOKUP($A755,#REF!,6,FALSE()), 1)),"")</f>
        <v>#VALUE!</v>
      </c>
      <c r="M755" s="91" t="e">
        <f aca="false">IF(LEN(VLOOKUP($A755,#REF!,7,FALSE())),UPPER(RIGHT(VLOOKUP($A755,#REF!,7,FALSE()), 1)),"")</f>
        <v>#VALUE!</v>
      </c>
      <c r="N755" s="185"/>
      <c r="O755" s="185"/>
      <c r="P755" s="185"/>
      <c r="Q755" s="185"/>
      <c r="R755" s="185"/>
      <c r="S755" s="100" t="e">
        <f aca="false">HLOOKUP("Device Tree Pin Name",#REF!,MATCH($A755,#REF!,0),FALSE())</f>
        <v>#VALUE!</v>
      </c>
      <c r="T755" s="95" t="e">
        <f aca="false">HLOOKUP("power rail",#REF!,MATCH($A755,#REF!,0),FALSE())</f>
        <v>#VALUE!</v>
      </c>
      <c r="U755" s="96" t="e">
        <f aca="false">HLOOKUP("Wake Capable",#REF!,MATCH($A755,#REF!,0),FALSE())</f>
        <v>#VALUE!</v>
      </c>
      <c r="V755" s="96" t="e">
        <f aca="false">HLOOKUP("Strap",#REF!,MATCH($A755,#REF!,0),FALSE())</f>
        <v>#VALUE!</v>
      </c>
      <c r="W755" s="96"/>
      <c r="X755" s="96"/>
      <c r="Y755" s="96"/>
      <c r="Z755" s="95"/>
      <c r="AA755" s="95" t="e">
        <f aca="false">HLOOKUP("Pad type",#REF!,MATCH($A755,#REF!,0),FALSE())</f>
        <v>#VALUE!</v>
      </c>
      <c r="AB755" s="100"/>
      <c r="AC755" s="100" t="e">
        <f aca="false">HLOOKUP("POR Pin State",#REF!,MATCH($A755,#REF!,0),FALSE())</f>
        <v>#VALUE!</v>
      </c>
      <c r="AD755" s="186"/>
      <c r="AE755" s="187"/>
      <c r="AF755" s="187"/>
      <c r="AG755" s="187"/>
      <c r="AH755" s="188"/>
      <c r="AI755" s="188"/>
      <c r="AJ755" s="189"/>
      <c r="AK755" s="189"/>
      <c r="AL755" s="189"/>
      <c r="AM755" s="189"/>
      <c r="AN755" s="189"/>
      <c r="AO755" s="189"/>
      <c r="AP755" s="189"/>
      <c r="AQ755" s="194" t="s">
        <v>1786</v>
      </c>
      <c r="AR755" s="104"/>
      <c r="AS755" s="104"/>
      <c r="AT755" s="104"/>
      <c r="AU755" s="104"/>
      <c r="AV755" s="104"/>
      <c r="AW755" s="104"/>
      <c r="AX755" s="104"/>
      <c r="AY755" s="104"/>
      <c r="AZ755" s="104"/>
      <c r="BA755" s="104"/>
      <c r="BB755" s="162"/>
      <c r="BC755" s="104"/>
      <c r="BD755" s="214"/>
      <c r="BE755" s="213" t="s">
        <v>1787</v>
      </c>
      <c r="BF755" s="108" t="e">
        <f aca="false">VLOOKUP($A755,#REF!, 34, FALSE())</f>
        <v>#VALUE!</v>
      </c>
      <c r="BG755" s="108" t="e">
        <f aca="false">VLOOKUP($A755,#REF!, 22, FALSE())</f>
        <v>#VALUE!</v>
      </c>
      <c r="BH755" s="109"/>
    </row>
    <row r="756" s="193" customFormat="true" ht="12.75" hidden="false" customHeight="true" outlineLevel="0" collapsed="false">
      <c r="A756" s="133" t="s">
        <v>1788</v>
      </c>
      <c r="B756" s="86" t="e">
        <f aca="false">VLOOKUP($A756,#REF!, 34, FALSE())</f>
        <v>#VALUE!</v>
      </c>
      <c r="C756" s="87" t="str">
        <f aca="false">CONCATENATE("unused_",A756)</f>
        <v>unused_DDR_XM1_B7A_CA6</v>
      </c>
      <c r="D756" s="88" t="e">
        <f aca="false">IF(LEN(VLOOKUP($A756,#REF!,8,FALSE())),LEFT(VLOOKUP($A756,#REF!,8,FALSE()),LEN(VLOOKUP($A756,#REF!,8,FALSE()))-2),"")</f>
        <v>#VALUE!</v>
      </c>
      <c r="E756" s="89" t="e">
        <f aca="false">IF(LEN(VLOOKUP($A756,#REF!,4,FALSE())),IF(INDEX(#REF!,MATCH($A756,#REF!,0),1),LEFT(VLOOKUP($A756,#REF!,4,FALSE()),LEN(VLOOKUP($A756,#REF!,4,FALSE()))-2),CONCATENATE(LEFT(VLOOKUP($A756,#REF!,4,FALSE()),LEN(VLOOKUP($A756,#REF!,4,FALSE()))-2),"*")),"")</f>
        <v>#VALUE!</v>
      </c>
      <c r="F756" s="90" t="e">
        <f aca="false">IF(LEN(VLOOKUP($A756,#REF!,5,FALSE())),IF(INDEX(#REF!,MATCH($A756,#REF!,0),2),LEFT(VLOOKUP($A756,#REF!,5,FALSE()),LEN(VLOOKUP($A756,#REF!,5,FALSE()))-2),CONCATENATE(LEFT(VLOOKUP($A756,#REF!,5,FALSE()),LEN(VLOOKUP($A756,#REF!,5,FALSE()))-2),"*")),"")</f>
        <v>#VALUE!</v>
      </c>
      <c r="G756" s="90" t="e">
        <f aca="false">IF(LEN(VLOOKUP($A756,#REF!,6,FALSE())),IF(INDEX(#REF!,MATCH($A756,#REF!,0),3),LEFT(VLOOKUP($A756,#REF!,6,FALSE()),LEN(VLOOKUP($A756,#REF!,6,FALSE()))-2),CONCATENATE(LEFT(VLOOKUP($A756,#REF!,6,FALSE()),LEN(VLOOKUP($A756,#REF!,6,FALSE()))-2),"*")),"")</f>
        <v>#VALUE!</v>
      </c>
      <c r="H756" s="91" t="e">
        <f aca="false">IF(LEN(VLOOKUP($A756,#REF!,7,FALSE())),IF(INDEX(#REF!,MATCH($A756,#REF!,0),4),LEFT(VLOOKUP($A756,#REF!,7,FALSE()),LEN(VLOOKUP($A756,#REF!,7,FALSE()))-2),CONCATENATE(LEFT(VLOOKUP($A756,#REF!,7,FALSE()),LEN(VLOOKUP($A756,#REF!,7,FALSE()))-2),"*")),"")</f>
        <v>#VALUE!</v>
      </c>
      <c r="I756" s="92" t="e">
        <f aca="false">IF(LEN(VLOOKUP($A756,#REF!,8,FALSE())),UPPER(RIGHT(VLOOKUP($A756,#REF!,8,FALSE()), 1)),"")</f>
        <v>#VALUE!</v>
      </c>
      <c r="J756" s="90" t="e">
        <f aca="false">IF(LEN(VLOOKUP($A756,#REF!,4,FALSE())),UPPER(RIGHT(VLOOKUP($A756,#REF!,4,FALSE()), 1)),"")</f>
        <v>#VALUE!</v>
      </c>
      <c r="K756" s="90" t="e">
        <f aca="false">IF(LEN(VLOOKUP($A756,#REF!,5,FALSE())),UPPER(RIGHT(VLOOKUP($A756,#REF!,5,FALSE()), 1)),"")</f>
        <v>#VALUE!</v>
      </c>
      <c r="L756" s="90" t="e">
        <f aca="false">IF(LEN(VLOOKUP($A756,#REF!,6,FALSE())),UPPER(RIGHT(VLOOKUP($A756,#REF!,6,FALSE()), 1)),"")</f>
        <v>#VALUE!</v>
      </c>
      <c r="M756" s="91" t="e">
        <f aca="false">IF(LEN(VLOOKUP($A756,#REF!,7,FALSE())),UPPER(RIGHT(VLOOKUP($A756,#REF!,7,FALSE()), 1)),"")</f>
        <v>#VALUE!</v>
      </c>
      <c r="N756" s="185"/>
      <c r="O756" s="185"/>
      <c r="P756" s="185"/>
      <c r="Q756" s="185"/>
      <c r="R756" s="185"/>
      <c r="S756" s="100" t="e">
        <f aca="false">HLOOKUP("Device Tree Pin Name",#REF!,MATCH($A756,#REF!,0),FALSE())</f>
        <v>#VALUE!</v>
      </c>
      <c r="T756" s="95" t="e">
        <f aca="false">HLOOKUP("power rail",#REF!,MATCH($A756,#REF!,0),FALSE())</f>
        <v>#VALUE!</v>
      </c>
      <c r="U756" s="96" t="e">
        <f aca="false">HLOOKUP("Wake Capable",#REF!,MATCH($A756,#REF!,0),FALSE())</f>
        <v>#VALUE!</v>
      </c>
      <c r="V756" s="96" t="e">
        <f aca="false">HLOOKUP("Strap",#REF!,MATCH($A756,#REF!,0),FALSE())</f>
        <v>#VALUE!</v>
      </c>
      <c r="W756" s="96"/>
      <c r="X756" s="96"/>
      <c r="Y756" s="96"/>
      <c r="Z756" s="95"/>
      <c r="AA756" s="95" t="e">
        <f aca="false">HLOOKUP("Pad type",#REF!,MATCH($A756,#REF!,0),FALSE())</f>
        <v>#VALUE!</v>
      </c>
      <c r="AB756" s="100"/>
      <c r="AC756" s="100" t="e">
        <f aca="false">HLOOKUP("POR Pin State",#REF!,MATCH($A756,#REF!,0),FALSE())</f>
        <v>#VALUE!</v>
      </c>
      <c r="AD756" s="186"/>
      <c r="AE756" s="187"/>
      <c r="AF756" s="187"/>
      <c r="AG756" s="187"/>
      <c r="AH756" s="188"/>
      <c r="AI756" s="188"/>
      <c r="AJ756" s="189"/>
      <c r="AK756" s="189"/>
      <c r="AL756" s="189"/>
      <c r="AM756" s="189"/>
      <c r="AN756" s="189"/>
      <c r="AO756" s="189"/>
      <c r="AP756" s="189"/>
      <c r="AQ756" s="194" t="s">
        <v>1789</v>
      </c>
      <c r="AR756" s="104"/>
      <c r="AS756" s="104"/>
      <c r="AT756" s="104"/>
      <c r="AU756" s="104"/>
      <c r="AV756" s="104"/>
      <c r="AW756" s="104"/>
      <c r="AX756" s="104"/>
      <c r="AY756" s="104"/>
      <c r="AZ756" s="104"/>
      <c r="BA756" s="104"/>
      <c r="BB756" s="162"/>
      <c r="BC756" s="104"/>
      <c r="BD756" s="214"/>
      <c r="BE756" s="213" t="s">
        <v>1790</v>
      </c>
      <c r="BF756" s="108" t="e">
        <f aca="false">VLOOKUP($A756,#REF!, 34, FALSE())</f>
        <v>#VALUE!</v>
      </c>
      <c r="BG756" s="108" t="e">
        <f aca="false">VLOOKUP($A756,#REF!, 22, FALSE())</f>
        <v>#VALUE!</v>
      </c>
      <c r="BH756" s="109"/>
    </row>
    <row r="757" s="193" customFormat="true" ht="12.75" hidden="false" customHeight="true" outlineLevel="0" collapsed="false">
      <c r="A757" s="133" t="s">
        <v>1791</v>
      </c>
      <c r="B757" s="86" t="e">
        <f aca="false">VLOOKUP($A757,#REF!, 34, FALSE())</f>
        <v>#VALUE!</v>
      </c>
      <c r="C757" s="87" t="str">
        <f aca="false">CONCATENATE("unused_",A757)</f>
        <v>unused_DDR_XM1_B7B_CA0</v>
      </c>
      <c r="D757" s="88" t="e">
        <f aca="false">IF(LEN(VLOOKUP($A757,#REF!,8,FALSE())),LEFT(VLOOKUP($A757,#REF!,8,FALSE()),LEN(VLOOKUP($A757,#REF!,8,FALSE()))-2),"")</f>
        <v>#VALUE!</v>
      </c>
      <c r="E757" s="89" t="e">
        <f aca="false">IF(LEN(VLOOKUP($A757,#REF!,4,FALSE())),IF(INDEX(#REF!,MATCH($A757,#REF!,0),1),LEFT(VLOOKUP($A757,#REF!,4,FALSE()),LEN(VLOOKUP($A757,#REF!,4,FALSE()))-2),CONCATENATE(LEFT(VLOOKUP($A757,#REF!,4,FALSE()),LEN(VLOOKUP($A757,#REF!,4,FALSE()))-2),"*")),"")</f>
        <v>#VALUE!</v>
      </c>
      <c r="F757" s="90" t="e">
        <f aca="false">IF(LEN(VLOOKUP($A757,#REF!,5,FALSE())),IF(INDEX(#REF!,MATCH($A757,#REF!,0),2),LEFT(VLOOKUP($A757,#REF!,5,FALSE()),LEN(VLOOKUP($A757,#REF!,5,FALSE()))-2),CONCATENATE(LEFT(VLOOKUP($A757,#REF!,5,FALSE()),LEN(VLOOKUP($A757,#REF!,5,FALSE()))-2),"*")),"")</f>
        <v>#VALUE!</v>
      </c>
      <c r="G757" s="90" t="e">
        <f aca="false">IF(LEN(VLOOKUP($A757,#REF!,6,FALSE())),IF(INDEX(#REF!,MATCH($A757,#REF!,0),3),LEFT(VLOOKUP($A757,#REF!,6,FALSE()),LEN(VLOOKUP($A757,#REF!,6,FALSE()))-2),CONCATENATE(LEFT(VLOOKUP($A757,#REF!,6,FALSE()),LEN(VLOOKUP($A757,#REF!,6,FALSE()))-2),"*")),"")</f>
        <v>#VALUE!</v>
      </c>
      <c r="H757" s="91" t="e">
        <f aca="false">IF(LEN(VLOOKUP($A757,#REF!,7,FALSE())),IF(INDEX(#REF!,MATCH($A757,#REF!,0),4),LEFT(VLOOKUP($A757,#REF!,7,FALSE()),LEN(VLOOKUP($A757,#REF!,7,FALSE()))-2),CONCATENATE(LEFT(VLOOKUP($A757,#REF!,7,FALSE()),LEN(VLOOKUP($A757,#REF!,7,FALSE()))-2),"*")),"")</f>
        <v>#VALUE!</v>
      </c>
      <c r="I757" s="92" t="e">
        <f aca="false">IF(LEN(VLOOKUP($A757,#REF!,8,FALSE())),UPPER(RIGHT(VLOOKUP($A757,#REF!,8,FALSE()), 1)),"")</f>
        <v>#VALUE!</v>
      </c>
      <c r="J757" s="90" t="e">
        <f aca="false">IF(LEN(VLOOKUP($A757,#REF!,4,FALSE())),UPPER(RIGHT(VLOOKUP($A757,#REF!,4,FALSE()), 1)),"")</f>
        <v>#VALUE!</v>
      </c>
      <c r="K757" s="90" t="e">
        <f aca="false">IF(LEN(VLOOKUP($A757,#REF!,5,FALSE())),UPPER(RIGHT(VLOOKUP($A757,#REF!,5,FALSE()), 1)),"")</f>
        <v>#VALUE!</v>
      </c>
      <c r="L757" s="90" t="e">
        <f aca="false">IF(LEN(VLOOKUP($A757,#REF!,6,FALSE())),UPPER(RIGHT(VLOOKUP($A757,#REF!,6,FALSE()), 1)),"")</f>
        <v>#VALUE!</v>
      </c>
      <c r="M757" s="91" t="e">
        <f aca="false">IF(LEN(VLOOKUP($A757,#REF!,7,FALSE())),UPPER(RIGHT(VLOOKUP($A757,#REF!,7,FALSE()), 1)),"")</f>
        <v>#VALUE!</v>
      </c>
      <c r="N757" s="185"/>
      <c r="O757" s="185"/>
      <c r="P757" s="185"/>
      <c r="Q757" s="185"/>
      <c r="R757" s="185"/>
      <c r="S757" s="100" t="e">
        <f aca="false">HLOOKUP("Device Tree Pin Name",#REF!,MATCH($A757,#REF!,0),FALSE())</f>
        <v>#VALUE!</v>
      </c>
      <c r="T757" s="95" t="e">
        <f aca="false">HLOOKUP("power rail",#REF!,MATCH($A757,#REF!,0),FALSE())</f>
        <v>#VALUE!</v>
      </c>
      <c r="U757" s="96" t="e">
        <f aca="false">HLOOKUP("Wake Capable",#REF!,MATCH($A757,#REF!,0),FALSE())</f>
        <v>#VALUE!</v>
      </c>
      <c r="V757" s="96" t="e">
        <f aca="false">HLOOKUP("Strap",#REF!,MATCH($A757,#REF!,0),FALSE())</f>
        <v>#VALUE!</v>
      </c>
      <c r="W757" s="96"/>
      <c r="X757" s="96"/>
      <c r="Y757" s="96"/>
      <c r="Z757" s="95"/>
      <c r="AA757" s="95" t="e">
        <f aca="false">HLOOKUP("Pad type",#REF!,MATCH($A757,#REF!,0),FALSE())</f>
        <v>#VALUE!</v>
      </c>
      <c r="AB757" s="100"/>
      <c r="AC757" s="100" t="e">
        <f aca="false">HLOOKUP("POR Pin State",#REF!,MATCH($A757,#REF!,0),FALSE())</f>
        <v>#VALUE!</v>
      </c>
      <c r="AD757" s="186"/>
      <c r="AE757" s="187"/>
      <c r="AF757" s="187"/>
      <c r="AG757" s="187"/>
      <c r="AH757" s="188"/>
      <c r="AI757" s="188"/>
      <c r="AJ757" s="189"/>
      <c r="AK757" s="189"/>
      <c r="AL757" s="189"/>
      <c r="AM757" s="189"/>
      <c r="AN757" s="189"/>
      <c r="AO757" s="189"/>
      <c r="AP757" s="189"/>
      <c r="AQ757" s="194" t="s">
        <v>1792</v>
      </c>
      <c r="AR757" s="104"/>
      <c r="AS757" s="104"/>
      <c r="AT757" s="104"/>
      <c r="AU757" s="104"/>
      <c r="AV757" s="104"/>
      <c r="AW757" s="104"/>
      <c r="AX757" s="104"/>
      <c r="AY757" s="104"/>
      <c r="AZ757" s="104"/>
      <c r="BA757" s="104"/>
      <c r="BB757" s="162"/>
      <c r="BC757" s="104"/>
      <c r="BD757" s="214"/>
      <c r="BE757" s="213" t="s">
        <v>1793</v>
      </c>
      <c r="BF757" s="108" t="e">
        <f aca="false">VLOOKUP($A757,#REF!, 34, FALSE())</f>
        <v>#VALUE!</v>
      </c>
      <c r="BG757" s="108" t="e">
        <f aca="false">VLOOKUP($A757,#REF!, 22, FALSE())</f>
        <v>#VALUE!</v>
      </c>
      <c r="BH757" s="109"/>
    </row>
    <row r="758" s="193" customFormat="true" ht="12.75" hidden="false" customHeight="true" outlineLevel="0" collapsed="false">
      <c r="A758" s="133" t="s">
        <v>1794</v>
      </c>
      <c r="B758" s="86" t="e">
        <f aca="false">VLOOKUP($A758,#REF!, 34, FALSE())</f>
        <v>#VALUE!</v>
      </c>
      <c r="C758" s="87" t="str">
        <f aca="false">CONCATENATE("unused_",A758)</f>
        <v>unused_DDR_XM1_B7B_CA1</v>
      </c>
      <c r="D758" s="88" t="e">
        <f aca="false">IF(LEN(VLOOKUP($A758,#REF!,8,FALSE())),LEFT(VLOOKUP($A758,#REF!,8,FALSE()),LEN(VLOOKUP($A758,#REF!,8,FALSE()))-2),"")</f>
        <v>#VALUE!</v>
      </c>
      <c r="E758" s="89" t="e">
        <f aca="false">IF(LEN(VLOOKUP($A758,#REF!,4,FALSE())),IF(INDEX(#REF!,MATCH($A758,#REF!,0),1),LEFT(VLOOKUP($A758,#REF!,4,FALSE()),LEN(VLOOKUP($A758,#REF!,4,FALSE()))-2),CONCATENATE(LEFT(VLOOKUP($A758,#REF!,4,FALSE()),LEN(VLOOKUP($A758,#REF!,4,FALSE()))-2),"*")),"")</f>
        <v>#VALUE!</v>
      </c>
      <c r="F758" s="90" t="e">
        <f aca="false">IF(LEN(VLOOKUP($A758,#REF!,5,FALSE())),IF(INDEX(#REF!,MATCH($A758,#REF!,0),2),LEFT(VLOOKUP($A758,#REF!,5,FALSE()),LEN(VLOOKUP($A758,#REF!,5,FALSE()))-2),CONCATENATE(LEFT(VLOOKUP($A758,#REF!,5,FALSE()),LEN(VLOOKUP($A758,#REF!,5,FALSE()))-2),"*")),"")</f>
        <v>#VALUE!</v>
      </c>
      <c r="G758" s="90" t="e">
        <f aca="false">IF(LEN(VLOOKUP($A758,#REF!,6,FALSE())),IF(INDEX(#REF!,MATCH($A758,#REF!,0),3),LEFT(VLOOKUP($A758,#REF!,6,FALSE()),LEN(VLOOKUP($A758,#REF!,6,FALSE()))-2),CONCATENATE(LEFT(VLOOKUP($A758,#REF!,6,FALSE()),LEN(VLOOKUP($A758,#REF!,6,FALSE()))-2),"*")),"")</f>
        <v>#VALUE!</v>
      </c>
      <c r="H758" s="91" t="e">
        <f aca="false">IF(LEN(VLOOKUP($A758,#REF!,7,FALSE())),IF(INDEX(#REF!,MATCH($A758,#REF!,0),4),LEFT(VLOOKUP($A758,#REF!,7,FALSE()),LEN(VLOOKUP($A758,#REF!,7,FALSE()))-2),CONCATENATE(LEFT(VLOOKUP($A758,#REF!,7,FALSE()),LEN(VLOOKUP($A758,#REF!,7,FALSE()))-2),"*")),"")</f>
        <v>#VALUE!</v>
      </c>
      <c r="I758" s="92" t="e">
        <f aca="false">IF(LEN(VLOOKUP($A758,#REF!,8,FALSE())),UPPER(RIGHT(VLOOKUP($A758,#REF!,8,FALSE()), 1)),"")</f>
        <v>#VALUE!</v>
      </c>
      <c r="J758" s="90" t="e">
        <f aca="false">IF(LEN(VLOOKUP($A758,#REF!,4,FALSE())),UPPER(RIGHT(VLOOKUP($A758,#REF!,4,FALSE()), 1)),"")</f>
        <v>#VALUE!</v>
      </c>
      <c r="K758" s="90" t="e">
        <f aca="false">IF(LEN(VLOOKUP($A758,#REF!,5,FALSE())),UPPER(RIGHT(VLOOKUP($A758,#REF!,5,FALSE()), 1)),"")</f>
        <v>#VALUE!</v>
      </c>
      <c r="L758" s="90" t="e">
        <f aca="false">IF(LEN(VLOOKUP($A758,#REF!,6,FALSE())),UPPER(RIGHT(VLOOKUP($A758,#REF!,6,FALSE()), 1)),"")</f>
        <v>#VALUE!</v>
      </c>
      <c r="M758" s="91" t="e">
        <f aca="false">IF(LEN(VLOOKUP($A758,#REF!,7,FALSE())),UPPER(RIGHT(VLOOKUP($A758,#REF!,7,FALSE()), 1)),"")</f>
        <v>#VALUE!</v>
      </c>
      <c r="N758" s="185"/>
      <c r="O758" s="185"/>
      <c r="P758" s="185"/>
      <c r="Q758" s="185"/>
      <c r="R758" s="185"/>
      <c r="S758" s="100" t="e">
        <f aca="false">HLOOKUP("Device Tree Pin Name",#REF!,MATCH($A758,#REF!,0),FALSE())</f>
        <v>#VALUE!</v>
      </c>
      <c r="T758" s="95" t="e">
        <f aca="false">HLOOKUP("power rail",#REF!,MATCH($A758,#REF!,0),FALSE())</f>
        <v>#VALUE!</v>
      </c>
      <c r="U758" s="96" t="e">
        <f aca="false">HLOOKUP("Wake Capable",#REF!,MATCH($A758,#REF!,0),FALSE())</f>
        <v>#VALUE!</v>
      </c>
      <c r="V758" s="96" t="e">
        <f aca="false">HLOOKUP("Strap",#REF!,MATCH($A758,#REF!,0),FALSE())</f>
        <v>#VALUE!</v>
      </c>
      <c r="W758" s="96"/>
      <c r="X758" s="96"/>
      <c r="Y758" s="96"/>
      <c r="Z758" s="95"/>
      <c r="AA758" s="95" t="e">
        <f aca="false">HLOOKUP("Pad type",#REF!,MATCH($A758,#REF!,0),FALSE())</f>
        <v>#VALUE!</v>
      </c>
      <c r="AB758" s="100"/>
      <c r="AC758" s="100" t="e">
        <f aca="false">HLOOKUP("POR Pin State",#REF!,MATCH($A758,#REF!,0),FALSE())</f>
        <v>#VALUE!</v>
      </c>
      <c r="AD758" s="186"/>
      <c r="AE758" s="187"/>
      <c r="AF758" s="187"/>
      <c r="AG758" s="187"/>
      <c r="AH758" s="188"/>
      <c r="AI758" s="188"/>
      <c r="AJ758" s="189"/>
      <c r="AK758" s="189"/>
      <c r="AL758" s="189"/>
      <c r="AM758" s="189"/>
      <c r="AN758" s="189"/>
      <c r="AO758" s="189"/>
      <c r="AP758" s="189"/>
      <c r="AQ758" s="194" t="s">
        <v>1795</v>
      </c>
      <c r="AR758" s="104"/>
      <c r="AS758" s="104"/>
      <c r="AT758" s="104"/>
      <c r="AU758" s="104"/>
      <c r="AV758" s="104"/>
      <c r="AW758" s="104"/>
      <c r="AX758" s="104"/>
      <c r="AY758" s="104"/>
      <c r="AZ758" s="104"/>
      <c r="BA758" s="104"/>
      <c r="BB758" s="162"/>
      <c r="BC758" s="104"/>
      <c r="BD758" s="214"/>
      <c r="BE758" s="213" t="s">
        <v>1796</v>
      </c>
      <c r="BF758" s="108" t="e">
        <f aca="false">VLOOKUP($A758,#REF!, 34, FALSE())</f>
        <v>#VALUE!</v>
      </c>
      <c r="BG758" s="108" t="e">
        <f aca="false">VLOOKUP($A758,#REF!, 22, FALSE())</f>
        <v>#VALUE!</v>
      </c>
      <c r="BH758" s="109"/>
    </row>
    <row r="759" s="193" customFormat="true" ht="12.75" hidden="false" customHeight="true" outlineLevel="0" collapsed="false">
      <c r="A759" s="133" t="s">
        <v>1797</v>
      </c>
      <c r="B759" s="86" t="e">
        <f aca="false">VLOOKUP($A759,#REF!, 34, FALSE())</f>
        <v>#VALUE!</v>
      </c>
      <c r="C759" s="87" t="str">
        <f aca="false">CONCATENATE("unused_",A759)</f>
        <v>unused_DDR_XM1_B7B_CA2</v>
      </c>
      <c r="D759" s="88" t="e">
        <f aca="false">IF(LEN(VLOOKUP($A759,#REF!,8,FALSE())),LEFT(VLOOKUP($A759,#REF!,8,FALSE()),LEN(VLOOKUP($A759,#REF!,8,FALSE()))-2),"")</f>
        <v>#VALUE!</v>
      </c>
      <c r="E759" s="89" t="e">
        <f aca="false">IF(LEN(VLOOKUP($A759,#REF!,4,FALSE())),IF(INDEX(#REF!,MATCH($A759,#REF!,0),1),LEFT(VLOOKUP($A759,#REF!,4,FALSE()),LEN(VLOOKUP($A759,#REF!,4,FALSE()))-2),CONCATENATE(LEFT(VLOOKUP($A759,#REF!,4,FALSE()),LEN(VLOOKUP($A759,#REF!,4,FALSE()))-2),"*")),"")</f>
        <v>#VALUE!</v>
      </c>
      <c r="F759" s="90" t="e">
        <f aca="false">IF(LEN(VLOOKUP($A759,#REF!,5,FALSE())),IF(INDEX(#REF!,MATCH($A759,#REF!,0),2),LEFT(VLOOKUP($A759,#REF!,5,FALSE()),LEN(VLOOKUP($A759,#REF!,5,FALSE()))-2),CONCATENATE(LEFT(VLOOKUP($A759,#REF!,5,FALSE()),LEN(VLOOKUP($A759,#REF!,5,FALSE()))-2),"*")),"")</f>
        <v>#VALUE!</v>
      </c>
      <c r="G759" s="90" t="e">
        <f aca="false">IF(LEN(VLOOKUP($A759,#REF!,6,FALSE())),IF(INDEX(#REF!,MATCH($A759,#REF!,0),3),LEFT(VLOOKUP($A759,#REF!,6,FALSE()),LEN(VLOOKUP($A759,#REF!,6,FALSE()))-2),CONCATENATE(LEFT(VLOOKUP($A759,#REF!,6,FALSE()),LEN(VLOOKUP($A759,#REF!,6,FALSE()))-2),"*")),"")</f>
        <v>#VALUE!</v>
      </c>
      <c r="H759" s="91" t="e">
        <f aca="false">IF(LEN(VLOOKUP($A759,#REF!,7,FALSE())),IF(INDEX(#REF!,MATCH($A759,#REF!,0),4),LEFT(VLOOKUP($A759,#REF!,7,FALSE()),LEN(VLOOKUP($A759,#REF!,7,FALSE()))-2),CONCATENATE(LEFT(VLOOKUP($A759,#REF!,7,FALSE()),LEN(VLOOKUP($A759,#REF!,7,FALSE()))-2),"*")),"")</f>
        <v>#VALUE!</v>
      </c>
      <c r="I759" s="92" t="e">
        <f aca="false">IF(LEN(VLOOKUP($A759,#REF!,8,FALSE())),UPPER(RIGHT(VLOOKUP($A759,#REF!,8,FALSE()), 1)),"")</f>
        <v>#VALUE!</v>
      </c>
      <c r="J759" s="90" t="e">
        <f aca="false">IF(LEN(VLOOKUP($A759,#REF!,4,FALSE())),UPPER(RIGHT(VLOOKUP($A759,#REF!,4,FALSE()), 1)),"")</f>
        <v>#VALUE!</v>
      </c>
      <c r="K759" s="90" t="e">
        <f aca="false">IF(LEN(VLOOKUP($A759,#REF!,5,FALSE())),UPPER(RIGHT(VLOOKUP($A759,#REF!,5,FALSE()), 1)),"")</f>
        <v>#VALUE!</v>
      </c>
      <c r="L759" s="90" t="e">
        <f aca="false">IF(LEN(VLOOKUP($A759,#REF!,6,FALSE())),UPPER(RIGHT(VLOOKUP($A759,#REF!,6,FALSE()), 1)),"")</f>
        <v>#VALUE!</v>
      </c>
      <c r="M759" s="91" t="e">
        <f aca="false">IF(LEN(VLOOKUP($A759,#REF!,7,FALSE())),UPPER(RIGHT(VLOOKUP($A759,#REF!,7,FALSE()), 1)),"")</f>
        <v>#VALUE!</v>
      </c>
      <c r="N759" s="185"/>
      <c r="O759" s="185"/>
      <c r="P759" s="185"/>
      <c r="Q759" s="185"/>
      <c r="R759" s="185"/>
      <c r="S759" s="100" t="e">
        <f aca="false">HLOOKUP("Device Tree Pin Name",#REF!,MATCH($A759,#REF!,0),FALSE())</f>
        <v>#VALUE!</v>
      </c>
      <c r="T759" s="95" t="e">
        <f aca="false">HLOOKUP("power rail",#REF!,MATCH($A759,#REF!,0),FALSE())</f>
        <v>#VALUE!</v>
      </c>
      <c r="U759" s="96" t="e">
        <f aca="false">HLOOKUP("Wake Capable",#REF!,MATCH($A759,#REF!,0),FALSE())</f>
        <v>#VALUE!</v>
      </c>
      <c r="V759" s="96" t="e">
        <f aca="false">HLOOKUP("Strap",#REF!,MATCH($A759,#REF!,0),FALSE())</f>
        <v>#VALUE!</v>
      </c>
      <c r="W759" s="96"/>
      <c r="X759" s="96"/>
      <c r="Y759" s="96"/>
      <c r="Z759" s="95"/>
      <c r="AA759" s="95" t="e">
        <f aca="false">HLOOKUP("Pad type",#REF!,MATCH($A759,#REF!,0),FALSE())</f>
        <v>#VALUE!</v>
      </c>
      <c r="AB759" s="100"/>
      <c r="AC759" s="100" t="e">
        <f aca="false">HLOOKUP("POR Pin State",#REF!,MATCH($A759,#REF!,0),FALSE())</f>
        <v>#VALUE!</v>
      </c>
      <c r="AD759" s="186"/>
      <c r="AE759" s="187"/>
      <c r="AF759" s="187"/>
      <c r="AG759" s="187"/>
      <c r="AH759" s="188"/>
      <c r="AI759" s="188"/>
      <c r="AJ759" s="189"/>
      <c r="AK759" s="189"/>
      <c r="AL759" s="189"/>
      <c r="AM759" s="189"/>
      <c r="AN759" s="189"/>
      <c r="AO759" s="189"/>
      <c r="AP759" s="189"/>
      <c r="AQ759" s="194" t="s">
        <v>1798</v>
      </c>
      <c r="AR759" s="104"/>
      <c r="AS759" s="104"/>
      <c r="AT759" s="104"/>
      <c r="AU759" s="104"/>
      <c r="AV759" s="104"/>
      <c r="AW759" s="104"/>
      <c r="AX759" s="104"/>
      <c r="AY759" s="104"/>
      <c r="AZ759" s="104"/>
      <c r="BA759" s="104"/>
      <c r="BB759" s="162"/>
      <c r="BC759" s="104"/>
      <c r="BD759" s="214"/>
      <c r="BE759" s="213" t="s">
        <v>1799</v>
      </c>
      <c r="BF759" s="108" t="e">
        <f aca="false">VLOOKUP($A759,#REF!, 34, FALSE())</f>
        <v>#VALUE!</v>
      </c>
      <c r="BG759" s="108" t="e">
        <f aca="false">VLOOKUP($A759,#REF!, 22, FALSE())</f>
        <v>#VALUE!</v>
      </c>
      <c r="BH759" s="109"/>
    </row>
    <row r="760" s="193" customFormat="true" ht="12.75" hidden="false" customHeight="true" outlineLevel="0" collapsed="false">
      <c r="A760" s="133" t="s">
        <v>1800</v>
      </c>
      <c r="B760" s="86" t="e">
        <f aca="false">VLOOKUP($A760,#REF!, 34, FALSE())</f>
        <v>#VALUE!</v>
      </c>
      <c r="C760" s="87" t="str">
        <f aca="false">CONCATENATE("unused_",A760)</f>
        <v>unused_DDR_XM1_B7B_CA3</v>
      </c>
      <c r="D760" s="88" t="e">
        <f aca="false">IF(LEN(VLOOKUP($A760,#REF!,8,FALSE())),LEFT(VLOOKUP($A760,#REF!,8,FALSE()),LEN(VLOOKUP($A760,#REF!,8,FALSE()))-2),"")</f>
        <v>#VALUE!</v>
      </c>
      <c r="E760" s="89" t="e">
        <f aca="false">IF(LEN(VLOOKUP($A760,#REF!,4,FALSE())),IF(INDEX(#REF!,MATCH($A760,#REF!,0),1),LEFT(VLOOKUP($A760,#REF!,4,FALSE()),LEN(VLOOKUP($A760,#REF!,4,FALSE()))-2),CONCATENATE(LEFT(VLOOKUP($A760,#REF!,4,FALSE()),LEN(VLOOKUP($A760,#REF!,4,FALSE()))-2),"*")),"")</f>
        <v>#VALUE!</v>
      </c>
      <c r="F760" s="90" t="e">
        <f aca="false">IF(LEN(VLOOKUP($A760,#REF!,5,FALSE())),IF(INDEX(#REF!,MATCH($A760,#REF!,0),2),LEFT(VLOOKUP($A760,#REF!,5,FALSE()),LEN(VLOOKUP($A760,#REF!,5,FALSE()))-2),CONCATENATE(LEFT(VLOOKUP($A760,#REF!,5,FALSE()),LEN(VLOOKUP($A760,#REF!,5,FALSE()))-2),"*")),"")</f>
        <v>#VALUE!</v>
      </c>
      <c r="G760" s="90" t="e">
        <f aca="false">IF(LEN(VLOOKUP($A760,#REF!,6,FALSE())),IF(INDEX(#REF!,MATCH($A760,#REF!,0),3),LEFT(VLOOKUP($A760,#REF!,6,FALSE()),LEN(VLOOKUP($A760,#REF!,6,FALSE()))-2),CONCATENATE(LEFT(VLOOKUP($A760,#REF!,6,FALSE()),LEN(VLOOKUP($A760,#REF!,6,FALSE()))-2),"*")),"")</f>
        <v>#VALUE!</v>
      </c>
      <c r="H760" s="91" t="e">
        <f aca="false">IF(LEN(VLOOKUP($A760,#REF!,7,FALSE())),IF(INDEX(#REF!,MATCH($A760,#REF!,0),4),LEFT(VLOOKUP($A760,#REF!,7,FALSE()),LEN(VLOOKUP($A760,#REF!,7,FALSE()))-2),CONCATENATE(LEFT(VLOOKUP($A760,#REF!,7,FALSE()),LEN(VLOOKUP($A760,#REF!,7,FALSE()))-2),"*")),"")</f>
        <v>#VALUE!</v>
      </c>
      <c r="I760" s="92" t="e">
        <f aca="false">IF(LEN(VLOOKUP($A760,#REF!,8,FALSE())),UPPER(RIGHT(VLOOKUP($A760,#REF!,8,FALSE()), 1)),"")</f>
        <v>#VALUE!</v>
      </c>
      <c r="J760" s="90" t="e">
        <f aca="false">IF(LEN(VLOOKUP($A760,#REF!,4,FALSE())),UPPER(RIGHT(VLOOKUP($A760,#REF!,4,FALSE()), 1)),"")</f>
        <v>#VALUE!</v>
      </c>
      <c r="K760" s="90" t="e">
        <f aca="false">IF(LEN(VLOOKUP($A760,#REF!,5,FALSE())),UPPER(RIGHT(VLOOKUP($A760,#REF!,5,FALSE()), 1)),"")</f>
        <v>#VALUE!</v>
      </c>
      <c r="L760" s="90" t="e">
        <f aca="false">IF(LEN(VLOOKUP($A760,#REF!,6,FALSE())),UPPER(RIGHT(VLOOKUP($A760,#REF!,6,FALSE()), 1)),"")</f>
        <v>#VALUE!</v>
      </c>
      <c r="M760" s="91" t="e">
        <f aca="false">IF(LEN(VLOOKUP($A760,#REF!,7,FALSE())),UPPER(RIGHT(VLOOKUP($A760,#REF!,7,FALSE()), 1)),"")</f>
        <v>#VALUE!</v>
      </c>
      <c r="N760" s="185"/>
      <c r="O760" s="185"/>
      <c r="P760" s="185"/>
      <c r="Q760" s="185"/>
      <c r="R760" s="185"/>
      <c r="S760" s="100" t="e">
        <f aca="false">HLOOKUP("Device Tree Pin Name",#REF!,MATCH($A760,#REF!,0),FALSE())</f>
        <v>#VALUE!</v>
      </c>
      <c r="T760" s="95" t="e">
        <f aca="false">HLOOKUP("power rail",#REF!,MATCH($A760,#REF!,0),FALSE())</f>
        <v>#VALUE!</v>
      </c>
      <c r="U760" s="96" t="e">
        <f aca="false">HLOOKUP("Wake Capable",#REF!,MATCH($A760,#REF!,0),FALSE())</f>
        <v>#VALUE!</v>
      </c>
      <c r="V760" s="96" t="e">
        <f aca="false">HLOOKUP("Strap",#REF!,MATCH($A760,#REF!,0),FALSE())</f>
        <v>#VALUE!</v>
      </c>
      <c r="W760" s="96"/>
      <c r="X760" s="96"/>
      <c r="Y760" s="96"/>
      <c r="Z760" s="95"/>
      <c r="AA760" s="95" t="e">
        <f aca="false">HLOOKUP("Pad type",#REF!,MATCH($A760,#REF!,0),FALSE())</f>
        <v>#VALUE!</v>
      </c>
      <c r="AB760" s="100"/>
      <c r="AC760" s="100" t="e">
        <f aca="false">HLOOKUP("POR Pin State",#REF!,MATCH($A760,#REF!,0),FALSE())</f>
        <v>#VALUE!</v>
      </c>
      <c r="AD760" s="186"/>
      <c r="AE760" s="187"/>
      <c r="AF760" s="187"/>
      <c r="AG760" s="187"/>
      <c r="AH760" s="188"/>
      <c r="AI760" s="188"/>
      <c r="AJ760" s="189"/>
      <c r="AK760" s="189"/>
      <c r="AL760" s="189"/>
      <c r="AM760" s="189"/>
      <c r="AN760" s="189"/>
      <c r="AO760" s="189"/>
      <c r="AP760" s="189"/>
      <c r="AQ760" s="194" t="s">
        <v>1801</v>
      </c>
      <c r="AR760" s="104"/>
      <c r="AS760" s="104"/>
      <c r="AT760" s="104"/>
      <c r="AU760" s="104"/>
      <c r="AV760" s="104"/>
      <c r="AW760" s="104"/>
      <c r="AX760" s="104"/>
      <c r="AY760" s="104"/>
      <c r="AZ760" s="104"/>
      <c r="BA760" s="104"/>
      <c r="BB760" s="162"/>
      <c r="BC760" s="104"/>
      <c r="BD760" s="214"/>
      <c r="BE760" s="213" t="s">
        <v>1802</v>
      </c>
      <c r="BF760" s="108" t="e">
        <f aca="false">VLOOKUP($A760,#REF!, 34, FALSE())</f>
        <v>#VALUE!</v>
      </c>
      <c r="BG760" s="108" t="e">
        <f aca="false">VLOOKUP($A760,#REF!, 22, FALSE())</f>
        <v>#VALUE!</v>
      </c>
      <c r="BH760" s="109"/>
    </row>
    <row r="761" s="193" customFormat="true" ht="12.75" hidden="false" customHeight="true" outlineLevel="0" collapsed="false">
      <c r="A761" s="1" t="s">
        <v>1803</v>
      </c>
      <c r="B761" s="86" t="e">
        <f aca="false">VLOOKUP($A761,#REF!, 34, FALSE())</f>
        <v>#VALUE!</v>
      </c>
      <c r="C761" s="87" t="str">
        <f aca="false">CONCATENATE("unused_",A761)</f>
        <v>unused_DDR_XM1_B7B_CA4</v>
      </c>
      <c r="D761" s="88" t="e">
        <f aca="false">IF(LEN(VLOOKUP($A761,#REF!,8,FALSE())),LEFT(VLOOKUP($A761,#REF!,8,FALSE()),LEN(VLOOKUP($A761,#REF!,8,FALSE()))-2),"")</f>
        <v>#VALUE!</v>
      </c>
      <c r="E761" s="89" t="e">
        <f aca="false">IF(LEN(VLOOKUP($A761,#REF!,4,FALSE())),IF(INDEX(#REF!,MATCH($A761,#REF!,0),1),LEFT(VLOOKUP($A761,#REF!,4,FALSE()),LEN(VLOOKUP($A761,#REF!,4,FALSE()))-2),CONCATENATE(LEFT(VLOOKUP($A761,#REF!,4,FALSE()),LEN(VLOOKUP($A761,#REF!,4,FALSE()))-2),"*")),"")</f>
        <v>#VALUE!</v>
      </c>
      <c r="F761" s="90" t="e">
        <f aca="false">IF(LEN(VLOOKUP($A761,#REF!,5,FALSE())),IF(INDEX(#REF!,MATCH($A761,#REF!,0),2),LEFT(VLOOKUP($A761,#REF!,5,FALSE()),LEN(VLOOKUP($A761,#REF!,5,FALSE()))-2),CONCATENATE(LEFT(VLOOKUP($A761,#REF!,5,FALSE()),LEN(VLOOKUP($A761,#REF!,5,FALSE()))-2),"*")),"")</f>
        <v>#VALUE!</v>
      </c>
      <c r="G761" s="90" t="e">
        <f aca="false">IF(LEN(VLOOKUP($A761,#REF!,6,FALSE())),IF(INDEX(#REF!,MATCH($A761,#REF!,0),3),LEFT(VLOOKUP($A761,#REF!,6,FALSE()),LEN(VLOOKUP($A761,#REF!,6,FALSE()))-2),CONCATENATE(LEFT(VLOOKUP($A761,#REF!,6,FALSE()),LEN(VLOOKUP($A761,#REF!,6,FALSE()))-2),"*")),"")</f>
        <v>#VALUE!</v>
      </c>
      <c r="H761" s="91" t="e">
        <f aca="false">IF(LEN(VLOOKUP($A761,#REF!,7,FALSE())),IF(INDEX(#REF!,MATCH($A761,#REF!,0),4),LEFT(VLOOKUP($A761,#REF!,7,FALSE()),LEN(VLOOKUP($A761,#REF!,7,FALSE()))-2),CONCATENATE(LEFT(VLOOKUP($A761,#REF!,7,FALSE()),LEN(VLOOKUP($A761,#REF!,7,FALSE()))-2),"*")),"")</f>
        <v>#VALUE!</v>
      </c>
      <c r="I761" s="92" t="e">
        <f aca="false">IF(LEN(VLOOKUP($A761,#REF!,8,FALSE())),UPPER(RIGHT(VLOOKUP($A761,#REF!,8,FALSE()), 1)),"")</f>
        <v>#VALUE!</v>
      </c>
      <c r="J761" s="90" t="e">
        <f aca="false">IF(LEN(VLOOKUP($A761,#REF!,4,FALSE())),UPPER(RIGHT(VLOOKUP($A761,#REF!,4,FALSE()), 1)),"")</f>
        <v>#VALUE!</v>
      </c>
      <c r="K761" s="90" t="e">
        <f aca="false">IF(LEN(VLOOKUP($A761,#REF!,5,FALSE())),UPPER(RIGHT(VLOOKUP($A761,#REF!,5,FALSE()), 1)),"")</f>
        <v>#VALUE!</v>
      </c>
      <c r="L761" s="90" t="e">
        <f aca="false">IF(LEN(VLOOKUP($A761,#REF!,6,FALSE())),UPPER(RIGHT(VLOOKUP($A761,#REF!,6,FALSE()), 1)),"")</f>
        <v>#VALUE!</v>
      </c>
      <c r="M761" s="91" t="e">
        <f aca="false">IF(LEN(VLOOKUP($A761,#REF!,7,FALSE())),UPPER(RIGHT(VLOOKUP($A761,#REF!,7,FALSE()), 1)),"")</f>
        <v>#VALUE!</v>
      </c>
      <c r="N761" s="185"/>
      <c r="O761" s="185"/>
      <c r="P761" s="185"/>
      <c r="Q761" s="185"/>
      <c r="R761" s="185"/>
      <c r="S761" s="100" t="e">
        <f aca="false">HLOOKUP("Device Tree Pin Name",#REF!,MATCH($A761,#REF!,0),FALSE())</f>
        <v>#VALUE!</v>
      </c>
      <c r="T761" s="95" t="e">
        <f aca="false">HLOOKUP("power rail",#REF!,MATCH($A761,#REF!,0),FALSE())</f>
        <v>#VALUE!</v>
      </c>
      <c r="U761" s="96" t="e">
        <f aca="false">HLOOKUP("Wake Capable",#REF!,MATCH($A761,#REF!,0),FALSE())</f>
        <v>#VALUE!</v>
      </c>
      <c r="V761" s="96" t="e">
        <f aca="false">HLOOKUP("Strap",#REF!,MATCH($A761,#REF!,0),FALSE())</f>
        <v>#VALUE!</v>
      </c>
      <c r="W761" s="96"/>
      <c r="X761" s="96"/>
      <c r="Y761" s="96"/>
      <c r="Z761" s="95"/>
      <c r="AA761" s="95" t="e">
        <f aca="false">HLOOKUP("Pad type",#REF!,MATCH($A761,#REF!,0),FALSE())</f>
        <v>#VALUE!</v>
      </c>
      <c r="AB761" s="100"/>
      <c r="AC761" s="100" t="e">
        <f aca="false">HLOOKUP("POR Pin State",#REF!,MATCH($A761,#REF!,0),FALSE())</f>
        <v>#VALUE!</v>
      </c>
      <c r="AD761" s="186"/>
      <c r="AE761" s="187"/>
      <c r="AF761" s="187"/>
      <c r="AG761" s="187"/>
      <c r="AH761" s="188"/>
      <c r="AI761" s="188"/>
      <c r="AJ761" s="189"/>
      <c r="AK761" s="189"/>
      <c r="AL761" s="189"/>
      <c r="AM761" s="189"/>
      <c r="AN761" s="189"/>
      <c r="AO761" s="189"/>
      <c r="AP761" s="189"/>
      <c r="AQ761" s="194" t="s">
        <v>1804</v>
      </c>
      <c r="AR761" s="104"/>
      <c r="AS761" s="104"/>
      <c r="AT761" s="104"/>
      <c r="AU761" s="104"/>
      <c r="AV761" s="104"/>
      <c r="AW761" s="104"/>
      <c r="AX761" s="104"/>
      <c r="AY761" s="104"/>
      <c r="AZ761" s="104"/>
      <c r="BA761" s="104"/>
      <c r="BB761" s="162"/>
      <c r="BC761" s="104"/>
      <c r="BD761" s="214"/>
      <c r="BE761" s="213" t="s">
        <v>1805</v>
      </c>
      <c r="BF761" s="108" t="e">
        <f aca="false">VLOOKUP($A761,#REF!, 34, FALSE())</f>
        <v>#VALUE!</v>
      </c>
      <c r="BG761" s="108" t="e">
        <f aca="false">VLOOKUP($A761,#REF!, 22, FALSE())</f>
        <v>#VALUE!</v>
      </c>
      <c r="BH761" s="109"/>
    </row>
    <row r="762" s="193" customFormat="true" ht="12.75" hidden="false" customHeight="true" outlineLevel="0" collapsed="false">
      <c r="A762" s="1" t="s">
        <v>1806</v>
      </c>
      <c r="B762" s="86" t="e">
        <f aca="false">VLOOKUP($A762,#REF!, 34, FALSE())</f>
        <v>#VALUE!</v>
      </c>
      <c r="C762" s="87" t="str">
        <f aca="false">CONCATENATE("unused_",A762)</f>
        <v>unused_DDR_XM1_B7B_CA5</v>
      </c>
      <c r="D762" s="88" t="e">
        <f aca="false">IF(LEN(VLOOKUP($A762,#REF!,8,FALSE())),LEFT(VLOOKUP($A762,#REF!,8,FALSE()),LEN(VLOOKUP($A762,#REF!,8,FALSE()))-2),"")</f>
        <v>#VALUE!</v>
      </c>
      <c r="E762" s="89" t="e">
        <f aca="false">IF(LEN(VLOOKUP($A762,#REF!,4,FALSE())),IF(INDEX(#REF!,MATCH($A762,#REF!,0),1),LEFT(VLOOKUP($A762,#REF!,4,FALSE()),LEN(VLOOKUP($A762,#REF!,4,FALSE()))-2),CONCATENATE(LEFT(VLOOKUP($A762,#REF!,4,FALSE()),LEN(VLOOKUP($A762,#REF!,4,FALSE()))-2),"*")),"")</f>
        <v>#VALUE!</v>
      </c>
      <c r="F762" s="90" t="e">
        <f aca="false">IF(LEN(VLOOKUP($A762,#REF!,5,FALSE())),IF(INDEX(#REF!,MATCH($A762,#REF!,0),2),LEFT(VLOOKUP($A762,#REF!,5,FALSE()),LEN(VLOOKUP($A762,#REF!,5,FALSE()))-2),CONCATENATE(LEFT(VLOOKUP($A762,#REF!,5,FALSE()),LEN(VLOOKUP($A762,#REF!,5,FALSE()))-2),"*")),"")</f>
        <v>#VALUE!</v>
      </c>
      <c r="G762" s="90" t="e">
        <f aca="false">IF(LEN(VLOOKUP($A762,#REF!,6,FALSE())),IF(INDEX(#REF!,MATCH($A762,#REF!,0),3),LEFT(VLOOKUP($A762,#REF!,6,FALSE()),LEN(VLOOKUP($A762,#REF!,6,FALSE()))-2),CONCATENATE(LEFT(VLOOKUP($A762,#REF!,6,FALSE()),LEN(VLOOKUP($A762,#REF!,6,FALSE()))-2),"*")),"")</f>
        <v>#VALUE!</v>
      </c>
      <c r="H762" s="91" t="e">
        <f aca="false">IF(LEN(VLOOKUP($A762,#REF!,7,FALSE())),IF(INDEX(#REF!,MATCH($A762,#REF!,0),4),LEFT(VLOOKUP($A762,#REF!,7,FALSE()),LEN(VLOOKUP($A762,#REF!,7,FALSE()))-2),CONCATENATE(LEFT(VLOOKUP($A762,#REF!,7,FALSE()),LEN(VLOOKUP($A762,#REF!,7,FALSE()))-2),"*")),"")</f>
        <v>#VALUE!</v>
      </c>
      <c r="I762" s="92" t="e">
        <f aca="false">IF(LEN(VLOOKUP($A762,#REF!,8,FALSE())),UPPER(RIGHT(VLOOKUP($A762,#REF!,8,FALSE()), 1)),"")</f>
        <v>#VALUE!</v>
      </c>
      <c r="J762" s="90" t="e">
        <f aca="false">IF(LEN(VLOOKUP($A762,#REF!,4,FALSE())),UPPER(RIGHT(VLOOKUP($A762,#REF!,4,FALSE()), 1)),"")</f>
        <v>#VALUE!</v>
      </c>
      <c r="K762" s="90" t="e">
        <f aca="false">IF(LEN(VLOOKUP($A762,#REF!,5,FALSE())),UPPER(RIGHT(VLOOKUP($A762,#REF!,5,FALSE()), 1)),"")</f>
        <v>#VALUE!</v>
      </c>
      <c r="L762" s="90" t="e">
        <f aca="false">IF(LEN(VLOOKUP($A762,#REF!,6,FALSE())),UPPER(RIGHT(VLOOKUP($A762,#REF!,6,FALSE()), 1)),"")</f>
        <v>#VALUE!</v>
      </c>
      <c r="M762" s="91" t="e">
        <f aca="false">IF(LEN(VLOOKUP($A762,#REF!,7,FALSE())),UPPER(RIGHT(VLOOKUP($A762,#REF!,7,FALSE()), 1)),"")</f>
        <v>#VALUE!</v>
      </c>
      <c r="N762" s="185"/>
      <c r="O762" s="185"/>
      <c r="P762" s="185"/>
      <c r="Q762" s="185"/>
      <c r="R762" s="185"/>
      <c r="S762" s="100" t="e">
        <f aca="false">HLOOKUP("Device Tree Pin Name",#REF!,MATCH($A762,#REF!,0),FALSE())</f>
        <v>#VALUE!</v>
      </c>
      <c r="T762" s="95" t="e">
        <f aca="false">HLOOKUP("power rail",#REF!,MATCH($A762,#REF!,0),FALSE())</f>
        <v>#VALUE!</v>
      </c>
      <c r="U762" s="96" t="e">
        <f aca="false">HLOOKUP("Wake Capable",#REF!,MATCH($A762,#REF!,0),FALSE())</f>
        <v>#VALUE!</v>
      </c>
      <c r="V762" s="96" t="e">
        <f aca="false">HLOOKUP("Strap",#REF!,MATCH($A762,#REF!,0),FALSE())</f>
        <v>#VALUE!</v>
      </c>
      <c r="W762" s="96"/>
      <c r="X762" s="96"/>
      <c r="Y762" s="96"/>
      <c r="Z762" s="95"/>
      <c r="AA762" s="95" t="e">
        <f aca="false">HLOOKUP("Pad type",#REF!,MATCH($A762,#REF!,0),FALSE())</f>
        <v>#VALUE!</v>
      </c>
      <c r="AB762" s="100"/>
      <c r="AC762" s="100" t="e">
        <f aca="false">HLOOKUP("POR Pin State",#REF!,MATCH($A762,#REF!,0),FALSE())</f>
        <v>#VALUE!</v>
      </c>
      <c r="AD762" s="186"/>
      <c r="AE762" s="187"/>
      <c r="AF762" s="187"/>
      <c r="AG762" s="187"/>
      <c r="AH762" s="188"/>
      <c r="AI762" s="188"/>
      <c r="AJ762" s="189"/>
      <c r="AK762" s="189"/>
      <c r="AL762" s="189"/>
      <c r="AM762" s="189"/>
      <c r="AN762" s="189"/>
      <c r="AO762" s="189"/>
      <c r="AP762" s="189"/>
      <c r="AQ762" s="194" t="s">
        <v>1807</v>
      </c>
      <c r="AR762" s="104"/>
      <c r="AS762" s="104"/>
      <c r="AT762" s="104"/>
      <c r="AU762" s="104"/>
      <c r="AV762" s="104"/>
      <c r="AW762" s="104"/>
      <c r="AX762" s="104"/>
      <c r="AY762" s="104"/>
      <c r="AZ762" s="104"/>
      <c r="BA762" s="104"/>
      <c r="BB762" s="162"/>
      <c r="BC762" s="104"/>
      <c r="BD762" s="214"/>
      <c r="BE762" s="213" t="s">
        <v>1808</v>
      </c>
      <c r="BF762" s="108" t="e">
        <f aca="false">VLOOKUP($A762,#REF!, 34, FALSE())</f>
        <v>#VALUE!</v>
      </c>
      <c r="BG762" s="108" t="e">
        <f aca="false">VLOOKUP($A762,#REF!, 22, FALSE())</f>
        <v>#VALUE!</v>
      </c>
      <c r="BH762" s="109"/>
    </row>
    <row r="763" s="193" customFormat="true" ht="12.75" hidden="false" customHeight="true" outlineLevel="0" collapsed="false">
      <c r="A763" s="133" t="s">
        <v>1809</v>
      </c>
      <c r="B763" s="86" t="e">
        <f aca="false">VLOOKUP($A763,#REF!, 34, FALSE())</f>
        <v>#VALUE!</v>
      </c>
      <c r="C763" s="87" t="str">
        <f aca="false">CONCATENATE("unused_",A763)</f>
        <v>unused_DDR_XM1_B7B_CA6</v>
      </c>
      <c r="D763" s="88" t="e">
        <f aca="false">IF(LEN(VLOOKUP($A763,#REF!,8,FALSE())),LEFT(VLOOKUP($A763,#REF!,8,FALSE()),LEN(VLOOKUP($A763,#REF!,8,FALSE()))-2),"")</f>
        <v>#VALUE!</v>
      </c>
      <c r="E763" s="89" t="e">
        <f aca="false">IF(LEN(VLOOKUP($A763,#REF!,4,FALSE())),IF(INDEX(#REF!,MATCH($A763,#REF!,0),1),LEFT(VLOOKUP($A763,#REF!,4,FALSE()),LEN(VLOOKUP($A763,#REF!,4,FALSE()))-2),CONCATENATE(LEFT(VLOOKUP($A763,#REF!,4,FALSE()),LEN(VLOOKUP($A763,#REF!,4,FALSE()))-2),"*")),"")</f>
        <v>#VALUE!</v>
      </c>
      <c r="F763" s="90" t="e">
        <f aca="false">IF(LEN(VLOOKUP($A763,#REF!,5,FALSE())),IF(INDEX(#REF!,MATCH($A763,#REF!,0),2),LEFT(VLOOKUP($A763,#REF!,5,FALSE()),LEN(VLOOKUP($A763,#REF!,5,FALSE()))-2),CONCATENATE(LEFT(VLOOKUP($A763,#REF!,5,FALSE()),LEN(VLOOKUP($A763,#REF!,5,FALSE()))-2),"*")),"")</f>
        <v>#VALUE!</v>
      </c>
      <c r="G763" s="90" t="e">
        <f aca="false">IF(LEN(VLOOKUP($A763,#REF!,6,FALSE())),IF(INDEX(#REF!,MATCH($A763,#REF!,0),3),LEFT(VLOOKUP($A763,#REF!,6,FALSE()),LEN(VLOOKUP($A763,#REF!,6,FALSE()))-2),CONCATENATE(LEFT(VLOOKUP($A763,#REF!,6,FALSE()),LEN(VLOOKUP($A763,#REF!,6,FALSE()))-2),"*")),"")</f>
        <v>#VALUE!</v>
      </c>
      <c r="H763" s="91" t="e">
        <f aca="false">IF(LEN(VLOOKUP($A763,#REF!,7,FALSE())),IF(INDEX(#REF!,MATCH($A763,#REF!,0),4),LEFT(VLOOKUP($A763,#REF!,7,FALSE()),LEN(VLOOKUP($A763,#REF!,7,FALSE()))-2),CONCATENATE(LEFT(VLOOKUP($A763,#REF!,7,FALSE()),LEN(VLOOKUP($A763,#REF!,7,FALSE()))-2),"*")),"")</f>
        <v>#VALUE!</v>
      </c>
      <c r="I763" s="92" t="e">
        <f aca="false">IF(LEN(VLOOKUP($A763,#REF!,8,FALSE())),UPPER(RIGHT(VLOOKUP($A763,#REF!,8,FALSE()), 1)),"")</f>
        <v>#VALUE!</v>
      </c>
      <c r="J763" s="90" t="e">
        <f aca="false">IF(LEN(VLOOKUP($A763,#REF!,4,FALSE())),UPPER(RIGHT(VLOOKUP($A763,#REF!,4,FALSE()), 1)),"")</f>
        <v>#VALUE!</v>
      </c>
      <c r="K763" s="90" t="e">
        <f aca="false">IF(LEN(VLOOKUP($A763,#REF!,5,FALSE())),UPPER(RIGHT(VLOOKUP($A763,#REF!,5,FALSE()), 1)),"")</f>
        <v>#VALUE!</v>
      </c>
      <c r="L763" s="90" t="e">
        <f aca="false">IF(LEN(VLOOKUP($A763,#REF!,6,FALSE())),UPPER(RIGHT(VLOOKUP($A763,#REF!,6,FALSE()), 1)),"")</f>
        <v>#VALUE!</v>
      </c>
      <c r="M763" s="91" t="e">
        <f aca="false">IF(LEN(VLOOKUP($A763,#REF!,7,FALSE())),UPPER(RIGHT(VLOOKUP($A763,#REF!,7,FALSE()), 1)),"")</f>
        <v>#VALUE!</v>
      </c>
      <c r="N763" s="185"/>
      <c r="O763" s="185"/>
      <c r="P763" s="185"/>
      <c r="Q763" s="185"/>
      <c r="R763" s="185"/>
      <c r="S763" s="100" t="e">
        <f aca="false">HLOOKUP("Device Tree Pin Name",#REF!,MATCH($A763,#REF!,0),FALSE())</f>
        <v>#VALUE!</v>
      </c>
      <c r="T763" s="95" t="e">
        <f aca="false">HLOOKUP("power rail",#REF!,MATCH($A763,#REF!,0),FALSE())</f>
        <v>#VALUE!</v>
      </c>
      <c r="U763" s="96" t="e">
        <f aca="false">HLOOKUP("Wake Capable",#REF!,MATCH($A763,#REF!,0),FALSE())</f>
        <v>#VALUE!</v>
      </c>
      <c r="V763" s="96" t="e">
        <f aca="false">HLOOKUP("Strap",#REF!,MATCH($A763,#REF!,0),FALSE())</f>
        <v>#VALUE!</v>
      </c>
      <c r="W763" s="96"/>
      <c r="X763" s="96"/>
      <c r="Y763" s="96"/>
      <c r="Z763" s="95"/>
      <c r="AA763" s="95" t="e">
        <f aca="false">HLOOKUP("Pad type",#REF!,MATCH($A763,#REF!,0),FALSE())</f>
        <v>#VALUE!</v>
      </c>
      <c r="AB763" s="100"/>
      <c r="AC763" s="100" t="e">
        <f aca="false">HLOOKUP("POR Pin State",#REF!,MATCH($A763,#REF!,0),FALSE())</f>
        <v>#VALUE!</v>
      </c>
      <c r="AD763" s="186"/>
      <c r="AE763" s="187"/>
      <c r="AF763" s="187"/>
      <c r="AG763" s="187"/>
      <c r="AH763" s="188"/>
      <c r="AI763" s="188"/>
      <c r="AJ763" s="189"/>
      <c r="AK763" s="189"/>
      <c r="AL763" s="189"/>
      <c r="AM763" s="189"/>
      <c r="AN763" s="189"/>
      <c r="AO763" s="189"/>
      <c r="AP763" s="189"/>
      <c r="AQ763" s="194" t="s">
        <v>1810</v>
      </c>
      <c r="AR763" s="104"/>
      <c r="AS763" s="104"/>
      <c r="AT763" s="104"/>
      <c r="AU763" s="104"/>
      <c r="AV763" s="104"/>
      <c r="AW763" s="104"/>
      <c r="AX763" s="104"/>
      <c r="AY763" s="104"/>
      <c r="AZ763" s="104"/>
      <c r="BA763" s="104"/>
      <c r="BB763" s="162"/>
      <c r="BC763" s="104"/>
      <c r="BD763" s="214"/>
      <c r="BE763" s="213" t="s">
        <v>1811</v>
      </c>
      <c r="BF763" s="108" t="e">
        <f aca="false">VLOOKUP($A763,#REF!, 34, FALSE())</f>
        <v>#VALUE!</v>
      </c>
      <c r="BG763" s="108" t="e">
        <f aca="false">VLOOKUP($A763,#REF!, 22, FALSE())</f>
        <v>#VALUE!</v>
      </c>
      <c r="BH763" s="109"/>
    </row>
    <row r="764" s="193" customFormat="true" ht="12.75" hidden="false" customHeight="true" outlineLevel="0" collapsed="false">
      <c r="A764" s="133" t="s">
        <v>1812</v>
      </c>
      <c r="B764" s="86" t="e">
        <f aca="false">VLOOKUP($A764,#REF!, 34, FALSE())</f>
        <v>#VALUE!</v>
      </c>
      <c r="C764" s="87" t="str">
        <f aca="false">CONCATENATE("unused_",A764)</f>
        <v>unused_DDR_XM1_B7A_CS_CKE0</v>
      </c>
      <c r="D764" s="88" t="e">
        <f aca="false">IF(LEN(VLOOKUP($A764,#REF!,8,FALSE())),LEFT(VLOOKUP($A764,#REF!,8,FALSE()),LEN(VLOOKUP($A764,#REF!,8,FALSE()))-2),"")</f>
        <v>#VALUE!</v>
      </c>
      <c r="E764" s="89" t="e">
        <f aca="false">IF(LEN(VLOOKUP($A764,#REF!,4,FALSE())),IF(INDEX(#REF!,MATCH($A764,#REF!,0),1),LEFT(VLOOKUP($A764,#REF!,4,FALSE()),LEN(VLOOKUP($A764,#REF!,4,FALSE()))-2),CONCATENATE(LEFT(VLOOKUP($A764,#REF!,4,FALSE()),LEN(VLOOKUP($A764,#REF!,4,FALSE()))-2),"*")),"")</f>
        <v>#VALUE!</v>
      </c>
      <c r="F764" s="90" t="e">
        <f aca="false">IF(LEN(VLOOKUP($A764,#REF!,5,FALSE())),IF(INDEX(#REF!,MATCH($A764,#REF!,0),2),LEFT(VLOOKUP($A764,#REF!,5,FALSE()),LEN(VLOOKUP($A764,#REF!,5,FALSE()))-2),CONCATENATE(LEFT(VLOOKUP($A764,#REF!,5,FALSE()),LEN(VLOOKUP($A764,#REF!,5,FALSE()))-2),"*")),"")</f>
        <v>#VALUE!</v>
      </c>
      <c r="G764" s="90" t="e">
        <f aca="false">IF(LEN(VLOOKUP($A764,#REF!,6,FALSE())),IF(INDEX(#REF!,MATCH($A764,#REF!,0),3),LEFT(VLOOKUP($A764,#REF!,6,FALSE()),LEN(VLOOKUP($A764,#REF!,6,FALSE()))-2),CONCATENATE(LEFT(VLOOKUP($A764,#REF!,6,FALSE()),LEN(VLOOKUP($A764,#REF!,6,FALSE()))-2),"*")),"")</f>
        <v>#VALUE!</v>
      </c>
      <c r="H764" s="91" t="e">
        <f aca="false">IF(LEN(VLOOKUP($A764,#REF!,7,FALSE())),IF(INDEX(#REF!,MATCH($A764,#REF!,0),4),LEFT(VLOOKUP($A764,#REF!,7,FALSE()),LEN(VLOOKUP($A764,#REF!,7,FALSE()))-2),CONCATENATE(LEFT(VLOOKUP($A764,#REF!,7,FALSE()),LEN(VLOOKUP($A764,#REF!,7,FALSE()))-2),"*")),"")</f>
        <v>#VALUE!</v>
      </c>
      <c r="I764" s="92" t="e">
        <f aca="false">IF(LEN(VLOOKUP($A764,#REF!,8,FALSE())),UPPER(RIGHT(VLOOKUP($A764,#REF!,8,FALSE()), 1)),"")</f>
        <v>#VALUE!</v>
      </c>
      <c r="J764" s="90" t="e">
        <f aca="false">IF(LEN(VLOOKUP($A764,#REF!,4,FALSE())),UPPER(RIGHT(VLOOKUP($A764,#REF!,4,FALSE()), 1)),"")</f>
        <v>#VALUE!</v>
      </c>
      <c r="K764" s="90" t="e">
        <f aca="false">IF(LEN(VLOOKUP($A764,#REF!,5,FALSE())),UPPER(RIGHT(VLOOKUP($A764,#REF!,5,FALSE()), 1)),"")</f>
        <v>#VALUE!</v>
      </c>
      <c r="L764" s="90" t="e">
        <f aca="false">IF(LEN(VLOOKUP($A764,#REF!,6,FALSE())),UPPER(RIGHT(VLOOKUP($A764,#REF!,6,FALSE()), 1)),"")</f>
        <v>#VALUE!</v>
      </c>
      <c r="M764" s="91" t="e">
        <f aca="false">IF(LEN(VLOOKUP($A764,#REF!,7,FALSE())),UPPER(RIGHT(VLOOKUP($A764,#REF!,7,FALSE()), 1)),"")</f>
        <v>#VALUE!</v>
      </c>
      <c r="N764" s="185"/>
      <c r="O764" s="185"/>
      <c r="P764" s="185"/>
      <c r="Q764" s="185"/>
      <c r="R764" s="185"/>
      <c r="S764" s="100" t="e">
        <f aca="false">HLOOKUP("Device Tree Pin Name",#REF!,MATCH($A764,#REF!,0),FALSE())</f>
        <v>#VALUE!</v>
      </c>
      <c r="T764" s="95" t="e">
        <f aca="false">HLOOKUP("power rail",#REF!,MATCH($A764,#REF!,0),FALSE())</f>
        <v>#VALUE!</v>
      </c>
      <c r="U764" s="96" t="e">
        <f aca="false">HLOOKUP("Wake Capable",#REF!,MATCH($A764,#REF!,0),FALSE())</f>
        <v>#VALUE!</v>
      </c>
      <c r="V764" s="96" t="e">
        <f aca="false">HLOOKUP("Strap",#REF!,MATCH($A764,#REF!,0),FALSE())</f>
        <v>#VALUE!</v>
      </c>
      <c r="W764" s="96"/>
      <c r="X764" s="96"/>
      <c r="Y764" s="96"/>
      <c r="Z764" s="95"/>
      <c r="AA764" s="95" t="e">
        <f aca="false">HLOOKUP("Pad type",#REF!,MATCH($A764,#REF!,0),FALSE())</f>
        <v>#VALUE!</v>
      </c>
      <c r="AB764" s="100"/>
      <c r="AC764" s="100" t="e">
        <f aca="false">HLOOKUP("POR Pin State",#REF!,MATCH($A764,#REF!,0),FALSE())</f>
        <v>#VALUE!</v>
      </c>
      <c r="AD764" s="186"/>
      <c r="AE764" s="187"/>
      <c r="AF764" s="187"/>
      <c r="AG764" s="187"/>
      <c r="AH764" s="188"/>
      <c r="AI764" s="188"/>
      <c r="AJ764" s="189"/>
      <c r="AK764" s="189"/>
      <c r="AL764" s="189"/>
      <c r="AM764" s="189"/>
      <c r="AN764" s="189"/>
      <c r="AO764" s="189"/>
      <c r="AP764" s="189"/>
      <c r="AQ764" s="194" t="s">
        <v>1812</v>
      </c>
      <c r="AR764" s="104"/>
      <c r="AS764" s="104"/>
      <c r="AT764" s="104"/>
      <c r="AU764" s="104"/>
      <c r="AV764" s="104"/>
      <c r="AW764" s="104"/>
      <c r="AX764" s="104"/>
      <c r="AY764" s="104"/>
      <c r="AZ764" s="104"/>
      <c r="BA764" s="104"/>
      <c r="BB764" s="162"/>
      <c r="BC764" s="104"/>
      <c r="BD764" s="214"/>
      <c r="BE764" s="213" t="s">
        <v>1813</v>
      </c>
      <c r="BF764" s="108" t="e">
        <f aca="false">VLOOKUP($A764,#REF!, 34, FALSE())</f>
        <v>#VALUE!</v>
      </c>
      <c r="BG764" s="108" t="e">
        <f aca="false">VLOOKUP($A764,#REF!, 22, FALSE())</f>
        <v>#VALUE!</v>
      </c>
      <c r="BH764" s="109"/>
    </row>
    <row r="765" s="193" customFormat="true" ht="12.75" hidden="false" customHeight="true" outlineLevel="0" collapsed="false">
      <c r="A765" s="133" t="s">
        <v>1814</v>
      </c>
      <c r="B765" s="86" t="e">
        <f aca="false">VLOOKUP($A765,#REF!, 34, FALSE())</f>
        <v>#VALUE!</v>
      </c>
      <c r="C765" s="87" t="str">
        <f aca="false">CONCATENATE("unused_",A765)</f>
        <v>unused_DDR_XM1_B7A_CS_CKE1</v>
      </c>
      <c r="D765" s="88" t="e">
        <f aca="false">IF(LEN(VLOOKUP($A765,#REF!,8,FALSE())),LEFT(VLOOKUP($A765,#REF!,8,FALSE()),LEN(VLOOKUP($A765,#REF!,8,FALSE()))-2),"")</f>
        <v>#VALUE!</v>
      </c>
      <c r="E765" s="89" t="e">
        <f aca="false">IF(LEN(VLOOKUP($A765,#REF!,4,FALSE())),IF(INDEX(#REF!,MATCH($A765,#REF!,0),1),LEFT(VLOOKUP($A765,#REF!,4,FALSE()),LEN(VLOOKUP($A765,#REF!,4,FALSE()))-2),CONCATENATE(LEFT(VLOOKUP($A765,#REF!,4,FALSE()),LEN(VLOOKUP($A765,#REF!,4,FALSE()))-2),"*")),"")</f>
        <v>#VALUE!</v>
      </c>
      <c r="F765" s="90" t="e">
        <f aca="false">IF(LEN(VLOOKUP($A765,#REF!,5,FALSE())),IF(INDEX(#REF!,MATCH($A765,#REF!,0),2),LEFT(VLOOKUP($A765,#REF!,5,FALSE()),LEN(VLOOKUP($A765,#REF!,5,FALSE()))-2),CONCATENATE(LEFT(VLOOKUP($A765,#REF!,5,FALSE()),LEN(VLOOKUP($A765,#REF!,5,FALSE()))-2),"*")),"")</f>
        <v>#VALUE!</v>
      </c>
      <c r="G765" s="90" t="e">
        <f aca="false">IF(LEN(VLOOKUP($A765,#REF!,6,FALSE())),IF(INDEX(#REF!,MATCH($A765,#REF!,0),3),LEFT(VLOOKUP($A765,#REF!,6,FALSE()),LEN(VLOOKUP($A765,#REF!,6,FALSE()))-2),CONCATENATE(LEFT(VLOOKUP($A765,#REF!,6,FALSE()),LEN(VLOOKUP($A765,#REF!,6,FALSE()))-2),"*")),"")</f>
        <v>#VALUE!</v>
      </c>
      <c r="H765" s="91" t="e">
        <f aca="false">IF(LEN(VLOOKUP($A765,#REF!,7,FALSE())),IF(INDEX(#REF!,MATCH($A765,#REF!,0),4),LEFT(VLOOKUP($A765,#REF!,7,FALSE()),LEN(VLOOKUP($A765,#REF!,7,FALSE()))-2),CONCATENATE(LEFT(VLOOKUP($A765,#REF!,7,FALSE()),LEN(VLOOKUP($A765,#REF!,7,FALSE()))-2),"*")),"")</f>
        <v>#VALUE!</v>
      </c>
      <c r="I765" s="92" t="e">
        <f aca="false">IF(LEN(VLOOKUP($A765,#REF!,8,FALSE())),UPPER(RIGHT(VLOOKUP($A765,#REF!,8,FALSE()), 1)),"")</f>
        <v>#VALUE!</v>
      </c>
      <c r="J765" s="90" t="e">
        <f aca="false">IF(LEN(VLOOKUP($A765,#REF!,4,FALSE())),UPPER(RIGHT(VLOOKUP($A765,#REF!,4,FALSE()), 1)),"")</f>
        <v>#VALUE!</v>
      </c>
      <c r="K765" s="90" t="e">
        <f aca="false">IF(LEN(VLOOKUP($A765,#REF!,5,FALSE())),UPPER(RIGHT(VLOOKUP($A765,#REF!,5,FALSE()), 1)),"")</f>
        <v>#VALUE!</v>
      </c>
      <c r="L765" s="90" t="e">
        <f aca="false">IF(LEN(VLOOKUP($A765,#REF!,6,FALSE())),UPPER(RIGHT(VLOOKUP($A765,#REF!,6,FALSE()), 1)),"")</f>
        <v>#VALUE!</v>
      </c>
      <c r="M765" s="91" t="e">
        <f aca="false">IF(LEN(VLOOKUP($A765,#REF!,7,FALSE())),UPPER(RIGHT(VLOOKUP($A765,#REF!,7,FALSE()), 1)),"")</f>
        <v>#VALUE!</v>
      </c>
      <c r="N765" s="185"/>
      <c r="O765" s="185"/>
      <c r="P765" s="185"/>
      <c r="Q765" s="185"/>
      <c r="R765" s="185"/>
      <c r="S765" s="100" t="e">
        <f aca="false">HLOOKUP("Device Tree Pin Name",#REF!,MATCH($A765,#REF!,0),FALSE())</f>
        <v>#VALUE!</v>
      </c>
      <c r="T765" s="95" t="e">
        <f aca="false">HLOOKUP("power rail",#REF!,MATCH($A765,#REF!,0),FALSE())</f>
        <v>#VALUE!</v>
      </c>
      <c r="U765" s="96" t="e">
        <f aca="false">HLOOKUP("Wake Capable",#REF!,MATCH($A765,#REF!,0),FALSE())</f>
        <v>#VALUE!</v>
      </c>
      <c r="V765" s="96" t="e">
        <f aca="false">HLOOKUP("Strap",#REF!,MATCH($A765,#REF!,0),FALSE())</f>
        <v>#VALUE!</v>
      </c>
      <c r="W765" s="96"/>
      <c r="X765" s="96"/>
      <c r="Y765" s="96"/>
      <c r="Z765" s="95"/>
      <c r="AA765" s="95" t="e">
        <f aca="false">HLOOKUP("Pad type",#REF!,MATCH($A765,#REF!,0),FALSE())</f>
        <v>#VALUE!</v>
      </c>
      <c r="AB765" s="100"/>
      <c r="AC765" s="100" t="e">
        <f aca="false">HLOOKUP("POR Pin State",#REF!,MATCH($A765,#REF!,0),FALSE())</f>
        <v>#VALUE!</v>
      </c>
      <c r="AD765" s="186"/>
      <c r="AE765" s="187"/>
      <c r="AF765" s="187"/>
      <c r="AG765" s="187"/>
      <c r="AH765" s="188"/>
      <c r="AI765" s="188"/>
      <c r="AJ765" s="189"/>
      <c r="AK765" s="189"/>
      <c r="AL765" s="189"/>
      <c r="AM765" s="189"/>
      <c r="AN765" s="189"/>
      <c r="AO765" s="189"/>
      <c r="AP765" s="189"/>
      <c r="AQ765" s="194" t="s">
        <v>1814</v>
      </c>
      <c r="AR765" s="104"/>
      <c r="AS765" s="104"/>
      <c r="AT765" s="104"/>
      <c r="AU765" s="104"/>
      <c r="AV765" s="104"/>
      <c r="AW765" s="104"/>
      <c r="AX765" s="104"/>
      <c r="AY765" s="104"/>
      <c r="AZ765" s="104"/>
      <c r="BA765" s="104"/>
      <c r="BB765" s="162"/>
      <c r="BC765" s="104"/>
      <c r="BD765" s="214"/>
      <c r="BE765" s="213" t="s">
        <v>1815</v>
      </c>
      <c r="BF765" s="108" t="e">
        <f aca="false">VLOOKUP($A765,#REF!, 34, FALSE())</f>
        <v>#VALUE!</v>
      </c>
      <c r="BG765" s="108" t="e">
        <f aca="false">VLOOKUP($A765,#REF!, 22, FALSE())</f>
        <v>#VALUE!</v>
      </c>
      <c r="BH765" s="109"/>
    </row>
    <row r="766" s="193" customFormat="true" ht="12.75" hidden="false" customHeight="true" outlineLevel="0" collapsed="false">
      <c r="A766" s="133" t="s">
        <v>1816</v>
      </c>
      <c r="B766" s="86" t="e">
        <f aca="false">VLOOKUP($A766,#REF!, 34, FALSE())</f>
        <v>#VALUE!</v>
      </c>
      <c r="C766" s="87" t="str">
        <f aca="false">CONCATENATE("unused_",A766)</f>
        <v>unused_DDR_XM1_B7B_CS_CKE0</v>
      </c>
      <c r="D766" s="88" t="e">
        <f aca="false">IF(LEN(VLOOKUP($A766,#REF!,8,FALSE())),LEFT(VLOOKUP($A766,#REF!,8,FALSE()),LEN(VLOOKUP($A766,#REF!,8,FALSE()))-2),"")</f>
        <v>#VALUE!</v>
      </c>
      <c r="E766" s="89" t="e">
        <f aca="false">IF(LEN(VLOOKUP($A766,#REF!,4,FALSE())),IF(INDEX(#REF!,MATCH($A766,#REF!,0),1),LEFT(VLOOKUP($A766,#REF!,4,FALSE()),LEN(VLOOKUP($A766,#REF!,4,FALSE()))-2),CONCATENATE(LEFT(VLOOKUP($A766,#REF!,4,FALSE()),LEN(VLOOKUP($A766,#REF!,4,FALSE()))-2),"*")),"")</f>
        <v>#VALUE!</v>
      </c>
      <c r="F766" s="90" t="e">
        <f aca="false">IF(LEN(VLOOKUP($A766,#REF!,5,FALSE())),IF(INDEX(#REF!,MATCH($A766,#REF!,0),2),LEFT(VLOOKUP($A766,#REF!,5,FALSE()),LEN(VLOOKUP($A766,#REF!,5,FALSE()))-2),CONCATENATE(LEFT(VLOOKUP($A766,#REF!,5,FALSE()),LEN(VLOOKUP($A766,#REF!,5,FALSE()))-2),"*")),"")</f>
        <v>#VALUE!</v>
      </c>
      <c r="G766" s="90" t="e">
        <f aca="false">IF(LEN(VLOOKUP($A766,#REF!,6,FALSE())),IF(INDEX(#REF!,MATCH($A766,#REF!,0),3),LEFT(VLOOKUP($A766,#REF!,6,FALSE()),LEN(VLOOKUP($A766,#REF!,6,FALSE()))-2),CONCATENATE(LEFT(VLOOKUP($A766,#REF!,6,FALSE()),LEN(VLOOKUP($A766,#REF!,6,FALSE()))-2),"*")),"")</f>
        <v>#VALUE!</v>
      </c>
      <c r="H766" s="91" t="e">
        <f aca="false">IF(LEN(VLOOKUP($A766,#REF!,7,FALSE())),IF(INDEX(#REF!,MATCH($A766,#REF!,0),4),LEFT(VLOOKUP($A766,#REF!,7,FALSE()),LEN(VLOOKUP($A766,#REF!,7,FALSE()))-2),CONCATENATE(LEFT(VLOOKUP($A766,#REF!,7,FALSE()),LEN(VLOOKUP($A766,#REF!,7,FALSE()))-2),"*")),"")</f>
        <v>#VALUE!</v>
      </c>
      <c r="I766" s="92" t="e">
        <f aca="false">IF(LEN(VLOOKUP($A766,#REF!,8,FALSE())),UPPER(RIGHT(VLOOKUP($A766,#REF!,8,FALSE()), 1)),"")</f>
        <v>#VALUE!</v>
      </c>
      <c r="J766" s="90" t="e">
        <f aca="false">IF(LEN(VLOOKUP($A766,#REF!,4,FALSE())),UPPER(RIGHT(VLOOKUP($A766,#REF!,4,FALSE()), 1)),"")</f>
        <v>#VALUE!</v>
      </c>
      <c r="K766" s="90" t="e">
        <f aca="false">IF(LEN(VLOOKUP($A766,#REF!,5,FALSE())),UPPER(RIGHT(VLOOKUP($A766,#REF!,5,FALSE()), 1)),"")</f>
        <v>#VALUE!</v>
      </c>
      <c r="L766" s="90" t="e">
        <f aca="false">IF(LEN(VLOOKUP($A766,#REF!,6,FALSE())),UPPER(RIGHT(VLOOKUP($A766,#REF!,6,FALSE()), 1)),"")</f>
        <v>#VALUE!</v>
      </c>
      <c r="M766" s="91" t="e">
        <f aca="false">IF(LEN(VLOOKUP($A766,#REF!,7,FALSE())),UPPER(RIGHT(VLOOKUP($A766,#REF!,7,FALSE()), 1)),"")</f>
        <v>#VALUE!</v>
      </c>
      <c r="N766" s="185"/>
      <c r="O766" s="185"/>
      <c r="P766" s="185"/>
      <c r="Q766" s="185"/>
      <c r="R766" s="185"/>
      <c r="S766" s="100" t="e">
        <f aca="false">HLOOKUP("Device Tree Pin Name",#REF!,MATCH($A766,#REF!,0),FALSE())</f>
        <v>#VALUE!</v>
      </c>
      <c r="T766" s="95" t="e">
        <f aca="false">HLOOKUP("power rail",#REF!,MATCH($A766,#REF!,0),FALSE())</f>
        <v>#VALUE!</v>
      </c>
      <c r="U766" s="96" t="e">
        <f aca="false">HLOOKUP("Wake Capable",#REF!,MATCH($A766,#REF!,0),FALSE())</f>
        <v>#VALUE!</v>
      </c>
      <c r="V766" s="96" t="e">
        <f aca="false">HLOOKUP("Strap",#REF!,MATCH($A766,#REF!,0),FALSE())</f>
        <v>#VALUE!</v>
      </c>
      <c r="W766" s="96"/>
      <c r="X766" s="96"/>
      <c r="Y766" s="96"/>
      <c r="Z766" s="95"/>
      <c r="AA766" s="95" t="e">
        <f aca="false">HLOOKUP("Pad type",#REF!,MATCH($A766,#REF!,0),FALSE())</f>
        <v>#VALUE!</v>
      </c>
      <c r="AB766" s="100"/>
      <c r="AC766" s="100" t="e">
        <f aca="false">HLOOKUP("POR Pin State",#REF!,MATCH($A766,#REF!,0),FALSE())</f>
        <v>#VALUE!</v>
      </c>
      <c r="AD766" s="186"/>
      <c r="AE766" s="187"/>
      <c r="AF766" s="187"/>
      <c r="AG766" s="187"/>
      <c r="AH766" s="188"/>
      <c r="AI766" s="188"/>
      <c r="AJ766" s="189"/>
      <c r="AK766" s="189"/>
      <c r="AL766" s="189"/>
      <c r="AM766" s="189"/>
      <c r="AN766" s="189"/>
      <c r="AO766" s="189"/>
      <c r="AP766" s="189"/>
      <c r="AQ766" s="194" t="s">
        <v>1816</v>
      </c>
      <c r="AR766" s="104"/>
      <c r="AS766" s="104"/>
      <c r="AT766" s="104"/>
      <c r="AU766" s="104"/>
      <c r="AV766" s="104"/>
      <c r="AW766" s="104"/>
      <c r="AX766" s="104"/>
      <c r="AY766" s="104"/>
      <c r="AZ766" s="104"/>
      <c r="BA766" s="104"/>
      <c r="BB766" s="162"/>
      <c r="BC766" s="104"/>
      <c r="BD766" s="214"/>
      <c r="BE766" s="213" t="s">
        <v>1817</v>
      </c>
      <c r="BF766" s="108" t="e">
        <f aca="false">VLOOKUP($A766,#REF!, 34, FALSE())</f>
        <v>#VALUE!</v>
      </c>
      <c r="BG766" s="108" t="e">
        <f aca="false">VLOOKUP($A766,#REF!, 22, FALSE())</f>
        <v>#VALUE!</v>
      </c>
      <c r="BH766" s="109"/>
    </row>
    <row r="767" s="193" customFormat="true" ht="12.75" hidden="false" customHeight="true" outlineLevel="0" collapsed="false">
      <c r="A767" s="133" t="s">
        <v>1818</v>
      </c>
      <c r="B767" s="86" t="e">
        <f aca="false">VLOOKUP($A767,#REF!, 34, FALSE())</f>
        <v>#VALUE!</v>
      </c>
      <c r="C767" s="87" t="str">
        <f aca="false">CONCATENATE("unused_",A767)</f>
        <v>unused_DDR_XM1_B7B_CS_CKE1</v>
      </c>
      <c r="D767" s="88" t="e">
        <f aca="false">IF(LEN(VLOOKUP($A767,#REF!,8,FALSE())),LEFT(VLOOKUP($A767,#REF!,8,FALSE()),LEN(VLOOKUP($A767,#REF!,8,FALSE()))-2),"")</f>
        <v>#VALUE!</v>
      </c>
      <c r="E767" s="89" t="e">
        <f aca="false">IF(LEN(VLOOKUP($A767,#REF!,4,FALSE())),IF(INDEX(#REF!,MATCH($A767,#REF!,0),1),LEFT(VLOOKUP($A767,#REF!,4,FALSE()),LEN(VLOOKUP($A767,#REF!,4,FALSE()))-2),CONCATENATE(LEFT(VLOOKUP($A767,#REF!,4,FALSE()),LEN(VLOOKUP($A767,#REF!,4,FALSE()))-2),"*")),"")</f>
        <v>#VALUE!</v>
      </c>
      <c r="F767" s="90" t="e">
        <f aca="false">IF(LEN(VLOOKUP($A767,#REF!,5,FALSE())),IF(INDEX(#REF!,MATCH($A767,#REF!,0),2),LEFT(VLOOKUP($A767,#REF!,5,FALSE()),LEN(VLOOKUP($A767,#REF!,5,FALSE()))-2),CONCATENATE(LEFT(VLOOKUP($A767,#REF!,5,FALSE()),LEN(VLOOKUP($A767,#REF!,5,FALSE()))-2),"*")),"")</f>
        <v>#VALUE!</v>
      </c>
      <c r="G767" s="90" t="e">
        <f aca="false">IF(LEN(VLOOKUP($A767,#REF!,6,FALSE())),IF(INDEX(#REF!,MATCH($A767,#REF!,0),3),LEFT(VLOOKUP($A767,#REF!,6,FALSE()),LEN(VLOOKUP($A767,#REF!,6,FALSE()))-2),CONCATENATE(LEFT(VLOOKUP($A767,#REF!,6,FALSE()),LEN(VLOOKUP($A767,#REF!,6,FALSE()))-2),"*")),"")</f>
        <v>#VALUE!</v>
      </c>
      <c r="H767" s="91" t="e">
        <f aca="false">IF(LEN(VLOOKUP($A767,#REF!,7,FALSE())),IF(INDEX(#REF!,MATCH($A767,#REF!,0),4),LEFT(VLOOKUP($A767,#REF!,7,FALSE()),LEN(VLOOKUP($A767,#REF!,7,FALSE()))-2),CONCATENATE(LEFT(VLOOKUP($A767,#REF!,7,FALSE()),LEN(VLOOKUP($A767,#REF!,7,FALSE()))-2),"*")),"")</f>
        <v>#VALUE!</v>
      </c>
      <c r="I767" s="92" t="e">
        <f aca="false">IF(LEN(VLOOKUP($A767,#REF!,8,FALSE())),UPPER(RIGHT(VLOOKUP($A767,#REF!,8,FALSE()), 1)),"")</f>
        <v>#VALUE!</v>
      </c>
      <c r="J767" s="90" t="e">
        <f aca="false">IF(LEN(VLOOKUP($A767,#REF!,4,FALSE())),UPPER(RIGHT(VLOOKUP($A767,#REF!,4,FALSE()), 1)),"")</f>
        <v>#VALUE!</v>
      </c>
      <c r="K767" s="90" t="e">
        <f aca="false">IF(LEN(VLOOKUP($A767,#REF!,5,FALSE())),UPPER(RIGHT(VLOOKUP($A767,#REF!,5,FALSE()), 1)),"")</f>
        <v>#VALUE!</v>
      </c>
      <c r="L767" s="90" t="e">
        <f aca="false">IF(LEN(VLOOKUP($A767,#REF!,6,FALSE())),UPPER(RIGHT(VLOOKUP($A767,#REF!,6,FALSE()), 1)),"")</f>
        <v>#VALUE!</v>
      </c>
      <c r="M767" s="91" t="e">
        <f aca="false">IF(LEN(VLOOKUP($A767,#REF!,7,FALSE())),UPPER(RIGHT(VLOOKUP($A767,#REF!,7,FALSE()), 1)),"")</f>
        <v>#VALUE!</v>
      </c>
      <c r="N767" s="185"/>
      <c r="O767" s="185"/>
      <c r="P767" s="185"/>
      <c r="Q767" s="185"/>
      <c r="R767" s="185"/>
      <c r="S767" s="100" t="e">
        <f aca="false">HLOOKUP("Device Tree Pin Name",#REF!,MATCH($A767,#REF!,0),FALSE())</f>
        <v>#VALUE!</v>
      </c>
      <c r="T767" s="95" t="e">
        <f aca="false">HLOOKUP("power rail",#REF!,MATCH($A767,#REF!,0),FALSE())</f>
        <v>#VALUE!</v>
      </c>
      <c r="U767" s="96" t="e">
        <f aca="false">HLOOKUP("Wake Capable",#REF!,MATCH($A767,#REF!,0),FALSE())</f>
        <v>#VALUE!</v>
      </c>
      <c r="V767" s="96" t="e">
        <f aca="false">HLOOKUP("Strap",#REF!,MATCH($A767,#REF!,0),FALSE())</f>
        <v>#VALUE!</v>
      </c>
      <c r="W767" s="96"/>
      <c r="X767" s="96"/>
      <c r="Y767" s="96"/>
      <c r="Z767" s="95"/>
      <c r="AA767" s="95" t="e">
        <f aca="false">HLOOKUP("Pad type",#REF!,MATCH($A767,#REF!,0),FALSE())</f>
        <v>#VALUE!</v>
      </c>
      <c r="AB767" s="100"/>
      <c r="AC767" s="100" t="e">
        <f aca="false">HLOOKUP("POR Pin State",#REF!,MATCH($A767,#REF!,0),FALSE())</f>
        <v>#VALUE!</v>
      </c>
      <c r="AD767" s="186"/>
      <c r="AE767" s="187"/>
      <c r="AF767" s="187"/>
      <c r="AG767" s="187"/>
      <c r="AH767" s="188"/>
      <c r="AI767" s="188"/>
      <c r="AJ767" s="189"/>
      <c r="AK767" s="189"/>
      <c r="AL767" s="189"/>
      <c r="AM767" s="189"/>
      <c r="AN767" s="189"/>
      <c r="AO767" s="189"/>
      <c r="AP767" s="189"/>
      <c r="AQ767" s="194" t="s">
        <v>1818</v>
      </c>
      <c r="AR767" s="104"/>
      <c r="AS767" s="104"/>
      <c r="AT767" s="104"/>
      <c r="AU767" s="104"/>
      <c r="AV767" s="104"/>
      <c r="AW767" s="104"/>
      <c r="AX767" s="104"/>
      <c r="AY767" s="104"/>
      <c r="AZ767" s="104"/>
      <c r="BA767" s="104"/>
      <c r="BB767" s="162"/>
      <c r="BC767" s="104"/>
      <c r="BD767" s="214"/>
      <c r="BE767" s="213" t="s">
        <v>1819</v>
      </c>
      <c r="BF767" s="108" t="e">
        <f aca="false">VLOOKUP($A767,#REF!, 34, FALSE())</f>
        <v>#VALUE!</v>
      </c>
      <c r="BG767" s="108" t="e">
        <f aca="false">VLOOKUP($A767,#REF!, 22, FALSE())</f>
        <v>#VALUE!</v>
      </c>
      <c r="BH767" s="109"/>
    </row>
    <row r="768" s="193" customFormat="true" ht="12.75" hidden="false" customHeight="true" outlineLevel="0" collapsed="false">
      <c r="A768" s="133" t="s">
        <v>1820</v>
      </c>
      <c r="B768" s="86" t="e">
        <f aca="false">VLOOKUP($A768,#REF!, 34, FALSE())</f>
        <v>#VALUE!</v>
      </c>
      <c r="C768" s="87" t="str">
        <f aca="false">CONCATENATE("unused_",A768)</f>
        <v>unused_DDR_XM1_B7A_CLK_P</v>
      </c>
      <c r="D768" s="88" t="e">
        <f aca="false">IF(LEN(VLOOKUP($A768,#REF!,8,FALSE())),LEFT(VLOOKUP($A768,#REF!,8,FALSE()),LEN(VLOOKUP($A768,#REF!,8,FALSE()))-2),"")</f>
        <v>#VALUE!</v>
      </c>
      <c r="E768" s="89" t="e">
        <f aca="false">IF(LEN(VLOOKUP($A768,#REF!,4,FALSE())),IF(INDEX(#REF!,MATCH($A768,#REF!,0),1),LEFT(VLOOKUP($A768,#REF!,4,FALSE()),LEN(VLOOKUP($A768,#REF!,4,FALSE()))-2),CONCATENATE(LEFT(VLOOKUP($A768,#REF!,4,FALSE()),LEN(VLOOKUP($A768,#REF!,4,FALSE()))-2),"*")),"")</f>
        <v>#VALUE!</v>
      </c>
      <c r="F768" s="90" t="e">
        <f aca="false">IF(LEN(VLOOKUP($A768,#REF!,5,FALSE())),IF(INDEX(#REF!,MATCH($A768,#REF!,0),2),LEFT(VLOOKUP($A768,#REF!,5,FALSE()),LEN(VLOOKUP($A768,#REF!,5,FALSE()))-2),CONCATENATE(LEFT(VLOOKUP($A768,#REF!,5,FALSE()),LEN(VLOOKUP($A768,#REF!,5,FALSE()))-2),"*")),"")</f>
        <v>#VALUE!</v>
      </c>
      <c r="G768" s="90" t="e">
        <f aca="false">IF(LEN(VLOOKUP($A768,#REF!,6,FALSE())),IF(INDEX(#REF!,MATCH($A768,#REF!,0),3),LEFT(VLOOKUP($A768,#REF!,6,FALSE()),LEN(VLOOKUP($A768,#REF!,6,FALSE()))-2),CONCATENATE(LEFT(VLOOKUP($A768,#REF!,6,FALSE()),LEN(VLOOKUP($A768,#REF!,6,FALSE()))-2),"*")),"")</f>
        <v>#VALUE!</v>
      </c>
      <c r="H768" s="91" t="e">
        <f aca="false">IF(LEN(VLOOKUP($A768,#REF!,7,FALSE())),IF(INDEX(#REF!,MATCH($A768,#REF!,0),4),LEFT(VLOOKUP($A768,#REF!,7,FALSE()),LEN(VLOOKUP($A768,#REF!,7,FALSE()))-2),CONCATENATE(LEFT(VLOOKUP($A768,#REF!,7,FALSE()),LEN(VLOOKUP($A768,#REF!,7,FALSE()))-2),"*")),"")</f>
        <v>#VALUE!</v>
      </c>
      <c r="I768" s="92" t="e">
        <f aca="false">IF(LEN(VLOOKUP($A768,#REF!,8,FALSE())),UPPER(RIGHT(VLOOKUP($A768,#REF!,8,FALSE()), 1)),"")</f>
        <v>#VALUE!</v>
      </c>
      <c r="J768" s="90" t="e">
        <f aca="false">IF(LEN(VLOOKUP($A768,#REF!,4,FALSE())),UPPER(RIGHT(VLOOKUP($A768,#REF!,4,FALSE()), 1)),"")</f>
        <v>#VALUE!</v>
      </c>
      <c r="K768" s="90" t="e">
        <f aca="false">IF(LEN(VLOOKUP($A768,#REF!,5,FALSE())),UPPER(RIGHT(VLOOKUP($A768,#REF!,5,FALSE()), 1)),"")</f>
        <v>#VALUE!</v>
      </c>
      <c r="L768" s="90" t="e">
        <f aca="false">IF(LEN(VLOOKUP($A768,#REF!,6,FALSE())),UPPER(RIGHT(VLOOKUP($A768,#REF!,6,FALSE()), 1)),"")</f>
        <v>#VALUE!</v>
      </c>
      <c r="M768" s="91" t="e">
        <f aca="false">IF(LEN(VLOOKUP($A768,#REF!,7,FALSE())),UPPER(RIGHT(VLOOKUP($A768,#REF!,7,FALSE()), 1)),"")</f>
        <v>#VALUE!</v>
      </c>
      <c r="N768" s="185"/>
      <c r="O768" s="185"/>
      <c r="P768" s="185"/>
      <c r="Q768" s="185"/>
      <c r="R768" s="185"/>
      <c r="S768" s="100" t="e">
        <f aca="false">HLOOKUP("Device Tree Pin Name",#REF!,MATCH($A768,#REF!,0),FALSE())</f>
        <v>#VALUE!</v>
      </c>
      <c r="T768" s="95" t="e">
        <f aca="false">HLOOKUP("power rail",#REF!,MATCH($A768,#REF!,0),FALSE())</f>
        <v>#VALUE!</v>
      </c>
      <c r="U768" s="96" t="e">
        <f aca="false">HLOOKUP("Wake Capable",#REF!,MATCH($A768,#REF!,0),FALSE())</f>
        <v>#VALUE!</v>
      </c>
      <c r="V768" s="96" t="e">
        <f aca="false">HLOOKUP("Strap",#REF!,MATCH($A768,#REF!,0),FALSE())</f>
        <v>#VALUE!</v>
      </c>
      <c r="W768" s="96"/>
      <c r="X768" s="96"/>
      <c r="Y768" s="96"/>
      <c r="Z768" s="95"/>
      <c r="AA768" s="95" t="e">
        <f aca="false">HLOOKUP("Pad type",#REF!,MATCH($A768,#REF!,0),FALSE())</f>
        <v>#VALUE!</v>
      </c>
      <c r="AB768" s="100"/>
      <c r="AC768" s="100" t="e">
        <f aca="false">HLOOKUP("POR Pin State",#REF!,MATCH($A768,#REF!,0),FALSE())</f>
        <v>#VALUE!</v>
      </c>
      <c r="AD768" s="186"/>
      <c r="AE768" s="187"/>
      <c r="AF768" s="187"/>
      <c r="AG768" s="187"/>
      <c r="AH768" s="188"/>
      <c r="AI768" s="188"/>
      <c r="AJ768" s="189"/>
      <c r="AK768" s="189"/>
      <c r="AL768" s="189"/>
      <c r="AM768" s="189"/>
      <c r="AN768" s="189"/>
      <c r="AO768" s="189"/>
      <c r="AP768" s="189"/>
      <c r="AQ768" s="194" t="s">
        <v>1820</v>
      </c>
      <c r="AR768" s="104"/>
      <c r="AS768" s="104"/>
      <c r="AT768" s="104"/>
      <c r="AU768" s="104"/>
      <c r="AV768" s="104"/>
      <c r="AW768" s="104"/>
      <c r="AX768" s="104"/>
      <c r="AY768" s="104"/>
      <c r="AZ768" s="104"/>
      <c r="BA768" s="104"/>
      <c r="BB768" s="162"/>
      <c r="BC768" s="104"/>
      <c r="BD768" s="214"/>
      <c r="BE768" s="213" t="s">
        <v>1821</v>
      </c>
      <c r="BF768" s="108" t="e">
        <f aca="false">VLOOKUP($A768,#REF!, 34, FALSE())</f>
        <v>#VALUE!</v>
      </c>
      <c r="BG768" s="108" t="e">
        <f aca="false">VLOOKUP($A768,#REF!, 22, FALSE())</f>
        <v>#VALUE!</v>
      </c>
      <c r="BH768" s="109"/>
    </row>
    <row r="769" s="193" customFormat="true" ht="12.75" hidden="false" customHeight="true" outlineLevel="0" collapsed="false">
      <c r="A769" s="133" t="s">
        <v>1822</v>
      </c>
      <c r="B769" s="86" t="e">
        <f aca="false">VLOOKUP($A769,#REF!, 34, FALSE())</f>
        <v>#VALUE!</v>
      </c>
      <c r="C769" s="87" t="str">
        <f aca="false">CONCATENATE("unused_",A769)</f>
        <v>unused_DDR_XM1_B7A_CLK_N</v>
      </c>
      <c r="D769" s="88" t="e">
        <f aca="false">IF(LEN(VLOOKUP($A769,#REF!,8,FALSE())),LEFT(VLOOKUP($A769,#REF!,8,FALSE()),LEN(VLOOKUP($A769,#REF!,8,FALSE()))-2),"")</f>
        <v>#VALUE!</v>
      </c>
      <c r="E769" s="89" t="e">
        <f aca="false">IF(LEN(VLOOKUP($A769,#REF!,4,FALSE())),IF(INDEX(#REF!,MATCH($A769,#REF!,0),1),LEFT(VLOOKUP($A769,#REF!,4,FALSE()),LEN(VLOOKUP($A769,#REF!,4,FALSE()))-2),CONCATENATE(LEFT(VLOOKUP($A769,#REF!,4,FALSE()),LEN(VLOOKUP($A769,#REF!,4,FALSE()))-2),"*")),"")</f>
        <v>#VALUE!</v>
      </c>
      <c r="F769" s="90" t="e">
        <f aca="false">IF(LEN(VLOOKUP($A769,#REF!,5,FALSE())),IF(INDEX(#REF!,MATCH($A769,#REF!,0),2),LEFT(VLOOKUP($A769,#REF!,5,FALSE()),LEN(VLOOKUP($A769,#REF!,5,FALSE()))-2),CONCATENATE(LEFT(VLOOKUP($A769,#REF!,5,FALSE()),LEN(VLOOKUP($A769,#REF!,5,FALSE()))-2),"*")),"")</f>
        <v>#VALUE!</v>
      </c>
      <c r="G769" s="90" t="e">
        <f aca="false">IF(LEN(VLOOKUP($A769,#REF!,6,FALSE())),IF(INDEX(#REF!,MATCH($A769,#REF!,0),3),LEFT(VLOOKUP($A769,#REF!,6,FALSE()),LEN(VLOOKUP($A769,#REF!,6,FALSE()))-2),CONCATENATE(LEFT(VLOOKUP($A769,#REF!,6,FALSE()),LEN(VLOOKUP($A769,#REF!,6,FALSE()))-2),"*")),"")</f>
        <v>#VALUE!</v>
      </c>
      <c r="H769" s="91" t="e">
        <f aca="false">IF(LEN(VLOOKUP($A769,#REF!,7,FALSE())),IF(INDEX(#REF!,MATCH($A769,#REF!,0),4),LEFT(VLOOKUP($A769,#REF!,7,FALSE()),LEN(VLOOKUP($A769,#REF!,7,FALSE()))-2),CONCATENATE(LEFT(VLOOKUP($A769,#REF!,7,FALSE()),LEN(VLOOKUP($A769,#REF!,7,FALSE()))-2),"*")),"")</f>
        <v>#VALUE!</v>
      </c>
      <c r="I769" s="92" t="e">
        <f aca="false">IF(LEN(VLOOKUP($A769,#REF!,8,FALSE())),UPPER(RIGHT(VLOOKUP($A769,#REF!,8,FALSE()), 1)),"")</f>
        <v>#VALUE!</v>
      </c>
      <c r="J769" s="90" t="e">
        <f aca="false">IF(LEN(VLOOKUP($A769,#REF!,4,FALSE())),UPPER(RIGHT(VLOOKUP($A769,#REF!,4,FALSE()), 1)),"")</f>
        <v>#VALUE!</v>
      </c>
      <c r="K769" s="90" t="e">
        <f aca="false">IF(LEN(VLOOKUP($A769,#REF!,5,FALSE())),UPPER(RIGHT(VLOOKUP($A769,#REF!,5,FALSE()), 1)),"")</f>
        <v>#VALUE!</v>
      </c>
      <c r="L769" s="90" t="e">
        <f aca="false">IF(LEN(VLOOKUP($A769,#REF!,6,FALSE())),UPPER(RIGHT(VLOOKUP($A769,#REF!,6,FALSE()), 1)),"")</f>
        <v>#VALUE!</v>
      </c>
      <c r="M769" s="91" t="e">
        <f aca="false">IF(LEN(VLOOKUP($A769,#REF!,7,FALSE())),UPPER(RIGHT(VLOOKUP($A769,#REF!,7,FALSE()), 1)),"")</f>
        <v>#VALUE!</v>
      </c>
      <c r="N769" s="185"/>
      <c r="O769" s="185"/>
      <c r="P769" s="185"/>
      <c r="Q769" s="185"/>
      <c r="R769" s="185"/>
      <c r="S769" s="100" t="e">
        <f aca="false">HLOOKUP("Device Tree Pin Name",#REF!,MATCH($A769,#REF!,0),FALSE())</f>
        <v>#VALUE!</v>
      </c>
      <c r="T769" s="95" t="e">
        <f aca="false">HLOOKUP("power rail",#REF!,MATCH($A769,#REF!,0),FALSE())</f>
        <v>#VALUE!</v>
      </c>
      <c r="U769" s="96" t="e">
        <f aca="false">HLOOKUP("Wake Capable",#REF!,MATCH($A769,#REF!,0),FALSE())</f>
        <v>#VALUE!</v>
      </c>
      <c r="V769" s="96" t="e">
        <f aca="false">HLOOKUP("Strap",#REF!,MATCH($A769,#REF!,0),FALSE())</f>
        <v>#VALUE!</v>
      </c>
      <c r="W769" s="96"/>
      <c r="X769" s="96"/>
      <c r="Y769" s="96"/>
      <c r="Z769" s="95"/>
      <c r="AA769" s="95" t="e">
        <f aca="false">HLOOKUP("Pad type",#REF!,MATCH($A769,#REF!,0),FALSE())</f>
        <v>#VALUE!</v>
      </c>
      <c r="AB769" s="100"/>
      <c r="AC769" s="100" t="e">
        <f aca="false">HLOOKUP("POR Pin State",#REF!,MATCH($A769,#REF!,0),FALSE())</f>
        <v>#VALUE!</v>
      </c>
      <c r="AD769" s="186"/>
      <c r="AE769" s="187"/>
      <c r="AF769" s="187"/>
      <c r="AG769" s="187"/>
      <c r="AH769" s="188"/>
      <c r="AI769" s="188"/>
      <c r="AJ769" s="189"/>
      <c r="AK769" s="189"/>
      <c r="AL769" s="189"/>
      <c r="AM769" s="189"/>
      <c r="AN769" s="189"/>
      <c r="AO769" s="189"/>
      <c r="AP769" s="189"/>
      <c r="AQ769" s="194" t="s">
        <v>1822</v>
      </c>
      <c r="AR769" s="104"/>
      <c r="AS769" s="104"/>
      <c r="AT769" s="104"/>
      <c r="AU769" s="104"/>
      <c r="AV769" s="104"/>
      <c r="AW769" s="104"/>
      <c r="AX769" s="104"/>
      <c r="AY769" s="104"/>
      <c r="AZ769" s="104"/>
      <c r="BA769" s="104"/>
      <c r="BB769" s="162"/>
      <c r="BC769" s="104"/>
      <c r="BD769" s="214"/>
      <c r="BE769" s="213" t="s">
        <v>1823</v>
      </c>
      <c r="BF769" s="108" t="e">
        <f aca="false">VLOOKUP($A769,#REF!, 34, FALSE())</f>
        <v>#VALUE!</v>
      </c>
      <c r="BG769" s="108" t="e">
        <f aca="false">VLOOKUP($A769,#REF!, 22, FALSE())</f>
        <v>#VALUE!</v>
      </c>
      <c r="BH769" s="109"/>
    </row>
    <row r="770" s="193" customFormat="true" ht="12.75" hidden="false" customHeight="true" outlineLevel="0" collapsed="false">
      <c r="A770" s="133" t="s">
        <v>1824</v>
      </c>
      <c r="B770" s="86" t="e">
        <f aca="false">VLOOKUP($A770,#REF!, 34, FALSE())</f>
        <v>#VALUE!</v>
      </c>
      <c r="C770" s="87" t="str">
        <f aca="false">CONCATENATE("unused_",A770)</f>
        <v>unused_DDR_XM1_B7B_CLK_P</v>
      </c>
      <c r="D770" s="88" t="e">
        <f aca="false">IF(LEN(VLOOKUP($A770,#REF!,8,FALSE())),LEFT(VLOOKUP($A770,#REF!,8,FALSE()),LEN(VLOOKUP($A770,#REF!,8,FALSE()))-2),"")</f>
        <v>#VALUE!</v>
      </c>
      <c r="E770" s="89" t="e">
        <f aca="false">IF(LEN(VLOOKUP($A770,#REF!,4,FALSE())),IF(INDEX(#REF!,MATCH($A770,#REF!,0),1),LEFT(VLOOKUP($A770,#REF!,4,FALSE()),LEN(VLOOKUP($A770,#REF!,4,FALSE()))-2),CONCATENATE(LEFT(VLOOKUP($A770,#REF!,4,FALSE()),LEN(VLOOKUP($A770,#REF!,4,FALSE()))-2),"*")),"")</f>
        <v>#VALUE!</v>
      </c>
      <c r="F770" s="90" t="e">
        <f aca="false">IF(LEN(VLOOKUP($A770,#REF!,5,FALSE())),IF(INDEX(#REF!,MATCH($A770,#REF!,0),2),LEFT(VLOOKUP($A770,#REF!,5,FALSE()),LEN(VLOOKUP($A770,#REF!,5,FALSE()))-2),CONCATENATE(LEFT(VLOOKUP($A770,#REF!,5,FALSE()),LEN(VLOOKUP($A770,#REF!,5,FALSE()))-2),"*")),"")</f>
        <v>#VALUE!</v>
      </c>
      <c r="G770" s="90" t="e">
        <f aca="false">IF(LEN(VLOOKUP($A770,#REF!,6,FALSE())),IF(INDEX(#REF!,MATCH($A770,#REF!,0),3),LEFT(VLOOKUP($A770,#REF!,6,FALSE()),LEN(VLOOKUP($A770,#REF!,6,FALSE()))-2),CONCATENATE(LEFT(VLOOKUP($A770,#REF!,6,FALSE()),LEN(VLOOKUP($A770,#REF!,6,FALSE()))-2),"*")),"")</f>
        <v>#VALUE!</v>
      </c>
      <c r="H770" s="91" t="e">
        <f aca="false">IF(LEN(VLOOKUP($A770,#REF!,7,FALSE())),IF(INDEX(#REF!,MATCH($A770,#REF!,0),4),LEFT(VLOOKUP($A770,#REF!,7,FALSE()),LEN(VLOOKUP($A770,#REF!,7,FALSE()))-2),CONCATENATE(LEFT(VLOOKUP($A770,#REF!,7,FALSE()),LEN(VLOOKUP($A770,#REF!,7,FALSE()))-2),"*")),"")</f>
        <v>#VALUE!</v>
      </c>
      <c r="I770" s="92" t="e">
        <f aca="false">IF(LEN(VLOOKUP($A770,#REF!,8,FALSE())),UPPER(RIGHT(VLOOKUP($A770,#REF!,8,FALSE()), 1)),"")</f>
        <v>#VALUE!</v>
      </c>
      <c r="J770" s="90" t="e">
        <f aca="false">IF(LEN(VLOOKUP($A770,#REF!,4,FALSE())),UPPER(RIGHT(VLOOKUP($A770,#REF!,4,FALSE()), 1)),"")</f>
        <v>#VALUE!</v>
      </c>
      <c r="K770" s="90" t="e">
        <f aca="false">IF(LEN(VLOOKUP($A770,#REF!,5,FALSE())),UPPER(RIGHT(VLOOKUP($A770,#REF!,5,FALSE()), 1)),"")</f>
        <v>#VALUE!</v>
      </c>
      <c r="L770" s="90" t="e">
        <f aca="false">IF(LEN(VLOOKUP($A770,#REF!,6,FALSE())),UPPER(RIGHT(VLOOKUP($A770,#REF!,6,FALSE()), 1)),"")</f>
        <v>#VALUE!</v>
      </c>
      <c r="M770" s="91" t="e">
        <f aca="false">IF(LEN(VLOOKUP($A770,#REF!,7,FALSE())),UPPER(RIGHT(VLOOKUP($A770,#REF!,7,FALSE()), 1)),"")</f>
        <v>#VALUE!</v>
      </c>
      <c r="N770" s="185"/>
      <c r="O770" s="185"/>
      <c r="P770" s="185"/>
      <c r="Q770" s="185"/>
      <c r="R770" s="185"/>
      <c r="S770" s="100" t="e">
        <f aca="false">HLOOKUP("Device Tree Pin Name",#REF!,MATCH($A770,#REF!,0),FALSE())</f>
        <v>#VALUE!</v>
      </c>
      <c r="T770" s="95" t="e">
        <f aca="false">HLOOKUP("power rail",#REF!,MATCH($A770,#REF!,0),FALSE())</f>
        <v>#VALUE!</v>
      </c>
      <c r="U770" s="96" t="e">
        <f aca="false">HLOOKUP("Wake Capable",#REF!,MATCH($A770,#REF!,0),FALSE())</f>
        <v>#VALUE!</v>
      </c>
      <c r="V770" s="96" t="e">
        <f aca="false">HLOOKUP("Strap",#REF!,MATCH($A770,#REF!,0),FALSE())</f>
        <v>#VALUE!</v>
      </c>
      <c r="W770" s="96"/>
      <c r="X770" s="96"/>
      <c r="Y770" s="96"/>
      <c r="Z770" s="95"/>
      <c r="AA770" s="95" t="e">
        <f aca="false">HLOOKUP("Pad type",#REF!,MATCH($A770,#REF!,0),FALSE())</f>
        <v>#VALUE!</v>
      </c>
      <c r="AB770" s="100"/>
      <c r="AC770" s="100" t="e">
        <f aca="false">HLOOKUP("POR Pin State",#REF!,MATCH($A770,#REF!,0),FALSE())</f>
        <v>#VALUE!</v>
      </c>
      <c r="AD770" s="186"/>
      <c r="AE770" s="187"/>
      <c r="AF770" s="187"/>
      <c r="AG770" s="187"/>
      <c r="AH770" s="188"/>
      <c r="AI770" s="188"/>
      <c r="AJ770" s="189"/>
      <c r="AK770" s="189"/>
      <c r="AL770" s="189"/>
      <c r="AM770" s="189"/>
      <c r="AN770" s="189"/>
      <c r="AO770" s="189"/>
      <c r="AP770" s="189"/>
      <c r="AQ770" s="194" t="s">
        <v>1824</v>
      </c>
      <c r="AR770" s="104"/>
      <c r="AS770" s="104"/>
      <c r="AT770" s="104"/>
      <c r="AU770" s="104"/>
      <c r="AV770" s="104"/>
      <c r="AW770" s="104"/>
      <c r="AX770" s="104"/>
      <c r="AY770" s="104"/>
      <c r="AZ770" s="104"/>
      <c r="BA770" s="104"/>
      <c r="BB770" s="162"/>
      <c r="BC770" s="104"/>
      <c r="BD770" s="214"/>
      <c r="BE770" s="213" t="s">
        <v>1825</v>
      </c>
      <c r="BF770" s="108" t="e">
        <f aca="false">VLOOKUP($A770,#REF!, 34, FALSE())</f>
        <v>#VALUE!</v>
      </c>
      <c r="BG770" s="108" t="e">
        <f aca="false">VLOOKUP($A770,#REF!, 22, FALSE())</f>
        <v>#VALUE!</v>
      </c>
      <c r="BH770" s="109"/>
    </row>
    <row r="771" s="193" customFormat="true" ht="12.75" hidden="false" customHeight="true" outlineLevel="0" collapsed="false">
      <c r="A771" s="133" t="s">
        <v>1826</v>
      </c>
      <c r="B771" s="86" t="e">
        <f aca="false">VLOOKUP($A771,#REF!, 34, FALSE())</f>
        <v>#VALUE!</v>
      </c>
      <c r="C771" s="87" t="str">
        <f aca="false">CONCATENATE("unused_",A771)</f>
        <v>unused_DDR_XM1_B7B_CLK_N</v>
      </c>
      <c r="D771" s="88" t="e">
        <f aca="false">IF(LEN(VLOOKUP($A771,#REF!,8,FALSE())),LEFT(VLOOKUP($A771,#REF!,8,FALSE()),LEN(VLOOKUP($A771,#REF!,8,FALSE()))-2),"")</f>
        <v>#VALUE!</v>
      </c>
      <c r="E771" s="89" t="e">
        <f aca="false">IF(LEN(VLOOKUP($A771,#REF!,4,FALSE())),IF(INDEX(#REF!,MATCH($A771,#REF!,0),1),LEFT(VLOOKUP($A771,#REF!,4,FALSE()),LEN(VLOOKUP($A771,#REF!,4,FALSE()))-2),CONCATENATE(LEFT(VLOOKUP($A771,#REF!,4,FALSE()),LEN(VLOOKUP($A771,#REF!,4,FALSE()))-2),"*")),"")</f>
        <v>#VALUE!</v>
      </c>
      <c r="F771" s="90" t="e">
        <f aca="false">IF(LEN(VLOOKUP($A771,#REF!,5,FALSE())),IF(INDEX(#REF!,MATCH($A771,#REF!,0),2),LEFT(VLOOKUP($A771,#REF!,5,FALSE()),LEN(VLOOKUP($A771,#REF!,5,FALSE()))-2),CONCATENATE(LEFT(VLOOKUP($A771,#REF!,5,FALSE()),LEN(VLOOKUP($A771,#REF!,5,FALSE()))-2),"*")),"")</f>
        <v>#VALUE!</v>
      </c>
      <c r="G771" s="90" t="e">
        <f aca="false">IF(LEN(VLOOKUP($A771,#REF!,6,FALSE())),IF(INDEX(#REF!,MATCH($A771,#REF!,0),3),LEFT(VLOOKUP($A771,#REF!,6,FALSE()),LEN(VLOOKUP($A771,#REF!,6,FALSE()))-2),CONCATENATE(LEFT(VLOOKUP($A771,#REF!,6,FALSE()),LEN(VLOOKUP($A771,#REF!,6,FALSE()))-2),"*")),"")</f>
        <v>#VALUE!</v>
      </c>
      <c r="H771" s="91" t="e">
        <f aca="false">IF(LEN(VLOOKUP($A771,#REF!,7,FALSE())),IF(INDEX(#REF!,MATCH($A771,#REF!,0),4),LEFT(VLOOKUP($A771,#REF!,7,FALSE()),LEN(VLOOKUP($A771,#REF!,7,FALSE()))-2),CONCATENATE(LEFT(VLOOKUP($A771,#REF!,7,FALSE()),LEN(VLOOKUP($A771,#REF!,7,FALSE()))-2),"*")),"")</f>
        <v>#VALUE!</v>
      </c>
      <c r="I771" s="92" t="e">
        <f aca="false">IF(LEN(VLOOKUP($A771,#REF!,8,FALSE())),UPPER(RIGHT(VLOOKUP($A771,#REF!,8,FALSE()), 1)),"")</f>
        <v>#VALUE!</v>
      </c>
      <c r="J771" s="90" t="e">
        <f aca="false">IF(LEN(VLOOKUP($A771,#REF!,4,FALSE())),UPPER(RIGHT(VLOOKUP($A771,#REF!,4,FALSE()), 1)),"")</f>
        <v>#VALUE!</v>
      </c>
      <c r="K771" s="90" t="e">
        <f aca="false">IF(LEN(VLOOKUP($A771,#REF!,5,FALSE())),UPPER(RIGHT(VLOOKUP($A771,#REF!,5,FALSE()), 1)),"")</f>
        <v>#VALUE!</v>
      </c>
      <c r="L771" s="90" t="e">
        <f aca="false">IF(LEN(VLOOKUP($A771,#REF!,6,FALSE())),UPPER(RIGHT(VLOOKUP($A771,#REF!,6,FALSE()), 1)),"")</f>
        <v>#VALUE!</v>
      </c>
      <c r="M771" s="91" t="e">
        <f aca="false">IF(LEN(VLOOKUP($A771,#REF!,7,FALSE())),UPPER(RIGHT(VLOOKUP($A771,#REF!,7,FALSE()), 1)),"")</f>
        <v>#VALUE!</v>
      </c>
      <c r="N771" s="185"/>
      <c r="O771" s="185"/>
      <c r="P771" s="185"/>
      <c r="Q771" s="185"/>
      <c r="R771" s="185"/>
      <c r="S771" s="100" t="e">
        <f aca="false">HLOOKUP("Device Tree Pin Name",#REF!,MATCH($A771,#REF!,0),FALSE())</f>
        <v>#VALUE!</v>
      </c>
      <c r="T771" s="95" t="e">
        <f aca="false">HLOOKUP("power rail",#REF!,MATCH($A771,#REF!,0),FALSE())</f>
        <v>#VALUE!</v>
      </c>
      <c r="U771" s="96" t="e">
        <f aca="false">HLOOKUP("Wake Capable",#REF!,MATCH($A771,#REF!,0),FALSE())</f>
        <v>#VALUE!</v>
      </c>
      <c r="V771" s="96" t="e">
        <f aca="false">HLOOKUP("Strap",#REF!,MATCH($A771,#REF!,0),FALSE())</f>
        <v>#VALUE!</v>
      </c>
      <c r="W771" s="96"/>
      <c r="X771" s="96"/>
      <c r="Y771" s="96"/>
      <c r="Z771" s="95"/>
      <c r="AA771" s="95" t="e">
        <f aca="false">HLOOKUP("Pad type",#REF!,MATCH($A771,#REF!,0),FALSE())</f>
        <v>#VALUE!</v>
      </c>
      <c r="AB771" s="100"/>
      <c r="AC771" s="100" t="e">
        <f aca="false">HLOOKUP("POR Pin State",#REF!,MATCH($A771,#REF!,0),FALSE())</f>
        <v>#VALUE!</v>
      </c>
      <c r="AD771" s="186"/>
      <c r="AE771" s="187"/>
      <c r="AF771" s="187"/>
      <c r="AG771" s="187"/>
      <c r="AH771" s="188"/>
      <c r="AI771" s="188"/>
      <c r="AJ771" s="189"/>
      <c r="AK771" s="189"/>
      <c r="AL771" s="189"/>
      <c r="AM771" s="189"/>
      <c r="AN771" s="189"/>
      <c r="AO771" s="189"/>
      <c r="AP771" s="189"/>
      <c r="AQ771" s="194" t="s">
        <v>1826</v>
      </c>
      <c r="AR771" s="104"/>
      <c r="AS771" s="104"/>
      <c r="AT771" s="104"/>
      <c r="AU771" s="104"/>
      <c r="AV771" s="104"/>
      <c r="AW771" s="104"/>
      <c r="AX771" s="104"/>
      <c r="AY771" s="104"/>
      <c r="AZ771" s="104"/>
      <c r="BA771" s="104"/>
      <c r="BB771" s="162"/>
      <c r="BC771" s="104"/>
      <c r="BD771" s="214"/>
      <c r="BE771" s="213" t="s">
        <v>1827</v>
      </c>
      <c r="BF771" s="108" t="e">
        <f aca="false">VLOOKUP($A771,#REF!, 34, FALSE())</f>
        <v>#VALUE!</v>
      </c>
      <c r="BG771" s="108" t="e">
        <f aca="false">VLOOKUP($A771,#REF!, 22, FALSE())</f>
        <v>#VALUE!</v>
      </c>
      <c r="BH771" s="109"/>
    </row>
    <row r="772" s="193" customFormat="true" ht="12.75" hidden="false" customHeight="true" outlineLevel="0" collapsed="false">
      <c r="A772" s="133" t="s">
        <v>1828</v>
      </c>
      <c r="B772" s="86" t="e">
        <f aca="false">VLOOKUP($A772,#REF!, 34, FALSE())</f>
        <v>#VALUE!</v>
      </c>
      <c r="C772" s="87" t="str">
        <f aca="false">CONCATENATE("unused_",A772)</f>
        <v>unused_DDR_XM1_B8D0</v>
      </c>
      <c r="D772" s="88" t="e">
        <f aca="false">IF(LEN(VLOOKUP($A772,#REF!,8,FALSE())),LEFT(VLOOKUP($A772,#REF!,8,FALSE()),LEN(VLOOKUP($A772,#REF!,8,FALSE()))-2),"")</f>
        <v>#VALUE!</v>
      </c>
      <c r="E772" s="89" t="e">
        <f aca="false">IF(LEN(VLOOKUP($A772,#REF!,4,FALSE())),IF(INDEX(#REF!,MATCH($A772,#REF!,0),1),LEFT(VLOOKUP($A772,#REF!,4,FALSE()),LEN(VLOOKUP($A772,#REF!,4,FALSE()))-2),CONCATENATE(LEFT(VLOOKUP($A772,#REF!,4,FALSE()),LEN(VLOOKUP($A772,#REF!,4,FALSE()))-2),"*")),"")</f>
        <v>#VALUE!</v>
      </c>
      <c r="F772" s="90" t="e">
        <f aca="false">IF(LEN(VLOOKUP($A772,#REF!,5,FALSE())),IF(INDEX(#REF!,MATCH($A772,#REF!,0),2),LEFT(VLOOKUP($A772,#REF!,5,FALSE()),LEN(VLOOKUP($A772,#REF!,5,FALSE()))-2),CONCATENATE(LEFT(VLOOKUP($A772,#REF!,5,FALSE()),LEN(VLOOKUP($A772,#REF!,5,FALSE()))-2),"*")),"")</f>
        <v>#VALUE!</v>
      </c>
      <c r="G772" s="90" t="e">
        <f aca="false">IF(LEN(VLOOKUP($A772,#REF!,6,FALSE())),IF(INDEX(#REF!,MATCH($A772,#REF!,0),3),LEFT(VLOOKUP($A772,#REF!,6,FALSE()),LEN(VLOOKUP($A772,#REF!,6,FALSE()))-2),CONCATENATE(LEFT(VLOOKUP($A772,#REF!,6,FALSE()),LEN(VLOOKUP($A772,#REF!,6,FALSE()))-2),"*")),"")</f>
        <v>#VALUE!</v>
      </c>
      <c r="H772" s="91" t="e">
        <f aca="false">IF(LEN(VLOOKUP($A772,#REF!,7,FALSE())),IF(INDEX(#REF!,MATCH($A772,#REF!,0),4),LEFT(VLOOKUP($A772,#REF!,7,FALSE()),LEN(VLOOKUP($A772,#REF!,7,FALSE()))-2),CONCATENATE(LEFT(VLOOKUP($A772,#REF!,7,FALSE()),LEN(VLOOKUP($A772,#REF!,7,FALSE()))-2),"*")),"")</f>
        <v>#VALUE!</v>
      </c>
      <c r="I772" s="92" t="e">
        <f aca="false">IF(LEN(VLOOKUP($A772,#REF!,8,FALSE())),UPPER(RIGHT(VLOOKUP($A772,#REF!,8,FALSE()), 1)),"")</f>
        <v>#VALUE!</v>
      </c>
      <c r="J772" s="90" t="e">
        <f aca="false">IF(LEN(VLOOKUP($A772,#REF!,4,FALSE())),UPPER(RIGHT(VLOOKUP($A772,#REF!,4,FALSE()), 1)),"")</f>
        <v>#VALUE!</v>
      </c>
      <c r="K772" s="90" t="e">
        <f aca="false">IF(LEN(VLOOKUP($A772,#REF!,5,FALSE())),UPPER(RIGHT(VLOOKUP($A772,#REF!,5,FALSE()), 1)),"")</f>
        <v>#VALUE!</v>
      </c>
      <c r="L772" s="90" t="e">
        <f aca="false">IF(LEN(VLOOKUP($A772,#REF!,6,FALSE())),UPPER(RIGHT(VLOOKUP($A772,#REF!,6,FALSE()), 1)),"")</f>
        <v>#VALUE!</v>
      </c>
      <c r="M772" s="91" t="e">
        <f aca="false">IF(LEN(VLOOKUP($A772,#REF!,7,FALSE())),UPPER(RIGHT(VLOOKUP($A772,#REF!,7,FALSE()), 1)),"")</f>
        <v>#VALUE!</v>
      </c>
      <c r="N772" s="185"/>
      <c r="O772" s="185"/>
      <c r="P772" s="185"/>
      <c r="Q772" s="185"/>
      <c r="R772" s="185"/>
      <c r="S772" s="100" t="e">
        <f aca="false">HLOOKUP("Device Tree Pin Name",#REF!,MATCH($A772,#REF!,0),FALSE())</f>
        <v>#VALUE!</v>
      </c>
      <c r="T772" s="95" t="e">
        <f aca="false">HLOOKUP("power rail",#REF!,MATCH($A772,#REF!,0),FALSE())</f>
        <v>#VALUE!</v>
      </c>
      <c r="U772" s="96" t="e">
        <f aca="false">HLOOKUP("Wake Capable",#REF!,MATCH($A772,#REF!,0),FALSE())</f>
        <v>#VALUE!</v>
      </c>
      <c r="V772" s="96" t="e">
        <f aca="false">HLOOKUP("Strap",#REF!,MATCH($A772,#REF!,0),FALSE())</f>
        <v>#VALUE!</v>
      </c>
      <c r="W772" s="96"/>
      <c r="X772" s="96"/>
      <c r="Y772" s="96"/>
      <c r="Z772" s="95"/>
      <c r="AA772" s="95" t="e">
        <f aca="false">HLOOKUP("Pad type",#REF!,MATCH($A772,#REF!,0),FALSE())</f>
        <v>#VALUE!</v>
      </c>
      <c r="AB772" s="100"/>
      <c r="AC772" s="100" t="e">
        <f aca="false">HLOOKUP("POR Pin State",#REF!,MATCH($A772,#REF!,0),FALSE())</f>
        <v>#VALUE!</v>
      </c>
      <c r="AD772" s="186"/>
      <c r="AE772" s="187"/>
      <c r="AF772" s="187"/>
      <c r="AG772" s="187"/>
      <c r="AH772" s="188"/>
      <c r="AI772" s="188"/>
      <c r="AJ772" s="189"/>
      <c r="AK772" s="189"/>
      <c r="AL772" s="189"/>
      <c r="AM772" s="189"/>
      <c r="AN772" s="189"/>
      <c r="AO772" s="189"/>
      <c r="AP772" s="189"/>
      <c r="AQ772" s="194" t="s">
        <v>1829</v>
      </c>
      <c r="AR772" s="104"/>
      <c r="AS772" s="104"/>
      <c r="AT772" s="104"/>
      <c r="AU772" s="104"/>
      <c r="AV772" s="104"/>
      <c r="AW772" s="104"/>
      <c r="AX772" s="104"/>
      <c r="AY772" s="104"/>
      <c r="AZ772" s="104"/>
      <c r="BA772" s="104"/>
      <c r="BB772" s="162"/>
      <c r="BC772" s="104"/>
      <c r="BD772" s="214"/>
      <c r="BE772" s="213" t="s">
        <v>1830</v>
      </c>
      <c r="BF772" s="108" t="e">
        <f aca="false">VLOOKUP($A772,#REF!, 34, FALSE())</f>
        <v>#VALUE!</v>
      </c>
      <c r="BG772" s="108" t="e">
        <f aca="false">VLOOKUP($A772,#REF!, 22, FALSE())</f>
        <v>#VALUE!</v>
      </c>
      <c r="BH772" s="109"/>
    </row>
    <row r="773" s="193" customFormat="true" ht="12.75" hidden="false" customHeight="true" outlineLevel="0" collapsed="false">
      <c r="A773" s="1" t="s">
        <v>1831</v>
      </c>
      <c r="B773" s="86" t="e">
        <f aca="false">VLOOKUP($A773,#REF!, 34, FALSE())</f>
        <v>#VALUE!</v>
      </c>
      <c r="C773" s="87" t="str">
        <f aca="false">CONCATENATE("unused_",A773)</f>
        <v>unused_DDR_XM1_B8D1</v>
      </c>
      <c r="D773" s="88" t="e">
        <f aca="false">IF(LEN(VLOOKUP($A773,#REF!,8,FALSE())),LEFT(VLOOKUP($A773,#REF!,8,FALSE()),LEN(VLOOKUP($A773,#REF!,8,FALSE()))-2),"")</f>
        <v>#VALUE!</v>
      </c>
      <c r="E773" s="89" t="e">
        <f aca="false">IF(LEN(VLOOKUP($A773,#REF!,4,FALSE())),IF(INDEX(#REF!,MATCH($A773,#REF!,0),1),LEFT(VLOOKUP($A773,#REF!,4,FALSE()),LEN(VLOOKUP($A773,#REF!,4,FALSE()))-2),CONCATENATE(LEFT(VLOOKUP($A773,#REF!,4,FALSE()),LEN(VLOOKUP($A773,#REF!,4,FALSE()))-2),"*")),"")</f>
        <v>#VALUE!</v>
      </c>
      <c r="F773" s="90" t="e">
        <f aca="false">IF(LEN(VLOOKUP($A773,#REF!,5,FALSE())),IF(INDEX(#REF!,MATCH($A773,#REF!,0),2),LEFT(VLOOKUP($A773,#REF!,5,FALSE()),LEN(VLOOKUP($A773,#REF!,5,FALSE()))-2),CONCATENATE(LEFT(VLOOKUP($A773,#REF!,5,FALSE()),LEN(VLOOKUP($A773,#REF!,5,FALSE()))-2),"*")),"")</f>
        <v>#VALUE!</v>
      </c>
      <c r="G773" s="90" t="e">
        <f aca="false">IF(LEN(VLOOKUP($A773,#REF!,6,FALSE())),IF(INDEX(#REF!,MATCH($A773,#REF!,0),3),LEFT(VLOOKUP($A773,#REF!,6,FALSE()),LEN(VLOOKUP($A773,#REF!,6,FALSE()))-2),CONCATENATE(LEFT(VLOOKUP($A773,#REF!,6,FALSE()),LEN(VLOOKUP($A773,#REF!,6,FALSE()))-2),"*")),"")</f>
        <v>#VALUE!</v>
      </c>
      <c r="H773" s="91" t="e">
        <f aca="false">IF(LEN(VLOOKUP($A773,#REF!,7,FALSE())),IF(INDEX(#REF!,MATCH($A773,#REF!,0),4),LEFT(VLOOKUP($A773,#REF!,7,FALSE()),LEN(VLOOKUP($A773,#REF!,7,FALSE()))-2),CONCATENATE(LEFT(VLOOKUP($A773,#REF!,7,FALSE()),LEN(VLOOKUP($A773,#REF!,7,FALSE()))-2),"*")),"")</f>
        <v>#VALUE!</v>
      </c>
      <c r="I773" s="92" t="e">
        <f aca="false">IF(LEN(VLOOKUP($A773,#REF!,8,FALSE())),UPPER(RIGHT(VLOOKUP($A773,#REF!,8,FALSE()), 1)),"")</f>
        <v>#VALUE!</v>
      </c>
      <c r="J773" s="90" t="e">
        <f aca="false">IF(LEN(VLOOKUP($A773,#REF!,4,FALSE())),UPPER(RIGHT(VLOOKUP($A773,#REF!,4,FALSE()), 1)),"")</f>
        <v>#VALUE!</v>
      </c>
      <c r="K773" s="90" t="e">
        <f aca="false">IF(LEN(VLOOKUP($A773,#REF!,5,FALSE())),UPPER(RIGHT(VLOOKUP($A773,#REF!,5,FALSE()), 1)),"")</f>
        <v>#VALUE!</v>
      </c>
      <c r="L773" s="90" t="e">
        <f aca="false">IF(LEN(VLOOKUP($A773,#REF!,6,FALSE())),UPPER(RIGHT(VLOOKUP($A773,#REF!,6,FALSE()), 1)),"")</f>
        <v>#VALUE!</v>
      </c>
      <c r="M773" s="91" t="e">
        <f aca="false">IF(LEN(VLOOKUP($A773,#REF!,7,FALSE())),UPPER(RIGHT(VLOOKUP($A773,#REF!,7,FALSE()), 1)),"")</f>
        <v>#VALUE!</v>
      </c>
      <c r="N773" s="185"/>
      <c r="O773" s="185"/>
      <c r="P773" s="185"/>
      <c r="Q773" s="185"/>
      <c r="R773" s="185"/>
      <c r="S773" s="100" t="e">
        <f aca="false">HLOOKUP("Device Tree Pin Name",#REF!,MATCH($A773,#REF!,0),FALSE())</f>
        <v>#VALUE!</v>
      </c>
      <c r="T773" s="95" t="e">
        <f aca="false">HLOOKUP("power rail",#REF!,MATCH($A773,#REF!,0),FALSE())</f>
        <v>#VALUE!</v>
      </c>
      <c r="U773" s="96" t="e">
        <f aca="false">HLOOKUP("Wake Capable",#REF!,MATCH($A773,#REF!,0),FALSE())</f>
        <v>#VALUE!</v>
      </c>
      <c r="V773" s="96" t="e">
        <f aca="false">HLOOKUP("Strap",#REF!,MATCH($A773,#REF!,0),FALSE())</f>
        <v>#VALUE!</v>
      </c>
      <c r="W773" s="96"/>
      <c r="X773" s="96"/>
      <c r="Y773" s="96"/>
      <c r="Z773" s="95"/>
      <c r="AA773" s="95" t="e">
        <f aca="false">HLOOKUP("Pad type",#REF!,MATCH($A773,#REF!,0),FALSE())</f>
        <v>#VALUE!</v>
      </c>
      <c r="AB773" s="100"/>
      <c r="AC773" s="100" t="e">
        <f aca="false">HLOOKUP("POR Pin State",#REF!,MATCH($A773,#REF!,0),FALSE())</f>
        <v>#VALUE!</v>
      </c>
      <c r="AD773" s="186"/>
      <c r="AE773" s="187"/>
      <c r="AF773" s="187"/>
      <c r="AG773" s="187"/>
      <c r="AH773" s="188"/>
      <c r="AI773" s="188"/>
      <c r="AJ773" s="189"/>
      <c r="AK773" s="189"/>
      <c r="AL773" s="189"/>
      <c r="AM773" s="189"/>
      <c r="AN773" s="189"/>
      <c r="AO773" s="189"/>
      <c r="AP773" s="189"/>
      <c r="AQ773" s="194" t="s">
        <v>1832</v>
      </c>
      <c r="AR773" s="104"/>
      <c r="AS773" s="104"/>
      <c r="AT773" s="104"/>
      <c r="AU773" s="104"/>
      <c r="AV773" s="104"/>
      <c r="AW773" s="104"/>
      <c r="AX773" s="104"/>
      <c r="AY773" s="104"/>
      <c r="AZ773" s="104"/>
      <c r="BA773" s="104"/>
      <c r="BB773" s="162"/>
      <c r="BC773" s="104"/>
      <c r="BD773" s="214"/>
      <c r="BE773" s="213" t="s">
        <v>1833</v>
      </c>
      <c r="BF773" s="108" t="e">
        <f aca="false">VLOOKUP($A773,#REF!, 34, FALSE())</f>
        <v>#VALUE!</v>
      </c>
      <c r="BG773" s="108" t="e">
        <f aca="false">VLOOKUP($A773,#REF!, 22, FALSE())</f>
        <v>#VALUE!</v>
      </c>
      <c r="BH773" s="109"/>
    </row>
    <row r="774" s="193" customFormat="true" ht="12.75" hidden="false" customHeight="true" outlineLevel="0" collapsed="false">
      <c r="A774" s="1" t="s">
        <v>1834</v>
      </c>
      <c r="B774" s="86" t="e">
        <f aca="false">VLOOKUP($A774,#REF!, 34, FALSE())</f>
        <v>#VALUE!</v>
      </c>
      <c r="C774" s="87" t="str">
        <f aca="false">CONCATENATE("unused_",A774)</f>
        <v>unused_DDR_XM1_B8D2</v>
      </c>
      <c r="D774" s="88" t="e">
        <f aca="false">IF(LEN(VLOOKUP($A774,#REF!,8,FALSE())),LEFT(VLOOKUP($A774,#REF!,8,FALSE()),LEN(VLOOKUP($A774,#REF!,8,FALSE()))-2),"")</f>
        <v>#VALUE!</v>
      </c>
      <c r="E774" s="89" t="e">
        <f aca="false">IF(LEN(VLOOKUP($A774,#REF!,4,FALSE())),IF(INDEX(#REF!,MATCH($A774,#REF!,0),1),LEFT(VLOOKUP($A774,#REF!,4,FALSE()),LEN(VLOOKUP($A774,#REF!,4,FALSE()))-2),CONCATENATE(LEFT(VLOOKUP($A774,#REF!,4,FALSE()),LEN(VLOOKUP($A774,#REF!,4,FALSE()))-2),"*")),"")</f>
        <v>#VALUE!</v>
      </c>
      <c r="F774" s="90" t="e">
        <f aca="false">IF(LEN(VLOOKUP($A774,#REF!,5,FALSE())),IF(INDEX(#REF!,MATCH($A774,#REF!,0),2),LEFT(VLOOKUP($A774,#REF!,5,FALSE()),LEN(VLOOKUP($A774,#REF!,5,FALSE()))-2),CONCATENATE(LEFT(VLOOKUP($A774,#REF!,5,FALSE()),LEN(VLOOKUP($A774,#REF!,5,FALSE()))-2),"*")),"")</f>
        <v>#VALUE!</v>
      </c>
      <c r="G774" s="90" t="e">
        <f aca="false">IF(LEN(VLOOKUP($A774,#REF!,6,FALSE())),IF(INDEX(#REF!,MATCH($A774,#REF!,0),3),LEFT(VLOOKUP($A774,#REF!,6,FALSE()),LEN(VLOOKUP($A774,#REF!,6,FALSE()))-2),CONCATENATE(LEFT(VLOOKUP($A774,#REF!,6,FALSE()),LEN(VLOOKUP($A774,#REF!,6,FALSE()))-2),"*")),"")</f>
        <v>#VALUE!</v>
      </c>
      <c r="H774" s="91" t="e">
        <f aca="false">IF(LEN(VLOOKUP($A774,#REF!,7,FALSE())),IF(INDEX(#REF!,MATCH($A774,#REF!,0),4),LEFT(VLOOKUP($A774,#REF!,7,FALSE()),LEN(VLOOKUP($A774,#REF!,7,FALSE()))-2),CONCATENATE(LEFT(VLOOKUP($A774,#REF!,7,FALSE()),LEN(VLOOKUP($A774,#REF!,7,FALSE()))-2),"*")),"")</f>
        <v>#VALUE!</v>
      </c>
      <c r="I774" s="92" t="e">
        <f aca="false">IF(LEN(VLOOKUP($A774,#REF!,8,FALSE())),UPPER(RIGHT(VLOOKUP($A774,#REF!,8,FALSE()), 1)),"")</f>
        <v>#VALUE!</v>
      </c>
      <c r="J774" s="90" t="e">
        <f aca="false">IF(LEN(VLOOKUP($A774,#REF!,4,FALSE())),UPPER(RIGHT(VLOOKUP($A774,#REF!,4,FALSE()), 1)),"")</f>
        <v>#VALUE!</v>
      </c>
      <c r="K774" s="90" t="e">
        <f aca="false">IF(LEN(VLOOKUP($A774,#REF!,5,FALSE())),UPPER(RIGHT(VLOOKUP($A774,#REF!,5,FALSE()), 1)),"")</f>
        <v>#VALUE!</v>
      </c>
      <c r="L774" s="90" t="e">
        <f aca="false">IF(LEN(VLOOKUP($A774,#REF!,6,FALSE())),UPPER(RIGHT(VLOOKUP($A774,#REF!,6,FALSE()), 1)),"")</f>
        <v>#VALUE!</v>
      </c>
      <c r="M774" s="91" t="e">
        <f aca="false">IF(LEN(VLOOKUP($A774,#REF!,7,FALSE())),UPPER(RIGHT(VLOOKUP($A774,#REF!,7,FALSE()), 1)),"")</f>
        <v>#VALUE!</v>
      </c>
      <c r="N774" s="185"/>
      <c r="O774" s="185"/>
      <c r="P774" s="185"/>
      <c r="Q774" s="185"/>
      <c r="R774" s="185"/>
      <c r="S774" s="100" t="e">
        <f aca="false">HLOOKUP("Device Tree Pin Name",#REF!,MATCH($A774,#REF!,0),FALSE())</f>
        <v>#VALUE!</v>
      </c>
      <c r="T774" s="95" t="e">
        <f aca="false">HLOOKUP("power rail",#REF!,MATCH($A774,#REF!,0),FALSE())</f>
        <v>#VALUE!</v>
      </c>
      <c r="U774" s="96" t="e">
        <f aca="false">HLOOKUP("Wake Capable",#REF!,MATCH($A774,#REF!,0),FALSE())</f>
        <v>#VALUE!</v>
      </c>
      <c r="V774" s="96" t="e">
        <f aca="false">HLOOKUP("Strap",#REF!,MATCH($A774,#REF!,0),FALSE())</f>
        <v>#VALUE!</v>
      </c>
      <c r="W774" s="96"/>
      <c r="X774" s="96"/>
      <c r="Y774" s="96"/>
      <c r="Z774" s="95"/>
      <c r="AA774" s="95" t="e">
        <f aca="false">HLOOKUP("Pad type",#REF!,MATCH($A774,#REF!,0),FALSE())</f>
        <v>#VALUE!</v>
      </c>
      <c r="AB774" s="100"/>
      <c r="AC774" s="100" t="e">
        <f aca="false">HLOOKUP("POR Pin State",#REF!,MATCH($A774,#REF!,0),FALSE())</f>
        <v>#VALUE!</v>
      </c>
      <c r="AD774" s="186"/>
      <c r="AE774" s="187"/>
      <c r="AF774" s="187"/>
      <c r="AG774" s="187"/>
      <c r="AH774" s="188"/>
      <c r="AI774" s="188"/>
      <c r="AJ774" s="189"/>
      <c r="AK774" s="189"/>
      <c r="AL774" s="189"/>
      <c r="AM774" s="189"/>
      <c r="AN774" s="189"/>
      <c r="AO774" s="189"/>
      <c r="AP774" s="189"/>
      <c r="AQ774" s="194" t="s">
        <v>1835</v>
      </c>
      <c r="AR774" s="104"/>
      <c r="AS774" s="104"/>
      <c r="AT774" s="104"/>
      <c r="AU774" s="104"/>
      <c r="AV774" s="104"/>
      <c r="AW774" s="104"/>
      <c r="AX774" s="104"/>
      <c r="AY774" s="104"/>
      <c r="AZ774" s="104"/>
      <c r="BA774" s="104"/>
      <c r="BB774" s="162"/>
      <c r="BC774" s="104"/>
      <c r="BD774" s="214"/>
      <c r="BE774" s="213" t="s">
        <v>1836</v>
      </c>
      <c r="BF774" s="108" t="e">
        <f aca="false">VLOOKUP($A774,#REF!, 34, FALSE())</f>
        <v>#VALUE!</v>
      </c>
      <c r="BG774" s="108" t="e">
        <f aca="false">VLOOKUP($A774,#REF!, 22, FALSE())</f>
        <v>#VALUE!</v>
      </c>
      <c r="BH774" s="109"/>
    </row>
    <row r="775" s="193" customFormat="true" ht="12.75" hidden="false" customHeight="true" outlineLevel="0" collapsed="false">
      <c r="A775" s="133" t="s">
        <v>1837</v>
      </c>
      <c r="B775" s="86" t="e">
        <f aca="false">VLOOKUP($A775,#REF!, 34, FALSE())</f>
        <v>#VALUE!</v>
      </c>
      <c r="C775" s="87" t="str">
        <f aca="false">CONCATENATE("unused_",A775)</f>
        <v>unused_DDR_XM1_B8D3</v>
      </c>
      <c r="D775" s="88" t="e">
        <f aca="false">IF(LEN(VLOOKUP($A775,#REF!,8,FALSE())),LEFT(VLOOKUP($A775,#REF!,8,FALSE()),LEN(VLOOKUP($A775,#REF!,8,FALSE()))-2),"")</f>
        <v>#VALUE!</v>
      </c>
      <c r="E775" s="89" t="e">
        <f aca="false">IF(LEN(VLOOKUP($A775,#REF!,4,FALSE())),IF(INDEX(#REF!,MATCH($A775,#REF!,0),1),LEFT(VLOOKUP($A775,#REF!,4,FALSE()),LEN(VLOOKUP($A775,#REF!,4,FALSE()))-2),CONCATENATE(LEFT(VLOOKUP($A775,#REF!,4,FALSE()),LEN(VLOOKUP($A775,#REF!,4,FALSE()))-2),"*")),"")</f>
        <v>#VALUE!</v>
      </c>
      <c r="F775" s="90" t="e">
        <f aca="false">IF(LEN(VLOOKUP($A775,#REF!,5,FALSE())),IF(INDEX(#REF!,MATCH($A775,#REF!,0),2),LEFT(VLOOKUP($A775,#REF!,5,FALSE()),LEN(VLOOKUP($A775,#REF!,5,FALSE()))-2),CONCATENATE(LEFT(VLOOKUP($A775,#REF!,5,FALSE()),LEN(VLOOKUP($A775,#REF!,5,FALSE()))-2),"*")),"")</f>
        <v>#VALUE!</v>
      </c>
      <c r="G775" s="90" t="e">
        <f aca="false">IF(LEN(VLOOKUP($A775,#REF!,6,FALSE())),IF(INDEX(#REF!,MATCH($A775,#REF!,0),3),LEFT(VLOOKUP($A775,#REF!,6,FALSE()),LEN(VLOOKUP($A775,#REF!,6,FALSE()))-2),CONCATENATE(LEFT(VLOOKUP($A775,#REF!,6,FALSE()),LEN(VLOOKUP($A775,#REF!,6,FALSE()))-2),"*")),"")</f>
        <v>#VALUE!</v>
      </c>
      <c r="H775" s="91" t="e">
        <f aca="false">IF(LEN(VLOOKUP($A775,#REF!,7,FALSE())),IF(INDEX(#REF!,MATCH($A775,#REF!,0),4),LEFT(VLOOKUP($A775,#REF!,7,FALSE()),LEN(VLOOKUP($A775,#REF!,7,FALSE()))-2),CONCATENATE(LEFT(VLOOKUP($A775,#REF!,7,FALSE()),LEN(VLOOKUP($A775,#REF!,7,FALSE()))-2),"*")),"")</f>
        <v>#VALUE!</v>
      </c>
      <c r="I775" s="92" t="e">
        <f aca="false">IF(LEN(VLOOKUP($A775,#REF!,8,FALSE())),UPPER(RIGHT(VLOOKUP($A775,#REF!,8,FALSE()), 1)),"")</f>
        <v>#VALUE!</v>
      </c>
      <c r="J775" s="90" t="e">
        <f aca="false">IF(LEN(VLOOKUP($A775,#REF!,4,FALSE())),UPPER(RIGHT(VLOOKUP($A775,#REF!,4,FALSE()), 1)),"")</f>
        <v>#VALUE!</v>
      </c>
      <c r="K775" s="90" t="e">
        <f aca="false">IF(LEN(VLOOKUP($A775,#REF!,5,FALSE())),UPPER(RIGHT(VLOOKUP($A775,#REF!,5,FALSE()), 1)),"")</f>
        <v>#VALUE!</v>
      </c>
      <c r="L775" s="90" t="e">
        <f aca="false">IF(LEN(VLOOKUP($A775,#REF!,6,FALSE())),UPPER(RIGHT(VLOOKUP($A775,#REF!,6,FALSE()), 1)),"")</f>
        <v>#VALUE!</v>
      </c>
      <c r="M775" s="91" t="e">
        <f aca="false">IF(LEN(VLOOKUP($A775,#REF!,7,FALSE())),UPPER(RIGHT(VLOOKUP($A775,#REF!,7,FALSE()), 1)),"")</f>
        <v>#VALUE!</v>
      </c>
      <c r="N775" s="185"/>
      <c r="O775" s="185"/>
      <c r="P775" s="185"/>
      <c r="Q775" s="185"/>
      <c r="R775" s="185"/>
      <c r="S775" s="100" t="e">
        <f aca="false">HLOOKUP("Device Tree Pin Name",#REF!,MATCH($A775,#REF!,0),FALSE())</f>
        <v>#VALUE!</v>
      </c>
      <c r="T775" s="95" t="e">
        <f aca="false">HLOOKUP("power rail",#REF!,MATCH($A775,#REF!,0),FALSE())</f>
        <v>#VALUE!</v>
      </c>
      <c r="U775" s="96" t="e">
        <f aca="false">HLOOKUP("Wake Capable",#REF!,MATCH($A775,#REF!,0),FALSE())</f>
        <v>#VALUE!</v>
      </c>
      <c r="V775" s="96" t="e">
        <f aca="false">HLOOKUP("Strap",#REF!,MATCH($A775,#REF!,0),FALSE())</f>
        <v>#VALUE!</v>
      </c>
      <c r="W775" s="96"/>
      <c r="X775" s="96"/>
      <c r="Y775" s="96"/>
      <c r="Z775" s="95"/>
      <c r="AA775" s="95" t="e">
        <f aca="false">HLOOKUP("Pad type",#REF!,MATCH($A775,#REF!,0),FALSE())</f>
        <v>#VALUE!</v>
      </c>
      <c r="AB775" s="100"/>
      <c r="AC775" s="100" t="e">
        <f aca="false">HLOOKUP("POR Pin State",#REF!,MATCH($A775,#REF!,0),FALSE())</f>
        <v>#VALUE!</v>
      </c>
      <c r="AD775" s="186"/>
      <c r="AE775" s="187"/>
      <c r="AF775" s="187"/>
      <c r="AG775" s="187"/>
      <c r="AH775" s="188"/>
      <c r="AI775" s="188"/>
      <c r="AJ775" s="189"/>
      <c r="AK775" s="189"/>
      <c r="AL775" s="189"/>
      <c r="AM775" s="189"/>
      <c r="AN775" s="189"/>
      <c r="AO775" s="189"/>
      <c r="AP775" s="189"/>
      <c r="AQ775" s="194" t="s">
        <v>1838</v>
      </c>
      <c r="AR775" s="104"/>
      <c r="AS775" s="104"/>
      <c r="AT775" s="104"/>
      <c r="AU775" s="104"/>
      <c r="AV775" s="104"/>
      <c r="AW775" s="104"/>
      <c r="AX775" s="104"/>
      <c r="AY775" s="104"/>
      <c r="AZ775" s="104"/>
      <c r="BA775" s="104"/>
      <c r="BB775" s="162"/>
      <c r="BC775" s="104"/>
      <c r="BD775" s="214"/>
      <c r="BE775" s="213" t="s">
        <v>1839</v>
      </c>
      <c r="BF775" s="108" t="e">
        <f aca="false">VLOOKUP($A775,#REF!, 34, FALSE())</f>
        <v>#VALUE!</v>
      </c>
      <c r="BG775" s="108" t="e">
        <f aca="false">VLOOKUP($A775,#REF!, 22, FALSE())</f>
        <v>#VALUE!</v>
      </c>
      <c r="BH775" s="109"/>
    </row>
    <row r="776" s="193" customFormat="true" ht="12.75" hidden="false" customHeight="true" outlineLevel="0" collapsed="false">
      <c r="A776" s="133" t="s">
        <v>1840</v>
      </c>
      <c r="B776" s="86" t="e">
        <f aca="false">VLOOKUP($A776,#REF!, 34, FALSE())</f>
        <v>#VALUE!</v>
      </c>
      <c r="C776" s="87" t="str">
        <f aca="false">CONCATENATE("unused_",A776)</f>
        <v>unused_DDR_XM1_B8D4</v>
      </c>
      <c r="D776" s="88" t="e">
        <f aca="false">IF(LEN(VLOOKUP($A776,#REF!,8,FALSE())),LEFT(VLOOKUP($A776,#REF!,8,FALSE()),LEN(VLOOKUP($A776,#REF!,8,FALSE()))-2),"")</f>
        <v>#VALUE!</v>
      </c>
      <c r="E776" s="89" t="e">
        <f aca="false">IF(LEN(VLOOKUP($A776,#REF!,4,FALSE())),IF(INDEX(#REF!,MATCH($A776,#REF!,0),1),LEFT(VLOOKUP($A776,#REF!,4,FALSE()),LEN(VLOOKUP($A776,#REF!,4,FALSE()))-2),CONCATENATE(LEFT(VLOOKUP($A776,#REF!,4,FALSE()),LEN(VLOOKUP($A776,#REF!,4,FALSE()))-2),"*")),"")</f>
        <v>#VALUE!</v>
      </c>
      <c r="F776" s="90" t="e">
        <f aca="false">IF(LEN(VLOOKUP($A776,#REF!,5,FALSE())),IF(INDEX(#REF!,MATCH($A776,#REF!,0),2),LEFT(VLOOKUP($A776,#REF!,5,FALSE()),LEN(VLOOKUP($A776,#REF!,5,FALSE()))-2),CONCATENATE(LEFT(VLOOKUP($A776,#REF!,5,FALSE()),LEN(VLOOKUP($A776,#REF!,5,FALSE()))-2),"*")),"")</f>
        <v>#VALUE!</v>
      </c>
      <c r="G776" s="90" t="e">
        <f aca="false">IF(LEN(VLOOKUP($A776,#REF!,6,FALSE())),IF(INDEX(#REF!,MATCH($A776,#REF!,0),3),LEFT(VLOOKUP($A776,#REF!,6,FALSE()),LEN(VLOOKUP($A776,#REF!,6,FALSE()))-2),CONCATENATE(LEFT(VLOOKUP($A776,#REF!,6,FALSE()),LEN(VLOOKUP($A776,#REF!,6,FALSE()))-2),"*")),"")</f>
        <v>#VALUE!</v>
      </c>
      <c r="H776" s="91" t="e">
        <f aca="false">IF(LEN(VLOOKUP($A776,#REF!,7,FALSE())),IF(INDEX(#REF!,MATCH($A776,#REF!,0),4),LEFT(VLOOKUP($A776,#REF!,7,FALSE()),LEN(VLOOKUP($A776,#REF!,7,FALSE()))-2),CONCATENATE(LEFT(VLOOKUP($A776,#REF!,7,FALSE()),LEN(VLOOKUP($A776,#REF!,7,FALSE()))-2),"*")),"")</f>
        <v>#VALUE!</v>
      </c>
      <c r="I776" s="92" t="e">
        <f aca="false">IF(LEN(VLOOKUP($A776,#REF!,8,FALSE())),UPPER(RIGHT(VLOOKUP($A776,#REF!,8,FALSE()), 1)),"")</f>
        <v>#VALUE!</v>
      </c>
      <c r="J776" s="90" t="e">
        <f aca="false">IF(LEN(VLOOKUP($A776,#REF!,4,FALSE())),UPPER(RIGHT(VLOOKUP($A776,#REF!,4,FALSE()), 1)),"")</f>
        <v>#VALUE!</v>
      </c>
      <c r="K776" s="90" t="e">
        <f aca="false">IF(LEN(VLOOKUP($A776,#REF!,5,FALSE())),UPPER(RIGHT(VLOOKUP($A776,#REF!,5,FALSE()), 1)),"")</f>
        <v>#VALUE!</v>
      </c>
      <c r="L776" s="90" t="e">
        <f aca="false">IF(LEN(VLOOKUP($A776,#REF!,6,FALSE())),UPPER(RIGHT(VLOOKUP($A776,#REF!,6,FALSE()), 1)),"")</f>
        <v>#VALUE!</v>
      </c>
      <c r="M776" s="91" t="e">
        <f aca="false">IF(LEN(VLOOKUP($A776,#REF!,7,FALSE())),UPPER(RIGHT(VLOOKUP($A776,#REF!,7,FALSE()), 1)),"")</f>
        <v>#VALUE!</v>
      </c>
      <c r="N776" s="185"/>
      <c r="O776" s="185"/>
      <c r="P776" s="185"/>
      <c r="Q776" s="185"/>
      <c r="R776" s="185"/>
      <c r="S776" s="100" t="e">
        <f aca="false">HLOOKUP("Device Tree Pin Name",#REF!,MATCH($A776,#REF!,0),FALSE())</f>
        <v>#VALUE!</v>
      </c>
      <c r="T776" s="95" t="e">
        <f aca="false">HLOOKUP("power rail",#REF!,MATCH($A776,#REF!,0),FALSE())</f>
        <v>#VALUE!</v>
      </c>
      <c r="U776" s="96" t="e">
        <f aca="false">HLOOKUP("Wake Capable",#REF!,MATCH($A776,#REF!,0),FALSE())</f>
        <v>#VALUE!</v>
      </c>
      <c r="V776" s="96" t="e">
        <f aca="false">HLOOKUP("Strap",#REF!,MATCH($A776,#REF!,0),FALSE())</f>
        <v>#VALUE!</v>
      </c>
      <c r="W776" s="96"/>
      <c r="X776" s="96"/>
      <c r="Y776" s="96"/>
      <c r="Z776" s="95"/>
      <c r="AA776" s="95" t="e">
        <f aca="false">HLOOKUP("Pad type",#REF!,MATCH($A776,#REF!,0),FALSE())</f>
        <v>#VALUE!</v>
      </c>
      <c r="AB776" s="100"/>
      <c r="AC776" s="100" t="e">
        <f aca="false">HLOOKUP("POR Pin State",#REF!,MATCH($A776,#REF!,0),FALSE())</f>
        <v>#VALUE!</v>
      </c>
      <c r="AD776" s="186"/>
      <c r="AE776" s="187"/>
      <c r="AF776" s="187"/>
      <c r="AG776" s="187"/>
      <c r="AH776" s="188"/>
      <c r="AI776" s="188"/>
      <c r="AJ776" s="189"/>
      <c r="AK776" s="189"/>
      <c r="AL776" s="189"/>
      <c r="AM776" s="189"/>
      <c r="AN776" s="189"/>
      <c r="AO776" s="189"/>
      <c r="AP776" s="189"/>
      <c r="AQ776" s="194" t="s">
        <v>1841</v>
      </c>
      <c r="AR776" s="104"/>
      <c r="AS776" s="104"/>
      <c r="AT776" s="104"/>
      <c r="AU776" s="104"/>
      <c r="AV776" s="104"/>
      <c r="AW776" s="104"/>
      <c r="AX776" s="104"/>
      <c r="AY776" s="104"/>
      <c r="AZ776" s="104"/>
      <c r="BA776" s="104"/>
      <c r="BB776" s="162"/>
      <c r="BC776" s="104"/>
      <c r="BD776" s="214"/>
      <c r="BE776" s="213" t="s">
        <v>1842</v>
      </c>
      <c r="BF776" s="108" t="e">
        <f aca="false">VLOOKUP($A776,#REF!, 34, FALSE())</f>
        <v>#VALUE!</v>
      </c>
      <c r="BG776" s="108" t="e">
        <f aca="false">VLOOKUP($A776,#REF!, 22, FALSE())</f>
        <v>#VALUE!</v>
      </c>
      <c r="BH776" s="109"/>
    </row>
    <row r="777" s="193" customFormat="true" ht="12.75" hidden="false" customHeight="true" outlineLevel="0" collapsed="false">
      <c r="A777" s="133" t="s">
        <v>1843</v>
      </c>
      <c r="B777" s="86" t="e">
        <f aca="false">VLOOKUP($A777,#REF!, 34, FALSE())</f>
        <v>#VALUE!</v>
      </c>
      <c r="C777" s="87" t="str">
        <f aca="false">CONCATENATE("unused_",A777)</f>
        <v>unused_DDR_XM1_B8D5</v>
      </c>
      <c r="D777" s="88" t="e">
        <f aca="false">IF(LEN(VLOOKUP($A777,#REF!,8,FALSE())),LEFT(VLOOKUP($A777,#REF!,8,FALSE()),LEN(VLOOKUP($A777,#REF!,8,FALSE()))-2),"")</f>
        <v>#VALUE!</v>
      </c>
      <c r="E777" s="89" t="e">
        <f aca="false">IF(LEN(VLOOKUP($A777,#REF!,4,FALSE())),IF(INDEX(#REF!,MATCH($A777,#REF!,0),1),LEFT(VLOOKUP($A777,#REF!,4,FALSE()),LEN(VLOOKUP($A777,#REF!,4,FALSE()))-2),CONCATENATE(LEFT(VLOOKUP($A777,#REF!,4,FALSE()),LEN(VLOOKUP($A777,#REF!,4,FALSE()))-2),"*")),"")</f>
        <v>#VALUE!</v>
      </c>
      <c r="F777" s="90" t="e">
        <f aca="false">IF(LEN(VLOOKUP($A777,#REF!,5,FALSE())),IF(INDEX(#REF!,MATCH($A777,#REF!,0),2),LEFT(VLOOKUP($A777,#REF!,5,FALSE()),LEN(VLOOKUP($A777,#REF!,5,FALSE()))-2),CONCATENATE(LEFT(VLOOKUP($A777,#REF!,5,FALSE()),LEN(VLOOKUP($A777,#REF!,5,FALSE()))-2),"*")),"")</f>
        <v>#VALUE!</v>
      </c>
      <c r="G777" s="90" t="e">
        <f aca="false">IF(LEN(VLOOKUP($A777,#REF!,6,FALSE())),IF(INDEX(#REF!,MATCH($A777,#REF!,0),3),LEFT(VLOOKUP($A777,#REF!,6,FALSE()),LEN(VLOOKUP($A777,#REF!,6,FALSE()))-2),CONCATENATE(LEFT(VLOOKUP($A777,#REF!,6,FALSE()),LEN(VLOOKUP($A777,#REF!,6,FALSE()))-2),"*")),"")</f>
        <v>#VALUE!</v>
      </c>
      <c r="H777" s="91" t="e">
        <f aca="false">IF(LEN(VLOOKUP($A777,#REF!,7,FALSE())),IF(INDEX(#REF!,MATCH($A777,#REF!,0),4),LEFT(VLOOKUP($A777,#REF!,7,FALSE()),LEN(VLOOKUP($A777,#REF!,7,FALSE()))-2),CONCATENATE(LEFT(VLOOKUP($A777,#REF!,7,FALSE()),LEN(VLOOKUP($A777,#REF!,7,FALSE()))-2),"*")),"")</f>
        <v>#VALUE!</v>
      </c>
      <c r="I777" s="92" t="e">
        <f aca="false">IF(LEN(VLOOKUP($A777,#REF!,8,FALSE())),UPPER(RIGHT(VLOOKUP($A777,#REF!,8,FALSE()), 1)),"")</f>
        <v>#VALUE!</v>
      </c>
      <c r="J777" s="90" t="e">
        <f aca="false">IF(LEN(VLOOKUP($A777,#REF!,4,FALSE())),UPPER(RIGHT(VLOOKUP($A777,#REF!,4,FALSE()), 1)),"")</f>
        <v>#VALUE!</v>
      </c>
      <c r="K777" s="90" t="e">
        <f aca="false">IF(LEN(VLOOKUP($A777,#REF!,5,FALSE())),UPPER(RIGHT(VLOOKUP($A777,#REF!,5,FALSE()), 1)),"")</f>
        <v>#VALUE!</v>
      </c>
      <c r="L777" s="90" t="e">
        <f aca="false">IF(LEN(VLOOKUP($A777,#REF!,6,FALSE())),UPPER(RIGHT(VLOOKUP($A777,#REF!,6,FALSE()), 1)),"")</f>
        <v>#VALUE!</v>
      </c>
      <c r="M777" s="91" t="e">
        <f aca="false">IF(LEN(VLOOKUP($A777,#REF!,7,FALSE())),UPPER(RIGHT(VLOOKUP($A777,#REF!,7,FALSE()), 1)),"")</f>
        <v>#VALUE!</v>
      </c>
      <c r="N777" s="185"/>
      <c r="O777" s="185"/>
      <c r="P777" s="185"/>
      <c r="Q777" s="185"/>
      <c r="R777" s="185"/>
      <c r="S777" s="100" t="e">
        <f aca="false">HLOOKUP("Device Tree Pin Name",#REF!,MATCH($A777,#REF!,0),FALSE())</f>
        <v>#VALUE!</v>
      </c>
      <c r="T777" s="95" t="e">
        <f aca="false">HLOOKUP("power rail",#REF!,MATCH($A777,#REF!,0),FALSE())</f>
        <v>#VALUE!</v>
      </c>
      <c r="U777" s="96" t="e">
        <f aca="false">HLOOKUP("Wake Capable",#REF!,MATCH($A777,#REF!,0),FALSE())</f>
        <v>#VALUE!</v>
      </c>
      <c r="V777" s="96" t="e">
        <f aca="false">HLOOKUP("Strap",#REF!,MATCH($A777,#REF!,0),FALSE())</f>
        <v>#VALUE!</v>
      </c>
      <c r="W777" s="96"/>
      <c r="X777" s="96"/>
      <c r="Y777" s="96"/>
      <c r="Z777" s="95"/>
      <c r="AA777" s="95" t="e">
        <f aca="false">HLOOKUP("Pad type",#REF!,MATCH($A777,#REF!,0),FALSE())</f>
        <v>#VALUE!</v>
      </c>
      <c r="AB777" s="100"/>
      <c r="AC777" s="100" t="e">
        <f aca="false">HLOOKUP("POR Pin State",#REF!,MATCH($A777,#REF!,0),FALSE())</f>
        <v>#VALUE!</v>
      </c>
      <c r="AD777" s="186"/>
      <c r="AE777" s="187"/>
      <c r="AF777" s="187"/>
      <c r="AG777" s="187"/>
      <c r="AH777" s="188"/>
      <c r="AI777" s="188"/>
      <c r="AJ777" s="189"/>
      <c r="AK777" s="189"/>
      <c r="AL777" s="189"/>
      <c r="AM777" s="189"/>
      <c r="AN777" s="189"/>
      <c r="AO777" s="189"/>
      <c r="AP777" s="189"/>
      <c r="AQ777" s="194" t="s">
        <v>1844</v>
      </c>
      <c r="AR777" s="104"/>
      <c r="AS777" s="104"/>
      <c r="AT777" s="104"/>
      <c r="AU777" s="104"/>
      <c r="AV777" s="104"/>
      <c r="AW777" s="104"/>
      <c r="AX777" s="104"/>
      <c r="AY777" s="104"/>
      <c r="AZ777" s="104"/>
      <c r="BA777" s="104"/>
      <c r="BB777" s="162"/>
      <c r="BC777" s="104"/>
      <c r="BD777" s="214"/>
      <c r="BE777" s="213" t="s">
        <v>1845</v>
      </c>
      <c r="BF777" s="108" t="e">
        <f aca="false">VLOOKUP($A777,#REF!, 34, FALSE())</f>
        <v>#VALUE!</v>
      </c>
      <c r="BG777" s="108" t="e">
        <f aca="false">VLOOKUP($A777,#REF!, 22, FALSE())</f>
        <v>#VALUE!</v>
      </c>
      <c r="BH777" s="109"/>
    </row>
    <row r="778" s="193" customFormat="true" ht="12.75" hidden="false" customHeight="true" outlineLevel="0" collapsed="false">
      <c r="A778" s="133" t="s">
        <v>1846</v>
      </c>
      <c r="B778" s="86" t="e">
        <f aca="false">VLOOKUP($A778,#REF!, 34, FALSE())</f>
        <v>#VALUE!</v>
      </c>
      <c r="C778" s="87" t="str">
        <f aca="false">CONCATENATE("unused_",A778)</f>
        <v>unused_DDR_XM1_B8D6</v>
      </c>
      <c r="D778" s="88" t="e">
        <f aca="false">IF(LEN(VLOOKUP($A778,#REF!,8,FALSE())),LEFT(VLOOKUP($A778,#REF!,8,FALSE()),LEN(VLOOKUP($A778,#REF!,8,FALSE()))-2),"")</f>
        <v>#VALUE!</v>
      </c>
      <c r="E778" s="89" t="e">
        <f aca="false">IF(LEN(VLOOKUP($A778,#REF!,4,FALSE())),IF(INDEX(#REF!,MATCH($A778,#REF!,0),1),LEFT(VLOOKUP($A778,#REF!,4,FALSE()),LEN(VLOOKUP($A778,#REF!,4,FALSE()))-2),CONCATENATE(LEFT(VLOOKUP($A778,#REF!,4,FALSE()),LEN(VLOOKUP($A778,#REF!,4,FALSE()))-2),"*")),"")</f>
        <v>#VALUE!</v>
      </c>
      <c r="F778" s="90" t="e">
        <f aca="false">IF(LEN(VLOOKUP($A778,#REF!,5,FALSE())),IF(INDEX(#REF!,MATCH($A778,#REF!,0),2),LEFT(VLOOKUP($A778,#REF!,5,FALSE()),LEN(VLOOKUP($A778,#REF!,5,FALSE()))-2),CONCATENATE(LEFT(VLOOKUP($A778,#REF!,5,FALSE()),LEN(VLOOKUP($A778,#REF!,5,FALSE()))-2),"*")),"")</f>
        <v>#VALUE!</v>
      </c>
      <c r="G778" s="90" t="e">
        <f aca="false">IF(LEN(VLOOKUP($A778,#REF!,6,FALSE())),IF(INDEX(#REF!,MATCH($A778,#REF!,0),3),LEFT(VLOOKUP($A778,#REF!,6,FALSE()),LEN(VLOOKUP($A778,#REF!,6,FALSE()))-2),CONCATENATE(LEFT(VLOOKUP($A778,#REF!,6,FALSE()),LEN(VLOOKUP($A778,#REF!,6,FALSE()))-2),"*")),"")</f>
        <v>#VALUE!</v>
      </c>
      <c r="H778" s="91" t="e">
        <f aca="false">IF(LEN(VLOOKUP($A778,#REF!,7,FALSE())),IF(INDEX(#REF!,MATCH($A778,#REF!,0),4),LEFT(VLOOKUP($A778,#REF!,7,FALSE()),LEN(VLOOKUP($A778,#REF!,7,FALSE()))-2),CONCATENATE(LEFT(VLOOKUP($A778,#REF!,7,FALSE()),LEN(VLOOKUP($A778,#REF!,7,FALSE()))-2),"*")),"")</f>
        <v>#VALUE!</v>
      </c>
      <c r="I778" s="92" t="e">
        <f aca="false">IF(LEN(VLOOKUP($A778,#REF!,8,FALSE())),UPPER(RIGHT(VLOOKUP($A778,#REF!,8,FALSE()), 1)),"")</f>
        <v>#VALUE!</v>
      </c>
      <c r="J778" s="90" t="e">
        <f aca="false">IF(LEN(VLOOKUP($A778,#REF!,4,FALSE())),UPPER(RIGHT(VLOOKUP($A778,#REF!,4,FALSE()), 1)),"")</f>
        <v>#VALUE!</v>
      </c>
      <c r="K778" s="90" t="e">
        <f aca="false">IF(LEN(VLOOKUP($A778,#REF!,5,FALSE())),UPPER(RIGHT(VLOOKUP($A778,#REF!,5,FALSE()), 1)),"")</f>
        <v>#VALUE!</v>
      </c>
      <c r="L778" s="90" t="e">
        <f aca="false">IF(LEN(VLOOKUP($A778,#REF!,6,FALSE())),UPPER(RIGHT(VLOOKUP($A778,#REF!,6,FALSE()), 1)),"")</f>
        <v>#VALUE!</v>
      </c>
      <c r="M778" s="91" t="e">
        <f aca="false">IF(LEN(VLOOKUP($A778,#REF!,7,FALSE())),UPPER(RIGHT(VLOOKUP($A778,#REF!,7,FALSE()), 1)),"")</f>
        <v>#VALUE!</v>
      </c>
      <c r="N778" s="185"/>
      <c r="O778" s="185"/>
      <c r="P778" s="185"/>
      <c r="Q778" s="185"/>
      <c r="R778" s="185"/>
      <c r="S778" s="100" t="e">
        <f aca="false">HLOOKUP("Device Tree Pin Name",#REF!,MATCH($A778,#REF!,0),FALSE())</f>
        <v>#VALUE!</v>
      </c>
      <c r="T778" s="95" t="e">
        <f aca="false">HLOOKUP("power rail",#REF!,MATCH($A778,#REF!,0),FALSE())</f>
        <v>#VALUE!</v>
      </c>
      <c r="U778" s="96" t="e">
        <f aca="false">HLOOKUP("Wake Capable",#REF!,MATCH($A778,#REF!,0),FALSE())</f>
        <v>#VALUE!</v>
      </c>
      <c r="V778" s="96" t="e">
        <f aca="false">HLOOKUP("Strap",#REF!,MATCH($A778,#REF!,0),FALSE())</f>
        <v>#VALUE!</v>
      </c>
      <c r="W778" s="96"/>
      <c r="X778" s="96"/>
      <c r="Y778" s="96"/>
      <c r="Z778" s="95"/>
      <c r="AA778" s="95" t="e">
        <f aca="false">HLOOKUP("Pad type",#REF!,MATCH($A778,#REF!,0),FALSE())</f>
        <v>#VALUE!</v>
      </c>
      <c r="AB778" s="100"/>
      <c r="AC778" s="100" t="e">
        <f aca="false">HLOOKUP("POR Pin State",#REF!,MATCH($A778,#REF!,0),FALSE())</f>
        <v>#VALUE!</v>
      </c>
      <c r="AD778" s="186"/>
      <c r="AE778" s="187"/>
      <c r="AF778" s="187"/>
      <c r="AG778" s="187"/>
      <c r="AH778" s="188"/>
      <c r="AI778" s="188"/>
      <c r="AJ778" s="189"/>
      <c r="AK778" s="189"/>
      <c r="AL778" s="189"/>
      <c r="AM778" s="189"/>
      <c r="AN778" s="189"/>
      <c r="AO778" s="189"/>
      <c r="AP778" s="189"/>
      <c r="AQ778" s="194" t="s">
        <v>1847</v>
      </c>
      <c r="AR778" s="104"/>
      <c r="AS778" s="104"/>
      <c r="AT778" s="104"/>
      <c r="AU778" s="104"/>
      <c r="AV778" s="104"/>
      <c r="AW778" s="104"/>
      <c r="AX778" s="104"/>
      <c r="AY778" s="104"/>
      <c r="AZ778" s="104"/>
      <c r="BA778" s="104"/>
      <c r="BB778" s="162"/>
      <c r="BC778" s="104"/>
      <c r="BD778" s="214"/>
      <c r="BE778" s="213" t="s">
        <v>1848</v>
      </c>
      <c r="BF778" s="108" t="e">
        <f aca="false">VLOOKUP($A778,#REF!, 34, FALSE())</f>
        <v>#VALUE!</v>
      </c>
      <c r="BG778" s="108" t="e">
        <f aca="false">VLOOKUP($A778,#REF!, 22, FALSE())</f>
        <v>#VALUE!</v>
      </c>
      <c r="BH778" s="109"/>
    </row>
    <row r="779" s="193" customFormat="true" ht="12.75" hidden="false" customHeight="true" outlineLevel="0" collapsed="false">
      <c r="A779" s="133" t="s">
        <v>1849</v>
      </c>
      <c r="B779" s="86" t="e">
        <f aca="false">VLOOKUP($A779,#REF!, 34, FALSE())</f>
        <v>#VALUE!</v>
      </c>
      <c r="C779" s="87" t="str">
        <f aca="false">CONCATENATE("unused_",A779)</f>
        <v>unused_DDR_XM1_B8D7</v>
      </c>
      <c r="D779" s="88" t="e">
        <f aca="false">IF(LEN(VLOOKUP($A779,#REF!,8,FALSE())),LEFT(VLOOKUP($A779,#REF!,8,FALSE()),LEN(VLOOKUP($A779,#REF!,8,FALSE()))-2),"")</f>
        <v>#VALUE!</v>
      </c>
      <c r="E779" s="89" t="e">
        <f aca="false">IF(LEN(VLOOKUP($A779,#REF!,4,FALSE())),IF(INDEX(#REF!,MATCH($A779,#REF!,0),1),LEFT(VLOOKUP($A779,#REF!,4,FALSE()),LEN(VLOOKUP($A779,#REF!,4,FALSE()))-2),CONCATENATE(LEFT(VLOOKUP($A779,#REF!,4,FALSE()),LEN(VLOOKUP($A779,#REF!,4,FALSE()))-2),"*")),"")</f>
        <v>#VALUE!</v>
      </c>
      <c r="F779" s="90" t="e">
        <f aca="false">IF(LEN(VLOOKUP($A779,#REF!,5,FALSE())),IF(INDEX(#REF!,MATCH($A779,#REF!,0),2),LEFT(VLOOKUP($A779,#REF!,5,FALSE()),LEN(VLOOKUP($A779,#REF!,5,FALSE()))-2),CONCATENATE(LEFT(VLOOKUP($A779,#REF!,5,FALSE()),LEN(VLOOKUP($A779,#REF!,5,FALSE()))-2),"*")),"")</f>
        <v>#VALUE!</v>
      </c>
      <c r="G779" s="90" t="e">
        <f aca="false">IF(LEN(VLOOKUP($A779,#REF!,6,FALSE())),IF(INDEX(#REF!,MATCH($A779,#REF!,0),3),LEFT(VLOOKUP($A779,#REF!,6,FALSE()),LEN(VLOOKUP($A779,#REF!,6,FALSE()))-2),CONCATENATE(LEFT(VLOOKUP($A779,#REF!,6,FALSE()),LEN(VLOOKUP($A779,#REF!,6,FALSE()))-2),"*")),"")</f>
        <v>#VALUE!</v>
      </c>
      <c r="H779" s="91" t="e">
        <f aca="false">IF(LEN(VLOOKUP($A779,#REF!,7,FALSE())),IF(INDEX(#REF!,MATCH($A779,#REF!,0),4),LEFT(VLOOKUP($A779,#REF!,7,FALSE()),LEN(VLOOKUP($A779,#REF!,7,FALSE()))-2),CONCATENATE(LEFT(VLOOKUP($A779,#REF!,7,FALSE()),LEN(VLOOKUP($A779,#REF!,7,FALSE()))-2),"*")),"")</f>
        <v>#VALUE!</v>
      </c>
      <c r="I779" s="92" t="e">
        <f aca="false">IF(LEN(VLOOKUP($A779,#REF!,8,FALSE())),UPPER(RIGHT(VLOOKUP($A779,#REF!,8,FALSE()), 1)),"")</f>
        <v>#VALUE!</v>
      </c>
      <c r="J779" s="90" t="e">
        <f aca="false">IF(LEN(VLOOKUP($A779,#REF!,4,FALSE())),UPPER(RIGHT(VLOOKUP($A779,#REF!,4,FALSE()), 1)),"")</f>
        <v>#VALUE!</v>
      </c>
      <c r="K779" s="90" t="e">
        <f aca="false">IF(LEN(VLOOKUP($A779,#REF!,5,FALSE())),UPPER(RIGHT(VLOOKUP($A779,#REF!,5,FALSE()), 1)),"")</f>
        <v>#VALUE!</v>
      </c>
      <c r="L779" s="90" t="e">
        <f aca="false">IF(LEN(VLOOKUP($A779,#REF!,6,FALSE())),UPPER(RIGHT(VLOOKUP($A779,#REF!,6,FALSE()), 1)),"")</f>
        <v>#VALUE!</v>
      </c>
      <c r="M779" s="91" t="e">
        <f aca="false">IF(LEN(VLOOKUP($A779,#REF!,7,FALSE())),UPPER(RIGHT(VLOOKUP($A779,#REF!,7,FALSE()), 1)),"")</f>
        <v>#VALUE!</v>
      </c>
      <c r="N779" s="185"/>
      <c r="O779" s="185"/>
      <c r="P779" s="185"/>
      <c r="Q779" s="185"/>
      <c r="R779" s="185"/>
      <c r="S779" s="100" t="e">
        <f aca="false">HLOOKUP("Device Tree Pin Name",#REF!,MATCH($A779,#REF!,0),FALSE())</f>
        <v>#VALUE!</v>
      </c>
      <c r="T779" s="95" t="e">
        <f aca="false">HLOOKUP("power rail",#REF!,MATCH($A779,#REF!,0),FALSE())</f>
        <v>#VALUE!</v>
      </c>
      <c r="U779" s="96" t="e">
        <f aca="false">HLOOKUP("Wake Capable",#REF!,MATCH($A779,#REF!,0),FALSE())</f>
        <v>#VALUE!</v>
      </c>
      <c r="V779" s="96" t="e">
        <f aca="false">HLOOKUP("Strap",#REF!,MATCH($A779,#REF!,0),FALSE())</f>
        <v>#VALUE!</v>
      </c>
      <c r="W779" s="96"/>
      <c r="X779" s="96"/>
      <c r="Y779" s="96"/>
      <c r="Z779" s="95"/>
      <c r="AA779" s="95" t="e">
        <f aca="false">HLOOKUP("Pad type",#REF!,MATCH($A779,#REF!,0),FALSE())</f>
        <v>#VALUE!</v>
      </c>
      <c r="AB779" s="100"/>
      <c r="AC779" s="100" t="e">
        <f aca="false">HLOOKUP("POR Pin State",#REF!,MATCH($A779,#REF!,0),FALSE())</f>
        <v>#VALUE!</v>
      </c>
      <c r="AD779" s="186"/>
      <c r="AE779" s="187"/>
      <c r="AF779" s="187"/>
      <c r="AG779" s="187"/>
      <c r="AH779" s="188"/>
      <c r="AI779" s="188"/>
      <c r="AJ779" s="189"/>
      <c r="AK779" s="189"/>
      <c r="AL779" s="189"/>
      <c r="AM779" s="189"/>
      <c r="AN779" s="189"/>
      <c r="AO779" s="189"/>
      <c r="AP779" s="189"/>
      <c r="AQ779" s="194" t="s">
        <v>1850</v>
      </c>
      <c r="AR779" s="104"/>
      <c r="AS779" s="104"/>
      <c r="AT779" s="104"/>
      <c r="AU779" s="104"/>
      <c r="AV779" s="104"/>
      <c r="AW779" s="104"/>
      <c r="AX779" s="104"/>
      <c r="AY779" s="104"/>
      <c r="AZ779" s="104"/>
      <c r="BA779" s="104"/>
      <c r="BB779" s="162"/>
      <c r="BC779" s="104"/>
      <c r="BD779" s="214"/>
      <c r="BE779" s="213" t="s">
        <v>1851</v>
      </c>
      <c r="BF779" s="108" t="e">
        <f aca="false">VLOOKUP($A779,#REF!, 34, FALSE())</f>
        <v>#VALUE!</v>
      </c>
      <c r="BG779" s="108" t="e">
        <f aca="false">VLOOKUP($A779,#REF!, 22, FALSE())</f>
        <v>#VALUE!</v>
      </c>
      <c r="BH779" s="109"/>
    </row>
    <row r="780" s="193" customFormat="true" ht="12.75" hidden="false" customHeight="true" outlineLevel="0" collapsed="false">
      <c r="A780" s="133" t="s">
        <v>1852</v>
      </c>
      <c r="B780" s="86" t="e">
        <f aca="false">VLOOKUP($A780,#REF!, 34, FALSE())</f>
        <v>#VALUE!</v>
      </c>
      <c r="C780" s="87" t="str">
        <f aca="false">CONCATENATE("unused_",A780)</f>
        <v>unused_DDR_XM1_B8DMI</v>
      </c>
      <c r="D780" s="88" t="e">
        <f aca="false">IF(LEN(VLOOKUP($A780,#REF!,8,FALSE())),LEFT(VLOOKUP($A780,#REF!,8,FALSE()),LEN(VLOOKUP($A780,#REF!,8,FALSE()))-2),"")</f>
        <v>#VALUE!</v>
      </c>
      <c r="E780" s="89" t="e">
        <f aca="false">IF(LEN(VLOOKUP($A780,#REF!,4,FALSE())),IF(INDEX(#REF!,MATCH($A780,#REF!,0),1),LEFT(VLOOKUP($A780,#REF!,4,FALSE()),LEN(VLOOKUP($A780,#REF!,4,FALSE()))-2),CONCATENATE(LEFT(VLOOKUP($A780,#REF!,4,FALSE()),LEN(VLOOKUP($A780,#REF!,4,FALSE()))-2),"*")),"")</f>
        <v>#VALUE!</v>
      </c>
      <c r="F780" s="90" t="e">
        <f aca="false">IF(LEN(VLOOKUP($A780,#REF!,5,FALSE())),IF(INDEX(#REF!,MATCH($A780,#REF!,0),2),LEFT(VLOOKUP($A780,#REF!,5,FALSE()),LEN(VLOOKUP($A780,#REF!,5,FALSE()))-2),CONCATENATE(LEFT(VLOOKUP($A780,#REF!,5,FALSE()),LEN(VLOOKUP($A780,#REF!,5,FALSE()))-2),"*")),"")</f>
        <v>#VALUE!</v>
      </c>
      <c r="G780" s="90" t="e">
        <f aca="false">IF(LEN(VLOOKUP($A780,#REF!,6,FALSE())),IF(INDEX(#REF!,MATCH($A780,#REF!,0),3),LEFT(VLOOKUP($A780,#REF!,6,FALSE()),LEN(VLOOKUP($A780,#REF!,6,FALSE()))-2),CONCATENATE(LEFT(VLOOKUP($A780,#REF!,6,FALSE()),LEN(VLOOKUP($A780,#REF!,6,FALSE()))-2),"*")),"")</f>
        <v>#VALUE!</v>
      </c>
      <c r="H780" s="91" t="e">
        <f aca="false">IF(LEN(VLOOKUP($A780,#REF!,7,FALSE())),IF(INDEX(#REF!,MATCH($A780,#REF!,0),4),LEFT(VLOOKUP($A780,#REF!,7,FALSE()),LEN(VLOOKUP($A780,#REF!,7,FALSE()))-2),CONCATENATE(LEFT(VLOOKUP($A780,#REF!,7,FALSE()),LEN(VLOOKUP($A780,#REF!,7,FALSE()))-2),"*")),"")</f>
        <v>#VALUE!</v>
      </c>
      <c r="I780" s="92" t="e">
        <f aca="false">IF(LEN(VLOOKUP($A780,#REF!,8,FALSE())),UPPER(RIGHT(VLOOKUP($A780,#REF!,8,FALSE()), 1)),"")</f>
        <v>#VALUE!</v>
      </c>
      <c r="J780" s="90" t="e">
        <f aca="false">IF(LEN(VLOOKUP($A780,#REF!,4,FALSE())),UPPER(RIGHT(VLOOKUP($A780,#REF!,4,FALSE()), 1)),"")</f>
        <v>#VALUE!</v>
      </c>
      <c r="K780" s="90" t="e">
        <f aca="false">IF(LEN(VLOOKUP($A780,#REF!,5,FALSE())),UPPER(RIGHT(VLOOKUP($A780,#REF!,5,FALSE()), 1)),"")</f>
        <v>#VALUE!</v>
      </c>
      <c r="L780" s="90" t="e">
        <f aca="false">IF(LEN(VLOOKUP($A780,#REF!,6,FALSE())),UPPER(RIGHT(VLOOKUP($A780,#REF!,6,FALSE()), 1)),"")</f>
        <v>#VALUE!</v>
      </c>
      <c r="M780" s="91" t="e">
        <f aca="false">IF(LEN(VLOOKUP($A780,#REF!,7,FALSE())),UPPER(RIGHT(VLOOKUP($A780,#REF!,7,FALSE()), 1)),"")</f>
        <v>#VALUE!</v>
      </c>
      <c r="N780" s="185"/>
      <c r="O780" s="185"/>
      <c r="P780" s="185"/>
      <c r="Q780" s="185"/>
      <c r="R780" s="185"/>
      <c r="S780" s="100" t="e">
        <f aca="false">HLOOKUP("Device Tree Pin Name",#REF!,MATCH($A780,#REF!,0),FALSE())</f>
        <v>#VALUE!</v>
      </c>
      <c r="T780" s="95" t="e">
        <f aca="false">HLOOKUP("power rail",#REF!,MATCH($A780,#REF!,0),FALSE())</f>
        <v>#VALUE!</v>
      </c>
      <c r="U780" s="96" t="e">
        <f aca="false">HLOOKUP("Wake Capable",#REF!,MATCH($A780,#REF!,0),FALSE())</f>
        <v>#VALUE!</v>
      </c>
      <c r="V780" s="96" t="e">
        <f aca="false">HLOOKUP("Strap",#REF!,MATCH($A780,#REF!,0),FALSE())</f>
        <v>#VALUE!</v>
      </c>
      <c r="W780" s="96"/>
      <c r="X780" s="96"/>
      <c r="Y780" s="96"/>
      <c r="Z780" s="95"/>
      <c r="AA780" s="95" t="e">
        <f aca="false">HLOOKUP("Pad type",#REF!,MATCH($A780,#REF!,0),FALSE())</f>
        <v>#VALUE!</v>
      </c>
      <c r="AB780" s="100"/>
      <c r="AC780" s="100" t="e">
        <f aca="false">HLOOKUP("POR Pin State",#REF!,MATCH($A780,#REF!,0),FALSE())</f>
        <v>#VALUE!</v>
      </c>
      <c r="AD780" s="186"/>
      <c r="AE780" s="187"/>
      <c r="AF780" s="187"/>
      <c r="AG780" s="187"/>
      <c r="AH780" s="188"/>
      <c r="AI780" s="188"/>
      <c r="AJ780" s="189"/>
      <c r="AK780" s="189"/>
      <c r="AL780" s="189"/>
      <c r="AM780" s="189"/>
      <c r="AN780" s="189"/>
      <c r="AO780" s="189"/>
      <c r="AP780" s="189"/>
      <c r="AQ780" s="194" t="s">
        <v>1852</v>
      </c>
      <c r="AR780" s="104"/>
      <c r="AS780" s="104"/>
      <c r="AT780" s="104"/>
      <c r="AU780" s="104"/>
      <c r="AV780" s="104"/>
      <c r="AW780" s="104"/>
      <c r="AX780" s="104"/>
      <c r="AY780" s="104"/>
      <c r="AZ780" s="104"/>
      <c r="BA780" s="104"/>
      <c r="BB780" s="162"/>
      <c r="BC780" s="104"/>
      <c r="BD780" s="214"/>
      <c r="BE780" s="213" t="s">
        <v>1853</v>
      </c>
      <c r="BF780" s="108" t="e">
        <f aca="false">VLOOKUP($A780,#REF!, 34, FALSE())</f>
        <v>#VALUE!</v>
      </c>
      <c r="BG780" s="108" t="e">
        <f aca="false">VLOOKUP($A780,#REF!, 22, FALSE())</f>
        <v>#VALUE!</v>
      </c>
      <c r="BH780" s="109"/>
    </row>
    <row r="781" s="193" customFormat="true" ht="12.75" hidden="false" customHeight="true" outlineLevel="0" collapsed="false">
      <c r="A781" s="133" t="s">
        <v>1854</v>
      </c>
      <c r="B781" s="86" t="e">
        <f aca="false">VLOOKUP($A781,#REF!, 34, FALSE())</f>
        <v>#VALUE!</v>
      </c>
      <c r="C781" s="87" t="str">
        <f aca="false">CONCATENATE("unused_",A781)</f>
        <v>unused_DDR_XM1_B8WCK_P</v>
      </c>
      <c r="D781" s="88" t="e">
        <f aca="false">IF(LEN(VLOOKUP($A781,#REF!,8,FALSE())),LEFT(VLOOKUP($A781,#REF!,8,FALSE()),LEN(VLOOKUP($A781,#REF!,8,FALSE()))-2),"")</f>
        <v>#VALUE!</v>
      </c>
      <c r="E781" s="89" t="e">
        <f aca="false">IF(LEN(VLOOKUP($A781,#REF!,4,FALSE())),IF(INDEX(#REF!,MATCH($A781,#REF!,0),1),LEFT(VLOOKUP($A781,#REF!,4,FALSE()),LEN(VLOOKUP($A781,#REF!,4,FALSE()))-2),CONCATENATE(LEFT(VLOOKUP($A781,#REF!,4,FALSE()),LEN(VLOOKUP($A781,#REF!,4,FALSE()))-2),"*")),"")</f>
        <v>#VALUE!</v>
      </c>
      <c r="F781" s="90" t="e">
        <f aca="false">IF(LEN(VLOOKUP($A781,#REF!,5,FALSE())),IF(INDEX(#REF!,MATCH($A781,#REF!,0),2),LEFT(VLOOKUP($A781,#REF!,5,FALSE()),LEN(VLOOKUP($A781,#REF!,5,FALSE()))-2),CONCATENATE(LEFT(VLOOKUP($A781,#REF!,5,FALSE()),LEN(VLOOKUP($A781,#REF!,5,FALSE()))-2),"*")),"")</f>
        <v>#VALUE!</v>
      </c>
      <c r="G781" s="90" t="e">
        <f aca="false">IF(LEN(VLOOKUP($A781,#REF!,6,FALSE())),IF(INDEX(#REF!,MATCH($A781,#REF!,0),3),LEFT(VLOOKUP($A781,#REF!,6,FALSE()),LEN(VLOOKUP($A781,#REF!,6,FALSE()))-2),CONCATENATE(LEFT(VLOOKUP($A781,#REF!,6,FALSE()),LEN(VLOOKUP($A781,#REF!,6,FALSE()))-2),"*")),"")</f>
        <v>#VALUE!</v>
      </c>
      <c r="H781" s="91" t="e">
        <f aca="false">IF(LEN(VLOOKUP($A781,#REF!,7,FALSE())),IF(INDEX(#REF!,MATCH($A781,#REF!,0),4),LEFT(VLOOKUP($A781,#REF!,7,FALSE()),LEN(VLOOKUP($A781,#REF!,7,FALSE()))-2),CONCATENATE(LEFT(VLOOKUP($A781,#REF!,7,FALSE()),LEN(VLOOKUP($A781,#REF!,7,FALSE()))-2),"*")),"")</f>
        <v>#VALUE!</v>
      </c>
      <c r="I781" s="92" t="e">
        <f aca="false">IF(LEN(VLOOKUP($A781,#REF!,8,FALSE())),UPPER(RIGHT(VLOOKUP($A781,#REF!,8,FALSE()), 1)),"")</f>
        <v>#VALUE!</v>
      </c>
      <c r="J781" s="90" t="e">
        <f aca="false">IF(LEN(VLOOKUP($A781,#REF!,4,FALSE())),UPPER(RIGHT(VLOOKUP($A781,#REF!,4,FALSE()), 1)),"")</f>
        <v>#VALUE!</v>
      </c>
      <c r="K781" s="90" t="e">
        <f aca="false">IF(LEN(VLOOKUP($A781,#REF!,5,FALSE())),UPPER(RIGHT(VLOOKUP($A781,#REF!,5,FALSE()), 1)),"")</f>
        <v>#VALUE!</v>
      </c>
      <c r="L781" s="90" t="e">
        <f aca="false">IF(LEN(VLOOKUP($A781,#REF!,6,FALSE())),UPPER(RIGHT(VLOOKUP($A781,#REF!,6,FALSE()), 1)),"")</f>
        <v>#VALUE!</v>
      </c>
      <c r="M781" s="91" t="e">
        <f aca="false">IF(LEN(VLOOKUP($A781,#REF!,7,FALSE())),UPPER(RIGHT(VLOOKUP($A781,#REF!,7,FALSE()), 1)),"")</f>
        <v>#VALUE!</v>
      </c>
      <c r="N781" s="185"/>
      <c r="O781" s="185"/>
      <c r="P781" s="185"/>
      <c r="Q781" s="185"/>
      <c r="R781" s="185"/>
      <c r="S781" s="100" t="e">
        <f aca="false">HLOOKUP("Device Tree Pin Name",#REF!,MATCH($A781,#REF!,0),FALSE())</f>
        <v>#VALUE!</v>
      </c>
      <c r="T781" s="95" t="e">
        <f aca="false">HLOOKUP("power rail",#REF!,MATCH($A781,#REF!,0),FALSE())</f>
        <v>#VALUE!</v>
      </c>
      <c r="U781" s="96" t="e">
        <f aca="false">HLOOKUP("Wake Capable",#REF!,MATCH($A781,#REF!,0),FALSE())</f>
        <v>#VALUE!</v>
      </c>
      <c r="V781" s="96" t="e">
        <f aca="false">HLOOKUP("Strap",#REF!,MATCH($A781,#REF!,0),FALSE())</f>
        <v>#VALUE!</v>
      </c>
      <c r="W781" s="96"/>
      <c r="X781" s="96"/>
      <c r="Y781" s="96"/>
      <c r="Z781" s="95"/>
      <c r="AA781" s="95" t="e">
        <f aca="false">HLOOKUP("Pad type",#REF!,MATCH($A781,#REF!,0),FALSE())</f>
        <v>#VALUE!</v>
      </c>
      <c r="AB781" s="100"/>
      <c r="AC781" s="100" t="e">
        <f aca="false">HLOOKUP("POR Pin State",#REF!,MATCH($A781,#REF!,0),FALSE())</f>
        <v>#VALUE!</v>
      </c>
      <c r="AD781" s="186"/>
      <c r="AE781" s="187"/>
      <c r="AF781" s="187"/>
      <c r="AG781" s="187"/>
      <c r="AH781" s="188"/>
      <c r="AI781" s="188"/>
      <c r="AJ781" s="189"/>
      <c r="AK781" s="189"/>
      <c r="AL781" s="189"/>
      <c r="AM781" s="189"/>
      <c r="AN781" s="189"/>
      <c r="AO781" s="189"/>
      <c r="AP781" s="189"/>
      <c r="AQ781" s="194" t="s">
        <v>1854</v>
      </c>
      <c r="AR781" s="104"/>
      <c r="AS781" s="104"/>
      <c r="AT781" s="104"/>
      <c r="AU781" s="104"/>
      <c r="AV781" s="104"/>
      <c r="AW781" s="104"/>
      <c r="AX781" s="104"/>
      <c r="AY781" s="104"/>
      <c r="AZ781" s="104"/>
      <c r="BA781" s="104"/>
      <c r="BB781" s="162"/>
      <c r="BC781" s="104"/>
      <c r="BD781" s="214"/>
      <c r="BE781" s="213" t="s">
        <v>1855</v>
      </c>
      <c r="BF781" s="108" t="e">
        <f aca="false">VLOOKUP($A781,#REF!, 34, FALSE())</f>
        <v>#VALUE!</v>
      </c>
      <c r="BG781" s="108" t="e">
        <f aca="false">VLOOKUP($A781,#REF!, 22, FALSE())</f>
        <v>#VALUE!</v>
      </c>
      <c r="BH781" s="109"/>
    </row>
    <row r="782" s="193" customFormat="true" ht="12.75" hidden="false" customHeight="true" outlineLevel="0" collapsed="false">
      <c r="A782" s="133" t="s">
        <v>1856</v>
      </c>
      <c r="B782" s="86" t="e">
        <f aca="false">VLOOKUP($A782,#REF!, 34, FALSE())</f>
        <v>#VALUE!</v>
      </c>
      <c r="C782" s="87" t="str">
        <f aca="false">CONCATENATE("unused_",A782)</f>
        <v>unused_DDR_XM1_B8WCK_N</v>
      </c>
      <c r="D782" s="88" t="e">
        <f aca="false">IF(LEN(VLOOKUP($A782,#REF!,8,FALSE())),LEFT(VLOOKUP($A782,#REF!,8,FALSE()),LEN(VLOOKUP($A782,#REF!,8,FALSE()))-2),"")</f>
        <v>#VALUE!</v>
      </c>
      <c r="E782" s="89" t="e">
        <f aca="false">IF(LEN(VLOOKUP($A782,#REF!,4,FALSE())),IF(INDEX(#REF!,MATCH($A782,#REF!,0),1),LEFT(VLOOKUP($A782,#REF!,4,FALSE()),LEN(VLOOKUP($A782,#REF!,4,FALSE()))-2),CONCATENATE(LEFT(VLOOKUP($A782,#REF!,4,FALSE()),LEN(VLOOKUP($A782,#REF!,4,FALSE()))-2),"*")),"")</f>
        <v>#VALUE!</v>
      </c>
      <c r="F782" s="90" t="e">
        <f aca="false">IF(LEN(VLOOKUP($A782,#REF!,5,FALSE())),IF(INDEX(#REF!,MATCH($A782,#REF!,0),2),LEFT(VLOOKUP($A782,#REF!,5,FALSE()),LEN(VLOOKUP($A782,#REF!,5,FALSE()))-2),CONCATENATE(LEFT(VLOOKUP($A782,#REF!,5,FALSE()),LEN(VLOOKUP($A782,#REF!,5,FALSE()))-2),"*")),"")</f>
        <v>#VALUE!</v>
      </c>
      <c r="G782" s="90" t="e">
        <f aca="false">IF(LEN(VLOOKUP($A782,#REF!,6,FALSE())),IF(INDEX(#REF!,MATCH($A782,#REF!,0),3),LEFT(VLOOKUP($A782,#REF!,6,FALSE()),LEN(VLOOKUP($A782,#REF!,6,FALSE()))-2),CONCATENATE(LEFT(VLOOKUP($A782,#REF!,6,FALSE()),LEN(VLOOKUP($A782,#REF!,6,FALSE()))-2),"*")),"")</f>
        <v>#VALUE!</v>
      </c>
      <c r="H782" s="91" t="e">
        <f aca="false">IF(LEN(VLOOKUP($A782,#REF!,7,FALSE())),IF(INDEX(#REF!,MATCH($A782,#REF!,0),4),LEFT(VLOOKUP($A782,#REF!,7,FALSE()),LEN(VLOOKUP($A782,#REF!,7,FALSE()))-2),CONCATENATE(LEFT(VLOOKUP($A782,#REF!,7,FALSE()),LEN(VLOOKUP($A782,#REF!,7,FALSE()))-2),"*")),"")</f>
        <v>#VALUE!</v>
      </c>
      <c r="I782" s="92" t="e">
        <f aca="false">IF(LEN(VLOOKUP($A782,#REF!,8,FALSE())),UPPER(RIGHT(VLOOKUP($A782,#REF!,8,FALSE()), 1)),"")</f>
        <v>#VALUE!</v>
      </c>
      <c r="J782" s="90" t="e">
        <f aca="false">IF(LEN(VLOOKUP($A782,#REF!,4,FALSE())),UPPER(RIGHT(VLOOKUP($A782,#REF!,4,FALSE()), 1)),"")</f>
        <v>#VALUE!</v>
      </c>
      <c r="K782" s="90" t="e">
        <f aca="false">IF(LEN(VLOOKUP($A782,#REF!,5,FALSE())),UPPER(RIGHT(VLOOKUP($A782,#REF!,5,FALSE()), 1)),"")</f>
        <v>#VALUE!</v>
      </c>
      <c r="L782" s="90" t="e">
        <f aca="false">IF(LEN(VLOOKUP($A782,#REF!,6,FALSE())),UPPER(RIGHT(VLOOKUP($A782,#REF!,6,FALSE()), 1)),"")</f>
        <v>#VALUE!</v>
      </c>
      <c r="M782" s="91" t="e">
        <f aca="false">IF(LEN(VLOOKUP($A782,#REF!,7,FALSE())),UPPER(RIGHT(VLOOKUP($A782,#REF!,7,FALSE()), 1)),"")</f>
        <v>#VALUE!</v>
      </c>
      <c r="N782" s="185"/>
      <c r="O782" s="185"/>
      <c r="P782" s="185"/>
      <c r="Q782" s="185"/>
      <c r="R782" s="185"/>
      <c r="S782" s="100" t="e">
        <f aca="false">HLOOKUP("Device Tree Pin Name",#REF!,MATCH($A782,#REF!,0),FALSE())</f>
        <v>#VALUE!</v>
      </c>
      <c r="T782" s="95" t="e">
        <f aca="false">HLOOKUP("power rail",#REF!,MATCH($A782,#REF!,0),FALSE())</f>
        <v>#VALUE!</v>
      </c>
      <c r="U782" s="96" t="e">
        <f aca="false">HLOOKUP("Wake Capable",#REF!,MATCH($A782,#REF!,0),FALSE())</f>
        <v>#VALUE!</v>
      </c>
      <c r="V782" s="96" t="e">
        <f aca="false">HLOOKUP("Strap",#REF!,MATCH($A782,#REF!,0),FALSE())</f>
        <v>#VALUE!</v>
      </c>
      <c r="W782" s="96"/>
      <c r="X782" s="96"/>
      <c r="Y782" s="96"/>
      <c r="Z782" s="95"/>
      <c r="AA782" s="95" t="e">
        <f aca="false">HLOOKUP("Pad type",#REF!,MATCH($A782,#REF!,0),FALSE())</f>
        <v>#VALUE!</v>
      </c>
      <c r="AB782" s="100"/>
      <c r="AC782" s="100" t="e">
        <f aca="false">HLOOKUP("POR Pin State",#REF!,MATCH($A782,#REF!,0),FALSE())</f>
        <v>#VALUE!</v>
      </c>
      <c r="AD782" s="186"/>
      <c r="AE782" s="187"/>
      <c r="AF782" s="187"/>
      <c r="AG782" s="187"/>
      <c r="AH782" s="188"/>
      <c r="AI782" s="188"/>
      <c r="AJ782" s="189"/>
      <c r="AK782" s="189"/>
      <c r="AL782" s="189"/>
      <c r="AM782" s="189"/>
      <c r="AN782" s="189"/>
      <c r="AO782" s="189"/>
      <c r="AP782" s="189"/>
      <c r="AQ782" s="194" t="s">
        <v>1856</v>
      </c>
      <c r="AR782" s="104"/>
      <c r="AS782" s="104"/>
      <c r="AT782" s="104"/>
      <c r="AU782" s="104"/>
      <c r="AV782" s="104"/>
      <c r="AW782" s="104"/>
      <c r="AX782" s="104"/>
      <c r="AY782" s="104"/>
      <c r="AZ782" s="104"/>
      <c r="BA782" s="104"/>
      <c r="BB782" s="162"/>
      <c r="BC782" s="104"/>
      <c r="BD782" s="214"/>
      <c r="BE782" s="213" t="s">
        <v>1857</v>
      </c>
      <c r="BF782" s="108" t="e">
        <f aca="false">VLOOKUP($A782,#REF!, 34, FALSE())</f>
        <v>#VALUE!</v>
      </c>
      <c r="BG782" s="108" t="e">
        <f aca="false">VLOOKUP($A782,#REF!, 22, FALSE())</f>
        <v>#VALUE!</v>
      </c>
      <c r="BH782" s="109"/>
    </row>
    <row r="783" s="193" customFormat="true" ht="12.75" hidden="false" customHeight="true" outlineLevel="0" collapsed="false">
      <c r="A783" s="133" t="s">
        <v>1858</v>
      </c>
      <c r="B783" s="86" t="e">
        <f aca="false">VLOOKUP($A783,#REF!, 34, FALSE())</f>
        <v>#VALUE!</v>
      </c>
      <c r="C783" s="87" t="str">
        <f aca="false">CONCATENATE("unused_",A783)</f>
        <v>unused_DDR_XM1_B8RDQS_P</v>
      </c>
      <c r="D783" s="88" t="e">
        <f aca="false">IF(LEN(VLOOKUP($A783,#REF!,8,FALSE())),LEFT(VLOOKUP($A783,#REF!,8,FALSE()),LEN(VLOOKUP($A783,#REF!,8,FALSE()))-2),"")</f>
        <v>#VALUE!</v>
      </c>
      <c r="E783" s="89" t="e">
        <f aca="false">IF(LEN(VLOOKUP($A783,#REF!,4,FALSE())),IF(INDEX(#REF!,MATCH($A783,#REF!,0),1),LEFT(VLOOKUP($A783,#REF!,4,FALSE()),LEN(VLOOKUP($A783,#REF!,4,FALSE()))-2),CONCATENATE(LEFT(VLOOKUP($A783,#REF!,4,FALSE()),LEN(VLOOKUP($A783,#REF!,4,FALSE()))-2),"*")),"")</f>
        <v>#VALUE!</v>
      </c>
      <c r="F783" s="90" t="e">
        <f aca="false">IF(LEN(VLOOKUP($A783,#REF!,5,FALSE())),IF(INDEX(#REF!,MATCH($A783,#REF!,0),2),LEFT(VLOOKUP($A783,#REF!,5,FALSE()),LEN(VLOOKUP($A783,#REF!,5,FALSE()))-2),CONCATENATE(LEFT(VLOOKUP($A783,#REF!,5,FALSE()),LEN(VLOOKUP($A783,#REF!,5,FALSE()))-2),"*")),"")</f>
        <v>#VALUE!</v>
      </c>
      <c r="G783" s="90" t="e">
        <f aca="false">IF(LEN(VLOOKUP($A783,#REF!,6,FALSE())),IF(INDEX(#REF!,MATCH($A783,#REF!,0),3),LEFT(VLOOKUP($A783,#REF!,6,FALSE()),LEN(VLOOKUP($A783,#REF!,6,FALSE()))-2),CONCATENATE(LEFT(VLOOKUP($A783,#REF!,6,FALSE()),LEN(VLOOKUP($A783,#REF!,6,FALSE()))-2),"*")),"")</f>
        <v>#VALUE!</v>
      </c>
      <c r="H783" s="91" t="e">
        <f aca="false">IF(LEN(VLOOKUP($A783,#REF!,7,FALSE())),IF(INDEX(#REF!,MATCH($A783,#REF!,0),4),LEFT(VLOOKUP($A783,#REF!,7,FALSE()),LEN(VLOOKUP($A783,#REF!,7,FALSE()))-2),CONCATENATE(LEFT(VLOOKUP($A783,#REF!,7,FALSE()),LEN(VLOOKUP($A783,#REF!,7,FALSE()))-2),"*")),"")</f>
        <v>#VALUE!</v>
      </c>
      <c r="I783" s="92" t="e">
        <f aca="false">IF(LEN(VLOOKUP($A783,#REF!,8,FALSE())),UPPER(RIGHT(VLOOKUP($A783,#REF!,8,FALSE()), 1)),"")</f>
        <v>#VALUE!</v>
      </c>
      <c r="J783" s="90" t="e">
        <f aca="false">IF(LEN(VLOOKUP($A783,#REF!,4,FALSE())),UPPER(RIGHT(VLOOKUP($A783,#REF!,4,FALSE()), 1)),"")</f>
        <v>#VALUE!</v>
      </c>
      <c r="K783" s="90" t="e">
        <f aca="false">IF(LEN(VLOOKUP($A783,#REF!,5,FALSE())),UPPER(RIGHT(VLOOKUP($A783,#REF!,5,FALSE()), 1)),"")</f>
        <v>#VALUE!</v>
      </c>
      <c r="L783" s="90" t="e">
        <f aca="false">IF(LEN(VLOOKUP($A783,#REF!,6,FALSE())),UPPER(RIGHT(VLOOKUP($A783,#REF!,6,FALSE()), 1)),"")</f>
        <v>#VALUE!</v>
      </c>
      <c r="M783" s="91" t="e">
        <f aca="false">IF(LEN(VLOOKUP($A783,#REF!,7,FALSE())),UPPER(RIGHT(VLOOKUP($A783,#REF!,7,FALSE()), 1)),"")</f>
        <v>#VALUE!</v>
      </c>
      <c r="N783" s="185"/>
      <c r="O783" s="185"/>
      <c r="P783" s="185"/>
      <c r="Q783" s="185"/>
      <c r="R783" s="185"/>
      <c r="S783" s="100" t="e">
        <f aca="false">HLOOKUP("Device Tree Pin Name",#REF!,MATCH($A783,#REF!,0),FALSE())</f>
        <v>#VALUE!</v>
      </c>
      <c r="T783" s="95" t="e">
        <f aca="false">HLOOKUP("power rail",#REF!,MATCH($A783,#REF!,0),FALSE())</f>
        <v>#VALUE!</v>
      </c>
      <c r="U783" s="96" t="e">
        <f aca="false">HLOOKUP("Wake Capable",#REF!,MATCH($A783,#REF!,0),FALSE())</f>
        <v>#VALUE!</v>
      </c>
      <c r="V783" s="96" t="e">
        <f aca="false">HLOOKUP("Strap",#REF!,MATCH($A783,#REF!,0),FALSE())</f>
        <v>#VALUE!</v>
      </c>
      <c r="W783" s="96"/>
      <c r="X783" s="96"/>
      <c r="Y783" s="96"/>
      <c r="Z783" s="95"/>
      <c r="AA783" s="95" t="e">
        <f aca="false">HLOOKUP("Pad type",#REF!,MATCH($A783,#REF!,0),FALSE())</f>
        <v>#VALUE!</v>
      </c>
      <c r="AB783" s="100"/>
      <c r="AC783" s="100" t="e">
        <f aca="false">HLOOKUP("POR Pin State",#REF!,MATCH($A783,#REF!,0),FALSE())</f>
        <v>#VALUE!</v>
      </c>
      <c r="AD783" s="186"/>
      <c r="AE783" s="187"/>
      <c r="AF783" s="187"/>
      <c r="AG783" s="187"/>
      <c r="AH783" s="188"/>
      <c r="AI783" s="188"/>
      <c r="AJ783" s="189"/>
      <c r="AK783" s="189"/>
      <c r="AL783" s="189"/>
      <c r="AM783" s="189"/>
      <c r="AN783" s="189"/>
      <c r="AO783" s="189"/>
      <c r="AP783" s="189"/>
      <c r="AQ783" s="194" t="s">
        <v>1858</v>
      </c>
      <c r="AR783" s="104"/>
      <c r="AS783" s="104"/>
      <c r="AT783" s="104"/>
      <c r="AU783" s="104"/>
      <c r="AV783" s="104"/>
      <c r="AW783" s="104"/>
      <c r="AX783" s="104"/>
      <c r="AY783" s="104"/>
      <c r="AZ783" s="104"/>
      <c r="BA783" s="104"/>
      <c r="BB783" s="162"/>
      <c r="BC783" s="104"/>
      <c r="BD783" s="214"/>
      <c r="BE783" s="213" t="s">
        <v>1859</v>
      </c>
      <c r="BF783" s="108" t="e">
        <f aca="false">VLOOKUP($A783,#REF!, 34, FALSE())</f>
        <v>#VALUE!</v>
      </c>
      <c r="BG783" s="108" t="e">
        <f aca="false">VLOOKUP($A783,#REF!, 22, FALSE())</f>
        <v>#VALUE!</v>
      </c>
      <c r="BH783" s="109"/>
    </row>
    <row r="784" s="193" customFormat="true" ht="12.75" hidden="false" customHeight="true" outlineLevel="0" collapsed="false">
      <c r="A784" s="133" t="s">
        <v>1860</v>
      </c>
      <c r="B784" s="86" t="e">
        <f aca="false">VLOOKUP($A784,#REF!, 34, FALSE())</f>
        <v>#VALUE!</v>
      </c>
      <c r="C784" s="87" t="str">
        <f aca="false">CONCATENATE("unused_",A784)</f>
        <v>unused_DDR_XM1_B8RDQS_N</v>
      </c>
      <c r="D784" s="88" t="e">
        <f aca="false">IF(LEN(VLOOKUP($A784,#REF!,8,FALSE())),LEFT(VLOOKUP($A784,#REF!,8,FALSE()),LEN(VLOOKUP($A784,#REF!,8,FALSE()))-2),"")</f>
        <v>#VALUE!</v>
      </c>
      <c r="E784" s="89" t="e">
        <f aca="false">IF(LEN(VLOOKUP($A784,#REF!,4,FALSE())),IF(INDEX(#REF!,MATCH($A784,#REF!,0),1),LEFT(VLOOKUP($A784,#REF!,4,FALSE()),LEN(VLOOKUP($A784,#REF!,4,FALSE()))-2),CONCATENATE(LEFT(VLOOKUP($A784,#REF!,4,FALSE()),LEN(VLOOKUP($A784,#REF!,4,FALSE()))-2),"*")),"")</f>
        <v>#VALUE!</v>
      </c>
      <c r="F784" s="90" t="e">
        <f aca="false">IF(LEN(VLOOKUP($A784,#REF!,5,FALSE())),IF(INDEX(#REF!,MATCH($A784,#REF!,0),2),LEFT(VLOOKUP($A784,#REF!,5,FALSE()),LEN(VLOOKUP($A784,#REF!,5,FALSE()))-2),CONCATENATE(LEFT(VLOOKUP($A784,#REF!,5,FALSE()),LEN(VLOOKUP($A784,#REF!,5,FALSE()))-2),"*")),"")</f>
        <v>#VALUE!</v>
      </c>
      <c r="G784" s="90" t="e">
        <f aca="false">IF(LEN(VLOOKUP($A784,#REF!,6,FALSE())),IF(INDEX(#REF!,MATCH($A784,#REF!,0),3),LEFT(VLOOKUP($A784,#REF!,6,FALSE()),LEN(VLOOKUP($A784,#REF!,6,FALSE()))-2),CONCATENATE(LEFT(VLOOKUP($A784,#REF!,6,FALSE()),LEN(VLOOKUP($A784,#REF!,6,FALSE()))-2),"*")),"")</f>
        <v>#VALUE!</v>
      </c>
      <c r="H784" s="91" t="e">
        <f aca="false">IF(LEN(VLOOKUP($A784,#REF!,7,FALSE())),IF(INDEX(#REF!,MATCH($A784,#REF!,0),4),LEFT(VLOOKUP($A784,#REF!,7,FALSE()),LEN(VLOOKUP($A784,#REF!,7,FALSE()))-2),CONCATENATE(LEFT(VLOOKUP($A784,#REF!,7,FALSE()),LEN(VLOOKUP($A784,#REF!,7,FALSE()))-2),"*")),"")</f>
        <v>#VALUE!</v>
      </c>
      <c r="I784" s="92" t="e">
        <f aca="false">IF(LEN(VLOOKUP($A784,#REF!,8,FALSE())),UPPER(RIGHT(VLOOKUP($A784,#REF!,8,FALSE()), 1)),"")</f>
        <v>#VALUE!</v>
      </c>
      <c r="J784" s="90" t="e">
        <f aca="false">IF(LEN(VLOOKUP($A784,#REF!,4,FALSE())),UPPER(RIGHT(VLOOKUP($A784,#REF!,4,FALSE()), 1)),"")</f>
        <v>#VALUE!</v>
      </c>
      <c r="K784" s="90" t="e">
        <f aca="false">IF(LEN(VLOOKUP($A784,#REF!,5,FALSE())),UPPER(RIGHT(VLOOKUP($A784,#REF!,5,FALSE()), 1)),"")</f>
        <v>#VALUE!</v>
      </c>
      <c r="L784" s="90" t="e">
        <f aca="false">IF(LEN(VLOOKUP($A784,#REF!,6,FALSE())),UPPER(RIGHT(VLOOKUP($A784,#REF!,6,FALSE()), 1)),"")</f>
        <v>#VALUE!</v>
      </c>
      <c r="M784" s="91" t="e">
        <f aca="false">IF(LEN(VLOOKUP($A784,#REF!,7,FALSE())),UPPER(RIGHT(VLOOKUP($A784,#REF!,7,FALSE()), 1)),"")</f>
        <v>#VALUE!</v>
      </c>
      <c r="N784" s="185"/>
      <c r="O784" s="185"/>
      <c r="P784" s="185"/>
      <c r="Q784" s="185"/>
      <c r="R784" s="185"/>
      <c r="S784" s="100" t="e">
        <f aca="false">HLOOKUP("Device Tree Pin Name",#REF!,MATCH($A784,#REF!,0),FALSE())</f>
        <v>#VALUE!</v>
      </c>
      <c r="T784" s="95" t="e">
        <f aca="false">HLOOKUP("power rail",#REF!,MATCH($A784,#REF!,0),FALSE())</f>
        <v>#VALUE!</v>
      </c>
      <c r="U784" s="96" t="e">
        <f aca="false">HLOOKUP("Wake Capable",#REF!,MATCH($A784,#REF!,0),FALSE())</f>
        <v>#VALUE!</v>
      </c>
      <c r="V784" s="96" t="e">
        <f aca="false">HLOOKUP("Strap",#REF!,MATCH($A784,#REF!,0),FALSE())</f>
        <v>#VALUE!</v>
      </c>
      <c r="W784" s="96"/>
      <c r="X784" s="96"/>
      <c r="Y784" s="96"/>
      <c r="Z784" s="95"/>
      <c r="AA784" s="95" t="e">
        <f aca="false">HLOOKUP("Pad type",#REF!,MATCH($A784,#REF!,0),FALSE())</f>
        <v>#VALUE!</v>
      </c>
      <c r="AB784" s="100"/>
      <c r="AC784" s="100" t="e">
        <f aca="false">HLOOKUP("POR Pin State",#REF!,MATCH($A784,#REF!,0),FALSE())</f>
        <v>#VALUE!</v>
      </c>
      <c r="AD784" s="186"/>
      <c r="AE784" s="187"/>
      <c r="AF784" s="187"/>
      <c r="AG784" s="187"/>
      <c r="AH784" s="188"/>
      <c r="AI784" s="188"/>
      <c r="AJ784" s="189"/>
      <c r="AK784" s="189"/>
      <c r="AL784" s="189"/>
      <c r="AM784" s="189"/>
      <c r="AN784" s="189"/>
      <c r="AO784" s="189"/>
      <c r="AP784" s="189"/>
      <c r="AQ784" s="194" t="s">
        <v>1860</v>
      </c>
      <c r="AR784" s="104"/>
      <c r="AS784" s="104"/>
      <c r="AT784" s="104"/>
      <c r="AU784" s="104"/>
      <c r="AV784" s="104"/>
      <c r="AW784" s="104"/>
      <c r="AX784" s="104"/>
      <c r="AY784" s="104"/>
      <c r="AZ784" s="104"/>
      <c r="BA784" s="104"/>
      <c r="BB784" s="162"/>
      <c r="BC784" s="104"/>
      <c r="BD784" s="214"/>
      <c r="BE784" s="213" t="s">
        <v>1861</v>
      </c>
      <c r="BF784" s="108" t="e">
        <f aca="false">VLOOKUP($A784,#REF!, 34, FALSE())</f>
        <v>#VALUE!</v>
      </c>
      <c r="BG784" s="108" t="e">
        <f aca="false">VLOOKUP($A784,#REF!, 22, FALSE())</f>
        <v>#VALUE!</v>
      </c>
      <c r="BH784" s="109"/>
    </row>
    <row r="785" s="193" customFormat="true" ht="12.75" hidden="false" customHeight="true" outlineLevel="0" collapsed="false">
      <c r="A785" s="1" t="s">
        <v>1862</v>
      </c>
      <c r="B785" s="86" t="e">
        <f aca="false">VLOOKUP($A785,#REF!, 34, FALSE())</f>
        <v>#VALUE!</v>
      </c>
      <c r="C785" s="87" t="str">
        <f aca="false">CONCATENATE("unused_",A785)</f>
        <v>unused_DDR_XM1_B9D0</v>
      </c>
      <c r="D785" s="88" t="e">
        <f aca="false">IF(LEN(VLOOKUP($A785,#REF!,8,FALSE())),LEFT(VLOOKUP($A785,#REF!,8,FALSE()),LEN(VLOOKUP($A785,#REF!,8,FALSE()))-2),"")</f>
        <v>#VALUE!</v>
      </c>
      <c r="E785" s="89" t="e">
        <f aca="false">IF(LEN(VLOOKUP($A785,#REF!,4,FALSE())),IF(INDEX(#REF!,MATCH($A785,#REF!,0),1),LEFT(VLOOKUP($A785,#REF!,4,FALSE()),LEN(VLOOKUP($A785,#REF!,4,FALSE()))-2),CONCATENATE(LEFT(VLOOKUP($A785,#REF!,4,FALSE()),LEN(VLOOKUP($A785,#REF!,4,FALSE()))-2),"*")),"")</f>
        <v>#VALUE!</v>
      </c>
      <c r="F785" s="90" t="e">
        <f aca="false">IF(LEN(VLOOKUP($A785,#REF!,5,FALSE())),IF(INDEX(#REF!,MATCH($A785,#REF!,0),2),LEFT(VLOOKUP($A785,#REF!,5,FALSE()),LEN(VLOOKUP($A785,#REF!,5,FALSE()))-2),CONCATENATE(LEFT(VLOOKUP($A785,#REF!,5,FALSE()),LEN(VLOOKUP($A785,#REF!,5,FALSE()))-2),"*")),"")</f>
        <v>#VALUE!</v>
      </c>
      <c r="G785" s="90" t="e">
        <f aca="false">IF(LEN(VLOOKUP($A785,#REF!,6,FALSE())),IF(INDEX(#REF!,MATCH($A785,#REF!,0),3),LEFT(VLOOKUP($A785,#REF!,6,FALSE()),LEN(VLOOKUP($A785,#REF!,6,FALSE()))-2),CONCATENATE(LEFT(VLOOKUP($A785,#REF!,6,FALSE()),LEN(VLOOKUP($A785,#REF!,6,FALSE()))-2),"*")),"")</f>
        <v>#VALUE!</v>
      </c>
      <c r="H785" s="91" t="e">
        <f aca="false">IF(LEN(VLOOKUP($A785,#REF!,7,FALSE())),IF(INDEX(#REF!,MATCH($A785,#REF!,0),4),LEFT(VLOOKUP($A785,#REF!,7,FALSE()),LEN(VLOOKUP($A785,#REF!,7,FALSE()))-2),CONCATENATE(LEFT(VLOOKUP($A785,#REF!,7,FALSE()),LEN(VLOOKUP($A785,#REF!,7,FALSE()))-2),"*")),"")</f>
        <v>#VALUE!</v>
      </c>
      <c r="I785" s="92" t="e">
        <f aca="false">IF(LEN(VLOOKUP($A785,#REF!,8,FALSE())),UPPER(RIGHT(VLOOKUP($A785,#REF!,8,FALSE()), 1)),"")</f>
        <v>#VALUE!</v>
      </c>
      <c r="J785" s="90" t="e">
        <f aca="false">IF(LEN(VLOOKUP($A785,#REF!,4,FALSE())),UPPER(RIGHT(VLOOKUP($A785,#REF!,4,FALSE()), 1)),"")</f>
        <v>#VALUE!</v>
      </c>
      <c r="K785" s="90" t="e">
        <f aca="false">IF(LEN(VLOOKUP($A785,#REF!,5,FALSE())),UPPER(RIGHT(VLOOKUP($A785,#REF!,5,FALSE()), 1)),"")</f>
        <v>#VALUE!</v>
      </c>
      <c r="L785" s="90" t="e">
        <f aca="false">IF(LEN(VLOOKUP($A785,#REF!,6,FALSE())),UPPER(RIGHT(VLOOKUP($A785,#REF!,6,FALSE()), 1)),"")</f>
        <v>#VALUE!</v>
      </c>
      <c r="M785" s="91" t="e">
        <f aca="false">IF(LEN(VLOOKUP($A785,#REF!,7,FALSE())),UPPER(RIGHT(VLOOKUP($A785,#REF!,7,FALSE()), 1)),"")</f>
        <v>#VALUE!</v>
      </c>
      <c r="N785" s="185"/>
      <c r="O785" s="185"/>
      <c r="P785" s="185"/>
      <c r="Q785" s="185"/>
      <c r="R785" s="185"/>
      <c r="S785" s="100" t="e">
        <f aca="false">HLOOKUP("Device Tree Pin Name",#REF!,MATCH($A785,#REF!,0),FALSE())</f>
        <v>#VALUE!</v>
      </c>
      <c r="T785" s="95" t="e">
        <f aca="false">HLOOKUP("power rail",#REF!,MATCH($A785,#REF!,0),FALSE())</f>
        <v>#VALUE!</v>
      </c>
      <c r="U785" s="96" t="e">
        <f aca="false">HLOOKUP("Wake Capable",#REF!,MATCH($A785,#REF!,0),FALSE())</f>
        <v>#VALUE!</v>
      </c>
      <c r="V785" s="96" t="e">
        <f aca="false">HLOOKUP("Strap",#REF!,MATCH($A785,#REF!,0),FALSE())</f>
        <v>#VALUE!</v>
      </c>
      <c r="W785" s="96"/>
      <c r="X785" s="96"/>
      <c r="Y785" s="96"/>
      <c r="Z785" s="95"/>
      <c r="AA785" s="95" t="e">
        <f aca="false">HLOOKUP("Pad type",#REF!,MATCH($A785,#REF!,0),FALSE())</f>
        <v>#VALUE!</v>
      </c>
      <c r="AB785" s="100"/>
      <c r="AC785" s="100" t="e">
        <f aca="false">HLOOKUP("POR Pin State",#REF!,MATCH($A785,#REF!,0),FALSE())</f>
        <v>#VALUE!</v>
      </c>
      <c r="AD785" s="186"/>
      <c r="AE785" s="187"/>
      <c r="AF785" s="187"/>
      <c r="AG785" s="187"/>
      <c r="AH785" s="188"/>
      <c r="AI785" s="188"/>
      <c r="AJ785" s="189"/>
      <c r="AK785" s="189"/>
      <c r="AL785" s="189"/>
      <c r="AM785" s="189"/>
      <c r="AN785" s="189"/>
      <c r="AO785" s="189"/>
      <c r="AP785" s="189"/>
      <c r="AQ785" s="194" t="s">
        <v>1863</v>
      </c>
      <c r="AR785" s="104"/>
      <c r="AS785" s="104"/>
      <c r="AT785" s="104"/>
      <c r="AU785" s="104"/>
      <c r="AV785" s="104"/>
      <c r="AW785" s="104"/>
      <c r="AX785" s="104"/>
      <c r="AY785" s="104"/>
      <c r="AZ785" s="104"/>
      <c r="BA785" s="104"/>
      <c r="BB785" s="162"/>
      <c r="BC785" s="104"/>
      <c r="BD785" s="214"/>
      <c r="BE785" s="213" t="s">
        <v>1864</v>
      </c>
      <c r="BF785" s="108" t="e">
        <f aca="false">VLOOKUP($A785,#REF!, 34, FALSE())</f>
        <v>#VALUE!</v>
      </c>
      <c r="BG785" s="108" t="e">
        <f aca="false">VLOOKUP($A785,#REF!, 22, FALSE())</f>
        <v>#VALUE!</v>
      </c>
      <c r="BH785" s="109"/>
    </row>
    <row r="786" s="193" customFormat="true" ht="12.75" hidden="false" customHeight="true" outlineLevel="0" collapsed="false">
      <c r="A786" s="1" t="s">
        <v>1865</v>
      </c>
      <c r="B786" s="86" t="e">
        <f aca="false">VLOOKUP($A786,#REF!, 34, FALSE())</f>
        <v>#VALUE!</v>
      </c>
      <c r="C786" s="87" t="str">
        <f aca="false">CONCATENATE("unused_",A786)</f>
        <v>unused_DDR_XM1_B9D1</v>
      </c>
      <c r="D786" s="88" t="e">
        <f aca="false">IF(LEN(VLOOKUP($A786,#REF!,8,FALSE())),LEFT(VLOOKUP($A786,#REF!,8,FALSE()),LEN(VLOOKUP($A786,#REF!,8,FALSE()))-2),"")</f>
        <v>#VALUE!</v>
      </c>
      <c r="E786" s="89" t="e">
        <f aca="false">IF(LEN(VLOOKUP($A786,#REF!,4,FALSE())),IF(INDEX(#REF!,MATCH($A786,#REF!,0),1),LEFT(VLOOKUP($A786,#REF!,4,FALSE()),LEN(VLOOKUP($A786,#REF!,4,FALSE()))-2),CONCATENATE(LEFT(VLOOKUP($A786,#REF!,4,FALSE()),LEN(VLOOKUP($A786,#REF!,4,FALSE()))-2),"*")),"")</f>
        <v>#VALUE!</v>
      </c>
      <c r="F786" s="90" t="e">
        <f aca="false">IF(LEN(VLOOKUP($A786,#REF!,5,FALSE())),IF(INDEX(#REF!,MATCH($A786,#REF!,0),2),LEFT(VLOOKUP($A786,#REF!,5,FALSE()),LEN(VLOOKUP($A786,#REF!,5,FALSE()))-2),CONCATENATE(LEFT(VLOOKUP($A786,#REF!,5,FALSE()),LEN(VLOOKUP($A786,#REF!,5,FALSE()))-2),"*")),"")</f>
        <v>#VALUE!</v>
      </c>
      <c r="G786" s="90" t="e">
        <f aca="false">IF(LEN(VLOOKUP($A786,#REF!,6,FALSE())),IF(INDEX(#REF!,MATCH($A786,#REF!,0),3),LEFT(VLOOKUP($A786,#REF!,6,FALSE()),LEN(VLOOKUP($A786,#REF!,6,FALSE()))-2),CONCATENATE(LEFT(VLOOKUP($A786,#REF!,6,FALSE()),LEN(VLOOKUP($A786,#REF!,6,FALSE()))-2),"*")),"")</f>
        <v>#VALUE!</v>
      </c>
      <c r="H786" s="91" t="e">
        <f aca="false">IF(LEN(VLOOKUP($A786,#REF!,7,FALSE())),IF(INDEX(#REF!,MATCH($A786,#REF!,0),4),LEFT(VLOOKUP($A786,#REF!,7,FALSE()),LEN(VLOOKUP($A786,#REF!,7,FALSE()))-2),CONCATENATE(LEFT(VLOOKUP($A786,#REF!,7,FALSE()),LEN(VLOOKUP($A786,#REF!,7,FALSE()))-2),"*")),"")</f>
        <v>#VALUE!</v>
      </c>
      <c r="I786" s="92" t="e">
        <f aca="false">IF(LEN(VLOOKUP($A786,#REF!,8,FALSE())),UPPER(RIGHT(VLOOKUP($A786,#REF!,8,FALSE()), 1)),"")</f>
        <v>#VALUE!</v>
      </c>
      <c r="J786" s="90" t="e">
        <f aca="false">IF(LEN(VLOOKUP($A786,#REF!,4,FALSE())),UPPER(RIGHT(VLOOKUP($A786,#REF!,4,FALSE()), 1)),"")</f>
        <v>#VALUE!</v>
      </c>
      <c r="K786" s="90" t="e">
        <f aca="false">IF(LEN(VLOOKUP($A786,#REF!,5,FALSE())),UPPER(RIGHT(VLOOKUP($A786,#REF!,5,FALSE()), 1)),"")</f>
        <v>#VALUE!</v>
      </c>
      <c r="L786" s="90" t="e">
        <f aca="false">IF(LEN(VLOOKUP($A786,#REF!,6,FALSE())),UPPER(RIGHT(VLOOKUP($A786,#REF!,6,FALSE()), 1)),"")</f>
        <v>#VALUE!</v>
      </c>
      <c r="M786" s="91" t="e">
        <f aca="false">IF(LEN(VLOOKUP($A786,#REF!,7,FALSE())),UPPER(RIGHT(VLOOKUP($A786,#REF!,7,FALSE()), 1)),"")</f>
        <v>#VALUE!</v>
      </c>
      <c r="N786" s="185"/>
      <c r="O786" s="185"/>
      <c r="P786" s="185"/>
      <c r="Q786" s="185"/>
      <c r="R786" s="185"/>
      <c r="S786" s="100" t="e">
        <f aca="false">HLOOKUP("Device Tree Pin Name",#REF!,MATCH($A786,#REF!,0),FALSE())</f>
        <v>#VALUE!</v>
      </c>
      <c r="T786" s="95" t="e">
        <f aca="false">HLOOKUP("power rail",#REF!,MATCH($A786,#REF!,0),FALSE())</f>
        <v>#VALUE!</v>
      </c>
      <c r="U786" s="96" t="e">
        <f aca="false">HLOOKUP("Wake Capable",#REF!,MATCH($A786,#REF!,0),FALSE())</f>
        <v>#VALUE!</v>
      </c>
      <c r="V786" s="96" t="e">
        <f aca="false">HLOOKUP("Strap",#REF!,MATCH($A786,#REF!,0),FALSE())</f>
        <v>#VALUE!</v>
      </c>
      <c r="W786" s="96"/>
      <c r="X786" s="96"/>
      <c r="Y786" s="96"/>
      <c r="Z786" s="95"/>
      <c r="AA786" s="95" t="e">
        <f aca="false">HLOOKUP("Pad type",#REF!,MATCH($A786,#REF!,0),FALSE())</f>
        <v>#VALUE!</v>
      </c>
      <c r="AB786" s="100"/>
      <c r="AC786" s="100" t="e">
        <f aca="false">HLOOKUP("POR Pin State",#REF!,MATCH($A786,#REF!,0),FALSE())</f>
        <v>#VALUE!</v>
      </c>
      <c r="AD786" s="186"/>
      <c r="AE786" s="187"/>
      <c r="AF786" s="187"/>
      <c r="AG786" s="187"/>
      <c r="AH786" s="188"/>
      <c r="AI786" s="188"/>
      <c r="AJ786" s="189"/>
      <c r="AK786" s="189"/>
      <c r="AL786" s="189"/>
      <c r="AM786" s="189"/>
      <c r="AN786" s="189"/>
      <c r="AO786" s="189"/>
      <c r="AP786" s="189"/>
      <c r="AQ786" s="194" t="s">
        <v>1866</v>
      </c>
      <c r="AR786" s="104"/>
      <c r="AS786" s="104"/>
      <c r="AT786" s="104"/>
      <c r="AU786" s="104"/>
      <c r="AV786" s="104"/>
      <c r="AW786" s="104"/>
      <c r="AX786" s="104"/>
      <c r="AY786" s="104"/>
      <c r="AZ786" s="104"/>
      <c r="BA786" s="104"/>
      <c r="BB786" s="162"/>
      <c r="BC786" s="104"/>
      <c r="BD786" s="214"/>
      <c r="BE786" s="213" t="s">
        <v>1867</v>
      </c>
      <c r="BF786" s="108" t="e">
        <f aca="false">VLOOKUP($A786,#REF!, 34, FALSE())</f>
        <v>#VALUE!</v>
      </c>
      <c r="BG786" s="108" t="e">
        <f aca="false">VLOOKUP($A786,#REF!, 22, FALSE())</f>
        <v>#VALUE!</v>
      </c>
      <c r="BH786" s="109"/>
    </row>
    <row r="787" s="193" customFormat="true" ht="12.75" hidden="false" customHeight="true" outlineLevel="0" collapsed="false">
      <c r="A787" s="1" t="s">
        <v>1868</v>
      </c>
      <c r="B787" s="86" t="e">
        <f aca="false">VLOOKUP($A787,#REF!, 34, FALSE())</f>
        <v>#VALUE!</v>
      </c>
      <c r="C787" s="87" t="str">
        <f aca="false">CONCATENATE("unused_",A787)</f>
        <v>unused_DDR_XM1_B9D2</v>
      </c>
      <c r="D787" s="88" t="e">
        <f aca="false">IF(LEN(VLOOKUP($A787,#REF!,8,FALSE())),LEFT(VLOOKUP($A787,#REF!,8,FALSE()),LEN(VLOOKUP($A787,#REF!,8,FALSE()))-2),"")</f>
        <v>#VALUE!</v>
      </c>
      <c r="E787" s="89" t="e">
        <f aca="false">IF(LEN(VLOOKUP($A787,#REF!,4,FALSE())),IF(INDEX(#REF!,MATCH($A787,#REF!,0),1),LEFT(VLOOKUP($A787,#REF!,4,FALSE()),LEN(VLOOKUP($A787,#REF!,4,FALSE()))-2),CONCATENATE(LEFT(VLOOKUP($A787,#REF!,4,FALSE()),LEN(VLOOKUP($A787,#REF!,4,FALSE()))-2),"*")),"")</f>
        <v>#VALUE!</v>
      </c>
      <c r="F787" s="90" t="e">
        <f aca="false">IF(LEN(VLOOKUP($A787,#REF!,5,FALSE())),IF(INDEX(#REF!,MATCH($A787,#REF!,0),2),LEFT(VLOOKUP($A787,#REF!,5,FALSE()),LEN(VLOOKUP($A787,#REF!,5,FALSE()))-2),CONCATENATE(LEFT(VLOOKUP($A787,#REF!,5,FALSE()),LEN(VLOOKUP($A787,#REF!,5,FALSE()))-2),"*")),"")</f>
        <v>#VALUE!</v>
      </c>
      <c r="G787" s="90" t="e">
        <f aca="false">IF(LEN(VLOOKUP($A787,#REF!,6,FALSE())),IF(INDEX(#REF!,MATCH($A787,#REF!,0),3),LEFT(VLOOKUP($A787,#REF!,6,FALSE()),LEN(VLOOKUP($A787,#REF!,6,FALSE()))-2),CONCATENATE(LEFT(VLOOKUP($A787,#REF!,6,FALSE()),LEN(VLOOKUP($A787,#REF!,6,FALSE()))-2),"*")),"")</f>
        <v>#VALUE!</v>
      </c>
      <c r="H787" s="91" t="e">
        <f aca="false">IF(LEN(VLOOKUP($A787,#REF!,7,FALSE())),IF(INDEX(#REF!,MATCH($A787,#REF!,0),4),LEFT(VLOOKUP($A787,#REF!,7,FALSE()),LEN(VLOOKUP($A787,#REF!,7,FALSE()))-2),CONCATENATE(LEFT(VLOOKUP($A787,#REF!,7,FALSE()),LEN(VLOOKUP($A787,#REF!,7,FALSE()))-2),"*")),"")</f>
        <v>#VALUE!</v>
      </c>
      <c r="I787" s="92" t="e">
        <f aca="false">IF(LEN(VLOOKUP($A787,#REF!,8,FALSE())),UPPER(RIGHT(VLOOKUP($A787,#REF!,8,FALSE()), 1)),"")</f>
        <v>#VALUE!</v>
      </c>
      <c r="J787" s="90" t="e">
        <f aca="false">IF(LEN(VLOOKUP($A787,#REF!,4,FALSE())),UPPER(RIGHT(VLOOKUP($A787,#REF!,4,FALSE()), 1)),"")</f>
        <v>#VALUE!</v>
      </c>
      <c r="K787" s="90" t="e">
        <f aca="false">IF(LEN(VLOOKUP($A787,#REF!,5,FALSE())),UPPER(RIGHT(VLOOKUP($A787,#REF!,5,FALSE()), 1)),"")</f>
        <v>#VALUE!</v>
      </c>
      <c r="L787" s="90" t="e">
        <f aca="false">IF(LEN(VLOOKUP($A787,#REF!,6,FALSE())),UPPER(RIGHT(VLOOKUP($A787,#REF!,6,FALSE()), 1)),"")</f>
        <v>#VALUE!</v>
      </c>
      <c r="M787" s="91" t="e">
        <f aca="false">IF(LEN(VLOOKUP($A787,#REF!,7,FALSE())),UPPER(RIGHT(VLOOKUP($A787,#REF!,7,FALSE()), 1)),"")</f>
        <v>#VALUE!</v>
      </c>
      <c r="N787" s="185"/>
      <c r="O787" s="185"/>
      <c r="P787" s="185"/>
      <c r="Q787" s="185"/>
      <c r="R787" s="185"/>
      <c r="S787" s="100" t="e">
        <f aca="false">HLOOKUP("Device Tree Pin Name",#REF!,MATCH($A787,#REF!,0),FALSE())</f>
        <v>#VALUE!</v>
      </c>
      <c r="T787" s="95" t="e">
        <f aca="false">HLOOKUP("power rail",#REF!,MATCH($A787,#REF!,0),FALSE())</f>
        <v>#VALUE!</v>
      </c>
      <c r="U787" s="96" t="e">
        <f aca="false">HLOOKUP("Wake Capable",#REF!,MATCH($A787,#REF!,0),FALSE())</f>
        <v>#VALUE!</v>
      </c>
      <c r="V787" s="96" t="e">
        <f aca="false">HLOOKUP("Strap",#REF!,MATCH($A787,#REF!,0),FALSE())</f>
        <v>#VALUE!</v>
      </c>
      <c r="W787" s="96"/>
      <c r="X787" s="96"/>
      <c r="Y787" s="96"/>
      <c r="Z787" s="95"/>
      <c r="AA787" s="95" t="e">
        <f aca="false">HLOOKUP("Pad type",#REF!,MATCH($A787,#REF!,0),FALSE())</f>
        <v>#VALUE!</v>
      </c>
      <c r="AB787" s="100"/>
      <c r="AC787" s="100" t="e">
        <f aca="false">HLOOKUP("POR Pin State",#REF!,MATCH($A787,#REF!,0),FALSE())</f>
        <v>#VALUE!</v>
      </c>
      <c r="AD787" s="186"/>
      <c r="AE787" s="187"/>
      <c r="AF787" s="187"/>
      <c r="AG787" s="187"/>
      <c r="AH787" s="188"/>
      <c r="AI787" s="188"/>
      <c r="AJ787" s="189"/>
      <c r="AK787" s="189"/>
      <c r="AL787" s="189"/>
      <c r="AM787" s="189"/>
      <c r="AN787" s="189"/>
      <c r="AO787" s="189"/>
      <c r="AP787" s="189"/>
      <c r="AQ787" s="194" t="s">
        <v>1869</v>
      </c>
      <c r="AR787" s="104"/>
      <c r="AS787" s="104"/>
      <c r="AT787" s="104"/>
      <c r="AU787" s="104"/>
      <c r="AV787" s="104"/>
      <c r="AW787" s="104"/>
      <c r="AX787" s="104"/>
      <c r="AY787" s="104"/>
      <c r="AZ787" s="104"/>
      <c r="BA787" s="104"/>
      <c r="BB787" s="162"/>
      <c r="BC787" s="104"/>
      <c r="BD787" s="214"/>
      <c r="BE787" s="213" t="s">
        <v>1870</v>
      </c>
      <c r="BF787" s="108" t="e">
        <f aca="false">VLOOKUP($A787,#REF!, 34, FALSE())</f>
        <v>#VALUE!</v>
      </c>
      <c r="BG787" s="108" t="e">
        <f aca="false">VLOOKUP($A787,#REF!, 22, FALSE())</f>
        <v>#VALUE!</v>
      </c>
      <c r="BH787" s="109"/>
    </row>
    <row r="788" s="193" customFormat="true" ht="12.75" hidden="false" customHeight="true" outlineLevel="0" collapsed="false">
      <c r="A788" s="219" t="s">
        <v>1871</v>
      </c>
      <c r="B788" s="86" t="e">
        <f aca="false">VLOOKUP($A788,#REF!, 34, FALSE())</f>
        <v>#VALUE!</v>
      </c>
      <c r="C788" s="87" t="str">
        <f aca="false">CONCATENATE("unused_",A788)</f>
        <v>unused_DDR_XM1_B9D3</v>
      </c>
      <c r="D788" s="88" t="e">
        <f aca="false">IF(LEN(VLOOKUP($A788,#REF!,8,FALSE())),LEFT(VLOOKUP($A788,#REF!,8,FALSE()),LEN(VLOOKUP($A788,#REF!,8,FALSE()))-2),"")</f>
        <v>#VALUE!</v>
      </c>
      <c r="E788" s="89" t="e">
        <f aca="false">IF(LEN(VLOOKUP($A788,#REF!,4,FALSE())),IF(INDEX(#REF!,MATCH($A788,#REF!,0),1),LEFT(VLOOKUP($A788,#REF!,4,FALSE()),LEN(VLOOKUP($A788,#REF!,4,FALSE()))-2),CONCATENATE(LEFT(VLOOKUP($A788,#REF!,4,FALSE()),LEN(VLOOKUP($A788,#REF!,4,FALSE()))-2),"*")),"")</f>
        <v>#VALUE!</v>
      </c>
      <c r="F788" s="90" t="e">
        <f aca="false">IF(LEN(VLOOKUP($A788,#REF!,5,FALSE())),IF(INDEX(#REF!,MATCH($A788,#REF!,0),2),LEFT(VLOOKUP($A788,#REF!,5,FALSE()),LEN(VLOOKUP($A788,#REF!,5,FALSE()))-2),CONCATENATE(LEFT(VLOOKUP($A788,#REF!,5,FALSE()),LEN(VLOOKUP($A788,#REF!,5,FALSE()))-2),"*")),"")</f>
        <v>#VALUE!</v>
      </c>
      <c r="G788" s="90" t="e">
        <f aca="false">IF(LEN(VLOOKUP($A788,#REF!,6,FALSE())),IF(INDEX(#REF!,MATCH($A788,#REF!,0),3),LEFT(VLOOKUP($A788,#REF!,6,FALSE()),LEN(VLOOKUP($A788,#REF!,6,FALSE()))-2),CONCATENATE(LEFT(VLOOKUP($A788,#REF!,6,FALSE()),LEN(VLOOKUP($A788,#REF!,6,FALSE()))-2),"*")),"")</f>
        <v>#VALUE!</v>
      </c>
      <c r="H788" s="91" t="e">
        <f aca="false">IF(LEN(VLOOKUP($A788,#REF!,7,FALSE())),IF(INDEX(#REF!,MATCH($A788,#REF!,0),4),LEFT(VLOOKUP($A788,#REF!,7,FALSE()),LEN(VLOOKUP($A788,#REF!,7,FALSE()))-2),CONCATENATE(LEFT(VLOOKUP($A788,#REF!,7,FALSE()),LEN(VLOOKUP($A788,#REF!,7,FALSE()))-2),"*")),"")</f>
        <v>#VALUE!</v>
      </c>
      <c r="I788" s="92" t="e">
        <f aca="false">IF(LEN(VLOOKUP($A788,#REF!,8,FALSE())),UPPER(RIGHT(VLOOKUP($A788,#REF!,8,FALSE()), 1)),"")</f>
        <v>#VALUE!</v>
      </c>
      <c r="J788" s="90" t="e">
        <f aca="false">IF(LEN(VLOOKUP($A788,#REF!,4,FALSE())),UPPER(RIGHT(VLOOKUP($A788,#REF!,4,FALSE()), 1)),"")</f>
        <v>#VALUE!</v>
      </c>
      <c r="K788" s="90" t="e">
        <f aca="false">IF(LEN(VLOOKUP($A788,#REF!,5,FALSE())),UPPER(RIGHT(VLOOKUP($A788,#REF!,5,FALSE()), 1)),"")</f>
        <v>#VALUE!</v>
      </c>
      <c r="L788" s="90" t="e">
        <f aca="false">IF(LEN(VLOOKUP($A788,#REF!,6,FALSE())),UPPER(RIGHT(VLOOKUP($A788,#REF!,6,FALSE()), 1)),"")</f>
        <v>#VALUE!</v>
      </c>
      <c r="M788" s="91" t="e">
        <f aca="false">IF(LEN(VLOOKUP($A788,#REF!,7,FALSE())),UPPER(RIGHT(VLOOKUP($A788,#REF!,7,FALSE()), 1)),"")</f>
        <v>#VALUE!</v>
      </c>
      <c r="N788" s="185"/>
      <c r="O788" s="185"/>
      <c r="P788" s="185"/>
      <c r="Q788" s="185"/>
      <c r="R788" s="185"/>
      <c r="S788" s="100" t="e">
        <f aca="false">HLOOKUP("Device Tree Pin Name",#REF!,MATCH($A788,#REF!,0),FALSE())</f>
        <v>#VALUE!</v>
      </c>
      <c r="T788" s="95" t="e">
        <f aca="false">HLOOKUP("power rail",#REF!,MATCH($A788,#REF!,0),FALSE())</f>
        <v>#VALUE!</v>
      </c>
      <c r="U788" s="96" t="e">
        <f aca="false">HLOOKUP("Wake Capable",#REF!,MATCH($A788,#REF!,0),FALSE())</f>
        <v>#VALUE!</v>
      </c>
      <c r="V788" s="96" t="e">
        <f aca="false">HLOOKUP("Strap",#REF!,MATCH($A788,#REF!,0),FALSE())</f>
        <v>#VALUE!</v>
      </c>
      <c r="W788" s="96"/>
      <c r="X788" s="96"/>
      <c r="Y788" s="96"/>
      <c r="Z788" s="95"/>
      <c r="AA788" s="95" t="e">
        <f aca="false">HLOOKUP("Pad type",#REF!,MATCH($A788,#REF!,0),FALSE())</f>
        <v>#VALUE!</v>
      </c>
      <c r="AB788" s="100"/>
      <c r="AC788" s="100" t="e">
        <f aca="false">HLOOKUP("POR Pin State",#REF!,MATCH($A788,#REF!,0),FALSE())</f>
        <v>#VALUE!</v>
      </c>
      <c r="AD788" s="186"/>
      <c r="AE788" s="187"/>
      <c r="AF788" s="187"/>
      <c r="AG788" s="187"/>
      <c r="AH788" s="188"/>
      <c r="AI788" s="188"/>
      <c r="AJ788" s="189"/>
      <c r="AK788" s="189"/>
      <c r="AL788" s="189"/>
      <c r="AM788" s="189"/>
      <c r="AN788" s="189"/>
      <c r="AO788" s="189"/>
      <c r="AP788" s="189"/>
      <c r="AQ788" s="194" t="s">
        <v>1872</v>
      </c>
      <c r="AR788" s="104"/>
      <c r="AS788" s="104"/>
      <c r="AT788" s="104"/>
      <c r="AU788" s="104"/>
      <c r="AV788" s="104"/>
      <c r="AW788" s="104"/>
      <c r="AX788" s="104"/>
      <c r="AY788" s="104"/>
      <c r="AZ788" s="104"/>
      <c r="BA788" s="104"/>
      <c r="BB788" s="162"/>
      <c r="BC788" s="104"/>
      <c r="BD788" s="214"/>
      <c r="BE788" s="226" t="s">
        <v>1873</v>
      </c>
      <c r="BF788" s="108" t="e">
        <f aca="false">VLOOKUP($A788,#REF!, 34, FALSE())</f>
        <v>#VALUE!</v>
      </c>
      <c r="BG788" s="108" t="e">
        <f aca="false">VLOOKUP($A788,#REF!, 22, FALSE())</f>
        <v>#VALUE!</v>
      </c>
      <c r="BH788" s="109"/>
    </row>
    <row r="789" s="193" customFormat="true" ht="12.75" hidden="false" customHeight="true" outlineLevel="0" collapsed="false">
      <c r="A789" s="227" t="s">
        <v>1874</v>
      </c>
      <c r="B789" s="86" t="e">
        <f aca="false">VLOOKUP($A789,#REF!, 34, FALSE())</f>
        <v>#VALUE!</v>
      </c>
      <c r="C789" s="87" t="str">
        <f aca="false">CONCATENATE("unused_",A789)</f>
        <v>unused_DDR_XM1_B9D4</v>
      </c>
      <c r="D789" s="88" t="e">
        <f aca="false">IF(LEN(VLOOKUP($A789,#REF!,8,FALSE())),LEFT(VLOOKUP($A789,#REF!,8,FALSE()),LEN(VLOOKUP($A789,#REF!,8,FALSE()))-2),"")</f>
        <v>#VALUE!</v>
      </c>
      <c r="E789" s="89" t="e">
        <f aca="false">IF(LEN(VLOOKUP($A789,#REF!,4,FALSE())),IF(INDEX(#REF!,MATCH($A789,#REF!,0),1),LEFT(VLOOKUP($A789,#REF!,4,FALSE()),LEN(VLOOKUP($A789,#REF!,4,FALSE()))-2),CONCATENATE(LEFT(VLOOKUP($A789,#REF!,4,FALSE()),LEN(VLOOKUP($A789,#REF!,4,FALSE()))-2),"*")),"")</f>
        <v>#VALUE!</v>
      </c>
      <c r="F789" s="90" t="e">
        <f aca="false">IF(LEN(VLOOKUP($A789,#REF!,5,FALSE())),IF(INDEX(#REF!,MATCH($A789,#REF!,0),2),LEFT(VLOOKUP($A789,#REF!,5,FALSE()),LEN(VLOOKUP($A789,#REF!,5,FALSE()))-2),CONCATENATE(LEFT(VLOOKUP($A789,#REF!,5,FALSE()),LEN(VLOOKUP($A789,#REF!,5,FALSE()))-2),"*")),"")</f>
        <v>#VALUE!</v>
      </c>
      <c r="G789" s="90" t="e">
        <f aca="false">IF(LEN(VLOOKUP($A789,#REF!,6,FALSE())),IF(INDEX(#REF!,MATCH($A789,#REF!,0),3),LEFT(VLOOKUP($A789,#REF!,6,FALSE()),LEN(VLOOKUP($A789,#REF!,6,FALSE()))-2),CONCATENATE(LEFT(VLOOKUP($A789,#REF!,6,FALSE()),LEN(VLOOKUP($A789,#REF!,6,FALSE()))-2),"*")),"")</f>
        <v>#VALUE!</v>
      </c>
      <c r="H789" s="91" t="e">
        <f aca="false">IF(LEN(VLOOKUP($A789,#REF!,7,FALSE())),IF(INDEX(#REF!,MATCH($A789,#REF!,0),4),LEFT(VLOOKUP($A789,#REF!,7,FALSE()),LEN(VLOOKUP($A789,#REF!,7,FALSE()))-2),CONCATENATE(LEFT(VLOOKUP($A789,#REF!,7,FALSE()),LEN(VLOOKUP($A789,#REF!,7,FALSE()))-2),"*")),"")</f>
        <v>#VALUE!</v>
      </c>
      <c r="I789" s="92" t="e">
        <f aca="false">IF(LEN(VLOOKUP($A789,#REF!,8,FALSE())),UPPER(RIGHT(VLOOKUP($A789,#REF!,8,FALSE()), 1)),"")</f>
        <v>#VALUE!</v>
      </c>
      <c r="J789" s="90" t="e">
        <f aca="false">IF(LEN(VLOOKUP($A789,#REF!,4,FALSE())),UPPER(RIGHT(VLOOKUP($A789,#REF!,4,FALSE()), 1)),"")</f>
        <v>#VALUE!</v>
      </c>
      <c r="K789" s="90" t="e">
        <f aca="false">IF(LEN(VLOOKUP($A789,#REF!,5,FALSE())),UPPER(RIGHT(VLOOKUP($A789,#REF!,5,FALSE()), 1)),"")</f>
        <v>#VALUE!</v>
      </c>
      <c r="L789" s="90" t="e">
        <f aca="false">IF(LEN(VLOOKUP($A789,#REF!,6,FALSE())),UPPER(RIGHT(VLOOKUP($A789,#REF!,6,FALSE()), 1)),"")</f>
        <v>#VALUE!</v>
      </c>
      <c r="M789" s="91" t="e">
        <f aca="false">IF(LEN(VLOOKUP($A789,#REF!,7,FALSE())),UPPER(RIGHT(VLOOKUP($A789,#REF!,7,FALSE()), 1)),"")</f>
        <v>#VALUE!</v>
      </c>
      <c r="N789" s="185"/>
      <c r="O789" s="185"/>
      <c r="P789" s="185"/>
      <c r="Q789" s="185"/>
      <c r="R789" s="185"/>
      <c r="S789" s="100" t="e">
        <f aca="false">HLOOKUP("Device Tree Pin Name",#REF!,MATCH($A789,#REF!,0),FALSE())</f>
        <v>#VALUE!</v>
      </c>
      <c r="T789" s="95" t="e">
        <f aca="false">HLOOKUP("power rail",#REF!,MATCH($A789,#REF!,0),FALSE())</f>
        <v>#VALUE!</v>
      </c>
      <c r="U789" s="96" t="e">
        <f aca="false">HLOOKUP("Wake Capable",#REF!,MATCH($A789,#REF!,0),FALSE())</f>
        <v>#VALUE!</v>
      </c>
      <c r="V789" s="96" t="e">
        <f aca="false">HLOOKUP("Strap",#REF!,MATCH($A789,#REF!,0),FALSE())</f>
        <v>#VALUE!</v>
      </c>
      <c r="W789" s="96"/>
      <c r="X789" s="96"/>
      <c r="Y789" s="96"/>
      <c r="Z789" s="95"/>
      <c r="AA789" s="95" t="e">
        <f aca="false">HLOOKUP("Pad type",#REF!,MATCH($A789,#REF!,0),FALSE())</f>
        <v>#VALUE!</v>
      </c>
      <c r="AB789" s="100"/>
      <c r="AC789" s="100" t="e">
        <f aca="false">HLOOKUP("POR Pin State",#REF!,MATCH($A789,#REF!,0),FALSE())</f>
        <v>#VALUE!</v>
      </c>
      <c r="AD789" s="186"/>
      <c r="AE789" s="187"/>
      <c r="AF789" s="187"/>
      <c r="AG789" s="187"/>
      <c r="AH789" s="188"/>
      <c r="AI789" s="188"/>
      <c r="AJ789" s="189"/>
      <c r="AK789" s="189"/>
      <c r="AL789" s="189"/>
      <c r="AM789" s="189"/>
      <c r="AN789" s="189"/>
      <c r="AO789" s="189"/>
      <c r="AP789" s="189"/>
      <c r="AQ789" s="194" t="s">
        <v>1875</v>
      </c>
      <c r="AR789" s="104"/>
      <c r="AS789" s="104"/>
      <c r="AT789" s="104"/>
      <c r="AU789" s="104"/>
      <c r="AV789" s="104"/>
      <c r="AW789" s="104"/>
      <c r="AX789" s="104"/>
      <c r="AY789" s="104"/>
      <c r="AZ789" s="104"/>
      <c r="BA789" s="104"/>
      <c r="BB789" s="162"/>
      <c r="BC789" s="104"/>
      <c r="BD789" s="214"/>
      <c r="BE789" s="228" t="s">
        <v>1876</v>
      </c>
      <c r="BF789" s="108" t="e">
        <f aca="false">VLOOKUP($A789,#REF!, 34, FALSE())</f>
        <v>#VALUE!</v>
      </c>
      <c r="BG789" s="108" t="e">
        <f aca="false">VLOOKUP($A789,#REF!, 22, FALSE())</f>
        <v>#VALUE!</v>
      </c>
      <c r="BH789" s="109"/>
    </row>
    <row r="790" s="193" customFormat="true" ht="13.5" hidden="false" customHeight="true" outlineLevel="0" collapsed="false">
      <c r="A790" s="219" t="s">
        <v>1877</v>
      </c>
      <c r="B790" s="86" t="e">
        <f aca="false">VLOOKUP($A790,#REF!, 34, FALSE())</f>
        <v>#VALUE!</v>
      </c>
      <c r="C790" s="87" t="str">
        <f aca="false">CONCATENATE("unused_",A790)</f>
        <v>unused_DDR_XM1_B9D5</v>
      </c>
      <c r="D790" s="88" t="e">
        <f aca="false">IF(LEN(VLOOKUP($A790,#REF!,8,FALSE())),LEFT(VLOOKUP($A790,#REF!,8,FALSE()),LEN(VLOOKUP($A790,#REF!,8,FALSE()))-2),"")</f>
        <v>#VALUE!</v>
      </c>
      <c r="E790" s="89" t="e">
        <f aca="false">IF(LEN(VLOOKUP($A790,#REF!,4,FALSE())),IF(INDEX(#REF!,MATCH($A790,#REF!,0),1),LEFT(VLOOKUP($A790,#REF!,4,FALSE()),LEN(VLOOKUP($A790,#REF!,4,FALSE()))-2),CONCATENATE(LEFT(VLOOKUP($A790,#REF!,4,FALSE()),LEN(VLOOKUP($A790,#REF!,4,FALSE()))-2),"*")),"")</f>
        <v>#VALUE!</v>
      </c>
      <c r="F790" s="90" t="e">
        <f aca="false">IF(LEN(VLOOKUP($A790,#REF!,5,FALSE())),IF(INDEX(#REF!,MATCH($A790,#REF!,0),2),LEFT(VLOOKUP($A790,#REF!,5,FALSE()),LEN(VLOOKUP($A790,#REF!,5,FALSE()))-2),CONCATENATE(LEFT(VLOOKUP($A790,#REF!,5,FALSE()),LEN(VLOOKUP($A790,#REF!,5,FALSE()))-2),"*")),"")</f>
        <v>#VALUE!</v>
      </c>
      <c r="G790" s="90" t="e">
        <f aca="false">IF(LEN(VLOOKUP($A790,#REF!,6,FALSE())),IF(INDEX(#REF!,MATCH($A790,#REF!,0),3),LEFT(VLOOKUP($A790,#REF!,6,FALSE()),LEN(VLOOKUP($A790,#REF!,6,FALSE()))-2),CONCATENATE(LEFT(VLOOKUP($A790,#REF!,6,FALSE()),LEN(VLOOKUP($A790,#REF!,6,FALSE()))-2),"*")),"")</f>
        <v>#VALUE!</v>
      </c>
      <c r="H790" s="91" t="e">
        <f aca="false">IF(LEN(VLOOKUP($A790,#REF!,7,FALSE())),IF(INDEX(#REF!,MATCH($A790,#REF!,0),4),LEFT(VLOOKUP($A790,#REF!,7,FALSE()),LEN(VLOOKUP($A790,#REF!,7,FALSE()))-2),CONCATENATE(LEFT(VLOOKUP($A790,#REF!,7,FALSE()),LEN(VLOOKUP($A790,#REF!,7,FALSE()))-2),"*")),"")</f>
        <v>#VALUE!</v>
      </c>
      <c r="I790" s="92" t="e">
        <f aca="false">IF(LEN(VLOOKUP($A790,#REF!,8,FALSE())),UPPER(RIGHT(VLOOKUP($A790,#REF!,8,FALSE()), 1)),"")</f>
        <v>#VALUE!</v>
      </c>
      <c r="J790" s="90" t="e">
        <f aca="false">IF(LEN(VLOOKUP($A790,#REF!,4,FALSE())),UPPER(RIGHT(VLOOKUP($A790,#REF!,4,FALSE()), 1)),"")</f>
        <v>#VALUE!</v>
      </c>
      <c r="K790" s="90" t="e">
        <f aca="false">IF(LEN(VLOOKUP($A790,#REF!,5,FALSE())),UPPER(RIGHT(VLOOKUP($A790,#REF!,5,FALSE()), 1)),"")</f>
        <v>#VALUE!</v>
      </c>
      <c r="L790" s="90" t="e">
        <f aca="false">IF(LEN(VLOOKUP($A790,#REF!,6,FALSE())),UPPER(RIGHT(VLOOKUP($A790,#REF!,6,FALSE()), 1)),"")</f>
        <v>#VALUE!</v>
      </c>
      <c r="M790" s="91" t="e">
        <f aca="false">IF(LEN(VLOOKUP($A790,#REF!,7,FALSE())),UPPER(RIGHT(VLOOKUP($A790,#REF!,7,FALSE()), 1)),"")</f>
        <v>#VALUE!</v>
      </c>
      <c r="N790" s="185"/>
      <c r="O790" s="185"/>
      <c r="P790" s="185"/>
      <c r="Q790" s="185"/>
      <c r="R790" s="185"/>
      <c r="S790" s="100" t="e">
        <f aca="false">HLOOKUP("Device Tree Pin Name",#REF!,MATCH($A790,#REF!,0),FALSE())</f>
        <v>#VALUE!</v>
      </c>
      <c r="T790" s="95" t="e">
        <f aca="false">HLOOKUP("power rail",#REF!,MATCH($A790,#REF!,0),FALSE())</f>
        <v>#VALUE!</v>
      </c>
      <c r="U790" s="96" t="e">
        <f aca="false">HLOOKUP("Wake Capable",#REF!,MATCH($A790,#REF!,0),FALSE())</f>
        <v>#VALUE!</v>
      </c>
      <c r="V790" s="96" t="e">
        <f aca="false">HLOOKUP("Strap",#REF!,MATCH($A790,#REF!,0),FALSE())</f>
        <v>#VALUE!</v>
      </c>
      <c r="W790" s="96"/>
      <c r="X790" s="96"/>
      <c r="Y790" s="96"/>
      <c r="Z790" s="95"/>
      <c r="AA790" s="95" t="e">
        <f aca="false">HLOOKUP("Pad type",#REF!,MATCH($A790,#REF!,0),FALSE())</f>
        <v>#VALUE!</v>
      </c>
      <c r="AB790" s="100"/>
      <c r="AC790" s="100" t="e">
        <f aca="false">HLOOKUP("POR Pin State",#REF!,MATCH($A790,#REF!,0),FALSE())</f>
        <v>#VALUE!</v>
      </c>
      <c r="AD790" s="186"/>
      <c r="AE790" s="187"/>
      <c r="AF790" s="187"/>
      <c r="AG790" s="187"/>
      <c r="AH790" s="188"/>
      <c r="AI790" s="188"/>
      <c r="AJ790" s="189"/>
      <c r="AK790" s="189"/>
      <c r="AL790" s="189"/>
      <c r="AM790" s="189"/>
      <c r="AN790" s="189"/>
      <c r="AO790" s="189"/>
      <c r="AP790" s="189"/>
      <c r="AQ790" s="194" t="s">
        <v>1878</v>
      </c>
      <c r="AR790" s="104"/>
      <c r="AS790" s="104"/>
      <c r="AT790" s="104"/>
      <c r="AU790" s="104"/>
      <c r="AV790" s="104"/>
      <c r="AW790" s="104"/>
      <c r="AX790" s="104"/>
      <c r="AY790" s="104"/>
      <c r="AZ790" s="104"/>
      <c r="BA790" s="104"/>
      <c r="BB790" s="162"/>
      <c r="BC790" s="104"/>
      <c r="BD790" s="214"/>
      <c r="BE790" s="228" t="s">
        <v>1879</v>
      </c>
      <c r="BF790" s="108" t="e">
        <f aca="false">VLOOKUP($A790,#REF!, 34, FALSE())</f>
        <v>#VALUE!</v>
      </c>
      <c r="BG790" s="108" t="e">
        <f aca="false">VLOOKUP($A790,#REF!, 22, FALSE())</f>
        <v>#VALUE!</v>
      </c>
      <c r="BH790" s="109"/>
    </row>
    <row r="791" s="193" customFormat="true" ht="12.75" hidden="false" customHeight="true" outlineLevel="0" collapsed="false">
      <c r="A791" s="133" t="s">
        <v>1880</v>
      </c>
      <c r="B791" s="86" t="e">
        <f aca="false">VLOOKUP($A791,#REF!, 34, FALSE())</f>
        <v>#VALUE!</v>
      </c>
      <c r="C791" s="87" t="str">
        <f aca="false">CONCATENATE("unused_",A791)</f>
        <v>unused_DDR_XM1_B9D6</v>
      </c>
      <c r="D791" s="88" t="e">
        <f aca="false">IF(LEN(VLOOKUP($A791,#REF!,8,FALSE())),LEFT(VLOOKUP($A791,#REF!,8,FALSE()),LEN(VLOOKUP($A791,#REF!,8,FALSE()))-2),"")</f>
        <v>#VALUE!</v>
      </c>
      <c r="E791" s="89" t="e">
        <f aca="false">IF(LEN(VLOOKUP($A791,#REF!,4,FALSE())),IF(INDEX(#REF!,MATCH($A791,#REF!,0),1),LEFT(VLOOKUP($A791,#REF!,4,FALSE()),LEN(VLOOKUP($A791,#REF!,4,FALSE()))-2),CONCATENATE(LEFT(VLOOKUP($A791,#REF!,4,FALSE()),LEN(VLOOKUP($A791,#REF!,4,FALSE()))-2),"*")),"")</f>
        <v>#VALUE!</v>
      </c>
      <c r="F791" s="90" t="e">
        <f aca="false">IF(LEN(VLOOKUP($A791,#REF!,5,FALSE())),IF(INDEX(#REF!,MATCH($A791,#REF!,0),2),LEFT(VLOOKUP($A791,#REF!,5,FALSE()),LEN(VLOOKUP($A791,#REF!,5,FALSE()))-2),CONCATENATE(LEFT(VLOOKUP($A791,#REF!,5,FALSE()),LEN(VLOOKUP($A791,#REF!,5,FALSE()))-2),"*")),"")</f>
        <v>#VALUE!</v>
      </c>
      <c r="G791" s="90" t="e">
        <f aca="false">IF(LEN(VLOOKUP($A791,#REF!,6,FALSE())),IF(INDEX(#REF!,MATCH($A791,#REF!,0),3),LEFT(VLOOKUP($A791,#REF!,6,FALSE()),LEN(VLOOKUP($A791,#REF!,6,FALSE()))-2),CONCATENATE(LEFT(VLOOKUP($A791,#REF!,6,FALSE()),LEN(VLOOKUP($A791,#REF!,6,FALSE()))-2),"*")),"")</f>
        <v>#VALUE!</v>
      </c>
      <c r="H791" s="91" t="e">
        <f aca="false">IF(LEN(VLOOKUP($A791,#REF!,7,FALSE())),IF(INDEX(#REF!,MATCH($A791,#REF!,0),4),LEFT(VLOOKUP($A791,#REF!,7,FALSE()),LEN(VLOOKUP($A791,#REF!,7,FALSE()))-2),CONCATENATE(LEFT(VLOOKUP($A791,#REF!,7,FALSE()),LEN(VLOOKUP($A791,#REF!,7,FALSE()))-2),"*")),"")</f>
        <v>#VALUE!</v>
      </c>
      <c r="I791" s="92" t="e">
        <f aca="false">IF(LEN(VLOOKUP($A791,#REF!,8,FALSE())),UPPER(RIGHT(VLOOKUP($A791,#REF!,8,FALSE()), 1)),"")</f>
        <v>#VALUE!</v>
      </c>
      <c r="J791" s="90" t="e">
        <f aca="false">IF(LEN(VLOOKUP($A791,#REF!,4,FALSE())),UPPER(RIGHT(VLOOKUP($A791,#REF!,4,FALSE()), 1)),"")</f>
        <v>#VALUE!</v>
      </c>
      <c r="K791" s="90" t="e">
        <f aca="false">IF(LEN(VLOOKUP($A791,#REF!,5,FALSE())),UPPER(RIGHT(VLOOKUP($A791,#REF!,5,FALSE()), 1)),"")</f>
        <v>#VALUE!</v>
      </c>
      <c r="L791" s="90" t="e">
        <f aca="false">IF(LEN(VLOOKUP($A791,#REF!,6,FALSE())),UPPER(RIGHT(VLOOKUP($A791,#REF!,6,FALSE()), 1)),"")</f>
        <v>#VALUE!</v>
      </c>
      <c r="M791" s="91" t="e">
        <f aca="false">IF(LEN(VLOOKUP($A791,#REF!,7,FALSE())),UPPER(RIGHT(VLOOKUP($A791,#REF!,7,FALSE()), 1)),"")</f>
        <v>#VALUE!</v>
      </c>
      <c r="N791" s="185"/>
      <c r="O791" s="185"/>
      <c r="P791" s="185"/>
      <c r="Q791" s="185"/>
      <c r="R791" s="185"/>
      <c r="S791" s="100" t="e">
        <f aca="false">HLOOKUP("Device Tree Pin Name",#REF!,MATCH($A791,#REF!,0),FALSE())</f>
        <v>#VALUE!</v>
      </c>
      <c r="T791" s="95" t="e">
        <f aca="false">HLOOKUP("power rail",#REF!,MATCH($A791,#REF!,0),FALSE())</f>
        <v>#VALUE!</v>
      </c>
      <c r="U791" s="96" t="e">
        <f aca="false">HLOOKUP("Wake Capable",#REF!,MATCH($A791,#REF!,0),FALSE())</f>
        <v>#VALUE!</v>
      </c>
      <c r="V791" s="96" t="e">
        <f aca="false">HLOOKUP("Strap",#REF!,MATCH($A791,#REF!,0),FALSE())</f>
        <v>#VALUE!</v>
      </c>
      <c r="W791" s="96"/>
      <c r="X791" s="96"/>
      <c r="Y791" s="96"/>
      <c r="Z791" s="95"/>
      <c r="AA791" s="95" t="e">
        <f aca="false">HLOOKUP("Pad type",#REF!,MATCH($A791,#REF!,0),FALSE())</f>
        <v>#VALUE!</v>
      </c>
      <c r="AB791" s="94"/>
      <c r="AC791" s="94" t="e">
        <f aca="false">HLOOKUP("POR Pin State",#REF!,MATCH($A791,#REF!,0),FALSE())</f>
        <v>#VALUE!</v>
      </c>
      <c r="AD791" s="201"/>
      <c r="AE791" s="202"/>
      <c r="AF791" s="202"/>
      <c r="AG791" s="202"/>
      <c r="AH791" s="203"/>
      <c r="AI791" s="188"/>
      <c r="AJ791" s="189"/>
      <c r="AK791" s="189"/>
      <c r="AL791" s="189"/>
      <c r="AM791" s="189"/>
      <c r="AN791" s="189"/>
      <c r="AO791" s="189"/>
      <c r="AP791" s="189"/>
      <c r="AQ791" s="194" t="s">
        <v>1881</v>
      </c>
      <c r="AR791" s="104"/>
      <c r="AS791" s="104"/>
      <c r="AT791" s="104"/>
      <c r="AU791" s="104"/>
      <c r="AV791" s="104"/>
      <c r="AW791" s="104"/>
      <c r="AX791" s="104"/>
      <c r="AY791" s="104"/>
      <c r="AZ791" s="104"/>
      <c r="BA791" s="104"/>
      <c r="BB791" s="162"/>
      <c r="BC791" s="174"/>
      <c r="BD791" s="214"/>
      <c r="BE791" s="228" t="s">
        <v>1882</v>
      </c>
      <c r="BF791" s="108" t="e">
        <f aca="false">VLOOKUP($A791,#REF!, 34, FALSE())</f>
        <v>#VALUE!</v>
      </c>
      <c r="BG791" s="108" t="e">
        <f aca="false">VLOOKUP($A791,#REF!, 22, FALSE())</f>
        <v>#VALUE!</v>
      </c>
      <c r="BH791" s="109"/>
    </row>
    <row r="792" s="193" customFormat="true" ht="12.75" hidden="false" customHeight="true" outlineLevel="0" collapsed="false">
      <c r="A792" s="133" t="s">
        <v>1883</v>
      </c>
      <c r="B792" s="86" t="e">
        <f aca="false">VLOOKUP($A792,#REF!, 34, FALSE())</f>
        <v>#VALUE!</v>
      </c>
      <c r="C792" s="87" t="str">
        <f aca="false">CONCATENATE("unused_",A792)</f>
        <v>unused_DDR_XM1_B9D7</v>
      </c>
      <c r="D792" s="88" t="e">
        <f aca="false">IF(LEN(VLOOKUP($A792,#REF!,8,FALSE())),LEFT(VLOOKUP($A792,#REF!,8,FALSE()),LEN(VLOOKUP($A792,#REF!,8,FALSE()))-2),"")</f>
        <v>#VALUE!</v>
      </c>
      <c r="E792" s="89" t="e">
        <f aca="false">IF(LEN(VLOOKUP($A792,#REF!,4,FALSE())),IF(INDEX(#REF!,MATCH($A792,#REF!,0),1),LEFT(VLOOKUP($A792,#REF!,4,FALSE()),LEN(VLOOKUP($A792,#REF!,4,FALSE()))-2),CONCATENATE(LEFT(VLOOKUP($A792,#REF!,4,FALSE()),LEN(VLOOKUP($A792,#REF!,4,FALSE()))-2),"*")),"")</f>
        <v>#VALUE!</v>
      </c>
      <c r="F792" s="90" t="e">
        <f aca="false">IF(LEN(VLOOKUP($A792,#REF!,5,FALSE())),IF(INDEX(#REF!,MATCH($A792,#REF!,0),2),LEFT(VLOOKUP($A792,#REF!,5,FALSE()),LEN(VLOOKUP($A792,#REF!,5,FALSE()))-2),CONCATENATE(LEFT(VLOOKUP($A792,#REF!,5,FALSE()),LEN(VLOOKUP($A792,#REF!,5,FALSE()))-2),"*")),"")</f>
        <v>#VALUE!</v>
      </c>
      <c r="G792" s="90" t="e">
        <f aca="false">IF(LEN(VLOOKUP($A792,#REF!,6,FALSE())),IF(INDEX(#REF!,MATCH($A792,#REF!,0),3),LEFT(VLOOKUP($A792,#REF!,6,FALSE()),LEN(VLOOKUP($A792,#REF!,6,FALSE()))-2),CONCATENATE(LEFT(VLOOKUP($A792,#REF!,6,FALSE()),LEN(VLOOKUP($A792,#REF!,6,FALSE()))-2),"*")),"")</f>
        <v>#VALUE!</v>
      </c>
      <c r="H792" s="91" t="e">
        <f aca="false">IF(LEN(VLOOKUP($A792,#REF!,7,FALSE())),IF(INDEX(#REF!,MATCH($A792,#REF!,0),4),LEFT(VLOOKUP($A792,#REF!,7,FALSE()),LEN(VLOOKUP($A792,#REF!,7,FALSE()))-2),CONCATENATE(LEFT(VLOOKUP($A792,#REF!,7,FALSE()),LEN(VLOOKUP($A792,#REF!,7,FALSE()))-2),"*")),"")</f>
        <v>#VALUE!</v>
      </c>
      <c r="I792" s="92" t="e">
        <f aca="false">IF(LEN(VLOOKUP($A792,#REF!,8,FALSE())),UPPER(RIGHT(VLOOKUP($A792,#REF!,8,FALSE()), 1)),"")</f>
        <v>#VALUE!</v>
      </c>
      <c r="J792" s="90" t="e">
        <f aca="false">IF(LEN(VLOOKUP($A792,#REF!,4,FALSE())),UPPER(RIGHT(VLOOKUP($A792,#REF!,4,FALSE()), 1)),"")</f>
        <v>#VALUE!</v>
      </c>
      <c r="K792" s="90" t="e">
        <f aca="false">IF(LEN(VLOOKUP($A792,#REF!,5,FALSE())),UPPER(RIGHT(VLOOKUP($A792,#REF!,5,FALSE()), 1)),"")</f>
        <v>#VALUE!</v>
      </c>
      <c r="L792" s="90" t="e">
        <f aca="false">IF(LEN(VLOOKUP($A792,#REF!,6,FALSE())),UPPER(RIGHT(VLOOKUP($A792,#REF!,6,FALSE()), 1)),"")</f>
        <v>#VALUE!</v>
      </c>
      <c r="M792" s="91" t="e">
        <f aca="false">IF(LEN(VLOOKUP($A792,#REF!,7,FALSE())),UPPER(RIGHT(VLOOKUP($A792,#REF!,7,FALSE()), 1)),"")</f>
        <v>#VALUE!</v>
      </c>
      <c r="N792" s="185"/>
      <c r="O792" s="185"/>
      <c r="P792" s="185"/>
      <c r="Q792" s="185"/>
      <c r="R792" s="185"/>
      <c r="S792" s="100" t="e">
        <f aca="false">HLOOKUP("Device Tree Pin Name",#REF!,MATCH($A792,#REF!,0),FALSE())</f>
        <v>#VALUE!</v>
      </c>
      <c r="T792" s="95" t="e">
        <f aca="false">HLOOKUP("power rail",#REF!,MATCH($A792,#REF!,0),FALSE())</f>
        <v>#VALUE!</v>
      </c>
      <c r="U792" s="96" t="e">
        <f aca="false">HLOOKUP("Wake Capable",#REF!,MATCH($A792,#REF!,0),FALSE())</f>
        <v>#VALUE!</v>
      </c>
      <c r="V792" s="96" t="e">
        <f aca="false">HLOOKUP("Strap",#REF!,MATCH($A792,#REF!,0),FALSE())</f>
        <v>#VALUE!</v>
      </c>
      <c r="W792" s="96"/>
      <c r="X792" s="96"/>
      <c r="Y792" s="96"/>
      <c r="Z792" s="95"/>
      <c r="AA792" s="95" t="e">
        <f aca="false">HLOOKUP("Pad type",#REF!,MATCH($A792,#REF!,0),FALSE())</f>
        <v>#VALUE!</v>
      </c>
      <c r="AB792" s="100"/>
      <c r="AC792" s="100" t="e">
        <f aca="false">HLOOKUP("POR Pin State",#REF!,MATCH($A792,#REF!,0),FALSE())</f>
        <v>#VALUE!</v>
      </c>
      <c r="AD792" s="186"/>
      <c r="AE792" s="187"/>
      <c r="AF792" s="187"/>
      <c r="AG792" s="187"/>
      <c r="AH792" s="188"/>
      <c r="AI792" s="188"/>
      <c r="AJ792" s="189"/>
      <c r="AK792" s="189"/>
      <c r="AL792" s="189"/>
      <c r="AM792" s="189"/>
      <c r="AN792" s="189"/>
      <c r="AO792" s="189"/>
      <c r="AP792" s="189"/>
      <c r="AQ792" s="194" t="s">
        <v>1884</v>
      </c>
      <c r="AR792" s="104"/>
      <c r="AS792" s="104"/>
      <c r="AT792" s="104"/>
      <c r="AU792" s="104"/>
      <c r="AV792" s="104"/>
      <c r="AW792" s="104"/>
      <c r="AX792" s="104"/>
      <c r="AY792" s="104"/>
      <c r="AZ792" s="104"/>
      <c r="BA792" s="104"/>
      <c r="BB792" s="162"/>
      <c r="BC792" s="104"/>
      <c r="BD792" s="214"/>
      <c r="BE792" s="213" t="s">
        <v>1885</v>
      </c>
      <c r="BF792" s="108" t="e">
        <f aca="false">VLOOKUP($A792,#REF!, 34, FALSE())</f>
        <v>#VALUE!</v>
      </c>
      <c r="BG792" s="108" t="e">
        <f aca="false">VLOOKUP($A792,#REF!, 22, FALSE())</f>
        <v>#VALUE!</v>
      </c>
      <c r="BH792" s="109"/>
    </row>
    <row r="793" s="193" customFormat="true" ht="12.75" hidden="false" customHeight="true" outlineLevel="0" collapsed="false">
      <c r="A793" s="133" t="s">
        <v>1886</v>
      </c>
      <c r="B793" s="86" t="e">
        <f aca="false">VLOOKUP($A793,#REF!, 34, FALSE())</f>
        <v>#VALUE!</v>
      </c>
      <c r="C793" s="87" t="str">
        <f aca="false">CONCATENATE("unused_",A793)</f>
        <v>unused_DDR_XM1_B9DMI</v>
      </c>
      <c r="D793" s="88" t="e">
        <f aca="false">IF(LEN(VLOOKUP($A793,#REF!,8,FALSE())),LEFT(VLOOKUP($A793,#REF!,8,FALSE()),LEN(VLOOKUP($A793,#REF!,8,FALSE()))-2),"")</f>
        <v>#VALUE!</v>
      </c>
      <c r="E793" s="89" t="e">
        <f aca="false">IF(LEN(VLOOKUP($A793,#REF!,4,FALSE())),IF(INDEX(#REF!,MATCH($A793,#REF!,0),1),LEFT(VLOOKUP($A793,#REF!,4,FALSE()),LEN(VLOOKUP($A793,#REF!,4,FALSE()))-2),CONCATENATE(LEFT(VLOOKUP($A793,#REF!,4,FALSE()),LEN(VLOOKUP($A793,#REF!,4,FALSE()))-2),"*")),"")</f>
        <v>#VALUE!</v>
      </c>
      <c r="F793" s="90" t="e">
        <f aca="false">IF(LEN(VLOOKUP($A793,#REF!,5,FALSE())),IF(INDEX(#REF!,MATCH($A793,#REF!,0),2),LEFT(VLOOKUP($A793,#REF!,5,FALSE()),LEN(VLOOKUP($A793,#REF!,5,FALSE()))-2),CONCATENATE(LEFT(VLOOKUP($A793,#REF!,5,FALSE()),LEN(VLOOKUP($A793,#REF!,5,FALSE()))-2),"*")),"")</f>
        <v>#VALUE!</v>
      </c>
      <c r="G793" s="90" t="e">
        <f aca="false">IF(LEN(VLOOKUP($A793,#REF!,6,FALSE())),IF(INDEX(#REF!,MATCH($A793,#REF!,0),3),LEFT(VLOOKUP($A793,#REF!,6,FALSE()),LEN(VLOOKUP($A793,#REF!,6,FALSE()))-2),CONCATENATE(LEFT(VLOOKUP($A793,#REF!,6,FALSE()),LEN(VLOOKUP($A793,#REF!,6,FALSE()))-2),"*")),"")</f>
        <v>#VALUE!</v>
      </c>
      <c r="H793" s="91" t="e">
        <f aca="false">IF(LEN(VLOOKUP($A793,#REF!,7,FALSE())),IF(INDEX(#REF!,MATCH($A793,#REF!,0),4),LEFT(VLOOKUP($A793,#REF!,7,FALSE()),LEN(VLOOKUP($A793,#REF!,7,FALSE()))-2),CONCATENATE(LEFT(VLOOKUP($A793,#REF!,7,FALSE()),LEN(VLOOKUP($A793,#REF!,7,FALSE()))-2),"*")),"")</f>
        <v>#VALUE!</v>
      </c>
      <c r="I793" s="92" t="e">
        <f aca="false">IF(LEN(VLOOKUP($A793,#REF!,8,FALSE())),UPPER(RIGHT(VLOOKUP($A793,#REF!,8,FALSE()), 1)),"")</f>
        <v>#VALUE!</v>
      </c>
      <c r="J793" s="90" t="e">
        <f aca="false">IF(LEN(VLOOKUP($A793,#REF!,4,FALSE())),UPPER(RIGHT(VLOOKUP($A793,#REF!,4,FALSE()), 1)),"")</f>
        <v>#VALUE!</v>
      </c>
      <c r="K793" s="90" t="e">
        <f aca="false">IF(LEN(VLOOKUP($A793,#REF!,5,FALSE())),UPPER(RIGHT(VLOOKUP($A793,#REF!,5,FALSE()), 1)),"")</f>
        <v>#VALUE!</v>
      </c>
      <c r="L793" s="90" t="e">
        <f aca="false">IF(LEN(VLOOKUP($A793,#REF!,6,FALSE())),UPPER(RIGHT(VLOOKUP($A793,#REF!,6,FALSE()), 1)),"")</f>
        <v>#VALUE!</v>
      </c>
      <c r="M793" s="91" t="e">
        <f aca="false">IF(LEN(VLOOKUP($A793,#REF!,7,FALSE())),UPPER(RIGHT(VLOOKUP($A793,#REF!,7,FALSE()), 1)),"")</f>
        <v>#VALUE!</v>
      </c>
      <c r="N793" s="185"/>
      <c r="O793" s="185"/>
      <c r="P793" s="185"/>
      <c r="Q793" s="185"/>
      <c r="R793" s="185"/>
      <c r="S793" s="100" t="e">
        <f aca="false">HLOOKUP("Device Tree Pin Name",#REF!,MATCH($A793,#REF!,0),FALSE())</f>
        <v>#VALUE!</v>
      </c>
      <c r="T793" s="95" t="e">
        <f aca="false">HLOOKUP("power rail",#REF!,MATCH($A793,#REF!,0),FALSE())</f>
        <v>#VALUE!</v>
      </c>
      <c r="U793" s="96" t="e">
        <f aca="false">HLOOKUP("Wake Capable",#REF!,MATCH($A793,#REF!,0),FALSE())</f>
        <v>#VALUE!</v>
      </c>
      <c r="V793" s="96" t="e">
        <f aca="false">HLOOKUP("Strap",#REF!,MATCH($A793,#REF!,0),FALSE())</f>
        <v>#VALUE!</v>
      </c>
      <c r="W793" s="96"/>
      <c r="X793" s="96"/>
      <c r="Y793" s="96"/>
      <c r="Z793" s="95"/>
      <c r="AA793" s="95" t="e">
        <f aca="false">HLOOKUP("Pad type",#REF!,MATCH($A793,#REF!,0),FALSE())</f>
        <v>#VALUE!</v>
      </c>
      <c r="AB793" s="100"/>
      <c r="AC793" s="100" t="e">
        <f aca="false">HLOOKUP("POR Pin State",#REF!,MATCH($A793,#REF!,0),FALSE())</f>
        <v>#VALUE!</v>
      </c>
      <c r="AD793" s="186"/>
      <c r="AE793" s="187"/>
      <c r="AF793" s="187"/>
      <c r="AG793" s="187"/>
      <c r="AH793" s="188"/>
      <c r="AI793" s="188"/>
      <c r="AJ793" s="189"/>
      <c r="AK793" s="189"/>
      <c r="AL793" s="189"/>
      <c r="AM793" s="189"/>
      <c r="AN793" s="189"/>
      <c r="AO793" s="189"/>
      <c r="AP793" s="189"/>
      <c r="AQ793" s="194" t="s">
        <v>1886</v>
      </c>
      <c r="AR793" s="104"/>
      <c r="AS793" s="104"/>
      <c r="AT793" s="104"/>
      <c r="AU793" s="104"/>
      <c r="AV793" s="104"/>
      <c r="AW793" s="104"/>
      <c r="AX793" s="104"/>
      <c r="AY793" s="104"/>
      <c r="AZ793" s="104"/>
      <c r="BA793" s="104"/>
      <c r="BB793" s="162"/>
      <c r="BC793" s="104"/>
      <c r="BD793" s="214"/>
      <c r="BE793" s="213" t="s">
        <v>1887</v>
      </c>
      <c r="BF793" s="108" t="e">
        <f aca="false">VLOOKUP($A793,#REF!, 34, FALSE())</f>
        <v>#VALUE!</v>
      </c>
      <c r="BG793" s="108" t="e">
        <f aca="false">VLOOKUP($A793,#REF!, 22, FALSE())</f>
        <v>#VALUE!</v>
      </c>
      <c r="BH793" s="109"/>
    </row>
    <row r="794" s="193" customFormat="true" ht="12.75" hidden="false" customHeight="true" outlineLevel="0" collapsed="false">
      <c r="A794" s="133" t="s">
        <v>1888</v>
      </c>
      <c r="B794" s="86" t="e">
        <f aca="false">VLOOKUP($A794,#REF!, 34, FALSE())</f>
        <v>#VALUE!</v>
      </c>
      <c r="C794" s="87" t="str">
        <f aca="false">CONCATENATE("unused_",A794)</f>
        <v>unused_DDR_XM1_B9WCK_P</v>
      </c>
      <c r="D794" s="88" t="e">
        <f aca="false">IF(LEN(VLOOKUP($A794,#REF!,8,FALSE())),LEFT(VLOOKUP($A794,#REF!,8,FALSE()),LEN(VLOOKUP($A794,#REF!,8,FALSE()))-2),"")</f>
        <v>#VALUE!</v>
      </c>
      <c r="E794" s="89" t="e">
        <f aca="false">IF(LEN(VLOOKUP($A794,#REF!,4,FALSE())),IF(INDEX(#REF!,MATCH($A794,#REF!,0),1),LEFT(VLOOKUP($A794,#REF!,4,FALSE()),LEN(VLOOKUP($A794,#REF!,4,FALSE()))-2),CONCATENATE(LEFT(VLOOKUP($A794,#REF!,4,FALSE()),LEN(VLOOKUP($A794,#REF!,4,FALSE()))-2),"*")),"")</f>
        <v>#VALUE!</v>
      </c>
      <c r="F794" s="90" t="e">
        <f aca="false">IF(LEN(VLOOKUP($A794,#REF!,5,FALSE())),IF(INDEX(#REF!,MATCH($A794,#REF!,0),2),LEFT(VLOOKUP($A794,#REF!,5,FALSE()),LEN(VLOOKUP($A794,#REF!,5,FALSE()))-2),CONCATENATE(LEFT(VLOOKUP($A794,#REF!,5,FALSE()),LEN(VLOOKUP($A794,#REF!,5,FALSE()))-2),"*")),"")</f>
        <v>#VALUE!</v>
      </c>
      <c r="G794" s="90" t="e">
        <f aca="false">IF(LEN(VLOOKUP($A794,#REF!,6,FALSE())),IF(INDEX(#REF!,MATCH($A794,#REF!,0),3),LEFT(VLOOKUP($A794,#REF!,6,FALSE()),LEN(VLOOKUP($A794,#REF!,6,FALSE()))-2),CONCATENATE(LEFT(VLOOKUP($A794,#REF!,6,FALSE()),LEN(VLOOKUP($A794,#REF!,6,FALSE()))-2),"*")),"")</f>
        <v>#VALUE!</v>
      </c>
      <c r="H794" s="91" t="e">
        <f aca="false">IF(LEN(VLOOKUP($A794,#REF!,7,FALSE())),IF(INDEX(#REF!,MATCH($A794,#REF!,0),4),LEFT(VLOOKUP($A794,#REF!,7,FALSE()),LEN(VLOOKUP($A794,#REF!,7,FALSE()))-2),CONCATENATE(LEFT(VLOOKUP($A794,#REF!,7,FALSE()),LEN(VLOOKUP($A794,#REF!,7,FALSE()))-2),"*")),"")</f>
        <v>#VALUE!</v>
      </c>
      <c r="I794" s="92" t="e">
        <f aca="false">IF(LEN(VLOOKUP($A794,#REF!,8,FALSE())),UPPER(RIGHT(VLOOKUP($A794,#REF!,8,FALSE()), 1)),"")</f>
        <v>#VALUE!</v>
      </c>
      <c r="J794" s="90" t="e">
        <f aca="false">IF(LEN(VLOOKUP($A794,#REF!,4,FALSE())),UPPER(RIGHT(VLOOKUP($A794,#REF!,4,FALSE()), 1)),"")</f>
        <v>#VALUE!</v>
      </c>
      <c r="K794" s="90" t="e">
        <f aca="false">IF(LEN(VLOOKUP($A794,#REF!,5,FALSE())),UPPER(RIGHT(VLOOKUP($A794,#REF!,5,FALSE()), 1)),"")</f>
        <v>#VALUE!</v>
      </c>
      <c r="L794" s="90" t="e">
        <f aca="false">IF(LEN(VLOOKUP($A794,#REF!,6,FALSE())),UPPER(RIGHT(VLOOKUP($A794,#REF!,6,FALSE()), 1)),"")</f>
        <v>#VALUE!</v>
      </c>
      <c r="M794" s="91" t="e">
        <f aca="false">IF(LEN(VLOOKUP($A794,#REF!,7,FALSE())),UPPER(RIGHT(VLOOKUP($A794,#REF!,7,FALSE()), 1)),"")</f>
        <v>#VALUE!</v>
      </c>
      <c r="N794" s="185"/>
      <c r="O794" s="185"/>
      <c r="P794" s="185"/>
      <c r="Q794" s="185"/>
      <c r="R794" s="185"/>
      <c r="S794" s="100" t="e">
        <f aca="false">HLOOKUP("Device Tree Pin Name",#REF!,MATCH($A794,#REF!,0),FALSE())</f>
        <v>#VALUE!</v>
      </c>
      <c r="T794" s="95" t="e">
        <f aca="false">HLOOKUP("power rail",#REF!,MATCH($A794,#REF!,0),FALSE())</f>
        <v>#VALUE!</v>
      </c>
      <c r="U794" s="96" t="e">
        <f aca="false">HLOOKUP("Wake Capable",#REF!,MATCH($A794,#REF!,0),FALSE())</f>
        <v>#VALUE!</v>
      </c>
      <c r="V794" s="96" t="e">
        <f aca="false">HLOOKUP("Strap",#REF!,MATCH($A794,#REF!,0),FALSE())</f>
        <v>#VALUE!</v>
      </c>
      <c r="W794" s="96"/>
      <c r="X794" s="96"/>
      <c r="Y794" s="96"/>
      <c r="Z794" s="95"/>
      <c r="AA794" s="95" t="e">
        <f aca="false">HLOOKUP("Pad type",#REF!,MATCH($A794,#REF!,0),FALSE())</f>
        <v>#VALUE!</v>
      </c>
      <c r="AB794" s="100"/>
      <c r="AC794" s="100" t="e">
        <f aca="false">HLOOKUP("POR Pin State",#REF!,MATCH($A794,#REF!,0),FALSE())</f>
        <v>#VALUE!</v>
      </c>
      <c r="AD794" s="186"/>
      <c r="AE794" s="187"/>
      <c r="AF794" s="187"/>
      <c r="AG794" s="187"/>
      <c r="AH794" s="188"/>
      <c r="AI794" s="188"/>
      <c r="AJ794" s="189"/>
      <c r="AK794" s="189"/>
      <c r="AL794" s="189"/>
      <c r="AM794" s="189"/>
      <c r="AN794" s="189"/>
      <c r="AO794" s="189"/>
      <c r="AP794" s="189"/>
      <c r="AQ794" s="194" t="s">
        <v>1888</v>
      </c>
      <c r="AR794" s="104"/>
      <c r="AS794" s="104"/>
      <c r="AT794" s="104"/>
      <c r="AU794" s="104"/>
      <c r="AV794" s="104"/>
      <c r="AW794" s="104"/>
      <c r="AX794" s="104"/>
      <c r="AY794" s="104"/>
      <c r="AZ794" s="104"/>
      <c r="BA794" s="104"/>
      <c r="BB794" s="162"/>
      <c r="BC794" s="104"/>
      <c r="BD794" s="214"/>
      <c r="BE794" s="213" t="s">
        <v>1889</v>
      </c>
      <c r="BF794" s="108" t="e">
        <f aca="false">VLOOKUP($A794,#REF!, 34, FALSE())</f>
        <v>#VALUE!</v>
      </c>
      <c r="BG794" s="108" t="e">
        <f aca="false">VLOOKUP($A794,#REF!, 22, FALSE())</f>
        <v>#VALUE!</v>
      </c>
      <c r="BH794" s="109"/>
    </row>
    <row r="795" s="193" customFormat="true" ht="12.75" hidden="false" customHeight="true" outlineLevel="0" collapsed="false">
      <c r="A795" s="133" t="s">
        <v>1890</v>
      </c>
      <c r="B795" s="86" t="e">
        <f aca="false">VLOOKUP($A795,#REF!, 34, FALSE())</f>
        <v>#VALUE!</v>
      </c>
      <c r="C795" s="87" t="str">
        <f aca="false">CONCATENATE("unused_",A795)</f>
        <v>unused_DDR_XM1_B9WCK_N</v>
      </c>
      <c r="D795" s="88" t="e">
        <f aca="false">IF(LEN(VLOOKUP($A795,#REF!,8,FALSE())),LEFT(VLOOKUP($A795,#REF!,8,FALSE()),LEN(VLOOKUP($A795,#REF!,8,FALSE()))-2),"")</f>
        <v>#VALUE!</v>
      </c>
      <c r="E795" s="89" t="e">
        <f aca="false">IF(LEN(VLOOKUP($A795,#REF!,4,FALSE())),IF(INDEX(#REF!,MATCH($A795,#REF!,0),1),LEFT(VLOOKUP($A795,#REF!,4,FALSE()),LEN(VLOOKUP($A795,#REF!,4,FALSE()))-2),CONCATENATE(LEFT(VLOOKUP($A795,#REF!,4,FALSE()),LEN(VLOOKUP($A795,#REF!,4,FALSE()))-2),"*")),"")</f>
        <v>#VALUE!</v>
      </c>
      <c r="F795" s="90" t="e">
        <f aca="false">IF(LEN(VLOOKUP($A795,#REF!,5,FALSE())),IF(INDEX(#REF!,MATCH($A795,#REF!,0),2),LEFT(VLOOKUP($A795,#REF!,5,FALSE()),LEN(VLOOKUP($A795,#REF!,5,FALSE()))-2),CONCATENATE(LEFT(VLOOKUP($A795,#REF!,5,FALSE()),LEN(VLOOKUP($A795,#REF!,5,FALSE()))-2),"*")),"")</f>
        <v>#VALUE!</v>
      </c>
      <c r="G795" s="90" t="e">
        <f aca="false">IF(LEN(VLOOKUP($A795,#REF!,6,FALSE())),IF(INDEX(#REF!,MATCH($A795,#REF!,0),3),LEFT(VLOOKUP($A795,#REF!,6,FALSE()),LEN(VLOOKUP($A795,#REF!,6,FALSE()))-2),CONCATENATE(LEFT(VLOOKUP($A795,#REF!,6,FALSE()),LEN(VLOOKUP($A795,#REF!,6,FALSE()))-2),"*")),"")</f>
        <v>#VALUE!</v>
      </c>
      <c r="H795" s="91" t="e">
        <f aca="false">IF(LEN(VLOOKUP($A795,#REF!,7,FALSE())),IF(INDEX(#REF!,MATCH($A795,#REF!,0),4),LEFT(VLOOKUP($A795,#REF!,7,FALSE()),LEN(VLOOKUP($A795,#REF!,7,FALSE()))-2),CONCATENATE(LEFT(VLOOKUP($A795,#REF!,7,FALSE()),LEN(VLOOKUP($A795,#REF!,7,FALSE()))-2),"*")),"")</f>
        <v>#VALUE!</v>
      </c>
      <c r="I795" s="92" t="e">
        <f aca="false">IF(LEN(VLOOKUP($A795,#REF!,8,FALSE())),UPPER(RIGHT(VLOOKUP($A795,#REF!,8,FALSE()), 1)),"")</f>
        <v>#VALUE!</v>
      </c>
      <c r="J795" s="90" t="e">
        <f aca="false">IF(LEN(VLOOKUP($A795,#REF!,4,FALSE())),UPPER(RIGHT(VLOOKUP($A795,#REF!,4,FALSE()), 1)),"")</f>
        <v>#VALUE!</v>
      </c>
      <c r="K795" s="90" t="e">
        <f aca="false">IF(LEN(VLOOKUP($A795,#REF!,5,FALSE())),UPPER(RIGHT(VLOOKUP($A795,#REF!,5,FALSE()), 1)),"")</f>
        <v>#VALUE!</v>
      </c>
      <c r="L795" s="90" t="e">
        <f aca="false">IF(LEN(VLOOKUP($A795,#REF!,6,FALSE())),UPPER(RIGHT(VLOOKUP($A795,#REF!,6,FALSE()), 1)),"")</f>
        <v>#VALUE!</v>
      </c>
      <c r="M795" s="91" t="e">
        <f aca="false">IF(LEN(VLOOKUP($A795,#REF!,7,FALSE())),UPPER(RIGHT(VLOOKUP($A795,#REF!,7,FALSE()), 1)),"")</f>
        <v>#VALUE!</v>
      </c>
      <c r="N795" s="185"/>
      <c r="O795" s="185"/>
      <c r="P795" s="185"/>
      <c r="Q795" s="185"/>
      <c r="R795" s="185"/>
      <c r="S795" s="100" t="e">
        <f aca="false">HLOOKUP("Device Tree Pin Name",#REF!,MATCH($A795,#REF!,0),FALSE())</f>
        <v>#VALUE!</v>
      </c>
      <c r="T795" s="95" t="e">
        <f aca="false">HLOOKUP("power rail",#REF!,MATCH($A795,#REF!,0),FALSE())</f>
        <v>#VALUE!</v>
      </c>
      <c r="U795" s="96" t="e">
        <f aca="false">HLOOKUP("Wake Capable",#REF!,MATCH($A795,#REF!,0),FALSE())</f>
        <v>#VALUE!</v>
      </c>
      <c r="V795" s="96" t="e">
        <f aca="false">HLOOKUP("Strap",#REF!,MATCH($A795,#REF!,0),FALSE())</f>
        <v>#VALUE!</v>
      </c>
      <c r="W795" s="96"/>
      <c r="X795" s="96"/>
      <c r="Y795" s="96"/>
      <c r="Z795" s="95"/>
      <c r="AA795" s="95" t="e">
        <f aca="false">HLOOKUP("Pad type",#REF!,MATCH($A795,#REF!,0),FALSE())</f>
        <v>#VALUE!</v>
      </c>
      <c r="AB795" s="100"/>
      <c r="AC795" s="100" t="e">
        <f aca="false">HLOOKUP("POR Pin State",#REF!,MATCH($A795,#REF!,0),FALSE())</f>
        <v>#VALUE!</v>
      </c>
      <c r="AD795" s="186"/>
      <c r="AE795" s="187"/>
      <c r="AF795" s="187"/>
      <c r="AG795" s="187"/>
      <c r="AH795" s="188"/>
      <c r="AI795" s="188"/>
      <c r="AJ795" s="189"/>
      <c r="AK795" s="189"/>
      <c r="AL795" s="189"/>
      <c r="AM795" s="189"/>
      <c r="AN795" s="189"/>
      <c r="AO795" s="189"/>
      <c r="AP795" s="189"/>
      <c r="AQ795" s="194" t="s">
        <v>1890</v>
      </c>
      <c r="AR795" s="104"/>
      <c r="AS795" s="104"/>
      <c r="AT795" s="104"/>
      <c r="AU795" s="104"/>
      <c r="AV795" s="104"/>
      <c r="AW795" s="104"/>
      <c r="AX795" s="104"/>
      <c r="AY795" s="104"/>
      <c r="AZ795" s="104"/>
      <c r="BA795" s="104"/>
      <c r="BB795" s="162"/>
      <c r="BC795" s="104"/>
      <c r="BD795" s="214"/>
      <c r="BE795" s="213" t="s">
        <v>1891</v>
      </c>
      <c r="BF795" s="108" t="e">
        <f aca="false">VLOOKUP($A795,#REF!, 34, FALSE())</f>
        <v>#VALUE!</v>
      </c>
      <c r="BG795" s="108" t="e">
        <f aca="false">VLOOKUP($A795,#REF!, 22, FALSE())</f>
        <v>#VALUE!</v>
      </c>
      <c r="BH795" s="109"/>
    </row>
    <row r="796" s="193" customFormat="true" ht="12.75" hidden="false" customHeight="true" outlineLevel="0" collapsed="false">
      <c r="A796" s="133" t="s">
        <v>1892</v>
      </c>
      <c r="B796" s="86" t="e">
        <f aca="false">VLOOKUP($A796,#REF!, 34, FALSE())</f>
        <v>#VALUE!</v>
      </c>
      <c r="C796" s="87" t="str">
        <f aca="false">CONCATENATE("unused_",A796)</f>
        <v>unused_DDR_XM1_B9RDQS_P</v>
      </c>
      <c r="D796" s="88" t="e">
        <f aca="false">IF(LEN(VLOOKUP($A796,#REF!,8,FALSE())),LEFT(VLOOKUP($A796,#REF!,8,FALSE()),LEN(VLOOKUP($A796,#REF!,8,FALSE()))-2),"")</f>
        <v>#VALUE!</v>
      </c>
      <c r="E796" s="89" t="e">
        <f aca="false">IF(LEN(VLOOKUP($A796,#REF!,4,FALSE())),IF(INDEX(#REF!,MATCH($A796,#REF!,0),1),LEFT(VLOOKUP($A796,#REF!,4,FALSE()),LEN(VLOOKUP($A796,#REF!,4,FALSE()))-2),CONCATENATE(LEFT(VLOOKUP($A796,#REF!,4,FALSE()),LEN(VLOOKUP($A796,#REF!,4,FALSE()))-2),"*")),"")</f>
        <v>#VALUE!</v>
      </c>
      <c r="F796" s="90" t="e">
        <f aca="false">IF(LEN(VLOOKUP($A796,#REF!,5,FALSE())),IF(INDEX(#REF!,MATCH($A796,#REF!,0),2),LEFT(VLOOKUP($A796,#REF!,5,FALSE()),LEN(VLOOKUP($A796,#REF!,5,FALSE()))-2),CONCATENATE(LEFT(VLOOKUP($A796,#REF!,5,FALSE()),LEN(VLOOKUP($A796,#REF!,5,FALSE()))-2),"*")),"")</f>
        <v>#VALUE!</v>
      </c>
      <c r="G796" s="90" t="e">
        <f aca="false">IF(LEN(VLOOKUP($A796,#REF!,6,FALSE())),IF(INDEX(#REF!,MATCH($A796,#REF!,0),3),LEFT(VLOOKUP($A796,#REF!,6,FALSE()),LEN(VLOOKUP($A796,#REF!,6,FALSE()))-2),CONCATENATE(LEFT(VLOOKUP($A796,#REF!,6,FALSE()),LEN(VLOOKUP($A796,#REF!,6,FALSE()))-2),"*")),"")</f>
        <v>#VALUE!</v>
      </c>
      <c r="H796" s="91" t="e">
        <f aca="false">IF(LEN(VLOOKUP($A796,#REF!,7,FALSE())),IF(INDEX(#REF!,MATCH($A796,#REF!,0),4),LEFT(VLOOKUP($A796,#REF!,7,FALSE()),LEN(VLOOKUP($A796,#REF!,7,FALSE()))-2),CONCATENATE(LEFT(VLOOKUP($A796,#REF!,7,FALSE()),LEN(VLOOKUP($A796,#REF!,7,FALSE()))-2),"*")),"")</f>
        <v>#VALUE!</v>
      </c>
      <c r="I796" s="92" t="e">
        <f aca="false">IF(LEN(VLOOKUP($A796,#REF!,8,FALSE())),UPPER(RIGHT(VLOOKUP($A796,#REF!,8,FALSE()), 1)),"")</f>
        <v>#VALUE!</v>
      </c>
      <c r="J796" s="90" t="e">
        <f aca="false">IF(LEN(VLOOKUP($A796,#REF!,4,FALSE())),UPPER(RIGHT(VLOOKUP($A796,#REF!,4,FALSE()), 1)),"")</f>
        <v>#VALUE!</v>
      </c>
      <c r="K796" s="90" t="e">
        <f aca="false">IF(LEN(VLOOKUP($A796,#REF!,5,FALSE())),UPPER(RIGHT(VLOOKUP($A796,#REF!,5,FALSE()), 1)),"")</f>
        <v>#VALUE!</v>
      </c>
      <c r="L796" s="90" t="e">
        <f aca="false">IF(LEN(VLOOKUP($A796,#REF!,6,FALSE())),UPPER(RIGHT(VLOOKUP($A796,#REF!,6,FALSE()), 1)),"")</f>
        <v>#VALUE!</v>
      </c>
      <c r="M796" s="91" t="e">
        <f aca="false">IF(LEN(VLOOKUP($A796,#REF!,7,FALSE())),UPPER(RIGHT(VLOOKUP($A796,#REF!,7,FALSE()), 1)),"")</f>
        <v>#VALUE!</v>
      </c>
      <c r="N796" s="185"/>
      <c r="O796" s="185"/>
      <c r="P796" s="185"/>
      <c r="Q796" s="185"/>
      <c r="R796" s="185"/>
      <c r="S796" s="100" t="e">
        <f aca="false">HLOOKUP("Device Tree Pin Name",#REF!,MATCH($A796,#REF!,0),FALSE())</f>
        <v>#VALUE!</v>
      </c>
      <c r="T796" s="95" t="e">
        <f aca="false">HLOOKUP("power rail",#REF!,MATCH($A796,#REF!,0),FALSE())</f>
        <v>#VALUE!</v>
      </c>
      <c r="U796" s="96" t="e">
        <f aca="false">HLOOKUP("Wake Capable",#REF!,MATCH($A796,#REF!,0),FALSE())</f>
        <v>#VALUE!</v>
      </c>
      <c r="V796" s="96" t="e">
        <f aca="false">HLOOKUP("Strap",#REF!,MATCH($A796,#REF!,0),FALSE())</f>
        <v>#VALUE!</v>
      </c>
      <c r="W796" s="96"/>
      <c r="X796" s="96"/>
      <c r="Y796" s="96"/>
      <c r="Z796" s="95"/>
      <c r="AA796" s="95" t="e">
        <f aca="false">HLOOKUP("Pad type",#REF!,MATCH($A796,#REF!,0),FALSE())</f>
        <v>#VALUE!</v>
      </c>
      <c r="AB796" s="100"/>
      <c r="AC796" s="100" t="e">
        <f aca="false">HLOOKUP("POR Pin State",#REF!,MATCH($A796,#REF!,0),FALSE())</f>
        <v>#VALUE!</v>
      </c>
      <c r="AD796" s="186"/>
      <c r="AE796" s="187"/>
      <c r="AF796" s="187"/>
      <c r="AG796" s="187"/>
      <c r="AH796" s="188"/>
      <c r="AI796" s="188"/>
      <c r="AJ796" s="189"/>
      <c r="AK796" s="189"/>
      <c r="AL796" s="189"/>
      <c r="AM796" s="189"/>
      <c r="AN796" s="189"/>
      <c r="AO796" s="189"/>
      <c r="AP796" s="189"/>
      <c r="AQ796" s="194" t="s">
        <v>1892</v>
      </c>
      <c r="AR796" s="104"/>
      <c r="AS796" s="104"/>
      <c r="AT796" s="104"/>
      <c r="AU796" s="104"/>
      <c r="AV796" s="104"/>
      <c r="AW796" s="104"/>
      <c r="AX796" s="104"/>
      <c r="AY796" s="104"/>
      <c r="AZ796" s="104"/>
      <c r="BA796" s="104"/>
      <c r="BB796" s="162"/>
      <c r="BC796" s="104"/>
      <c r="BD796" s="214"/>
      <c r="BE796" s="213" t="s">
        <v>1893</v>
      </c>
      <c r="BF796" s="108" t="e">
        <f aca="false">VLOOKUP($A796,#REF!, 34, FALSE())</f>
        <v>#VALUE!</v>
      </c>
      <c r="BG796" s="108" t="e">
        <f aca="false">VLOOKUP($A796,#REF!, 22, FALSE())</f>
        <v>#VALUE!</v>
      </c>
      <c r="BH796" s="109"/>
    </row>
    <row r="797" s="193" customFormat="true" ht="12.75" hidden="false" customHeight="true" outlineLevel="0" collapsed="false">
      <c r="A797" s="133" t="s">
        <v>1894</v>
      </c>
      <c r="B797" s="86" t="e">
        <f aca="false">VLOOKUP($A797,#REF!, 34, FALSE())</f>
        <v>#VALUE!</v>
      </c>
      <c r="C797" s="87" t="str">
        <f aca="false">CONCATENATE("unused_",A797)</f>
        <v>unused_DDR_XM1_B9RDQS_N</v>
      </c>
      <c r="D797" s="88" t="e">
        <f aca="false">IF(LEN(VLOOKUP($A797,#REF!,8,FALSE())),LEFT(VLOOKUP($A797,#REF!,8,FALSE()),LEN(VLOOKUP($A797,#REF!,8,FALSE()))-2),"")</f>
        <v>#VALUE!</v>
      </c>
      <c r="E797" s="89" t="e">
        <f aca="false">IF(LEN(VLOOKUP($A797,#REF!,4,FALSE())),IF(INDEX(#REF!,MATCH($A797,#REF!,0),1),LEFT(VLOOKUP($A797,#REF!,4,FALSE()),LEN(VLOOKUP($A797,#REF!,4,FALSE()))-2),CONCATENATE(LEFT(VLOOKUP($A797,#REF!,4,FALSE()),LEN(VLOOKUP($A797,#REF!,4,FALSE()))-2),"*")),"")</f>
        <v>#VALUE!</v>
      </c>
      <c r="F797" s="90" t="e">
        <f aca="false">IF(LEN(VLOOKUP($A797,#REF!,5,FALSE())),IF(INDEX(#REF!,MATCH($A797,#REF!,0),2),LEFT(VLOOKUP($A797,#REF!,5,FALSE()),LEN(VLOOKUP($A797,#REF!,5,FALSE()))-2),CONCATENATE(LEFT(VLOOKUP($A797,#REF!,5,FALSE()),LEN(VLOOKUP($A797,#REF!,5,FALSE()))-2),"*")),"")</f>
        <v>#VALUE!</v>
      </c>
      <c r="G797" s="90" t="e">
        <f aca="false">IF(LEN(VLOOKUP($A797,#REF!,6,FALSE())),IF(INDEX(#REF!,MATCH($A797,#REF!,0),3),LEFT(VLOOKUP($A797,#REF!,6,FALSE()),LEN(VLOOKUP($A797,#REF!,6,FALSE()))-2),CONCATENATE(LEFT(VLOOKUP($A797,#REF!,6,FALSE()),LEN(VLOOKUP($A797,#REF!,6,FALSE()))-2),"*")),"")</f>
        <v>#VALUE!</v>
      </c>
      <c r="H797" s="91" t="e">
        <f aca="false">IF(LEN(VLOOKUP($A797,#REF!,7,FALSE())),IF(INDEX(#REF!,MATCH($A797,#REF!,0),4),LEFT(VLOOKUP($A797,#REF!,7,FALSE()),LEN(VLOOKUP($A797,#REF!,7,FALSE()))-2),CONCATENATE(LEFT(VLOOKUP($A797,#REF!,7,FALSE()),LEN(VLOOKUP($A797,#REF!,7,FALSE()))-2),"*")),"")</f>
        <v>#VALUE!</v>
      </c>
      <c r="I797" s="92" t="e">
        <f aca="false">IF(LEN(VLOOKUP($A797,#REF!,8,FALSE())),UPPER(RIGHT(VLOOKUP($A797,#REF!,8,FALSE()), 1)),"")</f>
        <v>#VALUE!</v>
      </c>
      <c r="J797" s="90" t="e">
        <f aca="false">IF(LEN(VLOOKUP($A797,#REF!,4,FALSE())),UPPER(RIGHT(VLOOKUP($A797,#REF!,4,FALSE()), 1)),"")</f>
        <v>#VALUE!</v>
      </c>
      <c r="K797" s="90" t="e">
        <f aca="false">IF(LEN(VLOOKUP($A797,#REF!,5,FALSE())),UPPER(RIGHT(VLOOKUP($A797,#REF!,5,FALSE()), 1)),"")</f>
        <v>#VALUE!</v>
      </c>
      <c r="L797" s="90" t="e">
        <f aca="false">IF(LEN(VLOOKUP($A797,#REF!,6,FALSE())),UPPER(RIGHT(VLOOKUP($A797,#REF!,6,FALSE()), 1)),"")</f>
        <v>#VALUE!</v>
      </c>
      <c r="M797" s="91" t="e">
        <f aca="false">IF(LEN(VLOOKUP($A797,#REF!,7,FALSE())),UPPER(RIGHT(VLOOKUP($A797,#REF!,7,FALSE()), 1)),"")</f>
        <v>#VALUE!</v>
      </c>
      <c r="N797" s="185"/>
      <c r="O797" s="185"/>
      <c r="P797" s="185"/>
      <c r="Q797" s="185"/>
      <c r="R797" s="185"/>
      <c r="S797" s="100" t="e">
        <f aca="false">HLOOKUP("Device Tree Pin Name",#REF!,MATCH($A797,#REF!,0),FALSE())</f>
        <v>#VALUE!</v>
      </c>
      <c r="T797" s="95" t="e">
        <f aca="false">HLOOKUP("power rail",#REF!,MATCH($A797,#REF!,0),FALSE())</f>
        <v>#VALUE!</v>
      </c>
      <c r="U797" s="96" t="e">
        <f aca="false">HLOOKUP("Wake Capable",#REF!,MATCH($A797,#REF!,0),FALSE())</f>
        <v>#VALUE!</v>
      </c>
      <c r="V797" s="96" t="e">
        <f aca="false">HLOOKUP("Strap",#REF!,MATCH($A797,#REF!,0),FALSE())</f>
        <v>#VALUE!</v>
      </c>
      <c r="W797" s="96"/>
      <c r="X797" s="96"/>
      <c r="Y797" s="96"/>
      <c r="Z797" s="95"/>
      <c r="AA797" s="95" t="e">
        <f aca="false">HLOOKUP("Pad type",#REF!,MATCH($A797,#REF!,0),FALSE())</f>
        <v>#VALUE!</v>
      </c>
      <c r="AB797" s="100"/>
      <c r="AC797" s="100" t="e">
        <f aca="false">HLOOKUP("POR Pin State",#REF!,MATCH($A797,#REF!,0),FALSE())</f>
        <v>#VALUE!</v>
      </c>
      <c r="AD797" s="186"/>
      <c r="AE797" s="187"/>
      <c r="AF797" s="187"/>
      <c r="AG797" s="187"/>
      <c r="AH797" s="188"/>
      <c r="AI797" s="188"/>
      <c r="AJ797" s="189"/>
      <c r="AK797" s="189"/>
      <c r="AL797" s="189"/>
      <c r="AM797" s="189"/>
      <c r="AN797" s="189"/>
      <c r="AO797" s="189"/>
      <c r="AP797" s="189"/>
      <c r="AQ797" s="194" t="s">
        <v>1894</v>
      </c>
      <c r="AR797" s="104"/>
      <c r="AS797" s="104"/>
      <c r="AT797" s="104"/>
      <c r="AU797" s="104"/>
      <c r="AV797" s="104"/>
      <c r="AW797" s="104"/>
      <c r="AX797" s="104"/>
      <c r="AY797" s="104"/>
      <c r="AZ797" s="104"/>
      <c r="BA797" s="104"/>
      <c r="BB797" s="162"/>
      <c r="BC797" s="104"/>
      <c r="BD797" s="214"/>
      <c r="BE797" s="213" t="s">
        <v>1895</v>
      </c>
      <c r="BF797" s="108" t="e">
        <f aca="false">VLOOKUP($A797,#REF!, 34, FALSE())</f>
        <v>#VALUE!</v>
      </c>
      <c r="BG797" s="108" t="e">
        <f aca="false">VLOOKUP($A797,#REF!, 22, FALSE())</f>
        <v>#VALUE!</v>
      </c>
      <c r="BH797" s="109"/>
    </row>
    <row r="798" s="193" customFormat="true" ht="18.75" hidden="false" customHeight="true" outlineLevel="0" collapsed="false">
      <c r="A798" s="64" t="s">
        <v>1896</v>
      </c>
      <c r="B798" s="64" t="s">
        <v>1117</v>
      </c>
      <c r="C798" s="185"/>
      <c r="D798" s="185"/>
      <c r="E798" s="185"/>
      <c r="F798" s="185"/>
      <c r="G798" s="185"/>
      <c r="H798" s="185"/>
      <c r="I798" s="185"/>
      <c r="J798" s="185"/>
      <c r="K798" s="185"/>
      <c r="L798" s="185"/>
      <c r="M798" s="185"/>
      <c r="N798" s="185"/>
      <c r="O798" s="185"/>
      <c r="P798" s="185"/>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9"/>
      <c r="AP798" s="185"/>
      <c r="AQ798" s="162"/>
      <c r="AR798" s="225"/>
      <c r="AS798" s="225"/>
      <c r="AT798" s="225"/>
      <c r="AU798" s="225"/>
      <c r="AV798" s="225"/>
      <c r="AW798" s="225"/>
      <c r="AX798" s="225"/>
      <c r="AY798" s="225"/>
      <c r="AZ798" s="225"/>
      <c r="BA798" s="225"/>
      <c r="BB798" s="225"/>
      <c r="BC798" s="81" t="s">
        <v>1118</v>
      </c>
      <c r="BD798" s="162"/>
      <c r="BE798" s="211" t="s">
        <v>1896</v>
      </c>
      <c r="BF798" s="229" t="s">
        <v>1117</v>
      </c>
      <c r="BG798" s="182"/>
      <c r="BH798" s="182"/>
    </row>
    <row r="799" s="193" customFormat="true" ht="12.75" hidden="false" customHeight="true" outlineLevel="0" collapsed="false">
      <c r="A799" s="133" t="s">
        <v>1897</v>
      </c>
      <c r="B799" s="86" t="e">
        <f aca="false">VLOOKUP($A799,#REF!, 34, FALSE())</f>
        <v>#VALUE!</v>
      </c>
      <c r="C799" s="87" t="str">
        <f aca="false">CONCATENATE("unused_",A799)</f>
        <v>unused_DDR_XM2_B0D0</v>
      </c>
      <c r="D799" s="88" t="e">
        <f aca="false">IF(LEN(VLOOKUP($A799,#REF!,8,FALSE())),LEFT(VLOOKUP($A799,#REF!,8,FALSE()),LEN(VLOOKUP($A799,#REF!,8,FALSE()))-2),"")</f>
        <v>#VALUE!</v>
      </c>
      <c r="E799" s="89" t="e">
        <f aca="false">IF(LEN(VLOOKUP($A799,#REF!,4,FALSE())),IF(INDEX(#REF!,MATCH($A799,#REF!,0),1),LEFT(VLOOKUP($A799,#REF!,4,FALSE()),LEN(VLOOKUP($A799,#REF!,4,FALSE()))-2),CONCATENATE(LEFT(VLOOKUP($A799,#REF!,4,FALSE()),LEN(VLOOKUP($A799,#REF!,4,FALSE()))-2),"*")),"")</f>
        <v>#VALUE!</v>
      </c>
      <c r="F799" s="90" t="e">
        <f aca="false">IF(LEN(VLOOKUP($A799,#REF!,5,FALSE())),IF(INDEX(#REF!,MATCH($A799,#REF!,0),2),LEFT(VLOOKUP($A799,#REF!,5,FALSE()),LEN(VLOOKUP($A799,#REF!,5,FALSE()))-2),CONCATENATE(LEFT(VLOOKUP($A799,#REF!,5,FALSE()),LEN(VLOOKUP($A799,#REF!,5,FALSE()))-2),"*")),"")</f>
        <v>#VALUE!</v>
      </c>
      <c r="G799" s="90" t="e">
        <f aca="false">IF(LEN(VLOOKUP($A799,#REF!,6,FALSE())),IF(INDEX(#REF!,MATCH($A799,#REF!,0),3),LEFT(VLOOKUP($A799,#REF!,6,FALSE()),LEN(VLOOKUP($A799,#REF!,6,FALSE()))-2),CONCATENATE(LEFT(VLOOKUP($A799,#REF!,6,FALSE()),LEN(VLOOKUP($A799,#REF!,6,FALSE()))-2),"*")),"")</f>
        <v>#VALUE!</v>
      </c>
      <c r="H799" s="91" t="e">
        <f aca="false">IF(LEN(VLOOKUP($A799,#REF!,7,FALSE())),IF(INDEX(#REF!,MATCH($A799,#REF!,0),4),LEFT(VLOOKUP($A799,#REF!,7,FALSE()),LEN(VLOOKUP($A799,#REF!,7,FALSE()))-2),CONCATENATE(LEFT(VLOOKUP($A799,#REF!,7,FALSE()),LEN(VLOOKUP($A799,#REF!,7,FALSE()))-2),"*")),"")</f>
        <v>#VALUE!</v>
      </c>
      <c r="I799" s="92" t="e">
        <f aca="false">IF(LEN(VLOOKUP($A799,#REF!,8,FALSE())),UPPER(RIGHT(VLOOKUP($A799,#REF!,8,FALSE()), 1)),"")</f>
        <v>#VALUE!</v>
      </c>
      <c r="J799" s="90" t="e">
        <f aca="false">IF(LEN(VLOOKUP($A799,#REF!,4,FALSE())),UPPER(RIGHT(VLOOKUP($A799,#REF!,4,FALSE()), 1)),"")</f>
        <v>#VALUE!</v>
      </c>
      <c r="K799" s="90" t="e">
        <f aca="false">IF(LEN(VLOOKUP($A799,#REF!,5,FALSE())),UPPER(RIGHT(VLOOKUP($A799,#REF!,5,FALSE()), 1)),"")</f>
        <v>#VALUE!</v>
      </c>
      <c r="L799" s="90" t="e">
        <f aca="false">IF(LEN(VLOOKUP($A799,#REF!,6,FALSE())),UPPER(RIGHT(VLOOKUP($A799,#REF!,6,FALSE()), 1)),"")</f>
        <v>#VALUE!</v>
      </c>
      <c r="M799" s="91" t="e">
        <f aca="false">IF(LEN(VLOOKUP($A799,#REF!,7,FALSE())),UPPER(RIGHT(VLOOKUP($A799,#REF!,7,FALSE()), 1)),"")</f>
        <v>#VALUE!</v>
      </c>
      <c r="N799" s="185"/>
      <c r="O799" s="185"/>
      <c r="P799" s="185"/>
      <c r="Q799" s="185"/>
      <c r="R799" s="185"/>
      <c r="S799" s="100" t="e">
        <f aca="false">HLOOKUP("Device Tree Pin Name",#REF!,MATCH($A799,#REF!,0),FALSE())</f>
        <v>#VALUE!</v>
      </c>
      <c r="T799" s="95" t="e">
        <f aca="false">HLOOKUP("power rail",#REF!,MATCH($A799,#REF!,0),FALSE())</f>
        <v>#VALUE!</v>
      </c>
      <c r="U799" s="96" t="e">
        <f aca="false">HLOOKUP("Wake Capable",#REF!,MATCH($A799,#REF!,0),FALSE())</f>
        <v>#VALUE!</v>
      </c>
      <c r="V799" s="96" t="e">
        <f aca="false">HLOOKUP("Strap",#REF!,MATCH($A799,#REF!,0),FALSE())</f>
        <v>#VALUE!</v>
      </c>
      <c r="W799" s="96"/>
      <c r="X799" s="96"/>
      <c r="Y799" s="96"/>
      <c r="Z799" s="95"/>
      <c r="AA799" s="95" t="e">
        <f aca="false">HLOOKUP("Pad type",#REF!,MATCH($A799,#REF!,0),FALSE())</f>
        <v>#VALUE!</v>
      </c>
      <c r="AB799" s="100"/>
      <c r="AC799" s="100" t="e">
        <f aca="false">HLOOKUP("POR Pin State",#REF!,MATCH($A799,#REF!,0),FALSE())</f>
        <v>#VALUE!</v>
      </c>
      <c r="AD799" s="186"/>
      <c r="AE799" s="187"/>
      <c r="AF799" s="187"/>
      <c r="AG799" s="187"/>
      <c r="AH799" s="188"/>
      <c r="AI799" s="188"/>
      <c r="AJ799" s="189"/>
      <c r="AK799" s="189"/>
      <c r="AL799" s="189"/>
      <c r="AM799" s="189"/>
      <c r="AN799" s="189"/>
      <c r="AO799" s="189"/>
      <c r="AP799" s="189"/>
      <c r="AQ799" s="194" t="s">
        <v>1898</v>
      </c>
      <c r="AR799" s="104"/>
      <c r="AS799" s="104"/>
      <c r="AT799" s="104"/>
      <c r="AU799" s="104"/>
      <c r="AV799" s="104"/>
      <c r="AW799" s="104"/>
      <c r="AX799" s="104"/>
      <c r="AY799" s="104"/>
      <c r="AZ799" s="104"/>
      <c r="BA799" s="104"/>
      <c r="BB799" s="162"/>
      <c r="BC799" s="104"/>
      <c r="BD799" s="214"/>
      <c r="BE799" s="213" t="s">
        <v>1899</v>
      </c>
      <c r="BF799" s="108" t="e">
        <f aca="false">VLOOKUP($A799,#REF!, 34, FALSE())</f>
        <v>#VALUE!</v>
      </c>
      <c r="BG799" s="108" t="e">
        <f aca="false">VLOOKUP($A799,#REF!, 22, FALSE())</f>
        <v>#VALUE!</v>
      </c>
      <c r="BH799" s="109"/>
    </row>
    <row r="800" s="193" customFormat="true" ht="12.75" hidden="false" customHeight="true" outlineLevel="0" collapsed="false">
      <c r="A800" s="1" t="s">
        <v>1900</v>
      </c>
      <c r="B800" s="86" t="e">
        <f aca="false">VLOOKUP($A800,#REF!, 34, FALSE())</f>
        <v>#VALUE!</v>
      </c>
      <c r="C800" s="87" t="str">
        <f aca="false">CONCATENATE("unused_",A800)</f>
        <v>unused_DDR_XM2_B0D1</v>
      </c>
      <c r="D800" s="88" t="e">
        <f aca="false">IF(LEN(VLOOKUP($A800,#REF!,8,FALSE())),LEFT(VLOOKUP($A800,#REF!,8,FALSE()),LEN(VLOOKUP($A800,#REF!,8,FALSE()))-2),"")</f>
        <v>#VALUE!</v>
      </c>
      <c r="E800" s="89" t="e">
        <f aca="false">IF(LEN(VLOOKUP($A800,#REF!,4,FALSE())),IF(INDEX(#REF!,MATCH($A800,#REF!,0),1),LEFT(VLOOKUP($A800,#REF!,4,FALSE()),LEN(VLOOKUP($A800,#REF!,4,FALSE()))-2),CONCATENATE(LEFT(VLOOKUP($A800,#REF!,4,FALSE()),LEN(VLOOKUP($A800,#REF!,4,FALSE()))-2),"*")),"")</f>
        <v>#VALUE!</v>
      </c>
      <c r="F800" s="90" t="e">
        <f aca="false">IF(LEN(VLOOKUP($A800,#REF!,5,FALSE())),IF(INDEX(#REF!,MATCH($A800,#REF!,0),2),LEFT(VLOOKUP($A800,#REF!,5,FALSE()),LEN(VLOOKUP($A800,#REF!,5,FALSE()))-2),CONCATENATE(LEFT(VLOOKUP($A800,#REF!,5,FALSE()),LEN(VLOOKUP($A800,#REF!,5,FALSE()))-2),"*")),"")</f>
        <v>#VALUE!</v>
      </c>
      <c r="G800" s="90" t="e">
        <f aca="false">IF(LEN(VLOOKUP($A800,#REF!,6,FALSE())),IF(INDEX(#REF!,MATCH($A800,#REF!,0),3),LEFT(VLOOKUP($A800,#REF!,6,FALSE()),LEN(VLOOKUP($A800,#REF!,6,FALSE()))-2),CONCATENATE(LEFT(VLOOKUP($A800,#REF!,6,FALSE()),LEN(VLOOKUP($A800,#REF!,6,FALSE()))-2),"*")),"")</f>
        <v>#VALUE!</v>
      </c>
      <c r="H800" s="91" t="e">
        <f aca="false">IF(LEN(VLOOKUP($A800,#REF!,7,FALSE())),IF(INDEX(#REF!,MATCH($A800,#REF!,0),4),LEFT(VLOOKUP($A800,#REF!,7,FALSE()),LEN(VLOOKUP($A800,#REF!,7,FALSE()))-2),CONCATENATE(LEFT(VLOOKUP($A800,#REF!,7,FALSE()),LEN(VLOOKUP($A800,#REF!,7,FALSE()))-2),"*")),"")</f>
        <v>#VALUE!</v>
      </c>
      <c r="I800" s="92" t="e">
        <f aca="false">IF(LEN(VLOOKUP($A800,#REF!,8,FALSE())),UPPER(RIGHT(VLOOKUP($A800,#REF!,8,FALSE()), 1)),"")</f>
        <v>#VALUE!</v>
      </c>
      <c r="J800" s="90" t="e">
        <f aca="false">IF(LEN(VLOOKUP($A800,#REF!,4,FALSE())),UPPER(RIGHT(VLOOKUP($A800,#REF!,4,FALSE()), 1)),"")</f>
        <v>#VALUE!</v>
      </c>
      <c r="K800" s="90" t="e">
        <f aca="false">IF(LEN(VLOOKUP($A800,#REF!,5,FALSE())),UPPER(RIGHT(VLOOKUP($A800,#REF!,5,FALSE()), 1)),"")</f>
        <v>#VALUE!</v>
      </c>
      <c r="L800" s="90" t="e">
        <f aca="false">IF(LEN(VLOOKUP($A800,#REF!,6,FALSE())),UPPER(RIGHT(VLOOKUP($A800,#REF!,6,FALSE()), 1)),"")</f>
        <v>#VALUE!</v>
      </c>
      <c r="M800" s="91" t="e">
        <f aca="false">IF(LEN(VLOOKUP($A800,#REF!,7,FALSE())),UPPER(RIGHT(VLOOKUP($A800,#REF!,7,FALSE()), 1)),"")</f>
        <v>#VALUE!</v>
      </c>
      <c r="N800" s="185"/>
      <c r="O800" s="185"/>
      <c r="P800" s="185"/>
      <c r="Q800" s="185"/>
      <c r="R800" s="185"/>
      <c r="S800" s="100" t="e">
        <f aca="false">HLOOKUP("Device Tree Pin Name",#REF!,MATCH($A800,#REF!,0),FALSE())</f>
        <v>#VALUE!</v>
      </c>
      <c r="T800" s="95" t="e">
        <f aca="false">HLOOKUP("power rail",#REF!,MATCH($A800,#REF!,0),FALSE())</f>
        <v>#VALUE!</v>
      </c>
      <c r="U800" s="96" t="e">
        <f aca="false">HLOOKUP("Wake Capable",#REF!,MATCH($A800,#REF!,0),FALSE())</f>
        <v>#VALUE!</v>
      </c>
      <c r="V800" s="96" t="e">
        <f aca="false">HLOOKUP("Strap",#REF!,MATCH($A800,#REF!,0),FALSE())</f>
        <v>#VALUE!</v>
      </c>
      <c r="W800" s="96"/>
      <c r="X800" s="96"/>
      <c r="Y800" s="96"/>
      <c r="Z800" s="95"/>
      <c r="AA800" s="95" t="e">
        <f aca="false">HLOOKUP("Pad type",#REF!,MATCH($A800,#REF!,0),FALSE())</f>
        <v>#VALUE!</v>
      </c>
      <c r="AB800" s="100"/>
      <c r="AC800" s="100" t="e">
        <f aca="false">HLOOKUP("POR Pin State",#REF!,MATCH($A800,#REF!,0),FALSE())</f>
        <v>#VALUE!</v>
      </c>
      <c r="AD800" s="186"/>
      <c r="AE800" s="187"/>
      <c r="AF800" s="187"/>
      <c r="AG800" s="187"/>
      <c r="AH800" s="188"/>
      <c r="AI800" s="188"/>
      <c r="AJ800" s="189"/>
      <c r="AK800" s="189"/>
      <c r="AL800" s="189"/>
      <c r="AM800" s="189"/>
      <c r="AN800" s="189"/>
      <c r="AO800" s="189"/>
      <c r="AP800" s="189"/>
      <c r="AQ800" s="194" t="s">
        <v>1901</v>
      </c>
      <c r="AR800" s="104"/>
      <c r="AS800" s="104"/>
      <c r="AT800" s="104"/>
      <c r="AU800" s="104"/>
      <c r="AV800" s="104"/>
      <c r="AW800" s="104"/>
      <c r="AX800" s="104"/>
      <c r="AY800" s="104"/>
      <c r="AZ800" s="104"/>
      <c r="BA800" s="104"/>
      <c r="BB800" s="162"/>
      <c r="BC800" s="104"/>
      <c r="BD800" s="214"/>
      <c r="BE800" s="213" t="s">
        <v>1902</v>
      </c>
      <c r="BF800" s="108" t="e">
        <f aca="false">VLOOKUP($A800,#REF!, 34, FALSE())</f>
        <v>#VALUE!</v>
      </c>
      <c r="BG800" s="108" t="e">
        <f aca="false">VLOOKUP($A800,#REF!, 22, FALSE())</f>
        <v>#VALUE!</v>
      </c>
      <c r="BH800" s="109"/>
    </row>
    <row r="801" s="193" customFormat="true" ht="12.75" hidden="false" customHeight="true" outlineLevel="0" collapsed="false">
      <c r="A801" s="1" t="s">
        <v>1903</v>
      </c>
      <c r="B801" s="86" t="e">
        <f aca="false">VLOOKUP($A801,#REF!, 34, FALSE())</f>
        <v>#VALUE!</v>
      </c>
      <c r="C801" s="87" t="str">
        <f aca="false">CONCATENATE("unused_",A801)</f>
        <v>unused_DDR_XM2_B0D2</v>
      </c>
      <c r="D801" s="88" t="e">
        <f aca="false">IF(LEN(VLOOKUP($A801,#REF!,8,FALSE())),LEFT(VLOOKUP($A801,#REF!,8,FALSE()),LEN(VLOOKUP($A801,#REF!,8,FALSE()))-2),"")</f>
        <v>#VALUE!</v>
      </c>
      <c r="E801" s="89" t="e">
        <f aca="false">IF(LEN(VLOOKUP($A801,#REF!,4,FALSE())),IF(INDEX(#REF!,MATCH($A801,#REF!,0),1),LEFT(VLOOKUP($A801,#REF!,4,FALSE()),LEN(VLOOKUP($A801,#REF!,4,FALSE()))-2),CONCATENATE(LEFT(VLOOKUP($A801,#REF!,4,FALSE()),LEN(VLOOKUP($A801,#REF!,4,FALSE()))-2),"*")),"")</f>
        <v>#VALUE!</v>
      </c>
      <c r="F801" s="90" t="e">
        <f aca="false">IF(LEN(VLOOKUP($A801,#REF!,5,FALSE())),IF(INDEX(#REF!,MATCH($A801,#REF!,0),2),LEFT(VLOOKUP($A801,#REF!,5,FALSE()),LEN(VLOOKUP($A801,#REF!,5,FALSE()))-2),CONCATENATE(LEFT(VLOOKUP($A801,#REF!,5,FALSE()),LEN(VLOOKUP($A801,#REF!,5,FALSE()))-2),"*")),"")</f>
        <v>#VALUE!</v>
      </c>
      <c r="G801" s="90" t="e">
        <f aca="false">IF(LEN(VLOOKUP($A801,#REF!,6,FALSE())),IF(INDEX(#REF!,MATCH($A801,#REF!,0),3),LEFT(VLOOKUP($A801,#REF!,6,FALSE()),LEN(VLOOKUP($A801,#REF!,6,FALSE()))-2),CONCATENATE(LEFT(VLOOKUP($A801,#REF!,6,FALSE()),LEN(VLOOKUP($A801,#REF!,6,FALSE()))-2),"*")),"")</f>
        <v>#VALUE!</v>
      </c>
      <c r="H801" s="91" t="e">
        <f aca="false">IF(LEN(VLOOKUP($A801,#REF!,7,FALSE())),IF(INDEX(#REF!,MATCH($A801,#REF!,0),4),LEFT(VLOOKUP($A801,#REF!,7,FALSE()),LEN(VLOOKUP($A801,#REF!,7,FALSE()))-2),CONCATENATE(LEFT(VLOOKUP($A801,#REF!,7,FALSE()),LEN(VLOOKUP($A801,#REF!,7,FALSE()))-2),"*")),"")</f>
        <v>#VALUE!</v>
      </c>
      <c r="I801" s="92" t="e">
        <f aca="false">IF(LEN(VLOOKUP($A801,#REF!,8,FALSE())),UPPER(RIGHT(VLOOKUP($A801,#REF!,8,FALSE()), 1)),"")</f>
        <v>#VALUE!</v>
      </c>
      <c r="J801" s="90" t="e">
        <f aca="false">IF(LEN(VLOOKUP($A801,#REF!,4,FALSE())),UPPER(RIGHT(VLOOKUP($A801,#REF!,4,FALSE()), 1)),"")</f>
        <v>#VALUE!</v>
      </c>
      <c r="K801" s="90" t="e">
        <f aca="false">IF(LEN(VLOOKUP($A801,#REF!,5,FALSE())),UPPER(RIGHT(VLOOKUP($A801,#REF!,5,FALSE()), 1)),"")</f>
        <v>#VALUE!</v>
      </c>
      <c r="L801" s="90" t="e">
        <f aca="false">IF(LEN(VLOOKUP($A801,#REF!,6,FALSE())),UPPER(RIGHT(VLOOKUP($A801,#REF!,6,FALSE()), 1)),"")</f>
        <v>#VALUE!</v>
      </c>
      <c r="M801" s="91" t="e">
        <f aca="false">IF(LEN(VLOOKUP($A801,#REF!,7,FALSE())),UPPER(RIGHT(VLOOKUP($A801,#REF!,7,FALSE()), 1)),"")</f>
        <v>#VALUE!</v>
      </c>
      <c r="N801" s="185"/>
      <c r="O801" s="185"/>
      <c r="P801" s="185"/>
      <c r="Q801" s="185"/>
      <c r="R801" s="185"/>
      <c r="S801" s="100" t="e">
        <f aca="false">HLOOKUP("Device Tree Pin Name",#REF!,MATCH($A801,#REF!,0),FALSE())</f>
        <v>#VALUE!</v>
      </c>
      <c r="T801" s="95" t="e">
        <f aca="false">HLOOKUP("power rail",#REF!,MATCH($A801,#REF!,0),FALSE())</f>
        <v>#VALUE!</v>
      </c>
      <c r="U801" s="96" t="e">
        <f aca="false">HLOOKUP("Wake Capable",#REF!,MATCH($A801,#REF!,0),FALSE())</f>
        <v>#VALUE!</v>
      </c>
      <c r="V801" s="96" t="e">
        <f aca="false">HLOOKUP("Strap",#REF!,MATCH($A801,#REF!,0),FALSE())</f>
        <v>#VALUE!</v>
      </c>
      <c r="W801" s="96"/>
      <c r="X801" s="96"/>
      <c r="Y801" s="96"/>
      <c r="Z801" s="95"/>
      <c r="AA801" s="95" t="e">
        <f aca="false">HLOOKUP("Pad type",#REF!,MATCH($A801,#REF!,0),FALSE())</f>
        <v>#VALUE!</v>
      </c>
      <c r="AB801" s="100"/>
      <c r="AC801" s="100" t="e">
        <f aca="false">HLOOKUP("POR Pin State",#REF!,MATCH($A801,#REF!,0),FALSE())</f>
        <v>#VALUE!</v>
      </c>
      <c r="AD801" s="186"/>
      <c r="AE801" s="187"/>
      <c r="AF801" s="187"/>
      <c r="AG801" s="187"/>
      <c r="AH801" s="188"/>
      <c r="AI801" s="188"/>
      <c r="AJ801" s="189"/>
      <c r="AK801" s="189"/>
      <c r="AL801" s="189"/>
      <c r="AM801" s="189"/>
      <c r="AN801" s="189"/>
      <c r="AO801" s="189"/>
      <c r="AP801" s="189"/>
      <c r="AQ801" s="194" t="s">
        <v>1904</v>
      </c>
      <c r="AR801" s="104"/>
      <c r="AS801" s="104"/>
      <c r="AT801" s="104"/>
      <c r="AU801" s="104"/>
      <c r="AV801" s="104"/>
      <c r="AW801" s="104"/>
      <c r="AX801" s="104"/>
      <c r="AY801" s="104"/>
      <c r="AZ801" s="104"/>
      <c r="BA801" s="104"/>
      <c r="BB801" s="162"/>
      <c r="BC801" s="104"/>
      <c r="BD801" s="214"/>
      <c r="BE801" s="213" t="s">
        <v>1905</v>
      </c>
      <c r="BF801" s="108" t="e">
        <f aca="false">VLOOKUP($A801,#REF!, 34, FALSE())</f>
        <v>#VALUE!</v>
      </c>
      <c r="BG801" s="108" t="e">
        <f aca="false">VLOOKUP($A801,#REF!, 22, FALSE())</f>
        <v>#VALUE!</v>
      </c>
      <c r="BH801" s="109"/>
    </row>
    <row r="802" s="193" customFormat="true" ht="12.75" hidden="false" customHeight="true" outlineLevel="0" collapsed="false">
      <c r="A802" s="133" t="s">
        <v>1906</v>
      </c>
      <c r="B802" s="86" t="e">
        <f aca="false">VLOOKUP($A802,#REF!, 34, FALSE())</f>
        <v>#VALUE!</v>
      </c>
      <c r="C802" s="87" t="str">
        <f aca="false">CONCATENATE("unused_",A802)</f>
        <v>unused_DDR_XM2_B0D3</v>
      </c>
      <c r="D802" s="88" t="e">
        <f aca="false">IF(LEN(VLOOKUP($A802,#REF!,8,FALSE())),LEFT(VLOOKUP($A802,#REF!,8,FALSE()),LEN(VLOOKUP($A802,#REF!,8,FALSE()))-2),"")</f>
        <v>#VALUE!</v>
      </c>
      <c r="E802" s="89" t="e">
        <f aca="false">IF(LEN(VLOOKUP($A802,#REF!,4,FALSE())),IF(INDEX(#REF!,MATCH($A802,#REF!,0),1),LEFT(VLOOKUP($A802,#REF!,4,FALSE()),LEN(VLOOKUP($A802,#REF!,4,FALSE()))-2),CONCATENATE(LEFT(VLOOKUP($A802,#REF!,4,FALSE()),LEN(VLOOKUP($A802,#REF!,4,FALSE()))-2),"*")),"")</f>
        <v>#VALUE!</v>
      </c>
      <c r="F802" s="90" t="e">
        <f aca="false">IF(LEN(VLOOKUP($A802,#REF!,5,FALSE())),IF(INDEX(#REF!,MATCH($A802,#REF!,0),2),LEFT(VLOOKUP($A802,#REF!,5,FALSE()),LEN(VLOOKUP($A802,#REF!,5,FALSE()))-2),CONCATENATE(LEFT(VLOOKUP($A802,#REF!,5,FALSE()),LEN(VLOOKUP($A802,#REF!,5,FALSE()))-2),"*")),"")</f>
        <v>#VALUE!</v>
      </c>
      <c r="G802" s="90" t="e">
        <f aca="false">IF(LEN(VLOOKUP($A802,#REF!,6,FALSE())),IF(INDEX(#REF!,MATCH($A802,#REF!,0),3),LEFT(VLOOKUP($A802,#REF!,6,FALSE()),LEN(VLOOKUP($A802,#REF!,6,FALSE()))-2),CONCATENATE(LEFT(VLOOKUP($A802,#REF!,6,FALSE()),LEN(VLOOKUP($A802,#REF!,6,FALSE()))-2),"*")),"")</f>
        <v>#VALUE!</v>
      </c>
      <c r="H802" s="91" t="e">
        <f aca="false">IF(LEN(VLOOKUP($A802,#REF!,7,FALSE())),IF(INDEX(#REF!,MATCH($A802,#REF!,0),4),LEFT(VLOOKUP($A802,#REF!,7,FALSE()),LEN(VLOOKUP($A802,#REF!,7,FALSE()))-2),CONCATENATE(LEFT(VLOOKUP($A802,#REF!,7,FALSE()),LEN(VLOOKUP($A802,#REF!,7,FALSE()))-2),"*")),"")</f>
        <v>#VALUE!</v>
      </c>
      <c r="I802" s="92" t="e">
        <f aca="false">IF(LEN(VLOOKUP($A802,#REF!,8,FALSE())),UPPER(RIGHT(VLOOKUP($A802,#REF!,8,FALSE()), 1)),"")</f>
        <v>#VALUE!</v>
      </c>
      <c r="J802" s="90" t="e">
        <f aca="false">IF(LEN(VLOOKUP($A802,#REF!,4,FALSE())),UPPER(RIGHT(VLOOKUP($A802,#REF!,4,FALSE()), 1)),"")</f>
        <v>#VALUE!</v>
      </c>
      <c r="K802" s="90" t="e">
        <f aca="false">IF(LEN(VLOOKUP($A802,#REF!,5,FALSE())),UPPER(RIGHT(VLOOKUP($A802,#REF!,5,FALSE()), 1)),"")</f>
        <v>#VALUE!</v>
      </c>
      <c r="L802" s="90" t="e">
        <f aca="false">IF(LEN(VLOOKUP($A802,#REF!,6,FALSE())),UPPER(RIGHT(VLOOKUP($A802,#REF!,6,FALSE()), 1)),"")</f>
        <v>#VALUE!</v>
      </c>
      <c r="M802" s="91" t="e">
        <f aca="false">IF(LEN(VLOOKUP($A802,#REF!,7,FALSE())),UPPER(RIGHT(VLOOKUP($A802,#REF!,7,FALSE()), 1)),"")</f>
        <v>#VALUE!</v>
      </c>
      <c r="N802" s="185"/>
      <c r="O802" s="185"/>
      <c r="P802" s="185"/>
      <c r="Q802" s="185"/>
      <c r="R802" s="185"/>
      <c r="S802" s="100" t="e">
        <f aca="false">HLOOKUP("Device Tree Pin Name",#REF!,MATCH($A802,#REF!,0),FALSE())</f>
        <v>#VALUE!</v>
      </c>
      <c r="T802" s="95" t="e">
        <f aca="false">HLOOKUP("power rail",#REF!,MATCH($A802,#REF!,0),FALSE())</f>
        <v>#VALUE!</v>
      </c>
      <c r="U802" s="96" t="e">
        <f aca="false">HLOOKUP("Wake Capable",#REF!,MATCH($A802,#REF!,0),FALSE())</f>
        <v>#VALUE!</v>
      </c>
      <c r="V802" s="96" t="e">
        <f aca="false">HLOOKUP("Strap",#REF!,MATCH($A802,#REF!,0),FALSE())</f>
        <v>#VALUE!</v>
      </c>
      <c r="W802" s="96"/>
      <c r="X802" s="96"/>
      <c r="Y802" s="96"/>
      <c r="Z802" s="95"/>
      <c r="AA802" s="95" t="e">
        <f aca="false">HLOOKUP("Pad type",#REF!,MATCH($A802,#REF!,0),FALSE())</f>
        <v>#VALUE!</v>
      </c>
      <c r="AB802" s="100"/>
      <c r="AC802" s="100" t="e">
        <f aca="false">HLOOKUP("POR Pin State",#REF!,MATCH($A802,#REF!,0),FALSE())</f>
        <v>#VALUE!</v>
      </c>
      <c r="AD802" s="186"/>
      <c r="AE802" s="187"/>
      <c r="AF802" s="187"/>
      <c r="AG802" s="187"/>
      <c r="AH802" s="188"/>
      <c r="AI802" s="188"/>
      <c r="AJ802" s="189"/>
      <c r="AK802" s="189"/>
      <c r="AL802" s="189"/>
      <c r="AM802" s="189"/>
      <c r="AN802" s="189"/>
      <c r="AO802" s="189"/>
      <c r="AP802" s="189"/>
      <c r="AQ802" s="194" t="s">
        <v>1907</v>
      </c>
      <c r="AR802" s="104"/>
      <c r="AS802" s="104"/>
      <c r="AT802" s="104"/>
      <c r="AU802" s="104"/>
      <c r="AV802" s="104"/>
      <c r="AW802" s="104"/>
      <c r="AX802" s="104"/>
      <c r="AY802" s="104"/>
      <c r="AZ802" s="104"/>
      <c r="BA802" s="104"/>
      <c r="BB802" s="162"/>
      <c r="BC802" s="104"/>
      <c r="BD802" s="214"/>
      <c r="BE802" s="213" t="s">
        <v>1908</v>
      </c>
      <c r="BF802" s="108" t="e">
        <f aca="false">VLOOKUP($A802,#REF!, 34, FALSE())</f>
        <v>#VALUE!</v>
      </c>
      <c r="BG802" s="108" t="e">
        <f aca="false">VLOOKUP($A802,#REF!, 22, FALSE())</f>
        <v>#VALUE!</v>
      </c>
      <c r="BH802" s="109"/>
    </row>
    <row r="803" s="193" customFormat="true" ht="12.75" hidden="false" customHeight="true" outlineLevel="0" collapsed="false">
      <c r="A803" s="133" t="s">
        <v>1909</v>
      </c>
      <c r="B803" s="86" t="e">
        <f aca="false">VLOOKUP($A803,#REF!, 34, FALSE())</f>
        <v>#VALUE!</v>
      </c>
      <c r="C803" s="87" t="str">
        <f aca="false">CONCATENATE("unused_",A803)</f>
        <v>unused_DDR_XM2_B0D4</v>
      </c>
      <c r="D803" s="88" t="e">
        <f aca="false">IF(LEN(VLOOKUP($A803,#REF!,8,FALSE())),LEFT(VLOOKUP($A803,#REF!,8,FALSE()),LEN(VLOOKUP($A803,#REF!,8,FALSE()))-2),"")</f>
        <v>#VALUE!</v>
      </c>
      <c r="E803" s="89" t="e">
        <f aca="false">IF(LEN(VLOOKUP($A803,#REF!,4,FALSE())),IF(INDEX(#REF!,MATCH($A803,#REF!,0),1),LEFT(VLOOKUP($A803,#REF!,4,FALSE()),LEN(VLOOKUP($A803,#REF!,4,FALSE()))-2),CONCATENATE(LEFT(VLOOKUP($A803,#REF!,4,FALSE()),LEN(VLOOKUP($A803,#REF!,4,FALSE()))-2),"*")),"")</f>
        <v>#VALUE!</v>
      </c>
      <c r="F803" s="90" t="e">
        <f aca="false">IF(LEN(VLOOKUP($A803,#REF!,5,FALSE())),IF(INDEX(#REF!,MATCH($A803,#REF!,0),2),LEFT(VLOOKUP($A803,#REF!,5,FALSE()),LEN(VLOOKUP($A803,#REF!,5,FALSE()))-2),CONCATENATE(LEFT(VLOOKUP($A803,#REF!,5,FALSE()),LEN(VLOOKUP($A803,#REF!,5,FALSE()))-2),"*")),"")</f>
        <v>#VALUE!</v>
      </c>
      <c r="G803" s="90" t="e">
        <f aca="false">IF(LEN(VLOOKUP($A803,#REF!,6,FALSE())),IF(INDEX(#REF!,MATCH($A803,#REF!,0),3),LEFT(VLOOKUP($A803,#REF!,6,FALSE()),LEN(VLOOKUP($A803,#REF!,6,FALSE()))-2),CONCATENATE(LEFT(VLOOKUP($A803,#REF!,6,FALSE()),LEN(VLOOKUP($A803,#REF!,6,FALSE()))-2),"*")),"")</f>
        <v>#VALUE!</v>
      </c>
      <c r="H803" s="91" t="e">
        <f aca="false">IF(LEN(VLOOKUP($A803,#REF!,7,FALSE())),IF(INDEX(#REF!,MATCH($A803,#REF!,0),4),LEFT(VLOOKUP($A803,#REF!,7,FALSE()),LEN(VLOOKUP($A803,#REF!,7,FALSE()))-2),CONCATENATE(LEFT(VLOOKUP($A803,#REF!,7,FALSE()),LEN(VLOOKUP($A803,#REF!,7,FALSE()))-2),"*")),"")</f>
        <v>#VALUE!</v>
      </c>
      <c r="I803" s="92" t="e">
        <f aca="false">IF(LEN(VLOOKUP($A803,#REF!,8,FALSE())),UPPER(RIGHT(VLOOKUP($A803,#REF!,8,FALSE()), 1)),"")</f>
        <v>#VALUE!</v>
      </c>
      <c r="J803" s="90" t="e">
        <f aca="false">IF(LEN(VLOOKUP($A803,#REF!,4,FALSE())),UPPER(RIGHT(VLOOKUP($A803,#REF!,4,FALSE()), 1)),"")</f>
        <v>#VALUE!</v>
      </c>
      <c r="K803" s="90" t="e">
        <f aca="false">IF(LEN(VLOOKUP($A803,#REF!,5,FALSE())),UPPER(RIGHT(VLOOKUP($A803,#REF!,5,FALSE()), 1)),"")</f>
        <v>#VALUE!</v>
      </c>
      <c r="L803" s="90" t="e">
        <f aca="false">IF(LEN(VLOOKUP($A803,#REF!,6,FALSE())),UPPER(RIGHT(VLOOKUP($A803,#REF!,6,FALSE()), 1)),"")</f>
        <v>#VALUE!</v>
      </c>
      <c r="M803" s="91" t="e">
        <f aca="false">IF(LEN(VLOOKUP($A803,#REF!,7,FALSE())),UPPER(RIGHT(VLOOKUP($A803,#REF!,7,FALSE()), 1)),"")</f>
        <v>#VALUE!</v>
      </c>
      <c r="N803" s="185"/>
      <c r="O803" s="185"/>
      <c r="P803" s="185"/>
      <c r="Q803" s="185"/>
      <c r="R803" s="185"/>
      <c r="S803" s="100" t="e">
        <f aca="false">HLOOKUP("Device Tree Pin Name",#REF!,MATCH($A803,#REF!,0),FALSE())</f>
        <v>#VALUE!</v>
      </c>
      <c r="T803" s="95" t="e">
        <f aca="false">HLOOKUP("power rail",#REF!,MATCH($A803,#REF!,0),FALSE())</f>
        <v>#VALUE!</v>
      </c>
      <c r="U803" s="96" t="e">
        <f aca="false">HLOOKUP("Wake Capable",#REF!,MATCH($A803,#REF!,0),FALSE())</f>
        <v>#VALUE!</v>
      </c>
      <c r="V803" s="96" t="e">
        <f aca="false">HLOOKUP("Strap",#REF!,MATCH($A803,#REF!,0),FALSE())</f>
        <v>#VALUE!</v>
      </c>
      <c r="W803" s="96"/>
      <c r="X803" s="96"/>
      <c r="Y803" s="96"/>
      <c r="Z803" s="95"/>
      <c r="AA803" s="95" t="e">
        <f aca="false">HLOOKUP("Pad type",#REF!,MATCH($A803,#REF!,0),FALSE())</f>
        <v>#VALUE!</v>
      </c>
      <c r="AB803" s="100"/>
      <c r="AC803" s="100" t="e">
        <f aca="false">HLOOKUP("POR Pin State",#REF!,MATCH($A803,#REF!,0),FALSE())</f>
        <v>#VALUE!</v>
      </c>
      <c r="AD803" s="186"/>
      <c r="AE803" s="187"/>
      <c r="AF803" s="187"/>
      <c r="AG803" s="187"/>
      <c r="AH803" s="188"/>
      <c r="AI803" s="188"/>
      <c r="AJ803" s="189"/>
      <c r="AK803" s="189"/>
      <c r="AL803" s="189"/>
      <c r="AM803" s="189"/>
      <c r="AN803" s="189"/>
      <c r="AO803" s="189"/>
      <c r="AP803" s="189"/>
      <c r="AQ803" s="194" t="s">
        <v>1910</v>
      </c>
      <c r="AR803" s="104"/>
      <c r="AS803" s="104"/>
      <c r="AT803" s="104"/>
      <c r="AU803" s="104"/>
      <c r="AV803" s="104"/>
      <c r="AW803" s="104"/>
      <c r="AX803" s="104"/>
      <c r="AY803" s="104"/>
      <c r="AZ803" s="104"/>
      <c r="BA803" s="104"/>
      <c r="BB803" s="162"/>
      <c r="BC803" s="104"/>
      <c r="BD803" s="214"/>
      <c r="BE803" s="213" t="s">
        <v>1911</v>
      </c>
      <c r="BF803" s="108" t="e">
        <f aca="false">VLOOKUP($A803,#REF!, 34, FALSE())</f>
        <v>#VALUE!</v>
      </c>
      <c r="BG803" s="108" t="e">
        <f aca="false">VLOOKUP($A803,#REF!, 22, FALSE())</f>
        <v>#VALUE!</v>
      </c>
      <c r="BH803" s="109"/>
    </row>
    <row r="804" s="193" customFormat="true" ht="12.75" hidden="false" customHeight="true" outlineLevel="0" collapsed="false">
      <c r="A804" s="133" t="s">
        <v>1912</v>
      </c>
      <c r="B804" s="86" t="e">
        <f aca="false">VLOOKUP($A804,#REF!, 34, FALSE())</f>
        <v>#VALUE!</v>
      </c>
      <c r="C804" s="87" t="str">
        <f aca="false">CONCATENATE("unused_",A804)</f>
        <v>unused_DDR_XM2_B0D5</v>
      </c>
      <c r="D804" s="88" t="e">
        <f aca="false">IF(LEN(VLOOKUP($A804,#REF!,8,FALSE())),LEFT(VLOOKUP($A804,#REF!,8,FALSE()),LEN(VLOOKUP($A804,#REF!,8,FALSE()))-2),"")</f>
        <v>#VALUE!</v>
      </c>
      <c r="E804" s="89" t="e">
        <f aca="false">IF(LEN(VLOOKUP($A804,#REF!,4,FALSE())),IF(INDEX(#REF!,MATCH($A804,#REF!,0),1),LEFT(VLOOKUP($A804,#REF!,4,FALSE()),LEN(VLOOKUP($A804,#REF!,4,FALSE()))-2),CONCATENATE(LEFT(VLOOKUP($A804,#REF!,4,FALSE()),LEN(VLOOKUP($A804,#REF!,4,FALSE()))-2),"*")),"")</f>
        <v>#VALUE!</v>
      </c>
      <c r="F804" s="90" t="e">
        <f aca="false">IF(LEN(VLOOKUP($A804,#REF!,5,FALSE())),IF(INDEX(#REF!,MATCH($A804,#REF!,0),2),LEFT(VLOOKUP($A804,#REF!,5,FALSE()),LEN(VLOOKUP($A804,#REF!,5,FALSE()))-2),CONCATENATE(LEFT(VLOOKUP($A804,#REF!,5,FALSE()),LEN(VLOOKUP($A804,#REF!,5,FALSE()))-2),"*")),"")</f>
        <v>#VALUE!</v>
      </c>
      <c r="G804" s="90" t="e">
        <f aca="false">IF(LEN(VLOOKUP($A804,#REF!,6,FALSE())),IF(INDEX(#REF!,MATCH($A804,#REF!,0),3),LEFT(VLOOKUP($A804,#REF!,6,FALSE()),LEN(VLOOKUP($A804,#REF!,6,FALSE()))-2),CONCATENATE(LEFT(VLOOKUP($A804,#REF!,6,FALSE()),LEN(VLOOKUP($A804,#REF!,6,FALSE()))-2),"*")),"")</f>
        <v>#VALUE!</v>
      </c>
      <c r="H804" s="91" t="e">
        <f aca="false">IF(LEN(VLOOKUP($A804,#REF!,7,FALSE())),IF(INDEX(#REF!,MATCH($A804,#REF!,0),4),LEFT(VLOOKUP($A804,#REF!,7,FALSE()),LEN(VLOOKUP($A804,#REF!,7,FALSE()))-2),CONCATENATE(LEFT(VLOOKUP($A804,#REF!,7,FALSE()),LEN(VLOOKUP($A804,#REF!,7,FALSE()))-2),"*")),"")</f>
        <v>#VALUE!</v>
      </c>
      <c r="I804" s="92" t="e">
        <f aca="false">IF(LEN(VLOOKUP($A804,#REF!,8,FALSE())),UPPER(RIGHT(VLOOKUP($A804,#REF!,8,FALSE()), 1)),"")</f>
        <v>#VALUE!</v>
      </c>
      <c r="J804" s="90" t="e">
        <f aca="false">IF(LEN(VLOOKUP($A804,#REF!,4,FALSE())),UPPER(RIGHT(VLOOKUP($A804,#REF!,4,FALSE()), 1)),"")</f>
        <v>#VALUE!</v>
      </c>
      <c r="K804" s="90" t="e">
        <f aca="false">IF(LEN(VLOOKUP($A804,#REF!,5,FALSE())),UPPER(RIGHT(VLOOKUP($A804,#REF!,5,FALSE()), 1)),"")</f>
        <v>#VALUE!</v>
      </c>
      <c r="L804" s="90" t="e">
        <f aca="false">IF(LEN(VLOOKUP($A804,#REF!,6,FALSE())),UPPER(RIGHT(VLOOKUP($A804,#REF!,6,FALSE()), 1)),"")</f>
        <v>#VALUE!</v>
      </c>
      <c r="M804" s="91" t="e">
        <f aca="false">IF(LEN(VLOOKUP($A804,#REF!,7,FALSE())),UPPER(RIGHT(VLOOKUP($A804,#REF!,7,FALSE()), 1)),"")</f>
        <v>#VALUE!</v>
      </c>
      <c r="N804" s="185"/>
      <c r="O804" s="185"/>
      <c r="P804" s="185"/>
      <c r="Q804" s="185"/>
      <c r="R804" s="185"/>
      <c r="S804" s="100" t="e">
        <f aca="false">HLOOKUP("Device Tree Pin Name",#REF!,MATCH($A804,#REF!,0),FALSE())</f>
        <v>#VALUE!</v>
      </c>
      <c r="T804" s="95" t="e">
        <f aca="false">HLOOKUP("power rail",#REF!,MATCH($A804,#REF!,0),FALSE())</f>
        <v>#VALUE!</v>
      </c>
      <c r="U804" s="96" t="e">
        <f aca="false">HLOOKUP("Wake Capable",#REF!,MATCH($A804,#REF!,0),FALSE())</f>
        <v>#VALUE!</v>
      </c>
      <c r="V804" s="96" t="e">
        <f aca="false">HLOOKUP("Strap",#REF!,MATCH($A804,#REF!,0),FALSE())</f>
        <v>#VALUE!</v>
      </c>
      <c r="W804" s="96"/>
      <c r="X804" s="96"/>
      <c r="Y804" s="96"/>
      <c r="Z804" s="95"/>
      <c r="AA804" s="95" t="e">
        <f aca="false">HLOOKUP("Pad type",#REF!,MATCH($A804,#REF!,0),FALSE())</f>
        <v>#VALUE!</v>
      </c>
      <c r="AB804" s="100"/>
      <c r="AC804" s="100" t="e">
        <f aca="false">HLOOKUP("POR Pin State",#REF!,MATCH($A804,#REF!,0),FALSE())</f>
        <v>#VALUE!</v>
      </c>
      <c r="AD804" s="186"/>
      <c r="AE804" s="187"/>
      <c r="AF804" s="187"/>
      <c r="AG804" s="187"/>
      <c r="AH804" s="188"/>
      <c r="AI804" s="188"/>
      <c r="AJ804" s="189"/>
      <c r="AK804" s="189"/>
      <c r="AL804" s="189"/>
      <c r="AM804" s="189"/>
      <c r="AN804" s="189"/>
      <c r="AO804" s="189"/>
      <c r="AP804" s="189"/>
      <c r="AQ804" s="194" t="s">
        <v>1913</v>
      </c>
      <c r="AR804" s="104"/>
      <c r="AS804" s="104"/>
      <c r="AT804" s="104"/>
      <c r="AU804" s="104"/>
      <c r="AV804" s="104"/>
      <c r="AW804" s="104"/>
      <c r="AX804" s="104"/>
      <c r="AY804" s="104"/>
      <c r="AZ804" s="104"/>
      <c r="BA804" s="104"/>
      <c r="BB804" s="162"/>
      <c r="BC804" s="104"/>
      <c r="BD804" s="214"/>
      <c r="BE804" s="213" t="s">
        <v>1914</v>
      </c>
      <c r="BF804" s="108" t="e">
        <f aca="false">VLOOKUP($A804,#REF!, 34, FALSE())</f>
        <v>#VALUE!</v>
      </c>
      <c r="BG804" s="108" t="e">
        <f aca="false">VLOOKUP($A804,#REF!, 22, FALSE())</f>
        <v>#VALUE!</v>
      </c>
      <c r="BH804" s="109"/>
    </row>
    <row r="805" s="193" customFormat="true" ht="12.75" hidden="false" customHeight="true" outlineLevel="0" collapsed="false">
      <c r="A805" s="133" t="s">
        <v>1915</v>
      </c>
      <c r="B805" s="86" t="e">
        <f aca="false">VLOOKUP($A805,#REF!, 34, FALSE())</f>
        <v>#VALUE!</v>
      </c>
      <c r="C805" s="87" t="str">
        <f aca="false">CONCATENATE("unused_",A805)</f>
        <v>unused_DDR_XM2_B0D6</v>
      </c>
      <c r="D805" s="88" t="e">
        <f aca="false">IF(LEN(VLOOKUP($A805,#REF!,8,FALSE())),LEFT(VLOOKUP($A805,#REF!,8,FALSE()),LEN(VLOOKUP($A805,#REF!,8,FALSE()))-2),"")</f>
        <v>#VALUE!</v>
      </c>
      <c r="E805" s="89" t="e">
        <f aca="false">IF(LEN(VLOOKUP($A805,#REF!,4,FALSE())),IF(INDEX(#REF!,MATCH($A805,#REF!,0),1),LEFT(VLOOKUP($A805,#REF!,4,FALSE()),LEN(VLOOKUP($A805,#REF!,4,FALSE()))-2),CONCATENATE(LEFT(VLOOKUP($A805,#REF!,4,FALSE()),LEN(VLOOKUP($A805,#REF!,4,FALSE()))-2),"*")),"")</f>
        <v>#VALUE!</v>
      </c>
      <c r="F805" s="90" t="e">
        <f aca="false">IF(LEN(VLOOKUP($A805,#REF!,5,FALSE())),IF(INDEX(#REF!,MATCH($A805,#REF!,0),2),LEFT(VLOOKUP($A805,#REF!,5,FALSE()),LEN(VLOOKUP($A805,#REF!,5,FALSE()))-2),CONCATENATE(LEFT(VLOOKUP($A805,#REF!,5,FALSE()),LEN(VLOOKUP($A805,#REF!,5,FALSE()))-2),"*")),"")</f>
        <v>#VALUE!</v>
      </c>
      <c r="G805" s="90" t="e">
        <f aca="false">IF(LEN(VLOOKUP($A805,#REF!,6,FALSE())),IF(INDEX(#REF!,MATCH($A805,#REF!,0),3),LEFT(VLOOKUP($A805,#REF!,6,FALSE()),LEN(VLOOKUP($A805,#REF!,6,FALSE()))-2),CONCATENATE(LEFT(VLOOKUP($A805,#REF!,6,FALSE()),LEN(VLOOKUP($A805,#REF!,6,FALSE()))-2),"*")),"")</f>
        <v>#VALUE!</v>
      </c>
      <c r="H805" s="91" t="e">
        <f aca="false">IF(LEN(VLOOKUP($A805,#REF!,7,FALSE())),IF(INDEX(#REF!,MATCH($A805,#REF!,0),4),LEFT(VLOOKUP($A805,#REF!,7,FALSE()),LEN(VLOOKUP($A805,#REF!,7,FALSE()))-2),CONCATENATE(LEFT(VLOOKUP($A805,#REF!,7,FALSE()),LEN(VLOOKUP($A805,#REF!,7,FALSE()))-2),"*")),"")</f>
        <v>#VALUE!</v>
      </c>
      <c r="I805" s="92" t="e">
        <f aca="false">IF(LEN(VLOOKUP($A805,#REF!,8,FALSE())),UPPER(RIGHT(VLOOKUP($A805,#REF!,8,FALSE()), 1)),"")</f>
        <v>#VALUE!</v>
      </c>
      <c r="J805" s="90" t="e">
        <f aca="false">IF(LEN(VLOOKUP($A805,#REF!,4,FALSE())),UPPER(RIGHT(VLOOKUP($A805,#REF!,4,FALSE()), 1)),"")</f>
        <v>#VALUE!</v>
      </c>
      <c r="K805" s="90" t="e">
        <f aca="false">IF(LEN(VLOOKUP($A805,#REF!,5,FALSE())),UPPER(RIGHT(VLOOKUP($A805,#REF!,5,FALSE()), 1)),"")</f>
        <v>#VALUE!</v>
      </c>
      <c r="L805" s="90" t="e">
        <f aca="false">IF(LEN(VLOOKUP($A805,#REF!,6,FALSE())),UPPER(RIGHT(VLOOKUP($A805,#REF!,6,FALSE()), 1)),"")</f>
        <v>#VALUE!</v>
      </c>
      <c r="M805" s="91" t="e">
        <f aca="false">IF(LEN(VLOOKUP($A805,#REF!,7,FALSE())),UPPER(RIGHT(VLOOKUP($A805,#REF!,7,FALSE()), 1)),"")</f>
        <v>#VALUE!</v>
      </c>
      <c r="N805" s="185"/>
      <c r="O805" s="185"/>
      <c r="P805" s="185"/>
      <c r="Q805" s="185"/>
      <c r="R805" s="185"/>
      <c r="S805" s="100" t="e">
        <f aca="false">HLOOKUP("Device Tree Pin Name",#REF!,MATCH($A805,#REF!,0),FALSE())</f>
        <v>#VALUE!</v>
      </c>
      <c r="T805" s="95" t="e">
        <f aca="false">HLOOKUP("power rail",#REF!,MATCH($A805,#REF!,0),FALSE())</f>
        <v>#VALUE!</v>
      </c>
      <c r="U805" s="96" t="e">
        <f aca="false">HLOOKUP("Wake Capable",#REF!,MATCH($A805,#REF!,0),FALSE())</f>
        <v>#VALUE!</v>
      </c>
      <c r="V805" s="96" t="e">
        <f aca="false">HLOOKUP("Strap",#REF!,MATCH($A805,#REF!,0),FALSE())</f>
        <v>#VALUE!</v>
      </c>
      <c r="W805" s="96"/>
      <c r="X805" s="96"/>
      <c r="Y805" s="96"/>
      <c r="Z805" s="95"/>
      <c r="AA805" s="95" t="e">
        <f aca="false">HLOOKUP("Pad type",#REF!,MATCH($A805,#REF!,0),FALSE())</f>
        <v>#VALUE!</v>
      </c>
      <c r="AB805" s="100"/>
      <c r="AC805" s="100" t="e">
        <f aca="false">HLOOKUP("POR Pin State",#REF!,MATCH($A805,#REF!,0),FALSE())</f>
        <v>#VALUE!</v>
      </c>
      <c r="AD805" s="186"/>
      <c r="AE805" s="187"/>
      <c r="AF805" s="187"/>
      <c r="AG805" s="187"/>
      <c r="AH805" s="188"/>
      <c r="AI805" s="188"/>
      <c r="AJ805" s="189"/>
      <c r="AK805" s="189"/>
      <c r="AL805" s="189"/>
      <c r="AM805" s="189"/>
      <c r="AN805" s="189"/>
      <c r="AO805" s="189"/>
      <c r="AP805" s="189"/>
      <c r="AQ805" s="194" t="s">
        <v>1916</v>
      </c>
      <c r="AR805" s="104"/>
      <c r="AS805" s="104"/>
      <c r="AT805" s="104"/>
      <c r="AU805" s="104"/>
      <c r="AV805" s="104"/>
      <c r="AW805" s="104"/>
      <c r="AX805" s="104"/>
      <c r="AY805" s="104"/>
      <c r="AZ805" s="104"/>
      <c r="BA805" s="104"/>
      <c r="BB805" s="162"/>
      <c r="BC805" s="104"/>
      <c r="BD805" s="214"/>
      <c r="BE805" s="213" t="s">
        <v>1917</v>
      </c>
      <c r="BF805" s="108" t="e">
        <f aca="false">VLOOKUP($A805,#REF!, 34, FALSE())</f>
        <v>#VALUE!</v>
      </c>
      <c r="BG805" s="108" t="e">
        <f aca="false">VLOOKUP($A805,#REF!, 22, FALSE())</f>
        <v>#VALUE!</v>
      </c>
      <c r="BH805" s="109"/>
    </row>
    <row r="806" s="193" customFormat="true" ht="12.75" hidden="false" customHeight="true" outlineLevel="0" collapsed="false">
      <c r="A806" s="133" t="s">
        <v>1918</v>
      </c>
      <c r="B806" s="86" t="e">
        <f aca="false">VLOOKUP($A806,#REF!, 34, FALSE())</f>
        <v>#VALUE!</v>
      </c>
      <c r="C806" s="87" t="str">
        <f aca="false">CONCATENATE("unused_",A806)</f>
        <v>unused_DDR_XM2_B0D7</v>
      </c>
      <c r="D806" s="88" t="e">
        <f aca="false">IF(LEN(VLOOKUP($A806,#REF!,8,FALSE())),LEFT(VLOOKUP($A806,#REF!,8,FALSE()),LEN(VLOOKUP($A806,#REF!,8,FALSE()))-2),"")</f>
        <v>#VALUE!</v>
      </c>
      <c r="E806" s="89" t="e">
        <f aca="false">IF(LEN(VLOOKUP($A806,#REF!,4,FALSE())),IF(INDEX(#REF!,MATCH($A806,#REF!,0),1),LEFT(VLOOKUP($A806,#REF!,4,FALSE()),LEN(VLOOKUP($A806,#REF!,4,FALSE()))-2),CONCATENATE(LEFT(VLOOKUP($A806,#REF!,4,FALSE()),LEN(VLOOKUP($A806,#REF!,4,FALSE()))-2),"*")),"")</f>
        <v>#VALUE!</v>
      </c>
      <c r="F806" s="90" t="e">
        <f aca="false">IF(LEN(VLOOKUP($A806,#REF!,5,FALSE())),IF(INDEX(#REF!,MATCH($A806,#REF!,0),2),LEFT(VLOOKUP($A806,#REF!,5,FALSE()),LEN(VLOOKUP($A806,#REF!,5,FALSE()))-2),CONCATENATE(LEFT(VLOOKUP($A806,#REF!,5,FALSE()),LEN(VLOOKUP($A806,#REF!,5,FALSE()))-2),"*")),"")</f>
        <v>#VALUE!</v>
      </c>
      <c r="G806" s="90" t="e">
        <f aca="false">IF(LEN(VLOOKUP($A806,#REF!,6,FALSE())),IF(INDEX(#REF!,MATCH($A806,#REF!,0),3),LEFT(VLOOKUP($A806,#REF!,6,FALSE()),LEN(VLOOKUP($A806,#REF!,6,FALSE()))-2),CONCATENATE(LEFT(VLOOKUP($A806,#REF!,6,FALSE()),LEN(VLOOKUP($A806,#REF!,6,FALSE()))-2),"*")),"")</f>
        <v>#VALUE!</v>
      </c>
      <c r="H806" s="91" t="e">
        <f aca="false">IF(LEN(VLOOKUP($A806,#REF!,7,FALSE())),IF(INDEX(#REF!,MATCH($A806,#REF!,0),4),LEFT(VLOOKUP($A806,#REF!,7,FALSE()),LEN(VLOOKUP($A806,#REF!,7,FALSE()))-2),CONCATENATE(LEFT(VLOOKUP($A806,#REF!,7,FALSE()),LEN(VLOOKUP($A806,#REF!,7,FALSE()))-2),"*")),"")</f>
        <v>#VALUE!</v>
      </c>
      <c r="I806" s="92" t="e">
        <f aca="false">IF(LEN(VLOOKUP($A806,#REF!,8,FALSE())),UPPER(RIGHT(VLOOKUP($A806,#REF!,8,FALSE()), 1)),"")</f>
        <v>#VALUE!</v>
      </c>
      <c r="J806" s="90" t="e">
        <f aca="false">IF(LEN(VLOOKUP($A806,#REF!,4,FALSE())),UPPER(RIGHT(VLOOKUP($A806,#REF!,4,FALSE()), 1)),"")</f>
        <v>#VALUE!</v>
      </c>
      <c r="K806" s="90" t="e">
        <f aca="false">IF(LEN(VLOOKUP($A806,#REF!,5,FALSE())),UPPER(RIGHT(VLOOKUP($A806,#REF!,5,FALSE()), 1)),"")</f>
        <v>#VALUE!</v>
      </c>
      <c r="L806" s="90" t="e">
        <f aca="false">IF(LEN(VLOOKUP($A806,#REF!,6,FALSE())),UPPER(RIGHT(VLOOKUP($A806,#REF!,6,FALSE()), 1)),"")</f>
        <v>#VALUE!</v>
      </c>
      <c r="M806" s="91" t="e">
        <f aca="false">IF(LEN(VLOOKUP($A806,#REF!,7,FALSE())),UPPER(RIGHT(VLOOKUP($A806,#REF!,7,FALSE()), 1)),"")</f>
        <v>#VALUE!</v>
      </c>
      <c r="N806" s="185"/>
      <c r="O806" s="185"/>
      <c r="P806" s="185"/>
      <c r="Q806" s="185"/>
      <c r="R806" s="185"/>
      <c r="S806" s="100" t="e">
        <f aca="false">HLOOKUP("Device Tree Pin Name",#REF!,MATCH($A806,#REF!,0),FALSE())</f>
        <v>#VALUE!</v>
      </c>
      <c r="T806" s="95" t="e">
        <f aca="false">HLOOKUP("power rail",#REF!,MATCH($A806,#REF!,0),FALSE())</f>
        <v>#VALUE!</v>
      </c>
      <c r="U806" s="96" t="e">
        <f aca="false">HLOOKUP("Wake Capable",#REF!,MATCH($A806,#REF!,0),FALSE())</f>
        <v>#VALUE!</v>
      </c>
      <c r="V806" s="96" t="e">
        <f aca="false">HLOOKUP("Strap",#REF!,MATCH($A806,#REF!,0),FALSE())</f>
        <v>#VALUE!</v>
      </c>
      <c r="W806" s="96"/>
      <c r="X806" s="96"/>
      <c r="Y806" s="96"/>
      <c r="Z806" s="95"/>
      <c r="AA806" s="95" t="e">
        <f aca="false">HLOOKUP("Pad type",#REF!,MATCH($A806,#REF!,0),FALSE())</f>
        <v>#VALUE!</v>
      </c>
      <c r="AB806" s="100"/>
      <c r="AC806" s="100" t="e">
        <f aca="false">HLOOKUP("POR Pin State",#REF!,MATCH($A806,#REF!,0),FALSE())</f>
        <v>#VALUE!</v>
      </c>
      <c r="AD806" s="186"/>
      <c r="AE806" s="187"/>
      <c r="AF806" s="187"/>
      <c r="AG806" s="187"/>
      <c r="AH806" s="188"/>
      <c r="AI806" s="188"/>
      <c r="AJ806" s="189"/>
      <c r="AK806" s="189"/>
      <c r="AL806" s="189"/>
      <c r="AM806" s="189"/>
      <c r="AN806" s="189"/>
      <c r="AO806" s="189"/>
      <c r="AP806" s="189"/>
      <c r="AQ806" s="194" t="s">
        <v>1919</v>
      </c>
      <c r="AR806" s="104"/>
      <c r="AS806" s="104"/>
      <c r="AT806" s="104"/>
      <c r="AU806" s="104"/>
      <c r="AV806" s="104"/>
      <c r="AW806" s="104"/>
      <c r="AX806" s="104"/>
      <c r="AY806" s="104"/>
      <c r="AZ806" s="104"/>
      <c r="BA806" s="104"/>
      <c r="BB806" s="162"/>
      <c r="BC806" s="104"/>
      <c r="BD806" s="214"/>
      <c r="BE806" s="213" t="s">
        <v>1920</v>
      </c>
      <c r="BF806" s="108" t="e">
        <f aca="false">VLOOKUP($A806,#REF!, 34, FALSE())</f>
        <v>#VALUE!</v>
      </c>
      <c r="BG806" s="108" t="e">
        <f aca="false">VLOOKUP($A806,#REF!, 22, FALSE())</f>
        <v>#VALUE!</v>
      </c>
      <c r="BH806" s="109"/>
    </row>
    <row r="807" s="193" customFormat="true" ht="12.75" hidden="false" customHeight="true" outlineLevel="0" collapsed="false">
      <c r="A807" s="133" t="s">
        <v>1921</v>
      </c>
      <c r="B807" s="86" t="e">
        <f aca="false">VLOOKUP($A807,#REF!, 34, FALSE())</f>
        <v>#VALUE!</v>
      </c>
      <c r="C807" s="87" t="str">
        <f aca="false">CONCATENATE("unused_",A807)</f>
        <v>unused_DDR_XM2_B0DMI</v>
      </c>
      <c r="D807" s="88" t="e">
        <f aca="false">IF(LEN(VLOOKUP($A807,#REF!,8,FALSE())),LEFT(VLOOKUP($A807,#REF!,8,FALSE()),LEN(VLOOKUP($A807,#REF!,8,FALSE()))-2),"")</f>
        <v>#VALUE!</v>
      </c>
      <c r="E807" s="89" t="e">
        <f aca="false">IF(LEN(VLOOKUP($A807,#REF!,4,FALSE())),IF(INDEX(#REF!,MATCH($A807,#REF!,0),1),LEFT(VLOOKUP($A807,#REF!,4,FALSE()),LEN(VLOOKUP($A807,#REF!,4,FALSE()))-2),CONCATENATE(LEFT(VLOOKUP($A807,#REF!,4,FALSE()),LEN(VLOOKUP($A807,#REF!,4,FALSE()))-2),"*")),"")</f>
        <v>#VALUE!</v>
      </c>
      <c r="F807" s="90" t="e">
        <f aca="false">IF(LEN(VLOOKUP($A807,#REF!,5,FALSE())),IF(INDEX(#REF!,MATCH($A807,#REF!,0),2),LEFT(VLOOKUP($A807,#REF!,5,FALSE()),LEN(VLOOKUP($A807,#REF!,5,FALSE()))-2),CONCATENATE(LEFT(VLOOKUP($A807,#REF!,5,FALSE()),LEN(VLOOKUP($A807,#REF!,5,FALSE()))-2),"*")),"")</f>
        <v>#VALUE!</v>
      </c>
      <c r="G807" s="90" t="e">
        <f aca="false">IF(LEN(VLOOKUP($A807,#REF!,6,FALSE())),IF(INDEX(#REF!,MATCH($A807,#REF!,0),3),LEFT(VLOOKUP($A807,#REF!,6,FALSE()),LEN(VLOOKUP($A807,#REF!,6,FALSE()))-2),CONCATENATE(LEFT(VLOOKUP($A807,#REF!,6,FALSE()),LEN(VLOOKUP($A807,#REF!,6,FALSE()))-2),"*")),"")</f>
        <v>#VALUE!</v>
      </c>
      <c r="H807" s="91" t="e">
        <f aca="false">IF(LEN(VLOOKUP($A807,#REF!,7,FALSE())),IF(INDEX(#REF!,MATCH($A807,#REF!,0),4),LEFT(VLOOKUP($A807,#REF!,7,FALSE()),LEN(VLOOKUP($A807,#REF!,7,FALSE()))-2),CONCATENATE(LEFT(VLOOKUP($A807,#REF!,7,FALSE()),LEN(VLOOKUP($A807,#REF!,7,FALSE()))-2),"*")),"")</f>
        <v>#VALUE!</v>
      </c>
      <c r="I807" s="92" t="e">
        <f aca="false">IF(LEN(VLOOKUP($A807,#REF!,8,FALSE())),UPPER(RIGHT(VLOOKUP($A807,#REF!,8,FALSE()), 1)),"")</f>
        <v>#VALUE!</v>
      </c>
      <c r="J807" s="90" t="e">
        <f aca="false">IF(LEN(VLOOKUP($A807,#REF!,4,FALSE())),UPPER(RIGHT(VLOOKUP($A807,#REF!,4,FALSE()), 1)),"")</f>
        <v>#VALUE!</v>
      </c>
      <c r="K807" s="90" t="e">
        <f aca="false">IF(LEN(VLOOKUP($A807,#REF!,5,FALSE())),UPPER(RIGHT(VLOOKUP($A807,#REF!,5,FALSE()), 1)),"")</f>
        <v>#VALUE!</v>
      </c>
      <c r="L807" s="90" t="e">
        <f aca="false">IF(LEN(VLOOKUP($A807,#REF!,6,FALSE())),UPPER(RIGHT(VLOOKUP($A807,#REF!,6,FALSE()), 1)),"")</f>
        <v>#VALUE!</v>
      </c>
      <c r="M807" s="91" t="e">
        <f aca="false">IF(LEN(VLOOKUP($A807,#REF!,7,FALSE())),UPPER(RIGHT(VLOOKUP($A807,#REF!,7,FALSE()), 1)),"")</f>
        <v>#VALUE!</v>
      </c>
      <c r="N807" s="185"/>
      <c r="O807" s="185"/>
      <c r="P807" s="185"/>
      <c r="Q807" s="185"/>
      <c r="R807" s="185"/>
      <c r="S807" s="100" t="e">
        <f aca="false">HLOOKUP("Device Tree Pin Name",#REF!,MATCH($A807,#REF!,0),FALSE())</f>
        <v>#VALUE!</v>
      </c>
      <c r="T807" s="95" t="e">
        <f aca="false">HLOOKUP("power rail",#REF!,MATCH($A807,#REF!,0),FALSE())</f>
        <v>#VALUE!</v>
      </c>
      <c r="U807" s="96" t="e">
        <f aca="false">HLOOKUP("Wake Capable",#REF!,MATCH($A807,#REF!,0),FALSE())</f>
        <v>#VALUE!</v>
      </c>
      <c r="V807" s="96" t="e">
        <f aca="false">HLOOKUP("Strap",#REF!,MATCH($A807,#REF!,0),FALSE())</f>
        <v>#VALUE!</v>
      </c>
      <c r="W807" s="96"/>
      <c r="X807" s="96"/>
      <c r="Y807" s="96"/>
      <c r="Z807" s="95"/>
      <c r="AA807" s="95" t="e">
        <f aca="false">HLOOKUP("Pad type",#REF!,MATCH($A807,#REF!,0),FALSE())</f>
        <v>#VALUE!</v>
      </c>
      <c r="AB807" s="100"/>
      <c r="AC807" s="100" t="e">
        <f aca="false">HLOOKUP("POR Pin State",#REF!,MATCH($A807,#REF!,0),FALSE())</f>
        <v>#VALUE!</v>
      </c>
      <c r="AD807" s="186"/>
      <c r="AE807" s="187"/>
      <c r="AF807" s="187"/>
      <c r="AG807" s="187"/>
      <c r="AH807" s="188"/>
      <c r="AI807" s="188"/>
      <c r="AJ807" s="189"/>
      <c r="AK807" s="189"/>
      <c r="AL807" s="189"/>
      <c r="AM807" s="189"/>
      <c r="AN807" s="189"/>
      <c r="AO807" s="189"/>
      <c r="AP807" s="189"/>
      <c r="AQ807" s="194" t="s">
        <v>1921</v>
      </c>
      <c r="AR807" s="104"/>
      <c r="AS807" s="104"/>
      <c r="AT807" s="104"/>
      <c r="AU807" s="104"/>
      <c r="AV807" s="104"/>
      <c r="AW807" s="104"/>
      <c r="AX807" s="104"/>
      <c r="AY807" s="104"/>
      <c r="AZ807" s="104"/>
      <c r="BA807" s="104"/>
      <c r="BB807" s="162"/>
      <c r="BC807" s="104"/>
      <c r="BD807" s="214"/>
      <c r="BE807" s="213" t="s">
        <v>1922</v>
      </c>
      <c r="BF807" s="108" t="e">
        <f aca="false">VLOOKUP($A807,#REF!, 34, FALSE())</f>
        <v>#VALUE!</v>
      </c>
      <c r="BG807" s="108" t="e">
        <f aca="false">VLOOKUP($A807,#REF!, 22, FALSE())</f>
        <v>#VALUE!</v>
      </c>
      <c r="BH807" s="109"/>
    </row>
    <row r="808" s="193" customFormat="true" ht="12.75" hidden="false" customHeight="true" outlineLevel="0" collapsed="false">
      <c r="A808" s="133" t="s">
        <v>1923</v>
      </c>
      <c r="B808" s="86" t="e">
        <f aca="false">VLOOKUP($A808,#REF!, 34, FALSE())</f>
        <v>#VALUE!</v>
      </c>
      <c r="C808" s="87" t="str">
        <f aca="false">CONCATENATE("unused_",A808)</f>
        <v>unused_DDR_XM2_B0WCK_P</v>
      </c>
      <c r="D808" s="88" t="e">
        <f aca="false">IF(LEN(VLOOKUP($A808,#REF!,8,FALSE())),LEFT(VLOOKUP($A808,#REF!,8,FALSE()),LEN(VLOOKUP($A808,#REF!,8,FALSE()))-2),"")</f>
        <v>#VALUE!</v>
      </c>
      <c r="E808" s="89" t="e">
        <f aca="false">IF(LEN(VLOOKUP($A808,#REF!,4,FALSE())),IF(INDEX(#REF!,MATCH($A808,#REF!,0),1),LEFT(VLOOKUP($A808,#REF!,4,FALSE()),LEN(VLOOKUP($A808,#REF!,4,FALSE()))-2),CONCATENATE(LEFT(VLOOKUP($A808,#REF!,4,FALSE()),LEN(VLOOKUP($A808,#REF!,4,FALSE()))-2),"*")),"")</f>
        <v>#VALUE!</v>
      </c>
      <c r="F808" s="90" t="e">
        <f aca="false">IF(LEN(VLOOKUP($A808,#REF!,5,FALSE())),IF(INDEX(#REF!,MATCH($A808,#REF!,0),2),LEFT(VLOOKUP($A808,#REF!,5,FALSE()),LEN(VLOOKUP($A808,#REF!,5,FALSE()))-2),CONCATENATE(LEFT(VLOOKUP($A808,#REF!,5,FALSE()),LEN(VLOOKUP($A808,#REF!,5,FALSE()))-2),"*")),"")</f>
        <v>#VALUE!</v>
      </c>
      <c r="G808" s="90" t="e">
        <f aca="false">IF(LEN(VLOOKUP($A808,#REF!,6,FALSE())),IF(INDEX(#REF!,MATCH($A808,#REF!,0),3),LEFT(VLOOKUP($A808,#REF!,6,FALSE()),LEN(VLOOKUP($A808,#REF!,6,FALSE()))-2),CONCATENATE(LEFT(VLOOKUP($A808,#REF!,6,FALSE()),LEN(VLOOKUP($A808,#REF!,6,FALSE()))-2),"*")),"")</f>
        <v>#VALUE!</v>
      </c>
      <c r="H808" s="91" t="e">
        <f aca="false">IF(LEN(VLOOKUP($A808,#REF!,7,FALSE())),IF(INDEX(#REF!,MATCH($A808,#REF!,0),4),LEFT(VLOOKUP($A808,#REF!,7,FALSE()),LEN(VLOOKUP($A808,#REF!,7,FALSE()))-2),CONCATENATE(LEFT(VLOOKUP($A808,#REF!,7,FALSE()),LEN(VLOOKUP($A808,#REF!,7,FALSE()))-2),"*")),"")</f>
        <v>#VALUE!</v>
      </c>
      <c r="I808" s="92" t="e">
        <f aca="false">IF(LEN(VLOOKUP($A808,#REF!,8,FALSE())),UPPER(RIGHT(VLOOKUP($A808,#REF!,8,FALSE()), 1)),"")</f>
        <v>#VALUE!</v>
      </c>
      <c r="J808" s="90" t="e">
        <f aca="false">IF(LEN(VLOOKUP($A808,#REF!,4,FALSE())),UPPER(RIGHT(VLOOKUP($A808,#REF!,4,FALSE()), 1)),"")</f>
        <v>#VALUE!</v>
      </c>
      <c r="K808" s="90" t="e">
        <f aca="false">IF(LEN(VLOOKUP($A808,#REF!,5,FALSE())),UPPER(RIGHT(VLOOKUP($A808,#REF!,5,FALSE()), 1)),"")</f>
        <v>#VALUE!</v>
      </c>
      <c r="L808" s="90" t="e">
        <f aca="false">IF(LEN(VLOOKUP($A808,#REF!,6,FALSE())),UPPER(RIGHT(VLOOKUP($A808,#REF!,6,FALSE()), 1)),"")</f>
        <v>#VALUE!</v>
      </c>
      <c r="M808" s="91" t="e">
        <f aca="false">IF(LEN(VLOOKUP($A808,#REF!,7,FALSE())),UPPER(RIGHT(VLOOKUP($A808,#REF!,7,FALSE()), 1)),"")</f>
        <v>#VALUE!</v>
      </c>
      <c r="N808" s="185"/>
      <c r="O808" s="185"/>
      <c r="P808" s="185"/>
      <c r="Q808" s="185"/>
      <c r="R808" s="185"/>
      <c r="S808" s="100" t="e">
        <f aca="false">HLOOKUP("Device Tree Pin Name",#REF!,MATCH($A808,#REF!,0),FALSE())</f>
        <v>#VALUE!</v>
      </c>
      <c r="T808" s="95" t="e">
        <f aca="false">HLOOKUP("power rail",#REF!,MATCH($A808,#REF!,0),FALSE())</f>
        <v>#VALUE!</v>
      </c>
      <c r="U808" s="96" t="e">
        <f aca="false">HLOOKUP("Wake Capable",#REF!,MATCH($A808,#REF!,0),FALSE())</f>
        <v>#VALUE!</v>
      </c>
      <c r="V808" s="96" t="e">
        <f aca="false">HLOOKUP("Strap",#REF!,MATCH($A808,#REF!,0),FALSE())</f>
        <v>#VALUE!</v>
      </c>
      <c r="W808" s="96"/>
      <c r="X808" s="96"/>
      <c r="Y808" s="96"/>
      <c r="Z808" s="95"/>
      <c r="AA808" s="95" t="e">
        <f aca="false">HLOOKUP("Pad type",#REF!,MATCH($A808,#REF!,0),FALSE())</f>
        <v>#VALUE!</v>
      </c>
      <c r="AB808" s="100"/>
      <c r="AC808" s="100" t="e">
        <f aca="false">HLOOKUP("POR Pin State",#REF!,MATCH($A808,#REF!,0),FALSE())</f>
        <v>#VALUE!</v>
      </c>
      <c r="AD808" s="186"/>
      <c r="AE808" s="187"/>
      <c r="AF808" s="187"/>
      <c r="AG808" s="187"/>
      <c r="AH808" s="188"/>
      <c r="AI808" s="188"/>
      <c r="AJ808" s="189"/>
      <c r="AK808" s="189"/>
      <c r="AL808" s="189"/>
      <c r="AM808" s="189"/>
      <c r="AN808" s="189"/>
      <c r="AO808" s="189"/>
      <c r="AP808" s="189"/>
      <c r="AQ808" s="194" t="s">
        <v>1923</v>
      </c>
      <c r="AR808" s="104"/>
      <c r="AS808" s="104"/>
      <c r="AT808" s="104"/>
      <c r="AU808" s="104"/>
      <c r="AV808" s="104"/>
      <c r="AW808" s="104"/>
      <c r="AX808" s="104"/>
      <c r="AY808" s="104"/>
      <c r="AZ808" s="104"/>
      <c r="BA808" s="104"/>
      <c r="BB808" s="162"/>
      <c r="BC808" s="104"/>
      <c r="BD808" s="214"/>
      <c r="BE808" s="213" t="s">
        <v>1924</v>
      </c>
      <c r="BF808" s="108" t="e">
        <f aca="false">VLOOKUP($A808,#REF!, 34, FALSE())</f>
        <v>#VALUE!</v>
      </c>
      <c r="BG808" s="108" t="e">
        <f aca="false">VLOOKUP($A808,#REF!, 22, FALSE())</f>
        <v>#VALUE!</v>
      </c>
      <c r="BH808" s="109"/>
    </row>
    <row r="809" s="193" customFormat="true" ht="12.75" hidden="false" customHeight="true" outlineLevel="0" collapsed="false">
      <c r="A809" s="133" t="s">
        <v>1925</v>
      </c>
      <c r="B809" s="86" t="e">
        <f aca="false">VLOOKUP($A809,#REF!, 34, FALSE())</f>
        <v>#VALUE!</v>
      </c>
      <c r="C809" s="87" t="str">
        <f aca="false">CONCATENATE("unused_",A809)</f>
        <v>unused_DDR_XM2_B0WCK_N</v>
      </c>
      <c r="D809" s="88" t="e">
        <f aca="false">IF(LEN(VLOOKUP($A809,#REF!,8,FALSE())),LEFT(VLOOKUP($A809,#REF!,8,FALSE()),LEN(VLOOKUP($A809,#REF!,8,FALSE()))-2),"")</f>
        <v>#VALUE!</v>
      </c>
      <c r="E809" s="89" t="e">
        <f aca="false">IF(LEN(VLOOKUP($A809,#REF!,4,FALSE())),IF(INDEX(#REF!,MATCH($A809,#REF!,0),1),LEFT(VLOOKUP($A809,#REF!,4,FALSE()),LEN(VLOOKUP($A809,#REF!,4,FALSE()))-2),CONCATENATE(LEFT(VLOOKUP($A809,#REF!,4,FALSE()),LEN(VLOOKUP($A809,#REF!,4,FALSE()))-2),"*")),"")</f>
        <v>#VALUE!</v>
      </c>
      <c r="F809" s="90" t="e">
        <f aca="false">IF(LEN(VLOOKUP($A809,#REF!,5,FALSE())),IF(INDEX(#REF!,MATCH($A809,#REF!,0),2),LEFT(VLOOKUP($A809,#REF!,5,FALSE()),LEN(VLOOKUP($A809,#REF!,5,FALSE()))-2),CONCATENATE(LEFT(VLOOKUP($A809,#REF!,5,FALSE()),LEN(VLOOKUP($A809,#REF!,5,FALSE()))-2),"*")),"")</f>
        <v>#VALUE!</v>
      </c>
      <c r="G809" s="90" t="e">
        <f aca="false">IF(LEN(VLOOKUP($A809,#REF!,6,FALSE())),IF(INDEX(#REF!,MATCH($A809,#REF!,0),3),LEFT(VLOOKUP($A809,#REF!,6,FALSE()),LEN(VLOOKUP($A809,#REF!,6,FALSE()))-2),CONCATENATE(LEFT(VLOOKUP($A809,#REF!,6,FALSE()),LEN(VLOOKUP($A809,#REF!,6,FALSE()))-2),"*")),"")</f>
        <v>#VALUE!</v>
      </c>
      <c r="H809" s="91" t="e">
        <f aca="false">IF(LEN(VLOOKUP($A809,#REF!,7,FALSE())),IF(INDEX(#REF!,MATCH($A809,#REF!,0),4),LEFT(VLOOKUP($A809,#REF!,7,FALSE()),LEN(VLOOKUP($A809,#REF!,7,FALSE()))-2),CONCATENATE(LEFT(VLOOKUP($A809,#REF!,7,FALSE()),LEN(VLOOKUP($A809,#REF!,7,FALSE()))-2),"*")),"")</f>
        <v>#VALUE!</v>
      </c>
      <c r="I809" s="92" t="e">
        <f aca="false">IF(LEN(VLOOKUP($A809,#REF!,8,FALSE())),UPPER(RIGHT(VLOOKUP($A809,#REF!,8,FALSE()), 1)),"")</f>
        <v>#VALUE!</v>
      </c>
      <c r="J809" s="90" t="e">
        <f aca="false">IF(LEN(VLOOKUP($A809,#REF!,4,FALSE())),UPPER(RIGHT(VLOOKUP($A809,#REF!,4,FALSE()), 1)),"")</f>
        <v>#VALUE!</v>
      </c>
      <c r="K809" s="90" t="e">
        <f aca="false">IF(LEN(VLOOKUP($A809,#REF!,5,FALSE())),UPPER(RIGHT(VLOOKUP($A809,#REF!,5,FALSE()), 1)),"")</f>
        <v>#VALUE!</v>
      </c>
      <c r="L809" s="90" t="e">
        <f aca="false">IF(LEN(VLOOKUP($A809,#REF!,6,FALSE())),UPPER(RIGHT(VLOOKUP($A809,#REF!,6,FALSE()), 1)),"")</f>
        <v>#VALUE!</v>
      </c>
      <c r="M809" s="91" t="e">
        <f aca="false">IF(LEN(VLOOKUP($A809,#REF!,7,FALSE())),UPPER(RIGHT(VLOOKUP($A809,#REF!,7,FALSE()), 1)),"")</f>
        <v>#VALUE!</v>
      </c>
      <c r="N809" s="185"/>
      <c r="O809" s="185"/>
      <c r="P809" s="185"/>
      <c r="Q809" s="185"/>
      <c r="R809" s="185"/>
      <c r="S809" s="100" t="e">
        <f aca="false">HLOOKUP("Device Tree Pin Name",#REF!,MATCH($A809,#REF!,0),FALSE())</f>
        <v>#VALUE!</v>
      </c>
      <c r="T809" s="95" t="e">
        <f aca="false">HLOOKUP("power rail",#REF!,MATCH($A809,#REF!,0),FALSE())</f>
        <v>#VALUE!</v>
      </c>
      <c r="U809" s="96" t="e">
        <f aca="false">HLOOKUP("Wake Capable",#REF!,MATCH($A809,#REF!,0),FALSE())</f>
        <v>#VALUE!</v>
      </c>
      <c r="V809" s="96" t="e">
        <f aca="false">HLOOKUP("Strap",#REF!,MATCH($A809,#REF!,0),FALSE())</f>
        <v>#VALUE!</v>
      </c>
      <c r="W809" s="96"/>
      <c r="X809" s="96"/>
      <c r="Y809" s="96"/>
      <c r="Z809" s="95"/>
      <c r="AA809" s="95" t="e">
        <f aca="false">HLOOKUP("Pad type",#REF!,MATCH($A809,#REF!,0),FALSE())</f>
        <v>#VALUE!</v>
      </c>
      <c r="AB809" s="100"/>
      <c r="AC809" s="100" t="e">
        <f aca="false">HLOOKUP("POR Pin State",#REF!,MATCH($A809,#REF!,0),FALSE())</f>
        <v>#VALUE!</v>
      </c>
      <c r="AD809" s="186"/>
      <c r="AE809" s="187"/>
      <c r="AF809" s="187"/>
      <c r="AG809" s="187"/>
      <c r="AH809" s="188"/>
      <c r="AI809" s="188"/>
      <c r="AJ809" s="189"/>
      <c r="AK809" s="189"/>
      <c r="AL809" s="189"/>
      <c r="AM809" s="189"/>
      <c r="AN809" s="189"/>
      <c r="AO809" s="189"/>
      <c r="AP809" s="189"/>
      <c r="AQ809" s="194" t="s">
        <v>1925</v>
      </c>
      <c r="AR809" s="104"/>
      <c r="AS809" s="104"/>
      <c r="AT809" s="104"/>
      <c r="AU809" s="104"/>
      <c r="AV809" s="104"/>
      <c r="AW809" s="104"/>
      <c r="AX809" s="104"/>
      <c r="AY809" s="104"/>
      <c r="AZ809" s="104"/>
      <c r="BA809" s="104"/>
      <c r="BB809" s="162"/>
      <c r="BC809" s="104"/>
      <c r="BD809" s="214"/>
      <c r="BE809" s="213" t="s">
        <v>1926</v>
      </c>
      <c r="BF809" s="108" t="e">
        <f aca="false">VLOOKUP($A809,#REF!, 34, FALSE())</f>
        <v>#VALUE!</v>
      </c>
      <c r="BG809" s="108" t="e">
        <f aca="false">VLOOKUP($A809,#REF!, 22, FALSE())</f>
        <v>#VALUE!</v>
      </c>
      <c r="BH809" s="109"/>
    </row>
    <row r="810" s="193" customFormat="true" ht="12.75" hidden="false" customHeight="true" outlineLevel="0" collapsed="false">
      <c r="A810" s="133" t="s">
        <v>1927</v>
      </c>
      <c r="B810" s="86" t="e">
        <f aca="false">VLOOKUP($A810,#REF!, 34, FALSE())</f>
        <v>#VALUE!</v>
      </c>
      <c r="C810" s="87" t="str">
        <f aca="false">CONCATENATE("unused_",A810)</f>
        <v>unused_DDR_XM2_B0RDQS_P</v>
      </c>
      <c r="D810" s="88" t="e">
        <f aca="false">IF(LEN(VLOOKUP($A810,#REF!,8,FALSE())),LEFT(VLOOKUP($A810,#REF!,8,FALSE()),LEN(VLOOKUP($A810,#REF!,8,FALSE()))-2),"")</f>
        <v>#VALUE!</v>
      </c>
      <c r="E810" s="89" t="e">
        <f aca="false">IF(LEN(VLOOKUP($A810,#REF!,4,FALSE())),IF(INDEX(#REF!,MATCH($A810,#REF!,0),1),LEFT(VLOOKUP($A810,#REF!,4,FALSE()),LEN(VLOOKUP($A810,#REF!,4,FALSE()))-2),CONCATENATE(LEFT(VLOOKUP($A810,#REF!,4,FALSE()),LEN(VLOOKUP($A810,#REF!,4,FALSE()))-2),"*")),"")</f>
        <v>#VALUE!</v>
      </c>
      <c r="F810" s="90" t="e">
        <f aca="false">IF(LEN(VLOOKUP($A810,#REF!,5,FALSE())),IF(INDEX(#REF!,MATCH($A810,#REF!,0),2),LEFT(VLOOKUP($A810,#REF!,5,FALSE()),LEN(VLOOKUP($A810,#REF!,5,FALSE()))-2),CONCATENATE(LEFT(VLOOKUP($A810,#REF!,5,FALSE()),LEN(VLOOKUP($A810,#REF!,5,FALSE()))-2),"*")),"")</f>
        <v>#VALUE!</v>
      </c>
      <c r="G810" s="90" t="e">
        <f aca="false">IF(LEN(VLOOKUP($A810,#REF!,6,FALSE())),IF(INDEX(#REF!,MATCH($A810,#REF!,0),3),LEFT(VLOOKUP($A810,#REF!,6,FALSE()),LEN(VLOOKUP($A810,#REF!,6,FALSE()))-2),CONCATENATE(LEFT(VLOOKUP($A810,#REF!,6,FALSE()),LEN(VLOOKUP($A810,#REF!,6,FALSE()))-2),"*")),"")</f>
        <v>#VALUE!</v>
      </c>
      <c r="H810" s="91" t="e">
        <f aca="false">IF(LEN(VLOOKUP($A810,#REF!,7,FALSE())),IF(INDEX(#REF!,MATCH($A810,#REF!,0),4),LEFT(VLOOKUP($A810,#REF!,7,FALSE()),LEN(VLOOKUP($A810,#REF!,7,FALSE()))-2),CONCATENATE(LEFT(VLOOKUP($A810,#REF!,7,FALSE()),LEN(VLOOKUP($A810,#REF!,7,FALSE()))-2),"*")),"")</f>
        <v>#VALUE!</v>
      </c>
      <c r="I810" s="92" t="e">
        <f aca="false">IF(LEN(VLOOKUP($A810,#REF!,8,FALSE())),UPPER(RIGHT(VLOOKUP($A810,#REF!,8,FALSE()), 1)),"")</f>
        <v>#VALUE!</v>
      </c>
      <c r="J810" s="90" t="e">
        <f aca="false">IF(LEN(VLOOKUP($A810,#REF!,4,FALSE())),UPPER(RIGHT(VLOOKUP($A810,#REF!,4,FALSE()), 1)),"")</f>
        <v>#VALUE!</v>
      </c>
      <c r="K810" s="90" t="e">
        <f aca="false">IF(LEN(VLOOKUP($A810,#REF!,5,FALSE())),UPPER(RIGHT(VLOOKUP($A810,#REF!,5,FALSE()), 1)),"")</f>
        <v>#VALUE!</v>
      </c>
      <c r="L810" s="90" t="e">
        <f aca="false">IF(LEN(VLOOKUP($A810,#REF!,6,FALSE())),UPPER(RIGHT(VLOOKUP($A810,#REF!,6,FALSE()), 1)),"")</f>
        <v>#VALUE!</v>
      </c>
      <c r="M810" s="91" t="e">
        <f aca="false">IF(LEN(VLOOKUP($A810,#REF!,7,FALSE())),UPPER(RIGHT(VLOOKUP($A810,#REF!,7,FALSE()), 1)),"")</f>
        <v>#VALUE!</v>
      </c>
      <c r="N810" s="185"/>
      <c r="O810" s="185"/>
      <c r="P810" s="185"/>
      <c r="Q810" s="185"/>
      <c r="R810" s="185"/>
      <c r="S810" s="100" t="e">
        <f aca="false">HLOOKUP("Device Tree Pin Name",#REF!,MATCH($A810,#REF!,0),FALSE())</f>
        <v>#VALUE!</v>
      </c>
      <c r="T810" s="95" t="e">
        <f aca="false">HLOOKUP("power rail",#REF!,MATCH($A810,#REF!,0),FALSE())</f>
        <v>#VALUE!</v>
      </c>
      <c r="U810" s="96" t="e">
        <f aca="false">HLOOKUP("Wake Capable",#REF!,MATCH($A810,#REF!,0),FALSE())</f>
        <v>#VALUE!</v>
      </c>
      <c r="V810" s="96" t="e">
        <f aca="false">HLOOKUP("Strap",#REF!,MATCH($A810,#REF!,0),FALSE())</f>
        <v>#VALUE!</v>
      </c>
      <c r="W810" s="96"/>
      <c r="X810" s="96"/>
      <c r="Y810" s="96"/>
      <c r="Z810" s="95"/>
      <c r="AA810" s="95" t="e">
        <f aca="false">HLOOKUP("Pad type",#REF!,MATCH($A810,#REF!,0),FALSE())</f>
        <v>#VALUE!</v>
      </c>
      <c r="AB810" s="100"/>
      <c r="AC810" s="100" t="e">
        <f aca="false">HLOOKUP("POR Pin State",#REF!,MATCH($A810,#REF!,0),FALSE())</f>
        <v>#VALUE!</v>
      </c>
      <c r="AD810" s="186"/>
      <c r="AE810" s="187"/>
      <c r="AF810" s="187"/>
      <c r="AG810" s="187"/>
      <c r="AH810" s="188"/>
      <c r="AI810" s="188"/>
      <c r="AJ810" s="189"/>
      <c r="AK810" s="189"/>
      <c r="AL810" s="189"/>
      <c r="AM810" s="189"/>
      <c r="AN810" s="189"/>
      <c r="AO810" s="189"/>
      <c r="AP810" s="189"/>
      <c r="AQ810" s="194" t="s">
        <v>1927</v>
      </c>
      <c r="AR810" s="104"/>
      <c r="AS810" s="104"/>
      <c r="AT810" s="104"/>
      <c r="AU810" s="104"/>
      <c r="AV810" s="104"/>
      <c r="AW810" s="104"/>
      <c r="AX810" s="104"/>
      <c r="AY810" s="104"/>
      <c r="AZ810" s="104"/>
      <c r="BA810" s="104"/>
      <c r="BB810" s="162"/>
      <c r="BC810" s="104"/>
      <c r="BD810" s="214"/>
      <c r="BE810" s="213" t="s">
        <v>1928</v>
      </c>
      <c r="BF810" s="108" t="e">
        <f aca="false">VLOOKUP($A810,#REF!, 34, FALSE())</f>
        <v>#VALUE!</v>
      </c>
      <c r="BG810" s="108" t="e">
        <f aca="false">VLOOKUP($A810,#REF!, 22, FALSE())</f>
        <v>#VALUE!</v>
      </c>
      <c r="BH810" s="109"/>
    </row>
    <row r="811" s="193" customFormat="true" ht="12.75" hidden="false" customHeight="true" outlineLevel="0" collapsed="false">
      <c r="A811" s="133" t="s">
        <v>1929</v>
      </c>
      <c r="B811" s="86" t="e">
        <f aca="false">VLOOKUP($A811,#REF!, 34, FALSE())</f>
        <v>#VALUE!</v>
      </c>
      <c r="C811" s="87" t="str">
        <f aca="false">CONCATENATE("unused_",A811)</f>
        <v>unused_DDR_XM2_B0RDQS_N</v>
      </c>
      <c r="D811" s="88" t="e">
        <f aca="false">IF(LEN(VLOOKUP($A811,#REF!,8,FALSE())),LEFT(VLOOKUP($A811,#REF!,8,FALSE()),LEN(VLOOKUP($A811,#REF!,8,FALSE()))-2),"")</f>
        <v>#VALUE!</v>
      </c>
      <c r="E811" s="89" t="e">
        <f aca="false">IF(LEN(VLOOKUP($A811,#REF!,4,FALSE())),IF(INDEX(#REF!,MATCH($A811,#REF!,0),1),LEFT(VLOOKUP($A811,#REF!,4,FALSE()),LEN(VLOOKUP($A811,#REF!,4,FALSE()))-2),CONCATENATE(LEFT(VLOOKUP($A811,#REF!,4,FALSE()),LEN(VLOOKUP($A811,#REF!,4,FALSE()))-2),"*")),"")</f>
        <v>#VALUE!</v>
      </c>
      <c r="F811" s="90" t="e">
        <f aca="false">IF(LEN(VLOOKUP($A811,#REF!,5,FALSE())),IF(INDEX(#REF!,MATCH($A811,#REF!,0),2),LEFT(VLOOKUP($A811,#REF!,5,FALSE()),LEN(VLOOKUP($A811,#REF!,5,FALSE()))-2),CONCATENATE(LEFT(VLOOKUP($A811,#REF!,5,FALSE()),LEN(VLOOKUP($A811,#REF!,5,FALSE()))-2),"*")),"")</f>
        <v>#VALUE!</v>
      </c>
      <c r="G811" s="90" t="e">
        <f aca="false">IF(LEN(VLOOKUP($A811,#REF!,6,FALSE())),IF(INDEX(#REF!,MATCH($A811,#REF!,0),3),LEFT(VLOOKUP($A811,#REF!,6,FALSE()),LEN(VLOOKUP($A811,#REF!,6,FALSE()))-2),CONCATENATE(LEFT(VLOOKUP($A811,#REF!,6,FALSE()),LEN(VLOOKUP($A811,#REF!,6,FALSE()))-2),"*")),"")</f>
        <v>#VALUE!</v>
      </c>
      <c r="H811" s="91" t="e">
        <f aca="false">IF(LEN(VLOOKUP($A811,#REF!,7,FALSE())),IF(INDEX(#REF!,MATCH($A811,#REF!,0),4),LEFT(VLOOKUP($A811,#REF!,7,FALSE()),LEN(VLOOKUP($A811,#REF!,7,FALSE()))-2),CONCATENATE(LEFT(VLOOKUP($A811,#REF!,7,FALSE()),LEN(VLOOKUP($A811,#REF!,7,FALSE()))-2),"*")),"")</f>
        <v>#VALUE!</v>
      </c>
      <c r="I811" s="92" t="e">
        <f aca="false">IF(LEN(VLOOKUP($A811,#REF!,8,FALSE())),UPPER(RIGHT(VLOOKUP($A811,#REF!,8,FALSE()), 1)),"")</f>
        <v>#VALUE!</v>
      </c>
      <c r="J811" s="90" t="e">
        <f aca="false">IF(LEN(VLOOKUP($A811,#REF!,4,FALSE())),UPPER(RIGHT(VLOOKUP($A811,#REF!,4,FALSE()), 1)),"")</f>
        <v>#VALUE!</v>
      </c>
      <c r="K811" s="90" t="e">
        <f aca="false">IF(LEN(VLOOKUP($A811,#REF!,5,FALSE())),UPPER(RIGHT(VLOOKUP($A811,#REF!,5,FALSE()), 1)),"")</f>
        <v>#VALUE!</v>
      </c>
      <c r="L811" s="90" t="e">
        <f aca="false">IF(LEN(VLOOKUP($A811,#REF!,6,FALSE())),UPPER(RIGHT(VLOOKUP($A811,#REF!,6,FALSE()), 1)),"")</f>
        <v>#VALUE!</v>
      </c>
      <c r="M811" s="91" t="e">
        <f aca="false">IF(LEN(VLOOKUP($A811,#REF!,7,FALSE())),UPPER(RIGHT(VLOOKUP($A811,#REF!,7,FALSE()), 1)),"")</f>
        <v>#VALUE!</v>
      </c>
      <c r="N811" s="185"/>
      <c r="O811" s="185"/>
      <c r="P811" s="185"/>
      <c r="Q811" s="185"/>
      <c r="R811" s="185"/>
      <c r="S811" s="100" t="e">
        <f aca="false">HLOOKUP("Device Tree Pin Name",#REF!,MATCH($A811,#REF!,0),FALSE())</f>
        <v>#VALUE!</v>
      </c>
      <c r="T811" s="95" t="e">
        <f aca="false">HLOOKUP("power rail",#REF!,MATCH($A811,#REF!,0),FALSE())</f>
        <v>#VALUE!</v>
      </c>
      <c r="U811" s="96" t="e">
        <f aca="false">HLOOKUP("Wake Capable",#REF!,MATCH($A811,#REF!,0),FALSE())</f>
        <v>#VALUE!</v>
      </c>
      <c r="V811" s="96" t="e">
        <f aca="false">HLOOKUP("Strap",#REF!,MATCH($A811,#REF!,0),FALSE())</f>
        <v>#VALUE!</v>
      </c>
      <c r="W811" s="96"/>
      <c r="X811" s="96"/>
      <c r="Y811" s="96"/>
      <c r="Z811" s="95"/>
      <c r="AA811" s="95" t="e">
        <f aca="false">HLOOKUP("Pad type",#REF!,MATCH($A811,#REF!,0),FALSE())</f>
        <v>#VALUE!</v>
      </c>
      <c r="AB811" s="100"/>
      <c r="AC811" s="100" t="e">
        <f aca="false">HLOOKUP("POR Pin State",#REF!,MATCH($A811,#REF!,0),FALSE())</f>
        <v>#VALUE!</v>
      </c>
      <c r="AD811" s="186"/>
      <c r="AE811" s="187"/>
      <c r="AF811" s="187"/>
      <c r="AG811" s="187"/>
      <c r="AH811" s="188"/>
      <c r="AI811" s="188"/>
      <c r="AJ811" s="189"/>
      <c r="AK811" s="189"/>
      <c r="AL811" s="189"/>
      <c r="AM811" s="189"/>
      <c r="AN811" s="189"/>
      <c r="AO811" s="189"/>
      <c r="AP811" s="189"/>
      <c r="AQ811" s="194" t="s">
        <v>1929</v>
      </c>
      <c r="AR811" s="104"/>
      <c r="AS811" s="104"/>
      <c r="AT811" s="104"/>
      <c r="AU811" s="104"/>
      <c r="AV811" s="104"/>
      <c r="AW811" s="104"/>
      <c r="AX811" s="104"/>
      <c r="AY811" s="104"/>
      <c r="AZ811" s="104"/>
      <c r="BA811" s="104"/>
      <c r="BB811" s="162"/>
      <c r="BC811" s="104"/>
      <c r="BD811" s="214"/>
      <c r="BE811" s="213" t="s">
        <v>1930</v>
      </c>
      <c r="BF811" s="108" t="e">
        <f aca="false">VLOOKUP($A811,#REF!, 34, FALSE())</f>
        <v>#VALUE!</v>
      </c>
      <c r="BG811" s="108" t="e">
        <f aca="false">VLOOKUP($A811,#REF!, 22, FALSE())</f>
        <v>#VALUE!</v>
      </c>
      <c r="BH811" s="109"/>
    </row>
    <row r="812" s="193" customFormat="true" ht="12.75" hidden="false" customHeight="true" outlineLevel="0" collapsed="false">
      <c r="A812" s="1" t="s">
        <v>1931</v>
      </c>
      <c r="B812" s="86" t="e">
        <f aca="false">VLOOKUP($A812,#REF!, 34, FALSE())</f>
        <v>#VALUE!</v>
      </c>
      <c r="C812" s="87" t="str">
        <f aca="false">CONCATENATE("unused_",A812)</f>
        <v>unused_DDR_XM2_B1D0</v>
      </c>
      <c r="D812" s="88" t="e">
        <f aca="false">IF(LEN(VLOOKUP($A812,#REF!,8,FALSE())),LEFT(VLOOKUP($A812,#REF!,8,FALSE()),LEN(VLOOKUP($A812,#REF!,8,FALSE()))-2),"")</f>
        <v>#VALUE!</v>
      </c>
      <c r="E812" s="89" t="e">
        <f aca="false">IF(LEN(VLOOKUP($A812,#REF!,4,FALSE())),IF(INDEX(#REF!,MATCH($A812,#REF!,0),1),LEFT(VLOOKUP($A812,#REF!,4,FALSE()),LEN(VLOOKUP($A812,#REF!,4,FALSE()))-2),CONCATENATE(LEFT(VLOOKUP($A812,#REF!,4,FALSE()),LEN(VLOOKUP($A812,#REF!,4,FALSE()))-2),"*")),"")</f>
        <v>#VALUE!</v>
      </c>
      <c r="F812" s="90" t="e">
        <f aca="false">IF(LEN(VLOOKUP($A812,#REF!,5,FALSE())),IF(INDEX(#REF!,MATCH($A812,#REF!,0),2),LEFT(VLOOKUP($A812,#REF!,5,FALSE()),LEN(VLOOKUP($A812,#REF!,5,FALSE()))-2),CONCATENATE(LEFT(VLOOKUP($A812,#REF!,5,FALSE()),LEN(VLOOKUP($A812,#REF!,5,FALSE()))-2),"*")),"")</f>
        <v>#VALUE!</v>
      </c>
      <c r="G812" s="90" t="e">
        <f aca="false">IF(LEN(VLOOKUP($A812,#REF!,6,FALSE())),IF(INDEX(#REF!,MATCH($A812,#REF!,0),3),LEFT(VLOOKUP($A812,#REF!,6,FALSE()),LEN(VLOOKUP($A812,#REF!,6,FALSE()))-2),CONCATENATE(LEFT(VLOOKUP($A812,#REF!,6,FALSE()),LEN(VLOOKUP($A812,#REF!,6,FALSE()))-2),"*")),"")</f>
        <v>#VALUE!</v>
      </c>
      <c r="H812" s="91" t="e">
        <f aca="false">IF(LEN(VLOOKUP($A812,#REF!,7,FALSE())),IF(INDEX(#REF!,MATCH($A812,#REF!,0),4),LEFT(VLOOKUP($A812,#REF!,7,FALSE()),LEN(VLOOKUP($A812,#REF!,7,FALSE()))-2),CONCATENATE(LEFT(VLOOKUP($A812,#REF!,7,FALSE()),LEN(VLOOKUP($A812,#REF!,7,FALSE()))-2),"*")),"")</f>
        <v>#VALUE!</v>
      </c>
      <c r="I812" s="92" t="e">
        <f aca="false">IF(LEN(VLOOKUP($A812,#REF!,8,FALSE())),UPPER(RIGHT(VLOOKUP($A812,#REF!,8,FALSE()), 1)),"")</f>
        <v>#VALUE!</v>
      </c>
      <c r="J812" s="90" t="e">
        <f aca="false">IF(LEN(VLOOKUP($A812,#REF!,4,FALSE())),UPPER(RIGHT(VLOOKUP($A812,#REF!,4,FALSE()), 1)),"")</f>
        <v>#VALUE!</v>
      </c>
      <c r="K812" s="90" t="e">
        <f aca="false">IF(LEN(VLOOKUP($A812,#REF!,5,FALSE())),UPPER(RIGHT(VLOOKUP($A812,#REF!,5,FALSE()), 1)),"")</f>
        <v>#VALUE!</v>
      </c>
      <c r="L812" s="90" t="e">
        <f aca="false">IF(LEN(VLOOKUP($A812,#REF!,6,FALSE())),UPPER(RIGHT(VLOOKUP($A812,#REF!,6,FALSE()), 1)),"")</f>
        <v>#VALUE!</v>
      </c>
      <c r="M812" s="91" t="e">
        <f aca="false">IF(LEN(VLOOKUP($A812,#REF!,7,FALSE())),UPPER(RIGHT(VLOOKUP($A812,#REF!,7,FALSE()), 1)),"")</f>
        <v>#VALUE!</v>
      </c>
      <c r="N812" s="185"/>
      <c r="O812" s="185"/>
      <c r="P812" s="185"/>
      <c r="Q812" s="185"/>
      <c r="R812" s="185"/>
      <c r="S812" s="100" t="e">
        <f aca="false">HLOOKUP("Device Tree Pin Name",#REF!,MATCH($A812,#REF!,0),FALSE())</f>
        <v>#VALUE!</v>
      </c>
      <c r="T812" s="95" t="e">
        <f aca="false">HLOOKUP("power rail",#REF!,MATCH($A812,#REF!,0),FALSE())</f>
        <v>#VALUE!</v>
      </c>
      <c r="U812" s="96" t="e">
        <f aca="false">HLOOKUP("Wake Capable",#REF!,MATCH($A812,#REF!,0),FALSE())</f>
        <v>#VALUE!</v>
      </c>
      <c r="V812" s="96" t="e">
        <f aca="false">HLOOKUP("Strap",#REF!,MATCH($A812,#REF!,0),FALSE())</f>
        <v>#VALUE!</v>
      </c>
      <c r="W812" s="96"/>
      <c r="X812" s="96"/>
      <c r="Y812" s="96"/>
      <c r="Z812" s="95"/>
      <c r="AA812" s="95" t="e">
        <f aca="false">HLOOKUP("Pad type",#REF!,MATCH($A812,#REF!,0),FALSE())</f>
        <v>#VALUE!</v>
      </c>
      <c r="AB812" s="100"/>
      <c r="AC812" s="100" t="e">
        <f aca="false">HLOOKUP("POR Pin State",#REF!,MATCH($A812,#REF!,0),FALSE())</f>
        <v>#VALUE!</v>
      </c>
      <c r="AD812" s="186"/>
      <c r="AE812" s="187"/>
      <c r="AF812" s="187"/>
      <c r="AG812" s="187"/>
      <c r="AH812" s="188"/>
      <c r="AI812" s="188"/>
      <c r="AJ812" s="189"/>
      <c r="AK812" s="189"/>
      <c r="AL812" s="189"/>
      <c r="AM812" s="189"/>
      <c r="AN812" s="189"/>
      <c r="AO812" s="189"/>
      <c r="AP812" s="189"/>
      <c r="AQ812" s="194" t="s">
        <v>1932</v>
      </c>
      <c r="AR812" s="104"/>
      <c r="AS812" s="104"/>
      <c r="AT812" s="104"/>
      <c r="AU812" s="104"/>
      <c r="AV812" s="104"/>
      <c r="AW812" s="104"/>
      <c r="AX812" s="104"/>
      <c r="AY812" s="104"/>
      <c r="AZ812" s="104"/>
      <c r="BA812" s="104"/>
      <c r="BB812" s="162"/>
      <c r="BC812" s="104"/>
      <c r="BD812" s="214"/>
      <c r="BE812" s="213" t="s">
        <v>1933</v>
      </c>
      <c r="BF812" s="108" t="e">
        <f aca="false">VLOOKUP($A812,#REF!, 34, FALSE())</f>
        <v>#VALUE!</v>
      </c>
      <c r="BG812" s="108" t="e">
        <f aca="false">VLOOKUP($A812,#REF!, 22, FALSE())</f>
        <v>#VALUE!</v>
      </c>
      <c r="BH812" s="109"/>
    </row>
    <row r="813" s="193" customFormat="true" ht="12.75" hidden="false" customHeight="true" outlineLevel="0" collapsed="false">
      <c r="A813" s="1" t="s">
        <v>1934</v>
      </c>
      <c r="B813" s="86" t="e">
        <f aca="false">VLOOKUP($A813,#REF!, 34, FALSE())</f>
        <v>#VALUE!</v>
      </c>
      <c r="C813" s="87" t="str">
        <f aca="false">CONCATENATE("unused_",A813)</f>
        <v>unused_DDR_XM2_B1D1</v>
      </c>
      <c r="D813" s="88" t="e">
        <f aca="false">IF(LEN(VLOOKUP($A813,#REF!,8,FALSE())),LEFT(VLOOKUP($A813,#REF!,8,FALSE()),LEN(VLOOKUP($A813,#REF!,8,FALSE()))-2),"")</f>
        <v>#VALUE!</v>
      </c>
      <c r="E813" s="89" t="e">
        <f aca="false">IF(LEN(VLOOKUP($A813,#REF!,4,FALSE())),IF(INDEX(#REF!,MATCH($A813,#REF!,0),1),LEFT(VLOOKUP($A813,#REF!,4,FALSE()),LEN(VLOOKUP($A813,#REF!,4,FALSE()))-2),CONCATENATE(LEFT(VLOOKUP($A813,#REF!,4,FALSE()),LEN(VLOOKUP($A813,#REF!,4,FALSE()))-2),"*")),"")</f>
        <v>#VALUE!</v>
      </c>
      <c r="F813" s="90" t="e">
        <f aca="false">IF(LEN(VLOOKUP($A813,#REF!,5,FALSE())),IF(INDEX(#REF!,MATCH($A813,#REF!,0),2),LEFT(VLOOKUP($A813,#REF!,5,FALSE()),LEN(VLOOKUP($A813,#REF!,5,FALSE()))-2),CONCATENATE(LEFT(VLOOKUP($A813,#REF!,5,FALSE()),LEN(VLOOKUP($A813,#REF!,5,FALSE()))-2),"*")),"")</f>
        <v>#VALUE!</v>
      </c>
      <c r="G813" s="90" t="e">
        <f aca="false">IF(LEN(VLOOKUP($A813,#REF!,6,FALSE())),IF(INDEX(#REF!,MATCH($A813,#REF!,0),3),LEFT(VLOOKUP($A813,#REF!,6,FALSE()),LEN(VLOOKUP($A813,#REF!,6,FALSE()))-2),CONCATENATE(LEFT(VLOOKUP($A813,#REF!,6,FALSE()),LEN(VLOOKUP($A813,#REF!,6,FALSE()))-2),"*")),"")</f>
        <v>#VALUE!</v>
      </c>
      <c r="H813" s="91" t="e">
        <f aca="false">IF(LEN(VLOOKUP($A813,#REF!,7,FALSE())),IF(INDEX(#REF!,MATCH($A813,#REF!,0),4),LEFT(VLOOKUP($A813,#REF!,7,FALSE()),LEN(VLOOKUP($A813,#REF!,7,FALSE()))-2),CONCATENATE(LEFT(VLOOKUP($A813,#REF!,7,FALSE()),LEN(VLOOKUP($A813,#REF!,7,FALSE()))-2),"*")),"")</f>
        <v>#VALUE!</v>
      </c>
      <c r="I813" s="92" t="e">
        <f aca="false">IF(LEN(VLOOKUP($A813,#REF!,8,FALSE())),UPPER(RIGHT(VLOOKUP($A813,#REF!,8,FALSE()), 1)),"")</f>
        <v>#VALUE!</v>
      </c>
      <c r="J813" s="90" t="e">
        <f aca="false">IF(LEN(VLOOKUP($A813,#REF!,4,FALSE())),UPPER(RIGHT(VLOOKUP($A813,#REF!,4,FALSE()), 1)),"")</f>
        <v>#VALUE!</v>
      </c>
      <c r="K813" s="90" t="e">
        <f aca="false">IF(LEN(VLOOKUP($A813,#REF!,5,FALSE())),UPPER(RIGHT(VLOOKUP($A813,#REF!,5,FALSE()), 1)),"")</f>
        <v>#VALUE!</v>
      </c>
      <c r="L813" s="90" t="e">
        <f aca="false">IF(LEN(VLOOKUP($A813,#REF!,6,FALSE())),UPPER(RIGHT(VLOOKUP($A813,#REF!,6,FALSE()), 1)),"")</f>
        <v>#VALUE!</v>
      </c>
      <c r="M813" s="91" t="e">
        <f aca="false">IF(LEN(VLOOKUP($A813,#REF!,7,FALSE())),UPPER(RIGHT(VLOOKUP($A813,#REF!,7,FALSE()), 1)),"")</f>
        <v>#VALUE!</v>
      </c>
      <c r="N813" s="185"/>
      <c r="O813" s="185"/>
      <c r="P813" s="185"/>
      <c r="Q813" s="185"/>
      <c r="R813" s="185"/>
      <c r="S813" s="100" t="e">
        <f aca="false">HLOOKUP("Device Tree Pin Name",#REF!,MATCH($A813,#REF!,0),FALSE())</f>
        <v>#VALUE!</v>
      </c>
      <c r="T813" s="95" t="e">
        <f aca="false">HLOOKUP("power rail",#REF!,MATCH($A813,#REF!,0),FALSE())</f>
        <v>#VALUE!</v>
      </c>
      <c r="U813" s="96" t="e">
        <f aca="false">HLOOKUP("Wake Capable",#REF!,MATCH($A813,#REF!,0),FALSE())</f>
        <v>#VALUE!</v>
      </c>
      <c r="V813" s="96" t="e">
        <f aca="false">HLOOKUP("Strap",#REF!,MATCH($A813,#REF!,0),FALSE())</f>
        <v>#VALUE!</v>
      </c>
      <c r="W813" s="96"/>
      <c r="X813" s="96"/>
      <c r="Y813" s="96"/>
      <c r="Z813" s="95"/>
      <c r="AA813" s="95" t="e">
        <f aca="false">HLOOKUP("Pad type",#REF!,MATCH($A813,#REF!,0),FALSE())</f>
        <v>#VALUE!</v>
      </c>
      <c r="AB813" s="100"/>
      <c r="AC813" s="100" t="e">
        <f aca="false">HLOOKUP("POR Pin State",#REF!,MATCH($A813,#REF!,0),FALSE())</f>
        <v>#VALUE!</v>
      </c>
      <c r="AD813" s="186"/>
      <c r="AE813" s="187"/>
      <c r="AF813" s="187"/>
      <c r="AG813" s="187"/>
      <c r="AH813" s="188"/>
      <c r="AI813" s="188"/>
      <c r="AJ813" s="189"/>
      <c r="AK813" s="189"/>
      <c r="AL813" s="189"/>
      <c r="AM813" s="189"/>
      <c r="AN813" s="189"/>
      <c r="AO813" s="189"/>
      <c r="AP813" s="189"/>
      <c r="AQ813" s="194" t="s">
        <v>1935</v>
      </c>
      <c r="AR813" s="104"/>
      <c r="AS813" s="104"/>
      <c r="AT813" s="104"/>
      <c r="AU813" s="104"/>
      <c r="AV813" s="104"/>
      <c r="AW813" s="104"/>
      <c r="AX813" s="104"/>
      <c r="AY813" s="104"/>
      <c r="AZ813" s="104"/>
      <c r="BA813" s="104"/>
      <c r="BB813" s="162"/>
      <c r="BC813" s="104"/>
      <c r="BD813" s="214"/>
      <c r="BE813" s="213" t="s">
        <v>1936</v>
      </c>
      <c r="BF813" s="108" t="e">
        <f aca="false">VLOOKUP($A813,#REF!, 34, FALSE())</f>
        <v>#VALUE!</v>
      </c>
      <c r="BG813" s="108" t="e">
        <f aca="false">VLOOKUP($A813,#REF!, 22, FALSE())</f>
        <v>#VALUE!</v>
      </c>
      <c r="BH813" s="109"/>
    </row>
    <row r="814" s="193" customFormat="true" ht="12.75" hidden="false" customHeight="true" outlineLevel="0" collapsed="false">
      <c r="A814" s="133" t="s">
        <v>1937</v>
      </c>
      <c r="B814" s="86" t="e">
        <f aca="false">VLOOKUP($A814,#REF!, 34, FALSE())</f>
        <v>#VALUE!</v>
      </c>
      <c r="C814" s="87" t="str">
        <f aca="false">CONCATENATE("unused_",A814)</f>
        <v>unused_DDR_XM2_B1D2</v>
      </c>
      <c r="D814" s="88" t="e">
        <f aca="false">IF(LEN(VLOOKUP($A814,#REF!,8,FALSE())),LEFT(VLOOKUP($A814,#REF!,8,FALSE()),LEN(VLOOKUP($A814,#REF!,8,FALSE()))-2),"")</f>
        <v>#VALUE!</v>
      </c>
      <c r="E814" s="89" t="e">
        <f aca="false">IF(LEN(VLOOKUP($A814,#REF!,4,FALSE())),IF(INDEX(#REF!,MATCH($A814,#REF!,0),1),LEFT(VLOOKUP($A814,#REF!,4,FALSE()),LEN(VLOOKUP($A814,#REF!,4,FALSE()))-2),CONCATENATE(LEFT(VLOOKUP($A814,#REF!,4,FALSE()),LEN(VLOOKUP($A814,#REF!,4,FALSE()))-2),"*")),"")</f>
        <v>#VALUE!</v>
      </c>
      <c r="F814" s="90" t="e">
        <f aca="false">IF(LEN(VLOOKUP($A814,#REF!,5,FALSE())),IF(INDEX(#REF!,MATCH($A814,#REF!,0),2),LEFT(VLOOKUP($A814,#REF!,5,FALSE()),LEN(VLOOKUP($A814,#REF!,5,FALSE()))-2),CONCATENATE(LEFT(VLOOKUP($A814,#REF!,5,FALSE()),LEN(VLOOKUP($A814,#REF!,5,FALSE()))-2),"*")),"")</f>
        <v>#VALUE!</v>
      </c>
      <c r="G814" s="90" t="e">
        <f aca="false">IF(LEN(VLOOKUP($A814,#REF!,6,FALSE())),IF(INDEX(#REF!,MATCH($A814,#REF!,0),3),LEFT(VLOOKUP($A814,#REF!,6,FALSE()),LEN(VLOOKUP($A814,#REF!,6,FALSE()))-2),CONCATENATE(LEFT(VLOOKUP($A814,#REF!,6,FALSE()),LEN(VLOOKUP($A814,#REF!,6,FALSE()))-2),"*")),"")</f>
        <v>#VALUE!</v>
      </c>
      <c r="H814" s="91" t="e">
        <f aca="false">IF(LEN(VLOOKUP($A814,#REF!,7,FALSE())),IF(INDEX(#REF!,MATCH($A814,#REF!,0),4),LEFT(VLOOKUP($A814,#REF!,7,FALSE()),LEN(VLOOKUP($A814,#REF!,7,FALSE()))-2),CONCATENATE(LEFT(VLOOKUP($A814,#REF!,7,FALSE()),LEN(VLOOKUP($A814,#REF!,7,FALSE()))-2),"*")),"")</f>
        <v>#VALUE!</v>
      </c>
      <c r="I814" s="92" t="e">
        <f aca="false">IF(LEN(VLOOKUP($A814,#REF!,8,FALSE())),UPPER(RIGHT(VLOOKUP($A814,#REF!,8,FALSE()), 1)),"")</f>
        <v>#VALUE!</v>
      </c>
      <c r="J814" s="90" t="e">
        <f aca="false">IF(LEN(VLOOKUP($A814,#REF!,4,FALSE())),UPPER(RIGHT(VLOOKUP($A814,#REF!,4,FALSE()), 1)),"")</f>
        <v>#VALUE!</v>
      </c>
      <c r="K814" s="90" t="e">
        <f aca="false">IF(LEN(VLOOKUP($A814,#REF!,5,FALSE())),UPPER(RIGHT(VLOOKUP($A814,#REF!,5,FALSE()), 1)),"")</f>
        <v>#VALUE!</v>
      </c>
      <c r="L814" s="90" t="e">
        <f aca="false">IF(LEN(VLOOKUP($A814,#REF!,6,FALSE())),UPPER(RIGHT(VLOOKUP($A814,#REF!,6,FALSE()), 1)),"")</f>
        <v>#VALUE!</v>
      </c>
      <c r="M814" s="91" t="e">
        <f aca="false">IF(LEN(VLOOKUP($A814,#REF!,7,FALSE())),UPPER(RIGHT(VLOOKUP($A814,#REF!,7,FALSE()), 1)),"")</f>
        <v>#VALUE!</v>
      </c>
      <c r="N814" s="185"/>
      <c r="O814" s="185"/>
      <c r="P814" s="185"/>
      <c r="Q814" s="185"/>
      <c r="R814" s="185"/>
      <c r="S814" s="100" t="e">
        <f aca="false">HLOOKUP("Device Tree Pin Name",#REF!,MATCH($A814,#REF!,0),FALSE())</f>
        <v>#VALUE!</v>
      </c>
      <c r="T814" s="95" t="e">
        <f aca="false">HLOOKUP("power rail",#REF!,MATCH($A814,#REF!,0),FALSE())</f>
        <v>#VALUE!</v>
      </c>
      <c r="U814" s="96" t="e">
        <f aca="false">HLOOKUP("Wake Capable",#REF!,MATCH($A814,#REF!,0),FALSE())</f>
        <v>#VALUE!</v>
      </c>
      <c r="V814" s="96" t="e">
        <f aca="false">HLOOKUP("Strap",#REF!,MATCH($A814,#REF!,0),FALSE())</f>
        <v>#VALUE!</v>
      </c>
      <c r="W814" s="96"/>
      <c r="X814" s="96"/>
      <c r="Y814" s="96"/>
      <c r="Z814" s="95"/>
      <c r="AA814" s="95" t="e">
        <f aca="false">HLOOKUP("Pad type",#REF!,MATCH($A814,#REF!,0),FALSE())</f>
        <v>#VALUE!</v>
      </c>
      <c r="AB814" s="100"/>
      <c r="AC814" s="100" t="e">
        <f aca="false">HLOOKUP("POR Pin State",#REF!,MATCH($A814,#REF!,0),FALSE())</f>
        <v>#VALUE!</v>
      </c>
      <c r="AD814" s="186"/>
      <c r="AE814" s="187"/>
      <c r="AF814" s="187"/>
      <c r="AG814" s="187"/>
      <c r="AH814" s="188"/>
      <c r="AI814" s="188"/>
      <c r="AJ814" s="189"/>
      <c r="AK814" s="189"/>
      <c r="AL814" s="189"/>
      <c r="AM814" s="189"/>
      <c r="AN814" s="189"/>
      <c r="AO814" s="189"/>
      <c r="AP814" s="189"/>
      <c r="AQ814" s="194" t="s">
        <v>1938</v>
      </c>
      <c r="AR814" s="104"/>
      <c r="AS814" s="104"/>
      <c r="AT814" s="104"/>
      <c r="AU814" s="104"/>
      <c r="AV814" s="104"/>
      <c r="AW814" s="104"/>
      <c r="AX814" s="104"/>
      <c r="AY814" s="104"/>
      <c r="AZ814" s="104"/>
      <c r="BA814" s="104"/>
      <c r="BB814" s="162"/>
      <c r="BC814" s="104"/>
      <c r="BD814" s="214"/>
      <c r="BE814" s="213" t="s">
        <v>1939</v>
      </c>
      <c r="BF814" s="108" t="e">
        <f aca="false">VLOOKUP($A814,#REF!, 34, FALSE())</f>
        <v>#VALUE!</v>
      </c>
      <c r="BG814" s="108" t="e">
        <f aca="false">VLOOKUP($A814,#REF!, 22, FALSE())</f>
        <v>#VALUE!</v>
      </c>
      <c r="BH814" s="109"/>
    </row>
    <row r="815" s="193" customFormat="true" ht="12.75" hidden="false" customHeight="true" outlineLevel="0" collapsed="false">
      <c r="A815" s="133" t="s">
        <v>1940</v>
      </c>
      <c r="B815" s="86" t="e">
        <f aca="false">VLOOKUP($A815,#REF!, 34, FALSE())</f>
        <v>#VALUE!</v>
      </c>
      <c r="C815" s="87" t="str">
        <f aca="false">CONCATENATE("unused_",A815)</f>
        <v>unused_DDR_XM2_B1D3</v>
      </c>
      <c r="D815" s="88" t="e">
        <f aca="false">IF(LEN(VLOOKUP($A815,#REF!,8,FALSE())),LEFT(VLOOKUP($A815,#REF!,8,FALSE()),LEN(VLOOKUP($A815,#REF!,8,FALSE()))-2),"")</f>
        <v>#VALUE!</v>
      </c>
      <c r="E815" s="89" t="e">
        <f aca="false">IF(LEN(VLOOKUP($A815,#REF!,4,FALSE())),IF(INDEX(#REF!,MATCH($A815,#REF!,0),1),LEFT(VLOOKUP($A815,#REF!,4,FALSE()),LEN(VLOOKUP($A815,#REF!,4,FALSE()))-2),CONCATENATE(LEFT(VLOOKUP($A815,#REF!,4,FALSE()),LEN(VLOOKUP($A815,#REF!,4,FALSE()))-2),"*")),"")</f>
        <v>#VALUE!</v>
      </c>
      <c r="F815" s="90" t="e">
        <f aca="false">IF(LEN(VLOOKUP($A815,#REF!,5,FALSE())),IF(INDEX(#REF!,MATCH($A815,#REF!,0),2),LEFT(VLOOKUP($A815,#REF!,5,FALSE()),LEN(VLOOKUP($A815,#REF!,5,FALSE()))-2),CONCATENATE(LEFT(VLOOKUP($A815,#REF!,5,FALSE()),LEN(VLOOKUP($A815,#REF!,5,FALSE()))-2),"*")),"")</f>
        <v>#VALUE!</v>
      </c>
      <c r="G815" s="90" t="e">
        <f aca="false">IF(LEN(VLOOKUP($A815,#REF!,6,FALSE())),IF(INDEX(#REF!,MATCH($A815,#REF!,0),3),LEFT(VLOOKUP($A815,#REF!,6,FALSE()),LEN(VLOOKUP($A815,#REF!,6,FALSE()))-2),CONCATENATE(LEFT(VLOOKUP($A815,#REF!,6,FALSE()),LEN(VLOOKUP($A815,#REF!,6,FALSE()))-2),"*")),"")</f>
        <v>#VALUE!</v>
      </c>
      <c r="H815" s="91" t="e">
        <f aca="false">IF(LEN(VLOOKUP($A815,#REF!,7,FALSE())),IF(INDEX(#REF!,MATCH($A815,#REF!,0),4),LEFT(VLOOKUP($A815,#REF!,7,FALSE()),LEN(VLOOKUP($A815,#REF!,7,FALSE()))-2),CONCATENATE(LEFT(VLOOKUP($A815,#REF!,7,FALSE()),LEN(VLOOKUP($A815,#REF!,7,FALSE()))-2),"*")),"")</f>
        <v>#VALUE!</v>
      </c>
      <c r="I815" s="92" t="e">
        <f aca="false">IF(LEN(VLOOKUP($A815,#REF!,8,FALSE())),UPPER(RIGHT(VLOOKUP($A815,#REF!,8,FALSE()), 1)),"")</f>
        <v>#VALUE!</v>
      </c>
      <c r="J815" s="90" t="e">
        <f aca="false">IF(LEN(VLOOKUP($A815,#REF!,4,FALSE())),UPPER(RIGHT(VLOOKUP($A815,#REF!,4,FALSE()), 1)),"")</f>
        <v>#VALUE!</v>
      </c>
      <c r="K815" s="90" t="e">
        <f aca="false">IF(LEN(VLOOKUP($A815,#REF!,5,FALSE())),UPPER(RIGHT(VLOOKUP($A815,#REF!,5,FALSE()), 1)),"")</f>
        <v>#VALUE!</v>
      </c>
      <c r="L815" s="90" t="e">
        <f aca="false">IF(LEN(VLOOKUP($A815,#REF!,6,FALSE())),UPPER(RIGHT(VLOOKUP($A815,#REF!,6,FALSE()), 1)),"")</f>
        <v>#VALUE!</v>
      </c>
      <c r="M815" s="91" t="e">
        <f aca="false">IF(LEN(VLOOKUP($A815,#REF!,7,FALSE())),UPPER(RIGHT(VLOOKUP($A815,#REF!,7,FALSE()), 1)),"")</f>
        <v>#VALUE!</v>
      </c>
      <c r="N815" s="185"/>
      <c r="O815" s="185"/>
      <c r="P815" s="185"/>
      <c r="Q815" s="185"/>
      <c r="R815" s="185"/>
      <c r="S815" s="100" t="e">
        <f aca="false">HLOOKUP("Device Tree Pin Name",#REF!,MATCH($A815,#REF!,0),FALSE())</f>
        <v>#VALUE!</v>
      </c>
      <c r="T815" s="95" t="e">
        <f aca="false">HLOOKUP("power rail",#REF!,MATCH($A815,#REF!,0),FALSE())</f>
        <v>#VALUE!</v>
      </c>
      <c r="U815" s="96" t="e">
        <f aca="false">HLOOKUP("Wake Capable",#REF!,MATCH($A815,#REF!,0),FALSE())</f>
        <v>#VALUE!</v>
      </c>
      <c r="V815" s="96" t="e">
        <f aca="false">HLOOKUP("Strap",#REF!,MATCH($A815,#REF!,0),FALSE())</f>
        <v>#VALUE!</v>
      </c>
      <c r="W815" s="96"/>
      <c r="X815" s="96"/>
      <c r="Y815" s="96"/>
      <c r="Z815" s="95"/>
      <c r="AA815" s="95" t="e">
        <f aca="false">HLOOKUP("Pad type",#REF!,MATCH($A815,#REF!,0),FALSE())</f>
        <v>#VALUE!</v>
      </c>
      <c r="AB815" s="100"/>
      <c r="AC815" s="100" t="e">
        <f aca="false">HLOOKUP("POR Pin State",#REF!,MATCH($A815,#REF!,0),FALSE())</f>
        <v>#VALUE!</v>
      </c>
      <c r="AD815" s="186"/>
      <c r="AE815" s="187"/>
      <c r="AF815" s="187"/>
      <c r="AG815" s="187"/>
      <c r="AH815" s="188"/>
      <c r="AI815" s="188"/>
      <c r="AJ815" s="189"/>
      <c r="AK815" s="189"/>
      <c r="AL815" s="189"/>
      <c r="AM815" s="189"/>
      <c r="AN815" s="189"/>
      <c r="AO815" s="189"/>
      <c r="AP815" s="189"/>
      <c r="AQ815" s="194" t="s">
        <v>1941</v>
      </c>
      <c r="AR815" s="104"/>
      <c r="AS815" s="104"/>
      <c r="AT815" s="104"/>
      <c r="AU815" s="104"/>
      <c r="AV815" s="104"/>
      <c r="AW815" s="104"/>
      <c r="AX815" s="104"/>
      <c r="AY815" s="104"/>
      <c r="AZ815" s="104"/>
      <c r="BA815" s="104"/>
      <c r="BB815" s="162"/>
      <c r="BC815" s="104"/>
      <c r="BD815" s="214"/>
      <c r="BE815" s="213" t="s">
        <v>1942</v>
      </c>
      <c r="BF815" s="108" t="e">
        <f aca="false">VLOOKUP($A815,#REF!, 34, FALSE())</f>
        <v>#VALUE!</v>
      </c>
      <c r="BG815" s="108" t="e">
        <f aca="false">VLOOKUP($A815,#REF!, 22, FALSE())</f>
        <v>#VALUE!</v>
      </c>
      <c r="BH815" s="109"/>
    </row>
    <row r="816" s="193" customFormat="true" ht="12.75" hidden="false" customHeight="true" outlineLevel="0" collapsed="false">
      <c r="A816" s="133" t="s">
        <v>1943</v>
      </c>
      <c r="B816" s="86" t="e">
        <f aca="false">VLOOKUP($A816,#REF!, 34, FALSE())</f>
        <v>#VALUE!</v>
      </c>
      <c r="C816" s="87" t="str">
        <f aca="false">CONCATENATE("unused_",A816)</f>
        <v>unused_DDR_XM2_B1D4</v>
      </c>
      <c r="D816" s="88" t="e">
        <f aca="false">IF(LEN(VLOOKUP($A816,#REF!,8,FALSE())),LEFT(VLOOKUP($A816,#REF!,8,FALSE()),LEN(VLOOKUP($A816,#REF!,8,FALSE()))-2),"")</f>
        <v>#VALUE!</v>
      </c>
      <c r="E816" s="89" t="e">
        <f aca="false">IF(LEN(VLOOKUP($A816,#REF!,4,FALSE())),IF(INDEX(#REF!,MATCH($A816,#REF!,0),1),LEFT(VLOOKUP($A816,#REF!,4,FALSE()),LEN(VLOOKUP($A816,#REF!,4,FALSE()))-2),CONCATENATE(LEFT(VLOOKUP($A816,#REF!,4,FALSE()),LEN(VLOOKUP($A816,#REF!,4,FALSE()))-2),"*")),"")</f>
        <v>#VALUE!</v>
      </c>
      <c r="F816" s="90" t="e">
        <f aca="false">IF(LEN(VLOOKUP($A816,#REF!,5,FALSE())),IF(INDEX(#REF!,MATCH($A816,#REF!,0),2),LEFT(VLOOKUP($A816,#REF!,5,FALSE()),LEN(VLOOKUP($A816,#REF!,5,FALSE()))-2),CONCATENATE(LEFT(VLOOKUP($A816,#REF!,5,FALSE()),LEN(VLOOKUP($A816,#REF!,5,FALSE()))-2),"*")),"")</f>
        <v>#VALUE!</v>
      </c>
      <c r="G816" s="90" t="e">
        <f aca="false">IF(LEN(VLOOKUP($A816,#REF!,6,FALSE())),IF(INDEX(#REF!,MATCH($A816,#REF!,0),3),LEFT(VLOOKUP($A816,#REF!,6,FALSE()),LEN(VLOOKUP($A816,#REF!,6,FALSE()))-2),CONCATENATE(LEFT(VLOOKUP($A816,#REF!,6,FALSE()),LEN(VLOOKUP($A816,#REF!,6,FALSE()))-2),"*")),"")</f>
        <v>#VALUE!</v>
      </c>
      <c r="H816" s="91" t="e">
        <f aca="false">IF(LEN(VLOOKUP($A816,#REF!,7,FALSE())),IF(INDEX(#REF!,MATCH($A816,#REF!,0),4),LEFT(VLOOKUP($A816,#REF!,7,FALSE()),LEN(VLOOKUP($A816,#REF!,7,FALSE()))-2),CONCATENATE(LEFT(VLOOKUP($A816,#REF!,7,FALSE()),LEN(VLOOKUP($A816,#REF!,7,FALSE()))-2),"*")),"")</f>
        <v>#VALUE!</v>
      </c>
      <c r="I816" s="92" t="e">
        <f aca="false">IF(LEN(VLOOKUP($A816,#REF!,8,FALSE())),UPPER(RIGHT(VLOOKUP($A816,#REF!,8,FALSE()), 1)),"")</f>
        <v>#VALUE!</v>
      </c>
      <c r="J816" s="90" t="e">
        <f aca="false">IF(LEN(VLOOKUP($A816,#REF!,4,FALSE())),UPPER(RIGHT(VLOOKUP($A816,#REF!,4,FALSE()), 1)),"")</f>
        <v>#VALUE!</v>
      </c>
      <c r="K816" s="90" t="e">
        <f aca="false">IF(LEN(VLOOKUP($A816,#REF!,5,FALSE())),UPPER(RIGHT(VLOOKUP($A816,#REF!,5,FALSE()), 1)),"")</f>
        <v>#VALUE!</v>
      </c>
      <c r="L816" s="90" t="e">
        <f aca="false">IF(LEN(VLOOKUP($A816,#REF!,6,FALSE())),UPPER(RIGHT(VLOOKUP($A816,#REF!,6,FALSE()), 1)),"")</f>
        <v>#VALUE!</v>
      </c>
      <c r="M816" s="91" t="e">
        <f aca="false">IF(LEN(VLOOKUP($A816,#REF!,7,FALSE())),UPPER(RIGHT(VLOOKUP($A816,#REF!,7,FALSE()), 1)),"")</f>
        <v>#VALUE!</v>
      </c>
      <c r="N816" s="185"/>
      <c r="O816" s="185"/>
      <c r="P816" s="185"/>
      <c r="Q816" s="185"/>
      <c r="R816" s="185"/>
      <c r="S816" s="100" t="e">
        <f aca="false">HLOOKUP("Device Tree Pin Name",#REF!,MATCH($A816,#REF!,0),FALSE())</f>
        <v>#VALUE!</v>
      </c>
      <c r="T816" s="95" t="e">
        <f aca="false">HLOOKUP("power rail",#REF!,MATCH($A816,#REF!,0),FALSE())</f>
        <v>#VALUE!</v>
      </c>
      <c r="U816" s="96" t="e">
        <f aca="false">HLOOKUP("Wake Capable",#REF!,MATCH($A816,#REF!,0),FALSE())</f>
        <v>#VALUE!</v>
      </c>
      <c r="V816" s="96" t="e">
        <f aca="false">HLOOKUP("Strap",#REF!,MATCH($A816,#REF!,0),FALSE())</f>
        <v>#VALUE!</v>
      </c>
      <c r="W816" s="96"/>
      <c r="X816" s="96"/>
      <c r="Y816" s="96"/>
      <c r="Z816" s="95"/>
      <c r="AA816" s="95" t="e">
        <f aca="false">HLOOKUP("Pad type",#REF!,MATCH($A816,#REF!,0),FALSE())</f>
        <v>#VALUE!</v>
      </c>
      <c r="AB816" s="100"/>
      <c r="AC816" s="100" t="e">
        <f aca="false">HLOOKUP("POR Pin State",#REF!,MATCH($A816,#REF!,0),FALSE())</f>
        <v>#VALUE!</v>
      </c>
      <c r="AD816" s="186"/>
      <c r="AE816" s="187"/>
      <c r="AF816" s="187"/>
      <c r="AG816" s="187"/>
      <c r="AH816" s="188"/>
      <c r="AI816" s="188"/>
      <c r="AJ816" s="189"/>
      <c r="AK816" s="189"/>
      <c r="AL816" s="189"/>
      <c r="AM816" s="189"/>
      <c r="AN816" s="189"/>
      <c r="AO816" s="189"/>
      <c r="AP816" s="189"/>
      <c r="AQ816" s="194" t="s">
        <v>1944</v>
      </c>
      <c r="AR816" s="104"/>
      <c r="AS816" s="104"/>
      <c r="AT816" s="104"/>
      <c r="AU816" s="104"/>
      <c r="AV816" s="104"/>
      <c r="AW816" s="104"/>
      <c r="AX816" s="104"/>
      <c r="AY816" s="104"/>
      <c r="AZ816" s="104"/>
      <c r="BA816" s="104"/>
      <c r="BB816" s="162"/>
      <c r="BC816" s="104"/>
      <c r="BD816" s="214"/>
      <c r="BE816" s="213" t="s">
        <v>1945</v>
      </c>
      <c r="BF816" s="108" t="e">
        <f aca="false">VLOOKUP($A816,#REF!, 34, FALSE())</f>
        <v>#VALUE!</v>
      </c>
      <c r="BG816" s="108" t="e">
        <f aca="false">VLOOKUP($A816,#REF!, 22, FALSE())</f>
        <v>#VALUE!</v>
      </c>
      <c r="BH816" s="109"/>
    </row>
    <row r="817" s="193" customFormat="true" ht="12.75" hidden="false" customHeight="true" outlineLevel="0" collapsed="false">
      <c r="A817" s="133" t="s">
        <v>1946</v>
      </c>
      <c r="B817" s="86" t="e">
        <f aca="false">VLOOKUP($A817,#REF!, 34, FALSE())</f>
        <v>#VALUE!</v>
      </c>
      <c r="C817" s="87" t="str">
        <f aca="false">CONCATENATE("unused_",A817)</f>
        <v>unused_DDR_XM2_B1D5</v>
      </c>
      <c r="D817" s="88" t="e">
        <f aca="false">IF(LEN(VLOOKUP($A817,#REF!,8,FALSE())),LEFT(VLOOKUP($A817,#REF!,8,FALSE()),LEN(VLOOKUP($A817,#REF!,8,FALSE()))-2),"")</f>
        <v>#VALUE!</v>
      </c>
      <c r="E817" s="89" t="e">
        <f aca="false">IF(LEN(VLOOKUP($A817,#REF!,4,FALSE())),IF(INDEX(#REF!,MATCH($A817,#REF!,0),1),LEFT(VLOOKUP($A817,#REF!,4,FALSE()),LEN(VLOOKUP($A817,#REF!,4,FALSE()))-2),CONCATENATE(LEFT(VLOOKUP($A817,#REF!,4,FALSE()),LEN(VLOOKUP($A817,#REF!,4,FALSE()))-2),"*")),"")</f>
        <v>#VALUE!</v>
      </c>
      <c r="F817" s="90" t="e">
        <f aca="false">IF(LEN(VLOOKUP($A817,#REF!,5,FALSE())),IF(INDEX(#REF!,MATCH($A817,#REF!,0),2),LEFT(VLOOKUP($A817,#REF!,5,FALSE()),LEN(VLOOKUP($A817,#REF!,5,FALSE()))-2),CONCATENATE(LEFT(VLOOKUP($A817,#REF!,5,FALSE()),LEN(VLOOKUP($A817,#REF!,5,FALSE()))-2),"*")),"")</f>
        <v>#VALUE!</v>
      </c>
      <c r="G817" s="90" t="e">
        <f aca="false">IF(LEN(VLOOKUP($A817,#REF!,6,FALSE())),IF(INDEX(#REF!,MATCH($A817,#REF!,0),3),LEFT(VLOOKUP($A817,#REF!,6,FALSE()),LEN(VLOOKUP($A817,#REF!,6,FALSE()))-2),CONCATENATE(LEFT(VLOOKUP($A817,#REF!,6,FALSE()),LEN(VLOOKUP($A817,#REF!,6,FALSE()))-2),"*")),"")</f>
        <v>#VALUE!</v>
      </c>
      <c r="H817" s="91" t="e">
        <f aca="false">IF(LEN(VLOOKUP($A817,#REF!,7,FALSE())),IF(INDEX(#REF!,MATCH($A817,#REF!,0),4),LEFT(VLOOKUP($A817,#REF!,7,FALSE()),LEN(VLOOKUP($A817,#REF!,7,FALSE()))-2),CONCATENATE(LEFT(VLOOKUP($A817,#REF!,7,FALSE()),LEN(VLOOKUP($A817,#REF!,7,FALSE()))-2),"*")),"")</f>
        <v>#VALUE!</v>
      </c>
      <c r="I817" s="92" t="e">
        <f aca="false">IF(LEN(VLOOKUP($A817,#REF!,8,FALSE())),UPPER(RIGHT(VLOOKUP($A817,#REF!,8,FALSE()), 1)),"")</f>
        <v>#VALUE!</v>
      </c>
      <c r="J817" s="90" t="e">
        <f aca="false">IF(LEN(VLOOKUP($A817,#REF!,4,FALSE())),UPPER(RIGHT(VLOOKUP($A817,#REF!,4,FALSE()), 1)),"")</f>
        <v>#VALUE!</v>
      </c>
      <c r="K817" s="90" t="e">
        <f aca="false">IF(LEN(VLOOKUP($A817,#REF!,5,FALSE())),UPPER(RIGHT(VLOOKUP($A817,#REF!,5,FALSE()), 1)),"")</f>
        <v>#VALUE!</v>
      </c>
      <c r="L817" s="90" t="e">
        <f aca="false">IF(LEN(VLOOKUP($A817,#REF!,6,FALSE())),UPPER(RIGHT(VLOOKUP($A817,#REF!,6,FALSE()), 1)),"")</f>
        <v>#VALUE!</v>
      </c>
      <c r="M817" s="91" t="e">
        <f aca="false">IF(LEN(VLOOKUP($A817,#REF!,7,FALSE())),UPPER(RIGHT(VLOOKUP($A817,#REF!,7,FALSE()), 1)),"")</f>
        <v>#VALUE!</v>
      </c>
      <c r="N817" s="185"/>
      <c r="O817" s="185"/>
      <c r="P817" s="185"/>
      <c r="Q817" s="185"/>
      <c r="R817" s="185"/>
      <c r="S817" s="100" t="e">
        <f aca="false">HLOOKUP("Device Tree Pin Name",#REF!,MATCH($A817,#REF!,0),FALSE())</f>
        <v>#VALUE!</v>
      </c>
      <c r="T817" s="95" t="e">
        <f aca="false">HLOOKUP("power rail",#REF!,MATCH($A817,#REF!,0),FALSE())</f>
        <v>#VALUE!</v>
      </c>
      <c r="U817" s="96" t="e">
        <f aca="false">HLOOKUP("Wake Capable",#REF!,MATCH($A817,#REF!,0),FALSE())</f>
        <v>#VALUE!</v>
      </c>
      <c r="V817" s="96" t="e">
        <f aca="false">HLOOKUP("Strap",#REF!,MATCH($A817,#REF!,0),FALSE())</f>
        <v>#VALUE!</v>
      </c>
      <c r="W817" s="96"/>
      <c r="X817" s="96"/>
      <c r="Y817" s="96"/>
      <c r="Z817" s="95"/>
      <c r="AA817" s="95" t="e">
        <f aca="false">HLOOKUP("Pad type",#REF!,MATCH($A817,#REF!,0),FALSE())</f>
        <v>#VALUE!</v>
      </c>
      <c r="AB817" s="100"/>
      <c r="AC817" s="100" t="e">
        <f aca="false">HLOOKUP("POR Pin State",#REF!,MATCH($A817,#REF!,0),FALSE())</f>
        <v>#VALUE!</v>
      </c>
      <c r="AD817" s="186"/>
      <c r="AE817" s="187"/>
      <c r="AF817" s="187"/>
      <c r="AG817" s="187"/>
      <c r="AH817" s="188"/>
      <c r="AI817" s="188"/>
      <c r="AJ817" s="189"/>
      <c r="AK817" s="189"/>
      <c r="AL817" s="189"/>
      <c r="AM817" s="189"/>
      <c r="AN817" s="189"/>
      <c r="AO817" s="189"/>
      <c r="AP817" s="189"/>
      <c r="AQ817" s="194" t="s">
        <v>1947</v>
      </c>
      <c r="AR817" s="104"/>
      <c r="AS817" s="104"/>
      <c r="AT817" s="104"/>
      <c r="AU817" s="104"/>
      <c r="AV817" s="104"/>
      <c r="AW817" s="104"/>
      <c r="AX817" s="104"/>
      <c r="AY817" s="104"/>
      <c r="AZ817" s="104"/>
      <c r="BA817" s="104"/>
      <c r="BB817" s="162"/>
      <c r="BC817" s="104"/>
      <c r="BD817" s="214"/>
      <c r="BE817" s="213" t="s">
        <v>1948</v>
      </c>
      <c r="BF817" s="108" t="e">
        <f aca="false">VLOOKUP($A817,#REF!, 34, FALSE())</f>
        <v>#VALUE!</v>
      </c>
      <c r="BG817" s="108" t="e">
        <f aca="false">VLOOKUP($A817,#REF!, 22, FALSE())</f>
        <v>#VALUE!</v>
      </c>
      <c r="BH817" s="109"/>
    </row>
    <row r="818" s="193" customFormat="true" ht="12.75" hidden="false" customHeight="true" outlineLevel="0" collapsed="false">
      <c r="A818" s="133" t="s">
        <v>1949</v>
      </c>
      <c r="B818" s="86" t="e">
        <f aca="false">VLOOKUP($A818,#REF!, 34, FALSE())</f>
        <v>#VALUE!</v>
      </c>
      <c r="C818" s="87" t="str">
        <f aca="false">CONCATENATE("unused_",A818)</f>
        <v>unused_DDR_XM2_B1D6</v>
      </c>
      <c r="D818" s="88" t="e">
        <f aca="false">IF(LEN(VLOOKUP($A818,#REF!,8,FALSE())),LEFT(VLOOKUP($A818,#REF!,8,FALSE()),LEN(VLOOKUP($A818,#REF!,8,FALSE()))-2),"")</f>
        <v>#VALUE!</v>
      </c>
      <c r="E818" s="89" t="e">
        <f aca="false">IF(LEN(VLOOKUP($A818,#REF!,4,FALSE())),IF(INDEX(#REF!,MATCH($A818,#REF!,0),1),LEFT(VLOOKUP($A818,#REF!,4,FALSE()),LEN(VLOOKUP($A818,#REF!,4,FALSE()))-2),CONCATENATE(LEFT(VLOOKUP($A818,#REF!,4,FALSE()),LEN(VLOOKUP($A818,#REF!,4,FALSE()))-2),"*")),"")</f>
        <v>#VALUE!</v>
      </c>
      <c r="F818" s="90" t="e">
        <f aca="false">IF(LEN(VLOOKUP($A818,#REF!,5,FALSE())),IF(INDEX(#REF!,MATCH($A818,#REF!,0),2),LEFT(VLOOKUP($A818,#REF!,5,FALSE()),LEN(VLOOKUP($A818,#REF!,5,FALSE()))-2),CONCATENATE(LEFT(VLOOKUP($A818,#REF!,5,FALSE()),LEN(VLOOKUP($A818,#REF!,5,FALSE()))-2),"*")),"")</f>
        <v>#VALUE!</v>
      </c>
      <c r="G818" s="90" t="e">
        <f aca="false">IF(LEN(VLOOKUP($A818,#REF!,6,FALSE())),IF(INDEX(#REF!,MATCH($A818,#REF!,0),3),LEFT(VLOOKUP($A818,#REF!,6,FALSE()),LEN(VLOOKUP($A818,#REF!,6,FALSE()))-2),CONCATENATE(LEFT(VLOOKUP($A818,#REF!,6,FALSE()),LEN(VLOOKUP($A818,#REF!,6,FALSE()))-2),"*")),"")</f>
        <v>#VALUE!</v>
      </c>
      <c r="H818" s="91" t="e">
        <f aca="false">IF(LEN(VLOOKUP($A818,#REF!,7,FALSE())),IF(INDEX(#REF!,MATCH($A818,#REF!,0),4),LEFT(VLOOKUP($A818,#REF!,7,FALSE()),LEN(VLOOKUP($A818,#REF!,7,FALSE()))-2),CONCATENATE(LEFT(VLOOKUP($A818,#REF!,7,FALSE()),LEN(VLOOKUP($A818,#REF!,7,FALSE()))-2),"*")),"")</f>
        <v>#VALUE!</v>
      </c>
      <c r="I818" s="92" t="e">
        <f aca="false">IF(LEN(VLOOKUP($A818,#REF!,8,FALSE())),UPPER(RIGHT(VLOOKUP($A818,#REF!,8,FALSE()), 1)),"")</f>
        <v>#VALUE!</v>
      </c>
      <c r="J818" s="90" t="e">
        <f aca="false">IF(LEN(VLOOKUP($A818,#REF!,4,FALSE())),UPPER(RIGHT(VLOOKUP($A818,#REF!,4,FALSE()), 1)),"")</f>
        <v>#VALUE!</v>
      </c>
      <c r="K818" s="90" t="e">
        <f aca="false">IF(LEN(VLOOKUP($A818,#REF!,5,FALSE())),UPPER(RIGHT(VLOOKUP($A818,#REF!,5,FALSE()), 1)),"")</f>
        <v>#VALUE!</v>
      </c>
      <c r="L818" s="90" t="e">
        <f aca="false">IF(LEN(VLOOKUP($A818,#REF!,6,FALSE())),UPPER(RIGHT(VLOOKUP($A818,#REF!,6,FALSE()), 1)),"")</f>
        <v>#VALUE!</v>
      </c>
      <c r="M818" s="91" t="e">
        <f aca="false">IF(LEN(VLOOKUP($A818,#REF!,7,FALSE())),UPPER(RIGHT(VLOOKUP($A818,#REF!,7,FALSE()), 1)),"")</f>
        <v>#VALUE!</v>
      </c>
      <c r="N818" s="185"/>
      <c r="O818" s="185"/>
      <c r="P818" s="185"/>
      <c r="Q818" s="185"/>
      <c r="R818" s="185"/>
      <c r="S818" s="100" t="e">
        <f aca="false">HLOOKUP("Device Tree Pin Name",#REF!,MATCH($A818,#REF!,0),FALSE())</f>
        <v>#VALUE!</v>
      </c>
      <c r="T818" s="95" t="e">
        <f aca="false">HLOOKUP("power rail",#REF!,MATCH($A818,#REF!,0),FALSE())</f>
        <v>#VALUE!</v>
      </c>
      <c r="U818" s="96" t="e">
        <f aca="false">HLOOKUP("Wake Capable",#REF!,MATCH($A818,#REF!,0),FALSE())</f>
        <v>#VALUE!</v>
      </c>
      <c r="V818" s="96" t="e">
        <f aca="false">HLOOKUP("Strap",#REF!,MATCH($A818,#REF!,0),FALSE())</f>
        <v>#VALUE!</v>
      </c>
      <c r="W818" s="96"/>
      <c r="X818" s="96"/>
      <c r="Y818" s="96"/>
      <c r="Z818" s="95"/>
      <c r="AA818" s="95" t="e">
        <f aca="false">HLOOKUP("Pad type",#REF!,MATCH($A818,#REF!,0),FALSE())</f>
        <v>#VALUE!</v>
      </c>
      <c r="AB818" s="100"/>
      <c r="AC818" s="100" t="e">
        <f aca="false">HLOOKUP("POR Pin State",#REF!,MATCH($A818,#REF!,0),FALSE())</f>
        <v>#VALUE!</v>
      </c>
      <c r="AD818" s="186"/>
      <c r="AE818" s="187"/>
      <c r="AF818" s="187"/>
      <c r="AG818" s="187"/>
      <c r="AH818" s="188"/>
      <c r="AI818" s="188"/>
      <c r="AJ818" s="189"/>
      <c r="AK818" s="189"/>
      <c r="AL818" s="189"/>
      <c r="AM818" s="189"/>
      <c r="AN818" s="189"/>
      <c r="AO818" s="189"/>
      <c r="AP818" s="189"/>
      <c r="AQ818" s="194" t="s">
        <v>1950</v>
      </c>
      <c r="AR818" s="104"/>
      <c r="AS818" s="104"/>
      <c r="AT818" s="104"/>
      <c r="AU818" s="104"/>
      <c r="AV818" s="104"/>
      <c r="AW818" s="104"/>
      <c r="AX818" s="104"/>
      <c r="AY818" s="104"/>
      <c r="AZ818" s="104"/>
      <c r="BA818" s="104"/>
      <c r="BB818" s="162"/>
      <c r="BC818" s="104"/>
      <c r="BD818" s="214"/>
      <c r="BE818" s="213" t="s">
        <v>1951</v>
      </c>
      <c r="BF818" s="108" t="e">
        <f aca="false">VLOOKUP($A818,#REF!, 34, FALSE())</f>
        <v>#VALUE!</v>
      </c>
      <c r="BG818" s="108" t="e">
        <f aca="false">VLOOKUP($A818,#REF!, 22, FALSE())</f>
        <v>#VALUE!</v>
      </c>
      <c r="BH818" s="109"/>
    </row>
    <row r="819" s="193" customFormat="true" ht="12.75" hidden="false" customHeight="true" outlineLevel="0" collapsed="false">
      <c r="A819" s="133" t="s">
        <v>1952</v>
      </c>
      <c r="B819" s="86" t="e">
        <f aca="false">VLOOKUP($A819,#REF!, 34, FALSE())</f>
        <v>#VALUE!</v>
      </c>
      <c r="C819" s="87" t="str">
        <f aca="false">CONCATENATE("unused_",A819)</f>
        <v>unused_DDR_XM2_B1D7</v>
      </c>
      <c r="D819" s="88" t="e">
        <f aca="false">IF(LEN(VLOOKUP($A819,#REF!,8,FALSE())),LEFT(VLOOKUP($A819,#REF!,8,FALSE()),LEN(VLOOKUP($A819,#REF!,8,FALSE()))-2),"")</f>
        <v>#VALUE!</v>
      </c>
      <c r="E819" s="89" t="e">
        <f aca="false">IF(LEN(VLOOKUP($A819,#REF!,4,FALSE())),IF(INDEX(#REF!,MATCH($A819,#REF!,0),1),LEFT(VLOOKUP($A819,#REF!,4,FALSE()),LEN(VLOOKUP($A819,#REF!,4,FALSE()))-2),CONCATENATE(LEFT(VLOOKUP($A819,#REF!,4,FALSE()),LEN(VLOOKUP($A819,#REF!,4,FALSE()))-2),"*")),"")</f>
        <v>#VALUE!</v>
      </c>
      <c r="F819" s="90" t="e">
        <f aca="false">IF(LEN(VLOOKUP($A819,#REF!,5,FALSE())),IF(INDEX(#REF!,MATCH($A819,#REF!,0),2),LEFT(VLOOKUP($A819,#REF!,5,FALSE()),LEN(VLOOKUP($A819,#REF!,5,FALSE()))-2),CONCATENATE(LEFT(VLOOKUP($A819,#REF!,5,FALSE()),LEN(VLOOKUP($A819,#REF!,5,FALSE()))-2),"*")),"")</f>
        <v>#VALUE!</v>
      </c>
      <c r="G819" s="90" t="e">
        <f aca="false">IF(LEN(VLOOKUP($A819,#REF!,6,FALSE())),IF(INDEX(#REF!,MATCH($A819,#REF!,0),3),LEFT(VLOOKUP($A819,#REF!,6,FALSE()),LEN(VLOOKUP($A819,#REF!,6,FALSE()))-2),CONCATENATE(LEFT(VLOOKUP($A819,#REF!,6,FALSE()),LEN(VLOOKUP($A819,#REF!,6,FALSE()))-2),"*")),"")</f>
        <v>#VALUE!</v>
      </c>
      <c r="H819" s="91" t="e">
        <f aca="false">IF(LEN(VLOOKUP($A819,#REF!,7,FALSE())),IF(INDEX(#REF!,MATCH($A819,#REF!,0),4),LEFT(VLOOKUP($A819,#REF!,7,FALSE()),LEN(VLOOKUP($A819,#REF!,7,FALSE()))-2),CONCATENATE(LEFT(VLOOKUP($A819,#REF!,7,FALSE()),LEN(VLOOKUP($A819,#REF!,7,FALSE()))-2),"*")),"")</f>
        <v>#VALUE!</v>
      </c>
      <c r="I819" s="92" t="e">
        <f aca="false">IF(LEN(VLOOKUP($A819,#REF!,8,FALSE())),UPPER(RIGHT(VLOOKUP($A819,#REF!,8,FALSE()), 1)),"")</f>
        <v>#VALUE!</v>
      </c>
      <c r="J819" s="90" t="e">
        <f aca="false">IF(LEN(VLOOKUP($A819,#REF!,4,FALSE())),UPPER(RIGHT(VLOOKUP($A819,#REF!,4,FALSE()), 1)),"")</f>
        <v>#VALUE!</v>
      </c>
      <c r="K819" s="90" t="e">
        <f aca="false">IF(LEN(VLOOKUP($A819,#REF!,5,FALSE())),UPPER(RIGHT(VLOOKUP($A819,#REF!,5,FALSE()), 1)),"")</f>
        <v>#VALUE!</v>
      </c>
      <c r="L819" s="90" t="e">
        <f aca="false">IF(LEN(VLOOKUP($A819,#REF!,6,FALSE())),UPPER(RIGHT(VLOOKUP($A819,#REF!,6,FALSE()), 1)),"")</f>
        <v>#VALUE!</v>
      </c>
      <c r="M819" s="91" t="e">
        <f aca="false">IF(LEN(VLOOKUP($A819,#REF!,7,FALSE())),UPPER(RIGHT(VLOOKUP($A819,#REF!,7,FALSE()), 1)),"")</f>
        <v>#VALUE!</v>
      </c>
      <c r="N819" s="185"/>
      <c r="O819" s="185"/>
      <c r="P819" s="185"/>
      <c r="Q819" s="185"/>
      <c r="R819" s="185"/>
      <c r="S819" s="100" t="e">
        <f aca="false">HLOOKUP("Device Tree Pin Name",#REF!,MATCH($A819,#REF!,0),FALSE())</f>
        <v>#VALUE!</v>
      </c>
      <c r="T819" s="95" t="e">
        <f aca="false">HLOOKUP("power rail",#REF!,MATCH($A819,#REF!,0),FALSE())</f>
        <v>#VALUE!</v>
      </c>
      <c r="U819" s="96" t="e">
        <f aca="false">HLOOKUP("Wake Capable",#REF!,MATCH($A819,#REF!,0),FALSE())</f>
        <v>#VALUE!</v>
      </c>
      <c r="V819" s="96" t="e">
        <f aca="false">HLOOKUP("Strap",#REF!,MATCH($A819,#REF!,0),FALSE())</f>
        <v>#VALUE!</v>
      </c>
      <c r="W819" s="96"/>
      <c r="X819" s="96"/>
      <c r="Y819" s="96"/>
      <c r="Z819" s="95"/>
      <c r="AA819" s="95" t="e">
        <f aca="false">HLOOKUP("Pad type",#REF!,MATCH($A819,#REF!,0),FALSE())</f>
        <v>#VALUE!</v>
      </c>
      <c r="AB819" s="100"/>
      <c r="AC819" s="100" t="e">
        <f aca="false">HLOOKUP("POR Pin State",#REF!,MATCH($A819,#REF!,0),FALSE())</f>
        <v>#VALUE!</v>
      </c>
      <c r="AD819" s="186"/>
      <c r="AE819" s="187"/>
      <c r="AF819" s="187"/>
      <c r="AG819" s="187"/>
      <c r="AH819" s="188"/>
      <c r="AI819" s="188"/>
      <c r="AJ819" s="189"/>
      <c r="AK819" s="189"/>
      <c r="AL819" s="189"/>
      <c r="AM819" s="189"/>
      <c r="AN819" s="189"/>
      <c r="AO819" s="189"/>
      <c r="AP819" s="189"/>
      <c r="AQ819" s="194" t="s">
        <v>1953</v>
      </c>
      <c r="AR819" s="104"/>
      <c r="AS819" s="104"/>
      <c r="AT819" s="104"/>
      <c r="AU819" s="104"/>
      <c r="AV819" s="104"/>
      <c r="AW819" s="104"/>
      <c r="AX819" s="104"/>
      <c r="AY819" s="104"/>
      <c r="AZ819" s="104"/>
      <c r="BA819" s="104"/>
      <c r="BB819" s="162"/>
      <c r="BC819" s="104"/>
      <c r="BD819" s="214"/>
      <c r="BE819" s="213" t="s">
        <v>1954</v>
      </c>
      <c r="BF819" s="108" t="e">
        <f aca="false">VLOOKUP($A819,#REF!, 34, FALSE())</f>
        <v>#VALUE!</v>
      </c>
      <c r="BG819" s="108" t="e">
        <f aca="false">VLOOKUP($A819,#REF!, 22, FALSE())</f>
        <v>#VALUE!</v>
      </c>
      <c r="BH819" s="109"/>
    </row>
    <row r="820" s="193" customFormat="true" ht="12.75" hidden="false" customHeight="true" outlineLevel="0" collapsed="false">
      <c r="A820" s="133" t="s">
        <v>1955</v>
      </c>
      <c r="B820" s="86" t="e">
        <f aca="false">VLOOKUP($A820,#REF!, 34, FALSE())</f>
        <v>#VALUE!</v>
      </c>
      <c r="C820" s="87" t="str">
        <f aca="false">CONCATENATE("unused_",A820)</f>
        <v>unused_DDR_XM2_B1DMI</v>
      </c>
      <c r="D820" s="88" t="e">
        <f aca="false">IF(LEN(VLOOKUP($A820,#REF!,8,FALSE())),LEFT(VLOOKUP($A820,#REF!,8,FALSE()),LEN(VLOOKUP($A820,#REF!,8,FALSE()))-2),"")</f>
        <v>#VALUE!</v>
      </c>
      <c r="E820" s="89" t="e">
        <f aca="false">IF(LEN(VLOOKUP($A820,#REF!,4,FALSE())),IF(INDEX(#REF!,MATCH($A820,#REF!,0),1),LEFT(VLOOKUP($A820,#REF!,4,FALSE()),LEN(VLOOKUP($A820,#REF!,4,FALSE()))-2),CONCATENATE(LEFT(VLOOKUP($A820,#REF!,4,FALSE()),LEN(VLOOKUP($A820,#REF!,4,FALSE()))-2),"*")),"")</f>
        <v>#VALUE!</v>
      </c>
      <c r="F820" s="90" t="e">
        <f aca="false">IF(LEN(VLOOKUP($A820,#REF!,5,FALSE())),IF(INDEX(#REF!,MATCH($A820,#REF!,0),2),LEFT(VLOOKUP($A820,#REF!,5,FALSE()),LEN(VLOOKUP($A820,#REF!,5,FALSE()))-2),CONCATENATE(LEFT(VLOOKUP($A820,#REF!,5,FALSE()),LEN(VLOOKUP($A820,#REF!,5,FALSE()))-2),"*")),"")</f>
        <v>#VALUE!</v>
      </c>
      <c r="G820" s="90" t="e">
        <f aca="false">IF(LEN(VLOOKUP($A820,#REF!,6,FALSE())),IF(INDEX(#REF!,MATCH($A820,#REF!,0),3),LEFT(VLOOKUP($A820,#REF!,6,FALSE()),LEN(VLOOKUP($A820,#REF!,6,FALSE()))-2),CONCATENATE(LEFT(VLOOKUP($A820,#REF!,6,FALSE()),LEN(VLOOKUP($A820,#REF!,6,FALSE()))-2),"*")),"")</f>
        <v>#VALUE!</v>
      </c>
      <c r="H820" s="91" t="e">
        <f aca="false">IF(LEN(VLOOKUP($A820,#REF!,7,FALSE())),IF(INDEX(#REF!,MATCH($A820,#REF!,0),4),LEFT(VLOOKUP($A820,#REF!,7,FALSE()),LEN(VLOOKUP($A820,#REF!,7,FALSE()))-2),CONCATENATE(LEFT(VLOOKUP($A820,#REF!,7,FALSE()),LEN(VLOOKUP($A820,#REF!,7,FALSE()))-2),"*")),"")</f>
        <v>#VALUE!</v>
      </c>
      <c r="I820" s="92" t="e">
        <f aca="false">IF(LEN(VLOOKUP($A820,#REF!,8,FALSE())),UPPER(RIGHT(VLOOKUP($A820,#REF!,8,FALSE()), 1)),"")</f>
        <v>#VALUE!</v>
      </c>
      <c r="J820" s="90" t="e">
        <f aca="false">IF(LEN(VLOOKUP($A820,#REF!,4,FALSE())),UPPER(RIGHT(VLOOKUP($A820,#REF!,4,FALSE()), 1)),"")</f>
        <v>#VALUE!</v>
      </c>
      <c r="K820" s="90" t="e">
        <f aca="false">IF(LEN(VLOOKUP($A820,#REF!,5,FALSE())),UPPER(RIGHT(VLOOKUP($A820,#REF!,5,FALSE()), 1)),"")</f>
        <v>#VALUE!</v>
      </c>
      <c r="L820" s="90" t="e">
        <f aca="false">IF(LEN(VLOOKUP($A820,#REF!,6,FALSE())),UPPER(RIGHT(VLOOKUP($A820,#REF!,6,FALSE()), 1)),"")</f>
        <v>#VALUE!</v>
      </c>
      <c r="M820" s="91" t="e">
        <f aca="false">IF(LEN(VLOOKUP($A820,#REF!,7,FALSE())),UPPER(RIGHT(VLOOKUP($A820,#REF!,7,FALSE()), 1)),"")</f>
        <v>#VALUE!</v>
      </c>
      <c r="N820" s="185"/>
      <c r="O820" s="185"/>
      <c r="P820" s="185"/>
      <c r="Q820" s="185"/>
      <c r="R820" s="185"/>
      <c r="S820" s="100" t="e">
        <f aca="false">HLOOKUP("Device Tree Pin Name",#REF!,MATCH($A820,#REF!,0),FALSE())</f>
        <v>#VALUE!</v>
      </c>
      <c r="T820" s="95" t="e">
        <f aca="false">HLOOKUP("power rail",#REF!,MATCH($A820,#REF!,0),FALSE())</f>
        <v>#VALUE!</v>
      </c>
      <c r="U820" s="96" t="e">
        <f aca="false">HLOOKUP("Wake Capable",#REF!,MATCH($A820,#REF!,0),FALSE())</f>
        <v>#VALUE!</v>
      </c>
      <c r="V820" s="96" t="e">
        <f aca="false">HLOOKUP("Strap",#REF!,MATCH($A820,#REF!,0),FALSE())</f>
        <v>#VALUE!</v>
      </c>
      <c r="W820" s="96"/>
      <c r="X820" s="96"/>
      <c r="Y820" s="96"/>
      <c r="Z820" s="95"/>
      <c r="AA820" s="95" t="e">
        <f aca="false">HLOOKUP("Pad type",#REF!,MATCH($A820,#REF!,0),FALSE())</f>
        <v>#VALUE!</v>
      </c>
      <c r="AB820" s="100"/>
      <c r="AC820" s="100" t="e">
        <f aca="false">HLOOKUP("POR Pin State",#REF!,MATCH($A820,#REF!,0),FALSE())</f>
        <v>#VALUE!</v>
      </c>
      <c r="AD820" s="186"/>
      <c r="AE820" s="187"/>
      <c r="AF820" s="187"/>
      <c r="AG820" s="187"/>
      <c r="AH820" s="188"/>
      <c r="AI820" s="188"/>
      <c r="AJ820" s="189"/>
      <c r="AK820" s="189"/>
      <c r="AL820" s="189"/>
      <c r="AM820" s="189"/>
      <c r="AN820" s="189"/>
      <c r="AO820" s="189"/>
      <c r="AP820" s="189"/>
      <c r="AQ820" s="194" t="s">
        <v>1955</v>
      </c>
      <c r="AR820" s="104"/>
      <c r="AS820" s="104"/>
      <c r="AT820" s="104"/>
      <c r="AU820" s="104"/>
      <c r="AV820" s="104"/>
      <c r="AW820" s="104"/>
      <c r="AX820" s="104"/>
      <c r="AY820" s="104"/>
      <c r="AZ820" s="104"/>
      <c r="BA820" s="104"/>
      <c r="BB820" s="162"/>
      <c r="BC820" s="104"/>
      <c r="BD820" s="214"/>
      <c r="BE820" s="213" t="s">
        <v>1956</v>
      </c>
      <c r="BF820" s="108" t="e">
        <f aca="false">VLOOKUP($A820,#REF!, 34, FALSE())</f>
        <v>#VALUE!</v>
      </c>
      <c r="BG820" s="108" t="e">
        <f aca="false">VLOOKUP($A820,#REF!, 22, FALSE())</f>
        <v>#VALUE!</v>
      </c>
      <c r="BH820" s="109"/>
    </row>
    <row r="821" s="193" customFormat="true" ht="12.75" hidden="false" customHeight="true" outlineLevel="0" collapsed="false">
      <c r="A821" s="133" t="s">
        <v>1957</v>
      </c>
      <c r="B821" s="86" t="e">
        <f aca="false">VLOOKUP($A821,#REF!, 34, FALSE())</f>
        <v>#VALUE!</v>
      </c>
      <c r="C821" s="87" t="str">
        <f aca="false">CONCATENATE("unused_",A821)</f>
        <v>unused_DDR_XM2_B1WCK_P</v>
      </c>
      <c r="D821" s="88" t="e">
        <f aca="false">IF(LEN(VLOOKUP($A821,#REF!,8,FALSE())),LEFT(VLOOKUP($A821,#REF!,8,FALSE()),LEN(VLOOKUP($A821,#REF!,8,FALSE()))-2),"")</f>
        <v>#VALUE!</v>
      </c>
      <c r="E821" s="89" t="e">
        <f aca="false">IF(LEN(VLOOKUP($A821,#REF!,4,FALSE())),IF(INDEX(#REF!,MATCH($A821,#REF!,0),1),LEFT(VLOOKUP($A821,#REF!,4,FALSE()),LEN(VLOOKUP($A821,#REF!,4,FALSE()))-2),CONCATENATE(LEFT(VLOOKUP($A821,#REF!,4,FALSE()),LEN(VLOOKUP($A821,#REF!,4,FALSE()))-2),"*")),"")</f>
        <v>#VALUE!</v>
      </c>
      <c r="F821" s="90" t="e">
        <f aca="false">IF(LEN(VLOOKUP($A821,#REF!,5,FALSE())),IF(INDEX(#REF!,MATCH($A821,#REF!,0),2),LEFT(VLOOKUP($A821,#REF!,5,FALSE()),LEN(VLOOKUP($A821,#REF!,5,FALSE()))-2),CONCATENATE(LEFT(VLOOKUP($A821,#REF!,5,FALSE()),LEN(VLOOKUP($A821,#REF!,5,FALSE()))-2),"*")),"")</f>
        <v>#VALUE!</v>
      </c>
      <c r="G821" s="90" t="e">
        <f aca="false">IF(LEN(VLOOKUP($A821,#REF!,6,FALSE())),IF(INDEX(#REF!,MATCH($A821,#REF!,0),3),LEFT(VLOOKUP($A821,#REF!,6,FALSE()),LEN(VLOOKUP($A821,#REF!,6,FALSE()))-2),CONCATENATE(LEFT(VLOOKUP($A821,#REF!,6,FALSE()),LEN(VLOOKUP($A821,#REF!,6,FALSE()))-2),"*")),"")</f>
        <v>#VALUE!</v>
      </c>
      <c r="H821" s="91" t="e">
        <f aca="false">IF(LEN(VLOOKUP($A821,#REF!,7,FALSE())),IF(INDEX(#REF!,MATCH($A821,#REF!,0),4),LEFT(VLOOKUP($A821,#REF!,7,FALSE()),LEN(VLOOKUP($A821,#REF!,7,FALSE()))-2),CONCATENATE(LEFT(VLOOKUP($A821,#REF!,7,FALSE()),LEN(VLOOKUP($A821,#REF!,7,FALSE()))-2),"*")),"")</f>
        <v>#VALUE!</v>
      </c>
      <c r="I821" s="92" t="e">
        <f aca="false">IF(LEN(VLOOKUP($A821,#REF!,8,FALSE())),UPPER(RIGHT(VLOOKUP($A821,#REF!,8,FALSE()), 1)),"")</f>
        <v>#VALUE!</v>
      </c>
      <c r="J821" s="90" t="e">
        <f aca="false">IF(LEN(VLOOKUP($A821,#REF!,4,FALSE())),UPPER(RIGHT(VLOOKUP($A821,#REF!,4,FALSE()), 1)),"")</f>
        <v>#VALUE!</v>
      </c>
      <c r="K821" s="90" t="e">
        <f aca="false">IF(LEN(VLOOKUP($A821,#REF!,5,FALSE())),UPPER(RIGHT(VLOOKUP($A821,#REF!,5,FALSE()), 1)),"")</f>
        <v>#VALUE!</v>
      </c>
      <c r="L821" s="90" t="e">
        <f aca="false">IF(LEN(VLOOKUP($A821,#REF!,6,FALSE())),UPPER(RIGHT(VLOOKUP($A821,#REF!,6,FALSE()), 1)),"")</f>
        <v>#VALUE!</v>
      </c>
      <c r="M821" s="91" t="e">
        <f aca="false">IF(LEN(VLOOKUP($A821,#REF!,7,FALSE())),UPPER(RIGHT(VLOOKUP($A821,#REF!,7,FALSE()), 1)),"")</f>
        <v>#VALUE!</v>
      </c>
      <c r="N821" s="185"/>
      <c r="O821" s="185"/>
      <c r="P821" s="185"/>
      <c r="Q821" s="185"/>
      <c r="R821" s="185"/>
      <c r="S821" s="100" t="e">
        <f aca="false">HLOOKUP("Device Tree Pin Name",#REF!,MATCH($A821,#REF!,0),FALSE())</f>
        <v>#VALUE!</v>
      </c>
      <c r="T821" s="95" t="e">
        <f aca="false">HLOOKUP("power rail",#REF!,MATCH($A821,#REF!,0),FALSE())</f>
        <v>#VALUE!</v>
      </c>
      <c r="U821" s="96" t="e">
        <f aca="false">HLOOKUP("Wake Capable",#REF!,MATCH($A821,#REF!,0),FALSE())</f>
        <v>#VALUE!</v>
      </c>
      <c r="V821" s="96" t="e">
        <f aca="false">HLOOKUP("Strap",#REF!,MATCH($A821,#REF!,0),FALSE())</f>
        <v>#VALUE!</v>
      </c>
      <c r="W821" s="96"/>
      <c r="X821" s="96"/>
      <c r="Y821" s="96"/>
      <c r="Z821" s="95"/>
      <c r="AA821" s="95" t="e">
        <f aca="false">HLOOKUP("Pad type",#REF!,MATCH($A821,#REF!,0),FALSE())</f>
        <v>#VALUE!</v>
      </c>
      <c r="AB821" s="100"/>
      <c r="AC821" s="100" t="e">
        <f aca="false">HLOOKUP("POR Pin State",#REF!,MATCH($A821,#REF!,0),FALSE())</f>
        <v>#VALUE!</v>
      </c>
      <c r="AD821" s="186"/>
      <c r="AE821" s="187"/>
      <c r="AF821" s="187"/>
      <c r="AG821" s="187"/>
      <c r="AH821" s="188"/>
      <c r="AI821" s="188"/>
      <c r="AJ821" s="189"/>
      <c r="AK821" s="189"/>
      <c r="AL821" s="189"/>
      <c r="AM821" s="189"/>
      <c r="AN821" s="189"/>
      <c r="AO821" s="189"/>
      <c r="AP821" s="189"/>
      <c r="AQ821" s="194" t="s">
        <v>1957</v>
      </c>
      <c r="AR821" s="104"/>
      <c r="AS821" s="104"/>
      <c r="AT821" s="104"/>
      <c r="AU821" s="104"/>
      <c r="AV821" s="104"/>
      <c r="AW821" s="104"/>
      <c r="AX821" s="104"/>
      <c r="AY821" s="104"/>
      <c r="AZ821" s="104"/>
      <c r="BA821" s="104"/>
      <c r="BB821" s="162"/>
      <c r="BC821" s="104"/>
      <c r="BD821" s="214"/>
      <c r="BE821" s="213" t="s">
        <v>1958</v>
      </c>
      <c r="BF821" s="108" t="e">
        <f aca="false">VLOOKUP($A821,#REF!, 34, FALSE())</f>
        <v>#VALUE!</v>
      </c>
      <c r="BG821" s="108" t="e">
        <f aca="false">VLOOKUP($A821,#REF!, 22, FALSE())</f>
        <v>#VALUE!</v>
      </c>
      <c r="BH821" s="109"/>
    </row>
    <row r="822" s="193" customFormat="true" ht="12.75" hidden="false" customHeight="true" outlineLevel="0" collapsed="false">
      <c r="A822" s="133" t="s">
        <v>1959</v>
      </c>
      <c r="B822" s="86" t="e">
        <f aca="false">VLOOKUP($A822,#REF!, 34, FALSE())</f>
        <v>#VALUE!</v>
      </c>
      <c r="C822" s="87" t="str">
        <f aca="false">CONCATENATE("unused_",A822)</f>
        <v>unused_DDR_XM2_B1WCK_N</v>
      </c>
      <c r="D822" s="88" t="e">
        <f aca="false">IF(LEN(VLOOKUP($A822,#REF!,8,FALSE())),LEFT(VLOOKUP($A822,#REF!,8,FALSE()),LEN(VLOOKUP($A822,#REF!,8,FALSE()))-2),"")</f>
        <v>#VALUE!</v>
      </c>
      <c r="E822" s="89" t="e">
        <f aca="false">IF(LEN(VLOOKUP($A822,#REF!,4,FALSE())),IF(INDEX(#REF!,MATCH($A822,#REF!,0),1),LEFT(VLOOKUP($A822,#REF!,4,FALSE()),LEN(VLOOKUP($A822,#REF!,4,FALSE()))-2),CONCATENATE(LEFT(VLOOKUP($A822,#REF!,4,FALSE()),LEN(VLOOKUP($A822,#REF!,4,FALSE()))-2),"*")),"")</f>
        <v>#VALUE!</v>
      </c>
      <c r="F822" s="90" t="e">
        <f aca="false">IF(LEN(VLOOKUP($A822,#REF!,5,FALSE())),IF(INDEX(#REF!,MATCH($A822,#REF!,0),2),LEFT(VLOOKUP($A822,#REF!,5,FALSE()),LEN(VLOOKUP($A822,#REF!,5,FALSE()))-2),CONCATENATE(LEFT(VLOOKUP($A822,#REF!,5,FALSE()),LEN(VLOOKUP($A822,#REF!,5,FALSE()))-2),"*")),"")</f>
        <v>#VALUE!</v>
      </c>
      <c r="G822" s="90" t="e">
        <f aca="false">IF(LEN(VLOOKUP($A822,#REF!,6,FALSE())),IF(INDEX(#REF!,MATCH($A822,#REF!,0),3),LEFT(VLOOKUP($A822,#REF!,6,FALSE()),LEN(VLOOKUP($A822,#REF!,6,FALSE()))-2),CONCATENATE(LEFT(VLOOKUP($A822,#REF!,6,FALSE()),LEN(VLOOKUP($A822,#REF!,6,FALSE()))-2),"*")),"")</f>
        <v>#VALUE!</v>
      </c>
      <c r="H822" s="91" t="e">
        <f aca="false">IF(LEN(VLOOKUP($A822,#REF!,7,FALSE())),IF(INDEX(#REF!,MATCH($A822,#REF!,0),4),LEFT(VLOOKUP($A822,#REF!,7,FALSE()),LEN(VLOOKUP($A822,#REF!,7,FALSE()))-2),CONCATENATE(LEFT(VLOOKUP($A822,#REF!,7,FALSE()),LEN(VLOOKUP($A822,#REF!,7,FALSE()))-2),"*")),"")</f>
        <v>#VALUE!</v>
      </c>
      <c r="I822" s="92" t="e">
        <f aca="false">IF(LEN(VLOOKUP($A822,#REF!,8,FALSE())),UPPER(RIGHT(VLOOKUP($A822,#REF!,8,FALSE()), 1)),"")</f>
        <v>#VALUE!</v>
      </c>
      <c r="J822" s="90" t="e">
        <f aca="false">IF(LEN(VLOOKUP($A822,#REF!,4,FALSE())),UPPER(RIGHT(VLOOKUP($A822,#REF!,4,FALSE()), 1)),"")</f>
        <v>#VALUE!</v>
      </c>
      <c r="K822" s="90" t="e">
        <f aca="false">IF(LEN(VLOOKUP($A822,#REF!,5,FALSE())),UPPER(RIGHT(VLOOKUP($A822,#REF!,5,FALSE()), 1)),"")</f>
        <v>#VALUE!</v>
      </c>
      <c r="L822" s="90" t="e">
        <f aca="false">IF(LEN(VLOOKUP($A822,#REF!,6,FALSE())),UPPER(RIGHT(VLOOKUP($A822,#REF!,6,FALSE()), 1)),"")</f>
        <v>#VALUE!</v>
      </c>
      <c r="M822" s="91" t="e">
        <f aca="false">IF(LEN(VLOOKUP($A822,#REF!,7,FALSE())),UPPER(RIGHT(VLOOKUP($A822,#REF!,7,FALSE()), 1)),"")</f>
        <v>#VALUE!</v>
      </c>
      <c r="N822" s="185"/>
      <c r="O822" s="185"/>
      <c r="P822" s="185"/>
      <c r="Q822" s="185"/>
      <c r="R822" s="185"/>
      <c r="S822" s="100" t="e">
        <f aca="false">HLOOKUP("Device Tree Pin Name",#REF!,MATCH($A822,#REF!,0),FALSE())</f>
        <v>#VALUE!</v>
      </c>
      <c r="T822" s="95" t="e">
        <f aca="false">HLOOKUP("power rail",#REF!,MATCH($A822,#REF!,0),FALSE())</f>
        <v>#VALUE!</v>
      </c>
      <c r="U822" s="96" t="e">
        <f aca="false">HLOOKUP("Wake Capable",#REF!,MATCH($A822,#REF!,0),FALSE())</f>
        <v>#VALUE!</v>
      </c>
      <c r="V822" s="96" t="e">
        <f aca="false">HLOOKUP("Strap",#REF!,MATCH($A822,#REF!,0),FALSE())</f>
        <v>#VALUE!</v>
      </c>
      <c r="W822" s="96"/>
      <c r="X822" s="96"/>
      <c r="Y822" s="96"/>
      <c r="Z822" s="95"/>
      <c r="AA822" s="95" t="e">
        <f aca="false">HLOOKUP("Pad type",#REF!,MATCH($A822,#REF!,0),FALSE())</f>
        <v>#VALUE!</v>
      </c>
      <c r="AB822" s="100"/>
      <c r="AC822" s="100" t="e">
        <f aca="false">HLOOKUP("POR Pin State",#REF!,MATCH($A822,#REF!,0),FALSE())</f>
        <v>#VALUE!</v>
      </c>
      <c r="AD822" s="186"/>
      <c r="AE822" s="187"/>
      <c r="AF822" s="187"/>
      <c r="AG822" s="187"/>
      <c r="AH822" s="188"/>
      <c r="AI822" s="188"/>
      <c r="AJ822" s="189"/>
      <c r="AK822" s="189"/>
      <c r="AL822" s="189"/>
      <c r="AM822" s="189"/>
      <c r="AN822" s="189"/>
      <c r="AO822" s="189"/>
      <c r="AP822" s="189"/>
      <c r="AQ822" s="194" t="s">
        <v>1959</v>
      </c>
      <c r="AR822" s="104"/>
      <c r="AS822" s="104"/>
      <c r="AT822" s="104"/>
      <c r="AU822" s="104"/>
      <c r="AV822" s="104"/>
      <c r="AW822" s="104"/>
      <c r="AX822" s="104"/>
      <c r="AY822" s="104"/>
      <c r="AZ822" s="104"/>
      <c r="BA822" s="104"/>
      <c r="BB822" s="162"/>
      <c r="BC822" s="104"/>
      <c r="BD822" s="214"/>
      <c r="BE822" s="213" t="s">
        <v>1960</v>
      </c>
      <c r="BF822" s="108" t="e">
        <f aca="false">VLOOKUP($A822,#REF!, 34, FALSE())</f>
        <v>#VALUE!</v>
      </c>
      <c r="BG822" s="108" t="e">
        <f aca="false">VLOOKUP($A822,#REF!, 22, FALSE())</f>
        <v>#VALUE!</v>
      </c>
      <c r="BH822" s="109"/>
    </row>
    <row r="823" s="193" customFormat="true" ht="12.75" hidden="false" customHeight="true" outlineLevel="0" collapsed="false">
      <c r="A823" s="133" t="s">
        <v>1961</v>
      </c>
      <c r="B823" s="86" t="e">
        <f aca="false">VLOOKUP($A823,#REF!, 34, FALSE())</f>
        <v>#VALUE!</v>
      </c>
      <c r="C823" s="87" t="str">
        <f aca="false">CONCATENATE("unused_",A823)</f>
        <v>unused_DDR_XM2_B1RDQS_P</v>
      </c>
      <c r="D823" s="88" t="e">
        <f aca="false">IF(LEN(VLOOKUP($A823,#REF!,8,FALSE())),LEFT(VLOOKUP($A823,#REF!,8,FALSE()),LEN(VLOOKUP($A823,#REF!,8,FALSE()))-2),"")</f>
        <v>#VALUE!</v>
      </c>
      <c r="E823" s="89" t="e">
        <f aca="false">IF(LEN(VLOOKUP($A823,#REF!,4,FALSE())),IF(INDEX(#REF!,MATCH($A823,#REF!,0),1),LEFT(VLOOKUP($A823,#REF!,4,FALSE()),LEN(VLOOKUP($A823,#REF!,4,FALSE()))-2),CONCATENATE(LEFT(VLOOKUP($A823,#REF!,4,FALSE()),LEN(VLOOKUP($A823,#REF!,4,FALSE()))-2),"*")),"")</f>
        <v>#VALUE!</v>
      </c>
      <c r="F823" s="90" t="e">
        <f aca="false">IF(LEN(VLOOKUP($A823,#REF!,5,FALSE())),IF(INDEX(#REF!,MATCH($A823,#REF!,0),2),LEFT(VLOOKUP($A823,#REF!,5,FALSE()),LEN(VLOOKUP($A823,#REF!,5,FALSE()))-2),CONCATENATE(LEFT(VLOOKUP($A823,#REF!,5,FALSE()),LEN(VLOOKUP($A823,#REF!,5,FALSE()))-2),"*")),"")</f>
        <v>#VALUE!</v>
      </c>
      <c r="G823" s="90" t="e">
        <f aca="false">IF(LEN(VLOOKUP($A823,#REF!,6,FALSE())),IF(INDEX(#REF!,MATCH($A823,#REF!,0),3),LEFT(VLOOKUP($A823,#REF!,6,FALSE()),LEN(VLOOKUP($A823,#REF!,6,FALSE()))-2),CONCATENATE(LEFT(VLOOKUP($A823,#REF!,6,FALSE()),LEN(VLOOKUP($A823,#REF!,6,FALSE()))-2),"*")),"")</f>
        <v>#VALUE!</v>
      </c>
      <c r="H823" s="91" t="e">
        <f aca="false">IF(LEN(VLOOKUP($A823,#REF!,7,FALSE())),IF(INDEX(#REF!,MATCH($A823,#REF!,0),4),LEFT(VLOOKUP($A823,#REF!,7,FALSE()),LEN(VLOOKUP($A823,#REF!,7,FALSE()))-2),CONCATENATE(LEFT(VLOOKUP($A823,#REF!,7,FALSE()),LEN(VLOOKUP($A823,#REF!,7,FALSE()))-2),"*")),"")</f>
        <v>#VALUE!</v>
      </c>
      <c r="I823" s="92" t="e">
        <f aca="false">IF(LEN(VLOOKUP($A823,#REF!,8,FALSE())),UPPER(RIGHT(VLOOKUP($A823,#REF!,8,FALSE()), 1)),"")</f>
        <v>#VALUE!</v>
      </c>
      <c r="J823" s="90" t="e">
        <f aca="false">IF(LEN(VLOOKUP($A823,#REF!,4,FALSE())),UPPER(RIGHT(VLOOKUP($A823,#REF!,4,FALSE()), 1)),"")</f>
        <v>#VALUE!</v>
      </c>
      <c r="K823" s="90" t="e">
        <f aca="false">IF(LEN(VLOOKUP($A823,#REF!,5,FALSE())),UPPER(RIGHT(VLOOKUP($A823,#REF!,5,FALSE()), 1)),"")</f>
        <v>#VALUE!</v>
      </c>
      <c r="L823" s="90" t="e">
        <f aca="false">IF(LEN(VLOOKUP($A823,#REF!,6,FALSE())),UPPER(RIGHT(VLOOKUP($A823,#REF!,6,FALSE()), 1)),"")</f>
        <v>#VALUE!</v>
      </c>
      <c r="M823" s="91" t="e">
        <f aca="false">IF(LEN(VLOOKUP($A823,#REF!,7,FALSE())),UPPER(RIGHT(VLOOKUP($A823,#REF!,7,FALSE()), 1)),"")</f>
        <v>#VALUE!</v>
      </c>
      <c r="N823" s="185"/>
      <c r="O823" s="185"/>
      <c r="P823" s="185"/>
      <c r="Q823" s="185"/>
      <c r="R823" s="185"/>
      <c r="S823" s="100" t="e">
        <f aca="false">HLOOKUP("Device Tree Pin Name",#REF!,MATCH($A823,#REF!,0),FALSE())</f>
        <v>#VALUE!</v>
      </c>
      <c r="T823" s="95" t="e">
        <f aca="false">HLOOKUP("power rail",#REF!,MATCH($A823,#REF!,0),FALSE())</f>
        <v>#VALUE!</v>
      </c>
      <c r="U823" s="96" t="e">
        <f aca="false">HLOOKUP("Wake Capable",#REF!,MATCH($A823,#REF!,0),FALSE())</f>
        <v>#VALUE!</v>
      </c>
      <c r="V823" s="96" t="e">
        <f aca="false">HLOOKUP("Strap",#REF!,MATCH($A823,#REF!,0),FALSE())</f>
        <v>#VALUE!</v>
      </c>
      <c r="W823" s="96"/>
      <c r="X823" s="96"/>
      <c r="Y823" s="96"/>
      <c r="Z823" s="95"/>
      <c r="AA823" s="95" t="e">
        <f aca="false">HLOOKUP("Pad type",#REF!,MATCH($A823,#REF!,0),FALSE())</f>
        <v>#VALUE!</v>
      </c>
      <c r="AB823" s="100"/>
      <c r="AC823" s="100" t="e">
        <f aca="false">HLOOKUP("POR Pin State",#REF!,MATCH($A823,#REF!,0),FALSE())</f>
        <v>#VALUE!</v>
      </c>
      <c r="AD823" s="186"/>
      <c r="AE823" s="187"/>
      <c r="AF823" s="187"/>
      <c r="AG823" s="187"/>
      <c r="AH823" s="188"/>
      <c r="AI823" s="188"/>
      <c r="AJ823" s="189"/>
      <c r="AK823" s="189"/>
      <c r="AL823" s="189"/>
      <c r="AM823" s="189"/>
      <c r="AN823" s="189"/>
      <c r="AO823" s="189"/>
      <c r="AP823" s="189"/>
      <c r="AQ823" s="194" t="s">
        <v>1961</v>
      </c>
      <c r="AR823" s="104"/>
      <c r="AS823" s="104"/>
      <c r="AT823" s="104"/>
      <c r="AU823" s="104"/>
      <c r="AV823" s="104"/>
      <c r="AW823" s="104"/>
      <c r="AX823" s="104"/>
      <c r="AY823" s="104"/>
      <c r="AZ823" s="104"/>
      <c r="BA823" s="104"/>
      <c r="BB823" s="162"/>
      <c r="BC823" s="104"/>
      <c r="BD823" s="214"/>
      <c r="BE823" s="213" t="s">
        <v>1962</v>
      </c>
      <c r="BF823" s="108" t="e">
        <f aca="false">VLOOKUP($A823,#REF!, 34, FALSE())</f>
        <v>#VALUE!</v>
      </c>
      <c r="BG823" s="108" t="e">
        <f aca="false">VLOOKUP($A823,#REF!, 22, FALSE())</f>
        <v>#VALUE!</v>
      </c>
      <c r="BH823" s="109"/>
    </row>
    <row r="824" s="193" customFormat="true" ht="12.75" hidden="false" customHeight="true" outlineLevel="0" collapsed="false">
      <c r="A824" s="1" t="s">
        <v>1963</v>
      </c>
      <c r="B824" s="86" t="e">
        <f aca="false">VLOOKUP($A824,#REF!, 34, FALSE())</f>
        <v>#VALUE!</v>
      </c>
      <c r="C824" s="87" t="str">
        <f aca="false">CONCATENATE("unused_",A824)</f>
        <v>unused_DDR_XM2_B1RDQS_N</v>
      </c>
      <c r="D824" s="88" t="e">
        <f aca="false">IF(LEN(VLOOKUP($A824,#REF!,8,FALSE())),LEFT(VLOOKUP($A824,#REF!,8,FALSE()),LEN(VLOOKUP($A824,#REF!,8,FALSE()))-2),"")</f>
        <v>#VALUE!</v>
      </c>
      <c r="E824" s="89" t="e">
        <f aca="false">IF(LEN(VLOOKUP($A824,#REF!,4,FALSE())),IF(INDEX(#REF!,MATCH($A824,#REF!,0),1),LEFT(VLOOKUP($A824,#REF!,4,FALSE()),LEN(VLOOKUP($A824,#REF!,4,FALSE()))-2),CONCATENATE(LEFT(VLOOKUP($A824,#REF!,4,FALSE()),LEN(VLOOKUP($A824,#REF!,4,FALSE()))-2),"*")),"")</f>
        <v>#VALUE!</v>
      </c>
      <c r="F824" s="90" t="e">
        <f aca="false">IF(LEN(VLOOKUP($A824,#REF!,5,FALSE())),IF(INDEX(#REF!,MATCH($A824,#REF!,0),2),LEFT(VLOOKUP($A824,#REF!,5,FALSE()),LEN(VLOOKUP($A824,#REF!,5,FALSE()))-2),CONCATENATE(LEFT(VLOOKUP($A824,#REF!,5,FALSE()),LEN(VLOOKUP($A824,#REF!,5,FALSE()))-2),"*")),"")</f>
        <v>#VALUE!</v>
      </c>
      <c r="G824" s="90" t="e">
        <f aca="false">IF(LEN(VLOOKUP($A824,#REF!,6,FALSE())),IF(INDEX(#REF!,MATCH($A824,#REF!,0),3),LEFT(VLOOKUP($A824,#REF!,6,FALSE()),LEN(VLOOKUP($A824,#REF!,6,FALSE()))-2),CONCATENATE(LEFT(VLOOKUP($A824,#REF!,6,FALSE()),LEN(VLOOKUP($A824,#REF!,6,FALSE()))-2),"*")),"")</f>
        <v>#VALUE!</v>
      </c>
      <c r="H824" s="91" t="e">
        <f aca="false">IF(LEN(VLOOKUP($A824,#REF!,7,FALSE())),IF(INDEX(#REF!,MATCH($A824,#REF!,0),4),LEFT(VLOOKUP($A824,#REF!,7,FALSE()),LEN(VLOOKUP($A824,#REF!,7,FALSE()))-2),CONCATENATE(LEFT(VLOOKUP($A824,#REF!,7,FALSE()),LEN(VLOOKUP($A824,#REF!,7,FALSE()))-2),"*")),"")</f>
        <v>#VALUE!</v>
      </c>
      <c r="I824" s="92" t="e">
        <f aca="false">IF(LEN(VLOOKUP($A824,#REF!,8,FALSE())),UPPER(RIGHT(VLOOKUP($A824,#REF!,8,FALSE()), 1)),"")</f>
        <v>#VALUE!</v>
      </c>
      <c r="J824" s="90" t="e">
        <f aca="false">IF(LEN(VLOOKUP($A824,#REF!,4,FALSE())),UPPER(RIGHT(VLOOKUP($A824,#REF!,4,FALSE()), 1)),"")</f>
        <v>#VALUE!</v>
      </c>
      <c r="K824" s="90" t="e">
        <f aca="false">IF(LEN(VLOOKUP($A824,#REF!,5,FALSE())),UPPER(RIGHT(VLOOKUP($A824,#REF!,5,FALSE()), 1)),"")</f>
        <v>#VALUE!</v>
      </c>
      <c r="L824" s="90" t="e">
        <f aca="false">IF(LEN(VLOOKUP($A824,#REF!,6,FALSE())),UPPER(RIGHT(VLOOKUP($A824,#REF!,6,FALSE()), 1)),"")</f>
        <v>#VALUE!</v>
      </c>
      <c r="M824" s="91" t="e">
        <f aca="false">IF(LEN(VLOOKUP($A824,#REF!,7,FALSE())),UPPER(RIGHT(VLOOKUP($A824,#REF!,7,FALSE()), 1)),"")</f>
        <v>#VALUE!</v>
      </c>
      <c r="N824" s="185"/>
      <c r="O824" s="185"/>
      <c r="P824" s="185"/>
      <c r="Q824" s="185"/>
      <c r="R824" s="185"/>
      <c r="S824" s="100" t="e">
        <f aca="false">HLOOKUP("Device Tree Pin Name",#REF!,MATCH($A824,#REF!,0),FALSE())</f>
        <v>#VALUE!</v>
      </c>
      <c r="T824" s="95" t="e">
        <f aca="false">HLOOKUP("power rail",#REF!,MATCH($A824,#REF!,0),FALSE())</f>
        <v>#VALUE!</v>
      </c>
      <c r="U824" s="96" t="e">
        <f aca="false">HLOOKUP("Wake Capable",#REF!,MATCH($A824,#REF!,0),FALSE())</f>
        <v>#VALUE!</v>
      </c>
      <c r="V824" s="96" t="e">
        <f aca="false">HLOOKUP("Strap",#REF!,MATCH($A824,#REF!,0),FALSE())</f>
        <v>#VALUE!</v>
      </c>
      <c r="W824" s="96"/>
      <c r="X824" s="96"/>
      <c r="Y824" s="96"/>
      <c r="Z824" s="95"/>
      <c r="AA824" s="95" t="e">
        <f aca="false">HLOOKUP("Pad type",#REF!,MATCH($A824,#REF!,0),FALSE())</f>
        <v>#VALUE!</v>
      </c>
      <c r="AB824" s="100"/>
      <c r="AC824" s="100" t="e">
        <f aca="false">HLOOKUP("POR Pin State",#REF!,MATCH($A824,#REF!,0),FALSE())</f>
        <v>#VALUE!</v>
      </c>
      <c r="AD824" s="186"/>
      <c r="AE824" s="187"/>
      <c r="AF824" s="187"/>
      <c r="AG824" s="187"/>
      <c r="AH824" s="188"/>
      <c r="AI824" s="188"/>
      <c r="AJ824" s="189"/>
      <c r="AK824" s="189"/>
      <c r="AL824" s="189"/>
      <c r="AM824" s="189"/>
      <c r="AN824" s="189"/>
      <c r="AO824" s="189"/>
      <c r="AP824" s="189"/>
      <c r="AQ824" s="194" t="s">
        <v>1963</v>
      </c>
      <c r="AR824" s="104"/>
      <c r="AS824" s="104"/>
      <c r="AT824" s="104"/>
      <c r="AU824" s="104"/>
      <c r="AV824" s="104"/>
      <c r="AW824" s="104"/>
      <c r="AX824" s="104"/>
      <c r="AY824" s="104"/>
      <c r="AZ824" s="104"/>
      <c r="BA824" s="104"/>
      <c r="BB824" s="162"/>
      <c r="BC824" s="104"/>
      <c r="BD824" s="214"/>
      <c r="BE824" s="213" t="s">
        <v>1964</v>
      </c>
      <c r="BF824" s="108" t="e">
        <f aca="false">VLOOKUP($A824,#REF!, 34, FALSE())</f>
        <v>#VALUE!</v>
      </c>
      <c r="BG824" s="108" t="e">
        <f aca="false">VLOOKUP($A824,#REF!, 22, FALSE())</f>
        <v>#VALUE!</v>
      </c>
      <c r="BH824" s="109"/>
    </row>
    <row r="825" s="193" customFormat="true" ht="12.75" hidden="false" customHeight="true" outlineLevel="0" collapsed="false">
      <c r="A825" s="1" t="s">
        <v>1965</v>
      </c>
      <c r="B825" s="86" t="e">
        <f aca="false">VLOOKUP($A825,#REF!, 34, FALSE())</f>
        <v>#VALUE!</v>
      </c>
      <c r="C825" s="87" t="str">
        <f aca="false">CONCATENATE("unused_",A825)</f>
        <v>unused_DDR_XM2_B2A_CA0</v>
      </c>
      <c r="D825" s="88" t="e">
        <f aca="false">IF(LEN(VLOOKUP($A825,#REF!,8,FALSE())),LEFT(VLOOKUP($A825,#REF!,8,FALSE()),LEN(VLOOKUP($A825,#REF!,8,FALSE()))-2),"")</f>
        <v>#VALUE!</v>
      </c>
      <c r="E825" s="89" t="e">
        <f aca="false">IF(LEN(VLOOKUP($A825,#REF!,4,FALSE())),IF(INDEX(#REF!,MATCH($A825,#REF!,0),1),LEFT(VLOOKUP($A825,#REF!,4,FALSE()),LEN(VLOOKUP($A825,#REF!,4,FALSE()))-2),CONCATENATE(LEFT(VLOOKUP($A825,#REF!,4,FALSE()),LEN(VLOOKUP($A825,#REF!,4,FALSE()))-2),"*")),"")</f>
        <v>#VALUE!</v>
      </c>
      <c r="F825" s="90" t="e">
        <f aca="false">IF(LEN(VLOOKUP($A825,#REF!,5,FALSE())),IF(INDEX(#REF!,MATCH($A825,#REF!,0),2),LEFT(VLOOKUP($A825,#REF!,5,FALSE()),LEN(VLOOKUP($A825,#REF!,5,FALSE()))-2),CONCATENATE(LEFT(VLOOKUP($A825,#REF!,5,FALSE()),LEN(VLOOKUP($A825,#REF!,5,FALSE()))-2),"*")),"")</f>
        <v>#VALUE!</v>
      </c>
      <c r="G825" s="90" t="e">
        <f aca="false">IF(LEN(VLOOKUP($A825,#REF!,6,FALSE())),IF(INDEX(#REF!,MATCH($A825,#REF!,0),3),LEFT(VLOOKUP($A825,#REF!,6,FALSE()),LEN(VLOOKUP($A825,#REF!,6,FALSE()))-2),CONCATENATE(LEFT(VLOOKUP($A825,#REF!,6,FALSE()),LEN(VLOOKUP($A825,#REF!,6,FALSE()))-2),"*")),"")</f>
        <v>#VALUE!</v>
      </c>
      <c r="H825" s="91" t="e">
        <f aca="false">IF(LEN(VLOOKUP($A825,#REF!,7,FALSE())),IF(INDEX(#REF!,MATCH($A825,#REF!,0),4),LEFT(VLOOKUP($A825,#REF!,7,FALSE()),LEN(VLOOKUP($A825,#REF!,7,FALSE()))-2),CONCATENATE(LEFT(VLOOKUP($A825,#REF!,7,FALSE()),LEN(VLOOKUP($A825,#REF!,7,FALSE()))-2),"*")),"")</f>
        <v>#VALUE!</v>
      </c>
      <c r="I825" s="92" t="e">
        <f aca="false">IF(LEN(VLOOKUP($A825,#REF!,8,FALSE())),UPPER(RIGHT(VLOOKUP($A825,#REF!,8,FALSE()), 1)),"")</f>
        <v>#VALUE!</v>
      </c>
      <c r="J825" s="90" t="e">
        <f aca="false">IF(LEN(VLOOKUP($A825,#REF!,4,FALSE())),UPPER(RIGHT(VLOOKUP($A825,#REF!,4,FALSE()), 1)),"")</f>
        <v>#VALUE!</v>
      </c>
      <c r="K825" s="90" t="e">
        <f aca="false">IF(LEN(VLOOKUP($A825,#REF!,5,FALSE())),UPPER(RIGHT(VLOOKUP($A825,#REF!,5,FALSE()), 1)),"")</f>
        <v>#VALUE!</v>
      </c>
      <c r="L825" s="90" t="e">
        <f aca="false">IF(LEN(VLOOKUP($A825,#REF!,6,FALSE())),UPPER(RIGHT(VLOOKUP($A825,#REF!,6,FALSE()), 1)),"")</f>
        <v>#VALUE!</v>
      </c>
      <c r="M825" s="91" t="e">
        <f aca="false">IF(LEN(VLOOKUP($A825,#REF!,7,FALSE())),UPPER(RIGHT(VLOOKUP($A825,#REF!,7,FALSE()), 1)),"")</f>
        <v>#VALUE!</v>
      </c>
      <c r="N825" s="185"/>
      <c r="O825" s="185"/>
      <c r="P825" s="185"/>
      <c r="Q825" s="185"/>
      <c r="R825" s="185"/>
      <c r="S825" s="100" t="e">
        <f aca="false">HLOOKUP("Device Tree Pin Name",#REF!,MATCH($A825,#REF!,0),FALSE())</f>
        <v>#VALUE!</v>
      </c>
      <c r="T825" s="95" t="e">
        <f aca="false">HLOOKUP("power rail",#REF!,MATCH($A825,#REF!,0),FALSE())</f>
        <v>#VALUE!</v>
      </c>
      <c r="U825" s="96" t="e">
        <f aca="false">HLOOKUP("Wake Capable",#REF!,MATCH($A825,#REF!,0),FALSE())</f>
        <v>#VALUE!</v>
      </c>
      <c r="V825" s="96" t="e">
        <f aca="false">HLOOKUP("Strap",#REF!,MATCH($A825,#REF!,0),FALSE())</f>
        <v>#VALUE!</v>
      </c>
      <c r="W825" s="96"/>
      <c r="X825" s="96"/>
      <c r="Y825" s="96"/>
      <c r="Z825" s="95"/>
      <c r="AA825" s="95" t="e">
        <f aca="false">HLOOKUP("Pad type",#REF!,MATCH($A825,#REF!,0),FALSE())</f>
        <v>#VALUE!</v>
      </c>
      <c r="AB825" s="100"/>
      <c r="AC825" s="100" t="e">
        <f aca="false">HLOOKUP("POR Pin State",#REF!,MATCH($A825,#REF!,0),FALSE())</f>
        <v>#VALUE!</v>
      </c>
      <c r="AD825" s="186"/>
      <c r="AE825" s="187"/>
      <c r="AF825" s="187"/>
      <c r="AG825" s="187"/>
      <c r="AH825" s="188"/>
      <c r="AI825" s="188"/>
      <c r="AJ825" s="189"/>
      <c r="AK825" s="189"/>
      <c r="AL825" s="189"/>
      <c r="AM825" s="189"/>
      <c r="AN825" s="189"/>
      <c r="AO825" s="189"/>
      <c r="AP825" s="189"/>
      <c r="AQ825" s="194" t="s">
        <v>1966</v>
      </c>
      <c r="AR825" s="104"/>
      <c r="AS825" s="104"/>
      <c r="AT825" s="104"/>
      <c r="AU825" s="104"/>
      <c r="AV825" s="104"/>
      <c r="AW825" s="104"/>
      <c r="AX825" s="104"/>
      <c r="AY825" s="104"/>
      <c r="AZ825" s="104"/>
      <c r="BA825" s="104"/>
      <c r="BB825" s="162"/>
      <c r="BC825" s="104"/>
      <c r="BD825" s="214"/>
      <c r="BE825" s="213" t="s">
        <v>1967</v>
      </c>
      <c r="BF825" s="108" t="e">
        <f aca="false">VLOOKUP($A825,#REF!, 34, FALSE())</f>
        <v>#VALUE!</v>
      </c>
      <c r="BG825" s="108" t="e">
        <f aca="false">VLOOKUP($A825,#REF!, 22, FALSE())</f>
        <v>#VALUE!</v>
      </c>
      <c r="BH825" s="109"/>
    </row>
    <row r="826" s="193" customFormat="true" ht="12.75" hidden="false" customHeight="true" outlineLevel="0" collapsed="false">
      <c r="A826" s="133" t="s">
        <v>1968</v>
      </c>
      <c r="B826" s="86" t="e">
        <f aca="false">VLOOKUP($A826,#REF!, 34, FALSE())</f>
        <v>#VALUE!</v>
      </c>
      <c r="C826" s="87" t="str">
        <f aca="false">CONCATENATE("unused_",A826)</f>
        <v>unused_DDR_XM2_B2A_CA1</v>
      </c>
      <c r="D826" s="88" t="e">
        <f aca="false">IF(LEN(VLOOKUP($A826,#REF!,8,FALSE())),LEFT(VLOOKUP($A826,#REF!,8,FALSE()),LEN(VLOOKUP($A826,#REF!,8,FALSE()))-2),"")</f>
        <v>#VALUE!</v>
      </c>
      <c r="E826" s="89" t="e">
        <f aca="false">IF(LEN(VLOOKUP($A826,#REF!,4,FALSE())),IF(INDEX(#REF!,MATCH($A826,#REF!,0),1),LEFT(VLOOKUP($A826,#REF!,4,FALSE()),LEN(VLOOKUP($A826,#REF!,4,FALSE()))-2),CONCATENATE(LEFT(VLOOKUP($A826,#REF!,4,FALSE()),LEN(VLOOKUP($A826,#REF!,4,FALSE()))-2),"*")),"")</f>
        <v>#VALUE!</v>
      </c>
      <c r="F826" s="90" t="e">
        <f aca="false">IF(LEN(VLOOKUP($A826,#REF!,5,FALSE())),IF(INDEX(#REF!,MATCH($A826,#REF!,0),2),LEFT(VLOOKUP($A826,#REF!,5,FALSE()),LEN(VLOOKUP($A826,#REF!,5,FALSE()))-2),CONCATENATE(LEFT(VLOOKUP($A826,#REF!,5,FALSE()),LEN(VLOOKUP($A826,#REF!,5,FALSE()))-2),"*")),"")</f>
        <v>#VALUE!</v>
      </c>
      <c r="G826" s="90" t="e">
        <f aca="false">IF(LEN(VLOOKUP($A826,#REF!,6,FALSE())),IF(INDEX(#REF!,MATCH($A826,#REF!,0),3),LEFT(VLOOKUP($A826,#REF!,6,FALSE()),LEN(VLOOKUP($A826,#REF!,6,FALSE()))-2),CONCATENATE(LEFT(VLOOKUP($A826,#REF!,6,FALSE()),LEN(VLOOKUP($A826,#REF!,6,FALSE()))-2),"*")),"")</f>
        <v>#VALUE!</v>
      </c>
      <c r="H826" s="91" t="e">
        <f aca="false">IF(LEN(VLOOKUP($A826,#REF!,7,FALSE())),IF(INDEX(#REF!,MATCH($A826,#REF!,0),4),LEFT(VLOOKUP($A826,#REF!,7,FALSE()),LEN(VLOOKUP($A826,#REF!,7,FALSE()))-2),CONCATENATE(LEFT(VLOOKUP($A826,#REF!,7,FALSE()),LEN(VLOOKUP($A826,#REF!,7,FALSE()))-2),"*")),"")</f>
        <v>#VALUE!</v>
      </c>
      <c r="I826" s="92" t="e">
        <f aca="false">IF(LEN(VLOOKUP($A826,#REF!,8,FALSE())),UPPER(RIGHT(VLOOKUP($A826,#REF!,8,FALSE()), 1)),"")</f>
        <v>#VALUE!</v>
      </c>
      <c r="J826" s="90" t="e">
        <f aca="false">IF(LEN(VLOOKUP($A826,#REF!,4,FALSE())),UPPER(RIGHT(VLOOKUP($A826,#REF!,4,FALSE()), 1)),"")</f>
        <v>#VALUE!</v>
      </c>
      <c r="K826" s="90" t="e">
        <f aca="false">IF(LEN(VLOOKUP($A826,#REF!,5,FALSE())),UPPER(RIGHT(VLOOKUP($A826,#REF!,5,FALSE()), 1)),"")</f>
        <v>#VALUE!</v>
      </c>
      <c r="L826" s="90" t="e">
        <f aca="false">IF(LEN(VLOOKUP($A826,#REF!,6,FALSE())),UPPER(RIGHT(VLOOKUP($A826,#REF!,6,FALSE()), 1)),"")</f>
        <v>#VALUE!</v>
      </c>
      <c r="M826" s="91" t="e">
        <f aca="false">IF(LEN(VLOOKUP($A826,#REF!,7,FALSE())),UPPER(RIGHT(VLOOKUP($A826,#REF!,7,FALSE()), 1)),"")</f>
        <v>#VALUE!</v>
      </c>
      <c r="N826" s="185"/>
      <c r="O826" s="185"/>
      <c r="P826" s="185"/>
      <c r="Q826" s="185"/>
      <c r="R826" s="185"/>
      <c r="S826" s="100" t="e">
        <f aca="false">HLOOKUP("Device Tree Pin Name",#REF!,MATCH($A826,#REF!,0),FALSE())</f>
        <v>#VALUE!</v>
      </c>
      <c r="T826" s="95" t="e">
        <f aca="false">HLOOKUP("power rail",#REF!,MATCH($A826,#REF!,0),FALSE())</f>
        <v>#VALUE!</v>
      </c>
      <c r="U826" s="96" t="e">
        <f aca="false">HLOOKUP("Wake Capable",#REF!,MATCH($A826,#REF!,0),FALSE())</f>
        <v>#VALUE!</v>
      </c>
      <c r="V826" s="96" t="e">
        <f aca="false">HLOOKUP("Strap",#REF!,MATCH($A826,#REF!,0),FALSE())</f>
        <v>#VALUE!</v>
      </c>
      <c r="W826" s="96"/>
      <c r="X826" s="96"/>
      <c r="Y826" s="96"/>
      <c r="Z826" s="95"/>
      <c r="AA826" s="95" t="e">
        <f aca="false">HLOOKUP("Pad type",#REF!,MATCH($A826,#REF!,0),FALSE())</f>
        <v>#VALUE!</v>
      </c>
      <c r="AB826" s="100"/>
      <c r="AC826" s="100" t="e">
        <f aca="false">HLOOKUP("POR Pin State",#REF!,MATCH($A826,#REF!,0),FALSE())</f>
        <v>#VALUE!</v>
      </c>
      <c r="AD826" s="186"/>
      <c r="AE826" s="187"/>
      <c r="AF826" s="187"/>
      <c r="AG826" s="187"/>
      <c r="AH826" s="188"/>
      <c r="AI826" s="188"/>
      <c r="AJ826" s="189"/>
      <c r="AK826" s="189"/>
      <c r="AL826" s="189"/>
      <c r="AM826" s="189"/>
      <c r="AN826" s="189"/>
      <c r="AO826" s="189"/>
      <c r="AP826" s="189"/>
      <c r="AQ826" s="194" t="s">
        <v>1969</v>
      </c>
      <c r="AR826" s="104"/>
      <c r="AS826" s="104"/>
      <c r="AT826" s="104"/>
      <c r="AU826" s="104"/>
      <c r="AV826" s="104"/>
      <c r="AW826" s="104"/>
      <c r="AX826" s="104"/>
      <c r="AY826" s="104"/>
      <c r="AZ826" s="104"/>
      <c r="BA826" s="104"/>
      <c r="BB826" s="162"/>
      <c r="BC826" s="104"/>
      <c r="BD826" s="214"/>
      <c r="BE826" s="213" t="s">
        <v>1970</v>
      </c>
      <c r="BF826" s="108" t="e">
        <f aca="false">VLOOKUP($A826,#REF!, 34, FALSE())</f>
        <v>#VALUE!</v>
      </c>
      <c r="BG826" s="108" t="e">
        <f aca="false">VLOOKUP($A826,#REF!, 22, FALSE())</f>
        <v>#VALUE!</v>
      </c>
      <c r="BH826" s="109"/>
    </row>
    <row r="827" s="193" customFormat="true" ht="12.75" hidden="false" customHeight="true" outlineLevel="0" collapsed="false">
      <c r="A827" s="133" t="s">
        <v>1971</v>
      </c>
      <c r="B827" s="86" t="e">
        <f aca="false">VLOOKUP($A827,#REF!, 34, FALSE())</f>
        <v>#VALUE!</v>
      </c>
      <c r="C827" s="87" t="str">
        <f aca="false">CONCATENATE("unused_",A827)</f>
        <v>unused_DDR_XM2_B2A_CA2</v>
      </c>
      <c r="D827" s="88" t="e">
        <f aca="false">IF(LEN(VLOOKUP($A827,#REF!,8,FALSE())),LEFT(VLOOKUP($A827,#REF!,8,FALSE()),LEN(VLOOKUP($A827,#REF!,8,FALSE()))-2),"")</f>
        <v>#VALUE!</v>
      </c>
      <c r="E827" s="89" t="e">
        <f aca="false">IF(LEN(VLOOKUP($A827,#REF!,4,FALSE())),IF(INDEX(#REF!,MATCH($A827,#REF!,0),1),LEFT(VLOOKUP($A827,#REF!,4,FALSE()),LEN(VLOOKUP($A827,#REF!,4,FALSE()))-2),CONCATENATE(LEFT(VLOOKUP($A827,#REF!,4,FALSE()),LEN(VLOOKUP($A827,#REF!,4,FALSE()))-2),"*")),"")</f>
        <v>#VALUE!</v>
      </c>
      <c r="F827" s="90" t="e">
        <f aca="false">IF(LEN(VLOOKUP($A827,#REF!,5,FALSE())),IF(INDEX(#REF!,MATCH($A827,#REF!,0),2),LEFT(VLOOKUP($A827,#REF!,5,FALSE()),LEN(VLOOKUP($A827,#REF!,5,FALSE()))-2),CONCATENATE(LEFT(VLOOKUP($A827,#REF!,5,FALSE()),LEN(VLOOKUP($A827,#REF!,5,FALSE()))-2),"*")),"")</f>
        <v>#VALUE!</v>
      </c>
      <c r="G827" s="90" t="e">
        <f aca="false">IF(LEN(VLOOKUP($A827,#REF!,6,FALSE())),IF(INDEX(#REF!,MATCH($A827,#REF!,0),3),LEFT(VLOOKUP($A827,#REF!,6,FALSE()),LEN(VLOOKUP($A827,#REF!,6,FALSE()))-2),CONCATENATE(LEFT(VLOOKUP($A827,#REF!,6,FALSE()),LEN(VLOOKUP($A827,#REF!,6,FALSE()))-2),"*")),"")</f>
        <v>#VALUE!</v>
      </c>
      <c r="H827" s="91" t="e">
        <f aca="false">IF(LEN(VLOOKUP($A827,#REF!,7,FALSE())),IF(INDEX(#REF!,MATCH($A827,#REF!,0),4),LEFT(VLOOKUP($A827,#REF!,7,FALSE()),LEN(VLOOKUP($A827,#REF!,7,FALSE()))-2),CONCATENATE(LEFT(VLOOKUP($A827,#REF!,7,FALSE()),LEN(VLOOKUP($A827,#REF!,7,FALSE()))-2),"*")),"")</f>
        <v>#VALUE!</v>
      </c>
      <c r="I827" s="92" t="e">
        <f aca="false">IF(LEN(VLOOKUP($A827,#REF!,8,FALSE())),UPPER(RIGHT(VLOOKUP($A827,#REF!,8,FALSE()), 1)),"")</f>
        <v>#VALUE!</v>
      </c>
      <c r="J827" s="90" t="e">
        <f aca="false">IF(LEN(VLOOKUP($A827,#REF!,4,FALSE())),UPPER(RIGHT(VLOOKUP($A827,#REF!,4,FALSE()), 1)),"")</f>
        <v>#VALUE!</v>
      </c>
      <c r="K827" s="90" t="e">
        <f aca="false">IF(LEN(VLOOKUP($A827,#REF!,5,FALSE())),UPPER(RIGHT(VLOOKUP($A827,#REF!,5,FALSE()), 1)),"")</f>
        <v>#VALUE!</v>
      </c>
      <c r="L827" s="90" t="e">
        <f aca="false">IF(LEN(VLOOKUP($A827,#REF!,6,FALSE())),UPPER(RIGHT(VLOOKUP($A827,#REF!,6,FALSE()), 1)),"")</f>
        <v>#VALUE!</v>
      </c>
      <c r="M827" s="91" t="e">
        <f aca="false">IF(LEN(VLOOKUP($A827,#REF!,7,FALSE())),UPPER(RIGHT(VLOOKUP($A827,#REF!,7,FALSE()), 1)),"")</f>
        <v>#VALUE!</v>
      </c>
      <c r="N827" s="185"/>
      <c r="O827" s="185"/>
      <c r="P827" s="185"/>
      <c r="Q827" s="185"/>
      <c r="R827" s="185"/>
      <c r="S827" s="100" t="e">
        <f aca="false">HLOOKUP("Device Tree Pin Name",#REF!,MATCH($A827,#REF!,0),FALSE())</f>
        <v>#VALUE!</v>
      </c>
      <c r="T827" s="95" t="e">
        <f aca="false">HLOOKUP("power rail",#REF!,MATCH($A827,#REF!,0),FALSE())</f>
        <v>#VALUE!</v>
      </c>
      <c r="U827" s="96" t="e">
        <f aca="false">HLOOKUP("Wake Capable",#REF!,MATCH($A827,#REF!,0),FALSE())</f>
        <v>#VALUE!</v>
      </c>
      <c r="V827" s="96" t="e">
        <f aca="false">HLOOKUP("Strap",#REF!,MATCH($A827,#REF!,0),FALSE())</f>
        <v>#VALUE!</v>
      </c>
      <c r="W827" s="96"/>
      <c r="X827" s="96"/>
      <c r="Y827" s="96"/>
      <c r="Z827" s="95"/>
      <c r="AA827" s="95" t="e">
        <f aca="false">HLOOKUP("Pad type",#REF!,MATCH($A827,#REF!,0),FALSE())</f>
        <v>#VALUE!</v>
      </c>
      <c r="AB827" s="100"/>
      <c r="AC827" s="100" t="e">
        <f aca="false">HLOOKUP("POR Pin State",#REF!,MATCH($A827,#REF!,0),FALSE())</f>
        <v>#VALUE!</v>
      </c>
      <c r="AD827" s="186"/>
      <c r="AE827" s="187"/>
      <c r="AF827" s="187"/>
      <c r="AG827" s="187"/>
      <c r="AH827" s="188"/>
      <c r="AI827" s="188"/>
      <c r="AJ827" s="189"/>
      <c r="AK827" s="189"/>
      <c r="AL827" s="189"/>
      <c r="AM827" s="189"/>
      <c r="AN827" s="189"/>
      <c r="AO827" s="189"/>
      <c r="AP827" s="189"/>
      <c r="AQ827" s="194" t="s">
        <v>1972</v>
      </c>
      <c r="AR827" s="104"/>
      <c r="AS827" s="104"/>
      <c r="AT827" s="104"/>
      <c r="AU827" s="104"/>
      <c r="AV827" s="104"/>
      <c r="AW827" s="104"/>
      <c r="AX827" s="104"/>
      <c r="AY827" s="104"/>
      <c r="AZ827" s="104"/>
      <c r="BA827" s="104"/>
      <c r="BB827" s="162"/>
      <c r="BC827" s="104"/>
      <c r="BD827" s="214"/>
      <c r="BE827" s="213" t="s">
        <v>1973</v>
      </c>
      <c r="BF827" s="108" t="e">
        <f aca="false">VLOOKUP($A827,#REF!, 34, FALSE())</f>
        <v>#VALUE!</v>
      </c>
      <c r="BG827" s="108" t="e">
        <f aca="false">VLOOKUP($A827,#REF!, 22, FALSE())</f>
        <v>#VALUE!</v>
      </c>
      <c r="BH827" s="109"/>
    </row>
    <row r="828" s="193" customFormat="true" ht="12.75" hidden="false" customHeight="true" outlineLevel="0" collapsed="false">
      <c r="A828" s="133" t="s">
        <v>1974</v>
      </c>
      <c r="B828" s="86" t="e">
        <f aca="false">VLOOKUP($A828,#REF!, 34, FALSE())</f>
        <v>#VALUE!</v>
      </c>
      <c r="C828" s="87" t="str">
        <f aca="false">CONCATENATE("unused_",A828)</f>
        <v>unused_DDR_XM2_B2A_CA3</v>
      </c>
      <c r="D828" s="88" t="e">
        <f aca="false">IF(LEN(VLOOKUP($A828,#REF!,8,FALSE())),LEFT(VLOOKUP($A828,#REF!,8,FALSE()),LEN(VLOOKUP($A828,#REF!,8,FALSE()))-2),"")</f>
        <v>#VALUE!</v>
      </c>
      <c r="E828" s="89" t="e">
        <f aca="false">IF(LEN(VLOOKUP($A828,#REF!,4,FALSE())),IF(INDEX(#REF!,MATCH($A828,#REF!,0),1),LEFT(VLOOKUP($A828,#REF!,4,FALSE()),LEN(VLOOKUP($A828,#REF!,4,FALSE()))-2),CONCATENATE(LEFT(VLOOKUP($A828,#REF!,4,FALSE()),LEN(VLOOKUP($A828,#REF!,4,FALSE()))-2),"*")),"")</f>
        <v>#VALUE!</v>
      </c>
      <c r="F828" s="90" t="e">
        <f aca="false">IF(LEN(VLOOKUP($A828,#REF!,5,FALSE())),IF(INDEX(#REF!,MATCH($A828,#REF!,0),2),LEFT(VLOOKUP($A828,#REF!,5,FALSE()),LEN(VLOOKUP($A828,#REF!,5,FALSE()))-2),CONCATENATE(LEFT(VLOOKUP($A828,#REF!,5,FALSE()),LEN(VLOOKUP($A828,#REF!,5,FALSE()))-2),"*")),"")</f>
        <v>#VALUE!</v>
      </c>
      <c r="G828" s="90" t="e">
        <f aca="false">IF(LEN(VLOOKUP($A828,#REF!,6,FALSE())),IF(INDEX(#REF!,MATCH($A828,#REF!,0),3),LEFT(VLOOKUP($A828,#REF!,6,FALSE()),LEN(VLOOKUP($A828,#REF!,6,FALSE()))-2),CONCATENATE(LEFT(VLOOKUP($A828,#REF!,6,FALSE()),LEN(VLOOKUP($A828,#REF!,6,FALSE()))-2),"*")),"")</f>
        <v>#VALUE!</v>
      </c>
      <c r="H828" s="91" t="e">
        <f aca="false">IF(LEN(VLOOKUP($A828,#REF!,7,FALSE())),IF(INDEX(#REF!,MATCH($A828,#REF!,0),4),LEFT(VLOOKUP($A828,#REF!,7,FALSE()),LEN(VLOOKUP($A828,#REF!,7,FALSE()))-2),CONCATENATE(LEFT(VLOOKUP($A828,#REF!,7,FALSE()),LEN(VLOOKUP($A828,#REF!,7,FALSE()))-2),"*")),"")</f>
        <v>#VALUE!</v>
      </c>
      <c r="I828" s="92" t="e">
        <f aca="false">IF(LEN(VLOOKUP($A828,#REF!,8,FALSE())),UPPER(RIGHT(VLOOKUP($A828,#REF!,8,FALSE()), 1)),"")</f>
        <v>#VALUE!</v>
      </c>
      <c r="J828" s="90" t="e">
        <f aca="false">IF(LEN(VLOOKUP($A828,#REF!,4,FALSE())),UPPER(RIGHT(VLOOKUP($A828,#REF!,4,FALSE()), 1)),"")</f>
        <v>#VALUE!</v>
      </c>
      <c r="K828" s="90" t="e">
        <f aca="false">IF(LEN(VLOOKUP($A828,#REF!,5,FALSE())),UPPER(RIGHT(VLOOKUP($A828,#REF!,5,FALSE()), 1)),"")</f>
        <v>#VALUE!</v>
      </c>
      <c r="L828" s="90" t="e">
        <f aca="false">IF(LEN(VLOOKUP($A828,#REF!,6,FALSE())),UPPER(RIGHT(VLOOKUP($A828,#REF!,6,FALSE()), 1)),"")</f>
        <v>#VALUE!</v>
      </c>
      <c r="M828" s="91" t="e">
        <f aca="false">IF(LEN(VLOOKUP($A828,#REF!,7,FALSE())),UPPER(RIGHT(VLOOKUP($A828,#REF!,7,FALSE()), 1)),"")</f>
        <v>#VALUE!</v>
      </c>
      <c r="N828" s="185"/>
      <c r="O828" s="185"/>
      <c r="P828" s="185"/>
      <c r="Q828" s="185"/>
      <c r="R828" s="185"/>
      <c r="S828" s="100" t="e">
        <f aca="false">HLOOKUP("Device Tree Pin Name",#REF!,MATCH($A828,#REF!,0),FALSE())</f>
        <v>#VALUE!</v>
      </c>
      <c r="T828" s="95" t="e">
        <f aca="false">HLOOKUP("power rail",#REF!,MATCH($A828,#REF!,0),FALSE())</f>
        <v>#VALUE!</v>
      </c>
      <c r="U828" s="96" t="e">
        <f aca="false">HLOOKUP("Wake Capable",#REF!,MATCH($A828,#REF!,0),FALSE())</f>
        <v>#VALUE!</v>
      </c>
      <c r="V828" s="96" t="e">
        <f aca="false">HLOOKUP("Strap",#REF!,MATCH($A828,#REF!,0),FALSE())</f>
        <v>#VALUE!</v>
      </c>
      <c r="W828" s="96"/>
      <c r="X828" s="96"/>
      <c r="Y828" s="96"/>
      <c r="Z828" s="95"/>
      <c r="AA828" s="95" t="e">
        <f aca="false">HLOOKUP("Pad type",#REF!,MATCH($A828,#REF!,0),FALSE())</f>
        <v>#VALUE!</v>
      </c>
      <c r="AB828" s="100"/>
      <c r="AC828" s="100" t="e">
        <f aca="false">HLOOKUP("POR Pin State",#REF!,MATCH($A828,#REF!,0),FALSE())</f>
        <v>#VALUE!</v>
      </c>
      <c r="AD828" s="186"/>
      <c r="AE828" s="187"/>
      <c r="AF828" s="187"/>
      <c r="AG828" s="187"/>
      <c r="AH828" s="188"/>
      <c r="AI828" s="188"/>
      <c r="AJ828" s="189"/>
      <c r="AK828" s="189"/>
      <c r="AL828" s="189"/>
      <c r="AM828" s="189"/>
      <c r="AN828" s="189"/>
      <c r="AO828" s="189"/>
      <c r="AP828" s="189"/>
      <c r="AQ828" s="194" t="s">
        <v>1975</v>
      </c>
      <c r="AR828" s="104"/>
      <c r="AS828" s="104"/>
      <c r="AT828" s="104"/>
      <c r="AU828" s="104"/>
      <c r="AV828" s="104"/>
      <c r="AW828" s="104"/>
      <c r="AX828" s="104"/>
      <c r="AY828" s="104"/>
      <c r="AZ828" s="104"/>
      <c r="BA828" s="104"/>
      <c r="BB828" s="162"/>
      <c r="BC828" s="104"/>
      <c r="BD828" s="214"/>
      <c r="BE828" s="213" t="s">
        <v>1976</v>
      </c>
      <c r="BF828" s="108" t="e">
        <f aca="false">VLOOKUP($A828,#REF!, 34, FALSE())</f>
        <v>#VALUE!</v>
      </c>
      <c r="BG828" s="108" t="e">
        <f aca="false">VLOOKUP($A828,#REF!, 22, FALSE())</f>
        <v>#VALUE!</v>
      </c>
      <c r="BH828" s="109"/>
    </row>
    <row r="829" s="193" customFormat="true" ht="12.75" hidden="false" customHeight="true" outlineLevel="0" collapsed="false">
      <c r="A829" s="133" t="s">
        <v>1977</v>
      </c>
      <c r="B829" s="86" t="e">
        <f aca="false">VLOOKUP($A829,#REF!, 34, FALSE())</f>
        <v>#VALUE!</v>
      </c>
      <c r="C829" s="87" t="str">
        <f aca="false">CONCATENATE("unused_",A829)</f>
        <v>unused_DDR_XM2_B2A_CA4</v>
      </c>
      <c r="D829" s="88" t="e">
        <f aca="false">IF(LEN(VLOOKUP($A829,#REF!,8,FALSE())),LEFT(VLOOKUP($A829,#REF!,8,FALSE()),LEN(VLOOKUP($A829,#REF!,8,FALSE()))-2),"")</f>
        <v>#VALUE!</v>
      </c>
      <c r="E829" s="89" t="e">
        <f aca="false">IF(LEN(VLOOKUP($A829,#REF!,4,FALSE())),IF(INDEX(#REF!,MATCH($A829,#REF!,0),1),LEFT(VLOOKUP($A829,#REF!,4,FALSE()),LEN(VLOOKUP($A829,#REF!,4,FALSE()))-2),CONCATENATE(LEFT(VLOOKUP($A829,#REF!,4,FALSE()),LEN(VLOOKUP($A829,#REF!,4,FALSE()))-2),"*")),"")</f>
        <v>#VALUE!</v>
      </c>
      <c r="F829" s="90" t="e">
        <f aca="false">IF(LEN(VLOOKUP($A829,#REF!,5,FALSE())),IF(INDEX(#REF!,MATCH($A829,#REF!,0),2),LEFT(VLOOKUP($A829,#REF!,5,FALSE()),LEN(VLOOKUP($A829,#REF!,5,FALSE()))-2),CONCATENATE(LEFT(VLOOKUP($A829,#REF!,5,FALSE()),LEN(VLOOKUP($A829,#REF!,5,FALSE()))-2),"*")),"")</f>
        <v>#VALUE!</v>
      </c>
      <c r="G829" s="90" t="e">
        <f aca="false">IF(LEN(VLOOKUP($A829,#REF!,6,FALSE())),IF(INDEX(#REF!,MATCH($A829,#REF!,0),3),LEFT(VLOOKUP($A829,#REF!,6,FALSE()),LEN(VLOOKUP($A829,#REF!,6,FALSE()))-2),CONCATENATE(LEFT(VLOOKUP($A829,#REF!,6,FALSE()),LEN(VLOOKUP($A829,#REF!,6,FALSE()))-2),"*")),"")</f>
        <v>#VALUE!</v>
      </c>
      <c r="H829" s="91" t="e">
        <f aca="false">IF(LEN(VLOOKUP($A829,#REF!,7,FALSE())),IF(INDEX(#REF!,MATCH($A829,#REF!,0),4),LEFT(VLOOKUP($A829,#REF!,7,FALSE()),LEN(VLOOKUP($A829,#REF!,7,FALSE()))-2),CONCATENATE(LEFT(VLOOKUP($A829,#REF!,7,FALSE()),LEN(VLOOKUP($A829,#REF!,7,FALSE()))-2),"*")),"")</f>
        <v>#VALUE!</v>
      </c>
      <c r="I829" s="92" t="e">
        <f aca="false">IF(LEN(VLOOKUP($A829,#REF!,8,FALSE())),UPPER(RIGHT(VLOOKUP($A829,#REF!,8,FALSE()), 1)),"")</f>
        <v>#VALUE!</v>
      </c>
      <c r="J829" s="90" t="e">
        <f aca="false">IF(LEN(VLOOKUP($A829,#REF!,4,FALSE())),UPPER(RIGHT(VLOOKUP($A829,#REF!,4,FALSE()), 1)),"")</f>
        <v>#VALUE!</v>
      </c>
      <c r="K829" s="90" t="e">
        <f aca="false">IF(LEN(VLOOKUP($A829,#REF!,5,FALSE())),UPPER(RIGHT(VLOOKUP($A829,#REF!,5,FALSE()), 1)),"")</f>
        <v>#VALUE!</v>
      </c>
      <c r="L829" s="90" t="e">
        <f aca="false">IF(LEN(VLOOKUP($A829,#REF!,6,FALSE())),UPPER(RIGHT(VLOOKUP($A829,#REF!,6,FALSE()), 1)),"")</f>
        <v>#VALUE!</v>
      </c>
      <c r="M829" s="91" t="e">
        <f aca="false">IF(LEN(VLOOKUP($A829,#REF!,7,FALSE())),UPPER(RIGHT(VLOOKUP($A829,#REF!,7,FALSE()), 1)),"")</f>
        <v>#VALUE!</v>
      </c>
      <c r="N829" s="185"/>
      <c r="O829" s="185"/>
      <c r="P829" s="185"/>
      <c r="Q829" s="185"/>
      <c r="R829" s="185"/>
      <c r="S829" s="100" t="e">
        <f aca="false">HLOOKUP("Device Tree Pin Name",#REF!,MATCH($A829,#REF!,0),FALSE())</f>
        <v>#VALUE!</v>
      </c>
      <c r="T829" s="95" t="e">
        <f aca="false">HLOOKUP("power rail",#REF!,MATCH($A829,#REF!,0),FALSE())</f>
        <v>#VALUE!</v>
      </c>
      <c r="U829" s="96" t="e">
        <f aca="false">HLOOKUP("Wake Capable",#REF!,MATCH($A829,#REF!,0),FALSE())</f>
        <v>#VALUE!</v>
      </c>
      <c r="V829" s="96" t="e">
        <f aca="false">HLOOKUP("Strap",#REF!,MATCH($A829,#REF!,0),FALSE())</f>
        <v>#VALUE!</v>
      </c>
      <c r="W829" s="96"/>
      <c r="X829" s="96"/>
      <c r="Y829" s="96"/>
      <c r="Z829" s="95"/>
      <c r="AA829" s="95" t="e">
        <f aca="false">HLOOKUP("Pad type",#REF!,MATCH($A829,#REF!,0),FALSE())</f>
        <v>#VALUE!</v>
      </c>
      <c r="AB829" s="100"/>
      <c r="AC829" s="100" t="e">
        <f aca="false">HLOOKUP("POR Pin State",#REF!,MATCH($A829,#REF!,0),FALSE())</f>
        <v>#VALUE!</v>
      </c>
      <c r="AD829" s="186"/>
      <c r="AE829" s="187"/>
      <c r="AF829" s="187"/>
      <c r="AG829" s="187"/>
      <c r="AH829" s="188"/>
      <c r="AI829" s="188"/>
      <c r="AJ829" s="189"/>
      <c r="AK829" s="189"/>
      <c r="AL829" s="189"/>
      <c r="AM829" s="189"/>
      <c r="AN829" s="189"/>
      <c r="AO829" s="189"/>
      <c r="AP829" s="189"/>
      <c r="AQ829" s="194" t="s">
        <v>1978</v>
      </c>
      <c r="AR829" s="104"/>
      <c r="AS829" s="104"/>
      <c r="AT829" s="104"/>
      <c r="AU829" s="104"/>
      <c r="AV829" s="104"/>
      <c r="AW829" s="104"/>
      <c r="AX829" s="104"/>
      <c r="AY829" s="104"/>
      <c r="AZ829" s="104"/>
      <c r="BA829" s="104"/>
      <c r="BB829" s="162"/>
      <c r="BC829" s="104"/>
      <c r="BD829" s="214"/>
      <c r="BE829" s="213" t="s">
        <v>1979</v>
      </c>
      <c r="BF829" s="108" t="e">
        <f aca="false">VLOOKUP($A829,#REF!, 34, FALSE())</f>
        <v>#VALUE!</v>
      </c>
      <c r="BG829" s="108" t="e">
        <f aca="false">VLOOKUP($A829,#REF!, 22, FALSE())</f>
        <v>#VALUE!</v>
      </c>
      <c r="BH829" s="109"/>
    </row>
    <row r="830" s="193" customFormat="true" ht="12.75" hidden="false" customHeight="true" outlineLevel="0" collapsed="false">
      <c r="A830" s="133" t="s">
        <v>1980</v>
      </c>
      <c r="B830" s="86" t="e">
        <f aca="false">VLOOKUP($A830,#REF!, 34, FALSE())</f>
        <v>#VALUE!</v>
      </c>
      <c r="C830" s="87" t="str">
        <f aca="false">CONCATENATE("unused_",A830)</f>
        <v>unused_DDR_XM2_B2A_CA5</v>
      </c>
      <c r="D830" s="88" t="e">
        <f aca="false">IF(LEN(VLOOKUP($A830,#REF!,8,FALSE())),LEFT(VLOOKUP($A830,#REF!,8,FALSE()),LEN(VLOOKUP($A830,#REF!,8,FALSE()))-2),"")</f>
        <v>#VALUE!</v>
      </c>
      <c r="E830" s="89" t="e">
        <f aca="false">IF(LEN(VLOOKUP($A830,#REF!,4,FALSE())),IF(INDEX(#REF!,MATCH($A830,#REF!,0),1),LEFT(VLOOKUP($A830,#REF!,4,FALSE()),LEN(VLOOKUP($A830,#REF!,4,FALSE()))-2),CONCATENATE(LEFT(VLOOKUP($A830,#REF!,4,FALSE()),LEN(VLOOKUP($A830,#REF!,4,FALSE()))-2),"*")),"")</f>
        <v>#VALUE!</v>
      </c>
      <c r="F830" s="90" t="e">
        <f aca="false">IF(LEN(VLOOKUP($A830,#REF!,5,FALSE())),IF(INDEX(#REF!,MATCH($A830,#REF!,0),2),LEFT(VLOOKUP($A830,#REF!,5,FALSE()),LEN(VLOOKUP($A830,#REF!,5,FALSE()))-2),CONCATENATE(LEFT(VLOOKUP($A830,#REF!,5,FALSE()),LEN(VLOOKUP($A830,#REF!,5,FALSE()))-2),"*")),"")</f>
        <v>#VALUE!</v>
      </c>
      <c r="G830" s="90" t="e">
        <f aca="false">IF(LEN(VLOOKUP($A830,#REF!,6,FALSE())),IF(INDEX(#REF!,MATCH($A830,#REF!,0),3),LEFT(VLOOKUP($A830,#REF!,6,FALSE()),LEN(VLOOKUP($A830,#REF!,6,FALSE()))-2),CONCATENATE(LEFT(VLOOKUP($A830,#REF!,6,FALSE()),LEN(VLOOKUP($A830,#REF!,6,FALSE()))-2),"*")),"")</f>
        <v>#VALUE!</v>
      </c>
      <c r="H830" s="91" t="e">
        <f aca="false">IF(LEN(VLOOKUP($A830,#REF!,7,FALSE())),IF(INDEX(#REF!,MATCH($A830,#REF!,0),4),LEFT(VLOOKUP($A830,#REF!,7,FALSE()),LEN(VLOOKUP($A830,#REF!,7,FALSE()))-2),CONCATENATE(LEFT(VLOOKUP($A830,#REF!,7,FALSE()),LEN(VLOOKUP($A830,#REF!,7,FALSE()))-2),"*")),"")</f>
        <v>#VALUE!</v>
      </c>
      <c r="I830" s="92" t="e">
        <f aca="false">IF(LEN(VLOOKUP($A830,#REF!,8,FALSE())),UPPER(RIGHT(VLOOKUP($A830,#REF!,8,FALSE()), 1)),"")</f>
        <v>#VALUE!</v>
      </c>
      <c r="J830" s="90" t="e">
        <f aca="false">IF(LEN(VLOOKUP($A830,#REF!,4,FALSE())),UPPER(RIGHT(VLOOKUP($A830,#REF!,4,FALSE()), 1)),"")</f>
        <v>#VALUE!</v>
      </c>
      <c r="K830" s="90" t="e">
        <f aca="false">IF(LEN(VLOOKUP($A830,#REF!,5,FALSE())),UPPER(RIGHT(VLOOKUP($A830,#REF!,5,FALSE()), 1)),"")</f>
        <v>#VALUE!</v>
      </c>
      <c r="L830" s="90" t="e">
        <f aca="false">IF(LEN(VLOOKUP($A830,#REF!,6,FALSE())),UPPER(RIGHT(VLOOKUP($A830,#REF!,6,FALSE()), 1)),"")</f>
        <v>#VALUE!</v>
      </c>
      <c r="M830" s="91" t="e">
        <f aca="false">IF(LEN(VLOOKUP($A830,#REF!,7,FALSE())),UPPER(RIGHT(VLOOKUP($A830,#REF!,7,FALSE()), 1)),"")</f>
        <v>#VALUE!</v>
      </c>
      <c r="N830" s="185"/>
      <c r="O830" s="185"/>
      <c r="P830" s="185"/>
      <c r="Q830" s="185"/>
      <c r="R830" s="185"/>
      <c r="S830" s="100" t="e">
        <f aca="false">HLOOKUP("Device Tree Pin Name",#REF!,MATCH($A830,#REF!,0),FALSE())</f>
        <v>#VALUE!</v>
      </c>
      <c r="T830" s="95" t="e">
        <f aca="false">HLOOKUP("power rail",#REF!,MATCH($A830,#REF!,0),FALSE())</f>
        <v>#VALUE!</v>
      </c>
      <c r="U830" s="96" t="e">
        <f aca="false">HLOOKUP("Wake Capable",#REF!,MATCH($A830,#REF!,0),FALSE())</f>
        <v>#VALUE!</v>
      </c>
      <c r="V830" s="96" t="e">
        <f aca="false">HLOOKUP("Strap",#REF!,MATCH($A830,#REF!,0),FALSE())</f>
        <v>#VALUE!</v>
      </c>
      <c r="W830" s="96"/>
      <c r="X830" s="96"/>
      <c r="Y830" s="96"/>
      <c r="Z830" s="95"/>
      <c r="AA830" s="95" t="e">
        <f aca="false">HLOOKUP("Pad type",#REF!,MATCH($A830,#REF!,0),FALSE())</f>
        <v>#VALUE!</v>
      </c>
      <c r="AB830" s="100"/>
      <c r="AC830" s="100" t="e">
        <f aca="false">HLOOKUP("POR Pin State",#REF!,MATCH($A830,#REF!,0),FALSE())</f>
        <v>#VALUE!</v>
      </c>
      <c r="AD830" s="186"/>
      <c r="AE830" s="187"/>
      <c r="AF830" s="187"/>
      <c r="AG830" s="187"/>
      <c r="AH830" s="188"/>
      <c r="AI830" s="188"/>
      <c r="AJ830" s="189"/>
      <c r="AK830" s="189"/>
      <c r="AL830" s="189"/>
      <c r="AM830" s="189"/>
      <c r="AN830" s="189"/>
      <c r="AO830" s="189"/>
      <c r="AP830" s="189"/>
      <c r="AQ830" s="194" t="s">
        <v>1981</v>
      </c>
      <c r="AR830" s="104"/>
      <c r="AS830" s="104"/>
      <c r="AT830" s="104"/>
      <c r="AU830" s="104"/>
      <c r="AV830" s="104"/>
      <c r="AW830" s="104"/>
      <c r="AX830" s="104"/>
      <c r="AY830" s="104"/>
      <c r="AZ830" s="104"/>
      <c r="BA830" s="104"/>
      <c r="BB830" s="162"/>
      <c r="BC830" s="104"/>
      <c r="BD830" s="214"/>
      <c r="BE830" s="213" t="s">
        <v>1982</v>
      </c>
      <c r="BF830" s="108" t="e">
        <f aca="false">VLOOKUP($A830,#REF!, 34, FALSE())</f>
        <v>#VALUE!</v>
      </c>
      <c r="BG830" s="108" t="e">
        <f aca="false">VLOOKUP($A830,#REF!, 22, FALSE())</f>
        <v>#VALUE!</v>
      </c>
      <c r="BH830" s="109"/>
    </row>
    <row r="831" s="193" customFormat="true" ht="12.75" hidden="false" customHeight="true" outlineLevel="0" collapsed="false">
      <c r="A831" s="133" t="s">
        <v>1983</v>
      </c>
      <c r="B831" s="86" t="e">
        <f aca="false">VLOOKUP($A831,#REF!, 34, FALSE())</f>
        <v>#VALUE!</v>
      </c>
      <c r="C831" s="87" t="str">
        <f aca="false">CONCATENATE("unused_",A831)</f>
        <v>unused_DDR_XM2_B2A_CA6</v>
      </c>
      <c r="D831" s="88" t="e">
        <f aca="false">IF(LEN(VLOOKUP($A831,#REF!,8,FALSE())),LEFT(VLOOKUP($A831,#REF!,8,FALSE()),LEN(VLOOKUP($A831,#REF!,8,FALSE()))-2),"")</f>
        <v>#VALUE!</v>
      </c>
      <c r="E831" s="89" t="e">
        <f aca="false">IF(LEN(VLOOKUP($A831,#REF!,4,FALSE())),IF(INDEX(#REF!,MATCH($A831,#REF!,0),1),LEFT(VLOOKUP($A831,#REF!,4,FALSE()),LEN(VLOOKUP($A831,#REF!,4,FALSE()))-2),CONCATENATE(LEFT(VLOOKUP($A831,#REF!,4,FALSE()),LEN(VLOOKUP($A831,#REF!,4,FALSE()))-2),"*")),"")</f>
        <v>#VALUE!</v>
      </c>
      <c r="F831" s="90" t="e">
        <f aca="false">IF(LEN(VLOOKUP($A831,#REF!,5,FALSE())),IF(INDEX(#REF!,MATCH($A831,#REF!,0),2),LEFT(VLOOKUP($A831,#REF!,5,FALSE()),LEN(VLOOKUP($A831,#REF!,5,FALSE()))-2),CONCATENATE(LEFT(VLOOKUP($A831,#REF!,5,FALSE()),LEN(VLOOKUP($A831,#REF!,5,FALSE()))-2),"*")),"")</f>
        <v>#VALUE!</v>
      </c>
      <c r="G831" s="90" t="e">
        <f aca="false">IF(LEN(VLOOKUP($A831,#REF!,6,FALSE())),IF(INDEX(#REF!,MATCH($A831,#REF!,0),3),LEFT(VLOOKUP($A831,#REF!,6,FALSE()),LEN(VLOOKUP($A831,#REF!,6,FALSE()))-2),CONCATENATE(LEFT(VLOOKUP($A831,#REF!,6,FALSE()),LEN(VLOOKUP($A831,#REF!,6,FALSE()))-2),"*")),"")</f>
        <v>#VALUE!</v>
      </c>
      <c r="H831" s="91" t="e">
        <f aca="false">IF(LEN(VLOOKUP($A831,#REF!,7,FALSE())),IF(INDEX(#REF!,MATCH($A831,#REF!,0),4),LEFT(VLOOKUP($A831,#REF!,7,FALSE()),LEN(VLOOKUP($A831,#REF!,7,FALSE()))-2),CONCATENATE(LEFT(VLOOKUP($A831,#REF!,7,FALSE()),LEN(VLOOKUP($A831,#REF!,7,FALSE()))-2),"*")),"")</f>
        <v>#VALUE!</v>
      </c>
      <c r="I831" s="92" t="e">
        <f aca="false">IF(LEN(VLOOKUP($A831,#REF!,8,FALSE())),UPPER(RIGHT(VLOOKUP($A831,#REF!,8,FALSE()), 1)),"")</f>
        <v>#VALUE!</v>
      </c>
      <c r="J831" s="90" t="e">
        <f aca="false">IF(LEN(VLOOKUP($A831,#REF!,4,FALSE())),UPPER(RIGHT(VLOOKUP($A831,#REF!,4,FALSE()), 1)),"")</f>
        <v>#VALUE!</v>
      </c>
      <c r="K831" s="90" t="e">
        <f aca="false">IF(LEN(VLOOKUP($A831,#REF!,5,FALSE())),UPPER(RIGHT(VLOOKUP($A831,#REF!,5,FALSE()), 1)),"")</f>
        <v>#VALUE!</v>
      </c>
      <c r="L831" s="90" t="e">
        <f aca="false">IF(LEN(VLOOKUP($A831,#REF!,6,FALSE())),UPPER(RIGHT(VLOOKUP($A831,#REF!,6,FALSE()), 1)),"")</f>
        <v>#VALUE!</v>
      </c>
      <c r="M831" s="91" t="e">
        <f aca="false">IF(LEN(VLOOKUP($A831,#REF!,7,FALSE())),UPPER(RIGHT(VLOOKUP($A831,#REF!,7,FALSE()), 1)),"")</f>
        <v>#VALUE!</v>
      </c>
      <c r="N831" s="185"/>
      <c r="O831" s="185"/>
      <c r="P831" s="185"/>
      <c r="Q831" s="185"/>
      <c r="R831" s="185"/>
      <c r="S831" s="100" t="e">
        <f aca="false">HLOOKUP("Device Tree Pin Name",#REF!,MATCH($A831,#REF!,0),FALSE())</f>
        <v>#VALUE!</v>
      </c>
      <c r="T831" s="95" t="e">
        <f aca="false">HLOOKUP("power rail",#REF!,MATCH($A831,#REF!,0),FALSE())</f>
        <v>#VALUE!</v>
      </c>
      <c r="U831" s="96" t="e">
        <f aca="false">HLOOKUP("Wake Capable",#REF!,MATCH($A831,#REF!,0),FALSE())</f>
        <v>#VALUE!</v>
      </c>
      <c r="V831" s="96" t="e">
        <f aca="false">HLOOKUP("Strap",#REF!,MATCH($A831,#REF!,0),FALSE())</f>
        <v>#VALUE!</v>
      </c>
      <c r="W831" s="96"/>
      <c r="X831" s="96"/>
      <c r="Y831" s="96"/>
      <c r="Z831" s="95"/>
      <c r="AA831" s="95" t="e">
        <f aca="false">HLOOKUP("Pad type",#REF!,MATCH($A831,#REF!,0),FALSE())</f>
        <v>#VALUE!</v>
      </c>
      <c r="AB831" s="100"/>
      <c r="AC831" s="100" t="e">
        <f aca="false">HLOOKUP("POR Pin State",#REF!,MATCH($A831,#REF!,0),FALSE())</f>
        <v>#VALUE!</v>
      </c>
      <c r="AD831" s="186"/>
      <c r="AE831" s="187"/>
      <c r="AF831" s="187"/>
      <c r="AG831" s="187"/>
      <c r="AH831" s="188"/>
      <c r="AI831" s="188"/>
      <c r="AJ831" s="189"/>
      <c r="AK831" s="189"/>
      <c r="AL831" s="189"/>
      <c r="AM831" s="189"/>
      <c r="AN831" s="189"/>
      <c r="AO831" s="189"/>
      <c r="AP831" s="189"/>
      <c r="AQ831" s="194" t="s">
        <v>1984</v>
      </c>
      <c r="AR831" s="104"/>
      <c r="AS831" s="104"/>
      <c r="AT831" s="104"/>
      <c r="AU831" s="104"/>
      <c r="AV831" s="104"/>
      <c r="AW831" s="104"/>
      <c r="AX831" s="104"/>
      <c r="AY831" s="104"/>
      <c r="AZ831" s="104"/>
      <c r="BA831" s="104"/>
      <c r="BB831" s="162"/>
      <c r="BC831" s="104"/>
      <c r="BD831" s="214"/>
      <c r="BE831" s="213" t="s">
        <v>1985</v>
      </c>
      <c r="BF831" s="108" t="e">
        <f aca="false">VLOOKUP($A831,#REF!, 34, FALSE())</f>
        <v>#VALUE!</v>
      </c>
      <c r="BG831" s="108" t="e">
        <f aca="false">VLOOKUP($A831,#REF!, 22, FALSE())</f>
        <v>#VALUE!</v>
      </c>
      <c r="BH831" s="109"/>
    </row>
    <row r="832" s="193" customFormat="true" ht="12.75" hidden="false" customHeight="true" outlineLevel="0" collapsed="false">
      <c r="A832" s="133" t="s">
        <v>1986</v>
      </c>
      <c r="B832" s="86" t="e">
        <f aca="false">VLOOKUP($A832,#REF!, 34, FALSE())</f>
        <v>#VALUE!</v>
      </c>
      <c r="C832" s="87" t="str">
        <f aca="false">CONCATENATE("unused_",A832)</f>
        <v>unused_DDR_XM2_B2B_CA0</v>
      </c>
      <c r="D832" s="88" t="e">
        <f aca="false">IF(LEN(VLOOKUP($A832,#REF!,8,FALSE())),LEFT(VLOOKUP($A832,#REF!,8,FALSE()),LEN(VLOOKUP($A832,#REF!,8,FALSE()))-2),"")</f>
        <v>#VALUE!</v>
      </c>
      <c r="E832" s="89" t="e">
        <f aca="false">IF(LEN(VLOOKUP($A832,#REF!,4,FALSE())),IF(INDEX(#REF!,MATCH($A832,#REF!,0),1),LEFT(VLOOKUP($A832,#REF!,4,FALSE()),LEN(VLOOKUP($A832,#REF!,4,FALSE()))-2),CONCATENATE(LEFT(VLOOKUP($A832,#REF!,4,FALSE()),LEN(VLOOKUP($A832,#REF!,4,FALSE()))-2),"*")),"")</f>
        <v>#VALUE!</v>
      </c>
      <c r="F832" s="90" t="e">
        <f aca="false">IF(LEN(VLOOKUP($A832,#REF!,5,FALSE())),IF(INDEX(#REF!,MATCH($A832,#REF!,0),2),LEFT(VLOOKUP($A832,#REF!,5,FALSE()),LEN(VLOOKUP($A832,#REF!,5,FALSE()))-2),CONCATENATE(LEFT(VLOOKUP($A832,#REF!,5,FALSE()),LEN(VLOOKUP($A832,#REF!,5,FALSE()))-2),"*")),"")</f>
        <v>#VALUE!</v>
      </c>
      <c r="G832" s="90" t="e">
        <f aca="false">IF(LEN(VLOOKUP($A832,#REF!,6,FALSE())),IF(INDEX(#REF!,MATCH($A832,#REF!,0),3),LEFT(VLOOKUP($A832,#REF!,6,FALSE()),LEN(VLOOKUP($A832,#REF!,6,FALSE()))-2),CONCATENATE(LEFT(VLOOKUP($A832,#REF!,6,FALSE()),LEN(VLOOKUP($A832,#REF!,6,FALSE()))-2),"*")),"")</f>
        <v>#VALUE!</v>
      </c>
      <c r="H832" s="91" t="e">
        <f aca="false">IF(LEN(VLOOKUP($A832,#REF!,7,FALSE())),IF(INDEX(#REF!,MATCH($A832,#REF!,0),4),LEFT(VLOOKUP($A832,#REF!,7,FALSE()),LEN(VLOOKUP($A832,#REF!,7,FALSE()))-2),CONCATENATE(LEFT(VLOOKUP($A832,#REF!,7,FALSE()),LEN(VLOOKUP($A832,#REF!,7,FALSE()))-2),"*")),"")</f>
        <v>#VALUE!</v>
      </c>
      <c r="I832" s="92" t="e">
        <f aca="false">IF(LEN(VLOOKUP($A832,#REF!,8,FALSE())),UPPER(RIGHT(VLOOKUP($A832,#REF!,8,FALSE()), 1)),"")</f>
        <v>#VALUE!</v>
      </c>
      <c r="J832" s="90" t="e">
        <f aca="false">IF(LEN(VLOOKUP($A832,#REF!,4,FALSE())),UPPER(RIGHT(VLOOKUP($A832,#REF!,4,FALSE()), 1)),"")</f>
        <v>#VALUE!</v>
      </c>
      <c r="K832" s="90" t="e">
        <f aca="false">IF(LEN(VLOOKUP($A832,#REF!,5,FALSE())),UPPER(RIGHT(VLOOKUP($A832,#REF!,5,FALSE()), 1)),"")</f>
        <v>#VALUE!</v>
      </c>
      <c r="L832" s="90" t="e">
        <f aca="false">IF(LEN(VLOOKUP($A832,#REF!,6,FALSE())),UPPER(RIGHT(VLOOKUP($A832,#REF!,6,FALSE()), 1)),"")</f>
        <v>#VALUE!</v>
      </c>
      <c r="M832" s="91" t="e">
        <f aca="false">IF(LEN(VLOOKUP($A832,#REF!,7,FALSE())),UPPER(RIGHT(VLOOKUP($A832,#REF!,7,FALSE()), 1)),"")</f>
        <v>#VALUE!</v>
      </c>
      <c r="N832" s="185"/>
      <c r="O832" s="185"/>
      <c r="P832" s="185"/>
      <c r="Q832" s="185"/>
      <c r="R832" s="185"/>
      <c r="S832" s="100" t="e">
        <f aca="false">HLOOKUP("Device Tree Pin Name",#REF!,MATCH($A832,#REF!,0),FALSE())</f>
        <v>#VALUE!</v>
      </c>
      <c r="T832" s="95" t="e">
        <f aca="false">HLOOKUP("power rail",#REF!,MATCH($A832,#REF!,0),FALSE())</f>
        <v>#VALUE!</v>
      </c>
      <c r="U832" s="96" t="e">
        <f aca="false">HLOOKUP("Wake Capable",#REF!,MATCH($A832,#REF!,0),FALSE())</f>
        <v>#VALUE!</v>
      </c>
      <c r="V832" s="96" t="e">
        <f aca="false">HLOOKUP("Strap",#REF!,MATCH($A832,#REF!,0),FALSE())</f>
        <v>#VALUE!</v>
      </c>
      <c r="W832" s="96"/>
      <c r="X832" s="96"/>
      <c r="Y832" s="96"/>
      <c r="Z832" s="95"/>
      <c r="AA832" s="95" t="e">
        <f aca="false">HLOOKUP("Pad type",#REF!,MATCH($A832,#REF!,0),FALSE())</f>
        <v>#VALUE!</v>
      </c>
      <c r="AB832" s="100"/>
      <c r="AC832" s="100" t="e">
        <f aca="false">HLOOKUP("POR Pin State",#REF!,MATCH($A832,#REF!,0),FALSE())</f>
        <v>#VALUE!</v>
      </c>
      <c r="AD832" s="186"/>
      <c r="AE832" s="187"/>
      <c r="AF832" s="187"/>
      <c r="AG832" s="187"/>
      <c r="AH832" s="188"/>
      <c r="AI832" s="188"/>
      <c r="AJ832" s="189"/>
      <c r="AK832" s="189"/>
      <c r="AL832" s="189"/>
      <c r="AM832" s="189"/>
      <c r="AN832" s="189"/>
      <c r="AO832" s="189"/>
      <c r="AP832" s="189"/>
      <c r="AQ832" s="194" t="s">
        <v>1987</v>
      </c>
      <c r="AR832" s="104"/>
      <c r="AS832" s="104"/>
      <c r="AT832" s="104"/>
      <c r="AU832" s="104"/>
      <c r="AV832" s="104"/>
      <c r="AW832" s="104"/>
      <c r="AX832" s="104"/>
      <c r="AY832" s="104"/>
      <c r="AZ832" s="104"/>
      <c r="BA832" s="104"/>
      <c r="BB832" s="162"/>
      <c r="BC832" s="104"/>
      <c r="BD832" s="214"/>
      <c r="BE832" s="213" t="s">
        <v>1988</v>
      </c>
      <c r="BF832" s="108" t="e">
        <f aca="false">VLOOKUP($A832,#REF!, 34, FALSE())</f>
        <v>#VALUE!</v>
      </c>
      <c r="BG832" s="108" t="e">
        <f aca="false">VLOOKUP($A832,#REF!, 22, FALSE())</f>
        <v>#VALUE!</v>
      </c>
      <c r="BH832" s="109"/>
    </row>
    <row r="833" s="193" customFormat="true" ht="12.75" hidden="false" customHeight="true" outlineLevel="0" collapsed="false">
      <c r="A833" s="133" t="s">
        <v>1989</v>
      </c>
      <c r="B833" s="86" t="e">
        <f aca="false">VLOOKUP($A833,#REF!, 34, FALSE())</f>
        <v>#VALUE!</v>
      </c>
      <c r="C833" s="87" t="str">
        <f aca="false">CONCATENATE("unused_",A833)</f>
        <v>unused_DDR_XM2_B2B_CA1</v>
      </c>
      <c r="D833" s="88" t="e">
        <f aca="false">IF(LEN(VLOOKUP($A833,#REF!,8,FALSE())),LEFT(VLOOKUP($A833,#REF!,8,FALSE()),LEN(VLOOKUP($A833,#REF!,8,FALSE()))-2),"")</f>
        <v>#VALUE!</v>
      </c>
      <c r="E833" s="89" t="e">
        <f aca="false">IF(LEN(VLOOKUP($A833,#REF!,4,FALSE())),IF(INDEX(#REF!,MATCH($A833,#REF!,0),1),LEFT(VLOOKUP($A833,#REF!,4,FALSE()),LEN(VLOOKUP($A833,#REF!,4,FALSE()))-2),CONCATENATE(LEFT(VLOOKUP($A833,#REF!,4,FALSE()),LEN(VLOOKUP($A833,#REF!,4,FALSE()))-2),"*")),"")</f>
        <v>#VALUE!</v>
      </c>
      <c r="F833" s="90" t="e">
        <f aca="false">IF(LEN(VLOOKUP($A833,#REF!,5,FALSE())),IF(INDEX(#REF!,MATCH($A833,#REF!,0),2),LEFT(VLOOKUP($A833,#REF!,5,FALSE()),LEN(VLOOKUP($A833,#REF!,5,FALSE()))-2),CONCATENATE(LEFT(VLOOKUP($A833,#REF!,5,FALSE()),LEN(VLOOKUP($A833,#REF!,5,FALSE()))-2),"*")),"")</f>
        <v>#VALUE!</v>
      </c>
      <c r="G833" s="90" t="e">
        <f aca="false">IF(LEN(VLOOKUP($A833,#REF!,6,FALSE())),IF(INDEX(#REF!,MATCH($A833,#REF!,0),3),LEFT(VLOOKUP($A833,#REF!,6,FALSE()),LEN(VLOOKUP($A833,#REF!,6,FALSE()))-2),CONCATENATE(LEFT(VLOOKUP($A833,#REF!,6,FALSE()),LEN(VLOOKUP($A833,#REF!,6,FALSE()))-2),"*")),"")</f>
        <v>#VALUE!</v>
      </c>
      <c r="H833" s="91" t="e">
        <f aca="false">IF(LEN(VLOOKUP($A833,#REF!,7,FALSE())),IF(INDEX(#REF!,MATCH($A833,#REF!,0),4),LEFT(VLOOKUP($A833,#REF!,7,FALSE()),LEN(VLOOKUP($A833,#REF!,7,FALSE()))-2),CONCATENATE(LEFT(VLOOKUP($A833,#REF!,7,FALSE()),LEN(VLOOKUP($A833,#REF!,7,FALSE()))-2),"*")),"")</f>
        <v>#VALUE!</v>
      </c>
      <c r="I833" s="92" t="e">
        <f aca="false">IF(LEN(VLOOKUP($A833,#REF!,8,FALSE())),UPPER(RIGHT(VLOOKUP($A833,#REF!,8,FALSE()), 1)),"")</f>
        <v>#VALUE!</v>
      </c>
      <c r="J833" s="90" t="e">
        <f aca="false">IF(LEN(VLOOKUP($A833,#REF!,4,FALSE())),UPPER(RIGHT(VLOOKUP($A833,#REF!,4,FALSE()), 1)),"")</f>
        <v>#VALUE!</v>
      </c>
      <c r="K833" s="90" t="e">
        <f aca="false">IF(LEN(VLOOKUP($A833,#REF!,5,FALSE())),UPPER(RIGHT(VLOOKUP($A833,#REF!,5,FALSE()), 1)),"")</f>
        <v>#VALUE!</v>
      </c>
      <c r="L833" s="90" t="e">
        <f aca="false">IF(LEN(VLOOKUP($A833,#REF!,6,FALSE())),UPPER(RIGHT(VLOOKUP($A833,#REF!,6,FALSE()), 1)),"")</f>
        <v>#VALUE!</v>
      </c>
      <c r="M833" s="91" t="e">
        <f aca="false">IF(LEN(VLOOKUP($A833,#REF!,7,FALSE())),UPPER(RIGHT(VLOOKUP($A833,#REF!,7,FALSE()), 1)),"")</f>
        <v>#VALUE!</v>
      </c>
      <c r="N833" s="185"/>
      <c r="O833" s="185"/>
      <c r="P833" s="185"/>
      <c r="Q833" s="185"/>
      <c r="R833" s="185"/>
      <c r="S833" s="100" t="e">
        <f aca="false">HLOOKUP("Device Tree Pin Name",#REF!,MATCH($A833,#REF!,0),FALSE())</f>
        <v>#VALUE!</v>
      </c>
      <c r="T833" s="95" t="e">
        <f aca="false">HLOOKUP("power rail",#REF!,MATCH($A833,#REF!,0),FALSE())</f>
        <v>#VALUE!</v>
      </c>
      <c r="U833" s="96" t="e">
        <f aca="false">HLOOKUP("Wake Capable",#REF!,MATCH($A833,#REF!,0),FALSE())</f>
        <v>#VALUE!</v>
      </c>
      <c r="V833" s="96" t="e">
        <f aca="false">HLOOKUP("Strap",#REF!,MATCH($A833,#REF!,0),FALSE())</f>
        <v>#VALUE!</v>
      </c>
      <c r="W833" s="96"/>
      <c r="X833" s="96"/>
      <c r="Y833" s="96"/>
      <c r="Z833" s="95"/>
      <c r="AA833" s="95" t="e">
        <f aca="false">HLOOKUP("Pad type",#REF!,MATCH($A833,#REF!,0),FALSE())</f>
        <v>#VALUE!</v>
      </c>
      <c r="AB833" s="100"/>
      <c r="AC833" s="100" t="e">
        <f aca="false">HLOOKUP("POR Pin State",#REF!,MATCH($A833,#REF!,0),FALSE())</f>
        <v>#VALUE!</v>
      </c>
      <c r="AD833" s="186"/>
      <c r="AE833" s="187"/>
      <c r="AF833" s="187"/>
      <c r="AG833" s="187"/>
      <c r="AH833" s="188"/>
      <c r="AI833" s="188"/>
      <c r="AJ833" s="189"/>
      <c r="AK833" s="189"/>
      <c r="AL833" s="189"/>
      <c r="AM833" s="189"/>
      <c r="AN833" s="189"/>
      <c r="AO833" s="189"/>
      <c r="AP833" s="189"/>
      <c r="AQ833" s="194" t="s">
        <v>1990</v>
      </c>
      <c r="AR833" s="104"/>
      <c r="AS833" s="104"/>
      <c r="AT833" s="104"/>
      <c r="AU833" s="104"/>
      <c r="AV833" s="104"/>
      <c r="AW833" s="104"/>
      <c r="AX833" s="104"/>
      <c r="AY833" s="104"/>
      <c r="AZ833" s="104"/>
      <c r="BA833" s="104"/>
      <c r="BB833" s="162"/>
      <c r="BC833" s="104"/>
      <c r="BD833" s="214"/>
      <c r="BE833" s="213" t="s">
        <v>1991</v>
      </c>
      <c r="BF833" s="108" t="e">
        <f aca="false">VLOOKUP($A833,#REF!, 34, FALSE())</f>
        <v>#VALUE!</v>
      </c>
      <c r="BG833" s="108" t="e">
        <f aca="false">VLOOKUP($A833,#REF!, 22, FALSE())</f>
        <v>#VALUE!</v>
      </c>
      <c r="BH833" s="109"/>
    </row>
    <row r="834" s="193" customFormat="true" ht="12.75" hidden="false" customHeight="true" outlineLevel="0" collapsed="false">
      <c r="A834" s="133" t="s">
        <v>1992</v>
      </c>
      <c r="B834" s="86" t="e">
        <f aca="false">VLOOKUP($A834,#REF!, 34, FALSE())</f>
        <v>#VALUE!</v>
      </c>
      <c r="C834" s="87" t="str">
        <f aca="false">CONCATENATE("unused_",A834)</f>
        <v>unused_DDR_XM2_B2B_CA2</v>
      </c>
      <c r="D834" s="88" t="e">
        <f aca="false">IF(LEN(VLOOKUP($A834,#REF!,8,FALSE())),LEFT(VLOOKUP($A834,#REF!,8,FALSE()),LEN(VLOOKUP($A834,#REF!,8,FALSE()))-2),"")</f>
        <v>#VALUE!</v>
      </c>
      <c r="E834" s="89" t="e">
        <f aca="false">IF(LEN(VLOOKUP($A834,#REF!,4,FALSE())),IF(INDEX(#REF!,MATCH($A834,#REF!,0),1),LEFT(VLOOKUP($A834,#REF!,4,FALSE()),LEN(VLOOKUP($A834,#REF!,4,FALSE()))-2),CONCATENATE(LEFT(VLOOKUP($A834,#REF!,4,FALSE()),LEN(VLOOKUP($A834,#REF!,4,FALSE()))-2),"*")),"")</f>
        <v>#VALUE!</v>
      </c>
      <c r="F834" s="90" t="e">
        <f aca="false">IF(LEN(VLOOKUP($A834,#REF!,5,FALSE())),IF(INDEX(#REF!,MATCH($A834,#REF!,0),2),LEFT(VLOOKUP($A834,#REF!,5,FALSE()),LEN(VLOOKUP($A834,#REF!,5,FALSE()))-2),CONCATENATE(LEFT(VLOOKUP($A834,#REF!,5,FALSE()),LEN(VLOOKUP($A834,#REF!,5,FALSE()))-2),"*")),"")</f>
        <v>#VALUE!</v>
      </c>
      <c r="G834" s="90" t="e">
        <f aca="false">IF(LEN(VLOOKUP($A834,#REF!,6,FALSE())),IF(INDEX(#REF!,MATCH($A834,#REF!,0),3),LEFT(VLOOKUP($A834,#REF!,6,FALSE()),LEN(VLOOKUP($A834,#REF!,6,FALSE()))-2),CONCATENATE(LEFT(VLOOKUP($A834,#REF!,6,FALSE()),LEN(VLOOKUP($A834,#REF!,6,FALSE()))-2),"*")),"")</f>
        <v>#VALUE!</v>
      </c>
      <c r="H834" s="91" t="e">
        <f aca="false">IF(LEN(VLOOKUP($A834,#REF!,7,FALSE())),IF(INDEX(#REF!,MATCH($A834,#REF!,0),4),LEFT(VLOOKUP($A834,#REF!,7,FALSE()),LEN(VLOOKUP($A834,#REF!,7,FALSE()))-2),CONCATENATE(LEFT(VLOOKUP($A834,#REF!,7,FALSE()),LEN(VLOOKUP($A834,#REF!,7,FALSE()))-2),"*")),"")</f>
        <v>#VALUE!</v>
      </c>
      <c r="I834" s="92" t="e">
        <f aca="false">IF(LEN(VLOOKUP($A834,#REF!,8,FALSE())),UPPER(RIGHT(VLOOKUP($A834,#REF!,8,FALSE()), 1)),"")</f>
        <v>#VALUE!</v>
      </c>
      <c r="J834" s="90" t="e">
        <f aca="false">IF(LEN(VLOOKUP($A834,#REF!,4,FALSE())),UPPER(RIGHT(VLOOKUP($A834,#REF!,4,FALSE()), 1)),"")</f>
        <v>#VALUE!</v>
      </c>
      <c r="K834" s="90" t="e">
        <f aca="false">IF(LEN(VLOOKUP($A834,#REF!,5,FALSE())),UPPER(RIGHT(VLOOKUP($A834,#REF!,5,FALSE()), 1)),"")</f>
        <v>#VALUE!</v>
      </c>
      <c r="L834" s="90" t="e">
        <f aca="false">IF(LEN(VLOOKUP($A834,#REF!,6,FALSE())),UPPER(RIGHT(VLOOKUP($A834,#REF!,6,FALSE()), 1)),"")</f>
        <v>#VALUE!</v>
      </c>
      <c r="M834" s="91" t="e">
        <f aca="false">IF(LEN(VLOOKUP($A834,#REF!,7,FALSE())),UPPER(RIGHT(VLOOKUP($A834,#REF!,7,FALSE()), 1)),"")</f>
        <v>#VALUE!</v>
      </c>
      <c r="N834" s="185"/>
      <c r="O834" s="185"/>
      <c r="P834" s="185"/>
      <c r="Q834" s="185"/>
      <c r="R834" s="185"/>
      <c r="S834" s="100" t="e">
        <f aca="false">HLOOKUP("Device Tree Pin Name",#REF!,MATCH($A834,#REF!,0),FALSE())</f>
        <v>#VALUE!</v>
      </c>
      <c r="T834" s="95" t="e">
        <f aca="false">HLOOKUP("power rail",#REF!,MATCH($A834,#REF!,0),FALSE())</f>
        <v>#VALUE!</v>
      </c>
      <c r="U834" s="96" t="e">
        <f aca="false">HLOOKUP("Wake Capable",#REF!,MATCH($A834,#REF!,0),FALSE())</f>
        <v>#VALUE!</v>
      </c>
      <c r="V834" s="96" t="e">
        <f aca="false">HLOOKUP("Strap",#REF!,MATCH($A834,#REF!,0),FALSE())</f>
        <v>#VALUE!</v>
      </c>
      <c r="W834" s="96"/>
      <c r="X834" s="96"/>
      <c r="Y834" s="96"/>
      <c r="Z834" s="95"/>
      <c r="AA834" s="95" t="e">
        <f aca="false">HLOOKUP("Pad type",#REF!,MATCH($A834,#REF!,0),FALSE())</f>
        <v>#VALUE!</v>
      </c>
      <c r="AB834" s="100"/>
      <c r="AC834" s="100" t="e">
        <f aca="false">HLOOKUP("POR Pin State",#REF!,MATCH($A834,#REF!,0),FALSE())</f>
        <v>#VALUE!</v>
      </c>
      <c r="AD834" s="186"/>
      <c r="AE834" s="187"/>
      <c r="AF834" s="187"/>
      <c r="AG834" s="187"/>
      <c r="AH834" s="188"/>
      <c r="AI834" s="188"/>
      <c r="AJ834" s="189"/>
      <c r="AK834" s="189"/>
      <c r="AL834" s="189"/>
      <c r="AM834" s="189"/>
      <c r="AN834" s="189"/>
      <c r="AO834" s="189"/>
      <c r="AP834" s="189"/>
      <c r="AQ834" s="194" t="s">
        <v>1993</v>
      </c>
      <c r="AR834" s="104"/>
      <c r="AS834" s="104"/>
      <c r="AT834" s="104"/>
      <c r="AU834" s="104"/>
      <c r="AV834" s="104"/>
      <c r="AW834" s="104"/>
      <c r="AX834" s="104"/>
      <c r="AY834" s="104"/>
      <c r="AZ834" s="104"/>
      <c r="BA834" s="104"/>
      <c r="BB834" s="162"/>
      <c r="BC834" s="104"/>
      <c r="BD834" s="214"/>
      <c r="BE834" s="213" t="s">
        <v>1994</v>
      </c>
      <c r="BF834" s="108" t="e">
        <f aca="false">VLOOKUP($A834,#REF!, 34, FALSE())</f>
        <v>#VALUE!</v>
      </c>
      <c r="BG834" s="108" t="e">
        <f aca="false">VLOOKUP($A834,#REF!, 22, FALSE())</f>
        <v>#VALUE!</v>
      </c>
      <c r="BH834" s="109"/>
    </row>
    <row r="835" s="193" customFormat="true" ht="12.75" hidden="false" customHeight="true" outlineLevel="0" collapsed="false">
      <c r="A835" s="133" t="s">
        <v>1995</v>
      </c>
      <c r="B835" s="86" t="e">
        <f aca="false">VLOOKUP($A835,#REF!, 34, FALSE())</f>
        <v>#VALUE!</v>
      </c>
      <c r="C835" s="87" t="str">
        <f aca="false">CONCATENATE("unused_",A835)</f>
        <v>unused_DDR_XM2_B2B_CA3</v>
      </c>
      <c r="D835" s="88" t="e">
        <f aca="false">IF(LEN(VLOOKUP($A835,#REF!,8,FALSE())),LEFT(VLOOKUP($A835,#REF!,8,FALSE()),LEN(VLOOKUP($A835,#REF!,8,FALSE()))-2),"")</f>
        <v>#VALUE!</v>
      </c>
      <c r="E835" s="89" t="e">
        <f aca="false">IF(LEN(VLOOKUP($A835,#REF!,4,FALSE())),IF(INDEX(#REF!,MATCH($A835,#REF!,0),1),LEFT(VLOOKUP($A835,#REF!,4,FALSE()),LEN(VLOOKUP($A835,#REF!,4,FALSE()))-2),CONCATENATE(LEFT(VLOOKUP($A835,#REF!,4,FALSE()),LEN(VLOOKUP($A835,#REF!,4,FALSE()))-2),"*")),"")</f>
        <v>#VALUE!</v>
      </c>
      <c r="F835" s="90" t="e">
        <f aca="false">IF(LEN(VLOOKUP($A835,#REF!,5,FALSE())),IF(INDEX(#REF!,MATCH($A835,#REF!,0),2),LEFT(VLOOKUP($A835,#REF!,5,FALSE()),LEN(VLOOKUP($A835,#REF!,5,FALSE()))-2),CONCATENATE(LEFT(VLOOKUP($A835,#REF!,5,FALSE()),LEN(VLOOKUP($A835,#REF!,5,FALSE()))-2),"*")),"")</f>
        <v>#VALUE!</v>
      </c>
      <c r="G835" s="90" t="e">
        <f aca="false">IF(LEN(VLOOKUP($A835,#REF!,6,FALSE())),IF(INDEX(#REF!,MATCH($A835,#REF!,0),3),LEFT(VLOOKUP($A835,#REF!,6,FALSE()),LEN(VLOOKUP($A835,#REF!,6,FALSE()))-2),CONCATENATE(LEFT(VLOOKUP($A835,#REF!,6,FALSE()),LEN(VLOOKUP($A835,#REF!,6,FALSE()))-2),"*")),"")</f>
        <v>#VALUE!</v>
      </c>
      <c r="H835" s="91" t="e">
        <f aca="false">IF(LEN(VLOOKUP($A835,#REF!,7,FALSE())),IF(INDEX(#REF!,MATCH($A835,#REF!,0),4),LEFT(VLOOKUP($A835,#REF!,7,FALSE()),LEN(VLOOKUP($A835,#REF!,7,FALSE()))-2),CONCATENATE(LEFT(VLOOKUP($A835,#REF!,7,FALSE()),LEN(VLOOKUP($A835,#REF!,7,FALSE()))-2),"*")),"")</f>
        <v>#VALUE!</v>
      </c>
      <c r="I835" s="92" t="e">
        <f aca="false">IF(LEN(VLOOKUP($A835,#REF!,8,FALSE())),UPPER(RIGHT(VLOOKUP($A835,#REF!,8,FALSE()), 1)),"")</f>
        <v>#VALUE!</v>
      </c>
      <c r="J835" s="90" t="e">
        <f aca="false">IF(LEN(VLOOKUP($A835,#REF!,4,FALSE())),UPPER(RIGHT(VLOOKUP($A835,#REF!,4,FALSE()), 1)),"")</f>
        <v>#VALUE!</v>
      </c>
      <c r="K835" s="90" t="e">
        <f aca="false">IF(LEN(VLOOKUP($A835,#REF!,5,FALSE())),UPPER(RIGHT(VLOOKUP($A835,#REF!,5,FALSE()), 1)),"")</f>
        <v>#VALUE!</v>
      </c>
      <c r="L835" s="90" t="e">
        <f aca="false">IF(LEN(VLOOKUP($A835,#REF!,6,FALSE())),UPPER(RIGHT(VLOOKUP($A835,#REF!,6,FALSE()), 1)),"")</f>
        <v>#VALUE!</v>
      </c>
      <c r="M835" s="91" t="e">
        <f aca="false">IF(LEN(VLOOKUP($A835,#REF!,7,FALSE())),UPPER(RIGHT(VLOOKUP($A835,#REF!,7,FALSE()), 1)),"")</f>
        <v>#VALUE!</v>
      </c>
      <c r="N835" s="185"/>
      <c r="O835" s="185"/>
      <c r="P835" s="185"/>
      <c r="Q835" s="185"/>
      <c r="R835" s="185"/>
      <c r="S835" s="100" t="e">
        <f aca="false">HLOOKUP("Device Tree Pin Name",#REF!,MATCH($A835,#REF!,0),FALSE())</f>
        <v>#VALUE!</v>
      </c>
      <c r="T835" s="95" t="e">
        <f aca="false">HLOOKUP("power rail",#REF!,MATCH($A835,#REF!,0),FALSE())</f>
        <v>#VALUE!</v>
      </c>
      <c r="U835" s="96" t="e">
        <f aca="false">HLOOKUP("Wake Capable",#REF!,MATCH($A835,#REF!,0),FALSE())</f>
        <v>#VALUE!</v>
      </c>
      <c r="V835" s="96" t="e">
        <f aca="false">HLOOKUP("Strap",#REF!,MATCH($A835,#REF!,0),FALSE())</f>
        <v>#VALUE!</v>
      </c>
      <c r="W835" s="96"/>
      <c r="X835" s="96"/>
      <c r="Y835" s="96"/>
      <c r="Z835" s="95"/>
      <c r="AA835" s="95" t="e">
        <f aca="false">HLOOKUP("Pad type",#REF!,MATCH($A835,#REF!,0),FALSE())</f>
        <v>#VALUE!</v>
      </c>
      <c r="AB835" s="100"/>
      <c r="AC835" s="100" t="e">
        <f aca="false">HLOOKUP("POR Pin State",#REF!,MATCH($A835,#REF!,0),FALSE())</f>
        <v>#VALUE!</v>
      </c>
      <c r="AD835" s="186"/>
      <c r="AE835" s="187"/>
      <c r="AF835" s="187"/>
      <c r="AG835" s="187"/>
      <c r="AH835" s="188"/>
      <c r="AI835" s="188"/>
      <c r="AJ835" s="189"/>
      <c r="AK835" s="189"/>
      <c r="AL835" s="189"/>
      <c r="AM835" s="189"/>
      <c r="AN835" s="189"/>
      <c r="AO835" s="189"/>
      <c r="AP835" s="189"/>
      <c r="AQ835" s="194" t="s">
        <v>1996</v>
      </c>
      <c r="AR835" s="104"/>
      <c r="AS835" s="104"/>
      <c r="AT835" s="104"/>
      <c r="AU835" s="104"/>
      <c r="AV835" s="104"/>
      <c r="AW835" s="104"/>
      <c r="AX835" s="104"/>
      <c r="AY835" s="104"/>
      <c r="AZ835" s="104"/>
      <c r="BA835" s="104"/>
      <c r="BB835" s="162"/>
      <c r="BC835" s="104"/>
      <c r="BD835" s="214"/>
      <c r="BE835" s="213" t="s">
        <v>1997</v>
      </c>
      <c r="BF835" s="108" t="e">
        <f aca="false">VLOOKUP($A835,#REF!, 34, FALSE())</f>
        <v>#VALUE!</v>
      </c>
      <c r="BG835" s="108" t="e">
        <f aca="false">VLOOKUP($A835,#REF!, 22, FALSE())</f>
        <v>#VALUE!</v>
      </c>
      <c r="BH835" s="109"/>
    </row>
    <row r="836" s="193" customFormat="true" ht="12.75" hidden="false" customHeight="true" outlineLevel="0" collapsed="false">
      <c r="A836" s="1" t="s">
        <v>1998</v>
      </c>
      <c r="B836" s="86" t="e">
        <f aca="false">VLOOKUP($A836,#REF!, 34, FALSE())</f>
        <v>#VALUE!</v>
      </c>
      <c r="C836" s="87" t="str">
        <f aca="false">CONCATENATE("unused_",A836)</f>
        <v>unused_DDR_XM2_B2B_CA4</v>
      </c>
      <c r="D836" s="88" t="e">
        <f aca="false">IF(LEN(VLOOKUP($A836,#REF!,8,FALSE())),LEFT(VLOOKUP($A836,#REF!,8,FALSE()),LEN(VLOOKUP($A836,#REF!,8,FALSE()))-2),"")</f>
        <v>#VALUE!</v>
      </c>
      <c r="E836" s="89" t="e">
        <f aca="false">IF(LEN(VLOOKUP($A836,#REF!,4,FALSE())),IF(INDEX(#REF!,MATCH($A836,#REF!,0),1),LEFT(VLOOKUP($A836,#REF!,4,FALSE()),LEN(VLOOKUP($A836,#REF!,4,FALSE()))-2),CONCATENATE(LEFT(VLOOKUP($A836,#REF!,4,FALSE()),LEN(VLOOKUP($A836,#REF!,4,FALSE()))-2),"*")),"")</f>
        <v>#VALUE!</v>
      </c>
      <c r="F836" s="90" t="e">
        <f aca="false">IF(LEN(VLOOKUP($A836,#REF!,5,FALSE())),IF(INDEX(#REF!,MATCH($A836,#REF!,0),2),LEFT(VLOOKUP($A836,#REF!,5,FALSE()),LEN(VLOOKUP($A836,#REF!,5,FALSE()))-2),CONCATENATE(LEFT(VLOOKUP($A836,#REF!,5,FALSE()),LEN(VLOOKUP($A836,#REF!,5,FALSE()))-2),"*")),"")</f>
        <v>#VALUE!</v>
      </c>
      <c r="G836" s="90" t="e">
        <f aca="false">IF(LEN(VLOOKUP($A836,#REF!,6,FALSE())),IF(INDEX(#REF!,MATCH($A836,#REF!,0),3),LEFT(VLOOKUP($A836,#REF!,6,FALSE()),LEN(VLOOKUP($A836,#REF!,6,FALSE()))-2),CONCATENATE(LEFT(VLOOKUP($A836,#REF!,6,FALSE()),LEN(VLOOKUP($A836,#REF!,6,FALSE()))-2),"*")),"")</f>
        <v>#VALUE!</v>
      </c>
      <c r="H836" s="91" t="e">
        <f aca="false">IF(LEN(VLOOKUP($A836,#REF!,7,FALSE())),IF(INDEX(#REF!,MATCH($A836,#REF!,0),4),LEFT(VLOOKUP($A836,#REF!,7,FALSE()),LEN(VLOOKUP($A836,#REF!,7,FALSE()))-2),CONCATENATE(LEFT(VLOOKUP($A836,#REF!,7,FALSE()),LEN(VLOOKUP($A836,#REF!,7,FALSE()))-2),"*")),"")</f>
        <v>#VALUE!</v>
      </c>
      <c r="I836" s="92" t="e">
        <f aca="false">IF(LEN(VLOOKUP($A836,#REF!,8,FALSE())),UPPER(RIGHT(VLOOKUP($A836,#REF!,8,FALSE()), 1)),"")</f>
        <v>#VALUE!</v>
      </c>
      <c r="J836" s="90" t="e">
        <f aca="false">IF(LEN(VLOOKUP($A836,#REF!,4,FALSE())),UPPER(RIGHT(VLOOKUP($A836,#REF!,4,FALSE()), 1)),"")</f>
        <v>#VALUE!</v>
      </c>
      <c r="K836" s="90" t="e">
        <f aca="false">IF(LEN(VLOOKUP($A836,#REF!,5,FALSE())),UPPER(RIGHT(VLOOKUP($A836,#REF!,5,FALSE()), 1)),"")</f>
        <v>#VALUE!</v>
      </c>
      <c r="L836" s="90" t="e">
        <f aca="false">IF(LEN(VLOOKUP($A836,#REF!,6,FALSE())),UPPER(RIGHT(VLOOKUP($A836,#REF!,6,FALSE()), 1)),"")</f>
        <v>#VALUE!</v>
      </c>
      <c r="M836" s="91" t="e">
        <f aca="false">IF(LEN(VLOOKUP($A836,#REF!,7,FALSE())),UPPER(RIGHT(VLOOKUP($A836,#REF!,7,FALSE()), 1)),"")</f>
        <v>#VALUE!</v>
      </c>
      <c r="N836" s="185"/>
      <c r="O836" s="185"/>
      <c r="P836" s="185"/>
      <c r="Q836" s="185"/>
      <c r="R836" s="185"/>
      <c r="S836" s="100" t="e">
        <f aca="false">HLOOKUP("Device Tree Pin Name",#REF!,MATCH($A836,#REF!,0),FALSE())</f>
        <v>#VALUE!</v>
      </c>
      <c r="T836" s="95" t="e">
        <f aca="false">HLOOKUP("power rail",#REF!,MATCH($A836,#REF!,0),FALSE())</f>
        <v>#VALUE!</v>
      </c>
      <c r="U836" s="96" t="e">
        <f aca="false">HLOOKUP("Wake Capable",#REF!,MATCH($A836,#REF!,0),FALSE())</f>
        <v>#VALUE!</v>
      </c>
      <c r="V836" s="96" t="e">
        <f aca="false">HLOOKUP("Strap",#REF!,MATCH($A836,#REF!,0),FALSE())</f>
        <v>#VALUE!</v>
      </c>
      <c r="W836" s="96"/>
      <c r="X836" s="96"/>
      <c r="Y836" s="96"/>
      <c r="Z836" s="95"/>
      <c r="AA836" s="95" t="e">
        <f aca="false">HLOOKUP("Pad type",#REF!,MATCH($A836,#REF!,0),FALSE())</f>
        <v>#VALUE!</v>
      </c>
      <c r="AB836" s="100"/>
      <c r="AC836" s="100" t="e">
        <f aca="false">HLOOKUP("POR Pin State",#REF!,MATCH($A836,#REF!,0),FALSE())</f>
        <v>#VALUE!</v>
      </c>
      <c r="AD836" s="186"/>
      <c r="AE836" s="187"/>
      <c r="AF836" s="187"/>
      <c r="AG836" s="187"/>
      <c r="AH836" s="188"/>
      <c r="AI836" s="188"/>
      <c r="AJ836" s="189"/>
      <c r="AK836" s="189"/>
      <c r="AL836" s="189"/>
      <c r="AM836" s="189"/>
      <c r="AN836" s="189"/>
      <c r="AO836" s="189"/>
      <c r="AP836" s="189"/>
      <c r="AQ836" s="194" t="s">
        <v>1999</v>
      </c>
      <c r="AR836" s="104"/>
      <c r="AS836" s="104"/>
      <c r="AT836" s="104"/>
      <c r="AU836" s="104"/>
      <c r="AV836" s="104"/>
      <c r="AW836" s="104"/>
      <c r="AX836" s="104"/>
      <c r="AY836" s="104"/>
      <c r="AZ836" s="104"/>
      <c r="BA836" s="104"/>
      <c r="BB836" s="162"/>
      <c r="BC836" s="104"/>
      <c r="BD836" s="214"/>
      <c r="BE836" s="213" t="s">
        <v>2000</v>
      </c>
      <c r="BF836" s="108" t="e">
        <f aca="false">VLOOKUP($A836,#REF!, 34, FALSE())</f>
        <v>#VALUE!</v>
      </c>
      <c r="BG836" s="108" t="e">
        <f aca="false">VLOOKUP($A836,#REF!, 22, FALSE())</f>
        <v>#VALUE!</v>
      </c>
      <c r="BH836" s="109"/>
    </row>
    <row r="837" s="193" customFormat="true" ht="12.75" hidden="false" customHeight="true" outlineLevel="0" collapsed="false">
      <c r="A837" s="1" t="s">
        <v>2001</v>
      </c>
      <c r="B837" s="86" t="e">
        <f aca="false">VLOOKUP($A837,#REF!, 34, FALSE())</f>
        <v>#VALUE!</v>
      </c>
      <c r="C837" s="87" t="str">
        <f aca="false">CONCATENATE("unused_",A837)</f>
        <v>unused_DDR_XM2_B2B_CA5</v>
      </c>
      <c r="D837" s="88" t="e">
        <f aca="false">IF(LEN(VLOOKUP($A837,#REF!,8,FALSE())),LEFT(VLOOKUP($A837,#REF!,8,FALSE()),LEN(VLOOKUP($A837,#REF!,8,FALSE()))-2),"")</f>
        <v>#VALUE!</v>
      </c>
      <c r="E837" s="89" t="e">
        <f aca="false">IF(LEN(VLOOKUP($A837,#REF!,4,FALSE())),IF(INDEX(#REF!,MATCH($A837,#REF!,0),1),LEFT(VLOOKUP($A837,#REF!,4,FALSE()),LEN(VLOOKUP($A837,#REF!,4,FALSE()))-2),CONCATENATE(LEFT(VLOOKUP($A837,#REF!,4,FALSE()),LEN(VLOOKUP($A837,#REF!,4,FALSE()))-2),"*")),"")</f>
        <v>#VALUE!</v>
      </c>
      <c r="F837" s="90" t="e">
        <f aca="false">IF(LEN(VLOOKUP($A837,#REF!,5,FALSE())),IF(INDEX(#REF!,MATCH($A837,#REF!,0),2),LEFT(VLOOKUP($A837,#REF!,5,FALSE()),LEN(VLOOKUP($A837,#REF!,5,FALSE()))-2),CONCATENATE(LEFT(VLOOKUP($A837,#REF!,5,FALSE()),LEN(VLOOKUP($A837,#REF!,5,FALSE()))-2),"*")),"")</f>
        <v>#VALUE!</v>
      </c>
      <c r="G837" s="90" t="e">
        <f aca="false">IF(LEN(VLOOKUP($A837,#REF!,6,FALSE())),IF(INDEX(#REF!,MATCH($A837,#REF!,0),3),LEFT(VLOOKUP($A837,#REF!,6,FALSE()),LEN(VLOOKUP($A837,#REF!,6,FALSE()))-2),CONCATENATE(LEFT(VLOOKUP($A837,#REF!,6,FALSE()),LEN(VLOOKUP($A837,#REF!,6,FALSE()))-2),"*")),"")</f>
        <v>#VALUE!</v>
      </c>
      <c r="H837" s="91" t="e">
        <f aca="false">IF(LEN(VLOOKUP($A837,#REF!,7,FALSE())),IF(INDEX(#REF!,MATCH($A837,#REF!,0),4),LEFT(VLOOKUP($A837,#REF!,7,FALSE()),LEN(VLOOKUP($A837,#REF!,7,FALSE()))-2),CONCATENATE(LEFT(VLOOKUP($A837,#REF!,7,FALSE()),LEN(VLOOKUP($A837,#REF!,7,FALSE()))-2),"*")),"")</f>
        <v>#VALUE!</v>
      </c>
      <c r="I837" s="92" t="e">
        <f aca="false">IF(LEN(VLOOKUP($A837,#REF!,8,FALSE())),UPPER(RIGHT(VLOOKUP($A837,#REF!,8,FALSE()), 1)),"")</f>
        <v>#VALUE!</v>
      </c>
      <c r="J837" s="90" t="e">
        <f aca="false">IF(LEN(VLOOKUP($A837,#REF!,4,FALSE())),UPPER(RIGHT(VLOOKUP($A837,#REF!,4,FALSE()), 1)),"")</f>
        <v>#VALUE!</v>
      </c>
      <c r="K837" s="90" t="e">
        <f aca="false">IF(LEN(VLOOKUP($A837,#REF!,5,FALSE())),UPPER(RIGHT(VLOOKUP($A837,#REF!,5,FALSE()), 1)),"")</f>
        <v>#VALUE!</v>
      </c>
      <c r="L837" s="90" t="e">
        <f aca="false">IF(LEN(VLOOKUP($A837,#REF!,6,FALSE())),UPPER(RIGHT(VLOOKUP($A837,#REF!,6,FALSE()), 1)),"")</f>
        <v>#VALUE!</v>
      </c>
      <c r="M837" s="91" t="e">
        <f aca="false">IF(LEN(VLOOKUP($A837,#REF!,7,FALSE())),UPPER(RIGHT(VLOOKUP($A837,#REF!,7,FALSE()), 1)),"")</f>
        <v>#VALUE!</v>
      </c>
      <c r="N837" s="185"/>
      <c r="O837" s="185"/>
      <c r="P837" s="185"/>
      <c r="Q837" s="185"/>
      <c r="R837" s="185"/>
      <c r="S837" s="100" t="e">
        <f aca="false">HLOOKUP("Device Tree Pin Name",#REF!,MATCH($A837,#REF!,0),FALSE())</f>
        <v>#VALUE!</v>
      </c>
      <c r="T837" s="95" t="e">
        <f aca="false">HLOOKUP("power rail",#REF!,MATCH($A837,#REF!,0),FALSE())</f>
        <v>#VALUE!</v>
      </c>
      <c r="U837" s="96" t="e">
        <f aca="false">HLOOKUP("Wake Capable",#REF!,MATCH($A837,#REF!,0),FALSE())</f>
        <v>#VALUE!</v>
      </c>
      <c r="V837" s="96" t="e">
        <f aca="false">HLOOKUP("Strap",#REF!,MATCH($A837,#REF!,0),FALSE())</f>
        <v>#VALUE!</v>
      </c>
      <c r="W837" s="96"/>
      <c r="X837" s="96"/>
      <c r="Y837" s="96"/>
      <c r="Z837" s="95"/>
      <c r="AA837" s="95" t="e">
        <f aca="false">HLOOKUP("Pad type",#REF!,MATCH($A837,#REF!,0),FALSE())</f>
        <v>#VALUE!</v>
      </c>
      <c r="AB837" s="100"/>
      <c r="AC837" s="100" t="e">
        <f aca="false">HLOOKUP("POR Pin State",#REF!,MATCH($A837,#REF!,0),FALSE())</f>
        <v>#VALUE!</v>
      </c>
      <c r="AD837" s="186"/>
      <c r="AE837" s="187"/>
      <c r="AF837" s="187"/>
      <c r="AG837" s="187"/>
      <c r="AH837" s="188"/>
      <c r="AI837" s="188"/>
      <c r="AJ837" s="189"/>
      <c r="AK837" s="189"/>
      <c r="AL837" s="189"/>
      <c r="AM837" s="189"/>
      <c r="AN837" s="189"/>
      <c r="AO837" s="189"/>
      <c r="AP837" s="189"/>
      <c r="AQ837" s="194" t="s">
        <v>2002</v>
      </c>
      <c r="AR837" s="104"/>
      <c r="AS837" s="104"/>
      <c r="AT837" s="104"/>
      <c r="AU837" s="104"/>
      <c r="AV837" s="104"/>
      <c r="AW837" s="104"/>
      <c r="AX837" s="104"/>
      <c r="AY837" s="104"/>
      <c r="AZ837" s="104"/>
      <c r="BA837" s="104"/>
      <c r="BB837" s="162"/>
      <c r="BC837" s="104"/>
      <c r="BD837" s="214"/>
      <c r="BE837" s="213" t="s">
        <v>2003</v>
      </c>
      <c r="BF837" s="108" t="e">
        <f aca="false">VLOOKUP($A837,#REF!, 34, FALSE())</f>
        <v>#VALUE!</v>
      </c>
      <c r="BG837" s="108" t="e">
        <f aca="false">VLOOKUP($A837,#REF!, 22, FALSE())</f>
        <v>#VALUE!</v>
      </c>
      <c r="BH837" s="109"/>
    </row>
    <row r="838" s="193" customFormat="true" ht="12.75" hidden="false" customHeight="true" outlineLevel="0" collapsed="false">
      <c r="A838" s="133" t="s">
        <v>2004</v>
      </c>
      <c r="B838" s="86" t="e">
        <f aca="false">VLOOKUP($A838,#REF!, 34, FALSE())</f>
        <v>#VALUE!</v>
      </c>
      <c r="C838" s="87" t="str">
        <f aca="false">CONCATENATE("unused_",A838)</f>
        <v>unused_DDR_XM2_B2B_CA6</v>
      </c>
      <c r="D838" s="88" t="e">
        <f aca="false">IF(LEN(VLOOKUP($A838,#REF!,8,FALSE())),LEFT(VLOOKUP($A838,#REF!,8,FALSE()),LEN(VLOOKUP($A838,#REF!,8,FALSE()))-2),"")</f>
        <v>#VALUE!</v>
      </c>
      <c r="E838" s="89" t="e">
        <f aca="false">IF(LEN(VLOOKUP($A838,#REF!,4,FALSE())),IF(INDEX(#REF!,MATCH($A838,#REF!,0),1),LEFT(VLOOKUP($A838,#REF!,4,FALSE()),LEN(VLOOKUP($A838,#REF!,4,FALSE()))-2),CONCATENATE(LEFT(VLOOKUP($A838,#REF!,4,FALSE()),LEN(VLOOKUP($A838,#REF!,4,FALSE()))-2),"*")),"")</f>
        <v>#VALUE!</v>
      </c>
      <c r="F838" s="90" t="e">
        <f aca="false">IF(LEN(VLOOKUP($A838,#REF!,5,FALSE())),IF(INDEX(#REF!,MATCH($A838,#REF!,0),2),LEFT(VLOOKUP($A838,#REF!,5,FALSE()),LEN(VLOOKUP($A838,#REF!,5,FALSE()))-2),CONCATENATE(LEFT(VLOOKUP($A838,#REF!,5,FALSE()),LEN(VLOOKUP($A838,#REF!,5,FALSE()))-2),"*")),"")</f>
        <v>#VALUE!</v>
      </c>
      <c r="G838" s="90" t="e">
        <f aca="false">IF(LEN(VLOOKUP($A838,#REF!,6,FALSE())),IF(INDEX(#REF!,MATCH($A838,#REF!,0),3),LEFT(VLOOKUP($A838,#REF!,6,FALSE()),LEN(VLOOKUP($A838,#REF!,6,FALSE()))-2),CONCATENATE(LEFT(VLOOKUP($A838,#REF!,6,FALSE()),LEN(VLOOKUP($A838,#REF!,6,FALSE()))-2),"*")),"")</f>
        <v>#VALUE!</v>
      </c>
      <c r="H838" s="91" t="e">
        <f aca="false">IF(LEN(VLOOKUP($A838,#REF!,7,FALSE())),IF(INDEX(#REF!,MATCH($A838,#REF!,0),4),LEFT(VLOOKUP($A838,#REF!,7,FALSE()),LEN(VLOOKUP($A838,#REF!,7,FALSE()))-2),CONCATENATE(LEFT(VLOOKUP($A838,#REF!,7,FALSE()),LEN(VLOOKUP($A838,#REF!,7,FALSE()))-2),"*")),"")</f>
        <v>#VALUE!</v>
      </c>
      <c r="I838" s="92" t="e">
        <f aca="false">IF(LEN(VLOOKUP($A838,#REF!,8,FALSE())),UPPER(RIGHT(VLOOKUP($A838,#REF!,8,FALSE()), 1)),"")</f>
        <v>#VALUE!</v>
      </c>
      <c r="J838" s="90" t="e">
        <f aca="false">IF(LEN(VLOOKUP($A838,#REF!,4,FALSE())),UPPER(RIGHT(VLOOKUP($A838,#REF!,4,FALSE()), 1)),"")</f>
        <v>#VALUE!</v>
      </c>
      <c r="K838" s="90" t="e">
        <f aca="false">IF(LEN(VLOOKUP($A838,#REF!,5,FALSE())),UPPER(RIGHT(VLOOKUP($A838,#REF!,5,FALSE()), 1)),"")</f>
        <v>#VALUE!</v>
      </c>
      <c r="L838" s="90" t="e">
        <f aca="false">IF(LEN(VLOOKUP($A838,#REF!,6,FALSE())),UPPER(RIGHT(VLOOKUP($A838,#REF!,6,FALSE()), 1)),"")</f>
        <v>#VALUE!</v>
      </c>
      <c r="M838" s="91" t="e">
        <f aca="false">IF(LEN(VLOOKUP($A838,#REF!,7,FALSE())),UPPER(RIGHT(VLOOKUP($A838,#REF!,7,FALSE()), 1)),"")</f>
        <v>#VALUE!</v>
      </c>
      <c r="N838" s="185"/>
      <c r="O838" s="185"/>
      <c r="P838" s="185"/>
      <c r="Q838" s="185"/>
      <c r="R838" s="185"/>
      <c r="S838" s="100" t="e">
        <f aca="false">HLOOKUP("Device Tree Pin Name",#REF!,MATCH($A838,#REF!,0),FALSE())</f>
        <v>#VALUE!</v>
      </c>
      <c r="T838" s="95" t="e">
        <f aca="false">HLOOKUP("power rail",#REF!,MATCH($A838,#REF!,0),FALSE())</f>
        <v>#VALUE!</v>
      </c>
      <c r="U838" s="96" t="e">
        <f aca="false">HLOOKUP("Wake Capable",#REF!,MATCH($A838,#REF!,0),FALSE())</f>
        <v>#VALUE!</v>
      </c>
      <c r="V838" s="96" t="e">
        <f aca="false">HLOOKUP("Strap",#REF!,MATCH($A838,#REF!,0),FALSE())</f>
        <v>#VALUE!</v>
      </c>
      <c r="W838" s="96"/>
      <c r="X838" s="96"/>
      <c r="Y838" s="96"/>
      <c r="Z838" s="95"/>
      <c r="AA838" s="95" t="e">
        <f aca="false">HLOOKUP("Pad type",#REF!,MATCH($A838,#REF!,0),FALSE())</f>
        <v>#VALUE!</v>
      </c>
      <c r="AB838" s="100"/>
      <c r="AC838" s="100" t="e">
        <f aca="false">HLOOKUP("POR Pin State",#REF!,MATCH($A838,#REF!,0),FALSE())</f>
        <v>#VALUE!</v>
      </c>
      <c r="AD838" s="186"/>
      <c r="AE838" s="187"/>
      <c r="AF838" s="187"/>
      <c r="AG838" s="187"/>
      <c r="AH838" s="188"/>
      <c r="AI838" s="188"/>
      <c r="AJ838" s="189"/>
      <c r="AK838" s="189"/>
      <c r="AL838" s="189"/>
      <c r="AM838" s="189"/>
      <c r="AN838" s="189"/>
      <c r="AO838" s="189"/>
      <c r="AP838" s="189"/>
      <c r="AQ838" s="194" t="s">
        <v>2005</v>
      </c>
      <c r="AR838" s="104"/>
      <c r="AS838" s="104"/>
      <c r="AT838" s="104"/>
      <c r="AU838" s="104"/>
      <c r="AV838" s="104"/>
      <c r="AW838" s="104"/>
      <c r="AX838" s="104"/>
      <c r="AY838" s="104"/>
      <c r="AZ838" s="104"/>
      <c r="BA838" s="104"/>
      <c r="BB838" s="162"/>
      <c r="BC838" s="104"/>
      <c r="BD838" s="214"/>
      <c r="BE838" s="213" t="s">
        <v>2006</v>
      </c>
      <c r="BF838" s="108" t="e">
        <f aca="false">VLOOKUP($A838,#REF!, 34, FALSE())</f>
        <v>#VALUE!</v>
      </c>
      <c r="BG838" s="108" t="e">
        <f aca="false">VLOOKUP($A838,#REF!, 22, FALSE())</f>
        <v>#VALUE!</v>
      </c>
      <c r="BH838" s="109"/>
    </row>
    <row r="839" s="193" customFormat="true" ht="12.75" hidden="false" customHeight="true" outlineLevel="0" collapsed="false">
      <c r="A839" s="133" t="s">
        <v>2007</v>
      </c>
      <c r="B839" s="86" t="e">
        <f aca="false">VLOOKUP($A839,#REF!, 34, FALSE())</f>
        <v>#VALUE!</v>
      </c>
      <c r="C839" s="87" t="str">
        <f aca="false">CONCATENATE("unused_",A839)</f>
        <v>unused_DDR_XM2_B2A_CS_CKE0</v>
      </c>
      <c r="D839" s="88" t="e">
        <f aca="false">IF(LEN(VLOOKUP($A839,#REF!,8,FALSE())),LEFT(VLOOKUP($A839,#REF!,8,FALSE()),LEN(VLOOKUP($A839,#REF!,8,FALSE()))-2),"")</f>
        <v>#VALUE!</v>
      </c>
      <c r="E839" s="89" t="e">
        <f aca="false">IF(LEN(VLOOKUP($A839,#REF!,4,FALSE())),IF(INDEX(#REF!,MATCH($A839,#REF!,0),1),LEFT(VLOOKUP($A839,#REF!,4,FALSE()),LEN(VLOOKUP($A839,#REF!,4,FALSE()))-2),CONCATENATE(LEFT(VLOOKUP($A839,#REF!,4,FALSE()),LEN(VLOOKUP($A839,#REF!,4,FALSE()))-2),"*")),"")</f>
        <v>#VALUE!</v>
      </c>
      <c r="F839" s="90" t="e">
        <f aca="false">IF(LEN(VLOOKUP($A839,#REF!,5,FALSE())),IF(INDEX(#REF!,MATCH($A839,#REF!,0),2),LEFT(VLOOKUP($A839,#REF!,5,FALSE()),LEN(VLOOKUP($A839,#REF!,5,FALSE()))-2),CONCATENATE(LEFT(VLOOKUP($A839,#REF!,5,FALSE()),LEN(VLOOKUP($A839,#REF!,5,FALSE()))-2),"*")),"")</f>
        <v>#VALUE!</v>
      </c>
      <c r="G839" s="90" t="e">
        <f aca="false">IF(LEN(VLOOKUP($A839,#REF!,6,FALSE())),IF(INDEX(#REF!,MATCH($A839,#REF!,0),3),LEFT(VLOOKUP($A839,#REF!,6,FALSE()),LEN(VLOOKUP($A839,#REF!,6,FALSE()))-2),CONCATENATE(LEFT(VLOOKUP($A839,#REF!,6,FALSE()),LEN(VLOOKUP($A839,#REF!,6,FALSE()))-2),"*")),"")</f>
        <v>#VALUE!</v>
      </c>
      <c r="H839" s="91" t="e">
        <f aca="false">IF(LEN(VLOOKUP($A839,#REF!,7,FALSE())),IF(INDEX(#REF!,MATCH($A839,#REF!,0),4),LEFT(VLOOKUP($A839,#REF!,7,FALSE()),LEN(VLOOKUP($A839,#REF!,7,FALSE()))-2),CONCATENATE(LEFT(VLOOKUP($A839,#REF!,7,FALSE()),LEN(VLOOKUP($A839,#REF!,7,FALSE()))-2),"*")),"")</f>
        <v>#VALUE!</v>
      </c>
      <c r="I839" s="92" t="e">
        <f aca="false">IF(LEN(VLOOKUP($A839,#REF!,8,FALSE())),UPPER(RIGHT(VLOOKUP($A839,#REF!,8,FALSE()), 1)),"")</f>
        <v>#VALUE!</v>
      </c>
      <c r="J839" s="90" t="e">
        <f aca="false">IF(LEN(VLOOKUP($A839,#REF!,4,FALSE())),UPPER(RIGHT(VLOOKUP($A839,#REF!,4,FALSE()), 1)),"")</f>
        <v>#VALUE!</v>
      </c>
      <c r="K839" s="90" t="e">
        <f aca="false">IF(LEN(VLOOKUP($A839,#REF!,5,FALSE())),UPPER(RIGHT(VLOOKUP($A839,#REF!,5,FALSE()), 1)),"")</f>
        <v>#VALUE!</v>
      </c>
      <c r="L839" s="90" t="e">
        <f aca="false">IF(LEN(VLOOKUP($A839,#REF!,6,FALSE())),UPPER(RIGHT(VLOOKUP($A839,#REF!,6,FALSE()), 1)),"")</f>
        <v>#VALUE!</v>
      </c>
      <c r="M839" s="91" t="e">
        <f aca="false">IF(LEN(VLOOKUP($A839,#REF!,7,FALSE())),UPPER(RIGHT(VLOOKUP($A839,#REF!,7,FALSE()), 1)),"")</f>
        <v>#VALUE!</v>
      </c>
      <c r="N839" s="185"/>
      <c r="O839" s="185"/>
      <c r="P839" s="185"/>
      <c r="Q839" s="185"/>
      <c r="R839" s="185"/>
      <c r="S839" s="100" t="e">
        <f aca="false">HLOOKUP("Device Tree Pin Name",#REF!,MATCH($A839,#REF!,0),FALSE())</f>
        <v>#VALUE!</v>
      </c>
      <c r="T839" s="95" t="e">
        <f aca="false">HLOOKUP("power rail",#REF!,MATCH($A839,#REF!,0),FALSE())</f>
        <v>#VALUE!</v>
      </c>
      <c r="U839" s="96" t="e">
        <f aca="false">HLOOKUP("Wake Capable",#REF!,MATCH($A839,#REF!,0),FALSE())</f>
        <v>#VALUE!</v>
      </c>
      <c r="V839" s="96" t="e">
        <f aca="false">HLOOKUP("Strap",#REF!,MATCH($A839,#REF!,0),FALSE())</f>
        <v>#VALUE!</v>
      </c>
      <c r="W839" s="96"/>
      <c r="X839" s="96"/>
      <c r="Y839" s="96"/>
      <c r="Z839" s="95"/>
      <c r="AA839" s="95" t="e">
        <f aca="false">HLOOKUP("Pad type",#REF!,MATCH($A839,#REF!,0),FALSE())</f>
        <v>#VALUE!</v>
      </c>
      <c r="AB839" s="100"/>
      <c r="AC839" s="100" t="e">
        <f aca="false">HLOOKUP("POR Pin State",#REF!,MATCH($A839,#REF!,0),FALSE())</f>
        <v>#VALUE!</v>
      </c>
      <c r="AD839" s="186"/>
      <c r="AE839" s="187"/>
      <c r="AF839" s="187"/>
      <c r="AG839" s="187"/>
      <c r="AH839" s="188"/>
      <c r="AI839" s="188"/>
      <c r="AJ839" s="189"/>
      <c r="AK839" s="189"/>
      <c r="AL839" s="189"/>
      <c r="AM839" s="189"/>
      <c r="AN839" s="189"/>
      <c r="AO839" s="189"/>
      <c r="AP839" s="189"/>
      <c r="AQ839" s="194" t="s">
        <v>2007</v>
      </c>
      <c r="AR839" s="104"/>
      <c r="AS839" s="104"/>
      <c r="AT839" s="104"/>
      <c r="AU839" s="104"/>
      <c r="AV839" s="104"/>
      <c r="AW839" s="104"/>
      <c r="AX839" s="104"/>
      <c r="AY839" s="104"/>
      <c r="AZ839" s="104"/>
      <c r="BA839" s="104"/>
      <c r="BB839" s="162"/>
      <c r="BC839" s="104"/>
      <c r="BD839" s="214"/>
      <c r="BE839" s="213" t="s">
        <v>2008</v>
      </c>
      <c r="BF839" s="108" t="e">
        <f aca="false">VLOOKUP($A839,#REF!, 34, FALSE())</f>
        <v>#VALUE!</v>
      </c>
      <c r="BG839" s="108" t="e">
        <f aca="false">VLOOKUP($A839,#REF!, 22, FALSE())</f>
        <v>#VALUE!</v>
      </c>
      <c r="BH839" s="109"/>
    </row>
    <row r="840" s="193" customFormat="true" ht="12.75" hidden="false" customHeight="true" outlineLevel="0" collapsed="false">
      <c r="A840" s="133" t="s">
        <v>2009</v>
      </c>
      <c r="B840" s="86" t="e">
        <f aca="false">VLOOKUP($A840,#REF!, 34, FALSE())</f>
        <v>#VALUE!</v>
      </c>
      <c r="C840" s="87" t="str">
        <f aca="false">CONCATENATE("unused_",A840)</f>
        <v>unused_DDR_XM2_B2A_CS_CKE1</v>
      </c>
      <c r="D840" s="88" t="e">
        <f aca="false">IF(LEN(VLOOKUP($A840,#REF!,8,FALSE())),LEFT(VLOOKUP($A840,#REF!,8,FALSE()),LEN(VLOOKUP($A840,#REF!,8,FALSE()))-2),"")</f>
        <v>#VALUE!</v>
      </c>
      <c r="E840" s="89" t="e">
        <f aca="false">IF(LEN(VLOOKUP($A840,#REF!,4,FALSE())),IF(INDEX(#REF!,MATCH($A840,#REF!,0),1),LEFT(VLOOKUP($A840,#REF!,4,FALSE()),LEN(VLOOKUP($A840,#REF!,4,FALSE()))-2),CONCATENATE(LEFT(VLOOKUP($A840,#REF!,4,FALSE()),LEN(VLOOKUP($A840,#REF!,4,FALSE()))-2),"*")),"")</f>
        <v>#VALUE!</v>
      </c>
      <c r="F840" s="90" t="e">
        <f aca="false">IF(LEN(VLOOKUP($A840,#REF!,5,FALSE())),IF(INDEX(#REF!,MATCH($A840,#REF!,0),2),LEFT(VLOOKUP($A840,#REF!,5,FALSE()),LEN(VLOOKUP($A840,#REF!,5,FALSE()))-2),CONCATENATE(LEFT(VLOOKUP($A840,#REF!,5,FALSE()),LEN(VLOOKUP($A840,#REF!,5,FALSE()))-2),"*")),"")</f>
        <v>#VALUE!</v>
      </c>
      <c r="G840" s="90" t="e">
        <f aca="false">IF(LEN(VLOOKUP($A840,#REF!,6,FALSE())),IF(INDEX(#REF!,MATCH($A840,#REF!,0),3),LEFT(VLOOKUP($A840,#REF!,6,FALSE()),LEN(VLOOKUP($A840,#REF!,6,FALSE()))-2),CONCATENATE(LEFT(VLOOKUP($A840,#REF!,6,FALSE()),LEN(VLOOKUP($A840,#REF!,6,FALSE()))-2),"*")),"")</f>
        <v>#VALUE!</v>
      </c>
      <c r="H840" s="91" t="e">
        <f aca="false">IF(LEN(VLOOKUP($A840,#REF!,7,FALSE())),IF(INDEX(#REF!,MATCH($A840,#REF!,0),4),LEFT(VLOOKUP($A840,#REF!,7,FALSE()),LEN(VLOOKUP($A840,#REF!,7,FALSE()))-2),CONCATENATE(LEFT(VLOOKUP($A840,#REF!,7,FALSE()),LEN(VLOOKUP($A840,#REF!,7,FALSE()))-2),"*")),"")</f>
        <v>#VALUE!</v>
      </c>
      <c r="I840" s="92" t="e">
        <f aca="false">IF(LEN(VLOOKUP($A840,#REF!,8,FALSE())),UPPER(RIGHT(VLOOKUP($A840,#REF!,8,FALSE()), 1)),"")</f>
        <v>#VALUE!</v>
      </c>
      <c r="J840" s="90" t="e">
        <f aca="false">IF(LEN(VLOOKUP($A840,#REF!,4,FALSE())),UPPER(RIGHT(VLOOKUP($A840,#REF!,4,FALSE()), 1)),"")</f>
        <v>#VALUE!</v>
      </c>
      <c r="K840" s="90" t="e">
        <f aca="false">IF(LEN(VLOOKUP($A840,#REF!,5,FALSE())),UPPER(RIGHT(VLOOKUP($A840,#REF!,5,FALSE()), 1)),"")</f>
        <v>#VALUE!</v>
      </c>
      <c r="L840" s="90" t="e">
        <f aca="false">IF(LEN(VLOOKUP($A840,#REF!,6,FALSE())),UPPER(RIGHT(VLOOKUP($A840,#REF!,6,FALSE()), 1)),"")</f>
        <v>#VALUE!</v>
      </c>
      <c r="M840" s="91" t="e">
        <f aca="false">IF(LEN(VLOOKUP($A840,#REF!,7,FALSE())),UPPER(RIGHT(VLOOKUP($A840,#REF!,7,FALSE()), 1)),"")</f>
        <v>#VALUE!</v>
      </c>
      <c r="N840" s="185"/>
      <c r="O840" s="185"/>
      <c r="P840" s="185"/>
      <c r="Q840" s="185"/>
      <c r="R840" s="185"/>
      <c r="S840" s="100" t="e">
        <f aca="false">HLOOKUP("Device Tree Pin Name",#REF!,MATCH($A840,#REF!,0),FALSE())</f>
        <v>#VALUE!</v>
      </c>
      <c r="T840" s="95" t="e">
        <f aca="false">HLOOKUP("power rail",#REF!,MATCH($A840,#REF!,0),FALSE())</f>
        <v>#VALUE!</v>
      </c>
      <c r="U840" s="96" t="e">
        <f aca="false">HLOOKUP("Wake Capable",#REF!,MATCH($A840,#REF!,0),FALSE())</f>
        <v>#VALUE!</v>
      </c>
      <c r="V840" s="96" t="e">
        <f aca="false">HLOOKUP("Strap",#REF!,MATCH($A840,#REF!,0),FALSE())</f>
        <v>#VALUE!</v>
      </c>
      <c r="W840" s="96"/>
      <c r="X840" s="96"/>
      <c r="Y840" s="96"/>
      <c r="Z840" s="95"/>
      <c r="AA840" s="95" t="e">
        <f aca="false">HLOOKUP("Pad type",#REF!,MATCH($A840,#REF!,0),FALSE())</f>
        <v>#VALUE!</v>
      </c>
      <c r="AB840" s="100"/>
      <c r="AC840" s="100" t="e">
        <f aca="false">HLOOKUP("POR Pin State",#REF!,MATCH($A840,#REF!,0),FALSE())</f>
        <v>#VALUE!</v>
      </c>
      <c r="AD840" s="186"/>
      <c r="AE840" s="187"/>
      <c r="AF840" s="187"/>
      <c r="AG840" s="187"/>
      <c r="AH840" s="188"/>
      <c r="AI840" s="188"/>
      <c r="AJ840" s="189"/>
      <c r="AK840" s="189"/>
      <c r="AL840" s="189"/>
      <c r="AM840" s="189"/>
      <c r="AN840" s="189"/>
      <c r="AO840" s="189"/>
      <c r="AP840" s="189"/>
      <c r="AQ840" s="194" t="s">
        <v>2009</v>
      </c>
      <c r="AR840" s="104"/>
      <c r="AS840" s="104"/>
      <c r="AT840" s="104"/>
      <c r="AU840" s="104"/>
      <c r="AV840" s="104"/>
      <c r="AW840" s="104"/>
      <c r="AX840" s="104"/>
      <c r="AY840" s="104"/>
      <c r="AZ840" s="104"/>
      <c r="BA840" s="104"/>
      <c r="BB840" s="162"/>
      <c r="BC840" s="104"/>
      <c r="BD840" s="214"/>
      <c r="BE840" s="213" t="s">
        <v>2010</v>
      </c>
      <c r="BF840" s="108" t="e">
        <f aca="false">VLOOKUP($A840,#REF!, 34, FALSE())</f>
        <v>#VALUE!</v>
      </c>
      <c r="BG840" s="108" t="e">
        <f aca="false">VLOOKUP($A840,#REF!, 22, FALSE())</f>
        <v>#VALUE!</v>
      </c>
      <c r="BH840" s="109"/>
    </row>
    <row r="841" s="193" customFormat="true" ht="12.75" hidden="false" customHeight="true" outlineLevel="0" collapsed="false">
      <c r="A841" s="133" t="s">
        <v>2011</v>
      </c>
      <c r="B841" s="86" t="e">
        <f aca="false">VLOOKUP($A841,#REF!, 34, FALSE())</f>
        <v>#VALUE!</v>
      </c>
      <c r="C841" s="87" t="str">
        <f aca="false">CONCATENATE("unused_",A841)</f>
        <v>unused_DDR_XM2_B2B_CS_CKE0</v>
      </c>
      <c r="D841" s="88" t="e">
        <f aca="false">IF(LEN(VLOOKUP($A841,#REF!,8,FALSE())),LEFT(VLOOKUP($A841,#REF!,8,FALSE()),LEN(VLOOKUP($A841,#REF!,8,FALSE()))-2),"")</f>
        <v>#VALUE!</v>
      </c>
      <c r="E841" s="89" t="e">
        <f aca="false">IF(LEN(VLOOKUP($A841,#REF!,4,FALSE())),IF(INDEX(#REF!,MATCH($A841,#REF!,0),1),LEFT(VLOOKUP($A841,#REF!,4,FALSE()),LEN(VLOOKUP($A841,#REF!,4,FALSE()))-2),CONCATENATE(LEFT(VLOOKUP($A841,#REF!,4,FALSE()),LEN(VLOOKUP($A841,#REF!,4,FALSE()))-2),"*")),"")</f>
        <v>#VALUE!</v>
      </c>
      <c r="F841" s="90" t="e">
        <f aca="false">IF(LEN(VLOOKUP($A841,#REF!,5,FALSE())),IF(INDEX(#REF!,MATCH($A841,#REF!,0),2),LEFT(VLOOKUP($A841,#REF!,5,FALSE()),LEN(VLOOKUP($A841,#REF!,5,FALSE()))-2),CONCATENATE(LEFT(VLOOKUP($A841,#REF!,5,FALSE()),LEN(VLOOKUP($A841,#REF!,5,FALSE()))-2),"*")),"")</f>
        <v>#VALUE!</v>
      </c>
      <c r="G841" s="90" t="e">
        <f aca="false">IF(LEN(VLOOKUP($A841,#REF!,6,FALSE())),IF(INDEX(#REF!,MATCH($A841,#REF!,0),3),LEFT(VLOOKUP($A841,#REF!,6,FALSE()),LEN(VLOOKUP($A841,#REF!,6,FALSE()))-2),CONCATENATE(LEFT(VLOOKUP($A841,#REF!,6,FALSE()),LEN(VLOOKUP($A841,#REF!,6,FALSE()))-2),"*")),"")</f>
        <v>#VALUE!</v>
      </c>
      <c r="H841" s="91" t="e">
        <f aca="false">IF(LEN(VLOOKUP($A841,#REF!,7,FALSE())),IF(INDEX(#REF!,MATCH($A841,#REF!,0),4),LEFT(VLOOKUP($A841,#REF!,7,FALSE()),LEN(VLOOKUP($A841,#REF!,7,FALSE()))-2),CONCATENATE(LEFT(VLOOKUP($A841,#REF!,7,FALSE()),LEN(VLOOKUP($A841,#REF!,7,FALSE()))-2),"*")),"")</f>
        <v>#VALUE!</v>
      </c>
      <c r="I841" s="92" t="e">
        <f aca="false">IF(LEN(VLOOKUP($A841,#REF!,8,FALSE())),UPPER(RIGHT(VLOOKUP($A841,#REF!,8,FALSE()), 1)),"")</f>
        <v>#VALUE!</v>
      </c>
      <c r="J841" s="90" t="e">
        <f aca="false">IF(LEN(VLOOKUP($A841,#REF!,4,FALSE())),UPPER(RIGHT(VLOOKUP($A841,#REF!,4,FALSE()), 1)),"")</f>
        <v>#VALUE!</v>
      </c>
      <c r="K841" s="90" t="e">
        <f aca="false">IF(LEN(VLOOKUP($A841,#REF!,5,FALSE())),UPPER(RIGHT(VLOOKUP($A841,#REF!,5,FALSE()), 1)),"")</f>
        <v>#VALUE!</v>
      </c>
      <c r="L841" s="90" t="e">
        <f aca="false">IF(LEN(VLOOKUP($A841,#REF!,6,FALSE())),UPPER(RIGHT(VLOOKUP($A841,#REF!,6,FALSE()), 1)),"")</f>
        <v>#VALUE!</v>
      </c>
      <c r="M841" s="91" t="e">
        <f aca="false">IF(LEN(VLOOKUP($A841,#REF!,7,FALSE())),UPPER(RIGHT(VLOOKUP($A841,#REF!,7,FALSE()), 1)),"")</f>
        <v>#VALUE!</v>
      </c>
      <c r="N841" s="185"/>
      <c r="O841" s="185"/>
      <c r="P841" s="185"/>
      <c r="Q841" s="185"/>
      <c r="R841" s="185"/>
      <c r="S841" s="100" t="e">
        <f aca="false">HLOOKUP("Device Tree Pin Name",#REF!,MATCH($A841,#REF!,0),FALSE())</f>
        <v>#VALUE!</v>
      </c>
      <c r="T841" s="95" t="e">
        <f aca="false">HLOOKUP("power rail",#REF!,MATCH($A841,#REF!,0),FALSE())</f>
        <v>#VALUE!</v>
      </c>
      <c r="U841" s="96" t="e">
        <f aca="false">HLOOKUP("Wake Capable",#REF!,MATCH($A841,#REF!,0),FALSE())</f>
        <v>#VALUE!</v>
      </c>
      <c r="V841" s="96" t="e">
        <f aca="false">HLOOKUP("Strap",#REF!,MATCH($A841,#REF!,0),FALSE())</f>
        <v>#VALUE!</v>
      </c>
      <c r="W841" s="96"/>
      <c r="X841" s="96"/>
      <c r="Y841" s="96"/>
      <c r="Z841" s="95"/>
      <c r="AA841" s="95" t="e">
        <f aca="false">HLOOKUP("Pad type",#REF!,MATCH($A841,#REF!,0),FALSE())</f>
        <v>#VALUE!</v>
      </c>
      <c r="AB841" s="100"/>
      <c r="AC841" s="100" t="e">
        <f aca="false">HLOOKUP("POR Pin State",#REF!,MATCH($A841,#REF!,0),FALSE())</f>
        <v>#VALUE!</v>
      </c>
      <c r="AD841" s="186"/>
      <c r="AE841" s="187"/>
      <c r="AF841" s="187"/>
      <c r="AG841" s="187"/>
      <c r="AH841" s="188"/>
      <c r="AI841" s="188"/>
      <c r="AJ841" s="189"/>
      <c r="AK841" s="189"/>
      <c r="AL841" s="189"/>
      <c r="AM841" s="189"/>
      <c r="AN841" s="189"/>
      <c r="AO841" s="189"/>
      <c r="AP841" s="189"/>
      <c r="AQ841" s="194" t="s">
        <v>2011</v>
      </c>
      <c r="AR841" s="104"/>
      <c r="AS841" s="104"/>
      <c r="AT841" s="104"/>
      <c r="AU841" s="104"/>
      <c r="AV841" s="104"/>
      <c r="AW841" s="104"/>
      <c r="AX841" s="104"/>
      <c r="AY841" s="104"/>
      <c r="AZ841" s="104"/>
      <c r="BA841" s="104"/>
      <c r="BB841" s="162"/>
      <c r="BC841" s="104"/>
      <c r="BD841" s="214"/>
      <c r="BE841" s="213" t="s">
        <v>2012</v>
      </c>
      <c r="BF841" s="108" t="e">
        <f aca="false">VLOOKUP($A841,#REF!, 34, FALSE())</f>
        <v>#VALUE!</v>
      </c>
      <c r="BG841" s="108" t="e">
        <f aca="false">VLOOKUP($A841,#REF!, 22, FALSE())</f>
        <v>#VALUE!</v>
      </c>
      <c r="BH841" s="109"/>
    </row>
    <row r="842" s="193" customFormat="true" ht="12.75" hidden="false" customHeight="true" outlineLevel="0" collapsed="false">
      <c r="A842" s="133" t="s">
        <v>2013</v>
      </c>
      <c r="B842" s="86" t="e">
        <f aca="false">VLOOKUP($A842,#REF!, 34, FALSE())</f>
        <v>#VALUE!</v>
      </c>
      <c r="C842" s="87" t="str">
        <f aca="false">CONCATENATE("unused_",A842)</f>
        <v>unused_DDR_XM2_B2B_CS_CKE1</v>
      </c>
      <c r="D842" s="88" t="e">
        <f aca="false">IF(LEN(VLOOKUP($A842,#REF!,8,FALSE())),LEFT(VLOOKUP($A842,#REF!,8,FALSE()),LEN(VLOOKUP($A842,#REF!,8,FALSE()))-2),"")</f>
        <v>#VALUE!</v>
      </c>
      <c r="E842" s="89" t="e">
        <f aca="false">IF(LEN(VLOOKUP($A842,#REF!,4,FALSE())),IF(INDEX(#REF!,MATCH($A842,#REF!,0),1),LEFT(VLOOKUP($A842,#REF!,4,FALSE()),LEN(VLOOKUP($A842,#REF!,4,FALSE()))-2),CONCATENATE(LEFT(VLOOKUP($A842,#REF!,4,FALSE()),LEN(VLOOKUP($A842,#REF!,4,FALSE()))-2),"*")),"")</f>
        <v>#VALUE!</v>
      </c>
      <c r="F842" s="90" t="e">
        <f aca="false">IF(LEN(VLOOKUP($A842,#REF!,5,FALSE())),IF(INDEX(#REF!,MATCH($A842,#REF!,0),2),LEFT(VLOOKUP($A842,#REF!,5,FALSE()),LEN(VLOOKUP($A842,#REF!,5,FALSE()))-2),CONCATENATE(LEFT(VLOOKUP($A842,#REF!,5,FALSE()),LEN(VLOOKUP($A842,#REF!,5,FALSE()))-2),"*")),"")</f>
        <v>#VALUE!</v>
      </c>
      <c r="G842" s="90" t="e">
        <f aca="false">IF(LEN(VLOOKUP($A842,#REF!,6,FALSE())),IF(INDEX(#REF!,MATCH($A842,#REF!,0),3),LEFT(VLOOKUP($A842,#REF!,6,FALSE()),LEN(VLOOKUP($A842,#REF!,6,FALSE()))-2),CONCATENATE(LEFT(VLOOKUP($A842,#REF!,6,FALSE()),LEN(VLOOKUP($A842,#REF!,6,FALSE()))-2),"*")),"")</f>
        <v>#VALUE!</v>
      </c>
      <c r="H842" s="91" t="e">
        <f aca="false">IF(LEN(VLOOKUP($A842,#REF!,7,FALSE())),IF(INDEX(#REF!,MATCH($A842,#REF!,0),4),LEFT(VLOOKUP($A842,#REF!,7,FALSE()),LEN(VLOOKUP($A842,#REF!,7,FALSE()))-2),CONCATENATE(LEFT(VLOOKUP($A842,#REF!,7,FALSE()),LEN(VLOOKUP($A842,#REF!,7,FALSE()))-2),"*")),"")</f>
        <v>#VALUE!</v>
      </c>
      <c r="I842" s="92" t="e">
        <f aca="false">IF(LEN(VLOOKUP($A842,#REF!,8,FALSE())),UPPER(RIGHT(VLOOKUP($A842,#REF!,8,FALSE()), 1)),"")</f>
        <v>#VALUE!</v>
      </c>
      <c r="J842" s="90" t="e">
        <f aca="false">IF(LEN(VLOOKUP($A842,#REF!,4,FALSE())),UPPER(RIGHT(VLOOKUP($A842,#REF!,4,FALSE()), 1)),"")</f>
        <v>#VALUE!</v>
      </c>
      <c r="K842" s="90" t="e">
        <f aca="false">IF(LEN(VLOOKUP($A842,#REF!,5,FALSE())),UPPER(RIGHT(VLOOKUP($A842,#REF!,5,FALSE()), 1)),"")</f>
        <v>#VALUE!</v>
      </c>
      <c r="L842" s="90" t="e">
        <f aca="false">IF(LEN(VLOOKUP($A842,#REF!,6,FALSE())),UPPER(RIGHT(VLOOKUP($A842,#REF!,6,FALSE()), 1)),"")</f>
        <v>#VALUE!</v>
      </c>
      <c r="M842" s="91" t="e">
        <f aca="false">IF(LEN(VLOOKUP($A842,#REF!,7,FALSE())),UPPER(RIGHT(VLOOKUP($A842,#REF!,7,FALSE()), 1)),"")</f>
        <v>#VALUE!</v>
      </c>
      <c r="N842" s="185"/>
      <c r="O842" s="185"/>
      <c r="P842" s="185"/>
      <c r="Q842" s="185"/>
      <c r="R842" s="185"/>
      <c r="S842" s="100" t="e">
        <f aca="false">HLOOKUP("Device Tree Pin Name",#REF!,MATCH($A842,#REF!,0),FALSE())</f>
        <v>#VALUE!</v>
      </c>
      <c r="T842" s="95" t="e">
        <f aca="false">HLOOKUP("power rail",#REF!,MATCH($A842,#REF!,0),FALSE())</f>
        <v>#VALUE!</v>
      </c>
      <c r="U842" s="96" t="e">
        <f aca="false">HLOOKUP("Wake Capable",#REF!,MATCH($A842,#REF!,0),FALSE())</f>
        <v>#VALUE!</v>
      </c>
      <c r="V842" s="96" t="e">
        <f aca="false">HLOOKUP("Strap",#REF!,MATCH($A842,#REF!,0),FALSE())</f>
        <v>#VALUE!</v>
      </c>
      <c r="W842" s="96"/>
      <c r="X842" s="96"/>
      <c r="Y842" s="96"/>
      <c r="Z842" s="95"/>
      <c r="AA842" s="95" t="e">
        <f aca="false">HLOOKUP("Pad type",#REF!,MATCH($A842,#REF!,0),FALSE())</f>
        <v>#VALUE!</v>
      </c>
      <c r="AB842" s="100"/>
      <c r="AC842" s="100" t="e">
        <f aca="false">HLOOKUP("POR Pin State",#REF!,MATCH($A842,#REF!,0),FALSE())</f>
        <v>#VALUE!</v>
      </c>
      <c r="AD842" s="186"/>
      <c r="AE842" s="187"/>
      <c r="AF842" s="187"/>
      <c r="AG842" s="187"/>
      <c r="AH842" s="188"/>
      <c r="AI842" s="188"/>
      <c r="AJ842" s="189"/>
      <c r="AK842" s="189"/>
      <c r="AL842" s="189"/>
      <c r="AM842" s="189"/>
      <c r="AN842" s="189"/>
      <c r="AO842" s="189"/>
      <c r="AP842" s="189"/>
      <c r="AQ842" s="194" t="s">
        <v>2013</v>
      </c>
      <c r="AR842" s="104"/>
      <c r="AS842" s="104"/>
      <c r="AT842" s="104"/>
      <c r="AU842" s="104"/>
      <c r="AV842" s="104"/>
      <c r="AW842" s="104"/>
      <c r="AX842" s="104"/>
      <c r="AY842" s="104"/>
      <c r="AZ842" s="104"/>
      <c r="BA842" s="104"/>
      <c r="BB842" s="162"/>
      <c r="BC842" s="104"/>
      <c r="BD842" s="214"/>
      <c r="BE842" s="213" t="s">
        <v>2014</v>
      </c>
      <c r="BF842" s="108" t="e">
        <f aca="false">VLOOKUP($A842,#REF!, 34, FALSE())</f>
        <v>#VALUE!</v>
      </c>
      <c r="BG842" s="108" t="e">
        <f aca="false">VLOOKUP($A842,#REF!, 22, FALSE())</f>
        <v>#VALUE!</v>
      </c>
      <c r="BH842" s="109"/>
    </row>
    <row r="843" s="193" customFormat="true" ht="12.75" hidden="false" customHeight="true" outlineLevel="0" collapsed="false">
      <c r="A843" s="133" t="s">
        <v>2015</v>
      </c>
      <c r="B843" s="86" t="e">
        <f aca="false">VLOOKUP($A843,#REF!, 34, FALSE())</f>
        <v>#VALUE!</v>
      </c>
      <c r="C843" s="87" t="str">
        <f aca="false">CONCATENATE("unused_",A843)</f>
        <v>unused_DDR_XM2_B2A_CLK_P</v>
      </c>
      <c r="D843" s="88" t="e">
        <f aca="false">IF(LEN(VLOOKUP($A843,#REF!,8,FALSE())),LEFT(VLOOKUP($A843,#REF!,8,FALSE()),LEN(VLOOKUP($A843,#REF!,8,FALSE()))-2),"")</f>
        <v>#VALUE!</v>
      </c>
      <c r="E843" s="89" t="e">
        <f aca="false">IF(LEN(VLOOKUP($A843,#REF!,4,FALSE())),IF(INDEX(#REF!,MATCH($A843,#REF!,0),1),LEFT(VLOOKUP($A843,#REF!,4,FALSE()),LEN(VLOOKUP($A843,#REF!,4,FALSE()))-2),CONCATENATE(LEFT(VLOOKUP($A843,#REF!,4,FALSE()),LEN(VLOOKUP($A843,#REF!,4,FALSE()))-2),"*")),"")</f>
        <v>#VALUE!</v>
      </c>
      <c r="F843" s="90" t="e">
        <f aca="false">IF(LEN(VLOOKUP($A843,#REF!,5,FALSE())),IF(INDEX(#REF!,MATCH($A843,#REF!,0),2),LEFT(VLOOKUP($A843,#REF!,5,FALSE()),LEN(VLOOKUP($A843,#REF!,5,FALSE()))-2),CONCATENATE(LEFT(VLOOKUP($A843,#REF!,5,FALSE()),LEN(VLOOKUP($A843,#REF!,5,FALSE()))-2),"*")),"")</f>
        <v>#VALUE!</v>
      </c>
      <c r="G843" s="90" t="e">
        <f aca="false">IF(LEN(VLOOKUP($A843,#REF!,6,FALSE())),IF(INDEX(#REF!,MATCH($A843,#REF!,0),3),LEFT(VLOOKUP($A843,#REF!,6,FALSE()),LEN(VLOOKUP($A843,#REF!,6,FALSE()))-2),CONCATENATE(LEFT(VLOOKUP($A843,#REF!,6,FALSE()),LEN(VLOOKUP($A843,#REF!,6,FALSE()))-2),"*")),"")</f>
        <v>#VALUE!</v>
      </c>
      <c r="H843" s="91" t="e">
        <f aca="false">IF(LEN(VLOOKUP($A843,#REF!,7,FALSE())),IF(INDEX(#REF!,MATCH($A843,#REF!,0),4),LEFT(VLOOKUP($A843,#REF!,7,FALSE()),LEN(VLOOKUP($A843,#REF!,7,FALSE()))-2),CONCATENATE(LEFT(VLOOKUP($A843,#REF!,7,FALSE()),LEN(VLOOKUP($A843,#REF!,7,FALSE()))-2),"*")),"")</f>
        <v>#VALUE!</v>
      </c>
      <c r="I843" s="92" t="e">
        <f aca="false">IF(LEN(VLOOKUP($A843,#REF!,8,FALSE())),UPPER(RIGHT(VLOOKUP($A843,#REF!,8,FALSE()), 1)),"")</f>
        <v>#VALUE!</v>
      </c>
      <c r="J843" s="90" t="e">
        <f aca="false">IF(LEN(VLOOKUP($A843,#REF!,4,FALSE())),UPPER(RIGHT(VLOOKUP($A843,#REF!,4,FALSE()), 1)),"")</f>
        <v>#VALUE!</v>
      </c>
      <c r="K843" s="90" t="e">
        <f aca="false">IF(LEN(VLOOKUP($A843,#REF!,5,FALSE())),UPPER(RIGHT(VLOOKUP($A843,#REF!,5,FALSE()), 1)),"")</f>
        <v>#VALUE!</v>
      </c>
      <c r="L843" s="90" t="e">
        <f aca="false">IF(LEN(VLOOKUP($A843,#REF!,6,FALSE())),UPPER(RIGHT(VLOOKUP($A843,#REF!,6,FALSE()), 1)),"")</f>
        <v>#VALUE!</v>
      </c>
      <c r="M843" s="91" t="e">
        <f aca="false">IF(LEN(VLOOKUP($A843,#REF!,7,FALSE())),UPPER(RIGHT(VLOOKUP($A843,#REF!,7,FALSE()), 1)),"")</f>
        <v>#VALUE!</v>
      </c>
      <c r="N843" s="185"/>
      <c r="O843" s="185"/>
      <c r="P843" s="185"/>
      <c r="Q843" s="185"/>
      <c r="R843" s="185"/>
      <c r="S843" s="100" t="e">
        <f aca="false">HLOOKUP("Device Tree Pin Name",#REF!,MATCH($A843,#REF!,0),FALSE())</f>
        <v>#VALUE!</v>
      </c>
      <c r="T843" s="95" t="e">
        <f aca="false">HLOOKUP("power rail",#REF!,MATCH($A843,#REF!,0),FALSE())</f>
        <v>#VALUE!</v>
      </c>
      <c r="U843" s="96" t="e">
        <f aca="false">HLOOKUP("Wake Capable",#REF!,MATCH($A843,#REF!,0),FALSE())</f>
        <v>#VALUE!</v>
      </c>
      <c r="V843" s="96" t="e">
        <f aca="false">HLOOKUP("Strap",#REF!,MATCH($A843,#REF!,0),FALSE())</f>
        <v>#VALUE!</v>
      </c>
      <c r="W843" s="96"/>
      <c r="X843" s="96"/>
      <c r="Y843" s="96"/>
      <c r="Z843" s="95"/>
      <c r="AA843" s="95" t="e">
        <f aca="false">HLOOKUP("Pad type",#REF!,MATCH($A843,#REF!,0),FALSE())</f>
        <v>#VALUE!</v>
      </c>
      <c r="AB843" s="100"/>
      <c r="AC843" s="100" t="e">
        <f aca="false">HLOOKUP("POR Pin State",#REF!,MATCH($A843,#REF!,0),FALSE())</f>
        <v>#VALUE!</v>
      </c>
      <c r="AD843" s="186"/>
      <c r="AE843" s="187"/>
      <c r="AF843" s="187"/>
      <c r="AG843" s="187"/>
      <c r="AH843" s="188"/>
      <c r="AI843" s="188"/>
      <c r="AJ843" s="189"/>
      <c r="AK843" s="189"/>
      <c r="AL843" s="189"/>
      <c r="AM843" s="189"/>
      <c r="AN843" s="189"/>
      <c r="AO843" s="189"/>
      <c r="AP843" s="189"/>
      <c r="AQ843" s="194" t="s">
        <v>2015</v>
      </c>
      <c r="AR843" s="104"/>
      <c r="AS843" s="104"/>
      <c r="AT843" s="104"/>
      <c r="AU843" s="104"/>
      <c r="AV843" s="104"/>
      <c r="AW843" s="104"/>
      <c r="AX843" s="104"/>
      <c r="AY843" s="104"/>
      <c r="AZ843" s="104"/>
      <c r="BA843" s="104"/>
      <c r="BB843" s="162"/>
      <c r="BC843" s="104"/>
      <c r="BD843" s="214"/>
      <c r="BE843" s="213" t="s">
        <v>2016</v>
      </c>
      <c r="BF843" s="108" t="e">
        <f aca="false">VLOOKUP($A843,#REF!, 34, FALSE())</f>
        <v>#VALUE!</v>
      </c>
      <c r="BG843" s="108" t="e">
        <f aca="false">VLOOKUP($A843,#REF!, 22, FALSE())</f>
        <v>#VALUE!</v>
      </c>
      <c r="BH843" s="109"/>
    </row>
    <row r="844" s="193" customFormat="true" ht="12.75" hidden="false" customHeight="true" outlineLevel="0" collapsed="false">
      <c r="A844" s="133" t="s">
        <v>2017</v>
      </c>
      <c r="B844" s="86" t="e">
        <f aca="false">VLOOKUP($A844,#REF!, 34, FALSE())</f>
        <v>#VALUE!</v>
      </c>
      <c r="C844" s="87" t="str">
        <f aca="false">CONCATENATE("unused_",A844)</f>
        <v>unused_DDR_XM2_B2A_CLK_N</v>
      </c>
      <c r="D844" s="88" t="e">
        <f aca="false">IF(LEN(VLOOKUP($A844,#REF!,8,FALSE())),LEFT(VLOOKUP($A844,#REF!,8,FALSE()),LEN(VLOOKUP($A844,#REF!,8,FALSE()))-2),"")</f>
        <v>#VALUE!</v>
      </c>
      <c r="E844" s="89" t="e">
        <f aca="false">IF(LEN(VLOOKUP($A844,#REF!,4,FALSE())),IF(INDEX(#REF!,MATCH($A844,#REF!,0),1),LEFT(VLOOKUP($A844,#REF!,4,FALSE()),LEN(VLOOKUP($A844,#REF!,4,FALSE()))-2),CONCATENATE(LEFT(VLOOKUP($A844,#REF!,4,FALSE()),LEN(VLOOKUP($A844,#REF!,4,FALSE()))-2),"*")),"")</f>
        <v>#VALUE!</v>
      </c>
      <c r="F844" s="90" t="e">
        <f aca="false">IF(LEN(VLOOKUP($A844,#REF!,5,FALSE())),IF(INDEX(#REF!,MATCH($A844,#REF!,0),2),LEFT(VLOOKUP($A844,#REF!,5,FALSE()),LEN(VLOOKUP($A844,#REF!,5,FALSE()))-2),CONCATENATE(LEFT(VLOOKUP($A844,#REF!,5,FALSE()),LEN(VLOOKUP($A844,#REF!,5,FALSE()))-2),"*")),"")</f>
        <v>#VALUE!</v>
      </c>
      <c r="G844" s="90" t="e">
        <f aca="false">IF(LEN(VLOOKUP($A844,#REF!,6,FALSE())),IF(INDEX(#REF!,MATCH($A844,#REF!,0),3),LEFT(VLOOKUP($A844,#REF!,6,FALSE()),LEN(VLOOKUP($A844,#REF!,6,FALSE()))-2),CONCATENATE(LEFT(VLOOKUP($A844,#REF!,6,FALSE()),LEN(VLOOKUP($A844,#REF!,6,FALSE()))-2),"*")),"")</f>
        <v>#VALUE!</v>
      </c>
      <c r="H844" s="91" t="e">
        <f aca="false">IF(LEN(VLOOKUP($A844,#REF!,7,FALSE())),IF(INDEX(#REF!,MATCH($A844,#REF!,0),4),LEFT(VLOOKUP($A844,#REF!,7,FALSE()),LEN(VLOOKUP($A844,#REF!,7,FALSE()))-2),CONCATENATE(LEFT(VLOOKUP($A844,#REF!,7,FALSE()),LEN(VLOOKUP($A844,#REF!,7,FALSE()))-2),"*")),"")</f>
        <v>#VALUE!</v>
      </c>
      <c r="I844" s="92" t="e">
        <f aca="false">IF(LEN(VLOOKUP($A844,#REF!,8,FALSE())),UPPER(RIGHT(VLOOKUP($A844,#REF!,8,FALSE()), 1)),"")</f>
        <v>#VALUE!</v>
      </c>
      <c r="J844" s="90" t="e">
        <f aca="false">IF(LEN(VLOOKUP($A844,#REF!,4,FALSE())),UPPER(RIGHT(VLOOKUP($A844,#REF!,4,FALSE()), 1)),"")</f>
        <v>#VALUE!</v>
      </c>
      <c r="K844" s="90" t="e">
        <f aca="false">IF(LEN(VLOOKUP($A844,#REF!,5,FALSE())),UPPER(RIGHT(VLOOKUP($A844,#REF!,5,FALSE()), 1)),"")</f>
        <v>#VALUE!</v>
      </c>
      <c r="L844" s="90" t="e">
        <f aca="false">IF(LEN(VLOOKUP($A844,#REF!,6,FALSE())),UPPER(RIGHT(VLOOKUP($A844,#REF!,6,FALSE()), 1)),"")</f>
        <v>#VALUE!</v>
      </c>
      <c r="M844" s="91" t="e">
        <f aca="false">IF(LEN(VLOOKUP($A844,#REF!,7,FALSE())),UPPER(RIGHT(VLOOKUP($A844,#REF!,7,FALSE()), 1)),"")</f>
        <v>#VALUE!</v>
      </c>
      <c r="N844" s="185"/>
      <c r="O844" s="185"/>
      <c r="P844" s="185"/>
      <c r="Q844" s="185"/>
      <c r="R844" s="185"/>
      <c r="S844" s="100" t="e">
        <f aca="false">HLOOKUP("Device Tree Pin Name",#REF!,MATCH($A844,#REF!,0),FALSE())</f>
        <v>#VALUE!</v>
      </c>
      <c r="T844" s="95" t="e">
        <f aca="false">HLOOKUP("power rail",#REF!,MATCH($A844,#REF!,0),FALSE())</f>
        <v>#VALUE!</v>
      </c>
      <c r="U844" s="96" t="e">
        <f aca="false">HLOOKUP("Wake Capable",#REF!,MATCH($A844,#REF!,0),FALSE())</f>
        <v>#VALUE!</v>
      </c>
      <c r="V844" s="96" t="e">
        <f aca="false">HLOOKUP("Strap",#REF!,MATCH($A844,#REF!,0),FALSE())</f>
        <v>#VALUE!</v>
      </c>
      <c r="W844" s="96"/>
      <c r="X844" s="96"/>
      <c r="Y844" s="96"/>
      <c r="Z844" s="95"/>
      <c r="AA844" s="95" t="e">
        <f aca="false">HLOOKUP("Pad type",#REF!,MATCH($A844,#REF!,0),FALSE())</f>
        <v>#VALUE!</v>
      </c>
      <c r="AB844" s="100"/>
      <c r="AC844" s="100" t="e">
        <f aca="false">HLOOKUP("POR Pin State",#REF!,MATCH($A844,#REF!,0),FALSE())</f>
        <v>#VALUE!</v>
      </c>
      <c r="AD844" s="186"/>
      <c r="AE844" s="187"/>
      <c r="AF844" s="187"/>
      <c r="AG844" s="187"/>
      <c r="AH844" s="188"/>
      <c r="AI844" s="188"/>
      <c r="AJ844" s="189"/>
      <c r="AK844" s="189"/>
      <c r="AL844" s="189"/>
      <c r="AM844" s="189"/>
      <c r="AN844" s="189"/>
      <c r="AO844" s="189"/>
      <c r="AP844" s="189"/>
      <c r="AQ844" s="194" t="s">
        <v>2017</v>
      </c>
      <c r="AR844" s="104"/>
      <c r="AS844" s="104"/>
      <c r="AT844" s="104"/>
      <c r="AU844" s="104"/>
      <c r="AV844" s="104"/>
      <c r="AW844" s="104"/>
      <c r="AX844" s="104"/>
      <c r="AY844" s="104"/>
      <c r="AZ844" s="104"/>
      <c r="BA844" s="104"/>
      <c r="BB844" s="162"/>
      <c r="BC844" s="104"/>
      <c r="BD844" s="214"/>
      <c r="BE844" s="213" t="s">
        <v>2018</v>
      </c>
      <c r="BF844" s="108" t="e">
        <f aca="false">VLOOKUP($A844,#REF!, 34, FALSE())</f>
        <v>#VALUE!</v>
      </c>
      <c r="BG844" s="108" t="e">
        <f aca="false">VLOOKUP($A844,#REF!, 22, FALSE())</f>
        <v>#VALUE!</v>
      </c>
      <c r="BH844" s="109"/>
    </row>
    <row r="845" s="193" customFormat="true" ht="12.75" hidden="false" customHeight="true" outlineLevel="0" collapsed="false">
      <c r="A845" s="133" t="s">
        <v>2019</v>
      </c>
      <c r="B845" s="86" t="e">
        <f aca="false">VLOOKUP($A845,#REF!, 34, FALSE())</f>
        <v>#VALUE!</v>
      </c>
      <c r="C845" s="87" t="str">
        <f aca="false">CONCATENATE("unused_",A845)</f>
        <v>unused_DDR_XM2_B2B_CLK_P</v>
      </c>
      <c r="D845" s="88" t="e">
        <f aca="false">IF(LEN(VLOOKUP($A845,#REF!,8,FALSE())),LEFT(VLOOKUP($A845,#REF!,8,FALSE()),LEN(VLOOKUP($A845,#REF!,8,FALSE()))-2),"")</f>
        <v>#VALUE!</v>
      </c>
      <c r="E845" s="89" t="e">
        <f aca="false">IF(LEN(VLOOKUP($A845,#REF!,4,FALSE())),IF(INDEX(#REF!,MATCH($A845,#REF!,0),1),LEFT(VLOOKUP($A845,#REF!,4,FALSE()),LEN(VLOOKUP($A845,#REF!,4,FALSE()))-2),CONCATENATE(LEFT(VLOOKUP($A845,#REF!,4,FALSE()),LEN(VLOOKUP($A845,#REF!,4,FALSE()))-2),"*")),"")</f>
        <v>#VALUE!</v>
      </c>
      <c r="F845" s="90" t="e">
        <f aca="false">IF(LEN(VLOOKUP($A845,#REF!,5,FALSE())),IF(INDEX(#REF!,MATCH($A845,#REF!,0),2),LEFT(VLOOKUP($A845,#REF!,5,FALSE()),LEN(VLOOKUP($A845,#REF!,5,FALSE()))-2),CONCATENATE(LEFT(VLOOKUP($A845,#REF!,5,FALSE()),LEN(VLOOKUP($A845,#REF!,5,FALSE()))-2),"*")),"")</f>
        <v>#VALUE!</v>
      </c>
      <c r="G845" s="90" t="e">
        <f aca="false">IF(LEN(VLOOKUP($A845,#REF!,6,FALSE())),IF(INDEX(#REF!,MATCH($A845,#REF!,0),3),LEFT(VLOOKUP($A845,#REF!,6,FALSE()),LEN(VLOOKUP($A845,#REF!,6,FALSE()))-2),CONCATENATE(LEFT(VLOOKUP($A845,#REF!,6,FALSE()),LEN(VLOOKUP($A845,#REF!,6,FALSE()))-2),"*")),"")</f>
        <v>#VALUE!</v>
      </c>
      <c r="H845" s="91" t="e">
        <f aca="false">IF(LEN(VLOOKUP($A845,#REF!,7,FALSE())),IF(INDEX(#REF!,MATCH($A845,#REF!,0),4),LEFT(VLOOKUP($A845,#REF!,7,FALSE()),LEN(VLOOKUP($A845,#REF!,7,FALSE()))-2),CONCATENATE(LEFT(VLOOKUP($A845,#REF!,7,FALSE()),LEN(VLOOKUP($A845,#REF!,7,FALSE()))-2),"*")),"")</f>
        <v>#VALUE!</v>
      </c>
      <c r="I845" s="92" t="e">
        <f aca="false">IF(LEN(VLOOKUP($A845,#REF!,8,FALSE())),UPPER(RIGHT(VLOOKUP($A845,#REF!,8,FALSE()), 1)),"")</f>
        <v>#VALUE!</v>
      </c>
      <c r="J845" s="90" t="e">
        <f aca="false">IF(LEN(VLOOKUP($A845,#REF!,4,FALSE())),UPPER(RIGHT(VLOOKUP($A845,#REF!,4,FALSE()), 1)),"")</f>
        <v>#VALUE!</v>
      </c>
      <c r="K845" s="90" t="e">
        <f aca="false">IF(LEN(VLOOKUP($A845,#REF!,5,FALSE())),UPPER(RIGHT(VLOOKUP($A845,#REF!,5,FALSE()), 1)),"")</f>
        <v>#VALUE!</v>
      </c>
      <c r="L845" s="90" t="e">
        <f aca="false">IF(LEN(VLOOKUP($A845,#REF!,6,FALSE())),UPPER(RIGHT(VLOOKUP($A845,#REF!,6,FALSE()), 1)),"")</f>
        <v>#VALUE!</v>
      </c>
      <c r="M845" s="91" t="e">
        <f aca="false">IF(LEN(VLOOKUP($A845,#REF!,7,FALSE())),UPPER(RIGHT(VLOOKUP($A845,#REF!,7,FALSE()), 1)),"")</f>
        <v>#VALUE!</v>
      </c>
      <c r="N845" s="185"/>
      <c r="O845" s="185"/>
      <c r="P845" s="185"/>
      <c r="Q845" s="185"/>
      <c r="R845" s="185"/>
      <c r="S845" s="100" t="e">
        <f aca="false">HLOOKUP("Device Tree Pin Name",#REF!,MATCH($A845,#REF!,0),FALSE())</f>
        <v>#VALUE!</v>
      </c>
      <c r="T845" s="95" t="e">
        <f aca="false">HLOOKUP("power rail",#REF!,MATCH($A845,#REF!,0),FALSE())</f>
        <v>#VALUE!</v>
      </c>
      <c r="U845" s="96" t="e">
        <f aca="false">HLOOKUP("Wake Capable",#REF!,MATCH($A845,#REF!,0),FALSE())</f>
        <v>#VALUE!</v>
      </c>
      <c r="V845" s="96" t="e">
        <f aca="false">HLOOKUP("Strap",#REF!,MATCH($A845,#REF!,0),FALSE())</f>
        <v>#VALUE!</v>
      </c>
      <c r="W845" s="96"/>
      <c r="X845" s="96"/>
      <c r="Y845" s="96"/>
      <c r="Z845" s="95"/>
      <c r="AA845" s="95" t="e">
        <f aca="false">HLOOKUP("Pad type",#REF!,MATCH($A845,#REF!,0),FALSE())</f>
        <v>#VALUE!</v>
      </c>
      <c r="AB845" s="100"/>
      <c r="AC845" s="100" t="e">
        <f aca="false">HLOOKUP("POR Pin State",#REF!,MATCH($A845,#REF!,0),FALSE())</f>
        <v>#VALUE!</v>
      </c>
      <c r="AD845" s="186"/>
      <c r="AE845" s="187"/>
      <c r="AF845" s="187"/>
      <c r="AG845" s="187"/>
      <c r="AH845" s="188"/>
      <c r="AI845" s="188"/>
      <c r="AJ845" s="189"/>
      <c r="AK845" s="189"/>
      <c r="AL845" s="189"/>
      <c r="AM845" s="189"/>
      <c r="AN845" s="189"/>
      <c r="AO845" s="189"/>
      <c r="AP845" s="189"/>
      <c r="AQ845" s="194" t="s">
        <v>2019</v>
      </c>
      <c r="AR845" s="104"/>
      <c r="AS845" s="104"/>
      <c r="AT845" s="104"/>
      <c r="AU845" s="104"/>
      <c r="AV845" s="104"/>
      <c r="AW845" s="104"/>
      <c r="AX845" s="104"/>
      <c r="AY845" s="104"/>
      <c r="AZ845" s="104"/>
      <c r="BA845" s="104"/>
      <c r="BB845" s="162"/>
      <c r="BC845" s="104"/>
      <c r="BD845" s="214"/>
      <c r="BE845" s="213" t="s">
        <v>2020</v>
      </c>
      <c r="BF845" s="108" t="e">
        <f aca="false">VLOOKUP($A845,#REF!, 34, FALSE())</f>
        <v>#VALUE!</v>
      </c>
      <c r="BG845" s="108" t="e">
        <f aca="false">VLOOKUP($A845,#REF!, 22, FALSE())</f>
        <v>#VALUE!</v>
      </c>
      <c r="BH845" s="109"/>
    </row>
    <row r="846" s="193" customFormat="true" ht="12.75" hidden="false" customHeight="true" outlineLevel="0" collapsed="false">
      <c r="A846" s="133" t="s">
        <v>2021</v>
      </c>
      <c r="B846" s="86" t="e">
        <f aca="false">VLOOKUP($A846,#REF!, 34, FALSE())</f>
        <v>#VALUE!</v>
      </c>
      <c r="C846" s="87" t="str">
        <f aca="false">CONCATENATE("unused_",A846)</f>
        <v>unused_DDR_XM2_B2B_CLK_N</v>
      </c>
      <c r="D846" s="88" t="e">
        <f aca="false">IF(LEN(VLOOKUP($A846,#REF!,8,FALSE())),LEFT(VLOOKUP($A846,#REF!,8,FALSE()),LEN(VLOOKUP($A846,#REF!,8,FALSE()))-2),"")</f>
        <v>#VALUE!</v>
      </c>
      <c r="E846" s="89" t="e">
        <f aca="false">IF(LEN(VLOOKUP($A846,#REF!,4,FALSE())),IF(INDEX(#REF!,MATCH($A846,#REF!,0),1),LEFT(VLOOKUP($A846,#REF!,4,FALSE()),LEN(VLOOKUP($A846,#REF!,4,FALSE()))-2),CONCATENATE(LEFT(VLOOKUP($A846,#REF!,4,FALSE()),LEN(VLOOKUP($A846,#REF!,4,FALSE()))-2),"*")),"")</f>
        <v>#VALUE!</v>
      </c>
      <c r="F846" s="90" t="e">
        <f aca="false">IF(LEN(VLOOKUP($A846,#REF!,5,FALSE())),IF(INDEX(#REF!,MATCH($A846,#REF!,0),2),LEFT(VLOOKUP($A846,#REF!,5,FALSE()),LEN(VLOOKUP($A846,#REF!,5,FALSE()))-2),CONCATENATE(LEFT(VLOOKUP($A846,#REF!,5,FALSE()),LEN(VLOOKUP($A846,#REF!,5,FALSE()))-2),"*")),"")</f>
        <v>#VALUE!</v>
      </c>
      <c r="G846" s="90" t="e">
        <f aca="false">IF(LEN(VLOOKUP($A846,#REF!,6,FALSE())),IF(INDEX(#REF!,MATCH($A846,#REF!,0),3),LEFT(VLOOKUP($A846,#REF!,6,FALSE()),LEN(VLOOKUP($A846,#REF!,6,FALSE()))-2),CONCATENATE(LEFT(VLOOKUP($A846,#REF!,6,FALSE()),LEN(VLOOKUP($A846,#REF!,6,FALSE()))-2),"*")),"")</f>
        <v>#VALUE!</v>
      </c>
      <c r="H846" s="91" t="e">
        <f aca="false">IF(LEN(VLOOKUP($A846,#REF!,7,FALSE())),IF(INDEX(#REF!,MATCH($A846,#REF!,0),4),LEFT(VLOOKUP($A846,#REF!,7,FALSE()),LEN(VLOOKUP($A846,#REF!,7,FALSE()))-2),CONCATENATE(LEFT(VLOOKUP($A846,#REF!,7,FALSE()),LEN(VLOOKUP($A846,#REF!,7,FALSE()))-2),"*")),"")</f>
        <v>#VALUE!</v>
      </c>
      <c r="I846" s="92" t="e">
        <f aca="false">IF(LEN(VLOOKUP($A846,#REF!,8,FALSE())),UPPER(RIGHT(VLOOKUP($A846,#REF!,8,FALSE()), 1)),"")</f>
        <v>#VALUE!</v>
      </c>
      <c r="J846" s="90" t="e">
        <f aca="false">IF(LEN(VLOOKUP($A846,#REF!,4,FALSE())),UPPER(RIGHT(VLOOKUP($A846,#REF!,4,FALSE()), 1)),"")</f>
        <v>#VALUE!</v>
      </c>
      <c r="K846" s="90" t="e">
        <f aca="false">IF(LEN(VLOOKUP($A846,#REF!,5,FALSE())),UPPER(RIGHT(VLOOKUP($A846,#REF!,5,FALSE()), 1)),"")</f>
        <v>#VALUE!</v>
      </c>
      <c r="L846" s="90" t="e">
        <f aca="false">IF(LEN(VLOOKUP($A846,#REF!,6,FALSE())),UPPER(RIGHT(VLOOKUP($A846,#REF!,6,FALSE()), 1)),"")</f>
        <v>#VALUE!</v>
      </c>
      <c r="M846" s="91" t="e">
        <f aca="false">IF(LEN(VLOOKUP($A846,#REF!,7,FALSE())),UPPER(RIGHT(VLOOKUP($A846,#REF!,7,FALSE()), 1)),"")</f>
        <v>#VALUE!</v>
      </c>
      <c r="N846" s="185"/>
      <c r="O846" s="185"/>
      <c r="P846" s="185"/>
      <c r="Q846" s="185"/>
      <c r="R846" s="185"/>
      <c r="S846" s="100" t="e">
        <f aca="false">HLOOKUP("Device Tree Pin Name",#REF!,MATCH($A846,#REF!,0),FALSE())</f>
        <v>#VALUE!</v>
      </c>
      <c r="T846" s="95" t="e">
        <f aca="false">HLOOKUP("power rail",#REF!,MATCH($A846,#REF!,0),FALSE())</f>
        <v>#VALUE!</v>
      </c>
      <c r="U846" s="96" t="e">
        <f aca="false">HLOOKUP("Wake Capable",#REF!,MATCH($A846,#REF!,0),FALSE())</f>
        <v>#VALUE!</v>
      </c>
      <c r="V846" s="96" t="e">
        <f aca="false">HLOOKUP("Strap",#REF!,MATCH($A846,#REF!,0),FALSE())</f>
        <v>#VALUE!</v>
      </c>
      <c r="W846" s="96"/>
      <c r="X846" s="96"/>
      <c r="Y846" s="96"/>
      <c r="Z846" s="95"/>
      <c r="AA846" s="95" t="e">
        <f aca="false">HLOOKUP("Pad type",#REF!,MATCH($A846,#REF!,0),FALSE())</f>
        <v>#VALUE!</v>
      </c>
      <c r="AB846" s="100"/>
      <c r="AC846" s="100" t="e">
        <f aca="false">HLOOKUP("POR Pin State",#REF!,MATCH($A846,#REF!,0),FALSE())</f>
        <v>#VALUE!</v>
      </c>
      <c r="AD846" s="186"/>
      <c r="AE846" s="187"/>
      <c r="AF846" s="187"/>
      <c r="AG846" s="187"/>
      <c r="AH846" s="188"/>
      <c r="AI846" s="188"/>
      <c r="AJ846" s="189"/>
      <c r="AK846" s="189"/>
      <c r="AL846" s="189"/>
      <c r="AM846" s="189"/>
      <c r="AN846" s="189"/>
      <c r="AO846" s="189"/>
      <c r="AP846" s="189"/>
      <c r="AQ846" s="194" t="s">
        <v>2021</v>
      </c>
      <c r="AR846" s="104"/>
      <c r="AS846" s="104"/>
      <c r="AT846" s="104"/>
      <c r="AU846" s="104"/>
      <c r="AV846" s="104"/>
      <c r="AW846" s="104"/>
      <c r="AX846" s="104"/>
      <c r="AY846" s="104"/>
      <c r="AZ846" s="104"/>
      <c r="BA846" s="104"/>
      <c r="BB846" s="162"/>
      <c r="BC846" s="104"/>
      <c r="BD846" s="214"/>
      <c r="BE846" s="213" t="s">
        <v>2022</v>
      </c>
      <c r="BF846" s="108" t="e">
        <f aca="false">VLOOKUP($A846,#REF!, 34, FALSE())</f>
        <v>#VALUE!</v>
      </c>
      <c r="BG846" s="108" t="e">
        <f aca="false">VLOOKUP($A846,#REF!, 22, FALSE())</f>
        <v>#VALUE!</v>
      </c>
      <c r="BH846" s="109"/>
    </row>
    <row r="847" s="193" customFormat="true" ht="12.75" hidden="false" customHeight="true" outlineLevel="0" collapsed="false">
      <c r="A847" s="133" t="s">
        <v>2023</v>
      </c>
      <c r="B847" s="86" t="e">
        <f aca="false">VLOOKUP($A847,#REF!, 34, FALSE())</f>
        <v>#VALUE!</v>
      </c>
      <c r="C847" s="87" t="str">
        <f aca="false">CONCATENATE("unused_",A847)</f>
        <v>unused_DDR_XM2_B3D0</v>
      </c>
      <c r="D847" s="88" t="e">
        <f aca="false">IF(LEN(VLOOKUP($A847,#REF!,8,FALSE())),LEFT(VLOOKUP($A847,#REF!,8,FALSE()),LEN(VLOOKUP($A847,#REF!,8,FALSE()))-2),"")</f>
        <v>#VALUE!</v>
      </c>
      <c r="E847" s="89" t="e">
        <f aca="false">IF(LEN(VLOOKUP($A847,#REF!,4,FALSE())),IF(INDEX(#REF!,MATCH($A847,#REF!,0),1),LEFT(VLOOKUP($A847,#REF!,4,FALSE()),LEN(VLOOKUP($A847,#REF!,4,FALSE()))-2),CONCATENATE(LEFT(VLOOKUP($A847,#REF!,4,FALSE()),LEN(VLOOKUP($A847,#REF!,4,FALSE()))-2),"*")),"")</f>
        <v>#VALUE!</v>
      </c>
      <c r="F847" s="90" t="e">
        <f aca="false">IF(LEN(VLOOKUP($A847,#REF!,5,FALSE())),IF(INDEX(#REF!,MATCH($A847,#REF!,0),2),LEFT(VLOOKUP($A847,#REF!,5,FALSE()),LEN(VLOOKUP($A847,#REF!,5,FALSE()))-2),CONCATENATE(LEFT(VLOOKUP($A847,#REF!,5,FALSE()),LEN(VLOOKUP($A847,#REF!,5,FALSE()))-2),"*")),"")</f>
        <v>#VALUE!</v>
      </c>
      <c r="G847" s="90" t="e">
        <f aca="false">IF(LEN(VLOOKUP($A847,#REF!,6,FALSE())),IF(INDEX(#REF!,MATCH($A847,#REF!,0),3),LEFT(VLOOKUP($A847,#REF!,6,FALSE()),LEN(VLOOKUP($A847,#REF!,6,FALSE()))-2),CONCATENATE(LEFT(VLOOKUP($A847,#REF!,6,FALSE()),LEN(VLOOKUP($A847,#REF!,6,FALSE()))-2),"*")),"")</f>
        <v>#VALUE!</v>
      </c>
      <c r="H847" s="91" t="e">
        <f aca="false">IF(LEN(VLOOKUP($A847,#REF!,7,FALSE())),IF(INDEX(#REF!,MATCH($A847,#REF!,0),4),LEFT(VLOOKUP($A847,#REF!,7,FALSE()),LEN(VLOOKUP($A847,#REF!,7,FALSE()))-2),CONCATENATE(LEFT(VLOOKUP($A847,#REF!,7,FALSE()),LEN(VLOOKUP($A847,#REF!,7,FALSE()))-2),"*")),"")</f>
        <v>#VALUE!</v>
      </c>
      <c r="I847" s="92" t="e">
        <f aca="false">IF(LEN(VLOOKUP($A847,#REF!,8,FALSE())),UPPER(RIGHT(VLOOKUP($A847,#REF!,8,FALSE()), 1)),"")</f>
        <v>#VALUE!</v>
      </c>
      <c r="J847" s="90" t="e">
        <f aca="false">IF(LEN(VLOOKUP($A847,#REF!,4,FALSE())),UPPER(RIGHT(VLOOKUP($A847,#REF!,4,FALSE()), 1)),"")</f>
        <v>#VALUE!</v>
      </c>
      <c r="K847" s="90" t="e">
        <f aca="false">IF(LEN(VLOOKUP($A847,#REF!,5,FALSE())),UPPER(RIGHT(VLOOKUP($A847,#REF!,5,FALSE()), 1)),"")</f>
        <v>#VALUE!</v>
      </c>
      <c r="L847" s="90" t="e">
        <f aca="false">IF(LEN(VLOOKUP($A847,#REF!,6,FALSE())),UPPER(RIGHT(VLOOKUP($A847,#REF!,6,FALSE()), 1)),"")</f>
        <v>#VALUE!</v>
      </c>
      <c r="M847" s="91" t="e">
        <f aca="false">IF(LEN(VLOOKUP($A847,#REF!,7,FALSE())),UPPER(RIGHT(VLOOKUP($A847,#REF!,7,FALSE()), 1)),"")</f>
        <v>#VALUE!</v>
      </c>
      <c r="N847" s="185"/>
      <c r="O847" s="185"/>
      <c r="P847" s="185"/>
      <c r="Q847" s="185"/>
      <c r="R847" s="185"/>
      <c r="S847" s="100" t="e">
        <f aca="false">HLOOKUP("Device Tree Pin Name",#REF!,MATCH($A847,#REF!,0),FALSE())</f>
        <v>#VALUE!</v>
      </c>
      <c r="T847" s="95" t="e">
        <f aca="false">HLOOKUP("power rail",#REF!,MATCH($A847,#REF!,0),FALSE())</f>
        <v>#VALUE!</v>
      </c>
      <c r="U847" s="96" t="e">
        <f aca="false">HLOOKUP("Wake Capable",#REF!,MATCH($A847,#REF!,0),FALSE())</f>
        <v>#VALUE!</v>
      </c>
      <c r="V847" s="96" t="e">
        <f aca="false">HLOOKUP("Strap",#REF!,MATCH($A847,#REF!,0),FALSE())</f>
        <v>#VALUE!</v>
      </c>
      <c r="W847" s="96"/>
      <c r="X847" s="96"/>
      <c r="Y847" s="96"/>
      <c r="Z847" s="95"/>
      <c r="AA847" s="95" t="e">
        <f aca="false">HLOOKUP("Pad type",#REF!,MATCH($A847,#REF!,0),FALSE())</f>
        <v>#VALUE!</v>
      </c>
      <c r="AB847" s="100"/>
      <c r="AC847" s="100" t="e">
        <f aca="false">HLOOKUP("POR Pin State",#REF!,MATCH($A847,#REF!,0),FALSE())</f>
        <v>#VALUE!</v>
      </c>
      <c r="AD847" s="186"/>
      <c r="AE847" s="187"/>
      <c r="AF847" s="187"/>
      <c r="AG847" s="187"/>
      <c r="AH847" s="188"/>
      <c r="AI847" s="188"/>
      <c r="AJ847" s="189"/>
      <c r="AK847" s="189"/>
      <c r="AL847" s="189"/>
      <c r="AM847" s="189"/>
      <c r="AN847" s="189"/>
      <c r="AO847" s="189"/>
      <c r="AP847" s="189"/>
      <c r="AQ847" s="194" t="s">
        <v>2024</v>
      </c>
      <c r="AR847" s="104"/>
      <c r="AS847" s="104"/>
      <c r="AT847" s="104"/>
      <c r="AU847" s="104"/>
      <c r="AV847" s="104"/>
      <c r="AW847" s="104"/>
      <c r="AX847" s="104"/>
      <c r="AY847" s="104"/>
      <c r="AZ847" s="104"/>
      <c r="BA847" s="104"/>
      <c r="BB847" s="162"/>
      <c r="BC847" s="104"/>
      <c r="BD847" s="214"/>
      <c r="BE847" s="213" t="s">
        <v>2025</v>
      </c>
      <c r="BF847" s="108" t="e">
        <f aca="false">VLOOKUP($A847,#REF!, 34, FALSE())</f>
        <v>#VALUE!</v>
      </c>
      <c r="BG847" s="108" t="e">
        <f aca="false">VLOOKUP($A847,#REF!, 22, FALSE())</f>
        <v>#VALUE!</v>
      </c>
      <c r="BH847" s="109"/>
    </row>
    <row r="848" s="193" customFormat="true" ht="12.75" hidden="false" customHeight="true" outlineLevel="0" collapsed="false">
      <c r="A848" s="1" t="s">
        <v>2026</v>
      </c>
      <c r="B848" s="86" t="e">
        <f aca="false">VLOOKUP($A848,#REF!, 34, FALSE())</f>
        <v>#VALUE!</v>
      </c>
      <c r="C848" s="87" t="str">
        <f aca="false">CONCATENATE("unused_",A848)</f>
        <v>unused_DDR_XM2_B3D1</v>
      </c>
      <c r="D848" s="88" t="e">
        <f aca="false">IF(LEN(VLOOKUP($A848,#REF!,8,FALSE())),LEFT(VLOOKUP($A848,#REF!,8,FALSE()),LEN(VLOOKUP($A848,#REF!,8,FALSE()))-2),"")</f>
        <v>#VALUE!</v>
      </c>
      <c r="E848" s="89" t="e">
        <f aca="false">IF(LEN(VLOOKUP($A848,#REF!,4,FALSE())),IF(INDEX(#REF!,MATCH($A848,#REF!,0),1),LEFT(VLOOKUP($A848,#REF!,4,FALSE()),LEN(VLOOKUP($A848,#REF!,4,FALSE()))-2),CONCATENATE(LEFT(VLOOKUP($A848,#REF!,4,FALSE()),LEN(VLOOKUP($A848,#REF!,4,FALSE()))-2),"*")),"")</f>
        <v>#VALUE!</v>
      </c>
      <c r="F848" s="90" t="e">
        <f aca="false">IF(LEN(VLOOKUP($A848,#REF!,5,FALSE())),IF(INDEX(#REF!,MATCH($A848,#REF!,0),2),LEFT(VLOOKUP($A848,#REF!,5,FALSE()),LEN(VLOOKUP($A848,#REF!,5,FALSE()))-2),CONCATENATE(LEFT(VLOOKUP($A848,#REF!,5,FALSE()),LEN(VLOOKUP($A848,#REF!,5,FALSE()))-2),"*")),"")</f>
        <v>#VALUE!</v>
      </c>
      <c r="G848" s="90" t="e">
        <f aca="false">IF(LEN(VLOOKUP($A848,#REF!,6,FALSE())),IF(INDEX(#REF!,MATCH($A848,#REF!,0),3),LEFT(VLOOKUP($A848,#REF!,6,FALSE()),LEN(VLOOKUP($A848,#REF!,6,FALSE()))-2),CONCATENATE(LEFT(VLOOKUP($A848,#REF!,6,FALSE()),LEN(VLOOKUP($A848,#REF!,6,FALSE()))-2),"*")),"")</f>
        <v>#VALUE!</v>
      </c>
      <c r="H848" s="91" t="e">
        <f aca="false">IF(LEN(VLOOKUP($A848,#REF!,7,FALSE())),IF(INDEX(#REF!,MATCH($A848,#REF!,0),4),LEFT(VLOOKUP($A848,#REF!,7,FALSE()),LEN(VLOOKUP($A848,#REF!,7,FALSE()))-2),CONCATENATE(LEFT(VLOOKUP($A848,#REF!,7,FALSE()),LEN(VLOOKUP($A848,#REF!,7,FALSE()))-2),"*")),"")</f>
        <v>#VALUE!</v>
      </c>
      <c r="I848" s="92" t="e">
        <f aca="false">IF(LEN(VLOOKUP($A848,#REF!,8,FALSE())),UPPER(RIGHT(VLOOKUP($A848,#REF!,8,FALSE()), 1)),"")</f>
        <v>#VALUE!</v>
      </c>
      <c r="J848" s="90" t="e">
        <f aca="false">IF(LEN(VLOOKUP($A848,#REF!,4,FALSE())),UPPER(RIGHT(VLOOKUP($A848,#REF!,4,FALSE()), 1)),"")</f>
        <v>#VALUE!</v>
      </c>
      <c r="K848" s="90" t="e">
        <f aca="false">IF(LEN(VLOOKUP($A848,#REF!,5,FALSE())),UPPER(RIGHT(VLOOKUP($A848,#REF!,5,FALSE()), 1)),"")</f>
        <v>#VALUE!</v>
      </c>
      <c r="L848" s="90" t="e">
        <f aca="false">IF(LEN(VLOOKUP($A848,#REF!,6,FALSE())),UPPER(RIGHT(VLOOKUP($A848,#REF!,6,FALSE()), 1)),"")</f>
        <v>#VALUE!</v>
      </c>
      <c r="M848" s="91" t="e">
        <f aca="false">IF(LEN(VLOOKUP($A848,#REF!,7,FALSE())),UPPER(RIGHT(VLOOKUP($A848,#REF!,7,FALSE()), 1)),"")</f>
        <v>#VALUE!</v>
      </c>
      <c r="N848" s="185"/>
      <c r="O848" s="185"/>
      <c r="P848" s="185"/>
      <c r="Q848" s="185"/>
      <c r="R848" s="185"/>
      <c r="S848" s="100" t="e">
        <f aca="false">HLOOKUP("Device Tree Pin Name",#REF!,MATCH($A848,#REF!,0),FALSE())</f>
        <v>#VALUE!</v>
      </c>
      <c r="T848" s="95" t="e">
        <f aca="false">HLOOKUP("power rail",#REF!,MATCH($A848,#REF!,0),FALSE())</f>
        <v>#VALUE!</v>
      </c>
      <c r="U848" s="96" t="e">
        <f aca="false">HLOOKUP("Wake Capable",#REF!,MATCH($A848,#REF!,0),FALSE())</f>
        <v>#VALUE!</v>
      </c>
      <c r="V848" s="96" t="e">
        <f aca="false">HLOOKUP("Strap",#REF!,MATCH($A848,#REF!,0),FALSE())</f>
        <v>#VALUE!</v>
      </c>
      <c r="W848" s="96"/>
      <c r="X848" s="96"/>
      <c r="Y848" s="96"/>
      <c r="Z848" s="95"/>
      <c r="AA848" s="95" t="e">
        <f aca="false">HLOOKUP("Pad type",#REF!,MATCH($A848,#REF!,0),FALSE())</f>
        <v>#VALUE!</v>
      </c>
      <c r="AB848" s="100"/>
      <c r="AC848" s="100" t="e">
        <f aca="false">HLOOKUP("POR Pin State",#REF!,MATCH($A848,#REF!,0),FALSE())</f>
        <v>#VALUE!</v>
      </c>
      <c r="AD848" s="186"/>
      <c r="AE848" s="187"/>
      <c r="AF848" s="187"/>
      <c r="AG848" s="187"/>
      <c r="AH848" s="188"/>
      <c r="AI848" s="188"/>
      <c r="AJ848" s="189"/>
      <c r="AK848" s="189"/>
      <c r="AL848" s="189"/>
      <c r="AM848" s="189"/>
      <c r="AN848" s="189"/>
      <c r="AO848" s="189"/>
      <c r="AP848" s="189"/>
      <c r="AQ848" s="194" t="s">
        <v>2027</v>
      </c>
      <c r="AR848" s="104"/>
      <c r="AS848" s="104"/>
      <c r="AT848" s="104"/>
      <c r="AU848" s="104"/>
      <c r="AV848" s="104"/>
      <c r="AW848" s="104"/>
      <c r="AX848" s="104"/>
      <c r="AY848" s="104"/>
      <c r="AZ848" s="104"/>
      <c r="BA848" s="104"/>
      <c r="BB848" s="162"/>
      <c r="BC848" s="104"/>
      <c r="BD848" s="214"/>
      <c r="BE848" s="213" t="s">
        <v>2028</v>
      </c>
      <c r="BF848" s="108" t="e">
        <f aca="false">VLOOKUP($A848,#REF!, 34, FALSE())</f>
        <v>#VALUE!</v>
      </c>
      <c r="BG848" s="108" t="e">
        <f aca="false">VLOOKUP($A848,#REF!, 22, FALSE())</f>
        <v>#VALUE!</v>
      </c>
      <c r="BH848" s="109"/>
    </row>
    <row r="849" s="193" customFormat="true" ht="12.75" hidden="false" customHeight="true" outlineLevel="0" collapsed="false">
      <c r="A849" s="1" t="s">
        <v>2029</v>
      </c>
      <c r="B849" s="86" t="e">
        <f aca="false">VLOOKUP($A849,#REF!, 34, FALSE())</f>
        <v>#VALUE!</v>
      </c>
      <c r="C849" s="87" t="str">
        <f aca="false">CONCATENATE("unused_",A849)</f>
        <v>unused_DDR_XM2_B3D2</v>
      </c>
      <c r="D849" s="88" t="e">
        <f aca="false">IF(LEN(VLOOKUP($A849,#REF!,8,FALSE())),LEFT(VLOOKUP($A849,#REF!,8,FALSE()),LEN(VLOOKUP($A849,#REF!,8,FALSE()))-2),"")</f>
        <v>#VALUE!</v>
      </c>
      <c r="E849" s="89" t="e">
        <f aca="false">IF(LEN(VLOOKUP($A849,#REF!,4,FALSE())),IF(INDEX(#REF!,MATCH($A849,#REF!,0),1),LEFT(VLOOKUP($A849,#REF!,4,FALSE()),LEN(VLOOKUP($A849,#REF!,4,FALSE()))-2),CONCATENATE(LEFT(VLOOKUP($A849,#REF!,4,FALSE()),LEN(VLOOKUP($A849,#REF!,4,FALSE()))-2),"*")),"")</f>
        <v>#VALUE!</v>
      </c>
      <c r="F849" s="90" t="e">
        <f aca="false">IF(LEN(VLOOKUP($A849,#REF!,5,FALSE())),IF(INDEX(#REF!,MATCH($A849,#REF!,0),2),LEFT(VLOOKUP($A849,#REF!,5,FALSE()),LEN(VLOOKUP($A849,#REF!,5,FALSE()))-2),CONCATENATE(LEFT(VLOOKUP($A849,#REF!,5,FALSE()),LEN(VLOOKUP($A849,#REF!,5,FALSE()))-2),"*")),"")</f>
        <v>#VALUE!</v>
      </c>
      <c r="G849" s="90" t="e">
        <f aca="false">IF(LEN(VLOOKUP($A849,#REF!,6,FALSE())),IF(INDEX(#REF!,MATCH($A849,#REF!,0),3),LEFT(VLOOKUP($A849,#REF!,6,FALSE()),LEN(VLOOKUP($A849,#REF!,6,FALSE()))-2),CONCATENATE(LEFT(VLOOKUP($A849,#REF!,6,FALSE()),LEN(VLOOKUP($A849,#REF!,6,FALSE()))-2),"*")),"")</f>
        <v>#VALUE!</v>
      </c>
      <c r="H849" s="91" t="e">
        <f aca="false">IF(LEN(VLOOKUP($A849,#REF!,7,FALSE())),IF(INDEX(#REF!,MATCH($A849,#REF!,0),4),LEFT(VLOOKUP($A849,#REF!,7,FALSE()),LEN(VLOOKUP($A849,#REF!,7,FALSE()))-2),CONCATENATE(LEFT(VLOOKUP($A849,#REF!,7,FALSE()),LEN(VLOOKUP($A849,#REF!,7,FALSE()))-2),"*")),"")</f>
        <v>#VALUE!</v>
      </c>
      <c r="I849" s="92" t="e">
        <f aca="false">IF(LEN(VLOOKUP($A849,#REF!,8,FALSE())),UPPER(RIGHT(VLOOKUP($A849,#REF!,8,FALSE()), 1)),"")</f>
        <v>#VALUE!</v>
      </c>
      <c r="J849" s="90" t="e">
        <f aca="false">IF(LEN(VLOOKUP($A849,#REF!,4,FALSE())),UPPER(RIGHT(VLOOKUP($A849,#REF!,4,FALSE()), 1)),"")</f>
        <v>#VALUE!</v>
      </c>
      <c r="K849" s="90" t="e">
        <f aca="false">IF(LEN(VLOOKUP($A849,#REF!,5,FALSE())),UPPER(RIGHT(VLOOKUP($A849,#REF!,5,FALSE()), 1)),"")</f>
        <v>#VALUE!</v>
      </c>
      <c r="L849" s="90" t="e">
        <f aca="false">IF(LEN(VLOOKUP($A849,#REF!,6,FALSE())),UPPER(RIGHT(VLOOKUP($A849,#REF!,6,FALSE()), 1)),"")</f>
        <v>#VALUE!</v>
      </c>
      <c r="M849" s="91" t="e">
        <f aca="false">IF(LEN(VLOOKUP($A849,#REF!,7,FALSE())),UPPER(RIGHT(VLOOKUP($A849,#REF!,7,FALSE()), 1)),"")</f>
        <v>#VALUE!</v>
      </c>
      <c r="N849" s="185"/>
      <c r="O849" s="185"/>
      <c r="P849" s="185"/>
      <c r="Q849" s="185"/>
      <c r="R849" s="185"/>
      <c r="S849" s="100" t="e">
        <f aca="false">HLOOKUP("Device Tree Pin Name",#REF!,MATCH($A849,#REF!,0),FALSE())</f>
        <v>#VALUE!</v>
      </c>
      <c r="T849" s="95" t="e">
        <f aca="false">HLOOKUP("power rail",#REF!,MATCH($A849,#REF!,0),FALSE())</f>
        <v>#VALUE!</v>
      </c>
      <c r="U849" s="96" t="e">
        <f aca="false">HLOOKUP("Wake Capable",#REF!,MATCH($A849,#REF!,0),FALSE())</f>
        <v>#VALUE!</v>
      </c>
      <c r="V849" s="96" t="e">
        <f aca="false">HLOOKUP("Strap",#REF!,MATCH($A849,#REF!,0),FALSE())</f>
        <v>#VALUE!</v>
      </c>
      <c r="W849" s="96"/>
      <c r="X849" s="96"/>
      <c r="Y849" s="96"/>
      <c r="Z849" s="95"/>
      <c r="AA849" s="95" t="e">
        <f aca="false">HLOOKUP("Pad type",#REF!,MATCH($A849,#REF!,0),FALSE())</f>
        <v>#VALUE!</v>
      </c>
      <c r="AB849" s="100"/>
      <c r="AC849" s="100" t="e">
        <f aca="false">HLOOKUP("POR Pin State",#REF!,MATCH($A849,#REF!,0),FALSE())</f>
        <v>#VALUE!</v>
      </c>
      <c r="AD849" s="186"/>
      <c r="AE849" s="187"/>
      <c r="AF849" s="187"/>
      <c r="AG849" s="187"/>
      <c r="AH849" s="188"/>
      <c r="AI849" s="188"/>
      <c r="AJ849" s="189"/>
      <c r="AK849" s="189"/>
      <c r="AL849" s="189"/>
      <c r="AM849" s="189"/>
      <c r="AN849" s="189"/>
      <c r="AO849" s="189"/>
      <c r="AP849" s="189"/>
      <c r="AQ849" s="194" t="s">
        <v>2030</v>
      </c>
      <c r="AR849" s="104"/>
      <c r="AS849" s="104"/>
      <c r="AT849" s="104"/>
      <c r="AU849" s="104"/>
      <c r="AV849" s="104"/>
      <c r="AW849" s="104"/>
      <c r="AX849" s="104"/>
      <c r="AY849" s="104"/>
      <c r="AZ849" s="104"/>
      <c r="BA849" s="104"/>
      <c r="BB849" s="162"/>
      <c r="BC849" s="104"/>
      <c r="BD849" s="214"/>
      <c r="BE849" s="213" t="s">
        <v>2031</v>
      </c>
      <c r="BF849" s="108" t="e">
        <f aca="false">VLOOKUP($A849,#REF!, 34, FALSE())</f>
        <v>#VALUE!</v>
      </c>
      <c r="BG849" s="108" t="e">
        <f aca="false">VLOOKUP($A849,#REF!, 22, FALSE())</f>
        <v>#VALUE!</v>
      </c>
      <c r="BH849" s="109"/>
    </row>
    <row r="850" s="193" customFormat="true" ht="12.75" hidden="false" customHeight="true" outlineLevel="0" collapsed="false">
      <c r="A850" s="133" t="s">
        <v>2032</v>
      </c>
      <c r="B850" s="86" t="e">
        <f aca="false">VLOOKUP($A850,#REF!, 34, FALSE())</f>
        <v>#VALUE!</v>
      </c>
      <c r="C850" s="87" t="str">
        <f aca="false">CONCATENATE("unused_",A850)</f>
        <v>unused_DDR_XM2_B3D3</v>
      </c>
      <c r="D850" s="88" t="e">
        <f aca="false">IF(LEN(VLOOKUP($A850,#REF!,8,FALSE())),LEFT(VLOOKUP($A850,#REF!,8,FALSE()),LEN(VLOOKUP($A850,#REF!,8,FALSE()))-2),"")</f>
        <v>#VALUE!</v>
      </c>
      <c r="E850" s="89" t="e">
        <f aca="false">IF(LEN(VLOOKUP($A850,#REF!,4,FALSE())),IF(INDEX(#REF!,MATCH($A850,#REF!,0),1),LEFT(VLOOKUP($A850,#REF!,4,FALSE()),LEN(VLOOKUP($A850,#REF!,4,FALSE()))-2),CONCATENATE(LEFT(VLOOKUP($A850,#REF!,4,FALSE()),LEN(VLOOKUP($A850,#REF!,4,FALSE()))-2),"*")),"")</f>
        <v>#VALUE!</v>
      </c>
      <c r="F850" s="90" t="e">
        <f aca="false">IF(LEN(VLOOKUP($A850,#REF!,5,FALSE())),IF(INDEX(#REF!,MATCH($A850,#REF!,0),2),LEFT(VLOOKUP($A850,#REF!,5,FALSE()),LEN(VLOOKUP($A850,#REF!,5,FALSE()))-2),CONCATENATE(LEFT(VLOOKUP($A850,#REF!,5,FALSE()),LEN(VLOOKUP($A850,#REF!,5,FALSE()))-2),"*")),"")</f>
        <v>#VALUE!</v>
      </c>
      <c r="G850" s="90" t="e">
        <f aca="false">IF(LEN(VLOOKUP($A850,#REF!,6,FALSE())),IF(INDEX(#REF!,MATCH($A850,#REF!,0),3),LEFT(VLOOKUP($A850,#REF!,6,FALSE()),LEN(VLOOKUP($A850,#REF!,6,FALSE()))-2),CONCATENATE(LEFT(VLOOKUP($A850,#REF!,6,FALSE()),LEN(VLOOKUP($A850,#REF!,6,FALSE()))-2),"*")),"")</f>
        <v>#VALUE!</v>
      </c>
      <c r="H850" s="91" t="e">
        <f aca="false">IF(LEN(VLOOKUP($A850,#REF!,7,FALSE())),IF(INDEX(#REF!,MATCH($A850,#REF!,0),4),LEFT(VLOOKUP($A850,#REF!,7,FALSE()),LEN(VLOOKUP($A850,#REF!,7,FALSE()))-2),CONCATENATE(LEFT(VLOOKUP($A850,#REF!,7,FALSE()),LEN(VLOOKUP($A850,#REF!,7,FALSE()))-2),"*")),"")</f>
        <v>#VALUE!</v>
      </c>
      <c r="I850" s="92" t="e">
        <f aca="false">IF(LEN(VLOOKUP($A850,#REF!,8,FALSE())),UPPER(RIGHT(VLOOKUP($A850,#REF!,8,FALSE()), 1)),"")</f>
        <v>#VALUE!</v>
      </c>
      <c r="J850" s="90" t="e">
        <f aca="false">IF(LEN(VLOOKUP($A850,#REF!,4,FALSE())),UPPER(RIGHT(VLOOKUP($A850,#REF!,4,FALSE()), 1)),"")</f>
        <v>#VALUE!</v>
      </c>
      <c r="K850" s="90" t="e">
        <f aca="false">IF(LEN(VLOOKUP($A850,#REF!,5,FALSE())),UPPER(RIGHT(VLOOKUP($A850,#REF!,5,FALSE()), 1)),"")</f>
        <v>#VALUE!</v>
      </c>
      <c r="L850" s="90" t="e">
        <f aca="false">IF(LEN(VLOOKUP($A850,#REF!,6,FALSE())),UPPER(RIGHT(VLOOKUP($A850,#REF!,6,FALSE()), 1)),"")</f>
        <v>#VALUE!</v>
      </c>
      <c r="M850" s="91" t="e">
        <f aca="false">IF(LEN(VLOOKUP($A850,#REF!,7,FALSE())),UPPER(RIGHT(VLOOKUP($A850,#REF!,7,FALSE()), 1)),"")</f>
        <v>#VALUE!</v>
      </c>
      <c r="N850" s="185"/>
      <c r="O850" s="185"/>
      <c r="P850" s="185"/>
      <c r="Q850" s="185"/>
      <c r="R850" s="185"/>
      <c r="S850" s="100" t="e">
        <f aca="false">HLOOKUP("Device Tree Pin Name",#REF!,MATCH($A850,#REF!,0),FALSE())</f>
        <v>#VALUE!</v>
      </c>
      <c r="T850" s="95" t="e">
        <f aca="false">HLOOKUP("power rail",#REF!,MATCH($A850,#REF!,0),FALSE())</f>
        <v>#VALUE!</v>
      </c>
      <c r="U850" s="96" t="e">
        <f aca="false">HLOOKUP("Wake Capable",#REF!,MATCH($A850,#REF!,0),FALSE())</f>
        <v>#VALUE!</v>
      </c>
      <c r="V850" s="96" t="e">
        <f aca="false">HLOOKUP("Strap",#REF!,MATCH($A850,#REF!,0),FALSE())</f>
        <v>#VALUE!</v>
      </c>
      <c r="W850" s="96"/>
      <c r="X850" s="96"/>
      <c r="Y850" s="96"/>
      <c r="Z850" s="95"/>
      <c r="AA850" s="95" t="e">
        <f aca="false">HLOOKUP("Pad type",#REF!,MATCH($A850,#REF!,0),FALSE())</f>
        <v>#VALUE!</v>
      </c>
      <c r="AB850" s="100"/>
      <c r="AC850" s="100" t="e">
        <f aca="false">HLOOKUP("POR Pin State",#REF!,MATCH($A850,#REF!,0),FALSE())</f>
        <v>#VALUE!</v>
      </c>
      <c r="AD850" s="186"/>
      <c r="AE850" s="187"/>
      <c r="AF850" s="187"/>
      <c r="AG850" s="187"/>
      <c r="AH850" s="188"/>
      <c r="AI850" s="188"/>
      <c r="AJ850" s="189"/>
      <c r="AK850" s="189"/>
      <c r="AL850" s="189"/>
      <c r="AM850" s="189"/>
      <c r="AN850" s="189"/>
      <c r="AO850" s="189"/>
      <c r="AP850" s="189"/>
      <c r="AQ850" s="194" t="s">
        <v>2033</v>
      </c>
      <c r="AR850" s="104"/>
      <c r="AS850" s="104"/>
      <c r="AT850" s="104"/>
      <c r="AU850" s="104"/>
      <c r="AV850" s="104"/>
      <c r="AW850" s="104"/>
      <c r="AX850" s="104"/>
      <c r="AY850" s="104"/>
      <c r="AZ850" s="104"/>
      <c r="BA850" s="104"/>
      <c r="BB850" s="162"/>
      <c r="BC850" s="104"/>
      <c r="BD850" s="214"/>
      <c r="BE850" s="213" t="s">
        <v>2034</v>
      </c>
      <c r="BF850" s="108" t="e">
        <f aca="false">VLOOKUP($A850,#REF!, 34, FALSE())</f>
        <v>#VALUE!</v>
      </c>
      <c r="BG850" s="108" t="e">
        <f aca="false">VLOOKUP($A850,#REF!, 22, FALSE())</f>
        <v>#VALUE!</v>
      </c>
      <c r="BH850" s="109"/>
    </row>
    <row r="851" s="193" customFormat="true" ht="12.75" hidden="false" customHeight="true" outlineLevel="0" collapsed="false">
      <c r="A851" s="133" t="s">
        <v>2035</v>
      </c>
      <c r="B851" s="86" t="e">
        <f aca="false">VLOOKUP($A851,#REF!, 34, FALSE())</f>
        <v>#VALUE!</v>
      </c>
      <c r="C851" s="87" t="str">
        <f aca="false">CONCATENATE("unused_",A851)</f>
        <v>unused_DDR_XM2_B3D4</v>
      </c>
      <c r="D851" s="88" t="e">
        <f aca="false">IF(LEN(VLOOKUP($A851,#REF!,8,FALSE())),LEFT(VLOOKUP($A851,#REF!,8,FALSE()),LEN(VLOOKUP($A851,#REF!,8,FALSE()))-2),"")</f>
        <v>#VALUE!</v>
      </c>
      <c r="E851" s="89" t="e">
        <f aca="false">IF(LEN(VLOOKUP($A851,#REF!,4,FALSE())),IF(INDEX(#REF!,MATCH($A851,#REF!,0),1),LEFT(VLOOKUP($A851,#REF!,4,FALSE()),LEN(VLOOKUP($A851,#REF!,4,FALSE()))-2),CONCATENATE(LEFT(VLOOKUP($A851,#REF!,4,FALSE()),LEN(VLOOKUP($A851,#REF!,4,FALSE()))-2),"*")),"")</f>
        <v>#VALUE!</v>
      </c>
      <c r="F851" s="90" t="e">
        <f aca="false">IF(LEN(VLOOKUP($A851,#REF!,5,FALSE())),IF(INDEX(#REF!,MATCH($A851,#REF!,0),2),LEFT(VLOOKUP($A851,#REF!,5,FALSE()),LEN(VLOOKUP($A851,#REF!,5,FALSE()))-2),CONCATENATE(LEFT(VLOOKUP($A851,#REF!,5,FALSE()),LEN(VLOOKUP($A851,#REF!,5,FALSE()))-2),"*")),"")</f>
        <v>#VALUE!</v>
      </c>
      <c r="G851" s="90" t="e">
        <f aca="false">IF(LEN(VLOOKUP($A851,#REF!,6,FALSE())),IF(INDEX(#REF!,MATCH($A851,#REF!,0),3),LEFT(VLOOKUP($A851,#REF!,6,FALSE()),LEN(VLOOKUP($A851,#REF!,6,FALSE()))-2),CONCATENATE(LEFT(VLOOKUP($A851,#REF!,6,FALSE()),LEN(VLOOKUP($A851,#REF!,6,FALSE()))-2),"*")),"")</f>
        <v>#VALUE!</v>
      </c>
      <c r="H851" s="91" t="e">
        <f aca="false">IF(LEN(VLOOKUP($A851,#REF!,7,FALSE())),IF(INDEX(#REF!,MATCH($A851,#REF!,0),4),LEFT(VLOOKUP($A851,#REF!,7,FALSE()),LEN(VLOOKUP($A851,#REF!,7,FALSE()))-2),CONCATENATE(LEFT(VLOOKUP($A851,#REF!,7,FALSE()),LEN(VLOOKUP($A851,#REF!,7,FALSE()))-2),"*")),"")</f>
        <v>#VALUE!</v>
      </c>
      <c r="I851" s="92" t="e">
        <f aca="false">IF(LEN(VLOOKUP($A851,#REF!,8,FALSE())),UPPER(RIGHT(VLOOKUP($A851,#REF!,8,FALSE()), 1)),"")</f>
        <v>#VALUE!</v>
      </c>
      <c r="J851" s="90" t="e">
        <f aca="false">IF(LEN(VLOOKUP($A851,#REF!,4,FALSE())),UPPER(RIGHT(VLOOKUP($A851,#REF!,4,FALSE()), 1)),"")</f>
        <v>#VALUE!</v>
      </c>
      <c r="K851" s="90" t="e">
        <f aca="false">IF(LEN(VLOOKUP($A851,#REF!,5,FALSE())),UPPER(RIGHT(VLOOKUP($A851,#REF!,5,FALSE()), 1)),"")</f>
        <v>#VALUE!</v>
      </c>
      <c r="L851" s="90" t="e">
        <f aca="false">IF(LEN(VLOOKUP($A851,#REF!,6,FALSE())),UPPER(RIGHT(VLOOKUP($A851,#REF!,6,FALSE()), 1)),"")</f>
        <v>#VALUE!</v>
      </c>
      <c r="M851" s="91" t="e">
        <f aca="false">IF(LEN(VLOOKUP($A851,#REF!,7,FALSE())),UPPER(RIGHT(VLOOKUP($A851,#REF!,7,FALSE()), 1)),"")</f>
        <v>#VALUE!</v>
      </c>
      <c r="N851" s="185"/>
      <c r="O851" s="185"/>
      <c r="P851" s="185"/>
      <c r="Q851" s="185"/>
      <c r="R851" s="185"/>
      <c r="S851" s="100" t="e">
        <f aca="false">HLOOKUP("Device Tree Pin Name",#REF!,MATCH($A851,#REF!,0),FALSE())</f>
        <v>#VALUE!</v>
      </c>
      <c r="T851" s="95" t="e">
        <f aca="false">HLOOKUP("power rail",#REF!,MATCH($A851,#REF!,0),FALSE())</f>
        <v>#VALUE!</v>
      </c>
      <c r="U851" s="96" t="e">
        <f aca="false">HLOOKUP("Wake Capable",#REF!,MATCH($A851,#REF!,0),FALSE())</f>
        <v>#VALUE!</v>
      </c>
      <c r="V851" s="96" t="e">
        <f aca="false">HLOOKUP("Strap",#REF!,MATCH($A851,#REF!,0),FALSE())</f>
        <v>#VALUE!</v>
      </c>
      <c r="W851" s="96"/>
      <c r="X851" s="96"/>
      <c r="Y851" s="96"/>
      <c r="Z851" s="95"/>
      <c r="AA851" s="95" t="e">
        <f aca="false">HLOOKUP("Pad type",#REF!,MATCH($A851,#REF!,0),FALSE())</f>
        <v>#VALUE!</v>
      </c>
      <c r="AB851" s="100"/>
      <c r="AC851" s="100" t="e">
        <f aca="false">HLOOKUP("POR Pin State",#REF!,MATCH($A851,#REF!,0),FALSE())</f>
        <v>#VALUE!</v>
      </c>
      <c r="AD851" s="186"/>
      <c r="AE851" s="187"/>
      <c r="AF851" s="187"/>
      <c r="AG851" s="187"/>
      <c r="AH851" s="188"/>
      <c r="AI851" s="188"/>
      <c r="AJ851" s="189"/>
      <c r="AK851" s="189"/>
      <c r="AL851" s="189"/>
      <c r="AM851" s="189"/>
      <c r="AN851" s="189"/>
      <c r="AO851" s="189"/>
      <c r="AP851" s="189"/>
      <c r="AQ851" s="194" t="s">
        <v>2036</v>
      </c>
      <c r="AR851" s="104"/>
      <c r="AS851" s="104"/>
      <c r="AT851" s="104"/>
      <c r="AU851" s="104"/>
      <c r="AV851" s="104"/>
      <c r="AW851" s="104"/>
      <c r="AX851" s="104"/>
      <c r="AY851" s="104"/>
      <c r="AZ851" s="104"/>
      <c r="BA851" s="104"/>
      <c r="BB851" s="162"/>
      <c r="BC851" s="104"/>
      <c r="BD851" s="214"/>
      <c r="BE851" s="213" t="s">
        <v>2037</v>
      </c>
      <c r="BF851" s="108" t="e">
        <f aca="false">VLOOKUP($A851,#REF!, 34, FALSE())</f>
        <v>#VALUE!</v>
      </c>
      <c r="BG851" s="108" t="e">
        <f aca="false">VLOOKUP($A851,#REF!, 22, FALSE())</f>
        <v>#VALUE!</v>
      </c>
      <c r="BH851" s="109"/>
    </row>
    <row r="852" s="193" customFormat="true" ht="12.75" hidden="false" customHeight="true" outlineLevel="0" collapsed="false">
      <c r="A852" s="133" t="s">
        <v>2038</v>
      </c>
      <c r="B852" s="86" t="e">
        <f aca="false">VLOOKUP($A852,#REF!, 34, FALSE())</f>
        <v>#VALUE!</v>
      </c>
      <c r="C852" s="87" t="str">
        <f aca="false">CONCATENATE("unused_",A852)</f>
        <v>unused_DDR_XM2_B3D5</v>
      </c>
      <c r="D852" s="88" t="e">
        <f aca="false">IF(LEN(VLOOKUP($A852,#REF!,8,FALSE())),LEFT(VLOOKUP($A852,#REF!,8,FALSE()),LEN(VLOOKUP($A852,#REF!,8,FALSE()))-2),"")</f>
        <v>#VALUE!</v>
      </c>
      <c r="E852" s="89" t="e">
        <f aca="false">IF(LEN(VLOOKUP($A852,#REF!,4,FALSE())),IF(INDEX(#REF!,MATCH($A852,#REF!,0),1),LEFT(VLOOKUP($A852,#REF!,4,FALSE()),LEN(VLOOKUP($A852,#REF!,4,FALSE()))-2),CONCATENATE(LEFT(VLOOKUP($A852,#REF!,4,FALSE()),LEN(VLOOKUP($A852,#REF!,4,FALSE()))-2),"*")),"")</f>
        <v>#VALUE!</v>
      </c>
      <c r="F852" s="90" t="e">
        <f aca="false">IF(LEN(VLOOKUP($A852,#REF!,5,FALSE())),IF(INDEX(#REF!,MATCH($A852,#REF!,0),2),LEFT(VLOOKUP($A852,#REF!,5,FALSE()),LEN(VLOOKUP($A852,#REF!,5,FALSE()))-2),CONCATENATE(LEFT(VLOOKUP($A852,#REF!,5,FALSE()),LEN(VLOOKUP($A852,#REF!,5,FALSE()))-2),"*")),"")</f>
        <v>#VALUE!</v>
      </c>
      <c r="G852" s="90" t="e">
        <f aca="false">IF(LEN(VLOOKUP($A852,#REF!,6,FALSE())),IF(INDEX(#REF!,MATCH($A852,#REF!,0),3),LEFT(VLOOKUP($A852,#REF!,6,FALSE()),LEN(VLOOKUP($A852,#REF!,6,FALSE()))-2),CONCATENATE(LEFT(VLOOKUP($A852,#REF!,6,FALSE()),LEN(VLOOKUP($A852,#REF!,6,FALSE()))-2),"*")),"")</f>
        <v>#VALUE!</v>
      </c>
      <c r="H852" s="91" t="e">
        <f aca="false">IF(LEN(VLOOKUP($A852,#REF!,7,FALSE())),IF(INDEX(#REF!,MATCH($A852,#REF!,0),4),LEFT(VLOOKUP($A852,#REF!,7,FALSE()),LEN(VLOOKUP($A852,#REF!,7,FALSE()))-2),CONCATENATE(LEFT(VLOOKUP($A852,#REF!,7,FALSE()),LEN(VLOOKUP($A852,#REF!,7,FALSE()))-2),"*")),"")</f>
        <v>#VALUE!</v>
      </c>
      <c r="I852" s="92" t="e">
        <f aca="false">IF(LEN(VLOOKUP($A852,#REF!,8,FALSE())),UPPER(RIGHT(VLOOKUP($A852,#REF!,8,FALSE()), 1)),"")</f>
        <v>#VALUE!</v>
      </c>
      <c r="J852" s="90" t="e">
        <f aca="false">IF(LEN(VLOOKUP($A852,#REF!,4,FALSE())),UPPER(RIGHT(VLOOKUP($A852,#REF!,4,FALSE()), 1)),"")</f>
        <v>#VALUE!</v>
      </c>
      <c r="K852" s="90" t="e">
        <f aca="false">IF(LEN(VLOOKUP($A852,#REF!,5,FALSE())),UPPER(RIGHT(VLOOKUP($A852,#REF!,5,FALSE()), 1)),"")</f>
        <v>#VALUE!</v>
      </c>
      <c r="L852" s="90" t="e">
        <f aca="false">IF(LEN(VLOOKUP($A852,#REF!,6,FALSE())),UPPER(RIGHT(VLOOKUP($A852,#REF!,6,FALSE()), 1)),"")</f>
        <v>#VALUE!</v>
      </c>
      <c r="M852" s="91" t="e">
        <f aca="false">IF(LEN(VLOOKUP($A852,#REF!,7,FALSE())),UPPER(RIGHT(VLOOKUP($A852,#REF!,7,FALSE()), 1)),"")</f>
        <v>#VALUE!</v>
      </c>
      <c r="N852" s="185"/>
      <c r="O852" s="185"/>
      <c r="P852" s="185"/>
      <c r="Q852" s="185"/>
      <c r="R852" s="185"/>
      <c r="S852" s="100" t="e">
        <f aca="false">HLOOKUP("Device Tree Pin Name",#REF!,MATCH($A852,#REF!,0),FALSE())</f>
        <v>#VALUE!</v>
      </c>
      <c r="T852" s="95" t="e">
        <f aca="false">HLOOKUP("power rail",#REF!,MATCH($A852,#REF!,0),FALSE())</f>
        <v>#VALUE!</v>
      </c>
      <c r="U852" s="96" t="e">
        <f aca="false">HLOOKUP("Wake Capable",#REF!,MATCH($A852,#REF!,0),FALSE())</f>
        <v>#VALUE!</v>
      </c>
      <c r="V852" s="96" t="e">
        <f aca="false">HLOOKUP("Strap",#REF!,MATCH($A852,#REF!,0),FALSE())</f>
        <v>#VALUE!</v>
      </c>
      <c r="W852" s="96"/>
      <c r="X852" s="96"/>
      <c r="Y852" s="96"/>
      <c r="Z852" s="95"/>
      <c r="AA852" s="95" t="e">
        <f aca="false">HLOOKUP("Pad type",#REF!,MATCH($A852,#REF!,0),FALSE())</f>
        <v>#VALUE!</v>
      </c>
      <c r="AB852" s="100"/>
      <c r="AC852" s="100" t="e">
        <f aca="false">HLOOKUP("POR Pin State",#REF!,MATCH($A852,#REF!,0),FALSE())</f>
        <v>#VALUE!</v>
      </c>
      <c r="AD852" s="186"/>
      <c r="AE852" s="187"/>
      <c r="AF852" s="187"/>
      <c r="AG852" s="187"/>
      <c r="AH852" s="188"/>
      <c r="AI852" s="188"/>
      <c r="AJ852" s="189"/>
      <c r="AK852" s="189"/>
      <c r="AL852" s="189"/>
      <c r="AM852" s="189"/>
      <c r="AN852" s="189"/>
      <c r="AO852" s="189"/>
      <c r="AP852" s="189"/>
      <c r="AQ852" s="194" t="s">
        <v>2039</v>
      </c>
      <c r="AR852" s="104"/>
      <c r="AS852" s="104"/>
      <c r="AT852" s="104"/>
      <c r="AU852" s="104"/>
      <c r="AV852" s="104"/>
      <c r="AW852" s="104"/>
      <c r="AX852" s="104"/>
      <c r="AY852" s="104"/>
      <c r="AZ852" s="104"/>
      <c r="BA852" s="104"/>
      <c r="BB852" s="162"/>
      <c r="BC852" s="104"/>
      <c r="BD852" s="214"/>
      <c r="BE852" s="213" t="s">
        <v>2040</v>
      </c>
      <c r="BF852" s="108" t="e">
        <f aca="false">VLOOKUP($A852,#REF!, 34, FALSE())</f>
        <v>#VALUE!</v>
      </c>
      <c r="BG852" s="108" t="e">
        <f aca="false">VLOOKUP($A852,#REF!, 22, FALSE())</f>
        <v>#VALUE!</v>
      </c>
      <c r="BH852" s="109"/>
    </row>
    <row r="853" s="193" customFormat="true" ht="12.75" hidden="false" customHeight="true" outlineLevel="0" collapsed="false">
      <c r="A853" s="133" t="s">
        <v>2041</v>
      </c>
      <c r="B853" s="86" t="e">
        <f aca="false">VLOOKUP($A853,#REF!, 34, FALSE())</f>
        <v>#VALUE!</v>
      </c>
      <c r="C853" s="87" t="str">
        <f aca="false">CONCATENATE("unused_",A853)</f>
        <v>unused_DDR_XM2_B3D6</v>
      </c>
      <c r="D853" s="88" t="e">
        <f aca="false">IF(LEN(VLOOKUP($A853,#REF!,8,FALSE())),LEFT(VLOOKUP($A853,#REF!,8,FALSE()),LEN(VLOOKUP($A853,#REF!,8,FALSE()))-2),"")</f>
        <v>#VALUE!</v>
      </c>
      <c r="E853" s="89" t="e">
        <f aca="false">IF(LEN(VLOOKUP($A853,#REF!,4,FALSE())),IF(INDEX(#REF!,MATCH($A853,#REF!,0),1),LEFT(VLOOKUP($A853,#REF!,4,FALSE()),LEN(VLOOKUP($A853,#REF!,4,FALSE()))-2),CONCATENATE(LEFT(VLOOKUP($A853,#REF!,4,FALSE()),LEN(VLOOKUP($A853,#REF!,4,FALSE()))-2),"*")),"")</f>
        <v>#VALUE!</v>
      </c>
      <c r="F853" s="90" t="e">
        <f aca="false">IF(LEN(VLOOKUP($A853,#REF!,5,FALSE())),IF(INDEX(#REF!,MATCH($A853,#REF!,0),2),LEFT(VLOOKUP($A853,#REF!,5,FALSE()),LEN(VLOOKUP($A853,#REF!,5,FALSE()))-2),CONCATENATE(LEFT(VLOOKUP($A853,#REF!,5,FALSE()),LEN(VLOOKUP($A853,#REF!,5,FALSE()))-2),"*")),"")</f>
        <v>#VALUE!</v>
      </c>
      <c r="G853" s="90" t="e">
        <f aca="false">IF(LEN(VLOOKUP($A853,#REF!,6,FALSE())),IF(INDEX(#REF!,MATCH($A853,#REF!,0),3),LEFT(VLOOKUP($A853,#REF!,6,FALSE()),LEN(VLOOKUP($A853,#REF!,6,FALSE()))-2),CONCATENATE(LEFT(VLOOKUP($A853,#REF!,6,FALSE()),LEN(VLOOKUP($A853,#REF!,6,FALSE()))-2),"*")),"")</f>
        <v>#VALUE!</v>
      </c>
      <c r="H853" s="91" t="e">
        <f aca="false">IF(LEN(VLOOKUP($A853,#REF!,7,FALSE())),IF(INDEX(#REF!,MATCH($A853,#REF!,0),4),LEFT(VLOOKUP($A853,#REF!,7,FALSE()),LEN(VLOOKUP($A853,#REF!,7,FALSE()))-2),CONCATENATE(LEFT(VLOOKUP($A853,#REF!,7,FALSE()),LEN(VLOOKUP($A853,#REF!,7,FALSE()))-2),"*")),"")</f>
        <v>#VALUE!</v>
      </c>
      <c r="I853" s="92" t="e">
        <f aca="false">IF(LEN(VLOOKUP($A853,#REF!,8,FALSE())),UPPER(RIGHT(VLOOKUP($A853,#REF!,8,FALSE()), 1)),"")</f>
        <v>#VALUE!</v>
      </c>
      <c r="J853" s="90" t="e">
        <f aca="false">IF(LEN(VLOOKUP($A853,#REF!,4,FALSE())),UPPER(RIGHT(VLOOKUP($A853,#REF!,4,FALSE()), 1)),"")</f>
        <v>#VALUE!</v>
      </c>
      <c r="K853" s="90" t="e">
        <f aca="false">IF(LEN(VLOOKUP($A853,#REF!,5,FALSE())),UPPER(RIGHT(VLOOKUP($A853,#REF!,5,FALSE()), 1)),"")</f>
        <v>#VALUE!</v>
      </c>
      <c r="L853" s="90" t="e">
        <f aca="false">IF(LEN(VLOOKUP($A853,#REF!,6,FALSE())),UPPER(RIGHT(VLOOKUP($A853,#REF!,6,FALSE()), 1)),"")</f>
        <v>#VALUE!</v>
      </c>
      <c r="M853" s="91" t="e">
        <f aca="false">IF(LEN(VLOOKUP($A853,#REF!,7,FALSE())),UPPER(RIGHT(VLOOKUP($A853,#REF!,7,FALSE()), 1)),"")</f>
        <v>#VALUE!</v>
      </c>
      <c r="N853" s="185"/>
      <c r="O853" s="185"/>
      <c r="P853" s="185"/>
      <c r="Q853" s="185"/>
      <c r="R853" s="185"/>
      <c r="S853" s="100" t="e">
        <f aca="false">HLOOKUP("Device Tree Pin Name",#REF!,MATCH($A853,#REF!,0),FALSE())</f>
        <v>#VALUE!</v>
      </c>
      <c r="T853" s="95" t="e">
        <f aca="false">HLOOKUP("power rail",#REF!,MATCH($A853,#REF!,0),FALSE())</f>
        <v>#VALUE!</v>
      </c>
      <c r="U853" s="96" t="e">
        <f aca="false">HLOOKUP("Wake Capable",#REF!,MATCH($A853,#REF!,0),FALSE())</f>
        <v>#VALUE!</v>
      </c>
      <c r="V853" s="96" t="e">
        <f aca="false">HLOOKUP("Strap",#REF!,MATCH($A853,#REF!,0),FALSE())</f>
        <v>#VALUE!</v>
      </c>
      <c r="W853" s="96"/>
      <c r="X853" s="96"/>
      <c r="Y853" s="96"/>
      <c r="Z853" s="95"/>
      <c r="AA853" s="95" t="e">
        <f aca="false">HLOOKUP("Pad type",#REF!,MATCH($A853,#REF!,0),FALSE())</f>
        <v>#VALUE!</v>
      </c>
      <c r="AB853" s="100"/>
      <c r="AC853" s="100" t="e">
        <f aca="false">HLOOKUP("POR Pin State",#REF!,MATCH($A853,#REF!,0),FALSE())</f>
        <v>#VALUE!</v>
      </c>
      <c r="AD853" s="186"/>
      <c r="AE853" s="187"/>
      <c r="AF853" s="187"/>
      <c r="AG853" s="187"/>
      <c r="AH853" s="188"/>
      <c r="AI853" s="188"/>
      <c r="AJ853" s="189"/>
      <c r="AK853" s="189"/>
      <c r="AL853" s="189"/>
      <c r="AM853" s="189"/>
      <c r="AN853" s="189"/>
      <c r="AO853" s="189"/>
      <c r="AP853" s="189"/>
      <c r="AQ853" s="194" t="s">
        <v>2042</v>
      </c>
      <c r="AR853" s="104"/>
      <c r="AS853" s="104"/>
      <c r="AT853" s="104"/>
      <c r="AU853" s="104"/>
      <c r="AV853" s="104"/>
      <c r="AW853" s="104"/>
      <c r="AX853" s="104"/>
      <c r="AY853" s="104"/>
      <c r="AZ853" s="104"/>
      <c r="BA853" s="104"/>
      <c r="BB853" s="162"/>
      <c r="BC853" s="104"/>
      <c r="BD853" s="214"/>
      <c r="BE853" s="213" t="s">
        <v>2043</v>
      </c>
      <c r="BF853" s="108" t="e">
        <f aca="false">VLOOKUP($A853,#REF!, 34, FALSE())</f>
        <v>#VALUE!</v>
      </c>
      <c r="BG853" s="108" t="e">
        <f aca="false">VLOOKUP($A853,#REF!, 22, FALSE())</f>
        <v>#VALUE!</v>
      </c>
      <c r="BH853" s="109"/>
    </row>
    <row r="854" s="193" customFormat="true" ht="12.75" hidden="false" customHeight="true" outlineLevel="0" collapsed="false">
      <c r="A854" s="133" t="s">
        <v>2044</v>
      </c>
      <c r="B854" s="86" t="e">
        <f aca="false">VLOOKUP($A854,#REF!, 34, FALSE())</f>
        <v>#VALUE!</v>
      </c>
      <c r="C854" s="87" t="str">
        <f aca="false">CONCATENATE("unused_",A854)</f>
        <v>unused_DDR_XM2_B3D7</v>
      </c>
      <c r="D854" s="88" t="e">
        <f aca="false">IF(LEN(VLOOKUP($A854,#REF!,8,FALSE())),LEFT(VLOOKUP($A854,#REF!,8,FALSE()),LEN(VLOOKUP($A854,#REF!,8,FALSE()))-2),"")</f>
        <v>#VALUE!</v>
      </c>
      <c r="E854" s="89" t="e">
        <f aca="false">IF(LEN(VLOOKUP($A854,#REF!,4,FALSE())),IF(INDEX(#REF!,MATCH($A854,#REF!,0),1),LEFT(VLOOKUP($A854,#REF!,4,FALSE()),LEN(VLOOKUP($A854,#REF!,4,FALSE()))-2),CONCATENATE(LEFT(VLOOKUP($A854,#REF!,4,FALSE()),LEN(VLOOKUP($A854,#REF!,4,FALSE()))-2),"*")),"")</f>
        <v>#VALUE!</v>
      </c>
      <c r="F854" s="90" t="e">
        <f aca="false">IF(LEN(VLOOKUP($A854,#REF!,5,FALSE())),IF(INDEX(#REF!,MATCH($A854,#REF!,0),2),LEFT(VLOOKUP($A854,#REF!,5,FALSE()),LEN(VLOOKUP($A854,#REF!,5,FALSE()))-2),CONCATENATE(LEFT(VLOOKUP($A854,#REF!,5,FALSE()),LEN(VLOOKUP($A854,#REF!,5,FALSE()))-2),"*")),"")</f>
        <v>#VALUE!</v>
      </c>
      <c r="G854" s="90" t="e">
        <f aca="false">IF(LEN(VLOOKUP($A854,#REF!,6,FALSE())),IF(INDEX(#REF!,MATCH($A854,#REF!,0),3),LEFT(VLOOKUP($A854,#REF!,6,FALSE()),LEN(VLOOKUP($A854,#REF!,6,FALSE()))-2),CONCATENATE(LEFT(VLOOKUP($A854,#REF!,6,FALSE()),LEN(VLOOKUP($A854,#REF!,6,FALSE()))-2),"*")),"")</f>
        <v>#VALUE!</v>
      </c>
      <c r="H854" s="91" t="e">
        <f aca="false">IF(LEN(VLOOKUP($A854,#REF!,7,FALSE())),IF(INDEX(#REF!,MATCH($A854,#REF!,0),4),LEFT(VLOOKUP($A854,#REF!,7,FALSE()),LEN(VLOOKUP($A854,#REF!,7,FALSE()))-2),CONCATENATE(LEFT(VLOOKUP($A854,#REF!,7,FALSE()),LEN(VLOOKUP($A854,#REF!,7,FALSE()))-2),"*")),"")</f>
        <v>#VALUE!</v>
      </c>
      <c r="I854" s="92" t="e">
        <f aca="false">IF(LEN(VLOOKUP($A854,#REF!,8,FALSE())),UPPER(RIGHT(VLOOKUP($A854,#REF!,8,FALSE()), 1)),"")</f>
        <v>#VALUE!</v>
      </c>
      <c r="J854" s="90" t="e">
        <f aca="false">IF(LEN(VLOOKUP($A854,#REF!,4,FALSE())),UPPER(RIGHT(VLOOKUP($A854,#REF!,4,FALSE()), 1)),"")</f>
        <v>#VALUE!</v>
      </c>
      <c r="K854" s="90" t="e">
        <f aca="false">IF(LEN(VLOOKUP($A854,#REF!,5,FALSE())),UPPER(RIGHT(VLOOKUP($A854,#REF!,5,FALSE()), 1)),"")</f>
        <v>#VALUE!</v>
      </c>
      <c r="L854" s="90" t="e">
        <f aca="false">IF(LEN(VLOOKUP($A854,#REF!,6,FALSE())),UPPER(RIGHT(VLOOKUP($A854,#REF!,6,FALSE()), 1)),"")</f>
        <v>#VALUE!</v>
      </c>
      <c r="M854" s="91" t="e">
        <f aca="false">IF(LEN(VLOOKUP($A854,#REF!,7,FALSE())),UPPER(RIGHT(VLOOKUP($A854,#REF!,7,FALSE()), 1)),"")</f>
        <v>#VALUE!</v>
      </c>
      <c r="N854" s="185"/>
      <c r="O854" s="185"/>
      <c r="P854" s="185"/>
      <c r="Q854" s="185"/>
      <c r="R854" s="185"/>
      <c r="S854" s="100" t="e">
        <f aca="false">HLOOKUP("Device Tree Pin Name",#REF!,MATCH($A854,#REF!,0),FALSE())</f>
        <v>#VALUE!</v>
      </c>
      <c r="T854" s="95" t="e">
        <f aca="false">HLOOKUP("power rail",#REF!,MATCH($A854,#REF!,0),FALSE())</f>
        <v>#VALUE!</v>
      </c>
      <c r="U854" s="96" t="e">
        <f aca="false">HLOOKUP("Wake Capable",#REF!,MATCH($A854,#REF!,0),FALSE())</f>
        <v>#VALUE!</v>
      </c>
      <c r="V854" s="96" t="e">
        <f aca="false">HLOOKUP("Strap",#REF!,MATCH($A854,#REF!,0),FALSE())</f>
        <v>#VALUE!</v>
      </c>
      <c r="W854" s="96"/>
      <c r="X854" s="96"/>
      <c r="Y854" s="96"/>
      <c r="Z854" s="95"/>
      <c r="AA854" s="95" t="e">
        <f aca="false">HLOOKUP("Pad type",#REF!,MATCH($A854,#REF!,0),FALSE())</f>
        <v>#VALUE!</v>
      </c>
      <c r="AB854" s="100"/>
      <c r="AC854" s="100" t="e">
        <f aca="false">HLOOKUP("POR Pin State",#REF!,MATCH($A854,#REF!,0),FALSE())</f>
        <v>#VALUE!</v>
      </c>
      <c r="AD854" s="186"/>
      <c r="AE854" s="187"/>
      <c r="AF854" s="187"/>
      <c r="AG854" s="187"/>
      <c r="AH854" s="188"/>
      <c r="AI854" s="188"/>
      <c r="AJ854" s="189"/>
      <c r="AK854" s="189"/>
      <c r="AL854" s="189"/>
      <c r="AM854" s="189"/>
      <c r="AN854" s="189"/>
      <c r="AO854" s="189"/>
      <c r="AP854" s="189"/>
      <c r="AQ854" s="194" t="s">
        <v>2045</v>
      </c>
      <c r="AR854" s="104"/>
      <c r="AS854" s="104"/>
      <c r="AT854" s="104"/>
      <c r="AU854" s="104"/>
      <c r="AV854" s="104"/>
      <c r="AW854" s="104"/>
      <c r="AX854" s="104"/>
      <c r="AY854" s="104"/>
      <c r="AZ854" s="104"/>
      <c r="BA854" s="104"/>
      <c r="BB854" s="162"/>
      <c r="BC854" s="104"/>
      <c r="BD854" s="214"/>
      <c r="BE854" s="213" t="s">
        <v>2046</v>
      </c>
      <c r="BF854" s="108" t="e">
        <f aca="false">VLOOKUP($A854,#REF!, 34, FALSE())</f>
        <v>#VALUE!</v>
      </c>
      <c r="BG854" s="108" t="e">
        <f aca="false">VLOOKUP($A854,#REF!, 22, FALSE())</f>
        <v>#VALUE!</v>
      </c>
      <c r="BH854" s="109"/>
    </row>
    <row r="855" s="193" customFormat="true" ht="12.75" hidden="false" customHeight="true" outlineLevel="0" collapsed="false">
      <c r="A855" s="133" t="s">
        <v>2047</v>
      </c>
      <c r="B855" s="86" t="e">
        <f aca="false">VLOOKUP($A855,#REF!, 34, FALSE())</f>
        <v>#VALUE!</v>
      </c>
      <c r="C855" s="87" t="str">
        <f aca="false">CONCATENATE("unused_",A855)</f>
        <v>unused_DDR_XM2_B3DMI</v>
      </c>
      <c r="D855" s="88" t="e">
        <f aca="false">IF(LEN(VLOOKUP($A855,#REF!,8,FALSE())),LEFT(VLOOKUP($A855,#REF!,8,FALSE()),LEN(VLOOKUP($A855,#REF!,8,FALSE()))-2),"")</f>
        <v>#VALUE!</v>
      </c>
      <c r="E855" s="89" t="e">
        <f aca="false">IF(LEN(VLOOKUP($A855,#REF!,4,FALSE())),IF(INDEX(#REF!,MATCH($A855,#REF!,0),1),LEFT(VLOOKUP($A855,#REF!,4,FALSE()),LEN(VLOOKUP($A855,#REF!,4,FALSE()))-2),CONCATENATE(LEFT(VLOOKUP($A855,#REF!,4,FALSE()),LEN(VLOOKUP($A855,#REF!,4,FALSE()))-2),"*")),"")</f>
        <v>#VALUE!</v>
      </c>
      <c r="F855" s="90" t="e">
        <f aca="false">IF(LEN(VLOOKUP($A855,#REF!,5,FALSE())),IF(INDEX(#REF!,MATCH($A855,#REF!,0),2),LEFT(VLOOKUP($A855,#REF!,5,FALSE()),LEN(VLOOKUP($A855,#REF!,5,FALSE()))-2),CONCATENATE(LEFT(VLOOKUP($A855,#REF!,5,FALSE()),LEN(VLOOKUP($A855,#REF!,5,FALSE()))-2),"*")),"")</f>
        <v>#VALUE!</v>
      </c>
      <c r="G855" s="90" t="e">
        <f aca="false">IF(LEN(VLOOKUP($A855,#REF!,6,FALSE())),IF(INDEX(#REF!,MATCH($A855,#REF!,0),3),LEFT(VLOOKUP($A855,#REF!,6,FALSE()),LEN(VLOOKUP($A855,#REF!,6,FALSE()))-2),CONCATENATE(LEFT(VLOOKUP($A855,#REF!,6,FALSE()),LEN(VLOOKUP($A855,#REF!,6,FALSE()))-2),"*")),"")</f>
        <v>#VALUE!</v>
      </c>
      <c r="H855" s="91" t="e">
        <f aca="false">IF(LEN(VLOOKUP($A855,#REF!,7,FALSE())),IF(INDEX(#REF!,MATCH($A855,#REF!,0),4),LEFT(VLOOKUP($A855,#REF!,7,FALSE()),LEN(VLOOKUP($A855,#REF!,7,FALSE()))-2),CONCATENATE(LEFT(VLOOKUP($A855,#REF!,7,FALSE()),LEN(VLOOKUP($A855,#REF!,7,FALSE()))-2),"*")),"")</f>
        <v>#VALUE!</v>
      </c>
      <c r="I855" s="92" t="e">
        <f aca="false">IF(LEN(VLOOKUP($A855,#REF!,8,FALSE())),UPPER(RIGHT(VLOOKUP($A855,#REF!,8,FALSE()), 1)),"")</f>
        <v>#VALUE!</v>
      </c>
      <c r="J855" s="90" t="e">
        <f aca="false">IF(LEN(VLOOKUP($A855,#REF!,4,FALSE())),UPPER(RIGHT(VLOOKUP($A855,#REF!,4,FALSE()), 1)),"")</f>
        <v>#VALUE!</v>
      </c>
      <c r="K855" s="90" t="e">
        <f aca="false">IF(LEN(VLOOKUP($A855,#REF!,5,FALSE())),UPPER(RIGHT(VLOOKUP($A855,#REF!,5,FALSE()), 1)),"")</f>
        <v>#VALUE!</v>
      </c>
      <c r="L855" s="90" t="e">
        <f aca="false">IF(LEN(VLOOKUP($A855,#REF!,6,FALSE())),UPPER(RIGHT(VLOOKUP($A855,#REF!,6,FALSE()), 1)),"")</f>
        <v>#VALUE!</v>
      </c>
      <c r="M855" s="91" t="e">
        <f aca="false">IF(LEN(VLOOKUP($A855,#REF!,7,FALSE())),UPPER(RIGHT(VLOOKUP($A855,#REF!,7,FALSE()), 1)),"")</f>
        <v>#VALUE!</v>
      </c>
      <c r="N855" s="185"/>
      <c r="O855" s="185"/>
      <c r="P855" s="185"/>
      <c r="Q855" s="185"/>
      <c r="R855" s="185"/>
      <c r="S855" s="100" t="e">
        <f aca="false">HLOOKUP("Device Tree Pin Name",#REF!,MATCH($A855,#REF!,0),FALSE())</f>
        <v>#VALUE!</v>
      </c>
      <c r="T855" s="95" t="e">
        <f aca="false">HLOOKUP("power rail",#REF!,MATCH($A855,#REF!,0),FALSE())</f>
        <v>#VALUE!</v>
      </c>
      <c r="U855" s="96" t="e">
        <f aca="false">HLOOKUP("Wake Capable",#REF!,MATCH($A855,#REF!,0),FALSE())</f>
        <v>#VALUE!</v>
      </c>
      <c r="V855" s="96" t="e">
        <f aca="false">HLOOKUP("Strap",#REF!,MATCH($A855,#REF!,0),FALSE())</f>
        <v>#VALUE!</v>
      </c>
      <c r="W855" s="96"/>
      <c r="X855" s="96"/>
      <c r="Y855" s="96"/>
      <c r="Z855" s="95"/>
      <c r="AA855" s="95" t="e">
        <f aca="false">HLOOKUP("Pad type",#REF!,MATCH($A855,#REF!,0),FALSE())</f>
        <v>#VALUE!</v>
      </c>
      <c r="AB855" s="100"/>
      <c r="AC855" s="100" t="e">
        <f aca="false">HLOOKUP("POR Pin State",#REF!,MATCH($A855,#REF!,0),FALSE())</f>
        <v>#VALUE!</v>
      </c>
      <c r="AD855" s="186"/>
      <c r="AE855" s="187"/>
      <c r="AF855" s="187"/>
      <c r="AG855" s="187"/>
      <c r="AH855" s="188"/>
      <c r="AI855" s="188"/>
      <c r="AJ855" s="189"/>
      <c r="AK855" s="189"/>
      <c r="AL855" s="189"/>
      <c r="AM855" s="189"/>
      <c r="AN855" s="189"/>
      <c r="AO855" s="189"/>
      <c r="AP855" s="189"/>
      <c r="AQ855" s="194" t="s">
        <v>2047</v>
      </c>
      <c r="AR855" s="104"/>
      <c r="AS855" s="104"/>
      <c r="AT855" s="104"/>
      <c r="AU855" s="104"/>
      <c r="AV855" s="104"/>
      <c r="AW855" s="104"/>
      <c r="AX855" s="104"/>
      <c r="AY855" s="104"/>
      <c r="AZ855" s="104"/>
      <c r="BA855" s="104"/>
      <c r="BB855" s="162"/>
      <c r="BC855" s="104"/>
      <c r="BD855" s="214"/>
      <c r="BE855" s="213" t="s">
        <v>2048</v>
      </c>
      <c r="BF855" s="108" t="e">
        <f aca="false">VLOOKUP($A855,#REF!, 34, FALSE())</f>
        <v>#VALUE!</v>
      </c>
      <c r="BG855" s="108" t="e">
        <f aca="false">VLOOKUP($A855,#REF!, 22, FALSE())</f>
        <v>#VALUE!</v>
      </c>
      <c r="BH855" s="109"/>
    </row>
    <row r="856" s="193" customFormat="true" ht="12.75" hidden="false" customHeight="true" outlineLevel="0" collapsed="false">
      <c r="A856" s="133" t="s">
        <v>2049</v>
      </c>
      <c r="B856" s="86" t="e">
        <f aca="false">VLOOKUP($A856,#REF!, 34, FALSE())</f>
        <v>#VALUE!</v>
      </c>
      <c r="C856" s="87" t="str">
        <f aca="false">CONCATENATE("unused_",A856)</f>
        <v>unused_DDR_XM2_B3WCK_P</v>
      </c>
      <c r="D856" s="88" t="e">
        <f aca="false">IF(LEN(VLOOKUP($A856,#REF!,8,FALSE())),LEFT(VLOOKUP($A856,#REF!,8,FALSE()),LEN(VLOOKUP($A856,#REF!,8,FALSE()))-2),"")</f>
        <v>#VALUE!</v>
      </c>
      <c r="E856" s="89" t="e">
        <f aca="false">IF(LEN(VLOOKUP($A856,#REF!,4,FALSE())),IF(INDEX(#REF!,MATCH($A856,#REF!,0),1),LEFT(VLOOKUP($A856,#REF!,4,FALSE()),LEN(VLOOKUP($A856,#REF!,4,FALSE()))-2),CONCATENATE(LEFT(VLOOKUP($A856,#REF!,4,FALSE()),LEN(VLOOKUP($A856,#REF!,4,FALSE()))-2),"*")),"")</f>
        <v>#VALUE!</v>
      </c>
      <c r="F856" s="90" t="e">
        <f aca="false">IF(LEN(VLOOKUP($A856,#REF!,5,FALSE())),IF(INDEX(#REF!,MATCH($A856,#REF!,0),2),LEFT(VLOOKUP($A856,#REF!,5,FALSE()),LEN(VLOOKUP($A856,#REF!,5,FALSE()))-2),CONCATENATE(LEFT(VLOOKUP($A856,#REF!,5,FALSE()),LEN(VLOOKUP($A856,#REF!,5,FALSE()))-2),"*")),"")</f>
        <v>#VALUE!</v>
      </c>
      <c r="G856" s="90" t="e">
        <f aca="false">IF(LEN(VLOOKUP($A856,#REF!,6,FALSE())),IF(INDEX(#REF!,MATCH($A856,#REF!,0),3),LEFT(VLOOKUP($A856,#REF!,6,FALSE()),LEN(VLOOKUP($A856,#REF!,6,FALSE()))-2),CONCATENATE(LEFT(VLOOKUP($A856,#REF!,6,FALSE()),LEN(VLOOKUP($A856,#REF!,6,FALSE()))-2),"*")),"")</f>
        <v>#VALUE!</v>
      </c>
      <c r="H856" s="91" t="e">
        <f aca="false">IF(LEN(VLOOKUP($A856,#REF!,7,FALSE())),IF(INDEX(#REF!,MATCH($A856,#REF!,0),4),LEFT(VLOOKUP($A856,#REF!,7,FALSE()),LEN(VLOOKUP($A856,#REF!,7,FALSE()))-2),CONCATENATE(LEFT(VLOOKUP($A856,#REF!,7,FALSE()),LEN(VLOOKUP($A856,#REF!,7,FALSE()))-2),"*")),"")</f>
        <v>#VALUE!</v>
      </c>
      <c r="I856" s="92" t="e">
        <f aca="false">IF(LEN(VLOOKUP($A856,#REF!,8,FALSE())),UPPER(RIGHT(VLOOKUP($A856,#REF!,8,FALSE()), 1)),"")</f>
        <v>#VALUE!</v>
      </c>
      <c r="J856" s="90" t="e">
        <f aca="false">IF(LEN(VLOOKUP($A856,#REF!,4,FALSE())),UPPER(RIGHT(VLOOKUP($A856,#REF!,4,FALSE()), 1)),"")</f>
        <v>#VALUE!</v>
      </c>
      <c r="K856" s="90" t="e">
        <f aca="false">IF(LEN(VLOOKUP($A856,#REF!,5,FALSE())),UPPER(RIGHT(VLOOKUP($A856,#REF!,5,FALSE()), 1)),"")</f>
        <v>#VALUE!</v>
      </c>
      <c r="L856" s="90" t="e">
        <f aca="false">IF(LEN(VLOOKUP($A856,#REF!,6,FALSE())),UPPER(RIGHT(VLOOKUP($A856,#REF!,6,FALSE()), 1)),"")</f>
        <v>#VALUE!</v>
      </c>
      <c r="M856" s="91" t="e">
        <f aca="false">IF(LEN(VLOOKUP($A856,#REF!,7,FALSE())),UPPER(RIGHT(VLOOKUP($A856,#REF!,7,FALSE()), 1)),"")</f>
        <v>#VALUE!</v>
      </c>
      <c r="N856" s="185"/>
      <c r="O856" s="185"/>
      <c r="P856" s="185"/>
      <c r="Q856" s="185"/>
      <c r="R856" s="185"/>
      <c r="S856" s="100" t="e">
        <f aca="false">HLOOKUP("Device Tree Pin Name",#REF!,MATCH($A856,#REF!,0),FALSE())</f>
        <v>#VALUE!</v>
      </c>
      <c r="T856" s="95" t="e">
        <f aca="false">HLOOKUP("power rail",#REF!,MATCH($A856,#REF!,0),FALSE())</f>
        <v>#VALUE!</v>
      </c>
      <c r="U856" s="96" t="e">
        <f aca="false">HLOOKUP("Wake Capable",#REF!,MATCH($A856,#REF!,0),FALSE())</f>
        <v>#VALUE!</v>
      </c>
      <c r="V856" s="96" t="e">
        <f aca="false">HLOOKUP("Strap",#REF!,MATCH($A856,#REF!,0),FALSE())</f>
        <v>#VALUE!</v>
      </c>
      <c r="W856" s="96"/>
      <c r="X856" s="96"/>
      <c r="Y856" s="96"/>
      <c r="Z856" s="95"/>
      <c r="AA856" s="95" t="e">
        <f aca="false">HLOOKUP("Pad type",#REF!,MATCH($A856,#REF!,0),FALSE())</f>
        <v>#VALUE!</v>
      </c>
      <c r="AB856" s="100"/>
      <c r="AC856" s="100" t="e">
        <f aca="false">HLOOKUP("POR Pin State",#REF!,MATCH($A856,#REF!,0),FALSE())</f>
        <v>#VALUE!</v>
      </c>
      <c r="AD856" s="186"/>
      <c r="AE856" s="187"/>
      <c r="AF856" s="187"/>
      <c r="AG856" s="187"/>
      <c r="AH856" s="188"/>
      <c r="AI856" s="188"/>
      <c r="AJ856" s="189"/>
      <c r="AK856" s="189"/>
      <c r="AL856" s="189"/>
      <c r="AM856" s="189"/>
      <c r="AN856" s="189"/>
      <c r="AO856" s="189"/>
      <c r="AP856" s="189"/>
      <c r="AQ856" s="194" t="s">
        <v>2049</v>
      </c>
      <c r="AR856" s="104"/>
      <c r="AS856" s="104"/>
      <c r="AT856" s="104"/>
      <c r="AU856" s="104"/>
      <c r="AV856" s="104"/>
      <c r="AW856" s="104"/>
      <c r="AX856" s="104"/>
      <c r="AY856" s="104"/>
      <c r="AZ856" s="104"/>
      <c r="BA856" s="104"/>
      <c r="BB856" s="162"/>
      <c r="BC856" s="104"/>
      <c r="BD856" s="214"/>
      <c r="BE856" s="213" t="s">
        <v>2050</v>
      </c>
      <c r="BF856" s="108" t="e">
        <f aca="false">VLOOKUP($A856,#REF!, 34, FALSE())</f>
        <v>#VALUE!</v>
      </c>
      <c r="BG856" s="108" t="e">
        <f aca="false">VLOOKUP($A856,#REF!, 22, FALSE())</f>
        <v>#VALUE!</v>
      </c>
      <c r="BH856" s="109"/>
    </row>
    <row r="857" s="193" customFormat="true" ht="12.75" hidden="false" customHeight="true" outlineLevel="0" collapsed="false">
      <c r="A857" s="133" t="s">
        <v>2051</v>
      </c>
      <c r="B857" s="86" t="e">
        <f aca="false">VLOOKUP($A857,#REF!, 34, FALSE())</f>
        <v>#VALUE!</v>
      </c>
      <c r="C857" s="87" t="str">
        <f aca="false">CONCATENATE("unused_",A857)</f>
        <v>unused_DDR_XM2_B3WCK_N</v>
      </c>
      <c r="D857" s="88" t="e">
        <f aca="false">IF(LEN(VLOOKUP($A857,#REF!,8,FALSE())),LEFT(VLOOKUP($A857,#REF!,8,FALSE()),LEN(VLOOKUP($A857,#REF!,8,FALSE()))-2),"")</f>
        <v>#VALUE!</v>
      </c>
      <c r="E857" s="89" t="e">
        <f aca="false">IF(LEN(VLOOKUP($A857,#REF!,4,FALSE())),IF(INDEX(#REF!,MATCH($A857,#REF!,0),1),LEFT(VLOOKUP($A857,#REF!,4,FALSE()),LEN(VLOOKUP($A857,#REF!,4,FALSE()))-2),CONCATENATE(LEFT(VLOOKUP($A857,#REF!,4,FALSE()),LEN(VLOOKUP($A857,#REF!,4,FALSE()))-2),"*")),"")</f>
        <v>#VALUE!</v>
      </c>
      <c r="F857" s="90" t="e">
        <f aca="false">IF(LEN(VLOOKUP($A857,#REF!,5,FALSE())),IF(INDEX(#REF!,MATCH($A857,#REF!,0),2),LEFT(VLOOKUP($A857,#REF!,5,FALSE()),LEN(VLOOKUP($A857,#REF!,5,FALSE()))-2),CONCATENATE(LEFT(VLOOKUP($A857,#REF!,5,FALSE()),LEN(VLOOKUP($A857,#REF!,5,FALSE()))-2),"*")),"")</f>
        <v>#VALUE!</v>
      </c>
      <c r="G857" s="90" t="e">
        <f aca="false">IF(LEN(VLOOKUP($A857,#REF!,6,FALSE())),IF(INDEX(#REF!,MATCH($A857,#REF!,0),3),LEFT(VLOOKUP($A857,#REF!,6,FALSE()),LEN(VLOOKUP($A857,#REF!,6,FALSE()))-2),CONCATENATE(LEFT(VLOOKUP($A857,#REF!,6,FALSE()),LEN(VLOOKUP($A857,#REF!,6,FALSE()))-2),"*")),"")</f>
        <v>#VALUE!</v>
      </c>
      <c r="H857" s="91" t="e">
        <f aca="false">IF(LEN(VLOOKUP($A857,#REF!,7,FALSE())),IF(INDEX(#REF!,MATCH($A857,#REF!,0),4),LEFT(VLOOKUP($A857,#REF!,7,FALSE()),LEN(VLOOKUP($A857,#REF!,7,FALSE()))-2),CONCATENATE(LEFT(VLOOKUP($A857,#REF!,7,FALSE()),LEN(VLOOKUP($A857,#REF!,7,FALSE()))-2),"*")),"")</f>
        <v>#VALUE!</v>
      </c>
      <c r="I857" s="92" t="e">
        <f aca="false">IF(LEN(VLOOKUP($A857,#REF!,8,FALSE())),UPPER(RIGHT(VLOOKUP($A857,#REF!,8,FALSE()), 1)),"")</f>
        <v>#VALUE!</v>
      </c>
      <c r="J857" s="90" t="e">
        <f aca="false">IF(LEN(VLOOKUP($A857,#REF!,4,FALSE())),UPPER(RIGHT(VLOOKUP($A857,#REF!,4,FALSE()), 1)),"")</f>
        <v>#VALUE!</v>
      </c>
      <c r="K857" s="90" t="e">
        <f aca="false">IF(LEN(VLOOKUP($A857,#REF!,5,FALSE())),UPPER(RIGHT(VLOOKUP($A857,#REF!,5,FALSE()), 1)),"")</f>
        <v>#VALUE!</v>
      </c>
      <c r="L857" s="90" t="e">
        <f aca="false">IF(LEN(VLOOKUP($A857,#REF!,6,FALSE())),UPPER(RIGHT(VLOOKUP($A857,#REF!,6,FALSE()), 1)),"")</f>
        <v>#VALUE!</v>
      </c>
      <c r="M857" s="91" t="e">
        <f aca="false">IF(LEN(VLOOKUP($A857,#REF!,7,FALSE())),UPPER(RIGHT(VLOOKUP($A857,#REF!,7,FALSE()), 1)),"")</f>
        <v>#VALUE!</v>
      </c>
      <c r="N857" s="185"/>
      <c r="O857" s="185"/>
      <c r="P857" s="185"/>
      <c r="Q857" s="185"/>
      <c r="R857" s="185"/>
      <c r="S857" s="100" t="e">
        <f aca="false">HLOOKUP("Device Tree Pin Name",#REF!,MATCH($A857,#REF!,0),FALSE())</f>
        <v>#VALUE!</v>
      </c>
      <c r="T857" s="95" t="e">
        <f aca="false">HLOOKUP("power rail",#REF!,MATCH($A857,#REF!,0),FALSE())</f>
        <v>#VALUE!</v>
      </c>
      <c r="U857" s="96" t="e">
        <f aca="false">HLOOKUP("Wake Capable",#REF!,MATCH($A857,#REF!,0),FALSE())</f>
        <v>#VALUE!</v>
      </c>
      <c r="V857" s="96" t="e">
        <f aca="false">HLOOKUP("Strap",#REF!,MATCH($A857,#REF!,0),FALSE())</f>
        <v>#VALUE!</v>
      </c>
      <c r="W857" s="96"/>
      <c r="X857" s="96"/>
      <c r="Y857" s="96"/>
      <c r="Z857" s="95"/>
      <c r="AA857" s="95" t="e">
        <f aca="false">HLOOKUP("Pad type",#REF!,MATCH($A857,#REF!,0),FALSE())</f>
        <v>#VALUE!</v>
      </c>
      <c r="AB857" s="100"/>
      <c r="AC857" s="100" t="e">
        <f aca="false">HLOOKUP("POR Pin State",#REF!,MATCH($A857,#REF!,0),FALSE())</f>
        <v>#VALUE!</v>
      </c>
      <c r="AD857" s="186"/>
      <c r="AE857" s="187"/>
      <c r="AF857" s="187"/>
      <c r="AG857" s="187"/>
      <c r="AH857" s="188"/>
      <c r="AI857" s="188"/>
      <c r="AJ857" s="189"/>
      <c r="AK857" s="189"/>
      <c r="AL857" s="189"/>
      <c r="AM857" s="189"/>
      <c r="AN857" s="189"/>
      <c r="AO857" s="189"/>
      <c r="AP857" s="189"/>
      <c r="AQ857" s="194" t="s">
        <v>2051</v>
      </c>
      <c r="AR857" s="104"/>
      <c r="AS857" s="104"/>
      <c r="AT857" s="104"/>
      <c r="AU857" s="104"/>
      <c r="AV857" s="104"/>
      <c r="AW857" s="104"/>
      <c r="AX857" s="104"/>
      <c r="AY857" s="104"/>
      <c r="AZ857" s="104"/>
      <c r="BA857" s="104"/>
      <c r="BB857" s="162"/>
      <c r="BC857" s="104"/>
      <c r="BD857" s="214"/>
      <c r="BE857" s="213" t="s">
        <v>2052</v>
      </c>
      <c r="BF857" s="108" t="e">
        <f aca="false">VLOOKUP($A857,#REF!, 34, FALSE())</f>
        <v>#VALUE!</v>
      </c>
      <c r="BG857" s="108" t="e">
        <f aca="false">VLOOKUP($A857,#REF!, 22, FALSE())</f>
        <v>#VALUE!</v>
      </c>
      <c r="BH857" s="109"/>
    </row>
    <row r="858" s="193" customFormat="true" ht="12.75" hidden="false" customHeight="true" outlineLevel="0" collapsed="false">
      <c r="A858" s="133" t="s">
        <v>2053</v>
      </c>
      <c r="B858" s="86" t="e">
        <f aca="false">VLOOKUP($A858,#REF!, 34, FALSE())</f>
        <v>#VALUE!</v>
      </c>
      <c r="C858" s="87" t="str">
        <f aca="false">CONCATENATE("unused_",A858)</f>
        <v>unused_DDR_XM2_B3RDQS_P</v>
      </c>
      <c r="D858" s="88" t="e">
        <f aca="false">IF(LEN(VLOOKUP($A858,#REF!,8,FALSE())),LEFT(VLOOKUP($A858,#REF!,8,FALSE()),LEN(VLOOKUP($A858,#REF!,8,FALSE()))-2),"")</f>
        <v>#VALUE!</v>
      </c>
      <c r="E858" s="89" t="e">
        <f aca="false">IF(LEN(VLOOKUP($A858,#REF!,4,FALSE())),IF(INDEX(#REF!,MATCH($A858,#REF!,0),1),LEFT(VLOOKUP($A858,#REF!,4,FALSE()),LEN(VLOOKUP($A858,#REF!,4,FALSE()))-2),CONCATENATE(LEFT(VLOOKUP($A858,#REF!,4,FALSE()),LEN(VLOOKUP($A858,#REF!,4,FALSE()))-2),"*")),"")</f>
        <v>#VALUE!</v>
      </c>
      <c r="F858" s="90" t="e">
        <f aca="false">IF(LEN(VLOOKUP($A858,#REF!,5,FALSE())),IF(INDEX(#REF!,MATCH($A858,#REF!,0),2),LEFT(VLOOKUP($A858,#REF!,5,FALSE()),LEN(VLOOKUP($A858,#REF!,5,FALSE()))-2),CONCATENATE(LEFT(VLOOKUP($A858,#REF!,5,FALSE()),LEN(VLOOKUP($A858,#REF!,5,FALSE()))-2),"*")),"")</f>
        <v>#VALUE!</v>
      </c>
      <c r="G858" s="90" t="e">
        <f aca="false">IF(LEN(VLOOKUP($A858,#REF!,6,FALSE())),IF(INDEX(#REF!,MATCH($A858,#REF!,0),3),LEFT(VLOOKUP($A858,#REF!,6,FALSE()),LEN(VLOOKUP($A858,#REF!,6,FALSE()))-2),CONCATENATE(LEFT(VLOOKUP($A858,#REF!,6,FALSE()),LEN(VLOOKUP($A858,#REF!,6,FALSE()))-2),"*")),"")</f>
        <v>#VALUE!</v>
      </c>
      <c r="H858" s="91" t="e">
        <f aca="false">IF(LEN(VLOOKUP($A858,#REF!,7,FALSE())),IF(INDEX(#REF!,MATCH($A858,#REF!,0),4),LEFT(VLOOKUP($A858,#REF!,7,FALSE()),LEN(VLOOKUP($A858,#REF!,7,FALSE()))-2),CONCATENATE(LEFT(VLOOKUP($A858,#REF!,7,FALSE()),LEN(VLOOKUP($A858,#REF!,7,FALSE()))-2),"*")),"")</f>
        <v>#VALUE!</v>
      </c>
      <c r="I858" s="92" t="e">
        <f aca="false">IF(LEN(VLOOKUP($A858,#REF!,8,FALSE())),UPPER(RIGHT(VLOOKUP($A858,#REF!,8,FALSE()), 1)),"")</f>
        <v>#VALUE!</v>
      </c>
      <c r="J858" s="90" t="e">
        <f aca="false">IF(LEN(VLOOKUP($A858,#REF!,4,FALSE())),UPPER(RIGHT(VLOOKUP($A858,#REF!,4,FALSE()), 1)),"")</f>
        <v>#VALUE!</v>
      </c>
      <c r="K858" s="90" t="e">
        <f aca="false">IF(LEN(VLOOKUP($A858,#REF!,5,FALSE())),UPPER(RIGHT(VLOOKUP($A858,#REF!,5,FALSE()), 1)),"")</f>
        <v>#VALUE!</v>
      </c>
      <c r="L858" s="90" t="e">
        <f aca="false">IF(LEN(VLOOKUP($A858,#REF!,6,FALSE())),UPPER(RIGHT(VLOOKUP($A858,#REF!,6,FALSE()), 1)),"")</f>
        <v>#VALUE!</v>
      </c>
      <c r="M858" s="91" t="e">
        <f aca="false">IF(LEN(VLOOKUP($A858,#REF!,7,FALSE())),UPPER(RIGHT(VLOOKUP($A858,#REF!,7,FALSE()), 1)),"")</f>
        <v>#VALUE!</v>
      </c>
      <c r="N858" s="185"/>
      <c r="O858" s="185"/>
      <c r="P858" s="185"/>
      <c r="Q858" s="185"/>
      <c r="R858" s="185"/>
      <c r="S858" s="100" t="e">
        <f aca="false">HLOOKUP("Device Tree Pin Name",#REF!,MATCH($A858,#REF!,0),FALSE())</f>
        <v>#VALUE!</v>
      </c>
      <c r="T858" s="95" t="e">
        <f aca="false">HLOOKUP("power rail",#REF!,MATCH($A858,#REF!,0),FALSE())</f>
        <v>#VALUE!</v>
      </c>
      <c r="U858" s="96" t="e">
        <f aca="false">HLOOKUP("Wake Capable",#REF!,MATCH($A858,#REF!,0),FALSE())</f>
        <v>#VALUE!</v>
      </c>
      <c r="V858" s="96" t="e">
        <f aca="false">HLOOKUP("Strap",#REF!,MATCH($A858,#REF!,0),FALSE())</f>
        <v>#VALUE!</v>
      </c>
      <c r="W858" s="96"/>
      <c r="X858" s="96"/>
      <c r="Y858" s="96"/>
      <c r="Z858" s="95"/>
      <c r="AA858" s="95" t="e">
        <f aca="false">HLOOKUP("Pad type",#REF!,MATCH($A858,#REF!,0),FALSE())</f>
        <v>#VALUE!</v>
      </c>
      <c r="AB858" s="100"/>
      <c r="AC858" s="100" t="e">
        <f aca="false">HLOOKUP("POR Pin State",#REF!,MATCH($A858,#REF!,0),FALSE())</f>
        <v>#VALUE!</v>
      </c>
      <c r="AD858" s="186"/>
      <c r="AE858" s="187"/>
      <c r="AF858" s="187"/>
      <c r="AG858" s="187"/>
      <c r="AH858" s="188"/>
      <c r="AI858" s="188"/>
      <c r="AJ858" s="189"/>
      <c r="AK858" s="189"/>
      <c r="AL858" s="189"/>
      <c r="AM858" s="189"/>
      <c r="AN858" s="189"/>
      <c r="AO858" s="189"/>
      <c r="AP858" s="189"/>
      <c r="AQ858" s="194" t="s">
        <v>2053</v>
      </c>
      <c r="AR858" s="104"/>
      <c r="AS858" s="104"/>
      <c r="AT858" s="104"/>
      <c r="AU858" s="104"/>
      <c r="AV858" s="104"/>
      <c r="AW858" s="104"/>
      <c r="AX858" s="104"/>
      <c r="AY858" s="104"/>
      <c r="AZ858" s="104"/>
      <c r="BA858" s="104"/>
      <c r="BB858" s="162"/>
      <c r="BC858" s="104"/>
      <c r="BD858" s="214"/>
      <c r="BE858" s="213" t="s">
        <v>2054</v>
      </c>
      <c r="BF858" s="108" t="e">
        <f aca="false">VLOOKUP($A858,#REF!, 34, FALSE())</f>
        <v>#VALUE!</v>
      </c>
      <c r="BG858" s="108" t="e">
        <f aca="false">VLOOKUP($A858,#REF!, 22, FALSE())</f>
        <v>#VALUE!</v>
      </c>
      <c r="BH858" s="109"/>
    </row>
    <row r="859" s="193" customFormat="true" ht="12.75" hidden="false" customHeight="true" outlineLevel="0" collapsed="false">
      <c r="A859" s="133" t="s">
        <v>2055</v>
      </c>
      <c r="B859" s="86" t="e">
        <f aca="false">VLOOKUP($A859,#REF!, 34, FALSE())</f>
        <v>#VALUE!</v>
      </c>
      <c r="C859" s="87" t="str">
        <f aca="false">CONCATENATE("unused_",A859)</f>
        <v>unused_DDR_XM2_B3RDQS_N</v>
      </c>
      <c r="D859" s="88" t="e">
        <f aca="false">IF(LEN(VLOOKUP($A859,#REF!,8,FALSE())),LEFT(VLOOKUP($A859,#REF!,8,FALSE()),LEN(VLOOKUP($A859,#REF!,8,FALSE()))-2),"")</f>
        <v>#VALUE!</v>
      </c>
      <c r="E859" s="89" t="e">
        <f aca="false">IF(LEN(VLOOKUP($A859,#REF!,4,FALSE())),IF(INDEX(#REF!,MATCH($A859,#REF!,0),1),LEFT(VLOOKUP($A859,#REF!,4,FALSE()),LEN(VLOOKUP($A859,#REF!,4,FALSE()))-2),CONCATENATE(LEFT(VLOOKUP($A859,#REF!,4,FALSE()),LEN(VLOOKUP($A859,#REF!,4,FALSE()))-2),"*")),"")</f>
        <v>#VALUE!</v>
      </c>
      <c r="F859" s="90" t="e">
        <f aca="false">IF(LEN(VLOOKUP($A859,#REF!,5,FALSE())),IF(INDEX(#REF!,MATCH($A859,#REF!,0),2),LEFT(VLOOKUP($A859,#REF!,5,FALSE()),LEN(VLOOKUP($A859,#REF!,5,FALSE()))-2),CONCATENATE(LEFT(VLOOKUP($A859,#REF!,5,FALSE()),LEN(VLOOKUP($A859,#REF!,5,FALSE()))-2),"*")),"")</f>
        <v>#VALUE!</v>
      </c>
      <c r="G859" s="90" t="e">
        <f aca="false">IF(LEN(VLOOKUP($A859,#REF!,6,FALSE())),IF(INDEX(#REF!,MATCH($A859,#REF!,0),3),LEFT(VLOOKUP($A859,#REF!,6,FALSE()),LEN(VLOOKUP($A859,#REF!,6,FALSE()))-2),CONCATENATE(LEFT(VLOOKUP($A859,#REF!,6,FALSE()),LEN(VLOOKUP($A859,#REF!,6,FALSE()))-2),"*")),"")</f>
        <v>#VALUE!</v>
      </c>
      <c r="H859" s="91" t="e">
        <f aca="false">IF(LEN(VLOOKUP($A859,#REF!,7,FALSE())),IF(INDEX(#REF!,MATCH($A859,#REF!,0),4),LEFT(VLOOKUP($A859,#REF!,7,FALSE()),LEN(VLOOKUP($A859,#REF!,7,FALSE()))-2),CONCATENATE(LEFT(VLOOKUP($A859,#REF!,7,FALSE()),LEN(VLOOKUP($A859,#REF!,7,FALSE()))-2),"*")),"")</f>
        <v>#VALUE!</v>
      </c>
      <c r="I859" s="92" t="e">
        <f aca="false">IF(LEN(VLOOKUP($A859,#REF!,8,FALSE())),UPPER(RIGHT(VLOOKUP($A859,#REF!,8,FALSE()), 1)),"")</f>
        <v>#VALUE!</v>
      </c>
      <c r="J859" s="90" t="e">
        <f aca="false">IF(LEN(VLOOKUP($A859,#REF!,4,FALSE())),UPPER(RIGHT(VLOOKUP($A859,#REF!,4,FALSE()), 1)),"")</f>
        <v>#VALUE!</v>
      </c>
      <c r="K859" s="90" t="e">
        <f aca="false">IF(LEN(VLOOKUP($A859,#REF!,5,FALSE())),UPPER(RIGHT(VLOOKUP($A859,#REF!,5,FALSE()), 1)),"")</f>
        <v>#VALUE!</v>
      </c>
      <c r="L859" s="90" t="e">
        <f aca="false">IF(LEN(VLOOKUP($A859,#REF!,6,FALSE())),UPPER(RIGHT(VLOOKUP($A859,#REF!,6,FALSE()), 1)),"")</f>
        <v>#VALUE!</v>
      </c>
      <c r="M859" s="91" t="e">
        <f aca="false">IF(LEN(VLOOKUP($A859,#REF!,7,FALSE())),UPPER(RIGHT(VLOOKUP($A859,#REF!,7,FALSE()), 1)),"")</f>
        <v>#VALUE!</v>
      </c>
      <c r="N859" s="185"/>
      <c r="O859" s="185"/>
      <c r="P859" s="185"/>
      <c r="Q859" s="185"/>
      <c r="R859" s="185"/>
      <c r="S859" s="100" t="e">
        <f aca="false">HLOOKUP("Device Tree Pin Name",#REF!,MATCH($A859,#REF!,0),FALSE())</f>
        <v>#VALUE!</v>
      </c>
      <c r="T859" s="95" t="e">
        <f aca="false">HLOOKUP("power rail",#REF!,MATCH($A859,#REF!,0),FALSE())</f>
        <v>#VALUE!</v>
      </c>
      <c r="U859" s="96" t="e">
        <f aca="false">HLOOKUP("Wake Capable",#REF!,MATCH($A859,#REF!,0),FALSE())</f>
        <v>#VALUE!</v>
      </c>
      <c r="V859" s="96" t="e">
        <f aca="false">HLOOKUP("Strap",#REF!,MATCH($A859,#REF!,0),FALSE())</f>
        <v>#VALUE!</v>
      </c>
      <c r="W859" s="96"/>
      <c r="X859" s="96"/>
      <c r="Y859" s="96"/>
      <c r="Z859" s="95"/>
      <c r="AA859" s="95" t="e">
        <f aca="false">HLOOKUP("Pad type",#REF!,MATCH($A859,#REF!,0),FALSE())</f>
        <v>#VALUE!</v>
      </c>
      <c r="AB859" s="100"/>
      <c r="AC859" s="100" t="e">
        <f aca="false">HLOOKUP("POR Pin State",#REF!,MATCH($A859,#REF!,0),FALSE())</f>
        <v>#VALUE!</v>
      </c>
      <c r="AD859" s="186"/>
      <c r="AE859" s="187"/>
      <c r="AF859" s="187"/>
      <c r="AG859" s="187"/>
      <c r="AH859" s="188"/>
      <c r="AI859" s="188"/>
      <c r="AJ859" s="189"/>
      <c r="AK859" s="189"/>
      <c r="AL859" s="189"/>
      <c r="AM859" s="189"/>
      <c r="AN859" s="189"/>
      <c r="AO859" s="189"/>
      <c r="AP859" s="189"/>
      <c r="AQ859" s="194" t="s">
        <v>2055</v>
      </c>
      <c r="AR859" s="104"/>
      <c r="AS859" s="104"/>
      <c r="AT859" s="104"/>
      <c r="AU859" s="104"/>
      <c r="AV859" s="104"/>
      <c r="AW859" s="104"/>
      <c r="AX859" s="104"/>
      <c r="AY859" s="104"/>
      <c r="AZ859" s="104"/>
      <c r="BA859" s="104"/>
      <c r="BB859" s="162"/>
      <c r="BC859" s="104"/>
      <c r="BD859" s="214"/>
      <c r="BE859" s="213" t="s">
        <v>2056</v>
      </c>
      <c r="BF859" s="108" t="e">
        <f aca="false">VLOOKUP($A859,#REF!, 34, FALSE())</f>
        <v>#VALUE!</v>
      </c>
      <c r="BG859" s="108" t="e">
        <f aca="false">VLOOKUP($A859,#REF!, 22, FALSE())</f>
        <v>#VALUE!</v>
      </c>
      <c r="BH859" s="109"/>
    </row>
    <row r="860" s="193" customFormat="true" ht="12.75" hidden="false" customHeight="true" outlineLevel="0" collapsed="false">
      <c r="A860" s="1" t="s">
        <v>2057</v>
      </c>
      <c r="B860" s="86" t="e">
        <f aca="false">VLOOKUP($A860,#REF!, 34, FALSE())</f>
        <v>#VALUE!</v>
      </c>
      <c r="C860" s="87" t="str">
        <f aca="false">CONCATENATE("unused_",A860)</f>
        <v>unused_DDR_XM2_B4D0</v>
      </c>
      <c r="D860" s="88" t="e">
        <f aca="false">IF(LEN(VLOOKUP($A860,#REF!,8,FALSE())),LEFT(VLOOKUP($A860,#REF!,8,FALSE()),LEN(VLOOKUP($A860,#REF!,8,FALSE()))-2),"")</f>
        <v>#VALUE!</v>
      </c>
      <c r="E860" s="89" t="e">
        <f aca="false">IF(LEN(VLOOKUP($A860,#REF!,4,FALSE())),IF(INDEX(#REF!,MATCH($A860,#REF!,0),1),LEFT(VLOOKUP($A860,#REF!,4,FALSE()),LEN(VLOOKUP($A860,#REF!,4,FALSE()))-2),CONCATENATE(LEFT(VLOOKUP($A860,#REF!,4,FALSE()),LEN(VLOOKUP($A860,#REF!,4,FALSE()))-2),"*")),"")</f>
        <v>#VALUE!</v>
      </c>
      <c r="F860" s="90" t="e">
        <f aca="false">IF(LEN(VLOOKUP($A860,#REF!,5,FALSE())),IF(INDEX(#REF!,MATCH($A860,#REF!,0),2),LEFT(VLOOKUP($A860,#REF!,5,FALSE()),LEN(VLOOKUP($A860,#REF!,5,FALSE()))-2),CONCATENATE(LEFT(VLOOKUP($A860,#REF!,5,FALSE()),LEN(VLOOKUP($A860,#REF!,5,FALSE()))-2),"*")),"")</f>
        <v>#VALUE!</v>
      </c>
      <c r="G860" s="90" t="e">
        <f aca="false">IF(LEN(VLOOKUP($A860,#REF!,6,FALSE())),IF(INDEX(#REF!,MATCH($A860,#REF!,0),3),LEFT(VLOOKUP($A860,#REF!,6,FALSE()),LEN(VLOOKUP($A860,#REF!,6,FALSE()))-2),CONCATENATE(LEFT(VLOOKUP($A860,#REF!,6,FALSE()),LEN(VLOOKUP($A860,#REF!,6,FALSE()))-2),"*")),"")</f>
        <v>#VALUE!</v>
      </c>
      <c r="H860" s="91" t="e">
        <f aca="false">IF(LEN(VLOOKUP($A860,#REF!,7,FALSE())),IF(INDEX(#REF!,MATCH($A860,#REF!,0),4),LEFT(VLOOKUP($A860,#REF!,7,FALSE()),LEN(VLOOKUP($A860,#REF!,7,FALSE()))-2),CONCATENATE(LEFT(VLOOKUP($A860,#REF!,7,FALSE()),LEN(VLOOKUP($A860,#REF!,7,FALSE()))-2),"*")),"")</f>
        <v>#VALUE!</v>
      </c>
      <c r="I860" s="92" t="e">
        <f aca="false">IF(LEN(VLOOKUP($A860,#REF!,8,FALSE())),UPPER(RIGHT(VLOOKUP($A860,#REF!,8,FALSE()), 1)),"")</f>
        <v>#VALUE!</v>
      </c>
      <c r="J860" s="90" t="e">
        <f aca="false">IF(LEN(VLOOKUP($A860,#REF!,4,FALSE())),UPPER(RIGHT(VLOOKUP($A860,#REF!,4,FALSE()), 1)),"")</f>
        <v>#VALUE!</v>
      </c>
      <c r="K860" s="90" t="e">
        <f aca="false">IF(LEN(VLOOKUP($A860,#REF!,5,FALSE())),UPPER(RIGHT(VLOOKUP($A860,#REF!,5,FALSE()), 1)),"")</f>
        <v>#VALUE!</v>
      </c>
      <c r="L860" s="90" t="e">
        <f aca="false">IF(LEN(VLOOKUP($A860,#REF!,6,FALSE())),UPPER(RIGHT(VLOOKUP($A860,#REF!,6,FALSE()), 1)),"")</f>
        <v>#VALUE!</v>
      </c>
      <c r="M860" s="91" t="e">
        <f aca="false">IF(LEN(VLOOKUP($A860,#REF!,7,FALSE())),UPPER(RIGHT(VLOOKUP($A860,#REF!,7,FALSE()), 1)),"")</f>
        <v>#VALUE!</v>
      </c>
      <c r="N860" s="185"/>
      <c r="O860" s="185"/>
      <c r="P860" s="185"/>
      <c r="Q860" s="185"/>
      <c r="R860" s="185"/>
      <c r="S860" s="100" t="e">
        <f aca="false">HLOOKUP("Device Tree Pin Name",#REF!,MATCH($A860,#REF!,0),FALSE())</f>
        <v>#VALUE!</v>
      </c>
      <c r="T860" s="95" t="e">
        <f aca="false">HLOOKUP("power rail",#REF!,MATCH($A860,#REF!,0),FALSE())</f>
        <v>#VALUE!</v>
      </c>
      <c r="U860" s="96" t="e">
        <f aca="false">HLOOKUP("Wake Capable",#REF!,MATCH($A860,#REF!,0),FALSE())</f>
        <v>#VALUE!</v>
      </c>
      <c r="V860" s="96" t="e">
        <f aca="false">HLOOKUP("Strap",#REF!,MATCH($A860,#REF!,0),FALSE())</f>
        <v>#VALUE!</v>
      </c>
      <c r="W860" s="96"/>
      <c r="X860" s="96"/>
      <c r="Y860" s="96"/>
      <c r="Z860" s="95"/>
      <c r="AA860" s="95" t="e">
        <f aca="false">HLOOKUP("Pad type",#REF!,MATCH($A860,#REF!,0),FALSE())</f>
        <v>#VALUE!</v>
      </c>
      <c r="AB860" s="100"/>
      <c r="AC860" s="100" t="e">
        <f aca="false">HLOOKUP("POR Pin State",#REF!,MATCH($A860,#REF!,0),FALSE())</f>
        <v>#VALUE!</v>
      </c>
      <c r="AD860" s="186"/>
      <c r="AE860" s="187"/>
      <c r="AF860" s="187"/>
      <c r="AG860" s="187"/>
      <c r="AH860" s="188"/>
      <c r="AI860" s="188"/>
      <c r="AJ860" s="189"/>
      <c r="AK860" s="189"/>
      <c r="AL860" s="189"/>
      <c r="AM860" s="189"/>
      <c r="AN860" s="189"/>
      <c r="AO860" s="189"/>
      <c r="AP860" s="189"/>
      <c r="AQ860" s="194" t="s">
        <v>2058</v>
      </c>
      <c r="AR860" s="104"/>
      <c r="AS860" s="104"/>
      <c r="AT860" s="104"/>
      <c r="AU860" s="104"/>
      <c r="AV860" s="104"/>
      <c r="AW860" s="104"/>
      <c r="AX860" s="104"/>
      <c r="AY860" s="104"/>
      <c r="AZ860" s="104"/>
      <c r="BA860" s="104"/>
      <c r="BB860" s="162"/>
      <c r="BC860" s="104"/>
      <c r="BD860" s="214"/>
      <c r="BE860" s="213" t="s">
        <v>2059</v>
      </c>
      <c r="BF860" s="108" t="e">
        <f aca="false">VLOOKUP($A860,#REF!, 34, FALSE())</f>
        <v>#VALUE!</v>
      </c>
      <c r="BG860" s="108" t="e">
        <f aca="false">VLOOKUP($A860,#REF!, 22, FALSE())</f>
        <v>#VALUE!</v>
      </c>
      <c r="BH860" s="109"/>
    </row>
    <row r="861" s="193" customFormat="true" ht="12.75" hidden="false" customHeight="true" outlineLevel="0" collapsed="false">
      <c r="A861" s="1" t="s">
        <v>2060</v>
      </c>
      <c r="B861" s="86" t="e">
        <f aca="false">VLOOKUP($A861,#REF!, 34, FALSE())</f>
        <v>#VALUE!</v>
      </c>
      <c r="C861" s="87" t="str">
        <f aca="false">CONCATENATE("unused_",A861)</f>
        <v>unused_DDR_XM2_B4D1</v>
      </c>
      <c r="D861" s="88" t="e">
        <f aca="false">IF(LEN(VLOOKUP($A861,#REF!,8,FALSE())),LEFT(VLOOKUP($A861,#REF!,8,FALSE()),LEN(VLOOKUP($A861,#REF!,8,FALSE()))-2),"")</f>
        <v>#VALUE!</v>
      </c>
      <c r="E861" s="89" t="e">
        <f aca="false">IF(LEN(VLOOKUP($A861,#REF!,4,FALSE())),IF(INDEX(#REF!,MATCH($A861,#REF!,0),1),LEFT(VLOOKUP($A861,#REF!,4,FALSE()),LEN(VLOOKUP($A861,#REF!,4,FALSE()))-2),CONCATENATE(LEFT(VLOOKUP($A861,#REF!,4,FALSE()),LEN(VLOOKUP($A861,#REF!,4,FALSE()))-2),"*")),"")</f>
        <v>#VALUE!</v>
      </c>
      <c r="F861" s="90" t="e">
        <f aca="false">IF(LEN(VLOOKUP($A861,#REF!,5,FALSE())),IF(INDEX(#REF!,MATCH($A861,#REF!,0),2),LEFT(VLOOKUP($A861,#REF!,5,FALSE()),LEN(VLOOKUP($A861,#REF!,5,FALSE()))-2),CONCATENATE(LEFT(VLOOKUP($A861,#REF!,5,FALSE()),LEN(VLOOKUP($A861,#REF!,5,FALSE()))-2),"*")),"")</f>
        <v>#VALUE!</v>
      </c>
      <c r="G861" s="90" t="e">
        <f aca="false">IF(LEN(VLOOKUP($A861,#REF!,6,FALSE())),IF(INDEX(#REF!,MATCH($A861,#REF!,0),3),LEFT(VLOOKUP($A861,#REF!,6,FALSE()),LEN(VLOOKUP($A861,#REF!,6,FALSE()))-2),CONCATENATE(LEFT(VLOOKUP($A861,#REF!,6,FALSE()),LEN(VLOOKUP($A861,#REF!,6,FALSE()))-2),"*")),"")</f>
        <v>#VALUE!</v>
      </c>
      <c r="H861" s="91" t="e">
        <f aca="false">IF(LEN(VLOOKUP($A861,#REF!,7,FALSE())),IF(INDEX(#REF!,MATCH($A861,#REF!,0),4),LEFT(VLOOKUP($A861,#REF!,7,FALSE()),LEN(VLOOKUP($A861,#REF!,7,FALSE()))-2),CONCATENATE(LEFT(VLOOKUP($A861,#REF!,7,FALSE()),LEN(VLOOKUP($A861,#REF!,7,FALSE()))-2),"*")),"")</f>
        <v>#VALUE!</v>
      </c>
      <c r="I861" s="92" t="e">
        <f aca="false">IF(LEN(VLOOKUP($A861,#REF!,8,FALSE())),UPPER(RIGHT(VLOOKUP($A861,#REF!,8,FALSE()), 1)),"")</f>
        <v>#VALUE!</v>
      </c>
      <c r="J861" s="90" t="e">
        <f aca="false">IF(LEN(VLOOKUP($A861,#REF!,4,FALSE())),UPPER(RIGHT(VLOOKUP($A861,#REF!,4,FALSE()), 1)),"")</f>
        <v>#VALUE!</v>
      </c>
      <c r="K861" s="90" t="e">
        <f aca="false">IF(LEN(VLOOKUP($A861,#REF!,5,FALSE())),UPPER(RIGHT(VLOOKUP($A861,#REF!,5,FALSE()), 1)),"")</f>
        <v>#VALUE!</v>
      </c>
      <c r="L861" s="90" t="e">
        <f aca="false">IF(LEN(VLOOKUP($A861,#REF!,6,FALSE())),UPPER(RIGHT(VLOOKUP($A861,#REF!,6,FALSE()), 1)),"")</f>
        <v>#VALUE!</v>
      </c>
      <c r="M861" s="91" t="e">
        <f aca="false">IF(LEN(VLOOKUP($A861,#REF!,7,FALSE())),UPPER(RIGHT(VLOOKUP($A861,#REF!,7,FALSE()), 1)),"")</f>
        <v>#VALUE!</v>
      </c>
      <c r="N861" s="185"/>
      <c r="O861" s="185"/>
      <c r="P861" s="185"/>
      <c r="Q861" s="185"/>
      <c r="R861" s="185"/>
      <c r="S861" s="100" t="e">
        <f aca="false">HLOOKUP("Device Tree Pin Name",#REF!,MATCH($A861,#REF!,0),FALSE())</f>
        <v>#VALUE!</v>
      </c>
      <c r="T861" s="95" t="e">
        <f aca="false">HLOOKUP("power rail",#REF!,MATCH($A861,#REF!,0),FALSE())</f>
        <v>#VALUE!</v>
      </c>
      <c r="U861" s="96" t="e">
        <f aca="false">HLOOKUP("Wake Capable",#REF!,MATCH($A861,#REF!,0),FALSE())</f>
        <v>#VALUE!</v>
      </c>
      <c r="V861" s="96" t="e">
        <f aca="false">HLOOKUP("Strap",#REF!,MATCH($A861,#REF!,0),FALSE())</f>
        <v>#VALUE!</v>
      </c>
      <c r="W861" s="96"/>
      <c r="X861" s="96"/>
      <c r="Y861" s="96"/>
      <c r="Z861" s="95"/>
      <c r="AA861" s="95" t="e">
        <f aca="false">HLOOKUP("Pad type",#REF!,MATCH($A861,#REF!,0),FALSE())</f>
        <v>#VALUE!</v>
      </c>
      <c r="AB861" s="100"/>
      <c r="AC861" s="100" t="e">
        <f aca="false">HLOOKUP("POR Pin State",#REF!,MATCH($A861,#REF!,0),FALSE())</f>
        <v>#VALUE!</v>
      </c>
      <c r="AD861" s="186"/>
      <c r="AE861" s="187"/>
      <c r="AF861" s="187"/>
      <c r="AG861" s="187"/>
      <c r="AH861" s="188"/>
      <c r="AI861" s="188"/>
      <c r="AJ861" s="189"/>
      <c r="AK861" s="189"/>
      <c r="AL861" s="189"/>
      <c r="AM861" s="189"/>
      <c r="AN861" s="189"/>
      <c r="AO861" s="189"/>
      <c r="AP861" s="189"/>
      <c r="AQ861" s="194" t="s">
        <v>2061</v>
      </c>
      <c r="AR861" s="104"/>
      <c r="AS861" s="104"/>
      <c r="AT861" s="104"/>
      <c r="AU861" s="104"/>
      <c r="AV861" s="104"/>
      <c r="AW861" s="104"/>
      <c r="AX861" s="104"/>
      <c r="AY861" s="104"/>
      <c r="AZ861" s="104"/>
      <c r="BA861" s="104"/>
      <c r="BB861" s="162"/>
      <c r="BC861" s="104"/>
      <c r="BD861" s="214"/>
      <c r="BE861" s="213" t="s">
        <v>2062</v>
      </c>
      <c r="BF861" s="108" t="e">
        <f aca="false">VLOOKUP($A861,#REF!, 34, FALSE())</f>
        <v>#VALUE!</v>
      </c>
      <c r="BG861" s="108" t="e">
        <f aca="false">VLOOKUP($A861,#REF!, 22, FALSE())</f>
        <v>#VALUE!</v>
      </c>
      <c r="BH861" s="109"/>
    </row>
    <row r="862" s="193" customFormat="true" ht="12.75" hidden="false" customHeight="true" outlineLevel="0" collapsed="false">
      <c r="A862" s="133" t="s">
        <v>2063</v>
      </c>
      <c r="B862" s="86" t="e">
        <f aca="false">VLOOKUP($A862,#REF!, 34, FALSE())</f>
        <v>#VALUE!</v>
      </c>
      <c r="C862" s="87" t="str">
        <f aca="false">CONCATENATE("unused_",A862)</f>
        <v>unused_DDR_XM2_B4D2</v>
      </c>
      <c r="D862" s="88" t="e">
        <f aca="false">IF(LEN(VLOOKUP($A862,#REF!,8,FALSE())),LEFT(VLOOKUP($A862,#REF!,8,FALSE()),LEN(VLOOKUP($A862,#REF!,8,FALSE()))-2),"")</f>
        <v>#VALUE!</v>
      </c>
      <c r="E862" s="89" t="e">
        <f aca="false">IF(LEN(VLOOKUP($A862,#REF!,4,FALSE())),IF(INDEX(#REF!,MATCH($A862,#REF!,0),1),LEFT(VLOOKUP($A862,#REF!,4,FALSE()),LEN(VLOOKUP($A862,#REF!,4,FALSE()))-2),CONCATENATE(LEFT(VLOOKUP($A862,#REF!,4,FALSE()),LEN(VLOOKUP($A862,#REF!,4,FALSE()))-2),"*")),"")</f>
        <v>#VALUE!</v>
      </c>
      <c r="F862" s="90" t="e">
        <f aca="false">IF(LEN(VLOOKUP($A862,#REF!,5,FALSE())),IF(INDEX(#REF!,MATCH($A862,#REF!,0),2),LEFT(VLOOKUP($A862,#REF!,5,FALSE()),LEN(VLOOKUP($A862,#REF!,5,FALSE()))-2),CONCATENATE(LEFT(VLOOKUP($A862,#REF!,5,FALSE()),LEN(VLOOKUP($A862,#REF!,5,FALSE()))-2),"*")),"")</f>
        <v>#VALUE!</v>
      </c>
      <c r="G862" s="90" t="e">
        <f aca="false">IF(LEN(VLOOKUP($A862,#REF!,6,FALSE())),IF(INDEX(#REF!,MATCH($A862,#REF!,0),3),LEFT(VLOOKUP($A862,#REF!,6,FALSE()),LEN(VLOOKUP($A862,#REF!,6,FALSE()))-2),CONCATENATE(LEFT(VLOOKUP($A862,#REF!,6,FALSE()),LEN(VLOOKUP($A862,#REF!,6,FALSE()))-2),"*")),"")</f>
        <v>#VALUE!</v>
      </c>
      <c r="H862" s="91" t="e">
        <f aca="false">IF(LEN(VLOOKUP($A862,#REF!,7,FALSE())),IF(INDEX(#REF!,MATCH($A862,#REF!,0),4),LEFT(VLOOKUP($A862,#REF!,7,FALSE()),LEN(VLOOKUP($A862,#REF!,7,FALSE()))-2),CONCATENATE(LEFT(VLOOKUP($A862,#REF!,7,FALSE()),LEN(VLOOKUP($A862,#REF!,7,FALSE()))-2),"*")),"")</f>
        <v>#VALUE!</v>
      </c>
      <c r="I862" s="92" t="e">
        <f aca="false">IF(LEN(VLOOKUP($A862,#REF!,8,FALSE())),UPPER(RIGHT(VLOOKUP($A862,#REF!,8,FALSE()), 1)),"")</f>
        <v>#VALUE!</v>
      </c>
      <c r="J862" s="90" t="e">
        <f aca="false">IF(LEN(VLOOKUP($A862,#REF!,4,FALSE())),UPPER(RIGHT(VLOOKUP($A862,#REF!,4,FALSE()), 1)),"")</f>
        <v>#VALUE!</v>
      </c>
      <c r="K862" s="90" t="e">
        <f aca="false">IF(LEN(VLOOKUP($A862,#REF!,5,FALSE())),UPPER(RIGHT(VLOOKUP($A862,#REF!,5,FALSE()), 1)),"")</f>
        <v>#VALUE!</v>
      </c>
      <c r="L862" s="90" t="e">
        <f aca="false">IF(LEN(VLOOKUP($A862,#REF!,6,FALSE())),UPPER(RIGHT(VLOOKUP($A862,#REF!,6,FALSE()), 1)),"")</f>
        <v>#VALUE!</v>
      </c>
      <c r="M862" s="91" t="e">
        <f aca="false">IF(LEN(VLOOKUP($A862,#REF!,7,FALSE())),UPPER(RIGHT(VLOOKUP($A862,#REF!,7,FALSE()), 1)),"")</f>
        <v>#VALUE!</v>
      </c>
      <c r="N862" s="185"/>
      <c r="O862" s="185"/>
      <c r="P862" s="185"/>
      <c r="Q862" s="185"/>
      <c r="R862" s="185"/>
      <c r="S862" s="100" t="e">
        <f aca="false">HLOOKUP("Device Tree Pin Name",#REF!,MATCH($A862,#REF!,0),FALSE())</f>
        <v>#VALUE!</v>
      </c>
      <c r="T862" s="95" t="e">
        <f aca="false">HLOOKUP("power rail",#REF!,MATCH($A862,#REF!,0),FALSE())</f>
        <v>#VALUE!</v>
      </c>
      <c r="U862" s="96" t="e">
        <f aca="false">HLOOKUP("Wake Capable",#REF!,MATCH($A862,#REF!,0),FALSE())</f>
        <v>#VALUE!</v>
      </c>
      <c r="V862" s="96" t="e">
        <f aca="false">HLOOKUP("Strap",#REF!,MATCH($A862,#REF!,0),FALSE())</f>
        <v>#VALUE!</v>
      </c>
      <c r="W862" s="96"/>
      <c r="X862" s="96"/>
      <c r="Y862" s="96"/>
      <c r="Z862" s="95"/>
      <c r="AA862" s="95" t="e">
        <f aca="false">HLOOKUP("Pad type",#REF!,MATCH($A862,#REF!,0),FALSE())</f>
        <v>#VALUE!</v>
      </c>
      <c r="AB862" s="100"/>
      <c r="AC862" s="100" t="e">
        <f aca="false">HLOOKUP("POR Pin State",#REF!,MATCH($A862,#REF!,0),FALSE())</f>
        <v>#VALUE!</v>
      </c>
      <c r="AD862" s="186"/>
      <c r="AE862" s="187"/>
      <c r="AF862" s="187"/>
      <c r="AG862" s="187"/>
      <c r="AH862" s="188"/>
      <c r="AI862" s="188"/>
      <c r="AJ862" s="189"/>
      <c r="AK862" s="189"/>
      <c r="AL862" s="189"/>
      <c r="AM862" s="189"/>
      <c r="AN862" s="189"/>
      <c r="AO862" s="189"/>
      <c r="AP862" s="189"/>
      <c r="AQ862" s="194" t="s">
        <v>2064</v>
      </c>
      <c r="AR862" s="104"/>
      <c r="AS862" s="104"/>
      <c r="AT862" s="104"/>
      <c r="AU862" s="104"/>
      <c r="AV862" s="104"/>
      <c r="AW862" s="104"/>
      <c r="AX862" s="104"/>
      <c r="AY862" s="104"/>
      <c r="AZ862" s="104"/>
      <c r="BA862" s="104"/>
      <c r="BB862" s="162"/>
      <c r="BC862" s="104"/>
      <c r="BD862" s="214"/>
      <c r="BE862" s="213" t="s">
        <v>2065</v>
      </c>
      <c r="BF862" s="108" t="e">
        <f aca="false">VLOOKUP($A862,#REF!, 34, FALSE())</f>
        <v>#VALUE!</v>
      </c>
      <c r="BG862" s="108" t="e">
        <f aca="false">VLOOKUP($A862,#REF!, 22, FALSE())</f>
        <v>#VALUE!</v>
      </c>
      <c r="BH862" s="109"/>
    </row>
    <row r="863" s="193" customFormat="true" ht="12.75" hidden="false" customHeight="true" outlineLevel="0" collapsed="false">
      <c r="A863" s="133" t="s">
        <v>2066</v>
      </c>
      <c r="B863" s="86" t="e">
        <f aca="false">VLOOKUP($A863,#REF!, 34, FALSE())</f>
        <v>#VALUE!</v>
      </c>
      <c r="C863" s="87" t="str">
        <f aca="false">CONCATENATE("unused_",A863)</f>
        <v>unused_DDR_XM2_B4D3</v>
      </c>
      <c r="D863" s="88" t="e">
        <f aca="false">IF(LEN(VLOOKUP($A863,#REF!,8,FALSE())),LEFT(VLOOKUP($A863,#REF!,8,FALSE()),LEN(VLOOKUP($A863,#REF!,8,FALSE()))-2),"")</f>
        <v>#VALUE!</v>
      </c>
      <c r="E863" s="89" t="e">
        <f aca="false">IF(LEN(VLOOKUP($A863,#REF!,4,FALSE())),IF(INDEX(#REF!,MATCH($A863,#REF!,0),1),LEFT(VLOOKUP($A863,#REF!,4,FALSE()),LEN(VLOOKUP($A863,#REF!,4,FALSE()))-2),CONCATENATE(LEFT(VLOOKUP($A863,#REF!,4,FALSE()),LEN(VLOOKUP($A863,#REF!,4,FALSE()))-2),"*")),"")</f>
        <v>#VALUE!</v>
      </c>
      <c r="F863" s="90" t="e">
        <f aca="false">IF(LEN(VLOOKUP($A863,#REF!,5,FALSE())),IF(INDEX(#REF!,MATCH($A863,#REF!,0),2),LEFT(VLOOKUP($A863,#REF!,5,FALSE()),LEN(VLOOKUP($A863,#REF!,5,FALSE()))-2),CONCATENATE(LEFT(VLOOKUP($A863,#REF!,5,FALSE()),LEN(VLOOKUP($A863,#REF!,5,FALSE()))-2),"*")),"")</f>
        <v>#VALUE!</v>
      </c>
      <c r="G863" s="90" t="e">
        <f aca="false">IF(LEN(VLOOKUP($A863,#REF!,6,FALSE())),IF(INDEX(#REF!,MATCH($A863,#REF!,0),3),LEFT(VLOOKUP($A863,#REF!,6,FALSE()),LEN(VLOOKUP($A863,#REF!,6,FALSE()))-2),CONCATENATE(LEFT(VLOOKUP($A863,#REF!,6,FALSE()),LEN(VLOOKUP($A863,#REF!,6,FALSE()))-2),"*")),"")</f>
        <v>#VALUE!</v>
      </c>
      <c r="H863" s="91" t="e">
        <f aca="false">IF(LEN(VLOOKUP($A863,#REF!,7,FALSE())),IF(INDEX(#REF!,MATCH($A863,#REF!,0),4),LEFT(VLOOKUP($A863,#REF!,7,FALSE()),LEN(VLOOKUP($A863,#REF!,7,FALSE()))-2),CONCATENATE(LEFT(VLOOKUP($A863,#REF!,7,FALSE()),LEN(VLOOKUP($A863,#REF!,7,FALSE()))-2),"*")),"")</f>
        <v>#VALUE!</v>
      </c>
      <c r="I863" s="92" t="e">
        <f aca="false">IF(LEN(VLOOKUP($A863,#REF!,8,FALSE())),UPPER(RIGHT(VLOOKUP($A863,#REF!,8,FALSE()), 1)),"")</f>
        <v>#VALUE!</v>
      </c>
      <c r="J863" s="90" t="e">
        <f aca="false">IF(LEN(VLOOKUP($A863,#REF!,4,FALSE())),UPPER(RIGHT(VLOOKUP($A863,#REF!,4,FALSE()), 1)),"")</f>
        <v>#VALUE!</v>
      </c>
      <c r="K863" s="90" t="e">
        <f aca="false">IF(LEN(VLOOKUP($A863,#REF!,5,FALSE())),UPPER(RIGHT(VLOOKUP($A863,#REF!,5,FALSE()), 1)),"")</f>
        <v>#VALUE!</v>
      </c>
      <c r="L863" s="90" t="e">
        <f aca="false">IF(LEN(VLOOKUP($A863,#REF!,6,FALSE())),UPPER(RIGHT(VLOOKUP($A863,#REF!,6,FALSE()), 1)),"")</f>
        <v>#VALUE!</v>
      </c>
      <c r="M863" s="91" t="e">
        <f aca="false">IF(LEN(VLOOKUP($A863,#REF!,7,FALSE())),UPPER(RIGHT(VLOOKUP($A863,#REF!,7,FALSE()), 1)),"")</f>
        <v>#VALUE!</v>
      </c>
      <c r="N863" s="185"/>
      <c r="O863" s="185"/>
      <c r="P863" s="185"/>
      <c r="Q863" s="185"/>
      <c r="R863" s="185"/>
      <c r="S863" s="100" t="e">
        <f aca="false">HLOOKUP("Device Tree Pin Name",#REF!,MATCH($A863,#REF!,0),FALSE())</f>
        <v>#VALUE!</v>
      </c>
      <c r="T863" s="95" t="e">
        <f aca="false">HLOOKUP("power rail",#REF!,MATCH($A863,#REF!,0),FALSE())</f>
        <v>#VALUE!</v>
      </c>
      <c r="U863" s="96" t="e">
        <f aca="false">HLOOKUP("Wake Capable",#REF!,MATCH($A863,#REF!,0),FALSE())</f>
        <v>#VALUE!</v>
      </c>
      <c r="V863" s="96" t="e">
        <f aca="false">HLOOKUP("Strap",#REF!,MATCH($A863,#REF!,0),FALSE())</f>
        <v>#VALUE!</v>
      </c>
      <c r="W863" s="96"/>
      <c r="X863" s="96"/>
      <c r="Y863" s="96"/>
      <c r="Z863" s="95"/>
      <c r="AA863" s="95" t="e">
        <f aca="false">HLOOKUP("Pad type",#REF!,MATCH($A863,#REF!,0),FALSE())</f>
        <v>#VALUE!</v>
      </c>
      <c r="AB863" s="100"/>
      <c r="AC863" s="100" t="e">
        <f aca="false">HLOOKUP("POR Pin State",#REF!,MATCH($A863,#REF!,0),FALSE())</f>
        <v>#VALUE!</v>
      </c>
      <c r="AD863" s="186"/>
      <c r="AE863" s="187"/>
      <c r="AF863" s="187"/>
      <c r="AG863" s="187"/>
      <c r="AH863" s="188"/>
      <c r="AI863" s="188"/>
      <c r="AJ863" s="189"/>
      <c r="AK863" s="189"/>
      <c r="AL863" s="189"/>
      <c r="AM863" s="189"/>
      <c r="AN863" s="189"/>
      <c r="AO863" s="189"/>
      <c r="AP863" s="189"/>
      <c r="AQ863" s="194" t="s">
        <v>2067</v>
      </c>
      <c r="AR863" s="104"/>
      <c r="AS863" s="104"/>
      <c r="AT863" s="104"/>
      <c r="AU863" s="104"/>
      <c r="AV863" s="104"/>
      <c r="AW863" s="104"/>
      <c r="AX863" s="104"/>
      <c r="AY863" s="104"/>
      <c r="AZ863" s="104"/>
      <c r="BA863" s="104"/>
      <c r="BB863" s="162"/>
      <c r="BC863" s="104"/>
      <c r="BD863" s="214"/>
      <c r="BE863" s="213" t="s">
        <v>2068</v>
      </c>
      <c r="BF863" s="108" t="e">
        <f aca="false">VLOOKUP($A863,#REF!, 34, FALSE())</f>
        <v>#VALUE!</v>
      </c>
      <c r="BG863" s="108" t="e">
        <f aca="false">VLOOKUP($A863,#REF!, 22, FALSE())</f>
        <v>#VALUE!</v>
      </c>
      <c r="BH863" s="109"/>
    </row>
    <row r="864" s="193" customFormat="true" ht="12.75" hidden="false" customHeight="true" outlineLevel="0" collapsed="false">
      <c r="A864" s="133" t="s">
        <v>2069</v>
      </c>
      <c r="B864" s="86" t="e">
        <f aca="false">VLOOKUP($A864,#REF!, 34, FALSE())</f>
        <v>#VALUE!</v>
      </c>
      <c r="C864" s="87" t="str">
        <f aca="false">CONCATENATE("unused_",A864)</f>
        <v>unused_DDR_XM2_B4D4</v>
      </c>
      <c r="D864" s="88" t="e">
        <f aca="false">IF(LEN(VLOOKUP($A864,#REF!,8,FALSE())),LEFT(VLOOKUP($A864,#REF!,8,FALSE()),LEN(VLOOKUP($A864,#REF!,8,FALSE()))-2),"")</f>
        <v>#VALUE!</v>
      </c>
      <c r="E864" s="89" t="e">
        <f aca="false">IF(LEN(VLOOKUP($A864,#REF!,4,FALSE())),IF(INDEX(#REF!,MATCH($A864,#REF!,0),1),LEFT(VLOOKUP($A864,#REF!,4,FALSE()),LEN(VLOOKUP($A864,#REF!,4,FALSE()))-2),CONCATENATE(LEFT(VLOOKUP($A864,#REF!,4,FALSE()),LEN(VLOOKUP($A864,#REF!,4,FALSE()))-2),"*")),"")</f>
        <v>#VALUE!</v>
      </c>
      <c r="F864" s="90" t="e">
        <f aca="false">IF(LEN(VLOOKUP($A864,#REF!,5,FALSE())),IF(INDEX(#REF!,MATCH($A864,#REF!,0),2),LEFT(VLOOKUP($A864,#REF!,5,FALSE()),LEN(VLOOKUP($A864,#REF!,5,FALSE()))-2),CONCATENATE(LEFT(VLOOKUP($A864,#REF!,5,FALSE()),LEN(VLOOKUP($A864,#REF!,5,FALSE()))-2),"*")),"")</f>
        <v>#VALUE!</v>
      </c>
      <c r="G864" s="90" t="e">
        <f aca="false">IF(LEN(VLOOKUP($A864,#REF!,6,FALSE())),IF(INDEX(#REF!,MATCH($A864,#REF!,0),3),LEFT(VLOOKUP($A864,#REF!,6,FALSE()),LEN(VLOOKUP($A864,#REF!,6,FALSE()))-2),CONCATENATE(LEFT(VLOOKUP($A864,#REF!,6,FALSE()),LEN(VLOOKUP($A864,#REF!,6,FALSE()))-2),"*")),"")</f>
        <v>#VALUE!</v>
      </c>
      <c r="H864" s="91" t="e">
        <f aca="false">IF(LEN(VLOOKUP($A864,#REF!,7,FALSE())),IF(INDEX(#REF!,MATCH($A864,#REF!,0),4),LEFT(VLOOKUP($A864,#REF!,7,FALSE()),LEN(VLOOKUP($A864,#REF!,7,FALSE()))-2),CONCATENATE(LEFT(VLOOKUP($A864,#REF!,7,FALSE()),LEN(VLOOKUP($A864,#REF!,7,FALSE()))-2),"*")),"")</f>
        <v>#VALUE!</v>
      </c>
      <c r="I864" s="92" t="e">
        <f aca="false">IF(LEN(VLOOKUP($A864,#REF!,8,FALSE())),UPPER(RIGHT(VLOOKUP($A864,#REF!,8,FALSE()), 1)),"")</f>
        <v>#VALUE!</v>
      </c>
      <c r="J864" s="90" t="e">
        <f aca="false">IF(LEN(VLOOKUP($A864,#REF!,4,FALSE())),UPPER(RIGHT(VLOOKUP($A864,#REF!,4,FALSE()), 1)),"")</f>
        <v>#VALUE!</v>
      </c>
      <c r="K864" s="90" t="e">
        <f aca="false">IF(LEN(VLOOKUP($A864,#REF!,5,FALSE())),UPPER(RIGHT(VLOOKUP($A864,#REF!,5,FALSE()), 1)),"")</f>
        <v>#VALUE!</v>
      </c>
      <c r="L864" s="90" t="e">
        <f aca="false">IF(LEN(VLOOKUP($A864,#REF!,6,FALSE())),UPPER(RIGHT(VLOOKUP($A864,#REF!,6,FALSE()), 1)),"")</f>
        <v>#VALUE!</v>
      </c>
      <c r="M864" s="91" t="e">
        <f aca="false">IF(LEN(VLOOKUP($A864,#REF!,7,FALSE())),UPPER(RIGHT(VLOOKUP($A864,#REF!,7,FALSE()), 1)),"")</f>
        <v>#VALUE!</v>
      </c>
      <c r="N864" s="185"/>
      <c r="O864" s="185"/>
      <c r="P864" s="185"/>
      <c r="Q864" s="185"/>
      <c r="R864" s="185"/>
      <c r="S864" s="100" t="e">
        <f aca="false">HLOOKUP("Device Tree Pin Name",#REF!,MATCH($A864,#REF!,0),FALSE())</f>
        <v>#VALUE!</v>
      </c>
      <c r="T864" s="95" t="e">
        <f aca="false">HLOOKUP("power rail",#REF!,MATCH($A864,#REF!,0),FALSE())</f>
        <v>#VALUE!</v>
      </c>
      <c r="U864" s="96" t="e">
        <f aca="false">HLOOKUP("Wake Capable",#REF!,MATCH($A864,#REF!,0),FALSE())</f>
        <v>#VALUE!</v>
      </c>
      <c r="V864" s="96" t="e">
        <f aca="false">HLOOKUP("Strap",#REF!,MATCH($A864,#REF!,0),FALSE())</f>
        <v>#VALUE!</v>
      </c>
      <c r="W864" s="96"/>
      <c r="X864" s="96"/>
      <c r="Y864" s="96"/>
      <c r="Z864" s="95"/>
      <c r="AA864" s="95" t="e">
        <f aca="false">HLOOKUP("Pad type",#REF!,MATCH($A864,#REF!,0),FALSE())</f>
        <v>#VALUE!</v>
      </c>
      <c r="AB864" s="100"/>
      <c r="AC864" s="100" t="e">
        <f aca="false">HLOOKUP("POR Pin State",#REF!,MATCH($A864,#REF!,0),FALSE())</f>
        <v>#VALUE!</v>
      </c>
      <c r="AD864" s="186"/>
      <c r="AE864" s="187"/>
      <c r="AF864" s="187"/>
      <c r="AG864" s="187"/>
      <c r="AH864" s="188"/>
      <c r="AI864" s="188"/>
      <c r="AJ864" s="189"/>
      <c r="AK864" s="189"/>
      <c r="AL864" s="189"/>
      <c r="AM864" s="189"/>
      <c r="AN864" s="189"/>
      <c r="AO864" s="189"/>
      <c r="AP864" s="189"/>
      <c r="AQ864" s="194" t="s">
        <v>2070</v>
      </c>
      <c r="AR864" s="104"/>
      <c r="AS864" s="104"/>
      <c r="AT864" s="104"/>
      <c r="AU864" s="104"/>
      <c r="AV864" s="104"/>
      <c r="AW864" s="104"/>
      <c r="AX864" s="104"/>
      <c r="AY864" s="104"/>
      <c r="AZ864" s="104"/>
      <c r="BA864" s="104"/>
      <c r="BB864" s="162"/>
      <c r="BC864" s="104"/>
      <c r="BD864" s="214"/>
      <c r="BE864" s="213" t="s">
        <v>2071</v>
      </c>
      <c r="BF864" s="108" t="e">
        <f aca="false">VLOOKUP($A864,#REF!, 34, FALSE())</f>
        <v>#VALUE!</v>
      </c>
      <c r="BG864" s="108" t="e">
        <f aca="false">VLOOKUP($A864,#REF!, 22, FALSE())</f>
        <v>#VALUE!</v>
      </c>
      <c r="BH864" s="109"/>
    </row>
    <row r="865" s="193" customFormat="true" ht="12.75" hidden="false" customHeight="true" outlineLevel="0" collapsed="false">
      <c r="A865" s="133" t="s">
        <v>2072</v>
      </c>
      <c r="B865" s="86" t="e">
        <f aca="false">VLOOKUP($A865,#REF!, 34, FALSE())</f>
        <v>#VALUE!</v>
      </c>
      <c r="C865" s="87" t="str">
        <f aca="false">CONCATENATE("unused_",A865)</f>
        <v>unused_DDR_XM2_B4D5</v>
      </c>
      <c r="D865" s="88" t="e">
        <f aca="false">IF(LEN(VLOOKUP($A865,#REF!,8,FALSE())),LEFT(VLOOKUP($A865,#REF!,8,FALSE()),LEN(VLOOKUP($A865,#REF!,8,FALSE()))-2),"")</f>
        <v>#VALUE!</v>
      </c>
      <c r="E865" s="89" t="e">
        <f aca="false">IF(LEN(VLOOKUP($A865,#REF!,4,FALSE())),IF(INDEX(#REF!,MATCH($A865,#REF!,0),1),LEFT(VLOOKUP($A865,#REF!,4,FALSE()),LEN(VLOOKUP($A865,#REF!,4,FALSE()))-2),CONCATENATE(LEFT(VLOOKUP($A865,#REF!,4,FALSE()),LEN(VLOOKUP($A865,#REF!,4,FALSE()))-2),"*")),"")</f>
        <v>#VALUE!</v>
      </c>
      <c r="F865" s="90" t="e">
        <f aca="false">IF(LEN(VLOOKUP($A865,#REF!,5,FALSE())),IF(INDEX(#REF!,MATCH($A865,#REF!,0),2),LEFT(VLOOKUP($A865,#REF!,5,FALSE()),LEN(VLOOKUP($A865,#REF!,5,FALSE()))-2),CONCATENATE(LEFT(VLOOKUP($A865,#REF!,5,FALSE()),LEN(VLOOKUP($A865,#REF!,5,FALSE()))-2),"*")),"")</f>
        <v>#VALUE!</v>
      </c>
      <c r="G865" s="90" t="e">
        <f aca="false">IF(LEN(VLOOKUP($A865,#REF!,6,FALSE())),IF(INDEX(#REF!,MATCH($A865,#REF!,0),3),LEFT(VLOOKUP($A865,#REF!,6,FALSE()),LEN(VLOOKUP($A865,#REF!,6,FALSE()))-2),CONCATENATE(LEFT(VLOOKUP($A865,#REF!,6,FALSE()),LEN(VLOOKUP($A865,#REF!,6,FALSE()))-2),"*")),"")</f>
        <v>#VALUE!</v>
      </c>
      <c r="H865" s="91" t="e">
        <f aca="false">IF(LEN(VLOOKUP($A865,#REF!,7,FALSE())),IF(INDEX(#REF!,MATCH($A865,#REF!,0),4),LEFT(VLOOKUP($A865,#REF!,7,FALSE()),LEN(VLOOKUP($A865,#REF!,7,FALSE()))-2),CONCATENATE(LEFT(VLOOKUP($A865,#REF!,7,FALSE()),LEN(VLOOKUP($A865,#REF!,7,FALSE()))-2),"*")),"")</f>
        <v>#VALUE!</v>
      </c>
      <c r="I865" s="92" t="e">
        <f aca="false">IF(LEN(VLOOKUP($A865,#REF!,8,FALSE())),UPPER(RIGHT(VLOOKUP($A865,#REF!,8,FALSE()), 1)),"")</f>
        <v>#VALUE!</v>
      </c>
      <c r="J865" s="90" t="e">
        <f aca="false">IF(LEN(VLOOKUP($A865,#REF!,4,FALSE())),UPPER(RIGHT(VLOOKUP($A865,#REF!,4,FALSE()), 1)),"")</f>
        <v>#VALUE!</v>
      </c>
      <c r="K865" s="90" t="e">
        <f aca="false">IF(LEN(VLOOKUP($A865,#REF!,5,FALSE())),UPPER(RIGHT(VLOOKUP($A865,#REF!,5,FALSE()), 1)),"")</f>
        <v>#VALUE!</v>
      </c>
      <c r="L865" s="90" t="e">
        <f aca="false">IF(LEN(VLOOKUP($A865,#REF!,6,FALSE())),UPPER(RIGHT(VLOOKUP($A865,#REF!,6,FALSE()), 1)),"")</f>
        <v>#VALUE!</v>
      </c>
      <c r="M865" s="91" t="e">
        <f aca="false">IF(LEN(VLOOKUP($A865,#REF!,7,FALSE())),UPPER(RIGHT(VLOOKUP($A865,#REF!,7,FALSE()), 1)),"")</f>
        <v>#VALUE!</v>
      </c>
      <c r="N865" s="185"/>
      <c r="O865" s="185"/>
      <c r="P865" s="185"/>
      <c r="Q865" s="185"/>
      <c r="R865" s="185"/>
      <c r="S865" s="100" t="e">
        <f aca="false">HLOOKUP("Device Tree Pin Name",#REF!,MATCH($A865,#REF!,0),FALSE())</f>
        <v>#VALUE!</v>
      </c>
      <c r="T865" s="95" t="e">
        <f aca="false">HLOOKUP("power rail",#REF!,MATCH($A865,#REF!,0),FALSE())</f>
        <v>#VALUE!</v>
      </c>
      <c r="U865" s="96" t="e">
        <f aca="false">HLOOKUP("Wake Capable",#REF!,MATCH($A865,#REF!,0),FALSE())</f>
        <v>#VALUE!</v>
      </c>
      <c r="V865" s="96" t="e">
        <f aca="false">HLOOKUP("Strap",#REF!,MATCH($A865,#REF!,0),FALSE())</f>
        <v>#VALUE!</v>
      </c>
      <c r="W865" s="96"/>
      <c r="X865" s="96"/>
      <c r="Y865" s="96"/>
      <c r="Z865" s="95"/>
      <c r="AA865" s="95" t="e">
        <f aca="false">HLOOKUP("Pad type",#REF!,MATCH($A865,#REF!,0),FALSE())</f>
        <v>#VALUE!</v>
      </c>
      <c r="AB865" s="100"/>
      <c r="AC865" s="100" t="e">
        <f aca="false">HLOOKUP("POR Pin State",#REF!,MATCH($A865,#REF!,0),FALSE())</f>
        <v>#VALUE!</v>
      </c>
      <c r="AD865" s="186"/>
      <c r="AE865" s="187"/>
      <c r="AF865" s="187"/>
      <c r="AG865" s="187"/>
      <c r="AH865" s="188"/>
      <c r="AI865" s="188"/>
      <c r="AJ865" s="189"/>
      <c r="AK865" s="189"/>
      <c r="AL865" s="189"/>
      <c r="AM865" s="189"/>
      <c r="AN865" s="189"/>
      <c r="AO865" s="189"/>
      <c r="AP865" s="189"/>
      <c r="AQ865" s="194" t="s">
        <v>2073</v>
      </c>
      <c r="AR865" s="104"/>
      <c r="AS865" s="104"/>
      <c r="AT865" s="104"/>
      <c r="AU865" s="104"/>
      <c r="AV865" s="104"/>
      <c r="AW865" s="104"/>
      <c r="AX865" s="104"/>
      <c r="AY865" s="104"/>
      <c r="AZ865" s="104"/>
      <c r="BA865" s="104"/>
      <c r="BB865" s="162"/>
      <c r="BC865" s="104"/>
      <c r="BD865" s="214"/>
      <c r="BE865" s="213" t="s">
        <v>2074</v>
      </c>
      <c r="BF865" s="108" t="e">
        <f aca="false">VLOOKUP($A865,#REF!, 34, FALSE())</f>
        <v>#VALUE!</v>
      </c>
      <c r="BG865" s="108" t="e">
        <f aca="false">VLOOKUP($A865,#REF!, 22, FALSE())</f>
        <v>#VALUE!</v>
      </c>
      <c r="BH865" s="109"/>
    </row>
    <row r="866" s="193" customFormat="true" ht="12.75" hidden="false" customHeight="true" outlineLevel="0" collapsed="false">
      <c r="A866" s="133" t="s">
        <v>2075</v>
      </c>
      <c r="B866" s="86" t="e">
        <f aca="false">VLOOKUP($A866,#REF!, 34, FALSE())</f>
        <v>#VALUE!</v>
      </c>
      <c r="C866" s="87" t="str">
        <f aca="false">CONCATENATE("unused_",A866)</f>
        <v>unused_DDR_XM2_B4D6</v>
      </c>
      <c r="D866" s="88" t="e">
        <f aca="false">IF(LEN(VLOOKUP($A866,#REF!,8,FALSE())),LEFT(VLOOKUP($A866,#REF!,8,FALSE()),LEN(VLOOKUP($A866,#REF!,8,FALSE()))-2),"")</f>
        <v>#VALUE!</v>
      </c>
      <c r="E866" s="89" t="e">
        <f aca="false">IF(LEN(VLOOKUP($A866,#REF!,4,FALSE())),IF(INDEX(#REF!,MATCH($A866,#REF!,0),1),LEFT(VLOOKUP($A866,#REF!,4,FALSE()),LEN(VLOOKUP($A866,#REF!,4,FALSE()))-2),CONCATENATE(LEFT(VLOOKUP($A866,#REF!,4,FALSE()),LEN(VLOOKUP($A866,#REF!,4,FALSE()))-2),"*")),"")</f>
        <v>#VALUE!</v>
      </c>
      <c r="F866" s="90" t="e">
        <f aca="false">IF(LEN(VLOOKUP($A866,#REF!,5,FALSE())),IF(INDEX(#REF!,MATCH($A866,#REF!,0),2),LEFT(VLOOKUP($A866,#REF!,5,FALSE()),LEN(VLOOKUP($A866,#REF!,5,FALSE()))-2),CONCATENATE(LEFT(VLOOKUP($A866,#REF!,5,FALSE()),LEN(VLOOKUP($A866,#REF!,5,FALSE()))-2),"*")),"")</f>
        <v>#VALUE!</v>
      </c>
      <c r="G866" s="90" t="e">
        <f aca="false">IF(LEN(VLOOKUP($A866,#REF!,6,FALSE())),IF(INDEX(#REF!,MATCH($A866,#REF!,0),3),LEFT(VLOOKUP($A866,#REF!,6,FALSE()),LEN(VLOOKUP($A866,#REF!,6,FALSE()))-2),CONCATENATE(LEFT(VLOOKUP($A866,#REF!,6,FALSE()),LEN(VLOOKUP($A866,#REF!,6,FALSE()))-2),"*")),"")</f>
        <v>#VALUE!</v>
      </c>
      <c r="H866" s="91" t="e">
        <f aca="false">IF(LEN(VLOOKUP($A866,#REF!,7,FALSE())),IF(INDEX(#REF!,MATCH($A866,#REF!,0),4),LEFT(VLOOKUP($A866,#REF!,7,FALSE()),LEN(VLOOKUP($A866,#REF!,7,FALSE()))-2),CONCATENATE(LEFT(VLOOKUP($A866,#REF!,7,FALSE()),LEN(VLOOKUP($A866,#REF!,7,FALSE()))-2),"*")),"")</f>
        <v>#VALUE!</v>
      </c>
      <c r="I866" s="92" t="e">
        <f aca="false">IF(LEN(VLOOKUP($A866,#REF!,8,FALSE())),UPPER(RIGHT(VLOOKUP($A866,#REF!,8,FALSE()), 1)),"")</f>
        <v>#VALUE!</v>
      </c>
      <c r="J866" s="90" t="e">
        <f aca="false">IF(LEN(VLOOKUP($A866,#REF!,4,FALSE())),UPPER(RIGHT(VLOOKUP($A866,#REF!,4,FALSE()), 1)),"")</f>
        <v>#VALUE!</v>
      </c>
      <c r="K866" s="90" t="e">
        <f aca="false">IF(LEN(VLOOKUP($A866,#REF!,5,FALSE())),UPPER(RIGHT(VLOOKUP($A866,#REF!,5,FALSE()), 1)),"")</f>
        <v>#VALUE!</v>
      </c>
      <c r="L866" s="90" t="e">
        <f aca="false">IF(LEN(VLOOKUP($A866,#REF!,6,FALSE())),UPPER(RIGHT(VLOOKUP($A866,#REF!,6,FALSE()), 1)),"")</f>
        <v>#VALUE!</v>
      </c>
      <c r="M866" s="91" t="e">
        <f aca="false">IF(LEN(VLOOKUP($A866,#REF!,7,FALSE())),UPPER(RIGHT(VLOOKUP($A866,#REF!,7,FALSE()), 1)),"")</f>
        <v>#VALUE!</v>
      </c>
      <c r="N866" s="185"/>
      <c r="O866" s="185"/>
      <c r="P866" s="185"/>
      <c r="Q866" s="185"/>
      <c r="R866" s="185"/>
      <c r="S866" s="100" t="e">
        <f aca="false">HLOOKUP("Device Tree Pin Name",#REF!,MATCH($A866,#REF!,0),FALSE())</f>
        <v>#VALUE!</v>
      </c>
      <c r="T866" s="95" t="e">
        <f aca="false">HLOOKUP("power rail",#REF!,MATCH($A866,#REF!,0),FALSE())</f>
        <v>#VALUE!</v>
      </c>
      <c r="U866" s="96" t="e">
        <f aca="false">HLOOKUP("Wake Capable",#REF!,MATCH($A866,#REF!,0),FALSE())</f>
        <v>#VALUE!</v>
      </c>
      <c r="V866" s="96" t="e">
        <f aca="false">HLOOKUP("Strap",#REF!,MATCH($A866,#REF!,0),FALSE())</f>
        <v>#VALUE!</v>
      </c>
      <c r="W866" s="96"/>
      <c r="X866" s="96"/>
      <c r="Y866" s="96"/>
      <c r="Z866" s="95"/>
      <c r="AA866" s="95" t="e">
        <f aca="false">HLOOKUP("Pad type",#REF!,MATCH($A866,#REF!,0),FALSE())</f>
        <v>#VALUE!</v>
      </c>
      <c r="AB866" s="100"/>
      <c r="AC866" s="100" t="e">
        <f aca="false">HLOOKUP("POR Pin State",#REF!,MATCH($A866,#REF!,0),FALSE())</f>
        <v>#VALUE!</v>
      </c>
      <c r="AD866" s="186"/>
      <c r="AE866" s="187"/>
      <c r="AF866" s="187"/>
      <c r="AG866" s="187"/>
      <c r="AH866" s="188"/>
      <c r="AI866" s="188"/>
      <c r="AJ866" s="189"/>
      <c r="AK866" s="189"/>
      <c r="AL866" s="189"/>
      <c r="AM866" s="189"/>
      <c r="AN866" s="189"/>
      <c r="AO866" s="189"/>
      <c r="AP866" s="189"/>
      <c r="AQ866" s="194" t="s">
        <v>2076</v>
      </c>
      <c r="AR866" s="104"/>
      <c r="AS866" s="104"/>
      <c r="AT866" s="104"/>
      <c r="AU866" s="104"/>
      <c r="AV866" s="104"/>
      <c r="AW866" s="104"/>
      <c r="AX866" s="104"/>
      <c r="AY866" s="104"/>
      <c r="AZ866" s="104"/>
      <c r="BA866" s="104"/>
      <c r="BB866" s="162"/>
      <c r="BC866" s="104"/>
      <c r="BD866" s="214"/>
      <c r="BE866" s="213" t="s">
        <v>2077</v>
      </c>
      <c r="BF866" s="108" t="e">
        <f aca="false">VLOOKUP($A866,#REF!, 34, FALSE())</f>
        <v>#VALUE!</v>
      </c>
      <c r="BG866" s="108" t="e">
        <f aca="false">VLOOKUP($A866,#REF!, 22, FALSE())</f>
        <v>#VALUE!</v>
      </c>
      <c r="BH866" s="109"/>
    </row>
    <row r="867" s="193" customFormat="true" ht="12.75" hidden="false" customHeight="true" outlineLevel="0" collapsed="false">
      <c r="A867" s="133" t="s">
        <v>2078</v>
      </c>
      <c r="B867" s="86" t="e">
        <f aca="false">VLOOKUP($A867,#REF!, 34, FALSE())</f>
        <v>#VALUE!</v>
      </c>
      <c r="C867" s="87" t="str">
        <f aca="false">CONCATENATE("unused_",A867)</f>
        <v>unused_DDR_XM2_B4D7</v>
      </c>
      <c r="D867" s="88" t="e">
        <f aca="false">IF(LEN(VLOOKUP($A867,#REF!,8,FALSE())),LEFT(VLOOKUP($A867,#REF!,8,FALSE()),LEN(VLOOKUP($A867,#REF!,8,FALSE()))-2),"")</f>
        <v>#VALUE!</v>
      </c>
      <c r="E867" s="89" t="e">
        <f aca="false">IF(LEN(VLOOKUP($A867,#REF!,4,FALSE())),IF(INDEX(#REF!,MATCH($A867,#REF!,0),1),LEFT(VLOOKUP($A867,#REF!,4,FALSE()),LEN(VLOOKUP($A867,#REF!,4,FALSE()))-2),CONCATENATE(LEFT(VLOOKUP($A867,#REF!,4,FALSE()),LEN(VLOOKUP($A867,#REF!,4,FALSE()))-2),"*")),"")</f>
        <v>#VALUE!</v>
      </c>
      <c r="F867" s="90" t="e">
        <f aca="false">IF(LEN(VLOOKUP($A867,#REF!,5,FALSE())),IF(INDEX(#REF!,MATCH($A867,#REF!,0),2),LEFT(VLOOKUP($A867,#REF!,5,FALSE()),LEN(VLOOKUP($A867,#REF!,5,FALSE()))-2),CONCATENATE(LEFT(VLOOKUP($A867,#REF!,5,FALSE()),LEN(VLOOKUP($A867,#REF!,5,FALSE()))-2),"*")),"")</f>
        <v>#VALUE!</v>
      </c>
      <c r="G867" s="90" t="e">
        <f aca="false">IF(LEN(VLOOKUP($A867,#REF!,6,FALSE())),IF(INDEX(#REF!,MATCH($A867,#REF!,0),3),LEFT(VLOOKUP($A867,#REF!,6,FALSE()),LEN(VLOOKUP($A867,#REF!,6,FALSE()))-2),CONCATENATE(LEFT(VLOOKUP($A867,#REF!,6,FALSE()),LEN(VLOOKUP($A867,#REF!,6,FALSE()))-2),"*")),"")</f>
        <v>#VALUE!</v>
      </c>
      <c r="H867" s="91" t="e">
        <f aca="false">IF(LEN(VLOOKUP($A867,#REF!,7,FALSE())),IF(INDEX(#REF!,MATCH($A867,#REF!,0),4),LEFT(VLOOKUP($A867,#REF!,7,FALSE()),LEN(VLOOKUP($A867,#REF!,7,FALSE()))-2),CONCATENATE(LEFT(VLOOKUP($A867,#REF!,7,FALSE()),LEN(VLOOKUP($A867,#REF!,7,FALSE()))-2),"*")),"")</f>
        <v>#VALUE!</v>
      </c>
      <c r="I867" s="92" t="e">
        <f aca="false">IF(LEN(VLOOKUP($A867,#REF!,8,FALSE())),UPPER(RIGHT(VLOOKUP($A867,#REF!,8,FALSE()), 1)),"")</f>
        <v>#VALUE!</v>
      </c>
      <c r="J867" s="90" t="e">
        <f aca="false">IF(LEN(VLOOKUP($A867,#REF!,4,FALSE())),UPPER(RIGHT(VLOOKUP($A867,#REF!,4,FALSE()), 1)),"")</f>
        <v>#VALUE!</v>
      </c>
      <c r="K867" s="90" t="e">
        <f aca="false">IF(LEN(VLOOKUP($A867,#REF!,5,FALSE())),UPPER(RIGHT(VLOOKUP($A867,#REF!,5,FALSE()), 1)),"")</f>
        <v>#VALUE!</v>
      </c>
      <c r="L867" s="90" t="e">
        <f aca="false">IF(LEN(VLOOKUP($A867,#REF!,6,FALSE())),UPPER(RIGHT(VLOOKUP($A867,#REF!,6,FALSE()), 1)),"")</f>
        <v>#VALUE!</v>
      </c>
      <c r="M867" s="91" t="e">
        <f aca="false">IF(LEN(VLOOKUP($A867,#REF!,7,FALSE())),UPPER(RIGHT(VLOOKUP($A867,#REF!,7,FALSE()), 1)),"")</f>
        <v>#VALUE!</v>
      </c>
      <c r="N867" s="185"/>
      <c r="O867" s="185"/>
      <c r="P867" s="185"/>
      <c r="Q867" s="185"/>
      <c r="R867" s="185"/>
      <c r="S867" s="100" t="e">
        <f aca="false">HLOOKUP("Device Tree Pin Name",#REF!,MATCH($A867,#REF!,0),FALSE())</f>
        <v>#VALUE!</v>
      </c>
      <c r="T867" s="95" t="e">
        <f aca="false">HLOOKUP("power rail",#REF!,MATCH($A867,#REF!,0),FALSE())</f>
        <v>#VALUE!</v>
      </c>
      <c r="U867" s="96" t="e">
        <f aca="false">HLOOKUP("Wake Capable",#REF!,MATCH($A867,#REF!,0),FALSE())</f>
        <v>#VALUE!</v>
      </c>
      <c r="V867" s="96" t="e">
        <f aca="false">HLOOKUP("Strap",#REF!,MATCH($A867,#REF!,0),FALSE())</f>
        <v>#VALUE!</v>
      </c>
      <c r="W867" s="96"/>
      <c r="X867" s="96"/>
      <c r="Y867" s="96"/>
      <c r="Z867" s="95"/>
      <c r="AA867" s="95" t="e">
        <f aca="false">HLOOKUP("Pad type",#REF!,MATCH($A867,#REF!,0),FALSE())</f>
        <v>#VALUE!</v>
      </c>
      <c r="AB867" s="100"/>
      <c r="AC867" s="100" t="e">
        <f aca="false">HLOOKUP("POR Pin State",#REF!,MATCH($A867,#REF!,0),FALSE())</f>
        <v>#VALUE!</v>
      </c>
      <c r="AD867" s="186"/>
      <c r="AE867" s="187"/>
      <c r="AF867" s="187"/>
      <c r="AG867" s="187"/>
      <c r="AH867" s="188"/>
      <c r="AI867" s="188"/>
      <c r="AJ867" s="189"/>
      <c r="AK867" s="189"/>
      <c r="AL867" s="189"/>
      <c r="AM867" s="189"/>
      <c r="AN867" s="189"/>
      <c r="AO867" s="189"/>
      <c r="AP867" s="189"/>
      <c r="AQ867" s="194" t="s">
        <v>2079</v>
      </c>
      <c r="AR867" s="104"/>
      <c r="AS867" s="104"/>
      <c r="AT867" s="104"/>
      <c r="AU867" s="104"/>
      <c r="AV867" s="104"/>
      <c r="AW867" s="104"/>
      <c r="AX867" s="104"/>
      <c r="AY867" s="104"/>
      <c r="AZ867" s="104"/>
      <c r="BA867" s="104"/>
      <c r="BB867" s="162"/>
      <c r="BC867" s="104"/>
      <c r="BD867" s="214"/>
      <c r="BE867" s="213" t="s">
        <v>2080</v>
      </c>
      <c r="BF867" s="108" t="e">
        <f aca="false">VLOOKUP($A867,#REF!, 34, FALSE())</f>
        <v>#VALUE!</v>
      </c>
      <c r="BG867" s="108" t="e">
        <f aca="false">VLOOKUP($A867,#REF!, 22, FALSE())</f>
        <v>#VALUE!</v>
      </c>
      <c r="BH867" s="109"/>
    </row>
    <row r="868" s="193" customFormat="true" ht="12.75" hidden="false" customHeight="true" outlineLevel="0" collapsed="false">
      <c r="A868" s="133" t="s">
        <v>2081</v>
      </c>
      <c r="B868" s="86" t="e">
        <f aca="false">VLOOKUP($A868,#REF!, 34, FALSE())</f>
        <v>#VALUE!</v>
      </c>
      <c r="C868" s="87" t="str">
        <f aca="false">CONCATENATE("unused_",A868)</f>
        <v>unused_DDR_XM2_B4DMI</v>
      </c>
      <c r="D868" s="88" t="e">
        <f aca="false">IF(LEN(VLOOKUP($A868,#REF!,8,FALSE())),LEFT(VLOOKUP($A868,#REF!,8,FALSE()),LEN(VLOOKUP($A868,#REF!,8,FALSE()))-2),"")</f>
        <v>#VALUE!</v>
      </c>
      <c r="E868" s="89" t="e">
        <f aca="false">IF(LEN(VLOOKUP($A868,#REF!,4,FALSE())),IF(INDEX(#REF!,MATCH($A868,#REF!,0),1),LEFT(VLOOKUP($A868,#REF!,4,FALSE()),LEN(VLOOKUP($A868,#REF!,4,FALSE()))-2),CONCATENATE(LEFT(VLOOKUP($A868,#REF!,4,FALSE()),LEN(VLOOKUP($A868,#REF!,4,FALSE()))-2),"*")),"")</f>
        <v>#VALUE!</v>
      </c>
      <c r="F868" s="90" t="e">
        <f aca="false">IF(LEN(VLOOKUP($A868,#REF!,5,FALSE())),IF(INDEX(#REF!,MATCH($A868,#REF!,0),2),LEFT(VLOOKUP($A868,#REF!,5,FALSE()),LEN(VLOOKUP($A868,#REF!,5,FALSE()))-2),CONCATENATE(LEFT(VLOOKUP($A868,#REF!,5,FALSE()),LEN(VLOOKUP($A868,#REF!,5,FALSE()))-2),"*")),"")</f>
        <v>#VALUE!</v>
      </c>
      <c r="G868" s="90" t="e">
        <f aca="false">IF(LEN(VLOOKUP($A868,#REF!,6,FALSE())),IF(INDEX(#REF!,MATCH($A868,#REF!,0),3),LEFT(VLOOKUP($A868,#REF!,6,FALSE()),LEN(VLOOKUP($A868,#REF!,6,FALSE()))-2),CONCATENATE(LEFT(VLOOKUP($A868,#REF!,6,FALSE()),LEN(VLOOKUP($A868,#REF!,6,FALSE()))-2),"*")),"")</f>
        <v>#VALUE!</v>
      </c>
      <c r="H868" s="91" t="e">
        <f aca="false">IF(LEN(VLOOKUP($A868,#REF!,7,FALSE())),IF(INDEX(#REF!,MATCH($A868,#REF!,0),4),LEFT(VLOOKUP($A868,#REF!,7,FALSE()),LEN(VLOOKUP($A868,#REF!,7,FALSE()))-2),CONCATENATE(LEFT(VLOOKUP($A868,#REF!,7,FALSE()),LEN(VLOOKUP($A868,#REF!,7,FALSE()))-2),"*")),"")</f>
        <v>#VALUE!</v>
      </c>
      <c r="I868" s="92" t="e">
        <f aca="false">IF(LEN(VLOOKUP($A868,#REF!,8,FALSE())),UPPER(RIGHT(VLOOKUP($A868,#REF!,8,FALSE()), 1)),"")</f>
        <v>#VALUE!</v>
      </c>
      <c r="J868" s="90" t="e">
        <f aca="false">IF(LEN(VLOOKUP($A868,#REF!,4,FALSE())),UPPER(RIGHT(VLOOKUP($A868,#REF!,4,FALSE()), 1)),"")</f>
        <v>#VALUE!</v>
      </c>
      <c r="K868" s="90" t="e">
        <f aca="false">IF(LEN(VLOOKUP($A868,#REF!,5,FALSE())),UPPER(RIGHT(VLOOKUP($A868,#REF!,5,FALSE()), 1)),"")</f>
        <v>#VALUE!</v>
      </c>
      <c r="L868" s="90" t="e">
        <f aca="false">IF(LEN(VLOOKUP($A868,#REF!,6,FALSE())),UPPER(RIGHT(VLOOKUP($A868,#REF!,6,FALSE()), 1)),"")</f>
        <v>#VALUE!</v>
      </c>
      <c r="M868" s="91" t="e">
        <f aca="false">IF(LEN(VLOOKUP($A868,#REF!,7,FALSE())),UPPER(RIGHT(VLOOKUP($A868,#REF!,7,FALSE()), 1)),"")</f>
        <v>#VALUE!</v>
      </c>
      <c r="N868" s="185"/>
      <c r="O868" s="185"/>
      <c r="P868" s="185"/>
      <c r="Q868" s="185"/>
      <c r="R868" s="185"/>
      <c r="S868" s="100" t="e">
        <f aca="false">HLOOKUP("Device Tree Pin Name",#REF!,MATCH($A868,#REF!,0),FALSE())</f>
        <v>#VALUE!</v>
      </c>
      <c r="T868" s="95" t="e">
        <f aca="false">HLOOKUP("power rail",#REF!,MATCH($A868,#REF!,0),FALSE())</f>
        <v>#VALUE!</v>
      </c>
      <c r="U868" s="96" t="e">
        <f aca="false">HLOOKUP("Wake Capable",#REF!,MATCH($A868,#REF!,0),FALSE())</f>
        <v>#VALUE!</v>
      </c>
      <c r="V868" s="96" t="e">
        <f aca="false">HLOOKUP("Strap",#REF!,MATCH($A868,#REF!,0),FALSE())</f>
        <v>#VALUE!</v>
      </c>
      <c r="W868" s="96"/>
      <c r="X868" s="96"/>
      <c r="Y868" s="96"/>
      <c r="Z868" s="95"/>
      <c r="AA868" s="95" t="e">
        <f aca="false">HLOOKUP("Pad type",#REF!,MATCH($A868,#REF!,0),FALSE())</f>
        <v>#VALUE!</v>
      </c>
      <c r="AB868" s="100"/>
      <c r="AC868" s="100" t="e">
        <f aca="false">HLOOKUP("POR Pin State",#REF!,MATCH($A868,#REF!,0),FALSE())</f>
        <v>#VALUE!</v>
      </c>
      <c r="AD868" s="186"/>
      <c r="AE868" s="187"/>
      <c r="AF868" s="187"/>
      <c r="AG868" s="187"/>
      <c r="AH868" s="188"/>
      <c r="AI868" s="188"/>
      <c r="AJ868" s="189"/>
      <c r="AK868" s="189"/>
      <c r="AL868" s="189"/>
      <c r="AM868" s="189"/>
      <c r="AN868" s="189"/>
      <c r="AO868" s="189"/>
      <c r="AP868" s="189"/>
      <c r="AQ868" s="194" t="s">
        <v>2081</v>
      </c>
      <c r="AR868" s="104"/>
      <c r="AS868" s="104"/>
      <c r="AT868" s="104"/>
      <c r="AU868" s="104"/>
      <c r="AV868" s="104"/>
      <c r="AW868" s="104"/>
      <c r="AX868" s="104"/>
      <c r="AY868" s="104"/>
      <c r="AZ868" s="104"/>
      <c r="BA868" s="104"/>
      <c r="BB868" s="162"/>
      <c r="BC868" s="104"/>
      <c r="BD868" s="214"/>
      <c r="BE868" s="213" t="s">
        <v>2082</v>
      </c>
      <c r="BF868" s="108" t="e">
        <f aca="false">VLOOKUP($A868,#REF!, 34, FALSE())</f>
        <v>#VALUE!</v>
      </c>
      <c r="BG868" s="108" t="e">
        <f aca="false">VLOOKUP($A868,#REF!, 22, FALSE())</f>
        <v>#VALUE!</v>
      </c>
      <c r="BH868" s="109"/>
    </row>
    <row r="869" s="193" customFormat="true" ht="12.75" hidden="false" customHeight="true" outlineLevel="0" collapsed="false">
      <c r="A869" s="133" t="s">
        <v>2083</v>
      </c>
      <c r="B869" s="86" t="e">
        <f aca="false">VLOOKUP($A869,#REF!, 34, FALSE())</f>
        <v>#VALUE!</v>
      </c>
      <c r="C869" s="87" t="str">
        <f aca="false">CONCATENATE("unused_",A869)</f>
        <v>unused_DDR_XM2_B4WCK_P</v>
      </c>
      <c r="D869" s="88" t="e">
        <f aca="false">IF(LEN(VLOOKUP($A869,#REF!,8,FALSE())),LEFT(VLOOKUP($A869,#REF!,8,FALSE()),LEN(VLOOKUP($A869,#REF!,8,FALSE()))-2),"")</f>
        <v>#VALUE!</v>
      </c>
      <c r="E869" s="89" t="e">
        <f aca="false">IF(LEN(VLOOKUP($A869,#REF!,4,FALSE())),IF(INDEX(#REF!,MATCH($A869,#REF!,0),1),LEFT(VLOOKUP($A869,#REF!,4,FALSE()),LEN(VLOOKUP($A869,#REF!,4,FALSE()))-2),CONCATENATE(LEFT(VLOOKUP($A869,#REF!,4,FALSE()),LEN(VLOOKUP($A869,#REF!,4,FALSE()))-2),"*")),"")</f>
        <v>#VALUE!</v>
      </c>
      <c r="F869" s="90" t="e">
        <f aca="false">IF(LEN(VLOOKUP($A869,#REF!,5,FALSE())),IF(INDEX(#REF!,MATCH($A869,#REF!,0),2),LEFT(VLOOKUP($A869,#REF!,5,FALSE()),LEN(VLOOKUP($A869,#REF!,5,FALSE()))-2),CONCATENATE(LEFT(VLOOKUP($A869,#REF!,5,FALSE()),LEN(VLOOKUP($A869,#REF!,5,FALSE()))-2),"*")),"")</f>
        <v>#VALUE!</v>
      </c>
      <c r="G869" s="90" t="e">
        <f aca="false">IF(LEN(VLOOKUP($A869,#REF!,6,FALSE())),IF(INDEX(#REF!,MATCH($A869,#REF!,0),3),LEFT(VLOOKUP($A869,#REF!,6,FALSE()),LEN(VLOOKUP($A869,#REF!,6,FALSE()))-2),CONCATENATE(LEFT(VLOOKUP($A869,#REF!,6,FALSE()),LEN(VLOOKUP($A869,#REF!,6,FALSE()))-2),"*")),"")</f>
        <v>#VALUE!</v>
      </c>
      <c r="H869" s="91" t="e">
        <f aca="false">IF(LEN(VLOOKUP($A869,#REF!,7,FALSE())),IF(INDEX(#REF!,MATCH($A869,#REF!,0),4),LEFT(VLOOKUP($A869,#REF!,7,FALSE()),LEN(VLOOKUP($A869,#REF!,7,FALSE()))-2),CONCATENATE(LEFT(VLOOKUP($A869,#REF!,7,FALSE()),LEN(VLOOKUP($A869,#REF!,7,FALSE()))-2),"*")),"")</f>
        <v>#VALUE!</v>
      </c>
      <c r="I869" s="92" t="e">
        <f aca="false">IF(LEN(VLOOKUP($A869,#REF!,8,FALSE())),UPPER(RIGHT(VLOOKUP($A869,#REF!,8,FALSE()), 1)),"")</f>
        <v>#VALUE!</v>
      </c>
      <c r="J869" s="90" t="e">
        <f aca="false">IF(LEN(VLOOKUP($A869,#REF!,4,FALSE())),UPPER(RIGHT(VLOOKUP($A869,#REF!,4,FALSE()), 1)),"")</f>
        <v>#VALUE!</v>
      </c>
      <c r="K869" s="90" t="e">
        <f aca="false">IF(LEN(VLOOKUP($A869,#REF!,5,FALSE())),UPPER(RIGHT(VLOOKUP($A869,#REF!,5,FALSE()), 1)),"")</f>
        <v>#VALUE!</v>
      </c>
      <c r="L869" s="90" t="e">
        <f aca="false">IF(LEN(VLOOKUP($A869,#REF!,6,FALSE())),UPPER(RIGHT(VLOOKUP($A869,#REF!,6,FALSE()), 1)),"")</f>
        <v>#VALUE!</v>
      </c>
      <c r="M869" s="91" t="e">
        <f aca="false">IF(LEN(VLOOKUP($A869,#REF!,7,FALSE())),UPPER(RIGHT(VLOOKUP($A869,#REF!,7,FALSE()), 1)),"")</f>
        <v>#VALUE!</v>
      </c>
      <c r="N869" s="185"/>
      <c r="O869" s="185"/>
      <c r="P869" s="185"/>
      <c r="Q869" s="185"/>
      <c r="R869" s="185"/>
      <c r="S869" s="100" t="e">
        <f aca="false">HLOOKUP("Device Tree Pin Name",#REF!,MATCH($A869,#REF!,0),FALSE())</f>
        <v>#VALUE!</v>
      </c>
      <c r="T869" s="95" t="e">
        <f aca="false">HLOOKUP("power rail",#REF!,MATCH($A869,#REF!,0),FALSE())</f>
        <v>#VALUE!</v>
      </c>
      <c r="U869" s="96" t="e">
        <f aca="false">HLOOKUP("Wake Capable",#REF!,MATCH($A869,#REF!,0),FALSE())</f>
        <v>#VALUE!</v>
      </c>
      <c r="V869" s="96" t="e">
        <f aca="false">HLOOKUP("Strap",#REF!,MATCH($A869,#REF!,0),FALSE())</f>
        <v>#VALUE!</v>
      </c>
      <c r="W869" s="96"/>
      <c r="X869" s="96"/>
      <c r="Y869" s="96"/>
      <c r="Z869" s="95"/>
      <c r="AA869" s="95" t="e">
        <f aca="false">HLOOKUP("Pad type",#REF!,MATCH($A869,#REF!,0),FALSE())</f>
        <v>#VALUE!</v>
      </c>
      <c r="AB869" s="100"/>
      <c r="AC869" s="100" t="e">
        <f aca="false">HLOOKUP("POR Pin State",#REF!,MATCH($A869,#REF!,0),FALSE())</f>
        <v>#VALUE!</v>
      </c>
      <c r="AD869" s="186"/>
      <c r="AE869" s="187"/>
      <c r="AF869" s="187"/>
      <c r="AG869" s="187"/>
      <c r="AH869" s="188"/>
      <c r="AI869" s="188"/>
      <c r="AJ869" s="189"/>
      <c r="AK869" s="189"/>
      <c r="AL869" s="189"/>
      <c r="AM869" s="189"/>
      <c r="AN869" s="189"/>
      <c r="AO869" s="189"/>
      <c r="AP869" s="189"/>
      <c r="AQ869" s="194" t="s">
        <v>2083</v>
      </c>
      <c r="AR869" s="104"/>
      <c r="AS869" s="104"/>
      <c r="AT869" s="104"/>
      <c r="AU869" s="104"/>
      <c r="AV869" s="104"/>
      <c r="AW869" s="104"/>
      <c r="AX869" s="104"/>
      <c r="AY869" s="104"/>
      <c r="AZ869" s="104"/>
      <c r="BA869" s="104"/>
      <c r="BB869" s="162"/>
      <c r="BC869" s="104"/>
      <c r="BD869" s="214"/>
      <c r="BE869" s="213" t="s">
        <v>2084</v>
      </c>
      <c r="BF869" s="108" t="e">
        <f aca="false">VLOOKUP($A869,#REF!, 34, FALSE())</f>
        <v>#VALUE!</v>
      </c>
      <c r="BG869" s="108" t="e">
        <f aca="false">VLOOKUP($A869,#REF!, 22, FALSE())</f>
        <v>#VALUE!</v>
      </c>
      <c r="BH869" s="109"/>
    </row>
    <row r="870" s="193" customFormat="true" ht="12.75" hidden="false" customHeight="true" outlineLevel="0" collapsed="false">
      <c r="A870" s="133" t="s">
        <v>2085</v>
      </c>
      <c r="B870" s="86" t="e">
        <f aca="false">VLOOKUP($A870,#REF!, 34, FALSE())</f>
        <v>#VALUE!</v>
      </c>
      <c r="C870" s="87" t="str">
        <f aca="false">CONCATENATE("unused_",A870)</f>
        <v>unused_DDR_XM2_B4WCK_N</v>
      </c>
      <c r="D870" s="88" t="e">
        <f aca="false">IF(LEN(VLOOKUP($A870,#REF!,8,FALSE())),LEFT(VLOOKUP($A870,#REF!,8,FALSE()),LEN(VLOOKUP($A870,#REF!,8,FALSE()))-2),"")</f>
        <v>#VALUE!</v>
      </c>
      <c r="E870" s="89" t="e">
        <f aca="false">IF(LEN(VLOOKUP($A870,#REF!,4,FALSE())),IF(INDEX(#REF!,MATCH($A870,#REF!,0),1),LEFT(VLOOKUP($A870,#REF!,4,FALSE()),LEN(VLOOKUP($A870,#REF!,4,FALSE()))-2),CONCATENATE(LEFT(VLOOKUP($A870,#REF!,4,FALSE()),LEN(VLOOKUP($A870,#REF!,4,FALSE()))-2),"*")),"")</f>
        <v>#VALUE!</v>
      </c>
      <c r="F870" s="90" t="e">
        <f aca="false">IF(LEN(VLOOKUP($A870,#REF!,5,FALSE())),IF(INDEX(#REF!,MATCH($A870,#REF!,0),2),LEFT(VLOOKUP($A870,#REF!,5,FALSE()),LEN(VLOOKUP($A870,#REF!,5,FALSE()))-2),CONCATENATE(LEFT(VLOOKUP($A870,#REF!,5,FALSE()),LEN(VLOOKUP($A870,#REF!,5,FALSE()))-2),"*")),"")</f>
        <v>#VALUE!</v>
      </c>
      <c r="G870" s="90" t="e">
        <f aca="false">IF(LEN(VLOOKUP($A870,#REF!,6,FALSE())),IF(INDEX(#REF!,MATCH($A870,#REF!,0),3),LEFT(VLOOKUP($A870,#REF!,6,FALSE()),LEN(VLOOKUP($A870,#REF!,6,FALSE()))-2),CONCATENATE(LEFT(VLOOKUP($A870,#REF!,6,FALSE()),LEN(VLOOKUP($A870,#REF!,6,FALSE()))-2),"*")),"")</f>
        <v>#VALUE!</v>
      </c>
      <c r="H870" s="91" t="e">
        <f aca="false">IF(LEN(VLOOKUP($A870,#REF!,7,FALSE())),IF(INDEX(#REF!,MATCH($A870,#REF!,0),4),LEFT(VLOOKUP($A870,#REF!,7,FALSE()),LEN(VLOOKUP($A870,#REF!,7,FALSE()))-2),CONCATENATE(LEFT(VLOOKUP($A870,#REF!,7,FALSE()),LEN(VLOOKUP($A870,#REF!,7,FALSE()))-2),"*")),"")</f>
        <v>#VALUE!</v>
      </c>
      <c r="I870" s="92" t="e">
        <f aca="false">IF(LEN(VLOOKUP($A870,#REF!,8,FALSE())),UPPER(RIGHT(VLOOKUP($A870,#REF!,8,FALSE()), 1)),"")</f>
        <v>#VALUE!</v>
      </c>
      <c r="J870" s="90" t="e">
        <f aca="false">IF(LEN(VLOOKUP($A870,#REF!,4,FALSE())),UPPER(RIGHT(VLOOKUP($A870,#REF!,4,FALSE()), 1)),"")</f>
        <v>#VALUE!</v>
      </c>
      <c r="K870" s="90" t="e">
        <f aca="false">IF(LEN(VLOOKUP($A870,#REF!,5,FALSE())),UPPER(RIGHT(VLOOKUP($A870,#REF!,5,FALSE()), 1)),"")</f>
        <v>#VALUE!</v>
      </c>
      <c r="L870" s="90" t="e">
        <f aca="false">IF(LEN(VLOOKUP($A870,#REF!,6,FALSE())),UPPER(RIGHT(VLOOKUP($A870,#REF!,6,FALSE()), 1)),"")</f>
        <v>#VALUE!</v>
      </c>
      <c r="M870" s="91" t="e">
        <f aca="false">IF(LEN(VLOOKUP($A870,#REF!,7,FALSE())),UPPER(RIGHT(VLOOKUP($A870,#REF!,7,FALSE()), 1)),"")</f>
        <v>#VALUE!</v>
      </c>
      <c r="N870" s="185"/>
      <c r="O870" s="185"/>
      <c r="P870" s="185"/>
      <c r="Q870" s="185"/>
      <c r="R870" s="185"/>
      <c r="S870" s="100" t="e">
        <f aca="false">HLOOKUP("Device Tree Pin Name",#REF!,MATCH($A870,#REF!,0),FALSE())</f>
        <v>#VALUE!</v>
      </c>
      <c r="T870" s="95" t="e">
        <f aca="false">HLOOKUP("power rail",#REF!,MATCH($A870,#REF!,0),FALSE())</f>
        <v>#VALUE!</v>
      </c>
      <c r="U870" s="96" t="e">
        <f aca="false">HLOOKUP("Wake Capable",#REF!,MATCH($A870,#REF!,0),FALSE())</f>
        <v>#VALUE!</v>
      </c>
      <c r="V870" s="96" t="e">
        <f aca="false">HLOOKUP("Strap",#REF!,MATCH($A870,#REF!,0),FALSE())</f>
        <v>#VALUE!</v>
      </c>
      <c r="W870" s="96"/>
      <c r="X870" s="96"/>
      <c r="Y870" s="96"/>
      <c r="Z870" s="95"/>
      <c r="AA870" s="95" t="e">
        <f aca="false">HLOOKUP("Pad type",#REF!,MATCH($A870,#REF!,0),FALSE())</f>
        <v>#VALUE!</v>
      </c>
      <c r="AB870" s="100"/>
      <c r="AC870" s="100" t="e">
        <f aca="false">HLOOKUP("POR Pin State",#REF!,MATCH($A870,#REF!,0),FALSE())</f>
        <v>#VALUE!</v>
      </c>
      <c r="AD870" s="186"/>
      <c r="AE870" s="187"/>
      <c r="AF870" s="187"/>
      <c r="AG870" s="187"/>
      <c r="AH870" s="188"/>
      <c r="AI870" s="188"/>
      <c r="AJ870" s="189"/>
      <c r="AK870" s="189"/>
      <c r="AL870" s="189"/>
      <c r="AM870" s="189"/>
      <c r="AN870" s="189"/>
      <c r="AO870" s="189"/>
      <c r="AP870" s="189"/>
      <c r="AQ870" s="194" t="s">
        <v>2085</v>
      </c>
      <c r="AR870" s="104"/>
      <c r="AS870" s="104"/>
      <c r="AT870" s="104"/>
      <c r="AU870" s="104"/>
      <c r="AV870" s="104"/>
      <c r="AW870" s="104"/>
      <c r="AX870" s="104"/>
      <c r="AY870" s="104"/>
      <c r="AZ870" s="104"/>
      <c r="BA870" s="104"/>
      <c r="BB870" s="162"/>
      <c r="BC870" s="104"/>
      <c r="BD870" s="214"/>
      <c r="BE870" s="213" t="s">
        <v>2086</v>
      </c>
      <c r="BF870" s="108" t="e">
        <f aca="false">VLOOKUP($A870,#REF!, 34, FALSE())</f>
        <v>#VALUE!</v>
      </c>
      <c r="BG870" s="108" t="e">
        <f aca="false">VLOOKUP($A870,#REF!, 22, FALSE())</f>
        <v>#VALUE!</v>
      </c>
      <c r="BH870" s="109"/>
    </row>
    <row r="871" s="193" customFormat="true" ht="12.75" hidden="false" customHeight="true" outlineLevel="0" collapsed="false">
      <c r="A871" s="133" t="s">
        <v>2087</v>
      </c>
      <c r="B871" s="86" t="e">
        <f aca="false">VLOOKUP($A871,#REF!, 34, FALSE())</f>
        <v>#VALUE!</v>
      </c>
      <c r="C871" s="87" t="str">
        <f aca="false">CONCATENATE("unused_",A871)</f>
        <v>unused_DDR_XM2_B4RDQS_P</v>
      </c>
      <c r="D871" s="88" t="e">
        <f aca="false">IF(LEN(VLOOKUP($A871,#REF!,8,FALSE())),LEFT(VLOOKUP($A871,#REF!,8,FALSE()),LEN(VLOOKUP($A871,#REF!,8,FALSE()))-2),"")</f>
        <v>#VALUE!</v>
      </c>
      <c r="E871" s="89" t="e">
        <f aca="false">IF(LEN(VLOOKUP($A871,#REF!,4,FALSE())),IF(INDEX(#REF!,MATCH($A871,#REF!,0),1),LEFT(VLOOKUP($A871,#REF!,4,FALSE()),LEN(VLOOKUP($A871,#REF!,4,FALSE()))-2),CONCATENATE(LEFT(VLOOKUP($A871,#REF!,4,FALSE()),LEN(VLOOKUP($A871,#REF!,4,FALSE()))-2),"*")),"")</f>
        <v>#VALUE!</v>
      </c>
      <c r="F871" s="90" t="e">
        <f aca="false">IF(LEN(VLOOKUP($A871,#REF!,5,FALSE())),IF(INDEX(#REF!,MATCH($A871,#REF!,0),2),LEFT(VLOOKUP($A871,#REF!,5,FALSE()),LEN(VLOOKUP($A871,#REF!,5,FALSE()))-2),CONCATENATE(LEFT(VLOOKUP($A871,#REF!,5,FALSE()),LEN(VLOOKUP($A871,#REF!,5,FALSE()))-2),"*")),"")</f>
        <v>#VALUE!</v>
      </c>
      <c r="G871" s="90" t="e">
        <f aca="false">IF(LEN(VLOOKUP($A871,#REF!,6,FALSE())),IF(INDEX(#REF!,MATCH($A871,#REF!,0),3),LEFT(VLOOKUP($A871,#REF!,6,FALSE()),LEN(VLOOKUP($A871,#REF!,6,FALSE()))-2),CONCATENATE(LEFT(VLOOKUP($A871,#REF!,6,FALSE()),LEN(VLOOKUP($A871,#REF!,6,FALSE()))-2),"*")),"")</f>
        <v>#VALUE!</v>
      </c>
      <c r="H871" s="91" t="e">
        <f aca="false">IF(LEN(VLOOKUP($A871,#REF!,7,FALSE())),IF(INDEX(#REF!,MATCH($A871,#REF!,0),4),LEFT(VLOOKUP($A871,#REF!,7,FALSE()),LEN(VLOOKUP($A871,#REF!,7,FALSE()))-2),CONCATENATE(LEFT(VLOOKUP($A871,#REF!,7,FALSE()),LEN(VLOOKUP($A871,#REF!,7,FALSE()))-2),"*")),"")</f>
        <v>#VALUE!</v>
      </c>
      <c r="I871" s="92" t="e">
        <f aca="false">IF(LEN(VLOOKUP($A871,#REF!,8,FALSE())),UPPER(RIGHT(VLOOKUP($A871,#REF!,8,FALSE()), 1)),"")</f>
        <v>#VALUE!</v>
      </c>
      <c r="J871" s="90" t="e">
        <f aca="false">IF(LEN(VLOOKUP($A871,#REF!,4,FALSE())),UPPER(RIGHT(VLOOKUP($A871,#REF!,4,FALSE()), 1)),"")</f>
        <v>#VALUE!</v>
      </c>
      <c r="K871" s="90" t="e">
        <f aca="false">IF(LEN(VLOOKUP($A871,#REF!,5,FALSE())),UPPER(RIGHT(VLOOKUP($A871,#REF!,5,FALSE()), 1)),"")</f>
        <v>#VALUE!</v>
      </c>
      <c r="L871" s="90" t="e">
        <f aca="false">IF(LEN(VLOOKUP($A871,#REF!,6,FALSE())),UPPER(RIGHT(VLOOKUP($A871,#REF!,6,FALSE()), 1)),"")</f>
        <v>#VALUE!</v>
      </c>
      <c r="M871" s="91" t="e">
        <f aca="false">IF(LEN(VLOOKUP($A871,#REF!,7,FALSE())),UPPER(RIGHT(VLOOKUP($A871,#REF!,7,FALSE()), 1)),"")</f>
        <v>#VALUE!</v>
      </c>
      <c r="N871" s="185"/>
      <c r="O871" s="185"/>
      <c r="P871" s="185"/>
      <c r="Q871" s="185"/>
      <c r="R871" s="185"/>
      <c r="S871" s="100" t="e">
        <f aca="false">HLOOKUP("Device Tree Pin Name",#REF!,MATCH($A871,#REF!,0),FALSE())</f>
        <v>#VALUE!</v>
      </c>
      <c r="T871" s="95" t="e">
        <f aca="false">HLOOKUP("power rail",#REF!,MATCH($A871,#REF!,0),FALSE())</f>
        <v>#VALUE!</v>
      </c>
      <c r="U871" s="96" t="e">
        <f aca="false">HLOOKUP("Wake Capable",#REF!,MATCH($A871,#REF!,0),FALSE())</f>
        <v>#VALUE!</v>
      </c>
      <c r="V871" s="96" t="e">
        <f aca="false">HLOOKUP("Strap",#REF!,MATCH($A871,#REF!,0),FALSE())</f>
        <v>#VALUE!</v>
      </c>
      <c r="W871" s="96"/>
      <c r="X871" s="96"/>
      <c r="Y871" s="96"/>
      <c r="Z871" s="95"/>
      <c r="AA871" s="95" t="e">
        <f aca="false">HLOOKUP("Pad type",#REF!,MATCH($A871,#REF!,0),FALSE())</f>
        <v>#VALUE!</v>
      </c>
      <c r="AB871" s="100"/>
      <c r="AC871" s="100" t="e">
        <f aca="false">HLOOKUP("POR Pin State",#REF!,MATCH($A871,#REF!,0),FALSE())</f>
        <v>#VALUE!</v>
      </c>
      <c r="AD871" s="186"/>
      <c r="AE871" s="187"/>
      <c r="AF871" s="187"/>
      <c r="AG871" s="187"/>
      <c r="AH871" s="188"/>
      <c r="AI871" s="188"/>
      <c r="AJ871" s="189"/>
      <c r="AK871" s="189"/>
      <c r="AL871" s="189"/>
      <c r="AM871" s="189"/>
      <c r="AN871" s="189"/>
      <c r="AO871" s="189"/>
      <c r="AP871" s="189"/>
      <c r="AQ871" s="194" t="s">
        <v>2087</v>
      </c>
      <c r="AR871" s="104"/>
      <c r="AS871" s="104"/>
      <c r="AT871" s="104"/>
      <c r="AU871" s="104"/>
      <c r="AV871" s="104"/>
      <c r="AW871" s="104"/>
      <c r="AX871" s="104"/>
      <c r="AY871" s="104"/>
      <c r="AZ871" s="104"/>
      <c r="BA871" s="104"/>
      <c r="BB871" s="162"/>
      <c r="BC871" s="104"/>
      <c r="BD871" s="214"/>
      <c r="BE871" s="213" t="s">
        <v>2088</v>
      </c>
      <c r="BF871" s="108" t="e">
        <f aca="false">VLOOKUP($A871,#REF!, 34, FALSE())</f>
        <v>#VALUE!</v>
      </c>
      <c r="BG871" s="108" t="e">
        <f aca="false">VLOOKUP($A871,#REF!, 22, FALSE())</f>
        <v>#VALUE!</v>
      </c>
      <c r="BH871" s="109"/>
    </row>
    <row r="872" s="193" customFormat="true" ht="12.75" hidden="false" customHeight="true" outlineLevel="0" collapsed="false">
      <c r="A872" s="1" t="s">
        <v>2089</v>
      </c>
      <c r="B872" s="86" t="e">
        <f aca="false">VLOOKUP($A872,#REF!, 34, FALSE())</f>
        <v>#VALUE!</v>
      </c>
      <c r="C872" s="87" t="str">
        <f aca="false">CONCATENATE("unused_",A872)</f>
        <v>unused_DDR_XM2_B4RDQS_N</v>
      </c>
      <c r="D872" s="88" t="e">
        <f aca="false">IF(LEN(VLOOKUP($A872,#REF!,8,FALSE())),LEFT(VLOOKUP($A872,#REF!,8,FALSE()),LEN(VLOOKUP($A872,#REF!,8,FALSE()))-2),"")</f>
        <v>#VALUE!</v>
      </c>
      <c r="E872" s="89" t="e">
        <f aca="false">IF(LEN(VLOOKUP($A872,#REF!,4,FALSE())),IF(INDEX(#REF!,MATCH($A872,#REF!,0),1),LEFT(VLOOKUP($A872,#REF!,4,FALSE()),LEN(VLOOKUP($A872,#REF!,4,FALSE()))-2),CONCATENATE(LEFT(VLOOKUP($A872,#REF!,4,FALSE()),LEN(VLOOKUP($A872,#REF!,4,FALSE()))-2),"*")),"")</f>
        <v>#VALUE!</v>
      </c>
      <c r="F872" s="90" t="e">
        <f aca="false">IF(LEN(VLOOKUP($A872,#REF!,5,FALSE())),IF(INDEX(#REF!,MATCH($A872,#REF!,0),2),LEFT(VLOOKUP($A872,#REF!,5,FALSE()),LEN(VLOOKUP($A872,#REF!,5,FALSE()))-2),CONCATENATE(LEFT(VLOOKUP($A872,#REF!,5,FALSE()),LEN(VLOOKUP($A872,#REF!,5,FALSE()))-2),"*")),"")</f>
        <v>#VALUE!</v>
      </c>
      <c r="G872" s="90" t="e">
        <f aca="false">IF(LEN(VLOOKUP($A872,#REF!,6,FALSE())),IF(INDEX(#REF!,MATCH($A872,#REF!,0),3),LEFT(VLOOKUP($A872,#REF!,6,FALSE()),LEN(VLOOKUP($A872,#REF!,6,FALSE()))-2),CONCATENATE(LEFT(VLOOKUP($A872,#REF!,6,FALSE()),LEN(VLOOKUP($A872,#REF!,6,FALSE()))-2),"*")),"")</f>
        <v>#VALUE!</v>
      </c>
      <c r="H872" s="91" t="e">
        <f aca="false">IF(LEN(VLOOKUP($A872,#REF!,7,FALSE())),IF(INDEX(#REF!,MATCH($A872,#REF!,0),4),LEFT(VLOOKUP($A872,#REF!,7,FALSE()),LEN(VLOOKUP($A872,#REF!,7,FALSE()))-2),CONCATENATE(LEFT(VLOOKUP($A872,#REF!,7,FALSE()),LEN(VLOOKUP($A872,#REF!,7,FALSE()))-2),"*")),"")</f>
        <v>#VALUE!</v>
      </c>
      <c r="I872" s="92" t="e">
        <f aca="false">IF(LEN(VLOOKUP($A872,#REF!,8,FALSE())),UPPER(RIGHT(VLOOKUP($A872,#REF!,8,FALSE()), 1)),"")</f>
        <v>#VALUE!</v>
      </c>
      <c r="J872" s="90" t="e">
        <f aca="false">IF(LEN(VLOOKUP($A872,#REF!,4,FALSE())),UPPER(RIGHT(VLOOKUP($A872,#REF!,4,FALSE()), 1)),"")</f>
        <v>#VALUE!</v>
      </c>
      <c r="K872" s="90" t="e">
        <f aca="false">IF(LEN(VLOOKUP($A872,#REF!,5,FALSE())),UPPER(RIGHT(VLOOKUP($A872,#REF!,5,FALSE()), 1)),"")</f>
        <v>#VALUE!</v>
      </c>
      <c r="L872" s="90" t="e">
        <f aca="false">IF(LEN(VLOOKUP($A872,#REF!,6,FALSE())),UPPER(RIGHT(VLOOKUP($A872,#REF!,6,FALSE()), 1)),"")</f>
        <v>#VALUE!</v>
      </c>
      <c r="M872" s="91" t="e">
        <f aca="false">IF(LEN(VLOOKUP($A872,#REF!,7,FALSE())),UPPER(RIGHT(VLOOKUP($A872,#REF!,7,FALSE()), 1)),"")</f>
        <v>#VALUE!</v>
      </c>
      <c r="N872" s="185"/>
      <c r="O872" s="185"/>
      <c r="P872" s="185"/>
      <c r="Q872" s="185"/>
      <c r="R872" s="185"/>
      <c r="S872" s="100" t="e">
        <f aca="false">HLOOKUP("Device Tree Pin Name",#REF!,MATCH($A872,#REF!,0),FALSE())</f>
        <v>#VALUE!</v>
      </c>
      <c r="T872" s="95" t="e">
        <f aca="false">HLOOKUP("power rail",#REF!,MATCH($A872,#REF!,0),FALSE())</f>
        <v>#VALUE!</v>
      </c>
      <c r="U872" s="96" t="e">
        <f aca="false">HLOOKUP("Wake Capable",#REF!,MATCH($A872,#REF!,0),FALSE())</f>
        <v>#VALUE!</v>
      </c>
      <c r="V872" s="96" t="e">
        <f aca="false">HLOOKUP("Strap",#REF!,MATCH($A872,#REF!,0),FALSE())</f>
        <v>#VALUE!</v>
      </c>
      <c r="W872" s="96"/>
      <c r="X872" s="96"/>
      <c r="Y872" s="96"/>
      <c r="Z872" s="95"/>
      <c r="AA872" s="95" t="e">
        <f aca="false">HLOOKUP("Pad type",#REF!,MATCH($A872,#REF!,0),FALSE())</f>
        <v>#VALUE!</v>
      </c>
      <c r="AB872" s="100"/>
      <c r="AC872" s="100" t="e">
        <f aca="false">HLOOKUP("POR Pin State",#REF!,MATCH($A872,#REF!,0),FALSE())</f>
        <v>#VALUE!</v>
      </c>
      <c r="AD872" s="186"/>
      <c r="AE872" s="187"/>
      <c r="AF872" s="187"/>
      <c r="AG872" s="187"/>
      <c r="AH872" s="188"/>
      <c r="AI872" s="188"/>
      <c r="AJ872" s="189"/>
      <c r="AK872" s="189"/>
      <c r="AL872" s="189"/>
      <c r="AM872" s="189"/>
      <c r="AN872" s="189"/>
      <c r="AO872" s="189"/>
      <c r="AP872" s="189"/>
      <c r="AQ872" s="194" t="s">
        <v>2089</v>
      </c>
      <c r="AR872" s="104"/>
      <c r="AS872" s="104"/>
      <c r="AT872" s="104"/>
      <c r="AU872" s="104"/>
      <c r="AV872" s="104"/>
      <c r="AW872" s="104"/>
      <c r="AX872" s="104"/>
      <c r="AY872" s="104"/>
      <c r="AZ872" s="104"/>
      <c r="BA872" s="104"/>
      <c r="BB872" s="162"/>
      <c r="BC872" s="104"/>
      <c r="BD872" s="214"/>
      <c r="BE872" s="213" t="s">
        <v>2090</v>
      </c>
      <c r="BF872" s="108" t="e">
        <f aca="false">VLOOKUP($A872,#REF!, 34, FALSE())</f>
        <v>#VALUE!</v>
      </c>
      <c r="BG872" s="108" t="e">
        <f aca="false">VLOOKUP($A872,#REF!, 22, FALSE())</f>
        <v>#VALUE!</v>
      </c>
      <c r="BH872" s="109"/>
    </row>
    <row r="873" s="193" customFormat="true" ht="12.75" hidden="false" customHeight="true" outlineLevel="0" collapsed="false">
      <c r="A873" s="1" t="s">
        <v>2091</v>
      </c>
      <c r="B873" s="86" t="e">
        <f aca="false">VLOOKUP($A873,#REF!, 34, FALSE())</f>
        <v>#VALUE!</v>
      </c>
      <c r="C873" s="87" t="str">
        <f aca="false">CONCATENATE("unused_",A873)</f>
        <v>unused_DDR_XM2_B5D0</v>
      </c>
      <c r="D873" s="88" t="e">
        <f aca="false">IF(LEN(VLOOKUP($A873,#REF!,8,FALSE())),LEFT(VLOOKUP($A873,#REF!,8,FALSE()),LEN(VLOOKUP($A873,#REF!,8,FALSE()))-2),"")</f>
        <v>#VALUE!</v>
      </c>
      <c r="E873" s="89" t="e">
        <f aca="false">IF(LEN(VLOOKUP($A873,#REF!,4,FALSE())),IF(INDEX(#REF!,MATCH($A873,#REF!,0),1),LEFT(VLOOKUP($A873,#REF!,4,FALSE()),LEN(VLOOKUP($A873,#REF!,4,FALSE()))-2),CONCATENATE(LEFT(VLOOKUP($A873,#REF!,4,FALSE()),LEN(VLOOKUP($A873,#REF!,4,FALSE()))-2),"*")),"")</f>
        <v>#VALUE!</v>
      </c>
      <c r="F873" s="90" t="e">
        <f aca="false">IF(LEN(VLOOKUP($A873,#REF!,5,FALSE())),IF(INDEX(#REF!,MATCH($A873,#REF!,0),2),LEFT(VLOOKUP($A873,#REF!,5,FALSE()),LEN(VLOOKUP($A873,#REF!,5,FALSE()))-2),CONCATENATE(LEFT(VLOOKUP($A873,#REF!,5,FALSE()),LEN(VLOOKUP($A873,#REF!,5,FALSE()))-2),"*")),"")</f>
        <v>#VALUE!</v>
      </c>
      <c r="G873" s="90" t="e">
        <f aca="false">IF(LEN(VLOOKUP($A873,#REF!,6,FALSE())),IF(INDEX(#REF!,MATCH($A873,#REF!,0),3),LEFT(VLOOKUP($A873,#REF!,6,FALSE()),LEN(VLOOKUP($A873,#REF!,6,FALSE()))-2),CONCATENATE(LEFT(VLOOKUP($A873,#REF!,6,FALSE()),LEN(VLOOKUP($A873,#REF!,6,FALSE()))-2),"*")),"")</f>
        <v>#VALUE!</v>
      </c>
      <c r="H873" s="91" t="e">
        <f aca="false">IF(LEN(VLOOKUP($A873,#REF!,7,FALSE())),IF(INDEX(#REF!,MATCH($A873,#REF!,0),4),LEFT(VLOOKUP($A873,#REF!,7,FALSE()),LEN(VLOOKUP($A873,#REF!,7,FALSE()))-2),CONCATENATE(LEFT(VLOOKUP($A873,#REF!,7,FALSE()),LEN(VLOOKUP($A873,#REF!,7,FALSE()))-2),"*")),"")</f>
        <v>#VALUE!</v>
      </c>
      <c r="I873" s="92" t="e">
        <f aca="false">IF(LEN(VLOOKUP($A873,#REF!,8,FALSE())),UPPER(RIGHT(VLOOKUP($A873,#REF!,8,FALSE()), 1)),"")</f>
        <v>#VALUE!</v>
      </c>
      <c r="J873" s="90" t="e">
        <f aca="false">IF(LEN(VLOOKUP($A873,#REF!,4,FALSE())),UPPER(RIGHT(VLOOKUP($A873,#REF!,4,FALSE()), 1)),"")</f>
        <v>#VALUE!</v>
      </c>
      <c r="K873" s="90" t="e">
        <f aca="false">IF(LEN(VLOOKUP($A873,#REF!,5,FALSE())),UPPER(RIGHT(VLOOKUP($A873,#REF!,5,FALSE()), 1)),"")</f>
        <v>#VALUE!</v>
      </c>
      <c r="L873" s="90" t="e">
        <f aca="false">IF(LEN(VLOOKUP($A873,#REF!,6,FALSE())),UPPER(RIGHT(VLOOKUP($A873,#REF!,6,FALSE()), 1)),"")</f>
        <v>#VALUE!</v>
      </c>
      <c r="M873" s="91" t="e">
        <f aca="false">IF(LEN(VLOOKUP($A873,#REF!,7,FALSE())),UPPER(RIGHT(VLOOKUP($A873,#REF!,7,FALSE()), 1)),"")</f>
        <v>#VALUE!</v>
      </c>
      <c r="N873" s="185"/>
      <c r="O873" s="185"/>
      <c r="P873" s="185"/>
      <c r="Q873" s="185"/>
      <c r="R873" s="185"/>
      <c r="S873" s="100" t="e">
        <f aca="false">HLOOKUP("Device Tree Pin Name",#REF!,MATCH($A873,#REF!,0),FALSE())</f>
        <v>#VALUE!</v>
      </c>
      <c r="T873" s="95" t="e">
        <f aca="false">HLOOKUP("power rail",#REF!,MATCH($A873,#REF!,0),FALSE())</f>
        <v>#VALUE!</v>
      </c>
      <c r="U873" s="96" t="e">
        <f aca="false">HLOOKUP("Wake Capable",#REF!,MATCH($A873,#REF!,0),FALSE())</f>
        <v>#VALUE!</v>
      </c>
      <c r="V873" s="96" t="e">
        <f aca="false">HLOOKUP("Strap",#REF!,MATCH($A873,#REF!,0),FALSE())</f>
        <v>#VALUE!</v>
      </c>
      <c r="W873" s="96"/>
      <c r="X873" s="96"/>
      <c r="Y873" s="96"/>
      <c r="Z873" s="95"/>
      <c r="AA873" s="95" t="e">
        <f aca="false">HLOOKUP("Pad type",#REF!,MATCH($A873,#REF!,0),FALSE())</f>
        <v>#VALUE!</v>
      </c>
      <c r="AB873" s="100"/>
      <c r="AC873" s="100" t="e">
        <f aca="false">HLOOKUP("POR Pin State",#REF!,MATCH($A873,#REF!,0),FALSE())</f>
        <v>#VALUE!</v>
      </c>
      <c r="AD873" s="186"/>
      <c r="AE873" s="187"/>
      <c r="AF873" s="187"/>
      <c r="AG873" s="187"/>
      <c r="AH873" s="188"/>
      <c r="AI873" s="188"/>
      <c r="AJ873" s="189"/>
      <c r="AK873" s="189"/>
      <c r="AL873" s="189"/>
      <c r="AM873" s="189"/>
      <c r="AN873" s="189"/>
      <c r="AO873" s="189"/>
      <c r="AP873" s="189"/>
      <c r="AQ873" s="194" t="s">
        <v>2092</v>
      </c>
      <c r="AR873" s="104"/>
      <c r="AS873" s="104"/>
      <c r="AT873" s="104"/>
      <c r="AU873" s="104"/>
      <c r="AV873" s="104"/>
      <c r="AW873" s="104"/>
      <c r="AX873" s="104"/>
      <c r="AY873" s="104"/>
      <c r="AZ873" s="104"/>
      <c r="BA873" s="104"/>
      <c r="BB873" s="162"/>
      <c r="BC873" s="104"/>
      <c r="BD873" s="214"/>
      <c r="BE873" s="213" t="s">
        <v>2093</v>
      </c>
      <c r="BF873" s="108" t="e">
        <f aca="false">VLOOKUP($A873,#REF!, 34, FALSE())</f>
        <v>#VALUE!</v>
      </c>
      <c r="BG873" s="108" t="e">
        <f aca="false">VLOOKUP($A873,#REF!, 22, FALSE())</f>
        <v>#VALUE!</v>
      </c>
      <c r="BH873" s="109"/>
    </row>
    <row r="874" s="193" customFormat="true" ht="12.75" hidden="false" customHeight="true" outlineLevel="0" collapsed="false">
      <c r="A874" s="133" t="s">
        <v>2094</v>
      </c>
      <c r="B874" s="86" t="e">
        <f aca="false">VLOOKUP($A874,#REF!, 34, FALSE())</f>
        <v>#VALUE!</v>
      </c>
      <c r="C874" s="87" t="str">
        <f aca="false">CONCATENATE("unused_",A874)</f>
        <v>unused_DDR_XM2_B5D1</v>
      </c>
      <c r="D874" s="88" t="e">
        <f aca="false">IF(LEN(VLOOKUP($A874,#REF!,8,FALSE())),LEFT(VLOOKUP($A874,#REF!,8,FALSE()),LEN(VLOOKUP($A874,#REF!,8,FALSE()))-2),"")</f>
        <v>#VALUE!</v>
      </c>
      <c r="E874" s="89" t="e">
        <f aca="false">IF(LEN(VLOOKUP($A874,#REF!,4,FALSE())),IF(INDEX(#REF!,MATCH($A874,#REF!,0),1),LEFT(VLOOKUP($A874,#REF!,4,FALSE()),LEN(VLOOKUP($A874,#REF!,4,FALSE()))-2),CONCATENATE(LEFT(VLOOKUP($A874,#REF!,4,FALSE()),LEN(VLOOKUP($A874,#REF!,4,FALSE()))-2),"*")),"")</f>
        <v>#VALUE!</v>
      </c>
      <c r="F874" s="90" t="e">
        <f aca="false">IF(LEN(VLOOKUP($A874,#REF!,5,FALSE())),IF(INDEX(#REF!,MATCH($A874,#REF!,0),2),LEFT(VLOOKUP($A874,#REF!,5,FALSE()),LEN(VLOOKUP($A874,#REF!,5,FALSE()))-2),CONCATENATE(LEFT(VLOOKUP($A874,#REF!,5,FALSE()),LEN(VLOOKUP($A874,#REF!,5,FALSE()))-2),"*")),"")</f>
        <v>#VALUE!</v>
      </c>
      <c r="G874" s="90" t="e">
        <f aca="false">IF(LEN(VLOOKUP($A874,#REF!,6,FALSE())),IF(INDEX(#REF!,MATCH($A874,#REF!,0),3),LEFT(VLOOKUP($A874,#REF!,6,FALSE()),LEN(VLOOKUP($A874,#REF!,6,FALSE()))-2),CONCATENATE(LEFT(VLOOKUP($A874,#REF!,6,FALSE()),LEN(VLOOKUP($A874,#REF!,6,FALSE()))-2),"*")),"")</f>
        <v>#VALUE!</v>
      </c>
      <c r="H874" s="91" t="e">
        <f aca="false">IF(LEN(VLOOKUP($A874,#REF!,7,FALSE())),IF(INDEX(#REF!,MATCH($A874,#REF!,0),4),LEFT(VLOOKUP($A874,#REF!,7,FALSE()),LEN(VLOOKUP($A874,#REF!,7,FALSE()))-2),CONCATENATE(LEFT(VLOOKUP($A874,#REF!,7,FALSE()),LEN(VLOOKUP($A874,#REF!,7,FALSE()))-2),"*")),"")</f>
        <v>#VALUE!</v>
      </c>
      <c r="I874" s="92" t="e">
        <f aca="false">IF(LEN(VLOOKUP($A874,#REF!,8,FALSE())),UPPER(RIGHT(VLOOKUP($A874,#REF!,8,FALSE()), 1)),"")</f>
        <v>#VALUE!</v>
      </c>
      <c r="J874" s="90" t="e">
        <f aca="false">IF(LEN(VLOOKUP($A874,#REF!,4,FALSE())),UPPER(RIGHT(VLOOKUP($A874,#REF!,4,FALSE()), 1)),"")</f>
        <v>#VALUE!</v>
      </c>
      <c r="K874" s="90" t="e">
        <f aca="false">IF(LEN(VLOOKUP($A874,#REF!,5,FALSE())),UPPER(RIGHT(VLOOKUP($A874,#REF!,5,FALSE()), 1)),"")</f>
        <v>#VALUE!</v>
      </c>
      <c r="L874" s="90" t="e">
        <f aca="false">IF(LEN(VLOOKUP($A874,#REF!,6,FALSE())),UPPER(RIGHT(VLOOKUP($A874,#REF!,6,FALSE()), 1)),"")</f>
        <v>#VALUE!</v>
      </c>
      <c r="M874" s="91" t="e">
        <f aca="false">IF(LEN(VLOOKUP($A874,#REF!,7,FALSE())),UPPER(RIGHT(VLOOKUP($A874,#REF!,7,FALSE()), 1)),"")</f>
        <v>#VALUE!</v>
      </c>
      <c r="N874" s="185"/>
      <c r="O874" s="185"/>
      <c r="P874" s="185"/>
      <c r="Q874" s="185"/>
      <c r="R874" s="185"/>
      <c r="S874" s="100" t="e">
        <f aca="false">HLOOKUP("Device Tree Pin Name",#REF!,MATCH($A874,#REF!,0),FALSE())</f>
        <v>#VALUE!</v>
      </c>
      <c r="T874" s="95" t="e">
        <f aca="false">HLOOKUP("power rail",#REF!,MATCH($A874,#REF!,0),FALSE())</f>
        <v>#VALUE!</v>
      </c>
      <c r="U874" s="96" t="e">
        <f aca="false">HLOOKUP("Wake Capable",#REF!,MATCH($A874,#REF!,0),FALSE())</f>
        <v>#VALUE!</v>
      </c>
      <c r="V874" s="96" t="e">
        <f aca="false">HLOOKUP("Strap",#REF!,MATCH($A874,#REF!,0),FALSE())</f>
        <v>#VALUE!</v>
      </c>
      <c r="W874" s="96"/>
      <c r="X874" s="96"/>
      <c r="Y874" s="96"/>
      <c r="Z874" s="95"/>
      <c r="AA874" s="95" t="e">
        <f aca="false">HLOOKUP("Pad type",#REF!,MATCH($A874,#REF!,0),FALSE())</f>
        <v>#VALUE!</v>
      </c>
      <c r="AB874" s="100"/>
      <c r="AC874" s="100" t="e">
        <f aca="false">HLOOKUP("POR Pin State",#REF!,MATCH($A874,#REF!,0),FALSE())</f>
        <v>#VALUE!</v>
      </c>
      <c r="AD874" s="186"/>
      <c r="AE874" s="187"/>
      <c r="AF874" s="187"/>
      <c r="AG874" s="187"/>
      <c r="AH874" s="188"/>
      <c r="AI874" s="188"/>
      <c r="AJ874" s="189"/>
      <c r="AK874" s="189"/>
      <c r="AL874" s="189"/>
      <c r="AM874" s="189"/>
      <c r="AN874" s="189"/>
      <c r="AO874" s="189"/>
      <c r="AP874" s="189"/>
      <c r="AQ874" s="194" t="s">
        <v>2095</v>
      </c>
      <c r="AR874" s="104"/>
      <c r="AS874" s="104"/>
      <c r="AT874" s="104"/>
      <c r="AU874" s="104"/>
      <c r="AV874" s="104"/>
      <c r="AW874" s="104"/>
      <c r="AX874" s="104"/>
      <c r="AY874" s="104"/>
      <c r="AZ874" s="104"/>
      <c r="BA874" s="104"/>
      <c r="BB874" s="162"/>
      <c r="BC874" s="104"/>
      <c r="BD874" s="214"/>
      <c r="BE874" s="213" t="s">
        <v>2096</v>
      </c>
      <c r="BF874" s="108" t="e">
        <f aca="false">VLOOKUP($A874,#REF!, 34, FALSE())</f>
        <v>#VALUE!</v>
      </c>
      <c r="BG874" s="108" t="e">
        <f aca="false">VLOOKUP($A874,#REF!, 22, FALSE())</f>
        <v>#VALUE!</v>
      </c>
      <c r="BH874" s="109"/>
    </row>
    <row r="875" s="193" customFormat="true" ht="12.75" hidden="false" customHeight="true" outlineLevel="0" collapsed="false">
      <c r="A875" s="133" t="s">
        <v>2097</v>
      </c>
      <c r="B875" s="86" t="e">
        <f aca="false">VLOOKUP($A875,#REF!, 34, FALSE())</f>
        <v>#VALUE!</v>
      </c>
      <c r="C875" s="87" t="str">
        <f aca="false">CONCATENATE("unused_",A875)</f>
        <v>unused_DDR_XM2_B5D2</v>
      </c>
      <c r="D875" s="88" t="e">
        <f aca="false">IF(LEN(VLOOKUP($A875,#REF!,8,FALSE())),LEFT(VLOOKUP($A875,#REF!,8,FALSE()),LEN(VLOOKUP($A875,#REF!,8,FALSE()))-2),"")</f>
        <v>#VALUE!</v>
      </c>
      <c r="E875" s="89" t="e">
        <f aca="false">IF(LEN(VLOOKUP($A875,#REF!,4,FALSE())),IF(INDEX(#REF!,MATCH($A875,#REF!,0),1),LEFT(VLOOKUP($A875,#REF!,4,FALSE()),LEN(VLOOKUP($A875,#REF!,4,FALSE()))-2),CONCATENATE(LEFT(VLOOKUP($A875,#REF!,4,FALSE()),LEN(VLOOKUP($A875,#REF!,4,FALSE()))-2),"*")),"")</f>
        <v>#VALUE!</v>
      </c>
      <c r="F875" s="90" t="e">
        <f aca="false">IF(LEN(VLOOKUP($A875,#REF!,5,FALSE())),IF(INDEX(#REF!,MATCH($A875,#REF!,0),2),LEFT(VLOOKUP($A875,#REF!,5,FALSE()),LEN(VLOOKUP($A875,#REF!,5,FALSE()))-2),CONCATENATE(LEFT(VLOOKUP($A875,#REF!,5,FALSE()),LEN(VLOOKUP($A875,#REF!,5,FALSE()))-2),"*")),"")</f>
        <v>#VALUE!</v>
      </c>
      <c r="G875" s="90" t="e">
        <f aca="false">IF(LEN(VLOOKUP($A875,#REF!,6,FALSE())),IF(INDEX(#REF!,MATCH($A875,#REF!,0),3),LEFT(VLOOKUP($A875,#REF!,6,FALSE()),LEN(VLOOKUP($A875,#REF!,6,FALSE()))-2),CONCATENATE(LEFT(VLOOKUP($A875,#REF!,6,FALSE()),LEN(VLOOKUP($A875,#REF!,6,FALSE()))-2),"*")),"")</f>
        <v>#VALUE!</v>
      </c>
      <c r="H875" s="91" t="e">
        <f aca="false">IF(LEN(VLOOKUP($A875,#REF!,7,FALSE())),IF(INDEX(#REF!,MATCH($A875,#REF!,0),4),LEFT(VLOOKUP($A875,#REF!,7,FALSE()),LEN(VLOOKUP($A875,#REF!,7,FALSE()))-2),CONCATENATE(LEFT(VLOOKUP($A875,#REF!,7,FALSE()),LEN(VLOOKUP($A875,#REF!,7,FALSE()))-2),"*")),"")</f>
        <v>#VALUE!</v>
      </c>
      <c r="I875" s="92" t="e">
        <f aca="false">IF(LEN(VLOOKUP($A875,#REF!,8,FALSE())),UPPER(RIGHT(VLOOKUP($A875,#REF!,8,FALSE()), 1)),"")</f>
        <v>#VALUE!</v>
      </c>
      <c r="J875" s="90" t="e">
        <f aca="false">IF(LEN(VLOOKUP($A875,#REF!,4,FALSE())),UPPER(RIGHT(VLOOKUP($A875,#REF!,4,FALSE()), 1)),"")</f>
        <v>#VALUE!</v>
      </c>
      <c r="K875" s="90" t="e">
        <f aca="false">IF(LEN(VLOOKUP($A875,#REF!,5,FALSE())),UPPER(RIGHT(VLOOKUP($A875,#REF!,5,FALSE()), 1)),"")</f>
        <v>#VALUE!</v>
      </c>
      <c r="L875" s="90" t="e">
        <f aca="false">IF(LEN(VLOOKUP($A875,#REF!,6,FALSE())),UPPER(RIGHT(VLOOKUP($A875,#REF!,6,FALSE()), 1)),"")</f>
        <v>#VALUE!</v>
      </c>
      <c r="M875" s="91" t="e">
        <f aca="false">IF(LEN(VLOOKUP($A875,#REF!,7,FALSE())),UPPER(RIGHT(VLOOKUP($A875,#REF!,7,FALSE()), 1)),"")</f>
        <v>#VALUE!</v>
      </c>
      <c r="N875" s="185"/>
      <c r="O875" s="185"/>
      <c r="P875" s="185"/>
      <c r="Q875" s="185"/>
      <c r="R875" s="185"/>
      <c r="S875" s="100" t="e">
        <f aca="false">HLOOKUP("Device Tree Pin Name",#REF!,MATCH($A875,#REF!,0),FALSE())</f>
        <v>#VALUE!</v>
      </c>
      <c r="T875" s="95" t="e">
        <f aca="false">HLOOKUP("power rail",#REF!,MATCH($A875,#REF!,0),FALSE())</f>
        <v>#VALUE!</v>
      </c>
      <c r="U875" s="96" t="e">
        <f aca="false">HLOOKUP("Wake Capable",#REF!,MATCH($A875,#REF!,0),FALSE())</f>
        <v>#VALUE!</v>
      </c>
      <c r="V875" s="96" t="e">
        <f aca="false">HLOOKUP("Strap",#REF!,MATCH($A875,#REF!,0),FALSE())</f>
        <v>#VALUE!</v>
      </c>
      <c r="W875" s="96"/>
      <c r="X875" s="96"/>
      <c r="Y875" s="96"/>
      <c r="Z875" s="95"/>
      <c r="AA875" s="95" t="e">
        <f aca="false">HLOOKUP("Pad type",#REF!,MATCH($A875,#REF!,0),FALSE())</f>
        <v>#VALUE!</v>
      </c>
      <c r="AB875" s="100"/>
      <c r="AC875" s="100" t="e">
        <f aca="false">HLOOKUP("POR Pin State",#REF!,MATCH($A875,#REF!,0),FALSE())</f>
        <v>#VALUE!</v>
      </c>
      <c r="AD875" s="186"/>
      <c r="AE875" s="187"/>
      <c r="AF875" s="187"/>
      <c r="AG875" s="187"/>
      <c r="AH875" s="188"/>
      <c r="AI875" s="188"/>
      <c r="AJ875" s="189"/>
      <c r="AK875" s="189"/>
      <c r="AL875" s="189"/>
      <c r="AM875" s="189"/>
      <c r="AN875" s="189"/>
      <c r="AO875" s="189"/>
      <c r="AP875" s="189"/>
      <c r="AQ875" s="194" t="s">
        <v>2098</v>
      </c>
      <c r="AR875" s="104"/>
      <c r="AS875" s="104"/>
      <c r="AT875" s="104"/>
      <c r="AU875" s="104"/>
      <c r="AV875" s="104"/>
      <c r="AW875" s="104"/>
      <c r="AX875" s="104"/>
      <c r="AY875" s="104"/>
      <c r="AZ875" s="104"/>
      <c r="BA875" s="104"/>
      <c r="BB875" s="162"/>
      <c r="BC875" s="104"/>
      <c r="BD875" s="214"/>
      <c r="BE875" s="213" t="s">
        <v>2099</v>
      </c>
      <c r="BF875" s="108" t="e">
        <f aca="false">VLOOKUP($A875,#REF!, 34, FALSE())</f>
        <v>#VALUE!</v>
      </c>
      <c r="BG875" s="108" t="e">
        <f aca="false">VLOOKUP($A875,#REF!, 22, FALSE())</f>
        <v>#VALUE!</v>
      </c>
      <c r="BH875" s="109"/>
    </row>
    <row r="876" s="193" customFormat="true" ht="12.75" hidden="false" customHeight="true" outlineLevel="0" collapsed="false">
      <c r="A876" s="133" t="s">
        <v>2100</v>
      </c>
      <c r="B876" s="86" t="e">
        <f aca="false">VLOOKUP($A876,#REF!, 34, FALSE())</f>
        <v>#VALUE!</v>
      </c>
      <c r="C876" s="87" t="str">
        <f aca="false">CONCATENATE("unused_",A876)</f>
        <v>unused_DDR_XM2_B5D3</v>
      </c>
      <c r="D876" s="88" t="e">
        <f aca="false">IF(LEN(VLOOKUP($A876,#REF!,8,FALSE())),LEFT(VLOOKUP($A876,#REF!,8,FALSE()),LEN(VLOOKUP($A876,#REF!,8,FALSE()))-2),"")</f>
        <v>#VALUE!</v>
      </c>
      <c r="E876" s="89" t="e">
        <f aca="false">IF(LEN(VLOOKUP($A876,#REF!,4,FALSE())),IF(INDEX(#REF!,MATCH($A876,#REF!,0),1),LEFT(VLOOKUP($A876,#REF!,4,FALSE()),LEN(VLOOKUP($A876,#REF!,4,FALSE()))-2),CONCATENATE(LEFT(VLOOKUP($A876,#REF!,4,FALSE()),LEN(VLOOKUP($A876,#REF!,4,FALSE()))-2),"*")),"")</f>
        <v>#VALUE!</v>
      </c>
      <c r="F876" s="90" t="e">
        <f aca="false">IF(LEN(VLOOKUP($A876,#REF!,5,FALSE())),IF(INDEX(#REF!,MATCH($A876,#REF!,0),2),LEFT(VLOOKUP($A876,#REF!,5,FALSE()),LEN(VLOOKUP($A876,#REF!,5,FALSE()))-2),CONCATENATE(LEFT(VLOOKUP($A876,#REF!,5,FALSE()),LEN(VLOOKUP($A876,#REF!,5,FALSE()))-2),"*")),"")</f>
        <v>#VALUE!</v>
      </c>
      <c r="G876" s="90" t="e">
        <f aca="false">IF(LEN(VLOOKUP($A876,#REF!,6,FALSE())),IF(INDEX(#REF!,MATCH($A876,#REF!,0),3),LEFT(VLOOKUP($A876,#REF!,6,FALSE()),LEN(VLOOKUP($A876,#REF!,6,FALSE()))-2),CONCATENATE(LEFT(VLOOKUP($A876,#REF!,6,FALSE()),LEN(VLOOKUP($A876,#REF!,6,FALSE()))-2),"*")),"")</f>
        <v>#VALUE!</v>
      </c>
      <c r="H876" s="91" t="e">
        <f aca="false">IF(LEN(VLOOKUP($A876,#REF!,7,FALSE())),IF(INDEX(#REF!,MATCH($A876,#REF!,0),4),LEFT(VLOOKUP($A876,#REF!,7,FALSE()),LEN(VLOOKUP($A876,#REF!,7,FALSE()))-2),CONCATENATE(LEFT(VLOOKUP($A876,#REF!,7,FALSE()),LEN(VLOOKUP($A876,#REF!,7,FALSE()))-2),"*")),"")</f>
        <v>#VALUE!</v>
      </c>
      <c r="I876" s="92" t="e">
        <f aca="false">IF(LEN(VLOOKUP($A876,#REF!,8,FALSE())),UPPER(RIGHT(VLOOKUP($A876,#REF!,8,FALSE()), 1)),"")</f>
        <v>#VALUE!</v>
      </c>
      <c r="J876" s="90" t="e">
        <f aca="false">IF(LEN(VLOOKUP($A876,#REF!,4,FALSE())),UPPER(RIGHT(VLOOKUP($A876,#REF!,4,FALSE()), 1)),"")</f>
        <v>#VALUE!</v>
      </c>
      <c r="K876" s="90" t="e">
        <f aca="false">IF(LEN(VLOOKUP($A876,#REF!,5,FALSE())),UPPER(RIGHT(VLOOKUP($A876,#REF!,5,FALSE()), 1)),"")</f>
        <v>#VALUE!</v>
      </c>
      <c r="L876" s="90" t="e">
        <f aca="false">IF(LEN(VLOOKUP($A876,#REF!,6,FALSE())),UPPER(RIGHT(VLOOKUP($A876,#REF!,6,FALSE()), 1)),"")</f>
        <v>#VALUE!</v>
      </c>
      <c r="M876" s="91" t="e">
        <f aca="false">IF(LEN(VLOOKUP($A876,#REF!,7,FALSE())),UPPER(RIGHT(VLOOKUP($A876,#REF!,7,FALSE()), 1)),"")</f>
        <v>#VALUE!</v>
      </c>
      <c r="N876" s="185"/>
      <c r="O876" s="185"/>
      <c r="P876" s="185"/>
      <c r="Q876" s="185"/>
      <c r="R876" s="185"/>
      <c r="S876" s="100" t="e">
        <f aca="false">HLOOKUP("Device Tree Pin Name",#REF!,MATCH($A876,#REF!,0),FALSE())</f>
        <v>#VALUE!</v>
      </c>
      <c r="T876" s="95" t="e">
        <f aca="false">HLOOKUP("power rail",#REF!,MATCH($A876,#REF!,0),FALSE())</f>
        <v>#VALUE!</v>
      </c>
      <c r="U876" s="96" t="e">
        <f aca="false">HLOOKUP("Wake Capable",#REF!,MATCH($A876,#REF!,0),FALSE())</f>
        <v>#VALUE!</v>
      </c>
      <c r="V876" s="96" t="e">
        <f aca="false">HLOOKUP("Strap",#REF!,MATCH($A876,#REF!,0),FALSE())</f>
        <v>#VALUE!</v>
      </c>
      <c r="W876" s="96"/>
      <c r="X876" s="96"/>
      <c r="Y876" s="96"/>
      <c r="Z876" s="95"/>
      <c r="AA876" s="95" t="e">
        <f aca="false">HLOOKUP("Pad type",#REF!,MATCH($A876,#REF!,0),FALSE())</f>
        <v>#VALUE!</v>
      </c>
      <c r="AB876" s="100"/>
      <c r="AC876" s="100" t="e">
        <f aca="false">HLOOKUP("POR Pin State",#REF!,MATCH($A876,#REF!,0),FALSE())</f>
        <v>#VALUE!</v>
      </c>
      <c r="AD876" s="186"/>
      <c r="AE876" s="187"/>
      <c r="AF876" s="187"/>
      <c r="AG876" s="187"/>
      <c r="AH876" s="188"/>
      <c r="AI876" s="188"/>
      <c r="AJ876" s="189"/>
      <c r="AK876" s="189"/>
      <c r="AL876" s="189"/>
      <c r="AM876" s="189"/>
      <c r="AN876" s="189"/>
      <c r="AO876" s="189"/>
      <c r="AP876" s="189"/>
      <c r="AQ876" s="194" t="s">
        <v>2101</v>
      </c>
      <c r="AR876" s="104"/>
      <c r="AS876" s="104"/>
      <c r="AT876" s="104"/>
      <c r="AU876" s="104"/>
      <c r="AV876" s="104"/>
      <c r="AW876" s="104"/>
      <c r="AX876" s="104"/>
      <c r="AY876" s="104"/>
      <c r="AZ876" s="104"/>
      <c r="BA876" s="104"/>
      <c r="BB876" s="162"/>
      <c r="BC876" s="104"/>
      <c r="BD876" s="214"/>
      <c r="BE876" s="213" t="s">
        <v>2102</v>
      </c>
      <c r="BF876" s="108" t="e">
        <f aca="false">VLOOKUP($A876,#REF!, 34, FALSE())</f>
        <v>#VALUE!</v>
      </c>
      <c r="BG876" s="108" t="e">
        <f aca="false">VLOOKUP($A876,#REF!, 22, FALSE())</f>
        <v>#VALUE!</v>
      </c>
      <c r="BH876" s="109"/>
    </row>
    <row r="877" s="193" customFormat="true" ht="12.75" hidden="false" customHeight="true" outlineLevel="0" collapsed="false">
      <c r="A877" s="133" t="s">
        <v>2103</v>
      </c>
      <c r="B877" s="86" t="e">
        <f aca="false">VLOOKUP($A877,#REF!, 34, FALSE())</f>
        <v>#VALUE!</v>
      </c>
      <c r="C877" s="87" t="str">
        <f aca="false">CONCATENATE("unused_",A877)</f>
        <v>unused_DDR_XM2_B5D4</v>
      </c>
      <c r="D877" s="88" t="e">
        <f aca="false">IF(LEN(VLOOKUP($A877,#REF!,8,FALSE())),LEFT(VLOOKUP($A877,#REF!,8,FALSE()),LEN(VLOOKUP($A877,#REF!,8,FALSE()))-2),"")</f>
        <v>#VALUE!</v>
      </c>
      <c r="E877" s="89" t="e">
        <f aca="false">IF(LEN(VLOOKUP($A877,#REF!,4,FALSE())),IF(INDEX(#REF!,MATCH($A877,#REF!,0),1),LEFT(VLOOKUP($A877,#REF!,4,FALSE()),LEN(VLOOKUP($A877,#REF!,4,FALSE()))-2),CONCATENATE(LEFT(VLOOKUP($A877,#REF!,4,FALSE()),LEN(VLOOKUP($A877,#REF!,4,FALSE()))-2),"*")),"")</f>
        <v>#VALUE!</v>
      </c>
      <c r="F877" s="90" t="e">
        <f aca="false">IF(LEN(VLOOKUP($A877,#REF!,5,FALSE())),IF(INDEX(#REF!,MATCH($A877,#REF!,0),2),LEFT(VLOOKUP($A877,#REF!,5,FALSE()),LEN(VLOOKUP($A877,#REF!,5,FALSE()))-2),CONCATENATE(LEFT(VLOOKUP($A877,#REF!,5,FALSE()),LEN(VLOOKUP($A877,#REF!,5,FALSE()))-2),"*")),"")</f>
        <v>#VALUE!</v>
      </c>
      <c r="G877" s="90" t="e">
        <f aca="false">IF(LEN(VLOOKUP($A877,#REF!,6,FALSE())),IF(INDEX(#REF!,MATCH($A877,#REF!,0),3),LEFT(VLOOKUP($A877,#REF!,6,FALSE()),LEN(VLOOKUP($A877,#REF!,6,FALSE()))-2),CONCATENATE(LEFT(VLOOKUP($A877,#REF!,6,FALSE()),LEN(VLOOKUP($A877,#REF!,6,FALSE()))-2),"*")),"")</f>
        <v>#VALUE!</v>
      </c>
      <c r="H877" s="91" t="e">
        <f aca="false">IF(LEN(VLOOKUP($A877,#REF!,7,FALSE())),IF(INDEX(#REF!,MATCH($A877,#REF!,0),4),LEFT(VLOOKUP($A877,#REF!,7,FALSE()),LEN(VLOOKUP($A877,#REF!,7,FALSE()))-2),CONCATENATE(LEFT(VLOOKUP($A877,#REF!,7,FALSE()),LEN(VLOOKUP($A877,#REF!,7,FALSE()))-2),"*")),"")</f>
        <v>#VALUE!</v>
      </c>
      <c r="I877" s="92" t="e">
        <f aca="false">IF(LEN(VLOOKUP($A877,#REF!,8,FALSE())),UPPER(RIGHT(VLOOKUP($A877,#REF!,8,FALSE()), 1)),"")</f>
        <v>#VALUE!</v>
      </c>
      <c r="J877" s="90" t="e">
        <f aca="false">IF(LEN(VLOOKUP($A877,#REF!,4,FALSE())),UPPER(RIGHT(VLOOKUP($A877,#REF!,4,FALSE()), 1)),"")</f>
        <v>#VALUE!</v>
      </c>
      <c r="K877" s="90" t="e">
        <f aca="false">IF(LEN(VLOOKUP($A877,#REF!,5,FALSE())),UPPER(RIGHT(VLOOKUP($A877,#REF!,5,FALSE()), 1)),"")</f>
        <v>#VALUE!</v>
      </c>
      <c r="L877" s="90" t="e">
        <f aca="false">IF(LEN(VLOOKUP($A877,#REF!,6,FALSE())),UPPER(RIGHT(VLOOKUP($A877,#REF!,6,FALSE()), 1)),"")</f>
        <v>#VALUE!</v>
      </c>
      <c r="M877" s="91" t="e">
        <f aca="false">IF(LEN(VLOOKUP($A877,#REF!,7,FALSE())),UPPER(RIGHT(VLOOKUP($A877,#REF!,7,FALSE()), 1)),"")</f>
        <v>#VALUE!</v>
      </c>
      <c r="N877" s="185"/>
      <c r="O877" s="185"/>
      <c r="P877" s="185"/>
      <c r="Q877" s="185"/>
      <c r="R877" s="185"/>
      <c r="S877" s="100" t="e">
        <f aca="false">HLOOKUP("Device Tree Pin Name",#REF!,MATCH($A877,#REF!,0),FALSE())</f>
        <v>#VALUE!</v>
      </c>
      <c r="T877" s="95" t="e">
        <f aca="false">HLOOKUP("power rail",#REF!,MATCH($A877,#REF!,0),FALSE())</f>
        <v>#VALUE!</v>
      </c>
      <c r="U877" s="96" t="e">
        <f aca="false">HLOOKUP("Wake Capable",#REF!,MATCH($A877,#REF!,0),FALSE())</f>
        <v>#VALUE!</v>
      </c>
      <c r="V877" s="96" t="e">
        <f aca="false">HLOOKUP("Strap",#REF!,MATCH($A877,#REF!,0),FALSE())</f>
        <v>#VALUE!</v>
      </c>
      <c r="W877" s="96"/>
      <c r="X877" s="96"/>
      <c r="Y877" s="96"/>
      <c r="Z877" s="95"/>
      <c r="AA877" s="95" t="e">
        <f aca="false">HLOOKUP("Pad type",#REF!,MATCH($A877,#REF!,0),FALSE())</f>
        <v>#VALUE!</v>
      </c>
      <c r="AB877" s="100"/>
      <c r="AC877" s="100" t="e">
        <f aca="false">HLOOKUP("POR Pin State",#REF!,MATCH($A877,#REF!,0),FALSE())</f>
        <v>#VALUE!</v>
      </c>
      <c r="AD877" s="186"/>
      <c r="AE877" s="187"/>
      <c r="AF877" s="187"/>
      <c r="AG877" s="187"/>
      <c r="AH877" s="188"/>
      <c r="AI877" s="188"/>
      <c r="AJ877" s="189"/>
      <c r="AK877" s="189"/>
      <c r="AL877" s="189"/>
      <c r="AM877" s="189"/>
      <c r="AN877" s="189"/>
      <c r="AO877" s="189"/>
      <c r="AP877" s="189"/>
      <c r="AQ877" s="194" t="s">
        <v>2104</v>
      </c>
      <c r="AR877" s="104"/>
      <c r="AS877" s="104"/>
      <c r="AT877" s="104"/>
      <c r="AU877" s="104"/>
      <c r="AV877" s="104"/>
      <c r="AW877" s="104"/>
      <c r="AX877" s="104"/>
      <c r="AY877" s="104"/>
      <c r="AZ877" s="104"/>
      <c r="BA877" s="104"/>
      <c r="BB877" s="162"/>
      <c r="BC877" s="104"/>
      <c r="BD877" s="214"/>
      <c r="BE877" s="213" t="s">
        <v>2105</v>
      </c>
      <c r="BF877" s="108" t="e">
        <f aca="false">VLOOKUP($A877,#REF!, 34, FALSE())</f>
        <v>#VALUE!</v>
      </c>
      <c r="BG877" s="108" t="e">
        <f aca="false">VLOOKUP($A877,#REF!, 22, FALSE())</f>
        <v>#VALUE!</v>
      </c>
      <c r="BH877" s="109"/>
    </row>
    <row r="878" s="193" customFormat="true" ht="12.75" hidden="false" customHeight="true" outlineLevel="0" collapsed="false">
      <c r="A878" s="133" t="s">
        <v>2106</v>
      </c>
      <c r="B878" s="86" t="e">
        <f aca="false">VLOOKUP($A878,#REF!, 34, FALSE())</f>
        <v>#VALUE!</v>
      </c>
      <c r="C878" s="87" t="str">
        <f aca="false">CONCATENATE("unused_",A878)</f>
        <v>unused_DDR_XM2_B5D5</v>
      </c>
      <c r="D878" s="88" t="e">
        <f aca="false">IF(LEN(VLOOKUP($A878,#REF!,8,FALSE())),LEFT(VLOOKUP($A878,#REF!,8,FALSE()),LEN(VLOOKUP($A878,#REF!,8,FALSE()))-2),"")</f>
        <v>#VALUE!</v>
      </c>
      <c r="E878" s="89" t="e">
        <f aca="false">IF(LEN(VLOOKUP($A878,#REF!,4,FALSE())),IF(INDEX(#REF!,MATCH($A878,#REF!,0),1),LEFT(VLOOKUP($A878,#REF!,4,FALSE()),LEN(VLOOKUP($A878,#REF!,4,FALSE()))-2),CONCATENATE(LEFT(VLOOKUP($A878,#REF!,4,FALSE()),LEN(VLOOKUP($A878,#REF!,4,FALSE()))-2),"*")),"")</f>
        <v>#VALUE!</v>
      </c>
      <c r="F878" s="90" t="e">
        <f aca="false">IF(LEN(VLOOKUP($A878,#REF!,5,FALSE())),IF(INDEX(#REF!,MATCH($A878,#REF!,0),2),LEFT(VLOOKUP($A878,#REF!,5,FALSE()),LEN(VLOOKUP($A878,#REF!,5,FALSE()))-2),CONCATENATE(LEFT(VLOOKUP($A878,#REF!,5,FALSE()),LEN(VLOOKUP($A878,#REF!,5,FALSE()))-2),"*")),"")</f>
        <v>#VALUE!</v>
      </c>
      <c r="G878" s="90" t="e">
        <f aca="false">IF(LEN(VLOOKUP($A878,#REF!,6,FALSE())),IF(INDEX(#REF!,MATCH($A878,#REF!,0),3),LEFT(VLOOKUP($A878,#REF!,6,FALSE()),LEN(VLOOKUP($A878,#REF!,6,FALSE()))-2),CONCATENATE(LEFT(VLOOKUP($A878,#REF!,6,FALSE()),LEN(VLOOKUP($A878,#REF!,6,FALSE()))-2),"*")),"")</f>
        <v>#VALUE!</v>
      </c>
      <c r="H878" s="91" t="e">
        <f aca="false">IF(LEN(VLOOKUP($A878,#REF!,7,FALSE())),IF(INDEX(#REF!,MATCH($A878,#REF!,0),4),LEFT(VLOOKUP($A878,#REF!,7,FALSE()),LEN(VLOOKUP($A878,#REF!,7,FALSE()))-2),CONCATENATE(LEFT(VLOOKUP($A878,#REF!,7,FALSE()),LEN(VLOOKUP($A878,#REF!,7,FALSE()))-2),"*")),"")</f>
        <v>#VALUE!</v>
      </c>
      <c r="I878" s="92" t="e">
        <f aca="false">IF(LEN(VLOOKUP($A878,#REF!,8,FALSE())),UPPER(RIGHT(VLOOKUP($A878,#REF!,8,FALSE()), 1)),"")</f>
        <v>#VALUE!</v>
      </c>
      <c r="J878" s="90" t="e">
        <f aca="false">IF(LEN(VLOOKUP($A878,#REF!,4,FALSE())),UPPER(RIGHT(VLOOKUP($A878,#REF!,4,FALSE()), 1)),"")</f>
        <v>#VALUE!</v>
      </c>
      <c r="K878" s="90" t="e">
        <f aca="false">IF(LEN(VLOOKUP($A878,#REF!,5,FALSE())),UPPER(RIGHT(VLOOKUP($A878,#REF!,5,FALSE()), 1)),"")</f>
        <v>#VALUE!</v>
      </c>
      <c r="L878" s="90" t="e">
        <f aca="false">IF(LEN(VLOOKUP($A878,#REF!,6,FALSE())),UPPER(RIGHT(VLOOKUP($A878,#REF!,6,FALSE()), 1)),"")</f>
        <v>#VALUE!</v>
      </c>
      <c r="M878" s="91" t="e">
        <f aca="false">IF(LEN(VLOOKUP($A878,#REF!,7,FALSE())),UPPER(RIGHT(VLOOKUP($A878,#REF!,7,FALSE()), 1)),"")</f>
        <v>#VALUE!</v>
      </c>
      <c r="N878" s="185"/>
      <c r="O878" s="185"/>
      <c r="P878" s="185"/>
      <c r="Q878" s="185"/>
      <c r="R878" s="185"/>
      <c r="S878" s="100" t="e">
        <f aca="false">HLOOKUP("Device Tree Pin Name",#REF!,MATCH($A878,#REF!,0),FALSE())</f>
        <v>#VALUE!</v>
      </c>
      <c r="T878" s="95" t="e">
        <f aca="false">HLOOKUP("power rail",#REF!,MATCH($A878,#REF!,0),FALSE())</f>
        <v>#VALUE!</v>
      </c>
      <c r="U878" s="96" t="e">
        <f aca="false">HLOOKUP("Wake Capable",#REF!,MATCH($A878,#REF!,0),FALSE())</f>
        <v>#VALUE!</v>
      </c>
      <c r="V878" s="96" t="e">
        <f aca="false">HLOOKUP("Strap",#REF!,MATCH($A878,#REF!,0),FALSE())</f>
        <v>#VALUE!</v>
      </c>
      <c r="W878" s="96"/>
      <c r="X878" s="96"/>
      <c r="Y878" s="96"/>
      <c r="Z878" s="95"/>
      <c r="AA878" s="95" t="e">
        <f aca="false">HLOOKUP("Pad type",#REF!,MATCH($A878,#REF!,0),FALSE())</f>
        <v>#VALUE!</v>
      </c>
      <c r="AB878" s="100"/>
      <c r="AC878" s="100" t="e">
        <f aca="false">HLOOKUP("POR Pin State",#REF!,MATCH($A878,#REF!,0),FALSE())</f>
        <v>#VALUE!</v>
      </c>
      <c r="AD878" s="186"/>
      <c r="AE878" s="187"/>
      <c r="AF878" s="187"/>
      <c r="AG878" s="187"/>
      <c r="AH878" s="188"/>
      <c r="AI878" s="188"/>
      <c r="AJ878" s="189"/>
      <c r="AK878" s="189"/>
      <c r="AL878" s="189"/>
      <c r="AM878" s="189"/>
      <c r="AN878" s="189"/>
      <c r="AO878" s="189"/>
      <c r="AP878" s="189"/>
      <c r="AQ878" s="194" t="s">
        <v>2107</v>
      </c>
      <c r="AR878" s="104"/>
      <c r="AS878" s="104"/>
      <c r="AT878" s="104"/>
      <c r="AU878" s="104"/>
      <c r="AV878" s="104"/>
      <c r="AW878" s="104"/>
      <c r="AX878" s="104"/>
      <c r="AY878" s="104"/>
      <c r="AZ878" s="104"/>
      <c r="BA878" s="104"/>
      <c r="BB878" s="162"/>
      <c r="BC878" s="104"/>
      <c r="BD878" s="214"/>
      <c r="BE878" s="213" t="s">
        <v>2108</v>
      </c>
      <c r="BF878" s="108" t="e">
        <f aca="false">VLOOKUP($A878,#REF!, 34, FALSE())</f>
        <v>#VALUE!</v>
      </c>
      <c r="BG878" s="108" t="e">
        <f aca="false">VLOOKUP($A878,#REF!, 22, FALSE())</f>
        <v>#VALUE!</v>
      </c>
      <c r="BH878" s="109"/>
    </row>
    <row r="879" s="193" customFormat="true" ht="12.75" hidden="false" customHeight="true" outlineLevel="0" collapsed="false">
      <c r="A879" s="133" t="s">
        <v>2109</v>
      </c>
      <c r="B879" s="86" t="e">
        <f aca="false">VLOOKUP($A879,#REF!, 34, FALSE())</f>
        <v>#VALUE!</v>
      </c>
      <c r="C879" s="87" t="str">
        <f aca="false">CONCATENATE("unused_",A879)</f>
        <v>unused_DDR_XM2_B5D6</v>
      </c>
      <c r="D879" s="88" t="e">
        <f aca="false">IF(LEN(VLOOKUP($A879,#REF!,8,FALSE())),LEFT(VLOOKUP($A879,#REF!,8,FALSE()),LEN(VLOOKUP($A879,#REF!,8,FALSE()))-2),"")</f>
        <v>#VALUE!</v>
      </c>
      <c r="E879" s="89" t="e">
        <f aca="false">IF(LEN(VLOOKUP($A879,#REF!,4,FALSE())),IF(INDEX(#REF!,MATCH($A879,#REF!,0),1),LEFT(VLOOKUP($A879,#REF!,4,FALSE()),LEN(VLOOKUP($A879,#REF!,4,FALSE()))-2),CONCATENATE(LEFT(VLOOKUP($A879,#REF!,4,FALSE()),LEN(VLOOKUP($A879,#REF!,4,FALSE()))-2),"*")),"")</f>
        <v>#VALUE!</v>
      </c>
      <c r="F879" s="90" t="e">
        <f aca="false">IF(LEN(VLOOKUP($A879,#REF!,5,FALSE())),IF(INDEX(#REF!,MATCH($A879,#REF!,0),2),LEFT(VLOOKUP($A879,#REF!,5,FALSE()),LEN(VLOOKUP($A879,#REF!,5,FALSE()))-2),CONCATENATE(LEFT(VLOOKUP($A879,#REF!,5,FALSE()),LEN(VLOOKUP($A879,#REF!,5,FALSE()))-2),"*")),"")</f>
        <v>#VALUE!</v>
      </c>
      <c r="G879" s="90" t="e">
        <f aca="false">IF(LEN(VLOOKUP($A879,#REF!,6,FALSE())),IF(INDEX(#REF!,MATCH($A879,#REF!,0),3),LEFT(VLOOKUP($A879,#REF!,6,FALSE()),LEN(VLOOKUP($A879,#REF!,6,FALSE()))-2),CONCATENATE(LEFT(VLOOKUP($A879,#REF!,6,FALSE()),LEN(VLOOKUP($A879,#REF!,6,FALSE()))-2),"*")),"")</f>
        <v>#VALUE!</v>
      </c>
      <c r="H879" s="91" t="e">
        <f aca="false">IF(LEN(VLOOKUP($A879,#REF!,7,FALSE())),IF(INDEX(#REF!,MATCH($A879,#REF!,0),4),LEFT(VLOOKUP($A879,#REF!,7,FALSE()),LEN(VLOOKUP($A879,#REF!,7,FALSE()))-2),CONCATENATE(LEFT(VLOOKUP($A879,#REF!,7,FALSE()),LEN(VLOOKUP($A879,#REF!,7,FALSE()))-2),"*")),"")</f>
        <v>#VALUE!</v>
      </c>
      <c r="I879" s="92" t="e">
        <f aca="false">IF(LEN(VLOOKUP($A879,#REF!,8,FALSE())),UPPER(RIGHT(VLOOKUP($A879,#REF!,8,FALSE()), 1)),"")</f>
        <v>#VALUE!</v>
      </c>
      <c r="J879" s="90" t="e">
        <f aca="false">IF(LEN(VLOOKUP($A879,#REF!,4,FALSE())),UPPER(RIGHT(VLOOKUP($A879,#REF!,4,FALSE()), 1)),"")</f>
        <v>#VALUE!</v>
      </c>
      <c r="K879" s="90" t="e">
        <f aca="false">IF(LEN(VLOOKUP($A879,#REF!,5,FALSE())),UPPER(RIGHT(VLOOKUP($A879,#REF!,5,FALSE()), 1)),"")</f>
        <v>#VALUE!</v>
      </c>
      <c r="L879" s="90" t="e">
        <f aca="false">IF(LEN(VLOOKUP($A879,#REF!,6,FALSE())),UPPER(RIGHT(VLOOKUP($A879,#REF!,6,FALSE()), 1)),"")</f>
        <v>#VALUE!</v>
      </c>
      <c r="M879" s="91" t="e">
        <f aca="false">IF(LEN(VLOOKUP($A879,#REF!,7,FALSE())),UPPER(RIGHT(VLOOKUP($A879,#REF!,7,FALSE()), 1)),"")</f>
        <v>#VALUE!</v>
      </c>
      <c r="N879" s="185"/>
      <c r="O879" s="185"/>
      <c r="P879" s="185"/>
      <c r="Q879" s="185"/>
      <c r="R879" s="185"/>
      <c r="S879" s="100" t="e">
        <f aca="false">HLOOKUP("Device Tree Pin Name",#REF!,MATCH($A879,#REF!,0),FALSE())</f>
        <v>#VALUE!</v>
      </c>
      <c r="T879" s="95" t="e">
        <f aca="false">HLOOKUP("power rail",#REF!,MATCH($A879,#REF!,0),FALSE())</f>
        <v>#VALUE!</v>
      </c>
      <c r="U879" s="96" t="e">
        <f aca="false">HLOOKUP("Wake Capable",#REF!,MATCH($A879,#REF!,0),FALSE())</f>
        <v>#VALUE!</v>
      </c>
      <c r="V879" s="96" t="e">
        <f aca="false">HLOOKUP("Strap",#REF!,MATCH($A879,#REF!,0),FALSE())</f>
        <v>#VALUE!</v>
      </c>
      <c r="W879" s="96"/>
      <c r="X879" s="96"/>
      <c r="Y879" s="96"/>
      <c r="Z879" s="95"/>
      <c r="AA879" s="95" t="e">
        <f aca="false">HLOOKUP("Pad type",#REF!,MATCH($A879,#REF!,0),FALSE())</f>
        <v>#VALUE!</v>
      </c>
      <c r="AB879" s="100"/>
      <c r="AC879" s="100" t="e">
        <f aca="false">HLOOKUP("POR Pin State",#REF!,MATCH($A879,#REF!,0),FALSE())</f>
        <v>#VALUE!</v>
      </c>
      <c r="AD879" s="186"/>
      <c r="AE879" s="187"/>
      <c r="AF879" s="187"/>
      <c r="AG879" s="187"/>
      <c r="AH879" s="188"/>
      <c r="AI879" s="188"/>
      <c r="AJ879" s="189"/>
      <c r="AK879" s="189"/>
      <c r="AL879" s="189"/>
      <c r="AM879" s="189"/>
      <c r="AN879" s="189"/>
      <c r="AO879" s="189"/>
      <c r="AP879" s="189"/>
      <c r="AQ879" s="194" t="s">
        <v>2110</v>
      </c>
      <c r="AR879" s="104"/>
      <c r="AS879" s="104"/>
      <c r="AT879" s="104"/>
      <c r="AU879" s="104"/>
      <c r="AV879" s="104"/>
      <c r="AW879" s="104"/>
      <c r="AX879" s="104"/>
      <c r="AY879" s="104"/>
      <c r="AZ879" s="104"/>
      <c r="BA879" s="104"/>
      <c r="BB879" s="162"/>
      <c r="BC879" s="104"/>
      <c r="BD879" s="214"/>
      <c r="BE879" s="213" t="s">
        <v>2111</v>
      </c>
      <c r="BF879" s="108" t="e">
        <f aca="false">VLOOKUP($A879,#REF!, 34, FALSE())</f>
        <v>#VALUE!</v>
      </c>
      <c r="BG879" s="108" t="e">
        <f aca="false">VLOOKUP($A879,#REF!, 22, FALSE())</f>
        <v>#VALUE!</v>
      </c>
      <c r="BH879" s="109"/>
    </row>
    <row r="880" s="193" customFormat="true" ht="12.75" hidden="false" customHeight="true" outlineLevel="0" collapsed="false">
      <c r="A880" s="133" t="s">
        <v>2112</v>
      </c>
      <c r="B880" s="86" t="e">
        <f aca="false">VLOOKUP($A880,#REF!, 34, FALSE())</f>
        <v>#VALUE!</v>
      </c>
      <c r="C880" s="87" t="str">
        <f aca="false">CONCATENATE("unused_",A880)</f>
        <v>unused_DDR_XM2_B5D7</v>
      </c>
      <c r="D880" s="88" t="e">
        <f aca="false">IF(LEN(VLOOKUP($A880,#REF!,8,FALSE())),LEFT(VLOOKUP($A880,#REF!,8,FALSE()),LEN(VLOOKUP($A880,#REF!,8,FALSE()))-2),"")</f>
        <v>#VALUE!</v>
      </c>
      <c r="E880" s="89" t="e">
        <f aca="false">IF(LEN(VLOOKUP($A880,#REF!,4,FALSE())),IF(INDEX(#REF!,MATCH($A880,#REF!,0),1),LEFT(VLOOKUP($A880,#REF!,4,FALSE()),LEN(VLOOKUP($A880,#REF!,4,FALSE()))-2),CONCATENATE(LEFT(VLOOKUP($A880,#REF!,4,FALSE()),LEN(VLOOKUP($A880,#REF!,4,FALSE()))-2),"*")),"")</f>
        <v>#VALUE!</v>
      </c>
      <c r="F880" s="90" t="e">
        <f aca="false">IF(LEN(VLOOKUP($A880,#REF!,5,FALSE())),IF(INDEX(#REF!,MATCH($A880,#REF!,0),2),LEFT(VLOOKUP($A880,#REF!,5,FALSE()),LEN(VLOOKUP($A880,#REF!,5,FALSE()))-2),CONCATENATE(LEFT(VLOOKUP($A880,#REF!,5,FALSE()),LEN(VLOOKUP($A880,#REF!,5,FALSE()))-2),"*")),"")</f>
        <v>#VALUE!</v>
      </c>
      <c r="G880" s="90" t="e">
        <f aca="false">IF(LEN(VLOOKUP($A880,#REF!,6,FALSE())),IF(INDEX(#REF!,MATCH($A880,#REF!,0),3),LEFT(VLOOKUP($A880,#REF!,6,FALSE()),LEN(VLOOKUP($A880,#REF!,6,FALSE()))-2),CONCATENATE(LEFT(VLOOKUP($A880,#REF!,6,FALSE()),LEN(VLOOKUP($A880,#REF!,6,FALSE()))-2),"*")),"")</f>
        <v>#VALUE!</v>
      </c>
      <c r="H880" s="91" t="e">
        <f aca="false">IF(LEN(VLOOKUP($A880,#REF!,7,FALSE())),IF(INDEX(#REF!,MATCH($A880,#REF!,0),4),LEFT(VLOOKUP($A880,#REF!,7,FALSE()),LEN(VLOOKUP($A880,#REF!,7,FALSE()))-2),CONCATENATE(LEFT(VLOOKUP($A880,#REF!,7,FALSE()),LEN(VLOOKUP($A880,#REF!,7,FALSE()))-2),"*")),"")</f>
        <v>#VALUE!</v>
      </c>
      <c r="I880" s="92" t="e">
        <f aca="false">IF(LEN(VLOOKUP($A880,#REF!,8,FALSE())),UPPER(RIGHT(VLOOKUP($A880,#REF!,8,FALSE()), 1)),"")</f>
        <v>#VALUE!</v>
      </c>
      <c r="J880" s="90" t="e">
        <f aca="false">IF(LEN(VLOOKUP($A880,#REF!,4,FALSE())),UPPER(RIGHT(VLOOKUP($A880,#REF!,4,FALSE()), 1)),"")</f>
        <v>#VALUE!</v>
      </c>
      <c r="K880" s="90" t="e">
        <f aca="false">IF(LEN(VLOOKUP($A880,#REF!,5,FALSE())),UPPER(RIGHT(VLOOKUP($A880,#REF!,5,FALSE()), 1)),"")</f>
        <v>#VALUE!</v>
      </c>
      <c r="L880" s="90" t="e">
        <f aca="false">IF(LEN(VLOOKUP($A880,#REF!,6,FALSE())),UPPER(RIGHT(VLOOKUP($A880,#REF!,6,FALSE()), 1)),"")</f>
        <v>#VALUE!</v>
      </c>
      <c r="M880" s="91" t="e">
        <f aca="false">IF(LEN(VLOOKUP($A880,#REF!,7,FALSE())),UPPER(RIGHT(VLOOKUP($A880,#REF!,7,FALSE()), 1)),"")</f>
        <v>#VALUE!</v>
      </c>
      <c r="N880" s="185"/>
      <c r="O880" s="185"/>
      <c r="P880" s="185"/>
      <c r="Q880" s="185"/>
      <c r="R880" s="185"/>
      <c r="S880" s="100" t="e">
        <f aca="false">HLOOKUP("Device Tree Pin Name",#REF!,MATCH($A880,#REF!,0),FALSE())</f>
        <v>#VALUE!</v>
      </c>
      <c r="T880" s="95" t="e">
        <f aca="false">HLOOKUP("power rail",#REF!,MATCH($A880,#REF!,0),FALSE())</f>
        <v>#VALUE!</v>
      </c>
      <c r="U880" s="96" t="e">
        <f aca="false">HLOOKUP("Wake Capable",#REF!,MATCH($A880,#REF!,0),FALSE())</f>
        <v>#VALUE!</v>
      </c>
      <c r="V880" s="96" t="e">
        <f aca="false">HLOOKUP("Strap",#REF!,MATCH($A880,#REF!,0),FALSE())</f>
        <v>#VALUE!</v>
      </c>
      <c r="W880" s="96"/>
      <c r="X880" s="96"/>
      <c r="Y880" s="96"/>
      <c r="Z880" s="95"/>
      <c r="AA880" s="95" t="e">
        <f aca="false">HLOOKUP("Pad type",#REF!,MATCH($A880,#REF!,0),FALSE())</f>
        <v>#VALUE!</v>
      </c>
      <c r="AB880" s="100"/>
      <c r="AC880" s="100" t="e">
        <f aca="false">HLOOKUP("POR Pin State",#REF!,MATCH($A880,#REF!,0),FALSE())</f>
        <v>#VALUE!</v>
      </c>
      <c r="AD880" s="186"/>
      <c r="AE880" s="187"/>
      <c r="AF880" s="187"/>
      <c r="AG880" s="187"/>
      <c r="AH880" s="188"/>
      <c r="AI880" s="188"/>
      <c r="AJ880" s="189"/>
      <c r="AK880" s="189"/>
      <c r="AL880" s="189"/>
      <c r="AM880" s="189"/>
      <c r="AN880" s="189"/>
      <c r="AO880" s="189"/>
      <c r="AP880" s="189"/>
      <c r="AQ880" s="194" t="s">
        <v>2113</v>
      </c>
      <c r="AR880" s="104"/>
      <c r="AS880" s="104"/>
      <c r="AT880" s="104"/>
      <c r="AU880" s="104"/>
      <c r="AV880" s="104"/>
      <c r="AW880" s="104"/>
      <c r="AX880" s="104"/>
      <c r="AY880" s="104"/>
      <c r="AZ880" s="104"/>
      <c r="BA880" s="104"/>
      <c r="BB880" s="162"/>
      <c r="BC880" s="104"/>
      <c r="BD880" s="214"/>
      <c r="BE880" s="213" t="s">
        <v>2114</v>
      </c>
      <c r="BF880" s="108" t="e">
        <f aca="false">VLOOKUP($A880,#REF!, 34, FALSE())</f>
        <v>#VALUE!</v>
      </c>
      <c r="BG880" s="108" t="e">
        <f aca="false">VLOOKUP($A880,#REF!, 22, FALSE())</f>
        <v>#VALUE!</v>
      </c>
      <c r="BH880" s="109"/>
    </row>
    <row r="881" s="193" customFormat="true" ht="12.75" hidden="false" customHeight="true" outlineLevel="0" collapsed="false">
      <c r="A881" s="133" t="s">
        <v>2115</v>
      </c>
      <c r="B881" s="86" t="e">
        <f aca="false">VLOOKUP($A881,#REF!, 34, FALSE())</f>
        <v>#VALUE!</v>
      </c>
      <c r="C881" s="87" t="str">
        <f aca="false">CONCATENATE("unused_",A881)</f>
        <v>unused_DDR_XM2_B5DMI</v>
      </c>
      <c r="D881" s="88" t="e">
        <f aca="false">IF(LEN(VLOOKUP($A881,#REF!,8,FALSE())),LEFT(VLOOKUP($A881,#REF!,8,FALSE()),LEN(VLOOKUP($A881,#REF!,8,FALSE()))-2),"")</f>
        <v>#VALUE!</v>
      </c>
      <c r="E881" s="89" t="e">
        <f aca="false">IF(LEN(VLOOKUP($A881,#REF!,4,FALSE())),IF(INDEX(#REF!,MATCH($A881,#REF!,0),1),LEFT(VLOOKUP($A881,#REF!,4,FALSE()),LEN(VLOOKUP($A881,#REF!,4,FALSE()))-2),CONCATENATE(LEFT(VLOOKUP($A881,#REF!,4,FALSE()),LEN(VLOOKUP($A881,#REF!,4,FALSE()))-2),"*")),"")</f>
        <v>#VALUE!</v>
      </c>
      <c r="F881" s="90" t="e">
        <f aca="false">IF(LEN(VLOOKUP($A881,#REF!,5,FALSE())),IF(INDEX(#REF!,MATCH($A881,#REF!,0),2),LEFT(VLOOKUP($A881,#REF!,5,FALSE()),LEN(VLOOKUP($A881,#REF!,5,FALSE()))-2),CONCATENATE(LEFT(VLOOKUP($A881,#REF!,5,FALSE()),LEN(VLOOKUP($A881,#REF!,5,FALSE()))-2),"*")),"")</f>
        <v>#VALUE!</v>
      </c>
      <c r="G881" s="90" t="e">
        <f aca="false">IF(LEN(VLOOKUP($A881,#REF!,6,FALSE())),IF(INDEX(#REF!,MATCH($A881,#REF!,0),3),LEFT(VLOOKUP($A881,#REF!,6,FALSE()),LEN(VLOOKUP($A881,#REF!,6,FALSE()))-2),CONCATENATE(LEFT(VLOOKUP($A881,#REF!,6,FALSE()),LEN(VLOOKUP($A881,#REF!,6,FALSE()))-2),"*")),"")</f>
        <v>#VALUE!</v>
      </c>
      <c r="H881" s="91" t="e">
        <f aca="false">IF(LEN(VLOOKUP($A881,#REF!,7,FALSE())),IF(INDEX(#REF!,MATCH($A881,#REF!,0),4),LEFT(VLOOKUP($A881,#REF!,7,FALSE()),LEN(VLOOKUP($A881,#REF!,7,FALSE()))-2),CONCATENATE(LEFT(VLOOKUP($A881,#REF!,7,FALSE()),LEN(VLOOKUP($A881,#REF!,7,FALSE()))-2),"*")),"")</f>
        <v>#VALUE!</v>
      </c>
      <c r="I881" s="92" t="e">
        <f aca="false">IF(LEN(VLOOKUP($A881,#REF!,8,FALSE())),UPPER(RIGHT(VLOOKUP($A881,#REF!,8,FALSE()), 1)),"")</f>
        <v>#VALUE!</v>
      </c>
      <c r="J881" s="90" t="e">
        <f aca="false">IF(LEN(VLOOKUP($A881,#REF!,4,FALSE())),UPPER(RIGHT(VLOOKUP($A881,#REF!,4,FALSE()), 1)),"")</f>
        <v>#VALUE!</v>
      </c>
      <c r="K881" s="90" t="e">
        <f aca="false">IF(LEN(VLOOKUP($A881,#REF!,5,FALSE())),UPPER(RIGHT(VLOOKUP($A881,#REF!,5,FALSE()), 1)),"")</f>
        <v>#VALUE!</v>
      </c>
      <c r="L881" s="90" t="e">
        <f aca="false">IF(LEN(VLOOKUP($A881,#REF!,6,FALSE())),UPPER(RIGHT(VLOOKUP($A881,#REF!,6,FALSE()), 1)),"")</f>
        <v>#VALUE!</v>
      </c>
      <c r="M881" s="91" t="e">
        <f aca="false">IF(LEN(VLOOKUP($A881,#REF!,7,FALSE())),UPPER(RIGHT(VLOOKUP($A881,#REF!,7,FALSE()), 1)),"")</f>
        <v>#VALUE!</v>
      </c>
      <c r="N881" s="185"/>
      <c r="O881" s="185"/>
      <c r="P881" s="185"/>
      <c r="Q881" s="185"/>
      <c r="R881" s="185"/>
      <c r="S881" s="100" t="e">
        <f aca="false">HLOOKUP("Device Tree Pin Name",#REF!,MATCH($A881,#REF!,0),FALSE())</f>
        <v>#VALUE!</v>
      </c>
      <c r="T881" s="95" t="e">
        <f aca="false">HLOOKUP("power rail",#REF!,MATCH($A881,#REF!,0),FALSE())</f>
        <v>#VALUE!</v>
      </c>
      <c r="U881" s="96" t="e">
        <f aca="false">HLOOKUP("Wake Capable",#REF!,MATCH($A881,#REF!,0),FALSE())</f>
        <v>#VALUE!</v>
      </c>
      <c r="V881" s="96" t="e">
        <f aca="false">HLOOKUP("Strap",#REF!,MATCH($A881,#REF!,0),FALSE())</f>
        <v>#VALUE!</v>
      </c>
      <c r="W881" s="96"/>
      <c r="X881" s="96"/>
      <c r="Y881" s="96"/>
      <c r="Z881" s="95"/>
      <c r="AA881" s="95" t="e">
        <f aca="false">HLOOKUP("Pad type",#REF!,MATCH($A881,#REF!,0),FALSE())</f>
        <v>#VALUE!</v>
      </c>
      <c r="AB881" s="100"/>
      <c r="AC881" s="100" t="e">
        <f aca="false">HLOOKUP("POR Pin State",#REF!,MATCH($A881,#REF!,0),FALSE())</f>
        <v>#VALUE!</v>
      </c>
      <c r="AD881" s="186"/>
      <c r="AE881" s="187"/>
      <c r="AF881" s="187"/>
      <c r="AG881" s="187"/>
      <c r="AH881" s="188"/>
      <c r="AI881" s="188"/>
      <c r="AJ881" s="189"/>
      <c r="AK881" s="189"/>
      <c r="AL881" s="189"/>
      <c r="AM881" s="189"/>
      <c r="AN881" s="189"/>
      <c r="AO881" s="189"/>
      <c r="AP881" s="189"/>
      <c r="AQ881" s="194" t="s">
        <v>2115</v>
      </c>
      <c r="AR881" s="104"/>
      <c r="AS881" s="104"/>
      <c r="AT881" s="104"/>
      <c r="AU881" s="104"/>
      <c r="AV881" s="104"/>
      <c r="AW881" s="104"/>
      <c r="AX881" s="104"/>
      <c r="AY881" s="104"/>
      <c r="AZ881" s="104"/>
      <c r="BA881" s="104"/>
      <c r="BB881" s="162"/>
      <c r="BC881" s="104"/>
      <c r="BD881" s="214"/>
      <c r="BE881" s="213" t="s">
        <v>2116</v>
      </c>
      <c r="BF881" s="108" t="e">
        <f aca="false">VLOOKUP($A881,#REF!, 34, FALSE())</f>
        <v>#VALUE!</v>
      </c>
      <c r="BG881" s="108" t="e">
        <f aca="false">VLOOKUP($A881,#REF!, 22, FALSE())</f>
        <v>#VALUE!</v>
      </c>
      <c r="BH881" s="109"/>
    </row>
    <row r="882" s="193" customFormat="true" ht="12.75" hidden="false" customHeight="true" outlineLevel="0" collapsed="false">
      <c r="A882" s="133" t="s">
        <v>2117</v>
      </c>
      <c r="B882" s="86" t="e">
        <f aca="false">VLOOKUP($A882,#REF!, 34, FALSE())</f>
        <v>#VALUE!</v>
      </c>
      <c r="C882" s="87" t="str">
        <f aca="false">CONCATENATE("unused_",A882)</f>
        <v>unused_DDR_XM2_B5WCK_P</v>
      </c>
      <c r="D882" s="88" t="e">
        <f aca="false">IF(LEN(VLOOKUP($A882,#REF!,8,FALSE())),LEFT(VLOOKUP($A882,#REF!,8,FALSE()),LEN(VLOOKUP($A882,#REF!,8,FALSE()))-2),"")</f>
        <v>#VALUE!</v>
      </c>
      <c r="E882" s="89" t="e">
        <f aca="false">IF(LEN(VLOOKUP($A882,#REF!,4,FALSE())),IF(INDEX(#REF!,MATCH($A882,#REF!,0),1),LEFT(VLOOKUP($A882,#REF!,4,FALSE()),LEN(VLOOKUP($A882,#REF!,4,FALSE()))-2),CONCATENATE(LEFT(VLOOKUP($A882,#REF!,4,FALSE()),LEN(VLOOKUP($A882,#REF!,4,FALSE()))-2),"*")),"")</f>
        <v>#VALUE!</v>
      </c>
      <c r="F882" s="90" t="e">
        <f aca="false">IF(LEN(VLOOKUP($A882,#REF!,5,FALSE())),IF(INDEX(#REF!,MATCH($A882,#REF!,0),2),LEFT(VLOOKUP($A882,#REF!,5,FALSE()),LEN(VLOOKUP($A882,#REF!,5,FALSE()))-2),CONCATENATE(LEFT(VLOOKUP($A882,#REF!,5,FALSE()),LEN(VLOOKUP($A882,#REF!,5,FALSE()))-2),"*")),"")</f>
        <v>#VALUE!</v>
      </c>
      <c r="G882" s="90" t="e">
        <f aca="false">IF(LEN(VLOOKUP($A882,#REF!,6,FALSE())),IF(INDEX(#REF!,MATCH($A882,#REF!,0),3),LEFT(VLOOKUP($A882,#REF!,6,FALSE()),LEN(VLOOKUP($A882,#REF!,6,FALSE()))-2),CONCATENATE(LEFT(VLOOKUP($A882,#REF!,6,FALSE()),LEN(VLOOKUP($A882,#REF!,6,FALSE()))-2),"*")),"")</f>
        <v>#VALUE!</v>
      </c>
      <c r="H882" s="91" t="e">
        <f aca="false">IF(LEN(VLOOKUP($A882,#REF!,7,FALSE())),IF(INDEX(#REF!,MATCH($A882,#REF!,0),4),LEFT(VLOOKUP($A882,#REF!,7,FALSE()),LEN(VLOOKUP($A882,#REF!,7,FALSE()))-2),CONCATENATE(LEFT(VLOOKUP($A882,#REF!,7,FALSE()),LEN(VLOOKUP($A882,#REF!,7,FALSE()))-2),"*")),"")</f>
        <v>#VALUE!</v>
      </c>
      <c r="I882" s="92" t="e">
        <f aca="false">IF(LEN(VLOOKUP($A882,#REF!,8,FALSE())),UPPER(RIGHT(VLOOKUP($A882,#REF!,8,FALSE()), 1)),"")</f>
        <v>#VALUE!</v>
      </c>
      <c r="J882" s="90" t="e">
        <f aca="false">IF(LEN(VLOOKUP($A882,#REF!,4,FALSE())),UPPER(RIGHT(VLOOKUP($A882,#REF!,4,FALSE()), 1)),"")</f>
        <v>#VALUE!</v>
      </c>
      <c r="K882" s="90" t="e">
        <f aca="false">IF(LEN(VLOOKUP($A882,#REF!,5,FALSE())),UPPER(RIGHT(VLOOKUP($A882,#REF!,5,FALSE()), 1)),"")</f>
        <v>#VALUE!</v>
      </c>
      <c r="L882" s="90" t="e">
        <f aca="false">IF(LEN(VLOOKUP($A882,#REF!,6,FALSE())),UPPER(RIGHT(VLOOKUP($A882,#REF!,6,FALSE()), 1)),"")</f>
        <v>#VALUE!</v>
      </c>
      <c r="M882" s="91" t="e">
        <f aca="false">IF(LEN(VLOOKUP($A882,#REF!,7,FALSE())),UPPER(RIGHT(VLOOKUP($A882,#REF!,7,FALSE()), 1)),"")</f>
        <v>#VALUE!</v>
      </c>
      <c r="N882" s="185"/>
      <c r="O882" s="185"/>
      <c r="P882" s="185"/>
      <c r="Q882" s="185"/>
      <c r="R882" s="185"/>
      <c r="S882" s="100" t="e">
        <f aca="false">HLOOKUP("Device Tree Pin Name",#REF!,MATCH($A882,#REF!,0),FALSE())</f>
        <v>#VALUE!</v>
      </c>
      <c r="T882" s="95" t="e">
        <f aca="false">HLOOKUP("power rail",#REF!,MATCH($A882,#REF!,0),FALSE())</f>
        <v>#VALUE!</v>
      </c>
      <c r="U882" s="96" t="e">
        <f aca="false">HLOOKUP("Wake Capable",#REF!,MATCH($A882,#REF!,0),FALSE())</f>
        <v>#VALUE!</v>
      </c>
      <c r="V882" s="96" t="e">
        <f aca="false">HLOOKUP("Strap",#REF!,MATCH($A882,#REF!,0),FALSE())</f>
        <v>#VALUE!</v>
      </c>
      <c r="W882" s="96"/>
      <c r="X882" s="96"/>
      <c r="Y882" s="96"/>
      <c r="Z882" s="95"/>
      <c r="AA882" s="95" t="e">
        <f aca="false">HLOOKUP("Pad type",#REF!,MATCH($A882,#REF!,0),FALSE())</f>
        <v>#VALUE!</v>
      </c>
      <c r="AB882" s="100"/>
      <c r="AC882" s="100" t="e">
        <f aca="false">HLOOKUP("POR Pin State",#REF!,MATCH($A882,#REF!,0),FALSE())</f>
        <v>#VALUE!</v>
      </c>
      <c r="AD882" s="186"/>
      <c r="AE882" s="187"/>
      <c r="AF882" s="187"/>
      <c r="AG882" s="187"/>
      <c r="AH882" s="188"/>
      <c r="AI882" s="188"/>
      <c r="AJ882" s="189"/>
      <c r="AK882" s="189"/>
      <c r="AL882" s="189"/>
      <c r="AM882" s="189"/>
      <c r="AN882" s="189"/>
      <c r="AO882" s="189"/>
      <c r="AP882" s="189"/>
      <c r="AQ882" s="194" t="s">
        <v>2117</v>
      </c>
      <c r="AR882" s="104"/>
      <c r="AS882" s="104"/>
      <c r="AT882" s="104"/>
      <c r="AU882" s="104"/>
      <c r="AV882" s="104"/>
      <c r="AW882" s="104"/>
      <c r="AX882" s="104"/>
      <c r="AY882" s="104"/>
      <c r="AZ882" s="104"/>
      <c r="BA882" s="104"/>
      <c r="BB882" s="162"/>
      <c r="BC882" s="104"/>
      <c r="BD882" s="214"/>
      <c r="BE882" s="213" t="s">
        <v>2118</v>
      </c>
      <c r="BF882" s="108" t="e">
        <f aca="false">VLOOKUP($A882,#REF!, 34, FALSE())</f>
        <v>#VALUE!</v>
      </c>
      <c r="BG882" s="108" t="e">
        <f aca="false">VLOOKUP($A882,#REF!, 22, FALSE())</f>
        <v>#VALUE!</v>
      </c>
      <c r="BH882" s="109"/>
    </row>
    <row r="883" s="193" customFormat="true" ht="12.75" hidden="false" customHeight="true" outlineLevel="0" collapsed="false">
      <c r="A883" s="133" t="s">
        <v>2119</v>
      </c>
      <c r="B883" s="86" t="e">
        <f aca="false">VLOOKUP($A883,#REF!, 34, FALSE())</f>
        <v>#VALUE!</v>
      </c>
      <c r="C883" s="87" t="str">
        <f aca="false">CONCATENATE("unused_",A883)</f>
        <v>unused_DDR_XM2_B5WCK_N</v>
      </c>
      <c r="D883" s="88" t="e">
        <f aca="false">IF(LEN(VLOOKUP($A883,#REF!,8,FALSE())),LEFT(VLOOKUP($A883,#REF!,8,FALSE()),LEN(VLOOKUP($A883,#REF!,8,FALSE()))-2),"")</f>
        <v>#VALUE!</v>
      </c>
      <c r="E883" s="89" t="e">
        <f aca="false">IF(LEN(VLOOKUP($A883,#REF!,4,FALSE())),IF(INDEX(#REF!,MATCH($A883,#REF!,0),1),LEFT(VLOOKUP($A883,#REF!,4,FALSE()),LEN(VLOOKUP($A883,#REF!,4,FALSE()))-2),CONCATENATE(LEFT(VLOOKUP($A883,#REF!,4,FALSE()),LEN(VLOOKUP($A883,#REF!,4,FALSE()))-2),"*")),"")</f>
        <v>#VALUE!</v>
      </c>
      <c r="F883" s="90" t="e">
        <f aca="false">IF(LEN(VLOOKUP($A883,#REF!,5,FALSE())),IF(INDEX(#REF!,MATCH($A883,#REF!,0),2),LEFT(VLOOKUP($A883,#REF!,5,FALSE()),LEN(VLOOKUP($A883,#REF!,5,FALSE()))-2),CONCATENATE(LEFT(VLOOKUP($A883,#REF!,5,FALSE()),LEN(VLOOKUP($A883,#REF!,5,FALSE()))-2),"*")),"")</f>
        <v>#VALUE!</v>
      </c>
      <c r="G883" s="90" t="e">
        <f aca="false">IF(LEN(VLOOKUP($A883,#REF!,6,FALSE())),IF(INDEX(#REF!,MATCH($A883,#REF!,0),3),LEFT(VLOOKUP($A883,#REF!,6,FALSE()),LEN(VLOOKUP($A883,#REF!,6,FALSE()))-2),CONCATENATE(LEFT(VLOOKUP($A883,#REF!,6,FALSE()),LEN(VLOOKUP($A883,#REF!,6,FALSE()))-2),"*")),"")</f>
        <v>#VALUE!</v>
      </c>
      <c r="H883" s="91" t="e">
        <f aca="false">IF(LEN(VLOOKUP($A883,#REF!,7,FALSE())),IF(INDEX(#REF!,MATCH($A883,#REF!,0),4),LEFT(VLOOKUP($A883,#REF!,7,FALSE()),LEN(VLOOKUP($A883,#REF!,7,FALSE()))-2),CONCATENATE(LEFT(VLOOKUP($A883,#REF!,7,FALSE()),LEN(VLOOKUP($A883,#REF!,7,FALSE()))-2),"*")),"")</f>
        <v>#VALUE!</v>
      </c>
      <c r="I883" s="92" t="e">
        <f aca="false">IF(LEN(VLOOKUP($A883,#REF!,8,FALSE())),UPPER(RIGHT(VLOOKUP($A883,#REF!,8,FALSE()), 1)),"")</f>
        <v>#VALUE!</v>
      </c>
      <c r="J883" s="90" t="e">
        <f aca="false">IF(LEN(VLOOKUP($A883,#REF!,4,FALSE())),UPPER(RIGHT(VLOOKUP($A883,#REF!,4,FALSE()), 1)),"")</f>
        <v>#VALUE!</v>
      </c>
      <c r="K883" s="90" t="e">
        <f aca="false">IF(LEN(VLOOKUP($A883,#REF!,5,FALSE())),UPPER(RIGHT(VLOOKUP($A883,#REF!,5,FALSE()), 1)),"")</f>
        <v>#VALUE!</v>
      </c>
      <c r="L883" s="90" t="e">
        <f aca="false">IF(LEN(VLOOKUP($A883,#REF!,6,FALSE())),UPPER(RIGHT(VLOOKUP($A883,#REF!,6,FALSE()), 1)),"")</f>
        <v>#VALUE!</v>
      </c>
      <c r="M883" s="91" t="e">
        <f aca="false">IF(LEN(VLOOKUP($A883,#REF!,7,FALSE())),UPPER(RIGHT(VLOOKUP($A883,#REF!,7,FALSE()), 1)),"")</f>
        <v>#VALUE!</v>
      </c>
      <c r="N883" s="185"/>
      <c r="O883" s="185"/>
      <c r="P883" s="185"/>
      <c r="Q883" s="185"/>
      <c r="R883" s="185"/>
      <c r="S883" s="100" t="e">
        <f aca="false">HLOOKUP("Device Tree Pin Name",#REF!,MATCH($A883,#REF!,0),FALSE())</f>
        <v>#VALUE!</v>
      </c>
      <c r="T883" s="95" t="e">
        <f aca="false">HLOOKUP("power rail",#REF!,MATCH($A883,#REF!,0),FALSE())</f>
        <v>#VALUE!</v>
      </c>
      <c r="U883" s="96" t="e">
        <f aca="false">HLOOKUP("Wake Capable",#REF!,MATCH($A883,#REF!,0),FALSE())</f>
        <v>#VALUE!</v>
      </c>
      <c r="V883" s="96" t="e">
        <f aca="false">HLOOKUP("Strap",#REF!,MATCH($A883,#REF!,0),FALSE())</f>
        <v>#VALUE!</v>
      </c>
      <c r="W883" s="96"/>
      <c r="X883" s="96"/>
      <c r="Y883" s="96"/>
      <c r="Z883" s="95"/>
      <c r="AA883" s="95" t="e">
        <f aca="false">HLOOKUP("Pad type",#REF!,MATCH($A883,#REF!,0),FALSE())</f>
        <v>#VALUE!</v>
      </c>
      <c r="AB883" s="100"/>
      <c r="AC883" s="100" t="e">
        <f aca="false">HLOOKUP("POR Pin State",#REF!,MATCH($A883,#REF!,0),FALSE())</f>
        <v>#VALUE!</v>
      </c>
      <c r="AD883" s="186"/>
      <c r="AE883" s="187"/>
      <c r="AF883" s="187"/>
      <c r="AG883" s="187"/>
      <c r="AH883" s="188"/>
      <c r="AI883" s="188"/>
      <c r="AJ883" s="189"/>
      <c r="AK883" s="189"/>
      <c r="AL883" s="189"/>
      <c r="AM883" s="189"/>
      <c r="AN883" s="189"/>
      <c r="AO883" s="189"/>
      <c r="AP883" s="189"/>
      <c r="AQ883" s="194" t="s">
        <v>2119</v>
      </c>
      <c r="AR883" s="104"/>
      <c r="AS883" s="104"/>
      <c r="AT883" s="104"/>
      <c r="AU883" s="104"/>
      <c r="AV883" s="104"/>
      <c r="AW883" s="104"/>
      <c r="AX883" s="104"/>
      <c r="AY883" s="104"/>
      <c r="AZ883" s="104"/>
      <c r="BA883" s="104"/>
      <c r="BB883" s="162"/>
      <c r="BC883" s="104"/>
      <c r="BD883" s="214"/>
      <c r="BE883" s="213" t="s">
        <v>2120</v>
      </c>
      <c r="BF883" s="108" t="e">
        <f aca="false">VLOOKUP($A883,#REF!, 34, FALSE())</f>
        <v>#VALUE!</v>
      </c>
      <c r="BG883" s="108" t="e">
        <f aca="false">VLOOKUP($A883,#REF!, 22, FALSE())</f>
        <v>#VALUE!</v>
      </c>
      <c r="BH883" s="109"/>
    </row>
    <row r="884" s="193" customFormat="true" ht="12.75" hidden="false" customHeight="true" outlineLevel="0" collapsed="false">
      <c r="A884" s="1" t="s">
        <v>2121</v>
      </c>
      <c r="B884" s="86" t="e">
        <f aca="false">VLOOKUP($A884,#REF!, 34, FALSE())</f>
        <v>#VALUE!</v>
      </c>
      <c r="C884" s="87" t="str">
        <f aca="false">CONCATENATE("unused_",A884)</f>
        <v>unused_DDR_XM2_B5RDQS_P</v>
      </c>
      <c r="D884" s="88" t="e">
        <f aca="false">IF(LEN(VLOOKUP($A884,#REF!,8,FALSE())),LEFT(VLOOKUP($A884,#REF!,8,FALSE()),LEN(VLOOKUP($A884,#REF!,8,FALSE()))-2),"")</f>
        <v>#VALUE!</v>
      </c>
      <c r="E884" s="89" t="e">
        <f aca="false">IF(LEN(VLOOKUP($A884,#REF!,4,FALSE())),IF(INDEX(#REF!,MATCH($A884,#REF!,0),1),LEFT(VLOOKUP($A884,#REF!,4,FALSE()),LEN(VLOOKUP($A884,#REF!,4,FALSE()))-2),CONCATENATE(LEFT(VLOOKUP($A884,#REF!,4,FALSE()),LEN(VLOOKUP($A884,#REF!,4,FALSE()))-2),"*")),"")</f>
        <v>#VALUE!</v>
      </c>
      <c r="F884" s="90" t="e">
        <f aca="false">IF(LEN(VLOOKUP($A884,#REF!,5,FALSE())),IF(INDEX(#REF!,MATCH($A884,#REF!,0),2),LEFT(VLOOKUP($A884,#REF!,5,FALSE()),LEN(VLOOKUP($A884,#REF!,5,FALSE()))-2),CONCATENATE(LEFT(VLOOKUP($A884,#REF!,5,FALSE()),LEN(VLOOKUP($A884,#REF!,5,FALSE()))-2),"*")),"")</f>
        <v>#VALUE!</v>
      </c>
      <c r="G884" s="90" t="e">
        <f aca="false">IF(LEN(VLOOKUP($A884,#REF!,6,FALSE())),IF(INDEX(#REF!,MATCH($A884,#REF!,0),3),LEFT(VLOOKUP($A884,#REF!,6,FALSE()),LEN(VLOOKUP($A884,#REF!,6,FALSE()))-2),CONCATENATE(LEFT(VLOOKUP($A884,#REF!,6,FALSE()),LEN(VLOOKUP($A884,#REF!,6,FALSE()))-2),"*")),"")</f>
        <v>#VALUE!</v>
      </c>
      <c r="H884" s="91" t="e">
        <f aca="false">IF(LEN(VLOOKUP($A884,#REF!,7,FALSE())),IF(INDEX(#REF!,MATCH($A884,#REF!,0),4),LEFT(VLOOKUP($A884,#REF!,7,FALSE()),LEN(VLOOKUP($A884,#REF!,7,FALSE()))-2),CONCATENATE(LEFT(VLOOKUP($A884,#REF!,7,FALSE()),LEN(VLOOKUP($A884,#REF!,7,FALSE()))-2),"*")),"")</f>
        <v>#VALUE!</v>
      </c>
      <c r="I884" s="92" t="e">
        <f aca="false">IF(LEN(VLOOKUP($A884,#REF!,8,FALSE())),UPPER(RIGHT(VLOOKUP($A884,#REF!,8,FALSE()), 1)),"")</f>
        <v>#VALUE!</v>
      </c>
      <c r="J884" s="90" t="e">
        <f aca="false">IF(LEN(VLOOKUP($A884,#REF!,4,FALSE())),UPPER(RIGHT(VLOOKUP($A884,#REF!,4,FALSE()), 1)),"")</f>
        <v>#VALUE!</v>
      </c>
      <c r="K884" s="90" t="e">
        <f aca="false">IF(LEN(VLOOKUP($A884,#REF!,5,FALSE())),UPPER(RIGHT(VLOOKUP($A884,#REF!,5,FALSE()), 1)),"")</f>
        <v>#VALUE!</v>
      </c>
      <c r="L884" s="90" t="e">
        <f aca="false">IF(LEN(VLOOKUP($A884,#REF!,6,FALSE())),UPPER(RIGHT(VLOOKUP($A884,#REF!,6,FALSE()), 1)),"")</f>
        <v>#VALUE!</v>
      </c>
      <c r="M884" s="91" t="e">
        <f aca="false">IF(LEN(VLOOKUP($A884,#REF!,7,FALSE())),UPPER(RIGHT(VLOOKUP($A884,#REF!,7,FALSE()), 1)),"")</f>
        <v>#VALUE!</v>
      </c>
      <c r="N884" s="185"/>
      <c r="O884" s="185"/>
      <c r="P884" s="185"/>
      <c r="Q884" s="185"/>
      <c r="R884" s="185"/>
      <c r="S884" s="100" t="e">
        <f aca="false">HLOOKUP("Device Tree Pin Name",#REF!,MATCH($A884,#REF!,0),FALSE())</f>
        <v>#VALUE!</v>
      </c>
      <c r="T884" s="95" t="e">
        <f aca="false">HLOOKUP("power rail",#REF!,MATCH($A884,#REF!,0),FALSE())</f>
        <v>#VALUE!</v>
      </c>
      <c r="U884" s="96" t="e">
        <f aca="false">HLOOKUP("Wake Capable",#REF!,MATCH($A884,#REF!,0),FALSE())</f>
        <v>#VALUE!</v>
      </c>
      <c r="V884" s="96" t="e">
        <f aca="false">HLOOKUP("Strap",#REF!,MATCH($A884,#REF!,0),FALSE())</f>
        <v>#VALUE!</v>
      </c>
      <c r="W884" s="96"/>
      <c r="X884" s="96"/>
      <c r="Y884" s="96"/>
      <c r="Z884" s="95"/>
      <c r="AA884" s="95" t="e">
        <f aca="false">HLOOKUP("Pad type",#REF!,MATCH($A884,#REF!,0),FALSE())</f>
        <v>#VALUE!</v>
      </c>
      <c r="AB884" s="100"/>
      <c r="AC884" s="100" t="e">
        <f aca="false">HLOOKUP("POR Pin State",#REF!,MATCH($A884,#REF!,0),FALSE())</f>
        <v>#VALUE!</v>
      </c>
      <c r="AD884" s="186"/>
      <c r="AE884" s="187"/>
      <c r="AF884" s="187"/>
      <c r="AG884" s="187"/>
      <c r="AH884" s="188"/>
      <c r="AI884" s="188"/>
      <c r="AJ884" s="189"/>
      <c r="AK884" s="189"/>
      <c r="AL884" s="189"/>
      <c r="AM884" s="189"/>
      <c r="AN884" s="189"/>
      <c r="AO884" s="189"/>
      <c r="AP884" s="189"/>
      <c r="AQ884" s="194" t="s">
        <v>2121</v>
      </c>
      <c r="AR884" s="104"/>
      <c r="AS884" s="104"/>
      <c r="AT884" s="104"/>
      <c r="AU884" s="104"/>
      <c r="AV884" s="104"/>
      <c r="AW884" s="104"/>
      <c r="AX884" s="104"/>
      <c r="AY884" s="104"/>
      <c r="AZ884" s="104"/>
      <c r="BA884" s="104"/>
      <c r="BB884" s="162"/>
      <c r="BC884" s="104"/>
      <c r="BD884" s="214"/>
      <c r="BE884" s="213" t="s">
        <v>2122</v>
      </c>
      <c r="BF884" s="108" t="e">
        <f aca="false">VLOOKUP($A884,#REF!, 34, FALSE())</f>
        <v>#VALUE!</v>
      </c>
      <c r="BG884" s="108" t="e">
        <f aca="false">VLOOKUP($A884,#REF!, 22, FALSE())</f>
        <v>#VALUE!</v>
      </c>
      <c r="BH884" s="109"/>
    </row>
    <row r="885" s="193" customFormat="true" ht="12.75" hidden="false" customHeight="true" outlineLevel="0" collapsed="false">
      <c r="A885" s="1" t="s">
        <v>2123</v>
      </c>
      <c r="B885" s="86" t="e">
        <f aca="false">VLOOKUP($A885,#REF!, 34, FALSE())</f>
        <v>#VALUE!</v>
      </c>
      <c r="C885" s="87" t="str">
        <f aca="false">CONCATENATE("unused_",A885)</f>
        <v>unused_DDR_XM2_B5RDQS_N</v>
      </c>
      <c r="D885" s="88" t="e">
        <f aca="false">IF(LEN(VLOOKUP($A885,#REF!,8,FALSE())),LEFT(VLOOKUP($A885,#REF!,8,FALSE()),LEN(VLOOKUP($A885,#REF!,8,FALSE()))-2),"")</f>
        <v>#VALUE!</v>
      </c>
      <c r="E885" s="89" t="e">
        <f aca="false">IF(LEN(VLOOKUP($A885,#REF!,4,FALSE())),IF(INDEX(#REF!,MATCH($A885,#REF!,0),1),LEFT(VLOOKUP($A885,#REF!,4,FALSE()),LEN(VLOOKUP($A885,#REF!,4,FALSE()))-2),CONCATENATE(LEFT(VLOOKUP($A885,#REF!,4,FALSE()),LEN(VLOOKUP($A885,#REF!,4,FALSE()))-2),"*")),"")</f>
        <v>#VALUE!</v>
      </c>
      <c r="F885" s="90" t="e">
        <f aca="false">IF(LEN(VLOOKUP($A885,#REF!,5,FALSE())),IF(INDEX(#REF!,MATCH($A885,#REF!,0),2),LEFT(VLOOKUP($A885,#REF!,5,FALSE()),LEN(VLOOKUP($A885,#REF!,5,FALSE()))-2),CONCATENATE(LEFT(VLOOKUP($A885,#REF!,5,FALSE()),LEN(VLOOKUP($A885,#REF!,5,FALSE()))-2),"*")),"")</f>
        <v>#VALUE!</v>
      </c>
      <c r="G885" s="90" t="e">
        <f aca="false">IF(LEN(VLOOKUP($A885,#REF!,6,FALSE())),IF(INDEX(#REF!,MATCH($A885,#REF!,0),3),LEFT(VLOOKUP($A885,#REF!,6,FALSE()),LEN(VLOOKUP($A885,#REF!,6,FALSE()))-2),CONCATENATE(LEFT(VLOOKUP($A885,#REF!,6,FALSE()),LEN(VLOOKUP($A885,#REF!,6,FALSE()))-2),"*")),"")</f>
        <v>#VALUE!</v>
      </c>
      <c r="H885" s="91" t="e">
        <f aca="false">IF(LEN(VLOOKUP($A885,#REF!,7,FALSE())),IF(INDEX(#REF!,MATCH($A885,#REF!,0),4),LEFT(VLOOKUP($A885,#REF!,7,FALSE()),LEN(VLOOKUP($A885,#REF!,7,FALSE()))-2),CONCATENATE(LEFT(VLOOKUP($A885,#REF!,7,FALSE()),LEN(VLOOKUP($A885,#REF!,7,FALSE()))-2),"*")),"")</f>
        <v>#VALUE!</v>
      </c>
      <c r="I885" s="92" t="e">
        <f aca="false">IF(LEN(VLOOKUP($A885,#REF!,8,FALSE())),UPPER(RIGHT(VLOOKUP($A885,#REF!,8,FALSE()), 1)),"")</f>
        <v>#VALUE!</v>
      </c>
      <c r="J885" s="90" t="e">
        <f aca="false">IF(LEN(VLOOKUP($A885,#REF!,4,FALSE())),UPPER(RIGHT(VLOOKUP($A885,#REF!,4,FALSE()), 1)),"")</f>
        <v>#VALUE!</v>
      </c>
      <c r="K885" s="90" t="e">
        <f aca="false">IF(LEN(VLOOKUP($A885,#REF!,5,FALSE())),UPPER(RIGHT(VLOOKUP($A885,#REF!,5,FALSE()), 1)),"")</f>
        <v>#VALUE!</v>
      </c>
      <c r="L885" s="90" t="e">
        <f aca="false">IF(LEN(VLOOKUP($A885,#REF!,6,FALSE())),UPPER(RIGHT(VLOOKUP($A885,#REF!,6,FALSE()), 1)),"")</f>
        <v>#VALUE!</v>
      </c>
      <c r="M885" s="91" t="e">
        <f aca="false">IF(LEN(VLOOKUP($A885,#REF!,7,FALSE())),UPPER(RIGHT(VLOOKUP($A885,#REF!,7,FALSE()), 1)),"")</f>
        <v>#VALUE!</v>
      </c>
      <c r="N885" s="185"/>
      <c r="O885" s="185"/>
      <c r="P885" s="185"/>
      <c r="Q885" s="185"/>
      <c r="R885" s="185"/>
      <c r="S885" s="100" t="e">
        <f aca="false">HLOOKUP("Device Tree Pin Name",#REF!,MATCH($A885,#REF!,0),FALSE())</f>
        <v>#VALUE!</v>
      </c>
      <c r="T885" s="95" t="e">
        <f aca="false">HLOOKUP("power rail",#REF!,MATCH($A885,#REF!,0),FALSE())</f>
        <v>#VALUE!</v>
      </c>
      <c r="U885" s="96" t="e">
        <f aca="false">HLOOKUP("Wake Capable",#REF!,MATCH($A885,#REF!,0),FALSE())</f>
        <v>#VALUE!</v>
      </c>
      <c r="V885" s="96" t="e">
        <f aca="false">HLOOKUP("Strap",#REF!,MATCH($A885,#REF!,0),FALSE())</f>
        <v>#VALUE!</v>
      </c>
      <c r="W885" s="96"/>
      <c r="X885" s="96"/>
      <c r="Y885" s="96"/>
      <c r="Z885" s="95"/>
      <c r="AA885" s="95" t="e">
        <f aca="false">HLOOKUP("Pad type",#REF!,MATCH($A885,#REF!,0),FALSE())</f>
        <v>#VALUE!</v>
      </c>
      <c r="AB885" s="100"/>
      <c r="AC885" s="100" t="e">
        <f aca="false">HLOOKUP("POR Pin State",#REF!,MATCH($A885,#REF!,0),FALSE())</f>
        <v>#VALUE!</v>
      </c>
      <c r="AD885" s="186"/>
      <c r="AE885" s="187"/>
      <c r="AF885" s="187"/>
      <c r="AG885" s="187"/>
      <c r="AH885" s="188"/>
      <c r="AI885" s="188"/>
      <c r="AJ885" s="189"/>
      <c r="AK885" s="189"/>
      <c r="AL885" s="189"/>
      <c r="AM885" s="189"/>
      <c r="AN885" s="189"/>
      <c r="AO885" s="189"/>
      <c r="AP885" s="189"/>
      <c r="AQ885" s="194" t="s">
        <v>2123</v>
      </c>
      <c r="AR885" s="104"/>
      <c r="AS885" s="104"/>
      <c r="AT885" s="104"/>
      <c r="AU885" s="104"/>
      <c r="AV885" s="104"/>
      <c r="AW885" s="104"/>
      <c r="AX885" s="104"/>
      <c r="AY885" s="104"/>
      <c r="AZ885" s="104"/>
      <c r="BA885" s="104"/>
      <c r="BB885" s="162"/>
      <c r="BC885" s="104"/>
      <c r="BD885" s="214"/>
      <c r="BE885" s="213" t="s">
        <v>2124</v>
      </c>
      <c r="BF885" s="108" t="e">
        <f aca="false">VLOOKUP($A885,#REF!, 34, FALSE())</f>
        <v>#VALUE!</v>
      </c>
      <c r="BG885" s="108" t="e">
        <f aca="false">VLOOKUP($A885,#REF!, 22, FALSE())</f>
        <v>#VALUE!</v>
      </c>
      <c r="BH885" s="109"/>
    </row>
    <row r="886" s="193" customFormat="true" ht="12.75" hidden="false" customHeight="true" outlineLevel="0" collapsed="false">
      <c r="A886" s="133" t="s">
        <v>2125</v>
      </c>
      <c r="B886" s="86" t="e">
        <f aca="false">VLOOKUP($A886,#REF!, 34, FALSE())</f>
        <v>#VALUE!</v>
      </c>
      <c r="C886" s="87" t="str">
        <f aca="false">CONCATENATE("unused_",A886)</f>
        <v>unused_DDR_XM2_B6D0</v>
      </c>
      <c r="D886" s="88" t="e">
        <f aca="false">IF(LEN(VLOOKUP($A886,#REF!,8,FALSE())),LEFT(VLOOKUP($A886,#REF!,8,FALSE()),LEN(VLOOKUP($A886,#REF!,8,FALSE()))-2),"")</f>
        <v>#VALUE!</v>
      </c>
      <c r="E886" s="89" t="e">
        <f aca="false">IF(LEN(VLOOKUP($A886,#REF!,4,FALSE())),IF(INDEX(#REF!,MATCH($A886,#REF!,0),1),LEFT(VLOOKUP($A886,#REF!,4,FALSE()),LEN(VLOOKUP($A886,#REF!,4,FALSE()))-2),CONCATENATE(LEFT(VLOOKUP($A886,#REF!,4,FALSE()),LEN(VLOOKUP($A886,#REF!,4,FALSE()))-2),"*")),"")</f>
        <v>#VALUE!</v>
      </c>
      <c r="F886" s="90" t="e">
        <f aca="false">IF(LEN(VLOOKUP($A886,#REF!,5,FALSE())),IF(INDEX(#REF!,MATCH($A886,#REF!,0),2),LEFT(VLOOKUP($A886,#REF!,5,FALSE()),LEN(VLOOKUP($A886,#REF!,5,FALSE()))-2),CONCATENATE(LEFT(VLOOKUP($A886,#REF!,5,FALSE()),LEN(VLOOKUP($A886,#REF!,5,FALSE()))-2),"*")),"")</f>
        <v>#VALUE!</v>
      </c>
      <c r="G886" s="90" t="e">
        <f aca="false">IF(LEN(VLOOKUP($A886,#REF!,6,FALSE())),IF(INDEX(#REF!,MATCH($A886,#REF!,0),3),LEFT(VLOOKUP($A886,#REF!,6,FALSE()),LEN(VLOOKUP($A886,#REF!,6,FALSE()))-2),CONCATENATE(LEFT(VLOOKUP($A886,#REF!,6,FALSE()),LEN(VLOOKUP($A886,#REF!,6,FALSE()))-2),"*")),"")</f>
        <v>#VALUE!</v>
      </c>
      <c r="H886" s="91" t="e">
        <f aca="false">IF(LEN(VLOOKUP($A886,#REF!,7,FALSE())),IF(INDEX(#REF!,MATCH($A886,#REF!,0),4),LEFT(VLOOKUP($A886,#REF!,7,FALSE()),LEN(VLOOKUP($A886,#REF!,7,FALSE()))-2),CONCATENATE(LEFT(VLOOKUP($A886,#REF!,7,FALSE()),LEN(VLOOKUP($A886,#REF!,7,FALSE()))-2),"*")),"")</f>
        <v>#VALUE!</v>
      </c>
      <c r="I886" s="92" t="e">
        <f aca="false">IF(LEN(VLOOKUP($A886,#REF!,8,FALSE())),UPPER(RIGHT(VLOOKUP($A886,#REF!,8,FALSE()), 1)),"")</f>
        <v>#VALUE!</v>
      </c>
      <c r="J886" s="90" t="e">
        <f aca="false">IF(LEN(VLOOKUP($A886,#REF!,4,FALSE())),UPPER(RIGHT(VLOOKUP($A886,#REF!,4,FALSE()), 1)),"")</f>
        <v>#VALUE!</v>
      </c>
      <c r="K886" s="90" t="e">
        <f aca="false">IF(LEN(VLOOKUP($A886,#REF!,5,FALSE())),UPPER(RIGHT(VLOOKUP($A886,#REF!,5,FALSE()), 1)),"")</f>
        <v>#VALUE!</v>
      </c>
      <c r="L886" s="90" t="e">
        <f aca="false">IF(LEN(VLOOKUP($A886,#REF!,6,FALSE())),UPPER(RIGHT(VLOOKUP($A886,#REF!,6,FALSE()), 1)),"")</f>
        <v>#VALUE!</v>
      </c>
      <c r="M886" s="91" t="e">
        <f aca="false">IF(LEN(VLOOKUP($A886,#REF!,7,FALSE())),UPPER(RIGHT(VLOOKUP($A886,#REF!,7,FALSE()), 1)),"")</f>
        <v>#VALUE!</v>
      </c>
      <c r="N886" s="185"/>
      <c r="O886" s="185"/>
      <c r="P886" s="185"/>
      <c r="Q886" s="185"/>
      <c r="R886" s="185"/>
      <c r="S886" s="100" t="e">
        <f aca="false">HLOOKUP("Device Tree Pin Name",#REF!,MATCH($A886,#REF!,0),FALSE())</f>
        <v>#VALUE!</v>
      </c>
      <c r="T886" s="95" t="e">
        <f aca="false">HLOOKUP("power rail",#REF!,MATCH($A886,#REF!,0),FALSE())</f>
        <v>#VALUE!</v>
      </c>
      <c r="U886" s="96" t="e">
        <f aca="false">HLOOKUP("Wake Capable",#REF!,MATCH($A886,#REF!,0),FALSE())</f>
        <v>#VALUE!</v>
      </c>
      <c r="V886" s="96" t="e">
        <f aca="false">HLOOKUP("Strap",#REF!,MATCH($A886,#REF!,0),FALSE())</f>
        <v>#VALUE!</v>
      </c>
      <c r="W886" s="96"/>
      <c r="X886" s="96"/>
      <c r="Y886" s="96"/>
      <c r="Z886" s="95"/>
      <c r="AA886" s="95" t="e">
        <f aca="false">HLOOKUP("Pad type",#REF!,MATCH($A886,#REF!,0),FALSE())</f>
        <v>#VALUE!</v>
      </c>
      <c r="AB886" s="100"/>
      <c r="AC886" s="100" t="e">
        <f aca="false">HLOOKUP("POR Pin State",#REF!,MATCH($A886,#REF!,0),FALSE())</f>
        <v>#VALUE!</v>
      </c>
      <c r="AD886" s="186"/>
      <c r="AE886" s="187"/>
      <c r="AF886" s="187"/>
      <c r="AG886" s="187"/>
      <c r="AH886" s="188"/>
      <c r="AI886" s="188"/>
      <c r="AJ886" s="189"/>
      <c r="AK886" s="189"/>
      <c r="AL886" s="189"/>
      <c r="AM886" s="189"/>
      <c r="AN886" s="189"/>
      <c r="AO886" s="189"/>
      <c r="AP886" s="189"/>
      <c r="AQ886" s="194" t="s">
        <v>2126</v>
      </c>
      <c r="AR886" s="104"/>
      <c r="AS886" s="104"/>
      <c r="AT886" s="104"/>
      <c r="AU886" s="104"/>
      <c r="AV886" s="104"/>
      <c r="AW886" s="104"/>
      <c r="AX886" s="104"/>
      <c r="AY886" s="104"/>
      <c r="AZ886" s="104"/>
      <c r="BA886" s="104"/>
      <c r="BB886" s="162"/>
      <c r="BC886" s="104"/>
      <c r="BD886" s="214"/>
      <c r="BE886" s="213" t="s">
        <v>2127</v>
      </c>
      <c r="BF886" s="108" t="e">
        <f aca="false">VLOOKUP($A886,#REF!, 34, FALSE())</f>
        <v>#VALUE!</v>
      </c>
      <c r="BG886" s="108" t="e">
        <f aca="false">VLOOKUP($A886,#REF!, 22, FALSE())</f>
        <v>#VALUE!</v>
      </c>
      <c r="BH886" s="109"/>
    </row>
    <row r="887" s="193" customFormat="true" ht="12.75" hidden="false" customHeight="true" outlineLevel="0" collapsed="false">
      <c r="A887" s="133" t="s">
        <v>2128</v>
      </c>
      <c r="B887" s="86" t="e">
        <f aca="false">VLOOKUP($A887,#REF!, 34, FALSE())</f>
        <v>#VALUE!</v>
      </c>
      <c r="C887" s="87" t="str">
        <f aca="false">CONCATENATE("unused_",A887)</f>
        <v>unused_DDR_XM2_B6D1</v>
      </c>
      <c r="D887" s="88" t="e">
        <f aca="false">IF(LEN(VLOOKUP($A887,#REF!,8,FALSE())),LEFT(VLOOKUP($A887,#REF!,8,FALSE()),LEN(VLOOKUP($A887,#REF!,8,FALSE()))-2),"")</f>
        <v>#VALUE!</v>
      </c>
      <c r="E887" s="89" t="e">
        <f aca="false">IF(LEN(VLOOKUP($A887,#REF!,4,FALSE())),IF(INDEX(#REF!,MATCH($A887,#REF!,0),1),LEFT(VLOOKUP($A887,#REF!,4,FALSE()),LEN(VLOOKUP($A887,#REF!,4,FALSE()))-2),CONCATENATE(LEFT(VLOOKUP($A887,#REF!,4,FALSE()),LEN(VLOOKUP($A887,#REF!,4,FALSE()))-2),"*")),"")</f>
        <v>#VALUE!</v>
      </c>
      <c r="F887" s="90" t="e">
        <f aca="false">IF(LEN(VLOOKUP($A887,#REF!,5,FALSE())),IF(INDEX(#REF!,MATCH($A887,#REF!,0),2),LEFT(VLOOKUP($A887,#REF!,5,FALSE()),LEN(VLOOKUP($A887,#REF!,5,FALSE()))-2),CONCATENATE(LEFT(VLOOKUP($A887,#REF!,5,FALSE()),LEN(VLOOKUP($A887,#REF!,5,FALSE()))-2),"*")),"")</f>
        <v>#VALUE!</v>
      </c>
      <c r="G887" s="90" t="e">
        <f aca="false">IF(LEN(VLOOKUP($A887,#REF!,6,FALSE())),IF(INDEX(#REF!,MATCH($A887,#REF!,0),3),LEFT(VLOOKUP($A887,#REF!,6,FALSE()),LEN(VLOOKUP($A887,#REF!,6,FALSE()))-2),CONCATENATE(LEFT(VLOOKUP($A887,#REF!,6,FALSE()),LEN(VLOOKUP($A887,#REF!,6,FALSE()))-2),"*")),"")</f>
        <v>#VALUE!</v>
      </c>
      <c r="H887" s="91" t="e">
        <f aca="false">IF(LEN(VLOOKUP($A887,#REF!,7,FALSE())),IF(INDEX(#REF!,MATCH($A887,#REF!,0),4),LEFT(VLOOKUP($A887,#REF!,7,FALSE()),LEN(VLOOKUP($A887,#REF!,7,FALSE()))-2),CONCATENATE(LEFT(VLOOKUP($A887,#REF!,7,FALSE()),LEN(VLOOKUP($A887,#REF!,7,FALSE()))-2),"*")),"")</f>
        <v>#VALUE!</v>
      </c>
      <c r="I887" s="92" t="e">
        <f aca="false">IF(LEN(VLOOKUP($A887,#REF!,8,FALSE())),UPPER(RIGHT(VLOOKUP($A887,#REF!,8,FALSE()), 1)),"")</f>
        <v>#VALUE!</v>
      </c>
      <c r="J887" s="90" t="e">
        <f aca="false">IF(LEN(VLOOKUP($A887,#REF!,4,FALSE())),UPPER(RIGHT(VLOOKUP($A887,#REF!,4,FALSE()), 1)),"")</f>
        <v>#VALUE!</v>
      </c>
      <c r="K887" s="90" t="e">
        <f aca="false">IF(LEN(VLOOKUP($A887,#REF!,5,FALSE())),UPPER(RIGHT(VLOOKUP($A887,#REF!,5,FALSE()), 1)),"")</f>
        <v>#VALUE!</v>
      </c>
      <c r="L887" s="90" t="e">
        <f aca="false">IF(LEN(VLOOKUP($A887,#REF!,6,FALSE())),UPPER(RIGHT(VLOOKUP($A887,#REF!,6,FALSE()), 1)),"")</f>
        <v>#VALUE!</v>
      </c>
      <c r="M887" s="91" t="e">
        <f aca="false">IF(LEN(VLOOKUP($A887,#REF!,7,FALSE())),UPPER(RIGHT(VLOOKUP($A887,#REF!,7,FALSE()), 1)),"")</f>
        <v>#VALUE!</v>
      </c>
      <c r="N887" s="185"/>
      <c r="O887" s="185"/>
      <c r="P887" s="185"/>
      <c r="Q887" s="185"/>
      <c r="R887" s="185"/>
      <c r="S887" s="100" t="e">
        <f aca="false">HLOOKUP("Device Tree Pin Name",#REF!,MATCH($A887,#REF!,0),FALSE())</f>
        <v>#VALUE!</v>
      </c>
      <c r="T887" s="95" t="e">
        <f aca="false">HLOOKUP("power rail",#REF!,MATCH($A887,#REF!,0),FALSE())</f>
        <v>#VALUE!</v>
      </c>
      <c r="U887" s="96" t="e">
        <f aca="false">HLOOKUP("Wake Capable",#REF!,MATCH($A887,#REF!,0),FALSE())</f>
        <v>#VALUE!</v>
      </c>
      <c r="V887" s="96" t="e">
        <f aca="false">HLOOKUP("Strap",#REF!,MATCH($A887,#REF!,0),FALSE())</f>
        <v>#VALUE!</v>
      </c>
      <c r="W887" s="96"/>
      <c r="X887" s="96"/>
      <c r="Y887" s="96"/>
      <c r="Z887" s="95"/>
      <c r="AA887" s="95" t="e">
        <f aca="false">HLOOKUP("Pad type",#REF!,MATCH($A887,#REF!,0),FALSE())</f>
        <v>#VALUE!</v>
      </c>
      <c r="AB887" s="100"/>
      <c r="AC887" s="100" t="e">
        <f aca="false">HLOOKUP("POR Pin State",#REF!,MATCH($A887,#REF!,0),FALSE())</f>
        <v>#VALUE!</v>
      </c>
      <c r="AD887" s="186"/>
      <c r="AE887" s="187"/>
      <c r="AF887" s="187"/>
      <c r="AG887" s="187"/>
      <c r="AH887" s="188"/>
      <c r="AI887" s="188"/>
      <c r="AJ887" s="189"/>
      <c r="AK887" s="189"/>
      <c r="AL887" s="189"/>
      <c r="AM887" s="189"/>
      <c r="AN887" s="189"/>
      <c r="AO887" s="189"/>
      <c r="AP887" s="189"/>
      <c r="AQ887" s="194" t="s">
        <v>2129</v>
      </c>
      <c r="AR887" s="104"/>
      <c r="AS887" s="104"/>
      <c r="AT887" s="104"/>
      <c r="AU887" s="104"/>
      <c r="AV887" s="104"/>
      <c r="AW887" s="104"/>
      <c r="AX887" s="104"/>
      <c r="AY887" s="104"/>
      <c r="AZ887" s="104"/>
      <c r="BA887" s="104"/>
      <c r="BB887" s="162"/>
      <c r="BC887" s="104"/>
      <c r="BD887" s="214"/>
      <c r="BE887" s="213" t="s">
        <v>2130</v>
      </c>
      <c r="BF887" s="108" t="e">
        <f aca="false">VLOOKUP($A887,#REF!, 34, FALSE())</f>
        <v>#VALUE!</v>
      </c>
      <c r="BG887" s="108" t="e">
        <f aca="false">VLOOKUP($A887,#REF!, 22, FALSE())</f>
        <v>#VALUE!</v>
      </c>
      <c r="BH887" s="109"/>
    </row>
    <row r="888" s="193" customFormat="true" ht="12.75" hidden="false" customHeight="true" outlineLevel="0" collapsed="false">
      <c r="A888" s="133" t="s">
        <v>2131</v>
      </c>
      <c r="B888" s="86" t="e">
        <f aca="false">VLOOKUP($A888,#REF!, 34, FALSE())</f>
        <v>#VALUE!</v>
      </c>
      <c r="C888" s="87" t="str">
        <f aca="false">CONCATENATE("unused_",A888)</f>
        <v>unused_DDR_XM2_B6D2</v>
      </c>
      <c r="D888" s="88" t="e">
        <f aca="false">IF(LEN(VLOOKUP($A888,#REF!,8,FALSE())),LEFT(VLOOKUP($A888,#REF!,8,FALSE()),LEN(VLOOKUP($A888,#REF!,8,FALSE()))-2),"")</f>
        <v>#VALUE!</v>
      </c>
      <c r="E888" s="89" t="e">
        <f aca="false">IF(LEN(VLOOKUP($A888,#REF!,4,FALSE())),IF(INDEX(#REF!,MATCH($A888,#REF!,0),1),LEFT(VLOOKUP($A888,#REF!,4,FALSE()),LEN(VLOOKUP($A888,#REF!,4,FALSE()))-2),CONCATENATE(LEFT(VLOOKUP($A888,#REF!,4,FALSE()),LEN(VLOOKUP($A888,#REF!,4,FALSE()))-2),"*")),"")</f>
        <v>#VALUE!</v>
      </c>
      <c r="F888" s="90" t="e">
        <f aca="false">IF(LEN(VLOOKUP($A888,#REF!,5,FALSE())),IF(INDEX(#REF!,MATCH($A888,#REF!,0),2),LEFT(VLOOKUP($A888,#REF!,5,FALSE()),LEN(VLOOKUP($A888,#REF!,5,FALSE()))-2),CONCATENATE(LEFT(VLOOKUP($A888,#REF!,5,FALSE()),LEN(VLOOKUP($A888,#REF!,5,FALSE()))-2),"*")),"")</f>
        <v>#VALUE!</v>
      </c>
      <c r="G888" s="90" t="e">
        <f aca="false">IF(LEN(VLOOKUP($A888,#REF!,6,FALSE())),IF(INDEX(#REF!,MATCH($A888,#REF!,0),3),LEFT(VLOOKUP($A888,#REF!,6,FALSE()),LEN(VLOOKUP($A888,#REF!,6,FALSE()))-2),CONCATENATE(LEFT(VLOOKUP($A888,#REF!,6,FALSE()),LEN(VLOOKUP($A888,#REF!,6,FALSE()))-2),"*")),"")</f>
        <v>#VALUE!</v>
      </c>
      <c r="H888" s="91" t="e">
        <f aca="false">IF(LEN(VLOOKUP($A888,#REF!,7,FALSE())),IF(INDEX(#REF!,MATCH($A888,#REF!,0),4),LEFT(VLOOKUP($A888,#REF!,7,FALSE()),LEN(VLOOKUP($A888,#REF!,7,FALSE()))-2),CONCATENATE(LEFT(VLOOKUP($A888,#REF!,7,FALSE()),LEN(VLOOKUP($A888,#REF!,7,FALSE()))-2),"*")),"")</f>
        <v>#VALUE!</v>
      </c>
      <c r="I888" s="92" t="e">
        <f aca="false">IF(LEN(VLOOKUP($A888,#REF!,8,FALSE())),UPPER(RIGHT(VLOOKUP($A888,#REF!,8,FALSE()), 1)),"")</f>
        <v>#VALUE!</v>
      </c>
      <c r="J888" s="90" t="e">
        <f aca="false">IF(LEN(VLOOKUP($A888,#REF!,4,FALSE())),UPPER(RIGHT(VLOOKUP($A888,#REF!,4,FALSE()), 1)),"")</f>
        <v>#VALUE!</v>
      </c>
      <c r="K888" s="90" t="e">
        <f aca="false">IF(LEN(VLOOKUP($A888,#REF!,5,FALSE())),UPPER(RIGHT(VLOOKUP($A888,#REF!,5,FALSE()), 1)),"")</f>
        <v>#VALUE!</v>
      </c>
      <c r="L888" s="90" t="e">
        <f aca="false">IF(LEN(VLOOKUP($A888,#REF!,6,FALSE())),UPPER(RIGHT(VLOOKUP($A888,#REF!,6,FALSE()), 1)),"")</f>
        <v>#VALUE!</v>
      </c>
      <c r="M888" s="91" t="e">
        <f aca="false">IF(LEN(VLOOKUP($A888,#REF!,7,FALSE())),UPPER(RIGHT(VLOOKUP($A888,#REF!,7,FALSE()), 1)),"")</f>
        <v>#VALUE!</v>
      </c>
      <c r="N888" s="185"/>
      <c r="O888" s="185"/>
      <c r="P888" s="185"/>
      <c r="Q888" s="185"/>
      <c r="R888" s="185"/>
      <c r="S888" s="100" t="e">
        <f aca="false">HLOOKUP("Device Tree Pin Name",#REF!,MATCH($A888,#REF!,0),FALSE())</f>
        <v>#VALUE!</v>
      </c>
      <c r="T888" s="95" t="e">
        <f aca="false">HLOOKUP("power rail",#REF!,MATCH($A888,#REF!,0),FALSE())</f>
        <v>#VALUE!</v>
      </c>
      <c r="U888" s="96" t="e">
        <f aca="false">HLOOKUP("Wake Capable",#REF!,MATCH($A888,#REF!,0),FALSE())</f>
        <v>#VALUE!</v>
      </c>
      <c r="V888" s="96" t="e">
        <f aca="false">HLOOKUP("Strap",#REF!,MATCH($A888,#REF!,0),FALSE())</f>
        <v>#VALUE!</v>
      </c>
      <c r="W888" s="96"/>
      <c r="X888" s="96"/>
      <c r="Y888" s="96"/>
      <c r="Z888" s="95"/>
      <c r="AA888" s="95" t="e">
        <f aca="false">HLOOKUP("Pad type",#REF!,MATCH($A888,#REF!,0),FALSE())</f>
        <v>#VALUE!</v>
      </c>
      <c r="AB888" s="100"/>
      <c r="AC888" s="100" t="e">
        <f aca="false">HLOOKUP("POR Pin State",#REF!,MATCH($A888,#REF!,0),FALSE())</f>
        <v>#VALUE!</v>
      </c>
      <c r="AD888" s="186"/>
      <c r="AE888" s="187"/>
      <c r="AF888" s="187"/>
      <c r="AG888" s="187"/>
      <c r="AH888" s="188"/>
      <c r="AI888" s="188"/>
      <c r="AJ888" s="189"/>
      <c r="AK888" s="189"/>
      <c r="AL888" s="189"/>
      <c r="AM888" s="189"/>
      <c r="AN888" s="189"/>
      <c r="AO888" s="189"/>
      <c r="AP888" s="189"/>
      <c r="AQ888" s="194" t="s">
        <v>2132</v>
      </c>
      <c r="AR888" s="104"/>
      <c r="AS888" s="104"/>
      <c r="AT888" s="104"/>
      <c r="AU888" s="104"/>
      <c r="AV888" s="104"/>
      <c r="AW888" s="104"/>
      <c r="AX888" s="104"/>
      <c r="AY888" s="104"/>
      <c r="AZ888" s="104"/>
      <c r="BA888" s="104"/>
      <c r="BB888" s="162"/>
      <c r="BC888" s="104"/>
      <c r="BD888" s="214"/>
      <c r="BE888" s="213" t="s">
        <v>2133</v>
      </c>
      <c r="BF888" s="108" t="e">
        <f aca="false">VLOOKUP($A888,#REF!, 34, FALSE())</f>
        <v>#VALUE!</v>
      </c>
      <c r="BG888" s="108" t="e">
        <f aca="false">VLOOKUP($A888,#REF!, 22, FALSE())</f>
        <v>#VALUE!</v>
      </c>
      <c r="BH888" s="109"/>
    </row>
    <row r="889" s="193" customFormat="true" ht="12.75" hidden="false" customHeight="true" outlineLevel="0" collapsed="false">
      <c r="A889" s="133" t="s">
        <v>2134</v>
      </c>
      <c r="B889" s="86" t="e">
        <f aca="false">VLOOKUP($A889,#REF!, 34, FALSE())</f>
        <v>#VALUE!</v>
      </c>
      <c r="C889" s="87" t="str">
        <f aca="false">CONCATENATE("unused_",A889)</f>
        <v>unused_DDR_XM2_B6D3</v>
      </c>
      <c r="D889" s="88" t="e">
        <f aca="false">IF(LEN(VLOOKUP($A889,#REF!,8,FALSE())),LEFT(VLOOKUP($A889,#REF!,8,FALSE()),LEN(VLOOKUP($A889,#REF!,8,FALSE()))-2),"")</f>
        <v>#VALUE!</v>
      </c>
      <c r="E889" s="89" t="e">
        <f aca="false">IF(LEN(VLOOKUP($A889,#REF!,4,FALSE())),IF(INDEX(#REF!,MATCH($A889,#REF!,0),1),LEFT(VLOOKUP($A889,#REF!,4,FALSE()),LEN(VLOOKUP($A889,#REF!,4,FALSE()))-2),CONCATENATE(LEFT(VLOOKUP($A889,#REF!,4,FALSE()),LEN(VLOOKUP($A889,#REF!,4,FALSE()))-2),"*")),"")</f>
        <v>#VALUE!</v>
      </c>
      <c r="F889" s="90" t="e">
        <f aca="false">IF(LEN(VLOOKUP($A889,#REF!,5,FALSE())),IF(INDEX(#REF!,MATCH($A889,#REF!,0),2),LEFT(VLOOKUP($A889,#REF!,5,FALSE()),LEN(VLOOKUP($A889,#REF!,5,FALSE()))-2),CONCATENATE(LEFT(VLOOKUP($A889,#REF!,5,FALSE()),LEN(VLOOKUP($A889,#REF!,5,FALSE()))-2),"*")),"")</f>
        <v>#VALUE!</v>
      </c>
      <c r="G889" s="90" t="e">
        <f aca="false">IF(LEN(VLOOKUP($A889,#REF!,6,FALSE())),IF(INDEX(#REF!,MATCH($A889,#REF!,0),3),LEFT(VLOOKUP($A889,#REF!,6,FALSE()),LEN(VLOOKUP($A889,#REF!,6,FALSE()))-2),CONCATENATE(LEFT(VLOOKUP($A889,#REF!,6,FALSE()),LEN(VLOOKUP($A889,#REF!,6,FALSE()))-2),"*")),"")</f>
        <v>#VALUE!</v>
      </c>
      <c r="H889" s="91" t="e">
        <f aca="false">IF(LEN(VLOOKUP($A889,#REF!,7,FALSE())),IF(INDEX(#REF!,MATCH($A889,#REF!,0),4),LEFT(VLOOKUP($A889,#REF!,7,FALSE()),LEN(VLOOKUP($A889,#REF!,7,FALSE()))-2),CONCATENATE(LEFT(VLOOKUP($A889,#REF!,7,FALSE()),LEN(VLOOKUP($A889,#REF!,7,FALSE()))-2),"*")),"")</f>
        <v>#VALUE!</v>
      </c>
      <c r="I889" s="92" t="e">
        <f aca="false">IF(LEN(VLOOKUP($A889,#REF!,8,FALSE())),UPPER(RIGHT(VLOOKUP($A889,#REF!,8,FALSE()), 1)),"")</f>
        <v>#VALUE!</v>
      </c>
      <c r="J889" s="90" t="e">
        <f aca="false">IF(LEN(VLOOKUP($A889,#REF!,4,FALSE())),UPPER(RIGHT(VLOOKUP($A889,#REF!,4,FALSE()), 1)),"")</f>
        <v>#VALUE!</v>
      </c>
      <c r="K889" s="90" t="e">
        <f aca="false">IF(LEN(VLOOKUP($A889,#REF!,5,FALSE())),UPPER(RIGHT(VLOOKUP($A889,#REF!,5,FALSE()), 1)),"")</f>
        <v>#VALUE!</v>
      </c>
      <c r="L889" s="90" t="e">
        <f aca="false">IF(LEN(VLOOKUP($A889,#REF!,6,FALSE())),UPPER(RIGHT(VLOOKUP($A889,#REF!,6,FALSE()), 1)),"")</f>
        <v>#VALUE!</v>
      </c>
      <c r="M889" s="91" t="e">
        <f aca="false">IF(LEN(VLOOKUP($A889,#REF!,7,FALSE())),UPPER(RIGHT(VLOOKUP($A889,#REF!,7,FALSE()), 1)),"")</f>
        <v>#VALUE!</v>
      </c>
      <c r="N889" s="185"/>
      <c r="O889" s="185"/>
      <c r="P889" s="185"/>
      <c r="Q889" s="185"/>
      <c r="R889" s="185"/>
      <c r="S889" s="100" t="e">
        <f aca="false">HLOOKUP("Device Tree Pin Name",#REF!,MATCH($A889,#REF!,0),FALSE())</f>
        <v>#VALUE!</v>
      </c>
      <c r="T889" s="95" t="e">
        <f aca="false">HLOOKUP("power rail",#REF!,MATCH($A889,#REF!,0),FALSE())</f>
        <v>#VALUE!</v>
      </c>
      <c r="U889" s="96" t="e">
        <f aca="false">HLOOKUP("Wake Capable",#REF!,MATCH($A889,#REF!,0),FALSE())</f>
        <v>#VALUE!</v>
      </c>
      <c r="V889" s="96" t="e">
        <f aca="false">HLOOKUP("Strap",#REF!,MATCH($A889,#REF!,0),FALSE())</f>
        <v>#VALUE!</v>
      </c>
      <c r="W889" s="96"/>
      <c r="X889" s="96"/>
      <c r="Y889" s="96"/>
      <c r="Z889" s="95"/>
      <c r="AA889" s="95" t="e">
        <f aca="false">HLOOKUP("Pad type",#REF!,MATCH($A889,#REF!,0),FALSE())</f>
        <v>#VALUE!</v>
      </c>
      <c r="AB889" s="100"/>
      <c r="AC889" s="100" t="e">
        <f aca="false">HLOOKUP("POR Pin State",#REF!,MATCH($A889,#REF!,0),FALSE())</f>
        <v>#VALUE!</v>
      </c>
      <c r="AD889" s="186"/>
      <c r="AE889" s="187"/>
      <c r="AF889" s="187"/>
      <c r="AG889" s="187"/>
      <c r="AH889" s="188"/>
      <c r="AI889" s="188"/>
      <c r="AJ889" s="189"/>
      <c r="AK889" s="189"/>
      <c r="AL889" s="189"/>
      <c r="AM889" s="189"/>
      <c r="AN889" s="189"/>
      <c r="AO889" s="189"/>
      <c r="AP889" s="189"/>
      <c r="AQ889" s="194" t="s">
        <v>2135</v>
      </c>
      <c r="AR889" s="104"/>
      <c r="AS889" s="104"/>
      <c r="AT889" s="104"/>
      <c r="AU889" s="104"/>
      <c r="AV889" s="104"/>
      <c r="AW889" s="104"/>
      <c r="AX889" s="104"/>
      <c r="AY889" s="104"/>
      <c r="AZ889" s="104"/>
      <c r="BA889" s="104"/>
      <c r="BB889" s="162"/>
      <c r="BC889" s="104"/>
      <c r="BD889" s="214"/>
      <c r="BE889" s="213" t="s">
        <v>2136</v>
      </c>
      <c r="BF889" s="108" t="e">
        <f aca="false">VLOOKUP($A889,#REF!, 34, FALSE())</f>
        <v>#VALUE!</v>
      </c>
      <c r="BG889" s="108" t="e">
        <f aca="false">VLOOKUP($A889,#REF!, 22, FALSE())</f>
        <v>#VALUE!</v>
      </c>
      <c r="BH889" s="109"/>
    </row>
    <row r="890" s="193" customFormat="true" ht="12.75" hidden="false" customHeight="true" outlineLevel="0" collapsed="false">
      <c r="A890" s="133" t="s">
        <v>2137</v>
      </c>
      <c r="B890" s="86" t="e">
        <f aca="false">VLOOKUP($A890,#REF!, 34, FALSE())</f>
        <v>#VALUE!</v>
      </c>
      <c r="C890" s="87" t="str">
        <f aca="false">CONCATENATE("unused_",A890)</f>
        <v>unused_DDR_XM2_B6D4</v>
      </c>
      <c r="D890" s="88" t="e">
        <f aca="false">IF(LEN(VLOOKUP($A890,#REF!,8,FALSE())),LEFT(VLOOKUP($A890,#REF!,8,FALSE()),LEN(VLOOKUP($A890,#REF!,8,FALSE()))-2),"")</f>
        <v>#VALUE!</v>
      </c>
      <c r="E890" s="89" t="e">
        <f aca="false">IF(LEN(VLOOKUP($A890,#REF!,4,FALSE())),IF(INDEX(#REF!,MATCH($A890,#REF!,0),1),LEFT(VLOOKUP($A890,#REF!,4,FALSE()),LEN(VLOOKUP($A890,#REF!,4,FALSE()))-2),CONCATENATE(LEFT(VLOOKUP($A890,#REF!,4,FALSE()),LEN(VLOOKUP($A890,#REF!,4,FALSE()))-2),"*")),"")</f>
        <v>#VALUE!</v>
      </c>
      <c r="F890" s="90" t="e">
        <f aca="false">IF(LEN(VLOOKUP($A890,#REF!,5,FALSE())),IF(INDEX(#REF!,MATCH($A890,#REF!,0),2),LEFT(VLOOKUP($A890,#REF!,5,FALSE()),LEN(VLOOKUP($A890,#REF!,5,FALSE()))-2),CONCATENATE(LEFT(VLOOKUP($A890,#REF!,5,FALSE()),LEN(VLOOKUP($A890,#REF!,5,FALSE()))-2),"*")),"")</f>
        <v>#VALUE!</v>
      </c>
      <c r="G890" s="90" t="e">
        <f aca="false">IF(LEN(VLOOKUP($A890,#REF!,6,FALSE())),IF(INDEX(#REF!,MATCH($A890,#REF!,0),3),LEFT(VLOOKUP($A890,#REF!,6,FALSE()),LEN(VLOOKUP($A890,#REF!,6,FALSE()))-2),CONCATENATE(LEFT(VLOOKUP($A890,#REF!,6,FALSE()),LEN(VLOOKUP($A890,#REF!,6,FALSE()))-2),"*")),"")</f>
        <v>#VALUE!</v>
      </c>
      <c r="H890" s="91" t="e">
        <f aca="false">IF(LEN(VLOOKUP($A890,#REF!,7,FALSE())),IF(INDEX(#REF!,MATCH($A890,#REF!,0),4),LEFT(VLOOKUP($A890,#REF!,7,FALSE()),LEN(VLOOKUP($A890,#REF!,7,FALSE()))-2),CONCATENATE(LEFT(VLOOKUP($A890,#REF!,7,FALSE()),LEN(VLOOKUP($A890,#REF!,7,FALSE()))-2),"*")),"")</f>
        <v>#VALUE!</v>
      </c>
      <c r="I890" s="92" t="e">
        <f aca="false">IF(LEN(VLOOKUP($A890,#REF!,8,FALSE())),UPPER(RIGHT(VLOOKUP($A890,#REF!,8,FALSE()), 1)),"")</f>
        <v>#VALUE!</v>
      </c>
      <c r="J890" s="90" t="e">
        <f aca="false">IF(LEN(VLOOKUP($A890,#REF!,4,FALSE())),UPPER(RIGHT(VLOOKUP($A890,#REF!,4,FALSE()), 1)),"")</f>
        <v>#VALUE!</v>
      </c>
      <c r="K890" s="90" t="e">
        <f aca="false">IF(LEN(VLOOKUP($A890,#REF!,5,FALSE())),UPPER(RIGHT(VLOOKUP($A890,#REF!,5,FALSE()), 1)),"")</f>
        <v>#VALUE!</v>
      </c>
      <c r="L890" s="90" t="e">
        <f aca="false">IF(LEN(VLOOKUP($A890,#REF!,6,FALSE())),UPPER(RIGHT(VLOOKUP($A890,#REF!,6,FALSE()), 1)),"")</f>
        <v>#VALUE!</v>
      </c>
      <c r="M890" s="91" t="e">
        <f aca="false">IF(LEN(VLOOKUP($A890,#REF!,7,FALSE())),UPPER(RIGHT(VLOOKUP($A890,#REF!,7,FALSE()), 1)),"")</f>
        <v>#VALUE!</v>
      </c>
      <c r="N890" s="185"/>
      <c r="O890" s="185"/>
      <c r="P890" s="185"/>
      <c r="Q890" s="185"/>
      <c r="R890" s="185"/>
      <c r="S890" s="100" t="e">
        <f aca="false">HLOOKUP("Device Tree Pin Name",#REF!,MATCH($A890,#REF!,0),FALSE())</f>
        <v>#VALUE!</v>
      </c>
      <c r="T890" s="95" t="e">
        <f aca="false">HLOOKUP("power rail",#REF!,MATCH($A890,#REF!,0),FALSE())</f>
        <v>#VALUE!</v>
      </c>
      <c r="U890" s="96" t="e">
        <f aca="false">HLOOKUP("Wake Capable",#REF!,MATCH($A890,#REF!,0),FALSE())</f>
        <v>#VALUE!</v>
      </c>
      <c r="V890" s="96" t="e">
        <f aca="false">HLOOKUP("Strap",#REF!,MATCH($A890,#REF!,0),FALSE())</f>
        <v>#VALUE!</v>
      </c>
      <c r="W890" s="96"/>
      <c r="X890" s="96"/>
      <c r="Y890" s="96"/>
      <c r="Z890" s="95"/>
      <c r="AA890" s="95" t="e">
        <f aca="false">HLOOKUP("Pad type",#REF!,MATCH($A890,#REF!,0),FALSE())</f>
        <v>#VALUE!</v>
      </c>
      <c r="AB890" s="100"/>
      <c r="AC890" s="100" t="e">
        <f aca="false">HLOOKUP("POR Pin State",#REF!,MATCH($A890,#REF!,0),FALSE())</f>
        <v>#VALUE!</v>
      </c>
      <c r="AD890" s="186"/>
      <c r="AE890" s="187"/>
      <c r="AF890" s="187"/>
      <c r="AG890" s="187"/>
      <c r="AH890" s="188"/>
      <c r="AI890" s="188"/>
      <c r="AJ890" s="189"/>
      <c r="AK890" s="189"/>
      <c r="AL890" s="189"/>
      <c r="AM890" s="189"/>
      <c r="AN890" s="189"/>
      <c r="AO890" s="189"/>
      <c r="AP890" s="189"/>
      <c r="AQ890" s="194" t="s">
        <v>2138</v>
      </c>
      <c r="AR890" s="104"/>
      <c r="AS890" s="104"/>
      <c r="AT890" s="104"/>
      <c r="AU890" s="104"/>
      <c r="AV890" s="104"/>
      <c r="AW890" s="104"/>
      <c r="AX890" s="104"/>
      <c r="AY890" s="104"/>
      <c r="AZ890" s="104"/>
      <c r="BA890" s="104"/>
      <c r="BB890" s="162"/>
      <c r="BC890" s="104"/>
      <c r="BD890" s="214"/>
      <c r="BE890" s="213" t="s">
        <v>2139</v>
      </c>
      <c r="BF890" s="108" t="e">
        <f aca="false">VLOOKUP($A890,#REF!, 34, FALSE())</f>
        <v>#VALUE!</v>
      </c>
      <c r="BG890" s="108" t="e">
        <f aca="false">VLOOKUP($A890,#REF!, 22, FALSE())</f>
        <v>#VALUE!</v>
      </c>
      <c r="BH890" s="109"/>
    </row>
    <row r="891" s="193" customFormat="true" ht="12.75" hidden="false" customHeight="true" outlineLevel="0" collapsed="false">
      <c r="A891" s="133" t="s">
        <v>2140</v>
      </c>
      <c r="B891" s="86" t="e">
        <f aca="false">VLOOKUP($A891,#REF!, 34, FALSE())</f>
        <v>#VALUE!</v>
      </c>
      <c r="C891" s="87" t="str">
        <f aca="false">CONCATENATE("unused_",A891)</f>
        <v>unused_DDR_XM2_B6D5</v>
      </c>
      <c r="D891" s="88" t="e">
        <f aca="false">IF(LEN(VLOOKUP($A891,#REF!,8,FALSE())),LEFT(VLOOKUP($A891,#REF!,8,FALSE()),LEN(VLOOKUP($A891,#REF!,8,FALSE()))-2),"")</f>
        <v>#VALUE!</v>
      </c>
      <c r="E891" s="89" t="e">
        <f aca="false">IF(LEN(VLOOKUP($A891,#REF!,4,FALSE())),IF(INDEX(#REF!,MATCH($A891,#REF!,0),1),LEFT(VLOOKUP($A891,#REF!,4,FALSE()),LEN(VLOOKUP($A891,#REF!,4,FALSE()))-2),CONCATENATE(LEFT(VLOOKUP($A891,#REF!,4,FALSE()),LEN(VLOOKUP($A891,#REF!,4,FALSE()))-2),"*")),"")</f>
        <v>#VALUE!</v>
      </c>
      <c r="F891" s="90" t="e">
        <f aca="false">IF(LEN(VLOOKUP($A891,#REF!,5,FALSE())),IF(INDEX(#REF!,MATCH($A891,#REF!,0),2),LEFT(VLOOKUP($A891,#REF!,5,FALSE()),LEN(VLOOKUP($A891,#REF!,5,FALSE()))-2),CONCATENATE(LEFT(VLOOKUP($A891,#REF!,5,FALSE()),LEN(VLOOKUP($A891,#REF!,5,FALSE()))-2),"*")),"")</f>
        <v>#VALUE!</v>
      </c>
      <c r="G891" s="90" t="e">
        <f aca="false">IF(LEN(VLOOKUP($A891,#REF!,6,FALSE())),IF(INDEX(#REF!,MATCH($A891,#REF!,0),3),LEFT(VLOOKUP($A891,#REF!,6,FALSE()),LEN(VLOOKUP($A891,#REF!,6,FALSE()))-2),CONCATENATE(LEFT(VLOOKUP($A891,#REF!,6,FALSE()),LEN(VLOOKUP($A891,#REF!,6,FALSE()))-2),"*")),"")</f>
        <v>#VALUE!</v>
      </c>
      <c r="H891" s="91" t="e">
        <f aca="false">IF(LEN(VLOOKUP($A891,#REF!,7,FALSE())),IF(INDEX(#REF!,MATCH($A891,#REF!,0),4),LEFT(VLOOKUP($A891,#REF!,7,FALSE()),LEN(VLOOKUP($A891,#REF!,7,FALSE()))-2),CONCATENATE(LEFT(VLOOKUP($A891,#REF!,7,FALSE()),LEN(VLOOKUP($A891,#REF!,7,FALSE()))-2),"*")),"")</f>
        <v>#VALUE!</v>
      </c>
      <c r="I891" s="92" t="e">
        <f aca="false">IF(LEN(VLOOKUP($A891,#REF!,8,FALSE())),UPPER(RIGHT(VLOOKUP($A891,#REF!,8,FALSE()), 1)),"")</f>
        <v>#VALUE!</v>
      </c>
      <c r="J891" s="90" t="e">
        <f aca="false">IF(LEN(VLOOKUP($A891,#REF!,4,FALSE())),UPPER(RIGHT(VLOOKUP($A891,#REF!,4,FALSE()), 1)),"")</f>
        <v>#VALUE!</v>
      </c>
      <c r="K891" s="90" t="e">
        <f aca="false">IF(LEN(VLOOKUP($A891,#REF!,5,FALSE())),UPPER(RIGHT(VLOOKUP($A891,#REF!,5,FALSE()), 1)),"")</f>
        <v>#VALUE!</v>
      </c>
      <c r="L891" s="90" t="e">
        <f aca="false">IF(LEN(VLOOKUP($A891,#REF!,6,FALSE())),UPPER(RIGHT(VLOOKUP($A891,#REF!,6,FALSE()), 1)),"")</f>
        <v>#VALUE!</v>
      </c>
      <c r="M891" s="91" t="e">
        <f aca="false">IF(LEN(VLOOKUP($A891,#REF!,7,FALSE())),UPPER(RIGHT(VLOOKUP($A891,#REF!,7,FALSE()), 1)),"")</f>
        <v>#VALUE!</v>
      </c>
      <c r="N891" s="185"/>
      <c r="O891" s="185"/>
      <c r="P891" s="185"/>
      <c r="Q891" s="185"/>
      <c r="R891" s="185"/>
      <c r="S891" s="100" t="e">
        <f aca="false">HLOOKUP("Device Tree Pin Name",#REF!,MATCH($A891,#REF!,0),FALSE())</f>
        <v>#VALUE!</v>
      </c>
      <c r="T891" s="95" t="e">
        <f aca="false">HLOOKUP("power rail",#REF!,MATCH($A891,#REF!,0),FALSE())</f>
        <v>#VALUE!</v>
      </c>
      <c r="U891" s="96" t="e">
        <f aca="false">HLOOKUP("Wake Capable",#REF!,MATCH($A891,#REF!,0),FALSE())</f>
        <v>#VALUE!</v>
      </c>
      <c r="V891" s="96" t="e">
        <f aca="false">HLOOKUP("Strap",#REF!,MATCH($A891,#REF!,0),FALSE())</f>
        <v>#VALUE!</v>
      </c>
      <c r="W891" s="96"/>
      <c r="X891" s="96"/>
      <c r="Y891" s="96"/>
      <c r="Z891" s="95"/>
      <c r="AA891" s="95" t="e">
        <f aca="false">HLOOKUP("Pad type",#REF!,MATCH($A891,#REF!,0),FALSE())</f>
        <v>#VALUE!</v>
      </c>
      <c r="AB891" s="100"/>
      <c r="AC891" s="100" t="e">
        <f aca="false">HLOOKUP("POR Pin State",#REF!,MATCH($A891,#REF!,0),FALSE())</f>
        <v>#VALUE!</v>
      </c>
      <c r="AD891" s="186"/>
      <c r="AE891" s="187"/>
      <c r="AF891" s="187"/>
      <c r="AG891" s="187"/>
      <c r="AH891" s="188"/>
      <c r="AI891" s="188"/>
      <c r="AJ891" s="189"/>
      <c r="AK891" s="189"/>
      <c r="AL891" s="189"/>
      <c r="AM891" s="189"/>
      <c r="AN891" s="189"/>
      <c r="AO891" s="189"/>
      <c r="AP891" s="189"/>
      <c r="AQ891" s="194" t="s">
        <v>2141</v>
      </c>
      <c r="AR891" s="104"/>
      <c r="AS891" s="104"/>
      <c r="AT891" s="104"/>
      <c r="AU891" s="104"/>
      <c r="AV891" s="104"/>
      <c r="AW891" s="104"/>
      <c r="AX891" s="104"/>
      <c r="AY891" s="104"/>
      <c r="AZ891" s="104"/>
      <c r="BA891" s="104"/>
      <c r="BB891" s="162"/>
      <c r="BC891" s="104"/>
      <c r="BD891" s="214"/>
      <c r="BE891" s="213" t="s">
        <v>2142</v>
      </c>
      <c r="BF891" s="108" t="e">
        <f aca="false">VLOOKUP($A891,#REF!, 34, FALSE())</f>
        <v>#VALUE!</v>
      </c>
      <c r="BG891" s="108" t="e">
        <f aca="false">VLOOKUP($A891,#REF!, 22, FALSE())</f>
        <v>#VALUE!</v>
      </c>
      <c r="BH891" s="109"/>
    </row>
    <row r="892" s="193" customFormat="true" ht="12.75" hidden="false" customHeight="true" outlineLevel="0" collapsed="false">
      <c r="A892" s="133" t="s">
        <v>2143</v>
      </c>
      <c r="B892" s="86" t="e">
        <f aca="false">VLOOKUP($A892,#REF!, 34, FALSE())</f>
        <v>#VALUE!</v>
      </c>
      <c r="C892" s="87" t="str">
        <f aca="false">CONCATENATE("unused_",A892)</f>
        <v>unused_DDR_XM2_B6D6</v>
      </c>
      <c r="D892" s="88" t="e">
        <f aca="false">IF(LEN(VLOOKUP($A892,#REF!,8,FALSE())),LEFT(VLOOKUP($A892,#REF!,8,FALSE()),LEN(VLOOKUP($A892,#REF!,8,FALSE()))-2),"")</f>
        <v>#VALUE!</v>
      </c>
      <c r="E892" s="89" t="e">
        <f aca="false">IF(LEN(VLOOKUP($A892,#REF!,4,FALSE())),IF(INDEX(#REF!,MATCH($A892,#REF!,0),1),LEFT(VLOOKUP($A892,#REF!,4,FALSE()),LEN(VLOOKUP($A892,#REF!,4,FALSE()))-2),CONCATENATE(LEFT(VLOOKUP($A892,#REF!,4,FALSE()),LEN(VLOOKUP($A892,#REF!,4,FALSE()))-2),"*")),"")</f>
        <v>#VALUE!</v>
      </c>
      <c r="F892" s="90" t="e">
        <f aca="false">IF(LEN(VLOOKUP($A892,#REF!,5,FALSE())),IF(INDEX(#REF!,MATCH($A892,#REF!,0),2),LEFT(VLOOKUP($A892,#REF!,5,FALSE()),LEN(VLOOKUP($A892,#REF!,5,FALSE()))-2),CONCATENATE(LEFT(VLOOKUP($A892,#REF!,5,FALSE()),LEN(VLOOKUP($A892,#REF!,5,FALSE()))-2),"*")),"")</f>
        <v>#VALUE!</v>
      </c>
      <c r="G892" s="90" t="e">
        <f aca="false">IF(LEN(VLOOKUP($A892,#REF!,6,FALSE())),IF(INDEX(#REF!,MATCH($A892,#REF!,0),3),LEFT(VLOOKUP($A892,#REF!,6,FALSE()),LEN(VLOOKUP($A892,#REF!,6,FALSE()))-2),CONCATENATE(LEFT(VLOOKUP($A892,#REF!,6,FALSE()),LEN(VLOOKUP($A892,#REF!,6,FALSE()))-2),"*")),"")</f>
        <v>#VALUE!</v>
      </c>
      <c r="H892" s="91" t="e">
        <f aca="false">IF(LEN(VLOOKUP($A892,#REF!,7,FALSE())),IF(INDEX(#REF!,MATCH($A892,#REF!,0),4),LEFT(VLOOKUP($A892,#REF!,7,FALSE()),LEN(VLOOKUP($A892,#REF!,7,FALSE()))-2),CONCATENATE(LEFT(VLOOKUP($A892,#REF!,7,FALSE()),LEN(VLOOKUP($A892,#REF!,7,FALSE()))-2),"*")),"")</f>
        <v>#VALUE!</v>
      </c>
      <c r="I892" s="92" t="e">
        <f aca="false">IF(LEN(VLOOKUP($A892,#REF!,8,FALSE())),UPPER(RIGHT(VLOOKUP($A892,#REF!,8,FALSE()), 1)),"")</f>
        <v>#VALUE!</v>
      </c>
      <c r="J892" s="90" t="e">
        <f aca="false">IF(LEN(VLOOKUP($A892,#REF!,4,FALSE())),UPPER(RIGHT(VLOOKUP($A892,#REF!,4,FALSE()), 1)),"")</f>
        <v>#VALUE!</v>
      </c>
      <c r="K892" s="90" t="e">
        <f aca="false">IF(LEN(VLOOKUP($A892,#REF!,5,FALSE())),UPPER(RIGHT(VLOOKUP($A892,#REF!,5,FALSE()), 1)),"")</f>
        <v>#VALUE!</v>
      </c>
      <c r="L892" s="90" t="e">
        <f aca="false">IF(LEN(VLOOKUP($A892,#REF!,6,FALSE())),UPPER(RIGHT(VLOOKUP($A892,#REF!,6,FALSE()), 1)),"")</f>
        <v>#VALUE!</v>
      </c>
      <c r="M892" s="91" t="e">
        <f aca="false">IF(LEN(VLOOKUP($A892,#REF!,7,FALSE())),UPPER(RIGHT(VLOOKUP($A892,#REF!,7,FALSE()), 1)),"")</f>
        <v>#VALUE!</v>
      </c>
      <c r="N892" s="185"/>
      <c r="O892" s="185"/>
      <c r="P892" s="185"/>
      <c r="Q892" s="185"/>
      <c r="R892" s="185"/>
      <c r="S892" s="100" t="e">
        <f aca="false">HLOOKUP("Device Tree Pin Name",#REF!,MATCH($A892,#REF!,0),FALSE())</f>
        <v>#VALUE!</v>
      </c>
      <c r="T892" s="95" t="e">
        <f aca="false">HLOOKUP("power rail",#REF!,MATCH($A892,#REF!,0),FALSE())</f>
        <v>#VALUE!</v>
      </c>
      <c r="U892" s="96" t="e">
        <f aca="false">HLOOKUP("Wake Capable",#REF!,MATCH($A892,#REF!,0),FALSE())</f>
        <v>#VALUE!</v>
      </c>
      <c r="V892" s="96" t="e">
        <f aca="false">HLOOKUP("Strap",#REF!,MATCH($A892,#REF!,0),FALSE())</f>
        <v>#VALUE!</v>
      </c>
      <c r="W892" s="96"/>
      <c r="X892" s="96"/>
      <c r="Y892" s="96"/>
      <c r="Z892" s="95"/>
      <c r="AA892" s="95" t="e">
        <f aca="false">HLOOKUP("Pad type",#REF!,MATCH($A892,#REF!,0),FALSE())</f>
        <v>#VALUE!</v>
      </c>
      <c r="AB892" s="100"/>
      <c r="AC892" s="100" t="e">
        <f aca="false">HLOOKUP("POR Pin State",#REF!,MATCH($A892,#REF!,0),FALSE())</f>
        <v>#VALUE!</v>
      </c>
      <c r="AD892" s="186"/>
      <c r="AE892" s="187"/>
      <c r="AF892" s="187"/>
      <c r="AG892" s="187"/>
      <c r="AH892" s="188"/>
      <c r="AI892" s="188"/>
      <c r="AJ892" s="189"/>
      <c r="AK892" s="189"/>
      <c r="AL892" s="189"/>
      <c r="AM892" s="189"/>
      <c r="AN892" s="189"/>
      <c r="AO892" s="189"/>
      <c r="AP892" s="189"/>
      <c r="AQ892" s="194" t="s">
        <v>2144</v>
      </c>
      <c r="AR892" s="104"/>
      <c r="AS892" s="104"/>
      <c r="AT892" s="104"/>
      <c r="AU892" s="104"/>
      <c r="AV892" s="104"/>
      <c r="AW892" s="104"/>
      <c r="AX892" s="104"/>
      <c r="AY892" s="104"/>
      <c r="AZ892" s="104"/>
      <c r="BA892" s="104"/>
      <c r="BB892" s="162"/>
      <c r="BC892" s="104"/>
      <c r="BD892" s="214"/>
      <c r="BE892" s="213" t="s">
        <v>2145</v>
      </c>
      <c r="BF892" s="108" t="e">
        <f aca="false">VLOOKUP($A892,#REF!, 34, FALSE())</f>
        <v>#VALUE!</v>
      </c>
      <c r="BG892" s="108" t="e">
        <f aca="false">VLOOKUP($A892,#REF!, 22, FALSE())</f>
        <v>#VALUE!</v>
      </c>
      <c r="BH892" s="109"/>
    </row>
    <row r="893" s="193" customFormat="true" ht="12.75" hidden="false" customHeight="true" outlineLevel="0" collapsed="false">
      <c r="A893" s="133" t="s">
        <v>2146</v>
      </c>
      <c r="B893" s="86" t="e">
        <f aca="false">VLOOKUP($A893,#REF!, 34, FALSE())</f>
        <v>#VALUE!</v>
      </c>
      <c r="C893" s="87" t="str">
        <f aca="false">CONCATENATE("unused_",A893)</f>
        <v>unused_DDR_XM2_B6D7</v>
      </c>
      <c r="D893" s="88" t="e">
        <f aca="false">IF(LEN(VLOOKUP($A893,#REF!,8,FALSE())),LEFT(VLOOKUP($A893,#REF!,8,FALSE()),LEN(VLOOKUP($A893,#REF!,8,FALSE()))-2),"")</f>
        <v>#VALUE!</v>
      </c>
      <c r="E893" s="89" t="e">
        <f aca="false">IF(LEN(VLOOKUP($A893,#REF!,4,FALSE())),IF(INDEX(#REF!,MATCH($A893,#REF!,0),1),LEFT(VLOOKUP($A893,#REF!,4,FALSE()),LEN(VLOOKUP($A893,#REF!,4,FALSE()))-2),CONCATENATE(LEFT(VLOOKUP($A893,#REF!,4,FALSE()),LEN(VLOOKUP($A893,#REF!,4,FALSE()))-2),"*")),"")</f>
        <v>#VALUE!</v>
      </c>
      <c r="F893" s="90" t="e">
        <f aca="false">IF(LEN(VLOOKUP($A893,#REF!,5,FALSE())),IF(INDEX(#REF!,MATCH($A893,#REF!,0),2),LEFT(VLOOKUP($A893,#REF!,5,FALSE()),LEN(VLOOKUP($A893,#REF!,5,FALSE()))-2),CONCATENATE(LEFT(VLOOKUP($A893,#REF!,5,FALSE()),LEN(VLOOKUP($A893,#REF!,5,FALSE()))-2),"*")),"")</f>
        <v>#VALUE!</v>
      </c>
      <c r="G893" s="90" t="e">
        <f aca="false">IF(LEN(VLOOKUP($A893,#REF!,6,FALSE())),IF(INDEX(#REF!,MATCH($A893,#REF!,0),3),LEFT(VLOOKUP($A893,#REF!,6,FALSE()),LEN(VLOOKUP($A893,#REF!,6,FALSE()))-2),CONCATENATE(LEFT(VLOOKUP($A893,#REF!,6,FALSE()),LEN(VLOOKUP($A893,#REF!,6,FALSE()))-2),"*")),"")</f>
        <v>#VALUE!</v>
      </c>
      <c r="H893" s="91" t="e">
        <f aca="false">IF(LEN(VLOOKUP($A893,#REF!,7,FALSE())),IF(INDEX(#REF!,MATCH($A893,#REF!,0),4),LEFT(VLOOKUP($A893,#REF!,7,FALSE()),LEN(VLOOKUP($A893,#REF!,7,FALSE()))-2),CONCATENATE(LEFT(VLOOKUP($A893,#REF!,7,FALSE()),LEN(VLOOKUP($A893,#REF!,7,FALSE()))-2),"*")),"")</f>
        <v>#VALUE!</v>
      </c>
      <c r="I893" s="92" t="e">
        <f aca="false">IF(LEN(VLOOKUP($A893,#REF!,8,FALSE())),UPPER(RIGHT(VLOOKUP($A893,#REF!,8,FALSE()), 1)),"")</f>
        <v>#VALUE!</v>
      </c>
      <c r="J893" s="90" t="e">
        <f aca="false">IF(LEN(VLOOKUP($A893,#REF!,4,FALSE())),UPPER(RIGHT(VLOOKUP($A893,#REF!,4,FALSE()), 1)),"")</f>
        <v>#VALUE!</v>
      </c>
      <c r="K893" s="90" t="e">
        <f aca="false">IF(LEN(VLOOKUP($A893,#REF!,5,FALSE())),UPPER(RIGHT(VLOOKUP($A893,#REF!,5,FALSE()), 1)),"")</f>
        <v>#VALUE!</v>
      </c>
      <c r="L893" s="90" t="e">
        <f aca="false">IF(LEN(VLOOKUP($A893,#REF!,6,FALSE())),UPPER(RIGHT(VLOOKUP($A893,#REF!,6,FALSE()), 1)),"")</f>
        <v>#VALUE!</v>
      </c>
      <c r="M893" s="91" t="e">
        <f aca="false">IF(LEN(VLOOKUP($A893,#REF!,7,FALSE())),UPPER(RIGHT(VLOOKUP($A893,#REF!,7,FALSE()), 1)),"")</f>
        <v>#VALUE!</v>
      </c>
      <c r="N893" s="185"/>
      <c r="O893" s="185"/>
      <c r="P893" s="185"/>
      <c r="Q893" s="185"/>
      <c r="R893" s="185"/>
      <c r="S893" s="100" t="e">
        <f aca="false">HLOOKUP("Device Tree Pin Name",#REF!,MATCH($A893,#REF!,0),FALSE())</f>
        <v>#VALUE!</v>
      </c>
      <c r="T893" s="95" t="e">
        <f aca="false">HLOOKUP("power rail",#REF!,MATCH($A893,#REF!,0),FALSE())</f>
        <v>#VALUE!</v>
      </c>
      <c r="U893" s="96" t="e">
        <f aca="false">HLOOKUP("Wake Capable",#REF!,MATCH($A893,#REF!,0),FALSE())</f>
        <v>#VALUE!</v>
      </c>
      <c r="V893" s="96" t="e">
        <f aca="false">HLOOKUP("Strap",#REF!,MATCH($A893,#REF!,0),FALSE())</f>
        <v>#VALUE!</v>
      </c>
      <c r="W893" s="96"/>
      <c r="X893" s="96"/>
      <c r="Y893" s="96"/>
      <c r="Z893" s="95"/>
      <c r="AA893" s="95" t="e">
        <f aca="false">HLOOKUP("Pad type",#REF!,MATCH($A893,#REF!,0),FALSE())</f>
        <v>#VALUE!</v>
      </c>
      <c r="AB893" s="100"/>
      <c r="AC893" s="100" t="e">
        <f aca="false">HLOOKUP("POR Pin State",#REF!,MATCH($A893,#REF!,0),FALSE())</f>
        <v>#VALUE!</v>
      </c>
      <c r="AD893" s="186"/>
      <c r="AE893" s="187"/>
      <c r="AF893" s="187"/>
      <c r="AG893" s="187"/>
      <c r="AH893" s="188"/>
      <c r="AI893" s="188"/>
      <c r="AJ893" s="189"/>
      <c r="AK893" s="189"/>
      <c r="AL893" s="189"/>
      <c r="AM893" s="189"/>
      <c r="AN893" s="189"/>
      <c r="AO893" s="189"/>
      <c r="AP893" s="189"/>
      <c r="AQ893" s="194" t="s">
        <v>2147</v>
      </c>
      <c r="AR893" s="104"/>
      <c r="AS893" s="104"/>
      <c r="AT893" s="104"/>
      <c r="AU893" s="104"/>
      <c r="AV893" s="104"/>
      <c r="AW893" s="104"/>
      <c r="AX893" s="104"/>
      <c r="AY893" s="104"/>
      <c r="AZ893" s="104"/>
      <c r="BA893" s="104"/>
      <c r="BB893" s="162"/>
      <c r="BC893" s="104"/>
      <c r="BD893" s="214"/>
      <c r="BE893" s="213" t="s">
        <v>2148</v>
      </c>
      <c r="BF893" s="108" t="e">
        <f aca="false">VLOOKUP($A893,#REF!, 34, FALSE())</f>
        <v>#VALUE!</v>
      </c>
      <c r="BG893" s="108" t="e">
        <f aca="false">VLOOKUP($A893,#REF!, 22, FALSE())</f>
        <v>#VALUE!</v>
      </c>
      <c r="BH893" s="109"/>
    </row>
    <row r="894" s="193" customFormat="true" ht="12.75" hidden="false" customHeight="true" outlineLevel="0" collapsed="false">
      <c r="A894" s="133" t="s">
        <v>2149</v>
      </c>
      <c r="B894" s="86" t="e">
        <f aca="false">VLOOKUP($A894,#REF!, 34, FALSE())</f>
        <v>#VALUE!</v>
      </c>
      <c r="C894" s="87" t="str">
        <f aca="false">CONCATENATE("unused_",A894)</f>
        <v>unused_DDR_XM2_B6DMI</v>
      </c>
      <c r="D894" s="88" t="e">
        <f aca="false">IF(LEN(VLOOKUP($A894,#REF!,8,FALSE())),LEFT(VLOOKUP($A894,#REF!,8,FALSE()),LEN(VLOOKUP($A894,#REF!,8,FALSE()))-2),"")</f>
        <v>#VALUE!</v>
      </c>
      <c r="E894" s="89" t="e">
        <f aca="false">IF(LEN(VLOOKUP($A894,#REF!,4,FALSE())),IF(INDEX(#REF!,MATCH($A894,#REF!,0),1),LEFT(VLOOKUP($A894,#REF!,4,FALSE()),LEN(VLOOKUP($A894,#REF!,4,FALSE()))-2),CONCATENATE(LEFT(VLOOKUP($A894,#REF!,4,FALSE()),LEN(VLOOKUP($A894,#REF!,4,FALSE()))-2),"*")),"")</f>
        <v>#VALUE!</v>
      </c>
      <c r="F894" s="90" t="e">
        <f aca="false">IF(LEN(VLOOKUP($A894,#REF!,5,FALSE())),IF(INDEX(#REF!,MATCH($A894,#REF!,0),2),LEFT(VLOOKUP($A894,#REF!,5,FALSE()),LEN(VLOOKUP($A894,#REF!,5,FALSE()))-2),CONCATENATE(LEFT(VLOOKUP($A894,#REF!,5,FALSE()),LEN(VLOOKUP($A894,#REF!,5,FALSE()))-2),"*")),"")</f>
        <v>#VALUE!</v>
      </c>
      <c r="G894" s="90" t="e">
        <f aca="false">IF(LEN(VLOOKUP($A894,#REF!,6,FALSE())),IF(INDEX(#REF!,MATCH($A894,#REF!,0),3),LEFT(VLOOKUP($A894,#REF!,6,FALSE()),LEN(VLOOKUP($A894,#REF!,6,FALSE()))-2),CONCATENATE(LEFT(VLOOKUP($A894,#REF!,6,FALSE()),LEN(VLOOKUP($A894,#REF!,6,FALSE()))-2),"*")),"")</f>
        <v>#VALUE!</v>
      </c>
      <c r="H894" s="91" t="e">
        <f aca="false">IF(LEN(VLOOKUP($A894,#REF!,7,FALSE())),IF(INDEX(#REF!,MATCH($A894,#REF!,0),4),LEFT(VLOOKUP($A894,#REF!,7,FALSE()),LEN(VLOOKUP($A894,#REF!,7,FALSE()))-2),CONCATENATE(LEFT(VLOOKUP($A894,#REF!,7,FALSE()),LEN(VLOOKUP($A894,#REF!,7,FALSE()))-2),"*")),"")</f>
        <v>#VALUE!</v>
      </c>
      <c r="I894" s="92" t="e">
        <f aca="false">IF(LEN(VLOOKUP($A894,#REF!,8,FALSE())),UPPER(RIGHT(VLOOKUP($A894,#REF!,8,FALSE()), 1)),"")</f>
        <v>#VALUE!</v>
      </c>
      <c r="J894" s="90" t="e">
        <f aca="false">IF(LEN(VLOOKUP($A894,#REF!,4,FALSE())),UPPER(RIGHT(VLOOKUP($A894,#REF!,4,FALSE()), 1)),"")</f>
        <v>#VALUE!</v>
      </c>
      <c r="K894" s="90" t="e">
        <f aca="false">IF(LEN(VLOOKUP($A894,#REF!,5,FALSE())),UPPER(RIGHT(VLOOKUP($A894,#REF!,5,FALSE()), 1)),"")</f>
        <v>#VALUE!</v>
      </c>
      <c r="L894" s="90" t="e">
        <f aca="false">IF(LEN(VLOOKUP($A894,#REF!,6,FALSE())),UPPER(RIGHT(VLOOKUP($A894,#REF!,6,FALSE()), 1)),"")</f>
        <v>#VALUE!</v>
      </c>
      <c r="M894" s="91" t="e">
        <f aca="false">IF(LEN(VLOOKUP($A894,#REF!,7,FALSE())),UPPER(RIGHT(VLOOKUP($A894,#REF!,7,FALSE()), 1)),"")</f>
        <v>#VALUE!</v>
      </c>
      <c r="N894" s="185"/>
      <c r="O894" s="185"/>
      <c r="P894" s="185"/>
      <c r="Q894" s="185"/>
      <c r="R894" s="185"/>
      <c r="S894" s="100" t="e">
        <f aca="false">HLOOKUP("Device Tree Pin Name",#REF!,MATCH($A894,#REF!,0),FALSE())</f>
        <v>#VALUE!</v>
      </c>
      <c r="T894" s="95" t="e">
        <f aca="false">HLOOKUP("power rail",#REF!,MATCH($A894,#REF!,0),FALSE())</f>
        <v>#VALUE!</v>
      </c>
      <c r="U894" s="96" t="e">
        <f aca="false">HLOOKUP("Wake Capable",#REF!,MATCH($A894,#REF!,0),FALSE())</f>
        <v>#VALUE!</v>
      </c>
      <c r="V894" s="96" t="e">
        <f aca="false">HLOOKUP("Strap",#REF!,MATCH($A894,#REF!,0),FALSE())</f>
        <v>#VALUE!</v>
      </c>
      <c r="W894" s="96"/>
      <c r="X894" s="96"/>
      <c r="Y894" s="96"/>
      <c r="Z894" s="95"/>
      <c r="AA894" s="95" t="e">
        <f aca="false">HLOOKUP("Pad type",#REF!,MATCH($A894,#REF!,0),FALSE())</f>
        <v>#VALUE!</v>
      </c>
      <c r="AB894" s="100"/>
      <c r="AC894" s="100" t="e">
        <f aca="false">HLOOKUP("POR Pin State",#REF!,MATCH($A894,#REF!,0),FALSE())</f>
        <v>#VALUE!</v>
      </c>
      <c r="AD894" s="186"/>
      <c r="AE894" s="187"/>
      <c r="AF894" s="187"/>
      <c r="AG894" s="187"/>
      <c r="AH894" s="188"/>
      <c r="AI894" s="188"/>
      <c r="AJ894" s="189"/>
      <c r="AK894" s="189"/>
      <c r="AL894" s="189"/>
      <c r="AM894" s="189"/>
      <c r="AN894" s="189"/>
      <c r="AO894" s="189"/>
      <c r="AP894" s="189"/>
      <c r="AQ894" s="194" t="s">
        <v>2149</v>
      </c>
      <c r="AR894" s="104"/>
      <c r="AS894" s="104"/>
      <c r="AT894" s="104"/>
      <c r="AU894" s="104"/>
      <c r="AV894" s="104"/>
      <c r="AW894" s="104"/>
      <c r="AX894" s="104"/>
      <c r="AY894" s="104"/>
      <c r="AZ894" s="104"/>
      <c r="BA894" s="104"/>
      <c r="BB894" s="162"/>
      <c r="BC894" s="104"/>
      <c r="BD894" s="214"/>
      <c r="BE894" s="213" t="s">
        <v>2150</v>
      </c>
      <c r="BF894" s="108" t="e">
        <f aca="false">VLOOKUP($A894,#REF!, 34, FALSE())</f>
        <v>#VALUE!</v>
      </c>
      <c r="BG894" s="108" t="e">
        <f aca="false">VLOOKUP($A894,#REF!, 22, FALSE())</f>
        <v>#VALUE!</v>
      </c>
      <c r="BH894" s="109"/>
    </row>
    <row r="895" s="193" customFormat="true" ht="12.75" hidden="false" customHeight="true" outlineLevel="0" collapsed="false">
      <c r="A895" s="1" t="s">
        <v>2151</v>
      </c>
      <c r="B895" s="86" t="e">
        <f aca="false">VLOOKUP($A895,#REF!, 34, FALSE())</f>
        <v>#VALUE!</v>
      </c>
      <c r="C895" s="87" t="str">
        <f aca="false">CONCATENATE("unused_",A895)</f>
        <v>unused_DDR_XM2_B6WCK_P</v>
      </c>
      <c r="D895" s="88" t="e">
        <f aca="false">IF(LEN(VLOOKUP($A895,#REF!,8,FALSE())),LEFT(VLOOKUP($A895,#REF!,8,FALSE()),LEN(VLOOKUP($A895,#REF!,8,FALSE()))-2),"")</f>
        <v>#VALUE!</v>
      </c>
      <c r="E895" s="89" t="e">
        <f aca="false">IF(LEN(VLOOKUP($A895,#REF!,4,FALSE())),IF(INDEX(#REF!,MATCH($A895,#REF!,0),1),LEFT(VLOOKUP($A895,#REF!,4,FALSE()),LEN(VLOOKUP($A895,#REF!,4,FALSE()))-2),CONCATENATE(LEFT(VLOOKUP($A895,#REF!,4,FALSE()),LEN(VLOOKUP($A895,#REF!,4,FALSE()))-2),"*")),"")</f>
        <v>#VALUE!</v>
      </c>
      <c r="F895" s="90" t="e">
        <f aca="false">IF(LEN(VLOOKUP($A895,#REF!,5,FALSE())),IF(INDEX(#REF!,MATCH($A895,#REF!,0),2),LEFT(VLOOKUP($A895,#REF!,5,FALSE()),LEN(VLOOKUP($A895,#REF!,5,FALSE()))-2),CONCATENATE(LEFT(VLOOKUP($A895,#REF!,5,FALSE()),LEN(VLOOKUP($A895,#REF!,5,FALSE()))-2),"*")),"")</f>
        <v>#VALUE!</v>
      </c>
      <c r="G895" s="90" t="e">
        <f aca="false">IF(LEN(VLOOKUP($A895,#REF!,6,FALSE())),IF(INDEX(#REF!,MATCH($A895,#REF!,0),3),LEFT(VLOOKUP($A895,#REF!,6,FALSE()),LEN(VLOOKUP($A895,#REF!,6,FALSE()))-2),CONCATENATE(LEFT(VLOOKUP($A895,#REF!,6,FALSE()),LEN(VLOOKUP($A895,#REF!,6,FALSE()))-2),"*")),"")</f>
        <v>#VALUE!</v>
      </c>
      <c r="H895" s="91" t="e">
        <f aca="false">IF(LEN(VLOOKUP($A895,#REF!,7,FALSE())),IF(INDEX(#REF!,MATCH($A895,#REF!,0),4),LEFT(VLOOKUP($A895,#REF!,7,FALSE()),LEN(VLOOKUP($A895,#REF!,7,FALSE()))-2),CONCATENATE(LEFT(VLOOKUP($A895,#REF!,7,FALSE()),LEN(VLOOKUP($A895,#REF!,7,FALSE()))-2),"*")),"")</f>
        <v>#VALUE!</v>
      </c>
      <c r="I895" s="92" t="e">
        <f aca="false">IF(LEN(VLOOKUP($A895,#REF!,8,FALSE())),UPPER(RIGHT(VLOOKUP($A895,#REF!,8,FALSE()), 1)),"")</f>
        <v>#VALUE!</v>
      </c>
      <c r="J895" s="90" t="e">
        <f aca="false">IF(LEN(VLOOKUP($A895,#REF!,4,FALSE())),UPPER(RIGHT(VLOOKUP($A895,#REF!,4,FALSE()), 1)),"")</f>
        <v>#VALUE!</v>
      </c>
      <c r="K895" s="90" t="e">
        <f aca="false">IF(LEN(VLOOKUP($A895,#REF!,5,FALSE())),UPPER(RIGHT(VLOOKUP($A895,#REF!,5,FALSE()), 1)),"")</f>
        <v>#VALUE!</v>
      </c>
      <c r="L895" s="90" t="e">
        <f aca="false">IF(LEN(VLOOKUP($A895,#REF!,6,FALSE())),UPPER(RIGHT(VLOOKUP($A895,#REF!,6,FALSE()), 1)),"")</f>
        <v>#VALUE!</v>
      </c>
      <c r="M895" s="91" t="e">
        <f aca="false">IF(LEN(VLOOKUP($A895,#REF!,7,FALSE())),UPPER(RIGHT(VLOOKUP($A895,#REF!,7,FALSE()), 1)),"")</f>
        <v>#VALUE!</v>
      </c>
      <c r="N895" s="185"/>
      <c r="O895" s="185"/>
      <c r="P895" s="185"/>
      <c r="Q895" s="185"/>
      <c r="R895" s="185"/>
      <c r="S895" s="100" t="e">
        <f aca="false">HLOOKUP("Device Tree Pin Name",#REF!,MATCH($A895,#REF!,0),FALSE())</f>
        <v>#VALUE!</v>
      </c>
      <c r="T895" s="95" t="e">
        <f aca="false">HLOOKUP("power rail",#REF!,MATCH($A895,#REF!,0),FALSE())</f>
        <v>#VALUE!</v>
      </c>
      <c r="U895" s="96" t="e">
        <f aca="false">HLOOKUP("Wake Capable",#REF!,MATCH($A895,#REF!,0),FALSE())</f>
        <v>#VALUE!</v>
      </c>
      <c r="V895" s="96" t="e">
        <f aca="false">HLOOKUP("Strap",#REF!,MATCH($A895,#REF!,0),FALSE())</f>
        <v>#VALUE!</v>
      </c>
      <c r="W895" s="96"/>
      <c r="X895" s="96"/>
      <c r="Y895" s="96"/>
      <c r="Z895" s="95"/>
      <c r="AA895" s="95" t="e">
        <f aca="false">HLOOKUP("Pad type",#REF!,MATCH($A895,#REF!,0),FALSE())</f>
        <v>#VALUE!</v>
      </c>
      <c r="AB895" s="100"/>
      <c r="AC895" s="100" t="e">
        <f aca="false">HLOOKUP("POR Pin State",#REF!,MATCH($A895,#REF!,0),FALSE())</f>
        <v>#VALUE!</v>
      </c>
      <c r="AD895" s="186"/>
      <c r="AE895" s="187"/>
      <c r="AF895" s="187"/>
      <c r="AG895" s="187"/>
      <c r="AH895" s="188"/>
      <c r="AI895" s="188"/>
      <c r="AJ895" s="189"/>
      <c r="AK895" s="189"/>
      <c r="AL895" s="189"/>
      <c r="AM895" s="189"/>
      <c r="AN895" s="189"/>
      <c r="AO895" s="189"/>
      <c r="AP895" s="189"/>
      <c r="AQ895" s="194" t="s">
        <v>2151</v>
      </c>
      <c r="AR895" s="104"/>
      <c r="AS895" s="104"/>
      <c r="AT895" s="104"/>
      <c r="AU895" s="104"/>
      <c r="AV895" s="104"/>
      <c r="AW895" s="104"/>
      <c r="AX895" s="104"/>
      <c r="AY895" s="104"/>
      <c r="AZ895" s="104"/>
      <c r="BA895" s="104"/>
      <c r="BB895" s="162"/>
      <c r="BC895" s="104"/>
      <c r="BD895" s="214"/>
      <c r="BE895" s="213" t="s">
        <v>2152</v>
      </c>
      <c r="BF895" s="108" t="e">
        <f aca="false">VLOOKUP($A895,#REF!, 34, FALSE())</f>
        <v>#VALUE!</v>
      </c>
      <c r="BG895" s="108" t="e">
        <f aca="false">VLOOKUP($A895,#REF!, 22, FALSE())</f>
        <v>#VALUE!</v>
      </c>
      <c r="BH895" s="109"/>
    </row>
    <row r="896" s="193" customFormat="true" ht="12.75" hidden="false" customHeight="true" outlineLevel="0" collapsed="false">
      <c r="A896" s="1" t="s">
        <v>2153</v>
      </c>
      <c r="B896" s="86" t="e">
        <f aca="false">VLOOKUP($A896,#REF!, 34, FALSE())</f>
        <v>#VALUE!</v>
      </c>
      <c r="C896" s="87" t="str">
        <f aca="false">CONCATENATE("unused_",A896)</f>
        <v>unused_DDR_XM2_B6WCK_N</v>
      </c>
      <c r="D896" s="88" t="e">
        <f aca="false">IF(LEN(VLOOKUP($A896,#REF!,8,FALSE())),LEFT(VLOOKUP($A896,#REF!,8,FALSE()),LEN(VLOOKUP($A896,#REF!,8,FALSE()))-2),"")</f>
        <v>#VALUE!</v>
      </c>
      <c r="E896" s="89" t="e">
        <f aca="false">IF(LEN(VLOOKUP($A896,#REF!,4,FALSE())),IF(INDEX(#REF!,MATCH($A896,#REF!,0),1),LEFT(VLOOKUP($A896,#REF!,4,FALSE()),LEN(VLOOKUP($A896,#REF!,4,FALSE()))-2),CONCATENATE(LEFT(VLOOKUP($A896,#REF!,4,FALSE()),LEN(VLOOKUP($A896,#REF!,4,FALSE()))-2),"*")),"")</f>
        <v>#VALUE!</v>
      </c>
      <c r="F896" s="90" t="e">
        <f aca="false">IF(LEN(VLOOKUP($A896,#REF!,5,FALSE())),IF(INDEX(#REF!,MATCH($A896,#REF!,0),2),LEFT(VLOOKUP($A896,#REF!,5,FALSE()),LEN(VLOOKUP($A896,#REF!,5,FALSE()))-2),CONCATENATE(LEFT(VLOOKUP($A896,#REF!,5,FALSE()),LEN(VLOOKUP($A896,#REF!,5,FALSE()))-2),"*")),"")</f>
        <v>#VALUE!</v>
      </c>
      <c r="G896" s="90" t="e">
        <f aca="false">IF(LEN(VLOOKUP($A896,#REF!,6,FALSE())),IF(INDEX(#REF!,MATCH($A896,#REF!,0),3),LEFT(VLOOKUP($A896,#REF!,6,FALSE()),LEN(VLOOKUP($A896,#REF!,6,FALSE()))-2),CONCATENATE(LEFT(VLOOKUP($A896,#REF!,6,FALSE()),LEN(VLOOKUP($A896,#REF!,6,FALSE()))-2),"*")),"")</f>
        <v>#VALUE!</v>
      </c>
      <c r="H896" s="91" t="e">
        <f aca="false">IF(LEN(VLOOKUP($A896,#REF!,7,FALSE())),IF(INDEX(#REF!,MATCH($A896,#REF!,0),4),LEFT(VLOOKUP($A896,#REF!,7,FALSE()),LEN(VLOOKUP($A896,#REF!,7,FALSE()))-2),CONCATENATE(LEFT(VLOOKUP($A896,#REF!,7,FALSE()),LEN(VLOOKUP($A896,#REF!,7,FALSE()))-2),"*")),"")</f>
        <v>#VALUE!</v>
      </c>
      <c r="I896" s="92" t="e">
        <f aca="false">IF(LEN(VLOOKUP($A896,#REF!,8,FALSE())),UPPER(RIGHT(VLOOKUP($A896,#REF!,8,FALSE()), 1)),"")</f>
        <v>#VALUE!</v>
      </c>
      <c r="J896" s="90" t="e">
        <f aca="false">IF(LEN(VLOOKUP($A896,#REF!,4,FALSE())),UPPER(RIGHT(VLOOKUP($A896,#REF!,4,FALSE()), 1)),"")</f>
        <v>#VALUE!</v>
      </c>
      <c r="K896" s="90" t="e">
        <f aca="false">IF(LEN(VLOOKUP($A896,#REF!,5,FALSE())),UPPER(RIGHT(VLOOKUP($A896,#REF!,5,FALSE()), 1)),"")</f>
        <v>#VALUE!</v>
      </c>
      <c r="L896" s="90" t="e">
        <f aca="false">IF(LEN(VLOOKUP($A896,#REF!,6,FALSE())),UPPER(RIGHT(VLOOKUP($A896,#REF!,6,FALSE()), 1)),"")</f>
        <v>#VALUE!</v>
      </c>
      <c r="M896" s="91" t="e">
        <f aca="false">IF(LEN(VLOOKUP($A896,#REF!,7,FALSE())),UPPER(RIGHT(VLOOKUP($A896,#REF!,7,FALSE()), 1)),"")</f>
        <v>#VALUE!</v>
      </c>
      <c r="N896" s="185"/>
      <c r="O896" s="185"/>
      <c r="P896" s="185"/>
      <c r="Q896" s="185"/>
      <c r="R896" s="185"/>
      <c r="S896" s="100" t="e">
        <f aca="false">HLOOKUP("Device Tree Pin Name",#REF!,MATCH($A896,#REF!,0),FALSE())</f>
        <v>#VALUE!</v>
      </c>
      <c r="T896" s="95" t="e">
        <f aca="false">HLOOKUP("power rail",#REF!,MATCH($A896,#REF!,0),FALSE())</f>
        <v>#VALUE!</v>
      </c>
      <c r="U896" s="96" t="e">
        <f aca="false">HLOOKUP("Wake Capable",#REF!,MATCH($A896,#REF!,0),FALSE())</f>
        <v>#VALUE!</v>
      </c>
      <c r="V896" s="96" t="e">
        <f aca="false">HLOOKUP("Strap",#REF!,MATCH($A896,#REF!,0),FALSE())</f>
        <v>#VALUE!</v>
      </c>
      <c r="W896" s="96"/>
      <c r="X896" s="96"/>
      <c r="Y896" s="96"/>
      <c r="Z896" s="95"/>
      <c r="AA896" s="95" t="e">
        <f aca="false">HLOOKUP("Pad type",#REF!,MATCH($A896,#REF!,0),FALSE())</f>
        <v>#VALUE!</v>
      </c>
      <c r="AB896" s="100"/>
      <c r="AC896" s="100" t="e">
        <f aca="false">HLOOKUP("POR Pin State",#REF!,MATCH($A896,#REF!,0),FALSE())</f>
        <v>#VALUE!</v>
      </c>
      <c r="AD896" s="186"/>
      <c r="AE896" s="187"/>
      <c r="AF896" s="187"/>
      <c r="AG896" s="187"/>
      <c r="AH896" s="188"/>
      <c r="AI896" s="188"/>
      <c r="AJ896" s="189"/>
      <c r="AK896" s="189"/>
      <c r="AL896" s="189"/>
      <c r="AM896" s="189"/>
      <c r="AN896" s="189"/>
      <c r="AO896" s="189"/>
      <c r="AP896" s="189"/>
      <c r="AQ896" s="194" t="s">
        <v>2153</v>
      </c>
      <c r="AR896" s="104"/>
      <c r="AS896" s="104"/>
      <c r="AT896" s="104"/>
      <c r="AU896" s="104"/>
      <c r="AV896" s="104"/>
      <c r="AW896" s="104"/>
      <c r="AX896" s="104"/>
      <c r="AY896" s="104"/>
      <c r="AZ896" s="104"/>
      <c r="BA896" s="104"/>
      <c r="BB896" s="162"/>
      <c r="BC896" s="104"/>
      <c r="BD896" s="214"/>
      <c r="BE896" s="213" t="s">
        <v>2154</v>
      </c>
      <c r="BF896" s="108" t="e">
        <f aca="false">VLOOKUP($A896,#REF!, 34, FALSE())</f>
        <v>#VALUE!</v>
      </c>
      <c r="BG896" s="108" t="e">
        <f aca="false">VLOOKUP($A896,#REF!, 22, FALSE())</f>
        <v>#VALUE!</v>
      </c>
      <c r="BH896" s="109"/>
    </row>
    <row r="897" s="193" customFormat="true" ht="12.75" hidden="false" customHeight="true" outlineLevel="0" collapsed="false">
      <c r="A897" s="133" t="s">
        <v>2155</v>
      </c>
      <c r="B897" s="86" t="e">
        <f aca="false">VLOOKUP($A897,#REF!, 34, FALSE())</f>
        <v>#VALUE!</v>
      </c>
      <c r="C897" s="87" t="str">
        <f aca="false">CONCATENATE("unused_",A897)</f>
        <v>unused_DDR_XM2_B6RDQS_P</v>
      </c>
      <c r="D897" s="88" t="e">
        <f aca="false">IF(LEN(VLOOKUP($A897,#REF!,8,FALSE())),LEFT(VLOOKUP($A897,#REF!,8,FALSE()),LEN(VLOOKUP($A897,#REF!,8,FALSE()))-2),"")</f>
        <v>#VALUE!</v>
      </c>
      <c r="E897" s="89" t="e">
        <f aca="false">IF(LEN(VLOOKUP($A897,#REF!,4,FALSE())),IF(INDEX(#REF!,MATCH($A897,#REF!,0),1),LEFT(VLOOKUP($A897,#REF!,4,FALSE()),LEN(VLOOKUP($A897,#REF!,4,FALSE()))-2),CONCATENATE(LEFT(VLOOKUP($A897,#REF!,4,FALSE()),LEN(VLOOKUP($A897,#REF!,4,FALSE()))-2),"*")),"")</f>
        <v>#VALUE!</v>
      </c>
      <c r="F897" s="90" t="e">
        <f aca="false">IF(LEN(VLOOKUP($A897,#REF!,5,FALSE())),IF(INDEX(#REF!,MATCH($A897,#REF!,0),2),LEFT(VLOOKUP($A897,#REF!,5,FALSE()),LEN(VLOOKUP($A897,#REF!,5,FALSE()))-2),CONCATENATE(LEFT(VLOOKUP($A897,#REF!,5,FALSE()),LEN(VLOOKUP($A897,#REF!,5,FALSE()))-2),"*")),"")</f>
        <v>#VALUE!</v>
      </c>
      <c r="G897" s="90" t="e">
        <f aca="false">IF(LEN(VLOOKUP($A897,#REF!,6,FALSE())),IF(INDEX(#REF!,MATCH($A897,#REF!,0),3),LEFT(VLOOKUP($A897,#REF!,6,FALSE()),LEN(VLOOKUP($A897,#REF!,6,FALSE()))-2),CONCATENATE(LEFT(VLOOKUP($A897,#REF!,6,FALSE()),LEN(VLOOKUP($A897,#REF!,6,FALSE()))-2),"*")),"")</f>
        <v>#VALUE!</v>
      </c>
      <c r="H897" s="91" t="e">
        <f aca="false">IF(LEN(VLOOKUP($A897,#REF!,7,FALSE())),IF(INDEX(#REF!,MATCH($A897,#REF!,0),4),LEFT(VLOOKUP($A897,#REF!,7,FALSE()),LEN(VLOOKUP($A897,#REF!,7,FALSE()))-2),CONCATENATE(LEFT(VLOOKUP($A897,#REF!,7,FALSE()),LEN(VLOOKUP($A897,#REF!,7,FALSE()))-2),"*")),"")</f>
        <v>#VALUE!</v>
      </c>
      <c r="I897" s="92" t="e">
        <f aca="false">IF(LEN(VLOOKUP($A897,#REF!,8,FALSE())),UPPER(RIGHT(VLOOKUP($A897,#REF!,8,FALSE()), 1)),"")</f>
        <v>#VALUE!</v>
      </c>
      <c r="J897" s="90" t="e">
        <f aca="false">IF(LEN(VLOOKUP($A897,#REF!,4,FALSE())),UPPER(RIGHT(VLOOKUP($A897,#REF!,4,FALSE()), 1)),"")</f>
        <v>#VALUE!</v>
      </c>
      <c r="K897" s="90" t="e">
        <f aca="false">IF(LEN(VLOOKUP($A897,#REF!,5,FALSE())),UPPER(RIGHT(VLOOKUP($A897,#REF!,5,FALSE()), 1)),"")</f>
        <v>#VALUE!</v>
      </c>
      <c r="L897" s="90" t="e">
        <f aca="false">IF(LEN(VLOOKUP($A897,#REF!,6,FALSE())),UPPER(RIGHT(VLOOKUP($A897,#REF!,6,FALSE()), 1)),"")</f>
        <v>#VALUE!</v>
      </c>
      <c r="M897" s="91" t="e">
        <f aca="false">IF(LEN(VLOOKUP($A897,#REF!,7,FALSE())),UPPER(RIGHT(VLOOKUP($A897,#REF!,7,FALSE()), 1)),"")</f>
        <v>#VALUE!</v>
      </c>
      <c r="N897" s="185"/>
      <c r="O897" s="185"/>
      <c r="P897" s="185"/>
      <c r="Q897" s="185"/>
      <c r="R897" s="185"/>
      <c r="S897" s="100" t="e">
        <f aca="false">HLOOKUP("Device Tree Pin Name",#REF!,MATCH($A897,#REF!,0),FALSE())</f>
        <v>#VALUE!</v>
      </c>
      <c r="T897" s="95" t="e">
        <f aca="false">HLOOKUP("power rail",#REF!,MATCH($A897,#REF!,0),FALSE())</f>
        <v>#VALUE!</v>
      </c>
      <c r="U897" s="96" t="e">
        <f aca="false">HLOOKUP("Wake Capable",#REF!,MATCH($A897,#REF!,0),FALSE())</f>
        <v>#VALUE!</v>
      </c>
      <c r="V897" s="96" t="e">
        <f aca="false">HLOOKUP("Strap",#REF!,MATCH($A897,#REF!,0),FALSE())</f>
        <v>#VALUE!</v>
      </c>
      <c r="W897" s="96"/>
      <c r="X897" s="96"/>
      <c r="Y897" s="96"/>
      <c r="Z897" s="95"/>
      <c r="AA897" s="95" t="e">
        <f aca="false">HLOOKUP("Pad type",#REF!,MATCH($A897,#REF!,0),FALSE())</f>
        <v>#VALUE!</v>
      </c>
      <c r="AB897" s="100"/>
      <c r="AC897" s="100" t="e">
        <f aca="false">HLOOKUP("POR Pin State",#REF!,MATCH($A897,#REF!,0),FALSE())</f>
        <v>#VALUE!</v>
      </c>
      <c r="AD897" s="186"/>
      <c r="AE897" s="187"/>
      <c r="AF897" s="187"/>
      <c r="AG897" s="187"/>
      <c r="AH897" s="188"/>
      <c r="AI897" s="188"/>
      <c r="AJ897" s="189"/>
      <c r="AK897" s="189"/>
      <c r="AL897" s="189"/>
      <c r="AM897" s="189"/>
      <c r="AN897" s="189"/>
      <c r="AO897" s="189"/>
      <c r="AP897" s="189"/>
      <c r="AQ897" s="194" t="s">
        <v>2155</v>
      </c>
      <c r="AR897" s="104"/>
      <c r="AS897" s="104"/>
      <c r="AT897" s="104"/>
      <c r="AU897" s="104"/>
      <c r="AV897" s="104"/>
      <c r="AW897" s="104"/>
      <c r="AX897" s="104"/>
      <c r="AY897" s="104"/>
      <c r="AZ897" s="104"/>
      <c r="BA897" s="104"/>
      <c r="BB897" s="162"/>
      <c r="BC897" s="104"/>
      <c r="BD897" s="214"/>
      <c r="BE897" s="213" t="s">
        <v>2156</v>
      </c>
      <c r="BF897" s="108" t="e">
        <f aca="false">VLOOKUP($A897,#REF!, 34, FALSE())</f>
        <v>#VALUE!</v>
      </c>
      <c r="BG897" s="108" t="e">
        <f aca="false">VLOOKUP($A897,#REF!, 22, FALSE())</f>
        <v>#VALUE!</v>
      </c>
      <c r="BH897" s="109"/>
    </row>
    <row r="898" s="193" customFormat="true" ht="12.75" hidden="false" customHeight="true" outlineLevel="0" collapsed="false">
      <c r="A898" s="133" t="s">
        <v>2157</v>
      </c>
      <c r="B898" s="86" t="e">
        <f aca="false">VLOOKUP($A898,#REF!, 34, FALSE())</f>
        <v>#VALUE!</v>
      </c>
      <c r="C898" s="87" t="str">
        <f aca="false">CONCATENATE("unused_",A898)</f>
        <v>unused_DDR_XM2_B6RDQS_N</v>
      </c>
      <c r="D898" s="88" t="e">
        <f aca="false">IF(LEN(VLOOKUP($A898,#REF!,8,FALSE())),LEFT(VLOOKUP($A898,#REF!,8,FALSE()),LEN(VLOOKUP($A898,#REF!,8,FALSE()))-2),"")</f>
        <v>#VALUE!</v>
      </c>
      <c r="E898" s="89" t="e">
        <f aca="false">IF(LEN(VLOOKUP($A898,#REF!,4,FALSE())),IF(INDEX(#REF!,MATCH($A898,#REF!,0),1),LEFT(VLOOKUP($A898,#REF!,4,FALSE()),LEN(VLOOKUP($A898,#REF!,4,FALSE()))-2),CONCATENATE(LEFT(VLOOKUP($A898,#REF!,4,FALSE()),LEN(VLOOKUP($A898,#REF!,4,FALSE()))-2),"*")),"")</f>
        <v>#VALUE!</v>
      </c>
      <c r="F898" s="90" t="e">
        <f aca="false">IF(LEN(VLOOKUP($A898,#REF!,5,FALSE())),IF(INDEX(#REF!,MATCH($A898,#REF!,0),2),LEFT(VLOOKUP($A898,#REF!,5,FALSE()),LEN(VLOOKUP($A898,#REF!,5,FALSE()))-2),CONCATENATE(LEFT(VLOOKUP($A898,#REF!,5,FALSE()),LEN(VLOOKUP($A898,#REF!,5,FALSE()))-2),"*")),"")</f>
        <v>#VALUE!</v>
      </c>
      <c r="G898" s="90" t="e">
        <f aca="false">IF(LEN(VLOOKUP($A898,#REF!,6,FALSE())),IF(INDEX(#REF!,MATCH($A898,#REF!,0),3),LEFT(VLOOKUP($A898,#REF!,6,FALSE()),LEN(VLOOKUP($A898,#REF!,6,FALSE()))-2),CONCATENATE(LEFT(VLOOKUP($A898,#REF!,6,FALSE()),LEN(VLOOKUP($A898,#REF!,6,FALSE()))-2),"*")),"")</f>
        <v>#VALUE!</v>
      </c>
      <c r="H898" s="91" t="e">
        <f aca="false">IF(LEN(VLOOKUP($A898,#REF!,7,FALSE())),IF(INDEX(#REF!,MATCH($A898,#REF!,0),4),LEFT(VLOOKUP($A898,#REF!,7,FALSE()),LEN(VLOOKUP($A898,#REF!,7,FALSE()))-2),CONCATENATE(LEFT(VLOOKUP($A898,#REF!,7,FALSE()),LEN(VLOOKUP($A898,#REF!,7,FALSE()))-2),"*")),"")</f>
        <v>#VALUE!</v>
      </c>
      <c r="I898" s="92" t="e">
        <f aca="false">IF(LEN(VLOOKUP($A898,#REF!,8,FALSE())),UPPER(RIGHT(VLOOKUP($A898,#REF!,8,FALSE()), 1)),"")</f>
        <v>#VALUE!</v>
      </c>
      <c r="J898" s="90" t="e">
        <f aca="false">IF(LEN(VLOOKUP($A898,#REF!,4,FALSE())),UPPER(RIGHT(VLOOKUP($A898,#REF!,4,FALSE()), 1)),"")</f>
        <v>#VALUE!</v>
      </c>
      <c r="K898" s="90" t="e">
        <f aca="false">IF(LEN(VLOOKUP($A898,#REF!,5,FALSE())),UPPER(RIGHT(VLOOKUP($A898,#REF!,5,FALSE()), 1)),"")</f>
        <v>#VALUE!</v>
      </c>
      <c r="L898" s="90" t="e">
        <f aca="false">IF(LEN(VLOOKUP($A898,#REF!,6,FALSE())),UPPER(RIGHT(VLOOKUP($A898,#REF!,6,FALSE()), 1)),"")</f>
        <v>#VALUE!</v>
      </c>
      <c r="M898" s="91" t="e">
        <f aca="false">IF(LEN(VLOOKUP($A898,#REF!,7,FALSE())),UPPER(RIGHT(VLOOKUP($A898,#REF!,7,FALSE()), 1)),"")</f>
        <v>#VALUE!</v>
      </c>
      <c r="N898" s="185"/>
      <c r="O898" s="185"/>
      <c r="P898" s="185"/>
      <c r="Q898" s="185"/>
      <c r="R898" s="185"/>
      <c r="S898" s="100" t="e">
        <f aca="false">HLOOKUP("Device Tree Pin Name",#REF!,MATCH($A898,#REF!,0),FALSE())</f>
        <v>#VALUE!</v>
      </c>
      <c r="T898" s="95" t="e">
        <f aca="false">HLOOKUP("power rail",#REF!,MATCH($A898,#REF!,0),FALSE())</f>
        <v>#VALUE!</v>
      </c>
      <c r="U898" s="96" t="e">
        <f aca="false">HLOOKUP("Wake Capable",#REF!,MATCH($A898,#REF!,0),FALSE())</f>
        <v>#VALUE!</v>
      </c>
      <c r="V898" s="96" t="e">
        <f aca="false">HLOOKUP("Strap",#REF!,MATCH($A898,#REF!,0),FALSE())</f>
        <v>#VALUE!</v>
      </c>
      <c r="W898" s="96"/>
      <c r="X898" s="96"/>
      <c r="Y898" s="96"/>
      <c r="Z898" s="95"/>
      <c r="AA898" s="95" t="e">
        <f aca="false">HLOOKUP("Pad type",#REF!,MATCH($A898,#REF!,0),FALSE())</f>
        <v>#VALUE!</v>
      </c>
      <c r="AB898" s="100"/>
      <c r="AC898" s="100" t="e">
        <f aca="false">HLOOKUP("POR Pin State",#REF!,MATCH($A898,#REF!,0),FALSE())</f>
        <v>#VALUE!</v>
      </c>
      <c r="AD898" s="186"/>
      <c r="AE898" s="187"/>
      <c r="AF898" s="187"/>
      <c r="AG898" s="187"/>
      <c r="AH898" s="188"/>
      <c r="AI898" s="188"/>
      <c r="AJ898" s="189"/>
      <c r="AK898" s="189"/>
      <c r="AL898" s="189"/>
      <c r="AM898" s="189"/>
      <c r="AN898" s="189"/>
      <c r="AO898" s="189"/>
      <c r="AP898" s="189"/>
      <c r="AQ898" s="194" t="s">
        <v>2157</v>
      </c>
      <c r="AR898" s="104"/>
      <c r="AS898" s="104"/>
      <c r="AT898" s="104"/>
      <c r="AU898" s="104"/>
      <c r="AV898" s="104"/>
      <c r="AW898" s="104"/>
      <c r="AX898" s="104"/>
      <c r="AY898" s="104"/>
      <c r="AZ898" s="104"/>
      <c r="BA898" s="104"/>
      <c r="BB898" s="162"/>
      <c r="BC898" s="104"/>
      <c r="BD898" s="214"/>
      <c r="BE898" s="213" t="s">
        <v>2158</v>
      </c>
      <c r="BF898" s="108" t="e">
        <f aca="false">VLOOKUP($A898,#REF!, 34, FALSE())</f>
        <v>#VALUE!</v>
      </c>
      <c r="BG898" s="108" t="e">
        <f aca="false">VLOOKUP($A898,#REF!, 22, FALSE())</f>
        <v>#VALUE!</v>
      </c>
      <c r="BH898" s="109"/>
    </row>
    <row r="899" s="193" customFormat="true" ht="12.75" hidden="false" customHeight="true" outlineLevel="0" collapsed="false">
      <c r="A899" s="133" t="s">
        <v>2159</v>
      </c>
      <c r="B899" s="86" t="e">
        <f aca="false">VLOOKUP($A899,#REF!, 34, FALSE())</f>
        <v>#VALUE!</v>
      </c>
      <c r="C899" s="87" t="str">
        <f aca="false">CONCATENATE("unused_",A899)</f>
        <v>unused_DDR_XM2_B7A_CA0</v>
      </c>
      <c r="D899" s="88" t="e">
        <f aca="false">IF(LEN(VLOOKUP($A899,#REF!,8,FALSE())),LEFT(VLOOKUP($A899,#REF!,8,FALSE()),LEN(VLOOKUP($A899,#REF!,8,FALSE()))-2),"")</f>
        <v>#VALUE!</v>
      </c>
      <c r="E899" s="89" t="e">
        <f aca="false">IF(LEN(VLOOKUP($A899,#REF!,4,FALSE())),IF(INDEX(#REF!,MATCH($A899,#REF!,0),1),LEFT(VLOOKUP($A899,#REF!,4,FALSE()),LEN(VLOOKUP($A899,#REF!,4,FALSE()))-2),CONCATENATE(LEFT(VLOOKUP($A899,#REF!,4,FALSE()),LEN(VLOOKUP($A899,#REF!,4,FALSE()))-2),"*")),"")</f>
        <v>#VALUE!</v>
      </c>
      <c r="F899" s="90" t="e">
        <f aca="false">IF(LEN(VLOOKUP($A899,#REF!,5,FALSE())),IF(INDEX(#REF!,MATCH($A899,#REF!,0),2),LEFT(VLOOKUP($A899,#REF!,5,FALSE()),LEN(VLOOKUP($A899,#REF!,5,FALSE()))-2),CONCATENATE(LEFT(VLOOKUP($A899,#REF!,5,FALSE()),LEN(VLOOKUP($A899,#REF!,5,FALSE()))-2),"*")),"")</f>
        <v>#VALUE!</v>
      </c>
      <c r="G899" s="90" t="e">
        <f aca="false">IF(LEN(VLOOKUP($A899,#REF!,6,FALSE())),IF(INDEX(#REF!,MATCH($A899,#REF!,0),3),LEFT(VLOOKUP($A899,#REF!,6,FALSE()),LEN(VLOOKUP($A899,#REF!,6,FALSE()))-2),CONCATENATE(LEFT(VLOOKUP($A899,#REF!,6,FALSE()),LEN(VLOOKUP($A899,#REF!,6,FALSE()))-2),"*")),"")</f>
        <v>#VALUE!</v>
      </c>
      <c r="H899" s="91" t="e">
        <f aca="false">IF(LEN(VLOOKUP($A899,#REF!,7,FALSE())),IF(INDEX(#REF!,MATCH($A899,#REF!,0),4),LEFT(VLOOKUP($A899,#REF!,7,FALSE()),LEN(VLOOKUP($A899,#REF!,7,FALSE()))-2),CONCATENATE(LEFT(VLOOKUP($A899,#REF!,7,FALSE()),LEN(VLOOKUP($A899,#REF!,7,FALSE()))-2),"*")),"")</f>
        <v>#VALUE!</v>
      </c>
      <c r="I899" s="92" t="e">
        <f aca="false">IF(LEN(VLOOKUP($A899,#REF!,8,FALSE())),UPPER(RIGHT(VLOOKUP($A899,#REF!,8,FALSE()), 1)),"")</f>
        <v>#VALUE!</v>
      </c>
      <c r="J899" s="90" t="e">
        <f aca="false">IF(LEN(VLOOKUP($A899,#REF!,4,FALSE())),UPPER(RIGHT(VLOOKUP($A899,#REF!,4,FALSE()), 1)),"")</f>
        <v>#VALUE!</v>
      </c>
      <c r="K899" s="90" t="e">
        <f aca="false">IF(LEN(VLOOKUP($A899,#REF!,5,FALSE())),UPPER(RIGHT(VLOOKUP($A899,#REF!,5,FALSE()), 1)),"")</f>
        <v>#VALUE!</v>
      </c>
      <c r="L899" s="90" t="e">
        <f aca="false">IF(LEN(VLOOKUP($A899,#REF!,6,FALSE())),UPPER(RIGHT(VLOOKUP($A899,#REF!,6,FALSE()), 1)),"")</f>
        <v>#VALUE!</v>
      </c>
      <c r="M899" s="91" t="e">
        <f aca="false">IF(LEN(VLOOKUP($A899,#REF!,7,FALSE())),UPPER(RIGHT(VLOOKUP($A899,#REF!,7,FALSE()), 1)),"")</f>
        <v>#VALUE!</v>
      </c>
      <c r="N899" s="185"/>
      <c r="O899" s="185"/>
      <c r="P899" s="185"/>
      <c r="Q899" s="185"/>
      <c r="R899" s="185"/>
      <c r="S899" s="100" t="e">
        <f aca="false">HLOOKUP("Device Tree Pin Name",#REF!,MATCH($A899,#REF!,0),FALSE())</f>
        <v>#VALUE!</v>
      </c>
      <c r="T899" s="95" t="e">
        <f aca="false">HLOOKUP("power rail",#REF!,MATCH($A899,#REF!,0),FALSE())</f>
        <v>#VALUE!</v>
      </c>
      <c r="U899" s="96" t="e">
        <f aca="false">HLOOKUP("Wake Capable",#REF!,MATCH($A899,#REF!,0),FALSE())</f>
        <v>#VALUE!</v>
      </c>
      <c r="V899" s="96" t="e">
        <f aca="false">HLOOKUP("Strap",#REF!,MATCH($A899,#REF!,0),FALSE())</f>
        <v>#VALUE!</v>
      </c>
      <c r="W899" s="96"/>
      <c r="X899" s="96"/>
      <c r="Y899" s="96"/>
      <c r="Z899" s="95"/>
      <c r="AA899" s="95" t="e">
        <f aca="false">HLOOKUP("Pad type",#REF!,MATCH($A899,#REF!,0),FALSE())</f>
        <v>#VALUE!</v>
      </c>
      <c r="AB899" s="100"/>
      <c r="AC899" s="100" t="e">
        <f aca="false">HLOOKUP("POR Pin State",#REF!,MATCH($A899,#REF!,0),FALSE())</f>
        <v>#VALUE!</v>
      </c>
      <c r="AD899" s="186"/>
      <c r="AE899" s="187"/>
      <c r="AF899" s="187"/>
      <c r="AG899" s="187"/>
      <c r="AH899" s="188"/>
      <c r="AI899" s="188"/>
      <c r="AJ899" s="189"/>
      <c r="AK899" s="189"/>
      <c r="AL899" s="189"/>
      <c r="AM899" s="189"/>
      <c r="AN899" s="189"/>
      <c r="AO899" s="189"/>
      <c r="AP899" s="189"/>
      <c r="AQ899" s="194" t="s">
        <v>2160</v>
      </c>
      <c r="AR899" s="104"/>
      <c r="AS899" s="104"/>
      <c r="AT899" s="104"/>
      <c r="AU899" s="104"/>
      <c r="AV899" s="104"/>
      <c r="AW899" s="104"/>
      <c r="AX899" s="104"/>
      <c r="AY899" s="104"/>
      <c r="AZ899" s="104"/>
      <c r="BA899" s="104"/>
      <c r="BB899" s="162"/>
      <c r="BC899" s="104"/>
      <c r="BD899" s="214"/>
      <c r="BE899" s="213" t="s">
        <v>2161</v>
      </c>
      <c r="BF899" s="108" t="e">
        <f aca="false">VLOOKUP($A899,#REF!, 34, FALSE())</f>
        <v>#VALUE!</v>
      </c>
      <c r="BG899" s="108" t="e">
        <f aca="false">VLOOKUP($A899,#REF!, 22, FALSE())</f>
        <v>#VALUE!</v>
      </c>
      <c r="BH899" s="109"/>
    </row>
    <row r="900" s="193" customFormat="true" ht="12.75" hidden="false" customHeight="true" outlineLevel="0" collapsed="false">
      <c r="A900" s="133" t="s">
        <v>2162</v>
      </c>
      <c r="B900" s="86" t="e">
        <f aca="false">VLOOKUP($A900,#REF!, 34, FALSE())</f>
        <v>#VALUE!</v>
      </c>
      <c r="C900" s="87" t="str">
        <f aca="false">CONCATENATE("unused_",A900)</f>
        <v>unused_DDR_XM2_B7A_CA1</v>
      </c>
      <c r="D900" s="88" t="e">
        <f aca="false">IF(LEN(VLOOKUP($A900,#REF!,8,FALSE())),LEFT(VLOOKUP($A900,#REF!,8,FALSE()),LEN(VLOOKUP($A900,#REF!,8,FALSE()))-2),"")</f>
        <v>#VALUE!</v>
      </c>
      <c r="E900" s="89" t="e">
        <f aca="false">IF(LEN(VLOOKUP($A900,#REF!,4,FALSE())),IF(INDEX(#REF!,MATCH($A900,#REF!,0),1),LEFT(VLOOKUP($A900,#REF!,4,FALSE()),LEN(VLOOKUP($A900,#REF!,4,FALSE()))-2),CONCATENATE(LEFT(VLOOKUP($A900,#REF!,4,FALSE()),LEN(VLOOKUP($A900,#REF!,4,FALSE()))-2),"*")),"")</f>
        <v>#VALUE!</v>
      </c>
      <c r="F900" s="90" t="e">
        <f aca="false">IF(LEN(VLOOKUP($A900,#REF!,5,FALSE())),IF(INDEX(#REF!,MATCH($A900,#REF!,0),2),LEFT(VLOOKUP($A900,#REF!,5,FALSE()),LEN(VLOOKUP($A900,#REF!,5,FALSE()))-2),CONCATENATE(LEFT(VLOOKUP($A900,#REF!,5,FALSE()),LEN(VLOOKUP($A900,#REF!,5,FALSE()))-2),"*")),"")</f>
        <v>#VALUE!</v>
      </c>
      <c r="G900" s="90" t="e">
        <f aca="false">IF(LEN(VLOOKUP($A900,#REF!,6,FALSE())),IF(INDEX(#REF!,MATCH($A900,#REF!,0),3),LEFT(VLOOKUP($A900,#REF!,6,FALSE()),LEN(VLOOKUP($A900,#REF!,6,FALSE()))-2),CONCATENATE(LEFT(VLOOKUP($A900,#REF!,6,FALSE()),LEN(VLOOKUP($A900,#REF!,6,FALSE()))-2),"*")),"")</f>
        <v>#VALUE!</v>
      </c>
      <c r="H900" s="91" t="e">
        <f aca="false">IF(LEN(VLOOKUP($A900,#REF!,7,FALSE())),IF(INDEX(#REF!,MATCH($A900,#REF!,0),4),LEFT(VLOOKUP($A900,#REF!,7,FALSE()),LEN(VLOOKUP($A900,#REF!,7,FALSE()))-2),CONCATENATE(LEFT(VLOOKUP($A900,#REF!,7,FALSE()),LEN(VLOOKUP($A900,#REF!,7,FALSE()))-2),"*")),"")</f>
        <v>#VALUE!</v>
      </c>
      <c r="I900" s="92" t="e">
        <f aca="false">IF(LEN(VLOOKUP($A900,#REF!,8,FALSE())),UPPER(RIGHT(VLOOKUP($A900,#REF!,8,FALSE()), 1)),"")</f>
        <v>#VALUE!</v>
      </c>
      <c r="J900" s="90" t="e">
        <f aca="false">IF(LEN(VLOOKUP($A900,#REF!,4,FALSE())),UPPER(RIGHT(VLOOKUP($A900,#REF!,4,FALSE()), 1)),"")</f>
        <v>#VALUE!</v>
      </c>
      <c r="K900" s="90" t="e">
        <f aca="false">IF(LEN(VLOOKUP($A900,#REF!,5,FALSE())),UPPER(RIGHT(VLOOKUP($A900,#REF!,5,FALSE()), 1)),"")</f>
        <v>#VALUE!</v>
      </c>
      <c r="L900" s="90" t="e">
        <f aca="false">IF(LEN(VLOOKUP($A900,#REF!,6,FALSE())),UPPER(RIGHT(VLOOKUP($A900,#REF!,6,FALSE()), 1)),"")</f>
        <v>#VALUE!</v>
      </c>
      <c r="M900" s="91" t="e">
        <f aca="false">IF(LEN(VLOOKUP($A900,#REF!,7,FALSE())),UPPER(RIGHT(VLOOKUP($A900,#REF!,7,FALSE()), 1)),"")</f>
        <v>#VALUE!</v>
      </c>
      <c r="N900" s="185"/>
      <c r="O900" s="185"/>
      <c r="P900" s="185"/>
      <c r="Q900" s="185"/>
      <c r="R900" s="185"/>
      <c r="S900" s="100" t="e">
        <f aca="false">HLOOKUP("Device Tree Pin Name",#REF!,MATCH($A900,#REF!,0),FALSE())</f>
        <v>#VALUE!</v>
      </c>
      <c r="T900" s="95" t="e">
        <f aca="false">HLOOKUP("power rail",#REF!,MATCH($A900,#REF!,0),FALSE())</f>
        <v>#VALUE!</v>
      </c>
      <c r="U900" s="96" t="e">
        <f aca="false">HLOOKUP("Wake Capable",#REF!,MATCH($A900,#REF!,0),FALSE())</f>
        <v>#VALUE!</v>
      </c>
      <c r="V900" s="96" t="e">
        <f aca="false">HLOOKUP("Strap",#REF!,MATCH($A900,#REF!,0),FALSE())</f>
        <v>#VALUE!</v>
      </c>
      <c r="W900" s="96"/>
      <c r="X900" s="96"/>
      <c r="Y900" s="96"/>
      <c r="Z900" s="95"/>
      <c r="AA900" s="95" t="e">
        <f aca="false">HLOOKUP("Pad type",#REF!,MATCH($A900,#REF!,0),FALSE())</f>
        <v>#VALUE!</v>
      </c>
      <c r="AB900" s="100"/>
      <c r="AC900" s="100" t="e">
        <f aca="false">HLOOKUP("POR Pin State",#REF!,MATCH($A900,#REF!,0),FALSE())</f>
        <v>#VALUE!</v>
      </c>
      <c r="AD900" s="186"/>
      <c r="AE900" s="187"/>
      <c r="AF900" s="187"/>
      <c r="AG900" s="187"/>
      <c r="AH900" s="188"/>
      <c r="AI900" s="188"/>
      <c r="AJ900" s="189"/>
      <c r="AK900" s="189"/>
      <c r="AL900" s="189"/>
      <c r="AM900" s="189"/>
      <c r="AN900" s="189"/>
      <c r="AO900" s="189"/>
      <c r="AP900" s="189"/>
      <c r="AQ900" s="194" t="s">
        <v>2163</v>
      </c>
      <c r="AR900" s="104"/>
      <c r="AS900" s="104"/>
      <c r="AT900" s="104"/>
      <c r="AU900" s="104"/>
      <c r="AV900" s="104"/>
      <c r="AW900" s="104"/>
      <c r="AX900" s="104"/>
      <c r="AY900" s="104"/>
      <c r="AZ900" s="104"/>
      <c r="BA900" s="104"/>
      <c r="BB900" s="162"/>
      <c r="BC900" s="104"/>
      <c r="BD900" s="214"/>
      <c r="BE900" s="213" t="s">
        <v>2164</v>
      </c>
      <c r="BF900" s="108" t="e">
        <f aca="false">VLOOKUP($A900,#REF!, 34, FALSE())</f>
        <v>#VALUE!</v>
      </c>
      <c r="BG900" s="108" t="e">
        <f aca="false">VLOOKUP($A900,#REF!, 22, FALSE())</f>
        <v>#VALUE!</v>
      </c>
      <c r="BH900" s="109"/>
    </row>
    <row r="901" s="193" customFormat="true" ht="12.75" hidden="false" customHeight="true" outlineLevel="0" collapsed="false">
      <c r="A901" s="133" t="s">
        <v>2165</v>
      </c>
      <c r="B901" s="86" t="e">
        <f aca="false">VLOOKUP($A901,#REF!, 34, FALSE())</f>
        <v>#VALUE!</v>
      </c>
      <c r="C901" s="87" t="str">
        <f aca="false">CONCATENATE("unused_",A901)</f>
        <v>unused_DDR_XM2_B7A_CA2</v>
      </c>
      <c r="D901" s="88" t="e">
        <f aca="false">IF(LEN(VLOOKUP($A901,#REF!,8,FALSE())),LEFT(VLOOKUP($A901,#REF!,8,FALSE()),LEN(VLOOKUP($A901,#REF!,8,FALSE()))-2),"")</f>
        <v>#VALUE!</v>
      </c>
      <c r="E901" s="89" t="e">
        <f aca="false">IF(LEN(VLOOKUP($A901,#REF!,4,FALSE())),IF(INDEX(#REF!,MATCH($A901,#REF!,0),1),LEFT(VLOOKUP($A901,#REF!,4,FALSE()),LEN(VLOOKUP($A901,#REF!,4,FALSE()))-2),CONCATENATE(LEFT(VLOOKUP($A901,#REF!,4,FALSE()),LEN(VLOOKUP($A901,#REF!,4,FALSE()))-2),"*")),"")</f>
        <v>#VALUE!</v>
      </c>
      <c r="F901" s="90" t="e">
        <f aca="false">IF(LEN(VLOOKUP($A901,#REF!,5,FALSE())),IF(INDEX(#REF!,MATCH($A901,#REF!,0),2),LEFT(VLOOKUP($A901,#REF!,5,FALSE()),LEN(VLOOKUP($A901,#REF!,5,FALSE()))-2),CONCATENATE(LEFT(VLOOKUP($A901,#REF!,5,FALSE()),LEN(VLOOKUP($A901,#REF!,5,FALSE()))-2),"*")),"")</f>
        <v>#VALUE!</v>
      </c>
      <c r="G901" s="90" t="e">
        <f aca="false">IF(LEN(VLOOKUP($A901,#REF!,6,FALSE())),IF(INDEX(#REF!,MATCH($A901,#REF!,0),3),LEFT(VLOOKUP($A901,#REF!,6,FALSE()),LEN(VLOOKUP($A901,#REF!,6,FALSE()))-2),CONCATENATE(LEFT(VLOOKUP($A901,#REF!,6,FALSE()),LEN(VLOOKUP($A901,#REF!,6,FALSE()))-2),"*")),"")</f>
        <v>#VALUE!</v>
      </c>
      <c r="H901" s="91" t="e">
        <f aca="false">IF(LEN(VLOOKUP($A901,#REF!,7,FALSE())),IF(INDEX(#REF!,MATCH($A901,#REF!,0),4),LEFT(VLOOKUP($A901,#REF!,7,FALSE()),LEN(VLOOKUP($A901,#REF!,7,FALSE()))-2),CONCATENATE(LEFT(VLOOKUP($A901,#REF!,7,FALSE()),LEN(VLOOKUP($A901,#REF!,7,FALSE()))-2),"*")),"")</f>
        <v>#VALUE!</v>
      </c>
      <c r="I901" s="92" t="e">
        <f aca="false">IF(LEN(VLOOKUP($A901,#REF!,8,FALSE())),UPPER(RIGHT(VLOOKUP($A901,#REF!,8,FALSE()), 1)),"")</f>
        <v>#VALUE!</v>
      </c>
      <c r="J901" s="90" t="e">
        <f aca="false">IF(LEN(VLOOKUP($A901,#REF!,4,FALSE())),UPPER(RIGHT(VLOOKUP($A901,#REF!,4,FALSE()), 1)),"")</f>
        <v>#VALUE!</v>
      </c>
      <c r="K901" s="90" t="e">
        <f aca="false">IF(LEN(VLOOKUP($A901,#REF!,5,FALSE())),UPPER(RIGHT(VLOOKUP($A901,#REF!,5,FALSE()), 1)),"")</f>
        <v>#VALUE!</v>
      </c>
      <c r="L901" s="90" t="e">
        <f aca="false">IF(LEN(VLOOKUP($A901,#REF!,6,FALSE())),UPPER(RIGHT(VLOOKUP($A901,#REF!,6,FALSE()), 1)),"")</f>
        <v>#VALUE!</v>
      </c>
      <c r="M901" s="91" t="e">
        <f aca="false">IF(LEN(VLOOKUP($A901,#REF!,7,FALSE())),UPPER(RIGHT(VLOOKUP($A901,#REF!,7,FALSE()), 1)),"")</f>
        <v>#VALUE!</v>
      </c>
      <c r="N901" s="185"/>
      <c r="O901" s="185"/>
      <c r="P901" s="185"/>
      <c r="Q901" s="185"/>
      <c r="R901" s="185"/>
      <c r="S901" s="100" t="e">
        <f aca="false">HLOOKUP("Device Tree Pin Name",#REF!,MATCH($A901,#REF!,0),FALSE())</f>
        <v>#VALUE!</v>
      </c>
      <c r="T901" s="95" t="e">
        <f aca="false">HLOOKUP("power rail",#REF!,MATCH($A901,#REF!,0),FALSE())</f>
        <v>#VALUE!</v>
      </c>
      <c r="U901" s="96" t="e">
        <f aca="false">HLOOKUP("Wake Capable",#REF!,MATCH($A901,#REF!,0),FALSE())</f>
        <v>#VALUE!</v>
      </c>
      <c r="V901" s="96" t="e">
        <f aca="false">HLOOKUP("Strap",#REF!,MATCH($A901,#REF!,0),FALSE())</f>
        <v>#VALUE!</v>
      </c>
      <c r="W901" s="96"/>
      <c r="X901" s="96"/>
      <c r="Y901" s="96"/>
      <c r="Z901" s="95"/>
      <c r="AA901" s="95" t="e">
        <f aca="false">HLOOKUP("Pad type",#REF!,MATCH($A901,#REF!,0),FALSE())</f>
        <v>#VALUE!</v>
      </c>
      <c r="AB901" s="100"/>
      <c r="AC901" s="100" t="e">
        <f aca="false">HLOOKUP("POR Pin State",#REF!,MATCH($A901,#REF!,0),FALSE())</f>
        <v>#VALUE!</v>
      </c>
      <c r="AD901" s="186"/>
      <c r="AE901" s="187"/>
      <c r="AF901" s="187"/>
      <c r="AG901" s="187"/>
      <c r="AH901" s="188"/>
      <c r="AI901" s="188"/>
      <c r="AJ901" s="189"/>
      <c r="AK901" s="189"/>
      <c r="AL901" s="189"/>
      <c r="AM901" s="189"/>
      <c r="AN901" s="189"/>
      <c r="AO901" s="189"/>
      <c r="AP901" s="189"/>
      <c r="AQ901" s="194" t="s">
        <v>2166</v>
      </c>
      <c r="AR901" s="104"/>
      <c r="AS901" s="104"/>
      <c r="AT901" s="104"/>
      <c r="AU901" s="104"/>
      <c r="AV901" s="104"/>
      <c r="AW901" s="104"/>
      <c r="AX901" s="104"/>
      <c r="AY901" s="104"/>
      <c r="AZ901" s="104"/>
      <c r="BA901" s="104"/>
      <c r="BB901" s="162"/>
      <c r="BC901" s="104"/>
      <c r="BD901" s="214"/>
      <c r="BE901" s="213" t="s">
        <v>2167</v>
      </c>
      <c r="BF901" s="108" t="e">
        <f aca="false">VLOOKUP($A901,#REF!, 34, FALSE())</f>
        <v>#VALUE!</v>
      </c>
      <c r="BG901" s="108" t="e">
        <f aca="false">VLOOKUP($A901,#REF!, 22, FALSE())</f>
        <v>#VALUE!</v>
      </c>
      <c r="BH901" s="109"/>
    </row>
    <row r="902" s="193" customFormat="true" ht="12.75" hidden="false" customHeight="true" outlineLevel="0" collapsed="false">
      <c r="A902" s="133" t="s">
        <v>2168</v>
      </c>
      <c r="B902" s="86" t="e">
        <f aca="false">VLOOKUP($A902,#REF!, 34, FALSE())</f>
        <v>#VALUE!</v>
      </c>
      <c r="C902" s="87" t="str">
        <f aca="false">CONCATENATE("unused_",A902)</f>
        <v>unused_DDR_XM2_B7A_CA3</v>
      </c>
      <c r="D902" s="88" t="e">
        <f aca="false">IF(LEN(VLOOKUP($A902,#REF!,8,FALSE())),LEFT(VLOOKUP($A902,#REF!,8,FALSE()),LEN(VLOOKUP($A902,#REF!,8,FALSE()))-2),"")</f>
        <v>#VALUE!</v>
      </c>
      <c r="E902" s="89" t="e">
        <f aca="false">IF(LEN(VLOOKUP($A902,#REF!,4,FALSE())),IF(INDEX(#REF!,MATCH($A902,#REF!,0),1),LEFT(VLOOKUP($A902,#REF!,4,FALSE()),LEN(VLOOKUP($A902,#REF!,4,FALSE()))-2),CONCATENATE(LEFT(VLOOKUP($A902,#REF!,4,FALSE()),LEN(VLOOKUP($A902,#REF!,4,FALSE()))-2),"*")),"")</f>
        <v>#VALUE!</v>
      </c>
      <c r="F902" s="90" t="e">
        <f aca="false">IF(LEN(VLOOKUP($A902,#REF!,5,FALSE())),IF(INDEX(#REF!,MATCH($A902,#REF!,0),2),LEFT(VLOOKUP($A902,#REF!,5,FALSE()),LEN(VLOOKUP($A902,#REF!,5,FALSE()))-2),CONCATENATE(LEFT(VLOOKUP($A902,#REF!,5,FALSE()),LEN(VLOOKUP($A902,#REF!,5,FALSE()))-2),"*")),"")</f>
        <v>#VALUE!</v>
      </c>
      <c r="G902" s="90" t="e">
        <f aca="false">IF(LEN(VLOOKUP($A902,#REF!,6,FALSE())),IF(INDEX(#REF!,MATCH($A902,#REF!,0),3),LEFT(VLOOKUP($A902,#REF!,6,FALSE()),LEN(VLOOKUP($A902,#REF!,6,FALSE()))-2),CONCATENATE(LEFT(VLOOKUP($A902,#REF!,6,FALSE()),LEN(VLOOKUP($A902,#REF!,6,FALSE()))-2),"*")),"")</f>
        <v>#VALUE!</v>
      </c>
      <c r="H902" s="91" t="e">
        <f aca="false">IF(LEN(VLOOKUP($A902,#REF!,7,FALSE())),IF(INDEX(#REF!,MATCH($A902,#REF!,0),4),LEFT(VLOOKUP($A902,#REF!,7,FALSE()),LEN(VLOOKUP($A902,#REF!,7,FALSE()))-2),CONCATENATE(LEFT(VLOOKUP($A902,#REF!,7,FALSE()),LEN(VLOOKUP($A902,#REF!,7,FALSE()))-2),"*")),"")</f>
        <v>#VALUE!</v>
      </c>
      <c r="I902" s="92" t="e">
        <f aca="false">IF(LEN(VLOOKUP($A902,#REF!,8,FALSE())),UPPER(RIGHT(VLOOKUP($A902,#REF!,8,FALSE()), 1)),"")</f>
        <v>#VALUE!</v>
      </c>
      <c r="J902" s="90" t="e">
        <f aca="false">IF(LEN(VLOOKUP($A902,#REF!,4,FALSE())),UPPER(RIGHT(VLOOKUP($A902,#REF!,4,FALSE()), 1)),"")</f>
        <v>#VALUE!</v>
      </c>
      <c r="K902" s="90" t="e">
        <f aca="false">IF(LEN(VLOOKUP($A902,#REF!,5,FALSE())),UPPER(RIGHT(VLOOKUP($A902,#REF!,5,FALSE()), 1)),"")</f>
        <v>#VALUE!</v>
      </c>
      <c r="L902" s="90" t="e">
        <f aca="false">IF(LEN(VLOOKUP($A902,#REF!,6,FALSE())),UPPER(RIGHT(VLOOKUP($A902,#REF!,6,FALSE()), 1)),"")</f>
        <v>#VALUE!</v>
      </c>
      <c r="M902" s="91" t="e">
        <f aca="false">IF(LEN(VLOOKUP($A902,#REF!,7,FALSE())),UPPER(RIGHT(VLOOKUP($A902,#REF!,7,FALSE()), 1)),"")</f>
        <v>#VALUE!</v>
      </c>
      <c r="N902" s="185"/>
      <c r="O902" s="185"/>
      <c r="P902" s="185"/>
      <c r="Q902" s="185"/>
      <c r="R902" s="185"/>
      <c r="S902" s="100" t="e">
        <f aca="false">HLOOKUP("Device Tree Pin Name",#REF!,MATCH($A902,#REF!,0),FALSE())</f>
        <v>#VALUE!</v>
      </c>
      <c r="T902" s="95" t="e">
        <f aca="false">HLOOKUP("power rail",#REF!,MATCH($A902,#REF!,0),FALSE())</f>
        <v>#VALUE!</v>
      </c>
      <c r="U902" s="96" t="e">
        <f aca="false">HLOOKUP("Wake Capable",#REF!,MATCH($A902,#REF!,0),FALSE())</f>
        <v>#VALUE!</v>
      </c>
      <c r="V902" s="96" t="e">
        <f aca="false">HLOOKUP("Strap",#REF!,MATCH($A902,#REF!,0),FALSE())</f>
        <v>#VALUE!</v>
      </c>
      <c r="W902" s="96"/>
      <c r="X902" s="96"/>
      <c r="Y902" s="96"/>
      <c r="Z902" s="95"/>
      <c r="AA902" s="95" t="e">
        <f aca="false">HLOOKUP("Pad type",#REF!,MATCH($A902,#REF!,0),FALSE())</f>
        <v>#VALUE!</v>
      </c>
      <c r="AB902" s="100"/>
      <c r="AC902" s="100" t="e">
        <f aca="false">HLOOKUP("POR Pin State",#REF!,MATCH($A902,#REF!,0),FALSE())</f>
        <v>#VALUE!</v>
      </c>
      <c r="AD902" s="186"/>
      <c r="AE902" s="187"/>
      <c r="AF902" s="187"/>
      <c r="AG902" s="187"/>
      <c r="AH902" s="188"/>
      <c r="AI902" s="188"/>
      <c r="AJ902" s="189"/>
      <c r="AK902" s="189"/>
      <c r="AL902" s="189"/>
      <c r="AM902" s="189"/>
      <c r="AN902" s="189"/>
      <c r="AO902" s="189"/>
      <c r="AP902" s="189"/>
      <c r="AQ902" s="194" t="s">
        <v>2169</v>
      </c>
      <c r="AR902" s="104"/>
      <c r="AS902" s="104"/>
      <c r="AT902" s="104"/>
      <c r="AU902" s="104"/>
      <c r="AV902" s="104"/>
      <c r="AW902" s="104"/>
      <c r="AX902" s="104"/>
      <c r="AY902" s="104"/>
      <c r="AZ902" s="104"/>
      <c r="BA902" s="104"/>
      <c r="BB902" s="162"/>
      <c r="BC902" s="104"/>
      <c r="BD902" s="214"/>
      <c r="BE902" s="213" t="s">
        <v>2170</v>
      </c>
      <c r="BF902" s="108" t="e">
        <f aca="false">VLOOKUP($A902,#REF!, 34, FALSE())</f>
        <v>#VALUE!</v>
      </c>
      <c r="BG902" s="108" t="e">
        <f aca="false">VLOOKUP($A902,#REF!, 22, FALSE())</f>
        <v>#VALUE!</v>
      </c>
      <c r="BH902" s="109"/>
    </row>
    <row r="903" s="193" customFormat="true" ht="12.75" hidden="false" customHeight="true" outlineLevel="0" collapsed="false">
      <c r="A903" s="133" t="s">
        <v>2171</v>
      </c>
      <c r="B903" s="86" t="e">
        <f aca="false">VLOOKUP($A903,#REF!, 34, FALSE())</f>
        <v>#VALUE!</v>
      </c>
      <c r="C903" s="87" t="str">
        <f aca="false">CONCATENATE("unused_",A903)</f>
        <v>unused_DDR_XM2_B7A_CA4</v>
      </c>
      <c r="D903" s="88" t="e">
        <f aca="false">IF(LEN(VLOOKUP($A903,#REF!,8,FALSE())),LEFT(VLOOKUP($A903,#REF!,8,FALSE()),LEN(VLOOKUP($A903,#REF!,8,FALSE()))-2),"")</f>
        <v>#VALUE!</v>
      </c>
      <c r="E903" s="89" t="e">
        <f aca="false">IF(LEN(VLOOKUP($A903,#REF!,4,FALSE())),IF(INDEX(#REF!,MATCH($A903,#REF!,0),1),LEFT(VLOOKUP($A903,#REF!,4,FALSE()),LEN(VLOOKUP($A903,#REF!,4,FALSE()))-2),CONCATENATE(LEFT(VLOOKUP($A903,#REF!,4,FALSE()),LEN(VLOOKUP($A903,#REF!,4,FALSE()))-2),"*")),"")</f>
        <v>#VALUE!</v>
      </c>
      <c r="F903" s="90" t="e">
        <f aca="false">IF(LEN(VLOOKUP($A903,#REF!,5,FALSE())),IF(INDEX(#REF!,MATCH($A903,#REF!,0),2),LEFT(VLOOKUP($A903,#REF!,5,FALSE()),LEN(VLOOKUP($A903,#REF!,5,FALSE()))-2),CONCATENATE(LEFT(VLOOKUP($A903,#REF!,5,FALSE()),LEN(VLOOKUP($A903,#REF!,5,FALSE()))-2),"*")),"")</f>
        <v>#VALUE!</v>
      </c>
      <c r="G903" s="90" t="e">
        <f aca="false">IF(LEN(VLOOKUP($A903,#REF!,6,FALSE())),IF(INDEX(#REF!,MATCH($A903,#REF!,0),3),LEFT(VLOOKUP($A903,#REF!,6,FALSE()),LEN(VLOOKUP($A903,#REF!,6,FALSE()))-2),CONCATENATE(LEFT(VLOOKUP($A903,#REF!,6,FALSE()),LEN(VLOOKUP($A903,#REF!,6,FALSE()))-2),"*")),"")</f>
        <v>#VALUE!</v>
      </c>
      <c r="H903" s="91" t="e">
        <f aca="false">IF(LEN(VLOOKUP($A903,#REF!,7,FALSE())),IF(INDEX(#REF!,MATCH($A903,#REF!,0),4),LEFT(VLOOKUP($A903,#REF!,7,FALSE()),LEN(VLOOKUP($A903,#REF!,7,FALSE()))-2),CONCATENATE(LEFT(VLOOKUP($A903,#REF!,7,FALSE()),LEN(VLOOKUP($A903,#REF!,7,FALSE()))-2),"*")),"")</f>
        <v>#VALUE!</v>
      </c>
      <c r="I903" s="92" t="e">
        <f aca="false">IF(LEN(VLOOKUP($A903,#REF!,8,FALSE())),UPPER(RIGHT(VLOOKUP($A903,#REF!,8,FALSE()), 1)),"")</f>
        <v>#VALUE!</v>
      </c>
      <c r="J903" s="90" t="e">
        <f aca="false">IF(LEN(VLOOKUP($A903,#REF!,4,FALSE())),UPPER(RIGHT(VLOOKUP($A903,#REF!,4,FALSE()), 1)),"")</f>
        <v>#VALUE!</v>
      </c>
      <c r="K903" s="90" t="e">
        <f aca="false">IF(LEN(VLOOKUP($A903,#REF!,5,FALSE())),UPPER(RIGHT(VLOOKUP($A903,#REF!,5,FALSE()), 1)),"")</f>
        <v>#VALUE!</v>
      </c>
      <c r="L903" s="90" t="e">
        <f aca="false">IF(LEN(VLOOKUP($A903,#REF!,6,FALSE())),UPPER(RIGHT(VLOOKUP($A903,#REF!,6,FALSE()), 1)),"")</f>
        <v>#VALUE!</v>
      </c>
      <c r="M903" s="91" t="e">
        <f aca="false">IF(LEN(VLOOKUP($A903,#REF!,7,FALSE())),UPPER(RIGHT(VLOOKUP($A903,#REF!,7,FALSE()), 1)),"")</f>
        <v>#VALUE!</v>
      </c>
      <c r="N903" s="185"/>
      <c r="O903" s="185"/>
      <c r="P903" s="185"/>
      <c r="Q903" s="185"/>
      <c r="R903" s="185"/>
      <c r="S903" s="100" t="e">
        <f aca="false">HLOOKUP("Device Tree Pin Name",#REF!,MATCH($A903,#REF!,0),FALSE())</f>
        <v>#VALUE!</v>
      </c>
      <c r="T903" s="95" t="e">
        <f aca="false">HLOOKUP("power rail",#REF!,MATCH($A903,#REF!,0),FALSE())</f>
        <v>#VALUE!</v>
      </c>
      <c r="U903" s="96" t="e">
        <f aca="false">HLOOKUP("Wake Capable",#REF!,MATCH($A903,#REF!,0),FALSE())</f>
        <v>#VALUE!</v>
      </c>
      <c r="V903" s="96" t="e">
        <f aca="false">HLOOKUP("Strap",#REF!,MATCH($A903,#REF!,0),FALSE())</f>
        <v>#VALUE!</v>
      </c>
      <c r="W903" s="96"/>
      <c r="X903" s="96"/>
      <c r="Y903" s="96"/>
      <c r="Z903" s="95"/>
      <c r="AA903" s="95" t="e">
        <f aca="false">HLOOKUP("Pad type",#REF!,MATCH($A903,#REF!,0),FALSE())</f>
        <v>#VALUE!</v>
      </c>
      <c r="AB903" s="100"/>
      <c r="AC903" s="100" t="e">
        <f aca="false">HLOOKUP("POR Pin State",#REF!,MATCH($A903,#REF!,0),FALSE())</f>
        <v>#VALUE!</v>
      </c>
      <c r="AD903" s="186"/>
      <c r="AE903" s="187"/>
      <c r="AF903" s="187"/>
      <c r="AG903" s="187"/>
      <c r="AH903" s="188"/>
      <c r="AI903" s="188"/>
      <c r="AJ903" s="189"/>
      <c r="AK903" s="189"/>
      <c r="AL903" s="189"/>
      <c r="AM903" s="189"/>
      <c r="AN903" s="189"/>
      <c r="AO903" s="189"/>
      <c r="AP903" s="189"/>
      <c r="AQ903" s="194" t="s">
        <v>2172</v>
      </c>
      <c r="AR903" s="104"/>
      <c r="AS903" s="104"/>
      <c r="AT903" s="104"/>
      <c r="AU903" s="104"/>
      <c r="AV903" s="104"/>
      <c r="AW903" s="104"/>
      <c r="AX903" s="104"/>
      <c r="AY903" s="104"/>
      <c r="AZ903" s="104"/>
      <c r="BA903" s="104"/>
      <c r="BB903" s="162"/>
      <c r="BC903" s="104"/>
      <c r="BD903" s="214"/>
      <c r="BE903" s="213" t="s">
        <v>2173</v>
      </c>
      <c r="BF903" s="108" t="e">
        <f aca="false">VLOOKUP($A903,#REF!, 34, FALSE())</f>
        <v>#VALUE!</v>
      </c>
      <c r="BG903" s="108" t="e">
        <f aca="false">VLOOKUP($A903,#REF!, 22, FALSE())</f>
        <v>#VALUE!</v>
      </c>
      <c r="BH903" s="109"/>
    </row>
    <row r="904" s="193" customFormat="true" ht="12.75" hidden="false" customHeight="true" outlineLevel="0" collapsed="false">
      <c r="A904" s="133" t="s">
        <v>2174</v>
      </c>
      <c r="B904" s="86" t="e">
        <f aca="false">VLOOKUP($A904,#REF!, 34, FALSE())</f>
        <v>#VALUE!</v>
      </c>
      <c r="C904" s="87" t="str">
        <f aca="false">CONCATENATE("unused_",A904)</f>
        <v>unused_DDR_XM2_B7A_CA5</v>
      </c>
      <c r="D904" s="88" t="e">
        <f aca="false">IF(LEN(VLOOKUP($A904,#REF!,8,FALSE())),LEFT(VLOOKUP($A904,#REF!,8,FALSE()),LEN(VLOOKUP($A904,#REF!,8,FALSE()))-2),"")</f>
        <v>#VALUE!</v>
      </c>
      <c r="E904" s="89" t="e">
        <f aca="false">IF(LEN(VLOOKUP($A904,#REF!,4,FALSE())),IF(INDEX(#REF!,MATCH($A904,#REF!,0),1),LEFT(VLOOKUP($A904,#REF!,4,FALSE()),LEN(VLOOKUP($A904,#REF!,4,FALSE()))-2),CONCATENATE(LEFT(VLOOKUP($A904,#REF!,4,FALSE()),LEN(VLOOKUP($A904,#REF!,4,FALSE()))-2),"*")),"")</f>
        <v>#VALUE!</v>
      </c>
      <c r="F904" s="90" t="e">
        <f aca="false">IF(LEN(VLOOKUP($A904,#REF!,5,FALSE())),IF(INDEX(#REF!,MATCH($A904,#REF!,0),2),LEFT(VLOOKUP($A904,#REF!,5,FALSE()),LEN(VLOOKUP($A904,#REF!,5,FALSE()))-2),CONCATENATE(LEFT(VLOOKUP($A904,#REF!,5,FALSE()),LEN(VLOOKUP($A904,#REF!,5,FALSE()))-2),"*")),"")</f>
        <v>#VALUE!</v>
      </c>
      <c r="G904" s="90" t="e">
        <f aca="false">IF(LEN(VLOOKUP($A904,#REF!,6,FALSE())),IF(INDEX(#REF!,MATCH($A904,#REF!,0),3),LEFT(VLOOKUP($A904,#REF!,6,FALSE()),LEN(VLOOKUP($A904,#REF!,6,FALSE()))-2),CONCATENATE(LEFT(VLOOKUP($A904,#REF!,6,FALSE()),LEN(VLOOKUP($A904,#REF!,6,FALSE()))-2),"*")),"")</f>
        <v>#VALUE!</v>
      </c>
      <c r="H904" s="91" t="e">
        <f aca="false">IF(LEN(VLOOKUP($A904,#REF!,7,FALSE())),IF(INDEX(#REF!,MATCH($A904,#REF!,0),4),LEFT(VLOOKUP($A904,#REF!,7,FALSE()),LEN(VLOOKUP($A904,#REF!,7,FALSE()))-2),CONCATENATE(LEFT(VLOOKUP($A904,#REF!,7,FALSE()),LEN(VLOOKUP($A904,#REF!,7,FALSE()))-2),"*")),"")</f>
        <v>#VALUE!</v>
      </c>
      <c r="I904" s="92" t="e">
        <f aca="false">IF(LEN(VLOOKUP($A904,#REF!,8,FALSE())),UPPER(RIGHT(VLOOKUP($A904,#REF!,8,FALSE()), 1)),"")</f>
        <v>#VALUE!</v>
      </c>
      <c r="J904" s="90" t="e">
        <f aca="false">IF(LEN(VLOOKUP($A904,#REF!,4,FALSE())),UPPER(RIGHT(VLOOKUP($A904,#REF!,4,FALSE()), 1)),"")</f>
        <v>#VALUE!</v>
      </c>
      <c r="K904" s="90" t="e">
        <f aca="false">IF(LEN(VLOOKUP($A904,#REF!,5,FALSE())),UPPER(RIGHT(VLOOKUP($A904,#REF!,5,FALSE()), 1)),"")</f>
        <v>#VALUE!</v>
      </c>
      <c r="L904" s="90" t="e">
        <f aca="false">IF(LEN(VLOOKUP($A904,#REF!,6,FALSE())),UPPER(RIGHT(VLOOKUP($A904,#REF!,6,FALSE()), 1)),"")</f>
        <v>#VALUE!</v>
      </c>
      <c r="M904" s="91" t="e">
        <f aca="false">IF(LEN(VLOOKUP($A904,#REF!,7,FALSE())),UPPER(RIGHT(VLOOKUP($A904,#REF!,7,FALSE()), 1)),"")</f>
        <v>#VALUE!</v>
      </c>
      <c r="N904" s="185"/>
      <c r="O904" s="185"/>
      <c r="P904" s="185"/>
      <c r="Q904" s="185"/>
      <c r="R904" s="185"/>
      <c r="S904" s="100" t="e">
        <f aca="false">HLOOKUP("Device Tree Pin Name",#REF!,MATCH($A904,#REF!,0),FALSE())</f>
        <v>#VALUE!</v>
      </c>
      <c r="T904" s="95" t="e">
        <f aca="false">HLOOKUP("power rail",#REF!,MATCH($A904,#REF!,0),FALSE())</f>
        <v>#VALUE!</v>
      </c>
      <c r="U904" s="96" t="e">
        <f aca="false">HLOOKUP("Wake Capable",#REF!,MATCH($A904,#REF!,0),FALSE())</f>
        <v>#VALUE!</v>
      </c>
      <c r="V904" s="96" t="e">
        <f aca="false">HLOOKUP("Strap",#REF!,MATCH($A904,#REF!,0),FALSE())</f>
        <v>#VALUE!</v>
      </c>
      <c r="W904" s="96"/>
      <c r="X904" s="96"/>
      <c r="Y904" s="96"/>
      <c r="Z904" s="95"/>
      <c r="AA904" s="95" t="e">
        <f aca="false">HLOOKUP("Pad type",#REF!,MATCH($A904,#REF!,0),FALSE())</f>
        <v>#VALUE!</v>
      </c>
      <c r="AB904" s="100"/>
      <c r="AC904" s="100" t="e">
        <f aca="false">HLOOKUP("POR Pin State",#REF!,MATCH($A904,#REF!,0),FALSE())</f>
        <v>#VALUE!</v>
      </c>
      <c r="AD904" s="186"/>
      <c r="AE904" s="187"/>
      <c r="AF904" s="187"/>
      <c r="AG904" s="187"/>
      <c r="AH904" s="188"/>
      <c r="AI904" s="188"/>
      <c r="AJ904" s="189"/>
      <c r="AK904" s="189"/>
      <c r="AL904" s="189"/>
      <c r="AM904" s="189"/>
      <c r="AN904" s="189"/>
      <c r="AO904" s="189"/>
      <c r="AP904" s="189"/>
      <c r="AQ904" s="194" t="s">
        <v>2175</v>
      </c>
      <c r="AR904" s="104"/>
      <c r="AS904" s="104"/>
      <c r="AT904" s="104"/>
      <c r="AU904" s="104"/>
      <c r="AV904" s="104"/>
      <c r="AW904" s="104"/>
      <c r="AX904" s="104"/>
      <c r="AY904" s="104"/>
      <c r="AZ904" s="104"/>
      <c r="BA904" s="104"/>
      <c r="BB904" s="162"/>
      <c r="BC904" s="104"/>
      <c r="BD904" s="214"/>
      <c r="BE904" s="213" t="s">
        <v>2176</v>
      </c>
      <c r="BF904" s="108" t="e">
        <f aca="false">VLOOKUP($A904,#REF!, 34, FALSE())</f>
        <v>#VALUE!</v>
      </c>
      <c r="BG904" s="108" t="e">
        <f aca="false">VLOOKUP($A904,#REF!, 22, FALSE())</f>
        <v>#VALUE!</v>
      </c>
      <c r="BH904" s="109"/>
    </row>
    <row r="905" s="193" customFormat="true" ht="12.75" hidden="false" customHeight="true" outlineLevel="0" collapsed="false">
      <c r="A905" s="133" t="s">
        <v>2177</v>
      </c>
      <c r="B905" s="86" t="e">
        <f aca="false">VLOOKUP($A905,#REF!, 34, FALSE())</f>
        <v>#VALUE!</v>
      </c>
      <c r="C905" s="87" t="str">
        <f aca="false">CONCATENATE("unused_",A905)</f>
        <v>unused_DDR_XM2_B7A_CA6</v>
      </c>
      <c r="D905" s="88" t="e">
        <f aca="false">IF(LEN(VLOOKUP($A905,#REF!,8,FALSE())),LEFT(VLOOKUP($A905,#REF!,8,FALSE()),LEN(VLOOKUP($A905,#REF!,8,FALSE()))-2),"")</f>
        <v>#VALUE!</v>
      </c>
      <c r="E905" s="89" t="e">
        <f aca="false">IF(LEN(VLOOKUP($A905,#REF!,4,FALSE())),IF(INDEX(#REF!,MATCH($A905,#REF!,0),1),LEFT(VLOOKUP($A905,#REF!,4,FALSE()),LEN(VLOOKUP($A905,#REF!,4,FALSE()))-2),CONCATENATE(LEFT(VLOOKUP($A905,#REF!,4,FALSE()),LEN(VLOOKUP($A905,#REF!,4,FALSE()))-2),"*")),"")</f>
        <v>#VALUE!</v>
      </c>
      <c r="F905" s="90" t="e">
        <f aca="false">IF(LEN(VLOOKUP($A905,#REF!,5,FALSE())),IF(INDEX(#REF!,MATCH($A905,#REF!,0),2),LEFT(VLOOKUP($A905,#REF!,5,FALSE()),LEN(VLOOKUP($A905,#REF!,5,FALSE()))-2),CONCATENATE(LEFT(VLOOKUP($A905,#REF!,5,FALSE()),LEN(VLOOKUP($A905,#REF!,5,FALSE()))-2),"*")),"")</f>
        <v>#VALUE!</v>
      </c>
      <c r="G905" s="90" t="e">
        <f aca="false">IF(LEN(VLOOKUP($A905,#REF!,6,FALSE())),IF(INDEX(#REF!,MATCH($A905,#REF!,0),3),LEFT(VLOOKUP($A905,#REF!,6,FALSE()),LEN(VLOOKUP($A905,#REF!,6,FALSE()))-2),CONCATENATE(LEFT(VLOOKUP($A905,#REF!,6,FALSE()),LEN(VLOOKUP($A905,#REF!,6,FALSE()))-2),"*")),"")</f>
        <v>#VALUE!</v>
      </c>
      <c r="H905" s="91" t="e">
        <f aca="false">IF(LEN(VLOOKUP($A905,#REF!,7,FALSE())),IF(INDEX(#REF!,MATCH($A905,#REF!,0),4),LEFT(VLOOKUP($A905,#REF!,7,FALSE()),LEN(VLOOKUP($A905,#REF!,7,FALSE()))-2),CONCATENATE(LEFT(VLOOKUP($A905,#REF!,7,FALSE()),LEN(VLOOKUP($A905,#REF!,7,FALSE()))-2),"*")),"")</f>
        <v>#VALUE!</v>
      </c>
      <c r="I905" s="92" t="e">
        <f aca="false">IF(LEN(VLOOKUP($A905,#REF!,8,FALSE())),UPPER(RIGHT(VLOOKUP($A905,#REF!,8,FALSE()), 1)),"")</f>
        <v>#VALUE!</v>
      </c>
      <c r="J905" s="90" t="e">
        <f aca="false">IF(LEN(VLOOKUP($A905,#REF!,4,FALSE())),UPPER(RIGHT(VLOOKUP($A905,#REF!,4,FALSE()), 1)),"")</f>
        <v>#VALUE!</v>
      </c>
      <c r="K905" s="90" t="e">
        <f aca="false">IF(LEN(VLOOKUP($A905,#REF!,5,FALSE())),UPPER(RIGHT(VLOOKUP($A905,#REF!,5,FALSE()), 1)),"")</f>
        <v>#VALUE!</v>
      </c>
      <c r="L905" s="90" t="e">
        <f aca="false">IF(LEN(VLOOKUP($A905,#REF!,6,FALSE())),UPPER(RIGHT(VLOOKUP($A905,#REF!,6,FALSE()), 1)),"")</f>
        <v>#VALUE!</v>
      </c>
      <c r="M905" s="91" t="e">
        <f aca="false">IF(LEN(VLOOKUP($A905,#REF!,7,FALSE())),UPPER(RIGHT(VLOOKUP($A905,#REF!,7,FALSE()), 1)),"")</f>
        <v>#VALUE!</v>
      </c>
      <c r="N905" s="185"/>
      <c r="O905" s="185"/>
      <c r="P905" s="185"/>
      <c r="Q905" s="185"/>
      <c r="R905" s="185"/>
      <c r="S905" s="100" t="e">
        <f aca="false">HLOOKUP("Device Tree Pin Name",#REF!,MATCH($A905,#REF!,0),FALSE())</f>
        <v>#VALUE!</v>
      </c>
      <c r="T905" s="95" t="e">
        <f aca="false">HLOOKUP("power rail",#REF!,MATCH($A905,#REF!,0),FALSE())</f>
        <v>#VALUE!</v>
      </c>
      <c r="U905" s="96" t="e">
        <f aca="false">HLOOKUP("Wake Capable",#REF!,MATCH($A905,#REF!,0),FALSE())</f>
        <v>#VALUE!</v>
      </c>
      <c r="V905" s="96" t="e">
        <f aca="false">HLOOKUP("Strap",#REF!,MATCH($A905,#REF!,0),FALSE())</f>
        <v>#VALUE!</v>
      </c>
      <c r="W905" s="96"/>
      <c r="X905" s="96"/>
      <c r="Y905" s="96"/>
      <c r="Z905" s="95"/>
      <c r="AA905" s="95" t="e">
        <f aca="false">HLOOKUP("Pad type",#REF!,MATCH($A905,#REF!,0),FALSE())</f>
        <v>#VALUE!</v>
      </c>
      <c r="AB905" s="100"/>
      <c r="AC905" s="100" t="e">
        <f aca="false">HLOOKUP("POR Pin State",#REF!,MATCH($A905,#REF!,0),FALSE())</f>
        <v>#VALUE!</v>
      </c>
      <c r="AD905" s="186"/>
      <c r="AE905" s="187"/>
      <c r="AF905" s="187"/>
      <c r="AG905" s="187"/>
      <c r="AH905" s="188"/>
      <c r="AI905" s="188"/>
      <c r="AJ905" s="189"/>
      <c r="AK905" s="189"/>
      <c r="AL905" s="189"/>
      <c r="AM905" s="189"/>
      <c r="AN905" s="189"/>
      <c r="AO905" s="189"/>
      <c r="AP905" s="189"/>
      <c r="AQ905" s="194" t="s">
        <v>2178</v>
      </c>
      <c r="AR905" s="104"/>
      <c r="AS905" s="104"/>
      <c r="AT905" s="104"/>
      <c r="AU905" s="104"/>
      <c r="AV905" s="104"/>
      <c r="AW905" s="104"/>
      <c r="AX905" s="104"/>
      <c r="AY905" s="104"/>
      <c r="AZ905" s="104"/>
      <c r="BA905" s="104"/>
      <c r="BB905" s="162"/>
      <c r="BC905" s="104"/>
      <c r="BD905" s="214"/>
      <c r="BE905" s="213" t="s">
        <v>2179</v>
      </c>
      <c r="BF905" s="108" t="e">
        <f aca="false">VLOOKUP($A905,#REF!, 34, FALSE())</f>
        <v>#VALUE!</v>
      </c>
      <c r="BG905" s="108" t="e">
        <f aca="false">VLOOKUP($A905,#REF!, 22, FALSE())</f>
        <v>#VALUE!</v>
      </c>
      <c r="BH905" s="109"/>
    </row>
    <row r="906" s="193" customFormat="true" ht="12.75" hidden="false" customHeight="true" outlineLevel="0" collapsed="false">
      <c r="A906" s="133" t="s">
        <v>2180</v>
      </c>
      <c r="B906" s="86" t="e">
        <f aca="false">VLOOKUP($A906,#REF!, 34, FALSE())</f>
        <v>#VALUE!</v>
      </c>
      <c r="C906" s="87" t="str">
        <f aca="false">CONCATENATE("unused_",A906)</f>
        <v>unused_DDR_XM2_B7B_CA0</v>
      </c>
      <c r="D906" s="88" t="e">
        <f aca="false">IF(LEN(VLOOKUP($A906,#REF!,8,FALSE())),LEFT(VLOOKUP($A906,#REF!,8,FALSE()),LEN(VLOOKUP($A906,#REF!,8,FALSE()))-2),"")</f>
        <v>#VALUE!</v>
      </c>
      <c r="E906" s="89" t="e">
        <f aca="false">IF(LEN(VLOOKUP($A906,#REF!,4,FALSE())),IF(INDEX(#REF!,MATCH($A906,#REF!,0),1),LEFT(VLOOKUP($A906,#REF!,4,FALSE()),LEN(VLOOKUP($A906,#REF!,4,FALSE()))-2),CONCATENATE(LEFT(VLOOKUP($A906,#REF!,4,FALSE()),LEN(VLOOKUP($A906,#REF!,4,FALSE()))-2),"*")),"")</f>
        <v>#VALUE!</v>
      </c>
      <c r="F906" s="90" t="e">
        <f aca="false">IF(LEN(VLOOKUP($A906,#REF!,5,FALSE())),IF(INDEX(#REF!,MATCH($A906,#REF!,0),2),LEFT(VLOOKUP($A906,#REF!,5,FALSE()),LEN(VLOOKUP($A906,#REF!,5,FALSE()))-2),CONCATENATE(LEFT(VLOOKUP($A906,#REF!,5,FALSE()),LEN(VLOOKUP($A906,#REF!,5,FALSE()))-2),"*")),"")</f>
        <v>#VALUE!</v>
      </c>
      <c r="G906" s="90" t="e">
        <f aca="false">IF(LEN(VLOOKUP($A906,#REF!,6,FALSE())),IF(INDEX(#REF!,MATCH($A906,#REF!,0),3),LEFT(VLOOKUP($A906,#REF!,6,FALSE()),LEN(VLOOKUP($A906,#REF!,6,FALSE()))-2),CONCATENATE(LEFT(VLOOKUP($A906,#REF!,6,FALSE()),LEN(VLOOKUP($A906,#REF!,6,FALSE()))-2),"*")),"")</f>
        <v>#VALUE!</v>
      </c>
      <c r="H906" s="91" t="e">
        <f aca="false">IF(LEN(VLOOKUP($A906,#REF!,7,FALSE())),IF(INDEX(#REF!,MATCH($A906,#REF!,0),4),LEFT(VLOOKUP($A906,#REF!,7,FALSE()),LEN(VLOOKUP($A906,#REF!,7,FALSE()))-2),CONCATENATE(LEFT(VLOOKUP($A906,#REF!,7,FALSE()),LEN(VLOOKUP($A906,#REF!,7,FALSE()))-2),"*")),"")</f>
        <v>#VALUE!</v>
      </c>
      <c r="I906" s="92" t="e">
        <f aca="false">IF(LEN(VLOOKUP($A906,#REF!,8,FALSE())),UPPER(RIGHT(VLOOKUP($A906,#REF!,8,FALSE()), 1)),"")</f>
        <v>#VALUE!</v>
      </c>
      <c r="J906" s="90" t="e">
        <f aca="false">IF(LEN(VLOOKUP($A906,#REF!,4,FALSE())),UPPER(RIGHT(VLOOKUP($A906,#REF!,4,FALSE()), 1)),"")</f>
        <v>#VALUE!</v>
      </c>
      <c r="K906" s="90" t="e">
        <f aca="false">IF(LEN(VLOOKUP($A906,#REF!,5,FALSE())),UPPER(RIGHT(VLOOKUP($A906,#REF!,5,FALSE()), 1)),"")</f>
        <v>#VALUE!</v>
      </c>
      <c r="L906" s="90" t="e">
        <f aca="false">IF(LEN(VLOOKUP($A906,#REF!,6,FALSE())),UPPER(RIGHT(VLOOKUP($A906,#REF!,6,FALSE()), 1)),"")</f>
        <v>#VALUE!</v>
      </c>
      <c r="M906" s="91" t="e">
        <f aca="false">IF(LEN(VLOOKUP($A906,#REF!,7,FALSE())),UPPER(RIGHT(VLOOKUP($A906,#REF!,7,FALSE()), 1)),"")</f>
        <v>#VALUE!</v>
      </c>
      <c r="N906" s="185"/>
      <c r="O906" s="185"/>
      <c r="P906" s="185"/>
      <c r="Q906" s="185"/>
      <c r="R906" s="185"/>
      <c r="S906" s="100" t="e">
        <f aca="false">HLOOKUP("Device Tree Pin Name",#REF!,MATCH($A906,#REF!,0),FALSE())</f>
        <v>#VALUE!</v>
      </c>
      <c r="T906" s="95" t="e">
        <f aca="false">HLOOKUP("power rail",#REF!,MATCH($A906,#REF!,0),FALSE())</f>
        <v>#VALUE!</v>
      </c>
      <c r="U906" s="96" t="e">
        <f aca="false">HLOOKUP("Wake Capable",#REF!,MATCH($A906,#REF!,0),FALSE())</f>
        <v>#VALUE!</v>
      </c>
      <c r="V906" s="96" t="e">
        <f aca="false">HLOOKUP("Strap",#REF!,MATCH($A906,#REF!,0),FALSE())</f>
        <v>#VALUE!</v>
      </c>
      <c r="W906" s="96"/>
      <c r="X906" s="96"/>
      <c r="Y906" s="96"/>
      <c r="Z906" s="95"/>
      <c r="AA906" s="95" t="e">
        <f aca="false">HLOOKUP("Pad type",#REF!,MATCH($A906,#REF!,0),FALSE())</f>
        <v>#VALUE!</v>
      </c>
      <c r="AB906" s="100"/>
      <c r="AC906" s="100" t="e">
        <f aca="false">HLOOKUP("POR Pin State",#REF!,MATCH($A906,#REF!,0),FALSE())</f>
        <v>#VALUE!</v>
      </c>
      <c r="AD906" s="186"/>
      <c r="AE906" s="187"/>
      <c r="AF906" s="187"/>
      <c r="AG906" s="187"/>
      <c r="AH906" s="188"/>
      <c r="AI906" s="188"/>
      <c r="AJ906" s="189"/>
      <c r="AK906" s="189"/>
      <c r="AL906" s="189"/>
      <c r="AM906" s="189"/>
      <c r="AN906" s="189"/>
      <c r="AO906" s="189"/>
      <c r="AP906" s="189"/>
      <c r="AQ906" s="194" t="s">
        <v>2181</v>
      </c>
      <c r="AR906" s="104"/>
      <c r="AS906" s="104"/>
      <c r="AT906" s="104"/>
      <c r="AU906" s="104"/>
      <c r="AV906" s="104"/>
      <c r="AW906" s="104"/>
      <c r="AX906" s="104"/>
      <c r="AY906" s="104"/>
      <c r="AZ906" s="104"/>
      <c r="BA906" s="104"/>
      <c r="BB906" s="162"/>
      <c r="BC906" s="104"/>
      <c r="BD906" s="214"/>
      <c r="BE906" s="213" t="s">
        <v>2182</v>
      </c>
      <c r="BF906" s="108" t="e">
        <f aca="false">VLOOKUP($A906,#REF!, 34, FALSE())</f>
        <v>#VALUE!</v>
      </c>
      <c r="BG906" s="108" t="e">
        <f aca="false">VLOOKUP($A906,#REF!, 22, FALSE())</f>
        <v>#VALUE!</v>
      </c>
      <c r="BH906" s="109"/>
    </row>
    <row r="907" s="193" customFormat="true" ht="12.75" hidden="false" customHeight="true" outlineLevel="0" collapsed="false">
      <c r="A907" s="1" t="s">
        <v>2183</v>
      </c>
      <c r="B907" s="86" t="e">
        <f aca="false">VLOOKUP($A907,#REF!, 34, FALSE())</f>
        <v>#VALUE!</v>
      </c>
      <c r="C907" s="87" t="str">
        <f aca="false">CONCATENATE("unused_",A907)</f>
        <v>unused_DDR_XM2_B7B_CA1</v>
      </c>
      <c r="D907" s="88" t="e">
        <f aca="false">IF(LEN(VLOOKUP($A907,#REF!,8,FALSE())),LEFT(VLOOKUP($A907,#REF!,8,FALSE()),LEN(VLOOKUP($A907,#REF!,8,FALSE()))-2),"")</f>
        <v>#VALUE!</v>
      </c>
      <c r="E907" s="89" t="e">
        <f aca="false">IF(LEN(VLOOKUP($A907,#REF!,4,FALSE())),IF(INDEX(#REF!,MATCH($A907,#REF!,0),1),LEFT(VLOOKUP($A907,#REF!,4,FALSE()),LEN(VLOOKUP($A907,#REF!,4,FALSE()))-2),CONCATENATE(LEFT(VLOOKUP($A907,#REF!,4,FALSE()),LEN(VLOOKUP($A907,#REF!,4,FALSE()))-2),"*")),"")</f>
        <v>#VALUE!</v>
      </c>
      <c r="F907" s="90" t="e">
        <f aca="false">IF(LEN(VLOOKUP($A907,#REF!,5,FALSE())),IF(INDEX(#REF!,MATCH($A907,#REF!,0),2),LEFT(VLOOKUP($A907,#REF!,5,FALSE()),LEN(VLOOKUP($A907,#REF!,5,FALSE()))-2),CONCATENATE(LEFT(VLOOKUP($A907,#REF!,5,FALSE()),LEN(VLOOKUP($A907,#REF!,5,FALSE()))-2),"*")),"")</f>
        <v>#VALUE!</v>
      </c>
      <c r="G907" s="90" t="e">
        <f aca="false">IF(LEN(VLOOKUP($A907,#REF!,6,FALSE())),IF(INDEX(#REF!,MATCH($A907,#REF!,0),3),LEFT(VLOOKUP($A907,#REF!,6,FALSE()),LEN(VLOOKUP($A907,#REF!,6,FALSE()))-2),CONCATENATE(LEFT(VLOOKUP($A907,#REF!,6,FALSE()),LEN(VLOOKUP($A907,#REF!,6,FALSE()))-2),"*")),"")</f>
        <v>#VALUE!</v>
      </c>
      <c r="H907" s="91" t="e">
        <f aca="false">IF(LEN(VLOOKUP($A907,#REF!,7,FALSE())),IF(INDEX(#REF!,MATCH($A907,#REF!,0),4),LEFT(VLOOKUP($A907,#REF!,7,FALSE()),LEN(VLOOKUP($A907,#REF!,7,FALSE()))-2),CONCATENATE(LEFT(VLOOKUP($A907,#REF!,7,FALSE()),LEN(VLOOKUP($A907,#REF!,7,FALSE()))-2),"*")),"")</f>
        <v>#VALUE!</v>
      </c>
      <c r="I907" s="92" t="e">
        <f aca="false">IF(LEN(VLOOKUP($A907,#REF!,8,FALSE())),UPPER(RIGHT(VLOOKUP($A907,#REF!,8,FALSE()), 1)),"")</f>
        <v>#VALUE!</v>
      </c>
      <c r="J907" s="90" t="e">
        <f aca="false">IF(LEN(VLOOKUP($A907,#REF!,4,FALSE())),UPPER(RIGHT(VLOOKUP($A907,#REF!,4,FALSE()), 1)),"")</f>
        <v>#VALUE!</v>
      </c>
      <c r="K907" s="90" t="e">
        <f aca="false">IF(LEN(VLOOKUP($A907,#REF!,5,FALSE())),UPPER(RIGHT(VLOOKUP($A907,#REF!,5,FALSE()), 1)),"")</f>
        <v>#VALUE!</v>
      </c>
      <c r="L907" s="90" t="e">
        <f aca="false">IF(LEN(VLOOKUP($A907,#REF!,6,FALSE())),UPPER(RIGHT(VLOOKUP($A907,#REF!,6,FALSE()), 1)),"")</f>
        <v>#VALUE!</v>
      </c>
      <c r="M907" s="91" t="e">
        <f aca="false">IF(LEN(VLOOKUP($A907,#REF!,7,FALSE())),UPPER(RIGHT(VLOOKUP($A907,#REF!,7,FALSE()), 1)),"")</f>
        <v>#VALUE!</v>
      </c>
      <c r="N907" s="185"/>
      <c r="O907" s="185"/>
      <c r="P907" s="185"/>
      <c r="Q907" s="185"/>
      <c r="R907" s="185"/>
      <c r="S907" s="100" t="e">
        <f aca="false">HLOOKUP("Device Tree Pin Name",#REF!,MATCH($A907,#REF!,0),FALSE())</f>
        <v>#VALUE!</v>
      </c>
      <c r="T907" s="95" t="e">
        <f aca="false">HLOOKUP("power rail",#REF!,MATCH($A907,#REF!,0),FALSE())</f>
        <v>#VALUE!</v>
      </c>
      <c r="U907" s="96" t="e">
        <f aca="false">HLOOKUP("Wake Capable",#REF!,MATCH($A907,#REF!,0),FALSE())</f>
        <v>#VALUE!</v>
      </c>
      <c r="V907" s="96" t="e">
        <f aca="false">HLOOKUP("Strap",#REF!,MATCH($A907,#REF!,0),FALSE())</f>
        <v>#VALUE!</v>
      </c>
      <c r="W907" s="96"/>
      <c r="X907" s="96"/>
      <c r="Y907" s="96"/>
      <c r="Z907" s="95"/>
      <c r="AA907" s="95" t="e">
        <f aca="false">HLOOKUP("Pad type",#REF!,MATCH($A907,#REF!,0),FALSE())</f>
        <v>#VALUE!</v>
      </c>
      <c r="AB907" s="100"/>
      <c r="AC907" s="100" t="e">
        <f aca="false">HLOOKUP("POR Pin State",#REF!,MATCH($A907,#REF!,0),FALSE())</f>
        <v>#VALUE!</v>
      </c>
      <c r="AD907" s="186"/>
      <c r="AE907" s="187"/>
      <c r="AF907" s="187"/>
      <c r="AG907" s="187"/>
      <c r="AH907" s="188"/>
      <c r="AI907" s="188"/>
      <c r="AJ907" s="189"/>
      <c r="AK907" s="189"/>
      <c r="AL907" s="189"/>
      <c r="AM907" s="189"/>
      <c r="AN907" s="189"/>
      <c r="AO907" s="189"/>
      <c r="AP907" s="189"/>
      <c r="AQ907" s="194" t="s">
        <v>2184</v>
      </c>
      <c r="AR907" s="104"/>
      <c r="AS907" s="104"/>
      <c r="AT907" s="104"/>
      <c r="AU907" s="104"/>
      <c r="AV907" s="104"/>
      <c r="AW907" s="104"/>
      <c r="AX907" s="104"/>
      <c r="AY907" s="104"/>
      <c r="AZ907" s="104"/>
      <c r="BA907" s="104"/>
      <c r="BB907" s="162"/>
      <c r="BC907" s="104"/>
      <c r="BD907" s="214"/>
      <c r="BE907" s="213" t="s">
        <v>2185</v>
      </c>
      <c r="BF907" s="108" t="e">
        <f aca="false">VLOOKUP($A907,#REF!, 34, FALSE())</f>
        <v>#VALUE!</v>
      </c>
      <c r="BG907" s="108" t="e">
        <f aca="false">VLOOKUP($A907,#REF!, 22, FALSE())</f>
        <v>#VALUE!</v>
      </c>
      <c r="BH907" s="109"/>
    </row>
    <row r="908" s="193" customFormat="true" ht="12.75" hidden="false" customHeight="true" outlineLevel="0" collapsed="false">
      <c r="A908" s="1" t="s">
        <v>2186</v>
      </c>
      <c r="B908" s="86" t="e">
        <f aca="false">VLOOKUP($A908,#REF!, 34, FALSE())</f>
        <v>#VALUE!</v>
      </c>
      <c r="C908" s="87" t="str">
        <f aca="false">CONCATENATE("unused_",A908)</f>
        <v>unused_DDR_XM2_B7B_CA2</v>
      </c>
      <c r="D908" s="88" t="e">
        <f aca="false">IF(LEN(VLOOKUP($A908,#REF!,8,FALSE())),LEFT(VLOOKUP($A908,#REF!,8,FALSE()),LEN(VLOOKUP($A908,#REF!,8,FALSE()))-2),"")</f>
        <v>#VALUE!</v>
      </c>
      <c r="E908" s="89" t="e">
        <f aca="false">IF(LEN(VLOOKUP($A908,#REF!,4,FALSE())),IF(INDEX(#REF!,MATCH($A908,#REF!,0),1),LEFT(VLOOKUP($A908,#REF!,4,FALSE()),LEN(VLOOKUP($A908,#REF!,4,FALSE()))-2),CONCATENATE(LEFT(VLOOKUP($A908,#REF!,4,FALSE()),LEN(VLOOKUP($A908,#REF!,4,FALSE()))-2),"*")),"")</f>
        <v>#VALUE!</v>
      </c>
      <c r="F908" s="90" t="e">
        <f aca="false">IF(LEN(VLOOKUP($A908,#REF!,5,FALSE())),IF(INDEX(#REF!,MATCH($A908,#REF!,0),2),LEFT(VLOOKUP($A908,#REF!,5,FALSE()),LEN(VLOOKUP($A908,#REF!,5,FALSE()))-2),CONCATENATE(LEFT(VLOOKUP($A908,#REF!,5,FALSE()),LEN(VLOOKUP($A908,#REF!,5,FALSE()))-2),"*")),"")</f>
        <v>#VALUE!</v>
      </c>
      <c r="G908" s="90" t="e">
        <f aca="false">IF(LEN(VLOOKUP($A908,#REF!,6,FALSE())),IF(INDEX(#REF!,MATCH($A908,#REF!,0),3),LEFT(VLOOKUP($A908,#REF!,6,FALSE()),LEN(VLOOKUP($A908,#REF!,6,FALSE()))-2),CONCATENATE(LEFT(VLOOKUP($A908,#REF!,6,FALSE()),LEN(VLOOKUP($A908,#REF!,6,FALSE()))-2),"*")),"")</f>
        <v>#VALUE!</v>
      </c>
      <c r="H908" s="91" t="e">
        <f aca="false">IF(LEN(VLOOKUP($A908,#REF!,7,FALSE())),IF(INDEX(#REF!,MATCH($A908,#REF!,0),4),LEFT(VLOOKUP($A908,#REF!,7,FALSE()),LEN(VLOOKUP($A908,#REF!,7,FALSE()))-2),CONCATENATE(LEFT(VLOOKUP($A908,#REF!,7,FALSE()),LEN(VLOOKUP($A908,#REF!,7,FALSE()))-2),"*")),"")</f>
        <v>#VALUE!</v>
      </c>
      <c r="I908" s="92" t="e">
        <f aca="false">IF(LEN(VLOOKUP($A908,#REF!,8,FALSE())),UPPER(RIGHT(VLOOKUP($A908,#REF!,8,FALSE()), 1)),"")</f>
        <v>#VALUE!</v>
      </c>
      <c r="J908" s="90" t="e">
        <f aca="false">IF(LEN(VLOOKUP($A908,#REF!,4,FALSE())),UPPER(RIGHT(VLOOKUP($A908,#REF!,4,FALSE()), 1)),"")</f>
        <v>#VALUE!</v>
      </c>
      <c r="K908" s="90" t="e">
        <f aca="false">IF(LEN(VLOOKUP($A908,#REF!,5,FALSE())),UPPER(RIGHT(VLOOKUP($A908,#REF!,5,FALSE()), 1)),"")</f>
        <v>#VALUE!</v>
      </c>
      <c r="L908" s="90" t="e">
        <f aca="false">IF(LEN(VLOOKUP($A908,#REF!,6,FALSE())),UPPER(RIGHT(VLOOKUP($A908,#REF!,6,FALSE()), 1)),"")</f>
        <v>#VALUE!</v>
      </c>
      <c r="M908" s="91" t="e">
        <f aca="false">IF(LEN(VLOOKUP($A908,#REF!,7,FALSE())),UPPER(RIGHT(VLOOKUP($A908,#REF!,7,FALSE()), 1)),"")</f>
        <v>#VALUE!</v>
      </c>
      <c r="N908" s="185"/>
      <c r="O908" s="185"/>
      <c r="P908" s="185"/>
      <c r="Q908" s="185"/>
      <c r="R908" s="185"/>
      <c r="S908" s="100" t="e">
        <f aca="false">HLOOKUP("Device Tree Pin Name",#REF!,MATCH($A908,#REF!,0),FALSE())</f>
        <v>#VALUE!</v>
      </c>
      <c r="T908" s="95" t="e">
        <f aca="false">HLOOKUP("power rail",#REF!,MATCH($A908,#REF!,0),FALSE())</f>
        <v>#VALUE!</v>
      </c>
      <c r="U908" s="96" t="e">
        <f aca="false">HLOOKUP("Wake Capable",#REF!,MATCH($A908,#REF!,0),FALSE())</f>
        <v>#VALUE!</v>
      </c>
      <c r="V908" s="96" t="e">
        <f aca="false">HLOOKUP("Strap",#REF!,MATCH($A908,#REF!,0),FALSE())</f>
        <v>#VALUE!</v>
      </c>
      <c r="W908" s="96"/>
      <c r="X908" s="96"/>
      <c r="Y908" s="96"/>
      <c r="Z908" s="95"/>
      <c r="AA908" s="95" t="e">
        <f aca="false">HLOOKUP("Pad type",#REF!,MATCH($A908,#REF!,0),FALSE())</f>
        <v>#VALUE!</v>
      </c>
      <c r="AB908" s="100"/>
      <c r="AC908" s="100" t="e">
        <f aca="false">HLOOKUP("POR Pin State",#REF!,MATCH($A908,#REF!,0),FALSE())</f>
        <v>#VALUE!</v>
      </c>
      <c r="AD908" s="186"/>
      <c r="AE908" s="187"/>
      <c r="AF908" s="187"/>
      <c r="AG908" s="187"/>
      <c r="AH908" s="188"/>
      <c r="AI908" s="188"/>
      <c r="AJ908" s="189"/>
      <c r="AK908" s="189"/>
      <c r="AL908" s="189"/>
      <c r="AM908" s="189"/>
      <c r="AN908" s="189"/>
      <c r="AO908" s="189"/>
      <c r="AP908" s="189"/>
      <c r="AQ908" s="194" t="s">
        <v>2187</v>
      </c>
      <c r="AR908" s="104"/>
      <c r="AS908" s="104"/>
      <c r="AT908" s="104"/>
      <c r="AU908" s="104"/>
      <c r="AV908" s="104"/>
      <c r="AW908" s="104"/>
      <c r="AX908" s="104"/>
      <c r="AY908" s="104"/>
      <c r="AZ908" s="104"/>
      <c r="BA908" s="104"/>
      <c r="BB908" s="162"/>
      <c r="BC908" s="104"/>
      <c r="BD908" s="214"/>
      <c r="BE908" s="213" t="s">
        <v>2188</v>
      </c>
      <c r="BF908" s="108" t="e">
        <f aca="false">VLOOKUP($A908,#REF!, 34, FALSE())</f>
        <v>#VALUE!</v>
      </c>
      <c r="BG908" s="108" t="e">
        <f aca="false">VLOOKUP($A908,#REF!, 22, FALSE())</f>
        <v>#VALUE!</v>
      </c>
      <c r="BH908" s="109"/>
    </row>
    <row r="909" s="193" customFormat="true" ht="12.75" hidden="false" customHeight="true" outlineLevel="0" collapsed="false">
      <c r="A909" s="133" t="s">
        <v>2189</v>
      </c>
      <c r="B909" s="86" t="e">
        <f aca="false">VLOOKUP($A909,#REF!, 34, FALSE())</f>
        <v>#VALUE!</v>
      </c>
      <c r="C909" s="87" t="str">
        <f aca="false">CONCATENATE("unused_",A909)</f>
        <v>unused_DDR_XM2_B7B_CA3</v>
      </c>
      <c r="D909" s="88" t="e">
        <f aca="false">IF(LEN(VLOOKUP($A909,#REF!,8,FALSE())),LEFT(VLOOKUP($A909,#REF!,8,FALSE()),LEN(VLOOKUP($A909,#REF!,8,FALSE()))-2),"")</f>
        <v>#VALUE!</v>
      </c>
      <c r="E909" s="89" t="e">
        <f aca="false">IF(LEN(VLOOKUP($A909,#REF!,4,FALSE())),IF(INDEX(#REF!,MATCH($A909,#REF!,0),1),LEFT(VLOOKUP($A909,#REF!,4,FALSE()),LEN(VLOOKUP($A909,#REF!,4,FALSE()))-2),CONCATENATE(LEFT(VLOOKUP($A909,#REF!,4,FALSE()),LEN(VLOOKUP($A909,#REF!,4,FALSE()))-2),"*")),"")</f>
        <v>#VALUE!</v>
      </c>
      <c r="F909" s="90" t="e">
        <f aca="false">IF(LEN(VLOOKUP($A909,#REF!,5,FALSE())),IF(INDEX(#REF!,MATCH($A909,#REF!,0),2),LEFT(VLOOKUP($A909,#REF!,5,FALSE()),LEN(VLOOKUP($A909,#REF!,5,FALSE()))-2),CONCATENATE(LEFT(VLOOKUP($A909,#REF!,5,FALSE()),LEN(VLOOKUP($A909,#REF!,5,FALSE()))-2),"*")),"")</f>
        <v>#VALUE!</v>
      </c>
      <c r="G909" s="90" t="e">
        <f aca="false">IF(LEN(VLOOKUP($A909,#REF!,6,FALSE())),IF(INDEX(#REF!,MATCH($A909,#REF!,0),3),LEFT(VLOOKUP($A909,#REF!,6,FALSE()),LEN(VLOOKUP($A909,#REF!,6,FALSE()))-2),CONCATENATE(LEFT(VLOOKUP($A909,#REF!,6,FALSE()),LEN(VLOOKUP($A909,#REF!,6,FALSE()))-2),"*")),"")</f>
        <v>#VALUE!</v>
      </c>
      <c r="H909" s="91" t="e">
        <f aca="false">IF(LEN(VLOOKUP($A909,#REF!,7,FALSE())),IF(INDEX(#REF!,MATCH($A909,#REF!,0),4),LEFT(VLOOKUP($A909,#REF!,7,FALSE()),LEN(VLOOKUP($A909,#REF!,7,FALSE()))-2),CONCATENATE(LEFT(VLOOKUP($A909,#REF!,7,FALSE()),LEN(VLOOKUP($A909,#REF!,7,FALSE()))-2),"*")),"")</f>
        <v>#VALUE!</v>
      </c>
      <c r="I909" s="92" t="e">
        <f aca="false">IF(LEN(VLOOKUP($A909,#REF!,8,FALSE())),UPPER(RIGHT(VLOOKUP($A909,#REF!,8,FALSE()), 1)),"")</f>
        <v>#VALUE!</v>
      </c>
      <c r="J909" s="90" t="e">
        <f aca="false">IF(LEN(VLOOKUP($A909,#REF!,4,FALSE())),UPPER(RIGHT(VLOOKUP($A909,#REF!,4,FALSE()), 1)),"")</f>
        <v>#VALUE!</v>
      </c>
      <c r="K909" s="90" t="e">
        <f aca="false">IF(LEN(VLOOKUP($A909,#REF!,5,FALSE())),UPPER(RIGHT(VLOOKUP($A909,#REF!,5,FALSE()), 1)),"")</f>
        <v>#VALUE!</v>
      </c>
      <c r="L909" s="90" t="e">
        <f aca="false">IF(LEN(VLOOKUP($A909,#REF!,6,FALSE())),UPPER(RIGHT(VLOOKUP($A909,#REF!,6,FALSE()), 1)),"")</f>
        <v>#VALUE!</v>
      </c>
      <c r="M909" s="91" t="e">
        <f aca="false">IF(LEN(VLOOKUP($A909,#REF!,7,FALSE())),UPPER(RIGHT(VLOOKUP($A909,#REF!,7,FALSE()), 1)),"")</f>
        <v>#VALUE!</v>
      </c>
      <c r="N909" s="185"/>
      <c r="O909" s="185"/>
      <c r="P909" s="185"/>
      <c r="Q909" s="185"/>
      <c r="R909" s="185"/>
      <c r="S909" s="100" t="e">
        <f aca="false">HLOOKUP("Device Tree Pin Name",#REF!,MATCH($A909,#REF!,0),FALSE())</f>
        <v>#VALUE!</v>
      </c>
      <c r="T909" s="95" t="e">
        <f aca="false">HLOOKUP("power rail",#REF!,MATCH($A909,#REF!,0),FALSE())</f>
        <v>#VALUE!</v>
      </c>
      <c r="U909" s="96" t="e">
        <f aca="false">HLOOKUP("Wake Capable",#REF!,MATCH($A909,#REF!,0),FALSE())</f>
        <v>#VALUE!</v>
      </c>
      <c r="V909" s="96" t="e">
        <f aca="false">HLOOKUP("Strap",#REF!,MATCH($A909,#REF!,0),FALSE())</f>
        <v>#VALUE!</v>
      </c>
      <c r="W909" s="96"/>
      <c r="X909" s="96"/>
      <c r="Y909" s="96"/>
      <c r="Z909" s="95"/>
      <c r="AA909" s="95" t="e">
        <f aca="false">HLOOKUP("Pad type",#REF!,MATCH($A909,#REF!,0),FALSE())</f>
        <v>#VALUE!</v>
      </c>
      <c r="AB909" s="100"/>
      <c r="AC909" s="100" t="e">
        <f aca="false">HLOOKUP("POR Pin State",#REF!,MATCH($A909,#REF!,0),FALSE())</f>
        <v>#VALUE!</v>
      </c>
      <c r="AD909" s="186"/>
      <c r="AE909" s="187"/>
      <c r="AF909" s="187"/>
      <c r="AG909" s="187"/>
      <c r="AH909" s="188"/>
      <c r="AI909" s="188"/>
      <c r="AJ909" s="189"/>
      <c r="AK909" s="189"/>
      <c r="AL909" s="189"/>
      <c r="AM909" s="189"/>
      <c r="AN909" s="189"/>
      <c r="AO909" s="189"/>
      <c r="AP909" s="189"/>
      <c r="AQ909" s="194" t="s">
        <v>2190</v>
      </c>
      <c r="AR909" s="104"/>
      <c r="AS909" s="104"/>
      <c r="AT909" s="104"/>
      <c r="AU909" s="104"/>
      <c r="AV909" s="104"/>
      <c r="AW909" s="104"/>
      <c r="AX909" s="104"/>
      <c r="AY909" s="104"/>
      <c r="AZ909" s="104"/>
      <c r="BA909" s="104"/>
      <c r="BB909" s="162"/>
      <c r="BC909" s="104"/>
      <c r="BD909" s="214"/>
      <c r="BE909" s="213" t="s">
        <v>2191</v>
      </c>
      <c r="BF909" s="108" t="e">
        <f aca="false">VLOOKUP($A909,#REF!, 34, FALSE())</f>
        <v>#VALUE!</v>
      </c>
      <c r="BG909" s="108" t="e">
        <f aca="false">VLOOKUP($A909,#REF!, 22, FALSE())</f>
        <v>#VALUE!</v>
      </c>
      <c r="BH909" s="109"/>
    </row>
    <row r="910" s="193" customFormat="true" ht="12.75" hidden="false" customHeight="true" outlineLevel="0" collapsed="false">
      <c r="A910" s="133" t="s">
        <v>2192</v>
      </c>
      <c r="B910" s="86" t="e">
        <f aca="false">VLOOKUP($A910,#REF!, 34, FALSE())</f>
        <v>#VALUE!</v>
      </c>
      <c r="C910" s="87" t="str">
        <f aca="false">CONCATENATE("unused_",A910)</f>
        <v>unused_DDR_XM2_B7B_CA4</v>
      </c>
      <c r="D910" s="88" t="e">
        <f aca="false">IF(LEN(VLOOKUP($A910,#REF!,8,FALSE())),LEFT(VLOOKUP($A910,#REF!,8,FALSE()),LEN(VLOOKUP($A910,#REF!,8,FALSE()))-2),"")</f>
        <v>#VALUE!</v>
      </c>
      <c r="E910" s="89" t="e">
        <f aca="false">IF(LEN(VLOOKUP($A910,#REF!,4,FALSE())),IF(INDEX(#REF!,MATCH($A910,#REF!,0),1),LEFT(VLOOKUP($A910,#REF!,4,FALSE()),LEN(VLOOKUP($A910,#REF!,4,FALSE()))-2),CONCATENATE(LEFT(VLOOKUP($A910,#REF!,4,FALSE()),LEN(VLOOKUP($A910,#REF!,4,FALSE()))-2),"*")),"")</f>
        <v>#VALUE!</v>
      </c>
      <c r="F910" s="90" t="e">
        <f aca="false">IF(LEN(VLOOKUP($A910,#REF!,5,FALSE())),IF(INDEX(#REF!,MATCH($A910,#REF!,0),2),LEFT(VLOOKUP($A910,#REF!,5,FALSE()),LEN(VLOOKUP($A910,#REF!,5,FALSE()))-2),CONCATENATE(LEFT(VLOOKUP($A910,#REF!,5,FALSE()),LEN(VLOOKUP($A910,#REF!,5,FALSE()))-2),"*")),"")</f>
        <v>#VALUE!</v>
      </c>
      <c r="G910" s="90" t="e">
        <f aca="false">IF(LEN(VLOOKUP($A910,#REF!,6,FALSE())),IF(INDEX(#REF!,MATCH($A910,#REF!,0),3),LEFT(VLOOKUP($A910,#REF!,6,FALSE()),LEN(VLOOKUP($A910,#REF!,6,FALSE()))-2),CONCATENATE(LEFT(VLOOKUP($A910,#REF!,6,FALSE()),LEN(VLOOKUP($A910,#REF!,6,FALSE()))-2),"*")),"")</f>
        <v>#VALUE!</v>
      </c>
      <c r="H910" s="91" t="e">
        <f aca="false">IF(LEN(VLOOKUP($A910,#REF!,7,FALSE())),IF(INDEX(#REF!,MATCH($A910,#REF!,0),4),LEFT(VLOOKUP($A910,#REF!,7,FALSE()),LEN(VLOOKUP($A910,#REF!,7,FALSE()))-2),CONCATENATE(LEFT(VLOOKUP($A910,#REF!,7,FALSE()),LEN(VLOOKUP($A910,#REF!,7,FALSE()))-2),"*")),"")</f>
        <v>#VALUE!</v>
      </c>
      <c r="I910" s="92" t="e">
        <f aca="false">IF(LEN(VLOOKUP($A910,#REF!,8,FALSE())),UPPER(RIGHT(VLOOKUP($A910,#REF!,8,FALSE()), 1)),"")</f>
        <v>#VALUE!</v>
      </c>
      <c r="J910" s="90" t="e">
        <f aca="false">IF(LEN(VLOOKUP($A910,#REF!,4,FALSE())),UPPER(RIGHT(VLOOKUP($A910,#REF!,4,FALSE()), 1)),"")</f>
        <v>#VALUE!</v>
      </c>
      <c r="K910" s="90" t="e">
        <f aca="false">IF(LEN(VLOOKUP($A910,#REF!,5,FALSE())),UPPER(RIGHT(VLOOKUP($A910,#REF!,5,FALSE()), 1)),"")</f>
        <v>#VALUE!</v>
      </c>
      <c r="L910" s="90" t="e">
        <f aca="false">IF(LEN(VLOOKUP($A910,#REF!,6,FALSE())),UPPER(RIGHT(VLOOKUP($A910,#REF!,6,FALSE()), 1)),"")</f>
        <v>#VALUE!</v>
      </c>
      <c r="M910" s="91" t="e">
        <f aca="false">IF(LEN(VLOOKUP($A910,#REF!,7,FALSE())),UPPER(RIGHT(VLOOKUP($A910,#REF!,7,FALSE()), 1)),"")</f>
        <v>#VALUE!</v>
      </c>
      <c r="N910" s="185"/>
      <c r="O910" s="185"/>
      <c r="P910" s="185"/>
      <c r="Q910" s="185"/>
      <c r="R910" s="185"/>
      <c r="S910" s="100" t="e">
        <f aca="false">HLOOKUP("Device Tree Pin Name",#REF!,MATCH($A910,#REF!,0),FALSE())</f>
        <v>#VALUE!</v>
      </c>
      <c r="T910" s="95" t="e">
        <f aca="false">HLOOKUP("power rail",#REF!,MATCH($A910,#REF!,0),FALSE())</f>
        <v>#VALUE!</v>
      </c>
      <c r="U910" s="96" t="e">
        <f aca="false">HLOOKUP("Wake Capable",#REF!,MATCH($A910,#REF!,0),FALSE())</f>
        <v>#VALUE!</v>
      </c>
      <c r="V910" s="96" t="e">
        <f aca="false">HLOOKUP("Strap",#REF!,MATCH($A910,#REF!,0),FALSE())</f>
        <v>#VALUE!</v>
      </c>
      <c r="W910" s="96"/>
      <c r="X910" s="96"/>
      <c r="Y910" s="96"/>
      <c r="Z910" s="95"/>
      <c r="AA910" s="95" t="e">
        <f aca="false">HLOOKUP("Pad type",#REF!,MATCH($A910,#REF!,0),FALSE())</f>
        <v>#VALUE!</v>
      </c>
      <c r="AB910" s="100"/>
      <c r="AC910" s="100" t="e">
        <f aca="false">HLOOKUP("POR Pin State",#REF!,MATCH($A910,#REF!,0),FALSE())</f>
        <v>#VALUE!</v>
      </c>
      <c r="AD910" s="186"/>
      <c r="AE910" s="187"/>
      <c r="AF910" s="187"/>
      <c r="AG910" s="187"/>
      <c r="AH910" s="188"/>
      <c r="AI910" s="188"/>
      <c r="AJ910" s="189"/>
      <c r="AK910" s="189"/>
      <c r="AL910" s="189"/>
      <c r="AM910" s="189"/>
      <c r="AN910" s="189"/>
      <c r="AO910" s="189"/>
      <c r="AP910" s="189"/>
      <c r="AQ910" s="194" t="s">
        <v>2193</v>
      </c>
      <c r="AR910" s="104"/>
      <c r="AS910" s="104"/>
      <c r="AT910" s="104"/>
      <c r="AU910" s="104"/>
      <c r="AV910" s="104"/>
      <c r="AW910" s="104"/>
      <c r="AX910" s="104"/>
      <c r="AY910" s="104"/>
      <c r="AZ910" s="104"/>
      <c r="BA910" s="104"/>
      <c r="BB910" s="162"/>
      <c r="BC910" s="104"/>
      <c r="BD910" s="214"/>
      <c r="BE910" s="213" t="s">
        <v>2194</v>
      </c>
      <c r="BF910" s="108" t="e">
        <f aca="false">VLOOKUP($A910,#REF!, 34, FALSE())</f>
        <v>#VALUE!</v>
      </c>
      <c r="BG910" s="108" t="e">
        <f aca="false">VLOOKUP($A910,#REF!, 22, FALSE())</f>
        <v>#VALUE!</v>
      </c>
      <c r="BH910" s="109"/>
    </row>
    <row r="911" s="193" customFormat="true" ht="12.75" hidden="false" customHeight="true" outlineLevel="0" collapsed="false">
      <c r="A911" s="133" t="s">
        <v>2195</v>
      </c>
      <c r="B911" s="86" t="e">
        <f aca="false">VLOOKUP($A911,#REF!, 34, FALSE())</f>
        <v>#VALUE!</v>
      </c>
      <c r="C911" s="87" t="str">
        <f aca="false">CONCATENATE("unused_",A911)</f>
        <v>unused_DDR_XM2_B7B_CA5</v>
      </c>
      <c r="D911" s="88" t="e">
        <f aca="false">IF(LEN(VLOOKUP($A911,#REF!,8,FALSE())),LEFT(VLOOKUP($A911,#REF!,8,FALSE()),LEN(VLOOKUP($A911,#REF!,8,FALSE()))-2),"")</f>
        <v>#VALUE!</v>
      </c>
      <c r="E911" s="89" t="e">
        <f aca="false">IF(LEN(VLOOKUP($A911,#REF!,4,FALSE())),IF(INDEX(#REF!,MATCH($A911,#REF!,0),1),LEFT(VLOOKUP($A911,#REF!,4,FALSE()),LEN(VLOOKUP($A911,#REF!,4,FALSE()))-2),CONCATENATE(LEFT(VLOOKUP($A911,#REF!,4,FALSE()),LEN(VLOOKUP($A911,#REF!,4,FALSE()))-2),"*")),"")</f>
        <v>#VALUE!</v>
      </c>
      <c r="F911" s="90" t="e">
        <f aca="false">IF(LEN(VLOOKUP($A911,#REF!,5,FALSE())),IF(INDEX(#REF!,MATCH($A911,#REF!,0),2),LEFT(VLOOKUP($A911,#REF!,5,FALSE()),LEN(VLOOKUP($A911,#REF!,5,FALSE()))-2),CONCATENATE(LEFT(VLOOKUP($A911,#REF!,5,FALSE()),LEN(VLOOKUP($A911,#REF!,5,FALSE()))-2),"*")),"")</f>
        <v>#VALUE!</v>
      </c>
      <c r="G911" s="90" t="e">
        <f aca="false">IF(LEN(VLOOKUP($A911,#REF!,6,FALSE())),IF(INDEX(#REF!,MATCH($A911,#REF!,0),3),LEFT(VLOOKUP($A911,#REF!,6,FALSE()),LEN(VLOOKUP($A911,#REF!,6,FALSE()))-2),CONCATENATE(LEFT(VLOOKUP($A911,#REF!,6,FALSE()),LEN(VLOOKUP($A911,#REF!,6,FALSE()))-2),"*")),"")</f>
        <v>#VALUE!</v>
      </c>
      <c r="H911" s="91" t="e">
        <f aca="false">IF(LEN(VLOOKUP($A911,#REF!,7,FALSE())),IF(INDEX(#REF!,MATCH($A911,#REF!,0),4),LEFT(VLOOKUP($A911,#REF!,7,FALSE()),LEN(VLOOKUP($A911,#REF!,7,FALSE()))-2),CONCATENATE(LEFT(VLOOKUP($A911,#REF!,7,FALSE()),LEN(VLOOKUP($A911,#REF!,7,FALSE()))-2),"*")),"")</f>
        <v>#VALUE!</v>
      </c>
      <c r="I911" s="92" t="e">
        <f aca="false">IF(LEN(VLOOKUP($A911,#REF!,8,FALSE())),UPPER(RIGHT(VLOOKUP($A911,#REF!,8,FALSE()), 1)),"")</f>
        <v>#VALUE!</v>
      </c>
      <c r="J911" s="90" t="e">
        <f aca="false">IF(LEN(VLOOKUP($A911,#REF!,4,FALSE())),UPPER(RIGHT(VLOOKUP($A911,#REF!,4,FALSE()), 1)),"")</f>
        <v>#VALUE!</v>
      </c>
      <c r="K911" s="90" t="e">
        <f aca="false">IF(LEN(VLOOKUP($A911,#REF!,5,FALSE())),UPPER(RIGHT(VLOOKUP($A911,#REF!,5,FALSE()), 1)),"")</f>
        <v>#VALUE!</v>
      </c>
      <c r="L911" s="90" t="e">
        <f aca="false">IF(LEN(VLOOKUP($A911,#REF!,6,FALSE())),UPPER(RIGHT(VLOOKUP($A911,#REF!,6,FALSE()), 1)),"")</f>
        <v>#VALUE!</v>
      </c>
      <c r="M911" s="91" t="e">
        <f aca="false">IF(LEN(VLOOKUP($A911,#REF!,7,FALSE())),UPPER(RIGHT(VLOOKUP($A911,#REF!,7,FALSE()), 1)),"")</f>
        <v>#VALUE!</v>
      </c>
      <c r="N911" s="185"/>
      <c r="O911" s="185"/>
      <c r="P911" s="185"/>
      <c r="Q911" s="185"/>
      <c r="R911" s="185"/>
      <c r="S911" s="100" t="e">
        <f aca="false">HLOOKUP("Device Tree Pin Name",#REF!,MATCH($A911,#REF!,0),FALSE())</f>
        <v>#VALUE!</v>
      </c>
      <c r="T911" s="95" t="e">
        <f aca="false">HLOOKUP("power rail",#REF!,MATCH($A911,#REF!,0),FALSE())</f>
        <v>#VALUE!</v>
      </c>
      <c r="U911" s="96" t="e">
        <f aca="false">HLOOKUP("Wake Capable",#REF!,MATCH($A911,#REF!,0),FALSE())</f>
        <v>#VALUE!</v>
      </c>
      <c r="V911" s="96" t="e">
        <f aca="false">HLOOKUP("Strap",#REF!,MATCH($A911,#REF!,0),FALSE())</f>
        <v>#VALUE!</v>
      </c>
      <c r="W911" s="96"/>
      <c r="X911" s="96"/>
      <c r="Y911" s="96"/>
      <c r="Z911" s="95"/>
      <c r="AA911" s="95" t="e">
        <f aca="false">HLOOKUP("Pad type",#REF!,MATCH($A911,#REF!,0),FALSE())</f>
        <v>#VALUE!</v>
      </c>
      <c r="AB911" s="100"/>
      <c r="AC911" s="100" t="e">
        <f aca="false">HLOOKUP("POR Pin State",#REF!,MATCH($A911,#REF!,0),FALSE())</f>
        <v>#VALUE!</v>
      </c>
      <c r="AD911" s="186"/>
      <c r="AE911" s="187"/>
      <c r="AF911" s="187"/>
      <c r="AG911" s="187"/>
      <c r="AH911" s="188"/>
      <c r="AI911" s="188"/>
      <c r="AJ911" s="189"/>
      <c r="AK911" s="189"/>
      <c r="AL911" s="189"/>
      <c r="AM911" s="189"/>
      <c r="AN911" s="189"/>
      <c r="AO911" s="189"/>
      <c r="AP911" s="189"/>
      <c r="AQ911" s="194" t="s">
        <v>2196</v>
      </c>
      <c r="AR911" s="104"/>
      <c r="AS911" s="104"/>
      <c r="AT911" s="104"/>
      <c r="AU911" s="104"/>
      <c r="AV911" s="104"/>
      <c r="AW911" s="104"/>
      <c r="AX911" s="104"/>
      <c r="AY911" s="104"/>
      <c r="AZ911" s="104"/>
      <c r="BA911" s="104"/>
      <c r="BB911" s="162"/>
      <c r="BC911" s="104"/>
      <c r="BD911" s="214"/>
      <c r="BE911" s="213" t="s">
        <v>2197</v>
      </c>
      <c r="BF911" s="108" t="e">
        <f aca="false">VLOOKUP($A911,#REF!, 34, FALSE())</f>
        <v>#VALUE!</v>
      </c>
      <c r="BG911" s="108" t="e">
        <f aca="false">VLOOKUP($A911,#REF!, 22, FALSE())</f>
        <v>#VALUE!</v>
      </c>
      <c r="BH911" s="109"/>
    </row>
    <row r="912" s="193" customFormat="true" ht="12.75" hidden="false" customHeight="true" outlineLevel="0" collapsed="false">
      <c r="A912" s="133" t="s">
        <v>2198</v>
      </c>
      <c r="B912" s="86" t="e">
        <f aca="false">VLOOKUP($A912,#REF!, 34, FALSE())</f>
        <v>#VALUE!</v>
      </c>
      <c r="C912" s="87" t="str">
        <f aca="false">CONCATENATE("unused_",A912)</f>
        <v>unused_DDR_XM2_B7B_CA6</v>
      </c>
      <c r="D912" s="88" t="e">
        <f aca="false">IF(LEN(VLOOKUP($A912,#REF!,8,FALSE())),LEFT(VLOOKUP($A912,#REF!,8,FALSE()),LEN(VLOOKUP($A912,#REF!,8,FALSE()))-2),"")</f>
        <v>#VALUE!</v>
      </c>
      <c r="E912" s="89" t="e">
        <f aca="false">IF(LEN(VLOOKUP($A912,#REF!,4,FALSE())),IF(INDEX(#REF!,MATCH($A912,#REF!,0),1),LEFT(VLOOKUP($A912,#REF!,4,FALSE()),LEN(VLOOKUP($A912,#REF!,4,FALSE()))-2),CONCATENATE(LEFT(VLOOKUP($A912,#REF!,4,FALSE()),LEN(VLOOKUP($A912,#REF!,4,FALSE()))-2),"*")),"")</f>
        <v>#VALUE!</v>
      </c>
      <c r="F912" s="90" t="e">
        <f aca="false">IF(LEN(VLOOKUP($A912,#REF!,5,FALSE())),IF(INDEX(#REF!,MATCH($A912,#REF!,0),2),LEFT(VLOOKUP($A912,#REF!,5,FALSE()),LEN(VLOOKUP($A912,#REF!,5,FALSE()))-2),CONCATENATE(LEFT(VLOOKUP($A912,#REF!,5,FALSE()),LEN(VLOOKUP($A912,#REF!,5,FALSE()))-2),"*")),"")</f>
        <v>#VALUE!</v>
      </c>
      <c r="G912" s="90" t="e">
        <f aca="false">IF(LEN(VLOOKUP($A912,#REF!,6,FALSE())),IF(INDEX(#REF!,MATCH($A912,#REF!,0),3),LEFT(VLOOKUP($A912,#REF!,6,FALSE()),LEN(VLOOKUP($A912,#REF!,6,FALSE()))-2),CONCATENATE(LEFT(VLOOKUP($A912,#REF!,6,FALSE()),LEN(VLOOKUP($A912,#REF!,6,FALSE()))-2),"*")),"")</f>
        <v>#VALUE!</v>
      </c>
      <c r="H912" s="91" t="e">
        <f aca="false">IF(LEN(VLOOKUP($A912,#REF!,7,FALSE())),IF(INDEX(#REF!,MATCH($A912,#REF!,0),4),LEFT(VLOOKUP($A912,#REF!,7,FALSE()),LEN(VLOOKUP($A912,#REF!,7,FALSE()))-2),CONCATENATE(LEFT(VLOOKUP($A912,#REF!,7,FALSE()),LEN(VLOOKUP($A912,#REF!,7,FALSE()))-2),"*")),"")</f>
        <v>#VALUE!</v>
      </c>
      <c r="I912" s="92" t="e">
        <f aca="false">IF(LEN(VLOOKUP($A912,#REF!,8,FALSE())),UPPER(RIGHT(VLOOKUP($A912,#REF!,8,FALSE()), 1)),"")</f>
        <v>#VALUE!</v>
      </c>
      <c r="J912" s="90" t="e">
        <f aca="false">IF(LEN(VLOOKUP($A912,#REF!,4,FALSE())),UPPER(RIGHT(VLOOKUP($A912,#REF!,4,FALSE()), 1)),"")</f>
        <v>#VALUE!</v>
      </c>
      <c r="K912" s="90" t="e">
        <f aca="false">IF(LEN(VLOOKUP($A912,#REF!,5,FALSE())),UPPER(RIGHT(VLOOKUP($A912,#REF!,5,FALSE()), 1)),"")</f>
        <v>#VALUE!</v>
      </c>
      <c r="L912" s="90" t="e">
        <f aca="false">IF(LEN(VLOOKUP($A912,#REF!,6,FALSE())),UPPER(RIGHT(VLOOKUP($A912,#REF!,6,FALSE()), 1)),"")</f>
        <v>#VALUE!</v>
      </c>
      <c r="M912" s="91" t="e">
        <f aca="false">IF(LEN(VLOOKUP($A912,#REF!,7,FALSE())),UPPER(RIGHT(VLOOKUP($A912,#REF!,7,FALSE()), 1)),"")</f>
        <v>#VALUE!</v>
      </c>
      <c r="N912" s="185"/>
      <c r="O912" s="185"/>
      <c r="P912" s="185"/>
      <c r="Q912" s="185"/>
      <c r="R912" s="185"/>
      <c r="S912" s="100" t="e">
        <f aca="false">HLOOKUP("Device Tree Pin Name",#REF!,MATCH($A912,#REF!,0),FALSE())</f>
        <v>#VALUE!</v>
      </c>
      <c r="T912" s="95" t="e">
        <f aca="false">HLOOKUP("power rail",#REF!,MATCH($A912,#REF!,0),FALSE())</f>
        <v>#VALUE!</v>
      </c>
      <c r="U912" s="96" t="e">
        <f aca="false">HLOOKUP("Wake Capable",#REF!,MATCH($A912,#REF!,0),FALSE())</f>
        <v>#VALUE!</v>
      </c>
      <c r="V912" s="96" t="e">
        <f aca="false">HLOOKUP("Strap",#REF!,MATCH($A912,#REF!,0),FALSE())</f>
        <v>#VALUE!</v>
      </c>
      <c r="W912" s="96"/>
      <c r="X912" s="96"/>
      <c r="Y912" s="96"/>
      <c r="Z912" s="95"/>
      <c r="AA912" s="95" t="e">
        <f aca="false">HLOOKUP("Pad type",#REF!,MATCH($A912,#REF!,0),FALSE())</f>
        <v>#VALUE!</v>
      </c>
      <c r="AB912" s="100"/>
      <c r="AC912" s="100" t="e">
        <f aca="false">HLOOKUP("POR Pin State",#REF!,MATCH($A912,#REF!,0),FALSE())</f>
        <v>#VALUE!</v>
      </c>
      <c r="AD912" s="186"/>
      <c r="AE912" s="187"/>
      <c r="AF912" s="187"/>
      <c r="AG912" s="187"/>
      <c r="AH912" s="188"/>
      <c r="AI912" s="188"/>
      <c r="AJ912" s="189"/>
      <c r="AK912" s="189"/>
      <c r="AL912" s="189"/>
      <c r="AM912" s="189"/>
      <c r="AN912" s="189"/>
      <c r="AO912" s="189"/>
      <c r="AP912" s="189"/>
      <c r="AQ912" s="194" t="s">
        <v>2199</v>
      </c>
      <c r="AR912" s="104"/>
      <c r="AS912" s="104"/>
      <c r="AT912" s="104"/>
      <c r="AU912" s="104"/>
      <c r="AV912" s="104"/>
      <c r="AW912" s="104"/>
      <c r="AX912" s="104"/>
      <c r="AY912" s="104"/>
      <c r="AZ912" s="104"/>
      <c r="BA912" s="104"/>
      <c r="BB912" s="162"/>
      <c r="BC912" s="104"/>
      <c r="BD912" s="214"/>
      <c r="BE912" s="213" t="s">
        <v>2200</v>
      </c>
      <c r="BF912" s="108" t="e">
        <f aca="false">VLOOKUP($A912,#REF!, 34, FALSE())</f>
        <v>#VALUE!</v>
      </c>
      <c r="BG912" s="108" t="e">
        <f aca="false">VLOOKUP($A912,#REF!, 22, FALSE())</f>
        <v>#VALUE!</v>
      </c>
      <c r="BH912" s="109"/>
    </row>
    <row r="913" s="193" customFormat="true" ht="12.75" hidden="false" customHeight="true" outlineLevel="0" collapsed="false">
      <c r="A913" s="133" t="s">
        <v>2201</v>
      </c>
      <c r="B913" s="86" t="e">
        <f aca="false">VLOOKUP($A913,#REF!, 34, FALSE())</f>
        <v>#VALUE!</v>
      </c>
      <c r="C913" s="87" t="str">
        <f aca="false">CONCATENATE("unused_",A913)</f>
        <v>unused_DDR_XM2_B7A_CS_CKE0</v>
      </c>
      <c r="D913" s="88" t="e">
        <f aca="false">IF(LEN(VLOOKUP($A913,#REF!,8,FALSE())),LEFT(VLOOKUP($A913,#REF!,8,FALSE()),LEN(VLOOKUP($A913,#REF!,8,FALSE()))-2),"")</f>
        <v>#VALUE!</v>
      </c>
      <c r="E913" s="89" t="e">
        <f aca="false">IF(LEN(VLOOKUP($A913,#REF!,4,FALSE())),IF(INDEX(#REF!,MATCH($A913,#REF!,0),1),LEFT(VLOOKUP($A913,#REF!,4,FALSE()),LEN(VLOOKUP($A913,#REF!,4,FALSE()))-2),CONCATENATE(LEFT(VLOOKUP($A913,#REF!,4,FALSE()),LEN(VLOOKUP($A913,#REF!,4,FALSE()))-2),"*")),"")</f>
        <v>#VALUE!</v>
      </c>
      <c r="F913" s="90" t="e">
        <f aca="false">IF(LEN(VLOOKUP($A913,#REF!,5,FALSE())),IF(INDEX(#REF!,MATCH($A913,#REF!,0),2),LEFT(VLOOKUP($A913,#REF!,5,FALSE()),LEN(VLOOKUP($A913,#REF!,5,FALSE()))-2),CONCATENATE(LEFT(VLOOKUP($A913,#REF!,5,FALSE()),LEN(VLOOKUP($A913,#REF!,5,FALSE()))-2),"*")),"")</f>
        <v>#VALUE!</v>
      </c>
      <c r="G913" s="90" t="e">
        <f aca="false">IF(LEN(VLOOKUP($A913,#REF!,6,FALSE())),IF(INDEX(#REF!,MATCH($A913,#REF!,0),3),LEFT(VLOOKUP($A913,#REF!,6,FALSE()),LEN(VLOOKUP($A913,#REF!,6,FALSE()))-2),CONCATENATE(LEFT(VLOOKUP($A913,#REF!,6,FALSE()),LEN(VLOOKUP($A913,#REF!,6,FALSE()))-2),"*")),"")</f>
        <v>#VALUE!</v>
      </c>
      <c r="H913" s="91" t="e">
        <f aca="false">IF(LEN(VLOOKUP($A913,#REF!,7,FALSE())),IF(INDEX(#REF!,MATCH($A913,#REF!,0),4),LEFT(VLOOKUP($A913,#REF!,7,FALSE()),LEN(VLOOKUP($A913,#REF!,7,FALSE()))-2),CONCATENATE(LEFT(VLOOKUP($A913,#REF!,7,FALSE()),LEN(VLOOKUP($A913,#REF!,7,FALSE()))-2),"*")),"")</f>
        <v>#VALUE!</v>
      </c>
      <c r="I913" s="92" t="e">
        <f aca="false">IF(LEN(VLOOKUP($A913,#REF!,8,FALSE())),UPPER(RIGHT(VLOOKUP($A913,#REF!,8,FALSE()), 1)),"")</f>
        <v>#VALUE!</v>
      </c>
      <c r="J913" s="90" t="e">
        <f aca="false">IF(LEN(VLOOKUP($A913,#REF!,4,FALSE())),UPPER(RIGHT(VLOOKUP($A913,#REF!,4,FALSE()), 1)),"")</f>
        <v>#VALUE!</v>
      </c>
      <c r="K913" s="90" t="e">
        <f aca="false">IF(LEN(VLOOKUP($A913,#REF!,5,FALSE())),UPPER(RIGHT(VLOOKUP($A913,#REF!,5,FALSE()), 1)),"")</f>
        <v>#VALUE!</v>
      </c>
      <c r="L913" s="90" t="e">
        <f aca="false">IF(LEN(VLOOKUP($A913,#REF!,6,FALSE())),UPPER(RIGHT(VLOOKUP($A913,#REF!,6,FALSE()), 1)),"")</f>
        <v>#VALUE!</v>
      </c>
      <c r="M913" s="91" t="e">
        <f aca="false">IF(LEN(VLOOKUP($A913,#REF!,7,FALSE())),UPPER(RIGHT(VLOOKUP($A913,#REF!,7,FALSE()), 1)),"")</f>
        <v>#VALUE!</v>
      </c>
      <c r="N913" s="185"/>
      <c r="O913" s="185"/>
      <c r="P913" s="185"/>
      <c r="Q913" s="185"/>
      <c r="R913" s="185"/>
      <c r="S913" s="100" t="e">
        <f aca="false">HLOOKUP("Device Tree Pin Name",#REF!,MATCH($A913,#REF!,0),FALSE())</f>
        <v>#VALUE!</v>
      </c>
      <c r="T913" s="95" t="e">
        <f aca="false">HLOOKUP("power rail",#REF!,MATCH($A913,#REF!,0),FALSE())</f>
        <v>#VALUE!</v>
      </c>
      <c r="U913" s="96" t="e">
        <f aca="false">HLOOKUP("Wake Capable",#REF!,MATCH($A913,#REF!,0),FALSE())</f>
        <v>#VALUE!</v>
      </c>
      <c r="V913" s="96" t="e">
        <f aca="false">HLOOKUP("Strap",#REF!,MATCH($A913,#REF!,0),FALSE())</f>
        <v>#VALUE!</v>
      </c>
      <c r="W913" s="96"/>
      <c r="X913" s="96"/>
      <c r="Y913" s="96"/>
      <c r="Z913" s="95"/>
      <c r="AA913" s="95" t="e">
        <f aca="false">HLOOKUP("Pad type",#REF!,MATCH($A913,#REF!,0),FALSE())</f>
        <v>#VALUE!</v>
      </c>
      <c r="AB913" s="100"/>
      <c r="AC913" s="100" t="e">
        <f aca="false">HLOOKUP("POR Pin State",#REF!,MATCH($A913,#REF!,0),FALSE())</f>
        <v>#VALUE!</v>
      </c>
      <c r="AD913" s="186"/>
      <c r="AE913" s="187"/>
      <c r="AF913" s="187"/>
      <c r="AG913" s="187"/>
      <c r="AH913" s="188"/>
      <c r="AI913" s="188"/>
      <c r="AJ913" s="189"/>
      <c r="AK913" s="189"/>
      <c r="AL913" s="189"/>
      <c r="AM913" s="189"/>
      <c r="AN913" s="189"/>
      <c r="AO913" s="189"/>
      <c r="AP913" s="189"/>
      <c r="AQ913" s="194" t="s">
        <v>2201</v>
      </c>
      <c r="AR913" s="104"/>
      <c r="AS913" s="104"/>
      <c r="AT913" s="104"/>
      <c r="AU913" s="104"/>
      <c r="AV913" s="104"/>
      <c r="AW913" s="104"/>
      <c r="AX913" s="104"/>
      <c r="AY913" s="104"/>
      <c r="AZ913" s="104"/>
      <c r="BA913" s="104"/>
      <c r="BB913" s="162"/>
      <c r="BC913" s="104"/>
      <c r="BD913" s="214"/>
      <c r="BE913" s="213" t="s">
        <v>2202</v>
      </c>
      <c r="BF913" s="108" t="e">
        <f aca="false">VLOOKUP($A913,#REF!, 34, FALSE())</f>
        <v>#VALUE!</v>
      </c>
      <c r="BG913" s="108" t="e">
        <f aca="false">VLOOKUP($A913,#REF!, 22, FALSE())</f>
        <v>#VALUE!</v>
      </c>
      <c r="BH913" s="109"/>
    </row>
    <row r="914" s="193" customFormat="true" ht="12.75" hidden="false" customHeight="true" outlineLevel="0" collapsed="false">
      <c r="A914" s="133" t="s">
        <v>2203</v>
      </c>
      <c r="B914" s="86" t="e">
        <f aca="false">VLOOKUP($A914,#REF!, 34, FALSE())</f>
        <v>#VALUE!</v>
      </c>
      <c r="C914" s="87" t="str">
        <f aca="false">CONCATENATE("unused_",A914)</f>
        <v>unused_DDR_XM2_B7A_CS_CKE1</v>
      </c>
      <c r="D914" s="88" t="e">
        <f aca="false">IF(LEN(VLOOKUP($A914,#REF!,8,FALSE())),LEFT(VLOOKUP($A914,#REF!,8,FALSE()),LEN(VLOOKUP($A914,#REF!,8,FALSE()))-2),"")</f>
        <v>#VALUE!</v>
      </c>
      <c r="E914" s="89" t="e">
        <f aca="false">IF(LEN(VLOOKUP($A914,#REF!,4,FALSE())),IF(INDEX(#REF!,MATCH($A914,#REF!,0),1),LEFT(VLOOKUP($A914,#REF!,4,FALSE()),LEN(VLOOKUP($A914,#REF!,4,FALSE()))-2),CONCATENATE(LEFT(VLOOKUP($A914,#REF!,4,FALSE()),LEN(VLOOKUP($A914,#REF!,4,FALSE()))-2),"*")),"")</f>
        <v>#VALUE!</v>
      </c>
      <c r="F914" s="90" t="e">
        <f aca="false">IF(LEN(VLOOKUP($A914,#REF!,5,FALSE())),IF(INDEX(#REF!,MATCH($A914,#REF!,0),2),LEFT(VLOOKUP($A914,#REF!,5,FALSE()),LEN(VLOOKUP($A914,#REF!,5,FALSE()))-2),CONCATENATE(LEFT(VLOOKUP($A914,#REF!,5,FALSE()),LEN(VLOOKUP($A914,#REF!,5,FALSE()))-2),"*")),"")</f>
        <v>#VALUE!</v>
      </c>
      <c r="G914" s="90" t="e">
        <f aca="false">IF(LEN(VLOOKUP($A914,#REF!,6,FALSE())),IF(INDEX(#REF!,MATCH($A914,#REF!,0),3),LEFT(VLOOKUP($A914,#REF!,6,FALSE()),LEN(VLOOKUP($A914,#REF!,6,FALSE()))-2),CONCATENATE(LEFT(VLOOKUP($A914,#REF!,6,FALSE()),LEN(VLOOKUP($A914,#REF!,6,FALSE()))-2),"*")),"")</f>
        <v>#VALUE!</v>
      </c>
      <c r="H914" s="91" t="e">
        <f aca="false">IF(LEN(VLOOKUP($A914,#REF!,7,FALSE())),IF(INDEX(#REF!,MATCH($A914,#REF!,0),4),LEFT(VLOOKUP($A914,#REF!,7,FALSE()),LEN(VLOOKUP($A914,#REF!,7,FALSE()))-2),CONCATENATE(LEFT(VLOOKUP($A914,#REF!,7,FALSE()),LEN(VLOOKUP($A914,#REF!,7,FALSE()))-2),"*")),"")</f>
        <v>#VALUE!</v>
      </c>
      <c r="I914" s="92" t="e">
        <f aca="false">IF(LEN(VLOOKUP($A914,#REF!,8,FALSE())),UPPER(RIGHT(VLOOKUP($A914,#REF!,8,FALSE()), 1)),"")</f>
        <v>#VALUE!</v>
      </c>
      <c r="J914" s="90" t="e">
        <f aca="false">IF(LEN(VLOOKUP($A914,#REF!,4,FALSE())),UPPER(RIGHT(VLOOKUP($A914,#REF!,4,FALSE()), 1)),"")</f>
        <v>#VALUE!</v>
      </c>
      <c r="K914" s="90" t="e">
        <f aca="false">IF(LEN(VLOOKUP($A914,#REF!,5,FALSE())),UPPER(RIGHT(VLOOKUP($A914,#REF!,5,FALSE()), 1)),"")</f>
        <v>#VALUE!</v>
      </c>
      <c r="L914" s="90" t="e">
        <f aca="false">IF(LEN(VLOOKUP($A914,#REF!,6,FALSE())),UPPER(RIGHT(VLOOKUP($A914,#REF!,6,FALSE()), 1)),"")</f>
        <v>#VALUE!</v>
      </c>
      <c r="M914" s="91" t="e">
        <f aca="false">IF(LEN(VLOOKUP($A914,#REF!,7,FALSE())),UPPER(RIGHT(VLOOKUP($A914,#REF!,7,FALSE()), 1)),"")</f>
        <v>#VALUE!</v>
      </c>
      <c r="N914" s="185"/>
      <c r="O914" s="185"/>
      <c r="P914" s="185"/>
      <c r="Q914" s="185"/>
      <c r="R914" s="185"/>
      <c r="S914" s="100" t="e">
        <f aca="false">HLOOKUP("Device Tree Pin Name",#REF!,MATCH($A914,#REF!,0),FALSE())</f>
        <v>#VALUE!</v>
      </c>
      <c r="T914" s="95" t="e">
        <f aca="false">HLOOKUP("power rail",#REF!,MATCH($A914,#REF!,0),FALSE())</f>
        <v>#VALUE!</v>
      </c>
      <c r="U914" s="96" t="e">
        <f aca="false">HLOOKUP("Wake Capable",#REF!,MATCH($A914,#REF!,0),FALSE())</f>
        <v>#VALUE!</v>
      </c>
      <c r="V914" s="96" t="e">
        <f aca="false">HLOOKUP("Strap",#REF!,MATCH($A914,#REF!,0),FALSE())</f>
        <v>#VALUE!</v>
      </c>
      <c r="W914" s="96"/>
      <c r="X914" s="96"/>
      <c r="Y914" s="96"/>
      <c r="Z914" s="95"/>
      <c r="AA914" s="95" t="e">
        <f aca="false">HLOOKUP("Pad type",#REF!,MATCH($A914,#REF!,0),FALSE())</f>
        <v>#VALUE!</v>
      </c>
      <c r="AB914" s="100"/>
      <c r="AC914" s="100" t="e">
        <f aca="false">HLOOKUP("POR Pin State",#REF!,MATCH($A914,#REF!,0),FALSE())</f>
        <v>#VALUE!</v>
      </c>
      <c r="AD914" s="186"/>
      <c r="AE914" s="187"/>
      <c r="AF914" s="187"/>
      <c r="AG914" s="187"/>
      <c r="AH914" s="188"/>
      <c r="AI914" s="188"/>
      <c r="AJ914" s="189"/>
      <c r="AK914" s="189"/>
      <c r="AL914" s="189"/>
      <c r="AM914" s="189"/>
      <c r="AN914" s="189"/>
      <c r="AO914" s="189"/>
      <c r="AP914" s="189"/>
      <c r="AQ914" s="194" t="s">
        <v>2203</v>
      </c>
      <c r="AR914" s="104"/>
      <c r="AS914" s="104"/>
      <c r="AT914" s="104"/>
      <c r="AU914" s="104"/>
      <c r="AV914" s="104"/>
      <c r="AW914" s="104"/>
      <c r="AX914" s="104"/>
      <c r="AY914" s="104"/>
      <c r="AZ914" s="104"/>
      <c r="BA914" s="104"/>
      <c r="BB914" s="162"/>
      <c r="BC914" s="104"/>
      <c r="BD914" s="214"/>
      <c r="BE914" s="213" t="s">
        <v>2204</v>
      </c>
      <c r="BF914" s="108" t="e">
        <f aca="false">VLOOKUP($A914,#REF!, 34, FALSE())</f>
        <v>#VALUE!</v>
      </c>
      <c r="BG914" s="108" t="e">
        <f aca="false">VLOOKUP($A914,#REF!, 22, FALSE())</f>
        <v>#VALUE!</v>
      </c>
      <c r="BH914" s="109"/>
    </row>
    <row r="915" s="193" customFormat="true" ht="12.75" hidden="false" customHeight="true" outlineLevel="0" collapsed="false">
      <c r="A915" s="133" t="s">
        <v>2205</v>
      </c>
      <c r="B915" s="86" t="e">
        <f aca="false">VLOOKUP($A915,#REF!, 34, FALSE())</f>
        <v>#VALUE!</v>
      </c>
      <c r="C915" s="87" t="str">
        <f aca="false">CONCATENATE("unused_",A915)</f>
        <v>unused_DDR_XM2_B7B_CS_CKE0</v>
      </c>
      <c r="D915" s="88" t="e">
        <f aca="false">IF(LEN(VLOOKUP($A915,#REF!,8,FALSE())),LEFT(VLOOKUP($A915,#REF!,8,FALSE()),LEN(VLOOKUP($A915,#REF!,8,FALSE()))-2),"")</f>
        <v>#VALUE!</v>
      </c>
      <c r="E915" s="89" t="e">
        <f aca="false">IF(LEN(VLOOKUP($A915,#REF!,4,FALSE())),IF(INDEX(#REF!,MATCH($A915,#REF!,0),1),LEFT(VLOOKUP($A915,#REF!,4,FALSE()),LEN(VLOOKUP($A915,#REF!,4,FALSE()))-2),CONCATENATE(LEFT(VLOOKUP($A915,#REF!,4,FALSE()),LEN(VLOOKUP($A915,#REF!,4,FALSE()))-2),"*")),"")</f>
        <v>#VALUE!</v>
      </c>
      <c r="F915" s="90" t="e">
        <f aca="false">IF(LEN(VLOOKUP($A915,#REF!,5,FALSE())),IF(INDEX(#REF!,MATCH($A915,#REF!,0),2),LEFT(VLOOKUP($A915,#REF!,5,FALSE()),LEN(VLOOKUP($A915,#REF!,5,FALSE()))-2),CONCATENATE(LEFT(VLOOKUP($A915,#REF!,5,FALSE()),LEN(VLOOKUP($A915,#REF!,5,FALSE()))-2),"*")),"")</f>
        <v>#VALUE!</v>
      </c>
      <c r="G915" s="90" t="e">
        <f aca="false">IF(LEN(VLOOKUP($A915,#REF!,6,FALSE())),IF(INDEX(#REF!,MATCH($A915,#REF!,0),3),LEFT(VLOOKUP($A915,#REF!,6,FALSE()),LEN(VLOOKUP($A915,#REF!,6,FALSE()))-2),CONCATENATE(LEFT(VLOOKUP($A915,#REF!,6,FALSE()),LEN(VLOOKUP($A915,#REF!,6,FALSE()))-2),"*")),"")</f>
        <v>#VALUE!</v>
      </c>
      <c r="H915" s="91" t="e">
        <f aca="false">IF(LEN(VLOOKUP($A915,#REF!,7,FALSE())),IF(INDEX(#REF!,MATCH($A915,#REF!,0),4),LEFT(VLOOKUP($A915,#REF!,7,FALSE()),LEN(VLOOKUP($A915,#REF!,7,FALSE()))-2),CONCATENATE(LEFT(VLOOKUP($A915,#REF!,7,FALSE()),LEN(VLOOKUP($A915,#REF!,7,FALSE()))-2),"*")),"")</f>
        <v>#VALUE!</v>
      </c>
      <c r="I915" s="92" t="e">
        <f aca="false">IF(LEN(VLOOKUP($A915,#REF!,8,FALSE())),UPPER(RIGHT(VLOOKUP($A915,#REF!,8,FALSE()), 1)),"")</f>
        <v>#VALUE!</v>
      </c>
      <c r="J915" s="90" t="e">
        <f aca="false">IF(LEN(VLOOKUP($A915,#REF!,4,FALSE())),UPPER(RIGHT(VLOOKUP($A915,#REF!,4,FALSE()), 1)),"")</f>
        <v>#VALUE!</v>
      </c>
      <c r="K915" s="90" t="e">
        <f aca="false">IF(LEN(VLOOKUP($A915,#REF!,5,FALSE())),UPPER(RIGHT(VLOOKUP($A915,#REF!,5,FALSE()), 1)),"")</f>
        <v>#VALUE!</v>
      </c>
      <c r="L915" s="90" t="e">
        <f aca="false">IF(LEN(VLOOKUP($A915,#REF!,6,FALSE())),UPPER(RIGHT(VLOOKUP($A915,#REF!,6,FALSE()), 1)),"")</f>
        <v>#VALUE!</v>
      </c>
      <c r="M915" s="91" t="e">
        <f aca="false">IF(LEN(VLOOKUP($A915,#REF!,7,FALSE())),UPPER(RIGHT(VLOOKUP($A915,#REF!,7,FALSE()), 1)),"")</f>
        <v>#VALUE!</v>
      </c>
      <c r="N915" s="185"/>
      <c r="O915" s="185"/>
      <c r="P915" s="185"/>
      <c r="Q915" s="185"/>
      <c r="R915" s="185"/>
      <c r="S915" s="100" t="e">
        <f aca="false">HLOOKUP("Device Tree Pin Name",#REF!,MATCH($A915,#REF!,0),FALSE())</f>
        <v>#VALUE!</v>
      </c>
      <c r="T915" s="95" t="e">
        <f aca="false">HLOOKUP("power rail",#REF!,MATCH($A915,#REF!,0),FALSE())</f>
        <v>#VALUE!</v>
      </c>
      <c r="U915" s="96" t="e">
        <f aca="false">HLOOKUP("Wake Capable",#REF!,MATCH($A915,#REF!,0),FALSE())</f>
        <v>#VALUE!</v>
      </c>
      <c r="V915" s="96" t="e">
        <f aca="false">HLOOKUP("Strap",#REF!,MATCH($A915,#REF!,0),FALSE())</f>
        <v>#VALUE!</v>
      </c>
      <c r="W915" s="96"/>
      <c r="X915" s="96"/>
      <c r="Y915" s="96"/>
      <c r="Z915" s="95"/>
      <c r="AA915" s="95" t="e">
        <f aca="false">HLOOKUP("Pad type",#REF!,MATCH($A915,#REF!,0),FALSE())</f>
        <v>#VALUE!</v>
      </c>
      <c r="AB915" s="100"/>
      <c r="AC915" s="100" t="e">
        <f aca="false">HLOOKUP("POR Pin State",#REF!,MATCH($A915,#REF!,0),FALSE())</f>
        <v>#VALUE!</v>
      </c>
      <c r="AD915" s="186"/>
      <c r="AE915" s="187"/>
      <c r="AF915" s="187"/>
      <c r="AG915" s="187"/>
      <c r="AH915" s="188"/>
      <c r="AI915" s="188"/>
      <c r="AJ915" s="189"/>
      <c r="AK915" s="189"/>
      <c r="AL915" s="189"/>
      <c r="AM915" s="189"/>
      <c r="AN915" s="189"/>
      <c r="AO915" s="189"/>
      <c r="AP915" s="189"/>
      <c r="AQ915" s="194" t="s">
        <v>2205</v>
      </c>
      <c r="AR915" s="104"/>
      <c r="AS915" s="104"/>
      <c r="AT915" s="104"/>
      <c r="AU915" s="104"/>
      <c r="AV915" s="104"/>
      <c r="AW915" s="104"/>
      <c r="AX915" s="104"/>
      <c r="AY915" s="104"/>
      <c r="AZ915" s="104"/>
      <c r="BA915" s="104"/>
      <c r="BB915" s="162"/>
      <c r="BC915" s="104"/>
      <c r="BD915" s="214"/>
      <c r="BE915" s="213" t="s">
        <v>2206</v>
      </c>
      <c r="BF915" s="108" t="e">
        <f aca="false">VLOOKUP($A915,#REF!, 34, FALSE())</f>
        <v>#VALUE!</v>
      </c>
      <c r="BG915" s="108" t="e">
        <f aca="false">VLOOKUP($A915,#REF!, 22, FALSE())</f>
        <v>#VALUE!</v>
      </c>
      <c r="BH915" s="109"/>
    </row>
    <row r="916" s="193" customFormat="true" ht="12.75" hidden="false" customHeight="true" outlineLevel="0" collapsed="false">
      <c r="A916" s="133" t="s">
        <v>2207</v>
      </c>
      <c r="B916" s="86" t="e">
        <f aca="false">VLOOKUP($A916,#REF!, 34, FALSE())</f>
        <v>#VALUE!</v>
      </c>
      <c r="C916" s="87" t="str">
        <f aca="false">CONCATENATE("unused_",A916)</f>
        <v>unused_DDR_XM2_B7B_CS_CKE1</v>
      </c>
      <c r="D916" s="88" t="e">
        <f aca="false">IF(LEN(VLOOKUP($A916,#REF!,8,FALSE())),LEFT(VLOOKUP($A916,#REF!,8,FALSE()),LEN(VLOOKUP($A916,#REF!,8,FALSE()))-2),"")</f>
        <v>#VALUE!</v>
      </c>
      <c r="E916" s="89" t="e">
        <f aca="false">IF(LEN(VLOOKUP($A916,#REF!,4,FALSE())),IF(INDEX(#REF!,MATCH($A916,#REF!,0),1),LEFT(VLOOKUP($A916,#REF!,4,FALSE()),LEN(VLOOKUP($A916,#REF!,4,FALSE()))-2),CONCATENATE(LEFT(VLOOKUP($A916,#REF!,4,FALSE()),LEN(VLOOKUP($A916,#REF!,4,FALSE()))-2),"*")),"")</f>
        <v>#VALUE!</v>
      </c>
      <c r="F916" s="90" t="e">
        <f aca="false">IF(LEN(VLOOKUP($A916,#REF!,5,FALSE())),IF(INDEX(#REF!,MATCH($A916,#REF!,0),2),LEFT(VLOOKUP($A916,#REF!,5,FALSE()),LEN(VLOOKUP($A916,#REF!,5,FALSE()))-2),CONCATENATE(LEFT(VLOOKUP($A916,#REF!,5,FALSE()),LEN(VLOOKUP($A916,#REF!,5,FALSE()))-2),"*")),"")</f>
        <v>#VALUE!</v>
      </c>
      <c r="G916" s="90" t="e">
        <f aca="false">IF(LEN(VLOOKUP($A916,#REF!,6,FALSE())),IF(INDEX(#REF!,MATCH($A916,#REF!,0),3),LEFT(VLOOKUP($A916,#REF!,6,FALSE()),LEN(VLOOKUP($A916,#REF!,6,FALSE()))-2),CONCATENATE(LEFT(VLOOKUP($A916,#REF!,6,FALSE()),LEN(VLOOKUP($A916,#REF!,6,FALSE()))-2),"*")),"")</f>
        <v>#VALUE!</v>
      </c>
      <c r="H916" s="91" t="e">
        <f aca="false">IF(LEN(VLOOKUP($A916,#REF!,7,FALSE())),IF(INDEX(#REF!,MATCH($A916,#REF!,0),4),LEFT(VLOOKUP($A916,#REF!,7,FALSE()),LEN(VLOOKUP($A916,#REF!,7,FALSE()))-2),CONCATENATE(LEFT(VLOOKUP($A916,#REF!,7,FALSE()),LEN(VLOOKUP($A916,#REF!,7,FALSE()))-2),"*")),"")</f>
        <v>#VALUE!</v>
      </c>
      <c r="I916" s="92" t="e">
        <f aca="false">IF(LEN(VLOOKUP($A916,#REF!,8,FALSE())),UPPER(RIGHT(VLOOKUP($A916,#REF!,8,FALSE()), 1)),"")</f>
        <v>#VALUE!</v>
      </c>
      <c r="J916" s="90" t="e">
        <f aca="false">IF(LEN(VLOOKUP($A916,#REF!,4,FALSE())),UPPER(RIGHT(VLOOKUP($A916,#REF!,4,FALSE()), 1)),"")</f>
        <v>#VALUE!</v>
      </c>
      <c r="K916" s="90" t="e">
        <f aca="false">IF(LEN(VLOOKUP($A916,#REF!,5,FALSE())),UPPER(RIGHT(VLOOKUP($A916,#REF!,5,FALSE()), 1)),"")</f>
        <v>#VALUE!</v>
      </c>
      <c r="L916" s="90" t="e">
        <f aca="false">IF(LEN(VLOOKUP($A916,#REF!,6,FALSE())),UPPER(RIGHT(VLOOKUP($A916,#REF!,6,FALSE()), 1)),"")</f>
        <v>#VALUE!</v>
      </c>
      <c r="M916" s="91" t="e">
        <f aca="false">IF(LEN(VLOOKUP($A916,#REF!,7,FALSE())),UPPER(RIGHT(VLOOKUP($A916,#REF!,7,FALSE()), 1)),"")</f>
        <v>#VALUE!</v>
      </c>
      <c r="N916" s="185"/>
      <c r="O916" s="185"/>
      <c r="P916" s="185"/>
      <c r="Q916" s="185"/>
      <c r="R916" s="185"/>
      <c r="S916" s="100" t="e">
        <f aca="false">HLOOKUP("Device Tree Pin Name",#REF!,MATCH($A916,#REF!,0),FALSE())</f>
        <v>#VALUE!</v>
      </c>
      <c r="T916" s="95" t="e">
        <f aca="false">HLOOKUP("power rail",#REF!,MATCH($A916,#REF!,0),FALSE())</f>
        <v>#VALUE!</v>
      </c>
      <c r="U916" s="96" t="e">
        <f aca="false">HLOOKUP("Wake Capable",#REF!,MATCH($A916,#REF!,0),FALSE())</f>
        <v>#VALUE!</v>
      </c>
      <c r="V916" s="96" t="e">
        <f aca="false">HLOOKUP("Strap",#REF!,MATCH($A916,#REF!,0),FALSE())</f>
        <v>#VALUE!</v>
      </c>
      <c r="W916" s="96"/>
      <c r="X916" s="96"/>
      <c r="Y916" s="96"/>
      <c r="Z916" s="95"/>
      <c r="AA916" s="95" t="e">
        <f aca="false">HLOOKUP("Pad type",#REF!,MATCH($A916,#REF!,0),FALSE())</f>
        <v>#VALUE!</v>
      </c>
      <c r="AB916" s="100"/>
      <c r="AC916" s="100" t="e">
        <f aca="false">HLOOKUP("POR Pin State",#REF!,MATCH($A916,#REF!,0),FALSE())</f>
        <v>#VALUE!</v>
      </c>
      <c r="AD916" s="186"/>
      <c r="AE916" s="187"/>
      <c r="AF916" s="187"/>
      <c r="AG916" s="187"/>
      <c r="AH916" s="188"/>
      <c r="AI916" s="188"/>
      <c r="AJ916" s="189"/>
      <c r="AK916" s="189"/>
      <c r="AL916" s="189"/>
      <c r="AM916" s="189"/>
      <c r="AN916" s="189"/>
      <c r="AO916" s="189"/>
      <c r="AP916" s="189"/>
      <c r="AQ916" s="194" t="s">
        <v>2207</v>
      </c>
      <c r="AR916" s="104"/>
      <c r="AS916" s="104"/>
      <c r="AT916" s="104"/>
      <c r="AU916" s="104"/>
      <c r="AV916" s="104"/>
      <c r="AW916" s="104"/>
      <c r="AX916" s="104"/>
      <c r="AY916" s="104"/>
      <c r="AZ916" s="104"/>
      <c r="BA916" s="104"/>
      <c r="BB916" s="162"/>
      <c r="BC916" s="104"/>
      <c r="BD916" s="214"/>
      <c r="BE916" s="213" t="s">
        <v>2208</v>
      </c>
      <c r="BF916" s="108" t="e">
        <f aca="false">VLOOKUP($A916,#REF!, 34, FALSE())</f>
        <v>#VALUE!</v>
      </c>
      <c r="BG916" s="108" t="e">
        <f aca="false">VLOOKUP($A916,#REF!, 22, FALSE())</f>
        <v>#VALUE!</v>
      </c>
      <c r="BH916" s="109"/>
    </row>
    <row r="917" s="193" customFormat="true" ht="12.75" hidden="false" customHeight="true" outlineLevel="0" collapsed="false">
      <c r="A917" s="133" t="s">
        <v>2209</v>
      </c>
      <c r="B917" s="86" t="e">
        <f aca="false">VLOOKUP($A917,#REF!, 34, FALSE())</f>
        <v>#VALUE!</v>
      </c>
      <c r="C917" s="87" t="str">
        <f aca="false">CONCATENATE("unused_",A917)</f>
        <v>unused_DDR_XM2_B7A_CLK_P</v>
      </c>
      <c r="D917" s="88" t="e">
        <f aca="false">IF(LEN(VLOOKUP($A917,#REF!,8,FALSE())),LEFT(VLOOKUP($A917,#REF!,8,FALSE()),LEN(VLOOKUP($A917,#REF!,8,FALSE()))-2),"")</f>
        <v>#VALUE!</v>
      </c>
      <c r="E917" s="89" t="e">
        <f aca="false">IF(LEN(VLOOKUP($A917,#REF!,4,FALSE())),IF(INDEX(#REF!,MATCH($A917,#REF!,0),1),LEFT(VLOOKUP($A917,#REF!,4,FALSE()),LEN(VLOOKUP($A917,#REF!,4,FALSE()))-2),CONCATENATE(LEFT(VLOOKUP($A917,#REF!,4,FALSE()),LEN(VLOOKUP($A917,#REF!,4,FALSE()))-2),"*")),"")</f>
        <v>#VALUE!</v>
      </c>
      <c r="F917" s="90" t="e">
        <f aca="false">IF(LEN(VLOOKUP($A917,#REF!,5,FALSE())),IF(INDEX(#REF!,MATCH($A917,#REF!,0),2),LEFT(VLOOKUP($A917,#REF!,5,FALSE()),LEN(VLOOKUP($A917,#REF!,5,FALSE()))-2),CONCATENATE(LEFT(VLOOKUP($A917,#REF!,5,FALSE()),LEN(VLOOKUP($A917,#REF!,5,FALSE()))-2),"*")),"")</f>
        <v>#VALUE!</v>
      </c>
      <c r="G917" s="90" t="e">
        <f aca="false">IF(LEN(VLOOKUP($A917,#REF!,6,FALSE())),IF(INDEX(#REF!,MATCH($A917,#REF!,0),3),LEFT(VLOOKUP($A917,#REF!,6,FALSE()),LEN(VLOOKUP($A917,#REF!,6,FALSE()))-2),CONCATENATE(LEFT(VLOOKUP($A917,#REF!,6,FALSE()),LEN(VLOOKUP($A917,#REF!,6,FALSE()))-2),"*")),"")</f>
        <v>#VALUE!</v>
      </c>
      <c r="H917" s="91" t="e">
        <f aca="false">IF(LEN(VLOOKUP($A917,#REF!,7,FALSE())),IF(INDEX(#REF!,MATCH($A917,#REF!,0),4),LEFT(VLOOKUP($A917,#REF!,7,FALSE()),LEN(VLOOKUP($A917,#REF!,7,FALSE()))-2),CONCATENATE(LEFT(VLOOKUP($A917,#REF!,7,FALSE()),LEN(VLOOKUP($A917,#REF!,7,FALSE()))-2),"*")),"")</f>
        <v>#VALUE!</v>
      </c>
      <c r="I917" s="92" t="e">
        <f aca="false">IF(LEN(VLOOKUP($A917,#REF!,8,FALSE())),UPPER(RIGHT(VLOOKUP($A917,#REF!,8,FALSE()), 1)),"")</f>
        <v>#VALUE!</v>
      </c>
      <c r="J917" s="90" t="e">
        <f aca="false">IF(LEN(VLOOKUP($A917,#REF!,4,FALSE())),UPPER(RIGHT(VLOOKUP($A917,#REF!,4,FALSE()), 1)),"")</f>
        <v>#VALUE!</v>
      </c>
      <c r="K917" s="90" t="e">
        <f aca="false">IF(LEN(VLOOKUP($A917,#REF!,5,FALSE())),UPPER(RIGHT(VLOOKUP($A917,#REF!,5,FALSE()), 1)),"")</f>
        <v>#VALUE!</v>
      </c>
      <c r="L917" s="90" t="e">
        <f aca="false">IF(LEN(VLOOKUP($A917,#REF!,6,FALSE())),UPPER(RIGHT(VLOOKUP($A917,#REF!,6,FALSE()), 1)),"")</f>
        <v>#VALUE!</v>
      </c>
      <c r="M917" s="91" t="e">
        <f aca="false">IF(LEN(VLOOKUP($A917,#REF!,7,FALSE())),UPPER(RIGHT(VLOOKUP($A917,#REF!,7,FALSE()), 1)),"")</f>
        <v>#VALUE!</v>
      </c>
      <c r="N917" s="185"/>
      <c r="O917" s="185"/>
      <c r="P917" s="185"/>
      <c r="Q917" s="185"/>
      <c r="R917" s="185"/>
      <c r="S917" s="100" t="e">
        <f aca="false">HLOOKUP("Device Tree Pin Name",#REF!,MATCH($A917,#REF!,0),FALSE())</f>
        <v>#VALUE!</v>
      </c>
      <c r="T917" s="95" t="e">
        <f aca="false">HLOOKUP("power rail",#REF!,MATCH($A917,#REF!,0),FALSE())</f>
        <v>#VALUE!</v>
      </c>
      <c r="U917" s="96" t="e">
        <f aca="false">HLOOKUP("Wake Capable",#REF!,MATCH($A917,#REF!,0),FALSE())</f>
        <v>#VALUE!</v>
      </c>
      <c r="V917" s="96" t="e">
        <f aca="false">HLOOKUP("Strap",#REF!,MATCH($A917,#REF!,0),FALSE())</f>
        <v>#VALUE!</v>
      </c>
      <c r="W917" s="96"/>
      <c r="X917" s="96"/>
      <c r="Y917" s="96"/>
      <c r="Z917" s="95"/>
      <c r="AA917" s="95" t="e">
        <f aca="false">HLOOKUP("Pad type",#REF!,MATCH($A917,#REF!,0),FALSE())</f>
        <v>#VALUE!</v>
      </c>
      <c r="AB917" s="100"/>
      <c r="AC917" s="100" t="e">
        <f aca="false">HLOOKUP("POR Pin State",#REF!,MATCH($A917,#REF!,0),FALSE())</f>
        <v>#VALUE!</v>
      </c>
      <c r="AD917" s="186"/>
      <c r="AE917" s="187"/>
      <c r="AF917" s="187"/>
      <c r="AG917" s="187"/>
      <c r="AH917" s="188"/>
      <c r="AI917" s="188"/>
      <c r="AJ917" s="189"/>
      <c r="AK917" s="189"/>
      <c r="AL917" s="189"/>
      <c r="AM917" s="189"/>
      <c r="AN917" s="189"/>
      <c r="AO917" s="189"/>
      <c r="AP917" s="189"/>
      <c r="AQ917" s="194" t="s">
        <v>2209</v>
      </c>
      <c r="AR917" s="104"/>
      <c r="AS917" s="104"/>
      <c r="AT917" s="104"/>
      <c r="AU917" s="104"/>
      <c r="AV917" s="104"/>
      <c r="AW917" s="104"/>
      <c r="AX917" s="104"/>
      <c r="AY917" s="104"/>
      <c r="AZ917" s="104"/>
      <c r="BA917" s="104"/>
      <c r="BB917" s="162"/>
      <c r="BC917" s="104"/>
      <c r="BD917" s="214"/>
      <c r="BE917" s="213" t="s">
        <v>2210</v>
      </c>
      <c r="BF917" s="108" t="e">
        <f aca="false">VLOOKUP($A917,#REF!, 34, FALSE())</f>
        <v>#VALUE!</v>
      </c>
      <c r="BG917" s="108" t="e">
        <f aca="false">VLOOKUP($A917,#REF!, 22, FALSE())</f>
        <v>#VALUE!</v>
      </c>
      <c r="BH917" s="109"/>
    </row>
    <row r="918" s="193" customFormat="true" ht="12.75" hidden="false" customHeight="true" outlineLevel="0" collapsed="false">
      <c r="A918" s="133" t="s">
        <v>2211</v>
      </c>
      <c r="B918" s="86" t="e">
        <f aca="false">VLOOKUP($A918,#REF!, 34, FALSE())</f>
        <v>#VALUE!</v>
      </c>
      <c r="C918" s="87" t="str">
        <f aca="false">CONCATENATE("unused_",A918)</f>
        <v>unused_DDR_XM2_B7A_CLK_N</v>
      </c>
      <c r="D918" s="88" t="e">
        <f aca="false">IF(LEN(VLOOKUP($A918,#REF!,8,FALSE())),LEFT(VLOOKUP($A918,#REF!,8,FALSE()),LEN(VLOOKUP($A918,#REF!,8,FALSE()))-2),"")</f>
        <v>#VALUE!</v>
      </c>
      <c r="E918" s="89" t="e">
        <f aca="false">IF(LEN(VLOOKUP($A918,#REF!,4,FALSE())),IF(INDEX(#REF!,MATCH($A918,#REF!,0),1),LEFT(VLOOKUP($A918,#REF!,4,FALSE()),LEN(VLOOKUP($A918,#REF!,4,FALSE()))-2),CONCATENATE(LEFT(VLOOKUP($A918,#REF!,4,FALSE()),LEN(VLOOKUP($A918,#REF!,4,FALSE()))-2),"*")),"")</f>
        <v>#VALUE!</v>
      </c>
      <c r="F918" s="90" t="e">
        <f aca="false">IF(LEN(VLOOKUP($A918,#REF!,5,FALSE())),IF(INDEX(#REF!,MATCH($A918,#REF!,0),2),LEFT(VLOOKUP($A918,#REF!,5,FALSE()),LEN(VLOOKUP($A918,#REF!,5,FALSE()))-2),CONCATENATE(LEFT(VLOOKUP($A918,#REF!,5,FALSE()),LEN(VLOOKUP($A918,#REF!,5,FALSE()))-2),"*")),"")</f>
        <v>#VALUE!</v>
      </c>
      <c r="G918" s="90" t="e">
        <f aca="false">IF(LEN(VLOOKUP($A918,#REF!,6,FALSE())),IF(INDEX(#REF!,MATCH($A918,#REF!,0),3),LEFT(VLOOKUP($A918,#REF!,6,FALSE()),LEN(VLOOKUP($A918,#REF!,6,FALSE()))-2),CONCATENATE(LEFT(VLOOKUP($A918,#REF!,6,FALSE()),LEN(VLOOKUP($A918,#REF!,6,FALSE()))-2),"*")),"")</f>
        <v>#VALUE!</v>
      </c>
      <c r="H918" s="91" t="e">
        <f aca="false">IF(LEN(VLOOKUP($A918,#REF!,7,FALSE())),IF(INDEX(#REF!,MATCH($A918,#REF!,0),4),LEFT(VLOOKUP($A918,#REF!,7,FALSE()),LEN(VLOOKUP($A918,#REF!,7,FALSE()))-2),CONCATENATE(LEFT(VLOOKUP($A918,#REF!,7,FALSE()),LEN(VLOOKUP($A918,#REF!,7,FALSE()))-2),"*")),"")</f>
        <v>#VALUE!</v>
      </c>
      <c r="I918" s="92" t="e">
        <f aca="false">IF(LEN(VLOOKUP($A918,#REF!,8,FALSE())),UPPER(RIGHT(VLOOKUP($A918,#REF!,8,FALSE()), 1)),"")</f>
        <v>#VALUE!</v>
      </c>
      <c r="J918" s="90" t="e">
        <f aca="false">IF(LEN(VLOOKUP($A918,#REF!,4,FALSE())),UPPER(RIGHT(VLOOKUP($A918,#REF!,4,FALSE()), 1)),"")</f>
        <v>#VALUE!</v>
      </c>
      <c r="K918" s="90" t="e">
        <f aca="false">IF(LEN(VLOOKUP($A918,#REF!,5,FALSE())),UPPER(RIGHT(VLOOKUP($A918,#REF!,5,FALSE()), 1)),"")</f>
        <v>#VALUE!</v>
      </c>
      <c r="L918" s="90" t="e">
        <f aca="false">IF(LEN(VLOOKUP($A918,#REF!,6,FALSE())),UPPER(RIGHT(VLOOKUP($A918,#REF!,6,FALSE()), 1)),"")</f>
        <v>#VALUE!</v>
      </c>
      <c r="M918" s="91" t="e">
        <f aca="false">IF(LEN(VLOOKUP($A918,#REF!,7,FALSE())),UPPER(RIGHT(VLOOKUP($A918,#REF!,7,FALSE()), 1)),"")</f>
        <v>#VALUE!</v>
      </c>
      <c r="N918" s="185"/>
      <c r="O918" s="185"/>
      <c r="P918" s="185"/>
      <c r="Q918" s="185"/>
      <c r="R918" s="185"/>
      <c r="S918" s="100" t="e">
        <f aca="false">HLOOKUP("Device Tree Pin Name",#REF!,MATCH($A918,#REF!,0),FALSE())</f>
        <v>#VALUE!</v>
      </c>
      <c r="T918" s="95" t="e">
        <f aca="false">HLOOKUP("power rail",#REF!,MATCH($A918,#REF!,0),FALSE())</f>
        <v>#VALUE!</v>
      </c>
      <c r="U918" s="96" t="e">
        <f aca="false">HLOOKUP("Wake Capable",#REF!,MATCH($A918,#REF!,0),FALSE())</f>
        <v>#VALUE!</v>
      </c>
      <c r="V918" s="96" t="e">
        <f aca="false">HLOOKUP("Strap",#REF!,MATCH($A918,#REF!,0),FALSE())</f>
        <v>#VALUE!</v>
      </c>
      <c r="W918" s="96"/>
      <c r="X918" s="96"/>
      <c r="Y918" s="96"/>
      <c r="Z918" s="95"/>
      <c r="AA918" s="95" t="e">
        <f aca="false">HLOOKUP("Pad type",#REF!,MATCH($A918,#REF!,0),FALSE())</f>
        <v>#VALUE!</v>
      </c>
      <c r="AB918" s="100"/>
      <c r="AC918" s="100" t="e">
        <f aca="false">HLOOKUP("POR Pin State",#REF!,MATCH($A918,#REF!,0),FALSE())</f>
        <v>#VALUE!</v>
      </c>
      <c r="AD918" s="186"/>
      <c r="AE918" s="187"/>
      <c r="AF918" s="187"/>
      <c r="AG918" s="187"/>
      <c r="AH918" s="188"/>
      <c r="AI918" s="188"/>
      <c r="AJ918" s="189"/>
      <c r="AK918" s="189"/>
      <c r="AL918" s="189"/>
      <c r="AM918" s="189"/>
      <c r="AN918" s="189"/>
      <c r="AO918" s="189"/>
      <c r="AP918" s="189"/>
      <c r="AQ918" s="194" t="s">
        <v>2211</v>
      </c>
      <c r="AR918" s="104"/>
      <c r="AS918" s="104"/>
      <c r="AT918" s="104"/>
      <c r="AU918" s="104"/>
      <c r="AV918" s="104"/>
      <c r="AW918" s="104"/>
      <c r="AX918" s="104"/>
      <c r="AY918" s="104"/>
      <c r="AZ918" s="104"/>
      <c r="BA918" s="104"/>
      <c r="BB918" s="162"/>
      <c r="BC918" s="104"/>
      <c r="BD918" s="214"/>
      <c r="BE918" s="213" t="s">
        <v>2212</v>
      </c>
      <c r="BF918" s="108" t="e">
        <f aca="false">VLOOKUP($A918,#REF!, 34, FALSE())</f>
        <v>#VALUE!</v>
      </c>
      <c r="BG918" s="108" t="e">
        <f aca="false">VLOOKUP($A918,#REF!, 22, FALSE())</f>
        <v>#VALUE!</v>
      </c>
      <c r="BH918" s="109"/>
    </row>
    <row r="919" s="193" customFormat="true" ht="12.75" hidden="false" customHeight="true" outlineLevel="0" collapsed="false">
      <c r="A919" s="1" t="s">
        <v>2213</v>
      </c>
      <c r="B919" s="86" t="e">
        <f aca="false">VLOOKUP($A919,#REF!, 34, FALSE())</f>
        <v>#VALUE!</v>
      </c>
      <c r="C919" s="87" t="str">
        <f aca="false">CONCATENATE("unused_",A919)</f>
        <v>unused_DDR_XM2_B7B_CLK_P</v>
      </c>
      <c r="D919" s="88" t="e">
        <f aca="false">IF(LEN(VLOOKUP($A919,#REF!,8,FALSE())),LEFT(VLOOKUP($A919,#REF!,8,FALSE()),LEN(VLOOKUP($A919,#REF!,8,FALSE()))-2),"")</f>
        <v>#VALUE!</v>
      </c>
      <c r="E919" s="89" t="e">
        <f aca="false">IF(LEN(VLOOKUP($A919,#REF!,4,FALSE())),IF(INDEX(#REF!,MATCH($A919,#REF!,0),1),LEFT(VLOOKUP($A919,#REF!,4,FALSE()),LEN(VLOOKUP($A919,#REF!,4,FALSE()))-2),CONCATENATE(LEFT(VLOOKUP($A919,#REF!,4,FALSE()),LEN(VLOOKUP($A919,#REF!,4,FALSE()))-2),"*")),"")</f>
        <v>#VALUE!</v>
      </c>
      <c r="F919" s="90" t="e">
        <f aca="false">IF(LEN(VLOOKUP($A919,#REF!,5,FALSE())),IF(INDEX(#REF!,MATCH($A919,#REF!,0),2),LEFT(VLOOKUP($A919,#REF!,5,FALSE()),LEN(VLOOKUP($A919,#REF!,5,FALSE()))-2),CONCATENATE(LEFT(VLOOKUP($A919,#REF!,5,FALSE()),LEN(VLOOKUP($A919,#REF!,5,FALSE()))-2),"*")),"")</f>
        <v>#VALUE!</v>
      </c>
      <c r="G919" s="90" t="e">
        <f aca="false">IF(LEN(VLOOKUP($A919,#REF!,6,FALSE())),IF(INDEX(#REF!,MATCH($A919,#REF!,0),3),LEFT(VLOOKUP($A919,#REF!,6,FALSE()),LEN(VLOOKUP($A919,#REF!,6,FALSE()))-2),CONCATENATE(LEFT(VLOOKUP($A919,#REF!,6,FALSE()),LEN(VLOOKUP($A919,#REF!,6,FALSE()))-2),"*")),"")</f>
        <v>#VALUE!</v>
      </c>
      <c r="H919" s="91" t="e">
        <f aca="false">IF(LEN(VLOOKUP($A919,#REF!,7,FALSE())),IF(INDEX(#REF!,MATCH($A919,#REF!,0),4),LEFT(VLOOKUP($A919,#REF!,7,FALSE()),LEN(VLOOKUP($A919,#REF!,7,FALSE()))-2),CONCATENATE(LEFT(VLOOKUP($A919,#REF!,7,FALSE()),LEN(VLOOKUP($A919,#REF!,7,FALSE()))-2),"*")),"")</f>
        <v>#VALUE!</v>
      </c>
      <c r="I919" s="92" t="e">
        <f aca="false">IF(LEN(VLOOKUP($A919,#REF!,8,FALSE())),UPPER(RIGHT(VLOOKUP($A919,#REF!,8,FALSE()), 1)),"")</f>
        <v>#VALUE!</v>
      </c>
      <c r="J919" s="90" t="e">
        <f aca="false">IF(LEN(VLOOKUP($A919,#REF!,4,FALSE())),UPPER(RIGHT(VLOOKUP($A919,#REF!,4,FALSE()), 1)),"")</f>
        <v>#VALUE!</v>
      </c>
      <c r="K919" s="90" t="e">
        <f aca="false">IF(LEN(VLOOKUP($A919,#REF!,5,FALSE())),UPPER(RIGHT(VLOOKUP($A919,#REF!,5,FALSE()), 1)),"")</f>
        <v>#VALUE!</v>
      </c>
      <c r="L919" s="90" t="e">
        <f aca="false">IF(LEN(VLOOKUP($A919,#REF!,6,FALSE())),UPPER(RIGHT(VLOOKUP($A919,#REF!,6,FALSE()), 1)),"")</f>
        <v>#VALUE!</v>
      </c>
      <c r="M919" s="91" t="e">
        <f aca="false">IF(LEN(VLOOKUP($A919,#REF!,7,FALSE())),UPPER(RIGHT(VLOOKUP($A919,#REF!,7,FALSE()), 1)),"")</f>
        <v>#VALUE!</v>
      </c>
      <c r="N919" s="185"/>
      <c r="O919" s="185"/>
      <c r="P919" s="185"/>
      <c r="Q919" s="185"/>
      <c r="R919" s="185"/>
      <c r="S919" s="100" t="e">
        <f aca="false">HLOOKUP("Device Tree Pin Name",#REF!,MATCH($A919,#REF!,0),FALSE())</f>
        <v>#VALUE!</v>
      </c>
      <c r="T919" s="95" t="e">
        <f aca="false">HLOOKUP("power rail",#REF!,MATCH($A919,#REF!,0),FALSE())</f>
        <v>#VALUE!</v>
      </c>
      <c r="U919" s="96" t="e">
        <f aca="false">HLOOKUP("Wake Capable",#REF!,MATCH($A919,#REF!,0),FALSE())</f>
        <v>#VALUE!</v>
      </c>
      <c r="V919" s="96" t="e">
        <f aca="false">HLOOKUP("Strap",#REF!,MATCH($A919,#REF!,0),FALSE())</f>
        <v>#VALUE!</v>
      </c>
      <c r="W919" s="96"/>
      <c r="X919" s="96"/>
      <c r="Y919" s="96"/>
      <c r="Z919" s="95"/>
      <c r="AA919" s="95" t="e">
        <f aca="false">HLOOKUP("Pad type",#REF!,MATCH($A919,#REF!,0),FALSE())</f>
        <v>#VALUE!</v>
      </c>
      <c r="AB919" s="100"/>
      <c r="AC919" s="100" t="e">
        <f aca="false">HLOOKUP("POR Pin State",#REF!,MATCH($A919,#REF!,0),FALSE())</f>
        <v>#VALUE!</v>
      </c>
      <c r="AD919" s="186"/>
      <c r="AE919" s="187"/>
      <c r="AF919" s="187"/>
      <c r="AG919" s="187"/>
      <c r="AH919" s="188"/>
      <c r="AI919" s="188"/>
      <c r="AJ919" s="189"/>
      <c r="AK919" s="189"/>
      <c r="AL919" s="189"/>
      <c r="AM919" s="189"/>
      <c r="AN919" s="189"/>
      <c r="AO919" s="189"/>
      <c r="AP919" s="189"/>
      <c r="AQ919" s="194" t="s">
        <v>2213</v>
      </c>
      <c r="AR919" s="104"/>
      <c r="AS919" s="104"/>
      <c r="AT919" s="104"/>
      <c r="AU919" s="104"/>
      <c r="AV919" s="104"/>
      <c r="AW919" s="104"/>
      <c r="AX919" s="104"/>
      <c r="AY919" s="104"/>
      <c r="AZ919" s="104"/>
      <c r="BA919" s="104"/>
      <c r="BB919" s="162"/>
      <c r="BC919" s="104"/>
      <c r="BD919" s="214"/>
      <c r="BE919" s="213" t="s">
        <v>2214</v>
      </c>
      <c r="BF919" s="108" t="e">
        <f aca="false">VLOOKUP($A919,#REF!, 34, FALSE())</f>
        <v>#VALUE!</v>
      </c>
      <c r="BG919" s="108" t="e">
        <f aca="false">VLOOKUP($A919,#REF!, 22, FALSE())</f>
        <v>#VALUE!</v>
      </c>
      <c r="BH919" s="109"/>
    </row>
    <row r="920" s="193" customFormat="true" ht="12.75" hidden="false" customHeight="true" outlineLevel="0" collapsed="false">
      <c r="A920" s="1" t="s">
        <v>2215</v>
      </c>
      <c r="B920" s="86" t="e">
        <f aca="false">VLOOKUP($A920,#REF!, 34, FALSE())</f>
        <v>#VALUE!</v>
      </c>
      <c r="C920" s="87" t="str">
        <f aca="false">CONCATENATE("unused_",A920)</f>
        <v>unused_DDR_XM2_B7B_CLK_N</v>
      </c>
      <c r="D920" s="88" t="e">
        <f aca="false">IF(LEN(VLOOKUP($A920,#REF!,8,FALSE())),LEFT(VLOOKUP($A920,#REF!,8,FALSE()),LEN(VLOOKUP($A920,#REF!,8,FALSE()))-2),"")</f>
        <v>#VALUE!</v>
      </c>
      <c r="E920" s="89" t="e">
        <f aca="false">IF(LEN(VLOOKUP($A920,#REF!,4,FALSE())),IF(INDEX(#REF!,MATCH($A920,#REF!,0),1),LEFT(VLOOKUP($A920,#REF!,4,FALSE()),LEN(VLOOKUP($A920,#REF!,4,FALSE()))-2),CONCATENATE(LEFT(VLOOKUP($A920,#REF!,4,FALSE()),LEN(VLOOKUP($A920,#REF!,4,FALSE()))-2),"*")),"")</f>
        <v>#VALUE!</v>
      </c>
      <c r="F920" s="90" t="e">
        <f aca="false">IF(LEN(VLOOKUP($A920,#REF!,5,FALSE())),IF(INDEX(#REF!,MATCH($A920,#REF!,0),2),LEFT(VLOOKUP($A920,#REF!,5,FALSE()),LEN(VLOOKUP($A920,#REF!,5,FALSE()))-2),CONCATENATE(LEFT(VLOOKUP($A920,#REF!,5,FALSE()),LEN(VLOOKUP($A920,#REF!,5,FALSE()))-2),"*")),"")</f>
        <v>#VALUE!</v>
      </c>
      <c r="G920" s="90" t="e">
        <f aca="false">IF(LEN(VLOOKUP($A920,#REF!,6,FALSE())),IF(INDEX(#REF!,MATCH($A920,#REF!,0),3),LEFT(VLOOKUP($A920,#REF!,6,FALSE()),LEN(VLOOKUP($A920,#REF!,6,FALSE()))-2),CONCATENATE(LEFT(VLOOKUP($A920,#REF!,6,FALSE()),LEN(VLOOKUP($A920,#REF!,6,FALSE()))-2),"*")),"")</f>
        <v>#VALUE!</v>
      </c>
      <c r="H920" s="91" t="e">
        <f aca="false">IF(LEN(VLOOKUP($A920,#REF!,7,FALSE())),IF(INDEX(#REF!,MATCH($A920,#REF!,0),4),LEFT(VLOOKUP($A920,#REF!,7,FALSE()),LEN(VLOOKUP($A920,#REF!,7,FALSE()))-2),CONCATENATE(LEFT(VLOOKUP($A920,#REF!,7,FALSE()),LEN(VLOOKUP($A920,#REF!,7,FALSE()))-2),"*")),"")</f>
        <v>#VALUE!</v>
      </c>
      <c r="I920" s="92" t="e">
        <f aca="false">IF(LEN(VLOOKUP($A920,#REF!,8,FALSE())),UPPER(RIGHT(VLOOKUP($A920,#REF!,8,FALSE()), 1)),"")</f>
        <v>#VALUE!</v>
      </c>
      <c r="J920" s="90" t="e">
        <f aca="false">IF(LEN(VLOOKUP($A920,#REF!,4,FALSE())),UPPER(RIGHT(VLOOKUP($A920,#REF!,4,FALSE()), 1)),"")</f>
        <v>#VALUE!</v>
      </c>
      <c r="K920" s="90" t="e">
        <f aca="false">IF(LEN(VLOOKUP($A920,#REF!,5,FALSE())),UPPER(RIGHT(VLOOKUP($A920,#REF!,5,FALSE()), 1)),"")</f>
        <v>#VALUE!</v>
      </c>
      <c r="L920" s="90" t="e">
        <f aca="false">IF(LEN(VLOOKUP($A920,#REF!,6,FALSE())),UPPER(RIGHT(VLOOKUP($A920,#REF!,6,FALSE()), 1)),"")</f>
        <v>#VALUE!</v>
      </c>
      <c r="M920" s="91" t="e">
        <f aca="false">IF(LEN(VLOOKUP($A920,#REF!,7,FALSE())),UPPER(RIGHT(VLOOKUP($A920,#REF!,7,FALSE()), 1)),"")</f>
        <v>#VALUE!</v>
      </c>
      <c r="N920" s="185"/>
      <c r="O920" s="185"/>
      <c r="P920" s="185"/>
      <c r="Q920" s="185"/>
      <c r="R920" s="185"/>
      <c r="S920" s="100" t="e">
        <f aca="false">HLOOKUP("Device Tree Pin Name",#REF!,MATCH($A920,#REF!,0),FALSE())</f>
        <v>#VALUE!</v>
      </c>
      <c r="T920" s="95" t="e">
        <f aca="false">HLOOKUP("power rail",#REF!,MATCH($A920,#REF!,0),FALSE())</f>
        <v>#VALUE!</v>
      </c>
      <c r="U920" s="96" t="e">
        <f aca="false">HLOOKUP("Wake Capable",#REF!,MATCH($A920,#REF!,0),FALSE())</f>
        <v>#VALUE!</v>
      </c>
      <c r="V920" s="96" t="e">
        <f aca="false">HLOOKUP("Strap",#REF!,MATCH($A920,#REF!,0),FALSE())</f>
        <v>#VALUE!</v>
      </c>
      <c r="W920" s="96"/>
      <c r="X920" s="96"/>
      <c r="Y920" s="96"/>
      <c r="Z920" s="95"/>
      <c r="AA920" s="95" t="e">
        <f aca="false">HLOOKUP("Pad type",#REF!,MATCH($A920,#REF!,0),FALSE())</f>
        <v>#VALUE!</v>
      </c>
      <c r="AB920" s="100"/>
      <c r="AC920" s="100" t="e">
        <f aca="false">HLOOKUP("POR Pin State",#REF!,MATCH($A920,#REF!,0),FALSE())</f>
        <v>#VALUE!</v>
      </c>
      <c r="AD920" s="186"/>
      <c r="AE920" s="187"/>
      <c r="AF920" s="187"/>
      <c r="AG920" s="187"/>
      <c r="AH920" s="188"/>
      <c r="AI920" s="188"/>
      <c r="AJ920" s="189"/>
      <c r="AK920" s="189"/>
      <c r="AL920" s="189"/>
      <c r="AM920" s="189"/>
      <c r="AN920" s="189"/>
      <c r="AO920" s="189"/>
      <c r="AP920" s="189"/>
      <c r="AQ920" s="194" t="s">
        <v>2215</v>
      </c>
      <c r="AR920" s="104"/>
      <c r="AS920" s="104"/>
      <c r="AT920" s="104"/>
      <c r="AU920" s="104"/>
      <c r="AV920" s="104"/>
      <c r="AW920" s="104"/>
      <c r="AX920" s="104"/>
      <c r="AY920" s="104"/>
      <c r="AZ920" s="104"/>
      <c r="BA920" s="104"/>
      <c r="BB920" s="162"/>
      <c r="BC920" s="104"/>
      <c r="BD920" s="214"/>
      <c r="BE920" s="213" t="s">
        <v>2216</v>
      </c>
      <c r="BF920" s="108" t="e">
        <f aca="false">VLOOKUP($A920,#REF!, 34, FALSE())</f>
        <v>#VALUE!</v>
      </c>
      <c r="BG920" s="108" t="e">
        <f aca="false">VLOOKUP($A920,#REF!, 22, FALSE())</f>
        <v>#VALUE!</v>
      </c>
      <c r="BH920" s="109"/>
    </row>
    <row r="921" s="193" customFormat="true" ht="12.75" hidden="false" customHeight="true" outlineLevel="0" collapsed="false">
      <c r="A921" s="133" t="s">
        <v>2217</v>
      </c>
      <c r="B921" s="86" t="e">
        <f aca="false">VLOOKUP($A921,#REF!, 34, FALSE())</f>
        <v>#VALUE!</v>
      </c>
      <c r="C921" s="87" t="str">
        <f aca="false">CONCATENATE("unused_",A921)</f>
        <v>unused_DDR_XM2_B8D0</v>
      </c>
      <c r="D921" s="88" t="e">
        <f aca="false">IF(LEN(VLOOKUP($A921,#REF!,8,FALSE())),LEFT(VLOOKUP($A921,#REF!,8,FALSE()),LEN(VLOOKUP($A921,#REF!,8,FALSE()))-2),"")</f>
        <v>#VALUE!</v>
      </c>
      <c r="E921" s="89" t="e">
        <f aca="false">IF(LEN(VLOOKUP($A921,#REF!,4,FALSE())),IF(INDEX(#REF!,MATCH($A921,#REF!,0),1),LEFT(VLOOKUP($A921,#REF!,4,FALSE()),LEN(VLOOKUP($A921,#REF!,4,FALSE()))-2),CONCATENATE(LEFT(VLOOKUP($A921,#REF!,4,FALSE()),LEN(VLOOKUP($A921,#REF!,4,FALSE()))-2),"*")),"")</f>
        <v>#VALUE!</v>
      </c>
      <c r="F921" s="90" t="e">
        <f aca="false">IF(LEN(VLOOKUP($A921,#REF!,5,FALSE())),IF(INDEX(#REF!,MATCH($A921,#REF!,0),2),LEFT(VLOOKUP($A921,#REF!,5,FALSE()),LEN(VLOOKUP($A921,#REF!,5,FALSE()))-2),CONCATENATE(LEFT(VLOOKUP($A921,#REF!,5,FALSE()),LEN(VLOOKUP($A921,#REF!,5,FALSE()))-2),"*")),"")</f>
        <v>#VALUE!</v>
      </c>
      <c r="G921" s="90" t="e">
        <f aca="false">IF(LEN(VLOOKUP($A921,#REF!,6,FALSE())),IF(INDEX(#REF!,MATCH($A921,#REF!,0),3),LEFT(VLOOKUP($A921,#REF!,6,FALSE()),LEN(VLOOKUP($A921,#REF!,6,FALSE()))-2),CONCATENATE(LEFT(VLOOKUP($A921,#REF!,6,FALSE()),LEN(VLOOKUP($A921,#REF!,6,FALSE()))-2),"*")),"")</f>
        <v>#VALUE!</v>
      </c>
      <c r="H921" s="91" t="e">
        <f aca="false">IF(LEN(VLOOKUP($A921,#REF!,7,FALSE())),IF(INDEX(#REF!,MATCH($A921,#REF!,0),4),LEFT(VLOOKUP($A921,#REF!,7,FALSE()),LEN(VLOOKUP($A921,#REF!,7,FALSE()))-2),CONCATENATE(LEFT(VLOOKUP($A921,#REF!,7,FALSE()),LEN(VLOOKUP($A921,#REF!,7,FALSE()))-2),"*")),"")</f>
        <v>#VALUE!</v>
      </c>
      <c r="I921" s="92" t="e">
        <f aca="false">IF(LEN(VLOOKUP($A921,#REF!,8,FALSE())),UPPER(RIGHT(VLOOKUP($A921,#REF!,8,FALSE()), 1)),"")</f>
        <v>#VALUE!</v>
      </c>
      <c r="J921" s="90" t="e">
        <f aca="false">IF(LEN(VLOOKUP($A921,#REF!,4,FALSE())),UPPER(RIGHT(VLOOKUP($A921,#REF!,4,FALSE()), 1)),"")</f>
        <v>#VALUE!</v>
      </c>
      <c r="K921" s="90" t="e">
        <f aca="false">IF(LEN(VLOOKUP($A921,#REF!,5,FALSE())),UPPER(RIGHT(VLOOKUP($A921,#REF!,5,FALSE()), 1)),"")</f>
        <v>#VALUE!</v>
      </c>
      <c r="L921" s="90" t="e">
        <f aca="false">IF(LEN(VLOOKUP($A921,#REF!,6,FALSE())),UPPER(RIGHT(VLOOKUP($A921,#REF!,6,FALSE()), 1)),"")</f>
        <v>#VALUE!</v>
      </c>
      <c r="M921" s="91" t="e">
        <f aca="false">IF(LEN(VLOOKUP($A921,#REF!,7,FALSE())),UPPER(RIGHT(VLOOKUP($A921,#REF!,7,FALSE()), 1)),"")</f>
        <v>#VALUE!</v>
      </c>
      <c r="N921" s="185"/>
      <c r="O921" s="185"/>
      <c r="P921" s="185"/>
      <c r="Q921" s="185"/>
      <c r="R921" s="185"/>
      <c r="S921" s="100" t="e">
        <f aca="false">HLOOKUP("Device Tree Pin Name",#REF!,MATCH($A921,#REF!,0),FALSE())</f>
        <v>#VALUE!</v>
      </c>
      <c r="T921" s="95" t="e">
        <f aca="false">HLOOKUP("power rail",#REF!,MATCH($A921,#REF!,0),FALSE())</f>
        <v>#VALUE!</v>
      </c>
      <c r="U921" s="96" t="e">
        <f aca="false">HLOOKUP("Wake Capable",#REF!,MATCH($A921,#REF!,0),FALSE())</f>
        <v>#VALUE!</v>
      </c>
      <c r="V921" s="96" t="e">
        <f aca="false">HLOOKUP("Strap",#REF!,MATCH($A921,#REF!,0),FALSE())</f>
        <v>#VALUE!</v>
      </c>
      <c r="W921" s="96"/>
      <c r="X921" s="96"/>
      <c r="Y921" s="96"/>
      <c r="Z921" s="95"/>
      <c r="AA921" s="95" t="e">
        <f aca="false">HLOOKUP("Pad type",#REF!,MATCH($A921,#REF!,0),FALSE())</f>
        <v>#VALUE!</v>
      </c>
      <c r="AB921" s="100"/>
      <c r="AC921" s="100" t="e">
        <f aca="false">HLOOKUP("POR Pin State",#REF!,MATCH($A921,#REF!,0),FALSE())</f>
        <v>#VALUE!</v>
      </c>
      <c r="AD921" s="186"/>
      <c r="AE921" s="187"/>
      <c r="AF921" s="187"/>
      <c r="AG921" s="187"/>
      <c r="AH921" s="188"/>
      <c r="AI921" s="188"/>
      <c r="AJ921" s="189"/>
      <c r="AK921" s="189"/>
      <c r="AL921" s="189"/>
      <c r="AM921" s="189"/>
      <c r="AN921" s="189"/>
      <c r="AO921" s="189"/>
      <c r="AP921" s="189"/>
      <c r="AQ921" s="194" t="s">
        <v>2218</v>
      </c>
      <c r="AR921" s="104"/>
      <c r="AS921" s="104"/>
      <c r="AT921" s="104"/>
      <c r="AU921" s="104"/>
      <c r="AV921" s="104"/>
      <c r="AW921" s="104"/>
      <c r="AX921" s="104"/>
      <c r="AY921" s="104"/>
      <c r="AZ921" s="104"/>
      <c r="BA921" s="104"/>
      <c r="BB921" s="162"/>
      <c r="BC921" s="104"/>
      <c r="BD921" s="214"/>
      <c r="BE921" s="213" t="s">
        <v>2219</v>
      </c>
      <c r="BF921" s="108" t="e">
        <f aca="false">VLOOKUP($A921,#REF!, 34, FALSE())</f>
        <v>#VALUE!</v>
      </c>
      <c r="BG921" s="108" t="e">
        <f aca="false">VLOOKUP($A921,#REF!, 22, FALSE())</f>
        <v>#VALUE!</v>
      </c>
      <c r="BH921" s="109"/>
    </row>
    <row r="922" s="193" customFormat="true" ht="12.75" hidden="false" customHeight="true" outlineLevel="0" collapsed="false">
      <c r="A922" s="133" t="s">
        <v>2220</v>
      </c>
      <c r="B922" s="86" t="e">
        <f aca="false">VLOOKUP($A922,#REF!, 34, FALSE())</f>
        <v>#VALUE!</v>
      </c>
      <c r="C922" s="87" t="str">
        <f aca="false">CONCATENATE("unused_",A922)</f>
        <v>unused_DDR_XM2_B8D1</v>
      </c>
      <c r="D922" s="88" t="e">
        <f aca="false">IF(LEN(VLOOKUP($A922,#REF!,8,FALSE())),LEFT(VLOOKUP($A922,#REF!,8,FALSE()),LEN(VLOOKUP($A922,#REF!,8,FALSE()))-2),"")</f>
        <v>#VALUE!</v>
      </c>
      <c r="E922" s="89" t="e">
        <f aca="false">IF(LEN(VLOOKUP($A922,#REF!,4,FALSE())),IF(INDEX(#REF!,MATCH($A922,#REF!,0),1),LEFT(VLOOKUP($A922,#REF!,4,FALSE()),LEN(VLOOKUP($A922,#REF!,4,FALSE()))-2),CONCATENATE(LEFT(VLOOKUP($A922,#REF!,4,FALSE()),LEN(VLOOKUP($A922,#REF!,4,FALSE()))-2),"*")),"")</f>
        <v>#VALUE!</v>
      </c>
      <c r="F922" s="90" t="e">
        <f aca="false">IF(LEN(VLOOKUP($A922,#REF!,5,FALSE())),IF(INDEX(#REF!,MATCH($A922,#REF!,0),2),LEFT(VLOOKUP($A922,#REF!,5,FALSE()),LEN(VLOOKUP($A922,#REF!,5,FALSE()))-2),CONCATENATE(LEFT(VLOOKUP($A922,#REF!,5,FALSE()),LEN(VLOOKUP($A922,#REF!,5,FALSE()))-2),"*")),"")</f>
        <v>#VALUE!</v>
      </c>
      <c r="G922" s="90" t="e">
        <f aca="false">IF(LEN(VLOOKUP($A922,#REF!,6,FALSE())),IF(INDEX(#REF!,MATCH($A922,#REF!,0),3),LEFT(VLOOKUP($A922,#REF!,6,FALSE()),LEN(VLOOKUP($A922,#REF!,6,FALSE()))-2),CONCATENATE(LEFT(VLOOKUP($A922,#REF!,6,FALSE()),LEN(VLOOKUP($A922,#REF!,6,FALSE()))-2),"*")),"")</f>
        <v>#VALUE!</v>
      </c>
      <c r="H922" s="91" t="e">
        <f aca="false">IF(LEN(VLOOKUP($A922,#REF!,7,FALSE())),IF(INDEX(#REF!,MATCH($A922,#REF!,0),4),LEFT(VLOOKUP($A922,#REF!,7,FALSE()),LEN(VLOOKUP($A922,#REF!,7,FALSE()))-2),CONCATENATE(LEFT(VLOOKUP($A922,#REF!,7,FALSE()),LEN(VLOOKUP($A922,#REF!,7,FALSE()))-2),"*")),"")</f>
        <v>#VALUE!</v>
      </c>
      <c r="I922" s="92" t="e">
        <f aca="false">IF(LEN(VLOOKUP($A922,#REF!,8,FALSE())),UPPER(RIGHT(VLOOKUP($A922,#REF!,8,FALSE()), 1)),"")</f>
        <v>#VALUE!</v>
      </c>
      <c r="J922" s="90" t="e">
        <f aca="false">IF(LEN(VLOOKUP($A922,#REF!,4,FALSE())),UPPER(RIGHT(VLOOKUP($A922,#REF!,4,FALSE()), 1)),"")</f>
        <v>#VALUE!</v>
      </c>
      <c r="K922" s="90" t="e">
        <f aca="false">IF(LEN(VLOOKUP($A922,#REF!,5,FALSE())),UPPER(RIGHT(VLOOKUP($A922,#REF!,5,FALSE()), 1)),"")</f>
        <v>#VALUE!</v>
      </c>
      <c r="L922" s="90" t="e">
        <f aca="false">IF(LEN(VLOOKUP($A922,#REF!,6,FALSE())),UPPER(RIGHT(VLOOKUP($A922,#REF!,6,FALSE()), 1)),"")</f>
        <v>#VALUE!</v>
      </c>
      <c r="M922" s="91" t="e">
        <f aca="false">IF(LEN(VLOOKUP($A922,#REF!,7,FALSE())),UPPER(RIGHT(VLOOKUP($A922,#REF!,7,FALSE()), 1)),"")</f>
        <v>#VALUE!</v>
      </c>
      <c r="N922" s="185"/>
      <c r="O922" s="185"/>
      <c r="P922" s="185"/>
      <c r="Q922" s="185"/>
      <c r="R922" s="185"/>
      <c r="S922" s="100" t="e">
        <f aca="false">HLOOKUP("Device Tree Pin Name",#REF!,MATCH($A922,#REF!,0),FALSE())</f>
        <v>#VALUE!</v>
      </c>
      <c r="T922" s="95" t="e">
        <f aca="false">HLOOKUP("power rail",#REF!,MATCH($A922,#REF!,0),FALSE())</f>
        <v>#VALUE!</v>
      </c>
      <c r="U922" s="96" t="e">
        <f aca="false">HLOOKUP("Wake Capable",#REF!,MATCH($A922,#REF!,0),FALSE())</f>
        <v>#VALUE!</v>
      </c>
      <c r="V922" s="96" t="e">
        <f aca="false">HLOOKUP("Strap",#REF!,MATCH($A922,#REF!,0),FALSE())</f>
        <v>#VALUE!</v>
      </c>
      <c r="W922" s="96"/>
      <c r="X922" s="96"/>
      <c r="Y922" s="96"/>
      <c r="Z922" s="95"/>
      <c r="AA922" s="95" t="e">
        <f aca="false">HLOOKUP("Pad type",#REF!,MATCH($A922,#REF!,0),FALSE())</f>
        <v>#VALUE!</v>
      </c>
      <c r="AB922" s="100"/>
      <c r="AC922" s="100" t="e">
        <f aca="false">HLOOKUP("POR Pin State",#REF!,MATCH($A922,#REF!,0),FALSE())</f>
        <v>#VALUE!</v>
      </c>
      <c r="AD922" s="186"/>
      <c r="AE922" s="187"/>
      <c r="AF922" s="187"/>
      <c r="AG922" s="187"/>
      <c r="AH922" s="188"/>
      <c r="AI922" s="188"/>
      <c r="AJ922" s="189"/>
      <c r="AK922" s="189"/>
      <c r="AL922" s="189"/>
      <c r="AM922" s="189"/>
      <c r="AN922" s="189"/>
      <c r="AO922" s="189"/>
      <c r="AP922" s="189"/>
      <c r="AQ922" s="194" t="s">
        <v>2221</v>
      </c>
      <c r="AR922" s="104"/>
      <c r="AS922" s="104"/>
      <c r="AT922" s="104"/>
      <c r="AU922" s="104"/>
      <c r="AV922" s="104"/>
      <c r="AW922" s="104"/>
      <c r="AX922" s="104"/>
      <c r="AY922" s="104"/>
      <c r="AZ922" s="104"/>
      <c r="BA922" s="104"/>
      <c r="BB922" s="162"/>
      <c r="BC922" s="104"/>
      <c r="BD922" s="214"/>
      <c r="BE922" s="213" t="s">
        <v>2222</v>
      </c>
      <c r="BF922" s="108" t="e">
        <f aca="false">VLOOKUP($A922,#REF!, 34, FALSE())</f>
        <v>#VALUE!</v>
      </c>
      <c r="BG922" s="108" t="e">
        <f aca="false">VLOOKUP($A922,#REF!, 22, FALSE())</f>
        <v>#VALUE!</v>
      </c>
      <c r="BH922" s="109"/>
    </row>
    <row r="923" s="193" customFormat="true" ht="12.75" hidden="false" customHeight="true" outlineLevel="0" collapsed="false">
      <c r="A923" s="133" t="s">
        <v>2223</v>
      </c>
      <c r="B923" s="86" t="e">
        <f aca="false">VLOOKUP($A923,#REF!, 34, FALSE())</f>
        <v>#VALUE!</v>
      </c>
      <c r="C923" s="87" t="str">
        <f aca="false">CONCATENATE("unused_",A923)</f>
        <v>unused_DDR_XM2_B8D2</v>
      </c>
      <c r="D923" s="88" t="e">
        <f aca="false">IF(LEN(VLOOKUP($A923,#REF!,8,FALSE())),LEFT(VLOOKUP($A923,#REF!,8,FALSE()),LEN(VLOOKUP($A923,#REF!,8,FALSE()))-2),"")</f>
        <v>#VALUE!</v>
      </c>
      <c r="E923" s="89" t="e">
        <f aca="false">IF(LEN(VLOOKUP($A923,#REF!,4,FALSE())),IF(INDEX(#REF!,MATCH($A923,#REF!,0),1),LEFT(VLOOKUP($A923,#REF!,4,FALSE()),LEN(VLOOKUP($A923,#REF!,4,FALSE()))-2),CONCATENATE(LEFT(VLOOKUP($A923,#REF!,4,FALSE()),LEN(VLOOKUP($A923,#REF!,4,FALSE()))-2),"*")),"")</f>
        <v>#VALUE!</v>
      </c>
      <c r="F923" s="90" t="e">
        <f aca="false">IF(LEN(VLOOKUP($A923,#REF!,5,FALSE())),IF(INDEX(#REF!,MATCH($A923,#REF!,0),2),LEFT(VLOOKUP($A923,#REF!,5,FALSE()),LEN(VLOOKUP($A923,#REF!,5,FALSE()))-2),CONCATENATE(LEFT(VLOOKUP($A923,#REF!,5,FALSE()),LEN(VLOOKUP($A923,#REF!,5,FALSE()))-2),"*")),"")</f>
        <v>#VALUE!</v>
      </c>
      <c r="G923" s="90" t="e">
        <f aca="false">IF(LEN(VLOOKUP($A923,#REF!,6,FALSE())),IF(INDEX(#REF!,MATCH($A923,#REF!,0),3),LEFT(VLOOKUP($A923,#REF!,6,FALSE()),LEN(VLOOKUP($A923,#REF!,6,FALSE()))-2),CONCATENATE(LEFT(VLOOKUP($A923,#REF!,6,FALSE()),LEN(VLOOKUP($A923,#REF!,6,FALSE()))-2),"*")),"")</f>
        <v>#VALUE!</v>
      </c>
      <c r="H923" s="91" t="e">
        <f aca="false">IF(LEN(VLOOKUP($A923,#REF!,7,FALSE())),IF(INDEX(#REF!,MATCH($A923,#REF!,0),4),LEFT(VLOOKUP($A923,#REF!,7,FALSE()),LEN(VLOOKUP($A923,#REF!,7,FALSE()))-2),CONCATENATE(LEFT(VLOOKUP($A923,#REF!,7,FALSE()),LEN(VLOOKUP($A923,#REF!,7,FALSE()))-2),"*")),"")</f>
        <v>#VALUE!</v>
      </c>
      <c r="I923" s="92" t="e">
        <f aca="false">IF(LEN(VLOOKUP($A923,#REF!,8,FALSE())),UPPER(RIGHT(VLOOKUP($A923,#REF!,8,FALSE()), 1)),"")</f>
        <v>#VALUE!</v>
      </c>
      <c r="J923" s="90" t="e">
        <f aca="false">IF(LEN(VLOOKUP($A923,#REF!,4,FALSE())),UPPER(RIGHT(VLOOKUP($A923,#REF!,4,FALSE()), 1)),"")</f>
        <v>#VALUE!</v>
      </c>
      <c r="K923" s="90" t="e">
        <f aca="false">IF(LEN(VLOOKUP($A923,#REF!,5,FALSE())),UPPER(RIGHT(VLOOKUP($A923,#REF!,5,FALSE()), 1)),"")</f>
        <v>#VALUE!</v>
      </c>
      <c r="L923" s="90" t="e">
        <f aca="false">IF(LEN(VLOOKUP($A923,#REF!,6,FALSE())),UPPER(RIGHT(VLOOKUP($A923,#REF!,6,FALSE()), 1)),"")</f>
        <v>#VALUE!</v>
      </c>
      <c r="M923" s="91" t="e">
        <f aca="false">IF(LEN(VLOOKUP($A923,#REF!,7,FALSE())),UPPER(RIGHT(VLOOKUP($A923,#REF!,7,FALSE()), 1)),"")</f>
        <v>#VALUE!</v>
      </c>
      <c r="N923" s="185"/>
      <c r="O923" s="185"/>
      <c r="P923" s="185"/>
      <c r="Q923" s="185"/>
      <c r="R923" s="185"/>
      <c r="S923" s="100" t="e">
        <f aca="false">HLOOKUP("Device Tree Pin Name",#REF!,MATCH($A923,#REF!,0),FALSE())</f>
        <v>#VALUE!</v>
      </c>
      <c r="T923" s="95" t="e">
        <f aca="false">HLOOKUP("power rail",#REF!,MATCH($A923,#REF!,0),FALSE())</f>
        <v>#VALUE!</v>
      </c>
      <c r="U923" s="96" t="e">
        <f aca="false">HLOOKUP("Wake Capable",#REF!,MATCH($A923,#REF!,0),FALSE())</f>
        <v>#VALUE!</v>
      </c>
      <c r="V923" s="96" t="e">
        <f aca="false">HLOOKUP("Strap",#REF!,MATCH($A923,#REF!,0),FALSE())</f>
        <v>#VALUE!</v>
      </c>
      <c r="W923" s="96"/>
      <c r="X923" s="96"/>
      <c r="Y923" s="96"/>
      <c r="Z923" s="95"/>
      <c r="AA923" s="95" t="e">
        <f aca="false">HLOOKUP("Pad type",#REF!,MATCH($A923,#REF!,0),FALSE())</f>
        <v>#VALUE!</v>
      </c>
      <c r="AB923" s="100"/>
      <c r="AC923" s="100" t="e">
        <f aca="false">HLOOKUP("POR Pin State",#REF!,MATCH($A923,#REF!,0),FALSE())</f>
        <v>#VALUE!</v>
      </c>
      <c r="AD923" s="186"/>
      <c r="AE923" s="187"/>
      <c r="AF923" s="187"/>
      <c r="AG923" s="187"/>
      <c r="AH923" s="188"/>
      <c r="AI923" s="188"/>
      <c r="AJ923" s="189"/>
      <c r="AK923" s="189"/>
      <c r="AL923" s="189"/>
      <c r="AM923" s="189"/>
      <c r="AN923" s="189"/>
      <c r="AO923" s="189"/>
      <c r="AP923" s="189"/>
      <c r="AQ923" s="194" t="s">
        <v>2224</v>
      </c>
      <c r="AR923" s="104"/>
      <c r="AS923" s="104"/>
      <c r="AT923" s="104"/>
      <c r="AU923" s="104"/>
      <c r="AV923" s="104"/>
      <c r="AW923" s="104"/>
      <c r="AX923" s="104"/>
      <c r="AY923" s="104"/>
      <c r="AZ923" s="104"/>
      <c r="BA923" s="104"/>
      <c r="BB923" s="162"/>
      <c r="BC923" s="104"/>
      <c r="BD923" s="214"/>
      <c r="BE923" s="213" t="s">
        <v>2225</v>
      </c>
      <c r="BF923" s="108" t="e">
        <f aca="false">VLOOKUP($A923,#REF!, 34, FALSE())</f>
        <v>#VALUE!</v>
      </c>
      <c r="BG923" s="108" t="e">
        <f aca="false">VLOOKUP($A923,#REF!, 22, FALSE())</f>
        <v>#VALUE!</v>
      </c>
      <c r="BH923" s="109"/>
    </row>
    <row r="924" s="193" customFormat="true" ht="12.75" hidden="false" customHeight="true" outlineLevel="0" collapsed="false">
      <c r="A924" s="133" t="s">
        <v>2226</v>
      </c>
      <c r="B924" s="86" t="e">
        <f aca="false">VLOOKUP($A924,#REF!, 34, FALSE())</f>
        <v>#VALUE!</v>
      </c>
      <c r="C924" s="87" t="str">
        <f aca="false">CONCATENATE("unused_",A924)</f>
        <v>unused_DDR_XM2_B8D3</v>
      </c>
      <c r="D924" s="88" t="e">
        <f aca="false">IF(LEN(VLOOKUP($A924,#REF!,8,FALSE())),LEFT(VLOOKUP($A924,#REF!,8,FALSE()),LEN(VLOOKUP($A924,#REF!,8,FALSE()))-2),"")</f>
        <v>#VALUE!</v>
      </c>
      <c r="E924" s="89" t="e">
        <f aca="false">IF(LEN(VLOOKUP($A924,#REF!,4,FALSE())),IF(INDEX(#REF!,MATCH($A924,#REF!,0),1),LEFT(VLOOKUP($A924,#REF!,4,FALSE()),LEN(VLOOKUP($A924,#REF!,4,FALSE()))-2),CONCATENATE(LEFT(VLOOKUP($A924,#REF!,4,FALSE()),LEN(VLOOKUP($A924,#REF!,4,FALSE()))-2),"*")),"")</f>
        <v>#VALUE!</v>
      </c>
      <c r="F924" s="90" t="e">
        <f aca="false">IF(LEN(VLOOKUP($A924,#REF!,5,FALSE())),IF(INDEX(#REF!,MATCH($A924,#REF!,0),2),LEFT(VLOOKUP($A924,#REF!,5,FALSE()),LEN(VLOOKUP($A924,#REF!,5,FALSE()))-2),CONCATENATE(LEFT(VLOOKUP($A924,#REF!,5,FALSE()),LEN(VLOOKUP($A924,#REF!,5,FALSE()))-2),"*")),"")</f>
        <v>#VALUE!</v>
      </c>
      <c r="G924" s="90" t="e">
        <f aca="false">IF(LEN(VLOOKUP($A924,#REF!,6,FALSE())),IF(INDEX(#REF!,MATCH($A924,#REF!,0),3),LEFT(VLOOKUP($A924,#REF!,6,FALSE()),LEN(VLOOKUP($A924,#REF!,6,FALSE()))-2),CONCATENATE(LEFT(VLOOKUP($A924,#REF!,6,FALSE()),LEN(VLOOKUP($A924,#REF!,6,FALSE()))-2),"*")),"")</f>
        <v>#VALUE!</v>
      </c>
      <c r="H924" s="91" t="e">
        <f aca="false">IF(LEN(VLOOKUP($A924,#REF!,7,FALSE())),IF(INDEX(#REF!,MATCH($A924,#REF!,0),4),LEFT(VLOOKUP($A924,#REF!,7,FALSE()),LEN(VLOOKUP($A924,#REF!,7,FALSE()))-2),CONCATENATE(LEFT(VLOOKUP($A924,#REF!,7,FALSE()),LEN(VLOOKUP($A924,#REF!,7,FALSE()))-2),"*")),"")</f>
        <v>#VALUE!</v>
      </c>
      <c r="I924" s="92" t="e">
        <f aca="false">IF(LEN(VLOOKUP($A924,#REF!,8,FALSE())),UPPER(RIGHT(VLOOKUP($A924,#REF!,8,FALSE()), 1)),"")</f>
        <v>#VALUE!</v>
      </c>
      <c r="J924" s="90" t="e">
        <f aca="false">IF(LEN(VLOOKUP($A924,#REF!,4,FALSE())),UPPER(RIGHT(VLOOKUP($A924,#REF!,4,FALSE()), 1)),"")</f>
        <v>#VALUE!</v>
      </c>
      <c r="K924" s="90" t="e">
        <f aca="false">IF(LEN(VLOOKUP($A924,#REF!,5,FALSE())),UPPER(RIGHT(VLOOKUP($A924,#REF!,5,FALSE()), 1)),"")</f>
        <v>#VALUE!</v>
      </c>
      <c r="L924" s="90" t="e">
        <f aca="false">IF(LEN(VLOOKUP($A924,#REF!,6,FALSE())),UPPER(RIGHT(VLOOKUP($A924,#REF!,6,FALSE()), 1)),"")</f>
        <v>#VALUE!</v>
      </c>
      <c r="M924" s="91" t="e">
        <f aca="false">IF(LEN(VLOOKUP($A924,#REF!,7,FALSE())),UPPER(RIGHT(VLOOKUP($A924,#REF!,7,FALSE()), 1)),"")</f>
        <v>#VALUE!</v>
      </c>
      <c r="N924" s="185"/>
      <c r="O924" s="185"/>
      <c r="P924" s="185"/>
      <c r="Q924" s="185"/>
      <c r="R924" s="185"/>
      <c r="S924" s="100" t="e">
        <f aca="false">HLOOKUP("Device Tree Pin Name",#REF!,MATCH($A924,#REF!,0),FALSE())</f>
        <v>#VALUE!</v>
      </c>
      <c r="T924" s="95" t="e">
        <f aca="false">HLOOKUP("power rail",#REF!,MATCH($A924,#REF!,0),FALSE())</f>
        <v>#VALUE!</v>
      </c>
      <c r="U924" s="96" t="e">
        <f aca="false">HLOOKUP("Wake Capable",#REF!,MATCH($A924,#REF!,0),FALSE())</f>
        <v>#VALUE!</v>
      </c>
      <c r="V924" s="96" t="e">
        <f aca="false">HLOOKUP("Strap",#REF!,MATCH($A924,#REF!,0),FALSE())</f>
        <v>#VALUE!</v>
      </c>
      <c r="W924" s="96"/>
      <c r="X924" s="96"/>
      <c r="Y924" s="96"/>
      <c r="Z924" s="95"/>
      <c r="AA924" s="95" t="e">
        <f aca="false">HLOOKUP("Pad type",#REF!,MATCH($A924,#REF!,0),FALSE())</f>
        <v>#VALUE!</v>
      </c>
      <c r="AB924" s="100"/>
      <c r="AC924" s="100" t="e">
        <f aca="false">HLOOKUP("POR Pin State",#REF!,MATCH($A924,#REF!,0),FALSE())</f>
        <v>#VALUE!</v>
      </c>
      <c r="AD924" s="186"/>
      <c r="AE924" s="187"/>
      <c r="AF924" s="187"/>
      <c r="AG924" s="187"/>
      <c r="AH924" s="188"/>
      <c r="AI924" s="188"/>
      <c r="AJ924" s="189"/>
      <c r="AK924" s="189"/>
      <c r="AL924" s="189"/>
      <c r="AM924" s="189"/>
      <c r="AN924" s="189"/>
      <c r="AO924" s="189"/>
      <c r="AP924" s="189"/>
      <c r="AQ924" s="194" t="s">
        <v>2227</v>
      </c>
      <c r="AR924" s="104"/>
      <c r="AS924" s="104"/>
      <c r="AT924" s="104"/>
      <c r="AU924" s="104"/>
      <c r="AV924" s="104"/>
      <c r="AW924" s="104"/>
      <c r="AX924" s="104"/>
      <c r="AY924" s="104"/>
      <c r="AZ924" s="104"/>
      <c r="BA924" s="104"/>
      <c r="BB924" s="162"/>
      <c r="BC924" s="104"/>
      <c r="BD924" s="214"/>
      <c r="BE924" s="213" t="s">
        <v>2228</v>
      </c>
      <c r="BF924" s="108" t="e">
        <f aca="false">VLOOKUP($A924,#REF!, 34, FALSE())</f>
        <v>#VALUE!</v>
      </c>
      <c r="BG924" s="108" t="e">
        <f aca="false">VLOOKUP($A924,#REF!, 22, FALSE())</f>
        <v>#VALUE!</v>
      </c>
      <c r="BH924" s="109"/>
    </row>
    <row r="925" s="193" customFormat="true" ht="12.75" hidden="false" customHeight="true" outlineLevel="0" collapsed="false">
      <c r="A925" s="133" t="s">
        <v>2229</v>
      </c>
      <c r="B925" s="86" t="e">
        <f aca="false">VLOOKUP($A925,#REF!, 34, FALSE())</f>
        <v>#VALUE!</v>
      </c>
      <c r="C925" s="87" t="str">
        <f aca="false">CONCATENATE("unused_",A925)</f>
        <v>unused_DDR_XM2_B8D4</v>
      </c>
      <c r="D925" s="88" t="e">
        <f aca="false">IF(LEN(VLOOKUP($A925,#REF!,8,FALSE())),LEFT(VLOOKUP($A925,#REF!,8,FALSE()),LEN(VLOOKUP($A925,#REF!,8,FALSE()))-2),"")</f>
        <v>#VALUE!</v>
      </c>
      <c r="E925" s="89" t="e">
        <f aca="false">IF(LEN(VLOOKUP($A925,#REF!,4,FALSE())),IF(INDEX(#REF!,MATCH($A925,#REF!,0),1),LEFT(VLOOKUP($A925,#REF!,4,FALSE()),LEN(VLOOKUP($A925,#REF!,4,FALSE()))-2),CONCATENATE(LEFT(VLOOKUP($A925,#REF!,4,FALSE()),LEN(VLOOKUP($A925,#REF!,4,FALSE()))-2),"*")),"")</f>
        <v>#VALUE!</v>
      </c>
      <c r="F925" s="90" t="e">
        <f aca="false">IF(LEN(VLOOKUP($A925,#REF!,5,FALSE())),IF(INDEX(#REF!,MATCH($A925,#REF!,0),2),LEFT(VLOOKUP($A925,#REF!,5,FALSE()),LEN(VLOOKUP($A925,#REF!,5,FALSE()))-2),CONCATENATE(LEFT(VLOOKUP($A925,#REF!,5,FALSE()),LEN(VLOOKUP($A925,#REF!,5,FALSE()))-2),"*")),"")</f>
        <v>#VALUE!</v>
      </c>
      <c r="G925" s="90" t="e">
        <f aca="false">IF(LEN(VLOOKUP($A925,#REF!,6,FALSE())),IF(INDEX(#REF!,MATCH($A925,#REF!,0),3),LEFT(VLOOKUP($A925,#REF!,6,FALSE()),LEN(VLOOKUP($A925,#REF!,6,FALSE()))-2),CONCATENATE(LEFT(VLOOKUP($A925,#REF!,6,FALSE()),LEN(VLOOKUP($A925,#REF!,6,FALSE()))-2),"*")),"")</f>
        <v>#VALUE!</v>
      </c>
      <c r="H925" s="91" t="e">
        <f aca="false">IF(LEN(VLOOKUP($A925,#REF!,7,FALSE())),IF(INDEX(#REF!,MATCH($A925,#REF!,0),4),LEFT(VLOOKUP($A925,#REF!,7,FALSE()),LEN(VLOOKUP($A925,#REF!,7,FALSE()))-2),CONCATENATE(LEFT(VLOOKUP($A925,#REF!,7,FALSE()),LEN(VLOOKUP($A925,#REF!,7,FALSE()))-2),"*")),"")</f>
        <v>#VALUE!</v>
      </c>
      <c r="I925" s="92" t="e">
        <f aca="false">IF(LEN(VLOOKUP($A925,#REF!,8,FALSE())),UPPER(RIGHT(VLOOKUP($A925,#REF!,8,FALSE()), 1)),"")</f>
        <v>#VALUE!</v>
      </c>
      <c r="J925" s="90" t="e">
        <f aca="false">IF(LEN(VLOOKUP($A925,#REF!,4,FALSE())),UPPER(RIGHT(VLOOKUP($A925,#REF!,4,FALSE()), 1)),"")</f>
        <v>#VALUE!</v>
      </c>
      <c r="K925" s="90" t="e">
        <f aca="false">IF(LEN(VLOOKUP($A925,#REF!,5,FALSE())),UPPER(RIGHT(VLOOKUP($A925,#REF!,5,FALSE()), 1)),"")</f>
        <v>#VALUE!</v>
      </c>
      <c r="L925" s="90" t="e">
        <f aca="false">IF(LEN(VLOOKUP($A925,#REF!,6,FALSE())),UPPER(RIGHT(VLOOKUP($A925,#REF!,6,FALSE()), 1)),"")</f>
        <v>#VALUE!</v>
      </c>
      <c r="M925" s="91" t="e">
        <f aca="false">IF(LEN(VLOOKUP($A925,#REF!,7,FALSE())),UPPER(RIGHT(VLOOKUP($A925,#REF!,7,FALSE()), 1)),"")</f>
        <v>#VALUE!</v>
      </c>
      <c r="N925" s="185"/>
      <c r="O925" s="185"/>
      <c r="P925" s="185"/>
      <c r="Q925" s="185"/>
      <c r="R925" s="185"/>
      <c r="S925" s="100" t="e">
        <f aca="false">HLOOKUP("Device Tree Pin Name",#REF!,MATCH($A925,#REF!,0),FALSE())</f>
        <v>#VALUE!</v>
      </c>
      <c r="T925" s="95" t="e">
        <f aca="false">HLOOKUP("power rail",#REF!,MATCH($A925,#REF!,0),FALSE())</f>
        <v>#VALUE!</v>
      </c>
      <c r="U925" s="96" t="e">
        <f aca="false">HLOOKUP("Wake Capable",#REF!,MATCH($A925,#REF!,0),FALSE())</f>
        <v>#VALUE!</v>
      </c>
      <c r="V925" s="96" t="e">
        <f aca="false">HLOOKUP("Strap",#REF!,MATCH($A925,#REF!,0),FALSE())</f>
        <v>#VALUE!</v>
      </c>
      <c r="W925" s="96"/>
      <c r="X925" s="96"/>
      <c r="Y925" s="96"/>
      <c r="Z925" s="95"/>
      <c r="AA925" s="95" t="e">
        <f aca="false">HLOOKUP("Pad type",#REF!,MATCH($A925,#REF!,0),FALSE())</f>
        <v>#VALUE!</v>
      </c>
      <c r="AB925" s="100"/>
      <c r="AC925" s="100" t="e">
        <f aca="false">HLOOKUP("POR Pin State",#REF!,MATCH($A925,#REF!,0),FALSE())</f>
        <v>#VALUE!</v>
      </c>
      <c r="AD925" s="186"/>
      <c r="AE925" s="187"/>
      <c r="AF925" s="187"/>
      <c r="AG925" s="187"/>
      <c r="AH925" s="188"/>
      <c r="AI925" s="188"/>
      <c r="AJ925" s="189"/>
      <c r="AK925" s="189"/>
      <c r="AL925" s="189"/>
      <c r="AM925" s="189"/>
      <c r="AN925" s="189"/>
      <c r="AO925" s="189"/>
      <c r="AP925" s="189"/>
      <c r="AQ925" s="194" t="s">
        <v>2230</v>
      </c>
      <c r="AR925" s="104"/>
      <c r="AS925" s="104"/>
      <c r="AT925" s="104"/>
      <c r="AU925" s="104"/>
      <c r="AV925" s="104"/>
      <c r="AW925" s="104"/>
      <c r="AX925" s="104"/>
      <c r="AY925" s="104"/>
      <c r="AZ925" s="104"/>
      <c r="BA925" s="104"/>
      <c r="BB925" s="162"/>
      <c r="BC925" s="104"/>
      <c r="BD925" s="214"/>
      <c r="BE925" s="213" t="s">
        <v>2231</v>
      </c>
      <c r="BF925" s="108" t="e">
        <f aca="false">VLOOKUP($A925,#REF!, 34, FALSE())</f>
        <v>#VALUE!</v>
      </c>
      <c r="BG925" s="108" t="e">
        <f aca="false">VLOOKUP($A925,#REF!, 22, FALSE())</f>
        <v>#VALUE!</v>
      </c>
      <c r="BH925" s="109"/>
    </row>
    <row r="926" s="193" customFormat="true" ht="12.75" hidden="false" customHeight="true" outlineLevel="0" collapsed="false">
      <c r="A926" s="133" t="s">
        <v>2232</v>
      </c>
      <c r="B926" s="86" t="e">
        <f aca="false">VLOOKUP($A926,#REF!, 34, FALSE())</f>
        <v>#VALUE!</v>
      </c>
      <c r="C926" s="87" t="str">
        <f aca="false">CONCATENATE("unused_",A926)</f>
        <v>unused_DDR_XM2_B8D5</v>
      </c>
      <c r="D926" s="88" t="e">
        <f aca="false">IF(LEN(VLOOKUP($A926,#REF!,8,FALSE())),LEFT(VLOOKUP($A926,#REF!,8,FALSE()),LEN(VLOOKUP($A926,#REF!,8,FALSE()))-2),"")</f>
        <v>#VALUE!</v>
      </c>
      <c r="E926" s="89" t="e">
        <f aca="false">IF(LEN(VLOOKUP($A926,#REF!,4,FALSE())),IF(INDEX(#REF!,MATCH($A926,#REF!,0),1),LEFT(VLOOKUP($A926,#REF!,4,FALSE()),LEN(VLOOKUP($A926,#REF!,4,FALSE()))-2),CONCATENATE(LEFT(VLOOKUP($A926,#REF!,4,FALSE()),LEN(VLOOKUP($A926,#REF!,4,FALSE()))-2),"*")),"")</f>
        <v>#VALUE!</v>
      </c>
      <c r="F926" s="90" t="e">
        <f aca="false">IF(LEN(VLOOKUP($A926,#REF!,5,FALSE())),IF(INDEX(#REF!,MATCH($A926,#REF!,0),2),LEFT(VLOOKUP($A926,#REF!,5,FALSE()),LEN(VLOOKUP($A926,#REF!,5,FALSE()))-2),CONCATENATE(LEFT(VLOOKUP($A926,#REF!,5,FALSE()),LEN(VLOOKUP($A926,#REF!,5,FALSE()))-2),"*")),"")</f>
        <v>#VALUE!</v>
      </c>
      <c r="G926" s="90" t="e">
        <f aca="false">IF(LEN(VLOOKUP($A926,#REF!,6,FALSE())),IF(INDEX(#REF!,MATCH($A926,#REF!,0),3),LEFT(VLOOKUP($A926,#REF!,6,FALSE()),LEN(VLOOKUP($A926,#REF!,6,FALSE()))-2),CONCATENATE(LEFT(VLOOKUP($A926,#REF!,6,FALSE()),LEN(VLOOKUP($A926,#REF!,6,FALSE()))-2),"*")),"")</f>
        <v>#VALUE!</v>
      </c>
      <c r="H926" s="91" t="e">
        <f aca="false">IF(LEN(VLOOKUP($A926,#REF!,7,FALSE())),IF(INDEX(#REF!,MATCH($A926,#REF!,0),4),LEFT(VLOOKUP($A926,#REF!,7,FALSE()),LEN(VLOOKUP($A926,#REF!,7,FALSE()))-2),CONCATENATE(LEFT(VLOOKUP($A926,#REF!,7,FALSE()),LEN(VLOOKUP($A926,#REF!,7,FALSE()))-2),"*")),"")</f>
        <v>#VALUE!</v>
      </c>
      <c r="I926" s="92" t="e">
        <f aca="false">IF(LEN(VLOOKUP($A926,#REF!,8,FALSE())),UPPER(RIGHT(VLOOKUP($A926,#REF!,8,FALSE()), 1)),"")</f>
        <v>#VALUE!</v>
      </c>
      <c r="J926" s="90" t="e">
        <f aca="false">IF(LEN(VLOOKUP($A926,#REF!,4,FALSE())),UPPER(RIGHT(VLOOKUP($A926,#REF!,4,FALSE()), 1)),"")</f>
        <v>#VALUE!</v>
      </c>
      <c r="K926" s="90" t="e">
        <f aca="false">IF(LEN(VLOOKUP($A926,#REF!,5,FALSE())),UPPER(RIGHT(VLOOKUP($A926,#REF!,5,FALSE()), 1)),"")</f>
        <v>#VALUE!</v>
      </c>
      <c r="L926" s="90" t="e">
        <f aca="false">IF(LEN(VLOOKUP($A926,#REF!,6,FALSE())),UPPER(RIGHT(VLOOKUP($A926,#REF!,6,FALSE()), 1)),"")</f>
        <v>#VALUE!</v>
      </c>
      <c r="M926" s="91" t="e">
        <f aca="false">IF(LEN(VLOOKUP($A926,#REF!,7,FALSE())),UPPER(RIGHT(VLOOKUP($A926,#REF!,7,FALSE()), 1)),"")</f>
        <v>#VALUE!</v>
      </c>
      <c r="N926" s="185"/>
      <c r="O926" s="185"/>
      <c r="P926" s="185"/>
      <c r="Q926" s="185"/>
      <c r="R926" s="185"/>
      <c r="S926" s="100" t="e">
        <f aca="false">HLOOKUP("Device Tree Pin Name",#REF!,MATCH($A926,#REF!,0),FALSE())</f>
        <v>#VALUE!</v>
      </c>
      <c r="T926" s="95" t="e">
        <f aca="false">HLOOKUP("power rail",#REF!,MATCH($A926,#REF!,0),FALSE())</f>
        <v>#VALUE!</v>
      </c>
      <c r="U926" s="96" t="e">
        <f aca="false">HLOOKUP("Wake Capable",#REF!,MATCH($A926,#REF!,0),FALSE())</f>
        <v>#VALUE!</v>
      </c>
      <c r="V926" s="96" t="e">
        <f aca="false">HLOOKUP("Strap",#REF!,MATCH($A926,#REF!,0),FALSE())</f>
        <v>#VALUE!</v>
      </c>
      <c r="W926" s="96"/>
      <c r="X926" s="96"/>
      <c r="Y926" s="96"/>
      <c r="Z926" s="95"/>
      <c r="AA926" s="95" t="e">
        <f aca="false">HLOOKUP("Pad type",#REF!,MATCH($A926,#REF!,0),FALSE())</f>
        <v>#VALUE!</v>
      </c>
      <c r="AB926" s="100"/>
      <c r="AC926" s="100" t="e">
        <f aca="false">HLOOKUP("POR Pin State",#REF!,MATCH($A926,#REF!,0),FALSE())</f>
        <v>#VALUE!</v>
      </c>
      <c r="AD926" s="186"/>
      <c r="AE926" s="187"/>
      <c r="AF926" s="187"/>
      <c r="AG926" s="187"/>
      <c r="AH926" s="188"/>
      <c r="AI926" s="188"/>
      <c r="AJ926" s="189"/>
      <c r="AK926" s="189"/>
      <c r="AL926" s="189"/>
      <c r="AM926" s="189"/>
      <c r="AN926" s="189"/>
      <c r="AO926" s="189"/>
      <c r="AP926" s="189"/>
      <c r="AQ926" s="194" t="s">
        <v>2233</v>
      </c>
      <c r="AR926" s="104"/>
      <c r="AS926" s="104"/>
      <c r="AT926" s="104"/>
      <c r="AU926" s="104"/>
      <c r="AV926" s="104"/>
      <c r="AW926" s="104"/>
      <c r="AX926" s="104"/>
      <c r="AY926" s="104"/>
      <c r="AZ926" s="104"/>
      <c r="BA926" s="104"/>
      <c r="BB926" s="162"/>
      <c r="BC926" s="104"/>
      <c r="BD926" s="214"/>
      <c r="BE926" s="213" t="s">
        <v>2234</v>
      </c>
      <c r="BF926" s="108" t="e">
        <f aca="false">VLOOKUP($A926,#REF!, 34, FALSE())</f>
        <v>#VALUE!</v>
      </c>
      <c r="BG926" s="108" t="e">
        <f aca="false">VLOOKUP($A926,#REF!, 22, FALSE())</f>
        <v>#VALUE!</v>
      </c>
      <c r="BH926" s="109"/>
    </row>
    <row r="927" s="193" customFormat="true" ht="12.75" hidden="false" customHeight="true" outlineLevel="0" collapsed="false">
      <c r="A927" s="133" t="s">
        <v>2235</v>
      </c>
      <c r="B927" s="86" t="e">
        <f aca="false">VLOOKUP($A927,#REF!, 34, FALSE())</f>
        <v>#VALUE!</v>
      </c>
      <c r="C927" s="87" t="str">
        <f aca="false">CONCATENATE("unused_",A927)</f>
        <v>unused_DDR_XM2_B8D6</v>
      </c>
      <c r="D927" s="88" t="e">
        <f aca="false">IF(LEN(VLOOKUP($A927,#REF!,8,FALSE())),LEFT(VLOOKUP($A927,#REF!,8,FALSE()),LEN(VLOOKUP($A927,#REF!,8,FALSE()))-2),"")</f>
        <v>#VALUE!</v>
      </c>
      <c r="E927" s="89" t="e">
        <f aca="false">IF(LEN(VLOOKUP($A927,#REF!,4,FALSE())),IF(INDEX(#REF!,MATCH($A927,#REF!,0),1),LEFT(VLOOKUP($A927,#REF!,4,FALSE()),LEN(VLOOKUP($A927,#REF!,4,FALSE()))-2),CONCATENATE(LEFT(VLOOKUP($A927,#REF!,4,FALSE()),LEN(VLOOKUP($A927,#REF!,4,FALSE()))-2),"*")),"")</f>
        <v>#VALUE!</v>
      </c>
      <c r="F927" s="90" t="e">
        <f aca="false">IF(LEN(VLOOKUP($A927,#REF!,5,FALSE())),IF(INDEX(#REF!,MATCH($A927,#REF!,0),2),LEFT(VLOOKUP($A927,#REF!,5,FALSE()),LEN(VLOOKUP($A927,#REF!,5,FALSE()))-2),CONCATENATE(LEFT(VLOOKUP($A927,#REF!,5,FALSE()),LEN(VLOOKUP($A927,#REF!,5,FALSE()))-2),"*")),"")</f>
        <v>#VALUE!</v>
      </c>
      <c r="G927" s="90" t="e">
        <f aca="false">IF(LEN(VLOOKUP($A927,#REF!,6,FALSE())),IF(INDEX(#REF!,MATCH($A927,#REF!,0),3),LEFT(VLOOKUP($A927,#REF!,6,FALSE()),LEN(VLOOKUP($A927,#REF!,6,FALSE()))-2),CONCATENATE(LEFT(VLOOKUP($A927,#REF!,6,FALSE()),LEN(VLOOKUP($A927,#REF!,6,FALSE()))-2),"*")),"")</f>
        <v>#VALUE!</v>
      </c>
      <c r="H927" s="91" t="e">
        <f aca="false">IF(LEN(VLOOKUP($A927,#REF!,7,FALSE())),IF(INDEX(#REF!,MATCH($A927,#REF!,0),4),LEFT(VLOOKUP($A927,#REF!,7,FALSE()),LEN(VLOOKUP($A927,#REF!,7,FALSE()))-2),CONCATENATE(LEFT(VLOOKUP($A927,#REF!,7,FALSE()),LEN(VLOOKUP($A927,#REF!,7,FALSE()))-2),"*")),"")</f>
        <v>#VALUE!</v>
      </c>
      <c r="I927" s="92" t="e">
        <f aca="false">IF(LEN(VLOOKUP($A927,#REF!,8,FALSE())),UPPER(RIGHT(VLOOKUP($A927,#REF!,8,FALSE()), 1)),"")</f>
        <v>#VALUE!</v>
      </c>
      <c r="J927" s="90" t="e">
        <f aca="false">IF(LEN(VLOOKUP($A927,#REF!,4,FALSE())),UPPER(RIGHT(VLOOKUP($A927,#REF!,4,FALSE()), 1)),"")</f>
        <v>#VALUE!</v>
      </c>
      <c r="K927" s="90" t="e">
        <f aca="false">IF(LEN(VLOOKUP($A927,#REF!,5,FALSE())),UPPER(RIGHT(VLOOKUP($A927,#REF!,5,FALSE()), 1)),"")</f>
        <v>#VALUE!</v>
      </c>
      <c r="L927" s="90" t="e">
        <f aca="false">IF(LEN(VLOOKUP($A927,#REF!,6,FALSE())),UPPER(RIGHT(VLOOKUP($A927,#REF!,6,FALSE()), 1)),"")</f>
        <v>#VALUE!</v>
      </c>
      <c r="M927" s="91" t="e">
        <f aca="false">IF(LEN(VLOOKUP($A927,#REF!,7,FALSE())),UPPER(RIGHT(VLOOKUP($A927,#REF!,7,FALSE()), 1)),"")</f>
        <v>#VALUE!</v>
      </c>
      <c r="N927" s="185"/>
      <c r="O927" s="185"/>
      <c r="P927" s="185"/>
      <c r="Q927" s="185"/>
      <c r="R927" s="185"/>
      <c r="S927" s="100" t="e">
        <f aca="false">HLOOKUP("Device Tree Pin Name",#REF!,MATCH($A927,#REF!,0),FALSE())</f>
        <v>#VALUE!</v>
      </c>
      <c r="T927" s="95" t="e">
        <f aca="false">HLOOKUP("power rail",#REF!,MATCH($A927,#REF!,0),FALSE())</f>
        <v>#VALUE!</v>
      </c>
      <c r="U927" s="96" t="e">
        <f aca="false">HLOOKUP("Wake Capable",#REF!,MATCH($A927,#REF!,0),FALSE())</f>
        <v>#VALUE!</v>
      </c>
      <c r="V927" s="96" t="e">
        <f aca="false">HLOOKUP("Strap",#REF!,MATCH($A927,#REF!,0),FALSE())</f>
        <v>#VALUE!</v>
      </c>
      <c r="W927" s="96"/>
      <c r="X927" s="96"/>
      <c r="Y927" s="96"/>
      <c r="Z927" s="95"/>
      <c r="AA927" s="95" t="e">
        <f aca="false">HLOOKUP("Pad type",#REF!,MATCH($A927,#REF!,0),FALSE())</f>
        <v>#VALUE!</v>
      </c>
      <c r="AB927" s="100"/>
      <c r="AC927" s="100" t="e">
        <f aca="false">HLOOKUP("POR Pin State",#REF!,MATCH($A927,#REF!,0),FALSE())</f>
        <v>#VALUE!</v>
      </c>
      <c r="AD927" s="186"/>
      <c r="AE927" s="187"/>
      <c r="AF927" s="187"/>
      <c r="AG927" s="187"/>
      <c r="AH927" s="188"/>
      <c r="AI927" s="188"/>
      <c r="AJ927" s="189"/>
      <c r="AK927" s="189"/>
      <c r="AL927" s="189"/>
      <c r="AM927" s="189"/>
      <c r="AN927" s="189"/>
      <c r="AO927" s="189"/>
      <c r="AP927" s="189"/>
      <c r="AQ927" s="194" t="s">
        <v>2236</v>
      </c>
      <c r="AR927" s="104"/>
      <c r="AS927" s="104"/>
      <c r="AT927" s="104"/>
      <c r="AU927" s="104"/>
      <c r="AV927" s="104"/>
      <c r="AW927" s="104"/>
      <c r="AX927" s="104"/>
      <c r="AY927" s="104"/>
      <c r="AZ927" s="104"/>
      <c r="BA927" s="104"/>
      <c r="BB927" s="162"/>
      <c r="BC927" s="104"/>
      <c r="BD927" s="214"/>
      <c r="BE927" s="213" t="s">
        <v>2237</v>
      </c>
      <c r="BF927" s="108" t="e">
        <f aca="false">VLOOKUP($A927,#REF!, 34, FALSE())</f>
        <v>#VALUE!</v>
      </c>
      <c r="BG927" s="108" t="e">
        <f aca="false">VLOOKUP($A927,#REF!, 22, FALSE())</f>
        <v>#VALUE!</v>
      </c>
      <c r="BH927" s="109"/>
    </row>
    <row r="928" s="193" customFormat="true" ht="12.75" hidden="false" customHeight="true" outlineLevel="0" collapsed="false">
      <c r="A928" s="133" t="s">
        <v>2238</v>
      </c>
      <c r="B928" s="86" t="e">
        <f aca="false">VLOOKUP($A928,#REF!, 34, FALSE())</f>
        <v>#VALUE!</v>
      </c>
      <c r="C928" s="87" t="str">
        <f aca="false">CONCATENATE("unused_",A928)</f>
        <v>unused_DDR_XM2_B8D7</v>
      </c>
      <c r="D928" s="88" t="e">
        <f aca="false">IF(LEN(VLOOKUP($A928,#REF!,8,FALSE())),LEFT(VLOOKUP($A928,#REF!,8,FALSE()),LEN(VLOOKUP($A928,#REF!,8,FALSE()))-2),"")</f>
        <v>#VALUE!</v>
      </c>
      <c r="E928" s="89" t="e">
        <f aca="false">IF(LEN(VLOOKUP($A928,#REF!,4,FALSE())),IF(INDEX(#REF!,MATCH($A928,#REF!,0),1),LEFT(VLOOKUP($A928,#REF!,4,FALSE()),LEN(VLOOKUP($A928,#REF!,4,FALSE()))-2),CONCATENATE(LEFT(VLOOKUP($A928,#REF!,4,FALSE()),LEN(VLOOKUP($A928,#REF!,4,FALSE()))-2),"*")),"")</f>
        <v>#VALUE!</v>
      </c>
      <c r="F928" s="90" t="e">
        <f aca="false">IF(LEN(VLOOKUP($A928,#REF!,5,FALSE())),IF(INDEX(#REF!,MATCH($A928,#REF!,0),2),LEFT(VLOOKUP($A928,#REF!,5,FALSE()),LEN(VLOOKUP($A928,#REF!,5,FALSE()))-2),CONCATENATE(LEFT(VLOOKUP($A928,#REF!,5,FALSE()),LEN(VLOOKUP($A928,#REF!,5,FALSE()))-2),"*")),"")</f>
        <v>#VALUE!</v>
      </c>
      <c r="G928" s="90" t="e">
        <f aca="false">IF(LEN(VLOOKUP($A928,#REF!,6,FALSE())),IF(INDEX(#REF!,MATCH($A928,#REF!,0),3),LEFT(VLOOKUP($A928,#REF!,6,FALSE()),LEN(VLOOKUP($A928,#REF!,6,FALSE()))-2),CONCATENATE(LEFT(VLOOKUP($A928,#REF!,6,FALSE()),LEN(VLOOKUP($A928,#REF!,6,FALSE()))-2),"*")),"")</f>
        <v>#VALUE!</v>
      </c>
      <c r="H928" s="91" t="e">
        <f aca="false">IF(LEN(VLOOKUP($A928,#REF!,7,FALSE())),IF(INDEX(#REF!,MATCH($A928,#REF!,0),4),LEFT(VLOOKUP($A928,#REF!,7,FALSE()),LEN(VLOOKUP($A928,#REF!,7,FALSE()))-2),CONCATENATE(LEFT(VLOOKUP($A928,#REF!,7,FALSE()),LEN(VLOOKUP($A928,#REF!,7,FALSE()))-2),"*")),"")</f>
        <v>#VALUE!</v>
      </c>
      <c r="I928" s="92" t="e">
        <f aca="false">IF(LEN(VLOOKUP($A928,#REF!,8,FALSE())),UPPER(RIGHT(VLOOKUP($A928,#REF!,8,FALSE()), 1)),"")</f>
        <v>#VALUE!</v>
      </c>
      <c r="J928" s="90" t="e">
        <f aca="false">IF(LEN(VLOOKUP($A928,#REF!,4,FALSE())),UPPER(RIGHT(VLOOKUP($A928,#REF!,4,FALSE()), 1)),"")</f>
        <v>#VALUE!</v>
      </c>
      <c r="K928" s="90" t="e">
        <f aca="false">IF(LEN(VLOOKUP($A928,#REF!,5,FALSE())),UPPER(RIGHT(VLOOKUP($A928,#REF!,5,FALSE()), 1)),"")</f>
        <v>#VALUE!</v>
      </c>
      <c r="L928" s="90" t="e">
        <f aca="false">IF(LEN(VLOOKUP($A928,#REF!,6,FALSE())),UPPER(RIGHT(VLOOKUP($A928,#REF!,6,FALSE()), 1)),"")</f>
        <v>#VALUE!</v>
      </c>
      <c r="M928" s="91" t="e">
        <f aca="false">IF(LEN(VLOOKUP($A928,#REF!,7,FALSE())),UPPER(RIGHT(VLOOKUP($A928,#REF!,7,FALSE()), 1)),"")</f>
        <v>#VALUE!</v>
      </c>
      <c r="N928" s="185"/>
      <c r="O928" s="185"/>
      <c r="P928" s="185"/>
      <c r="Q928" s="185"/>
      <c r="R928" s="185"/>
      <c r="S928" s="100" t="e">
        <f aca="false">HLOOKUP("Device Tree Pin Name",#REF!,MATCH($A928,#REF!,0),FALSE())</f>
        <v>#VALUE!</v>
      </c>
      <c r="T928" s="95" t="e">
        <f aca="false">HLOOKUP("power rail",#REF!,MATCH($A928,#REF!,0),FALSE())</f>
        <v>#VALUE!</v>
      </c>
      <c r="U928" s="96" t="e">
        <f aca="false">HLOOKUP("Wake Capable",#REF!,MATCH($A928,#REF!,0),FALSE())</f>
        <v>#VALUE!</v>
      </c>
      <c r="V928" s="96" t="e">
        <f aca="false">HLOOKUP("Strap",#REF!,MATCH($A928,#REF!,0),FALSE())</f>
        <v>#VALUE!</v>
      </c>
      <c r="W928" s="96"/>
      <c r="X928" s="96"/>
      <c r="Y928" s="96"/>
      <c r="Z928" s="95"/>
      <c r="AA928" s="95" t="e">
        <f aca="false">HLOOKUP("Pad type",#REF!,MATCH($A928,#REF!,0),FALSE())</f>
        <v>#VALUE!</v>
      </c>
      <c r="AB928" s="100"/>
      <c r="AC928" s="100" t="e">
        <f aca="false">HLOOKUP("POR Pin State",#REF!,MATCH($A928,#REF!,0),FALSE())</f>
        <v>#VALUE!</v>
      </c>
      <c r="AD928" s="186"/>
      <c r="AE928" s="187"/>
      <c r="AF928" s="187"/>
      <c r="AG928" s="187"/>
      <c r="AH928" s="188"/>
      <c r="AI928" s="188"/>
      <c r="AJ928" s="189"/>
      <c r="AK928" s="189"/>
      <c r="AL928" s="189"/>
      <c r="AM928" s="189"/>
      <c r="AN928" s="189"/>
      <c r="AO928" s="189"/>
      <c r="AP928" s="189"/>
      <c r="AQ928" s="194" t="s">
        <v>2239</v>
      </c>
      <c r="AR928" s="104"/>
      <c r="AS928" s="104"/>
      <c r="AT928" s="104"/>
      <c r="AU928" s="104"/>
      <c r="AV928" s="104"/>
      <c r="AW928" s="104"/>
      <c r="AX928" s="104"/>
      <c r="AY928" s="104"/>
      <c r="AZ928" s="104"/>
      <c r="BA928" s="104"/>
      <c r="BB928" s="162"/>
      <c r="BC928" s="104"/>
      <c r="BD928" s="214"/>
      <c r="BE928" s="213" t="s">
        <v>2240</v>
      </c>
      <c r="BF928" s="108" t="e">
        <f aca="false">VLOOKUP($A928,#REF!, 34, FALSE())</f>
        <v>#VALUE!</v>
      </c>
      <c r="BG928" s="108" t="e">
        <f aca="false">VLOOKUP($A928,#REF!, 22, FALSE())</f>
        <v>#VALUE!</v>
      </c>
      <c r="BH928" s="109"/>
    </row>
    <row r="929" s="193" customFormat="true" ht="12.75" hidden="false" customHeight="true" outlineLevel="0" collapsed="false">
      <c r="A929" s="133" t="s">
        <v>2241</v>
      </c>
      <c r="B929" s="86" t="e">
        <f aca="false">VLOOKUP($A929,#REF!, 34, FALSE())</f>
        <v>#VALUE!</v>
      </c>
      <c r="C929" s="87" t="str">
        <f aca="false">CONCATENATE("unused_",A929)</f>
        <v>unused_DDR_XM2_B8DMI</v>
      </c>
      <c r="D929" s="88" t="e">
        <f aca="false">IF(LEN(VLOOKUP($A929,#REF!,8,FALSE())),LEFT(VLOOKUP($A929,#REF!,8,FALSE()),LEN(VLOOKUP($A929,#REF!,8,FALSE()))-2),"")</f>
        <v>#VALUE!</v>
      </c>
      <c r="E929" s="89" t="e">
        <f aca="false">IF(LEN(VLOOKUP($A929,#REF!,4,FALSE())),IF(INDEX(#REF!,MATCH($A929,#REF!,0),1),LEFT(VLOOKUP($A929,#REF!,4,FALSE()),LEN(VLOOKUP($A929,#REF!,4,FALSE()))-2),CONCATENATE(LEFT(VLOOKUP($A929,#REF!,4,FALSE()),LEN(VLOOKUP($A929,#REF!,4,FALSE()))-2),"*")),"")</f>
        <v>#VALUE!</v>
      </c>
      <c r="F929" s="90" t="e">
        <f aca="false">IF(LEN(VLOOKUP($A929,#REF!,5,FALSE())),IF(INDEX(#REF!,MATCH($A929,#REF!,0),2),LEFT(VLOOKUP($A929,#REF!,5,FALSE()),LEN(VLOOKUP($A929,#REF!,5,FALSE()))-2),CONCATENATE(LEFT(VLOOKUP($A929,#REF!,5,FALSE()),LEN(VLOOKUP($A929,#REF!,5,FALSE()))-2),"*")),"")</f>
        <v>#VALUE!</v>
      </c>
      <c r="G929" s="90" t="e">
        <f aca="false">IF(LEN(VLOOKUP($A929,#REF!,6,FALSE())),IF(INDEX(#REF!,MATCH($A929,#REF!,0),3),LEFT(VLOOKUP($A929,#REF!,6,FALSE()),LEN(VLOOKUP($A929,#REF!,6,FALSE()))-2),CONCATENATE(LEFT(VLOOKUP($A929,#REF!,6,FALSE()),LEN(VLOOKUP($A929,#REF!,6,FALSE()))-2),"*")),"")</f>
        <v>#VALUE!</v>
      </c>
      <c r="H929" s="91" t="e">
        <f aca="false">IF(LEN(VLOOKUP($A929,#REF!,7,FALSE())),IF(INDEX(#REF!,MATCH($A929,#REF!,0),4),LEFT(VLOOKUP($A929,#REF!,7,FALSE()),LEN(VLOOKUP($A929,#REF!,7,FALSE()))-2),CONCATENATE(LEFT(VLOOKUP($A929,#REF!,7,FALSE()),LEN(VLOOKUP($A929,#REF!,7,FALSE()))-2),"*")),"")</f>
        <v>#VALUE!</v>
      </c>
      <c r="I929" s="92" t="e">
        <f aca="false">IF(LEN(VLOOKUP($A929,#REF!,8,FALSE())),UPPER(RIGHT(VLOOKUP($A929,#REF!,8,FALSE()), 1)),"")</f>
        <v>#VALUE!</v>
      </c>
      <c r="J929" s="90" t="e">
        <f aca="false">IF(LEN(VLOOKUP($A929,#REF!,4,FALSE())),UPPER(RIGHT(VLOOKUP($A929,#REF!,4,FALSE()), 1)),"")</f>
        <v>#VALUE!</v>
      </c>
      <c r="K929" s="90" t="e">
        <f aca="false">IF(LEN(VLOOKUP($A929,#REF!,5,FALSE())),UPPER(RIGHT(VLOOKUP($A929,#REF!,5,FALSE()), 1)),"")</f>
        <v>#VALUE!</v>
      </c>
      <c r="L929" s="90" t="e">
        <f aca="false">IF(LEN(VLOOKUP($A929,#REF!,6,FALSE())),UPPER(RIGHT(VLOOKUP($A929,#REF!,6,FALSE()), 1)),"")</f>
        <v>#VALUE!</v>
      </c>
      <c r="M929" s="91" t="e">
        <f aca="false">IF(LEN(VLOOKUP($A929,#REF!,7,FALSE())),UPPER(RIGHT(VLOOKUP($A929,#REF!,7,FALSE()), 1)),"")</f>
        <v>#VALUE!</v>
      </c>
      <c r="N929" s="185"/>
      <c r="O929" s="185"/>
      <c r="P929" s="185"/>
      <c r="Q929" s="185"/>
      <c r="R929" s="185"/>
      <c r="S929" s="100" t="e">
        <f aca="false">HLOOKUP("Device Tree Pin Name",#REF!,MATCH($A929,#REF!,0),FALSE())</f>
        <v>#VALUE!</v>
      </c>
      <c r="T929" s="95" t="e">
        <f aca="false">HLOOKUP("power rail",#REF!,MATCH($A929,#REF!,0),FALSE())</f>
        <v>#VALUE!</v>
      </c>
      <c r="U929" s="96" t="e">
        <f aca="false">HLOOKUP("Wake Capable",#REF!,MATCH($A929,#REF!,0),FALSE())</f>
        <v>#VALUE!</v>
      </c>
      <c r="V929" s="96" t="e">
        <f aca="false">HLOOKUP("Strap",#REF!,MATCH($A929,#REF!,0),FALSE())</f>
        <v>#VALUE!</v>
      </c>
      <c r="W929" s="96"/>
      <c r="X929" s="96"/>
      <c r="Y929" s="96"/>
      <c r="Z929" s="95"/>
      <c r="AA929" s="95" t="e">
        <f aca="false">HLOOKUP("Pad type",#REF!,MATCH($A929,#REF!,0),FALSE())</f>
        <v>#VALUE!</v>
      </c>
      <c r="AB929" s="100"/>
      <c r="AC929" s="100" t="e">
        <f aca="false">HLOOKUP("POR Pin State",#REF!,MATCH($A929,#REF!,0),FALSE())</f>
        <v>#VALUE!</v>
      </c>
      <c r="AD929" s="186"/>
      <c r="AE929" s="187"/>
      <c r="AF929" s="187"/>
      <c r="AG929" s="187"/>
      <c r="AH929" s="188"/>
      <c r="AI929" s="188"/>
      <c r="AJ929" s="189"/>
      <c r="AK929" s="189"/>
      <c r="AL929" s="189"/>
      <c r="AM929" s="189"/>
      <c r="AN929" s="189"/>
      <c r="AO929" s="189"/>
      <c r="AP929" s="189"/>
      <c r="AQ929" s="194" t="s">
        <v>2241</v>
      </c>
      <c r="AR929" s="104"/>
      <c r="AS929" s="104"/>
      <c r="AT929" s="104"/>
      <c r="AU929" s="104"/>
      <c r="AV929" s="104"/>
      <c r="AW929" s="104"/>
      <c r="AX929" s="104"/>
      <c r="AY929" s="104"/>
      <c r="AZ929" s="104"/>
      <c r="BA929" s="104"/>
      <c r="BB929" s="162"/>
      <c r="BC929" s="104"/>
      <c r="BD929" s="214"/>
      <c r="BE929" s="213" t="s">
        <v>2242</v>
      </c>
      <c r="BF929" s="108" t="e">
        <f aca="false">VLOOKUP($A929,#REF!, 34, FALSE())</f>
        <v>#VALUE!</v>
      </c>
      <c r="BG929" s="108" t="e">
        <f aca="false">VLOOKUP($A929,#REF!, 22, FALSE())</f>
        <v>#VALUE!</v>
      </c>
      <c r="BH929" s="109"/>
    </row>
    <row r="930" s="193" customFormat="true" ht="12.75" hidden="false" customHeight="true" outlineLevel="0" collapsed="false">
      <c r="A930" s="133" t="s">
        <v>2243</v>
      </c>
      <c r="B930" s="86" t="e">
        <f aca="false">VLOOKUP($A930,#REF!, 34, FALSE())</f>
        <v>#VALUE!</v>
      </c>
      <c r="C930" s="87" t="str">
        <f aca="false">CONCATENATE("unused_",A930)</f>
        <v>unused_DDR_XM2_B8WCK_P</v>
      </c>
      <c r="D930" s="88" t="e">
        <f aca="false">IF(LEN(VLOOKUP($A930,#REF!,8,FALSE())),LEFT(VLOOKUP($A930,#REF!,8,FALSE()),LEN(VLOOKUP($A930,#REF!,8,FALSE()))-2),"")</f>
        <v>#VALUE!</v>
      </c>
      <c r="E930" s="89" t="e">
        <f aca="false">IF(LEN(VLOOKUP($A930,#REF!,4,FALSE())),IF(INDEX(#REF!,MATCH($A930,#REF!,0),1),LEFT(VLOOKUP($A930,#REF!,4,FALSE()),LEN(VLOOKUP($A930,#REF!,4,FALSE()))-2),CONCATENATE(LEFT(VLOOKUP($A930,#REF!,4,FALSE()),LEN(VLOOKUP($A930,#REF!,4,FALSE()))-2),"*")),"")</f>
        <v>#VALUE!</v>
      </c>
      <c r="F930" s="90" t="e">
        <f aca="false">IF(LEN(VLOOKUP($A930,#REF!,5,FALSE())),IF(INDEX(#REF!,MATCH($A930,#REF!,0),2),LEFT(VLOOKUP($A930,#REF!,5,FALSE()),LEN(VLOOKUP($A930,#REF!,5,FALSE()))-2),CONCATENATE(LEFT(VLOOKUP($A930,#REF!,5,FALSE()),LEN(VLOOKUP($A930,#REF!,5,FALSE()))-2),"*")),"")</f>
        <v>#VALUE!</v>
      </c>
      <c r="G930" s="90" t="e">
        <f aca="false">IF(LEN(VLOOKUP($A930,#REF!,6,FALSE())),IF(INDEX(#REF!,MATCH($A930,#REF!,0),3),LEFT(VLOOKUP($A930,#REF!,6,FALSE()),LEN(VLOOKUP($A930,#REF!,6,FALSE()))-2),CONCATENATE(LEFT(VLOOKUP($A930,#REF!,6,FALSE()),LEN(VLOOKUP($A930,#REF!,6,FALSE()))-2),"*")),"")</f>
        <v>#VALUE!</v>
      </c>
      <c r="H930" s="91" t="e">
        <f aca="false">IF(LEN(VLOOKUP($A930,#REF!,7,FALSE())),IF(INDEX(#REF!,MATCH($A930,#REF!,0),4),LEFT(VLOOKUP($A930,#REF!,7,FALSE()),LEN(VLOOKUP($A930,#REF!,7,FALSE()))-2),CONCATENATE(LEFT(VLOOKUP($A930,#REF!,7,FALSE()),LEN(VLOOKUP($A930,#REF!,7,FALSE()))-2),"*")),"")</f>
        <v>#VALUE!</v>
      </c>
      <c r="I930" s="92" t="e">
        <f aca="false">IF(LEN(VLOOKUP($A930,#REF!,8,FALSE())),UPPER(RIGHT(VLOOKUP($A930,#REF!,8,FALSE()), 1)),"")</f>
        <v>#VALUE!</v>
      </c>
      <c r="J930" s="90" t="e">
        <f aca="false">IF(LEN(VLOOKUP($A930,#REF!,4,FALSE())),UPPER(RIGHT(VLOOKUP($A930,#REF!,4,FALSE()), 1)),"")</f>
        <v>#VALUE!</v>
      </c>
      <c r="K930" s="90" t="e">
        <f aca="false">IF(LEN(VLOOKUP($A930,#REF!,5,FALSE())),UPPER(RIGHT(VLOOKUP($A930,#REF!,5,FALSE()), 1)),"")</f>
        <v>#VALUE!</v>
      </c>
      <c r="L930" s="90" t="e">
        <f aca="false">IF(LEN(VLOOKUP($A930,#REF!,6,FALSE())),UPPER(RIGHT(VLOOKUP($A930,#REF!,6,FALSE()), 1)),"")</f>
        <v>#VALUE!</v>
      </c>
      <c r="M930" s="91" t="e">
        <f aca="false">IF(LEN(VLOOKUP($A930,#REF!,7,FALSE())),UPPER(RIGHT(VLOOKUP($A930,#REF!,7,FALSE()), 1)),"")</f>
        <v>#VALUE!</v>
      </c>
      <c r="N930" s="185"/>
      <c r="O930" s="185"/>
      <c r="P930" s="185"/>
      <c r="Q930" s="185"/>
      <c r="R930" s="185"/>
      <c r="S930" s="100" t="e">
        <f aca="false">HLOOKUP("Device Tree Pin Name",#REF!,MATCH($A930,#REF!,0),FALSE())</f>
        <v>#VALUE!</v>
      </c>
      <c r="T930" s="95" t="e">
        <f aca="false">HLOOKUP("power rail",#REF!,MATCH($A930,#REF!,0),FALSE())</f>
        <v>#VALUE!</v>
      </c>
      <c r="U930" s="96" t="e">
        <f aca="false">HLOOKUP("Wake Capable",#REF!,MATCH($A930,#REF!,0),FALSE())</f>
        <v>#VALUE!</v>
      </c>
      <c r="V930" s="96" t="e">
        <f aca="false">HLOOKUP("Strap",#REF!,MATCH($A930,#REF!,0),FALSE())</f>
        <v>#VALUE!</v>
      </c>
      <c r="W930" s="96"/>
      <c r="X930" s="96"/>
      <c r="Y930" s="96"/>
      <c r="Z930" s="95"/>
      <c r="AA930" s="95" t="e">
        <f aca="false">HLOOKUP("Pad type",#REF!,MATCH($A930,#REF!,0),FALSE())</f>
        <v>#VALUE!</v>
      </c>
      <c r="AB930" s="100"/>
      <c r="AC930" s="100" t="e">
        <f aca="false">HLOOKUP("POR Pin State",#REF!,MATCH($A930,#REF!,0),FALSE())</f>
        <v>#VALUE!</v>
      </c>
      <c r="AD930" s="186"/>
      <c r="AE930" s="187"/>
      <c r="AF930" s="187"/>
      <c r="AG930" s="187"/>
      <c r="AH930" s="188"/>
      <c r="AI930" s="188"/>
      <c r="AJ930" s="189"/>
      <c r="AK930" s="189"/>
      <c r="AL930" s="189"/>
      <c r="AM930" s="189"/>
      <c r="AN930" s="189"/>
      <c r="AO930" s="189"/>
      <c r="AP930" s="189"/>
      <c r="AQ930" s="194" t="s">
        <v>2243</v>
      </c>
      <c r="AR930" s="104"/>
      <c r="AS930" s="104"/>
      <c r="AT930" s="104"/>
      <c r="AU930" s="104"/>
      <c r="AV930" s="104"/>
      <c r="AW930" s="104"/>
      <c r="AX930" s="104"/>
      <c r="AY930" s="104"/>
      <c r="AZ930" s="104"/>
      <c r="BA930" s="104"/>
      <c r="BB930" s="162"/>
      <c r="BC930" s="104"/>
      <c r="BD930" s="214"/>
      <c r="BE930" s="213" t="s">
        <v>2244</v>
      </c>
      <c r="BF930" s="108" t="e">
        <f aca="false">VLOOKUP($A930,#REF!, 34, FALSE())</f>
        <v>#VALUE!</v>
      </c>
      <c r="BG930" s="108" t="e">
        <f aca="false">VLOOKUP($A930,#REF!, 22, FALSE())</f>
        <v>#VALUE!</v>
      </c>
      <c r="BH930" s="109"/>
    </row>
    <row r="931" s="193" customFormat="true" ht="12.75" hidden="false" customHeight="true" outlineLevel="0" collapsed="false">
      <c r="A931" s="1" t="s">
        <v>2245</v>
      </c>
      <c r="B931" s="86" t="e">
        <f aca="false">VLOOKUP($A931,#REF!, 34, FALSE())</f>
        <v>#VALUE!</v>
      </c>
      <c r="C931" s="87" t="str">
        <f aca="false">CONCATENATE("unused_",A931)</f>
        <v>unused_DDR_XM2_B8WCK_N</v>
      </c>
      <c r="D931" s="88" t="e">
        <f aca="false">IF(LEN(VLOOKUP($A931,#REF!,8,FALSE())),LEFT(VLOOKUP($A931,#REF!,8,FALSE()),LEN(VLOOKUP($A931,#REF!,8,FALSE()))-2),"")</f>
        <v>#VALUE!</v>
      </c>
      <c r="E931" s="89" t="e">
        <f aca="false">IF(LEN(VLOOKUP($A931,#REF!,4,FALSE())),IF(INDEX(#REF!,MATCH($A931,#REF!,0),1),LEFT(VLOOKUP($A931,#REF!,4,FALSE()),LEN(VLOOKUP($A931,#REF!,4,FALSE()))-2),CONCATENATE(LEFT(VLOOKUP($A931,#REF!,4,FALSE()),LEN(VLOOKUP($A931,#REF!,4,FALSE()))-2),"*")),"")</f>
        <v>#VALUE!</v>
      </c>
      <c r="F931" s="90" t="e">
        <f aca="false">IF(LEN(VLOOKUP($A931,#REF!,5,FALSE())),IF(INDEX(#REF!,MATCH($A931,#REF!,0),2),LEFT(VLOOKUP($A931,#REF!,5,FALSE()),LEN(VLOOKUP($A931,#REF!,5,FALSE()))-2),CONCATENATE(LEFT(VLOOKUP($A931,#REF!,5,FALSE()),LEN(VLOOKUP($A931,#REF!,5,FALSE()))-2),"*")),"")</f>
        <v>#VALUE!</v>
      </c>
      <c r="G931" s="90" t="e">
        <f aca="false">IF(LEN(VLOOKUP($A931,#REF!,6,FALSE())),IF(INDEX(#REF!,MATCH($A931,#REF!,0),3),LEFT(VLOOKUP($A931,#REF!,6,FALSE()),LEN(VLOOKUP($A931,#REF!,6,FALSE()))-2),CONCATENATE(LEFT(VLOOKUP($A931,#REF!,6,FALSE()),LEN(VLOOKUP($A931,#REF!,6,FALSE()))-2),"*")),"")</f>
        <v>#VALUE!</v>
      </c>
      <c r="H931" s="91" t="e">
        <f aca="false">IF(LEN(VLOOKUP($A931,#REF!,7,FALSE())),IF(INDEX(#REF!,MATCH($A931,#REF!,0),4),LEFT(VLOOKUP($A931,#REF!,7,FALSE()),LEN(VLOOKUP($A931,#REF!,7,FALSE()))-2),CONCATENATE(LEFT(VLOOKUP($A931,#REF!,7,FALSE()),LEN(VLOOKUP($A931,#REF!,7,FALSE()))-2),"*")),"")</f>
        <v>#VALUE!</v>
      </c>
      <c r="I931" s="92" t="e">
        <f aca="false">IF(LEN(VLOOKUP($A931,#REF!,8,FALSE())),UPPER(RIGHT(VLOOKUP($A931,#REF!,8,FALSE()), 1)),"")</f>
        <v>#VALUE!</v>
      </c>
      <c r="J931" s="90" t="e">
        <f aca="false">IF(LEN(VLOOKUP($A931,#REF!,4,FALSE())),UPPER(RIGHT(VLOOKUP($A931,#REF!,4,FALSE()), 1)),"")</f>
        <v>#VALUE!</v>
      </c>
      <c r="K931" s="90" t="e">
        <f aca="false">IF(LEN(VLOOKUP($A931,#REF!,5,FALSE())),UPPER(RIGHT(VLOOKUP($A931,#REF!,5,FALSE()), 1)),"")</f>
        <v>#VALUE!</v>
      </c>
      <c r="L931" s="90" t="e">
        <f aca="false">IF(LEN(VLOOKUP($A931,#REF!,6,FALSE())),UPPER(RIGHT(VLOOKUP($A931,#REF!,6,FALSE()), 1)),"")</f>
        <v>#VALUE!</v>
      </c>
      <c r="M931" s="91" t="e">
        <f aca="false">IF(LEN(VLOOKUP($A931,#REF!,7,FALSE())),UPPER(RIGHT(VLOOKUP($A931,#REF!,7,FALSE()), 1)),"")</f>
        <v>#VALUE!</v>
      </c>
      <c r="N931" s="185"/>
      <c r="O931" s="185"/>
      <c r="P931" s="185"/>
      <c r="Q931" s="185"/>
      <c r="R931" s="185"/>
      <c r="S931" s="100" t="e">
        <f aca="false">HLOOKUP("Device Tree Pin Name",#REF!,MATCH($A931,#REF!,0),FALSE())</f>
        <v>#VALUE!</v>
      </c>
      <c r="T931" s="95" t="e">
        <f aca="false">HLOOKUP("power rail",#REF!,MATCH($A931,#REF!,0),FALSE())</f>
        <v>#VALUE!</v>
      </c>
      <c r="U931" s="96" t="e">
        <f aca="false">HLOOKUP("Wake Capable",#REF!,MATCH($A931,#REF!,0),FALSE())</f>
        <v>#VALUE!</v>
      </c>
      <c r="V931" s="96" t="e">
        <f aca="false">HLOOKUP("Strap",#REF!,MATCH($A931,#REF!,0),FALSE())</f>
        <v>#VALUE!</v>
      </c>
      <c r="W931" s="96"/>
      <c r="X931" s="96"/>
      <c r="Y931" s="96"/>
      <c r="Z931" s="95"/>
      <c r="AA931" s="95" t="e">
        <f aca="false">HLOOKUP("Pad type",#REF!,MATCH($A931,#REF!,0),FALSE())</f>
        <v>#VALUE!</v>
      </c>
      <c r="AB931" s="100"/>
      <c r="AC931" s="100" t="e">
        <f aca="false">HLOOKUP("POR Pin State",#REF!,MATCH($A931,#REF!,0),FALSE())</f>
        <v>#VALUE!</v>
      </c>
      <c r="AD931" s="186"/>
      <c r="AE931" s="187"/>
      <c r="AF931" s="187"/>
      <c r="AG931" s="187"/>
      <c r="AH931" s="188"/>
      <c r="AI931" s="188"/>
      <c r="AJ931" s="189"/>
      <c r="AK931" s="189"/>
      <c r="AL931" s="189"/>
      <c r="AM931" s="189"/>
      <c r="AN931" s="189"/>
      <c r="AO931" s="189"/>
      <c r="AP931" s="189"/>
      <c r="AQ931" s="194" t="s">
        <v>2245</v>
      </c>
      <c r="AR931" s="104"/>
      <c r="AS931" s="104"/>
      <c r="AT931" s="104"/>
      <c r="AU931" s="104"/>
      <c r="AV931" s="104"/>
      <c r="AW931" s="104"/>
      <c r="AX931" s="104"/>
      <c r="AY931" s="104"/>
      <c r="AZ931" s="104"/>
      <c r="BA931" s="104"/>
      <c r="BB931" s="162"/>
      <c r="BC931" s="104"/>
      <c r="BD931" s="214"/>
      <c r="BE931" s="213" t="s">
        <v>2246</v>
      </c>
      <c r="BF931" s="108" t="e">
        <f aca="false">VLOOKUP($A931,#REF!, 34, FALSE())</f>
        <v>#VALUE!</v>
      </c>
      <c r="BG931" s="108" t="e">
        <f aca="false">VLOOKUP($A931,#REF!, 22, FALSE())</f>
        <v>#VALUE!</v>
      </c>
      <c r="BH931" s="109"/>
    </row>
    <row r="932" s="193" customFormat="true" ht="12.75" hidden="false" customHeight="true" outlineLevel="0" collapsed="false">
      <c r="A932" s="1" t="s">
        <v>2247</v>
      </c>
      <c r="B932" s="86" t="e">
        <f aca="false">VLOOKUP($A932,#REF!, 34, FALSE())</f>
        <v>#VALUE!</v>
      </c>
      <c r="C932" s="87" t="str">
        <f aca="false">CONCATENATE("unused_",A932)</f>
        <v>unused_DDR_XM2_B8RDQS_P</v>
      </c>
      <c r="D932" s="88" t="e">
        <f aca="false">IF(LEN(VLOOKUP($A932,#REF!,8,FALSE())),LEFT(VLOOKUP($A932,#REF!,8,FALSE()),LEN(VLOOKUP($A932,#REF!,8,FALSE()))-2),"")</f>
        <v>#VALUE!</v>
      </c>
      <c r="E932" s="89" t="e">
        <f aca="false">IF(LEN(VLOOKUP($A932,#REF!,4,FALSE())),IF(INDEX(#REF!,MATCH($A932,#REF!,0),1),LEFT(VLOOKUP($A932,#REF!,4,FALSE()),LEN(VLOOKUP($A932,#REF!,4,FALSE()))-2),CONCATENATE(LEFT(VLOOKUP($A932,#REF!,4,FALSE()),LEN(VLOOKUP($A932,#REF!,4,FALSE()))-2),"*")),"")</f>
        <v>#VALUE!</v>
      </c>
      <c r="F932" s="90" t="e">
        <f aca="false">IF(LEN(VLOOKUP($A932,#REF!,5,FALSE())),IF(INDEX(#REF!,MATCH($A932,#REF!,0),2),LEFT(VLOOKUP($A932,#REF!,5,FALSE()),LEN(VLOOKUP($A932,#REF!,5,FALSE()))-2),CONCATENATE(LEFT(VLOOKUP($A932,#REF!,5,FALSE()),LEN(VLOOKUP($A932,#REF!,5,FALSE()))-2),"*")),"")</f>
        <v>#VALUE!</v>
      </c>
      <c r="G932" s="90" t="e">
        <f aca="false">IF(LEN(VLOOKUP($A932,#REF!,6,FALSE())),IF(INDEX(#REF!,MATCH($A932,#REF!,0),3),LEFT(VLOOKUP($A932,#REF!,6,FALSE()),LEN(VLOOKUP($A932,#REF!,6,FALSE()))-2),CONCATENATE(LEFT(VLOOKUP($A932,#REF!,6,FALSE()),LEN(VLOOKUP($A932,#REF!,6,FALSE()))-2),"*")),"")</f>
        <v>#VALUE!</v>
      </c>
      <c r="H932" s="91" t="e">
        <f aca="false">IF(LEN(VLOOKUP($A932,#REF!,7,FALSE())),IF(INDEX(#REF!,MATCH($A932,#REF!,0),4),LEFT(VLOOKUP($A932,#REF!,7,FALSE()),LEN(VLOOKUP($A932,#REF!,7,FALSE()))-2),CONCATENATE(LEFT(VLOOKUP($A932,#REF!,7,FALSE()),LEN(VLOOKUP($A932,#REF!,7,FALSE()))-2),"*")),"")</f>
        <v>#VALUE!</v>
      </c>
      <c r="I932" s="92" t="e">
        <f aca="false">IF(LEN(VLOOKUP($A932,#REF!,8,FALSE())),UPPER(RIGHT(VLOOKUP($A932,#REF!,8,FALSE()), 1)),"")</f>
        <v>#VALUE!</v>
      </c>
      <c r="J932" s="90" t="e">
        <f aca="false">IF(LEN(VLOOKUP($A932,#REF!,4,FALSE())),UPPER(RIGHT(VLOOKUP($A932,#REF!,4,FALSE()), 1)),"")</f>
        <v>#VALUE!</v>
      </c>
      <c r="K932" s="90" t="e">
        <f aca="false">IF(LEN(VLOOKUP($A932,#REF!,5,FALSE())),UPPER(RIGHT(VLOOKUP($A932,#REF!,5,FALSE()), 1)),"")</f>
        <v>#VALUE!</v>
      </c>
      <c r="L932" s="90" t="e">
        <f aca="false">IF(LEN(VLOOKUP($A932,#REF!,6,FALSE())),UPPER(RIGHT(VLOOKUP($A932,#REF!,6,FALSE()), 1)),"")</f>
        <v>#VALUE!</v>
      </c>
      <c r="M932" s="91" t="e">
        <f aca="false">IF(LEN(VLOOKUP($A932,#REF!,7,FALSE())),UPPER(RIGHT(VLOOKUP($A932,#REF!,7,FALSE()), 1)),"")</f>
        <v>#VALUE!</v>
      </c>
      <c r="N932" s="185"/>
      <c r="O932" s="185"/>
      <c r="P932" s="185"/>
      <c r="Q932" s="185"/>
      <c r="R932" s="185"/>
      <c r="S932" s="100" t="e">
        <f aca="false">HLOOKUP("Device Tree Pin Name",#REF!,MATCH($A932,#REF!,0),FALSE())</f>
        <v>#VALUE!</v>
      </c>
      <c r="T932" s="95" t="e">
        <f aca="false">HLOOKUP("power rail",#REF!,MATCH($A932,#REF!,0),FALSE())</f>
        <v>#VALUE!</v>
      </c>
      <c r="U932" s="96" t="e">
        <f aca="false">HLOOKUP("Wake Capable",#REF!,MATCH($A932,#REF!,0),FALSE())</f>
        <v>#VALUE!</v>
      </c>
      <c r="V932" s="96" t="e">
        <f aca="false">HLOOKUP("Strap",#REF!,MATCH($A932,#REF!,0),FALSE())</f>
        <v>#VALUE!</v>
      </c>
      <c r="W932" s="96"/>
      <c r="X932" s="96"/>
      <c r="Y932" s="96"/>
      <c r="Z932" s="95"/>
      <c r="AA932" s="95" t="e">
        <f aca="false">HLOOKUP("Pad type",#REF!,MATCH($A932,#REF!,0),FALSE())</f>
        <v>#VALUE!</v>
      </c>
      <c r="AB932" s="100"/>
      <c r="AC932" s="100" t="e">
        <f aca="false">HLOOKUP("POR Pin State",#REF!,MATCH($A932,#REF!,0),FALSE())</f>
        <v>#VALUE!</v>
      </c>
      <c r="AD932" s="186"/>
      <c r="AE932" s="187"/>
      <c r="AF932" s="187"/>
      <c r="AG932" s="187"/>
      <c r="AH932" s="188"/>
      <c r="AI932" s="188"/>
      <c r="AJ932" s="189"/>
      <c r="AK932" s="189"/>
      <c r="AL932" s="189"/>
      <c r="AM932" s="189"/>
      <c r="AN932" s="189"/>
      <c r="AO932" s="189"/>
      <c r="AP932" s="189"/>
      <c r="AQ932" s="194" t="s">
        <v>2247</v>
      </c>
      <c r="AR932" s="104"/>
      <c r="AS932" s="104"/>
      <c r="AT932" s="104"/>
      <c r="AU932" s="104"/>
      <c r="AV932" s="104"/>
      <c r="AW932" s="104"/>
      <c r="AX932" s="104"/>
      <c r="AY932" s="104"/>
      <c r="AZ932" s="104"/>
      <c r="BA932" s="104"/>
      <c r="BB932" s="162"/>
      <c r="BC932" s="104"/>
      <c r="BD932" s="214"/>
      <c r="BE932" s="213" t="s">
        <v>2248</v>
      </c>
      <c r="BF932" s="108" t="e">
        <f aca="false">VLOOKUP($A932,#REF!, 34, FALSE())</f>
        <v>#VALUE!</v>
      </c>
      <c r="BG932" s="108" t="e">
        <f aca="false">VLOOKUP($A932,#REF!, 22, FALSE())</f>
        <v>#VALUE!</v>
      </c>
      <c r="BH932" s="109"/>
    </row>
    <row r="933" s="193" customFormat="true" ht="12.75" hidden="false" customHeight="true" outlineLevel="0" collapsed="false">
      <c r="A933" s="1" t="s">
        <v>2249</v>
      </c>
      <c r="B933" s="86" t="e">
        <f aca="false">VLOOKUP($A933,#REF!, 34, FALSE())</f>
        <v>#VALUE!</v>
      </c>
      <c r="C933" s="87" t="str">
        <f aca="false">CONCATENATE("unused_",A933)</f>
        <v>unused_DDR_XM2_B8RDQS_N</v>
      </c>
      <c r="D933" s="88" t="e">
        <f aca="false">IF(LEN(VLOOKUP($A933,#REF!,8,FALSE())),LEFT(VLOOKUP($A933,#REF!,8,FALSE()),LEN(VLOOKUP($A933,#REF!,8,FALSE()))-2),"")</f>
        <v>#VALUE!</v>
      </c>
      <c r="E933" s="89" t="e">
        <f aca="false">IF(LEN(VLOOKUP($A933,#REF!,4,FALSE())),IF(INDEX(#REF!,MATCH($A933,#REF!,0),1),LEFT(VLOOKUP($A933,#REF!,4,FALSE()),LEN(VLOOKUP($A933,#REF!,4,FALSE()))-2),CONCATENATE(LEFT(VLOOKUP($A933,#REF!,4,FALSE()),LEN(VLOOKUP($A933,#REF!,4,FALSE()))-2),"*")),"")</f>
        <v>#VALUE!</v>
      </c>
      <c r="F933" s="90" t="e">
        <f aca="false">IF(LEN(VLOOKUP($A933,#REF!,5,FALSE())),IF(INDEX(#REF!,MATCH($A933,#REF!,0),2),LEFT(VLOOKUP($A933,#REF!,5,FALSE()),LEN(VLOOKUP($A933,#REF!,5,FALSE()))-2),CONCATENATE(LEFT(VLOOKUP($A933,#REF!,5,FALSE()),LEN(VLOOKUP($A933,#REF!,5,FALSE()))-2),"*")),"")</f>
        <v>#VALUE!</v>
      </c>
      <c r="G933" s="90" t="e">
        <f aca="false">IF(LEN(VLOOKUP($A933,#REF!,6,FALSE())),IF(INDEX(#REF!,MATCH($A933,#REF!,0),3),LEFT(VLOOKUP($A933,#REF!,6,FALSE()),LEN(VLOOKUP($A933,#REF!,6,FALSE()))-2),CONCATENATE(LEFT(VLOOKUP($A933,#REF!,6,FALSE()),LEN(VLOOKUP($A933,#REF!,6,FALSE()))-2),"*")),"")</f>
        <v>#VALUE!</v>
      </c>
      <c r="H933" s="91" t="e">
        <f aca="false">IF(LEN(VLOOKUP($A933,#REF!,7,FALSE())),IF(INDEX(#REF!,MATCH($A933,#REF!,0),4),LEFT(VLOOKUP($A933,#REF!,7,FALSE()),LEN(VLOOKUP($A933,#REF!,7,FALSE()))-2),CONCATENATE(LEFT(VLOOKUP($A933,#REF!,7,FALSE()),LEN(VLOOKUP($A933,#REF!,7,FALSE()))-2),"*")),"")</f>
        <v>#VALUE!</v>
      </c>
      <c r="I933" s="92" t="e">
        <f aca="false">IF(LEN(VLOOKUP($A933,#REF!,8,FALSE())),UPPER(RIGHT(VLOOKUP($A933,#REF!,8,FALSE()), 1)),"")</f>
        <v>#VALUE!</v>
      </c>
      <c r="J933" s="90" t="e">
        <f aca="false">IF(LEN(VLOOKUP($A933,#REF!,4,FALSE())),UPPER(RIGHT(VLOOKUP($A933,#REF!,4,FALSE()), 1)),"")</f>
        <v>#VALUE!</v>
      </c>
      <c r="K933" s="90" t="e">
        <f aca="false">IF(LEN(VLOOKUP($A933,#REF!,5,FALSE())),UPPER(RIGHT(VLOOKUP($A933,#REF!,5,FALSE()), 1)),"")</f>
        <v>#VALUE!</v>
      </c>
      <c r="L933" s="90" t="e">
        <f aca="false">IF(LEN(VLOOKUP($A933,#REF!,6,FALSE())),UPPER(RIGHT(VLOOKUP($A933,#REF!,6,FALSE()), 1)),"")</f>
        <v>#VALUE!</v>
      </c>
      <c r="M933" s="91" t="e">
        <f aca="false">IF(LEN(VLOOKUP($A933,#REF!,7,FALSE())),UPPER(RIGHT(VLOOKUP($A933,#REF!,7,FALSE()), 1)),"")</f>
        <v>#VALUE!</v>
      </c>
      <c r="N933" s="185"/>
      <c r="O933" s="185"/>
      <c r="P933" s="185"/>
      <c r="Q933" s="185"/>
      <c r="R933" s="185"/>
      <c r="S933" s="100" t="e">
        <f aca="false">HLOOKUP("Device Tree Pin Name",#REF!,MATCH($A933,#REF!,0),FALSE())</f>
        <v>#VALUE!</v>
      </c>
      <c r="T933" s="95" t="e">
        <f aca="false">HLOOKUP("power rail",#REF!,MATCH($A933,#REF!,0),FALSE())</f>
        <v>#VALUE!</v>
      </c>
      <c r="U933" s="96" t="e">
        <f aca="false">HLOOKUP("Wake Capable",#REF!,MATCH($A933,#REF!,0),FALSE())</f>
        <v>#VALUE!</v>
      </c>
      <c r="V933" s="96" t="e">
        <f aca="false">HLOOKUP("Strap",#REF!,MATCH($A933,#REF!,0),FALSE())</f>
        <v>#VALUE!</v>
      </c>
      <c r="W933" s="96"/>
      <c r="X933" s="96"/>
      <c r="Y933" s="96"/>
      <c r="Z933" s="95"/>
      <c r="AA933" s="95" t="e">
        <f aca="false">HLOOKUP("Pad type",#REF!,MATCH($A933,#REF!,0),FALSE())</f>
        <v>#VALUE!</v>
      </c>
      <c r="AB933" s="100"/>
      <c r="AC933" s="100" t="e">
        <f aca="false">HLOOKUP("POR Pin State",#REF!,MATCH($A933,#REF!,0),FALSE())</f>
        <v>#VALUE!</v>
      </c>
      <c r="AD933" s="186"/>
      <c r="AE933" s="187"/>
      <c r="AF933" s="187"/>
      <c r="AG933" s="187"/>
      <c r="AH933" s="188"/>
      <c r="AI933" s="188"/>
      <c r="AJ933" s="189"/>
      <c r="AK933" s="189"/>
      <c r="AL933" s="189"/>
      <c r="AM933" s="189"/>
      <c r="AN933" s="189"/>
      <c r="AO933" s="189"/>
      <c r="AP933" s="189"/>
      <c r="AQ933" s="194" t="s">
        <v>2249</v>
      </c>
      <c r="AR933" s="104"/>
      <c r="AS933" s="104"/>
      <c r="AT933" s="104"/>
      <c r="AU933" s="104"/>
      <c r="AV933" s="104"/>
      <c r="AW933" s="104"/>
      <c r="AX933" s="104"/>
      <c r="AY933" s="104"/>
      <c r="AZ933" s="104"/>
      <c r="BA933" s="104"/>
      <c r="BB933" s="162"/>
      <c r="BC933" s="104"/>
      <c r="BD933" s="214"/>
      <c r="BE933" s="213" t="s">
        <v>2250</v>
      </c>
      <c r="BF933" s="108" t="e">
        <f aca="false">VLOOKUP($A933,#REF!, 34, FALSE())</f>
        <v>#VALUE!</v>
      </c>
      <c r="BG933" s="108" t="e">
        <f aca="false">VLOOKUP($A933,#REF!, 22, FALSE())</f>
        <v>#VALUE!</v>
      </c>
      <c r="BH933" s="109"/>
    </row>
    <row r="934" s="232" customFormat="true" ht="12.75" hidden="false" customHeight="true" outlineLevel="0" collapsed="false">
      <c r="A934" s="219" t="s">
        <v>2251</v>
      </c>
      <c r="B934" s="86" t="e">
        <f aca="false">VLOOKUP($A934,#REF!, 34, FALSE())</f>
        <v>#VALUE!</v>
      </c>
      <c r="C934" s="87" t="str">
        <f aca="false">CONCATENATE("unused_",A934)</f>
        <v>unused_DDR_XM2_B9D0</v>
      </c>
      <c r="D934" s="88" t="e">
        <f aca="false">IF(LEN(VLOOKUP($A934,#REF!,8,FALSE())),LEFT(VLOOKUP($A934,#REF!,8,FALSE()),LEN(VLOOKUP($A934,#REF!,8,FALSE()))-2),"")</f>
        <v>#VALUE!</v>
      </c>
      <c r="E934" s="89" t="e">
        <f aca="false">IF(LEN(VLOOKUP($A934,#REF!,4,FALSE())),IF(INDEX(#REF!,MATCH($A934,#REF!,0),1),LEFT(VLOOKUP($A934,#REF!,4,FALSE()),LEN(VLOOKUP($A934,#REF!,4,FALSE()))-2),CONCATENATE(LEFT(VLOOKUP($A934,#REF!,4,FALSE()),LEN(VLOOKUP($A934,#REF!,4,FALSE()))-2),"*")),"")</f>
        <v>#VALUE!</v>
      </c>
      <c r="F934" s="90" t="e">
        <f aca="false">IF(LEN(VLOOKUP($A934,#REF!,5,FALSE())),IF(INDEX(#REF!,MATCH($A934,#REF!,0),2),LEFT(VLOOKUP($A934,#REF!,5,FALSE()),LEN(VLOOKUP($A934,#REF!,5,FALSE()))-2),CONCATENATE(LEFT(VLOOKUP($A934,#REF!,5,FALSE()),LEN(VLOOKUP($A934,#REF!,5,FALSE()))-2),"*")),"")</f>
        <v>#VALUE!</v>
      </c>
      <c r="G934" s="90" t="e">
        <f aca="false">IF(LEN(VLOOKUP($A934,#REF!,6,FALSE())),IF(INDEX(#REF!,MATCH($A934,#REF!,0),3),LEFT(VLOOKUP($A934,#REF!,6,FALSE()),LEN(VLOOKUP($A934,#REF!,6,FALSE()))-2),CONCATENATE(LEFT(VLOOKUP($A934,#REF!,6,FALSE()),LEN(VLOOKUP($A934,#REF!,6,FALSE()))-2),"*")),"")</f>
        <v>#VALUE!</v>
      </c>
      <c r="H934" s="91" t="e">
        <f aca="false">IF(LEN(VLOOKUP($A934,#REF!,7,FALSE())),IF(INDEX(#REF!,MATCH($A934,#REF!,0),4),LEFT(VLOOKUP($A934,#REF!,7,FALSE()),LEN(VLOOKUP($A934,#REF!,7,FALSE()))-2),CONCATENATE(LEFT(VLOOKUP($A934,#REF!,7,FALSE()),LEN(VLOOKUP($A934,#REF!,7,FALSE()))-2),"*")),"")</f>
        <v>#VALUE!</v>
      </c>
      <c r="I934" s="92" t="e">
        <f aca="false">IF(LEN(VLOOKUP($A934,#REF!,8,FALSE())),UPPER(RIGHT(VLOOKUP($A934,#REF!,8,FALSE()), 1)),"")</f>
        <v>#VALUE!</v>
      </c>
      <c r="J934" s="90" t="e">
        <f aca="false">IF(LEN(VLOOKUP($A934,#REF!,4,FALSE())),UPPER(RIGHT(VLOOKUP($A934,#REF!,4,FALSE()), 1)),"")</f>
        <v>#VALUE!</v>
      </c>
      <c r="K934" s="90" t="e">
        <f aca="false">IF(LEN(VLOOKUP($A934,#REF!,5,FALSE())),UPPER(RIGHT(VLOOKUP($A934,#REF!,5,FALSE()), 1)),"")</f>
        <v>#VALUE!</v>
      </c>
      <c r="L934" s="90" t="e">
        <f aca="false">IF(LEN(VLOOKUP($A934,#REF!,6,FALSE())),UPPER(RIGHT(VLOOKUP($A934,#REF!,6,FALSE()), 1)),"")</f>
        <v>#VALUE!</v>
      </c>
      <c r="M934" s="91" t="e">
        <f aca="false">IF(LEN(VLOOKUP($A934,#REF!,7,FALSE())),UPPER(RIGHT(VLOOKUP($A934,#REF!,7,FALSE()), 1)),"")</f>
        <v>#VALUE!</v>
      </c>
      <c r="N934" s="185"/>
      <c r="O934" s="185"/>
      <c r="P934" s="185"/>
      <c r="Q934" s="185"/>
      <c r="R934" s="185"/>
      <c r="S934" s="100" t="e">
        <f aca="false">HLOOKUP("Device Tree Pin Name",#REF!,MATCH($A934,#REF!,0),FALSE())</f>
        <v>#VALUE!</v>
      </c>
      <c r="T934" s="95" t="e">
        <f aca="false">HLOOKUP("power rail",#REF!,MATCH($A934,#REF!,0),FALSE())</f>
        <v>#VALUE!</v>
      </c>
      <c r="U934" s="96" t="e">
        <f aca="false">HLOOKUP("Wake Capable",#REF!,MATCH($A934,#REF!,0),FALSE())</f>
        <v>#VALUE!</v>
      </c>
      <c r="V934" s="96" t="e">
        <f aca="false">HLOOKUP("Strap",#REF!,MATCH($A934,#REF!,0),FALSE())</f>
        <v>#VALUE!</v>
      </c>
      <c r="W934" s="96"/>
      <c r="X934" s="96"/>
      <c r="Y934" s="96"/>
      <c r="Z934" s="95"/>
      <c r="AA934" s="95" t="e">
        <f aca="false">HLOOKUP("Pad type",#REF!,MATCH($A934,#REF!,0),FALSE())</f>
        <v>#VALUE!</v>
      </c>
      <c r="AB934" s="100"/>
      <c r="AC934" s="100" t="e">
        <f aca="false">HLOOKUP("POR Pin State",#REF!,MATCH($A934,#REF!,0),FALSE())</f>
        <v>#VALUE!</v>
      </c>
      <c r="AD934" s="186"/>
      <c r="AE934" s="187"/>
      <c r="AF934" s="187"/>
      <c r="AG934" s="187"/>
      <c r="AH934" s="188"/>
      <c r="AI934" s="188"/>
      <c r="AJ934" s="189"/>
      <c r="AK934" s="189"/>
      <c r="AL934" s="189"/>
      <c r="AM934" s="189"/>
      <c r="AN934" s="189"/>
      <c r="AO934" s="189"/>
      <c r="AP934" s="189"/>
      <c r="AQ934" s="194" t="s">
        <v>2252</v>
      </c>
      <c r="AR934" s="230"/>
      <c r="AS934" s="230"/>
      <c r="AT934" s="230"/>
      <c r="AU934" s="230"/>
      <c r="AV934" s="230"/>
      <c r="AW934" s="230"/>
      <c r="AX934" s="230"/>
      <c r="AY934" s="230"/>
      <c r="AZ934" s="230"/>
      <c r="BA934" s="230"/>
      <c r="BB934" s="231"/>
      <c r="BC934" s="230"/>
      <c r="BD934" s="214"/>
      <c r="BE934" s="226" t="s">
        <v>2253</v>
      </c>
      <c r="BF934" s="108" t="e">
        <f aca="false">VLOOKUP($A934,#REF!, 34, FALSE())</f>
        <v>#VALUE!</v>
      </c>
      <c r="BG934" s="108" t="e">
        <f aca="false">VLOOKUP($A934,#REF!, 22, FALSE())</f>
        <v>#VALUE!</v>
      </c>
      <c r="BH934" s="109"/>
    </row>
    <row r="935" s="193" customFormat="true" ht="12.75" hidden="false" customHeight="true" outlineLevel="0" collapsed="false">
      <c r="A935" s="133" t="s">
        <v>2254</v>
      </c>
      <c r="B935" s="86" t="e">
        <f aca="false">VLOOKUP($A935,#REF!, 34, FALSE())</f>
        <v>#VALUE!</v>
      </c>
      <c r="C935" s="87" t="str">
        <f aca="false">CONCATENATE("unused_",A935)</f>
        <v>unused_DDR_XM2_B9D1</v>
      </c>
      <c r="D935" s="88" t="e">
        <f aca="false">IF(LEN(VLOOKUP($A935,#REF!,8,FALSE())),LEFT(VLOOKUP($A935,#REF!,8,FALSE()),LEN(VLOOKUP($A935,#REF!,8,FALSE()))-2),"")</f>
        <v>#VALUE!</v>
      </c>
      <c r="E935" s="89" t="e">
        <f aca="false">IF(LEN(VLOOKUP($A935,#REF!,4,FALSE())),IF(INDEX(#REF!,MATCH($A935,#REF!,0),1),LEFT(VLOOKUP($A935,#REF!,4,FALSE()),LEN(VLOOKUP($A935,#REF!,4,FALSE()))-2),CONCATENATE(LEFT(VLOOKUP($A935,#REF!,4,FALSE()),LEN(VLOOKUP($A935,#REF!,4,FALSE()))-2),"*")),"")</f>
        <v>#VALUE!</v>
      </c>
      <c r="F935" s="90" t="e">
        <f aca="false">IF(LEN(VLOOKUP($A935,#REF!,5,FALSE())),IF(INDEX(#REF!,MATCH($A935,#REF!,0),2),LEFT(VLOOKUP($A935,#REF!,5,FALSE()),LEN(VLOOKUP($A935,#REF!,5,FALSE()))-2),CONCATENATE(LEFT(VLOOKUP($A935,#REF!,5,FALSE()),LEN(VLOOKUP($A935,#REF!,5,FALSE()))-2),"*")),"")</f>
        <v>#VALUE!</v>
      </c>
      <c r="G935" s="90" t="e">
        <f aca="false">IF(LEN(VLOOKUP($A935,#REF!,6,FALSE())),IF(INDEX(#REF!,MATCH($A935,#REF!,0),3),LEFT(VLOOKUP($A935,#REF!,6,FALSE()),LEN(VLOOKUP($A935,#REF!,6,FALSE()))-2),CONCATENATE(LEFT(VLOOKUP($A935,#REF!,6,FALSE()),LEN(VLOOKUP($A935,#REF!,6,FALSE()))-2),"*")),"")</f>
        <v>#VALUE!</v>
      </c>
      <c r="H935" s="91" t="e">
        <f aca="false">IF(LEN(VLOOKUP($A935,#REF!,7,FALSE())),IF(INDEX(#REF!,MATCH($A935,#REF!,0),4),LEFT(VLOOKUP($A935,#REF!,7,FALSE()),LEN(VLOOKUP($A935,#REF!,7,FALSE()))-2),CONCATENATE(LEFT(VLOOKUP($A935,#REF!,7,FALSE()),LEN(VLOOKUP($A935,#REF!,7,FALSE()))-2),"*")),"")</f>
        <v>#VALUE!</v>
      </c>
      <c r="I935" s="92" t="e">
        <f aca="false">IF(LEN(VLOOKUP($A935,#REF!,8,FALSE())),UPPER(RIGHT(VLOOKUP($A935,#REF!,8,FALSE()), 1)),"")</f>
        <v>#VALUE!</v>
      </c>
      <c r="J935" s="90" t="e">
        <f aca="false">IF(LEN(VLOOKUP($A935,#REF!,4,FALSE())),UPPER(RIGHT(VLOOKUP($A935,#REF!,4,FALSE()), 1)),"")</f>
        <v>#VALUE!</v>
      </c>
      <c r="K935" s="90" t="e">
        <f aca="false">IF(LEN(VLOOKUP($A935,#REF!,5,FALSE())),UPPER(RIGHT(VLOOKUP($A935,#REF!,5,FALSE()), 1)),"")</f>
        <v>#VALUE!</v>
      </c>
      <c r="L935" s="90" t="e">
        <f aca="false">IF(LEN(VLOOKUP($A935,#REF!,6,FALSE())),UPPER(RIGHT(VLOOKUP($A935,#REF!,6,FALSE()), 1)),"")</f>
        <v>#VALUE!</v>
      </c>
      <c r="M935" s="91" t="e">
        <f aca="false">IF(LEN(VLOOKUP($A935,#REF!,7,FALSE())),UPPER(RIGHT(VLOOKUP($A935,#REF!,7,FALSE()), 1)),"")</f>
        <v>#VALUE!</v>
      </c>
      <c r="N935" s="185"/>
      <c r="O935" s="185"/>
      <c r="P935" s="185"/>
      <c r="Q935" s="185"/>
      <c r="R935" s="185"/>
      <c r="S935" s="100" t="e">
        <f aca="false">HLOOKUP("Device Tree Pin Name",#REF!,MATCH($A935,#REF!,0),FALSE())</f>
        <v>#VALUE!</v>
      </c>
      <c r="T935" s="95" t="e">
        <f aca="false">HLOOKUP("power rail",#REF!,MATCH($A935,#REF!,0),FALSE())</f>
        <v>#VALUE!</v>
      </c>
      <c r="U935" s="96" t="e">
        <f aca="false">HLOOKUP("Wake Capable",#REF!,MATCH($A935,#REF!,0),FALSE())</f>
        <v>#VALUE!</v>
      </c>
      <c r="V935" s="96" t="e">
        <f aca="false">HLOOKUP("Strap",#REF!,MATCH($A935,#REF!,0),FALSE())</f>
        <v>#VALUE!</v>
      </c>
      <c r="W935" s="96"/>
      <c r="X935" s="96"/>
      <c r="Y935" s="96"/>
      <c r="Z935" s="95"/>
      <c r="AA935" s="95" t="e">
        <f aca="false">HLOOKUP("Pad type",#REF!,MATCH($A935,#REF!,0),FALSE())</f>
        <v>#VALUE!</v>
      </c>
      <c r="AB935" s="100"/>
      <c r="AC935" s="100" t="e">
        <f aca="false">HLOOKUP("POR Pin State",#REF!,MATCH($A935,#REF!,0),FALSE())</f>
        <v>#VALUE!</v>
      </c>
      <c r="AD935" s="186"/>
      <c r="AE935" s="187"/>
      <c r="AF935" s="187"/>
      <c r="AG935" s="187"/>
      <c r="AH935" s="188"/>
      <c r="AI935" s="188"/>
      <c r="AJ935" s="189"/>
      <c r="AK935" s="189"/>
      <c r="AL935" s="189"/>
      <c r="AM935" s="189"/>
      <c r="AN935" s="189"/>
      <c r="AO935" s="189"/>
      <c r="AP935" s="189"/>
      <c r="AQ935" s="194" t="s">
        <v>2255</v>
      </c>
      <c r="AR935" s="104"/>
      <c r="AS935" s="104"/>
      <c r="AT935" s="104"/>
      <c r="AU935" s="104"/>
      <c r="AV935" s="104"/>
      <c r="AW935" s="104"/>
      <c r="AX935" s="104"/>
      <c r="AY935" s="104"/>
      <c r="AZ935" s="104"/>
      <c r="BA935" s="104"/>
      <c r="BB935" s="162"/>
      <c r="BC935" s="174"/>
      <c r="BD935" s="212"/>
      <c r="BE935" s="213" t="s">
        <v>2256</v>
      </c>
      <c r="BF935" s="108" t="e">
        <f aca="false">VLOOKUP($A935,#REF!, 34, FALSE())</f>
        <v>#VALUE!</v>
      </c>
      <c r="BG935" s="108" t="e">
        <f aca="false">VLOOKUP($A935,#REF!, 22, FALSE())</f>
        <v>#VALUE!</v>
      </c>
      <c r="BH935" s="109"/>
    </row>
    <row r="936" s="193" customFormat="true" ht="12.75" hidden="false" customHeight="true" outlineLevel="0" collapsed="false">
      <c r="A936" s="133" t="s">
        <v>2257</v>
      </c>
      <c r="B936" s="86" t="e">
        <f aca="false">VLOOKUP($A936,#REF!, 34, FALSE())</f>
        <v>#VALUE!</v>
      </c>
      <c r="C936" s="87" t="str">
        <f aca="false">CONCATENATE("unused_",A936)</f>
        <v>unused_DDR_XM2_B9D2</v>
      </c>
      <c r="D936" s="88" t="e">
        <f aca="false">IF(LEN(VLOOKUP($A936,#REF!,8,FALSE())),LEFT(VLOOKUP($A936,#REF!,8,FALSE()),LEN(VLOOKUP($A936,#REF!,8,FALSE()))-2),"")</f>
        <v>#VALUE!</v>
      </c>
      <c r="E936" s="89" t="e">
        <f aca="false">IF(LEN(VLOOKUP($A936,#REF!,4,FALSE())),IF(INDEX(#REF!,MATCH($A936,#REF!,0),1),LEFT(VLOOKUP($A936,#REF!,4,FALSE()),LEN(VLOOKUP($A936,#REF!,4,FALSE()))-2),CONCATENATE(LEFT(VLOOKUP($A936,#REF!,4,FALSE()),LEN(VLOOKUP($A936,#REF!,4,FALSE()))-2),"*")),"")</f>
        <v>#VALUE!</v>
      </c>
      <c r="F936" s="90" t="e">
        <f aca="false">IF(LEN(VLOOKUP($A936,#REF!,5,FALSE())),IF(INDEX(#REF!,MATCH($A936,#REF!,0),2),LEFT(VLOOKUP($A936,#REF!,5,FALSE()),LEN(VLOOKUP($A936,#REF!,5,FALSE()))-2),CONCATENATE(LEFT(VLOOKUP($A936,#REF!,5,FALSE()),LEN(VLOOKUP($A936,#REF!,5,FALSE()))-2),"*")),"")</f>
        <v>#VALUE!</v>
      </c>
      <c r="G936" s="90" t="e">
        <f aca="false">IF(LEN(VLOOKUP($A936,#REF!,6,FALSE())),IF(INDEX(#REF!,MATCH($A936,#REF!,0),3),LEFT(VLOOKUP($A936,#REF!,6,FALSE()),LEN(VLOOKUP($A936,#REF!,6,FALSE()))-2),CONCATENATE(LEFT(VLOOKUP($A936,#REF!,6,FALSE()),LEN(VLOOKUP($A936,#REF!,6,FALSE()))-2),"*")),"")</f>
        <v>#VALUE!</v>
      </c>
      <c r="H936" s="91" t="e">
        <f aca="false">IF(LEN(VLOOKUP($A936,#REF!,7,FALSE())),IF(INDEX(#REF!,MATCH($A936,#REF!,0),4),LEFT(VLOOKUP($A936,#REF!,7,FALSE()),LEN(VLOOKUP($A936,#REF!,7,FALSE()))-2),CONCATENATE(LEFT(VLOOKUP($A936,#REF!,7,FALSE()),LEN(VLOOKUP($A936,#REF!,7,FALSE()))-2),"*")),"")</f>
        <v>#VALUE!</v>
      </c>
      <c r="I936" s="92" t="e">
        <f aca="false">IF(LEN(VLOOKUP($A936,#REF!,8,FALSE())),UPPER(RIGHT(VLOOKUP($A936,#REF!,8,FALSE()), 1)),"")</f>
        <v>#VALUE!</v>
      </c>
      <c r="J936" s="90" t="e">
        <f aca="false">IF(LEN(VLOOKUP($A936,#REF!,4,FALSE())),UPPER(RIGHT(VLOOKUP($A936,#REF!,4,FALSE()), 1)),"")</f>
        <v>#VALUE!</v>
      </c>
      <c r="K936" s="90" t="e">
        <f aca="false">IF(LEN(VLOOKUP($A936,#REF!,5,FALSE())),UPPER(RIGHT(VLOOKUP($A936,#REF!,5,FALSE()), 1)),"")</f>
        <v>#VALUE!</v>
      </c>
      <c r="L936" s="90" t="e">
        <f aca="false">IF(LEN(VLOOKUP($A936,#REF!,6,FALSE())),UPPER(RIGHT(VLOOKUP($A936,#REF!,6,FALSE()), 1)),"")</f>
        <v>#VALUE!</v>
      </c>
      <c r="M936" s="91" t="e">
        <f aca="false">IF(LEN(VLOOKUP($A936,#REF!,7,FALSE())),UPPER(RIGHT(VLOOKUP($A936,#REF!,7,FALSE()), 1)),"")</f>
        <v>#VALUE!</v>
      </c>
      <c r="N936" s="185"/>
      <c r="O936" s="185"/>
      <c r="P936" s="185"/>
      <c r="Q936" s="185"/>
      <c r="R936" s="185"/>
      <c r="S936" s="100" t="e">
        <f aca="false">HLOOKUP("Device Tree Pin Name",#REF!,MATCH($A936,#REF!,0),FALSE())</f>
        <v>#VALUE!</v>
      </c>
      <c r="T936" s="95" t="e">
        <f aca="false">HLOOKUP("power rail",#REF!,MATCH($A936,#REF!,0),FALSE())</f>
        <v>#VALUE!</v>
      </c>
      <c r="U936" s="96" t="e">
        <f aca="false">HLOOKUP("Wake Capable",#REF!,MATCH($A936,#REF!,0),FALSE())</f>
        <v>#VALUE!</v>
      </c>
      <c r="V936" s="96" t="e">
        <f aca="false">HLOOKUP("Strap",#REF!,MATCH($A936,#REF!,0),FALSE())</f>
        <v>#VALUE!</v>
      </c>
      <c r="W936" s="96"/>
      <c r="X936" s="96"/>
      <c r="Y936" s="96"/>
      <c r="Z936" s="95"/>
      <c r="AA936" s="95" t="e">
        <f aca="false">HLOOKUP("Pad type",#REF!,MATCH($A936,#REF!,0),FALSE())</f>
        <v>#VALUE!</v>
      </c>
      <c r="AB936" s="100"/>
      <c r="AC936" s="100" t="e">
        <f aca="false">HLOOKUP("POR Pin State",#REF!,MATCH($A936,#REF!,0),FALSE())</f>
        <v>#VALUE!</v>
      </c>
      <c r="AD936" s="186"/>
      <c r="AE936" s="187"/>
      <c r="AF936" s="187"/>
      <c r="AG936" s="187"/>
      <c r="AH936" s="188"/>
      <c r="AI936" s="188"/>
      <c r="AJ936" s="189"/>
      <c r="AK936" s="189"/>
      <c r="AL936" s="189"/>
      <c r="AM936" s="189"/>
      <c r="AN936" s="189"/>
      <c r="AO936" s="189"/>
      <c r="AP936" s="189"/>
      <c r="AQ936" s="194" t="s">
        <v>2258</v>
      </c>
      <c r="AR936" s="104"/>
      <c r="AS936" s="104"/>
      <c r="AT936" s="104"/>
      <c r="AU936" s="104"/>
      <c r="AV936" s="104"/>
      <c r="AW936" s="104"/>
      <c r="AX936" s="104"/>
      <c r="AY936" s="104"/>
      <c r="AZ936" s="104"/>
      <c r="BA936" s="104"/>
      <c r="BB936" s="162"/>
      <c r="BC936" s="104"/>
      <c r="BD936" s="214"/>
      <c r="BE936" s="213" t="s">
        <v>2259</v>
      </c>
      <c r="BF936" s="108" t="e">
        <f aca="false">VLOOKUP($A936,#REF!, 34, FALSE())</f>
        <v>#VALUE!</v>
      </c>
      <c r="BG936" s="108" t="e">
        <f aca="false">VLOOKUP($A936,#REF!, 22, FALSE())</f>
        <v>#VALUE!</v>
      </c>
      <c r="BH936" s="109"/>
    </row>
    <row r="937" s="193" customFormat="true" ht="12.75" hidden="false" customHeight="true" outlineLevel="0" collapsed="false">
      <c r="A937" s="133" t="s">
        <v>2260</v>
      </c>
      <c r="B937" s="86" t="e">
        <f aca="false">VLOOKUP($A937,#REF!, 34, FALSE())</f>
        <v>#VALUE!</v>
      </c>
      <c r="C937" s="87" t="str">
        <f aca="false">CONCATENATE("unused_",A937)</f>
        <v>unused_DDR_XM2_B9D3</v>
      </c>
      <c r="D937" s="88" t="e">
        <f aca="false">IF(LEN(VLOOKUP($A937,#REF!,8,FALSE())),LEFT(VLOOKUP($A937,#REF!,8,FALSE()),LEN(VLOOKUP($A937,#REF!,8,FALSE()))-2),"")</f>
        <v>#VALUE!</v>
      </c>
      <c r="E937" s="89" t="e">
        <f aca="false">IF(LEN(VLOOKUP($A937,#REF!,4,FALSE())),IF(INDEX(#REF!,MATCH($A937,#REF!,0),1),LEFT(VLOOKUP($A937,#REF!,4,FALSE()),LEN(VLOOKUP($A937,#REF!,4,FALSE()))-2),CONCATENATE(LEFT(VLOOKUP($A937,#REF!,4,FALSE()),LEN(VLOOKUP($A937,#REF!,4,FALSE()))-2),"*")),"")</f>
        <v>#VALUE!</v>
      </c>
      <c r="F937" s="90" t="e">
        <f aca="false">IF(LEN(VLOOKUP($A937,#REF!,5,FALSE())),IF(INDEX(#REF!,MATCH($A937,#REF!,0),2),LEFT(VLOOKUP($A937,#REF!,5,FALSE()),LEN(VLOOKUP($A937,#REF!,5,FALSE()))-2),CONCATENATE(LEFT(VLOOKUP($A937,#REF!,5,FALSE()),LEN(VLOOKUP($A937,#REF!,5,FALSE()))-2),"*")),"")</f>
        <v>#VALUE!</v>
      </c>
      <c r="G937" s="90" t="e">
        <f aca="false">IF(LEN(VLOOKUP($A937,#REF!,6,FALSE())),IF(INDEX(#REF!,MATCH($A937,#REF!,0),3),LEFT(VLOOKUP($A937,#REF!,6,FALSE()),LEN(VLOOKUP($A937,#REF!,6,FALSE()))-2),CONCATENATE(LEFT(VLOOKUP($A937,#REF!,6,FALSE()),LEN(VLOOKUP($A937,#REF!,6,FALSE()))-2),"*")),"")</f>
        <v>#VALUE!</v>
      </c>
      <c r="H937" s="91" t="e">
        <f aca="false">IF(LEN(VLOOKUP($A937,#REF!,7,FALSE())),IF(INDEX(#REF!,MATCH($A937,#REF!,0),4),LEFT(VLOOKUP($A937,#REF!,7,FALSE()),LEN(VLOOKUP($A937,#REF!,7,FALSE()))-2),CONCATENATE(LEFT(VLOOKUP($A937,#REF!,7,FALSE()),LEN(VLOOKUP($A937,#REF!,7,FALSE()))-2),"*")),"")</f>
        <v>#VALUE!</v>
      </c>
      <c r="I937" s="92" t="e">
        <f aca="false">IF(LEN(VLOOKUP($A937,#REF!,8,FALSE())),UPPER(RIGHT(VLOOKUP($A937,#REF!,8,FALSE()), 1)),"")</f>
        <v>#VALUE!</v>
      </c>
      <c r="J937" s="90" t="e">
        <f aca="false">IF(LEN(VLOOKUP($A937,#REF!,4,FALSE())),UPPER(RIGHT(VLOOKUP($A937,#REF!,4,FALSE()), 1)),"")</f>
        <v>#VALUE!</v>
      </c>
      <c r="K937" s="90" t="e">
        <f aca="false">IF(LEN(VLOOKUP($A937,#REF!,5,FALSE())),UPPER(RIGHT(VLOOKUP($A937,#REF!,5,FALSE()), 1)),"")</f>
        <v>#VALUE!</v>
      </c>
      <c r="L937" s="90" t="e">
        <f aca="false">IF(LEN(VLOOKUP($A937,#REF!,6,FALSE())),UPPER(RIGHT(VLOOKUP($A937,#REF!,6,FALSE()), 1)),"")</f>
        <v>#VALUE!</v>
      </c>
      <c r="M937" s="91" t="e">
        <f aca="false">IF(LEN(VLOOKUP($A937,#REF!,7,FALSE())),UPPER(RIGHT(VLOOKUP($A937,#REF!,7,FALSE()), 1)),"")</f>
        <v>#VALUE!</v>
      </c>
      <c r="N937" s="185"/>
      <c r="O937" s="185"/>
      <c r="P937" s="185"/>
      <c r="Q937" s="185"/>
      <c r="R937" s="185"/>
      <c r="S937" s="100" t="e">
        <f aca="false">HLOOKUP("Device Tree Pin Name",#REF!,MATCH($A937,#REF!,0),FALSE())</f>
        <v>#VALUE!</v>
      </c>
      <c r="T937" s="95" t="e">
        <f aca="false">HLOOKUP("power rail",#REF!,MATCH($A937,#REF!,0),FALSE())</f>
        <v>#VALUE!</v>
      </c>
      <c r="U937" s="96" t="e">
        <f aca="false">HLOOKUP("Wake Capable",#REF!,MATCH($A937,#REF!,0),FALSE())</f>
        <v>#VALUE!</v>
      </c>
      <c r="V937" s="96" t="e">
        <f aca="false">HLOOKUP("Strap",#REF!,MATCH($A937,#REF!,0),FALSE())</f>
        <v>#VALUE!</v>
      </c>
      <c r="W937" s="96"/>
      <c r="X937" s="96"/>
      <c r="Y937" s="96"/>
      <c r="Z937" s="95"/>
      <c r="AA937" s="95" t="e">
        <f aca="false">HLOOKUP("Pad type",#REF!,MATCH($A937,#REF!,0),FALSE())</f>
        <v>#VALUE!</v>
      </c>
      <c r="AB937" s="100"/>
      <c r="AC937" s="100" t="e">
        <f aca="false">HLOOKUP("POR Pin State",#REF!,MATCH($A937,#REF!,0),FALSE())</f>
        <v>#VALUE!</v>
      </c>
      <c r="AD937" s="186"/>
      <c r="AE937" s="187"/>
      <c r="AF937" s="187"/>
      <c r="AG937" s="187"/>
      <c r="AH937" s="188"/>
      <c r="AI937" s="188"/>
      <c r="AJ937" s="189"/>
      <c r="AK937" s="189"/>
      <c r="AL937" s="189"/>
      <c r="AM937" s="189"/>
      <c r="AN937" s="189"/>
      <c r="AO937" s="189"/>
      <c r="AP937" s="189"/>
      <c r="AQ937" s="194" t="s">
        <v>2261</v>
      </c>
      <c r="AR937" s="104"/>
      <c r="AS937" s="104"/>
      <c r="AT937" s="104"/>
      <c r="AU937" s="104"/>
      <c r="AV937" s="104"/>
      <c r="AW937" s="104"/>
      <c r="AX937" s="104"/>
      <c r="AY937" s="104"/>
      <c r="AZ937" s="104"/>
      <c r="BA937" s="104"/>
      <c r="BB937" s="162"/>
      <c r="BC937" s="104"/>
      <c r="BD937" s="214"/>
      <c r="BE937" s="213" t="s">
        <v>2262</v>
      </c>
      <c r="BF937" s="108" t="e">
        <f aca="false">VLOOKUP($A937,#REF!, 34, FALSE())</f>
        <v>#VALUE!</v>
      </c>
      <c r="BG937" s="108" t="e">
        <f aca="false">VLOOKUP($A937,#REF!, 22, FALSE())</f>
        <v>#VALUE!</v>
      </c>
      <c r="BH937" s="109"/>
    </row>
    <row r="938" s="193" customFormat="true" ht="12.75" hidden="false" customHeight="true" outlineLevel="0" collapsed="false">
      <c r="A938" s="133" t="s">
        <v>2263</v>
      </c>
      <c r="B938" s="86" t="e">
        <f aca="false">VLOOKUP($A938,#REF!, 34, FALSE())</f>
        <v>#VALUE!</v>
      </c>
      <c r="C938" s="87" t="str">
        <f aca="false">CONCATENATE("unused_",A938)</f>
        <v>unused_DDR_XM2_B9D4</v>
      </c>
      <c r="D938" s="88" t="e">
        <f aca="false">IF(LEN(VLOOKUP($A938,#REF!,8,FALSE())),LEFT(VLOOKUP($A938,#REF!,8,FALSE()),LEN(VLOOKUP($A938,#REF!,8,FALSE()))-2),"")</f>
        <v>#VALUE!</v>
      </c>
      <c r="E938" s="89" t="e">
        <f aca="false">IF(LEN(VLOOKUP($A938,#REF!,4,FALSE())),IF(INDEX(#REF!,MATCH($A938,#REF!,0),1),LEFT(VLOOKUP($A938,#REF!,4,FALSE()),LEN(VLOOKUP($A938,#REF!,4,FALSE()))-2),CONCATENATE(LEFT(VLOOKUP($A938,#REF!,4,FALSE()),LEN(VLOOKUP($A938,#REF!,4,FALSE()))-2),"*")),"")</f>
        <v>#VALUE!</v>
      </c>
      <c r="F938" s="90" t="e">
        <f aca="false">IF(LEN(VLOOKUP($A938,#REF!,5,FALSE())),IF(INDEX(#REF!,MATCH($A938,#REF!,0),2),LEFT(VLOOKUP($A938,#REF!,5,FALSE()),LEN(VLOOKUP($A938,#REF!,5,FALSE()))-2),CONCATENATE(LEFT(VLOOKUP($A938,#REF!,5,FALSE()),LEN(VLOOKUP($A938,#REF!,5,FALSE()))-2),"*")),"")</f>
        <v>#VALUE!</v>
      </c>
      <c r="G938" s="90" t="e">
        <f aca="false">IF(LEN(VLOOKUP($A938,#REF!,6,FALSE())),IF(INDEX(#REF!,MATCH($A938,#REF!,0),3),LEFT(VLOOKUP($A938,#REF!,6,FALSE()),LEN(VLOOKUP($A938,#REF!,6,FALSE()))-2),CONCATENATE(LEFT(VLOOKUP($A938,#REF!,6,FALSE()),LEN(VLOOKUP($A938,#REF!,6,FALSE()))-2),"*")),"")</f>
        <v>#VALUE!</v>
      </c>
      <c r="H938" s="91" t="e">
        <f aca="false">IF(LEN(VLOOKUP($A938,#REF!,7,FALSE())),IF(INDEX(#REF!,MATCH($A938,#REF!,0),4),LEFT(VLOOKUP($A938,#REF!,7,FALSE()),LEN(VLOOKUP($A938,#REF!,7,FALSE()))-2),CONCATENATE(LEFT(VLOOKUP($A938,#REF!,7,FALSE()),LEN(VLOOKUP($A938,#REF!,7,FALSE()))-2),"*")),"")</f>
        <v>#VALUE!</v>
      </c>
      <c r="I938" s="92" t="e">
        <f aca="false">IF(LEN(VLOOKUP($A938,#REF!,8,FALSE())),UPPER(RIGHT(VLOOKUP($A938,#REF!,8,FALSE()), 1)),"")</f>
        <v>#VALUE!</v>
      </c>
      <c r="J938" s="90" t="e">
        <f aca="false">IF(LEN(VLOOKUP($A938,#REF!,4,FALSE())),UPPER(RIGHT(VLOOKUP($A938,#REF!,4,FALSE()), 1)),"")</f>
        <v>#VALUE!</v>
      </c>
      <c r="K938" s="90" t="e">
        <f aca="false">IF(LEN(VLOOKUP($A938,#REF!,5,FALSE())),UPPER(RIGHT(VLOOKUP($A938,#REF!,5,FALSE()), 1)),"")</f>
        <v>#VALUE!</v>
      </c>
      <c r="L938" s="90" t="e">
        <f aca="false">IF(LEN(VLOOKUP($A938,#REF!,6,FALSE())),UPPER(RIGHT(VLOOKUP($A938,#REF!,6,FALSE()), 1)),"")</f>
        <v>#VALUE!</v>
      </c>
      <c r="M938" s="91" t="e">
        <f aca="false">IF(LEN(VLOOKUP($A938,#REF!,7,FALSE())),UPPER(RIGHT(VLOOKUP($A938,#REF!,7,FALSE()), 1)),"")</f>
        <v>#VALUE!</v>
      </c>
      <c r="N938" s="185"/>
      <c r="O938" s="185"/>
      <c r="P938" s="185"/>
      <c r="Q938" s="185"/>
      <c r="R938" s="185"/>
      <c r="S938" s="100" t="e">
        <f aca="false">HLOOKUP("Device Tree Pin Name",#REF!,MATCH($A938,#REF!,0),FALSE())</f>
        <v>#VALUE!</v>
      </c>
      <c r="T938" s="95" t="e">
        <f aca="false">HLOOKUP("power rail",#REF!,MATCH($A938,#REF!,0),FALSE())</f>
        <v>#VALUE!</v>
      </c>
      <c r="U938" s="96" t="e">
        <f aca="false">HLOOKUP("Wake Capable",#REF!,MATCH($A938,#REF!,0),FALSE())</f>
        <v>#VALUE!</v>
      </c>
      <c r="V938" s="96" t="e">
        <f aca="false">HLOOKUP("Strap",#REF!,MATCH($A938,#REF!,0),FALSE())</f>
        <v>#VALUE!</v>
      </c>
      <c r="W938" s="96"/>
      <c r="X938" s="96"/>
      <c r="Y938" s="96"/>
      <c r="Z938" s="95"/>
      <c r="AA938" s="95" t="e">
        <f aca="false">HLOOKUP("Pad type",#REF!,MATCH($A938,#REF!,0),FALSE())</f>
        <v>#VALUE!</v>
      </c>
      <c r="AB938" s="100"/>
      <c r="AC938" s="100" t="e">
        <f aca="false">HLOOKUP("POR Pin State",#REF!,MATCH($A938,#REF!,0),FALSE())</f>
        <v>#VALUE!</v>
      </c>
      <c r="AD938" s="186"/>
      <c r="AE938" s="187"/>
      <c r="AF938" s="187"/>
      <c r="AG938" s="187"/>
      <c r="AH938" s="188"/>
      <c r="AI938" s="188"/>
      <c r="AJ938" s="189"/>
      <c r="AK938" s="189"/>
      <c r="AL938" s="189"/>
      <c r="AM938" s="189"/>
      <c r="AN938" s="189"/>
      <c r="AO938" s="189"/>
      <c r="AP938" s="189"/>
      <c r="AQ938" s="194" t="s">
        <v>2264</v>
      </c>
      <c r="AR938" s="104"/>
      <c r="AS938" s="104"/>
      <c r="AT938" s="104"/>
      <c r="AU938" s="104"/>
      <c r="AV938" s="104"/>
      <c r="AW938" s="104"/>
      <c r="AX938" s="104"/>
      <c r="AY938" s="104"/>
      <c r="AZ938" s="104"/>
      <c r="BA938" s="104"/>
      <c r="BB938" s="162"/>
      <c r="BC938" s="104"/>
      <c r="BD938" s="214"/>
      <c r="BE938" s="213" t="s">
        <v>2265</v>
      </c>
      <c r="BF938" s="108" t="e">
        <f aca="false">VLOOKUP($A938,#REF!, 34, FALSE())</f>
        <v>#VALUE!</v>
      </c>
      <c r="BG938" s="108" t="e">
        <f aca="false">VLOOKUP($A938,#REF!, 22, FALSE())</f>
        <v>#VALUE!</v>
      </c>
      <c r="BH938" s="109"/>
    </row>
    <row r="939" s="193" customFormat="true" ht="12.75" hidden="false" customHeight="true" outlineLevel="0" collapsed="false">
      <c r="A939" s="133" t="s">
        <v>2266</v>
      </c>
      <c r="B939" s="86" t="e">
        <f aca="false">VLOOKUP($A939,#REF!, 34, FALSE())</f>
        <v>#VALUE!</v>
      </c>
      <c r="C939" s="87" t="str">
        <f aca="false">CONCATENATE("unused_",A939)</f>
        <v>unused_DDR_XM2_B9D5</v>
      </c>
      <c r="D939" s="88" t="e">
        <f aca="false">IF(LEN(VLOOKUP($A939,#REF!,8,FALSE())),LEFT(VLOOKUP($A939,#REF!,8,FALSE()),LEN(VLOOKUP($A939,#REF!,8,FALSE()))-2),"")</f>
        <v>#VALUE!</v>
      </c>
      <c r="E939" s="89" t="e">
        <f aca="false">IF(LEN(VLOOKUP($A939,#REF!,4,FALSE())),IF(INDEX(#REF!,MATCH($A939,#REF!,0),1),LEFT(VLOOKUP($A939,#REF!,4,FALSE()),LEN(VLOOKUP($A939,#REF!,4,FALSE()))-2),CONCATENATE(LEFT(VLOOKUP($A939,#REF!,4,FALSE()),LEN(VLOOKUP($A939,#REF!,4,FALSE()))-2),"*")),"")</f>
        <v>#VALUE!</v>
      </c>
      <c r="F939" s="90" t="e">
        <f aca="false">IF(LEN(VLOOKUP($A939,#REF!,5,FALSE())),IF(INDEX(#REF!,MATCH($A939,#REF!,0),2),LEFT(VLOOKUP($A939,#REF!,5,FALSE()),LEN(VLOOKUP($A939,#REF!,5,FALSE()))-2),CONCATENATE(LEFT(VLOOKUP($A939,#REF!,5,FALSE()),LEN(VLOOKUP($A939,#REF!,5,FALSE()))-2),"*")),"")</f>
        <v>#VALUE!</v>
      </c>
      <c r="G939" s="90" t="e">
        <f aca="false">IF(LEN(VLOOKUP($A939,#REF!,6,FALSE())),IF(INDEX(#REF!,MATCH($A939,#REF!,0),3),LEFT(VLOOKUP($A939,#REF!,6,FALSE()),LEN(VLOOKUP($A939,#REF!,6,FALSE()))-2),CONCATENATE(LEFT(VLOOKUP($A939,#REF!,6,FALSE()),LEN(VLOOKUP($A939,#REF!,6,FALSE()))-2),"*")),"")</f>
        <v>#VALUE!</v>
      </c>
      <c r="H939" s="91" t="e">
        <f aca="false">IF(LEN(VLOOKUP($A939,#REF!,7,FALSE())),IF(INDEX(#REF!,MATCH($A939,#REF!,0),4),LEFT(VLOOKUP($A939,#REF!,7,FALSE()),LEN(VLOOKUP($A939,#REF!,7,FALSE()))-2),CONCATENATE(LEFT(VLOOKUP($A939,#REF!,7,FALSE()),LEN(VLOOKUP($A939,#REF!,7,FALSE()))-2),"*")),"")</f>
        <v>#VALUE!</v>
      </c>
      <c r="I939" s="92" t="e">
        <f aca="false">IF(LEN(VLOOKUP($A939,#REF!,8,FALSE())),UPPER(RIGHT(VLOOKUP($A939,#REF!,8,FALSE()), 1)),"")</f>
        <v>#VALUE!</v>
      </c>
      <c r="J939" s="90" t="e">
        <f aca="false">IF(LEN(VLOOKUP($A939,#REF!,4,FALSE())),UPPER(RIGHT(VLOOKUP($A939,#REF!,4,FALSE()), 1)),"")</f>
        <v>#VALUE!</v>
      </c>
      <c r="K939" s="90" t="e">
        <f aca="false">IF(LEN(VLOOKUP($A939,#REF!,5,FALSE())),UPPER(RIGHT(VLOOKUP($A939,#REF!,5,FALSE()), 1)),"")</f>
        <v>#VALUE!</v>
      </c>
      <c r="L939" s="90" t="e">
        <f aca="false">IF(LEN(VLOOKUP($A939,#REF!,6,FALSE())),UPPER(RIGHT(VLOOKUP($A939,#REF!,6,FALSE()), 1)),"")</f>
        <v>#VALUE!</v>
      </c>
      <c r="M939" s="91" t="e">
        <f aca="false">IF(LEN(VLOOKUP($A939,#REF!,7,FALSE())),UPPER(RIGHT(VLOOKUP($A939,#REF!,7,FALSE()), 1)),"")</f>
        <v>#VALUE!</v>
      </c>
      <c r="N939" s="185"/>
      <c r="O939" s="185"/>
      <c r="P939" s="185"/>
      <c r="Q939" s="185"/>
      <c r="R939" s="185"/>
      <c r="S939" s="100" t="e">
        <f aca="false">HLOOKUP("Device Tree Pin Name",#REF!,MATCH($A939,#REF!,0),FALSE())</f>
        <v>#VALUE!</v>
      </c>
      <c r="T939" s="95" t="e">
        <f aca="false">HLOOKUP("power rail",#REF!,MATCH($A939,#REF!,0),FALSE())</f>
        <v>#VALUE!</v>
      </c>
      <c r="U939" s="96" t="e">
        <f aca="false">HLOOKUP("Wake Capable",#REF!,MATCH($A939,#REF!,0),FALSE())</f>
        <v>#VALUE!</v>
      </c>
      <c r="V939" s="96" t="e">
        <f aca="false">HLOOKUP("Strap",#REF!,MATCH($A939,#REF!,0),FALSE())</f>
        <v>#VALUE!</v>
      </c>
      <c r="W939" s="96"/>
      <c r="X939" s="96"/>
      <c r="Y939" s="96"/>
      <c r="Z939" s="95"/>
      <c r="AA939" s="95" t="e">
        <f aca="false">HLOOKUP("Pad type",#REF!,MATCH($A939,#REF!,0),FALSE())</f>
        <v>#VALUE!</v>
      </c>
      <c r="AB939" s="100"/>
      <c r="AC939" s="100" t="e">
        <f aca="false">HLOOKUP("POR Pin State",#REF!,MATCH($A939,#REF!,0),FALSE())</f>
        <v>#VALUE!</v>
      </c>
      <c r="AD939" s="186"/>
      <c r="AE939" s="187"/>
      <c r="AF939" s="187"/>
      <c r="AG939" s="187"/>
      <c r="AH939" s="188"/>
      <c r="AI939" s="188"/>
      <c r="AJ939" s="189"/>
      <c r="AK939" s="189"/>
      <c r="AL939" s="189"/>
      <c r="AM939" s="189"/>
      <c r="AN939" s="189"/>
      <c r="AO939" s="189"/>
      <c r="AP939" s="189"/>
      <c r="AQ939" s="194" t="s">
        <v>2267</v>
      </c>
      <c r="AR939" s="104"/>
      <c r="AS939" s="104"/>
      <c r="AT939" s="104"/>
      <c r="AU939" s="104"/>
      <c r="AV939" s="104"/>
      <c r="AW939" s="104"/>
      <c r="AX939" s="104"/>
      <c r="AY939" s="104"/>
      <c r="AZ939" s="104"/>
      <c r="BA939" s="104"/>
      <c r="BB939" s="162"/>
      <c r="BC939" s="104"/>
      <c r="BD939" s="214"/>
      <c r="BE939" s="213" t="s">
        <v>2268</v>
      </c>
      <c r="BF939" s="108" t="e">
        <f aca="false">VLOOKUP($A939,#REF!, 34, FALSE())</f>
        <v>#VALUE!</v>
      </c>
      <c r="BG939" s="108" t="e">
        <f aca="false">VLOOKUP($A939,#REF!, 22, FALSE())</f>
        <v>#VALUE!</v>
      </c>
      <c r="BH939" s="109"/>
    </row>
    <row r="940" s="193" customFormat="true" ht="12.75" hidden="false" customHeight="true" outlineLevel="0" collapsed="false">
      <c r="A940" s="133" t="s">
        <v>2269</v>
      </c>
      <c r="B940" s="86" t="e">
        <f aca="false">VLOOKUP($A940,#REF!, 34, FALSE())</f>
        <v>#VALUE!</v>
      </c>
      <c r="C940" s="87" t="str">
        <f aca="false">CONCATENATE("unused_",A940)</f>
        <v>unused_DDR_XM2_B9D6</v>
      </c>
      <c r="D940" s="88" t="e">
        <f aca="false">IF(LEN(VLOOKUP($A940,#REF!,8,FALSE())),LEFT(VLOOKUP($A940,#REF!,8,FALSE()),LEN(VLOOKUP($A940,#REF!,8,FALSE()))-2),"")</f>
        <v>#VALUE!</v>
      </c>
      <c r="E940" s="89" t="e">
        <f aca="false">IF(LEN(VLOOKUP($A940,#REF!,4,FALSE())),IF(INDEX(#REF!,MATCH($A940,#REF!,0),1),LEFT(VLOOKUP($A940,#REF!,4,FALSE()),LEN(VLOOKUP($A940,#REF!,4,FALSE()))-2),CONCATENATE(LEFT(VLOOKUP($A940,#REF!,4,FALSE()),LEN(VLOOKUP($A940,#REF!,4,FALSE()))-2),"*")),"")</f>
        <v>#VALUE!</v>
      </c>
      <c r="F940" s="90" t="e">
        <f aca="false">IF(LEN(VLOOKUP($A940,#REF!,5,FALSE())),IF(INDEX(#REF!,MATCH($A940,#REF!,0),2),LEFT(VLOOKUP($A940,#REF!,5,FALSE()),LEN(VLOOKUP($A940,#REF!,5,FALSE()))-2),CONCATENATE(LEFT(VLOOKUP($A940,#REF!,5,FALSE()),LEN(VLOOKUP($A940,#REF!,5,FALSE()))-2),"*")),"")</f>
        <v>#VALUE!</v>
      </c>
      <c r="G940" s="90" t="e">
        <f aca="false">IF(LEN(VLOOKUP($A940,#REF!,6,FALSE())),IF(INDEX(#REF!,MATCH($A940,#REF!,0),3),LEFT(VLOOKUP($A940,#REF!,6,FALSE()),LEN(VLOOKUP($A940,#REF!,6,FALSE()))-2),CONCATENATE(LEFT(VLOOKUP($A940,#REF!,6,FALSE()),LEN(VLOOKUP($A940,#REF!,6,FALSE()))-2),"*")),"")</f>
        <v>#VALUE!</v>
      </c>
      <c r="H940" s="91" t="e">
        <f aca="false">IF(LEN(VLOOKUP($A940,#REF!,7,FALSE())),IF(INDEX(#REF!,MATCH($A940,#REF!,0),4),LEFT(VLOOKUP($A940,#REF!,7,FALSE()),LEN(VLOOKUP($A940,#REF!,7,FALSE()))-2),CONCATENATE(LEFT(VLOOKUP($A940,#REF!,7,FALSE()),LEN(VLOOKUP($A940,#REF!,7,FALSE()))-2),"*")),"")</f>
        <v>#VALUE!</v>
      </c>
      <c r="I940" s="92" t="e">
        <f aca="false">IF(LEN(VLOOKUP($A940,#REF!,8,FALSE())),UPPER(RIGHT(VLOOKUP($A940,#REF!,8,FALSE()), 1)),"")</f>
        <v>#VALUE!</v>
      </c>
      <c r="J940" s="90" t="e">
        <f aca="false">IF(LEN(VLOOKUP($A940,#REF!,4,FALSE())),UPPER(RIGHT(VLOOKUP($A940,#REF!,4,FALSE()), 1)),"")</f>
        <v>#VALUE!</v>
      </c>
      <c r="K940" s="90" t="e">
        <f aca="false">IF(LEN(VLOOKUP($A940,#REF!,5,FALSE())),UPPER(RIGHT(VLOOKUP($A940,#REF!,5,FALSE()), 1)),"")</f>
        <v>#VALUE!</v>
      </c>
      <c r="L940" s="90" t="e">
        <f aca="false">IF(LEN(VLOOKUP($A940,#REF!,6,FALSE())),UPPER(RIGHT(VLOOKUP($A940,#REF!,6,FALSE()), 1)),"")</f>
        <v>#VALUE!</v>
      </c>
      <c r="M940" s="91" t="e">
        <f aca="false">IF(LEN(VLOOKUP($A940,#REF!,7,FALSE())),UPPER(RIGHT(VLOOKUP($A940,#REF!,7,FALSE()), 1)),"")</f>
        <v>#VALUE!</v>
      </c>
      <c r="N940" s="185"/>
      <c r="O940" s="185"/>
      <c r="P940" s="185"/>
      <c r="Q940" s="185"/>
      <c r="R940" s="185"/>
      <c r="S940" s="100" t="e">
        <f aca="false">HLOOKUP("Device Tree Pin Name",#REF!,MATCH($A940,#REF!,0),FALSE())</f>
        <v>#VALUE!</v>
      </c>
      <c r="T940" s="95" t="e">
        <f aca="false">HLOOKUP("power rail",#REF!,MATCH($A940,#REF!,0),FALSE())</f>
        <v>#VALUE!</v>
      </c>
      <c r="U940" s="96" t="e">
        <f aca="false">HLOOKUP("Wake Capable",#REF!,MATCH($A940,#REF!,0),FALSE())</f>
        <v>#VALUE!</v>
      </c>
      <c r="V940" s="96" t="e">
        <f aca="false">HLOOKUP("Strap",#REF!,MATCH($A940,#REF!,0),FALSE())</f>
        <v>#VALUE!</v>
      </c>
      <c r="W940" s="96"/>
      <c r="X940" s="96"/>
      <c r="Y940" s="96"/>
      <c r="Z940" s="95"/>
      <c r="AA940" s="95" t="e">
        <f aca="false">HLOOKUP("Pad type",#REF!,MATCH($A940,#REF!,0),FALSE())</f>
        <v>#VALUE!</v>
      </c>
      <c r="AB940" s="100"/>
      <c r="AC940" s="100" t="e">
        <f aca="false">HLOOKUP("POR Pin State",#REF!,MATCH($A940,#REF!,0),FALSE())</f>
        <v>#VALUE!</v>
      </c>
      <c r="AD940" s="186"/>
      <c r="AE940" s="187"/>
      <c r="AF940" s="187"/>
      <c r="AG940" s="187"/>
      <c r="AH940" s="188"/>
      <c r="AI940" s="188"/>
      <c r="AJ940" s="189"/>
      <c r="AK940" s="189"/>
      <c r="AL940" s="189"/>
      <c r="AM940" s="189"/>
      <c r="AN940" s="189"/>
      <c r="AO940" s="189"/>
      <c r="AP940" s="189"/>
      <c r="AQ940" s="194" t="s">
        <v>2270</v>
      </c>
      <c r="AR940" s="104"/>
      <c r="AS940" s="104"/>
      <c r="AT940" s="104"/>
      <c r="AU940" s="104"/>
      <c r="AV940" s="104"/>
      <c r="AW940" s="104"/>
      <c r="AX940" s="104"/>
      <c r="AY940" s="104"/>
      <c r="AZ940" s="104"/>
      <c r="BA940" s="104"/>
      <c r="BB940" s="162"/>
      <c r="BC940" s="104"/>
      <c r="BD940" s="214"/>
      <c r="BE940" s="213" t="s">
        <v>2271</v>
      </c>
      <c r="BF940" s="108" t="e">
        <f aca="false">VLOOKUP($A940,#REF!, 34, FALSE())</f>
        <v>#VALUE!</v>
      </c>
      <c r="BG940" s="108" t="e">
        <f aca="false">VLOOKUP($A940,#REF!, 22, FALSE())</f>
        <v>#VALUE!</v>
      </c>
      <c r="BH940" s="109"/>
    </row>
    <row r="941" s="193" customFormat="true" ht="12.75" hidden="false" customHeight="true" outlineLevel="0" collapsed="false">
      <c r="A941" s="133" t="s">
        <v>2272</v>
      </c>
      <c r="B941" s="86" t="e">
        <f aca="false">VLOOKUP($A941,#REF!, 34, FALSE())</f>
        <v>#VALUE!</v>
      </c>
      <c r="C941" s="87" t="str">
        <f aca="false">CONCATENATE("unused_",A941)</f>
        <v>unused_DDR_XM2_B9D7</v>
      </c>
      <c r="D941" s="88" t="e">
        <f aca="false">IF(LEN(VLOOKUP($A941,#REF!,8,FALSE())),LEFT(VLOOKUP($A941,#REF!,8,FALSE()),LEN(VLOOKUP($A941,#REF!,8,FALSE()))-2),"")</f>
        <v>#VALUE!</v>
      </c>
      <c r="E941" s="89" t="e">
        <f aca="false">IF(LEN(VLOOKUP($A941,#REF!,4,FALSE())),IF(INDEX(#REF!,MATCH($A941,#REF!,0),1),LEFT(VLOOKUP($A941,#REF!,4,FALSE()),LEN(VLOOKUP($A941,#REF!,4,FALSE()))-2),CONCATENATE(LEFT(VLOOKUP($A941,#REF!,4,FALSE()),LEN(VLOOKUP($A941,#REF!,4,FALSE()))-2),"*")),"")</f>
        <v>#VALUE!</v>
      </c>
      <c r="F941" s="90" t="e">
        <f aca="false">IF(LEN(VLOOKUP($A941,#REF!,5,FALSE())),IF(INDEX(#REF!,MATCH($A941,#REF!,0),2),LEFT(VLOOKUP($A941,#REF!,5,FALSE()),LEN(VLOOKUP($A941,#REF!,5,FALSE()))-2),CONCATENATE(LEFT(VLOOKUP($A941,#REF!,5,FALSE()),LEN(VLOOKUP($A941,#REF!,5,FALSE()))-2),"*")),"")</f>
        <v>#VALUE!</v>
      </c>
      <c r="G941" s="90" t="e">
        <f aca="false">IF(LEN(VLOOKUP($A941,#REF!,6,FALSE())),IF(INDEX(#REF!,MATCH($A941,#REF!,0),3),LEFT(VLOOKUP($A941,#REF!,6,FALSE()),LEN(VLOOKUP($A941,#REF!,6,FALSE()))-2),CONCATENATE(LEFT(VLOOKUP($A941,#REF!,6,FALSE()),LEN(VLOOKUP($A941,#REF!,6,FALSE()))-2),"*")),"")</f>
        <v>#VALUE!</v>
      </c>
      <c r="H941" s="91" t="e">
        <f aca="false">IF(LEN(VLOOKUP($A941,#REF!,7,FALSE())),IF(INDEX(#REF!,MATCH($A941,#REF!,0),4),LEFT(VLOOKUP($A941,#REF!,7,FALSE()),LEN(VLOOKUP($A941,#REF!,7,FALSE()))-2),CONCATENATE(LEFT(VLOOKUP($A941,#REF!,7,FALSE()),LEN(VLOOKUP($A941,#REF!,7,FALSE()))-2),"*")),"")</f>
        <v>#VALUE!</v>
      </c>
      <c r="I941" s="92" t="e">
        <f aca="false">IF(LEN(VLOOKUP($A941,#REF!,8,FALSE())),UPPER(RIGHT(VLOOKUP($A941,#REF!,8,FALSE()), 1)),"")</f>
        <v>#VALUE!</v>
      </c>
      <c r="J941" s="90" t="e">
        <f aca="false">IF(LEN(VLOOKUP($A941,#REF!,4,FALSE())),UPPER(RIGHT(VLOOKUP($A941,#REF!,4,FALSE()), 1)),"")</f>
        <v>#VALUE!</v>
      </c>
      <c r="K941" s="90" t="e">
        <f aca="false">IF(LEN(VLOOKUP($A941,#REF!,5,FALSE())),UPPER(RIGHT(VLOOKUP($A941,#REF!,5,FALSE()), 1)),"")</f>
        <v>#VALUE!</v>
      </c>
      <c r="L941" s="90" t="e">
        <f aca="false">IF(LEN(VLOOKUP($A941,#REF!,6,FALSE())),UPPER(RIGHT(VLOOKUP($A941,#REF!,6,FALSE()), 1)),"")</f>
        <v>#VALUE!</v>
      </c>
      <c r="M941" s="91" t="e">
        <f aca="false">IF(LEN(VLOOKUP($A941,#REF!,7,FALSE())),UPPER(RIGHT(VLOOKUP($A941,#REF!,7,FALSE()), 1)),"")</f>
        <v>#VALUE!</v>
      </c>
      <c r="N941" s="185"/>
      <c r="O941" s="185"/>
      <c r="P941" s="185"/>
      <c r="Q941" s="185"/>
      <c r="R941" s="185"/>
      <c r="S941" s="100" t="e">
        <f aca="false">HLOOKUP("Device Tree Pin Name",#REF!,MATCH($A941,#REF!,0),FALSE())</f>
        <v>#VALUE!</v>
      </c>
      <c r="T941" s="95" t="e">
        <f aca="false">HLOOKUP("power rail",#REF!,MATCH($A941,#REF!,0),FALSE())</f>
        <v>#VALUE!</v>
      </c>
      <c r="U941" s="96" t="e">
        <f aca="false">HLOOKUP("Wake Capable",#REF!,MATCH($A941,#REF!,0),FALSE())</f>
        <v>#VALUE!</v>
      </c>
      <c r="V941" s="96" t="e">
        <f aca="false">HLOOKUP("Strap",#REF!,MATCH($A941,#REF!,0),FALSE())</f>
        <v>#VALUE!</v>
      </c>
      <c r="W941" s="96"/>
      <c r="X941" s="96"/>
      <c r="Y941" s="96"/>
      <c r="Z941" s="95"/>
      <c r="AA941" s="95" t="e">
        <f aca="false">HLOOKUP("Pad type",#REF!,MATCH($A941,#REF!,0),FALSE())</f>
        <v>#VALUE!</v>
      </c>
      <c r="AB941" s="100"/>
      <c r="AC941" s="100" t="e">
        <f aca="false">HLOOKUP("POR Pin State",#REF!,MATCH($A941,#REF!,0),FALSE())</f>
        <v>#VALUE!</v>
      </c>
      <c r="AD941" s="186"/>
      <c r="AE941" s="187"/>
      <c r="AF941" s="187"/>
      <c r="AG941" s="187"/>
      <c r="AH941" s="188"/>
      <c r="AI941" s="188"/>
      <c r="AJ941" s="189"/>
      <c r="AK941" s="189"/>
      <c r="AL941" s="189"/>
      <c r="AM941" s="189"/>
      <c r="AN941" s="189"/>
      <c r="AO941" s="189"/>
      <c r="AP941" s="189"/>
      <c r="AQ941" s="194" t="s">
        <v>2273</v>
      </c>
      <c r="AR941" s="104"/>
      <c r="AS941" s="104"/>
      <c r="AT941" s="104"/>
      <c r="AU941" s="104"/>
      <c r="AV941" s="104"/>
      <c r="AW941" s="104"/>
      <c r="AX941" s="104"/>
      <c r="AY941" s="104"/>
      <c r="AZ941" s="104"/>
      <c r="BA941" s="104"/>
      <c r="BB941" s="162"/>
      <c r="BC941" s="104"/>
      <c r="BD941" s="214"/>
      <c r="BE941" s="213" t="s">
        <v>2274</v>
      </c>
      <c r="BF941" s="108" t="e">
        <f aca="false">VLOOKUP($A941,#REF!, 34, FALSE())</f>
        <v>#VALUE!</v>
      </c>
      <c r="BG941" s="108" t="e">
        <f aca="false">VLOOKUP($A941,#REF!, 22, FALSE())</f>
        <v>#VALUE!</v>
      </c>
      <c r="BH941" s="109"/>
    </row>
    <row r="942" s="193" customFormat="true" ht="12.75" hidden="false" customHeight="true" outlineLevel="0" collapsed="false">
      <c r="A942" s="133" t="s">
        <v>2275</v>
      </c>
      <c r="B942" s="86" t="e">
        <f aca="false">VLOOKUP($A942,#REF!, 34, FALSE())</f>
        <v>#VALUE!</v>
      </c>
      <c r="C942" s="87" t="str">
        <f aca="false">CONCATENATE("unused_",A942)</f>
        <v>unused_DDR_XM2_B9DMI</v>
      </c>
      <c r="D942" s="88" t="e">
        <f aca="false">IF(LEN(VLOOKUP($A942,#REF!,8,FALSE())),LEFT(VLOOKUP($A942,#REF!,8,FALSE()),LEN(VLOOKUP($A942,#REF!,8,FALSE()))-2),"")</f>
        <v>#VALUE!</v>
      </c>
      <c r="E942" s="89" t="e">
        <f aca="false">IF(LEN(VLOOKUP($A942,#REF!,4,FALSE())),IF(INDEX(#REF!,MATCH($A942,#REF!,0),1),LEFT(VLOOKUP($A942,#REF!,4,FALSE()),LEN(VLOOKUP($A942,#REF!,4,FALSE()))-2),CONCATENATE(LEFT(VLOOKUP($A942,#REF!,4,FALSE()),LEN(VLOOKUP($A942,#REF!,4,FALSE()))-2),"*")),"")</f>
        <v>#VALUE!</v>
      </c>
      <c r="F942" s="90" t="e">
        <f aca="false">IF(LEN(VLOOKUP($A942,#REF!,5,FALSE())),IF(INDEX(#REF!,MATCH($A942,#REF!,0),2),LEFT(VLOOKUP($A942,#REF!,5,FALSE()),LEN(VLOOKUP($A942,#REF!,5,FALSE()))-2),CONCATENATE(LEFT(VLOOKUP($A942,#REF!,5,FALSE()),LEN(VLOOKUP($A942,#REF!,5,FALSE()))-2),"*")),"")</f>
        <v>#VALUE!</v>
      </c>
      <c r="G942" s="90" t="e">
        <f aca="false">IF(LEN(VLOOKUP($A942,#REF!,6,FALSE())),IF(INDEX(#REF!,MATCH($A942,#REF!,0),3),LEFT(VLOOKUP($A942,#REF!,6,FALSE()),LEN(VLOOKUP($A942,#REF!,6,FALSE()))-2),CONCATENATE(LEFT(VLOOKUP($A942,#REF!,6,FALSE()),LEN(VLOOKUP($A942,#REF!,6,FALSE()))-2),"*")),"")</f>
        <v>#VALUE!</v>
      </c>
      <c r="H942" s="91" t="e">
        <f aca="false">IF(LEN(VLOOKUP($A942,#REF!,7,FALSE())),IF(INDEX(#REF!,MATCH($A942,#REF!,0),4),LEFT(VLOOKUP($A942,#REF!,7,FALSE()),LEN(VLOOKUP($A942,#REF!,7,FALSE()))-2),CONCATENATE(LEFT(VLOOKUP($A942,#REF!,7,FALSE()),LEN(VLOOKUP($A942,#REF!,7,FALSE()))-2),"*")),"")</f>
        <v>#VALUE!</v>
      </c>
      <c r="I942" s="92" t="e">
        <f aca="false">IF(LEN(VLOOKUP($A942,#REF!,8,FALSE())),UPPER(RIGHT(VLOOKUP($A942,#REF!,8,FALSE()), 1)),"")</f>
        <v>#VALUE!</v>
      </c>
      <c r="J942" s="90" t="e">
        <f aca="false">IF(LEN(VLOOKUP($A942,#REF!,4,FALSE())),UPPER(RIGHT(VLOOKUP($A942,#REF!,4,FALSE()), 1)),"")</f>
        <v>#VALUE!</v>
      </c>
      <c r="K942" s="90" t="e">
        <f aca="false">IF(LEN(VLOOKUP($A942,#REF!,5,FALSE())),UPPER(RIGHT(VLOOKUP($A942,#REF!,5,FALSE()), 1)),"")</f>
        <v>#VALUE!</v>
      </c>
      <c r="L942" s="90" t="e">
        <f aca="false">IF(LEN(VLOOKUP($A942,#REF!,6,FALSE())),UPPER(RIGHT(VLOOKUP($A942,#REF!,6,FALSE()), 1)),"")</f>
        <v>#VALUE!</v>
      </c>
      <c r="M942" s="91" t="e">
        <f aca="false">IF(LEN(VLOOKUP($A942,#REF!,7,FALSE())),UPPER(RIGHT(VLOOKUP($A942,#REF!,7,FALSE()), 1)),"")</f>
        <v>#VALUE!</v>
      </c>
      <c r="N942" s="185"/>
      <c r="O942" s="185"/>
      <c r="P942" s="185"/>
      <c r="Q942" s="185"/>
      <c r="R942" s="185"/>
      <c r="S942" s="100" t="e">
        <f aca="false">HLOOKUP("Device Tree Pin Name",#REF!,MATCH($A942,#REF!,0),FALSE())</f>
        <v>#VALUE!</v>
      </c>
      <c r="T942" s="95" t="e">
        <f aca="false">HLOOKUP("power rail",#REF!,MATCH($A942,#REF!,0),FALSE())</f>
        <v>#VALUE!</v>
      </c>
      <c r="U942" s="96" t="e">
        <f aca="false">HLOOKUP("Wake Capable",#REF!,MATCH($A942,#REF!,0),FALSE())</f>
        <v>#VALUE!</v>
      </c>
      <c r="V942" s="96" t="e">
        <f aca="false">HLOOKUP("Strap",#REF!,MATCH($A942,#REF!,0),FALSE())</f>
        <v>#VALUE!</v>
      </c>
      <c r="W942" s="96"/>
      <c r="X942" s="96"/>
      <c r="Y942" s="96"/>
      <c r="Z942" s="95"/>
      <c r="AA942" s="95" t="e">
        <f aca="false">HLOOKUP("Pad type",#REF!,MATCH($A942,#REF!,0),FALSE())</f>
        <v>#VALUE!</v>
      </c>
      <c r="AB942" s="100"/>
      <c r="AC942" s="100" t="e">
        <f aca="false">HLOOKUP("POR Pin State",#REF!,MATCH($A942,#REF!,0),FALSE())</f>
        <v>#VALUE!</v>
      </c>
      <c r="AD942" s="186"/>
      <c r="AE942" s="187"/>
      <c r="AF942" s="187"/>
      <c r="AG942" s="187"/>
      <c r="AH942" s="188"/>
      <c r="AI942" s="188"/>
      <c r="AJ942" s="189"/>
      <c r="AK942" s="189"/>
      <c r="AL942" s="189"/>
      <c r="AM942" s="189"/>
      <c r="AN942" s="189"/>
      <c r="AO942" s="189"/>
      <c r="AP942" s="189"/>
      <c r="AQ942" s="194" t="s">
        <v>2275</v>
      </c>
      <c r="AR942" s="104"/>
      <c r="AS942" s="104"/>
      <c r="AT942" s="104"/>
      <c r="AU942" s="104"/>
      <c r="AV942" s="104"/>
      <c r="AW942" s="104"/>
      <c r="AX942" s="104"/>
      <c r="AY942" s="104"/>
      <c r="AZ942" s="104"/>
      <c r="BA942" s="104"/>
      <c r="BB942" s="162"/>
      <c r="BC942" s="104"/>
      <c r="BD942" s="214"/>
      <c r="BE942" s="213" t="s">
        <v>2276</v>
      </c>
      <c r="BF942" s="108" t="e">
        <f aca="false">VLOOKUP($A942,#REF!, 34, FALSE())</f>
        <v>#VALUE!</v>
      </c>
      <c r="BG942" s="108" t="e">
        <f aca="false">VLOOKUP($A942,#REF!, 22, FALSE())</f>
        <v>#VALUE!</v>
      </c>
      <c r="BH942" s="109"/>
    </row>
    <row r="943" s="193" customFormat="true" ht="12.75" hidden="false" customHeight="true" outlineLevel="0" collapsed="false">
      <c r="A943" s="133" t="s">
        <v>2277</v>
      </c>
      <c r="B943" s="86" t="e">
        <f aca="false">VLOOKUP($A943,#REF!, 34, FALSE())</f>
        <v>#VALUE!</v>
      </c>
      <c r="C943" s="87" t="str">
        <f aca="false">CONCATENATE("unused_",A943)</f>
        <v>unused_DDR_XM2_B9WCK_P</v>
      </c>
      <c r="D943" s="88" t="e">
        <f aca="false">IF(LEN(VLOOKUP($A943,#REF!,8,FALSE())),LEFT(VLOOKUP($A943,#REF!,8,FALSE()),LEN(VLOOKUP($A943,#REF!,8,FALSE()))-2),"")</f>
        <v>#VALUE!</v>
      </c>
      <c r="E943" s="89" t="e">
        <f aca="false">IF(LEN(VLOOKUP($A943,#REF!,4,FALSE())),IF(INDEX(#REF!,MATCH($A943,#REF!,0),1),LEFT(VLOOKUP($A943,#REF!,4,FALSE()),LEN(VLOOKUP($A943,#REF!,4,FALSE()))-2),CONCATENATE(LEFT(VLOOKUP($A943,#REF!,4,FALSE()),LEN(VLOOKUP($A943,#REF!,4,FALSE()))-2),"*")),"")</f>
        <v>#VALUE!</v>
      </c>
      <c r="F943" s="90" t="e">
        <f aca="false">IF(LEN(VLOOKUP($A943,#REF!,5,FALSE())),IF(INDEX(#REF!,MATCH($A943,#REF!,0),2),LEFT(VLOOKUP($A943,#REF!,5,FALSE()),LEN(VLOOKUP($A943,#REF!,5,FALSE()))-2),CONCATENATE(LEFT(VLOOKUP($A943,#REF!,5,FALSE()),LEN(VLOOKUP($A943,#REF!,5,FALSE()))-2),"*")),"")</f>
        <v>#VALUE!</v>
      </c>
      <c r="G943" s="90" t="e">
        <f aca="false">IF(LEN(VLOOKUP($A943,#REF!,6,FALSE())),IF(INDEX(#REF!,MATCH($A943,#REF!,0),3),LEFT(VLOOKUP($A943,#REF!,6,FALSE()),LEN(VLOOKUP($A943,#REF!,6,FALSE()))-2),CONCATENATE(LEFT(VLOOKUP($A943,#REF!,6,FALSE()),LEN(VLOOKUP($A943,#REF!,6,FALSE()))-2),"*")),"")</f>
        <v>#VALUE!</v>
      </c>
      <c r="H943" s="91" t="e">
        <f aca="false">IF(LEN(VLOOKUP($A943,#REF!,7,FALSE())),IF(INDEX(#REF!,MATCH($A943,#REF!,0),4),LEFT(VLOOKUP($A943,#REF!,7,FALSE()),LEN(VLOOKUP($A943,#REF!,7,FALSE()))-2),CONCATENATE(LEFT(VLOOKUP($A943,#REF!,7,FALSE()),LEN(VLOOKUP($A943,#REF!,7,FALSE()))-2),"*")),"")</f>
        <v>#VALUE!</v>
      </c>
      <c r="I943" s="92" t="e">
        <f aca="false">IF(LEN(VLOOKUP($A943,#REF!,8,FALSE())),UPPER(RIGHT(VLOOKUP($A943,#REF!,8,FALSE()), 1)),"")</f>
        <v>#VALUE!</v>
      </c>
      <c r="J943" s="90" t="e">
        <f aca="false">IF(LEN(VLOOKUP($A943,#REF!,4,FALSE())),UPPER(RIGHT(VLOOKUP($A943,#REF!,4,FALSE()), 1)),"")</f>
        <v>#VALUE!</v>
      </c>
      <c r="K943" s="90" t="e">
        <f aca="false">IF(LEN(VLOOKUP($A943,#REF!,5,FALSE())),UPPER(RIGHT(VLOOKUP($A943,#REF!,5,FALSE()), 1)),"")</f>
        <v>#VALUE!</v>
      </c>
      <c r="L943" s="90" t="e">
        <f aca="false">IF(LEN(VLOOKUP($A943,#REF!,6,FALSE())),UPPER(RIGHT(VLOOKUP($A943,#REF!,6,FALSE()), 1)),"")</f>
        <v>#VALUE!</v>
      </c>
      <c r="M943" s="91" t="e">
        <f aca="false">IF(LEN(VLOOKUP($A943,#REF!,7,FALSE())),UPPER(RIGHT(VLOOKUP($A943,#REF!,7,FALSE()), 1)),"")</f>
        <v>#VALUE!</v>
      </c>
      <c r="N943" s="185"/>
      <c r="O943" s="185"/>
      <c r="P943" s="185"/>
      <c r="Q943" s="185"/>
      <c r="R943" s="185"/>
      <c r="S943" s="100" t="e">
        <f aca="false">HLOOKUP("Device Tree Pin Name",#REF!,MATCH($A943,#REF!,0),FALSE())</f>
        <v>#VALUE!</v>
      </c>
      <c r="T943" s="95" t="e">
        <f aca="false">HLOOKUP("power rail",#REF!,MATCH($A943,#REF!,0),FALSE())</f>
        <v>#VALUE!</v>
      </c>
      <c r="U943" s="96" t="e">
        <f aca="false">HLOOKUP("Wake Capable",#REF!,MATCH($A943,#REF!,0),FALSE())</f>
        <v>#VALUE!</v>
      </c>
      <c r="V943" s="96" t="e">
        <f aca="false">HLOOKUP("Strap",#REF!,MATCH($A943,#REF!,0),FALSE())</f>
        <v>#VALUE!</v>
      </c>
      <c r="W943" s="96"/>
      <c r="X943" s="96"/>
      <c r="Y943" s="96"/>
      <c r="Z943" s="95"/>
      <c r="AA943" s="95" t="e">
        <f aca="false">HLOOKUP("Pad type",#REF!,MATCH($A943,#REF!,0),FALSE())</f>
        <v>#VALUE!</v>
      </c>
      <c r="AB943" s="100"/>
      <c r="AC943" s="100" t="e">
        <f aca="false">HLOOKUP("POR Pin State",#REF!,MATCH($A943,#REF!,0),FALSE())</f>
        <v>#VALUE!</v>
      </c>
      <c r="AD943" s="186"/>
      <c r="AE943" s="187"/>
      <c r="AF943" s="187"/>
      <c r="AG943" s="187"/>
      <c r="AH943" s="188"/>
      <c r="AI943" s="188"/>
      <c r="AJ943" s="189"/>
      <c r="AK943" s="189"/>
      <c r="AL943" s="189"/>
      <c r="AM943" s="189"/>
      <c r="AN943" s="189"/>
      <c r="AO943" s="189"/>
      <c r="AP943" s="189"/>
      <c r="AQ943" s="194" t="s">
        <v>2277</v>
      </c>
      <c r="AR943" s="104"/>
      <c r="AS943" s="104"/>
      <c r="AT943" s="104"/>
      <c r="AU943" s="104"/>
      <c r="AV943" s="104"/>
      <c r="AW943" s="104"/>
      <c r="AX943" s="104"/>
      <c r="AY943" s="104"/>
      <c r="AZ943" s="104"/>
      <c r="BA943" s="104"/>
      <c r="BB943" s="162"/>
      <c r="BC943" s="104"/>
      <c r="BD943" s="214"/>
      <c r="BE943" s="213" t="s">
        <v>2278</v>
      </c>
      <c r="BF943" s="108" t="e">
        <f aca="false">VLOOKUP($A943,#REF!, 34, FALSE())</f>
        <v>#VALUE!</v>
      </c>
      <c r="BG943" s="108" t="e">
        <f aca="false">VLOOKUP($A943,#REF!, 22, FALSE())</f>
        <v>#VALUE!</v>
      </c>
      <c r="BH943" s="109"/>
    </row>
    <row r="944" s="193" customFormat="true" ht="12.75" hidden="false" customHeight="true" outlineLevel="0" collapsed="false">
      <c r="A944" s="1" t="s">
        <v>2279</v>
      </c>
      <c r="B944" s="86" t="e">
        <f aca="false">VLOOKUP($A944,#REF!, 34, FALSE())</f>
        <v>#VALUE!</v>
      </c>
      <c r="C944" s="87" t="str">
        <f aca="false">CONCATENATE("unused_",A944)</f>
        <v>unused_DDR_XM2_B9WCK_N</v>
      </c>
      <c r="D944" s="88" t="e">
        <f aca="false">IF(LEN(VLOOKUP($A944,#REF!,8,FALSE())),LEFT(VLOOKUP($A944,#REF!,8,FALSE()),LEN(VLOOKUP($A944,#REF!,8,FALSE()))-2),"")</f>
        <v>#VALUE!</v>
      </c>
      <c r="E944" s="89" t="e">
        <f aca="false">IF(LEN(VLOOKUP($A944,#REF!,4,FALSE())),IF(INDEX(#REF!,MATCH($A944,#REF!,0),1),LEFT(VLOOKUP($A944,#REF!,4,FALSE()),LEN(VLOOKUP($A944,#REF!,4,FALSE()))-2),CONCATENATE(LEFT(VLOOKUP($A944,#REF!,4,FALSE()),LEN(VLOOKUP($A944,#REF!,4,FALSE()))-2),"*")),"")</f>
        <v>#VALUE!</v>
      </c>
      <c r="F944" s="90" t="e">
        <f aca="false">IF(LEN(VLOOKUP($A944,#REF!,5,FALSE())),IF(INDEX(#REF!,MATCH($A944,#REF!,0),2),LEFT(VLOOKUP($A944,#REF!,5,FALSE()),LEN(VLOOKUP($A944,#REF!,5,FALSE()))-2),CONCATENATE(LEFT(VLOOKUP($A944,#REF!,5,FALSE()),LEN(VLOOKUP($A944,#REF!,5,FALSE()))-2),"*")),"")</f>
        <v>#VALUE!</v>
      </c>
      <c r="G944" s="90" t="e">
        <f aca="false">IF(LEN(VLOOKUP($A944,#REF!,6,FALSE())),IF(INDEX(#REF!,MATCH($A944,#REF!,0),3),LEFT(VLOOKUP($A944,#REF!,6,FALSE()),LEN(VLOOKUP($A944,#REF!,6,FALSE()))-2),CONCATENATE(LEFT(VLOOKUP($A944,#REF!,6,FALSE()),LEN(VLOOKUP($A944,#REF!,6,FALSE()))-2),"*")),"")</f>
        <v>#VALUE!</v>
      </c>
      <c r="H944" s="91" t="e">
        <f aca="false">IF(LEN(VLOOKUP($A944,#REF!,7,FALSE())),IF(INDEX(#REF!,MATCH($A944,#REF!,0),4),LEFT(VLOOKUP($A944,#REF!,7,FALSE()),LEN(VLOOKUP($A944,#REF!,7,FALSE()))-2),CONCATENATE(LEFT(VLOOKUP($A944,#REF!,7,FALSE()),LEN(VLOOKUP($A944,#REF!,7,FALSE()))-2),"*")),"")</f>
        <v>#VALUE!</v>
      </c>
      <c r="I944" s="92" t="e">
        <f aca="false">IF(LEN(VLOOKUP($A944,#REF!,8,FALSE())),UPPER(RIGHT(VLOOKUP($A944,#REF!,8,FALSE()), 1)),"")</f>
        <v>#VALUE!</v>
      </c>
      <c r="J944" s="90" t="e">
        <f aca="false">IF(LEN(VLOOKUP($A944,#REF!,4,FALSE())),UPPER(RIGHT(VLOOKUP($A944,#REF!,4,FALSE()), 1)),"")</f>
        <v>#VALUE!</v>
      </c>
      <c r="K944" s="90" t="e">
        <f aca="false">IF(LEN(VLOOKUP($A944,#REF!,5,FALSE())),UPPER(RIGHT(VLOOKUP($A944,#REF!,5,FALSE()), 1)),"")</f>
        <v>#VALUE!</v>
      </c>
      <c r="L944" s="90" t="e">
        <f aca="false">IF(LEN(VLOOKUP($A944,#REF!,6,FALSE())),UPPER(RIGHT(VLOOKUP($A944,#REF!,6,FALSE()), 1)),"")</f>
        <v>#VALUE!</v>
      </c>
      <c r="M944" s="91" t="e">
        <f aca="false">IF(LEN(VLOOKUP($A944,#REF!,7,FALSE())),UPPER(RIGHT(VLOOKUP($A944,#REF!,7,FALSE()), 1)),"")</f>
        <v>#VALUE!</v>
      </c>
      <c r="N944" s="185"/>
      <c r="O944" s="185"/>
      <c r="P944" s="185"/>
      <c r="Q944" s="185"/>
      <c r="R944" s="185"/>
      <c r="S944" s="100" t="e">
        <f aca="false">HLOOKUP("Device Tree Pin Name",#REF!,MATCH($A944,#REF!,0),FALSE())</f>
        <v>#VALUE!</v>
      </c>
      <c r="T944" s="95" t="e">
        <f aca="false">HLOOKUP("power rail",#REF!,MATCH($A944,#REF!,0),FALSE())</f>
        <v>#VALUE!</v>
      </c>
      <c r="U944" s="96" t="e">
        <f aca="false">HLOOKUP("Wake Capable",#REF!,MATCH($A944,#REF!,0),FALSE())</f>
        <v>#VALUE!</v>
      </c>
      <c r="V944" s="96" t="e">
        <f aca="false">HLOOKUP("Strap",#REF!,MATCH($A944,#REF!,0),FALSE())</f>
        <v>#VALUE!</v>
      </c>
      <c r="W944" s="96"/>
      <c r="X944" s="96"/>
      <c r="Y944" s="96"/>
      <c r="Z944" s="95"/>
      <c r="AA944" s="95" t="e">
        <f aca="false">HLOOKUP("Pad type",#REF!,MATCH($A944,#REF!,0),FALSE())</f>
        <v>#VALUE!</v>
      </c>
      <c r="AB944" s="100"/>
      <c r="AC944" s="100" t="e">
        <f aca="false">HLOOKUP("POR Pin State",#REF!,MATCH($A944,#REF!,0),FALSE())</f>
        <v>#VALUE!</v>
      </c>
      <c r="AD944" s="186"/>
      <c r="AE944" s="187"/>
      <c r="AF944" s="187"/>
      <c r="AG944" s="187"/>
      <c r="AH944" s="188"/>
      <c r="AI944" s="188"/>
      <c r="AJ944" s="189"/>
      <c r="AK944" s="189"/>
      <c r="AL944" s="189"/>
      <c r="AM944" s="189"/>
      <c r="AN944" s="189"/>
      <c r="AO944" s="189"/>
      <c r="AP944" s="189"/>
      <c r="AQ944" s="194" t="s">
        <v>2279</v>
      </c>
      <c r="AR944" s="104"/>
      <c r="AS944" s="104"/>
      <c r="AT944" s="104"/>
      <c r="AU944" s="104"/>
      <c r="AV944" s="104"/>
      <c r="AW944" s="104"/>
      <c r="AX944" s="104"/>
      <c r="AY944" s="104"/>
      <c r="AZ944" s="104"/>
      <c r="BA944" s="104"/>
      <c r="BB944" s="162"/>
      <c r="BC944" s="104"/>
      <c r="BD944" s="214"/>
      <c r="BE944" s="213" t="s">
        <v>2280</v>
      </c>
      <c r="BF944" s="108" t="e">
        <f aca="false">VLOOKUP($A944,#REF!, 34, FALSE())</f>
        <v>#VALUE!</v>
      </c>
      <c r="BG944" s="108" t="e">
        <f aca="false">VLOOKUP($A944,#REF!, 22, FALSE())</f>
        <v>#VALUE!</v>
      </c>
      <c r="BH944" s="109"/>
    </row>
    <row r="945" s="193" customFormat="true" ht="12.75" hidden="false" customHeight="true" outlineLevel="0" collapsed="false">
      <c r="A945" s="1" t="s">
        <v>2281</v>
      </c>
      <c r="B945" s="86" t="e">
        <f aca="false">VLOOKUP($A945,#REF!, 34, FALSE())</f>
        <v>#VALUE!</v>
      </c>
      <c r="C945" s="87" t="str">
        <f aca="false">CONCATENATE("unused_",A945)</f>
        <v>unused_DDR_XM2_B9RDQS_P</v>
      </c>
      <c r="D945" s="88" t="e">
        <f aca="false">IF(LEN(VLOOKUP($A945,#REF!,8,FALSE())),LEFT(VLOOKUP($A945,#REF!,8,FALSE()),LEN(VLOOKUP($A945,#REF!,8,FALSE()))-2),"")</f>
        <v>#VALUE!</v>
      </c>
      <c r="E945" s="89" t="e">
        <f aca="false">IF(LEN(VLOOKUP($A945,#REF!,4,FALSE())),IF(INDEX(#REF!,MATCH($A945,#REF!,0),1),LEFT(VLOOKUP($A945,#REF!,4,FALSE()),LEN(VLOOKUP($A945,#REF!,4,FALSE()))-2),CONCATENATE(LEFT(VLOOKUP($A945,#REF!,4,FALSE()),LEN(VLOOKUP($A945,#REF!,4,FALSE()))-2),"*")),"")</f>
        <v>#VALUE!</v>
      </c>
      <c r="F945" s="90" t="e">
        <f aca="false">IF(LEN(VLOOKUP($A945,#REF!,5,FALSE())),IF(INDEX(#REF!,MATCH($A945,#REF!,0),2),LEFT(VLOOKUP($A945,#REF!,5,FALSE()),LEN(VLOOKUP($A945,#REF!,5,FALSE()))-2),CONCATENATE(LEFT(VLOOKUP($A945,#REF!,5,FALSE()),LEN(VLOOKUP($A945,#REF!,5,FALSE()))-2),"*")),"")</f>
        <v>#VALUE!</v>
      </c>
      <c r="G945" s="90" t="e">
        <f aca="false">IF(LEN(VLOOKUP($A945,#REF!,6,FALSE())),IF(INDEX(#REF!,MATCH($A945,#REF!,0),3),LEFT(VLOOKUP($A945,#REF!,6,FALSE()),LEN(VLOOKUP($A945,#REF!,6,FALSE()))-2),CONCATENATE(LEFT(VLOOKUP($A945,#REF!,6,FALSE()),LEN(VLOOKUP($A945,#REF!,6,FALSE()))-2),"*")),"")</f>
        <v>#VALUE!</v>
      </c>
      <c r="H945" s="91" t="e">
        <f aca="false">IF(LEN(VLOOKUP($A945,#REF!,7,FALSE())),IF(INDEX(#REF!,MATCH($A945,#REF!,0),4),LEFT(VLOOKUP($A945,#REF!,7,FALSE()),LEN(VLOOKUP($A945,#REF!,7,FALSE()))-2),CONCATENATE(LEFT(VLOOKUP($A945,#REF!,7,FALSE()),LEN(VLOOKUP($A945,#REF!,7,FALSE()))-2),"*")),"")</f>
        <v>#VALUE!</v>
      </c>
      <c r="I945" s="92" t="e">
        <f aca="false">IF(LEN(VLOOKUP($A945,#REF!,8,FALSE())),UPPER(RIGHT(VLOOKUP($A945,#REF!,8,FALSE()), 1)),"")</f>
        <v>#VALUE!</v>
      </c>
      <c r="J945" s="90" t="e">
        <f aca="false">IF(LEN(VLOOKUP($A945,#REF!,4,FALSE())),UPPER(RIGHT(VLOOKUP($A945,#REF!,4,FALSE()), 1)),"")</f>
        <v>#VALUE!</v>
      </c>
      <c r="K945" s="90" t="e">
        <f aca="false">IF(LEN(VLOOKUP($A945,#REF!,5,FALSE())),UPPER(RIGHT(VLOOKUP($A945,#REF!,5,FALSE()), 1)),"")</f>
        <v>#VALUE!</v>
      </c>
      <c r="L945" s="90" t="e">
        <f aca="false">IF(LEN(VLOOKUP($A945,#REF!,6,FALSE())),UPPER(RIGHT(VLOOKUP($A945,#REF!,6,FALSE()), 1)),"")</f>
        <v>#VALUE!</v>
      </c>
      <c r="M945" s="91" t="e">
        <f aca="false">IF(LEN(VLOOKUP($A945,#REF!,7,FALSE())),UPPER(RIGHT(VLOOKUP($A945,#REF!,7,FALSE()), 1)),"")</f>
        <v>#VALUE!</v>
      </c>
      <c r="N945" s="185"/>
      <c r="O945" s="185"/>
      <c r="P945" s="185"/>
      <c r="Q945" s="185"/>
      <c r="R945" s="185"/>
      <c r="S945" s="100" t="e">
        <f aca="false">HLOOKUP("Device Tree Pin Name",#REF!,MATCH($A945,#REF!,0),FALSE())</f>
        <v>#VALUE!</v>
      </c>
      <c r="T945" s="95" t="e">
        <f aca="false">HLOOKUP("power rail",#REF!,MATCH($A945,#REF!,0),FALSE())</f>
        <v>#VALUE!</v>
      </c>
      <c r="U945" s="96" t="e">
        <f aca="false">HLOOKUP("Wake Capable",#REF!,MATCH($A945,#REF!,0),FALSE())</f>
        <v>#VALUE!</v>
      </c>
      <c r="V945" s="96" t="e">
        <f aca="false">HLOOKUP("Strap",#REF!,MATCH($A945,#REF!,0),FALSE())</f>
        <v>#VALUE!</v>
      </c>
      <c r="W945" s="96"/>
      <c r="X945" s="96"/>
      <c r="Y945" s="96"/>
      <c r="Z945" s="95"/>
      <c r="AA945" s="95" t="e">
        <f aca="false">HLOOKUP("Pad type",#REF!,MATCH($A945,#REF!,0),FALSE())</f>
        <v>#VALUE!</v>
      </c>
      <c r="AB945" s="100"/>
      <c r="AC945" s="100" t="e">
        <f aca="false">HLOOKUP("POR Pin State",#REF!,MATCH($A945,#REF!,0),FALSE())</f>
        <v>#VALUE!</v>
      </c>
      <c r="AD945" s="186"/>
      <c r="AE945" s="187"/>
      <c r="AF945" s="187"/>
      <c r="AG945" s="187"/>
      <c r="AH945" s="188"/>
      <c r="AI945" s="188"/>
      <c r="AJ945" s="189"/>
      <c r="AK945" s="189"/>
      <c r="AL945" s="189"/>
      <c r="AM945" s="189"/>
      <c r="AN945" s="189"/>
      <c r="AO945" s="189"/>
      <c r="AP945" s="189"/>
      <c r="AQ945" s="194" t="s">
        <v>2281</v>
      </c>
      <c r="AR945" s="104"/>
      <c r="AS945" s="104"/>
      <c r="AT945" s="104"/>
      <c r="AU945" s="104"/>
      <c r="AV945" s="104"/>
      <c r="AW945" s="104"/>
      <c r="AX945" s="104"/>
      <c r="AY945" s="104"/>
      <c r="AZ945" s="104"/>
      <c r="BA945" s="104"/>
      <c r="BB945" s="162"/>
      <c r="BC945" s="104"/>
      <c r="BD945" s="214"/>
      <c r="BE945" s="213" t="s">
        <v>2282</v>
      </c>
      <c r="BF945" s="108" t="e">
        <f aca="false">VLOOKUP($A945,#REF!, 34, FALSE())</f>
        <v>#VALUE!</v>
      </c>
      <c r="BG945" s="108" t="e">
        <f aca="false">VLOOKUP($A945,#REF!, 22, FALSE())</f>
        <v>#VALUE!</v>
      </c>
      <c r="BH945" s="109"/>
    </row>
    <row r="946" s="193" customFormat="true" ht="12.75" hidden="false" customHeight="true" outlineLevel="0" collapsed="false">
      <c r="A946" s="133" t="s">
        <v>2283</v>
      </c>
      <c r="B946" s="86" t="e">
        <f aca="false">VLOOKUP($A946,#REF!, 34, FALSE())</f>
        <v>#VALUE!</v>
      </c>
      <c r="C946" s="87" t="str">
        <f aca="false">CONCATENATE("unused_",A946)</f>
        <v>unused_DDR_XM2_B9RDQS_N</v>
      </c>
      <c r="D946" s="88" t="e">
        <f aca="false">IF(LEN(VLOOKUP($A946,#REF!,8,FALSE())),LEFT(VLOOKUP($A946,#REF!,8,FALSE()),LEN(VLOOKUP($A946,#REF!,8,FALSE()))-2),"")</f>
        <v>#VALUE!</v>
      </c>
      <c r="E946" s="89" t="e">
        <f aca="false">IF(LEN(VLOOKUP($A946,#REF!,4,FALSE())),IF(INDEX(#REF!,MATCH($A946,#REF!,0),1),LEFT(VLOOKUP($A946,#REF!,4,FALSE()),LEN(VLOOKUP($A946,#REF!,4,FALSE()))-2),CONCATENATE(LEFT(VLOOKUP($A946,#REF!,4,FALSE()),LEN(VLOOKUP($A946,#REF!,4,FALSE()))-2),"*")),"")</f>
        <v>#VALUE!</v>
      </c>
      <c r="F946" s="90" t="e">
        <f aca="false">IF(LEN(VLOOKUP($A946,#REF!,5,FALSE())),IF(INDEX(#REF!,MATCH($A946,#REF!,0),2),LEFT(VLOOKUP($A946,#REF!,5,FALSE()),LEN(VLOOKUP($A946,#REF!,5,FALSE()))-2),CONCATENATE(LEFT(VLOOKUP($A946,#REF!,5,FALSE()),LEN(VLOOKUP($A946,#REF!,5,FALSE()))-2),"*")),"")</f>
        <v>#VALUE!</v>
      </c>
      <c r="G946" s="90" t="e">
        <f aca="false">IF(LEN(VLOOKUP($A946,#REF!,6,FALSE())),IF(INDEX(#REF!,MATCH($A946,#REF!,0),3),LEFT(VLOOKUP($A946,#REF!,6,FALSE()),LEN(VLOOKUP($A946,#REF!,6,FALSE()))-2),CONCATENATE(LEFT(VLOOKUP($A946,#REF!,6,FALSE()),LEN(VLOOKUP($A946,#REF!,6,FALSE()))-2),"*")),"")</f>
        <v>#VALUE!</v>
      </c>
      <c r="H946" s="91" t="e">
        <f aca="false">IF(LEN(VLOOKUP($A946,#REF!,7,FALSE())),IF(INDEX(#REF!,MATCH($A946,#REF!,0),4),LEFT(VLOOKUP($A946,#REF!,7,FALSE()),LEN(VLOOKUP($A946,#REF!,7,FALSE()))-2),CONCATENATE(LEFT(VLOOKUP($A946,#REF!,7,FALSE()),LEN(VLOOKUP($A946,#REF!,7,FALSE()))-2),"*")),"")</f>
        <v>#VALUE!</v>
      </c>
      <c r="I946" s="92" t="e">
        <f aca="false">IF(LEN(VLOOKUP($A946,#REF!,8,FALSE())),UPPER(RIGHT(VLOOKUP($A946,#REF!,8,FALSE()), 1)),"")</f>
        <v>#VALUE!</v>
      </c>
      <c r="J946" s="90" t="e">
        <f aca="false">IF(LEN(VLOOKUP($A946,#REF!,4,FALSE())),UPPER(RIGHT(VLOOKUP($A946,#REF!,4,FALSE()), 1)),"")</f>
        <v>#VALUE!</v>
      </c>
      <c r="K946" s="90" t="e">
        <f aca="false">IF(LEN(VLOOKUP($A946,#REF!,5,FALSE())),UPPER(RIGHT(VLOOKUP($A946,#REF!,5,FALSE()), 1)),"")</f>
        <v>#VALUE!</v>
      </c>
      <c r="L946" s="90" t="e">
        <f aca="false">IF(LEN(VLOOKUP($A946,#REF!,6,FALSE())),UPPER(RIGHT(VLOOKUP($A946,#REF!,6,FALSE()), 1)),"")</f>
        <v>#VALUE!</v>
      </c>
      <c r="M946" s="91" t="e">
        <f aca="false">IF(LEN(VLOOKUP($A946,#REF!,7,FALSE())),UPPER(RIGHT(VLOOKUP($A946,#REF!,7,FALSE()), 1)),"")</f>
        <v>#VALUE!</v>
      </c>
      <c r="N946" s="185"/>
      <c r="O946" s="185"/>
      <c r="P946" s="185"/>
      <c r="Q946" s="185"/>
      <c r="R946" s="185"/>
      <c r="S946" s="100" t="e">
        <f aca="false">HLOOKUP("Device Tree Pin Name",#REF!,MATCH($A946,#REF!,0),FALSE())</f>
        <v>#VALUE!</v>
      </c>
      <c r="T946" s="95" t="e">
        <f aca="false">HLOOKUP("power rail",#REF!,MATCH($A946,#REF!,0),FALSE())</f>
        <v>#VALUE!</v>
      </c>
      <c r="U946" s="96" t="e">
        <f aca="false">HLOOKUP("Wake Capable",#REF!,MATCH($A946,#REF!,0),FALSE())</f>
        <v>#VALUE!</v>
      </c>
      <c r="V946" s="96" t="e">
        <f aca="false">HLOOKUP("Strap",#REF!,MATCH($A946,#REF!,0),FALSE())</f>
        <v>#VALUE!</v>
      </c>
      <c r="W946" s="96"/>
      <c r="X946" s="96"/>
      <c r="Y946" s="96"/>
      <c r="Z946" s="95"/>
      <c r="AA946" s="95" t="e">
        <f aca="false">HLOOKUP("Pad type",#REF!,MATCH($A946,#REF!,0),FALSE())</f>
        <v>#VALUE!</v>
      </c>
      <c r="AB946" s="100"/>
      <c r="AC946" s="100" t="e">
        <f aca="false">HLOOKUP("POR Pin State",#REF!,MATCH($A946,#REF!,0),FALSE())</f>
        <v>#VALUE!</v>
      </c>
      <c r="AD946" s="186"/>
      <c r="AE946" s="187"/>
      <c r="AF946" s="187"/>
      <c r="AG946" s="187"/>
      <c r="AH946" s="188"/>
      <c r="AI946" s="188"/>
      <c r="AJ946" s="189"/>
      <c r="AK946" s="189"/>
      <c r="AL946" s="189"/>
      <c r="AM946" s="189"/>
      <c r="AN946" s="189"/>
      <c r="AO946" s="189"/>
      <c r="AP946" s="189"/>
      <c r="AQ946" s="194" t="s">
        <v>2283</v>
      </c>
      <c r="AR946" s="104"/>
      <c r="AS946" s="104"/>
      <c r="AT946" s="104"/>
      <c r="AU946" s="104"/>
      <c r="AV946" s="104"/>
      <c r="AW946" s="104"/>
      <c r="AX946" s="104"/>
      <c r="AY946" s="104"/>
      <c r="AZ946" s="104"/>
      <c r="BA946" s="104"/>
      <c r="BB946" s="162"/>
      <c r="BC946" s="104"/>
      <c r="BD946" s="214"/>
      <c r="BE946" s="213" t="s">
        <v>2284</v>
      </c>
      <c r="BF946" s="108" t="e">
        <f aca="false">VLOOKUP($A946,#REF!, 34, FALSE())</f>
        <v>#VALUE!</v>
      </c>
      <c r="BG946" s="108" t="e">
        <f aca="false">VLOOKUP($A946,#REF!, 22, FALSE())</f>
        <v>#VALUE!</v>
      </c>
      <c r="BH946" s="109"/>
    </row>
    <row r="947" s="193" customFormat="true" ht="12.75" hidden="false" customHeight="true" outlineLevel="0" collapsed="false">
      <c r="A947" s="1" t="s">
        <v>2285</v>
      </c>
      <c r="B947" s="86" t="e">
        <f aca="false">VLOOKUP($A947,#REF!, 34, FALSE())</f>
        <v>#VALUE!</v>
      </c>
      <c r="C947" s="87" t="str">
        <f aca="false">CONCATENATE("unused_",A947)</f>
        <v>unused_DDR_XM2_COMP_PU_HV</v>
      </c>
      <c r="D947" s="88" t="e">
        <f aca="false">IF(LEN(VLOOKUP($A947,#REF!,8,FALSE())),LEFT(VLOOKUP($A947,#REF!,8,FALSE()),LEN(VLOOKUP($A947,#REF!,8,FALSE()))-2),"")</f>
        <v>#VALUE!</v>
      </c>
      <c r="E947" s="89" t="e">
        <f aca="false">IF(LEN(VLOOKUP($A947,#REF!,4,FALSE())),IF(INDEX(#REF!,MATCH($A947,#REF!,0),1),LEFT(VLOOKUP($A947,#REF!,4,FALSE()),LEN(VLOOKUP($A947,#REF!,4,FALSE()))-2),CONCATENATE(LEFT(VLOOKUP($A947,#REF!,4,FALSE()),LEN(VLOOKUP($A947,#REF!,4,FALSE()))-2),"*")),"")</f>
        <v>#VALUE!</v>
      </c>
      <c r="F947" s="90" t="e">
        <f aca="false">IF(LEN(VLOOKUP($A947,#REF!,5,FALSE())),IF(INDEX(#REF!,MATCH($A947,#REF!,0),2),LEFT(VLOOKUP($A947,#REF!,5,FALSE()),LEN(VLOOKUP($A947,#REF!,5,FALSE()))-2),CONCATENATE(LEFT(VLOOKUP($A947,#REF!,5,FALSE()),LEN(VLOOKUP($A947,#REF!,5,FALSE()))-2),"*")),"")</f>
        <v>#VALUE!</v>
      </c>
      <c r="G947" s="90" t="e">
        <f aca="false">IF(LEN(VLOOKUP($A947,#REF!,6,FALSE())),IF(INDEX(#REF!,MATCH($A947,#REF!,0),3),LEFT(VLOOKUP($A947,#REF!,6,FALSE()),LEN(VLOOKUP($A947,#REF!,6,FALSE()))-2),CONCATENATE(LEFT(VLOOKUP($A947,#REF!,6,FALSE()),LEN(VLOOKUP($A947,#REF!,6,FALSE()))-2),"*")),"")</f>
        <v>#VALUE!</v>
      </c>
      <c r="H947" s="91" t="e">
        <f aca="false">IF(LEN(VLOOKUP($A947,#REF!,7,FALSE())),IF(INDEX(#REF!,MATCH($A947,#REF!,0),4),LEFT(VLOOKUP($A947,#REF!,7,FALSE()),LEN(VLOOKUP($A947,#REF!,7,FALSE()))-2),CONCATENATE(LEFT(VLOOKUP($A947,#REF!,7,FALSE()),LEN(VLOOKUP($A947,#REF!,7,FALSE()))-2),"*")),"")</f>
        <v>#VALUE!</v>
      </c>
      <c r="I947" s="92" t="e">
        <f aca="false">IF(LEN(VLOOKUP($A947,#REF!,8,FALSE())),UPPER(RIGHT(VLOOKUP($A947,#REF!,8,FALSE()), 1)),"")</f>
        <v>#VALUE!</v>
      </c>
      <c r="J947" s="90" t="e">
        <f aca="false">IF(LEN(VLOOKUP($A947,#REF!,4,FALSE())),UPPER(RIGHT(VLOOKUP($A947,#REF!,4,FALSE()), 1)),"")</f>
        <v>#VALUE!</v>
      </c>
      <c r="K947" s="90" t="e">
        <f aca="false">IF(LEN(VLOOKUP($A947,#REF!,5,FALSE())),UPPER(RIGHT(VLOOKUP($A947,#REF!,5,FALSE()), 1)),"")</f>
        <v>#VALUE!</v>
      </c>
      <c r="L947" s="90" t="e">
        <f aca="false">IF(LEN(VLOOKUP($A947,#REF!,6,FALSE())),UPPER(RIGHT(VLOOKUP($A947,#REF!,6,FALSE()), 1)),"")</f>
        <v>#VALUE!</v>
      </c>
      <c r="M947" s="91" t="e">
        <f aca="false">IF(LEN(VLOOKUP($A947,#REF!,7,FALSE())),UPPER(RIGHT(VLOOKUP($A947,#REF!,7,FALSE()), 1)),"")</f>
        <v>#VALUE!</v>
      </c>
      <c r="N947" s="185"/>
      <c r="O947" s="185"/>
      <c r="P947" s="185"/>
      <c r="Q947" s="185"/>
      <c r="R947" s="185"/>
      <c r="S947" s="100" t="e">
        <f aca="false">HLOOKUP("Device Tree Pin Name",#REF!,MATCH($A947,#REF!,0),FALSE())</f>
        <v>#VALUE!</v>
      </c>
      <c r="T947" s="95" t="e">
        <f aca="false">HLOOKUP("power rail",#REF!,MATCH($A947,#REF!,0),FALSE())</f>
        <v>#VALUE!</v>
      </c>
      <c r="U947" s="96" t="e">
        <f aca="false">HLOOKUP("Wake Capable",#REF!,MATCH($A947,#REF!,0),FALSE())</f>
        <v>#VALUE!</v>
      </c>
      <c r="V947" s="96" t="e">
        <f aca="false">HLOOKUP("Strap",#REF!,MATCH($A947,#REF!,0),FALSE())</f>
        <v>#VALUE!</v>
      </c>
      <c r="W947" s="96"/>
      <c r="X947" s="96"/>
      <c r="Y947" s="96"/>
      <c r="Z947" s="95"/>
      <c r="AA947" s="95" t="e">
        <f aca="false">HLOOKUP("Pad type",#REF!,MATCH($A947,#REF!,0),FALSE())</f>
        <v>#VALUE!</v>
      </c>
      <c r="AB947" s="100"/>
      <c r="AC947" s="100" t="e">
        <f aca="false">HLOOKUP("POR Pin State",#REF!,MATCH($A947,#REF!,0),FALSE())</f>
        <v>#VALUE!</v>
      </c>
      <c r="AD947" s="186"/>
      <c r="AE947" s="187"/>
      <c r="AF947" s="187"/>
      <c r="AG947" s="187"/>
      <c r="AH947" s="188"/>
      <c r="AI947" s="188"/>
      <c r="AJ947" s="189"/>
      <c r="AK947" s="189"/>
      <c r="AL947" s="189"/>
      <c r="AM947" s="189"/>
      <c r="AN947" s="189"/>
      <c r="AO947" s="189"/>
      <c r="AP947" s="189"/>
      <c r="AQ947" s="194" t="s">
        <v>2285</v>
      </c>
      <c r="AR947" s="104"/>
      <c r="AS947" s="104"/>
      <c r="AT947" s="104"/>
      <c r="AU947" s="104"/>
      <c r="AV947" s="104"/>
      <c r="AW947" s="104"/>
      <c r="AX947" s="104"/>
      <c r="AY947" s="104"/>
      <c r="AZ947" s="233" t="s">
        <v>2286</v>
      </c>
      <c r="BA947" s="104"/>
      <c r="BB947" s="162"/>
      <c r="BC947" s="104"/>
      <c r="BD947" s="214"/>
      <c r="BE947" s="213" t="s">
        <v>2287</v>
      </c>
      <c r="BF947" s="108" t="e">
        <f aca="false">VLOOKUP($A947,#REF!, 34, FALSE())</f>
        <v>#VALUE!</v>
      </c>
      <c r="BG947" s="108" t="e">
        <f aca="false">VLOOKUP($A947,#REF!, 22, FALSE())</f>
        <v>#VALUE!</v>
      </c>
      <c r="BH947" s="109"/>
    </row>
    <row r="948" s="193" customFormat="true" ht="12.75" hidden="false" customHeight="true" outlineLevel="0" collapsed="false">
      <c r="A948" s="1" t="s">
        <v>2288</v>
      </c>
      <c r="B948" s="86" t="e">
        <f aca="false">VLOOKUP($A948,#REF!, 34, FALSE())</f>
        <v>#VALUE!</v>
      </c>
      <c r="C948" s="87" t="str">
        <f aca="false">CONCATENATE("unused_",A948)</f>
        <v>unused_DDR_XM2_COMP_PU_LV</v>
      </c>
      <c r="D948" s="88" t="e">
        <f aca="false">IF(LEN(VLOOKUP($A948,#REF!,8,FALSE())),LEFT(VLOOKUP($A948,#REF!,8,FALSE()),LEN(VLOOKUP($A948,#REF!,8,FALSE()))-2),"")</f>
        <v>#VALUE!</v>
      </c>
      <c r="E948" s="89" t="e">
        <f aca="false">IF(LEN(VLOOKUP($A948,#REF!,4,FALSE())),IF(INDEX(#REF!,MATCH($A948,#REF!,0),1),LEFT(VLOOKUP($A948,#REF!,4,FALSE()),LEN(VLOOKUP($A948,#REF!,4,FALSE()))-2),CONCATENATE(LEFT(VLOOKUP($A948,#REF!,4,FALSE()),LEN(VLOOKUP($A948,#REF!,4,FALSE()))-2),"*")),"")</f>
        <v>#VALUE!</v>
      </c>
      <c r="F948" s="90" t="e">
        <f aca="false">IF(LEN(VLOOKUP($A948,#REF!,5,FALSE())),IF(INDEX(#REF!,MATCH($A948,#REF!,0),2),LEFT(VLOOKUP($A948,#REF!,5,FALSE()),LEN(VLOOKUP($A948,#REF!,5,FALSE()))-2),CONCATENATE(LEFT(VLOOKUP($A948,#REF!,5,FALSE()),LEN(VLOOKUP($A948,#REF!,5,FALSE()))-2),"*")),"")</f>
        <v>#VALUE!</v>
      </c>
      <c r="G948" s="90" t="e">
        <f aca="false">IF(LEN(VLOOKUP($A948,#REF!,6,FALSE())),IF(INDEX(#REF!,MATCH($A948,#REF!,0),3),LEFT(VLOOKUP($A948,#REF!,6,FALSE()),LEN(VLOOKUP($A948,#REF!,6,FALSE()))-2),CONCATENATE(LEFT(VLOOKUP($A948,#REF!,6,FALSE()),LEN(VLOOKUP($A948,#REF!,6,FALSE()))-2),"*")),"")</f>
        <v>#VALUE!</v>
      </c>
      <c r="H948" s="91" t="e">
        <f aca="false">IF(LEN(VLOOKUP($A948,#REF!,7,FALSE())),IF(INDEX(#REF!,MATCH($A948,#REF!,0),4),LEFT(VLOOKUP($A948,#REF!,7,FALSE()),LEN(VLOOKUP($A948,#REF!,7,FALSE()))-2),CONCATENATE(LEFT(VLOOKUP($A948,#REF!,7,FALSE()),LEN(VLOOKUP($A948,#REF!,7,FALSE()))-2),"*")),"")</f>
        <v>#VALUE!</v>
      </c>
      <c r="I948" s="92" t="e">
        <f aca="false">IF(LEN(VLOOKUP($A948,#REF!,8,FALSE())),UPPER(RIGHT(VLOOKUP($A948,#REF!,8,FALSE()), 1)),"")</f>
        <v>#VALUE!</v>
      </c>
      <c r="J948" s="90" t="e">
        <f aca="false">IF(LEN(VLOOKUP($A948,#REF!,4,FALSE())),UPPER(RIGHT(VLOOKUP($A948,#REF!,4,FALSE()), 1)),"")</f>
        <v>#VALUE!</v>
      </c>
      <c r="K948" s="90" t="e">
        <f aca="false">IF(LEN(VLOOKUP($A948,#REF!,5,FALSE())),UPPER(RIGHT(VLOOKUP($A948,#REF!,5,FALSE()), 1)),"")</f>
        <v>#VALUE!</v>
      </c>
      <c r="L948" s="90" t="e">
        <f aca="false">IF(LEN(VLOOKUP($A948,#REF!,6,FALSE())),UPPER(RIGHT(VLOOKUP($A948,#REF!,6,FALSE()), 1)),"")</f>
        <v>#VALUE!</v>
      </c>
      <c r="M948" s="91" t="e">
        <f aca="false">IF(LEN(VLOOKUP($A948,#REF!,7,FALSE())),UPPER(RIGHT(VLOOKUP($A948,#REF!,7,FALSE()), 1)),"")</f>
        <v>#VALUE!</v>
      </c>
      <c r="N948" s="185"/>
      <c r="O948" s="185"/>
      <c r="P948" s="185"/>
      <c r="Q948" s="185"/>
      <c r="R948" s="185"/>
      <c r="S948" s="100" t="e">
        <f aca="false">HLOOKUP("Device Tree Pin Name",#REF!,MATCH($A948,#REF!,0),FALSE())</f>
        <v>#VALUE!</v>
      </c>
      <c r="T948" s="95" t="e">
        <f aca="false">HLOOKUP("power rail",#REF!,MATCH($A948,#REF!,0),FALSE())</f>
        <v>#VALUE!</v>
      </c>
      <c r="U948" s="96" t="e">
        <f aca="false">HLOOKUP("Wake Capable",#REF!,MATCH($A948,#REF!,0),FALSE())</f>
        <v>#VALUE!</v>
      </c>
      <c r="V948" s="96" t="e">
        <f aca="false">HLOOKUP("Strap",#REF!,MATCH($A948,#REF!,0),FALSE())</f>
        <v>#VALUE!</v>
      </c>
      <c r="W948" s="96"/>
      <c r="X948" s="96"/>
      <c r="Y948" s="96"/>
      <c r="Z948" s="95"/>
      <c r="AA948" s="95" t="e">
        <f aca="false">HLOOKUP("Pad type",#REF!,MATCH($A948,#REF!,0),FALSE())</f>
        <v>#VALUE!</v>
      </c>
      <c r="AB948" s="100"/>
      <c r="AC948" s="100" t="e">
        <f aca="false">HLOOKUP("POR Pin State",#REF!,MATCH($A948,#REF!,0),FALSE())</f>
        <v>#VALUE!</v>
      </c>
      <c r="AD948" s="186"/>
      <c r="AE948" s="187"/>
      <c r="AF948" s="187"/>
      <c r="AG948" s="187"/>
      <c r="AH948" s="188"/>
      <c r="AI948" s="188"/>
      <c r="AJ948" s="189"/>
      <c r="AK948" s="189"/>
      <c r="AL948" s="189"/>
      <c r="AM948" s="189"/>
      <c r="AN948" s="189"/>
      <c r="AO948" s="189"/>
      <c r="AP948" s="189"/>
      <c r="AQ948" s="194" t="s">
        <v>2288</v>
      </c>
      <c r="AR948" s="104"/>
      <c r="AS948" s="104"/>
      <c r="AT948" s="104"/>
      <c r="AU948" s="104"/>
      <c r="AV948" s="104"/>
      <c r="AW948" s="104"/>
      <c r="AX948" s="104"/>
      <c r="AY948" s="104"/>
      <c r="AZ948" s="233" t="s">
        <v>2286</v>
      </c>
      <c r="BA948" s="104"/>
      <c r="BB948" s="162"/>
      <c r="BC948" s="104"/>
      <c r="BD948" s="214"/>
      <c r="BE948" s="213" t="s">
        <v>2289</v>
      </c>
      <c r="BF948" s="108" t="e">
        <f aca="false">VLOOKUP($A948,#REF!, 34, FALSE())</f>
        <v>#VALUE!</v>
      </c>
      <c r="BG948" s="108" t="e">
        <f aca="false">VLOOKUP($A948,#REF!, 22, FALSE())</f>
        <v>#VALUE!</v>
      </c>
      <c r="BH948" s="109"/>
    </row>
    <row r="949" s="193" customFormat="true" ht="12.75" hidden="false" customHeight="true" outlineLevel="0" collapsed="false">
      <c r="A949" s="1" t="s">
        <v>2290</v>
      </c>
      <c r="B949" s="86" t="e">
        <f aca="false">VLOOKUP($A949,#REF!, 34, FALSE())</f>
        <v>#VALUE!</v>
      </c>
      <c r="C949" s="87" t="str">
        <f aca="false">CONCATENATE("unused_",A949)</f>
        <v>unused_DDR_XM2_COMP_PD_RESCAL</v>
      </c>
      <c r="D949" s="88" t="e">
        <f aca="false">IF(LEN(VLOOKUP($A949,#REF!,8,FALSE())),LEFT(VLOOKUP($A949,#REF!,8,FALSE()),LEN(VLOOKUP($A949,#REF!,8,FALSE()))-2),"")</f>
        <v>#VALUE!</v>
      </c>
      <c r="E949" s="89" t="s">
        <v>2291</v>
      </c>
      <c r="F949" s="90" t="e">
        <f aca="false">IF(LEN(VLOOKUP($A949,#REF!,5,FALSE())),IF(INDEX(#REF!,MATCH($A949,#REF!,0),2),LEFT(VLOOKUP($A949,#REF!,5,FALSE()),LEN(VLOOKUP($A949,#REF!,5,FALSE()))-2),CONCATENATE(LEFT(VLOOKUP($A949,#REF!,5,FALSE()),LEN(VLOOKUP($A949,#REF!,5,FALSE()))-2),"*")),"")</f>
        <v>#VALUE!</v>
      </c>
      <c r="G949" s="90" t="e">
        <f aca="false">IF(LEN(VLOOKUP($A949,#REF!,6,FALSE())),IF(INDEX(#REF!,MATCH($A949,#REF!,0),3),LEFT(VLOOKUP($A949,#REF!,6,FALSE()),LEN(VLOOKUP($A949,#REF!,6,FALSE()))-2),CONCATENATE(LEFT(VLOOKUP($A949,#REF!,6,FALSE()),LEN(VLOOKUP($A949,#REF!,6,FALSE()))-2),"*")),"")</f>
        <v>#VALUE!</v>
      </c>
      <c r="H949" s="91" t="e">
        <f aca="false">IF(LEN(VLOOKUP($A949,#REF!,7,FALSE())),IF(INDEX(#REF!,MATCH($A949,#REF!,0),4),LEFT(VLOOKUP($A949,#REF!,7,FALSE()),LEN(VLOOKUP($A949,#REF!,7,FALSE()))-2),CONCATENATE(LEFT(VLOOKUP($A949,#REF!,7,FALSE()),LEN(VLOOKUP($A949,#REF!,7,FALSE()))-2),"*")),"")</f>
        <v>#VALUE!</v>
      </c>
      <c r="I949" s="92" t="e">
        <f aca="false">IF(LEN(VLOOKUP($A949,#REF!,8,FALSE())),UPPER(RIGHT(VLOOKUP($A949,#REF!,8,FALSE()), 1)),"")</f>
        <v>#VALUE!</v>
      </c>
      <c r="J949" s="90" t="e">
        <f aca="false">IF(LEN(VLOOKUP($A949,#REF!,4,FALSE())),UPPER(RIGHT(VLOOKUP($A949,#REF!,4,FALSE()), 1)),"")</f>
        <v>#VALUE!</v>
      </c>
      <c r="K949" s="90" t="e">
        <f aca="false">IF(LEN(VLOOKUP($A949,#REF!,5,FALSE())),UPPER(RIGHT(VLOOKUP($A949,#REF!,5,FALSE()), 1)),"")</f>
        <v>#VALUE!</v>
      </c>
      <c r="L949" s="90" t="e">
        <f aca="false">IF(LEN(VLOOKUP($A949,#REF!,6,FALSE())),UPPER(RIGHT(VLOOKUP($A949,#REF!,6,FALSE()), 1)),"")</f>
        <v>#VALUE!</v>
      </c>
      <c r="M949" s="91" t="e">
        <f aca="false">IF(LEN(VLOOKUP($A949,#REF!,7,FALSE())),UPPER(RIGHT(VLOOKUP($A949,#REF!,7,FALSE()), 1)),"")</f>
        <v>#VALUE!</v>
      </c>
      <c r="N949" s="185"/>
      <c r="O949" s="185"/>
      <c r="P949" s="185"/>
      <c r="Q949" s="185"/>
      <c r="R949" s="185"/>
      <c r="S949" s="100" t="e">
        <f aca="false">HLOOKUP("Device Tree Pin Name",#REF!,MATCH($A949,#REF!,0),FALSE())</f>
        <v>#VALUE!</v>
      </c>
      <c r="T949" s="95" t="e">
        <f aca="false">HLOOKUP("power rail",#REF!,MATCH($A949,#REF!,0),FALSE())</f>
        <v>#VALUE!</v>
      </c>
      <c r="U949" s="96" t="e">
        <f aca="false">HLOOKUP("Wake Capable",#REF!,MATCH($A949,#REF!,0),FALSE())</f>
        <v>#VALUE!</v>
      </c>
      <c r="V949" s="96" t="e">
        <f aca="false">HLOOKUP("Strap",#REF!,MATCH($A949,#REF!,0),FALSE())</f>
        <v>#VALUE!</v>
      </c>
      <c r="W949" s="96"/>
      <c r="X949" s="96"/>
      <c r="Y949" s="96"/>
      <c r="Z949" s="95"/>
      <c r="AA949" s="95" t="e">
        <f aca="false">HLOOKUP("Pad type",#REF!,MATCH($A949,#REF!,0),FALSE())</f>
        <v>#VALUE!</v>
      </c>
      <c r="AB949" s="100"/>
      <c r="AC949" s="100" t="e">
        <f aca="false">HLOOKUP("POR Pin State",#REF!,MATCH($A949,#REF!,0),FALSE())</f>
        <v>#VALUE!</v>
      </c>
      <c r="AD949" s="186"/>
      <c r="AE949" s="187"/>
      <c r="AF949" s="187"/>
      <c r="AG949" s="187"/>
      <c r="AH949" s="188"/>
      <c r="AI949" s="188"/>
      <c r="AJ949" s="189"/>
      <c r="AK949" s="189"/>
      <c r="AL949" s="189"/>
      <c r="AM949" s="189"/>
      <c r="AN949" s="189"/>
      <c r="AO949" s="189"/>
      <c r="AP949" s="189"/>
      <c r="AQ949" s="194" t="s">
        <v>2291</v>
      </c>
      <c r="AR949" s="104"/>
      <c r="AS949" s="104"/>
      <c r="AT949" s="104"/>
      <c r="AU949" s="104"/>
      <c r="AV949" s="104"/>
      <c r="AW949" s="104"/>
      <c r="AX949" s="104"/>
      <c r="AY949" s="104"/>
      <c r="AZ949" s="104"/>
      <c r="BA949" s="233" t="s">
        <v>2292</v>
      </c>
      <c r="BB949" s="162"/>
      <c r="BC949" s="104"/>
      <c r="BD949" s="214"/>
      <c r="BE949" s="213" t="s">
        <v>2293</v>
      </c>
      <c r="BF949" s="108" t="e">
        <f aca="false">VLOOKUP($A949,#REF!, 34, FALSE())</f>
        <v>#VALUE!</v>
      </c>
      <c r="BG949" s="108" t="e">
        <f aca="false">VLOOKUP($A949,#REF!, 22, FALSE())</f>
        <v>#VALUE!</v>
      </c>
      <c r="BH949" s="109"/>
    </row>
    <row r="950" s="193" customFormat="true" ht="18.75" hidden="false" customHeight="true" outlineLevel="0" collapsed="false">
      <c r="A950" s="64" t="s">
        <v>2294</v>
      </c>
      <c r="B950" s="64" t="s">
        <v>1117</v>
      </c>
      <c r="C950" s="185"/>
      <c r="D950" s="185"/>
      <c r="E950" s="185"/>
      <c r="F950" s="185"/>
      <c r="G950" s="185"/>
      <c r="H950" s="185"/>
      <c r="I950" s="185"/>
      <c r="J950" s="185"/>
      <c r="K950" s="185"/>
      <c r="L950" s="185"/>
      <c r="M950" s="185"/>
      <c r="N950" s="185"/>
      <c r="O950" s="185"/>
      <c r="P950" s="185"/>
      <c r="Q950" s="185"/>
      <c r="R950" s="185"/>
      <c r="S950" s="185"/>
      <c r="T950" s="185"/>
      <c r="U950" s="185"/>
      <c r="V950" s="185"/>
      <c r="W950" s="185"/>
      <c r="X950" s="185"/>
      <c r="Y950" s="185"/>
      <c r="Z950" s="185"/>
      <c r="AA950" s="185"/>
      <c r="AB950" s="185"/>
      <c r="AC950" s="185"/>
      <c r="AD950" s="186"/>
      <c r="AE950" s="187"/>
      <c r="AF950" s="187"/>
      <c r="AG950" s="187"/>
      <c r="AH950" s="188"/>
      <c r="AI950" s="188"/>
      <c r="AJ950" s="189"/>
      <c r="AK950" s="189"/>
      <c r="AL950" s="189"/>
      <c r="AM950" s="189"/>
      <c r="AN950" s="189"/>
      <c r="AO950" s="189"/>
      <c r="AP950" s="189"/>
      <c r="AQ950" s="162"/>
      <c r="AR950" s="225"/>
      <c r="AS950" s="225"/>
      <c r="AT950" s="225"/>
      <c r="AU950" s="225"/>
      <c r="AV950" s="225"/>
      <c r="AW950" s="225"/>
      <c r="AX950" s="225"/>
      <c r="AY950" s="225"/>
      <c r="AZ950" s="225"/>
      <c r="BA950" s="225"/>
      <c r="BB950" s="225"/>
      <c r="BC950" s="81" t="s">
        <v>1118</v>
      </c>
      <c r="BD950" s="162"/>
      <c r="BE950" s="64" t="s">
        <v>2294</v>
      </c>
      <c r="BF950" s="234" t="s">
        <v>1117</v>
      </c>
      <c r="BG950" s="104"/>
      <c r="BH950" s="235"/>
    </row>
    <row r="951" s="193" customFormat="true" ht="12.75" hidden="false" customHeight="true" outlineLevel="0" collapsed="false">
      <c r="A951" s="133" t="s">
        <v>2295</v>
      </c>
      <c r="B951" s="86" t="e">
        <f aca="false">VLOOKUP($A951,#REF!, 34, FALSE())</f>
        <v>#VALUE!</v>
      </c>
      <c r="C951" s="87" t="str">
        <f aca="false">CONCATENATE("unused_",A951)</f>
        <v>unused_DDR_XM3_B0D0</v>
      </c>
      <c r="D951" s="88" t="e">
        <f aca="false">IF(LEN(VLOOKUP($A951,#REF!,8,FALSE())),LEFT(VLOOKUP($A951,#REF!,8,FALSE()),LEN(VLOOKUP($A951,#REF!,8,FALSE()))-2),"")</f>
        <v>#VALUE!</v>
      </c>
      <c r="E951" s="89" t="e">
        <f aca="false">IF(LEN(VLOOKUP($A951,#REF!,4,FALSE())),IF(INDEX(#REF!,MATCH($A951,#REF!,0),1),LEFT(VLOOKUP($A951,#REF!,4,FALSE()),LEN(VLOOKUP($A951,#REF!,4,FALSE()))-2),CONCATENATE(LEFT(VLOOKUP($A951,#REF!,4,FALSE()),LEN(VLOOKUP($A951,#REF!,4,FALSE()))-2),"*")),"")</f>
        <v>#VALUE!</v>
      </c>
      <c r="F951" s="90" t="e">
        <f aca="false">IF(LEN(VLOOKUP($A951,#REF!,5,FALSE())),IF(INDEX(#REF!,MATCH($A951,#REF!,0),2),LEFT(VLOOKUP($A951,#REF!,5,FALSE()),LEN(VLOOKUP($A951,#REF!,5,FALSE()))-2),CONCATENATE(LEFT(VLOOKUP($A951,#REF!,5,FALSE()),LEN(VLOOKUP($A951,#REF!,5,FALSE()))-2),"*")),"")</f>
        <v>#VALUE!</v>
      </c>
      <c r="G951" s="90" t="e">
        <f aca="false">IF(LEN(VLOOKUP($A951,#REF!,6,FALSE())),IF(INDEX(#REF!,MATCH($A951,#REF!,0),3),LEFT(VLOOKUP($A951,#REF!,6,FALSE()),LEN(VLOOKUP($A951,#REF!,6,FALSE()))-2),CONCATENATE(LEFT(VLOOKUP($A951,#REF!,6,FALSE()),LEN(VLOOKUP($A951,#REF!,6,FALSE()))-2),"*")),"")</f>
        <v>#VALUE!</v>
      </c>
      <c r="H951" s="91" t="e">
        <f aca="false">IF(LEN(VLOOKUP($A951,#REF!,7,FALSE())),IF(INDEX(#REF!,MATCH($A951,#REF!,0),4),LEFT(VLOOKUP($A951,#REF!,7,FALSE()),LEN(VLOOKUP($A951,#REF!,7,FALSE()))-2),CONCATENATE(LEFT(VLOOKUP($A951,#REF!,7,FALSE()),LEN(VLOOKUP($A951,#REF!,7,FALSE()))-2),"*")),"")</f>
        <v>#VALUE!</v>
      </c>
      <c r="I951" s="92" t="e">
        <f aca="false">IF(LEN(VLOOKUP($A951,#REF!,8,FALSE())),UPPER(RIGHT(VLOOKUP($A951,#REF!,8,FALSE()), 1)),"")</f>
        <v>#VALUE!</v>
      </c>
      <c r="J951" s="90" t="e">
        <f aca="false">IF(LEN(VLOOKUP($A951,#REF!,4,FALSE())),UPPER(RIGHT(VLOOKUP($A951,#REF!,4,FALSE()), 1)),"")</f>
        <v>#VALUE!</v>
      </c>
      <c r="K951" s="90" t="e">
        <f aca="false">IF(LEN(VLOOKUP($A951,#REF!,5,FALSE())),UPPER(RIGHT(VLOOKUP($A951,#REF!,5,FALSE()), 1)),"")</f>
        <v>#VALUE!</v>
      </c>
      <c r="L951" s="90" t="e">
        <f aca="false">IF(LEN(VLOOKUP($A951,#REF!,6,FALSE())),UPPER(RIGHT(VLOOKUP($A951,#REF!,6,FALSE()), 1)),"")</f>
        <v>#VALUE!</v>
      </c>
      <c r="M951" s="91" t="e">
        <f aca="false">IF(LEN(VLOOKUP($A951,#REF!,7,FALSE())),UPPER(RIGHT(VLOOKUP($A951,#REF!,7,FALSE()), 1)),"")</f>
        <v>#VALUE!</v>
      </c>
      <c r="N951" s="185"/>
      <c r="O951" s="185"/>
      <c r="P951" s="185"/>
      <c r="Q951" s="185"/>
      <c r="R951" s="185"/>
      <c r="S951" s="100" t="e">
        <f aca="false">HLOOKUP("Device Tree Pin Name",#REF!,MATCH($A951,#REF!,0),FALSE())</f>
        <v>#VALUE!</v>
      </c>
      <c r="T951" s="95" t="e">
        <f aca="false">HLOOKUP("power rail",#REF!,MATCH($A951,#REF!,0),FALSE())</f>
        <v>#VALUE!</v>
      </c>
      <c r="U951" s="96" t="e">
        <f aca="false">HLOOKUP("Wake Capable",#REF!,MATCH($A951,#REF!,0),FALSE())</f>
        <v>#VALUE!</v>
      </c>
      <c r="V951" s="96" t="e">
        <f aca="false">HLOOKUP("Strap",#REF!,MATCH($A951,#REF!,0),FALSE())</f>
        <v>#VALUE!</v>
      </c>
      <c r="W951" s="96"/>
      <c r="X951" s="96"/>
      <c r="Y951" s="96"/>
      <c r="Z951" s="95"/>
      <c r="AA951" s="95" t="e">
        <f aca="false">HLOOKUP("Pad type",#REF!,MATCH($A951,#REF!,0),FALSE())</f>
        <v>#VALUE!</v>
      </c>
      <c r="AB951" s="100"/>
      <c r="AC951" s="100" t="e">
        <f aca="false">HLOOKUP("POR Pin State",#REF!,MATCH($A951,#REF!,0),FALSE())</f>
        <v>#VALUE!</v>
      </c>
      <c r="AD951" s="186"/>
      <c r="AE951" s="187"/>
      <c r="AF951" s="187"/>
      <c r="AG951" s="187"/>
      <c r="AH951" s="188"/>
      <c r="AI951" s="188"/>
      <c r="AJ951" s="189"/>
      <c r="AK951" s="189"/>
      <c r="AL951" s="189"/>
      <c r="AM951" s="189"/>
      <c r="AN951" s="189"/>
      <c r="AO951" s="189"/>
      <c r="AP951" s="189"/>
      <c r="AQ951" s="194" t="s">
        <v>2296</v>
      </c>
      <c r="AR951" s="104"/>
      <c r="AS951" s="104"/>
      <c r="AT951" s="104"/>
      <c r="AU951" s="104"/>
      <c r="AV951" s="104"/>
      <c r="AW951" s="104"/>
      <c r="AX951" s="104"/>
      <c r="AY951" s="104"/>
      <c r="AZ951" s="104"/>
      <c r="BA951" s="104"/>
      <c r="BB951" s="162"/>
      <c r="BC951" s="104"/>
      <c r="BD951" s="214"/>
      <c r="BE951" s="213" t="s">
        <v>2297</v>
      </c>
      <c r="BF951" s="108" t="e">
        <f aca="false">VLOOKUP($A951,#REF!, 34, FALSE())</f>
        <v>#VALUE!</v>
      </c>
      <c r="BG951" s="108" t="e">
        <f aca="false">VLOOKUP($A951,#REF!, 22, FALSE())</f>
        <v>#VALUE!</v>
      </c>
      <c r="BH951" s="109"/>
    </row>
    <row r="952" s="193" customFormat="true" ht="12.75" hidden="false" customHeight="true" outlineLevel="0" collapsed="false">
      <c r="A952" s="133" t="s">
        <v>2298</v>
      </c>
      <c r="B952" s="86" t="e">
        <f aca="false">VLOOKUP($A952,#REF!, 34, FALSE())</f>
        <v>#VALUE!</v>
      </c>
      <c r="C952" s="87" t="str">
        <f aca="false">CONCATENATE("unused_",A952)</f>
        <v>unused_DDR_XM3_B0D1</v>
      </c>
      <c r="D952" s="88" t="e">
        <f aca="false">IF(LEN(VLOOKUP($A952,#REF!,8,FALSE())),LEFT(VLOOKUP($A952,#REF!,8,FALSE()),LEN(VLOOKUP($A952,#REF!,8,FALSE()))-2),"")</f>
        <v>#VALUE!</v>
      </c>
      <c r="E952" s="89" t="e">
        <f aca="false">IF(LEN(VLOOKUP($A952,#REF!,4,FALSE())),IF(INDEX(#REF!,MATCH($A952,#REF!,0),1),LEFT(VLOOKUP($A952,#REF!,4,FALSE()),LEN(VLOOKUP($A952,#REF!,4,FALSE()))-2),CONCATENATE(LEFT(VLOOKUP($A952,#REF!,4,FALSE()),LEN(VLOOKUP($A952,#REF!,4,FALSE()))-2),"*")),"")</f>
        <v>#VALUE!</v>
      </c>
      <c r="F952" s="90" t="e">
        <f aca="false">IF(LEN(VLOOKUP($A952,#REF!,5,FALSE())),IF(INDEX(#REF!,MATCH($A952,#REF!,0),2),LEFT(VLOOKUP($A952,#REF!,5,FALSE()),LEN(VLOOKUP($A952,#REF!,5,FALSE()))-2),CONCATENATE(LEFT(VLOOKUP($A952,#REF!,5,FALSE()),LEN(VLOOKUP($A952,#REF!,5,FALSE()))-2),"*")),"")</f>
        <v>#VALUE!</v>
      </c>
      <c r="G952" s="90" t="e">
        <f aca="false">IF(LEN(VLOOKUP($A952,#REF!,6,FALSE())),IF(INDEX(#REF!,MATCH($A952,#REF!,0),3),LEFT(VLOOKUP($A952,#REF!,6,FALSE()),LEN(VLOOKUP($A952,#REF!,6,FALSE()))-2),CONCATENATE(LEFT(VLOOKUP($A952,#REF!,6,FALSE()),LEN(VLOOKUP($A952,#REF!,6,FALSE()))-2),"*")),"")</f>
        <v>#VALUE!</v>
      </c>
      <c r="H952" s="91" t="e">
        <f aca="false">IF(LEN(VLOOKUP($A952,#REF!,7,FALSE())),IF(INDEX(#REF!,MATCH($A952,#REF!,0),4),LEFT(VLOOKUP($A952,#REF!,7,FALSE()),LEN(VLOOKUP($A952,#REF!,7,FALSE()))-2),CONCATENATE(LEFT(VLOOKUP($A952,#REF!,7,FALSE()),LEN(VLOOKUP($A952,#REF!,7,FALSE()))-2),"*")),"")</f>
        <v>#VALUE!</v>
      </c>
      <c r="I952" s="92" t="e">
        <f aca="false">IF(LEN(VLOOKUP($A952,#REF!,8,FALSE())),UPPER(RIGHT(VLOOKUP($A952,#REF!,8,FALSE()), 1)),"")</f>
        <v>#VALUE!</v>
      </c>
      <c r="J952" s="90" t="e">
        <f aca="false">IF(LEN(VLOOKUP($A952,#REF!,4,FALSE())),UPPER(RIGHT(VLOOKUP($A952,#REF!,4,FALSE()), 1)),"")</f>
        <v>#VALUE!</v>
      </c>
      <c r="K952" s="90" t="e">
        <f aca="false">IF(LEN(VLOOKUP($A952,#REF!,5,FALSE())),UPPER(RIGHT(VLOOKUP($A952,#REF!,5,FALSE()), 1)),"")</f>
        <v>#VALUE!</v>
      </c>
      <c r="L952" s="90" t="e">
        <f aca="false">IF(LEN(VLOOKUP($A952,#REF!,6,FALSE())),UPPER(RIGHT(VLOOKUP($A952,#REF!,6,FALSE()), 1)),"")</f>
        <v>#VALUE!</v>
      </c>
      <c r="M952" s="91" t="e">
        <f aca="false">IF(LEN(VLOOKUP($A952,#REF!,7,FALSE())),UPPER(RIGHT(VLOOKUP($A952,#REF!,7,FALSE()), 1)),"")</f>
        <v>#VALUE!</v>
      </c>
      <c r="N952" s="185"/>
      <c r="O952" s="185"/>
      <c r="P952" s="185"/>
      <c r="Q952" s="185"/>
      <c r="R952" s="185"/>
      <c r="S952" s="100" t="e">
        <f aca="false">HLOOKUP("Device Tree Pin Name",#REF!,MATCH($A952,#REF!,0),FALSE())</f>
        <v>#VALUE!</v>
      </c>
      <c r="T952" s="95" t="e">
        <f aca="false">HLOOKUP("power rail",#REF!,MATCH($A952,#REF!,0),FALSE())</f>
        <v>#VALUE!</v>
      </c>
      <c r="U952" s="96" t="e">
        <f aca="false">HLOOKUP("Wake Capable",#REF!,MATCH($A952,#REF!,0),FALSE())</f>
        <v>#VALUE!</v>
      </c>
      <c r="V952" s="96" t="e">
        <f aca="false">HLOOKUP("Strap",#REF!,MATCH($A952,#REF!,0),FALSE())</f>
        <v>#VALUE!</v>
      </c>
      <c r="W952" s="96"/>
      <c r="X952" s="96"/>
      <c r="Y952" s="96"/>
      <c r="Z952" s="95"/>
      <c r="AA952" s="95" t="e">
        <f aca="false">HLOOKUP("Pad type",#REF!,MATCH($A952,#REF!,0),FALSE())</f>
        <v>#VALUE!</v>
      </c>
      <c r="AB952" s="100"/>
      <c r="AC952" s="100" t="e">
        <f aca="false">HLOOKUP("POR Pin State",#REF!,MATCH($A952,#REF!,0),FALSE())</f>
        <v>#VALUE!</v>
      </c>
      <c r="AD952" s="186"/>
      <c r="AE952" s="187"/>
      <c r="AF952" s="187"/>
      <c r="AG952" s="187"/>
      <c r="AH952" s="188"/>
      <c r="AI952" s="188"/>
      <c r="AJ952" s="189"/>
      <c r="AK952" s="189"/>
      <c r="AL952" s="189"/>
      <c r="AM952" s="189"/>
      <c r="AN952" s="189"/>
      <c r="AO952" s="189"/>
      <c r="AP952" s="189"/>
      <c r="AQ952" s="194" t="s">
        <v>2299</v>
      </c>
      <c r="AR952" s="104"/>
      <c r="AS952" s="104"/>
      <c r="AT952" s="104"/>
      <c r="AU952" s="104"/>
      <c r="AV952" s="104"/>
      <c r="AW952" s="104"/>
      <c r="AX952" s="104"/>
      <c r="AY952" s="104"/>
      <c r="AZ952" s="104"/>
      <c r="BA952" s="104"/>
      <c r="BB952" s="162"/>
      <c r="BC952" s="104"/>
      <c r="BD952" s="214"/>
      <c r="BE952" s="213" t="s">
        <v>2300</v>
      </c>
      <c r="BF952" s="108" t="e">
        <f aca="false">VLOOKUP($A952,#REF!, 34, FALSE())</f>
        <v>#VALUE!</v>
      </c>
      <c r="BG952" s="108" t="e">
        <f aca="false">VLOOKUP($A952,#REF!, 22, FALSE())</f>
        <v>#VALUE!</v>
      </c>
      <c r="BH952" s="109"/>
    </row>
    <row r="953" s="193" customFormat="true" ht="12.75" hidden="false" customHeight="true" outlineLevel="0" collapsed="false">
      <c r="A953" s="133" t="s">
        <v>2301</v>
      </c>
      <c r="B953" s="86" t="e">
        <f aca="false">VLOOKUP($A953,#REF!, 34, FALSE())</f>
        <v>#VALUE!</v>
      </c>
      <c r="C953" s="87" t="str">
        <f aca="false">CONCATENATE("unused_",A953)</f>
        <v>unused_DDR_XM3_B0D2</v>
      </c>
      <c r="D953" s="88" t="e">
        <f aca="false">IF(LEN(VLOOKUP($A953,#REF!,8,FALSE())),LEFT(VLOOKUP($A953,#REF!,8,FALSE()),LEN(VLOOKUP($A953,#REF!,8,FALSE()))-2),"")</f>
        <v>#VALUE!</v>
      </c>
      <c r="E953" s="89" t="e">
        <f aca="false">IF(LEN(VLOOKUP($A953,#REF!,4,FALSE())),IF(INDEX(#REF!,MATCH($A953,#REF!,0),1),LEFT(VLOOKUP($A953,#REF!,4,FALSE()),LEN(VLOOKUP($A953,#REF!,4,FALSE()))-2),CONCATENATE(LEFT(VLOOKUP($A953,#REF!,4,FALSE()),LEN(VLOOKUP($A953,#REF!,4,FALSE()))-2),"*")),"")</f>
        <v>#VALUE!</v>
      </c>
      <c r="F953" s="90" t="e">
        <f aca="false">IF(LEN(VLOOKUP($A953,#REF!,5,FALSE())),IF(INDEX(#REF!,MATCH($A953,#REF!,0),2),LEFT(VLOOKUP($A953,#REF!,5,FALSE()),LEN(VLOOKUP($A953,#REF!,5,FALSE()))-2),CONCATENATE(LEFT(VLOOKUP($A953,#REF!,5,FALSE()),LEN(VLOOKUP($A953,#REF!,5,FALSE()))-2),"*")),"")</f>
        <v>#VALUE!</v>
      </c>
      <c r="G953" s="90" t="e">
        <f aca="false">IF(LEN(VLOOKUP($A953,#REF!,6,FALSE())),IF(INDEX(#REF!,MATCH($A953,#REF!,0),3),LEFT(VLOOKUP($A953,#REF!,6,FALSE()),LEN(VLOOKUP($A953,#REF!,6,FALSE()))-2),CONCATENATE(LEFT(VLOOKUP($A953,#REF!,6,FALSE()),LEN(VLOOKUP($A953,#REF!,6,FALSE()))-2),"*")),"")</f>
        <v>#VALUE!</v>
      </c>
      <c r="H953" s="91" t="e">
        <f aca="false">IF(LEN(VLOOKUP($A953,#REF!,7,FALSE())),IF(INDEX(#REF!,MATCH($A953,#REF!,0),4),LEFT(VLOOKUP($A953,#REF!,7,FALSE()),LEN(VLOOKUP($A953,#REF!,7,FALSE()))-2),CONCATENATE(LEFT(VLOOKUP($A953,#REF!,7,FALSE()),LEN(VLOOKUP($A953,#REF!,7,FALSE()))-2),"*")),"")</f>
        <v>#VALUE!</v>
      </c>
      <c r="I953" s="92" t="e">
        <f aca="false">IF(LEN(VLOOKUP($A953,#REF!,8,FALSE())),UPPER(RIGHT(VLOOKUP($A953,#REF!,8,FALSE()), 1)),"")</f>
        <v>#VALUE!</v>
      </c>
      <c r="J953" s="90" t="e">
        <f aca="false">IF(LEN(VLOOKUP($A953,#REF!,4,FALSE())),UPPER(RIGHT(VLOOKUP($A953,#REF!,4,FALSE()), 1)),"")</f>
        <v>#VALUE!</v>
      </c>
      <c r="K953" s="90" t="e">
        <f aca="false">IF(LEN(VLOOKUP($A953,#REF!,5,FALSE())),UPPER(RIGHT(VLOOKUP($A953,#REF!,5,FALSE()), 1)),"")</f>
        <v>#VALUE!</v>
      </c>
      <c r="L953" s="90" t="e">
        <f aca="false">IF(LEN(VLOOKUP($A953,#REF!,6,FALSE())),UPPER(RIGHT(VLOOKUP($A953,#REF!,6,FALSE()), 1)),"")</f>
        <v>#VALUE!</v>
      </c>
      <c r="M953" s="91" t="e">
        <f aca="false">IF(LEN(VLOOKUP($A953,#REF!,7,FALSE())),UPPER(RIGHT(VLOOKUP($A953,#REF!,7,FALSE()), 1)),"")</f>
        <v>#VALUE!</v>
      </c>
      <c r="N953" s="185"/>
      <c r="O953" s="185"/>
      <c r="P953" s="185"/>
      <c r="Q953" s="185"/>
      <c r="R953" s="185"/>
      <c r="S953" s="100" t="e">
        <f aca="false">HLOOKUP("Device Tree Pin Name",#REF!,MATCH($A953,#REF!,0),FALSE())</f>
        <v>#VALUE!</v>
      </c>
      <c r="T953" s="95" t="e">
        <f aca="false">HLOOKUP("power rail",#REF!,MATCH($A953,#REF!,0),FALSE())</f>
        <v>#VALUE!</v>
      </c>
      <c r="U953" s="96" t="e">
        <f aca="false">HLOOKUP("Wake Capable",#REF!,MATCH($A953,#REF!,0),FALSE())</f>
        <v>#VALUE!</v>
      </c>
      <c r="V953" s="96" t="e">
        <f aca="false">HLOOKUP("Strap",#REF!,MATCH($A953,#REF!,0),FALSE())</f>
        <v>#VALUE!</v>
      </c>
      <c r="W953" s="96"/>
      <c r="X953" s="96"/>
      <c r="Y953" s="96"/>
      <c r="Z953" s="95"/>
      <c r="AA953" s="95" t="e">
        <f aca="false">HLOOKUP("Pad type",#REF!,MATCH($A953,#REF!,0),FALSE())</f>
        <v>#VALUE!</v>
      </c>
      <c r="AB953" s="100"/>
      <c r="AC953" s="100" t="e">
        <f aca="false">HLOOKUP("POR Pin State",#REF!,MATCH($A953,#REF!,0),FALSE())</f>
        <v>#VALUE!</v>
      </c>
      <c r="AD953" s="186"/>
      <c r="AE953" s="187"/>
      <c r="AF953" s="187"/>
      <c r="AG953" s="187"/>
      <c r="AH953" s="188"/>
      <c r="AI953" s="188"/>
      <c r="AJ953" s="189"/>
      <c r="AK953" s="189"/>
      <c r="AL953" s="189"/>
      <c r="AM953" s="189"/>
      <c r="AN953" s="189"/>
      <c r="AO953" s="189"/>
      <c r="AP953" s="189"/>
      <c r="AQ953" s="194" t="s">
        <v>2302</v>
      </c>
      <c r="AR953" s="104"/>
      <c r="AS953" s="104"/>
      <c r="AT953" s="104"/>
      <c r="AU953" s="104"/>
      <c r="AV953" s="104"/>
      <c r="AW953" s="104"/>
      <c r="AX953" s="104"/>
      <c r="AY953" s="104"/>
      <c r="AZ953" s="104"/>
      <c r="BA953" s="104"/>
      <c r="BB953" s="162"/>
      <c r="BC953" s="104"/>
      <c r="BD953" s="214"/>
      <c r="BE953" s="213" t="s">
        <v>2303</v>
      </c>
      <c r="BF953" s="108" t="e">
        <f aca="false">VLOOKUP($A953,#REF!, 34, FALSE())</f>
        <v>#VALUE!</v>
      </c>
      <c r="BG953" s="108" t="e">
        <f aca="false">VLOOKUP($A953,#REF!, 22, FALSE())</f>
        <v>#VALUE!</v>
      </c>
      <c r="BH953" s="109"/>
    </row>
    <row r="954" s="193" customFormat="true" ht="12.75" hidden="false" customHeight="true" outlineLevel="0" collapsed="false">
      <c r="A954" s="133" t="s">
        <v>2304</v>
      </c>
      <c r="B954" s="86" t="e">
        <f aca="false">VLOOKUP($A954,#REF!, 34, FALSE())</f>
        <v>#VALUE!</v>
      </c>
      <c r="C954" s="87" t="str">
        <f aca="false">CONCATENATE("unused_",A954)</f>
        <v>unused_DDR_XM3_B0D3</v>
      </c>
      <c r="D954" s="88" t="e">
        <f aca="false">IF(LEN(VLOOKUP($A954,#REF!,8,FALSE())),LEFT(VLOOKUP($A954,#REF!,8,FALSE()),LEN(VLOOKUP($A954,#REF!,8,FALSE()))-2),"")</f>
        <v>#VALUE!</v>
      </c>
      <c r="E954" s="89" t="e">
        <f aca="false">IF(LEN(VLOOKUP($A954,#REF!,4,FALSE())),IF(INDEX(#REF!,MATCH($A954,#REF!,0),1),LEFT(VLOOKUP($A954,#REF!,4,FALSE()),LEN(VLOOKUP($A954,#REF!,4,FALSE()))-2),CONCATENATE(LEFT(VLOOKUP($A954,#REF!,4,FALSE()),LEN(VLOOKUP($A954,#REF!,4,FALSE()))-2),"*")),"")</f>
        <v>#VALUE!</v>
      </c>
      <c r="F954" s="90" t="e">
        <f aca="false">IF(LEN(VLOOKUP($A954,#REF!,5,FALSE())),IF(INDEX(#REF!,MATCH($A954,#REF!,0),2),LEFT(VLOOKUP($A954,#REF!,5,FALSE()),LEN(VLOOKUP($A954,#REF!,5,FALSE()))-2),CONCATENATE(LEFT(VLOOKUP($A954,#REF!,5,FALSE()),LEN(VLOOKUP($A954,#REF!,5,FALSE()))-2),"*")),"")</f>
        <v>#VALUE!</v>
      </c>
      <c r="G954" s="90" t="e">
        <f aca="false">IF(LEN(VLOOKUP($A954,#REF!,6,FALSE())),IF(INDEX(#REF!,MATCH($A954,#REF!,0),3),LEFT(VLOOKUP($A954,#REF!,6,FALSE()),LEN(VLOOKUP($A954,#REF!,6,FALSE()))-2),CONCATENATE(LEFT(VLOOKUP($A954,#REF!,6,FALSE()),LEN(VLOOKUP($A954,#REF!,6,FALSE()))-2),"*")),"")</f>
        <v>#VALUE!</v>
      </c>
      <c r="H954" s="91" t="e">
        <f aca="false">IF(LEN(VLOOKUP($A954,#REF!,7,FALSE())),IF(INDEX(#REF!,MATCH($A954,#REF!,0),4),LEFT(VLOOKUP($A954,#REF!,7,FALSE()),LEN(VLOOKUP($A954,#REF!,7,FALSE()))-2),CONCATENATE(LEFT(VLOOKUP($A954,#REF!,7,FALSE()),LEN(VLOOKUP($A954,#REF!,7,FALSE()))-2),"*")),"")</f>
        <v>#VALUE!</v>
      </c>
      <c r="I954" s="92" t="e">
        <f aca="false">IF(LEN(VLOOKUP($A954,#REF!,8,FALSE())),UPPER(RIGHT(VLOOKUP($A954,#REF!,8,FALSE()), 1)),"")</f>
        <v>#VALUE!</v>
      </c>
      <c r="J954" s="90" t="e">
        <f aca="false">IF(LEN(VLOOKUP($A954,#REF!,4,FALSE())),UPPER(RIGHT(VLOOKUP($A954,#REF!,4,FALSE()), 1)),"")</f>
        <v>#VALUE!</v>
      </c>
      <c r="K954" s="90" t="e">
        <f aca="false">IF(LEN(VLOOKUP($A954,#REF!,5,FALSE())),UPPER(RIGHT(VLOOKUP($A954,#REF!,5,FALSE()), 1)),"")</f>
        <v>#VALUE!</v>
      </c>
      <c r="L954" s="90" t="e">
        <f aca="false">IF(LEN(VLOOKUP($A954,#REF!,6,FALSE())),UPPER(RIGHT(VLOOKUP($A954,#REF!,6,FALSE()), 1)),"")</f>
        <v>#VALUE!</v>
      </c>
      <c r="M954" s="91" t="e">
        <f aca="false">IF(LEN(VLOOKUP($A954,#REF!,7,FALSE())),UPPER(RIGHT(VLOOKUP($A954,#REF!,7,FALSE()), 1)),"")</f>
        <v>#VALUE!</v>
      </c>
      <c r="N954" s="185"/>
      <c r="O954" s="185"/>
      <c r="P954" s="185"/>
      <c r="Q954" s="185"/>
      <c r="R954" s="185"/>
      <c r="S954" s="100" t="e">
        <f aca="false">HLOOKUP("Device Tree Pin Name",#REF!,MATCH($A954,#REF!,0),FALSE())</f>
        <v>#VALUE!</v>
      </c>
      <c r="T954" s="95" t="e">
        <f aca="false">HLOOKUP("power rail",#REF!,MATCH($A954,#REF!,0),FALSE())</f>
        <v>#VALUE!</v>
      </c>
      <c r="U954" s="96" t="e">
        <f aca="false">HLOOKUP("Wake Capable",#REF!,MATCH($A954,#REF!,0),FALSE())</f>
        <v>#VALUE!</v>
      </c>
      <c r="V954" s="96" t="e">
        <f aca="false">HLOOKUP("Strap",#REF!,MATCH($A954,#REF!,0),FALSE())</f>
        <v>#VALUE!</v>
      </c>
      <c r="W954" s="96"/>
      <c r="X954" s="96"/>
      <c r="Y954" s="96"/>
      <c r="Z954" s="95"/>
      <c r="AA954" s="95" t="e">
        <f aca="false">HLOOKUP("Pad type",#REF!,MATCH($A954,#REF!,0),FALSE())</f>
        <v>#VALUE!</v>
      </c>
      <c r="AB954" s="100"/>
      <c r="AC954" s="100" t="e">
        <f aca="false">HLOOKUP("POR Pin State",#REF!,MATCH($A954,#REF!,0),FALSE())</f>
        <v>#VALUE!</v>
      </c>
      <c r="AD954" s="186"/>
      <c r="AE954" s="187"/>
      <c r="AF954" s="187"/>
      <c r="AG954" s="187"/>
      <c r="AH954" s="188"/>
      <c r="AI954" s="188"/>
      <c r="AJ954" s="189"/>
      <c r="AK954" s="189"/>
      <c r="AL954" s="189"/>
      <c r="AM954" s="189"/>
      <c r="AN954" s="189"/>
      <c r="AO954" s="189"/>
      <c r="AP954" s="189"/>
      <c r="AQ954" s="194" t="s">
        <v>2305</v>
      </c>
      <c r="AR954" s="104"/>
      <c r="AS954" s="104"/>
      <c r="AT954" s="104"/>
      <c r="AU954" s="104"/>
      <c r="AV954" s="104"/>
      <c r="AW954" s="104"/>
      <c r="AX954" s="104"/>
      <c r="AY954" s="104"/>
      <c r="AZ954" s="104"/>
      <c r="BA954" s="104"/>
      <c r="BB954" s="162"/>
      <c r="BC954" s="104"/>
      <c r="BD954" s="214"/>
      <c r="BE954" s="213" t="s">
        <v>2306</v>
      </c>
      <c r="BF954" s="108" t="e">
        <f aca="false">VLOOKUP($A954,#REF!, 34, FALSE())</f>
        <v>#VALUE!</v>
      </c>
      <c r="BG954" s="108" t="e">
        <f aca="false">VLOOKUP($A954,#REF!, 22, FALSE())</f>
        <v>#VALUE!</v>
      </c>
      <c r="BH954" s="109"/>
    </row>
    <row r="955" s="193" customFormat="true" ht="12.75" hidden="false" customHeight="true" outlineLevel="0" collapsed="false">
      <c r="A955" s="133" t="s">
        <v>2307</v>
      </c>
      <c r="B955" s="86" t="e">
        <f aca="false">VLOOKUP($A955,#REF!, 34, FALSE())</f>
        <v>#VALUE!</v>
      </c>
      <c r="C955" s="87" t="str">
        <f aca="false">CONCATENATE("unused_",A955)</f>
        <v>unused_DDR_XM3_B0D4</v>
      </c>
      <c r="D955" s="88" t="e">
        <f aca="false">IF(LEN(VLOOKUP($A955,#REF!,8,FALSE())),LEFT(VLOOKUP($A955,#REF!,8,FALSE()),LEN(VLOOKUP($A955,#REF!,8,FALSE()))-2),"")</f>
        <v>#VALUE!</v>
      </c>
      <c r="E955" s="89" t="e">
        <f aca="false">IF(LEN(VLOOKUP($A955,#REF!,4,FALSE())),IF(INDEX(#REF!,MATCH($A955,#REF!,0),1),LEFT(VLOOKUP($A955,#REF!,4,FALSE()),LEN(VLOOKUP($A955,#REF!,4,FALSE()))-2),CONCATENATE(LEFT(VLOOKUP($A955,#REF!,4,FALSE()),LEN(VLOOKUP($A955,#REF!,4,FALSE()))-2),"*")),"")</f>
        <v>#VALUE!</v>
      </c>
      <c r="F955" s="90" t="e">
        <f aca="false">IF(LEN(VLOOKUP($A955,#REF!,5,FALSE())),IF(INDEX(#REF!,MATCH($A955,#REF!,0),2),LEFT(VLOOKUP($A955,#REF!,5,FALSE()),LEN(VLOOKUP($A955,#REF!,5,FALSE()))-2),CONCATENATE(LEFT(VLOOKUP($A955,#REF!,5,FALSE()),LEN(VLOOKUP($A955,#REF!,5,FALSE()))-2),"*")),"")</f>
        <v>#VALUE!</v>
      </c>
      <c r="G955" s="90" t="e">
        <f aca="false">IF(LEN(VLOOKUP($A955,#REF!,6,FALSE())),IF(INDEX(#REF!,MATCH($A955,#REF!,0),3),LEFT(VLOOKUP($A955,#REF!,6,FALSE()),LEN(VLOOKUP($A955,#REF!,6,FALSE()))-2),CONCATENATE(LEFT(VLOOKUP($A955,#REF!,6,FALSE()),LEN(VLOOKUP($A955,#REF!,6,FALSE()))-2),"*")),"")</f>
        <v>#VALUE!</v>
      </c>
      <c r="H955" s="91" t="e">
        <f aca="false">IF(LEN(VLOOKUP($A955,#REF!,7,FALSE())),IF(INDEX(#REF!,MATCH($A955,#REF!,0),4),LEFT(VLOOKUP($A955,#REF!,7,FALSE()),LEN(VLOOKUP($A955,#REF!,7,FALSE()))-2),CONCATENATE(LEFT(VLOOKUP($A955,#REF!,7,FALSE()),LEN(VLOOKUP($A955,#REF!,7,FALSE()))-2),"*")),"")</f>
        <v>#VALUE!</v>
      </c>
      <c r="I955" s="92" t="e">
        <f aca="false">IF(LEN(VLOOKUP($A955,#REF!,8,FALSE())),UPPER(RIGHT(VLOOKUP($A955,#REF!,8,FALSE()), 1)),"")</f>
        <v>#VALUE!</v>
      </c>
      <c r="J955" s="90" t="e">
        <f aca="false">IF(LEN(VLOOKUP($A955,#REF!,4,FALSE())),UPPER(RIGHT(VLOOKUP($A955,#REF!,4,FALSE()), 1)),"")</f>
        <v>#VALUE!</v>
      </c>
      <c r="K955" s="90" t="e">
        <f aca="false">IF(LEN(VLOOKUP($A955,#REF!,5,FALSE())),UPPER(RIGHT(VLOOKUP($A955,#REF!,5,FALSE()), 1)),"")</f>
        <v>#VALUE!</v>
      </c>
      <c r="L955" s="90" t="e">
        <f aca="false">IF(LEN(VLOOKUP($A955,#REF!,6,FALSE())),UPPER(RIGHT(VLOOKUP($A955,#REF!,6,FALSE()), 1)),"")</f>
        <v>#VALUE!</v>
      </c>
      <c r="M955" s="91" t="e">
        <f aca="false">IF(LEN(VLOOKUP($A955,#REF!,7,FALSE())),UPPER(RIGHT(VLOOKUP($A955,#REF!,7,FALSE()), 1)),"")</f>
        <v>#VALUE!</v>
      </c>
      <c r="N955" s="185"/>
      <c r="O955" s="185"/>
      <c r="P955" s="185"/>
      <c r="Q955" s="185"/>
      <c r="R955" s="185"/>
      <c r="S955" s="100" t="e">
        <f aca="false">HLOOKUP("Device Tree Pin Name",#REF!,MATCH($A955,#REF!,0),FALSE())</f>
        <v>#VALUE!</v>
      </c>
      <c r="T955" s="95" t="e">
        <f aca="false">HLOOKUP("power rail",#REF!,MATCH($A955,#REF!,0),FALSE())</f>
        <v>#VALUE!</v>
      </c>
      <c r="U955" s="96" t="e">
        <f aca="false">HLOOKUP("Wake Capable",#REF!,MATCH($A955,#REF!,0),FALSE())</f>
        <v>#VALUE!</v>
      </c>
      <c r="V955" s="96" t="e">
        <f aca="false">HLOOKUP("Strap",#REF!,MATCH($A955,#REF!,0),FALSE())</f>
        <v>#VALUE!</v>
      </c>
      <c r="W955" s="96"/>
      <c r="X955" s="96"/>
      <c r="Y955" s="96"/>
      <c r="Z955" s="95"/>
      <c r="AA955" s="95" t="e">
        <f aca="false">HLOOKUP("Pad type",#REF!,MATCH($A955,#REF!,0),FALSE())</f>
        <v>#VALUE!</v>
      </c>
      <c r="AB955" s="100"/>
      <c r="AC955" s="100" t="e">
        <f aca="false">HLOOKUP("POR Pin State",#REF!,MATCH($A955,#REF!,0),FALSE())</f>
        <v>#VALUE!</v>
      </c>
      <c r="AD955" s="186"/>
      <c r="AE955" s="187"/>
      <c r="AF955" s="187"/>
      <c r="AG955" s="187"/>
      <c r="AH955" s="188"/>
      <c r="AI955" s="188"/>
      <c r="AJ955" s="189"/>
      <c r="AK955" s="189"/>
      <c r="AL955" s="189"/>
      <c r="AM955" s="189"/>
      <c r="AN955" s="189"/>
      <c r="AO955" s="189"/>
      <c r="AP955" s="189"/>
      <c r="AQ955" s="194" t="s">
        <v>2308</v>
      </c>
      <c r="AR955" s="104"/>
      <c r="AS955" s="104"/>
      <c r="AT955" s="104"/>
      <c r="AU955" s="104"/>
      <c r="AV955" s="104"/>
      <c r="AW955" s="104"/>
      <c r="AX955" s="104"/>
      <c r="AY955" s="104"/>
      <c r="AZ955" s="104"/>
      <c r="BA955" s="104"/>
      <c r="BB955" s="162"/>
      <c r="BC955" s="104"/>
      <c r="BD955" s="214"/>
      <c r="BE955" s="213" t="s">
        <v>2309</v>
      </c>
      <c r="BF955" s="108" t="e">
        <f aca="false">VLOOKUP($A955,#REF!, 34, FALSE())</f>
        <v>#VALUE!</v>
      </c>
      <c r="BG955" s="108" t="e">
        <f aca="false">VLOOKUP($A955,#REF!, 22, FALSE())</f>
        <v>#VALUE!</v>
      </c>
      <c r="BH955" s="109"/>
    </row>
    <row r="956" s="193" customFormat="true" ht="12.75" hidden="false" customHeight="true" outlineLevel="0" collapsed="false">
      <c r="A956" s="133" t="s">
        <v>2310</v>
      </c>
      <c r="B956" s="86" t="e">
        <f aca="false">VLOOKUP($A956,#REF!, 34, FALSE())</f>
        <v>#VALUE!</v>
      </c>
      <c r="C956" s="87" t="str">
        <f aca="false">CONCATENATE("unused_",A956)</f>
        <v>unused_DDR_XM3_B0D5</v>
      </c>
      <c r="D956" s="88" t="e">
        <f aca="false">IF(LEN(VLOOKUP($A956,#REF!,8,FALSE())),LEFT(VLOOKUP($A956,#REF!,8,FALSE()),LEN(VLOOKUP($A956,#REF!,8,FALSE()))-2),"")</f>
        <v>#VALUE!</v>
      </c>
      <c r="E956" s="89" t="e">
        <f aca="false">IF(LEN(VLOOKUP($A956,#REF!,4,FALSE())),IF(INDEX(#REF!,MATCH($A956,#REF!,0),1),LEFT(VLOOKUP($A956,#REF!,4,FALSE()),LEN(VLOOKUP($A956,#REF!,4,FALSE()))-2),CONCATENATE(LEFT(VLOOKUP($A956,#REF!,4,FALSE()),LEN(VLOOKUP($A956,#REF!,4,FALSE()))-2),"*")),"")</f>
        <v>#VALUE!</v>
      </c>
      <c r="F956" s="90" t="e">
        <f aca="false">IF(LEN(VLOOKUP($A956,#REF!,5,FALSE())),IF(INDEX(#REF!,MATCH($A956,#REF!,0),2),LEFT(VLOOKUP($A956,#REF!,5,FALSE()),LEN(VLOOKUP($A956,#REF!,5,FALSE()))-2),CONCATENATE(LEFT(VLOOKUP($A956,#REF!,5,FALSE()),LEN(VLOOKUP($A956,#REF!,5,FALSE()))-2),"*")),"")</f>
        <v>#VALUE!</v>
      </c>
      <c r="G956" s="90" t="e">
        <f aca="false">IF(LEN(VLOOKUP($A956,#REF!,6,FALSE())),IF(INDEX(#REF!,MATCH($A956,#REF!,0),3),LEFT(VLOOKUP($A956,#REF!,6,FALSE()),LEN(VLOOKUP($A956,#REF!,6,FALSE()))-2),CONCATENATE(LEFT(VLOOKUP($A956,#REF!,6,FALSE()),LEN(VLOOKUP($A956,#REF!,6,FALSE()))-2),"*")),"")</f>
        <v>#VALUE!</v>
      </c>
      <c r="H956" s="91" t="e">
        <f aca="false">IF(LEN(VLOOKUP($A956,#REF!,7,FALSE())),IF(INDEX(#REF!,MATCH($A956,#REF!,0),4),LEFT(VLOOKUP($A956,#REF!,7,FALSE()),LEN(VLOOKUP($A956,#REF!,7,FALSE()))-2),CONCATENATE(LEFT(VLOOKUP($A956,#REF!,7,FALSE()),LEN(VLOOKUP($A956,#REF!,7,FALSE()))-2),"*")),"")</f>
        <v>#VALUE!</v>
      </c>
      <c r="I956" s="92" t="e">
        <f aca="false">IF(LEN(VLOOKUP($A956,#REF!,8,FALSE())),UPPER(RIGHT(VLOOKUP($A956,#REF!,8,FALSE()), 1)),"")</f>
        <v>#VALUE!</v>
      </c>
      <c r="J956" s="90" t="e">
        <f aca="false">IF(LEN(VLOOKUP($A956,#REF!,4,FALSE())),UPPER(RIGHT(VLOOKUP($A956,#REF!,4,FALSE()), 1)),"")</f>
        <v>#VALUE!</v>
      </c>
      <c r="K956" s="90" t="e">
        <f aca="false">IF(LEN(VLOOKUP($A956,#REF!,5,FALSE())),UPPER(RIGHT(VLOOKUP($A956,#REF!,5,FALSE()), 1)),"")</f>
        <v>#VALUE!</v>
      </c>
      <c r="L956" s="90" t="e">
        <f aca="false">IF(LEN(VLOOKUP($A956,#REF!,6,FALSE())),UPPER(RIGHT(VLOOKUP($A956,#REF!,6,FALSE()), 1)),"")</f>
        <v>#VALUE!</v>
      </c>
      <c r="M956" s="91" t="e">
        <f aca="false">IF(LEN(VLOOKUP($A956,#REF!,7,FALSE())),UPPER(RIGHT(VLOOKUP($A956,#REF!,7,FALSE()), 1)),"")</f>
        <v>#VALUE!</v>
      </c>
      <c r="N956" s="185"/>
      <c r="O956" s="185"/>
      <c r="P956" s="185"/>
      <c r="Q956" s="185"/>
      <c r="R956" s="185"/>
      <c r="S956" s="100" t="e">
        <f aca="false">HLOOKUP("Device Tree Pin Name",#REF!,MATCH($A956,#REF!,0),FALSE())</f>
        <v>#VALUE!</v>
      </c>
      <c r="T956" s="95" t="e">
        <f aca="false">HLOOKUP("power rail",#REF!,MATCH($A956,#REF!,0),FALSE())</f>
        <v>#VALUE!</v>
      </c>
      <c r="U956" s="96" t="e">
        <f aca="false">HLOOKUP("Wake Capable",#REF!,MATCH($A956,#REF!,0),FALSE())</f>
        <v>#VALUE!</v>
      </c>
      <c r="V956" s="96" t="e">
        <f aca="false">HLOOKUP("Strap",#REF!,MATCH($A956,#REF!,0),FALSE())</f>
        <v>#VALUE!</v>
      </c>
      <c r="W956" s="96"/>
      <c r="X956" s="96"/>
      <c r="Y956" s="96"/>
      <c r="Z956" s="95"/>
      <c r="AA956" s="95" t="e">
        <f aca="false">HLOOKUP("Pad type",#REF!,MATCH($A956,#REF!,0),FALSE())</f>
        <v>#VALUE!</v>
      </c>
      <c r="AB956" s="100"/>
      <c r="AC956" s="100" t="e">
        <f aca="false">HLOOKUP("POR Pin State",#REF!,MATCH($A956,#REF!,0),FALSE())</f>
        <v>#VALUE!</v>
      </c>
      <c r="AD956" s="186"/>
      <c r="AE956" s="187"/>
      <c r="AF956" s="187"/>
      <c r="AG956" s="187"/>
      <c r="AH956" s="188"/>
      <c r="AI956" s="188"/>
      <c r="AJ956" s="189"/>
      <c r="AK956" s="189"/>
      <c r="AL956" s="189"/>
      <c r="AM956" s="189"/>
      <c r="AN956" s="189"/>
      <c r="AO956" s="189"/>
      <c r="AP956" s="189"/>
      <c r="AQ956" s="194" t="s">
        <v>2311</v>
      </c>
      <c r="AR956" s="104"/>
      <c r="AS956" s="104"/>
      <c r="AT956" s="104"/>
      <c r="AU956" s="104"/>
      <c r="AV956" s="104"/>
      <c r="AW956" s="104"/>
      <c r="AX956" s="104"/>
      <c r="AY956" s="104"/>
      <c r="AZ956" s="104"/>
      <c r="BA956" s="104"/>
      <c r="BB956" s="162"/>
      <c r="BC956" s="104"/>
      <c r="BD956" s="214"/>
      <c r="BE956" s="213" t="s">
        <v>2312</v>
      </c>
      <c r="BF956" s="108" t="e">
        <f aca="false">VLOOKUP($A956,#REF!, 34, FALSE())</f>
        <v>#VALUE!</v>
      </c>
      <c r="BG956" s="108" t="e">
        <f aca="false">VLOOKUP($A956,#REF!, 22, FALSE())</f>
        <v>#VALUE!</v>
      </c>
      <c r="BH956" s="109"/>
    </row>
    <row r="957" s="193" customFormat="true" ht="12.75" hidden="false" customHeight="true" outlineLevel="0" collapsed="false">
      <c r="A957" s="133" t="s">
        <v>2313</v>
      </c>
      <c r="B957" s="86" t="e">
        <f aca="false">VLOOKUP($A957,#REF!, 34, FALSE())</f>
        <v>#VALUE!</v>
      </c>
      <c r="C957" s="87" t="str">
        <f aca="false">CONCATENATE("unused_",A957)</f>
        <v>unused_DDR_XM3_B0D6</v>
      </c>
      <c r="D957" s="88" t="e">
        <f aca="false">IF(LEN(VLOOKUP($A957,#REF!,8,FALSE())),LEFT(VLOOKUP($A957,#REF!,8,FALSE()),LEN(VLOOKUP($A957,#REF!,8,FALSE()))-2),"")</f>
        <v>#VALUE!</v>
      </c>
      <c r="E957" s="89" t="e">
        <f aca="false">IF(LEN(VLOOKUP($A957,#REF!,4,FALSE())),IF(INDEX(#REF!,MATCH($A957,#REF!,0),1),LEFT(VLOOKUP($A957,#REF!,4,FALSE()),LEN(VLOOKUP($A957,#REF!,4,FALSE()))-2),CONCATENATE(LEFT(VLOOKUP($A957,#REF!,4,FALSE()),LEN(VLOOKUP($A957,#REF!,4,FALSE()))-2),"*")),"")</f>
        <v>#VALUE!</v>
      </c>
      <c r="F957" s="90" t="e">
        <f aca="false">IF(LEN(VLOOKUP($A957,#REF!,5,FALSE())),IF(INDEX(#REF!,MATCH($A957,#REF!,0),2),LEFT(VLOOKUP($A957,#REF!,5,FALSE()),LEN(VLOOKUP($A957,#REF!,5,FALSE()))-2),CONCATENATE(LEFT(VLOOKUP($A957,#REF!,5,FALSE()),LEN(VLOOKUP($A957,#REF!,5,FALSE()))-2),"*")),"")</f>
        <v>#VALUE!</v>
      </c>
      <c r="G957" s="90" t="e">
        <f aca="false">IF(LEN(VLOOKUP($A957,#REF!,6,FALSE())),IF(INDEX(#REF!,MATCH($A957,#REF!,0),3),LEFT(VLOOKUP($A957,#REF!,6,FALSE()),LEN(VLOOKUP($A957,#REF!,6,FALSE()))-2),CONCATENATE(LEFT(VLOOKUP($A957,#REF!,6,FALSE()),LEN(VLOOKUP($A957,#REF!,6,FALSE()))-2),"*")),"")</f>
        <v>#VALUE!</v>
      </c>
      <c r="H957" s="91" t="e">
        <f aca="false">IF(LEN(VLOOKUP($A957,#REF!,7,FALSE())),IF(INDEX(#REF!,MATCH($A957,#REF!,0),4),LEFT(VLOOKUP($A957,#REF!,7,FALSE()),LEN(VLOOKUP($A957,#REF!,7,FALSE()))-2),CONCATENATE(LEFT(VLOOKUP($A957,#REF!,7,FALSE()),LEN(VLOOKUP($A957,#REF!,7,FALSE()))-2),"*")),"")</f>
        <v>#VALUE!</v>
      </c>
      <c r="I957" s="92" t="e">
        <f aca="false">IF(LEN(VLOOKUP($A957,#REF!,8,FALSE())),UPPER(RIGHT(VLOOKUP($A957,#REF!,8,FALSE()), 1)),"")</f>
        <v>#VALUE!</v>
      </c>
      <c r="J957" s="90" t="e">
        <f aca="false">IF(LEN(VLOOKUP($A957,#REF!,4,FALSE())),UPPER(RIGHT(VLOOKUP($A957,#REF!,4,FALSE()), 1)),"")</f>
        <v>#VALUE!</v>
      </c>
      <c r="K957" s="90" t="e">
        <f aca="false">IF(LEN(VLOOKUP($A957,#REF!,5,FALSE())),UPPER(RIGHT(VLOOKUP($A957,#REF!,5,FALSE()), 1)),"")</f>
        <v>#VALUE!</v>
      </c>
      <c r="L957" s="90" t="e">
        <f aca="false">IF(LEN(VLOOKUP($A957,#REF!,6,FALSE())),UPPER(RIGHT(VLOOKUP($A957,#REF!,6,FALSE()), 1)),"")</f>
        <v>#VALUE!</v>
      </c>
      <c r="M957" s="91" t="e">
        <f aca="false">IF(LEN(VLOOKUP($A957,#REF!,7,FALSE())),UPPER(RIGHT(VLOOKUP($A957,#REF!,7,FALSE()), 1)),"")</f>
        <v>#VALUE!</v>
      </c>
      <c r="N957" s="185"/>
      <c r="O957" s="185"/>
      <c r="P957" s="185"/>
      <c r="Q957" s="185"/>
      <c r="R957" s="185"/>
      <c r="S957" s="100" t="e">
        <f aca="false">HLOOKUP("Device Tree Pin Name",#REF!,MATCH($A957,#REF!,0),FALSE())</f>
        <v>#VALUE!</v>
      </c>
      <c r="T957" s="95" t="e">
        <f aca="false">HLOOKUP("power rail",#REF!,MATCH($A957,#REF!,0),FALSE())</f>
        <v>#VALUE!</v>
      </c>
      <c r="U957" s="96" t="e">
        <f aca="false">HLOOKUP("Wake Capable",#REF!,MATCH($A957,#REF!,0),FALSE())</f>
        <v>#VALUE!</v>
      </c>
      <c r="V957" s="96" t="e">
        <f aca="false">HLOOKUP("Strap",#REF!,MATCH($A957,#REF!,0),FALSE())</f>
        <v>#VALUE!</v>
      </c>
      <c r="W957" s="96"/>
      <c r="X957" s="96"/>
      <c r="Y957" s="96"/>
      <c r="Z957" s="95"/>
      <c r="AA957" s="95" t="e">
        <f aca="false">HLOOKUP("Pad type",#REF!,MATCH($A957,#REF!,0),FALSE())</f>
        <v>#VALUE!</v>
      </c>
      <c r="AB957" s="100"/>
      <c r="AC957" s="100" t="e">
        <f aca="false">HLOOKUP("POR Pin State",#REF!,MATCH($A957,#REF!,0),FALSE())</f>
        <v>#VALUE!</v>
      </c>
      <c r="AD957" s="186"/>
      <c r="AE957" s="187"/>
      <c r="AF957" s="187"/>
      <c r="AG957" s="187"/>
      <c r="AH957" s="188"/>
      <c r="AI957" s="188"/>
      <c r="AJ957" s="189"/>
      <c r="AK957" s="189"/>
      <c r="AL957" s="189"/>
      <c r="AM957" s="189"/>
      <c r="AN957" s="189"/>
      <c r="AO957" s="189"/>
      <c r="AP957" s="189"/>
      <c r="AQ957" s="194" t="s">
        <v>2314</v>
      </c>
      <c r="AR957" s="104"/>
      <c r="AS957" s="104"/>
      <c r="AT957" s="104"/>
      <c r="AU957" s="104"/>
      <c r="AV957" s="104"/>
      <c r="AW957" s="104"/>
      <c r="AX957" s="104"/>
      <c r="AY957" s="104"/>
      <c r="AZ957" s="104"/>
      <c r="BA957" s="104"/>
      <c r="BB957" s="162"/>
      <c r="BC957" s="104"/>
      <c r="BD957" s="214"/>
      <c r="BE957" s="213" t="s">
        <v>2315</v>
      </c>
      <c r="BF957" s="108" t="e">
        <f aca="false">VLOOKUP($A957,#REF!, 34, FALSE())</f>
        <v>#VALUE!</v>
      </c>
      <c r="BG957" s="108" t="e">
        <f aca="false">VLOOKUP($A957,#REF!, 22, FALSE())</f>
        <v>#VALUE!</v>
      </c>
      <c r="BH957" s="109"/>
    </row>
    <row r="958" s="193" customFormat="true" ht="12.75" hidden="false" customHeight="true" outlineLevel="0" collapsed="false">
      <c r="A958" s="133" t="s">
        <v>2316</v>
      </c>
      <c r="B958" s="86" t="e">
        <f aca="false">VLOOKUP($A958,#REF!, 34, FALSE())</f>
        <v>#VALUE!</v>
      </c>
      <c r="C958" s="87" t="str">
        <f aca="false">CONCATENATE("unused_",A958)</f>
        <v>unused_DDR_XM3_B0D7</v>
      </c>
      <c r="D958" s="88" t="e">
        <f aca="false">IF(LEN(VLOOKUP($A958,#REF!,8,FALSE())),LEFT(VLOOKUP($A958,#REF!,8,FALSE()),LEN(VLOOKUP($A958,#REF!,8,FALSE()))-2),"")</f>
        <v>#VALUE!</v>
      </c>
      <c r="E958" s="89" t="e">
        <f aca="false">IF(LEN(VLOOKUP($A958,#REF!,4,FALSE())),IF(INDEX(#REF!,MATCH($A958,#REF!,0),1),LEFT(VLOOKUP($A958,#REF!,4,FALSE()),LEN(VLOOKUP($A958,#REF!,4,FALSE()))-2),CONCATENATE(LEFT(VLOOKUP($A958,#REF!,4,FALSE()),LEN(VLOOKUP($A958,#REF!,4,FALSE()))-2),"*")),"")</f>
        <v>#VALUE!</v>
      </c>
      <c r="F958" s="90" t="e">
        <f aca="false">IF(LEN(VLOOKUP($A958,#REF!,5,FALSE())),IF(INDEX(#REF!,MATCH($A958,#REF!,0),2),LEFT(VLOOKUP($A958,#REF!,5,FALSE()),LEN(VLOOKUP($A958,#REF!,5,FALSE()))-2),CONCATENATE(LEFT(VLOOKUP($A958,#REF!,5,FALSE()),LEN(VLOOKUP($A958,#REF!,5,FALSE()))-2),"*")),"")</f>
        <v>#VALUE!</v>
      </c>
      <c r="G958" s="90" t="e">
        <f aca="false">IF(LEN(VLOOKUP($A958,#REF!,6,FALSE())),IF(INDEX(#REF!,MATCH($A958,#REF!,0),3),LEFT(VLOOKUP($A958,#REF!,6,FALSE()),LEN(VLOOKUP($A958,#REF!,6,FALSE()))-2),CONCATENATE(LEFT(VLOOKUP($A958,#REF!,6,FALSE()),LEN(VLOOKUP($A958,#REF!,6,FALSE()))-2),"*")),"")</f>
        <v>#VALUE!</v>
      </c>
      <c r="H958" s="91" t="e">
        <f aca="false">IF(LEN(VLOOKUP($A958,#REF!,7,FALSE())),IF(INDEX(#REF!,MATCH($A958,#REF!,0),4),LEFT(VLOOKUP($A958,#REF!,7,FALSE()),LEN(VLOOKUP($A958,#REF!,7,FALSE()))-2),CONCATENATE(LEFT(VLOOKUP($A958,#REF!,7,FALSE()),LEN(VLOOKUP($A958,#REF!,7,FALSE()))-2),"*")),"")</f>
        <v>#VALUE!</v>
      </c>
      <c r="I958" s="92" t="e">
        <f aca="false">IF(LEN(VLOOKUP($A958,#REF!,8,FALSE())),UPPER(RIGHT(VLOOKUP($A958,#REF!,8,FALSE()), 1)),"")</f>
        <v>#VALUE!</v>
      </c>
      <c r="J958" s="90" t="e">
        <f aca="false">IF(LEN(VLOOKUP($A958,#REF!,4,FALSE())),UPPER(RIGHT(VLOOKUP($A958,#REF!,4,FALSE()), 1)),"")</f>
        <v>#VALUE!</v>
      </c>
      <c r="K958" s="90" t="e">
        <f aca="false">IF(LEN(VLOOKUP($A958,#REF!,5,FALSE())),UPPER(RIGHT(VLOOKUP($A958,#REF!,5,FALSE()), 1)),"")</f>
        <v>#VALUE!</v>
      </c>
      <c r="L958" s="90" t="e">
        <f aca="false">IF(LEN(VLOOKUP($A958,#REF!,6,FALSE())),UPPER(RIGHT(VLOOKUP($A958,#REF!,6,FALSE()), 1)),"")</f>
        <v>#VALUE!</v>
      </c>
      <c r="M958" s="91" t="e">
        <f aca="false">IF(LEN(VLOOKUP($A958,#REF!,7,FALSE())),UPPER(RIGHT(VLOOKUP($A958,#REF!,7,FALSE()), 1)),"")</f>
        <v>#VALUE!</v>
      </c>
      <c r="N958" s="185"/>
      <c r="O958" s="185"/>
      <c r="P958" s="185"/>
      <c r="Q958" s="185"/>
      <c r="R958" s="185"/>
      <c r="S958" s="100" t="e">
        <f aca="false">HLOOKUP("Device Tree Pin Name",#REF!,MATCH($A958,#REF!,0),FALSE())</f>
        <v>#VALUE!</v>
      </c>
      <c r="T958" s="95" t="e">
        <f aca="false">HLOOKUP("power rail",#REF!,MATCH($A958,#REF!,0),FALSE())</f>
        <v>#VALUE!</v>
      </c>
      <c r="U958" s="96" t="e">
        <f aca="false">HLOOKUP("Wake Capable",#REF!,MATCH($A958,#REF!,0),FALSE())</f>
        <v>#VALUE!</v>
      </c>
      <c r="V958" s="96" t="e">
        <f aca="false">HLOOKUP("Strap",#REF!,MATCH($A958,#REF!,0),FALSE())</f>
        <v>#VALUE!</v>
      </c>
      <c r="W958" s="96"/>
      <c r="X958" s="96"/>
      <c r="Y958" s="96"/>
      <c r="Z958" s="95"/>
      <c r="AA958" s="95" t="e">
        <f aca="false">HLOOKUP("Pad type",#REF!,MATCH($A958,#REF!,0),FALSE())</f>
        <v>#VALUE!</v>
      </c>
      <c r="AB958" s="100"/>
      <c r="AC958" s="100" t="e">
        <f aca="false">HLOOKUP("POR Pin State",#REF!,MATCH($A958,#REF!,0),FALSE())</f>
        <v>#VALUE!</v>
      </c>
      <c r="AD958" s="186"/>
      <c r="AE958" s="187"/>
      <c r="AF958" s="187"/>
      <c r="AG958" s="187"/>
      <c r="AH958" s="188"/>
      <c r="AI958" s="188"/>
      <c r="AJ958" s="189"/>
      <c r="AK958" s="189"/>
      <c r="AL958" s="189"/>
      <c r="AM958" s="189"/>
      <c r="AN958" s="189"/>
      <c r="AO958" s="189"/>
      <c r="AP958" s="189"/>
      <c r="AQ958" s="194" t="s">
        <v>2317</v>
      </c>
      <c r="AR958" s="104"/>
      <c r="AS958" s="104"/>
      <c r="AT958" s="104"/>
      <c r="AU958" s="104"/>
      <c r="AV958" s="104"/>
      <c r="AW958" s="104"/>
      <c r="AX958" s="104"/>
      <c r="AY958" s="104"/>
      <c r="AZ958" s="104"/>
      <c r="BA958" s="104"/>
      <c r="BB958" s="162"/>
      <c r="BC958" s="104"/>
      <c r="BD958" s="214"/>
      <c r="BE958" s="213" t="s">
        <v>2318</v>
      </c>
      <c r="BF958" s="108" t="e">
        <f aca="false">VLOOKUP($A958,#REF!, 34, FALSE())</f>
        <v>#VALUE!</v>
      </c>
      <c r="BG958" s="108" t="e">
        <f aca="false">VLOOKUP($A958,#REF!, 22, FALSE())</f>
        <v>#VALUE!</v>
      </c>
      <c r="BH958" s="109"/>
    </row>
    <row r="959" s="193" customFormat="true" ht="12.75" hidden="false" customHeight="true" outlineLevel="0" collapsed="false">
      <c r="A959" s="1" t="s">
        <v>2319</v>
      </c>
      <c r="B959" s="86" t="e">
        <f aca="false">VLOOKUP($A959,#REF!, 34, FALSE())</f>
        <v>#VALUE!</v>
      </c>
      <c r="C959" s="87" t="str">
        <f aca="false">CONCATENATE("unused_",A959)</f>
        <v>unused_DDR_XM3_B0DMI</v>
      </c>
      <c r="D959" s="88" t="e">
        <f aca="false">IF(LEN(VLOOKUP($A959,#REF!,8,FALSE())),LEFT(VLOOKUP($A959,#REF!,8,FALSE()),LEN(VLOOKUP($A959,#REF!,8,FALSE()))-2),"")</f>
        <v>#VALUE!</v>
      </c>
      <c r="E959" s="89" t="e">
        <f aca="false">IF(LEN(VLOOKUP($A959,#REF!,4,FALSE())),IF(INDEX(#REF!,MATCH($A959,#REF!,0),1),LEFT(VLOOKUP($A959,#REF!,4,FALSE()),LEN(VLOOKUP($A959,#REF!,4,FALSE()))-2),CONCATENATE(LEFT(VLOOKUP($A959,#REF!,4,FALSE()),LEN(VLOOKUP($A959,#REF!,4,FALSE()))-2),"*")),"")</f>
        <v>#VALUE!</v>
      </c>
      <c r="F959" s="90" t="e">
        <f aca="false">IF(LEN(VLOOKUP($A959,#REF!,5,FALSE())),IF(INDEX(#REF!,MATCH($A959,#REF!,0),2),LEFT(VLOOKUP($A959,#REF!,5,FALSE()),LEN(VLOOKUP($A959,#REF!,5,FALSE()))-2),CONCATENATE(LEFT(VLOOKUP($A959,#REF!,5,FALSE()),LEN(VLOOKUP($A959,#REF!,5,FALSE()))-2),"*")),"")</f>
        <v>#VALUE!</v>
      </c>
      <c r="G959" s="90" t="e">
        <f aca="false">IF(LEN(VLOOKUP($A959,#REF!,6,FALSE())),IF(INDEX(#REF!,MATCH($A959,#REF!,0),3),LEFT(VLOOKUP($A959,#REF!,6,FALSE()),LEN(VLOOKUP($A959,#REF!,6,FALSE()))-2),CONCATENATE(LEFT(VLOOKUP($A959,#REF!,6,FALSE()),LEN(VLOOKUP($A959,#REF!,6,FALSE()))-2),"*")),"")</f>
        <v>#VALUE!</v>
      </c>
      <c r="H959" s="91" t="e">
        <f aca="false">IF(LEN(VLOOKUP($A959,#REF!,7,FALSE())),IF(INDEX(#REF!,MATCH($A959,#REF!,0),4),LEFT(VLOOKUP($A959,#REF!,7,FALSE()),LEN(VLOOKUP($A959,#REF!,7,FALSE()))-2),CONCATENATE(LEFT(VLOOKUP($A959,#REF!,7,FALSE()),LEN(VLOOKUP($A959,#REF!,7,FALSE()))-2),"*")),"")</f>
        <v>#VALUE!</v>
      </c>
      <c r="I959" s="92" t="e">
        <f aca="false">IF(LEN(VLOOKUP($A959,#REF!,8,FALSE())),UPPER(RIGHT(VLOOKUP($A959,#REF!,8,FALSE()), 1)),"")</f>
        <v>#VALUE!</v>
      </c>
      <c r="J959" s="90" t="e">
        <f aca="false">IF(LEN(VLOOKUP($A959,#REF!,4,FALSE())),UPPER(RIGHT(VLOOKUP($A959,#REF!,4,FALSE()), 1)),"")</f>
        <v>#VALUE!</v>
      </c>
      <c r="K959" s="90" t="e">
        <f aca="false">IF(LEN(VLOOKUP($A959,#REF!,5,FALSE())),UPPER(RIGHT(VLOOKUP($A959,#REF!,5,FALSE()), 1)),"")</f>
        <v>#VALUE!</v>
      </c>
      <c r="L959" s="90" t="e">
        <f aca="false">IF(LEN(VLOOKUP($A959,#REF!,6,FALSE())),UPPER(RIGHT(VLOOKUP($A959,#REF!,6,FALSE()), 1)),"")</f>
        <v>#VALUE!</v>
      </c>
      <c r="M959" s="91" t="e">
        <f aca="false">IF(LEN(VLOOKUP($A959,#REF!,7,FALSE())),UPPER(RIGHT(VLOOKUP($A959,#REF!,7,FALSE()), 1)),"")</f>
        <v>#VALUE!</v>
      </c>
      <c r="N959" s="185"/>
      <c r="O959" s="185"/>
      <c r="P959" s="185"/>
      <c r="Q959" s="185"/>
      <c r="R959" s="185"/>
      <c r="S959" s="100" t="e">
        <f aca="false">HLOOKUP("Device Tree Pin Name",#REF!,MATCH($A959,#REF!,0),FALSE())</f>
        <v>#VALUE!</v>
      </c>
      <c r="T959" s="95" t="e">
        <f aca="false">HLOOKUP("power rail",#REF!,MATCH($A959,#REF!,0),FALSE())</f>
        <v>#VALUE!</v>
      </c>
      <c r="U959" s="96" t="e">
        <f aca="false">HLOOKUP("Wake Capable",#REF!,MATCH($A959,#REF!,0),FALSE())</f>
        <v>#VALUE!</v>
      </c>
      <c r="V959" s="96" t="e">
        <f aca="false">HLOOKUP("Strap",#REF!,MATCH($A959,#REF!,0),FALSE())</f>
        <v>#VALUE!</v>
      </c>
      <c r="W959" s="96"/>
      <c r="X959" s="96"/>
      <c r="Y959" s="96"/>
      <c r="Z959" s="95"/>
      <c r="AA959" s="95" t="e">
        <f aca="false">HLOOKUP("Pad type",#REF!,MATCH($A959,#REF!,0),FALSE())</f>
        <v>#VALUE!</v>
      </c>
      <c r="AB959" s="100"/>
      <c r="AC959" s="100" t="e">
        <f aca="false">HLOOKUP("POR Pin State",#REF!,MATCH($A959,#REF!,0),FALSE())</f>
        <v>#VALUE!</v>
      </c>
      <c r="AD959" s="186"/>
      <c r="AE959" s="187"/>
      <c r="AF959" s="187"/>
      <c r="AG959" s="187"/>
      <c r="AH959" s="188"/>
      <c r="AI959" s="188"/>
      <c r="AJ959" s="189"/>
      <c r="AK959" s="189"/>
      <c r="AL959" s="189"/>
      <c r="AM959" s="189"/>
      <c r="AN959" s="189"/>
      <c r="AO959" s="189"/>
      <c r="AP959" s="189"/>
      <c r="AQ959" s="194" t="s">
        <v>2319</v>
      </c>
      <c r="AR959" s="104"/>
      <c r="AS959" s="104"/>
      <c r="AT959" s="104"/>
      <c r="AU959" s="104"/>
      <c r="AV959" s="104"/>
      <c r="AW959" s="104"/>
      <c r="AX959" s="104"/>
      <c r="AY959" s="104"/>
      <c r="AZ959" s="104"/>
      <c r="BA959" s="104"/>
      <c r="BB959" s="162"/>
      <c r="BC959" s="104"/>
      <c r="BD959" s="214"/>
      <c r="BE959" s="213" t="s">
        <v>2320</v>
      </c>
      <c r="BF959" s="108" t="e">
        <f aca="false">VLOOKUP($A959,#REF!, 34, FALSE())</f>
        <v>#VALUE!</v>
      </c>
      <c r="BG959" s="108" t="e">
        <f aca="false">VLOOKUP($A959,#REF!, 22, FALSE())</f>
        <v>#VALUE!</v>
      </c>
      <c r="BH959" s="109"/>
    </row>
    <row r="960" s="193" customFormat="true" ht="12.75" hidden="false" customHeight="true" outlineLevel="0" collapsed="false">
      <c r="A960" s="1" t="s">
        <v>2321</v>
      </c>
      <c r="B960" s="86" t="e">
        <f aca="false">VLOOKUP($A960,#REF!, 34, FALSE())</f>
        <v>#VALUE!</v>
      </c>
      <c r="C960" s="87" t="str">
        <f aca="false">CONCATENATE("unused_",A960)</f>
        <v>unused_DDR_XM3_B0WCK_P</v>
      </c>
      <c r="D960" s="88" t="e">
        <f aca="false">IF(LEN(VLOOKUP($A960,#REF!,8,FALSE())),LEFT(VLOOKUP($A960,#REF!,8,FALSE()),LEN(VLOOKUP($A960,#REF!,8,FALSE()))-2),"")</f>
        <v>#VALUE!</v>
      </c>
      <c r="E960" s="89" t="e">
        <f aca="false">IF(LEN(VLOOKUP($A960,#REF!,4,FALSE())),IF(INDEX(#REF!,MATCH($A960,#REF!,0),1),LEFT(VLOOKUP($A960,#REF!,4,FALSE()),LEN(VLOOKUP($A960,#REF!,4,FALSE()))-2),CONCATENATE(LEFT(VLOOKUP($A960,#REF!,4,FALSE()),LEN(VLOOKUP($A960,#REF!,4,FALSE()))-2),"*")),"")</f>
        <v>#VALUE!</v>
      </c>
      <c r="F960" s="90" t="e">
        <f aca="false">IF(LEN(VLOOKUP($A960,#REF!,5,FALSE())),IF(INDEX(#REF!,MATCH($A960,#REF!,0),2),LEFT(VLOOKUP($A960,#REF!,5,FALSE()),LEN(VLOOKUP($A960,#REF!,5,FALSE()))-2),CONCATENATE(LEFT(VLOOKUP($A960,#REF!,5,FALSE()),LEN(VLOOKUP($A960,#REF!,5,FALSE()))-2),"*")),"")</f>
        <v>#VALUE!</v>
      </c>
      <c r="G960" s="90" t="e">
        <f aca="false">IF(LEN(VLOOKUP($A960,#REF!,6,FALSE())),IF(INDEX(#REF!,MATCH($A960,#REF!,0),3),LEFT(VLOOKUP($A960,#REF!,6,FALSE()),LEN(VLOOKUP($A960,#REF!,6,FALSE()))-2),CONCATENATE(LEFT(VLOOKUP($A960,#REF!,6,FALSE()),LEN(VLOOKUP($A960,#REF!,6,FALSE()))-2),"*")),"")</f>
        <v>#VALUE!</v>
      </c>
      <c r="H960" s="91" t="e">
        <f aca="false">IF(LEN(VLOOKUP($A960,#REF!,7,FALSE())),IF(INDEX(#REF!,MATCH($A960,#REF!,0),4),LEFT(VLOOKUP($A960,#REF!,7,FALSE()),LEN(VLOOKUP($A960,#REF!,7,FALSE()))-2),CONCATENATE(LEFT(VLOOKUP($A960,#REF!,7,FALSE()),LEN(VLOOKUP($A960,#REF!,7,FALSE()))-2),"*")),"")</f>
        <v>#VALUE!</v>
      </c>
      <c r="I960" s="92" t="e">
        <f aca="false">IF(LEN(VLOOKUP($A960,#REF!,8,FALSE())),UPPER(RIGHT(VLOOKUP($A960,#REF!,8,FALSE()), 1)),"")</f>
        <v>#VALUE!</v>
      </c>
      <c r="J960" s="90" t="e">
        <f aca="false">IF(LEN(VLOOKUP($A960,#REF!,4,FALSE())),UPPER(RIGHT(VLOOKUP($A960,#REF!,4,FALSE()), 1)),"")</f>
        <v>#VALUE!</v>
      </c>
      <c r="K960" s="90" t="e">
        <f aca="false">IF(LEN(VLOOKUP($A960,#REF!,5,FALSE())),UPPER(RIGHT(VLOOKUP($A960,#REF!,5,FALSE()), 1)),"")</f>
        <v>#VALUE!</v>
      </c>
      <c r="L960" s="90" t="e">
        <f aca="false">IF(LEN(VLOOKUP($A960,#REF!,6,FALSE())),UPPER(RIGHT(VLOOKUP($A960,#REF!,6,FALSE()), 1)),"")</f>
        <v>#VALUE!</v>
      </c>
      <c r="M960" s="91" t="e">
        <f aca="false">IF(LEN(VLOOKUP($A960,#REF!,7,FALSE())),UPPER(RIGHT(VLOOKUP($A960,#REF!,7,FALSE()), 1)),"")</f>
        <v>#VALUE!</v>
      </c>
      <c r="N960" s="185"/>
      <c r="O960" s="185"/>
      <c r="P960" s="185"/>
      <c r="Q960" s="185"/>
      <c r="R960" s="185"/>
      <c r="S960" s="100" t="e">
        <f aca="false">HLOOKUP("Device Tree Pin Name",#REF!,MATCH($A960,#REF!,0),FALSE())</f>
        <v>#VALUE!</v>
      </c>
      <c r="T960" s="95" t="e">
        <f aca="false">HLOOKUP("power rail",#REF!,MATCH($A960,#REF!,0),FALSE())</f>
        <v>#VALUE!</v>
      </c>
      <c r="U960" s="96" t="e">
        <f aca="false">HLOOKUP("Wake Capable",#REF!,MATCH($A960,#REF!,0),FALSE())</f>
        <v>#VALUE!</v>
      </c>
      <c r="V960" s="96" t="e">
        <f aca="false">HLOOKUP("Strap",#REF!,MATCH($A960,#REF!,0),FALSE())</f>
        <v>#VALUE!</v>
      </c>
      <c r="W960" s="96"/>
      <c r="X960" s="96"/>
      <c r="Y960" s="96"/>
      <c r="Z960" s="95"/>
      <c r="AA960" s="95" t="e">
        <f aca="false">HLOOKUP("Pad type",#REF!,MATCH($A960,#REF!,0),FALSE())</f>
        <v>#VALUE!</v>
      </c>
      <c r="AB960" s="100"/>
      <c r="AC960" s="100" t="e">
        <f aca="false">HLOOKUP("POR Pin State",#REF!,MATCH($A960,#REF!,0),FALSE())</f>
        <v>#VALUE!</v>
      </c>
      <c r="AD960" s="186"/>
      <c r="AE960" s="187"/>
      <c r="AF960" s="187"/>
      <c r="AG960" s="187"/>
      <c r="AH960" s="188"/>
      <c r="AI960" s="188"/>
      <c r="AJ960" s="189"/>
      <c r="AK960" s="189"/>
      <c r="AL960" s="189"/>
      <c r="AM960" s="189"/>
      <c r="AN960" s="189"/>
      <c r="AO960" s="189"/>
      <c r="AP960" s="189"/>
      <c r="AQ960" s="194" t="s">
        <v>2321</v>
      </c>
      <c r="AR960" s="104"/>
      <c r="AS960" s="104"/>
      <c r="AT960" s="104"/>
      <c r="AU960" s="104"/>
      <c r="AV960" s="104"/>
      <c r="AW960" s="104"/>
      <c r="AX960" s="104"/>
      <c r="AY960" s="104"/>
      <c r="AZ960" s="104"/>
      <c r="BA960" s="104"/>
      <c r="BB960" s="162"/>
      <c r="BC960" s="104"/>
      <c r="BD960" s="214"/>
      <c r="BE960" s="213" t="s">
        <v>2322</v>
      </c>
      <c r="BF960" s="108" t="e">
        <f aca="false">VLOOKUP($A960,#REF!, 34, FALSE())</f>
        <v>#VALUE!</v>
      </c>
      <c r="BG960" s="108" t="e">
        <f aca="false">VLOOKUP($A960,#REF!, 22, FALSE())</f>
        <v>#VALUE!</v>
      </c>
      <c r="BH960" s="109"/>
    </row>
    <row r="961" s="193" customFormat="true" ht="12.75" hidden="false" customHeight="true" outlineLevel="0" collapsed="false">
      <c r="A961" s="133" t="s">
        <v>2323</v>
      </c>
      <c r="B961" s="86" t="e">
        <f aca="false">VLOOKUP($A961,#REF!, 34, FALSE())</f>
        <v>#VALUE!</v>
      </c>
      <c r="C961" s="87" t="str">
        <f aca="false">CONCATENATE("unused_",A961)</f>
        <v>unused_DDR_XM3_B0WCK_N</v>
      </c>
      <c r="D961" s="88" t="e">
        <f aca="false">IF(LEN(VLOOKUP($A961,#REF!,8,FALSE())),LEFT(VLOOKUP($A961,#REF!,8,FALSE()),LEN(VLOOKUP($A961,#REF!,8,FALSE()))-2),"")</f>
        <v>#VALUE!</v>
      </c>
      <c r="E961" s="89" t="e">
        <f aca="false">IF(LEN(VLOOKUP($A961,#REF!,4,FALSE())),IF(INDEX(#REF!,MATCH($A961,#REF!,0),1),LEFT(VLOOKUP($A961,#REF!,4,FALSE()),LEN(VLOOKUP($A961,#REF!,4,FALSE()))-2),CONCATENATE(LEFT(VLOOKUP($A961,#REF!,4,FALSE()),LEN(VLOOKUP($A961,#REF!,4,FALSE()))-2),"*")),"")</f>
        <v>#VALUE!</v>
      </c>
      <c r="F961" s="90" t="e">
        <f aca="false">IF(LEN(VLOOKUP($A961,#REF!,5,FALSE())),IF(INDEX(#REF!,MATCH($A961,#REF!,0),2),LEFT(VLOOKUP($A961,#REF!,5,FALSE()),LEN(VLOOKUP($A961,#REF!,5,FALSE()))-2),CONCATENATE(LEFT(VLOOKUP($A961,#REF!,5,FALSE()),LEN(VLOOKUP($A961,#REF!,5,FALSE()))-2),"*")),"")</f>
        <v>#VALUE!</v>
      </c>
      <c r="G961" s="90" t="e">
        <f aca="false">IF(LEN(VLOOKUP($A961,#REF!,6,FALSE())),IF(INDEX(#REF!,MATCH($A961,#REF!,0),3),LEFT(VLOOKUP($A961,#REF!,6,FALSE()),LEN(VLOOKUP($A961,#REF!,6,FALSE()))-2),CONCATENATE(LEFT(VLOOKUP($A961,#REF!,6,FALSE()),LEN(VLOOKUP($A961,#REF!,6,FALSE()))-2),"*")),"")</f>
        <v>#VALUE!</v>
      </c>
      <c r="H961" s="91" t="e">
        <f aca="false">IF(LEN(VLOOKUP($A961,#REF!,7,FALSE())),IF(INDEX(#REF!,MATCH($A961,#REF!,0),4),LEFT(VLOOKUP($A961,#REF!,7,FALSE()),LEN(VLOOKUP($A961,#REF!,7,FALSE()))-2),CONCATENATE(LEFT(VLOOKUP($A961,#REF!,7,FALSE()),LEN(VLOOKUP($A961,#REF!,7,FALSE()))-2),"*")),"")</f>
        <v>#VALUE!</v>
      </c>
      <c r="I961" s="92" t="e">
        <f aca="false">IF(LEN(VLOOKUP($A961,#REF!,8,FALSE())),UPPER(RIGHT(VLOOKUP($A961,#REF!,8,FALSE()), 1)),"")</f>
        <v>#VALUE!</v>
      </c>
      <c r="J961" s="90" t="e">
        <f aca="false">IF(LEN(VLOOKUP($A961,#REF!,4,FALSE())),UPPER(RIGHT(VLOOKUP($A961,#REF!,4,FALSE()), 1)),"")</f>
        <v>#VALUE!</v>
      </c>
      <c r="K961" s="90" t="e">
        <f aca="false">IF(LEN(VLOOKUP($A961,#REF!,5,FALSE())),UPPER(RIGHT(VLOOKUP($A961,#REF!,5,FALSE()), 1)),"")</f>
        <v>#VALUE!</v>
      </c>
      <c r="L961" s="90" t="e">
        <f aca="false">IF(LEN(VLOOKUP($A961,#REF!,6,FALSE())),UPPER(RIGHT(VLOOKUP($A961,#REF!,6,FALSE()), 1)),"")</f>
        <v>#VALUE!</v>
      </c>
      <c r="M961" s="91" t="e">
        <f aca="false">IF(LEN(VLOOKUP($A961,#REF!,7,FALSE())),UPPER(RIGHT(VLOOKUP($A961,#REF!,7,FALSE()), 1)),"")</f>
        <v>#VALUE!</v>
      </c>
      <c r="N961" s="185"/>
      <c r="O961" s="185"/>
      <c r="P961" s="185"/>
      <c r="Q961" s="185"/>
      <c r="R961" s="185"/>
      <c r="S961" s="100" t="e">
        <f aca="false">HLOOKUP("Device Tree Pin Name",#REF!,MATCH($A961,#REF!,0),FALSE())</f>
        <v>#VALUE!</v>
      </c>
      <c r="T961" s="95" t="e">
        <f aca="false">HLOOKUP("power rail",#REF!,MATCH($A961,#REF!,0),FALSE())</f>
        <v>#VALUE!</v>
      </c>
      <c r="U961" s="96" t="e">
        <f aca="false">HLOOKUP("Wake Capable",#REF!,MATCH($A961,#REF!,0),FALSE())</f>
        <v>#VALUE!</v>
      </c>
      <c r="V961" s="96" t="e">
        <f aca="false">HLOOKUP("Strap",#REF!,MATCH($A961,#REF!,0),FALSE())</f>
        <v>#VALUE!</v>
      </c>
      <c r="W961" s="96"/>
      <c r="X961" s="96"/>
      <c r="Y961" s="96"/>
      <c r="Z961" s="95"/>
      <c r="AA961" s="95" t="e">
        <f aca="false">HLOOKUP("Pad type",#REF!,MATCH($A961,#REF!,0),FALSE())</f>
        <v>#VALUE!</v>
      </c>
      <c r="AB961" s="100"/>
      <c r="AC961" s="100" t="e">
        <f aca="false">HLOOKUP("POR Pin State",#REF!,MATCH($A961,#REF!,0),FALSE())</f>
        <v>#VALUE!</v>
      </c>
      <c r="AD961" s="186"/>
      <c r="AE961" s="187"/>
      <c r="AF961" s="187"/>
      <c r="AG961" s="187"/>
      <c r="AH961" s="188"/>
      <c r="AI961" s="188"/>
      <c r="AJ961" s="189"/>
      <c r="AK961" s="189"/>
      <c r="AL961" s="189"/>
      <c r="AM961" s="189"/>
      <c r="AN961" s="189"/>
      <c r="AO961" s="189"/>
      <c r="AP961" s="189"/>
      <c r="AQ961" s="194" t="s">
        <v>2323</v>
      </c>
      <c r="AR961" s="104"/>
      <c r="AS961" s="104"/>
      <c r="AT961" s="104"/>
      <c r="AU961" s="104"/>
      <c r="AV961" s="104"/>
      <c r="AW961" s="104"/>
      <c r="AX961" s="104"/>
      <c r="AY961" s="104"/>
      <c r="AZ961" s="104"/>
      <c r="BA961" s="104"/>
      <c r="BB961" s="162"/>
      <c r="BC961" s="104"/>
      <c r="BD961" s="214"/>
      <c r="BE961" s="213" t="s">
        <v>2324</v>
      </c>
      <c r="BF961" s="108" t="e">
        <f aca="false">VLOOKUP($A961,#REF!, 34, FALSE())</f>
        <v>#VALUE!</v>
      </c>
      <c r="BG961" s="108" t="e">
        <f aca="false">VLOOKUP($A961,#REF!, 22, FALSE())</f>
        <v>#VALUE!</v>
      </c>
      <c r="BH961" s="109"/>
    </row>
    <row r="962" s="193" customFormat="true" ht="12.75" hidden="false" customHeight="true" outlineLevel="0" collapsed="false">
      <c r="A962" s="133" t="s">
        <v>2325</v>
      </c>
      <c r="B962" s="86" t="e">
        <f aca="false">VLOOKUP($A962,#REF!, 34, FALSE())</f>
        <v>#VALUE!</v>
      </c>
      <c r="C962" s="87" t="str">
        <f aca="false">CONCATENATE("unused_",A962)</f>
        <v>unused_DDR_XM3_B0RDQS_P</v>
      </c>
      <c r="D962" s="88" t="e">
        <f aca="false">IF(LEN(VLOOKUP($A962,#REF!,8,FALSE())),LEFT(VLOOKUP($A962,#REF!,8,FALSE()),LEN(VLOOKUP($A962,#REF!,8,FALSE()))-2),"")</f>
        <v>#VALUE!</v>
      </c>
      <c r="E962" s="89" t="e">
        <f aca="false">IF(LEN(VLOOKUP($A962,#REF!,4,FALSE())),IF(INDEX(#REF!,MATCH($A962,#REF!,0),1),LEFT(VLOOKUP($A962,#REF!,4,FALSE()),LEN(VLOOKUP($A962,#REF!,4,FALSE()))-2),CONCATENATE(LEFT(VLOOKUP($A962,#REF!,4,FALSE()),LEN(VLOOKUP($A962,#REF!,4,FALSE()))-2),"*")),"")</f>
        <v>#VALUE!</v>
      </c>
      <c r="F962" s="90" t="e">
        <f aca="false">IF(LEN(VLOOKUP($A962,#REF!,5,FALSE())),IF(INDEX(#REF!,MATCH($A962,#REF!,0),2),LEFT(VLOOKUP($A962,#REF!,5,FALSE()),LEN(VLOOKUP($A962,#REF!,5,FALSE()))-2),CONCATENATE(LEFT(VLOOKUP($A962,#REF!,5,FALSE()),LEN(VLOOKUP($A962,#REF!,5,FALSE()))-2),"*")),"")</f>
        <v>#VALUE!</v>
      </c>
      <c r="G962" s="90" t="e">
        <f aca="false">IF(LEN(VLOOKUP($A962,#REF!,6,FALSE())),IF(INDEX(#REF!,MATCH($A962,#REF!,0),3),LEFT(VLOOKUP($A962,#REF!,6,FALSE()),LEN(VLOOKUP($A962,#REF!,6,FALSE()))-2),CONCATENATE(LEFT(VLOOKUP($A962,#REF!,6,FALSE()),LEN(VLOOKUP($A962,#REF!,6,FALSE()))-2),"*")),"")</f>
        <v>#VALUE!</v>
      </c>
      <c r="H962" s="91" t="e">
        <f aca="false">IF(LEN(VLOOKUP($A962,#REF!,7,FALSE())),IF(INDEX(#REF!,MATCH($A962,#REF!,0),4),LEFT(VLOOKUP($A962,#REF!,7,FALSE()),LEN(VLOOKUP($A962,#REF!,7,FALSE()))-2),CONCATENATE(LEFT(VLOOKUP($A962,#REF!,7,FALSE()),LEN(VLOOKUP($A962,#REF!,7,FALSE()))-2),"*")),"")</f>
        <v>#VALUE!</v>
      </c>
      <c r="I962" s="92" t="e">
        <f aca="false">IF(LEN(VLOOKUP($A962,#REF!,8,FALSE())),UPPER(RIGHT(VLOOKUP($A962,#REF!,8,FALSE()), 1)),"")</f>
        <v>#VALUE!</v>
      </c>
      <c r="J962" s="90" t="e">
        <f aca="false">IF(LEN(VLOOKUP($A962,#REF!,4,FALSE())),UPPER(RIGHT(VLOOKUP($A962,#REF!,4,FALSE()), 1)),"")</f>
        <v>#VALUE!</v>
      </c>
      <c r="K962" s="90" t="e">
        <f aca="false">IF(LEN(VLOOKUP($A962,#REF!,5,FALSE())),UPPER(RIGHT(VLOOKUP($A962,#REF!,5,FALSE()), 1)),"")</f>
        <v>#VALUE!</v>
      </c>
      <c r="L962" s="90" t="e">
        <f aca="false">IF(LEN(VLOOKUP($A962,#REF!,6,FALSE())),UPPER(RIGHT(VLOOKUP($A962,#REF!,6,FALSE()), 1)),"")</f>
        <v>#VALUE!</v>
      </c>
      <c r="M962" s="91" t="e">
        <f aca="false">IF(LEN(VLOOKUP($A962,#REF!,7,FALSE())),UPPER(RIGHT(VLOOKUP($A962,#REF!,7,FALSE()), 1)),"")</f>
        <v>#VALUE!</v>
      </c>
      <c r="N962" s="185"/>
      <c r="O962" s="185"/>
      <c r="P962" s="185"/>
      <c r="Q962" s="185"/>
      <c r="R962" s="185"/>
      <c r="S962" s="100" t="e">
        <f aca="false">HLOOKUP("Device Tree Pin Name",#REF!,MATCH($A962,#REF!,0),FALSE())</f>
        <v>#VALUE!</v>
      </c>
      <c r="T962" s="95" t="e">
        <f aca="false">HLOOKUP("power rail",#REF!,MATCH($A962,#REF!,0),FALSE())</f>
        <v>#VALUE!</v>
      </c>
      <c r="U962" s="96" t="e">
        <f aca="false">HLOOKUP("Wake Capable",#REF!,MATCH($A962,#REF!,0),FALSE())</f>
        <v>#VALUE!</v>
      </c>
      <c r="V962" s="96" t="e">
        <f aca="false">HLOOKUP("Strap",#REF!,MATCH($A962,#REF!,0),FALSE())</f>
        <v>#VALUE!</v>
      </c>
      <c r="W962" s="96"/>
      <c r="X962" s="96"/>
      <c r="Y962" s="96"/>
      <c r="Z962" s="95"/>
      <c r="AA962" s="95" t="e">
        <f aca="false">HLOOKUP("Pad type",#REF!,MATCH($A962,#REF!,0),FALSE())</f>
        <v>#VALUE!</v>
      </c>
      <c r="AB962" s="100"/>
      <c r="AC962" s="100" t="e">
        <f aca="false">HLOOKUP("POR Pin State",#REF!,MATCH($A962,#REF!,0),FALSE())</f>
        <v>#VALUE!</v>
      </c>
      <c r="AD962" s="186"/>
      <c r="AE962" s="187"/>
      <c r="AF962" s="187"/>
      <c r="AG962" s="187"/>
      <c r="AH962" s="188"/>
      <c r="AI962" s="188"/>
      <c r="AJ962" s="189"/>
      <c r="AK962" s="189"/>
      <c r="AL962" s="189"/>
      <c r="AM962" s="189"/>
      <c r="AN962" s="189"/>
      <c r="AO962" s="189"/>
      <c r="AP962" s="189"/>
      <c r="AQ962" s="194" t="s">
        <v>2325</v>
      </c>
      <c r="AR962" s="104"/>
      <c r="AS962" s="104"/>
      <c r="AT962" s="104"/>
      <c r="AU962" s="104"/>
      <c r="AV962" s="104"/>
      <c r="AW962" s="104"/>
      <c r="AX962" s="104"/>
      <c r="AY962" s="104"/>
      <c r="AZ962" s="104"/>
      <c r="BA962" s="104"/>
      <c r="BB962" s="162"/>
      <c r="BC962" s="104"/>
      <c r="BD962" s="214"/>
      <c r="BE962" s="213" t="s">
        <v>2326</v>
      </c>
      <c r="BF962" s="108" t="e">
        <f aca="false">VLOOKUP($A962,#REF!, 34, FALSE())</f>
        <v>#VALUE!</v>
      </c>
      <c r="BG962" s="108" t="e">
        <f aca="false">VLOOKUP($A962,#REF!, 22, FALSE())</f>
        <v>#VALUE!</v>
      </c>
      <c r="BH962" s="109"/>
    </row>
    <row r="963" s="193" customFormat="true" ht="12.75" hidden="false" customHeight="true" outlineLevel="0" collapsed="false">
      <c r="A963" s="133" t="s">
        <v>2327</v>
      </c>
      <c r="B963" s="86" t="e">
        <f aca="false">VLOOKUP($A963,#REF!, 34, FALSE())</f>
        <v>#VALUE!</v>
      </c>
      <c r="C963" s="87" t="str">
        <f aca="false">CONCATENATE("unused_",A963)</f>
        <v>unused_DDR_XM3_B0RDQS_N</v>
      </c>
      <c r="D963" s="88" t="e">
        <f aca="false">IF(LEN(VLOOKUP($A963,#REF!,8,FALSE())),LEFT(VLOOKUP($A963,#REF!,8,FALSE()),LEN(VLOOKUP($A963,#REF!,8,FALSE()))-2),"")</f>
        <v>#VALUE!</v>
      </c>
      <c r="E963" s="89" t="e">
        <f aca="false">IF(LEN(VLOOKUP($A963,#REF!,4,FALSE())),IF(INDEX(#REF!,MATCH($A963,#REF!,0),1),LEFT(VLOOKUP($A963,#REF!,4,FALSE()),LEN(VLOOKUP($A963,#REF!,4,FALSE()))-2),CONCATENATE(LEFT(VLOOKUP($A963,#REF!,4,FALSE()),LEN(VLOOKUP($A963,#REF!,4,FALSE()))-2),"*")),"")</f>
        <v>#VALUE!</v>
      </c>
      <c r="F963" s="90" t="e">
        <f aca="false">IF(LEN(VLOOKUP($A963,#REF!,5,FALSE())),IF(INDEX(#REF!,MATCH($A963,#REF!,0),2),LEFT(VLOOKUP($A963,#REF!,5,FALSE()),LEN(VLOOKUP($A963,#REF!,5,FALSE()))-2),CONCATENATE(LEFT(VLOOKUP($A963,#REF!,5,FALSE()),LEN(VLOOKUP($A963,#REF!,5,FALSE()))-2),"*")),"")</f>
        <v>#VALUE!</v>
      </c>
      <c r="G963" s="90" t="e">
        <f aca="false">IF(LEN(VLOOKUP($A963,#REF!,6,FALSE())),IF(INDEX(#REF!,MATCH($A963,#REF!,0),3),LEFT(VLOOKUP($A963,#REF!,6,FALSE()),LEN(VLOOKUP($A963,#REF!,6,FALSE()))-2),CONCATENATE(LEFT(VLOOKUP($A963,#REF!,6,FALSE()),LEN(VLOOKUP($A963,#REF!,6,FALSE()))-2),"*")),"")</f>
        <v>#VALUE!</v>
      </c>
      <c r="H963" s="91" t="e">
        <f aca="false">IF(LEN(VLOOKUP($A963,#REF!,7,FALSE())),IF(INDEX(#REF!,MATCH($A963,#REF!,0),4),LEFT(VLOOKUP($A963,#REF!,7,FALSE()),LEN(VLOOKUP($A963,#REF!,7,FALSE()))-2),CONCATENATE(LEFT(VLOOKUP($A963,#REF!,7,FALSE()),LEN(VLOOKUP($A963,#REF!,7,FALSE()))-2),"*")),"")</f>
        <v>#VALUE!</v>
      </c>
      <c r="I963" s="92" t="e">
        <f aca="false">IF(LEN(VLOOKUP($A963,#REF!,8,FALSE())),UPPER(RIGHT(VLOOKUP($A963,#REF!,8,FALSE()), 1)),"")</f>
        <v>#VALUE!</v>
      </c>
      <c r="J963" s="90" t="e">
        <f aca="false">IF(LEN(VLOOKUP($A963,#REF!,4,FALSE())),UPPER(RIGHT(VLOOKUP($A963,#REF!,4,FALSE()), 1)),"")</f>
        <v>#VALUE!</v>
      </c>
      <c r="K963" s="90" t="e">
        <f aca="false">IF(LEN(VLOOKUP($A963,#REF!,5,FALSE())),UPPER(RIGHT(VLOOKUP($A963,#REF!,5,FALSE()), 1)),"")</f>
        <v>#VALUE!</v>
      </c>
      <c r="L963" s="90" t="e">
        <f aca="false">IF(LEN(VLOOKUP($A963,#REF!,6,FALSE())),UPPER(RIGHT(VLOOKUP($A963,#REF!,6,FALSE()), 1)),"")</f>
        <v>#VALUE!</v>
      </c>
      <c r="M963" s="91" t="e">
        <f aca="false">IF(LEN(VLOOKUP($A963,#REF!,7,FALSE())),UPPER(RIGHT(VLOOKUP($A963,#REF!,7,FALSE()), 1)),"")</f>
        <v>#VALUE!</v>
      </c>
      <c r="N963" s="185"/>
      <c r="O963" s="185"/>
      <c r="P963" s="185"/>
      <c r="Q963" s="185"/>
      <c r="R963" s="185"/>
      <c r="S963" s="100" t="e">
        <f aca="false">HLOOKUP("Device Tree Pin Name",#REF!,MATCH($A963,#REF!,0),FALSE())</f>
        <v>#VALUE!</v>
      </c>
      <c r="T963" s="95" t="e">
        <f aca="false">HLOOKUP("power rail",#REF!,MATCH($A963,#REF!,0),FALSE())</f>
        <v>#VALUE!</v>
      </c>
      <c r="U963" s="96" t="e">
        <f aca="false">HLOOKUP("Wake Capable",#REF!,MATCH($A963,#REF!,0),FALSE())</f>
        <v>#VALUE!</v>
      </c>
      <c r="V963" s="96" t="e">
        <f aca="false">HLOOKUP("Strap",#REF!,MATCH($A963,#REF!,0),FALSE())</f>
        <v>#VALUE!</v>
      </c>
      <c r="W963" s="96"/>
      <c r="X963" s="96"/>
      <c r="Y963" s="96"/>
      <c r="Z963" s="95"/>
      <c r="AA963" s="95" t="e">
        <f aca="false">HLOOKUP("Pad type",#REF!,MATCH($A963,#REF!,0),FALSE())</f>
        <v>#VALUE!</v>
      </c>
      <c r="AB963" s="100"/>
      <c r="AC963" s="100" t="e">
        <f aca="false">HLOOKUP("POR Pin State",#REF!,MATCH($A963,#REF!,0),FALSE())</f>
        <v>#VALUE!</v>
      </c>
      <c r="AD963" s="186"/>
      <c r="AE963" s="187"/>
      <c r="AF963" s="187"/>
      <c r="AG963" s="187"/>
      <c r="AH963" s="188"/>
      <c r="AI963" s="188"/>
      <c r="AJ963" s="189"/>
      <c r="AK963" s="189"/>
      <c r="AL963" s="189"/>
      <c r="AM963" s="189"/>
      <c r="AN963" s="189"/>
      <c r="AO963" s="189"/>
      <c r="AP963" s="189"/>
      <c r="AQ963" s="194" t="s">
        <v>2327</v>
      </c>
      <c r="AR963" s="104"/>
      <c r="AS963" s="104"/>
      <c r="AT963" s="104"/>
      <c r="AU963" s="104"/>
      <c r="AV963" s="104"/>
      <c r="AW963" s="104"/>
      <c r="AX963" s="104"/>
      <c r="AY963" s="104"/>
      <c r="AZ963" s="104"/>
      <c r="BA963" s="104"/>
      <c r="BB963" s="162"/>
      <c r="BC963" s="104"/>
      <c r="BD963" s="214"/>
      <c r="BE963" s="213" t="s">
        <v>2328</v>
      </c>
      <c r="BF963" s="108" t="e">
        <f aca="false">VLOOKUP($A963,#REF!, 34, FALSE())</f>
        <v>#VALUE!</v>
      </c>
      <c r="BG963" s="108" t="e">
        <f aca="false">VLOOKUP($A963,#REF!, 22, FALSE())</f>
        <v>#VALUE!</v>
      </c>
      <c r="BH963" s="109"/>
    </row>
    <row r="964" s="193" customFormat="true" ht="12.75" hidden="false" customHeight="true" outlineLevel="0" collapsed="false">
      <c r="A964" s="133" t="s">
        <v>2329</v>
      </c>
      <c r="B964" s="86" t="e">
        <f aca="false">VLOOKUP($A964,#REF!, 34, FALSE())</f>
        <v>#VALUE!</v>
      </c>
      <c r="C964" s="87" t="str">
        <f aca="false">CONCATENATE("unused_",A964)</f>
        <v>unused_DDR_XM3_B1D0</v>
      </c>
      <c r="D964" s="88" t="e">
        <f aca="false">IF(LEN(VLOOKUP($A964,#REF!,8,FALSE())),LEFT(VLOOKUP($A964,#REF!,8,FALSE()),LEN(VLOOKUP($A964,#REF!,8,FALSE()))-2),"")</f>
        <v>#VALUE!</v>
      </c>
      <c r="E964" s="89" t="e">
        <f aca="false">IF(LEN(VLOOKUP($A964,#REF!,4,FALSE())),IF(INDEX(#REF!,MATCH($A964,#REF!,0),1),LEFT(VLOOKUP($A964,#REF!,4,FALSE()),LEN(VLOOKUP($A964,#REF!,4,FALSE()))-2),CONCATENATE(LEFT(VLOOKUP($A964,#REF!,4,FALSE()),LEN(VLOOKUP($A964,#REF!,4,FALSE()))-2),"*")),"")</f>
        <v>#VALUE!</v>
      </c>
      <c r="F964" s="90" t="e">
        <f aca="false">IF(LEN(VLOOKUP($A964,#REF!,5,FALSE())),IF(INDEX(#REF!,MATCH($A964,#REF!,0),2),LEFT(VLOOKUP($A964,#REF!,5,FALSE()),LEN(VLOOKUP($A964,#REF!,5,FALSE()))-2),CONCATENATE(LEFT(VLOOKUP($A964,#REF!,5,FALSE()),LEN(VLOOKUP($A964,#REF!,5,FALSE()))-2),"*")),"")</f>
        <v>#VALUE!</v>
      </c>
      <c r="G964" s="90" t="e">
        <f aca="false">IF(LEN(VLOOKUP($A964,#REF!,6,FALSE())),IF(INDEX(#REF!,MATCH($A964,#REF!,0),3),LEFT(VLOOKUP($A964,#REF!,6,FALSE()),LEN(VLOOKUP($A964,#REF!,6,FALSE()))-2),CONCATENATE(LEFT(VLOOKUP($A964,#REF!,6,FALSE()),LEN(VLOOKUP($A964,#REF!,6,FALSE()))-2),"*")),"")</f>
        <v>#VALUE!</v>
      </c>
      <c r="H964" s="91" t="e">
        <f aca="false">IF(LEN(VLOOKUP($A964,#REF!,7,FALSE())),IF(INDEX(#REF!,MATCH($A964,#REF!,0),4),LEFT(VLOOKUP($A964,#REF!,7,FALSE()),LEN(VLOOKUP($A964,#REF!,7,FALSE()))-2),CONCATENATE(LEFT(VLOOKUP($A964,#REF!,7,FALSE()),LEN(VLOOKUP($A964,#REF!,7,FALSE()))-2),"*")),"")</f>
        <v>#VALUE!</v>
      </c>
      <c r="I964" s="92" t="e">
        <f aca="false">IF(LEN(VLOOKUP($A964,#REF!,8,FALSE())),UPPER(RIGHT(VLOOKUP($A964,#REF!,8,FALSE()), 1)),"")</f>
        <v>#VALUE!</v>
      </c>
      <c r="J964" s="90" t="e">
        <f aca="false">IF(LEN(VLOOKUP($A964,#REF!,4,FALSE())),UPPER(RIGHT(VLOOKUP($A964,#REF!,4,FALSE()), 1)),"")</f>
        <v>#VALUE!</v>
      </c>
      <c r="K964" s="90" t="e">
        <f aca="false">IF(LEN(VLOOKUP($A964,#REF!,5,FALSE())),UPPER(RIGHT(VLOOKUP($A964,#REF!,5,FALSE()), 1)),"")</f>
        <v>#VALUE!</v>
      </c>
      <c r="L964" s="90" t="e">
        <f aca="false">IF(LEN(VLOOKUP($A964,#REF!,6,FALSE())),UPPER(RIGHT(VLOOKUP($A964,#REF!,6,FALSE()), 1)),"")</f>
        <v>#VALUE!</v>
      </c>
      <c r="M964" s="91" t="e">
        <f aca="false">IF(LEN(VLOOKUP($A964,#REF!,7,FALSE())),UPPER(RIGHT(VLOOKUP($A964,#REF!,7,FALSE()), 1)),"")</f>
        <v>#VALUE!</v>
      </c>
      <c r="N964" s="185"/>
      <c r="O964" s="185"/>
      <c r="P964" s="185"/>
      <c r="Q964" s="185"/>
      <c r="R964" s="185"/>
      <c r="S964" s="100" t="e">
        <f aca="false">HLOOKUP("Device Tree Pin Name",#REF!,MATCH($A964,#REF!,0),FALSE())</f>
        <v>#VALUE!</v>
      </c>
      <c r="T964" s="95" t="e">
        <f aca="false">HLOOKUP("power rail",#REF!,MATCH($A964,#REF!,0),FALSE())</f>
        <v>#VALUE!</v>
      </c>
      <c r="U964" s="96" t="e">
        <f aca="false">HLOOKUP("Wake Capable",#REF!,MATCH($A964,#REF!,0),FALSE())</f>
        <v>#VALUE!</v>
      </c>
      <c r="V964" s="96" t="e">
        <f aca="false">HLOOKUP("Strap",#REF!,MATCH($A964,#REF!,0),FALSE())</f>
        <v>#VALUE!</v>
      </c>
      <c r="W964" s="96"/>
      <c r="X964" s="96"/>
      <c r="Y964" s="96"/>
      <c r="Z964" s="95"/>
      <c r="AA964" s="95" t="e">
        <f aca="false">HLOOKUP("Pad type",#REF!,MATCH($A964,#REF!,0),FALSE())</f>
        <v>#VALUE!</v>
      </c>
      <c r="AB964" s="100"/>
      <c r="AC964" s="100" t="e">
        <f aca="false">HLOOKUP("POR Pin State",#REF!,MATCH($A964,#REF!,0),FALSE())</f>
        <v>#VALUE!</v>
      </c>
      <c r="AD964" s="186"/>
      <c r="AE964" s="187"/>
      <c r="AF964" s="187"/>
      <c r="AG964" s="187"/>
      <c r="AH964" s="188"/>
      <c r="AI964" s="188"/>
      <c r="AJ964" s="189"/>
      <c r="AK964" s="189"/>
      <c r="AL964" s="189"/>
      <c r="AM964" s="189"/>
      <c r="AN964" s="189"/>
      <c r="AO964" s="189"/>
      <c r="AP964" s="189"/>
      <c r="AQ964" s="194" t="s">
        <v>2330</v>
      </c>
      <c r="AR964" s="104"/>
      <c r="AS964" s="104"/>
      <c r="AT964" s="104"/>
      <c r="AU964" s="104"/>
      <c r="AV964" s="104"/>
      <c r="AW964" s="104"/>
      <c r="AX964" s="104"/>
      <c r="AY964" s="104"/>
      <c r="AZ964" s="104"/>
      <c r="BA964" s="104"/>
      <c r="BB964" s="162"/>
      <c r="BC964" s="104"/>
      <c r="BD964" s="214"/>
      <c r="BE964" s="213" t="s">
        <v>2331</v>
      </c>
      <c r="BF964" s="108" t="e">
        <f aca="false">VLOOKUP($A964,#REF!, 34, FALSE())</f>
        <v>#VALUE!</v>
      </c>
      <c r="BG964" s="108" t="e">
        <f aca="false">VLOOKUP($A964,#REF!, 22, FALSE())</f>
        <v>#VALUE!</v>
      </c>
      <c r="BH964" s="109"/>
    </row>
    <row r="965" s="193" customFormat="true" ht="12.75" hidden="false" customHeight="true" outlineLevel="0" collapsed="false">
      <c r="A965" s="133" t="s">
        <v>2332</v>
      </c>
      <c r="B965" s="86" t="e">
        <f aca="false">VLOOKUP($A965,#REF!, 34, FALSE())</f>
        <v>#VALUE!</v>
      </c>
      <c r="C965" s="87" t="str">
        <f aca="false">CONCATENATE("unused_",A965)</f>
        <v>unused_DDR_XM3_B1D1</v>
      </c>
      <c r="D965" s="88" t="e">
        <f aca="false">IF(LEN(VLOOKUP($A965,#REF!,8,FALSE())),LEFT(VLOOKUP($A965,#REF!,8,FALSE()),LEN(VLOOKUP($A965,#REF!,8,FALSE()))-2),"")</f>
        <v>#VALUE!</v>
      </c>
      <c r="E965" s="89" t="e">
        <f aca="false">IF(LEN(VLOOKUP($A965,#REF!,4,FALSE())),IF(INDEX(#REF!,MATCH($A965,#REF!,0),1),LEFT(VLOOKUP($A965,#REF!,4,FALSE()),LEN(VLOOKUP($A965,#REF!,4,FALSE()))-2),CONCATENATE(LEFT(VLOOKUP($A965,#REF!,4,FALSE()),LEN(VLOOKUP($A965,#REF!,4,FALSE()))-2),"*")),"")</f>
        <v>#VALUE!</v>
      </c>
      <c r="F965" s="90" t="e">
        <f aca="false">IF(LEN(VLOOKUP($A965,#REF!,5,FALSE())),IF(INDEX(#REF!,MATCH($A965,#REF!,0),2),LEFT(VLOOKUP($A965,#REF!,5,FALSE()),LEN(VLOOKUP($A965,#REF!,5,FALSE()))-2),CONCATENATE(LEFT(VLOOKUP($A965,#REF!,5,FALSE()),LEN(VLOOKUP($A965,#REF!,5,FALSE()))-2),"*")),"")</f>
        <v>#VALUE!</v>
      </c>
      <c r="G965" s="90" t="e">
        <f aca="false">IF(LEN(VLOOKUP($A965,#REF!,6,FALSE())),IF(INDEX(#REF!,MATCH($A965,#REF!,0),3),LEFT(VLOOKUP($A965,#REF!,6,FALSE()),LEN(VLOOKUP($A965,#REF!,6,FALSE()))-2),CONCATENATE(LEFT(VLOOKUP($A965,#REF!,6,FALSE()),LEN(VLOOKUP($A965,#REF!,6,FALSE()))-2),"*")),"")</f>
        <v>#VALUE!</v>
      </c>
      <c r="H965" s="91" t="e">
        <f aca="false">IF(LEN(VLOOKUP($A965,#REF!,7,FALSE())),IF(INDEX(#REF!,MATCH($A965,#REF!,0),4),LEFT(VLOOKUP($A965,#REF!,7,FALSE()),LEN(VLOOKUP($A965,#REF!,7,FALSE()))-2),CONCATENATE(LEFT(VLOOKUP($A965,#REF!,7,FALSE()),LEN(VLOOKUP($A965,#REF!,7,FALSE()))-2),"*")),"")</f>
        <v>#VALUE!</v>
      </c>
      <c r="I965" s="92" t="e">
        <f aca="false">IF(LEN(VLOOKUP($A965,#REF!,8,FALSE())),UPPER(RIGHT(VLOOKUP($A965,#REF!,8,FALSE()), 1)),"")</f>
        <v>#VALUE!</v>
      </c>
      <c r="J965" s="90" t="e">
        <f aca="false">IF(LEN(VLOOKUP($A965,#REF!,4,FALSE())),UPPER(RIGHT(VLOOKUP($A965,#REF!,4,FALSE()), 1)),"")</f>
        <v>#VALUE!</v>
      </c>
      <c r="K965" s="90" t="e">
        <f aca="false">IF(LEN(VLOOKUP($A965,#REF!,5,FALSE())),UPPER(RIGHT(VLOOKUP($A965,#REF!,5,FALSE()), 1)),"")</f>
        <v>#VALUE!</v>
      </c>
      <c r="L965" s="90" t="e">
        <f aca="false">IF(LEN(VLOOKUP($A965,#REF!,6,FALSE())),UPPER(RIGHT(VLOOKUP($A965,#REF!,6,FALSE()), 1)),"")</f>
        <v>#VALUE!</v>
      </c>
      <c r="M965" s="91" t="e">
        <f aca="false">IF(LEN(VLOOKUP($A965,#REF!,7,FALSE())),UPPER(RIGHT(VLOOKUP($A965,#REF!,7,FALSE()), 1)),"")</f>
        <v>#VALUE!</v>
      </c>
      <c r="N965" s="185"/>
      <c r="O965" s="185"/>
      <c r="P965" s="185"/>
      <c r="Q965" s="185"/>
      <c r="R965" s="185"/>
      <c r="S965" s="100" t="e">
        <f aca="false">HLOOKUP("Device Tree Pin Name",#REF!,MATCH($A965,#REF!,0),FALSE())</f>
        <v>#VALUE!</v>
      </c>
      <c r="T965" s="95" t="e">
        <f aca="false">HLOOKUP("power rail",#REF!,MATCH($A965,#REF!,0),FALSE())</f>
        <v>#VALUE!</v>
      </c>
      <c r="U965" s="96" t="e">
        <f aca="false">HLOOKUP("Wake Capable",#REF!,MATCH($A965,#REF!,0),FALSE())</f>
        <v>#VALUE!</v>
      </c>
      <c r="V965" s="96" t="e">
        <f aca="false">HLOOKUP("Strap",#REF!,MATCH($A965,#REF!,0),FALSE())</f>
        <v>#VALUE!</v>
      </c>
      <c r="W965" s="96"/>
      <c r="X965" s="96"/>
      <c r="Y965" s="96"/>
      <c r="Z965" s="95"/>
      <c r="AA965" s="95" t="e">
        <f aca="false">HLOOKUP("Pad type",#REF!,MATCH($A965,#REF!,0),FALSE())</f>
        <v>#VALUE!</v>
      </c>
      <c r="AB965" s="100"/>
      <c r="AC965" s="100" t="e">
        <f aca="false">HLOOKUP("POR Pin State",#REF!,MATCH($A965,#REF!,0),FALSE())</f>
        <v>#VALUE!</v>
      </c>
      <c r="AD965" s="186"/>
      <c r="AE965" s="187"/>
      <c r="AF965" s="187"/>
      <c r="AG965" s="187"/>
      <c r="AH965" s="188"/>
      <c r="AI965" s="188"/>
      <c r="AJ965" s="189"/>
      <c r="AK965" s="189"/>
      <c r="AL965" s="189"/>
      <c r="AM965" s="189"/>
      <c r="AN965" s="189"/>
      <c r="AO965" s="189"/>
      <c r="AP965" s="189"/>
      <c r="AQ965" s="194" t="s">
        <v>2333</v>
      </c>
      <c r="AR965" s="104"/>
      <c r="AS965" s="104"/>
      <c r="AT965" s="104"/>
      <c r="AU965" s="104"/>
      <c r="AV965" s="104"/>
      <c r="AW965" s="104"/>
      <c r="AX965" s="104"/>
      <c r="AY965" s="104"/>
      <c r="AZ965" s="104"/>
      <c r="BA965" s="104"/>
      <c r="BB965" s="162"/>
      <c r="BC965" s="104"/>
      <c r="BD965" s="214"/>
      <c r="BE965" s="213" t="s">
        <v>2334</v>
      </c>
      <c r="BF965" s="108" t="e">
        <f aca="false">VLOOKUP($A965,#REF!, 34, FALSE())</f>
        <v>#VALUE!</v>
      </c>
      <c r="BG965" s="108" t="e">
        <f aca="false">VLOOKUP($A965,#REF!, 22, FALSE())</f>
        <v>#VALUE!</v>
      </c>
      <c r="BH965" s="109"/>
    </row>
    <row r="966" s="193" customFormat="true" ht="12.75" hidden="false" customHeight="true" outlineLevel="0" collapsed="false">
      <c r="A966" s="133" t="s">
        <v>2335</v>
      </c>
      <c r="B966" s="86" t="e">
        <f aca="false">VLOOKUP($A966,#REF!, 34, FALSE())</f>
        <v>#VALUE!</v>
      </c>
      <c r="C966" s="87" t="str">
        <f aca="false">CONCATENATE("unused_",A966)</f>
        <v>unused_DDR_XM3_B1D2</v>
      </c>
      <c r="D966" s="88" t="e">
        <f aca="false">IF(LEN(VLOOKUP($A966,#REF!,8,FALSE())),LEFT(VLOOKUP($A966,#REF!,8,FALSE()),LEN(VLOOKUP($A966,#REF!,8,FALSE()))-2),"")</f>
        <v>#VALUE!</v>
      </c>
      <c r="E966" s="89" t="e">
        <f aca="false">IF(LEN(VLOOKUP($A966,#REF!,4,FALSE())),IF(INDEX(#REF!,MATCH($A966,#REF!,0),1),LEFT(VLOOKUP($A966,#REF!,4,FALSE()),LEN(VLOOKUP($A966,#REF!,4,FALSE()))-2),CONCATENATE(LEFT(VLOOKUP($A966,#REF!,4,FALSE()),LEN(VLOOKUP($A966,#REF!,4,FALSE()))-2),"*")),"")</f>
        <v>#VALUE!</v>
      </c>
      <c r="F966" s="90" t="e">
        <f aca="false">IF(LEN(VLOOKUP($A966,#REF!,5,FALSE())),IF(INDEX(#REF!,MATCH($A966,#REF!,0),2),LEFT(VLOOKUP($A966,#REF!,5,FALSE()),LEN(VLOOKUP($A966,#REF!,5,FALSE()))-2),CONCATENATE(LEFT(VLOOKUP($A966,#REF!,5,FALSE()),LEN(VLOOKUP($A966,#REF!,5,FALSE()))-2),"*")),"")</f>
        <v>#VALUE!</v>
      </c>
      <c r="G966" s="90" t="e">
        <f aca="false">IF(LEN(VLOOKUP($A966,#REF!,6,FALSE())),IF(INDEX(#REF!,MATCH($A966,#REF!,0),3),LEFT(VLOOKUP($A966,#REF!,6,FALSE()),LEN(VLOOKUP($A966,#REF!,6,FALSE()))-2),CONCATENATE(LEFT(VLOOKUP($A966,#REF!,6,FALSE()),LEN(VLOOKUP($A966,#REF!,6,FALSE()))-2),"*")),"")</f>
        <v>#VALUE!</v>
      </c>
      <c r="H966" s="91" t="e">
        <f aca="false">IF(LEN(VLOOKUP($A966,#REF!,7,FALSE())),IF(INDEX(#REF!,MATCH($A966,#REF!,0),4),LEFT(VLOOKUP($A966,#REF!,7,FALSE()),LEN(VLOOKUP($A966,#REF!,7,FALSE()))-2),CONCATENATE(LEFT(VLOOKUP($A966,#REF!,7,FALSE()),LEN(VLOOKUP($A966,#REF!,7,FALSE()))-2),"*")),"")</f>
        <v>#VALUE!</v>
      </c>
      <c r="I966" s="92" t="e">
        <f aca="false">IF(LEN(VLOOKUP($A966,#REF!,8,FALSE())),UPPER(RIGHT(VLOOKUP($A966,#REF!,8,FALSE()), 1)),"")</f>
        <v>#VALUE!</v>
      </c>
      <c r="J966" s="90" t="e">
        <f aca="false">IF(LEN(VLOOKUP($A966,#REF!,4,FALSE())),UPPER(RIGHT(VLOOKUP($A966,#REF!,4,FALSE()), 1)),"")</f>
        <v>#VALUE!</v>
      </c>
      <c r="K966" s="90" t="e">
        <f aca="false">IF(LEN(VLOOKUP($A966,#REF!,5,FALSE())),UPPER(RIGHT(VLOOKUP($A966,#REF!,5,FALSE()), 1)),"")</f>
        <v>#VALUE!</v>
      </c>
      <c r="L966" s="90" t="e">
        <f aca="false">IF(LEN(VLOOKUP($A966,#REF!,6,FALSE())),UPPER(RIGHT(VLOOKUP($A966,#REF!,6,FALSE()), 1)),"")</f>
        <v>#VALUE!</v>
      </c>
      <c r="M966" s="91" t="e">
        <f aca="false">IF(LEN(VLOOKUP($A966,#REF!,7,FALSE())),UPPER(RIGHT(VLOOKUP($A966,#REF!,7,FALSE()), 1)),"")</f>
        <v>#VALUE!</v>
      </c>
      <c r="N966" s="185"/>
      <c r="O966" s="185"/>
      <c r="P966" s="185"/>
      <c r="Q966" s="185"/>
      <c r="R966" s="185"/>
      <c r="S966" s="100" t="e">
        <f aca="false">HLOOKUP("Device Tree Pin Name",#REF!,MATCH($A966,#REF!,0),FALSE())</f>
        <v>#VALUE!</v>
      </c>
      <c r="T966" s="95" t="e">
        <f aca="false">HLOOKUP("power rail",#REF!,MATCH($A966,#REF!,0),FALSE())</f>
        <v>#VALUE!</v>
      </c>
      <c r="U966" s="96" t="e">
        <f aca="false">HLOOKUP("Wake Capable",#REF!,MATCH($A966,#REF!,0),FALSE())</f>
        <v>#VALUE!</v>
      </c>
      <c r="V966" s="96" t="e">
        <f aca="false">HLOOKUP("Strap",#REF!,MATCH($A966,#REF!,0),FALSE())</f>
        <v>#VALUE!</v>
      </c>
      <c r="W966" s="96"/>
      <c r="X966" s="96"/>
      <c r="Y966" s="96"/>
      <c r="Z966" s="95"/>
      <c r="AA966" s="95" t="e">
        <f aca="false">HLOOKUP("Pad type",#REF!,MATCH($A966,#REF!,0),FALSE())</f>
        <v>#VALUE!</v>
      </c>
      <c r="AB966" s="100"/>
      <c r="AC966" s="100" t="e">
        <f aca="false">HLOOKUP("POR Pin State",#REF!,MATCH($A966,#REF!,0),FALSE())</f>
        <v>#VALUE!</v>
      </c>
      <c r="AD966" s="186"/>
      <c r="AE966" s="187"/>
      <c r="AF966" s="187"/>
      <c r="AG966" s="187"/>
      <c r="AH966" s="188"/>
      <c r="AI966" s="188"/>
      <c r="AJ966" s="189"/>
      <c r="AK966" s="189"/>
      <c r="AL966" s="189"/>
      <c r="AM966" s="189"/>
      <c r="AN966" s="189"/>
      <c r="AO966" s="189"/>
      <c r="AP966" s="189"/>
      <c r="AQ966" s="194" t="s">
        <v>2336</v>
      </c>
      <c r="AR966" s="104"/>
      <c r="AS966" s="104"/>
      <c r="AT966" s="104"/>
      <c r="AU966" s="104"/>
      <c r="AV966" s="104"/>
      <c r="AW966" s="104"/>
      <c r="AX966" s="104"/>
      <c r="AY966" s="104"/>
      <c r="AZ966" s="104"/>
      <c r="BA966" s="104"/>
      <c r="BB966" s="162"/>
      <c r="BC966" s="104"/>
      <c r="BD966" s="214"/>
      <c r="BE966" s="213" t="s">
        <v>2337</v>
      </c>
      <c r="BF966" s="108" t="e">
        <f aca="false">VLOOKUP($A966,#REF!, 34, FALSE())</f>
        <v>#VALUE!</v>
      </c>
      <c r="BG966" s="108" t="e">
        <f aca="false">VLOOKUP($A966,#REF!, 22, FALSE())</f>
        <v>#VALUE!</v>
      </c>
      <c r="BH966" s="109"/>
    </row>
    <row r="967" s="193" customFormat="true" ht="12.75" hidden="false" customHeight="true" outlineLevel="0" collapsed="false">
      <c r="A967" s="133" t="s">
        <v>2338</v>
      </c>
      <c r="B967" s="86" t="e">
        <f aca="false">VLOOKUP($A967,#REF!, 34, FALSE())</f>
        <v>#VALUE!</v>
      </c>
      <c r="C967" s="87" t="str">
        <f aca="false">CONCATENATE("unused_",A967)</f>
        <v>unused_DDR_XM3_B1D3</v>
      </c>
      <c r="D967" s="88" t="e">
        <f aca="false">IF(LEN(VLOOKUP($A967,#REF!,8,FALSE())),LEFT(VLOOKUP($A967,#REF!,8,FALSE()),LEN(VLOOKUP($A967,#REF!,8,FALSE()))-2),"")</f>
        <v>#VALUE!</v>
      </c>
      <c r="E967" s="89" t="e">
        <f aca="false">IF(LEN(VLOOKUP($A967,#REF!,4,FALSE())),IF(INDEX(#REF!,MATCH($A967,#REF!,0),1),LEFT(VLOOKUP($A967,#REF!,4,FALSE()),LEN(VLOOKUP($A967,#REF!,4,FALSE()))-2),CONCATENATE(LEFT(VLOOKUP($A967,#REF!,4,FALSE()),LEN(VLOOKUP($A967,#REF!,4,FALSE()))-2),"*")),"")</f>
        <v>#VALUE!</v>
      </c>
      <c r="F967" s="90" t="e">
        <f aca="false">IF(LEN(VLOOKUP($A967,#REF!,5,FALSE())),IF(INDEX(#REF!,MATCH($A967,#REF!,0),2),LEFT(VLOOKUP($A967,#REF!,5,FALSE()),LEN(VLOOKUP($A967,#REF!,5,FALSE()))-2),CONCATENATE(LEFT(VLOOKUP($A967,#REF!,5,FALSE()),LEN(VLOOKUP($A967,#REF!,5,FALSE()))-2),"*")),"")</f>
        <v>#VALUE!</v>
      </c>
      <c r="G967" s="90" t="e">
        <f aca="false">IF(LEN(VLOOKUP($A967,#REF!,6,FALSE())),IF(INDEX(#REF!,MATCH($A967,#REF!,0),3),LEFT(VLOOKUP($A967,#REF!,6,FALSE()),LEN(VLOOKUP($A967,#REF!,6,FALSE()))-2),CONCATENATE(LEFT(VLOOKUP($A967,#REF!,6,FALSE()),LEN(VLOOKUP($A967,#REF!,6,FALSE()))-2),"*")),"")</f>
        <v>#VALUE!</v>
      </c>
      <c r="H967" s="91" t="e">
        <f aca="false">IF(LEN(VLOOKUP($A967,#REF!,7,FALSE())),IF(INDEX(#REF!,MATCH($A967,#REF!,0),4),LEFT(VLOOKUP($A967,#REF!,7,FALSE()),LEN(VLOOKUP($A967,#REF!,7,FALSE()))-2),CONCATENATE(LEFT(VLOOKUP($A967,#REF!,7,FALSE()),LEN(VLOOKUP($A967,#REF!,7,FALSE()))-2),"*")),"")</f>
        <v>#VALUE!</v>
      </c>
      <c r="I967" s="92" t="e">
        <f aca="false">IF(LEN(VLOOKUP($A967,#REF!,8,FALSE())),UPPER(RIGHT(VLOOKUP($A967,#REF!,8,FALSE()), 1)),"")</f>
        <v>#VALUE!</v>
      </c>
      <c r="J967" s="90" t="e">
        <f aca="false">IF(LEN(VLOOKUP($A967,#REF!,4,FALSE())),UPPER(RIGHT(VLOOKUP($A967,#REF!,4,FALSE()), 1)),"")</f>
        <v>#VALUE!</v>
      </c>
      <c r="K967" s="90" t="e">
        <f aca="false">IF(LEN(VLOOKUP($A967,#REF!,5,FALSE())),UPPER(RIGHT(VLOOKUP($A967,#REF!,5,FALSE()), 1)),"")</f>
        <v>#VALUE!</v>
      </c>
      <c r="L967" s="90" t="e">
        <f aca="false">IF(LEN(VLOOKUP($A967,#REF!,6,FALSE())),UPPER(RIGHT(VLOOKUP($A967,#REF!,6,FALSE()), 1)),"")</f>
        <v>#VALUE!</v>
      </c>
      <c r="M967" s="91" t="e">
        <f aca="false">IF(LEN(VLOOKUP($A967,#REF!,7,FALSE())),UPPER(RIGHT(VLOOKUP($A967,#REF!,7,FALSE()), 1)),"")</f>
        <v>#VALUE!</v>
      </c>
      <c r="N967" s="185"/>
      <c r="O967" s="185"/>
      <c r="P967" s="185"/>
      <c r="Q967" s="185"/>
      <c r="R967" s="185"/>
      <c r="S967" s="100" t="e">
        <f aca="false">HLOOKUP("Device Tree Pin Name",#REF!,MATCH($A967,#REF!,0),FALSE())</f>
        <v>#VALUE!</v>
      </c>
      <c r="T967" s="95" t="e">
        <f aca="false">HLOOKUP("power rail",#REF!,MATCH($A967,#REF!,0),FALSE())</f>
        <v>#VALUE!</v>
      </c>
      <c r="U967" s="96" t="e">
        <f aca="false">HLOOKUP("Wake Capable",#REF!,MATCH($A967,#REF!,0),FALSE())</f>
        <v>#VALUE!</v>
      </c>
      <c r="V967" s="96" t="e">
        <f aca="false">HLOOKUP("Strap",#REF!,MATCH($A967,#REF!,0),FALSE())</f>
        <v>#VALUE!</v>
      </c>
      <c r="W967" s="96"/>
      <c r="X967" s="96"/>
      <c r="Y967" s="96"/>
      <c r="Z967" s="95"/>
      <c r="AA967" s="95" t="e">
        <f aca="false">HLOOKUP("Pad type",#REF!,MATCH($A967,#REF!,0),FALSE())</f>
        <v>#VALUE!</v>
      </c>
      <c r="AB967" s="100"/>
      <c r="AC967" s="100" t="e">
        <f aca="false">HLOOKUP("POR Pin State",#REF!,MATCH($A967,#REF!,0),FALSE())</f>
        <v>#VALUE!</v>
      </c>
      <c r="AD967" s="186"/>
      <c r="AE967" s="187"/>
      <c r="AF967" s="187"/>
      <c r="AG967" s="187"/>
      <c r="AH967" s="188"/>
      <c r="AI967" s="188"/>
      <c r="AJ967" s="189"/>
      <c r="AK967" s="189"/>
      <c r="AL967" s="189"/>
      <c r="AM967" s="189"/>
      <c r="AN967" s="189"/>
      <c r="AO967" s="189"/>
      <c r="AP967" s="189"/>
      <c r="AQ967" s="194" t="s">
        <v>2339</v>
      </c>
      <c r="AR967" s="104"/>
      <c r="AS967" s="104"/>
      <c r="AT967" s="104"/>
      <c r="AU967" s="104"/>
      <c r="AV967" s="104"/>
      <c r="AW967" s="104"/>
      <c r="AX967" s="104"/>
      <c r="AY967" s="104"/>
      <c r="AZ967" s="104"/>
      <c r="BA967" s="104"/>
      <c r="BB967" s="162"/>
      <c r="BC967" s="104"/>
      <c r="BD967" s="214"/>
      <c r="BE967" s="213" t="s">
        <v>2340</v>
      </c>
      <c r="BF967" s="108" t="e">
        <f aca="false">VLOOKUP($A967,#REF!, 34, FALSE())</f>
        <v>#VALUE!</v>
      </c>
      <c r="BG967" s="108" t="e">
        <f aca="false">VLOOKUP($A967,#REF!, 22, FALSE())</f>
        <v>#VALUE!</v>
      </c>
      <c r="BH967" s="109"/>
    </row>
    <row r="968" s="193" customFormat="true" ht="12.75" hidden="false" customHeight="true" outlineLevel="0" collapsed="false">
      <c r="A968" s="133" t="s">
        <v>2341</v>
      </c>
      <c r="B968" s="86" t="e">
        <f aca="false">VLOOKUP($A968,#REF!, 34, FALSE())</f>
        <v>#VALUE!</v>
      </c>
      <c r="C968" s="87" t="str">
        <f aca="false">CONCATENATE("unused_",A968)</f>
        <v>unused_DDR_XM3_B1D4</v>
      </c>
      <c r="D968" s="88" t="e">
        <f aca="false">IF(LEN(VLOOKUP($A968,#REF!,8,FALSE())),LEFT(VLOOKUP($A968,#REF!,8,FALSE()),LEN(VLOOKUP($A968,#REF!,8,FALSE()))-2),"")</f>
        <v>#VALUE!</v>
      </c>
      <c r="E968" s="89" t="e">
        <f aca="false">IF(LEN(VLOOKUP($A968,#REF!,4,FALSE())),IF(INDEX(#REF!,MATCH($A968,#REF!,0),1),LEFT(VLOOKUP($A968,#REF!,4,FALSE()),LEN(VLOOKUP($A968,#REF!,4,FALSE()))-2),CONCATENATE(LEFT(VLOOKUP($A968,#REF!,4,FALSE()),LEN(VLOOKUP($A968,#REF!,4,FALSE()))-2),"*")),"")</f>
        <v>#VALUE!</v>
      </c>
      <c r="F968" s="90" t="e">
        <f aca="false">IF(LEN(VLOOKUP($A968,#REF!,5,FALSE())),IF(INDEX(#REF!,MATCH($A968,#REF!,0),2),LEFT(VLOOKUP($A968,#REF!,5,FALSE()),LEN(VLOOKUP($A968,#REF!,5,FALSE()))-2),CONCATENATE(LEFT(VLOOKUP($A968,#REF!,5,FALSE()),LEN(VLOOKUP($A968,#REF!,5,FALSE()))-2),"*")),"")</f>
        <v>#VALUE!</v>
      </c>
      <c r="G968" s="90" t="e">
        <f aca="false">IF(LEN(VLOOKUP($A968,#REF!,6,FALSE())),IF(INDEX(#REF!,MATCH($A968,#REF!,0),3),LEFT(VLOOKUP($A968,#REF!,6,FALSE()),LEN(VLOOKUP($A968,#REF!,6,FALSE()))-2),CONCATENATE(LEFT(VLOOKUP($A968,#REF!,6,FALSE()),LEN(VLOOKUP($A968,#REF!,6,FALSE()))-2),"*")),"")</f>
        <v>#VALUE!</v>
      </c>
      <c r="H968" s="91" t="e">
        <f aca="false">IF(LEN(VLOOKUP($A968,#REF!,7,FALSE())),IF(INDEX(#REF!,MATCH($A968,#REF!,0),4),LEFT(VLOOKUP($A968,#REF!,7,FALSE()),LEN(VLOOKUP($A968,#REF!,7,FALSE()))-2),CONCATENATE(LEFT(VLOOKUP($A968,#REF!,7,FALSE()),LEN(VLOOKUP($A968,#REF!,7,FALSE()))-2),"*")),"")</f>
        <v>#VALUE!</v>
      </c>
      <c r="I968" s="92" t="e">
        <f aca="false">IF(LEN(VLOOKUP($A968,#REF!,8,FALSE())),UPPER(RIGHT(VLOOKUP($A968,#REF!,8,FALSE()), 1)),"")</f>
        <v>#VALUE!</v>
      </c>
      <c r="J968" s="90" t="e">
        <f aca="false">IF(LEN(VLOOKUP($A968,#REF!,4,FALSE())),UPPER(RIGHT(VLOOKUP($A968,#REF!,4,FALSE()), 1)),"")</f>
        <v>#VALUE!</v>
      </c>
      <c r="K968" s="90" t="e">
        <f aca="false">IF(LEN(VLOOKUP($A968,#REF!,5,FALSE())),UPPER(RIGHT(VLOOKUP($A968,#REF!,5,FALSE()), 1)),"")</f>
        <v>#VALUE!</v>
      </c>
      <c r="L968" s="90" t="e">
        <f aca="false">IF(LEN(VLOOKUP($A968,#REF!,6,FALSE())),UPPER(RIGHT(VLOOKUP($A968,#REF!,6,FALSE()), 1)),"")</f>
        <v>#VALUE!</v>
      </c>
      <c r="M968" s="91" t="e">
        <f aca="false">IF(LEN(VLOOKUP($A968,#REF!,7,FALSE())),UPPER(RIGHT(VLOOKUP($A968,#REF!,7,FALSE()), 1)),"")</f>
        <v>#VALUE!</v>
      </c>
      <c r="N968" s="185"/>
      <c r="O968" s="185"/>
      <c r="P968" s="185"/>
      <c r="Q968" s="185"/>
      <c r="R968" s="185"/>
      <c r="S968" s="100" t="e">
        <f aca="false">HLOOKUP("Device Tree Pin Name",#REF!,MATCH($A968,#REF!,0),FALSE())</f>
        <v>#VALUE!</v>
      </c>
      <c r="T968" s="95" t="e">
        <f aca="false">HLOOKUP("power rail",#REF!,MATCH($A968,#REF!,0),FALSE())</f>
        <v>#VALUE!</v>
      </c>
      <c r="U968" s="96" t="e">
        <f aca="false">HLOOKUP("Wake Capable",#REF!,MATCH($A968,#REF!,0),FALSE())</f>
        <v>#VALUE!</v>
      </c>
      <c r="V968" s="96" t="e">
        <f aca="false">HLOOKUP("Strap",#REF!,MATCH($A968,#REF!,0),FALSE())</f>
        <v>#VALUE!</v>
      </c>
      <c r="W968" s="96"/>
      <c r="X968" s="96"/>
      <c r="Y968" s="96"/>
      <c r="Z968" s="95"/>
      <c r="AA968" s="95" t="e">
        <f aca="false">HLOOKUP("Pad type",#REF!,MATCH($A968,#REF!,0),FALSE())</f>
        <v>#VALUE!</v>
      </c>
      <c r="AB968" s="100"/>
      <c r="AC968" s="100" t="e">
        <f aca="false">HLOOKUP("POR Pin State",#REF!,MATCH($A968,#REF!,0),FALSE())</f>
        <v>#VALUE!</v>
      </c>
      <c r="AD968" s="186"/>
      <c r="AE968" s="187"/>
      <c r="AF968" s="187"/>
      <c r="AG968" s="187"/>
      <c r="AH968" s="188"/>
      <c r="AI968" s="188"/>
      <c r="AJ968" s="189"/>
      <c r="AK968" s="189"/>
      <c r="AL968" s="189"/>
      <c r="AM968" s="189"/>
      <c r="AN968" s="189"/>
      <c r="AO968" s="189"/>
      <c r="AP968" s="189"/>
      <c r="AQ968" s="194" t="s">
        <v>2342</v>
      </c>
      <c r="AR968" s="104"/>
      <c r="AS968" s="104"/>
      <c r="AT968" s="104"/>
      <c r="AU968" s="104"/>
      <c r="AV968" s="104"/>
      <c r="AW968" s="104"/>
      <c r="AX968" s="104"/>
      <c r="AY968" s="104"/>
      <c r="AZ968" s="104"/>
      <c r="BA968" s="104"/>
      <c r="BB968" s="162"/>
      <c r="BC968" s="104"/>
      <c r="BD968" s="214"/>
      <c r="BE968" s="213" t="s">
        <v>2343</v>
      </c>
      <c r="BF968" s="108" t="e">
        <f aca="false">VLOOKUP($A968,#REF!, 34, FALSE())</f>
        <v>#VALUE!</v>
      </c>
      <c r="BG968" s="108" t="e">
        <f aca="false">VLOOKUP($A968,#REF!, 22, FALSE())</f>
        <v>#VALUE!</v>
      </c>
      <c r="BH968" s="109"/>
    </row>
    <row r="969" s="193" customFormat="true" ht="12.75" hidden="false" customHeight="true" outlineLevel="0" collapsed="false">
      <c r="A969" s="133" t="s">
        <v>2344</v>
      </c>
      <c r="B969" s="86" t="e">
        <f aca="false">VLOOKUP($A969,#REF!, 34, FALSE())</f>
        <v>#VALUE!</v>
      </c>
      <c r="C969" s="87" t="str">
        <f aca="false">CONCATENATE("unused_",A969)</f>
        <v>unused_DDR_XM3_B1D5</v>
      </c>
      <c r="D969" s="88" t="e">
        <f aca="false">IF(LEN(VLOOKUP($A969,#REF!,8,FALSE())),LEFT(VLOOKUP($A969,#REF!,8,FALSE()),LEN(VLOOKUP($A969,#REF!,8,FALSE()))-2),"")</f>
        <v>#VALUE!</v>
      </c>
      <c r="E969" s="89" t="e">
        <f aca="false">IF(LEN(VLOOKUP($A969,#REF!,4,FALSE())),IF(INDEX(#REF!,MATCH($A969,#REF!,0),1),LEFT(VLOOKUP($A969,#REF!,4,FALSE()),LEN(VLOOKUP($A969,#REF!,4,FALSE()))-2),CONCATENATE(LEFT(VLOOKUP($A969,#REF!,4,FALSE()),LEN(VLOOKUP($A969,#REF!,4,FALSE()))-2),"*")),"")</f>
        <v>#VALUE!</v>
      </c>
      <c r="F969" s="90" t="e">
        <f aca="false">IF(LEN(VLOOKUP($A969,#REF!,5,FALSE())),IF(INDEX(#REF!,MATCH($A969,#REF!,0),2),LEFT(VLOOKUP($A969,#REF!,5,FALSE()),LEN(VLOOKUP($A969,#REF!,5,FALSE()))-2),CONCATENATE(LEFT(VLOOKUP($A969,#REF!,5,FALSE()),LEN(VLOOKUP($A969,#REF!,5,FALSE()))-2),"*")),"")</f>
        <v>#VALUE!</v>
      </c>
      <c r="G969" s="90" t="e">
        <f aca="false">IF(LEN(VLOOKUP($A969,#REF!,6,FALSE())),IF(INDEX(#REF!,MATCH($A969,#REF!,0),3),LEFT(VLOOKUP($A969,#REF!,6,FALSE()),LEN(VLOOKUP($A969,#REF!,6,FALSE()))-2),CONCATENATE(LEFT(VLOOKUP($A969,#REF!,6,FALSE()),LEN(VLOOKUP($A969,#REF!,6,FALSE()))-2),"*")),"")</f>
        <v>#VALUE!</v>
      </c>
      <c r="H969" s="91" t="e">
        <f aca="false">IF(LEN(VLOOKUP($A969,#REF!,7,FALSE())),IF(INDEX(#REF!,MATCH($A969,#REF!,0),4),LEFT(VLOOKUP($A969,#REF!,7,FALSE()),LEN(VLOOKUP($A969,#REF!,7,FALSE()))-2),CONCATENATE(LEFT(VLOOKUP($A969,#REF!,7,FALSE()),LEN(VLOOKUP($A969,#REF!,7,FALSE()))-2),"*")),"")</f>
        <v>#VALUE!</v>
      </c>
      <c r="I969" s="92" t="e">
        <f aca="false">IF(LEN(VLOOKUP($A969,#REF!,8,FALSE())),UPPER(RIGHT(VLOOKUP($A969,#REF!,8,FALSE()), 1)),"")</f>
        <v>#VALUE!</v>
      </c>
      <c r="J969" s="90" t="e">
        <f aca="false">IF(LEN(VLOOKUP($A969,#REF!,4,FALSE())),UPPER(RIGHT(VLOOKUP($A969,#REF!,4,FALSE()), 1)),"")</f>
        <v>#VALUE!</v>
      </c>
      <c r="K969" s="90" t="e">
        <f aca="false">IF(LEN(VLOOKUP($A969,#REF!,5,FALSE())),UPPER(RIGHT(VLOOKUP($A969,#REF!,5,FALSE()), 1)),"")</f>
        <v>#VALUE!</v>
      </c>
      <c r="L969" s="90" t="e">
        <f aca="false">IF(LEN(VLOOKUP($A969,#REF!,6,FALSE())),UPPER(RIGHT(VLOOKUP($A969,#REF!,6,FALSE()), 1)),"")</f>
        <v>#VALUE!</v>
      </c>
      <c r="M969" s="91" t="e">
        <f aca="false">IF(LEN(VLOOKUP($A969,#REF!,7,FALSE())),UPPER(RIGHT(VLOOKUP($A969,#REF!,7,FALSE()), 1)),"")</f>
        <v>#VALUE!</v>
      </c>
      <c r="N969" s="185"/>
      <c r="O969" s="185"/>
      <c r="P969" s="185"/>
      <c r="Q969" s="185"/>
      <c r="R969" s="185"/>
      <c r="S969" s="100" t="e">
        <f aca="false">HLOOKUP("Device Tree Pin Name",#REF!,MATCH($A969,#REF!,0),FALSE())</f>
        <v>#VALUE!</v>
      </c>
      <c r="T969" s="95" t="e">
        <f aca="false">HLOOKUP("power rail",#REF!,MATCH($A969,#REF!,0),FALSE())</f>
        <v>#VALUE!</v>
      </c>
      <c r="U969" s="96" t="e">
        <f aca="false">HLOOKUP("Wake Capable",#REF!,MATCH($A969,#REF!,0),FALSE())</f>
        <v>#VALUE!</v>
      </c>
      <c r="V969" s="96" t="e">
        <f aca="false">HLOOKUP("Strap",#REF!,MATCH($A969,#REF!,0),FALSE())</f>
        <v>#VALUE!</v>
      </c>
      <c r="W969" s="96"/>
      <c r="X969" s="96"/>
      <c r="Y969" s="96"/>
      <c r="Z969" s="95"/>
      <c r="AA969" s="95" t="e">
        <f aca="false">HLOOKUP("Pad type",#REF!,MATCH($A969,#REF!,0),FALSE())</f>
        <v>#VALUE!</v>
      </c>
      <c r="AB969" s="100"/>
      <c r="AC969" s="100" t="e">
        <f aca="false">HLOOKUP("POR Pin State",#REF!,MATCH($A969,#REF!,0),FALSE())</f>
        <v>#VALUE!</v>
      </c>
      <c r="AD969" s="186"/>
      <c r="AE969" s="187"/>
      <c r="AF969" s="187"/>
      <c r="AG969" s="187"/>
      <c r="AH969" s="188"/>
      <c r="AI969" s="188"/>
      <c r="AJ969" s="189"/>
      <c r="AK969" s="189"/>
      <c r="AL969" s="189"/>
      <c r="AM969" s="189"/>
      <c r="AN969" s="189"/>
      <c r="AO969" s="189"/>
      <c r="AP969" s="189"/>
      <c r="AQ969" s="194" t="s">
        <v>2345</v>
      </c>
      <c r="AR969" s="104"/>
      <c r="AS969" s="104"/>
      <c r="AT969" s="104"/>
      <c r="AU969" s="104"/>
      <c r="AV969" s="104"/>
      <c r="AW969" s="104"/>
      <c r="AX969" s="104"/>
      <c r="AY969" s="104"/>
      <c r="AZ969" s="104"/>
      <c r="BA969" s="104"/>
      <c r="BB969" s="162"/>
      <c r="BC969" s="104"/>
      <c r="BD969" s="214"/>
      <c r="BE969" s="213" t="s">
        <v>2346</v>
      </c>
      <c r="BF969" s="108" t="e">
        <f aca="false">VLOOKUP($A969,#REF!, 34, FALSE())</f>
        <v>#VALUE!</v>
      </c>
      <c r="BG969" s="108" t="e">
        <f aca="false">VLOOKUP($A969,#REF!, 22, FALSE())</f>
        <v>#VALUE!</v>
      </c>
      <c r="BH969" s="109"/>
    </row>
    <row r="970" s="193" customFormat="true" ht="12.75" hidden="false" customHeight="true" outlineLevel="0" collapsed="false">
      <c r="A970" s="133" t="s">
        <v>2347</v>
      </c>
      <c r="B970" s="86" t="e">
        <f aca="false">VLOOKUP($A970,#REF!, 34, FALSE())</f>
        <v>#VALUE!</v>
      </c>
      <c r="C970" s="87" t="str">
        <f aca="false">CONCATENATE("unused_",A970)</f>
        <v>unused_DDR_XM3_B1D6</v>
      </c>
      <c r="D970" s="88" t="e">
        <f aca="false">IF(LEN(VLOOKUP($A970,#REF!,8,FALSE())),LEFT(VLOOKUP($A970,#REF!,8,FALSE()),LEN(VLOOKUP($A970,#REF!,8,FALSE()))-2),"")</f>
        <v>#VALUE!</v>
      </c>
      <c r="E970" s="89" t="e">
        <f aca="false">IF(LEN(VLOOKUP($A970,#REF!,4,FALSE())),IF(INDEX(#REF!,MATCH($A970,#REF!,0),1),LEFT(VLOOKUP($A970,#REF!,4,FALSE()),LEN(VLOOKUP($A970,#REF!,4,FALSE()))-2),CONCATENATE(LEFT(VLOOKUP($A970,#REF!,4,FALSE()),LEN(VLOOKUP($A970,#REF!,4,FALSE()))-2),"*")),"")</f>
        <v>#VALUE!</v>
      </c>
      <c r="F970" s="90" t="e">
        <f aca="false">IF(LEN(VLOOKUP($A970,#REF!,5,FALSE())),IF(INDEX(#REF!,MATCH($A970,#REF!,0),2),LEFT(VLOOKUP($A970,#REF!,5,FALSE()),LEN(VLOOKUP($A970,#REF!,5,FALSE()))-2),CONCATENATE(LEFT(VLOOKUP($A970,#REF!,5,FALSE()),LEN(VLOOKUP($A970,#REF!,5,FALSE()))-2),"*")),"")</f>
        <v>#VALUE!</v>
      </c>
      <c r="G970" s="90" t="e">
        <f aca="false">IF(LEN(VLOOKUP($A970,#REF!,6,FALSE())),IF(INDEX(#REF!,MATCH($A970,#REF!,0),3),LEFT(VLOOKUP($A970,#REF!,6,FALSE()),LEN(VLOOKUP($A970,#REF!,6,FALSE()))-2),CONCATENATE(LEFT(VLOOKUP($A970,#REF!,6,FALSE()),LEN(VLOOKUP($A970,#REF!,6,FALSE()))-2),"*")),"")</f>
        <v>#VALUE!</v>
      </c>
      <c r="H970" s="91" t="e">
        <f aca="false">IF(LEN(VLOOKUP($A970,#REF!,7,FALSE())),IF(INDEX(#REF!,MATCH($A970,#REF!,0),4),LEFT(VLOOKUP($A970,#REF!,7,FALSE()),LEN(VLOOKUP($A970,#REF!,7,FALSE()))-2),CONCATENATE(LEFT(VLOOKUP($A970,#REF!,7,FALSE()),LEN(VLOOKUP($A970,#REF!,7,FALSE()))-2),"*")),"")</f>
        <v>#VALUE!</v>
      </c>
      <c r="I970" s="92" t="e">
        <f aca="false">IF(LEN(VLOOKUP($A970,#REF!,8,FALSE())),UPPER(RIGHT(VLOOKUP($A970,#REF!,8,FALSE()), 1)),"")</f>
        <v>#VALUE!</v>
      </c>
      <c r="J970" s="90" t="e">
        <f aca="false">IF(LEN(VLOOKUP($A970,#REF!,4,FALSE())),UPPER(RIGHT(VLOOKUP($A970,#REF!,4,FALSE()), 1)),"")</f>
        <v>#VALUE!</v>
      </c>
      <c r="K970" s="90" t="e">
        <f aca="false">IF(LEN(VLOOKUP($A970,#REF!,5,FALSE())),UPPER(RIGHT(VLOOKUP($A970,#REF!,5,FALSE()), 1)),"")</f>
        <v>#VALUE!</v>
      </c>
      <c r="L970" s="90" t="e">
        <f aca="false">IF(LEN(VLOOKUP($A970,#REF!,6,FALSE())),UPPER(RIGHT(VLOOKUP($A970,#REF!,6,FALSE()), 1)),"")</f>
        <v>#VALUE!</v>
      </c>
      <c r="M970" s="91" t="e">
        <f aca="false">IF(LEN(VLOOKUP($A970,#REF!,7,FALSE())),UPPER(RIGHT(VLOOKUP($A970,#REF!,7,FALSE()), 1)),"")</f>
        <v>#VALUE!</v>
      </c>
      <c r="N970" s="185"/>
      <c r="O970" s="185"/>
      <c r="P970" s="185"/>
      <c r="Q970" s="185"/>
      <c r="R970" s="185"/>
      <c r="S970" s="100" t="e">
        <f aca="false">HLOOKUP("Device Tree Pin Name",#REF!,MATCH($A970,#REF!,0),FALSE())</f>
        <v>#VALUE!</v>
      </c>
      <c r="T970" s="95" t="e">
        <f aca="false">HLOOKUP("power rail",#REF!,MATCH($A970,#REF!,0),FALSE())</f>
        <v>#VALUE!</v>
      </c>
      <c r="U970" s="96" t="e">
        <f aca="false">HLOOKUP("Wake Capable",#REF!,MATCH($A970,#REF!,0),FALSE())</f>
        <v>#VALUE!</v>
      </c>
      <c r="V970" s="96" t="e">
        <f aca="false">HLOOKUP("Strap",#REF!,MATCH($A970,#REF!,0),FALSE())</f>
        <v>#VALUE!</v>
      </c>
      <c r="W970" s="96"/>
      <c r="X970" s="96"/>
      <c r="Y970" s="96"/>
      <c r="Z970" s="95"/>
      <c r="AA970" s="95" t="e">
        <f aca="false">HLOOKUP("Pad type",#REF!,MATCH($A970,#REF!,0),FALSE())</f>
        <v>#VALUE!</v>
      </c>
      <c r="AB970" s="100"/>
      <c r="AC970" s="100" t="e">
        <f aca="false">HLOOKUP("POR Pin State",#REF!,MATCH($A970,#REF!,0),FALSE())</f>
        <v>#VALUE!</v>
      </c>
      <c r="AD970" s="186"/>
      <c r="AE970" s="187"/>
      <c r="AF970" s="187"/>
      <c r="AG970" s="187"/>
      <c r="AH970" s="188"/>
      <c r="AI970" s="188"/>
      <c r="AJ970" s="189"/>
      <c r="AK970" s="189"/>
      <c r="AL970" s="189"/>
      <c r="AM970" s="189"/>
      <c r="AN970" s="189"/>
      <c r="AO970" s="189"/>
      <c r="AP970" s="189"/>
      <c r="AQ970" s="194" t="s">
        <v>2348</v>
      </c>
      <c r="AR970" s="104"/>
      <c r="AS970" s="104"/>
      <c r="AT970" s="104"/>
      <c r="AU970" s="104"/>
      <c r="AV970" s="104"/>
      <c r="AW970" s="104"/>
      <c r="AX970" s="104"/>
      <c r="AY970" s="104"/>
      <c r="AZ970" s="104"/>
      <c r="BA970" s="104"/>
      <c r="BB970" s="162"/>
      <c r="BC970" s="104"/>
      <c r="BD970" s="214"/>
      <c r="BE970" s="213" t="s">
        <v>2349</v>
      </c>
      <c r="BF970" s="108" t="e">
        <f aca="false">VLOOKUP($A970,#REF!, 34, FALSE())</f>
        <v>#VALUE!</v>
      </c>
      <c r="BG970" s="108" t="e">
        <f aca="false">VLOOKUP($A970,#REF!, 22, FALSE())</f>
        <v>#VALUE!</v>
      </c>
      <c r="BH970" s="109"/>
    </row>
    <row r="971" s="193" customFormat="true" ht="12.75" hidden="false" customHeight="true" outlineLevel="0" collapsed="false">
      <c r="A971" s="1" t="s">
        <v>2350</v>
      </c>
      <c r="B971" s="86" t="e">
        <f aca="false">VLOOKUP($A971,#REF!, 34, FALSE())</f>
        <v>#VALUE!</v>
      </c>
      <c r="C971" s="87" t="str">
        <f aca="false">CONCATENATE("unused_",A971)</f>
        <v>unused_DDR_XM3_B1D7</v>
      </c>
      <c r="D971" s="88" t="e">
        <f aca="false">IF(LEN(VLOOKUP($A971,#REF!,8,FALSE())),LEFT(VLOOKUP($A971,#REF!,8,FALSE()),LEN(VLOOKUP($A971,#REF!,8,FALSE()))-2),"")</f>
        <v>#VALUE!</v>
      </c>
      <c r="E971" s="89" t="e">
        <f aca="false">IF(LEN(VLOOKUP($A971,#REF!,4,FALSE())),IF(INDEX(#REF!,MATCH($A971,#REF!,0),1),LEFT(VLOOKUP($A971,#REF!,4,FALSE()),LEN(VLOOKUP($A971,#REF!,4,FALSE()))-2),CONCATENATE(LEFT(VLOOKUP($A971,#REF!,4,FALSE()),LEN(VLOOKUP($A971,#REF!,4,FALSE()))-2),"*")),"")</f>
        <v>#VALUE!</v>
      </c>
      <c r="F971" s="90" t="e">
        <f aca="false">IF(LEN(VLOOKUP($A971,#REF!,5,FALSE())),IF(INDEX(#REF!,MATCH($A971,#REF!,0),2),LEFT(VLOOKUP($A971,#REF!,5,FALSE()),LEN(VLOOKUP($A971,#REF!,5,FALSE()))-2),CONCATENATE(LEFT(VLOOKUP($A971,#REF!,5,FALSE()),LEN(VLOOKUP($A971,#REF!,5,FALSE()))-2),"*")),"")</f>
        <v>#VALUE!</v>
      </c>
      <c r="G971" s="90" t="e">
        <f aca="false">IF(LEN(VLOOKUP($A971,#REF!,6,FALSE())),IF(INDEX(#REF!,MATCH($A971,#REF!,0),3),LEFT(VLOOKUP($A971,#REF!,6,FALSE()),LEN(VLOOKUP($A971,#REF!,6,FALSE()))-2),CONCATENATE(LEFT(VLOOKUP($A971,#REF!,6,FALSE()),LEN(VLOOKUP($A971,#REF!,6,FALSE()))-2),"*")),"")</f>
        <v>#VALUE!</v>
      </c>
      <c r="H971" s="91" t="e">
        <f aca="false">IF(LEN(VLOOKUP($A971,#REF!,7,FALSE())),IF(INDEX(#REF!,MATCH($A971,#REF!,0),4),LEFT(VLOOKUP($A971,#REF!,7,FALSE()),LEN(VLOOKUP($A971,#REF!,7,FALSE()))-2),CONCATENATE(LEFT(VLOOKUP($A971,#REF!,7,FALSE()),LEN(VLOOKUP($A971,#REF!,7,FALSE()))-2),"*")),"")</f>
        <v>#VALUE!</v>
      </c>
      <c r="I971" s="92" t="e">
        <f aca="false">IF(LEN(VLOOKUP($A971,#REF!,8,FALSE())),UPPER(RIGHT(VLOOKUP($A971,#REF!,8,FALSE()), 1)),"")</f>
        <v>#VALUE!</v>
      </c>
      <c r="J971" s="90" t="e">
        <f aca="false">IF(LEN(VLOOKUP($A971,#REF!,4,FALSE())),UPPER(RIGHT(VLOOKUP($A971,#REF!,4,FALSE()), 1)),"")</f>
        <v>#VALUE!</v>
      </c>
      <c r="K971" s="90" t="e">
        <f aca="false">IF(LEN(VLOOKUP($A971,#REF!,5,FALSE())),UPPER(RIGHT(VLOOKUP($A971,#REF!,5,FALSE()), 1)),"")</f>
        <v>#VALUE!</v>
      </c>
      <c r="L971" s="90" t="e">
        <f aca="false">IF(LEN(VLOOKUP($A971,#REF!,6,FALSE())),UPPER(RIGHT(VLOOKUP($A971,#REF!,6,FALSE()), 1)),"")</f>
        <v>#VALUE!</v>
      </c>
      <c r="M971" s="91" t="e">
        <f aca="false">IF(LEN(VLOOKUP($A971,#REF!,7,FALSE())),UPPER(RIGHT(VLOOKUP($A971,#REF!,7,FALSE()), 1)),"")</f>
        <v>#VALUE!</v>
      </c>
      <c r="N971" s="185"/>
      <c r="O971" s="185"/>
      <c r="P971" s="185"/>
      <c r="Q971" s="185"/>
      <c r="R971" s="185"/>
      <c r="S971" s="100" t="e">
        <f aca="false">HLOOKUP("Device Tree Pin Name",#REF!,MATCH($A971,#REF!,0),FALSE())</f>
        <v>#VALUE!</v>
      </c>
      <c r="T971" s="95" t="e">
        <f aca="false">HLOOKUP("power rail",#REF!,MATCH($A971,#REF!,0),FALSE())</f>
        <v>#VALUE!</v>
      </c>
      <c r="U971" s="96" t="e">
        <f aca="false">HLOOKUP("Wake Capable",#REF!,MATCH($A971,#REF!,0),FALSE())</f>
        <v>#VALUE!</v>
      </c>
      <c r="V971" s="96" t="e">
        <f aca="false">HLOOKUP("Strap",#REF!,MATCH($A971,#REF!,0),FALSE())</f>
        <v>#VALUE!</v>
      </c>
      <c r="W971" s="96"/>
      <c r="X971" s="96"/>
      <c r="Y971" s="96"/>
      <c r="Z971" s="95"/>
      <c r="AA971" s="95" t="e">
        <f aca="false">HLOOKUP("Pad type",#REF!,MATCH($A971,#REF!,0),FALSE())</f>
        <v>#VALUE!</v>
      </c>
      <c r="AB971" s="100"/>
      <c r="AC971" s="100" t="e">
        <f aca="false">HLOOKUP("POR Pin State",#REF!,MATCH($A971,#REF!,0),FALSE())</f>
        <v>#VALUE!</v>
      </c>
      <c r="AD971" s="186"/>
      <c r="AE971" s="187"/>
      <c r="AF971" s="187"/>
      <c r="AG971" s="187"/>
      <c r="AH971" s="188"/>
      <c r="AI971" s="188"/>
      <c r="AJ971" s="189"/>
      <c r="AK971" s="189"/>
      <c r="AL971" s="189"/>
      <c r="AM971" s="189"/>
      <c r="AN971" s="189"/>
      <c r="AO971" s="189"/>
      <c r="AP971" s="189"/>
      <c r="AQ971" s="194" t="s">
        <v>2351</v>
      </c>
      <c r="AR971" s="104"/>
      <c r="AS971" s="104"/>
      <c r="AT971" s="104"/>
      <c r="AU971" s="104"/>
      <c r="AV971" s="104"/>
      <c r="AW971" s="104"/>
      <c r="AX971" s="104"/>
      <c r="AY971" s="104"/>
      <c r="AZ971" s="104"/>
      <c r="BA971" s="104"/>
      <c r="BB971" s="162"/>
      <c r="BC971" s="104"/>
      <c r="BD971" s="214"/>
      <c r="BE971" s="213" t="s">
        <v>2352</v>
      </c>
      <c r="BF971" s="108" t="e">
        <f aca="false">VLOOKUP($A971,#REF!, 34, FALSE())</f>
        <v>#VALUE!</v>
      </c>
      <c r="BG971" s="108" t="e">
        <f aca="false">VLOOKUP($A971,#REF!, 22, FALSE())</f>
        <v>#VALUE!</v>
      </c>
      <c r="BH971" s="109"/>
    </row>
    <row r="972" s="193" customFormat="true" ht="12.75" hidden="false" customHeight="true" outlineLevel="0" collapsed="false">
      <c r="A972" s="1" t="s">
        <v>2353</v>
      </c>
      <c r="B972" s="86" t="e">
        <f aca="false">VLOOKUP($A972,#REF!, 34, FALSE())</f>
        <v>#VALUE!</v>
      </c>
      <c r="C972" s="87" t="str">
        <f aca="false">CONCATENATE("unused_",A972)</f>
        <v>unused_DDR_XM3_B1DMI</v>
      </c>
      <c r="D972" s="88" t="e">
        <f aca="false">IF(LEN(VLOOKUP($A972,#REF!,8,FALSE())),LEFT(VLOOKUP($A972,#REF!,8,FALSE()),LEN(VLOOKUP($A972,#REF!,8,FALSE()))-2),"")</f>
        <v>#VALUE!</v>
      </c>
      <c r="E972" s="89" t="e">
        <f aca="false">IF(LEN(VLOOKUP($A972,#REF!,4,FALSE())),IF(INDEX(#REF!,MATCH($A972,#REF!,0),1),LEFT(VLOOKUP($A972,#REF!,4,FALSE()),LEN(VLOOKUP($A972,#REF!,4,FALSE()))-2),CONCATENATE(LEFT(VLOOKUP($A972,#REF!,4,FALSE()),LEN(VLOOKUP($A972,#REF!,4,FALSE()))-2),"*")),"")</f>
        <v>#VALUE!</v>
      </c>
      <c r="F972" s="90" t="e">
        <f aca="false">IF(LEN(VLOOKUP($A972,#REF!,5,FALSE())),IF(INDEX(#REF!,MATCH($A972,#REF!,0),2),LEFT(VLOOKUP($A972,#REF!,5,FALSE()),LEN(VLOOKUP($A972,#REF!,5,FALSE()))-2),CONCATENATE(LEFT(VLOOKUP($A972,#REF!,5,FALSE()),LEN(VLOOKUP($A972,#REF!,5,FALSE()))-2),"*")),"")</f>
        <v>#VALUE!</v>
      </c>
      <c r="G972" s="90" t="e">
        <f aca="false">IF(LEN(VLOOKUP($A972,#REF!,6,FALSE())),IF(INDEX(#REF!,MATCH($A972,#REF!,0),3),LEFT(VLOOKUP($A972,#REF!,6,FALSE()),LEN(VLOOKUP($A972,#REF!,6,FALSE()))-2),CONCATENATE(LEFT(VLOOKUP($A972,#REF!,6,FALSE()),LEN(VLOOKUP($A972,#REF!,6,FALSE()))-2),"*")),"")</f>
        <v>#VALUE!</v>
      </c>
      <c r="H972" s="91" t="e">
        <f aca="false">IF(LEN(VLOOKUP($A972,#REF!,7,FALSE())),IF(INDEX(#REF!,MATCH($A972,#REF!,0),4),LEFT(VLOOKUP($A972,#REF!,7,FALSE()),LEN(VLOOKUP($A972,#REF!,7,FALSE()))-2),CONCATENATE(LEFT(VLOOKUP($A972,#REF!,7,FALSE()),LEN(VLOOKUP($A972,#REF!,7,FALSE()))-2),"*")),"")</f>
        <v>#VALUE!</v>
      </c>
      <c r="I972" s="92" t="e">
        <f aca="false">IF(LEN(VLOOKUP($A972,#REF!,8,FALSE())),UPPER(RIGHT(VLOOKUP($A972,#REF!,8,FALSE()), 1)),"")</f>
        <v>#VALUE!</v>
      </c>
      <c r="J972" s="90" t="e">
        <f aca="false">IF(LEN(VLOOKUP($A972,#REF!,4,FALSE())),UPPER(RIGHT(VLOOKUP($A972,#REF!,4,FALSE()), 1)),"")</f>
        <v>#VALUE!</v>
      </c>
      <c r="K972" s="90" t="e">
        <f aca="false">IF(LEN(VLOOKUP($A972,#REF!,5,FALSE())),UPPER(RIGHT(VLOOKUP($A972,#REF!,5,FALSE()), 1)),"")</f>
        <v>#VALUE!</v>
      </c>
      <c r="L972" s="90" t="e">
        <f aca="false">IF(LEN(VLOOKUP($A972,#REF!,6,FALSE())),UPPER(RIGHT(VLOOKUP($A972,#REF!,6,FALSE()), 1)),"")</f>
        <v>#VALUE!</v>
      </c>
      <c r="M972" s="91" t="e">
        <f aca="false">IF(LEN(VLOOKUP($A972,#REF!,7,FALSE())),UPPER(RIGHT(VLOOKUP($A972,#REF!,7,FALSE()), 1)),"")</f>
        <v>#VALUE!</v>
      </c>
      <c r="N972" s="185"/>
      <c r="O972" s="185"/>
      <c r="P972" s="185"/>
      <c r="Q972" s="185"/>
      <c r="R972" s="185"/>
      <c r="S972" s="100" t="e">
        <f aca="false">HLOOKUP("Device Tree Pin Name",#REF!,MATCH($A972,#REF!,0),FALSE())</f>
        <v>#VALUE!</v>
      </c>
      <c r="T972" s="95" t="e">
        <f aca="false">HLOOKUP("power rail",#REF!,MATCH($A972,#REF!,0),FALSE())</f>
        <v>#VALUE!</v>
      </c>
      <c r="U972" s="96" t="e">
        <f aca="false">HLOOKUP("Wake Capable",#REF!,MATCH($A972,#REF!,0),FALSE())</f>
        <v>#VALUE!</v>
      </c>
      <c r="V972" s="96" t="e">
        <f aca="false">HLOOKUP("Strap",#REF!,MATCH($A972,#REF!,0),FALSE())</f>
        <v>#VALUE!</v>
      </c>
      <c r="W972" s="96"/>
      <c r="X972" s="96"/>
      <c r="Y972" s="96"/>
      <c r="Z972" s="95"/>
      <c r="AA972" s="95" t="e">
        <f aca="false">HLOOKUP("Pad type",#REF!,MATCH($A972,#REF!,0),FALSE())</f>
        <v>#VALUE!</v>
      </c>
      <c r="AB972" s="100"/>
      <c r="AC972" s="100" t="e">
        <f aca="false">HLOOKUP("POR Pin State",#REF!,MATCH($A972,#REF!,0),FALSE())</f>
        <v>#VALUE!</v>
      </c>
      <c r="AD972" s="186"/>
      <c r="AE972" s="187"/>
      <c r="AF972" s="187"/>
      <c r="AG972" s="187"/>
      <c r="AH972" s="188"/>
      <c r="AI972" s="188"/>
      <c r="AJ972" s="189"/>
      <c r="AK972" s="189"/>
      <c r="AL972" s="189"/>
      <c r="AM972" s="189"/>
      <c r="AN972" s="189"/>
      <c r="AO972" s="189"/>
      <c r="AP972" s="189"/>
      <c r="AQ972" s="194" t="s">
        <v>2353</v>
      </c>
      <c r="AR972" s="104"/>
      <c r="AS972" s="104"/>
      <c r="AT972" s="104"/>
      <c r="AU972" s="104"/>
      <c r="AV972" s="104"/>
      <c r="AW972" s="104"/>
      <c r="AX972" s="104"/>
      <c r="AY972" s="104"/>
      <c r="AZ972" s="104"/>
      <c r="BA972" s="104"/>
      <c r="BB972" s="162"/>
      <c r="BC972" s="104"/>
      <c r="BD972" s="214"/>
      <c r="BE972" s="213" t="s">
        <v>2354</v>
      </c>
      <c r="BF972" s="108" t="e">
        <f aca="false">VLOOKUP($A972,#REF!, 34, FALSE())</f>
        <v>#VALUE!</v>
      </c>
      <c r="BG972" s="108" t="e">
        <f aca="false">VLOOKUP($A972,#REF!, 22, FALSE())</f>
        <v>#VALUE!</v>
      </c>
      <c r="BH972" s="109"/>
    </row>
    <row r="973" s="193" customFormat="true" ht="12.75" hidden="false" customHeight="true" outlineLevel="0" collapsed="false">
      <c r="A973" s="133" t="s">
        <v>2355</v>
      </c>
      <c r="B973" s="86" t="e">
        <f aca="false">VLOOKUP($A973,#REF!, 34, FALSE())</f>
        <v>#VALUE!</v>
      </c>
      <c r="C973" s="87" t="str">
        <f aca="false">CONCATENATE("unused_",A973)</f>
        <v>unused_DDR_XM3_B1WCK_P</v>
      </c>
      <c r="D973" s="88" t="e">
        <f aca="false">IF(LEN(VLOOKUP($A973,#REF!,8,FALSE())),LEFT(VLOOKUP($A973,#REF!,8,FALSE()),LEN(VLOOKUP($A973,#REF!,8,FALSE()))-2),"")</f>
        <v>#VALUE!</v>
      </c>
      <c r="E973" s="89" t="e">
        <f aca="false">IF(LEN(VLOOKUP($A973,#REF!,4,FALSE())),IF(INDEX(#REF!,MATCH($A973,#REF!,0),1),LEFT(VLOOKUP($A973,#REF!,4,FALSE()),LEN(VLOOKUP($A973,#REF!,4,FALSE()))-2),CONCATENATE(LEFT(VLOOKUP($A973,#REF!,4,FALSE()),LEN(VLOOKUP($A973,#REF!,4,FALSE()))-2),"*")),"")</f>
        <v>#VALUE!</v>
      </c>
      <c r="F973" s="90" t="e">
        <f aca="false">IF(LEN(VLOOKUP($A973,#REF!,5,FALSE())),IF(INDEX(#REF!,MATCH($A973,#REF!,0),2),LEFT(VLOOKUP($A973,#REF!,5,FALSE()),LEN(VLOOKUP($A973,#REF!,5,FALSE()))-2),CONCATENATE(LEFT(VLOOKUP($A973,#REF!,5,FALSE()),LEN(VLOOKUP($A973,#REF!,5,FALSE()))-2),"*")),"")</f>
        <v>#VALUE!</v>
      </c>
      <c r="G973" s="90" t="e">
        <f aca="false">IF(LEN(VLOOKUP($A973,#REF!,6,FALSE())),IF(INDEX(#REF!,MATCH($A973,#REF!,0),3),LEFT(VLOOKUP($A973,#REF!,6,FALSE()),LEN(VLOOKUP($A973,#REF!,6,FALSE()))-2),CONCATENATE(LEFT(VLOOKUP($A973,#REF!,6,FALSE()),LEN(VLOOKUP($A973,#REF!,6,FALSE()))-2),"*")),"")</f>
        <v>#VALUE!</v>
      </c>
      <c r="H973" s="91" t="e">
        <f aca="false">IF(LEN(VLOOKUP($A973,#REF!,7,FALSE())),IF(INDEX(#REF!,MATCH($A973,#REF!,0),4),LEFT(VLOOKUP($A973,#REF!,7,FALSE()),LEN(VLOOKUP($A973,#REF!,7,FALSE()))-2),CONCATENATE(LEFT(VLOOKUP($A973,#REF!,7,FALSE()),LEN(VLOOKUP($A973,#REF!,7,FALSE()))-2),"*")),"")</f>
        <v>#VALUE!</v>
      </c>
      <c r="I973" s="92" t="e">
        <f aca="false">IF(LEN(VLOOKUP($A973,#REF!,8,FALSE())),UPPER(RIGHT(VLOOKUP($A973,#REF!,8,FALSE()), 1)),"")</f>
        <v>#VALUE!</v>
      </c>
      <c r="J973" s="90" t="e">
        <f aca="false">IF(LEN(VLOOKUP($A973,#REF!,4,FALSE())),UPPER(RIGHT(VLOOKUP($A973,#REF!,4,FALSE()), 1)),"")</f>
        <v>#VALUE!</v>
      </c>
      <c r="K973" s="90" t="e">
        <f aca="false">IF(LEN(VLOOKUP($A973,#REF!,5,FALSE())),UPPER(RIGHT(VLOOKUP($A973,#REF!,5,FALSE()), 1)),"")</f>
        <v>#VALUE!</v>
      </c>
      <c r="L973" s="90" t="e">
        <f aca="false">IF(LEN(VLOOKUP($A973,#REF!,6,FALSE())),UPPER(RIGHT(VLOOKUP($A973,#REF!,6,FALSE()), 1)),"")</f>
        <v>#VALUE!</v>
      </c>
      <c r="M973" s="91" t="e">
        <f aca="false">IF(LEN(VLOOKUP($A973,#REF!,7,FALSE())),UPPER(RIGHT(VLOOKUP($A973,#REF!,7,FALSE()), 1)),"")</f>
        <v>#VALUE!</v>
      </c>
      <c r="N973" s="185"/>
      <c r="O973" s="185"/>
      <c r="P973" s="185"/>
      <c r="Q973" s="185"/>
      <c r="R973" s="185"/>
      <c r="S973" s="100" t="e">
        <f aca="false">HLOOKUP("Device Tree Pin Name",#REF!,MATCH($A973,#REF!,0),FALSE())</f>
        <v>#VALUE!</v>
      </c>
      <c r="T973" s="95" t="e">
        <f aca="false">HLOOKUP("power rail",#REF!,MATCH($A973,#REF!,0),FALSE())</f>
        <v>#VALUE!</v>
      </c>
      <c r="U973" s="96" t="e">
        <f aca="false">HLOOKUP("Wake Capable",#REF!,MATCH($A973,#REF!,0),FALSE())</f>
        <v>#VALUE!</v>
      </c>
      <c r="V973" s="96" t="e">
        <f aca="false">HLOOKUP("Strap",#REF!,MATCH($A973,#REF!,0),FALSE())</f>
        <v>#VALUE!</v>
      </c>
      <c r="W973" s="96"/>
      <c r="X973" s="96"/>
      <c r="Y973" s="96"/>
      <c r="Z973" s="95"/>
      <c r="AA973" s="95" t="e">
        <f aca="false">HLOOKUP("Pad type",#REF!,MATCH($A973,#REF!,0),FALSE())</f>
        <v>#VALUE!</v>
      </c>
      <c r="AB973" s="100"/>
      <c r="AC973" s="100" t="e">
        <f aca="false">HLOOKUP("POR Pin State",#REF!,MATCH($A973,#REF!,0),FALSE())</f>
        <v>#VALUE!</v>
      </c>
      <c r="AD973" s="186"/>
      <c r="AE973" s="187"/>
      <c r="AF973" s="187"/>
      <c r="AG973" s="187"/>
      <c r="AH973" s="188"/>
      <c r="AI973" s="188"/>
      <c r="AJ973" s="189"/>
      <c r="AK973" s="189"/>
      <c r="AL973" s="189"/>
      <c r="AM973" s="189"/>
      <c r="AN973" s="189"/>
      <c r="AO973" s="189"/>
      <c r="AP973" s="189"/>
      <c r="AQ973" s="194" t="s">
        <v>2355</v>
      </c>
      <c r="AR973" s="104"/>
      <c r="AS973" s="104"/>
      <c r="AT973" s="104"/>
      <c r="AU973" s="104"/>
      <c r="AV973" s="104"/>
      <c r="AW973" s="104"/>
      <c r="AX973" s="104"/>
      <c r="AY973" s="104"/>
      <c r="AZ973" s="104"/>
      <c r="BA973" s="104"/>
      <c r="BB973" s="162"/>
      <c r="BC973" s="104"/>
      <c r="BD973" s="214"/>
      <c r="BE973" s="213" t="s">
        <v>2356</v>
      </c>
      <c r="BF973" s="108" t="e">
        <f aca="false">VLOOKUP($A973,#REF!, 34, FALSE())</f>
        <v>#VALUE!</v>
      </c>
      <c r="BG973" s="108" t="e">
        <f aca="false">VLOOKUP($A973,#REF!, 22, FALSE())</f>
        <v>#VALUE!</v>
      </c>
      <c r="BH973" s="109"/>
    </row>
    <row r="974" s="193" customFormat="true" ht="12.75" hidden="false" customHeight="true" outlineLevel="0" collapsed="false">
      <c r="A974" s="133" t="s">
        <v>2357</v>
      </c>
      <c r="B974" s="86" t="e">
        <f aca="false">VLOOKUP($A974,#REF!, 34, FALSE())</f>
        <v>#VALUE!</v>
      </c>
      <c r="C974" s="87" t="str">
        <f aca="false">CONCATENATE("unused_",A974)</f>
        <v>unused_DDR_XM3_B1WCK_N</v>
      </c>
      <c r="D974" s="88" t="e">
        <f aca="false">IF(LEN(VLOOKUP($A974,#REF!,8,FALSE())),LEFT(VLOOKUP($A974,#REF!,8,FALSE()),LEN(VLOOKUP($A974,#REF!,8,FALSE()))-2),"")</f>
        <v>#VALUE!</v>
      </c>
      <c r="E974" s="89" t="e">
        <f aca="false">IF(LEN(VLOOKUP($A974,#REF!,4,FALSE())),IF(INDEX(#REF!,MATCH($A974,#REF!,0),1),LEFT(VLOOKUP($A974,#REF!,4,FALSE()),LEN(VLOOKUP($A974,#REF!,4,FALSE()))-2),CONCATENATE(LEFT(VLOOKUP($A974,#REF!,4,FALSE()),LEN(VLOOKUP($A974,#REF!,4,FALSE()))-2),"*")),"")</f>
        <v>#VALUE!</v>
      </c>
      <c r="F974" s="90" t="e">
        <f aca="false">IF(LEN(VLOOKUP($A974,#REF!,5,FALSE())),IF(INDEX(#REF!,MATCH($A974,#REF!,0),2),LEFT(VLOOKUP($A974,#REF!,5,FALSE()),LEN(VLOOKUP($A974,#REF!,5,FALSE()))-2),CONCATENATE(LEFT(VLOOKUP($A974,#REF!,5,FALSE()),LEN(VLOOKUP($A974,#REF!,5,FALSE()))-2),"*")),"")</f>
        <v>#VALUE!</v>
      </c>
      <c r="G974" s="90" t="e">
        <f aca="false">IF(LEN(VLOOKUP($A974,#REF!,6,FALSE())),IF(INDEX(#REF!,MATCH($A974,#REF!,0),3),LEFT(VLOOKUP($A974,#REF!,6,FALSE()),LEN(VLOOKUP($A974,#REF!,6,FALSE()))-2),CONCATENATE(LEFT(VLOOKUP($A974,#REF!,6,FALSE()),LEN(VLOOKUP($A974,#REF!,6,FALSE()))-2),"*")),"")</f>
        <v>#VALUE!</v>
      </c>
      <c r="H974" s="91" t="e">
        <f aca="false">IF(LEN(VLOOKUP($A974,#REF!,7,FALSE())),IF(INDEX(#REF!,MATCH($A974,#REF!,0),4),LEFT(VLOOKUP($A974,#REF!,7,FALSE()),LEN(VLOOKUP($A974,#REF!,7,FALSE()))-2),CONCATENATE(LEFT(VLOOKUP($A974,#REF!,7,FALSE()),LEN(VLOOKUP($A974,#REF!,7,FALSE()))-2),"*")),"")</f>
        <v>#VALUE!</v>
      </c>
      <c r="I974" s="92" t="e">
        <f aca="false">IF(LEN(VLOOKUP($A974,#REF!,8,FALSE())),UPPER(RIGHT(VLOOKUP($A974,#REF!,8,FALSE()), 1)),"")</f>
        <v>#VALUE!</v>
      </c>
      <c r="J974" s="90" t="e">
        <f aca="false">IF(LEN(VLOOKUP($A974,#REF!,4,FALSE())),UPPER(RIGHT(VLOOKUP($A974,#REF!,4,FALSE()), 1)),"")</f>
        <v>#VALUE!</v>
      </c>
      <c r="K974" s="90" t="e">
        <f aca="false">IF(LEN(VLOOKUP($A974,#REF!,5,FALSE())),UPPER(RIGHT(VLOOKUP($A974,#REF!,5,FALSE()), 1)),"")</f>
        <v>#VALUE!</v>
      </c>
      <c r="L974" s="90" t="e">
        <f aca="false">IF(LEN(VLOOKUP($A974,#REF!,6,FALSE())),UPPER(RIGHT(VLOOKUP($A974,#REF!,6,FALSE()), 1)),"")</f>
        <v>#VALUE!</v>
      </c>
      <c r="M974" s="91" t="e">
        <f aca="false">IF(LEN(VLOOKUP($A974,#REF!,7,FALSE())),UPPER(RIGHT(VLOOKUP($A974,#REF!,7,FALSE()), 1)),"")</f>
        <v>#VALUE!</v>
      </c>
      <c r="N974" s="185"/>
      <c r="O974" s="185"/>
      <c r="P974" s="185"/>
      <c r="Q974" s="185"/>
      <c r="R974" s="185"/>
      <c r="S974" s="100" t="e">
        <f aca="false">HLOOKUP("Device Tree Pin Name",#REF!,MATCH($A974,#REF!,0),FALSE())</f>
        <v>#VALUE!</v>
      </c>
      <c r="T974" s="95" t="e">
        <f aca="false">HLOOKUP("power rail",#REF!,MATCH($A974,#REF!,0),FALSE())</f>
        <v>#VALUE!</v>
      </c>
      <c r="U974" s="96" t="e">
        <f aca="false">HLOOKUP("Wake Capable",#REF!,MATCH($A974,#REF!,0),FALSE())</f>
        <v>#VALUE!</v>
      </c>
      <c r="V974" s="96" t="e">
        <f aca="false">HLOOKUP("Strap",#REF!,MATCH($A974,#REF!,0),FALSE())</f>
        <v>#VALUE!</v>
      </c>
      <c r="W974" s="96"/>
      <c r="X974" s="96"/>
      <c r="Y974" s="96"/>
      <c r="Z974" s="95"/>
      <c r="AA974" s="95" t="e">
        <f aca="false">HLOOKUP("Pad type",#REF!,MATCH($A974,#REF!,0),FALSE())</f>
        <v>#VALUE!</v>
      </c>
      <c r="AB974" s="100"/>
      <c r="AC974" s="100" t="e">
        <f aca="false">HLOOKUP("POR Pin State",#REF!,MATCH($A974,#REF!,0),FALSE())</f>
        <v>#VALUE!</v>
      </c>
      <c r="AD974" s="186"/>
      <c r="AE974" s="187"/>
      <c r="AF974" s="187"/>
      <c r="AG974" s="187"/>
      <c r="AH974" s="188"/>
      <c r="AI974" s="188"/>
      <c r="AJ974" s="189"/>
      <c r="AK974" s="189"/>
      <c r="AL974" s="189"/>
      <c r="AM974" s="189"/>
      <c r="AN974" s="189"/>
      <c r="AO974" s="189"/>
      <c r="AP974" s="189"/>
      <c r="AQ974" s="194" t="s">
        <v>2357</v>
      </c>
      <c r="AR974" s="104"/>
      <c r="AS974" s="104"/>
      <c r="AT974" s="104"/>
      <c r="AU974" s="104"/>
      <c r="AV974" s="104"/>
      <c r="AW974" s="104"/>
      <c r="AX974" s="104"/>
      <c r="AY974" s="104"/>
      <c r="AZ974" s="104"/>
      <c r="BA974" s="104"/>
      <c r="BB974" s="162"/>
      <c r="BC974" s="104"/>
      <c r="BD974" s="214"/>
      <c r="BE974" s="213" t="s">
        <v>2358</v>
      </c>
      <c r="BF974" s="108" t="e">
        <f aca="false">VLOOKUP($A974,#REF!, 34, FALSE())</f>
        <v>#VALUE!</v>
      </c>
      <c r="BG974" s="108" t="e">
        <f aca="false">VLOOKUP($A974,#REF!, 22, FALSE())</f>
        <v>#VALUE!</v>
      </c>
      <c r="BH974" s="109"/>
    </row>
    <row r="975" s="193" customFormat="true" ht="12.75" hidden="false" customHeight="true" outlineLevel="0" collapsed="false">
      <c r="A975" s="133" t="s">
        <v>2359</v>
      </c>
      <c r="B975" s="86" t="e">
        <f aca="false">VLOOKUP($A975,#REF!, 34, FALSE())</f>
        <v>#VALUE!</v>
      </c>
      <c r="C975" s="87" t="str">
        <f aca="false">CONCATENATE("unused_",A975)</f>
        <v>unused_DDR_XM3_B1RDQS_P</v>
      </c>
      <c r="D975" s="88" t="e">
        <f aca="false">IF(LEN(VLOOKUP($A975,#REF!,8,FALSE())),LEFT(VLOOKUP($A975,#REF!,8,FALSE()),LEN(VLOOKUP($A975,#REF!,8,FALSE()))-2),"")</f>
        <v>#VALUE!</v>
      </c>
      <c r="E975" s="89" t="e">
        <f aca="false">IF(LEN(VLOOKUP($A975,#REF!,4,FALSE())),IF(INDEX(#REF!,MATCH($A975,#REF!,0),1),LEFT(VLOOKUP($A975,#REF!,4,FALSE()),LEN(VLOOKUP($A975,#REF!,4,FALSE()))-2),CONCATENATE(LEFT(VLOOKUP($A975,#REF!,4,FALSE()),LEN(VLOOKUP($A975,#REF!,4,FALSE()))-2),"*")),"")</f>
        <v>#VALUE!</v>
      </c>
      <c r="F975" s="90" t="e">
        <f aca="false">IF(LEN(VLOOKUP($A975,#REF!,5,FALSE())),IF(INDEX(#REF!,MATCH($A975,#REF!,0),2),LEFT(VLOOKUP($A975,#REF!,5,FALSE()),LEN(VLOOKUP($A975,#REF!,5,FALSE()))-2),CONCATENATE(LEFT(VLOOKUP($A975,#REF!,5,FALSE()),LEN(VLOOKUP($A975,#REF!,5,FALSE()))-2),"*")),"")</f>
        <v>#VALUE!</v>
      </c>
      <c r="G975" s="90" t="e">
        <f aca="false">IF(LEN(VLOOKUP($A975,#REF!,6,FALSE())),IF(INDEX(#REF!,MATCH($A975,#REF!,0),3),LEFT(VLOOKUP($A975,#REF!,6,FALSE()),LEN(VLOOKUP($A975,#REF!,6,FALSE()))-2),CONCATENATE(LEFT(VLOOKUP($A975,#REF!,6,FALSE()),LEN(VLOOKUP($A975,#REF!,6,FALSE()))-2),"*")),"")</f>
        <v>#VALUE!</v>
      </c>
      <c r="H975" s="91" t="e">
        <f aca="false">IF(LEN(VLOOKUP($A975,#REF!,7,FALSE())),IF(INDEX(#REF!,MATCH($A975,#REF!,0),4),LEFT(VLOOKUP($A975,#REF!,7,FALSE()),LEN(VLOOKUP($A975,#REF!,7,FALSE()))-2),CONCATENATE(LEFT(VLOOKUP($A975,#REF!,7,FALSE()),LEN(VLOOKUP($A975,#REF!,7,FALSE()))-2),"*")),"")</f>
        <v>#VALUE!</v>
      </c>
      <c r="I975" s="92" t="e">
        <f aca="false">IF(LEN(VLOOKUP($A975,#REF!,8,FALSE())),UPPER(RIGHT(VLOOKUP($A975,#REF!,8,FALSE()), 1)),"")</f>
        <v>#VALUE!</v>
      </c>
      <c r="J975" s="90" t="e">
        <f aca="false">IF(LEN(VLOOKUP($A975,#REF!,4,FALSE())),UPPER(RIGHT(VLOOKUP($A975,#REF!,4,FALSE()), 1)),"")</f>
        <v>#VALUE!</v>
      </c>
      <c r="K975" s="90" t="e">
        <f aca="false">IF(LEN(VLOOKUP($A975,#REF!,5,FALSE())),UPPER(RIGHT(VLOOKUP($A975,#REF!,5,FALSE()), 1)),"")</f>
        <v>#VALUE!</v>
      </c>
      <c r="L975" s="90" t="e">
        <f aca="false">IF(LEN(VLOOKUP($A975,#REF!,6,FALSE())),UPPER(RIGHT(VLOOKUP($A975,#REF!,6,FALSE()), 1)),"")</f>
        <v>#VALUE!</v>
      </c>
      <c r="M975" s="91" t="e">
        <f aca="false">IF(LEN(VLOOKUP($A975,#REF!,7,FALSE())),UPPER(RIGHT(VLOOKUP($A975,#REF!,7,FALSE()), 1)),"")</f>
        <v>#VALUE!</v>
      </c>
      <c r="N975" s="185"/>
      <c r="O975" s="185"/>
      <c r="P975" s="185"/>
      <c r="Q975" s="185"/>
      <c r="R975" s="185"/>
      <c r="S975" s="100" t="e">
        <f aca="false">HLOOKUP("Device Tree Pin Name",#REF!,MATCH($A975,#REF!,0),FALSE())</f>
        <v>#VALUE!</v>
      </c>
      <c r="T975" s="95" t="e">
        <f aca="false">HLOOKUP("power rail",#REF!,MATCH($A975,#REF!,0),FALSE())</f>
        <v>#VALUE!</v>
      </c>
      <c r="U975" s="96" t="e">
        <f aca="false">HLOOKUP("Wake Capable",#REF!,MATCH($A975,#REF!,0),FALSE())</f>
        <v>#VALUE!</v>
      </c>
      <c r="V975" s="96" t="e">
        <f aca="false">HLOOKUP("Strap",#REF!,MATCH($A975,#REF!,0),FALSE())</f>
        <v>#VALUE!</v>
      </c>
      <c r="W975" s="96"/>
      <c r="X975" s="96"/>
      <c r="Y975" s="96"/>
      <c r="Z975" s="95"/>
      <c r="AA975" s="95" t="e">
        <f aca="false">HLOOKUP("Pad type",#REF!,MATCH($A975,#REF!,0),FALSE())</f>
        <v>#VALUE!</v>
      </c>
      <c r="AB975" s="100"/>
      <c r="AC975" s="100" t="e">
        <f aca="false">HLOOKUP("POR Pin State",#REF!,MATCH($A975,#REF!,0),FALSE())</f>
        <v>#VALUE!</v>
      </c>
      <c r="AD975" s="186"/>
      <c r="AE975" s="187"/>
      <c r="AF975" s="187"/>
      <c r="AG975" s="187"/>
      <c r="AH975" s="188"/>
      <c r="AI975" s="188"/>
      <c r="AJ975" s="189"/>
      <c r="AK975" s="189"/>
      <c r="AL975" s="189"/>
      <c r="AM975" s="189"/>
      <c r="AN975" s="189"/>
      <c r="AO975" s="189"/>
      <c r="AP975" s="189"/>
      <c r="AQ975" s="194" t="s">
        <v>2359</v>
      </c>
      <c r="AR975" s="104"/>
      <c r="AS975" s="104"/>
      <c r="AT975" s="104"/>
      <c r="AU975" s="104"/>
      <c r="AV975" s="104"/>
      <c r="AW975" s="104"/>
      <c r="AX975" s="104"/>
      <c r="AY975" s="104"/>
      <c r="AZ975" s="104"/>
      <c r="BA975" s="104"/>
      <c r="BB975" s="162"/>
      <c r="BC975" s="104"/>
      <c r="BD975" s="214"/>
      <c r="BE975" s="213" t="s">
        <v>2360</v>
      </c>
      <c r="BF975" s="108" t="e">
        <f aca="false">VLOOKUP($A975,#REF!, 34, FALSE())</f>
        <v>#VALUE!</v>
      </c>
      <c r="BG975" s="108" t="e">
        <f aca="false">VLOOKUP($A975,#REF!, 22, FALSE())</f>
        <v>#VALUE!</v>
      </c>
      <c r="BH975" s="109"/>
    </row>
    <row r="976" s="193" customFormat="true" ht="12.75" hidden="false" customHeight="true" outlineLevel="0" collapsed="false">
      <c r="A976" s="133" t="s">
        <v>2361</v>
      </c>
      <c r="B976" s="86" t="e">
        <f aca="false">VLOOKUP($A976,#REF!, 34, FALSE())</f>
        <v>#VALUE!</v>
      </c>
      <c r="C976" s="87" t="str">
        <f aca="false">CONCATENATE("unused_",A976)</f>
        <v>unused_DDR_XM3_B1RDQS_N</v>
      </c>
      <c r="D976" s="88" t="e">
        <f aca="false">IF(LEN(VLOOKUP($A976,#REF!,8,FALSE())),LEFT(VLOOKUP($A976,#REF!,8,FALSE()),LEN(VLOOKUP($A976,#REF!,8,FALSE()))-2),"")</f>
        <v>#VALUE!</v>
      </c>
      <c r="E976" s="89" t="e">
        <f aca="false">IF(LEN(VLOOKUP($A976,#REF!,4,FALSE())),IF(INDEX(#REF!,MATCH($A976,#REF!,0),1),LEFT(VLOOKUP($A976,#REF!,4,FALSE()),LEN(VLOOKUP($A976,#REF!,4,FALSE()))-2),CONCATENATE(LEFT(VLOOKUP($A976,#REF!,4,FALSE()),LEN(VLOOKUP($A976,#REF!,4,FALSE()))-2),"*")),"")</f>
        <v>#VALUE!</v>
      </c>
      <c r="F976" s="90" t="e">
        <f aca="false">IF(LEN(VLOOKUP($A976,#REF!,5,FALSE())),IF(INDEX(#REF!,MATCH($A976,#REF!,0),2),LEFT(VLOOKUP($A976,#REF!,5,FALSE()),LEN(VLOOKUP($A976,#REF!,5,FALSE()))-2),CONCATENATE(LEFT(VLOOKUP($A976,#REF!,5,FALSE()),LEN(VLOOKUP($A976,#REF!,5,FALSE()))-2),"*")),"")</f>
        <v>#VALUE!</v>
      </c>
      <c r="G976" s="90" t="e">
        <f aca="false">IF(LEN(VLOOKUP($A976,#REF!,6,FALSE())),IF(INDEX(#REF!,MATCH($A976,#REF!,0),3),LEFT(VLOOKUP($A976,#REF!,6,FALSE()),LEN(VLOOKUP($A976,#REF!,6,FALSE()))-2),CONCATENATE(LEFT(VLOOKUP($A976,#REF!,6,FALSE()),LEN(VLOOKUP($A976,#REF!,6,FALSE()))-2),"*")),"")</f>
        <v>#VALUE!</v>
      </c>
      <c r="H976" s="91" t="e">
        <f aca="false">IF(LEN(VLOOKUP($A976,#REF!,7,FALSE())),IF(INDEX(#REF!,MATCH($A976,#REF!,0),4),LEFT(VLOOKUP($A976,#REF!,7,FALSE()),LEN(VLOOKUP($A976,#REF!,7,FALSE()))-2),CONCATENATE(LEFT(VLOOKUP($A976,#REF!,7,FALSE()),LEN(VLOOKUP($A976,#REF!,7,FALSE()))-2),"*")),"")</f>
        <v>#VALUE!</v>
      </c>
      <c r="I976" s="92" t="e">
        <f aca="false">IF(LEN(VLOOKUP($A976,#REF!,8,FALSE())),UPPER(RIGHT(VLOOKUP($A976,#REF!,8,FALSE()), 1)),"")</f>
        <v>#VALUE!</v>
      </c>
      <c r="J976" s="90" t="e">
        <f aca="false">IF(LEN(VLOOKUP($A976,#REF!,4,FALSE())),UPPER(RIGHT(VLOOKUP($A976,#REF!,4,FALSE()), 1)),"")</f>
        <v>#VALUE!</v>
      </c>
      <c r="K976" s="90" t="e">
        <f aca="false">IF(LEN(VLOOKUP($A976,#REF!,5,FALSE())),UPPER(RIGHT(VLOOKUP($A976,#REF!,5,FALSE()), 1)),"")</f>
        <v>#VALUE!</v>
      </c>
      <c r="L976" s="90" t="e">
        <f aca="false">IF(LEN(VLOOKUP($A976,#REF!,6,FALSE())),UPPER(RIGHT(VLOOKUP($A976,#REF!,6,FALSE()), 1)),"")</f>
        <v>#VALUE!</v>
      </c>
      <c r="M976" s="91" t="e">
        <f aca="false">IF(LEN(VLOOKUP($A976,#REF!,7,FALSE())),UPPER(RIGHT(VLOOKUP($A976,#REF!,7,FALSE()), 1)),"")</f>
        <v>#VALUE!</v>
      </c>
      <c r="N976" s="185"/>
      <c r="O976" s="185"/>
      <c r="P976" s="185"/>
      <c r="Q976" s="185"/>
      <c r="R976" s="185"/>
      <c r="S976" s="100" t="e">
        <f aca="false">HLOOKUP("Device Tree Pin Name",#REF!,MATCH($A976,#REF!,0),FALSE())</f>
        <v>#VALUE!</v>
      </c>
      <c r="T976" s="95" t="e">
        <f aca="false">HLOOKUP("power rail",#REF!,MATCH($A976,#REF!,0),FALSE())</f>
        <v>#VALUE!</v>
      </c>
      <c r="U976" s="96" t="e">
        <f aca="false">HLOOKUP("Wake Capable",#REF!,MATCH($A976,#REF!,0),FALSE())</f>
        <v>#VALUE!</v>
      </c>
      <c r="V976" s="96" t="e">
        <f aca="false">HLOOKUP("Strap",#REF!,MATCH($A976,#REF!,0),FALSE())</f>
        <v>#VALUE!</v>
      </c>
      <c r="W976" s="96"/>
      <c r="X976" s="96"/>
      <c r="Y976" s="96"/>
      <c r="Z976" s="95"/>
      <c r="AA976" s="95" t="e">
        <f aca="false">HLOOKUP("Pad type",#REF!,MATCH($A976,#REF!,0),FALSE())</f>
        <v>#VALUE!</v>
      </c>
      <c r="AB976" s="100"/>
      <c r="AC976" s="100" t="e">
        <f aca="false">HLOOKUP("POR Pin State",#REF!,MATCH($A976,#REF!,0),FALSE())</f>
        <v>#VALUE!</v>
      </c>
      <c r="AD976" s="186"/>
      <c r="AE976" s="187"/>
      <c r="AF976" s="187"/>
      <c r="AG976" s="187"/>
      <c r="AH976" s="188"/>
      <c r="AI976" s="188"/>
      <c r="AJ976" s="189"/>
      <c r="AK976" s="189"/>
      <c r="AL976" s="189"/>
      <c r="AM976" s="189"/>
      <c r="AN976" s="189"/>
      <c r="AO976" s="189"/>
      <c r="AP976" s="189"/>
      <c r="AQ976" s="194" t="s">
        <v>2361</v>
      </c>
      <c r="AR976" s="104"/>
      <c r="AS976" s="104"/>
      <c r="AT976" s="104"/>
      <c r="AU976" s="104"/>
      <c r="AV976" s="104"/>
      <c r="AW976" s="104"/>
      <c r="AX976" s="104"/>
      <c r="AY976" s="104"/>
      <c r="AZ976" s="104"/>
      <c r="BA976" s="104"/>
      <c r="BB976" s="162"/>
      <c r="BC976" s="104"/>
      <c r="BD976" s="214"/>
      <c r="BE976" s="213" t="s">
        <v>2362</v>
      </c>
      <c r="BF976" s="108" t="e">
        <f aca="false">VLOOKUP($A976,#REF!, 34, FALSE())</f>
        <v>#VALUE!</v>
      </c>
      <c r="BG976" s="108" t="e">
        <f aca="false">VLOOKUP($A976,#REF!, 22, FALSE())</f>
        <v>#VALUE!</v>
      </c>
      <c r="BH976" s="109"/>
    </row>
    <row r="977" s="193" customFormat="true" ht="12.75" hidden="false" customHeight="true" outlineLevel="0" collapsed="false">
      <c r="A977" s="133" t="s">
        <v>2363</v>
      </c>
      <c r="B977" s="86" t="e">
        <f aca="false">VLOOKUP($A977,#REF!, 34, FALSE())</f>
        <v>#VALUE!</v>
      </c>
      <c r="C977" s="87" t="str">
        <f aca="false">CONCATENATE("unused_",A977)</f>
        <v>unused_DDR_XM3_B2A_CA0</v>
      </c>
      <c r="D977" s="88" t="e">
        <f aca="false">IF(LEN(VLOOKUP($A977,#REF!,8,FALSE())),LEFT(VLOOKUP($A977,#REF!,8,FALSE()),LEN(VLOOKUP($A977,#REF!,8,FALSE()))-2),"")</f>
        <v>#VALUE!</v>
      </c>
      <c r="E977" s="89" t="e">
        <f aca="false">IF(LEN(VLOOKUP($A977,#REF!,4,FALSE())),IF(INDEX(#REF!,MATCH($A977,#REF!,0),1),LEFT(VLOOKUP($A977,#REF!,4,FALSE()),LEN(VLOOKUP($A977,#REF!,4,FALSE()))-2),CONCATENATE(LEFT(VLOOKUP($A977,#REF!,4,FALSE()),LEN(VLOOKUP($A977,#REF!,4,FALSE()))-2),"*")),"")</f>
        <v>#VALUE!</v>
      </c>
      <c r="F977" s="90" t="e">
        <f aca="false">IF(LEN(VLOOKUP($A977,#REF!,5,FALSE())),IF(INDEX(#REF!,MATCH($A977,#REF!,0),2),LEFT(VLOOKUP($A977,#REF!,5,FALSE()),LEN(VLOOKUP($A977,#REF!,5,FALSE()))-2),CONCATENATE(LEFT(VLOOKUP($A977,#REF!,5,FALSE()),LEN(VLOOKUP($A977,#REF!,5,FALSE()))-2),"*")),"")</f>
        <v>#VALUE!</v>
      </c>
      <c r="G977" s="90" t="e">
        <f aca="false">IF(LEN(VLOOKUP($A977,#REF!,6,FALSE())),IF(INDEX(#REF!,MATCH($A977,#REF!,0),3),LEFT(VLOOKUP($A977,#REF!,6,FALSE()),LEN(VLOOKUP($A977,#REF!,6,FALSE()))-2),CONCATENATE(LEFT(VLOOKUP($A977,#REF!,6,FALSE()),LEN(VLOOKUP($A977,#REF!,6,FALSE()))-2),"*")),"")</f>
        <v>#VALUE!</v>
      </c>
      <c r="H977" s="91" t="e">
        <f aca="false">IF(LEN(VLOOKUP($A977,#REF!,7,FALSE())),IF(INDEX(#REF!,MATCH($A977,#REF!,0),4),LEFT(VLOOKUP($A977,#REF!,7,FALSE()),LEN(VLOOKUP($A977,#REF!,7,FALSE()))-2),CONCATENATE(LEFT(VLOOKUP($A977,#REF!,7,FALSE()),LEN(VLOOKUP($A977,#REF!,7,FALSE()))-2),"*")),"")</f>
        <v>#VALUE!</v>
      </c>
      <c r="I977" s="92" t="e">
        <f aca="false">IF(LEN(VLOOKUP($A977,#REF!,8,FALSE())),UPPER(RIGHT(VLOOKUP($A977,#REF!,8,FALSE()), 1)),"")</f>
        <v>#VALUE!</v>
      </c>
      <c r="J977" s="90" t="e">
        <f aca="false">IF(LEN(VLOOKUP($A977,#REF!,4,FALSE())),UPPER(RIGHT(VLOOKUP($A977,#REF!,4,FALSE()), 1)),"")</f>
        <v>#VALUE!</v>
      </c>
      <c r="K977" s="90" t="e">
        <f aca="false">IF(LEN(VLOOKUP($A977,#REF!,5,FALSE())),UPPER(RIGHT(VLOOKUP($A977,#REF!,5,FALSE()), 1)),"")</f>
        <v>#VALUE!</v>
      </c>
      <c r="L977" s="90" t="e">
        <f aca="false">IF(LEN(VLOOKUP($A977,#REF!,6,FALSE())),UPPER(RIGHT(VLOOKUP($A977,#REF!,6,FALSE()), 1)),"")</f>
        <v>#VALUE!</v>
      </c>
      <c r="M977" s="91" t="e">
        <f aca="false">IF(LEN(VLOOKUP($A977,#REF!,7,FALSE())),UPPER(RIGHT(VLOOKUP($A977,#REF!,7,FALSE()), 1)),"")</f>
        <v>#VALUE!</v>
      </c>
      <c r="N977" s="185"/>
      <c r="O977" s="185"/>
      <c r="P977" s="185"/>
      <c r="Q977" s="185"/>
      <c r="R977" s="185"/>
      <c r="S977" s="100" t="e">
        <f aca="false">HLOOKUP("Device Tree Pin Name",#REF!,MATCH($A977,#REF!,0),FALSE())</f>
        <v>#VALUE!</v>
      </c>
      <c r="T977" s="95" t="e">
        <f aca="false">HLOOKUP("power rail",#REF!,MATCH($A977,#REF!,0),FALSE())</f>
        <v>#VALUE!</v>
      </c>
      <c r="U977" s="96" t="e">
        <f aca="false">HLOOKUP("Wake Capable",#REF!,MATCH($A977,#REF!,0),FALSE())</f>
        <v>#VALUE!</v>
      </c>
      <c r="V977" s="96" t="e">
        <f aca="false">HLOOKUP("Strap",#REF!,MATCH($A977,#REF!,0),FALSE())</f>
        <v>#VALUE!</v>
      </c>
      <c r="W977" s="96"/>
      <c r="X977" s="96"/>
      <c r="Y977" s="96"/>
      <c r="Z977" s="95"/>
      <c r="AA977" s="95" t="e">
        <f aca="false">HLOOKUP("Pad type",#REF!,MATCH($A977,#REF!,0),FALSE())</f>
        <v>#VALUE!</v>
      </c>
      <c r="AB977" s="100"/>
      <c r="AC977" s="100" t="e">
        <f aca="false">HLOOKUP("POR Pin State",#REF!,MATCH($A977,#REF!,0),FALSE())</f>
        <v>#VALUE!</v>
      </c>
      <c r="AD977" s="186"/>
      <c r="AE977" s="187"/>
      <c r="AF977" s="187"/>
      <c r="AG977" s="187"/>
      <c r="AH977" s="188"/>
      <c r="AI977" s="188"/>
      <c r="AJ977" s="189"/>
      <c r="AK977" s="189"/>
      <c r="AL977" s="189"/>
      <c r="AM977" s="189"/>
      <c r="AN977" s="189"/>
      <c r="AO977" s="189"/>
      <c r="AP977" s="189"/>
      <c r="AQ977" s="194" t="s">
        <v>2364</v>
      </c>
      <c r="AR977" s="104"/>
      <c r="AS977" s="104"/>
      <c r="AT977" s="104"/>
      <c r="AU977" s="104"/>
      <c r="AV977" s="104"/>
      <c r="AW977" s="104"/>
      <c r="AX977" s="104"/>
      <c r="AY977" s="104"/>
      <c r="AZ977" s="104"/>
      <c r="BA977" s="104"/>
      <c r="BB977" s="162"/>
      <c r="BC977" s="104"/>
      <c r="BD977" s="214"/>
      <c r="BE977" s="213" t="s">
        <v>2365</v>
      </c>
      <c r="BF977" s="108" t="e">
        <f aca="false">VLOOKUP($A977,#REF!, 34, FALSE())</f>
        <v>#VALUE!</v>
      </c>
      <c r="BG977" s="108" t="e">
        <f aca="false">VLOOKUP($A977,#REF!, 22, FALSE())</f>
        <v>#VALUE!</v>
      </c>
      <c r="BH977" s="109"/>
    </row>
    <row r="978" s="193" customFormat="true" ht="12.75" hidden="false" customHeight="true" outlineLevel="0" collapsed="false">
      <c r="A978" s="133" t="s">
        <v>2366</v>
      </c>
      <c r="B978" s="86" t="e">
        <f aca="false">VLOOKUP($A978,#REF!, 34, FALSE())</f>
        <v>#VALUE!</v>
      </c>
      <c r="C978" s="87" t="str">
        <f aca="false">CONCATENATE("unused_",A978)</f>
        <v>unused_DDR_XM3_B2A_CA1</v>
      </c>
      <c r="D978" s="88" t="e">
        <f aca="false">IF(LEN(VLOOKUP($A978,#REF!,8,FALSE())),LEFT(VLOOKUP($A978,#REF!,8,FALSE()),LEN(VLOOKUP($A978,#REF!,8,FALSE()))-2),"")</f>
        <v>#VALUE!</v>
      </c>
      <c r="E978" s="89" t="e">
        <f aca="false">IF(LEN(VLOOKUP($A978,#REF!,4,FALSE())),IF(INDEX(#REF!,MATCH($A978,#REF!,0),1),LEFT(VLOOKUP($A978,#REF!,4,FALSE()),LEN(VLOOKUP($A978,#REF!,4,FALSE()))-2),CONCATENATE(LEFT(VLOOKUP($A978,#REF!,4,FALSE()),LEN(VLOOKUP($A978,#REF!,4,FALSE()))-2),"*")),"")</f>
        <v>#VALUE!</v>
      </c>
      <c r="F978" s="90" t="e">
        <f aca="false">IF(LEN(VLOOKUP($A978,#REF!,5,FALSE())),IF(INDEX(#REF!,MATCH($A978,#REF!,0),2),LEFT(VLOOKUP($A978,#REF!,5,FALSE()),LEN(VLOOKUP($A978,#REF!,5,FALSE()))-2),CONCATENATE(LEFT(VLOOKUP($A978,#REF!,5,FALSE()),LEN(VLOOKUP($A978,#REF!,5,FALSE()))-2),"*")),"")</f>
        <v>#VALUE!</v>
      </c>
      <c r="G978" s="90" t="e">
        <f aca="false">IF(LEN(VLOOKUP($A978,#REF!,6,FALSE())),IF(INDEX(#REF!,MATCH($A978,#REF!,0),3),LEFT(VLOOKUP($A978,#REF!,6,FALSE()),LEN(VLOOKUP($A978,#REF!,6,FALSE()))-2),CONCATENATE(LEFT(VLOOKUP($A978,#REF!,6,FALSE()),LEN(VLOOKUP($A978,#REF!,6,FALSE()))-2),"*")),"")</f>
        <v>#VALUE!</v>
      </c>
      <c r="H978" s="91" t="e">
        <f aca="false">IF(LEN(VLOOKUP($A978,#REF!,7,FALSE())),IF(INDEX(#REF!,MATCH($A978,#REF!,0),4),LEFT(VLOOKUP($A978,#REF!,7,FALSE()),LEN(VLOOKUP($A978,#REF!,7,FALSE()))-2),CONCATENATE(LEFT(VLOOKUP($A978,#REF!,7,FALSE()),LEN(VLOOKUP($A978,#REF!,7,FALSE()))-2),"*")),"")</f>
        <v>#VALUE!</v>
      </c>
      <c r="I978" s="92" t="e">
        <f aca="false">IF(LEN(VLOOKUP($A978,#REF!,8,FALSE())),UPPER(RIGHT(VLOOKUP($A978,#REF!,8,FALSE()), 1)),"")</f>
        <v>#VALUE!</v>
      </c>
      <c r="J978" s="90" t="e">
        <f aca="false">IF(LEN(VLOOKUP($A978,#REF!,4,FALSE())),UPPER(RIGHT(VLOOKUP($A978,#REF!,4,FALSE()), 1)),"")</f>
        <v>#VALUE!</v>
      </c>
      <c r="K978" s="90" t="e">
        <f aca="false">IF(LEN(VLOOKUP($A978,#REF!,5,FALSE())),UPPER(RIGHT(VLOOKUP($A978,#REF!,5,FALSE()), 1)),"")</f>
        <v>#VALUE!</v>
      </c>
      <c r="L978" s="90" t="e">
        <f aca="false">IF(LEN(VLOOKUP($A978,#REF!,6,FALSE())),UPPER(RIGHT(VLOOKUP($A978,#REF!,6,FALSE()), 1)),"")</f>
        <v>#VALUE!</v>
      </c>
      <c r="M978" s="91" t="e">
        <f aca="false">IF(LEN(VLOOKUP($A978,#REF!,7,FALSE())),UPPER(RIGHT(VLOOKUP($A978,#REF!,7,FALSE()), 1)),"")</f>
        <v>#VALUE!</v>
      </c>
      <c r="N978" s="185"/>
      <c r="O978" s="185"/>
      <c r="P978" s="185"/>
      <c r="Q978" s="185"/>
      <c r="R978" s="185"/>
      <c r="S978" s="100" t="e">
        <f aca="false">HLOOKUP("Device Tree Pin Name",#REF!,MATCH($A978,#REF!,0),FALSE())</f>
        <v>#VALUE!</v>
      </c>
      <c r="T978" s="95" t="e">
        <f aca="false">HLOOKUP("power rail",#REF!,MATCH($A978,#REF!,0),FALSE())</f>
        <v>#VALUE!</v>
      </c>
      <c r="U978" s="96" t="e">
        <f aca="false">HLOOKUP("Wake Capable",#REF!,MATCH($A978,#REF!,0),FALSE())</f>
        <v>#VALUE!</v>
      </c>
      <c r="V978" s="96" t="e">
        <f aca="false">HLOOKUP("Strap",#REF!,MATCH($A978,#REF!,0),FALSE())</f>
        <v>#VALUE!</v>
      </c>
      <c r="W978" s="96"/>
      <c r="X978" s="96"/>
      <c r="Y978" s="96"/>
      <c r="Z978" s="95"/>
      <c r="AA978" s="95" t="e">
        <f aca="false">HLOOKUP("Pad type",#REF!,MATCH($A978,#REF!,0),FALSE())</f>
        <v>#VALUE!</v>
      </c>
      <c r="AB978" s="100"/>
      <c r="AC978" s="100" t="e">
        <f aca="false">HLOOKUP("POR Pin State",#REF!,MATCH($A978,#REF!,0),FALSE())</f>
        <v>#VALUE!</v>
      </c>
      <c r="AD978" s="186"/>
      <c r="AE978" s="187"/>
      <c r="AF978" s="187"/>
      <c r="AG978" s="187"/>
      <c r="AH978" s="188"/>
      <c r="AI978" s="188"/>
      <c r="AJ978" s="189"/>
      <c r="AK978" s="189"/>
      <c r="AL978" s="189"/>
      <c r="AM978" s="189"/>
      <c r="AN978" s="189"/>
      <c r="AO978" s="189"/>
      <c r="AP978" s="189"/>
      <c r="AQ978" s="194" t="s">
        <v>2367</v>
      </c>
      <c r="AR978" s="104"/>
      <c r="AS978" s="104"/>
      <c r="AT978" s="104"/>
      <c r="AU978" s="104"/>
      <c r="AV978" s="104"/>
      <c r="AW978" s="104"/>
      <c r="AX978" s="104"/>
      <c r="AY978" s="104"/>
      <c r="AZ978" s="104"/>
      <c r="BA978" s="104"/>
      <c r="BB978" s="162"/>
      <c r="BC978" s="104"/>
      <c r="BD978" s="214"/>
      <c r="BE978" s="213" t="s">
        <v>2368</v>
      </c>
      <c r="BF978" s="108" t="e">
        <f aca="false">VLOOKUP($A978,#REF!, 34, FALSE())</f>
        <v>#VALUE!</v>
      </c>
      <c r="BG978" s="108" t="e">
        <f aca="false">VLOOKUP($A978,#REF!, 22, FALSE())</f>
        <v>#VALUE!</v>
      </c>
      <c r="BH978" s="109"/>
    </row>
    <row r="979" s="193" customFormat="true" ht="12.75" hidden="false" customHeight="true" outlineLevel="0" collapsed="false">
      <c r="A979" s="133" t="s">
        <v>2369</v>
      </c>
      <c r="B979" s="86" t="e">
        <f aca="false">VLOOKUP($A979,#REF!, 34, FALSE())</f>
        <v>#VALUE!</v>
      </c>
      <c r="C979" s="87" t="str">
        <f aca="false">CONCATENATE("unused_",A979)</f>
        <v>unused_DDR_XM3_B2A_CA2</v>
      </c>
      <c r="D979" s="88" t="e">
        <f aca="false">IF(LEN(VLOOKUP($A979,#REF!,8,FALSE())),LEFT(VLOOKUP($A979,#REF!,8,FALSE()),LEN(VLOOKUP($A979,#REF!,8,FALSE()))-2),"")</f>
        <v>#VALUE!</v>
      </c>
      <c r="E979" s="89" t="e">
        <f aca="false">IF(LEN(VLOOKUP($A979,#REF!,4,FALSE())),IF(INDEX(#REF!,MATCH($A979,#REF!,0),1),LEFT(VLOOKUP($A979,#REF!,4,FALSE()),LEN(VLOOKUP($A979,#REF!,4,FALSE()))-2),CONCATENATE(LEFT(VLOOKUP($A979,#REF!,4,FALSE()),LEN(VLOOKUP($A979,#REF!,4,FALSE()))-2),"*")),"")</f>
        <v>#VALUE!</v>
      </c>
      <c r="F979" s="90" t="e">
        <f aca="false">IF(LEN(VLOOKUP($A979,#REF!,5,FALSE())),IF(INDEX(#REF!,MATCH($A979,#REF!,0),2),LEFT(VLOOKUP($A979,#REF!,5,FALSE()),LEN(VLOOKUP($A979,#REF!,5,FALSE()))-2),CONCATENATE(LEFT(VLOOKUP($A979,#REF!,5,FALSE()),LEN(VLOOKUP($A979,#REF!,5,FALSE()))-2),"*")),"")</f>
        <v>#VALUE!</v>
      </c>
      <c r="G979" s="90" t="e">
        <f aca="false">IF(LEN(VLOOKUP($A979,#REF!,6,FALSE())),IF(INDEX(#REF!,MATCH($A979,#REF!,0),3),LEFT(VLOOKUP($A979,#REF!,6,FALSE()),LEN(VLOOKUP($A979,#REF!,6,FALSE()))-2),CONCATENATE(LEFT(VLOOKUP($A979,#REF!,6,FALSE()),LEN(VLOOKUP($A979,#REF!,6,FALSE()))-2),"*")),"")</f>
        <v>#VALUE!</v>
      </c>
      <c r="H979" s="91" t="e">
        <f aca="false">IF(LEN(VLOOKUP($A979,#REF!,7,FALSE())),IF(INDEX(#REF!,MATCH($A979,#REF!,0),4),LEFT(VLOOKUP($A979,#REF!,7,FALSE()),LEN(VLOOKUP($A979,#REF!,7,FALSE()))-2),CONCATENATE(LEFT(VLOOKUP($A979,#REF!,7,FALSE()),LEN(VLOOKUP($A979,#REF!,7,FALSE()))-2),"*")),"")</f>
        <v>#VALUE!</v>
      </c>
      <c r="I979" s="92" t="e">
        <f aca="false">IF(LEN(VLOOKUP($A979,#REF!,8,FALSE())),UPPER(RIGHT(VLOOKUP($A979,#REF!,8,FALSE()), 1)),"")</f>
        <v>#VALUE!</v>
      </c>
      <c r="J979" s="90" t="e">
        <f aca="false">IF(LEN(VLOOKUP($A979,#REF!,4,FALSE())),UPPER(RIGHT(VLOOKUP($A979,#REF!,4,FALSE()), 1)),"")</f>
        <v>#VALUE!</v>
      </c>
      <c r="K979" s="90" t="e">
        <f aca="false">IF(LEN(VLOOKUP($A979,#REF!,5,FALSE())),UPPER(RIGHT(VLOOKUP($A979,#REF!,5,FALSE()), 1)),"")</f>
        <v>#VALUE!</v>
      </c>
      <c r="L979" s="90" t="e">
        <f aca="false">IF(LEN(VLOOKUP($A979,#REF!,6,FALSE())),UPPER(RIGHT(VLOOKUP($A979,#REF!,6,FALSE()), 1)),"")</f>
        <v>#VALUE!</v>
      </c>
      <c r="M979" s="91" t="e">
        <f aca="false">IF(LEN(VLOOKUP($A979,#REF!,7,FALSE())),UPPER(RIGHT(VLOOKUP($A979,#REF!,7,FALSE()), 1)),"")</f>
        <v>#VALUE!</v>
      </c>
      <c r="N979" s="185"/>
      <c r="O979" s="185"/>
      <c r="P979" s="185"/>
      <c r="Q979" s="185"/>
      <c r="R979" s="185"/>
      <c r="S979" s="100" t="e">
        <f aca="false">HLOOKUP("Device Tree Pin Name",#REF!,MATCH($A979,#REF!,0),FALSE())</f>
        <v>#VALUE!</v>
      </c>
      <c r="T979" s="95" t="e">
        <f aca="false">HLOOKUP("power rail",#REF!,MATCH($A979,#REF!,0),FALSE())</f>
        <v>#VALUE!</v>
      </c>
      <c r="U979" s="96" t="e">
        <f aca="false">HLOOKUP("Wake Capable",#REF!,MATCH($A979,#REF!,0),FALSE())</f>
        <v>#VALUE!</v>
      </c>
      <c r="V979" s="96" t="e">
        <f aca="false">HLOOKUP("Strap",#REF!,MATCH($A979,#REF!,0),FALSE())</f>
        <v>#VALUE!</v>
      </c>
      <c r="W979" s="96"/>
      <c r="X979" s="96"/>
      <c r="Y979" s="96"/>
      <c r="Z979" s="95"/>
      <c r="AA979" s="95" t="e">
        <f aca="false">HLOOKUP("Pad type",#REF!,MATCH($A979,#REF!,0),FALSE())</f>
        <v>#VALUE!</v>
      </c>
      <c r="AB979" s="100"/>
      <c r="AC979" s="100" t="e">
        <f aca="false">HLOOKUP("POR Pin State",#REF!,MATCH($A979,#REF!,0),FALSE())</f>
        <v>#VALUE!</v>
      </c>
      <c r="AD979" s="186"/>
      <c r="AE979" s="187"/>
      <c r="AF979" s="187"/>
      <c r="AG979" s="187"/>
      <c r="AH979" s="188"/>
      <c r="AI979" s="188"/>
      <c r="AJ979" s="189"/>
      <c r="AK979" s="189"/>
      <c r="AL979" s="189"/>
      <c r="AM979" s="189"/>
      <c r="AN979" s="189"/>
      <c r="AO979" s="189"/>
      <c r="AP979" s="189"/>
      <c r="AQ979" s="194" t="s">
        <v>2370</v>
      </c>
      <c r="AR979" s="104"/>
      <c r="AS979" s="104"/>
      <c r="AT979" s="104"/>
      <c r="AU979" s="104"/>
      <c r="AV979" s="104"/>
      <c r="AW979" s="104"/>
      <c r="AX979" s="104"/>
      <c r="AY979" s="104"/>
      <c r="AZ979" s="104"/>
      <c r="BA979" s="104"/>
      <c r="BB979" s="162"/>
      <c r="BC979" s="104"/>
      <c r="BD979" s="214"/>
      <c r="BE979" s="213" t="s">
        <v>2371</v>
      </c>
      <c r="BF979" s="108" t="e">
        <f aca="false">VLOOKUP($A979,#REF!, 34, FALSE())</f>
        <v>#VALUE!</v>
      </c>
      <c r="BG979" s="108" t="e">
        <f aca="false">VLOOKUP($A979,#REF!, 22, FALSE())</f>
        <v>#VALUE!</v>
      </c>
      <c r="BH979" s="109"/>
    </row>
    <row r="980" s="193" customFormat="true" ht="12.75" hidden="false" customHeight="true" outlineLevel="0" collapsed="false">
      <c r="A980" s="133" t="s">
        <v>2372</v>
      </c>
      <c r="B980" s="86" t="e">
        <f aca="false">VLOOKUP($A980,#REF!, 34, FALSE())</f>
        <v>#VALUE!</v>
      </c>
      <c r="C980" s="87" t="str">
        <f aca="false">CONCATENATE("unused_",A980)</f>
        <v>unused_DDR_XM3_B2A_CA3</v>
      </c>
      <c r="D980" s="88" t="e">
        <f aca="false">IF(LEN(VLOOKUP($A980,#REF!,8,FALSE())),LEFT(VLOOKUP($A980,#REF!,8,FALSE()),LEN(VLOOKUP($A980,#REF!,8,FALSE()))-2),"")</f>
        <v>#VALUE!</v>
      </c>
      <c r="E980" s="89" t="e">
        <f aca="false">IF(LEN(VLOOKUP($A980,#REF!,4,FALSE())),IF(INDEX(#REF!,MATCH($A980,#REF!,0),1),LEFT(VLOOKUP($A980,#REF!,4,FALSE()),LEN(VLOOKUP($A980,#REF!,4,FALSE()))-2),CONCATENATE(LEFT(VLOOKUP($A980,#REF!,4,FALSE()),LEN(VLOOKUP($A980,#REF!,4,FALSE()))-2),"*")),"")</f>
        <v>#VALUE!</v>
      </c>
      <c r="F980" s="90" t="e">
        <f aca="false">IF(LEN(VLOOKUP($A980,#REF!,5,FALSE())),IF(INDEX(#REF!,MATCH($A980,#REF!,0),2),LEFT(VLOOKUP($A980,#REF!,5,FALSE()),LEN(VLOOKUP($A980,#REF!,5,FALSE()))-2),CONCATENATE(LEFT(VLOOKUP($A980,#REF!,5,FALSE()),LEN(VLOOKUP($A980,#REF!,5,FALSE()))-2),"*")),"")</f>
        <v>#VALUE!</v>
      </c>
      <c r="G980" s="90" t="e">
        <f aca="false">IF(LEN(VLOOKUP($A980,#REF!,6,FALSE())),IF(INDEX(#REF!,MATCH($A980,#REF!,0),3),LEFT(VLOOKUP($A980,#REF!,6,FALSE()),LEN(VLOOKUP($A980,#REF!,6,FALSE()))-2),CONCATENATE(LEFT(VLOOKUP($A980,#REF!,6,FALSE()),LEN(VLOOKUP($A980,#REF!,6,FALSE()))-2),"*")),"")</f>
        <v>#VALUE!</v>
      </c>
      <c r="H980" s="91" t="e">
        <f aca="false">IF(LEN(VLOOKUP($A980,#REF!,7,FALSE())),IF(INDEX(#REF!,MATCH($A980,#REF!,0),4),LEFT(VLOOKUP($A980,#REF!,7,FALSE()),LEN(VLOOKUP($A980,#REF!,7,FALSE()))-2),CONCATENATE(LEFT(VLOOKUP($A980,#REF!,7,FALSE()),LEN(VLOOKUP($A980,#REF!,7,FALSE()))-2),"*")),"")</f>
        <v>#VALUE!</v>
      </c>
      <c r="I980" s="92" t="e">
        <f aca="false">IF(LEN(VLOOKUP($A980,#REF!,8,FALSE())),UPPER(RIGHT(VLOOKUP($A980,#REF!,8,FALSE()), 1)),"")</f>
        <v>#VALUE!</v>
      </c>
      <c r="J980" s="90" t="e">
        <f aca="false">IF(LEN(VLOOKUP($A980,#REF!,4,FALSE())),UPPER(RIGHT(VLOOKUP($A980,#REF!,4,FALSE()), 1)),"")</f>
        <v>#VALUE!</v>
      </c>
      <c r="K980" s="90" t="e">
        <f aca="false">IF(LEN(VLOOKUP($A980,#REF!,5,FALSE())),UPPER(RIGHT(VLOOKUP($A980,#REF!,5,FALSE()), 1)),"")</f>
        <v>#VALUE!</v>
      </c>
      <c r="L980" s="90" t="e">
        <f aca="false">IF(LEN(VLOOKUP($A980,#REF!,6,FALSE())),UPPER(RIGHT(VLOOKUP($A980,#REF!,6,FALSE()), 1)),"")</f>
        <v>#VALUE!</v>
      </c>
      <c r="M980" s="91" t="e">
        <f aca="false">IF(LEN(VLOOKUP($A980,#REF!,7,FALSE())),UPPER(RIGHT(VLOOKUP($A980,#REF!,7,FALSE()), 1)),"")</f>
        <v>#VALUE!</v>
      </c>
      <c r="N980" s="185"/>
      <c r="O980" s="185"/>
      <c r="P980" s="185"/>
      <c r="Q980" s="185"/>
      <c r="R980" s="185"/>
      <c r="S980" s="100" t="e">
        <f aca="false">HLOOKUP("Device Tree Pin Name",#REF!,MATCH($A980,#REF!,0),FALSE())</f>
        <v>#VALUE!</v>
      </c>
      <c r="T980" s="95" t="e">
        <f aca="false">HLOOKUP("power rail",#REF!,MATCH($A980,#REF!,0),FALSE())</f>
        <v>#VALUE!</v>
      </c>
      <c r="U980" s="96" t="e">
        <f aca="false">HLOOKUP("Wake Capable",#REF!,MATCH($A980,#REF!,0),FALSE())</f>
        <v>#VALUE!</v>
      </c>
      <c r="V980" s="96" t="e">
        <f aca="false">HLOOKUP("Strap",#REF!,MATCH($A980,#REF!,0),FALSE())</f>
        <v>#VALUE!</v>
      </c>
      <c r="W980" s="96"/>
      <c r="X980" s="96"/>
      <c r="Y980" s="96"/>
      <c r="Z980" s="95"/>
      <c r="AA980" s="95" t="e">
        <f aca="false">HLOOKUP("Pad type",#REF!,MATCH($A980,#REF!,0),FALSE())</f>
        <v>#VALUE!</v>
      </c>
      <c r="AB980" s="100"/>
      <c r="AC980" s="100" t="e">
        <f aca="false">HLOOKUP("POR Pin State",#REF!,MATCH($A980,#REF!,0),FALSE())</f>
        <v>#VALUE!</v>
      </c>
      <c r="AD980" s="186"/>
      <c r="AE980" s="187"/>
      <c r="AF980" s="187"/>
      <c r="AG980" s="187"/>
      <c r="AH980" s="188"/>
      <c r="AI980" s="188"/>
      <c r="AJ980" s="189"/>
      <c r="AK980" s="189"/>
      <c r="AL980" s="189"/>
      <c r="AM980" s="189"/>
      <c r="AN980" s="189"/>
      <c r="AO980" s="189"/>
      <c r="AP980" s="189"/>
      <c r="AQ980" s="194" t="s">
        <v>2373</v>
      </c>
      <c r="AR980" s="104"/>
      <c r="AS980" s="104"/>
      <c r="AT980" s="104"/>
      <c r="AU980" s="104"/>
      <c r="AV980" s="104"/>
      <c r="AW980" s="104"/>
      <c r="AX980" s="104"/>
      <c r="AY980" s="104"/>
      <c r="AZ980" s="104"/>
      <c r="BA980" s="104"/>
      <c r="BB980" s="162"/>
      <c r="BC980" s="104"/>
      <c r="BD980" s="214"/>
      <c r="BE980" s="213" t="s">
        <v>2374</v>
      </c>
      <c r="BF980" s="108" t="e">
        <f aca="false">VLOOKUP($A980,#REF!, 34, FALSE())</f>
        <v>#VALUE!</v>
      </c>
      <c r="BG980" s="108" t="e">
        <f aca="false">VLOOKUP($A980,#REF!, 22, FALSE())</f>
        <v>#VALUE!</v>
      </c>
      <c r="BH980" s="109"/>
    </row>
    <row r="981" s="193" customFormat="true" ht="12.75" hidden="false" customHeight="true" outlineLevel="0" collapsed="false">
      <c r="A981" s="133" t="s">
        <v>2375</v>
      </c>
      <c r="B981" s="86" t="e">
        <f aca="false">VLOOKUP($A981,#REF!, 34, FALSE())</f>
        <v>#VALUE!</v>
      </c>
      <c r="C981" s="87" t="str">
        <f aca="false">CONCATENATE("unused_",A981)</f>
        <v>unused_DDR_XM3_B2A_CA4</v>
      </c>
      <c r="D981" s="88" t="e">
        <f aca="false">IF(LEN(VLOOKUP($A981,#REF!,8,FALSE())),LEFT(VLOOKUP($A981,#REF!,8,FALSE()),LEN(VLOOKUP($A981,#REF!,8,FALSE()))-2),"")</f>
        <v>#VALUE!</v>
      </c>
      <c r="E981" s="89" t="e">
        <f aca="false">IF(LEN(VLOOKUP($A981,#REF!,4,FALSE())),IF(INDEX(#REF!,MATCH($A981,#REF!,0),1),LEFT(VLOOKUP($A981,#REF!,4,FALSE()),LEN(VLOOKUP($A981,#REF!,4,FALSE()))-2),CONCATENATE(LEFT(VLOOKUP($A981,#REF!,4,FALSE()),LEN(VLOOKUP($A981,#REF!,4,FALSE()))-2),"*")),"")</f>
        <v>#VALUE!</v>
      </c>
      <c r="F981" s="90" t="e">
        <f aca="false">IF(LEN(VLOOKUP($A981,#REF!,5,FALSE())),IF(INDEX(#REF!,MATCH($A981,#REF!,0),2),LEFT(VLOOKUP($A981,#REF!,5,FALSE()),LEN(VLOOKUP($A981,#REF!,5,FALSE()))-2),CONCATENATE(LEFT(VLOOKUP($A981,#REF!,5,FALSE()),LEN(VLOOKUP($A981,#REF!,5,FALSE()))-2),"*")),"")</f>
        <v>#VALUE!</v>
      </c>
      <c r="G981" s="90" t="e">
        <f aca="false">IF(LEN(VLOOKUP($A981,#REF!,6,FALSE())),IF(INDEX(#REF!,MATCH($A981,#REF!,0),3),LEFT(VLOOKUP($A981,#REF!,6,FALSE()),LEN(VLOOKUP($A981,#REF!,6,FALSE()))-2),CONCATENATE(LEFT(VLOOKUP($A981,#REF!,6,FALSE()),LEN(VLOOKUP($A981,#REF!,6,FALSE()))-2),"*")),"")</f>
        <v>#VALUE!</v>
      </c>
      <c r="H981" s="91" t="e">
        <f aca="false">IF(LEN(VLOOKUP($A981,#REF!,7,FALSE())),IF(INDEX(#REF!,MATCH($A981,#REF!,0),4),LEFT(VLOOKUP($A981,#REF!,7,FALSE()),LEN(VLOOKUP($A981,#REF!,7,FALSE()))-2),CONCATENATE(LEFT(VLOOKUP($A981,#REF!,7,FALSE()),LEN(VLOOKUP($A981,#REF!,7,FALSE()))-2),"*")),"")</f>
        <v>#VALUE!</v>
      </c>
      <c r="I981" s="92" t="e">
        <f aca="false">IF(LEN(VLOOKUP($A981,#REF!,8,FALSE())),UPPER(RIGHT(VLOOKUP($A981,#REF!,8,FALSE()), 1)),"")</f>
        <v>#VALUE!</v>
      </c>
      <c r="J981" s="90" t="e">
        <f aca="false">IF(LEN(VLOOKUP($A981,#REF!,4,FALSE())),UPPER(RIGHT(VLOOKUP($A981,#REF!,4,FALSE()), 1)),"")</f>
        <v>#VALUE!</v>
      </c>
      <c r="K981" s="90" t="e">
        <f aca="false">IF(LEN(VLOOKUP($A981,#REF!,5,FALSE())),UPPER(RIGHT(VLOOKUP($A981,#REF!,5,FALSE()), 1)),"")</f>
        <v>#VALUE!</v>
      </c>
      <c r="L981" s="90" t="e">
        <f aca="false">IF(LEN(VLOOKUP($A981,#REF!,6,FALSE())),UPPER(RIGHT(VLOOKUP($A981,#REF!,6,FALSE()), 1)),"")</f>
        <v>#VALUE!</v>
      </c>
      <c r="M981" s="91" t="e">
        <f aca="false">IF(LEN(VLOOKUP($A981,#REF!,7,FALSE())),UPPER(RIGHT(VLOOKUP($A981,#REF!,7,FALSE()), 1)),"")</f>
        <v>#VALUE!</v>
      </c>
      <c r="N981" s="185"/>
      <c r="O981" s="185"/>
      <c r="P981" s="185"/>
      <c r="Q981" s="185"/>
      <c r="R981" s="185"/>
      <c r="S981" s="100" t="e">
        <f aca="false">HLOOKUP("Device Tree Pin Name",#REF!,MATCH($A981,#REF!,0),FALSE())</f>
        <v>#VALUE!</v>
      </c>
      <c r="T981" s="95" t="e">
        <f aca="false">HLOOKUP("power rail",#REF!,MATCH($A981,#REF!,0),FALSE())</f>
        <v>#VALUE!</v>
      </c>
      <c r="U981" s="96" t="e">
        <f aca="false">HLOOKUP("Wake Capable",#REF!,MATCH($A981,#REF!,0),FALSE())</f>
        <v>#VALUE!</v>
      </c>
      <c r="V981" s="96" t="e">
        <f aca="false">HLOOKUP("Strap",#REF!,MATCH($A981,#REF!,0),FALSE())</f>
        <v>#VALUE!</v>
      </c>
      <c r="W981" s="96"/>
      <c r="X981" s="96"/>
      <c r="Y981" s="96"/>
      <c r="Z981" s="95"/>
      <c r="AA981" s="95" t="e">
        <f aca="false">HLOOKUP("Pad type",#REF!,MATCH($A981,#REF!,0),FALSE())</f>
        <v>#VALUE!</v>
      </c>
      <c r="AB981" s="100"/>
      <c r="AC981" s="100" t="e">
        <f aca="false">HLOOKUP("POR Pin State",#REF!,MATCH($A981,#REF!,0),FALSE())</f>
        <v>#VALUE!</v>
      </c>
      <c r="AD981" s="186"/>
      <c r="AE981" s="187"/>
      <c r="AF981" s="187"/>
      <c r="AG981" s="187"/>
      <c r="AH981" s="188"/>
      <c r="AI981" s="188"/>
      <c r="AJ981" s="189"/>
      <c r="AK981" s="189"/>
      <c r="AL981" s="189"/>
      <c r="AM981" s="189"/>
      <c r="AN981" s="189"/>
      <c r="AO981" s="189"/>
      <c r="AP981" s="189"/>
      <c r="AQ981" s="194" t="s">
        <v>2376</v>
      </c>
      <c r="AR981" s="104"/>
      <c r="AS981" s="104"/>
      <c r="AT981" s="104"/>
      <c r="AU981" s="104"/>
      <c r="AV981" s="104"/>
      <c r="AW981" s="104"/>
      <c r="AX981" s="104"/>
      <c r="AY981" s="104"/>
      <c r="AZ981" s="104"/>
      <c r="BA981" s="104"/>
      <c r="BB981" s="162"/>
      <c r="BC981" s="104"/>
      <c r="BD981" s="214"/>
      <c r="BE981" s="213" t="s">
        <v>2377</v>
      </c>
      <c r="BF981" s="108" t="e">
        <f aca="false">VLOOKUP($A981,#REF!, 34, FALSE())</f>
        <v>#VALUE!</v>
      </c>
      <c r="BG981" s="108" t="e">
        <f aca="false">VLOOKUP($A981,#REF!, 22, FALSE())</f>
        <v>#VALUE!</v>
      </c>
      <c r="BH981" s="109"/>
    </row>
    <row r="982" s="193" customFormat="true" ht="12.75" hidden="false" customHeight="true" outlineLevel="0" collapsed="false">
      <c r="A982" s="133" t="s">
        <v>2378</v>
      </c>
      <c r="B982" s="86" t="e">
        <f aca="false">VLOOKUP($A982,#REF!, 34, FALSE())</f>
        <v>#VALUE!</v>
      </c>
      <c r="C982" s="87" t="str">
        <f aca="false">CONCATENATE("unused_",A982)</f>
        <v>unused_DDR_XM3_B2A_CA5</v>
      </c>
      <c r="D982" s="88" t="e">
        <f aca="false">IF(LEN(VLOOKUP($A982,#REF!,8,FALSE())),LEFT(VLOOKUP($A982,#REF!,8,FALSE()),LEN(VLOOKUP($A982,#REF!,8,FALSE()))-2),"")</f>
        <v>#VALUE!</v>
      </c>
      <c r="E982" s="89" t="e">
        <f aca="false">IF(LEN(VLOOKUP($A982,#REF!,4,FALSE())),IF(INDEX(#REF!,MATCH($A982,#REF!,0),1),LEFT(VLOOKUP($A982,#REF!,4,FALSE()),LEN(VLOOKUP($A982,#REF!,4,FALSE()))-2),CONCATENATE(LEFT(VLOOKUP($A982,#REF!,4,FALSE()),LEN(VLOOKUP($A982,#REF!,4,FALSE()))-2),"*")),"")</f>
        <v>#VALUE!</v>
      </c>
      <c r="F982" s="90" t="e">
        <f aca="false">IF(LEN(VLOOKUP($A982,#REF!,5,FALSE())),IF(INDEX(#REF!,MATCH($A982,#REF!,0),2),LEFT(VLOOKUP($A982,#REF!,5,FALSE()),LEN(VLOOKUP($A982,#REF!,5,FALSE()))-2),CONCATENATE(LEFT(VLOOKUP($A982,#REF!,5,FALSE()),LEN(VLOOKUP($A982,#REF!,5,FALSE()))-2),"*")),"")</f>
        <v>#VALUE!</v>
      </c>
      <c r="G982" s="90" t="e">
        <f aca="false">IF(LEN(VLOOKUP($A982,#REF!,6,FALSE())),IF(INDEX(#REF!,MATCH($A982,#REF!,0),3),LEFT(VLOOKUP($A982,#REF!,6,FALSE()),LEN(VLOOKUP($A982,#REF!,6,FALSE()))-2),CONCATENATE(LEFT(VLOOKUP($A982,#REF!,6,FALSE()),LEN(VLOOKUP($A982,#REF!,6,FALSE()))-2),"*")),"")</f>
        <v>#VALUE!</v>
      </c>
      <c r="H982" s="91" t="e">
        <f aca="false">IF(LEN(VLOOKUP($A982,#REF!,7,FALSE())),IF(INDEX(#REF!,MATCH($A982,#REF!,0),4),LEFT(VLOOKUP($A982,#REF!,7,FALSE()),LEN(VLOOKUP($A982,#REF!,7,FALSE()))-2),CONCATENATE(LEFT(VLOOKUP($A982,#REF!,7,FALSE()),LEN(VLOOKUP($A982,#REF!,7,FALSE()))-2),"*")),"")</f>
        <v>#VALUE!</v>
      </c>
      <c r="I982" s="92" t="e">
        <f aca="false">IF(LEN(VLOOKUP($A982,#REF!,8,FALSE())),UPPER(RIGHT(VLOOKUP($A982,#REF!,8,FALSE()), 1)),"")</f>
        <v>#VALUE!</v>
      </c>
      <c r="J982" s="90" t="e">
        <f aca="false">IF(LEN(VLOOKUP($A982,#REF!,4,FALSE())),UPPER(RIGHT(VLOOKUP($A982,#REF!,4,FALSE()), 1)),"")</f>
        <v>#VALUE!</v>
      </c>
      <c r="K982" s="90" t="e">
        <f aca="false">IF(LEN(VLOOKUP($A982,#REF!,5,FALSE())),UPPER(RIGHT(VLOOKUP($A982,#REF!,5,FALSE()), 1)),"")</f>
        <v>#VALUE!</v>
      </c>
      <c r="L982" s="90" t="e">
        <f aca="false">IF(LEN(VLOOKUP($A982,#REF!,6,FALSE())),UPPER(RIGHT(VLOOKUP($A982,#REF!,6,FALSE()), 1)),"")</f>
        <v>#VALUE!</v>
      </c>
      <c r="M982" s="91" t="e">
        <f aca="false">IF(LEN(VLOOKUP($A982,#REF!,7,FALSE())),UPPER(RIGHT(VLOOKUP($A982,#REF!,7,FALSE()), 1)),"")</f>
        <v>#VALUE!</v>
      </c>
      <c r="N982" s="185"/>
      <c r="O982" s="185"/>
      <c r="P982" s="185"/>
      <c r="Q982" s="185"/>
      <c r="R982" s="185"/>
      <c r="S982" s="100" t="e">
        <f aca="false">HLOOKUP("Device Tree Pin Name",#REF!,MATCH($A982,#REF!,0),FALSE())</f>
        <v>#VALUE!</v>
      </c>
      <c r="T982" s="95" t="e">
        <f aca="false">HLOOKUP("power rail",#REF!,MATCH($A982,#REF!,0),FALSE())</f>
        <v>#VALUE!</v>
      </c>
      <c r="U982" s="96" t="e">
        <f aca="false">HLOOKUP("Wake Capable",#REF!,MATCH($A982,#REF!,0),FALSE())</f>
        <v>#VALUE!</v>
      </c>
      <c r="V982" s="96" t="e">
        <f aca="false">HLOOKUP("Strap",#REF!,MATCH($A982,#REF!,0),FALSE())</f>
        <v>#VALUE!</v>
      </c>
      <c r="W982" s="96"/>
      <c r="X982" s="96"/>
      <c r="Y982" s="96"/>
      <c r="Z982" s="95"/>
      <c r="AA982" s="95" t="e">
        <f aca="false">HLOOKUP("Pad type",#REF!,MATCH($A982,#REF!,0),FALSE())</f>
        <v>#VALUE!</v>
      </c>
      <c r="AB982" s="100"/>
      <c r="AC982" s="100" t="e">
        <f aca="false">HLOOKUP("POR Pin State",#REF!,MATCH($A982,#REF!,0),FALSE())</f>
        <v>#VALUE!</v>
      </c>
      <c r="AD982" s="186"/>
      <c r="AE982" s="187"/>
      <c r="AF982" s="187"/>
      <c r="AG982" s="187"/>
      <c r="AH982" s="188"/>
      <c r="AI982" s="188"/>
      <c r="AJ982" s="189"/>
      <c r="AK982" s="189"/>
      <c r="AL982" s="189"/>
      <c r="AM982" s="189"/>
      <c r="AN982" s="189"/>
      <c r="AO982" s="189"/>
      <c r="AP982" s="189"/>
      <c r="AQ982" s="194" t="s">
        <v>2379</v>
      </c>
      <c r="AR982" s="104"/>
      <c r="AS982" s="104"/>
      <c r="AT982" s="104"/>
      <c r="AU982" s="104"/>
      <c r="AV982" s="104"/>
      <c r="AW982" s="104"/>
      <c r="AX982" s="104"/>
      <c r="AY982" s="104"/>
      <c r="AZ982" s="104"/>
      <c r="BA982" s="104"/>
      <c r="BB982" s="162"/>
      <c r="BC982" s="104"/>
      <c r="BD982" s="214"/>
      <c r="BE982" s="213" t="s">
        <v>2380</v>
      </c>
      <c r="BF982" s="108" t="e">
        <f aca="false">VLOOKUP($A982,#REF!, 34, FALSE())</f>
        <v>#VALUE!</v>
      </c>
      <c r="BG982" s="108" t="e">
        <f aca="false">VLOOKUP($A982,#REF!, 22, FALSE())</f>
        <v>#VALUE!</v>
      </c>
      <c r="BH982" s="109"/>
    </row>
    <row r="983" s="193" customFormat="true" ht="12.75" hidden="false" customHeight="true" outlineLevel="0" collapsed="false">
      <c r="A983" s="1" t="s">
        <v>2381</v>
      </c>
      <c r="B983" s="86" t="e">
        <f aca="false">VLOOKUP($A983,#REF!, 34, FALSE())</f>
        <v>#VALUE!</v>
      </c>
      <c r="C983" s="87" t="str">
        <f aca="false">CONCATENATE("unused_",A983)</f>
        <v>unused_DDR_XM3_B2A_CA6</v>
      </c>
      <c r="D983" s="88" t="e">
        <f aca="false">IF(LEN(VLOOKUP($A983,#REF!,8,FALSE())),LEFT(VLOOKUP($A983,#REF!,8,FALSE()),LEN(VLOOKUP($A983,#REF!,8,FALSE()))-2),"")</f>
        <v>#VALUE!</v>
      </c>
      <c r="E983" s="89" t="e">
        <f aca="false">IF(LEN(VLOOKUP($A983,#REF!,4,FALSE())),IF(INDEX(#REF!,MATCH($A983,#REF!,0),1),LEFT(VLOOKUP($A983,#REF!,4,FALSE()),LEN(VLOOKUP($A983,#REF!,4,FALSE()))-2),CONCATENATE(LEFT(VLOOKUP($A983,#REF!,4,FALSE()),LEN(VLOOKUP($A983,#REF!,4,FALSE()))-2),"*")),"")</f>
        <v>#VALUE!</v>
      </c>
      <c r="F983" s="90" t="e">
        <f aca="false">IF(LEN(VLOOKUP($A983,#REF!,5,FALSE())),IF(INDEX(#REF!,MATCH($A983,#REF!,0),2),LEFT(VLOOKUP($A983,#REF!,5,FALSE()),LEN(VLOOKUP($A983,#REF!,5,FALSE()))-2),CONCATENATE(LEFT(VLOOKUP($A983,#REF!,5,FALSE()),LEN(VLOOKUP($A983,#REF!,5,FALSE()))-2),"*")),"")</f>
        <v>#VALUE!</v>
      </c>
      <c r="G983" s="90" t="e">
        <f aca="false">IF(LEN(VLOOKUP($A983,#REF!,6,FALSE())),IF(INDEX(#REF!,MATCH($A983,#REF!,0),3),LEFT(VLOOKUP($A983,#REF!,6,FALSE()),LEN(VLOOKUP($A983,#REF!,6,FALSE()))-2),CONCATENATE(LEFT(VLOOKUP($A983,#REF!,6,FALSE()),LEN(VLOOKUP($A983,#REF!,6,FALSE()))-2),"*")),"")</f>
        <v>#VALUE!</v>
      </c>
      <c r="H983" s="91" t="e">
        <f aca="false">IF(LEN(VLOOKUP($A983,#REF!,7,FALSE())),IF(INDEX(#REF!,MATCH($A983,#REF!,0),4),LEFT(VLOOKUP($A983,#REF!,7,FALSE()),LEN(VLOOKUP($A983,#REF!,7,FALSE()))-2),CONCATENATE(LEFT(VLOOKUP($A983,#REF!,7,FALSE()),LEN(VLOOKUP($A983,#REF!,7,FALSE()))-2),"*")),"")</f>
        <v>#VALUE!</v>
      </c>
      <c r="I983" s="92" t="e">
        <f aca="false">IF(LEN(VLOOKUP($A983,#REF!,8,FALSE())),UPPER(RIGHT(VLOOKUP($A983,#REF!,8,FALSE()), 1)),"")</f>
        <v>#VALUE!</v>
      </c>
      <c r="J983" s="90" t="e">
        <f aca="false">IF(LEN(VLOOKUP($A983,#REF!,4,FALSE())),UPPER(RIGHT(VLOOKUP($A983,#REF!,4,FALSE()), 1)),"")</f>
        <v>#VALUE!</v>
      </c>
      <c r="K983" s="90" t="e">
        <f aca="false">IF(LEN(VLOOKUP($A983,#REF!,5,FALSE())),UPPER(RIGHT(VLOOKUP($A983,#REF!,5,FALSE()), 1)),"")</f>
        <v>#VALUE!</v>
      </c>
      <c r="L983" s="90" t="e">
        <f aca="false">IF(LEN(VLOOKUP($A983,#REF!,6,FALSE())),UPPER(RIGHT(VLOOKUP($A983,#REF!,6,FALSE()), 1)),"")</f>
        <v>#VALUE!</v>
      </c>
      <c r="M983" s="91" t="e">
        <f aca="false">IF(LEN(VLOOKUP($A983,#REF!,7,FALSE())),UPPER(RIGHT(VLOOKUP($A983,#REF!,7,FALSE()), 1)),"")</f>
        <v>#VALUE!</v>
      </c>
      <c r="N983" s="185"/>
      <c r="O983" s="185"/>
      <c r="P983" s="185"/>
      <c r="Q983" s="185"/>
      <c r="R983" s="185"/>
      <c r="S983" s="100" t="e">
        <f aca="false">HLOOKUP("Device Tree Pin Name",#REF!,MATCH($A983,#REF!,0),FALSE())</f>
        <v>#VALUE!</v>
      </c>
      <c r="T983" s="95" t="e">
        <f aca="false">HLOOKUP("power rail",#REF!,MATCH($A983,#REF!,0),FALSE())</f>
        <v>#VALUE!</v>
      </c>
      <c r="U983" s="96" t="e">
        <f aca="false">HLOOKUP("Wake Capable",#REF!,MATCH($A983,#REF!,0),FALSE())</f>
        <v>#VALUE!</v>
      </c>
      <c r="V983" s="96" t="e">
        <f aca="false">HLOOKUP("Strap",#REF!,MATCH($A983,#REF!,0),FALSE())</f>
        <v>#VALUE!</v>
      </c>
      <c r="W983" s="96"/>
      <c r="X983" s="96"/>
      <c r="Y983" s="96"/>
      <c r="Z983" s="95"/>
      <c r="AA983" s="95" t="e">
        <f aca="false">HLOOKUP("Pad type",#REF!,MATCH($A983,#REF!,0),FALSE())</f>
        <v>#VALUE!</v>
      </c>
      <c r="AB983" s="100"/>
      <c r="AC983" s="100" t="e">
        <f aca="false">HLOOKUP("POR Pin State",#REF!,MATCH($A983,#REF!,0),FALSE())</f>
        <v>#VALUE!</v>
      </c>
      <c r="AD983" s="186"/>
      <c r="AE983" s="187"/>
      <c r="AF983" s="187"/>
      <c r="AG983" s="187"/>
      <c r="AH983" s="188"/>
      <c r="AI983" s="188"/>
      <c r="AJ983" s="189"/>
      <c r="AK983" s="189"/>
      <c r="AL983" s="189"/>
      <c r="AM983" s="189"/>
      <c r="AN983" s="189"/>
      <c r="AO983" s="189"/>
      <c r="AP983" s="189"/>
      <c r="AQ983" s="194" t="s">
        <v>2382</v>
      </c>
      <c r="AR983" s="104"/>
      <c r="AS983" s="104"/>
      <c r="AT983" s="104"/>
      <c r="AU983" s="104"/>
      <c r="AV983" s="104"/>
      <c r="AW983" s="104"/>
      <c r="AX983" s="104"/>
      <c r="AY983" s="104"/>
      <c r="AZ983" s="104"/>
      <c r="BA983" s="104"/>
      <c r="BB983" s="162"/>
      <c r="BC983" s="104"/>
      <c r="BD983" s="214"/>
      <c r="BE983" s="213" t="s">
        <v>2383</v>
      </c>
      <c r="BF983" s="108" t="e">
        <f aca="false">VLOOKUP($A983,#REF!, 34, FALSE())</f>
        <v>#VALUE!</v>
      </c>
      <c r="BG983" s="108" t="e">
        <f aca="false">VLOOKUP($A983,#REF!, 22, FALSE())</f>
        <v>#VALUE!</v>
      </c>
      <c r="BH983" s="109"/>
    </row>
    <row r="984" s="193" customFormat="true" ht="12.75" hidden="false" customHeight="true" outlineLevel="0" collapsed="false">
      <c r="A984" s="1" t="s">
        <v>2384</v>
      </c>
      <c r="B984" s="86" t="e">
        <f aca="false">VLOOKUP($A984,#REF!, 34, FALSE())</f>
        <v>#VALUE!</v>
      </c>
      <c r="C984" s="87" t="str">
        <f aca="false">CONCATENATE("unused_",A984)</f>
        <v>unused_DDR_XM3_B2B_CA0</v>
      </c>
      <c r="D984" s="88" t="e">
        <f aca="false">IF(LEN(VLOOKUP($A984,#REF!,8,FALSE())),LEFT(VLOOKUP($A984,#REF!,8,FALSE()),LEN(VLOOKUP($A984,#REF!,8,FALSE()))-2),"")</f>
        <v>#VALUE!</v>
      </c>
      <c r="E984" s="89" t="e">
        <f aca="false">IF(LEN(VLOOKUP($A984,#REF!,4,FALSE())),IF(INDEX(#REF!,MATCH($A984,#REF!,0),1),LEFT(VLOOKUP($A984,#REF!,4,FALSE()),LEN(VLOOKUP($A984,#REF!,4,FALSE()))-2),CONCATENATE(LEFT(VLOOKUP($A984,#REF!,4,FALSE()),LEN(VLOOKUP($A984,#REF!,4,FALSE()))-2),"*")),"")</f>
        <v>#VALUE!</v>
      </c>
      <c r="F984" s="90" t="e">
        <f aca="false">IF(LEN(VLOOKUP($A984,#REF!,5,FALSE())),IF(INDEX(#REF!,MATCH($A984,#REF!,0),2),LEFT(VLOOKUP($A984,#REF!,5,FALSE()),LEN(VLOOKUP($A984,#REF!,5,FALSE()))-2),CONCATENATE(LEFT(VLOOKUP($A984,#REF!,5,FALSE()),LEN(VLOOKUP($A984,#REF!,5,FALSE()))-2),"*")),"")</f>
        <v>#VALUE!</v>
      </c>
      <c r="G984" s="90" t="e">
        <f aca="false">IF(LEN(VLOOKUP($A984,#REF!,6,FALSE())),IF(INDEX(#REF!,MATCH($A984,#REF!,0),3),LEFT(VLOOKUP($A984,#REF!,6,FALSE()),LEN(VLOOKUP($A984,#REF!,6,FALSE()))-2),CONCATENATE(LEFT(VLOOKUP($A984,#REF!,6,FALSE()),LEN(VLOOKUP($A984,#REF!,6,FALSE()))-2),"*")),"")</f>
        <v>#VALUE!</v>
      </c>
      <c r="H984" s="91" t="e">
        <f aca="false">IF(LEN(VLOOKUP($A984,#REF!,7,FALSE())),IF(INDEX(#REF!,MATCH($A984,#REF!,0),4),LEFT(VLOOKUP($A984,#REF!,7,FALSE()),LEN(VLOOKUP($A984,#REF!,7,FALSE()))-2),CONCATENATE(LEFT(VLOOKUP($A984,#REF!,7,FALSE()),LEN(VLOOKUP($A984,#REF!,7,FALSE()))-2),"*")),"")</f>
        <v>#VALUE!</v>
      </c>
      <c r="I984" s="92" t="e">
        <f aca="false">IF(LEN(VLOOKUP($A984,#REF!,8,FALSE())),UPPER(RIGHT(VLOOKUP($A984,#REF!,8,FALSE()), 1)),"")</f>
        <v>#VALUE!</v>
      </c>
      <c r="J984" s="90" t="e">
        <f aca="false">IF(LEN(VLOOKUP($A984,#REF!,4,FALSE())),UPPER(RIGHT(VLOOKUP($A984,#REF!,4,FALSE()), 1)),"")</f>
        <v>#VALUE!</v>
      </c>
      <c r="K984" s="90" t="e">
        <f aca="false">IF(LEN(VLOOKUP($A984,#REF!,5,FALSE())),UPPER(RIGHT(VLOOKUP($A984,#REF!,5,FALSE()), 1)),"")</f>
        <v>#VALUE!</v>
      </c>
      <c r="L984" s="90" t="e">
        <f aca="false">IF(LEN(VLOOKUP($A984,#REF!,6,FALSE())),UPPER(RIGHT(VLOOKUP($A984,#REF!,6,FALSE()), 1)),"")</f>
        <v>#VALUE!</v>
      </c>
      <c r="M984" s="91" t="e">
        <f aca="false">IF(LEN(VLOOKUP($A984,#REF!,7,FALSE())),UPPER(RIGHT(VLOOKUP($A984,#REF!,7,FALSE()), 1)),"")</f>
        <v>#VALUE!</v>
      </c>
      <c r="N984" s="185"/>
      <c r="O984" s="185"/>
      <c r="P984" s="185"/>
      <c r="Q984" s="185"/>
      <c r="R984" s="185"/>
      <c r="S984" s="100" t="e">
        <f aca="false">HLOOKUP("Device Tree Pin Name",#REF!,MATCH($A984,#REF!,0),FALSE())</f>
        <v>#VALUE!</v>
      </c>
      <c r="T984" s="95" t="e">
        <f aca="false">HLOOKUP("power rail",#REF!,MATCH($A984,#REF!,0),FALSE())</f>
        <v>#VALUE!</v>
      </c>
      <c r="U984" s="96" t="e">
        <f aca="false">HLOOKUP("Wake Capable",#REF!,MATCH($A984,#REF!,0),FALSE())</f>
        <v>#VALUE!</v>
      </c>
      <c r="V984" s="96" t="e">
        <f aca="false">HLOOKUP("Strap",#REF!,MATCH($A984,#REF!,0),FALSE())</f>
        <v>#VALUE!</v>
      </c>
      <c r="W984" s="96"/>
      <c r="X984" s="96"/>
      <c r="Y984" s="96"/>
      <c r="Z984" s="95"/>
      <c r="AA984" s="95" t="e">
        <f aca="false">HLOOKUP("Pad type",#REF!,MATCH($A984,#REF!,0),FALSE())</f>
        <v>#VALUE!</v>
      </c>
      <c r="AB984" s="100"/>
      <c r="AC984" s="100" t="e">
        <f aca="false">HLOOKUP("POR Pin State",#REF!,MATCH($A984,#REF!,0),FALSE())</f>
        <v>#VALUE!</v>
      </c>
      <c r="AD984" s="186"/>
      <c r="AE984" s="187"/>
      <c r="AF984" s="187"/>
      <c r="AG984" s="187"/>
      <c r="AH984" s="188"/>
      <c r="AI984" s="188"/>
      <c r="AJ984" s="189"/>
      <c r="AK984" s="189"/>
      <c r="AL984" s="189"/>
      <c r="AM984" s="189"/>
      <c r="AN984" s="189"/>
      <c r="AO984" s="189"/>
      <c r="AP984" s="189"/>
      <c r="AQ984" s="194" t="s">
        <v>2385</v>
      </c>
      <c r="AR984" s="104"/>
      <c r="AS984" s="104"/>
      <c r="AT984" s="104"/>
      <c r="AU984" s="104"/>
      <c r="AV984" s="104"/>
      <c r="AW984" s="104"/>
      <c r="AX984" s="104"/>
      <c r="AY984" s="104"/>
      <c r="AZ984" s="104"/>
      <c r="BA984" s="104"/>
      <c r="BB984" s="162"/>
      <c r="BC984" s="104"/>
      <c r="BD984" s="214"/>
      <c r="BE984" s="213" t="s">
        <v>2386</v>
      </c>
      <c r="BF984" s="108" t="e">
        <f aca="false">VLOOKUP($A984,#REF!, 34, FALSE())</f>
        <v>#VALUE!</v>
      </c>
      <c r="BG984" s="108" t="e">
        <f aca="false">VLOOKUP($A984,#REF!, 22, FALSE())</f>
        <v>#VALUE!</v>
      </c>
      <c r="BH984" s="109"/>
    </row>
    <row r="985" s="193" customFormat="true" ht="12.75" hidden="false" customHeight="true" outlineLevel="0" collapsed="false">
      <c r="A985" s="133" t="s">
        <v>2387</v>
      </c>
      <c r="B985" s="86" t="e">
        <f aca="false">VLOOKUP($A985,#REF!, 34, FALSE())</f>
        <v>#VALUE!</v>
      </c>
      <c r="C985" s="87" t="str">
        <f aca="false">CONCATENATE("unused_",A985)</f>
        <v>unused_DDR_XM3_B2B_CA1</v>
      </c>
      <c r="D985" s="88" t="e">
        <f aca="false">IF(LEN(VLOOKUP($A985,#REF!,8,FALSE())),LEFT(VLOOKUP($A985,#REF!,8,FALSE()),LEN(VLOOKUP($A985,#REF!,8,FALSE()))-2),"")</f>
        <v>#VALUE!</v>
      </c>
      <c r="E985" s="89" t="e">
        <f aca="false">IF(LEN(VLOOKUP($A985,#REF!,4,FALSE())),IF(INDEX(#REF!,MATCH($A985,#REF!,0),1),LEFT(VLOOKUP($A985,#REF!,4,FALSE()),LEN(VLOOKUP($A985,#REF!,4,FALSE()))-2),CONCATENATE(LEFT(VLOOKUP($A985,#REF!,4,FALSE()),LEN(VLOOKUP($A985,#REF!,4,FALSE()))-2),"*")),"")</f>
        <v>#VALUE!</v>
      </c>
      <c r="F985" s="90" t="e">
        <f aca="false">IF(LEN(VLOOKUP($A985,#REF!,5,FALSE())),IF(INDEX(#REF!,MATCH($A985,#REF!,0),2),LEFT(VLOOKUP($A985,#REF!,5,FALSE()),LEN(VLOOKUP($A985,#REF!,5,FALSE()))-2),CONCATENATE(LEFT(VLOOKUP($A985,#REF!,5,FALSE()),LEN(VLOOKUP($A985,#REF!,5,FALSE()))-2),"*")),"")</f>
        <v>#VALUE!</v>
      </c>
      <c r="G985" s="90" t="e">
        <f aca="false">IF(LEN(VLOOKUP($A985,#REF!,6,FALSE())),IF(INDEX(#REF!,MATCH($A985,#REF!,0),3),LEFT(VLOOKUP($A985,#REF!,6,FALSE()),LEN(VLOOKUP($A985,#REF!,6,FALSE()))-2),CONCATENATE(LEFT(VLOOKUP($A985,#REF!,6,FALSE()),LEN(VLOOKUP($A985,#REF!,6,FALSE()))-2),"*")),"")</f>
        <v>#VALUE!</v>
      </c>
      <c r="H985" s="91" t="e">
        <f aca="false">IF(LEN(VLOOKUP($A985,#REF!,7,FALSE())),IF(INDEX(#REF!,MATCH($A985,#REF!,0),4),LEFT(VLOOKUP($A985,#REF!,7,FALSE()),LEN(VLOOKUP($A985,#REF!,7,FALSE()))-2),CONCATENATE(LEFT(VLOOKUP($A985,#REF!,7,FALSE()),LEN(VLOOKUP($A985,#REF!,7,FALSE()))-2),"*")),"")</f>
        <v>#VALUE!</v>
      </c>
      <c r="I985" s="92" t="e">
        <f aca="false">IF(LEN(VLOOKUP($A985,#REF!,8,FALSE())),UPPER(RIGHT(VLOOKUP($A985,#REF!,8,FALSE()), 1)),"")</f>
        <v>#VALUE!</v>
      </c>
      <c r="J985" s="90" t="e">
        <f aca="false">IF(LEN(VLOOKUP($A985,#REF!,4,FALSE())),UPPER(RIGHT(VLOOKUP($A985,#REF!,4,FALSE()), 1)),"")</f>
        <v>#VALUE!</v>
      </c>
      <c r="K985" s="90" t="e">
        <f aca="false">IF(LEN(VLOOKUP($A985,#REF!,5,FALSE())),UPPER(RIGHT(VLOOKUP($A985,#REF!,5,FALSE()), 1)),"")</f>
        <v>#VALUE!</v>
      </c>
      <c r="L985" s="90" t="e">
        <f aca="false">IF(LEN(VLOOKUP($A985,#REF!,6,FALSE())),UPPER(RIGHT(VLOOKUP($A985,#REF!,6,FALSE()), 1)),"")</f>
        <v>#VALUE!</v>
      </c>
      <c r="M985" s="91" t="e">
        <f aca="false">IF(LEN(VLOOKUP($A985,#REF!,7,FALSE())),UPPER(RIGHT(VLOOKUP($A985,#REF!,7,FALSE()), 1)),"")</f>
        <v>#VALUE!</v>
      </c>
      <c r="N985" s="185"/>
      <c r="O985" s="185"/>
      <c r="P985" s="185"/>
      <c r="Q985" s="185"/>
      <c r="R985" s="185"/>
      <c r="S985" s="100" t="e">
        <f aca="false">HLOOKUP("Device Tree Pin Name",#REF!,MATCH($A985,#REF!,0),FALSE())</f>
        <v>#VALUE!</v>
      </c>
      <c r="T985" s="95" t="e">
        <f aca="false">HLOOKUP("power rail",#REF!,MATCH($A985,#REF!,0),FALSE())</f>
        <v>#VALUE!</v>
      </c>
      <c r="U985" s="96" t="e">
        <f aca="false">HLOOKUP("Wake Capable",#REF!,MATCH($A985,#REF!,0),FALSE())</f>
        <v>#VALUE!</v>
      </c>
      <c r="V985" s="96" t="e">
        <f aca="false">HLOOKUP("Strap",#REF!,MATCH($A985,#REF!,0),FALSE())</f>
        <v>#VALUE!</v>
      </c>
      <c r="W985" s="96"/>
      <c r="X985" s="96"/>
      <c r="Y985" s="96"/>
      <c r="Z985" s="95"/>
      <c r="AA985" s="95" t="e">
        <f aca="false">HLOOKUP("Pad type",#REF!,MATCH($A985,#REF!,0),FALSE())</f>
        <v>#VALUE!</v>
      </c>
      <c r="AB985" s="100"/>
      <c r="AC985" s="100" t="e">
        <f aca="false">HLOOKUP("POR Pin State",#REF!,MATCH($A985,#REF!,0),FALSE())</f>
        <v>#VALUE!</v>
      </c>
      <c r="AD985" s="186"/>
      <c r="AE985" s="187"/>
      <c r="AF985" s="187"/>
      <c r="AG985" s="187"/>
      <c r="AH985" s="188"/>
      <c r="AI985" s="188"/>
      <c r="AJ985" s="189"/>
      <c r="AK985" s="189"/>
      <c r="AL985" s="189"/>
      <c r="AM985" s="189"/>
      <c r="AN985" s="189"/>
      <c r="AO985" s="189"/>
      <c r="AP985" s="189"/>
      <c r="AQ985" s="194" t="s">
        <v>2388</v>
      </c>
      <c r="AR985" s="104"/>
      <c r="AS985" s="104"/>
      <c r="AT985" s="104"/>
      <c r="AU985" s="104"/>
      <c r="AV985" s="104"/>
      <c r="AW985" s="104"/>
      <c r="AX985" s="104"/>
      <c r="AY985" s="104"/>
      <c r="AZ985" s="104"/>
      <c r="BA985" s="104"/>
      <c r="BB985" s="162"/>
      <c r="BC985" s="104"/>
      <c r="BD985" s="214"/>
      <c r="BE985" s="213" t="s">
        <v>2389</v>
      </c>
      <c r="BF985" s="108" t="e">
        <f aca="false">VLOOKUP($A985,#REF!, 34, FALSE())</f>
        <v>#VALUE!</v>
      </c>
      <c r="BG985" s="108" t="e">
        <f aca="false">VLOOKUP($A985,#REF!, 22, FALSE())</f>
        <v>#VALUE!</v>
      </c>
      <c r="BH985" s="109"/>
    </row>
    <row r="986" s="193" customFormat="true" ht="12.75" hidden="false" customHeight="true" outlineLevel="0" collapsed="false">
      <c r="A986" s="133" t="s">
        <v>2390</v>
      </c>
      <c r="B986" s="86" t="e">
        <f aca="false">VLOOKUP($A986,#REF!, 34, FALSE())</f>
        <v>#VALUE!</v>
      </c>
      <c r="C986" s="87" t="str">
        <f aca="false">CONCATENATE("unused_",A986)</f>
        <v>unused_DDR_XM3_B2B_CA2</v>
      </c>
      <c r="D986" s="88" t="e">
        <f aca="false">IF(LEN(VLOOKUP($A986,#REF!,8,FALSE())),LEFT(VLOOKUP($A986,#REF!,8,FALSE()),LEN(VLOOKUP($A986,#REF!,8,FALSE()))-2),"")</f>
        <v>#VALUE!</v>
      </c>
      <c r="E986" s="89" t="e">
        <f aca="false">IF(LEN(VLOOKUP($A986,#REF!,4,FALSE())),IF(INDEX(#REF!,MATCH($A986,#REF!,0),1),LEFT(VLOOKUP($A986,#REF!,4,FALSE()),LEN(VLOOKUP($A986,#REF!,4,FALSE()))-2),CONCATENATE(LEFT(VLOOKUP($A986,#REF!,4,FALSE()),LEN(VLOOKUP($A986,#REF!,4,FALSE()))-2),"*")),"")</f>
        <v>#VALUE!</v>
      </c>
      <c r="F986" s="90" t="e">
        <f aca="false">IF(LEN(VLOOKUP($A986,#REF!,5,FALSE())),IF(INDEX(#REF!,MATCH($A986,#REF!,0),2),LEFT(VLOOKUP($A986,#REF!,5,FALSE()),LEN(VLOOKUP($A986,#REF!,5,FALSE()))-2),CONCATENATE(LEFT(VLOOKUP($A986,#REF!,5,FALSE()),LEN(VLOOKUP($A986,#REF!,5,FALSE()))-2),"*")),"")</f>
        <v>#VALUE!</v>
      </c>
      <c r="G986" s="90" t="e">
        <f aca="false">IF(LEN(VLOOKUP($A986,#REF!,6,FALSE())),IF(INDEX(#REF!,MATCH($A986,#REF!,0),3),LEFT(VLOOKUP($A986,#REF!,6,FALSE()),LEN(VLOOKUP($A986,#REF!,6,FALSE()))-2),CONCATENATE(LEFT(VLOOKUP($A986,#REF!,6,FALSE()),LEN(VLOOKUP($A986,#REF!,6,FALSE()))-2),"*")),"")</f>
        <v>#VALUE!</v>
      </c>
      <c r="H986" s="91" t="e">
        <f aca="false">IF(LEN(VLOOKUP($A986,#REF!,7,FALSE())),IF(INDEX(#REF!,MATCH($A986,#REF!,0),4),LEFT(VLOOKUP($A986,#REF!,7,FALSE()),LEN(VLOOKUP($A986,#REF!,7,FALSE()))-2),CONCATENATE(LEFT(VLOOKUP($A986,#REF!,7,FALSE()),LEN(VLOOKUP($A986,#REF!,7,FALSE()))-2),"*")),"")</f>
        <v>#VALUE!</v>
      </c>
      <c r="I986" s="92" t="e">
        <f aca="false">IF(LEN(VLOOKUP($A986,#REF!,8,FALSE())),UPPER(RIGHT(VLOOKUP($A986,#REF!,8,FALSE()), 1)),"")</f>
        <v>#VALUE!</v>
      </c>
      <c r="J986" s="90" t="e">
        <f aca="false">IF(LEN(VLOOKUP($A986,#REF!,4,FALSE())),UPPER(RIGHT(VLOOKUP($A986,#REF!,4,FALSE()), 1)),"")</f>
        <v>#VALUE!</v>
      </c>
      <c r="K986" s="90" t="e">
        <f aca="false">IF(LEN(VLOOKUP($A986,#REF!,5,FALSE())),UPPER(RIGHT(VLOOKUP($A986,#REF!,5,FALSE()), 1)),"")</f>
        <v>#VALUE!</v>
      </c>
      <c r="L986" s="90" t="e">
        <f aca="false">IF(LEN(VLOOKUP($A986,#REF!,6,FALSE())),UPPER(RIGHT(VLOOKUP($A986,#REF!,6,FALSE()), 1)),"")</f>
        <v>#VALUE!</v>
      </c>
      <c r="M986" s="91" t="e">
        <f aca="false">IF(LEN(VLOOKUP($A986,#REF!,7,FALSE())),UPPER(RIGHT(VLOOKUP($A986,#REF!,7,FALSE()), 1)),"")</f>
        <v>#VALUE!</v>
      </c>
      <c r="N986" s="185"/>
      <c r="O986" s="185"/>
      <c r="P986" s="185"/>
      <c r="Q986" s="185"/>
      <c r="R986" s="185"/>
      <c r="S986" s="100" t="e">
        <f aca="false">HLOOKUP("Device Tree Pin Name",#REF!,MATCH($A986,#REF!,0),FALSE())</f>
        <v>#VALUE!</v>
      </c>
      <c r="T986" s="95" t="e">
        <f aca="false">HLOOKUP("power rail",#REF!,MATCH($A986,#REF!,0),FALSE())</f>
        <v>#VALUE!</v>
      </c>
      <c r="U986" s="96" t="e">
        <f aca="false">HLOOKUP("Wake Capable",#REF!,MATCH($A986,#REF!,0),FALSE())</f>
        <v>#VALUE!</v>
      </c>
      <c r="V986" s="96" t="e">
        <f aca="false">HLOOKUP("Strap",#REF!,MATCH($A986,#REF!,0),FALSE())</f>
        <v>#VALUE!</v>
      </c>
      <c r="W986" s="96"/>
      <c r="X986" s="96"/>
      <c r="Y986" s="96"/>
      <c r="Z986" s="95"/>
      <c r="AA986" s="95" t="e">
        <f aca="false">HLOOKUP("Pad type",#REF!,MATCH($A986,#REF!,0),FALSE())</f>
        <v>#VALUE!</v>
      </c>
      <c r="AB986" s="100"/>
      <c r="AC986" s="100" t="e">
        <f aca="false">HLOOKUP("POR Pin State",#REF!,MATCH($A986,#REF!,0),FALSE())</f>
        <v>#VALUE!</v>
      </c>
      <c r="AD986" s="186"/>
      <c r="AE986" s="187"/>
      <c r="AF986" s="187"/>
      <c r="AG986" s="187"/>
      <c r="AH986" s="188"/>
      <c r="AI986" s="188"/>
      <c r="AJ986" s="189"/>
      <c r="AK986" s="189"/>
      <c r="AL986" s="189"/>
      <c r="AM986" s="189"/>
      <c r="AN986" s="189"/>
      <c r="AO986" s="189"/>
      <c r="AP986" s="189"/>
      <c r="AQ986" s="194" t="s">
        <v>2391</v>
      </c>
      <c r="AR986" s="104"/>
      <c r="AS986" s="104"/>
      <c r="AT986" s="104"/>
      <c r="AU986" s="104"/>
      <c r="AV986" s="104"/>
      <c r="AW986" s="104"/>
      <c r="AX986" s="104"/>
      <c r="AY986" s="104"/>
      <c r="AZ986" s="104"/>
      <c r="BA986" s="104"/>
      <c r="BB986" s="162"/>
      <c r="BC986" s="104"/>
      <c r="BD986" s="214"/>
      <c r="BE986" s="213" t="s">
        <v>2392</v>
      </c>
      <c r="BF986" s="108" t="e">
        <f aca="false">VLOOKUP($A986,#REF!, 34, FALSE())</f>
        <v>#VALUE!</v>
      </c>
      <c r="BG986" s="108" t="e">
        <f aca="false">VLOOKUP($A986,#REF!, 22, FALSE())</f>
        <v>#VALUE!</v>
      </c>
      <c r="BH986" s="109"/>
    </row>
    <row r="987" s="193" customFormat="true" ht="12.75" hidden="false" customHeight="true" outlineLevel="0" collapsed="false">
      <c r="A987" s="133" t="s">
        <v>2393</v>
      </c>
      <c r="B987" s="86" t="e">
        <f aca="false">VLOOKUP($A987,#REF!, 34, FALSE())</f>
        <v>#VALUE!</v>
      </c>
      <c r="C987" s="87" t="str">
        <f aca="false">CONCATENATE("unused_",A987)</f>
        <v>unused_DDR_XM3_B2B_CA3</v>
      </c>
      <c r="D987" s="88" t="e">
        <f aca="false">IF(LEN(VLOOKUP($A987,#REF!,8,FALSE())),LEFT(VLOOKUP($A987,#REF!,8,FALSE()),LEN(VLOOKUP($A987,#REF!,8,FALSE()))-2),"")</f>
        <v>#VALUE!</v>
      </c>
      <c r="E987" s="89" t="e">
        <f aca="false">IF(LEN(VLOOKUP($A987,#REF!,4,FALSE())),IF(INDEX(#REF!,MATCH($A987,#REF!,0),1),LEFT(VLOOKUP($A987,#REF!,4,FALSE()),LEN(VLOOKUP($A987,#REF!,4,FALSE()))-2),CONCATENATE(LEFT(VLOOKUP($A987,#REF!,4,FALSE()),LEN(VLOOKUP($A987,#REF!,4,FALSE()))-2),"*")),"")</f>
        <v>#VALUE!</v>
      </c>
      <c r="F987" s="90" t="e">
        <f aca="false">IF(LEN(VLOOKUP($A987,#REF!,5,FALSE())),IF(INDEX(#REF!,MATCH($A987,#REF!,0),2),LEFT(VLOOKUP($A987,#REF!,5,FALSE()),LEN(VLOOKUP($A987,#REF!,5,FALSE()))-2),CONCATENATE(LEFT(VLOOKUP($A987,#REF!,5,FALSE()),LEN(VLOOKUP($A987,#REF!,5,FALSE()))-2),"*")),"")</f>
        <v>#VALUE!</v>
      </c>
      <c r="G987" s="90" t="e">
        <f aca="false">IF(LEN(VLOOKUP($A987,#REF!,6,FALSE())),IF(INDEX(#REF!,MATCH($A987,#REF!,0),3),LEFT(VLOOKUP($A987,#REF!,6,FALSE()),LEN(VLOOKUP($A987,#REF!,6,FALSE()))-2),CONCATENATE(LEFT(VLOOKUP($A987,#REF!,6,FALSE()),LEN(VLOOKUP($A987,#REF!,6,FALSE()))-2),"*")),"")</f>
        <v>#VALUE!</v>
      </c>
      <c r="H987" s="91" t="e">
        <f aca="false">IF(LEN(VLOOKUP($A987,#REF!,7,FALSE())),IF(INDEX(#REF!,MATCH($A987,#REF!,0),4),LEFT(VLOOKUP($A987,#REF!,7,FALSE()),LEN(VLOOKUP($A987,#REF!,7,FALSE()))-2),CONCATENATE(LEFT(VLOOKUP($A987,#REF!,7,FALSE()),LEN(VLOOKUP($A987,#REF!,7,FALSE()))-2),"*")),"")</f>
        <v>#VALUE!</v>
      </c>
      <c r="I987" s="92" t="e">
        <f aca="false">IF(LEN(VLOOKUP($A987,#REF!,8,FALSE())),UPPER(RIGHT(VLOOKUP($A987,#REF!,8,FALSE()), 1)),"")</f>
        <v>#VALUE!</v>
      </c>
      <c r="J987" s="90" t="e">
        <f aca="false">IF(LEN(VLOOKUP($A987,#REF!,4,FALSE())),UPPER(RIGHT(VLOOKUP($A987,#REF!,4,FALSE()), 1)),"")</f>
        <v>#VALUE!</v>
      </c>
      <c r="K987" s="90" t="e">
        <f aca="false">IF(LEN(VLOOKUP($A987,#REF!,5,FALSE())),UPPER(RIGHT(VLOOKUP($A987,#REF!,5,FALSE()), 1)),"")</f>
        <v>#VALUE!</v>
      </c>
      <c r="L987" s="90" t="e">
        <f aca="false">IF(LEN(VLOOKUP($A987,#REF!,6,FALSE())),UPPER(RIGHT(VLOOKUP($A987,#REF!,6,FALSE()), 1)),"")</f>
        <v>#VALUE!</v>
      </c>
      <c r="M987" s="91" t="e">
        <f aca="false">IF(LEN(VLOOKUP($A987,#REF!,7,FALSE())),UPPER(RIGHT(VLOOKUP($A987,#REF!,7,FALSE()), 1)),"")</f>
        <v>#VALUE!</v>
      </c>
      <c r="N987" s="185"/>
      <c r="O987" s="185"/>
      <c r="P987" s="185"/>
      <c r="Q987" s="185"/>
      <c r="R987" s="185"/>
      <c r="S987" s="100" t="e">
        <f aca="false">HLOOKUP("Device Tree Pin Name",#REF!,MATCH($A987,#REF!,0),FALSE())</f>
        <v>#VALUE!</v>
      </c>
      <c r="T987" s="95" t="e">
        <f aca="false">HLOOKUP("power rail",#REF!,MATCH($A987,#REF!,0),FALSE())</f>
        <v>#VALUE!</v>
      </c>
      <c r="U987" s="96" t="e">
        <f aca="false">HLOOKUP("Wake Capable",#REF!,MATCH($A987,#REF!,0),FALSE())</f>
        <v>#VALUE!</v>
      </c>
      <c r="V987" s="96" t="e">
        <f aca="false">HLOOKUP("Strap",#REF!,MATCH($A987,#REF!,0),FALSE())</f>
        <v>#VALUE!</v>
      </c>
      <c r="W987" s="96"/>
      <c r="X987" s="96"/>
      <c r="Y987" s="96"/>
      <c r="Z987" s="95"/>
      <c r="AA987" s="95" t="e">
        <f aca="false">HLOOKUP("Pad type",#REF!,MATCH($A987,#REF!,0),FALSE())</f>
        <v>#VALUE!</v>
      </c>
      <c r="AB987" s="100"/>
      <c r="AC987" s="100" t="e">
        <f aca="false">HLOOKUP("POR Pin State",#REF!,MATCH($A987,#REF!,0),FALSE())</f>
        <v>#VALUE!</v>
      </c>
      <c r="AD987" s="186"/>
      <c r="AE987" s="187"/>
      <c r="AF987" s="187"/>
      <c r="AG987" s="187"/>
      <c r="AH987" s="188"/>
      <c r="AI987" s="188"/>
      <c r="AJ987" s="189"/>
      <c r="AK987" s="189"/>
      <c r="AL987" s="189"/>
      <c r="AM987" s="189"/>
      <c r="AN987" s="189"/>
      <c r="AO987" s="189"/>
      <c r="AP987" s="189"/>
      <c r="AQ987" s="194" t="s">
        <v>2394</v>
      </c>
      <c r="AR987" s="104"/>
      <c r="AS987" s="104"/>
      <c r="AT987" s="104"/>
      <c r="AU987" s="104"/>
      <c r="AV987" s="104"/>
      <c r="AW987" s="104"/>
      <c r="AX987" s="104"/>
      <c r="AY987" s="104"/>
      <c r="AZ987" s="104"/>
      <c r="BA987" s="104"/>
      <c r="BB987" s="162"/>
      <c r="BC987" s="104"/>
      <c r="BD987" s="214"/>
      <c r="BE987" s="213" t="s">
        <v>2395</v>
      </c>
      <c r="BF987" s="108" t="e">
        <f aca="false">VLOOKUP($A987,#REF!, 34, FALSE())</f>
        <v>#VALUE!</v>
      </c>
      <c r="BG987" s="108" t="e">
        <f aca="false">VLOOKUP($A987,#REF!, 22, FALSE())</f>
        <v>#VALUE!</v>
      </c>
      <c r="BH987" s="109"/>
    </row>
    <row r="988" s="193" customFormat="true" ht="12.75" hidden="false" customHeight="true" outlineLevel="0" collapsed="false">
      <c r="A988" s="133" t="s">
        <v>2396</v>
      </c>
      <c r="B988" s="86" t="e">
        <f aca="false">VLOOKUP($A988,#REF!, 34, FALSE())</f>
        <v>#VALUE!</v>
      </c>
      <c r="C988" s="87" t="str">
        <f aca="false">CONCATENATE("unused_",A988)</f>
        <v>unused_DDR_XM3_B2B_CA4</v>
      </c>
      <c r="D988" s="88" t="e">
        <f aca="false">IF(LEN(VLOOKUP($A988,#REF!,8,FALSE())),LEFT(VLOOKUP($A988,#REF!,8,FALSE()),LEN(VLOOKUP($A988,#REF!,8,FALSE()))-2),"")</f>
        <v>#VALUE!</v>
      </c>
      <c r="E988" s="89" t="e">
        <f aca="false">IF(LEN(VLOOKUP($A988,#REF!,4,FALSE())),IF(INDEX(#REF!,MATCH($A988,#REF!,0),1),LEFT(VLOOKUP($A988,#REF!,4,FALSE()),LEN(VLOOKUP($A988,#REF!,4,FALSE()))-2),CONCATENATE(LEFT(VLOOKUP($A988,#REF!,4,FALSE()),LEN(VLOOKUP($A988,#REF!,4,FALSE()))-2),"*")),"")</f>
        <v>#VALUE!</v>
      </c>
      <c r="F988" s="90" t="e">
        <f aca="false">IF(LEN(VLOOKUP($A988,#REF!,5,FALSE())),IF(INDEX(#REF!,MATCH($A988,#REF!,0),2),LEFT(VLOOKUP($A988,#REF!,5,FALSE()),LEN(VLOOKUP($A988,#REF!,5,FALSE()))-2),CONCATENATE(LEFT(VLOOKUP($A988,#REF!,5,FALSE()),LEN(VLOOKUP($A988,#REF!,5,FALSE()))-2),"*")),"")</f>
        <v>#VALUE!</v>
      </c>
      <c r="G988" s="90" t="e">
        <f aca="false">IF(LEN(VLOOKUP($A988,#REF!,6,FALSE())),IF(INDEX(#REF!,MATCH($A988,#REF!,0),3),LEFT(VLOOKUP($A988,#REF!,6,FALSE()),LEN(VLOOKUP($A988,#REF!,6,FALSE()))-2),CONCATENATE(LEFT(VLOOKUP($A988,#REF!,6,FALSE()),LEN(VLOOKUP($A988,#REF!,6,FALSE()))-2),"*")),"")</f>
        <v>#VALUE!</v>
      </c>
      <c r="H988" s="91" t="e">
        <f aca="false">IF(LEN(VLOOKUP($A988,#REF!,7,FALSE())),IF(INDEX(#REF!,MATCH($A988,#REF!,0),4),LEFT(VLOOKUP($A988,#REF!,7,FALSE()),LEN(VLOOKUP($A988,#REF!,7,FALSE()))-2),CONCATENATE(LEFT(VLOOKUP($A988,#REF!,7,FALSE()),LEN(VLOOKUP($A988,#REF!,7,FALSE()))-2),"*")),"")</f>
        <v>#VALUE!</v>
      </c>
      <c r="I988" s="92" t="e">
        <f aca="false">IF(LEN(VLOOKUP($A988,#REF!,8,FALSE())),UPPER(RIGHT(VLOOKUP($A988,#REF!,8,FALSE()), 1)),"")</f>
        <v>#VALUE!</v>
      </c>
      <c r="J988" s="90" t="e">
        <f aca="false">IF(LEN(VLOOKUP($A988,#REF!,4,FALSE())),UPPER(RIGHT(VLOOKUP($A988,#REF!,4,FALSE()), 1)),"")</f>
        <v>#VALUE!</v>
      </c>
      <c r="K988" s="90" t="e">
        <f aca="false">IF(LEN(VLOOKUP($A988,#REF!,5,FALSE())),UPPER(RIGHT(VLOOKUP($A988,#REF!,5,FALSE()), 1)),"")</f>
        <v>#VALUE!</v>
      </c>
      <c r="L988" s="90" t="e">
        <f aca="false">IF(LEN(VLOOKUP($A988,#REF!,6,FALSE())),UPPER(RIGHT(VLOOKUP($A988,#REF!,6,FALSE()), 1)),"")</f>
        <v>#VALUE!</v>
      </c>
      <c r="M988" s="91" t="e">
        <f aca="false">IF(LEN(VLOOKUP($A988,#REF!,7,FALSE())),UPPER(RIGHT(VLOOKUP($A988,#REF!,7,FALSE()), 1)),"")</f>
        <v>#VALUE!</v>
      </c>
      <c r="N988" s="185"/>
      <c r="O988" s="185"/>
      <c r="P988" s="185"/>
      <c r="Q988" s="185"/>
      <c r="R988" s="185"/>
      <c r="S988" s="100" t="e">
        <f aca="false">HLOOKUP("Device Tree Pin Name",#REF!,MATCH($A988,#REF!,0),FALSE())</f>
        <v>#VALUE!</v>
      </c>
      <c r="T988" s="95" t="e">
        <f aca="false">HLOOKUP("power rail",#REF!,MATCH($A988,#REF!,0),FALSE())</f>
        <v>#VALUE!</v>
      </c>
      <c r="U988" s="96" t="e">
        <f aca="false">HLOOKUP("Wake Capable",#REF!,MATCH($A988,#REF!,0),FALSE())</f>
        <v>#VALUE!</v>
      </c>
      <c r="V988" s="96" t="e">
        <f aca="false">HLOOKUP("Strap",#REF!,MATCH($A988,#REF!,0),FALSE())</f>
        <v>#VALUE!</v>
      </c>
      <c r="W988" s="96"/>
      <c r="X988" s="96"/>
      <c r="Y988" s="96"/>
      <c r="Z988" s="95"/>
      <c r="AA988" s="95" t="e">
        <f aca="false">HLOOKUP("Pad type",#REF!,MATCH($A988,#REF!,0),FALSE())</f>
        <v>#VALUE!</v>
      </c>
      <c r="AB988" s="100"/>
      <c r="AC988" s="100" t="e">
        <f aca="false">HLOOKUP("POR Pin State",#REF!,MATCH($A988,#REF!,0),FALSE())</f>
        <v>#VALUE!</v>
      </c>
      <c r="AD988" s="186"/>
      <c r="AE988" s="187"/>
      <c r="AF988" s="187"/>
      <c r="AG988" s="187"/>
      <c r="AH988" s="188"/>
      <c r="AI988" s="188"/>
      <c r="AJ988" s="189"/>
      <c r="AK988" s="189"/>
      <c r="AL988" s="189"/>
      <c r="AM988" s="189"/>
      <c r="AN988" s="189"/>
      <c r="AO988" s="189"/>
      <c r="AP988" s="189"/>
      <c r="AQ988" s="194" t="s">
        <v>2397</v>
      </c>
      <c r="AR988" s="104"/>
      <c r="AS988" s="104"/>
      <c r="AT988" s="104"/>
      <c r="AU988" s="104"/>
      <c r="AV988" s="104"/>
      <c r="AW988" s="104"/>
      <c r="AX988" s="104"/>
      <c r="AY988" s="104"/>
      <c r="AZ988" s="104"/>
      <c r="BA988" s="104"/>
      <c r="BB988" s="162"/>
      <c r="BC988" s="104"/>
      <c r="BD988" s="214"/>
      <c r="BE988" s="213" t="s">
        <v>2398</v>
      </c>
      <c r="BF988" s="108" t="e">
        <f aca="false">VLOOKUP($A988,#REF!, 34, FALSE())</f>
        <v>#VALUE!</v>
      </c>
      <c r="BG988" s="108" t="e">
        <f aca="false">VLOOKUP($A988,#REF!, 22, FALSE())</f>
        <v>#VALUE!</v>
      </c>
      <c r="BH988" s="109"/>
    </row>
    <row r="989" s="193" customFormat="true" ht="12.75" hidden="false" customHeight="true" outlineLevel="0" collapsed="false">
      <c r="A989" s="133" t="s">
        <v>2399</v>
      </c>
      <c r="B989" s="86" t="e">
        <f aca="false">VLOOKUP($A989,#REF!, 34, FALSE())</f>
        <v>#VALUE!</v>
      </c>
      <c r="C989" s="87" t="str">
        <f aca="false">CONCATENATE("unused_",A989)</f>
        <v>unused_DDR_XM3_B2B_CA5</v>
      </c>
      <c r="D989" s="88" t="e">
        <f aca="false">IF(LEN(VLOOKUP($A989,#REF!,8,FALSE())),LEFT(VLOOKUP($A989,#REF!,8,FALSE()),LEN(VLOOKUP($A989,#REF!,8,FALSE()))-2),"")</f>
        <v>#VALUE!</v>
      </c>
      <c r="E989" s="89" t="e">
        <f aca="false">IF(LEN(VLOOKUP($A989,#REF!,4,FALSE())),IF(INDEX(#REF!,MATCH($A989,#REF!,0),1),LEFT(VLOOKUP($A989,#REF!,4,FALSE()),LEN(VLOOKUP($A989,#REF!,4,FALSE()))-2),CONCATENATE(LEFT(VLOOKUP($A989,#REF!,4,FALSE()),LEN(VLOOKUP($A989,#REF!,4,FALSE()))-2),"*")),"")</f>
        <v>#VALUE!</v>
      </c>
      <c r="F989" s="90" t="e">
        <f aca="false">IF(LEN(VLOOKUP($A989,#REF!,5,FALSE())),IF(INDEX(#REF!,MATCH($A989,#REF!,0),2),LEFT(VLOOKUP($A989,#REF!,5,FALSE()),LEN(VLOOKUP($A989,#REF!,5,FALSE()))-2),CONCATENATE(LEFT(VLOOKUP($A989,#REF!,5,FALSE()),LEN(VLOOKUP($A989,#REF!,5,FALSE()))-2),"*")),"")</f>
        <v>#VALUE!</v>
      </c>
      <c r="G989" s="90" t="e">
        <f aca="false">IF(LEN(VLOOKUP($A989,#REF!,6,FALSE())),IF(INDEX(#REF!,MATCH($A989,#REF!,0),3),LEFT(VLOOKUP($A989,#REF!,6,FALSE()),LEN(VLOOKUP($A989,#REF!,6,FALSE()))-2),CONCATENATE(LEFT(VLOOKUP($A989,#REF!,6,FALSE()),LEN(VLOOKUP($A989,#REF!,6,FALSE()))-2),"*")),"")</f>
        <v>#VALUE!</v>
      </c>
      <c r="H989" s="91" t="e">
        <f aca="false">IF(LEN(VLOOKUP($A989,#REF!,7,FALSE())),IF(INDEX(#REF!,MATCH($A989,#REF!,0),4),LEFT(VLOOKUP($A989,#REF!,7,FALSE()),LEN(VLOOKUP($A989,#REF!,7,FALSE()))-2),CONCATENATE(LEFT(VLOOKUP($A989,#REF!,7,FALSE()),LEN(VLOOKUP($A989,#REF!,7,FALSE()))-2),"*")),"")</f>
        <v>#VALUE!</v>
      </c>
      <c r="I989" s="92" t="e">
        <f aca="false">IF(LEN(VLOOKUP($A989,#REF!,8,FALSE())),UPPER(RIGHT(VLOOKUP($A989,#REF!,8,FALSE()), 1)),"")</f>
        <v>#VALUE!</v>
      </c>
      <c r="J989" s="90" t="e">
        <f aca="false">IF(LEN(VLOOKUP($A989,#REF!,4,FALSE())),UPPER(RIGHT(VLOOKUP($A989,#REF!,4,FALSE()), 1)),"")</f>
        <v>#VALUE!</v>
      </c>
      <c r="K989" s="90" t="e">
        <f aca="false">IF(LEN(VLOOKUP($A989,#REF!,5,FALSE())),UPPER(RIGHT(VLOOKUP($A989,#REF!,5,FALSE()), 1)),"")</f>
        <v>#VALUE!</v>
      </c>
      <c r="L989" s="90" t="e">
        <f aca="false">IF(LEN(VLOOKUP($A989,#REF!,6,FALSE())),UPPER(RIGHT(VLOOKUP($A989,#REF!,6,FALSE()), 1)),"")</f>
        <v>#VALUE!</v>
      </c>
      <c r="M989" s="91" t="e">
        <f aca="false">IF(LEN(VLOOKUP($A989,#REF!,7,FALSE())),UPPER(RIGHT(VLOOKUP($A989,#REF!,7,FALSE()), 1)),"")</f>
        <v>#VALUE!</v>
      </c>
      <c r="N989" s="185"/>
      <c r="O989" s="185"/>
      <c r="P989" s="185"/>
      <c r="Q989" s="185"/>
      <c r="R989" s="185"/>
      <c r="S989" s="100" t="e">
        <f aca="false">HLOOKUP("Device Tree Pin Name",#REF!,MATCH($A989,#REF!,0),FALSE())</f>
        <v>#VALUE!</v>
      </c>
      <c r="T989" s="95" t="e">
        <f aca="false">HLOOKUP("power rail",#REF!,MATCH($A989,#REF!,0),FALSE())</f>
        <v>#VALUE!</v>
      </c>
      <c r="U989" s="96" t="e">
        <f aca="false">HLOOKUP("Wake Capable",#REF!,MATCH($A989,#REF!,0),FALSE())</f>
        <v>#VALUE!</v>
      </c>
      <c r="V989" s="96" t="e">
        <f aca="false">HLOOKUP("Strap",#REF!,MATCH($A989,#REF!,0),FALSE())</f>
        <v>#VALUE!</v>
      </c>
      <c r="W989" s="96"/>
      <c r="X989" s="96"/>
      <c r="Y989" s="96"/>
      <c r="Z989" s="95"/>
      <c r="AA989" s="95" t="e">
        <f aca="false">HLOOKUP("Pad type",#REF!,MATCH($A989,#REF!,0),FALSE())</f>
        <v>#VALUE!</v>
      </c>
      <c r="AB989" s="100"/>
      <c r="AC989" s="100" t="e">
        <f aca="false">HLOOKUP("POR Pin State",#REF!,MATCH($A989,#REF!,0),FALSE())</f>
        <v>#VALUE!</v>
      </c>
      <c r="AD989" s="186"/>
      <c r="AE989" s="187"/>
      <c r="AF989" s="187"/>
      <c r="AG989" s="187"/>
      <c r="AH989" s="188"/>
      <c r="AI989" s="188"/>
      <c r="AJ989" s="189"/>
      <c r="AK989" s="189"/>
      <c r="AL989" s="189"/>
      <c r="AM989" s="189"/>
      <c r="AN989" s="189"/>
      <c r="AO989" s="189"/>
      <c r="AP989" s="189"/>
      <c r="AQ989" s="194" t="s">
        <v>2400</v>
      </c>
      <c r="AR989" s="104"/>
      <c r="AS989" s="104"/>
      <c r="AT989" s="104"/>
      <c r="AU989" s="104"/>
      <c r="AV989" s="104"/>
      <c r="AW989" s="104"/>
      <c r="AX989" s="104"/>
      <c r="AY989" s="104"/>
      <c r="AZ989" s="104"/>
      <c r="BA989" s="104"/>
      <c r="BB989" s="162"/>
      <c r="BC989" s="104"/>
      <c r="BD989" s="214"/>
      <c r="BE989" s="213" t="s">
        <v>2401</v>
      </c>
      <c r="BF989" s="108" t="e">
        <f aca="false">VLOOKUP($A989,#REF!, 34, FALSE())</f>
        <v>#VALUE!</v>
      </c>
      <c r="BG989" s="108" t="e">
        <f aca="false">VLOOKUP($A989,#REF!, 22, FALSE())</f>
        <v>#VALUE!</v>
      </c>
      <c r="BH989" s="109"/>
    </row>
    <row r="990" s="193" customFormat="true" ht="12.75" hidden="false" customHeight="true" outlineLevel="0" collapsed="false">
      <c r="A990" s="133" t="s">
        <v>2402</v>
      </c>
      <c r="B990" s="86" t="e">
        <f aca="false">VLOOKUP($A990,#REF!, 34, FALSE())</f>
        <v>#VALUE!</v>
      </c>
      <c r="C990" s="87" t="str">
        <f aca="false">CONCATENATE("unused_",A990)</f>
        <v>unused_DDR_XM3_B2B_CA6</v>
      </c>
      <c r="D990" s="88" t="e">
        <f aca="false">IF(LEN(VLOOKUP($A990,#REF!,8,FALSE())),LEFT(VLOOKUP($A990,#REF!,8,FALSE()),LEN(VLOOKUP($A990,#REF!,8,FALSE()))-2),"")</f>
        <v>#VALUE!</v>
      </c>
      <c r="E990" s="89" t="e">
        <f aca="false">IF(LEN(VLOOKUP($A990,#REF!,4,FALSE())),IF(INDEX(#REF!,MATCH($A990,#REF!,0),1),LEFT(VLOOKUP($A990,#REF!,4,FALSE()),LEN(VLOOKUP($A990,#REF!,4,FALSE()))-2),CONCATENATE(LEFT(VLOOKUP($A990,#REF!,4,FALSE()),LEN(VLOOKUP($A990,#REF!,4,FALSE()))-2),"*")),"")</f>
        <v>#VALUE!</v>
      </c>
      <c r="F990" s="90" t="e">
        <f aca="false">IF(LEN(VLOOKUP($A990,#REF!,5,FALSE())),IF(INDEX(#REF!,MATCH($A990,#REF!,0),2),LEFT(VLOOKUP($A990,#REF!,5,FALSE()),LEN(VLOOKUP($A990,#REF!,5,FALSE()))-2),CONCATENATE(LEFT(VLOOKUP($A990,#REF!,5,FALSE()),LEN(VLOOKUP($A990,#REF!,5,FALSE()))-2),"*")),"")</f>
        <v>#VALUE!</v>
      </c>
      <c r="G990" s="90" t="e">
        <f aca="false">IF(LEN(VLOOKUP($A990,#REF!,6,FALSE())),IF(INDEX(#REF!,MATCH($A990,#REF!,0),3),LEFT(VLOOKUP($A990,#REF!,6,FALSE()),LEN(VLOOKUP($A990,#REF!,6,FALSE()))-2),CONCATENATE(LEFT(VLOOKUP($A990,#REF!,6,FALSE()),LEN(VLOOKUP($A990,#REF!,6,FALSE()))-2),"*")),"")</f>
        <v>#VALUE!</v>
      </c>
      <c r="H990" s="91" t="e">
        <f aca="false">IF(LEN(VLOOKUP($A990,#REF!,7,FALSE())),IF(INDEX(#REF!,MATCH($A990,#REF!,0),4),LEFT(VLOOKUP($A990,#REF!,7,FALSE()),LEN(VLOOKUP($A990,#REF!,7,FALSE()))-2),CONCATENATE(LEFT(VLOOKUP($A990,#REF!,7,FALSE()),LEN(VLOOKUP($A990,#REF!,7,FALSE()))-2),"*")),"")</f>
        <v>#VALUE!</v>
      </c>
      <c r="I990" s="92" t="e">
        <f aca="false">IF(LEN(VLOOKUP($A990,#REF!,8,FALSE())),UPPER(RIGHT(VLOOKUP($A990,#REF!,8,FALSE()), 1)),"")</f>
        <v>#VALUE!</v>
      </c>
      <c r="J990" s="90" t="e">
        <f aca="false">IF(LEN(VLOOKUP($A990,#REF!,4,FALSE())),UPPER(RIGHT(VLOOKUP($A990,#REF!,4,FALSE()), 1)),"")</f>
        <v>#VALUE!</v>
      </c>
      <c r="K990" s="90" t="e">
        <f aca="false">IF(LEN(VLOOKUP($A990,#REF!,5,FALSE())),UPPER(RIGHT(VLOOKUP($A990,#REF!,5,FALSE()), 1)),"")</f>
        <v>#VALUE!</v>
      </c>
      <c r="L990" s="90" t="e">
        <f aca="false">IF(LEN(VLOOKUP($A990,#REF!,6,FALSE())),UPPER(RIGHT(VLOOKUP($A990,#REF!,6,FALSE()), 1)),"")</f>
        <v>#VALUE!</v>
      </c>
      <c r="M990" s="91" t="e">
        <f aca="false">IF(LEN(VLOOKUP($A990,#REF!,7,FALSE())),UPPER(RIGHT(VLOOKUP($A990,#REF!,7,FALSE()), 1)),"")</f>
        <v>#VALUE!</v>
      </c>
      <c r="N990" s="185"/>
      <c r="O990" s="185"/>
      <c r="P990" s="185"/>
      <c r="Q990" s="185"/>
      <c r="R990" s="185"/>
      <c r="S990" s="100" t="e">
        <f aca="false">HLOOKUP("Device Tree Pin Name",#REF!,MATCH($A990,#REF!,0),FALSE())</f>
        <v>#VALUE!</v>
      </c>
      <c r="T990" s="95" t="e">
        <f aca="false">HLOOKUP("power rail",#REF!,MATCH($A990,#REF!,0),FALSE())</f>
        <v>#VALUE!</v>
      </c>
      <c r="U990" s="96" t="e">
        <f aca="false">HLOOKUP("Wake Capable",#REF!,MATCH($A990,#REF!,0),FALSE())</f>
        <v>#VALUE!</v>
      </c>
      <c r="V990" s="96" t="e">
        <f aca="false">HLOOKUP("Strap",#REF!,MATCH($A990,#REF!,0),FALSE())</f>
        <v>#VALUE!</v>
      </c>
      <c r="W990" s="96"/>
      <c r="X990" s="96"/>
      <c r="Y990" s="96"/>
      <c r="Z990" s="95"/>
      <c r="AA990" s="95" t="e">
        <f aca="false">HLOOKUP("Pad type",#REF!,MATCH($A990,#REF!,0),FALSE())</f>
        <v>#VALUE!</v>
      </c>
      <c r="AB990" s="100"/>
      <c r="AC990" s="100" t="e">
        <f aca="false">HLOOKUP("POR Pin State",#REF!,MATCH($A990,#REF!,0),FALSE())</f>
        <v>#VALUE!</v>
      </c>
      <c r="AD990" s="186"/>
      <c r="AE990" s="187"/>
      <c r="AF990" s="187"/>
      <c r="AG990" s="187"/>
      <c r="AH990" s="188"/>
      <c r="AI990" s="188"/>
      <c r="AJ990" s="189"/>
      <c r="AK990" s="189"/>
      <c r="AL990" s="189"/>
      <c r="AM990" s="189"/>
      <c r="AN990" s="189"/>
      <c r="AO990" s="189"/>
      <c r="AP990" s="189"/>
      <c r="AQ990" s="194" t="s">
        <v>2403</v>
      </c>
      <c r="AR990" s="104"/>
      <c r="AS990" s="104"/>
      <c r="AT990" s="104"/>
      <c r="AU990" s="104"/>
      <c r="AV990" s="104"/>
      <c r="AW990" s="104"/>
      <c r="AX990" s="104"/>
      <c r="AY990" s="104"/>
      <c r="AZ990" s="104"/>
      <c r="BA990" s="104"/>
      <c r="BB990" s="162"/>
      <c r="BC990" s="104"/>
      <c r="BD990" s="214"/>
      <c r="BE990" s="213" t="s">
        <v>2404</v>
      </c>
      <c r="BF990" s="108" t="e">
        <f aca="false">VLOOKUP($A990,#REF!, 34, FALSE())</f>
        <v>#VALUE!</v>
      </c>
      <c r="BG990" s="108" t="e">
        <f aca="false">VLOOKUP($A990,#REF!, 22, FALSE())</f>
        <v>#VALUE!</v>
      </c>
      <c r="BH990" s="109"/>
    </row>
    <row r="991" s="193" customFormat="true" ht="12.75" hidden="false" customHeight="true" outlineLevel="0" collapsed="false">
      <c r="A991" s="133" t="s">
        <v>2405</v>
      </c>
      <c r="B991" s="86" t="e">
        <f aca="false">VLOOKUP($A991,#REF!, 34, FALSE())</f>
        <v>#VALUE!</v>
      </c>
      <c r="C991" s="87" t="str">
        <f aca="false">CONCATENATE("unused_",A991)</f>
        <v>unused_DDR_XM3_B2A_CS_CKE0</v>
      </c>
      <c r="D991" s="88" t="e">
        <f aca="false">IF(LEN(VLOOKUP($A991,#REF!,8,FALSE())),LEFT(VLOOKUP($A991,#REF!,8,FALSE()),LEN(VLOOKUP($A991,#REF!,8,FALSE()))-2),"")</f>
        <v>#VALUE!</v>
      </c>
      <c r="E991" s="89" t="e">
        <f aca="false">IF(LEN(VLOOKUP($A991,#REF!,4,FALSE())),IF(INDEX(#REF!,MATCH($A991,#REF!,0),1),LEFT(VLOOKUP($A991,#REF!,4,FALSE()),LEN(VLOOKUP($A991,#REF!,4,FALSE()))-2),CONCATENATE(LEFT(VLOOKUP($A991,#REF!,4,FALSE()),LEN(VLOOKUP($A991,#REF!,4,FALSE()))-2),"*")),"")</f>
        <v>#VALUE!</v>
      </c>
      <c r="F991" s="90" t="e">
        <f aca="false">IF(LEN(VLOOKUP($A991,#REF!,5,FALSE())),IF(INDEX(#REF!,MATCH($A991,#REF!,0),2),LEFT(VLOOKUP($A991,#REF!,5,FALSE()),LEN(VLOOKUP($A991,#REF!,5,FALSE()))-2),CONCATENATE(LEFT(VLOOKUP($A991,#REF!,5,FALSE()),LEN(VLOOKUP($A991,#REF!,5,FALSE()))-2),"*")),"")</f>
        <v>#VALUE!</v>
      </c>
      <c r="G991" s="90" t="e">
        <f aca="false">IF(LEN(VLOOKUP($A991,#REF!,6,FALSE())),IF(INDEX(#REF!,MATCH($A991,#REF!,0),3),LEFT(VLOOKUP($A991,#REF!,6,FALSE()),LEN(VLOOKUP($A991,#REF!,6,FALSE()))-2),CONCATENATE(LEFT(VLOOKUP($A991,#REF!,6,FALSE()),LEN(VLOOKUP($A991,#REF!,6,FALSE()))-2),"*")),"")</f>
        <v>#VALUE!</v>
      </c>
      <c r="H991" s="91" t="e">
        <f aca="false">IF(LEN(VLOOKUP($A991,#REF!,7,FALSE())),IF(INDEX(#REF!,MATCH($A991,#REF!,0),4),LEFT(VLOOKUP($A991,#REF!,7,FALSE()),LEN(VLOOKUP($A991,#REF!,7,FALSE()))-2),CONCATENATE(LEFT(VLOOKUP($A991,#REF!,7,FALSE()),LEN(VLOOKUP($A991,#REF!,7,FALSE()))-2),"*")),"")</f>
        <v>#VALUE!</v>
      </c>
      <c r="I991" s="92" t="e">
        <f aca="false">IF(LEN(VLOOKUP($A991,#REF!,8,FALSE())),UPPER(RIGHT(VLOOKUP($A991,#REF!,8,FALSE()), 1)),"")</f>
        <v>#VALUE!</v>
      </c>
      <c r="J991" s="90" t="e">
        <f aca="false">IF(LEN(VLOOKUP($A991,#REF!,4,FALSE())),UPPER(RIGHT(VLOOKUP($A991,#REF!,4,FALSE()), 1)),"")</f>
        <v>#VALUE!</v>
      </c>
      <c r="K991" s="90" t="e">
        <f aca="false">IF(LEN(VLOOKUP($A991,#REF!,5,FALSE())),UPPER(RIGHT(VLOOKUP($A991,#REF!,5,FALSE()), 1)),"")</f>
        <v>#VALUE!</v>
      </c>
      <c r="L991" s="90" t="e">
        <f aca="false">IF(LEN(VLOOKUP($A991,#REF!,6,FALSE())),UPPER(RIGHT(VLOOKUP($A991,#REF!,6,FALSE()), 1)),"")</f>
        <v>#VALUE!</v>
      </c>
      <c r="M991" s="91" t="e">
        <f aca="false">IF(LEN(VLOOKUP($A991,#REF!,7,FALSE())),UPPER(RIGHT(VLOOKUP($A991,#REF!,7,FALSE()), 1)),"")</f>
        <v>#VALUE!</v>
      </c>
      <c r="N991" s="185"/>
      <c r="O991" s="185"/>
      <c r="P991" s="185"/>
      <c r="Q991" s="185"/>
      <c r="R991" s="185"/>
      <c r="S991" s="100" t="e">
        <f aca="false">HLOOKUP("Device Tree Pin Name",#REF!,MATCH($A991,#REF!,0),FALSE())</f>
        <v>#VALUE!</v>
      </c>
      <c r="T991" s="95" t="e">
        <f aca="false">HLOOKUP("power rail",#REF!,MATCH($A991,#REF!,0),FALSE())</f>
        <v>#VALUE!</v>
      </c>
      <c r="U991" s="96" t="e">
        <f aca="false">HLOOKUP("Wake Capable",#REF!,MATCH($A991,#REF!,0),FALSE())</f>
        <v>#VALUE!</v>
      </c>
      <c r="V991" s="96" t="e">
        <f aca="false">HLOOKUP("Strap",#REF!,MATCH($A991,#REF!,0),FALSE())</f>
        <v>#VALUE!</v>
      </c>
      <c r="W991" s="96"/>
      <c r="X991" s="96"/>
      <c r="Y991" s="96"/>
      <c r="Z991" s="95"/>
      <c r="AA991" s="95" t="e">
        <f aca="false">HLOOKUP("Pad type",#REF!,MATCH($A991,#REF!,0),FALSE())</f>
        <v>#VALUE!</v>
      </c>
      <c r="AB991" s="100"/>
      <c r="AC991" s="100" t="e">
        <f aca="false">HLOOKUP("POR Pin State",#REF!,MATCH($A991,#REF!,0),FALSE())</f>
        <v>#VALUE!</v>
      </c>
      <c r="AD991" s="186"/>
      <c r="AE991" s="187"/>
      <c r="AF991" s="187"/>
      <c r="AG991" s="187"/>
      <c r="AH991" s="188"/>
      <c r="AI991" s="188"/>
      <c r="AJ991" s="189"/>
      <c r="AK991" s="189"/>
      <c r="AL991" s="189"/>
      <c r="AM991" s="189"/>
      <c r="AN991" s="189"/>
      <c r="AO991" s="189"/>
      <c r="AP991" s="189"/>
      <c r="AQ991" s="194" t="s">
        <v>2405</v>
      </c>
      <c r="AR991" s="104"/>
      <c r="AS991" s="104"/>
      <c r="AT991" s="104"/>
      <c r="AU991" s="104"/>
      <c r="AV991" s="104"/>
      <c r="AW991" s="104"/>
      <c r="AX991" s="104"/>
      <c r="AY991" s="104"/>
      <c r="AZ991" s="104"/>
      <c r="BA991" s="104"/>
      <c r="BB991" s="162"/>
      <c r="BC991" s="104"/>
      <c r="BD991" s="214"/>
      <c r="BE991" s="213" t="s">
        <v>2406</v>
      </c>
      <c r="BF991" s="108" t="e">
        <f aca="false">VLOOKUP($A991,#REF!, 34, FALSE())</f>
        <v>#VALUE!</v>
      </c>
      <c r="BG991" s="108" t="e">
        <f aca="false">VLOOKUP($A991,#REF!, 22, FALSE())</f>
        <v>#VALUE!</v>
      </c>
      <c r="BH991" s="109"/>
    </row>
    <row r="992" s="193" customFormat="true" ht="12.75" hidden="false" customHeight="true" outlineLevel="0" collapsed="false">
      <c r="A992" s="133" t="s">
        <v>2407</v>
      </c>
      <c r="B992" s="86" t="e">
        <f aca="false">VLOOKUP($A992,#REF!, 34, FALSE())</f>
        <v>#VALUE!</v>
      </c>
      <c r="C992" s="87" t="str">
        <f aca="false">CONCATENATE("unused_",A992)</f>
        <v>unused_DDR_XM3_B2A_CS_CKE1</v>
      </c>
      <c r="D992" s="88" t="e">
        <f aca="false">IF(LEN(VLOOKUP($A992,#REF!,8,FALSE())),LEFT(VLOOKUP($A992,#REF!,8,FALSE()),LEN(VLOOKUP($A992,#REF!,8,FALSE()))-2),"")</f>
        <v>#VALUE!</v>
      </c>
      <c r="E992" s="89" t="e">
        <f aca="false">IF(LEN(VLOOKUP($A992,#REF!,4,FALSE())),IF(INDEX(#REF!,MATCH($A992,#REF!,0),1),LEFT(VLOOKUP($A992,#REF!,4,FALSE()),LEN(VLOOKUP($A992,#REF!,4,FALSE()))-2),CONCATENATE(LEFT(VLOOKUP($A992,#REF!,4,FALSE()),LEN(VLOOKUP($A992,#REF!,4,FALSE()))-2),"*")),"")</f>
        <v>#VALUE!</v>
      </c>
      <c r="F992" s="90" t="e">
        <f aca="false">IF(LEN(VLOOKUP($A992,#REF!,5,FALSE())),IF(INDEX(#REF!,MATCH($A992,#REF!,0),2),LEFT(VLOOKUP($A992,#REF!,5,FALSE()),LEN(VLOOKUP($A992,#REF!,5,FALSE()))-2),CONCATENATE(LEFT(VLOOKUP($A992,#REF!,5,FALSE()),LEN(VLOOKUP($A992,#REF!,5,FALSE()))-2),"*")),"")</f>
        <v>#VALUE!</v>
      </c>
      <c r="G992" s="90" t="e">
        <f aca="false">IF(LEN(VLOOKUP($A992,#REF!,6,FALSE())),IF(INDEX(#REF!,MATCH($A992,#REF!,0),3),LEFT(VLOOKUP($A992,#REF!,6,FALSE()),LEN(VLOOKUP($A992,#REF!,6,FALSE()))-2),CONCATENATE(LEFT(VLOOKUP($A992,#REF!,6,FALSE()),LEN(VLOOKUP($A992,#REF!,6,FALSE()))-2),"*")),"")</f>
        <v>#VALUE!</v>
      </c>
      <c r="H992" s="91" t="e">
        <f aca="false">IF(LEN(VLOOKUP($A992,#REF!,7,FALSE())),IF(INDEX(#REF!,MATCH($A992,#REF!,0),4),LEFT(VLOOKUP($A992,#REF!,7,FALSE()),LEN(VLOOKUP($A992,#REF!,7,FALSE()))-2),CONCATENATE(LEFT(VLOOKUP($A992,#REF!,7,FALSE()),LEN(VLOOKUP($A992,#REF!,7,FALSE()))-2),"*")),"")</f>
        <v>#VALUE!</v>
      </c>
      <c r="I992" s="92" t="e">
        <f aca="false">IF(LEN(VLOOKUP($A992,#REF!,8,FALSE())),UPPER(RIGHT(VLOOKUP($A992,#REF!,8,FALSE()), 1)),"")</f>
        <v>#VALUE!</v>
      </c>
      <c r="J992" s="90" t="e">
        <f aca="false">IF(LEN(VLOOKUP($A992,#REF!,4,FALSE())),UPPER(RIGHT(VLOOKUP($A992,#REF!,4,FALSE()), 1)),"")</f>
        <v>#VALUE!</v>
      </c>
      <c r="K992" s="90" t="e">
        <f aca="false">IF(LEN(VLOOKUP($A992,#REF!,5,FALSE())),UPPER(RIGHT(VLOOKUP($A992,#REF!,5,FALSE()), 1)),"")</f>
        <v>#VALUE!</v>
      </c>
      <c r="L992" s="90" t="e">
        <f aca="false">IF(LEN(VLOOKUP($A992,#REF!,6,FALSE())),UPPER(RIGHT(VLOOKUP($A992,#REF!,6,FALSE()), 1)),"")</f>
        <v>#VALUE!</v>
      </c>
      <c r="M992" s="91" t="e">
        <f aca="false">IF(LEN(VLOOKUP($A992,#REF!,7,FALSE())),UPPER(RIGHT(VLOOKUP($A992,#REF!,7,FALSE()), 1)),"")</f>
        <v>#VALUE!</v>
      </c>
      <c r="N992" s="185"/>
      <c r="O992" s="185"/>
      <c r="P992" s="185"/>
      <c r="Q992" s="185"/>
      <c r="R992" s="185"/>
      <c r="S992" s="100" t="e">
        <f aca="false">HLOOKUP("Device Tree Pin Name",#REF!,MATCH($A992,#REF!,0),FALSE())</f>
        <v>#VALUE!</v>
      </c>
      <c r="T992" s="95" t="e">
        <f aca="false">HLOOKUP("power rail",#REF!,MATCH($A992,#REF!,0),FALSE())</f>
        <v>#VALUE!</v>
      </c>
      <c r="U992" s="96" t="e">
        <f aca="false">HLOOKUP("Wake Capable",#REF!,MATCH($A992,#REF!,0),FALSE())</f>
        <v>#VALUE!</v>
      </c>
      <c r="V992" s="96" t="e">
        <f aca="false">HLOOKUP("Strap",#REF!,MATCH($A992,#REF!,0),FALSE())</f>
        <v>#VALUE!</v>
      </c>
      <c r="W992" s="96"/>
      <c r="X992" s="96"/>
      <c r="Y992" s="96"/>
      <c r="Z992" s="95"/>
      <c r="AA992" s="95" t="e">
        <f aca="false">HLOOKUP("Pad type",#REF!,MATCH($A992,#REF!,0),FALSE())</f>
        <v>#VALUE!</v>
      </c>
      <c r="AB992" s="100"/>
      <c r="AC992" s="100" t="e">
        <f aca="false">HLOOKUP("POR Pin State",#REF!,MATCH($A992,#REF!,0),FALSE())</f>
        <v>#VALUE!</v>
      </c>
      <c r="AD992" s="186"/>
      <c r="AE992" s="187"/>
      <c r="AF992" s="187"/>
      <c r="AG992" s="187"/>
      <c r="AH992" s="188"/>
      <c r="AI992" s="188"/>
      <c r="AJ992" s="189"/>
      <c r="AK992" s="189"/>
      <c r="AL992" s="189"/>
      <c r="AM992" s="189"/>
      <c r="AN992" s="189"/>
      <c r="AO992" s="189"/>
      <c r="AP992" s="189"/>
      <c r="AQ992" s="194" t="s">
        <v>2407</v>
      </c>
      <c r="AR992" s="104"/>
      <c r="AS992" s="104"/>
      <c r="AT992" s="104"/>
      <c r="AU992" s="104"/>
      <c r="AV992" s="104"/>
      <c r="AW992" s="104"/>
      <c r="AX992" s="104"/>
      <c r="AY992" s="104"/>
      <c r="AZ992" s="104"/>
      <c r="BA992" s="104"/>
      <c r="BB992" s="162"/>
      <c r="BC992" s="104"/>
      <c r="BD992" s="214"/>
      <c r="BE992" s="213" t="s">
        <v>2408</v>
      </c>
      <c r="BF992" s="108" t="e">
        <f aca="false">VLOOKUP($A992,#REF!, 34, FALSE())</f>
        <v>#VALUE!</v>
      </c>
      <c r="BG992" s="108" t="e">
        <f aca="false">VLOOKUP($A992,#REF!, 22, FALSE())</f>
        <v>#VALUE!</v>
      </c>
      <c r="BH992" s="109"/>
    </row>
    <row r="993" s="193" customFormat="true" ht="12.75" hidden="false" customHeight="true" outlineLevel="0" collapsed="false">
      <c r="A993" s="133" t="s">
        <v>2409</v>
      </c>
      <c r="B993" s="86" t="e">
        <f aca="false">VLOOKUP($A993,#REF!, 34, FALSE())</f>
        <v>#VALUE!</v>
      </c>
      <c r="C993" s="87" t="str">
        <f aca="false">CONCATENATE("unused_",A993)</f>
        <v>unused_DDR_XM3_B2B_CS_CKE0</v>
      </c>
      <c r="D993" s="88" t="e">
        <f aca="false">IF(LEN(VLOOKUP($A993,#REF!,8,FALSE())),LEFT(VLOOKUP($A993,#REF!,8,FALSE()),LEN(VLOOKUP($A993,#REF!,8,FALSE()))-2),"")</f>
        <v>#VALUE!</v>
      </c>
      <c r="E993" s="89" t="e">
        <f aca="false">IF(LEN(VLOOKUP($A993,#REF!,4,FALSE())),IF(INDEX(#REF!,MATCH($A993,#REF!,0),1),LEFT(VLOOKUP($A993,#REF!,4,FALSE()),LEN(VLOOKUP($A993,#REF!,4,FALSE()))-2),CONCATENATE(LEFT(VLOOKUP($A993,#REF!,4,FALSE()),LEN(VLOOKUP($A993,#REF!,4,FALSE()))-2),"*")),"")</f>
        <v>#VALUE!</v>
      </c>
      <c r="F993" s="90" t="e">
        <f aca="false">IF(LEN(VLOOKUP($A993,#REF!,5,FALSE())),IF(INDEX(#REF!,MATCH($A993,#REF!,0),2),LEFT(VLOOKUP($A993,#REF!,5,FALSE()),LEN(VLOOKUP($A993,#REF!,5,FALSE()))-2),CONCATENATE(LEFT(VLOOKUP($A993,#REF!,5,FALSE()),LEN(VLOOKUP($A993,#REF!,5,FALSE()))-2),"*")),"")</f>
        <v>#VALUE!</v>
      </c>
      <c r="G993" s="90" t="e">
        <f aca="false">IF(LEN(VLOOKUP($A993,#REF!,6,FALSE())),IF(INDEX(#REF!,MATCH($A993,#REF!,0),3),LEFT(VLOOKUP($A993,#REF!,6,FALSE()),LEN(VLOOKUP($A993,#REF!,6,FALSE()))-2),CONCATENATE(LEFT(VLOOKUP($A993,#REF!,6,FALSE()),LEN(VLOOKUP($A993,#REF!,6,FALSE()))-2),"*")),"")</f>
        <v>#VALUE!</v>
      </c>
      <c r="H993" s="91" t="e">
        <f aca="false">IF(LEN(VLOOKUP($A993,#REF!,7,FALSE())),IF(INDEX(#REF!,MATCH($A993,#REF!,0),4),LEFT(VLOOKUP($A993,#REF!,7,FALSE()),LEN(VLOOKUP($A993,#REF!,7,FALSE()))-2),CONCATENATE(LEFT(VLOOKUP($A993,#REF!,7,FALSE()),LEN(VLOOKUP($A993,#REF!,7,FALSE()))-2),"*")),"")</f>
        <v>#VALUE!</v>
      </c>
      <c r="I993" s="92" t="e">
        <f aca="false">IF(LEN(VLOOKUP($A993,#REF!,8,FALSE())),UPPER(RIGHT(VLOOKUP($A993,#REF!,8,FALSE()), 1)),"")</f>
        <v>#VALUE!</v>
      </c>
      <c r="J993" s="90" t="e">
        <f aca="false">IF(LEN(VLOOKUP($A993,#REF!,4,FALSE())),UPPER(RIGHT(VLOOKUP($A993,#REF!,4,FALSE()), 1)),"")</f>
        <v>#VALUE!</v>
      </c>
      <c r="K993" s="90" t="e">
        <f aca="false">IF(LEN(VLOOKUP($A993,#REF!,5,FALSE())),UPPER(RIGHT(VLOOKUP($A993,#REF!,5,FALSE()), 1)),"")</f>
        <v>#VALUE!</v>
      </c>
      <c r="L993" s="90" t="e">
        <f aca="false">IF(LEN(VLOOKUP($A993,#REF!,6,FALSE())),UPPER(RIGHT(VLOOKUP($A993,#REF!,6,FALSE()), 1)),"")</f>
        <v>#VALUE!</v>
      </c>
      <c r="M993" s="91" t="e">
        <f aca="false">IF(LEN(VLOOKUP($A993,#REF!,7,FALSE())),UPPER(RIGHT(VLOOKUP($A993,#REF!,7,FALSE()), 1)),"")</f>
        <v>#VALUE!</v>
      </c>
      <c r="N993" s="185"/>
      <c r="O993" s="185"/>
      <c r="P993" s="185"/>
      <c r="Q993" s="185"/>
      <c r="R993" s="185"/>
      <c r="S993" s="100" t="e">
        <f aca="false">HLOOKUP("Device Tree Pin Name",#REF!,MATCH($A993,#REF!,0),FALSE())</f>
        <v>#VALUE!</v>
      </c>
      <c r="T993" s="95" t="e">
        <f aca="false">HLOOKUP("power rail",#REF!,MATCH($A993,#REF!,0),FALSE())</f>
        <v>#VALUE!</v>
      </c>
      <c r="U993" s="96" t="e">
        <f aca="false">HLOOKUP("Wake Capable",#REF!,MATCH($A993,#REF!,0),FALSE())</f>
        <v>#VALUE!</v>
      </c>
      <c r="V993" s="96" t="e">
        <f aca="false">HLOOKUP("Strap",#REF!,MATCH($A993,#REF!,0),FALSE())</f>
        <v>#VALUE!</v>
      </c>
      <c r="W993" s="96"/>
      <c r="X993" s="96"/>
      <c r="Y993" s="96"/>
      <c r="Z993" s="95"/>
      <c r="AA993" s="95" t="e">
        <f aca="false">HLOOKUP("Pad type",#REF!,MATCH($A993,#REF!,0),FALSE())</f>
        <v>#VALUE!</v>
      </c>
      <c r="AB993" s="100"/>
      <c r="AC993" s="100" t="e">
        <f aca="false">HLOOKUP("POR Pin State",#REF!,MATCH($A993,#REF!,0),FALSE())</f>
        <v>#VALUE!</v>
      </c>
      <c r="AD993" s="186"/>
      <c r="AE993" s="187"/>
      <c r="AF993" s="187"/>
      <c r="AG993" s="187"/>
      <c r="AH993" s="188"/>
      <c r="AI993" s="188"/>
      <c r="AJ993" s="189"/>
      <c r="AK993" s="189"/>
      <c r="AL993" s="189"/>
      <c r="AM993" s="189"/>
      <c r="AN993" s="189"/>
      <c r="AO993" s="189"/>
      <c r="AP993" s="189"/>
      <c r="AQ993" s="194" t="s">
        <v>2409</v>
      </c>
      <c r="AR993" s="104"/>
      <c r="AS993" s="104"/>
      <c r="AT993" s="104"/>
      <c r="AU993" s="104"/>
      <c r="AV993" s="104"/>
      <c r="AW993" s="104"/>
      <c r="AX993" s="104"/>
      <c r="AY993" s="104"/>
      <c r="AZ993" s="104"/>
      <c r="BA993" s="104"/>
      <c r="BB993" s="162"/>
      <c r="BC993" s="104"/>
      <c r="BD993" s="214"/>
      <c r="BE993" s="213" t="s">
        <v>2410</v>
      </c>
      <c r="BF993" s="108" t="e">
        <f aca="false">VLOOKUP($A993,#REF!, 34, FALSE())</f>
        <v>#VALUE!</v>
      </c>
      <c r="BG993" s="108" t="e">
        <f aca="false">VLOOKUP($A993,#REF!, 22, FALSE())</f>
        <v>#VALUE!</v>
      </c>
      <c r="BH993" s="109"/>
    </row>
    <row r="994" s="193" customFormat="true" ht="12.75" hidden="false" customHeight="true" outlineLevel="0" collapsed="false">
      <c r="A994" s="133" t="s">
        <v>2411</v>
      </c>
      <c r="B994" s="86" t="e">
        <f aca="false">VLOOKUP($A994,#REF!, 34, FALSE())</f>
        <v>#VALUE!</v>
      </c>
      <c r="C994" s="87" t="str">
        <f aca="false">CONCATENATE("unused_",A994)</f>
        <v>unused_DDR_XM3_B2B_CS_CKE1</v>
      </c>
      <c r="D994" s="88" t="e">
        <f aca="false">IF(LEN(VLOOKUP($A994,#REF!,8,FALSE())),LEFT(VLOOKUP($A994,#REF!,8,FALSE()),LEN(VLOOKUP($A994,#REF!,8,FALSE()))-2),"")</f>
        <v>#VALUE!</v>
      </c>
      <c r="E994" s="89" t="e">
        <f aca="false">IF(LEN(VLOOKUP($A994,#REF!,4,FALSE())),IF(INDEX(#REF!,MATCH($A994,#REF!,0),1),LEFT(VLOOKUP($A994,#REF!,4,FALSE()),LEN(VLOOKUP($A994,#REF!,4,FALSE()))-2),CONCATENATE(LEFT(VLOOKUP($A994,#REF!,4,FALSE()),LEN(VLOOKUP($A994,#REF!,4,FALSE()))-2),"*")),"")</f>
        <v>#VALUE!</v>
      </c>
      <c r="F994" s="90" t="e">
        <f aca="false">IF(LEN(VLOOKUP($A994,#REF!,5,FALSE())),IF(INDEX(#REF!,MATCH($A994,#REF!,0),2),LEFT(VLOOKUP($A994,#REF!,5,FALSE()),LEN(VLOOKUP($A994,#REF!,5,FALSE()))-2),CONCATENATE(LEFT(VLOOKUP($A994,#REF!,5,FALSE()),LEN(VLOOKUP($A994,#REF!,5,FALSE()))-2),"*")),"")</f>
        <v>#VALUE!</v>
      </c>
      <c r="G994" s="90" t="e">
        <f aca="false">IF(LEN(VLOOKUP($A994,#REF!,6,FALSE())),IF(INDEX(#REF!,MATCH($A994,#REF!,0),3),LEFT(VLOOKUP($A994,#REF!,6,FALSE()),LEN(VLOOKUP($A994,#REF!,6,FALSE()))-2),CONCATENATE(LEFT(VLOOKUP($A994,#REF!,6,FALSE()),LEN(VLOOKUP($A994,#REF!,6,FALSE()))-2),"*")),"")</f>
        <v>#VALUE!</v>
      </c>
      <c r="H994" s="91" t="e">
        <f aca="false">IF(LEN(VLOOKUP($A994,#REF!,7,FALSE())),IF(INDEX(#REF!,MATCH($A994,#REF!,0),4),LEFT(VLOOKUP($A994,#REF!,7,FALSE()),LEN(VLOOKUP($A994,#REF!,7,FALSE()))-2),CONCATENATE(LEFT(VLOOKUP($A994,#REF!,7,FALSE()),LEN(VLOOKUP($A994,#REF!,7,FALSE()))-2),"*")),"")</f>
        <v>#VALUE!</v>
      </c>
      <c r="I994" s="92" t="e">
        <f aca="false">IF(LEN(VLOOKUP($A994,#REF!,8,FALSE())),UPPER(RIGHT(VLOOKUP($A994,#REF!,8,FALSE()), 1)),"")</f>
        <v>#VALUE!</v>
      </c>
      <c r="J994" s="90" t="e">
        <f aca="false">IF(LEN(VLOOKUP($A994,#REF!,4,FALSE())),UPPER(RIGHT(VLOOKUP($A994,#REF!,4,FALSE()), 1)),"")</f>
        <v>#VALUE!</v>
      </c>
      <c r="K994" s="90" t="e">
        <f aca="false">IF(LEN(VLOOKUP($A994,#REF!,5,FALSE())),UPPER(RIGHT(VLOOKUP($A994,#REF!,5,FALSE()), 1)),"")</f>
        <v>#VALUE!</v>
      </c>
      <c r="L994" s="90" t="e">
        <f aca="false">IF(LEN(VLOOKUP($A994,#REF!,6,FALSE())),UPPER(RIGHT(VLOOKUP($A994,#REF!,6,FALSE()), 1)),"")</f>
        <v>#VALUE!</v>
      </c>
      <c r="M994" s="91" t="e">
        <f aca="false">IF(LEN(VLOOKUP($A994,#REF!,7,FALSE())),UPPER(RIGHT(VLOOKUP($A994,#REF!,7,FALSE()), 1)),"")</f>
        <v>#VALUE!</v>
      </c>
      <c r="N994" s="185"/>
      <c r="O994" s="185"/>
      <c r="P994" s="185"/>
      <c r="Q994" s="185"/>
      <c r="R994" s="185"/>
      <c r="S994" s="100" t="e">
        <f aca="false">HLOOKUP("Device Tree Pin Name",#REF!,MATCH($A994,#REF!,0),FALSE())</f>
        <v>#VALUE!</v>
      </c>
      <c r="T994" s="95" t="e">
        <f aca="false">HLOOKUP("power rail",#REF!,MATCH($A994,#REF!,0),FALSE())</f>
        <v>#VALUE!</v>
      </c>
      <c r="U994" s="96" t="e">
        <f aca="false">HLOOKUP("Wake Capable",#REF!,MATCH($A994,#REF!,0),FALSE())</f>
        <v>#VALUE!</v>
      </c>
      <c r="V994" s="96" t="e">
        <f aca="false">HLOOKUP("Strap",#REF!,MATCH($A994,#REF!,0),FALSE())</f>
        <v>#VALUE!</v>
      </c>
      <c r="W994" s="96"/>
      <c r="X994" s="96"/>
      <c r="Y994" s="96"/>
      <c r="Z994" s="95"/>
      <c r="AA994" s="95" t="e">
        <f aca="false">HLOOKUP("Pad type",#REF!,MATCH($A994,#REF!,0),FALSE())</f>
        <v>#VALUE!</v>
      </c>
      <c r="AB994" s="100"/>
      <c r="AC994" s="100" t="e">
        <f aca="false">HLOOKUP("POR Pin State",#REF!,MATCH($A994,#REF!,0),FALSE())</f>
        <v>#VALUE!</v>
      </c>
      <c r="AD994" s="186"/>
      <c r="AE994" s="187"/>
      <c r="AF994" s="187"/>
      <c r="AG994" s="187"/>
      <c r="AH994" s="188"/>
      <c r="AI994" s="188"/>
      <c r="AJ994" s="189"/>
      <c r="AK994" s="189"/>
      <c r="AL994" s="189"/>
      <c r="AM994" s="189"/>
      <c r="AN994" s="189"/>
      <c r="AO994" s="189"/>
      <c r="AP994" s="189"/>
      <c r="AQ994" s="194" t="s">
        <v>2411</v>
      </c>
      <c r="AR994" s="104"/>
      <c r="AS994" s="104"/>
      <c r="AT994" s="104"/>
      <c r="AU994" s="104"/>
      <c r="AV994" s="104"/>
      <c r="AW994" s="104"/>
      <c r="AX994" s="104"/>
      <c r="AY994" s="104"/>
      <c r="AZ994" s="104"/>
      <c r="BA994" s="104"/>
      <c r="BB994" s="162"/>
      <c r="BC994" s="104"/>
      <c r="BD994" s="214"/>
      <c r="BE994" s="213" t="s">
        <v>2412</v>
      </c>
      <c r="BF994" s="108" t="e">
        <f aca="false">VLOOKUP($A994,#REF!, 34, FALSE())</f>
        <v>#VALUE!</v>
      </c>
      <c r="BG994" s="108" t="e">
        <f aca="false">VLOOKUP($A994,#REF!, 22, FALSE())</f>
        <v>#VALUE!</v>
      </c>
      <c r="BH994" s="109"/>
    </row>
    <row r="995" s="193" customFormat="true" ht="12.75" hidden="false" customHeight="true" outlineLevel="0" collapsed="false">
      <c r="A995" s="1" t="s">
        <v>2413</v>
      </c>
      <c r="B995" s="86" t="e">
        <f aca="false">VLOOKUP($A995,#REF!, 34, FALSE())</f>
        <v>#VALUE!</v>
      </c>
      <c r="C995" s="87" t="str">
        <f aca="false">CONCATENATE("unused_",A995)</f>
        <v>unused_DDR_XM3_B2A_CLK_P</v>
      </c>
      <c r="D995" s="88" t="e">
        <f aca="false">IF(LEN(VLOOKUP($A995,#REF!,8,FALSE())),LEFT(VLOOKUP($A995,#REF!,8,FALSE()),LEN(VLOOKUP($A995,#REF!,8,FALSE()))-2),"")</f>
        <v>#VALUE!</v>
      </c>
      <c r="E995" s="89" t="e">
        <f aca="false">IF(LEN(VLOOKUP($A995,#REF!,4,FALSE())),IF(INDEX(#REF!,MATCH($A995,#REF!,0),1),LEFT(VLOOKUP($A995,#REF!,4,FALSE()),LEN(VLOOKUP($A995,#REF!,4,FALSE()))-2),CONCATENATE(LEFT(VLOOKUP($A995,#REF!,4,FALSE()),LEN(VLOOKUP($A995,#REF!,4,FALSE()))-2),"*")),"")</f>
        <v>#VALUE!</v>
      </c>
      <c r="F995" s="90" t="e">
        <f aca="false">IF(LEN(VLOOKUP($A995,#REF!,5,FALSE())),IF(INDEX(#REF!,MATCH($A995,#REF!,0),2),LEFT(VLOOKUP($A995,#REF!,5,FALSE()),LEN(VLOOKUP($A995,#REF!,5,FALSE()))-2),CONCATENATE(LEFT(VLOOKUP($A995,#REF!,5,FALSE()),LEN(VLOOKUP($A995,#REF!,5,FALSE()))-2),"*")),"")</f>
        <v>#VALUE!</v>
      </c>
      <c r="G995" s="90" t="e">
        <f aca="false">IF(LEN(VLOOKUP($A995,#REF!,6,FALSE())),IF(INDEX(#REF!,MATCH($A995,#REF!,0),3),LEFT(VLOOKUP($A995,#REF!,6,FALSE()),LEN(VLOOKUP($A995,#REF!,6,FALSE()))-2),CONCATENATE(LEFT(VLOOKUP($A995,#REF!,6,FALSE()),LEN(VLOOKUP($A995,#REF!,6,FALSE()))-2),"*")),"")</f>
        <v>#VALUE!</v>
      </c>
      <c r="H995" s="91" t="e">
        <f aca="false">IF(LEN(VLOOKUP($A995,#REF!,7,FALSE())),IF(INDEX(#REF!,MATCH($A995,#REF!,0),4),LEFT(VLOOKUP($A995,#REF!,7,FALSE()),LEN(VLOOKUP($A995,#REF!,7,FALSE()))-2),CONCATENATE(LEFT(VLOOKUP($A995,#REF!,7,FALSE()),LEN(VLOOKUP($A995,#REF!,7,FALSE()))-2),"*")),"")</f>
        <v>#VALUE!</v>
      </c>
      <c r="I995" s="92" t="e">
        <f aca="false">IF(LEN(VLOOKUP($A995,#REF!,8,FALSE())),UPPER(RIGHT(VLOOKUP($A995,#REF!,8,FALSE()), 1)),"")</f>
        <v>#VALUE!</v>
      </c>
      <c r="J995" s="90" t="e">
        <f aca="false">IF(LEN(VLOOKUP($A995,#REF!,4,FALSE())),UPPER(RIGHT(VLOOKUP($A995,#REF!,4,FALSE()), 1)),"")</f>
        <v>#VALUE!</v>
      </c>
      <c r="K995" s="90" t="e">
        <f aca="false">IF(LEN(VLOOKUP($A995,#REF!,5,FALSE())),UPPER(RIGHT(VLOOKUP($A995,#REF!,5,FALSE()), 1)),"")</f>
        <v>#VALUE!</v>
      </c>
      <c r="L995" s="90" t="e">
        <f aca="false">IF(LEN(VLOOKUP($A995,#REF!,6,FALSE())),UPPER(RIGHT(VLOOKUP($A995,#REF!,6,FALSE()), 1)),"")</f>
        <v>#VALUE!</v>
      </c>
      <c r="M995" s="91" t="e">
        <f aca="false">IF(LEN(VLOOKUP($A995,#REF!,7,FALSE())),UPPER(RIGHT(VLOOKUP($A995,#REF!,7,FALSE()), 1)),"")</f>
        <v>#VALUE!</v>
      </c>
      <c r="N995" s="185"/>
      <c r="O995" s="185"/>
      <c r="P995" s="185"/>
      <c r="Q995" s="185"/>
      <c r="R995" s="185"/>
      <c r="S995" s="100" t="e">
        <f aca="false">HLOOKUP("Device Tree Pin Name",#REF!,MATCH($A995,#REF!,0),FALSE())</f>
        <v>#VALUE!</v>
      </c>
      <c r="T995" s="95" t="e">
        <f aca="false">HLOOKUP("power rail",#REF!,MATCH($A995,#REF!,0),FALSE())</f>
        <v>#VALUE!</v>
      </c>
      <c r="U995" s="96" t="e">
        <f aca="false">HLOOKUP("Wake Capable",#REF!,MATCH($A995,#REF!,0),FALSE())</f>
        <v>#VALUE!</v>
      </c>
      <c r="V995" s="96" t="e">
        <f aca="false">HLOOKUP("Strap",#REF!,MATCH($A995,#REF!,0),FALSE())</f>
        <v>#VALUE!</v>
      </c>
      <c r="W995" s="96"/>
      <c r="X995" s="96"/>
      <c r="Y995" s="96"/>
      <c r="Z995" s="95"/>
      <c r="AA995" s="95" t="e">
        <f aca="false">HLOOKUP("Pad type",#REF!,MATCH($A995,#REF!,0),FALSE())</f>
        <v>#VALUE!</v>
      </c>
      <c r="AB995" s="100"/>
      <c r="AC995" s="100" t="e">
        <f aca="false">HLOOKUP("POR Pin State",#REF!,MATCH($A995,#REF!,0),FALSE())</f>
        <v>#VALUE!</v>
      </c>
      <c r="AD995" s="186"/>
      <c r="AE995" s="187"/>
      <c r="AF995" s="187"/>
      <c r="AG995" s="187"/>
      <c r="AH995" s="188"/>
      <c r="AI995" s="188"/>
      <c r="AJ995" s="189"/>
      <c r="AK995" s="189"/>
      <c r="AL995" s="189"/>
      <c r="AM995" s="189"/>
      <c r="AN995" s="189"/>
      <c r="AO995" s="189"/>
      <c r="AP995" s="189"/>
      <c r="AQ995" s="194" t="s">
        <v>2413</v>
      </c>
      <c r="AR995" s="104"/>
      <c r="AS995" s="104"/>
      <c r="AT995" s="104"/>
      <c r="AU995" s="104"/>
      <c r="AV995" s="104"/>
      <c r="AW995" s="104"/>
      <c r="AX995" s="104"/>
      <c r="AY995" s="104"/>
      <c r="AZ995" s="104"/>
      <c r="BA995" s="104"/>
      <c r="BB995" s="162"/>
      <c r="BC995" s="104"/>
      <c r="BD995" s="214"/>
      <c r="BE995" s="213" t="s">
        <v>2414</v>
      </c>
      <c r="BF995" s="108" t="e">
        <f aca="false">VLOOKUP($A995,#REF!, 34, FALSE())</f>
        <v>#VALUE!</v>
      </c>
      <c r="BG995" s="108" t="e">
        <f aca="false">VLOOKUP($A995,#REF!, 22, FALSE())</f>
        <v>#VALUE!</v>
      </c>
      <c r="BH995" s="109"/>
    </row>
    <row r="996" s="193" customFormat="true" ht="12.75" hidden="false" customHeight="true" outlineLevel="0" collapsed="false">
      <c r="A996" s="1" t="s">
        <v>2415</v>
      </c>
      <c r="B996" s="86" t="e">
        <f aca="false">VLOOKUP($A996,#REF!, 34, FALSE())</f>
        <v>#VALUE!</v>
      </c>
      <c r="C996" s="87" t="str">
        <f aca="false">CONCATENATE("unused_",A996)</f>
        <v>unused_DDR_XM3_B2A_CLK_N</v>
      </c>
      <c r="D996" s="88" t="e">
        <f aca="false">IF(LEN(VLOOKUP($A996,#REF!,8,FALSE())),LEFT(VLOOKUP($A996,#REF!,8,FALSE()),LEN(VLOOKUP($A996,#REF!,8,FALSE()))-2),"")</f>
        <v>#VALUE!</v>
      </c>
      <c r="E996" s="89" t="e">
        <f aca="false">IF(LEN(VLOOKUP($A996,#REF!,4,FALSE())),IF(INDEX(#REF!,MATCH($A996,#REF!,0),1),LEFT(VLOOKUP($A996,#REF!,4,FALSE()),LEN(VLOOKUP($A996,#REF!,4,FALSE()))-2),CONCATENATE(LEFT(VLOOKUP($A996,#REF!,4,FALSE()),LEN(VLOOKUP($A996,#REF!,4,FALSE()))-2),"*")),"")</f>
        <v>#VALUE!</v>
      </c>
      <c r="F996" s="90" t="e">
        <f aca="false">IF(LEN(VLOOKUP($A996,#REF!,5,FALSE())),IF(INDEX(#REF!,MATCH($A996,#REF!,0),2),LEFT(VLOOKUP($A996,#REF!,5,FALSE()),LEN(VLOOKUP($A996,#REF!,5,FALSE()))-2),CONCATENATE(LEFT(VLOOKUP($A996,#REF!,5,FALSE()),LEN(VLOOKUP($A996,#REF!,5,FALSE()))-2),"*")),"")</f>
        <v>#VALUE!</v>
      </c>
      <c r="G996" s="90" t="e">
        <f aca="false">IF(LEN(VLOOKUP($A996,#REF!,6,FALSE())),IF(INDEX(#REF!,MATCH($A996,#REF!,0),3),LEFT(VLOOKUP($A996,#REF!,6,FALSE()),LEN(VLOOKUP($A996,#REF!,6,FALSE()))-2),CONCATENATE(LEFT(VLOOKUP($A996,#REF!,6,FALSE()),LEN(VLOOKUP($A996,#REF!,6,FALSE()))-2),"*")),"")</f>
        <v>#VALUE!</v>
      </c>
      <c r="H996" s="91" t="e">
        <f aca="false">IF(LEN(VLOOKUP($A996,#REF!,7,FALSE())),IF(INDEX(#REF!,MATCH($A996,#REF!,0),4),LEFT(VLOOKUP($A996,#REF!,7,FALSE()),LEN(VLOOKUP($A996,#REF!,7,FALSE()))-2),CONCATENATE(LEFT(VLOOKUP($A996,#REF!,7,FALSE()),LEN(VLOOKUP($A996,#REF!,7,FALSE()))-2),"*")),"")</f>
        <v>#VALUE!</v>
      </c>
      <c r="I996" s="92" t="e">
        <f aca="false">IF(LEN(VLOOKUP($A996,#REF!,8,FALSE())),UPPER(RIGHT(VLOOKUP($A996,#REF!,8,FALSE()), 1)),"")</f>
        <v>#VALUE!</v>
      </c>
      <c r="J996" s="90" t="e">
        <f aca="false">IF(LEN(VLOOKUP($A996,#REF!,4,FALSE())),UPPER(RIGHT(VLOOKUP($A996,#REF!,4,FALSE()), 1)),"")</f>
        <v>#VALUE!</v>
      </c>
      <c r="K996" s="90" t="e">
        <f aca="false">IF(LEN(VLOOKUP($A996,#REF!,5,FALSE())),UPPER(RIGHT(VLOOKUP($A996,#REF!,5,FALSE()), 1)),"")</f>
        <v>#VALUE!</v>
      </c>
      <c r="L996" s="90" t="e">
        <f aca="false">IF(LEN(VLOOKUP($A996,#REF!,6,FALSE())),UPPER(RIGHT(VLOOKUP($A996,#REF!,6,FALSE()), 1)),"")</f>
        <v>#VALUE!</v>
      </c>
      <c r="M996" s="91" t="e">
        <f aca="false">IF(LEN(VLOOKUP($A996,#REF!,7,FALSE())),UPPER(RIGHT(VLOOKUP($A996,#REF!,7,FALSE()), 1)),"")</f>
        <v>#VALUE!</v>
      </c>
      <c r="N996" s="185"/>
      <c r="O996" s="185"/>
      <c r="P996" s="185"/>
      <c r="Q996" s="185"/>
      <c r="R996" s="185"/>
      <c r="S996" s="100" t="e">
        <f aca="false">HLOOKUP("Device Tree Pin Name",#REF!,MATCH($A996,#REF!,0),FALSE())</f>
        <v>#VALUE!</v>
      </c>
      <c r="T996" s="95" t="e">
        <f aca="false">HLOOKUP("power rail",#REF!,MATCH($A996,#REF!,0),FALSE())</f>
        <v>#VALUE!</v>
      </c>
      <c r="U996" s="96" t="e">
        <f aca="false">HLOOKUP("Wake Capable",#REF!,MATCH($A996,#REF!,0),FALSE())</f>
        <v>#VALUE!</v>
      </c>
      <c r="V996" s="96" t="e">
        <f aca="false">HLOOKUP("Strap",#REF!,MATCH($A996,#REF!,0),FALSE())</f>
        <v>#VALUE!</v>
      </c>
      <c r="W996" s="96"/>
      <c r="X996" s="96"/>
      <c r="Y996" s="96"/>
      <c r="Z996" s="95"/>
      <c r="AA996" s="95" t="e">
        <f aca="false">HLOOKUP("Pad type",#REF!,MATCH($A996,#REF!,0),FALSE())</f>
        <v>#VALUE!</v>
      </c>
      <c r="AB996" s="100"/>
      <c r="AC996" s="100" t="e">
        <f aca="false">HLOOKUP("POR Pin State",#REF!,MATCH($A996,#REF!,0),FALSE())</f>
        <v>#VALUE!</v>
      </c>
      <c r="AD996" s="186"/>
      <c r="AE996" s="187"/>
      <c r="AF996" s="187"/>
      <c r="AG996" s="187"/>
      <c r="AH996" s="188"/>
      <c r="AI996" s="188"/>
      <c r="AJ996" s="189"/>
      <c r="AK996" s="189"/>
      <c r="AL996" s="189"/>
      <c r="AM996" s="189"/>
      <c r="AN996" s="189"/>
      <c r="AO996" s="189"/>
      <c r="AP996" s="189"/>
      <c r="AQ996" s="194" t="s">
        <v>2415</v>
      </c>
      <c r="AR996" s="104"/>
      <c r="AS996" s="104"/>
      <c r="AT996" s="104"/>
      <c r="AU996" s="104"/>
      <c r="AV996" s="104"/>
      <c r="AW996" s="104"/>
      <c r="AX996" s="104"/>
      <c r="AY996" s="104"/>
      <c r="AZ996" s="104"/>
      <c r="BA996" s="104"/>
      <c r="BB996" s="162"/>
      <c r="BC996" s="104"/>
      <c r="BD996" s="214"/>
      <c r="BE996" s="213" t="s">
        <v>2416</v>
      </c>
      <c r="BF996" s="108" t="e">
        <f aca="false">VLOOKUP($A996,#REF!, 34, FALSE())</f>
        <v>#VALUE!</v>
      </c>
      <c r="BG996" s="108" t="e">
        <f aca="false">VLOOKUP($A996,#REF!, 22, FALSE())</f>
        <v>#VALUE!</v>
      </c>
      <c r="BH996" s="109"/>
    </row>
    <row r="997" s="193" customFormat="true" ht="12.75" hidden="false" customHeight="true" outlineLevel="0" collapsed="false">
      <c r="A997" s="133" t="s">
        <v>2417</v>
      </c>
      <c r="B997" s="86" t="e">
        <f aca="false">VLOOKUP($A997,#REF!, 34, FALSE())</f>
        <v>#VALUE!</v>
      </c>
      <c r="C997" s="87" t="str">
        <f aca="false">CONCATENATE("unused_",A997)</f>
        <v>unused_DDR_XM3_B2B_CLK_P</v>
      </c>
      <c r="D997" s="88" t="e">
        <f aca="false">IF(LEN(VLOOKUP($A997,#REF!,8,FALSE())),LEFT(VLOOKUP($A997,#REF!,8,FALSE()),LEN(VLOOKUP($A997,#REF!,8,FALSE()))-2),"")</f>
        <v>#VALUE!</v>
      </c>
      <c r="E997" s="89" t="e">
        <f aca="false">IF(LEN(VLOOKUP($A997,#REF!,4,FALSE())),IF(INDEX(#REF!,MATCH($A997,#REF!,0),1),LEFT(VLOOKUP($A997,#REF!,4,FALSE()),LEN(VLOOKUP($A997,#REF!,4,FALSE()))-2),CONCATENATE(LEFT(VLOOKUP($A997,#REF!,4,FALSE()),LEN(VLOOKUP($A997,#REF!,4,FALSE()))-2),"*")),"")</f>
        <v>#VALUE!</v>
      </c>
      <c r="F997" s="90" t="e">
        <f aca="false">IF(LEN(VLOOKUP($A997,#REF!,5,FALSE())),IF(INDEX(#REF!,MATCH($A997,#REF!,0),2),LEFT(VLOOKUP($A997,#REF!,5,FALSE()),LEN(VLOOKUP($A997,#REF!,5,FALSE()))-2),CONCATENATE(LEFT(VLOOKUP($A997,#REF!,5,FALSE()),LEN(VLOOKUP($A997,#REF!,5,FALSE()))-2),"*")),"")</f>
        <v>#VALUE!</v>
      </c>
      <c r="G997" s="90" t="e">
        <f aca="false">IF(LEN(VLOOKUP($A997,#REF!,6,FALSE())),IF(INDEX(#REF!,MATCH($A997,#REF!,0),3),LEFT(VLOOKUP($A997,#REF!,6,FALSE()),LEN(VLOOKUP($A997,#REF!,6,FALSE()))-2),CONCATENATE(LEFT(VLOOKUP($A997,#REF!,6,FALSE()),LEN(VLOOKUP($A997,#REF!,6,FALSE()))-2),"*")),"")</f>
        <v>#VALUE!</v>
      </c>
      <c r="H997" s="91" t="e">
        <f aca="false">IF(LEN(VLOOKUP($A997,#REF!,7,FALSE())),IF(INDEX(#REF!,MATCH($A997,#REF!,0),4),LEFT(VLOOKUP($A997,#REF!,7,FALSE()),LEN(VLOOKUP($A997,#REF!,7,FALSE()))-2),CONCATENATE(LEFT(VLOOKUP($A997,#REF!,7,FALSE()),LEN(VLOOKUP($A997,#REF!,7,FALSE()))-2),"*")),"")</f>
        <v>#VALUE!</v>
      </c>
      <c r="I997" s="92" t="e">
        <f aca="false">IF(LEN(VLOOKUP($A997,#REF!,8,FALSE())),UPPER(RIGHT(VLOOKUP($A997,#REF!,8,FALSE()), 1)),"")</f>
        <v>#VALUE!</v>
      </c>
      <c r="J997" s="90" t="e">
        <f aca="false">IF(LEN(VLOOKUP($A997,#REF!,4,FALSE())),UPPER(RIGHT(VLOOKUP($A997,#REF!,4,FALSE()), 1)),"")</f>
        <v>#VALUE!</v>
      </c>
      <c r="K997" s="90" t="e">
        <f aca="false">IF(LEN(VLOOKUP($A997,#REF!,5,FALSE())),UPPER(RIGHT(VLOOKUP($A997,#REF!,5,FALSE()), 1)),"")</f>
        <v>#VALUE!</v>
      </c>
      <c r="L997" s="90" t="e">
        <f aca="false">IF(LEN(VLOOKUP($A997,#REF!,6,FALSE())),UPPER(RIGHT(VLOOKUP($A997,#REF!,6,FALSE()), 1)),"")</f>
        <v>#VALUE!</v>
      </c>
      <c r="M997" s="91" t="e">
        <f aca="false">IF(LEN(VLOOKUP($A997,#REF!,7,FALSE())),UPPER(RIGHT(VLOOKUP($A997,#REF!,7,FALSE()), 1)),"")</f>
        <v>#VALUE!</v>
      </c>
      <c r="N997" s="185"/>
      <c r="O997" s="185"/>
      <c r="P997" s="185"/>
      <c r="Q997" s="185"/>
      <c r="R997" s="185"/>
      <c r="S997" s="100" t="e">
        <f aca="false">HLOOKUP("Device Tree Pin Name",#REF!,MATCH($A997,#REF!,0),FALSE())</f>
        <v>#VALUE!</v>
      </c>
      <c r="T997" s="95" t="e">
        <f aca="false">HLOOKUP("power rail",#REF!,MATCH($A997,#REF!,0),FALSE())</f>
        <v>#VALUE!</v>
      </c>
      <c r="U997" s="96" t="e">
        <f aca="false">HLOOKUP("Wake Capable",#REF!,MATCH($A997,#REF!,0),FALSE())</f>
        <v>#VALUE!</v>
      </c>
      <c r="V997" s="96" t="e">
        <f aca="false">HLOOKUP("Strap",#REF!,MATCH($A997,#REF!,0),FALSE())</f>
        <v>#VALUE!</v>
      </c>
      <c r="W997" s="96"/>
      <c r="X997" s="96"/>
      <c r="Y997" s="96"/>
      <c r="Z997" s="95"/>
      <c r="AA997" s="95" t="e">
        <f aca="false">HLOOKUP("Pad type",#REF!,MATCH($A997,#REF!,0),FALSE())</f>
        <v>#VALUE!</v>
      </c>
      <c r="AB997" s="100"/>
      <c r="AC997" s="100" t="e">
        <f aca="false">HLOOKUP("POR Pin State",#REF!,MATCH($A997,#REF!,0),FALSE())</f>
        <v>#VALUE!</v>
      </c>
      <c r="AD997" s="186"/>
      <c r="AE997" s="187"/>
      <c r="AF997" s="187"/>
      <c r="AG997" s="187"/>
      <c r="AH997" s="188"/>
      <c r="AI997" s="188"/>
      <c r="AJ997" s="189"/>
      <c r="AK997" s="189"/>
      <c r="AL997" s="189"/>
      <c r="AM997" s="189"/>
      <c r="AN997" s="189"/>
      <c r="AO997" s="189"/>
      <c r="AP997" s="189"/>
      <c r="AQ997" s="194" t="s">
        <v>2417</v>
      </c>
      <c r="AR997" s="104"/>
      <c r="AS997" s="104"/>
      <c r="AT997" s="104"/>
      <c r="AU997" s="104"/>
      <c r="AV997" s="104"/>
      <c r="AW997" s="104"/>
      <c r="AX997" s="104"/>
      <c r="AY997" s="104"/>
      <c r="AZ997" s="104"/>
      <c r="BA997" s="104"/>
      <c r="BB997" s="162"/>
      <c r="BC997" s="104"/>
      <c r="BD997" s="214"/>
      <c r="BE997" s="213" t="s">
        <v>2418</v>
      </c>
      <c r="BF997" s="108" t="e">
        <f aca="false">VLOOKUP($A997,#REF!, 34, FALSE())</f>
        <v>#VALUE!</v>
      </c>
      <c r="BG997" s="108" t="e">
        <f aca="false">VLOOKUP($A997,#REF!, 22, FALSE())</f>
        <v>#VALUE!</v>
      </c>
      <c r="BH997" s="109"/>
    </row>
    <row r="998" s="193" customFormat="true" ht="12.75" hidden="false" customHeight="true" outlineLevel="0" collapsed="false">
      <c r="A998" s="133" t="s">
        <v>2419</v>
      </c>
      <c r="B998" s="86" t="e">
        <f aca="false">VLOOKUP($A998,#REF!, 34, FALSE())</f>
        <v>#VALUE!</v>
      </c>
      <c r="C998" s="87" t="str">
        <f aca="false">CONCATENATE("unused_",A998)</f>
        <v>unused_DDR_XM3_B2B_CLK_N</v>
      </c>
      <c r="D998" s="88" t="e">
        <f aca="false">IF(LEN(VLOOKUP($A998,#REF!,8,FALSE())),LEFT(VLOOKUP($A998,#REF!,8,FALSE()),LEN(VLOOKUP($A998,#REF!,8,FALSE()))-2),"")</f>
        <v>#VALUE!</v>
      </c>
      <c r="E998" s="89" t="e">
        <f aca="false">IF(LEN(VLOOKUP($A998,#REF!,4,FALSE())),IF(INDEX(#REF!,MATCH($A998,#REF!,0),1),LEFT(VLOOKUP($A998,#REF!,4,FALSE()),LEN(VLOOKUP($A998,#REF!,4,FALSE()))-2),CONCATENATE(LEFT(VLOOKUP($A998,#REF!,4,FALSE()),LEN(VLOOKUP($A998,#REF!,4,FALSE()))-2),"*")),"")</f>
        <v>#VALUE!</v>
      </c>
      <c r="F998" s="90" t="e">
        <f aca="false">IF(LEN(VLOOKUP($A998,#REF!,5,FALSE())),IF(INDEX(#REF!,MATCH($A998,#REF!,0),2),LEFT(VLOOKUP($A998,#REF!,5,FALSE()),LEN(VLOOKUP($A998,#REF!,5,FALSE()))-2),CONCATENATE(LEFT(VLOOKUP($A998,#REF!,5,FALSE()),LEN(VLOOKUP($A998,#REF!,5,FALSE()))-2),"*")),"")</f>
        <v>#VALUE!</v>
      </c>
      <c r="G998" s="90" t="e">
        <f aca="false">IF(LEN(VLOOKUP($A998,#REF!,6,FALSE())),IF(INDEX(#REF!,MATCH($A998,#REF!,0),3),LEFT(VLOOKUP($A998,#REF!,6,FALSE()),LEN(VLOOKUP($A998,#REF!,6,FALSE()))-2),CONCATENATE(LEFT(VLOOKUP($A998,#REF!,6,FALSE()),LEN(VLOOKUP($A998,#REF!,6,FALSE()))-2),"*")),"")</f>
        <v>#VALUE!</v>
      </c>
      <c r="H998" s="91" t="e">
        <f aca="false">IF(LEN(VLOOKUP($A998,#REF!,7,FALSE())),IF(INDEX(#REF!,MATCH($A998,#REF!,0),4),LEFT(VLOOKUP($A998,#REF!,7,FALSE()),LEN(VLOOKUP($A998,#REF!,7,FALSE()))-2),CONCATENATE(LEFT(VLOOKUP($A998,#REF!,7,FALSE()),LEN(VLOOKUP($A998,#REF!,7,FALSE()))-2),"*")),"")</f>
        <v>#VALUE!</v>
      </c>
      <c r="I998" s="92" t="e">
        <f aca="false">IF(LEN(VLOOKUP($A998,#REF!,8,FALSE())),UPPER(RIGHT(VLOOKUP($A998,#REF!,8,FALSE()), 1)),"")</f>
        <v>#VALUE!</v>
      </c>
      <c r="J998" s="90" t="e">
        <f aca="false">IF(LEN(VLOOKUP($A998,#REF!,4,FALSE())),UPPER(RIGHT(VLOOKUP($A998,#REF!,4,FALSE()), 1)),"")</f>
        <v>#VALUE!</v>
      </c>
      <c r="K998" s="90" t="e">
        <f aca="false">IF(LEN(VLOOKUP($A998,#REF!,5,FALSE())),UPPER(RIGHT(VLOOKUP($A998,#REF!,5,FALSE()), 1)),"")</f>
        <v>#VALUE!</v>
      </c>
      <c r="L998" s="90" t="e">
        <f aca="false">IF(LEN(VLOOKUP($A998,#REF!,6,FALSE())),UPPER(RIGHT(VLOOKUP($A998,#REF!,6,FALSE()), 1)),"")</f>
        <v>#VALUE!</v>
      </c>
      <c r="M998" s="91" t="e">
        <f aca="false">IF(LEN(VLOOKUP($A998,#REF!,7,FALSE())),UPPER(RIGHT(VLOOKUP($A998,#REF!,7,FALSE()), 1)),"")</f>
        <v>#VALUE!</v>
      </c>
      <c r="N998" s="185"/>
      <c r="O998" s="185"/>
      <c r="P998" s="185"/>
      <c r="Q998" s="185"/>
      <c r="R998" s="185"/>
      <c r="S998" s="100" t="e">
        <f aca="false">HLOOKUP("Device Tree Pin Name",#REF!,MATCH($A998,#REF!,0),FALSE())</f>
        <v>#VALUE!</v>
      </c>
      <c r="T998" s="95" t="e">
        <f aca="false">HLOOKUP("power rail",#REF!,MATCH($A998,#REF!,0),FALSE())</f>
        <v>#VALUE!</v>
      </c>
      <c r="U998" s="96" t="e">
        <f aca="false">HLOOKUP("Wake Capable",#REF!,MATCH($A998,#REF!,0),FALSE())</f>
        <v>#VALUE!</v>
      </c>
      <c r="V998" s="96" t="e">
        <f aca="false">HLOOKUP("Strap",#REF!,MATCH($A998,#REF!,0),FALSE())</f>
        <v>#VALUE!</v>
      </c>
      <c r="W998" s="96"/>
      <c r="X998" s="96"/>
      <c r="Y998" s="96"/>
      <c r="Z998" s="95"/>
      <c r="AA998" s="95" t="e">
        <f aca="false">HLOOKUP("Pad type",#REF!,MATCH($A998,#REF!,0),FALSE())</f>
        <v>#VALUE!</v>
      </c>
      <c r="AB998" s="100"/>
      <c r="AC998" s="100" t="e">
        <f aca="false">HLOOKUP("POR Pin State",#REF!,MATCH($A998,#REF!,0),FALSE())</f>
        <v>#VALUE!</v>
      </c>
      <c r="AD998" s="186"/>
      <c r="AE998" s="187"/>
      <c r="AF998" s="187"/>
      <c r="AG998" s="187"/>
      <c r="AH998" s="188"/>
      <c r="AI998" s="188"/>
      <c r="AJ998" s="189"/>
      <c r="AK998" s="189"/>
      <c r="AL998" s="189"/>
      <c r="AM998" s="189"/>
      <c r="AN998" s="189"/>
      <c r="AO998" s="189"/>
      <c r="AP998" s="189"/>
      <c r="AQ998" s="194" t="s">
        <v>2419</v>
      </c>
      <c r="AR998" s="104"/>
      <c r="AS998" s="104"/>
      <c r="AT998" s="104"/>
      <c r="AU998" s="104"/>
      <c r="AV998" s="104"/>
      <c r="AW998" s="104"/>
      <c r="AX998" s="104"/>
      <c r="AY998" s="104"/>
      <c r="AZ998" s="104"/>
      <c r="BA998" s="104"/>
      <c r="BB998" s="162"/>
      <c r="BC998" s="104"/>
      <c r="BD998" s="214"/>
      <c r="BE998" s="213" t="s">
        <v>2420</v>
      </c>
      <c r="BF998" s="108" t="e">
        <f aca="false">VLOOKUP($A998,#REF!, 34, FALSE())</f>
        <v>#VALUE!</v>
      </c>
      <c r="BG998" s="108" t="e">
        <f aca="false">VLOOKUP($A998,#REF!, 22, FALSE())</f>
        <v>#VALUE!</v>
      </c>
      <c r="BH998" s="109"/>
    </row>
    <row r="999" s="193" customFormat="true" ht="12.75" hidden="false" customHeight="true" outlineLevel="0" collapsed="false">
      <c r="A999" s="133" t="s">
        <v>2421</v>
      </c>
      <c r="B999" s="86" t="e">
        <f aca="false">VLOOKUP($A999,#REF!, 34, FALSE())</f>
        <v>#VALUE!</v>
      </c>
      <c r="C999" s="87" t="str">
        <f aca="false">CONCATENATE("unused_",A999)</f>
        <v>unused_DDR_XM3_B3D0</v>
      </c>
      <c r="D999" s="88" t="e">
        <f aca="false">IF(LEN(VLOOKUP($A999,#REF!,8,FALSE())),LEFT(VLOOKUP($A999,#REF!,8,FALSE()),LEN(VLOOKUP($A999,#REF!,8,FALSE()))-2),"")</f>
        <v>#VALUE!</v>
      </c>
      <c r="E999" s="89" t="e">
        <f aca="false">IF(LEN(VLOOKUP($A999,#REF!,4,FALSE())),IF(INDEX(#REF!,MATCH($A999,#REF!,0),1),LEFT(VLOOKUP($A999,#REF!,4,FALSE()),LEN(VLOOKUP($A999,#REF!,4,FALSE()))-2),CONCATENATE(LEFT(VLOOKUP($A999,#REF!,4,FALSE()),LEN(VLOOKUP($A999,#REF!,4,FALSE()))-2),"*")),"")</f>
        <v>#VALUE!</v>
      </c>
      <c r="F999" s="90" t="e">
        <f aca="false">IF(LEN(VLOOKUP($A999,#REF!,5,FALSE())),IF(INDEX(#REF!,MATCH($A999,#REF!,0),2),LEFT(VLOOKUP($A999,#REF!,5,FALSE()),LEN(VLOOKUP($A999,#REF!,5,FALSE()))-2),CONCATENATE(LEFT(VLOOKUP($A999,#REF!,5,FALSE()),LEN(VLOOKUP($A999,#REF!,5,FALSE()))-2),"*")),"")</f>
        <v>#VALUE!</v>
      </c>
      <c r="G999" s="90" t="e">
        <f aca="false">IF(LEN(VLOOKUP($A999,#REF!,6,FALSE())),IF(INDEX(#REF!,MATCH($A999,#REF!,0),3),LEFT(VLOOKUP($A999,#REF!,6,FALSE()),LEN(VLOOKUP($A999,#REF!,6,FALSE()))-2),CONCATENATE(LEFT(VLOOKUP($A999,#REF!,6,FALSE()),LEN(VLOOKUP($A999,#REF!,6,FALSE()))-2),"*")),"")</f>
        <v>#VALUE!</v>
      </c>
      <c r="H999" s="91" t="e">
        <f aca="false">IF(LEN(VLOOKUP($A999,#REF!,7,FALSE())),IF(INDEX(#REF!,MATCH($A999,#REF!,0),4),LEFT(VLOOKUP($A999,#REF!,7,FALSE()),LEN(VLOOKUP($A999,#REF!,7,FALSE()))-2),CONCATENATE(LEFT(VLOOKUP($A999,#REF!,7,FALSE()),LEN(VLOOKUP($A999,#REF!,7,FALSE()))-2),"*")),"")</f>
        <v>#VALUE!</v>
      </c>
      <c r="I999" s="92" t="e">
        <f aca="false">IF(LEN(VLOOKUP($A999,#REF!,8,FALSE())),UPPER(RIGHT(VLOOKUP($A999,#REF!,8,FALSE()), 1)),"")</f>
        <v>#VALUE!</v>
      </c>
      <c r="J999" s="90" t="e">
        <f aca="false">IF(LEN(VLOOKUP($A999,#REF!,4,FALSE())),UPPER(RIGHT(VLOOKUP($A999,#REF!,4,FALSE()), 1)),"")</f>
        <v>#VALUE!</v>
      </c>
      <c r="K999" s="90" t="e">
        <f aca="false">IF(LEN(VLOOKUP($A999,#REF!,5,FALSE())),UPPER(RIGHT(VLOOKUP($A999,#REF!,5,FALSE()), 1)),"")</f>
        <v>#VALUE!</v>
      </c>
      <c r="L999" s="90" t="e">
        <f aca="false">IF(LEN(VLOOKUP($A999,#REF!,6,FALSE())),UPPER(RIGHT(VLOOKUP($A999,#REF!,6,FALSE()), 1)),"")</f>
        <v>#VALUE!</v>
      </c>
      <c r="M999" s="91" t="e">
        <f aca="false">IF(LEN(VLOOKUP($A999,#REF!,7,FALSE())),UPPER(RIGHT(VLOOKUP($A999,#REF!,7,FALSE()), 1)),"")</f>
        <v>#VALUE!</v>
      </c>
      <c r="N999" s="185"/>
      <c r="O999" s="185"/>
      <c r="P999" s="185"/>
      <c r="Q999" s="185"/>
      <c r="R999" s="185"/>
      <c r="S999" s="100" t="e">
        <f aca="false">HLOOKUP("Device Tree Pin Name",#REF!,MATCH($A999,#REF!,0),FALSE())</f>
        <v>#VALUE!</v>
      </c>
      <c r="T999" s="95" t="e">
        <f aca="false">HLOOKUP("power rail",#REF!,MATCH($A999,#REF!,0),FALSE())</f>
        <v>#VALUE!</v>
      </c>
      <c r="U999" s="96" t="e">
        <f aca="false">HLOOKUP("Wake Capable",#REF!,MATCH($A999,#REF!,0),FALSE())</f>
        <v>#VALUE!</v>
      </c>
      <c r="V999" s="96" t="e">
        <f aca="false">HLOOKUP("Strap",#REF!,MATCH($A999,#REF!,0),FALSE())</f>
        <v>#VALUE!</v>
      </c>
      <c r="W999" s="96"/>
      <c r="X999" s="96"/>
      <c r="Y999" s="96"/>
      <c r="Z999" s="95"/>
      <c r="AA999" s="95" t="e">
        <f aca="false">HLOOKUP("Pad type",#REF!,MATCH($A999,#REF!,0),FALSE())</f>
        <v>#VALUE!</v>
      </c>
      <c r="AB999" s="100"/>
      <c r="AC999" s="100" t="e">
        <f aca="false">HLOOKUP("POR Pin State",#REF!,MATCH($A999,#REF!,0),FALSE())</f>
        <v>#VALUE!</v>
      </c>
      <c r="AD999" s="186"/>
      <c r="AE999" s="187"/>
      <c r="AF999" s="187"/>
      <c r="AG999" s="187"/>
      <c r="AH999" s="188"/>
      <c r="AI999" s="188"/>
      <c r="AJ999" s="189"/>
      <c r="AK999" s="189"/>
      <c r="AL999" s="189"/>
      <c r="AM999" s="189"/>
      <c r="AN999" s="189"/>
      <c r="AO999" s="189"/>
      <c r="AP999" s="189"/>
      <c r="AQ999" s="194" t="s">
        <v>2422</v>
      </c>
      <c r="AR999" s="104"/>
      <c r="AS999" s="104"/>
      <c r="AT999" s="104"/>
      <c r="AU999" s="104"/>
      <c r="AV999" s="104"/>
      <c r="AW999" s="104"/>
      <c r="AX999" s="104"/>
      <c r="AY999" s="104"/>
      <c r="AZ999" s="104"/>
      <c r="BA999" s="104"/>
      <c r="BB999" s="162"/>
      <c r="BC999" s="104"/>
      <c r="BD999" s="214"/>
      <c r="BE999" s="213" t="s">
        <v>2423</v>
      </c>
      <c r="BF999" s="108" t="e">
        <f aca="false">VLOOKUP($A999,#REF!, 34, FALSE())</f>
        <v>#VALUE!</v>
      </c>
      <c r="BG999" s="108" t="e">
        <f aca="false">VLOOKUP($A999,#REF!, 22, FALSE())</f>
        <v>#VALUE!</v>
      </c>
      <c r="BH999" s="109"/>
    </row>
    <row r="1000" s="193" customFormat="true" ht="12.75" hidden="false" customHeight="true" outlineLevel="0" collapsed="false">
      <c r="A1000" s="133" t="s">
        <v>2424</v>
      </c>
      <c r="B1000" s="86" t="e">
        <f aca="false">VLOOKUP($A1000,#REF!, 34, FALSE())</f>
        <v>#VALUE!</v>
      </c>
      <c r="C1000" s="87" t="str">
        <f aca="false">CONCATENATE("unused_",A1000)</f>
        <v>unused_DDR_XM3_B3D1</v>
      </c>
      <c r="D1000" s="88" t="e">
        <f aca="false">IF(LEN(VLOOKUP($A1000,#REF!,8,FALSE())),LEFT(VLOOKUP($A1000,#REF!,8,FALSE()),LEN(VLOOKUP($A1000,#REF!,8,FALSE()))-2),"")</f>
        <v>#VALUE!</v>
      </c>
      <c r="E1000" s="89" t="e">
        <f aca="false">IF(LEN(VLOOKUP($A1000,#REF!,4,FALSE())),IF(INDEX(#REF!,MATCH($A1000,#REF!,0),1),LEFT(VLOOKUP($A1000,#REF!,4,FALSE()),LEN(VLOOKUP($A1000,#REF!,4,FALSE()))-2),CONCATENATE(LEFT(VLOOKUP($A1000,#REF!,4,FALSE()),LEN(VLOOKUP($A1000,#REF!,4,FALSE()))-2),"*")),"")</f>
        <v>#VALUE!</v>
      </c>
      <c r="F1000" s="90" t="e">
        <f aca="false">IF(LEN(VLOOKUP($A1000,#REF!,5,FALSE())),IF(INDEX(#REF!,MATCH($A1000,#REF!,0),2),LEFT(VLOOKUP($A1000,#REF!,5,FALSE()),LEN(VLOOKUP($A1000,#REF!,5,FALSE()))-2),CONCATENATE(LEFT(VLOOKUP($A1000,#REF!,5,FALSE()),LEN(VLOOKUP($A1000,#REF!,5,FALSE()))-2),"*")),"")</f>
        <v>#VALUE!</v>
      </c>
      <c r="G1000" s="90" t="e">
        <f aca="false">IF(LEN(VLOOKUP($A1000,#REF!,6,FALSE())),IF(INDEX(#REF!,MATCH($A1000,#REF!,0),3),LEFT(VLOOKUP($A1000,#REF!,6,FALSE()),LEN(VLOOKUP($A1000,#REF!,6,FALSE()))-2),CONCATENATE(LEFT(VLOOKUP($A1000,#REF!,6,FALSE()),LEN(VLOOKUP($A1000,#REF!,6,FALSE()))-2),"*")),"")</f>
        <v>#VALUE!</v>
      </c>
      <c r="H1000" s="91" t="e">
        <f aca="false">IF(LEN(VLOOKUP($A1000,#REF!,7,FALSE())),IF(INDEX(#REF!,MATCH($A1000,#REF!,0),4),LEFT(VLOOKUP($A1000,#REF!,7,FALSE()),LEN(VLOOKUP($A1000,#REF!,7,FALSE()))-2),CONCATENATE(LEFT(VLOOKUP($A1000,#REF!,7,FALSE()),LEN(VLOOKUP($A1000,#REF!,7,FALSE()))-2),"*")),"")</f>
        <v>#VALUE!</v>
      </c>
      <c r="I1000" s="92" t="e">
        <f aca="false">IF(LEN(VLOOKUP($A1000,#REF!,8,FALSE())),UPPER(RIGHT(VLOOKUP($A1000,#REF!,8,FALSE()), 1)),"")</f>
        <v>#VALUE!</v>
      </c>
      <c r="J1000" s="90" t="e">
        <f aca="false">IF(LEN(VLOOKUP($A1000,#REF!,4,FALSE())),UPPER(RIGHT(VLOOKUP($A1000,#REF!,4,FALSE()), 1)),"")</f>
        <v>#VALUE!</v>
      </c>
      <c r="K1000" s="90" t="e">
        <f aca="false">IF(LEN(VLOOKUP($A1000,#REF!,5,FALSE())),UPPER(RIGHT(VLOOKUP($A1000,#REF!,5,FALSE()), 1)),"")</f>
        <v>#VALUE!</v>
      </c>
      <c r="L1000" s="90" t="e">
        <f aca="false">IF(LEN(VLOOKUP($A1000,#REF!,6,FALSE())),UPPER(RIGHT(VLOOKUP($A1000,#REF!,6,FALSE()), 1)),"")</f>
        <v>#VALUE!</v>
      </c>
      <c r="M1000" s="91" t="e">
        <f aca="false">IF(LEN(VLOOKUP($A1000,#REF!,7,FALSE())),UPPER(RIGHT(VLOOKUP($A1000,#REF!,7,FALSE()), 1)),"")</f>
        <v>#VALUE!</v>
      </c>
      <c r="N1000" s="185"/>
      <c r="O1000" s="185"/>
      <c r="P1000" s="185"/>
      <c r="Q1000" s="185"/>
      <c r="R1000" s="185"/>
      <c r="S1000" s="100" t="e">
        <f aca="false">HLOOKUP("Device Tree Pin Name",#REF!,MATCH($A1000,#REF!,0),FALSE())</f>
        <v>#VALUE!</v>
      </c>
      <c r="T1000" s="95" t="e">
        <f aca="false">HLOOKUP("power rail",#REF!,MATCH($A1000,#REF!,0),FALSE())</f>
        <v>#VALUE!</v>
      </c>
      <c r="U1000" s="96" t="e">
        <f aca="false">HLOOKUP("Wake Capable",#REF!,MATCH($A1000,#REF!,0),FALSE())</f>
        <v>#VALUE!</v>
      </c>
      <c r="V1000" s="96" t="e">
        <f aca="false">HLOOKUP("Strap",#REF!,MATCH($A1000,#REF!,0),FALSE())</f>
        <v>#VALUE!</v>
      </c>
      <c r="W1000" s="96"/>
      <c r="X1000" s="96"/>
      <c r="Y1000" s="96"/>
      <c r="Z1000" s="95"/>
      <c r="AA1000" s="95" t="e">
        <f aca="false">HLOOKUP("Pad type",#REF!,MATCH($A1000,#REF!,0),FALSE())</f>
        <v>#VALUE!</v>
      </c>
      <c r="AB1000" s="100"/>
      <c r="AC1000" s="100" t="e">
        <f aca="false">HLOOKUP("POR Pin State",#REF!,MATCH($A1000,#REF!,0),FALSE())</f>
        <v>#VALUE!</v>
      </c>
      <c r="AD1000" s="186"/>
      <c r="AE1000" s="187"/>
      <c r="AF1000" s="187"/>
      <c r="AG1000" s="187"/>
      <c r="AH1000" s="188"/>
      <c r="AI1000" s="188"/>
      <c r="AJ1000" s="189"/>
      <c r="AK1000" s="189"/>
      <c r="AL1000" s="189"/>
      <c r="AM1000" s="189"/>
      <c r="AN1000" s="189"/>
      <c r="AO1000" s="189"/>
      <c r="AP1000" s="189"/>
      <c r="AQ1000" s="194" t="s">
        <v>2425</v>
      </c>
      <c r="AR1000" s="104"/>
      <c r="AS1000" s="104"/>
      <c r="AT1000" s="104"/>
      <c r="AU1000" s="104"/>
      <c r="AV1000" s="104"/>
      <c r="AW1000" s="104"/>
      <c r="AX1000" s="104"/>
      <c r="AY1000" s="104"/>
      <c r="AZ1000" s="104"/>
      <c r="BA1000" s="104"/>
      <c r="BB1000" s="162"/>
      <c r="BC1000" s="104"/>
      <c r="BD1000" s="214"/>
      <c r="BE1000" s="213" t="s">
        <v>2426</v>
      </c>
      <c r="BF1000" s="108" t="e">
        <f aca="false">VLOOKUP($A1000,#REF!, 34, FALSE())</f>
        <v>#VALUE!</v>
      </c>
      <c r="BG1000" s="108" t="e">
        <f aca="false">VLOOKUP($A1000,#REF!, 22, FALSE())</f>
        <v>#VALUE!</v>
      </c>
      <c r="BH1000" s="109"/>
    </row>
    <row r="1001" s="193" customFormat="true" ht="12.75" hidden="false" customHeight="true" outlineLevel="0" collapsed="false">
      <c r="A1001" s="133" t="s">
        <v>2427</v>
      </c>
      <c r="B1001" s="86" t="e">
        <f aca="false">VLOOKUP($A1001,#REF!, 34, FALSE())</f>
        <v>#VALUE!</v>
      </c>
      <c r="C1001" s="87" t="str">
        <f aca="false">CONCATENATE("unused_",A1001)</f>
        <v>unused_DDR_XM3_B3D2</v>
      </c>
      <c r="D1001" s="88" t="e">
        <f aca="false">IF(LEN(VLOOKUP($A1001,#REF!,8,FALSE())),LEFT(VLOOKUP($A1001,#REF!,8,FALSE()),LEN(VLOOKUP($A1001,#REF!,8,FALSE()))-2),"")</f>
        <v>#VALUE!</v>
      </c>
      <c r="E1001" s="89" t="e">
        <f aca="false">IF(LEN(VLOOKUP($A1001,#REF!,4,FALSE())),IF(INDEX(#REF!,MATCH($A1001,#REF!,0),1),LEFT(VLOOKUP($A1001,#REF!,4,FALSE()),LEN(VLOOKUP($A1001,#REF!,4,FALSE()))-2),CONCATENATE(LEFT(VLOOKUP($A1001,#REF!,4,FALSE()),LEN(VLOOKUP($A1001,#REF!,4,FALSE()))-2),"*")),"")</f>
        <v>#VALUE!</v>
      </c>
      <c r="F1001" s="90" t="e">
        <f aca="false">IF(LEN(VLOOKUP($A1001,#REF!,5,FALSE())),IF(INDEX(#REF!,MATCH($A1001,#REF!,0),2),LEFT(VLOOKUP($A1001,#REF!,5,FALSE()),LEN(VLOOKUP($A1001,#REF!,5,FALSE()))-2),CONCATENATE(LEFT(VLOOKUP($A1001,#REF!,5,FALSE()),LEN(VLOOKUP($A1001,#REF!,5,FALSE()))-2),"*")),"")</f>
        <v>#VALUE!</v>
      </c>
      <c r="G1001" s="90" t="e">
        <f aca="false">IF(LEN(VLOOKUP($A1001,#REF!,6,FALSE())),IF(INDEX(#REF!,MATCH($A1001,#REF!,0),3),LEFT(VLOOKUP($A1001,#REF!,6,FALSE()),LEN(VLOOKUP($A1001,#REF!,6,FALSE()))-2),CONCATENATE(LEFT(VLOOKUP($A1001,#REF!,6,FALSE()),LEN(VLOOKUP($A1001,#REF!,6,FALSE()))-2),"*")),"")</f>
        <v>#VALUE!</v>
      </c>
      <c r="H1001" s="91" t="e">
        <f aca="false">IF(LEN(VLOOKUP($A1001,#REF!,7,FALSE())),IF(INDEX(#REF!,MATCH($A1001,#REF!,0),4),LEFT(VLOOKUP($A1001,#REF!,7,FALSE()),LEN(VLOOKUP($A1001,#REF!,7,FALSE()))-2),CONCATENATE(LEFT(VLOOKUP($A1001,#REF!,7,FALSE()),LEN(VLOOKUP($A1001,#REF!,7,FALSE()))-2),"*")),"")</f>
        <v>#VALUE!</v>
      </c>
      <c r="I1001" s="92" t="e">
        <f aca="false">IF(LEN(VLOOKUP($A1001,#REF!,8,FALSE())),UPPER(RIGHT(VLOOKUP($A1001,#REF!,8,FALSE()), 1)),"")</f>
        <v>#VALUE!</v>
      </c>
      <c r="J1001" s="90" t="e">
        <f aca="false">IF(LEN(VLOOKUP($A1001,#REF!,4,FALSE())),UPPER(RIGHT(VLOOKUP($A1001,#REF!,4,FALSE()), 1)),"")</f>
        <v>#VALUE!</v>
      </c>
      <c r="K1001" s="90" t="e">
        <f aca="false">IF(LEN(VLOOKUP($A1001,#REF!,5,FALSE())),UPPER(RIGHT(VLOOKUP($A1001,#REF!,5,FALSE()), 1)),"")</f>
        <v>#VALUE!</v>
      </c>
      <c r="L1001" s="90" t="e">
        <f aca="false">IF(LEN(VLOOKUP($A1001,#REF!,6,FALSE())),UPPER(RIGHT(VLOOKUP($A1001,#REF!,6,FALSE()), 1)),"")</f>
        <v>#VALUE!</v>
      </c>
      <c r="M1001" s="91" t="e">
        <f aca="false">IF(LEN(VLOOKUP($A1001,#REF!,7,FALSE())),UPPER(RIGHT(VLOOKUP($A1001,#REF!,7,FALSE()), 1)),"")</f>
        <v>#VALUE!</v>
      </c>
      <c r="N1001" s="185"/>
      <c r="O1001" s="185"/>
      <c r="P1001" s="185"/>
      <c r="Q1001" s="185"/>
      <c r="R1001" s="185"/>
      <c r="S1001" s="100" t="e">
        <f aca="false">HLOOKUP("Device Tree Pin Name",#REF!,MATCH($A1001,#REF!,0),FALSE())</f>
        <v>#VALUE!</v>
      </c>
      <c r="T1001" s="95" t="e">
        <f aca="false">HLOOKUP("power rail",#REF!,MATCH($A1001,#REF!,0),FALSE())</f>
        <v>#VALUE!</v>
      </c>
      <c r="U1001" s="96" t="e">
        <f aca="false">HLOOKUP("Wake Capable",#REF!,MATCH($A1001,#REF!,0),FALSE())</f>
        <v>#VALUE!</v>
      </c>
      <c r="V1001" s="96" t="e">
        <f aca="false">HLOOKUP("Strap",#REF!,MATCH($A1001,#REF!,0),FALSE())</f>
        <v>#VALUE!</v>
      </c>
      <c r="W1001" s="96"/>
      <c r="X1001" s="96"/>
      <c r="Y1001" s="96"/>
      <c r="Z1001" s="95"/>
      <c r="AA1001" s="95" t="e">
        <f aca="false">HLOOKUP("Pad type",#REF!,MATCH($A1001,#REF!,0),FALSE())</f>
        <v>#VALUE!</v>
      </c>
      <c r="AB1001" s="100"/>
      <c r="AC1001" s="100" t="e">
        <f aca="false">HLOOKUP("POR Pin State",#REF!,MATCH($A1001,#REF!,0),FALSE())</f>
        <v>#VALUE!</v>
      </c>
      <c r="AD1001" s="186"/>
      <c r="AE1001" s="187"/>
      <c r="AF1001" s="187"/>
      <c r="AG1001" s="187"/>
      <c r="AH1001" s="188"/>
      <c r="AI1001" s="188"/>
      <c r="AJ1001" s="189"/>
      <c r="AK1001" s="189"/>
      <c r="AL1001" s="189"/>
      <c r="AM1001" s="189"/>
      <c r="AN1001" s="189"/>
      <c r="AO1001" s="189"/>
      <c r="AP1001" s="189"/>
      <c r="AQ1001" s="194" t="s">
        <v>2428</v>
      </c>
      <c r="AR1001" s="104"/>
      <c r="AS1001" s="104"/>
      <c r="AT1001" s="104"/>
      <c r="AU1001" s="104"/>
      <c r="AV1001" s="104"/>
      <c r="AW1001" s="104"/>
      <c r="AX1001" s="104"/>
      <c r="AY1001" s="104"/>
      <c r="AZ1001" s="104"/>
      <c r="BA1001" s="104"/>
      <c r="BB1001" s="162"/>
      <c r="BC1001" s="104"/>
      <c r="BD1001" s="214"/>
      <c r="BE1001" s="213" t="s">
        <v>2429</v>
      </c>
      <c r="BF1001" s="108" t="e">
        <f aca="false">VLOOKUP($A1001,#REF!, 34, FALSE())</f>
        <v>#VALUE!</v>
      </c>
      <c r="BG1001" s="108" t="e">
        <f aca="false">VLOOKUP($A1001,#REF!, 22, FALSE())</f>
        <v>#VALUE!</v>
      </c>
      <c r="BH1001" s="109"/>
    </row>
    <row r="1002" s="193" customFormat="true" ht="12.75" hidden="false" customHeight="true" outlineLevel="0" collapsed="false">
      <c r="A1002" s="133" t="s">
        <v>2430</v>
      </c>
      <c r="B1002" s="86" t="e">
        <f aca="false">VLOOKUP($A1002,#REF!, 34, FALSE())</f>
        <v>#VALUE!</v>
      </c>
      <c r="C1002" s="87" t="str">
        <f aca="false">CONCATENATE("unused_",A1002)</f>
        <v>unused_DDR_XM3_B3D3</v>
      </c>
      <c r="D1002" s="88" t="e">
        <f aca="false">IF(LEN(VLOOKUP($A1002,#REF!,8,FALSE())),LEFT(VLOOKUP($A1002,#REF!,8,FALSE()),LEN(VLOOKUP($A1002,#REF!,8,FALSE()))-2),"")</f>
        <v>#VALUE!</v>
      </c>
      <c r="E1002" s="89" t="e">
        <f aca="false">IF(LEN(VLOOKUP($A1002,#REF!,4,FALSE())),IF(INDEX(#REF!,MATCH($A1002,#REF!,0),1),LEFT(VLOOKUP($A1002,#REF!,4,FALSE()),LEN(VLOOKUP($A1002,#REF!,4,FALSE()))-2),CONCATENATE(LEFT(VLOOKUP($A1002,#REF!,4,FALSE()),LEN(VLOOKUP($A1002,#REF!,4,FALSE()))-2),"*")),"")</f>
        <v>#VALUE!</v>
      </c>
      <c r="F1002" s="90" t="e">
        <f aca="false">IF(LEN(VLOOKUP($A1002,#REF!,5,FALSE())),IF(INDEX(#REF!,MATCH($A1002,#REF!,0),2),LEFT(VLOOKUP($A1002,#REF!,5,FALSE()),LEN(VLOOKUP($A1002,#REF!,5,FALSE()))-2),CONCATENATE(LEFT(VLOOKUP($A1002,#REF!,5,FALSE()),LEN(VLOOKUP($A1002,#REF!,5,FALSE()))-2),"*")),"")</f>
        <v>#VALUE!</v>
      </c>
      <c r="G1002" s="90" t="e">
        <f aca="false">IF(LEN(VLOOKUP($A1002,#REF!,6,FALSE())),IF(INDEX(#REF!,MATCH($A1002,#REF!,0),3),LEFT(VLOOKUP($A1002,#REF!,6,FALSE()),LEN(VLOOKUP($A1002,#REF!,6,FALSE()))-2),CONCATENATE(LEFT(VLOOKUP($A1002,#REF!,6,FALSE()),LEN(VLOOKUP($A1002,#REF!,6,FALSE()))-2),"*")),"")</f>
        <v>#VALUE!</v>
      </c>
      <c r="H1002" s="91" t="e">
        <f aca="false">IF(LEN(VLOOKUP($A1002,#REF!,7,FALSE())),IF(INDEX(#REF!,MATCH($A1002,#REF!,0),4),LEFT(VLOOKUP($A1002,#REF!,7,FALSE()),LEN(VLOOKUP($A1002,#REF!,7,FALSE()))-2),CONCATENATE(LEFT(VLOOKUP($A1002,#REF!,7,FALSE()),LEN(VLOOKUP($A1002,#REF!,7,FALSE()))-2),"*")),"")</f>
        <v>#VALUE!</v>
      </c>
      <c r="I1002" s="92" t="e">
        <f aca="false">IF(LEN(VLOOKUP($A1002,#REF!,8,FALSE())),UPPER(RIGHT(VLOOKUP($A1002,#REF!,8,FALSE()), 1)),"")</f>
        <v>#VALUE!</v>
      </c>
      <c r="J1002" s="90" t="e">
        <f aca="false">IF(LEN(VLOOKUP($A1002,#REF!,4,FALSE())),UPPER(RIGHT(VLOOKUP($A1002,#REF!,4,FALSE()), 1)),"")</f>
        <v>#VALUE!</v>
      </c>
      <c r="K1002" s="90" t="e">
        <f aca="false">IF(LEN(VLOOKUP($A1002,#REF!,5,FALSE())),UPPER(RIGHT(VLOOKUP($A1002,#REF!,5,FALSE()), 1)),"")</f>
        <v>#VALUE!</v>
      </c>
      <c r="L1002" s="90" t="e">
        <f aca="false">IF(LEN(VLOOKUP($A1002,#REF!,6,FALSE())),UPPER(RIGHT(VLOOKUP($A1002,#REF!,6,FALSE()), 1)),"")</f>
        <v>#VALUE!</v>
      </c>
      <c r="M1002" s="91" t="e">
        <f aca="false">IF(LEN(VLOOKUP($A1002,#REF!,7,FALSE())),UPPER(RIGHT(VLOOKUP($A1002,#REF!,7,FALSE()), 1)),"")</f>
        <v>#VALUE!</v>
      </c>
      <c r="N1002" s="185"/>
      <c r="O1002" s="185"/>
      <c r="P1002" s="185"/>
      <c r="Q1002" s="185"/>
      <c r="R1002" s="185"/>
      <c r="S1002" s="100" t="e">
        <f aca="false">HLOOKUP("Device Tree Pin Name",#REF!,MATCH($A1002,#REF!,0),FALSE())</f>
        <v>#VALUE!</v>
      </c>
      <c r="T1002" s="95" t="e">
        <f aca="false">HLOOKUP("power rail",#REF!,MATCH($A1002,#REF!,0),FALSE())</f>
        <v>#VALUE!</v>
      </c>
      <c r="U1002" s="96" t="e">
        <f aca="false">HLOOKUP("Wake Capable",#REF!,MATCH($A1002,#REF!,0),FALSE())</f>
        <v>#VALUE!</v>
      </c>
      <c r="V1002" s="96" t="e">
        <f aca="false">HLOOKUP("Strap",#REF!,MATCH($A1002,#REF!,0),FALSE())</f>
        <v>#VALUE!</v>
      </c>
      <c r="W1002" s="96"/>
      <c r="X1002" s="96"/>
      <c r="Y1002" s="96"/>
      <c r="Z1002" s="95"/>
      <c r="AA1002" s="95" t="e">
        <f aca="false">HLOOKUP("Pad type",#REF!,MATCH($A1002,#REF!,0),FALSE())</f>
        <v>#VALUE!</v>
      </c>
      <c r="AB1002" s="100"/>
      <c r="AC1002" s="100" t="e">
        <f aca="false">HLOOKUP("POR Pin State",#REF!,MATCH($A1002,#REF!,0),FALSE())</f>
        <v>#VALUE!</v>
      </c>
      <c r="AD1002" s="186"/>
      <c r="AE1002" s="187"/>
      <c r="AF1002" s="187"/>
      <c r="AG1002" s="187"/>
      <c r="AH1002" s="188"/>
      <c r="AI1002" s="188"/>
      <c r="AJ1002" s="189"/>
      <c r="AK1002" s="189"/>
      <c r="AL1002" s="189"/>
      <c r="AM1002" s="189"/>
      <c r="AN1002" s="189"/>
      <c r="AO1002" s="189"/>
      <c r="AP1002" s="189"/>
      <c r="AQ1002" s="194" t="s">
        <v>2431</v>
      </c>
      <c r="AR1002" s="104"/>
      <c r="AS1002" s="104"/>
      <c r="AT1002" s="104"/>
      <c r="AU1002" s="104"/>
      <c r="AV1002" s="104"/>
      <c r="AW1002" s="104"/>
      <c r="AX1002" s="104"/>
      <c r="AY1002" s="104"/>
      <c r="AZ1002" s="104"/>
      <c r="BA1002" s="104"/>
      <c r="BB1002" s="162"/>
      <c r="BC1002" s="104"/>
      <c r="BD1002" s="214"/>
      <c r="BE1002" s="213" t="s">
        <v>2432</v>
      </c>
      <c r="BF1002" s="108" t="e">
        <f aca="false">VLOOKUP($A1002,#REF!, 34, FALSE())</f>
        <v>#VALUE!</v>
      </c>
      <c r="BG1002" s="108" t="e">
        <f aca="false">VLOOKUP($A1002,#REF!, 22, FALSE())</f>
        <v>#VALUE!</v>
      </c>
      <c r="BH1002" s="109"/>
    </row>
    <row r="1003" s="193" customFormat="true" ht="12.75" hidden="false" customHeight="true" outlineLevel="0" collapsed="false">
      <c r="A1003" s="133" t="s">
        <v>2433</v>
      </c>
      <c r="B1003" s="86" t="e">
        <f aca="false">VLOOKUP($A1003,#REF!, 34, FALSE())</f>
        <v>#VALUE!</v>
      </c>
      <c r="C1003" s="87" t="str">
        <f aca="false">CONCATENATE("unused_",A1003)</f>
        <v>unused_DDR_XM3_B3D4</v>
      </c>
      <c r="D1003" s="88" t="e">
        <f aca="false">IF(LEN(VLOOKUP($A1003,#REF!,8,FALSE())),LEFT(VLOOKUP($A1003,#REF!,8,FALSE()),LEN(VLOOKUP($A1003,#REF!,8,FALSE()))-2),"")</f>
        <v>#VALUE!</v>
      </c>
      <c r="E1003" s="89" t="e">
        <f aca="false">IF(LEN(VLOOKUP($A1003,#REF!,4,FALSE())),IF(INDEX(#REF!,MATCH($A1003,#REF!,0),1),LEFT(VLOOKUP($A1003,#REF!,4,FALSE()),LEN(VLOOKUP($A1003,#REF!,4,FALSE()))-2),CONCATENATE(LEFT(VLOOKUP($A1003,#REF!,4,FALSE()),LEN(VLOOKUP($A1003,#REF!,4,FALSE()))-2),"*")),"")</f>
        <v>#VALUE!</v>
      </c>
      <c r="F1003" s="90" t="e">
        <f aca="false">IF(LEN(VLOOKUP($A1003,#REF!,5,FALSE())),IF(INDEX(#REF!,MATCH($A1003,#REF!,0),2),LEFT(VLOOKUP($A1003,#REF!,5,FALSE()),LEN(VLOOKUP($A1003,#REF!,5,FALSE()))-2),CONCATENATE(LEFT(VLOOKUP($A1003,#REF!,5,FALSE()),LEN(VLOOKUP($A1003,#REF!,5,FALSE()))-2),"*")),"")</f>
        <v>#VALUE!</v>
      </c>
      <c r="G1003" s="90" t="e">
        <f aca="false">IF(LEN(VLOOKUP($A1003,#REF!,6,FALSE())),IF(INDEX(#REF!,MATCH($A1003,#REF!,0),3),LEFT(VLOOKUP($A1003,#REF!,6,FALSE()),LEN(VLOOKUP($A1003,#REF!,6,FALSE()))-2),CONCATENATE(LEFT(VLOOKUP($A1003,#REF!,6,FALSE()),LEN(VLOOKUP($A1003,#REF!,6,FALSE()))-2),"*")),"")</f>
        <v>#VALUE!</v>
      </c>
      <c r="H1003" s="91" t="e">
        <f aca="false">IF(LEN(VLOOKUP($A1003,#REF!,7,FALSE())),IF(INDEX(#REF!,MATCH($A1003,#REF!,0),4),LEFT(VLOOKUP($A1003,#REF!,7,FALSE()),LEN(VLOOKUP($A1003,#REF!,7,FALSE()))-2),CONCATENATE(LEFT(VLOOKUP($A1003,#REF!,7,FALSE()),LEN(VLOOKUP($A1003,#REF!,7,FALSE()))-2),"*")),"")</f>
        <v>#VALUE!</v>
      </c>
      <c r="I1003" s="92" t="e">
        <f aca="false">IF(LEN(VLOOKUP($A1003,#REF!,8,FALSE())),UPPER(RIGHT(VLOOKUP($A1003,#REF!,8,FALSE()), 1)),"")</f>
        <v>#VALUE!</v>
      </c>
      <c r="J1003" s="90" t="e">
        <f aca="false">IF(LEN(VLOOKUP($A1003,#REF!,4,FALSE())),UPPER(RIGHT(VLOOKUP($A1003,#REF!,4,FALSE()), 1)),"")</f>
        <v>#VALUE!</v>
      </c>
      <c r="K1003" s="90" t="e">
        <f aca="false">IF(LEN(VLOOKUP($A1003,#REF!,5,FALSE())),UPPER(RIGHT(VLOOKUP($A1003,#REF!,5,FALSE()), 1)),"")</f>
        <v>#VALUE!</v>
      </c>
      <c r="L1003" s="90" t="e">
        <f aca="false">IF(LEN(VLOOKUP($A1003,#REF!,6,FALSE())),UPPER(RIGHT(VLOOKUP($A1003,#REF!,6,FALSE()), 1)),"")</f>
        <v>#VALUE!</v>
      </c>
      <c r="M1003" s="91" t="e">
        <f aca="false">IF(LEN(VLOOKUP($A1003,#REF!,7,FALSE())),UPPER(RIGHT(VLOOKUP($A1003,#REF!,7,FALSE()), 1)),"")</f>
        <v>#VALUE!</v>
      </c>
      <c r="N1003" s="185"/>
      <c r="O1003" s="185"/>
      <c r="P1003" s="185"/>
      <c r="Q1003" s="185"/>
      <c r="R1003" s="185"/>
      <c r="S1003" s="100" t="e">
        <f aca="false">HLOOKUP("Device Tree Pin Name",#REF!,MATCH($A1003,#REF!,0),FALSE())</f>
        <v>#VALUE!</v>
      </c>
      <c r="T1003" s="95" t="e">
        <f aca="false">HLOOKUP("power rail",#REF!,MATCH($A1003,#REF!,0),FALSE())</f>
        <v>#VALUE!</v>
      </c>
      <c r="U1003" s="96" t="e">
        <f aca="false">HLOOKUP("Wake Capable",#REF!,MATCH($A1003,#REF!,0),FALSE())</f>
        <v>#VALUE!</v>
      </c>
      <c r="V1003" s="96" t="e">
        <f aca="false">HLOOKUP("Strap",#REF!,MATCH($A1003,#REF!,0),FALSE())</f>
        <v>#VALUE!</v>
      </c>
      <c r="W1003" s="96"/>
      <c r="X1003" s="96"/>
      <c r="Y1003" s="96"/>
      <c r="Z1003" s="95"/>
      <c r="AA1003" s="95" t="e">
        <f aca="false">HLOOKUP("Pad type",#REF!,MATCH($A1003,#REF!,0),FALSE())</f>
        <v>#VALUE!</v>
      </c>
      <c r="AB1003" s="100"/>
      <c r="AC1003" s="100" t="e">
        <f aca="false">HLOOKUP("POR Pin State",#REF!,MATCH($A1003,#REF!,0),FALSE())</f>
        <v>#VALUE!</v>
      </c>
      <c r="AD1003" s="186"/>
      <c r="AE1003" s="187"/>
      <c r="AF1003" s="187"/>
      <c r="AG1003" s="187"/>
      <c r="AH1003" s="188"/>
      <c r="AI1003" s="188"/>
      <c r="AJ1003" s="189"/>
      <c r="AK1003" s="189"/>
      <c r="AL1003" s="189"/>
      <c r="AM1003" s="189"/>
      <c r="AN1003" s="189"/>
      <c r="AO1003" s="189"/>
      <c r="AP1003" s="189"/>
      <c r="AQ1003" s="194" t="s">
        <v>2434</v>
      </c>
      <c r="AR1003" s="104"/>
      <c r="AS1003" s="104"/>
      <c r="AT1003" s="104"/>
      <c r="AU1003" s="104"/>
      <c r="AV1003" s="104"/>
      <c r="AW1003" s="104"/>
      <c r="AX1003" s="104"/>
      <c r="AY1003" s="104"/>
      <c r="AZ1003" s="104"/>
      <c r="BA1003" s="104"/>
      <c r="BB1003" s="162"/>
      <c r="BC1003" s="104"/>
      <c r="BD1003" s="214"/>
      <c r="BE1003" s="213" t="s">
        <v>2435</v>
      </c>
      <c r="BF1003" s="108" t="e">
        <f aca="false">VLOOKUP($A1003,#REF!, 34, FALSE())</f>
        <v>#VALUE!</v>
      </c>
      <c r="BG1003" s="108" t="e">
        <f aca="false">VLOOKUP($A1003,#REF!, 22, FALSE())</f>
        <v>#VALUE!</v>
      </c>
      <c r="BH1003" s="109"/>
    </row>
    <row r="1004" s="193" customFormat="true" ht="12.75" hidden="false" customHeight="true" outlineLevel="0" collapsed="false">
      <c r="A1004" s="133" t="s">
        <v>2436</v>
      </c>
      <c r="B1004" s="86" t="e">
        <f aca="false">VLOOKUP($A1004,#REF!, 34, FALSE())</f>
        <v>#VALUE!</v>
      </c>
      <c r="C1004" s="87" t="str">
        <f aca="false">CONCATENATE("unused_",A1004)</f>
        <v>unused_DDR_XM3_B3D5</v>
      </c>
      <c r="D1004" s="88" t="e">
        <f aca="false">IF(LEN(VLOOKUP($A1004,#REF!,8,FALSE())),LEFT(VLOOKUP($A1004,#REF!,8,FALSE()),LEN(VLOOKUP($A1004,#REF!,8,FALSE()))-2),"")</f>
        <v>#VALUE!</v>
      </c>
      <c r="E1004" s="89" t="e">
        <f aca="false">IF(LEN(VLOOKUP($A1004,#REF!,4,FALSE())),IF(INDEX(#REF!,MATCH($A1004,#REF!,0),1),LEFT(VLOOKUP($A1004,#REF!,4,FALSE()),LEN(VLOOKUP($A1004,#REF!,4,FALSE()))-2),CONCATENATE(LEFT(VLOOKUP($A1004,#REF!,4,FALSE()),LEN(VLOOKUP($A1004,#REF!,4,FALSE()))-2),"*")),"")</f>
        <v>#VALUE!</v>
      </c>
      <c r="F1004" s="90" t="e">
        <f aca="false">IF(LEN(VLOOKUP($A1004,#REF!,5,FALSE())),IF(INDEX(#REF!,MATCH($A1004,#REF!,0),2),LEFT(VLOOKUP($A1004,#REF!,5,FALSE()),LEN(VLOOKUP($A1004,#REF!,5,FALSE()))-2),CONCATENATE(LEFT(VLOOKUP($A1004,#REF!,5,FALSE()),LEN(VLOOKUP($A1004,#REF!,5,FALSE()))-2),"*")),"")</f>
        <v>#VALUE!</v>
      </c>
      <c r="G1004" s="90" t="e">
        <f aca="false">IF(LEN(VLOOKUP($A1004,#REF!,6,FALSE())),IF(INDEX(#REF!,MATCH($A1004,#REF!,0),3),LEFT(VLOOKUP($A1004,#REF!,6,FALSE()),LEN(VLOOKUP($A1004,#REF!,6,FALSE()))-2),CONCATENATE(LEFT(VLOOKUP($A1004,#REF!,6,FALSE()),LEN(VLOOKUP($A1004,#REF!,6,FALSE()))-2),"*")),"")</f>
        <v>#VALUE!</v>
      </c>
      <c r="H1004" s="91" t="e">
        <f aca="false">IF(LEN(VLOOKUP($A1004,#REF!,7,FALSE())),IF(INDEX(#REF!,MATCH($A1004,#REF!,0),4),LEFT(VLOOKUP($A1004,#REF!,7,FALSE()),LEN(VLOOKUP($A1004,#REF!,7,FALSE()))-2),CONCATENATE(LEFT(VLOOKUP($A1004,#REF!,7,FALSE()),LEN(VLOOKUP($A1004,#REF!,7,FALSE()))-2),"*")),"")</f>
        <v>#VALUE!</v>
      </c>
      <c r="I1004" s="92" t="e">
        <f aca="false">IF(LEN(VLOOKUP($A1004,#REF!,8,FALSE())),UPPER(RIGHT(VLOOKUP($A1004,#REF!,8,FALSE()), 1)),"")</f>
        <v>#VALUE!</v>
      </c>
      <c r="J1004" s="90" t="e">
        <f aca="false">IF(LEN(VLOOKUP($A1004,#REF!,4,FALSE())),UPPER(RIGHT(VLOOKUP($A1004,#REF!,4,FALSE()), 1)),"")</f>
        <v>#VALUE!</v>
      </c>
      <c r="K1004" s="90" t="e">
        <f aca="false">IF(LEN(VLOOKUP($A1004,#REF!,5,FALSE())),UPPER(RIGHT(VLOOKUP($A1004,#REF!,5,FALSE()), 1)),"")</f>
        <v>#VALUE!</v>
      </c>
      <c r="L1004" s="90" t="e">
        <f aca="false">IF(LEN(VLOOKUP($A1004,#REF!,6,FALSE())),UPPER(RIGHT(VLOOKUP($A1004,#REF!,6,FALSE()), 1)),"")</f>
        <v>#VALUE!</v>
      </c>
      <c r="M1004" s="91" t="e">
        <f aca="false">IF(LEN(VLOOKUP($A1004,#REF!,7,FALSE())),UPPER(RIGHT(VLOOKUP($A1004,#REF!,7,FALSE()), 1)),"")</f>
        <v>#VALUE!</v>
      </c>
      <c r="N1004" s="185"/>
      <c r="O1004" s="185"/>
      <c r="P1004" s="185"/>
      <c r="Q1004" s="185"/>
      <c r="R1004" s="185"/>
      <c r="S1004" s="100" t="e">
        <f aca="false">HLOOKUP("Device Tree Pin Name",#REF!,MATCH($A1004,#REF!,0),FALSE())</f>
        <v>#VALUE!</v>
      </c>
      <c r="T1004" s="95" t="e">
        <f aca="false">HLOOKUP("power rail",#REF!,MATCH($A1004,#REF!,0),FALSE())</f>
        <v>#VALUE!</v>
      </c>
      <c r="U1004" s="96" t="e">
        <f aca="false">HLOOKUP("Wake Capable",#REF!,MATCH($A1004,#REF!,0),FALSE())</f>
        <v>#VALUE!</v>
      </c>
      <c r="V1004" s="96" t="e">
        <f aca="false">HLOOKUP("Strap",#REF!,MATCH($A1004,#REF!,0),FALSE())</f>
        <v>#VALUE!</v>
      </c>
      <c r="W1004" s="96"/>
      <c r="X1004" s="96"/>
      <c r="Y1004" s="96"/>
      <c r="Z1004" s="95"/>
      <c r="AA1004" s="95" t="e">
        <f aca="false">HLOOKUP("Pad type",#REF!,MATCH($A1004,#REF!,0),FALSE())</f>
        <v>#VALUE!</v>
      </c>
      <c r="AB1004" s="100"/>
      <c r="AC1004" s="100" t="e">
        <f aca="false">HLOOKUP("POR Pin State",#REF!,MATCH($A1004,#REF!,0),FALSE())</f>
        <v>#VALUE!</v>
      </c>
      <c r="AD1004" s="186"/>
      <c r="AE1004" s="187"/>
      <c r="AF1004" s="187"/>
      <c r="AG1004" s="187"/>
      <c r="AH1004" s="188"/>
      <c r="AI1004" s="188"/>
      <c r="AJ1004" s="189"/>
      <c r="AK1004" s="189"/>
      <c r="AL1004" s="189"/>
      <c r="AM1004" s="189"/>
      <c r="AN1004" s="189"/>
      <c r="AO1004" s="189"/>
      <c r="AP1004" s="189"/>
      <c r="AQ1004" s="194" t="s">
        <v>2437</v>
      </c>
      <c r="AR1004" s="104"/>
      <c r="AS1004" s="104"/>
      <c r="AT1004" s="104"/>
      <c r="AU1004" s="104"/>
      <c r="AV1004" s="104"/>
      <c r="AW1004" s="104"/>
      <c r="AX1004" s="104"/>
      <c r="AY1004" s="104"/>
      <c r="AZ1004" s="104"/>
      <c r="BA1004" s="104"/>
      <c r="BB1004" s="162"/>
      <c r="BC1004" s="104"/>
      <c r="BD1004" s="214"/>
      <c r="BE1004" s="213" t="s">
        <v>2438</v>
      </c>
      <c r="BF1004" s="108" t="e">
        <f aca="false">VLOOKUP($A1004,#REF!, 34, FALSE())</f>
        <v>#VALUE!</v>
      </c>
      <c r="BG1004" s="108" t="e">
        <f aca="false">VLOOKUP($A1004,#REF!, 22, FALSE())</f>
        <v>#VALUE!</v>
      </c>
      <c r="BH1004" s="109"/>
    </row>
    <row r="1005" s="193" customFormat="true" ht="12.75" hidden="false" customHeight="true" outlineLevel="0" collapsed="false">
      <c r="A1005" s="133" t="s">
        <v>2439</v>
      </c>
      <c r="B1005" s="86" t="e">
        <f aca="false">VLOOKUP($A1005,#REF!, 34, FALSE())</f>
        <v>#VALUE!</v>
      </c>
      <c r="C1005" s="87" t="str">
        <f aca="false">CONCATENATE("unused_",A1005)</f>
        <v>unused_DDR_XM3_B3D6</v>
      </c>
      <c r="D1005" s="88" t="e">
        <f aca="false">IF(LEN(VLOOKUP($A1005,#REF!,8,FALSE())),LEFT(VLOOKUP($A1005,#REF!,8,FALSE()),LEN(VLOOKUP($A1005,#REF!,8,FALSE()))-2),"")</f>
        <v>#VALUE!</v>
      </c>
      <c r="E1005" s="89" t="e">
        <f aca="false">IF(LEN(VLOOKUP($A1005,#REF!,4,FALSE())),IF(INDEX(#REF!,MATCH($A1005,#REF!,0),1),LEFT(VLOOKUP($A1005,#REF!,4,FALSE()),LEN(VLOOKUP($A1005,#REF!,4,FALSE()))-2),CONCATENATE(LEFT(VLOOKUP($A1005,#REF!,4,FALSE()),LEN(VLOOKUP($A1005,#REF!,4,FALSE()))-2),"*")),"")</f>
        <v>#VALUE!</v>
      </c>
      <c r="F1005" s="90" t="e">
        <f aca="false">IF(LEN(VLOOKUP($A1005,#REF!,5,FALSE())),IF(INDEX(#REF!,MATCH($A1005,#REF!,0),2),LEFT(VLOOKUP($A1005,#REF!,5,FALSE()),LEN(VLOOKUP($A1005,#REF!,5,FALSE()))-2),CONCATENATE(LEFT(VLOOKUP($A1005,#REF!,5,FALSE()),LEN(VLOOKUP($A1005,#REF!,5,FALSE()))-2),"*")),"")</f>
        <v>#VALUE!</v>
      </c>
      <c r="G1005" s="90" t="e">
        <f aca="false">IF(LEN(VLOOKUP($A1005,#REF!,6,FALSE())),IF(INDEX(#REF!,MATCH($A1005,#REF!,0),3),LEFT(VLOOKUP($A1005,#REF!,6,FALSE()),LEN(VLOOKUP($A1005,#REF!,6,FALSE()))-2),CONCATENATE(LEFT(VLOOKUP($A1005,#REF!,6,FALSE()),LEN(VLOOKUP($A1005,#REF!,6,FALSE()))-2),"*")),"")</f>
        <v>#VALUE!</v>
      </c>
      <c r="H1005" s="91" t="e">
        <f aca="false">IF(LEN(VLOOKUP($A1005,#REF!,7,FALSE())),IF(INDEX(#REF!,MATCH($A1005,#REF!,0),4),LEFT(VLOOKUP($A1005,#REF!,7,FALSE()),LEN(VLOOKUP($A1005,#REF!,7,FALSE()))-2),CONCATENATE(LEFT(VLOOKUP($A1005,#REF!,7,FALSE()),LEN(VLOOKUP($A1005,#REF!,7,FALSE()))-2),"*")),"")</f>
        <v>#VALUE!</v>
      </c>
      <c r="I1005" s="92" t="e">
        <f aca="false">IF(LEN(VLOOKUP($A1005,#REF!,8,FALSE())),UPPER(RIGHT(VLOOKUP($A1005,#REF!,8,FALSE()), 1)),"")</f>
        <v>#VALUE!</v>
      </c>
      <c r="J1005" s="90" t="e">
        <f aca="false">IF(LEN(VLOOKUP($A1005,#REF!,4,FALSE())),UPPER(RIGHT(VLOOKUP($A1005,#REF!,4,FALSE()), 1)),"")</f>
        <v>#VALUE!</v>
      </c>
      <c r="K1005" s="90" t="e">
        <f aca="false">IF(LEN(VLOOKUP($A1005,#REF!,5,FALSE())),UPPER(RIGHT(VLOOKUP($A1005,#REF!,5,FALSE()), 1)),"")</f>
        <v>#VALUE!</v>
      </c>
      <c r="L1005" s="90" t="e">
        <f aca="false">IF(LEN(VLOOKUP($A1005,#REF!,6,FALSE())),UPPER(RIGHT(VLOOKUP($A1005,#REF!,6,FALSE()), 1)),"")</f>
        <v>#VALUE!</v>
      </c>
      <c r="M1005" s="91" t="e">
        <f aca="false">IF(LEN(VLOOKUP($A1005,#REF!,7,FALSE())),UPPER(RIGHT(VLOOKUP($A1005,#REF!,7,FALSE()), 1)),"")</f>
        <v>#VALUE!</v>
      </c>
      <c r="N1005" s="185"/>
      <c r="O1005" s="185"/>
      <c r="P1005" s="185"/>
      <c r="Q1005" s="185"/>
      <c r="R1005" s="185"/>
      <c r="S1005" s="100" t="e">
        <f aca="false">HLOOKUP("Device Tree Pin Name",#REF!,MATCH($A1005,#REF!,0),FALSE())</f>
        <v>#VALUE!</v>
      </c>
      <c r="T1005" s="95" t="e">
        <f aca="false">HLOOKUP("power rail",#REF!,MATCH($A1005,#REF!,0),FALSE())</f>
        <v>#VALUE!</v>
      </c>
      <c r="U1005" s="96" t="e">
        <f aca="false">HLOOKUP("Wake Capable",#REF!,MATCH($A1005,#REF!,0),FALSE())</f>
        <v>#VALUE!</v>
      </c>
      <c r="V1005" s="96" t="e">
        <f aca="false">HLOOKUP("Strap",#REF!,MATCH($A1005,#REF!,0),FALSE())</f>
        <v>#VALUE!</v>
      </c>
      <c r="W1005" s="96"/>
      <c r="X1005" s="96"/>
      <c r="Y1005" s="96"/>
      <c r="Z1005" s="95"/>
      <c r="AA1005" s="95" t="e">
        <f aca="false">HLOOKUP("Pad type",#REF!,MATCH($A1005,#REF!,0),FALSE())</f>
        <v>#VALUE!</v>
      </c>
      <c r="AB1005" s="100"/>
      <c r="AC1005" s="100" t="e">
        <f aca="false">HLOOKUP("POR Pin State",#REF!,MATCH($A1005,#REF!,0),FALSE())</f>
        <v>#VALUE!</v>
      </c>
      <c r="AD1005" s="186"/>
      <c r="AE1005" s="187"/>
      <c r="AF1005" s="187"/>
      <c r="AG1005" s="187"/>
      <c r="AH1005" s="188"/>
      <c r="AI1005" s="188"/>
      <c r="AJ1005" s="189"/>
      <c r="AK1005" s="189"/>
      <c r="AL1005" s="189"/>
      <c r="AM1005" s="189"/>
      <c r="AN1005" s="189"/>
      <c r="AO1005" s="189"/>
      <c r="AP1005" s="189"/>
      <c r="AQ1005" s="194" t="s">
        <v>2440</v>
      </c>
      <c r="AR1005" s="104"/>
      <c r="AS1005" s="104"/>
      <c r="AT1005" s="104"/>
      <c r="AU1005" s="104"/>
      <c r="AV1005" s="104"/>
      <c r="AW1005" s="104"/>
      <c r="AX1005" s="104"/>
      <c r="AY1005" s="104"/>
      <c r="AZ1005" s="104"/>
      <c r="BA1005" s="104"/>
      <c r="BB1005" s="162"/>
      <c r="BC1005" s="104"/>
      <c r="BD1005" s="214"/>
      <c r="BE1005" s="213" t="s">
        <v>2441</v>
      </c>
      <c r="BF1005" s="108" t="e">
        <f aca="false">VLOOKUP($A1005,#REF!, 34, FALSE())</f>
        <v>#VALUE!</v>
      </c>
      <c r="BG1005" s="108" t="e">
        <f aca="false">VLOOKUP($A1005,#REF!, 22, FALSE())</f>
        <v>#VALUE!</v>
      </c>
      <c r="BH1005" s="109"/>
    </row>
    <row r="1006" s="193" customFormat="true" ht="12.75" hidden="false" customHeight="true" outlineLevel="0" collapsed="false">
      <c r="A1006" s="133" t="s">
        <v>2442</v>
      </c>
      <c r="B1006" s="86" t="e">
        <f aca="false">VLOOKUP($A1006,#REF!, 34, FALSE())</f>
        <v>#VALUE!</v>
      </c>
      <c r="C1006" s="87" t="str">
        <f aca="false">CONCATENATE("unused_",A1006)</f>
        <v>unused_DDR_XM3_B3D7</v>
      </c>
      <c r="D1006" s="88" t="e">
        <f aca="false">IF(LEN(VLOOKUP($A1006,#REF!,8,FALSE())),LEFT(VLOOKUP($A1006,#REF!,8,FALSE()),LEN(VLOOKUP($A1006,#REF!,8,FALSE()))-2),"")</f>
        <v>#VALUE!</v>
      </c>
      <c r="E1006" s="89" t="e">
        <f aca="false">IF(LEN(VLOOKUP($A1006,#REF!,4,FALSE())),IF(INDEX(#REF!,MATCH($A1006,#REF!,0),1),LEFT(VLOOKUP($A1006,#REF!,4,FALSE()),LEN(VLOOKUP($A1006,#REF!,4,FALSE()))-2),CONCATENATE(LEFT(VLOOKUP($A1006,#REF!,4,FALSE()),LEN(VLOOKUP($A1006,#REF!,4,FALSE()))-2),"*")),"")</f>
        <v>#VALUE!</v>
      </c>
      <c r="F1006" s="90" t="e">
        <f aca="false">IF(LEN(VLOOKUP($A1006,#REF!,5,FALSE())),IF(INDEX(#REF!,MATCH($A1006,#REF!,0),2),LEFT(VLOOKUP($A1006,#REF!,5,FALSE()),LEN(VLOOKUP($A1006,#REF!,5,FALSE()))-2),CONCATENATE(LEFT(VLOOKUP($A1006,#REF!,5,FALSE()),LEN(VLOOKUP($A1006,#REF!,5,FALSE()))-2),"*")),"")</f>
        <v>#VALUE!</v>
      </c>
      <c r="G1006" s="90" t="e">
        <f aca="false">IF(LEN(VLOOKUP($A1006,#REF!,6,FALSE())),IF(INDEX(#REF!,MATCH($A1006,#REF!,0),3),LEFT(VLOOKUP($A1006,#REF!,6,FALSE()),LEN(VLOOKUP($A1006,#REF!,6,FALSE()))-2),CONCATENATE(LEFT(VLOOKUP($A1006,#REF!,6,FALSE()),LEN(VLOOKUP($A1006,#REF!,6,FALSE()))-2),"*")),"")</f>
        <v>#VALUE!</v>
      </c>
      <c r="H1006" s="91" t="e">
        <f aca="false">IF(LEN(VLOOKUP($A1006,#REF!,7,FALSE())),IF(INDEX(#REF!,MATCH($A1006,#REF!,0),4),LEFT(VLOOKUP($A1006,#REF!,7,FALSE()),LEN(VLOOKUP($A1006,#REF!,7,FALSE()))-2),CONCATENATE(LEFT(VLOOKUP($A1006,#REF!,7,FALSE()),LEN(VLOOKUP($A1006,#REF!,7,FALSE()))-2),"*")),"")</f>
        <v>#VALUE!</v>
      </c>
      <c r="I1006" s="92" t="e">
        <f aca="false">IF(LEN(VLOOKUP($A1006,#REF!,8,FALSE())),UPPER(RIGHT(VLOOKUP($A1006,#REF!,8,FALSE()), 1)),"")</f>
        <v>#VALUE!</v>
      </c>
      <c r="J1006" s="90" t="e">
        <f aca="false">IF(LEN(VLOOKUP($A1006,#REF!,4,FALSE())),UPPER(RIGHT(VLOOKUP($A1006,#REF!,4,FALSE()), 1)),"")</f>
        <v>#VALUE!</v>
      </c>
      <c r="K1006" s="90" t="e">
        <f aca="false">IF(LEN(VLOOKUP($A1006,#REF!,5,FALSE())),UPPER(RIGHT(VLOOKUP($A1006,#REF!,5,FALSE()), 1)),"")</f>
        <v>#VALUE!</v>
      </c>
      <c r="L1006" s="90" t="e">
        <f aca="false">IF(LEN(VLOOKUP($A1006,#REF!,6,FALSE())),UPPER(RIGHT(VLOOKUP($A1006,#REF!,6,FALSE()), 1)),"")</f>
        <v>#VALUE!</v>
      </c>
      <c r="M1006" s="91" t="e">
        <f aca="false">IF(LEN(VLOOKUP($A1006,#REF!,7,FALSE())),UPPER(RIGHT(VLOOKUP($A1006,#REF!,7,FALSE()), 1)),"")</f>
        <v>#VALUE!</v>
      </c>
      <c r="N1006" s="185"/>
      <c r="O1006" s="185"/>
      <c r="P1006" s="185"/>
      <c r="Q1006" s="185"/>
      <c r="R1006" s="185"/>
      <c r="S1006" s="100" t="e">
        <f aca="false">HLOOKUP("Device Tree Pin Name",#REF!,MATCH($A1006,#REF!,0),FALSE())</f>
        <v>#VALUE!</v>
      </c>
      <c r="T1006" s="95" t="e">
        <f aca="false">HLOOKUP("power rail",#REF!,MATCH($A1006,#REF!,0),FALSE())</f>
        <v>#VALUE!</v>
      </c>
      <c r="U1006" s="96" t="e">
        <f aca="false">HLOOKUP("Wake Capable",#REF!,MATCH($A1006,#REF!,0),FALSE())</f>
        <v>#VALUE!</v>
      </c>
      <c r="V1006" s="96" t="e">
        <f aca="false">HLOOKUP("Strap",#REF!,MATCH($A1006,#REF!,0),FALSE())</f>
        <v>#VALUE!</v>
      </c>
      <c r="W1006" s="96"/>
      <c r="X1006" s="96"/>
      <c r="Y1006" s="96"/>
      <c r="Z1006" s="95"/>
      <c r="AA1006" s="95" t="e">
        <f aca="false">HLOOKUP("Pad type",#REF!,MATCH($A1006,#REF!,0),FALSE())</f>
        <v>#VALUE!</v>
      </c>
      <c r="AB1006" s="100"/>
      <c r="AC1006" s="100" t="e">
        <f aca="false">HLOOKUP("POR Pin State",#REF!,MATCH($A1006,#REF!,0),FALSE())</f>
        <v>#VALUE!</v>
      </c>
      <c r="AD1006" s="186"/>
      <c r="AE1006" s="187"/>
      <c r="AF1006" s="187"/>
      <c r="AG1006" s="187"/>
      <c r="AH1006" s="188"/>
      <c r="AI1006" s="188"/>
      <c r="AJ1006" s="189"/>
      <c r="AK1006" s="189"/>
      <c r="AL1006" s="189"/>
      <c r="AM1006" s="189"/>
      <c r="AN1006" s="189"/>
      <c r="AO1006" s="189"/>
      <c r="AP1006" s="189"/>
      <c r="AQ1006" s="194" t="s">
        <v>2443</v>
      </c>
      <c r="AR1006" s="104"/>
      <c r="AS1006" s="104"/>
      <c r="AT1006" s="104"/>
      <c r="AU1006" s="104"/>
      <c r="AV1006" s="104"/>
      <c r="AW1006" s="104"/>
      <c r="AX1006" s="104"/>
      <c r="AY1006" s="104"/>
      <c r="AZ1006" s="104"/>
      <c r="BA1006" s="104"/>
      <c r="BB1006" s="162"/>
      <c r="BC1006" s="104"/>
      <c r="BD1006" s="214"/>
      <c r="BE1006" s="213" t="s">
        <v>2444</v>
      </c>
      <c r="BF1006" s="108" t="e">
        <f aca="false">VLOOKUP($A1006,#REF!, 34, FALSE())</f>
        <v>#VALUE!</v>
      </c>
      <c r="BG1006" s="108" t="e">
        <f aca="false">VLOOKUP($A1006,#REF!, 22, FALSE())</f>
        <v>#VALUE!</v>
      </c>
      <c r="BH1006" s="109"/>
    </row>
    <row r="1007" s="193" customFormat="true" ht="12.75" hidden="false" customHeight="true" outlineLevel="0" collapsed="false">
      <c r="A1007" s="1" t="s">
        <v>2445</v>
      </c>
      <c r="B1007" s="86" t="e">
        <f aca="false">VLOOKUP($A1007,#REF!, 34, FALSE())</f>
        <v>#VALUE!</v>
      </c>
      <c r="C1007" s="87" t="str">
        <f aca="false">CONCATENATE("unused_",A1007)</f>
        <v>unused_DDR_XM3_B3DMI</v>
      </c>
      <c r="D1007" s="88" t="e">
        <f aca="false">IF(LEN(VLOOKUP($A1007,#REF!,8,FALSE())),LEFT(VLOOKUP($A1007,#REF!,8,FALSE()),LEN(VLOOKUP($A1007,#REF!,8,FALSE()))-2),"")</f>
        <v>#VALUE!</v>
      </c>
      <c r="E1007" s="89" t="e">
        <f aca="false">IF(LEN(VLOOKUP($A1007,#REF!,4,FALSE())),IF(INDEX(#REF!,MATCH($A1007,#REF!,0),1),LEFT(VLOOKUP($A1007,#REF!,4,FALSE()),LEN(VLOOKUP($A1007,#REF!,4,FALSE()))-2),CONCATENATE(LEFT(VLOOKUP($A1007,#REF!,4,FALSE()),LEN(VLOOKUP($A1007,#REF!,4,FALSE()))-2),"*")),"")</f>
        <v>#VALUE!</v>
      </c>
      <c r="F1007" s="90" t="e">
        <f aca="false">IF(LEN(VLOOKUP($A1007,#REF!,5,FALSE())),IF(INDEX(#REF!,MATCH($A1007,#REF!,0),2),LEFT(VLOOKUP($A1007,#REF!,5,FALSE()),LEN(VLOOKUP($A1007,#REF!,5,FALSE()))-2),CONCATENATE(LEFT(VLOOKUP($A1007,#REF!,5,FALSE()),LEN(VLOOKUP($A1007,#REF!,5,FALSE()))-2),"*")),"")</f>
        <v>#VALUE!</v>
      </c>
      <c r="G1007" s="90" t="e">
        <f aca="false">IF(LEN(VLOOKUP($A1007,#REF!,6,FALSE())),IF(INDEX(#REF!,MATCH($A1007,#REF!,0),3),LEFT(VLOOKUP($A1007,#REF!,6,FALSE()),LEN(VLOOKUP($A1007,#REF!,6,FALSE()))-2),CONCATENATE(LEFT(VLOOKUP($A1007,#REF!,6,FALSE()),LEN(VLOOKUP($A1007,#REF!,6,FALSE()))-2),"*")),"")</f>
        <v>#VALUE!</v>
      </c>
      <c r="H1007" s="91" t="e">
        <f aca="false">IF(LEN(VLOOKUP($A1007,#REF!,7,FALSE())),IF(INDEX(#REF!,MATCH($A1007,#REF!,0),4),LEFT(VLOOKUP($A1007,#REF!,7,FALSE()),LEN(VLOOKUP($A1007,#REF!,7,FALSE()))-2),CONCATENATE(LEFT(VLOOKUP($A1007,#REF!,7,FALSE()),LEN(VLOOKUP($A1007,#REF!,7,FALSE()))-2),"*")),"")</f>
        <v>#VALUE!</v>
      </c>
      <c r="I1007" s="92" t="e">
        <f aca="false">IF(LEN(VLOOKUP($A1007,#REF!,8,FALSE())),UPPER(RIGHT(VLOOKUP($A1007,#REF!,8,FALSE()), 1)),"")</f>
        <v>#VALUE!</v>
      </c>
      <c r="J1007" s="90" t="e">
        <f aca="false">IF(LEN(VLOOKUP($A1007,#REF!,4,FALSE())),UPPER(RIGHT(VLOOKUP($A1007,#REF!,4,FALSE()), 1)),"")</f>
        <v>#VALUE!</v>
      </c>
      <c r="K1007" s="90" t="e">
        <f aca="false">IF(LEN(VLOOKUP($A1007,#REF!,5,FALSE())),UPPER(RIGHT(VLOOKUP($A1007,#REF!,5,FALSE()), 1)),"")</f>
        <v>#VALUE!</v>
      </c>
      <c r="L1007" s="90" t="e">
        <f aca="false">IF(LEN(VLOOKUP($A1007,#REF!,6,FALSE())),UPPER(RIGHT(VLOOKUP($A1007,#REF!,6,FALSE()), 1)),"")</f>
        <v>#VALUE!</v>
      </c>
      <c r="M1007" s="91" t="e">
        <f aca="false">IF(LEN(VLOOKUP($A1007,#REF!,7,FALSE())),UPPER(RIGHT(VLOOKUP($A1007,#REF!,7,FALSE()), 1)),"")</f>
        <v>#VALUE!</v>
      </c>
      <c r="N1007" s="185"/>
      <c r="O1007" s="185"/>
      <c r="P1007" s="185"/>
      <c r="Q1007" s="185"/>
      <c r="R1007" s="185"/>
      <c r="S1007" s="100" t="e">
        <f aca="false">HLOOKUP("Device Tree Pin Name",#REF!,MATCH($A1007,#REF!,0),FALSE())</f>
        <v>#VALUE!</v>
      </c>
      <c r="T1007" s="95" t="e">
        <f aca="false">HLOOKUP("power rail",#REF!,MATCH($A1007,#REF!,0),FALSE())</f>
        <v>#VALUE!</v>
      </c>
      <c r="U1007" s="96" t="e">
        <f aca="false">HLOOKUP("Wake Capable",#REF!,MATCH($A1007,#REF!,0),FALSE())</f>
        <v>#VALUE!</v>
      </c>
      <c r="V1007" s="96" t="e">
        <f aca="false">HLOOKUP("Strap",#REF!,MATCH($A1007,#REF!,0),FALSE())</f>
        <v>#VALUE!</v>
      </c>
      <c r="W1007" s="96"/>
      <c r="X1007" s="96"/>
      <c r="Y1007" s="96"/>
      <c r="Z1007" s="95"/>
      <c r="AA1007" s="95" t="e">
        <f aca="false">HLOOKUP("Pad type",#REF!,MATCH($A1007,#REF!,0),FALSE())</f>
        <v>#VALUE!</v>
      </c>
      <c r="AB1007" s="100"/>
      <c r="AC1007" s="100" t="e">
        <f aca="false">HLOOKUP("POR Pin State",#REF!,MATCH($A1007,#REF!,0),FALSE())</f>
        <v>#VALUE!</v>
      </c>
      <c r="AD1007" s="186"/>
      <c r="AE1007" s="187"/>
      <c r="AF1007" s="187"/>
      <c r="AG1007" s="187"/>
      <c r="AH1007" s="188"/>
      <c r="AI1007" s="188"/>
      <c r="AJ1007" s="189"/>
      <c r="AK1007" s="189"/>
      <c r="AL1007" s="189"/>
      <c r="AM1007" s="189"/>
      <c r="AN1007" s="189"/>
      <c r="AO1007" s="189"/>
      <c r="AP1007" s="189"/>
      <c r="AQ1007" s="194" t="s">
        <v>2445</v>
      </c>
      <c r="AR1007" s="104"/>
      <c r="AS1007" s="104"/>
      <c r="AT1007" s="104"/>
      <c r="AU1007" s="104"/>
      <c r="AV1007" s="104"/>
      <c r="AW1007" s="104"/>
      <c r="AX1007" s="104"/>
      <c r="AY1007" s="104"/>
      <c r="AZ1007" s="104"/>
      <c r="BA1007" s="104"/>
      <c r="BB1007" s="162"/>
      <c r="BC1007" s="104"/>
      <c r="BD1007" s="214"/>
      <c r="BE1007" s="213" t="s">
        <v>2446</v>
      </c>
      <c r="BF1007" s="108" t="e">
        <f aca="false">VLOOKUP($A1007,#REF!, 34, FALSE())</f>
        <v>#VALUE!</v>
      </c>
      <c r="BG1007" s="108" t="e">
        <f aca="false">VLOOKUP($A1007,#REF!, 22, FALSE())</f>
        <v>#VALUE!</v>
      </c>
      <c r="BH1007" s="109"/>
    </row>
    <row r="1008" s="193" customFormat="true" ht="12.75" hidden="false" customHeight="true" outlineLevel="0" collapsed="false">
      <c r="A1008" s="1" t="s">
        <v>2447</v>
      </c>
      <c r="B1008" s="86" t="e">
        <f aca="false">VLOOKUP($A1008,#REF!, 34, FALSE())</f>
        <v>#VALUE!</v>
      </c>
      <c r="C1008" s="87" t="str">
        <f aca="false">CONCATENATE("unused_",A1008)</f>
        <v>unused_DDR_XM3_B3WCK_P</v>
      </c>
      <c r="D1008" s="88" t="e">
        <f aca="false">IF(LEN(VLOOKUP($A1008,#REF!,8,FALSE())),LEFT(VLOOKUP($A1008,#REF!,8,FALSE()),LEN(VLOOKUP($A1008,#REF!,8,FALSE()))-2),"")</f>
        <v>#VALUE!</v>
      </c>
      <c r="E1008" s="89" t="e">
        <f aca="false">IF(LEN(VLOOKUP($A1008,#REF!,4,FALSE())),IF(INDEX(#REF!,MATCH($A1008,#REF!,0),1),LEFT(VLOOKUP($A1008,#REF!,4,FALSE()),LEN(VLOOKUP($A1008,#REF!,4,FALSE()))-2),CONCATENATE(LEFT(VLOOKUP($A1008,#REF!,4,FALSE()),LEN(VLOOKUP($A1008,#REF!,4,FALSE()))-2),"*")),"")</f>
        <v>#VALUE!</v>
      </c>
      <c r="F1008" s="90" t="e">
        <f aca="false">IF(LEN(VLOOKUP($A1008,#REF!,5,FALSE())),IF(INDEX(#REF!,MATCH($A1008,#REF!,0),2),LEFT(VLOOKUP($A1008,#REF!,5,FALSE()),LEN(VLOOKUP($A1008,#REF!,5,FALSE()))-2),CONCATENATE(LEFT(VLOOKUP($A1008,#REF!,5,FALSE()),LEN(VLOOKUP($A1008,#REF!,5,FALSE()))-2),"*")),"")</f>
        <v>#VALUE!</v>
      </c>
      <c r="G1008" s="90" t="e">
        <f aca="false">IF(LEN(VLOOKUP($A1008,#REF!,6,FALSE())),IF(INDEX(#REF!,MATCH($A1008,#REF!,0),3),LEFT(VLOOKUP($A1008,#REF!,6,FALSE()),LEN(VLOOKUP($A1008,#REF!,6,FALSE()))-2),CONCATENATE(LEFT(VLOOKUP($A1008,#REF!,6,FALSE()),LEN(VLOOKUP($A1008,#REF!,6,FALSE()))-2),"*")),"")</f>
        <v>#VALUE!</v>
      </c>
      <c r="H1008" s="91" t="e">
        <f aca="false">IF(LEN(VLOOKUP($A1008,#REF!,7,FALSE())),IF(INDEX(#REF!,MATCH($A1008,#REF!,0),4),LEFT(VLOOKUP($A1008,#REF!,7,FALSE()),LEN(VLOOKUP($A1008,#REF!,7,FALSE()))-2),CONCATENATE(LEFT(VLOOKUP($A1008,#REF!,7,FALSE()),LEN(VLOOKUP($A1008,#REF!,7,FALSE()))-2),"*")),"")</f>
        <v>#VALUE!</v>
      </c>
      <c r="I1008" s="92" t="e">
        <f aca="false">IF(LEN(VLOOKUP($A1008,#REF!,8,FALSE())),UPPER(RIGHT(VLOOKUP($A1008,#REF!,8,FALSE()), 1)),"")</f>
        <v>#VALUE!</v>
      </c>
      <c r="J1008" s="90" t="e">
        <f aca="false">IF(LEN(VLOOKUP($A1008,#REF!,4,FALSE())),UPPER(RIGHT(VLOOKUP($A1008,#REF!,4,FALSE()), 1)),"")</f>
        <v>#VALUE!</v>
      </c>
      <c r="K1008" s="90" t="e">
        <f aca="false">IF(LEN(VLOOKUP($A1008,#REF!,5,FALSE())),UPPER(RIGHT(VLOOKUP($A1008,#REF!,5,FALSE()), 1)),"")</f>
        <v>#VALUE!</v>
      </c>
      <c r="L1008" s="90" t="e">
        <f aca="false">IF(LEN(VLOOKUP($A1008,#REF!,6,FALSE())),UPPER(RIGHT(VLOOKUP($A1008,#REF!,6,FALSE()), 1)),"")</f>
        <v>#VALUE!</v>
      </c>
      <c r="M1008" s="91" t="e">
        <f aca="false">IF(LEN(VLOOKUP($A1008,#REF!,7,FALSE())),UPPER(RIGHT(VLOOKUP($A1008,#REF!,7,FALSE()), 1)),"")</f>
        <v>#VALUE!</v>
      </c>
      <c r="N1008" s="185"/>
      <c r="O1008" s="185"/>
      <c r="P1008" s="185"/>
      <c r="Q1008" s="185"/>
      <c r="R1008" s="185"/>
      <c r="S1008" s="100" t="e">
        <f aca="false">HLOOKUP("Device Tree Pin Name",#REF!,MATCH($A1008,#REF!,0),FALSE())</f>
        <v>#VALUE!</v>
      </c>
      <c r="T1008" s="95" t="e">
        <f aca="false">HLOOKUP("power rail",#REF!,MATCH($A1008,#REF!,0),FALSE())</f>
        <v>#VALUE!</v>
      </c>
      <c r="U1008" s="96" t="e">
        <f aca="false">HLOOKUP("Wake Capable",#REF!,MATCH($A1008,#REF!,0),FALSE())</f>
        <v>#VALUE!</v>
      </c>
      <c r="V1008" s="96" t="e">
        <f aca="false">HLOOKUP("Strap",#REF!,MATCH($A1008,#REF!,0),FALSE())</f>
        <v>#VALUE!</v>
      </c>
      <c r="W1008" s="96"/>
      <c r="X1008" s="96"/>
      <c r="Y1008" s="96"/>
      <c r="Z1008" s="95"/>
      <c r="AA1008" s="95" t="e">
        <f aca="false">HLOOKUP("Pad type",#REF!,MATCH($A1008,#REF!,0),FALSE())</f>
        <v>#VALUE!</v>
      </c>
      <c r="AB1008" s="100"/>
      <c r="AC1008" s="100" t="e">
        <f aca="false">HLOOKUP("POR Pin State",#REF!,MATCH($A1008,#REF!,0),FALSE())</f>
        <v>#VALUE!</v>
      </c>
      <c r="AD1008" s="186"/>
      <c r="AE1008" s="187"/>
      <c r="AF1008" s="187"/>
      <c r="AG1008" s="187"/>
      <c r="AH1008" s="188"/>
      <c r="AI1008" s="188"/>
      <c r="AJ1008" s="189"/>
      <c r="AK1008" s="189"/>
      <c r="AL1008" s="189"/>
      <c r="AM1008" s="189"/>
      <c r="AN1008" s="189"/>
      <c r="AO1008" s="189"/>
      <c r="AP1008" s="189"/>
      <c r="AQ1008" s="194" t="s">
        <v>2447</v>
      </c>
      <c r="AR1008" s="104"/>
      <c r="AS1008" s="104"/>
      <c r="AT1008" s="104"/>
      <c r="AU1008" s="104"/>
      <c r="AV1008" s="104"/>
      <c r="AW1008" s="104"/>
      <c r="AX1008" s="104"/>
      <c r="AY1008" s="104"/>
      <c r="AZ1008" s="104"/>
      <c r="BA1008" s="104"/>
      <c r="BB1008" s="162"/>
      <c r="BC1008" s="104"/>
      <c r="BD1008" s="214"/>
      <c r="BE1008" s="213" t="s">
        <v>2448</v>
      </c>
      <c r="BF1008" s="108" t="e">
        <f aca="false">VLOOKUP($A1008,#REF!, 34, FALSE())</f>
        <v>#VALUE!</v>
      </c>
      <c r="BG1008" s="108" t="e">
        <f aca="false">VLOOKUP($A1008,#REF!, 22, FALSE())</f>
        <v>#VALUE!</v>
      </c>
      <c r="BH1008" s="109"/>
    </row>
    <row r="1009" s="193" customFormat="true" ht="12.75" hidden="false" customHeight="true" outlineLevel="0" collapsed="false">
      <c r="A1009" s="133" t="s">
        <v>2449</v>
      </c>
      <c r="B1009" s="86" t="e">
        <f aca="false">VLOOKUP($A1009,#REF!, 34, FALSE())</f>
        <v>#VALUE!</v>
      </c>
      <c r="C1009" s="87" t="str">
        <f aca="false">CONCATENATE("unused_",A1009)</f>
        <v>unused_DDR_XM3_B3WCK_N</v>
      </c>
      <c r="D1009" s="88" t="e">
        <f aca="false">IF(LEN(VLOOKUP($A1009,#REF!,8,FALSE())),LEFT(VLOOKUP($A1009,#REF!,8,FALSE()),LEN(VLOOKUP($A1009,#REF!,8,FALSE()))-2),"")</f>
        <v>#VALUE!</v>
      </c>
      <c r="E1009" s="89" t="e">
        <f aca="false">IF(LEN(VLOOKUP($A1009,#REF!,4,FALSE())),IF(INDEX(#REF!,MATCH($A1009,#REF!,0),1),LEFT(VLOOKUP($A1009,#REF!,4,FALSE()),LEN(VLOOKUP($A1009,#REF!,4,FALSE()))-2),CONCATENATE(LEFT(VLOOKUP($A1009,#REF!,4,FALSE()),LEN(VLOOKUP($A1009,#REF!,4,FALSE()))-2),"*")),"")</f>
        <v>#VALUE!</v>
      </c>
      <c r="F1009" s="90" t="e">
        <f aca="false">IF(LEN(VLOOKUP($A1009,#REF!,5,FALSE())),IF(INDEX(#REF!,MATCH($A1009,#REF!,0),2),LEFT(VLOOKUP($A1009,#REF!,5,FALSE()),LEN(VLOOKUP($A1009,#REF!,5,FALSE()))-2),CONCATENATE(LEFT(VLOOKUP($A1009,#REF!,5,FALSE()),LEN(VLOOKUP($A1009,#REF!,5,FALSE()))-2),"*")),"")</f>
        <v>#VALUE!</v>
      </c>
      <c r="G1009" s="90" t="e">
        <f aca="false">IF(LEN(VLOOKUP($A1009,#REF!,6,FALSE())),IF(INDEX(#REF!,MATCH($A1009,#REF!,0),3),LEFT(VLOOKUP($A1009,#REF!,6,FALSE()),LEN(VLOOKUP($A1009,#REF!,6,FALSE()))-2),CONCATENATE(LEFT(VLOOKUP($A1009,#REF!,6,FALSE()),LEN(VLOOKUP($A1009,#REF!,6,FALSE()))-2),"*")),"")</f>
        <v>#VALUE!</v>
      </c>
      <c r="H1009" s="91" t="e">
        <f aca="false">IF(LEN(VLOOKUP($A1009,#REF!,7,FALSE())),IF(INDEX(#REF!,MATCH($A1009,#REF!,0),4),LEFT(VLOOKUP($A1009,#REF!,7,FALSE()),LEN(VLOOKUP($A1009,#REF!,7,FALSE()))-2),CONCATENATE(LEFT(VLOOKUP($A1009,#REF!,7,FALSE()),LEN(VLOOKUP($A1009,#REF!,7,FALSE()))-2),"*")),"")</f>
        <v>#VALUE!</v>
      </c>
      <c r="I1009" s="92" t="e">
        <f aca="false">IF(LEN(VLOOKUP($A1009,#REF!,8,FALSE())),UPPER(RIGHT(VLOOKUP($A1009,#REF!,8,FALSE()), 1)),"")</f>
        <v>#VALUE!</v>
      </c>
      <c r="J1009" s="90" t="e">
        <f aca="false">IF(LEN(VLOOKUP($A1009,#REF!,4,FALSE())),UPPER(RIGHT(VLOOKUP($A1009,#REF!,4,FALSE()), 1)),"")</f>
        <v>#VALUE!</v>
      </c>
      <c r="K1009" s="90" t="e">
        <f aca="false">IF(LEN(VLOOKUP($A1009,#REF!,5,FALSE())),UPPER(RIGHT(VLOOKUP($A1009,#REF!,5,FALSE()), 1)),"")</f>
        <v>#VALUE!</v>
      </c>
      <c r="L1009" s="90" t="e">
        <f aca="false">IF(LEN(VLOOKUP($A1009,#REF!,6,FALSE())),UPPER(RIGHT(VLOOKUP($A1009,#REF!,6,FALSE()), 1)),"")</f>
        <v>#VALUE!</v>
      </c>
      <c r="M1009" s="91" t="e">
        <f aca="false">IF(LEN(VLOOKUP($A1009,#REF!,7,FALSE())),UPPER(RIGHT(VLOOKUP($A1009,#REF!,7,FALSE()), 1)),"")</f>
        <v>#VALUE!</v>
      </c>
      <c r="N1009" s="185"/>
      <c r="O1009" s="185"/>
      <c r="P1009" s="185"/>
      <c r="Q1009" s="185"/>
      <c r="R1009" s="185"/>
      <c r="S1009" s="100" t="e">
        <f aca="false">HLOOKUP("Device Tree Pin Name",#REF!,MATCH($A1009,#REF!,0),FALSE())</f>
        <v>#VALUE!</v>
      </c>
      <c r="T1009" s="95" t="e">
        <f aca="false">HLOOKUP("power rail",#REF!,MATCH($A1009,#REF!,0),FALSE())</f>
        <v>#VALUE!</v>
      </c>
      <c r="U1009" s="96" t="e">
        <f aca="false">HLOOKUP("Wake Capable",#REF!,MATCH($A1009,#REF!,0),FALSE())</f>
        <v>#VALUE!</v>
      </c>
      <c r="V1009" s="96" t="e">
        <f aca="false">HLOOKUP("Strap",#REF!,MATCH($A1009,#REF!,0),FALSE())</f>
        <v>#VALUE!</v>
      </c>
      <c r="W1009" s="96"/>
      <c r="X1009" s="96"/>
      <c r="Y1009" s="96"/>
      <c r="Z1009" s="95"/>
      <c r="AA1009" s="95" t="e">
        <f aca="false">HLOOKUP("Pad type",#REF!,MATCH($A1009,#REF!,0),FALSE())</f>
        <v>#VALUE!</v>
      </c>
      <c r="AB1009" s="100"/>
      <c r="AC1009" s="100" t="e">
        <f aca="false">HLOOKUP("POR Pin State",#REF!,MATCH($A1009,#REF!,0),FALSE())</f>
        <v>#VALUE!</v>
      </c>
      <c r="AD1009" s="186"/>
      <c r="AE1009" s="187"/>
      <c r="AF1009" s="187"/>
      <c r="AG1009" s="187"/>
      <c r="AH1009" s="188"/>
      <c r="AI1009" s="188"/>
      <c r="AJ1009" s="189"/>
      <c r="AK1009" s="189"/>
      <c r="AL1009" s="189"/>
      <c r="AM1009" s="189"/>
      <c r="AN1009" s="189"/>
      <c r="AO1009" s="189"/>
      <c r="AP1009" s="189"/>
      <c r="AQ1009" s="194" t="s">
        <v>2449</v>
      </c>
      <c r="AR1009" s="104"/>
      <c r="AS1009" s="104"/>
      <c r="AT1009" s="104"/>
      <c r="AU1009" s="104"/>
      <c r="AV1009" s="104"/>
      <c r="AW1009" s="104"/>
      <c r="AX1009" s="104"/>
      <c r="AY1009" s="104"/>
      <c r="AZ1009" s="104"/>
      <c r="BA1009" s="104"/>
      <c r="BB1009" s="162"/>
      <c r="BC1009" s="104"/>
      <c r="BD1009" s="214"/>
      <c r="BE1009" s="213" t="s">
        <v>2450</v>
      </c>
      <c r="BF1009" s="108" t="e">
        <f aca="false">VLOOKUP($A1009,#REF!, 34, FALSE())</f>
        <v>#VALUE!</v>
      </c>
      <c r="BG1009" s="108" t="e">
        <f aca="false">VLOOKUP($A1009,#REF!, 22, FALSE())</f>
        <v>#VALUE!</v>
      </c>
      <c r="BH1009" s="109"/>
    </row>
    <row r="1010" s="193" customFormat="true" ht="12.75" hidden="false" customHeight="true" outlineLevel="0" collapsed="false">
      <c r="A1010" s="133" t="s">
        <v>2451</v>
      </c>
      <c r="B1010" s="86" t="e">
        <f aca="false">VLOOKUP($A1010,#REF!, 34, FALSE())</f>
        <v>#VALUE!</v>
      </c>
      <c r="C1010" s="87" t="str">
        <f aca="false">CONCATENATE("unused_",A1010)</f>
        <v>unused_DDR_XM3_B3RDQS_P</v>
      </c>
      <c r="D1010" s="88" t="e">
        <f aca="false">IF(LEN(VLOOKUP($A1010,#REF!,8,FALSE())),LEFT(VLOOKUP($A1010,#REF!,8,FALSE()),LEN(VLOOKUP($A1010,#REF!,8,FALSE()))-2),"")</f>
        <v>#VALUE!</v>
      </c>
      <c r="E1010" s="89" t="e">
        <f aca="false">IF(LEN(VLOOKUP($A1010,#REF!,4,FALSE())),IF(INDEX(#REF!,MATCH($A1010,#REF!,0),1),LEFT(VLOOKUP($A1010,#REF!,4,FALSE()),LEN(VLOOKUP($A1010,#REF!,4,FALSE()))-2),CONCATENATE(LEFT(VLOOKUP($A1010,#REF!,4,FALSE()),LEN(VLOOKUP($A1010,#REF!,4,FALSE()))-2),"*")),"")</f>
        <v>#VALUE!</v>
      </c>
      <c r="F1010" s="90" t="e">
        <f aca="false">IF(LEN(VLOOKUP($A1010,#REF!,5,FALSE())),IF(INDEX(#REF!,MATCH($A1010,#REF!,0),2),LEFT(VLOOKUP($A1010,#REF!,5,FALSE()),LEN(VLOOKUP($A1010,#REF!,5,FALSE()))-2),CONCATENATE(LEFT(VLOOKUP($A1010,#REF!,5,FALSE()),LEN(VLOOKUP($A1010,#REF!,5,FALSE()))-2),"*")),"")</f>
        <v>#VALUE!</v>
      </c>
      <c r="G1010" s="90" t="e">
        <f aca="false">IF(LEN(VLOOKUP($A1010,#REF!,6,FALSE())),IF(INDEX(#REF!,MATCH($A1010,#REF!,0),3),LEFT(VLOOKUP($A1010,#REF!,6,FALSE()),LEN(VLOOKUP($A1010,#REF!,6,FALSE()))-2),CONCATENATE(LEFT(VLOOKUP($A1010,#REF!,6,FALSE()),LEN(VLOOKUP($A1010,#REF!,6,FALSE()))-2),"*")),"")</f>
        <v>#VALUE!</v>
      </c>
      <c r="H1010" s="91" t="e">
        <f aca="false">IF(LEN(VLOOKUP($A1010,#REF!,7,FALSE())),IF(INDEX(#REF!,MATCH($A1010,#REF!,0),4),LEFT(VLOOKUP($A1010,#REF!,7,FALSE()),LEN(VLOOKUP($A1010,#REF!,7,FALSE()))-2),CONCATENATE(LEFT(VLOOKUP($A1010,#REF!,7,FALSE()),LEN(VLOOKUP($A1010,#REF!,7,FALSE()))-2),"*")),"")</f>
        <v>#VALUE!</v>
      </c>
      <c r="I1010" s="92" t="e">
        <f aca="false">IF(LEN(VLOOKUP($A1010,#REF!,8,FALSE())),UPPER(RIGHT(VLOOKUP($A1010,#REF!,8,FALSE()), 1)),"")</f>
        <v>#VALUE!</v>
      </c>
      <c r="J1010" s="90" t="e">
        <f aca="false">IF(LEN(VLOOKUP($A1010,#REF!,4,FALSE())),UPPER(RIGHT(VLOOKUP($A1010,#REF!,4,FALSE()), 1)),"")</f>
        <v>#VALUE!</v>
      </c>
      <c r="K1010" s="90" t="e">
        <f aca="false">IF(LEN(VLOOKUP($A1010,#REF!,5,FALSE())),UPPER(RIGHT(VLOOKUP($A1010,#REF!,5,FALSE()), 1)),"")</f>
        <v>#VALUE!</v>
      </c>
      <c r="L1010" s="90" t="e">
        <f aca="false">IF(LEN(VLOOKUP($A1010,#REF!,6,FALSE())),UPPER(RIGHT(VLOOKUP($A1010,#REF!,6,FALSE()), 1)),"")</f>
        <v>#VALUE!</v>
      </c>
      <c r="M1010" s="91" t="e">
        <f aca="false">IF(LEN(VLOOKUP($A1010,#REF!,7,FALSE())),UPPER(RIGHT(VLOOKUP($A1010,#REF!,7,FALSE()), 1)),"")</f>
        <v>#VALUE!</v>
      </c>
      <c r="N1010" s="185"/>
      <c r="O1010" s="185"/>
      <c r="P1010" s="185"/>
      <c r="Q1010" s="185"/>
      <c r="R1010" s="185"/>
      <c r="S1010" s="100" t="e">
        <f aca="false">HLOOKUP("Device Tree Pin Name",#REF!,MATCH($A1010,#REF!,0),FALSE())</f>
        <v>#VALUE!</v>
      </c>
      <c r="T1010" s="95" t="e">
        <f aca="false">HLOOKUP("power rail",#REF!,MATCH($A1010,#REF!,0),FALSE())</f>
        <v>#VALUE!</v>
      </c>
      <c r="U1010" s="96" t="e">
        <f aca="false">HLOOKUP("Wake Capable",#REF!,MATCH($A1010,#REF!,0),FALSE())</f>
        <v>#VALUE!</v>
      </c>
      <c r="V1010" s="96" t="e">
        <f aca="false">HLOOKUP("Strap",#REF!,MATCH($A1010,#REF!,0),FALSE())</f>
        <v>#VALUE!</v>
      </c>
      <c r="W1010" s="96"/>
      <c r="X1010" s="96"/>
      <c r="Y1010" s="96"/>
      <c r="Z1010" s="95"/>
      <c r="AA1010" s="95" t="e">
        <f aca="false">HLOOKUP("Pad type",#REF!,MATCH($A1010,#REF!,0),FALSE())</f>
        <v>#VALUE!</v>
      </c>
      <c r="AB1010" s="100"/>
      <c r="AC1010" s="100" t="e">
        <f aca="false">HLOOKUP("POR Pin State",#REF!,MATCH($A1010,#REF!,0),FALSE())</f>
        <v>#VALUE!</v>
      </c>
      <c r="AD1010" s="186"/>
      <c r="AE1010" s="187"/>
      <c r="AF1010" s="187"/>
      <c r="AG1010" s="187"/>
      <c r="AH1010" s="188"/>
      <c r="AI1010" s="188"/>
      <c r="AJ1010" s="189"/>
      <c r="AK1010" s="189"/>
      <c r="AL1010" s="189"/>
      <c r="AM1010" s="189"/>
      <c r="AN1010" s="189"/>
      <c r="AO1010" s="189"/>
      <c r="AP1010" s="189"/>
      <c r="AQ1010" s="194" t="s">
        <v>2451</v>
      </c>
      <c r="AR1010" s="104"/>
      <c r="AS1010" s="104"/>
      <c r="AT1010" s="104"/>
      <c r="AU1010" s="104"/>
      <c r="AV1010" s="104"/>
      <c r="AW1010" s="104"/>
      <c r="AX1010" s="104"/>
      <c r="AY1010" s="104"/>
      <c r="AZ1010" s="104"/>
      <c r="BA1010" s="104"/>
      <c r="BB1010" s="162"/>
      <c r="BC1010" s="104"/>
      <c r="BD1010" s="214"/>
      <c r="BE1010" s="213" t="s">
        <v>2452</v>
      </c>
      <c r="BF1010" s="108" t="e">
        <f aca="false">VLOOKUP($A1010,#REF!, 34, FALSE())</f>
        <v>#VALUE!</v>
      </c>
      <c r="BG1010" s="108" t="e">
        <f aca="false">VLOOKUP($A1010,#REF!, 22, FALSE())</f>
        <v>#VALUE!</v>
      </c>
      <c r="BH1010" s="109"/>
    </row>
    <row r="1011" s="193" customFormat="true" ht="12.75" hidden="false" customHeight="true" outlineLevel="0" collapsed="false">
      <c r="A1011" s="133" t="s">
        <v>2453</v>
      </c>
      <c r="B1011" s="86" t="e">
        <f aca="false">VLOOKUP($A1011,#REF!, 34, FALSE())</f>
        <v>#VALUE!</v>
      </c>
      <c r="C1011" s="87" t="str">
        <f aca="false">CONCATENATE("unused_",A1011)</f>
        <v>unused_DDR_XM3_B3RDQS_N</v>
      </c>
      <c r="D1011" s="88" t="e">
        <f aca="false">IF(LEN(VLOOKUP($A1011,#REF!,8,FALSE())),LEFT(VLOOKUP($A1011,#REF!,8,FALSE()),LEN(VLOOKUP($A1011,#REF!,8,FALSE()))-2),"")</f>
        <v>#VALUE!</v>
      </c>
      <c r="E1011" s="89" t="e">
        <f aca="false">IF(LEN(VLOOKUP($A1011,#REF!,4,FALSE())),IF(INDEX(#REF!,MATCH($A1011,#REF!,0),1),LEFT(VLOOKUP($A1011,#REF!,4,FALSE()),LEN(VLOOKUP($A1011,#REF!,4,FALSE()))-2),CONCATENATE(LEFT(VLOOKUP($A1011,#REF!,4,FALSE()),LEN(VLOOKUP($A1011,#REF!,4,FALSE()))-2),"*")),"")</f>
        <v>#VALUE!</v>
      </c>
      <c r="F1011" s="90" t="e">
        <f aca="false">IF(LEN(VLOOKUP($A1011,#REF!,5,FALSE())),IF(INDEX(#REF!,MATCH($A1011,#REF!,0),2),LEFT(VLOOKUP($A1011,#REF!,5,FALSE()),LEN(VLOOKUP($A1011,#REF!,5,FALSE()))-2),CONCATENATE(LEFT(VLOOKUP($A1011,#REF!,5,FALSE()),LEN(VLOOKUP($A1011,#REF!,5,FALSE()))-2),"*")),"")</f>
        <v>#VALUE!</v>
      </c>
      <c r="G1011" s="90" t="e">
        <f aca="false">IF(LEN(VLOOKUP($A1011,#REF!,6,FALSE())),IF(INDEX(#REF!,MATCH($A1011,#REF!,0),3),LEFT(VLOOKUP($A1011,#REF!,6,FALSE()),LEN(VLOOKUP($A1011,#REF!,6,FALSE()))-2),CONCATENATE(LEFT(VLOOKUP($A1011,#REF!,6,FALSE()),LEN(VLOOKUP($A1011,#REF!,6,FALSE()))-2),"*")),"")</f>
        <v>#VALUE!</v>
      </c>
      <c r="H1011" s="91" t="e">
        <f aca="false">IF(LEN(VLOOKUP($A1011,#REF!,7,FALSE())),IF(INDEX(#REF!,MATCH($A1011,#REF!,0),4),LEFT(VLOOKUP($A1011,#REF!,7,FALSE()),LEN(VLOOKUP($A1011,#REF!,7,FALSE()))-2),CONCATENATE(LEFT(VLOOKUP($A1011,#REF!,7,FALSE()),LEN(VLOOKUP($A1011,#REF!,7,FALSE()))-2),"*")),"")</f>
        <v>#VALUE!</v>
      </c>
      <c r="I1011" s="92" t="e">
        <f aca="false">IF(LEN(VLOOKUP($A1011,#REF!,8,FALSE())),UPPER(RIGHT(VLOOKUP($A1011,#REF!,8,FALSE()), 1)),"")</f>
        <v>#VALUE!</v>
      </c>
      <c r="J1011" s="90" t="e">
        <f aca="false">IF(LEN(VLOOKUP($A1011,#REF!,4,FALSE())),UPPER(RIGHT(VLOOKUP($A1011,#REF!,4,FALSE()), 1)),"")</f>
        <v>#VALUE!</v>
      </c>
      <c r="K1011" s="90" t="e">
        <f aca="false">IF(LEN(VLOOKUP($A1011,#REF!,5,FALSE())),UPPER(RIGHT(VLOOKUP($A1011,#REF!,5,FALSE()), 1)),"")</f>
        <v>#VALUE!</v>
      </c>
      <c r="L1011" s="90" t="e">
        <f aca="false">IF(LEN(VLOOKUP($A1011,#REF!,6,FALSE())),UPPER(RIGHT(VLOOKUP($A1011,#REF!,6,FALSE()), 1)),"")</f>
        <v>#VALUE!</v>
      </c>
      <c r="M1011" s="91" t="e">
        <f aca="false">IF(LEN(VLOOKUP($A1011,#REF!,7,FALSE())),UPPER(RIGHT(VLOOKUP($A1011,#REF!,7,FALSE()), 1)),"")</f>
        <v>#VALUE!</v>
      </c>
      <c r="N1011" s="185"/>
      <c r="O1011" s="185"/>
      <c r="P1011" s="185"/>
      <c r="Q1011" s="185"/>
      <c r="R1011" s="185"/>
      <c r="S1011" s="100" t="e">
        <f aca="false">HLOOKUP("Device Tree Pin Name",#REF!,MATCH($A1011,#REF!,0),FALSE())</f>
        <v>#VALUE!</v>
      </c>
      <c r="T1011" s="95" t="e">
        <f aca="false">HLOOKUP("power rail",#REF!,MATCH($A1011,#REF!,0),FALSE())</f>
        <v>#VALUE!</v>
      </c>
      <c r="U1011" s="96" t="e">
        <f aca="false">HLOOKUP("Wake Capable",#REF!,MATCH($A1011,#REF!,0),FALSE())</f>
        <v>#VALUE!</v>
      </c>
      <c r="V1011" s="96" t="e">
        <f aca="false">HLOOKUP("Strap",#REF!,MATCH($A1011,#REF!,0),FALSE())</f>
        <v>#VALUE!</v>
      </c>
      <c r="W1011" s="96"/>
      <c r="X1011" s="96"/>
      <c r="Y1011" s="96"/>
      <c r="Z1011" s="95"/>
      <c r="AA1011" s="95" t="e">
        <f aca="false">HLOOKUP("Pad type",#REF!,MATCH($A1011,#REF!,0),FALSE())</f>
        <v>#VALUE!</v>
      </c>
      <c r="AB1011" s="100"/>
      <c r="AC1011" s="100" t="e">
        <f aca="false">HLOOKUP("POR Pin State",#REF!,MATCH($A1011,#REF!,0),FALSE())</f>
        <v>#VALUE!</v>
      </c>
      <c r="AD1011" s="186"/>
      <c r="AE1011" s="187"/>
      <c r="AF1011" s="187"/>
      <c r="AG1011" s="187"/>
      <c r="AH1011" s="188"/>
      <c r="AI1011" s="188"/>
      <c r="AJ1011" s="189"/>
      <c r="AK1011" s="189"/>
      <c r="AL1011" s="189"/>
      <c r="AM1011" s="189"/>
      <c r="AN1011" s="189"/>
      <c r="AO1011" s="189"/>
      <c r="AP1011" s="189"/>
      <c r="AQ1011" s="194" t="s">
        <v>2453</v>
      </c>
      <c r="AR1011" s="104"/>
      <c r="AS1011" s="104"/>
      <c r="AT1011" s="104"/>
      <c r="AU1011" s="104"/>
      <c r="AV1011" s="104"/>
      <c r="AW1011" s="104"/>
      <c r="AX1011" s="104"/>
      <c r="AY1011" s="104"/>
      <c r="AZ1011" s="104"/>
      <c r="BA1011" s="104"/>
      <c r="BB1011" s="162"/>
      <c r="BC1011" s="104"/>
      <c r="BD1011" s="214"/>
      <c r="BE1011" s="213" t="s">
        <v>2454</v>
      </c>
      <c r="BF1011" s="108" t="e">
        <f aca="false">VLOOKUP($A1011,#REF!, 34, FALSE())</f>
        <v>#VALUE!</v>
      </c>
      <c r="BG1011" s="108" t="e">
        <f aca="false">VLOOKUP($A1011,#REF!, 22, FALSE())</f>
        <v>#VALUE!</v>
      </c>
      <c r="BH1011" s="109"/>
    </row>
    <row r="1012" s="193" customFormat="true" ht="12.75" hidden="false" customHeight="true" outlineLevel="0" collapsed="false">
      <c r="A1012" s="133" t="s">
        <v>2455</v>
      </c>
      <c r="B1012" s="86" t="e">
        <f aca="false">VLOOKUP($A1012,#REF!, 34, FALSE())</f>
        <v>#VALUE!</v>
      </c>
      <c r="C1012" s="87" t="str">
        <f aca="false">CONCATENATE("unused_",A1012)</f>
        <v>unused_DDR_XM3_B4D0</v>
      </c>
      <c r="D1012" s="88" t="e">
        <f aca="false">IF(LEN(VLOOKUP($A1012,#REF!,8,FALSE())),LEFT(VLOOKUP($A1012,#REF!,8,FALSE()),LEN(VLOOKUP($A1012,#REF!,8,FALSE()))-2),"")</f>
        <v>#VALUE!</v>
      </c>
      <c r="E1012" s="89" t="e">
        <f aca="false">IF(LEN(VLOOKUP($A1012,#REF!,4,FALSE())),IF(INDEX(#REF!,MATCH($A1012,#REF!,0),1),LEFT(VLOOKUP($A1012,#REF!,4,FALSE()),LEN(VLOOKUP($A1012,#REF!,4,FALSE()))-2),CONCATENATE(LEFT(VLOOKUP($A1012,#REF!,4,FALSE()),LEN(VLOOKUP($A1012,#REF!,4,FALSE()))-2),"*")),"")</f>
        <v>#VALUE!</v>
      </c>
      <c r="F1012" s="90" t="e">
        <f aca="false">IF(LEN(VLOOKUP($A1012,#REF!,5,FALSE())),IF(INDEX(#REF!,MATCH($A1012,#REF!,0),2),LEFT(VLOOKUP($A1012,#REF!,5,FALSE()),LEN(VLOOKUP($A1012,#REF!,5,FALSE()))-2),CONCATENATE(LEFT(VLOOKUP($A1012,#REF!,5,FALSE()),LEN(VLOOKUP($A1012,#REF!,5,FALSE()))-2),"*")),"")</f>
        <v>#VALUE!</v>
      </c>
      <c r="G1012" s="90" t="e">
        <f aca="false">IF(LEN(VLOOKUP($A1012,#REF!,6,FALSE())),IF(INDEX(#REF!,MATCH($A1012,#REF!,0),3),LEFT(VLOOKUP($A1012,#REF!,6,FALSE()),LEN(VLOOKUP($A1012,#REF!,6,FALSE()))-2),CONCATENATE(LEFT(VLOOKUP($A1012,#REF!,6,FALSE()),LEN(VLOOKUP($A1012,#REF!,6,FALSE()))-2),"*")),"")</f>
        <v>#VALUE!</v>
      </c>
      <c r="H1012" s="91" t="e">
        <f aca="false">IF(LEN(VLOOKUP($A1012,#REF!,7,FALSE())),IF(INDEX(#REF!,MATCH($A1012,#REF!,0),4),LEFT(VLOOKUP($A1012,#REF!,7,FALSE()),LEN(VLOOKUP($A1012,#REF!,7,FALSE()))-2),CONCATENATE(LEFT(VLOOKUP($A1012,#REF!,7,FALSE()),LEN(VLOOKUP($A1012,#REF!,7,FALSE()))-2),"*")),"")</f>
        <v>#VALUE!</v>
      </c>
      <c r="I1012" s="92" t="e">
        <f aca="false">IF(LEN(VLOOKUP($A1012,#REF!,8,FALSE())),UPPER(RIGHT(VLOOKUP($A1012,#REF!,8,FALSE()), 1)),"")</f>
        <v>#VALUE!</v>
      </c>
      <c r="J1012" s="90" t="e">
        <f aca="false">IF(LEN(VLOOKUP($A1012,#REF!,4,FALSE())),UPPER(RIGHT(VLOOKUP($A1012,#REF!,4,FALSE()), 1)),"")</f>
        <v>#VALUE!</v>
      </c>
      <c r="K1012" s="90" t="e">
        <f aca="false">IF(LEN(VLOOKUP($A1012,#REF!,5,FALSE())),UPPER(RIGHT(VLOOKUP($A1012,#REF!,5,FALSE()), 1)),"")</f>
        <v>#VALUE!</v>
      </c>
      <c r="L1012" s="90" t="e">
        <f aca="false">IF(LEN(VLOOKUP($A1012,#REF!,6,FALSE())),UPPER(RIGHT(VLOOKUP($A1012,#REF!,6,FALSE()), 1)),"")</f>
        <v>#VALUE!</v>
      </c>
      <c r="M1012" s="91" t="e">
        <f aca="false">IF(LEN(VLOOKUP($A1012,#REF!,7,FALSE())),UPPER(RIGHT(VLOOKUP($A1012,#REF!,7,FALSE()), 1)),"")</f>
        <v>#VALUE!</v>
      </c>
      <c r="N1012" s="185"/>
      <c r="O1012" s="185"/>
      <c r="P1012" s="185"/>
      <c r="Q1012" s="185"/>
      <c r="R1012" s="185"/>
      <c r="S1012" s="100" t="e">
        <f aca="false">HLOOKUP("Device Tree Pin Name",#REF!,MATCH($A1012,#REF!,0),FALSE())</f>
        <v>#VALUE!</v>
      </c>
      <c r="T1012" s="95" t="e">
        <f aca="false">HLOOKUP("power rail",#REF!,MATCH($A1012,#REF!,0),FALSE())</f>
        <v>#VALUE!</v>
      </c>
      <c r="U1012" s="96" t="e">
        <f aca="false">HLOOKUP("Wake Capable",#REF!,MATCH($A1012,#REF!,0),FALSE())</f>
        <v>#VALUE!</v>
      </c>
      <c r="V1012" s="96" t="e">
        <f aca="false">HLOOKUP("Strap",#REF!,MATCH($A1012,#REF!,0),FALSE())</f>
        <v>#VALUE!</v>
      </c>
      <c r="W1012" s="96"/>
      <c r="X1012" s="96"/>
      <c r="Y1012" s="96"/>
      <c r="Z1012" s="95"/>
      <c r="AA1012" s="95" t="e">
        <f aca="false">HLOOKUP("Pad type",#REF!,MATCH($A1012,#REF!,0),FALSE())</f>
        <v>#VALUE!</v>
      </c>
      <c r="AB1012" s="100"/>
      <c r="AC1012" s="100" t="e">
        <f aca="false">HLOOKUP("POR Pin State",#REF!,MATCH($A1012,#REF!,0),FALSE())</f>
        <v>#VALUE!</v>
      </c>
      <c r="AD1012" s="186"/>
      <c r="AE1012" s="187"/>
      <c r="AF1012" s="187"/>
      <c r="AG1012" s="187"/>
      <c r="AH1012" s="188"/>
      <c r="AI1012" s="188"/>
      <c r="AJ1012" s="189"/>
      <c r="AK1012" s="189"/>
      <c r="AL1012" s="189"/>
      <c r="AM1012" s="189"/>
      <c r="AN1012" s="189"/>
      <c r="AO1012" s="189"/>
      <c r="AP1012" s="189"/>
      <c r="AQ1012" s="194" t="s">
        <v>2456</v>
      </c>
      <c r="AR1012" s="104"/>
      <c r="AS1012" s="104"/>
      <c r="AT1012" s="104"/>
      <c r="AU1012" s="104"/>
      <c r="AV1012" s="104"/>
      <c r="AW1012" s="104"/>
      <c r="AX1012" s="104"/>
      <c r="AY1012" s="104"/>
      <c r="AZ1012" s="104"/>
      <c r="BA1012" s="104"/>
      <c r="BB1012" s="162"/>
      <c r="BC1012" s="104"/>
      <c r="BD1012" s="214"/>
      <c r="BE1012" s="213" t="s">
        <v>2457</v>
      </c>
      <c r="BF1012" s="108" t="e">
        <f aca="false">VLOOKUP($A1012,#REF!, 34, FALSE())</f>
        <v>#VALUE!</v>
      </c>
      <c r="BG1012" s="108" t="e">
        <f aca="false">VLOOKUP($A1012,#REF!, 22, FALSE())</f>
        <v>#VALUE!</v>
      </c>
      <c r="BH1012" s="109"/>
    </row>
    <row r="1013" s="193" customFormat="true" ht="12.75" hidden="false" customHeight="true" outlineLevel="0" collapsed="false">
      <c r="A1013" s="133" t="s">
        <v>2458</v>
      </c>
      <c r="B1013" s="86" t="e">
        <f aca="false">VLOOKUP($A1013,#REF!, 34, FALSE())</f>
        <v>#VALUE!</v>
      </c>
      <c r="C1013" s="87" t="str">
        <f aca="false">CONCATENATE("unused_",A1013)</f>
        <v>unused_DDR_XM3_B4D1</v>
      </c>
      <c r="D1013" s="88" t="e">
        <f aca="false">IF(LEN(VLOOKUP($A1013,#REF!,8,FALSE())),LEFT(VLOOKUP($A1013,#REF!,8,FALSE()),LEN(VLOOKUP($A1013,#REF!,8,FALSE()))-2),"")</f>
        <v>#VALUE!</v>
      </c>
      <c r="E1013" s="89" t="e">
        <f aca="false">IF(LEN(VLOOKUP($A1013,#REF!,4,FALSE())),IF(INDEX(#REF!,MATCH($A1013,#REF!,0),1),LEFT(VLOOKUP($A1013,#REF!,4,FALSE()),LEN(VLOOKUP($A1013,#REF!,4,FALSE()))-2),CONCATENATE(LEFT(VLOOKUP($A1013,#REF!,4,FALSE()),LEN(VLOOKUP($A1013,#REF!,4,FALSE()))-2),"*")),"")</f>
        <v>#VALUE!</v>
      </c>
      <c r="F1013" s="90" t="e">
        <f aca="false">IF(LEN(VLOOKUP($A1013,#REF!,5,FALSE())),IF(INDEX(#REF!,MATCH($A1013,#REF!,0),2),LEFT(VLOOKUP($A1013,#REF!,5,FALSE()),LEN(VLOOKUP($A1013,#REF!,5,FALSE()))-2),CONCATENATE(LEFT(VLOOKUP($A1013,#REF!,5,FALSE()),LEN(VLOOKUP($A1013,#REF!,5,FALSE()))-2),"*")),"")</f>
        <v>#VALUE!</v>
      </c>
      <c r="G1013" s="90" t="e">
        <f aca="false">IF(LEN(VLOOKUP($A1013,#REF!,6,FALSE())),IF(INDEX(#REF!,MATCH($A1013,#REF!,0),3),LEFT(VLOOKUP($A1013,#REF!,6,FALSE()),LEN(VLOOKUP($A1013,#REF!,6,FALSE()))-2),CONCATENATE(LEFT(VLOOKUP($A1013,#REF!,6,FALSE()),LEN(VLOOKUP($A1013,#REF!,6,FALSE()))-2),"*")),"")</f>
        <v>#VALUE!</v>
      </c>
      <c r="H1013" s="91" t="e">
        <f aca="false">IF(LEN(VLOOKUP($A1013,#REF!,7,FALSE())),IF(INDEX(#REF!,MATCH($A1013,#REF!,0),4),LEFT(VLOOKUP($A1013,#REF!,7,FALSE()),LEN(VLOOKUP($A1013,#REF!,7,FALSE()))-2),CONCATENATE(LEFT(VLOOKUP($A1013,#REF!,7,FALSE()),LEN(VLOOKUP($A1013,#REF!,7,FALSE()))-2),"*")),"")</f>
        <v>#VALUE!</v>
      </c>
      <c r="I1013" s="92" t="e">
        <f aca="false">IF(LEN(VLOOKUP($A1013,#REF!,8,FALSE())),UPPER(RIGHT(VLOOKUP($A1013,#REF!,8,FALSE()), 1)),"")</f>
        <v>#VALUE!</v>
      </c>
      <c r="J1013" s="90" t="e">
        <f aca="false">IF(LEN(VLOOKUP($A1013,#REF!,4,FALSE())),UPPER(RIGHT(VLOOKUP($A1013,#REF!,4,FALSE()), 1)),"")</f>
        <v>#VALUE!</v>
      </c>
      <c r="K1013" s="90" t="e">
        <f aca="false">IF(LEN(VLOOKUP($A1013,#REF!,5,FALSE())),UPPER(RIGHT(VLOOKUP($A1013,#REF!,5,FALSE()), 1)),"")</f>
        <v>#VALUE!</v>
      </c>
      <c r="L1013" s="90" t="e">
        <f aca="false">IF(LEN(VLOOKUP($A1013,#REF!,6,FALSE())),UPPER(RIGHT(VLOOKUP($A1013,#REF!,6,FALSE()), 1)),"")</f>
        <v>#VALUE!</v>
      </c>
      <c r="M1013" s="91" t="e">
        <f aca="false">IF(LEN(VLOOKUP($A1013,#REF!,7,FALSE())),UPPER(RIGHT(VLOOKUP($A1013,#REF!,7,FALSE()), 1)),"")</f>
        <v>#VALUE!</v>
      </c>
      <c r="N1013" s="185"/>
      <c r="O1013" s="185"/>
      <c r="P1013" s="185"/>
      <c r="Q1013" s="185"/>
      <c r="R1013" s="185"/>
      <c r="S1013" s="100" t="e">
        <f aca="false">HLOOKUP("Device Tree Pin Name",#REF!,MATCH($A1013,#REF!,0),FALSE())</f>
        <v>#VALUE!</v>
      </c>
      <c r="T1013" s="95" t="e">
        <f aca="false">HLOOKUP("power rail",#REF!,MATCH($A1013,#REF!,0),FALSE())</f>
        <v>#VALUE!</v>
      </c>
      <c r="U1013" s="96" t="e">
        <f aca="false">HLOOKUP("Wake Capable",#REF!,MATCH($A1013,#REF!,0),FALSE())</f>
        <v>#VALUE!</v>
      </c>
      <c r="V1013" s="96" t="e">
        <f aca="false">HLOOKUP("Strap",#REF!,MATCH($A1013,#REF!,0),FALSE())</f>
        <v>#VALUE!</v>
      </c>
      <c r="W1013" s="96"/>
      <c r="X1013" s="96"/>
      <c r="Y1013" s="96"/>
      <c r="Z1013" s="95"/>
      <c r="AA1013" s="95" t="e">
        <f aca="false">HLOOKUP("Pad type",#REF!,MATCH($A1013,#REF!,0),FALSE())</f>
        <v>#VALUE!</v>
      </c>
      <c r="AB1013" s="100"/>
      <c r="AC1013" s="100" t="e">
        <f aca="false">HLOOKUP("POR Pin State",#REF!,MATCH($A1013,#REF!,0),FALSE())</f>
        <v>#VALUE!</v>
      </c>
      <c r="AD1013" s="186"/>
      <c r="AE1013" s="187"/>
      <c r="AF1013" s="187"/>
      <c r="AG1013" s="187"/>
      <c r="AH1013" s="188"/>
      <c r="AI1013" s="188"/>
      <c r="AJ1013" s="189"/>
      <c r="AK1013" s="189"/>
      <c r="AL1013" s="189"/>
      <c r="AM1013" s="189"/>
      <c r="AN1013" s="189"/>
      <c r="AO1013" s="189"/>
      <c r="AP1013" s="189"/>
      <c r="AQ1013" s="194" t="s">
        <v>2459</v>
      </c>
      <c r="AR1013" s="104"/>
      <c r="AS1013" s="104"/>
      <c r="AT1013" s="104"/>
      <c r="AU1013" s="104"/>
      <c r="AV1013" s="104"/>
      <c r="AW1013" s="104"/>
      <c r="AX1013" s="104"/>
      <c r="AY1013" s="104"/>
      <c r="AZ1013" s="104"/>
      <c r="BA1013" s="104"/>
      <c r="BB1013" s="162"/>
      <c r="BC1013" s="104"/>
      <c r="BD1013" s="214"/>
      <c r="BE1013" s="213" t="s">
        <v>2460</v>
      </c>
      <c r="BF1013" s="108" t="e">
        <f aca="false">VLOOKUP($A1013,#REF!, 34, FALSE())</f>
        <v>#VALUE!</v>
      </c>
      <c r="BG1013" s="108" t="e">
        <f aca="false">VLOOKUP($A1013,#REF!, 22, FALSE())</f>
        <v>#VALUE!</v>
      </c>
      <c r="BH1013" s="109"/>
    </row>
    <row r="1014" s="193" customFormat="true" ht="12.75" hidden="false" customHeight="true" outlineLevel="0" collapsed="false">
      <c r="A1014" s="133" t="s">
        <v>2461</v>
      </c>
      <c r="B1014" s="86" t="e">
        <f aca="false">VLOOKUP($A1014,#REF!, 34, FALSE())</f>
        <v>#VALUE!</v>
      </c>
      <c r="C1014" s="87" t="str">
        <f aca="false">CONCATENATE("unused_",A1014)</f>
        <v>unused_DDR_XM3_B4D2</v>
      </c>
      <c r="D1014" s="88" t="e">
        <f aca="false">IF(LEN(VLOOKUP($A1014,#REF!,8,FALSE())),LEFT(VLOOKUP($A1014,#REF!,8,FALSE()),LEN(VLOOKUP($A1014,#REF!,8,FALSE()))-2),"")</f>
        <v>#VALUE!</v>
      </c>
      <c r="E1014" s="89" t="e">
        <f aca="false">IF(LEN(VLOOKUP($A1014,#REF!,4,FALSE())),IF(INDEX(#REF!,MATCH($A1014,#REF!,0),1),LEFT(VLOOKUP($A1014,#REF!,4,FALSE()),LEN(VLOOKUP($A1014,#REF!,4,FALSE()))-2),CONCATENATE(LEFT(VLOOKUP($A1014,#REF!,4,FALSE()),LEN(VLOOKUP($A1014,#REF!,4,FALSE()))-2),"*")),"")</f>
        <v>#VALUE!</v>
      </c>
      <c r="F1014" s="90" t="e">
        <f aca="false">IF(LEN(VLOOKUP($A1014,#REF!,5,FALSE())),IF(INDEX(#REF!,MATCH($A1014,#REF!,0),2),LEFT(VLOOKUP($A1014,#REF!,5,FALSE()),LEN(VLOOKUP($A1014,#REF!,5,FALSE()))-2),CONCATENATE(LEFT(VLOOKUP($A1014,#REF!,5,FALSE()),LEN(VLOOKUP($A1014,#REF!,5,FALSE()))-2),"*")),"")</f>
        <v>#VALUE!</v>
      </c>
      <c r="G1014" s="90" t="e">
        <f aca="false">IF(LEN(VLOOKUP($A1014,#REF!,6,FALSE())),IF(INDEX(#REF!,MATCH($A1014,#REF!,0),3),LEFT(VLOOKUP($A1014,#REF!,6,FALSE()),LEN(VLOOKUP($A1014,#REF!,6,FALSE()))-2),CONCATENATE(LEFT(VLOOKUP($A1014,#REF!,6,FALSE()),LEN(VLOOKUP($A1014,#REF!,6,FALSE()))-2),"*")),"")</f>
        <v>#VALUE!</v>
      </c>
      <c r="H1014" s="91" t="e">
        <f aca="false">IF(LEN(VLOOKUP($A1014,#REF!,7,FALSE())),IF(INDEX(#REF!,MATCH($A1014,#REF!,0),4),LEFT(VLOOKUP($A1014,#REF!,7,FALSE()),LEN(VLOOKUP($A1014,#REF!,7,FALSE()))-2),CONCATENATE(LEFT(VLOOKUP($A1014,#REF!,7,FALSE()),LEN(VLOOKUP($A1014,#REF!,7,FALSE()))-2),"*")),"")</f>
        <v>#VALUE!</v>
      </c>
      <c r="I1014" s="92" t="e">
        <f aca="false">IF(LEN(VLOOKUP($A1014,#REF!,8,FALSE())),UPPER(RIGHT(VLOOKUP($A1014,#REF!,8,FALSE()), 1)),"")</f>
        <v>#VALUE!</v>
      </c>
      <c r="J1014" s="90" t="e">
        <f aca="false">IF(LEN(VLOOKUP($A1014,#REF!,4,FALSE())),UPPER(RIGHT(VLOOKUP($A1014,#REF!,4,FALSE()), 1)),"")</f>
        <v>#VALUE!</v>
      </c>
      <c r="K1014" s="90" t="e">
        <f aca="false">IF(LEN(VLOOKUP($A1014,#REF!,5,FALSE())),UPPER(RIGHT(VLOOKUP($A1014,#REF!,5,FALSE()), 1)),"")</f>
        <v>#VALUE!</v>
      </c>
      <c r="L1014" s="90" t="e">
        <f aca="false">IF(LEN(VLOOKUP($A1014,#REF!,6,FALSE())),UPPER(RIGHT(VLOOKUP($A1014,#REF!,6,FALSE()), 1)),"")</f>
        <v>#VALUE!</v>
      </c>
      <c r="M1014" s="91" t="e">
        <f aca="false">IF(LEN(VLOOKUP($A1014,#REF!,7,FALSE())),UPPER(RIGHT(VLOOKUP($A1014,#REF!,7,FALSE()), 1)),"")</f>
        <v>#VALUE!</v>
      </c>
      <c r="N1014" s="185"/>
      <c r="O1014" s="185"/>
      <c r="P1014" s="185"/>
      <c r="Q1014" s="185"/>
      <c r="R1014" s="185"/>
      <c r="S1014" s="100" t="e">
        <f aca="false">HLOOKUP("Device Tree Pin Name",#REF!,MATCH($A1014,#REF!,0),FALSE())</f>
        <v>#VALUE!</v>
      </c>
      <c r="T1014" s="95" t="e">
        <f aca="false">HLOOKUP("power rail",#REF!,MATCH($A1014,#REF!,0),FALSE())</f>
        <v>#VALUE!</v>
      </c>
      <c r="U1014" s="96" t="e">
        <f aca="false">HLOOKUP("Wake Capable",#REF!,MATCH($A1014,#REF!,0),FALSE())</f>
        <v>#VALUE!</v>
      </c>
      <c r="V1014" s="96" t="e">
        <f aca="false">HLOOKUP("Strap",#REF!,MATCH($A1014,#REF!,0),FALSE())</f>
        <v>#VALUE!</v>
      </c>
      <c r="W1014" s="96"/>
      <c r="X1014" s="96"/>
      <c r="Y1014" s="96"/>
      <c r="Z1014" s="95"/>
      <c r="AA1014" s="95" t="e">
        <f aca="false">HLOOKUP("Pad type",#REF!,MATCH($A1014,#REF!,0),FALSE())</f>
        <v>#VALUE!</v>
      </c>
      <c r="AB1014" s="100"/>
      <c r="AC1014" s="100" t="e">
        <f aca="false">HLOOKUP("POR Pin State",#REF!,MATCH($A1014,#REF!,0),FALSE())</f>
        <v>#VALUE!</v>
      </c>
      <c r="AD1014" s="186"/>
      <c r="AE1014" s="187"/>
      <c r="AF1014" s="187"/>
      <c r="AG1014" s="187"/>
      <c r="AH1014" s="188"/>
      <c r="AI1014" s="188"/>
      <c r="AJ1014" s="189"/>
      <c r="AK1014" s="189"/>
      <c r="AL1014" s="189"/>
      <c r="AM1014" s="189"/>
      <c r="AN1014" s="189"/>
      <c r="AO1014" s="189"/>
      <c r="AP1014" s="189"/>
      <c r="AQ1014" s="194" t="s">
        <v>2462</v>
      </c>
      <c r="AR1014" s="104"/>
      <c r="AS1014" s="104"/>
      <c r="AT1014" s="104"/>
      <c r="AU1014" s="104"/>
      <c r="AV1014" s="104"/>
      <c r="AW1014" s="104"/>
      <c r="AX1014" s="104"/>
      <c r="AY1014" s="104"/>
      <c r="AZ1014" s="104"/>
      <c r="BA1014" s="104"/>
      <c r="BB1014" s="162"/>
      <c r="BC1014" s="104"/>
      <c r="BD1014" s="214"/>
      <c r="BE1014" s="213" t="s">
        <v>2463</v>
      </c>
      <c r="BF1014" s="108" t="e">
        <f aca="false">VLOOKUP($A1014,#REF!, 34, FALSE())</f>
        <v>#VALUE!</v>
      </c>
      <c r="BG1014" s="108" t="e">
        <f aca="false">VLOOKUP($A1014,#REF!, 22, FALSE())</f>
        <v>#VALUE!</v>
      </c>
      <c r="BH1014" s="109"/>
    </row>
    <row r="1015" s="193" customFormat="true" ht="12.75" hidden="false" customHeight="true" outlineLevel="0" collapsed="false">
      <c r="A1015" s="133" t="s">
        <v>2464</v>
      </c>
      <c r="B1015" s="86" t="e">
        <f aca="false">VLOOKUP($A1015,#REF!, 34, FALSE())</f>
        <v>#VALUE!</v>
      </c>
      <c r="C1015" s="87" t="str">
        <f aca="false">CONCATENATE("unused_",A1015)</f>
        <v>unused_DDR_XM3_B4D3</v>
      </c>
      <c r="D1015" s="88" t="e">
        <f aca="false">IF(LEN(VLOOKUP($A1015,#REF!,8,FALSE())),LEFT(VLOOKUP($A1015,#REF!,8,FALSE()),LEN(VLOOKUP($A1015,#REF!,8,FALSE()))-2),"")</f>
        <v>#VALUE!</v>
      </c>
      <c r="E1015" s="89" t="e">
        <f aca="false">IF(LEN(VLOOKUP($A1015,#REF!,4,FALSE())),IF(INDEX(#REF!,MATCH($A1015,#REF!,0),1),LEFT(VLOOKUP($A1015,#REF!,4,FALSE()),LEN(VLOOKUP($A1015,#REF!,4,FALSE()))-2),CONCATENATE(LEFT(VLOOKUP($A1015,#REF!,4,FALSE()),LEN(VLOOKUP($A1015,#REF!,4,FALSE()))-2),"*")),"")</f>
        <v>#VALUE!</v>
      </c>
      <c r="F1015" s="90" t="e">
        <f aca="false">IF(LEN(VLOOKUP($A1015,#REF!,5,FALSE())),IF(INDEX(#REF!,MATCH($A1015,#REF!,0),2),LEFT(VLOOKUP($A1015,#REF!,5,FALSE()),LEN(VLOOKUP($A1015,#REF!,5,FALSE()))-2),CONCATENATE(LEFT(VLOOKUP($A1015,#REF!,5,FALSE()),LEN(VLOOKUP($A1015,#REF!,5,FALSE()))-2),"*")),"")</f>
        <v>#VALUE!</v>
      </c>
      <c r="G1015" s="90" t="e">
        <f aca="false">IF(LEN(VLOOKUP($A1015,#REF!,6,FALSE())),IF(INDEX(#REF!,MATCH($A1015,#REF!,0),3),LEFT(VLOOKUP($A1015,#REF!,6,FALSE()),LEN(VLOOKUP($A1015,#REF!,6,FALSE()))-2),CONCATENATE(LEFT(VLOOKUP($A1015,#REF!,6,FALSE()),LEN(VLOOKUP($A1015,#REF!,6,FALSE()))-2),"*")),"")</f>
        <v>#VALUE!</v>
      </c>
      <c r="H1015" s="91" t="e">
        <f aca="false">IF(LEN(VLOOKUP($A1015,#REF!,7,FALSE())),IF(INDEX(#REF!,MATCH($A1015,#REF!,0),4),LEFT(VLOOKUP($A1015,#REF!,7,FALSE()),LEN(VLOOKUP($A1015,#REF!,7,FALSE()))-2),CONCATENATE(LEFT(VLOOKUP($A1015,#REF!,7,FALSE()),LEN(VLOOKUP($A1015,#REF!,7,FALSE()))-2),"*")),"")</f>
        <v>#VALUE!</v>
      </c>
      <c r="I1015" s="92" t="e">
        <f aca="false">IF(LEN(VLOOKUP($A1015,#REF!,8,FALSE())),UPPER(RIGHT(VLOOKUP($A1015,#REF!,8,FALSE()), 1)),"")</f>
        <v>#VALUE!</v>
      </c>
      <c r="J1015" s="90" t="e">
        <f aca="false">IF(LEN(VLOOKUP($A1015,#REF!,4,FALSE())),UPPER(RIGHT(VLOOKUP($A1015,#REF!,4,FALSE()), 1)),"")</f>
        <v>#VALUE!</v>
      </c>
      <c r="K1015" s="90" t="e">
        <f aca="false">IF(LEN(VLOOKUP($A1015,#REF!,5,FALSE())),UPPER(RIGHT(VLOOKUP($A1015,#REF!,5,FALSE()), 1)),"")</f>
        <v>#VALUE!</v>
      </c>
      <c r="L1015" s="90" t="e">
        <f aca="false">IF(LEN(VLOOKUP($A1015,#REF!,6,FALSE())),UPPER(RIGHT(VLOOKUP($A1015,#REF!,6,FALSE()), 1)),"")</f>
        <v>#VALUE!</v>
      </c>
      <c r="M1015" s="91" t="e">
        <f aca="false">IF(LEN(VLOOKUP($A1015,#REF!,7,FALSE())),UPPER(RIGHT(VLOOKUP($A1015,#REF!,7,FALSE()), 1)),"")</f>
        <v>#VALUE!</v>
      </c>
      <c r="N1015" s="185"/>
      <c r="O1015" s="185"/>
      <c r="P1015" s="185"/>
      <c r="Q1015" s="185"/>
      <c r="R1015" s="185"/>
      <c r="S1015" s="100" t="e">
        <f aca="false">HLOOKUP("Device Tree Pin Name",#REF!,MATCH($A1015,#REF!,0),FALSE())</f>
        <v>#VALUE!</v>
      </c>
      <c r="T1015" s="95" t="e">
        <f aca="false">HLOOKUP("power rail",#REF!,MATCH($A1015,#REF!,0),FALSE())</f>
        <v>#VALUE!</v>
      </c>
      <c r="U1015" s="96" t="e">
        <f aca="false">HLOOKUP("Wake Capable",#REF!,MATCH($A1015,#REF!,0),FALSE())</f>
        <v>#VALUE!</v>
      </c>
      <c r="V1015" s="96" t="e">
        <f aca="false">HLOOKUP("Strap",#REF!,MATCH($A1015,#REF!,0),FALSE())</f>
        <v>#VALUE!</v>
      </c>
      <c r="W1015" s="96"/>
      <c r="X1015" s="96"/>
      <c r="Y1015" s="96"/>
      <c r="Z1015" s="95"/>
      <c r="AA1015" s="95" t="e">
        <f aca="false">HLOOKUP("Pad type",#REF!,MATCH($A1015,#REF!,0),FALSE())</f>
        <v>#VALUE!</v>
      </c>
      <c r="AB1015" s="100"/>
      <c r="AC1015" s="100" t="e">
        <f aca="false">HLOOKUP("POR Pin State",#REF!,MATCH($A1015,#REF!,0),FALSE())</f>
        <v>#VALUE!</v>
      </c>
      <c r="AD1015" s="186"/>
      <c r="AE1015" s="187"/>
      <c r="AF1015" s="187"/>
      <c r="AG1015" s="187"/>
      <c r="AH1015" s="188"/>
      <c r="AI1015" s="188"/>
      <c r="AJ1015" s="189"/>
      <c r="AK1015" s="189"/>
      <c r="AL1015" s="189"/>
      <c r="AM1015" s="189"/>
      <c r="AN1015" s="189"/>
      <c r="AO1015" s="189"/>
      <c r="AP1015" s="189"/>
      <c r="AQ1015" s="194" t="s">
        <v>2465</v>
      </c>
      <c r="AR1015" s="104"/>
      <c r="AS1015" s="104"/>
      <c r="AT1015" s="104"/>
      <c r="AU1015" s="104"/>
      <c r="AV1015" s="104"/>
      <c r="AW1015" s="104"/>
      <c r="AX1015" s="104"/>
      <c r="AY1015" s="104"/>
      <c r="AZ1015" s="104"/>
      <c r="BA1015" s="104"/>
      <c r="BB1015" s="162"/>
      <c r="BC1015" s="104"/>
      <c r="BD1015" s="214"/>
      <c r="BE1015" s="213" t="s">
        <v>2466</v>
      </c>
      <c r="BF1015" s="108" t="e">
        <f aca="false">VLOOKUP($A1015,#REF!, 34, FALSE())</f>
        <v>#VALUE!</v>
      </c>
      <c r="BG1015" s="108" t="e">
        <f aca="false">VLOOKUP($A1015,#REF!, 22, FALSE())</f>
        <v>#VALUE!</v>
      </c>
      <c r="BH1015" s="109"/>
    </row>
    <row r="1016" s="193" customFormat="true" ht="12.75" hidden="false" customHeight="true" outlineLevel="0" collapsed="false">
      <c r="A1016" s="133" t="s">
        <v>2467</v>
      </c>
      <c r="B1016" s="86" t="e">
        <f aca="false">VLOOKUP($A1016,#REF!, 34, FALSE())</f>
        <v>#VALUE!</v>
      </c>
      <c r="C1016" s="87" t="str">
        <f aca="false">CONCATENATE("unused_",A1016)</f>
        <v>unused_DDR_XM3_B4D4</v>
      </c>
      <c r="D1016" s="88" t="e">
        <f aca="false">IF(LEN(VLOOKUP($A1016,#REF!,8,FALSE())),LEFT(VLOOKUP($A1016,#REF!,8,FALSE()),LEN(VLOOKUP($A1016,#REF!,8,FALSE()))-2),"")</f>
        <v>#VALUE!</v>
      </c>
      <c r="E1016" s="89" t="e">
        <f aca="false">IF(LEN(VLOOKUP($A1016,#REF!,4,FALSE())),IF(INDEX(#REF!,MATCH($A1016,#REF!,0),1),LEFT(VLOOKUP($A1016,#REF!,4,FALSE()),LEN(VLOOKUP($A1016,#REF!,4,FALSE()))-2),CONCATENATE(LEFT(VLOOKUP($A1016,#REF!,4,FALSE()),LEN(VLOOKUP($A1016,#REF!,4,FALSE()))-2),"*")),"")</f>
        <v>#VALUE!</v>
      </c>
      <c r="F1016" s="90" t="e">
        <f aca="false">IF(LEN(VLOOKUP($A1016,#REF!,5,FALSE())),IF(INDEX(#REF!,MATCH($A1016,#REF!,0),2),LEFT(VLOOKUP($A1016,#REF!,5,FALSE()),LEN(VLOOKUP($A1016,#REF!,5,FALSE()))-2),CONCATENATE(LEFT(VLOOKUP($A1016,#REF!,5,FALSE()),LEN(VLOOKUP($A1016,#REF!,5,FALSE()))-2),"*")),"")</f>
        <v>#VALUE!</v>
      </c>
      <c r="G1016" s="90" t="e">
        <f aca="false">IF(LEN(VLOOKUP($A1016,#REF!,6,FALSE())),IF(INDEX(#REF!,MATCH($A1016,#REF!,0),3),LEFT(VLOOKUP($A1016,#REF!,6,FALSE()),LEN(VLOOKUP($A1016,#REF!,6,FALSE()))-2),CONCATENATE(LEFT(VLOOKUP($A1016,#REF!,6,FALSE()),LEN(VLOOKUP($A1016,#REF!,6,FALSE()))-2),"*")),"")</f>
        <v>#VALUE!</v>
      </c>
      <c r="H1016" s="91" t="e">
        <f aca="false">IF(LEN(VLOOKUP($A1016,#REF!,7,FALSE())),IF(INDEX(#REF!,MATCH($A1016,#REF!,0),4),LEFT(VLOOKUP($A1016,#REF!,7,FALSE()),LEN(VLOOKUP($A1016,#REF!,7,FALSE()))-2),CONCATENATE(LEFT(VLOOKUP($A1016,#REF!,7,FALSE()),LEN(VLOOKUP($A1016,#REF!,7,FALSE()))-2),"*")),"")</f>
        <v>#VALUE!</v>
      </c>
      <c r="I1016" s="92" t="e">
        <f aca="false">IF(LEN(VLOOKUP($A1016,#REF!,8,FALSE())),UPPER(RIGHT(VLOOKUP($A1016,#REF!,8,FALSE()), 1)),"")</f>
        <v>#VALUE!</v>
      </c>
      <c r="J1016" s="90" t="e">
        <f aca="false">IF(LEN(VLOOKUP($A1016,#REF!,4,FALSE())),UPPER(RIGHT(VLOOKUP($A1016,#REF!,4,FALSE()), 1)),"")</f>
        <v>#VALUE!</v>
      </c>
      <c r="K1016" s="90" t="e">
        <f aca="false">IF(LEN(VLOOKUP($A1016,#REF!,5,FALSE())),UPPER(RIGHT(VLOOKUP($A1016,#REF!,5,FALSE()), 1)),"")</f>
        <v>#VALUE!</v>
      </c>
      <c r="L1016" s="90" t="e">
        <f aca="false">IF(LEN(VLOOKUP($A1016,#REF!,6,FALSE())),UPPER(RIGHT(VLOOKUP($A1016,#REF!,6,FALSE()), 1)),"")</f>
        <v>#VALUE!</v>
      </c>
      <c r="M1016" s="91" t="e">
        <f aca="false">IF(LEN(VLOOKUP($A1016,#REF!,7,FALSE())),UPPER(RIGHT(VLOOKUP($A1016,#REF!,7,FALSE()), 1)),"")</f>
        <v>#VALUE!</v>
      </c>
      <c r="N1016" s="185"/>
      <c r="O1016" s="185"/>
      <c r="P1016" s="185"/>
      <c r="Q1016" s="185"/>
      <c r="R1016" s="185"/>
      <c r="S1016" s="100" t="e">
        <f aca="false">HLOOKUP("Device Tree Pin Name",#REF!,MATCH($A1016,#REF!,0),FALSE())</f>
        <v>#VALUE!</v>
      </c>
      <c r="T1016" s="95" t="e">
        <f aca="false">HLOOKUP("power rail",#REF!,MATCH($A1016,#REF!,0),FALSE())</f>
        <v>#VALUE!</v>
      </c>
      <c r="U1016" s="96" t="e">
        <f aca="false">HLOOKUP("Wake Capable",#REF!,MATCH($A1016,#REF!,0),FALSE())</f>
        <v>#VALUE!</v>
      </c>
      <c r="V1016" s="96" t="e">
        <f aca="false">HLOOKUP("Strap",#REF!,MATCH($A1016,#REF!,0),FALSE())</f>
        <v>#VALUE!</v>
      </c>
      <c r="W1016" s="96"/>
      <c r="X1016" s="96"/>
      <c r="Y1016" s="96"/>
      <c r="Z1016" s="95"/>
      <c r="AA1016" s="95" t="e">
        <f aca="false">HLOOKUP("Pad type",#REF!,MATCH($A1016,#REF!,0),FALSE())</f>
        <v>#VALUE!</v>
      </c>
      <c r="AB1016" s="100"/>
      <c r="AC1016" s="100" t="e">
        <f aca="false">HLOOKUP("POR Pin State",#REF!,MATCH($A1016,#REF!,0),FALSE())</f>
        <v>#VALUE!</v>
      </c>
      <c r="AD1016" s="186"/>
      <c r="AE1016" s="187"/>
      <c r="AF1016" s="187"/>
      <c r="AG1016" s="187"/>
      <c r="AH1016" s="188"/>
      <c r="AI1016" s="188"/>
      <c r="AJ1016" s="189"/>
      <c r="AK1016" s="189"/>
      <c r="AL1016" s="189"/>
      <c r="AM1016" s="189"/>
      <c r="AN1016" s="189"/>
      <c r="AO1016" s="189"/>
      <c r="AP1016" s="189"/>
      <c r="AQ1016" s="194" t="s">
        <v>2468</v>
      </c>
      <c r="AR1016" s="104"/>
      <c r="AS1016" s="104"/>
      <c r="AT1016" s="104"/>
      <c r="AU1016" s="104"/>
      <c r="AV1016" s="104"/>
      <c r="AW1016" s="104"/>
      <c r="AX1016" s="104"/>
      <c r="AY1016" s="104"/>
      <c r="AZ1016" s="104"/>
      <c r="BA1016" s="104"/>
      <c r="BB1016" s="162"/>
      <c r="BC1016" s="104"/>
      <c r="BD1016" s="214"/>
      <c r="BE1016" s="213" t="s">
        <v>2469</v>
      </c>
      <c r="BF1016" s="108" t="e">
        <f aca="false">VLOOKUP($A1016,#REF!, 34, FALSE())</f>
        <v>#VALUE!</v>
      </c>
      <c r="BG1016" s="108" t="e">
        <f aca="false">VLOOKUP($A1016,#REF!, 22, FALSE())</f>
        <v>#VALUE!</v>
      </c>
      <c r="BH1016" s="109"/>
    </row>
    <row r="1017" s="193" customFormat="true" ht="12.75" hidden="false" customHeight="true" outlineLevel="0" collapsed="false">
      <c r="A1017" s="133" t="s">
        <v>2470</v>
      </c>
      <c r="B1017" s="86" t="e">
        <f aca="false">VLOOKUP($A1017,#REF!, 34, FALSE())</f>
        <v>#VALUE!</v>
      </c>
      <c r="C1017" s="87" t="str">
        <f aca="false">CONCATENATE("unused_",A1017)</f>
        <v>unused_DDR_XM3_B4D5</v>
      </c>
      <c r="D1017" s="88" t="e">
        <f aca="false">IF(LEN(VLOOKUP($A1017,#REF!,8,FALSE())),LEFT(VLOOKUP($A1017,#REF!,8,FALSE()),LEN(VLOOKUP($A1017,#REF!,8,FALSE()))-2),"")</f>
        <v>#VALUE!</v>
      </c>
      <c r="E1017" s="89" t="e">
        <f aca="false">IF(LEN(VLOOKUP($A1017,#REF!,4,FALSE())),IF(INDEX(#REF!,MATCH($A1017,#REF!,0),1),LEFT(VLOOKUP($A1017,#REF!,4,FALSE()),LEN(VLOOKUP($A1017,#REF!,4,FALSE()))-2),CONCATENATE(LEFT(VLOOKUP($A1017,#REF!,4,FALSE()),LEN(VLOOKUP($A1017,#REF!,4,FALSE()))-2),"*")),"")</f>
        <v>#VALUE!</v>
      </c>
      <c r="F1017" s="90" t="e">
        <f aca="false">IF(LEN(VLOOKUP($A1017,#REF!,5,FALSE())),IF(INDEX(#REF!,MATCH($A1017,#REF!,0),2),LEFT(VLOOKUP($A1017,#REF!,5,FALSE()),LEN(VLOOKUP($A1017,#REF!,5,FALSE()))-2),CONCATENATE(LEFT(VLOOKUP($A1017,#REF!,5,FALSE()),LEN(VLOOKUP($A1017,#REF!,5,FALSE()))-2),"*")),"")</f>
        <v>#VALUE!</v>
      </c>
      <c r="G1017" s="90" t="e">
        <f aca="false">IF(LEN(VLOOKUP($A1017,#REF!,6,FALSE())),IF(INDEX(#REF!,MATCH($A1017,#REF!,0),3),LEFT(VLOOKUP($A1017,#REF!,6,FALSE()),LEN(VLOOKUP($A1017,#REF!,6,FALSE()))-2),CONCATENATE(LEFT(VLOOKUP($A1017,#REF!,6,FALSE()),LEN(VLOOKUP($A1017,#REF!,6,FALSE()))-2),"*")),"")</f>
        <v>#VALUE!</v>
      </c>
      <c r="H1017" s="91" t="e">
        <f aca="false">IF(LEN(VLOOKUP($A1017,#REF!,7,FALSE())),IF(INDEX(#REF!,MATCH($A1017,#REF!,0),4),LEFT(VLOOKUP($A1017,#REF!,7,FALSE()),LEN(VLOOKUP($A1017,#REF!,7,FALSE()))-2),CONCATENATE(LEFT(VLOOKUP($A1017,#REF!,7,FALSE()),LEN(VLOOKUP($A1017,#REF!,7,FALSE()))-2),"*")),"")</f>
        <v>#VALUE!</v>
      </c>
      <c r="I1017" s="92" t="e">
        <f aca="false">IF(LEN(VLOOKUP($A1017,#REF!,8,FALSE())),UPPER(RIGHT(VLOOKUP($A1017,#REF!,8,FALSE()), 1)),"")</f>
        <v>#VALUE!</v>
      </c>
      <c r="J1017" s="90" t="e">
        <f aca="false">IF(LEN(VLOOKUP($A1017,#REF!,4,FALSE())),UPPER(RIGHT(VLOOKUP($A1017,#REF!,4,FALSE()), 1)),"")</f>
        <v>#VALUE!</v>
      </c>
      <c r="K1017" s="90" t="e">
        <f aca="false">IF(LEN(VLOOKUP($A1017,#REF!,5,FALSE())),UPPER(RIGHT(VLOOKUP($A1017,#REF!,5,FALSE()), 1)),"")</f>
        <v>#VALUE!</v>
      </c>
      <c r="L1017" s="90" t="e">
        <f aca="false">IF(LEN(VLOOKUP($A1017,#REF!,6,FALSE())),UPPER(RIGHT(VLOOKUP($A1017,#REF!,6,FALSE()), 1)),"")</f>
        <v>#VALUE!</v>
      </c>
      <c r="M1017" s="91" t="e">
        <f aca="false">IF(LEN(VLOOKUP($A1017,#REF!,7,FALSE())),UPPER(RIGHT(VLOOKUP($A1017,#REF!,7,FALSE()), 1)),"")</f>
        <v>#VALUE!</v>
      </c>
      <c r="N1017" s="185"/>
      <c r="O1017" s="185"/>
      <c r="P1017" s="185"/>
      <c r="Q1017" s="185"/>
      <c r="R1017" s="185"/>
      <c r="S1017" s="100" t="e">
        <f aca="false">HLOOKUP("Device Tree Pin Name",#REF!,MATCH($A1017,#REF!,0),FALSE())</f>
        <v>#VALUE!</v>
      </c>
      <c r="T1017" s="95" t="e">
        <f aca="false">HLOOKUP("power rail",#REF!,MATCH($A1017,#REF!,0),FALSE())</f>
        <v>#VALUE!</v>
      </c>
      <c r="U1017" s="96" t="e">
        <f aca="false">HLOOKUP("Wake Capable",#REF!,MATCH($A1017,#REF!,0),FALSE())</f>
        <v>#VALUE!</v>
      </c>
      <c r="V1017" s="96" t="e">
        <f aca="false">HLOOKUP("Strap",#REF!,MATCH($A1017,#REF!,0),FALSE())</f>
        <v>#VALUE!</v>
      </c>
      <c r="W1017" s="96"/>
      <c r="X1017" s="96"/>
      <c r="Y1017" s="96"/>
      <c r="Z1017" s="95"/>
      <c r="AA1017" s="95" t="e">
        <f aca="false">HLOOKUP("Pad type",#REF!,MATCH($A1017,#REF!,0),FALSE())</f>
        <v>#VALUE!</v>
      </c>
      <c r="AB1017" s="100"/>
      <c r="AC1017" s="100" t="e">
        <f aca="false">HLOOKUP("POR Pin State",#REF!,MATCH($A1017,#REF!,0),FALSE())</f>
        <v>#VALUE!</v>
      </c>
      <c r="AD1017" s="186"/>
      <c r="AE1017" s="187"/>
      <c r="AF1017" s="187"/>
      <c r="AG1017" s="187"/>
      <c r="AH1017" s="188"/>
      <c r="AI1017" s="188"/>
      <c r="AJ1017" s="189"/>
      <c r="AK1017" s="189"/>
      <c r="AL1017" s="189"/>
      <c r="AM1017" s="189"/>
      <c r="AN1017" s="189"/>
      <c r="AO1017" s="189"/>
      <c r="AP1017" s="189"/>
      <c r="AQ1017" s="194" t="s">
        <v>2471</v>
      </c>
      <c r="AR1017" s="104"/>
      <c r="AS1017" s="104"/>
      <c r="AT1017" s="104"/>
      <c r="AU1017" s="104"/>
      <c r="AV1017" s="104"/>
      <c r="AW1017" s="104"/>
      <c r="AX1017" s="104"/>
      <c r="AY1017" s="104"/>
      <c r="AZ1017" s="104"/>
      <c r="BA1017" s="104"/>
      <c r="BB1017" s="162"/>
      <c r="BC1017" s="104"/>
      <c r="BD1017" s="214"/>
      <c r="BE1017" s="213" t="s">
        <v>2472</v>
      </c>
      <c r="BF1017" s="108" t="e">
        <f aca="false">VLOOKUP($A1017,#REF!, 34, FALSE())</f>
        <v>#VALUE!</v>
      </c>
      <c r="BG1017" s="108" t="e">
        <f aca="false">VLOOKUP($A1017,#REF!, 22, FALSE())</f>
        <v>#VALUE!</v>
      </c>
      <c r="BH1017" s="109"/>
    </row>
    <row r="1018" s="193" customFormat="true" ht="12.75" hidden="false" customHeight="true" outlineLevel="0" collapsed="false">
      <c r="A1018" s="133" t="s">
        <v>2473</v>
      </c>
      <c r="B1018" s="86" t="e">
        <f aca="false">VLOOKUP($A1018,#REF!, 34, FALSE())</f>
        <v>#VALUE!</v>
      </c>
      <c r="C1018" s="87" t="str">
        <f aca="false">CONCATENATE("unused_",A1018)</f>
        <v>unused_DDR_XM3_B4D6</v>
      </c>
      <c r="D1018" s="88" t="e">
        <f aca="false">IF(LEN(VLOOKUP($A1018,#REF!,8,FALSE())),LEFT(VLOOKUP($A1018,#REF!,8,FALSE()),LEN(VLOOKUP($A1018,#REF!,8,FALSE()))-2),"")</f>
        <v>#VALUE!</v>
      </c>
      <c r="E1018" s="89" t="e">
        <f aca="false">IF(LEN(VLOOKUP($A1018,#REF!,4,FALSE())),IF(INDEX(#REF!,MATCH($A1018,#REF!,0),1),LEFT(VLOOKUP($A1018,#REF!,4,FALSE()),LEN(VLOOKUP($A1018,#REF!,4,FALSE()))-2),CONCATENATE(LEFT(VLOOKUP($A1018,#REF!,4,FALSE()),LEN(VLOOKUP($A1018,#REF!,4,FALSE()))-2),"*")),"")</f>
        <v>#VALUE!</v>
      </c>
      <c r="F1018" s="90" t="e">
        <f aca="false">IF(LEN(VLOOKUP($A1018,#REF!,5,FALSE())),IF(INDEX(#REF!,MATCH($A1018,#REF!,0),2),LEFT(VLOOKUP($A1018,#REF!,5,FALSE()),LEN(VLOOKUP($A1018,#REF!,5,FALSE()))-2),CONCATENATE(LEFT(VLOOKUP($A1018,#REF!,5,FALSE()),LEN(VLOOKUP($A1018,#REF!,5,FALSE()))-2),"*")),"")</f>
        <v>#VALUE!</v>
      </c>
      <c r="G1018" s="90" t="e">
        <f aca="false">IF(LEN(VLOOKUP($A1018,#REF!,6,FALSE())),IF(INDEX(#REF!,MATCH($A1018,#REF!,0),3),LEFT(VLOOKUP($A1018,#REF!,6,FALSE()),LEN(VLOOKUP($A1018,#REF!,6,FALSE()))-2),CONCATENATE(LEFT(VLOOKUP($A1018,#REF!,6,FALSE()),LEN(VLOOKUP($A1018,#REF!,6,FALSE()))-2),"*")),"")</f>
        <v>#VALUE!</v>
      </c>
      <c r="H1018" s="91" t="e">
        <f aca="false">IF(LEN(VLOOKUP($A1018,#REF!,7,FALSE())),IF(INDEX(#REF!,MATCH($A1018,#REF!,0),4),LEFT(VLOOKUP($A1018,#REF!,7,FALSE()),LEN(VLOOKUP($A1018,#REF!,7,FALSE()))-2),CONCATENATE(LEFT(VLOOKUP($A1018,#REF!,7,FALSE()),LEN(VLOOKUP($A1018,#REF!,7,FALSE()))-2),"*")),"")</f>
        <v>#VALUE!</v>
      </c>
      <c r="I1018" s="92" t="e">
        <f aca="false">IF(LEN(VLOOKUP($A1018,#REF!,8,FALSE())),UPPER(RIGHT(VLOOKUP($A1018,#REF!,8,FALSE()), 1)),"")</f>
        <v>#VALUE!</v>
      </c>
      <c r="J1018" s="90" t="e">
        <f aca="false">IF(LEN(VLOOKUP($A1018,#REF!,4,FALSE())),UPPER(RIGHT(VLOOKUP($A1018,#REF!,4,FALSE()), 1)),"")</f>
        <v>#VALUE!</v>
      </c>
      <c r="K1018" s="90" t="e">
        <f aca="false">IF(LEN(VLOOKUP($A1018,#REF!,5,FALSE())),UPPER(RIGHT(VLOOKUP($A1018,#REF!,5,FALSE()), 1)),"")</f>
        <v>#VALUE!</v>
      </c>
      <c r="L1018" s="90" t="e">
        <f aca="false">IF(LEN(VLOOKUP($A1018,#REF!,6,FALSE())),UPPER(RIGHT(VLOOKUP($A1018,#REF!,6,FALSE()), 1)),"")</f>
        <v>#VALUE!</v>
      </c>
      <c r="M1018" s="91" t="e">
        <f aca="false">IF(LEN(VLOOKUP($A1018,#REF!,7,FALSE())),UPPER(RIGHT(VLOOKUP($A1018,#REF!,7,FALSE()), 1)),"")</f>
        <v>#VALUE!</v>
      </c>
      <c r="N1018" s="185"/>
      <c r="O1018" s="185"/>
      <c r="P1018" s="185"/>
      <c r="Q1018" s="185"/>
      <c r="R1018" s="185"/>
      <c r="S1018" s="100" t="e">
        <f aca="false">HLOOKUP("Device Tree Pin Name",#REF!,MATCH($A1018,#REF!,0),FALSE())</f>
        <v>#VALUE!</v>
      </c>
      <c r="T1018" s="95" t="e">
        <f aca="false">HLOOKUP("power rail",#REF!,MATCH($A1018,#REF!,0),FALSE())</f>
        <v>#VALUE!</v>
      </c>
      <c r="U1018" s="96" t="e">
        <f aca="false">HLOOKUP("Wake Capable",#REF!,MATCH($A1018,#REF!,0),FALSE())</f>
        <v>#VALUE!</v>
      </c>
      <c r="V1018" s="96" t="e">
        <f aca="false">HLOOKUP("Strap",#REF!,MATCH($A1018,#REF!,0),FALSE())</f>
        <v>#VALUE!</v>
      </c>
      <c r="W1018" s="96"/>
      <c r="X1018" s="96"/>
      <c r="Y1018" s="96"/>
      <c r="Z1018" s="95"/>
      <c r="AA1018" s="95" t="e">
        <f aca="false">HLOOKUP("Pad type",#REF!,MATCH($A1018,#REF!,0),FALSE())</f>
        <v>#VALUE!</v>
      </c>
      <c r="AB1018" s="100"/>
      <c r="AC1018" s="100" t="e">
        <f aca="false">HLOOKUP("POR Pin State",#REF!,MATCH($A1018,#REF!,0),FALSE())</f>
        <v>#VALUE!</v>
      </c>
      <c r="AD1018" s="186"/>
      <c r="AE1018" s="187"/>
      <c r="AF1018" s="187"/>
      <c r="AG1018" s="187"/>
      <c r="AH1018" s="188"/>
      <c r="AI1018" s="188"/>
      <c r="AJ1018" s="189"/>
      <c r="AK1018" s="189"/>
      <c r="AL1018" s="189"/>
      <c r="AM1018" s="189"/>
      <c r="AN1018" s="189"/>
      <c r="AO1018" s="189"/>
      <c r="AP1018" s="189"/>
      <c r="AQ1018" s="194" t="s">
        <v>2474</v>
      </c>
      <c r="AR1018" s="104"/>
      <c r="AS1018" s="104"/>
      <c r="AT1018" s="104"/>
      <c r="AU1018" s="104"/>
      <c r="AV1018" s="104"/>
      <c r="AW1018" s="104"/>
      <c r="AX1018" s="104"/>
      <c r="AY1018" s="104"/>
      <c r="AZ1018" s="104"/>
      <c r="BA1018" s="104"/>
      <c r="BB1018" s="162"/>
      <c r="BC1018" s="104"/>
      <c r="BD1018" s="214"/>
      <c r="BE1018" s="213" t="s">
        <v>2475</v>
      </c>
      <c r="BF1018" s="108" t="e">
        <f aca="false">VLOOKUP($A1018,#REF!, 34, FALSE())</f>
        <v>#VALUE!</v>
      </c>
      <c r="BG1018" s="108" t="e">
        <f aca="false">VLOOKUP($A1018,#REF!, 22, FALSE())</f>
        <v>#VALUE!</v>
      </c>
      <c r="BH1018" s="109"/>
    </row>
    <row r="1019" s="193" customFormat="true" ht="12.75" hidden="false" customHeight="true" outlineLevel="0" collapsed="false">
      <c r="A1019" s="1" t="s">
        <v>2476</v>
      </c>
      <c r="B1019" s="86" t="e">
        <f aca="false">VLOOKUP($A1019,#REF!, 34, FALSE())</f>
        <v>#VALUE!</v>
      </c>
      <c r="C1019" s="87" t="str">
        <f aca="false">CONCATENATE("unused_",A1019)</f>
        <v>unused_DDR_XM3_B4D7</v>
      </c>
      <c r="D1019" s="88" t="e">
        <f aca="false">IF(LEN(VLOOKUP($A1019,#REF!,8,FALSE())),LEFT(VLOOKUP($A1019,#REF!,8,FALSE()),LEN(VLOOKUP($A1019,#REF!,8,FALSE()))-2),"")</f>
        <v>#VALUE!</v>
      </c>
      <c r="E1019" s="89" t="e">
        <f aca="false">IF(LEN(VLOOKUP($A1019,#REF!,4,FALSE())),IF(INDEX(#REF!,MATCH($A1019,#REF!,0),1),LEFT(VLOOKUP($A1019,#REF!,4,FALSE()),LEN(VLOOKUP($A1019,#REF!,4,FALSE()))-2),CONCATENATE(LEFT(VLOOKUP($A1019,#REF!,4,FALSE()),LEN(VLOOKUP($A1019,#REF!,4,FALSE()))-2),"*")),"")</f>
        <v>#VALUE!</v>
      </c>
      <c r="F1019" s="90" t="e">
        <f aca="false">IF(LEN(VLOOKUP($A1019,#REF!,5,FALSE())),IF(INDEX(#REF!,MATCH($A1019,#REF!,0),2),LEFT(VLOOKUP($A1019,#REF!,5,FALSE()),LEN(VLOOKUP($A1019,#REF!,5,FALSE()))-2),CONCATENATE(LEFT(VLOOKUP($A1019,#REF!,5,FALSE()),LEN(VLOOKUP($A1019,#REF!,5,FALSE()))-2),"*")),"")</f>
        <v>#VALUE!</v>
      </c>
      <c r="G1019" s="90" t="e">
        <f aca="false">IF(LEN(VLOOKUP($A1019,#REF!,6,FALSE())),IF(INDEX(#REF!,MATCH($A1019,#REF!,0),3),LEFT(VLOOKUP($A1019,#REF!,6,FALSE()),LEN(VLOOKUP($A1019,#REF!,6,FALSE()))-2),CONCATENATE(LEFT(VLOOKUP($A1019,#REF!,6,FALSE()),LEN(VLOOKUP($A1019,#REF!,6,FALSE()))-2),"*")),"")</f>
        <v>#VALUE!</v>
      </c>
      <c r="H1019" s="91" t="e">
        <f aca="false">IF(LEN(VLOOKUP($A1019,#REF!,7,FALSE())),IF(INDEX(#REF!,MATCH($A1019,#REF!,0),4),LEFT(VLOOKUP($A1019,#REF!,7,FALSE()),LEN(VLOOKUP($A1019,#REF!,7,FALSE()))-2),CONCATENATE(LEFT(VLOOKUP($A1019,#REF!,7,FALSE()),LEN(VLOOKUP($A1019,#REF!,7,FALSE()))-2),"*")),"")</f>
        <v>#VALUE!</v>
      </c>
      <c r="I1019" s="92" t="e">
        <f aca="false">IF(LEN(VLOOKUP($A1019,#REF!,8,FALSE())),UPPER(RIGHT(VLOOKUP($A1019,#REF!,8,FALSE()), 1)),"")</f>
        <v>#VALUE!</v>
      </c>
      <c r="J1019" s="90" t="e">
        <f aca="false">IF(LEN(VLOOKUP($A1019,#REF!,4,FALSE())),UPPER(RIGHT(VLOOKUP($A1019,#REF!,4,FALSE()), 1)),"")</f>
        <v>#VALUE!</v>
      </c>
      <c r="K1019" s="90" t="e">
        <f aca="false">IF(LEN(VLOOKUP($A1019,#REF!,5,FALSE())),UPPER(RIGHT(VLOOKUP($A1019,#REF!,5,FALSE()), 1)),"")</f>
        <v>#VALUE!</v>
      </c>
      <c r="L1019" s="90" t="e">
        <f aca="false">IF(LEN(VLOOKUP($A1019,#REF!,6,FALSE())),UPPER(RIGHT(VLOOKUP($A1019,#REF!,6,FALSE()), 1)),"")</f>
        <v>#VALUE!</v>
      </c>
      <c r="M1019" s="91" t="e">
        <f aca="false">IF(LEN(VLOOKUP($A1019,#REF!,7,FALSE())),UPPER(RIGHT(VLOOKUP($A1019,#REF!,7,FALSE()), 1)),"")</f>
        <v>#VALUE!</v>
      </c>
      <c r="N1019" s="185"/>
      <c r="O1019" s="185"/>
      <c r="P1019" s="185"/>
      <c r="Q1019" s="185"/>
      <c r="R1019" s="185"/>
      <c r="S1019" s="100" t="e">
        <f aca="false">HLOOKUP("Device Tree Pin Name",#REF!,MATCH($A1019,#REF!,0),FALSE())</f>
        <v>#VALUE!</v>
      </c>
      <c r="T1019" s="95" t="e">
        <f aca="false">HLOOKUP("power rail",#REF!,MATCH($A1019,#REF!,0),FALSE())</f>
        <v>#VALUE!</v>
      </c>
      <c r="U1019" s="96" t="e">
        <f aca="false">HLOOKUP("Wake Capable",#REF!,MATCH($A1019,#REF!,0),FALSE())</f>
        <v>#VALUE!</v>
      </c>
      <c r="V1019" s="96" t="e">
        <f aca="false">HLOOKUP("Strap",#REF!,MATCH($A1019,#REF!,0),FALSE())</f>
        <v>#VALUE!</v>
      </c>
      <c r="W1019" s="96"/>
      <c r="X1019" s="96"/>
      <c r="Y1019" s="96"/>
      <c r="Z1019" s="95"/>
      <c r="AA1019" s="95" t="e">
        <f aca="false">HLOOKUP("Pad type",#REF!,MATCH($A1019,#REF!,0),FALSE())</f>
        <v>#VALUE!</v>
      </c>
      <c r="AB1019" s="100"/>
      <c r="AC1019" s="100" t="e">
        <f aca="false">HLOOKUP("POR Pin State",#REF!,MATCH($A1019,#REF!,0),FALSE())</f>
        <v>#VALUE!</v>
      </c>
      <c r="AD1019" s="186"/>
      <c r="AE1019" s="187"/>
      <c r="AF1019" s="187"/>
      <c r="AG1019" s="187"/>
      <c r="AH1019" s="188"/>
      <c r="AI1019" s="188"/>
      <c r="AJ1019" s="189"/>
      <c r="AK1019" s="189"/>
      <c r="AL1019" s="189"/>
      <c r="AM1019" s="189"/>
      <c r="AN1019" s="189"/>
      <c r="AO1019" s="189"/>
      <c r="AP1019" s="189"/>
      <c r="AQ1019" s="194" t="s">
        <v>2477</v>
      </c>
      <c r="AR1019" s="104"/>
      <c r="AS1019" s="104"/>
      <c r="AT1019" s="104"/>
      <c r="AU1019" s="104"/>
      <c r="AV1019" s="104"/>
      <c r="AW1019" s="104"/>
      <c r="AX1019" s="104"/>
      <c r="AY1019" s="104"/>
      <c r="AZ1019" s="104"/>
      <c r="BA1019" s="104"/>
      <c r="BB1019" s="162"/>
      <c r="BC1019" s="104"/>
      <c r="BD1019" s="214"/>
      <c r="BE1019" s="213" t="s">
        <v>2478</v>
      </c>
      <c r="BF1019" s="108" t="e">
        <f aca="false">VLOOKUP($A1019,#REF!, 34, FALSE())</f>
        <v>#VALUE!</v>
      </c>
      <c r="BG1019" s="108" t="e">
        <f aca="false">VLOOKUP($A1019,#REF!, 22, FALSE())</f>
        <v>#VALUE!</v>
      </c>
      <c r="BH1019" s="109"/>
    </row>
    <row r="1020" s="193" customFormat="true" ht="12.75" hidden="false" customHeight="true" outlineLevel="0" collapsed="false">
      <c r="A1020" s="1" t="s">
        <v>2479</v>
      </c>
      <c r="B1020" s="86" t="e">
        <f aca="false">VLOOKUP($A1020,#REF!, 34, FALSE())</f>
        <v>#VALUE!</v>
      </c>
      <c r="C1020" s="87" t="str">
        <f aca="false">CONCATENATE("unused_",A1020)</f>
        <v>unused_DDR_XM3_B4DMI</v>
      </c>
      <c r="D1020" s="88" t="e">
        <f aca="false">IF(LEN(VLOOKUP($A1020,#REF!,8,FALSE())),LEFT(VLOOKUP($A1020,#REF!,8,FALSE()),LEN(VLOOKUP($A1020,#REF!,8,FALSE()))-2),"")</f>
        <v>#VALUE!</v>
      </c>
      <c r="E1020" s="89" t="e">
        <f aca="false">IF(LEN(VLOOKUP($A1020,#REF!,4,FALSE())),IF(INDEX(#REF!,MATCH($A1020,#REF!,0),1),LEFT(VLOOKUP($A1020,#REF!,4,FALSE()),LEN(VLOOKUP($A1020,#REF!,4,FALSE()))-2),CONCATENATE(LEFT(VLOOKUP($A1020,#REF!,4,FALSE()),LEN(VLOOKUP($A1020,#REF!,4,FALSE()))-2),"*")),"")</f>
        <v>#VALUE!</v>
      </c>
      <c r="F1020" s="90" t="e">
        <f aca="false">IF(LEN(VLOOKUP($A1020,#REF!,5,FALSE())),IF(INDEX(#REF!,MATCH($A1020,#REF!,0),2),LEFT(VLOOKUP($A1020,#REF!,5,FALSE()),LEN(VLOOKUP($A1020,#REF!,5,FALSE()))-2),CONCATENATE(LEFT(VLOOKUP($A1020,#REF!,5,FALSE()),LEN(VLOOKUP($A1020,#REF!,5,FALSE()))-2),"*")),"")</f>
        <v>#VALUE!</v>
      </c>
      <c r="G1020" s="90" t="e">
        <f aca="false">IF(LEN(VLOOKUP($A1020,#REF!,6,FALSE())),IF(INDEX(#REF!,MATCH($A1020,#REF!,0),3),LEFT(VLOOKUP($A1020,#REF!,6,FALSE()),LEN(VLOOKUP($A1020,#REF!,6,FALSE()))-2),CONCATENATE(LEFT(VLOOKUP($A1020,#REF!,6,FALSE()),LEN(VLOOKUP($A1020,#REF!,6,FALSE()))-2),"*")),"")</f>
        <v>#VALUE!</v>
      </c>
      <c r="H1020" s="91" t="e">
        <f aca="false">IF(LEN(VLOOKUP($A1020,#REF!,7,FALSE())),IF(INDEX(#REF!,MATCH($A1020,#REF!,0),4),LEFT(VLOOKUP($A1020,#REF!,7,FALSE()),LEN(VLOOKUP($A1020,#REF!,7,FALSE()))-2),CONCATENATE(LEFT(VLOOKUP($A1020,#REF!,7,FALSE()),LEN(VLOOKUP($A1020,#REF!,7,FALSE()))-2),"*")),"")</f>
        <v>#VALUE!</v>
      </c>
      <c r="I1020" s="92" t="e">
        <f aca="false">IF(LEN(VLOOKUP($A1020,#REF!,8,FALSE())),UPPER(RIGHT(VLOOKUP($A1020,#REF!,8,FALSE()), 1)),"")</f>
        <v>#VALUE!</v>
      </c>
      <c r="J1020" s="90" t="e">
        <f aca="false">IF(LEN(VLOOKUP($A1020,#REF!,4,FALSE())),UPPER(RIGHT(VLOOKUP($A1020,#REF!,4,FALSE()), 1)),"")</f>
        <v>#VALUE!</v>
      </c>
      <c r="K1020" s="90" t="e">
        <f aca="false">IF(LEN(VLOOKUP($A1020,#REF!,5,FALSE())),UPPER(RIGHT(VLOOKUP($A1020,#REF!,5,FALSE()), 1)),"")</f>
        <v>#VALUE!</v>
      </c>
      <c r="L1020" s="90" t="e">
        <f aca="false">IF(LEN(VLOOKUP($A1020,#REF!,6,FALSE())),UPPER(RIGHT(VLOOKUP($A1020,#REF!,6,FALSE()), 1)),"")</f>
        <v>#VALUE!</v>
      </c>
      <c r="M1020" s="91" t="e">
        <f aca="false">IF(LEN(VLOOKUP($A1020,#REF!,7,FALSE())),UPPER(RIGHT(VLOOKUP($A1020,#REF!,7,FALSE()), 1)),"")</f>
        <v>#VALUE!</v>
      </c>
      <c r="N1020" s="185"/>
      <c r="O1020" s="185"/>
      <c r="P1020" s="185"/>
      <c r="Q1020" s="185"/>
      <c r="R1020" s="185"/>
      <c r="S1020" s="100" t="e">
        <f aca="false">HLOOKUP("Device Tree Pin Name",#REF!,MATCH($A1020,#REF!,0),FALSE())</f>
        <v>#VALUE!</v>
      </c>
      <c r="T1020" s="95" t="e">
        <f aca="false">HLOOKUP("power rail",#REF!,MATCH($A1020,#REF!,0),FALSE())</f>
        <v>#VALUE!</v>
      </c>
      <c r="U1020" s="96" t="e">
        <f aca="false">HLOOKUP("Wake Capable",#REF!,MATCH($A1020,#REF!,0),FALSE())</f>
        <v>#VALUE!</v>
      </c>
      <c r="V1020" s="96" t="e">
        <f aca="false">HLOOKUP("Strap",#REF!,MATCH($A1020,#REF!,0),FALSE())</f>
        <v>#VALUE!</v>
      </c>
      <c r="W1020" s="96"/>
      <c r="X1020" s="96"/>
      <c r="Y1020" s="96"/>
      <c r="Z1020" s="95"/>
      <c r="AA1020" s="95" t="e">
        <f aca="false">HLOOKUP("Pad type",#REF!,MATCH($A1020,#REF!,0),FALSE())</f>
        <v>#VALUE!</v>
      </c>
      <c r="AB1020" s="100"/>
      <c r="AC1020" s="100" t="e">
        <f aca="false">HLOOKUP("POR Pin State",#REF!,MATCH($A1020,#REF!,0),FALSE())</f>
        <v>#VALUE!</v>
      </c>
      <c r="AD1020" s="186"/>
      <c r="AE1020" s="187"/>
      <c r="AF1020" s="187"/>
      <c r="AG1020" s="187"/>
      <c r="AH1020" s="188"/>
      <c r="AI1020" s="188"/>
      <c r="AJ1020" s="189"/>
      <c r="AK1020" s="189"/>
      <c r="AL1020" s="189"/>
      <c r="AM1020" s="189"/>
      <c r="AN1020" s="189"/>
      <c r="AO1020" s="189"/>
      <c r="AP1020" s="189"/>
      <c r="AQ1020" s="194" t="s">
        <v>2479</v>
      </c>
      <c r="AR1020" s="104"/>
      <c r="AS1020" s="104"/>
      <c r="AT1020" s="104"/>
      <c r="AU1020" s="104"/>
      <c r="AV1020" s="104"/>
      <c r="AW1020" s="104"/>
      <c r="AX1020" s="104"/>
      <c r="AY1020" s="104"/>
      <c r="AZ1020" s="104"/>
      <c r="BA1020" s="104"/>
      <c r="BB1020" s="162"/>
      <c r="BC1020" s="104"/>
      <c r="BD1020" s="214"/>
      <c r="BE1020" s="213" t="s">
        <v>2480</v>
      </c>
      <c r="BF1020" s="108" t="e">
        <f aca="false">VLOOKUP($A1020,#REF!, 34, FALSE())</f>
        <v>#VALUE!</v>
      </c>
      <c r="BG1020" s="108" t="e">
        <f aca="false">VLOOKUP($A1020,#REF!, 22, FALSE())</f>
        <v>#VALUE!</v>
      </c>
      <c r="BH1020" s="109"/>
    </row>
    <row r="1021" s="193" customFormat="true" ht="12.75" hidden="false" customHeight="true" outlineLevel="0" collapsed="false">
      <c r="A1021" s="133" t="s">
        <v>2481</v>
      </c>
      <c r="B1021" s="86" t="e">
        <f aca="false">VLOOKUP($A1021,#REF!, 34, FALSE())</f>
        <v>#VALUE!</v>
      </c>
      <c r="C1021" s="87" t="str">
        <f aca="false">CONCATENATE("unused_",A1021)</f>
        <v>unused_DDR_XM3_B4WCK_P</v>
      </c>
      <c r="D1021" s="88" t="e">
        <f aca="false">IF(LEN(VLOOKUP($A1021,#REF!,8,FALSE())),LEFT(VLOOKUP($A1021,#REF!,8,FALSE()),LEN(VLOOKUP($A1021,#REF!,8,FALSE()))-2),"")</f>
        <v>#VALUE!</v>
      </c>
      <c r="E1021" s="89" t="e">
        <f aca="false">IF(LEN(VLOOKUP($A1021,#REF!,4,FALSE())),IF(INDEX(#REF!,MATCH($A1021,#REF!,0),1),LEFT(VLOOKUP($A1021,#REF!,4,FALSE()),LEN(VLOOKUP($A1021,#REF!,4,FALSE()))-2),CONCATENATE(LEFT(VLOOKUP($A1021,#REF!,4,FALSE()),LEN(VLOOKUP($A1021,#REF!,4,FALSE()))-2),"*")),"")</f>
        <v>#VALUE!</v>
      </c>
      <c r="F1021" s="90" t="e">
        <f aca="false">IF(LEN(VLOOKUP($A1021,#REF!,5,FALSE())),IF(INDEX(#REF!,MATCH($A1021,#REF!,0),2),LEFT(VLOOKUP($A1021,#REF!,5,FALSE()),LEN(VLOOKUP($A1021,#REF!,5,FALSE()))-2),CONCATENATE(LEFT(VLOOKUP($A1021,#REF!,5,FALSE()),LEN(VLOOKUP($A1021,#REF!,5,FALSE()))-2),"*")),"")</f>
        <v>#VALUE!</v>
      </c>
      <c r="G1021" s="90" t="e">
        <f aca="false">IF(LEN(VLOOKUP($A1021,#REF!,6,FALSE())),IF(INDEX(#REF!,MATCH($A1021,#REF!,0),3),LEFT(VLOOKUP($A1021,#REF!,6,FALSE()),LEN(VLOOKUP($A1021,#REF!,6,FALSE()))-2),CONCATENATE(LEFT(VLOOKUP($A1021,#REF!,6,FALSE()),LEN(VLOOKUP($A1021,#REF!,6,FALSE()))-2),"*")),"")</f>
        <v>#VALUE!</v>
      </c>
      <c r="H1021" s="91" t="e">
        <f aca="false">IF(LEN(VLOOKUP($A1021,#REF!,7,FALSE())),IF(INDEX(#REF!,MATCH($A1021,#REF!,0),4),LEFT(VLOOKUP($A1021,#REF!,7,FALSE()),LEN(VLOOKUP($A1021,#REF!,7,FALSE()))-2),CONCATENATE(LEFT(VLOOKUP($A1021,#REF!,7,FALSE()),LEN(VLOOKUP($A1021,#REF!,7,FALSE()))-2),"*")),"")</f>
        <v>#VALUE!</v>
      </c>
      <c r="I1021" s="92" t="e">
        <f aca="false">IF(LEN(VLOOKUP($A1021,#REF!,8,FALSE())),UPPER(RIGHT(VLOOKUP($A1021,#REF!,8,FALSE()), 1)),"")</f>
        <v>#VALUE!</v>
      </c>
      <c r="J1021" s="90" t="e">
        <f aca="false">IF(LEN(VLOOKUP($A1021,#REF!,4,FALSE())),UPPER(RIGHT(VLOOKUP($A1021,#REF!,4,FALSE()), 1)),"")</f>
        <v>#VALUE!</v>
      </c>
      <c r="K1021" s="90" t="e">
        <f aca="false">IF(LEN(VLOOKUP($A1021,#REF!,5,FALSE())),UPPER(RIGHT(VLOOKUP($A1021,#REF!,5,FALSE()), 1)),"")</f>
        <v>#VALUE!</v>
      </c>
      <c r="L1021" s="90" t="e">
        <f aca="false">IF(LEN(VLOOKUP($A1021,#REF!,6,FALSE())),UPPER(RIGHT(VLOOKUP($A1021,#REF!,6,FALSE()), 1)),"")</f>
        <v>#VALUE!</v>
      </c>
      <c r="M1021" s="91" t="e">
        <f aca="false">IF(LEN(VLOOKUP($A1021,#REF!,7,FALSE())),UPPER(RIGHT(VLOOKUP($A1021,#REF!,7,FALSE()), 1)),"")</f>
        <v>#VALUE!</v>
      </c>
      <c r="N1021" s="185"/>
      <c r="O1021" s="185"/>
      <c r="P1021" s="185"/>
      <c r="Q1021" s="185"/>
      <c r="R1021" s="185"/>
      <c r="S1021" s="100" t="e">
        <f aca="false">HLOOKUP("Device Tree Pin Name",#REF!,MATCH($A1021,#REF!,0),FALSE())</f>
        <v>#VALUE!</v>
      </c>
      <c r="T1021" s="95" t="e">
        <f aca="false">HLOOKUP("power rail",#REF!,MATCH($A1021,#REF!,0),FALSE())</f>
        <v>#VALUE!</v>
      </c>
      <c r="U1021" s="96" t="e">
        <f aca="false">HLOOKUP("Wake Capable",#REF!,MATCH($A1021,#REF!,0),FALSE())</f>
        <v>#VALUE!</v>
      </c>
      <c r="V1021" s="96" t="e">
        <f aca="false">HLOOKUP("Strap",#REF!,MATCH($A1021,#REF!,0),FALSE())</f>
        <v>#VALUE!</v>
      </c>
      <c r="W1021" s="96"/>
      <c r="X1021" s="96"/>
      <c r="Y1021" s="96"/>
      <c r="Z1021" s="95"/>
      <c r="AA1021" s="95" t="e">
        <f aca="false">HLOOKUP("Pad type",#REF!,MATCH($A1021,#REF!,0),FALSE())</f>
        <v>#VALUE!</v>
      </c>
      <c r="AB1021" s="100"/>
      <c r="AC1021" s="100" t="e">
        <f aca="false">HLOOKUP("POR Pin State",#REF!,MATCH($A1021,#REF!,0),FALSE())</f>
        <v>#VALUE!</v>
      </c>
      <c r="AD1021" s="186"/>
      <c r="AE1021" s="187"/>
      <c r="AF1021" s="187"/>
      <c r="AG1021" s="187"/>
      <c r="AH1021" s="188"/>
      <c r="AI1021" s="188"/>
      <c r="AJ1021" s="189"/>
      <c r="AK1021" s="189"/>
      <c r="AL1021" s="189"/>
      <c r="AM1021" s="189"/>
      <c r="AN1021" s="189"/>
      <c r="AO1021" s="189"/>
      <c r="AP1021" s="189"/>
      <c r="AQ1021" s="194" t="s">
        <v>2481</v>
      </c>
      <c r="AR1021" s="104"/>
      <c r="AS1021" s="104"/>
      <c r="AT1021" s="104"/>
      <c r="AU1021" s="104"/>
      <c r="AV1021" s="104"/>
      <c r="AW1021" s="104"/>
      <c r="AX1021" s="104"/>
      <c r="AY1021" s="104"/>
      <c r="AZ1021" s="104"/>
      <c r="BA1021" s="104"/>
      <c r="BB1021" s="162"/>
      <c r="BC1021" s="104"/>
      <c r="BD1021" s="214"/>
      <c r="BE1021" s="213" t="s">
        <v>2482</v>
      </c>
      <c r="BF1021" s="108" t="e">
        <f aca="false">VLOOKUP($A1021,#REF!, 34, FALSE())</f>
        <v>#VALUE!</v>
      </c>
      <c r="BG1021" s="108" t="e">
        <f aca="false">VLOOKUP($A1021,#REF!, 22, FALSE())</f>
        <v>#VALUE!</v>
      </c>
      <c r="BH1021" s="109"/>
    </row>
    <row r="1022" s="193" customFormat="true" ht="12.75" hidden="false" customHeight="true" outlineLevel="0" collapsed="false">
      <c r="A1022" s="133" t="s">
        <v>2483</v>
      </c>
      <c r="B1022" s="86" t="e">
        <f aca="false">VLOOKUP($A1022,#REF!, 34, FALSE())</f>
        <v>#VALUE!</v>
      </c>
      <c r="C1022" s="87" t="str">
        <f aca="false">CONCATENATE("unused_",A1022)</f>
        <v>unused_DDR_XM3_B4WCK_N</v>
      </c>
      <c r="D1022" s="88" t="e">
        <f aca="false">IF(LEN(VLOOKUP($A1022,#REF!,8,FALSE())),LEFT(VLOOKUP($A1022,#REF!,8,FALSE()),LEN(VLOOKUP($A1022,#REF!,8,FALSE()))-2),"")</f>
        <v>#VALUE!</v>
      </c>
      <c r="E1022" s="89" t="e">
        <f aca="false">IF(LEN(VLOOKUP($A1022,#REF!,4,FALSE())),IF(INDEX(#REF!,MATCH($A1022,#REF!,0),1),LEFT(VLOOKUP($A1022,#REF!,4,FALSE()),LEN(VLOOKUP($A1022,#REF!,4,FALSE()))-2),CONCATENATE(LEFT(VLOOKUP($A1022,#REF!,4,FALSE()),LEN(VLOOKUP($A1022,#REF!,4,FALSE()))-2),"*")),"")</f>
        <v>#VALUE!</v>
      </c>
      <c r="F1022" s="90" t="e">
        <f aca="false">IF(LEN(VLOOKUP($A1022,#REF!,5,FALSE())),IF(INDEX(#REF!,MATCH($A1022,#REF!,0),2),LEFT(VLOOKUP($A1022,#REF!,5,FALSE()),LEN(VLOOKUP($A1022,#REF!,5,FALSE()))-2),CONCATENATE(LEFT(VLOOKUP($A1022,#REF!,5,FALSE()),LEN(VLOOKUP($A1022,#REF!,5,FALSE()))-2),"*")),"")</f>
        <v>#VALUE!</v>
      </c>
      <c r="G1022" s="90" t="e">
        <f aca="false">IF(LEN(VLOOKUP($A1022,#REF!,6,FALSE())),IF(INDEX(#REF!,MATCH($A1022,#REF!,0),3),LEFT(VLOOKUP($A1022,#REF!,6,FALSE()),LEN(VLOOKUP($A1022,#REF!,6,FALSE()))-2),CONCATENATE(LEFT(VLOOKUP($A1022,#REF!,6,FALSE()),LEN(VLOOKUP($A1022,#REF!,6,FALSE()))-2),"*")),"")</f>
        <v>#VALUE!</v>
      </c>
      <c r="H1022" s="91" t="e">
        <f aca="false">IF(LEN(VLOOKUP($A1022,#REF!,7,FALSE())),IF(INDEX(#REF!,MATCH($A1022,#REF!,0),4),LEFT(VLOOKUP($A1022,#REF!,7,FALSE()),LEN(VLOOKUP($A1022,#REF!,7,FALSE()))-2),CONCATENATE(LEFT(VLOOKUP($A1022,#REF!,7,FALSE()),LEN(VLOOKUP($A1022,#REF!,7,FALSE()))-2),"*")),"")</f>
        <v>#VALUE!</v>
      </c>
      <c r="I1022" s="92" t="e">
        <f aca="false">IF(LEN(VLOOKUP($A1022,#REF!,8,FALSE())),UPPER(RIGHT(VLOOKUP($A1022,#REF!,8,FALSE()), 1)),"")</f>
        <v>#VALUE!</v>
      </c>
      <c r="J1022" s="90" t="e">
        <f aca="false">IF(LEN(VLOOKUP($A1022,#REF!,4,FALSE())),UPPER(RIGHT(VLOOKUP($A1022,#REF!,4,FALSE()), 1)),"")</f>
        <v>#VALUE!</v>
      </c>
      <c r="K1022" s="90" t="e">
        <f aca="false">IF(LEN(VLOOKUP($A1022,#REF!,5,FALSE())),UPPER(RIGHT(VLOOKUP($A1022,#REF!,5,FALSE()), 1)),"")</f>
        <v>#VALUE!</v>
      </c>
      <c r="L1022" s="90" t="e">
        <f aca="false">IF(LEN(VLOOKUP($A1022,#REF!,6,FALSE())),UPPER(RIGHT(VLOOKUP($A1022,#REF!,6,FALSE()), 1)),"")</f>
        <v>#VALUE!</v>
      </c>
      <c r="M1022" s="91" t="e">
        <f aca="false">IF(LEN(VLOOKUP($A1022,#REF!,7,FALSE())),UPPER(RIGHT(VLOOKUP($A1022,#REF!,7,FALSE()), 1)),"")</f>
        <v>#VALUE!</v>
      </c>
      <c r="N1022" s="185"/>
      <c r="O1022" s="185"/>
      <c r="P1022" s="185"/>
      <c r="Q1022" s="185"/>
      <c r="R1022" s="185"/>
      <c r="S1022" s="100" t="e">
        <f aca="false">HLOOKUP("Device Tree Pin Name",#REF!,MATCH($A1022,#REF!,0),FALSE())</f>
        <v>#VALUE!</v>
      </c>
      <c r="T1022" s="95" t="e">
        <f aca="false">HLOOKUP("power rail",#REF!,MATCH($A1022,#REF!,0),FALSE())</f>
        <v>#VALUE!</v>
      </c>
      <c r="U1022" s="96" t="e">
        <f aca="false">HLOOKUP("Wake Capable",#REF!,MATCH($A1022,#REF!,0),FALSE())</f>
        <v>#VALUE!</v>
      </c>
      <c r="V1022" s="96" t="e">
        <f aca="false">HLOOKUP("Strap",#REF!,MATCH($A1022,#REF!,0),FALSE())</f>
        <v>#VALUE!</v>
      </c>
      <c r="W1022" s="96"/>
      <c r="X1022" s="96"/>
      <c r="Y1022" s="96"/>
      <c r="Z1022" s="95"/>
      <c r="AA1022" s="95" t="e">
        <f aca="false">HLOOKUP("Pad type",#REF!,MATCH($A1022,#REF!,0),FALSE())</f>
        <v>#VALUE!</v>
      </c>
      <c r="AB1022" s="100"/>
      <c r="AC1022" s="100" t="e">
        <f aca="false">HLOOKUP("POR Pin State",#REF!,MATCH($A1022,#REF!,0),FALSE())</f>
        <v>#VALUE!</v>
      </c>
      <c r="AD1022" s="186"/>
      <c r="AE1022" s="187"/>
      <c r="AF1022" s="187"/>
      <c r="AG1022" s="187"/>
      <c r="AH1022" s="188"/>
      <c r="AI1022" s="188"/>
      <c r="AJ1022" s="189"/>
      <c r="AK1022" s="189"/>
      <c r="AL1022" s="189"/>
      <c r="AM1022" s="189"/>
      <c r="AN1022" s="189"/>
      <c r="AO1022" s="189"/>
      <c r="AP1022" s="189"/>
      <c r="AQ1022" s="194" t="s">
        <v>2483</v>
      </c>
      <c r="AR1022" s="104"/>
      <c r="AS1022" s="104"/>
      <c r="AT1022" s="104"/>
      <c r="AU1022" s="104"/>
      <c r="AV1022" s="104"/>
      <c r="AW1022" s="104"/>
      <c r="AX1022" s="104"/>
      <c r="AY1022" s="104"/>
      <c r="AZ1022" s="104"/>
      <c r="BA1022" s="104"/>
      <c r="BB1022" s="162"/>
      <c r="BC1022" s="104"/>
      <c r="BD1022" s="214"/>
      <c r="BE1022" s="213" t="s">
        <v>2484</v>
      </c>
      <c r="BF1022" s="108" t="e">
        <f aca="false">VLOOKUP($A1022,#REF!, 34, FALSE())</f>
        <v>#VALUE!</v>
      </c>
      <c r="BG1022" s="108" t="e">
        <f aca="false">VLOOKUP($A1022,#REF!, 22, FALSE())</f>
        <v>#VALUE!</v>
      </c>
      <c r="BH1022" s="109"/>
    </row>
    <row r="1023" s="193" customFormat="true" ht="12.75" hidden="false" customHeight="true" outlineLevel="0" collapsed="false">
      <c r="A1023" s="133" t="s">
        <v>2485</v>
      </c>
      <c r="B1023" s="86" t="e">
        <f aca="false">VLOOKUP($A1023,#REF!, 34, FALSE())</f>
        <v>#VALUE!</v>
      </c>
      <c r="C1023" s="87" t="str">
        <f aca="false">CONCATENATE("unused_",A1023)</f>
        <v>unused_DDR_XM3_B4RDQS_P</v>
      </c>
      <c r="D1023" s="88" t="e">
        <f aca="false">IF(LEN(VLOOKUP($A1023,#REF!,8,FALSE())),LEFT(VLOOKUP($A1023,#REF!,8,FALSE()),LEN(VLOOKUP($A1023,#REF!,8,FALSE()))-2),"")</f>
        <v>#VALUE!</v>
      </c>
      <c r="E1023" s="89" t="e">
        <f aca="false">IF(LEN(VLOOKUP($A1023,#REF!,4,FALSE())),IF(INDEX(#REF!,MATCH($A1023,#REF!,0),1),LEFT(VLOOKUP($A1023,#REF!,4,FALSE()),LEN(VLOOKUP($A1023,#REF!,4,FALSE()))-2),CONCATENATE(LEFT(VLOOKUP($A1023,#REF!,4,FALSE()),LEN(VLOOKUP($A1023,#REF!,4,FALSE()))-2),"*")),"")</f>
        <v>#VALUE!</v>
      </c>
      <c r="F1023" s="90" t="e">
        <f aca="false">IF(LEN(VLOOKUP($A1023,#REF!,5,FALSE())),IF(INDEX(#REF!,MATCH($A1023,#REF!,0),2),LEFT(VLOOKUP($A1023,#REF!,5,FALSE()),LEN(VLOOKUP($A1023,#REF!,5,FALSE()))-2),CONCATENATE(LEFT(VLOOKUP($A1023,#REF!,5,FALSE()),LEN(VLOOKUP($A1023,#REF!,5,FALSE()))-2),"*")),"")</f>
        <v>#VALUE!</v>
      </c>
      <c r="G1023" s="90" t="e">
        <f aca="false">IF(LEN(VLOOKUP($A1023,#REF!,6,FALSE())),IF(INDEX(#REF!,MATCH($A1023,#REF!,0),3),LEFT(VLOOKUP($A1023,#REF!,6,FALSE()),LEN(VLOOKUP($A1023,#REF!,6,FALSE()))-2),CONCATENATE(LEFT(VLOOKUP($A1023,#REF!,6,FALSE()),LEN(VLOOKUP($A1023,#REF!,6,FALSE()))-2),"*")),"")</f>
        <v>#VALUE!</v>
      </c>
      <c r="H1023" s="91" t="e">
        <f aca="false">IF(LEN(VLOOKUP($A1023,#REF!,7,FALSE())),IF(INDEX(#REF!,MATCH($A1023,#REF!,0),4),LEFT(VLOOKUP($A1023,#REF!,7,FALSE()),LEN(VLOOKUP($A1023,#REF!,7,FALSE()))-2),CONCATENATE(LEFT(VLOOKUP($A1023,#REF!,7,FALSE()),LEN(VLOOKUP($A1023,#REF!,7,FALSE()))-2),"*")),"")</f>
        <v>#VALUE!</v>
      </c>
      <c r="I1023" s="92" t="e">
        <f aca="false">IF(LEN(VLOOKUP($A1023,#REF!,8,FALSE())),UPPER(RIGHT(VLOOKUP($A1023,#REF!,8,FALSE()), 1)),"")</f>
        <v>#VALUE!</v>
      </c>
      <c r="J1023" s="90" t="e">
        <f aca="false">IF(LEN(VLOOKUP($A1023,#REF!,4,FALSE())),UPPER(RIGHT(VLOOKUP($A1023,#REF!,4,FALSE()), 1)),"")</f>
        <v>#VALUE!</v>
      </c>
      <c r="K1023" s="90" t="e">
        <f aca="false">IF(LEN(VLOOKUP($A1023,#REF!,5,FALSE())),UPPER(RIGHT(VLOOKUP($A1023,#REF!,5,FALSE()), 1)),"")</f>
        <v>#VALUE!</v>
      </c>
      <c r="L1023" s="90" t="e">
        <f aca="false">IF(LEN(VLOOKUP($A1023,#REF!,6,FALSE())),UPPER(RIGHT(VLOOKUP($A1023,#REF!,6,FALSE()), 1)),"")</f>
        <v>#VALUE!</v>
      </c>
      <c r="M1023" s="91" t="e">
        <f aca="false">IF(LEN(VLOOKUP($A1023,#REF!,7,FALSE())),UPPER(RIGHT(VLOOKUP($A1023,#REF!,7,FALSE()), 1)),"")</f>
        <v>#VALUE!</v>
      </c>
      <c r="N1023" s="185"/>
      <c r="O1023" s="185"/>
      <c r="P1023" s="185"/>
      <c r="Q1023" s="185"/>
      <c r="R1023" s="185"/>
      <c r="S1023" s="100" t="e">
        <f aca="false">HLOOKUP("Device Tree Pin Name",#REF!,MATCH($A1023,#REF!,0),FALSE())</f>
        <v>#VALUE!</v>
      </c>
      <c r="T1023" s="95" t="e">
        <f aca="false">HLOOKUP("power rail",#REF!,MATCH($A1023,#REF!,0),FALSE())</f>
        <v>#VALUE!</v>
      </c>
      <c r="U1023" s="96" t="e">
        <f aca="false">HLOOKUP("Wake Capable",#REF!,MATCH($A1023,#REF!,0),FALSE())</f>
        <v>#VALUE!</v>
      </c>
      <c r="V1023" s="96" t="e">
        <f aca="false">HLOOKUP("Strap",#REF!,MATCH($A1023,#REF!,0),FALSE())</f>
        <v>#VALUE!</v>
      </c>
      <c r="W1023" s="96"/>
      <c r="X1023" s="96"/>
      <c r="Y1023" s="96"/>
      <c r="Z1023" s="95"/>
      <c r="AA1023" s="95" t="e">
        <f aca="false">HLOOKUP("Pad type",#REF!,MATCH($A1023,#REF!,0),FALSE())</f>
        <v>#VALUE!</v>
      </c>
      <c r="AB1023" s="100"/>
      <c r="AC1023" s="100" t="e">
        <f aca="false">HLOOKUP("POR Pin State",#REF!,MATCH($A1023,#REF!,0),FALSE())</f>
        <v>#VALUE!</v>
      </c>
      <c r="AD1023" s="186"/>
      <c r="AE1023" s="187"/>
      <c r="AF1023" s="187"/>
      <c r="AG1023" s="187"/>
      <c r="AH1023" s="188"/>
      <c r="AI1023" s="188"/>
      <c r="AJ1023" s="189"/>
      <c r="AK1023" s="189"/>
      <c r="AL1023" s="189"/>
      <c r="AM1023" s="189"/>
      <c r="AN1023" s="189"/>
      <c r="AO1023" s="189"/>
      <c r="AP1023" s="189"/>
      <c r="AQ1023" s="194" t="s">
        <v>2485</v>
      </c>
      <c r="AR1023" s="104"/>
      <c r="AS1023" s="104"/>
      <c r="AT1023" s="104"/>
      <c r="AU1023" s="104"/>
      <c r="AV1023" s="104"/>
      <c r="AW1023" s="104"/>
      <c r="AX1023" s="104"/>
      <c r="AY1023" s="104"/>
      <c r="AZ1023" s="104"/>
      <c r="BA1023" s="104"/>
      <c r="BB1023" s="162"/>
      <c r="BC1023" s="104"/>
      <c r="BD1023" s="214"/>
      <c r="BE1023" s="213" t="s">
        <v>2486</v>
      </c>
      <c r="BF1023" s="108" t="e">
        <f aca="false">VLOOKUP($A1023,#REF!, 34, FALSE())</f>
        <v>#VALUE!</v>
      </c>
      <c r="BG1023" s="108" t="e">
        <f aca="false">VLOOKUP($A1023,#REF!, 22, FALSE())</f>
        <v>#VALUE!</v>
      </c>
      <c r="BH1023" s="109"/>
    </row>
    <row r="1024" s="193" customFormat="true" ht="12.75" hidden="false" customHeight="true" outlineLevel="0" collapsed="false">
      <c r="A1024" s="133" t="s">
        <v>2487</v>
      </c>
      <c r="B1024" s="86" t="e">
        <f aca="false">VLOOKUP($A1024,#REF!, 34, FALSE())</f>
        <v>#VALUE!</v>
      </c>
      <c r="C1024" s="87" t="str">
        <f aca="false">CONCATENATE("unused_",A1024)</f>
        <v>unused_DDR_XM3_B4RDQS_N</v>
      </c>
      <c r="D1024" s="88" t="e">
        <f aca="false">IF(LEN(VLOOKUP($A1024,#REF!,8,FALSE())),LEFT(VLOOKUP($A1024,#REF!,8,FALSE()),LEN(VLOOKUP($A1024,#REF!,8,FALSE()))-2),"")</f>
        <v>#VALUE!</v>
      </c>
      <c r="E1024" s="89" t="e">
        <f aca="false">IF(LEN(VLOOKUP($A1024,#REF!,4,FALSE())),IF(INDEX(#REF!,MATCH($A1024,#REF!,0),1),LEFT(VLOOKUP($A1024,#REF!,4,FALSE()),LEN(VLOOKUP($A1024,#REF!,4,FALSE()))-2),CONCATENATE(LEFT(VLOOKUP($A1024,#REF!,4,FALSE()),LEN(VLOOKUP($A1024,#REF!,4,FALSE()))-2),"*")),"")</f>
        <v>#VALUE!</v>
      </c>
      <c r="F1024" s="90" t="e">
        <f aca="false">IF(LEN(VLOOKUP($A1024,#REF!,5,FALSE())),IF(INDEX(#REF!,MATCH($A1024,#REF!,0),2),LEFT(VLOOKUP($A1024,#REF!,5,FALSE()),LEN(VLOOKUP($A1024,#REF!,5,FALSE()))-2),CONCATENATE(LEFT(VLOOKUP($A1024,#REF!,5,FALSE()),LEN(VLOOKUP($A1024,#REF!,5,FALSE()))-2),"*")),"")</f>
        <v>#VALUE!</v>
      </c>
      <c r="G1024" s="90" t="e">
        <f aca="false">IF(LEN(VLOOKUP($A1024,#REF!,6,FALSE())),IF(INDEX(#REF!,MATCH($A1024,#REF!,0),3),LEFT(VLOOKUP($A1024,#REF!,6,FALSE()),LEN(VLOOKUP($A1024,#REF!,6,FALSE()))-2),CONCATENATE(LEFT(VLOOKUP($A1024,#REF!,6,FALSE()),LEN(VLOOKUP($A1024,#REF!,6,FALSE()))-2),"*")),"")</f>
        <v>#VALUE!</v>
      </c>
      <c r="H1024" s="91" t="e">
        <f aca="false">IF(LEN(VLOOKUP($A1024,#REF!,7,FALSE())),IF(INDEX(#REF!,MATCH($A1024,#REF!,0),4),LEFT(VLOOKUP($A1024,#REF!,7,FALSE()),LEN(VLOOKUP($A1024,#REF!,7,FALSE()))-2),CONCATENATE(LEFT(VLOOKUP($A1024,#REF!,7,FALSE()),LEN(VLOOKUP($A1024,#REF!,7,FALSE()))-2),"*")),"")</f>
        <v>#VALUE!</v>
      </c>
      <c r="I1024" s="92" t="e">
        <f aca="false">IF(LEN(VLOOKUP($A1024,#REF!,8,FALSE())),UPPER(RIGHT(VLOOKUP($A1024,#REF!,8,FALSE()), 1)),"")</f>
        <v>#VALUE!</v>
      </c>
      <c r="J1024" s="90" t="e">
        <f aca="false">IF(LEN(VLOOKUP($A1024,#REF!,4,FALSE())),UPPER(RIGHT(VLOOKUP($A1024,#REF!,4,FALSE()), 1)),"")</f>
        <v>#VALUE!</v>
      </c>
      <c r="K1024" s="90" t="e">
        <f aca="false">IF(LEN(VLOOKUP($A1024,#REF!,5,FALSE())),UPPER(RIGHT(VLOOKUP($A1024,#REF!,5,FALSE()), 1)),"")</f>
        <v>#VALUE!</v>
      </c>
      <c r="L1024" s="90" t="e">
        <f aca="false">IF(LEN(VLOOKUP($A1024,#REF!,6,FALSE())),UPPER(RIGHT(VLOOKUP($A1024,#REF!,6,FALSE()), 1)),"")</f>
        <v>#VALUE!</v>
      </c>
      <c r="M1024" s="91" t="e">
        <f aca="false">IF(LEN(VLOOKUP($A1024,#REF!,7,FALSE())),UPPER(RIGHT(VLOOKUP($A1024,#REF!,7,FALSE()), 1)),"")</f>
        <v>#VALUE!</v>
      </c>
      <c r="N1024" s="185"/>
      <c r="O1024" s="185"/>
      <c r="P1024" s="185"/>
      <c r="Q1024" s="185"/>
      <c r="R1024" s="185"/>
      <c r="S1024" s="100" t="e">
        <f aca="false">HLOOKUP("Device Tree Pin Name",#REF!,MATCH($A1024,#REF!,0),FALSE())</f>
        <v>#VALUE!</v>
      </c>
      <c r="T1024" s="95" t="e">
        <f aca="false">HLOOKUP("power rail",#REF!,MATCH($A1024,#REF!,0),FALSE())</f>
        <v>#VALUE!</v>
      </c>
      <c r="U1024" s="96" t="e">
        <f aca="false">HLOOKUP("Wake Capable",#REF!,MATCH($A1024,#REF!,0),FALSE())</f>
        <v>#VALUE!</v>
      </c>
      <c r="V1024" s="96" t="e">
        <f aca="false">HLOOKUP("Strap",#REF!,MATCH($A1024,#REF!,0),FALSE())</f>
        <v>#VALUE!</v>
      </c>
      <c r="W1024" s="96"/>
      <c r="X1024" s="96"/>
      <c r="Y1024" s="96"/>
      <c r="Z1024" s="95"/>
      <c r="AA1024" s="95" t="e">
        <f aca="false">HLOOKUP("Pad type",#REF!,MATCH($A1024,#REF!,0),FALSE())</f>
        <v>#VALUE!</v>
      </c>
      <c r="AB1024" s="100"/>
      <c r="AC1024" s="100" t="e">
        <f aca="false">HLOOKUP("POR Pin State",#REF!,MATCH($A1024,#REF!,0),FALSE())</f>
        <v>#VALUE!</v>
      </c>
      <c r="AD1024" s="186"/>
      <c r="AE1024" s="187"/>
      <c r="AF1024" s="187"/>
      <c r="AG1024" s="187"/>
      <c r="AH1024" s="188"/>
      <c r="AI1024" s="188"/>
      <c r="AJ1024" s="189"/>
      <c r="AK1024" s="189"/>
      <c r="AL1024" s="189"/>
      <c r="AM1024" s="189"/>
      <c r="AN1024" s="189"/>
      <c r="AO1024" s="189"/>
      <c r="AP1024" s="189"/>
      <c r="AQ1024" s="194" t="s">
        <v>2487</v>
      </c>
      <c r="AR1024" s="104"/>
      <c r="AS1024" s="104"/>
      <c r="AT1024" s="104"/>
      <c r="AU1024" s="104"/>
      <c r="AV1024" s="104"/>
      <c r="AW1024" s="104"/>
      <c r="AX1024" s="104"/>
      <c r="AY1024" s="104"/>
      <c r="AZ1024" s="104"/>
      <c r="BA1024" s="104"/>
      <c r="BB1024" s="162"/>
      <c r="BC1024" s="104"/>
      <c r="BD1024" s="214"/>
      <c r="BE1024" s="213" t="s">
        <v>2488</v>
      </c>
      <c r="BF1024" s="108" t="e">
        <f aca="false">VLOOKUP($A1024,#REF!, 34, FALSE())</f>
        <v>#VALUE!</v>
      </c>
      <c r="BG1024" s="108" t="e">
        <f aca="false">VLOOKUP($A1024,#REF!, 22, FALSE())</f>
        <v>#VALUE!</v>
      </c>
      <c r="BH1024" s="109"/>
    </row>
    <row r="1025" s="193" customFormat="true" ht="12.75" hidden="false" customHeight="true" outlineLevel="0" collapsed="false">
      <c r="A1025" s="133" t="s">
        <v>2489</v>
      </c>
      <c r="B1025" s="86" t="e">
        <f aca="false">VLOOKUP($A1025,#REF!, 34, FALSE())</f>
        <v>#VALUE!</v>
      </c>
      <c r="C1025" s="87" t="str">
        <f aca="false">CONCATENATE("unused_",A1025)</f>
        <v>unused_DDR_XM3_B5D0</v>
      </c>
      <c r="D1025" s="88" t="e">
        <f aca="false">IF(LEN(VLOOKUP($A1025,#REF!,8,FALSE())),LEFT(VLOOKUP($A1025,#REF!,8,FALSE()),LEN(VLOOKUP($A1025,#REF!,8,FALSE()))-2),"")</f>
        <v>#VALUE!</v>
      </c>
      <c r="E1025" s="89" t="e">
        <f aca="false">IF(LEN(VLOOKUP($A1025,#REF!,4,FALSE())),IF(INDEX(#REF!,MATCH($A1025,#REF!,0),1),LEFT(VLOOKUP($A1025,#REF!,4,FALSE()),LEN(VLOOKUP($A1025,#REF!,4,FALSE()))-2),CONCATENATE(LEFT(VLOOKUP($A1025,#REF!,4,FALSE()),LEN(VLOOKUP($A1025,#REF!,4,FALSE()))-2),"*")),"")</f>
        <v>#VALUE!</v>
      </c>
      <c r="F1025" s="90" t="e">
        <f aca="false">IF(LEN(VLOOKUP($A1025,#REF!,5,FALSE())),IF(INDEX(#REF!,MATCH($A1025,#REF!,0),2),LEFT(VLOOKUP($A1025,#REF!,5,FALSE()),LEN(VLOOKUP($A1025,#REF!,5,FALSE()))-2),CONCATENATE(LEFT(VLOOKUP($A1025,#REF!,5,FALSE()),LEN(VLOOKUP($A1025,#REF!,5,FALSE()))-2),"*")),"")</f>
        <v>#VALUE!</v>
      </c>
      <c r="G1025" s="90" t="e">
        <f aca="false">IF(LEN(VLOOKUP($A1025,#REF!,6,FALSE())),IF(INDEX(#REF!,MATCH($A1025,#REF!,0),3),LEFT(VLOOKUP($A1025,#REF!,6,FALSE()),LEN(VLOOKUP($A1025,#REF!,6,FALSE()))-2),CONCATENATE(LEFT(VLOOKUP($A1025,#REF!,6,FALSE()),LEN(VLOOKUP($A1025,#REF!,6,FALSE()))-2),"*")),"")</f>
        <v>#VALUE!</v>
      </c>
      <c r="H1025" s="91" t="e">
        <f aca="false">IF(LEN(VLOOKUP($A1025,#REF!,7,FALSE())),IF(INDEX(#REF!,MATCH($A1025,#REF!,0),4),LEFT(VLOOKUP($A1025,#REF!,7,FALSE()),LEN(VLOOKUP($A1025,#REF!,7,FALSE()))-2),CONCATENATE(LEFT(VLOOKUP($A1025,#REF!,7,FALSE()),LEN(VLOOKUP($A1025,#REF!,7,FALSE()))-2),"*")),"")</f>
        <v>#VALUE!</v>
      </c>
      <c r="I1025" s="92" t="e">
        <f aca="false">IF(LEN(VLOOKUP($A1025,#REF!,8,FALSE())),UPPER(RIGHT(VLOOKUP($A1025,#REF!,8,FALSE()), 1)),"")</f>
        <v>#VALUE!</v>
      </c>
      <c r="J1025" s="90" t="e">
        <f aca="false">IF(LEN(VLOOKUP($A1025,#REF!,4,FALSE())),UPPER(RIGHT(VLOOKUP($A1025,#REF!,4,FALSE()), 1)),"")</f>
        <v>#VALUE!</v>
      </c>
      <c r="K1025" s="90" t="e">
        <f aca="false">IF(LEN(VLOOKUP($A1025,#REF!,5,FALSE())),UPPER(RIGHT(VLOOKUP($A1025,#REF!,5,FALSE()), 1)),"")</f>
        <v>#VALUE!</v>
      </c>
      <c r="L1025" s="90" t="e">
        <f aca="false">IF(LEN(VLOOKUP($A1025,#REF!,6,FALSE())),UPPER(RIGHT(VLOOKUP($A1025,#REF!,6,FALSE()), 1)),"")</f>
        <v>#VALUE!</v>
      </c>
      <c r="M1025" s="91" t="e">
        <f aca="false">IF(LEN(VLOOKUP($A1025,#REF!,7,FALSE())),UPPER(RIGHT(VLOOKUP($A1025,#REF!,7,FALSE()), 1)),"")</f>
        <v>#VALUE!</v>
      </c>
      <c r="N1025" s="185"/>
      <c r="O1025" s="185"/>
      <c r="P1025" s="185"/>
      <c r="Q1025" s="185"/>
      <c r="R1025" s="185"/>
      <c r="S1025" s="100" t="e">
        <f aca="false">HLOOKUP("Device Tree Pin Name",#REF!,MATCH($A1025,#REF!,0),FALSE())</f>
        <v>#VALUE!</v>
      </c>
      <c r="T1025" s="95" t="e">
        <f aca="false">HLOOKUP("power rail",#REF!,MATCH($A1025,#REF!,0),FALSE())</f>
        <v>#VALUE!</v>
      </c>
      <c r="U1025" s="96" t="e">
        <f aca="false">HLOOKUP("Wake Capable",#REF!,MATCH($A1025,#REF!,0),FALSE())</f>
        <v>#VALUE!</v>
      </c>
      <c r="V1025" s="96" t="e">
        <f aca="false">HLOOKUP("Strap",#REF!,MATCH($A1025,#REF!,0),FALSE())</f>
        <v>#VALUE!</v>
      </c>
      <c r="W1025" s="96"/>
      <c r="X1025" s="96"/>
      <c r="Y1025" s="96"/>
      <c r="Z1025" s="95"/>
      <c r="AA1025" s="95" t="e">
        <f aca="false">HLOOKUP("Pad type",#REF!,MATCH($A1025,#REF!,0),FALSE())</f>
        <v>#VALUE!</v>
      </c>
      <c r="AB1025" s="100"/>
      <c r="AC1025" s="100" t="e">
        <f aca="false">HLOOKUP("POR Pin State",#REF!,MATCH($A1025,#REF!,0),FALSE())</f>
        <v>#VALUE!</v>
      </c>
      <c r="AD1025" s="186"/>
      <c r="AE1025" s="187"/>
      <c r="AF1025" s="187"/>
      <c r="AG1025" s="187"/>
      <c r="AH1025" s="188"/>
      <c r="AI1025" s="188"/>
      <c r="AJ1025" s="189"/>
      <c r="AK1025" s="189"/>
      <c r="AL1025" s="189"/>
      <c r="AM1025" s="189"/>
      <c r="AN1025" s="189"/>
      <c r="AO1025" s="189"/>
      <c r="AP1025" s="189"/>
      <c r="AQ1025" s="194" t="s">
        <v>2490</v>
      </c>
      <c r="AR1025" s="104"/>
      <c r="AS1025" s="104"/>
      <c r="AT1025" s="104"/>
      <c r="AU1025" s="104"/>
      <c r="AV1025" s="104"/>
      <c r="AW1025" s="104"/>
      <c r="AX1025" s="104"/>
      <c r="AY1025" s="104"/>
      <c r="AZ1025" s="104"/>
      <c r="BA1025" s="104"/>
      <c r="BB1025" s="162"/>
      <c r="BC1025" s="104"/>
      <c r="BD1025" s="214"/>
      <c r="BE1025" s="213" t="s">
        <v>2491</v>
      </c>
      <c r="BF1025" s="108" t="e">
        <f aca="false">VLOOKUP($A1025,#REF!, 34, FALSE())</f>
        <v>#VALUE!</v>
      </c>
      <c r="BG1025" s="108" t="e">
        <f aca="false">VLOOKUP($A1025,#REF!, 22, FALSE())</f>
        <v>#VALUE!</v>
      </c>
      <c r="BH1025" s="109"/>
    </row>
    <row r="1026" s="193" customFormat="true" ht="12.75" hidden="false" customHeight="true" outlineLevel="0" collapsed="false">
      <c r="A1026" s="133" t="s">
        <v>2492</v>
      </c>
      <c r="B1026" s="86" t="e">
        <f aca="false">VLOOKUP($A1026,#REF!, 34, FALSE())</f>
        <v>#VALUE!</v>
      </c>
      <c r="C1026" s="87" t="str">
        <f aca="false">CONCATENATE("unused_",A1026)</f>
        <v>unused_DDR_XM3_B5D1</v>
      </c>
      <c r="D1026" s="88" t="e">
        <f aca="false">IF(LEN(VLOOKUP($A1026,#REF!,8,FALSE())),LEFT(VLOOKUP($A1026,#REF!,8,FALSE()),LEN(VLOOKUP($A1026,#REF!,8,FALSE()))-2),"")</f>
        <v>#VALUE!</v>
      </c>
      <c r="E1026" s="89" t="e">
        <f aca="false">IF(LEN(VLOOKUP($A1026,#REF!,4,FALSE())),IF(INDEX(#REF!,MATCH($A1026,#REF!,0),1),LEFT(VLOOKUP($A1026,#REF!,4,FALSE()),LEN(VLOOKUP($A1026,#REF!,4,FALSE()))-2),CONCATENATE(LEFT(VLOOKUP($A1026,#REF!,4,FALSE()),LEN(VLOOKUP($A1026,#REF!,4,FALSE()))-2),"*")),"")</f>
        <v>#VALUE!</v>
      </c>
      <c r="F1026" s="90" t="e">
        <f aca="false">IF(LEN(VLOOKUP($A1026,#REF!,5,FALSE())),IF(INDEX(#REF!,MATCH($A1026,#REF!,0),2),LEFT(VLOOKUP($A1026,#REF!,5,FALSE()),LEN(VLOOKUP($A1026,#REF!,5,FALSE()))-2),CONCATENATE(LEFT(VLOOKUP($A1026,#REF!,5,FALSE()),LEN(VLOOKUP($A1026,#REF!,5,FALSE()))-2),"*")),"")</f>
        <v>#VALUE!</v>
      </c>
      <c r="G1026" s="90" t="e">
        <f aca="false">IF(LEN(VLOOKUP($A1026,#REF!,6,FALSE())),IF(INDEX(#REF!,MATCH($A1026,#REF!,0),3),LEFT(VLOOKUP($A1026,#REF!,6,FALSE()),LEN(VLOOKUP($A1026,#REF!,6,FALSE()))-2),CONCATENATE(LEFT(VLOOKUP($A1026,#REF!,6,FALSE()),LEN(VLOOKUP($A1026,#REF!,6,FALSE()))-2),"*")),"")</f>
        <v>#VALUE!</v>
      </c>
      <c r="H1026" s="91" t="e">
        <f aca="false">IF(LEN(VLOOKUP($A1026,#REF!,7,FALSE())),IF(INDEX(#REF!,MATCH($A1026,#REF!,0),4),LEFT(VLOOKUP($A1026,#REF!,7,FALSE()),LEN(VLOOKUP($A1026,#REF!,7,FALSE()))-2),CONCATENATE(LEFT(VLOOKUP($A1026,#REF!,7,FALSE()),LEN(VLOOKUP($A1026,#REF!,7,FALSE()))-2),"*")),"")</f>
        <v>#VALUE!</v>
      </c>
      <c r="I1026" s="92" t="e">
        <f aca="false">IF(LEN(VLOOKUP($A1026,#REF!,8,FALSE())),UPPER(RIGHT(VLOOKUP($A1026,#REF!,8,FALSE()), 1)),"")</f>
        <v>#VALUE!</v>
      </c>
      <c r="J1026" s="90" t="e">
        <f aca="false">IF(LEN(VLOOKUP($A1026,#REF!,4,FALSE())),UPPER(RIGHT(VLOOKUP($A1026,#REF!,4,FALSE()), 1)),"")</f>
        <v>#VALUE!</v>
      </c>
      <c r="K1026" s="90" t="e">
        <f aca="false">IF(LEN(VLOOKUP($A1026,#REF!,5,FALSE())),UPPER(RIGHT(VLOOKUP($A1026,#REF!,5,FALSE()), 1)),"")</f>
        <v>#VALUE!</v>
      </c>
      <c r="L1026" s="90" t="e">
        <f aca="false">IF(LEN(VLOOKUP($A1026,#REF!,6,FALSE())),UPPER(RIGHT(VLOOKUP($A1026,#REF!,6,FALSE()), 1)),"")</f>
        <v>#VALUE!</v>
      </c>
      <c r="M1026" s="91" t="e">
        <f aca="false">IF(LEN(VLOOKUP($A1026,#REF!,7,FALSE())),UPPER(RIGHT(VLOOKUP($A1026,#REF!,7,FALSE()), 1)),"")</f>
        <v>#VALUE!</v>
      </c>
      <c r="N1026" s="185"/>
      <c r="O1026" s="185"/>
      <c r="P1026" s="185"/>
      <c r="Q1026" s="185"/>
      <c r="R1026" s="185"/>
      <c r="S1026" s="100" t="e">
        <f aca="false">HLOOKUP("Device Tree Pin Name",#REF!,MATCH($A1026,#REF!,0),FALSE())</f>
        <v>#VALUE!</v>
      </c>
      <c r="T1026" s="95" t="e">
        <f aca="false">HLOOKUP("power rail",#REF!,MATCH($A1026,#REF!,0),FALSE())</f>
        <v>#VALUE!</v>
      </c>
      <c r="U1026" s="96" t="e">
        <f aca="false">HLOOKUP("Wake Capable",#REF!,MATCH($A1026,#REF!,0),FALSE())</f>
        <v>#VALUE!</v>
      </c>
      <c r="V1026" s="96" t="e">
        <f aca="false">HLOOKUP("Strap",#REF!,MATCH($A1026,#REF!,0),FALSE())</f>
        <v>#VALUE!</v>
      </c>
      <c r="W1026" s="96"/>
      <c r="X1026" s="96"/>
      <c r="Y1026" s="96"/>
      <c r="Z1026" s="95"/>
      <c r="AA1026" s="95" t="e">
        <f aca="false">HLOOKUP("Pad type",#REF!,MATCH($A1026,#REF!,0),FALSE())</f>
        <v>#VALUE!</v>
      </c>
      <c r="AB1026" s="100"/>
      <c r="AC1026" s="100" t="e">
        <f aca="false">HLOOKUP("POR Pin State",#REF!,MATCH($A1026,#REF!,0),FALSE())</f>
        <v>#VALUE!</v>
      </c>
      <c r="AD1026" s="186"/>
      <c r="AE1026" s="187"/>
      <c r="AF1026" s="187"/>
      <c r="AG1026" s="187"/>
      <c r="AH1026" s="188"/>
      <c r="AI1026" s="188"/>
      <c r="AJ1026" s="189"/>
      <c r="AK1026" s="189"/>
      <c r="AL1026" s="189"/>
      <c r="AM1026" s="189"/>
      <c r="AN1026" s="189"/>
      <c r="AO1026" s="189"/>
      <c r="AP1026" s="189"/>
      <c r="AQ1026" s="194" t="s">
        <v>2493</v>
      </c>
      <c r="AR1026" s="104"/>
      <c r="AS1026" s="104"/>
      <c r="AT1026" s="104"/>
      <c r="AU1026" s="104"/>
      <c r="AV1026" s="104"/>
      <c r="AW1026" s="104"/>
      <c r="AX1026" s="104"/>
      <c r="AY1026" s="104"/>
      <c r="AZ1026" s="104"/>
      <c r="BA1026" s="104"/>
      <c r="BB1026" s="162"/>
      <c r="BC1026" s="104"/>
      <c r="BD1026" s="214"/>
      <c r="BE1026" s="213" t="s">
        <v>2494</v>
      </c>
      <c r="BF1026" s="108" t="e">
        <f aca="false">VLOOKUP($A1026,#REF!, 34, FALSE())</f>
        <v>#VALUE!</v>
      </c>
      <c r="BG1026" s="108" t="e">
        <f aca="false">VLOOKUP($A1026,#REF!, 22, FALSE())</f>
        <v>#VALUE!</v>
      </c>
      <c r="BH1026" s="109"/>
    </row>
    <row r="1027" s="193" customFormat="true" ht="12.75" hidden="false" customHeight="true" outlineLevel="0" collapsed="false">
      <c r="A1027" s="133" t="s">
        <v>2495</v>
      </c>
      <c r="B1027" s="86" t="e">
        <f aca="false">VLOOKUP($A1027,#REF!, 34, FALSE())</f>
        <v>#VALUE!</v>
      </c>
      <c r="C1027" s="87" t="str">
        <f aca="false">CONCATENATE("unused_",A1027)</f>
        <v>unused_DDR_XM3_B5D2</v>
      </c>
      <c r="D1027" s="88" t="e">
        <f aca="false">IF(LEN(VLOOKUP($A1027,#REF!,8,FALSE())),LEFT(VLOOKUP($A1027,#REF!,8,FALSE()),LEN(VLOOKUP($A1027,#REF!,8,FALSE()))-2),"")</f>
        <v>#VALUE!</v>
      </c>
      <c r="E1027" s="89" t="e">
        <f aca="false">IF(LEN(VLOOKUP($A1027,#REF!,4,FALSE())),IF(INDEX(#REF!,MATCH($A1027,#REF!,0),1),LEFT(VLOOKUP($A1027,#REF!,4,FALSE()),LEN(VLOOKUP($A1027,#REF!,4,FALSE()))-2),CONCATENATE(LEFT(VLOOKUP($A1027,#REF!,4,FALSE()),LEN(VLOOKUP($A1027,#REF!,4,FALSE()))-2),"*")),"")</f>
        <v>#VALUE!</v>
      </c>
      <c r="F1027" s="90" t="e">
        <f aca="false">IF(LEN(VLOOKUP($A1027,#REF!,5,FALSE())),IF(INDEX(#REF!,MATCH($A1027,#REF!,0),2),LEFT(VLOOKUP($A1027,#REF!,5,FALSE()),LEN(VLOOKUP($A1027,#REF!,5,FALSE()))-2),CONCATENATE(LEFT(VLOOKUP($A1027,#REF!,5,FALSE()),LEN(VLOOKUP($A1027,#REF!,5,FALSE()))-2),"*")),"")</f>
        <v>#VALUE!</v>
      </c>
      <c r="G1027" s="90" t="e">
        <f aca="false">IF(LEN(VLOOKUP($A1027,#REF!,6,FALSE())),IF(INDEX(#REF!,MATCH($A1027,#REF!,0),3),LEFT(VLOOKUP($A1027,#REF!,6,FALSE()),LEN(VLOOKUP($A1027,#REF!,6,FALSE()))-2),CONCATENATE(LEFT(VLOOKUP($A1027,#REF!,6,FALSE()),LEN(VLOOKUP($A1027,#REF!,6,FALSE()))-2),"*")),"")</f>
        <v>#VALUE!</v>
      </c>
      <c r="H1027" s="91" t="e">
        <f aca="false">IF(LEN(VLOOKUP($A1027,#REF!,7,FALSE())),IF(INDEX(#REF!,MATCH($A1027,#REF!,0),4),LEFT(VLOOKUP($A1027,#REF!,7,FALSE()),LEN(VLOOKUP($A1027,#REF!,7,FALSE()))-2),CONCATENATE(LEFT(VLOOKUP($A1027,#REF!,7,FALSE()),LEN(VLOOKUP($A1027,#REF!,7,FALSE()))-2),"*")),"")</f>
        <v>#VALUE!</v>
      </c>
      <c r="I1027" s="92" t="e">
        <f aca="false">IF(LEN(VLOOKUP($A1027,#REF!,8,FALSE())),UPPER(RIGHT(VLOOKUP($A1027,#REF!,8,FALSE()), 1)),"")</f>
        <v>#VALUE!</v>
      </c>
      <c r="J1027" s="90" t="e">
        <f aca="false">IF(LEN(VLOOKUP($A1027,#REF!,4,FALSE())),UPPER(RIGHT(VLOOKUP($A1027,#REF!,4,FALSE()), 1)),"")</f>
        <v>#VALUE!</v>
      </c>
      <c r="K1027" s="90" t="e">
        <f aca="false">IF(LEN(VLOOKUP($A1027,#REF!,5,FALSE())),UPPER(RIGHT(VLOOKUP($A1027,#REF!,5,FALSE()), 1)),"")</f>
        <v>#VALUE!</v>
      </c>
      <c r="L1027" s="90" t="e">
        <f aca="false">IF(LEN(VLOOKUP($A1027,#REF!,6,FALSE())),UPPER(RIGHT(VLOOKUP($A1027,#REF!,6,FALSE()), 1)),"")</f>
        <v>#VALUE!</v>
      </c>
      <c r="M1027" s="91" t="e">
        <f aca="false">IF(LEN(VLOOKUP($A1027,#REF!,7,FALSE())),UPPER(RIGHT(VLOOKUP($A1027,#REF!,7,FALSE()), 1)),"")</f>
        <v>#VALUE!</v>
      </c>
      <c r="N1027" s="185"/>
      <c r="O1027" s="185"/>
      <c r="P1027" s="185"/>
      <c r="Q1027" s="185"/>
      <c r="R1027" s="185"/>
      <c r="S1027" s="100" t="e">
        <f aca="false">HLOOKUP("Device Tree Pin Name",#REF!,MATCH($A1027,#REF!,0),FALSE())</f>
        <v>#VALUE!</v>
      </c>
      <c r="T1027" s="95" t="e">
        <f aca="false">HLOOKUP("power rail",#REF!,MATCH($A1027,#REF!,0),FALSE())</f>
        <v>#VALUE!</v>
      </c>
      <c r="U1027" s="96" t="e">
        <f aca="false">HLOOKUP("Wake Capable",#REF!,MATCH($A1027,#REF!,0),FALSE())</f>
        <v>#VALUE!</v>
      </c>
      <c r="V1027" s="96" t="e">
        <f aca="false">HLOOKUP("Strap",#REF!,MATCH($A1027,#REF!,0),FALSE())</f>
        <v>#VALUE!</v>
      </c>
      <c r="W1027" s="96"/>
      <c r="X1027" s="96"/>
      <c r="Y1027" s="96"/>
      <c r="Z1027" s="95"/>
      <c r="AA1027" s="95" t="e">
        <f aca="false">HLOOKUP("Pad type",#REF!,MATCH($A1027,#REF!,0),FALSE())</f>
        <v>#VALUE!</v>
      </c>
      <c r="AB1027" s="100"/>
      <c r="AC1027" s="100" t="e">
        <f aca="false">HLOOKUP("POR Pin State",#REF!,MATCH($A1027,#REF!,0),FALSE())</f>
        <v>#VALUE!</v>
      </c>
      <c r="AD1027" s="186"/>
      <c r="AE1027" s="187"/>
      <c r="AF1027" s="187"/>
      <c r="AG1027" s="187"/>
      <c r="AH1027" s="188"/>
      <c r="AI1027" s="188"/>
      <c r="AJ1027" s="189"/>
      <c r="AK1027" s="189"/>
      <c r="AL1027" s="189"/>
      <c r="AM1027" s="189"/>
      <c r="AN1027" s="189"/>
      <c r="AO1027" s="189"/>
      <c r="AP1027" s="189"/>
      <c r="AQ1027" s="194" t="s">
        <v>2496</v>
      </c>
      <c r="AR1027" s="104"/>
      <c r="AS1027" s="104"/>
      <c r="AT1027" s="104"/>
      <c r="AU1027" s="104"/>
      <c r="AV1027" s="104"/>
      <c r="AW1027" s="104"/>
      <c r="AX1027" s="104"/>
      <c r="AY1027" s="104"/>
      <c r="AZ1027" s="104"/>
      <c r="BA1027" s="104"/>
      <c r="BB1027" s="162"/>
      <c r="BC1027" s="104"/>
      <c r="BD1027" s="214"/>
      <c r="BE1027" s="213" t="s">
        <v>2497</v>
      </c>
      <c r="BF1027" s="108" t="e">
        <f aca="false">VLOOKUP($A1027,#REF!, 34, FALSE())</f>
        <v>#VALUE!</v>
      </c>
      <c r="BG1027" s="108" t="e">
        <f aca="false">VLOOKUP($A1027,#REF!, 22, FALSE())</f>
        <v>#VALUE!</v>
      </c>
      <c r="BH1027" s="109"/>
    </row>
    <row r="1028" s="193" customFormat="true" ht="12.75" hidden="false" customHeight="true" outlineLevel="0" collapsed="false">
      <c r="A1028" s="133" t="s">
        <v>2498</v>
      </c>
      <c r="B1028" s="86" t="e">
        <f aca="false">VLOOKUP($A1028,#REF!, 34, FALSE())</f>
        <v>#VALUE!</v>
      </c>
      <c r="C1028" s="87" t="str">
        <f aca="false">CONCATENATE("unused_",A1028)</f>
        <v>unused_DDR_XM3_B5D3</v>
      </c>
      <c r="D1028" s="88" t="e">
        <f aca="false">IF(LEN(VLOOKUP($A1028,#REF!,8,FALSE())),LEFT(VLOOKUP($A1028,#REF!,8,FALSE()),LEN(VLOOKUP($A1028,#REF!,8,FALSE()))-2),"")</f>
        <v>#VALUE!</v>
      </c>
      <c r="E1028" s="89" t="e">
        <f aca="false">IF(LEN(VLOOKUP($A1028,#REF!,4,FALSE())),IF(INDEX(#REF!,MATCH($A1028,#REF!,0),1),LEFT(VLOOKUP($A1028,#REF!,4,FALSE()),LEN(VLOOKUP($A1028,#REF!,4,FALSE()))-2),CONCATENATE(LEFT(VLOOKUP($A1028,#REF!,4,FALSE()),LEN(VLOOKUP($A1028,#REF!,4,FALSE()))-2),"*")),"")</f>
        <v>#VALUE!</v>
      </c>
      <c r="F1028" s="90" t="e">
        <f aca="false">IF(LEN(VLOOKUP($A1028,#REF!,5,FALSE())),IF(INDEX(#REF!,MATCH($A1028,#REF!,0),2),LEFT(VLOOKUP($A1028,#REF!,5,FALSE()),LEN(VLOOKUP($A1028,#REF!,5,FALSE()))-2),CONCATENATE(LEFT(VLOOKUP($A1028,#REF!,5,FALSE()),LEN(VLOOKUP($A1028,#REF!,5,FALSE()))-2),"*")),"")</f>
        <v>#VALUE!</v>
      </c>
      <c r="G1028" s="90" t="e">
        <f aca="false">IF(LEN(VLOOKUP($A1028,#REF!,6,FALSE())),IF(INDEX(#REF!,MATCH($A1028,#REF!,0),3),LEFT(VLOOKUP($A1028,#REF!,6,FALSE()),LEN(VLOOKUP($A1028,#REF!,6,FALSE()))-2),CONCATENATE(LEFT(VLOOKUP($A1028,#REF!,6,FALSE()),LEN(VLOOKUP($A1028,#REF!,6,FALSE()))-2),"*")),"")</f>
        <v>#VALUE!</v>
      </c>
      <c r="H1028" s="91" t="e">
        <f aca="false">IF(LEN(VLOOKUP($A1028,#REF!,7,FALSE())),IF(INDEX(#REF!,MATCH($A1028,#REF!,0),4),LEFT(VLOOKUP($A1028,#REF!,7,FALSE()),LEN(VLOOKUP($A1028,#REF!,7,FALSE()))-2),CONCATENATE(LEFT(VLOOKUP($A1028,#REF!,7,FALSE()),LEN(VLOOKUP($A1028,#REF!,7,FALSE()))-2),"*")),"")</f>
        <v>#VALUE!</v>
      </c>
      <c r="I1028" s="92" t="e">
        <f aca="false">IF(LEN(VLOOKUP($A1028,#REF!,8,FALSE())),UPPER(RIGHT(VLOOKUP($A1028,#REF!,8,FALSE()), 1)),"")</f>
        <v>#VALUE!</v>
      </c>
      <c r="J1028" s="90" t="e">
        <f aca="false">IF(LEN(VLOOKUP($A1028,#REF!,4,FALSE())),UPPER(RIGHT(VLOOKUP($A1028,#REF!,4,FALSE()), 1)),"")</f>
        <v>#VALUE!</v>
      </c>
      <c r="K1028" s="90" t="e">
        <f aca="false">IF(LEN(VLOOKUP($A1028,#REF!,5,FALSE())),UPPER(RIGHT(VLOOKUP($A1028,#REF!,5,FALSE()), 1)),"")</f>
        <v>#VALUE!</v>
      </c>
      <c r="L1028" s="90" t="e">
        <f aca="false">IF(LEN(VLOOKUP($A1028,#REF!,6,FALSE())),UPPER(RIGHT(VLOOKUP($A1028,#REF!,6,FALSE()), 1)),"")</f>
        <v>#VALUE!</v>
      </c>
      <c r="M1028" s="91" t="e">
        <f aca="false">IF(LEN(VLOOKUP($A1028,#REF!,7,FALSE())),UPPER(RIGHT(VLOOKUP($A1028,#REF!,7,FALSE()), 1)),"")</f>
        <v>#VALUE!</v>
      </c>
      <c r="N1028" s="185"/>
      <c r="O1028" s="185"/>
      <c r="P1028" s="185"/>
      <c r="Q1028" s="185"/>
      <c r="R1028" s="185"/>
      <c r="S1028" s="100" t="e">
        <f aca="false">HLOOKUP("Device Tree Pin Name",#REF!,MATCH($A1028,#REF!,0),FALSE())</f>
        <v>#VALUE!</v>
      </c>
      <c r="T1028" s="95" t="e">
        <f aca="false">HLOOKUP("power rail",#REF!,MATCH($A1028,#REF!,0),FALSE())</f>
        <v>#VALUE!</v>
      </c>
      <c r="U1028" s="96" t="e">
        <f aca="false">HLOOKUP("Wake Capable",#REF!,MATCH($A1028,#REF!,0),FALSE())</f>
        <v>#VALUE!</v>
      </c>
      <c r="V1028" s="96" t="e">
        <f aca="false">HLOOKUP("Strap",#REF!,MATCH($A1028,#REF!,0),FALSE())</f>
        <v>#VALUE!</v>
      </c>
      <c r="W1028" s="96"/>
      <c r="X1028" s="96"/>
      <c r="Y1028" s="96"/>
      <c r="Z1028" s="95"/>
      <c r="AA1028" s="95" t="e">
        <f aca="false">HLOOKUP("Pad type",#REF!,MATCH($A1028,#REF!,0),FALSE())</f>
        <v>#VALUE!</v>
      </c>
      <c r="AB1028" s="100"/>
      <c r="AC1028" s="100" t="e">
        <f aca="false">HLOOKUP("POR Pin State",#REF!,MATCH($A1028,#REF!,0),FALSE())</f>
        <v>#VALUE!</v>
      </c>
      <c r="AD1028" s="186"/>
      <c r="AE1028" s="187"/>
      <c r="AF1028" s="187"/>
      <c r="AG1028" s="187"/>
      <c r="AH1028" s="188"/>
      <c r="AI1028" s="188"/>
      <c r="AJ1028" s="189"/>
      <c r="AK1028" s="189"/>
      <c r="AL1028" s="189"/>
      <c r="AM1028" s="189"/>
      <c r="AN1028" s="189"/>
      <c r="AO1028" s="189"/>
      <c r="AP1028" s="189"/>
      <c r="AQ1028" s="194" t="s">
        <v>2499</v>
      </c>
      <c r="AR1028" s="104"/>
      <c r="AS1028" s="104"/>
      <c r="AT1028" s="104"/>
      <c r="AU1028" s="104"/>
      <c r="AV1028" s="104"/>
      <c r="AW1028" s="104"/>
      <c r="AX1028" s="104"/>
      <c r="AY1028" s="104"/>
      <c r="AZ1028" s="104"/>
      <c r="BA1028" s="104"/>
      <c r="BB1028" s="162"/>
      <c r="BC1028" s="104"/>
      <c r="BD1028" s="214"/>
      <c r="BE1028" s="213" t="s">
        <v>2500</v>
      </c>
      <c r="BF1028" s="108" t="e">
        <f aca="false">VLOOKUP($A1028,#REF!, 34, FALSE())</f>
        <v>#VALUE!</v>
      </c>
      <c r="BG1028" s="108" t="e">
        <f aca="false">VLOOKUP($A1028,#REF!, 22, FALSE())</f>
        <v>#VALUE!</v>
      </c>
      <c r="BH1028" s="109"/>
    </row>
    <row r="1029" s="193" customFormat="true" ht="12.75" hidden="false" customHeight="true" outlineLevel="0" collapsed="false">
      <c r="A1029" s="133" t="s">
        <v>2501</v>
      </c>
      <c r="B1029" s="86" t="e">
        <f aca="false">VLOOKUP($A1029,#REF!, 34, FALSE())</f>
        <v>#VALUE!</v>
      </c>
      <c r="C1029" s="87" t="str">
        <f aca="false">CONCATENATE("unused_",A1029)</f>
        <v>unused_DDR_XM3_B5D4</v>
      </c>
      <c r="D1029" s="88" t="e">
        <f aca="false">IF(LEN(VLOOKUP($A1029,#REF!,8,FALSE())),LEFT(VLOOKUP($A1029,#REF!,8,FALSE()),LEN(VLOOKUP($A1029,#REF!,8,FALSE()))-2),"")</f>
        <v>#VALUE!</v>
      </c>
      <c r="E1029" s="89" t="e">
        <f aca="false">IF(LEN(VLOOKUP($A1029,#REF!,4,FALSE())),IF(INDEX(#REF!,MATCH($A1029,#REF!,0),1),LEFT(VLOOKUP($A1029,#REF!,4,FALSE()),LEN(VLOOKUP($A1029,#REF!,4,FALSE()))-2),CONCATENATE(LEFT(VLOOKUP($A1029,#REF!,4,FALSE()),LEN(VLOOKUP($A1029,#REF!,4,FALSE()))-2),"*")),"")</f>
        <v>#VALUE!</v>
      </c>
      <c r="F1029" s="90" t="e">
        <f aca="false">IF(LEN(VLOOKUP($A1029,#REF!,5,FALSE())),IF(INDEX(#REF!,MATCH($A1029,#REF!,0),2),LEFT(VLOOKUP($A1029,#REF!,5,FALSE()),LEN(VLOOKUP($A1029,#REF!,5,FALSE()))-2),CONCATENATE(LEFT(VLOOKUP($A1029,#REF!,5,FALSE()),LEN(VLOOKUP($A1029,#REF!,5,FALSE()))-2),"*")),"")</f>
        <v>#VALUE!</v>
      </c>
      <c r="G1029" s="90" t="e">
        <f aca="false">IF(LEN(VLOOKUP($A1029,#REF!,6,FALSE())),IF(INDEX(#REF!,MATCH($A1029,#REF!,0),3),LEFT(VLOOKUP($A1029,#REF!,6,FALSE()),LEN(VLOOKUP($A1029,#REF!,6,FALSE()))-2),CONCATENATE(LEFT(VLOOKUP($A1029,#REF!,6,FALSE()),LEN(VLOOKUP($A1029,#REF!,6,FALSE()))-2),"*")),"")</f>
        <v>#VALUE!</v>
      </c>
      <c r="H1029" s="91" t="e">
        <f aca="false">IF(LEN(VLOOKUP($A1029,#REF!,7,FALSE())),IF(INDEX(#REF!,MATCH($A1029,#REF!,0),4),LEFT(VLOOKUP($A1029,#REF!,7,FALSE()),LEN(VLOOKUP($A1029,#REF!,7,FALSE()))-2),CONCATENATE(LEFT(VLOOKUP($A1029,#REF!,7,FALSE()),LEN(VLOOKUP($A1029,#REF!,7,FALSE()))-2),"*")),"")</f>
        <v>#VALUE!</v>
      </c>
      <c r="I1029" s="92" t="e">
        <f aca="false">IF(LEN(VLOOKUP($A1029,#REF!,8,FALSE())),UPPER(RIGHT(VLOOKUP($A1029,#REF!,8,FALSE()), 1)),"")</f>
        <v>#VALUE!</v>
      </c>
      <c r="J1029" s="90" t="e">
        <f aca="false">IF(LEN(VLOOKUP($A1029,#REF!,4,FALSE())),UPPER(RIGHT(VLOOKUP($A1029,#REF!,4,FALSE()), 1)),"")</f>
        <v>#VALUE!</v>
      </c>
      <c r="K1029" s="90" t="e">
        <f aca="false">IF(LEN(VLOOKUP($A1029,#REF!,5,FALSE())),UPPER(RIGHT(VLOOKUP($A1029,#REF!,5,FALSE()), 1)),"")</f>
        <v>#VALUE!</v>
      </c>
      <c r="L1029" s="90" t="e">
        <f aca="false">IF(LEN(VLOOKUP($A1029,#REF!,6,FALSE())),UPPER(RIGHT(VLOOKUP($A1029,#REF!,6,FALSE()), 1)),"")</f>
        <v>#VALUE!</v>
      </c>
      <c r="M1029" s="91" t="e">
        <f aca="false">IF(LEN(VLOOKUP($A1029,#REF!,7,FALSE())),UPPER(RIGHT(VLOOKUP($A1029,#REF!,7,FALSE()), 1)),"")</f>
        <v>#VALUE!</v>
      </c>
      <c r="N1029" s="185"/>
      <c r="O1029" s="185"/>
      <c r="P1029" s="185"/>
      <c r="Q1029" s="185"/>
      <c r="R1029" s="185"/>
      <c r="S1029" s="100" t="e">
        <f aca="false">HLOOKUP("Device Tree Pin Name",#REF!,MATCH($A1029,#REF!,0),FALSE())</f>
        <v>#VALUE!</v>
      </c>
      <c r="T1029" s="95" t="e">
        <f aca="false">HLOOKUP("power rail",#REF!,MATCH($A1029,#REF!,0),FALSE())</f>
        <v>#VALUE!</v>
      </c>
      <c r="U1029" s="96" t="e">
        <f aca="false">HLOOKUP("Wake Capable",#REF!,MATCH($A1029,#REF!,0),FALSE())</f>
        <v>#VALUE!</v>
      </c>
      <c r="V1029" s="96" t="e">
        <f aca="false">HLOOKUP("Strap",#REF!,MATCH($A1029,#REF!,0),FALSE())</f>
        <v>#VALUE!</v>
      </c>
      <c r="W1029" s="96"/>
      <c r="X1029" s="96"/>
      <c r="Y1029" s="96"/>
      <c r="Z1029" s="95"/>
      <c r="AA1029" s="95" t="e">
        <f aca="false">HLOOKUP("Pad type",#REF!,MATCH($A1029,#REF!,0),FALSE())</f>
        <v>#VALUE!</v>
      </c>
      <c r="AB1029" s="100"/>
      <c r="AC1029" s="100" t="e">
        <f aca="false">HLOOKUP("POR Pin State",#REF!,MATCH($A1029,#REF!,0),FALSE())</f>
        <v>#VALUE!</v>
      </c>
      <c r="AD1029" s="186"/>
      <c r="AE1029" s="187"/>
      <c r="AF1029" s="187"/>
      <c r="AG1029" s="187"/>
      <c r="AH1029" s="188"/>
      <c r="AI1029" s="188"/>
      <c r="AJ1029" s="189"/>
      <c r="AK1029" s="189"/>
      <c r="AL1029" s="189"/>
      <c r="AM1029" s="189"/>
      <c r="AN1029" s="189"/>
      <c r="AO1029" s="189"/>
      <c r="AP1029" s="189"/>
      <c r="AQ1029" s="194" t="s">
        <v>2502</v>
      </c>
      <c r="AR1029" s="104"/>
      <c r="AS1029" s="104"/>
      <c r="AT1029" s="104"/>
      <c r="AU1029" s="104"/>
      <c r="AV1029" s="104"/>
      <c r="AW1029" s="104"/>
      <c r="AX1029" s="104"/>
      <c r="AY1029" s="104"/>
      <c r="AZ1029" s="104"/>
      <c r="BA1029" s="104"/>
      <c r="BB1029" s="162"/>
      <c r="BC1029" s="104"/>
      <c r="BD1029" s="214"/>
      <c r="BE1029" s="213" t="s">
        <v>2503</v>
      </c>
      <c r="BF1029" s="108" t="e">
        <f aca="false">VLOOKUP($A1029,#REF!, 34, FALSE())</f>
        <v>#VALUE!</v>
      </c>
      <c r="BG1029" s="108" t="e">
        <f aca="false">VLOOKUP($A1029,#REF!, 22, FALSE())</f>
        <v>#VALUE!</v>
      </c>
      <c r="BH1029" s="109"/>
    </row>
    <row r="1030" s="193" customFormat="true" ht="12.75" hidden="false" customHeight="true" outlineLevel="0" collapsed="false">
      <c r="A1030" s="133" t="s">
        <v>2504</v>
      </c>
      <c r="B1030" s="86" t="e">
        <f aca="false">VLOOKUP($A1030,#REF!, 34, FALSE())</f>
        <v>#VALUE!</v>
      </c>
      <c r="C1030" s="87" t="str">
        <f aca="false">CONCATENATE("unused_",A1030)</f>
        <v>unused_DDR_XM3_B5D5</v>
      </c>
      <c r="D1030" s="88" t="e">
        <f aca="false">IF(LEN(VLOOKUP($A1030,#REF!,8,FALSE())),LEFT(VLOOKUP($A1030,#REF!,8,FALSE()),LEN(VLOOKUP($A1030,#REF!,8,FALSE()))-2),"")</f>
        <v>#VALUE!</v>
      </c>
      <c r="E1030" s="89" t="e">
        <f aca="false">IF(LEN(VLOOKUP($A1030,#REF!,4,FALSE())),IF(INDEX(#REF!,MATCH($A1030,#REF!,0),1),LEFT(VLOOKUP($A1030,#REF!,4,FALSE()),LEN(VLOOKUP($A1030,#REF!,4,FALSE()))-2),CONCATENATE(LEFT(VLOOKUP($A1030,#REF!,4,FALSE()),LEN(VLOOKUP($A1030,#REF!,4,FALSE()))-2),"*")),"")</f>
        <v>#VALUE!</v>
      </c>
      <c r="F1030" s="90" t="e">
        <f aca="false">IF(LEN(VLOOKUP($A1030,#REF!,5,FALSE())),IF(INDEX(#REF!,MATCH($A1030,#REF!,0),2),LEFT(VLOOKUP($A1030,#REF!,5,FALSE()),LEN(VLOOKUP($A1030,#REF!,5,FALSE()))-2),CONCATENATE(LEFT(VLOOKUP($A1030,#REF!,5,FALSE()),LEN(VLOOKUP($A1030,#REF!,5,FALSE()))-2),"*")),"")</f>
        <v>#VALUE!</v>
      </c>
      <c r="G1030" s="90" t="e">
        <f aca="false">IF(LEN(VLOOKUP($A1030,#REF!,6,FALSE())),IF(INDEX(#REF!,MATCH($A1030,#REF!,0),3),LEFT(VLOOKUP($A1030,#REF!,6,FALSE()),LEN(VLOOKUP($A1030,#REF!,6,FALSE()))-2),CONCATENATE(LEFT(VLOOKUP($A1030,#REF!,6,FALSE()),LEN(VLOOKUP($A1030,#REF!,6,FALSE()))-2),"*")),"")</f>
        <v>#VALUE!</v>
      </c>
      <c r="H1030" s="91" t="e">
        <f aca="false">IF(LEN(VLOOKUP($A1030,#REF!,7,FALSE())),IF(INDEX(#REF!,MATCH($A1030,#REF!,0),4),LEFT(VLOOKUP($A1030,#REF!,7,FALSE()),LEN(VLOOKUP($A1030,#REF!,7,FALSE()))-2),CONCATENATE(LEFT(VLOOKUP($A1030,#REF!,7,FALSE()),LEN(VLOOKUP($A1030,#REF!,7,FALSE()))-2),"*")),"")</f>
        <v>#VALUE!</v>
      </c>
      <c r="I1030" s="92" t="e">
        <f aca="false">IF(LEN(VLOOKUP($A1030,#REF!,8,FALSE())),UPPER(RIGHT(VLOOKUP($A1030,#REF!,8,FALSE()), 1)),"")</f>
        <v>#VALUE!</v>
      </c>
      <c r="J1030" s="90" t="e">
        <f aca="false">IF(LEN(VLOOKUP($A1030,#REF!,4,FALSE())),UPPER(RIGHT(VLOOKUP($A1030,#REF!,4,FALSE()), 1)),"")</f>
        <v>#VALUE!</v>
      </c>
      <c r="K1030" s="90" t="e">
        <f aca="false">IF(LEN(VLOOKUP($A1030,#REF!,5,FALSE())),UPPER(RIGHT(VLOOKUP($A1030,#REF!,5,FALSE()), 1)),"")</f>
        <v>#VALUE!</v>
      </c>
      <c r="L1030" s="90" t="e">
        <f aca="false">IF(LEN(VLOOKUP($A1030,#REF!,6,FALSE())),UPPER(RIGHT(VLOOKUP($A1030,#REF!,6,FALSE()), 1)),"")</f>
        <v>#VALUE!</v>
      </c>
      <c r="M1030" s="91" t="e">
        <f aca="false">IF(LEN(VLOOKUP($A1030,#REF!,7,FALSE())),UPPER(RIGHT(VLOOKUP($A1030,#REF!,7,FALSE()), 1)),"")</f>
        <v>#VALUE!</v>
      </c>
      <c r="N1030" s="185"/>
      <c r="O1030" s="185"/>
      <c r="P1030" s="185"/>
      <c r="Q1030" s="185"/>
      <c r="R1030" s="185"/>
      <c r="S1030" s="100" t="e">
        <f aca="false">HLOOKUP("Device Tree Pin Name",#REF!,MATCH($A1030,#REF!,0),FALSE())</f>
        <v>#VALUE!</v>
      </c>
      <c r="T1030" s="95" t="e">
        <f aca="false">HLOOKUP("power rail",#REF!,MATCH($A1030,#REF!,0),FALSE())</f>
        <v>#VALUE!</v>
      </c>
      <c r="U1030" s="96" t="e">
        <f aca="false">HLOOKUP("Wake Capable",#REF!,MATCH($A1030,#REF!,0),FALSE())</f>
        <v>#VALUE!</v>
      </c>
      <c r="V1030" s="96" t="e">
        <f aca="false">HLOOKUP("Strap",#REF!,MATCH($A1030,#REF!,0),FALSE())</f>
        <v>#VALUE!</v>
      </c>
      <c r="W1030" s="96"/>
      <c r="X1030" s="96"/>
      <c r="Y1030" s="96"/>
      <c r="Z1030" s="95"/>
      <c r="AA1030" s="95" t="e">
        <f aca="false">HLOOKUP("Pad type",#REF!,MATCH($A1030,#REF!,0),FALSE())</f>
        <v>#VALUE!</v>
      </c>
      <c r="AB1030" s="100"/>
      <c r="AC1030" s="100" t="e">
        <f aca="false">HLOOKUP("POR Pin State",#REF!,MATCH($A1030,#REF!,0),FALSE())</f>
        <v>#VALUE!</v>
      </c>
      <c r="AD1030" s="186"/>
      <c r="AE1030" s="187"/>
      <c r="AF1030" s="187"/>
      <c r="AG1030" s="187"/>
      <c r="AH1030" s="188"/>
      <c r="AI1030" s="188"/>
      <c r="AJ1030" s="189"/>
      <c r="AK1030" s="189"/>
      <c r="AL1030" s="189"/>
      <c r="AM1030" s="189"/>
      <c r="AN1030" s="189"/>
      <c r="AO1030" s="189"/>
      <c r="AP1030" s="189"/>
      <c r="AQ1030" s="194" t="s">
        <v>2505</v>
      </c>
      <c r="AR1030" s="104"/>
      <c r="AS1030" s="104"/>
      <c r="AT1030" s="104"/>
      <c r="AU1030" s="104"/>
      <c r="AV1030" s="104"/>
      <c r="AW1030" s="104"/>
      <c r="AX1030" s="104"/>
      <c r="AY1030" s="104"/>
      <c r="AZ1030" s="104"/>
      <c r="BA1030" s="104"/>
      <c r="BB1030" s="162"/>
      <c r="BC1030" s="104"/>
      <c r="BD1030" s="214"/>
      <c r="BE1030" s="213" t="s">
        <v>2506</v>
      </c>
      <c r="BF1030" s="108" t="e">
        <f aca="false">VLOOKUP($A1030,#REF!, 34, FALSE())</f>
        <v>#VALUE!</v>
      </c>
      <c r="BG1030" s="108" t="e">
        <f aca="false">VLOOKUP($A1030,#REF!, 22, FALSE())</f>
        <v>#VALUE!</v>
      </c>
      <c r="BH1030" s="109"/>
    </row>
    <row r="1031" s="193" customFormat="true" ht="12.75" hidden="false" customHeight="true" outlineLevel="0" collapsed="false">
      <c r="A1031" s="1" t="s">
        <v>2507</v>
      </c>
      <c r="B1031" s="86" t="e">
        <f aca="false">VLOOKUP($A1031,#REF!, 34, FALSE())</f>
        <v>#VALUE!</v>
      </c>
      <c r="C1031" s="87" t="str">
        <f aca="false">CONCATENATE("unused_",A1031)</f>
        <v>unused_DDR_XM3_B5D6</v>
      </c>
      <c r="D1031" s="88" t="e">
        <f aca="false">IF(LEN(VLOOKUP($A1031,#REF!,8,FALSE())),LEFT(VLOOKUP($A1031,#REF!,8,FALSE()),LEN(VLOOKUP($A1031,#REF!,8,FALSE()))-2),"")</f>
        <v>#VALUE!</v>
      </c>
      <c r="E1031" s="89" t="e">
        <f aca="false">IF(LEN(VLOOKUP($A1031,#REF!,4,FALSE())),IF(INDEX(#REF!,MATCH($A1031,#REF!,0),1),LEFT(VLOOKUP($A1031,#REF!,4,FALSE()),LEN(VLOOKUP($A1031,#REF!,4,FALSE()))-2),CONCATENATE(LEFT(VLOOKUP($A1031,#REF!,4,FALSE()),LEN(VLOOKUP($A1031,#REF!,4,FALSE()))-2),"*")),"")</f>
        <v>#VALUE!</v>
      </c>
      <c r="F1031" s="90" t="e">
        <f aca="false">IF(LEN(VLOOKUP($A1031,#REF!,5,FALSE())),IF(INDEX(#REF!,MATCH($A1031,#REF!,0),2),LEFT(VLOOKUP($A1031,#REF!,5,FALSE()),LEN(VLOOKUP($A1031,#REF!,5,FALSE()))-2),CONCATENATE(LEFT(VLOOKUP($A1031,#REF!,5,FALSE()),LEN(VLOOKUP($A1031,#REF!,5,FALSE()))-2),"*")),"")</f>
        <v>#VALUE!</v>
      </c>
      <c r="G1031" s="90" t="e">
        <f aca="false">IF(LEN(VLOOKUP($A1031,#REF!,6,FALSE())),IF(INDEX(#REF!,MATCH($A1031,#REF!,0),3),LEFT(VLOOKUP($A1031,#REF!,6,FALSE()),LEN(VLOOKUP($A1031,#REF!,6,FALSE()))-2),CONCATENATE(LEFT(VLOOKUP($A1031,#REF!,6,FALSE()),LEN(VLOOKUP($A1031,#REF!,6,FALSE()))-2),"*")),"")</f>
        <v>#VALUE!</v>
      </c>
      <c r="H1031" s="91" t="e">
        <f aca="false">IF(LEN(VLOOKUP($A1031,#REF!,7,FALSE())),IF(INDEX(#REF!,MATCH($A1031,#REF!,0),4),LEFT(VLOOKUP($A1031,#REF!,7,FALSE()),LEN(VLOOKUP($A1031,#REF!,7,FALSE()))-2),CONCATENATE(LEFT(VLOOKUP($A1031,#REF!,7,FALSE()),LEN(VLOOKUP($A1031,#REF!,7,FALSE()))-2),"*")),"")</f>
        <v>#VALUE!</v>
      </c>
      <c r="I1031" s="92" t="e">
        <f aca="false">IF(LEN(VLOOKUP($A1031,#REF!,8,FALSE())),UPPER(RIGHT(VLOOKUP($A1031,#REF!,8,FALSE()), 1)),"")</f>
        <v>#VALUE!</v>
      </c>
      <c r="J1031" s="90" t="e">
        <f aca="false">IF(LEN(VLOOKUP($A1031,#REF!,4,FALSE())),UPPER(RIGHT(VLOOKUP($A1031,#REF!,4,FALSE()), 1)),"")</f>
        <v>#VALUE!</v>
      </c>
      <c r="K1031" s="90" t="e">
        <f aca="false">IF(LEN(VLOOKUP($A1031,#REF!,5,FALSE())),UPPER(RIGHT(VLOOKUP($A1031,#REF!,5,FALSE()), 1)),"")</f>
        <v>#VALUE!</v>
      </c>
      <c r="L1031" s="90" t="e">
        <f aca="false">IF(LEN(VLOOKUP($A1031,#REF!,6,FALSE())),UPPER(RIGHT(VLOOKUP($A1031,#REF!,6,FALSE()), 1)),"")</f>
        <v>#VALUE!</v>
      </c>
      <c r="M1031" s="91" t="e">
        <f aca="false">IF(LEN(VLOOKUP($A1031,#REF!,7,FALSE())),UPPER(RIGHT(VLOOKUP($A1031,#REF!,7,FALSE()), 1)),"")</f>
        <v>#VALUE!</v>
      </c>
      <c r="N1031" s="185"/>
      <c r="O1031" s="185"/>
      <c r="P1031" s="185"/>
      <c r="Q1031" s="185"/>
      <c r="R1031" s="185"/>
      <c r="S1031" s="100" t="e">
        <f aca="false">HLOOKUP("Device Tree Pin Name",#REF!,MATCH($A1031,#REF!,0),FALSE())</f>
        <v>#VALUE!</v>
      </c>
      <c r="T1031" s="95" t="e">
        <f aca="false">HLOOKUP("power rail",#REF!,MATCH($A1031,#REF!,0),FALSE())</f>
        <v>#VALUE!</v>
      </c>
      <c r="U1031" s="96" t="e">
        <f aca="false">HLOOKUP("Wake Capable",#REF!,MATCH($A1031,#REF!,0),FALSE())</f>
        <v>#VALUE!</v>
      </c>
      <c r="V1031" s="96" t="e">
        <f aca="false">HLOOKUP("Strap",#REF!,MATCH($A1031,#REF!,0),FALSE())</f>
        <v>#VALUE!</v>
      </c>
      <c r="W1031" s="96"/>
      <c r="X1031" s="96"/>
      <c r="Y1031" s="96"/>
      <c r="Z1031" s="95"/>
      <c r="AA1031" s="95" t="e">
        <f aca="false">HLOOKUP("Pad type",#REF!,MATCH($A1031,#REF!,0),FALSE())</f>
        <v>#VALUE!</v>
      </c>
      <c r="AB1031" s="100"/>
      <c r="AC1031" s="100" t="e">
        <f aca="false">HLOOKUP("POR Pin State",#REF!,MATCH($A1031,#REF!,0),FALSE())</f>
        <v>#VALUE!</v>
      </c>
      <c r="AD1031" s="186"/>
      <c r="AE1031" s="187"/>
      <c r="AF1031" s="187"/>
      <c r="AG1031" s="187"/>
      <c r="AH1031" s="188"/>
      <c r="AI1031" s="188"/>
      <c r="AJ1031" s="189"/>
      <c r="AK1031" s="189"/>
      <c r="AL1031" s="189"/>
      <c r="AM1031" s="189"/>
      <c r="AN1031" s="189"/>
      <c r="AO1031" s="189"/>
      <c r="AP1031" s="189"/>
      <c r="AQ1031" s="194" t="s">
        <v>2508</v>
      </c>
      <c r="AR1031" s="104"/>
      <c r="AS1031" s="104"/>
      <c r="AT1031" s="104"/>
      <c r="AU1031" s="104"/>
      <c r="AV1031" s="104"/>
      <c r="AW1031" s="104"/>
      <c r="AX1031" s="104"/>
      <c r="AY1031" s="104"/>
      <c r="AZ1031" s="104"/>
      <c r="BA1031" s="104"/>
      <c r="BB1031" s="162"/>
      <c r="BC1031" s="104"/>
      <c r="BD1031" s="214"/>
      <c r="BE1031" s="213" t="s">
        <v>2509</v>
      </c>
      <c r="BF1031" s="108" t="e">
        <f aca="false">VLOOKUP($A1031,#REF!, 34, FALSE())</f>
        <v>#VALUE!</v>
      </c>
      <c r="BG1031" s="108" t="e">
        <f aca="false">VLOOKUP($A1031,#REF!, 22, FALSE())</f>
        <v>#VALUE!</v>
      </c>
      <c r="BH1031" s="109"/>
    </row>
    <row r="1032" s="193" customFormat="true" ht="12.75" hidden="false" customHeight="true" outlineLevel="0" collapsed="false">
      <c r="A1032" s="1" t="s">
        <v>2510</v>
      </c>
      <c r="B1032" s="86" t="e">
        <f aca="false">VLOOKUP($A1032,#REF!, 34, FALSE())</f>
        <v>#VALUE!</v>
      </c>
      <c r="C1032" s="87" t="str">
        <f aca="false">CONCATENATE("unused_",A1032)</f>
        <v>unused_DDR_XM3_B5D7</v>
      </c>
      <c r="D1032" s="88" t="e">
        <f aca="false">IF(LEN(VLOOKUP($A1032,#REF!,8,FALSE())),LEFT(VLOOKUP($A1032,#REF!,8,FALSE()),LEN(VLOOKUP($A1032,#REF!,8,FALSE()))-2),"")</f>
        <v>#VALUE!</v>
      </c>
      <c r="E1032" s="89" t="e">
        <f aca="false">IF(LEN(VLOOKUP($A1032,#REF!,4,FALSE())),IF(INDEX(#REF!,MATCH($A1032,#REF!,0),1),LEFT(VLOOKUP($A1032,#REF!,4,FALSE()),LEN(VLOOKUP($A1032,#REF!,4,FALSE()))-2),CONCATENATE(LEFT(VLOOKUP($A1032,#REF!,4,FALSE()),LEN(VLOOKUP($A1032,#REF!,4,FALSE()))-2),"*")),"")</f>
        <v>#VALUE!</v>
      </c>
      <c r="F1032" s="90" t="e">
        <f aca="false">IF(LEN(VLOOKUP($A1032,#REF!,5,FALSE())),IF(INDEX(#REF!,MATCH($A1032,#REF!,0),2),LEFT(VLOOKUP($A1032,#REF!,5,FALSE()),LEN(VLOOKUP($A1032,#REF!,5,FALSE()))-2),CONCATENATE(LEFT(VLOOKUP($A1032,#REF!,5,FALSE()),LEN(VLOOKUP($A1032,#REF!,5,FALSE()))-2),"*")),"")</f>
        <v>#VALUE!</v>
      </c>
      <c r="G1032" s="90" t="e">
        <f aca="false">IF(LEN(VLOOKUP($A1032,#REF!,6,FALSE())),IF(INDEX(#REF!,MATCH($A1032,#REF!,0),3),LEFT(VLOOKUP($A1032,#REF!,6,FALSE()),LEN(VLOOKUP($A1032,#REF!,6,FALSE()))-2),CONCATENATE(LEFT(VLOOKUP($A1032,#REF!,6,FALSE()),LEN(VLOOKUP($A1032,#REF!,6,FALSE()))-2),"*")),"")</f>
        <v>#VALUE!</v>
      </c>
      <c r="H1032" s="91" t="e">
        <f aca="false">IF(LEN(VLOOKUP($A1032,#REF!,7,FALSE())),IF(INDEX(#REF!,MATCH($A1032,#REF!,0),4),LEFT(VLOOKUP($A1032,#REF!,7,FALSE()),LEN(VLOOKUP($A1032,#REF!,7,FALSE()))-2),CONCATENATE(LEFT(VLOOKUP($A1032,#REF!,7,FALSE()),LEN(VLOOKUP($A1032,#REF!,7,FALSE()))-2),"*")),"")</f>
        <v>#VALUE!</v>
      </c>
      <c r="I1032" s="92" t="e">
        <f aca="false">IF(LEN(VLOOKUP($A1032,#REF!,8,FALSE())),UPPER(RIGHT(VLOOKUP($A1032,#REF!,8,FALSE()), 1)),"")</f>
        <v>#VALUE!</v>
      </c>
      <c r="J1032" s="90" t="e">
        <f aca="false">IF(LEN(VLOOKUP($A1032,#REF!,4,FALSE())),UPPER(RIGHT(VLOOKUP($A1032,#REF!,4,FALSE()), 1)),"")</f>
        <v>#VALUE!</v>
      </c>
      <c r="K1032" s="90" t="e">
        <f aca="false">IF(LEN(VLOOKUP($A1032,#REF!,5,FALSE())),UPPER(RIGHT(VLOOKUP($A1032,#REF!,5,FALSE()), 1)),"")</f>
        <v>#VALUE!</v>
      </c>
      <c r="L1032" s="90" t="e">
        <f aca="false">IF(LEN(VLOOKUP($A1032,#REF!,6,FALSE())),UPPER(RIGHT(VLOOKUP($A1032,#REF!,6,FALSE()), 1)),"")</f>
        <v>#VALUE!</v>
      </c>
      <c r="M1032" s="91" t="e">
        <f aca="false">IF(LEN(VLOOKUP($A1032,#REF!,7,FALSE())),UPPER(RIGHT(VLOOKUP($A1032,#REF!,7,FALSE()), 1)),"")</f>
        <v>#VALUE!</v>
      </c>
      <c r="N1032" s="185"/>
      <c r="O1032" s="185"/>
      <c r="P1032" s="185"/>
      <c r="Q1032" s="185"/>
      <c r="R1032" s="185"/>
      <c r="S1032" s="100" t="e">
        <f aca="false">HLOOKUP("Device Tree Pin Name",#REF!,MATCH($A1032,#REF!,0),FALSE())</f>
        <v>#VALUE!</v>
      </c>
      <c r="T1032" s="95" t="e">
        <f aca="false">HLOOKUP("power rail",#REF!,MATCH($A1032,#REF!,0),FALSE())</f>
        <v>#VALUE!</v>
      </c>
      <c r="U1032" s="96" t="e">
        <f aca="false">HLOOKUP("Wake Capable",#REF!,MATCH($A1032,#REF!,0),FALSE())</f>
        <v>#VALUE!</v>
      </c>
      <c r="V1032" s="96" t="e">
        <f aca="false">HLOOKUP("Strap",#REF!,MATCH($A1032,#REF!,0),FALSE())</f>
        <v>#VALUE!</v>
      </c>
      <c r="W1032" s="96"/>
      <c r="X1032" s="96"/>
      <c r="Y1032" s="96"/>
      <c r="Z1032" s="95"/>
      <c r="AA1032" s="95" t="e">
        <f aca="false">HLOOKUP("Pad type",#REF!,MATCH($A1032,#REF!,0),FALSE())</f>
        <v>#VALUE!</v>
      </c>
      <c r="AB1032" s="100"/>
      <c r="AC1032" s="100" t="e">
        <f aca="false">HLOOKUP("POR Pin State",#REF!,MATCH($A1032,#REF!,0),FALSE())</f>
        <v>#VALUE!</v>
      </c>
      <c r="AD1032" s="186"/>
      <c r="AE1032" s="187"/>
      <c r="AF1032" s="187"/>
      <c r="AG1032" s="187"/>
      <c r="AH1032" s="188"/>
      <c r="AI1032" s="188"/>
      <c r="AJ1032" s="189"/>
      <c r="AK1032" s="189"/>
      <c r="AL1032" s="189"/>
      <c r="AM1032" s="189"/>
      <c r="AN1032" s="189"/>
      <c r="AO1032" s="189"/>
      <c r="AP1032" s="189"/>
      <c r="AQ1032" s="194" t="s">
        <v>2511</v>
      </c>
      <c r="AR1032" s="104"/>
      <c r="AS1032" s="104"/>
      <c r="AT1032" s="104"/>
      <c r="AU1032" s="104"/>
      <c r="AV1032" s="104"/>
      <c r="AW1032" s="104"/>
      <c r="AX1032" s="104"/>
      <c r="AY1032" s="104"/>
      <c r="AZ1032" s="104"/>
      <c r="BA1032" s="104"/>
      <c r="BB1032" s="162"/>
      <c r="BC1032" s="104"/>
      <c r="BD1032" s="214"/>
      <c r="BE1032" s="213" t="s">
        <v>2512</v>
      </c>
      <c r="BF1032" s="108" t="e">
        <f aca="false">VLOOKUP($A1032,#REF!, 34, FALSE())</f>
        <v>#VALUE!</v>
      </c>
      <c r="BG1032" s="108" t="e">
        <f aca="false">VLOOKUP($A1032,#REF!, 22, FALSE())</f>
        <v>#VALUE!</v>
      </c>
      <c r="BH1032" s="109"/>
    </row>
    <row r="1033" s="193" customFormat="true" ht="12.75" hidden="false" customHeight="true" outlineLevel="0" collapsed="false">
      <c r="A1033" s="133" t="s">
        <v>2513</v>
      </c>
      <c r="B1033" s="86" t="e">
        <f aca="false">VLOOKUP($A1033,#REF!, 34, FALSE())</f>
        <v>#VALUE!</v>
      </c>
      <c r="C1033" s="87" t="str">
        <f aca="false">CONCATENATE("unused_",A1033)</f>
        <v>unused_DDR_XM3_B5DMI</v>
      </c>
      <c r="D1033" s="88" t="e">
        <f aca="false">IF(LEN(VLOOKUP($A1033,#REF!,8,FALSE())),LEFT(VLOOKUP($A1033,#REF!,8,FALSE()),LEN(VLOOKUP($A1033,#REF!,8,FALSE()))-2),"")</f>
        <v>#VALUE!</v>
      </c>
      <c r="E1033" s="89" t="e">
        <f aca="false">IF(LEN(VLOOKUP($A1033,#REF!,4,FALSE())),IF(INDEX(#REF!,MATCH($A1033,#REF!,0),1),LEFT(VLOOKUP($A1033,#REF!,4,FALSE()),LEN(VLOOKUP($A1033,#REF!,4,FALSE()))-2),CONCATENATE(LEFT(VLOOKUP($A1033,#REF!,4,FALSE()),LEN(VLOOKUP($A1033,#REF!,4,FALSE()))-2),"*")),"")</f>
        <v>#VALUE!</v>
      </c>
      <c r="F1033" s="90" t="e">
        <f aca="false">IF(LEN(VLOOKUP($A1033,#REF!,5,FALSE())),IF(INDEX(#REF!,MATCH($A1033,#REF!,0),2),LEFT(VLOOKUP($A1033,#REF!,5,FALSE()),LEN(VLOOKUP($A1033,#REF!,5,FALSE()))-2),CONCATENATE(LEFT(VLOOKUP($A1033,#REF!,5,FALSE()),LEN(VLOOKUP($A1033,#REF!,5,FALSE()))-2),"*")),"")</f>
        <v>#VALUE!</v>
      </c>
      <c r="G1033" s="90" t="e">
        <f aca="false">IF(LEN(VLOOKUP($A1033,#REF!,6,FALSE())),IF(INDEX(#REF!,MATCH($A1033,#REF!,0),3),LEFT(VLOOKUP($A1033,#REF!,6,FALSE()),LEN(VLOOKUP($A1033,#REF!,6,FALSE()))-2),CONCATENATE(LEFT(VLOOKUP($A1033,#REF!,6,FALSE()),LEN(VLOOKUP($A1033,#REF!,6,FALSE()))-2),"*")),"")</f>
        <v>#VALUE!</v>
      </c>
      <c r="H1033" s="91" t="e">
        <f aca="false">IF(LEN(VLOOKUP($A1033,#REF!,7,FALSE())),IF(INDEX(#REF!,MATCH($A1033,#REF!,0),4),LEFT(VLOOKUP($A1033,#REF!,7,FALSE()),LEN(VLOOKUP($A1033,#REF!,7,FALSE()))-2),CONCATENATE(LEFT(VLOOKUP($A1033,#REF!,7,FALSE()),LEN(VLOOKUP($A1033,#REF!,7,FALSE()))-2),"*")),"")</f>
        <v>#VALUE!</v>
      </c>
      <c r="I1033" s="92" t="e">
        <f aca="false">IF(LEN(VLOOKUP($A1033,#REF!,8,FALSE())),UPPER(RIGHT(VLOOKUP($A1033,#REF!,8,FALSE()), 1)),"")</f>
        <v>#VALUE!</v>
      </c>
      <c r="J1033" s="90" t="e">
        <f aca="false">IF(LEN(VLOOKUP($A1033,#REF!,4,FALSE())),UPPER(RIGHT(VLOOKUP($A1033,#REF!,4,FALSE()), 1)),"")</f>
        <v>#VALUE!</v>
      </c>
      <c r="K1033" s="90" t="e">
        <f aca="false">IF(LEN(VLOOKUP($A1033,#REF!,5,FALSE())),UPPER(RIGHT(VLOOKUP($A1033,#REF!,5,FALSE()), 1)),"")</f>
        <v>#VALUE!</v>
      </c>
      <c r="L1033" s="90" t="e">
        <f aca="false">IF(LEN(VLOOKUP($A1033,#REF!,6,FALSE())),UPPER(RIGHT(VLOOKUP($A1033,#REF!,6,FALSE()), 1)),"")</f>
        <v>#VALUE!</v>
      </c>
      <c r="M1033" s="91" t="e">
        <f aca="false">IF(LEN(VLOOKUP($A1033,#REF!,7,FALSE())),UPPER(RIGHT(VLOOKUP($A1033,#REF!,7,FALSE()), 1)),"")</f>
        <v>#VALUE!</v>
      </c>
      <c r="N1033" s="185"/>
      <c r="O1033" s="185"/>
      <c r="P1033" s="185"/>
      <c r="Q1033" s="185"/>
      <c r="R1033" s="185"/>
      <c r="S1033" s="100" t="e">
        <f aca="false">HLOOKUP("Device Tree Pin Name",#REF!,MATCH($A1033,#REF!,0),FALSE())</f>
        <v>#VALUE!</v>
      </c>
      <c r="T1033" s="95" t="e">
        <f aca="false">HLOOKUP("power rail",#REF!,MATCH($A1033,#REF!,0),FALSE())</f>
        <v>#VALUE!</v>
      </c>
      <c r="U1033" s="96" t="e">
        <f aca="false">HLOOKUP("Wake Capable",#REF!,MATCH($A1033,#REF!,0),FALSE())</f>
        <v>#VALUE!</v>
      </c>
      <c r="V1033" s="96" t="e">
        <f aca="false">HLOOKUP("Strap",#REF!,MATCH($A1033,#REF!,0),FALSE())</f>
        <v>#VALUE!</v>
      </c>
      <c r="W1033" s="96"/>
      <c r="X1033" s="96"/>
      <c r="Y1033" s="96"/>
      <c r="Z1033" s="95"/>
      <c r="AA1033" s="95" t="e">
        <f aca="false">HLOOKUP("Pad type",#REF!,MATCH($A1033,#REF!,0),FALSE())</f>
        <v>#VALUE!</v>
      </c>
      <c r="AB1033" s="100"/>
      <c r="AC1033" s="100" t="e">
        <f aca="false">HLOOKUP("POR Pin State",#REF!,MATCH($A1033,#REF!,0),FALSE())</f>
        <v>#VALUE!</v>
      </c>
      <c r="AD1033" s="186"/>
      <c r="AE1033" s="187"/>
      <c r="AF1033" s="187"/>
      <c r="AG1033" s="187"/>
      <c r="AH1033" s="188"/>
      <c r="AI1033" s="188"/>
      <c r="AJ1033" s="189"/>
      <c r="AK1033" s="189"/>
      <c r="AL1033" s="189"/>
      <c r="AM1033" s="189"/>
      <c r="AN1033" s="189"/>
      <c r="AO1033" s="189"/>
      <c r="AP1033" s="189"/>
      <c r="AQ1033" s="194" t="s">
        <v>2513</v>
      </c>
      <c r="AR1033" s="104"/>
      <c r="AS1033" s="104"/>
      <c r="AT1033" s="104"/>
      <c r="AU1033" s="104"/>
      <c r="AV1033" s="104"/>
      <c r="AW1033" s="104"/>
      <c r="AX1033" s="104"/>
      <c r="AY1033" s="104"/>
      <c r="AZ1033" s="104"/>
      <c r="BA1033" s="104"/>
      <c r="BB1033" s="162"/>
      <c r="BC1033" s="104"/>
      <c r="BD1033" s="214"/>
      <c r="BE1033" s="213" t="s">
        <v>2514</v>
      </c>
      <c r="BF1033" s="108" t="e">
        <f aca="false">VLOOKUP($A1033,#REF!, 34, FALSE())</f>
        <v>#VALUE!</v>
      </c>
      <c r="BG1033" s="108" t="e">
        <f aca="false">VLOOKUP($A1033,#REF!, 22, FALSE())</f>
        <v>#VALUE!</v>
      </c>
      <c r="BH1033" s="109"/>
    </row>
    <row r="1034" s="193" customFormat="true" ht="12.75" hidden="false" customHeight="true" outlineLevel="0" collapsed="false">
      <c r="A1034" s="133" t="s">
        <v>2515</v>
      </c>
      <c r="B1034" s="86" t="e">
        <f aca="false">VLOOKUP($A1034,#REF!, 34, FALSE())</f>
        <v>#VALUE!</v>
      </c>
      <c r="C1034" s="87" t="str">
        <f aca="false">CONCATENATE("unused_",A1034)</f>
        <v>unused_DDR_XM3_B5WCK_P</v>
      </c>
      <c r="D1034" s="88" t="e">
        <f aca="false">IF(LEN(VLOOKUP($A1034,#REF!,8,FALSE())),LEFT(VLOOKUP($A1034,#REF!,8,FALSE()),LEN(VLOOKUP($A1034,#REF!,8,FALSE()))-2),"")</f>
        <v>#VALUE!</v>
      </c>
      <c r="E1034" s="89" t="e">
        <f aca="false">IF(LEN(VLOOKUP($A1034,#REF!,4,FALSE())),IF(INDEX(#REF!,MATCH($A1034,#REF!,0),1),LEFT(VLOOKUP($A1034,#REF!,4,FALSE()),LEN(VLOOKUP($A1034,#REF!,4,FALSE()))-2),CONCATENATE(LEFT(VLOOKUP($A1034,#REF!,4,FALSE()),LEN(VLOOKUP($A1034,#REF!,4,FALSE()))-2),"*")),"")</f>
        <v>#VALUE!</v>
      </c>
      <c r="F1034" s="90" t="e">
        <f aca="false">IF(LEN(VLOOKUP($A1034,#REF!,5,FALSE())),IF(INDEX(#REF!,MATCH($A1034,#REF!,0),2),LEFT(VLOOKUP($A1034,#REF!,5,FALSE()),LEN(VLOOKUP($A1034,#REF!,5,FALSE()))-2),CONCATENATE(LEFT(VLOOKUP($A1034,#REF!,5,FALSE()),LEN(VLOOKUP($A1034,#REF!,5,FALSE()))-2),"*")),"")</f>
        <v>#VALUE!</v>
      </c>
      <c r="G1034" s="90" t="e">
        <f aca="false">IF(LEN(VLOOKUP($A1034,#REF!,6,FALSE())),IF(INDEX(#REF!,MATCH($A1034,#REF!,0),3),LEFT(VLOOKUP($A1034,#REF!,6,FALSE()),LEN(VLOOKUP($A1034,#REF!,6,FALSE()))-2),CONCATENATE(LEFT(VLOOKUP($A1034,#REF!,6,FALSE()),LEN(VLOOKUP($A1034,#REF!,6,FALSE()))-2),"*")),"")</f>
        <v>#VALUE!</v>
      </c>
      <c r="H1034" s="91" t="e">
        <f aca="false">IF(LEN(VLOOKUP($A1034,#REF!,7,FALSE())),IF(INDEX(#REF!,MATCH($A1034,#REF!,0),4),LEFT(VLOOKUP($A1034,#REF!,7,FALSE()),LEN(VLOOKUP($A1034,#REF!,7,FALSE()))-2),CONCATENATE(LEFT(VLOOKUP($A1034,#REF!,7,FALSE()),LEN(VLOOKUP($A1034,#REF!,7,FALSE()))-2),"*")),"")</f>
        <v>#VALUE!</v>
      </c>
      <c r="I1034" s="92" t="e">
        <f aca="false">IF(LEN(VLOOKUP($A1034,#REF!,8,FALSE())),UPPER(RIGHT(VLOOKUP($A1034,#REF!,8,FALSE()), 1)),"")</f>
        <v>#VALUE!</v>
      </c>
      <c r="J1034" s="90" t="e">
        <f aca="false">IF(LEN(VLOOKUP($A1034,#REF!,4,FALSE())),UPPER(RIGHT(VLOOKUP($A1034,#REF!,4,FALSE()), 1)),"")</f>
        <v>#VALUE!</v>
      </c>
      <c r="K1034" s="90" t="e">
        <f aca="false">IF(LEN(VLOOKUP($A1034,#REF!,5,FALSE())),UPPER(RIGHT(VLOOKUP($A1034,#REF!,5,FALSE()), 1)),"")</f>
        <v>#VALUE!</v>
      </c>
      <c r="L1034" s="90" t="e">
        <f aca="false">IF(LEN(VLOOKUP($A1034,#REF!,6,FALSE())),UPPER(RIGHT(VLOOKUP($A1034,#REF!,6,FALSE()), 1)),"")</f>
        <v>#VALUE!</v>
      </c>
      <c r="M1034" s="91" t="e">
        <f aca="false">IF(LEN(VLOOKUP($A1034,#REF!,7,FALSE())),UPPER(RIGHT(VLOOKUP($A1034,#REF!,7,FALSE()), 1)),"")</f>
        <v>#VALUE!</v>
      </c>
      <c r="N1034" s="185"/>
      <c r="O1034" s="185"/>
      <c r="P1034" s="185"/>
      <c r="Q1034" s="185"/>
      <c r="R1034" s="185"/>
      <c r="S1034" s="100" t="e">
        <f aca="false">HLOOKUP("Device Tree Pin Name",#REF!,MATCH($A1034,#REF!,0),FALSE())</f>
        <v>#VALUE!</v>
      </c>
      <c r="T1034" s="95" t="e">
        <f aca="false">HLOOKUP("power rail",#REF!,MATCH($A1034,#REF!,0),FALSE())</f>
        <v>#VALUE!</v>
      </c>
      <c r="U1034" s="96" t="e">
        <f aca="false">HLOOKUP("Wake Capable",#REF!,MATCH($A1034,#REF!,0),FALSE())</f>
        <v>#VALUE!</v>
      </c>
      <c r="V1034" s="96" t="e">
        <f aca="false">HLOOKUP("Strap",#REF!,MATCH($A1034,#REF!,0),FALSE())</f>
        <v>#VALUE!</v>
      </c>
      <c r="W1034" s="96"/>
      <c r="X1034" s="96"/>
      <c r="Y1034" s="96"/>
      <c r="Z1034" s="95"/>
      <c r="AA1034" s="95" t="e">
        <f aca="false">HLOOKUP("Pad type",#REF!,MATCH($A1034,#REF!,0),FALSE())</f>
        <v>#VALUE!</v>
      </c>
      <c r="AB1034" s="100"/>
      <c r="AC1034" s="100" t="e">
        <f aca="false">HLOOKUP("POR Pin State",#REF!,MATCH($A1034,#REF!,0),FALSE())</f>
        <v>#VALUE!</v>
      </c>
      <c r="AD1034" s="186"/>
      <c r="AE1034" s="187"/>
      <c r="AF1034" s="187"/>
      <c r="AG1034" s="187"/>
      <c r="AH1034" s="188"/>
      <c r="AI1034" s="188"/>
      <c r="AJ1034" s="189"/>
      <c r="AK1034" s="189"/>
      <c r="AL1034" s="189"/>
      <c r="AM1034" s="189"/>
      <c r="AN1034" s="189"/>
      <c r="AO1034" s="189"/>
      <c r="AP1034" s="189"/>
      <c r="AQ1034" s="194" t="s">
        <v>2515</v>
      </c>
      <c r="AR1034" s="104"/>
      <c r="AS1034" s="104"/>
      <c r="AT1034" s="104"/>
      <c r="AU1034" s="104"/>
      <c r="AV1034" s="104"/>
      <c r="AW1034" s="104"/>
      <c r="AX1034" s="104"/>
      <c r="AY1034" s="104"/>
      <c r="AZ1034" s="104"/>
      <c r="BA1034" s="104"/>
      <c r="BB1034" s="162"/>
      <c r="BC1034" s="104"/>
      <c r="BD1034" s="214"/>
      <c r="BE1034" s="213" t="s">
        <v>2516</v>
      </c>
      <c r="BF1034" s="108" t="e">
        <f aca="false">VLOOKUP($A1034,#REF!, 34, FALSE())</f>
        <v>#VALUE!</v>
      </c>
      <c r="BG1034" s="108" t="e">
        <f aca="false">VLOOKUP($A1034,#REF!, 22, FALSE())</f>
        <v>#VALUE!</v>
      </c>
      <c r="BH1034" s="109"/>
    </row>
    <row r="1035" s="193" customFormat="true" ht="12.75" hidden="false" customHeight="true" outlineLevel="0" collapsed="false">
      <c r="A1035" s="133" t="s">
        <v>2517</v>
      </c>
      <c r="B1035" s="86" t="e">
        <f aca="false">VLOOKUP($A1035,#REF!, 34, FALSE())</f>
        <v>#VALUE!</v>
      </c>
      <c r="C1035" s="87" t="str">
        <f aca="false">CONCATENATE("unused_",A1035)</f>
        <v>unused_DDR_XM3_B5WCK_N</v>
      </c>
      <c r="D1035" s="88" t="e">
        <f aca="false">IF(LEN(VLOOKUP($A1035,#REF!,8,FALSE())),LEFT(VLOOKUP($A1035,#REF!,8,FALSE()),LEN(VLOOKUP($A1035,#REF!,8,FALSE()))-2),"")</f>
        <v>#VALUE!</v>
      </c>
      <c r="E1035" s="89" t="e">
        <f aca="false">IF(LEN(VLOOKUP($A1035,#REF!,4,FALSE())),IF(INDEX(#REF!,MATCH($A1035,#REF!,0),1),LEFT(VLOOKUP($A1035,#REF!,4,FALSE()),LEN(VLOOKUP($A1035,#REF!,4,FALSE()))-2),CONCATENATE(LEFT(VLOOKUP($A1035,#REF!,4,FALSE()),LEN(VLOOKUP($A1035,#REF!,4,FALSE()))-2),"*")),"")</f>
        <v>#VALUE!</v>
      </c>
      <c r="F1035" s="90" t="e">
        <f aca="false">IF(LEN(VLOOKUP($A1035,#REF!,5,FALSE())),IF(INDEX(#REF!,MATCH($A1035,#REF!,0),2),LEFT(VLOOKUP($A1035,#REF!,5,FALSE()),LEN(VLOOKUP($A1035,#REF!,5,FALSE()))-2),CONCATENATE(LEFT(VLOOKUP($A1035,#REF!,5,FALSE()),LEN(VLOOKUP($A1035,#REF!,5,FALSE()))-2),"*")),"")</f>
        <v>#VALUE!</v>
      </c>
      <c r="G1035" s="90" t="e">
        <f aca="false">IF(LEN(VLOOKUP($A1035,#REF!,6,FALSE())),IF(INDEX(#REF!,MATCH($A1035,#REF!,0),3),LEFT(VLOOKUP($A1035,#REF!,6,FALSE()),LEN(VLOOKUP($A1035,#REF!,6,FALSE()))-2),CONCATENATE(LEFT(VLOOKUP($A1035,#REF!,6,FALSE()),LEN(VLOOKUP($A1035,#REF!,6,FALSE()))-2),"*")),"")</f>
        <v>#VALUE!</v>
      </c>
      <c r="H1035" s="91" t="e">
        <f aca="false">IF(LEN(VLOOKUP($A1035,#REF!,7,FALSE())),IF(INDEX(#REF!,MATCH($A1035,#REF!,0),4),LEFT(VLOOKUP($A1035,#REF!,7,FALSE()),LEN(VLOOKUP($A1035,#REF!,7,FALSE()))-2),CONCATENATE(LEFT(VLOOKUP($A1035,#REF!,7,FALSE()),LEN(VLOOKUP($A1035,#REF!,7,FALSE()))-2),"*")),"")</f>
        <v>#VALUE!</v>
      </c>
      <c r="I1035" s="92" t="e">
        <f aca="false">IF(LEN(VLOOKUP($A1035,#REF!,8,FALSE())),UPPER(RIGHT(VLOOKUP($A1035,#REF!,8,FALSE()), 1)),"")</f>
        <v>#VALUE!</v>
      </c>
      <c r="J1035" s="90" t="e">
        <f aca="false">IF(LEN(VLOOKUP($A1035,#REF!,4,FALSE())),UPPER(RIGHT(VLOOKUP($A1035,#REF!,4,FALSE()), 1)),"")</f>
        <v>#VALUE!</v>
      </c>
      <c r="K1035" s="90" t="e">
        <f aca="false">IF(LEN(VLOOKUP($A1035,#REF!,5,FALSE())),UPPER(RIGHT(VLOOKUP($A1035,#REF!,5,FALSE()), 1)),"")</f>
        <v>#VALUE!</v>
      </c>
      <c r="L1035" s="90" t="e">
        <f aca="false">IF(LEN(VLOOKUP($A1035,#REF!,6,FALSE())),UPPER(RIGHT(VLOOKUP($A1035,#REF!,6,FALSE()), 1)),"")</f>
        <v>#VALUE!</v>
      </c>
      <c r="M1035" s="91" t="e">
        <f aca="false">IF(LEN(VLOOKUP($A1035,#REF!,7,FALSE())),UPPER(RIGHT(VLOOKUP($A1035,#REF!,7,FALSE()), 1)),"")</f>
        <v>#VALUE!</v>
      </c>
      <c r="N1035" s="185"/>
      <c r="O1035" s="185"/>
      <c r="P1035" s="185"/>
      <c r="Q1035" s="185"/>
      <c r="R1035" s="185"/>
      <c r="S1035" s="100" t="e">
        <f aca="false">HLOOKUP("Device Tree Pin Name",#REF!,MATCH($A1035,#REF!,0),FALSE())</f>
        <v>#VALUE!</v>
      </c>
      <c r="T1035" s="95" t="e">
        <f aca="false">HLOOKUP("power rail",#REF!,MATCH($A1035,#REF!,0),FALSE())</f>
        <v>#VALUE!</v>
      </c>
      <c r="U1035" s="96" t="e">
        <f aca="false">HLOOKUP("Wake Capable",#REF!,MATCH($A1035,#REF!,0),FALSE())</f>
        <v>#VALUE!</v>
      </c>
      <c r="V1035" s="96" t="e">
        <f aca="false">HLOOKUP("Strap",#REF!,MATCH($A1035,#REF!,0),FALSE())</f>
        <v>#VALUE!</v>
      </c>
      <c r="W1035" s="96"/>
      <c r="X1035" s="96"/>
      <c r="Y1035" s="96"/>
      <c r="Z1035" s="95"/>
      <c r="AA1035" s="95" t="e">
        <f aca="false">HLOOKUP("Pad type",#REF!,MATCH($A1035,#REF!,0),FALSE())</f>
        <v>#VALUE!</v>
      </c>
      <c r="AB1035" s="100"/>
      <c r="AC1035" s="100" t="e">
        <f aca="false">HLOOKUP("POR Pin State",#REF!,MATCH($A1035,#REF!,0),FALSE())</f>
        <v>#VALUE!</v>
      </c>
      <c r="AD1035" s="186"/>
      <c r="AE1035" s="187"/>
      <c r="AF1035" s="187"/>
      <c r="AG1035" s="187"/>
      <c r="AH1035" s="188"/>
      <c r="AI1035" s="188"/>
      <c r="AJ1035" s="189"/>
      <c r="AK1035" s="189"/>
      <c r="AL1035" s="189"/>
      <c r="AM1035" s="189"/>
      <c r="AN1035" s="189"/>
      <c r="AO1035" s="189"/>
      <c r="AP1035" s="189"/>
      <c r="AQ1035" s="194" t="s">
        <v>2517</v>
      </c>
      <c r="AR1035" s="104"/>
      <c r="AS1035" s="104"/>
      <c r="AT1035" s="104"/>
      <c r="AU1035" s="104"/>
      <c r="AV1035" s="104"/>
      <c r="AW1035" s="104"/>
      <c r="AX1035" s="104"/>
      <c r="AY1035" s="104"/>
      <c r="AZ1035" s="104"/>
      <c r="BA1035" s="104"/>
      <c r="BB1035" s="162"/>
      <c r="BC1035" s="104"/>
      <c r="BD1035" s="214"/>
      <c r="BE1035" s="213" t="s">
        <v>2518</v>
      </c>
      <c r="BF1035" s="108" t="e">
        <f aca="false">VLOOKUP($A1035,#REF!, 34, FALSE())</f>
        <v>#VALUE!</v>
      </c>
      <c r="BG1035" s="108" t="e">
        <f aca="false">VLOOKUP($A1035,#REF!, 22, FALSE())</f>
        <v>#VALUE!</v>
      </c>
      <c r="BH1035" s="109"/>
    </row>
    <row r="1036" s="193" customFormat="true" ht="12.75" hidden="false" customHeight="true" outlineLevel="0" collapsed="false">
      <c r="A1036" s="133" t="s">
        <v>2519</v>
      </c>
      <c r="B1036" s="86" t="e">
        <f aca="false">VLOOKUP($A1036,#REF!, 34, FALSE())</f>
        <v>#VALUE!</v>
      </c>
      <c r="C1036" s="87" t="str">
        <f aca="false">CONCATENATE("unused_",A1036)</f>
        <v>unused_DDR_XM3_B5RDQS_P</v>
      </c>
      <c r="D1036" s="88" t="e">
        <f aca="false">IF(LEN(VLOOKUP($A1036,#REF!,8,FALSE())),LEFT(VLOOKUP($A1036,#REF!,8,FALSE()),LEN(VLOOKUP($A1036,#REF!,8,FALSE()))-2),"")</f>
        <v>#VALUE!</v>
      </c>
      <c r="E1036" s="89" t="e">
        <f aca="false">IF(LEN(VLOOKUP($A1036,#REF!,4,FALSE())),IF(INDEX(#REF!,MATCH($A1036,#REF!,0),1),LEFT(VLOOKUP($A1036,#REF!,4,FALSE()),LEN(VLOOKUP($A1036,#REF!,4,FALSE()))-2),CONCATENATE(LEFT(VLOOKUP($A1036,#REF!,4,FALSE()),LEN(VLOOKUP($A1036,#REF!,4,FALSE()))-2),"*")),"")</f>
        <v>#VALUE!</v>
      </c>
      <c r="F1036" s="90" t="e">
        <f aca="false">IF(LEN(VLOOKUP($A1036,#REF!,5,FALSE())),IF(INDEX(#REF!,MATCH($A1036,#REF!,0),2),LEFT(VLOOKUP($A1036,#REF!,5,FALSE()),LEN(VLOOKUP($A1036,#REF!,5,FALSE()))-2),CONCATENATE(LEFT(VLOOKUP($A1036,#REF!,5,FALSE()),LEN(VLOOKUP($A1036,#REF!,5,FALSE()))-2),"*")),"")</f>
        <v>#VALUE!</v>
      </c>
      <c r="G1036" s="90" t="e">
        <f aca="false">IF(LEN(VLOOKUP($A1036,#REF!,6,FALSE())),IF(INDEX(#REF!,MATCH($A1036,#REF!,0),3),LEFT(VLOOKUP($A1036,#REF!,6,FALSE()),LEN(VLOOKUP($A1036,#REF!,6,FALSE()))-2),CONCATENATE(LEFT(VLOOKUP($A1036,#REF!,6,FALSE()),LEN(VLOOKUP($A1036,#REF!,6,FALSE()))-2),"*")),"")</f>
        <v>#VALUE!</v>
      </c>
      <c r="H1036" s="91" t="e">
        <f aca="false">IF(LEN(VLOOKUP($A1036,#REF!,7,FALSE())),IF(INDEX(#REF!,MATCH($A1036,#REF!,0),4),LEFT(VLOOKUP($A1036,#REF!,7,FALSE()),LEN(VLOOKUP($A1036,#REF!,7,FALSE()))-2),CONCATENATE(LEFT(VLOOKUP($A1036,#REF!,7,FALSE()),LEN(VLOOKUP($A1036,#REF!,7,FALSE()))-2),"*")),"")</f>
        <v>#VALUE!</v>
      </c>
      <c r="I1036" s="92" t="e">
        <f aca="false">IF(LEN(VLOOKUP($A1036,#REF!,8,FALSE())),UPPER(RIGHT(VLOOKUP($A1036,#REF!,8,FALSE()), 1)),"")</f>
        <v>#VALUE!</v>
      </c>
      <c r="J1036" s="90" t="e">
        <f aca="false">IF(LEN(VLOOKUP($A1036,#REF!,4,FALSE())),UPPER(RIGHT(VLOOKUP($A1036,#REF!,4,FALSE()), 1)),"")</f>
        <v>#VALUE!</v>
      </c>
      <c r="K1036" s="90" t="e">
        <f aca="false">IF(LEN(VLOOKUP($A1036,#REF!,5,FALSE())),UPPER(RIGHT(VLOOKUP($A1036,#REF!,5,FALSE()), 1)),"")</f>
        <v>#VALUE!</v>
      </c>
      <c r="L1036" s="90" t="e">
        <f aca="false">IF(LEN(VLOOKUP($A1036,#REF!,6,FALSE())),UPPER(RIGHT(VLOOKUP($A1036,#REF!,6,FALSE()), 1)),"")</f>
        <v>#VALUE!</v>
      </c>
      <c r="M1036" s="91" t="e">
        <f aca="false">IF(LEN(VLOOKUP($A1036,#REF!,7,FALSE())),UPPER(RIGHT(VLOOKUP($A1036,#REF!,7,FALSE()), 1)),"")</f>
        <v>#VALUE!</v>
      </c>
      <c r="N1036" s="185"/>
      <c r="O1036" s="185"/>
      <c r="P1036" s="185"/>
      <c r="Q1036" s="185"/>
      <c r="R1036" s="185"/>
      <c r="S1036" s="100" t="e">
        <f aca="false">HLOOKUP("Device Tree Pin Name",#REF!,MATCH($A1036,#REF!,0),FALSE())</f>
        <v>#VALUE!</v>
      </c>
      <c r="T1036" s="95" t="e">
        <f aca="false">HLOOKUP("power rail",#REF!,MATCH($A1036,#REF!,0),FALSE())</f>
        <v>#VALUE!</v>
      </c>
      <c r="U1036" s="96" t="e">
        <f aca="false">HLOOKUP("Wake Capable",#REF!,MATCH($A1036,#REF!,0),FALSE())</f>
        <v>#VALUE!</v>
      </c>
      <c r="V1036" s="96" t="e">
        <f aca="false">HLOOKUP("Strap",#REF!,MATCH($A1036,#REF!,0),FALSE())</f>
        <v>#VALUE!</v>
      </c>
      <c r="W1036" s="96"/>
      <c r="X1036" s="96"/>
      <c r="Y1036" s="96"/>
      <c r="Z1036" s="95"/>
      <c r="AA1036" s="95" t="e">
        <f aca="false">HLOOKUP("Pad type",#REF!,MATCH($A1036,#REF!,0),FALSE())</f>
        <v>#VALUE!</v>
      </c>
      <c r="AB1036" s="100"/>
      <c r="AC1036" s="100" t="e">
        <f aca="false">HLOOKUP("POR Pin State",#REF!,MATCH($A1036,#REF!,0),FALSE())</f>
        <v>#VALUE!</v>
      </c>
      <c r="AD1036" s="186"/>
      <c r="AE1036" s="187"/>
      <c r="AF1036" s="187"/>
      <c r="AG1036" s="187"/>
      <c r="AH1036" s="188"/>
      <c r="AI1036" s="188"/>
      <c r="AJ1036" s="189"/>
      <c r="AK1036" s="189"/>
      <c r="AL1036" s="189"/>
      <c r="AM1036" s="189"/>
      <c r="AN1036" s="189"/>
      <c r="AO1036" s="189"/>
      <c r="AP1036" s="189"/>
      <c r="AQ1036" s="194" t="s">
        <v>2519</v>
      </c>
      <c r="AR1036" s="104"/>
      <c r="AS1036" s="104"/>
      <c r="AT1036" s="104"/>
      <c r="AU1036" s="104"/>
      <c r="AV1036" s="104"/>
      <c r="AW1036" s="104"/>
      <c r="AX1036" s="104"/>
      <c r="AY1036" s="104"/>
      <c r="AZ1036" s="104"/>
      <c r="BA1036" s="104"/>
      <c r="BB1036" s="162"/>
      <c r="BC1036" s="104"/>
      <c r="BD1036" s="214"/>
      <c r="BE1036" s="213" t="s">
        <v>2520</v>
      </c>
      <c r="BF1036" s="108" t="e">
        <f aca="false">VLOOKUP($A1036,#REF!, 34, FALSE())</f>
        <v>#VALUE!</v>
      </c>
      <c r="BG1036" s="108" t="e">
        <f aca="false">VLOOKUP($A1036,#REF!, 22, FALSE())</f>
        <v>#VALUE!</v>
      </c>
      <c r="BH1036" s="109"/>
    </row>
    <row r="1037" s="193" customFormat="true" ht="12.75" hidden="false" customHeight="true" outlineLevel="0" collapsed="false">
      <c r="A1037" s="133" t="s">
        <v>2521</v>
      </c>
      <c r="B1037" s="86" t="e">
        <f aca="false">VLOOKUP($A1037,#REF!, 34, FALSE())</f>
        <v>#VALUE!</v>
      </c>
      <c r="C1037" s="87" t="str">
        <f aca="false">CONCATENATE("unused_",A1037)</f>
        <v>unused_DDR_XM3_B5RDQS_N</v>
      </c>
      <c r="D1037" s="88" t="e">
        <f aca="false">IF(LEN(VLOOKUP($A1037,#REF!,8,FALSE())),LEFT(VLOOKUP($A1037,#REF!,8,FALSE()),LEN(VLOOKUP($A1037,#REF!,8,FALSE()))-2),"")</f>
        <v>#VALUE!</v>
      </c>
      <c r="E1037" s="89" t="e">
        <f aca="false">IF(LEN(VLOOKUP($A1037,#REF!,4,FALSE())),IF(INDEX(#REF!,MATCH($A1037,#REF!,0),1),LEFT(VLOOKUP($A1037,#REF!,4,FALSE()),LEN(VLOOKUP($A1037,#REF!,4,FALSE()))-2),CONCATENATE(LEFT(VLOOKUP($A1037,#REF!,4,FALSE()),LEN(VLOOKUP($A1037,#REF!,4,FALSE()))-2),"*")),"")</f>
        <v>#VALUE!</v>
      </c>
      <c r="F1037" s="90" t="e">
        <f aca="false">IF(LEN(VLOOKUP($A1037,#REF!,5,FALSE())),IF(INDEX(#REF!,MATCH($A1037,#REF!,0),2),LEFT(VLOOKUP($A1037,#REF!,5,FALSE()),LEN(VLOOKUP($A1037,#REF!,5,FALSE()))-2),CONCATENATE(LEFT(VLOOKUP($A1037,#REF!,5,FALSE()),LEN(VLOOKUP($A1037,#REF!,5,FALSE()))-2),"*")),"")</f>
        <v>#VALUE!</v>
      </c>
      <c r="G1037" s="90" t="e">
        <f aca="false">IF(LEN(VLOOKUP($A1037,#REF!,6,FALSE())),IF(INDEX(#REF!,MATCH($A1037,#REF!,0),3),LEFT(VLOOKUP($A1037,#REF!,6,FALSE()),LEN(VLOOKUP($A1037,#REF!,6,FALSE()))-2),CONCATENATE(LEFT(VLOOKUP($A1037,#REF!,6,FALSE()),LEN(VLOOKUP($A1037,#REF!,6,FALSE()))-2),"*")),"")</f>
        <v>#VALUE!</v>
      </c>
      <c r="H1037" s="91" t="e">
        <f aca="false">IF(LEN(VLOOKUP($A1037,#REF!,7,FALSE())),IF(INDEX(#REF!,MATCH($A1037,#REF!,0),4),LEFT(VLOOKUP($A1037,#REF!,7,FALSE()),LEN(VLOOKUP($A1037,#REF!,7,FALSE()))-2),CONCATENATE(LEFT(VLOOKUP($A1037,#REF!,7,FALSE()),LEN(VLOOKUP($A1037,#REF!,7,FALSE()))-2),"*")),"")</f>
        <v>#VALUE!</v>
      </c>
      <c r="I1037" s="92" t="e">
        <f aca="false">IF(LEN(VLOOKUP($A1037,#REF!,8,FALSE())),UPPER(RIGHT(VLOOKUP($A1037,#REF!,8,FALSE()), 1)),"")</f>
        <v>#VALUE!</v>
      </c>
      <c r="J1037" s="90" t="e">
        <f aca="false">IF(LEN(VLOOKUP($A1037,#REF!,4,FALSE())),UPPER(RIGHT(VLOOKUP($A1037,#REF!,4,FALSE()), 1)),"")</f>
        <v>#VALUE!</v>
      </c>
      <c r="K1037" s="90" t="e">
        <f aca="false">IF(LEN(VLOOKUP($A1037,#REF!,5,FALSE())),UPPER(RIGHT(VLOOKUP($A1037,#REF!,5,FALSE()), 1)),"")</f>
        <v>#VALUE!</v>
      </c>
      <c r="L1037" s="90" t="e">
        <f aca="false">IF(LEN(VLOOKUP($A1037,#REF!,6,FALSE())),UPPER(RIGHT(VLOOKUP($A1037,#REF!,6,FALSE()), 1)),"")</f>
        <v>#VALUE!</v>
      </c>
      <c r="M1037" s="91" t="e">
        <f aca="false">IF(LEN(VLOOKUP($A1037,#REF!,7,FALSE())),UPPER(RIGHT(VLOOKUP($A1037,#REF!,7,FALSE()), 1)),"")</f>
        <v>#VALUE!</v>
      </c>
      <c r="N1037" s="185"/>
      <c r="O1037" s="185"/>
      <c r="P1037" s="185"/>
      <c r="Q1037" s="185"/>
      <c r="R1037" s="185"/>
      <c r="S1037" s="100" t="e">
        <f aca="false">HLOOKUP("Device Tree Pin Name",#REF!,MATCH($A1037,#REF!,0),FALSE())</f>
        <v>#VALUE!</v>
      </c>
      <c r="T1037" s="95" t="e">
        <f aca="false">HLOOKUP("power rail",#REF!,MATCH($A1037,#REF!,0),FALSE())</f>
        <v>#VALUE!</v>
      </c>
      <c r="U1037" s="96" t="e">
        <f aca="false">HLOOKUP("Wake Capable",#REF!,MATCH($A1037,#REF!,0),FALSE())</f>
        <v>#VALUE!</v>
      </c>
      <c r="V1037" s="96" t="e">
        <f aca="false">HLOOKUP("Strap",#REF!,MATCH($A1037,#REF!,0),FALSE())</f>
        <v>#VALUE!</v>
      </c>
      <c r="W1037" s="96"/>
      <c r="X1037" s="96"/>
      <c r="Y1037" s="96"/>
      <c r="Z1037" s="95"/>
      <c r="AA1037" s="95" t="e">
        <f aca="false">HLOOKUP("Pad type",#REF!,MATCH($A1037,#REF!,0),FALSE())</f>
        <v>#VALUE!</v>
      </c>
      <c r="AB1037" s="100"/>
      <c r="AC1037" s="100" t="e">
        <f aca="false">HLOOKUP("POR Pin State",#REF!,MATCH($A1037,#REF!,0),FALSE())</f>
        <v>#VALUE!</v>
      </c>
      <c r="AD1037" s="186"/>
      <c r="AE1037" s="187"/>
      <c r="AF1037" s="187"/>
      <c r="AG1037" s="187"/>
      <c r="AH1037" s="188"/>
      <c r="AI1037" s="188"/>
      <c r="AJ1037" s="189"/>
      <c r="AK1037" s="189"/>
      <c r="AL1037" s="189"/>
      <c r="AM1037" s="189"/>
      <c r="AN1037" s="189"/>
      <c r="AO1037" s="189"/>
      <c r="AP1037" s="189"/>
      <c r="AQ1037" s="194" t="s">
        <v>2521</v>
      </c>
      <c r="AR1037" s="104"/>
      <c r="AS1037" s="104"/>
      <c r="AT1037" s="104"/>
      <c r="AU1037" s="104"/>
      <c r="AV1037" s="104"/>
      <c r="AW1037" s="104"/>
      <c r="AX1037" s="104"/>
      <c r="AY1037" s="104"/>
      <c r="AZ1037" s="104"/>
      <c r="BA1037" s="104"/>
      <c r="BB1037" s="162"/>
      <c r="BC1037" s="104"/>
      <c r="BD1037" s="214"/>
      <c r="BE1037" s="213" t="s">
        <v>2522</v>
      </c>
      <c r="BF1037" s="108" t="e">
        <f aca="false">VLOOKUP($A1037,#REF!, 34, FALSE())</f>
        <v>#VALUE!</v>
      </c>
      <c r="BG1037" s="108" t="e">
        <f aca="false">VLOOKUP($A1037,#REF!, 22, FALSE())</f>
        <v>#VALUE!</v>
      </c>
      <c r="BH1037" s="109"/>
    </row>
    <row r="1038" s="193" customFormat="true" ht="12.75" hidden="false" customHeight="true" outlineLevel="0" collapsed="false">
      <c r="A1038" s="133" t="s">
        <v>2523</v>
      </c>
      <c r="B1038" s="86" t="e">
        <f aca="false">VLOOKUP($A1038,#REF!, 34, FALSE())</f>
        <v>#VALUE!</v>
      </c>
      <c r="C1038" s="87" t="str">
        <f aca="false">CONCATENATE("unused_",A1038)</f>
        <v>unused_DDR_XM3_B6D0</v>
      </c>
      <c r="D1038" s="88" t="e">
        <f aca="false">IF(LEN(VLOOKUP($A1038,#REF!,8,FALSE())),LEFT(VLOOKUP($A1038,#REF!,8,FALSE()),LEN(VLOOKUP($A1038,#REF!,8,FALSE()))-2),"")</f>
        <v>#VALUE!</v>
      </c>
      <c r="E1038" s="89" t="e">
        <f aca="false">IF(LEN(VLOOKUP($A1038,#REF!,4,FALSE())),IF(INDEX(#REF!,MATCH($A1038,#REF!,0),1),LEFT(VLOOKUP($A1038,#REF!,4,FALSE()),LEN(VLOOKUP($A1038,#REF!,4,FALSE()))-2),CONCATENATE(LEFT(VLOOKUP($A1038,#REF!,4,FALSE()),LEN(VLOOKUP($A1038,#REF!,4,FALSE()))-2),"*")),"")</f>
        <v>#VALUE!</v>
      </c>
      <c r="F1038" s="90" t="e">
        <f aca="false">IF(LEN(VLOOKUP($A1038,#REF!,5,FALSE())),IF(INDEX(#REF!,MATCH($A1038,#REF!,0),2),LEFT(VLOOKUP($A1038,#REF!,5,FALSE()),LEN(VLOOKUP($A1038,#REF!,5,FALSE()))-2),CONCATENATE(LEFT(VLOOKUP($A1038,#REF!,5,FALSE()),LEN(VLOOKUP($A1038,#REF!,5,FALSE()))-2),"*")),"")</f>
        <v>#VALUE!</v>
      </c>
      <c r="G1038" s="90" t="e">
        <f aca="false">IF(LEN(VLOOKUP($A1038,#REF!,6,FALSE())),IF(INDEX(#REF!,MATCH($A1038,#REF!,0),3),LEFT(VLOOKUP($A1038,#REF!,6,FALSE()),LEN(VLOOKUP($A1038,#REF!,6,FALSE()))-2),CONCATENATE(LEFT(VLOOKUP($A1038,#REF!,6,FALSE()),LEN(VLOOKUP($A1038,#REF!,6,FALSE()))-2),"*")),"")</f>
        <v>#VALUE!</v>
      </c>
      <c r="H1038" s="91" t="e">
        <f aca="false">IF(LEN(VLOOKUP($A1038,#REF!,7,FALSE())),IF(INDEX(#REF!,MATCH($A1038,#REF!,0),4),LEFT(VLOOKUP($A1038,#REF!,7,FALSE()),LEN(VLOOKUP($A1038,#REF!,7,FALSE()))-2),CONCATENATE(LEFT(VLOOKUP($A1038,#REF!,7,FALSE()),LEN(VLOOKUP($A1038,#REF!,7,FALSE()))-2),"*")),"")</f>
        <v>#VALUE!</v>
      </c>
      <c r="I1038" s="92" t="e">
        <f aca="false">IF(LEN(VLOOKUP($A1038,#REF!,8,FALSE())),UPPER(RIGHT(VLOOKUP($A1038,#REF!,8,FALSE()), 1)),"")</f>
        <v>#VALUE!</v>
      </c>
      <c r="J1038" s="90" t="e">
        <f aca="false">IF(LEN(VLOOKUP($A1038,#REF!,4,FALSE())),UPPER(RIGHT(VLOOKUP($A1038,#REF!,4,FALSE()), 1)),"")</f>
        <v>#VALUE!</v>
      </c>
      <c r="K1038" s="90" t="e">
        <f aca="false">IF(LEN(VLOOKUP($A1038,#REF!,5,FALSE())),UPPER(RIGHT(VLOOKUP($A1038,#REF!,5,FALSE()), 1)),"")</f>
        <v>#VALUE!</v>
      </c>
      <c r="L1038" s="90" t="e">
        <f aca="false">IF(LEN(VLOOKUP($A1038,#REF!,6,FALSE())),UPPER(RIGHT(VLOOKUP($A1038,#REF!,6,FALSE()), 1)),"")</f>
        <v>#VALUE!</v>
      </c>
      <c r="M1038" s="91" t="e">
        <f aca="false">IF(LEN(VLOOKUP($A1038,#REF!,7,FALSE())),UPPER(RIGHT(VLOOKUP($A1038,#REF!,7,FALSE()), 1)),"")</f>
        <v>#VALUE!</v>
      </c>
      <c r="N1038" s="185"/>
      <c r="O1038" s="185"/>
      <c r="P1038" s="185"/>
      <c r="Q1038" s="185"/>
      <c r="R1038" s="185"/>
      <c r="S1038" s="100" t="e">
        <f aca="false">HLOOKUP("Device Tree Pin Name",#REF!,MATCH($A1038,#REF!,0),FALSE())</f>
        <v>#VALUE!</v>
      </c>
      <c r="T1038" s="95" t="e">
        <f aca="false">HLOOKUP("power rail",#REF!,MATCH($A1038,#REF!,0),FALSE())</f>
        <v>#VALUE!</v>
      </c>
      <c r="U1038" s="96" t="e">
        <f aca="false">HLOOKUP("Wake Capable",#REF!,MATCH($A1038,#REF!,0),FALSE())</f>
        <v>#VALUE!</v>
      </c>
      <c r="V1038" s="96" t="e">
        <f aca="false">HLOOKUP("Strap",#REF!,MATCH($A1038,#REF!,0),FALSE())</f>
        <v>#VALUE!</v>
      </c>
      <c r="W1038" s="96"/>
      <c r="X1038" s="96"/>
      <c r="Y1038" s="96"/>
      <c r="Z1038" s="95"/>
      <c r="AA1038" s="95" t="e">
        <f aca="false">HLOOKUP("Pad type",#REF!,MATCH($A1038,#REF!,0),FALSE())</f>
        <v>#VALUE!</v>
      </c>
      <c r="AB1038" s="100"/>
      <c r="AC1038" s="100" t="e">
        <f aca="false">HLOOKUP("POR Pin State",#REF!,MATCH($A1038,#REF!,0),FALSE())</f>
        <v>#VALUE!</v>
      </c>
      <c r="AD1038" s="186"/>
      <c r="AE1038" s="187"/>
      <c r="AF1038" s="187"/>
      <c r="AG1038" s="187"/>
      <c r="AH1038" s="188"/>
      <c r="AI1038" s="188"/>
      <c r="AJ1038" s="189"/>
      <c r="AK1038" s="189"/>
      <c r="AL1038" s="189"/>
      <c r="AM1038" s="189"/>
      <c r="AN1038" s="189"/>
      <c r="AO1038" s="189"/>
      <c r="AP1038" s="189"/>
      <c r="AQ1038" s="194" t="s">
        <v>2524</v>
      </c>
      <c r="AR1038" s="104"/>
      <c r="AS1038" s="104"/>
      <c r="AT1038" s="104"/>
      <c r="AU1038" s="104"/>
      <c r="AV1038" s="104"/>
      <c r="AW1038" s="104"/>
      <c r="AX1038" s="104"/>
      <c r="AY1038" s="104"/>
      <c r="AZ1038" s="104"/>
      <c r="BA1038" s="104"/>
      <c r="BB1038" s="162"/>
      <c r="BC1038" s="104"/>
      <c r="BD1038" s="214"/>
      <c r="BE1038" s="213" t="s">
        <v>2525</v>
      </c>
      <c r="BF1038" s="108" t="e">
        <f aca="false">VLOOKUP($A1038,#REF!, 34, FALSE())</f>
        <v>#VALUE!</v>
      </c>
      <c r="BG1038" s="108" t="e">
        <f aca="false">VLOOKUP($A1038,#REF!, 22, FALSE())</f>
        <v>#VALUE!</v>
      </c>
      <c r="BH1038" s="109"/>
    </row>
    <row r="1039" s="193" customFormat="true" ht="12.75" hidden="false" customHeight="true" outlineLevel="0" collapsed="false">
      <c r="A1039" s="133" t="s">
        <v>2526</v>
      </c>
      <c r="B1039" s="86" t="e">
        <f aca="false">VLOOKUP($A1039,#REF!, 34, FALSE())</f>
        <v>#VALUE!</v>
      </c>
      <c r="C1039" s="87" t="str">
        <f aca="false">CONCATENATE("unused_",A1039)</f>
        <v>unused_DDR_XM3_B6D1</v>
      </c>
      <c r="D1039" s="88" t="e">
        <f aca="false">IF(LEN(VLOOKUP($A1039,#REF!,8,FALSE())),LEFT(VLOOKUP($A1039,#REF!,8,FALSE()),LEN(VLOOKUP($A1039,#REF!,8,FALSE()))-2),"")</f>
        <v>#VALUE!</v>
      </c>
      <c r="E1039" s="89" t="e">
        <f aca="false">IF(LEN(VLOOKUP($A1039,#REF!,4,FALSE())),IF(INDEX(#REF!,MATCH($A1039,#REF!,0),1),LEFT(VLOOKUP($A1039,#REF!,4,FALSE()),LEN(VLOOKUP($A1039,#REF!,4,FALSE()))-2),CONCATENATE(LEFT(VLOOKUP($A1039,#REF!,4,FALSE()),LEN(VLOOKUP($A1039,#REF!,4,FALSE()))-2),"*")),"")</f>
        <v>#VALUE!</v>
      </c>
      <c r="F1039" s="90" t="e">
        <f aca="false">IF(LEN(VLOOKUP($A1039,#REF!,5,FALSE())),IF(INDEX(#REF!,MATCH($A1039,#REF!,0),2),LEFT(VLOOKUP($A1039,#REF!,5,FALSE()),LEN(VLOOKUP($A1039,#REF!,5,FALSE()))-2),CONCATENATE(LEFT(VLOOKUP($A1039,#REF!,5,FALSE()),LEN(VLOOKUP($A1039,#REF!,5,FALSE()))-2),"*")),"")</f>
        <v>#VALUE!</v>
      </c>
      <c r="G1039" s="90" t="e">
        <f aca="false">IF(LEN(VLOOKUP($A1039,#REF!,6,FALSE())),IF(INDEX(#REF!,MATCH($A1039,#REF!,0),3),LEFT(VLOOKUP($A1039,#REF!,6,FALSE()),LEN(VLOOKUP($A1039,#REF!,6,FALSE()))-2),CONCATENATE(LEFT(VLOOKUP($A1039,#REF!,6,FALSE()),LEN(VLOOKUP($A1039,#REF!,6,FALSE()))-2),"*")),"")</f>
        <v>#VALUE!</v>
      </c>
      <c r="H1039" s="91" t="e">
        <f aca="false">IF(LEN(VLOOKUP($A1039,#REF!,7,FALSE())),IF(INDEX(#REF!,MATCH($A1039,#REF!,0),4),LEFT(VLOOKUP($A1039,#REF!,7,FALSE()),LEN(VLOOKUP($A1039,#REF!,7,FALSE()))-2),CONCATENATE(LEFT(VLOOKUP($A1039,#REF!,7,FALSE()),LEN(VLOOKUP($A1039,#REF!,7,FALSE()))-2),"*")),"")</f>
        <v>#VALUE!</v>
      </c>
      <c r="I1039" s="92" t="e">
        <f aca="false">IF(LEN(VLOOKUP($A1039,#REF!,8,FALSE())),UPPER(RIGHT(VLOOKUP($A1039,#REF!,8,FALSE()), 1)),"")</f>
        <v>#VALUE!</v>
      </c>
      <c r="J1039" s="90" t="e">
        <f aca="false">IF(LEN(VLOOKUP($A1039,#REF!,4,FALSE())),UPPER(RIGHT(VLOOKUP($A1039,#REF!,4,FALSE()), 1)),"")</f>
        <v>#VALUE!</v>
      </c>
      <c r="K1039" s="90" t="e">
        <f aca="false">IF(LEN(VLOOKUP($A1039,#REF!,5,FALSE())),UPPER(RIGHT(VLOOKUP($A1039,#REF!,5,FALSE()), 1)),"")</f>
        <v>#VALUE!</v>
      </c>
      <c r="L1039" s="90" t="e">
        <f aca="false">IF(LEN(VLOOKUP($A1039,#REF!,6,FALSE())),UPPER(RIGHT(VLOOKUP($A1039,#REF!,6,FALSE()), 1)),"")</f>
        <v>#VALUE!</v>
      </c>
      <c r="M1039" s="91" t="e">
        <f aca="false">IF(LEN(VLOOKUP($A1039,#REF!,7,FALSE())),UPPER(RIGHT(VLOOKUP($A1039,#REF!,7,FALSE()), 1)),"")</f>
        <v>#VALUE!</v>
      </c>
      <c r="N1039" s="185"/>
      <c r="O1039" s="185"/>
      <c r="P1039" s="185"/>
      <c r="Q1039" s="185"/>
      <c r="R1039" s="185"/>
      <c r="S1039" s="100" t="e">
        <f aca="false">HLOOKUP("Device Tree Pin Name",#REF!,MATCH($A1039,#REF!,0),FALSE())</f>
        <v>#VALUE!</v>
      </c>
      <c r="T1039" s="95" t="e">
        <f aca="false">HLOOKUP("power rail",#REF!,MATCH($A1039,#REF!,0),FALSE())</f>
        <v>#VALUE!</v>
      </c>
      <c r="U1039" s="96" t="e">
        <f aca="false">HLOOKUP("Wake Capable",#REF!,MATCH($A1039,#REF!,0),FALSE())</f>
        <v>#VALUE!</v>
      </c>
      <c r="V1039" s="96" t="e">
        <f aca="false">HLOOKUP("Strap",#REF!,MATCH($A1039,#REF!,0),FALSE())</f>
        <v>#VALUE!</v>
      </c>
      <c r="W1039" s="96"/>
      <c r="X1039" s="96"/>
      <c r="Y1039" s="96"/>
      <c r="Z1039" s="95"/>
      <c r="AA1039" s="95" t="e">
        <f aca="false">HLOOKUP("Pad type",#REF!,MATCH($A1039,#REF!,0),FALSE())</f>
        <v>#VALUE!</v>
      </c>
      <c r="AB1039" s="100"/>
      <c r="AC1039" s="100" t="e">
        <f aca="false">HLOOKUP("POR Pin State",#REF!,MATCH($A1039,#REF!,0),FALSE())</f>
        <v>#VALUE!</v>
      </c>
      <c r="AD1039" s="186"/>
      <c r="AE1039" s="187"/>
      <c r="AF1039" s="187"/>
      <c r="AG1039" s="187"/>
      <c r="AH1039" s="188"/>
      <c r="AI1039" s="188"/>
      <c r="AJ1039" s="189"/>
      <c r="AK1039" s="189"/>
      <c r="AL1039" s="189"/>
      <c r="AM1039" s="189"/>
      <c r="AN1039" s="189"/>
      <c r="AO1039" s="189"/>
      <c r="AP1039" s="189"/>
      <c r="AQ1039" s="194" t="s">
        <v>2527</v>
      </c>
      <c r="AR1039" s="104"/>
      <c r="AS1039" s="104"/>
      <c r="AT1039" s="104"/>
      <c r="AU1039" s="104"/>
      <c r="AV1039" s="104"/>
      <c r="AW1039" s="104"/>
      <c r="AX1039" s="104"/>
      <c r="AY1039" s="104"/>
      <c r="AZ1039" s="104"/>
      <c r="BA1039" s="104"/>
      <c r="BB1039" s="162"/>
      <c r="BC1039" s="104"/>
      <c r="BD1039" s="214"/>
      <c r="BE1039" s="213" t="s">
        <v>2528</v>
      </c>
      <c r="BF1039" s="108" t="e">
        <f aca="false">VLOOKUP($A1039,#REF!, 34, FALSE())</f>
        <v>#VALUE!</v>
      </c>
      <c r="BG1039" s="108" t="e">
        <f aca="false">VLOOKUP($A1039,#REF!, 22, FALSE())</f>
        <v>#VALUE!</v>
      </c>
      <c r="BH1039" s="109"/>
    </row>
    <row r="1040" s="193" customFormat="true" ht="12.75" hidden="false" customHeight="true" outlineLevel="0" collapsed="false">
      <c r="A1040" s="133" t="s">
        <v>2529</v>
      </c>
      <c r="B1040" s="86" t="e">
        <f aca="false">VLOOKUP($A1040,#REF!, 34, FALSE())</f>
        <v>#VALUE!</v>
      </c>
      <c r="C1040" s="87" t="str">
        <f aca="false">CONCATENATE("unused_",A1040)</f>
        <v>unused_DDR_XM3_B6D2</v>
      </c>
      <c r="D1040" s="88" t="e">
        <f aca="false">IF(LEN(VLOOKUP($A1040,#REF!,8,FALSE())),LEFT(VLOOKUP($A1040,#REF!,8,FALSE()),LEN(VLOOKUP($A1040,#REF!,8,FALSE()))-2),"")</f>
        <v>#VALUE!</v>
      </c>
      <c r="E1040" s="89" t="e">
        <f aca="false">IF(LEN(VLOOKUP($A1040,#REF!,4,FALSE())),IF(INDEX(#REF!,MATCH($A1040,#REF!,0),1),LEFT(VLOOKUP($A1040,#REF!,4,FALSE()),LEN(VLOOKUP($A1040,#REF!,4,FALSE()))-2),CONCATENATE(LEFT(VLOOKUP($A1040,#REF!,4,FALSE()),LEN(VLOOKUP($A1040,#REF!,4,FALSE()))-2),"*")),"")</f>
        <v>#VALUE!</v>
      </c>
      <c r="F1040" s="90" t="e">
        <f aca="false">IF(LEN(VLOOKUP($A1040,#REF!,5,FALSE())),IF(INDEX(#REF!,MATCH($A1040,#REF!,0),2),LEFT(VLOOKUP($A1040,#REF!,5,FALSE()),LEN(VLOOKUP($A1040,#REF!,5,FALSE()))-2),CONCATENATE(LEFT(VLOOKUP($A1040,#REF!,5,FALSE()),LEN(VLOOKUP($A1040,#REF!,5,FALSE()))-2),"*")),"")</f>
        <v>#VALUE!</v>
      </c>
      <c r="G1040" s="90" t="e">
        <f aca="false">IF(LEN(VLOOKUP($A1040,#REF!,6,FALSE())),IF(INDEX(#REF!,MATCH($A1040,#REF!,0),3),LEFT(VLOOKUP($A1040,#REF!,6,FALSE()),LEN(VLOOKUP($A1040,#REF!,6,FALSE()))-2),CONCATENATE(LEFT(VLOOKUP($A1040,#REF!,6,FALSE()),LEN(VLOOKUP($A1040,#REF!,6,FALSE()))-2),"*")),"")</f>
        <v>#VALUE!</v>
      </c>
      <c r="H1040" s="91" t="e">
        <f aca="false">IF(LEN(VLOOKUP($A1040,#REF!,7,FALSE())),IF(INDEX(#REF!,MATCH($A1040,#REF!,0),4),LEFT(VLOOKUP($A1040,#REF!,7,FALSE()),LEN(VLOOKUP($A1040,#REF!,7,FALSE()))-2),CONCATENATE(LEFT(VLOOKUP($A1040,#REF!,7,FALSE()),LEN(VLOOKUP($A1040,#REF!,7,FALSE()))-2),"*")),"")</f>
        <v>#VALUE!</v>
      </c>
      <c r="I1040" s="92" t="e">
        <f aca="false">IF(LEN(VLOOKUP($A1040,#REF!,8,FALSE())),UPPER(RIGHT(VLOOKUP($A1040,#REF!,8,FALSE()), 1)),"")</f>
        <v>#VALUE!</v>
      </c>
      <c r="J1040" s="90" t="e">
        <f aca="false">IF(LEN(VLOOKUP($A1040,#REF!,4,FALSE())),UPPER(RIGHT(VLOOKUP($A1040,#REF!,4,FALSE()), 1)),"")</f>
        <v>#VALUE!</v>
      </c>
      <c r="K1040" s="90" t="e">
        <f aca="false">IF(LEN(VLOOKUP($A1040,#REF!,5,FALSE())),UPPER(RIGHT(VLOOKUP($A1040,#REF!,5,FALSE()), 1)),"")</f>
        <v>#VALUE!</v>
      </c>
      <c r="L1040" s="90" t="e">
        <f aca="false">IF(LEN(VLOOKUP($A1040,#REF!,6,FALSE())),UPPER(RIGHT(VLOOKUP($A1040,#REF!,6,FALSE()), 1)),"")</f>
        <v>#VALUE!</v>
      </c>
      <c r="M1040" s="91" t="e">
        <f aca="false">IF(LEN(VLOOKUP($A1040,#REF!,7,FALSE())),UPPER(RIGHT(VLOOKUP($A1040,#REF!,7,FALSE()), 1)),"")</f>
        <v>#VALUE!</v>
      </c>
      <c r="N1040" s="185"/>
      <c r="O1040" s="185"/>
      <c r="P1040" s="185"/>
      <c r="Q1040" s="185"/>
      <c r="R1040" s="185"/>
      <c r="S1040" s="100" t="e">
        <f aca="false">HLOOKUP("Device Tree Pin Name",#REF!,MATCH($A1040,#REF!,0),FALSE())</f>
        <v>#VALUE!</v>
      </c>
      <c r="T1040" s="95" t="e">
        <f aca="false">HLOOKUP("power rail",#REF!,MATCH($A1040,#REF!,0),FALSE())</f>
        <v>#VALUE!</v>
      </c>
      <c r="U1040" s="96" t="e">
        <f aca="false">HLOOKUP("Wake Capable",#REF!,MATCH($A1040,#REF!,0),FALSE())</f>
        <v>#VALUE!</v>
      </c>
      <c r="V1040" s="96" t="e">
        <f aca="false">HLOOKUP("Strap",#REF!,MATCH($A1040,#REF!,0),FALSE())</f>
        <v>#VALUE!</v>
      </c>
      <c r="W1040" s="96"/>
      <c r="X1040" s="96"/>
      <c r="Y1040" s="96"/>
      <c r="Z1040" s="95"/>
      <c r="AA1040" s="95" t="e">
        <f aca="false">HLOOKUP("Pad type",#REF!,MATCH($A1040,#REF!,0),FALSE())</f>
        <v>#VALUE!</v>
      </c>
      <c r="AB1040" s="100"/>
      <c r="AC1040" s="100" t="e">
        <f aca="false">HLOOKUP("POR Pin State",#REF!,MATCH($A1040,#REF!,0),FALSE())</f>
        <v>#VALUE!</v>
      </c>
      <c r="AD1040" s="186"/>
      <c r="AE1040" s="187"/>
      <c r="AF1040" s="187"/>
      <c r="AG1040" s="187"/>
      <c r="AH1040" s="188"/>
      <c r="AI1040" s="188"/>
      <c r="AJ1040" s="189"/>
      <c r="AK1040" s="189"/>
      <c r="AL1040" s="189"/>
      <c r="AM1040" s="189"/>
      <c r="AN1040" s="189"/>
      <c r="AO1040" s="189"/>
      <c r="AP1040" s="189"/>
      <c r="AQ1040" s="194" t="s">
        <v>2530</v>
      </c>
      <c r="AR1040" s="104"/>
      <c r="AS1040" s="104"/>
      <c r="AT1040" s="104"/>
      <c r="AU1040" s="104"/>
      <c r="AV1040" s="104"/>
      <c r="AW1040" s="104"/>
      <c r="AX1040" s="104"/>
      <c r="AY1040" s="104"/>
      <c r="AZ1040" s="104"/>
      <c r="BA1040" s="104"/>
      <c r="BB1040" s="162"/>
      <c r="BC1040" s="104"/>
      <c r="BD1040" s="214"/>
      <c r="BE1040" s="213" t="s">
        <v>2531</v>
      </c>
      <c r="BF1040" s="108" t="e">
        <f aca="false">VLOOKUP($A1040,#REF!, 34, FALSE())</f>
        <v>#VALUE!</v>
      </c>
      <c r="BG1040" s="108" t="e">
        <f aca="false">VLOOKUP($A1040,#REF!, 22, FALSE())</f>
        <v>#VALUE!</v>
      </c>
      <c r="BH1040" s="109"/>
    </row>
    <row r="1041" s="193" customFormat="true" ht="12.75" hidden="false" customHeight="true" outlineLevel="0" collapsed="false">
      <c r="A1041" s="133" t="s">
        <v>2532</v>
      </c>
      <c r="B1041" s="86" t="e">
        <f aca="false">VLOOKUP($A1041,#REF!, 34, FALSE())</f>
        <v>#VALUE!</v>
      </c>
      <c r="C1041" s="87" t="str">
        <f aca="false">CONCATENATE("unused_",A1041)</f>
        <v>unused_DDR_XM3_B6D3</v>
      </c>
      <c r="D1041" s="88" t="e">
        <f aca="false">IF(LEN(VLOOKUP($A1041,#REF!,8,FALSE())),LEFT(VLOOKUP($A1041,#REF!,8,FALSE()),LEN(VLOOKUP($A1041,#REF!,8,FALSE()))-2),"")</f>
        <v>#VALUE!</v>
      </c>
      <c r="E1041" s="89" t="e">
        <f aca="false">IF(LEN(VLOOKUP($A1041,#REF!,4,FALSE())),IF(INDEX(#REF!,MATCH($A1041,#REF!,0),1),LEFT(VLOOKUP($A1041,#REF!,4,FALSE()),LEN(VLOOKUP($A1041,#REF!,4,FALSE()))-2),CONCATENATE(LEFT(VLOOKUP($A1041,#REF!,4,FALSE()),LEN(VLOOKUP($A1041,#REF!,4,FALSE()))-2),"*")),"")</f>
        <v>#VALUE!</v>
      </c>
      <c r="F1041" s="90" t="e">
        <f aca="false">IF(LEN(VLOOKUP($A1041,#REF!,5,FALSE())),IF(INDEX(#REF!,MATCH($A1041,#REF!,0),2),LEFT(VLOOKUP($A1041,#REF!,5,FALSE()),LEN(VLOOKUP($A1041,#REF!,5,FALSE()))-2),CONCATENATE(LEFT(VLOOKUP($A1041,#REF!,5,FALSE()),LEN(VLOOKUP($A1041,#REF!,5,FALSE()))-2),"*")),"")</f>
        <v>#VALUE!</v>
      </c>
      <c r="G1041" s="90" t="e">
        <f aca="false">IF(LEN(VLOOKUP($A1041,#REF!,6,FALSE())),IF(INDEX(#REF!,MATCH($A1041,#REF!,0),3),LEFT(VLOOKUP($A1041,#REF!,6,FALSE()),LEN(VLOOKUP($A1041,#REF!,6,FALSE()))-2),CONCATENATE(LEFT(VLOOKUP($A1041,#REF!,6,FALSE()),LEN(VLOOKUP($A1041,#REF!,6,FALSE()))-2),"*")),"")</f>
        <v>#VALUE!</v>
      </c>
      <c r="H1041" s="91" t="e">
        <f aca="false">IF(LEN(VLOOKUP($A1041,#REF!,7,FALSE())),IF(INDEX(#REF!,MATCH($A1041,#REF!,0),4),LEFT(VLOOKUP($A1041,#REF!,7,FALSE()),LEN(VLOOKUP($A1041,#REF!,7,FALSE()))-2),CONCATENATE(LEFT(VLOOKUP($A1041,#REF!,7,FALSE()),LEN(VLOOKUP($A1041,#REF!,7,FALSE()))-2),"*")),"")</f>
        <v>#VALUE!</v>
      </c>
      <c r="I1041" s="92" t="e">
        <f aca="false">IF(LEN(VLOOKUP($A1041,#REF!,8,FALSE())),UPPER(RIGHT(VLOOKUP($A1041,#REF!,8,FALSE()), 1)),"")</f>
        <v>#VALUE!</v>
      </c>
      <c r="J1041" s="90" t="e">
        <f aca="false">IF(LEN(VLOOKUP($A1041,#REF!,4,FALSE())),UPPER(RIGHT(VLOOKUP($A1041,#REF!,4,FALSE()), 1)),"")</f>
        <v>#VALUE!</v>
      </c>
      <c r="K1041" s="90" t="e">
        <f aca="false">IF(LEN(VLOOKUP($A1041,#REF!,5,FALSE())),UPPER(RIGHT(VLOOKUP($A1041,#REF!,5,FALSE()), 1)),"")</f>
        <v>#VALUE!</v>
      </c>
      <c r="L1041" s="90" t="e">
        <f aca="false">IF(LEN(VLOOKUP($A1041,#REF!,6,FALSE())),UPPER(RIGHT(VLOOKUP($A1041,#REF!,6,FALSE()), 1)),"")</f>
        <v>#VALUE!</v>
      </c>
      <c r="M1041" s="91" t="e">
        <f aca="false">IF(LEN(VLOOKUP($A1041,#REF!,7,FALSE())),UPPER(RIGHT(VLOOKUP($A1041,#REF!,7,FALSE()), 1)),"")</f>
        <v>#VALUE!</v>
      </c>
      <c r="N1041" s="185"/>
      <c r="O1041" s="185"/>
      <c r="P1041" s="185"/>
      <c r="Q1041" s="185"/>
      <c r="R1041" s="185"/>
      <c r="S1041" s="100" t="e">
        <f aca="false">HLOOKUP("Device Tree Pin Name",#REF!,MATCH($A1041,#REF!,0),FALSE())</f>
        <v>#VALUE!</v>
      </c>
      <c r="T1041" s="95" t="e">
        <f aca="false">HLOOKUP("power rail",#REF!,MATCH($A1041,#REF!,0),FALSE())</f>
        <v>#VALUE!</v>
      </c>
      <c r="U1041" s="96" t="e">
        <f aca="false">HLOOKUP("Wake Capable",#REF!,MATCH($A1041,#REF!,0),FALSE())</f>
        <v>#VALUE!</v>
      </c>
      <c r="V1041" s="96" t="e">
        <f aca="false">HLOOKUP("Strap",#REF!,MATCH($A1041,#REF!,0),FALSE())</f>
        <v>#VALUE!</v>
      </c>
      <c r="W1041" s="96"/>
      <c r="X1041" s="96"/>
      <c r="Y1041" s="96"/>
      <c r="Z1041" s="95"/>
      <c r="AA1041" s="95" t="e">
        <f aca="false">HLOOKUP("Pad type",#REF!,MATCH($A1041,#REF!,0),FALSE())</f>
        <v>#VALUE!</v>
      </c>
      <c r="AB1041" s="100"/>
      <c r="AC1041" s="100" t="e">
        <f aca="false">HLOOKUP("POR Pin State",#REF!,MATCH($A1041,#REF!,0),FALSE())</f>
        <v>#VALUE!</v>
      </c>
      <c r="AD1041" s="186"/>
      <c r="AE1041" s="187"/>
      <c r="AF1041" s="187"/>
      <c r="AG1041" s="187"/>
      <c r="AH1041" s="188"/>
      <c r="AI1041" s="188"/>
      <c r="AJ1041" s="189"/>
      <c r="AK1041" s="189"/>
      <c r="AL1041" s="189"/>
      <c r="AM1041" s="189"/>
      <c r="AN1041" s="189"/>
      <c r="AO1041" s="189"/>
      <c r="AP1041" s="189"/>
      <c r="AQ1041" s="194" t="s">
        <v>2533</v>
      </c>
      <c r="AR1041" s="104"/>
      <c r="AS1041" s="104"/>
      <c r="AT1041" s="104"/>
      <c r="AU1041" s="104"/>
      <c r="AV1041" s="104"/>
      <c r="AW1041" s="104"/>
      <c r="AX1041" s="104"/>
      <c r="AY1041" s="104"/>
      <c r="AZ1041" s="104"/>
      <c r="BA1041" s="104"/>
      <c r="BB1041" s="162"/>
      <c r="BC1041" s="104"/>
      <c r="BD1041" s="214"/>
      <c r="BE1041" s="213" t="s">
        <v>2534</v>
      </c>
      <c r="BF1041" s="108" t="e">
        <f aca="false">VLOOKUP($A1041,#REF!, 34, FALSE())</f>
        <v>#VALUE!</v>
      </c>
      <c r="BG1041" s="108" t="e">
        <f aca="false">VLOOKUP($A1041,#REF!, 22, FALSE())</f>
        <v>#VALUE!</v>
      </c>
      <c r="BH1041" s="109"/>
    </row>
    <row r="1042" s="193" customFormat="true" ht="12.75" hidden="false" customHeight="true" outlineLevel="0" collapsed="false">
      <c r="A1042" s="1" t="s">
        <v>2535</v>
      </c>
      <c r="B1042" s="86" t="e">
        <f aca="false">VLOOKUP($A1042,#REF!, 34, FALSE())</f>
        <v>#VALUE!</v>
      </c>
      <c r="C1042" s="87" t="str">
        <f aca="false">CONCATENATE("unused_",A1042)</f>
        <v>unused_DDR_XM3_B6D4</v>
      </c>
      <c r="D1042" s="88" t="e">
        <f aca="false">IF(LEN(VLOOKUP($A1042,#REF!,8,FALSE())),LEFT(VLOOKUP($A1042,#REF!,8,FALSE()),LEN(VLOOKUP($A1042,#REF!,8,FALSE()))-2),"")</f>
        <v>#VALUE!</v>
      </c>
      <c r="E1042" s="89" t="e">
        <f aca="false">IF(LEN(VLOOKUP($A1042,#REF!,4,FALSE())),IF(INDEX(#REF!,MATCH($A1042,#REF!,0),1),LEFT(VLOOKUP($A1042,#REF!,4,FALSE()),LEN(VLOOKUP($A1042,#REF!,4,FALSE()))-2),CONCATENATE(LEFT(VLOOKUP($A1042,#REF!,4,FALSE()),LEN(VLOOKUP($A1042,#REF!,4,FALSE()))-2),"*")),"")</f>
        <v>#VALUE!</v>
      </c>
      <c r="F1042" s="90" t="e">
        <f aca="false">IF(LEN(VLOOKUP($A1042,#REF!,5,FALSE())),IF(INDEX(#REF!,MATCH($A1042,#REF!,0),2),LEFT(VLOOKUP($A1042,#REF!,5,FALSE()),LEN(VLOOKUP($A1042,#REF!,5,FALSE()))-2),CONCATENATE(LEFT(VLOOKUP($A1042,#REF!,5,FALSE()),LEN(VLOOKUP($A1042,#REF!,5,FALSE()))-2),"*")),"")</f>
        <v>#VALUE!</v>
      </c>
      <c r="G1042" s="90" t="e">
        <f aca="false">IF(LEN(VLOOKUP($A1042,#REF!,6,FALSE())),IF(INDEX(#REF!,MATCH($A1042,#REF!,0),3),LEFT(VLOOKUP($A1042,#REF!,6,FALSE()),LEN(VLOOKUP($A1042,#REF!,6,FALSE()))-2),CONCATENATE(LEFT(VLOOKUP($A1042,#REF!,6,FALSE()),LEN(VLOOKUP($A1042,#REF!,6,FALSE()))-2),"*")),"")</f>
        <v>#VALUE!</v>
      </c>
      <c r="H1042" s="91" t="e">
        <f aca="false">IF(LEN(VLOOKUP($A1042,#REF!,7,FALSE())),IF(INDEX(#REF!,MATCH($A1042,#REF!,0),4),LEFT(VLOOKUP($A1042,#REF!,7,FALSE()),LEN(VLOOKUP($A1042,#REF!,7,FALSE()))-2),CONCATENATE(LEFT(VLOOKUP($A1042,#REF!,7,FALSE()),LEN(VLOOKUP($A1042,#REF!,7,FALSE()))-2),"*")),"")</f>
        <v>#VALUE!</v>
      </c>
      <c r="I1042" s="92" t="e">
        <f aca="false">IF(LEN(VLOOKUP($A1042,#REF!,8,FALSE())),UPPER(RIGHT(VLOOKUP($A1042,#REF!,8,FALSE()), 1)),"")</f>
        <v>#VALUE!</v>
      </c>
      <c r="J1042" s="90" t="e">
        <f aca="false">IF(LEN(VLOOKUP($A1042,#REF!,4,FALSE())),UPPER(RIGHT(VLOOKUP($A1042,#REF!,4,FALSE()), 1)),"")</f>
        <v>#VALUE!</v>
      </c>
      <c r="K1042" s="90" t="e">
        <f aca="false">IF(LEN(VLOOKUP($A1042,#REF!,5,FALSE())),UPPER(RIGHT(VLOOKUP($A1042,#REF!,5,FALSE()), 1)),"")</f>
        <v>#VALUE!</v>
      </c>
      <c r="L1042" s="90" t="e">
        <f aca="false">IF(LEN(VLOOKUP($A1042,#REF!,6,FALSE())),UPPER(RIGHT(VLOOKUP($A1042,#REF!,6,FALSE()), 1)),"")</f>
        <v>#VALUE!</v>
      </c>
      <c r="M1042" s="91" t="e">
        <f aca="false">IF(LEN(VLOOKUP($A1042,#REF!,7,FALSE())),UPPER(RIGHT(VLOOKUP($A1042,#REF!,7,FALSE()), 1)),"")</f>
        <v>#VALUE!</v>
      </c>
      <c r="N1042" s="185"/>
      <c r="O1042" s="185"/>
      <c r="P1042" s="185"/>
      <c r="Q1042" s="185"/>
      <c r="R1042" s="185"/>
      <c r="S1042" s="100" t="e">
        <f aca="false">HLOOKUP("Device Tree Pin Name",#REF!,MATCH($A1042,#REF!,0),FALSE())</f>
        <v>#VALUE!</v>
      </c>
      <c r="T1042" s="95" t="e">
        <f aca="false">HLOOKUP("power rail",#REF!,MATCH($A1042,#REF!,0),FALSE())</f>
        <v>#VALUE!</v>
      </c>
      <c r="U1042" s="96" t="e">
        <f aca="false">HLOOKUP("Wake Capable",#REF!,MATCH($A1042,#REF!,0),FALSE())</f>
        <v>#VALUE!</v>
      </c>
      <c r="V1042" s="96" t="e">
        <f aca="false">HLOOKUP("Strap",#REF!,MATCH($A1042,#REF!,0),FALSE())</f>
        <v>#VALUE!</v>
      </c>
      <c r="W1042" s="96"/>
      <c r="X1042" s="96"/>
      <c r="Y1042" s="96"/>
      <c r="Z1042" s="95"/>
      <c r="AA1042" s="95" t="e">
        <f aca="false">HLOOKUP("Pad type",#REF!,MATCH($A1042,#REF!,0),FALSE())</f>
        <v>#VALUE!</v>
      </c>
      <c r="AB1042" s="100"/>
      <c r="AC1042" s="100" t="e">
        <f aca="false">HLOOKUP("POR Pin State",#REF!,MATCH($A1042,#REF!,0),FALSE())</f>
        <v>#VALUE!</v>
      </c>
      <c r="AD1042" s="186"/>
      <c r="AE1042" s="187"/>
      <c r="AF1042" s="187"/>
      <c r="AG1042" s="187"/>
      <c r="AH1042" s="188"/>
      <c r="AI1042" s="188"/>
      <c r="AJ1042" s="189"/>
      <c r="AK1042" s="189"/>
      <c r="AL1042" s="189"/>
      <c r="AM1042" s="189"/>
      <c r="AN1042" s="189"/>
      <c r="AO1042" s="189"/>
      <c r="AP1042" s="189"/>
      <c r="AQ1042" s="194" t="s">
        <v>2536</v>
      </c>
      <c r="AR1042" s="104"/>
      <c r="AS1042" s="104"/>
      <c r="AT1042" s="104"/>
      <c r="AU1042" s="104"/>
      <c r="AV1042" s="104"/>
      <c r="AW1042" s="104"/>
      <c r="AX1042" s="104"/>
      <c r="AY1042" s="104"/>
      <c r="AZ1042" s="104"/>
      <c r="BA1042" s="104"/>
      <c r="BB1042" s="162"/>
      <c r="BC1042" s="104"/>
      <c r="BD1042" s="214"/>
      <c r="BE1042" s="213" t="s">
        <v>2537</v>
      </c>
      <c r="BF1042" s="108" t="e">
        <f aca="false">VLOOKUP($A1042,#REF!, 34, FALSE())</f>
        <v>#VALUE!</v>
      </c>
      <c r="BG1042" s="108" t="e">
        <f aca="false">VLOOKUP($A1042,#REF!, 22, FALSE())</f>
        <v>#VALUE!</v>
      </c>
      <c r="BH1042" s="109"/>
    </row>
    <row r="1043" s="193" customFormat="true" ht="12.75" hidden="false" customHeight="true" outlineLevel="0" collapsed="false">
      <c r="A1043" s="1" t="s">
        <v>2538</v>
      </c>
      <c r="B1043" s="86" t="e">
        <f aca="false">VLOOKUP($A1043,#REF!, 34, FALSE())</f>
        <v>#VALUE!</v>
      </c>
      <c r="C1043" s="87" t="str">
        <f aca="false">CONCATENATE("unused_",A1043)</f>
        <v>unused_DDR_XM3_B6D5</v>
      </c>
      <c r="D1043" s="88" t="e">
        <f aca="false">IF(LEN(VLOOKUP($A1043,#REF!,8,FALSE())),LEFT(VLOOKUP($A1043,#REF!,8,FALSE()),LEN(VLOOKUP($A1043,#REF!,8,FALSE()))-2),"")</f>
        <v>#VALUE!</v>
      </c>
      <c r="E1043" s="89" t="e">
        <f aca="false">IF(LEN(VLOOKUP($A1043,#REF!,4,FALSE())),IF(INDEX(#REF!,MATCH($A1043,#REF!,0),1),LEFT(VLOOKUP($A1043,#REF!,4,FALSE()),LEN(VLOOKUP($A1043,#REF!,4,FALSE()))-2),CONCATENATE(LEFT(VLOOKUP($A1043,#REF!,4,FALSE()),LEN(VLOOKUP($A1043,#REF!,4,FALSE()))-2),"*")),"")</f>
        <v>#VALUE!</v>
      </c>
      <c r="F1043" s="90" t="e">
        <f aca="false">IF(LEN(VLOOKUP($A1043,#REF!,5,FALSE())),IF(INDEX(#REF!,MATCH($A1043,#REF!,0),2),LEFT(VLOOKUP($A1043,#REF!,5,FALSE()),LEN(VLOOKUP($A1043,#REF!,5,FALSE()))-2),CONCATENATE(LEFT(VLOOKUP($A1043,#REF!,5,FALSE()),LEN(VLOOKUP($A1043,#REF!,5,FALSE()))-2),"*")),"")</f>
        <v>#VALUE!</v>
      </c>
      <c r="G1043" s="90" t="e">
        <f aca="false">IF(LEN(VLOOKUP($A1043,#REF!,6,FALSE())),IF(INDEX(#REF!,MATCH($A1043,#REF!,0),3),LEFT(VLOOKUP($A1043,#REF!,6,FALSE()),LEN(VLOOKUP($A1043,#REF!,6,FALSE()))-2),CONCATENATE(LEFT(VLOOKUP($A1043,#REF!,6,FALSE()),LEN(VLOOKUP($A1043,#REF!,6,FALSE()))-2),"*")),"")</f>
        <v>#VALUE!</v>
      </c>
      <c r="H1043" s="91" t="e">
        <f aca="false">IF(LEN(VLOOKUP($A1043,#REF!,7,FALSE())),IF(INDEX(#REF!,MATCH($A1043,#REF!,0),4),LEFT(VLOOKUP($A1043,#REF!,7,FALSE()),LEN(VLOOKUP($A1043,#REF!,7,FALSE()))-2),CONCATENATE(LEFT(VLOOKUP($A1043,#REF!,7,FALSE()),LEN(VLOOKUP($A1043,#REF!,7,FALSE()))-2),"*")),"")</f>
        <v>#VALUE!</v>
      </c>
      <c r="I1043" s="92" t="e">
        <f aca="false">IF(LEN(VLOOKUP($A1043,#REF!,8,FALSE())),UPPER(RIGHT(VLOOKUP($A1043,#REF!,8,FALSE()), 1)),"")</f>
        <v>#VALUE!</v>
      </c>
      <c r="J1043" s="90" t="e">
        <f aca="false">IF(LEN(VLOOKUP($A1043,#REF!,4,FALSE())),UPPER(RIGHT(VLOOKUP($A1043,#REF!,4,FALSE()), 1)),"")</f>
        <v>#VALUE!</v>
      </c>
      <c r="K1043" s="90" t="e">
        <f aca="false">IF(LEN(VLOOKUP($A1043,#REF!,5,FALSE())),UPPER(RIGHT(VLOOKUP($A1043,#REF!,5,FALSE()), 1)),"")</f>
        <v>#VALUE!</v>
      </c>
      <c r="L1043" s="90" t="e">
        <f aca="false">IF(LEN(VLOOKUP($A1043,#REF!,6,FALSE())),UPPER(RIGHT(VLOOKUP($A1043,#REF!,6,FALSE()), 1)),"")</f>
        <v>#VALUE!</v>
      </c>
      <c r="M1043" s="91" t="e">
        <f aca="false">IF(LEN(VLOOKUP($A1043,#REF!,7,FALSE())),UPPER(RIGHT(VLOOKUP($A1043,#REF!,7,FALSE()), 1)),"")</f>
        <v>#VALUE!</v>
      </c>
      <c r="N1043" s="185"/>
      <c r="O1043" s="185"/>
      <c r="P1043" s="185"/>
      <c r="Q1043" s="185"/>
      <c r="R1043" s="185"/>
      <c r="S1043" s="100" t="e">
        <f aca="false">HLOOKUP("Device Tree Pin Name",#REF!,MATCH($A1043,#REF!,0),FALSE())</f>
        <v>#VALUE!</v>
      </c>
      <c r="T1043" s="95" t="e">
        <f aca="false">HLOOKUP("power rail",#REF!,MATCH($A1043,#REF!,0),FALSE())</f>
        <v>#VALUE!</v>
      </c>
      <c r="U1043" s="96" t="e">
        <f aca="false">HLOOKUP("Wake Capable",#REF!,MATCH($A1043,#REF!,0),FALSE())</f>
        <v>#VALUE!</v>
      </c>
      <c r="V1043" s="96" t="e">
        <f aca="false">HLOOKUP("Strap",#REF!,MATCH($A1043,#REF!,0),FALSE())</f>
        <v>#VALUE!</v>
      </c>
      <c r="W1043" s="96"/>
      <c r="X1043" s="96"/>
      <c r="Y1043" s="96"/>
      <c r="Z1043" s="95"/>
      <c r="AA1043" s="95" t="e">
        <f aca="false">HLOOKUP("Pad type",#REF!,MATCH($A1043,#REF!,0),FALSE())</f>
        <v>#VALUE!</v>
      </c>
      <c r="AB1043" s="100"/>
      <c r="AC1043" s="100" t="e">
        <f aca="false">HLOOKUP("POR Pin State",#REF!,MATCH($A1043,#REF!,0),FALSE())</f>
        <v>#VALUE!</v>
      </c>
      <c r="AD1043" s="186"/>
      <c r="AE1043" s="187"/>
      <c r="AF1043" s="187"/>
      <c r="AG1043" s="187"/>
      <c r="AH1043" s="188"/>
      <c r="AI1043" s="188"/>
      <c r="AJ1043" s="189"/>
      <c r="AK1043" s="189"/>
      <c r="AL1043" s="189"/>
      <c r="AM1043" s="189"/>
      <c r="AN1043" s="189"/>
      <c r="AO1043" s="189"/>
      <c r="AP1043" s="189"/>
      <c r="AQ1043" s="194" t="s">
        <v>2539</v>
      </c>
      <c r="AR1043" s="104"/>
      <c r="AS1043" s="104"/>
      <c r="AT1043" s="104"/>
      <c r="AU1043" s="104"/>
      <c r="AV1043" s="104"/>
      <c r="AW1043" s="104"/>
      <c r="AX1043" s="104"/>
      <c r="AY1043" s="104"/>
      <c r="AZ1043" s="104"/>
      <c r="BA1043" s="104"/>
      <c r="BB1043" s="162"/>
      <c r="BC1043" s="104"/>
      <c r="BD1043" s="214"/>
      <c r="BE1043" s="213" t="s">
        <v>2540</v>
      </c>
      <c r="BF1043" s="108" t="e">
        <f aca="false">VLOOKUP($A1043,#REF!, 34, FALSE())</f>
        <v>#VALUE!</v>
      </c>
      <c r="BG1043" s="108" t="e">
        <f aca="false">VLOOKUP($A1043,#REF!, 22, FALSE())</f>
        <v>#VALUE!</v>
      </c>
      <c r="BH1043" s="109"/>
    </row>
    <row r="1044" s="193" customFormat="true" ht="12.75" hidden="false" customHeight="true" outlineLevel="0" collapsed="false">
      <c r="A1044" s="133" t="s">
        <v>2541</v>
      </c>
      <c r="B1044" s="86" t="e">
        <f aca="false">VLOOKUP($A1044,#REF!, 34, FALSE())</f>
        <v>#VALUE!</v>
      </c>
      <c r="C1044" s="87" t="str">
        <f aca="false">CONCATENATE("unused_",A1044)</f>
        <v>unused_DDR_XM3_B6D6</v>
      </c>
      <c r="D1044" s="88" t="e">
        <f aca="false">IF(LEN(VLOOKUP($A1044,#REF!,8,FALSE())),LEFT(VLOOKUP($A1044,#REF!,8,FALSE()),LEN(VLOOKUP($A1044,#REF!,8,FALSE()))-2),"")</f>
        <v>#VALUE!</v>
      </c>
      <c r="E1044" s="89" t="e">
        <f aca="false">IF(LEN(VLOOKUP($A1044,#REF!,4,FALSE())),IF(INDEX(#REF!,MATCH($A1044,#REF!,0),1),LEFT(VLOOKUP($A1044,#REF!,4,FALSE()),LEN(VLOOKUP($A1044,#REF!,4,FALSE()))-2),CONCATENATE(LEFT(VLOOKUP($A1044,#REF!,4,FALSE()),LEN(VLOOKUP($A1044,#REF!,4,FALSE()))-2),"*")),"")</f>
        <v>#VALUE!</v>
      </c>
      <c r="F1044" s="90" t="e">
        <f aca="false">IF(LEN(VLOOKUP($A1044,#REF!,5,FALSE())),IF(INDEX(#REF!,MATCH($A1044,#REF!,0),2),LEFT(VLOOKUP($A1044,#REF!,5,FALSE()),LEN(VLOOKUP($A1044,#REF!,5,FALSE()))-2),CONCATENATE(LEFT(VLOOKUP($A1044,#REF!,5,FALSE()),LEN(VLOOKUP($A1044,#REF!,5,FALSE()))-2),"*")),"")</f>
        <v>#VALUE!</v>
      </c>
      <c r="G1044" s="90" t="e">
        <f aca="false">IF(LEN(VLOOKUP($A1044,#REF!,6,FALSE())),IF(INDEX(#REF!,MATCH($A1044,#REF!,0),3),LEFT(VLOOKUP($A1044,#REF!,6,FALSE()),LEN(VLOOKUP($A1044,#REF!,6,FALSE()))-2),CONCATENATE(LEFT(VLOOKUP($A1044,#REF!,6,FALSE()),LEN(VLOOKUP($A1044,#REF!,6,FALSE()))-2),"*")),"")</f>
        <v>#VALUE!</v>
      </c>
      <c r="H1044" s="91" t="e">
        <f aca="false">IF(LEN(VLOOKUP($A1044,#REF!,7,FALSE())),IF(INDEX(#REF!,MATCH($A1044,#REF!,0),4),LEFT(VLOOKUP($A1044,#REF!,7,FALSE()),LEN(VLOOKUP($A1044,#REF!,7,FALSE()))-2),CONCATENATE(LEFT(VLOOKUP($A1044,#REF!,7,FALSE()),LEN(VLOOKUP($A1044,#REF!,7,FALSE()))-2),"*")),"")</f>
        <v>#VALUE!</v>
      </c>
      <c r="I1044" s="92" t="e">
        <f aca="false">IF(LEN(VLOOKUP($A1044,#REF!,8,FALSE())),UPPER(RIGHT(VLOOKUP($A1044,#REF!,8,FALSE()), 1)),"")</f>
        <v>#VALUE!</v>
      </c>
      <c r="J1044" s="90" t="e">
        <f aca="false">IF(LEN(VLOOKUP($A1044,#REF!,4,FALSE())),UPPER(RIGHT(VLOOKUP($A1044,#REF!,4,FALSE()), 1)),"")</f>
        <v>#VALUE!</v>
      </c>
      <c r="K1044" s="90" t="e">
        <f aca="false">IF(LEN(VLOOKUP($A1044,#REF!,5,FALSE())),UPPER(RIGHT(VLOOKUP($A1044,#REF!,5,FALSE()), 1)),"")</f>
        <v>#VALUE!</v>
      </c>
      <c r="L1044" s="90" t="e">
        <f aca="false">IF(LEN(VLOOKUP($A1044,#REF!,6,FALSE())),UPPER(RIGHT(VLOOKUP($A1044,#REF!,6,FALSE()), 1)),"")</f>
        <v>#VALUE!</v>
      </c>
      <c r="M1044" s="91" t="e">
        <f aca="false">IF(LEN(VLOOKUP($A1044,#REF!,7,FALSE())),UPPER(RIGHT(VLOOKUP($A1044,#REF!,7,FALSE()), 1)),"")</f>
        <v>#VALUE!</v>
      </c>
      <c r="N1044" s="185"/>
      <c r="O1044" s="185"/>
      <c r="P1044" s="185"/>
      <c r="Q1044" s="185"/>
      <c r="R1044" s="185"/>
      <c r="S1044" s="100" t="e">
        <f aca="false">HLOOKUP("Device Tree Pin Name",#REF!,MATCH($A1044,#REF!,0),FALSE())</f>
        <v>#VALUE!</v>
      </c>
      <c r="T1044" s="95" t="e">
        <f aca="false">HLOOKUP("power rail",#REF!,MATCH($A1044,#REF!,0),FALSE())</f>
        <v>#VALUE!</v>
      </c>
      <c r="U1044" s="96" t="e">
        <f aca="false">HLOOKUP("Wake Capable",#REF!,MATCH($A1044,#REF!,0),FALSE())</f>
        <v>#VALUE!</v>
      </c>
      <c r="V1044" s="96" t="e">
        <f aca="false">HLOOKUP("Strap",#REF!,MATCH($A1044,#REF!,0),FALSE())</f>
        <v>#VALUE!</v>
      </c>
      <c r="W1044" s="96"/>
      <c r="X1044" s="96"/>
      <c r="Y1044" s="96"/>
      <c r="Z1044" s="95"/>
      <c r="AA1044" s="95" t="e">
        <f aca="false">HLOOKUP("Pad type",#REF!,MATCH($A1044,#REF!,0),FALSE())</f>
        <v>#VALUE!</v>
      </c>
      <c r="AB1044" s="100"/>
      <c r="AC1044" s="100" t="e">
        <f aca="false">HLOOKUP("POR Pin State",#REF!,MATCH($A1044,#REF!,0),FALSE())</f>
        <v>#VALUE!</v>
      </c>
      <c r="AD1044" s="186"/>
      <c r="AE1044" s="187"/>
      <c r="AF1044" s="187"/>
      <c r="AG1044" s="187"/>
      <c r="AH1044" s="188"/>
      <c r="AI1044" s="188"/>
      <c r="AJ1044" s="189"/>
      <c r="AK1044" s="189"/>
      <c r="AL1044" s="189"/>
      <c r="AM1044" s="189"/>
      <c r="AN1044" s="189"/>
      <c r="AO1044" s="189"/>
      <c r="AP1044" s="189"/>
      <c r="AQ1044" s="194" t="s">
        <v>2542</v>
      </c>
      <c r="AR1044" s="104"/>
      <c r="AS1044" s="104"/>
      <c r="AT1044" s="104"/>
      <c r="AU1044" s="104"/>
      <c r="AV1044" s="104"/>
      <c r="AW1044" s="104"/>
      <c r="AX1044" s="104"/>
      <c r="AY1044" s="104"/>
      <c r="AZ1044" s="104"/>
      <c r="BA1044" s="104"/>
      <c r="BB1044" s="162"/>
      <c r="BC1044" s="104"/>
      <c r="BD1044" s="214"/>
      <c r="BE1044" s="213" t="s">
        <v>2543</v>
      </c>
      <c r="BF1044" s="108" t="e">
        <f aca="false">VLOOKUP($A1044,#REF!, 34, FALSE())</f>
        <v>#VALUE!</v>
      </c>
      <c r="BG1044" s="108" t="e">
        <f aca="false">VLOOKUP($A1044,#REF!, 22, FALSE())</f>
        <v>#VALUE!</v>
      </c>
      <c r="BH1044" s="109"/>
    </row>
    <row r="1045" s="193" customFormat="true" ht="12.75" hidden="false" customHeight="true" outlineLevel="0" collapsed="false">
      <c r="A1045" s="133" t="s">
        <v>2544</v>
      </c>
      <c r="B1045" s="86" t="e">
        <f aca="false">VLOOKUP($A1045,#REF!, 34, FALSE())</f>
        <v>#VALUE!</v>
      </c>
      <c r="C1045" s="87" t="str">
        <f aca="false">CONCATENATE("unused_",A1045)</f>
        <v>unused_DDR_XM3_B6D7</v>
      </c>
      <c r="D1045" s="88" t="e">
        <f aca="false">IF(LEN(VLOOKUP($A1045,#REF!,8,FALSE())),LEFT(VLOOKUP($A1045,#REF!,8,FALSE()),LEN(VLOOKUP($A1045,#REF!,8,FALSE()))-2),"")</f>
        <v>#VALUE!</v>
      </c>
      <c r="E1045" s="89" t="e">
        <f aca="false">IF(LEN(VLOOKUP($A1045,#REF!,4,FALSE())),IF(INDEX(#REF!,MATCH($A1045,#REF!,0),1),LEFT(VLOOKUP($A1045,#REF!,4,FALSE()),LEN(VLOOKUP($A1045,#REF!,4,FALSE()))-2),CONCATENATE(LEFT(VLOOKUP($A1045,#REF!,4,FALSE()),LEN(VLOOKUP($A1045,#REF!,4,FALSE()))-2),"*")),"")</f>
        <v>#VALUE!</v>
      </c>
      <c r="F1045" s="90" t="e">
        <f aca="false">IF(LEN(VLOOKUP($A1045,#REF!,5,FALSE())),IF(INDEX(#REF!,MATCH($A1045,#REF!,0),2),LEFT(VLOOKUP($A1045,#REF!,5,FALSE()),LEN(VLOOKUP($A1045,#REF!,5,FALSE()))-2),CONCATENATE(LEFT(VLOOKUP($A1045,#REF!,5,FALSE()),LEN(VLOOKUP($A1045,#REF!,5,FALSE()))-2),"*")),"")</f>
        <v>#VALUE!</v>
      </c>
      <c r="G1045" s="90" t="e">
        <f aca="false">IF(LEN(VLOOKUP($A1045,#REF!,6,FALSE())),IF(INDEX(#REF!,MATCH($A1045,#REF!,0),3),LEFT(VLOOKUP($A1045,#REF!,6,FALSE()),LEN(VLOOKUP($A1045,#REF!,6,FALSE()))-2),CONCATENATE(LEFT(VLOOKUP($A1045,#REF!,6,FALSE()),LEN(VLOOKUP($A1045,#REF!,6,FALSE()))-2),"*")),"")</f>
        <v>#VALUE!</v>
      </c>
      <c r="H1045" s="91" t="e">
        <f aca="false">IF(LEN(VLOOKUP($A1045,#REF!,7,FALSE())),IF(INDEX(#REF!,MATCH($A1045,#REF!,0),4),LEFT(VLOOKUP($A1045,#REF!,7,FALSE()),LEN(VLOOKUP($A1045,#REF!,7,FALSE()))-2),CONCATENATE(LEFT(VLOOKUP($A1045,#REF!,7,FALSE()),LEN(VLOOKUP($A1045,#REF!,7,FALSE()))-2),"*")),"")</f>
        <v>#VALUE!</v>
      </c>
      <c r="I1045" s="92" t="e">
        <f aca="false">IF(LEN(VLOOKUP($A1045,#REF!,8,FALSE())),UPPER(RIGHT(VLOOKUP($A1045,#REF!,8,FALSE()), 1)),"")</f>
        <v>#VALUE!</v>
      </c>
      <c r="J1045" s="90" t="e">
        <f aca="false">IF(LEN(VLOOKUP($A1045,#REF!,4,FALSE())),UPPER(RIGHT(VLOOKUP($A1045,#REF!,4,FALSE()), 1)),"")</f>
        <v>#VALUE!</v>
      </c>
      <c r="K1045" s="90" t="e">
        <f aca="false">IF(LEN(VLOOKUP($A1045,#REF!,5,FALSE())),UPPER(RIGHT(VLOOKUP($A1045,#REF!,5,FALSE()), 1)),"")</f>
        <v>#VALUE!</v>
      </c>
      <c r="L1045" s="90" t="e">
        <f aca="false">IF(LEN(VLOOKUP($A1045,#REF!,6,FALSE())),UPPER(RIGHT(VLOOKUP($A1045,#REF!,6,FALSE()), 1)),"")</f>
        <v>#VALUE!</v>
      </c>
      <c r="M1045" s="91" t="e">
        <f aca="false">IF(LEN(VLOOKUP($A1045,#REF!,7,FALSE())),UPPER(RIGHT(VLOOKUP($A1045,#REF!,7,FALSE()), 1)),"")</f>
        <v>#VALUE!</v>
      </c>
      <c r="N1045" s="185"/>
      <c r="O1045" s="185"/>
      <c r="P1045" s="185"/>
      <c r="Q1045" s="185"/>
      <c r="R1045" s="185"/>
      <c r="S1045" s="100" t="e">
        <f aca="false">HLOOKUP("Device Tree Pin Name",#REF!,MATCH($A1045,#REF!,0),FALSE())</f>
        <v>#VALUE!</v>
      </c>
      <c r="T1045" s="95" t="e">
        <f aca="false">HLOOKUP("power rail",#REF!,MATCH($A1045,#REF!,0),FALSE())</f>
        <v>#VALUE!</v>
      </c>
      <c r="U1045" s="96" t="e">
        <f aca="false">HLOOKUP("Wake Capable",#REF!,MATCH($A1045,#REF!,0),FALSE())</f>
        <v>#VALUE!</v>
      </c>
      <c r="V1045" s="96" t="e">
        <f aca="false">HLOOKUP("Strap",#REF!,MATCH($A1045,#REF!,0),FALSE())</f>
        <v>#VALUE!</v>
      </c>
      <c r="W1045" s="96"/>
      <c r="X1045" s="96"/>
      <c r="Y1045" s="96"/>
      <c r="Z1045" s="95"/>
      <c r="AA1045" s="95" t="e">
        <f aca="false">HLOOKUP("Pad type",#REF!,MATCH($A1045,#REF!,0),FALSE())</f>
        <v>#VALUE!</v>
      </c>
      <c r="AB1045" s="100"/>
      <c r="AC1045" s="100" t="e">
        <f aca="false">HLOOKUP("POR Pin State",#REF!,MATCH($A1045,#REF!,0),FALSE())</f>
        <v>#VALUE!</v>
      </c>
      <c r="AD1045" s="186"/>
      <c r="AE1045" s="187"/>
      <c r="AF1045" s="187"/>
      <c r="AG1045" s="187"/>
      <c r="AH1045" s="188"/>
      <c r="AI1045" s="188"/>
      <c r="AJ1045" s="189"/>
      <c r="AK1045" s="189"/>
      <c r="AL1045" s="189"/>
      <c r="AM1045" s="189"/>
      <c r="AN1045" s="189"/>
      <c r="AO1045" s="189"/>
      <c r="AP1045" s="189"/>
      <c r="AQ1045" s="194" t="s">
        <v>2545</v>
      </c>
      <c r="AR1045" s="104"/>
      <c r="AS1045" s="104"/>
      <c r="AT1045" s="104"/>
      <c r="AU1045" s="104"/>
      <c r="AV1045" s="104"/>
      <c r="AW1045" s="104"/>
      <c r="AX1045" s="104"/>
      <c r="AY1045" s="104"/>
      <c r="AZ1045" s="104"/>
      <c r="BA1045" s="104"/>
      <c r="BB1045" s="162"/>
      <c r="BC1045" s="104"/>
      <c r="BD1045" s="214"/>
      <c r="BE1045" s="213" t="s">
        <v>2546</v>
      </c>
      <c r="BF1045" s="108" t="e">
        <f aca="false">VLOOKUP($A1045,#REF!, 34, FALSE())</f>
        <v>#VALUE!</v>
      </c>
      <c r="BG1045" s="108" t="e">
        <f aca="false">VLOOKUP($A1045,#REF!, 22, FALSE())</f>
        <v>#VALUE!</v>
      </c>
      <c r="BH1045" s="109"/>
    </row>
    <row r="1046" s="193" customFormat="true" ht="12.75" hidden="false" customHeight="true" outlineLevel="0" collapsed="false">
      <c r="A1046" s="133" t="s">
        <v>2547</v>
      </c>
      <c r="B1046" s="86" t="e">
        <f aca="false">VLOOKUP($A1046,#REF!, 34, FALSE())</f>
        <v>#VALUE!</v>
      </c>
      <c r="C1046" s="87" t="str">
        <f aca="false">CONCATENATE("unused_",A1046)</f>
        <v>unused_DDR_XM3_B6DMI</v>
      </c>
      <c r="D1046" s="88" t="e">
        <f aca="false">IF(LEN(VLOOKUP($A1046,#REF!,8,FALSE())),LEFT(VLOOKUP($A1046,#REF!,8,FALSE()),LEN(VLOOKUP($A1046,#REF!,8,FALSE()))-2),"")</f>
        <v>#VALUE!</v>
      </c>
      <c r="E1046" s="89" t="e">
        <f aca="false">IF(LEN(VLOOKUP($A1046,#REF!,4,FALSE())),IF(INDEX(#REF!,MATCH($A1046,#REF!,0),1),LEFT(VLOOKUP($A1046,#REF!,4,FALSE()),LEN(VLOOKUP($A1046,#REF!,4,FALSE()))-2),CONCATENATE(LEFT(VLOOKUP($A1046,#REF!,4,FALSE()),LEN(VLOOKUP($A1046,#REF!,4,FALSE()))-2),"*")),"")</f>
        <v>#VALUE!</v>
      </c>
      <c r="F1046" s="90" t="e">
        <f aca="false">IF(LEN(VLOOKUP($A1046,#REF!,5,FALSE())),IF(INDEX(#REF!,MATCH($A1046,#REF!,0),2),LEFT(VLOOKUP($A1046,#REF!,5,FALSE()),LEN(VLOOKUP($A1046,#REF!,5,FALSE()))-2),CONCATENATE(LEFT(VLOOKUP($A1046,#REF!,5,FALSE()),LEN(VLOOKUP($A1046,#REF!,5,FALSE()))-2),"*")),"")</f>
        <v>#VALUE!</v>
      </c>
      <c r="G1046" s="90" t="e">
        <f aca="false">IF(LEN(VLOOKUP($A1046,#REF!,6,FALSE())),IF(INDEX(#REF!,MATCH($A1046,#REF!,0),3),LEFT(VLOOKUP($A1046,#REF!,6,FALSE()),LEN(VLOOKUP($A1046,#REF!,6,FALSE()))-2),CONCATENATE(LEFT(VLOOKUP($A1046,#REF!,6,FALSE()),LEN(VLOOKUP($A1046,#REF!,6,FALSE()))-2),"*")),"")</f>
        <v>#VALUE!</v>
      </c>
      <c r="H1046" s="91" t="e">
        <f aca="false">IF(LEN(VLOOKUP($A1046,#REF!,7,FALSE())),IF(INDEX(#REF!,MATCH($A1046,#REF!,0),4),LEFT(VLOOKUP($A1046,#REF!,7,FALSE()),LEN(VLOOKUP($A1046,#REF!,7,FALSE()))-2),CONCATENATE(LEFT(VLOOKUP($A1046,#REF!,7,FALSE()),LEN(VLOOKUP($A1046,#REF!,7,FALSE()))-2),"*")),"")</f>
        <v>#VALUE!</v>
      </c>
      <c r="I1046" s="92" t="e">
        <f aca="false">IF(LEN(VLOOKUP($A1046,#REF!,8,FALSE())),UPPER(RIGHT(VLOOKUP($A1046,#REF!,8,FALSE()), 1)),"")</f>
        <v>#VALUE!</v>
      </c>
      <c r="J1046" s="90" t="e">
        <f aca="false">IF(LEN(VLOOKUP($A1046,#REF!,4,FALSE())),UPPER(RIGHT(VLOOKUP($A1046,#REF!,4,FALSE()), 1)),"")</f>
        <v>#VALUE!</v>
      </c>
      <c r="K1046" s="90" t="e">
        <f aca="false">IF(LEN(VLOOKUP($A1046,#REF!,5,FALSE())),UPPER(RIGHT(VLOOKUP($A1046,#REF!,5,FALSE()), 1)),"")</f>
        <v>#VALUE!</v>
      </c>
      <c r="L1046" s="90" t="e">
        <f aca="false">IF(LEN(VLOOKUP($A1046,#REF!,6,FALSE())),UPPER(RIGHT(VLOOKUP($A1046,#REF!,6,FALSE()), 1)),"")</f>
        <v>#VALUE!</v>
      </c>
      <c r="M1046" s="91" t="e">
        <f aca="false">IF(LEN(VLOOKUP($A1046,#REF!,7,FALSE())),UPPER(RIGHT(VLOOKUP($A1046,#REF!,7,FALSE()), 1)),"")</f>
        <v>#VALUE!</v>
      </c>
      <c r="N1046" s="185"/>
      <c r="O1046" s="185"/>
      <c r="P1046" s="185"/>
      <c r="Q1046" s="185"/>
      <c r="R1046" s="185"/>
      <c r="S1046" s="100" t="e">
        <f aca="false">HLOOKUP("Device Tree Pin Name",#REF!,MATCH($A1046,#REF!,0),FALSE())</f>
        <v>#VALUE!</v>
      </c>
      <c r="T1046" s="95" t="e">
        <f aca="false">HLOOKUP("power rail",#REF!,MATCH($A1046,#REF!,0),FALSE())</f>
        <v>#VALUE!</v>
      </c>
      <c r="U1046" s="96" t="e">
        <f aca="false">HLOOKUP("Wake Capable",#REF!,MATCH($A1046,#REF!,0),FALSE())</f>
        <v>#VALUE!</v>
      </c>
      <c r="V1046" s="96" t="e">
        <f aca="false">HLOOKUP("Strap",#REF!,MATCH($A1046,#REF!,0),FALSE())</f>
        <v>#VALUE!</v>
      </c>
      <c r="W1046" s="96"/>
      <c r="X1046" s="96"/>
      <c r="Y1046" s="96"/>
      <c r="Z1046" s="95"/>
      <c r="AA1046" s="95" t="e">
        <f aca="false">HLOOKUP("Pad type",#REF!,MATCH($A1046,#REF!,0),FALSE())</f>
        <v>#VALUE!</v>
      </c>
      <c r="AB1046" s="100"/>
      <c r="AC1046" s="100" t="e">
        <f aca="false">HLOOKUP("POR Pin State",#REF!,MATCH($A1046,#REF!,0),FALSE())</f>
        <v>#VALUE!</v>
      </c>
      <c r="AD1046" s="186"/>
      <c r="AE1046" s="187"/>
      <c r="AF1046" s="187"/>
      <c r="AG1046" s="187"/>
      <c r="AH1046" s="188"/>
      <c r="AI1046" s="188"/>
      <c r="AJ1046" s="189"/>
      <c r="AK1046" s="189"/>
      <c r="AL1046" s="189"/>
      <c r="AM1046" s="189"/>
      <c r="AN1046" s="189"/>
      <c r="AO1046" s="189"/>
      <c r="AP1046" s="189"/>
      <c r="AQ1046" s="194" t="s">
        <v>2547</v>
      </c>
      <c r="AR1046" s="104"/>
      <c r="AS1046" s="104"/>
      <c r="AT1046" s="104"/>
      <c r="AU1046" s="104"/>
      <c r="AV1046" s="104"/>
      <c r="AW1046" s="104"/>
      <c r="AX1046" s="104"/>
      <c r="AY1046" s="104"/>
      <c r="AZ1046" s="104"/>
      <c r="BA1046" s="104"/>
      <c r="BB1046" s="162"/>
      <c r="BC1046" s="104"/>
      <c r="BD1046" s="214"/>
      <c r="BE1046" s="213" t="s">
        <v>2548</v>
      </c>
      <c r="BF1046" s="108" t="e">
        <f aca="false">VLOOKUP($A1046,#REF!, 34, FALSE())</f>
        <v>#VALUE!</v>
      </c>
      <c r="BG1046" s="108" t="e">
        <f aca="false">VLOOKUP($A1046,#REF!, 22, FALSE())</f>
        <v>#VALUE!</v>
      </c>
      <c r="BH1046" s="109"/>
    </row>
    <row r="1047" s="193" customFormat="true" ht="12.75" hidden="false" customHeight="true" outlineLevel="0" collapsed="false">
      <c r="A1047" s="133" t="s">
        <v>2549</v>
      </c>
      <c r="B1047" s="86" t="e">
        <f aca="false">VLOOKUP($A1047,#REF!, 34, FALSE())</f>
        <v>#VALUE!</v>
      </c>
      <c r="C1047" s="87" t="str">
        <f aca="false">CONCATENATE("unused_",A1047)</f>
        <v>unused_DDR_XM3_B6WCK_P</v>
      </c>
      <c r="D1047" s="88" t="e">
        <f aca="false">IF(LEN(VLOOKUP($A1047,#REF!,8,FALSE())),LEFT(VLOOKUP($A1047,#REF!,8,FALSE()),LEN(VLOOKUP($A1047,#REF!,8,FALSE()))-2),"")</f>
        <v>#VALUE!</v>
      </c>
      <c r="E1047" s="89" t="e">
        <f aca="false">IF(LEN(VLOOKUP($A1047,#REF!,4,FALSE())),IF(INDEX(#REF!,MATCH($A1047,#REF!,0),1),LEFT(VLOOKUP($A1047,#REF!,4,FALSE()),LEN(VLOOKUP($A1047,#REF!,4,FALSE()))-2),CONCATENATE(LEFT(VLOOKUP($A1047,#REF!,4,FALSE()),LEN(VLOOKUP($A1047,#REF!,4,FALSE()))-2),"*")),"")</f>
        <v>#VALUE!</v>
      </c>
      <c r="F1047" s="90" t="e">
        <f aca="false">IF(LEN(VLOOKUP($A1047,#REF!,5,FALSE())),IF(INDEX(#REF!,MATCH($A1047,#REF!,0),2),LEFT(VLOOKUP($A1047,#REF!,5,FALSE()),LEN(VLOOKUP($A1047,#REF!,5,FALSE()))-2),CONCATENATE(LEFT(VLOOKUP($A1047,#REF!,5,FALSE()),LEN(VLOOKUP($A1047,#REF!,5,FALSE()))-2),"*")),"")</f>
        <v>#VALUE!</v>
      </c>
      <c r="G1047" s="90" t="e">
        <f aca="false">IF(LEN(VLOOKUP($A1047,#REF!,6,FALSE())),IF(INDEX(#REF!,MATCH($A1047,#REF!,0),3),LEFT(VLOOKUP($A1047,#REF!,6,FALSE()),LEN(VLOOKUP($A1047,#REF!,6,FALSE()))-2),CONCATENATE(LEFT(VLOOKUP($A1047,#REF!,6,FALSE()),LEN(VLOOKUP($A1047,#REF!,6,FALSE()))-2),"*")),"")</f>
        <v>#VALUE!</v>
      </c>
      <c r="H1047" s="91" t="e">
        <f aca="false">IF(LEN(VLOOKUP($A1047,#REF!,7,FALSE())),IF(INDEX(#REF!,MATCH($A1047,#REF!,0),4),LEFT(VLOOKUP($A1047,#REF!,7,FALSE()),LEN(VLOOKUP($A1047,#REF!,7,FALSE()))-2),CONCATENATE(LEFT(VLOOKUP($A1047,#REF!,7,FALSE()),LEN(VLOOKUP($A1047,#REF!,7,FALSE()))-2),"*")),"")</f>
        <v>#VALUE!</v>
      </c>
      <c r="I1047" s="92" t="e">
        <f aca="false">IF(LEN(VLOOKUP($A1047,#REF!,8,FALSE())),UPPER(RIGHT(VLOOKUP($A1047,#REF!,8,FALSE()), 1)),"")</f>
        <v>#VALUE!</v>
      </c>
      <c r="J1047" s="90" t="e">
        <f aca="false">IF(LEN(VLOOKUP($A1047,#REF!,4,FALSE())),UPPER(RIGHT(VLOOKUP($A1047,#REF!,4,FALSE()), 1)),"")</f>
        <v>#VALUE!</v>
      </c>
      <c r="K1047" s="90" t="e">
        <f aca="false">IF(LEN(VLOOKUP($A1047,#REF!,5,FALSE())),UPPER(RIGHT(VLOOKUP($A1047,#REF!,5,FALSE()), 1)),"")</f>
        <v>#VALUE!</v>
      </c>
      <c r="L1047" s="90" t="e">
        <f aca="false">IF(LEN(VLOOKUP($A1047,#REF!,6,FALSE())),UPPER(RIGHT(VLOOKUP($A1047,#REF!,6,FALSE()), 1)),"")</f>
        <v>#VALUE!</v>
      </c>
      <c r="M1047" s="91" t="e">
        <f aca="false">IF(LEN(VLOOKUP($A1047,#REF!,7,FALSE())),UPPER(RIGHT(VLOOKUP($A1047,#REF!,7,FALSE()), 1)),"")</f>
        <v>#VALUE!</v>
      </c>
      <c r="N1047" s="185"/>
      <c r="O1047" s="185"/>
      <c r="P1047" s="185"/>
      <c r="Q1047" s="185"/>
      <c r="R1047" s="185"/>
      <c r="S1047" s="100" t="e">
        <f aca="false">HLOOKUP("Device Tree Pin Name",#REF!,MATCH($A1047,#REF!,0),FALSE())</f>
        <v>#VALUE!</v>
      </c>
      <c r="T1047" s="95" t="e">
        <f aca="false">HLOOKUP("power rail",#REF!,MATCH($A1047,#REF!,0),FALSE())</f>
        <v>#VALUE!</v>
      </c>
      <c r="U1047" s="96" t="e">
        <f aca="false">HLOOKUP("Wake Capable",#REF!,MATCH($A1047,#REF!,0),FALSE())</f>
        <v>#VALUE!</v>
      </c>
      <c r="V1047" s="96" t="e">
        <f aca="false">HLOOKUP("Strap",#REF!,MATCH($A1047,#REF!,0),FALSE())</f>
        <v>#VALUE!</v>
      </c>
      <c r="W1047" s="96"/>
      <c r="X1047" s="96"/>
      <c r="Y1047" s="96"/>
      <c r="Z1047" s="95"/>
      <c r="AA1047" s="95" t="e">
        <f aca="false">HLOOKUP("Pad type",#REF!,MATCH($A1047,#REF!,0),FALSE())</f>
        <v>#VALUE!</v>
      </c>
      <c r="AB1047" s="100"/>
      <c r="AC1047" s="100" t="e">
        <f aca="false">HLOOKUP("POR Pin State",#REF!,MATCH($A1047,#REF!,0),FALSE())</f>
        <v>#VALUE!</v>
      </c>
      <c r="AD1047" s="186"/>
      <c r="AE1047" s="187"/>
      <c r="AF1047" s="187"/>
      <c r="AG1047" s="187"/>
      <c r="AH1047" s="188"/>
      <c r="AI1047" s="188"/>
      <c r="AJ1047" s="189"/>
      <c r="AK1047" s="189"/>
      <c r="AL1047" s="189"/>
      <c r="AM1047" s="189"/>
      <c r="AN1047" s="189"/>
      <c r="AO1047" s="189"/>
      <c r="AP1047" s="189"/>
      <c r="AQ1047" s="194" t="s">
        <v>2549</v>
      </c>
      <c r="AR1047" s="104"/>
      <c r="AS1047" s="104"/>
      <c r="AT1047" s="104"/>
      <c r="AU1047" s="104"/>
      <c r="AV1047" s="104"/>
      <c r="AW1047" s="104"/>
      <c r="AX1047" s="104"/>
      <c r="AY1047" s="104"/>
      <c r="AZ1047" s="104"/>
      <c r="BA1047" s="104"/>
      <c r="BB1047" s="162"/>
      <c r="BC1047" s="104"/>
      <c r="BD1047" s="214"/>
      <c r="BE1047" s="213" t="s">
        <v>2550</v>
      </c>
      <c r="BF1047" s="108" t="e">
        <f aca="false">VLOOKUP($A1047,#REF!, 34, FALSE())</f>
        <v>#VALUE!</v>
      </c>
      <c r="BG1047" s="108" t="e">
        <f aca="false">VLOOKUP($A1047,#REF!, 22, FALSE())</f>
        <v>#VALUE!</v>
      </c>
      <c r="BH1047" s="109"/>
    </row>
    <row r="1048" s="193" customFormat="true" ht="12.75" hidden="false" customHeight="true" outlineLevel="0" collapsed="false">
      <c r="A1048" s="133" t="s">
        <v>2551</v>
      </c>
      <c r="B1048" s="86" t="e">
        <f aca="false">VLOOKUP($A1048,#REF!, 34, FALSE())</f>
        <v>#VALUE!</v>
      </c>
      <c r="C1048" s="87" t="str">
        <f aca="false">CONCATENATE("unused_",A1048)</f>
        <v>unused_DDR_XM3_B6WCK_N</v>
      </c>
      <c r="D1048" s="88" t="e">
        <f aca="false">IF(LEN(VLOOKUP($A1048,#REF!,8,FALSE())),LEFT(VLOOKUP($A1048,#REF!,8,FALSE()),LEN(VLOOKUP($A1048,#REF!,8,FALSE()))-2),"")</f>
        <v>#VALUE!</v>
      </c>
      <c r="E1048" s="89" t="e">
        <f aca="false">IF(LEN(VLOOKUP($A1048,#REF!,4,FALSE())),IF(INDEX(#REF!,MATCH($A1048,#REF!,0),1),LEFT(VLOOKUP($A1048,#REF!,4,FALSE()),LEN(VLOOKUP($A1048,#REF!,4,FALSE()))-2),CONCATENATE(LEFT(VLOOKUP($A1048,#REF!,4,FALSE()),LEN(VLOOKUP($A1048,#REF!,4,FALSE()))-2),"*")),"")</f>
        <v>#VALUE!</v>
      </c>
      <c r="F1048" s="90" t="e">
        <f aca="false">IF(LEN(VLOOKUP($A1048,#REF!,5,FALSE())),IF(INDEX(#REF!,MATCH($A1048,#REF!,0),2),LEFT(VLOOKUP($A1048,#REF!,5,FALSE()),LEN(VLOOKUP($A1048,#REF!,5,FALSE()))-2),CONCATENATE(LEFT(VLOOKUP($A1048,#REF!,5,FALSE()),LEN(VLOOKUP($A1048,#REF!,5,FALSE()))-2),"*")),"")</f>
        <v>#VALUE!</v>
      </c>
      <c r="G1048" s="90" t="e">
        <f aca="false">IF(LEN(VLOOKUP($A1048,#REF!,6,FALSE())),IF(INDEX(#REF!,MATCH($A1048,#REF!,0),3),LEFT(VLOOKUP($A1048,#REF!,6,FALSE()),LEN(VLOOKUP($A1048,#REF!,6,FALSE()))-2),CONCATENATE(LEFT(VLOOKUP($A1048,#REF!,6,FALSE()),LEN(VLOOKUP($A1048,#REF!,6,FALSE()))-2),"*")),"")</f>
        <v>#VALUE!</v>
      </c>
      <c r="H1048" s="91" t="e">
        <f aca="false">IF(LEN(VLOOKUP($A1048,#REF!,7,FALSE())),IF(INDEX(#REF!,MATCH($A1048,#REF!,0),4),LEFT(VLOOKUP($A1048,#REF!,7,FALSE()),LEN(VLOOKUP($A1048,#REF!,7,FALSE()))-2),CONCATENATE(LEFT(VLOOKUP($A1048,#REF!,7,FALSE()),LEN(VLOOKUP($A1048,#REF!,7,FALSE()))-2),"*")),"")</f>
        <v>#VALUE!</v>
      </c>
      <c r="I1048" s="92" t="e">
        <f aca="false">IF(LEN(VLOOKUP($A1048,#REF!,8,FALSE())),UPPER(RIGHT(VLOOKUP($A1048,#REF!,8,FALSE()), 1)),"")</f>
        <v>#VALUE!</v>
      </c>
      <c r="J1048" s="90" t="e">
        <f aca="false">IF(LEN(VLOOKUP($A1048,#REF!,4,FALSE())),UPPER(RIGHT(VLOOKUP($A1048,#REF!,4,FALSE()), 1)),"")</f>
        <v>#VALUE!</v>
      </c>
      <c r="K1048" s="90" t="e">
        <f aca="false">IF(LEN(VLOOKUP($A1048,#REF!,5,FALSE())),UPPER(RIGHT(VLOOKUP($A1048,#REF!,5,FALSE()), 1)),"")</f>
        <v>#VALUE!</v>
      </c>
      <c r="L1048" s="90" t="e">
        <f aca="false">IF(LEN(VLOOKUP($A1048,#REF!,6,FALSE())),UPPER(RIGHT(VLOOKUP($A1048,#REF!,6,FALSE()), 1)),"")</f>
        <v>#VALUE!</v>
      </c>
      <c r="M1048" s="91" t="e">
        <f aca="false">IF(LEN(VLOOKUP($A1048,#REF!,7,FALSE())),UPPER(RIGHT(VLOOKUP($A1048,#REF!,7,FALSE()), 1)),"")</f>
        <v>#VALUE!</v>
      </c>
      <c r="N1048" s="185"/>
      <c r="O1048" s="185"/>
      <c r="P1048" s="185"/>
      <c r="Q1048" s="185"/>
      <c r="R1048" s="185"/>
      <c r="S1048" s="100" t="e">
        <f aca="false">HLOOKUP("Device Tree Pin Name",#REF!,MATCH($A1048,#REF!,0),FALSE())</f>
        <v>#VALUE!</v>
      </c>
      <c r="T1048" s="95" t="e">
        <f aca="false">HLOOKUP("power rail",#REF!,MATCH($A1048,#REF!,0),FALSE())</f>
        <v>#VALUE!</v>
      </c>
      <c r="U1048" s="96" t="e">
        <f aca="false">HLOOKUP("Wake Capable",#REF!,MATCH($A1048,#REF!,0),FALSE())</f>
        <v>#VALUE!</v>
      </c>
      <c r="V1048" s="96" t="e">
        <f aca="false">HLOOKUP("Strap",#REF!,MATCH($A1048,#REF!,0),FALSE())</f>
        <v>#VALUE!</v>
      </c>
      <c r="W1048" s="96"/>
      <c r="X1048" s="96"/>
      <c r="Y1048" s="96"/>
      <c r="Z1048" s="95"/>
      <c r="AA1048" s="95" t="e">
        <f aca="false">HLOOKUP("Pad type",#REF!,MATCH($A1048,#REF!,0),FALSE())</f>
        <v>#VALUE!</v>
      </c>
      <c r="AB1048" s="100"/>
      <c r="AC1048" s="100" t="e">
        <f aca="false">HLOOKUP("POR Pin State",#REF!,MATCH($A1048,#REF!,0),FALSE())</f>
        <v>#VALUE!</v>
      </c>
      <c r="AD1048" s="186"/>
      <c r="AE1048" s="187"/>
      <c r="AF1048" s="187"/>
      <c r="AG1048" s="187"/>
      <c r="AH1048" s="188"/>
      <c r="AI1048" s="188"/>
      <c r="AJ1048" s="189"/>
      <c r="AK1048" s="189"/>
      <c r="AL1048" s="189"/>
      <c r="AM1048" s="189"/>
      <c r="AN1048" s="189"/>
      <c r="AO1048" s="189"/>
      <c r="AP1048" s="189"/>
      <c r="AQ1048" s="194" t="s">
        <v>2551</v>
      </c>
      <c r="AR1048" s="104"/>
      <c r="AS1048" s="104"/>
      <c r="AT1048" s="104"/>
      <c r="AU1048" s="104"/>
      <c r="AV1048" s="104"/>
      <c r="AW1048" s="104"/>
      <c r="AX1048" s="104"/>
      <c r="AY1048" s="104"/>
      <c r="AZ1048" s="104"/>
      <c r="BA1048" s="104"/>
      <c r="BB1048" s="162"/>
      <c r="BC1048" s="104"/>
      <c r="BD1048" s="214"/>
      <c r="BE1048" s="213" t="s">
        <v>2552</v>
      </c>
      <c r="BF1048" s="108" t="e">
        <f aca="false">VLOOKUP($A1048,#REF!, 34, FALSE())</f>
        <v>#VALUE!</v>
      </c>
      <c r="BG1048" s="108" t="e">
        <f aca="false">VLOOKUP($A1048,#REF!, 22, FALSE())</f>
        <v>#VALUE!</v>
      </c>
      <c r="BH1048" s="109"/>
    </row>
    <row r="1049" s="193" customFormat="true" ht="12.75" hidden="false" customHeight="true" outlineLevel="0" collapsed="false">
      <c r="A1049" s="133" t="s">
        <v>2553</v>
      </c>
      <c r="B1049" s="86" t="e">
        <f aca="false">VLOOKUP($A1049,#REF!, 34, FALSE())</f>
        <v>#VALUE!</v>
      </c>
      <c r="C1049" s="87" t="str">
        <f aca="false">CONCATENATE("unused_",A1049)</f>
        <v>unused_DDR_XM3_B6RDQS_P</v>
      </c>
      <c r="D1049" s="88" t="e">
        <f aca="false">IF(LEN(VLOOKUP($A1049,#REF!,8,FALSE())),LEFT(VLOOKUP($A1049,#REF!,8,FALSE()),LEN(VLOOKUP($A1049,#REF!,8,FALSE()))-2),"")</f>
        <v>#VALUE!</v>
      </c>
      <c r="E1049" s="89" t="e">
        <f aca="false">IF(LEN(VLOOKUP($A1049,#REF!,4,FALSE())),IF(INDEX(#REF!,MATCH($A1049,#REF!,0),1),LEFT(VLOOKUP($A1049,#REF!,4,FALSE()),LEN(VLOOKUP($A1049,#REF!,4,FALSE()))-2),CONCATENATE(LEFT(VLOOKUP($A1049,#REF!,4,FALSE()),LEN(VLOOKUP($A1049,#REF!,4,FALSE()))-2),"*")),"")</f>
        <v>#VALUE!</v>
      </c>
      <c r="F1049" s="90" t="e">
        <f aca="false">IF(LEN(VLOOKUP($A1049,#REF!,5,FALSE())),IF(INDEX(#REF!,MATCH($A1049,#REF!,0),2),LEFT(VLOOKUP($A1049,#REF!,5,FALSE()),LEN(VLOOKUP($A1049,#REF!,5,FALSE()))-2),CONCATENATE(LEFT(VLOOKUP($A1049,#REF!,5,FALSE()),LEN(VLOOKUP($A1049,#REF!,5,FALSE()))-2),"*")),"")</f>
        <v>#VALUE!</v>
      </c>
      <c r="G1049" s="90" t="e">
        <f aca="false">IF(LEN(VLOOKUP($A1049,#REF!,6,FALSE())),IF(INDEX(#REF!,MATCH($A1049,#REF!,0),3),LEFT(VLOOKUP($A1049,#REF!,6,FALSE()),LEN(VLOOKUP($A1049,#REF!,6,FALSE()))-2),CONCATENATE(LEFT(VLOOKUP($A1049,#REF!,6,FALSE()),LEN(VLOOKUP($A1049,#REF!,6,FALSE()))-2),"*")),"")</f>
        <v>#VALUE!</v>
      </c>
      <c r="H1049" s="91" t="e">
        <f aca="false">IF(LEN(VLOOKUP($A1049,#REF!,7,FALSE())),IF(INDEX(#REF!,MATCH($A1049,#REF!,0),4),LEFT(VLOOKUP($A1049,#REF!,7,FALSE()),LEN(VLOOKUP($A1049,#REF!,7,FALSE()))-2),CONCATENATE(LEFT(VLOOKUP($A1049,#REF!,7,FALSE()),LEN(VLOOKUP($A1049,#REF!,7,FALSE()))-2),"*")),"")</f>
        <v>#VALUE!</v>
      </c>
      <c r="I1049" s="92" t="e">
        <f aca="false">IF(LEN(VLOOKUP($A1049,#REF!,8,FALSE())),UPPER(RIGHT(VLOOKUP($A1049,#REF!,8,FALSE()), 1)),"")</f>
        <v>#VALUE!</v>
      </c>
      <c r="J1049" s="90" t="e">
        <f aca="false">IF(LEN(VLOOKUP($A1049,#REF!,4,FALSE())),UPPER(RIGHT(VLOOKUP($A1049,#REF!,4,FALSE()), 1)),"")</f>
        <v>#VALUE!</v>
      </c>
      <c r="K1049" s="90" t="e">
        <f aca="false">IF(LEN(VLOOKUP($A1049,#REF!,5,FALSE())),UPPER(RIGHT(VLOOKUP($A1049,#REF!,5,FALSE()), 1)),"")</f>
        <v>#VALUE!</v>
      </c>
      <c r="L1049" s="90" t="e">
        <f aca="false">IF(LEN(VLOOKUP($A1049,#REF!,6,FALSE())),UPPER(RIGHT(VLOOKUP($A1049,#REF!,6,FALSE()), 1)),"")</f>
        <v>#VALUE!</v>
      </c>
      <c r="M1049" s="91" t="e">
        <f aca="false">IF(LEN(VLOOKUP($A1049,#REF!,7,FALSE())),UPPER(RIGHT(VLOOKUP($A1049,#REF!,7,FALSE()), 1)),"")</f>
        <v>#VALUE!</v>
      </c>
      <c r="N1049" s="185"/>
      <c r="O1049" s="185"/>
      <c r="P1049" s="185"/>
      <c r="Q1049" s="185"/>
      <c r="R1049" s="185"/>
      <c r="S1049" s="100" t="e">
        <f aca="false">HLOOKUP("Device Tree Pin Name",#REF!,MATCH($A1049,#REF!,0),FALSE())</f>
        <v>#VALUE!</v>
      </c>
      <c r="T1049" s="95" t="e">
        <f aca="false">HLOOKUP("power rail",#REF!,MATCH($A1049,#REF!,0),FALSE())</f>
        <v>#VALUE!</v>
      </c>
      <c r="U1049" s="96" t="e">
        <f aca="false">HLOOKUP("Wake Capable",#REF!,MATCH($A1049,#REF!,0),FALSE())</f>
        <v>#VALUE!</v>
      </c>
      <c r="V1049" s="96" t="e">
        <f aca="false">HLOOKUP("Strap",#REF!,MATCH($A1049,#REF!,0),FALSE())</f>
        <v>#VALUE!</v>
      </c>
      <c r="W1049" s="96"/>
      <c r="X1049" s="96"/>
      <c r="Y1049" s="96"/>
      <c r="Z1049" s="95"/>
      <c r="AA1049" s="95" t="e">
        <f aca="false">HLOOKUP("Pad type",#REF!,MATCH($A1049,#REF!,0),FALSE())</f>
        <v>#VALUE!</v>
      </c>
      <c r="AB1049" s="100"/>
      <c r="AC1049" s="100" t="e">
        <f aca="false">HLOOKUP("POR Pin State",#REF!,MATCH($A1049,#REF!,0),FALSE())</f>
        <v>#VALUE!</v>
      </c>
      <c r="AD1049" s="186"/>
      <c r="AE1049" s="187"/>
      <c r="AF1049" s="187"/>
      <c r="AG1049" s="187"/>
      <c r="AH1049" s="188"/>
      <c r="AI1049" s="188"/>
      <c r="AJ1049" s="189"/>
      <c r="AK1049" s="189"/>
      <c r="AL1049" s="189"/>
      <c r="AM1049" s="189"/>
      <c r="AN1049" s="189"/>
      <c r="AO1049" s="189"/>
      <c r="AP1049" s="189"/>
      <c r="AQ1049" s="194" t="s">
        <v>2553</v>
      </c>
      <c r="AR1049" s="104"/>
      <c r="AS1049" s="104"/>
      <c r="AT1049" s="104"/>
      <c r="AU1049" s="104"/>
      <c r="AV1049" s="104"/>
      <c r="AW1049" s="104"/>
      <c r="AX1049" s="104"/>
      <c r="AY1049" s="104"/>
      <c r="AZ1049" s="104"/>
      <c r="BA1049" s="104"/>
      <c r="BB1049" s="162"/>
      <c r="BC1049" s="104"/>
      <c r="BD1049" s="214"/>
      <c r="BE1049" s="213" t="s">
        <v>2554</v>
      </c>
      <c r="BF1049" s="108" t="e">
        <f aca="false">VLOOKUP($A1049,#REF!, 34, FALSE())</f>
        <v>#VALUE!</v>
      </c>
      <c r="BG1049" s="108" t="e">
        <f aca="false">VLOOKUP($A1049,#REF!, 22, FALSE())</f>
        <v>#VALUE!</v>
      </c>
      <c r="BH1049" s="109"/>
    </row>
    <row r="1050" s="193" customFormat="true" ht="12.75" hidden="false" customHeight="true" outlineLevel="0" collapsed="false">
      <c r="A1050" s="133" t="s">
        <v>2555</v>
      </c>
      <c r="B1050" s="86" t="e">
        <f aca="false">VLOOKUP($A1050,#REF!, 34, FALSE())</f>
        <v>#VALUE!</v>
      </c>
      <c r="C1050" s="87" t="str">
        <f aca="false">CONCATENATE("unused_",A1050)</f>
        <v>unused_DDR_XM3_B6RDQS_N</v>
      </c>
      <c r="D1050" s="88" t="e">
        <f aca="false">IF(LEN(VLOOKUP($A1050,#REF!,8,FALSE())),LEFT(VLOOKUP($A1050,#REF!,8,FALSE()),LEN(VLOOKUP($A1050,#REF!,8,FALSE()))-2),"")</f>
        <v>#VALUE!</v>
      </c>
      <c r="E1050" s="89" t="e">
        <f aca="false">IF(LEN(VLOOKUP($A1050,#REF!,4,FALSE())),IF(INDEX(#REF!,MATCH($A1050,#REF!,0),1),LEFT(VLOOKUP($A1050,#REF!,4,FALSE()),LEN(VLOOKUP($A1050,#REF!,4,FALSE()))-2),CONCATENATE(LEFT(VLOOKUP($A1050,#REF!,4,FALSE()),LEN(VLOOKUP($A1050,#REF!,4,FALSE()))-2),"*")),"")</f>
        <v>#VALUE!</v>
      </c>
      <c r="F1050" s="90" t="e">
        <f aca="false">IF(LEN(VLOOKUP($A1050,#REF!,5,FALSE())),IF(INDEX(#REF!,MATCH($A1050,#REF!,0),2),LEFT(VLOOKUP($A1050,#REF!,5,FALSE()),LEN(VLOOKUP($A1050,#REF!,5,FALSE()))-2),CONCATENATE(LEFT(VLOOKUP($A1050,#REF!,5,FALSE()),LEN(VLOOKUP($A1050,#REF!,5,FALSE()))-2),"*")),"")</f>
        <v>#VALUE!</v>
      </c>
      <c r="G1050" s="90" t="e">
        <f aca="false">IF(LEN(VLOOKUP($A1050,#REF!,6,FALSE())),IF(INDEX(#REF!,MATCH($A1050,#REF!,0),3),LEFT(VLOOKUP($A1050,#REF!,6,FALSE()),LEN(VLOOKUP($A1050,#REF!,6,FALSE()))-2),CONCATENATE(LEFT(VLOOKUP($A1050,#REF!,6,FALSE()),LEN(VLOOKUP($A1050,#REF!,6,FALSE()))-2),"*")),"")</f>
        <v>#VALUE!</v>
      </c>
      <c r="H1050" s="91" t="e">
        <f aca="false">IF(LEN(VLOOKUP($A1050,#REF!,7,FALSE())),IF(INDEX(#REF!,MATCH($A1050,#REF!,0),4),LEFT(VLOOKUP($A1050,#REF!,7,FALSE()),LEN(VLOOKUP($A1050,#REF!,7,FALSE()))-2),CONCATENATE(LEFT(VLOOKUP($A1050,#REF!,7,FALSE()),LEN(VLOOKUP($A1050,#REF!,7,FALSE()))-2),"*")),"")</f>
        <v>#VALUE!</v>
      </c>
      <c r="I1050" s="92" t="e">
        <f aca="false">IF(LEN(VLOOKUP($A1050,#REF!,8,FALSE())),UPPER(RIGHT(VLOOKUP($A1050,#REF!,8,FALSE()), 1)),"")</f>
        <v>#VALUE!</v>
      </c>
      <c r="J1050" s="90" t="e">
        <f aca="false">IF(LEN(VLOOKUP($A1050,#REF!,4,FALSE())),UPPER(RIGHT(VLOOKUP($A1050,#REF!,4,FALSE()), 1)),"")</f>
        <v>#VALUE!</v>
      </c>
      <c r="K1050" s="90" t="e">
        <f aca="false">IF(LEN(VLOOKUP($A1050,#REF!,5,FALSE())),UPPER(RIGHT(VLOOKUP($A1050,#REF!,5,FALSE()), 1)),"")</f>
        <v>#VALUE!</v>
      </c>
      <c r="L1050" s="90" t="e">
        <f aca="false">IF(LEN(VLOOKUP($A1050,#REF!,6,FALSE())),UPPER(RIGHT(VLOOKUP($A1050,#REF!,6,FALSE()), 1)),"")</f>
        <v>#VALUE!</v>
      </c>
      <c r="M1050" s="91" t="e">
        <f aca="false">IF(LEN(VLOOKUP($A1050,#REF!,7,FALSE())),UPPER(RIGHT(VLOOKUP($A1050,#REF!,7,FALSE()), 1)),"")</f>
        <v>#VALUE!</v>
      </c>
      <c r="N1050" s="185"/>
      <c r="O1050" s="185"/>
      <c r="P1050" s="185"/>
      <c r="Q1050" s="185"/>
      <c r="R1050" s="185"/>
      <c r="S1050" s="100" t="e">
        <f aca="false">HLOOKUP("Device Tree Pin Name",#REF!,MATCH($A1050,#REF!,0),FALSE())</f>
        <v>#VALUE!</v>
      </c>
      <c r="T1050" s="95" t="e">
        <f aca="false">HLOOKUP("power rail",#REF!,MATCH($A1050,#REF!,0),FALSE())</f>
        <v>#VALUE!</v>
      </c>
      <c r="U1050" s="96" t="e">
        <f aca="false">HLOOKUP("Wake Capable",#REF!,MATCH($A1050,#REF!,0),FALSE())</f>
        <v>#VALUE!</v>
      </c>
      <c r="V1050" s="96" t="e">
        <f aca="false">HLOOKUP("Strap",#REF!,MATCH($A1050,#REF!,0),FALSE())</f>
        <v>#VALUE!</v>
      </c>
      <c r="W1050" s="96"/>
      <c r="X1050" s="96"/>
      <c r="Y1050" s="96"/>
      <c r="Z1050" s="95"/>
      <c r="AA1050" s="95" t="e">
        <f aca="false">HLOOKUP("Pad type",#REF!,MATCH($A1050,#REF!,0),FALSE())</f>
        <v>#VALUE!</v>
      </c>
      <c r="AB1050" s="100"/>
      <c r="AC1050" s="100" t="e">
        <f aca="false">HLOOKUP("POR Pin State",#REF!,MATCH($A1050,#REF!,0),FALSE())</f>
        <v>#VALUE!</v>
      </c>
      <c r="AD1050" s="186"/>
      <c r="AE1050" s="187"/>
      <c r="AF1050" s="187"/>
      <c r="AG1050" s="187"/>
      <c r="AH1050" s="188"/>
      <c r="AI1050" s="188"/>
      <c r="AJ1050" s="189"/>
      <c r="AK1050" s="189"/>
      <c r="AL1050" s="189"/>
      <c r="AM1050" s="189"/>
      <c r="AN1050" s="189"/>
      <c r="AO1050" s="189"/>
      <c r="AP1050" s="189"/>
      <c r="AQ1050" s="194" t="s">
        <v>2555</v>
      </c>
      <c r="AR1050" s="104"/>
      <c r="AS1050" s="104"/>
      <c r="AT1050" s="104"/>
      <c r="AU1050" s="104"/>
      <c r="AV1050" s="104"/>
      <c r="AW1050" s="104"/>
      <c r="AX1050" s="104"/>
      <c r="AY1050" s="104"/>
      <c r="AZ1050" s="104"/>
      <c r="BA1050" s="104"/>
      <c r="BB1050" s="162"/>
      <c r="BC1050" s="104"/>
      <c r="BD1050" s="214"/>
      <c r="BE1050" s="213" t="s">
        <v>2556</v>
      </c>
      <c r="BF1050" s="108" t="e">
        <f aca="false">VLOOKUP($A1050,#REF!, 34, FALSE())</f>
        <v>#VALUE!</v>
      </c>
      <c r="BG1050" s="108" t="e">
        <f aca="false">VLOOKUP($A1050,#REF!, 22, FALSE())</f>
        <v>#VALUE!</v>
      </c>
      <c r="BH1050" s="109"/>
    </row>
    <row r="1051" s="193" customFormat="true" ht="12.75" hidden="false" customHeight="true" outlineLevel="0" collapsed="false">
      <c r="A1051" s="133" t="s">
        <v>2557</v>
      </c>
      <c r="B1051" s="86" t="e">
        <f aca="false">VLOOKUP($A1051,#REF!, 34, FALSE())</f>
        <v>#VALUE!</v>
      </c>
      <c r="C1051" s="87" t="str">
        <f aca="false">CONCATENATE("unused_",A1051)</f>
        <v>unused_DDR_XM3_B7A_CA0</v>
      </c>
      <c r="D1051" s="88" t="e">
        <f aca="false">IF(LEN(VLOOKUP($A1051,#REF!,8,FALSE())),LEFT(VLOOKUP($A1051,#REF!,8,FALSE()),LEN(VLOOKUP($A1051,#REF!,8,FALSE()))-2),"")</f>
        <v>#VALUE!</v>
      </c>
      <c r="E1051" s="89" t="e">
        <f aca="false">IF(LEN(VLOOKUP($A1051,#REF!,4,FALSE())),IF(INDEX(#REF!,MATCH($A1051,#REF!,0),1),LEFT(VLOOKUP($A1051,#REF!,4,FALSE()),LEN(VLOOKUP($A1051,#REF!,4,FALSE()))-2),CONCATENATE(LEFT(VLOOKUP($A1051,#REF!,4,FALSE()),LEN(VLOOKUP($A1051,#REF!,4,FALSE()))-2),"*")),"")</f>
        <v>#VALUE!</v>
      </c>
      <c r="F1051" s="90" t="e">
        <f aca="false">IF(LEN(VLOOKUP($A1051,#REF!,5,FALSE())),IF(INDEX(#REF!,MATCH($A1051,#REF!,0),2),LEFT(VLOOKUP($A1051,#REF!,5,FALSE()),LEN(VLOOKUP($A1051,#REF!,5,FALSE()))-2),CONCATENATE(LEFT(VLOOKUP($A1051,#REF!,5,FALSE()),LEN(VLOOKUP($A1051,#REF!,5,FALSE()))-2),"*")),"")</f>
        <v>#VALUE!</v>
      </c>
      <c r="G1051" s="90" t="e">
        <f aca="false">IF(LEN(VLOOKUP($A1051,#REF!,6,FALSE())),IF(INDEX(#REF!,MATCH($A1051,#REF!,0),3),LEFT(VLOOKUP($A1051,#REF!,6,FALSE()),LEN(VLOOKUP($A1051,#REF!,6,FALSE()))-2),CONCATENATE(LEFT(VLOOKUP($A1051,#REF!,6,FALSE()),LEN(VLOOKUP($A1051,#REF!,6,FALSE()))-2),"*")),"")</f>
        <v>#VALUE!</v>
      </c>
      <c r="H1051" s="91" t="e">
        <f aca="false">IF(LEN(VLOOKUP($A1051,#REF!,7,FALSE())),IF(INDEX(#REF!,MATCH($A1051,#REF!,0),4),LEFT(VLOOKUP($A1051,#REF!,7,FALSE()),LEN(VLOOKUP($A1051,#REF!,7,FALSE()))-2),CONCATENATE(LEFT(VLOOKUP($A1051,#REF!,7,FALSE()),LEN(VLOOKUP($A1051,#REF!,7,FALSE()))-2),"*")),"")</f>
        <v>#VALUE!</v>
      </c>
      <c r="I1051" s="92" t="e">
        <f aca="false">IF(LEN(VLOOKUP($A1051,#REF!,8,FALSE())),UPPER(RIGHT(VLOOKUP($A1051,#REF!,8,FALSE()), 1)),"")</f>
        <v>#VALUE!</v>
      </c>
      <c r="J1051" s="90" t="e">
        <f aca="false">IF(LEN(VLOOKUP($A1051,#REF!,4,FALSE())),UPPER(RIGHT(VLOOKUP($A1051,#REF!,4,FALSE()), 1)),"")</f>
        <v>#VALUE!</v>
      </c>
      <c r="K1051" s="90" t="e">
        <f aca="false">IF(LEN(VLOOKUP($A1051,#REF!,5,FALSE())),UPPER(RIGHT(VLOOKUP($A1051,#REF!,5,FALSE()), 1)),"")</f>
        <v>#VALUE!</v>
      </c>
      <c r="L1051" s="90" t="e">
        <f aca="false">IF(LEN(VLOOKUP($A1051,#REF!,6,FALSE())),UPPER(RIGHT(VLOOKUP($A1051,#REF!,6,FALSE()), 1)),"")</f>
        <v>#VALUE!</v>
      </c>
      <c r="M1051" s="91" t="e">
        <f aca="false">IF(LEN(VLOOKUP($A1051,#REF!,7,FALSE())),UPPER(RIGHT(VLOOKUP($A1051,#REF!,7,FALSE()), 1)),"")</f>
        <v>#VALUE!</v>
      </c>
      <c r="N1051" s="185"/>
      <c r="O1051" s="185"/>
      <c r="P1051" s="185"/>
      <c r="Q1051" s="185"/>
      <c r="R1051" s="185"/>
      <c r="S1051" s="100" t="e">
        <f aca="false">HLOOKUP("Device Tree Pin Name",#REF!,MATCH($A1051,#REF!,0),FALSE())</f>
        <v>#VALUE!</v>
      </c>
      <c r="T1051" s="95" t="e">
        <f aca="false">HLOOKUP("power rail",#REF!,MATCH($A1051,#REF!,0),FALSE())</f>
        <v>#VALUE!</v>
      </c>
      <c r="U1051" s="96" t="e">
        <f aca="false">HLOOKUP("Wake Capable",#REF!,MATCH($A1051,#REF!,0),FALSE())</f>
        <v>#VALUE!</v>
      </c>
      <c r="V1051" s="96" t="e">
        <f aca="false">HLOOKUP("Strap",#REF!,MATCH($A1051,#REF!,0),FALSE())</f>
        <v>#VALUE!</v>
      </c>
      <c r="W1051" s="96"/>
      <c r="X1051" s="96"/>
      <c r="Y1051" s="96"/>
      <c r="Z1051" s="95"/>
      <c r="AA1051" s="95" t="e">
        <f aca="false">HLOOKUP("Pad type",#REF!,MATCH($A1051,#REF!,0),FALSE())</f>
        <v>#VALUE!</v>
      </c>
      <c r="AB1051" s="100"/>
      <c r="AC1051" s="100" t="e">
        <f aca="false">HLOOKUP("POR Pin State",#REF!,MATCH($A1051,#REF!,0),FALSE())</f>
        <v>#VALUE!</v>
      </c>
      <c r="AD1051" s="186"/>
      <c r="AE1051" s="187"/>
      <c r="AF1051" s="187"/>
      <c r="AG1051" s="187"/>
      <c r="AH1051" s="188"/>
      <c r="AI1051" s="188"/>
      <c r="AJ1051" s="189"/>
      <c r="AK1051" s="189"/>
      <c r="AL1051" s="189"/>
      <c r="AM1051" s="189"/>
      <c r="AN1051" s="189"/>
      <c r="AO1051" s="189"/>
      <c r="AP1051" s="189"/>
      <c r="AQ1051" s="194" t="s">
        <v>2558</v>
      </c>
      <c r="AR1051" s="104"/>
      <c r="AS1051" s="104"/>
      <c r="AT1051" s="104"/>
      <c r="AU1051" s="104"/>
      <c r="AV1051" s="104"/>
      <c r="AW1051" s="104"/>
      <c r="AX1051" s="104"/>
      <c r="AY1051" s="104"/>
      <c r="AZ1051" s="104"/>
      <c r="BA1051" s="104"/>
      <c r="BB1051" s="162"/>
      <c r="BC1051" s="104"/>
      <c r="BD1051" s="214"/>
      <c r="BE1051" s="213" t="s">
        <v>2559</v>
      </c>
      <c r="BF1051" s="108" t="e">
        <f aca="false">VLOOKUP($A1051,#REF!, 34, FALSE())</f>
        <v>#VALUE!</v>
      </c>
      <c r="BG1051" s="108" t="e">
        <f aca="false">VLOOKUP($A1051,#REF!, 22, FALSE())</f>
        <v>#VALUE!</v>
      </c>
      <c r="BH1051" s="109"/>
    </row>
    <row r="1052" s="193" customFormat="true" ht="12.75" hidden="false" customHeight="true" outlineLevel="0" collapsed="false">
      <c r="A1052" s="133" t="s">
        <v>2560</v>
      </c>
      <c r="B1052" s="86" t="e">
        <f aca="false">VLOOKUP($A1052,#REF!, 34, FALSE())</f>
        <v>#VALUE!</v>
      </c>
      <c r="C1052" s="87" t="str">
        <f aca="false">CONCATENATE("unused_",A1052)</f>
        <v>unused_DDR_XM3_B7A_CA1</v>
      </c>
      <c r="D1052" s="88" t="e">
        <f aca="false">IF(LEN(VLOOKUP($A1052,#REF!,8,FALSE())),LEFT(VLOOKUP($A1052,#REF!,8,FALSE()),LEN(VLOOKUP($A1052,#REF!,8,FALSE()))-2),"")</f>
        <v>#VALUE!</v>
      </c>
      <c r="E1052" s="89" t="e">
        <f aca="false">IF(LEN(VLOOKUP($A1052,#REF!,4,FALSE())),IF(INDEX(#REF!,MATCH($A1052,#REF!,0),1),LEFT(VLOOKUP($A1052,#REF!,4,FALSE()),LEN(VLOOKUP($A1052,#REF!,4,FALSE()))-2),CONCATENATE(LEFT(VLOOKUP($A1052,#REF!,4,FALSE()),LEN(VLOOKUP($A1052,#REF!,4,FALSE()))-2),"*")),"")</f>
        <v>#VALUE!</v>
      </c>
      <c r="F1052" s="90" t="e">
        <f aca="false">IF(LEN(VLOOKUP($A1052,#REF!,5,FALSE())),IF(INDEX(#REF!,MATCH($A1052,#REF!,0),2),LEFT(VLOOKUP($A1052,#REF!,5,FALSE()),LEN(VLOOKUP($A1052,#REF!,5,FALSE()))-2),CONCATENATE(LEFT(VLOOKUP($A1052,#REF!,5,FALSE()),LEN(VLOOKUP($A1052,#REF!,5,FALSE()))-2),"*")),"")</f>
        <v>#VALUE!</v>
      </c>
      <c r="G1052" s="90" t="e">
        <f aca="false">IF(LEN(VLOOKUP($A1052,#REF!,6,FALSE())),IF(INDEX(#REF!,MATCH($A1052,#REF!,0),3),LEFT(VLOOKUP($A1052,#REF!,6,FALSE()),LEN(VLOOKUP($A1052,#REF!,6,FALSE()))-2),CONCATENATE(LEFT(VLOOKUP($A1052,#REF!,6,FALSE()),LEN(VLOOKUP($A1052,#REF!,6,FALSE()))-2),"*")),"")</f>
        <v>#VALUE!</v>
      </c>
      <c r="H1052" s="91" t="e">
        <f aca="false">IF(LEN(VLOOKUP($A1052,#REF!,7,FALSE())),IF(INDEX(#REF!,MATCH($A1052,#REF!,0),4),LEFT(VLOOKUP($A1052,#REF!,7,FALSE()),LEN(VLOOKUP($A1052,#REF!,7,FALSE()))-2),CONCATENATE(LEFT(VLOOKUP($A1052,#REF!,7,FALSE()),LEN(VLOOKUP($A1052,#REF!,7,FALSE()))-2),"*")),"")</f>
        <v>#VALUE!</v>
      </c>
      <c r="I1052" s="92" t="e">
        <f aca="false">IF(LEN(VLOOKUP($A1052,#REF!,8,FALSE())),UPPER(RIGHT(VLOOKUP($A1052,#REF!,8,FALSE()), 1)),"")</f>
        <v>#VALUE!</v>
      </c>
      <c r="J1052" s="90" t="e">
        <f aca="false">IF(LEN(VLOOKUP($A1052,#REF!,4,FALSE())),UPPER(RIGHT(VLOOKUP($A1052,#REF!,4,FALSE()), 1)),"")</f>
        <v>#VALUE!</v>
      </c>
      <c r="K1052" s="90" t="e">
        <f aca="false">IF(LEN(VLOOKUP($A1052,#REF!,5,FALSE())),UPPER(RIGHT(VLOOKUP($A1052,#REF!,5,FALSE()), 1)),"")</f>
        <v>#VALUE!</v>
      </c>
      <c r="L1052" s="90" t="e">
        <f aca="false">IF(LEN(VLOOKUP($A1052,#REF!,6,FALSE())),UPPER(RIGHT(VLOOKUP($A1052,#REF!,6,FALSE()), 1)),"")</f>
        <v>#VALUE!</v>
      </c>
      <c r="M1052" s="91" t="e">
        <f aca="false">IF(LEN(VLOOKUP($A1052,#REF!,7,FALSE())),UPPER(RIGHT(VLOOKUP($A1052,#REF!,7,FALSE()), 1)),"")</f>
        <v>#VALUE!</v>
      </c>
      <c r="N1052" s="185"/>
      <c r="O1052" s="185"/>
      <c r="P1052" s="185"/>
      <c r="Q1052" s="185"/>
      <c r="R1052" s="185"/>
      <c r="S1052" s="100" t="e">
        <f aca="false">HLOOKUP("Device Tree Pin Name",#REF!,MATCH($A1052,#REF!,0),FALSE())</f>
        <v>#VALUE!</v>
      </c>
      <c r="T1052" s="95" t="e">
        <f aca="false">HLOOKUP("power rail",#REF!,MATCH($A1052,#REF!,0),FALSE())</f>
        <v>#VALUE!</v>
      </c>
      <c r="U1052" s="96" t="e">
        <f aca="false">HLOOKUP("Wake Capable",#REF!,MATCH($A1052,#REF!,0),FALSE())</f>
        <v>#VALUE!</v>
      </c>
      <c r="V1052" s="96" t="e">
        <f aca="false">HLOOKUP("Strap",#REF!,MATCH($A1052,#REF!,0),FALSE())</f>
        <v>#VALUE!</v>
      </c>
      <c r="W1052" s="96"/>
      <c r="X1052" s="96"/>
      <c r="Y1052" s="96"/>
      <c r="Z1052" s="95"/>
      <c r="AA1052" s="95" t="e">
        <f aca="false">HLOOKUP("Pad type",#REF!,MATCH($A1052,#REF!,0),FALSE())</f>
        <v>#VALUE!</v>
      </c>
      <c r="AB1052" s="100"/>
      <c r="AC1052" s="100" t="e">
        <f aca="false">HLOOKUP("POR Pin State",#REF!,MATCH($A1052,#REF!,0),FALSE())</f>
        <v>#VALUE!</v>
      </c>
      <c r="AD1052" s="186"/>
      <c r="AE1052" s="187"/>
      <c r="AF1052" s="187"/>
      <c r="AG1052" s="187"/>
      <c r="AH1052" s="188"/>
      <c r="AI1052" s="188"/>
      <c r="AJ1052" s="189"/>
      <c r="AK1052" s="189"/>
      <c r="AL1052" s="189"/>
      <c r="AM1052" s="189"/>
      <c r="AN1052" s="189"/>
      <c r="AO1052" s="189"/>
      <c r="AP1052" s="189"/>
      <c r="AQ1052" s="194" t="s">
        <v>2561</v>
      </c>
      <c r="AR1052" s="104"/>
      <c r="AS1052" s="104"/>
      <c r="AT1052" s="104"/>
      <c r="AU1052" s="104"/>
      <c r="AV1052" s="104"/>
      <c r="AW1052" s="104"/>
      <c r="AX1052" s="104"/>
      <c r="AY1052" s="104"/>
      <c r="AZ1052" s="104"/>
      <c r="BA1052" s="104"/>
      <c r="BB1052" s="162"/>
      <c r="BC1052" s="104"/>
      <c r="BD1052" s="214"/>
      <c r="BE1052" s="213" t="s">
        <v>2562</v>
      </c>
      <c r="BF1052" s="108" t="e">
        <f aca="false">VLOOKUP($A1052,#REF!, 34, FALSE())</f>
        <v>#VALUE!</v>
      </c>
      <c r="BG1052" s="108" t="e">
        <f aca="false">VLOOKUP($A1052,#REF!, 22, FALSE())</f>
        <v>#VALUE!</v>
      </c>
      <c r="BH1052" s="109"/>
    </row>
    <row r="1053" s="193" customFormat="true" ht="12.75" hidden="false" customHeight="true" outlineLevel="0" collapsed="false">
      <c r="A1053" s="133" t="s">
        <v>2563</v>
      </c>
      <c r="B1053" s="86" t="e">
        <f aca="false">VLOOKUP($A1053,#REF!, 34, FALSE())</f>
        <v>#VALUE!</v>
      </c>
      <c r="C1053" s="87" t="str">
        <f aca="false">CONCATENATE("unused_",A1053)</f>
        <v>unused_DDR_XM3_B7A_CA2</v>
      </c>
      <c r="D1053" s="88" t="e">
        <f aca="false">IF(LEN(VLOOKUP($A1053,#REF!,8,FALSE())),LEFT(VLOOKUP($A1053,#REF!,8,FALSE()),LEN(VLOOKUP($A1053,#REF!,8,FALSE()))-2),"")</f>
        <v>#VALUE!</v>
      </c>
      <c r="E1053" s="89" t="e">
        <f aca="false">IF(LEN(VLOOKUP($A1053,#REF!,4,FALSE())),IF(INDEX(#REF!,MATCH($A1053,#REF!,0),1),LEFT(VLOOKUP($A1053,#REF!,4,FALSE()),LEN(VLOOKUP($A1053,#REF!,4,FALSE()))-2),CONCATENATE(LEFT(VLOOKUP($A1053,#REF!,4,FALSE()),LEN(VLOOKUP($A1053,#REF!,4,FALSE()))-2),"*")),"")</f>
        <v>#VALUE!</v>
      </c>
      <c r="F1053" s="90" t="e">
        <f aca="false">IF(LEN(VLOOKUP($A1053,#REF!,5,FALSE())),IF(INDEX(#REF!,MATCH($A1053,#REF!,0),2),LEFT(VLOOKUP($A1053,#REF!,5,FALSE()),LEN(VLOOKUP($A1053,#REF!,5,FALSE()))-2),CONCATENATE(LEFT(VLOOKUP($A1053,#REF!,5,FALSE()),LEN(VLOOKUP($A1053,#REF!,5,FALSE()))-2),"*")),"")</f>
        <v>#VALUE!</v>
      </c>
      <c r="G1053" s="90" t="e">
        <f aca="false">IF(LEN(VLOOKUP($A1053,#REF!,6,FALSE())),IF(INDEX(#REF!,MATCH($A1053,#REF!,0),3),LEFT(VLOOKUP($A1053,#REF!,6,FALSE()),LEN(VLOOKUP($A1053,#REF!,6,FALSE()))-2),CONCATENATE(LEFT(VLOOKUP($A1053,#REF!,6,FALSE()),LEN(VLOOKUP($A1053,#REF!,6,FALSE()))-2),"*")),"")</f>
        <v>#VALUE!</v>
      </c>
      <c r="H1053" s="91" t="e">
        <f aca="false">IF(LEN(VLOOKUP($A1053,#REF!,7,FALSE())),IF(INDEX(#REF!,MATCH($A1053,#REF!,0),4),LEFT(VLOOKUP($A1053,#REF!,7,FALSE()),LEN(VLOOKUP($A1053,#REF!,7,FALSE()))-2),CONCATENATE(LEFT(VLOOKUP($A1053,#REF!,7,FALSE()),LEN(VLOOKUP($A1053,#REF!,7,FALSE()))-2),"*")),"")</f>
        <v>#VALUE!</v>
      </c>
      <c r="I1053" s="92" t="e">
        <f aca="false">IF(LEN(VLOOKUP($A1053,#REF!,8,FALSE())),UPPER(RIGHT(VLOOKUP($A1053,#REF!,8,FALSE()), 1)),"")</f>
        <v>#VALUE!</v>
      </c>
      <c r="J1053" s="90" t="e">
        <f aca="false">IF(LEN(VLOOKUP($A1053,#REF!,4,FALSE())),UPPER(RIGHT(VLOOKUP($A1053,#REF!,4,FALSE()), 1)),"")</f>
        <v>#VALUE!</v>
      </c>
      <c r="K1053" s="90" t="e">
        <f aca="false">IF(LEN(VLOOKUP($A1053,#REF!,5,FALSE())),UPPER(RIGHT(VLOOKUP($A1053,#REF!,5,FALSE()), 1)),"")</f>
        <v>#VALUE!</v>
      </c>
      <c r="L1053" s="90" t="e">
        <f aca="false">IF(LEN(VLOOKUP($A1053,#REF!,6,FALSE())),UPPER(RIGHT(VLOOKUP($A1053,#REF!,6,FALSE()), 1)),"")</f>
        <v>#VALUE!</v>
      </c>
      <c r="M1053" s="91" t="e">
        <f aca="false">IF(LEN(VLOOKUP($A1053,#REF!,7,FALSE())),UPPER(RIGHT(VLOOKUP($A1053,#REF!,7,FALSE()), 1)),"")</f>
        <v>#VALUE!</v>
      </c>
      <c r="N1053" s="185"/>
      <c r="O1053" s="185"/>
      <c r="P1053" s="185"/>
      <c r="Q1053" s="185"/>
      <c r="R1053" s="185"/>
      <c r="S1053" s="100" t="e">
        <f aca="false">HLOOKUP("Device Tree Pin Name",#REF!,MATCH($A1053,#REF!,0),FALSE())</f>
        <v>#VALUE!</v>
      </c>
      <c r="T1053" s="95" t="e">
        <f aca="false">HLOOKUP("power rail",#REF!,MATCH($A1053,#REF!,0),FALSE())</f>
        <v>#VALUE!</v>
      </c>
      <c r="U1053" s="96" t="e">
        <f aca="false">HLOOKUP("Wake Capable",#REF!,MATCH($A1053,#REF!,0),FALSE())</f>
        <v>#VALUE!</v>
      </c>
      <c r="V1053" s="96" t="e">
        <f aca="false">HLOOKUP("Strap",#REF!,MATCH($A1053,#REF!,0),FALSE())</f>
        <v>#VALUE!</v>
      </c>
      <c r="W1053" s="96"/>
      <c r="X1053" s="96"/>
      <c r="Y1053" s="96"/>
      <c r="Z1053" s="95"/>
      <c r="AA1053" s="95" t="e">
        <f aca="false">HLOOKUP("Pad type",#REF!,MATCH($A1053,#REF!,0),FALSE())</f>
        <v>#VALUE!</v>
      </c>
      <c r="AB1053" s="100"/>
      <c r="AC1053" s="100" t="e">
        <f aca="false">HLOOKUP("POR Pin State",#REF!,MATCH($A1053,#REF!,0),FALSE())</f>
        <v>#VALUE!</v>
      </c>
      <c r="AD1053" s="186"/>
      <c r="AE1053" s="187"/>
      <c r="AF1053" s="187"/>
      <c r="AG1053" s="187"/>
      <c r="AH1053" s="188"/>
      <c r="AI1053" s="188"/>
      <c r="AJ1053" s="189"/>
      <c r="AK1053" s="189"/>
      <c r="AL1053" s="189"/>
      <c r="AM1053" s="189"/>
      <c r="AN1053" s="189"/>
      <c r="AO1053" s="189"/>
      <c r="AP1053" s="189"/>
      <c r="AQ1053" s="194" t="s">
        <v>2564</v>
      </c>
      <c r="AR1053" s="104"/>
      <c r="AS1053" s="104"/>
      <c r="AT1053" s="104"/>
      <c r="AU1053" s="104"/>
      <c r="AV1053" s="104"/>
      <c r="AW1053" s="104"/>
      <c r="AX1053" s="104"/>
      <c r="AY1053" s="104"/>
      <c r="AZ1053" s="104"/>
      <c r="BA1053" s="104"/>
      <c r="BB1053" s="162"/>
      <c r="BC1053" s="104"/>
      <c r="BD1053" s="214"/>
      <c r="BE1053" s="213" t="s">
        <v>2565</v>
      </c>
      <c r="BF1053" s="108" t="e">
        <f aca="false">VLOOKUP($A1053,#REF!, 34, FALSE())</f>
        <v>#VALUE!</v>
      </c>
      <c r="BG1053" s="108" t="e">
        <f aca="false">VLOOKUP($A1053,#REF!, 22, FALSE())</f>
        <v>#VALUE!</v>
      </c>
      <c r="BH1053" s="109"/>
    </row>
    <row r="1054" s="193" customFormat="true" ht="12.75" hidden="false" customHeight="true" outlineLevel="0" collapsed="false">
      <c r="A1054" s="1" t="s">
        <v>2566</v>
      </c>
      <c r="B1054" s="86" t="e">
        <f aca="false">VLOOKUP($A1054,#REF!, 34, FALSE())</f>
        <v>#VALUE!</v>
      </c>
      <c r="C1054" s="87" t="str">
        <f aca="false">CONCATENATE("unused_",A1054)</f>
        <v>unused_DDR_XM3_B7A_CA3</v>
      </c>
      <c r="D1054" s="88" t="e">
        <f aca="false">IF(LEN(VLOOKUP($A1054,#REF!,8,FALSE())),LEFT(VLOOKUP($A1054,#REF!,8,FALSE()),LEN(VLOOKUP($A1054,#REF!,8,FALSE()))-2),"")</f>
        <v>#VALUE!</v>
      </c>
      <c r="E1054" s="89" t="e">
        <f aca="false">IF(LEN(VLOOKUP($A1054,#REF!,4,FALSE())),IF(INDEX(#REF!,MATCH($A1054,#REF!,0),1),LEFT(VLOOKUP($A1054,#REF!,4,FALSE()),LEN(VLOOKUP($A1054,#REF!,4,FALSE()))-2),CONCATENATE(LEFT(VLOOKUP($A1054,#REF!,4,FALSE()),LEN(VLOOKUP($A1054,#REF!,4,FALSE()))-2),"*")),"")</f>
        <v>#VALUE!</v>
      </c>
      <c r="F1054" s="90" t="e">
        <f aca="false">IF(LEN(VLOOKUP($A1054,#REF!,5,FALSE())),IF(INDEX(#REF!,MATCH($A1054,#REF!,0),2),LEFT(VLOOKUP($A1054,#REF!,5,FALSE()),LEN(VLOOKUP($A1054,#REF!,5,FALSE()))-2),CONCATENATE(LEFT(VLOOKUP($A1054,#REF!,5,FALSE()),LEN(VLOOKUP($A1054,#REF!,5,FALSE()))-2),"*")),"")</f>
        <v>#VALUE!</v>
      </c>
      <c r="G1054" s="90" t="e">
        <f aca="false">IF(LEN(VLOOKUP($A1054,#REF!,6,FALSE())),IF(INDEX(#REF!,MATCH($A1054,#REF!,0),3),LEFT(VLOOKUP($A1054,#REF!,6,FALSE()),LEN(VLOOKUP($A1054,#REF!,6,FALSE()))-2),CONCATENATE(LEFT(VLOOKUP($A1054,#REF!,6,FALSE()),LEN(VLOOKUP($A1054,#REF!,6,FALSE()))-2),"*")),"")</f>
        <v>#VALUE!</v>
      </c>
      <c r="H1054" s="91" t="e">
        <f aca="false">IF(LEN(VLOOKUP($A1054,#REF!,7,FALSE())),IF(INDEX(#REF!,MATCH($A1054,#REF!,0),4),LEFT(VLOOKUP($A1054,#REF!,7,FALSE()),LEN(VLOOKUP($A1054,#REF!,7,FALSE()))-2),CONCATENATE(LEFT(VLOOKUP($A1054,#REF!,7,FALSE()),LEN(VLOOKUP($A1054,#REF!,7,FALSE()))-2),"*")),"")</f>
        <v>#VALUE!</v>
      </c>
      <c r="I1054" s="92" t="e">
        <f aca="false">IF(LEN(VLOOKUP($A1054,#REF!,8,FALSE())),UPPER(RIGHT(VLOOKUP($A1054,#REF!,8,FALSE()), 1)),"")</f>
        <v>#VALUE!</v>
      </c>
      <c r="J1054" s="90" t="e">
        <f aca="false">IF(LEN(VLOOKUP($A1054,#REF!,4,FALSE())),UPPER(RIGHT(VLOOKUP($A1054,#REF!,4,FALSE()), 1)),"")</f>
        <v>#VALUE!</v>
      </c>
      <c r="K1054" s="90" t="e">
        <f aca="false">IF(LEN(VLOOKUP($A1054,#REF!,5,FALSE())),UPPER(RIGHT(VLOOKUP($A1054,#REF!,5,FALSE()), 1)),"")</f>
        <v>#VALUE!</v>
      </c>
      <c r="L1054" s="90" t="e">
        <f aca="false">IF(LEN(VLOOKUP($A1054,#REF!,6,FALSE())),UPPER(RIGHT(VLOOKUP($A1054,#REF!,6,FALSE()), 1)),"")</f>
        <v>#VALUE!</v>
      </c>
      <c r="M1054" s="91" t="e">
        <f aca="false">IF(LEN(VLOOKUP($A1054,#REF!,7,FALSE())),UPPER(RIGHT(VLOOKUP($A1054,#REF!,7,FALSE()), 1)),"")</f>
        <v>#VALUE!</v>
      </c>
      <c r="N1054" s="185"/>
      <c r="O1054" s="185"/>
      <c r="P1054" s="185"/>
      <c r="Q1054" s="185"/>
      <c r="R1054" s="185"/>
      <c r="S1054" s="100" t="e">
        <f aca="false">HLOOKUP("Device Tree Pin Name",#REF!,MATCH($A1054,#REF!,0),FALSE())</f>
        <v>#VALUE!</v>
      </c>
      <c r="T1054" s="95" t="e">
        <f aca="false">HLOOKUP("power rail",#REF!,MATCH($A1054,#REF!,0),FALSE())</f>
        <v>#VALUE!</v>
      </c>
      <c r="U1054" s="96" t="e">
        <f aca="false">HLOOKUP("Wake Capable",#REF!,MATCH($A1054,#REF!,0),FALSE())</f>
        <v>#VALUE!</v>
      </c>
      <c r="V1054" s="96" t="e">
        <f aca="false">HLOOKUP("Strap",#REF!,MATCH($A1054,#REF!,0),FALSE())</f>
        <v>#VALUE!</v>
      </c>
      <c r="W1054" s="96"/>
      <c r="X1054" s="96"/>
      <c r="Y1054" s="96"/>
      <c r="Z1054" s="95"/>
      <c r="AA1054" s="95" t="e">
        <f aca="false">HLOOKUP("Pad type",#REF!,MATCH($A1054,#REF!,0),FALSE())</f>
        <v>#VALUE!</v>
      </c>
      <c r="AB1054" s="100"/>
      <c r="AC1054" s="100" t="e">
        <f aca="false">HLOOKUP("POR Pin State",#REF!,MATCH($A1054,#REF!,0),FALSE())</f>
        <v>#VALUE!</v>
      </c>
      <c r="AD1054" s="186"/>
      <c r="AE1054" s="187"/>
      <c r="AF1054" s="187"/>
      <c r="AG1054" s="187"/>
      <c r="AH1054" s="188"/>
      <c r="AI1054" s="188"/>
      <c r="AJ1054" s="189"/>
      <c r="AK1054" s="189"/>
      <c r="AL1054" s="189"/>
      <c r="AM1054" s="189"/>
      <c r="AN1054" s="189"/>
      <c r="AO1054" s="189"/>
      <c r="AP1054" s="189"/>
      <c r="AQ1054" s="194" t="s">
        <v>2567</v>
      </c>
      <c r="AR1054" s="104"/>
      <c r="AS1054" s="104"/>
      <c r="AT1054" s="104"/>
      <c r="AU1054" s="104"/>
      <c r="AV1054" s="104"/>
      <c r="AW1054" s="104"/>
      <c r="AX1054" s="104"/>
      <c r="AY1054" s="104"/>
      <c r="AZ1054" s="104"/>
      <c r="BA1054" s="104"/>
      <c r="BB1054" s="162"/>
      <c r="BC1054" s="104"/>
      <c r="BD1054" s="214"/>
      <c r="BE1054" s="213" t="s">
        <v>2568</v>
      </c>
      <c r="BF1054" s="108" t="e">
        <f aca="false">VLOOKUP($A1054,#REF!, 34, FALSE())</f>
        <v>#VALUE!</v>
      </c>
      <c r="BG1054" s="108" t="e">
        <f aca="false">VLOOKUP($A1054,#REF!, 22, FALSE())</f>
        <v>#VALUE!</v>
      </c>
      <c r="BH1054" s="109"/>
    </row>
    <row r="1055" s="193" customFormat="true" ht="12.75" hidden="false" customHeight="true" outlineLevel="0" collapsed="false">
      <c r="A1055" s="1" t="s">
        <v>2569</v>
      </c>
      <c r="B1055" s="86" t="e">
        <f aca="false">VLOOKUP($A1055,#REF!, 34, FALSE())</f>
        <v>#VALUE!</v>
      </c>
      <c r="C1055" s="87" t="str">
        <f aca="false">CONCATENATE("unused_",A1055)</f>
        <v>unused_DDR_XM3_B7A_CA4</v>
      </c>
      <c r="D1055" s="88" t="e">
        <f aca="false">IF(LEN(VLOOKUP($A1055,#REF!,8,FALSE())),LEFT(VLOOKUP($A1055,#REF!,8,FALSE()),LEN(VLOOKUP($A1055,#REF!,8,FALSE()))-2),"")</f>
        <v>#VALUE!</v>
      </c>
      <c r="E1055" s="89" t="e">
        <f aca="false">IF(LEN(VLOOKUP($A1055,#REF!,4,FALSE())),IF(INDEX(#REF!,MATCH($A1055,#REF!,0),1),LEFT(VLOOKUP($A1055,#REF!,4,FALSE()),LEN(VLOOKUP($A1055,#REF!,4,FALSE()))-2),CONCATENATE(LEFT(VLOOKUP($A1055,#REF!,4,FALSE()),LEN(VLOOKUP($A1055,#REF!,4,FALSE()))-2),"*")),"")</f>
        <v>#VALUE!</v>
      </c>
      <c r="F1055" s="90" t="e">
        <f aca="false">IF(LEN(VLOOKUP($A1055,#REF!,5,FALSE())),IF(INDEX(#REF!,MATCH($A1055,#REF!,0),2),LEFT(VLOOKUP($A1055,#REF!,5,FALSE()),LEN(VLOOKUP($A1055,#REF!,5,FALSE()))-2),CONCATENATE(LEFT(VLOOKUP($A1055,#REF!,5,FALSE()),LEN(VLOOKUP($A1055,#REF!,5,FALSE()))-2),"*")),"")</f>
        <v>#VALUE!</v>
      </c>
      <c r="G1055" s="90" t="e">
        <f aca="false">IF(LEN(VLOOKUP($A1055,#REF!,6,FALSE())),IF(INDEX(#REF!,MATCH($A1055,#REF!,0),3),LEFT(VLOOKUP($A1055,#REF!,6,FALSE()),LEN(VLOOKUP($A1055,#REF!,6,FALSE()))-2),CONCATENATE(LEFT(VLOOKUP($A1055,#REF!,6,FALSE()),LEN(VLOOKUP($A1055,#REF!,6,FALSE()))-2),"*")),"")</f>
        <v>#VALUE!</v>
      </c>
      <c r="H1055" s="91" t="e">
        <f aca="false">IF(LEN(VLOOKUP($A1055,#REF!,7,FALSE())),IF(INDEX(#REF!,MATCH($A1055,#REF!,0),4),LEFT(VLOOKUP($A1055,#REF!,7,FALSE()),LEN(VLOOKUP($A1055,#REF!,7,FALSE()))-2),CONCATENATE(LEFT(VLOOKUP($A1055,#REF!,7,FALSE()),LEN(VLOOKUP($A1055,#REF!,7,FALSE()))-2),"*")),"")</f>
        <v>#VALUE!</v>
      </c>
      <c r="I1055" s="92" t="e">
        <f aca="false">IF(LEN(VLOOKUP($A1055,#REF!,8,FALSE())),UPPER(RIGHT(VLOOKUP($A1055,#REF!,8,FALSE()), 1)),"")</f>
        <v>#VALUE!</v>
      </c>
      <c r="J1055" s="90" t="e">
        <f aca="false">IF(LEN(VLOOKUP($A1055,#REF!,4,FALSE())),UPPER(RIGHT(VLOOKUP($A1055,#REF!,4,FALSE()), 1)),"")</f>
        <v>#VALUE!</v>
      </c>
      <c r="K1055" s="90" t="e">
        <f aca="false">IF(LEN(VLOOKUP($A1055,#REF!,5,FALSE())),UPPER(RIGHT(VLOOKUP($A1055,#REF!,5,FALSE()), 1)),"")</f>
        <v>#VALUE!</v>
      </c>
      <c r="L1055" s="90" t="e">
        <f aca="false">IF(LEN(VLOOKUP($A1055,#REF!,6,FALSE())),UPPER(RIGHT(VLOOKUP($A1055,#REF!,6,FALSE()), 1)),"")</f>
        <v>#VALUE!</v>
      </c>
      <c r="M1055" s="91" t="e">
        <f aca="false">IF(LEN(VLOOKUP($A1055,#REF!,7,FALSE())),UPPER(RIGHT(VLOOKUP($A1055,#REF!,7,FALSE()), 1)),"")</f>
        <v>#VALUE!</v>
      </c>
      <c r="N1055" s="185"/>
      <c r="O1055" s="185"/>
      <c r="P1055" s="185"/>
      <c r="Q1055" s="185"/>
      <c r="R1055" s="185"/>
      <c r="S1055" s="100" t="e">
        <f aca="false">HLOOKUP("Device Tree Pin Name",#REF!,MATCH($A1055,#REF!,0),FALSE())</f>
        <v>#VALUE!</v>
      </c>
      <c r="T1055" s="95" t="e">
        <f aca="false">HLOOKUP("power rail",#REF!,MATCH($A1055,#REF!,0),FALSE())</f>
        <v>#VALUE!</v>
      </c>
      <c r="U1055" s="96" t="e">
        <f aca="false">HLOOKUP("Wake Capable",#REF!,MATCH($A1055,#REF!,0),FALSE())</f>
        <v>#VALUE!</v>
      </c>
      <c r="V1055" s="96" t="e">
        <f aca="false">HLOOKUP("Strap",#REF!,MATCH($A1055,#REF!,0),FALSE())</f>
        <v>#VALUE!</v>
      </c>
      <c r="W1055" s="96"/>
      <c r="X1055" s="96"/>
      <c r="Y1055" s="96"/>
      <c r="Z1055" s="95"/>
      <c r="AA1055" s="95" t="e">
        <f aca="false">HLOOKUP("Pad type",#REF!,MATCH($A1055,#REF!,0),FALSE())</f>
        <v>#VALUE!</v>
      </c>
      <c r="AB1055" s="100"/>
      <c r="AC1055" s="100" t="e">
        <f aca="false">HLOOKUP("POR Pin State",#REF!,MATCH($A1055,#REF!,0),FALSE())</f>
        <v>#VALUE!</v>
      </c>
      <c r="AD1055" s="186"/>
      <c r="AE1055" s="187"/>
      <c r="AF1055" s="187"/>
      <c r="AG1055" s="187"/>
      <c r="AH1055" s="188"/>
      <c r="AI1055" s="188"/>
      <c r="AJ1055" s="189"/>
      <c r="AK1055" s="189"/>
      <c r="AL1055" s="189"/>
      <c r="AM1055" s="189"/>
      <c r="AN1055" s="189"/>
      <c r="AO1055" s="189"/>
      <c r="AP1055" s="189"/>
      <c r="AQ1055" s="194" t="s">
        <v>2570</v>
      </c>
      <c r="AR1055" s="104"/>
      <c r="AS1055" s="104"/>
      <c r="AT1055" s="104"/>
      <c r="AU1055" s="104"/>
      <c r="AV1055" s="104"/>
      <c r="AW1055" s="104"/>
      <c r="AX1055" s="104"/>
      <c r="AY1055" s="104"/>
      <c r="AZ1055" s="104"/>
      <c r="BA1055" s="104"/>
      <c r="BB1055" s="162"/>
      <c r="BC1055" s="104"/>
      <c r="BD1055" s="214"/>
      <c r="BE1055" s="213" t="s">
        <v>2571</v>
      </c>
      <c r="BF1055" s="108" t="e">
        <f aca="false">VLOOKUP($A1055,#REF!, 34, FALSE())</f>
        <v>#VALUE!</v>
      </c>
      <c r="BG1055" s="108" t="e">
        <f aca="false">VLOOKUP($A1055,#REF!, 22, FALSE())</f>
        <v>#VALUE!</v>
      </c>
      <c r="BH1055" s="109"/>
    </row>
    <row r="1056" s="193" customFormat="true" ht="12.75" hidden="false" customHeight="true" outlineLevel="0" collapsed="false">
      <c r="A1056" s="133" t="s">
        <v>2572</v>
      </c>
      <c r="B1056" s="86" t="e">
        <f aca="false">VLOOKUP($A1056,#REF!, 34, FALSE())</f>
        <v>#VALUE!</v>
      </c>
      <c r="C1056" s="87" t="str">
        <f aca="false">CONCATENATE("unused_",A1056)</f>
        <v>unused_DDR_XM3_B7A_CA5</v>
      </c>
      <c r="D1056" s="88" t="e">
        <f aca="false">IF(LEN(VLOOKUP($A1056,#REF!,8,FALSE())),LEFT(VLOOKUP($A1056,#REF!,8,FALSE()),LEN(VLOOKUP($A1056,#REF!,8,FALSE()))-2),"")</f>
        <v>#VALUE!</v>
      </c>
      <c r="E1056" s="89" t="e">
        <f aca="false">IF(LEN(VLOOKUP($A1056,#REF!,4,FALSE())),IF(INDEX(#REF!,MATCH($A1056,#REF!,0),1),LEFT(VLOOKUP($A1056,#REF!,4,FALSE()),LEN(VLOOKUP($A1056,#REF!,4,FALSE()))-2),CONCATENATE(LEFT(VLOOKUP($A1056,#REF!,4,FALSE()),LEN(VLOOKUP($A1056,#REF!,4,FALSE()))-2),"*")),"")</f>
        <v>#VALUE!</v>
      </c>
      <c r="F1056" s="90" t="e">
        <f aca="false">IF(LEN(VLOOKUP($A1056,#REF!,5,FALSE())),IF(INDEX(#REF!,MATCH($A1056,#REF!,0),2),LEFT(VLOOKUP($A1056,#REF!,5,FALSE()),LEN(VLOOKUP($A1056,#REF!,5,FALSE()))-2),CONCATENATE(LEFT(VLOOKUP($A1056,#REF!,5,FALSE()),LEN(VLOOKUP($A1056,#REF!,5,FALSE()))-2),"*")),"")</f>
        <v>#VALUE!</v>
      </c>
      <c r="G1056" s="90" t="e">
        <f aca="false">IF(LEN(VLOOKUP($A1056,#REF!,6,FALSE())),IF(INDEX(#REF!,MATCH($A1056,#REF!,0),3),LEFT(VLOOKUP($A1056,#REF!,6,FALSE()),LEN(VLOOKUP($A1056,#REF!,6,FALSE()))-2),CONCATENATE(LEFT(VLOOKUP($A1056,#REF!,6,FALSE()),LEN(VLOOKUP($A1056,#REF!,6,FALSE()))-2),"*")),"")</f>
        <v>#VALUE!</v>
      </c>
      <c r="H1056" s="91" t="e">
        <f aca="false">IF(LEN(VLOOKUP($A1056,#REF!,7,FALSE())),IF(INDEX(#REF!,MATCH($A1056,#REF!,0),4),LEFT(VLOOKUP($A1056,#REF!,7,FALSE()),LEN(VLOOKUP($A1056,#REF!,7,FALSE()))-2),CONCATENATE(LEFT(VLOOKUP($A1056,#REF!,7,FALSE()),LEN(VLOOKUP($A1056,#REF!,7,FALSE()))-2),"*")),"")</f>
        <v>#VALUE!</v>
      </c>
      <c r="I1056" s="92" t="e">
        <f aca="false">IF(LEN(VLOOKUP($A1056,#REF!,8,FALSE())),UPPER(RIGHT(VLOOKUP($A1056,#REF!,8,FALSE()), 1)),"")</f>
        <v>#VALUE!</v>
      </c>
      <c r="J1056" s="90" t="e">
        <f aca="false">IF(LEN(VLOOKUP($A1056,#REF!,4,FALSE())),UPPER(RIGHT(VLOOKUP($A1056,#REF!,4,FALSE()), 1)),"")</f>
        <v>#VALUE!</v>
      </c>
      <c r="K1056" s="90" t="e">
        <f aca="false">IF(LEN(VLOOKUP($A1056,#REF!,5,FALSE())),UPPER(RIGHT(VLOOKUP($A1056,#REF!,5,FALSE()), 1)),"")</f>
        <v>#VALUE!</v>
      </c>
      <c r="L1056" s="90" t="e">
        <f aca="false">IF(LEN(VLOOKUP($A1056,#REF!,6,FALSE())),UPPER(RIGHT(VLOOKUP($A1056,#REF!,6,FALSE()), 1)),"")</f>
        <v>#VALUE!</v>
      </c>
      <c r="M1056" s="91" t="e">
        <f aca="false">IF(LEN(VLOOKUP($A1056,#REF!,7,FALSE())),UPPER(RIGHT(VLOOKUP($A1056,#REF!,7,FALSE()), 1)),"")</f>
        <v>#VALUE!</v>
      </c>
      <c r="N1056" s="185"/>
      <c r="O1056" s="185"/>
      <c r="P1056" s="185"/>
      <c r="Q1056" s="185"/>
      <c r="R1056" s="185"/>
      <c r="S1056" s="100" t="e">
        <f aca="false">HLOOKUP("Device Tree Pin Name",#REF!,MATCH($A1056,#REF!,0),FALSE())</f>
        <v>#VALUE!</v>
      </c>
      <c r="T1056" s="95" t="e">
        <f aca="false">HLOOKUP("power rail",#REF!,MATCH($A1056,#REF!,0),FALSE())</f>
        <v>#VALUE!</v>
      </c>
      <c r="U1056" s="96" t="e">
        <f aca="false">HLOOKUP("Wake Capable",#REF!,MATCH($A1056,#REF!,0),FALSE())</f>
        <v>#VALUE!</v>
      </c>
      <c r="V1056" s="96" t="e">
        <f aca="false">HLOOKUP("Strap",#REF!,MATCH($A1056,#REF!,0),FALSE())</f>
        <v>#VALUE!</v>
      </c>
      <c r="W1056" s="96"/>
      <c r="X1056" s="96"/>
      <c r="Y1056" s="96"/>
      <c r="Z1056" s="95"/>
      <c r="AA1056" s="95" t="e">
        <f aca="false">HLOOKUP("Pad type",#REF!,MATCH($A1056,#REF!,0),FALSE())</f>
        <v>#VALUE!</v>
      </c>
      <c r="AB1056" s="100"/>
      <c r="AC1056" s="100" t="e">
        <f aca="false">HLOOKUP("POR Pin State",#REF!,MATCH($A1056,#REF!,0),FALSE())</f>
        <v>#VALUE!</v>
      </c>
      <c r="AD1056" s="186"/>
      <c r="AE1056" s="187"/>
      <c r="AF1056" s="187"/>
      <c r="AG1056" s="187"/>
      <c r="AH1056" s="188"/>
      <c r="AI1056" s="188"/>
      <c r="AJ1056" s="189"/>
      <c r="AK1056" s="189"/>
      <c r="AL1056" s="189"/>
      <c r="AM1056" s="189"/>
      <c r="AN1056" s="189"/>
      <c r="AO1056" s="189"/>
      <c r="AP1056" s="189"/>
      <c r="AQ1056" s="194" t="s">
        <v>2573</v>
      </c>
      <c r="AR1056" s="104"/>
      <c r="AS1056" s="104"/>
      <c r="AT1056" s="104"/>
      <c r="AU1056" s="104"/>
      <c r="AV1056" s="104"/>
      <c r="AW1056" s="104"/>
      <c r="AX1056" s="104"/>
      <c r="AY1056" s="104"/>
      <c r="AZ1056" s="104"/>
      <c r="BA1056" s="104"/>
      <c r="BB1056" s="162"/>
      <c r="BC1056" s="104"/>
      <c r="BD1056" s="214"/>
      <c r="BE1056" s="213" t="s">
        <v>2574</v>
      </c>
      <c r="BF1056" s="108" t="e">
        <f aca="false">VLOOKUP($A1056,#REF!, 34, FALSE())</f>
        <v>#VALUE!</v>
      </c>
      <c r="BG1056" s="108" t="e">
        <f aca="false">VLOOKUP($A1056,#REF!, 22, FALSE())</f>
        <v>#VALUE!</v>
      </c>
      <c r="BH1056" s="109"/>
    </row>
    <row r="1057" s="193" customFormat="true" ht="12.75" hidden="false" customHeight="true" outlineLevel="0" collapsed="false">
      <c r="A1057" s="133" t="s">
        <v>2575</v>
      </c>
      <c r="B1057" s="86" t="e">
        <f aca="false">VLOOKUP($A1057,#REF!, 34, FALSE())</f>
        <v>#VALUE!</v>
      </c>
      <c r="C1057" s="87" t="str">
        <f aca="false">CONCATENATE("unused_",A1057)</f>
        <v>unused_DDR_XM3_B7A_CA6</v>
      </c>
      <c r="D1057" s="88" t="e">
        <f aca="false">IF(LEN(VLOOKUP($A1057,#REF!,8,FALSE())),LEFT(VLOOKUP($A1057,#REF!,8,FALSE()),LEN(VLOOKUP($A1057,#REF!,8,FALSE()))-2),"")</f>
        <v>#VALUE!</v>
      </c>
      <c r="E1057" s="89" t="e">
        <f aca="false">IF(LEN(VLOOKUP($A1057,#REF!,4,FALSE())),IF(INDEX(#REF!,MATCH($A1057,#REF!,0),1),LEFT(VLOOKUP($A1057,#REF!,4,FALSE()),LEN(VLOOKUP($A1057,#REF!,4,FALSE()))-2),CONCATENATE(LEFT(VLOOKUP($A1057,#REF!,4,FALSE()),LEN(VLOOKUP($A1057,#REF!,4,FALSE()))-2),"*")),"")</f>
        <v>#VALUE!</v>
      </c>
      <c r="F1057" s="90" t="e">
        <f aca="false">IF(LEN(VLOOKUP($A1057,#REF!,5,FALSE())),IF(INDEX(#REF!,MATCH($A1057,#REF!,0),2),LEFT(VLOOKUP($A1057,#REF!,5,FALSE()),LEN(VLOOKUP($A1057,#REF!,5,FALSE()))-2),CONCATENATE(LEFT(VLOOKUP($A1057,#REF!,5,FALSE()),LEN(VLOOKUP($A1057,#REF!,5,FALSE()))-2),"*")),"")</f>
        <v>#VALUE!</v>
      </c>
      <c r="G1057" s="90" t="e">
        <f aca="false">IF(LEN(VLOOKUP($A1057,#REF!,6,FALSE())),IF(INDEX(#REF!,MATCH($A1057,#REF!,0),3),LEFT(VLOOKUP($A1057,#REF!,6,FALSE()),LEN(VLOOKUP($A1057,#REF!,6,FALSE()))-2),CONCATENATE(LEFT(VLOOKUP($A1057,#REF!,6,FALSE()),LEN(VLOOKUP($A1057,#REF!,6,FALSE()))-2),"*")),"")</f>
        <v>#VALUE!</v>
      </c>
      <c r="H1057" s="91" t="e">
        <f aca="false">IF(LEN(VLOOKUP($A1057,#REF!,7,FALSE())),IF(INDEX(#REF!,MATCH($A1057,#REF!,0),4),LEFT(VLOOKUP($A1057,#REF!,7,FALSE()),LEN(VLOOKUP($A1057,#REF!,7,FALSE()))-2),CONCATENATE(LEFT(VLOOKUP($A1057,#REF!,7,FALSE()),LEN(VLOOKUP($A1057,#REF!,7,FALSE()))-2),"*")),"")</f>
        <v>#VALUE!</v>
      </c>
      <c r="I1057" s="92" t="e">
        <f aca="false">IF(LEN(VLOOKUP($A1057,#REF!,8,FALSE())),UPPER(RIGHT(VLOOKUP($A1057,#REF!,8,FALSE()), 1)),"")</f>
        <v>#VALUE!</v>
      </c>
      <c r="J1057" s="90" t="e">
        <f aca="false">IF(LEN(VLOOKUP($A1057,#REF!,4,FALSE())),UPPER(RIGHT(VLOOKUP($A1057,#REF!,4,FALSE()), 1)),"")</f>
        <v>#VALUE!</v>
      </c>
      <c r="K1057" s="90" t="e">
        <f aca="false">IF(LEN(VLOOKUP($A1057,#REF!,5,FALSE())),UPPER(RIGHT(VLOOKUP($A1057,#REF!,5,FALSE()), 1)),"")</f>
        <v>#VALUE!</v>
      </c>
      <c r="L1057" s="90" t="e">
        <f aca="false">IF(LEN(VLOOKUP($A1057,#REF!,6,FALSE())),UPPER(RIGHT(VLOOKUP($A1057,#REF!,6,FALSE()), 1)),"")</f>
        <v>#VALUE!</v>
      </c>
      <c r="M1057" s="91" t="e">
        <f aca="false">IF(LEN(VLOOKUP($A1057,#REF!,7,FALSE())),UPPER(RIGHT(VLOOKUP($A1057,#REF!,7,FALSE()), 1)),"")</f>
        <v>#VALUE!</v>
      </c>
      <c r="N1057" s="185"/>
      <c r="O1057" s="185"/>
      <c r="P1057" s="185"/>
      <c r="Q1057" s="185"/>
      <c r="R1057" s="185"/>
      <c r="S1057" s="100" t="e">
        <f aca="false">HLOOKUP("Device Tree Pin Name",#REF!,MATCH($A1057,#REF!,0),FALSE())</f>
        <v>#VALUE!</v>
      </c>
      <c r="T1057" s="95" t="e">
        <f aca="false">HLOOKUP("power rail",#REF!,MATCH($A1057,#REF!,0),FALSE())</f>
        <v>#VALUE!</v>
      </c>
      <c r="U1057" s="96" t="e">
        <f aca="false">HLOOKUP("Wake Capable",#REF!,MATCH($A1057,#REF!,0),FALSE())</f>
        <v>#VALUE!</v>
      </c>
      <c r="V1057" s="96" t="e">
        <f aca="false">HLOOKUP("Strap",#REF!,MATCH($A1057,#REF!,0),FALSE())</f>
        <v>#VALUE!</v>
      </c>
      <c r="W1057" s="96"/>
      <c r="X1057" s="96"/>
      <c r="Y1057" s="96"/>
      <c r="Z1057" s="95"/>
      <c r="AA1057" s="95" t="e">
        <f aca="false">HLOOKUP("Pad type",#REF!,MATCH($A1057,#REF!,0),FALSE())</f>
        <v>#VALUE!</v>
      </c>
      <c r="AB1057" s="100"/>
      <c r="AC1057" s="100" t="e">
        <f aca="false">HLOOKUP("POR Pin State",#REF!,MATCH($A1057,#REF!,0),FALSE())</f>
        <v>#VALUE!</v>
      </c>
      <c r="AD1057" s="186"/>
      <c r="AE1057" s="187"/>
      <c r="AF1057" s="187"/>
      <c r="AG1057" s="187"/>
      <c r="AH1057" s="188"/>
      <c r="AI1057" s="188"/>
      <c r="AJ1057" s="189"/>
      <c r="AK1057" s="189"/>
      <c r="AL1057" s="189"/>
      <c r="AM1057" s="189"/>
      <c r="AN1057" s="189"/>
      <c r="AO1057" s="189"/>
      <c r="AP1057" s="189"/>
      <c r="AQ1057" s="194" t="s">
        <v>2576</v>
      </c>
      <c r="AR1057" s="104"/>
      <c r="AS1057" s="104"/>
      <c r="AT1057" s="104"/>
      <c r="AU1057" s="104"/>
      <c r="AV1057" s="104"/>
      <c r="AW1057" s="104"/>
      <c r="AX1057" s="104"/>
      <c r="AY1057" s="104"/>
      <c r="AZ1057" s="104"/>
      <c r="BA1057" s="104"/>
      <c r="BB1057" s="162"/>
      <c r="BC1057" s="104"/>
      <c r="BD1057" s="214"/>
      <c r="BE1057" s="213" t="s">
        <v>2577</v>
      </c>
      <c r="BF1057" s="108" t="e">
        <f aca="false">VLOOKUP($A1057,#REF!, 34, FALSE())</f>
        <v>#VALUE!</v>
      </c>
      <c r="BG1057" s="108" t="e">
        <f aca="false">VLOOKUP($A1057,#REF!, 22, FALSE())</f>
        <v>#VALUE!</v>
      </c>
      <c r="BH1057" s="109"/>
    </row>
    <row r="1058" s="193" customFormat="true" ht="12.75" hidden="false" customHeight="true" outlineLevel="0" collapsed="false">
      <c r="A1058" s="133" t="s">
        <v>2578</v>
      </c>
      <c r="B1058" s="86" t="e">
        <f aca="false">VLOOKUP($A1058,#REF!, 34, FALSE())</f>
        <v>#VALUE!</v>
      </c>
      <c r="C1058" s="87" t="str">
        <f aca="false">CONCATENATE("unused_",A1058)</f>
        <v>unused_DDR_XM3_B7B_CA0</v>
      </c>
      <c r="D1058" s="88" t="e">
        <f aca="false">IF(LEN(VLOOKUP($A1058,#REF!,8,FALSE())),LEFT(VLOOKUP($A1058,#REF!,8,FALSE()),LEN(VLOOKUP($A1058,#REF!,8,FALSE()))-2),"")</f>
        <v>#VALUE!</v>
      </c>
      <c r="E1058" s="89" t="e">
        <f aca="false">IF(LEN(VLOOKUP($A1058,#REF!,4,FALSE())),IF(INDEX(#REF!,MATCH($A1058,#REF!,0),1),LEFT(VLOOKUP($A1058,#REF!,4,FALSE()),LEN(VLOOKUP($A1058,#REF!,4,FALSE()))-2),CONCATENATE(LEFT(VLOOKUP($A1058,#REF!,4,FALSE()),LEN(VLOOKUP($A1058,#REF!,4,FALSE()))-2),"*")),"")</f>
        <v>#VALUE!</v>
      </c>
      <c r="F1058" s="90" t="e">
        <f aca="false">IF(LEN(VLOOKUP($A1058,#REF!,5,FALSE())),IF(INDEX(#REF!,MATCH($A1058,#REF!,0),2),LEFT(VLOOKUP($A1058,#REF!,5,FALSE()),LEN(VLOOKUP($A1058,#REF!,5,FALSE()))-2),CONCATENATE(LEFT(VLOOKUP($A1058,#REF!,5,FALSE()),LEN(VLOOKUP($A1058,#REF!,5,FALSE()))-2),"*")),"")</f>
        <v>#VALUE!</v>
      </c>
      <c r="G1058" s="90" t="e">
        <f aca="false">IF(LEN(VLOOKUP($A1058,#REF!,6,FALSE())),IF(INDEX(#REF!,MATCH($A1058,#REF!,0),3),LEFT(VLOOKUP($A1058,#REF!,6,FALSE()),LEN(VLOOKUP($A1058,#REF!,6,FALSE()))-2),CONCATENATE(LEFT(VLOOKUP($A1058,#REF!,6,FALSE()),LEN(VLOOKUP($A1058,#REF!,6,FALSE()))-2),"*")),"")</f>
        <v>#VALUE!</v>
      </c>
      <c r="H1058" s="91" t="e">
        <f aca="false">IF(LEN(VLOOKUP($A1058,#REF!,7,FALSE())),IF(INDEX(#REF!,MATCH($A1058,#REF!,0),4),LEFT(VLOOKUP($A1058,#REF!,7,FALSE()),LEN(VLOOKUP($A1058,#REF!,7,FALSE()))-2),CONCATENATE(LEFT(VLOOKUP($A1058,#REF!,7,FALSE()),LEN(VLOOKUP($A1058,#REF!,7,FALSE()))-2),"*")),"")</f>
        <v>#VALUE!</v>
      </c>
      <c r="I1058" s="92" t="e">
        <f aca="false">IF(LEN(VLOOKUP($A1058,#REF!,8,FALSE())),UPPER(RIGHT(VLOOKUP($A1058,#REF!,8,FALSE()), 1)),"")</f>
        <v>#VALUE!</v>
      </c>
      <c r="J1058" s="90" t="e">
        <f aca="false">IF(LEN(VLOOKUP($A1058,#REF!,4,FALSE())),UPPER(RIGHT(VLOOKUP($A1058,#REF!,4,FALSE()), 1)),"")</f>
        <v>#VALUE!</v>
      </c>
      <c r="K1058" s="90" t="e">
        <f aca="false">IF(LEN(VLOOKUP($A1058,#REF!,5,FALSE())),UPPER(RIGHT(VLOOKUP($A1058,#REF!,5,FALSE()), 1)),"")</f>
        <v>#VALUE!</v>
      </c>
      <c r="L1058" s="90" t="e">
        <f aca="false">IF(LEN(VLOOKUP($A1058,#REF!,6,FALSE())),UPPER(RIGHT(VLOOKUP($A1058,#REF!,6,FALSE()), 1)),"")</f>
        <v>#VALUE!</v>
      </c>
      <c r="M1058" s="91" t="e">
        <f aca="false">IF(LEN(VLOOKUP($A1058,#REF!,7,FALSE())),UPPER(RIGHT(VLOOKUP($A1058,#REF!,7,FALSE()), 1)),"")</f>
        <v>#VALUE!</v>
      </c>
      <c r="N1058" s="185"/>
      <c r="O1058" s="185"/>
      <c r="P1058" s="185"/>
      <c r="Q1058" s="185"/>
      <c r="R1058" s="185"/>
      <c r="S1058" s="100" t="e">
        <f aca="false">HLOOKUP("Device Tree Pin Name",#REF!,MATCH($A1058,#REF!,0),FALSE())</f>
        <v>#VALUE!</v>
      </c>
      <c r="T1058" s="95" t="e">
        <f aca="false">HLOOKUP("power rail",#REF!,MATCH($A1058,#REF!,0),FALSE())</f>
        <v>#VALUE!</v>
      </c>
      <c r="U1058" s="96" t="e">
        <f aca="false">HLOOKUP("Wake Capable",#REF!,MATCH($A1058,#REF!,0),FALSE())</f>
        <v>#VALUE!</v>
      </c>
      <c r="V1058" s="96" t="e">
        <f aca="false">HLOOKUP("Strap",#REF!,MATCH($A1058,#REF!,0),FALSE())</f>
        <v>#VALUE!</v>
      </c>
      <c r="W1058" s="96"/>
      <c r="X1058" s="96"/>
      <c r="Y1058" s="96"/>
      <c r="Z1058" s="95"/>
      <c r="AA1058" s="95" t="e">
        <f aca="false">HLOOKUP("Pad type",#REF!,MATCH($A1058,#REF!,0),FALSE())</f>
        <v>#VALUE!</v>
      </c>
      <c r="AB1058" s="100"/>
      <c r="AC1058" s="100" t="e">
        <f aca="false">HLOOKUP("POR Pin State",#REF!,MATCH($A1058,#REF!,0),FALSE())</f>
        <v>#VALUE!</v>
      </c>
      <c r="AD1058" s="186"/>
      <c r="AE1058" s="187"/>
      <c r="AF1058" s="187"/>
      <c r="AG1058" s="187"/>
      <c r="AH1058" s="188"/>
      <c r="AI1058" s="188"/>
      <c r="AJ1058" s="189"/>
      <c r="AK1058" s="189"/>
      <c r="AL1058" s="189"/>
      <c r="AM1058" s="189"/>
      <c r="AN1058" s="189"/>
      <c r="AO1058" s="189"/>
      <c r="AP1058" s="189"/>
      <c r="AQ1058" s="194" t="s">
        <v>2579</v>
      </c>
      <c r="AR1058" s="104"/>
      <c r="AS1058" s="104"/>
      <c r="AT1058" s="104"/>
      <c r="AU1058" s="104"/>
      <c r="AV1058" s="104"/>
      <c r="AW1058" s="104"/>
      <c r="AX1058" s="104"/>
      <c r="AY1058" s="104"/>
      <c r="AZ1058" s="104"/>
      <c r="BA1058" s="104"/>
      <c r="BB1058" s="162"/>
      <c r="BC1058" s="104"/>
      <c r="BD1058" s="214"/>
      <c r="BE1058" s="213" t="s">
        <v>2580</v>
      </c>
      <c r="BF1058" s="108" t="e">
        <f aca="false">VLOOKUP($A1058,#REF!, 34, FALSE())</f>
        <v>#VALUE!</v>
      </c>
      <c r="BG1058" s="108" t="e">
        <f aca="false">VLOOKUP($A1058,#REF!, 22, FALSE())</f>
        <v>#VALUE!</v>
      </c>
      <c r="BH1058" s="109"/>
    </row>
    <row r="1059" s="193" customFormat="true" ht="12.75" hidden="false" customHeight="true" outlineLevel="0" collapsed="false">
      <c r="A1059" s="133" t="s">
        <v>2581</v>
      </c>
      <c r="B1059" s="86" t="e">
        <f aca="false">VLOOKUP($A1059,#REF!, 34, FALSE())</f>
        <v>#VALUE!</v>
      </c>
      <c r="C1059" s="87" t="str">
        <f aca="false">CONCATENATE("unused_",A1059)</f>
        <v>unused_DDR_XM3_B7B_CA1</v>
      </c>
      <c r="D1059" s="88" t="e">
        <f aca="false">IF(LEN(VLOOKUP($A1059,#REF!,8,FALSE())),LEFT(VLOOKUP($A1059,#REF!,8,FALSE()),LEN(VLOOKUP($A1059,#REF!,8,FALSE()))-2),"")</f>
        <v>#VALUE!</v>
      </c>
      <c r="E1059" s="89" t="e">
        <f aca="false">IF(LEN(VLOOKUP($A1059,#REF!,4,FALSE())),IF(INDEX(#REF!,MATCH($A1059,#REF!,0),1),LEFT(VLOOKUP($A1059,#REF!,4,FALSE()),LEN(VLOOKUP($A1059,#REF!,4,FALSE()))-2),CONCATENATE(LEFT(VLOOKUP($A1059,#REF!,4,FALSE()),LEN(VLOOKUP($A1059,#REF!,4,FALSE()))-2),"*")),"")</f>
        <v>#VALUE!</v>
      </c>
      <c r="F1059" s="90" t="e">
        <f aca="false">IF(LEN(VLOOKUP($A1059,#REF!,5,FALSE())),IF(INDEX(#REF!,MATCH($A1059,#REF!,0),2),LEFT(VLOOKUP($A1059,#REF!,5,FALSE()),LEN(VLOOKUP($A1059,#REF!,5,FALSE()))-2),CONCATENATE(LEFT(VLOOKUP($A1059,#REF!,5,FALSE()),LEN(VLOOKUP($A1059,#REF!,5,FALSE()))-2),"*")),"")</f>
        <v>#VALUE!</v>
      </c>
      <c r="G1059" s="90" t="e">
        <f aca="false">IF(LEN(VLOOKUP($A1059,#REF!,6,FALSE())),IF(INDEX(#REF!,MATCH($A1059,#REF!,0),3),LEFT(VLOOKUP($A1059,#REF!,6,FALSE()),LEN(VLOOKUP($A1059,#REF!,6,FALSE()))-2),CONCATENATE(LEFT(VLOOKUP($A1059,#REF!,6,FALSE()),LEN(VLOOKUP($A1059,#REF!,6,FALSE()))-2),"*")),"")</f>
        <v>#VALUE!</v>
      </c>
      <c r="H1059" s="91" t="e">
        <f aca="false">IF(LEN(VLOOKUP($A1059,#REF!,7,FALSE())),IF(INDEX(#REF!,MATCH($A1059,#REF!,0),4),LEFT(VLOOKUP($A1059,#REF!,7,FALSE()),LEN(VLOOKUP($A1059,#REF!,7,FALSE()))-2),CONCATENATE(LEFT(VLOOKUP($A1059,#REF!,7,FALSE()),LEN(VLOOKUP($A1059,#REF!,7,FALSE()))-2),"*")),"")</f>
        <v>#VALUE!</v>
      </c>
      <c r="I1059" s="92" t="e">
        <f aca="false">IF(LEN(VLOOKUP($A1059,#REF!,8,FALSE())),UPPER(RIGHT(VLOOKUP($A1059,#REF!,8,FALSE()), 1)),"")</f>
        <v>#VALUE!</v>
      </c>
      <c r="J1059" s="90" t="e">
        <f aca="false">IF(LEN(VLOOKUP($A1059,#REF!,4,FALSE())),UPPER(RIGHT(VLOOKUP($A1059,#REF!,4,FALSE()), 1)),"")</f>
        <v>#VALUE!</v>
      </c>
      <c r="K1059" s="90" t="e">
        <f aca="false">IF(LEN(VLOOKUP($A1059,#REF!,5,FALSE())),UPPER(RIGHT(VLOOKUP($A1059,#REF!,5,FALSE()), 1)),"")</f>
        <v>#VALUE!</v>
      </c>
      <c r="L1059" s="90" t="e">
        <f aca="false">IF(LEN(VLOOKUP($A1059,#REF!,6,FALSE())),UPPER(RIGHT(VLOOKUP($A1059,#REF!,6,FALSE()), 1)),"")</f>
        <v>#VALUE!</v>
      </c>
      <c r="M1059" s="91" t="e">
        <f aca="false">IF(LEN(VLOOKUP($A1059,#REF!,7,FALSE())),UPPER(RIGHT(VLOOKUP($A1059,#REF!,7,FALSE()), 1)),"")</f>
        <v>#VALUE!</v>
      </c>
      <c r="N1059" s="185"/>
      <c r="O1059" s="185"/>
      <c r="P1059" s="185"/>
      <c r="Q1059" s="185"/>
      <c r="R1059" s="185"/>
      <c r="S1059" s="100" t="e">
        <f aca="false">HLOOKUP("Device Tree Pin Name",#REF!,MATCH($A1059,#REF!,0),FALSE())</f>
        <v>#VALUE!</v>
      </c>
      <c r="T1059" s="95" t="e">
        <f aca="false">HLOOKUP("power rail",#REF!,MATCH($A1059,#REF!,0),FALSE())</f>
        <v>#VALUE!</v>
      </c>
      <c r="U1059" s="96" t="e">
        <f aca="false">HLOOKUP("Wake Capable",#REF!,MATCH($A1059,#REF!,0),FALSE())</f>
        <v>#VALUE!</v>
      </c>
      <c r="V1059" s="96" t="e">
        <f aca="false">HLOOKUP("Strap",#REF!,MATCH($A1059,#REF!,0),FALSE())</f>
        <v>#VALUE!</v>
      </c>
      <c r="W1059" s="96"/>
      <c r="X1059" s="96"/>
      <c r="Y1059" s="96"/>
      <c r="Z1059" s="95"/>
      <c r="AA1059" s="95" t="e">
        <f aca="false">HLOOKUP("Pad type",#REF!,MATCH($A1059,#REF!,0),FALSE())</f>
        <v>#VALUE!</v>
      </c>
      <c r="AB1059" s="100"/>
      <c r="AC1059" s="100" t="e">
        <f aca="false">HLOOKUP("POR Pin State",#REF!,MATCH($A1059,#REF!,0),FALSE())</f>
        <v>#VALUE!</v>
      </c>
      <c r="AD1059" s="186"/>
      <c r="AE1059" s="187"/>
      <c r="AF1059" s="187"/>
      <c r="AG1059" s="187"/>
      <c r="AH1059" s="188"/>
      <c r="AI1059" s="188"/>
      <c r="AJ1059" s="189"/>
      <c r="AK1059" s="189"/>
      <c r="AL1059" s="189"/>
      <c r="AM1059" s="189"/>
      <c r="AN1059" s="189"/>
      <c r="AO1059" s="189"/>
      <c r="AP1059" s="189"/>
      <c r="AQ1059" s="194" t="s">
        <v>2582</v>
      </c>
      <c r="AR1059" s="104"/>
      <c r="AS1059" s="104"/>
      <c r="AT1059" s="104"/>
      <c r="AU1059" s="104"/>
      <c r="AV1059" s="104"/>
      <c r="AW1059" s="104"/>
      <c r="AX1059" s="104"/>
      <c r="AY1059" s="104"/>
      <c r="AZ1059" s="104"/>
      <c r="BA1059" s="104"/>
      <c r="BB1059" s="162"/>
      <c r="BC1059" s="104"/>
      <c r="BD1059" s="214"/>
      <c r="BE1059" s="213" t="s">
        <v>2583</v>
      </c>
      <c r="BF1059" s="108" t="e">
        <f aca="false">VLOOKUP($A1059,#REF!, 34, FALSE())</f>
        <v>#VALUE!</v>
      </c>
      <c r="BG1059" s="108" t="e">
        <f aca="false">VLOOKUP($A1059,#REF!, 22, FALSE())</f>
        <v>#VALUE!</v>
      </c>
      <c r="BH1059" s="109"/>
    </row>
    <row r="1060" s="193" customFormat="true" ht="12.75" hidden="false" customHeight="true" outlineLevel="0" collapsed="false">
      <c r="A1060" s="133" t="s">
        <v>2584</v>
      </c>
      <c r="B1060" s="86" t="e">
        <f aca="false">VLOOKUP($A1060,#REF!, 34, FALSE())</f>
        <v>#VALUE!</v>
      </c>
      <c r="C1060" s="87" t="str">
        <f aca="false">CONCATENATE("unused_",A1060)</f>
        <v>unused_DDR_XM3_B7B_CA2</v>
      </c>
      <c r="D1060" s="88" t="e">
        <f aca="false">IF(LEN(VLOOKUP($A1060,#REF!,8,FALSE())),LEFT(VLOOKUP($A1060,#REF!,8,FALSE()),LEN(VLOOKUP($A1060,#REF!,8,FALSE()))-2),"")</f>
        <v>#VALUE!</v>
      </c>
      <c r="E1060" s="89" t="e">
        <f aca="false">IF(LEN(VLOOKUP($A1060,#REF!,4,FALSE())),IF(INDEX(#REF!,MATCH($A1060,#REF!,0),1),LEFT(VLOOKUP($A1060,#REF!,4,FALSE()),LEN(VLOOKUP($A1060,#REF!,4,FALSE()))-2),CONCATENATE(LEFT(VLOOKUP($A1060,#REF!,4,FALSE()),LEN(VLOOKUP($A1060,#REF!,4,FALSE()))-2),"*")),"")</f>
        <v>#VALUE!</v>
      </c>
      <c r="F1060" s="90" t="e">
        <f aca="false">IF(LEN(VLOOKUP($A1060,#REF!,5,FALSE())),IF(INDEX(#REF!,MATCH($A1060,#REF!,0),2),LEFT(VLOOKUP($A1060,#REF!,5,FALSE()),LEN(VLOOKUP($A1060,#REF!,5,FALSE()))-2),CONCATENATE(LEFT(VLOOKUP($A1060,#REF!,5,FALSE()),LEN(VLOOKUP($A1060,#REF!,5,FALSE()))-2),"*")),"")</f>
        <v>#VALUE!</v>
      </c>
      <c r="G1060" s="90" t="e">
        <f aca="false">IF(LEN(VLOOKUP($A1060,#REF!,6,FALSE())),IF(INDEX(#REF!,MATCH($A1060,#REF!,0),3),LEFT(VLOOKUP($A1060,#REF!,6,FALSE()),LEN(VLOOKUP($A1060,#REF!,6,FALSE()))-2),CONCATENATE(LEFT(VLOOKUP($A1060,#REF!,6,FALSE()),LEN(VLOOKUP($A1060,#REF!,6,FALSE()))-2),"*")),"")</f>
        <v>#VALUE!</v>
      </c>
      <c r="H1060" s="91" t="e">
        <f aca="false">IF(LEN(VLOOKUP($A1060,#REF!,7,FALSE())),IF(INDEX(#REF!,MATCH($A1060,#REF!,0),4),LEFT(VLOOKUP($A1060,#REF!,7,FALSE()),LEN(VLOOKUP($A1060,#REF!,7,FALSE()))-2),CONCATENATE(LEFT(VLOOKUP($A1060,#REF!,7,FALSE()),LEN(VLOOKUP($A1060,#REF!,7,FALSE()))-2),"*")),"")</f>
        <v>#VALUE!</v>
      </c>
      <c r="I1060" s="92" t="e">
        <f aca="false">IF(LEN(VLOOKUP($A1060,#REF!,8,FALSE())),UPPER(RIGHT(VLOOKUP($A1060,#REF!,8,FALSE()), 1)),"")</f>
        <v>#VALUE!</v>
      </c>
      <c r="J1060" s="90" t="e">
        <f aca="false">IF(LEN(VLOOKUP($A1060,#REF!,4,FALSE())),UPPER(RIGHT(VLOOKUP($A1060,#REF!,4,FALSE()), 1)),"")</f>
        <v>#VALUE!</v>
      </c>
      <c r="K1060" s="90" t="e">
        <f aca="false">IF(LEN(VLOOKUP($A1060,#REF!,5,FALSE())),UPPER(RIGHT(VLOOKUP($A1060,#REF!,5,FALSE()), 1)),"")</f>
        <v>#VALUE!</v>
      </c>
      <c r="L1060" s="90" t="e">
        <f aca="false">IF(LEN(VLOOKUP($A1060,#REF!,6,FALSE())),UPPER(RIGHT(VLOOKUP($A1060,#REF!,6,FALSE()), 1)),"")</f>
        <v>#VALUE!</v>
      </c>
      <c r="M1060" s="91" t="e">
        <f aca="false">IF(LEN(VLOOKUP($A1060,#REF!,7,FALSE())),UPPER(RIGHT(VLOOKUP($A1060,#REF!,7,FALSE()), 1)),"")</f>
        <v>#VALUE!</v>
      </c>
      <c r="N1060" s="185"/>
      <c r="O1060" s="185"/>
      <c r="P1060" s="185"/>
      <c r="Q1060" s="185"/>
      <c r="R1060" s="185"/>
      <c r="S1060" s="100" t="e">
        <f aca="false">HLOOKUP("Device Tree Pin Name",#REF!,MATCH($A1060,#REF!,0),FALSE())</f>
        <v>#VALUE!</v>
      </c>
      <c r="T1060" s="95" t="e">
        <f aca="false">HLOOKUP("power rail",#REF!,MATCH($A1060,#REF!,0),FALSE())</f>
        <v>#VALUE!</v>
      </c>
      <c r="U1060" s="96" t="e">
        <f aca="false">HLOOKUP("Wake Capable",#REF!,MATCH($A1060,#REF!,0),FALSE())</f>
        <v>#VALUE!</v>
      </c>
      <c r="V1060" s="96" t="e">
        <f aca="false">HLOOKUP("Strap",#REF!,MATCH($A1060,#REF!,0),FALSE())</f>
        <v>#VALUE!</v>
      </c>
      <c r="W1060" s="96"/>
      <c r="X1060" s="96"/>
      <c r="Y1060" s="96"/>
      <c r="Z1060" s="95"/>
      <c r="AA1060" s="95" t="e">
        <f aca="false">HLOOKUP("Pad type",#REF!,MATCH($A1060,#REF!,0),FALSE())</f>
        <v>#VALUE!</v>
      </c>
      <c r="AB1060" s="100"/>
      <c r="AC1060" s="100" t="e">
        <f aca="false">HLOOKUP("POR Pin State",#REF!,MATCH($A1060,#REF!,0),FALSE())</f>
        <v>#VALUE!</v>
      </c>
      <c r="AD1060" s="186"/>
      <c r="AE1060" s="187"/>
      <c r="AF1060" s="187"/>
      <c r="AG1060" s="187"/>
      <c r="AH1060" s="188"/>
      <c r="AI1060" s="188"/>
      <c r="AJ1060" s="189"/>
      <c r="AK1060" s="189"/>
      <c r="AL1060" s="189"/>
      <c r="AM1060" s="189"/>
      <c r="AN1060" s="189"/>
      <c r="AO1060" s="189"/>
      <c r="AP1060" s="189"/>
      <c r="AQ1060" s="194" t="s">
        <v>2585</v>
      </c>
      <c r="AR1060" s="104"/>
      <c r="AS1060" s="104"/>
      <c r="AT1060" s="104"/>
      <c r="AU1060" s="104"/>
      <c r="AV1060" s="104"/>
      <c r="AW1060" s="104"/>
      <c r="AX1060" s="104"/>
      <c r="AY1060" s="104"/>
      <c r="AZ1060" s="104"/>
      <c r="BA1060" s="104"/>
      <c r="BB1060" s="162"/>
      <c r="BC1060" s="104"/>
      <c r="BD1060" s="214"/>
      <c r="BE1060" s="213" t="s">
        <v>2586</v>
      </c>
      <c r="BF1060" s="108" t="e">
        <f aca="false">VLOOKUP($A1060,#REF!, 34, FALSE())</f>
        <v>#VALUE!</v>
      </c>
      <c r="BG1060" s="108" t="e">
        <f aca="false">VLOOKUP($A1060,#REF!, 22, FALSE())</f>
        <v>#VALUE!</v>
      </c>
      <c r="BH1060" s="109"/>
    </row>
    <row r="1061" s="193" customFormat="true" ht="12.75" hidden="false" customHeight="true" outlineLevel="0" collapsed="false">
      <c r="A1061" s="133" t="s">
        <v>2587</v>
      </c>
      <c r="B1061" s="86" t="e">
        <f aca="false">VLOOKUP($A1061,#REF!, 34, FALSE())</f>
        <v>#VALUE!</v>
      </c>
      <c r="C1061" s="87" t="str">
        <f aca="false">CONCATENATE("unused_",A1061)</f>
        <v>unused_DDR_XM3_B7B_CA3</v>
      </c>
      <c r="D1061" s="88" t="e">
        <f aca="false">IF(LEN(VLOOKUP($A1061,#REF!,8,FALSE())),LEFT(VLOOKUP($A1061,#REF!,8,FALSE()),LEN(VLOOKUP($A1061,#REF!,8,FALSE()))-2),"")</f>
        <v>#VALUE!</v>
      </c>
      <c r="E1061" s="89" t="e">
        <f aca="false">IF(LEN(VLOOKUP($A1061,#REF!,4,FALSE())),IF(INDEX(#REF!,MATCH($A1061,#REF!,0),1),LEFT(VLOOKUP($A1061,#REF!,4,FALSE()),LEN(VLOOKUP($A1061,#REF!,4,FALSE()))-2),CONCATENATE(LEFT(VLOOKUP($A1061,#REF!,4,FALSE()),LEN(VLOOKUP($A1061,#REF!,4,FALSE()))-2),"*")),"")</f>
        <v>#VALUE!</v>
      </c>
      <c r="F1061" s="90" t="e">
        <f aca="false">IF(LEN(VLOOKUP($A1061,#REF!,5,FALSE())),IF(INDEX(#REF!,MATCH($A1061,#REF!,0),2),LEFT(VLOOKUP($A1061,#REF!,5,FALSE()),LEN(VLOOKUP($A1061,#REF!,5,FALSE()))-2),CONCATENATE(LEFT(VLOOKUP($A1061,#REF!,5,FALSE()),LEN(VLOOKUP($A1061,#REF!,5,FALSE()))-2),"*")),"")</f>
        <v>#VALUE!</v>
      </c>
      <c r="G1061" s="90" t="e">
        <f aca="false">IF(LEN(VLOOKUP($A1061,#REF!,6,FALSE())),IF(INDEX(#REF!,MATCH($A1061,#REF!,0),3),LEFT(VLOOKUP($A1061,#REF!,6,FALSE()),LEN(VLOOKUP($A1061,#REF!,6,FALSE()))-2),CONCATENATE(LEFT(VLOOKUP($A1061,#REF!,6,FALSE()),LEN(VLOOKUP($A1061,#REF!,6,FALSE()))-2),"*")),"")</f>
        <v>#VALUE!</v>
      </c>
      <c r="H1061" s="91" t="e">
        <f aca="false">IF(LEN(VLOOKUP($A1061,#REF!,7,FALSE())),IF(INDEX(#REF!,MATCH($A1061,#REF!,0),4),LEFT(VLOOKUP($A1061,#REF!,7,FALSE()),LEN(VLOOKUP($A1061,#REF!,7,FALSE()))-2),CONCATENATE(LEFT(VLOOKUP($A1061,#REF!,7,FALSE()),LEN(VLOOKUP($A1061,#REF!,7,FALSE()))-2),"*")),"")</f>
        <v>#VALUE!</v>
      </c>
      <c r="I1061" s="92" t="e">
        <f aca="false">IF(LEN(VLOOKUP($A1061,#REF!,8,FALSE())),UPPER(RIGHT(VLOOKUP($A1061,#REF!,8,FALSE()), 1)),"")</f>
        <v>#VALUE!</v>
      </c>
      <c r="J1061" s="90" t="e">
        <f aca="false">IF(LEN(VLOOKUP($A1061,#REF!,4,FALSE())),UPPER(RIGHT(VLOOKUP($A1061,#REF!,4,FALSE()), 1)),"")</f>
        <v>#VALUE!</v>
      </c>
      <c r="K1061" s="90" t="e">
        <f aca="false">IF(LEN(VLOOKUP($A1061,#REF!,5,FALSE())),UPPER(RIGHT(VLOOKUP($A1061,#REF!,5,FALSE()), 1)),"")</f>
        <v>#VALUE!</v>
      </c>
      <c r="L1061" s="90" t="e">
        <f aca="false">IF(LEN(VLOOKUP($A1061,#REF!,6,FALSE())),UPPER(RIGHT(VLOOKUP($A1061,#REF!,6,FALSE()), 1)),"")</f>
        <v>#VALUE!</v>
      </c>
      <c r="M1061" s="91" t="e">
        <f aca="false">IF(LEN(VLOOKUP($A1061,#REF!,7,FALSE())),UPPER(RIGHT(VLOOKUP($A1061,#REF!,7,FALSE()), 1)),"")</f>
        <v>#VALUE!</v>
      </c>
      <c r="N1061" s="185"/>
      <c r="O1061" s="185"/>
      <c r="P1061" s="185"/>
      <c r="Q1061" s="185"/>
      <c r="R1061" s="185"/>
      <c r="S1061" s="100" t="e">
        <f aca="false">HLOOKUP("Device Tree Pin Name",#REF!,MATCH($A1061,#REF!,0),FALSE())</f>
        <v>#VALUE!</v>
      </c>
      <c r="T1061" s="95" t="e">
        <f aca="false">HLOOKUP("power rail",#REF!,MATCH($A1061,#REF!,0),FALSE())</f>
        <v>#VALUE!</v>
      </c>
      <c r="U1061" s="96" t="e">
        <f aca="false">HLOOKUP("Wake Capable",#REF!,MATCH($A1061,#REF!,0),FALSE())</f>
        <v>#VALUE!</v>
      </c>
      <c r="V1061" s="96" t="e">
        <f aca="false">HLOOKUP("Strap",#REF!,MATCH($A1061,#REF!,0),FALSE())</f>
        <v>#VALUE!</v>
      </c>
      <c r="W1061" s="96"/>
      <c r="X1061" s="96"/>
      <c r="Y1061" s="96"/>
      <c r="Z1061" s="95"/>
      <c r="AA1061" s="95" t="e">
        <f aca="false">HLOOKUP("Pad type",#REF!,MATCH($A1061,#REF!,0),FALSE())</f>
        <v>#VALUE!</v>
      </c>
      <c r="AB1061" s="100"/>
      <c r="AC1061" s="100" t="e">
        <f aca="false">HLOOKUP("POR Pin State",#REF!,MATCH($A1061,#REF!,0),FALSE())</f>
        <v>#VALUE!</v>
      </c>
      <c r="AD1061" s="186"/>
      <c r="AE1061" s="187"/>
      <c r="AF1061" s="187"/>
      <c r="AG1061" s="187"/>
      <c r="AH1061" s="188"/>
      <c r="AI1061" s="188"/>
      <c r="AJ1061" s="189"/>
      <c r="AK1061" s="189"/>
      <c r="AL1061" s="189"/>
      <c r="AM1061" s="189"/>
      <c r="AN1061" s="189"/>
      <c r="AO1061" s="189"/>
      <c r="AP1061" s="189"/>
      <c r="AQ1061" s="194" t="s">
        <v>2588</v>
      </c>
      <c r="AR1061" s="104"/>
      <c r="AS1061" s="104"/>
      <c r="AT1061" s="104"/>
      <c r="AU1061" s="104"/>
      <c r="AV1061" s="104"/>
      <c r="AW1061" s="104"/>
      <c r="AX1061" s="104"/>
      <c r="AY1061" s="104"/>
      <c r="AZ1061" s="104"/>
      <c r="BA1061" s="104"/>
      <c r="BB1061" s="162"/>
      <c r="BC1061" s="104"/>
      <c r="BD1061" s="214"/>
      <c r="BE1061" s="213" t="s">
        <v>2589</v>
      </c>
      <c r="BF1061" s="108" t="e">
        <f aca="false">VLOOKUP($A1061,#REF!, 34, FALSE())</f>
        <v>#VALUE!</v>
      </c>
      <c r="BG1061" s="108" t="e">
        <f aca="false">VLOOKUP($A1061,#REF!, 22, FALSE())</f>
        <v>#VALUE!</v>
      </c>
      <c r="BH1061" s="109"/>
    </row>
    <row r="1062" s="193" customFormat="true" ht="12.75" hidden="false" customHeight="true" outlineLevel="0" collapsed="false">
      <c r="A1062" s="133" t="s">
        <v>2590</v>
      </c>
      <c r="B1062" s="86" t="e">
        <f aca="false">VLOOKUP($A1062,#REF!, 34, FALSE())</f>
        <v>#VALUE!</v>
      </c>
      <c r="C1062" s="87" t="str">
        <f aca="false">CONCATENATE("unused_",A1062)</f>
        <v>unused_DDR_XM3_B7B_CA4</v>
      </c>
      <c r="D1062" s="88" t="e">
        <f aca="false">IF(LEN(VLOOKUP($A1062,#REF!,8,FALSE())),LEFT(VLOOKUP($A1062,#REF!,8,FALSE()),LEN(VLOOKUP($A1062,#REF!,8,FALSE()))-2),"")</f>
        <v>#VALUE!</v>
      </c>
      <c r="E1062" s="89" t="e">
        <f aca="false">IF(LEN(VLOOKUP($A1062,#REF!,4,FALSE())),IF(INDEX(#REF!,MATCH($A1062,#REF!,0),1),LEFT(VLOOKUP($A1062,#REF!,4,FALSE()),LEN(VLOOKUP($A1062,#REF!,4,FALSE()))-2),CONCATENATE(LEFT(VLOOKUP($A1062,#REF!,4,FALSE()),LEN(VLOOKUP($A1062,#REF!,4,FALSE()))-2),"*")),"")</f>
        <v>#VALUE!</v>
      </c>
      <c r="F1062" s="90" t="e">
        <f aca="false">IF(LEN(VLOOKUP($A1062,#REF!,5,FALSE())),IF(INDEX(#REF!,MATCH($A1062,#REF!,0),2),LEFT(VLOOKUP($A1062,#REF!,5,FALSE()),LEN(VLOOKUP($A1062,#REF!,5,FALSE()))-2),CONCATENATE(LEFT(VLOOKUP($A1062,#REF!,5,FALSE()),LEN(VLOOKUP($A1062,#REF!,5,FALSE()))-2),"*")),"")</f>
        <v>#VALUE!</v>
      </c>
      <c r="G1062" s="90" t="e">
        <f aca="false">IF(LEN(VLOOKUP($A1062,#REF!,6,FALSE())),IF(INDEX(#REF!,MATCH($A1062,#REF!,0),3),LEFT(VLOOKUP($A1062,#REF!,6,FALSE()),LEN(VLOOKUP($A1062,#REF!,6,FALSE()))-2),CONCATENATE(LEFT(VLOOKUP($A1062,#REF!,6,FALSE()),LEN(VLOOKUP($A1062,#REF!,6,FALSE()))-2),"*")),"")</f>
        <v>#VALUE!</v>
      </c>
      <c r="H1062" s="91" t="e">
        <f aca="false">IF(LEN(VLOOKUP($A1062,#REF!,7,FALSE())),IF(INDEX(#REF!,MATCH($A1062,#REF!,0),4),LEFT(VLOOKUP($A1062,#REF!,7,FALSE()),LEN(VLOOKUP($A1062,#REF!,7,FALSE()))-2),CONCATENATE(LEFT(VLOOKUP($A1062,#REF!,7,FALSE()),LEN(VLOOKUP($A1062,#REF!,7,FALSE()))-2),"*")),"")</f>
        <v>#VALUE!</v>
      </c>
      <c r="I1062" s="92" t="e">
        <f aca="false">IF(LEN(VLOOKUP($A1062,#REF!,8,FALSE())),UPPER(RIGHT(VLOOKUP($A1062,#REF!,8,FALSE()), 1)),"")</f>
        <v>#VALUE!</v>
      </c>
      <c r="J1062" s="90" t="e">
        <f aca="false">IF(LEN(VLOOKUP($A1062,#REF!,4,FALSE())),UPPER(RIGHT(VLOOKUP($A1062,#REF!,4,FALSE()), 1)),"")</f>
        <v>#VALUE!</v>
      </c>
      <c r="K1062" s="90" t="e">
        <f aca="false">IF(LEN(VLOOKUP($A1062,#REF!,5,FALSE())),UPPER(RIGHT(VLOOKUP($A1062,#REF!,5,FALSE()), 1)),"")</f>
        <v>#VALUE!</v>
      </c>
      <c r="L1062" s="90" t="e">
        <f aca="false">IF(LEN(VLOOKUP($A1062,#REF!,6,FALSE())),UPPER(RIGHT(VLOOKUP($A1062,#REF!,6,FALSE()), 1)),"")</f>
        <v>#VALUE!</v>
      </c>
      <c r="M1062" s="91" t="e">
        <f aca="false">IF(LEN(VLOOKUP($A1062,#REF!,7,FALSE())),UPPER(RIGHT(VLOOKUP($A1062,#REF!,7,FALSE()), 1)),"")</f>
        <v>#VALUE!</v>
      </c>
      <c r="N1062" s="185"/>
      <c r="O1062" s="185"/>
      <c r="P1062" s="185"/>
      <c r="Q1062" s="185"/>
      <c r="R1062" s="185"/>
      <c r="S1062" s="100" t="e">
        <f aca="false">HLOOKUP("Device Tree Pin Name",#REF!,MATCH($A1062,#REF!,0),FALSE())</f>
        <v>#VALUE!</v>
      </c>
      <c r="T1062" s="95" t="e">
        <f aca="false">HLOOKUP("power rail",#REF!,MATCH($A1062,#REF!,0),FALSE())</f>
        <v>#VALUE!</v>
      </c>
      <c r="U1062" s="96" t="e">
        <f aca="false">HLOOKUP("Wake Capable",#REF!,MATCH($A1062,#REF!,0),FALSE())</f>
        <v>#VALUE!</v>
      </c>
      <c r="V1062" s="96" t="e">
        <f aca="false">HLOOKUP("Strap",#REF!,MATCH($A1062,#REF!,0),FALSE())</f>
        <v>#VALUE!</v>
      </c>
      <c r="W1062" s="96"/>
      <c r="X1062" s="96"/>
      <c r="Y1062" s="96"/>
      <c r="Z1062" s="95"/>
      <c r="AA1062" s="95" t="e">
        <f aca="false">HLOOKUP("Pad type",#REF!,MATCH($A1062,#REF!,0),FALSE())</f>
        <v>#VALUE!</v>
      </c>
      <c r="AB1062" s="100"/>
      <c r="AC1062" s="100" t="e">
        <f aca="false">HLOOKUP("POR Pin State",#REF!,MATCH($A1062,#REF!,0),FALSE())</f>
        <v>#VALUE!</v>
      </c>
      <c r="AD1062" s="186"/>
      <c r="AE1062" s="187"/>
      <c r="AF1062" s="187"/>
      <c r="AG1062" s="187"/>
      <c r="AH1062" s="188"/>
      <c r="AI1062" s="188"/>
      <c r="AJ1062" s="189"/>
      <c r="AK1062" s="189"/>
      <c r="AL1062" s="189"/>
      <c r="AM1062" s="189"/>
      <c r="AN1062" s="189"/>
      <c r="AO1062" s="189"/>
      <c r="AP1062" s="189"/>
      <c r="AQ1062" s="194" t="s">
        <v>2591</v>
      </c>
      <c r="AR1062" s="104"/>
      <c r="AS1062" s="104"/>
      <c r="AT1062" s="104"/>
      <c r="AU1062" s="104"/>
      <c r="AV1062" s="104"/>
      <c r="AW1062" s="104"/>
      <c r="AX1062" s="104"/>
      <c r="AY1062" s="104"/>
      <c r="AZ1062" s="104"/>
      <c r="BA1062" s="104"/>
      <c r="BB1062" s="162"/>
      <c r="BC1062" s="104"/>
      <c r="BD1062" s="214"/>
      <c r="BE1062" s="213" t="s">
        <v>2592</v>
      </c>
      <c r="BF1062" s="108" t="e">
        <f aca="false">VLOOKUP($A1062,#REF!, 34, FALSE())</f>
        <v>#VALUE!</v>
      </c>
      <c r="BG1062" s="108" t="e">
        <f aca="false">VLOOKUP($A1062,#REF!, 22, FALSE())</f>
        <v>#VALUE!</v>
      </c>
      <c r="BH1062" s="109"/>
    </row>
    <row r="1063" s="193" customFormat="true" ht="12.75" hidden="false" customHeight="true" outlineLevel="0" collapsed="false">
      <c r="A1063" s="133" t="s">
        <v>2593</v>
      </c>
      <c r="B1063" s="86" t="e">
        <f aca="false">VLOOKUP($A1063,#REF!, 34, FALSE())</f>
        <v>#VALUE!</v>
      </c>
      <c r="C1063" s="87" t="str">
        <f aca="false">CONCATENATE("unused_",A1063)</f>
        <v>unused_DDR_XM3_B7B_CA5</v>
      </c>
      <c r="D1063" s="88" t="e">
        <f aca="false">IF(LEN(VLOOKUP($A1063,#REF!,8,FALSE())),LEFT(VLOOKUP($A1063,#REF!,8,FALSE()),LEN(VLOOKUP($A1063,#REF!,8,FALSE()))-2),"")</f>
        <v>#VALUE!</v>
      </c>
      <c r="E1063" s="89" t="e">
        <f aca="false">IF(LEN(VLOOKUP($A1063,#REF!,4,FALSE())),IF(INDEX(#REF!,MATCH($A1063,#REF!,0),1),LEFT(VLOOKUP($A1063,#REF!,4,FALSE()),LEN(VLOOKUP($A1063,#REF!,4,FALSE()))-2),CONCATENATE(LEFT(VLOOKUP($A1063,#REF!,4,FALSE()),LEN(VLOOKUP($A1063,#REF!,4,FALSE()))-2),"*")),"")</f>
        <v>#VALUE!</v>
      </c>
      <c r="F1063" s="90" t="e">
        <f aca="false">IF(LEN(VLOOKUP($A1063,#REF!,5,FALSE())),IF(INDEX(#REF!,MATCH($A1063,#REF!,0),2),LEFT(VLOOKUP($A1063,#REF!,5,FALSE()),LEN(VLOOKUP($A1063,#REF!,5,FALSE()))-2),CONCATENATE(LEFT(VLOOKUP($A1063,#REF!,5,FALSE()),LEN(VLOOKUP($A1063,#REF!,5,FALSE()))-2),"*")),"")</f>
        <v>#VALUE!</v>
      </c>
      <c r="G1063" s="90" t="e">
        <f aca="false">IF(LEN(VLOOKUP($A1063,#REF!,6,FALSE())),IF(INDEX(#REF!,MATCH($A1063,#REF!,0),3),LEFT(VLOOKUP($A1063,#REF!,6,FALSE()),LEN(VLOOKUP($A1063,#REF!,6,FALSE()))-2),CONCATENATE(LEFT(VLOOKUP($A1063,#REF!,6,FALSE()),LEN(VLOOKUP($A1063,#REF!,6,FALSE()))-2),"*")),"")</f>
        <v>#VALUE!</v>
      </c>
      <c r="H1063" s="91" t="e">
        <f aca="false">IF(LEN(VLOOKUP($A1063,#REF!,7,FALSE())),IF(INDEX(#REF!,MATCH($A1063,#REF!,0),4),LEFT(VLOOKUP($A1063,#REF!,7,FALSE()),LEN(VLOOKUP($A1063,#REF!,7,FALSE()))-2),CONCATENATE(LEFT(VLOOKUP($A1063,#REF!,7,FALSE()),LEN(VLOOKUP($A1063,#REF!,7,FALSE()))-2),"*")),"")</f>
        <v>#VALUE!</v>
      </c>
      <c r="I1063" s="92" t="e">
        <f aca="false">IF(LEN(VLOOKUP($A1063,#REF!,8,FALSE())),UPPER(RIGHT(VLOOKUP($A1063,#REF!,8,FALSE()), 1)),"")</f>
        <v>#VALUE!</v>
      </c>
      <c r="J1063" s="90" t="e">
        <f aca="false">IF(LEN(VLOOKUP($A1063,#REF!,4,FALSE())),UPPER(RIGHT(VLOOKUP($A1063,#REF!,4,FALSE()), 1)),"")</f>
        <v>#VALUE!</v>
      </c>
      <c r="K1063" s="90" t="e">
        <f aca="false">IF(LEN(VLOOKUP($A1063,#REF!,5,FALSE())),UPPER(RIGHT(VLOOKUP($A1063,#REF!,5,FALSE()), 1)),"")</f>
        <v>#VALUE!</v>
      </c>
      <c r="L1063" s="90" t="e">
        <f aca="false">IF(LEN(VLOOKUP($A1063,#REF!,6,FALSE())),UPPER(RIGHT(VLOOKUP($A1063,#REF!,6,FALSE()), 1)),"")</f>
        <v>#VALUE!</v>
      </c>
      <c r="M1063" s="91" t="e">
        <f aca="false">IF(LEN(VLOOKUP($A1063,#REF!,7,FALSE())),UPPER(RIGHT(VLOOKUP($A1063,#REF!,7,FALSE()), 1)),"")</f>
        <v>#VALUE!</v>
      </c>
      <c r="N1063" s="185"/>
      <c r="O1063" s="185"/>
      <c r="P1063" s="185"/>
      <c r="Q1063" s="185"/>
      <c r="R1063" s="185"/>
      <c r="S1063" s="100" t="e">
        <f aca="false">HLOOKUP("Device Tree Pin Name",#REF!,MATCH($A1063,#REF!,0),FALSE())</f>
        <v>#VALUE!</v>
      </c>
      <c r="T1063" s="95" t="e">
        <f aca="false">HLOOKUP("power rail",#REF!,MATCH($A1063,#REF!,0),FALSE())</f>
        <v>#VALUE!</v>
      </c>
      <c r="U1063" s="96" t="e">
        <f aca="false">HLOOKUP("Wake Capable",#REF!,MATCH($A1063,#REF!,0),FALSE())</f>
        <v>#VALUE!</v>
      </c>
      <c r="V1063" s="96" t="e">
        <f aca="false">HLOOKUP("Strap",#REF!,MATCH($A1063,#REF!,0),FALSE())</f>
        <v>#VALUE!</v>
      </c>
      <c r="W1063" s="96"/>
      <c r="X1063" s="96"/>
      <c r="Y1063" s="96"/>
      <c r="Z1063" s="95"/>
      <c r="AA1063" s="95" t="e">
        <f aca="false">HLOOKUP("Pad type",#REF!,MATCH($A1063,#REF!,0),FALSE())</f>
        <v>#VALUE!</v>
      </c>
      <c r="AB1063" s="100"/>
      <c r="AC1063" s="100" t="e">
        <f aca="false">HLOOKUP("POR Pin State",#REF!,MATCH($A1063,#REF!,0),FALSE())</f>
        <v>#VALUE!</v>
      </c>
      <c r="AD1063" s="186"/>
      <c r="AE1063" s="187"/>
      <c r="AF1063" s="187"/>
      <c r="AG1063" s="187"/>
      <c r="AH1063" s="188"/>
      <c r="AI1063" s="188"/>
      <c r="AJ1063" s="189"/>
      <c r="AK1063" s="189"/>
      <c r="AL1063" s="189"/>
      <c r="AM1063" s="189"/>
      <c r="AN1063" s="189"/>
      <c r="AO1063" s="189"/>
      <c r="AP1063" s="189"/>
      <c r="AQ1063" s="194" t="s">
        <v>2594</v>
      </c>
      <c r="AR1063" s="104"/>
      <c r="AS1063" s="104"/>
      <c r="AT1063" s="104"/>
      <c r="AU1063" s="104"/>
      <c r="AV1063" s="104"/>
      <c r="AW1063" s="104"/>
      <c r="AX1063" s="104"/>
      <c r="AY1063" s="104"/>
      <c r="AZ1063" s="104"/>
      <c r="BA1063" s="104"/>
      <c r="BB1063" s="162"/>
      <c r="BC1063" s="104"/>
      <c r="BD1063" s="214"/>
      <c r="BE1063" s="213" t="s">
        <v>2595</v>
      </c>
      <c r="BF1063" s="108" t="e">
        <f aca="false">VLOOKUP($A1063,#REF!, 34, FALSE())</f>
        <v>#VALUE!</v>
      </c>
      <c r="BG1063" s="108" t="e">
        <f aca="false">VLOOKUP($A1063,#REF!, 22, FALSE())</f>
        <v>#VALUE!</v>
      </c>
      <c r="BH1063" s="109"/>
    </row>
    <row r="1064" s="193" customFormat="true" ht="12.75" hidden="false" customHeight="true" outlineLevel="0" collapsed="false">
      <c r="A1064" s="133" t="s">
        <v>2596</v>
      </c>
      <c r="B1064" s="86" t="e">
        <f aca="false">VLOOKUP($A1064,#REF!, 34, FALSE())</f>
        <v>#VALUE!</v>
      </c>
      <c r="C1064" s="87" t="str">
        <f aca="false">CONCATENATE("unused_",A1064)</f>
        <v>unused_DDR_XM3_B7B_CA6</v>
      </c>
      <c r="D1064" s="88" t="e">
        <f aca="false">IF(LEN(VLOOKUP($A1064,#REF!,8,FALSE())),LEFT(VLOOKUP($A1064,#REF!,8,FALSE()),LEN(VLOOKUP($A1064,#REF!,8,FALSE()))-2),"")</f>
        <v>#VALUE!</v>
      </c>
      <c r="E1064" s="89" t="e">
        <f aca="false">IF(LEN(VLOOKUP($A1064,#REF!,4,FALSE())),IF(INDEX(#REF!,MATCH($A1064,#REF!,0),1),LEFT(VLOOKUP($A1064,#REF!,4,FALSE()),LEN(VLOOKUP($A1064,#REF!,4,FALSE()))-2),CONCATENATE(LEFT(VLOOKUP($A1064,#REF!,4,FALSE()),LEN(VLOOKUP($A1064,#REF!,4,FALSE()))-2),"*")),"")</f>
        <v>#VALUE!</v>
      </c>
      <c r="F1064" s="90" t="e">
        <f aca="false">IF(LEN(VLOOKUP($A1064,#REF!,5,FALSE())),IF(INDEX(#REF!,MATCH($A1064,#REF!,0),2),LEFT(VLOOKUP($A1064,#REF!,5,FALSE()),LEN(VLOOKUP($A1064,#REF!,5,FALSE()))-2),CONCATENATE(LEFT(VLOOKUP($A1064,#REF!,5,FALSE()),LEN(VLOOKUP($A1064,#REF!,5,FALSE()))-2),"*")),"")</f>
        <v>#VALUE!</v>
      </c>
      <c r="G1064" s="90" t="e">
        <f aca="false">IF(LEN(VLOOKUP($A1064,#REF!,6,FALSE())),IF(INDEX(#REF!,MATCH($A1064,#REF!,0),3),LEFT(VLOOKUP($A1064,#REF!,6,FALSE()),LEN(VLOOKUP($A1064,#REF!,6,FALSE()))-2),CONCATENATE(LEFT(VLOOKUP($A1064,#REF!,6,FALSE()),LEN(VLOOKUP($A1064,#REF!,6,FALSE()))-2),"*")),"")</f>
        <v>#VALUE!</v>
      </c>
      <c r="H1064" s="91" t="e">
        <f aca="false">IF(LEN(VLOOKUP($A1064,#REF!,7,FALSE())),IF(INDEX(#REF!,MATCH($A1064,#REF!,0),4),LEFT(VLOOKUP($A1064,#REF!,7,FALSE()),LEN(VLOOKUP($A1064,#REF!,7,FALSE()))-2),CONCATENATE(LEFT(VLOOKUP($A1064,#REF!,7,FALSE()),LEN(VLOOKUP($A1064,#REF!,7,FALSE()))-2),"*")),"")</f>
        <v>#VALUE!</v>
      </c>
      <c r="I1064" s="92" t="e">
        <f aca="false">IF(LEN(VLOOKUP($A1064,#REF!,8,FALSE())),UPPER(RIGHT(VLOOKUP($A1064,#REF!,8,FALSE()), 1)),"")</f>
        <v>#VALUE!</v>
      </c>
      <c r="J1064" s="90" t="e">
        <f aca="false">IF(LEN(VLOOKUP($A1064,#REF!,4,FALSE())),UPPER(RIGHT(VLOOKUP($A1064,#REF!,4,FALSE()), 1)),"")</f>
        <v>#VALUE!</v>
      </c>
      <c r="K1064" s="90" t="e">
        <f aca="false">IF(LEN(VLOOKUP($A1064,#REF!,5,FALSE())),UPPER(RIGHT(VLOOKUP($A1064,#REF!,5,FALSE()), 1)),"")</f>
        <v>#VALUE!</v>
      </c>
      <c r="L1064" s="90" t="e">
        <f aca="false">IF(LEN(VLOOKUP($A1064,#REF!,6,FALSE())),UPPER(RIGHT(VLOOKUP($A1064,#REF!,6,FALSE()), 1)),"")</f>
        <v>#VALUE!</v>
      </c>
      <c r="M1064" s="91" t="e">
        <f aca="false">IF(LEN(VLOOKUP($A1064,#REF!,7,FALSE())),UPPER(RIGHT(VLOOKUP($A1064,#REF!,7,FALSE()), 1)),"")</f>
        <v>#VALUE!</v>
      </c>
      <c r="N1064" s="185"/>
      <c r="O1064" s="185"/>
      <c r="P1064" s="185"/>
      <c r="Q1064" s="185"/>
      <c r="R1064" s="185"/>
      <c r="S1064" s="100" t="e">
        <f aca="false">HLOOKUP("Device Tree Pin Name",#REF!,MATCH($A1064,#REF!,0),FALSE())</f>
        <v>#VALUE!</v>
      </c>
      <c r="T1064" s="95" t="e">
        <f aca="false">HLOOKUP("power rail",#REF!,MATCH($A1064,#REF!,0),FALSE())</f>
        <v>#VALUE!</v>
      </c>
      <c r="U1064" s="96" t="e">
        <f aca="false">HLOOKUP("Wake Capable",#REF!,MATCH($A1064,#REF!,0),FALSE())</f>
        <v>#VALUE!</v>
      </c>
      <c r="V1064" s="96" t="e">
        <f aca="false">HLOOKUP("Strap",#REF!,MATCH($A1064,#REF!,0),FALSE())</f>
        <v>#VALUE!</v>
      </c>
      <c r="W1064" s="96"/>
      <c r="X1064" s="96"/>
      <c r="Y1064" s="96"/>
      <c r="Z1064" s="95"/>
      <c r="AA1064" s="95" t="e">
        <f aca="false">HLOOKUP("Pad type",#REF!,MATCH($A1064,#REF!,0),FALSE())</f>
        <v>#VALUE!</v>
      </c>
      <c r="AB1064" s="100"/>
      <c r="AC1064" s="100" t="e">
        <f aca="false">HLOOKUP("POR Pin State",#REF!,MATCH($A1064,#REF!,0),FALSE())</f>
        <v>#VALUE!</v>
      </c>
      <c r="AD1064" s="186"/>
      <c r="AE1064" s="187"/>
      <c r="AF1064" s="187"/>
      <c r="AG1064" s="187"/>
      <c r="AH1064" s="188"/>
      <c r="AI1064" s="188"/>
      <c r="AJ1064" s="189"/>
      <c r="AK1064" s="189"/>
      <c r="AL1064" s="189"/>
      <c r="AM1064" s="189"/>
      <c r="AN1064" s="189"/>
      <c r="AO1064" s="189"/>
      <c r="AP1064" s="189"/>
      <c r="AQ1064" s="194" t="s">
        <v>2597</v>
      </c>
      <c r="AR1064" s="104"/>
      <c r="AS1064" s="104"/>
      <c r="AT1064" s="104"/>
      <c r="AU1064" s="104"/>
      <c r="AV1064" s="104"/>
      <c r="AW1064" s="104"/>
      <c r="AX1064" s="104"/>
      <c r="AY1064" s="104"/>
      <c r="AZ1064" s="104"/>
      <c r="BA1064" s="104"/>
      <c r="BB1064" s="162"/>
      <c r="BC1064" s="104"/>
      <c r="BD1064" s="214"/>
      <c r="BE1064" s="213" t="s">
        <v>2598</v>
      </c>
      <c r="BF1064" s="108" t="e">
        <f aca="false">VLOOKUP($A1064,#REF!, 34, FALSE())</f>
        <v>#VALUE!</v>
      </c>
      <c r="BG1064" s="108" t="e">
        <f aca="false">VLOOKUP($A1064,#REF!, 22, FALSE())</f>
        <v>#VALUE!</v>
      </c>
      <c r="BH1064" s="109"/>
    </row>
    <row r="1065" s="193" customFormat="true" ht="12.75" hidden="false" customHeight="true" outlineLevel="0" collapsed="false">
      <c r="A1065" s="133" t="s">
        <v>2599</v>
      </c>
      <c r="B1065" s="86" t="e">
        <f aca="false">VLOOKUP($A1065,#REF!, 34, FALSE())</f>
        <v>#VALUE!</v>
      </c>
      <c r="C1065" s="87" t="str">
        <f aca="false">CONCATENATE("unused_",A1065)</f>
        <v>unused_DDR_XM3_B7A_CS_CKE0</v>
      </c>
      <c r="D1065" s="88" t="e">
        <f aca="false">IF(LEN(VLOOKUP($A1065,#REF!,8,FALSE())),LEFT(VLOOKUP($A1065,#REF!,8,FALSE()),LEN(VLOOKUP($A1065,#REF!,8,FALSE()))-2),"")</f>
        <v>#VALUE!</v>
      </c>
      <c r="E1065" s="89" t="e">
        <f aca="false">IF(LEN(VLOOKUP($A1065,#REF!,4,FALSE())),IF(INDEX(#REF!,MATCH($A1065,#REF!,0),1),LEFT(VLOOKUP($A1065,#REF!,4,FALSE()),LEN(VLOOKUP($A1065,#REF!,4,FALSE()))-2),CONCATENATE(LEFT(VLOOKUP($A1065,#REF!,4,FALSE()),LEN(VLOOKUP($A1065,#REF!,4,FALSE()))-2),"*")),"")</f>
        <v>#VALUE!</v>
      </c>
      <c r="F1065" s="90" t="e">
        <f aca="false">IF(LEN(VLOOKUP($A1065,#REF!,5,FALSE())),IF(INDEX(#REF!,MATCH($A1065,#REF!,0),2),LEFT(VLOOKUP($A1065,#REF!,5,FALSE()),LEN(VLOOKUP($A1065,#REF!,5,FALSE()))-2),CONCATENATE(LEFT(VLOOKUP($A1065,#REF!,5,FALSE()),LEN(VLOOKUP($A1065,#REF!,5,FALSE()))-2),"*")),"")</f>
        <v>#VALUE!</v>
      </c>
      <c r="G1065" s="90" t="e">
        <f aca="false">IF(LEN(VLOOKUP($A1065,#REF!,6,FALSE())),IF(INDEX(#REF!,MATCH($A1065,#REF!,0),3),LEFT(VLOOKUP($A1065,#REF!,6,FALSE()),LEN(VLOOKUP($A1065,#REF!,6,FALSE()))-2),CONCATENATE(LEFT(VLOOKUP($A1065,#REF!,6,FALSE()),LEN(VLOOKUP($A1065,#REF!,6,FALSE()))-2),"*")),"")</f>
        <v>#VALUE!</v>
      </c>
      <c r="H1065" s="91" t="e">
        <f aca="false">IF(LEN(VLOOKUP($A1065,#REF!,7,FALSE())),IF(INDEX(#REF!,MATCH($A1065,#REF!,0),4),LEFT(VLOOKUP($A1065,#REF!,7,FALSE()),LEN(VLOOKUP($A1065,#REF!,7,FALSE()))-2),CONCATENATE(LEFT(VLOOKUP($A1065,#REF!,7,FALSE()),LEN(VLOOKUP($A1065,#REF!,7,FALSE()))-2),"*")),"")</f>
        <v>#VALUE!</v>
      </c>
      <c r="I1065" s="92" t="e">
        <f aca="false">IF(LEN(VLOOKUP($A1065,#REF!,8,FALSE())),UPPER(RIGHT(VLOOKUP($A1065,#REF!,8,FALSE()), 1)),"")</f>
        <v>#VALUE!</v>
      </c>
      <c r="J1065" s="90" t="e">
        <f aca="false">IF(LEN(VLOOKUP($A1065,#REF!,4,FALSE())),UPPER(RIGHT(VLOOKUP($A1065,#REF!,4,FALSE()), 1)),"")</f>
        <v>#VALUE!</v>
      </c>
      <c r="K1065" s="90" t="e">
        <f aca="false">IF(LEN(VLOOKUP($A1065,#REF!,5,FALSE())),UPPER(RIGHT(VLOOKUP($A1065,#REF!,5,FALSE()), 1)),"")</f>
        <v>#VALUE!</v>
      </c>
      <c r="L1065" s="90" t="e">
        <f aca="false">IF(LEN(VLOOKUP($A1065,#REF!,6,FALSE())),UPPER(RIGHT(VLOOKUP($A1065,#REF!,6,FALSE()), 1)),"")</f>
        <v>#VALUE!</v>
      </c>
      <c r="M1065" s="91" t="e">
        <f aca="false">IF(LEN(VLOOKUP($A1065,#REF!,7,FALSE())),UPPER(RIGHT(VLOOKUP($A1065,#REF!,7,FALSE()), 1)),"")</f>
        <v>#VALUE!</v>
      </c>
      <c r="N1065" s="185"/>
      <c r="O1065" s="185"/>
      <c r="P1065" s="185"/>
      <c r="Q1065" s="185"/>
      <c r="R1065" s="185"/>
      <c r="S1065" s="100" t="e">
        <f aca="false">HLOOKUP("Device Tree Pin Name",#REF!,MATCH($A1065,#REF!,0),FALSE())</f>
        <v>#VALUE!</v>
      </c>
      <c r="T1065" s="95" t="e">
        <f aca="false">HLOOKUP("power rail",#REF!,MATCH($A1065,#REF!,0),FALSE())</f>
        <v>#VALUE!</v>
      </c>
      <c r="U1065" s="96" t="e">
        <f aca="false">HLOOKUP("Wake Capable",#REF!,MATCH($A1065,#REF!,0),FALSE())</f>
        <v>#VALUE!</v>
      </c>
      <c r="V1065" s="96" t="e">
        <f aca="false">HLOOKUP("Strap",#REF!,MATCH($A1065,#REF!,0),FALSE())</f>
        <v>#VALUE!</v>
      </c>
      <c r="W1065" s="96"/>
      <c r="X1065" s="96"/>
      <c r="Y1065" s="96"/>
      <c r="Z1065" s="95"/>
      <c r="AA1065" s="95" t="e">
        <f aca="false">HLOOKUP("Pad type",#REF!,MATCH($A1065,#REF!,0),FALSE())</f>
        <v>#VALUE!</v>
      </c>
      <c r="AB1065" s="100"/>
      <c r="AC1065" s="100" t="e">
        <f aca="false">HLOOKUP("POR Pin State",#REF!,MATCH($A1065,#REF!,0),FALSE())</f>
        <v>#VALUE!</v>
      </c>
      <c r="AD1065" s="186"/>
      <c r="AE1065" s="187"/>
      <c r="AF1065" s="187"/>
      <c r="AG1065" s="187"/>
      <c r="AH1065" s="188"/>
      <c r="AI1065" s="188"/>
      <c r="AJ1065" s="189"/>
      <c r="AK1065" s="189"/>
      <c r="AL1065" s="189"/>
      <c r="AM1065" s="189"/>
      <c r="AN1065" s="189"/>
      <c r="AO1065" s="189"/>
      <c r="AP1065" s="189"/>
      <c r="AQ1065" s="194" t="s">
        <v>2599</v>
      </c>
      <c r="AR1065" s="104"/>
      <c r="AS1065" s="104"/>
      <c r="AT1065" s="104"/>
      <c r="AU1065" s="104"/>
      <c r="AV1065" s="104"/>
      <c r="AW1065" s="104"/>
      <c r="AX1065" s="104"/>
      <c r="AY1065" s="104"/>
      <c r="AZ1065" s="104"/>
      <c r="BA1065" s="104"/>
      <c r="BB1065" s="162"/>
      <c r="BC1065" s="104"/>
      <c r="BD1065" s="214"/>
      <c r="BE1065" s="213" t="s">
        <v>2600</v>
      </c>
      <c r="BF1065" s="108" t="e">
        <f aca="false">VLOOKUP($A1065,#REF!, 34, FALSE())</f>
        <v>#VALUE!</v>
      </c>
      <c r="BG1065" s="108" t="e">
        <f aca="false">VLOOKUP($A1065,#REF!, 22, FALSE())</f>
        <v>#VALUE!</v>
      </c>
      <c r="BH1065" s="109"/>
    </row>
    <row r="1066" s="193" customFormat="true" ht="12.75" hidden="false" customHeight="true" outlineLevel="0" collapsed="false">
      <c r="A1066" s="1" t="s">
        <v>2601</v>
      </c>
      <c r="B1066" s="86" t="e">
        <f aca="false">VLOOKUP($A1066,#REF!, 34, FALSE())</f>
        <v>#VALUE!</v>
      </c>
      <c r="C1066" s="87" t="str">
        <f aca="false">CONCATENATE("unused_",A1066)</f>
        <v>unused_DDR_XM3_B7A_CS_CKE1</v>
      </c>
      <c r="D1066" s="88" t="e">
        <f aca="false">IF(LEN(VLOOKUP($A1066,#REF!,8,FALSE())),LEFT(VLOOKUP($A1066,#REF!,8,FALSE()),LEN(VLOOKUP($A1066,#REF!,8,FALSE()))-2),"")</f>
        <v>#VALUE!</v>
      </c>
      <c r="E1066" s="89" t="e">
        <f aca="false">IF(LEN(VLOOKUP($A1066,#REF!,4,FALSE())),IF(INDEX(#REF!,MATCH($A1066,#REF!,0),1),LEFT(VLOOKUP($A1066,#REF!,4,FALSE()),LEN(VLOOKUP($A1066,#REF!,4,FALSE()))-2),CONCATENATE(LEFT(VLOOKUP($A1066,#REF!,4,FALSE()),LEN(VLOOKUP($A1066,#REF!,4,FALSE()))-2),"*")),"")</f>
        <v>#VALUE!</v>
      </c>
      <c r="F1066" s="90" t="e">
        <f aca="false">IF(LEN(VLOOKUP($A1066,#REF!,5,FALSE())),IF(INDEX(#REF!,MATCH($A1066,#REF!,0),2),LEFT(VLOOKUP($A1066,#REF!,5,FALSE()),LEN(VLOOKUP($A1066,#REF!,5,FALSE()))-2),CONCATENATE(LEFT(VLOOKUP($A1066,#REF!,5,FALSE()),LEN(VLOOKUP($A1066,#REF!,5,FALSE()))-2),"*")),"")</f>
        <v>#VALUE!</v>
      </c>
      <c r="G1066" s="90" t="e">
        <f aca="false">IF(LEN(VLOOKUP($A1066,#REF!,6,FALSE())),IF(INDEX(#REF!,MATCH($A1066,#REF!,0),3),LEFT(VLOOKUP($A1066,#REF!,6,FALSE()),LEN(VLOOKUP($A1066,#REF!,6,FALSE()))-2),CONCATENATE(LEFT(VLOOKUP($A1066,#REF!,6,FALSE()),LEN(VLOOKUP($A1066,#REF!,6,FALSE()))-2),"*")),"")</f>
        <v>#VALUE!</v>
      </c>
      <c r="H1066" s="91" t="e">
        <f aca="false">IF(LEN(VLOOKUP($A1066,#REF!,7,FALSE())),IF(INDEX(#REF!,MATCH($A1066,#REF!,0),4),LEFT(VLOOKUP($A1066,#REF!,7,FALSE()),LEN(VLOOKUP($A1066,#REF!,7,FALSE()))-2),CONCATENATE(LEFT(VLOOKUP($A1066,#REF!,7,FALSE()),LEN(VLOOKUP($A1066,#REF!,7,FALSE()))-2),"*")),"")</f>
        <v>#VALUE!</v>
      </c>
      <c r="I1066" s="92" t="e">
        <f aca="false">IF(LEN(VLOOKUP($A1066,#REF!,8,FALSE())),UPPER(RIGHT(VLOOKUP($A1066,#REF!,8,FALSE()), 1)),"")</f>
        <v>#VALUE!</v>
      </c>
      <c r="J1066" s="90" t="e">
        <f aca="false">IF(LEN(VLOOKUP($A1066,#REF!,4,FALSE())),UPPER(RIGHT(VLOOKUP($A1066,#REF!,4,FALSE()), 1)),"")</f>
        <v>#VALUE!</v>
      </c>
      <c r="K1066" s="90" t="e">
        <f aca="false">IF(LEN(VLOOKUP($A1066,#REF!,5,FALSE())),UPPER(RIGHT(VLOOKUP($A1066,#REF!,5,FALSE()), 1)),"")</f>
        <v>#VALUE!</v>
      </c>
      <c r="L1066" s="90" t="e">
        <f aca="false">IF(LEN(VLOOKUP($A1066,#REF!,6,FALSE())),UPPER(RIGHT(VLOOKUP($A1066,#REF!,6,FALSE()), 1)),"")</f>
        <v>#VALUE!</v>
      </c>
      <c r="M1066" s="91" t="e">
        <f aca="false">IF(LEN(VLOOKUP($A1066,#REF!,7,FALSE())),UPPER(RIGHT(VLOOKUP($A1066,#REF!,7,FALSE()), 1)),"")</f>
        <v>#VALUE!</v>
      </c>
      <c r="N1066" s="185"/>
      <c r="O1066" s="185"/>
      <c r="P1066" s="185"/>
      <c r="Q1066" s="185"/>
      <c r="R1066" s="185"/>
      <c r="S1066" s="100" t="e">
        <f aca="false">HLOOKUP("Device Tree Pin Name",#REF!,MATCH($A1066,#REF!,0),FALSE())</f>
        <v>#VALUE!</v>
      </c>
      <c r="T1066" s="95" t="e">
        <f aca="false">HLOOKUP("power rail",#REF!,MATCH($A1066,#REF!,0),FALSE())</f>
        <v>#VALUE!</v>
      </c>
      <c r="U1066" s="96" t="e">
        <f aca="false">HLOOKUP("Wake Capable",#REF!,MATCH($A1066,#REF!,0),FALSE())</f>
        <v>#VALUE!</v>
      </c>
      <c r="V1066" s="96" t="e">
        <f aca="false">HLOOKUP("Strap",#REF!,MATCH($A1066,#REF!,0),FALSE())</f>
        <v>#VALUE!</v>
      </c>
      <c r="W1066" s="96"/>
      <c r="X1066" s="96"/>
      <c r="Y1066" s="96"/>
      <c r="Z1066" s="95"/>
      <c r="AA1066" s="95" t="e">
        <f aca="false">HLOOKUP("Pad type",#REF!,MATCH($A1066,#REF!,0),FALSE())</f>
        <v>#VALUE!</v>
      </c>
      <c r="AB1066" s="100"/>
      <c r="AC1066" s="100" t="e">
        <f aca="false">HLOOKUP("POR Pin State",#REF!,MATCH($A1066,#REF!,0),FALSE())</f>
        <v>#VALUE!</v>
      </c>
      <c r="AD1066" s="186"/>
      <c r="AE1066" s="187"/>
      <c r="AF1066" s="187"/>
      <c r="AG1066" s="187"/>
      <c r="AH1066" s="188"/>
      <c r="AI1066" s="188"/>
      <c r="AJ1066" s="189"/>
      <c r="AK1066" s="189"/>
      <c r="AL1066" s="189"/>
      <c r="AM1066" s="189"/>
      <c r="AN1066" s="189"/>
      <c r="AO1066" s="189"/>
      <c r="AP1066" s="189"/>
      <c r="AQ1066" s="194" t="s">
        <v>2601</v>
      </c>
      <c r="AR1066" s="104"/>
      <c r="AS1066" s="104"/>
      <c r="AT1066" s="104"/>
      <c r="AU1066" s="104"/>
      <c r="AV1066" s="104"/>
      <c r="AW1066" s="104"/>
      <c r="AX1066" s="104"/>
      <c r="AY1066" s="104"/>
      <c r="AZ1066" s="104"/>
      <c r="BA1066" s="104"/>
      <c r="BB1066" s="162"/>
      <c r="BC1066" s="104"/>
      <c r="BD1066" s="214"/>
      <c r="BE1066" s="213" t="s">
        <v>2602</v>
      </c>
      <c r="BF1066" s="108" t="e">
        <f aca="false">VLOOKUP($A1066,#REF!, 34, FALSE())</f>
        <v>#VALUE!</v>
      </c>
      <c r="BG1066" s="108" t="e">
        <f aca="false">VLOOKUP($A1066,#REF!, 22, FALSE())</f>
        <v>#VALUE!</v>
      </c>
      <c r="BH1066" s="109"/>
    </row>
    <row r="1067" s="193" customFormat="true" ht="12.75" hidden="false" customHeight="true" outlineLevel="0" collapsed="false">
      <c r="A1067" s="1" t="s">
        <v>2603</v>
      </c>
      <c r="B1067" s="86" t="e">
        <f aca="false">VLOOKUP($A1067,#REF!, 34, FALSE())</f>
        <v>#VALUE!</v>
      </c>
      <c r="C1067" s="87" t="str">
        <f aca="false">CONCATENATE("unused_",A1067)</f>
        <v>unused_DDR_XM3_B7B_CS_CKE0</v>
      </c>
      <c r="D1067" s="88" t="e">
        <f aca="false">IF(LEN(VLOOKUP($A1067,#REF!,8,FALSE())),LEFT(VLOOKUP($A1067,#REF!,8,FALSE()),LEN(VLOOKUP($A1067,#REF!,8,FALSE()))-2),"")</f>
        <v>#VALUE!</v>
      </c>
      <c r="E1067" s="89" t="e">
        <f aca="false">IF(LEN(VLOOKUP($A1067,#REF!,4,FALSE())),IF(INDEX(#REF!,MATCH($A1067,#REF!,0),1),LEFT(VLOOKUP($A1067,#REF!,4,FALSE()),LEN(VLOOKUP($A1067,#REF!,4,FALSE()))-2),CONCATENATE(LEFT(VLOOKUP($A1067,#REF!,4,FALSE()),LEN(VLOOKUP($A1067,#REF!,4,FALSE()))-2),"*")),"")</f>
        <v>#VALUE!</v>
      </c>
      <c r="F1067" s="90" t="e">
        <f aca="false">IF(LEN(VLOOKUP($A1067,#REF!,5,FALSE())),IF(INDEX(#REF!,MATCH($A1067,#REF!,0),2),LEFT(VLOOKUP($A1067,#REF!,5,FALSE()),LEN(VLOOKUP($A1067,#REF!,5,FALSE()))-2),CONCATENATE(LEFT(VLOOKUP($A1067,#REF!,5,FALSE()),LEN(VLOOKUP($A1067,#REF!,5,FALSE()))-2),"*")),"")</f>
        <v>#VALUE!</v>
      </c>
      <c r="G1067" s="90" t="e">
        <f aca="false">IF(LEN(VLOOKUP($A1067,#REF!,6,FALSE())),IF(INDEX(#REF!,MATCH($A1067,#REF!,0),3),LEFT(VLOOKUP($A1067,#REF!,6,FALSE()),LEN(VLOOKUP($A1067,#REF!,6,FALSE()))-2),CONCATENATE(LEFT(VLOOKUP($A1067,#REF!,6,FALSE()),LEN(VLOOKUP($A1067,#REF!,6,FALSE()))-2),"*")),"")</f>
        <v>#VALUE!</v>
      </c>
      <c r="H1067" s="91" t="e">
        <f aca="false">IF(LEN(VLOOKUP($A1067,#REF!,7,FALSE())),IF(INDEX(#REF!,MATCH($A1067,#REF!,0),4),LEFT(VLOOKUP($A1067,#REF!,7,FALSE()),LEN(VLOOKUP($A1067,#REF!,7,FALSE()))-2),CONCATENATE(LEFT(VLOOKUP($A1067,#REF!,7,FALSE()),LEN(VLOOKUP($A1067,#REF!,7,FALSE()))-2),"*")),"")</f>
        <v>#VALUE!</v>
      </c>
      <c r="I1067" s="92" t="e">
        <f aca="false">IF(LEN(VLOOKUP($A1067,#REF!,8,FALSE())),UPPER(RIGHT(VLOOKUP($A1067,#REF!,8,FALSE()), 1)),"")</f>
        <v>#VALUE!</v>
      </c>
      <c r="J1067" s="90" t="e">
        <f aca="false">IF(LEN(VLOOKUP($A1067,#REF!,4,FALSE())),UPPER(RIGHT(VLOOKUP($A1067,#REF!,4,FALSE()), 1)),"")</f>
        <v>#VALUE!</v>
      </c>
      <c r="K1067" s="90" t="e">
        <f aca="false">IF(LEN(VLOOKUP($A1067,#REF!,5,FALSE())),UPPER(RIGHT(VLOOKUP($A1067,#REF!,5,FALSE()), 1)),"")</f>
        <v>#VALUE!</v>
      </c>
      <c r="L1067" s="90" t="e">
        <f aca="false">IF(LEN(VLOOKUP($A1067,#REF!,6,FALSE())),UPPER(RIGHT(VLOOKUP($A1067,#REF!,6,FALSE()), 1)),"")</f>
        <v>#VALUE!</v>
      </c>
      <c r="M1067" s="91" t="e">
        <f aca="false">IF(LEN(VLOOKUP($A1067,#REF!,7,FALSE())),UPPER(RIGHT(VLOOKUP($A1067,#REF!,7,FALSE()), 1)),"")</f>
        <v>#VALUE!</v>
      </c>
      <c r="N1067" s="185"/>
      <c r="O1067" s="185"/>
      <c r="P1067" s="185"/>
      <c r="Q1067" s="185"/>
      <c r="R1067" s="185"/>
      <c r="S1067" s="100" t="e">
        <f aca="false">HLOOKUP("Device Tree Pin Name",#REF!,MATCH($A1067,#REF!,0),FALSE())</f>
        <v>#VALUE!</v>
      </c>
      <c r="T1067" s="95" t="e">
        <f aca="false">HLOOKUP("power rail",#REF!,MATCH($A1067,#REF!,0),FALSE())</f>
        <v>#VALUE!</v>
      </c>
      <c r="U1067" s="96" t="e">
        <f aca="false">HLOOKUP("Wake Capable",#REF!,MATCH($A1067,#REF!,0),FALSE())</f>
        <v>#VALUE!</v>
      </c>
      <c r="V1067" s="96" t="e">
        <f aca="false">HLOOKUP("Strap",#REF!,MATCH($A1067,#REF!,0),FALSE())</f>
        <v>#VALUE!</v>
      </c>
      <c r="W1067" s="96"/>
      <c r="X1067" s="96"/>
      <c r="Y1067" s="96"/>
      <c r="Z1067" s="95"/>
      <c r="AA1067" s="95" t="e">
        <f aca="false">HLOOKUP("Pad type",#REF!,MATCH($A1067,#REF!,0),FALSE())</f>
        <v>#VALUE!</v>
      </c>
      <c r="AB1067" s="100"/>
      <c r="AC1067" s="100" t="e">
        <f aca="false">HLOOKUP("POR Pin State",#REF!,MATCH($A1067,#REF!,0),FALSE())</f>
        <v>#VALUE!</v>
      </c>
      <c r="AD1067" s="186"/>
      <c r="AE1067" s="187"/>
      <c r="AF1067" s="187"/>
      <c r="AG1067" s="187"/>
      <c r="AH1067" s="188"/>
      <c r="AI1067" s="188"/>
      <c r="AJ1067" s="189"/>
      <c r="AK1067" s="189"/>
      <c r="AL1067" s="189"/>
      <c r="AM1067" s="189"/>
      <c r="AN1067" s="189"/>
      <c r="AO1067" s="189"/>
      <c r="AP1067" s="189"/>
      <c r="AQ1067" s="194" t="s">
        <v>2603</v>
      </c>
      <c r="AR1067" s="104"/>
      <c r="AS1067" s="104"/>
      <c r="AT1067" s="104"/>
      <c r="AU1067" s="104"/>
      <c r="AV1067" s="104"/>
      <c r="AW1067" s="104"/>
      <c r="AX1067" s="104"/>
      <c r="AY1067" s="104"/>
      <c r="AZ1067" s="104"/>
      <c r="BA1067" s="104"/>
      <c r="BB1067" s="162"/>
      <c r="BC1067" s="104"/>
      <c r="BD1067" s="214"/>
      <c r="BE1067" s="213" t="s">
        <v>2604</v>
      </c>
      <c r="BF1067" s="108" t="e">
        <f aca="false">VLOOKUP($A1067,#REF!, 34, FALSE())</f>
        <v>#VALUE!</v>
      </c>
      <c r="BG1067" s="108" t="e">
        <f aca="false">VLOOKUP($A1067,#REF!, 22, FALSE())</f>
        <v>#VALUE!</v>
      </c>
      <c r="BH1067" s="109"/>
    </row>
    <row r="1068" s="193" customFormat="true" ht="12.75" hidden="false" customHeight="true" outlineLevel="0" collapsed="false">
      <c r="A1068" s="133" t="s">
        <v>2605</v>
      </c>
      <c r="B1068" s="86" t="e">
        <f aca="false">VLOOKUP($A1068,#REF!, 34, FALSE())</f>
        <v>#VALUE!</v>
      </c>
      <c r="C1068" s="87" t="str">
        <f aca="false">CONCATENATE("unused_",A1068)</f>
        <v>unused_DDR_XM3_B7B_CS_CKE1</v>
      </c>
      <c r="D1068" s="88" t="e">
        <f aca="false">IF(LEN(VLOOKUP($A1068,#REF!,8,FALSE())),LEFT(VLOOKUP($A1068,#REF!,8,FALSE()),LEN(VLOOKUP($A1068,#REF!,8,FALSE()))-2),"")</f>
        <v>#VALUE!</v>
      </c>
      <c r="E1068" s="89" t="e">
        <f aca="false">IF(LEN(VLOOKUP($A1068,#REF!,4,FALSE())),IF(INDEX(#REF!,MATCH($A1068,#REF!,0),1),LEFT(VLOOKUP($A1068,#REF!,4,FALSE()),LEN(VLOOKUP($A1068,#REF!,4,FALSE()))-2),CONCATENATE(LEFT(VLOOKUP($A1068,#REF!,4,FALSE()),LEN(VLOOKUP($A1068,#REF!,4,FALSE()))-2),"*")),"")</f>
        <v>#VALUE!</v>
      </c>
      <c r="F1068" s="90" t="e">
        <f aca="false">IF(LEN(VLOOKUP($A1068,#REF!,5,FALSE())),IF(INDEX(#REF!,MATCH($A1068,#REF!,0),2),LEFT(VLOOKUP($A1068,#REF!,5,FALSE()),LEN(VLOOKUP($A1068,#REF!,5,FALSE()))-2),CONCATENATE(LEFT(VLOOKUP($A1068,#REF!,5,FALSE()),LEN(VLOOKUP($A1068,#REF!,5,FALSE()))-2),"*")),"")</f>
        <v>#VALUE!</v>
      </c>
      <c r="G1068" s="90" t="e">
        <f aca="false">IF(LEN(VLOOKUP($A1068,#REF!,6,FALSE())),IF(INDEX(#REF!,MATCH($A1068,#REF!,0),3),LEFT(VLOOKUP($A1068,#REF!,6,FALSE()),LEN(VLOOKUP($A1068,#REF!,6,FALSE()))-2),CONCATENATE(LEFT(VLOOKUP($A1068,#REF!,6,FALSE()),LEN(VLOOKUP($A1068,#REF!,6,FALSE()))-2),"*")),"")</f>
        <v>#VALUE!</v>
      </c>
      <c r="H1068" s="91" t="e">
        <f aca="false">IF(LEN(VLOOKUP($A1068,#REF!,7,FALSE())),IF(INDEX(#REF!,MATCH($A1068,#REF!,0),4),LEFT(VLOOKUP($A1068,#REF!,7,FALSE()),LEN(VLOOKUP($A1068,#REF!,7,FALSE()))-2),CONCATENATE(LEFT(VLOOKUP($A1068,#REF!,7,FALSE()),LEN(VLOOKUP($A1068,#REF!,7,FALSE()))-2),"*")),"")</f>
        <v>#VALUE!</v>
      </c>
      <c r="I1068" s="92" t="e">
        <f aca="false">IF(LEN(VLOOKUP($A1068,#REF!,8,FALSE())),UPPER(RIGHT(VLOOKUP($A1068,#REF!,8,FALSE()), 1)),"")</f>
        <v>#VALUE!</v>
      </c>
      <c r="J1068" s="90" t="e">
        <f aca="false">IF(LEN(VLOOKUP($A1068,#REF!,4,FALSE())),UPPER(RIGHT(VLOOKUP($A1068,#REF!,4,FALSE()), 1)),"")</f>
        <v>#VALUE!</v>
      </c>
      <c r="K1068" s="90" t="e">
        <f aca="false">IF(LEN(VLOOKUP($A1068,#REF!,5,FALSE())),UPPER(RIGHT(VLOOKUP($A1068,#REF!,5,FALSE()), 1)),"")</f>
        <v>#VALUE!</v>
      </c>
      <c r="L1068" s="90" t="e">
        <f aca="false">IF(LEN(VLOOKUP($A1068,#REF!,6,FALSE())),UPPER(RIGHT(VLOOKUP($A1068,#REF!,6,FALSE()), 1)),"")</f>
        <v>#VALUE!</v>
      </c>
      <c r="M1068" s="91" t="e">
        <f aca="false">IF(LEN(VLOOKUP($A1068,#REF!,7,FALSE())),UPPER(RIGHT(VLOOKUP($A1068,#REF!,7,FALSE()), 1)),"")</f>
        <v>#VALUE!</v>
      </c>
      <c r="N1068" s="185"/>
      <c r="O1068" s="185"/>
      <c r="P1068" s="185"/>
      <c r="Q1068" s="185"/>
      <c r="R1068" s="185"/>
      <c r="S1068" s="100" t="e">
        <f aca="false">HLOOKUP("Device Tree Pin Name",#REF!,MATCH($A1068,#REF!,0),FALSE())</f>
        <v>#VALUE!</v>
      </c>
      <c r="T1068" s="95" t="e">
        <f aca="false">HLOOKUP("power rail",#REF!,MATCH($A1068,#REF!,0),FALSE())</f>
        <v>#VALUE!</v>
      </c>
      <c r="U1068" s="96" t="e">
        <f aca="false">HLOOKUP("Wake Capable",#REF!,MATCH($A1068,#REF!,0),FALSE())</f>
        <v>#VALUE!</v>
      </c>
      <c r="V1068" s="96" t="e">
        <f aca="false">HLOOKUP("Strap",#REF!,MATCH($A1068,#REF!,0),FALSE())</f>
        <v>#VALUE!</v>
      </c>
      <c r="W1068" s="96"/>
      <c r="X1068" s="96"/>
      <c r="Y1068" s="96"/>
      <c r="Z1068" s="95"/>
      <c r="AA1068" s="95" t="e">
        <f aca="false">HLOOKUP("Pad type",#REF!,MATCH($A1068,#REF!,0),FALSE())</f>
        <v>#VALUE!</v>
      </c>
      <c r="AB1068" s="100"/>
      <c r="AC1068" s="100" t="e">
        <f aca="false">HLOOKUP("POR Pin State",#REF!,MATCH($A1068,#REF!,0),FALSE())</f>
        <v>#VALUE!</v>
      </c>
      <c r="AD1068" s="186"/>
      <c r="AE1068" s="187"/>
      <c r="AF1068" s="187"/>
      <c r="AG1068" s="187"/>
      <c r="AH1068" s="188"/>
      <c r="AI1068" s="188"/>
      <c r="AJ1068" s="189"/>
      <c r="AK1068" s="189"/>
      <c r="AL1068" s="189"/>
      <c r="AM1068" s="189"/>
      <c r="AN1068" s="189"/>
      <c r="AO1068" s="189"/>
      <c r="AP1068" s="189"/>
      <c r="AQ1068" s="194" t="s">
        <v>2605</v>
      </c>
      <c r="AR1068" s="104"/>
      <c r="AS1068" s="104"/>
      <c r="AT1068" s="104"/>
      <c r="AU1068" s="104"/>
      <c r="AV1068" s="104"/>
      <c r="AW1068" s="104"/>
      <c r="AX1068" s="104"/>
      <c r="AY1068" s="104"/>
      <c r="AZ1068" s="104"/>
      <c r="BA1068" s="104"/>
      <c r="BB1068" s="162"/>
      <c r="BC1068" s="104"/>
      <c r="BD1068" s="214"/>
      <c r="BE1068" s="213" t="s">
        <v>2606</v>
      </c>
      <c r="BF1068" s="108" t="e">
        <f aca="false">VLOOKUP($A1068,#REF!, 34, FALSE())</f>
        <v>#VALUE!</v>
      </c>
      <c r="BG1068" s="108" t="e">
        <f aca="false">VLOOKUP($A1068,#REF!, 22, FALSE())</f>
        <v>#VALUE!</v>
      </c>
      <c r="BH1068" s="109"/>
    </row>
    <row r="1069" s="193" customFormat="true" ht="12.75" hidden="false" customHeight="true" outlineLevel="0" collapsed="false">
      <c r="A1069" s="133" t="s">
        <v>2607</v>
      </c>
      <c r="B1069" s="86" t="e">
        <f aca="false">VLOOKUP($A1069,#REF!, 34, FALSE())</f>
        <v>#VALUE!</v>
      </c>
      <c r="C1069" s="87" t="str">
        <f aca="false">CONCATENATE("unused_",A1069)</f>
        <v>unused_DDR_XM3_B7A_CLK_P</v>
      </c>
      <c r="D1069" s="88" t="e">
        <f aca="false">IF(LEN(VLOOKUP($A1069,#REF!,8,FALSE())),LEFT(VLOOKUP($A1069,#REF!,8,FALSE()),LEN(VLOOKUP($A1069,#REF!,8,FALSE()))-2),"")</f>
        <v>#VALUE!</v>
      </c>
      <c r="E1069" s="89" t="e">
        <f aca="false">IF(LEN(VLOOKUP($A1069,#REF!,4,FALSE())),IF(INDEX(#REF!,MATCH($A1069,#REF!,0),1),LEFT(VLOOKUP($A1069,#REF!,4,FALSE()),LEN(VLOOKUP($A1069,#REF!,4,FALSE()))-2),CONCATENATE(LEFT(VLOOKUP($A1069,#REF!,4,FALSE()),LEN(VLOOKUP($A1069,#REF!,4,FALSE()))-2),"*")),"")</f>
        <v>#VALUE!</v>
      </c>
      <c r="F1069" s="90" t="e">
        <f aca="false">IF(LEN(VLOOKUP($A1069,#REF!,5,FALSE())),IF(INDEX(#REF!,MATCH($A1069,#REF!,0),2),LEFT(VLOOKUP($A1069,#REF!,5,FALSE()),LEN(VLOOKUP($A1069,#REF!,5,FALSE()))-2),CONCATENATE(LEFT(VLOOKUP($A1069,#REF!,5,FALSE()),LEN(VLOOKUP($A1069,#REF!,5,FALSE()))-2),"*")),"")</f>
        <v>#VALUE!</v>
      </c>
      <c r="G1069" s="90" t="e">
        <f aca="false">IF(LEN(VLOOKUP($A1069,#REF!,6,FALSE())),IF(INDEX(#REF!,MATCH($A1069,#REF!,0),3),LEFT(VLOOKUP($A1069,#REF!,6,FALSE()),LEN(VLOOKUP($A1069,#REF!,6,FALSE()))-2),CONCATENATE(LEFT(VLOOKUP($A1069,#REF!,6,FALSE()),LEN(VLOOKUP($A1069,#REF!,6,FALSE()))-2),"*")),"")</f>
        <v>#VALUE!</v>
      </c>
      <c r="H1069" s="91" t="e">
        <f aca="false">IF(LEN(VLOOKUP($A1069,#REF!,7,FALSE())),IF(INDEX(#REF!,MATCH($A1069,#REF!,0),4),LEFT(VLOOKUP($A1069,#REF!,7,FALSE()),LEN(VLOOKUP($A1069,#REF!,7,FALSE()))-2),CONCATENATE(LEFT(VLOOKUP($A1069,#REF!,7,FALSE()),LEN(VLOOKUP($A1069,#REF!,7,FALSE()))-2),"*")),"")</f>
        <v>#VALUE!</v>
      </c>
      <c r="I1069" s="92" t="e">
        <f aca="false">IF(LEN(VLOOKUP($A1069,#REF!,8,FALSE())),UPPER(RIGHT(VLOOKUP($A1069,#REF!,8,FALSE()), 1)),"")</f>
        <v>#VALUE!</v>
      </c>
      <c r="J1069" s="90" t="e">
        <f aca="false">IF(LEN(VLOOKUP($A1069,#REF!,4,FALSE())),UPPER(RIGHT(VLOOKUP($A1069,#REF!,4,FALSE()), 1)),"")</f>
        <v>#VALUE!</v>
      </c>
      <c r="K1069" s="90" t="e">
        <f aca="false">IF(LEN(VLOOKUP($A1069,#REF!,5,FALSE())),UPPER(RIGHT(VLOOKUP($A1069,#REF!,5,FALSE()), 1)),"")</f>
        <v>#VALUE!</v>
      </c>
      <c r="L1069" s="90" t="e">
        <f aca="false">IF(LEN(VLOOKUP($A1069,#REF!,6,FALSE())),UPPER(RIGHT(VLOOKUP($A1069,#REF!,6,FALSE()), 1)),"")</f>
        <v>#VALUE!</v>
      </c>
      <c r="M1069" s="91" t="e">
        <f aca="false">IF(LEN(VLOOKUP($A1069,#REF!,7,FALSE())),UPPER(RIGHT(VLOOKUP($A1069,#REF!,7,FALSE()), 1)),"")</f>
        <v>#VALUE!</v>
      </c>
      <c r="N1069" s="185"/>
      <c r="O1069" s="185"/>
      <c r="P1069" s="185"/>
      <c r="Q1069" s="185"/>
      <c r="R1069" s="185"/>
      <c r="S1069" s="100" t="e">
        <f aca="false">HLOOKUP("Device Tree Pin Name",#REF!,MATCH($A1069,#REF!,0),FALSE())</f>
        <v>#VALUE!</v>
      </c>
      <c r="T1069" s="95" t="e">
        <f aca="false">HLOOKUP("power rail",#REF!,MATCH($A1069,#REF!,0),FALSE())</f>
        <v>#VALUE!</v>
      </c>
      <c r="U1069" s="96" t="e">
        <f aca="false">HLOOKUP("Wake Capable",#REF!,MATCH($A1069,#REF!,0),FALSE())</f>
        <v>#VALUE!</v>
      </c>
      <c r="V1069" s="96" t="e">
        <f aca="false">HLOOKUP("Strap",#REF!,MATCH($A1069,#REF!,0),FALSE())</f>
        <v>#VALUE!</v>
      </c>
      <c r="W1069" s="96"/>
      <c r="X1069" s="96"/>
      <c r="Y1069" s="96"/>
      <c r="Z1069" s="95"/>
      <c r="AA1069" s="95" t="e">
        <f aca="false">HLOOKUP("Pad type",#REF!,MATCH($A1069,#REF!,0),FALSE())</f>
        <v>#VALUE!</v>
      </c>
      <c r="AB1069" s="100"/>
      <c r="AC1069" s="100" t="e">
        <f aca="false">HLOOKUP("POR Pin State",#REF!,MATCH($A1069,#REF!,0),FALSE())</f>
        <v>#VALUE!</v>
      </c>
      <c r="AD1069" s="186"/>
      <c r="AE1069" s="187"/>
      <c r="AF1069" s="187"/>
      <c r="AG1069" s="187"/>
      <c r="AH1069" s="188"/>
      <c r="AI1069" s="188"/>
      <c r="AJ1069" s="189"/>
      <c r="AK1069" s="189"/>
      <c r="AL1069" s="189"/>
      <c r="AM1069" s="189"/>
      <c r="AN1069" s="189"/>
      <c r="AO1069" s="189"/>
      <c r="AP1069" s="189"/>
      <c r="AQ1069" s="194" t="s">
        <v>2607</v>
      </c>
      <c r="AR1069" s="104"/>
      <c r="AS1069" s="104"/>
      <c r="AT1069" s="104"/>
      <c r="AU1069" s="104"/>
      <c r="AV1069" s="104"/>
      <c r="AW1069" s="104"/>
      <c r="AX1069" s="104"/>
      <c r="AY1069" s="104"/>
      <c r="AZ1069" s="104"/>
      <c r="BA1069" s="104"/>
      <c r="BB1069" s="162"/>
      <c r="BC1069" s="104"/>
      <c r="BD1069" s="214"/>
      <c r="BE1069" s="213" t="s">
        <v>2608</v>
      </c>
      <c r="BF1069" s="108" t="e">
        <f aca="false">VLOOKUP($A1069,#REF!, 34, FALSE())</f>
        <v>#VALUE!</v>
      </c>
      <c r="BG1069" s="108" t="e">
        <f aca="false">VLOOKUP($A1069,#REF!, 22, FALSE())</f>
        <v>#VALUE!</v>
      </c>
      <c r="BH1069" s="109"/>
    </row>
    <row r="1070" s="193" customFormat="true" ht="12.75" hidden="false" customHeight="true" outlineLevel="0" collapsed="false">
      <c r="A1070" s="133" t="s">
        <v>2609</v>
      </c>
      <c r="B1070" s="86" t="e">
        <f aca="false">VLOOKUP($A1070,#REF!, 34, FALSE())</f>
        <v>#VALUE!</v>
      </c>
      <c r="C1070" s="87" t="str">
        <f aca="false">CONCATENATE("unused_",A1070)</f>
        <v>unused_DDR_XM3_B7A_CLK_N</v>
      </c>
      <c r="D1070" s="88" t="e">
        <f aca="false">IF(LEN(VLOOKUP($A1070,#REF!,8,FALSE())),LEFT(VLOOKUP($A1070,#REF!,8,FALSE()),LEN(VLOOKUP($A1070,#REF!,8,FALSE()))-2),"")</f>
        <v>#VALUE!</v>
      </c>
      <c r="E1070" s="89" t="e">
        <f aca="false">IF(LEN(VLOOKUP($A1070,#REF!,4,FALSE())),IF(INDEX(#REF!,MATCH($A1070,#REF!,0),1),LEFT(VLOOKUP($A1070,#REF!,4,FALSE()),LEN(VLOOKUP($A1070,#REF!,4,FALSE()))-2),CONCATENATE(LEFT(VLOOKUP($A1070,#REF!,4,FALSE()),LEN(VLOOKUP($A1070,#REF!,4,FALSE()))-2),"*")),"")</f>
        <v>#VALUE!</v>
      </c>
      <c r="F1070" s="90" t="e">
        <f aca="false">IF(LEN(VLOOKUP($A1070,#REF!,5,FALSE())),IF(INDEX(#REF!,MATCH($A1070,#REF!,0),2),LEFT(VLOOKUP($A1070,#REF!,5,FALSE()),LEN(VLOOKUP($A1070,#REF!,5,FALSE()))-2),CONCATENATE(LEFT(VLOOKUP($A1070,#REF!,5,FALSE()),LEN(VLOOKUP($A1070,#REF!,5,FALSE()))-2),"*")),"")</f>
        <v>#VALUE!</v>
      </c>
      <c r="G1070" s="90" t="e">
        <f aca="false">IF(LEN(VLOOKUP($A1070,#REF!,6,FALSE())),IF(INDEX(#REF!,MATCH($A1070,#REF!,0),3),LEFT(VLOOKUP($A1070,#REF!,6,FALSE()),LEN(VLOOKUP($A1070,#REF!,6,FALSE()))-2),CONCATENATE(LEFT(VLOOKUP($A1070,#REF!,6,FALSE()),LEN(VLOOKUP($A1070,#REF!,6,FALSE()))-2),"*")),"")</f>
        <v>#VALUE!</v>
      </c>
      <c r="H1070" s="91" t="e">
        <f aca="false">IF(LEN(VLOOKUP($A1070,#REF!,7,FALSE())),IF(INDEX(#REF!,MATCH($A1070,#REF!,0),4),LEFT(VLOOKUP($A1070,#REF!,7,FALSE()),LEN(VLOOKUP($A1070,#REF!,7,FALSE()))-2),CONCATENATE(LEFT(VLOOKUP($A1070,#REF!,7,FALSE()),LEN(VLOOKUP($A1070,#REF!,7,FALSE()))-2),"*")),"")</f>
        <v>#VALUE!</v>
      </c>
      <c r="I1070" s="92" t="e">
        <f aca="false">IF(LEN(VLOOKUP($A1070,#REF!,8,FALSE())),UPPER(RIGHT(VLOOKUP($A1070,#REF!,8,FALSE()), 1)),"")</f>
        <v>#VALUE!</v>
      </c>
      <c r="J1070" s="90" t="e">
        <f aca="false">IF(LEN(VLOOKUP($A1070,#REF!,4,FALSE())),UPPER(RIGHT(VLOOKUP($A1070,#REF!,4,FALSE()), 1)),"")</f>
        <v>#VALUE!</v>
      </c>
      <c r="K1070" s="90" t="e">
        <f aca="false">IF(LEN(VLOOKUP($A1070,#REF!,5,FALSE())),UPPER(RIGHT(VLOOKUP($A1070,#REF!,5,FALSE()), 1)),"")</f>
        <v>#VALUE!</v>
      </c>
      <c r="L1070" s="90" t="e">
        <f aca="false">IF(LEN(VLOOKUP($A1070,#REF!,6,FALSE())),UPPER(RIGHT(VLOOKUP($A1070,#REF!,6,FALSE()), 1)),"")</f>
        <v>#VALUE!</v>
      </c>
      <c r="M1070" s="91" t="e">
        <f aca="false">IF(LEN(VLOOKUP($A1070,#REF!,7,FALSE())),UPPER(RIGHT(VLOOKUP($A1070,#REF!,7,FALSE()), 1)),"")</f>
        <v>#VALUE!</v>
      </c>
      <c r="N1070" s="185"/>
      <c r="O1070" s="185"/>
      <c r="P1070" s="185"/>
      <c r="Q1070" s="185"/>
      <c r="R1070" s="185"/>
      <c r="S1070" s="100" t="e">
        <f aca="false">HLOOKUP("Device Tree Pin Name",#REF!,MATCH($A1070,#REF!,0),FALSE())</f>
        <v>#VALUE!</v>
      </c>
      <c r="T1070" s="95" t="e">
        <f aca="false">HLOOKUP("power rail",#REF!,MATCH($A1070,#REF!,0),FALSE())</f>
        <v>#VALUE!</v>
      </c>
      <c r="U1070" s="96" t="e">
        <f aca="false">HLOOKUP("Wake Capable",#REF!,MATCH($A1070,#REF!,0),FALSE())</f>
        <v>#VALUE!</v>
      </c>
      <c r="V1070" s="96" t="e">
        <f aca="false">HLOOKUP("Strap",#REF!,MATCH($A1070,#REF!,0),FALSE())</f>
        <v>#VALUE!</v>
      </c>
      <c r="W1070" s="96"/>
      <c r="X1070" s="96"/>
      <c r="Y1070" s="96"/>
      <c r="Z1070" s="95"/>
      <c r="AA1070" s="95" t="e">
        <f aca="false">HLOOKUP("Pad type",#REF!,MATCH($A1070,#REF!,0),FALSE())</f>
        <v>#VALUE!</v>
      </c>
      <c r="AB1070" s="100"/>
      <c r="AC1070" s="100" t="e">
        <f aca="false">HLOOKUP("POR Pin State",#REF!,MATCH($A1070,#REF!,0),FALSE())</f>
        <v>#VALUE!</v>
      </c>
      <c r="AD1070" s="186"/>
      <c r="AE1070" s="187"/>
      <c r="AF1070" s="187"/>
      <c r="AG1070" s="187"/>
      <c r="AH1070" s="188"/>
      <c r="AI1070" s="188"/>
      <c r="AJ1070" s="189"/>
      <c r="AK1070" s="189"/>
      <c r="AL1070" s="189"/>
      <c r="AM1070" s="189"/>
      <c r="AN1070" s="189"/>
      <c r="AO1070" s="189"/>
      <c r="AP1070" s="189"/>
      <c r="AQ1070" s="194" t="s">
        <v>2609</v>
      </c>
      <c r="AR1070" s="104"/>
      <c r="AS1070" s="104"/>
      <c r="AT1070" s="104"/>
      <c r="AU1070" s="104"/>
      <c r="AV1070" s="104"/>
      <c r="AW1070" s="104"/>
      <c r="AX1070" s="104"/>
      <c r="AY1070" s="104"/>
      <c r="AZ1070" s="104"/>
      <c r="BA1070" s="104"/>
      <c r="BB1070" s="162"/>
      <c r="BC1070" s="104"/>
      <c r="BD1070" s="214"/>
      <c r="BE1070" s="213" t="s">
        <v>2610</v>
      </c>
      <c r="BF1070" s="108" t="e">
        <f aca="false">VLOOKUP($A1070,#REF!, 34, FALSE())</f>
        <v>#VALUE!</v>
      </c>
      <c r="BG1070" s="108" t="e">
        <f aca="false">VLOOKUP($A1070,#REF!, 22, FALSE())</f>
        <v>#VALUE!</v>
      </c>
      <c r="BH1070" s="109"/>
    </row>
    <row r="1071" s="193" customFormat="true" ht="12.75" hidden="false" customHeight="true" outlineLevel="0" collapsed="false">
      <c r="A1071" s="133" t="s">
        <v>2611</v>
      </c>
      <c r="B1071" s="86" t="e">
        <f aca="false">VLOOKUP($A1071,#REF!, 34, FALSE())</f>
        <v>#VALUE!</v>
      </c>
      <c r="C1071" s="87" t="str">
        <f aca="false">CONCATENATE("unused_",A1071)</f>
        <v>unused_DDR_XM3_B7B_CLK_P</v>
      </c>
      <c r="D1071" s="88" t="e">
        <f aca="false">IF(LEN(VLOOKUP($A1071,#REF!,8,FALSE())),LEFT(VLOOKUP($A1071,#REF!,8,FALSE()),LEN(VLOOKUP($A1071,#REF!,8,FALSE()))-2),"")</f>
        <v>#VALUE!</v>
      </c>
      <c r="E1071" s="89" t="e">
        <f aca="false">IF(LEN(VLOOKUP($A1071,#REF!,4,FALSE())),IF(INDEX(#REF!,MATCH($A1071,#REF!,0),1),LEFT(VLOOKUP($A1071,#REF!,4,FALSE()),LEN(VLOOKUP($A1071,#REF!,4,FALSE()))-2),CONCATENATE(LEFT(VLOOKUP($A1071,#REF!,4,FALSE()),LEN(VLOOKUP($A1071,#REF!,4,FALSE()))-2),"*")),"")</f>
        <v>#VALUE!</v>
      </c>
      <c r="F1071" s="90" t="e">
        <f aca="false">IF(LEN(VLOOKUP($A1071,#REF!,5,FALSE())),IF(INDEX(#REF!,MATCH($A1071,#REF!,0),2),LEFT(VLOOKUP($A1071,#REF!,5,FALSE()),LEN(VLOOKUP($A1071,#REF!,5,FALSE()))-2),CONCATENATE(LEFT(VLOOKUP($A1071,#REF!,5,FALSE()),LEN(VLOOKUP($A1071,#REF!,5,FALSE()))-2),"*")),"")</f>
        <v>#VALUE!</v>
      </c>
      <c r="G1071" s="90" t="e">
        <f aca="false">IF(LEN(VLOOKUP($A1071,#REF!,6,FALSE())),IF(INDEX(#REF!,MATCH($A1071,#REF!,0),3),LEFT(VLOOKUP($A1071,#REF!,6,FALSE()),LEN(VLOOKUP($A1071,#REF!,6,FALSE()))-2),CONCATENATE(LEFT(VLOOKUP($A1071,#REF!,6,FALSE()),LEN(VLOOKUP($A1071,#REF!,6,FALSE()))-2),"*")),"")</f>
        <v>#VALUE!</v>
      </c>
      <c r="H1071" s="91" t="e">
        <f aca="false">IF(LEN(VLOOKUP($A1071,#REF!,7,FALSE())),IF(INDEX(#REF!,MATCH($A1071,#REF!,0),4),LEFT(VLOOKUP($A1071,#REF!,7,FALSE()),LEN(VLOOKUP($A1071,#REF!,7,FALSE()))-2),CONCATENATE(LEFT(VLOOKUP($A1071,#REF!,7,FALSE()),LEN(VLOOKUP($A1071,#REF!,7,FALSE()))-2),"*")),"")</f>
        <v>#VALUE!</v>
      </c>
      <c r="I1071" s="92" t="e">
        <f aca="false">IF(LEN(VLOOKUP($A1071,#REF!,8,FALSE())),UPPER(RIGHT(VLOOKUP($A1071,#REF!,8,FALSE()), 1)),"")</f>
        <v>#VALUE!</v>
      </c>
      <c r="J1071" s="90" t="e">
        <f aca="false">IF(LEN(VLOOKUP($A1071,#REF!,4,FALSE())),UPPER(RIGHT(VLOOKUP($A1071,#REF!,4,FALSE()), 1)),"")</f>
        <v>#VALUE!</v>
      </c>
      <c r="K1071" s="90" t="e">
        <f aca="false">IF(LEN(VLOOKUP($A1071,#REF!,5,FALSE())),UPPER(RIGHT(VLOOKUP($A1071,#REF!,5,FALSE()), 1)),"")</f>
        <v>#VALUE!</v>
      </c>
      <c r="L1071" s="90" t="e">
        <f aca="false">IF(LEN(VLOOKUP($A1071,#REF!,6,FALSE())),UPPER(RIGHT(VLOOKUP($A1071,#REF!,6,FALSE()), 1)),"")</f>
        <v>#VALUE!</v>
      </c>
      <c r="M1071" s="91" t="e">
        <f aca="false">IF(LEN(VLOOKUP($A1071,#REF!,7,FALSE())),UPPER(RIGHT(VLOOKUP($A1071,#REF!,7,FALSE()), 1)),"")</f>
        <v>#VALUE!</v>
      </c>
      <c r="N1071" s="185"/>
      <c r="O1071" s="185"/>
      <c r="P1071" s="185"/>
      <c r="Q1071" s="185"/>
      <c r="R1071" s="185"/>
      <c r="S1071" s="100" t="e">
        <f aca="false">HLOOKUP("Device Tree Pin Name",#REF!,MATCH($A1071,#REF!,0),FALSE())</f>
        <v>#VALUE!</v>
      </c>
      <c r="T1071" s="95" t="e">
        <f aca="false">HLOOKUP("power rail",#REF!,MATCH($A1071,#REF!,0),FALSE())</f>
        <v>#VALUE!</v>
      </c>
      <c r="U1071" s="96" t="e">
        <f aca="false">HLOOKUP("Wake Capable",#REF!,MATCH($A1071,#REF!,0),FALSE())</f>
        <v>#VALUE!</v>
      </c>
      <c r="V1071" s="96" t="e">
        <f aca="false">HLOOKUP("Strap",#REF!,MATCH($A1071,#REF!,0),FALSE())</f>
        <v>#VALUE!</v>
      </c>
      <c r="W1071" s="96"/>
      <c r="X1071" s="96"/>
      <c r="Y1071" s="96"/>
      <c r="Z1071" s="95"/>
      <c r="AA1071" s="95" t="e">
        <f aca="false">HLOOKUP("Pad type",#REF!,MATCH($A1071,#REF!,0),FALSE())</f>
        <v>#VALUE!</v>
      </c>
      <c r="AB1071" s="100"/>
      <c r="AC1071" s="100" t="e">
        <f aca="false">HLOOKUP("POR Pin State",#REF!,MATCH($A1071,#REF!,0),FALSE())</f>
        <v>#VALUE!</v>
      </c>
      <c r="AD1071" s="186"/>
      <c r="AE1071" s="187"/>
      <c r="AF1071" s="187"/>
      <c r="AG1071" s="187"/>
      <c r="AH1071" s="188"/>
      <c r="AI1071" s="188"/>
      <c r="AJ1071" s="189"/>
      <c r="AK1071" s="189"/>
      <c r="AL1071" s="189"/>
      <c r="AM1071" s="189"/>
      <c r="AN1071" s="189"/>
      <c r="AO1071" s="189"/>
      <c r="AP1071" s="189"/>
      <c r="AQ1071" s="194" t="s">
        <v>2611</v>
      </c>
      <c r="AR1071" s="104"/>
      <c r="AS1071" s="104"/>
      <c r="AT1071" s="104"/>
      <c r="AU1071" s="104"/>
      <c r="AV1071" s="104"/>
      <c r="AW1071" s="104"/>
      <c r="AX1071" s="104"/>
      <c r="AY1071" s="104"/>
      <c r="AZ1071" s="104"/>
      <c r="BA1071" s="104"/>
      <c r="BB1071" s="162"/>
      <c r="BC1071" s="104"/>
      <c r="BD1071" s="214"/>
      <c r="BE1071" s="213" t="s">
        <v>2612</v>
      </c>
      <c r="BF1071" s="108" t="e">
        <f aca="false">VLOOKUP($A1071,#REF!, 34, FALSE())</f>
        <v>#VALUE!</v>
      </c>
      <c r="BG1071" s="108" t="e">
        <f aca="false">VLOOKUP($A1071,#REF!, 22, FALSE())</f>
        <v>#VALUE!</v>
      </c>
      <c r="BH1071" s="109"/>
    </row>
    <row r="1072" s="193" customFormat="true" ht="12.75" hidden="false" customHeight="true" outlineLevel="0" collapsed="false">
      <c r="A1072" s="133" t="s">
        <v>2613</v>
      </c>
      <c r="B1072" s="86" t="e">
        <f aca="false">VLOOKUP($A1072,#REF!, 34, FALSE())</f>
        <v>#VALUE!</v>
      </c>
      <c r="C1072" s="87" t="str">
        <f aca="false">CONCATENATE("unused_",A1072)</f>
        <v>unused_DDR_XM3_B7B_CLK_N</v>
      </c>
      <c r="D1072" s="88" t="e">
        <f aca="false">IF(LEN(VLOOKUP($A1072,#REF!,8,FALSE())),LEFT(VLOOKUP($A1072,#REF!,8,FALSE()),LEN(VLOOKUP($A1072,#REF!,8,FALSE()))-2),"")</f>
        <v>#VALUE!</v>
      </c>
      <c r="E1072" s="89" t="e">
        <f aca="false">IF(LEN(VLOOKUP($A1072,#REF!,4,FALSE())),IF(INDEX(#REF!,MATCH($A1072,#REF!,0),1),LEFT(VLOOKUP($A1072,#REF!,4,FALSE()),LEN(VLOOKUP($A1072,#REF!,4,FALSE()))-2),CONCATENATE(LEFT(VLOOKUP($A1072,#REF!,4,FALSE()),LEN(VLOOKUP($A1072,#REF!,4,FALSE()))-2),"*")),"")</f>
        <v>#VALUE!</v>
      </c>
      <c r="F1072" s="90" t="e">
        <f aca="false">IF(LEN(VLOOKUP($A1072,#REF!,5,FALSE())),IF(INDEX(#REF!,MATCH($A1072,#REF!,0),2),LEFT(VLOOKUP($A1072,#REF!,5,FALSE()),LEN(VLOOKUP($A1072,#REF!,5,FALSE()))-2),CONCATENATE(LEFT(VLOOKUP($A1072,#REF!,5,FALSE()),LEN(VLOOKUP($A1072,#REF!,5,FALSE()))-2),"*")),"")</f>
        <v>#VALUE!</v>
      </c>
      <c r="G1072" s="90" t="e">
        <f aca="false">IF(LEN(VLOOKUP($A1072,#REF!,6,FALSE())),IF(INDEX(#REF!,MATCH($A1072,#REF!,0),3),LEFT(VLOOKUP($A1072,#REF!,6,FALSE()),LEN(VLOOKUP($A1072,#REF!,6,FALSE()))-2),CONCATENATE(LEFT(VLOOKUP($A1072,#REF!,6,FALSE()),LEN(VLOOKUP($A1072,#REF!,6,FALSE()))-2),"*")),"")</f>
        <v>#VALUE!</v>
      </c>
      <c r="H1072" s="91" t="e">
        <f aca="false">IF(LEN(VLOOKUP($A1072,#REF!,7,FALSE())),IF(INDEX(#REF!,MATCH($A1072,#REF!,0),4),LEFT(VLOOKUP($A1072,#REF!,7,FALSE()),LEN(VLOOKUP($A1072,#REF!,7,FALSE()))-2),CONCATENATE(LEFT(VLOOKUP($A1072,#REF!,7,FALSE()),LEN(VLOOKUP($A1072,#REF!,7,FALSE()))-2),"*")),"")</f>
        <v>#VALUE!</v>
      </c>
      <c r="I1072" s="92" t="e">
        <f aca="false">IF(LEN(VLOOKUP($A1072,#REF!,8,FALSE())),UPPER(RIGHT(VLOOKUP($A1072,#REF!,8,FALSE()), 1)),"")</f>
        <v>#VALUE!</v>
      </c>
      <c r="J1072" s="90" t="e">
        <f aca="false">IF(LEN(VLOOKUP($A1072,#REF!,4,FALSE())),UPPER(RIGHT(VLOOKUP($A1072,#REF!,4,FALSE()), 1)),"")</f>
        <v>#VALUE!</v>
      </c>
      <c r="K1072" s="90" t="e">
        <f aca="false">IF(LEN(VLOOKUP($A1072,#REF!,5,FALSE())),UPPER(RIGHT(VLOOKUP($A1072,#REF!,5,FALSE()), 1)),"")</f>
        <v>#VALUE!</v>
      </c>
      <c r="L1072" s="90" t="e">
        <f aca="false">IF(LEN(VLOOKUP($A1072,#REF!,6,FALSE())),UPPER(RIGHT(VLOOKUP($A1072,#REF!,6,FALSE()), 1)),"")</f>
        <v>#VALUE!</v>
      </c>
      <c r="M1072" s="91" t="e">
        <f aca="false">IF(LEN(VLOOKUP($A1072,#REF!,7,FALSE())),UPPER(RIGHT(VLOOKUP($A1072,#REF!,7,FALSE()), 1)),"")</f>
        <v>#VALUE!</v>
      </c>
      <c r="N1072" s="185"/>
      <c r="O1072" s="185"/>
      <c r="P1072" s="185"/>
      <c r="Q1072" s="185"/>
      <c r="R1072" s="185"/>
      <c r="S1072" s="100" t="e">
        <f aca="false">HLOOKUP("Device Tree Pin Name",#REF!,MATCH($A1072,#REF!,0),FALSE())</f>
        <v>#VALUE!</v>
      </c>
      <c r="T1072" s="95" t="e">
        <f aca="false">HLOOKUP("power rail",#REF!,MATCH($A1072,#REF!,0),FALSE())</f>
        <v>#VALUE!</v>
      </c>
      <c r="U1072" s="96" t="e">
        <f aca="false">HLOOKUP("Wake Capable",#REF!,MATCH($A1072,#REF!,0),FALSE())</f>
        <v>#VALUE!</v>
      </c>
      <c r="V1072" s="96" t="e">
        <f aca="false">HLOOKUP("Strap",#REF!,MATCH($A1072,#REF!,0),FALSE())</f>
        <v>#VALUE!</v>
      </c>
      <c r="W1072" s="96"/>
      <c r="X1072" s="96"/>
      <c r="Y1072" s="96"/>
      <c r="Z1072" s="95"/>
      <c r="AA1072" s="95" t="e">
        <f aca="false">HLOOKUP("Pad type",#REF!,MATCH($A1072,#REF!,0),FALSE())</f>
        <v>#VALUE!</v>
      </c>
      <c r="AB1072" s="100"/>
      <c r="AC1072" s="100" t="e">
        <f aca="false">HLOOKUP("POR Pin State",#REF!,MATCH($A1072,#REF!,0),FALSE())</f>
        <v>#VALUE!</v>
      </c>
      <c r="AD1072" s="186"/>
      <c r="AE1072" s="187"/>
      <c r="AF1072" s="187"/>
      <c r="AG1072" s="187"/>
      <c r="AH1072" s="188"/>
      <c r="AI1072" s="188"/>
      <c r="AJ1072" s="189"/>
      <c r="AK1072" s="189"/>
      <c r="AL1072" s="189"/>
      <c r="AM1072" s="189"/>
      <c r="AN1072" s="189"/>
      <c r="AO1072" s="189"/>
      <c r="AP1072" s="189"/>
      <c r="AQ1072" s="194" t="s">
        <v>2613</v>
      </c>
      <c r="AR1072" s="104"/>
      <c r="AS1072" s="104"/>
      <c r="AT1072" s="104"/>
      <c r="AU1072" s="104"/>
      <c r="AV1072" s="104"/>
      <c r="AW1072" s="104"/>
      <c r="AX1072" s="104"/>
      <c r="AY1072" s="104"/>
      <c r="AZ1072" s="104"/>
      <c r="BA1072" s="104"/>
      <c r="BB1072" s="162"/>
      <c r="BC1072" s="104"/>
      <c r="BD1072" s="214"/>
      <c r="BE1072" s="213" t="s">
        <v>2614</v>
      </c>
      <c r="BF1072" s="108" t="e">
        <f aca="false">VLOOKUP($A1072,#REF!, 34, FALSE())</f>
        <v>#VALUE!</v>
      </c>
      <c r="BG1072" s="108" t="e">
        <f aca="false">VLOOKUP($A1072,#REF!, 22, FALSE())</f>
        <v>#VALUE!</v>
      </c>
      <c r="BH1072" s="109"/>
    </row>
    <row r="1073" s="193" customFormat="true" ht="12.75" hidden="false" customHeight="true" outlineLevel="0" collapsed="false">
      <c r="A1073" s="133" t="s">
        <v>2615</v>
      </c>
      <c r="B1073" s="86" t="e">
        <f aca="false">VLOOKUP($A1073,#REF!, 34, FALSE())</f>
        <v>#VALUE!</v>
      </c>
      <c r="C1073" s="87" t="str">
        <f aca="false">CONCATENATE("unused_",A1073)</f>
        <v>unused_DDR_XM3_B8D0</v>
      </c>
      <c r="D1073" s="88" t="e">
        <f aca="false">IF(LEN(VLOOKUP($A1073,#REF!,8,FALSE())),LEFT(VLOOKUP($A1073,#REF!,8,FALSE()),LEN(VLOOKUP($A1073,#REF!,8,FALSE()))-2),"")</f>
        <v>#VALUE!</v>
      </c>
      <c r="E1073" s="89" t="e">
        <f aca="false">IF(LEN(VLOOKUP($A1073,#REF!,4,FALSE())),IF(INDEX(#REF!,MATCH($A1073,#REF!,0),1),LEFT(VLOOKUP($A1073,#REF!,4,FALSE()),LEN(VLOOKUP($A1073,#REF!,4,FALSE()))-2),CONCATENATE(LEFT(VLOOKUP($A1073,#REF!,4,FALSE()),LEN(VLOOKUP($A1073,#REF!,4,FALSE()))-2),"*")),"")</f>
        <v>#VALUE!</v>
      </c>
      <c r="F1073" s="90" t="e">
        <f aca="false">IF(LEN(VLOOKUP($A1073,#REF!,5,FALSE())),IF(INDEX(#REF!,MATCH($A1073,#REF!,0),2),LEFT(VLOOKUP($A1073,#REF!,5,FALSE()),LEN(VLOOKUP($A1073,#REF!,5,FALSE()))-2),CONCATENATE(LEFT(VLOOKUP($A1073,#REF!,5,FALSE()),LEN(VLOOKUP($A1073,#REF!,5,FALSE()))-2),"*")),"")</f>
        <v>#VALUE!</v>
      </c>
      <c r="G1073" s="90" t="e">
        <f aca="false">IF(LEN(VLOOKUP($A1073,#REF!,6,FALSE())),IF(INDEX(#REF!,MATCH($A1073,#REF!,0),3),LEFT(VLOOKUP($A1073,#REF!,6,FALSE()),LEN(VLOOKUP($A1073,#REF!,6,FALSE()))-2),CONCATENATE(LEFT(VLOOKUP($A1073,#REF!,6,FALSE()),LEN(VLOOKUP($A1073,#REF!,6,FALSE()))-2),"*")),"")</f>
        <v>#VALUE!</v>
      </c>
      <c r="H1073" s="91" t="e">
        <f aca="false">IF(LEN(VLOOKUP($A1073,#REF!,7,FALSE())),IF(INDEX(#REF!,MATCH($A1073,#REF!,0),4),LEFT(VLOOKUP($A1073,#REF!,7,FALSE()),LEN(VLOOKUP($A1073,#REF!,7,FALSE()))-2),CONCATENATE(LEFT(VLOOKUP($A1073,#REF!,7,FALSE()),LEN(VLOOKUP($A1073,#REF!,7,FALSE()))-2),"*")),"")</f>
        <v>#VALUE!</v>
      </c>
      <c r="I1073" s="92" t="e">
        <f aca="false">IF(LEN(VLOOKUP($A1073,#REF!,8,FALSE())),UPPER(RIGHT(VLOOKUP($A1073,#REF!,8,FALSE()), 1)),"")</f>
        <v>#VALUE!</v>
      </c>
      <c r="J1073" s="90" t="e">
        <f aca="false">IF(LEN(VLOOKUP($A1073,#REF!,4,FALSE())),UPPER(RIGHT(VLOOKUP($A1073,#REF!,4,FALSE()), 1)),"")</f>
        <v>#VALUE!</v>
      </c>
      <c r="K1073" s="90" t="e">
        <f aca="false">IF(LEN(VLOOKUP($A1073,#REF!,5,FALSE())),UPPER(RIGHT(VLOOKUP($A1073,#REF!,5,FALSE()), 1)),"")</f>
        <v>#VALUE!</v>
      </c>
      <c r="L1073" s="90" t="e">
        <f aca="false">IF(LEN(VLOOKUP($A1073,#REF!,6,FALSE())),UPPER(RIGHT(VLOOKUP($A1073,#REF!,6,FALSE()), 1)),"")</f>
        <v>#VALUE!</v>
      </c>
      <c r="M1073" s="91" t="e">
        <f aca="false">IF(LEN(VLOOKUP($A1073,#REF!,7,FALSE())),UPPER(RIGHT(VLOOKUP($A1073,#REF!,7,FALSE()), 1)),"")</f>
        <v>#VALUE!</v>
      </c>
      <c r="N1073" s="185"/>
      <c r="O1073" s="185"/>
      <c r="P1073" s="185"/>
      <c r="Q1073" s="185"/>
      <c r="R1073" s="185"/>
      <c r="S1073" s="100" t="e">
        <f aca="false">HLOOKUP("Device Tree Pin Name",#REF!,MATCH($A1073,#REF!,0),FALSE())</f>
        <v>#VALUE!</v>
      </c>
      <c r="T1073" s="95" t="e">
        <f aca="false">HLOOKUP("power rail",#REF!,MATCH($A1073,#REF!,0),FALSE())</f>
        <v>#VALUE!</v>
      </c>
      <c r="U1073" s="96" t="e">
        <f aca="false">HLOOKUP("Wake Capable",#REF!,MATCH($A1073,#REF!,0),FALSE())</f>
        <v>#VALUE!</v>
      </c>
      <c r="V1073" s="96" t="e">
        <f aca="false">HLOOKUP("Strap",#REF!,MATCH($A1073,#REF!,0),FALSE())</f>
        <v>#VALUE!</v>
      </c>
      <c r="W1073" s="96"/>
      <c r="X1073" s="96"/>
      <c r="Y1073" s="96"/>
      <c r="Z1073" s="95"/>
      <c r="AA1073" s="95" t="e">
        <f aca="false">HLOOKUP("Pad type",#REF!,MATCH($A1073,#REF!,0),FALSE())</f>
        <v>#VALUE!</v>
      </c>
      <c r="AB1073" s="100"/>
      <c r="AC1073" s="100" t="e">
        <f aca="false">HLOOKUP("POR Pin State",#REF!,MATCH($A1073,#REF!,0),FALSE())</f>
        <v>#VALUE!</v>
      </c>
      <c r="AD1073" s="186"/>
      <c r="AE1073" s="187"/>
      <c r="AF1073" s="187"/>
      <c r="AG1073" s="187"/>
      <c r="AH1073" s="188"/>
      <c r="AI1073" s="188"/>
      <c r="AJ1073" s="189"/>
      <c r="AK1073" s="189"/>
      <c r="AL1073" s="189"/>
      <c r="AM1073" s="189"/>
      <c r="AN1073" s="189"/>
      <c r="AO1073" s="189"/>
      <c r="AP1073" s="189"/>
      <c r="AQ1073" s="194" t="s">
        <v>2616</v>
      </c>
      <c r="AR1073" s="104"/>
      <c r="AS1073" s="104"/>
      <c r="AT1073" s="104"/>
      <c r="AU1073" s="104"/>
      <c r="AV1073" s="104"/>
      <c r="AW1073" s="104"/>
      <c r="AX1073" s="104"/>
      <c r="AY1073" s="104"/>
      <c r="AZ1073" s="104"/>
      <c r="BA1073" s="104"/>
      <c r="BB1073" s="162"/>
      <c r="BC1073" s="104"/>
      <c r="BD1073" s="214"/>
      <c r="BE1073" s="213" t="s">
        <v>2617</v>
      </c>
      <c r="BF1073" s="108" t="e">
        <f aca="false">VLOOKUP($A1073,#REF!, 34, FALSE())</f>
        <v>#VALUE!</v>
      </c>
      <c r="BG1073" s="108" t="e">
        <f aca="false">VLOOKUP($A1073,#REF!, 22, FALSE())</f>
        <v>#VALUE!</v>
      </c>
      <c r="BH1073" s="109"/>
    </row>
    <row r="1074" s="193" customFormat="true" ht="12.75" hidden="false" customHeight="true" outlineLevel="0" collapsed="false">
      <c r="A1074" s="133" t="s">
        <v>2618</v>
      </c>
      <c r="B1074" s="86" t="e">
        <f aca="false">VLOOKUP($A1074,#REF!, 34, FALSE())</f>
        <v>#VALUE!</v>
      </c>
      <c r="C1074" s="87" t="str">
        <f aca="false">CONCATENATE("unused_",A1074)</f>
        <v>unused_DDR_XM3_B8D1</v>
      </c>
      <c r="D1074" s="88" t="e">
        <f aca="false">IF(LEN(VLOOKUP($A1074,#REF!,8,FALSE())),LEFT(VLOOKUP($A1074,#REF!,8,FALSE()),LEN(VLOOKUP($A1074,#REF!,8,FALSE()))-2),"")</f>
        <v>#VALUE!</v>
      </c>
      <c r="E1074" s="89" t="e">
        <f aca="false">IF(LEN(VLOOKUP($A1074,#REF!,4,FALSE())),IF(INDEX(#REF!,MATCH($A1074,#REF!,0),1),LEFT(VLOOKUP($A1074,#REF!,4,FALSE()),LEN(VLOOKUP($A1074,#REF!,4,FALSE()))-2),CONCATENATE(LEFT(VLOOKUP($A1074,#REF!,4,FALSE()),LEN(VLOOKUP($A1074,#REF!,4,FALSE()))-2),"*")),"")</f>
        <v>#VALUE!</v>
      </c>
      <c r="F1074" s="90" t="e">
        <f aca="false">IF(LEN(VLOOKUP($A1074,#REF!,5,FALSE())),IF(INDEX(#REF!,MATCH($A1074,#REF!,0),2),LEFT(VLOOKUP($A1074,#REF!,5,FALSE()),LEN(VLOOKUP($A1074,#REF!,5,FALSE()))-2),CONCATENATE(LEFT(VLOOKUP($A1074,#REF!,5,FALSE()),LEN(VLOOKUP($A1074,#REF!,5,FALSE()))-2),"*")),"")</f>
        <v>#VALUE!</v>
      </c>
      <c r="G1074" s="90" t="e">
        <f aca="false">IF(LEN(VLOOKUP($A1074,#REF!,6,FALSE())),IF(INDEX(#REF!,MATCH($A1074,#REF!,0),3),LEFT(VLOOKUP($A1074,#REF!,6,FALSE()),LEN(VLOOKUP($A1074,#REF!,6,FALSE()))-2),CONCATENATE(LEFT(VLOOKUP($A1074,#REF!,6,FALSE()),LEN(VLOOKUP($A1074,#REF!,6,FALSE()))-2),"*")),"")</f>
        <v>#VALUE!</v>
      </c>
      <c r="H1074" s="91" t="e">
        <f aca="false">IF(LEN(VLOOKUP($A1074,#REF!,7,FALSE())),IF(INDEX(#REF!,MATCH($A1074,#REF!,0),4),LEFT(VLOOKUP($A1074,#REF!,7,FALSE()),LEN(VLOOKUP($A1074,#REF!,7,FALSE()))-2),CONCATENATE(LEFT(VLOOKUP($A1074,#REF!,7,FALSE()),LEN(VLOOKUP($A1074,#REF!,7,FALSE()))-2),"*")),"")</f>
        <v>#VALUE!</v>
      </c>
      <c r="I1074" s="92" t="e">
        <f aca="false">IF(LEN(VLOOKUP($A1074,#REF!,8,FALSE())),UPPER(RIGHT(VLOOKUP($A1074,#REF!,8,FALSE()), 1)),"")</f>
        <v>#VALUE!</v>
      </c>
      <c r="J1074" s="90" t="e">
        <f aca="false">IF(LEN(VLOOKUP($A1074,#REF!,4,FALSE())),UPPER(RIGHT(VLOOKUP($A1074,#REF!,4,FALSE()), 1)),"")</f>
        <v>#VALUE!</v>
      </c>
      <c r="K1074" s="90" t="e">
        <f aca="false">IF(LEN(VLOOKUP($A1074,#REF!,5,FALSE())),UPPER(RIGHT(VLOOKUP($A1074,#REF!,5,FALSE()), 1)),"")</f>
        <v>#VALUE!</v>
      </c>
      <c r="L1074" s="90" t="e">
        <f aca="false">IF(LEN(VLOOKUP($A1074,#REF!,6,FALSE())),UPPER(RIGHT(VLOOKUP($A1074,#REF!,6,FALSE()), 1)),"")</f>
        <v>#VALUE!</v>
      </c>
      <c r="M1074" s="91" t="e">
        <f aca="false">IF(LEN(VLOOKUP($A1074,#REF!,7,FALSE())),UPPER(RIGHT(VLOOKUP($A1074,#REF!,7,FALSE()), 1)),"")</f>
        <v>#VALUE!</v>
      </c>
      <c r="N1074" s="185"/>
      <c r="O1074" s="185"/>
      <c r="P1074" s="185"/>
      <c r="Q1074" s="185"/>
      <c r="R1074" s="185"/>
      <c r="S1074" s="100" t="e">
        <f aca="false">HLOOKUP("Device Tree Pin Name",#REF!,MATCH($A1074,#REF!,0),FALSE())</f>
        <v>#VALUE!</v>
      </c>
      <c r="T1074" s="95" t="e">
        <f aca="false">HLOOKUP("power rail",#REF!,MATCH($A1074,#REF!,0),FALSE())</f>
        <v>#VALUE!</v>
      </c>
      <c r="U1074" s="96" t="e">
        <f aca="false">HLOOKUP("Wake Capable",#REF!,MATCH($A1074,#REF!,0),FALSE())</f>
        <v>#VALUE!</v>
      </c>
      <c r="V1074" s="96" t="e">
        <f aca="false">HLOOKUP("Strap",#REF!,MATCH($A1074,#REF!,0),FALSE())</f>
        <v>#VALUE!</v>
      </c>
      <c r="W1074" s="96"/>
      <c r="X1074" s="96"/>
      <c r="Y1074" s="96"/>
      <c r="Z1074" s="95"/>
      <c r="AA1074" s="95" t="e">
        <f aca="false">HLOOKUP("Pad type",#REF!,MATCH($A1074,#REF!,0),FALSE())</f>
        <v>#VALUE!</v>
      </c>
      <c r="AB1074" s="100"/>
      <c r="AC1074" s="100" t="e">
        <f aca="false">HLOOKUP("POR Pin State",#REF!,MATCH($A1074,#REF!,0),FALSE())</f>
        <v>#VALUE!</v>
      </c>
      <c r="AD1074" s="186"/>
      <c r="AE1074" s="187"/>
      <c r="AF1074" s="187"/>
      <c r="AG1074" s="187"/>
      <c r="AH1074" s="188"/>
      <c r="AI1074" s="188"/>
      <c r="AJ1074" s="189"/>
      <c r="AK1074" s="189"/>
      <c r="AL1074" s="189"/>
      <c r="AM1074" s="189"/>
      <c r="AN1074" s="189"/>
      <c r="AO1074" s="189"/>
      <c r="AP1074" s="189"/>
      <c r="AQ1074" s="194" t="s">
        <v>2619</v>
      </c>
      <c r="AR1074" s="104"/>
      <c r="AS1074" s="104"/>
      <c r="AT1074" s="104"/>
      <c r="AU1074" s="104"/>
      <c r="AV1074" s="104"/>
      <c r="AW1074" s="104"/>
      <c r="AX1074" s="104"/>
      <c r="AY1074" s="104"/>
      <c r="AZ1074" s="104"/>
      <c r="BA1074" s="104"/>
      <c r="BB1074" s="162"/>
      <c r="BC1074" s="104"/>
      <c r="BD1074" s="214"/>
      <c r="BE1074" s="213" t="s">
        <v>2620</v>
      </c>
      <c r="BF1074" s="108" t="e">
        <f aca="false">VLOOKUP($A1074,#REF!, 34, FALSE())</f>
        <v>#VALUE!</v>
      </c>
      <c r="BG1074" s="108" t="e">
        <f aca="false">VLOOKUP($A1074,#REF!, 22, FALSE())</f>
        <v>#VALUE!</v>
      </c>
      <c r="BH1074" s="109"/>
    </row>
    <row r="1075" s="193" customFormat="true" ht="12.75" hidden="false" customHeight="true" outlineLevel="0" collapsed="false">
      <c r="A1075" s="133" t="s">
        <v>2621</v>
      </c>
      <c r="B1075" s="86" t="e">
        <f aca="false">VLOOKUP($A1075,#REF!, 34, FALSE())</f>
        <v>#VALUE!</v>
      </c>
      <c r="C1075" s="87" t="str">
        <f aca="false">CONCATENATE("unused_",A1075)</f>
        <v>unused_DDR_XM3_B8D2</v>
      </c>
      <c r="D1075" s="88" t="e">
        <f aca="false">IF(LEN(VLOOKUP($A1075,#REF!,8,FALSE())),LEFT(VLOOKUP($A1075,#REF!,8,FALSE()),LEN(VLOOKUP($A1075,#REF!,8,FALSE()))-2),"")</f>
        <v>#VALUE!</v>
      </c>
      <c r="E1075" s="89" t="e">
        <f aca="false">IF(LEN(VLOOKUP($A1075,#REF!,4,FALSE())),IF(INDEX(#REF!,MATCH($A1075,#REF!,0),1),LEFT(VLOOKUP($A1075,#REF!,4,FALSE()),LEN(VLOOKUP($A1075,#REF!,4,FALSE()))-2),CONCATENATE(LEFT(VLOOKUP($A1075,#REF!,4,FALSE()),LEN(VLOOKUP($A1075,#REF!,4,FALSE()))-2),"*")),"")</f>
        <v>#VALUE!</v>
      </c>
      <c r="F1075" s="90" t="e">
        <f aca="false">IF(LEN(VLOOKUP($A1075,#REF!,5,FALSE())),IF(INDEX(#REF!,MATCH($A1075,#REF!,0),2),LEFT(VLOOKUP($A1075,#REF!,5,FALSE()),LEN(VLOOKUP($A1075,#REF!,5,FALSE()))-2),CONCATENATE(LEFT(VLOOKUP($A1075,#REF!,5,FALSE()),LEN(VLOOKUP($A1075,#REF!,5,FALSE()))-2),"*")),"")</f>
        <v>#VALUE!</v>
      </c>
      <c r="G1075" s="90" t="e">
        <f aca="false">IF(LEN(VLOOKUP($A1075,#REF!,6,FALSE())),IF(INDEX(#REF!,MATCH($A1075,#REF!,0),3),LEFT(VLOOKUP($A1075,#REF!,6,FALSE()),LEN(VLOOKUP($A1075,#REF!,6,FALSE()))-2),CONCATENATE(LEFT(VLOOKUP($A1075,#REF!,6,FALSE()),LEN(VLOOKUP($A1075,#REF!,6,FALSE()))-2),"*")),"")</f>
        <v>#VALUE!</v>
      </c>
      <c r="H1075" s="91" t="e">
        <f aca="false">IF(LEN(VLOOKUP($A1075,#REF!,7,FALSE())),IF(INDEX(#REF!,MATCH($A1075,#REF!,0),4),LEFT(VLOOKUP($A1075,#REF!,7,FALSE()),LEN(VLOOKUP($A1075,#REF!,7,FALSE()))-2),CONCATENATE(LEFT(VLOOKUP($A1075,#REF!,7,FALSE()),LEN(VLOOKUP($A1075,#REF!,7,FALSE()))-2),"*")),"")</f>
        <v>#VALUE!</v>
      </c>
      <c r="I1075" s="92" t="e">
        <f aca="false">IF(LEN(VLOOKUP($A1075,#REF!,8,FALSE())),UPPER(RIGHT(VLOOKUP($A1075,#REF!,8,FALSE()), 1)),"")</f>
        <v>#VALUE!</v>
      </c>
      <c r="J1075" s="90" t="e">
        <f aca="false">IF(LEN(VLOOKUP($A1075,#REF!,4,FALSE())),UPPER(RIGHT(VLOOKUP($A1075,#REF!,4,FALSE()), 1)),"")</f>
        <v>#VALUE!</v>
      </c>
      <c r="K1075" s="90" t="e">
        <f aca="false">IF(LEN(VLOOKUP($A1075,#REF!,5,FALSE())),UPPER(RIGHT(VLOOKUP($A1075,#REF!,5,FALSE()), 1)),"")</f>
        <v>#VALUE!</v>
      </c>
      <c r="L1075" s="90" t="e">
        <f aca="false">IF(LEN(VLOOKUP($A1075,#REF!,6,FALSE())),UPPER(RIGHT(VLOOKUP($A1075,#REF!,6,FALSE()), 1)),"")</f>
        <v>#VALUE!</v>
      </c>
      <c r="M1075" s="91" t="e">
        <f aca="false">IF(LEN(VLOOKUP($A1075,#REF!,7,FALSE())),UPPER(RIGHT(VLOOKUP($A1075,#REF!,7,FALSE()), 1)),"")</f>
        <v>#VALUE!</v>
      </c>
      <c r="N1075" s="185"/>
      <c r="O1075" s="185"/>
      <c r="P1075" s="185"/>
      <c r="Q1075" s="185"/>
      <c r="R1075" s="185"/>
      <c r="S1075" s="100" t="e">
        <f aca="false">HLOOKUP("Device Tree Pin Name",#REF!,MATCH($A1075,#REF!,0),FALSE())</f>
        <v>#VALUE!</v>
      </c>
      <c r="T1075" s="95" t="e">
        <f aca="false">HLOOKUP("power rail",#REF!,MATCH($A1075,#REF!,0),FALSE())</f>
        <v>#VALUE!</v>
      </c>
      <c r="U1075" s="96" t="e">
        <f aca="false">HLOOKUP("Wake Capable",#REF!,MATCH($A1075,#REF!,0),FALSE())</f>
        <v>#VALUE!</v>
      </c>
      <c r="V1075" s="96" t="e">
        <f aca="false">HLOOKUP("Strap",#REF!,MATCH($A1075,#REF!,0),FALSE())</f>
        <v>#VALUE!</v>
      </c>
      <c r="W1075" s="96"/>
      <c r="X1075" s="96"/>
      <c r="Y1075" s="96"/>
      <c r="Z1075" s="95"/>
      <c r="AA1075" s="95" t="e">
        <f aca="false">HLOOKUP("Pad type",#REF!,MATCH($A1075,#REF!,0),FALSE())</f>
        <v>#VALUE!</v>
      </c>
      <c r="AB1075" s="100"/>
      <c r="AC1075" s="100" t="e">
        <f aca="false">HLOOKUP("POR Pin State",#REF!,MATCH($A1075,#REF!,0),FALSE())</f>
        <v>#VALUE!</v>
      </c>
      <c r="AD1075" s="186"/>
      <c r="AE1075" s="187"/>
      <c r="AF1075" s="187"/>
      <c r="AG1075" s="187"/>
      <c r="AH1075" s="188"/>
      <c r="AI1075" s="188"/>
      <c r="AJ1075" s="189"/>
      <c r="AK1075" s="189"/>
      <c r="AL1075" s="189"/>
      <c r="AM1075" s="189"/>
      <c r="AN1075" s="189"/>
      <c r="AO1075" s="189"/>
      <c r="AP1075" s="189"/>
      <c r="AQ1075" s="194" t="s">
        <v>2622</v>
      </c>
      <c r="AR1075" s="104"/>
      <c r="AS1075" s="104"/>
      <c r="AT1075" s="104"/>
      <c r="AU1075" s="104"/>
      <c r="AV1075" s="104"/>
      <c r="AW1075" s="104"/>
      <c r="AX1075" s="104"/>
      <c r="AY1075" s="104"/>
      <c r="AZ1075" s="104"/>
      <c r="BA1075" s="104"/>
      <c r="BB1075" s="162"/>
      <c r="BC1075" s="104"/>
      <c r="BD1075" s="214"/>
      <c r="BE1075" s="213" t="s">
        <v>2623</v>
      </c>
      <c r="BF1075" s="108" t="e">
        <f aca="false">VLOOKUP($A1075,#REF!, 34, FALSE())</f>
        <v>#VALUE!</v>
      </c>
      <c r="BG1075" s="108" t="e">
        <f aca="false">VLOOKUP($A1075,#REF!, 22, FALSE())</f>
        <v>#VALUE!</v>
      </c>
      <c r="BH1075" s="109"/>
    </row>
    <row r="1076" s="193" customFormat="true" ht="12.75" hidden="false" customHeight="true" outlineLevel="0" collapsed="false">
      <c r="A1076" s="133" t="s">
        <v>2624</v>
      </c>
      <c r="B1076" s="86" t="e">
        <f aca="false">VLOOKUP($A1076,#REF!, 34, FALSE())</f>
        <v>#VALUE!</v>
      </c>
      <c r="C1076" s="87" t="str">
        <f aca="false">CONCATENATE("unused_",A1076)</f>
        <v>unused_DDR_XM3_B8D3</v>
      </c>
      <c r="D1076" s="88" t="e">
        <f aca="false">IF(LEN(VLOOKUP($A1076,#REF!,8,FALSE())),LEFT(VLOOKUP($A1076,#REF!,8,FALSE()),LEN(VLOOKUP($A1076,#REF!,8,FALSE()))-2),"")</f>
        <v>#VALUE!</v>
      </c>
      <c r="E1076" s="89" t="e">
        <f aca="false">IF(LEN(VLOOKUP($A1076,#REF!,4,FALSE())),IF(INDEX(#REF!,MATCH($A1076,#REF!,0),1),LEFT(VLOOKUP($A1076,#REF!,4,FALSE()),LEN(VLOOKUP($A1076,#REF!,4,FALSE()))-2),CONCATENATE(LEFT(VLOOKUP($A1076,#REF!,4,FALSE()),LEN(VLOOKUP($A1076,#REF!,4,FALSE()))-2),"*")),"")</f>
        <v>#VALUE!</v>
      </c>
      <c r="F1076" s="90" t="e">
        <f aca="false">IF(LEN(VLOOKUP($A1076,#REF!,5,FALSE())),IF(INDEX(#REF!,MATCH($A1076,#REF!,0),2),LEFT(VLOOKUP($A1076,#REF!,5,FALSE()),LEN(VLOOKUP($A1076,#REF!,5,FALSE()))-2),CONCATENATE(LEFT(VLOOKUP($A1076,#REF!,5,FALSE()),LEN(VLOOKUP($A1076,#REF!,5,FALSE()))-2),"*")),"")</f>
        <v>#VALUE!</v>
      </c>
      <c r="G1076" s="90" t="e">
        <f aca="false">IF(LEN(VLOOKUP($A1076,#REF!,6,FALSE())),IF(INDEX(#REF!,MATCH($A1076,#REF!,0),3),LEFT(VLOOKUP($A1076,#REF!,6,FALSE()),LEN(VLOOKUP($A1076,#REF!,6,FALSE()))-2),CONCATENATE(LEFT(VLOOKUP($A1076,#REF!,6,FALSE()),LEN(VLOOKUP($A1076,#REF!,6,FALSE()))-2),"*")),"")</f>
        <v>#VALUE!</v>
      </c>
      <c r="H1076" s="91" t="e">
        <f aca="false">IF(LEN(VLOOKUP($A1076,#REF!,7,FALSE())),IF(INDEX(#REF!,MATCH($A1076,#REF!,0),4),LEFT(VLOOKUP($A1076,#REF!,7,FALSE()),LEN(VLOOKUP($A1076,#REF!,7,FALSE()))-2),CONCATENATE(LEFT(VLOOKUP($A1076,#REF!,7,FALSE()),LEN(VLOOKUP($A1076,#REF!,7,FALSE()))-2),"*")),"")</f>
        <v>#VALUE!</v>
      </c>
      <c r="I1076" s="92" t="e">
        <f aca="false">IF(LEN(VLOOKUP($A1076,#REF!,8,FALSE())),UPPER(RIGHT(VLOOKUP($A1076,#REF!,8,FALSE()), 1)),"")</f>
        <v>#VALUE!</v>
      </c>
      <c r="J1076" s="90" t="e">
        <f aca="false">IF(LEN(VLOOKUP($A1076,#REF!,4,FALSE())),UPPER(RIGHT(VLOOKUP($A1076,#REF!,4,FALSE()), 1)),"")</f>
        <v>#VALUE!</v>
      </c>
      <c r="K1076" s="90" t="e">
        <f aca="false">IF(LEN(VLOOKUP($A1076,#REF!,5,FALSE())),UPPER(RIGHT(VLOOKUP($A1076,#REF!,5,FALSE()), 1)),"")</f>
        <v>#VALUE!</v>
      </c>
      <c r="L1076" s="90" t="e">
        <f aca="false">IF(LEN(VLOOKUP($A1076,#REF!,6,FALSE())),UPPER(RIGHT(VLOOKUP($A1076,#REF!,6,FALSE()), 1)),"")</f>
        <v>#VALUE!</v>
      </c>
      <c r="M1076" s="91" t="e">
        <f aca="false">IF(LEN(VLOOKUP($A1076,#REF!,7,FALSE())),UPPER(RIGHT(VLOOKUP($A1076,#REF!,7,FALSE()), 1)),"")</f>
        <v>#VALUE!</v>
      </c>
      <c r="N1076" s="185"/>
      <c r="O1076" s="185"/>
      <c r="P1076" s="185"/>
      <c r="Q1076" s="185"/>
      <c r="R1076" s="185"/>
      <c r="S1076" s="100" t="e">
        <f aca="false">HLOOKUP("Device Tree Pin Name",#REF!,MATCH($A1076,#REF!,0),FALSE())</f>
        <v>#VALUE!</v>
      </c>
      <c r="T1076" s="95" t="e">
        <f aca="false">HLOOKUP("power rail",#REF!,MATCH($A1076,#REF!,0),FALSE())</f>
        <v>#VALUE!</v>
      </c>
      <c r="U1076" s="96" t="e">
        <f aca="false">HLOOKUP("Wake Capable",#REF!,MATCH($A1076,#REF!,0),FALSE())</f>
        <v>#VALUE!</v>
      </c>
      <c r="V1076" s="96" t="e">
        <f aca="false">HLOOKUP("Strap",#REF!,MATCH($A1076,#REF!,0),FALSE())</f>
        <v>#VALUE!</v>
      </c>
      <c r="W1076" s="96"/>
      <c r="X1076" s="96"/>
      <c r="Y1076" s="96"/>
      <c r="Z1076" s="95"/>
      <c r="AA1076" s="95" t="e">
        <f aca="false">HLOOKUP("Pad type",#REF!,MATCH($A1076,#REF!,0),FALSE())</f>
        <v>#VALUE!</v>
      </c>
      <c r="AB1076" s="100"/>
      <c r="AC1076" s="100" t="e">
        <f aca="false">HLOOKUP("POR Pin State",#REF!,MATCH($A1076,#REF!,0),FALSE())</f>
        <v>#VALUE!</v>
      </c>
      <c r="AD1076" s="186"/>
      <c r="AE1076" s="187"/>
      <c r="AF1076" s="187"/>
      <c r="AG1076" s="187"/>
      <c r="AH1076" s="188"/>
      <c r="AI1076" s="188"/>
      <c r="AJ1076" s="189"/>
      <c r="AK1076" s="189"/>
      <c r="AL1076" s="189"/>
      <c r="AM1076" s="189"/>
      <c r="AN1076" s="189"/>
      <c r="AO1076" s="189"/>
      <c r="AP1076" s="189"/>
      <c r="AQ1076" s="194" t="s">
        <v>2625</v>
      </c>
      <c r="AR1076" s="104"/>
      <c r="AS1076" s="104"/>
      <c r="AT1076" s="104"/>
      <c r="AU1076" s="104"/>
      <c r="AV1076" s="104"/>
      <c r="AW1076" s="104"/>
      <c r="AX1076" s="104"/>
      <c r="AY1076" s="104"/>
      <c r="AZ1076" s="104"/>
      <c r="BA1076" s="104"/>
      <c r="BB1076" s="162"/>
      <c r="BC1076" s="104"/>
      <c r="BD1076" s="214"/>
      <c r="BE1076" s="213" t="s">
        <v>2626</v>
      </c>
      <c r="BF1076" s="108" t="e">
        <f aca="false">VLOOKUP($A1076,#REF!, 34, FALSE())</f>
        <v>#VALUE!</v>
      </c>
      <c r="BG1076" s="108" t="e">
        <f aca="false">VLOOKUP($A1076,#REF!, 22, FALSE())</f>
        <v>#VALUE!</v>
      </c>
      <c r="BH1076" s="109"/>
    </row>
    <row r="1077" s="193" customFormat="true" ht="12.75" hidden="false" customHeight="true" outlineLevel="0" collapsed="false">
      <c r="A1077" s="133" t="s">
        <v>2627</v>
      </c>
      <c r="B1077" s="86" t="e">
        <f aca="false">VLOOKUP($A1077,#REF!, 34, FALSE())</f>
        <v>#VALUE!</v>
      </c>
      <c r="C1077" s="87" t="str">
        <f aca="false">CONCATENATE("unused_",A1077)</f>
        <v>unused_DDR_XM3_B8D4</v>
      </c>
      <c r="D1077" s="88" t="e">
        <f aca="false">IF(LEN(VLOOKUP($A1077,#REF!,8,FALSE())),LEFT(VLOOKUP($A1077,#REF!,8,FALSE()),LEN(VLOOKUP($A1077,#REF!,8,FALSE()))-2),"")</f>
        <v>#VALUE!</v>
      </c>
      <c r="E1077" s="89" t="e">
        <f aca="false">IF(LEN(VLOOKUP($A1077,#REF!,4,FALSE())),IF(INDEX(#REF!,MATCH($A1077,#REF!,0),1),LEFT(VLOOKUP($A1077,#REF!,4,FALSE()),LEN(VLOOKUP($A1077,#REF!,4,FALSE()))-2),CONCATENATE(LEFT(VLOOKUP($A1077,#REF!,4,FALSE()),LEN(VLOOKUP($A1077,#REF!,4,FALSE()))-2),"*")),"")</f>
        <v>#VALUE!</v>
      </c>
      <c r="F1077" s="90" t="e">
        <f aca="false">IF(LEN(VLOOKUP($A1077,#REF!,5,FALSE())),IF(INDEX(#REF!,MATCH($A1077,#REF!,0),2),LEFT(VLOOKUP($A1077,#REF!,5,FALSE()),LEN(VLOOKUP($A1077,#REF!,5,FALSE()))-2),CONCATENATE(LEFT(VLOOKUP($A1077,#REF!,5,FALSE()),LEN(VLOOKUP($A1077,#REF!,5,FALSE()))-2),"*")),"")</f>
        <v>#VALUE!</v>
      </c>
      <c r="G1077" s="90" t="e">
        <f aca="false">IF(LEN(VLOOKUP($A1077,#REF!,6,FALSE())),IF(INDEX(#REF!,MATCH($A1077,#REF!,0),3),LEFT(VLOOKUP($A1077,#REF!,6,FALSE()),LEN(VLOOKUP($A1077,#REF!,6,FALSE()))-2),CONCATENATE(LEFT(VLOOKUP($A1077,#REF!,6,FALSE()),LEN(VLOOKUP($A1077,#REF!,6,FALSE()))-2),"*")),"")</f>
        <v>#VALUE!</v>
      </c>
      <c r="H1077" s="91" t="e">
        <f aca="false">IF(LEN(VLOOKUP($A1077,#REF!,7,FALSE())),IF(INDEX(#REF!,MATCH($A1077,#REF!,0),4),LEFT(VLOOKUP($A1077,#REF!,7,FALSE()),LEN(VLOOKUP($A1077,#REF!,7,FALSE()))-2),CONCATENATE(LEFT(VLOOKUP($A1077,#REF!,7,FALSE()),LEN(VLOOKUP($A1077,#REF!,7,FALSE()))-2),"*")),"")</f>
        <v>#VALUE!</v>
      </c>
      <c r="I1077" s="92" t="e">
        <f aca="false">IF(LEN(VLOOKUP($A1077,#REF!,8,FALSE())),UPPER(RIGHT(VLOOKUP($A1077,#REF!,8,FALSE()), 1)),"")</f>
        <v>#VALUE!</v>
      </c>
      <c r="J1077" s="90" t="e">
        <f aca="false">IF(LEN(VLOOKUP($A1077,#REF!,4,FALSE())),UPPER(RIGHT(VLOOKUP($A1077,#REF!,4,FALSE()), 1)),"")</f>
        <v>#VALUE!</v>
      </c>
      <c r="K1077" s="90" t="e">
        <f aca="false">IF(LEN(VLOOKUP($A1077,#REF!,5,FALSE())),UPPER(RIGHT(VLOOKUP($A1077,#REF!,5,FALSE()), 1)),"")</f>
        <v>#VALUE!</v>
      </c>
      <c r="L1077" s="90" t="e">
        <f aca="false">IF(LEN(VLOOKUP($A1077,#REF!,6,FALSE())),UPPER(RIGHT(VLOOKUP($A1077,#REF!,6,FALSE()), 1)),"")</f>
        <v>#VALUE!</v>
      </c>
      <c r="M1077" s="91" t="e">
        <f aca="false">IF(LEN(VLOOKUP($A1077,#REF!,7,FALSE())),UPPER(RIGHT(VLOOKUP($A1077,#REF!,7,FALSE()), 1)),"")</f>
        <v>#VALUE!</v>
      </c>
      <c r="N1077" s="185"/>
      <c r="O1077" s="185"/>
      <c r="P1077" s="185"/>
      <c r="Q1077" s="185"/>
      <c r="R1077" s="185"/>
      <c r="S1077" s="100" t="e">
        <f aca="false">HLOOKUP("Device Tree Pin Name",#REF!,MATCH($A1077,#REF!,0),FALSE())</f>
        <v>#VALUE!</v>
      </c>
      <c r="T1077" s="95" t="e">
        <f aca="false">HLOOKUP("power rail",#REF!,MATCH($A1077,#REF!,0),FALSE())</f>
        <v>#VALUE!</v>
      </c>
      <c r="U1077" s="96" t="e">
        <f aca="false">HLOOKUP("Wake Capable",#REF!,MATCH($A1077,#REF!,0),FALSE())</f>
        <v>#VALUE!</v>
      </c>
      <c r="V1077" s="96" t="e">
        <f aca="false">HLOOKUP("Strap",#REF!,MATCH($A1077,#REF!,0),FALSE())</f>
        <v>#VALUE!</v>
      </c>
      <c r="W1077" s="96"/>
      <c r="X1077" s="96"/>
      <c r="Y1077" s="96"/>
      <c r="Z1077" s="95"/>
      <c r="AA1077" s="95" t="e">
        <f aca="false">HLOOKUP("Pad type",#REF!,MATCH($A1077,#REF!,0),FALSE())</f>
        <v>#VALUE!</v>
      </c>
      <c r="AB1077" s="100"/>
      <c r="AC1077" s="100" t="e">
        <f aca="false">HLOOKUP("POR Pin State",#REF!,MATCH($A1077,#REF!,0),FALSE())</f>
        <v>#VALUE!</v>
      </c>
      <c r="AD1077" s="186"/>
      <c r="AE1077" s="187"/>
      <c r="AF1077" s="187"/>
      <c r="AG1077" s="187"/>
      <c r="AH1077" s="188"/>
      <c r="AI1077" s="188"/>
      <c r="AJ1077" s="189"/>
      <c r="AK1077" s="189"/>
      <c r="AL1077" s="189"/>
      <c r="AM1077" s="189"/>
      <c r="AN1077" s="189"/>
      <c r="AO1077" s="189"/>
      <c r="AP1077" s="189"/>
      <c r="AQ1077" s="194" t="s">
        <v>2628</v>
      </c>
      <c r="AR1077" s="104"/>
      <c r="AS1077" s="104"/>
      <c r="AT1077" s="104"/>
      <c r="AU1077" s="104"/>
      <c r="AV1077" s="104"/>
      <c r="AW1077" s="104"/>
      <c r="AX1077" s="104"/>
      <c r="AY1077" s="104"/>
      <c r="AZ1077" s="104"/>
      <c r="BA1077" s="104"/>
      <c r="BB1077" s="162"/>
      <c r="BC1077" s="104"/>
      <c r="BD1077" s="214"/>
      <c r="BE1077" s="213" t="s">
        <v>2629</v>
      </c>
      <c r="BF1077" s="108" t="e">
        <f aca="false">VLOOKUP($A1077,#REF!, 34, FALSE())</f>
        <v>#VALUE!</v>
      </c>
      <c r="BG1077" s="108" t="e">
        <f aca="false">VLOOKUP($A1077,#REF!, 22, FALSE())</f>
        <v>#VALUE!</v>
      </c>
      <c r="BH1077" s="109"/>
    </row>
    <row r="1078" s="193" customFormat="true" ht="12.75" hidden="false" customHeight="true" outlineLevel="0" collapsed="false">
      <c r="A1078" s="1" t="s">
        <v>2630</v>
      </c>
      <c r="B1078" s="86" t="e">
        <f aca="false">VLOOKUP($A1078,#REF!, 34, FALSE())</f>
        <v>#VALUE!</v>
      </c>
      <c r="C1078" s="87" t="str">
        <f aca="false">CONCATENATE("unused_",A1078)</f>
        <v>unused_DDR_XM3_B8D5</v>
      </c>
      <c r="D1078" s="88" t="e">
        <f aca="false">IF(LEN(VLOOKUP($A1078,#REF!,8,FALSE())),LEFT(VLOOKUP($A1078,#REF!,8,FALSE()),LEN(VLOOKUP($A1078,#REF!,8,FALSE()))-2),"")</f>
        <v>#VALUE!</v>
      </c>
      <c r="E1078" s="89" t="e">
        <f aca="false">IF(LEN(VLOOKUP($A1078,#REF!,4,FALSE())),IF(INDEX(#REF!,MATCH($A1078,#REF!,0),1),LEFT(VLOOKUP($A1078,#REF!,4,FALSE()),LEN(VLOOKUP($A1078,#REF!,4,FALSE()))-2),CONCATENATE(LEFT(VLOOKUP($A1078,#REF!,4,FALSE()),LEN(VLOOKUP($A1078,#REF!,4,FALSE()))-2),"*")),"")</f>
        <v>#VALUE!</v>
      </c>
      <c r="F1078" s="90" t="e">
        <f aca="false">IF(LEN(VLOOKUP($A1078,#REF!,5,FALSE())),IF(INDEX(#REF!,MATCH($A1078,#REF!,0),2),LEFT(VLOOKUP($A1078,#REF!,5,FALSE()),LEN(VLOOKUP($A1078,#REF!,5,FALSE()))-2),CONCATENATE(LEFT(VLOOKUP($A1078,#REF!,5,FALSE()),LEN(VLOOKUP($A1078,#REF!,5,FALSE()))-2),"*")),"")</f>
        <v>#VALUE!</v>
      </c>
      <c r="G1078" s="90" t="e">
        <f aca="false">IF(LEN(VLOOKUP($A1078,#REF!,6,FALSE())),IF(INDEX(#REF!,MATCH($A1078,#REF!,0),3),LEFT(VLOOKUP($A1078,#REF!,6,FALSE()),LEN(VLOOKUP($A1078,#REF!,6,FALSE()))-2),CONCATENATE(LEFT(VLOOKUP($A1078,#REF!,6,FALSE()),LEN(VLOOKUP($A1078,#REF!,6,FALSE()))-2),"*")),"")</f>
        <v>#VALUE!</v>
      </c>
      <c r="H1078" s="91" t="e">
        <f aca="false">IF(LEN(VLOOKUP($A1078,#REF!,7,FALSE())),IF(INDEX(#REF!,MATCH($A1078,#REF!,0),4),LEFT(VLOOKUP($A1078,#REF!,7,FALSE()),LEN(VLOOKUP($A1078,#REF!,7,FALSE()))-2),CONCATENATE(LEFT(VLOOKUP($A1078,#REF!,7,FALSE()),LEN(VLOOKUP($A1078,#REF!,7,FALSE()))-2),"*")),"")</f>
        <v>#VALUE!</v>
      </c>
      <c r="I1078" s="92" t="e">
        <f aca="false">IF(LEN(VLOOKUP($A1078,#REF!,8,FALSE())),UPPER(RIGHT(VLOOKUP($A1078,#REF!,8,FALSE()), 1)),"")</f>
        <v>#VALUE!</v>
      </c>
      <c r="J1078" s="90" t="e">
        <f aca="false">IF(LEN(VLOOKUP($A1078,#REF!,4,FALSE())),UPPER(RIGHT(VLOOKUP($A1078,#REF!,4,FALSE()), 1)),"")</f>
        <v>#VALUE!</v>
      </c>
      <c r="K1078" s="90" t="e">
        <f aca="false">IF(LEN(VLOOKUP($A1078,#REF!,5,FALSE())),UPPER(RIGHT(VLOOKUP($A1078,#REF!,5,FALSE()), 1)),"")</f>
        <v>#VALUE!</v>
      </c>
      <c r="L1078" s="90" t="e">
        <f aca="false">IF(LEN(VLOOKUP($A1078,#REF!,6,FALSE())),UPPER(RIGHT(VLOOKUP($A1078,#REF!,6,FALSE()), 1)),"")</f>
        <v>#VALUE!</v>
      </c>
      <c r="M1078" s="91" t="e">
        <f aca="false">IF(LEN(VLOOKUP($A1078,#REF!,7,FALSE())),UPPER(RIGHT(VLOOKUP($A1078,#REF!,7,FALSE()), 1)),"")</f>
        <v>#VALUE!</v>
      </c>
      <c r="N1078" s="185"/>
      <c r="O1078" s="185"/>
      <c r="P1078" s="185"/>
      <c r="Q1078" s="185"/>
      <c r="R1078" s="185"/>
      <c r="S1078" s="100" t="e">
        <f aca="false">HLOOKUP("Device Tree Pin Name",#REF!,MATCH($A1078,#REF!,0),FALSE())</f>
        <v>#VALUE!</v>
      </c>
      <c r="T1078" s="95" t="e">
        <f aca="false">HLOOKUP("power rail",#REF!,MATCH($A1078,#REF!,0),FALSE())</f>
        <v>#VALUE!</v>
      </c>
      <c r="U1078" s="96" t="e">
        <f aca="false">HLOOKUP("Wake Capable",#REF!,MATCH($A1078,#REF!,0),FALSE())</f>
        <v>#VALUE!</v>
      </c>
      <c r="V1078" s="96" t="e">
        <f aca="false">HLOOKUP("Strap",#REF!,MATCH($A1078,#REF!,0),FALSE())</f>
        <v>#VALUE!</v>
      </c>
      <c r="W1078" s="96"/>
      <c r="X1078" s="96"/>
      <c r="Y1078" s="96"/>
      <c r="Z1078" s="95"/>
      <c r="AA1078" s="95" t="e">
        <f aca="false">HLOOKUP("Pad type",#REF!,MATCH($A1078,#REF!,0),FALSE())</f>
        <v>#VALUE!</v>
      </c>
      <c r="AB1078" s="100"/>
      <c r="AC1078" s="100" t="e">
        <f aca="false">HLOOKUP("POR Pin State",#REF!,MATCH($A1078,#REF!,0),FALSE())</f>
        <v>#VALUE!</v>
      </c>
      <c r="AD1078" s="186"/>
      <c r="AE1078" s="187"/>
      <c r="AF1078" s="187"/>
      <c r="AG1078" s="187"/>
      <c r="AH1078" s="188"/>
      <c r="AI1078" s="188"/>
      <c r="AJ1078" s="189"/>
      <c r="AK1078" s="189"/>
      <c r="AL1078" s="189"/>
      <c r="AM1078" s="189"/>
      <c r="AN1078" s="189"/>
      <c r="AO1078" s="189"/>
      <c r="AP1078" s="189"/>
      <c r="AQ1078" s="194" t="s">
        <v>2631</v>
      </c>
      <c r="AR1078" s="104"/>
      <c r="AS1078" s="104"/>
      <c r="AT1078" s="104"/>
      <c r="AU1078" s="104"/>
      <c r="AV1078" s="104"/>
      <c r="AW1078" s="104"/>
      <c r="AX1078" s="104"/>
      <c r="AY1078" s="104"/>
      <c r="AZ1078" s="104"/>
      <c r="BA1078" s="104"/>
      <c r="BB1078" s="162"/>
      <c r="BC1078" s="104"/>
      <c r="BD1078" s="214"/>
      <c r="BE1078" s="213" t="s">
        <v>2632</v>
      </c>
      <c r="BF1078" s="108" t="e">
        <f aca="false">VLOOKUP($A1078,#REF!, 34, FALSE())</f>
        <v>#VALUE!</v>
      </c>
      <c r="BG1078" s="108" t="e">
        <f aca="false">VLOOKUP($A1078,#REF!, 22, FALSE())</f>
        <v>#VALUE!</v>
      </c>
      <c r="BH1078" s="109"/>
    </row>
    <row r="1079" s="193" customFormat="true" ht="12.75" hidden="false" customHeight="true" outlineLevel="0" collapsed="false">
      <c r="A1079" s="1" t="s">
        <v>2633</v>
      </c>
      <c r="B1079" s="86" t="e">
        <f aca="false">VLOOKUP($A1079,#REF!, 34, FALSE())</f>
        <v>#VALUE!</v>
      </c>
      <c r="C1079" s="87" t="str">
        <f aca="false">CONCATENATE("unused_",A1079)</f>
        <v>unused_DDR_XM3_B8D6</v>
      </c>
      <c r="D1079" s="88" t="e">
        <f aca="false">IF(LEN(VLOOKUP($A1079,#REF!,8,FALSE())),LEFT(VLOOKUP($A1079,#REF!,8,FALSE()),LEN(VLOOKUP($A1079,#REF!,8,FALSE()))-2),"")</f>
        <v>#VALUE!</v>
      </c>
      <c r="E1079" s="89" t="e">
        <f aca="false">IF(LEN(VLOOKUP($A1079,#REF!,4,FALSE())),IF(INDEX(#REF!,MATCH($A1079,#REF!,0),1),LEFT(VLOOKUP($A1079,#REF!,4,FALSE()),LEN(VLOOKUP($A1079,#REF!,4,FALSE()))-2),CONCATENATE(LEFT(VLOOKUP($A1079,#REF!,4,FALSE()),LEN(VLOOKUP($A1079,#REF!,4,FALSE()))-2),"*")),"")</f>
        <v>#VALUE!</v>
      </c>
      <c r="F1079" s="90" t="e">
        <f aca="false">IF(LEN(VLOOKUP($A1079,#REF!,5,FALSE())),IF(INDEX(#REF!,MATCH($A1079,#REF!,0),2),LEFT(VLOOKUP($A1079,#REF!,5,FALSE()),LEN(VLOOKUP($A1079,#REF!,5,FALSE()))-2),CONCATENATE(LEFT(VLOOKUP($A1079,#REF!,5,FALSE()),LEN(VLOOKUP($A1079,#REF!,5,FALSE()))-2),"*")),"")</f>
        <v>#VALUE!</v>
      </c>
      <c r="G1079" s="90" t="e">
        <f aca="false">IF(LEN(VLOOKUP($A1079,#REF!,6,FALSE())),IF(INDEX(#REF!,MATCH($A1079,#REF!,0),3),LEFT(VLOOKUP($A1079,#REF!,6,FALSE()),LEN(VLOOKUP($A1079,#REF!,6,FALSE()))-2),CONCATENATE(LEFT(VLOOKUP($A1079,#REF!,6,FALSE()),LEN(VLOOKUP($A1079,#REF!,6,FALSE()))-2),"*")),"")</f>
        <v>#VALUE!</v>
      </c>
      <c r="H1079" s="91" t="e">
        <f aca="false">IF(LEN(VLOOKUP($A1079,#REF!,7,FALSE())),IF(INDEX(#REF!,MATCH($A1079,#REF!,0),4),LEFT(VLOOKUP($A1079,#REF!,7,FALSE()),LEN(VLOOKUP($A1079,#REF!,7,FALSE()))-2),CONCATENATE(LEFT(VLOOKUP($A1079,#REF!,7,FALSE()),LEN(VLOOKUP($A1079,#REF!,7,FALSE()))-2),"*")),"")</f>
        <v>#VALUE!</v>
      </c>
      <c r="I1079" s="92" t="e">
        <f aca="false">IF(LEN(VLOOKUP($A1079,#REF!,8,FALSE())),UPPER(RIGHT(VLOOKUP($A1079,#REF!,8,FALSE()), 1)),"")</f>
        <v>#VALUE!</v>
      </c>
      <c r="J1079" s="90" t="e">
        <f aca="false">IF(LEN(VLOOKUP($A1079,#REF!,4,FALSE())),UPPER(RIGHT(VLOOKUP($A1079,#REF!,4,FALSE()), 1)),"")</f>
        <v>#VALUE!</v>
      </c>
      <c r="K1079" s="90" t="e">
        <f aca="false">IF(LEN(VLOOKUP($A1079,#REF!,5,FALSE())),UPPER(RIGHT(VLOOKUP($A1079,#REF!,5,FALSE()), 1)),"")</f>
        <v>#VALUE!</v>
      </c>
      <c r="L1079" s="90" t="e">
        <f aca="false">IF(LEN(VLOOKUP($A1079,#REF!,6,FALSE())),UPPER(RIGHT(VLOOKUP($A1079,#REF!,6,FALSE()), 1)),"")</f>
        <v>#VALUE!</v>
      </c>
      <c r="M1079" s="91" t="e">
        <f aca="false">IF(LEN(VLOOKUP($A1079,#REF!,7,FALSE())),UPPER(RIGHT(VLOOKUP($A1079,#REF!,7,FALSE()), 1)),"")</f>
        <v>#VALUE!</v>
      </c>
      <c r="N1079" s="185"/>
      <c r="O1079" s="185"/>
      <c r="P1079" s="185"/>
      <c r="Q1079" s="185"/>
      <c r="R1079" s="185"/>
      <c r="S1079" s="100" t="e">
        <f aca="false">HLOOKUP("Device Tree Pin Name",#REF!,MATCH($A1079,#REF!,0),FALSE())</f>
        <v>#VALUE!</v>
      </c>
      <c r="T1079" s="95" t="e">
        <f aca="false">HLOOKUP("power rail",#REF!,MATCH($A1079,#REF!,0),FALSE())</f>
        <v>#VALUE!</v>
      </c>
      <c r="U1079" s="96" t="e">
        <f aca="false">HLOOKUP("Wake Capable",#REF!,MATCH($A1079,#REF!,0),FALSE())</f>
        <v>#VALUE!</v>
      </c>
      <c r="V1079" s="96" t="e">
        <f aca="false">HLOOKUP("Strap",#REF!,MATCH($A1079,#REF!,0),FALSE())</f>
        <v>#VALUE!</v>
      </c>
      <c r="W1079" s="96"/>
      <c r="X1079" s="96"/>
      <c r="Y1079" s="96"/>
      <c r="Z1079" s="95"/>
      <c r="AA1079" s="95" t="e">
        <f aca="false">HLOOKUP("Pad type",#REF!,MATCH($A1079,#REF!,0),FALSE())</f>
        <v>#VALUE!</v>
      </c>
      <c r="AB1079" s="100"/>
      <c r="AC1079" s="100" t="e">
        <f aca="false">HLOOKUP("POR Pin State",#REF!,MATCH($A1079,#REF!,0),FALSE())</f>
        <v>#VALUE!</v>
      </c>
      <c r="AD1079" s="186"/>
      <c r="AE1079" s="187"/>
      <c r="AF1079" s="187"/>
      <c r="AG1079" s="187"/>
      <c r="AH1079" s="188"/>
      <c r="AI1079" s="188"/>
      <c r="AJ1079" s="189"/>
      <c r="AK1079" s="189"/>
      <c r="AL1079" s="189"/>
      <c r="AM1079" s="189"/>
      <c r="AN1079" s="189"/>
      <c r="AO1079" s="189"/>
      <c r="AP1079" s="189"/>
      <c r="AQ1079" s="194" t="s">
        <v>2634</v>
      </c>
      <c r="AR1079" s="104"/>
      <c r="AS1079" s="104"/>
      <c r="AT1079" s="104"/>
      <c r="AU1079" s="104"/>
      <c r="AV1079" s="104"/>
      <c r="AW1079" s="104"/>
      <c r="AX1079" s="104"/>
      <c r="AY1079" s="104"/>
      <c r="AZ1079" s="104"/>
      <c r="BA1079" s="104"/>
      <c r="BB1079" s="162"/>
      <c r="BC1079" s="104"/>
      <c r="BD1079" s="214"/>
      <c r="BE1079" s="213" t="s">
        <v>2635</v>
      </c>
      <c r="BF1079" s="108" t="e">
        <f aca="false">VLOOKUP($A1079,#REF!, 34, FALSE())</f>
        <v>#VALUE!</v>
      </c>
      <c r="BG1079" s="108" t="e">
        <f aca="false">VLOOKUP($A1079,#REF!, 22, FALSE())</f>
        <v>#VALUE!</v>
      </c>
      <c r="BH1079" s="109"/>
    </row>
    <row r="1080" s="193" customFormat="true" ht="12.75" hidden="false" customHeight="true" outlineLevel="0" collapsed="false">
      <c r="A1080" s="1" t="s">
        <v>2636</v>
      </c>
      <c r="B1080" s="86" t="e">
        <f aca="false">VLOOKUP($A1080,#REF!, 34, FALSE())</f>
        <v>#VALUE!</v>
      </c>
      <c r="C1080" s="236" t="str">
        <f aca="false">CONCATENATE("unused_",A1080)</f>
        <v>unused_DDR_XM3_B8D7</v>
      </c>
      <c r="D1080" s="89" t="e">
        <f aca="false">IF(LEN(VLOOKUP($A1080,#REF!,8,FALSE())),LEFT(VLOOKUP($A1080,#REF!,8,FALSE()),LEN(VLOOKUP($A1080,#REF!,8,FALSE()))-2),"")</f>
        <v>#VALUE!</v>
      </c>
      <c r="E1080" s="89" t="e">
        <f aca="false">IF(LEN(VLOOKUP($A1080,#REF!,4,FALSE())),IF(INDEX(#REF!,MATCH($A1080,#REF!,0),1),LEFT(VLOOKUP($A1080,#REF!,4,FALSE()),LEN(VLOOKUP($A1080,#REF!,4,FALSE()))-2),CONCATENATE(LEFT(VLOOKUP($A1080,#REF!,4,FALSE()),LEN(VLOOKUP($A1080,#REF!,4,FALSE()))-2),"*")),"")</f>
        <v>#VALUE!</v>
      </c>
      <c r="F1080" s="90" t="e">
        <f aca="false">IF(LEN(VLOOKUP($A1080,#REF!,5,FALSE())),IF(INDEX(#REF!,MATCH($A1080,#REF!,0),2),LEFT(VLOOKUP($A1080,#REF!,5,FALSE()),LEN(VLOOKUP($A1080,#REF!,5,FALSE()))-2),CONCATENATE(LEFT(VLOOKUP($A1080,#REF!,5,FALSE()),LEN(VLOOKUP($A1080,#REF!,5,FALSE()))-2),"*")),"")</f>
        <v>#VALUE!</v>
      </c>
      <c r="G1080" s="90" t="e">
        <f aca="false">IF(LEN(VLOOKUP($A1080,#REF!,6,FALSE())),IF(INDEX(#REF!,MATCH($A1080,#REF!,0),3),LEFT(VLOOKUP($A1080,#REF!,6,FALSE()),LEN(VLOOKUP($A1080,#REF!,6,FALSE()))-2),CONCATENATE(LEFT(VLOOKUP($A1080,#REF!,6,FALSE()),LEN(VLOOKUP($A1080,#REF!,6,FALSE()))-2),"*")),"")</f>
        <v>#VALUE!</v>
      </c>
      <c r="H1080" s="91" t="e">
        <f aca="false">IF(LEN(VLOOKUP($A1080,#REF!,7,FALSE())),IF(INDEX(#REF!,MATCH($A1080,#REF!,0),4),LEFT(VLOOKUP($A1080,#REF!,7,FALSE()),LEN(VLOOKUP($A1080,#REF!,7,FALSE()))-2),CONCATENATE(LEFT(VLOOKUP($A1080,#REF!,7,FALSE()),LEN(VLOOKUP($A1080,#REF!,7,FALSE()))-2),"*")),"")</f>
        <v>#VALUE!</v>
      </c>
      <c r="I1080" s="90" t="e">
        <f aca="false">IF(LEN(VLOOKUP($A1080,#REF!,8,FALSE())),UPPER(RIGHT(VLOOKUP($A1080,#REF!,8,FALSE()), 1)),"")</f>
        <v>#VALUE!</v>
      </c>
      <c r="J1080" s="90" t="e">
        <f aca="false">IF(LEN(VLOOKUP($A1080,#REF!,4,FALSE())),UPPER(RIGHT(VLOOKUP($A1080,#REF!,4,FALSE()), 1)),"")</f>
        <v>#VALUE!</v>
      </c>
      <c r="K1080" s="90" t="e">
        <f aca="false">IF(LEN(VLOOKUP($A1080,#REF!,5,FALSE())),UPPER(RIGHT(VLOOKUP($A1080,#REF!,5,FALSE()), 1)),"")</f>
        <v>#VALUE!</v>
      </c>
      <c r="L1080" s="90" t="e">
        <f aca="false">IF(LEN(VLOOKUP($A1080,#REF!,6,FALSE())),UPPER(RIGHT(VLOOKUP($A1080,#REF!,6,FALSE()), 1)),"")</f>
        <v>#VALUE!</v>
      </c>
      <c r="M1080" s="91" t="e">
        <f aca="false">IF(LEN(VLOOKUP($A1080,#REF!,7,FALSE())),UPPER(RIGHT(VLOOKUP($A1080,#REF!,7,FALSE()), 1)),"")</f>
        <v>#VALUE!</v>
      </c>
      <c r="N1080" s="185"/>
      <c r="O1080" s="185"/>
      <c r="P1080" s="185"/>
      <c r="Q1080" s="185"/>
      <c r="R1080" s="185"/>
      <c r="S1080" s="100" t="e">
        <f aca="false">HLOOKUP("Device Tree Pin Name",#REF!,MATCH($A1080,#REF!,0),FALSE())</f>
        <v>#VALUE!</v>
      </c>
      <c r="T1080" s="95" t="e">
        <f aca="false">HLOOKUP("power rail",#REF!,MATCH($A1080,#REF!,0),FALSE())</f>
        <v>#VALUE!</v>
      </c>
      <c r="U1080" s="96" t="e">
        <f aca="false">HLOOKUP("Wake Capable",#REF!,MATCH($A1080,#REF!,0),FALSE())</f>
        <v>#VALUE!</v>
      </c>
      <c r="V1080" s="96" t="e">
        <f aca="false">HLOOKUP("Strap",#REF!,MATCH($A1080,#REF!,0),FALSE())</f>
        <v>#VALUE!</v>
      </c>
      <c r="W1080" s="96"/>
      <c r="X1080" s="96"/>
      <c r="Y1080" s="96"/>
      <c r="Z1080" s="95"/>
      <c r="AA1080" s="95" t="e">
        <f aca="false">HLOOKUP("Pad type",#REF!,MATCH($A1080,#REF!,0),FALSE())</f>
        <v>#VALUE!</v>
      </c>
      <c r="AB1080" s="100"/>
      <c r="AC1080" s="100" t="e">
        <f aca="false">HLOOKUP("POR Pin State",#REF!,MATCH($A1080,#REF!,0),FALSE())</f>
        <v>#VALUE!</v>
      </c>
      <c r="AD1080" s="186"/>
      <c r="AE1080" s="187"/>
      <c r="AF1080" s="187"/>
      <c r="AG1080" s="187"/>
      <c r="AH1080" s="188"/>
      <c r="AI1080" s="188"/>
      <c r="AJ1080" s="189"/>
      <c r="AK1080" s="189"/>
      <c r="AL1080" s="189"/>
      <c r="AM1080" s="189"/>
      <c r="AN1080" s="189"/>
      <c r="AO1080" s="189"/>
      <c r="AP1080" s="189"/>
      <c r="AQ1080" s="194" t="s">
        <v>2637</v>
      </c>
      <c r="AR1080" s="104"/>
      <c r="AS1080" s="104"/>
      <c r="AT1080" s="104"/>
      <c r="AU1080" s="104"/>
      <c r="AV1080" s="104"/>
      <c r="AW1080" s="104"/>
      <c r="AX1080" s="104"/>
      <c r="AY1080" s="104"/>
      <c r="AZ1080" s="104"/>
      <c r="BA1080" s="104"/>
      <c r="BB1080" s="162"/>
      <c r="BC1080" s="104"/>
      <c r="BD1080" s="214"/>
      <c r="BE1080" s="213" t="s">
        <v>2638</v>
      </c>
      <c r="BF1080" s="108" t="e">
        <f aca="false">VLOOKUP($A1080,#REF!, 34, FALSE())</f>
        <v>#VALUE!</v>
      </c>
      <c r="BG1080" s="108" t="e">
        <f aca="false">VLOOKUP($A1080,#REF!, 22, FALSE())</f>
        <v>#VALUE!</v>
      </c>
      <c r="BH1080" s="109"/>
    </row>
    <row r="1081" s="193" customFormat="true" ht="13.5" hidden="false" customHeight="true" outlineLevel="0" collapsed="false">
      <c r="A1081" s="219" t="s">
        <v>2639</v>
      </c>
      <c r="B1081" s="86" t="e">
        <f aca="false">VLOOKUP($A1081,#REF!, 34, FALSE())</f>
        <v>#VALUE!</v>
      </c>
      <c r="C1081" s="236" t="str">
        <f aca="false">CONCATENATE("unused_",A1081)</f>
        <v>unused_DDR_XM3_B8DMI</v>
      </c>
      <c r="D1081" s="89" t="e">
        <f aca="false">IF(LEN(VLOOKUP($A1081,#REF!,8,FALSE())),LEFT(VLOOKUP($A1081,#REF!,8,FALSE()),LEN(VLOOKUP($A1081,#REF!,8,FALSE()))-2),"")</f>
        <v>#VALUE!</v>
      </c>
      <c r="E1081" s="89" t="e">
        <f aca="false">IF(LEN(VLOOKUP($A1081,#REF!,4,FALSE())),IF(INDEX(#REF!,MATCH($A1081,#REF!,0),1),LEFT(VLOOKUP($A1081,#REF!,4,FALSE()),LEN(VLOOKUP($A1081,#REF!,4,FALSE()))-2),CONCATENATE(LEFT(VLOOKUP($A1081,#REF!,4,FALSE()),LEN(VLOOKUP($A1081,#REF!,4,FALSE()))-2),"*")),"")</f>
        <v>#VALUE!</v>
      </c>
      <c r="F1081" s="90" t="e">
        <f aca="false">IF(LEN(VLOOKUP($A1081,#REF!,5,FALSE())),IF(INDEX(#REF!,MATCH($A1081,#REF!,0),2),LEFT(VLOOKUP($A1081,#REF!,5,FALSE()),LEN(VLOOKUP($A1081,#REF!,5,FALSE()))-2),CONCATENATE(LEFT(VLOOKUP($A1081,#REF!,5,FALSE()),LEN(VLOOKUP($A1081,#REF!,5,FALSE()))-2),"*")),"")</f>
        <v>#VALUE!</v>
      </c>
      <c r="G1081" s="90" t="e">
        <f aca="false">IF(LEN(VLOOKUP($A1081,#REF!,6,FALSE())),IF(INDEX(#REF!,MATCH($A1081,#REF!,0),3),LEFT(VLOOKUP($A1081,#REF!,6,FALSE()),LEN(VLOOKUP($A1081,#REF!,6,FALSE()))-2),CONCATENATE(LEFT(VLOOKUP($A1081,#REF!,6,FALSE()),LEN(VLOOKUP($A1081,#REF!,6,FALSE()))-2),"*")),"")</f>
        <v>#VALUE!</v>
      </c>
      <c r="H1081" s="91" t="e">
        <f aca="false">IF(LEN(VLOOKUP($A1081,#REF!,7,FALSE())),IF(INDEX(#REF!,MATCH($A1081,#REF!,0),4),LEFT(VLOOKUP($A1081,#REF!,7,FALSE()),LEN(VLOOKUP($A1081,#REF!,7,FALSE()))-2),CONCATENATE(LEFT(VLOOKUP($A1081,#REF!,7,FALSE()),LEN(VLOOKUP($A1081,#REF!,7,FALSE()))-2),"*")),"")</f>
        <v>#VALUE!</v>
      </c>
      <c r="I1081" s="90" t="e">
        <f aca="false">IF(LEN(VLOOKUP($A1081,#REF!,8,FALSE())),UPPER(RIGHT(VLOOKUP($A1081,#REF!,8,FALSE()), 1)),"")</f>
        <v>#VALUE!</v>
      </c>
      <c r="J1081" s="90" t="e">
        <f aca="false">IF(LEN(VLOOKUP($A1081,#REF!,4,FALSE())),UPPER(RIGHT(VLOOKUP($A1081,#REF!,4,FALSE()), 1)),"")</f>
        <v>#VALUE!</v>
      </c>
      <c r="K1081" s="90" t="e">
        <f aca="false">IF(LEN(VLOOKUP($A1081,#REF!,5,FALSE())),UPPER(RIGHT(VLOOKUP($A1081,#REF!,5,FALSE()), 1)),"")</f>
        <v>#VALUE!</v>
      </c>
      <c r="L1081" s="90" t="e">
        <f aca="false">IF(LEN(VLOOKUP($A1081,#REF!,6,FALSE())),UPPER(RIGHT(VLOOKUP($A1081,#REF!,6,FALSE()), 1)),"")</f>
        <v>#VALUE!</v>
      </c>
      <c r="M1081" s="91" t="e">
        <f aca="false">IF(LEN(VLOOKUP($A1081,#REF!,7,FALSE())),UPPER(RIGHT(VLOOKUP($A1081,#REF!,7,FALSE()), 1)),"")</f>
        <v>#VALUE!</v>
      </c>
      <c r="N1081" s="185"/>
      <c r="O1081" s="185"/>
      <c r="P1081" s="185"/>
      <c r="Q1081" s="185"/>
      <c r="R1081" s="185"/>
      <c r="S1081" s="100" t="e">
        <f aca="false">HLOOKUP("Device Tree Pin Name",#REF!,MATCH($A1081,#REF!,0),FALSE())</f>
        <v>#VALUE!</v>
      </c>
      <c r="T1081" s="95" t="e">
        <f aca="false">HLOOKUP("power rail",#REF!,MATCH($A1081,#REF!,0),FALSE())</f>
        <v>#VALUE!</v>
      </c>
      <c r="U1081" s="96" t="e">
        <f aca="false">HLOOKUP("Wake Capable",#REF!,MATCH($A1081,#REF!,0),FALSE())</f>
        <v>#VALUE!</v>
      </c>
      <c r="V1081" s="96" t="e">
        <f aca="false">HLOOKUP("Strap",#REF!,MATCH($A1081,#REF!,0),FALSE())</f>
        <v>#VALUE!</v>
      </c>
      <c r="W1081" s="96"/>
      <c r="X1081" s="96"/>
      <c r="Y1081" s="96"/>
      <c r="Z1081" s="95"/>
      <c r="AA1081" s="95" t="e">
        <f aca="false">HLOOKUP("Pad type",#REF!,MATCH($A1081,#REF!,0),FALSE())</f>
        <v>#VALUE!</v>
      </c>
      <c r="AB1081" s="100"/>
      <c r="AC1081" s="100" t="e">
        <f aca="false">HLOOKUP("POR Pin State",#REF!,MATCH($A1081,#REF!,0),FALSE())</f>
        <v>#VALUE!</v>
      </c>
      <c r="AD1081" s="186"/>
      <c r="AE1081" s="187"/>
      <c r="AF1081" s="187"/>
      <c r="AG1081" s="187"/>
      <c r="AH1081" s="188"/>
      <c r="AI1081" s="188"/>
      <c r="AJ1081" s="189"/>
      <c r="AK1081" s="189"/>
      <c r="AL1081" s="189"/>
      <c r="AM1081" s="189"/>
      <c r="AN1081" s="189"/>
      <c r="AO1081" s="189"/>
      <c r="AP1081" s="189"/>
      <c r="AQ1081" s="194" t="s">
        <v>2639</v>
      </c>
      <c r="AR1081" s="104"/>
      <c r="AS1081" s="104"/>
      <c r="AT1081" s="104"/>
      <c r="AU1081" s="104"/>
      <c r="AV1081" s="104"/>
      <c r="AW1081" s="104"/>
      <c r="AX1081" s="104"/>
      <c r="AY1081" s="104"/>
      <c r="AZ1081" s="104"/>
      <c r="BA1081" s="104"/>
      <c r="BB1081" s="162"/>
      <c r="BC1081" s="104"/>
      <c r="BD1081" s="214"/>
      <c r="BE1081" s="228" t="s">
        <v>2640</v>
      </c>
      <c r="BF1081" s="108" t="e">
        <f aca="false">VLOOKUP($A1081,#REF!, 34, FALSE())</f>
        <v>#VALUE!</v>
      </c>
      <c r="BG1081" s="108" t="e">
        <f aca="false">VLOOKUP($A1081,#REF!, 22, FALSE())</f>
        <v>#VALUE!</v>
      </c>
      <c r="BH1081" s="109"/>
    </row>
    <row r="1082" s="193" customFormat="true" ht="12.75" hidden="false" customHeight="true" outlineLevel="0" collapsed="false">
      <c r="A1082" s="227" t="s">
        <v>2641</v>
      </c>
      <c r="B1082" s="86" t="e">
        <f aca="false">VLOOKUP($A1082,#REF!, 34, FALSE())</f>
        <v>#VALUE!</v>
      </c>
      <c r="C1082" s="236" t="str">
        <f aca="false">CONCATENATE("unused_",A1082)</f>
        <v>unused_DDR_XM3_B8WCK_P</v>
      </c>
      <c r="D1082" s="89" t="e">
        <f aca="false">IF(LEN(VLOOKUP($A1082,#REF!,8,FALSE())),LEFT(VLOOKUP($A1082,#REF!,8,FALSE()),LEN(VLOOKUP($A1082,#REF!,8,FALSE()))-2),"")</f>
        <v>#VALUE!</v>
      </c>
      <c r="E1082" s="89" t="e">
        <f aca="false">IF(LEN(VLOOKUP($A1082,#REF!,4,FALSE())),IF(INDEX(#REF!,MATCH($A1082,#REF!,0),1),LEFT(VLOOKUP($A1082,#REF!,4,FALSE()),LEN(VLOOKUP($A1082,#REF!,4,FALSE()))-2),CONCATENATE(LEFT(VLOOKUP($A1082,#REF!,4,FALSE()),LEN(VLOOKUP($A1082,#REF!,4,FALSE()))-2),"*")),"")</f>
        <v>#VALUE!</v>
      </c>
      <c r="F1082" s="90" t="e">
        <f aca="false">IF(LEN(VLOOKUP($A1082,#REF!,5,FALSE())),IF(INDEX(#REF!,MATCH($A1082,#REF!,0),2),LEFT(VLOOKUP($A1082,#REF!,5,FALSE()),LEN(VLOOKUP($A1082,#REF!,5,FALSE()))-2),CONCATENATE(LEFT(VLOOKUP($A1082,#REF!,5,FALSE()),LEN(VLOOKUP($A1082,#REF!,5,FALSE()))-2),"*")),"")</f>
        <v>#VALUE!</v>
      </c>
      <c r="G1082" s="90" t="e">
        <f aca="false">IF(LEN(VLOOKUP($A1082,#REF!,6,FALSE())),IF(INDEX(#REF!,MATCH($A1082,#REF!,0),3),LEFT(VLOOKUP($A1082,#REF!,6,FALSE()),LEN(VLOOKUP($A1082,#REF!,6,FALSE()))-2),CONCATENATE(LEFT(VLOOKUP($A1082,#REF!,6,FALSE()),LEN(VLOOKUP($A1082,#REF!,6,FALSE()))-2),"*")),"")</f>
        <v>#VALUE!</v>
      </c>
      <c r="H1082" s="91" t="e">
        <f aca="false">IF(LEN(VLOOKUP($A1082,#REF!,7,FALSE())),IF(INDEX(#REF!,MATCH($A1082,#REF!,0),4),LEFT(VLOOKUP($A1082,#REF!,7,FALSE()),LEN(VLOOKUP($A1082,#REF!,7,FALSE()))-2),CONCATENATE(LEFT(VLOOKUP($A1082,#REF!,7,FALSE()),LEN(VLOOKUP($A1082,#REF!,7,FALSE()))-2),"*")),"")</f>
        <v>#VALUE!</v>
      </c>
      <c r="I1082" s="90" t="e">
        <f aca="false">IF(LEN(VLOOKUP($A1082,#REF!,8,FALSE())),UPPER(RIGHT(VLOOKUP($A1082,#REF!,8,FALSE()), 1)),"")</f>
        <v>#VALUE!</v>
      </c>
      <c r="J1082" s="90" t="e">
        <f aca="false">IF(LEN(VLOOKUP($A1082,#REF!,4,FALSE())),UPPER(RIGHT(VLOOKUP($A1082,#REF!,4,FALSE()), 1)),"")</f>
        <v>#VALUE!</v>
      </c>
      <c r="K1082" s="90" t="e">
        <f aca="false">IF(LEN(VLOOKUP($A1082,#REF!,5,FALSE())),UPPER(RIGHT(VLOOKUP($A1082,#REF!,5,FALSE()), 1)),"")</f>
        <v>#VALUE!</v>
      </c>
      <c r="L1082" s="90" t="e">
        <f aca="false">IF(LEN(VLOOKUP($A1082,#REF!,6,FALSE())),UPPER(RIGHT(VLOOKUP($A1082,#REF!,6,FALSE()), 1)),"")</f>
        <v>#VALUE!</v>
      </c>
      <c r="M1082" s="91" t="e">
        <f aca="false">IF(LEN(VLOOKUP($A1082,#REF!,7,FALSE())),UPPER(RIGHT(VLOOKUP($A1082,#REF!,7,FALSE()), 1)),"")</f>
        <v>#VALUE!</v>
      </c>
      <c r="N1082" s="185"/>
      <c r="O1082" s="185"/>
      <c r="P1082" s="185"/>
      <c r="Q1082" s="185"/>
      <c r="R1082" s="185"/>
      <c r="S1082" s="100" t="e">
        <f aca="false">HLOOKUP("Device Tree Pin Name",#REF!,MATCH($A1082,#REF!,0),FALSE())</f>
        <v>#VALUE!</v>
      </c>
      <c r="T1082" s="95" t="e">
        <f aca="false">HLOOKUP("power rail",#REF!,MATCH($A1082,#REF!,0),FALSE())</f>
        <v>#VALUE!</v>
      </c>
      <c r="U1082" s="96" t="e">
        <f aca="false">HLOOKUP("Wake Capable",#REF!,MATCH($A1082,#REF!,0),FALSE())</f>
        <v>#VALUE!</v>
      </c>
      <c r="V1082" s="96" t="e">
        <f aca="false">HLOOKUP("Strap",#REF!,MATCH($A1082,#REF!,0),FALSE())</f>
        <v>#VALUE!</v>
      </c>
      <c r="W1082" s="96"/>
      <c r="X1082" s="96"/>
      <c r="Y1082" s="96"/>
      <c r="Z1082" s="95"/>
      <c r="AA1082" s="95" t="e">
        <f aca="false">HLOOKUP("Pad type",#REF!,MATCH($A1082,#REF!,0),FALSE())</f>
        <v>#VALUE!</v>
      </c>
      <c r="AB1082" s="100"/>
      <c r="AC1082" s="100" t="e">
        <f aca="false">HLOOKUP("POR Pin State",#REF!,MATCH($A1082,#REF!,0),FALSE())</f>
        <v>#VALUE!</v>
      </c>
      <c r="AD1082" s="186"/>
      <c r="AE1082" s="187"/>
      <c r="AF1082" s="187"/>
      <c r="AG1082" s="187"/>
      <c r="AH1082" s="188"/>
      <c r="AI1082" s="188"/>
      <c r="AJ1082" s="189"/>
      <c r="AK1082" s="189"/>
      <c r="AL1082" s="189"/>
      <c r="AM1082" s="189"/>
      <c r="AN1082" s="189"/>
      <c r="AO1082" s="189"/>
      <c r="AP1082" s="189"/>
      <c r="AQ1082" s="194" t="s">
        <v>2641</v>
      </c>
      <c r="AR1082" s="104"/>
      <c r="AS1082" s="104"/>
      <c r="AT1082" s="104"/>
      <c r="AU1082" s="104"/>
      <c r="AV1082" s="104"/>
      <c r="AW1082" s="104"/>
      <c r="AX1082" s="104"/>
      <c r="AY1082" s="104"/>
      <c r="AZ1082" s="104"/>
      <c r="BA1082" s="104"/>
      <c r="BB1082" s="162"/>
      <c r="BC1082" s="104"/>
      <c r="BD1082" s="214"/>
      <c r="BE1082" s="228" t="s">
        <v>2642</v>
      </c>
      <c r="BF1082" s="108" t="e">
        <f aca="false">VLOOKUP($A1082,#REF!, 34, FALSE())</f>
        <v>#VALUE!</v>
      </c>
      <c r="BG1082" s="108" t="e">
        <f aca="false">VLOOKUP($A1082,#REF!, 22, FALSE())</f>
        <v>#VALUE!</v>
      </c>
      <c r="BH1082" s="109"/>
    </row>
    <row r="1083" s="193" customFormat="true" ht="13.5" hidden="false" customHeight="true" outlineLevel="0" collapsed="false">
      <c r="A1083" s="219" t="s">
        <v>2643</v>
      </c>
      <c r="B1083" s="86" t="e">
        <f aca="false">VLOOKUP($A1083,#REF!, 34, FALSE())</f>
        <v>#VALUE!</v>
      </c>
      <c r="C1083" s="236" t="str">
        <f aca="false">CONCATENATE("unused_",A1083)</f>
        <v>unused_DDR_XM3_B8WCK_N</v>
      </c>
      <c r="D1083" s="89" t="e">
        <f aca="false">IF(LEN(VLOOKUP($A1083,#REF!,8,FALSE())),LEFT(VLOOKUP($A1083,#REF!,8,FALSE()),LEN(VLOOKUP($A1083,#REF!,8,FALSE()))-2),"")</f>
        <v>#VALUE!</v>
      </c>
      <c r="E1083" s="89" t="e">
        <f aca="false">IF(LEN(VLOOKUP($A1083,#REF!,4,FALSE())),IF(INDEX(#REF!,MATCH($A1083,#REF!,0),1),LEFT(VLOOKUP($A1083,#REF!,4,FALSE()),LEN(VLOOKUP($A1083,#REF!,4,FALSE()))-2),CONCATENATE(LEFT(VLOOKUP($A1083,#REF!,4,FALSE()),LEN(VLOOKUP($A1083,#REF!,4,FALSE()))-2),"*")),"")</f>
        <v>#VALUE!</v>
      </c>
      <c r="F1083" s="90" t="e">
        <f aca="false">IF(LEN(VLOOKUP($A1083,#REF!,5,FALSE())),IF(INDEX(#REF!,MATCH($A1083,#REF!,0),2),LEFT(VLOOKUP($A1083,#REF!,5,FALSE()),LEN(VLOOKUP($A1083,#REF!,5,FALSE()))-2),CONCATENATE(LEFT(VLOOKUP($A1083,#REF!,5,FALSE()),LEN(VLOOKUP($A1083,#REF!,5,FALSE()))-2),"*")),"")</f>
        <v>#VALUE!</v>
      </c>
      <c r="G1083" s="90" t="e">
        <f aca="false">IF(LEN(VLOOKUP($A1083,#REF!,6,FALSE())),IF(INDEX(#REF!,MATCH($A1083,#REF!,0),3),LEFT(VLOOKUP($A1083,#REF!,6,FALSE()),LEN(VLOOKUP($A1083,#REF!,6,FALSE()))-2),CONCATENATE(LEFT(VLOOKUP($A1083,#REF!,6,FALSE()),LEN(VLOOKUP($A1083,#REF!,6,FALSE()))-2),"*")),"")</f>
        <v>#VALUE!</v>
      </c>
      <c r="H1083" s="91" t="e">
        <f aca="false">IF(LEN(VLOOKUP($A1083,#REF!,7,FALSE())),IF(INDEX(#REF!,MATCH($A1083,#REF!,0),4),LEFT(VLOOKUP($A1083,#REF!,7,FALSE()),LEN(VLOOKUP($A1083,#REF!,7,FALSE()))-2),CONCATENATE(LEFT(VLOOKUP($A1083,#REF!,7,FALSE()),LEN(VLOOKUP($A1083,#REF!,7,FALSE()))-2),"*")),"")</f>
        <v>#VALUE!</v>
      </c>
      <c r="I1083" s="90" t="e">
        <f aca="false">IF(LEN(VLOOKUP($A1083,#REF!,8,FALSE())),UPPER(RIGHT(VLOOKUP($A1083,#REF!,8,FALSE()), 1)),"")</f>
        <v>#VALUE!</v>
      </c>
      <c r="J1083" s="90" t="e">
        <f aca="false">IF(LEN(VLOOKUP($A1083,#REF!,4,FALSE())),UPPER(RIGHT(VLOOKUP($A1083,#REF!,4,FALSE()), 1)),"")</f>
        <v>#VALUE!</v>
      </c>
      <c r="K1083" s="90" t="e">
        <f aca="false">IF(LEN(VLOOKUP($A1083,#REF!,5,FALSE())),UPPER(RIGHT(VLOOKUP($A1083,#REF!,5,FALSE()), 1)),"")</f>
        <v>#VALUE!</v>
      </c>
      <c r="L1083" s="90" t="e">
        <f aca="false">IF(LEN(VLOOKUP($A1083,#REF!,6,FALSE())),UPPER(RIGHT(VLOOKUP($A1083,#REF!,6,FALSE()), 1)),"")</f>
        <v>#VALUE!</v>
      </c>
      <c r="M1083" s="91" t="e">
        <f aca="false">IF(LEN(VLOOKUP($A1083,#REF!,7,FALSE())),UPPER(RIGHT(VLOOKUP($A1083,#REF!,7,FALSE()), 1)),"")</f>
        <v>#VALUE!</v>
      </c>
      <c r="N1083" s="185"/>
      <c r="O1083" s="185"/>
      <c r="P1083" s="185"/>
      <c r="Q1083" s="185"/>
      <c r="R1083" s="185"/>
      <c r="S1083" s="100" t="e">
        <f aca="false">HLOOKUP("Device Tree Pin Name",#REF!,MATCH($A1083,#REF!,0),FALSE())</f>
        <v>#VALUE!</v>
      </c>
      <c r="T1083" s="95" t="e">
        <f aca="false">HLOOKUP("power rail",#REF!,MATCH($A1083,#REF!,0),FALSE())</f>
        <v>#VALUE!</v>
      </c>
      <c r="U1083" s="96" t="e">
        <f aca="false">HLOOKUP("Wake Capable",#REF!,MATCH($A1083,#REF!,0),FALSE())</f>
        <v>#VALUE!</v>
      </c>
      <c r="V1083" s="96" t="e">
        <f aca="false">HLOOKUP("Strap",#REF!,MATCH($A1083,#REF!,0),FALSE())</f>
        <v>#VALUE!</v>
      </c>
      <c r="W1083" s="96"/>
      <c r="X1083" s="96"/>
      <c r="Y1083" s="96"/>
      <c r="Z1083" s="95"/>
      <c r="AA1083" s="95" t="e">
        <f aca="false">HLOOKUP("Pad type",#REF!,MATCH($A1083,#REF!,0),FALSE())</f>
        <v>#VALUE!</v>
      </c>
      <c r="AB1083" s="100"/>
      <c r="AC1083" s="100" t="e">
        <f aca="false">HLOOKUP("POR Pin State",#REF!,MATCH($A1083,#REF!,0),FALSE())</f>
        <v>#VALUE!</v>
      </c>
      <c r="AD1083" s="186"/>
      <c r="AE1083" s="187"/>
      <c r="AF1083" s="187"/>
      <c r="AG1083" s="187"/>
      <c r="AH1083" s="188"/>
      <c r="AI1083" s="189"/>
      <c r="AJ1083" s="189"/>
      <c r="AK1083" s="189"/>
      <c r="AL1083" s="189"/>
      <c r="AM1083" s="188"/>
      <c r="AN1083" s="189"/>
      <c r="AO1083" s="189"/>
      <c r="AP1083" s="189"/>
      <c r="AQ1083" s="194" t="s">
        <v>2643</v>
      </c>
      <c r="AR1083" s="104"/>
      <c r="AS1083" s="104"/>
      <c r="AT1083" s="104"/>
      <c r="AU1083" s="104"/>
      <c r="AV1083" s="104"/>
      <c r="AW1083" s="104"/>
      <c r="AX1083" s="104"/>
      <c r="AY1083" s="104"/>
      <c r="AZ1083" s="104"/>
      <c r="BA1083" s="104"/>
      <c r="BB1083" s="104"/>
      <c r="BC1083" s="104"/>
      <c r="BD1083" s="237"/>
      <c r="BE1083" s="228" t="s">
        <v>2644</v>
      </c>
      <c r="BF1083" s="108" t="e">
        <f aca="false">VLOOKUP($A1083,#REF!, 34, FALSE())</f>
        <v>#VALUE!</v>
      </c>
      <c r="BG1083" s="108" t="e">
        <f aca="false">VLOOKUP($A1083,#REF!, 22, FALSE())</f>
        <v>#VALUE!</v>
      </c>
      <c r="BH1083" s="109"/>
    </row>
    <row r="1084" s="193" customFormat="true" ht="12.75" hidden="false" customHeight="true" outlineLevel="0" collapsed="false">
      <c r="A1084" s="87" t="s">
        <v>2645</v>
      </c>
      <c r="B1084" s="86" t="e">
        <f aca="false">VLOOKUP($A1084,#REF!, 34, FALSE())</f>
        <v>#VALUE!</v>
      </c>
      <c r="C1084" s="236" t="str">
        <f aca="false">CONCATENATE("unused_",A1084)</f>
        <v>unused_DDR_XM3_B8RDQS_P</v>
      </c>
      <c r="D1084" s="89" t="e">
        <f aca="false">IF(LEN(VLOOKUP($A1084,#REF!,8,FALSE())),LEFT(VLOOKUP($A1084,#REF!,8,FALSE()),LEN(VLOOKUP($A1084,#REF!,8,FALSE()))-2),"")</f>
        <v>#VALUE!</v>
      </c>
      <c r="E1084" s="89" t="e">
        <f aca="false">IF(LEN(VLOOKUP($A1084,#REF!,4,FALSE())),IF(INDEX(#REF!,MATCH($A1084,#REF!,0),1),LEFT(VLOOKUP($A1084,#REF!,4,FALSE()),LEN(VLOOKUP($A1084,#REF!,4,FALSE()))-2),CONCATENATE(LEFT(VLOOKUP($A1084,#REF!,4,FALSE()),LEN(VLOOKUP($A1084,#REF!,4,FALSE()))-2),"*")),"")</f>
        <v>#VALUE!</v>
      </c>
      <c r="F1084" s="90" t="e">
        <f aca="false">IF(LEN(VLOOKUP($A1084,#REF!,5,FALSE())),IF(INDEX(#REF!,MATCH($A1084,#REF!,0),2),LEFT(VLOOKUP($A1084,#REF!,5,FALSE()),LEN(VLOOKUP($A1084,#REF!,5,FALSE()))-2),CONCATENATE(LEFT(VLOOKUP($A1084,#REF!,5,FALSE()),LEN(VLOOKUP($A1084,#REF!,5,FALSE()))-2),"*")),"")</f>
        <v>#VALUE!</v>
      </c>
      <c r="G1084" s="90" t="e">
        <f aca="false">IF(LEN(VLOOKUP($A1084,#REF!,6,FALSE())),IF(INDEX(#REF!,MATCH($A1084,#REF!,0),3),LEFT(VLOOKUP($A1084,#REF!,6,FALSE()),LEN(VLOOKUP($A1084,#REF!,6,FALSE()))-2),CONCATENATE(LEFT(VLOOKUP($A1084,#REF!,6,FALSE()),LEN(VLOOKUP($A1084,#REF!,6,FALSE()))-2),"*")),"")</f>
        <v>#VALUE!</v>
      </c>
      <c r="H1084" s="91" t="e">
        <f aca="false">IF(LEN(VLOOKUP($A1084,#REF!,7,FALSE())),IF(INDEX(#REF!,MATCH($A1084,#REF!,0),4),LEFT(VLOOKUP($A1084,#REF!,7,FALSE()),LEN(VLOOKUP($A1084,#REF!,7,FALSE()))-2),CONCATENATE(LEFT(VLOOKUP($A1084,#REF!,7,FALSE()),LEN(VLOOKUP($A1084,#REF!,7,FALSE()))-2),"*")),"")</f>
        <v>#VALUE!</v>
      </c>
      <c r="I1084" s="90" t="e">
        <f aca="false">IF(LEN(VLOOKUP($A1084,#REF!,8,FALSE())),UPPER(RIGHT(VLOOKUP($A1084,#REF!,8,FALSE()), 1)),"")</f>
        <v>#VALUE!</v>
      </c>
      <c r="J1084" s="90" t="e">
        <f aca="false">IF(LEN(VLOOKUP($A1084,#REF!,4,FALSE())),UPPER(RIGHT(VLOOKUP($A1084,#REF!,4,FALSE()), 1)),"")</f>
        <v>#VALUE!</v>
      </c>
      <c r="K1084" s="90" t="e">
        <f aca="false">IF(LEN(VLOOKUP($A1084,#REF!,5,FALSE())),UPPER(RIGHT(VLOOKUP($A1084,#REF!,5,FALSE()), 1)),"")</f>
        <v>#VALUE!</v>
      </c>
      <c r="L1084" s="90" t="e">
        <f aca="false">IF(LEN(VLOOKUP($A1084,#REF!,6,FALSE())),UPPER(RIGHT(VLOOKUP($A1084,#REF!,6,FALSE()), 1)),"")</f>
        <v>#VALUE!</v>
      </c>
      <c r="M1084" s="91" t="e">
        <f aca="false">IF(LEN(VLOOKUP($A1084,#REF!,7,FALSE())),UPPER(RIGHT(VLOOKUP($A1084,#REF!,7,FALSE()), 1)),"")</f>
        <v>#VALUE!</v>
      </c>
      <c r="N1084" s="185"/>
      <c r="O1084" s="185"/>
      <c r="P1084" s="185"/>
      <c r="Q1084" s="185"/>
      <c r="R1084" s="185"/>
      <c r="S1084" s="100" t="e">
        <f aca="false">HLOOKUP("Device Tree Pin Name",#REF!,MATCH($A1084,#REF!,0),FALSE())</f>
        <v>#VALUE!</v>
      </c>
      <c r="T1084" s="95" t="e">
        <f aca="false">HLOOKUP("power rail",#REF!,MATCH($A1084,#REF!,0),FALSE())</f>
        <v>#VALUE!</v>
      </c>
      <c r="U1084" s="96" t="e">
        <f aca="false">HLOOKUP("Wake Capable",#REF!,MATCH($A1084,#REF!,0),FALSE())</f>
        <v>#VALUE!</v>
      </c>
      <c r="V1084" s="96" t="e">
        <f aca="false">HLOOKUP("Strap",#REF!,MATCH($A1084,#REF!,0),FALSE())</f>
        <v>#VALUE!</v>
      </c>
      <c r="W1084" s="96"/>
      <c r="X1084" s="96"/>
      <c r="Y1084" s="96"/>
      <c r="Z1084" s="95"/>
      <c r="AA1084" s="95" t="e">
        <f aca="false">HLOOKUP("Pad type",#REF!,MATCH($A1084,#REF!,0),FALSE())</f>
        <v>#VALUE!</v>
      </c>
      <c r="AB1084" s="100"/>
      <c r="AC1084" s="100" t="e">
        <f aca="false">HLOOKUP("POR Pin State",#REF!,MATCH($A1084,#REF!,0),FALSE())</f>
        <v>#VALUE!</v>
      </c>
      <c r="AD1084" s="187"/>
      <c r="AE1084" s="187"/>
      <c r="AF1084" s="187"/>
      <c r="AG1084" s="187"/>
      <c r="AH1084" s="188"/>
      <c r="AI1084" s="189"/>
      <c r="AJ1084" s="189"/>
      <c r="AK1084" s="189"/>
      <c r="AL1084" s="189"/>
      <c r="AM1084" s="189"/>
      <c r="AN1084" s="189"/>
      <c r="AO1084" s="189"/>
      <c r="AP1084" s="188"/>
      <c r="AQ1084" s="238" t="s">
        <v>2645</v>
      </c>
      <c r="AR1084" s="104"/>
      <c r="AS1084" s="104"/>
      <c r="AT1084" s="104"/>
      <c r="AU1084" s="104"/>
      <c r="AV1084" s="104"/>
      <c r="AW1084" s="104"/>
      <c r="AX1084" s="104"/>
      <c r="AY1084" s="104"/>
      <c r="AZ1084" s="104"/>
      <c r="BA1084" s="104"/>
      <c r="BB1084" s="104"/>
      <c r="BC1084" s="104"/>
      <c r="BD1084" s="237"/>
      <c r="BE1084" s="228" t="s">
        <v>2646</v>
      </c>
      <c r="BF1084" s="108" t="e">
        <f aca="false">VLOOKUP($A1084,#REF!, 34, FALSE())</f>
        <v>#VALUE!</v>
      </c>
      <c r="BG1084" s="108" t="e">
        <f aca="false">VLOOKUP($A1084,#REF!, 22, FALSE())</f>
        <v>#VALUE!</v>
      </c>
      <c r="BH1084" s="109"/>
    </row>
    <row r="1085" s="193" customFormat="true" ht="12.75" hidden="false" customHeight="true" outlineLevel="0" collapsed="false">
      <c r="A1085" s="87" t="s">
        <v>2647</v>
      </c>
      <c r="B1085" s="86" t="e">
        <f aca="false">VLOOKUP($A1085,#REF!, 34, FALSE())</f>
        <v>#VALUE!</v>
      </c>
      <c r="C1085" s="236" t="str">
        <f aca="false">CONCATENATE("unused_",A1085)</f>
        <v>unused_DDR_XM3_B8RDQS_N</v>
      </c>
      <c r="D1085" s="89" t="e">
        <f aca="false">IF(LEN(VLOOKUP($A1085,#REF!,8,FALSE())),LEFT(VLOOKUP($A1085,#REF!,8,FALSE()),LEN(VLOOKUP($A1085,#REF!,8,FALSE()))-2),"")</f>
        <v>#VALUE!</v>
      </c>
      <c r="E1085" s="89" t="e">
        <f aca="false">IF(LEN(VLOOKUP($A1085,#REF!,4,FALSE())),IF(INDEX(#REF!,MATCH($A1085,#REF!,0),1),LEFT(VLOOKUP($A1085,#REF!,4,FALSE()),LEN(VLOOKUP($A1085,#REF!,4,FALSE()))-2),CONCATENATE(LEFT(VLOOKUP($A1085,#REF!,4,FALSE()),LEN(VLOOKUP($A1085,#REF!,4,FALSE()))-2),"*")),"")</f>
        <v>#VALUE!</v>
      </c>
      <c r="F1085" s="90" t="e">
        <f aca="false">IF(LEN(VLOOKUP($A1085,#REF!,5,FALSE())),IF(INDEX(#REF!,MATCH($A1085,#REF!,0),2),LEFT(VLOOKUP($A1085,#REF!,5,FALSE()),LEN(VLOOKUP($A1085,#REF!,5,FALSE()))-2),CONCATENATE(LEFT(VLOOKUP($A1085,#REF!,5,FALSE()),LEN(VLOOKUP($A1085,#REF!,5,FALSE()))-2),"*")),"")</f>
        <v>#VALUE!</v>
      </c>
      <c r="G1085" s="90" t="e">
        <f aca="false">IF(LEN(VLOOKUP($A1085,#REF!,6,FALSE())),IF(INDEX(#REF!,MATCH($A1085,#REF!,0),3),LEFT(VLOOKUP($A1085,#REF!,6,FALSE()),LEN(VLOOKUP($A1085,#REF!,6,FALSE()))-2),CONCATENATE(LEFT(VLOOKUP($A1085,#REF!,6,FALSE()),LEN(VLOOKUP($A1085,#REF!,6,FALSE()))-2),"*")),"")</f>
        <v>#VALUE!</v>
      </c>
      <c r="H1085" s="91" t="e">
        <f aca="false">IF(LEN(VLOOKUP($A1085,#REF!,7,FALSE())),IF(INDEX(#REF!,MATCH($A1085,#REF!,0),4),LEFT(VLOOKUP($A1085,#REF!,7,FALSE()),LEN(VLOOKUP($A1085,#REF!,7,FALSE()))-2),CONCATENATE(LEFT(VLOOKUP($A1085,#REF!,7,FALSE()),LEN(VLOOKUP($A1085,#REF!,7,FALSE()))-2),"*")),"")</f>
        <v>#VALUE!</v>
      </c>
      <c r="I1085" s="90" t="e">
        <f aca="false">IF(LEN(VLOOKUP($A1085,#REF!,8,FALSE())),UPPER(RIGHT(VLOOKUP($A1085,#REF!,8,FALSE()), 1)),"")</f>
        <v>#VALUE!</v>
      </c>
      <c r="J1085" s="90" t="e">
        <f aca="false">IF(LEN(VLOOKUP($A1085,#REF!,4,FALSE())),UPPER(RIGHT(VLOOKUP($A1085,#REF!,4,FALSE()), 1)),"")</f>
        <v>#VALUE!</v>
      </c>
      <c r="K1085" s="90" t="e">
        <f aca="false">IF(LEN(VLOOKUP($A1085,#REF!,5,FALSE())),UPPER(RIGHT(VLOOKUP($A1085,#REF!,5,FALSE()), 1)),"")</f>
        <v>#VALUE!</v>
      </c>
      <c r="L1085" s="90" t="e">
        <f aca="false">IF(LEN(VLOOKUP($A1085,#REF!,6,FALSE())),UPPER(RIGHT(VLOOKUP($A1085,#REF!,6,FALSE()), 1)),"")</f>
        <v>#VALUE!</v>
      </c>
      <c r="M1085" s="91" t="e">
        <f aca="false">IF(LEN(VLOOKUP($A1085,#REF!,7,FALSE())),UPPER(RIGHT(VLOOKUP($A1085,#REF!,7,FALSE()), 1)),"")</f>
        <v>#VALUE!</v>
      </c>
      <c r="N1085" s="185"/>
      <c r="O1085" s="185"/>
      <c r="P1085" s="185"/>
      <c r="Q1085" s="185"/>
      <c r="R1085" s="185"/>
      <c r="S1085" s="100" t="e">
        <f aca="false">HLOOKUP("Device Tree Pin Name",#REF!,MATCH($A1085,#REF!,0),FALSE())</f>
        <v>#VALUE!</v>
      </c>
      <c r="T1085" s="95" t="e">
        <f aca="false">HLOOKUP("power rail",#REF!,MATCH($A1085,#REF!,0),FALSE())</f>
        <v>#VALUE!</v>
      </c>
      <c r="U1085" s="96" t="e">
        <f aca="false">HLOOKUP("Wake Capable",#REF!,MATCH($A1085,#REF!,0),FALSE())</f>
        <v>#VALUE!</v>
      </c>
      <c r="V1085" s="96" t="e">
        <f aca="false">HLOOKUP("Strap",#REF!,MATCH($A1085,#REF!,0),FALSE())</f>
        <v>#VALUE!</v>
      </c>
      <c r="W1085" s="96"/>
      <c r="X1085" s="96"/>
      <c r="Y1085" s="96"/>
      <c r="Z1085" s="95"/>
      <c r="AA1085" s="95" t="e">
        <f aca="false">HLOOKUP("Pad type",#REF!,MATCH($A1085,#REF!,0),FALSE())</f>
        <v>#VALUE!</v>
      </c>
      <c r="AB1085" s="100"/>
      <c r="AC1085" s="100" t="e">
        <f aca="false">HLOOKUP("POR Pin State",#REF!,MATCH($A1085,#REF!,0),FALSE())</f>
        <v>#VALUE!</v>
      </c>
      <c r="AD1085" s="187"/>
      <c r="AE1085" s="187"/>
      <c r="AF1085" s="187"/>
      <c r="AG1085" s="187"/>
      <c r="AH1085" s="188"/>
      <c r="AI1085" s="189"/>
      <c r="AJ1085" s="189"/>
      <c r="AK1085" s="189"/>
      <c r="AL1085" s="189"/>
      <c r="AM1085" s="189"/>
      <c r="AN1085" s="189"/>
      <c r="AO1085" s="189"/>
      <c r="AP1085" s="188"/>
      <c r="AQ1085" s="239" t="s">
        <v>2647</v>
      </c>
      <c r="AR1085" s="104"/>
      <c r="AS1085" s="104"/>
      <c r="AT1085" s="104"/>
      <c r="AU1085" s="104"/>
      <c r="AV1085" s="104"/>
      <c r="AW1085" s="104"/>
      <c r="AX1085" s="104"/>
      <c r="AY1085" s="104"/>
      <c r="AZ1085" s="104"/>
      <c r="BA1085" s="104"/>
      <c r="BB1085" s="104"/>
      <c r="BC1085" s="104"/>
      <c r="BD1085" s="237"/>
      <c r="BE1085" s="228" t="s">
        <v>2648</v>
      </c>
      <c r="BF1085" s="108" t="e">
        <f aca="false">VLOOKUP($A1085,#REF!, 34, FALSE())</f>
        <v>#VALUE!</v>
      </c>
      <c r="BG1085" s="108" t="e">
        <f aca="false">VLOOKUP($A1085,#REF!, 22, FALSE())</f>
        <v>#VALUE!</v>
      </c>
      <c r="BH1085" s="109"/>
    </row>
    <row r="1086" customFormat="false" ht="15" hidden="false" customHeight="false" outlineLevel="0" collapsed="false">
      <c r="A1086" s="133" t="s">
        <v>2649</v>
      </c>
      <c r="B1086" s="86" t="e">
        <f aca="false">VLOOKUP($A1086,#REF!, 34, FALSE())</f>
        <v>#VALUE!</v>
      </c>
      <c r="C1086" s="236" t="str">
        <f aca="false">CONCATENATE("unused_",A1086)</f>
        <v>unused_DDR_XM3_B9D0</v>
      </c>
      <c r="D1086" s="89" t="e">
        <f aca="false">IF(LEN(VLOOKUP($A1086,#REF!,8,FALSE())),LEFT(VLOOKUP($A1086,#REF!,8,FALSE()),LEN(VLOOKUP($A1086,#REF!,8,FALSE()))-2),"")</f>
        <v>#VALUE!</v>
      </c>
      <c r="E1086" s="89" t="e">
        <f aca="false">IF(LEN(VLOOKUP($A1086,#REF!,4,FALSE())),IF(INDEX(#REF!,MATCH($A1086,#REF!,0),1),LEFT(VLOOKUP($A1086,#REF!,4,FALSE()),LEN(VLOOKUP($A1086,#REF!,4,FALSE()))-2),CONCATENATE(LEFT(VLOOKUP($A1086,#REF!,4,FALSE()),LEN(VLOOKUP($A1086,#REF!,4,FALSE()))-2),"*")),"")</f>
        <v>#VALUE!</v>
      </c>
      <c r="F1086" s="90" t="e">
        <f aca="false">IF(LEN(VLOOKUP($A1086,#REF!,5,FALSE())),IF(INDEX(#REF!,MATCH($A1086,#REF!,0),2),LEFT(VLOOKUP($A1086,#REF!,5,FALSE()),LEN(VLOOKUP($A1086,#REF!,5,FALSE()))-2),CONCATENATE(LEFT(VLOOKUP($A1086,#REF!,5,FALSE()),LEN(VLOOKUP($A1086,#REF!,5,FALSE()))-2),"*")),"")</f>
        <v>#VALUE!</v>
      </c>
      <c r="G1086" s="90" t="e">
        <f aca="false">IF(LEN(VLOOKUP($A1086,#REF!,6,FALSE())),IF(INDEX(#REF!,MATCH($A1086,#REF!,0),3),LEFT(VLOOKUP($A1086,#REF!,6,FALSE()),LEN(VLOOKUP($A1086,#REF!,6,FALSE()))-2),CONCATENATE(LEFT(VLOOKUP($A1086,#REF!,6,FALSE()),LEN(VLOOKUP($A1086,#REF!,6,FALSE()))-2),"*")),"")</f>
        <v>#VALUE!</v>
      </c>
      <c r="H1086" s="91" t="e">
        <f aca="false">IF(LEN(VLOOKUP($A1086,#REF!,7,FALSE())),IF(INDEX(#REF!,MATCH($A1086,#REF!,0),4),LEFT(VLOOKUP($A1086,#REF!,7,FALSE()),LEN(VLOOKUP($A1086,#REF!,7,FALSE()))-2),CONCATENATE(LEFT(VLOOKUP($A1086,#REF!,7,FALSE()),LEN(VLOOKUP($A1086,#REF!,7,FALSE()))-2),"*")),"")</f>
        <v>#VALUE!</v>
      </c>
      <c r="I1086" s="90" t="e">
        <f aca="false">IF(LEN(VLOOKUP($A1086,#REF!,8,FALSE())),UPPER(RIGHT(VLOOKUP($A1086,#REF!,8,FALSE()), 1)),"")</f>
        <v>#VALUE!</v>
      </c>
      <c r="J1086" s="90" t="e">
        <f aca="false">IF(LEN(VLOOKUP($A1086,#REF!,4,FALSE())),UPPER(RIGHT(VLOOKUP($A1086,#REF!,4,FALSE()), 1)),"")</f>
        <v>#VALUE!</v>
      </c>
      <c r="K1086" s="90" t="e">
        <f aca="false">IF(LEN(VLOOKUP($A1086,#REF!,5,FALSE())),UPPER(RIGHT(VLOOKUP($A1086,#REF!,5,FALSE()), 1)),"")</f>
        <v>#VALUE!</v>
      </c>
      <c r="L1086" s="90" t="e">
        <f aca="false">IF(LEN(VLOOKUP($A1086,#REF!,6,FALSE())),UPPER(RIGHT(VLOOKUP($A1086,#REF!,6,FALSE()), 1)),"")</f>
        <v>#VALUE!</v>
      </c>
      <c r="M1086" s="91" t="e">
        <f aca="false">IF(LEN(VLOOKUP($A1086,#REF!,7,FALSE())),UPPER(RIGHT(VLOOKUP($A1086,#REF!,7,FALSE()), 1)),"")</f>
        <v>#VALUE!</v>
      </c>
      <c r="N1086" s="185"/>
      <c r="O1086" s="185"/>
      <c r="P1086" s="185"/>
      <c r="Q1086" s="185"/>
      <c r="R1086" s="185"/>
      <c r="S1086" s="100" t="e">
        <f aca="false">HLOOKUP("Device Tree Pin Name",#REF!,MATCH($A1086,#REF!,0),FALSE())</f>
        <v>#VALUE!</v>
      </c>
      <c r="T1086" s="95" t="e">
        <f aca="false">HLOOKUP("power rail",#REF!,MATCH($A1086,#REF!,0),FALSE())</f>
        <v>#VALUE!</v>
      </c>
      <c r="U1086" s="96" t="e">
        <f aca="false">HLOOKUP("Wake Capable",#REF!,MATCH($A1086,#REF!,0),FALSE())</f>
        <v>#VALUE!</v>
      </c>
      <c r="V1086" s="96" t="e">
        <f aca="false">HLOOKUP("Strap",#REF!,MATCH($A1086,#REF!,0),FALSE())</f>
        <v>#VALUE!</v>
      </c>
      <c r="W1086" s="96"/>
      <c r="X1086" s="96"/>
      <c r="Y1086" s="96"/>
      <c r="Z1086" s="95"/>
      <c r="AA1086" s="95" t="e">
        <f aca="false">HLOOKUP("Pad type",#REF!,MATCH($A1086,#REF!,0),FALSE())</f>
        <v>#VALUE!</v>
      </c>
      <c r="AB1086" s="100"/>
      <c r="AC1086" s="100" t="e">
        <f aca="false">HLOOKUP("POR Pin State",#REF!,MATCH($A1086,#REF!,0),FALSE())</f>
        <v>#VALUE!</v>
      </c>
      <c r="AD1086" s="187"/>
      <c r="AE1086" s="187"/>
      <c r="AF1086" s="187"/>
      <c r="AG1086" s="187"/>
      <c r="AH1086" s="188"/>
      <c r="AI1086" s="189"/>
      <c r="AJ1086" s="189"/>
      <c r="AK1086" s="189"/>
      <c r="AL1086" s="189"/>
      <c r="AM1086" s="189"/>
      <c r="AN1086" s="189"/>
      <c r="AO1086" s="189"/>
      <c r="AP1086" s="188"/>
      <c r="AQ1086" s="239" t="s">
        <v>2650</v>
      </c>
      <c r="AR1086" s="104"/>
      <c r="AS1086" s="104"/>
      <c r="AT1086" s="104"/>
      <c r="AU1086" s="104"/>
      <c r="AV1086" s="104"/>
      <c r="AW1086" s="104"/>
      <c r="AX1086" s="104"/>
      <c r="AY1086" s="104"/>
      <c r="AZ1086" s="104"/>
      <c r="BA1086" s="104"/>
      <c r="BB1086" s="104"/>
      <c r="BC1086" s="104"/>
      <c r="BD1086" s="237"/>
      <c r="BE1086" s="228" t="s">
        <v>2651</v>
      </c>
      <c r="BF1086" s="108" t="e">
        <f aca="false">VLOOKUP($A1086,#REF!, 34, FALSE())</f>
        <v>#VALUE!</v>
      </c>
      <c r="BG1086" s="108" t="e">
        <f aca="false">VLOOKUP($A1086,#REF!, 22, FALSE())</f>
        <v>#VALUE!</v>
      </c>
      <c r="BH1086" s="109"/>
    </row>
    <row r="1087" customFormat="false" ht="15" hidden="false" customHeight="false" outlineLevel="0" collapsed="false">
      <c r="A1087" s="133" t="s">
        <v>2652</v>
      </c>
      <c r="B1087" s="86" t="e">
        <f aca="false">VLOOKUP($A1087,#REF!, 34, FALSE())</f>
        <v>#VALUE!</v>
      </c>
      <c r="C1087" s="236" t="str">
        <f aca="false">CONCATENATE("unused_",A1087)</f>
        <v>unused_DDR_XM3_B9D1</v>
      </c>
      <c r="D1087" s="89" t="e">
        <f aca="false">IF(LEN(VLOOKUP($A1087,#REF!,8,FALSE())),LEFT(VLOOKUP($A1087,#REF!,8,FALSE()),LEN(VLOOKUP($A1087,#REF!,8,FALSE()))-2),"")</f>
        <v>#VALUE!</v>
      </c>
      <c r="E1087" s="89" t="e">
        <f aca="false">IF(LEN(VLOOKUP($A1087,#REF!,4,FALSE())),IF(INDEX(#REF!,MATCH($A1087,#REF!,0),1),LEFT(VLOOKUP($A1087,#REF!,4,FALSE()),LEN(VLOOKUP($A1087,#REF!,4,FALSE()))-2),CONCATENATE(LEFT(VLOOKUP($A1087,#REF!,4,FALSE()),LEN(VLOOKUP($A1087,#REF!,4,FALSE()))-2),"*")),"")</f>
        <v>#VALUE!</v>
      </c>
      <c r="F1087" s="90" t="e">
        <f aca="false">IF(LEN(VLOOKUP($A1087,#REF!,5,FALSE())),IF(INDEX(#REF!,MATCH($A1087,#REF!,0),2),LEFT(VLOOKUP($A1087,#REF!,5,FALSE()),LEN(VLOOKUP($A1087,#REF!,5,FALSE()))-2),CONCATENATE(LEFT(VLOOKUP($A1087,#REF!,5,FALSE()),LEN(VLOOKUP($A1087,#REF!,5,FALSE()))-2),"*")),"")</f>
        <v>#VALUE!</v>
      </c>
      <c r="G1087" s="90" t="e">
        <f aca="false">IF(LEN(VLOOKUP($A1087,#REF!,6,FALSE())),IF(INDEX(#REF!,MATCH($A1087,#REF!,0),3),LEFT(VLOOKUP($A1087,#REF!,6,FALSE()),LEN(VLOOKUP($A1087,#REF!,6,FALSE()))-2),CONCATENATE(LEFT(VLOOKUP($A1087,#REF!,6,FALSE()),LEN(VLOOKUP($A1087,#REF!,6,FALSE()))-2),"*")),"")</f>
        <v>#VALUE!</v>
      </c>
      <c r="H1087" s="91" t="e">
        <f aca="false">IF(LEN(VLOOKUP($A1087,#REF!,7,FALSE())),IF(INDEX(#REF!,MATCH($A1087,#REF!,0),4),LEFT(VLOOKUP($A1087,#REF!,7,FALSE()),LEN(VLOOKUP($A1087,#REF!,7,FALSE()))-2),CONCATENATE(LEFT(VLOOKUP($A1087,#REF!,7,FALSE()),LEN(VLOOKUP($A1087,#REF!,7,FALSE()))-2),"*")),"")</f>
        <v>#VALUE!</v>
      </c>
      <c r="I1087" s="90" t="e">
        <f aca="false">IF(LEN(VLOOKUP($A1087,#REF!,8,FALSE())),UPPER(RIGHT(VLOOKUP($A1087,#REF!,8,FALSE()), 1)),"")</f>
        <v>#VALUE!</v>
      </c>
      <c r="J1087" s="90" t="e">
        <f aca="false">IF(LEN(VLOOKUP($A1087,#REF!,4,FALSE())),UPPER(RIGHT(VLOOKUP($A1087,#REF!,4,FALSE()), 1)),"")</f>
        <v>#VALUE!</v>
      </c>
      <c r="K1087" s="90" t="e">
        <f aca="false">IF(LEN(VLOOKUP($A1087,#REF!,5,FALSE())),UPPER(RIGHT(VLOOKUP($A1087,#REF!,5,FALSE()), 1)),"")</f>
        <v>#VALUE!</v>
      </c>
      <c r="L1087" s="90" t="e">
        <f aca="false">IF(LEN(VLOOKUP($A1087,#REF!,6,FALSE())),UPPER(RIGHT(VLOOKUP($A1087,#REF!,6,FALSE()), 1)),"")</f>
        <v>#VALUE!</v>
      </c>
      <c r="M1087" s="91" t="e">
        <f aca="false">IF(LEN(VLOOKUP($A1087,#REF!,7,FALSE())),UPPER(RIGHT(VLOOKUP($A1087,#REF!,7,FALSE()), 1)),"")</f>
        <v>#VALUE!</v>
      </c>
      <c r="N1087" s="185"/>
      <c r="O1087" s="185"/>
      <c r="P1087" s="185"/>
      <c r="Q1087" s="185"/>
      <c r="R1087" s="185"/>
      <c r="S1087" s="100" t="e">
        <f aca="false">HLOOKUP("Device Tree Pin Name",#REF!,MATCH($A1087,#REF!,0),FALSE())</f>
        <v>#VALUE!</v>
      </c>
      <c r="T1087" s="95" t="e">
        <f aca="false">HLOOKUP("power rail",#REF!,MATCH($A1087,#REF!,0),FALSE())</f>
        <v>#VALUE!</v>
      </c>
      <c r="U1087" s="96" t="e">
        <f aca="false">HLOOKUP("Wake Capable",#REF!,MATCH($A1087,#REF!,0),FALSE())</f>
        <v>#VALUE!</v>
      </c>
      <c r="V1087" s="96" t="e">
        <f aca="false">HLOOKUP("Strap",#REF!,MATCH($A1087,#REF!,0),FALSE())</f>
        <v>#VALUE!</v>
      </c>
      <c r="W1087" s="96"/>
      <c r="X1087" s="96"/>
      <c r="Y1087" s="96"/>
      <c r="Z1087" s="95"/>
      <c r="AA1087" s="95" t="e">
        <f aca="false">HLOOKUP("Pad type",#REF!,MATCH($A1087,#REF!,0),FALSE())</f>
        <v>#VALUE!</v>
      </c>
      <c r="AB1087" s="100"/>
      <c r="AC1087" s="100" t="e">
        <f aca="false">HLOOKUP("POR Pin State",#REF!,MATCH($A1087,#REF!,0),FALSE())</f>
        <v>#VALUE!</v>
      </c>
      <c r="AD1087" s="187"/>
      <c r="AE1087" s="187"/>
      <c r="AF1087" s="187"/>
      <c r="AG1087" s="187"/>
      <c r="AH1087" s="188"/>
      <c r="AI1087" s="189"/>
      <c r="AJ1087" s="189"/>
      <c r="AK1087" s="189"/>
      <c r="AL1087" s="189"/>
      <c r="AM1087" s="189"/>
      <c r="AN1087" s="189"/>
      <c r="AO1087" s="189"/>
      <c r="AP1087" s="188"/>
      <c r="AQ1087" s="239" t="s">
        <v>2653</v>
      </c>
      <c r="AR1087" s="104"/>
      <c r="AS1087" s="104"/>
      <c r="AT1087" s="104"/>
      <c r="AU1087" s="104"/>
      <c r="AV1087" s="104"/>
      <c r="AW1087" s="104"/>
      <c r="AX1087" s="104"/>
      <c r="AY1087" s="104"/>
      <c r="AZ1087" s="104"/>
      <c r="BA1087" s="104"/>
      <c r="BB1087" s="104"/>
      <c r="BC1087" s="104"/>
      <c r="BD1087" s="237"/>
      <c r="BE1087" s="228" t="s">
        <v>2654</v>
      </c>
      <c r="BF1087" s="108" t="e">
        <f aca="false">VLOOKUP($A1087,#REF!, 34, FALSE())</f>
        <v>#VALUE!</v>
      </c>
      <c r="BG1087" s="108" t="e">
        <f aca="false">VLOOKUP($A1087,#REF!, 22, FALSE())</f>
        <v>#VALUE!</v>
      </c>
      <c r="BH1087" s="109"/>
    </row>
    <row r="1088" customFormat="false" ht="15" hidden="false" customHeight="false" outlineLevel="0" collapsed="false">
      <c r="A1088" s="133" t="s">
        <v>2655</v>
      </c>
      <c r="B1088" s="86" t="e">
        <f aca="false">VLOOKUP($A1088,#REF!, 34, FALSE())</f>
        <v>#VALUE!</v>
      </c>
      <c r="C1088" s="236" t="str">
        <f aca="false">CONCATENATE("unused_",A1088)</f>
        <v>unused_DDR_XM3_B9D2</v>
      </c>
      <c r="D1088" s="89" t="e">
        <f aca="false">IF(LEN(VLOOKUP($A1088,#REF!,8,FALSE())),LEFT(VLOOKUP($A1088,#REF!,8,FALSE()),LEN(VLOOKUP($A1088,#REF!,8,FALSE()))-2),"")</f>
        <v>#VALUE!</v>
      </c>
      <c r="E1088" s="89" t="e">
        <f aca="false">IF(LEN(VLOOKUP($A1088,#REF!,4,FALSE())),IF(INDEX(#REF!,MATCH($A1088,#REF!,0),1),LEFT(VLOOKUP($A1088,#REF!,4,FALSE()),LEN(VLOOKUP($A1088,#REF!,4,FALSE()))-2),CONCATENATE(LEFT(VLOOKUP($A1088,#REF!,4,FALSE()),LEN(VLOOKUP($A1088,#REF!,4,FALSE()))-2),"*")),"")</f>
        <v>#VALUE!</v>
      </c>
      <c r="F1088" s="90" t="e">
        <f aca="false">IF(LEN(VLOOKUP($A1088,#REF!,5,FALSE())),IF(INDEX(#REF!,MATCH($A1088,#REF!,0),2),LEFT(VLOOKUP($A1088,#REF!,5,FALSE()),LEN(VLOOKUP($A1088,#REF!,5,FALSE()))-2),CONCATENATE(LEFT(VLOOKUP($A1088,#REF!,5,FALSE()),LEN(VLOOKUP($A1088,#REF!,5,FALSE()))-2),"*")),"")</f>
        <v>#VALUE!</v>
      </c>
      <c r="G1088" s="90" t="e">
        <f aca="false">IF(LEN(VLOOKUP($A1088,#REF!,6,FALSE())),IF(INDEX(#REF!,MATCH($A1088,#REF!,0),3),LEFT(VLOOKUP($A1088,#REF!,6,FALSE()),LEN(VLOOKUP($A1088,#REF!,6,FALSE()))-2),CONCATENATE(LEFT(VLOOKUP($A1088,#REF!,6,FALSE()),LEN(VLOOKUP($A1088,#REF!,6,FALSE()))-2),"*")),"")</f>
        <v>#VALUE!</v>
      </c>
      <c r="H1088" s="91" t="e">
        <f aca="false">IF(LEN(VLOOKUP($A1088,#REF!,7,FALSE())),IF(INDEX(#REF!,MATCH($A1088,#REF!,0),4),LEFT(VLOOKUP($A1088,#REF!,7,FALSE()),LEN(VLOOKUP($A1088,#REF!,7,FALSE()))-2),CONCATENATE(LEFT(VLOOKUP($A1088,#REF!,7,FALSE()),LEN(VLOOKUP($A1088,#REF!,7,FALSE()))-2),"*")),"")</f>
        <v>#VALUE!</v>
      </c>
      <c r="I1088" s="90" t="e">
        <f aca="false">IF(LEN(VLOOKUP($A1088,#REF!,8,FALSE())),UPPER(RIGHT(VLOOKUP($A1088,#REF!,8,FALSE()), 1)),"")</f>
        <v>#VALUE!</v>
      </c>
      <c r="J1088" s="90" t="e">
        <f aca="false">IF(LEN(VLOOKUP($A1088,#REF!,4,FALSE())),UPPER(RIGHT(VLOOKUP($A1088,#REF!,4,FALSE()), 1)),"")</f>
        <v>#VALUE!</v>
      </c>
      <c r="K1088" s="90" t="e">
        <f aca="false">IF(LEN(VLOOKUP($A1088,#REF!,5,FALSE())),UPPER(RIGHT(VLOOKUP($A1088,#REF!,5,FALSE()), 1)),"")</f>
        <v>#VALUE!</v>
      </c>
      <c r="L1088" s="90" t="e">
        <f aca="false">IF(LEN(VLOOKUP($A1088,#REF!,6,FALSE())),UPPER(RIGHT(VLOOKUP($A1088,#REF!,6,FALSE()), 1)),"")</f>
        <v>#VALUE!</v>
      </c>
      <c r="M1088" s="91" t="e">
        <f aca="false">IF(LEN(VLOOKUP($A1088,#REF!,7,FALSE())),UPPER(RIGHT(VLOOKUP($A1088,#REF!,7,FALSE()), 1)),"")</f>
        <v>#VALUE!</v>
      </c>
      <c r="N1088" s="185"/>
      <c r="O1088" s="185"/>
      <c r="P1088" s="185"/>
      <c r="Q1088" s="185"/>
      <c r="R1088" s="185"/>
      <c r="S1088" s="100" t="e">
        <f aca="false">HLOOKUP("Device Tree Pin Name",#REF!,MATCH($A1088,#REF!,0),FALSE())</f>
        <v>#VALUE!</v>
      </c>
      <c r="T1088" s="95" t="e">
        <f aca="false">HLOOKUP("power rail",#REF!,MATCH($A1088,#REF!,0),FALSE())</f>
        <v>#VALUE!</v>
      </c>
      <c r="U1088" s="96" t="e">
        <f aca="false">HLOOKUP("Wake Capable",#REF!,MATCH($A1088,#REF!,0),FALSE())</f>
        <v>#VALUE!</v>
      </c>
      <c r="V1088" s="96" t="e">
        <f aca="false">HLOOKUP("Strap",#REF!,MATCH($A1088,#REF!,0),FALSE())</f>
        <v>#VALUE!</v>
      </c>
      <c r="W1088" s="96"/>
      <c r="X1088" s="96"/>
      <c r="Y1088" s="96"/>
      <c r="Z1088" s="95"/>
      <c r="AA1088" s="95" t="e">
        <f aca="false">HLOOKUP("Pad type",#REF!,MATCH($A1088,#REF!,0),FALSE())</f>
        <v>#VALUE!</v>
      </c>
      <c r="AB1088" s="100"/>
      <c r="AC1088" s="100" t="e">
        <f aca="false">HLOOKUP("POR Pin State",#REF!,MATCH($A1088,#REF!,0),FALSE())</f>
        <v>#VALUE!</v>
      </c>
      <c r="AD1088" s="187"/>
      <c r="AE1088" s="187"/>
      <c r="AF1088" s="187"/>
      <c r="AG1088" s="187"/>
      <c r="AH1088" s="188"/>
      <c r="AI1088" s="189"/>
      <c r="AJ1088" s="189"/>
      <c r="AK1088" s="189"/>
      <c r="AL1088" s="189"/>
      <c r="AM1088" s="189"/>
      <c r="AN1088" s="189"/>
      <c r="AO1088" s="189"/>
      <c r="AP1088" s="188"/>
      <c r="AQ1088" s="239" t="s">
        <v>2656</v>
      </c>
      <c r="AR1088" s="104"/>
      <c r="AS1088" s="104"/>
      <c r="AT1088" s="104"/>
      <c r="AU1088" s="104"/>
      <c r="AV1088" s="104"/>
      <c r="AW1088" s="104"/>
      <c r="AX1088" s="104"/>
      <c r="AY1088" s="104"/>
      <c r="AZ1088" s="104"/>
      <c r="BA1088" s="104"/>
      <c r="BB1088" s="104"/>
      <c r="BC1088" s="104"/>
      <c r="BD1088" s="237"/>
      <c r="BE1088" s="228" t="s">
        <v>2657</v>
      </c>
      <c r="BF1088" s="108" t="e">
        <f aca="false">VLOOKUP($A1088,#REF!, 34, FALSE())</f>
        <v>#VALUE!</v>
      </c>
      <c r="BG1088" s="108" t="e">
        <f aca="false">VLOOKUP($A1088,#REF!, 22, FALSE())</f>
        <v>#VALUE!</v>
      </c>
      <c r="BH1088" s="109"/>
    </row>
    <row r="1089" customFormat="false" ht="15" hidden="false" customHeight="false" outlineLevel="0" collapsed="false">
      <c r="A1089" s="133" t="s">
        <v>2658</v>
      </c>
      <c r="B1089" s="86" t="e">
        <f aca="false">VLOOKUP($A1089,#REF!, 34, FALSE())</f>
        <v>#VALUE!</v>
      </c>
      <c r="C1089" s="236" t="str">
        <f aca="false">CONCATENATE("unused_",A1089)</f>
        <v>unused_DDR_XM3_B9D3</v>
      </c>
      <c r="D1089" s="89" t="e">
        <f aca="false">IF(LEN(VLOOKUP($A1089,#REF!,8,FALSE())),LEFT(VLOOKUP($A1089,#REF!,8,FALSE()),LEN(VLOOKUP($A1089,#REF!,8,FALSE()))-2),"")</f>
        <v>#VALUE!</v>
      </c>
      <c r="E1089" s="89" t="e">
        <f aca="false">IF(LEN(VLOOKUP($A1089,#REF!,4,FALSE())),IF(INDEX(#REF!,MATCH($A1089,#REF!,0),1),LEFT(VLOOKUP($A1089,#REF!,4,FALSE()),LEN(VLOOKUP($A1089,#REF!,4,FALSE()))-2),CONCATENATE(LEFT(VLOOKUP($A1089,#REF!,4,FALSE()),LEN(VLOOKUP($A1089,#REF!,4,FALSE()))-2),"*")),"")</f>
        <v>#VALUE!</v>
      </c>
      <c r="F1089" s="90" t="e">
        <f aca="false">IF(LEN(VLOOKUP($A1089,#REF!,5,FALSE())),IF(INDEX(#REF!,MATCH($A1089,#REF!,0),2),LEFT(VLOOKUP($A1089,#REF!,5,FALSE()),LEN(VLOOKUP($A1089,#REF!,5,FALSE()))-2),CONCATENATE(LEFT(VLOOKUP($A1089,#REF!,5,FALSE()),LEN(VLOOKUP($A1089,#REF!,5,FALSE()))-2),"*")),"")</f>
        <v>#VALUE!</v>
      </c>
      <c r="G1089" s="90" t="e">
        <f aca="false">IF(LEN(VLOOKUP($A1089,#REF!,6,FALSE())),IF(INDEX(#REF!,MATCH($A1089,#REF!,0),3),LEFT(VLOOKUP($A1089,#REF!,6,FALSE()),LEN(VLOOKUP($A1089,#REF!,6,FALSE()))-2),CONCATENATE(LEFT(VLOOKUP($A1089,#REF!,6,FALSE()),LEN(VLOOKUP($A1089,#REF!,6,FALSE()))-2),"*")),"")</f>
        <v>#VALUE!</v>
      </c>
      <c r="H1089" s="91" t="e">
        <f aca="false">IF(LEN(VLOOKUP($A1089,#REF!,7,FALSE())),IF(INDEX(#REF!,MATCH($A1089,#REF!,0),4),LEFT(VLOOKUP($A1089,#REF!,7,FALSE()),LEN(VLOOKUP($A1089,#REF!,7,FALSE()))-2),CONCATENATE(LEFT(VLOOKUP($A1089,#REF!,7,FALSE()),LEN(VLOOKUP($A1089,#REF!,7,FALSE()))-2),"*")),"")</f>
        <v>#VALUE!</v>
      </c>
      <c r="I1089" s="90" t="e">
        <f aca="false">IF(LEN(VLOOKUP($A1089,#REF!,8,FALSE())),UPPER(RIGHT(VLOOKUP($A1089,#REF!,8,FALSE()), 1)),"")</f>
        <v>#VALUE!</v>
      </c>
      <c r="J1089" s="90" t="e">
        <f aca="false">IF(LEN(VLOOKUP($A1089,#REF!,4,FALSE())),UPPER(RIGHT(VLOOKUP($A1089,#REF!,4,FALSE()), 1)),"")</f>
        <v>#VALUE!</v>
      </c>
      <c r="K1089" s="90" t="e">
        <f aca="false">IF(LEN(VLOOKUP($A1089,#REF!,5,FALSE())),UPPER(RIGHT(VLOOKUP($A1089,#REF!,5,FALSE()), 1)),"")</f>
        <v>#VALUE!</v>
      </c>
      <c r="L1089" s="90" t="e">
        <f aca="false">IF(LEN(VLOOKUP($A1089,#REF!,6,FALSE())),UPPER(RIGHT(VLOOKUP($A1089,#REF!,6,FALSE()), 1)),"")</f>
        <v>#VALUE!</v>
      </c>
      <c r="M1089" s="91" t="e">
        <f aca="false">IF(LEN(VLOOKUP($A1089,#REF!,7,FALSE())),UPPER(RIGHT(VLOOKUP($A1089,#REF!,7,FALSE()), 1)),"")</f>
        <v>#VALUE!</v>
      </c>
      <c r="N1089" s="185"/>
      <c r="O1089" s="185"/>
      <c r="P1089" s="185"/>
      <c r="Q1089" s="185"/>
      <c r="R1089" s="185"/>
      <c r="S1089" s="100" t="e">
        <f aca="false">HLOOKUP("Device Tree Pin Name",#REF!,MATCH($A1089,#REF!,0),FALSE())</f>
        <v>#VALUE!</v>
      </c>
      <c r="T1089" s="95" t="e">
        <f aca="false">HLOOKUP("power rail",#REF!,MATCH($A1089,#REF!,0),FALSE())</f>
        <v>#VALUE!</v>
      </c>
      <c r="U1089" s="96" t="e">
        <f aca="false">HLOOKUP("Wake Capable",#REF!,MATCH($A1089,#REF!,0),FALSE())</f>
        <v>#VALUE!</v>
      </c>
      <c r="V1089" s="96" t="e">
        <f aca="false">HLOOKUP("Strap",#REF!,MATCH($A1089,#REF!,0),FALSE())</f>
        <v>#VALUE!</v>
      </c>
      <c r="W1089" s="96"/>
      <c r="X1089" s="96"/>
      <c r="Y1089" s="96"/>
      <c r="Z1089" s="95"/>
      <c r="AA1089" s="95" t="e">
        <f aca="false">HLOOKUP("Pad type",#REF!,MATCH($A1089,#REF!,0),FALSE())</f>
        <v>#VALUE!</v>
      </c>
      <c r="AB1089" s="100"/>
      <c r="AC1089" s="100" t="e">
        <f aca="false">HLOOKUP("POR Pin State",#REF!,MATCH($A1089,#REF!,0),FALSE())</f>
        <v>#VALUE!</v>
      </c>
      <c r="AD1089" s="187"/>
      <c r="AE1089" s="187"/>
      <c r="AF1089" s="187"/>
      <c r="AG1089" s="187"/>
      <c r="AH1089" s="188"/>
      <c r="AI1089" s="189"/>
      <c r="AJ1089" s="189"/>
      <c r="AK1089" s="189"/>
      <c r="AL1089" s="189"/>
      <c r="AM1089" s="189"/>
      <c r="AN1089" s="189"/>
      <c r="AO1089" s="189"/>
      <c r="AP1089" s="188"/>
      <c r="AQ1089" s="239" t="s">
        <v>2659</v>
      </c>
      <c r="AR1089" s="104"/>
      <c r="AS1089" s="104"/>
      <c r="AT1089" s="104"/>
      <c r="AU1089" s="104"/>
      <c r="AV1089" s="104"/>
      <c r="AW1089" s="104"/>
      <c r="AX1089" s="104"/>
      <c r="AY1089" s="104"/>
      <c r="AZ1089" s="104"/>
      <c r="BA1089" s="104"/>
      <c r="BB1089" s="104"/>
      <c r="BC1089" s="104"/>
      <c r="BD1089" s="237"/>
      <c r="BE1089" s="228" t="s">
        <v>2660</v>
      </c>
      <c r="BF1089" s="108" t="e">
        <f aca="false">VLOOKUP($A1089,#REF!, 34, FALSE())</f>
        <v>#VALUE!</v>
      </c>
      <c r="BG1089" s="108" t="e">
        <f aca="false">VLOOKUP($A1089,#REF!, 22, FALSE())</f>
        <v>#VALUE!</v>
      </c>
      <c r="BH1089" s="109"/>
    </row>
    <row r="1090" customFormat="false" ht="15" hidden="false" customHeight="false" outlineLevel="0" collapsed="false">
      <c r="A1090" s="133" t="s">
        <v>2661</v>
      </c>
      <c r="B1090" s="86" t="e">
        <f aca="false">VLOOKUP($A1090,#REF!, 34, FALSE())</f>
        <v>#VALUE!</v>
      </c>
      <c r="C1090" s="236" t="str">
        <f aca="false">CONCATENATE("unused_",A1090)</f>
        <v>unused_DDR_XM3_B9D4</v>
      </c>
      <c r="D1090" s="89" t="e">
        <f aca="false">IF(LEN(VLOOKUP($A1090,#REF!,8,FALSE())),LEFT(VLOOKUP($A1090,#REF!,8,FALSE()),LEN(VLOOKUP($A1090,#REF!,8,FALSE()))-2),"")</f>
        <v>#VALUE!</v>
      </c>
      <c r="E1090" s="89" t="e">
        <f aca="false">IF(LEN(VLOOKUP($A1090,#REF!,4,FALSE())),IF(INDEX(#REF!,MATCH($A1090,#REF!,0),1),LEFT(VLOOKUP($A1090,#REF!,4,FALSE()),LEN(VLOOKUP($A1090,#REF!,4,FALSE()))-2),CONCATENATE(LEFT(VLOOKUP($A1090,#REF!,4,FALSE()),LEN(VLOOKUP($A1090,#REF!,4,FALSE()))-2),"*")),"")</f>
        <v>#VALUE!</v>
      </c>
      <c r="F1090" s="90" t="e">
        <f aca="false">IF(LEN(VLOOKUP($A1090,#REF!,5,FALSE())),IF(INDEX(#REF!,MATCH($A1090,#REF!,0),2),LEFT(VLOOKUP($A1090,#REF!,5,FALSE()),LEN(VLOOKUP($A1090,#REF!,5,FALSE()))-2),CONCATENATE(LEFT(VLOOKUP($A1090,#REF!,5,FALSE()),LEN(VLOOKUP($A1090,#REF!,5,FALSE()))-2),"*")),"")</f>
        <v>#VALUE!</v>
      </c>
      <c r="G1090" s="90" t="e">
        <f aca="false">IF(LEN(VLOOKUP($A1090,#REF!,6,FALSE())),IF(INDEX(#REF!,MATCH($A1090,#REF!,0),3),LEFT(VLOOKUP($A1090,#REF!,6,FALSE()),LEN(VLOOKUP($A1090,#REF!,6,FALSE()))-2),CONCATENATE(LEFT(VLOOKUP($A1090,#REF!,6,FALSE()),LEN(VLOOKUP($A1090,#REF!,6,FALSE()))-2),"*")),"")</f>
        <v>#VALUE!</v>
      </c>
      <c r="H1090" s="91" t="e">
        <f aca="false">IF(LEN(VLOOKUP($A1090,#REF!,7,FALSE())),IF(INDEX(#REF!,MATCH($A1090,#REF!,0),4),LEFT(VLOOKUP($A1090,#REF!,7,FALSE()),LEN(VLOOKUP($A1090,#REF!,7,FALSE()))-2),CONCATENATE(LEFT(VLOOKUP($A1090,#REF!,7,FALSE()),LEN(VLOOKUP($A1090,#REF!,7,FALSE()))-2),"*")),"")</f>
        <v>#VALUE!</v>
      </c>
      <c r="I1090" s="90" t="e">
        <f aca="false">IF(LEN(VLOOKUP($A1090,#REF!,8,FALSE())),UPPER(RIGHT(VLOOKUP($A1090,#REF!,8,FALSE()), 1)),"")</f>
        <v>#VALUE!</v>
      </c>
      <c r="J1090" s="90" t="e">
        <f aca="false">IF(LEN(VLOOKUP($A1090,#REF!,4,FALSE())),UPPER(RIGHT(VLOOKUP($A1090,#REF!,4,FALSE()), 1)),"")</f>
        <v>#VALUE!</v>
      </c>
      <c r="K1090" s="90" t="e">
        <f aca="false">IF(LEN(VLOOKUP($A1090,#REF!,5,FALSE())),UPPER(RIGHT(VLOOKUP($A1090,#REF!,5,FALSE()), 1)),"")</f>
        <v>#VALUE!</v>
      </c>
      <c r="L1090" s="90" t="e">
        <f aca="false">IF(LEN(VLOOKUP($A1090,#REF!,6,FALSE())),UPPER(RIGHT(VLOOKUP($A1090,#REF!,6,FALSE()), 1)),"")</f>
        <v>#VALUE!</v>
      </c>
      <c r="M1090" s="91" t="e">
        <f aca="false">IF(LEN(VLOOKUP($A1090,#REF!,7,FALSE())),UPPER(RIGHT(VLOOKUP($A1090,#REF!,7,FALSE()), 1)),"")</f>
        <v>#VALUE!</v>
      </c>
      <c r="N1090" s="185"/>
      <c r="O1090" s="185"/>
      <c r="P1090" s="185"/>
      <c r="Q1090" s="185"/>
      <c r="R1090" s="185"/>
      <c r="S1090" s="100" t="e">
        <f aca="false">HLOOKUP("Device Tree Pin Name",#REF!,MATCH($A1090,#REF!,0),FALSE())</f>
        <v>#VALUE!</v>
      </c>
      <c r="T1090" s="95" t="e">
        <f aca="false">HLOOKUP("power rail",#REF!,MATCH($A1090,#REF!,0),FALSE())</f>
        <v>#VALUE!</v>
      </c>
      <c r="U1090" s="96" t="e">
        <f aca="false">HLOOKUP("Wake Capable",#REF!,MATCH($A1090,#REF!,0),FALSE())</f>
        <v>#VALUE!</v>
      </c>
      <c r="V1090" s="96" t="e">
        <f aca="false">HLOOKUP("Strap",#REF!,MATCH($A1090,#REF!,0),FALSE())</f>
        <v>#VALUE!</v>
      </c>
      <c r="W1090" s="96"/>
      <c r="X1090" s="96"/>
      <c r="Y1090" s="96"/>
      <c r="Z1090" s="95"/>
      <c r="AA1090" s="95" t="e">
        <f aca="false">HLOOKUP("Pad type",#REF!,MATCH($A1090,#REF!,0),FALSE())</f>
        <v>#VALUE!</v>
      </c>
      <c r="AB1090" s="100"/>
      <c r="AC1090" s="100" t="e">
        <f aca="false">HLOOKUP("POR Pin State",#REF!,MATCH($A1090,#REF!,0),FALSE())</f>
        <v>#VALUE!</v>
      </c>
      <c r="AD1090" s="187"/>
      <c r="AE1090" s="187"/>
      <c r="AF1090" s="187"/>
      <c r="AG1090" s="187"/>
      <c r="AH1090" s="188"/>
      <c r="AI1090" s="189"/>
      <c r="AJ1090" s="189"/>
      <c r="AK1090" s="189"/>
      <c r="AL1090" s="189"/>
      <c r="AM1090" s="189"/>
      <c r="AN1090" s="189"/>
      <c r="AO1090" s="189"/>
      <c r="AP1090" s="188"/>
      <c r="AQ1090" s="239" t="s">
        <v>2662</v>
      </c>
      <c r="AR1090" s="104"/>
      <c r="AS1090" s="104"/>
      <c r="AT1090" s="104"/>
      <c r="AU1090" s="104"/>
      <c r="AV1090" s="104"/>
      <c r="AW1090" s="104"/>
      <c r="AX1090" s="104"/>
      <c r="AY1090" s="104"/>
      <c r="AZ1090" s="104"/>
      <c r="BA1090" s="104"/>
      <c r="BB1090" s="104"/>
      <c r="BC1090" s="104"/>
      <c r="BD1090" s="237"/>
      <c r="BE1090" s="228" t="s">
        <v>2663</v>
      </c>
      <c r="BF1090" s="108" t="e">
        <f aca="false">VLOOKUP($A1090,#REF!, 34, FALSE())</f>
        <v>#VALUE!</v>
      </c>
      <c r="BG1090" s="108" t="e">
        <f aca="false">VLOOKUP($A1090,#REF!, 22, FALSE())</f>
        <v>#VALUE!</v>
      </c>
      <c r="BH1090" s="109"/>
    </row>
    <row r="1091" customFormat="false" ht="15" hidden="false" customHeight="false" outlineLevel="0" collapsed="false">
      <c r="A1091" s="133" t="s">
        <v>2664</v>
      </c>
      <c r="B1091" s="86" t="e">
        <f aca="false">VLOOKUP($A1091,#REF!, 34, FALSE())</f>
        <v>#VALUE!</v>
      </c>
      <c r="C1091" s="240" t="str">
        <f aca="false">CONCATENATE("unused_",A1091)</f>
        <v>unused_DDR_XM3_B9D5</v>
      </c>
      <c r="D1091" s="241" t="e">
        <f aca="false">IF(LEN(VLOOKUP($A1091,#REF!,8,FALSE())),LEFT(VLOOKUP($A1091,#REF!,8,FALSE()),LEN(VLOOKUP($A1091,#REF!,8,FALSE()))-2),"")</f>
        <v>#VALUE!</v>
      </c>
      <c r="E1091" s="241" t="e">
        <f aca="false">IF(LEN(VLOOKUP($A1091,#REF!,4,FALSE())),IF(INDEX(#REF!,MATCH($A1091,#REF!,0),1),LEFT(VLOOKUP($A1091,#REF!,4,FALSE()),LEN(VLOOKUP($A1091,#REF!,4,FALSE()))-2),CONCATENATE(LEFT(VLOOKUP($A1091,#REF!,4,FALSE()),LEN(VLOOKUP($A1091,#REF!,4,FALSE()))-2),"*")),"")</f>
        <v>#VALUE!</v>
      </c>
      <c r="F1091" s="242" t="e">
        <f aca="false">IF(LEN(VLOOKUP($A1091,#REF!,5,FALSE())),IF(INDEX(#REF!,MATCH($A1091,#REF!,0),2),LEFT(VLOOKUP($A1091,#REF!,5,FALSE()),LEN(VLOOKUP($A1091,#REF!,5,FALSE()))-2),CONCATENATE(LEFT(VLOOKUP($A1091,#REF!,5,FALSE()),LEN(VLOOKUP($A1091,#REF!,5,FALSE()))-2),"*")),"")</f>
        <v>#VALUE!</v>
      </c>
      <c r="G1091" s="242" t="e">
        <f aca="false">IF(LEN(VLOOKUP($A1091,#REF!,6,FALSE())),IF(INDEX(#REF!,MATCH($A1091,#REF!,0),3),LEFT(VLOOKUP($A1091,#REF!,6,FALSE()),LEN(VLOOKUP($A1091,#REF!,6,FALSE()))-2),CONCATENATE(LEFT(VLOOKUP($A1091,#REF!,6,FALSE()),LEN(VLOOKUP($A1091,#REF!,6,FALSE()))-2),"*")),"")</f>
        <v>#VALUE!</v>
      </c>
      <c r="H1091" s="243" t="e">
        <f aca="false">IF(LEN(VLOOKUP($A1091,#REF!,7,FALSE())),IF(INDEX(#REF!,MATCH($A1091,#REF!,0),4),LEFT(VLOOKUP($A1091,#REF!,7,FALSE()),LEN(VLOOKUP($A1091,#REF!,7,FALSE()))-2),CONCATENATE(LEFT(VLOOKUP($A1091,#REF!,7,FALSE()),LEN(VLOOKUP($A1091,#REF!,7,FALSE()))-2),"*")),"")</f>
        <v>#VALUE!</v>
      </c>
      <c r="I1091" s="242" t="e">
        <f aca="false">IF(LEN(VLOOKUP($A1091,#REF!,8,FALSE())),UPPER(RIGHT(VLOOKUP($A1091,#REF!,8,FALSE()), 1)),"")</f>
        <v>#VALUE!</v>
      </c>
      <c r="J1091" s="242" t="e">
        <f aca="false">IF(LEN(VLOOKUP($A1091,#REF!,4,FALSE())),UPPER(RIGHT(VLOOKUP($A1091,#REF!,4,FALSE()), 1)),"")</f>
        <v>#VALUE!</v>
      </c>
      <c r="K1091" s="242" t="e">
        <f aca="false">IF(LEN(VLOOKUP($A1091,#REF!,5,FALSE())),UPPER(RIGHT(VLOOKUP($A1091,#REF!,5,FALSE()), 1)),"")</f>
        <v>#VALUE!</v>
      </c>
      <c r="L1091" s="242" t="e">
        <f aca="false">IF(LEN(VLOOKUP($A1091,#REF!,6,FALSE())),UPPER(RIGHT(VLOOKUP($A1091,#REF!,6,FALSE()), 1)),"")</f>
        <v>#VALUE!</v>
      </c>
      <c r="M1091" s="243" t="e">
        <f aca="false">IF(LEN(VLOOKUP($A1091,#REF!,7,FALSE())),UPPER(RIGHT(VLOOKUP($A1091,#REF!,7,FALSE()), 1)),"")</f>
        <v>#VALUE!</v>
      </c>
      <c r="N1091" s="185"/>
      <c r="O1091" s="185"/>
      <c r="P1091" s="185"/>
      <c r="Q1091" s="185"/>
      <c r="R1091" s="185"/>
      <c r="S1091" s="100" t="e">
        <f aca="false">HLOOKUP("Device Tree Pin Name",#REF!,MATCH($A1091,#REF!,0),FALSE())</f>
        <v>#VALUE!</v>
      </c>
      <c r="T1091" s="95" t="e">
        <f aca="false">HLOOKUP("power rail",#REF!,MATCH($A1091,#REF!,0),FALSE())</f>
        <v>#VALUE!</v>
      </c>
      <c r="U1091" s="96" t="e">
        <f aca="false">HLOOKUP("Wake Capable",#REF!,MATCH($A1091,#REF!,0),FALSE())</f>
        <v>#VALUE!</v>
      </c>
      <c r="V1091" s="96" t="e">
        <f aca="false">HLOOKUP("Strap",#REF!,MATCH($A1091,#REF!,0),FALSE())</f>
        <v>#VALUE!</v>
      </c>
      <c r="W1091" s="96"/>
      <c r="X1091" s="96"/>
      <c r="Y1091" s="96"/>
      <c r="Z1091" s="95"/>
      <c r="AA1091" s="95" t="e">
        <f aca="false">HLOOKUP("Pad type",#REF!,MATCH($A1091,#REF!,0),FALSE())</f>
        <v>#VALUE!</v>
      </c>
      <c r="AB1091" s="100"/>
      <c r="AC1091" s="100" t="e">
        <f aca="false">HLOOKUP("POR Pin State",#REF!,MATCH($A1091,#REF!,0),FALSE())</f>
        <v>#VALUE!</v>
      </c>
      <c r="AD1091" s="187"/>
      <c r="AE1091" s="187"/>
      <c r="AF1091" s="187"/>
      <c r="AG1091" s="187"/>
      <c r="AH1091" s="188"/>
      <c r="AI1091" s="189"/>
      <c r="AJ1091" s="189"/>
      <c r="AK1091" s="189"/>
      <c r="AL1091" s="189"/>
      <c r="AM1091" s="189"/>
      <c r="AN1091" s="189"/>
      <c r="AO1091" s="189"/>
      <c r="AP1091" s="188"/>
      <c r="AQ1091" s="239" t="s">
        <v>2665</v>
      </c>
      <c r="AR1091" s="104"/>
      <c r="AS1091" s="104"/>
      <c r="AT1091" s="104"/>
      <c r="AU1091" s="104"/>
      <c r="AV1091" s="104"/>
      <c r="AW1091" s="104"/>
      <c r="AX1091" s="104"/>
      <c r="AY1091" s="104"/>
      <c r="AZ1091" s="104"/>
      <c r="BA1091" s="104"/>
      <c r="BB1091" s="104"/>
      <c r="BC1091" s="104"/>
      <c r="BD1091" s="237"/>
      <c r="BE1091" s="228" t="s">
        <v>2666</v>
      </c>
      <c r="BF1091" s="108" t="e">
        <f aca="false">VLOOKUP($A1091,#REF!, 34, FALSE())</f>
        <v>#VALUE!</v>
      </c>
      <c r="BG1091" s="108" t="e">
        <f aca="false">VLOOKUP($A1091,#REF!, 22, FALSE())</f>
        <v>#VALUE!</v>
      </c>
      <c r="BH1091" s="109"/>
    </row>
    <row r="1092" customFormat="false" ht="15" hidden="false" customHeight="false" outlineLevel="0" collapsed="false">
      <c r="A1092" s="133" t="s">
        <v>2667</v>
      </c>
      <c r="B1092" s="86" t="e">
        <f aca="false">VLOOKUP($A1092,#REF!, 34, FALSE())</f>
        <v>#VALUE!</v>
      </c>
      <c r="C1092" s="240" t="str">
        <f aca="false">CONCATENATE("unused_",A1092)</f>
        <v>unused_DDR_XM3_B9D6</v>
      </c>
      <c r="D1092" s="241" t="e">
        <f aca="false">IF(LEN(VLOOKUP($A1092,#REF!,8,FALSE())),LEFT(VLOOKUP($A1092,#REF!,8,FALSE()),LEN(VLOOKUP($A1092,#REF!,8,FALSE()))-2),"")</f>
        <v>#VALUE!</v>
      </c>
      <c r="E1092" s="241" t="e">
        <f aca="false">IF(LEN(VLOOKUP($A1092,#REF!,4,FALSE())),IF(INDEX(#REF!,MATCH($A1092,#REF!,0),1),LEFT(VLOOKUP($A1092,#REF!,4,FALSE()),LEN(VLOOKUP($A1092,#REF!,4,FALSE()))-2),CONCATENATE(LEFT(VLOOKUP($A1092,#REF!,4,FALSE()),LEN(VLOOKUP($A1092,#REF!,4,FALSE()))-2),"*")),"")</f>
        <v>#VALUE!</v>
      </c>
      <c r="F1092" s="242" t="e">
        <f aca="false">IF(LEN(VLOOKUP($A1092,#REF!,5,FALSE())),IF(INDEX(#REF!,MATCH($A1092,#REF!,0),2),LEFT(VLOOKUP($A1092,#REF!,5,FALSE()),LEN(VLOOKUP($A1092,#REF!,5,FALSE()))-2),CONCATENATE(LEFT(VLOOKUP($A1092,#REF!,5,FALSE()),LEN(VLOOKUP($A1092,#REF!,5,FALSE()))-2),"*")),"")</f>
        <v>#VALUE!</v>
      </c>
      <c r="G1092" s="242" t="e">
        <f aca="false">IF(LEN(VLOOKUP($A1092,#REF!,6,FALSE())),IF(INDEX(#REF!,MATCH($A1092,#REF!,0),3),LEFT(VLOOKUP($A1092,#REF!,6,FALSE()),LEN(VLOOKUP($A1092,#REF!,6,FALSE()))-2),CONCATENATE(LEFT(VLOOKUP($A1092,#REF!,6,FALSE()),LEN(VLOOKUP($A1092,#REF!,6,FALSE()))-2),"*")),"")</f>
        <v>#VALUE!</v>
      </c>
      <c r="H1092" s="243" t="e">
        <f aca="false">IF(LEN(VLOOKUP($A1092,#REF!,7,FALSE())),IF(INDEX(#REF!,MATCH($A1092,#REF!,0),4),LEFT(VLOOKUP($A1092,#REF!,7,FALSE()),LEN(VLOOKUP($A1092,#REF!,7,FALSE()))-2),CONCATENATE(LEFT(VLOOKUP($A1092,#REF!,7,FALSE()),LEN(VLOOKUP($A1092,#REF!,7,FALSE()))-2),"*")),"")</f>
        <v>#VALUE!</v>
      </c>
      <c r="I1092" s="244" t="e">
        <f aca="false">IF(LEN(VLOOKUP($A1092,#REF!,8,FALSE())),UPPER(RIGHT(VLOOKUP($A1092,#REF!,8,FALSE()), 1)),"")</f>
        <v>#VALUE!</v>
      </c>
      <c r="J1092" s="242" t="e">
        <f aca="false">IF(LEN(VLOOKUP($A1092,#REF!,4,FALSE())),UPPER(RIGHT(VLOOKUP($A1092,#REF!,4,FALSE()), 1)),"")</f>
        <v>#VALUE!</v>
      </c>
      <c r="K1092" s="242" t="e">
        <f aca="false">IF(LEN(VLOOKUP($A1092,#REF!,5,FALSE())),UPPER(RIGHT(VLOOKUP($A1092,#REF!,5,FALSE()), 1)),"")</f>
        <v>#VALUE!</v>
      </c>
      <c r="L1092" s="242" t="e">
        <f aca="false">IF(LEN(VLOOKUP($A1092,#REF!,6,FALSE())),UPPER(RIGHT(VLOOKUP($A1092,#REF!,6,FALSE()), 1)),"")</f>
        <v>#VALUE!</v>
      </c>
      <c r="M1092" s="243" t="e">
        <f aca="false">IF(LEN(VLOOKUP($A1092,#REF!,7,FALSE())),UPPER(RIGHT(VLOOKUP($A1092,#REF!,7,FALSE()), 1)),"")</f>
        <v>#VALUE!</v>
      </c>
      <c r="N1092" s="185"/>
      <c r="O1092" s="185"/>
      <c r="P1092" s="185"/>
      <c r="Q1092" s="185"/>
      <c r="R1092" s="185"/>
      <c r="S1092" s="100" t="e">
        <f aca="false">HLOOKUP("Device Tree Pin Name",#REF!,MATCH($A1092,#REF!,0),FALSE())</f>
        <v>#VALUE!</v>
      </c>
      <c r="T1092" s="95" t="e">
        <f aca="false">HLOOKUP("power rail",#REF!,MATCH($A1092,#REF!,0),FALSE())</f>
        <v>#VALUE!</v>
      </c>
      <c r="U1092" s="96" t="e">
        <f aca="false">HLOOKUP("Wake Capable",#REF!,MATCH($A1092,#REF!,0),FALSE())</f>
        <v>#VALUE!</v>
      </c>
      <c r="V1092" s="96" t="e">
        <f aca="false">HLOOKUP("Strap",#REF!,MATCH($A1092,#REF!,0),FALSE())</f>
        <v>#VALUE!</v>
      </c>
      <c r="W1092" s="96"/>
      <c r="X1092" s="96"/>
      <c r="Y1092" s="96"/>
      <c r="Z1092" s="95"/>
      <c r="AA1092" s="95" t="e">
        <f aca="false">HLOOKUP("Pad type",#REF!,MATCH($A1092,#REF!,0),FALSE())</f>
        <v>#VALUE!</v>
      </c>
      <c r="AB1092" s="100"/>
      <c r="AC1092" s="100" t="e">
        <f aca="false">HLOOKUP("POR Pin State",#REF!,MATCH($A1092,#REF!,0),FALSE())</f>
        <v>#VALUE!</v>
      </c>
      <c r="AD1092" s="187"/>
      <c r="AE1092" s="187"/>
      <c r="AF1092" s="187"/>
      <c r="AG1092" s="187"/>
      <c r="AH1092" s="188"/>
      <c r="AI1092" s="189"/>
      <c r="AJ1092" s="189"/>
      <c r="AK1092" s="189"/>
      <c r="AL1092" s="189"/>
      <c r="AM1092" s="189"/>
      <c r="AN1092" s="189"/>
      <c r="AO1092" s="189"/>
      <c r="AP1092" s="188"/>
      <c r="AQ1092" s="239" t="s">
        <v>2668</v>
      </c>
      <c r="AR1092" s="104"/>
      <c r="AS1092" s="104"/>
      <c r="AT1092" s="104"/>
      <c r="AU1092" s="104"/>
      <c r="AV1092" s="104"/>
      <c r="AW1092" s="104"/>
      <c r="AX1092" s="104"/>
      <c r="AY1092" s="104"/>
      <c r="AZ1092" s="104"/>
      <c r="BA1092" s="104"/>
      <c r="BB1092" s="104"/>
      <c r="BC1092" s="104"/>
      <c r="BD1092" s="237"/>
      <c r="BE1092" s="228" t="s">
        <v>2669</v>
      </c>
      <c r="BF1092" s="108" t="e">
        <f aca="false">VLOOKUP($A1092,#REF!, 34, FALSE())</f>
        <v>#VALUE!</v>
      </c>
      <c r="BG1092" s="108" t="e">
        <f aca="false">VLOOKUP($A1092,#REF!, 22, FALSE())</f>
        <v>#VALUE!</v>
      </c>
      <c r="BH1092" s="109"/>
    </row>
    <row r="1093" customFormat="false" ht="15" hidden="false" customHeight="false" outlineLevel="0" collapsed="false">
      <c r="A1093" s="133" t="s">
        <v>2670</v>
      </c>
      <c r="B1093" s="86" t="e">
        <f aca="false">VLOOKUP($A1093,#REF!, 34, FALSE())</f>
        <v>#VALUE!</v>
      </c>
      <c r="C1093" s="245" t="str">
        <f aca="false">CONCATENATE("unused_",A1093)</f>
        <v>unused_DDR_XM3_B9D7</v>
      </c>
      <c r="D1093" s="246" t="e">
        <f aca="false">IF(LEN(VLOOKUP($A1093,#REF!,8,FALSE())),LEFT(VLOOKUP($A1093,#REF!,8,FALSE()),LEN(VLOOKUP($A1093,#REF!,8,FALSE()))-2),"")</f>
        <v>#VALUE!</v>
      </c>
      <c r="E1093" s="241" t="e">
        <f aca="false">IF(LEN(VLOOKUP($A1093,#REF!,4,FALSE())),IF(INDEX(#REF!,MATCH($A1093,#REF!,0),1),LEFT(VLOOKUP($A1093,#REF!,4,FALSE()),LEN(VLOOKUP($A1093,#REF!,4,FALSE()))-2),CONCATENATE(LEFT(VLOOKUP($A1093,#REF!,4,FALSE()),LEN(VLOOKUP($A1093,#REF!,4,FALSE()))-2),"*")),"")</f>
        <v>#VALUE!</v>
      </c>
      <c r="F1093" s="242" t="e">
        <f aca="false">IF(LEN(VLOOKUP($A1093,#REF!,5,FALSE())),IF(INDEX(#REF!,MATCH($A1093,#REF!,0),2),LEFT(VLOOKUP($A1093,#REF!,5,FALSE()),LEN(VLOOKUP($A1093,#REF!,5,FALSE()))-2),CONCATENATE(LEFT(VLOOKUP($A1093,#REF!,5,FALSE()),LEN(VLOOKUP($A1093,#REF!,5,FALSE()))-2),"*")),"")</f>
        <v>#VALUE!</v>
      </c>
      <c r="G1093" s="242" t="e">
        <f aca="false">IF(LEN(VLOOKUP($A1093,#REF!,6,FALSE())),IF(INDEX(#REF!,MATCH($A1093,#REF!,0),3),LEFT(VLOOKUP($A1093,#REF!,6,FALSE()),LEN(VLOOKUP($A1093,#REF!,6,FALSE()))-2),CONCATENATE(LEFT(VLOOKUP($A1093,#REF!,6,FALSE()),LEN(VLOOKUP($A1093,#REF!,6,FALSE()))-2),"*")),"")</f>
        <v>#VALUE!</v>
      </c>
      <c r="H1093" s="243" t="e">
        <f aca="false">IF(LEN(VLOOKUP($A1093,#REF!,7,FALSE())),IF(INDEX(#REF!,MATCH($A1093,#REF!,0),4),LEFT(VLOOKUP($A1093,#REF!,7,FALSE()),LEN(VLOOKUP($A1093,#REF!,7,FALSE()))-2),CONCATENATE(LEFT(VLOOKUP($A1093,#REF!,7,FALSE()),LEN(VLOOKUP($A1093,#REF!,7,FALSE()))-2),"*")),"")</f>
        <v>#VALUE!</v>
      </c>
      <c r="I1093" s="244" t="e">
        <f aca="false">IF(LEN(VLOOKUP($A1093,#REF!,8,FALSE())),UPPER(RIGHT(VLOOKUP($A1093,#REF!,8,FALSE()), 1)),"")</f>
        <v>#VALUE!</v>
      </c>
      <c r="J1093" s="242" t="e">
        <f aca="false">IF(LEN(VLOOKUP($A1093,#REF!,4,FALSE())),UPPER(RIGHT(VLOOKUP($A1093,#REF!,4,FALSE()), 1)),"")</f>
        <v>#VALUE!</v>
      </c>
      <c r="K1093" s="242" t="e">
        <f aca="false">IF(LEN(VLOOKUP($A1093,#REF!,5,FALSE())),UPPER(RIGHT(VLOOKUP($A1093,#REF!,5,FALSE()), 1)),"")</f>
        <v>#VALUE!</v>
      </c>
      <c r="L1093" s="242" t="e">
        <f aca="false">IF(LEN(VLOOKUP($A1093,#REF!,6,FALSE())),UPPER(RIGHT(VLOOKUP($A1093,#REF!,6,FALSE()), 1)),"")</f>
        <v>#VALUE!</v>
      </c>
      <c r="M1093" s="243" t="e">
        <f aca="false">IF(LEN(VLOOKUP($A1093,#REF!,7,FALSE())),UPPER(RIGHT(VLOOKUP($A1093,#REF!,7,FALSE()), 1)),"")</f>
        <v>#VALUE!</v>
      </c>
      <c r="N1093" s="185"/>
      <c r="O1093" s="185"/>
      <c r="P1093" s="185"/>
      <c r="Q1093" s="185"/>
      <c r="R1093" s="185"/>
      <c r="S1093" s="100" t="e">
        <f aca="false">HLOOKUP("Device Tree Pin Name",#REF!,MATCH($A1093,#REF!,0),FALSE())</f>
        <v>#VALUE!</v>
      </c>
      <c r="T1093" s="95" t="e">
        <f aca="false">HLOOKUP("power rail",#REF!,MATCH($A1093,#REF!,0),FALSE())</f>
        <v>#VALUE!</v>
      </c>
      <c r="U1093" s="96" t="e">
        <f aca="false">HLOOKUP("Wake Capable",#REF!,MATCH($A1093,#REF!,0),FALSE())</f>
        <v>#VALUE!</v>
      </c>
      <c r="V1093" s="96" t="e">
        <f aca="false">HLOOKUP("Strap",#REF!,MATCH($A1093,#REF!,0),FALSE())</f>
        <v>#VALUE!</v>
      </c>
      <c r="W1093" s="96"/>
      <c r="X1093" s="96"/>
      <c r="Y1093" s="96"/>
      <c r="Z1093" s="95"/>
      <c r="AA1093" s="95" t="e">
        <f aca="false">HLOOKUP("Pad type",#REF!,MATCH($A1093,#REF!,0),FALSE())</f>
        <v>#VALUE!</v>
      </c>
      <c r="AB1093" s="100"/>
      <c r="AC1093" s="100" t="e">
        <f aca="false">HLOOKUP("POR Pin State",#REF!,MATCH($A1093,#REF!,0),FALSE())</f>
        <v>#VALUE!</v>
      </c>
      <c r="AD1093" s="187"/>
      <c r="AE1093" s="187"/>
      <c r="AF1093" s="187"/>
      <c r="AG1093" s="187"/>
      <c r="AH1093" s="188"/>
      <c r="AI1093" s="189"/>
      <c r="AJ1093" s="189"/>
      <c r="AK1093" s="189"/>
      <c r="AL1093" s="189"/>
      <c r="AM1093" s="189"/>
      <c r="AN1093" s="189"/>
      <c r="AO1093" s="189"/>
      <c r="AP1093" s="188"/>
      <c r="AQ1093" s="239" t="s">
        <v>2671</v>
      </c>
      <c r="AR1093" s="104"/>
      <c r="AS1093" s="104"/>
      <c r="AT1093" s="104"/>
      <c r="AU1093" s="104"/>
      <c r="AV1093" s="104"/>
      <c r="AW1093" s="104"/>
      <c r="AX1093" s="104"/>
      <c r="AY1093" s="104"/>
      <c r="AZ1093" s="104"/>
      <c r="BA1093" s="104"/>
      <c r="BB1093" s="104"/>
      <c r="BC1093" s="104"/>
      <c r="BD1093" s="237"/>
      <c r="BE1093" s="228" t="s">
        <v>2672</v>
      </c>
      <c r="BF1093" s="108" t="e">
        <f aca="false">VLOOKUP($A1093,#REF!, 34, FALSE())</f>
        <v>#VALUE!</v>
      </c>
      <c r="BG1093" s="108" t="e">
        <f aca="false">VLOOKUP($A1093,#REF!, 22, FALSE())</f>
        <v>#VALUE!</v>
      </c>
      <c r="BH1093" s="109"/>
    </row>
    <row r="1094" customFormat="false" ht="15" hidden="false" customHeight="false" outlineLevel="0" collapsed="false">
      <c r="A1094" s="133" t="s">
        <v>2673</v>
      </c>
      <c r="B1094" s="86" t="e">
        <f aca="false">VLOOKUP($A1094,#REF!, 34, FALSE())</f>
        <v>#VALUE!</v>
      </c>
      <c r="C1094" s="245" t="str">
        <f aca="false">CONCATENATE("unused_",A1094)</f>
        <v>unused_DDR_XM3_B9DMI</v>
      </c>
      <c r="D1094" s="246" t="e">
        <f aca="false">IF(LEN(VLOOKUP($A1094,#REF!,8,FALSE())),LEFT(VLOOKUP($A1094,#REF!,8,FALSE()),LEN(VLOOKUP($A1094,#REF!,8,FALSE()))-2),"")</f>
        <v>#VALUE!</v>
      </c>
      <c r="E1094" s="241" t="e">
        <f aca="false">IF(LEN(VLOOKUP($A1094,#REF!,4,FALSE())),IF(INDEX(#REF!,MATCH($A1094,#REF!,0),1),LEFT(VLOOKUP($A1094,#REF!,4,FALSE()),LEN(VLOOKUP($A1094,#REF!,4,FALSE()))-2),CONCATENATE(LEFT(VLOOKUP($A1094,#REF!,4,FALSE()),LEN(VLOOKUP($A1094,#REF!,4,FALSE()))-2),"*")),"")</f>
        <v>#VALUE!</v>
      </c>
      <c r="F1094" s="242" t="e">
        <f aca="false">IF(LEN(VLOOKUP($A1094,#REF!,5,FALSE())),IF(INDEX(#REF!,MATCH($A1094,#REF!,0),2),LEFT(VLOOKUP($A1094,#REF!,5,FALSE()),LEN(VLOOKUP($A1094,#REF!,5,FALSE()))-2),CONCATENATE(LEFT(VLOOKUP($A1094,#REF!,5,FALSE()),LEN(VLOOKUP($A1094,#REF!,5,FALSE()))-2),"*")),"")</f>
        <v>#VALUE!</v>
      </c>
      <c r="G1094" s="242" t="e">
        <f aca="false">IF(LEN(VLOOKUP($A1094,#REF!,6,FALSE())),IF(INDEX(#REF!,MATCH($A1094,#REF!,0),3),LEFT(VLOOKUP($A1094,#REF!,6,FALSE()),LEN(VLOOKUP($A1094,#REF!,6,FALSE()))-2),CONCATENATE(LEFT(VLOOKUP($A1094,#REF!,6,FALSE()),LEN(VLOOKUP($A1094,#REF!,6,FALSE()))-2),"*")),"")</f>
        <v>#VALUE!</v>
      </c>
      <c r="H1094" s="243" t="e">
        <f aca="false">IF(LEN(VLOOKUP($A1094,#REF!,7,FALSE())),IF(INDEX(#REF!,MATCH($A1094,#REF!,0),4),LEFT(VLOOKUP($A1094,#REF!,7,FALSE()),LEN(VLOOKUP($A1094,#REF!,7,FALSE()))-2),CONCATENATE(LEFT(VLOOKUP($A1094,#REF!,7,FALSE()),LEN(VLOOKUP($A1094,#REF!,7,FALSE()))-2),"*")),"")</f>
        <v>#VALUE!</v>
      </c>
      <c r="I1094" s="244" t="e">
        <f aca="false">IF(LEN(VLOOKUP($A1094,#REF!,8,FALSE())),UPPER(RIGHT(VLOOKUP($A1094,#REF!,8,FALSE()), 1)),"")</f>
        <v>#VALUE!</v>
      </c>
      <c r="J1094" s="242" t="e">
        <f aca="false">IF(LEN(VLOOKUP($A1094,#REF!,4,FALSE())),UPPER(RIGHT(VLOOKUP($A1094,#REF!,4,FALSE()), 1)),"")</f>
        <v>#VALUE!</v>
      </c>
      <c r="K1094" s="242" t="e">
        <f aca="false">IF(LEN(VLOOKUP($A1094,#REF!,5,FALSE())),UPPER(RIGHT(VLOOKUP($A1094,#REF!,5,FALSE()), 1)),"")</f>
        <v>#VALUE!</v>
      </c>
      <c r="L1094" s="242" t="e">
        <f aca="false">IF(LEN(VLOOKUP($A1094,#REF!,6,FALSE())),UPPER(RIGHT(VLOOKUP($A1094,#REF!,6,FALSE()), 1)),"")</f>
        <v>#VALUE!</v>
      </c>
      <c r="M1094" s="243" t="e">
        <f aca="false">IF(LEN(VLOOKUP($A1094,#REF!,7,FALSE())),UPPER(RIGHT(VLOOKUP($A1094,#REF!,7,FALSE()), 1)),"")</f>
        <v>#VALUE!</v>
      </c>
      <c r="N1094" s="185"/>
      <c r="O1094" s="185"/>
      <c r="P1094" s="185"/>
      <c r="Q1094" s="185"/>
      <c r="R1094" s="185"/>
      <c r="S1094" s="100" t="e">
        <f aca="false">HLOOKUP("Device Tree Pin Name",#REF!,MATCH($A1094,#REF!,0),FALSE())</f>
        <v>#VALUE!</v>
      </c>
      <c r="T1094" s="95" t="e">
        <f aca="false">HLOOKUP("power rail",#REF!,MATCH($A1094,#REF!,0),FALSE())</f>
        <v>#VALUE!</v>
      </c>
      <c r="U1094" s="96" t="e">
        <f aca="false">HLOOKUP("Wake Capable",#REF!,MATCH($A1094,#REF!,0),FALSE())</f>
        <v>#VALUE!</v>
      </c>
      <c r="V1094" s="96" t="e">
        <f aca="false">HLOOKUP("Strap",#REF!,MATCH($A1094,#REF!,0),FALSE())</f>
        <v>#VALUE!</v>
      </c>
      <c r="W1094" s="96"/>
      <c r="X1094" s="96"/>
      <c r="Y1094" s="96"/>
      <c r="Z1094" s="95"/>
      <c r="AA1094" s="95" t="e">
        <f aca="false">HLOOKUP("Pad type",#REF!,MATCH($A1094,#REF!,0),FALSE())</f>
        <v>#VALUE!</v>
      </c>
      <c r="AB1094" s="100"/>
      <c r="AC1094" s="100" t="e">
        <f aca="false">HLOOKUP("POR Pin State",#REF!,MATCH($A1094,#REF!,0),FALSE())</f>
        <v>#VALUE!</v>
      </c>
      <c r="AD1094" s="187"/>
      <c r="AE1094" s="187"/>
      <c r="AF1094" s="187"/>
      <c r="AG1094" s="187"/>
      <c r="AH1094" s="188"/>
      <c r="AI1094" s="189"/>
      <c r="AJ1094" s="189"/>
      <c r="AK1094" s="189"/>
      <c r="AL1094" s="189"/>
      <c r="AM1094" s="189"/>
      <c r="AN1094" s="189"/>
      <c r="AO1094" s="189"/>
      <c r="AP1094" s="188"/>
      <c r="AQ1094" s="239" t="s">
        <v>2673</v>
      </c>
      <c r="AR1094" s="104"/>
      <c r="AS1094" s="104"/>
      <c r="AT1094" s="104"/>
      <c r="AU1094" s="104"/>
      <c r="AV1094" s="104"/>
      <c r="AW1094" s="104"/>
      <c r="AX1094" s="104"/>
      <c r="AY1094" s="104"/>
      <c r="AZ1094" s="104"/>
      <c r="BA1094" s="104"/>
      <c r="BB1094" s="104"/>
      <c r="BC1094" s="104"/>
      <c r="BD1094" s="237"/>
      <c r="BE1094" s="228" t="s">
        <v>2674</v>
      </c>
      <c r="BF1094" s="108" t="e">
        <f aca="false">VLOOKUP($A1094,#REF!, 34, FALSE())</f>
        <v>#VALUE!</v>
      </c>
      <c r="BG1094" s="108" t="e">
        <f aca="false">VLOOKUP($A1094,#REF!, 22, FALSE())</f>
        <v>#VALUE!</v>
      </c>
      <c r="BH1094" s="109"/>
    </row>
    <row r="1095" customFormat="false" ht="15" hidden="false" customHeight="false" outlineLevel="0" collapsed="false">
      <c r="A1095" s="133" t="s">
        <v>2675</v>
      </c>
      <c r="B1095" s="86" t="e">
        <f aca="false">VLOOKUP($A1095,#REF!, 34, FALSE())</f>
        <v>#VALUE!</v>
      </c>
      <c r="C1095" s="245" t="str">
        <f aca="false">CONCATENATE("unused_",A1095)</f>
        <v>unused_DDR_XM3_B9WCK_P</v>
      </c>
      <c r="D1095" s="246" t="e">
        <f aca="false">IF(LEN(VLOOKUP($A1095,#REF!,8,FALSE())),LEFT(VLOOKUP($A1095,#REF!,8,FALSE()),LEN(VLOOKUP($A1095,#REF!,8,FALSE()))-2),"")</f>
        <v>#VALUE!</v>
      </c>
      <c r="E1095" s="241" t="e">
        <f aca="false">IF(LEN(VLOOKUP($A1095,#REF!,4,FALSE())),IF(INDEX(#REF!,MATCH($A1095,#REF!,0),1),LEFT(VLOOKUP($A1095,#REF!,4,FALSE()),LEN(VLOOKUP($A1095,#REF!,4,FALSE()))-2),CONCATENATE(LEFT(VLOOKUP($A1095,#REF!,4,FALSE()),LEN(VLOOKUP($A1095,#REF!,4,FALSE()))-2),"*")),"")</f>
        <v>#VALUE!</v>
      </c>
      <c r="F1095" s="242" t="e">
        <f aca="false">IF(LEN(VLOOKUP($A1095,#REF!,5,FALSE())),IF(INDEX(#REF!,MATCH($A1095,#REF!,0),2),LEFT(VLOOKUP($A1095,#REF!,5,FALSE()),LEN(VLOOKUP($A1095,#REF!,5,FALSE()))-2),CONCATENATE(LEFT(VLOOKUP($A1095,#REF!,5,FALSE()),LEN(VLOOKUP($A1095,#REF!,5,FALSE()))-2),"*")),"")</f>
        <v>#VALUE!</v>
      </c>
      <c r="G1095" s="242" t="e">
        <f aca="false">IF(LEN(VLOOKUP($A1095,#REF!,6,FALSE())),IF(INDEX(#REF!,MATCH($A1095,#REF!,0),3),LEFT(VLOOKUP($A1095,#REF!,6,FALSE()),LEN(VLOOKUP($A1095,#REF!,6,FALSE()))-2),CONCATENATE(LEFT(VLOOKUP($A1095,#REF!,6,FALSE()),LEN(VLOOKUP($A1095,#REF!,6,FALSE()))-2),"*")),"")</f>
        <v>#VALUE!</v>
      </c>
      <c r="H1095" s="243" t="e">
        <f aca="false">IF(LEN(VLOOKUP($A1095,#REF!,7,FALSE())),IF(INDEX(#REF!,MATCH($A1095,#REF!,0),4),LEFT(VLOOKUP($A1095,#REF!,7,FALSE()),LEN(VLOOKUP($A1095,#REF!,7,FALSE()))-2),CONCATENATE(LEFT(VLOOKUP($A1095,#REF!,7,FALSE()),LEN(VLOOKUP($A1095,#REF!,7,FALSE()))-2),"*")),"")</f>
        <v>#VALUE!</v>
      </c>
      <c r="I1095" s="244" t="e">
        <f aca="false">IF(LEN(VLOOKUP($A1095,#REF!,8,FALSE())),UPPER(RIGHT(VLOOKUP($A1095,#REF!,8,FALSE()), 1)),"")</f>
        <v>#VALUE!</v>
      </c>
      <c r="J1095" s="242" t="e">
        <f aca="false">IF(LEN(VLOOKUP($A1095,#REF!,4,FALSE())),UPPER(RIGHT(VLOOKUP($A1095,#REF!,4,FALSE()), 1)),"")</f>
        <v>#VALUE!</v>
      </c>
      <c r="K1095" s="242" t="e">
        <f aca="false">IF(LEN(VLOOKUP($A1095,#REF!,5,FALSE())),UPPER(RIGHT(VLOOKUP($A1095,#REF!,5,FALSE()), 1)),"")</f>
        <v>#VALUE!</v>
      </c>
      <c r="L1095" s="242" t="e">
        <f aca="false">IF(LEN(VLOOKUP($A1095,#REF!,6,FALSE())),UPPER(RIGHT(VLOOKUP($A1095,#REF!,6,FALSE()), 1)),"")</f>
        <v>#VALUE!</v>
      </c>
      <c r="M1095" s="243" t="e">
        <f aca="false">IF(LEN(VLOOKUP($A1095,#REF!,7,FALSE())),UPPER(RIGHT(VLOOKUP($A1095,#REF!,7,FALSE()), 1)),"")</f>
        <v>#VALUE!</v>
      </c>
      <c r="N1095" s="185"/>
      <c r="O1095" s="185"/>
      <c r="P1095" s="185"/>
      <c r="Q1095" s="185"/>
      <c r="R1095" s="185"/>
      <c r="S1095" s="100" t="e">
        <f aca="false">HLOOKUP("Device Tree Pin Name",#REF!,MATCH($A1095,#REF!,0),FALSE())</f>
        <v>#VALUE!</v>
      </c>
      <c r="T1095" s="95" t="e">
        <f aca="false">HLOOKUP("power rail",#REF!,MATCH($A1095,#REF!,0),FALSE())</f>
        <v>#VALUE!</v>
      </c>
      <c r="U1095" s="96" t="e">
        <f aca="false">HLOOKUP("Wake Capable",#REF!,MATCH($A1095,#REF!,0),FALSE())</f>
        <v>#VALUE!</v>
      </c>
      <c r="V1095" s="96" t="e">
        <f aca="false">HLOOKUP("Strap",#REF!,MATCH($A1095,#REF!,0),FALSE())</f>
        <v>#VALUE!</v>
      </c>
      <c r="W1095" s="96"/>
      <c r="X1095" s="96"/>
      <c r="Y1095" s="96"/>
      <c r="Z1095" s="95"/>
      <c r="AA1095" s="95" t="e">
        <f aca="false">HLOOKUP("Pad type",#REF!,MATCH($A1095,#REF!,0),FALSE())</f>
        <v>#VALUE!</v>
      </c>
      <c r="AB1095" s="100"/>
      <c r="AC1095" s="100" t="e">
        <f aca="false">HLOOKUP("POR Pin State",#REF!,MATCH($A1095,#REF!,0),FALSE())</f>
        <v>#VALUE!</v>
      </c>
      <c r="AD1095" s="187"/>
      <c r="AE1095" s="187"/>
      <c r="AF1095" s="187"/>
      <c r="AG1095" s="187"/>
      <c r="AH1095" s="188"/>
      <c r="AI1095" s="189"/>
      <c r="AJ1095" s="189"/>
      <c r="AK1095" s="189"/>
      <c r="AL1095" s="189"/>
      <c r="AM1095" s="189"/>
      <c r="AN1095" s="189"/>
      <c r="AO1095" s="189"/>
      <c r="AP1095" s="188"/>
      <c r="AQ1095" s="239" t="s">
        <v>2675</v>
      </c>
      <c r="AR1095" s="104"/>
      <c r="AS1095" s="104"/>
      <c r="AT1095" s="104"/>
      <c r="AU1095" s="104"/>
      <c r="AV1095" s="104"/>
      <c r="AW1095" s="104"/>
      <c r="AX1095" s="104"/>
      <c r="AY1095" s="104"/>
      <c r="AZ1095" s="104"/>
      <c r="BA1095" s="104"/>
      <c r="BB1095" s="104"/>
      <c r="BC1095" s="104"/>
      <c r="BD1095" s="237"/>
      <c r="BE1095" s="228" t="s">
        <v>2676</v>
      </c>
      <c r="BF1095" s="108" t="e">
        <f aca="false">VLOOKUP($A1095,#REF!, 34, FALSE())</f>
        <v>#VALUE!</v>
      </c>
      <c r="BG1095" s="108" t="e">
        <f aca="false">VLOOKUP($A1095,#REF!, 22, FALSE())</f>
        <v>#VALUE!</v>
      </c>
      <c r="BH1095" s="109"/>
    </row>
    <row r="1096" customFormat="false" ht="15" hidden="false" customHeight="false" outlineLevel="0" collapsed="false">
      <c r="A1096" s="1" t="s">
        <v>2677</v>
      </c>
      <c r="B1096" s="86" t="e">
        <f aca="false">VLOOKUP($A1096,#REF!, 34, FALSE())</f>
        <v>#VALUE!</v>
      </c>
      <c r="C1096" s="245" t="str">
        <f aca="false">CONCATENATE("unused_",A1096)</f>
        <v>unused_DDR_XM3_B9WCK_N</v>
      </c>
      <c r="D1096" s="246" t="e">
        <f aca="false">IF(LEN(VLOOKUP($A1096,#REF!,8,FALSE())),LEFT(VLOOKUP($A1096,#REF!,8,FALSE()),LEN(VLOOKUP($A1096,#REF!,8,FALSE()))-2),"")</f>
        <v>#VALUE!</v>
      </c>
      <c r="E1096" s="241" t="e">
        <f aca="false">IF(LEN(VLOOKUP($A1096,#REF!,4,FALSE())),IF(INDEX(#REF!,MATCH($A1096,#REF!,0),1),LEFT(VLOOKUP($A1096,#REF!,4,FALSE()),LEN(VLOOKUP($A1096,#REF!,4,FALSE()))-2),CONCATENATE(LEFT(VLOOKUP($A1096,#REF!,4,FALSE()),LEN(VLOOKUP($A1096,#REF!,4,FALSE()))-2),"*")),"")</f>
        <v>#VALUE!</v>
      </c>
      <c r="F1096" s="242" t="e">
        <f aca="false">IF(LEN(VLOOKUP($A1096,#REF!,5,FALSE())),IF(INDEX(#REF!,MATCH($A1096,#REF!,0),2),LEFT(VLOOKUP($A1096,#REF!,5,FALSE()),LEN(VLOOKUP($A1096,#REF!,5,FALSE()))-2),CONCATENATE(LEFT(VLOOKUP($A1096,#REF!,5,FALSE()),LEN(VLOOKUP($A1096,#REF!,5,FALSE()))-2),"*")),"")</f>
        <v>#VALUE!</v>
      </c>
      <c r="G1096" s="242" t="e">
        <f aca="false">IF(LEN(VLOOKUP($A1096,#REF!,6,FALSE())),IF(INDEX(#REF!,MATCH($A1096,#REF!,0),3),LEFT(VLOOKUP($A1096,#REF!,6,FALSE()),LEN(VLOOKUP($A1096,#REF!,6,FALSE()))-2),CONCATENATE(LEFT(VLOOKUP($A1096,#REF!,6,FALSE()),LEN(VLOOKUP($A1096,#REF!,6,FALSE()))-2),"*")),"")</f>
        <v>#VALUE!</v>
      </c>
      <c r="H1096" s="243" t="e">
        <f aca="false">IF(LEN(VLOOKUP($A1096,#REF!,7,FALSE())),IF(INDEX(#REF!,MATCH($A1096,#REF!,0),4),LEFT(VLOOKUP($A1096,#REF!,7,FALSE()),LEN(VLOOKUP($A1096,#REF!,7,FALSE()))-2),CONCATENATE(LEFT(VLOOKUP($A1096,#REF!,7,FALSE()),LEN(VLOOKUP($A1096,#REF!,7,FALSE()))-2),"*")),"")</f>
        <v>#VALUE!</v>
      </c>
      <c r="I1096" s="244" t="e">
        <f aca="false">IF(LEN(VLOOKUP($A1096,#REF!,8,FALSE())),UPPER(RIGHT(VLOOKUP($A1096,#REF!,8,FALSE()), 1)),"")</f>
        <v>#VALUE!</v>
      </c>
      <c r="J1096" s="242" t="e">
        <f aca="false">IF(LEN(VLOOKUP($A1096,#REF!,4,FALSE())),UPPER(RIGHT(VLOOKUP($A1096,#REF!,4,FALSE()), 1)),"")</f>
        <v>#VALUE!</v>
      </c>
      <c r="K1096" s="242" t="e">
        <f aca="false">IF(LEN(VLOOKUP($A1096,#REF!,5,FALSE())),UPPER(RIGHT(VLOOKUP($A1096,#REF!,5,FALSE()), 1)),"")</f>
        <v>#VALUE!</v>
      </c>
      <c r="L1096" s="242" t="e">
        <f aca="false">IF(LEN(VLOOKUP($A1096,#REF!,6,FALSE())),UPPER(RIGHT(VLOOKUP($A1096,#REF!,6,FALSE()), 1)),"")</f>
        <v>#VALUE!</v>
      </c>
      <c r="M1096" s="243" t="e">
        <f aca="false">IF(LEN(VLOOKUP($A1096,#REF!,7,FALSE())),UPPER(RIGHT(VLOOKUP($A1096,#REF!,7,FALSE()), 1)),"")</f>
        <v>#VALUE!</v>
      </c>
      <c r="N1096" s="185"/>
      <c r="O1096" s="185"/>
      <c r="P1096" s="185"/>
      <c r="Q1096" s="185"/>
      <c r="R1096" s="185"/>
      <c r="S1096" s="100" t="e">
        <f aca="false">HLOOKUP("Device Tree Pin Name",#REF!,MATCH($A1096,#REF!,0),FALSE())</f>
        <v>#VALUE!</v>
      </c>
      <c r="T1096" s="95" t="e">
        <f aca="false">HLOOKUP("power rail",#REF!,MATCH($A1096,#REF!,0),FALSE())</f>
        <v>#VALUE!</v>
      </c>
      <c r="U1096" s="96" t="e">
        <f aca="false">HLOOKUP("Wake Capable",#REF!,MATCH($A1096,#REF!,0),FALSE())</f>
        <v>#VALUE!</v>
      </c>
      <c r="V1096" s="96" t="e">
        <f aca="false">HLOOKUP("Strap",#REF!,MATCH($A1096,#REF!,0),FALSE())</f>
        <v>#VALUE!</v>
      </c>
      <c r="W1096" s="96"/>
      <c r="X1096" s="96"/>
      <c r="Y1096" s="96"/>
      <c r="Z1096" s="95"/>
      <c r="AA1096" s="95" t="e">
        <f aca="false">HLOOKUP("Pad type",#REF!,MATCH($A1096,#REF!,0),FALSE())</f>
        <v>#VALUE!</v>
      </c>
      <c r="AB1096" s="100"/>
      <c r="AC1096" s="100" t="e">
        <f aca="false">HLOOKUP("POR Pin State",#REF!,MATCH($A1096,#REF!,0),FALSE())</f>
        <v>#VALUE!</v>
      </c>
      <c r="AD1096" s="187"/>
      <c r="AE1096" s="187"/>
      <c r="AF1096" s="187"/>
      <c r="AG1096" s="187"/>
      <c r="AH1096" s="188"/>
      <c r="AI1096" s="189"/>
      <c r="AJ1096" s="189"/>
      <c r="AK1096" s="189"/>
      <c r="AL1096" s="189"/>
      <c r="AM1096" s="189"/>
      <c r="AN1096" s="189"/>
      <c r="AO1096" s="189"/>
      <c r="AP1096" s="188"/>
      <c r="AQ1096" s="239" t="s">
        <v>2677</v>
      </c>
      <c r="AR1096" s="104"/>
      <c r="AS1096" s="104"/>
      <c r="AT1096" s="104"/>
      <c r="AU1096" s="104"/>
      <c r="AV1096" s="104"/>
      <c r="AW1096" s="104"/>
      <c r="AX1096" s="104"/>
      <c r="AY1096" s="104"/>
      <c r="AZ1096" s="104"/>
      <c r="BA1096" s="104"/>
      <c r="BB1096" s="104"/>
      <c r="BC1096" s="104"/>
      <c r="BD1096" s="237"/>
      <c r="BE1096" s="228" t="s">
        <v>2678</v>
      </c>
      <c r="BF1096" s="108" t="e">
        <f aca="false">VLOOKUP($A1096,#REF!, 34, FALSE())</f>
        <v>#VALUE!</v>
      </c>
      <c r="BG1096" s="108" t="e">
        <f aca="false">VLOOKUP($A1096,#REF!, 22, FALSE())</f>
        <v>#VALUE!</v>
      </c>
      <c r="BH1096" s="109"/>
    </row>
    <row r="1097" customFormat="false" ht="15" hidden="false" customHeight="false" outlineLevel="0" collapsed="false">
      <c r="A1097" s="1" t="s">
        <v>2679</v>
      </c>
      <c r="B1097" s="86" t="e">
        <f aca="false">VLOOKUP($A1097,#REF!, 34, FALSE())</f>
        <v>#VALUE!</v>
      </c>
      <c r="C1097" s="245" t="str">
        <f aca="false">CONCATENATE("unused_",A1097)</f>
        <v>unused_DDR_XM3_B9RDQS_P</v>
      </c>
      <c r="D1097" s="246" t="e">
        <f aca="false">IF(LEN(VLOOKUP($A1097,#REF!,8,FALSE())),LEFT(VLOOKUP($A1097,#REF!,8,FALSE()),LEN(VLOOKUP($A1097,#REF!,8,FALSE()))-2),"")</f>
        <v>#VALUE!</v>
      </c>
      <c r="E1097" s="241" t="e">
        <f aca="false">IF(LEN(VLOOKUP($A1097,#REF!,4,FALSE())),IF(INDEX(#REF!,MATCH($A1097,#REF!,0),1),LEFT(VLOOKUP($A1097,#REF!,4,FALSE()),LEN(VLOOKUP($A1097,#REF!,4,FALSE()))-2),CONCATENATE(LEFT(VLOOKUP($A1097,#REF!,4,FALSE()),LEN(VLOOKUP($A1097,#REF!,4,FALSE()))-2),"*")),"")</f>
        <v>#VALUE!</v>
      </c>
      <c r="F1097" s="242" t="e">
        <f aca="false">IF(LEN(VLOOKUP($A1097,#REF!,5,FALSE())),IF(INDEX(#REF!,MATCH($A1097,#REF!,0),2),LEFT(VLOOKUP($A1097,#REF!,5,FALSE()),LEN(VLOOKUP($A1097,#REF!,5,FALSE()))-2),CONCATENATE(LEFT(VLOOKUP($A1097,#REF!,5,FALSE()),LEN(VLOOKUP($A1097,#REF!,5,FALSE()))-2),"*")),"")</f>
        <v>#VALUE!</v>
      </c>
      <c r="G1097" s="242" t="e">
        <f aca="false">IF(LEN(VLOOKUP($A1097,#REF!,6,FALSE())),IF(INDEX(#REF!,MATCH($A1097,#REF!,0),3),LEFT(VLOOKUP($A1097,#REF!,6,FALSE()),LEN(VLOOKUP($A1097,#REF!,6,FALSE()))-2),CONCATENATE(LEFT(VLOOKUP($A1097,#REF!,6,FALSE()),LEN(VLOOKUP($A1097,#REF!,6,FALSE()))-2),"*")),"")</f>
        <v>#VALUE!</v>
      </c>
      <c r="H1097" s="243" t="e">
        <f aca="false">IF(LEN(VLOOKUP($A1097,#REF!,7,FALSE())),IF(INDEX(#REF!,MATCH($A1097,#REF!,0),4),LEFT(VLOOKUP($A1097,#REF!,7,FALSE()),LEN(VLOOKUP($A1097,#REF!,7,FALSE()))-2),CONCATENATE(LEFT(VLOOKUP($A1097,#REF!,7,FALSE()),LEN(VLOOKUP($A1097,#REF!,7,FALSE()))-2),"*")),"")</f>
        <v>#VALUE!</v>
      </c>
      <c r="I1097" s="244" t="e">
        <f aca="false">IF(LEN(VLOOKUP($A1097,#REF!,8,FALSE())),UPPER(RIGHT(VLOOKUP($A1097,#REF!,8,FALSE()), 1)),"")</f>
        <v>#VALUE!</v>
      </c>
      <c r="J1097" s="242" t="e">
        <f aca="false">IF(LEN(VLOOKUP($A1097,#REF!,4,FALSE())),UPPER(RIGHT(VLOOKUP($A1097,#REF!,4,FALSE()), 1)),"")</f>
        <v>#VALUE!</v>
      </c>
      <c r="K1097" s="242" t="e">
        <f aca="false">IF(LEN(VLOOKUP($A1097,#REF!,5,FALSE())),UPPER(RIGHT(VLOOKUP($A1097,#REF!,5,FALSE()), 1)),"")</f>
        <v>#VALUE!</v>
      </c>
      <c r="L1097" s="242" t="e">
        <f aca="false">IF(LEN(VLOOKUP($A1097,#REF!,6,FALSE())),UPPER(RIGHT(VLOOKUP($A1097,#REF!,6,FALSE()), 1)),"")</f>
        <v>#VALUE!</v>
      </c>
      <c r="M1097" s="243" t="e">
        <f aca="false">IF(LEN(VLOOKUP($A1097,#REF!,7,FALSE())),UPPER(RIGHT(VLOOKUP($A1097,#REF!,7,FALSE()), 1)),"")</f>
        <v>#VALUE!</v>
      </c>
      <c r="N1097" s="185"/>
      <c r="O1097" s="185"/>
      <c r="P1097" s="185"/>
      <c r="Q1097" s="185"/>
      <c r="R1097" s="185"/>
      <c r="S1097" s="100" t="e">
        <f aca="false">HLOOKUP("Device Tree Pin Name",#REF!,MATCH($A1097,#REF!,0),FALSE())</f>
        <v>#VALUE!</v>
      </c>
      <c r="T1097" s="95" t="e">
        <f aca="false">HLOOKUP("power rail",#REF!,MATCH($A1097,#REF!,0),FALSE())</f>
        <v>#VALUE!</v>
      </c>
      <c r="U1097" s="96" t="e">
        <f aca="false">HLOOKUP("Wake Capable",#REF!,MATCH($A1097,#REF!,0),FALSE())</f>
        <v>#VALUE!</v>
      </c>
      <c r="V1097" s="96" t="e">
        <f aca="false">HLOOKUP("Strap",#REF!,MATCH($A1097,#REF!,0),FALSE())</f>
        <v>#VALUE!</v>
      </c>
      <c r="W1097" s="96"/>
      <c r="X1097" s="96"/>
      <c r="Y1097" s="96"/>
      <c r="Z1097" s="95"/>
      <c r="AA1097" s="95" t="e">
        <f aca="false">HLOOKUP("Pad type",#REF!,MATCH($A1097,#REF!,0),FALSE())</f>
        <v>#VALUE!</v>
      </c>
      <c r="AB1097" s="100"/>
      <c r="AC1097" s="100" t="e">
        <f aca="false">HLOOKUP("POR Pin State",#REF!,MATCH($A1097,#REF!,0),FALSE())</f>
        <v>#VALUE!</v>
      </c>
      <c r="AD1097" s="187"/>
      <c r="AE1097" s="187"/>
      <c r="AF1097" s="187"/>
      <c r="AG1097" s="187"/>
      <c r="AH1097" s="188"/>
      <c r="AI1097" s="189"/>
      <c r="AJ1097" s="189"/>
      <c r="AK1097" s="189"/>
      <c r="AL1097" s="189"/>
      <c r="AM1097" s="189"/>
      <c r="AN1097" s="189"/>
      <c r="AO1097" s="189"/>
      <c r="AP1097" s="188"/>
      <c r="AQ1097" s="239" t="s">
        <v>2679</v>
      </c>
      <c r="AR1097" s="104"/>
      <c r="AS1097" s="104"/>
      <c r="AT1097" s="104"/>
      <c r="AU1097" s="104"/>
      <c r="AV1097" s="104"/>
      <c r="AW1097" s="104"/>
      <c r="AX1097" s="104"/>
      <c r="AY1097" s="104"/>
      <c r="AZ1097" s="104"/>
      <c r="BA1097" s="104"/>
      <c r="BB1097" s="104"/>
      <c r="BC1097" s="104"/>
      <c r="BD1097" s="237"/>
      <c r="BE1097" s="228" t="s">
        <v>2680</v>
      </c>
      <c r="BF1097" s="108" t="e">
        <f aca="false">VLOOKUP($A1097,#REF!, 34, FALSE())</f>
        <v>#VALUE!</v>
      </c>
      <c r="BG1097" s="108" t="e">
        <f aca="false">VLOOKUP($A1097,#REF!, 22, FALSE())</f>
        <v>#VALUE!</v>
      </c>
      <c r="BH1097" s="109"/>
    </row>
    <row r="1098" customFormat="false" ht="15" hidden="false" customHeight="false" outlineLevel="0" collapsed="false">
      <c r="A1098" s="1" t="s">
        <v>2681</v>
      </c>
      <c r="B1098" s="86" t="e">
        <f aca="false">VLOOKUP($A1098,#REF!, 34, FALSE())</f>
        <v>#VALUE!</v>
      </c>
      <c r="C1098" s="245" t="str">
        <f aca="false">CONCATENATE("unused_",A1098)</f>
        <v>unused_DDR_XM3_B9RDQS_N</v>
      </c>
      <c r="D1098" s="246" t="e">
        <f aca="false">IF(LEN(VLOOKUP($A1098,#REF!,8,FALSE())),LEFT(VLOOKUP($A1098,#REF!,8,FALSE()),LEN(VLOOKUP($A1098,#REF!,8,FALSE()))-2),"")</f>
        <v>#VALUE!</v>
      </c>
      <c r="E1098" s="241" t="e">
        <f aca="false">IF(LEN(VLOOKUP($A1098,#REF!,4,FALSE())),IF(INDEX(#REF!,MATCH($A1098,#REF!,0),1),LEFT(VLOOKUP($A1098,#REF!,4,FALSE()),LEN(VLOOKUP($A1098,#REF!,4,FALSE()))-2),CONCATENATE(LEFT(VLOOKUP($A1098,#REF!,4,FALSE()),LEN(VLOOKUP($A1098,#REF!,4,FALSE()))-2),"*")),"")</f>
        <v>#VALUE!</v>
      </c>
      <c r="F1098" s="242" t="e">
        <f aca="false">IF(LEN(VLOOKUP($A1098,#REF!,5,FALSE())),IF(INDEX(#REF!,MATCH($A1098,#REF!,0),2),LEFT(VLOOKUP($A1098,#REF!,5,FALSE()),LEN(VLOOKUP($A1098,#REF!,5,FALSE()))-2),CONCATENATE(LEFT(VLOOKUP($A1098,#REF!,5,FALSE()),LEN(VLOOKUP($A1098,#REF!,5,FALSE()))-2),"*")),"")</f>
        <v>#VALUE!</v>
      </c>
      <c r="G1098" s="242" t="e">
        <f aca="false">IF(LEN(VLOOKUP($A1098,#REF!,6,FALSE())),IF(INDEX(#REF!,MATCH($A1098,#REF!,0),3),LEFT(VLOOKUP($A1098,#REF!,6,FALSE()),LEN(VLOOKUP($A1098,#REF!,6,FALSE()))-2),CONCATENATE(LEFT(VLOOKUP($A1098,#REF!,6,FALSE()),LEN(VLOOKUP($A1098,#REF!,6,FALSE()))-2),"*")),"")</f>
        <v>#VALUE!</v>
      </c>
      <c r="H1098" s="243" t="e">
        <f aca="false">IF(LEN(VLOOKUP($A1098,#REF!,7,FALSE())),IF(INDEX(#REF!,MATCH($A1098,#REF!,0),4),LEFT(VLOOKUP($A1098,#REF!,7,FALSE()),LEN(VLOOKUP($A1098,#REF!,7,FALSE()))-2),CONCATENATE(LEFT(VLOOKUP($A1098,#REF!,7,FALSE()),LEN(VLOOKUP($A1098,#REF!,7,FALSE()))-2),"*")),"")</f>
        <v>#VALUE!</v>
      </c>
      <c r="I1098" s="244" t="e">
        <f aca="false">IF(LEN(VLOOKUP($A1098,#REF!,8,FALSE())),UPPER(RIGHT(VLOOKUP($A1098,#REF!,8,FALSE()), 1)),"")</f>
        <v>#VALUE!</v>
      </c>
      <c r="J1098" s="242" t="e">
        <f aca="false">IF(LEN(VLOOKUP($A1098,#REF!,4,FALSE())),UPPER(RIGHT(VLOOKUP($A1098,#REF!,4,FALSE()), 1)),"")</f>
        <v>#VALUE!</v>
      </c>
      <c r="K1098" s="242" t="e">
        <f aca="false">IF(LEN(VLOOKUP($A1098,#REF!,5,FALSE())),UPPER(RIGHT(VLOOKUP($A1098,#REF!,5,FALSE()), 1)),"")</f>
        <v>#VALUE!</v>
      </c>
      <c r="L1098" s="242" t="e">
        <f aca="false">IF(LEN(VLOOKUP($A1098,#REF!,6,FALSE())),UPPER(RIGHT(VLOOKUP($A1098,#REF!,6,FALSE()), 1)),"")</f>
        <v>#VALUE!</v>
      </c>
      <c r="M1098" s="243" t="e">
        <f aca="false">IF(LEN(VLOOKUP($A1098,#REF!,7,FALSE())),UPPER(RIGHT(VLOOKUP($A1098,#REF!,7,FALSE()), 1)),"")</f>
        <v>#VALUE!</v>
      </c>
      <c r="N1098" s="185"/>
      <c r="O1098" s="185"/>
      <c r="P1098" s="185"/>
      <c r="Q1098" s="185"/>
      <c r="R1098" s="185"/>
      <c r="S1098" s="100" t="e">
        <f aca="false">HLOOKUP("Device Tree Pin Name",#REF!,MATCH($A1098,#REF!,0),FALSE())</f>
        <v>#VALUE!</v>
      </c>
      <c r="T1098" s="95" t="e">
        <f aca="false">HLOOKUP("power rail",#REF!,MATCH($A1098,#REF!,0),FALSE())</f>
        <v>#VALUE!</v>
      </c>
      <c r="U1098" s="96" t="e">
        <f aca="false">HLOOKUP("Wake Capable",#REF!,MATCH($A1098,#REF!,0),FALSE())</f>
        <v>#VALUE!</v>
      </c>
      <c r="V1098" s="96" t="e">
        <f aca="false">HLOOKUP("Strap",#REF!,MATCH($A1098,#REF!,0),FALSE())</f>
        <v>#VALUE!</v>
      </c>
      <c r="W1098" s="96"/>
      <c r="X1098" s="96"/>
      <c r="Y1098" s="96"/>
      <c r="Z1098" s="95"/>
      <c r="AA1098" s="95" t="e">
        <f aca="false">HLOOKUP("Pad type",#REF!,MATCH($A1098,#REF!,0),FALSE())</f>
        <v>#VALUE!</v>
      </c>
      <c r="AB1098" s="100"/>
      <c r="AC1098" s="100" t="e">
        <f aca="false">HLOOKUP("POR Pin State",#REF!,MATCH($A1098,#REF!,0),FALSE())</f>
        <v>#VALUE!</v>
      </c>
      <c r="AD1098" s="187"/>
      <c r="AE1098" s="187"/>
      <c r="AF1098" s="187"/>
      <c r="AG1098" s="187"/>
      <c r="AH1098" s="188"/>
      <c r="AI1098" s="189"/>
      <c r="AJ1098" s="189"/>
      <c r="AK1098" s="189"/>
      <c r="AL1098" s="189"/>
      <c r="AM1098" s="189"/>
      <c r="AN1098" s="189"/>
      <c r="AO1098" s="189"/>
      <c r="AP1098" s="188"/>
      <c r="AQ1098" s="239" t="s">
        <v>2681</v>
      </c>
      <c r="AR1098" s="104"/>
      <c r="AS1098" s="104"/>
      <c r="AT1098" s="104"/>
      <c r="AU1098" s="104"/>
      <c r="AV1098" s="104"/>
      <c r="AW1098" s="104"/>
      <c r="AX1098" s="104"/>
      <c r="AY1098" s="104"/>
      <c r="AZ1098" s="104"/>
      <c r="BA1098" s="104"/>
      <c r="BB1098" s="104"/>
      <c r="BC1098" s="104"/>
      <c r="BD1098" s="237"/>
      <c r="BE1098" s="228" t="s">
        <v>2682</v>
      </c>
      <c r="BF1098" s="108" t="e">
        <f aca="false">VLOOKUP($A1098,#REF!, 34, FALSE())</f>
        <v>#VALUE!</v>
      </c>
      <c r="BG1098" s="108" t="e">
        <f aca="false">VLOOKUP($A1098,#REF!, 22, FALSE())</f>
        <v>#VALUE!</v>
      </c>
      <c r="BH1098" s="109"/>
    </row>
    <row r="1099" customFormat="false" ht="15.75" hidden="false" customHeight="false" outlineLevel="0" collapsed="false">
      <c r="A1099" s="247" t="s">
        <v>2683</v>
      </c>
      <c r="B1099" s="247" t="s">
        <v>2684</v>
      </c>
      <c r="C1099" s="248"/>
      <c r="D1099" s="249"/>
      <c r="E1099" s="250"/>
      <c r="F1099" s="251"/>
      <c r="G1099" s="251"/>
      <c r="H1099" s="252"/>
      <c r="I1099" s="253"/>
      <c r="J1099" s="251"/>
      <c r="K1099" s="251"/>
      <c r="L1099" s="251"/>
      <c r="M1099" s="252"/>
      <c r="N1099" s="185"/>
      <c r="O1099" s="185"/>
      <c r="P1099" s="185"/>
      <c r="Q1099" s="185"/>
      <c r="R1099" s="185"/>
      <c r="S1099" s="254"/>
      <c r="T1099" s="255"/>
      <c r="U1099" s="256"/>
      <c r="V1099" s="256"/>
      <c r="W1099" s="256"/>
      <c r="X1099" s="256"/>
      <c r="Y1099" s="256"/>
      <c r="Z1099" s="255"/>
      <c r="AA1099" s="255"/>
      <c r="AB1099" s="113"/>
      <c r="AC1099" s="113"/>
      <c r="AD1099" s="187"/>
      <c r="AE1099" s="187"/>
      <c r="AF1099" s="187"/>
      <c r="AG1099" s="187"/>
      <c r="AH1099" s="188"/>
      <c r="AI1099" s="189"/>
      <c r="AJ1099" s="189"/>
      <c r="AK1099" s="189"/>
      <c r="AL1099" s="189"/>
      <c r="AM1099" s="189"/>
      <c r="AN1099" s="189"/>
      <c r="AO1099" s="189"/>
      <c r="AP1099" s="188"/>
      <c r="AQ1099" s="104"/>
      <c r="AR1099" s="104"/>
      <c r="AS1099" s="104"/>
      <c r="AT1099" s="104"/>
      <c r="AU1099" s="104"/>
      <c r="AV1099" s="104"/>
      <c r="AW1099" s="104"/>
      <c r="AX1099" s="104"/>
      <c r="AY1099" s="104"/>
      <c r="AZ1099" s="104"/>
      <c r="BA1099" s="104"/>
      <c r="BB1099" s="104"/>
      <c r="BC1099" s="257" t="s">
        <v>1118</v>
      </c>
      <c r="BD1099" s="258"/>
      <c r="BE1099" s="258"/>
      <c r="BF1099" s="247" t="s">
        <v>2684</v>
      </c>
      <c r="BG1099" s="104"/>
      <c r="BH1099" s="235"/>
    </row>
    <row r="1100" customFormat="false" ht="15" hidden="false" customHeight="false" outlineLevel="0" collapsed="false">
      <c r="A1100" s="1" t="s">
        <v>2685</v>
      </c>
      <c r="B1100" s="86" t="e">
        <f aca="false">VLOOKUP($A1100,#REF!, 34, FALSE())</f>
        <v>#VALUE!</v>
      </c>
      <c r="C1100" s="245" t="str">
        <f aca="false">CONCATENATE("unused_",A1100)</f>
        <v>unused_DDR_RESET0_N</v>
      </c>
      <c r="D1100" s="246" t="e">
        <f aca="false">IF(LEN(VLOOKUP($A1100,#REF!,8,FALSE())),LEFT(VLOOKUP($A1100,#REF!,8,FALSE()),LEN(VLOOKUP($A1100,#REF!,8,FALSE()))-2),"")</f>
        <v>#VALUE!</v>
      </c>
      <c r="E1100" s="241" t="e">
        <f aca="false">IF(LEN(VLOOKUP($A1100,#REF!,4,FALSE())),IF(INDEX(#REF!,MATCH($A1100,#REF!,0),1),LEFT(VLOOKUP($A1100,#REF!,4,FALSE()),LEN(VLOOKUP($A1100,#REF!,4,FALSE()))-2),CONCATENATE(LEFT(VLOOKUP($A1100,#REF!,4,FALSE()),LEN(VLOOKUP($A1100,#REF!,4,FALSE()))-2),"*")),"")</f>
        <v>#VALUE!</v>
      </c>
      <c r="F1100" s="242" t="e">
        <f aca="false">IF(LEN(VLOOKUP($A1100,#REF!,5,FALSE())),IF(INDEX(#REF!,MATCH($A1100,#REF!,0),2),LEFT(VLOOKUP($A1100,#REF!,5,FALSE()),LEN(VLOOKUP($A1100,#REF!,5,FALSE()))-2),CONCATENATE(LEFT(VLOOKUP($A1100,#REF!,5,FALSE()),LEN(VLOOKUP($A1100,#REF!,5,FALSE()))-2),"*")),"")</f>
        <v>#VALUE!</v>
      </c>
      <c r="G1100" s="242" t="e">
        <f aca="false">IF(LEN(VLOOKUP($A1100,#REF!,6,FALSE())),IF(INDEX(#REF!,MATCH($A1100,#REF!,0),3),LEFT(VLOOKUP($A1100,#REF!,6,FALSE()),LEN(VLOOKUP($A1100,#REF!,6,FALSE()))-2),CONCATENATE(LEFT(VLOOKUP($A1100,#REF!,6,FALSE()),LEN(VLOOKUP($A1100,#REF!,6,FALSE()))-2),"*")),"")</f>
        <v>#VALUE!</v>
      </c>
      <c r="H1100" s="243" t="e">
        <f aca="false">IF(LEN(VLOOKUP($A1100,#REF!,7,FALSE())),IF(INDEX(#REF!,MATCH($A1100,#REF!,0),4),LEFT(VLOOKUP($A1100,#REF!,7,FALSE()),LEN(VLOOKUP($A1100,#REF!,7,FALSE()))-2),CONCATENATE(LEFT(VLOOKUP($A1100,#REF!,7,FALSE()),LEN(VLOOKUP($A1100,#REF!,7,FALSE()))-2),"*")),"")</f>
        <v>#VALUE!</v>
      </c>
      <c r="I1100" s="244" t="e">
        <f aca="false">IF(LEN(VLOOKUP($A1100,#REF!,8,FALSE())),UPPER(RIGHT(VLOOKUP($A1100,#REF!,8,FALSE()), 1)),"")</f>
        <v>#VALUE!</v>
      </c>
      <c r="J1100" s="242" t="e">
        <f aca="false">IF(LEN(VLOOKUP($A1100,#REF!,4,FALSE())),UPPER(RIGHT(VLOOKUP($A1100,#REF!,4,FALSE()), 1)),"")</f>
        <v>#VALUE!</v>
      </c>
      <c r="K1100" s="242" t="e">
        <f aca="false">IF(LEN(VLOOKUP($A1100,#REF!,5,FALSE())),UPPER(RIGHT(VLOOKUP($A1100,#REF!,5,FALSE()), 1)),"")</f>
        <v>#VALUE!</v>
      </c>
      <c r="L1100" s="242" t="e">
        <f aca="false">IF(LEN(VLOOKUP($A1100,#REF!,6,FALSE())),UPPER(RIGHT(VLOOKUP($A1100,#REF!,6,FALSE()), 1)),"")</f>
        <v>#VALUE!</v>
      </c>
      <c r="M1100" s="243" t="e">
        <f aca="false">IF(LEN(VLOOKUP($A1100,#REF!,7,FALSE())),UPPER(RIGHT(VLOOKUP($A1100,#REF!,7,FALSE()), 1)),"")</f>
        <v>#VALUE!</v>
      </c>
      <c r="N1100" s="185"/>
      <c r="O1100" s="185"/>
      <c r="P1100" s="185"/>
      <c r="Q1100" s="185"/>
      <c r="R1100" s="185"/>
      <c r="S1100" s="254" t="e">
        <f aca="false">HLOOKUP("Device Tree Pin Name",#REF!,MATCH($A1100,#REF!,0),FALSE())</f>
        <v>#VALUE!</v>
      </c>
      <c r="T1100" s="255" t="e">
        <f aca="false">HLOOKUP("power rail",#REF!,MATCH($A1100,#REF!,0),FALSE())</f>
        <v>#VALUE!</v>
      </c>
      <c r="U1100" s="256" t="e">
        <f aca="false">HLOOKUP("Wake Capable",#REF!,MATCH($A1100,#REF!,0),FALSE())</f>
        <v>#VALUE!</v>
      </c>
      <c r="V1100" s="256" t="e">
        <f aca="false">HLOOKUP("Strap",#REF!,MATCH($A1100,#REF!,0),FALSE())</f>
        <v>#VALUE!</v>
      </c>
      <c r="W1100" s="256"/>
      <c r="X1100" s="256"/>
      <c r="Y1100" s="256"/>
      <c r="Z1100" s="255"/>
      <c r="AA1100" s="255" t="e">
        <f aca="false">HLOOKUP("Pad type",#REF!,MATCH($A1100,#REF!,0),FALSE())</f>
        <v>#VALUE!</v>
      </c>
      <c r="AB1100" s="113"/>
      <c r="AC1100" s="113" t="e">
        <f aca="false">HLOOKUP("POR Pin State",#REF!,MATCH($A1100,#REF!,0),FALSE())</f>
        <v>#VALUE!</v>
      </c>
      <c r="AD1100" s="187"/>
      <c r="AE1100" s="187"/>
      <c r="AF1100" s="187"/>
      <c r="AG1100" s="187"/>
      <c r="AH1100" s="188"/>
      <c r="AI1100" s="189"/>
      <c r="AJ1100" s="189"/>
      <c r="AK1100" s="189"/>
      <c r="AL1100" s="189"/>
      <c r="AM1100" s="189"/>
      <c r="AN1100" s="189"/>
      <c r="AO1100" s="189"/>
      <c r="AP1100" s="188"/>
      <c r="AQ1100" s="259" t="s">
        <v>2686</v>
      </c>
      <c r="AR1100" s="104"/>
      <c r="AS1100" s="104"/>
      <c r="AT1100" s="104"/>
      <c r="AU1100" s="104"/>
      <c r="AV1100" s="104"/>
      <c r="AW1100" s="104"/>
      <c r="AX1100" s="104"/>
      <c r="AY1100" s="104"/>
      <c r="AZ1100" s="104"/>
      <c r="BA1100" s="104"/>
      <c r="BB1100" s="104"/>
      <c r="BC1100" s="104"/>
      <c r="BD1100" s="237"/>
      <c r="BE1100" s="228" t="s">
        <v>2687</v>
      </c>
      <c r="BF1100" s="108" t="e">
        <f aca="false">VLOOKUP($A1100,#REF!, 34, FALSE())</f>
        <v>#VALUE!</v>
      </c>
      <c r="BG1100" s="108" t="e">
        <f aca="false">VLOOKUP($A1100,#REF!, 22, FALSE())</f>
        <v>#VALUE!</v>
      </c>
      <c r="BH1100" s="109"/>
    </row>
    <row r="1101" customFormat="false" ht="15" hidden="false" customHeight="false" outlineLevel="0" collapsed="false">
      <c r="A1101" s="1" t="s">
        <v>2688</v>
      </c>
      <c r="B1101" s="86" t="e">
        <f aca="false">VLOOKUP($A1101,#REF!, 34, FALSE())</f>
        <v>#VALUE!</v>
      </c>
      <c r="C1101" s="245" t="str">
        <f aca="false">CONCATENATE("unused_",A1101)</f>
        <v>unused_DDR_RESET1_N</v>
      </c>
      <c r="D1101" s="246" t="e">
        <f aca="false">IF(LEN(VLOOKUP($A1101,#REF!,8,FALSE())),LEFT(VLOOKUP($A1101,#REF!,8,FALSE()),LEN(VLOOKUP($A1101,#REF!,8,FALSE()))-2),"")</f>
        <v>#VALUE!</v>
      </c>
      <c r="E1101" s="241" t="e">
        <f aca="false">IF(LEN(VLOOKUP($A1101,#REF!,4,FALSE())),IF(INDEX(#REF!,MATCH($A1101,#REF!,0),1),LEFT(VLOOKUP($A1101,#REF!,4,FALSE()),LEN(VLOOKUP($A1101,#REF!,4,FALSE()))-2),CONCATENATE(LEFT(VLOOKUP($A1101,#REF!,4,FALSE()),LEN(VLOOKUP($A1101,#REF!,4,FALSE()))-2),"*")),"")</f>
        <v>#VALUE!</v>
      </c>
      <c r="F1101" s="242" t="e">
        <f aca="false">IF(LEN(VLOOKUP($A1101,#REF!,5,FALSE())),IF(INDEX(#REF!,MATCH($A1101,#REF!,0),2),LEFT(VLOOKUP($A1101,#REF!,5,FALSE()),LEN(VLOOKUP($A1101,#REF!,5,FALSE()))-2),CONCATENATE(LEFT(VLOOKUP($A1101,#REF!,5,FALSE()),LEN(VLOOKUP($A1101,#REF!,5,FALSE()))-2),"*")),"")</f>
        <v>#VALUE!</v>
      </c>
      <c r="G1101" s="242" t="e">
        <f aca="false">IF(LEN(VLOOKUP($A1101,#REF!,6,FALSE())),IF(INDEX(#REF!,MATCH($A1101,#REF!,0),3),LEFT(VLOOKUP($A1101,#REF!,6,FALSE()),LEN(VLOOKUP($A1101,#REF!,6,FALSE()))-2),CONCATENATE(LEFT(VLOOKUP($A1101,#REF!,6,FALSE()),LEN(VLOOKUP($A1101,#REF!,6,FALSE()))-2),"*")),"")</f>
        <v>#VALUE!</v>
      </c>
      <c r="H1101" s="243" t="e">
        <f aca="false">IF(LEN(VLOOKUP($A1101,#REF!,7,FALSE())),IF(INDEX(#REF!,MATCH($A1101,#REF!,0),4),LEFT(VLOOKUP($A1101,#REF!,7,FALSE()),LEN(VLOOKUP($A1101,#REF!,7,FALSE()))-2),CONCATENATE(LEFT(VLOOKUP($A1101,#REF!,7,FALSE()),LEN(VLOOKUP($A1101,#REF!,7,FALSE()))-2),"*")),"")</f>
        <v>#VALUE!</v>
      </c>
      <c r="I1101" s="244" t="e">
        <f aca="false">IF(LEN(VLOOKUP($A1101,#REF!,8,FALSE())),UPPER(RIGHT(VLOOKUP($A1101,#REF!,8,FALSE()), 1)),"")</f>
        <v>#VALUE!</v>
      </c>
      <c r="J1101" s="242" t="e">
        <f aca="false">IF(LEN(VLOOKUP($A1101,#REF!,4,FALSE())),UPPER(RIGHT(VLOOKUP($A1101,#REF!,4,FALSE()), 1)),"")</f>
        <v>#VALUE!</v>
      </c>
      <c r="K1101" s="242" t="e">
        <f aca="false">IF(LEN(VLOOKUP($A1101,#REF!,5,FALSE())),UPPER(RIGHT(VLOOKUP($A1101,#REF!,5,FALSE()), 1)),"")</f>
        <v>#VALUE!</v>
      </c>
      <c r="L1101" s="242" t="e">
        <f aca="false">IF(LEN(VLOOKUP($A1101,#REF!,6,FALSE())),UPPER(RIGHT(VLOOKUP($A1101,#REF!,6,FALSE()), 1)),"")</f>
        <v>#VALUE!</v>
      </c>
      <c r="M1101" s="243" t="e">
        <f aca="false">IF(LEN(VLOOKUP($A1101,#REF!,7,FALSE())),UPPER(RIGHT(VLOOKUP($A1101,#REF!,7,FALSE()), 1)),"")</f>
        <v>#VALUE!</v>
      </c>
      <c r="N1101" s="185"/>
      <c r="O1101" s="185"/>
      <c r="P1101" s="185"/>
      <c r="Q1101" s="185"/>
      <c r="R1101" s="185"/>
      <c r="S1101" s="254" t="e">
        <f aca="false">HLOOKUP("Device Tree Pin Name",#REF!,MATCH($A1101,#REF!,0),FALSE())</f>
        <v>#VALUE!</v>
      </c>
      <c r="T1101" s="255" t="e">
        <f aca="false">HLOOKUP("power rail",#REF!,MATCH($A1101,#REF!,0),FALSE())</f>
        <v>#VALUE!</v>
      </c>
      <c r="U1101" s="256" t="e">
        <f aca="false">HLOOKUP("Wake Capable",#REF!,MATCH($A1101,#REF!,0),FALSE())</f>
        <v>#VALUE!</v>
      </c>
      <c r="V1101" s="256" t="e">
        <f aca="false">HLOOKUP("Strap",#REF!,MATCH($A1101,#REF!,0),FALSE())</f>
        <v>#VALUE!</v>
      </c>
      <c r="W1101" s="256"/>
      <c r="X1101" s="256"/>
      <c r="Y1101" s="256"/>
      <c r="Z1101" s="255"/>
      <c r="AA1101" s="255" t="e">
        <f aca="false">HLOOKUP("Pad type",#REF!,MATCH($A1101,#REF!,0),FALSE())</f>
        <v>#VALUE!</v>
      </c>
      <c r="AB1101" s="113"/>
      <c r="AC1101" s="113" t="e">
        <f aca="false">HLOOKUP("POR Pin State",#REF!,MATCH($A1101,#REF!,0),FALSE())</f>
        <v>#VALUE!</v>
      </c>
      <c r="AD1101" s="260"/>
      <c r="AE1101" s="260"/>
      <c r="AF1101" s="260"/>
      <c r="AG1101" s="260"/>
      <c r="AH1101" s="261"/>
      <c r="AI1101" s="262"/>
      <c r="AJ1101" s="263"/>
      <c r="AK1101" s="263"/>
      <c r="AL1101" s="263"/>
      <c r="AM1101" s="263"/>
      <c r="AN1101" s="263"/>
      <c r="AO1101" s="263"/>
      <c r="AP1101" s="264"/>
      <c r="AQ1101" s="265" t="s">
        <v>2689</v>
      </c>
      <c r="AR1101" s="266"/>
      <c r="AS1101" s="104"/>
      <c r="AT1101" s="104"/>
      <c r="AU1101" s="104"/>
      <c r="AV1101" s="104"/>
      <c r="AW1101" s="104"/>
      <c r="AX1101" s="104"/>
      <c r="AY1101" s="104"/>
      <c r="AZ1101" s="104"/>
      <c r="BA1101" s="104"/>
      <c r="BB1101" s="104"/>
      <c r="BC1101" s="104"/>
      <c r="BD1101" s="237"/>
      <c r="BE1101" s="228" t="s">
        <v>2690</v>
      </c>
      <c r="BF1101" s="108" t="e">
        <f aca="false">VLOOKUP($A1101,#REF!, 34, FALSE())</f>
        <v>#VALUE!</v>
      </c>
      <c r="BG1101" s="108" t="e">
        <f aca="false">VLOOKUP($A1101,#REF!, 22, FALSE())</f>
        <v>#VALUE!</v>
      </c>
      <c r="BH1101" s="109"/>
    </row>
    <row r="1103" customFormat="false" ht="11.25" hidden="false" customHeight="false" outlineLevel="0" collapsed="false">
      <c r="AH1103" s="98" t="str">
        <f aca="false">IF($AQ1103=$E1103,"ENABLE",IF(OR($AQ1103=$C1103,$AR1103="Output"),"DISABLE","ENABLE"))</f>
        <v>ENABLE</v>
      </c>
    </row>
    <row r="1106" customFormat="false" ht="11.25" hidden="false" customHeight="false" outlineLevel="0" collapsed="false">
      <c r="BE1106" s="267"/>
    </row>
    <row r="1107" customFormat="false" ht="11.25" hidden="false" customHeight="false" outlineLevel="0" collapsed="false">
      <c r="BE1107" s="267"/>
    </row>
    <row r="1130" customFormat="false" ht="11.25" hidden="false" customHeight="false" outlineLevel="0" collapsed="false">
      <c r="BD1130" s="268" t="s">
        <v>2691</v>
      </c>
      <c r="BE1130" s="268"/>
      <c r="BF1130" s="268"/>
    </row>
    <row r="1131" customFormat="false" ht="11.25" hidden="false" customHeight="false" outlineLevel="0" collapsed="false">
      <c r="BD1131" s="268" t="s">
        <v>2692</v>
      </c>
      <c r="BE1131" s="268" t="s">
        <v>2693</v>
      </c>
      <c r="BF1131" s="268"/>
    </row>
    <row r="1132" customFormat="false" ht="11.25" hidden="false" customHeight="false" outlineLevel="0" collapsed="false">
      <c r="BD1132" s="269" t="s">
        <v>2694</v>
      </c>
      <c r="BE1132" s="269" t="str">
        <f aca="false">BC150</f>
        <v>1.8V/3.3V_default_1.8V</v>
      </c>
      <c r="BF1132" s="269"/>
    </row>
    <row r="1133" customFormat="false" ht="11.25" hidden="false" customHeight="false" outlineLevel="0" collapsed="false">
      <c r="BD1133" s="269" t="s">
        <v>481</v>
      </c>
      <c r="BE1133" s="269" t="str">
        <f aca="false">BC172</f>
        <v>1.8V</v>
      </c>
      <c r="BF1133" s="269"/>
    </row>
    <row r="1134" customFormat="false" ht="11.25" hidden="false" customHeight="false" outlineLevel="0" collapsed="false">
      <c r="BD1134" s="269" t="s">
        <v>448</v>
      </c>
      <c r="BE1134" s="269" t="str">
        <f aca="false">BC158</f>
        <v>1.8V</v>
      </c>
      <c r="BF1134" s="269"/>
    </row>
    <row r="1135" customFormat="false" ht="11.25" hidden="false" customHeight="false" outlineLevel="0" collapsed="false">
      <c r="BD1135" s="269" t="s">
        <v>203</v>
      </c>
      <c r="BE1135" s="269" t="str">
        <f aca="false">BC49</f>
        <v>1.8V</v>
      </c>
      <c r="BF1135" s="269"/>
    </row>
    <row r="1136" customFormat="false" ht="11.25" hidden="false" customHeight="false" outlineLevel="0" collapsed="false">
      <c r="BD1136" s="269" t="s">
        <v>2695</v>
      </c>
      <c r="BE1136" s="269" t="str">
        <f aca="false">BC36</f>
        <v>3.3V</v>
      </c>
      <c r="BF1136" s="269"/>
    </row>
    <row r="1137" customFormat="false" ht="11.25" hidden="false" customHeight="false" outlineLevel="0" collapsed="false">
      <c r="BD1137" s="269" t="s">
        <v>646</v>
      </c>
      <c r="BE1137" s="269" t="str">
        <f aca="false">BC246</f>
        <v>3.3V</v>
      </c>
      <c r="BF1137" s="269"/>
    </row>
    <row r="1138" customFormat="false" ht="11.25" hidden="false" customHeight="false" outlineLevel="0" collapsed="false">
      <c r="BD1138" s="270" t="s">
        <v>546</v>
      </c>
      <c r="BE1138" s="270" t="str">
        <f aca="false">BC201</f>
        <v>1.2V</v>
      </c>
      <c r="BF1138" s="270"/>
    </row>
  </sheetData>
  <mergeCells count="46">
    <mergeCell ref="B1:H1"/>
    <mergeCell ref="B4:H4"/>
    <mergeCell ref="B5:H5"/>
    <mergeCell ref="D6:H6"/>
    <mergeCell ref="I6:M6"/>
    <mergeCell ref="N6:R6"/>
    <mergeCell ref="T6:W6"/>
    <mergeCell ref="Z6:AB6"/>
    <mergeCell ref="AD6:AI6"/>
    <mergeCell ref="AJ6:AP6"/>
    <mergeCell ref="AQ6:BB6"/>
    <mergeCell ref="BE6:BE7"/>
    <mergeCell ref="BF6:BF7"/>
    <mergeCell ref="BG6:BG7"/>
    <mergeCell ref="BH6:BH7"/>
    <mergeCell ref="BF9:BG9"/>
    <mergeCell ref="BF49:BG49"/>
    <mergeCell ref="BF58:BG58"/>
    <mergeCell ref="BF83:BG83"/>
    <mergeCell ref="BF106:BG106"/>
    <mergeCell ref="BF109:BG109"/>
    <mergeCell ref="BF126:BG126"/>
    <mergeCell ref="BF150:BG150"/>
    <mergeCell ref="BF158:BG158"/>
    <mergeCell ref="BF172:BG172"/>
    <mergeCell ref="BF188:BG188"/>
    <mergeCell ref="BF201:BG201"/>
    <mergeCell ref="BF204:BG204"/>
    <mergeCell ref="BF217:BG217"/>
    <mergeCell ref="BF228:BG228"/>
    <mergeCell ref="BF237:BG237"/>
    <mergeCell ref="BF246:BG246"/>
    <mergeCell ref="BF257:BG257"/>
    <mergeCell ref="BF267:BG267"/>
    <mergeCell ref="BF270:BG270"/>
    <mergeCell ref="BF279:BG279"/>
    <mergeCell ref="BF284:BG284"/>
    <mergeCell ref="BF289:BG289"/>
    <mergeCell ref="BF294:BG294"/>
    <mergeCell ref="BF307:BG307"/>
    <mergeCell ref="BF308:BG308"/>
    <mergeCell ref="BF358:BG358"/>
    <mergeCell ref="BF368:BG368"/>
    <mergeCell ref="BF378:BG378"/>
    <mergeCell ref="BF419:BG419"/>
    <mergeCell ref="BF458:BG458"/>
  </mergeCells>
  <conditionalFormatting sqref="AR368 AR1:AR7 BD540:BD542 BD562:BD564 BD551:BD553 BD573:BD575 BD605:BD607 BD517:BD524 BD323:BD326 BD501:BD515 BD379:BD384 BD527:BD531 AR170 AR500 BD341:BD344 BD309:BD314 BD365:BD366 BD369:BD371 BD373:BD374 AR49 AR238:AR241 AR285:AR288 AR1102:AR1048576 AR196:AR200 AR202:AR203 AR205 AR257:AR264 AR294:AR305 BD584:BD596 BD731:BD737 BD1035:BD1041 BD885:BD886 AR307:AR308">
    <cfRule type="cellIs" priority="2" operator="equal" aboveAverage="0" equalAverage="0" bottom="0" percent="0" rank="0" text="" dxfId="0">
      <formula>"Not Assigned"</formula>
    </cfRule>
  </conditionalFormatting>
  <conditionalFormatting sqref="AP50:AP54 AD284:AF284 AD170:AF170 AD267:AF267 AF271:AF278 AD270:AF270 AF268:AF269 AJ198:AP200 AJ205:AP205 AF258:AF264 AD258:AE266 O294:Q305 S294:S305 AJ188:AP188 AJ258:AP267 AJ270:AP278 AD289:AF289 AD295:AF305 S501:S644 S650:S790 AD202:AF203 AD205:AF207 AD238:AF241 AD268:AD269 AD56:AF57 AD50:AF54 S951:S1098 S799:S934 N295 AD188:AF200 AJ295:AP305 AJ202:AP203 AJ284:AP289">
    <cfRule type="cellIs" priority="3" operator="equal" aboveAverage="0" equalAverage="0" bottom="0" percent="0" rank="0" text="" dxfId="1">
      <formula>"INVALID"</formula>
    </cfRule>
  </conditionalFormatting>
  <conditionalFormatting sqref="BD532:BD539 BD616:BD620 BD543:BD550 BD554:BD561 BD565:BD572">
    <cfRule type="cellIs" priority="4" operator="equal" aboveAverage="0" equalAverage="0" bottom="0" percent="0" rank="0" text="" dxfId="2">
      <formula>"Not Assigned"</formula>
    </cfRule>
  </conditionalFormatting>
  <conditionalFormatting sqref="BD333:BD338">
    <cfRule type="cellIs" priority="5" operator="equal" aboveAverage="0" equalAverage="0" bottom="0" percent="0" rank="0" text="" dxfId="3">
      <formula>"Not Assigned"</formula>
    </cfRule>
  </conditionalFormatting>
  <conditionalFormatting sqref="BD1084:BD1085">
    <cfRule type="cellIs" priority="6" operator="equal" aboveAverage="0" equalAverage="0" bottom="0" percent="0" rank="0" text="" dxfId="4">
      <formula>"Not Assigned"</formula>
    </cfRule>
  </conditionalFormatting>
  <conditionalFormatting sqref="AR50:AR54 AR56:AR57">
    <cfRule type="cellIs" priority="7" operator="equal" aboveAverage="0" equalAverage="0" bottom="0" percent="0" rank="0" text="" dxfId="5">
      <formula>"Not Assigned"</formula>
    </cfRule>
  </conditionalFormatting>
  <conditionalFormatting sqref="BD576:BD583 BD597:BD604 BD608:BD615">
    <cfRule type="cellIs" priority="8" operator="equal" aboveAverage="0" equalAverage="0" bottom="0" percent="0" rank="0" text="" dxfId="6">
      <formula>"Not Assigned"</formula>
    </cfRule>
  </conditionalFormatting>
  <conditionalFormatting sqref="BD516">
    <cfRule type="cellIs" priority="9" operator="equal" aboveAverage="0" equalAverage="0" bottom="0" percent="0" rank="0" text="" dxfId="7">
      <formula>"Not Assigned"</formula>
    </cfRule>
  </conditionalFormatting>
  <conditionalFormatting sqref="BD625:BD626">
    <cfRule type="cellIs" priority="10" operator="equal" aboveAverage="0" equalAverage="0" bottom="0" percent="0" rank="0" text="" dxfId="8">
      <formula>"Not Assigned"</formula>
    </cfRule>
  </conditionalFormatting>
  <conditionalFormatting sqref="BD623:BD624">
    <cfRule type="cellIs" priority="11" operator="equal" aboveAverage="0" equalAverage="0" bottom="0" percent="0" rank="0" text="" dxfId="9">
      <formula>"Not Assigned"</formula>
    </cfRule>
  </conditionalFormatting>
  <conditionalFormatting sqref="BD621:BD622">
    <cfRule type="cellIs" priority="12" operator="equal" aboveAverage="0" equalAverage="0" bottom="0" percent="0" rank="0" text="" dxfId="10">
      <formula>"Not Assigned"</formula>
    </cfRule>
  </conditionalFormatting>
  <conditionalFormatting sqref="BD629">
    <cfRule type="cellIs" priority="13" operator="equal" aboveAverage="0" equalAverage="0" bottom="0" percent="0" rank="0" text="" dxfId="11">
      <formula>"Not Assigned"</formula>
    </cfRule>
  </conditionalFormatting>
  <conditionalFormatting sqref="BD627:BD628">
    <cfRule type="cellIs" priority="14" operator="equal" aboveAverage="0" equalAverage="0" bottom="0" percent="0" rank="0" text="" dxfId="12">
      <formula>"Not Assigned"</formula>
    </cfRule>
  </conditionalFormatting>
  <conditionalFormatting sqref="BD317:BD320">
    <cfRule type="cellIs" priority="15" operator="equal" aboveAverage="0" equalAverage="0" bottom="0" percent="0" rank="0" text="" dxfId="13">
      <formula>"Not Assigned"</formula>
    </cfRule>
  </conditionalFormatting>
  <conditionalFormatting sqref="BD329:BD330">
    <cfRule type="cellIs" priority="16" operator="equal" aboveAverage="0" equalAverage="0" bottom="0" percent="0" rank="0" text="" dxfId="14">
      <formula>"Not Assigned"</formula>
    </cfRule>
  </conditionalFormatting>
  <conditionalFormatting sqref="BD331:BD332">
    <cfRule type="cellIs" priority="17" operator="equal" aboveAverage="0" equalAverage="0" bottom="0" percent="0" rank="0" text="" dxfId="15">
      <formula>"Not Assigned"</formula>
    </cfRule>
  </conditionalFormatting>
  <conditionalFormatting sqref="AR358">
    <cfRule type="cellIs" priority="18" operator="equal" aboveAverage="0" equalAverage="0" bottom="0" percent="0" rank="0" text="" dxfId="16">
      <formula>"Not Assigned"</formula>
    </cfRule>
  </conditionalFormatting>
  <conditionalFormatting sqref="BD359:BD364">
    <cfRule type="cellIs" priority="19" operator="equal" aboveAverage="0" equalAverage="0" bottom="0" percent="0" rank="0" text="" dxfId="17">
      <formula>"Not Assigned"</formula>
    </cfRule>
  </conditionalFormatting>
  <conditionalFormatting sqref="AR378">
    <cfRule type="cellIs" priority="20" operator="equal" aboveAverage="0" equalAverage="0" bottom="0" percent="0" rank="0" text="" dxfId="18">
      <formula>"Not Assigned"</formula>
    </cfRule>
  </conditionalFormatting>
  <conditionalFormatting sqref="BD385:BD386">
    <cfRule type="cellIs" priority="21" operator="equal" aboveAverage="0" equalAverage="0" bottom="0" percent="0" rank="0" text="" dxfId="19">
      <formula>"Not Assigned"</formula>
    </cfRule>
  </conditionalFormatting>
  <conditionalFormatting sqref="BD387:BD388">
    <cfRule type="cellIs" priority="22" operator="equal" aboveAverage="0" equalAverage="0" bottom="0" percent="0" rank="0" text="" dxfId="20">
      <formula>"Not Assigned"</formula>
    </cfRule>
  </conditionalFormatting>
  <conditionalFormatting sqref="BD389:BD390">
    <cfRule type="cellIs" priority="23" operator="equal" aboveAverage="0" equalAverage="0" bottom="0" percent="0" rank="0" text="" dxfId="21">
      <formula>"Not Assigned"</formula>
    </cfRule>
  </conditionalFormatting>
  <conditionalFormatting sqref="BD391:BD392">
    <cfRule type="cellIs" priority="24" operator="equal" aboveAverage="0" equalAverage="0" bottom="0" percent="0" rank="0" text="" dxfId="22">
      <formula>"Not Assigned"</formula>
    </cfRule>
  </conditionalFormatting>
  <conditionalFormatting sqref="BD393:BD394">
    <cfRule type="cellIs" priority="25" operator="equal" aboveAverage="0" equalAverage="0" bottom="0" percent="0" rank="0" text="" dxfId="23">
      <formula>"Not Assigned"</formula>
    </cfRule>
  </conditionalFormatting>
  <conditionalFormatting sqref="BD395:BD396">
    <cfRule type="cellIs" priority="26" operator="equal" aboveAverage="0" equalAverage="0" bottom="0" percent="0" rank="0" text="" dxfId="24">
      <formula>"Not Assigned"</formula>
    </cfRule>
  </conditionalFormatting>
  <conditionalFormatting sqref="BD397:BD398">
    <cfRule type="cellIs" priority="27" operator="equal" aboveAverage="0" equalAverage="0" bottom="0" percent="0" rank="0" text="" dxfId="25">
      <formula>"Not Assigned"</formula>
    </cfRule>
  </conditionalFormatting>
  <conditionalFormatting sqref="BD403:BD404">
    <cfRule type="cellIs" priority="28" operator="equal" aboveAverage="0" equalAverage="0" bottom="0" percent="0" rank="0" text="" dxfId="26">
      <formula>"Not Assigned"</formula>
    </cfRule>
  </conditionalFormatting>
  <conditionalFormatting sqref="BD405:BD406">
    <cfRule type="cellIs" priority="29" operator="equal" aboveAverage="0" equalAverage="0" bottom="0" percent="0" rank="0" text="" dxfId="27">
      <formula>"Not Assigned"</formula>
    </cfRule>
  </conditionalFormatting>
  <conditionalFormatting sqref="BD321:BD322">
    <cfRule type="cellIs" priority="30" operator="equal" aboveAverage="0" equalAverage="0" bottom="0" percent="0" rank="0" text="" dxfId="28">
      <formula>"Not Assigned"</formula>
    </cfRule>
  </conditionalFormatting>
  <conditionalFormatting sqref="BD372">
    <cfRule type="cellIs" priority="31" operator="equal" aboveAverage="0" equalAverage="0" bottom="0" percent="0" rank="0" text="" dxfId="29">
      <formula>"Not Assigned"</formula>
    </cfRule>
  </conditionalFormatting>
  <conditionalFormatting sqref="AS23 AS238:AS241 AS170 AS302:AS305 AS189:AS200 AS34:AS35 AS50:AS57 AS151:AS156 AS181:AS186 AS202:AS203 AS205 AS215:AS216 AS258:AS264 AS268:AS269 AS272:AS278 AS281:AS283 AS285:AS288 AS290:AS293 AS105">
    <cfRule type="expression" priority="32" aboveAverage="0" equalAverage="0" bottom="0" percent="0" rank="0" text="" dxfId="30">
      <formula>EXACT(AF23, "INVALID")</formula>
    </cfRule>
  </conditionalFormatting>
  <conditionalFormatting sqref="AS271">
    <cfRule type="expression" priority="33" aboveAverage="0" equalAverage="0" bottom="0" percent="0" rank="0" text="" dxfId="31">
      <formula>EXACT(AF271, "INVALID")</formula>
    </cfRule>
  </conditionalFormatting>
  <conditionalFormatting sqref="AZ23 AZ238:AZ241 AZ302:AZ305 AZ196:AZ200 AZ169:AZ170 AZ34:AZ35 AZ50:AZ57 AZ151:AZ156 AZ181:AZ186 AZ202:AZ203 AZ215:AZ216 AZ258:AZ264 AZ268:AZ269 AZ272:AZ278 AZ281:AZ283 AZ285:AZ288 AZ290:AZ293 AZ105">
    <cfRule type="expression" priority="34" aboveAverage="0" equalAverage="0" bottom="0" percent="0" rank="0" text="" dxfId="32">
      <formula>AND(NOT(ISBLANK(AZ23)), EXACT(AF23, "INVALID"))</formula>
    </cfRule>
  </conditionalFormatting>
  <conditionalFormatting sqref="BA23 BA238:BA241 BA302:BA305 BA196:BA200 BA169:BA170 BA34:BA35 BA50:BA57 BA151:BA156 BA181:BA186 BA202:BA203 BA215:BA216 BA258:BA264 BA268:BA269 BA272:BA278 BA281:BA283 BA285:BA288 BA290:BA293 BA105">
    <cfRule type="expression" priority="35" aboveAverage="0" equalAverage="0" bottom="0" percent="0" rank="0" text="" dxfId="33">
      <formula>AND(NOT(ISBLANK(BA23)), EXACT(AF23, "INVALID"))</formula>
    </cfRule>
  </conditionalFormatting>
  <conditionalFormatting sqref="AZ271">
    <cfRule type="expression" priority="36" aboveAverage="0" equalAverage="0" bottom="0" percent="0" rank="0" text="" dxfId="34">
      <formula>AND(NOT(ISBLANK(AZ271)), EXACT(AF271, "INVALID"))</formula>
    </cfRule>
  </conditionalFormatting>
  <conditionalFormatting sqref="BA271">
    <cfRule type="expression" priority="37" aboveAverage="0" equalAverage="0" bottom="0" percent="0" rank="0" text="" dxfId="35">
      <formula>AND(NOT(ISBLANK(BA271)), EXACT(AF271, "INVALID"))</formula>
    </cfRule>
  </conditionalFormatting>
  <conditionalFormatting sqref="AR23 AR238:AR241 AR34:AR35 AR50:AR57 AR151:AR156 AR159:AR170 AR181:AR186 AR189:AR200 AR202:AR203 AR205:AR207 AR215:AR216 AR295:AR305 AR258:AR266 AR268:AR269 AR271:AR278 AR280:AR283 AR285:AR288 AR290:AR293 AR105 AR247:AR248 AR119:AR120">
    <cfRule type="expression" priority="38" aboveAverage="0" equalAverage="0" bottom="0" percent="0" rank="0" text="" dxfId="36">
      <formula>NOT($AL23)</formula>
    </cfRule>
  </conditionalFormatting>
  <conditionalFormatting sqref="AR268:AR269">
    <cfRule type="cellIs" priority="39" operator="equal" aboveAverage="0" equalAverage="0" bottom="0" percent="0" rank="0" text="" dxfId="37">
      <formula>"Not Assigned"</formula>
    </cfRule>
  </conditionalFormatting>
  <conditionalFormatting sqref="AR271:AR278">
    <cfRule type="cellIs" priority="40" operator="equal" aboveAverage="0" equalAverage="0" bottom="0" percent="0" rank="0" text="" dxfId="38">
      <formula>"Not Assigned"</formula>
    </cfRule>
  </conditionalFormatting>
  <conditionalFormatting sqref="BD525:BD526">
    <cfRule type="cellIs" priority="41" operator="equal" aboveAverage="0" equalAverage="0" bottom="0" percent="0" rank="0" text="" dxfId="39">
      <formula>"Not Assigned"</formula>
    </cfRule>
  </conditionalFormatting>
  <conditionalFormatting sqref="AQ341:AQ344 AQ403:AQ406 AQ308:AQ314 AQ23 AQ317:AQ326 AQ329:AQ338 AQ378:AQ398 AQ34:AQ35 AQ50:AQ57 AQ151:AQ156 AQ159:AQ170 AQ181:AQ186 AQ189:AQ200 AQ202:AQ203 AQ205:AQ207 AQ215:AQ216 AQ295:AQ305 AQ258:AQ264 AQ268:AQ269 AQ271:AQ278 AQ280:AQ283 AQ285:AQ288 AQ290:AQ293 AQ358:AQ366 AQ408:AQ414 AQ424:AQ441 AQ105 AQ500:AQ648 AQ247:AQ248 AQ119:AQ120 AQ451:AQ455 AQ465:AQ482 AQ799:AQ946 AQ650:AQ797 AQ951:AQ1085 AQ1100:AQ1594 AQ368:AQ374 AQ419:AQ421 AQ458:AQ460">
    <cfRule type="expression" priority="42" aboveAverage="0" equalAverage="0" bottom="0" percent="0" rank="0" text="" dxfId="40">
      <formula>REPLACE($AQ23,8,LEN($AQ23),"")="unused_"</formula>
    </cfRule>
  </conditionalFormatting>
  <conditionalFormatting sqref="AQ399:AQ402">
    <cfRule type="expression" priority="43" aboveAverage="0" equalAverage="0" bottom="0" percent="0" rank="0" text="" dxfId="41">
      <formula>RIGHT($AQ399, 1)="*"</formula>
    </cfRule>
    <cfRule type="expression" priority="44" aboveAverage="0" equalAverage="0" bottom="0" percent="0" rank="0" text="" dxfId="42">
      <formula>REPLACE($AQ399,8,LEN($AQ399),"")="unused_"</formula>
    </cfRule>
  </conditionalFormatting>
  <conditionalFormatting sqref="AQ265">
    <cfRule type="expression" priority="45" aboveAverage="0" equalAverage="0" bottom="0" percent="0" rank="0" text="" dxfId="43">
      <formula>RIGHT($AQ265, 1)="*"</formula>
    </cfRule>
    <cfRule type="expression" priority="46" aboveAverage="0" equalAverage="0" bottom="0" percent="0" rank="0" text="" dxfId="44">
      <formula>REPLACE($AQ265,8,LEN($AQ265),"")="unused_"</formula>
    </cfRule>
  </conditionalFormatting>
  <conditionalFormatting sqref="AF265">
    <cfRule type="cellIs" priority="47" operator="equal" aboveAverage="0" equalAverage="0" bottom="0" percent="0" rank="0" text="" dxfId="45">
      <formula>"INVALID"</formula>
    </cfRule>
  </conditionalFormatting>
  <conditionalFormatting sqref="AS265">
    <cfRule type="expression" priority="48" aboveAverage="0" equalAverage="0" bottom="0" percent="0" rank="0" text="" dxfId="46">
      <formula>EXACT(AF265, "INVALID")</formula>
    </cfRule>
  </conditionalFormatting>
  <conditionalFormatting sqref="AZ265">
    <cfRule type="expression" priority="49" aboveAverage="0" equalAverage="0" bottom="0" percent="0" rank="0" text="" dxfId="47">
      <formula>AND(NOT(ISBLANK(AZ265)), EXACT(AF265, "INVALID"))</formula>
    </cfRule>
  </conditionalFormatting>
  <conditionalFormatting sqref="BA265">
    <cfRule type="expression" priority="50" aboveAverage="0" equalAverage="0" bottom="0" percent="0" rank="0" text="" dxfId="48">
      <formula>AND(NOT(ISBLANK(BA265)), EXACT(AF265, "INVALID"))</formula>
    </cfRule>
  </conditionalFormatting>
  <conditionalFormatting sqref="AR265">
    <cfRule type="cellIs" priority="51" operator="equal" aboveAverage="0" equalAverage="0" bottom="0" percent="0" rank="0" text="" dxfId="49">
      <formula>"Not Assigned"</formula>
    </cfRule>
  </conditionalFormatting>
  <conditionalFormatting sqref="AQ266">
    <cfRule type="expression" priority="52" aboveAverage="0" equalAverage="0" bottom="0" percent="0" rank="0" text="" dxfId="50">
      <formula>RIGHT($AQ266, 1)="*"</formula>
    </cfRule>
    <cfRule type="expression" priority="53" aboveAverage="0" equalAverage="0" bottom="0" percent="0" rank="0" text="" dxfId="51">
      <formula>REPLACE($AQ266,8,LEN($AQ266),"")="unused_"</formula>
    </cfRule>
  </conditionalFormatting>
  <conditionalFormatting sqref="AF266">
    <cfRule type="cellIs" priority="54" operator="equal" aboveAverage="0" equalAverage="0" bottom="0" percent="0" rank="0" text="" dxfId="52">
      <formula>"INVALID"</formula>
    </cfRule>
  </conditionalFormatting>
  <conditionalFormatting sqref="AS266">
    <cfRule type="expression" priority="55" aboveAverage="0" equalAverage="0" bottom="0" percent="0" rank="0" text="" dxfId="53">
      <formula>EXACT(AF266, "INVALID")</formula>
    </cfRule>
  </conditionalFormatting>
  <conditionalFormatting sqref="AZ266">
    <cfRule type="expression" priority="56" aboveAverage="0" equalAverage="0" bottom="0" percent="0" rank="0" text="" dxfId="54">
      <formula>AND(NOT(ISBLANK(AZ266)), EXACT(AF266, "INVALID"))</formula>
    </cfRule>
  </conditionalFormatting>
  <conditionalFormatting sqref="BA266">
    <cfRule type="expression" priority="57" aboveAverage="0" equalAverage="0" bottom="0" percent="0" rank="0" text="" dxfId="55">
      <formula>AND(NOT(ISBLANK(BA266)), EXACT(AF266, "INVALID"))</formula>
    </cfRule>
  </conditionalFormatting>
  <conditionalFormatting sqref="AR266">
    <cfRule type="cellIs" priority="58" operator="equal" aboveAverage="0" equalAverage="0" bottom="0" percent="0" rank="0" text="" dxfId="56">
      <formula>"Not Assigned"</formula>
    </cfRule>
  </conditionalFormatting>
  <conditionalFormatting sqref="BD339:BD340">
    <cfRule type="cellIs" priority="59" operator="equal" aboveAverage="0" equalAverage="0" bottom="0" percent="0" rank="0" text="" dxfId="57">
      <formula>"Not Assigned"</formula>
    </cfRule>
  </conditionalFormatting>
  <conditionalFormatting sqref="AQ339:AQ340">
    <cfRule type="expression" priority="60" aboveAverage="0" equalAverage="0" bottom="0" percent="0" rank="0" text="" dxfId="58">
      <formula>RIGHT($AQ339, 1)="*"</formula>
    </cfRule>
    <cfRule type="expression" priority="61" aboveAverage="0" equalAverage="0" bottom="0" percent="0" rank="0" text="" dxfId="59">
      <formula>REPLACE($AQ339,8,LEN($AQ339),"")="unused_"</formula>
    </cfRule>
  </conditionalFormatting>
  <conditionalFormatting sqref="BD347:BD350">
    <cfRule type="cellIs" priority="62" operator="equal" aboveAverage="0" equalAverage="0" bottom="0" percent="0" rank="0" text="" dxfId="60">
      <formula>"Not Assigned"</formula>
    </cfRule>
  </conditionalFormatting>
  <conditionalFormatting sqref="AQ347:AQ350">
    <cfRule type="expression" priority="63" aboveAverage="0" equalAverage="0" bottom="0" percent="0" rank="0" text="" dxfId="61">
      <formula>RIGHT($AQ347, 1)="*"</formula>
    </cfRule>
    <cfRule type="expression" priority="64" aboveAverage="0" equalAverage="0" bottom="0" percent="0" rank="0" text="" dxfId="62">
      <formula>REPLACE($AQ347,8,LEN($AQ347),"")="unused_"</formula>
    </cfRule>
  </conditionalFormatting>
  <conditionalFormatting sqref="BD345:BD346">
    <cfRule type="cellIs" priority="65" operator="equal" aboveAverage="0" equalAverage="0" bottom="0" percent="0" rank="0" text="" dxfId="63">
      <formula>"Not Assigned"</formula>
    </cfRule>
  </conditionalFormatting>
  <conditionalFormatting sqref="AQ345:AQ346">
    <cfRule type="expression" priority="66" aboveAverage="0" equalAverage="0" bottom="0" percent="0" rank="0" text="" dxfId="64">
      <formula>RIGHT($AQ345, 1)="*"</formula>
    </cfRule>
    <cfRule type="expression" priority="67" aboveAverage="0" equalAverage="0" bottom="0" percent="0" rank="0" text="" dxfId="65">
      <formula>REPLACE($AQ345,8,LEN($AQ345),"")="unused_"</formula>
    </cfRule>
  </conditionalFormatting>
  <conditionalFormatting sqref="BD353:BD356">
    <cfRule type="cellIs" priority="68" operator="equal" aboveAverage="0" equalAverage="0" bottom="0" percent="0" rank="0" text="" dxfId="66">
      <formula>"Not Assigned"</formula>
    </cfRule>
  </conditionalFormatting>
  <conditionalFormatting sqref="AQ353:AQ356">
    <cfRule type="expression" priority="69" aboveAverage="0" equalAverage="0" bottom="0" percent="0" rank="0" text="" dxfId="67">
      <formula>RIGHT($AQ353, 1)="*"</formula>
    </cfRule>
    <cfRule type="expression" priority="70" aboveAverage="0" equalAverage="0" bottom="0" percent="0" rank="0" text="" dxfId="68">
      <formula>REPLACE($AQ353,8,LEN($AQ353),"")="unused_"</formula>
    </cfRule>
  </conditionalFormatting>
  <conditionalFormatting sqref="BD351:BD352">
    <cfRule type="cellIs" priority="71" operator="equal" aboveAverage="0" equalAverage="0" bottom="0" percent="0" rank="0" text="" dxfId="69">
      <formula>"Not Assigned"</formula>
    </cfRule>
  </conditionalFormatting>
  <conditionalFormatting sqref="AQ351:AQ352">
    <cfRule type="expression" priority="72" aboveAverage="0" equalAverage="0" bottom="0" percent="0" rank="0" text="" dxfId="70">
      <formula>RIGHT($AQ351, 1)="*"</formula>
    </cfRule>
    <cfRule type="expression" priority="73" aboveAverage="0" equalAverage="0" bottom="0" percent="0" rank="0" text="" dxfId="71">
      <formula>REPLACE($AQ351,8,LEN($AQ351),"")="unused_"</formula>
    </cfRule>
  </conditionalFormatting>
  <conditionalFormatting sqref="BD399:BD400">
    <cfRule type="cellIs" priority="74" operator="equal" aboveAverage="0" equalAverage="0" bottom="0" percent="0" rank="0" text="" dxfId="72">
      <formula>"Not Assigned"</formula>
    </cfRule>
  </conditionalFormatting>
  <conditionalFormatting sqref="BD401:BD402">
    <cfRule type="cellIs" priority="75" operator="equal" aboveAverage="0" equalAverage="0" bottom="0" percent="0" rank="0" text="" dxfId="73">
      <formula>"Not Assigned"</formula>
    </cfRule>
  </conditionalFormatting>
  <conditionalFormatting sqref="BD636:BD640">
    <cfRule type="cellIs" priority="76" operator="equal" aboveAverage="0" equalAverage="0" bottom="0" percent="0" rank="0" text="" dxfId="74">
      <formula>"Not Assigned"</formula>
    </cfRule>
  </conditionalFormatting>
  <conditionalFormatting sqref="BD630:BD635">
    <cfRule type="cellIs" priority="77" operator="equal" aboveAverage="0" equalAverage="0" bottom="0" percent="0" rank="0" text="" dxfId="75">
      <formula>"Not Assigned"</formula>
    </cfRule>
  </conditionalFormatting>
  <conditionalFormatting sqref="BD641:BD644">
    <cfRule type="cellIs" priority="78" operator="equal" aboveAverage="0" equalAverage="0" bottom="0" percent="0" rank="0" text="" dxfId="76">
      <formula>"Not Assigned"</formula>
    </cfRule>
  </conditionalFormatting>
  <conditionalFormatting sqref="AJ50:AJ54 AJ56:AJ57 AJ170 AJ196:AJ197 AJ268:AJ269 AJ238:AJ241 AJ271:AO278 AJ285:AO288 AJ198:AO200 AJ202:AO203 AJ205:AO205 AJ258:AO266 AJ295:AO305">
    <cfRule type="cellIs" priority="79" operator="equal" aboveAverage="0" equalAverage="0" bottom="0" percent="0" rank="0" text="" dxfId="77">
      <formula>0</formula>
    </cfRule>
  </conditionalFormatting>
  <conditionalFormatting sqref="AK50:AK54 AK56:AK57 AK170 AK302:AK305 AK268:AK269 AK196:AK197 AK238:AK241">
    <cfRule type="cellIs" priority="80" operator="equal" aboveAverage="0" equalAverage="0" bottom="0" percent="0" rank="0" text="" dxfId="78">
      <formula>0</formula>
    </cfRule>
  </conditionalFormatting>
  <conditionalFormatting sqref="AL50:AL54 AL56:AL57 AL170 AL302:AL305 AL268:AL269 AL196:AL197 AL238:AL241">
    <cfRule type="cellIs" priority="81" operator="equal" aboveAverage="0" equalAverage="0" bottom="0" percent="0" rank="0" text="" dxfId="79">
      <formula>0</formula>
    </cfRule>
  </conditionalFormatting>
  <conditionalFormatting sqref="AM50:AM54 AM56:AM57 AM170 AM302:AM305 AM268:AM269 AM196:AM197 AM238:AM241">
    <cfRule type="cellIs" priority="82" operator="equal" aboveAverage="0" equalAverage="0" bottom="0" percent="0" rank="0" text="" dxfId="80">
      <formula>0</formula>
    </cfRule>
  </conditionalFormatting>
  <conditionalFormatting sqref="AN50:AN54 AN56:AN57 AN170 AN302:AN305 AN268:AN269 AN196:AN197 AN238:AN241">
    <cfRule type="cellIs" priority="83" operator="equal" aboveAverage="0" equalAverage="0" bottom="0" percent="0" rank="0" text="" dxfId="81">
      <formula>0</formula>
    </cfRule>
  </conditionalFormatting>
  <conditionalFormatting sqref="AP56:AP57">
    <cfRule type="cellIs" priority="84" operator="equal" aboveAverage="0" equalAverage="0" bottom="0" percent="0" rank="0" text="" dxfId="82">
      <formula>"INVALID"</formula>
    </cfRule>
  </conditionalFormatting>
  <conditionalFormatting sqref="AJ56:AJ57">
    <cfRule type="cellIs" priority="85" operator="equal" aboveAverage="0" equalAverage="0" bottom="0" percent="0" rank="0" text="" dxfId="83">
      <formula>"INVALID"</formula>
    </cfRule>
  </conditionalFormatting>
  <conditionalFormatting sqref="AK56:AK57">
    <cfRule type="cellIs" priority="86" operator="equal" aboveAverage="0" equalAverage="0" bottom="0" percent="0" rank="0" text="" dxfId="84">
      <formula>"INVALID"</formula>
    </cfRule>
  </conditionalFormatting>
  <conditionalFormatting sqref="AL56:AM57">
    <cfRule type="cellIs" priority="87" operator="equal" aboveAverage="0" equalAverage="0" bottom="0" percent="0" rank="0" text="" dxfId="85">
      <formula>"INVALID"</formula>
    </cfRule>
  </conditionalFormatting>
  <conditionalFormatting sqref="AK56:AK57">
    <cfRule type="cellIs" priority="88" operator="equal" aboveAverage="0" equalAverage="0" bottom="0" percent="0" rank="0" text="" dxfId="86">
      <formula>"INVALID"</formula>
    </cfRule>
  </conditionalFormatting>
  <conditionalFormatting sqref="AL56:AL57">
    <cfRule type="cellIs" priority="89" operator="equal" aboveAverage="0" equalAverage="0" bottom="0" percent="0" rank="0" text="" dxfId="87">
      <formula>"INVALID"</formula>
    </cfRule>
  </conditionalFormatting>
  <conditionalFormatting sqref="AM56:AM57">
    <cfRule type="cellIs" priority="90" operator="equal" aboveAverage="0" equalAverage="0" bottom="0" percent="0" rank="0" text="" dxfId="88">
      <formula>"INVALID"</formula>
    </cfRule>
  </conditionalFormatting>
  <conditionalFormatting sqref="AN56:AN57">
    <cfRule type="cellIs" priority="91" operator="equal" aboveAverage="0" equalAverage="0" bottom="0" percent="0" rank="0" text="" dxfId="89">
      <formula>"INVALID"</formula>
    </cfRule>
  </conditionalFormatting>
  <conditionalFormatting sqref="AP170">
    <cfRule type="cellIs" priority="92" operator="equal" aboveAverage="0" equalAverage="0" bottom="0" percent="0" rank="0" text="" dxfId="90">
      <formula>"INVALID"</formula>
    </cfRule>
  </conditionalFormatting>
  <conditionalFormatting sqref="AJ170">
    <cfRule type="cellIs" priority="93" operator="equal" aboveAverage="0" equalAverage="0" bottom="0" percent="0" rank="0" text="" dxfId="91">
      <formula>"INVALID"</formula>
    </cfRule>
  </conditionalFormatting>
  <conditionalFormatting sqref="AK170">
    <cfRule type="cellIs" priority="94" operator="equal" aboveAverage="0" equalAverage="0" bottom="0" percent="0" rank="0" text="" dxfId="92">
      <formula>"INVALID"</formula>
    </cfRule>
  </conditionalFormatting>
  <conditionalFormatting sqref="AL170:AM170">
    <cfRule type="cellIs" priority="95" operator="equal" aboveAverage="0" equalAverage="0" bottom="0" percent="0" rank="0" text="" dxfId="93">
      <formula>"INVALID"</formula>
    </cfRule>
  </conditionalFormatting>
  <conditionalFormatting sqref="AK170">
    <cfRule type="cellIs" priority="96" operator="equal" aboveAverage="0" equalAverage="0" bottom="0" percent="0" rank="0" text="" dxfId="94">
      <formula>"INVALID"</formula>
    </cfRule>
  </conditionalFormatting>
  <conditionalFormatting sqref="AL170">
    <cfRule type="cellIs" priority="97" operator="equal" aboveAverage="0" equalAverage="0" bottom="0" percent="0" rank="0" text="" dxfId="95">
      <formula>"INVALID"</formula>
    </cfRule>
  </conditionalFormatting>
  <conditionalFormatting sqref="AM170">
    <cfRule type="cellIs" priority="98" operator="equal" aboveAverage="0" equalAverage="0" bottom="0" percent="0" rank="0" text="" dxfId="96">
      <formula>"INVALID"</formula>
    </cfRule>
  </conditionalFormatting>
  <conditionalFormatting sqref="AN170">
    <cfRule type="cellIs" priority="99" operator="equal" aboveAverage="0" equalAverage="0" bottom="0" percent="0" rank="0" text="" dxfId="97">
      <formula>"INVALID"</formula>
    </cfRule>
  </conditionalFormatting>
  <conditionalFormatting sqref="AP302:AP305 AP238:AP241">
    <cfRule type="cellIs" priority="100" operator="equal" aboveAverage="0" equalAverage="0" bottom="0" percent="0" rank="0" text="" dxfId="98">
      <formula>"INVALID"</formula>
    </cfRule>
  </conditionalFormatting>
  <conditionalFormatting sqref="AJ302:AJ305 AJ238:AJ241">
    <cfRule type="cellIs" priority="101" operator="equal" aboveAverage="0" equalAverage="0" bottom="0" percent="0" rank="0" text="" dxfId="99">
      <formula>"INVALID"</formula>
    </cfRule>
  </conditionalFormatting>
  <conditionalFormatting sqref="AK302:AK305 AK238:AK241">
    <cfRule type="cellIs" priority="102" operator="equal" aboveAverage="0" equalAverage="0" bottom="0" percent="0" rank="0" text="" dxfId="100">
      <formula>"INVALID"</formula>
    </cfRule>
  </conditionalFormatting>
  <conditionalFormatting sqref="AL302:AM305 AL238:AM241">
    <cfRule type="cellIs" priority="103" operator="equal" aboveAverage="0" equalAverage="0" bottom="0" percent="0" rank="0" text="" dxfId="101">
      <formula>"INVALID"</formula>
    </cfRule>
  </conditionalFormatting>
  <conditionalFormatting sqref="AK302:AK305 AK238:AK241">
    <cfRule type="cellIs" priority="104" operator="equal" aboveAverage="0" equalAverage="0" bottom="0" percent="0" rank="0" text="" dxfId="102">
      <formula>"INVALID"</formula>
    </cfRule>
  </conditionalFormatting>
  <conditionalFormatting sqref="AL302:AL305 AL238:AL241">
    <cfRule type="cellIs" priority="105" operator="equal" aboveAverage="0" equalAverage="0" bottom="0" percent="0" rank="0" text="" dxfId="103">
      <formula>"INVALID"</formula>
    </cfRule>
  </conditionalFormatting>
  <conditionalFormatting sqref="AM302:AM305 AM238:AM241">
    <cfRule type="cellIs" priority="106" operator="equal" aboveAverage="0" equalAverage="0" bottom="0" percent="0" rank="0" text="" dxfId="104">
      <formula>"INVALID"</formula>
    </cfRule>
  </conditionalFormatting>
  <conditionalFormatting sqref="AN302:AN305 AN238:AN241">
    <cfRule type="cellIs" priority="107" operator="equal" aboveAverage="0" equalAverage="0" bottom="0" percent="0" rank="0" text="" dxfId="105">
      <formula>"INVALID"</formula>
    </cfRule>
  </conditionalFormatting>
  <conditionalFormatting sqref="AP196:AP197">
    <cfRule type="cellIs" priority="108" operator="equal" aboveAverage="0" equalAverage="0" bottom="0" percent="0" rank="0" text="" dxfId="106">
      <formula>"INVALID"</formula>
    </cfRule>
  </conditionalFormatting>
  <conditionalFormatting sqref="AJ196:AJ197">
    <cfRule type="cellIs" priority="109" operator="equal" aboveAverage="0" equalAverage="0" bottom="0" percent="0" rank="0" text="" dxfId="107">
      <formula>"INVALID"</formula>
    </cfRule>
  </conditionalFormatting>
  <conditionalFormatting sqref="AK196:AK197">
    <cfRule type="cellIs" priority="110" operator="equal" aboveAverage="0" equalAverage="0" bottom="0" percent="0" rank="0" text="" dxfId="108">
      <formula>"INVALID"</formula>
    </cfRule>
  </conditionalFormatting>
  <conditionalFormatting sqref="AL196:AM197">
    <cfRule type="cellIs" priority="111" operator="equal" aboveAverage="0" equalAverage="0" bottom="0" percent="0" rank="0" text="" dxfId="109">
      <formula>"INVALID"</formula>
    </cfRule>
  </conditionalFormatting>
  <conditionalFormatting sqref="AK196:AK197">
    <cfRule type="cellIs" priority="112" operator="equal" aboveAverage="0" equalAverage="0" bottom="0" percent="0" rank="0" text="" dxfId="110">
      <formula>"INVALID"</formula>
    </cfRule>
  </conditionalFormatting>
  <conditionalFormatting sqref="AL196:AL197">
    <cfRule type="cellIs" priority="113" operator="equal" aboveAverage="0" equalAverage="0" bottom="0" percent="0" rank="0" text="" dxfId="111">
      <formula>"INVALID"</formula>
    </cfRule>
  </conditionalFormatting>
  <conditionalFormatting sqref="AM196:AM197">
    <cfRule type="cellIs" priority="114" operator="equal" aboveAverage="0" equalAverage="0" bottom="0" percent="0" rank="0" text="" dxfId="112">
      <formula>"INVALID"</formula>
    </cfRule>
  </conditionalFormatting>
  <conditionalFormatting sqref="AN196:AN197">
    <cfRule type="cellIs" priority="115" operator="equal" aboveAverage="0" equalAverage="0" bottom="0" percent="0" rank="0" text="" dxfId="113">
      <formula>"INVALID"</formula>
    </cfRule>
  </conditionalFormatting>
  <conditionalFormatting sqref="AP268:AP269">
    <cfRule type="cellIs" priority="116" operator="equal" aboveAverage="0" equalAverage="0" bottom="0" percent="0" rank="0" text="" dxfId="114">
      <formula>"INVALID"</formula>
    </cfRule>
  </conditionalFormatting>
  <conditionalFormatting sqref="AJ268:AJ269">
    <cfRule type="cellIs" priority="117" operator="equal" aboveAverage="0" equalAverage="0" bottom="0" percent="0" rank="0" text="" dxfId="115">
      <formula>"INVALID"</formula>
    </cfRule>
  </conditionalFormatting>
  <conditionalFormatting sqref="AK268:AK269">
    <cfRule type="cellIs" priority="118" operator="equal" aboveAverage="0" equalAverage="0" bottom="0" percent="0" rank="0" text="" dxfId="116">
      <formula>"INVALID"</formula>
    </cfRule>
  </conditionalFormatting>
  <conditionalFormatting sqref="AL268:AM269">
    <cfRule type="cellIs" priority="119" operator="equal" aboveAverage="0" equalAverage="0" bottom="0" percent="0" rank="0" text="" dxfId="117">
      <formula>"INVALID"</formula>
    </cfRule>
  </conditionalFormatting>
  <conditionalFormatting sqref="AK268:AK269">
    <cfRule type="cellIs" priority="120" operator="equal" aboveAverage="0" equalAverage="0" bottom="0" percent="0" rank="0" text="" dxfId="118">
      <formula>"INVALID"</formula>
    </cfRule>
  </conditionalFormatting>
  <conditionalFormatting sqref="AL268:AL269">
    <cfRule type="cellIs" priority="121" operator="equal" aboveAverage="0" equalAverage="0" bottom="0" percent="0" rank="0" text="" dxfId="119">
      <formula>"INVALID"</formula>
    </cfRule>
  </conditionalFormatting>
  <conditionalFormatting sqref="AM268:AM269">
    <cfRule type="cellIs" priority="122" operator="equal" aboveAverage="0" equalAverage="0" bottom="0" percent="0" rank="0" text="" dxfId="120">
      <formula>"INVALID"</formula>
    </cfRule>
  </conditionalFormatting>
  <conditionalFormatting sqref="AN268:AN269">
    <cfRule type="cellIs" priority="123" operator="equal" aboveAverage="0" equalAverage="0" bottom="0" percent="0" rank="0" text="" dxfId="121">
      <formula>"INVALID"</formula>
    </cfRule>
  </conditionalFormatting>
  <conditionalFormatting sqref="AQ23 AQ34:AQ35 AQ50:AQ57 AQ151:AQ156 AQ159:AQ170 AQ181:AQ186 AQ189:AQ200 AQ202:AQ203 AQ205:AQ207 AQ215:AQ216 AQ295:AQ305 AQ258:AQ266 AQ268:AQ269 AQ271:AQ278 AQ280:AQ283 AQ285:AQ288 AQ290:AQ293 AQ105 AQ247:AQ248 AQ119:AQ120">
    <cfRule type="expression" priority="124" aboveAverage="0" equalAverage="0" bottom="0" percent="0" rank="0" text="" dxfId="122">
      <formula>NOT($AJ23)</formula>
    </cfRule>
    <cfRule type="expression" priority="125" aboveAverage="0" equalAverage="0" bottom="0" percent="0" rank="0" text="" dxfId="123">
      <formula>RIGHT($AQ23, 1)="*"</formula>
    </cfRule>
  </conditionalFormatting>
  <conditionalFormatting sqref="AS23 AS238:AS241 AS10:AS21 AZ22:BA23 AZ238:BA245 AS25:AS35 AZ34:BA35 AS50:AS57 AZ50:BA57 AZ159:BA170 AS151:AS156 AZ181:BA186 AS189:AS200 AZ189:BA200 AZ202:BA203 AS202:AS203 AZ205:BA207 AZ215:BA216 AS205:AS216 AS295:AS305 AZ258:BA266 AZ247:BA256 AS258:AS266 AZ268:BA269 AS268:AS269 AZ271:BA278 AS271:AS278 AZ280:BA283 AS280:AS283 AZ285:BA288 AS285:AS288 AS290:AS293 AZ290:BA293 AS104:AS105 AZ105:BA105 AS247:AS248 AZ46:BA48 AS84:AS95 AZ96:BA97 AS110:AS125 AZ119:BA120 AZ136:BA138 AZ148:BA149 AZ218:BA220 AS221:AS227 AS229:AS236 AS98:AS101 AZ102:BA103 AZ80:BA80 AS59:AS70 AZ71:BA72 AS73:AS76 AZ77:BA78 AZ82:BA82 AZ151:BA157 AS159:AS171 AS173:AS187 AZ295:BA306">
    <cfRule type="expression" priority="126" aboveAverage="0" equalAverage="0" bottom="0" percent="0" rank="0" text="" dxfId="124">
      <formula>NOT($AN10)</formula>
    </cfRule>
  </conditionalFormatting>
  <conditionalFormatting sqref="AS23 AS238:AS241 AS34:AS35 AS50:AS57 AS151:AS156 AS159:AS170 AS181:AS186 AS189:AS200 AS202:AS203 AS205:AS207 AS215:AS216 AS295:AS305 AS258:AS266 AS268:AS269 AS271:AS278 AS280:AS283 AS285:AS288 AS290:AS293 AS105 AS247:AS248 AS119:AS120">
    <cfRule type="expression" priority="127" aboveAverage="0" equalAverage="0" bottom="0" percent="0" rank="0" text="" dxfId="125">
      <formula>NOT($AK23)</formula>
    </cfRule>
  </conditionalFormatting>
  <conditionalFormatting sqref="AD10:AF18">
    <cfRule type="cellIs" priority="128" operator="equal" aboveAverage="0" equalAverage="0" bottom="0" percent="0" rank="0" text="" dxfId="126">
      <formula>"INVALID"</formula>
    </cfRule>
  </conditionalFormatting>
  <conditionalFormatting sqref="AO50:AO54 AO56:AO57 AO170 AO302:AO305 AO268:AO269 AO196:AO197 AO238:AO241">
    <cfRule type="cellIs" priority="129" operator="equal" aboveAverage="0" equalAverage="0" bottom="0" percent="0" rank="0" text="" dxfId="127">
      <formula>0</formula>
    </cfRule>
  </conditionalFormatting>
  <conditionalFormatting sqref="AO56:AO57">
    <cfRule type="cellIs" priority="130" operator="equal" aboveAverage="0" equalAverage="0" bottom="0" percent="0" rank="0" text="" dxfId="128">
      <formula>"INVALID"</formula>
    </cfRule>
  </conditionalFormatting>
  <conditionalFormatting sqref="AO56:AO57">
    <cfRule type="cellIs" priority="131" operator="equal" aboveAverage="0" equalAverage="0" bottom="0" percent="0" rank="0" text="" dxfId="129">
      <formula>"INVALID"</formula>
    </cfRule>
  </conditionalFormatting>
  <conditionalFormatting sqref="AO170">
    <cfRule type="cellIs" priority="132" operator="equal" aboveAverage="0" equalAverage="0" bottom="0" percent="0" rank="0" text="" dxfId="130">
      <formula>"INVALID"</formula>
    </cfRule>
  </conditionalFormatting>
  <conditionalFormatting sqref="AO170">
    <cfRule type="cellIs" priority="133" operator="equal" aboveAverage="0" equalAverage="0" bottom="0" percent="0" rank="0" text="" dxfId="131">
      <formula>"INVALID"</formula>
    </cfRule>
  </conditionalFormatting>
  <conditionalFormatting sqref="AO302:AO305 AO238:AO241">
    <cfRule type="cellIs" priority="134" operator="equal" aboveAverage="0" equalAverage="0" bottom="0" percent="0" rank="0" text="" dxfId="132">
      <formula>"INVALID"</formula>
    </cfRule>
  </conditionalFormatting>
  <conditionalFormatting sqref="AO302:AO305 AO238:AO241">
    <cfRule type="cellIs" priority="135" operator="equal" aboveAverage="0" equalAverage="0" bottom="0" percent="0" rank="0" text="" dxfId="133">
      <formula>"INVALID"</formula>
    </cfRule>
  </conditionalFormatting>
  <conditionalFormatting sqref="AO196:AO197">
    <cfRule type="cellIs" priority="136" operator="equal" aboveAverage="0" equalAverage="0" bottom="0" percent="0" rank="0" text="" dxfId="134">
      <formula>"INVALID"</formula>
    </cfRule>
  </conditionalFormatting>
  <conditionalFormatting sqref="AO196:AO197">
    <cfRule type="cellIs" priority="137" operator="equal" aboveAverage="0" equalAverage="0" bottom="0" percent="0" rank="0" text="" dxfId="135">
      <formula>"INVALID"</formula>
    </cfRule>
  </conditionalFormatting>
  <conditionalFormatting sqref="AO268:AO269">
    <cfRule type="cellIs" priority="138" operator="equal" aboveAverage="0" equalAverage="0" bottom="0" percent="0" rank="0" text="" dxfId="136">
      <formula>"INVALID"</formula>
    </cfRule>
  </conditionalFormatting>
  <conditionalFormatting sqref="AO268:AO269">
    <cfRule type="cellIs" priority="139" operator="equal" aboveAverage="0" equalAverage="0" bottom="0" percent="0" rank="0" text="" dxfId="137">
      <formula>"INVALID"</formula>
    </cfRule>
  </conditionalFormatting>
  <conditionalFormatting sqref="AD285:AF288">
    <cfRule type="cellIs" priority="140" operator="equal" aboveAverage="0" equalAverage="0" bottom="0" percent="0" rank="0" text="" dxfId="138">
      <formula>"INVALID"</formula>
    </cfRule>
  </conditionalFormatting>
  <conditionalFormatting sqref="AR10:AR18">
    <cfRule type="cellIs" priority="141" operator="equal" aboveAverage="0" equalAverage="0" bottom="0" percent="0" rank="0" text="" dxfId="139">
      <formula>"Not Assigned"</formula>
    </cfRule>
  </conditionalFormatting>
  <conditionalFormatting sqref="AS10:AS18">
    <cfRule type="expression" priority="142" aboveAverage="0" equalAverage="0" bottom="0" percent="0" rank="0" text="" dxfId="140">
      <formula>EXACT(AF10, "INVALID")</formula>
    </cfRule>
  </conditionalFormatting>
  <conditionalFormatting sqref="AZ10:AZ18">
    <cfRule type="expression" priority="143" aboveAverage="0" equalAverage="0" bottom="0" percent="0" rank="0" text="" dxfId="141">
      <formula>AND(NOT(ISBLANK(AZ10)), EXACT(AF10, "INVALID"))</formula>
    </cfRule>
  </conditionalFormatting>
  <conditionalFormatting sqref="BA10:BA18">
    <cfRule type="expression" priority="144" aboveAverage="0" equalAverage="0" bottom="0" percent="0" rank="0" text="" dxfId="142">
      <formula>AND(NOT(ISBLANK(BA10)), EXACT(AF10, "INVALID"))</formula>
    </cfRule>
  </conditionalFormatting>
  <conditionalFormatting sqref="AR10:AR18">
    <cfRule type="expression" priority="145" aboveAverage="0" equalAverage="0" bottom="0" percent="0" rank="0" text="" dxfId="143">
      <formula>NOT($AL10)</formula>
    </cfRule>
  </conditionalFormatting>
  <conditionalFormatting sqref="AQ10:AQ18">
    <cfRule type="expression" priority="146" aboveAverage="0" equalAverage="0" bottom="0" percent="0" rank="0" text="" dxfId="144">
      <formula>REPLACE($AQ10,8,LEN($AQ10),"")="unused_"</formula>
    </cfRule>
  </conditionalFormatting>
  <conditionalFormatting sqref="AJ10:AJ18">
    <cfRule type="cellIs" priority="147" operator="equal" aboveAverage="0" equalAverage="0" bottom="0" percent="0" rank="0" text="" dxfId="145">
      <formula>0</formula>
    </cfRule>
  </conditionalFormatting>
  <conditionalFormatting sqref="AK10:AK18">
    <cfRule type="cellIs" priority="148" operator="equal" aboveAverage="0" equalAverage="0" bottom="0" percent="0" rank="0" text="" dxfId="146">
      <formula>0</formula>
    </cfRule>
  </conditionalFormatting>
  <conditionalFormatting sqref="AL10:AL18">
    <cfRule type="cellIs" priority="149" operator="equal" aboveAverage="0" equalAverage="0" bottom="0" percent="0" rank="0" text="" dxfId="147">
      <formula>0</formula>
    </cfRule>
  </conditionalFormatting>
  <conditionalFormatting sqref="AM10:AM18">
    <cfRule type="cellIs" priority="150" operator="equal" aboveAverage="0" equalAverage="0" bottom="0" percent="0" rank="0" text="" dxfId="148">
      <formula>0</formula>
    </cfRule>
  </conditionalFormatting>
  <conditionalFormatting sqref="AN10:AN18">
    <cfRule type="cellIs" priority="151" operator="equal" aboveAverage="0" equalAverage="0" bottom="0" percent="0" rank="0" text="" dxfId="149">
      <formula>0</formula>
    </cfRule>
  </conditionalFormatting>
  <conditionalFormatting sqref="AP10:AP18">
    <cfRule type="cellIs" priority="152" operator="equal" aboveAverage="0" equalAverage="0" bottom="0" percent="0" rank="0" text="" dxfId="150">
      <formula>"INVALID"</formula>
    </cfRule>
  </conditionalFormatting>
  <conditionalFormatting sqref="AJ10:AJ18">
    <cfRule type="cellIs" priority="153" operator="equal" aboveAverage="0" equalAverage="0" bottom="0" percent="0" rank="0" text="" dxfId="151">
      <formula>"INVALID"</formula>
    </cfRule>
  </conditionalFormatting>
  <conditionalFormatting sqref="AK10:AK18">
    <cfRule type="cellIs" priority="154" operator="equal" aboveAverage="0" equalAverage="0" bottom="0" percent="0" rank="0" text="" dxfId="152">
      <formula>"INVALID"</formula>
    </cfRule>
  </conditionalFormatting>
  <conditionalFormatting sqref="AL10:AM18">
    <cfRule type="cellIs" priority="155" operator="equal" aboveAverage="0" equalAverage="0" bottom="0" percent="0" rank="0" text="" dxfId="153">
      <formula>"INVALID"</formula>
    </cfRule>
  </conditionalFormatting>
  <conditionalFormatting sqref="AK10:AK18">
    <cfRule type="cellIs" priority="156" operator="equal" aboveAverage="0" equalAverage="0" bottom="0" percent="0" rank="0" text="" dxfId="154">
      <formula>"INVALID"</formula>
    </cfRule>
  </conditionalFormatting>
  <conditionalFormatting sqref="AL10:AL18">
    <cfRule type="cellIs" priority="157" operator="equal" aboveAverage="0" equalAverage="0" bottom="0" percent="0" rank="0" text="" dxfId="155">
      <formula>"INVALID"</formula>
    </cfRule>
  </conditionalFormatting>
  <conditionalFormatting sqref="AM10:AM18">
    <cfRule type="cellIs" priority="158" operator="equal" aboveAverage="0" equalAverage="0" bottom="0" percent="0" rank="0" text="" dxfId="156">
      <formula>"INVALID"</formula>
    </cfRule>
  </conditionalFormatting>
  <conditionalFormatting sqref="AN10:AN18">
    <cfRule type="cellIs" priority="159" operator="equal" aboveAverage="0" equalAverage="0" bottom="0" percent="0" rank="0" text="" dxfId="157">
      <formula>"INVALID"</formula>
    </cfRule>
  </conditionalFormatting>
  <conditionalFormatting sqref="AT190 AT197:AT200">
    <cfRule type="expression" priority="160" aboveAverage="0" equalAverage="0" bottom="0" percent="0" rank="0" text="" dxfId="158">
      <formula>NOT($AM190)</formula>
    </cfRule>
  </conditionalFormatting>
  <conditionalFormatting sqref="AQ10:AQ18">
    <cfRule type="expression" priority="161" aboveAverage="0" equalAverage="0" bottom="0" percent="0" rank="0" text="" dxfId="159">
      <formula>NOT($AJ10)</formula>
    </cfRule>
    <cfRule type="expression" priority="162" aboveAverage="0" equalAverage="0" bottom="0" percent="0" rank="0" text="" dxfId="160">
      <formula>RIGHT($AQ10, 1)="*"</formula>
    </cfRule>
  </conditionalFormatting>
  <conditionalFormatting sqref="AZ10:BA18">
    <cfRule type="expression" priority="163" aboveAverage="0" equalAverage="0" bottom="0" percent="0" rank="0" text="" dxfId="161">
      <formula>NOT($AN10)</formula>
    </cfRule>
  </conditionalFormatting>
  <conditionalFormatting sqref="AS10:AS18">
    <cfRule type="expression" priority="164" aboveAverage="0" equalAverage="0" bottom="0" percent="0" rank="0" text="" dxfId="162">
      <formula>NOT($AK10)</formula>
    </cfRule>
  </conditionalFormatting>
  <conditionalFormatting sqref="AO10:AO18">
    <cfRule type="cellIs" priority="165" operator="equal" aboveAverage="0" equalAverage="0" bottom="0" percent="0" rank="0" text="" dxfId="163">
      <formula>0</formula>
    </cfRule>
  </conditionalFormatting>
  <conditionalFormatting sqref="AO10:AO18">
    <cfRule type="cellIs" priority="166" operator="equal" aboveAverage="0" equalAverage="0" bottom="0" percent="0" rank="0" text="" dxfId="164">
      <formula>"INVALID"</formula>
    </cfRule>
  </conditionalFormatting>
  <conditionalFormatting sqref="AO10:AO18">
    <cfRule type="cellIs" priority="167" operator="equal" aboveAverage="0" equalAverage="0" bottom="0" percent="0" rank="0" text="" dxfId="165">
      <formula>"INVALID"</formula>
    </cfRule>
  </conditionalFormatting>
  <conditionalFormatting sqref="AD23:AF23 AD19:AF21">
    <cfRule type="cellIs" priority="168" operator="equal" aboveAverage="0" equalAverage="0" bottom="0" percent="0" rank="0" text="" dxfId="166">
      <formula>"INVALID"</formula>
    </cfRule>
  </conditionalFormatting>
  <conditionalFormatting sqref="AR19:AR21 AR23">
    <cfRule type="cellIs" priority="169" operator="equal" aboveAverage="0" equalAverage="0" bottom="0" percent="0" rank="0" text="" dxfId="167">
      <formula>"Not Assigned"</formula>
    </cfRule>
  </conditionalFormatting>
  <conditionalFormatting sqref="AS19:AS21">
    <cfRule type="expression" priority="170" aboveAverage="0" equalAverage="0" bottom="0" percent="0" rank="0" text="" dxfId="168">
      <formula>EXACT(AF19, "INVALID")</formula>
    </cfRule>
  </conditionalFormatting>
  <conditionalFormatting sqref="AZ19:AZ21">
    <cfRule type="expression" priority="171" aboveAverage="0" equalAverage="0" bottom="0" percent="0" rank="0" text="" dxfId="169">
      <formula>AND(NOT(ISBLANK(AZ19)), EXACT(AF19, "INVALID"))</formula>
    </cfRule>
  </conditionalFormatting>
  <conditionalFormatting sqref="BA19:BA21">
    <cfRule type="expression" priority="172" aboveAverage="0" equalAverage="0" bottom="0" percent="0" rank="0" text="" dxfId="170">
      <formula>AND(NOT(ISBLANK(BA19)), EXACT(AF19, "INVALID"))</formula>
    </cfRule>
  </conditionalFormatting>
  <conditionalFormatting sqref="AR19:AR21">
    <cfRule type="expression" priority="173" aboveAverage="0" equalAverage="0" bottom="0" percent="0" rank="0" text="" dxfId="171">
      <formula>NOT($AL19)</formula>
    </cfRule>
  </conditionalFormatting>
  <conditionalFormatting sqref="AQ19:AQ21">
    <cfRule type="expression" priority="174" aboveAverage="0" equalAverage="0" bottom="0" percent="0" rank="0" text="" dxfId="172">
      <formula>REPLACE($AQ19,8,LEN($AQ19),"")="unused_"</formula>
    </cfRule>
  </conditionalFormatting>
  <conditionalFormatting sqref="AJ19:AJ21 AJ23">
    <cfRule type="cellIs" priority="175" operator="equal" aboveAverage="0" equalAverage="0" bottom="0" percent="0" rank="0" text="" dxfId="173">
      <formula>0</formula>
    </cfRule>
  </conditionalFormatting>
  <conditionalFormatting sqref="AK19:AK21 AK23">
    <cfRule type="cellIs" priority="176" operator="equal" aboveAverage="0" equalAverage="0" bottom="0" percent="0" rank="0" text="" dxfId="174">
      <formula>0</formula>
    </cfRule>
  </conditionalFormatting>
  <conditionalFormatting sqref="AL19:AL21 AL23">
    <cfRule type="cellIs" priority="177" operator="equal" aboveAverage="0" equalAverage="0" bottom="0" percent="0" rank="0" text="" dxfId="175">
      <formula>0</formula>
    </cfRule>
  </conditionalFormatting>
  <conditionalFormatting sqref="AM19:AM21 AM23">
    <cfRule type="cellIs" priority="178" operator="equal" aboveAverage="0" equalAverage="0" bottom="0" percent="0" rank="0" text="" dxfId="176">
      <formula>0</formula>
    </cfRule>
  </conditionalFormatting>
  <conditionalFormatting sqref="AN19:AN21 AN23">
    <cfRule type="cellIs" priority="179" operator="equal" aboveAverage="0" equalAverage="0" bottom="0" percent="0" rank="0" text="" dxfId="177">
      <formula>0</formula>
    </cfRule>
  </conditionalFormatting>
  <conditionalFormatting sqref="AP19:AP21 AP23">
    <cfRule type="cellIs" priority="180" operator="equal" aboveAverage="0" equalAverage="0" bottom="0" percent="0" rank="0" text="" dxfId="178">
      <formula>"INVALID"</formula>
    </cfRule>
  </conditionalFormatting>
  <conditionalFormatting sqref="AJ19:AJ21 AJ23">
    <cfRule type="cellIs" priority="181" operator="equal" aboveAverage="0" equalAverage="0" bottom="0" percent="0" rank="0" text="" dxfId="179">
      <formula>"INVALID"</formula>
    </cfRule>
  </conditionalFormatting>
  <conditionalFormatting sqref="AK19:AK21 AK23">
    <cfRule type="cellIs" priority="182" operator="equal" aboveAverage="0" equalAverage="0" bottom="0" percent="0" rank="0" text="" dxfId="180">
      <formula>"INVALID"</formula>
    </cfRule>
  </conditionalFormatting>
  <conditionalFormatting sqref="AL19:AM21 AL23:AM23">
    <cfRule type="cellIs" priority="183" operator="equal" aboveAverage="0" equalAverage="0" bottom="0" percent="0" rank="0" text="" dxfId="181">
      <formula>"INVALID"</formula>
    </cfRule>
  </conditionalFormatting>
  <conditionalFormatting sqref="AK19:AK21 AK23">
    <cfRule type="cellIs" priority="184" operator="equal" aboveAverage="0" equalAverage="0" bottom="0" percent="0" rank="0" text="" dxfId="182">
      <formula>"INVALID"</formula>
    </cfRule>
  </conditionalFormatting>
  <conditionalFormatting sqref="AL19:AL21 AL23">
    <cfRule type="cellIs" priority="185" operator="equal" aboveAverage="0" equalAverage="0" bottom="0" percent="0" rank="0" text="" dxfId="183">
      <formula>"INVALID"</formula>
    </cfRule>
  </conditionalFormatting>
  <conditionalFormatting sqref="AM19:AM21 AM23">
    <cfRule type="cellIs" priority="186" operator="equal" aboveAverage="0" equalAverage="0" bottom="0" percent="0" rank="0" text="" dxfId="184">
      <formula>"INVALID"</formula>
    </cfRule>
  </conditionalFormatting>
  <conditionalFormatting sqref="AN19:AN21 AN23">
    <cfRule type="cellIs" priority="187" operator="equal" aboveAverage="0" equalAverage="0" bottom="0" percent="0" rank="0" text="" dxfId="185">
      <formula>"INVALID"</formula>
    </cfRule>
  </conditionalFormatting>
  <conditionalFormatting sqref="AQ19:AQ21">
    <cfRule type="expression" priority="188" aboveAverage="0" equalAverage="0" bottom="0" percent="0" rank="0" text="" dxfId="186">
      <formula>NOT($AJ19)</formula>
    </cfRule>
    <cfRule type="expression" priority="189" aboveAverage="0" equalAverage="0" bottom="0" percent="0" rank="0" text="" dxfId="187">
      <formula>RIGHT($AQ19, 1)="*"</formula>
    </cfRule>
  </conditionalFormatting>
  <conditionalFormatting sqref="AZ19:BA21">
    <cfRule type="expression" priority="190" aboveAverage="0" equalAverage="0" bottom="0" percent="0" rank="0" text="" dxfId="188">
      <formula>NOT($AN19)</formula>
    </cfRule>
  </conditionalFormatting>
  <conditionalFormatting sqref="AS19:AS21">
    <cfRule type="expression" priority="191" aboveAverage="0" equalAverage="0" bottom="0" percent="0" rank="0" text="" dxfId="189">
      <formula>NOT($AK19)</formula>
    </cfRule>
  </conditionalFormatting>
  <conditionalFormatting sqref="AO19:AO21 AO23">
    <cfRule type="cellIs" priority="192" operator="equal" aboveAverage="0" equalAverage="0" bottom="0" percent="0" rank="0" text="" dxfId="190">
      <formula>0</formula>
    </cfRule>
  </conditionalFormatting>
  <conditionalFormatting sqref="AO19:AO21 AO23">
    <cfRule type="cellIs" priority="193" operator="equal" aboveAverage="0" equalAverage="0" bottom="0" percent="0" rank="0" text="" dxfId="191">
      <formula>"INVALID"</formula>
    </cfRule>
  </conditionalFormatting>
  <conditionalFormatting sqref="AO19:AO21 AO23">
    <cfRule type="cellIs" priority="194" operator="equal" aboveAverage="0" equalAverage="0" bottom="0" percent="0" rank="0" text="" dxfId="192">
      <formula>"INVALID"</formula>
    </cfRule>
  </conditionalFormatting>
  <conditionalFormatting sqref="AD22:AF22">
    <cfRule type="cellIs" priority="195" operator="equal" aboveAverage="0" equalAverage="0" bottom="0" percent="0" rank="0" text="" dxfId="193">
      <formula>"INVALID"</formula>
    </cfRule>
  </conditionalFormatting>
  <conditionalFormatting sqref="AR22">
    <cfRule type="cellIs" priority="196" operator="equal" aboveAverage="0" equalAverage="0" bottom="0" percent="0" rank="0" text="" dxfId="194">
      <formula>"Not Assigned"</formula>
    </cfRule>
  </conditionalFormatting>
  <conditionalFormatting sqref="AS22">
    <cfRule type="expression" priority="197" aboveAverage="0" equalAverage="0" bottom="0" percent="0" rank="0" text="" dxfId="195">
      <formula>EXACT(AF22, "INVALID")</formula>
    </cfRule>
  </conditionalFormatting>
  <conditionalFormatting sqref="AZ22">
    <cfRule type="expression" priority="198" aboveAverage="0" equalAverage="0" bottom="0" percent="0" rank="0" text="" dxfId="196">
      <formula>AND(NOT(ISBLANK(AZ22)), EXACT(AF22, "INVALID"))</formula>
    </cfRule>
  </conditionalFormatting>
  <conditionalFormatting sqref="BA22">
    <cfRule type="expression" priority="199" aboveAverage="0" equalAverage="0" bottom="0" percent="0" rank="0" text="" dxfId="197">
      <formula>AND(NOT(ISBLANK(BA22)), EXACT(AF22, "INVALID"))</formula>
    </cfRule>
  </conditionalFormatting>
  <conditionalFormatting sqref="AR22">
    <cfRule type="expression" priority="200" aboveAverage="0" equalAverage="0" bottom="0" percent="0" rank="0" text="" dxfId="198">
      <formula>NOT($AL22)</formula>
    </cfRule>
  </conditionalFormatting>
  <conditionalFormatting sqref="AQ22">
    <cfRule type="expression" priority="201" aboveAverage="0" equalAverage="0" bottom="0" percent="0" rank="0" text="" dxfId="199">
      <formula>REPLACE($AQ22,8,LEN($AQ22),"")="unused_"</formula>
    </cfRule>
  </conditionalFormatting>
  <conditionalFormatting sqref="AJ22">
    <cfRule type="cellIs" priority="202" operator="equal" aboveAverage="0" equalAverage="0" bottom="0" percent="0" rank="0" text="" dxfId="200">
      <formula>0</formula>
    </cfRule>
  </conditionalFormatting>
  <conditionalFormatting sqref="AK22">
    <cfRule type="cellIs" priority="203" operator="equal" aboveAverage="0" equalAverage="0" bottom="0" percent="0" rank="0" text="" dxfId="201">
      <formula>0</formula>
    </cfRule>
  </conditionalFormatting>
  <conditionalFormatting sqref="AL22">
    <cfRule type="cellIs" priority="204" operator="equal" aboveAverage="0" equalAverage="0" bottom="0" percent="0" rank="0" text="" dxfId="202">
      <formula>0</formula>
    </cfRule>
  </conditionalFormatting>
  <conditionalFormatting sqref="AM22">
    <cfRule type="cellIs" priority="205" operator="equal" aboveAverage="0" equalAverage="0" bottom="0" percent="0" rank="0" text="" dxfId="203">
      <formula>0</formula>
    </cfRule>
  </conditionalFormatting>
  <conditionalFormatting sqref="AN22">
    <cfRule type="cellIs" priority="206" operator="equal" aboveAverage="0" equalAverage="0" bottom="0" percent="0" rank="0" text="" dxfId="204">
      <formula>0</formula>
    </cfRule>
  </conditionalFormatting>
  <conditionalFormatting sqref="AP22">
    <cfRule type="cellIs" priority="207" operator="equal" aboveAverage="0" equalAverage="0" bottom="0" percent="0" rank="0" text="" dxfId="205">
      <formula>"INVALID"</formula>
    </cfRule>
  </conditionalFormatting>
  <conditionalFormatting sqref="AJ22">
    <cfRule type="cellIs" priority="208" operator="equal" aboveAverage="0" equalAverage="0" bottom="0" percent="0" rank="0" text="" dxfId="206">
      <formula>"INVALID"</formula>
    </cfRule>
  </conditionalFormatting>
  <conditionalFormatting sqref="AK22">
    <cfRule type="cellIs" priority="209" operator="equal" aboveAverage="0" equalAverage="0" bottom="0" percent="0" rank="0" text="" dxfId="207">
      <formula>"INVALID"</formula>
    </cfRule>
  </conditionalFormatting>
  <conditionalFormatting sqref="AL22:AM22">
    <cfRule type="cellIs" priority="210" operator="equal" aboveAverage="0" equalAverage="0" bottom="0" percent="0" rank="0" text="" dxfId="208">
      <formula>"INVALID"</formula>
    </cfRule>
  </conditionalFormatting>
  <conditionalFormatting sqref="AK22">
    <cfRule type="cellIs" priority="211" operator="equal" aboveAverage="0" equalAverage="0" bottom="0" percent="0" rank="0" text="" dxfId="209">
      <formula>"INVALID"</formula>
    </cfRule>
  </conditionalFormatting>
  <conditionalFormatting sqref="AL22">
    <cfRule type="cellIs" priority="212" operator="equal" aboveAverage="0" equalAverage="0" bottom="0" percent="0" rank="0" text="" dxfId="210">
      <formula>"INVALID"</formula>
    </cfRule>
  </conditionalFormatting>
  <conditionalFormatting sqref="AM22">
    <cfRule type="cellIs" priority="213" operator="equal" aboveAverage="0" equalAverage="0" bottom="0" percent="0" rank="0" text="" dxfId="211">
      <formula>"INVALID"</formula>
    </cfRule>
  </conditionalFormatting>
  <conditionalFormatting sqref="AN22">
    <cfRule type="cellIs" priority="214" operator="equal" aboveAverage="0" equalAverage="0" bottom="0" percent="0" rank="0" text="" dxfId="212">
      <formula>"INVALID"</formula>
    </cfRule>
  </conditionalFormatting>
  <conditionalFormatting sqref="AQ22">
    <cfRule type="expression" priority="215" aboveAverage="0" equalAverage="0" bottom="0" percent="0" rank="0" text="" dxfId="213">
      <formula>NOT($AJ22)</formula>
    </cfRule>
    <cfRule type="expression" priority="216" aboveAverage="0" equalAverage="0" bottom="0" percent="0" rank="0" text="" dxfId="214">
      <formula>RIGHT($AQ22, 1)="*"</formula>
    </cfRule>
  </conditionalFormatting>
  <conditionalFormatting sqref="AS22">
    <cfRule type="expression" priority="217" aboveAverage="0" equalAverage="0" bottom="0" percent="0" rank="0" text="" dxfId="215">
      <formula>NOT($AN22)</formula>
    </cfRule>
  </conditionalFormatting>
  <conditionalFormatting sqref="AS22">
    <cfRule type="expression" priority="218" aboveAverage="0" equalAverage="0" bottom="0" percent="0" rank="0" text="" dxfId="216">
      <formula>NOT($AK22)</formula>
    </cfRule>
  </conditionalFormatting>
  <conditionalFormatting sqref="AO22">
    <cfRule type="cellIs" priority="219" operator="equal" aboveAverage="0" equalAverage="0" bottom="0" percent="0" rank="0" text="" dxfId="217">
      <formula>0</formula>
    </cfRule>
  </conditionalFormatting>
  <conditionalFormatting sqref="AO22">
    <cfRule type="cellIs" priority="220" operator="equal" aboveAverage="0" equalAverage="0" bottom="0" percent="0" rank="0" text="" dxfId="218">
      <formula>"INVALID"</formula>
    </cfRule>
  </conditionalFormatting>
  <conditionalFormatting sqref="AO22">
    <cfRule type="cellIs" priority="221" operator="equal" aboveAverage="0" equalAverage="0" bottom="0" percent="0" rank="0" text="" dxfId="219">
      <formula>"INVALID"</formula>
    </cfRule>
  </conditionalFormatting>
  <conditionalFormatting sqref="AP55 AD55:AF55">
    <cfRule type="cellIs" priority="222" operator="equal" aboveAverage="0" equalAverage="0" bottom="0" percent="0" rank="0" text="" dxfId="220">
      <formula>"INVALID"</formula>
    </cfRule>
  </conditionalFormatting>
  <conditionalFormatting sqref="AR55">
    <cfRule type="cellIs" priority="223" operator="equal" aboveAverage="0" equalAverage="0" bottom="0" percent="0" rank="0" text="" dxfId="221">
      <formula>"Not Assigned"</formula>
    </cfRule>
  </conditionalFormatting>
  <conditionalFormatting sqref="AJ55">
    <cfRule type="cellIs" priority="224" operator="equal" aboveAverage="0" equalAverage="0" bottom="0" percent="0" rank="0" text="" dxfId="222">
      <formula>0</formula>
    </cfRule>
  </conditionalFormatting>
  <conditionalFormatting sqref="AK55">
    <cfRule type="cellIs" priority="225" operator="equal" aboveAverage="0" equalAverage="0" bottom="0" percent="0" rank="0" text="" dxfId="223">
      <formula>0</formula>
    </cfRule>
  </conditionalFormatting>
  <conditionalFormatting sqref="AL55">
    <cfRule type="cellIs" priority="226" operator="equal" aboveAverage="0" equalAverage="0" bottom="0" percent="0" rank="0" text="" dxfId="224">
      <formula>0</formula>
    </cfRule>
  </conditionalFormatting>
  <conditionalFormatting sqref="AN55">
    <cfRule type="cellIs" priority="227" operator="equal" aboveAverage="0" equalAverage="0" bottom="0" percent="0" rank="0" text="" dxfId="225">
      <formula>0</formula>
    </cfRule>
  </conditionalFormatting>
  <conditionalFormatting sqref="AO55">
    <cfRule type="cellIs" priority="228" operator="equal" aboveAverage="0" equalAverage="0" bottom="0" percent="0" rank="0" text="" dxfId="226">
      <formula>0</formula>
    </cfRule>
  </conditionalFormatting>
  <conditionalFormatting sqref="AD290:AF293">
    <cfRule type="cellIs" priority="229" operator="equal" aboveAverage="0" equalAverage="0" bottom="0" percent="0" rank="0" text="" dxfId="227">
      <formula>"INVALID"</formula>
    </cfRule>
  </conditionalFormatting>
  <conditionalFormatting sqref="AR290:AR293">
    <cfRule type="cellIs" priority="230" operator="equal" aboveAverage="0" equalAverage="0" bottom="0" percent="0" rank="0" text="" dxfId="228">
      <formula>"Not Assigned"</formula>
    </cfRule>
  </conditionalFormatting>
  <conditionalFormatting sqref="AJ290:AJ293">
    <cfRule type="cellIs" priority="231" operator="equal" aboveAverage="0" equalAverage="0" bottom="0" percent="0" rank="0" text="" dxfId="229">
      <formula>0</formula>
    </cfRule>
  </conditionalFormatting>
  <conditionalFormatting sqref="AK290:AK293">
    <cfRule type="cellIs" priority="232" operator="equal" aboveAverage="0" equalAverage="0" bottom="0" percent="0" rank="0" text="" dxfId="230">
      <formula>0</formula>
    </cfRule>
  </conditionalFormatting>
  <conditionalFormatting sqref="AL290:AL293">
    <cfRule type="cellIs" priority="233" operator="equal" aboveAverage="0" equalAverage="0" bottom="0" percent="0" rank="0" text="" dxfId="231">
      <formula>0</formula>
    </cfRule>
  </conditionalFormatting>
  <conditionalFormatting sqref="AM290:AM293">
    <cfRule type="cellIs" priority="234" operator="equal" aboveAverage="0" equalAverage="0" bottom="0" percent="0" rank="0" text="" dxfId="232">
      <formula>0</formula>
    </cfRule>
  </conditionalFormatting>
  <conditionalFormatting sqref="AN290:AN293">
    <cfRule type="cellIs" priority="235" operator="equal" aboveAverage="0" equalAverage="0" bottom="0" percent="0" rank="0" text="" dxfId="233">
      <formula>0</formula>
    </cfRule>
  </conditionalFormatting>
  <conditionalFormatting sqref="AP290:AP293">
    <cfRule type="cellIs" priority="236" operator="equal" aboveAverage="0" equalAverage="0" bottom="0" percent="0" rank="0" text="" dxfId="234">
      <formula>"INVALID"</formula>
    </cfRule>
  </conditionalFormatting>
  <conditionalFormatting sqref="AJ290:AJ293">
    <cfRule type="cellIs" priority="237" operator="equal" aboveAverage="0" equalAverage="0" bottom="0" percent="0" rank="0" text="" dxfId="235">
      <formula>"INVALID"</formula>
    </cfRule>
  </conditionalFormatting>
  <conditionalFormatting sqref="AK290:AK293">
    <cfRule type="cellIs" priority="238" operator="equal" aboveAverage="0" equalAverage="0" bottom="0" percent="0" rank="0" text="" dxfId="236">
      <formula>"INVALID"</formula>
    </cfRule>
  </conditionalFormatting>
  <conditionalFormatting sqref="AL290:AM293">
    <cfRule type="cellIs" priority="239" operator="equal" aboveAverage="0" equalAverage="0" bottom="0" percent="0" rank="0" text="" dxfId="237">
      <formula>"INVALID"</formula>
    </cfRule>
  </conditionalFormatting>
  <conditionalFormatting sqref="AK290:AK293">
    <cfRule type="cellIs" priority="240" operator="equal" aboveAverage="0" equalAverage="0" bottom="0" percent="0" rank="0" text="" dxfId="238">
      <formula>"INVALID"</formula>
    </cfRule>
  </conditionalFormatting>
  <conditionalFormatting sqref="AL290:AL293">
    <cfRule type="cellIs" priority="241" operator="equal" aboveAverage="0" equalAverage="0" bottom="0" percent="0" rank="0" text="" dxfId="239">
      <formula>"INVALID"</formula>
    </cfRule>
  </conditionalFormatting>
  <conditionalFormatting sqref="AM290:AM293">
    <cfRule type="cellIs" priority="242" operator="equal" aboveAverage="0" equalAverage="0" bottom="0" percent="0" rank="0" text="" dxfId="240">
      <formula>"INVALID"</formula>
    </cfRule>
  </conditionalFormatting>
  <conditionalFormatting sqref="AN290:AN293">
    <cfRule type="cellIs" priority="243" operator="equal" aboveAverage="0" equalAverage="0" bottom="0" percent="0" rank="0" text="" dxfId="241">
      <formula>"INVALID"</formula>
    </cfRule>
  </conditionalFormatting>
  <conditionalFormatting sqref="AO290:AO293">
    <cfRule type="cellIs" priority="244" operator="equal" aboveAverage="0" equalAverage="0" bottom="0" percent="0" rank="0" text="" dxfId="242">
      <formula>0</formula>
    </cfRule>
  </conditionalFormatting>
  <conditionalFormatting sqref="AO290:AO293">
    <cfRule type="cellIs" priority="245" operator="equal" aboveAverage="0" equalAverage="0" bottom="0" percent="0" rank="0" text="" dxfId="243">
      <formula>"INVALID"</formula>
    </cfRule>
  </conditionalFormatting>
  <conditionalFormatting sqref="AO290:AO293">
    <cfRule type="cellIs" priority="246" operator="equal" aboveAverage="0" equalAverage="0" bottom="0" percent="0" rank="0" text="" dxfId="244">
      <formula>"INVALID"</formula>
    </cfRule>
  </conditionalFormatting>
  <conditionalFormatting sqref="AD242:AF243">
    <cfRule type="cellIs" priority="247" operator="equal" aboveAverage="0" equalAverage="0" bottom="0" percent="0" rank="0" text="" dxfId="245">
      <formula>"INVALID"</formula>
    </cfRule>
  </conditionalFormatting>
  <conditionalFormatting sqref="BD315:BD316">
    <cfRule type="cellIs" priority="248" operator="equal" aboveAverage="0" equalAverage="0" bottom="0" percent="0" rank="0" text="" dxfId="246">
      <formula>"Not Assigned"</formula>
    </cfRule>
  </conditionalFormatting>
  <conditionalFormatting sqref="AQ315:AQ316">
    <cfRule type="expression" priority="249" aboveAverage="0" equalAverage="0" bottom="0" percent="0" rank="0" text="" dxfId="247">
      <formula>REPLACE($AQ315,8,LEN($AQ315),"")="unused_"</formula>
    </cfRule>
  </conditionalFormatting>
  <conditionalFormatting sqref="BD327:BD328">
    <cfRule type="cellIs" priority="250" operator="equal" aboveAverage="0" equalAverage="0" bottom="0" percent="0" rank="0" text="" dxfId="248">
      <formula>"Not Assigned"</formula>
    </cfRule>
  </conditionalFormatting>
  <conditionalFormatting sqref="AQ327:AQ328">
    <cfRule type="expression" priority="251" aboveAverage="0" equalAverage="0" bottom="0" percent="0" rank="0" text="" dxfId="249">
      <formula>REPLACE($AQ327,8,LEN($AQ327),"")="unused_"</formula>
    </cfRule>
  </conditionalFormatting>
  <conditionalFormatting sqref="BD407">
    <cfRule type="cellIs" priority="252" operator="equal" aboveAverage="0" equalAverage="0" bottom="0" percent="0" rank="0" text="" dxfId="250">
      <formula>"Not Assigned"</formula>
    </cfRule>
  </conditionalFormatting>
  <conditionalFormatting sqref="AQ407">
    <cfRule type="expression" priority="253" aboveAverage="0" equalAverage="0" bottom="0" percent="0" rank="0" text="" dxfId="251">
      <formula>REPLACE($AQ407,8,LEN($AQ407),"")="unused_"</formula>
    </cfRule>
  </conditionalFormatting>
  <conditionalFormatting sqref="BD684:BD686 BD706:BD708 BD695:BD697 BD717:BD719 BD728:BD730 BD749:BD751 BD738:BD740 BD661:BD668 BD645:BD648 BD671:BD675 BD650:BD659">
    <cfRule type="cellIs" priority="254" operator="equal" aboveAverage="0" equalAverage="0" bottom="0" percent="0" rank="0" text="" dxfId="252">
      <formula>"Not Assigned"</formula>
    </cfRule>
  </conditionalFormatting>
  <conditionalFormatting sqref="BD676:BD683 BD760:BD764 BD687:BD694 BD698:BD705 BD709:BD716">
    <cfRule type="cellIs" priority="255" operator="equal" aboveAverage="0" equalAverage="0" bottom="0" percent="0" rank="0" text="" dxfId="253">
      <formula>"Not Assigned"</formula>
    </cfRule>
  </conditionalFormatting>
  <conditionalFormatting sqref="BD720:BD727 BD741:BD748 BD752:BD759">
    <cfRule type="cellIs" priority="256" operator="equal" aboveAverage="0" equalAverage="0" bottom="0" percent="0" rank="0" text="" dxfId="254">
      <formula>"Not Assigned"</formula>
    </cfRule>
  </conditionalFormatting>
  <conditionalFormatting sqref="BD660">
    <cfRule type="cellIs" priority="257" operator="equal" aboveAverage="0" equalAverage="0" bottom="0" percent="0" rank="0" text="" dxfId="255">
      <formula>"Not Assigned"</formula>
    </cfRule>
  </conditionalFormatting>
  <conditionalFormatting sqref="BD769:BD770">
    <cfRule type="cellIs" priority="258" operator="equal" aboveAverage="0" equalAverage="0" bottom="0" percent="0" rank="0" text="" dxfId="256">
      <formula>"Not Assigned"</formula>
    </cfRule>
  </conditionalFormatting>
  <conditionalFormatting sqref="BD767:BD768">
    <cfRule type="cellIs" priority="259" operator="equal" aboveAverage="0" equalAverage="0" bottom="0" percent="0" rank="0" text="" dxfId="257">
      <formula>"Not Assigned"</formula>
    </cfRule>
  </conditionalFormatting>
  <conditionalFormatting sqref="BD765:BD766">
    <cfRule type="cellIs" priority="260" operator="equal" aboveAverage="0" equalAverage="0" bottom="0" percent="0" rank="0" text="" dxfId="258">
      <formula>"Not Assigned"</formula>
    </cfRule>
  </conditionalFormatting>
  <conditionalFormatting sqref="BD773">
    <cfRule type="cellIs" priority="261" operator="equal" aboveAverage="0" equalAverage="0" bottom="0" percent="0" rank="0" text="" dxfId="259">
      <formula>"Not Assigned"</formula>
    </cfRule>
  </conditionalFormatting>
  <conditionalFormatting sqref="BD771:BD772">
    <cfRule type="cellIs" priority="262" operator="equal" aboveAverage="0" equalAverage="0" bottom="0" percent="0" rank="0" text="" dxfId="260">
      <formula>"Not Assigned"</formula>
    </cfRule>
  </conditionalFormatting>
  <conditionalFormatting sqref="BD669:BD670">
    <cfRule type="cellIs" priority="263" operator="equal" aboveAverage="0" equalAverage="0" bottom="0" percent="0" rank="0" text="" dxfId="261">
      <formula>"Not Assigned"</formula>
    </cfRule>
  </conditionalFormatting>
  <conditionalFormatting sqref="BD780:BD784">
    <cfRule type="cellIs" priority="264" operator="equal" aboveAverage="0" equalAverage="0" bottom="0" percent="0" rank="0" text="" dxfId="262">
      <formula>"Not Assigned"</formula>
    </cfRule>
  </conditionalFormatting>
  <conditionalFormatting sqref="BD774:BD779">
    <cfRule type="cellIs" priority="265" operator="equal" aboveAverage="0" equalAverage="0" bottom="0" percent="0" rank="0" text="" dxfId="263">
      <formula>"Not Assigned"</formula>
    </cfRule>
  </conditionalFormatting>
  <conditionalFormatting sqref="BD785:BD791">
    <cfRule type="cellIs" priority="266" operator="equal" aboveAverage="0" equalAverage="0" bottom="0" percent="0" rank="0" text="" dxfId="264">
      <formula>"Not Assigned"</formula>
    </cfRule>
  </conditionalFormatting>
  <conditionalFormatting sqref="AQ238:AQ241">
    <cfRule type="expression" priority="267" aboveAverage="0" equalAverage="0" bottom="0" percent="0" rank="0" text="" dxfId="265">
      <formula>REPLACE($AQ238,8,LEN($AQ238),"")="unused_"</formula>
    </cfRule>
  </conditionalFormatting>
  <conditionalFormatting sqref="AQ238:AQ241">
    <cfRule type="expression" priority="268" aboveAverage="0" equalAverage="0" bottom="0" percent="0" rank="0" text="" dxfId="266">
      <formula>NOT($AJ238)</formula>
    </cfRule>
    <cfRule type="expression" priority="269" aboveAverage="0" equalAverage="0" bottom="0" percent="0" rank="0" text="" dxfId="267">
      <formula>RIGHT($AQ238, 1)="*"</formula>
    </cfRule>
  </conditionalFormatting>
  <conditionalFormatting sqref="AQ307">
    <cfRule type="expression" priority="270" aboveAverage="0" equalAverage="0" bottom="0" percent="0" rank="0" text="" dxfId="268">
      <formula>REPLACE($AQ307,8,LEN($AQ307),"")="unused_"</formula>
    </cfRule>
  </conditionalFormatting>
  <conditionalFormatting sqref="AT16">
    <cfRule type="expression" priority="271" aboveAverage="0" equalAverage="0" bottom="0" percent="0" rank="0" text="" dxfId="269">
      <formula>NOT($AM16)</formula>
    </cfRule>
  </conditionalFormatting>
  <conditionalFormatting sqref="AT18:AT19 AT134">
    <cfRule type="expression" priority="272" aboveAverage="0" equalAverage="0" bottom="0" percent="0" rank="0" text="" dxfId="270">
      <formula>NOT($AM17)</formula>
    </cfRule>
  </conditionalFormatting>
  <conditionalFormatting sqref="AX11:AX23 AX25:AX35 AY159 AY165 AY295 AX280:AX283 AX104:AX105 AX110:AX125">
    <cfRule type="expression" priority="273" aboveAverage="0" equalAverage="0" bottom="0" percent="0" rank="0" text="" dxfId="271">
      <formula>NOT($AO11)</formula>
    </cfRule>
  </conditionalFormatting>
  <conditionalFormatting sqref="AR8">
    <cfRule type="cellIs" priority="274" operator="equal" aboveAverage="0" equalAverage="0" bottom="0" percent="0" rank="0" text="" dxfId="272">
      <formula>"Not Assigned"</formula>
    </cfRule>
  </conditionalFormatting>
  <conditionalFormatting sqref="AQ8">
    <cfRule type="expression" priority="275" aboveAverage="0" equalAverage="0" bottom="0" percent="0" rank="0" text="" dxfId="273">
      <formula>REPLACE($AQ8,8,LEN($AQ8),"")="unused_"</formula>
    </cfRule>
  </conditionalFormatting>
  <conditionalFormatting sqref="AR242:AR243">
    <cfRule type="cellIs" priority="276" operator="equal" aboveAverage="0" equalAverage="0" bottom="0" percent="0" rank="0" text="" dxfId="274">
      <formula>"Not Assigned"</formula>
    </cfRule>
  </conditionalFormatting>
  <conditionalFormatting sqref="AS242:AS243">
    <cfRule type="expression" priority="277" aboveAverage="0" equalAverage="0" bottom="0" percent="0" rank="0" text="" dxfId="275">
      <formula>EXACT(AF242, "INVALID")</formula>
    </cfRule>
  </conditionalFormatting>
  <conditionalFormatting sqref="AZ242:AZ243">
    <cfRule type="expression" priority="278" aboveAverage="0" equalAverage="0" bottom="0" percent="0" rank="0" text="" dxfId="276">
      <formula>AND(NOT(ISBLANK(AZ242)), EXACT(AF242, "INVALID"))</formula>
    </cfRule>
  </conditionalFormatting>
  <conditionalFormatting sqref="BA242:BA243">
    <cfRule type="expression" priority="279" aboveAverage="0" equalAverage="0" bottom="0" percent="0" rank="0" text="" dxfId="277">
      <formula>AND(NOT(ISBLANK(BA242)), EXACT(AF242, "INVALID"))</formula>
    </cfRule>
  </conditionalFormatting>
  <conditionalFormatting sqref="AR242:AR243">
    <cfRule type="expression" priority="280" aboveAverage="0" equalAverage="0" bottom="0" percent="0" rank="0" text="" dxfId="278">
      <formula>NOT($AL242)</formula>
    </cfRule>
  </conditionalFormatting>
  <conditionalFormatting sqref="AJ242:AJ243">
    <cfRule type="cellIs" priority="281" operator="equal" aboveAverage="0" equalAverage="0" bottom="0" percent="0" rank="0" text="" dxfId="279">
      <formula>0</formula>
    </cfRule>
  </conditionalFormatting>
  <conditionalFormatting sqref="AK242:AK243">
    <cfRule type="cellIs" priority="282" operator="equal" aboveAverage="0" equalAverage="0" bottom="0" percent="0" rank="0" text="" dxfId="280">
      <formula>0</formula>
    </cfRule>
  </conditionalFormatting>
  <conditionalFormatting sqref="AL242:AL243">
    <cfRule type="cellIs" priority="283" operator="equal" aboveAverage="0" equalAverage="0" bottom="0" percent="0" rank="0" text="" dxfId="281">
      <formula>0</formula>
    </cfRule>
  </conditionalFormatting>
  <conditionalFormatting sqref="AM242:AM243">
    <cfRule type="cellIs" priority="284" operator="equal" aboveAverage="0" equalAverage="0" bottom="0" percent="0" rank="0" text="" dxfId="282">
      <formula>0</formula>
    </cfRule>
  </conditionalFormatting>
  <conditionalFormatting sqref="AN242:AN243">
    <cfRule type="cellIs" priority="285" operator="equal" aboveAverage="0" equalAverage="0" bottom="0" percent="0" rank="0" text="" dxfId="283">
      <formula>0</formula>
    </cfRule>
  </conditionalFormatting>
  <conditionalFormatting sqref="AP242:AP243">
    <cfRule type="cellIs" priority="286" operator="equal" aboveAverage="0" equalAverage="0" bottom="0" percent="0" rank="0" text="" dxfId="284">
      <formula>"INVALID"</formula>
    </cfRule>
  </conditionalFormatting>
  <conditionalFormatting sqref="AJ242:AJ243">
    <cfRule type="cellIs" priority="287" operator="equal" aboveAverage="0" equalAverage="0" bottom="0" percent="0" rank="0" text="" dxfId="285">
      <formula>"INVALID"</formula>
    </cfRule>
  </conditionalFormatting>
  <conditionalFormatting sqref="AK242:AK243">
    <cfRule type="cellIs" priority="288" operator="equal" aboveAverage="0" equalAverage="0" bottom="0" percent="0" rank="0" text="" dxfId="286">
      <formula>"INVALID"</formula>
    </cfRule>
  </conditionalFormatting>
  <conditionalFormatting sqref="AL242:AM243">
    <cfRule type="cellIs" priority="289" operator="equal" aboveAverage="0" equalAverage="0" bottom="0" percent="0" rank="0" text="" dxfId="287">
      <formula>"INVALID"</formula>
    </cfRule>
  </conditionalFormatting>
  <conditionalFormatting sqref="AK242:AK243">
    <cfRule type="cellIs" priority="290" operator="equal" aboveAverage="0" equalAverage="0" bottom="0" percent="0" rank="0" text="" dxfId="288">
      <formula>"INVALID"</formula>
    </cfRule>
  </conditionalFormatting>
  <conditionalFormatting sqref="AL242:AL243">
    <cfRule type="cellIs" priority="291" operator="equal" aboveAverage="0" equalAverage="0" bottom="0" percent="0" rank="0" text="" dxfId="289">
      <formula>"INVALID"</formula>
    </cfRule>
  </conditionalFormatting>
  <conditionalFormatting sqref="AM242:AM243">
    <cfRule type="cellIs" priority="292" operator="equal" aboveAverage="0" equalAverage="0" bottom="0" percent="0" rank="0" text="" dxfId="290">
      <formula>"INVALID"</formula>
    </cfRule>
  </conditionalFormatting>
  <conditionalFormatting sqref="AN242:AN243">
    <cfRule type="cellIs" priority="293" operator="equal" aboveAverage="0" equalAverage="0" bottom="0" percent="0" rank="0" text="" dxfId="291">
      <formula>"INVALID"</formula>
    </cfRule>
  </conditionalFormatting>
  <conditionalFormatting sqref="AS242:AS243">
    <cfRule type="expression" priority="294" aboveAverage="0" equalAverage="0" bottom="0" percent="0" rank="0" text="" dxfId="292">
      <formula>NOT($AN242)</formula>
    </cfRule>
  </conditionalFormatting>
  <conditionalFormatting sqref="AS242:AS243">
    <cfRule type="expression" priority="295" aboveAverage="0" equalAverage="0" bottom="0" percent="0" rank="0" text="" dxfId="293">
      <formula>NOT($AK242)</formula>
    </cfRule>
  </conditionalFormatting>
  <conditionalFormatting sqref="AO242:AO243">
    <cfRule type="cellIs" priority="296" operator="equal" aboveAverage="0" equalAverage="0" bottom="0" percent="0" rank="0" text="" dxfId="294">
      <formula>0</formula>
    </cfRule>
  </conditionalFormatting>
  <conditionalFormatting sqref="AO242:AO243">
    <cfRule type="cellIs" priority="297" operator="equal" aboveAverage="0" equalAverage="0" bottom="0" percent="0" rank="0" text="" dxfId="295">
      <formula>"INVALID"</formula>
    </cfRule>
  </conditionalFormatting>
  <conditionalFormatting sqref="AO242:AO243">
    <cfRule type="cellIs" priority="298" operator="equal" aboveAverage="0" equalAverage="0" bottom="0" percent="0" rank="0" text="" dxfId="296">
      <formula>"INVALID"</formula>
    </cfRule>
  </conditionalFormatting>
  <conditionalFormatting sqref="AQ242:AQ243">
    <cfRule type="expression" priority="299" aboveAverage="0" equalAverage="0" bottom="0" percent="0" rank="0" text="" dxfId="297">
      <formula>REPLACE($AQ242,8,LEN($AQ242),"")="unused_"</formula>
    </cfRule>
  </conditionalFormatting>
  <conditionalFormatting sqref="AQ242:AQ243">
    <cfRule type="expression" priority="300" aboveAverage="0" equalAverage="0" bottom="0" percent="0" rank="0" text="" dxfId="298">
      <formula>NOT($AJ242)</formula>
    </cfRule>
    <cfRule type="expression" priority="301" aboveAverage="0" equalAverage="0" bottom="0" percent="0" rank="0" text="" dxfId="299">
      <formula>RIGHT($AQ242, 1)="*"</formula>
    </cfRule>
  </conditionalFormatting>
  <conditionalFormatting sqref="S309:S356">
    <cfRule type="cellIs" priority="302" operator="equal" aboveAverage="0" equalAverage="0" bottom="0" percent="0" rank="0" text="" dxfId="300">
      <formula>"INVALID"</formula>
    </cfRule>
  </conditionalFormatting>
  <conditionalFormatting sqref="S309:S356">
    <cfRule type="cellIs" priority="303" operator="equal" aboveAverage="0" equalAverage="0" bottom="0" percent="0" rank="0" text="" dxfId="301">
      <formula>"INVALID"</formula>
    </cfRule>
  </conditionalFormatting>
  <conditionalFormatting sqref="S359:S366">
    <cfRule type="cellIs" priority="304" operator="equal" aboveAverage="0" equalAverage="0" bottom="0" percent="0" rank="0" text="" dxfId="302">
      <formula>"INVALID"</formula>
    </cfRule>
  </conditionalFormatting>
  <conditionalFormatting sqref="S359:S366">
    <cfRule type="cellIs" priority="305" operator="equal" aboveAverage="0" equalAverage="0" bottom="0" percent="0" rank="0" text="" dxfId="303">
      <formula>"INVALID"</formula>
    </cfRule>
  </conditionalFormatting>
  <conditionalFormatting sqref="S369:S374">
    <cfRule type="cellIs" priority="306" operator="equal" aboveAverage="0" equalAverage="0" bottom="0" percent="0" rank="0" text="" dxfId="304">
      <formula>"INVALID"</formula>
    </cfRule>
  </conditionalFormatting>
  <conditionalFormatting sqref="S369:S374">
    <cfRule type="cellIs" priority="307" operator="equal" aboveAverage="0" equalAverage="0" bottom="0" percent="0" rank="0" text="" dxfId="305">
      <formula>"INVALID"</formula>
    </cfRule>
  </conditionalFormatting>
  <conditionalFormatting sqref="S379:S407">
    <cfRule type="cellIs" priority="308" operator="equal" aboveAverage="0" equalAverage="0" bottom="0" percent="0" rank="0" text="" dxfId="306">
      <formula>"INVALID"</formula>
    </cfRule>
  </conditionalFormatting>
  <conditionalFormatting sqref="S379:S407">
    <cfRule type="cellIs" priority="309" operator="equal" aboveAverage="0" equalAverage="0" bottom="0" percent="0" rank="0" text="" dxfId="307">
      <formula>"INVALID"</formula>
    </cfRule>
  </conditionalFormatting>
  <conditionalFormatting sqref="S645:S648">
    <cfRule type="cellIs" priority="310" operator="equal" aboveAverage="0" equalAverage="0" bottom="0" percent="0" rank="0" text="" dxfId="308">
      <formula>"INVALID"</formula>
    </cfRule>
  </conditionalFormatting>
  <conditionalFormatting sqref="S645:S648">
    <cfRule type="cellIs" priority="311" operator="equal" aboveAverage="0" equalAverage="0" bottom="0" percent="0" rank="0" text="" dxfId="309">
      <formula>"INVALID"</formula>
    </cfRule>
  </conditionalFormatting>
  <conditionalFormatting sqref="AD271:AD278">
    <cfRule type="cellIs" priority="312" operator="equal" aboveAverage="0" equalAverage="0" bottom="0" percent="0" rank="0" text="" dxfId="310">
      <formula>"INVALID"</formula>
    </cfRule>
  </conditionalFormatting>
  <conditionalFormatting sqref="AR173:AR180">
    <cfRule type="cellIs" priority="313" operator="equal" aboveAverage="0" equalAverage="0" bottom="0" percent="0" rank="0" text="" dxfId="311">
      <formula>"Not Assigned"</formula>
    </cfRule>
  </conditionalFormatting>
  <conditionalFormatting sqref="AD173:AF180">
    <cfRule type="cellIs" priority="314" operator="equal" aboveAverage="0" equalAverage="0" bottom="0" percent="0" rank="0" text="" dxfId="312">
      <formula>"INVALID"</formula>
    </cfRule>
  </conditionalFormatting>
  <conditionalFormatting sqref="AS173:AS180">
    <cfRule type="expression" priority="315" aboveAverage="0" equalAverage="0" bottom="0" percent="0" rank="0" text="" dxfId="313">
      <formula>EXACT(AF173, "INVALID")</formula>
    </cfRule>
  </conditionalFormatting>
  <conditionalFormatting sqref="AZ173:AZ180">
    <cfRule type="expression" priority="316" aboveAverage="0" equalAverage="0" bottom="0" percent="0" rank="0" text="" dxfId="314">
      <formula>AND(NOT(ISBLANK(AZ173)), EXACT(AF173, "INVALID"))</formula>
    </cfRule>
  </conditionalFormatting>
  <conditionalFormatting sqref="BA173:BA180">
    <cfRule type="expression" priority="317" aboveAverage="0" equalAverage="0" bottom="0" percent="0" rank="0" text="" dxfId="315">
      <formula>AND(NOT(ISBLANK(BA173)), EXACT(AF173, "INVALID"))</formula>
    </cfRule>
  </conditionalFormatting>
  <conditionalFormatting sqref="AR173:AR180">
    <cfRule type="expression" priority="318" aboveAverage="0" equalAverage="0" bottom="0" percent="0" rank="0" text="" dxfId="316">
      <formula>NOT($AL173)</formula>
    </cfRule>
  </conditionalFormatting>
  <conditionalFormatting sqref="AQ173:AQ180">
    <cfRule type="expression" priority="319" aboveAverage="0" equalAverage="0" bottom="0" percent="0" rank="0" text="" dxfId="317">
      <formula>REPLACE($AQ173,8,LEN($AQ173),"")="unused_"</formula>
    </cfRule>
  </conditionalFormatting>
  <conditionalFormatting sqref="AJ173:AJ180">
    <cfRule type="cellIs" priority="320" operator="equal" aboveAverage="0" equalAverage="0" bottom="0" percent="0" rank="0" text="" dxfId="318">
      <formula>0</formula>
    </cfRule>
  </conditionalFormatting>
  <conditionalFormatting sqref="AK173:AK180">
    <cfRule type="cellIs" priority="321" operator="equal" aboveAverage="0" equalAverage="0" bottom="0" percent="0" rank="0" text="" dxfId="319">
      <formula>0</formula>
    </cfRule>
  </conditionalFormatting>
  <conditionalFormatting sqref="AL173:AL180">
    <cfRule type="cellIs" priority="322" operator="equal" aboveAverage="0" equalAverage="0" bottom="0" percent="0" rank="0" text="" dxfId="320">
      <formula>0</formula>
    </cfRule>
  </conditionalFormatting>
  <conditionalFormatting sqref="AM173:AM180">
    <cfRule type="cellIs" priority="323" operator="equal" aboveAverage="0" equalAverage="0" bottom="0" percent="0" rank="0" text="" dxfId="321">
      <formula>0</formula>
    </cfRule>
  </conditionalFormatting>
  <conditionalFormatting sqref="AN173:AN180">
    <cfRule type="cellIs" priority="324" operator="equal" aboveAverage="0" equalAverage="0" bottom="0" percent="0" rank="0" text="" dxfId="322">
      <formula>0</formula>
    </cfRule>
  </conditionalFormatting>
  <conditionalFormatting sqref="AP173:AP180">
    <cfRule type="cellIs" priority="325" operator="equal" aboveAverage="0" equalAverage="0" bottom="0" percent="0" rank="0" text="" dxfId="323">
      <formula>"INVALID"</formula>
    </cfRule>
  </conditionalFormatting>
  <conditionalFormatting sqref="AJ173:AJ180">
    <cfRule type="cellIs" priority="326" operator="equal" aboveAverage="0" equalAverage="0" bottom="0" percent="0" rank="0" text="" dxfId="324">
      <formula>"INVALID"</formula>
    </cfRule>
  </conditionalFormatting>
  <conditionalFormatting sqref="AK173:AK180">
    <cfRule type="cellIs" priority="327" operator="equal" aboveAverage="0" equalAverage="0" bottom="0" percent="0" rank="0" text="" dxfId="325">
      <formula>"INVALID"</formula>
    </cfRule>
  </conditionalFormatting>
  <conditionalFormatting sqref="AL173:AM180">
    <cfRule type="cellIs" priority="328" operator="equal" aboveAverage="0" equalAverage="0" bottom="0" percent="0" rank="0" text="" dxfId="326">
      <formula>"INVALID"</formula>
    </cfRule>
  </conditionalFormatting>
  <conditionalFormatting sqref="AK173:AK180">
    <cfRule type="cellIs" priority="329" operator="equal" aboveAverage="0" equalAverage="0" bottom="0" percent="0" rank="0" text="" dxfId="327">
      <formula>"INVALID"</formula>
    </cfRule>
  </conditionalFormatting>
  <conditionalFormatting sqref="AL173:AL180">
    <cfRule type="cellIs" priority="330" operator="equal" aboveAverage="0" equalAverage="0" bottom="0" percent="0" rank="0" text="" dxfId="328">
      <formula>"INVALID"</formula>
    </cfRule>
  </conditionalFormatting>
  <conditionalFormatting sqref="AM173:AM180">
    <cfRule type="cellIs" priority="331" operator="equal" aboveAverage="0" equalAverage="0" bottom="0" percent="0" rank="0" text="" dxfId="329">
      <formula>"INVALID"</formula>
    </cfRule>
  </conditionalFormatting>
  <conditionalFormatting sqref="AN173:AN180">
    <cfRule type="cellIs" priority="332" operator="equal" aboveAverage="0" equalAverage="0" bottom="0" percent="0" rank="0" text="" dxfId="330">
      <formula>"INVALID"</formula>
    </cfRule>
  </conditionalFormatting>
  <conditionalFormatting sqref="AQ173:AQ180">
    <cfRule type="expression" priority="333" aboveAverage="0" equalAverage="0" bottom="0" percent="0" rank="0" text="" dxfId="331">
      <formula>NOT($AJ173)</formula>
    </cfRule>
    <cfRule type="expression" priority="334" aboveAverage="0" equalAverage="0" bottom="0" percent="0" rank="0" text="" dxfId="332">
      <formula>RIGHT($AQ173, 1)="*"</formula>
    </cfRule>
  </conditionalFormatting>
  <conditionalFormatting sqref="AZ173:BA180">
    <cfRule type="expression" priority="335" aboveAverage="0" equalAverage="0" bottom="0" percent="0" rank="0" text="" dxfId="333">
      <formula>NOT($AN173)</formula>
    </cfRule>
  </conditionalFormatting>
  <conditionalFormatting sqref="AS173:AS180">
    <cfRule type="expression" priority="336" aboveAverage="0" equalAverage="0" bottom="0" percent="0" rank="0" text="" dxfId="334">
      <formula>NOT($AK173)</formula>
    </cfRule>
  </conditionalFormatting>
  <conditionalFormatting sqref="AO173:AO180">
    <cfRule type="cellIs" priority="337" operator="equal" aboveAverage="0" equalAverage="0" bottom="0" percent="0" rank="0" text="" dxfId="335">
      <formula>0</formula>
    </cfRule>
  </conditionalFormatting>
  <conditionalFormatting sqref="AO173:AO180">
    <cfRule type="cellIs" priority="338" operator="equal" aboveAverage="0" equalAverage="0" bottom="0" percent="0" rank="0" text="" dxfId="336">
      <formula>"INVALID"</formula>
    </cfRule>
  </conditionalFormatting>
  <conditionalFormatting sqref="AO173:AO180">
    <cfRule type="cellIs" priority="339" operator="equal" aboveAverage="0" equalAverage="0" bottom="0" percent="0" rank="0" text="" dxfId="337">
      <formula>"INVALID"</formula>
    </cfRule>
  </conditionalFormatting>
  <conditionalFormatting sqref="AR181:AR186 AR202:AR203 AR205:AR207 AR188:AR200">
    <cfRule type="cellIs" priority="340" operator="equal" aboveAverage="0" equalAverage="0" bottom="0" percent="0" rank="0" text="" dxfId="338">
      <formula>"Not Assigned"</formula>
    </cfRule>
  </conditionalFormatting>
  <conditionalFormatting sqref="AJ188:AP188 AD181:AF186 AD202:AF203 AD205:AF207 AD188:AF200">
    <cfRule type="cellIs" priority="341" operator="equal" aboveAverage="0" equalAverage="0" bottom="0" percent="0" rank="0" text="" dxfId="339">
      <formula>"INVALID"</formula>
    </cfRule>
  </conditionalFormatting>
  <conditionalFormatting sqref="AJ181:AJ186 AJ202:AJ203 AJ205:AJ207 AJ189:AJ200">
    <cfRule type="cellIs" priority="342" operator="equal" aboveAverage="0" equalAverage="0" bottom="0" percent="0" rank="0" text="" dxfId="340">
      <formula>0</formula>
    </cfRule>
  </conditionalFormatting>
  <conditionalFormatting sqref="AK181:AK186 AK202:AK203 AK205:AK207 AK189:AK200">
    <cfRule type="cellIs" priority="343" operator="equal" aboveAverage="0" equalAverage="0" bottom="0" percent="0" rank="0" text="" dxfId="341">
      <formula>0</formula>
    </cfRule>
  </conditionalFormatting>
  <conditionalFormatting sqref="AL181:AL186 AL202:AL203 AL205:AL207 AL189:AL200">
    <cfRule type="cellIs" priority="344" operator="equal" aboveAverage="0" equalAverage="0" bottom="0" percent="0" rank="0" text="" dxfId="342">
      <formula>0</formula>
    </cfRule>
  </conditionalFormatting>
  <conditionalFormatting sqref="AM181:AM186 AM202:AM203 AM205:AM207 AM189:AM200">
    <cfRule type="cellIs" priority="345" operator="equal" aboveAverage="0" equalAverage="0" bottom="0" percent="0" rank="0" text="" dxfId="343">
      <formula>0</formula>
    </cfRule>
  </conditionalFormatting>
  <conditionalFormatting sqref="AN181:AN186 AN202:AN203 AN205:AN207 AN189:AN200">
    <cfRule type="cellIs" priority="346" operator="equal" aboveAverage="0" equalAverage="0" bottom="0" percent="0" rank="0" text="" dxfId="344">
      <formula>0</formula>
    </cfRule>
  </conditionalFormatting>
  <conditionalFormatting sqref="AP181:AP186 AP202:AP203 AP205:AP207 AP189:AP200">
    <cfRule type="cellIs" priority="347" operator="equal" aboveAverage="0" equalAverage="0" bottom="0" percent="0" rank="0" text="" dxfId="345">
      <formula>"INVALID"</formula>
    </cfRule>
  </conditionalFormatting>
  <conditionalFormatting sqref="AJ181:AJ186 AJ202:AJ203 AJ205:AJ207 AJ189:AJ200">
    <cfRule type="cellIs" priority="348" operator="equal" aboveAverage="0" equalAverage="0" bottom="0" percent="0" rank="0" text="" dxfId="346">
      <formula>"INVALID"</formula>
    </cfRule>
  </conditionalFormatting>
  <conditionalFormatting sqref="AK181:AK186 AK202:AK203 AK205:AK207 AK189:AK200">
    <cfRule type="cellIs" priority="349" operator="equal" aboveAverage="0" equalAverage="0" bottom="0" percent="0" rank="0" text="" dxfId="347">
      <formula>"INVALID"</formula>
    </cfRule>
  </conditionalFormatting>
  <conditionalFormatting sqref="AL181:AM186 AL202:AM203 AL205:AM207 AL189:AM200">
    <cfRule type="cellIs" priority="350" operator="equal" aboveAverage="0" equalAverage="0" bottom="0" percent="0" rank="0" text="" dxfId="348">
      <formula>"INVALID"</formula>
    </cfRule>
  </conditionalFormatting>
  <conditionalFormatting sqref="AK181:AK186 AK202:AK203 AK205:AK207 AK189:AK200">
    <cfRule type="cellIs" priority="351" operator="equal" aboveAverage="0" equalAverage="0" bottom="0" percent="0" rank="0" text="" dxfId="349">
      <formula>"INVALID"</formula>
    </cfRule>
  </conditionalFormatting>
  <conditionalFormatting sqref="AL181:AL186 AL202:AL203 AL205:AL207 AL189:AL200">
    <cfRule type="cellIs" priority="352" operator="equal" aboveAverage="0" equalAverage="0" bottom="0" percent="0" rank="0" text="" dxfId="350">
      <formula>"INVALID"</formula>
    </cfRule>
  </conditionalFormatting>
  <conditionalFormatting sqref="AM181:AM186 AM202:AM203 AM205:AM207 AM189:AM200">
    <cfRule type="cellIs" priority="353" operator="equal" aboveAverage="0" equalAverage="0" bottom="0" percent="0" rank="0" text="" dxfId="351">
      <formula>"INVALID"</formula>
    </cfRule>
  </conditionalFormatting>
  <conditionalFormatting sqref="AN181:AN186 AN202:AN203 AN205:AN207 AN189:AN200">
    <cfRule type="cellIs" priority="354" operator="equal" aboveAverage="0" equalAverage="0" bottom="0" percent="0" rank="0" text="" dxfId="352">
      <formula>"INVALID"</formula>
    </cfRule>
  </conditionalFormatting>
  <conditionalFormatting sqref="AO181:AO186 AO202:AO203 AO205:AO207 AO189:AO200">
    <cfRule type="cellIs" priority="355" operator="equal" aboveAverage="0" equalAverage="0" bottom="0" percent="0" rank="0" text="" dxfId="353">
      <formula>0</formula>
    </cfRule>
  </conditionalFormatting>
  <conditionalFormatting sqref="AO181:AO186 AO202:AO203 AO205:AO207 AO189:AO200">
    <cfRule type="cellIs" priority="356" operator="equal" aboveAverage="0" equalAverage="0" bottom="0" percent="0" rank="0" text="" dxfId="354">
      <formula>"INVALID"</formula>
    </cfRule>
  </conditionalFormatting>
  <conditionalFormatting sqref="AO181:AO186 AO202:AO203 AO205:AO207 AO189:AO200">
    <cfRule type="cellIs" priority="357" operator="equal" aboveAverage="0" equalAverage="0" bottom="0" percent="0" rank="0" text="" dxfId="355">
      <formula>"INVALID"</formula>
    </cfRule>
  </conditionalFormatting>
  <conditionalFormatting sqref="AT185">
    <cfRule type="expression" priority="358" aboveAverage="0" equalAverage="0" bottom="0" percent="0" rank="0" text="" dxfId="356">
      <formula>NOT($AM185)</formula>
    </cfRule>
  </conditionalFormatting>
  <conditionalFormatting sqref="AR159:AR167 AR169">
    <cfRule type="cellIs" priority="359" operator="equal" aboveAverage="0" equalAverage="0" bottom="0" percent="0" rank="0" text="" dxfId="357">
      <formula>"Not Assigned"</formula>
    </cfRule>
  </conditionalFormatting>
  <conditionalFormatting sqref="AD159:AF167 AD169:AF169">
    <cfRule type="cellIs" priority="360" operator="equal" aboveAverage="0" equalAverage="0" bottom="0" percent="0" rank="0" text="" dxfId="358">
      <formula>"INVALID"</formula>
    </cfRule>
  </conditionalFormatting>
  <conditionalFormatting sqref="AS159:AS167 AS169">
    <cfRule type="expression" priority="361" aboveAverage="0" equalAverage="0" bottom="0" percent="0" rank="0" text="" dxfId="359">
      <formula>EXACT(AF159, "INVALID")</formula>
    </cfRule>
  </conditionalFormatting>
  <conditionalFormatting sqref="AZ159:AZ167">
    <cfRule type="expression" priority="362" aboveAverage="0" equalAverage="0" bottom="0" percent="0" rank="0" text="" dxfId="360">
      <formula>AND(NOT(ISBLANK(AZ159)), EXACT(AF159, "INVALID"))</formula>
    </cfRule>
  </conditionalFormatting>
  <conditionalFormatting sqref="BA159:BA167">
    <cfRule type="expression" priority="363" aboveAverage="0" equalAverage="0" bottom="0" percent="0" rank="0" text="" dxfId="361">
      <formula>AND(NOT(ISBLANK(BA159)), EXACT(AF159, "INVALID"))</formula>
    </cfRule>
  </conditionalFormatting>
  <conditionalFormatting sqref="AJ159:AJ167 AJ169">
    <cfRule type="cellIs" priority="364" operator="equal" aboveAverage="0" equalAverage="0" bottom="0" percent="0" rank="0" text="" dxfId="362">
      <formula>0</formula>
    </cfRule>
  </conditionalFormatting>
  <conditionalFormatting sqref="AK159:AK167 AK169">
    <cfRule type="cellIs" priority="365" operator="equal" aboveAverage="0" equalAverage="0" bottom="0" percent="0" rank="0" text="" dxfId="363">
      <formula>0</formula>
    </cfRule>
  </conditionalFormatting>
  <conditionalFormatting sqref="AL159:AL167 AL169">
    <cfRule type="cellIs" priority="366" operator="equal" aboveAverage="0" equalAverage="0" bottom="0" percent="0" rank="0" text="" dxfId="364">
      <formula>0</formula>
    </cfRule>
  </conditionalFormatting>
  <conditionalFormatting sqref="AM159:AM167 AM169">
    <cfRule type="cellIs" priority="367" operator="equal" aboveAverage="0" equalAverage="0" bottom="0" percent="0" rank="0" text="" dxfId="365">
      <formula>0</formula>
    </cfRule>
  </conditionalFormatting>
  <conditionalFormatting sqref="AN159:AN167 AN169">
    <cfRule type="cellIs" priority="368" operator="equal" aboveAverage="0" equalAverage="0" bottom="0" percent="0" rank="0" text="" dxfId="366">
      <formula>0</formula>
    </cfRule>
  </conditionalFormatting>
  <conditionalFormatting sqref="AP159:AP167 AP169">
    <cfRule type="cellIs" priority="369" operator="equal" aboveAverage="0" equalAverage="0" bottom="0" percent="0" rank="0" text="" dxfId="367">
      <formula>"INVALID"</formula>
    </cfRule>
  </conditionalFormatting>
  <conditionalFormatting sqref="AJ159:AJ167 AJ169">
    <cfRule type="cellIs" priority="370" operator="equal" aboveAverage="0" equalAverage="0" bottom="0" percent="0" rank="0" text="" dxfId="368">
      <formula>"INVALID"</formula>
    </cfRule>
  </conditionalFormatting>
  <conditionalFormatting sqref="AK159:AK167 AK169">
    <cfRule type="cellIs" priority="371" operator="equal" aboveAverage="0" equalAverage="0" bottom="0" percent="0" rank="0" text="" dxfId="369">
      <formula>"INVALID"</formula>
    </cfRule>
  </conditionalFormatting>
  <conditionalFormatting sqref="AL159:AM167 AL169:AM169">
    <cfRule type="cellIs" priority="372" operator="equal" aboveAverage="0" equalAverage="0" bottom="0" percent="0" rank="0" text="" dxfId="370">
      <formula>"INVALID"</formula>
    </cfRule>
  </conditionalFormatting>
  <conditionalFormatting sqref="AK159:AK167 AK169">
    <cfRule type="cellIs" priority="373" operator="equal" aboveAverage="0" equalAverage="0" bottom="0" percent="0" rank="0" text="" dxfId="371">
      <formula>"INVALID"</formula>
    </cfRule>
  </conditionalFormatting>
  <conditionalFormatting sqref="AL159:AL167 AL169">
    <cfRule type="cellIs" priority="374" operator="equal" aboveAverage="0" equalAverage="0" bottom="0" percent="0" rank="0" text="" dxfId="372">
      <formula>"INVALID"</formula>
    </cfRule>
  </conditionalFormatting>
  <conditionalFormatting sqref="AM159:AM167 AM169">
    <cfRule type="cellIs" priority="375" operator="equal" aboveAverage="0" equalAverage="0" bottom="0" percent="0" rank="0" text="" dxfId="373">
      <formula>"INVALID"</formula>
    </cfRule>
  </conditionalFormatting>
  <conditionalFormatting sqref="AN159:AN167 AN169">
    <cfRule type="cellIs" priority="376" operator="equal" aboveAverage="0" equalAverage="0" bottom="0" percent="0" rank="0" text="" dxfId="374">
      <formula>"INVALID"</formula>
    </cfRule>
  </conditionalFormatting>
  <conditionalFormatting sqref="AO159:AO167 AO169">
    <cfRule type="cellIs" priority="377" operator="equal" aboveAverage="0" equalAverage="0" bottom="0" percent="0" rank="0" text="" dxfId="375">
      <formula>0</formula>
    </cfRule>
  </conditionalFormatting>
  <conditionalFormatting sqref="AO159:AO167 AO169">
    <cfRule type="cellIs" priority="378" operator="equal" aboveAverage="0" equalAverage="0" bottom="0" percent="0" rank="0" text="" dxfId="376">
      <formula>"INVALID"</formula>
    </cfRule>
  </conditionalFormatting>
  <conditionalFormatting sqref="AO159:AO167 AO169">
    <cfRule type="cellIs" priority="379" operator="equal" aboveAverage="0" equalAverage="0" bottom="0" percent="0" rank="0" text="" dxfId="377">
      <formula>"INVALID"</formula>
    </cfRule>
  </conditionalFormatting>
  <conditionalFormatting sqref="AR168">
    <cfRule type="cellIs" priority="380" operator="equal" aboveAverage="0" equalAverage="0" bottom="0" percent="0" rank="0" text="" dxfId="378">
      <formula>"Not Assigned"</formula>
    </cfRule>
  </conditionalFormatting>
  <conditionalFormatting sqref="AD168:AF168">
    <cfRule type="cellIs" priority="381" operator="equal" aboveAverage="0" equalAverage="0" bottom="0" percent="0" rank="0" text="" dxfId="379">
      <formula>"INVALID"</formula>
    </cfRule>
  </conditionalFormatting>
  <conditionalFormatting sqref="AS168">
    <cfRule type="expression" priority="382" aboveAverage="0" equalAverage="0" bottom="0" percent="0" rank="0" text="" dxfId="380">
      <formula>EXACT(AF168, "INVALID")</formula>
    </cfRule>
  </conditionalFormatting>
  <conditionalFormatting sqref="AZ168">
    <cfRule type="expression" priority="383" aboveAverage="0" equalAverage="0" bottom="0" percent="0" rank="0" text="" dxfId="381">
      <formula>AND(NOT(ISBLANK(AZ168)), EXACT(AF168, "INVALID"))</formula>
    </cfRule>
  </conditionalFormatting>
  <conditionalFormatting sqref="BA168">
    <cfRule type="expression" priority="384" aboveAverage="0" equalAverage="0" bottom="0" percent="0" rank="0" text="" dxfId="382">
      <formula>AND(NOT(ISBLANK(BA168)), EXACT(AF168, "INVALID"))</formula>
    </cfRule>
  </conditionalFormatting>
  <conditionalFormatting sqref="AJ168">
    <cfRule type="cellIs" priority="385" operator="equal" aboveAverage="0" equalAverage="0" bottom="0" percent="0" rank="0" text="" dxfId="383">
      <formula>0</formula>
    </cfRule>
  </conditionalFormatting>
  <conditionalFormatting sqref="AK168">
    <cfRule type="cellIs" priority="386" operator="equal" aboveAverage="0" equalAverage="0" bottom="0" percent="0" rank="0" text="" dxfId="384">
      <formula>0</formula>
    </cfRule>
  </conditionalFormatting>
  <conditionalFormatting sqref="AL168">
    <cfRule type="cellIs" priority="387" operator="equal" aboveAverage="0" equalAverage="0" bottom="0" percent="0" rank="0" text="" dxfId="385">
      <formula>0</formula>
    </cfRule>
  </conditionalFormatting>
  <conditionalFormatting sqref="AM168">
    <cfRule type="cellIs" priority="388" operator="equal" aboveAverage="0" equalAverage="0" bottom="0" percent="0" rank="0" text="" dxfId="386">
      <formula>0</formula>
    </cfRule>
  </conditionalFormatting>
  <conditionalFormatting sqref="AN168">
    <cfRule type="cellIs" priority="389" operator="equal" aboveAverage="0" equalAverage="0" bottom="0" percent="0" rank="0" text="" dxfId="387">
      <formula>0</formula>
    </cfRule>
  </conditionalFormatting>
  <conditionalFormatting sqref="AP168">
    <cfRule type="cellIs" priority="390" operator="equal" aboveAverage="0" equalAverage="0" bottom="0" percent="0" rank="0" text="" dxfId="388">
      <formula>"INVALID"</formula>
    </cfRule>
  </conditionalFormatting>
  <conditionalFormatting sqref="AJ168">
    <cfRule type="cellIs" priority="391" operator="equal" aboveAverage="0" equalAverage="0" bottom="0" percent="0" rank="0" text="" dxfId="389">
      <formula>"INVALID"</formula>
    </cfRule>
  </conditionalFormatting>
  <conditionalFormatting sqref="AK168">
    <cfRule type="cellIs" priority="392" operator="equal" aboveAverage="0" equalAverage="0" bottom="0" percent="0" rank="0" text="" dxfId="390">
      <formula>"INVALID"</formula>
    </cfRule>
  </conditionalFormatting>
  <conditionalFormatting sqref="AL168:AM168">
    <cfRule type="cellIs" priority="393" operator="equal" aboveAverage="0" equalAverage="0" bottom="0" percent="0" rank="0" text="" dxfId="391">
      <formula>"INVALID"</formula>
    </cfRule>
  </conditionalFormatting>
  <conditionalFormatting sqref="AK168">
    <cfRule type="cellIs" priority="394" operator="equal" aboveAverage="0" equalAverage="0" bottom="0" percent="0" rank="0" text="" dxfId="392">
      <formula>"INVALID"</formula>
    </cfRule>
  </conditionalFormatting>
  <conditionalFormatting sqref="AL168">
    <cfRule type="cellIs" priority="395" operator="equal" aboveAverage="0" equalAverage="0" bottom="0" percent="0" rank="0" text="" dxfId="393">
      <formula>"INVALID"</formula>
    </cfRule>
  </conditionalFormatting>
  <conditionalFormatting sqref="AM168">
    <cfRule type="cellIs" priority="396" operator="equal" aboveAverage="0" equalAverage="0" bottom="0" percent="0" rank="0" text="" dxfId="394">
      <formula>"INVALID"</formula>
    </cfRule>
  </conditionalFormatting>
  <conditionalFormatting sqref="AN168">
    <cfRule type="cellIs" priority="397" operator="equal" aboveAverage="0" equalAverage="0" bottom="0" percent="0" rank="0" text="" dxfId="395">
      <formula>"INVALID"</formula>
    </cfRule>
  </conditionalFormatting>
  <conditionalFormatting sqref="AO168">
    <cfRule type="cellIs" priority="398" operator="equal" aboveAverage="0" equalAverage="0" bottom="0" percent="0" rank="0" text="" dxfId="396">
      <formula>0</formula>
    </cfRule>
  </conditionalFormatting>
  <conditionalFormatting sqref="AO168">
    <cfRule type="cellIs" priority="399" operator="equal" aboveAverage="0" equalAverage="0" bottom="0" percent="0" rank="0" text="" dxfId="397">
      <formula>"INVALID"</formula>
    </cfRule>
  </conditionalFormatting>
  <conditionalFormatting sqref="AO168">
    <cfRule type="cellIs" priority="400" operator="equal" aboveAverage="0" equalAverage="0" bottom="0" percent="0" rank="0" text="" dxfId="398">
      <formula>"INVALID"</formula>
    </cfRule>
  </conditionalFormatting>
  <conditionalFormatting sqref="AR295:AR301">
    <cfRule type="cellIs" priority="401" operator="equal" aboveAverage="0" equalAverage="0" bottom="0" percent="0" rank="0" text="" dxfId="399">
      <formula>"Not Assigned"</formula>
    </cfRule>
  </conditionalFormatting>
  <conditionalFormatting sqref="AD295:AF301">
    <cfRule type="cellIs" priority="402" operator="equal" aboveAverage="0" equalAverage="0" bottom="0" percent="0" rank="0" text="" dxfId="400">
      <formula>"INVALID"</formula>
    </cfRule>
  </conditionalFormatting>
  <conditionalFormatting sqref="AS295:AS301">
    <cfRule type="expression" priority="403" aboveAverage="0" equalAverage="0" bottom="0" percent="0" rank="0" text="" dxfId="401">
      <formula>EXACT(AF295, "INVALID")</formula>
    </cfRule>
  </conditionalFormatting>
  <conditionalFormatting sqref="AZ295:AZ301">
    <cfRule type="expression" priority="404" aboveAverage="0" equalAverage="0" bottom="0" percent="0" rank="0" text="" dxfId="402">
      <formula>AND(NOT(ISBLANK(AZ295)), EXACT(AF295, "INVALID"))</formula>
    </cfRule>
  </conditionalFormatting>
  <conditionalFormatting sqref="BA295:BA301">
    <cfRule type="expression" priority="405" aboveAverage="0" equalAverage="0" bottom="0" percent="0" rank="0" text="" dxfId="403">
      <formula>AND(NOT(ISBLANK(BA295)), EXACT(AF295, "INVALID"))</formula>
    </cfRule>
  </conditionalFormatting>
  <conditionalFormatting sqref="AJ295:AJ301">
    <cfRule type="cellIs" priority="406" operator="equal" aboveAverage="0" equalAverage="0" bottom="0" percent="0" rank="0" text="" dxfId="404">
      <formula>0</formula>
    </cfRule>
  </conditionalFormatting>
  <conditionalFormatting sqref="AK295:AK301">
    <cfRule type="cellIs" priority="407" operator="equal" aboveAverage="0" equalAverage="0" bottom="0" percent="0" rank="0" text="" dxfId="405">
      <formula>0</formula>
    </cfRule>
  </conditionalFormatting>
  <conditionalFormatting sqref="AL295:AL301">
    <cfRule type="cellIs" priority="408" operator="equal" aboveAverage="0" equalAverage="0" bottom="0" percent="0" rank="0" text="" dxfId="406">
      <formula>0</formula>
    </cfRule>
  </conditionalFormatting>
  <conditionalFormatting sqref="AM295:AM301">
    <cfRule type="cellIs" priority="409" operator="equal" aboveAverage="0" equalAverage="0" bottom="0" percent="0" rank="0" text="" dxfId="407">
      <formula>0</formula>
    </cfRule>
  </conditionalFormatting>
  <conditionalFormatting sqref="AN295:AN301">
    <cfRule type="cellIs" priority="410" operator="equal" aboveAverage="0" equalAverage="0" bottom="0" percent="0" rank="0" text="" dxfId="408">
      <formula>0</formula>
    </cfRule>
  </conditionalFormatting>
  <conditionalFormatting sqref="AP295:AP301">
    <cfRule type="cellIs" priority="411" operator="equal" aboveAverage="0" equalAverage="0" bottom="0" percent="0" rank="0" text="" dxfId="409">
      <formula>"INVALID"</formula>
    </cfRule>
  </conditionalFormatting>
  <conditionalFormatting sqref="AJ295:AJ301">
    <cfRule type="cellIs" priority="412" operator="equal" aboveAverage="0" equalAverage="0" bottom="0" percent="0" rank="0" text="" dxfId="410">
      <formula>"INVALID"</formula>
    </cfRule>
  </conditionalFormatting>
  <conditionalFormatting sqref="AK295:AK301">
    <cfRule type="cellIs" priority="413" operator="equal" aboveAverage="0" equalAverage="0" bottom="0" percent="0" rank="0" text="" dxfId="411">
      <formula>"INVALID"</formula>
    </cfRule>
  </conditionalFormatting>
  <conditionalFormatting sqref="AL295:AM301">
    <cfRule type="cellIs" priority="414" operator="equal" aboveAverage="0" equalAverage="0" bottom="0" percent="0" rank="0" text="" dxfId="412">
      <formula>"INVALID"</formula>
    </cfRule>
  </conditionalFormatting>
  <conditionalFormatting sqref="AK295:AK301">
    <cfRule type="cellIs" priority="415" operator="equal" aboveAverage="0" equalAverage="0" bottom="0" percent="0" rank="0" text="" dxfId="413">
      <formula>"INVALID"</formula>
    </cfRule>
  </conditionalFormatting>
  <conditionalFormatting sqref="AL295:AL301">
    <cfRule type="cellIs" priority="416" operator="equal" aboveAverage="0" equalAverage="0" bottom="0" percent="0" rank="0" text="" dxfId="414">
      <formula>"INVALID"</formula>
    </cfRule>
  </conditionalFormatting>
  <conditionalFormatting sqref="AM295:AM301">
    <cfRule type="cellIs" priority="417" operator="equal" aboveAverage="0" equalAverage="0" bottom="0" percent="0" rank="0" text="" dxfId="415">
      <formula>"INVALID"</formula>
    </cfRule>
  </conditionalFormatting>
  <conditionalFormatting sqref="AN295:AN301">
    <cfRule type="cellIs" priority="418" operator="equal" aboveAverage="0" equalAverage="0" bottom="0" percent="0" rank="0" text="" dxfId="416">
      <formula>"INVALID"</formula>
    </cfRule>
  </conditionalFormatting>
  <conditionalFormatting sqref="AO295:AO301">
    <cfRule type="cellIs" priority="419" operator="equal" aboveAverage="0" equalAverage="0" bottom="0" percent="0" rank="0" text="" dxfId="417">
      <formula>0</formula>
    </cfRule>
  </conditionalFormatting>
  <conditionalFormatting sqref="AO295:AO301">
    <cfRule type="cellIs" priority="420" operator="equal" aboveAverage="0" equalAverage="0" bottom="0" percent="0" rank="0" text="" dxfId="418">
      <formula>"INVALID"</formula>
    </cfRule>
  </conditionalFormatting>
  <conditionalFormatting sqref="AO295:AO301">
    <cfRule type="cellIs" priority="421" operator="equal" aboveAverage="0" equalAverage="0" bottom="0" percent="0" rank="0" text="" dxfId="419">
      <formula>"INVALID"</formula>
    </cfRule>
  </conditionalFormatting>
  <conditionalFormatting sqref="AR244:AR245 AR247:AR248">
    <cfRule type="cellIs" priority="422" operator="equal" aboveAverage="0" equalAverage="0" bottom="0" percent="0" rank="0" text="" dxfId="420">
      <formula>"Not Assigned"</formula>
    </cfRule>
  </conditionalFormatting>
  <conditionalFormatting sqref="AE247:AF248 AD244:AF245">
    <cfRule type="cellIs" priority="423" operator="equal" aboveAverage="0" equalAverage="0" bottom="0" percent="0" rank="0" text="" dxfId="421">
      <formula>"INVALID"</formula>
    </cfRule>
  </conditionalFormatting>
  <conditionalFormatting sqref="AS244:AS245 AS247:AS248">
    <cfRule type="expression" priority="424" aboveAverage="0" equalAverage="0" bottom="0" percent="0" rank="0" text="" dxfId="422">
      <formula>EXACT(AF244, "INVALID")</formula>
    </cfRule>
  </conditionalFormatting>
  <conditionalFormatting sqref="AZ244:AZ245 AZ247:AZ248">
    <cfRule type="expression" priority="425" aboveAverage="0" equalAverage="0" bottom="0" percent="0" rank="0" text="" dxfId="423">
      <formula>AND(NOT(ISBLANK(AZ244)), EXACT(AF244, "INVALID"))</formula>
    </cfRule>
  </conditionalFormatting>
  <conditionalFormatting sqref="BA244:BA245 BA247:BA248">
    <cfRule type="expression" priority="426" aboveAverage="0" equalAverage="0" bottom="0" percent="0" rank="0" text="" dxfId="424">
      <formula>AND(NOT(ISBLANK(BA244)), EXACT(AF244, "INVALID"))</formula>
    </cfRule>
  </conditionalFormatting>
  <conditionalFormatting sqref="AR244:AR245">
    <cfRule type="expression" priority="427" aboveAverage="0" equalAverage="0" bottom="0" percent="0" rank="0" text="" dxfId="425">
      <formula>NOT($AL244)</formula>
    </cfRule>
  </conditionalFormatting>
  <conditionalFormatting sqref="AJ244:AJ245 AJ247:AJ248">
    <cfRule type="cellIs" priority="428" operator="equal" aboveAverage="0" equalAverage="0" bottom="0" percent="0" rank="0" text="" dxfId="426">
      <formula>0</formula>
    </cfRule>
  </conditionalFormatting>
  <conditionalFormatting sqref="AK244:AK245 AK247:AK248">
    <cfRule type="cellIs" priority="429" operator="equal" aboveAverage="0" equalAverage="0" bottom="0" percent="0" rank="0" text="" dxfId="427">
      <formula>0</formula>
    </cfRule>
  </conditionalFormatting>
  <conditionalFormatting sqref="AL244:AL245 AL247:AL248">
    <cfRule type="cellIs" priority="430" operator="equal" aboveAverage="0" equalAverage="0" bottom="0" percent="0" rank="0" text="" dxfId="428">
      <formula>0</formula>
    </cfRule>
  </conditionalFormatting>
  <conditionalFormatting sqref="AM244:AM245 AM247:AM248">
    <cfRule type="cellIs" priority="431" operator="equal" aboveAverage="0" equalAverage="0" bottom="0" percent="0" rank="0" text="" dxfId="429">
      <formula>0</formula>
    </cfRule>
  </conditionalFormatting>
  <conditionalFormatting sqref="AN244:AN245 AN247:AN248">
    <cfRule type="cellIs" priority="432" operator="equal" aboveAverage="0" equalAverage="0" bottom="0" percent="0" rank="0" text="" dxfId="430">
      <formula>0</formula>
    </cfRule>
  </conditionalFormatting>
  <conditionalFormatting sqref="AP244:AP245 AP247:AP248">
    <cfRule type="cellIs" priority="433" operator="equal" aboveAverage="0" equalAverage="0" bottom="0" percent="0" rank="0" text="" dxfId="431">
      <formula>"INVALID"</formula>
    </cfRule>
  </conditionalFormatting>
  <conditionalFormatting sqref="AJ244:AJ245 AJ247:AJ248">
    <cfRule type="cellIs" priority="434" operator="equal" aboveAverage="0" equalAverage="0" bottom="0" percent="0" rank="0" text="" dxfId="432">
      <formula>"INVALID"</formula>
    </cfRule>
  </conditionalFormatting>
  <conditionalFormatting sqref="AK244:AK245 AK247:AK248">
    <cfRule type="cellIs" priority="435" operator="equal" aboveAverage="0" equalAverage="0" bottom="0" percent="0" rank="0" text="" dxfId="433">
      <formula>"INVALID"</formula>
    </cfRule>
  </conditionalFormatting>
  <conditionalFormatting sqref="AL244:AM245 AL247:AM248">
    <cfRule type="cellIs" priority="436" operator="equal" aboveAverage="0" equalAverage="0" bottom="0" percent="0" rank="0" text="" dxfId="434">
      <formula>"INVALID"</formula>
    </cfRule>
  </conditionalFormatting>
  <conditionalFormatting sqref="AK244:AK245 AK247:AK248">
    <cfRule type="cellIs" priority="437" operator="equal" aboveAverage="0" equalAverage="0" bottom="0" percent="0" rank="0" text="" dxfId="435">
      <formula>"INVALID"</formula>
    </cfRule>
  </conditionalFormatting>
  <conditionalFormatting sqref="AL244:AL245 AL247:AL248">
    <cfRule type="cellIs" priority="438" operator="equal" aboveAverage="0" equalAverage="0" bottom="0" percent="0" rank="0" text="" dxfId="436">
      <formula>"INVALID"</formula>
    </cfRule>
  </conditionalFormatting>
  <conditionalFormatting sqref="AM244:AM245 AM247:AM248">
    <cfRule type="cellIs" priority="439" operator="equal" aboveAverage="0" equalAverage="0" bottom="0" percent="0" rank="0" text="" dxfId="437">
      <formula>"INVALID"</formula>
    </cfRule>
  </conditionalFormatting>
  <conditionalFormatting sqref="AN244:AN245 AN247:AN248">
    <cfRule type="cellIs" priority="440" operator="equal" aboveAverage="0" equalAverage="0" bottom="0" percent="0" rank="0" text="" dxfId="438">
      <formula>"INVALID"</formula>
    </cfRule>
  </conditionalFormatting>
  <conditionalFormatting sqref="AS244:AS245">
    <cfRule type="expression" priority="441" aboveAverage="0" equalAverage="0" bottom="0" percent="0" rank="0" text="" dxfId="439">
      <formula>NOT($AN244)</formula>
    </cfRule>
  </conditionalFormatting>
  <conditionalFormatting sqref="AS244:AS245">
    <cfRule type="expression" priority="442" aboveAverage="0" equalAverage="0" bottom="0" percent="0" rank="0" text="" dxfId="440">
      <formula>NOT($AK244)</formula>
    </cfRule>
  </conditionalFormatting>
  <conditionalFormatting sqref="AO244:AO245 AO247:AO248">
    <cfRule type="cellIs" priority="443" operator="equal" aboveAverage="0" equalAverage="0" bottom="0" percent="0" rank="0" text="" dxfId="441">
      <formula>0</formula>
    </cfRule>
  </conditionalFormatting>
  <conditionalFormatting sqref="AO244:AO245 AO247:AO248">
    <cfRule type="cellIs" priority="444" operator="equal" aboveAverage="0" equalAverage="0" bottom="0" percent="0" rank="0" text="" dxfId="442">
      <formula>"INVALID"</formula>
    </cfRule>
  </conditionalFormatting>
  <conditionalFormatting sqref="AO244:AO245 AO247:AO248">
    <cfRule type="cellIs" priority="445" operator="equal" aboveAverage="0" equalAverage="0" bottom="0" percent="0" rank="0" text="" dxfId="443">
      <formula>"INVALID"</formula>
    </cfRule>
  </conditionalFormatting>
  <conditionalFormatting sqref="AQ244:AQ245">
    <cfRule type="expression" priority="446" aboveAverage="0" equalAverage="0" bottom="0" percent="0" rank="0" text="" dxfId="444">
      <formula>REPLACE($AQ244,8,LEN($AQ244),"")="unused_"</formula>
    </cfRule>
  </conditionalFormatting>
  <conditionalFormatting sqref="AQ244:AQ245">
    <cfRule type="expression" priority="447" aboveAverage="0" equalAverage="0" bottom="0" percent="0" rank="0" text="" dxfId="445">
      <formula>NOT($AJ244)</formula>
    </cfRule>
    <cfRule type="expression" priority="448" aboveAverage="0" equalAverage="0" bottom="0" percent="0" rank="0" text="" dxfId="446">
      <formula>RIGHT($AQ244, 1)="*"</formula>
    </cfRule>
  </conditionalFormatting>
  <conditionalFormatting sqref="AR256">
    <cfRule type="cellIs" priority="449" operator="equal" aboveAverage="0" equalAverage="0" bottom="0" percent="0" rank="0" text="" dxfId="447">
      <formula>"Not Assigned"</formula>
    </cfRule>
  </conditionalFormatting>
  <conditionalFormatting sqref="AE256:AF256">
    <cfRule type="cellIs" priority="450" operator="equal" aboveAverage="0" equalAverage="0" bottom="0" percent="0" rank="0" text="" dxfId="448">
      <formula>"INVALID"</formula>
    </cfRule>
  </conditionalFormatting>
  <conditionalFormatting sqref="AS256">
    <cfRule type="expression" priority="451" aboveAverage="0" equalAverage="0" bottom="0" percent="0" rank="0" text="" dxfId="449">
      <formula>EXACT(AF256, "INVALID")</formula>
    </cfRule>
  </conditionalFormatting>
  <conditionalFormatting sqref="AZ256">
    <cfRule type="expression" priority="452" aboveAverage="0" equalAverage="0" bottom="0" percent="0" rank="0" text="" dxfId="450">
      <formula>AND(NOT(ISBLANK(AZ256)), EXACT(AF256, "INVALID"))</formula>
    </cfRule>
  </conditionalFormatting>
  <conditionalFormatting sqref="BA256">
    <cfRule type="expression" priority="453" aboveAverage="0" equalAverage="0" bottom="0" percent="0" rank="0" text="" dxfId="451">
      <formula>AND(NOT(ISBLANK(BA256)), EXACT(AF256, "INVALID"))</formula>
    </cfRule>
  </conditionalFormatting>
  <conditionalFormatting sqref="AR256">
    <cfRule type="expression" priority="454" aboveAverage="0" equalAverage="0" bottom="0" percent="0" rank="0" text="" dxfId="452">
      <formula>NOT($AL256)</formula>
    </cfRule>
  </conditionalFormatting>
  <conditionalFormatting sqref="AJ256">
    <cfRule type="cellIs" priority="455" operator="equal" aboveAverage="0" equalAverage="0" bottom="0" percent="0" rank="0" text="" dxfId="453">
      <formula>0</formula>
    </cfRule>
  </conditionalFormatting>
  <conditionalFormatting sqref="AK256">
    <cfRule type="cellIs" priority="456" operator="equal" aboveAverage="0" equalAverage="0" bottom="0" percent="0" rank="0" text="" dxfId="454">
      <formula>0</formula>
    </cfRule>
  </conditionalFormatting>
  <conditionalFormatting sqref="AL256">
    <cfRule type="cellIs" priority="457" operator="equal" aboveAverage="0" equalAverage="0" bottom="0" percent="0" rank="0" text="" dxfId="455">
      <formula>0</formula>
    </cfRule>
  </conditionalFormatting>
  <conditionalFormatting sqref="AM256">
    <cfRule type="cellIs" priority="458" operator="equal" aboveAverage="0" equalAverage="0" bottom="0" percent="0" rank="0" text="" dxfId="456">
      <formula>0</formula>
    </cfRule>
  </conditionalFormatting>
  <conditionalFormatting sqref="AN256">
    <cfRule type="cellIs" priority="459" operator="equal" aboveAverage="0" equalAverage="0" bottom="0" percent="0" rank="0" text="" dxfId="457">
      <formula>0</formula>
    </cfRule>
  </conditionalFormatting>
  <conditionalFormatting sqref="AP256">
    <cfRule type="cellIs" priority="460" operator="equal" aboveAverage="0" equalAverage="0" bottom="0" percent="0" rank="0" text="" dxfId="458">
      <formula>"INVALID"</formula>
    </cfRule>
  </conditionalFormatting>
  <conditionalFormatting sqref="AJ256">
    <cfRule type="cellIs" priority="461" operator="equal" aboveAverage="0" equalAverage="0" bottom="0" percent="0" rank="0" text="" dxfId="459">
      <formula>"INVALID"</formula>
    </cfRule>
  </conditionalFormatting>
  <conditionalFormatting sqref="AK256">
    <cfRule type="cellIs" priority="462" operator="equal" aboveAverage="0" equalAverage="0" bottom="0" percent="0" rank="0" text="" dxfId="460">
      <formula>"INVALID"</formula>
    </cfRule>
  </conditionalFormatting>
  <conditionalFormatting sqref="AL256:AM256">
    <cfRule type="cellIs" priority="463" operator="equal" aboveAverage="0" equalAverage="0" bottom="0" percent="0" rank="0" text="" dxfId="461">
      <formula>"INVALID"</formula>
    </cfRule>
  </conditionalFormatting>
  <conditionalFormatting sqref="AK256">
    <cfRule type="cellIs" priority="464" operator="equal" aboveAverage="0" equalAverage="0" bottom="0" percent="0" rank="0" text="" dxfId="462">
      <formula>"INVALID"</formula>
    </cfRule>
  </conditionalFormatting>
  <conditionalFormatting sqref="AL256">
    <cfRule type="cellIs" priority="465" operator="equal" aboveAverage="0" equalAverage="0" bottom="0" percent="0" rank="0" text="" dxfId="463">
      <formula>"INVALID"</formula>
    </cfRule>
  </conditionalFormatting>
  <conditionalFormatting sqref="AM256">
    <cfRule type="cellIs" priority="466" operator="equal" aboveAverage="0" equalAverage="0" bottom="0" percent="0" rank="0" text="" dxfId="464">
      <formula>"INVALID"</formula>
    </cfRule>
  </conditionalFormatting>
  <conditionalFormatting sqref="AN256">
    <cfRule type="cellIs" priority="467" operator="equal" aboveAverage="0" equalAverage="0" bottom="0" percent="0" rank="0" text="" dxfId="465">
      <formula>"INVALID"</formula>
    </cfRule>
  </conditionalFormatting>
  <conditionalFormatting sqref="AS256">
    <cfRule type="expression" priority="468" aboveAverage="0" equalAverage="0" bottom="0" percent="0" rank="0" text="" dxfId="466">
      <formula>NOT($AN256)</formula>
    </cfRule>
  </conditionalFormatting>
  <conditionalFormatting sqref="AS256">
    <cfRule type="expression" priority="469" aboveAverage="0" equalAverage="0" bottom="0" percent="0" rank="0" text="" dxfId="467">
      <formula>NOT($AK256)</formula>
    </cfRule>
  </conditionalFormatting>
  <conditionalFormatting sqref="AO256">
    <cfRule type="cellIs" priority="470" operator="equal" aboveAverage="0" equalAverage="0" bottom="0" percent="0" rank="0" text="" dxfId="468">
      <formula>0</formula>
    </cfRule>
  </conditionalFormatting>
  <conditionalFormatting sqref="AO256">
    <cfRule type="cellIs" priority="471" operator="equal" aboveAverage="0" equalAverage="0" bottom="0" percent="0" rank="0" text="" dxfId="469">
      <formula>"INVALID"</formula>
    </cfRule>
  </conditionalFormatting>
  <conditionalFormatting sqref="AO256">
    <cfRule type="cellIs" priority="472" operator="equal" aboveAverage="0" equalAverage="0" bottom="0" percent="0" rank="0" text="" dxfId="470">
      <formula>"INVALID"</formula>
    </cfRule>
  </conditionalFormatting>
  <conditionalFormatting sqref="AQ256">
    <cfRule type="expression" priority="473" aboveAverage="0" equalAverage="0" bottom="0" percent="0" rank="0" text="" dxfId="471">
      <formula>REPLACE($AQ256,8,LEN($AQ256),"")="unused_"</formula>
    </cfRule>
  </conditionalFormatting>
  <conditionalFormatting sqref="AQ256">
    <cfRule type="expression" priority="474" aboveAverage="0" equalAverage="0" bottom="0" percent="0" rank="0" text="" dxfId="472">
      <formula>NOT($AJ256)</formula>
    </cfRule>
    <cfRule type="expression" priority="475" aboveAverage="0" equalAverage="0" bottom="0" percent="0" rank="0" text="" dxfId="473">
      <formula>RIGHT($AQ256, 1)="*"</formula>
    </cfRule>
  </conditionalFormatting>
  <conditionalFormatting sqref="AR249:AR252">
    <cfRule type="cellIs" priority="476" operator="equal" aboveAverage="0" equalAverage="0" bottom="0" percent="0" rank="0" text="" dxfId="474">
      <formula>"Not Assigned"</formula>
    </cfRule>
  </conditionalFormatting>
  <conditionalFormatting sqref="AE249:AF252">
    <cfRule type="cellIs" priority="477" operator="equal" aboveAverage="0" equalAverage="0" bottom="0" percent="0" rank="0" text="" dxfId="475">
      <formula>"INVALID"</formula>
    </cfRule>
  </conditionalFormatting>
  <conditionalFormatting sqref="AS249:AS252">
    <cfRule type="expression" priority="478" aboveAverage="0" equalAverage="0" bottom="0" percent="0" rank="0" text="" dxfId="476">
      <formula>EXACT(AF249, "INVALID")</formula>
    </cfRule>
  </conditionalFormatting>
  <conditionalFormatting sqref="AZ249:AZ252">
    <cfRule type="expression" priority="479" aboveAverage="0" equalAverage="0" bottom="0" percent="0" rank="0" text="" dxfId="477">
      <formula>AND(NOT(ISBLANK(AZ249)), EXACT(AF249, "INVALID"))</formula>
    </cfRule>
  </conditionalFormatting>
  <conditionalFormatting sqref="BA249:BA252">
    <cfRule type="expression" priority="480" aboveAverage="0" equalAverage="0" bottom="0" percent="0" rank="0" text="" dxfId="478">
      <formula>AND(NOT(ISBLANK(BA249)), EXACT(AF249, "INVALID"))</formula>
    </cfRule>
  </conditionalFormatting>
  <conditionalFormatting sqref="AR249:AR252">
    <cfRule type="expression" priority="481" aboveAverage="0" equalAverage="0" bottom="0" percent="0" rank="0" text="" dxfId="479">
      <formula>NOT($AL249)</formula>
    </cfRule>
  </conditionalFormatting>
  <conditionalFormatting sqref="AJ249:AJ252">
    <cfRule type="cellIs" priority="482" operator="equal" aboveAverage="0" equalAverage="0" bottom="0" percent="0" rank="0" text="" dxfId="480">
      <formula>0</formula>
    </cfRule>
  </conditionalFormatting>
  <conditionalFormatting sqref="AK249:AK252">
    <cfRule type="cellIs" priority="483" operator="equal" aboveAverage="0" equalAverage="0" bottom="0" percent="0" rank="0" text="" dxfId="481">
      <formula>0</formula>
    </cfRule>
  </conditionalFormatting>
  <conditionalFormatting sqref="AL249:AL252">
    <cfRule type="cellIs" priority="484" operator="equal" aboveAverage="0" equalAverage="0" bottom="0" percent="0" rank="0" text="" dxfId="482">
      <formula>0</formula>
    </cfRule>
  </conditionalFormatting>
  <conditionalFormatting sqref="AM249:AM252">
    <cfRule type="cellIs" priority="485" operator="equal" aboveAverage="0" equalAverage="0" bottom="0" percent="0" rank="0" text="" dxfId="483">
      <formula>0</formula>
    </cfRule>
  </conditionalFormatting>
  <conditionalFormatting sqref="AN249:AN252">
    <cfRule type="cellIs" priority="486" operator="equal" aboveAverage="0" equalAverage="0" bottom="0" percent="0" rank="0" text="" dxfId="484">
      <formula>0</formula>
    </cfRule>
  </conditionalFormatting>
  <conditionalFormatting sqref="AP249:AP252">
    <cfRule type="cellIs" priority="487" operator="equal" aboveAverage="0" equalAverage="0" bottom="0" percent="0" rank="0" text="" dxfId="485">
      <formula>"INVALID"</formula>
    </cfRule>
  </conditionalFormatting>
  <conditionalFormatting sqref="AJ249:AJ252">
    <cfRule type="cellIs" priority="488" operator="equal" aboveAverage="0" equalAverage="0" bottom="0" percent="0" rank="0" text="" dxfId="486">
      <formula>"INVALID"</formula>
    </cfRule>
  </conditionalFormatting>
  <conditionalFormatting sqref="AK249:AK252">
    <cfRule type="cellIs" priority="489" operator="equal" aboveAverage="0" equalAverage="0" bottom="0" percent="0" rank="0" text="" dxfId="487">
      <formula>"INVALID"</formula>
    </cfRule>
  </conditionalFormatting>
  <conditionalFormatting sqref="AL249:AM252">
    <cfRule type="cellIs" priority="490" operator="equal" aboveAverage="0" equalAverage="0" bottom="0" percent="0" rank="0" text="" dxfId="488">
      <formula>"INVALID"</formula>
    </cfRule>
  </conditionalFormatting>
  <conditionalFormatting sqref="AK249:AK252">
    <cfRule type="cellIs" priority="491" operator="equal" aboveAverage="0" equalAverage="0" bottom="0" percent="0" rank="0" text="" dxfId="489">
      <formula>"INVALID"</formula>
    </cfRule>
  </conditionalFormatting>
  <conditionalFormatting sqref="AL249:AL252">
    <cfRule type="cellIs" priority="492" operator="equal" aboveAverage="0" equalAverage="0" bottom="0" percent="0" rank="0" text="" dxfId="490">
      <formula>"INVALID"</formula>
    </cfRule>
  </conditionalFormatting>
  <conditionalFormatting sqref="AM249:AM252">
    <cfRule type="cellIs" priority="493" operator="equal" aboveAverage="0" equalAverage="0" bottom="0" percent="0" rank="0" text="" dxfId="491">
      <formula>"INVALID"</formula>
    </cfRule>
  </conditionalFormatting>
  <conditionalFormatting sqref="AN249:AN252">
    <cfRule type="cellIs" priority="494" operator="equal" aboveAverage="0" equalAverage="0" bottom="0" percent="0" rank="0" text="" dxfId="492">
      <formula>"INVALID"</formula>
    </cfRule>
  </conditionalFormatting>
  <conditionalFormatting sqref="AS249:AS252">
    <cfRule type="expression" priority="495" aboveAverage="0" equalAverage="0" bottom="0" percent="0" rank="0" text="" dxfId="493">
      <formula>NOT($AN249)</formula>
    </cfRule>
  </conditionalFormatting>
  <conditionalFormatting sqref="AS249:AS252">
    <cfRule type="expression" priority="496" aboveAverage="0" equalAverage="0" bottom="0" percent="0" rank="0" text="" dxfId="494">
      <formula>NOT($AK249)</formula>
    </cfRule>
  </conditionalFormatting>
  <conditionalFormatting sqref="AO249:AO252">
    <cfRule type="cellIs" priority="497" operator="equal" aboveAverage="0" equalAverage="0" bottom="0" percent="0" rank="0" text="" dxfId="495">
      <formula>0</formula>
    </cfRule>
  </conditionalFormatting>
  <conditionalFormatting sqref="AO249:AO252">
    <cfRule type="cellIs" priority="498" operator="equal" aboveAverage="0" equalAverage="0" bottom="0" percent="0" rank="0" text="" dxfId="496">
      <formula>"INVALID"</formula>
    </cfRule>
  </conditionalFormatting>
  <conditionalFormatting sqref="AO249:AO252">
    <cfRule type="cellIs" priority="499" operator="equal" aboveAverage="0" equalAverage="0" bottom="0" percent="0" rank="0" text="" dxfId="497">
      <formula>"INVALID"</formula>
    </cfRule>
  </conditionalFormatting>
  <conditionalFormatting sqref="AQ249:AQ252">
    <cfRule type="expression" priority="500" aboveAverage="0" equalAverage="0" bottom="0" percent="0" rank="0" text="" dxfId="498">
      <formula>REPLACE($AQ249,8,LEN($AQ249),"")="unused_"</formula>
    </cfRule>
  </conditionalFormatting>
  <conditionalFormatting sqref="AQ249:AQ252">
    <cfRule type="expression" priority="501" aboveAverage="0" equalAverage="0" bottom="0" percent="0" rank="0" text="" dxfId="499">
      <formula>NOT($AJ249)</formula>
    </cfRule>
    <cfRule type="expression" priority="502" aboveAverage="0" equalAverage="0" bottom="0" percent="0" rank="0" text="" dxfId="500">
      <formula>RIGHT($AQ249, 1)="*"</formula>
    </cfRule>
  </conditionalFormatting>
  <conditionalFormatting sqref="AR253:AR254">
    <cfRule type="cellIs" priority="503" operator="equal" aboveAverage="0" equalAverage="0" bottom="0" percent="0" rank="0" text="" dxfId="501">
      <formula>"Not Assigned"</formula>
    </cfRule>
  </conditionalFormatting>
  <conditionalFormatting sqref="AE253:AF254">
    <cfRule type="cellIs" priority="504" operator="equal" aboveAverage="0" equalAverage="0" bottom="0" percent="0" rank="0" text="" dxfId="502">
      <formula>"INVALID"</formula>
    </cfRule>
  </conditionalFormatting>
  <conditionalFormatting sqref="AS253:AS254">
    <cfRule type="expression" priority="505" aboveAverage="0" equalAverage="0" bottom="0" percent="0" rank="0" text="" dxfId="503">
      <formula>EXACT(AF253, "INVALID")</formula>
    </cfRule>
  </conditionalFormatting>
  <conditionalFormatting sqref="AZ253:AZ254">
    <cfRule type="expression" priority="506" aboveAverage="0" equalAverage="0" bottom="0" percent="0" rank="0" text="" dxfId="504">
      <formula>AND(NOT(ISBLANK(AZ253)), EXACT(AF253, "INVALID"))</formula>
    </cfRule>
  </conditionalFormatting>
  <conditionalFormatting sqref="BA253:BA254">
    <cfRule type="expression" priority="507" aboveAverage="0" equalAverage="0" bottom="0" percent="0" rank="0" text="" dxfId="505">
      <formula>AND(NOT(ISBLANK(BA253)), EXACT(AF253, "INVALID"))</formula>
    </cfRule>
  </conditionalFormatting>
  <conditionalFormatting sqref="AR253:AR254">
    <cfRule type="expression" priority="508" aboveAverage="0" equalAverage="0" bottom="0" percent="0" rank="0" text="" dxfId="506">
      <formula>NOT($AL253)</formula>
    </cfRule>
  </conditionalFormatting>
  <conditionalFormatting sqref="AJ253:AJ254">
    <cfRule type="cellIs" priority="509" operator="equal" aboveAverage="0" equalAverage="0" bottom="0" percent="0" rank="0" text="" dxfId="507">
      <formula>0</formula>
    </cfRule>
  </conditionalFormatting>
  <conditionalFormatting sqref="AK253:AK254">
    <cfRule type="cellIs" priority="510" operator="equal" aboveAverage="0" equalAverage="0" bottom="0" percent="0" rank="0" text="" dxfId="508">
      <formula>0</formula>
    </cfRule>
  </conditionalFormatting>
  <conditionalFormatting sqref="AL253:AL254">
    <cfRule type="cellIs" priority="511" operator="equal" aboveAverage="0" equalAverage="0" bottom="0" percent="0" rank="0" text="" dxfId="509">
      <formula>0</formula>
    </cfRule>
  </conditionalFormatting>
  <conditionalFormatting sqref="AM253:AM254">
    <cfRule type="cellIs" priority="512" operator="equal" aboveAverage="0" equalAverage="0" bottom="0" percent="0" rank="0" text="" dxfId="510">
      <formula>0</formula>
    </cfRule>
  </conditionalFormatting>
  <conditionalFormatting sqref="AN253:AN254">
    <cfRule type="cellIs" priority="513" operator="equal" aboveAverage="0" equalAverage="0" bottom="0" percent="0" rank="0" text="" dxfId="511">
      <formula>0</formula>
    </cfRule>
  </conditionalFormatting>
  <conditionalFormatting sqref="AP253:AP254">
    <cfRule type="cellIs" priority="514" operator="equal" aboveAverage="0" equalAverage="0" bottom="0" percent="0" rank="0" text="" dxfId="512">
      <formula>"INVALID"</formula>
    </cfRule>
  </conditionalFormatting>
  <conditionalFormatting sqref="AJ253:AJ254">
    <cfRule type="cellIs" priority="515" operator="equal" aboveAverage="0" equalAverage="0" bottom="0" percent="0" rank="0" text="" dxfId="513">
      <formula>"INVALID"</formula>
    </cfRule>
  </conditionalFormatting>
  <conditionalFormatting sqref="AK253:AK254">
    <cfRule type="cellIs" priority="516" operator="equal" aboveAverage="0" equalAverage="0" bottom="0" percent="0" rank="0" text="" dxfId="514">
      <formula>"INVALID"</formula>
    </cfRule>
  </conditionalFormatting>
  <conditionalFormatting sqref="AL253:AM254">
    <cfRule type="cellIs" priority="517" operator="equal" aboveAverage="0" equalAverage="0" bottom="0" percent="0" rank="0" text="" dxfId="515">
      <formula>"INVALID"</formula>
    </cfRule>
  </conditionalFormatting>
  <conditionalFormatting sqref="AK253:AK254">
    <cfRule type="cellIs" priority="518" operator="equal" aboveAverage="0" equalAverage="0" bottom="0" percent="0" rank="0" text="" dxfId="516">
      <formula>"INVALID"</formula>
    </cfRule>
  </conditionalFormatting>
  <conditionalFormatting sqref="AL253:AL254">
    <cfRule type="cellIs" priority="519" operator="equal" aboveAverage="0" equalAverage="0" bottom="0" percent="0" rank="0" text="" dxfId="517">
      <formula>"INVALID"</formula>
    </cfRule>
  </conditionalFormatting>
  <conditionalFormatting sqref="AM253:AM254">
    <cfRule type="cellIs" priority="520" operator="equal" aboveAverage="0" equalAverage="0" bottom="0" percent="0" rank="0" text="" dxfId="518">
      <formula>"INVALID"</formula>
    </cfRule>
  </conditionalFormatting>
  <conditionalFormatting sqref="AN253:AN254">
    <cfRule type="cellIs" priority="521" operator="equal" aboveAverage="0" equalAverage="0" bottom="0" percent="0" rank="0" text="" dxfId="519">
      <formula>"INVALID"</formula>
    </cfRule>
  </conditionalFormatting>
  <conditionalFormatting sqref="AS253:AS254">
    <cfRule type="expression" priority="522" aboveAverage="0" equalAverage="0" bottom="0" percent="0" rank="0" text="" dxfId="520">
      <formula>NOT($AN253)</formula>
    </cfRule>
  </conditionalFormatting>
  <conditionalFormatting sqref="AS253:AS254">
    <cfRule type="expression" priority="523" aboveAverage="0" equalAverage="0" bottom="0" percent="0" rank="0" text="" dxfId="521">
      <formula>NOT($AK253)</formula>
    </cfRule>
  </conditionalFormatting>
  <conditionalFormatting sqref="AO253:AO254">
    <cfRule type="cellIs" priority="524" operator="equal" aboveAverage="0" equalAverage="0" bottom="0" percent="0" rank="0" text="" dxfId="522">
      <formula>0</formula>
    </cfRule>
  </conditionalFormatting>
  <conditionalFormatting sqref="AO253:AO254">
    <cfRule type="cellIs" priority="525" operator="equal" aboveAverage="0" equalAverage="0" bottom="0" percent="0" rank="0" text="" dxfId="523">
      <formula>"INVALID"</formula>
    </cfRule>
  </conditionalFormatting>
  <conditionalFormatting sqref="AO253:AO254">
    <cfRule type="cellIs" priority="526" operator="equal" aboveAverage="0" equalAverage="0" bottom="0" percent="0" rank="0" text="" dxfId="524">
      <formula>"INVALID"</formula>
    </cfRule>
  </conditionalFormatting>
  <conditionalFormatting sqref="AQ253:AQ254">
    <cfRule type="expression" priority="527" aboveAverage="0" equalAverage="0" bottom="0" percent="0" rank="0" text="" dxfId="525">
      <formula>REPLACE($AQ253,8,LEN($AQ253),"")="unused_"</formula>
    </cfRule>
  </conditionalFormatting>
  <conditionalFormatting sqref="AQ253:AQ254">
    <cfRule type="expression" priority="528" aboveAverage="0" equalAverage="0" bottom="0" percent="0" rank="0" text="" dxfId="526">
      <formula>NOT($AJ253)</formula>
    </cfRule>
    <cfRule type="expression" priority="529" aboveAverage="0" equalAverage="0" bottom="0" percent="0" rank="0" text="" dxfId="527">
      <formula>RIGHT($AQ253, 1)="*"</formula>
    </cfRule>
  </conditionalFormatting>
  <conditionalFormatting sqref="AR255">
    <cfRule type="cellIs" priority="530" operator="equal" aboveAverage="0" equalAverage="0" bottom="0" percent="0" rank="0" text="" dxfId="528">
      <formula>"Not Assigned"</formula>
    </cfRule>
  </conditionalFormatting>
  <conditionalFormatting sqref="AE255:AF255">
    <cfRule type="cellIs" priority="531" operator="equal" aboveAverage="0" equalAverage="0" bottom="0" percent="0" rank="0" text="" dxfId="529">
      <formula>"INVALID"</formula>
    </cfRule>
  </conditionalFormatting>
  <conditionalFormatting sqref="AS255">
    <cfRule type="expression" priority="532" aboveAverage="0" equalAverage="0" bottom="0" percent="0" rank="0" text="" dxfId="530">
      <formula>EXACT(AF255, "INVALID")</formula>
    </cfRule>
  </conditionalFormatting>
  <conditionalFormatting sqref="AZ255">
    <cfRule type="expression" priority="533" aboveAverage="0" equalAverage="0" bottom="0" percent="0" rank="0" text="" dxfId="531">
      <formula>AND(NOT(ISBLANK(AZ255)), EXACT(AF255, "INVALID"))</formula>
    </cfRule>
  </conditionalFormatting>
  <conditionalFormatting sqref="BA255">
    <cfRule type="expression" priority="534" aboveAverage="0" equalAverage="0" bottom="0" percent="0" rank="0" text="" dxfId="532">
      <formula>AND(NOT(ISBLANK(BA255)), EXACT(AF255, "INVALID"))</formula>
    </cfRule>
  </conditionalFormatting>
  <conditionalFormatting sqref="AR255">
    <cfRule type="expression" priority="535" aboveAverage="0" equalAverage="0" bottom="0" percent="0" rank="0" text="" dxfId="533">
      <formula>NOT($AL255)</formula>
    </cfRule>
  </conditionalFormatting>
  <conditionalFormatting sqref="AJ255">
    <cfRule type="cellIs" priority="536" operator="equal" aboveAverage="0" equalAverage="0" bottom="0" percent="0" rank="0" text="" dxfId="534">
      <formula>0</formula>
    </cfRule>
  </conditionalFormatting>
  <conditionalFormatting sqref="AK255">
    <cfRule type="cellIs" priority="537" operator="equal" aboveAverage="0" equalAverage="0" bottom="0" percent="0" rank="0" text="" dxfId="535">
      <formula>0</formula>
    </cfRule>
  </conditionalFormatting>
  <conditionalFormatting sqref="AL255">
    <cfRule type="cellIs" priority="538" operator="equal" aboveAverage="0" equalAverage="0" bottom="0" percent="0" rank="0" text="" dxfId="536">
      <formula>0</formula>
    </cfRule>
  </conditionalFormatting>
  <conditionalFormatting sqref="AM255">
    <cfRule type="cellIs" priority="539" operator="equal" aboveAverage="0" equalAverage="0" bottom="0" percent="0" rank="0" text="" dxfId="537">
      <formula>0</formula>
    </cfRule>
  </conditionalFormatting>
  <conditionalFormatting sqref="AN255">
    <cfRule type="cellIs" priority="540" operator="equal" aboveAverage="0" equalAverage="0" bottom="0" percent="0" rank="0" text="" dxfId="538">
      <formula>0</formula>
    </cfRule>
  </conditionalFormatting>
  <conditionalFormatting sqref="AP255">
    <cfRule type="cellIs" priority="541" operator="equal" aboveAverage="0" equalAverage="0" bottom="0" percent="0" rank="0" text="" dxfId="539">
      <formula>"INVALID"</formula>
    </cfRule>
  </conditionalFormatting>
  <conditionalFormatting sqref="AJ255">
    <cfRule type="cellIs" priority="542" operator="equal" aboveAverage="0" equalAverage="0" bottom="0" percent="0" rank="0" text="" dxfId="540">
      <formula>"INVALID"</formula>
    </cfRule>
  </conditionalFormatting>
  <conditionalFormatting sqref="AK255">
    <cfRule type="cellIs" priority="543" operator="equal" aboveAverage="0" equalAverage="0" bottom="0" percent="0" rank="0" text="" dxfId="541">
      <formula>"INVALID"</formula>
    </cfRule>
  </conditionalFormatting>
  <conditionalFormatting sqref="AL255:AM255">
    <cfRule type="cellIs" priority="544" operator="equal" aboveAverage="0" equalAverage="0" bottom="0" percent="0" rank="0" text="" dxfId="542">
      <formula>"INVALID"</formula>
    </cfRule>
  </conditionalFormatting>
  <conditionalFormatting sqref="AK255">
    <cfRule type="cellIs" priority="545" operator="equal" aboveAverage="0" equalAverage="0" bottom="0" percent="0" rank="0" text="" dxfId="543">
      <formula>"INVALID"</formula>
    </cfRule>
  </conditionalFormatting>
  <conditionalFormatting sqref="AL255">
    <cfRule type="cellIs" priority="546" operator="equal" aboveAverage="0" equalAverage="0" bottom="0" percent="0" rank="0" text="" dxfId="544">
      <formula>"INVALID"</formula>
    </cfRule>
  </conditionalFormatting>
  <conditionalFormatting sqref="AM255">
    <cfRule type="cellIs" priority="547" operator="equal" aboveAverage="0" equalAverage="0" bottom="0" percent="0" rank="0" text="" dxfId="545">
      <formula>"INVALID"</formula>
    </cfRule>
  </conditionalFormatting>
  <conditionalFormatting sqref="AN255">
    <cfRule type="cellIs" priority="548" operator="equal" aboveAverage="0" equalAverage="0" bottom="0" percent="0" rank="0" text="" dxfId="546">
      <formula>"INVALID"</formula>
    </cfRule>
  </conditionalFormatting>
  <conditionalFormatting sqref="AS255">
    <cfRule type="expression" priority="549" aboveAverage="0" equalAverage="0" bottom="0" percent="0" rank="0" text="" dxfId="547">
      <formula>NOT($AN255)</formula>
    </cfRule>
  </conditionalFormatting>
  <conditionalFormatting sqref="AS255">
    <cfRule type="expression" priority="550" aboveAverage="0" equalAverage="0" bottom="0" percent="0" rank="0" text="" dxfId="548">
      <formula>NOT($AK255)</formula>
    </cfRule>
  </conditionalFormatting>
  <conditionalFormatting sqref="AO255">
    <cfRule type="cellIs" priority="551" operator="equal" aboveAverage="0" equalAverage="0" bottom="0" percent="0" rank="0" text="" dxfId="549">
      <formula>0</formula>
    </cfRule>
  </conditionalFormatting>
  <conditionalFormatting sqref="AO255">
    <cfRule type="cellIs" priority="552" operator="equal" aboveAverage="0" equalAverage="0" bottom="0" percent="0" rank="0" text="" dxfId="550">
      <formula>"INVALID"</formula>
    </cfRule>
  </conditionalFormatting>
  <conditionalFormatting sqref="AO255">
    <cfRule type="cellIs" priority="553" operator="equal" aboveAverage="0" equalAverage="0" bottom="0" percent="0" rank="0" text="" dxfId="551">
      <formula>"INVALID"</formula>
    </cfRule>
  </conditionalFormatting>
  <conditionalFormatting sqref="AQ255">
    <cfRule type="expression" priority="554" aboveAverage="0" equalAverage="0" bottom="0" percent="0" rank="0" text="" dxfId="552">
      <formula>REPLACE($AQ255,8,LEN($AQ255),"")="unused_"</formula>
    </cfRule>
  </conditionalFormatting>
  <conditionalFormatting sqref="AQ255">
    <cfRule type="expression" priority="555" aboveAverage="0" equalAverage="0" bottom="0" percent="0" rank="0" text="" dxfId="553">
      <formula>NOT($AJ255)</formula>
    </cfRule>
    <cfRule type="expression" priority="556" aboveAverage="0" equalAverage="0" bottom="0" percent="0" rank="0" text="" dxfId="554">
      <formula>RIGHT($AQ255, 1)="*"</formula>
    </cfRule>
  </conditionalFormatting>
  <conditionalFormatting sqref="AJ189:AJ195">
    <cfRule type="cellIs" priority="557" operator="equal" aboveAverage="0" equalAverage="0" bottom="0" percent="0" rank="0" text="" dxfId="555">
      <formula>0</formula>
    </cfRule>
  </conditionalFormatting>
  <conditionalFormatting sqref="AK189:AK195">
    <cfRule type="cellIs" priority="558" operator="equal" aboveAverage="0" equalAverage="0" bottom="0" percent="0" rank="0" text="" dxfId="556">
      <formula>0</formula>
    </cfRule>
  </conditionalFormatting>
  <conditionalFormatting sqref="AL189:AL195">
    <cfRule type="cellIs" priority="559" operator="equal" aboveAverage="0" equalAverage="0" bottom="0" percent="0" rank="0" text="" dxfId="557">
      <formula>0</formula>
    </cfRule>
  </conditionalFormatting>
  <conditionalFormatting sqref="AM189:AM195">
    <cfRule type="cellIs" priority="560" operator="equal" aboveAverage="0" equalAverage="0" bottom="0" percent="0" rank="0" text="" dxfId="558">
      <formula>0</formula>
    </cfRule>
  </conditionalFormatting>
  <conditionalFormatting sqref="AN189:AN195">
    <cfRule type="cellIs" priority="561" operator="equal" aboveAverage="0" equalAverage="0" bottom="0" percent="0" rank="0" text="" dxfId="559">
      <formula>0</formula>
    </cfRule>
  </conditionalFormatting>
  <conditionalFormatting sqref="AP189:AP195">
    <cfRule type="cellIs" priority="562" operator="equal" aboveAverage="0" equalAverage="0" bottom="0" percent="0" rank="0" text="" dxfId="560">
      <formula>"INVALID"</formula>
    </cfRule>
  </conditionalFormatting>
  <conditionalFormatting sqref="AJ189:AJ195">
    <cfRule type="cellIs" priority="563" operator="equal" aboveAverage="0" equalAverage="0" bottom="0" percent="0" rank="0" text="" dxfId="561">
      <formula>"INVALID"</formula>
    </cfRule>
  </conditionalFormatting>
  <conditionalFormatting sqref="AK189:AK195">
    <cfRule type="cellIs" priority="564" operator="equal" aboveAverage="0" equalAverage="0" bottom="0" percent="0" rank="0" text="" dxfId="562">
      <formula>"INVALID"</formula>
    </cfRule>
  </conditionalFormatting>
  <conditionalFormatting sqref="AL189:AM195">
    <cfRule type="cellIs" priority="565" operator="equal" aboveAverage="0" equalAverage="0" bottom="0" percent="0" rank="0" text="" dxfId="563">
      <formula>"INVALID"</formula>
    </cfRule>
  </conditionalFormatting>
  <conditionalFormatting sqref="AK189:AK195">
    <cfRule type="cellIs" priority="566" operator="equal" aboveAverage="0" equalAverage="0" bottom="0" percent="0" rank="0" text="" dxfId="564">
      <formula>"INVALID"</formula>
    </cfRule>
  </conditionalFormatting>
  <conditionalFormatting sqref="AL189:AL195">
    <cfRule type="cellIs" priority="567" operator="equal" aboveAverage="0" equalAverage="0" bottom="0" percent="0" rank="0" text="" dxfId="565">
      <formula>"INVALID"</formula>
    </cfRule>
  </conditionalFormatting>
  <conditionalFormatting sqref="AM189:AM195">
    <cfRule type="cellIs" priority="568" operator="equal" aboveAverage="0" equalAverage="0" bottom="0" percent="0" rank="0" text="" dxfId="566">
      <formula>"INVALID"</formula>
    </cfRule>
  </conditionalFormatting>
  <conditionalFormatting sqref="AN189:AN195">
    <cfRule type="cellIs" priority="569" operator="equal" aboveAverage="0" equalAverage="0" bottom="0" percent="0" rank="0" text="" dxfId="567">
      <formula>"INVALID"</formula>
    </cfRule>
  </conditionalFormatting>
  <conditionalFormatting sqref="AO189:AO195">
    <cfRule type="cellIs" priority="570" operator="equal" aboveAverage="0" equalAverage="0" bottom="0" percent="0" rank="0" text="" dxfId="568">
      <formula>"INVALID"</formula>
    </cfRule>
  </conditionalFormatting>
  <conditionalFormatting sqref="AR189:AR195">
    <cfRule type="cellIs" priority="571" operator="equal" aboveAverage="0" equalAverage="0" bottom="0" percent="0" rank="0" text="" dxfId="569">
      <formula>"Not Assigned"</formula>
    </cfRule>
  </conditionalFormatting>
  <conditionalFormatting sqref="AZ189:AZ194">
    <cfRule type="expression" priority="572" aboveAverage="0" equalAverage="0" bottom="0" percent="0" rank="0" text="" dxfId="570">
      <formula>AND(NOT(ISBLANK(AZ189)), EXACT(AF189, "INVALID"))</formula>
    </cfRule>
  </conditionalFormatting>
  <conditionalFormatting sqref="BA189:BA194">
    <cfRule type="expression" priority="573" aboveAverage="0" equalAverage="0" bottom="0" percent="0" rank="0" text="" dxfId="571">
      <formula>AND(NOT(ISBLANK(BA189)), EXACT(AF189, "INVALID"))</formula>
    </cfRule>
  </conditionalFormatting>
  <conditionalFormatting sqref="AO189:AO195">
    <cfRule type="cellIs" priority="574" operator="equal" aboveAverage="0" equalAverage="0" bottom="0" percent="0" rank="0" text="" dxfId="572">
      <formula>0</formula>
    </cfRule>
  </conditionalFormatting>
  <conditionalFormatting sqref="AO189:AO195">
    <cfRule type="cellIs" priority="575" operator="equal" aboveAverage="0" equalAverage="0" bottom="0" percent="0" rank="0" text="" dxfId="573">
      <formula>"INVALID"</formula>
    </cfRule>
  </conditionalFormatting>
  <conditionalFormatting sqref="AR206:AR207">
    <cfRule type="cellIs" priority="576" operator="equal" aboveAverage="0" equalAverage="0" bottom="0" percent="0" rank="0" text="" dxfId="574">
      <formula>"Not Assigned"</formula>
    </cfRule>
  </conditionalFormatting>
  <conditionalFormatting sqref="AS206:AS207">
    <cfRule type="expression" priority="577" aboveAverage="0" equalAverage="0" bottom="0" percent="0" rank="0" text="" dxfId="575">
      <formula>EXACT(AF206, "INVALID")</formula>
    </cfRule>
  </conditionalFormatting>
  <conditionalFormatting sqref="AZ206:AZ207">
    <cfRule type="expression" priority="578" aboveAverage="0" equalAverage="0" bottom="0" percent="0" rank="0" text="" dxfId="576">
      <formula>AND(NOT(ISBLANK(AZ206)), EXACT(AF206, "INVALID"))</formula>
    </cfRule>
  </conditionalFormatting>
  <conditionalFormatting sqref="BA206:BA207">
    <cfRule type="expression" priority="579" aboveAverage="0" equalAverage="0" bottom="0" percent="0" rank="0" text="" dxfId="577">
      <formula>AND(NOT(ISBLANK(BA206)), EXACT(AF206, "INVALID"))</formula>
    </cfRule>
  </conditionalFormatting>
  <conditionalFormatting sqref="AJ206:AJ207">
    <cfRule type="cellIs" priority="580" operator="equal" aboveAverage="0" equalAverage="0" bottom="0" percent="0" rank="0" text="" dxfId="578">
      <formula>0</formula>
    </cfRule>
  </conditionalFormatting>
  <conditionalFormatting sqref="AK206:AK207">
    <cfRule type="cellIs" priority="581" operator="equal" aboveAverage="0" equalAverage="0" bottom="0" percent="0" rank="0" text="" dxfId="579">
      <formula>0</formula>
    </cfRule>
  </conditionalFormatting>
  <conditionalFormatting sqref="AL206:AL207">
    <cfRule type="cellIs" priority="582" operator="equal" aboveAverage="0" equalAverage="0" bottom="0" percent="0" rank="0" text="" dxfId="580">
      <formula>0</formula>
    </cfRule>
  </conditionalFormatting>
  <conditionalFormatting sqref="AM206:AM207">
    <cfRule type="cellIs" priority="583" operator="equal" aboveAverage="0" equalAverage="0" bottom="0" percent="0" rank="0" text="" dxfId="581">
      <formula>0</formula>
    </cfRule>
  </conditionalFormatting>
  <conditionalFormatting sqref="AN206:AN207">
    <cfRule type="cellIs" priority="584" operator="equal" aboveAverage="0" equalAverage="0" bottom="0" percent="0" rank="0" text="" dxfId="582">
      <formula>0</formula>
    </cfRule>
  </conditionalFormatting>
  <conditionalFormatting sqref="AP206:AP207">
    <cfRule type="cellIs" priority="585" operator="equal" aboveAverage="0" equalAverage="0" bottom="0" percent="0" rank="0" text="" dxfId="583">
      <formula>"INVALID"</formula>
    </cfRule>
  </conditionalFormatting>
  <conditionalFormatting sqref="AJ206:AJ207">
    <cfRule type="cellIs" priority="586" operator="equal" aboveAverage="0" equalAverage="0" bottom="0" percent="0" rank="0" text="" dxfId="584">
      <formula>"INVALID"</formula>
    </cfRule>
  </conditionalFormatting>
  <conditionalFormatting sqref="AK206:AK207">
    <cfRule type="cellIs" priority="587" operator="equal" aboveAverage="0" equalAverage="0" bottom="0" percent="0" rank="0" text="" dxfId="585">
      <formula>"INVALID"</formula>
    </cfRule>
  </conditionalFormatting>
  <conditionalFormatting sqref="AL206:AM207">
    <cfRule type="cellIs" priority="588" operator="equal" aboveAverage="0" equalAverage="0" bottom="0" percent="0" rank="0" text="" dxfId="586">
      <formula>"INVALID"</formula>
    </cfRule>
  </conditionalFormatting>
  <conditionalFormatting sqref="AK206:AK207">
    <cfRule type="cellIs" priority="589" operator="equal" aboveAverage="0" equalAverage="0" bottom="0" percent="0" rank="0" text="" dxfId="587">
      <formula>"INVALID"</formula>
    </cfRule>
  </conditionalFormatting>
  <conditionalFormatting sqref="AL206:AL207">
    <cfRule type="cellIs" priority="590" operator="equal" aboveAverage="0" equalAverage="0" bottom="0" percent="0" rank="0" text="" dxfId="588">
      <formula>"INVALID"</formula>
    </cfRule>
  </conditionalFormatting>
  <conditionalFormatting sqref="AM206:AM207">
    <cfRule type="cellIs" priority="591" operator="equal" aboveAverage="0" equalAverage="0" bottom="0" percent="0" rank="0" text="" dxfId="589">
      <formula>"INVALID"</formula>
    </cfRule>
  </conditionalFormatting>
  <conditionalFormatting sqref="AN206:AN207">
    <cfRule type="cellIs" priority="592" operator="equal" aboveAverage="0" equalAverage="0" bottom="0" percent="0" rank="0" text="" dxfId="590">
      <formula>"INVALID"</formula>
    </cfRule>
  </conditionalFormatting>
  <conditionalFormatting sqref="AO206:AO207">
    <cfRule type="cellIs" priority="593" operator="equal" aboveAverage="0" equalAverage="0" bottom="0" percent="0" rank="0" text="" dxfId="591">
      <formula>0</formula>
    </cfRule>
  </conditionalFormatting>
  <conditionalFormatting sqref="AO206:AO207">
    <cfRule type="cellIs" priority="594" operator="equal" aboveAverage="0" equalAverage="0" bottom="0" percent="0" rank="0" text="" dxfId="592">
      <formula>"INVALID"</formula>
    </cfRule>
  </conditionalFormatting>
  <conditionalFormatting sqref="AO206:AO207">
    <cfRule type="cellIs" priority="595" operator="equal" aboveAverage="0" equalAverage="0" bottom="0" percent="0" rank="0" text="" dxfId="593">
      <formula>"INVALID"</formula>
    </cfRule>
  </conditionalFormatting>
  <conditionalFormatting sqref="BD375:BD376">
    <cfRule type="cellIs" priority="596" operator="equal" aboveAverage="0" equalAverage="0" bottom="0" percent="0" rank="0" text="" dxfId="594">
      <formula>"Not Assigned"</formula>
    </cfRule>
  </conditionalFormatting>
  <conditionalFormatting sqref="AQ375:AQ376">
    <cfRule type="expression" priority="597" aboveAverage="0" equalAverage="0" bottom="0" percent="0" rank="0" text="" dxfId="595">
      <formula>REPLACE($AQ375,8,LEN($AQ375),"")="unused_"</formula>
    </cfRule>
  </conditionalFormatting>
  <conditionalFormatting sqref="S375:S376">
    <cfRule type="cellIs" priority="598" operator="equal" aboveAverage="0" equalAverage="0" bottom="0" percent="0" rank="0" text="" dxfId="596">
      <formula>"INVALID"</formula>
    </cfRule>
  </conditionalFormatting>
  <conditionalFormatting sqref="S375:S376">
    <cfRule type="cellIs" priority="599" operator="equal" aboveAverage="0" equalAverage="0" bottom="0" percent="0" rank="0" text="" dxfId="597">
      <formula>"INVALID"</formula>
    </cfRule>
  </conditionalFormatting>
  <conditionalFormatting sqref="BD408:BD413">
    <cfRule type="cellIs" priority="600" operator="equal" aboveAverage="0" equalAverage="0" bottom="0" percent="0" rank="0" text="" dxfId="598">
      <formula>"Not Assigned"</formula>
    </cfRule>
  </conditionalFormatting>
  <conditionalFormatting sqref="BD414">
    <cfRule type="cellIs" priority="601" operator="equal" aboveAverage="0" equalAverage="0" bottom="0" percent="0" rank="0" text="" dxfId="599">
      <formula>"Not Assigned"</formula>
    </cfRule>
  </conditionalFormatting>
  <conditionalFormatting sqref="S408:S414">
    <cfRule type="cellIs" priority="602" operator="equal" aboveAverage="0" equalAverage="0" bottom="0" percent="0" rank="0" text="" dxfId="600">
      <formula>"INVALID"</formula>
    </cfRule>
  </conditionalFormatting>
  <conditionalFormatting sqref="S408:S414">
    <cfRule type="cellIs" priority="603" operator="equal" aboveAverage="0" equalAverage="0" bottom="0" percent="0" rank="0" text="" dxfId="601">
      <formula>"INVALID"</formula>
    </cfRule>
  </conditionalFormatting>
  <conditionalFormatting sqref="BD420:BD421 BD424:BD427">
    <cfRule type="cellIs" priority="604" operator="equal" aboveAverage="0" equalAverage="0" bottom="0" percent="0" rank="0" text="" dxfId="602">
      <formula>"Not Assigned"</formula>
    </cfRule>
  </conditionalFormatting>
  <conditionalFormatting sqref="AR419">
    <cfRule type="cellIs" priority="605" operator="equal" aboveAverage="0" equalAverage="0" bottom="0" percent="0" rank="0" text="" dxfId="603">
      <formula>"Not Assigned"</formula>
    </cfRule>
  </conditionalFormatting>
  <conditionalFormatting sqref="BD428:BD429">
    <cfRule type="cellIs" priority="606" operator="equal" aboveAverage="0" equalAverage="0" bottom="0" percent="0" rank="0" text="" dxfId="604">
      <formula>"Not Assigned"</formula>
    </cfRule>
  </conditionalFormatting>
  <conditionalFormatting sqref="BD430:BD431">
    <cfRule type="cellIs" priority="607" operator="equal" aboveAverage="0" equalAverage="0" bottom="0" percent="0" rank="0" text="" dxfId="605">
      <formula>"Not Assigned"</formula>
    </cfRule>
  </conditionalFormatting>
  <conditionalFormatting sqref="BD432:BD433">
    <cfRule type="cellIs" priority="608" operator="equal" aboveAverage="0" equalAverage="0" bottom="0" percent="0" rank="0" text="" dxfId="606">
      <formula>"Not Assigned"</formula>
    </cfRule>
  </conditionalFormatting>
  <conditionalFormatting sqref="BD434:BD435">
    <cfRule type="cellIs" priority="609" operator="equal" aboveAverage="0" equalAverage="0" bottom="0" percent="0" rank="0" text="" dxfId="607">
      <formula>"Not Assigned"</formula>
    </cfRule>
  </conditionalFormatting>
  <conditionalFormatting sqref="BD436:BD437">
    <cfRule type="cellIs" priority="610" operator="equal" aboveAverage="0" equalAverage="0" bottom="0" percent="0" rank="0" text="" dxfId="608">
      <formula>"Not Assigned"</formula>
    </cfRule>
  </conditionalFormatting>
  <conditionalFormatting sqref="BD438:BD439">
    <cfRule type="cellIs" priority="611" operator="equal" aboveAverage="0" equalAverage="0" bottom="0" percent="0" rank="0" text="" dxfId="609">
      <formula>"Not Assigned"</formula>
    </cfRule>
  </conditionalFormatting>
  <conditionalFormatting sqref="BD440:BD441">
    <cfRule type="cellIs" priority="612" operator="equal" aboveAverage="0" equalAverage="0" bottom="0" percent="0" rank="0" text="" dxfId="610">
      <formula>"Not Assigned"</formula>
    </cfRule>
  </conditionalFormatting>
  <conditionalFormatting sqref="BD446:BD447">
    <cfRule type="cellIs" priority="613" operator="equal" aboveAverage="0" equalAverage="0" bottom="0" percent="0" rank="0" text="" dxfId="611">
      <formula>"Not Assigned"</formula>
    </cfRule>
  </conditionalFormatting>
  <conditionalFormatting sqref="BD448:BD449">
    <cfRule type="cellIs" priority="614" operator="equal" aboveAverage="0" equalAverage="0" bottom="0" percent="0" rank="0" text="" dxfId="612">
      <formula>"Not Assigned"</formula>
    </cfRule>
  </conditionalFormatting>
  <conditionalFormatting sqref="AQ446:AQ449">
    <cfRule type="expression" priority="615" aboveAverage="0" equalAverage="0" bottom="0" percent="0" rank="0" text="" dxfId="613">
      <formula>REPLACE($AQ446,8,LEN($AQ446),"")="unused_"</formula>
    </cfRule>
  </conditionalFormatting>
  <conditionalFormatting sqref="AQ442:AQ445">
    <cfRule type="expression" priority="616" aboveAverage="0" equalAverage="0" bottom="0" percent="0" rank="0" text="" dxfId="614">
      <formula>RIGHT($AQ442, 1)="*"</formula>
    </cfRule>
    <cfRule type="expression" priority="617" aboveAverage="0" equalAverage="0" bottom="0" percent="0" rank="0" text="" dxfId="615">
      <formula>REPLACE($AQ442,8,LEN($AQ442),"")="unused_"</formula>
    </cfRule>
  </conditionalFormatting>
  <conditionalFormatting sqref="BD442:BD443">
    <cfRule type="cellIs" priority="618" operator="equal" aboveAverage="0" equalAverage="0" bottom="0" percent="0" rank="0" text="" dxfId="616">
      <formula>"Not Assigned"</formula>
    </cfRule>
  </conditionalFormatting>
  <conditionalFormatting sqref="BD444:BD445">
    <cfRule type="cellIs" priority="619" operator="equal" aboveAverage="0" equalAverage="0" bottom="0" percent="0" rank="0" text="" dxfId="617">
      <formula>"Not Assigned"</formula>
    </cfRule>
  </conditionalFormatting>
  <conditionalFormatting sqref="BD450">
    <cfRule type="cellIs" priority="620" operator="equal" aboveAverage="0" equalAverage="0" bottom="0" percent="0" rank="0" text="" dxfId="618">
      <formula>"Not Assigned"</formula>
    </cfRule>
  </conditionalFormatting>
  <conditionalFormatting sqref="AQ450">
    <cfRule type="expression" priority="621" aboveAverage="0" equalAverage="0" bottom="0" percent="0" rank="0" text="" dxfId="619">
      <formula>REPLACE($AQ450,8,LEN($AQ450),"")="unused_"</formula>
    </cfRule>
  </conditionalFormatting>
  <conditionalFormatting sqref="S420:S421 S424:S450">
    <cfRule type="cellIs" priority="622" operator="equal" aboveAverage="0" equalAverage="0" bottom="0" percent="0" rank="0" text="" dxfId="620">
      <formula>"INVALID"</formula>
    </cfRule>
  </conditionalFormatting>
  <conditionalFormatting sqref="S420:S421 S424:S450">
    <cfRule type="cellIs" priority="623" operator="equal" aboveAverage="0" equalAverage="0" bottom="0" percent="0" rank="0" text="" dxfId="621">
      <formula>"INVALID"</formula>
    </cfRule>
  </conditionalFormatting>
  <conditionalFormatting sqref="BD451:BD455">
    <cfRule type="cellIs" priority="624" operator="equal" aboveAverage="0" equalAverage="0" bottom="0" percent="0" rank="0" text="" dxfId="622">
      <formula>"Not Assigned"</formula>
    </cfRule>
  </conditionalFormatting>
  <conditionalFormatting sqref="S451:S455">
    <cfRule type="cellIs" priority="625" operator="equal" aboveAverage="0" equalAverage="0" bottom="0" percent="0" rank="0" text="" dxfId="623">
      <formula>"INVALID"</formula>
    </cfRule>
  </conditionalFormatting>
  <conditionalFormatting sqref="S451:S455">
    <cfRule type="cellIs" priority="626" operator="equal" aboveAverage="0" equalAverage="0" bottom="0" percent="0" rank="0" text="" dxfId="624">
      <formula>"INVALID"</formula>
    </cfRule>
  </conditionalFormatting>
  <conditionalFormatting sqref="BD830:BD832 BD852:BD854 BD841:BD843 BD863:BD865 BD874:BD876 BD895:BD897 BD807:BD814 BD792:BD797 BD817:BD821 BD799:BD805">
    <cfRule type="cellIs" priority="627" operator="equal" aboveAverage="0" equalAverage="0" bottom="0" percent="0" rank="0" text="" dxfId="625">
      <formula>"Not Assigned"</formula>
    </cfRule>
  </conditionalFormatting>
  <conditionalFormatting sqref="BD822:BD829 BD906:BD910 BD833:BD840 BD844:BD851 BD855:BD862">
    <cfRule type="cellIs" priority="628" operator="equal" aboveAverage="0" equalAverage="0" bottom="0" percent="0" rank="0" text="" dxfId="626">
      <formula>"Not Assigned"</formula>
    </cfRule>
  </conditionalFormatting>
  <conditionalFormatting sqref="BD866:BD873 BD877:BD884 BD887:BD894 BD898:BD905">
    <cfRule type="cellIs" priority="629" operator="equal" aboveAverage="0" equalAverage="0" bottom="0" percent="0" rank="0" text="" dxfId="627">
      <formula>"Not Assigned"</formula>
    </cfRule>
  </conditionalFormatting>
  <conditionalFormatting sqref="BD806">
    <cfRule type="cellIs" priority="630" operator="equal" aboveAverage="0" equalAverage="0" bottom="0" percent="0" rank="0" text="" dxfId="628">
      <formula>"Not Assigned"</formula>
    </cfRule>
  </conditionalFormatting>
  <conditionalFormatting sqref="BD915:BD916">
    <cfRule type="cellIs" priority="631" operator="equal" aboveAverage="0" equalAverage="0" bottom="0" percent="0" rank="0" text="" dxfId="629">
      <formula>"Not Assigned"</formula>
    </cfRule>
  </conditionalFormatting>
  <conditionalFormatting sqref="BD913:BD914">
    <cfRule type="cellIs" priority="632" operator="equal" aboveAverage="0" equalAverage="0" bottom="0" percent="0" rank="0" text="" dxfId="630">
      <formula>"Not Assigned"</formula>
    </cfRule>
  </conditionalFormatting>
  <conditionalFormatting sqref="BD911:BD912">
    <cfRule type="cellIs" priority="633" operator="equal" aboveAverage="0" equalAverage="0" bottom="0" percent="0" rank="0" text="" dxfId="631">
      <formula>"Not Assigned"</formula>
    </cfRule>
  </conditionalFormatting>
  <conditionalFormatting sqref="BD919">
    <cfRule type="cellIs" priority="634" operator="equal" aboveAverage="0" equalAverage="0" bottom="0" percent="0" rank="0" text="" dxfId="632">
      <formula>"Not Assigned"</formula>
    </cfRule>
  </conditionalFormatting>
  <conditionalFormatting sqref="BD917:BD918">
    <cfRule type="cellIs" priority="635" operator="equal" aboveAverage="0" equalAverage="0" bottom="0" percent="0" rank="0" text="" dxfId="633">
      <formula>"Not Assigned"</formula>
    </cfRule>
  </conditionalFormatting>
  <conditionalFormatting sqref="BD815:BD816">
    <cfRule type="cellIs" priority="636" operator="equal" aboveAverage="0" equalAverage="0" bottom="0" percent="0" rank="0" text="" dxfId="634">
      <formula>"Not Assigned"</formula>
    </cfRule>
  </conditionalFormatting>
  <conditionalFormatting sqref="BD926:BD930">
    <cfRule type="cellIs" priority="637" operator="equal" aboveAverage="0" equalAverage="0" bottom="0" percent="0" rank="0" text="" dxfId="635">
      <formula>"Not Assigned"</formula>
    </cfRule>
  </conditionalFormatting>
  <conditionalFormatting sqref="BD920:BD925">
    <cfRule type="cellIs" priority="638" operator="equal" aboveAverage="0" equalAverage="0" bottom="0" percent="0" rank="0" text="" dxfId="636">
      <formula>"Not Assigned"</formula>
    </cfRule>
  </conditionalFormatting>
  <conditionalFormatting sqref="BD931:BD934">
    <cfRule type="cellIs" priority="639" operator="equal" aboveAverage="0" equalAverage="0" bottom="0" percent="0" rank="0" text="" dxfId="637">
      <formula>"Not Assigned"</formula>
    </cfRule>
  </conditionalFormatting>
  <conditionalFormatting sqref="BD977:BD979 BD999:BD1001 BD988:BD990 BD1010:BD1012 BD1021:BD1023 BD1042:BD1044 BD1032:BD1034 BD954:BD961 BD935:BD946 BD964:BD968 BD951:BD952">
    <cfRule type="cellIs" priority="640" operator="equal" aboveAverage="0" equalAverage="0" bottom="0" percent="0" rank="0" text="" dxfId="638">
      <formula>"Not Assigned"</formula>
    </cfRule>
  </conditionalFormatting>
  <conditionalFormatting sqref="BD969:BD976 BD1053:BD1057 BD980:BD987 BD991:BD998 BD1002:BD1009">
    <cfRule type="cellIs" priority="641" operator="equal" aboveAverage="0" equalAverage="0" bottom="0" percent="0" rank="0" text="" dxfId="639">
      <formula>"Not Assigned"</formula>
    </cfRule>
  </conditionalFormatting>
  <conditionalFormatting sqref="BD1013:BD1020 BD1024:BD1031 BD1045:BD1052">
    <cfRule type="cellIs" priority="642" operator="equal" aboveAverage="0" equalAverage="0" bottom="0" percent="0" rank="0" text="" dxfId="640">
      <formula>"Not Assigned"</formula>
    </cfRule>
  </conditionalFormatting>
  <conditionalFormatting sqref="BD953">
    <cfRule type="cellIs" priority="643" operator="equal" aboveAverage="0" equalAverage="0" bottom="0" percent="0" rank="0" text="" dxfId="641">
      <formula>"Not Assigned"</formula>
    </cfRule>
  </conditionalFormatting>
  <conditionalFormatting sqref="BD1062:BD1063">
    <cfRule type="cellIs" priority="644" operator="equal" aboveAverage="0" equalAverage="0" bottom="0" percent="0" rank="0" text="" dxfId="642">
      <formula>"Not Assigned"</formula>
    </cfRule>
  </conditionalFormatting>
  <conditionalFormatting sqref="BD1060:BD1061">
    <cfRule type="cellIs" priority="645" operator="equal" aboveAverage="0" equalAverage="0" bottom="0" percent="0" rank="0" text="" dxfId="643">
      <formula>"Not Assigned"</formula>
    </cfRule>
  </conditionalFormatting>
  <conditionalFormatting sqref="BD1058:BD1059">
    <cfRule type="cellIs" priority="646" operator="equal" aboveAverage="0" equalAverage="0" bottom="0" percent="0" rank="0" text="" dxfId="644">
      <formula>"Not Assigned"</formula>
    </cfRule>
  </conditionalFormatting>
  <conditionalFormatting sqref="BD1066">
    <cfRule type="cellIs" priority="647" operator="equal" aboveAverage="0" equalAverage="0" bottom="0" percent="0" rank="0" text="" dxfId="645">
      <formula>"Not Assigned"</formula>
    </cfRule>
  </conditionalFormatting>
  <conditionalFormatting sqref="BD1064:BD1065">
    <cfRule type="cellIs" priority="648" operator="equal" aboveAverage="0" equalAverage="0" bottom="0" percent="0" rank="0" text="" dxfId="646">
      <formula>"Not Assigned"</formula>
    </cfRule>
  </conditionalFormatting>
  <conditionalFormatting sqref="BD962:BD963">
    <cfRule type="cellIs" priority="649" operator="equal" aboveAverage="0" equalAverage="0" bottom="0" percent="0" rank="0" text="" dxfId="647">
      <formula>"Not Assigned"</formula>
    </cfRule>
  </conditionalFormatting>
  <conditionalFormatting sqref="BD1073:BD1077">
    <cfRule type="cellIs" priority="650" operator="equal" aboveAverage="0" equalAverage="0" bottom="0" percent="0" rank="0" text="" dxfId="648">
      <formula>"Not Assigned"</formula>
    </cfRule>
  </conditionalFormatting>
  <conditionalFormatting sqref="BD1067:BD1072">
    <cfRule type="cellIs" priority="651" operator="equal" aboveAverage="0" equalAverage="0" bottom="0" percent="0" rank="0" text="" dxfId="649">
      <formula>"Not Assigned"</formula>
    </cfRule>
  </conditionalFormatting>
  <conditionalFormatting sqref="BD1078:BD1083">
    <cfRule type="cellIs" priority="652" operator="equal" aboveAverage="0" equalAverage="0" bottom="0" percent="0" rank="0" text="" dxfId="650">
      <formula>"Not Assigned"</formula>
    </cfRule>
  </conditionalFormatting>
  <conditionalFormatting sqref="S791:S797">
    <cfRule type="cellIs" priority="653" operator="equal" aboveAverage="0" equalAverage="0" bottom="0" percent="0" rank="0" text="" dxfId="651">
      <formula>"INVALID"</formula>
    </cfRule>
  </conditionalFormatting>
  <conditionalFormatting sqref="S791:S797">
    <cfRule type="cellIs" priority="654" operator="equal" aboveAverage="0" equalAverage="0" bottom="0" percent="0" rank="0" text="" dxfId="652">
      <formula>"INVALID"</formula>
    </cfRule>
  </conditionalFormatting>
  <conditionalFormatting sqref="S935:S946">
    <cfRule type="cellIs" priority="655" operator="equal" aboveAverage="0" equalAverage="0" bottom="0" percent="0" rank="0" text="" dxfId="653">
      <formula>"INVALID"</formula>
    </cfRule>
  </conditionalFormatting>
  <conditionalFormatting sqref="S935:S946">
    <cfRule type="cellIs" priority="656" operator="equal" aboveAverage="0" equalAverage="0" bottom="0" percent="0" rank="0" text="" dxfId="654">
      <formula>"INVALID"</formula>
    </cfRule>
  </conditionalFormatting>
  <conditionalFormatting sqref="AD247:AD256">
    <cfRule type="cellIs" priority="657" operator="equal" aboveAverage="0" equalAverage="0" bottom="0" percent="0" rank="0" text="" dxfId="655">
      <formula>"INVALID"</formula>
    </cfRule>
  </conditionalFormatting>
  <conditionalFormatting sqref="AT51">
    <cfRule type="expression" priority="658" aboveAverage="0" equalAverage="0" bottom="0" percent="0" rank="0" text="" dxfId="656">
      <formula>NOT($AM53)</formula>
    </cfRule>
  </conditionalFormatting>
  <conditionalFormatting sqref="AT183">
    <cfRule type="expression" priority="659" aboveAverage="0" equalAverage="0" bottom="0" percent="0" rank="0" text="" dxfId="657">
      <formula>NOT($AM183)</formula>
    </cfRule>
  </conditionalFormatting>
  <conditionalFormatting sqref="AF280:AF283 AD279:AF279 AJ279:AP283">
    <cfRule type="cellIs" priority="660" operator="equal" aboveAverage="0" equalAverage="0" bottom="0" percent="0" rank="0" text="" dxfId="658">
      <formula>"INVALID"</formula>
    </cfRule>
  </conditionalFormatting>
  <conditionalFormatting sqref="AS280">
    <cfRule type="expression" priority="661" aboveAverage="0" equalAverage="0" bottom="0" percent="0" rank="0" text="" dxfId="659">
      <formula>EXACT(AF280, "INVALID")</formula>
    </cfRule>
  </conditionalFormatting>
  <conditionalFormatting sqref="AZ280">
    <cfRule type="expression" priority="662" aboveAverage="0" equalAverage="0" bottom="0" percent="0" rank="0" text="" dxfId="660">
      <formula>AND(NOT(ISBLANK(AZ280)), EXACT(AF280, "INVALID"))</formula>
    </cfRule>
  </conditionalFormatting>
  <conditionalFormatting sqref="BA280">
    <cfRule type="expression" priority="663" aboveAverage="0" equalAverage="0" bottom="0" percent="0" rank="0" text="" dxfId="661">
      <formula>AND(NOT(ISBLANK(BA280)), EXACT(AF280, "INVALID"))</formula>
    </cfRule>
  </conditionalFormatting>
  <conditionalFormatting sqref="AR280:AR283">
    <cfRule type="cellIs" priority="664" operator="equal" aboveAverage="0" equalAverage="0" bottom="0" percent="0" rank="0" text="" dxfId="662">
      <formula>"Not Assigned"</formula>
    </cfRule>
  </conditionalFormatting>
  <conditionalFormatting sqref="AJ280:AO283">
    <cfRule type="cellIs" priority="665" operator="equal" aboveAverage="0" equalAverage="0" bottom="0" percent="0" rank="0" text="" dxfId="663">
      <formula>0</formula>
    </cfRule>
  </conditionalFormatting>
  <conditionalFormatting sqref="AT282">
    <cfRule type="expression" priority="666" aboveAverage="0" equalAverage="0" bottom="0" percent="0" rank="0" text="" dxfId="664">
      <formula>NOT($AM283)</formula>
    </cfRule>
  </conditionalFormatting>
  <conditionalFormatting sqref="AT280">
    <cfRule type="expression" priority="667" aboveAverage="0" equalAverage="0" bottom="0" percent="0" rank="0" text="" dxfId="665">
      <formula>NOT($AM281)</formula>
    </cfRule>
  </conditionalFormatting>
  <conditionalFormatting sqref="AD280:AD283">
    <cfRule type="cellIs" priority="668" operator="equal" aboveAverage="0" equalAverage="0" bottom="0" percent="0" rank="0" text="" dxfId="666">
      <formula>"INVALID"</formula>
    </cfRule>
  </conditionalFormatting>
  <conditionalFormatting sqref="AE268:AE269">
    <cfRule type="cellIs" priority="669" operator="equal" aboveAverage="0" equalAverage="0" bottom="0" percent="0" rank="0" text="" dxfId="667">
      <formula>"INVALID"</formula>
    </cfRule>
  </conditionalFormatting>
  <conditionalFormatting sqref="AE280:AE283">
    <cfRule type="cellIs" priority="670" operator="equal" aboveAverage="0" equalAverage="0" bottom="0" percent="0" rank="0" text="" dxfId="668">
      <formula>"INVALID"</formula>
    </cfRule>
  </conditionalFormatting>
  <conditionalFormatting sqref="AE271:AE278">
    <cfRule type="cellIs" priority="671" operator="equal" aboveAverage="0" equalAverage="0" bottom="0" percent="0" rank="0" text="" dxfId="669">
      <formula>"INVALID"</formula>
    </cfRule>
  </conditionalFormatting>
  <conditionalFormatting sqref="AX257:AX261">
    <cfRule type="expression" priority="672" aboveAverage="0" equalAverage="0" bottom="0" percent="0" rank="0" text="" dxfId="670">
      <formula>NOT(#ref!)</formula>
    </cfRule>
  </conditionalFormatting>
  <conditionalFormatting sqref="AW268:AX269">
    <cfRule type="expression" priority="673" aboveAverage="0" equalAverage="0" bottom="0" percent="0" rank="0" text="" dxfId="671">
      <formula>NOT(#ref!)</formula>
    </cfRule>
  </conditionalFormatting>
  <conditionalFormatting sqref="AW280:AW283">
    <cfRule type="expression" priority="674" aboveAverage="0" equalAverage="0" bottom="0" percent="0" rank="0" text="" dxfId="672">
      <formula>NOT($AO280)</formula>
    </cfRule>
  </conditionalFormatting>
  <conditionalFormatting sqref="AW258:AW261">
    <cfRule type="expression" priority="675" aboveAverage="0" equalAverage="0" bottom="0" percent="0" rank="0" text="" dxfId="673">
      <formula>NOT(#ref!)</formula>
    </cfRule>
  </conditionalFormatting>
  <conditionalFormatting sqref="AW262:AX266">
    <cfRule type="expression" priority="676" aboveAverage="0" equalAverage="0" bottom="0" percent="0" rank="0" text="" dxfId="674">
      <formula>NOT(#ref!)</formula>
    </cfRule>
  </conditionalFormatting>
  <conditionalFormatting sqref="AD25:AF33">
    <cfRule type="cellIs" priority="677" operator="equal" aboveAverage="0" equalAverage="0" bottom="0" percent="0" rank="0" text="" dxfId="675">
      <formula>"INVALID"</formula>
    </cfRule>
  </conditionalFormatting>
  <conditionalFormatting sqref="AR25:AR33">
    <cfRule type="cellIs" priority="678" operator="equal" aboveAverage="0" equalAverage="0" bottom="0" percent="0" rank="0" text="" dxfId="676">
      <formula>"Not Assigned"</formula>
    </cfRule>
  </conditionalFormatting>
  <conditionalFormatting sqref="AS25:AS33">
    <cfRule type="expression" priority="679" aboveAverage="0" equalAverage="0" bottom="0" percent="0" rank="0" text="" dxfId="677">
      <formula>EXACT(AF25, "INVALID")</formula>
    </cfRule>
  </conditionalFormatting>
  <conditionalFormatting sqref="AZ25:AZ33">
    <cfRule type="expression" priority="680" aboveAverage="0" equalAverage="0" bottom="0" percent="0" rank="0" text="" dxfId="678">
      <formula>AND(NOT(ISBLANK(AZ25)), EXACT(AF25, "INVALID"))</formula>
    </cfRule>
  </conditionalFormatting>
  <conditionalFormatting sqref="BA25:BA33">
    <cfRule type="expression" priority="681" aboveAverage="0" equalAverage="0" bottom="0" percent="0" rank="0" text="" dxfId="679">
      <formula>AND(NOT(ISBLANK(BA25)), EXACT(AF25, "INVALID"))</formula>
    </cfRule>
  </conditionalFormatting>
  <conditionalFormatting sqref="AR25:AR33">
    <cfRule type="expression" priority="682" aboveAverage="0" equalAverage="0" bottom="0" percent="0" rank="0" text="" dxfId="680">
      <formula>NOT($AL25)</formula>
    </cfRule>
  </conditionalFormatting>
  <conditionalFormatting sqref="AQ25:AQ33">
    <cfRule type="expression" priority="683" aboveAverage="0" equalAverage="0" bottom="0" percent="0" rank="0" text="" dxfId="681">
      <formula>REPLACE($AQ25,8,LEN($AQ25),"")="unused_"</formula>
    </cfRule>
  </conditionalFormatting>
  <conditionalFormatting sqref="AJ25:AJ33">
    <cfRule type="cellIs" priority="684" operator="equal" aboveAverage="0" equalAverage="0" bottom="0" percent="0" rank="0" text="" dxfId="682">
      <formula>0</formula>
    </cfRule>
  </conditionalFormatting>
  <conditionalFormatting sqref="AK25:AK33">
    <cfRule type="cellIs" priority="685" operator="equal" aboveAverage="0" equalAverage="0" bottom="0" percent="0" rank="0" text="" dxfId="683">
      <formula>0</formula>
    </cfRule>
  </conditionalFormatting>
  <conditionalFormatting sqref="AL25:AL33">
    <cfRule type="cellIs" priority="686" operator="equal" aboveAverage="0" equalAverage="0" bottom="0" percent="0" rank="0" text="" dxfId="684">
      <formula>0</formula>
    </cfRule>
  </conditionalFormatting>
  <conditionalFormatting sqref="AM25:AM33">
    <cfRule type="cellIs" priority="687" operator="equal" aboveAverage="0" equalAverage="0" bottom="0" percent="0" rank="0" text="" dxfId="685">
      <formula>0</formula>
    </cfRule>
  </conditionalFormatting>
  <conditionalFormatting sqref="AN25:AN33">
    <cfRule type="cellIs" priority="688" operator="equal" aboveAverage="0" equalAverage="0" bottom="0" percent="0" rank="0" text="" dxfId="686">
      <formula>0</formula>
    </cfRule>
  </conditionalFormatting>
  <conditionalFormatting sqref="AP25:AP33">
    <cfRule type="cellIs" priority="689" operator="equal" aboveAverage="0" equalAverage="0" bottom="0" percent="0" rank="0" text="" dxfId="687">
      <formula>"INVALID"</formula>
    </cfRule>
  </conditionalFormatting>
  <conditionalFormatting sqref="AJ25:AJ33">
    <cfRule type="cellIs" priority="690" operator="equal" aboveAverage="0" equalAverage="0" bottom="0" percent="0" rank="0" text="" dxfId="688">
      <formula>"INVALID"</formula>
    </cfRule>
  </conditionalFormatting>
  <conditionalFormatting sqref="AK25:AK33">
    <cfRule type="cellIs" priority="691" operator="equal" aboveAverage="0" equalAverage="0" bottom="0" percent="0" rank="0" text="" dxfId="689">
      <formula>"INVALID"</formula>
    </cfRule>
  </conditionalFormatting>
  <conditionalFormatting sqref="AL25:AM33">
    <cfRule type="cellIs" priority="692" operator="equal" aboveAverage="0" equalAverage="0" bottom="0" percent="0" rank="0" text="" dxfId="690">
      <formula>"INVALID"</formula>
    </cfRule>
  </conditionalFormatting>
  <conditionalFormatting sqref="AK25:AK33">
    <cfRule type="cellIs" priority="693" operator="equal" aboveAverage="0" equalAverage="0" bottom="0" percent="0" rank="0" text="" dxfId="691">
      <formula>"INVALID"</formula>
    </cfRule>
  </conditionalFormatting>
  <conditionalFormatting sqref="AL25:AL33">
    <cfRule type="cellIs" priority="694" operator="equal" aboveAverage="0" equalAverage="0" bottom="0" percent="0" rank="0" text="" dxfId="692">
      <formula>"INVALID"</formula>
    </cfRule>
  </conditionalFormatting>
  <conditionalFormatting sqref="AM25:AM33">
    <cfRule type="cellIs" priority="695" operator="equal" aboveAverage="0" equalAverage="0" bottom="0" percent="0" rank="0" text="" dxfId="693">
      <formula>"INVALID"</formula>
    </cfRule>
  </conditionalFormatting>
  <conditionalFormatting sqref="AN25:AN33">
    <cfRule type="cellIs" priority="696" operator="equal" aboveAverage="0" equalAverage="0" bottom="0" percent="0" rank="0" text="" dxfId="694">
      <formula>"INVALID"</formula>
    </cfRule>
  </conditionalFormatting>
  <conditionalFormatting sqref="AQ25:AQ33">
    <cfRule type="expression" priority="697" aboveAverage="0" equalAverage="0" bottom="0" percent="0" rank="0" text="" dxfId="695">
      <formula>NOT($AJ25)</formula>
    </cfRule>
    <cfRule type="expression" priority="698" aboveAverage="0" equalAverage="0" bottom="0" percent="0" rank="0" text="" dxfId="696">
      <formula>RIGHT($AQ25, 1)="*"</formula>
    </cfRule>
  </conditionalFormatting>
  <conditionalFormatting sqref="AZ25:BA33">
    <cfRule type="expression" priority="699" aboveAverage="0" equalAverage="0" bottom="0" percent="0" rank="0" text="" dxfId="697">
      <formula>NOT($AN25)</formula>
    </cfRule>
  </conditionalFormatting>
  <conditionalFormatting sqref="AS25:AS33">
    <cfRule type="expression" priority="700" aboveAverage="0" equalAverage="0" bottom="0" percent="0" rank="0" text="" dxfId="698">
      <formula>NOT($AK25)</formula>
    </cfRule>
  </conditionalFormatting>
  <conditionalFormatting sqref="AO25:AO33">
    <cfRule type="cellIs" priority="701" operator="equal" aboveAverage="0" equalAverage="0" bottom="0" percent="0" rank="0" text="" dxfId="699">
      <formula>0</formula>
    </cfRule>
  </conditionalFormatting>
  <conditionalFormatting sqref="AO25:AO33">
    <cfRule type="cellIs" priority="702" operator="equal" aboveAverage="0" equalAverage="0" bottom="0" percent="0" rank="0" text="" dxfId="700">
      <formula>"INVALID"</formula>
    </cfRule>
  </conditionalFormatting>
  <conditionalFormatting sqref="AO25:AO33">
    <cfRule type="cellIs" priority="703" operator="equal" aboveAverage="0" equalAverage="0" bottom="0" percent="0" rank="0" text="" dxfId="701">
      <formula>"INVALID"</formula>
    </cfRule>
  </conditionalFormatting>
  <conditionalFormatting sqref="AD34:AF35">
    <cfRule type="cellIs" priority="704" operator="equal" aboveAverage="0" equalAverage="0" bottom="0" percent="0" rank="0" text="" dxfId="702">
      <formula>"INVALID"</formula>
    </cfRule>
  </conditionalFormatting>
  <conditionalFormatting sqref="AR34:AR35">
    <cfRule type="cellIs" priority="705" operator="equal" aboveAverage="0" equalAverage="0" bottom="0" percent="0" rank="0" text="" dxfId="703">
      <formula>"Not Assigned"</formula>
    </cfRule>
  </conditionalFormatting>
  <conditionalFormatting sqref="AJ34:AJ35">
    <cfRule type="cellIs" priority="706" operator="equal" aboveAverage="0" equalAverage="0" bottom="0" percent="0" rank="0" text="" dxfId="704">
      <formula>0</formula>
    </cfRule>
  </conditionalFormatting>
  <conditionalFormatting sqref="AK34:AK35">
    <cfRule type="cellIs" priority="707" operator="equal" aboveAverage="0" equalAverage="0" bottom="0" percent="0" rank="0" text="" dxfId="705">
      <formula>0</formula>
    </cfRule>
  </conditionalFormatting>
  <conditionalFormatting sqref="AL34:AL35">
    <cfRule type="cellIs" priority="708" operator="equal" aboveAverage="0" equalAverage="0" bottom="0" percent="0" rank="0" text="" dxfId="706">
      <formula>0</formula>
    </cfRule>
  </conditionalFormatting>
  <conditionalFormatting sqref="AM34:AM35">
    <cfRule type="cellIs" priority="709" operator="equal" aboveAverage="0" equalAverage="0" bottom="0" percent="0" rank="0" text="" dxfId="707">
      <formula>0</formula>
    </cfRule>
  </conditionalFormatting>
  <conditionalFormatting sqref="AN34:AN35">
    <cfRule type="cellIs" priority="710" operator="equal" aboveAverage="0" equalAverage="0" bottom="0" percent="0" rank="0" text="" dxfId="708">
      <formula>0</formula>
    </cfRule>
  </conditionalFormatting>
  <conditionalFormatting sqref="AP34:AP35">
    <cfRule type="cellIs" priority="711" operator="equal" aboveAverage="0" equalAverage="0" bottom="0" percent="0" rank="0" text="" dxfId="709">
      <formula>"INVALID"</formula>
    </cfRule>
  </conditionalFormatting>
  <conditionalFormatting sqref="AJ34:AJ35">
    <cfRule type="cellIs" priority="712" operator="equal" aboveAverage="0" equalAverage="0" bottom="0" percent="0" rank="0" text="" dxfId="710">
      <formula>"INVALID"</formula>
    </cfRule>
  </conditionalFormatting>
  <conditionalFormatting sqref="AK34:AK35">
    <cfRule type="cellIs" priority="713" operator="equal" aboveAverage="0" equalAverage="0" bottom="0" percent="0" rank="0" text="" dxfId="711">
      <formula>"INVALID"</formula>
    </cfRule>
  </conditionalFormatting>
  <conditionalFormatting sqref="AL34:AM35">
    <cfRule type="cellIs" priority="714" operator="equal" aboveAverage="0" equalAverage="0" bottom="0" percent="0" rank="0" text="" dxfId="712">
      <formula>"INVALID"</formula>
    </cfRule>
  </conditionalFormatting>
  <conditionalFormatting sqref="AK34:AK35">
    <cfRule type="cellIs" priority="715" operator="equal" aboveAverage="0" equalAverage="0" bottom="0" percent="0" rank="0" text="" dxfId="713">
      <formula>"INVALID"</formula>
    </cfRule>
  </conditionalFormatting>
  <conditionalFormatting sqref="AL34:AL35">
    <cfRule type="cellIs" priority="716" operator="equal" aboveAverage="0" equalAverage="0" bottom="0" percent="0" rank="0" text="" dxfId="714">
      <formula>"INVALID"</formula>
    </cfRule>
  </conditionalFormatting>
  <conditionalFormatting sqref="AM34:AM35">
    <cfRule type="cellIs" priority="717" operator="equal" aboveAverage="0" equalAverage="0" bottom="0" percent="0" rank="0" text="" dxfId="715">
      <formula>"INVALID"</formula>
    </cfRule>
  </conditionalFormatting>
  <conditionalFormatting sqref="AN34:AN35">
    <cfRule type="cellIs" priority="718" operator="equal" aboveAverage="0" equalAverage="0" bottom="0" percent="0" rank="0" text="" dxfId="716">
      <formula>"INVALID"</formula>
    </cfRule>
  </conditionalFormatting>
  <conditionalFormatting sqref="AO34:AO35">
    <cfRule type="cellIs" priority="719" operator="equal" aboveAverage="0" equalAverage="0" bottom="0" percent="0" rank="0" text="" dxfId="717">
      <formula>0</formula>
    </cfRule>
  </conditionalFormatting>
  <conditionalFormatting sqref="AO34:AO35">
    <cfRule type="cellIs" priority="720" operator="equal" aboveAverage="0" equalAverage="0" bottom="0" percent="0" rank="0" text="" dxfId="718">
      <formula>"INVALID"</formula>
    </cfRule>
  </conditionalFormatting>
  <conditionalFormatting sqref="AO34:AO35">
    <cfRule type="cellIs" priority="721" operator="equal" aboveAverage="0" equalAverage="0" bottom="0" percent="0" rank="0" text="" dxfId="719">
      <formula>"INVALID"</formula>
    </cfRule>
  </conditionalFormatting>
  <conditionalFormatting sqref="AT33">
    <cfRule type="expression" priority="722" aboveAverage="0" equalAverage="0" bottom="0" percent="0" rank="0" text="" dxfId="720">
      <formula>NOT($AM32)</formula>
    </cfRule>
  </conditionalFormatting>
  <conditionalFormatting sqref="AS46:AS47">
    <cfRule type="expression" priority="723" aboveAverage="0" equalAverage="0" bottom="0" percent="0" rank="0" text="" dxfId="721">
      <formula>EXACT(AF46, "INVALID")</formula>
    </cfRule>
  </conditionalFormatting>
  <conditionalFormatting sqref="AZ46:AZ47">
    <cfRule type="expression" priority="724" aboveAverage="0" equalAverage="0" bottom="0" percent="0" rank="0" text="" dxfId="722">
      <formula>AND(NOT(ISBLANK(AZ46)), EXACT(AF46, "INVALID"))</formula>
    </cfRule>
  </conditionalFormatting>
  <conditionalFormatting sqref="BA46:BA47">
    <cfRule type="expression" priority="725" aboveAverage="0" equalAverage="0" bottom="0" percent="0" rank="0" text="" dxfId="723">
      <formula>AND(NOT(ISBLANK(BA46)), EXACT(AF46, "INVALID"))</formula>
    </cfRule>
  </conditionalFormatting>
  <conditionalFormatting sqref="AR46:AR47">
    <cfRule type="expression" priority="726" aboveAverage="0" equalAverage="0" bottom="0" percent="0" rank="0" text="" dxfId="724">
      <formula>NOT($AL46)</formula>
    </cfRule>
  </conditionalFormatting>
  <conditionalFormatting sqref="AQ46:AQ47">
    <cfRule type="expression" priority="727" aboveAverage="0" equalAverage="0" bottom="0" percent="0" rank="0" text="" dxfId="725">
      <formula>REPLACE($AQ46,8,LEN($AQ46),"")="unused_"</formula>
    </cfRule>
  </conditionalFormatting>
  <conditionalFormatting sqref="AQ46:AQ47">
    <cfRule type="expression" priority="728" aboveAverage="0" equalAverage="0" bottom="0" percent="0" rank="0" text="" dxfId="726">
      <formula>NOT($AJ46)</formula>
    </cfRule>
    <cfRule type="expression" priority="729" aboveAverage="0" equalAverage="0" bottom="0" percent="0" rank="0" text="" dxfId="727">
      <formula>RIGHT($AQ46, 1)="*"</formula>
    </cfRule>
  </conditionalFormatting>
  <conditionalFormatting sqref="AS37:AS47">
    <cfRule type="expression" priority="730" aboveAverage="0" equalAverage="0" bottom="0" percent="0" rank="0" text="" dxfId="728">
      <formula>NOT($AN37)</formula>
    </cfRule>
  </conditionalFormatting>
  <conditionalFormatting sqref="AS46:AS47">
    <cfRule type="expression" priority="731" aboveAverage="0" equalAverage="0" bottom="0" percent="0" rank="0" text="" dxfId="729">
      <formula>NOT($AK46)</formula>
    </cfRule>
  </conditionalFormatting>
  <conditionalFormatting sqref="AD37:AF45">
    <cfRule type="cellIs" priority="732" operator="equal" aboveAverage="0" equalAverage="0" bottom="0" percent="0" rank="0" text="" dxfId="730">
      <formula>"INVALID"</formula>
    </cfRule>
  </conditionalFormatting>
  <conditionalFormatting sqref="AR37:AR45">
    <cfRule type="cellIs" priority="733" operator="equal" aboveAverage="0" equalAverage="0" bottom="0" percent="0" rank="0" text="" dxfId="731">
      <formula>"Not Assigned"</formula>
    </cfRule>
  </conditionalFormatting>
  <conditionalFormatting sqref="AS37:AS45">
    <cfRule type="expression" priority="734" aboveAverage="0" equalAverage="0" bottom="0" percent="0" rank="0" text="" dxfId="732">
      <formula>EXACT(AF37, "INVALID")</formula>
    </cfRule>
  </conditionalFormatting>
  <conditionalFormatting sqref="AZ37:AZ45">
    <cfRule type="expression" priority="735" aboveAverage="0" equalAverage="0" bottom="0" percent="0" rank="0" text="" dxfId="733">
      <formula>AND(NOT(ISBLANK(AZ37)), EXACT(AF37, "INVALID"))</formula>
    </cfRule>
  </conditionalFormatting>
  <conditionalFormatting sqref="BA37:BA45">
    <cfRule type="expression" priority="736" aboveAverage="0" equalAverage="0" bottom="0" percent="0" rank="0" text="" dxfId="734">
      <formula>AND(NOT(ISBLANK(BA37)), EXACT(AF37, "INVALID"))</formula>
    </cfRule>
  </conditionalFormatting>
  <conditionalFormatting sqref="AR37:AR45">
    <cfRule type="expression" priority="737" aboveAverage="0" equalAverage="0" bottom="0" percent="0" rank="0" text="" dxfId="735">
      <formula>NOT($AL37)</formula>
    </cfRule>
  </conditionalFormatting>
  <conditionalFormatting sqref="AQ37:AQ45">
    <cfRule type="expression" priority="738" aboveAverage="0" equalAverage="0" bottom="0" percent="0" rank="0" text="" dxfId="736">
      <formula>REPLACE($AQ37,8,LEN($AQ37),"")="unused_"</formula>
    </cfRule>
  </conditionalFormatting>
  <conditionalFormatting sqref="AJ37:AJ45">
    <cfRule type="cellIs" priority="739" operator="equal" aboveAverage="0" equalAverage="0" bottom="0" percent="0" rank="0" text="" dxfId="737">
      <formula>0</formula>
    </cfRule>
  </conditionalFormatting>
  <conditionalFormatting sqref="AK37:AK45">
    <cfRule type="cellIs" priority="740" operator="equal" aboveAverage="0" equalAverage="0" bottom="0" percent="0" rank="0" text="" dxfId="738">
      <formula>0</formula>
    </cfRule>
  </conditionalFormatting>
  <conditionalFormatting sqref="AL37:AL45">
    <cfRule type="cellIs" priority="741" operator="equal" aboveAverage="0" equalAverage="0" bottom="0" percent="0" rank="0" text="" dxfId="739">
      <formula>0</formula>
    </cfRule>
  </conditionalFormatting>
  <conditionalFormatting sqref="AM37:AM45">
    <cfRule type="cellIs" priority="742" operator="equal" aboveAverage="0" equalAverage="0" bottom="0" percent="0" rank="0" text="" dxfId="740">
      <formula>0</formula>
    </cfRule>
  </conditionalFormatting>
  <conditionalFormatting sqref="AN37:AN45">
    <cfRule type="cellIs" priority="743" operator="equal" aboveAverage="0" equalAverage="0" bottom="0" percent="0" rank="0" text="" dxfId="741">
      <formula>0</formula>
    </cfRule>
  </conditionalFormatting>
  <conditionalFormatting sqref="AP37:AP45">
    <cfRule type="cellIs" priority="744" operator="equal" aboveAverage="0" equalAverage="0" bottom="0" percent="0" rank="0" text="" dxfId="742">
      <formula>"INVALID"</formula>
    </cfRule>
  </conditionalFormatting>
  <conditionalFormatting sqref="AJ37:AJ45">
    <cfRule type="cellIs" priority="745" operator="equal" aboveAverage="0" equalAverage="0" bottom="0" percent="0" rank="0" text="" dxfId="743">
      <formula>"INVALID"</formula>
    </cfRule>
  </conditionalFormatting>
  <conditionalFormatting sqref="AK37:AK45">
    <cfRule type="cellIs" priority="746" operator="equal" aboveAverage="0" equalAverage="0" bottom="0" percent="0" rank="0" text="" dxfId="744">
      <formula>"INVALID"</formula>
    </cfRule>
  </conditionalFormatting>
  <conditionalFormatting sqref="AL37:AM45">
    <cfRule type="cellIs" priority="747" operator="equal" aboveAverage="0" equalAverage="0" bottom="0" percent="0" rank="0" text="" dxfId="745">
      <formula>"INVALID"</formula>
    </cfRule>
  </conditionalFormatting>
  <conditionalFormatting sqref="AK37:AK45">
    <cfRule type="cellIs" priority="748" operator="equal" aboveAverage="0" equalAverage="0" bottom="0" percent="0" rank="0" text="" dxfId="746">
      <formula>"INVALID"</formula>
    </cfRule>
  </conditionalFormatting>
  <conditionalFormatting sqref="AL37:AL45">
    <cfRule type="cellIs" priority="749" operator="equal" aboveAverage="0" equalAverage="0" bottom="0" percent="0" rank="0" text="" dxfId="747">
      <formula>"INVALID"</formula>
    </cfRule>
  </conditionalFormatting>
  <conditionalFormatting sqref="AM37:AM45">
    <cfRule type="cellIs" priority="750" operator="equal" aboveAverage="0" equalAverage="0" bottom="0" percent="0" rank="0" text="" dxfId="748">
      <formula>"INVALID"</formula>
    </cfRule>
  </conditionalFormatting>
  <conditionalFormatting sqref="AN37:AN45">
    <cfRule type="cellIs" priority="751" operator="equal" aboveAverage="0" equalAverage="0" bottom="0" percent="0" rank="0" text="" dxfId="749">
      <formula>"INVALID"</formula>
    </cfRule>
  </conditionalFormatting>
  <conditionalFormatting sqref="AQ37:AQ45">
    <cfRule type="expression" priority="752" aboveAverage="0" equalAverage="0" bottom="0" percent="0" rank="0" text="" dxfId="750">
      <formula>NOT($AJ37)</formula>
    </cfRule>
    <cfRule type="expression" priority="753" aboveAverage="0" equalAverage="0" bottom="0" percent="0" rank="0" text="" dxfId="751">
      <formula>RIGHT($AQ37, 1)="*"</formula>
    </cfRule>
  </conditionalFormatting>
  <conditionalFormatting sqref="AZ37:BA45">
    <cfRule type="expression" priority="754" aboveAverage="0" equalAverage="0" bottom="0" percent="0" rank="0" text="" dxfId="752">
      <formula>NOT($AN37)</formula>
    </cfRule>
  </conditionalFormatting>
  <conditionalFormatting sqref="AS37:AS45">
    <cfRule type="expression" priority="755" aboveAverage="0" equalAverage="0" bottom="0" percent="0" rank="0" text="" dxfId="753">
      <formula>NOT($AK37)</formula>
    </cfRule>
  </conditionalFormatting>
  <conditionalFormatting sqref="AO37:AO45">
    <cfRule type="cellIs" priority="756" operator="equal" aboveAverage="0" equalAverage="0" bottom="0" percent="0" rank="0" text="" dxfId="754">
      <formula>0</formula>
    </cfRule>
  </conditionalFormatting>
  <conditionalFormatting sqref="AO37:AO45">
    <cfRule type="cellIs" priority="757" operator="equal" aboveAverage="0" equalAverage="0" bottom="0" percent="0" rank="0" text="" dxfId="755">
      <formula>"INVALID"</formula>
    </cfRule>
  </conditionalFormatting>
  <conditionalFormatting sqref="AO37:AO45">
    <cfRule type="cellIs" priority="758" operator="equal" aboveAverage="0" equalAverage="0" bottom="0" percent="0" rank="0" text="" dxfId="756">
      <formula>"INVALID"</formula>
    </cfRule>
  </conditionalFormatting>
  <conditionalFormatting sqref="AD46:AF47">
    <cfRule type="cellIs" priority="759" operator="equal" aboveAverage="0" equalAverage="0" bottom="0" percent="0" rank="0" text="" dxfId="757">
      <formula>"INVALID"</formula>
    </cfRule>
  </conditionalFormatting>
  <conditionalFormatting sqref="AR46:AR47">
    <cfRule type="cellIs" priority="760" operator="equal" aboveAverage="0" equalAverage="0" bottom="0" percent="0" rank="0" text="" dxfId="758">
      <formula>"Not Assigned"</formula>
    </cfRule>
  </conditionalFormatting>
  <conditionalFormatting sqref="AJ46:AJ47">
    <cfRule type="cellIs" priority="761" operator="equal" aboveAverage="0" equalAverage="0" bottom="0" percent="0" rank="0" text="" dxfId="759">
      <formula>0</formula>
    </cfRule>
  </conditionalFormatting>
  <conditionalFormatting sqref="AK46:AK47">
    <cfRule type="cellIs" priority="762" operator="equal" aboveAverage="0" equalAverage="0" bottom="0" percent="0" rank="0" text="" dxfId="760">
      <formula>0</formula>
    </cfRule>
  </conditionalFormatting>
  <conditionalFormatting sqref="AL46:AL47">
    <cfRule type="cellIs" priority="763" operator="equal" aboveAverage="0" equalAverage="0" bottom="0" percent="0" rank="0" text="" dxfId="761">
      <formula>0</formula>
    </cfRule>
  </conditionalFormatting>
  <conditionalFormatting sqref="AM46:AM47">
    <cfRule type="cellIs" priority="764" operator="equal" aboveAverage="0" equalAverage="0" bottom="0" percent="0" rank="0" text="" dxfId="762">
      <formula>0</formula>
    </cfRule>
  </conditionalFormatting>
  <conditionalFormatting sqref="AN46:AN47">
    <cfRule type="cellIs" priority="765" operator="equal" aboveAverage="0" equalAverage="0" bottom="0" percent="0" rank="0" text="" dxfId="763">
      <formula>0</formula>
    </cfRule>
  </conditionalFormatting>
  <conditionalFormatting sqref="AP46:AP47">
    <cfRule type="cellIs" priority="766" operator="equal" aboveAverage="0" equalAverage="0" bottom="0" percent="0" rank="0" text="" dxfId="764">
      <formula>"INVALID"</formula>
    </cfRule>
  </conditionalFormatting>
  <conditionalFormatting sqref="AJ46:AJ47">
    <cfRule type="cellIs" priority="767" operator="equal" aboveAverage="0" equalAverage="0" bottom="0" percent="0" rank="0" text="" dxfId="765">
      <formula>"INVALID"</formula>
    </cfRule>
  </conditionalFormatting>
  <conditionalFormatting sqref="AK46:AK47">
    <cfRule type="cellIs" priority="768" operator="equal" aboveAverage="0" equalAverage="0" bottom="0" percent="0" rank="0" text="" dxfId="766">
      <formula>"INVALID"</formula>
    </cfRule>
  </conditionalFormatting>
  <conditionalFormatting sqref="AL46:AM47">
    <cfRule type="cellIs" priority="769" operator="equal" aboveAverage="0" equalAverage="0" bottom="0" percent="0" rank="0" text="" dxfId="767">
      <formula>"INVALID"</formula>
    </cfRule>
  </conditionalFormatting>
  <conditionalFormatting sqref="AK46:AK47">
    <cfRule type="cellIs" priority="770" operator="equal" aboveAverage="0" equalAverage="0" bottom="0" percent="0" rank="0" text="" dxfId="768">
      <formula>"INVALID"</formula>
    </cfRule>
  </conditionalFormatting>
  <conditionalFormatting sqref="AL46:AL47">
    <cfRule type="cellIs" priority="771" operator="equal" aboveAverage="0" equalAverage="0" bottom="0" percent="0" rank="0" text="" dxfId="769">
      <formula>"INVALID"</formula>
    </cfRule>
  </conditionalFormatting>
  <conditionalFormatting sqref="AM46:AM47">
    <cfRule type="cellIs" priority="772" operator="equal" aboveAverage="0" equalAverage="0" bottom="0" percent="0" rank="0" text="" dxfId="770">
      <formula>"INVALID"</formula>
    </cfRule>
  </conditionalFormatting>
  <conditionalFormatting sqref="AN46:AN47">
    <cfRule type="cellIs" priority="773" operator="equal" aboveAverage="0" equalAverage="0" bottom="0" percent="0" rank="0" text="" dxfId="771">
      <formula>"INVALID"</formula>
    </cfRule>
  </conditionalFormatting>
  <conditionalFormatting sqref="AO46:AO47">
    <cfRule type="cellIs" priority="774" operator="equal" aboveAverage="0" equalAverage="0" bottom="0" percent="0" rank="0" text="" dxfId="772">
      <formula>0</formula>
    </cfRule>
  </conditionalFormatting>
  <conditionalFormatting sqref="AO46:AO47">
    <cfRule type="cellIs" priority="775" operator="equal" aboveAverage="0" equalAverage="0" bottom="0" percent="0" rank="0" text="" dxfId="773">
      <formula>"INVALID"</formula>
    </cfRule>
  </conditionalFormatting>
  <conditionalFormatting sqref="AO46:AO47">
    <cfRule type="cellIs" priority="776" operator="equal" aboveAverage="0" equalAverage="0" bottom="0" percent="0" rank="0" text="" dxfId="774">
      <formula>"INVALID"</formula>
    </cfRule>
  </conditionalFormatting>
  <conditionalFormatting sqref="AT43">
    <cfRule type="expression" priority="777" aboveAverage="0" equalAverage="0" bottom="0" percent="0" rank="0" text="" dxfId="775">
      <formula>NOT($AM43)</formula>
    </cfRule>
  </conditionalFormatting>
  <conditionalFormatting sqref="AS48">
    <cfRule type="expression" priority="778" aboveAverage="0" equalAverage="0" bottom="0" percent="0" rank="0" text="" dxfId="776">
      <formula>EXACT(AF48, "INVALID")</formula>
    </cfRule>
  </conditionalFormatting>
  <conditionalFormatting sqref="AZ48">
    <cfRule type="expression" priority="779" aboveAverage="0" equalAverage="0" bottom="0" percent="0" rank="0" text="" dxfId="777">
      <formula>AND(NOT(ISBLANK(AZ48)), EXACT(AF48, "INVALID"))</formula>
    </cfRule>
  </conditionalFormatting>
  <conditionalFormatting sqref="BA48">
    <cfRule type="expression" priority="780" aboveAverage="0" equalAverage="0" bottom="0" percent="0" rank="0" text="" dxfId="778">
      <formula>AND(NOT(ISBLANK(BA48)), EXACT(AF48, "INVALID"))</formula>
    </cfRule>
  </conditionalFormatting>
  <conditionalFormatting sqref="AR48">
    <cfRule type="expression" priority="781" aboveAverage="0" equalAverage="0" bottom="0" percent="0" rank="0" text="" dxfId="779">
      <formula>NOT($AL48)</formula>
    </cfRule>
  </conditionalFormatting>
  <conditionalFormatting sqref="AQ48">
    <cfRule type="expression" priority="782" aboveAverage="0" equalAverage="0" bottom="0" percent="0" rank="0" text="" dxfId="780">
      <formula>REPLACE($AQ48,8,LEN($AQ48),"")="unused_"</formula>
    </cfRule>
  </conditionalFormatting>
  <conditionalFormatting sqref="AQ48">
    <cfRule type="expression" priority="783" aboveAverage="0" equalAverage="0" bottom="0" percent="0" rank="0" text="" dxfId="781">
      <formula>NOT($AJ48)</formula>
    </cfRule>
    <cfRule type="expression" priority="784" aboveAverage="0" equalAverage="0" bottom="0" percent="0" rank="0" text="" dxfId="782">
      <formula>RIGHT($AQ48, 1)="*"</formula>
    </cfRule>
  </conditionalFormatting>
  <conditionalFormatting sqref="AS48">
    <cfRule type="expression" priority="785" aboveAverage="0" equalAverage="0" bottom="0" percent="0" rank="0" text="" dxfId="783">
      <formula>NOT($AN48)</formula>
    </cfRule>
  </conditionalFormatting>
  <conditionalFormatting sqref="AS48">
    <cfRule type="expression" priority="786" aboveAverage="0" equalAverage="0" bottom="0" percent="0" rank="0" text="" dxfId="784">
      <formula>NOT($AK48)</formula>
    </cfRule>
  </conditionalFormatting>
  <conditionalFormatting sqref="AD48:AF48">
    <cfRule type="cellIs" priority="787" operator="equal" aboveAverage="0" equalAverage="0" bottom="0" percent="0" rank="0" text="" dxfId="785">
      <formula>"INVALID"</formula>
    </cfRule>
  </conditionalFormatting>
  <conditionalFormatting sqref="AR48">
    <cfRule type="cellIs" priority="788" operator="equal" aboveAverage="0" equalAverage="0" bottom="0" percent="0" rank="0" text="" dxfId="786">
      <formula>"Not Assigned"</formula>
    </cfRule>
  </conditionalFormatting>
  <conditionalFormatting sqref="AJ48">
    <cfRule type="cellIs" priority="789" operator="equal" aboveAverage="0" equalAverage="0" bottom="0" percent="0" rank="0" text="" dxfId="787">
      <formula>0</formula>
    </cfRule>
  </conditionalFormatting>
  <conditionalFormatting sqref="AK48">
    <cfRule type="cellIs" priority="790" operator="equal" aboveAverage="0" equalAverage="0" bottom="0" percent="0" rank="0" text="" dxfId="788">
      <formula>0</formula>
    </cfRule>
  </conditionalFormatting>
  <conditionalFormatting sqref="AL48">
    <cfRule type="cellIs" priority="791" operator="equal" aboveAverage="0" equalAverage="0" bottom="0" percent="0" rank="0" text="" dxfId="789">
      <formula>0</formula>
    </cfRule>
  </conditionalFormatting>
  <conditionalFormatting sqref="AM48">
    <cfRule type="cellIs" priority="792" operator="equal" aboveAverage="0" equalAverage="0" bottom="0" percent="0" rank="0" text="" dxfId="790">
      <formula>0</formula>
    </cfRule>
  </conditionalFormatting>
  <conditionalFormatting sqref="AN48">
    <cfRule type="cellIs" priority="793" operator="equal" aboveAverage="0" equalAverage="0" bottom="0" percent="0" rank="0" text="" dxfId="791">
      <formula>0</formula>
    </cfRule>
  </conditionalFormatting>
  <conditionalFormatting sqref="AP48">
    <cfRule type="cellIs" priority="794" operator="equal" aboveAverage="0" equalAverage="0" bottom="0" percent="0" rank="0" text="" dxfId="792">
      <formula>"INVALID"</formula>
    </cfRule>
  </conditionalFormatting>
  <conditionalFormatting sqref="AJ48">
    <cfRule type="cellIs" priority="795" operator="equal" aboveAverage="0" equalAverage="0" bottom="0" percent="0" rank="0" text="" dxfId="793">
      <formula>"INVALID"</formula>
    </cfRule>
  </conditionalFormatting>
  <conditionalFormatting sqref="AK48">
    <cfRule type="cellIs" priority="796" operator="equal" aboveAverage="0" equalAverage="0" bottom="0" percent="0" rank="0" text="" dxfId="794">
      <formula>"INVALID"</formula>
    </cfRule>
  </conditionalFormatting>
  <conditionalFormatting sqref="AL48:AM48">
    <cfRule type="cellIs" priority="797" operator="equal" aboveAverage="0" equalAverage="0" bottom="0" percent="0" rank="0" text="" dxfId="795">
      <formula>"INVALID"</formula>
    </cfRule>
  </conditionalFormatting>
  <conditionalFormatting sqref="AK48">
    <cfRule type="cellIs" priority="798" operator="equal" aboveAverage="0" equalAverage="0" bottom="0" percent="0" rank="0" text="" dxfId="796">
      <formula>"INVALID"</formula>
    </cfRule>
  </conditionalFormatting>
  <conditionalFormatting sqref="AL48">
    <cfRule type="cellIs" priority="799" operator="equal" aboveAverage="0" equalAverage="0" bottom="0" percent="0" rank="0" text="" dxfId="797">
      <formula>"INVALID"</formula>
    </cfRule>
  </conditionalFormatting>
  <conditionalFormatting sqref="AM48">
    <cfRule type="cellIs" priority="800" operator="equal" aboveAverage="0" equalAverage="0" bottom="0" percent="0" rank="0" text="" dxfId="798">
      <formula>"INVALID"</formula>
    </cfRule>
  </conditionalFormatting>
  <conditionalFormatting sqref="AN48">
    <cfRule type="cellIs" priority="801" operator="equal" aboveAverage="0" equalAverage="0" bottom="0" percent="0" rank="0" text="" dxfId="799">
      <formula>"INVALID"</formula>
    </cfRule>
  </conditionalFormatting>
  <conditionalFormatting sqref="AO48">
    <cfRule type="cellIs" priority="802" operator="equal" aboveAverage="0" equalAverage="0" bottom="0" percent="0" rank="0" text="" dxfId="800">
      <formula>0</formula>
    </cfRule>
  </conditionalFormatting>
  <conditionalFormatting sqref="AO48">
    <cfRule type="cellIs" priority="803" operator="equal" aboveAverage="0" equalAverage="0" bottom="0" percent="0" rank="0" text="" dxfId="801">
      <formula>"INVALID"</formula>
    </cfRule>
  </conditionalFormatting>
  <conditionalFormatting sqref="AO48">
    <cfRule type="cellIs" priority="804" operator="equal" aboveAverage="0" equalAverage="0" bottom="0" percent="0" rank="0" text="" dxfId="802">
      <formula>"INVALID"</formula>
    </cfRule>
  </conditionalFormatting>
  <conditionalFormatting sqref="AR150">
    <cfRule type="cellIs" priority="805" operator="equal" aboveAverage="0" equalAverage="0" bottom="0" percent="0" rank="0" text="" dxfId="803">
      <formula>"Not Assigned"</formula>
    </cfRule>
  </conditionalFormatting>
  <conditionalFormatting sqref="AP151:AP155 AD151:AF155">
    <cfRule type="cellIs" priority="806" operator="equal" aboveAverage="0" equalAverage="0" bottom="0" percent="0" rank="0" text="" dxfId="804">
      <formula>"INVALID"</formula>
    </cfRule>
  </conditionalFormatting>
  <conditionalFormatting sqref="AR151:AR155">
    <cfRule type="cellIs" priority="807" operator="equal" aboveAverage="0" equalAverage="0" bottom="0" percent="0" rank="0" text="" dxfId="805">
      <formula>"Not Assigned"</formula>
    </cfRule>
  </conditionalFormatting>
  <conditionalFormatting sqref="AS97 AS119:AS120">
    <cfRule type="expression" priority="808" aboveAverage="0" equalAverage="0" bottom="0" percent="0" rank="0" text="" dxfId="806">
      <formula>EXACT(AF97, "INVALID")</formula>
    </cfRule>
  </conditionalFormatting>
  <conditionalFormatting sqref="AZ97 AZ119:AZ120">
    <cfRule type="expression" priority="809" aboveAverage="0" equalAverage="0" bottom="0" percent="0" rank="0" text="" dxfId="807">
      <formula>AND(NOT(ISBLANK(AZ97)), EXACT(AF97, "INVALID"))</formula>
    </cfRule>
  </conditionalFormatting>
  <conditionalFormatting sqref="BA97 BA119:BA120">
    <cfRule type="expression" priority="810" aboveAverage="0" equalAverage="0" bottom="0" percent="0" rank="0" text="" dxfId="808">
      <formula>AND(NOT(ISBLANK(BA97)), EXACT(AF97, "INVALID"))</formula>
    </cfRule>
  </conditionalFormatting>
  <conditionalFormatting sqref="AR97">
    <cfRule type="expression" priority="811" aboveAverage="0" equalAverage="0" bottom="0" percent="0" rank="0" text="" dxfId="809">
      <formula>NOT($AL97)</formula>
    </cfRule>
  </conditionalFormatting>
  <conditionalFormatting sqref="AQ97">
    <cfRule type="expression" priority="812" aboveAverage="0" equalAverage="0" bottom="0" percent="0" rank="0" text="" dxfId="810">
      <formula>REPLACE($AQ97,8,LEN($AQ97),"")="unused_"</formula>
    </cfRule>
  </conditionalFormatting>
  <conditionalFormatting sqref="AJ151:AJ155">
    <cfRule type="cellIs" priority="813" operator="equal" aboveAverage="0" equalAverage="0" bottom="0" percent="0" rank="0" text="" dxfId="811">
      <formula>0</formula>
    </cfRule>
  </conditionalFormatting>
  <conditionalFormatting sqref="AK151:AK155">
    <cfRule type="cellIs" priority="814" operator="equal" aboveAverage="0" equalAverage="0" bottom="0" percent="0" rank="0" text="" dxfId="812">
      <formula>0</formula>
    </cfRule>
  </conditionalFormatting>
  <conditionalFormatting sqref="AL151:AL155">
    <cfRule type="cellIs" priority="815" operator="equal" aboveAverage="0" equalAverage="0" bottom="0" percent="0" rank="0" text="" dxfId="813">
      <formula>0</formula>
    </cfRule>
  </conditionalFormatting>
  <conditionalFormatting sqref="AM151:AM155">
    <cfRule type="cellIs" priority="816" operator="equal" aboveAverage="0" equalAverage="0" bottom="0" percent="0" rank="0" text="" dxfId="814">
      <formula>0</formula>
    </cfRule>
  </conditionalFormatting>
  <conditionalFormatting sqref="AN151:AN155">
    <cfRule type="cellIs" priority="817" operator="equal" aboveAverage="0" equalAverage="0" bottom="0" percent="0" rank="0" text="" dxfId="815">
      <formula>0</formula>
    </cfRule>
  </conditionalFormatting>
  <conditionalFormatting sqref="AQ97">
    <cfRule type="expression" priority="818" aboveAverage="0" equalAverage="0" bottom="0" percent="0" rank="0" text="" dxfId="816">
      <formula>NOT($AJ97)</formula>
    </cfRule>
    <cfRule type="expression" priority="819" aboveAverage="0" equalAverage="0" bottom="0" percent="0" rank="0" text="" dxfId="817">
      <formula>RIGHT($AQ97, 1)="*"</formula>
    </cfRule>
  </conditionalFormatting>
  <conditionalFormatting sqref="AS97">
    <cfRule type="expression" priority="820" aboveAverage="0" equalAverage="0" bottom="0" percent="0" rank="0" text="" dxfId="818">
      <formula>NOT($AN97)</formula>
    </cfRule>
  </conditionalFormatting>
  <conditionalFormatting sqref="AS97">
    <cfRule type="expression" priority="821" aboveAverage="0" equalAverage="0" bottom="0" percent="0" rank="0" text="" dxfId="819">
      <formula>NOT($AK97)</formula>
    </cfRule>
  </conditionalFormatting>
  <conditionalFormatting sqref="AD84:AF92">
    <cfRule type="cellIs" priority="822" operator="equal" aboveAverage="0" equalAverage="0" bottom="0" percent="0" rank="0" text="" dxfId="820">
      <formula>"INVALID"</formula>
    </cfRule>
  </conditionalFormatting>
  <conditionalFormatting sqref="AO151:AO155">
    <cfRule type="cellIs" priority="823" operator="equal" aboveAverage="0" equalAverage="0" bottom="0" percent="0" rank="0" text="" dxfId="821">
      <formula>0</formula>
    </cfRule>
  </conditionalFormatting>
  <conditionalFormatting sqref="AR84:AR92">
    <cfRule type="cellIs" priority="824" operator="equal" aboveAverage="0" equalAverage="0" bottom="0" percent="0" rank="0" text="" dxfId="822">
      <formula>"Not Assigned"</formula>
    </cfRule>
  </conditionalFormatting>
  <conditionalFormatting sqref="AS84:AS92">
    <cfRule type="expression" priority="825" aboveAverage="0" equalAverage="0" bottom="0" percent="0" rank="0" text="" dxfId="823">
      <formula>EXACT(AF84, "INVALID")</formula>
    </cfRule>
  </conditionalFormatting>
  <conditionalFormatting sqref="AZ84:AZ92">
    <cfRule type="expression" priority="826" aboveAverage="0" equalAverage="0" bottom="0" percent="0" rank="0" text="" dxfId="824">
      <formula>AND(NOT(ISBLANK(AZ84)), EXACT(AF84, "INVALID"))</formula>
    </cfRule>
  </conditionalFormatting>
  <conditionalFormatting sqref="BA84:BA92">
    <cfRule type="expression" priority="827" aboveAverage="0" equalAverage="0" bottom="0" percent="0" rank="0" text="" dxfId="825">
      <formula>AND(NOT(ISBLANK(BA84)), EXACT(AF84, "INVALID"))</formula>
    </cfRule>
  </conditionalFormatting>
  <conditionalFormatting sqref="AR84:AR92">
    <cfRule type="expression" priority="828" aboveAverage="0" equalAverage="0" bottom="0" percent="0" rank="0" text="" dxfId="826">
      <formula>NOT($AL84)</formula>
    </cfRule>
  </conditionalFormatting>
  <conditionalFormatting sqref="AQ84:AQ92">
    <cfRule type="expression" priority="829" aboveAverage="0" equalAverage="0" bottom="0" percent="0" rank="0" text="" dxfId="827">
      <formula>REPLACE($AQ84,8,LEN($AQ84),"")="unused_"</formula>
    </cfRule>
  </conditionalFormatting>
  <conditionalFormatting sqref="AJ84:AJ92">
    <cfRule type="cellIs" priority="830" operator="equal" aboveAverage="0" equalAverage="0" bottom="0" percent="0" rank="0" text="" dxfId="828">
      <formula>0</formula>
    </cfRule>
  </conditionalFormatting>
  <conditionalFormatting sqref="AK84:AK92">
    <cfRule type="cellIs" priority="831" operator="equal" aboveAverage="0" equalAverage="0" bottom="0" percent="0" rank="0" text="" dxfId="829">
      <formula>0</formula>
    </cfRule>
  </conditionalFormatting>
  <conditionalFormatting sqref="AL84:AL92">
    <cfRule type="cellIs" priority="832" operator="equal" aboveAverage="0" equalAverage="0" bottom="0" percent="0" rank="0" text="" dxfId="830">
      <formula>0</formula>
    </cfRule>
  </conditionalFormatting>
  <conditionalFormatting sqref="AM84:AM92">
    <cfRule type="cellIs" priority="833" operator="equal" aboveAverage="0" equalAverage="0" bottom="0" percent="0" rank="0" text="" dxfId="831">
      <formula>0</formula>
    </cfRule>
  </conditionalFormatting>
  <conditionalFormatting sqref="AN84:AN92">
    <cfRule type="cellIs" priority="834" operator="equal" aboveAverage="0" equalAverage="0" bottom="0" percent="0" rank="0" text="" dxfId="832">
      <formula>0</formula>
    </cfRule>
  </conditionalFormatting>
  <conditionalFormatting sqref="AP84:AP92">
    <cfRule type="cellIs" priority="835" operator="equal" aboveAverage="0" equalAverage="0" bottom="0" percent="0" rank="0" text="" dxfId="833">
      <formula>"INVALID"</formula>
    </cfRule>
  </conditionalFormatting>
  <conditionalFormatting sqref="AJ84:AJ92">
    <cfRule type="cellIs" priority="836" operator="equal" aboveAverage="0" equalAverage="0" bottom="0" percent="0" rank="0" text="" dxfId="834">
      <formula>"INVALID"</formula>
    </cfRule>
  </conditionalFormatting>
  <conditionalFormatting sqref="AK84:AK92">
    <cfRule type="cellIs" priority="837" operator="equal" aboveAverage="0" equalAverage="0" bottom="0" percent="0" rank="0" text="" dxfId="835">
      <formula>"INVALID"</formula>
    </cfRule>
  </conditionalFormatting>
  <conditionalFormatting sqref="AL84:AM92">
    <cfRule type="cellIs" priority="838" operator="equal" aboveAverage="0" equalAverage="0" bottom="0" percent="0" rank="0" text="" dxfId="836">
      <formula>"INVALID"</formula>
    </cfRule>
  </conditionalFormatting>
  <conditionalFormatting sqref="AK84:AK92">
    <cfRule type="cellIs" priority="839" operator="equal" aboveAverage="0" equalAverage="0" bottom="0" percent="0" rank="0" text="" dxfId="837">
      <formula>"INVALID"</formula>
    </cfRule>
  </conditionalFormatting>
  <conditionalFormatting sqref="AL84:AL92">
    <cfRule type="cellIs" priority="840" operator="equal" aboveAverage="0" equalAverage="0" bottom="0" percent="0" rank="0" text="" dxfId="838">
      <formula>"INVALID"</formula>
    </cfRule>
  </conditionalFormatting>
  <conditionalFormatting sqref="AM84:AM92">
    <cfRule type="cellIs" priority="841" operator="equal" aboveAverage="0" equalAverage="0" bottom="0" percent="0" rank="0" text="" dxfId="839">
      <formula>"INVALID"</formula>
    </cfRule>
  </conditionalFormatting>
  <conditionalFormatting sqref="AN84:AN92">
    <cfRule type="cellIs" priority="842" operator="equal" aboveAverage="0" equalAverage="0" bottom="0" percent="0" rank="0" text="" dxfId="840">
      <formula>"INVALID"</formula>
    </cfRule>
  </conditionalFormatting>
  <conditionalFormatting sqref="AQ84:AQ92">
    <cfRule type="expression" priority="843" aboveAverage="0" equalAverage="0" bottom="0" percent="0" rank="0" text="" dxfId="841">
      <formula>NOT($AJ84)</formula>
    </cfRule>
    <cfRule type="expression" priority="844" aboveAverage="0" equalAverage="0" bottom="0" percent="0" rank="0" text="" dxfId="842">
      <formula>RIGHT($AQ84, 1)="*"</formula>
    </cfRule>
  </conditionalFormatting>
  <conditionalFormatting sqref="AZ84:BA92">
    <cfRule type="expression" priority="845" aboveAverage="0" equalAverage="0" bottom="0" percent="0" rank="0" text="" dxfId="843">
      <formula>NOT($AN84)</formula>
    </cfRule>
  </conditionalFormatting>
  <conditionalFormatting sqref="AS84:AS92">
    <cfRule type="expression" priority="846" aboveAverage="0" equalAverage="0" bottom="0" percent="0" rank="0" text="" dxfId="844">
      <formula>NOT($AK84)</formula>
    </cfRule>
  </conditionalFormatting>
  <conditionalFormatting sqref="AO84:AO92">
    <cfRule type="cellIs" priority="847" operator="equal" aboveAverage="0" equalAverage="0" bottom="0" percent="0" rank="0" text="" dxfId="845">
      <formula>0</formula>
    </cfRule>
  </conditionalFormatting>
  <conditionalFormatting sqref="AO84:AO92">
    <cfRule type="cellIs" priority="848" operator="equal" aboveAverage="0" equalAverage="0" bottom="0" percent="0" rank="0" text="" dxfId="846">
      <formula>"INVALID"</formula>
    </cfRule>
  </conditionalFormatting>
  <conditionalFormatting sqref="AO84:AO92">
    <cfRule type="cellIs" priority="849" operator="equal" aboveAverage="0" equalAverage="0" bottom="0" percent="0" rank="0" text="" dxfId="847">
      <formula>"INVALID"</formula>
    </cfRule>
  </conditionalFormatting>
  <conditionalFormatting sqref="AD93:AF95 AD97:AF97">
    <cfRule type="cellIs" priority="850" operator="equal" aboveAverage="0" equalAverage="0" bottom="0" percent="0" rank="0" text="" dxfId="848">
      <formula>"INVALID"</formula>
    </cfRule>
  </conditionalFormatting>
  <conditionalFormatting sqref="AR93:AR95 AR97">
    <cfRule type="cellIs" priority="851" operator="equal" aboveAverage="0" equalAverage="0" bottom="0" percent="0" rank="0" text="" dxfId="849">
      <formula>"Not Assigned"</formula>
    </cfRule>
  </conditionalFormatting>
  <conditionalFormatting sqref="AS93:AS95">
    <cfRule type="expression" priority="852" aboveAverage="0" equalAverage="0" bottom="0" percent="0" rank="0" text="" dxfId="850">
      <formula>EXACT(AF93, "INVALID")</formula>
    </cfRule>
  </conditionalFormatting>
  <conditionalFormatting sqref="AZ93:AZ95">
    <cfRule type="expression" priority="853" aboveAverage="0" equalAverage="0" bottom="0" percent="0" rank="0" text="" dxfId="851">
      <formula>AND(NOT(ISBLANK(AZ93)), EXACT(AF93, "INVALID"))</formula>
    </cfRule>
  </conditionalFormatting>
  <conditionalFormatting sqref="BA93:BA95">
    <cfRule type="expression" priority="854" aboveAverage="0" equalAverage="0" bottom="0" percent="0" rank="0" text="" dxfId="852">
      <formula>AND(NOT(ISBLANK(BA93)), EXACT(AF93, "INVALID"))</formula>
    </cfRule>
  </conditionalFormatting>
  <conditionalFormatting sqref="AR93:AR95">
    <cfRule type="expression" priority="855" aboveAverage="0" equalAverage="0" bottom="0" percent="0" rank="0" text="" dxfId="853">
      <formula>NOT($AL93)</formula>
    </cfRule>
  </conditionalFormatting>
  <conditionalFormatting sqref="AQ93:AQ95">
    <cfRule type="expression" priority="856" aboveAverage="0" equalAverage="0" bottom="0" percent="0" rank="0" text="" dxfId="854">
      <formula>REPLACE($AQ93,8,LEN($AQ93),"")="unused_"</formula>
    </cfRule>
  </conditionalFormatting>
  <conditionalFormatting sqref="AJ93:AJ95 AJ97">
    <cfRule type="cellIs" priority="857" operator="equal" aboveAverage="0" equalAverage="0" bottom="0" percent="0" rank="0" text="" dxfId="855">
      <formula>0</formula>
    </cfRule>
  </conditionalFormatting>
  <conditionalFormatting sqref="AK93:AK95 AK97">
    <cfRule type="cellIs" priority="858" operator="equal" aboveAverage="0" equalAverage="0" bottom="0" percent="0" rank="0" text="" dxfId="856">
      <formula>0</formula>
    </cfRule>
  </conditionalFormatting>
  <conditionalFormatting sqref="AL93:AL95 AL97">
    <cfRule type="cellIs" priority="859" operator="equal" aboveAverage="0" equalAverage="0" bottom="0" percent="0" rank="0" text="" dxfId="857">
      <formula>0</formula>
    </cfRule>
  </conditionalFormatting>
  <conditionalFormatting sqref="AM93:AM95 AM97">
    <cfRule type="cellIs" priority="860" operator="equal" aboveAverage="0" equalAverage="0" bottom="0" percent="0" rank="0" text="" dxfId="858">
      <formula>0</formula>
    </cfRule>
  </conditionalFormatting>
  <conditionalFormatting sqref="AN93:AN95 AN97">
    <cfRule type="cellIs" priority="861" operator="equal" aboveAverage="0" equalAverage="0" bottom="0" percent="0" rank="0" text="" dxfId="859">
      <formula>0</formula>
    </cfRule>
  </conditionalFormatting>
  <conditionalFormatting sqref="AP93:AP95 AP97">
    <cfRule type="cellIs" priority="862" operator="equal" aboveAverage="0" equalAverage="0" bottom="0" percent="0" rank="0" text="" dxfId="860">
      <formula>"INVALID"</formula>
    </cfRule>
  </conditionalFormatting>
  <conditionalFormatting sqref="AJ93:AJ95 AJ97">
    <cfRule type="cellIs" priority="863" operator="equal" aboveAverage="0" equalAverage="0" bottom="0" percent="0" rank="0" text="" dxfId="861">
      <formula>"INVALID"</formula>
    </cfRule>
  </conditionalFormatting>
  <conditionalFormatting sqref="AK93:AK95 AK97">
    <cfRule type="cellIs" priority="864" operator="equal" aboveAverage="0" equalAverage="0" bottom="0" percent="0" rank="0" text="" dxfId="862">
      <formula>"INVALID"</formula>
    </cfRule>
  </conditionalFormatting>
  <conditionalFormatting sqref="AL93:AM95 AL97:AM97">
    <cfRule type="cellIs" priority="865" operator="equal" aboveAverage="0" equalAverage="0" bottom="0" percent="0" rank="0" text="" dxfId="863">
      <formula>"INVALID"</formula>
    </cfRule>
  </conditionalFormatting>
  <conditionalFormatting sqref="AK93:AK95 AK97">
    <cfRule type="cellIs" priority="866" operator="equal" aboveAverage="0" equalAverage="0" bottom="0" percent="0" rank="0" text="" dxfId="864">
      <formula>"INVALID"</formula>
    </cfRule>
  </conditionalFormatting>
  <conditionalFormatting sqref="AL93:AL95 AL97">
    <cfRule type="cellIs" priority="867" operator="equal" aboveAverage="0" equalAverage="0" bottom="0" percent="0" rank="0" text="" dxfId="865">
      <formula>"INVALID"</formula>
    </cfRule>
  </conditionalFormatting>
  <conditionalFormatting sqref="AM93:AM95 AM97">
    <cfRule type="cellIs" priority="868" operator="equal" aboveAverage="0" equalAverage="0" bottom="0" percent="0" rank="0" text="" dxfId="866">
      <formula>"INVALID"</formula>
    </cfRule>
  </conditionalFormatting>
  <conditionalFormatting sqref="AN93:AN95 AN97">
    <cfRule type="cellIs" priority="869" operator="equal" aboveAverage="0" equalAverage="0" bottom="0" percent="0" rank="0" text="" dxfId="867">
      <formula>"INVALID"</formula>
    </cfRule>
  </conditionalFormatting>
  <conditionalFormatting sqref="AQ93:AQ95">
    <cfRule type="expression" priority="870" aboveAverage="0" equalAverage="0" bottom="0" percent="0" rank="0" text="" dxfId="868">
      <formula>NOT($AJ93)</formula>
    </cfRule>
    <cfRule type="expression" priority="871" aboveAverage="0" equalAverage="0" bottom="0" percent="0" rank="0" text="" dxfId="869">
      <formula>RIGHT($AQ93, 1)="*"</formula>
    </cfRule>
  </conditionalFormatting>
  <conditionalFormatting sqref="AZ93:BA95">
    <cfRule type="expression" priority="872" aboveAverage="0" equalAverage="0" bottom="0" percent="0" rank="0" text="" dxfId="870">
      <formula>NOT($AN93)</formula>
    </cfRule>
  </conditionalFormatting>
  <conditionalFormatting sqref="AS93:AS95">
    <cfRule type="expression" priority="873" aboveAverage="0" equalAverage="0" bottom="0" percent="0" rank="0" text="" dxfId="871">
      <formula>NOT($AK93)</formula>
    </cfRule>
  </conditionalFormatting>
  <conditionalFormatting sqref="AO93:AO95 AO97">
    <cfRule type="cellIs" priority="874" operator="equal" aboveAverage="0" equalAverage="0" bottom="0" percent="0" rank="0" text="" dxfId="872">
      <formula>0</formula>
    </cfRule>
  </conditionalFormatting>
  <conditionalFormatting sqref="AO93:AO95 AO97">
    <cfRule type="cellIs" priority="875" operator="equal" aboveAverage="0" equalAverage="0" bottom="0" percent="0" rank="0" text="" dxfId="873">
      <formula>"INVALID"</formula>
    </cfRule>
  </conditionalFormatting>
  <conditionalFormatting sqref="AO93:AO95 AO97">
    <cfRule type="cellIs" priority="876" operator="equal" aboveAverage="0" equalAverage="0" bottom="0" percent="0" rank="0" text="" dxfId="874">
      <formula>"INVALID"</formula>
    </cfRule>
  </conditionalFormatting>
  <conditionalFormatting sqref="AD96:AF96">
    <cfRule type="cellIs" priority="877" operator="equal" aboveAverage="0" equalAverage="0" bottom="0" percent="0" rank="0" text="" dxfId="875">
      <formula>"INVALID"</formula>
    </cfRule>
  </conditionalFormatting>
  <conditionalFormatting sqref="AR96">
    <cfRule type="cellIs" priority="878" operator="equal" aboveAverage="0" equalAverage="0" bottom="0" percent="0" rank="0" text="" dxfId="876">
      <formula>"Not Assigned"</formula>
    </cfRule>
  </conditionalFormatting>
  <conditionalFormatting sqref="AS96">
    <cfRule type="expression" priority="879" aboveAverage="0" equalAverage="0" bottom="0" percent="0" rank="0" text="" dxfId="877">
      <formula>EXACT(AF96, "INVALID")</formula>
    </cfRule>
  </conditionalFormatting>
  <conditionalFormatting sqref="AZ96">
    <cfRule type="expression" priority="880" aboveAverage="0" equalAverage="0" bottom="0" percent="0" rank="0" text="" dxfId="878">
      <formula>AND(NOT(ISBLANK(AZ96)), EXACT(AF96, "INVALID"))</formula>
    </cfRule>
  </conditionalFormatting>
  <conditionalFormatting sqref="BA96">
    <cfRule type="expression" priority="881" aboveAverage="0" equalAverage="0" bottom="0" percent="0" rank="0" text="" dxfId="879">
      <formula>AND(NOT(ISBLANK(BA96)), EXACT(AF96, "INVALID"))</formula>
    </cfRule>
  </conditionalFormatting>
  <conditionalFormatting sqref="AR96">
    <cfRule type="expression" priority="882" aboveAverage="0" equalAverage="0" bottom="0" percent="0" rank="0" text="" dxfId="880">
      <formula>NOT($AL96)</formula>
    </cfRule>
  </conditionalFormatting>
  <conditionalFormatting sqref="AQ96">
    <cfRule type="expression" priority="883" aboveAverage="0" equalAverage="0" bottom="0" percent="0" rank="0" text="" dxfId="881">
      <formula>REPLACE($AQ96,8,LEN($AQ96),"")="unused_"</formula>
    </cfRule>
  </conditionalFormatting>
  <conditionalFormatting sqref="AJ96">
    <cfRule type="cellIs" priority="884" operator="equal" aboveAverage="0" equalAverage="0" bottom="0" percent="0" rank="0" text="" dxfId="882">
      <formula>0</formula>
    </cfRule>
  </conditionalFormatting>
  <conditionalFormatting sqref="AK96">
    <cfRule type="cellIs" priority="885" operator="equal" aboveAverage="0" equalAverage="0" bottom="0" percent="0" rank="0" text="" dxfId="883">
      <formula>0</formula>
    </cfRule>
  </conditionalFormatting>
  <conditionalFormatting sqref="AL96">
    <cfRule type="cellIs" priority="886" operator="equal" aboveAverage="0" equalAverage="0" bottom="0" percent="0" rank="0" text="" dxfId="884">
      <formula>0</formula>
    </cfRule>
  </conditionalFormatting>
  <conditionalFormatting sqref="AM96">
    <cfRule type="cellIs" priority="887" operator="equal" aboveAverage="0" equalAverage="0" bottom="0" percent="0" rank="0" text="" dxfId="885">
      <formula>0</formula>
    </cfRule>
  </conditionalFormatting>
  <conditionalFormatting sqref="AN96">
    <cfRule type="cellIs" priority="888" operator="equal" aboveAverage="0" equalAverage="0" bottom="0" percent="0" rank="0" text="" dxfId="886">
      <formula>0</formula>
    </cfRule>
  </conditionalFormatting>
  <conditionalFormatting sqref="AP96">
    <cfRule type="cellIs" priority="889" operator="equal" aboveAverage="0" equalAverage="0" bottom="0" percent="0" rank="0" text="" dxfId="887">
      <formula>"INVALID"</formula>
    </cfRule>
  </conditionalFormatting>
  <conditionalFormatting sqref="AJ96">
    <cfRule type="cellIs" priority="890" operator="equal" aboveAverage="0" equalAverage="0" bottom="0" percent="0" rank="0" text="" dxfId="888">
      <formula>"INVALID"</formula>
    </cfRule>
  </conditionalFormatting>
  <conditionalFormatting sqref="AK96">
    <cfRule type="cellIs" priority="891" operator="equal" aboveAverage="0" equalAverage="0" bottom="0" percent="0" rank="0" text="" dxfId="889">
      <formula>"INVALID"</formula>
    </cfRule>
  </conditionalFormatting>
  <conditionalFormatting sqref="AL96:AM96">
    <cfRule type="cellIs" priority="892" operator="equal" aboveAverage="0" equalAverage="0" bottom="0" percent="0" rank="0" text="" dxfId="890">
      <formula>"INVALID"</formula>
    </cfRule>
  </conditionalFormatting>
  <conditionalFormatting sqref="AK96">
    <cfRule type="cellIs" priority="893" operator="equal" aboveAverage="0" equalAverage="0" bottom="0" percent="0" rank="0" text="" dxfId="891">
      <formula>"INVALID"</formula>
    </cfRule>
  </conditionalFormatting>
  <conditionalFormatting sqref="AL96">
    <cfRule type="cellIs" priority="894" operator="equal" aboveAverage="0" equalAverage="0" bottom="0" percent="0" rank="0" text="" dxfId="892">
      <formula>"INVALID"</formula>
    </cfRule>
  </conditionalFormatting>
  <conditionalFormatting sqref="AM96">
    <cfRule type="cellIs" priority="895" operator="equal" aboveAverage="0" equalAverage="0" bottom="0" percent="0" rank="0" text="" dxfId="893">
      <formula>"INVALID"</formula>
    </cfRule>
  </conditionalFormatting>
  <conditionalFormatting sqref="AN96">
    <cfRule type="cellIs" priority="896" operator="equal" aboveAverage="0" equalAverage="0" bottom="0" percent="0" rank="0" text="" dxfId="894">
      <formula>"INVALID"</formula>
    </cfRule>
  </conditionalFormatting>
  <conditionalFormatting sqref="AQ96">
    <cfRule type="expression" priority="897" aboveAverage="0" equalAverage="0" bottom="0" percent="0" rank="0" text="" dxfId="895">
      <formula>NOT($AJ96)</formula>
    </cfRule>
    <cfRule type="expression" priority="898" aboveAverage="0" equalAverage="0" bottom="0" percent="0" rank="0" text="" dxfId="896">
      <formula>RIGHT($AQ96, 1)="*"</formula>
    </cfRule>
  </conditionalFormatting>
  <conditionalFormatting sqref="AS96">
    <cfRule type="expression" priority="899" aboveAverage="0" equalAverage="0" bottom="0" percent="0" rank="0" text="" dxfId="897">
      <formula>NOT($AN96)</formula>
    </cfRule>
  </conditionalFormatting>
  <conditionalFormatting sqref="AS96">
    <cfRule type="expression" priority="900" aboveAverage="0" equalAverage="0" bottom="0" percent="0" rank="0" text="" dxfId="898">
      <formula>NOT($AK96)</formula>
    </cfRule>
  </conditionalFormatting>
  <conditionalFormatting sqref="AO96">
    <cfRule type="cellIs" priority="901" operator="equal" aboveAverage="0" equalAverage="0" bottom="0" percent="0" rank="0" text="" dxfId="899">
      <formula>0</formula>
    </cfRule>
  </conditionalFormatting>
  <conditionalFormatting sqref="AO96">
    <cfRule type="cellIs" priority="902" operator="equal" aboveAverage="0" equalAverage="0" bottom="0" percent="0" rank="0" text="" dxfId="900">
      <formula>"INVALID"</formula>
    </cfRule>
  </conditionalFormatting>
  <conditionalFormatting sqref="AO96">
    <cfRule type="cellIs" priority="903" operator="equal" aboveAverage="0" equalAverage="0" bottom="0" percent="0" rank="0" text="" dxfId="901">
      <formula>"INVALID"</formula>
    </cfRule>
  </conditionalFormatting>
  <conditionalFormatting sqref="AP156 AD156:AF156 AD159:AF170 AP159:AP170">
    <cfRule type="cellIs" priority="904" operator="equal" aboveAverage="0" equalAverage="0" bottom="0" percent="0" rank="0" text="" dxfId="902">
      <formula>"INVALID"</formula>
    </cfRule>
  </conditionalFormatting>
  <conditionalFormatting sqref="AR156 AR158:AR170">
    <cfRule type="cellIs" priority="905" operator="equal" aboveAverage="0" equalAverage="0" bottom="0" percent="0" rank="0" text="" dxfId="903">
      <formula>"Not Assigned"</formula>
    </cfRule>
  </conditionalFormatting>
  <conditionalFormatting sqref="AJ156 AJ159:AJ170">
    <cfRule type="cellIs" priority="906" operator="equal" aboveAverage="0" equalAverage="0" bottom="0" percent="0" rank="0" text="" dxfId="904">
      <formula>0</formula>
    </cfRule>
  </conditionalFormatting>
  <conditionalFormatting sqref="AK156 AK159:AK170">
    <cfRule type="cellIs" priority="907" operator="equal" aboveAverage="0" equalAverage="0" bottom="0" percent="0" rank="0" text="" dxfId="905">
      <formula>0</formula>
    </cfRule>
  </conditionalFormatting>
  <conditionalFormatting sqref="AL156 AL159:AL170">
    <cfRule type="cellIs" priority="908" operator="equal" aboveAverage="0" equalAverage="0" bottom="0" percent="0" rank="0" text="" dxfId="906">
      <formula>0</formula>
    </cfRule>
  </conditionalFormatting>
  <conditionalFormatting sqref="AN156 AN159:AN170">
    <cfRule type="cellIs" priority="909" operator="equal" aboveAverage="0" equalAverage="0" bottom="0" percent="0" rank="0" text="" dxfId="907">
      <formula>0</formula>
    </cfRule>
  </conditionalFormatting>
  <conditionalFormatting sqref="AO156 AO159:AO170">
    <cfRule type="cellIs" priority="910" operator="equal" aboveAverage="0" equalAverage="0" bottom="0" percent="0" rank="0" text="" dxfId="908">
      <formula>0</formula>
    </cfRule>
  </conditionalFormatting>
  <conditionalFormatting sqref="AT90">
    <cfRule type="expression" priority="911" aboveAverage="0" equalAverage="0" bottom="0" percent="0" rank="0" text="" dxfId="909">
      <formula>NOT($AM90)</formula>
    </cfRule>
  </conditionalFormatting>
  <conditionalFormatting sqref="AT92:AT93">
    <cfRule type="expression" priority="912" aboveAverage="0" equalAverage="0" bottom="0" percent="0" rank="0" text="" dxfId="910">
      <formula>NOT($AM91)</formula>
    </cfRule>
  </conditionalFormatting>
  <conditionalFormatting sqref="AX84:AX97">
    <cfRule type="expression" priority="913" aboveAverage="0" equalAverage="0" bottom="0" percent="0" rank="0" text="" dxfId="911">
      <formula>NOT($AO84)</formula>
    </cfRule>
  </conditionalFormatting>
  <conditionalFormatting sqref="AT154">
    <cfRule type="expression" priority="914" aboveAverage="0" equalAverage="0" bottom="0" percent="0" rank="0" text="" dxfId="912">
      <formula>NOT($AM154)</formula>
    </cfRule>
  </conditionalFormatting>
  <conditionalFormatting sqref="AY151">
    <cfRule type="expression" priority="915" aboveAverage="0" equalAverage="0" bottom="0" percent="0" rank="0" text="" dxfId="913">
      <formula>NOT($AO151)</formula>
    </cfRule>
  </conditionalFormatting>
  <conditionalFormatting sqref="AD110:AF118">
    <cfRule type="cellIs" priority="916" operator="equal" aboveAverage="0" equalAverage="0" bottom="0" percent="0" rank="0" text="" dxfId="914">
      <formula>"INVALID"</formula>
    </cfRule>
  </conditionalFormatting>
  <conditionalFormatting sqref="AR110:AR118">
    <cfRule type="cellIs" priority="917" operator="equal" aboveAverage="0" equalAverage="0" bottom="0" percent="0" rank="0" text="" dxfId="915">
      <formula>"Not Assigned"</formula>
    </cfRule>
  </conditionalFormatting>
  <conditionalFormatting sqref="AS110:AS118">
    <cfRule type="expression" priority="918" aboveAverage="0" equalAverage="0" bottom="0" percent="0" rank="0" text="" dxfId="916">
      <formula>EXACT(AF110, "INVALID")</formula>
    </cfRule>
  </conditionalFormatting>
  <conditionalFormatting sqref="AZ110:AZ118">
    <cfRule type="expression" priority="919" aboveAverage="0" equalAverage="0" bottom="0" percent="0" rank="0" text="" dxfId="917">
      <formula>AND(NOT(ISBLANK(AZ110)), EXACT(AF110, "INVALID"))</formula>
    </cfRule>
  </conditionalFormatting>
  <conditionalFormatting sqref="BA110:BA118">
    <cfRule type="expression" priority="920" aboveAverage="0" equalAverage="0" bottom="0" percent="0" rank="0" text="" dxfId="918">
      <formula>AND(NOT(ISBLANK(BA110)), EXACT(AF110, "INVALID"))</formula>
    </cfRule>
  </conditionalFormatting>
  <conditionalFormatting sqref="AR110:AR118">
    <cfRule type="expression" priority="921" aboveAverage="0" equalAverage="0" bottom="0" percent="0" rank="0" text="" dxfId="919">
      <formula>NOT($AL110)</formula>
    </cfRule>
  </conditionalFormatting>
  <conditionalFormatting sqref="AQ110:AQ118">
    <cfRule type="expression" priority="922" aboveAverage="0" equalAverage="0" bottom="0" percent="0" rank="0" text="" dxfId="920">
      <formula>REPLACE($AQ110,8,LEN($AQ110),"")="unused_"</formula>
    </cfRule>
  </conditionalFormatting>
  <conditionalFormatting sqref="AJ110:AJ118">
    <cfRule type="cellIs" priority="923" operator="equal" aboveAverage="0" equalAverage="0" bottom="0" percent="0" rank="0" text="" dxfId="921">
      <formula>0</formula>
    </cfRule>
  </conditionalFormatting>
  <conditionalFormatting sqref="AK110:AK118">
    <cfRule type="cellIs" priority="924" operator="equal" aboveAverage="0" equalAverage="0" bottom="0" percent="0" rank="0" text="" dxfId="922">
      <formula>0</formula>
    </cfRule>
  </conditionalFormatting>
  <conditionalFormatting sqref="AL110:AL118">
    <cfRule type="cellIs" priority="925" operator="equal" aboveAverage="0" equalAverage="0" bottom="0" percent="0" rank="0" text="" dxfId="923">
      <formula>0</formula>
    </cfRule>
  </conditionalFormatting>
  <conditionalFormatting sqref="AM110:AM118">
    <cfRule type="cellIs" priority="926" operator="equal" aboveAverage="0" equalAverage="0" bottom="0" percent="0" rank="0" text="" dxfId="924">
      <formula>0</formula>
    </cfRule>
  </conditionalFormatting>
  <conditionalFormatting sqref="AN110:AN118">
    <cfRule type="cellIs" priority="927" operator="equal" aboveAverage="0" equalAverage="0" bottom="0" percent="0" rank="0" text="" dxfId="925">
      <formula>0</formula>
    </cfRule>
  </conditionalFormatting>
  <conditionalFormatting sqref="AP110:AP118">
    <cfRule type="cellIs" priority="928" operator="equal" aboveAverage="0" equalAverage="0" bottom="0" percent="0" rank="0" text="" dxfId="926">
      <formula>"INVALID"</formula>
    </cfRule>
  </conditionalFormatting>
  <conditionalFormatting sqref="AJ110:AJ118">
    <cfRule type="cellIs" priority="929" operator="equal" aboveAverage="0" equalAverage="0" bottom="0" percent="0" rank="0" text="" dxfId="927">
      <formula>"INVALID"</formula>
    </cfRule>
  </conditionalFormatting>
  <conditionalFormatting sqref="AK110:AK118">
    <cfRule type="cellIs" priority="930" operator="equal" aboveAverage="0" equalAverage="0" bottom="0" percent="0" rank="0" text="" dxfId="928">
      <formula>"INVALID"</formula>
    </cfRule>
  </conditionalFormatting>
  <conditionalFormatting sqref="AL110:AM118">
    <cfRule type="cellIs" priority="931" operator="equal" aboveAverage="0" equalAverage="0" bottom="0" percent="0" rank="0" text="" dxfId="929">
      <formula>"INVALID"</formula>
    </cfRule>
  </conditionalFormatting>
  <conditionalFormatting sqref="AK110:AK118">
    <cfRule type="cellIs" priority="932" operator="equal" aboveAverage="0" equalAverage="0" bottom="0" percent="0" rank="0" text="" dxfId="930">
      <formula>"INVALID"</formula>
    </cfRule>
  </conditionalFormatting>
  <conditionalFormatting sqref="AL110:AL118">
    <cfRule type="cellIs" priority="933" operator="equal" aboveAverage="0" equalAverage="0" bottom="0" percent="0" rank="0" text="" dxfId="931">
      <formula>"INVALID"</formula>
    </cfRule>
  </conditionalFormatting>
  <conditionalFormatting sqref="AM110:AM118">
    <cfRule type="cellIs" priority="934" operator="equal" aboveAverage="0" equalAverage="0" bottom="0" percent="0" rank="0" text="" dxfId="932">
      <formula>"INVALID"</formula>
    </cfRule>
  </conditionalFormatting>
  <conditionalFormatting sqref="AN110:AN118">
    <cfRule type="cellIs" priority="935" operator="equal" aboveAverage="0" equalAverage="0" bottom="0" percent="0" rank="0" text="" dxfId="933">
      <formula>"INVALID"</formula>
    </cfRule>
  </conditionalFormatting>
  <conditionalFormatting sqref="AQ110:AQ118">
    <cfRule type="expression" priority="936" aboveAverage="0" equalAverage="0" bottom="0" percent="0" rank="0" text="" dxfId="934">
      <formula>NOT($AJ110)</formula>
    </cfRule>
    <cfRule type="expression" priority="937" aboveAverage="0" equalAverage="0" bottom="0" percent="0" rank="0" text="" dxfId="935">
      <formula>RIGHT($AQ110, 1)="*"</formula>
    </cfRule>
  </conditionalFormatting>
  <conditionalFormatting sqref="AZ110:BA118">
    <cfRule type="expression" priority="938" aboveAverage="0" equalAverage="0" bottom="0" percent="0" rank="0" text="" dxfId="936">
      <formula>NOT($AN110)</formula>
    </cfRule>
  </conditionalFormatting>
  <conditionalFormatting sqref="AS110:AS118">
    <cfRule type="expression" priority="939" aboveAverage="0" equalAverage="0" bottom="0" percent="0" rank="0" text="" dxfId="937">
      <formula>NOT($AK110)</formula>
    </cfRule>
  </conditionalFormatting>
  <conditionalFormatting sqref="AO110:AO118">
    <cfRule type="cellIs" priority="940" operator="equal" aboveAverage="0" equalAverage="0" bottom="0" percent="0" rank="0" text="" dxfId="938">
      <formula>0</formula>
    </cfRule>
  </conditionalFormatting>
  <conditionalFormatting sqref="AO110:AO118">
    <cfRule type="cellIs" priority="941" operator="equal" aboveAverage="0" equalAverage="0" bottom="0" percent="0" rank="0" text="" dxfId="939">
      <formula>"INVALID"</formula>
    </cfRule>
  </conditionalFormatting>
  <conditionalFormatting sqref="AO110:AO118">
    <cfRule type="cellIs" priority="942" operator="equal" aboveAverage="0" equalAverage="0" bottom="0" percent="0" rank="0" text="" dxfId="940">
      <formula>"INVALID"</formula>
    </cfRule>
  </conditionalFormatting>
  <conditionalFormatting sqref="AD119:AF120">
    <cfRule type="cellIs" priority="943" operator="equal" aboveAverage="0" equalAverage="0" bottom="0" percent="0" rank="0" text="" dxfId="941">
      <formula>"INVALID"</formula>
    </cfRule>
  </conditionalFormatting>
  <conditionalFormatting sqref="AR119:AR120">
    <cfRule type="cellIs" priority="944" operator="equal" aboveAverage="0" equalAverage="0" bottom="0" percent="0" rank="0" text="" dxfId="942">
      <formula>"Not Assigned"</formula>
    </cfRule>
  </conditionalFormatting>
  <conditionalFormatting sqref="AJ119:AJ120">
    <cfRule type="cellIs" priority="945" operator="equal" aboveAverage="0" equalAverage="0" bottom="0" percent="0" rank="0" text="" dxfId="943">
      <formula>0</formula>
    </cfRule>
  </conditionalFormatting>
  <conditionalFormatting sqref="AK119:AK120">
    <cfRule type="cellIs" priority="946" operator="equal" aboveAverage="0" equalAverage="0" bottom="0" percent="0" rank="0" text="" dxfId="944">
      <formula>0</formula>
    </cfRule>
  </conditionalFormatting>
  <conditionalFormatting sqref="AL119:AL120">
    <cfRule type="cellIs" priority="947" operator="equal" aboveAverage="0" equalAverage="0" bottom="0" percent="0" rank="0" text="" dxfId="945">
      <formula>0</formula>
    </cfRule>
  </conditionalFormatting>
  <conditionalFormatting sqref="AM119:AM120">
    <cfRule type="cellIs" priority="948" operator="equal" aboveAverage="0" equalAverage="0" bottom="0" percent="0" rank="0" text="" dxfId="946">
      <formula>0</formula>
    </cfRule>
  </conditionalFormatting>
  <conditionalFormatting sqref="AN119:AN120">
    <cfRule type="cellIs" priority="949" operator="equal" aboveAverage="0" equalAverage="0" bottom="0" percent="0" rank="0" text="" dxfId="947">
      <formula>0</formula>
    </cfRule>
  </conditionalFormatting>
  <conditionalFormatting sqref="AP119:AP120">
    <cfRule type="cellIs" priority="950" operator="equal" aboveAverage="0" equalAverage="0" bottom="0" percent="0" rank="0" text="" dxfId="948">
      <formula>"INVALID"</formula>
    </cfRule>
  </conditionalFormatting>
  <conditionalFormatting sqref="AJ119:AJ120">
    <cfRule type="cellIs" priority="951" operator="equal" aboveAverage="0" equalAverage="0" bottom="0" percent="0" rank="0" text="" dxfId="949">
      <formula>"INVALID"</formula>
    </cfRule>
  </conditionalFormatting>
  <conditionalFormatting sqref="AK119:AK120">
    <cfRule type="cellIs" priority="952" operator="equal" aboveAverage="0" equalAverage="0" bottom="0" percent="0" rank="0" text="" dxfId="950">
      <formula>"INVALID"</formula>
    </cfRule>
  </conditionalFormatting>
  <conditionalFormatting sqref="AL119:AM120">
    <cfRule type="cellIs" priority="953" operator="equal" aboveAverage="0" equalAverage="0" bottom="0" percent="0" rank="0" text="" dxfId="951">
      <formula>"INVALID"</formula>
    </cfRule>
  </conditionalFormatting>
  <conditionalFormatting sqref="AK119:AK120">
    <cfRule type="cellIs" priority="954" operator="equal" aboveAverage="0" equalAverage="0" bottom="0" percent="0" rank="0" text="" dxfId="952">
      <formula>"INVALID"</formula>
    </cfRule>
  </conditionalFormatting>
  <conditionalFormatting sqref="AL119:AL120">
    <cfRule type="cellIs" priority="955" operator="equal" aboveAverage="0" equalAverage="0" bottom="0" percent="0" rank="0" text="" dxfId="953">
      <formula>"INVALID"</formula>
    </cfRule>
  </conditionalFormatting>
  <conditionalFormatting sqref="AM119:AM120">
    <cfRule type="cellIs" priority="956" operator="equal" aboveAverage="0" equalAverage="0" bottom="0" percent="0" rank="0" text="" dxfId="954">
      <formula>"INVALID"</formula>
    </cfRule>
  </conditionalFormatting>
  <conditionalFormatting sqref="AN119:AN120">
    <cfRule type="cellIs" priority="957" operator="equal" aboveAverage="0" equalAverage="0" bottom="0" percent="0" rank="0" text="" dxfId="955">
      <formula>"INVALID"</formula>
    </cfRule>
  </conditionalFormatting>
  <conditionalFormatting sqref="AO119:AO120">
    <cfRule type="cellIs" priority="958" operator="equal" aboveAverage="0" equalAverage="0" bottom="0" percent="0" rank="0" text="" dxfId="956">
      <formula>0</formula>
    </cfRule>
  </conditionalFormatting>
  <conditionalFormatting sqref="AO119:AO120">
    <cfRule type="cellIs" priority="959" operator="equal" aboveAverage="0" equalAverage="0" bottom="0" percent="0" rank="0" text="" dxfId="957">
      <formula>"INVALID"</formula>
    </cfRule>
  </conditionalFormatting>
  <conditionalFormatting sqref="AO119:AO120">
    <cfRule type="cellIs" priority="960" operator="equal" aboveAverage="0" equalAverage="0" bottom="0" percent="0" rank="0" text="" dxfId="958">
      <formula>"INVALID"</formula>
    </cfRule>
  </conditionalFormatting>
  <conditionalFormatting sqref="AT115:AT116">
    <cfRule type="expression" priority="961" aboveAverage="0" equalAverage="0" bottom="0" percent="0" rank="0" text="" dxfId="959">
      <formula>NOT($AM115)</formula>
    </cfRule>
  </conditionalFormatting>
  <conditionalFormatting sqref="AT118">
    <cfRule type="expression" priority="962" aboveAverage="0" equalAverage="0" bottom="0" percent="0" rank="0" text="" dxfId="960">
      <formula>NOT($AM117)</formula>
    </cfRule>
  </conditionalFormatting>
  <conditionalFormatting sqref="AS136:AS137">
    <cfRule type="expression" priority="963" aboveAverage="0" equalAverage="0" bottom="0" percent="0" rank="0" text="" dxfId="961">
      <formula>EXACT(AF136, "INVALID")</formula>
    </cfRule>
  </conditionalFormatting>
  <conditionalFormatting sqref="AZ136:AZ137">
    <cfRule type="expression" priority="964" aboveAverage="0" equalAverage="0" bottom="0" percent="0" rank="0" text="" dxfId="962">
      <formula>AND(NOT(ISBLANK(AZ136)), EXACT(AF136, "INVALID"))</formula>
    </cfRule>
  </conditionalFormatting>
  <conditionalFormatting sqref="BA136:BA137">
    <cfRule type="expression" priority="965" aboveAverage="0" equalAverage="0" bottom="0" percent="0" rank="0" text="" dxfId="963">
      <formula>AND(NOT(ISBLANK(BA136)), EXACT(AF136, "INVALID"))</formula>
    </cfRule>
  </conditionalFormatting>
  <conditionalFormatting sqref="AR136:AR137">
    <cfRule type="expression" priority="966" aboveAverage="0" equalAverage="0" bottom="0" percent="0" rank="0" text="" dxfId="964">
      <formula>NOT($AL136)</formula>
    </cfRule>
  </conditionalFormatting>
  <conditionalFormatting sqref="AQ136:AQ137">
    <cfRule type="expression" priority="967" aboveAverage="0" equalAverage="0" bottom="0" percent="0" rank="0" text="" dxfId="965">
      <formula>REPLACE($AQ136,8,LEN($AQ136),"")="unused_"</formula>
    </cfRule>
  </conditionalFormatting>
  <conditionalFormatting sqref="AQ136:AQ137">
    <cfRule type="expression" priority="968" aboveAverage="0" equalAverage="0" bottom="0" percent="0" rank="0" text="" dxfId="966">
      <formula>NOT($AJ136)</formula>
    </cfRule>
    <cfRule type="expression" priority="969" aboveAverage="0" equalAverage="0" bottom="0" percent="0" rank="0" text="" dxfId="967">
      <formula>RIGHT($AQ136, 1)="*"</formula>
    </cfRule>
  </conditionalFormatting>
  <conditionalFormatting sqref="AS127:AS137">
    <cfRule type="expression" priority="970" aboveAverage="0" equalAverage="0" bottom="0" percent="0" rank="0" text="" dxfId="968">
      <formula>NOT($AN127)</formula>
    </cfRule>
  </conditionalFormatting>
  <conditionalFormatting sqref="AS136:AS137">
    <cfRule type="expression" priority="971" aboveAverage="0" equalAverage="0" bottom="0" percent="0" rank="0" text="" dxfId="969">
      <formula>NOT($AK136)</formula>
    </cfRule>
  </conditionalFormatting>
  <conditionalFormatting sqref="AX127:AX137">
    <cfRule type="expression" priority="972" aboveAverage="0" equalAverage="0" bottom="0" percent="0" rank="0" text="" dxfId="970">
      <formula>NOT($AO127)</formula>
    </cfRule>
  </conditionalFormatting>
  <conditionalFormatting sqref="AD127:AF135">
    <cfRule type="cellIs" priority="973" operator="equal" aboveAverage="0" equalAverage="0" bottom="0" percent="0" rank="0" text="" dxfId="971">
      <formula>"INVALID"</formula>
    </cfRule>
  </conditionalFormatting>
  <conditionalFormatting sqref="AR127:AR135">
    <cfRule type="cellIs" priority="974" operator="equal" aboveAverage="0" equalAverage="0" bottom="0" percent="0" rank="0" text="" dxfId="972">
      <formula>"Not Assigned"</formula>
    </cfRule>
  </conditionalFormatting>
  <conditionalFormatting sqref="AS127:AS135">
    <cfRule type="expression" priority="975" aboveAverage="0" equalAverage="0" bottom="0" percent="0" rank="0" text="" dxfId="973">
      <formula>EXACT(AF127, "INVALID")</formula>
    </cfRule>
  </conditionalFormatting>
  <conditionalFormatting sqref="AZ127:AZ135">
    <cfRule type="expression" priority="976" aboveAverage="0" equalAverage="0" bottom="0" percent="0" rank="0" text="" dxfId="974">
      <formula>AND(NOT(ISBLANK(AZ127)), EXACT(AF127, "INVALID"))</formula>
    </cfRule>
  </conditionalFormatting>
  <conditionalFormatting sqref="BA127:BA135">
    <cfRule type="expression" priority="977" aboveAverage="0" equalAverage="0" bottom="0" percent="0" rank="0" text="" dxfId="975">
      <formula>AND(NOT(ISBLANK(BA127)), EXACT(AF127, "INVALID"))</formula>
    </cfRule>
  </conditionalFormatting>
  <conditionalFormatting sqref="AR127:AR135">
    <cfRule type="expression" priority="978" aboveAverage="0" equalAverage="0" bottom="0" percent="0" rank="0" text="" dxfId="976">
      <formula>NOT($AL127)</formula>
    </cfRule>
  </conditionalFormatting>
  <conditionalFormatting sqref="AQ127:AQ135">
    <cfRule type="expression" priority="979" aboveAverage="0" equalAverage="0" bottom="0" percent="0" rank="0" text="" dxfId="977">
      <formula>REPLACE($AQ127,8,LEN($AQ127),"")="unused_"</formula>
    </cfRule>
  </conditionalFormatting>
  <conditionalFormatting sqref="AJ127:AJ135">
    <cfRule type="cellIs" priority="980" operator="equal" aboveAverage="0" equalAverage="0" bottom="0" percent="0" rank="0" text="" dxfId="978">
      <formula>0</formula>
    </cfRule>
  </conditionalFormatting>
  <conditionalFormatting sqref="AK127:AK135">
    <cfRule type="cellIs" priority="981" operator="equal" aboveAverage="0" equalAverage="0" bottom="0" percent="0" rank="0" text="" dxfId="979">
      <formula>0</formula>
    </cfRule>
  </conditionalFormatting>
  <conditionalFormatting sqref="AL127:AL135">
    <cfRule type="cellIs" priority="982" operator="equal" aboveAverage="0" equalAverage="0" bottom="0" percent="0" rank="0" text="" dxfId="980">
      <formula>0</formula>
    </cfRule>
  </conditionalFormatting>
  <conditionalFormatting sqref="AM127:AM135">
    <cfRule type="cellIs" priority="983" operator="equal" aboveAverage="0" equalAverage="0" bottom="0" percent="0" rank="0" text="" dxfId="981">
      <formula>0</formula>
    </cfRule>
  </conditionalFormatting>
  <conditionalFormatting sqref="AN127:AN135">
    <cfRule type="cellIs" priority="984" operator="equal" aboveAverage="0" equalAverage="0" bottom="0" percent="0" rank="0" text="" dxfId="982">
      <formula>0</formula>
    </cfRule>
  </conditionalFormatting>
  <conditionalFormatting sqref="AP127:AP135">
    <cfRule type="cellIs" priority="985" operator="equal" aboveAverage="0" equalAverage="0" bottom="0" percent="0" rank="0" text="" dxfId="983">
      <formula>"INVALID"</formula>
    </cfRule>
  </conditionalFormatting>
  <conditionalFormatting sqref="AJ127:AJ135">
    <cfRule type="cellIs" priority="986" operator="equal" aboveAverage="0" equalAverage="0" bottom="0" percent="0" rank="0" text="" dxfId="984">
      <formula>"INVALID"</formula>
    </cfRule>
  </conditionalFormatting>
  <conditionalFormatting sqref="AK127:AK135">
    <cfRule type="cellIs" priority="987" operator="equal" aboveAverage="0" equalAverage="0" bottom="0" percent="0" rank="0" text="" dxfId="985">
      <formula>"INVALID"</formula>
    </cfRule>
  </conditionalFormatting>
  <conditionalFormatting sqref="AL127:AM135">
    <cfRule type="cellIs" priority="988" operator="equal" aboveAverage="0" equalAverage="0" bottom="0" percent="0" rank="0" text="" dxfId="986">
      <formula>"INVALID"</formula>
    </cfRule>
  </conditionalFormatting>
  <conditionalFormatting sqref="AK127:AK135">
    <cfRule type="cellIs" priority="989" operator="equal" aboveAverage="0" equalAverage="0" bottom="0" percent="0" rank="0" text="" dxfId="987">
      <formula>"INVALID"</formula>
    </cfRule>
  </conditionalFormatting>
  <conditionalFormatting sqref="AL127:AL135">
    <cfRule type="cellIs" priority="990" operator="equal" aboveAverage="0" equalAverage="0" bottom="0" percent="0" rank="0" text="" dxfId="988">
      <formula>"INVALID"</formula>
    </cfRule>
  </conditionalFormatting>
  <conditionalFormatting sqref="AM127:AM135">
    <cfRule type="cellIs" priority="991" operator="equal" aboveAverage="0" equalAverage="0" bottom="0" percent="0" rank="0" text="" dxfId="989">
      <formula>"INVALID"</formula>
    </cfRule>
  </conditionalFormatting>
  <conditionalFormatting sqref="AN127:AN135">
    <cfRule type="cellIs" priority="992" operator="equal" aboveAverage="0" equalAverage="0" bottom="0" percent="0" rank="0" text="" dxfId="990">
      <formula>"INVALID"</formula>
    </cfRule>
  </conditionalFormatting>
  <conditionalFormatting sqref="AQ127:AQ135">
    <cfRule type="expression" priority="993" aboveAverage="0" equalAverage="0" bottom="0" percent="0" rank="0" text="" dxfId="991">
      <formula>NOT($AJ127)</formula>
    </cfRule>
    <cfRule type="expression" priority="994" aboveAverage="0" equalAverage="0" bottom="0" percent="0" rank="0" text="" dxfId="992">
      <formula>RIGHT($AQ127, 1)="*"</formula>
    </cfRule>
  </conditionalFormatting>
  <conditionalFormatting sqref="AZ127:BA135">
    <cfRule type="expression" priority="995" aboveAverage="0" equalAverage="0" bottom="0" percent="0" rank="0" text="" dxfId="993">
      <formula>NOT($AN127)</formula>
    </cfRule>
  </conditionalFormatting>
  <conditionalFormatting sqref="AS127:AS135">
    <cfRule type="expression" priority="996" aboveAverage="0" equalAverage="0" bottom="0" percent="0" rank="0" text="" dxfId="994">
      <formula>NOT($AK127)</formula>
    </cfRule>
  </conditionalFormatting>
  <conditionalFormatting sqref="AO127:AO135">
    <cfRule type="cellIs" priority="997" operator="equal" aboveAverage="0" equalAverage="0" bottom="0" percent="0" rank="0" text="" dxfId="995">
      <formula>0</formula>
    </cfRule>
  </conditionalFormatting>
  <conditionalFormatting sqref="AO127:AO135">
    <cfRule type="cellIs" priority="998" operator="equal" aboveAverage="0" equalAverage="0" bottom="0" percent="0" rank="0" text="" dxfId="996">
      <formula>"INVALID"</formula>
    </cfRule>
  </conditionalFormatting>
  <conditionalFormatting sqref="AO127:AO135">
    <cfRule type="cellIs" priority="999" operator="equal" aboveAverage="0" equalAverage="0" bottom="0" percent="0" rank="0" text="" dxfId="997">
      <formula>"INVALID"</formula>
    </cfRule>
  </conditionalFormatting>
  <conditionalFormatting sqref="AD136:AF137">
    <cfRule type="cellIs" priority="1000" operator="equal" aboveAverage="0" equalAverage="0" bottom="0" percent="0" rank="0" text="" dxfId="998">
      <formula>"INVALID"</formula>
    </cfRule>
  </conditionalFormatting>
  <conditionalFormatting sqref="AR136:AR137">
    <cfRule type="cellIs" priority="1001" operator="equal" aboveAverage="0" equalAverage="0" bottom="0" percent="0" rank="0" text="" dxfId="999">
      <formula>"Not Assigned"</formula>
    </cfRule>
  </conditionalFormatting>
  <conditionalFormatting sqref="AJ136:AJ137">
    <cfRule type="cellIs" priority="1002" operator="equal" aboveAverage="0" equalAverage="0" bottom="0" percent="0" rank="0" text="" dxfId="1000">
      <formula>0</formula>
    </cfRule>
  </conditionalFormatting>
  <conditionalFormatting sqref="AK136:AK137">
    <cfRule type="cellIs" priority="1003" operator="equal" aboveAverage="0" equalAverage="0" bottom="0" percent="0" rank="0" text="" dxfId="1001">
      <formula>0</formula>
    </cfRule>
  </conditionalFormatting>
  <conditionalFormatting sqref="AL136:AL137">
    <cfRule type="cellIs" priority="1004" operator="equal" aboveAverage="0" equalAverage="0" bottom="0" percent="0" rank="0" text="" dxfId="1002">
      <formula>0</formula>
    </cfRule>
  </conditionalFormatting>
  <conditionalFormatting sqref="AM136:AM137">
    <cfRule type="cellIs" priority="1005" operator="equal" aboveAverage="0" equalAverage="0" bottom="0" percent="0" rank="0" text="" dxfId="1003">
      <formula>0</formula>
    </cfRule>
  </conditionalFormatting>
  <conditionalFormatting sqref="AN136:AN137">
    <cfRule type="cellIs" priority="1006" operator="equal" aboveAverage="0" equalAverage="0" bottom="0" percent="0" rank="0" text="" dxfId="1004">
      <formula>0</formula>
    </cfRule>
  </conditionalFormatting>
  <conditionalFormatting sqref="AP136:AP137">
    <cfRule type="cellIs" priority="1007" operator="equal" aboveAverage="0" equalAverage="0" bottom="0" percent="0" rank="0" text="" dxfId="1005">
      <formula>"INVALID"</formula>
    </cfRule>
  </conditionalFormatting>
  <conditionalFormatting sqref="AJ136:AJ137">
    <cfRule type="cellIs" priority="1008" operator="equal" aboveAverage="0" equalAverage="0" bottom="0" percent="0" rank="0" text="" dxfId="1006">
      <formula>"INVALID"</formula>
    </cfRule>
  </conditionalFormatting>
  <conditionalFormatting sqref="AK136:AK137">
    <cfRule type="cellIs" priority="1009" operator="equal" aboveAverage="0" equalAverage="0" bottom="0" percent="0" rank="0" text="" dxfId="1007">
      <formula>"INVALID"</formula>
    </cfRule>
  </conditionalFormatting>
  <conditionalFormatting sqref="AL136:AM137">
    <cfRule type="cellIs" priority="1010" operator="equal" aboveAverage="0" equalAverage="0" bottom="0" percent="0" rank="0" text="" dxfId="1008">
      <formula>"INVALID"</formula>
    </cfRule>
  </conditionalFormatting>
  <conditionalFormatting sqref="AK136:AK137">
    <cfRule type="cellIs" priority="1011" operator="equal" aboveAverage="0" equalAverage="0" bottom="0" percent="0" rank="0" text="" dxfId="1009">
      <formula>"INVALID"</formula>
    </cfRule>
  </conditionalFormatting>
  <conditionalFormatting sqref="AL136:AL137">
    <cfRule type="cellIs" priority="1012" operator="equal" aboveAverage="0" equalAverage="0" bottom="0" percent="0" rank="0" text="" dxfId="1010">
      <formula>"INVALID"</formula>
    </cfRule>
  </conditionalFormatting>
  <conditionalFormatting sqref="AM136:AM137">
    <cfRule type="cellIs" priority="1013" operator="equal" aboveAverage="0" equalAverage="0" bottom="0" percent="0" rank="0" text="" dxfId="1011">
      <formula>"INVALID"</formula>
    </cfRule>
  </conditionalFormatting>
  <conditionalFormatting sqref="AN136:AN137">
    <cfRule type="cellIs" priority="1014" operator="equal" aboveAverage="0" equalAverage="0" bottom="0" percent="0" rank="0" text="" dxfId="1012">
      <formula>"INVALID"</formula>
    </cfRule>
  </conditionalFormatting>
  <conditionalFormatting sqref="AO136:AO137">
    <cfRule type="cellIs" priority="1015" operator="equal" aboveAverage="0" equalAverage="0" bottom="0" percent="0" rank="0" text="" dxfId="1013">
      <formula>0</formula>
    </cfRule>
  </conditionalFormatting>
  <conditionalFormatting sqref="AO136:AO137">
    <cfRule type="cellIs" priority="1016" operator="equal" aboveAverage="0" equalAverage="0" bottom="0" percent="0" rank="0" text="" dxfId="1014">
      <formula>"INVALID"</formula>
    </cfRule>
  </conditionalFormatting>
  <conditionalFormatting sqref="AO136:AO137">
    <cfRule type="cellIs" priority="1017" operator="equal" aboveAverage="0" equalAverage="0" bottom="0" percent="0" rank="0" text="" dxfId="1015">
      <formula>"INVALID"</formula>
    </cfRule>
  </conditionalFormatting>
  <conditionalFormatting sqref="AS138">
    <cfRule type="expression" priority="1018" aboveAverage="0" equalAverage="0" bottom="0" percent="0" rank="0" text="" dxfId="1016">
      <formula>EXACT(AF138, "INVALID")</formula>
    </cfRule>
  </conditionalFormatting>
  <conditionalFormatting sqref="AZ138">
    <cfRule type="expression" priority="1019" aboveAverage="0" equalAverage="0" bottom="0" percent="0" rank="0" text="" dxfId="1017">
      <formula>AND(NOT(ISBLANK(AZ138)), EXACT(AF138, "INVALID"))</formula>
    </cfRule>
  </conditionalFormatting>
  <conditionalFormatting sqref="BA138">
    <cfRule type="expression" priority="1020" aboveAverage="0" equalAverage="0" bottom="0" percent="0" rank="0" text="" dxfId="1018">
      <formula>AND(NOT(ISBLANK(BA138)), EXACT(AF138, "INVALID"))</formula>
    </cfRule>
  </conditionalFormatting>
  <conditionalFormatting sqref="AR138">
    <cfRule type="expression" priority="1021" aboveAverage="0" equalAverage="0" bottom="0" percent="0" rank="0" text="" dxfId="1019">
      <formula>NOT($AL138)</formula>
    </cfRule>
  </conditionalFormatting>
  <conditionalFormatting sqref="AQ138">
    <cfRule type="expression" priority="1022" aboveAverage="0" equalAverage="0" bottom="0" percent="0" rank="0" text="" dxfId="1020">
      <formula>REPLACE($AQ138,8,LEN($AQ138),"")="unused_"</formula>
    </cfRule>
  </conditionalFormatting>
  <conditionalFormatting sqref="AQ138">
    <cfRule type="expression" priority="1023" aboveAverage="0" equalAverage="0" bottom="0" percent="0" rank="0" text="" dxfId="1021">
      <formula>NOT($AJ138)</formula>
    </cfRule>
    <cfRule type="expression" priority="1024" aboveAverage="0" equalAverage="0" bottom="0" percent="0" rank="0" text="" dxfId="1022">
      <formula>RIGHT($AQ138, 1)="*"</formula>
    </cfRule>
  </conditionalFormatting>
  <conditionalFormatting sqref="AS138">
    <cfRule type="expression" priority="1025" aboveAverage="0" equalAverage="0" bottom="0" percent="0" rank="0" text="" dxfId="1023">
      <formula>NOT($AN138)</formula>
    </cfRule>
  </conditionalFormatting>
  <conditionalFormatting sqref="AS138">
    <cfRule type="expression" priority="1026" aboveAverage="0" equalAverage="0" bottom="0" percent="0" rank="0" text="" dxfId="1024">
      <formula>NOT($AK138)</formula>
    </cfRule>
  </conditionalFormatting>
  <conditionalFormatting sqref="AX138">
    <cfRule type="expression" priority="1027" aboveAverage="0" equalAverage="0" bottom="0" percent="0" rank="0" text="" dxfId="1025">
      <formula>NOT($AO138)</formula>
    </cfRule>
  </conditionalFormatting>
  <conditionalFormatting sqref="AD138:AF138">
    <cfRule type="cellIs" priority="1028" operator="equal" aboveAverage="0" equalAverage="0" bottom="0" percent="0" rank="0" text="" dxfId="1026">
      <formula>"INVALID"</formula>
    </cfRule>
  </conditionalFormatting>
  <conditionalFormatting sqref="AR138">
    <cfRule type="cellIs" priority="1029" operator="equal" aboveAverage="0" equalAverage="0" bottom="0" percent="0" rank="0" text="" dxfId="1027">
      <formula>"Not Assigned"</formula>
    </cfRule>
  </conditionalFormatting>
  <conditionalFormatting sqref="AJ138">
    <cfRule type="cellIs" priority="1030" operator="equal" aboveAverage="0" equalAverage="0" bottom="0" percent="0" rank="0" text="" dxfId="1028">
      <formula>0</formula>
    </cfRule>
  </conditionalFormatting>
  <conditionalFormatting sqref="AK138">
    <cfRule type="cellIs" priority="1031" operator="equal" aboveAverage="0" equalAverage="0" bottom="0" percent="0" rank="0" text="" dxfId="1029">
      <formula>0</formula>
    </cfRule>
  </conditionalFormatting>
  <conditionalFormatting sqref="AL138">
    <cfRule type="cellIs" priority="1032" operator="equal" aboveAverage="0" equalAverage="0" bottom="0" percent="0" rank="0" text="" dxfId="1030">
      <formula>0</formula>
    </cfRule>
  </conditionalFormatting>
  <conditionalFormatting sqref="AM138">
    <cfRule type="cellIs" priority="1033" operator="equal" aboveAverage="0" equalAverage="0" bottom="0" percent="0" rank="0" text="" dxfId="1031">
      <formula>0</formula>
    </cfRule>
  </conditionalFormatting>
  <conditionalFormatting sqref="AN138">
    <cfRule type="cellIs" priority="1034" operator="equal" aboveAverage="0" equalAverage="0" bottom="0" percent="0" rank="0" text="" dxfId="1032">
      <formula>0</formula>
    </cfRule>
  </conditionalFormatting>
  <conditionalFormatting sqref="AP138">
    <cfRule type="cellIs" priority="1035" operator="equal" aboveAverage="0" equalAverage="0" bottom="0" percent="0" rank="0" text="" dxfId="1033">
      <formula>"INVALID"</formula>
    </cfRule>
  </conditionalFormatting>
  <conditionalFormatting sqref="AJ138">
    <cfRule type="cellIs" priority="1036" operator="equal" aboveAverage="0" equalAverage="0" bottom="0" percent="0" rank="0" text="" dxfId="1034">
      <formula>"INVALID"</formula>
    </cfRule>
  </conditionalFormatting>
  <conditionalFormatting sqref="AK138">
    <cfRule type="cellIs" priority="1037" operator="equal" aboveAverage="0" equalAverage="0" bottom="0" percent="0" rank="0" text="" dxfId="1035">
      <formula>"INVALID"</formula>
    </cfRule>
  </conditionalFormatting>
  <conditionalFormatting sqref="AL138:AM138">
    <cfRule type="cellIs" priority="1038" operator="equal" aboveAverage="0" equalAverage="0" bottom="0" percent="0" rank="0" text="" dxfId="1036">
      <formula>"INVALID"</formula>
    </cfRule>
  </conditionalFormatting>
  <conditionalFormatting sqref="AK138">
    <cfRule type="cellIs" priority="1039" operator="equal" aboveAverage="0" equalAverage="0" bottom="0" percent="0" rank="0" text="" dxfId="1037">
      <formula>"INVALID"</formula>
    </cfRule>
  </conditionalFormatting>
  <conditionalFormatting sqref="AL138">
    <cfRule type="cellIs" priority="1040" operator="equal" aboveAverage="0" equalAverage="0" bottom="0" percent="0" rank="0" text="" dxfId="1038">
      <formula>"INVALID"</formula>
    </cfRule>
  </conditionalFormatting>
  <conditionalFormatting sqref="AM138">
    <cfRule type="cellIs" priority="1041" operator="equal" aboveAverage="0" equalAverage="0" bottom="0" percent="0" rank="0" text="" dxfId="1039">
      <formula>"INVALID"</formula>
    </cfRule>
  </conditionalFormatting>
  <conditionalFormatting sqref="AN138">
    <cfRule type="cellIs" priority="1042" operator="equal" aboveAverage="0" equalAverage="0" bottom="0" percent="0" rank="0" text="" dxfId="1040">
      <formula>"INVALID"</formula>
    </cfRule>
  </conditionalFormatting>
  <conditionalFormatting sqref="AO138">
    <cfRule type="cellIs" priority="1043" operator="equal" aboveAverage="0" equalAverage="0" bottom="0" percent="0" rank="0" text="" dxfId="1041">
      <formula>0</formula>
    </cfRule>
  </conditionalFormatting>
  <conditionalFormatting sqref="AO138">
    <cfRule type="cellIs" priority="1044" operator="equal" aboveAverage="0" equalAverage="0" bottom="0" percent="0" rank="0" text="" dxfId="1042">
      <formula>"INVALID"</formula>
    </cfRule>
  </conditionalFormatting>
  <conditionalFormatting sqref="AO138">
    <cfRule type="cellIs" priority="1045" operator="equal" aboveAverage="0" equalAverage="0" bottom="0" percent="0" rank="0" text="" dxfId="1043">
      <formula>"INVALID"</formula>
    </cfRule>
  </conditionalFormatting>
  <conditionalFormatting sqref="AS107">
    <cfRule type="expression" priority="1046" aboveAverage="0" equalAverage="0" bottom="0" percent="0" rank="0" text="" dxfId="1044">
      <formula>NOT($AN107)</formula>
    </cfRule>
  </conditionalFormatting>
  <conditionalFormatting sqref="AX107">
    <cfRule type="expression" priority="1047" aboveAverage="0" equalAverage="0" bottom="0" percent="0" rank="0" text="" dxfId="1045">
      <formula>NOT($AO107)</formula>
    </cfRule>
  </conditionalFormatting>
  <conditionalFormatting sqref="AD107:AF107">
    <cfRule type="cellIs" priority="1048" operator="equal" aboveAverage="0" equalAverage="0" bottom="0" percent="0" rank="0" text="" dxfId="1046">
      <formula>"INVALID"</formula>
    </cfRule>
  </conditionalFormatting>
  <conditionalFormatting sqref="AR107">
    <cfRule type="cellIs" priority="1049" operator="equal" aboveAverage="0" equalAverage="0" bottom="0" percent="0" rank="0" text="" dxfId="1047">
      <formula>"Not Assigned"</formula>
    </cfRule>
  </conditionalFormatting>
  <conditionalFormatting sqref="AS107">
    <cfRule type="expression" priority="1050" aboveAverage="0" equalAverage="0" bottom="0" percent="0" rank="0" text="" dxfId="1048">
      <formula>EXACT(AF107, "INVALID")</formula>
    </cfRule>
  </conditionalFormatting>
  <conditionalFormatting sqref="AZ107">
    <cfRule type="expression" priority="1051" aboveAverage="0" equalAverage="0" bottom="0" percent="0" rank="0" text="" dxfId="1049">
      <formula>AND(NOT(ISBLANK(AZ107)), EXACT(AF107, "INVALID"))</formula>
    </cfRule>
  </conditionalFormatting>
  <conditionalFormatting sqref="BA107">
    <cfRule type="expression" priority="1052" aboveAverage="0" equalAverage="0" bottom="0" percent="0" rank="0" text="" dxfId="1050">
      <formula>AND(NOT(ISBLANK(BA107)), EXACT(AF107, "INVALID"))</formula>
    </cfRule>
  </conditionalFormatting>
  <conditionalFormatting sqref="AR107">
    <cfRule type="expression" priority="1053" aboveAverage="0" equalAverage="0" bottom="0" percent="0" rank="0" text="" dxfId="1051">
      <formula>NOT($AL107)</formula>
    </cfRule>
  </conditionalFormatting>
  <conditionalFormatting sqref="AQ107">
    <cfRule type="expression" priority="1054" aboveAverage="0" equalAverage="0" bottom="0" percent="0" rank="0" text="" dxfId="1052">
      <formula>REPLACE($AQ107,8,LEN($AQ107),"")="unused_"</formula>
    </cfRule>
  </conditionalFormatting>
  <conditionalFormatting sqref="AJ107">
    <cfRule type="cellIs" priority="1055" operator="equal" aboveAverage="0" equalAverage="0" bottom="0" percent="0" rank="0" text="" dxfId="1053">
      <formula>0</formula>
    </cfRule>
  </conditionalFormatting>
  <conditionalFormatting sqref="AK107">
    <cfRule type="cellIs" priority="1056" operator="equal" aboveAverage="0" equalAverage="0" bottom="0" percent="0" rank="0" text="" dxfId="1054">
      <formula>0</formula>
    </cfRule>
  </conditionalFormatting>
  <conditionalFormatting sqref="AL107">
    <cfRule type="cellIs" priority="1057" operator="equal" aboveAverage="0" equalAverage="0" bottom="0" percent="0" rank="0" text="" dxfId="1055">
      <formula>0</formula>
    </cfRule>
  </conditionalFormatting>
  <conditionalFormatting sqref="AM107">
    <cfRule type="cellIs" priority="1058" operator="equal" aboveAverage="0" equalAverage="0" bottom="0" percent="0" rank="0" text="" dxfId="1056">
      <formula>0</formula>
    </cfRule>
  </conditionalFormatting>
  <conditionalFormatting sqref="AN107">
    <cfRule type="cellIs" priority="1059" operator="equal" aboveAverage="0" equalAverage="0" bottom="0" percent="0" rank="0" text="" dxfId="1057">
      <formula>0</formula>
    </cfRule>
  </conditionalFormatting>
  <conditionalFormatting sqref="AP107">
    <cfRule type="cellIs" priority="1060" operator="equal" aboveAverage="0" equalAverage="0" bottom="0" percent="0" rank="0" text="" dxfId="1058">
      <formula>"INVALID"</formula>
    </cfRule>
  </conditionalFormatting>
  <conditionalFormatting sqref="AJ107">
    <cfRule type="cellIs" priority="1061" operator="equal" aboveAverage="0" equalAverage="0" bottom="0" percent="0" rank="0" text="" dxfId="1059">
      <formula>"INVALID"</formula>
    </cfRule>
  </conditionalFormatting>
  <conditionalFormatting sqref="AK107">
    <cfRule type="cellIs" priority="1062" operator="equal" aboveAverage="0" equalAverage="0" bottom="0" percent="0" rank="0" text="" dxfId="1060">
      <formula>"INVALID"</formula>
    </cfRule>
  </conditionalFormatting>
  <conditionalFormatting sqref="AL107:AM107">
    <cfRule type="cellIs" priority="1063" operator="equal" aboveAverage="0" equalAverage="0" bottom="0" percent="0" rank="0" text="" dxfId="1061">
      <formula>"INVALID"</formula>
    </cfRule>
  </conditionalFormatting>
  <conditionalFormatting sqref="AK107">
    <cfRule type="cellIs" priority="1064" operator="equal" aboveAverage="0" equalAverage="0" bottom="0" percent="0" rank="0" text="" dxfId="1062">
      <formula>"INVALID"</formula>
    </cfRule>
  </conditionalFormatting>
  <conditionalFormatting sqref="AL107">
    <cfRule type="cellIs" priority="1065" operator="equal" aboveAverage="0" equalAverage="0" bottom="0" percent="0" rank="0" text="" dxfId="1063">
      <formula>"INVALID"</formula>
    </cfRule>
  </conditionalFormatting>
  <conditionalFormatting sqref="AM107">
    <cfRule type="cellIs" priority="1066" operator="equal" aboveAverage="0" equalAverage="0" bottom="0" percent="0" rank="0" text="" dxfId="1064">
      <formula>"INVALID"</formula>
    </cfRule>
  </conditionalFormatting>
  <conditionalFormatting sqref="AN107">
    <cfRule type="cellIs" priority="1067" operator="equal" aboveAverage="0" equalAverage="0" bottom="0" percent="0" rank="0" text="" dxfId="1065">
      <formula>"INVALID"</formula>
    </cfRule>
  </conditionalFormatting>
  <conditionalFormatting sqref="AQ107">
    <cfRule type="expression" priority="1068" aboveAverage="0" equalAverage="0" bottom="0" percent="0" rank="0" text="" dxfId="1066">
      <formula>NOT($AJ107)</formula>
    </cfRule>
    <cfRule type="expression" priority="1069" aboveAverage="0" equalAverage="0" bottom="0" percent="0" rank="0" text="" dxfId="1067">
      <formula>RIGHT($AQ107, 1)="*"</formula>
    </cfRule>
  </conditionalFormatting>
  <conditionalFormatting sqref="AZ107:BA107">
    <cfRule type="expression" priority="1070" aboveAverage="0" equalAverage="0" bottom="0" percent="0" rank="0" text="" dxfId="1068">
      <formula>NOT($AN107)</formula>
    </cfRule>
  </conditionalFormatting>
  <conditionalFormatting sqref="AS107">
    <cfRule type="expression" priority="1071" aboveAverage="0" equalAverage="0" bottom="0" percent="0" rank="0" text="" dxfId="1069">
      <formula>NOT($AK107)</formula>
    </cfRule>
  </conditionalFormatting>
  <conditionalFormatting sqref="AO107">
    <cfRule type="cellIs" priority="1072" operator="equal" aboveAverage="0" equalAverage="0" bottom="0" percent="0" rank="0" text="" dxfId="1070">
      <formula>0</formula>
    </cfRule>
  </conditionalFormatting>
  <conditionalFormatting sqref="AO107">
    <cfRule type="cellIs" priority="1073" operator="equal" aboveAverage="0" equalAverage="0" bottom="0" percent="0" rank="0" text="" dxfId="1071">
      <formula>"INVALID"</formula>
    </cfRule>
  </conditionalFormatting>
  <conditionalFormatting sqref="AO107">
    <cfRule type="cellIs" priority="1074" operator="equal" aboveAverage="0" equalAverage="0" bottom="0" percent="0" rank="0" text="" dxfId="1072">
      <formula>"INVALID"</formula>
    </cfRule>
  </conditionalFormatting>
  <conditionalFormatting sqref="AS108">
    <cfRule type="expression" priority="1075" aboveAverage="0" equalAverage="0" bottom="0" percent="0" rank="0" text="" dxfId="1073">
      <formula>NOT($AN108)</formula>
    </cfRule>
  </conditionalFormatting>
  <conditionalFormatting sqref="AX108">
    <cfRule type="expression" priority="1076" aboveAverage="0" equalAverage="0" bottom="0" percent="0" rank="0" text="" dxfId="1074">
      <formula>NOT($AO108)</formula>
    </cfRule>
  </conditionalFormatting>
  <conditionalFormatting sqref="AD108:AF108">
    <cfRule type="cellIs" priority="1077" operator="equal" aboveAverage="0" equalAverage="0" bottom="0" percent="0" rank="0" text="" dxfId="1075">
      <formula>"INVALID"</formula>
    </cfRule>
  </conditionalFormatting>
  <conditionalFormatting sqref="AR108">
    <cfRule type="cellIs" priority="1078" operator="equal" aboveAverage="0" equalAverage="0" bottom="0" percent="0" rank="0" text="" dxfId="1076">
      <formula>"Not Assigned"</formula>
    </cfRule>
  </conditionalFormatting>
  <conditionalFormatting sqref="AS108">
    <cfRule type="expression" priority="1079" aboveAverage="0" equalAverage="0" bottom="0" percent="0" rank="0" text="" dxfId="1077">
      <formula>EXACT(AF108, "INVALID")</formula>
    </cfRule>
  </conditionalFormatting>
  <conditionalFormatting sqref="AZ108">
    <cfRule type="expression" priority="1080" aboveAverage="0" equalAverage="0" bottom="0" percent="0" rank="0" text="" dxfId="1078">
      <formula>AND(NOT(ISBLANK(AZ108)), EXACT(AF108, "INVALID"))</formula>
    </cfRule>
  </conditionalFormatting>
  <conditionalFormatting sqref="BA108">
    <cfRule type="expression" priority="1081" aboveAverage="0" equalAverage="0" bottom="0" percent="0" rank="0" text="" dxfId="1079">
      <formula>AND(NOT(ISBLANK(BA108)), EXACT(AF108, "INVALID"))</formula>
    </cfRule>
  </conditionalFormatting>
  <conditionalFormatting sqref="AR108">
    <cfRule type="expression" priority="1082" aboveAverage="0" equalAverage="0" bottom="0" percent="0" rank="0" text="" dxfId="1080">
      <formula>NOT($AL108)</formula>
    </cfRule>
  </conditionalFormatting>
  <conditionalFormatting sqref="AQ108">
    <cfRule type="expression" priority="1083" aboveAverage="0" equalAverage="0" bottom="0" percent="0" rank="0" text="" dxfId="1081">
      <formula>REPLACE($AQ108,8,LEN($AQ108),"")="unused_"</formula>
    </cfRule>
  </conditionalFormatting>
  <conditionalFormatting sqref="AJ108">
    <cfRule type="cellIs" priority="1084" operator="equal" aboveAverage="0" equalAverage="0" bottom="0" percent="0" rank="0" text="" dxfId="1082">
      <formula>0</formula>
    </cfRule>
  </conditionalFormatting>
  <conditionalFormatting sqref="AK108">
    <cfRule type="cellIs" priority="1085" operator="equal" aboveAverage="0" equalAverage="0" bottom="0" percent="0" rank="0" text="" dxfId="1083">
      <formula>0</formula>
    </cfRule>
  </conditionalFormatting>
  <conditionalFormatting sqref="AL108">
    <cfRule type="cellIs" priority="1086" operator="equal" aboveAverage="0" equalAverage="0" bottom="0" percent="0" rank="0" text="" dxfId="1084">
      <formula>0</formula>
    </cfRule>
  </conditionalFormatting>
  <conditionalFormatting sqref="AM108">
    <cfRule type="cellIs" priority="1087" operator="equal" aboveAverage="0" equalAverage="0" bottom="0" percent="0" rank="0" text="" dxfId="1085">
      <formula>0</formula>
    </cfRule>
  </conditionalFormatting>
  <conditionalFormatting sqref="AN108">
    <cfRule type="cellIs" priority="1088" operator="equal" aboveAverage="0" equalAverage="0" bottom="0" percent="0" rank="0" text="" dxfId="1086">
      <formula>0</formula>
    </cfRule>
  </conditionalFormatting>
  <conditionalFormatting sqref="AP108">
    <cfRule type="cellIs" priority="1089" operator="equal" aboveAverage="0" equalAverage="0" bottom="0" percent="0" rank="0" text="" dxfId="1087">
      <formula>"INVALID"</formula>
    </cfRule>
  </conditionalFormatting>
  <conditionalFormatting sqref="AJ108">
    <cfRule type="cellIs" priority="1090" operator="equal" aboveAverage="0" equalAverage="0" bottom="0" percent="0" rank="0" text="" dxfId="1088">
      <formula>"INVALID"</formula>
    </cfRule>
  </conditionalFormatting>
  <conditionalFormatting sqref="AK108">
    <cfRule type="cellIs" priority="1091" operator="equal" aboveAverage="0" equalAverage="0" bottom="0" percent="0" rank="0" text="" dxfId="1089">
      <formula>"INVALID"</formula>
    </cfRule>
  </conditionalFormatting>
  <conditionalFormatting sqref="AL108:AM108">
    <cfRule type="cellIs" priority="1092" operator="equal" aboveAverage="0" equalAverage="0" bottom="0" percent="0" rank="0" text="" dxfId="1090">
      <formula>"INVALID"</formula>
    </cfRule>
  </conditionalFormatting>
  <conditionalFormatting sqref="AK108">
    <cfRule type="cellIs" priority="1093" operator="equal" aboveAverage="0" equalAverage="0" bottom="0" percent="0" rank="0" text="" dxfId="1091">
      <formula>"INVALID"</formula>
    </cfRule>
  </conditionalFormatting>
  <conditionalFormatting sqref="AL108">
    <cfRule type="cellIs" priority="1094" operator="equal" aboveAverage="0" equalAverage="0" bottom="0" percent="0" rank="0" text="" dxfId="1092">
      <formula>"INVALID"</formula>
    </cfRule>
  </conditionalFormatting>
  <conditionalFormatting sqref="AM108">
    <cfRule type="cellIs" priority="1095" operator="equal" aboveAverage="0" equalAverage="0" bottom="0" percent="0" rank="0" text="" dxfId="1093">
      <formula>"INVALID"</formula>
    </cfRule>
  </conditionalFormatting>
  <conditionalFormatting sqref="AN108">
    <cfRule type="cellIs" priority="1096" operator="equal" aboveAverage="0" equalAverage="0" bottom="0" percent="0" rank="0" text="" dxfId="1094">
      <formula>"INVALID"</formula>
    </cfRule>
  </conditionalFormatting>
  <conditionalFormatting sqref="AQ108">
    <cfRule type="expression" priority="1097" aboveAverage="0" equalAverage="0" bottom="0" percent="0" rank="0" text="" dxfId="1095">
      <formula>NOT($AJ108)</formula>
    </cfRule>
    <cfRule type="expression" priority="1098" aboveAverage="0" equalAverage="0" bottom="0" percent="0" rank="0" text="" dxfId="1096">
      <formula>RIGHT($AQ108, 1)="*"</formula>
    </cfRule>
  </conditionalFormatting>
  <conditionalFormatting sqref="AZ108:BA108">
    <cfRule type="expression" priority="1099" aboveAverage="0" equalAverage="0" bottom="0" percent="0" rank="0" text="" dxfId="1097">
      <formula>NOT($AN108)</formula>
    </cfRule>
  </conditionalFormatting>
  <conditionalFormatting sqref="AS108">
    <cfRule type="expression" priority="1100" aboveAverage="0" equalAverage="0" bottom="0" percent="0" rank="0" text="" dxfId="1098">
      <formula>NOT($AK108)</formula>
    </cfRule>
  </conditionalFormatting>
  <conditionalFormatting sqref="AO108">
    <cfRule type="cellIs" priority="1101" operator="equal" aboveAverage="0" equalAverage="0" bottom="0" percent="0" rank="0" text="" dxfId="1099">
      <formula>0</formula>
    </cfRule>
  </conditionalFormatting>
  <conditionalFormatting sqref="AO108">
    <cfRule type="cellIs" priority="1102" operator="equal" aboveAverage="0" equalAverage="0" bottom="0" percent="0" rank="0" text="" dxfId="1100">
      <formula>"INVALID"</formula>
    </cfRule>
  </conditionalFormatting>
  <conditionalFormatting sqref="AO108">
    <cfRule type="cellIs" priority="1103" operator="equal" aboveAverage="0" equalAverage="0" bottom="0" percent="0" rank="0" text="" dxfId="1101">
      <formula>"INVALID"</formula>
    </cfRule>
  </conditionalFormatting>
  <conditionalFormatting sqref="AD121:AF125">
    <cfRule type="cellIs" priority="1104" operator="equal" aboveAverage="0" equalAverage="0" bottom="0" percent="0" rank="0" text="" dxfId="1102">
      <formula>"INVALID"</formula>
    </cfRule>
  </conditionalFormatting>
  <conditionalFormatting sqref="AR121:AR125">
    <cfRule type="cellIs" priority="1105" operator="equal" aboveAverage="0" equalAverage="0" bottom="0" percent="0" rank="0" text="" dxfId="1103">
      <formula>"Not Assigned"</formula>
    </cfRule>
  </conditionalFormatting>
  <conditionalFormatting sqref="AS121:AS125">
    <cfRule type="expression" priority="1106" aboveAverage="0" equalAverage="0" bottom="0" percent="0" rank="0" text="" dxfId="1104">
      <formula>EXACT(AF121, "INVALID")</formula>
    </cfRule>
  </conditionalFormatting>
  <conditionalFormatting sqref="AZ121:AZ125">
    <cfRule type="expression" priority="1107" aboveAverage="0" equalAverage="0" bottom="0" percent="0" rank="0" text="" dxfId="1105">
      <formula>AND(NOT(ISBLANK(AZ121)), EXACT(AF121, "INVALID"))</formula>
    </cfRule>
  </conditionalFormatting>
  <conditionalFormatting sqref="BA121:BA125">
    <cfRule type="expression" priority="1108" aboveAverage="0" equalAverage="0" bottom="0" percent="0" rank="0" text="" dxfId="1106">
      <formula>AND(NOT(ISBLANK(BA121)), EXACT(AF121, "INVALID"))</formula>
    </cfRule>
  </conditionalFormatting>
  <conditionalFormatting sqref="AR121:AR125">
    <cfRule type="expression" priority="1109" aboveAverage="0" equalAverage="0" bottom="0" percent="0" rank="0" text="" dxfId="1107">
      <formula>NOT($AL121)</formula>
    </cfRule>
  </conditionalFormatting>
  <conditionalFormatting sqref="AQ121:AQ125">
    <cfRule type="expression" priority="1110" aboveAverage="0" equalAverage="0" bottom="0" percent="0" rank="0" text="" dxfId="1108">
      <formula>REPLACE($AQ121,8,LEN($AQ121),"")="unused_"</formula>
    </cfRule>
  </conditionalFormatting>
  <conditionalFormatting sqref="AJ121:AJ125">
    <cfRule type="cellIs" priority="1111" operator="equal" aboveAverage="0" equalAverage="0" bottom="0" percent="0" rank="0" text="" dxfId="1109">
      <formula>0</formula>
    </cfRule>
  </conditionalFormatting>
  <conditionalFormatting sqref="AK121:AK125">
    <cfRule type="cellIs" priority="1112" operator="equal" aboveAverage="0" equalAverage="0" bottom="0" percent="0" rank="0" text="" dxfId="1110">
      <formula>0</formula>
    </cfRule>
  </conditionalFormatting>
  <conditionalFormatting sqref="AL121:AL125">
    <cfRule type="cellIs" priority="1113" operator="equal" aboveAverage="0" equalAverage="0" bottom="0" percent="0" rank="0" text="" dxfId="1111">
      <formula>0</formula>
    </cfRule>
  </conditionalFormatting>
  <conditionalFormatting sqref="AM121:AM125">
    <cfRule type="cellIs" priority="1114" operator="equal" aboveAverage="0" equalAverage="0" bottom="0" percent="0" rank="0" text="" dxfId="1112">
      <formula>0</formula>
    </cfRule>
  </conditionalFormatting>
  <conditionalFormatting sqref="AN121:AN125">
    <cfRule type="cellIs" priority="1115" operator="equal" aboveAverage="0" equalAverage="0" bottom="0" percent="0" rank="0" text="" dxfId="1113">
      <formula>0</formula>
    </cfRule>
  </conditionalFormatting>
  <conditionalFormatting sqref="AP121:AP125">
    <cfRule type="cellIs" priority="1116" operator="equal" aboveAverage="0" equalAverage="0" bottom="0" percent="0" rank="0" text="" dxfId="1114">
      <formula>"INVALID"</formula>
    </cfRule>
  </conditionalFormatting>
  <conditionalFormatting sqref="AJ121:AJ125">
    <cfRule type="cellIs" priority="1117" operator="equal" aboveAverage="0" equalAverage="0" bottom="0" percent="0" rank="0" text="" dxfId="1115">
      <formula>"INVALID"</formula>
    </cfRule>
  </conditionalFormatting>
  <conditionalFormatting sqref="AK121:AK125">
    <cfRule type="cellIs" priority="1118" operator="equal" aboveAverage="0" equalAverage="0" bottom="0" percent="0" rank="0" text="" dxfId="1116">
      <formula>"INVALID"</formula>
    </cfRule>
  </conditionalFormatting>
  <conditionalFormatting sqref="AL121:AM125">
    <cfRule type="cellIs" priority="1119" operator="equal" aboveAverage="0" equalAverage="0" bottom="0" percent="0" rank="0" text="" dxfId="1117">
      <formula>"INVALID"</formula>
    </cfRule>
  </conditionalFormatting>
  <conditionalFormatting sqref="AK121:AK125">
    <cfRule type="cellIs" priority="1120" operator="equal" aboveAverage="0" equalAverage="0" bottom="0" percent="0" rank="0" text="" dxfId="1118">
      <formula>"INVALID"</formula>
    </cfRule>
  </conditionalFormatting>
  <conditionalFormatting sqref="AL121:AL125">
    <cfRule type="cellIs" priority="1121" operator="equal" aboveAverage="0" equalAverage="0" bottom="0" percent="0" rank="0" text="" dxfId="1119">
      <formula>"INVALID"</formula>
    </cfRule>
  </conditionalFormatting>
  <conditionalFormatting sqref="AM121:AM125">
    <cfRule type="cellIs" priority="1122" operator="equal" aboveAverage="0" equalAverage="0" bottom="0" percent="0" rank="0" text="" dxfId="1120">
      <formula>"INVALID"</formula>
    </cfRule>
  </conditionalFormatting>
  <conditionalFormatting sqref="AN121:AN125">
    <cfRule type="cellIs" priority="1123" operator="equal" aboveAverage="0" equalAverage="0" bottom="0" percent="0" rank="0" text="" dxfId="1121">
      <formula>"INVALID"</formula>
    </cfRule>
  </conditionalFormatting>
  <conditionalFormatting sqref="AQ121:AQ125">
    <cfRule type="expression" priority="1124" aboveAverage="0" equalAverage="0" bottom="0" percent="0" rank="0" text="" dxfId="1122">
      <formula>NOT($AJ121)</formula>
    </cfRule>
    <cfRule type="expression" priority="1125" aboveAverage="0" equalAverage="0" bottom="0" percent="0" rank="0" text="" dxfId="1123">
      <formula>RIGHT($AQ121, 1)="*"</formula>
    </cfRule>
  </conditionalFormatting>
  <conditionalFormatting sqref="AZ121:BA125">
    <cfRule type="expression" priority="1126" aboveAverage="0" equalAverage="0" bottom="0" percent="0" rank="0" text="" dxfId="1124">
      <formula>NOT($AN121)</formula>
    </cfRule>
  </conditionalFormatting>
  <conditionalFormatting sqref="AS121:AS125">
    <cfRule type="expression" priority="1127" aboveAverage="0" equalAverage="0" bottom="0" percent="0" rank="0" text="" dxfId="1125">
      <formula>NOT($AK121)</formula>
    </cfRule>
  </conditionalFormatting>
  <conditionalFormatting sqref="AO121:AO125">
    <cfRule type="cellIs" priority="1128" operator="equal" aboveAverage="0" equalAverage="0" bottom="0" percent="0" rank="0" text="" dxfId="1126">
      <formula>0</formula>
    </cfRule>
  </conditionalFormatting>
  <conditionalFormatting sqref="AO121:AO125">
    <cfRule type="cellIs" priority="1129" operator="equal" aboveAverage="0" equalAverage="0" bottom="0" percent="0" rank="0" text="" dxfId="1127">
      <formula>"INVALID"</formula>
    </cfRule>
  </conditionalFormatting>
  <conditionalFormatting sqref="AO121:AO125">
    <cfRule type="cellIs" priority="1130" operator="equal" aboveAverage="0" equalAverage="0" bottom="0" percent="0" rank="0" text="" dxfId="1128">
      <formula>"INVALID"</formula>
    </cfRule>
  </conditionalFormatting>
  <conditionalFormatting sqref="AT122:AT123">
    <cfRule type="expression" priority="1131" aboveAverage="0" equalAverage="0" bottom="0" percent="0" rank="0" text="" dxfId="1129">
      <formula>NOT($AM122)</formula>
    </cfRule>
  </conditionalFormatting>
  <conditionalFormatting sqref="AT125">
    <cfRule type="expression" priority="1132" aboveAverage="0" equalAverage="0" bottom="0" percent="0" rank="0" text="" dxfId="1130">
      <formula>NOT($AM124)</formula>
    </cfRule>
  </conditionalFormatting>
  <conditionalFormatting sqref="AS148:AS149">
    <cfRule type="expression" priority="1133" aboveAverage="0" equalAverage="0" bottom="0" percent="0" rank="0" text="" dxfId="1131">
      <formula>EXACT(AF148, "INVALID")</formula>
    </cfRule>
  </conditionalFormatting>
  <conditionalFormatting sqref="AZ148:AZ149">
    <cfRule type="expression" priority="1134" aboveAverage="0" equalAverage="0" bottom="0" percent="0" rank="0" text="" dxfId="1132">
      <formula>AND(NOT(ISBLANK(AZ148)), EXACT(AF148, "INVALID"))</formula>
    </cfRule>
  </conditionalFormatting>
  <conditionalFormatting sqref="BA148:BA149">
    <cfRule type="expression" priority="1135" aboveAverage="0" equalAverage="0" bottom="0" percent="0" rank="0" text="" dxfId="1133">
      <formula>AND(NOT(ISBLANK(BA148)), EXACT(AF148, "INVALID"))</formula>
    </cfRule>
  </conditionalFormatting>
  <conditionalFormatting sqref="AR148:AR149">
    <cfRule type="expression" priority="1136" aboveAverage="0" equalAverage="0" bottom="0" percent="0" rank="0" text="" dxfId="1134">
      <formula>NOT($AL148)</formula>
    </cfRule>
  </conditionalFormatting>
  <conditionalFormatting sqref="AQ148:AQ149">
    <cfRule type="expression" priority="1137" aboveAverage="0" equalAverage="0" bottom="0" percent="0" rank="0" text="" dxfId="1135">
      <formula>REPLACE($AQ148,8,LEN($AQ148),"")="unused_"</formula>
    </cfRule>
  </conditionalFormatting>
  <conditionalFormatting sqref="AQ148:AQ149">
    <cfRule type="expression" priority="1138" aboveAverage="0" equalAverage="0" bottom="0" percent="0" rank="0" text="" dxfId="1136">
      <formula>NOT($AJ148)</formula>
    </cfRule>
    <cfRule type="expression" priority="1139" aboveAverage="0" equalAverage="0" bottom="0" percent="0" rank="0" text="" dxfId="1137">
      <formula>RIGHT($AQ148, 1)="*"</formula>
    </cfRule>
  </conditionalFormatting>
  <conditionalFormatting sqref="AS139:AS149">
    <cfRule type="expression" priority="1140" aboveAverage="0" equalAverage="0" bottom="0" percent="0" rank="0" text="" dxfId="1138">
      <formula>NOT($AN139)</formula>
    </cfRule>
  </conditionalFormatting>
  <conditionalFormatting sqref="AS148:AS149">
    <cfRule type="expression" priority="1141" aboveAverage="0" equalAverage="0" bottom="0" percent="0" rank="0" text="" dxfId="1139">
      <formula>NOT($AK148)</formula>
    </cfRule>
  </conditionalFormatting>
  <conditionalFormatting sqref="AX139:AX149">
    <cfRule type="expression" priority="1142" aboveAverage="0" equalAverage="0" bottom="0" percent="0" rank="0" text="" dxfId="1140">
      <formula>NOT($AO139)</formula>
    </cfRule>
  </conditionalFormatting>
  <conditionalFormatting sqref="AD139:AF147">
    <cfRule type="cellIs" priority="1143" operator="equal" aboveAverage="0" equalAverage="0" bottom="0" percent="0" rank="0" text="" dxfId="1141">
      <formula>"INVALID"</formula>
    </cfRule>
  </conditionalFormatting>
  <conditionalFormatting sqref="AR139:AR147">
    <cfRule type="cellIs" priority="1144" operator="equal" aboveAverage="0" equalAverage="0" bottom="0" percent="0" rank="0" text="" dxfId="1142">
      <formula>"Not Assigned"</formula>
    </cfRule>
  </conditionalFormatting>
  <conditionalFormatting sqref="AS139:AS147">
    <cfRule type="expression" priority="1145" aboveAverage="0" equalAverage="0" bottom="0" percent="0" rank="0" text="" dxfId="1143">
      <formula>EXACT(AF139, "INVALID")</formula>
    </cfRule>
  </conditionalFormatting>
  <conditionalFormatting sqref="AZ139:AZ147">
    <cfRule type="expression" priority="1146" aboveAverage="0" equalAverage="0" bottom="0" percent="0" rank="0" text="" dxfId="1144">
      <formula>AND(NOT(ISBLANK(AZ139)), EXACT(AF139, "INVALID"))</formula>
    </cfRule>
  </conditionalFormatting>
  <conditionalFormatting sqref="BA139:BA147">
    <cfRule type="expression" priority="1147" aboveAverage="0" equalAverage="0" bottom="0" percent="0" rank="0" text="" dxfId="1145">
      <formula>AND(NOT(ISBLANK(BA139)), EXACT(AF139, "INVALID"))</formula>
    </cfRule>
  </conditionalFormatting>
  <conditionalFormatting sqref="AR139:AR147">
    <cfRule type="expression" priority="1148" aboveAverage="0" equalAverage="0" bottom="0" percent="0" rank="0" text="" dxfId="1146">
      <formula>NOT($AL139)</formula>
    </cfRule>
  </conditionalFormatting>
  <conditionalFormatting sqref="AQ139:AQ147">
    <cfRule type="expression" priority="1149" aboveAverage="0" equalAverage="0" bottom="0" percent="0" rank="0" text="" dxfId="1147">
      <formula>REPLACE($AQ139,8,LEN($AQ139),"")="unused_"</formula>
    </cfRule>
  </conditionalFormatting>
  <conditionalFormatting sqref="AJ139:AJ147">
    <cfRule type="cellIs" priority="1150" operator="equal" aboveAverage="0" equalAverage="0" bottom="0" percent="0" rank="0" text="" dxfId="1148">
      <formula>0</formula>
    </cfRule>
  </conditionalFormatting>
  <conditionalFormatting sqref="AK139:AK147">
    <cfRule type="cellIs" priority="1151" operator="equal" aboveAverage="0" equalAverage="0" bottom="0" percent="0" rank="0" text="" dxfId="1149">
      <formula>0</formula>
    </cfRule>
  </conditionalFormatting>
  <conditionalFormatting sqref="AL139:AL147">
    <cfRule type="cellIs" priority="1152" operator="equal" aboveAverage="0" equalAverage="0" bottom="0" percent="0" rank="0" text="" dxfId="1150">
      <formula>0</formula>
    </cfRule>
  </conditionalFormatting>
  <conditionalFormatting sqref="AM139:AM147">
    <cfRule type="cellIs" priority="1153" operator="equal" aboveAverage="0" equalAverage="0" bottom="0" percent="0" rank="0" text="" dxfId="1151">
      <formula>0</formula>
    </cfRule>
  </conditionalFormatting>
  <conditionalFormatting sqref="AN139:AN147">
    <cfRule type="cellIs" priority="1154" operator="equal" aboveAverage="0" equalAverage="0" bottom="0" percent="0" rank="0" text="" dxfId="1152">
      <formula>0</formula>
    </cfRule>
  </conditionalFormatting>
  <conditionalFormatting sqref="AP139:AP147">
    <cfRule type="cellIs" priority="1155" operator="equal" aboveAverage="0" equalAverage="0" bottom="0" percent="0" rank="0" text="" dxfId="1153">
      <formula>"INVALID"</formula>
    </cfRule>
  </conditionalFormatting>
  <conditionalFormatting sqref="AJ139:AJ147">
    <cfRule type="cellIs" priority="1156" operator="equal" aboveAverage="0" equalAverage="0" bottom="0" percent="0" rank="0" text="" dxfId="1154">
      <formula>"INVALID"</formula>
    </cfRule>
  </conditionalFormatting>
  <conditionalFormatting sqref="AK139:AK147">
    <cfRule type="cellIs" priority="1157" operator="equal" aboveAverage="0" equalAverage="0" bottom="0" percent="0" rank="0" text="" dxfId="1155">
      <formula>"INVALID"</formula>
    </cfRule>
  </conditionalFormatting>
  <conditionalFormatting sqref="AL139:AM147">
    <cfRule type="cellIs" priority="1158" operator="equal" aboveAverage="0" equalAverage="0" bottom="0" percent="0" rank="0" text="" dxfId="1156">
      <formula>"INVALID"</formula>
    </cfRule>
  </conditionalFormatting>
  <conditionalFormatting sqref="AK139:AK147">
    <cfRule type="cellIs" priority="1159" operator="equal" aboveAverage="0" equalAverage="0" bottom="0" percent="0" rank="0" text="" dxfId="1157">
      <formula>"INVALID"</formula>
    </cfRule>
  </conditionalFormatting>
  <conditionalFormatting sqref="AL139:AL147">
    <cfRule type="cellIs" priority="1160" operator="equal" aboveAverage="0" equalAverage="0" bottom="0" percent="0" rank="0" text="" dxfId="1158">
      <formula>"INVALID"</formula>
    </cfRule>
  </conditionalFormatting>
  <conditionalFormatting sqref="AM139:AM147">
    <cfRule type="cellIs" priority="1161" operator="equal" aboveAverage="0" equalAverage="0" bottom="0" percent="0" rank="0" text="" dxfId="1159">
      <formula>"INVALID"</formula>
    </cfRule>
  </conditionalFormatting>
  <conditionalFormatting sqref="AN139:AN147">
    <cfRule type="cellIs" priority="1162" operator="equal" aboveAverage="0" equalAverage="0" bottom="0" percent="0" rank="0" text="" dxfId="1160">
      <formula>"INVALID"</formula>
    </cfRule>
  </conditionalFormatting>
  <conditionalFormatting sqref="AQ139:AQ147">
    <cfRule type="expression" priority="1163" aboveAverage="0" equalAverage="0" bottom="0" percent="0" rank="0" text="" dxfId="1161">
      <formula>NOT($AJ139)</formula>
    </cfRule>
    <cfRule type="expression" priority="1164" aboveAverage="0" equalAverage="0" bottom="0" percent="0" rank="0" text="" dxfId="1162">
      <formula>RIGHT($AQ139, 1)="*"</formula>
    </cfRule>
  </conditionalFormatting>
  <conditionalFormatting sqref="AZ139:BA147">
    <cfRule type="expression" priority="1165" aboveAverage="0" equalAverage="0" bottom="0" percent="0" rank="0" text="" dxfId="1163">
      <formula>NOT($AN139)</formula>
    </cfRule>
  </conditionalFormatting>
  <conditionalFormatting sqref="AS139:AS147">
    <cfRule type="expression" priority="1166" aboveAverage="0" equalAverage="0" bottom="0" percent="0" rank="0" text="" dxfId="1164">
      <formula>NOT($AK139)</formula>
    </cfRule>
  </conditionalFormatting>
  <conditionalFormatting sqref="AO139:AO147">
    <cfRule type="cellIs" priority="1167" operator="equal" aboveAverage="0" equalAverage="0" bottom="0" percent="0" rank="0" text="" dxfId="1165">
      <formula>0</formula>
    </cfRule>
  </conditionalFormatting>
  <conditionalFormatting sqref="AO139:AO147">
    <cfRule type="cellIs" priority="1168" operator="equal" aboveAverage="0" equalAverage="0" bottom="0" percent="0" rank="0" text="" dxfId="1166">
      <formula>"INVALID"</formula>
    </cfRule>
  </conditionalFormatting>
  <conditionalFormatting sqref="AO139:AO147">
    <cfRule type="cellIs" priority="1169" operator="equal" aboveAverage="0" equalAverage="0" bottom="0" percent="0" rank="0" text="" dxfId="1167">
      <formula>"INVALID"</formula>
    </cfRule>
  </conditionalFormatting>
  <conditionalFormatting sqref="AD148:AF149">
    <cfRule type="cellIs" priority="1170" operator="equal" aboveAverage="0" equalAverage="0" bottom="0" percent="0" rank="0" text="" dxfId="1168">
      <formula>"INVALID"</formula>
    </cfRule>
  </conditionalFormatting>
  <conditionalFormatting sqref="AR148:AR149">
    <cfRule type="cellIs" priority="1171" operator="equal" aboveAverage="0" equalAverage="0" bottom="0" percent="0" rank="0" text="" dxfId="1169">
      <formula>"Not Assigned"</formula>
    </cfRule>
  </conditionalFormatting>
  <conditionalFormatting sqref="AJ148:AJ149">
    <cfRule type="cellIs" priority="1172" operator="equal" aboveAverage="0" equalAverage="0" bottom="0" percent="0" rank="0" text="" dxfId="1170">
      <formula>0</formula>
    </cfRule>
  </conditionalFormatting>
  <conditionalFormatting sqref="AK148:AK149">
    <cfRule type="cellIs" priority="1173" operator="equal" aboveAverage="0" equalAverage="0" bottom="0" percent="0" rank="0" text="" dxfId="1171">
      <formula>0</formula>
    </cfRule>
  </conditionalFormatting>
  <conditionalFormatting sqref="AL148:AL149">
    <cfRule type="cellIs" priority="1174" operator="equal" aboveAverage="0" equalAverage="0" bottom="0" percent="0" rank="0" text="" dxfId="1172">
      <formula>0</formula>
    </cfRule>
  </conditionalFormatting>
  <conditionalFormatting sqref="AM148:AM149">
    <cfRule type="cellIs" priority="1175" operator="equal" aboveAverage="0" equalAverage="0" bottom="0" percent="0" rank="0" text="" dxfId="1173">
      <formula>0</formula>
    </cfRule>
  </conditionalFormatting>
  <conditionalFormatting sqref="AN148:AN149">
    <cfRule type="cellIs" priority="1176" operator="equal" aboveAverage="0" equalAverage="0" bottom="0" percent="0" rank="0" text="" dxfId="1174">
      <formula>0</formula>
    </cfRule>
  </conditionalFormatting>
  <conditionalFormatting sqref="AP148:AP149">
    <cfRule type="cellIs" priority="1177" operator="equal" aboveAverage="0" equalAverage="0" bottom="0" percent="0" rank="0" text="" dxfId="1175">
      <formula>"INVALID"</formula>
    </cfRule>
  </conditionalFormatting>
  <conditionalFormatting sqref="AJ148:AJ149">
    <cfRule type="cellIs" priority="1178" operator="equal" aboveAverage="0" equalAverage="0" bottom="0" percent="0" rank="0" text="" dxfId="1176">
      <formula>"INVALID"</formula>
    </cfRule>
  </conditionalFormatting>
  <conditionalFormatting sqref="AK148:AK149">
    <cfRule type="cellIs" priority="1179" operator="equal" aboveAverage="0" equalAverage="0" bottom="0" percent="0" rank="0" text="" dxfId="1177">
      <formula>"INVALID"</formula>
    </cfRule>
  </conditionalFormatting>
  <conditionalFormatting sqref="AL148:AM149">
    <cfRule type="cellIs" priority="1180" operator="equal" aboveAverage="0" equalAverage="0" bottom="0" percent="0" rank="0" text="" dxfId="1178">
      <formula>"INVALID"</formula>
    </cfRule>
  </conditionalFormatting>
  <conditionalFormatting sqref="AK148:AK149">
    <cfRule type="cellIs" priority="1181" operator="equal" aboveAverage="0" equalAverage="0" bottom="0" percent="0" rank="0" text="" dxfId="1179">
      <formula>"INVALID"</formula>
    </cfRule>
  </conditionalFormatting>
  <conditionalFormatting sqref="AL148:AL149">
    <cfRule type="cellIs" priority="1182" operator="equal" aboveAverage="0" equalAverage="0" bottom="0" percent="0" rank="0" text="" dxfId="1180">
      <formula>"INVALID"</formula>
    </cfRule>
  </conditionalFormatting>
  <conditionalFormatting sqref="AM148:AM149">
    <cfRule type="cellIs" priority="1183" operator="equal" aboveAverage="0" equalAverage="0" bottom="0" percent="0" rank="0" text="" dxfId="1181">
      <formula>"INVALID"</formula>
    </cfRule>
  </conditionalFormatting>
  <conditionalFormatting sqref="AN148:AN149">
    <cfRule type="cellIs" priority="1184" operator="equal" aboveAverage="0" equalAverage="0" bottom="0" percent="0" rank="0" text="" dxfId="1182">
      <formula>"INVALID"</formula>
    </cfRule>
  </conditionalFormatting>
  <conditionalFormatting sqref="AO148:AO149">
    <cfRule type="cellIs" priority="1185" operator="equal" aboveAverage="0" equalAverage="0" bottom="0" percent="0" rank="0" text="" dxfId="1183">
      <formula>0</formula>
    </cfRule>
  </conditionalFormatting>
  <conditionalFormatting sqref="AO148:AO149">
    <cfRule type="cellIs" priority="1186" operator="equal" aboveAverage="0" equalAverage="0" bottom="0" percent="0" rank="0" text="" dxfId="1184">
      <formula>"INVALID"</formula>
    </cfRule>
  </conditionalFormatting>
  <conditionalFormatting sqref="AO148:AO149">
    <cfRule type="cellIs" priority="1187" operator="equal" aboveAverage="0" equalAverage="0" bottom="0" percent="0" rank="0" text="" dxfId="1185">
      <formula>"INVALID"</formula>
    </cfRule>
  </conditionalFormatting>
  <conditionalFormatting sqref="AR215:AR216">
    <cfRule type="cellIs" priority="1188" operator="equal" aboveAverage="0" equalAverage="0" bottom="0" percent="0" rank="0" text="" dxfId="1186">
      <formula>"Not Assigned"</formula>
    </cfRule>
  </conditionalFormatting>
  <conditionalFormatting sqref="AD215:AF216">
    <cfRule type="cellIs" priority="1189" operator="equal" aboveAverage="0" equalAverage="0" bottom="0" percent="0" rank="0" text="" dxfId="1187">
      <formula>"INVALID"</formula>
    </cfRule>
  </conditionalFormatting>
  <conditionalFormatting sqref="AJ215:AJ216">
    <cfRule type="cellIs" priority="1190" operator="equal" aboveAverage="0" equalAverage="0" bottom="0" percent="0" rank="0" text="" dxfId="1188">
      <formula>0</formula>
    </cfRule>
  </conditionalFormatting>
  <conditionalFormatting sqref="AK215:AK216">
    <cfRule type="cellIs" priority="1191" operator="equal" aboveAverage="0" equalAverage="0" bottom="0" percent="0" rank="0" text="" dxfId="1189">
      <formula>0</formula>
    </cfRule>
  </conditionalFormatting>
  <conditionalFormatting sqref="AL215:AL216">
    <cfRule type="cellIs" priority="1192" operator="equal" aboveAverage="0" equalAverage="0" bottom="0" percent="0" rank="0" text="" dxfId="1190">
      <formula>0</formula>
    </cfRule>
  </conditionalFormatting>
  <conditionalFormatting sqref="AM215:AM216">
    <cfRule type="cellIs" priority="1193" operator="equal" aboveAverage="0" equalAverage="0" bottom="0" percent="0" rank="0" text="" dxfId="1191">
      <formula>0</formula>
    </cfRule>
  </conditionalFormatting>
  <conditionalFormatting sqref="AN215:AN216">
    <cfRule type="cellIs" priority="1194" operator="equal" aboveAverage="0" equalAverage="0" bottom="0" percent="0" rank="0" text="" dxfId="1192">
      <formula>0</formula>
    </cfRule>
  </conditionalFormatting>
  <conditionalFormatting sqref="AP215:AP216">
    <cfRule type="cellIs" priority="1195" operator="equal" aboveAverage="0" equalAverage="0" bottom="0" percent="0" rank="0" text="" dxfId="1193">
      <formula>"INVALID"</formula>
    </cfRule>
  </conditionalFormatting>
  <conditionalFormatting sqref="AJ215:AJ216">
    <cfRule type="cellIs" priority="1196" operator="equal" aboveAverage="0" equalAverage="0" bottom="0" percent="0" rank="0" text="" dxfId="1194">
      <formula>"INVALID"</formula>
    </cfRule>
  </conditionalFormatting>
  <conditionalFormatting sqref="AK215:AK216">
    <cfRule type="cellIs" priority="1197" operator="equal" aboveAverage="0" equalAverage="0" bottom="0" percent="0" rank="0" text="" dxfId="1195">
      <formula>"INVALID"</formula>
    </cfRule>
  </conditionalFormatting>
  <conditionalFormatting sqref="AL215:AM216">
    <cfRule type="cellIs" priority="1198" operator="equal" aboveAverage="0" equalAverage="0" bottom="0" percent="0" rank="0" text="" dxfId="1196">
      <formula>"INVALID"</formula>
    </cfRule>
  </conditionalFormatting>
  <conditionalFormatting sqref="AK215:AK216">
    <cfRule type="cellIs" priority="1199" operator="equal" aboveAverage="0" equalAverage="0" bottom="0" percent="0" rank="0" text="" dxfId="1197">
      <formula>"INVALID"</formula>
    </cfRule>
  </conditionalFormatting>
  <conditionalFormatting sqref="AL215:AL216">
    <cfRule type="cellIs" priority="1200" operator="equal" aboveAverage="0" equalAverage="0" bottom="0" percent="0" rank="0" text="" dxfId="1198">
      <formula>"INVALID"</formula>
    </cfRule>
  </conditionalFormatting>
  <conditionalFormatting sqref="AM215:AM216">
    <cfRule type="cellIs" priority="1201" operator="equal" aboveAverage="0" equalAverage="0" bottom="0" percent="0" rank="0" text="" dxfId="1199">
      <formula>"INVALID"</formula>
    </cfRule>
  </conditionalFormatting>
  <conditionalFormatting sqref="AN215:AN216">
    <cfRule type="cellIs" priority="1202" operator="equal" aboveAverage="0" equalAverage="0" bottom="0" percent="0" rank="0" text="" dxfId="1200">
      <formula>"INVALID"</formula>
    </cfRule>
  </conditionalFormatting>
  <conditionalFormatting sqref="AO215:AO216">
    <cfRule type="cellIs" priority="1203" operator="equal" aboveAverage="0" equalAverage="0" bottom="0" percent="0" rank="0" text="" dxfId="1201">
      <formula>0</formula>
    </cfRule>
  </conditionalFormatting>
  <conditionalFormatting sqref="AO215:AO216">
    <cfRule type="cellIs" priority="1204" operator="equal" aboveAverage="0" equalAverage="0" bottom="0" percent="0" rank="0" text="" dxfId="1202">
      <formula>"INVALID"</formula>
    </cfRule>
  </conditionalFormatting>
  <conditionalFormatting sqref="AO215:AO216">
    <cfRule type="cellIs" priority="1205" operator="equal" aboveAverage="0" equalAverage="0" bottom="0" percent="0" rank="0" text="" dxfId="1203">
      <formula>"INVALID"</formula>
    </cfRule>
  </conditionalFormatting>
  <conditionalFormatting sqref="AR208:AR214">
    <cfRule type="cellIs" priority="1206" operator="equal" aboveAverage="0" equalAverage="0" bottom="0" percent="0" rank="0" text="" dxfId="1204">
      <formula>"Not Assigned"</formula>
    </cfRule>
  </conditionalFormatting>
  <conditionalFormatting sqref="AD208:AF214">
    <cfRule type="cellIs" priority="1207" operator="equal" aboveAverage="0" equalAverage="0" bottom="0" percent="0" rank="0" text="" dxfId="1205">
      <formula>"INVALID"</formula>
    </cfRule>
  </conditionalFormatting>
  <conditionalFormatting sqref="AS208:AS214">
    <cfRule type="expression" priority="1208" aboveAverage="0" equalAverage="0" bottom="0" percent="0" rank="0" text="" dxfId="1206">
      <formula>EXACT(AF208, "INVALID")</formula>
    </cfRule>
  </conditionalFormatting>
  <conditionalFormatting sqref="AZ208:AZ214">
    <cfRule type="expression" priority="1209" aboveAverage="0" equalAverage="0" bottom="0" percent="0" rank="0" text="" dxfId="1207">
      <formula>AND(NOT(ISBLANK(AZ208)), EXACT(AF208, "INVALID"))</formula>
    </cfRule>
  </conditionalFormatting>
  <conditionalFormatting sqref="BA208:BA214">
    <cfRule type="expression" priority="1210" aboveAverage="0" equalAverage="0" bottom="0" percent="0" rank="0" text="" dxfId="1208">
      <formula>AND(NOT(ISBLANK(BA208)), EXACT(AF208, "INVALID"))</formula>
    </cfRule>
  </conditionalFormatting>
  <conditionalFormatting sqref="AR208:AR214">
    <cfRule type="expression" priority="1211" aboveAverage="0" equalAverage="0" bottom="0" percent="0" rank="0" text="" dxfId="1209">
      <formula>NOT($AL208)</formula>
    </cfRule>
  </conditionalFormatting>
  <conditionalFormatting sqref="AQ208:AQ214">
    <cfRule type="expression" priority="1212" aboveAverage="0" equalAverage="0" bottom="0" percent="0" rank="0" text="" dxfId="1210">
      <formula>REPLACE($AQ208,8,LEN($AQ208),"")="unused_"</formula>
    </cfRule>
  </conditionalFormatting>
  <conditionalFormatting sqref="AJ208:AJ214">
    <cfRule type="cellIs" priority="1213" operator="equal" aboveAverage="0" equalAverage="0" bottom="0" percent="0" rank="0" text="" dxfId="1211">
      <formula>0</formula>
    </cfRule>
  </conditionalFormatting>
  <conditionalFormatting sqref="AK208:AK214">
    <cfRule type="cellIs" priority="1214" operator="equal" aboveAverage="0" equalAverage="0" bottom="0" percent="0" rank="0" text="" dxfId="1212">
      <formula>0</formula>
    </cfRule>
  </conditionalFormatting>
  <conditionalFormatting sqref="AL208:AL214">
    <cfRule type="cellIs" priority="1215" operator="equal" aboveAverage="0" equalAverage="0" bottom="0" percent="0" rank="0" text="" dxfId="1213">
      <formula>0</formula>
    </cfRule>
  </conditionalFormatting>
  <conditionalFormatting sqref="AM208:AM214">
    <cfRule type="cellIs" priority="1216" operator="equal" aboveAverage="0" equalAverage="0" bottom="0" percent="0" rank="0" text="" dxfId="1214">
      <formula>0</formula>
    </cfRule>
  </conditionalFormatting>
  <conditionalFormatting sqref="AN208:AN214">
    <cfRule type="cellIs" priority="1217" operator="equal" aboveAverage="0" equalAverage="0" bottom="0" percent="0" rank="0" text="" dxfId="1215">
      <formula>0</formula>
    </cfRule>
  </conditionalFormatting>
  <conditionalFormatting sqref="AP208:AP214">
    <cfRule type="cellIs" priority="1218" operator="equal" aboveAverage="0" equalAverage="0" bottom="0" percent="0" rank="0" text="" dxfId="1216">
      <formula>"INVALID"</formula>
    </cfRule>
  </conditionalFormatting>
  <conditionalFormatting sqref="AJ208:AJ214">
    <cfRule type="cellIs" priority="1219" operator="equal" aboveAverage="0" equalAverage="0" bottom="0" percent="0" rank="0" text="" dxfId="1217">
      <formula>"INVALID"</formula>
    </cfRule>
  </conditionalFormatting>
  <conditionalFormatting sqref="AK208:AK214">
    <cfRule type="cellIs" priority="1220" operator="equal" aboveAverage="0" equalAverage="0" bottom="0" percent="0" rank="0" text="" dxfId="1218">
      <formula>"INVALID"</formula>
    </cfRule>
  </conditionalFormatting>
  <conditionalFormatting sqref="AL208:AM214">
    <cfRule type="cellIs" priority="1221" operator="equal" aboveAverage="0" equalAverage="0" bottom="0" percent="0" rank="0" text="" dxfId="1219">
      <formula>"INVALID"</formula>
    </cfRule>
  </conditionalFormatting>
  <conditionalFormatting sqref="AK208:AK214">
    <cfRule type="cellIs" priority="1222" operator="equal" aboveAverage="0" equalAverage="0" bottom="0" percent="0" rank="0" text="" dxfId="1220">
      <formula>"INVALID"</formula>
    </cfRule>
  </conditionalFormatting>
  <conditionalFormatting sqref="AL208:AL214">
    <cfRule type="cellIs" priority="1223" operator="equal" aboveAverage="0" equalAverage="0" bottom="0" percent="0" rank="0" text="" dxfId="1221">
      <formula>"INVALID"</formula>
    </cfRule>
  </conditionalFormatting>
  <conditionalFormatting sqref="AM208:AM214">
    <cfRule type="cellIs" priority="1224" operator="equal" aboveAverage="0" equalAverage="0" bottom="0" percent="0" rank="0" text="" dxfId="1222">
      <formula>"INVALID"</formula>
    </cfRule>
  </conditionalFormatting>
  <conditionalFormatting sqref="AN208:AN214">
    <cfRule type="cellIs" priority="1225" operator="equal" aboveAverage="0" equalAverage="0" bottom="0" percent="0" rank="0" text="" dxfId="1223">
      <formula>"INVALID"</formula>
    </cfRule>
  </conditionalFormatting>
  <conditionalFormatting sqref="AQ208:AQ214">
    <cfRule type="expression" priority="1226" aboveAverage="0" equalAverage="0" bottom="0" percent="0" rank="0" text="" dxfId="1224">
      <formula>NOT($AJ208)</formula>
    </cfRule>
    <cfRule type="expression" priority="1227" aboveAverage="0" equalAverage="0" bottom="0" percent="0" rank="0" text="" dxfId="1225">
      <formula>RIGHT($AQ208, 1)="*"</formula>
    </cfRule>
  </conditionalFormatting>
  <conditionalFormatting sqref="AZ208:BA214">
    <cfRule type="expression" priority="1228" aboveAverage="0" equalAverage="0" bottom="0" percent="0" rank="0" text="" dxfId="1226">
      <formula>NOT($AN208)</formula>
    </cfRule>
  </conditionalFormatting>
  <conditionalFormatting sqref="AS208:AS214">
    <cfRule type="expression" priority="1229" aboveAverage="0" equalAverage="0" bottom="0" percent="0" rank="0" text="" dxfId="1227">
      <formula>NOT($AK208)</formula>
    </cfRule>
  </conditionalFormatting>
  <conditionalFormatting sqref="AO208:AO214">
    <cfRule type="cellIs" priority="1230" operator="equal" aboveAverage="0" equalAverage="0" bottom="0" percent="0" rank="0" text="" dxfId="1228">
      <formula>0</formula>
    </cfRule>
  </conditionalFormatting>
  <conditionalFormatting sqref="AO208:AO214">
    <cfRule type="cellIs" priority="1231" operator="equal" aboveAverage="0" equalAverage="0" bottom="0" percent="0" rank="0" text="" dxfId="1229">
      <formula>"INVALID"</formula>
    </cfRule>
  </conditionalFormatting>
  <conditionalFormatting sqref="AO208:AO214">
    <cfRule type="cellIs" priority="1232" operator="equal" aboveAverage="0" equalAverage="0" bottom="0" percent="0" rank="0" text="" dxfId="1230">
      <formula>"INVALID"</formula>
    </cfRule>
  </conditionalFormatting>
  <conditionalFormatting sqref="AT211">
    <cfRule type="expression" priority="1233" aboveAverage="0" equalAverage="0" bottom="0" percent="0" rank="0" text="" dxfId="1231">
      <formula>NOT($AM211)</formula>
    </cfRule>
  </conditionalFormatting>
  <conditionalFormatting sqref="AR218">
    <cfRule type="cellIs" priority="1234" operator="equal" aboveAverage="0" equalAverage="0" bottom="0" percent="0" rank="0" text="" dxfId="1232">
      <formula>"Not Assigned"</formula>
    </cfRule>
  </conditionalFormatting>
  <conditionalFormatting sqref="AJ218:AP218 AD218:AF220 AD221:AD227">
    <cfRule type="cellIs" priority="1235" operator="equal" aboveAverage="0" equalAverage="0" bottom="0" percent="0" rank="0" text="" dxfId="1233">
      <formula>"INVALID"</formula>
    </cfRule>
  </conditionalFormatting>
  <conditionalFormatting sqref="AS218">
    <cfRule type="expression" priority="1236" aboveAverage="0" equalAverage="0" bottom="0" percent="0" rank="0" text="" dxfId="1234">
      <formula>EXACT(AF218, "INVALID")</formula>
    </cfRule>
  </conditionalFormatting>
  <conditionalFormatting sqref="AR218:AR220">
    <cfRule type="expression" priority="1237" aboveAverage="0" equalAverage="0" bottom="0" percent="0" rank="0" text="" dxfId="1235">
      <formula>NOT($AL218)</formula>
    </cfRule>
  </conditionalFormatting>
  <conditionalFormatting sqref="AQ218:AQ220">
    <cfRule type="expression" priority="1238" aboveAverage="0" equalAverage="0" bottom="0" percent="0" rank="0" text="" dxfId="1236">
      <formula>REPLACE($AQ218,8,LEN($AQ218),"")="unused_"</formula>
    </cfRule>
  </conditionalFormatting>
  <conditionalFormatting sqref="AJ218:AO218">
    <cfRule type="cellIs" priority="1239" operator="equal" aboveAverage="0" equalAverage="0" bottom="0" percent="0" rank="0" text="" dxfId="1237">
      <formula>0</formula>
    </cfRule>
  </conditionalFormatting>
  <conditionalFormatting sqref="AQ218:AQ220">
    <cfRule type="expression" priority="1240" aboveAverage="0" equalAverage="0" bottom="0" percent="0" rank="0" text="" dxfId="1238">
      <formula>NOT($AJ218)</formula>
    </cfRule>
    <cfRule type="expression" priority="1241" aboveAverage="0" equalAverage="0" bottom="0" percent="0" rank="0" text="" dxfId="1239">
      <formula>RIGHT($AQ218, 1)="*"</formula>
    </cfRule>
  </conditionalFormatting>
  <conditionalFormatting sqref="AS218:AS220">
    <cfRule type="expression" priority="1242" aboveAverage="0" equalAverage="0" bottom="0" percent="0" rank="0" text="" dxfId="1240">
      <formula>NOT($AN218)</formula>
    </cfRule>
  </conditionalFormatting>
  <conditionalFormatting sqref="AS218:AS220">
    <cfRule type="expression" priority="1243" aboveAverage="0" equalAverage="0" bottom="0" percent="0" rank="0" text="" dxfId="1241">
      <formula>NOT($AK218)</formula>
    </cfRule>
  </conditionalFormatting>
  <conditionalFormatting sqref="AR218:AR220">
    <cfRule type="cellIs" priority="1244" operator="equal" aboveAverage="0" equalAverage="0" bottom="0" percent="0" rank="0" text="" dxfId="1242">
      <formula>"Not Assigned"</formula>
    </cfRule>
  </conditionalFormatting>
  <conditionalFormatting sqref="AD218:AF220 AD221:AD227">
    <cfRule type="cellIs" priority="1245" operator="equal" aboveAverage="0" equalAverage="0" bottom="0" percent="0" rank="0" text="" dxfId="1243">
      <formula>"INVALID"</formula>
    </cfRule>
  </conditionalFormatting>
  <conditionalFormatting sqref="AJ218:AJ220">
    <cfRule type="cellIs" priority="1246" operator="equal" aboveAverage="0" equalAverage="0" bottom="0" percent="0" rank="0" text="" dxfId="1244">
      <formula>0</formula>
    </cfRule>
  </conditionalFormatting>
  <conditionalFormatting sqref="AK218:AK220">
    <cfRule type="cellIs" priority="1247" operator="equal" aboveAverage="0" equalAverage="0" bottom="0" percent="0" rank="0" text="" dxfId="1245">
      <formula>0</formula>
    </cfRule>
  </conditionalFormatting>
  <conditionalFormatting sqref="AL218:AL220">
    <cfRule type="cellIs" priority="1248" operator="equal" aboveAverage="0" equalAverage="0" bottom="0" percent="0" rank="0" text="" dxfId="1246">
      <formula>0</formula>
    </cfRule>
  </conditionalFormatting>
  <conditionalFormatting sqref="AM218:AM220">
    <cfRule type="cellIs" priority="1249" operator="equal" aboveAverage="0" equalAverage="0" bottom="0" percent="0" rank="0" text="" dxfId="1247">
      <formula>0</formula>
    </cfRule>
  </conditionalFormatting>
  <conditionalFormatting sqref="AN218:AN220">
    <cfRule type="cellIs" priority="1250" operator="equal" aboveAverage="0" equalAverage="0" bottom="0" percent="0" rank="0" text="" dxfId="1248">
      <formula>0</formula>
    </cfRule>
  </conditionalFormatting>
  <conditionalFormatting sqref="AP218:AP220">
    <cfRule type="cellIs" priority="1251" operator="equal" aboveAverage="0" equalAverage="0" bottom="0" percent="0" rank="0" text="" dxfId="1249">
      <formula>"INVALID"</formula>
    </cfRule>
  </conditionalFormatting>
  <conditionalFormatting sqref="AJ218:AJ220">
    <cfRule type="cellIs" priority="1252" operator="equal" aboveAverage="0" equalAverage="0" bottom="0" percent="0" rank="0" text="" dxfId="1250">
      <formula>"INVALID"</formula>
    </cfRule>
  </conditionalFormatting>
  <conditionalFormatting sqref="AK218:AK220">
    <cfRule type="cellIs" priority="1253" operator="equal" aboveAverage="0" equalAverage="0" bottom="0" percent="0" rank="0" text="" dxfId="1251">
      <formula>"INVALID"</formula>
    </cfRule>
  </conditionalFormatting>
  <conditionalFormatting sqref="AL218:AM220">
    <cfRule type="cellIs" priority="1254" operator="equal" aboveAverage="0" equalAverage="0" bottom="0" percent="0" rank="0" text="" dxfId="1252">
      <formula>"INVALID"</formula>
    </cfRule>
  </conditionalFormatting>
  <conditionalFormatting sqref="AK218:AK220">
    <cfRule type="cellIs" priority="1255" operator="equal" aboveAverage="0" equalAverage="0" bottom="0" percent="0" rank="0" text="" dxfId="1253">
      <formula>"INVALID"</formula>
    </cfRule>
  </conditionalFormatting>
  <conditionalFormatting sqref="AL218:AL220">
    <cfRule type="cellIs" priority="1256" operator="equal" aboveAverage="0" equalAverage="0" bottom="0" percent="0" rank="0" text="" dxfId="1254">
      <formula>"INVALID"</formula>
    </cfRule>
  </conditionalFormatting>
  <conditionalFormatting sqref="AM218:AM220">
    <cfRule type="cellIs" priority="1257" operator="equal" aboveAverage="0" equalAverage="0" bottom="0" percent="0" rank="0" text="" dxfId="1255">
      <formula>"INVALID"</formula>
    </cfRule>
  </conditionalFormatting>
  <conditionalFormatting sqref="AN218:AN220">
    <cfRule type="cellIs" priority="1258" operator="equal" aboveAverage="0" equalAverage="0" bottom="0" percent="0" rank="0" text="" dxfId="1256">
      <formula>"INVALID"</formula>
    </cfRule>
  </conditionalFormatting>
  <conditionalFormatting sqref="AO218:AO220">
    <cfRule type="cellIs" priority="1259" operator="equal" aboveAverage="0" equalAverage="0" bottom="0" percent="0" rank="0" text="" dxfId="1257">
      <formula>0</formula>
    </cfRule>
  </conditionalFormatting>
  <conditionalFormatting sqref="AO218:AO220">
    <cfRule type="cellIs" priority="1260" operator="equal" aboveAverage="0" equalAverage="0" bottom="0" percent="0" rank="0" text="" dxfId="1258">
      <formula>"INVALID"</formula>
    </cfRule>
  </conditionalFormatting>
  <conditionalFormatting sqref="AO218:AO220">
    <cfRule type="cellIs" priority="1261" operator="equal" aboveAverage="0" equalAverage="0" bottom="0" percent="0" rank="0" text="" dxfId="1259">
      <formula>"INVALID"</formula>
    </cfRule>
  </conditionalFormatting>
  <conditionalFormatting sqref="AR219:AR220">
    <cfRule type="cellIs" priority="1262" operator="equal" aboveAverage="0" equalAverage="0" bottom="0" percent="0" rank="0" text="" dxfId="1260">
      <formula>"Not Assigned"</formula>
    </cfRule>
  </conditionalFormatting>
  <conditionalFormatting sqref="AS219:AS220">
    <cfRule type="expression" priority="1263" aboveAverage="0" equalAverage="0" bottom="0" percent="0" rank="0" text="" dxfId="1261">
      <formula>EXACT(AF219, "INVALID")</formula>
    </cfRule>
  </conditionalFormatting>
  <conditionalFormatting sqref="AZ219:AZ220">
    <cfRule type="expression" priority="1264" aboveAverage="0" equalAverage="0" bottom="0" percent="0" rank="0" text="" dxfId="1262">
      <formula>AND(NOT(ISBLANK(AZ219)), EXACT(AF219, "INVALID"))</formula>
    </cfRule>
  </conditionalFormatting>
  <conditionalFormatting sqref="BA219:BA220">
    <cfRule type="expression" priority="1265" aboveAverage="0" equalAverage="0" bottom="0" percent="0" rank="0" text="" dxfId="1263">
      <formula>AND(NOT(ISBLANK(BA219)), EXACT(AF219, "INVALID"))</formula>
    </cfRule>
  </conditionalFormatting>
  <conditionalFormatting sqref="AJ219:AJ220">
    <cfRule type="cellIs" priority="1266" operator="equal" aboveAverage="0" equalAverage="0" bottom="0" percent="0" rank="0" text="" dxfId="1264">
      <formula>0</formula>
    </cfRule>
  </conditionalFormatting>
  <conditionalFormatting sqref="AK219:AK220">
    <cfRule type="cellIs" priority="1267" operator="equal" aboveAverage="0" equalAverage="0" bottom="0" percent="0" rank="0" text="" dxfId="1265">
      <formula>0</formula>
    </cfRule>
  </conditionalFormatting>
  <conditionalFormatting sqref="AL219:AL220">
    <cfRule type="cellIs" priority="1268" operator="equal" aboveAverage="0" equalAverage="0" bottom="0" percent="0" rank="0" text="" dxfId="1266">
      <formula>0</formula>
    </cfRule>
  </conditionalFormatting>
  <conditionalFormatting sqref="AM219:AM220">
    <cfRule type="cellIs" priority="1269" operator="equal" aboveAverage="0" equalAverage="0" bottom="0" percent="0" rank="0" text="" dxfId="1267">
      <formula>0</formula>
    </cfRule>
  </conditionalFormatting>
  <conditionalFormatting sqref="AN219:AN220">
    <cfRule type="cellIs" priority="1270" operator="equal" aboveAverage="0" equalAverage="0" bottom="0" percent="0" rank="0" text="" dxfId="1268">
      <formula>0</formula>
    </cfRule>
  </conditionalFormatting>
  <conditionalFormatting sqref="AP219:AP220">
    <cfRule type="cellIs" priority="1271" operator="equal" aboveAverage="0" equalAverage="0" bottom="0" percent="0" rank="0" text="" dxfId="1269">
      <formula>"INVALID"</formula>
    </cfRule>
  </conditionalFormatting>
  <conditionalFormatting sqref="AJ219:AJ220">
    <cfRule type="cellIs" priority="1272" operator="equal" aboveAverage="0" equalAverage="0" bottom="0" percent="0" rank="0" text="" dxfId="1270">
      <formula>"INVALID"</formula>
    </cfRule>
  </conditionalFormatting>
  <conditionalFormatting sqref="AK219:AK220">
    <cfRule type="cellIs" priority="1273" operator="equal" aboveAverage="0" equalAverage="0" bottom="0" percent="0" rank="0" text="" dxfId="1271">
      <formula>"INVALID"</formula>
    </cfRule>
  </conditionalFormatting>
  <conditionalFormatting sqref="AL219:AM220">
    <cfRule type="cellIs" priority="1274" operator="equal" aboveAverage="0" equalAverage="0" bottom="0" percent="0" rank="0" text="" dxfId="1272">
      <formula>"INVALID"</formula>
    </cfRule>
  </conditionalFormatting>
  <conditionalFormatting sqref="AK219:AK220">
    <cfRule type="cellIs" priority="1275" operator="equal" aboveAverage="0" equalAverage="0" bottom="0" percent="0" rank="0" text="" dxfId="1273">
      <formula>"INVALID"</formula>
    </cfRule>
  </conditionalFormatting>
  <conditionalFormatting sqref="AL219:AL220">
    <cfRule type="cellIs" priority="1276" operator="equal" aboveAverage="0" equalAverage="0" bottom="0" percent="0" rank="0" text="" dxfId="1274">
      <formula>"INVALID"</formula>
    </cfRule>
  </conditionalFormatting>
  <conditionalFormatting sqref="AM219:AM220">
    <cfRule type="cellIs" priority="1277" operator="equal" aboveAverage="0" equalAverage="0" bottom="0" percent="0" rank="0" text="" dxfId="1275">
      <formula>"INVALID"</formula>
    </cfRule>
  </conditionalFormatting>
  <conditionalFormatting sqref="AN219:AN220">
    <cfRule type="cellIs" priority="1278" operator="equal" aboveAverage="0" equalAverage="0" bottom="0" percent="0" rank="0" text="" dxfId="1276">
      <formula>"INVALID"</formula>
    </cfRule>
  </conditionalFormatting>
  <conditionalFormatting sqref="AO219:AO220">
    <cfRule type="cellIs" priority="1279" operator="equal" aboveAverage="0" equalAverage="0" bottom="0" percent="0" rank="0" text="" dxfId="1277">
      <formula>0</formula>
    </cfRule>
  </conditionalFormatting>
  <conditionalFormatting sqref="AO219:AO220">
    <cfRule type="cellIs" priority="1280" operator="equal" aboveAverage="0" equalAverage="0" bottom="0" percent="0" rank="0" text="" dxfId="1278">
      <formula>"INVALID"</formula>
    </cfRule>
  </conditionalFormatting>
  <conditionalFormatting sqref="AO219:AO220">
    <cfRule type="cellIs" priority="1281" operator="equal" aboveAverage="0" equalAverage="0" bottom="0" percent="0" rank="0" text="" dxfId="1279">
      <formula>"INVALID"</formula>
    </cfRule>
  </conditionalFormatting>
  <conditionalFormatting sqref="AR229:AR232">
    <cfRule type="cellIs" priority="1282" operator="equal" aboveAverage="0" equalAverage="0" bottom="0" percent="0" rank="0" text="" dxfId="1280">
      <formula>"Not Assigned"</formula>
    </cfRule>
  </conditionalFormatting>
  <conditionalFormatting sqref="AD229:AF232">
    <cfRule type="cellIs" priority="1283" operator="equal" aboveAverage="0" equalAverage="0" bottom="0" percent="0" rank="0" text="" dxfId="1281">
      <formula>"INVALID"</formula>
    </cfRule>
  </conditionalFormatting>
  <conditionalFormatting sqref="AS229:AS232">
    <cfRule type="expression" priority="1284" aboveAverage="0" equalAverage="0" bottom="0" percent="0" rank="0" text="" dxfId="1282">
      <formula>EXACT(AF229, "INVALID")</formula>
    </cfRule>
  </conditionalFormatting>
  <conditionalFormatting sqref="AZ229:AZ232">
    <cfRule type="expression" priority="1285" aboveAverage="0" equalAverage="0" bottom="0" percent="0" rank="0" text="" dxfId="1283">
      <formula>AND(NOT(ISBLANK(AZ229)), EXACT(AF229, "INVALID"))</formula>
    </cfRule>
  </conditionalFormatting>
  <conditionalFormatting sqref="BA229:BA232">
    <cfRule type="expression" priority="1286" aboveAverage="0" equalAverage="0" bottom="0" percent="0" rank="0" text="" dxfId="1284">
      <formula>AND(NOT(ISBLANK(BA229)), EXACT(AF229, "INVALID"))</formula>
    </cfRule>
  </conditionalFormatting>
  <conditionalFormatting sqref="AR229:AR232">
    <cfRule type="expression" priority="1287" aboveAverage="0" equalAverage="0" bottom="0" percent="0" rank="0" text="" dxfId="1285">
      <formula>NOT($AL229)</formula>
    </cfRule>
  </conditionalFormatting>
  <conditionalFormatting sqref="AQ229:AQ232">
    <cfRule type="expression" priority="1288" aboveAverage="0" equalAverage="0" bottom="0" percent="0" rank="0" text="" dxfId="1286">
      <formula>REPLACE($AQ229,8,LEN($AQ229),"")="unused_"</formula>
    </cfRule>
  </conditionalFormatting>
  <conditionalFormatting sqref="AJ229:AJ232">
    <cfRule type="cellIs" priority="1289" operator="equal" aboveAverage="0" equalAverage="0" bottom="0" percent="0" rank="0" text="" dxfId="1287">
      <formula>0</formula>
    </cfRule>
  </conditionalFormatting>
  <conditionalFormatting sqref="AK229:AK232">
    <cfRule type="cellIs" priority="1290" operator="equal" aboveAverage="0" equalAverage="0" bottom="0" percent="0" rank="0" text="" dxfId="1288">
      <formula>0</formula>
    </cfRule>
  </conditionalFormatting>
  <conditionalFormatting sqref="AL229:AL232">
    <cfRule type="cellIs" priority="1291" operator="equal" aboveAverage="0" equalAverage="0" bottom="0" percent="0" rank="0" text="" dxfId="1289">
      <formula>0</formula>
    </cfRule>
  </conditionalFormatting>
  <conditionalFormatting sqref="AM229:AM232">
    <cfRule type="cellIs" priority="1292" operator="equal" aboveAverage="0" equalAverage="0" bottom="0" percent="0" rank="0" text="" dxfId="1290">
      <formula>0</formula>
    </cfRule>
  </conditionalFormatting>
  <conditionalFormatting sqref="AN229:AN232">
    <cfRule type="cellIs" priority="1293" operator="equal" aboveAverage="0" equalAverage="0" bottom="0" percent="0" rank="0" text="" dxfId="1291">
      <formula>0</formula>
    </cfRule>
  </conditionalFormatting>
  <conditionalFormatting sqref="AP229:AP232">
    <cfRule type="cellIs" priority="1294" operator="equal" aboveAverage="0" equalAverage="0" bottom="0" percent="0" rank="0" text="" dxfId="1292">
      <formula>"INVALID"</formula>
    </cfRule>
  </conditionalFormatting>
  <conditionalFormatting sqref="AJ229:AJ232">
    <cfRule type="cellIs" priority="1295" operator="equal" aboveAverage="0" equalAverage="0" bottom="0" percent="0" rank="0" text="" dxfId="1293">
      <formula>"INVALID"</formula>
    </cfRule>
  </conditionalFormatting>
  <conditionalFormatting sqref="AK229:AK232">
    <cfRule type="cellIs" priority="1296" operator="equal" aboveAverage="0" equalAverage="0" bottom="0" percent="0" rank="0" text="" dxfId="1294">
      <formula>"INVALID"</formula>
    </cfRule>
  </conditionalFormatting>
  <conditionalFormatting sqref="AL229:AM232">
    <cfRule type="cellIs" priority="1297" operator="equal" aboveAverage="0" equalAverage="0" bottom="0" percent="0" rank="0" text="" dxfId="1295">
      <formula>"INVALID"</formula>
    </cfRule>
  </conditionalFormatting>
  <conditionalFormatting sqref="AK229:AK232">
    <cfRule type="cellIs" priority="1298" operator="equal" aboveAverage="0" equalAverage="0" bottom="0" percent="0" rank="0" text="" dxfId="1296">
      <formula>"INVALID"</formula>
    </cfRule>
  </conditionalFormatting>
  <conditionalFormatting sqref="AL229:AL232">
    <cfRule type="cellIs" priority="1299" operator="equal" aboveAverage="0" equalAverage="0" bottom="0" percent="0" rank="0" text="" dxfId="1297">
      <formula>"INVALID"</formula>
    </cfRule>
  </conditionalFormatting>
  <conditionalFormatting sqref="AM229:AM232">
    <cfRule type="cellIs" priority="1300" operator="equal" aboveAverage="0" equalAverage="0" bottom="0" percent="0" rank="0" text="" dxfId="1298">
      <formula>"INVALID"</formula>
    </cfRule>
  </conditionalFormatting>
  <conditionalFormatting sqref="AN229:AN232">
    <cfRule type="cellIs" priority="1301" operator="equal" aboveAverage="0" equalAverage="0" bottom="0" percent="0" rank="0" text="" dxfId="1299">
      <formula>"INVALID"</formula>
    </cfRule>
  </conditionalFormatting>
  <conditionalFormatting sqref="AQ229:AQ232">
    <cfRule type="expression" priority="1302" aboveAverage="0" equalAverage="0" bottom="0" percent="0" rank="0" text="" dxfId="1300">
      <formula>NOT($AJ229)</formula>
    </cfRule>
    <cfRule type="expression" priority="1303" aboveAverage="0" equalAverage="0" bottom="0" percent="0" rank="0" text="" dxfId="1301">
      <formula>RIGHT($AQ229, 1)="*"</formula>
    </cfRule>
  </conditionalFormatting>
  <conditionalFormatting sqref="AZ229:BA232">
    <cfRule type="expression" priority="1304" aboveAverage="0" equalAverage="0" bottom="0" percent="0" rank="0" text="" dxfId="1302">
      <formula>NOT($AN229)</formula>
    </cfRule>
  </conditionalFormatting>
  <conditionalFormatting sqref="AS229:AS232">
    <cfRule type="expression" priority="1305" aboveAverage="0" equalAverage="0" bottom="0" percent="0" rank="0" text="" dxfId="1303">
      <formula>NOT($AK229)</formula>
    </cfRule>
  </conditionalFormatting>
  <conditionalFormatting sqref="AO229:AO232">
    <cfRule type="cellIs" priority="1306" operator="equal" aboveAverage="0" equalAverage="0" bottom="0" percent="0" rank="0" text="" dxfId="1304">
      <formula>0</formula>
    </cfRule>
  </conditionalFormatting>
  <conditionalFormatting sqref="AO229:AO232">
    <cfRule type="cellIs" priority="1307" operator="equal" aboveAverage="0" equalAverage="0" bottom="0" percent="0" rank="0" text="" dxfId="1305">
      <formula>"INVALID"</formula>
    </cfRule>
  </conditionalFormatting>
  <conditionalFormatting sqref="AO229:AO232">
    <cfRule type="cellIs" priority="1308" operator="equal" aboveAverage="0" equalAverage="0" bottom="0" percent="0" rank="0" text="" dxfId="1306">
      <formula>"INVALID"</formula>
    </cfRule>
  </conditionalFormatting>
  <conditionalFormatting sqref="AR221:AR227">
    <cfRule type="cellIs" priority="1309" operator="equal" aboveAverage="0" equalAverage="0" bottom="0" percent="0" rank="0" text="" dxfId="1307">
      <formula>"Not Assigned"</formula>
    </cfRule>
  </conditionalFormatting>
  <conditionalFormatting sqref="AE221:AF227">
    <cfRule type="cellIs" priority="1310" operator="equal" aboveAverage="0" equalAverage="0" bottom="0" percent="0" rank="0" text="" dxfId="1308">
      <formula>"INVALID"</formula>
    </cfRule>
  </conditionalFormatting>
  <conditionalFormatting sqref="AS221:AS227">
    <cfRule type="expression" priority="1311" aboveAverage="0" equalAverage="0" bottom="0" percent="0" rank="0" text="" dxfId="1309">
      <formula>EXACT(AF221, "INVALID")</formula>
    </cfRule>
  </conditionalFormatting>
  <conditionalFormatting sqref="AZ221:AZ227">
    <cfRule type="expression" priority="1312" aboveAverage="0" equalAverage="0" bottom="0" percent="0" rank="0" text="" dxfId="1310">
      <formula>AND(NOT(ISBLANK(AZ221)), EXACT(AF221, "INVALID"))</formula>
    </cfRule>
  </conditionalFormatting>
  <conditionalFormatting sqref="BA221:BA227">
    <cfRule type="expression" priority="1313" aboveAverage="0" equalAverage="0" bottom="0" percent="0" rank="0" text="" dxfId="1311">
      <formula>AND(NOT(ISBLANK(BA221)), EXACT(AF221, "INVALID"))</formula>
    </cfRule>
  </conditionalFormatting>
  <conditionalFormatting sqref="AR221:AR227">
    <cfRule type="expression" priority="1314" aboveAverage="0" equalAverage="0" bottom="0" percent="0" rank="0" text="" dxfId="1312">
      <formula>NOT($AL221)</formula>
    </cfRule>
  </conditionalFormatting>
  <conditionalFormatting sqref="AQ221:AQ227">
    <cfRule type="expression" priority="1315" aboveAverage="0" equalAverage="0" bottom="0" percent="0" rank="0" text="" dxfId="1313">
      <formula>REPLACE($AQ221,8,LEN($AQ221),"")="unused_"</formula>
    </cfRule>
  </conditionalFormatting>
  <conditionalFormatting sqref="AJ221:AJ227">
    <cfRule type="cellIs" priority="1316" operator="equal" aboveAverage="0" equalAverage="0" bottom="0" percent="0" rank="0" text="" dxfId="1314">
      <formula>0</formula>
    </cfRule>
  </conditionalFormatting>
  <conditionalFormatting sqref="AK221:AK227">
    <cfRule type="cellIs" priority="1317" operator="equal" aboveAverage="0" equalAverage="0" bottom="0" percent="0" rank="0" text="" dxfId="1315">
      <formula>0</formula>
    </cfRule>
  </conditionalFormatting>
  <conditionalFormatting sqref="AL221:AL227">
    <cfRule type="cellIs" priority="1318" operator="equal" aboveAverage="0" equalAverage="0" bottom="0" percent="0" rank="0" text="" dxfId="1316">
      <formula>0</formula>
    </cfRule>
  </conditionalFormatting>
  <conditionalFormatting sqref="AM221:AM227">
    <cfRule type="cellIs" priority="1319" operator="equal" aboveAverage="0" equalAverage="0" bottom="0" percent="0" rank="0" text="" dxfId="1317">
      <formula>0</formula>
    </cfRule>
  </conditionalFormatting>
  <conditionalFormatting sqref="AN221:AN227">
    <cfRule type="cellIs" priority="1320" operator="equal" aboveAverage="0" equalAverage="0" bottom="0" percent="0" rank="0" text="" dxfId="1318">
      <formula>0</formula>
    </cfRule>
  </conditionalFormatting>
  <conditionalFormatting sqref="AP221:AP227">
    <cfRule type="cellIs" priority="1321" operator="equal" aboveAverage="0" equalAverage="0" bottom="0" percent="0" rank="0" text="" dxfId="1319">
      <formula>"INVALID"</formula>
    </cfRule>
  </conditionalFormatting>
  <conditionalFormatting sqref="AJ221:AJ227">
    <cfRule type="cellIs" priority="1322" operator="equal" aboveAverage="0" equalAverage="0" bottom="0" percent="0" rank="0" text="" dxfId="1320">
      <formula>"INVALID"</formula>
    </cfRule>
  </conditionalFormatting>
  <conditionalFormatting sqref="AK221:AK227">
    <cfRule type="cellIs" priority="1323" operator="equal" aboveAverage="0" equalAverage="0" bottom="0" percent="0" rank="0" text="" dxfId="1321">
      <formula>"INVALID"</formula>
    </cfRule>
  </conditionalFormatting>
  <conditionalFormatting sqref="AL221:AM227">
    <cfRule type="cellIs" priority="1324" operator="equal" aboveAverage="0" equalAverage="0" bottom="0" percent="0" rank="0" text="" dxfId="1322">
      <formula>"INVALID"</formula>
    </cfRule>
  </conditionalFormatting>
  <conditionalFormatting sqref="AK221:AK227">
    <cfRule type="cellIs" priority="1325" operator="equal" aboveAverage="0" equalAverage="0" bottom="0" percent="0" rank="0" text="" dxfId="1323">
      <formula>"INVALID"</formula>
    </cfRule>
  </conditionalFormatting>
  <conditionalFormatting sqref="AL221:AL227">
    <cfRule type="cellIs" priority="1326" operator="equal" aboveAverage="0" equalAverage="0" bottom="0" percent="0" rank="0" text="" dxfId="1324">
      <formula>"INVALID"</formula>
    </cfRule>
  </conditionalFormatting>
  <conditionalFormatting sqref="AM221:AM227">
    <cfRule type="cellIs" priority="1327" operator="equal" aboveAverage="0" equalAverage="0" bottom="0" percent="0" rank="0" text="" dxfId="1325">
      <formula>"INVALID"</formula>
    </cfRule>
  </conditionalFormatting>
  <conditionalFormatting sqref="AN221:AN227">
    <cfRule type="cellIs" priority="1328" operator="equal" aboveAverage="0" equalAverage="0" bottom="0" percent="0" rank="0" text="" dxfId="1326">
      <formula>"INVALID"</formula>
    </cfRule>
  </conditionalFormatting>
  <conditionalFormatting sqref="AQ221:AQ227">
    <cfRule type="expression" priority="1329" aboveAverage="0" equalAverage="0" bottom="0" percent="0" rank="0" text="" dxfId="1327">
      <formula>NOT($AJ221)</formula>
    </cfRule>
    <cfRule type="expression" priority="1330" aboveAverage="0" equalAverage="0" bottom="0" percent="0" rank="0" text="" dxfId="1328">
      <formula>RIGHT($AQ221, 1)="*"</formula>
    </cfRule>
  </conditionalFormatting>
  <conditionalFormatting sqref="AZ221:BA227">
    <cfRule type="expression" priority="1331" aboveAverage="0" equalAverage="0" bottom="0" percent="0" rank="0" text="" dxfId="1329">
      <formula>NOT($AN221)</formula>
    </cfRule>
  </conditionalFormatting>
  <conditionalFormatting sqref="AS221:AS227">
    <cfRule type="expression" priority="1332" aboveAverage="0" equalAverage="0" bottom="0" percent="0" rank="0" text="" dxfId="1330">
      <formula>NOT($AK221)</formula>
    </cfRule>
  </conditionalFormatting>
  <conditionalFormatting sqref="AO221:AO227">
    <cfRule type="cellIs" priority="1333" operator="equal" aboveAverage="0" equalAverage="0" bottom="0" percent="0" rank="0" text="" dxfId="1331">
      <formula>0</formula>
    </cfRule>
  </conditionalFormatting>
  <conditionalFormatting sqref="AO221:AO227">
    <cfRule type="cellIs" priority="1334" operator="equal" aboveAverage="0" equalAverage="0" bottom="0" percent="0" rank="0" text="" dxfId="1332">
      <formula>"INVALID"</formula>
    </cfRule>
  </conditionalFormatting>
  <conditionalFormatting sqref="AO221:AO227">
    <cfRule type="cellIs" priority="1335" operator="equal" aboveAverage="0" equalAverage="0" bottom="0" percent="0" rank="0" text="" dxfId="1333">
      <formula>"INVALID"</formula>
    </cfRule>
  </conditionalFormatting>
  <conditionalFormatting sqref="AR233:AR236">
    <cfRule type="cellIs" priority="1336" operator="equal" aboveAverage="0" equalAverage="0" bottom="0" percent="0" rank="0" text="" dxfId="1334">
      <formula>"Not Assigned"</formula>
    </cfRule>
  </conditionalFormatting>
  <conditionalFormatting sqref="AD233:AF236">
    <cfRule type="cellIs" priority="1337" operator="equal" aboveAverage="0" equalAverage="0" bottom="0" percent="0" rank="0" text="" dxfId="1335">
      <formula>"INVALID"</formula>
    </cfRule>
  </conditionalFormatting>
  <conditionalFormatting sqref="AS233:AS236">
    <cfRule type="expression" priority="1338" aboveAverage="0" equalAverage="0" bottom="0" percent="0" rank="0" text="" dxfId="1336">
      <formula>EXACT(AF233, "INVALID")</formula>
    </cfRule>
  </conditionalFormatting>
  <conditionalFormatting sqref="AZ233:AZ236">
    <cfRule type="expression" priority="1339" aboveAverage="0" equalAverage="0" bottom="0" percent="0" rank="0" text="" dxfId="1337">
      <formula>AND(NOT(ISBLANK(AZ233)), EXACT(AF233, "INVALID"))</formula>
    </cfRule>
  </conditionalFormatting>
  <conditionalFormatting sqref="BA233:BA236">
    <cfRule type="expression" priority="1340" aboveAverage="0" equalAverage="0" bottom="0" percent="0" rank="0" text="" dxfId="1338">
      <formula>AND(NOT(ISBLANK(BA233)), EXACT(AF233, "INVALID"))</formula>
    </cfRule>
  </conditionalFormatting>
  <conditionalFormatting sqref="AR233:AR236">
    <cfRule type="expression" priority="1341" aboveAverage="0" equalAverage="0" bottom="0" percent="0" rank="0" text="" dxfId="1339">
      <formula>NOT($AL233)</formula>
    </cfRule>
  </conditionalFormatting>
  <conditionalFormatting sqref="AQ233:AQ236">
    <cfRule type="expression" priority="1342" aboveAverage="0" equalAverage="0" bottom="0" percent="0" rank="0" text="" dxfId="1340">
      <formula>REPLACE($AQ233,8,LEN($AQ233),"")="unused_"</formula>
    </cfRule>
  </conditionalFormatting>
  <conditionalFormatting sqref="AJ233:AJ236">
    <cfRule type="cellIs" priority="1343" operator="equal" aboveAverage="0" equalAverage="0" bottom="0" percent="0" rank="0" text="" dxfId="1341">
      <formula>0</formula>
    </cfRule>
  </conditionalFormatting>
  <conditionalFormatting sqref="AK233:AK236">
    <cfRule type="cellIs" priority="1344" operator="equal" aboveAverage="0" equalAverage="0" bottom="0" percent="0" rank="0" text="" dxfId="1342">
      <formula>0</formula>
    </cfRule>
  </conditionalFormatting>
  <conditionalFormatting sqref="AL233:AL236">
    <cfRule type="cellIs" priority="1345" operator="equal" aboveAverage="0" equalAverage="0" bottom="0" percent="0" rank="0" text="" dxfId="1343">
      <formula>0</formula>
    </cfRule>
  </conditionalFormatting>
  <conditionalFormatting sqref="AM233:AM236">
    <cfRule type="cellIs" priority="1346" operator="equal" aboveAverage="0" equalAverage="0" bottom="0" percent="0" rank="0" text="" dxfId="1344">
      <formula>0</formula>
    </cfRule>
  </conditionalFormatting>
  <conditionalFormatting sqref="AN233:AN236">
    <cfRule type="cellIs" priority="1347" operator="equal" aboveAverage="0" equalAverage="0" bottom="0" percent="0" rank="0" text="" dxfId="1345">
      <formula>0</formula>
    </cfRule>
  </conditionalFormatting>
  <conditionalFormatting sqref="AP233:AP236">
    <cfRule type="cellIs" priority="1348" operator="equal" aboveAverage="0" equalAverage="0" bottom="0" percent="0" rank="0" text="" dxfId="1346">
      <formula>"INVALID"</formula>
    </cfRule>
  </conditionalFormatting>
  <conditionalFormatting sqref="AJ233:AJ236">
    <cfRule type="cellIs" priority="1349" operator="equal" aboveAverage="0" equalAverage="0" bottom="0" percent="0" rank="0" text="" dxfId="1347">
      <formula>"INVALID"</formula>
    </cfRule>
  </conditionalFormatting>
  <conditionalFormatting sqref="AK233:AK236">
    <cfRule type="cellIs" priority="1350" operator="equal" aboveAverage="0" equalAverage="0" bottom="0" percent="0" rank="0" text="" dxfId="1348">
      <formula>"INVALID"</formula>
    </cfRule>
  </conditionalFormatting>
  <conditionalFormatting sqref="AL233:AM236">
    <cfRule type="cellIs" priority="1351" operator="equal" aboveAverage="0" equalAverage="0" bottom="0" percent="0" rank="0" text="" dxfId="1349">
      <formula>"INVALID"</formula>
    </cfRule>
  </conditionalFormatting>
  <conditionalFormatting sqref="AK233:AK236">
    <cfRule type="cellIs" priority="1352" operator="equal" aboveAverage="0" equalAverage="0" bottom="0" percent="0" rank="0" text="" dxfId="1350">
      <formula>"INVALID"</formula>
    </cfRule>
  </conditionalFormatting>
  <conditionalFormatting sqref="AL233:AL236">
    <cfRule type="cellIs" priority="1353" operator="equal" aboveAverage="0" equalAverage="0" bottom="0" percent="0" rank="0" text="" dxfId="1351">
      <formula>"INVALID"</formula>
    </cfRule>
  </conditionalFormatting>
  <conditionalFormatting sqref="AM233:AM236">
    <cfRule type="cellIs" priority="1354" operator="equal" aboveAverage="0" equalAverage="0" bottom="0" percent="0" rank="0" text="" dxfId="1352">
      <formula>"INVALID"</formula>
    </cfRule>
  </conditionalFormatting>
  <conditionalFormatting sqref="AN233:AN236">
    <cfRule type="cellIs" priority="1355" operator="equal" aboveAverage="0" equalAverage="0" bottom="0" percent="0" rank="0" text="" dxfId="1353">
      <formula>"INVALID"</formula>
    </cfRule>
  </conditionalFormatting>
  <conditionalFormatting sqref="AQ233:AQ236">
    <cfRule type="expression" priority="1356" aboveAverage="0" equalAverage="0" bottom="0" percent="0" rank="0" text="" dxfId="1354">
      <formula>NOT($AJ233)</formula>
    </cfRule>
    <cfRule type="expression" priority="1357" aboveAverage="0" equalAverage="0" bottom="0" percent="0" rank="0" text="" dxfId="1355">
      <formula>RIGHT($AQ233, 1)="*"</formula>
    </cfRule>
  </conditionalFormatting>
  <conditionalFormatting sqref="AZ233:BA236">
    <cfRule type="expression" priority="1358" aboveAverage="0" equalAverage="0" bottom="0" percent="0" rank="0" text="" dxfId="1356">
      <formula>NOT($AN233)</formula>
    </cfRule>
  </conditionalFormatting>
  <conditionalFormatting sqref="AS233:AS236">
    <cfRule type="expression" priority="1359" aboveAverage="0" equalAverage="0" bottom="0" percent="0" rank="0" text="" dxfId="1357">
      <formula>NOT($AK233)</formula>
    </cfRule>
  </conditionalFormatting>
  <conditionalFormatting sqref="AO233:AO236">
    <cfRule type="cellIs" priority="1360" operator="equal" aboveAverage="0" equalAverage="0" bottom="0" percent="0" rank="0" text="" dxfId="1358">
      <formula>0</formula>
    </cfRule>
  </conditionalFormatting>
  <conditionalFormatting sqref="AO233:AO236">
    <cfRule type="cellIs" priority="1361" operator="equal" aboveAverage="0" equalAverage="0" bottom="0" percent="0" rank="0" text="" dxfId="1359">
      <formula>"INVALID"</formula>
    </cfRule>
  </conditionalFormatting>
  <conditionalFormatting sqref="AO233:AO236">
    <cfRule type="cellIs" priority="1362" operator="equal" aboveAverage="0" equalAverage="0" bottom="0" percent="0" rank="0" text="" dxfId="1360">
      <formula>"INVALID"</formula>
    </cfRule>
  </conditionalFormatting>
  <conditionalFormatting sqref="O215">
    <cfRule type="cellIs" priority="1363" operator="equal" aboveAverage="0" equalAverage="0" bottom="0" percent="0" rank="0" text="" dxfId="1361">
      <formula>"INVALID"</formula>
    </cfRule>
  </conditionalFormatting>
  <conditionalFormatting sqref="P215">
    <cfRule type="cellIs" priority="1364" operator="equal" aboveAverage="0" equalAverage="0" bottom="0" percent="0" rank="0" text="" dxfId="1362">
      <formula>"INVALID"</formula>
    </cfRule>
  </conditionalFormatting>
  <conditionalFormatting sqref="Q215">
    <cfRule type="cellIs" priority="1365" operator="equal" aboveAverage="0" equalAverage="0" bottom="0" percent="0" rank="0" text="" dxfId="1363">
      <formula>"INVALID"</formula>
    </cfRule>
  </conditionalFormatting>
  <conditionalFormatting sqref="R215">
    <cfRule type="cellIs" priority="1366" operator="equal" aboveAverage="0" equalAverage="0" bottom="0" percent="0" rank="0" text="" dxfId="1364">
      <formula>"INVALID"</formula>
    </cfRule>
  </conditionalFormatting>
  <conditionalFormatting sqref="AQ422:AQ423">
    <cfRule type="expression" priority="1367" aboveAverage="0" equalAverage="0" bottom="0" percent="0" rank="0" text="" dxfId="1365">
      <formula>REPLACE($AQ422,8,LEN($AQ422),"")="unused_"</formula>
    </cfRule>
  </conditionalFormatting>
  <conditionalFormatting sqref="BD422:BD423">
    <cfRule type="cellIs" priority="1368" operator="equal" aboveAverage="0" equalAverage="0" bottom="0" percent="0" rank="0" text="" dxfId="1366">
      <formula>"Not Assigned"</formula>
    </cfRule>
  </conditionalFormatting>
  <conditionalFormatting sqref="S422:S423">
    <cfRule type="cellIs" priority="1369" operator="equal" aboveAverage="0" equalAverage="0" bottom="0" percent="0" rank="0" text="" dxfId="1367">
      <formula>"INVALID"</formula>
    </cfRule>
  </conditionalFormatting>
  <conditionalFormatting sqref="S422:S423">
    <cfRule type="cellIs" priority="1370" operator="equal" aboveAverage="0" equalAverage="0" bottom="0" percent="0" rank="0" text="" dxfId="1368">
      <formula>"INVALID"</formula>
    </cfRule>
  </conditionalFormatting>
  <conditionalFormatting sqref="AQ492:AQ496">
    <cfRule type="expression" priority="1371" aboveAverage="0" equalAverage="0" bottom="0" percent="0" rank="0" text="" dxfId="1369">
      <formula>REPLACE($AQ492,8,LEN($AQ492),"")="unused_"</formula>
    </cfRule>
  </conditionalFormatting>
  <conditionalFormatting sqref="BD459:BD460 BD465:BD468">
    <cfRule type="cellIs" priority="1372" operator="equal" aboveAverage="0" equalAverage="0" bottom="0" percent="0" rank="0" text="" dxfId="1370">
      <formula>"Not Assigned"</formula>
    </cfRule>
  </conditionalFormatting>
  <conditionalFormatting sqref="AR458">
    <cfRule type="cellIs" priority="1373" operator="equal" aboveAverage="0" equalAverage="0" bottom="0" percent="0" rank="0" text="" dxfId="1371">
      <formula>"Not Assigned"</formula>
    </cfRule>
  </conditionalFormatting>
  <conditionalFormatting sqref="BD469:BD470">
    <cfRule type="cellIs" priority="1374" operator="equal" aboveAverage="0" equalAverage="0" bottom="0" percent="0" rank="0" text="" dxfId="1372">
      <formula>"Not Assigned"</formula>
    </cfRule>
  </conditionalFormatting>
  <conditionalFormatting sqref="BD471:BD472">
    <cfRule type="cellIs" priority="1375" operator="equal" aboveAverage="0" equalAverage="0" bottom="0" percent="0" rank="0" text="" dxfId="1373">
      <formula>"Not Assigned"</formula>
    </cfRule>
  </conditionalFormatting>
  <conditionalFormatting sqref="BD473:BD474">
    <cfRule type="cellIs" priority="1376" operator="equal" aboveAverage="0" equalAverage="0" bottom="0" percent="0" rank="0" text="" dxfId="1374">
      <formula>"Not Assigned"</formula>
    </cfRule>
  </conditionalFormatting>
  <conditionalFormatting sqref="BD475:BD476">
    <cfRule type="cellIs" priority="1377" operator="equal" aboveAverage="0" equalAverage="0" bottom="0" percent="0" rank="0" text="" dxfId="1375">
      <formula>"Not Assigned"</formula>
    </cfRule>
  </conditionalFormatting>
  <conditionalFormatting sqref="BD477:BD478">
    <cfRule type="cellIs" priority="1378" operator="equal" aboveAverage="0" equalAverage="0" bottom="0" percent="0" rank="0" text="" dxfId="1376">
      <formula>"Not Assigned"</formula>
    </cfRule>
  </conditionalFormatting>
  <conditionalFormatting sqref="BD479:BD480">
    <cfRule type="cellIs" priority="1379" operator="equal" aboveAverage="0" equalAverage="0" bottom="0" percent="0" rank="0" text="" dxfId="1377">
      <formula>"Not Assigned"</formula>
    </cfRule>
  </conditionalFormatting>
  <conditionalFormatting sqref="BD481:BD482">
    <cfRule type="cellIs" priority="1380" operator="equal" aboveAverage="0" equalAverage="0" bottom="0" percent="0" rank="0" text="" dxfId="1378">
      <formula>"Not Assigned"</formula>
    </cfRule>
  </conditionalFormatting>
  <conditionalFormatting sqref="BD487:BD488">
    <cfRule type="cellIs" priority="1381" operator="equal" aboveAverage="0" equalAverage="0" bottom="0" percent="0" rank="0" text="" dxfId="1379">
      <formula>"Not Assigned"</formula>
    </cfRule>
  </conditionalFormatting>
  <conditionalFormatting sqref="BD489:BD490">
    <cfRule type="cellIs" priority="1382" operator="equal" aboveAverage="0" equalAverage="0" bottom="0" percent="0" rank="0" text="" dxfId="1380">
      <formula>"Not Assigned"</formula>
    </cfRule>
  </conditionalFormatting>
  <conditionalFormatting sqref="AQ487:AQ490">
    <cfRule type="expression" priority="1383" aboveAverage="0" equalAverage="0" bottom="0" percent="0" rank="0" text="" dxfId="1381">
      <formula>REPLACE($AQ487,8,LEN($AQ487),"")="unused_"</formula>
    </cfRule>
  </conditionalFormatting>
  <conditionalFormatting sqref="AQ483:AQ486">
    <cfRule type="expression" priority="1384" aboveAverage="0" equalAverage="0" bottom="0" percent="0" rank="0" text="" dxfId="1382">
      <formula>RIGHT($AQ483, 1)="*"</formula>
    </cfRule>
    <cfRule type="expression" priority="1385" aboveAverage="0" equalAverage="0" bottom="0" percent="0" rank="0" text="" dxfId="1383">
      <formula>REPLACE($AQ483,8,LEN($AQ483),"")="unused_"</formula>
    </cfRule>
  </conditionalFormatting>
  <conditionalFormatting sqref="BD483:BD484">
    <cfRule type="cellIs" priority="1386" operator="equal" aboveAverage="0" equalAverage="0" bottom="0" percent="0" rank="0" text="" dxfId="1384">
      <formula>"Not Assigned"</formula>
    </cfRule>
  </conditionalFormatting>
  <conditionalFormatting sqref="BD485:BD486">
    <cfRule type="cellIs" priority="1387" operator="equal" aboveAverage="0" equalAverage="0" bottom="0" percent="0" rank="0" text="" dxfId="1385">
      <formula>"Not Assigned"</formula>
    </cfRule>
  </conditionalFormatting>
  <conditionalFormatting sqref="BD491">
    <cfRule type="cellIs" priority="1388" operator="equal" aboveAverage="0" equalAverage="0" bottom="0" percent="0" rank="0" text="" dxfId="1386">
      <formula>"Not Assigned"</formula>
    </cfRule>
  </conditionalFormatting>
  <conditionalFormatting sqref="AQ491">
    <cfRule type="expression" priority="1389" aboveAverage="0" equalAverage="0" bottom="0" percent="0" rank="0" text="" dxfId="1387">
      <formula>REPLACE($AQ491,8,LEN($AQ491),"")="unused_"</formula>
    </cfRule>
  </conditionalFormatting>
  <conditionalFormatting sqref="S459:S460 S465:S491">
    <cfRule type="cellIs" priority="1390" operator="equal" aboveAverage="0" equalAverage="0" bottom="0" percent="0" rank="0" text="" dxfId="1388">
      <formula>"INVALID"</formula>
    </cfRule>
  </conditionalFormatting>
  <conditionalFormatting sqref="S459:S460 S465:S491">
    <cfRule type="cellIs" priority="1391" operator="equal" aboveAverage="0" equalAverage="0" bottom="0" percent="0" rank="0" text="" dxfId="1389">
      <formula>"INVALID"</formula>
    </cfRule>
  </conditionalFormatting>
  <conditionalFormatting sqref="BD492:BD496">
    <cfRule type="cellIs" priority="1392" operator="equal" aboveAverage="0" equalAverage="0" bottom="0" percent="0" rank="0" text="" dxfId="1390">
      <formula>"Not Assigned"</formula>
    </cfRule>
  </conditionalFormatting>
  <conditionalFormatting sqref="S492:S496">
    <cfRule type="cellIs" priority="1393" operator="equal" aboveAverage="0" equalAverage="0" bottom="0" percent="0" rank="0" text="" dxfId="1391">
      <formula>"INVALID"</formula>
    </cfRule>
  </conditionalFormatting>
  <conditionalFormatting sqref="S492:S496">
    <cfRule type="cellIs" priority="1394" operator="equal" aboveAverage="0" equalAverage="0" bottom="0" percent="0" rank="0" text="" dxfId="1392">
      <formula>"INVALID"</formula>
    </cfRule>
  </conditionalFormatting>
  <conditionalFormatting sqref="AQ461:AQ462">
    <cfRule type="expression" priority="1395" aboveAverage="0" equalAverage="0" bottom="0" percent="0" rank="0" text="" dxfId="1393">
      <formula>REPLACE($AQ461,8,LEN($AQ461),"")="unused_"</formula>
    </cfRule>
  </conditionalFormatting>
  <conditionalFormatting sqref="BD461:BD462">
    <cfRule type="cellIs" priority="1396" operator="equal" aboveAverage="0" equalAverage="0" bottom="0" percent="0" rank="0" text="" dxfId="1394">
      <formula>"Not Assigned"</formula>
    </cfRule>
  </conditionalFormatting>
  <conditionalFormatting sqref="S461:S462">
    <cfRule type="cellIs" priority="1397" operator="equal" aboveAverage="0" equalAverage="0" bottom="0" percent="0" rank="0" text="" dxfId="1395">
      <formula>"INVALID"</formula>
    </cfRule>
  </conditionalFormatting>
  <conditionalFormatting sqref="S461:S462">
    <cfRule type="cellIs" priority="1398" operator="equal" aboveAverage="0" equalAverage="0" bottom="0" percent="0" rank="0" text="" dxfId="1396">
      <formula>"INVALID"</formula>
    </cfRule>
  </conditionalFormatting>
  <conditionalFormatting sqref="AQ463:AQ464">
    <cfRule type="expression" priority="1399" aboveAverage="0" equalAverage="0" bottom="0" percent="0" rank="0" text="" dxfId="1397">
      <formula>REPLACE($AQ463,8,LEN($AQ463),"")="unused_"</formula>
    </cfRule>
  </conditionalFormatting>
  <conditionalFormatting sqref="BD463:BD464">
    <cfRule type="cellIs" priority="1400" operator="equal" aboveAverage="0" equalAverage="0" bottom="0" percent="0" rank="0" text="" dxfId="1398">
      <formula>"Not Assigned"</formula>
    </cfRule>
  </conditionalFormatting>
  <conditionalFormatting sqref="S463:S464">
    <cfRule type="cellIs" priority="1401" operator="equal" aboveAverage="0" equalAverage="0" bottom="0" percent="0" rank="0" text="" dxfId="1399">
      <formula>"INVALID"</formula>
    </cfRule>
  </conditionalFormatting>
  <conditionalFormatting sqref="S463:S464">
    <cfRule type="cellIs" priority="1402" operator="equal" aboveAverage="0" equalAverage="0" bottom="0" percent="0" rank="0" text="" dxfId="1400">
      <formula>"INVALID"</formula>
    </cfRule>
  </conditionalFormatting>
  <conditionalFormatting sqref="BD1086:BD1098 BD1100:BD1101">
    <cfRule type="cellIs" priority="1403" operator="equal" aboveAverage="0" equalAverage="0" bottom="0" percent="0" rank="0" text="" dxfId="1401">
      <formula>"Not Assigned"</formula>
    </cfRule>
  </conditionalFormatting>
  <conditionalFormatting sqref="AQ1086:AQ1098">
    <cfRule type="expression" priority="1404" aboveAverage="0" equalAverage="0" bottom="0" percent="0" rank="0" text="" dxfId="1402">
      <formula>REPLACE($AQ1086,8,LEN($AQ1086),"")="unused_"</formula>
    </cfRule>
  </conditionalFormatting>
  <conditionalFormatting sqref="S1099:S1101">
    <cfRule type="cellIs" priority="1405" operator="equal" aboveAverage="0" equalAverage="0" bottom="0" percent="0" rank="0" text="" dxfId="1403">
      <formula>"INVALID"</formula>
    </cfRule>
  </conditionalFormatting>
  <conditionalFormatting sqref="S1099:S1101">
    <cfRule type="cellIs" priority="1406" operator="equal" aboveAverage="0" equalAverage="0" bottom="0" percent="0" rank="0" text="" dxfId="1404">
      <formula>"INVALID"</formula>
    </cfRule>
  </conditionalFormatting>
  <conditionalFormatting sqref="AS103">
    <cfRule type="expression" priority="1407" aboveAverage="0" equalAverage="0" bottom="0" percent="0" rank="0" text="" dxfId="1405">
      <formula>EXACT(AF103, "INVALID")</formula>
    </cfRule>
  </conditionalFormatting>
  <conditionalFormatting sqref="AZ103">
    <cfRule type="expression" priority="1408" aboveAverage="0" equalAverage="0" bottom="0" percent="0" rank="0" text="" dxfId="1406">
      <formula>AND(NOT(ISBLANK(AZ103)), EXACT(AF103, "INVALID"))</formula>
    </cfRule>
  </conditionalFormatting>
  <conditionalFormatting sqref="BA103">
    <cfRule type="expression" priority="1409" aboveAverage="0" equalAverage="0" bottom="0" percent="0" rank="0" text="" dxfId="1407">
      <formula>AND(NOT(ISBLANK(BA103)), EXACT(AF103, "INVALID"))</formula>
    </cfRule>
  </conditionalFormatting>
  <conditionalFormatting sqref="AR103">
    <cfRule type="expression" priority="1410" aboveAverage="0" equalAverage="0" bottom="0" percent="0" rank="0" text="" dxfId="1408">
      <formula>NOT($AL103)</formula>
    </cfRule>
  </conditionalFormatting>
  <conditionalFormatting sqref="AQ103">
    <cfRule type="expression" priority="1411" aboveAverage="0" equalAverage="0" bottom="0" percent="0" rank="0" text="" dxfId="1409">
      <formula>REPLACE($AQ103,8,LEN($AQ103),"")="unused_"</formula>
    </cfRule>
  </conditionalFormatting>
  <conditionalFormatting sqref="AQ103">
    <cfRule type="expression" priority="1412" aboveAverage="0" equalAverage="0" bottom="0" percent="0" rank="0" text="" dxfId="1410">
      <formula>NOT($AJ103)</formula>
    </cfRule>
    <cfRule type="expression" priority="1413" aboveAverage="0" equalAverage="0" bottom="0" percent="0" rank="0" text="" dxfId="1411">
      <formula>RIGHT($AQ103, 1)="*"</formula>
    </cfRule>
  </conditionalFormatting>
  <conditionalFormatting sqref="AS103">
    <cfRule type="expression" priority="1414" aboveAverage="0" equalAverage="0" bottom="0" percent="0" rank="0" text="" dxfId="1412">
      <formula>NOT($AN103)</formula>
    </cfRule>
  </conditionalFormatting>
  <conditionalFormatting sqref="AS103">
    <cfRule type="expression" priority="1415" aboveAverage="0" equalAverage="0" bottom="0" percent="0" rank="0" text="" dxfId="1413">
      <formula>NOT($AK103)</formula>
    </cfRule>
  </conditionalFormatting>
  <conditionalFormatting sqref="AD98:AF98">
    <cfRule type="cellIs" priority="1416" operator="equal" aboveAverage="0" equalAverage="0" bottom="0" percent="0" rank="0" text="" dxfId="1414">
      <formula>"INVALID"</formula>
    </cfRule>
  </conditionalFormatting>
  <conditionalFormatting sqref="AR98">
    <cfRule type="cellIs" priority="1417" operator="equal" aboveAverage="0" equalAverage="0" bottom="0" percent="0" rank="0" text="" dxfId="1415">
      <formula>"Not Assigned"</formula>
    </cfRule>
  </conditionalFormatting>
  <conditionalFormatting sqref="AS98">
    <cfRule type="expression" priority="1418" aboveAverage="0" equalAverage="0" bottom="0" percent="0" rank="0" text="" dxfId="1416">
      <formula>EXACT(AF98, "INVALID")</formula>
    </cfRule>
  </conditionalFormatting>
  <conditionalFormatting sqref="AZ98">
    <cfRule type="expression" priority="1419" aboveAverage="0" equalAverage="0" bottom="0" percent="0" rank="0" text="" dxfId="1417">
      <formula>AND(NOT(ISBLANK(AZ98)), EXACT(AF98, "INVALID"))</formula>
    </cfRule>
  </conditionalFormatting>
  <conditionalFormatting sqref="BA98">
    <cfRule type="expression" priority="1420" aboveAverage="0" equalAverage="0" bottom="0" percent="0" rank="0" text="" dxfId="1418">
      <formula>AND(NOT(ISBLANK(BA98)), EXACT(AF98, "INVALID"))</formula>
    </cfRule>
  </conditionalFormatting>
  <conditionalFormatting sqref="AR98">
    <cfRule type="expression" priority="1421" aboveAverage="0" equalAverage="0" bottom="0" percent="0" rank="0" text="" dxfId="1419">
      <formula>NOT($AL98)</formula>
    </cfRule>
  </conditionalFormatting>
  <conditionalFormatting sqref="AQ98">
    <cfRule type="expression" priority="1422" aboveAverage="0" equalAverage="0" bottom="0" percent="0" rank="0" text="" dxfId="1420">
      <formula>REPLACE($AQ98,8,LEN($AQ98),"")="unused_"</formula>
    </cfRule>
  </conditionalFormatting>
  <conditionalFormatting sqref="AJ98">
    <cfRule type="cellIs" priority="1423" operator="equal" aboveAverage="0" equalAverage="0" bottom="0" percent="0" rank="0" text="" dxfId="1421">
      <formula>0</formula>
    </cfRule>
  </conditionalFormatting>
  <conditionalFormatting sqref="AK98">
    <cfRule type="cellIs" priority="1424" operator="equal" aboveAverage="0" equalAverage="0" bottom="0" percent="0" rank="0" text="" dxfId="1422">
      <formula>0</formula>
    </cfRule>
  </conditionalFormatting>
  <conditionalFormatting sqref="AL98">
    <cfRule type="cellIs" priority="1425" operator="equal" aboveAverage="0" equalAverage="0" bottom="0" percent="0" rank="0" text="" dxfId="1423">
      <formula>0</formula>
    </cfRule>
  </conditionalFormatting>
  <conditionalFormatting sqref="AM98">
    <cfRule type="cellIs" priority="1426" operator="equal" aboveAverage="0" equalAverage="0" bottom="0" percent="0" rank="0" text="" dxfId="1424">
      <formula>0</formula>
    </cfRule>
  </conditionalFormatting>
  <conditionalFormatting sqref="AN98">
    <cfRule type="cellIs" priority="1427" operator="equal" aboveAverage="0" equalAverage="0" bottom="0" percent="0" rank="0" text="" dxfId="1425">
      <formula>0</formula>
    </cfRule>
  </conditionalFormatting>
  <conditionalFormatting sqref="AP98">
    <cfRule type="cellIs" priority="1428" operator="equal" aboveAverage="0" equalAverage="0" bottom="0" percent="0" rank="0" text="" dxfId="1426">
      <formula>"INVALID"</formula>
    </cfRule>
  </conditionalFormatting>
  <conditionalFormatting sqref="AJ98">
    <cfRule type="cellIs" priority="1429" operator="equal" aboveAverage="0" equalAverage="0" bottom="0" percent="0" rank="0" text="" dxfId="1427">
      <formula>"INVALID"</formula>
    </cfRule>
  </conditionalFormatting>
  <conditionalFormatting sqref="AK98">
    <cfRule type="cellIs" priority="1430" operator="equal" aboveAverage="0" equalAverage="0" bottom="0" percent="0" rank="0" text="" dxfId="1428">
      <formula>"INVALID"</formula>
    </cfRule>
  </conditionalFormatting>
  <conditionalFormatting sqref="AL98:AM98">
    <cfRule type="cellIs" priority="1431" operator="equal" aboveAverage="0" equalAverage="0" bottom="0" percent="0" rank="0" text="" dxfId="1429">
      <formula>"INVALID"</formula>
    </cfRule>
  </conditionalFormatting>
  <conditionalFormatting sqref="AK98">
    <cfRule type="cellIs" priority="1432" operator="equal" aboveAverage="0" equalAverage="0" bottom="0" percent="0" rank="0" text="" dxfId="1430">
      <formula>"INVALID"</formula>
    </cfRule>
  </conditionalFormatting>
  <conditionalFormatting sqref="AL98">
    <cfRule type="cellIs" priority="1433" operator="equal" aboveAverage="0" equalAverage="0" bottom="0" percent="0" rank="0" text="" dxfId="1431">
      <formula>"INVALID"</formula>
    </cfRule>
  </conditionalFormatting>
  <conditionalFormatting sqref="AM98">
    <cfRule type="cellIs" priority="1434" operator="equal" aboveAverage="0" equalAverage="0" bottom="0" percent="0" rank="0" text="" dxfId="1432">
      <formula>"INVALID"</formula>
    </cfRule>
  </conditionalFormatting>
  <conditionalFormatting sqref="AN98">
    <cfRule type="cellIs" priority="1435" operator="equal" aboveAverage="0" equalAverage="0" bottom="0" percent="0" rank="0" text="" dxfId="1433">
      <formula>"INVALID"</formula>
    </cfRule>
  </conditionalFormatting>
  <conditionalFormatting sqref="AQ98">
    <cfRule type="expression" priority="1436" aboveAverage="0" equalAverage="0" bottom="0" percent="0" rank="0" text="" dxfId="1434">
      <formula>NOT($AJ98)</formula>
    </cfRule>
    <cfRule type="expression" priority="1437" aboveAverage="0" equalAverage="0" bottom="0" percent="0" rank="0" text="" dxfId="1435">
      <formula>RIGHT($AQ98, 1)="*"</formula>
    </cfRule>
  </conditionalFormatting>
  <conditionalFormatting sqref="AZ98:BA98">
    <cfRule type="expression" priority="1438" aboveAverage="0" equalAverage="0" bottom="0" percent="0" rank="0" text="" dxfId="1436">
      <formula>NOT($AN98)</formula>
    </cfRule>
  </conditionalFormatting>
  <conditionalFormatting sqref="AS98">
    <cfRule type="expression" priority="1439" aboveAverage="0" equalAverage="0" bottom="0" percent="0" rank="0" text="" dxfId="1437">
      <formula>NOT($AK98)</formula>
    </cfRule>
  </conditionalFormatting>
  <conditionalFormatting sqref="AO98">
    <cfRule type="cellIs" priority="1440" operator="equal" aboveAverage="0" equalAverage="0" bottom="0" percent="0" rank="0" text="" dxfId="1438">
      <formula>0</formula>
    </cfRule>
  </conditionalFormatting>
  <conditionalFormatting sqref="AO98">
    <cfRule type="cellIs" priority="1441" operator="equal" aboveAverage="0" equalAverage="0" bottom="0" percent="0" rank="0" text="" dxfId="1439">
      <formula>"INVALID"</formula>
    </cfRule>
  </conditionalFormatting>
  <conditionalFormatting sqref="AO98">
    <cfRule type="cellIs" priority="1442" operator="equal" aboveAverage="0" equalAverage="0" bottom="0" percent="0" rank="0" text="" dxfId="1440">
      <formula>"INVALID"</formula>
    </cfRule>
  </conditionalFormatting>
  <conditionalFormatting sqref="AD99:AF101 AD103:AF103">
    <cfRule type="cellIs" priority="1443" operator="equal" aboveAverage="0" equalAverage="0" bottom="0" percent="0" rank="0" text="" dxfId="1441">
      <formula>"INVALID"</formula>
    </cfRule>
  </conditionalFormatting>
  <conditionalFormatting sqref="AR99:AR101 AR103">
    <cfRule type="cellIs" priority="1444" operator="equal" aboveAverage="0" equalAverage="0" bottom="0" percent="0" rank="0" text="" dxfId="1442">
      <formula>"Not Assigned"</formula>
    </cfRule>
  </conditionalFormatting>
  <conditionalFormatting sqref="AS99:AS101">
    <cfRule type="expression" priority="1445" aboveAverage="0" equalAverage="0" bottom="0" percent="0" rank="0" text="" dxfId="1443">
      <formula>EXACT(AF99, "INVALID")</formula>
    </cfRule>
  </conditionalFormatting>
  <conditionalFormatting sqref="AZ99:AZ101">
    <cfRule type="expression" priority="1446" aboveAverage="0" equalAverage="0" bottom="0" percent="0" rank="0" text="" dxfId="1444">
      <formula>AND(NOT(ISBLANK(AZ99)), EXACT(AF99, "INVALID"))</formula>
    </cfRule>
  </conditionalFormatting>
  <conditionalFormatting sqref="BA99:BA101">
    <cfRule type="expression" priority="1447" aboveAverage="0" equalAverage="0" bottom="0" percent="0" rank="0" text="" dxfId="1445">
      <formula>AND(NOT(ISBLANK(BA99)), EXACT(AF99, "INVALID"))</formula>
    </cfRule>
  </conditionalFormatting>
  <conditionalFormatting sqref="AR99:AR101">
    <cfRule type="expression" priority="1448" aboveAverage="0" equalAverage="0" bottom="0" percent="0" rank="0" text="" dxfId="1446">
      <formula>NOT($AL99)</formula>
    </cfRule>
  </conditionalFormatting>
  <conditionalFormatting sqref="AQ99:AQ101">
    <cfRule type="expression" priority="1449" aboveAverage="0" equalAverage="0" bottom="0" percent="0" rank="0" text="" dxfId="1447">
      <formula>REPLACE($AQ99,8,LEN($AQ99),"")="unused_"</formula>
    </cfRule>
  </conditionalFormatting>
  <conditionalFormatting sqref="AJ99:AJ101 AJ103">
    <cfRule type="cellIs" priority="1450" operator="equal" aboveAverage="0" equalAverage="0" bottom="0" percent="0" rank="0" text="" dxfId="1448">
      <formula>0</formula>
    </cfRule>
  </conditionalFormatting>
  <conditionalFormatting sqref="AK99:AK101 AK103">
    <cfRule type="cellIs" priority="1451" operator="equal" aboveAverage="0" equalAverage="0" bottom="0" percent="0" rank="0" text="" dxfId="1449">
      <formula>0</formula>
    </cfRule>
  </conditionalFormatting>
  <conditionalFormatting sqref="AL99:AL101 AL103">
    <cfRule type="cellIs" priority="1452" operator="equal" aboveAverage="0" equalAverage="0" bottom="0" percent="0" rank="0" text="" dxfId="1450">
      <formula>0</formula>
    </cfRule>
  </conditionalFormatting>
  <conditionalFormatting sqref="AM99:AM101 AM103">
    <cfRule type="cellIs" priority="1453" operator="equal" aboveAverage="0" equalAverage="0" bottom="0" percent="0" rank="0" text="" dxfId="1451">
      <formula>0</formula>
    </cfRule>
  </conditionalFormatting>
  <conditionalFormatting sqref="AN99:AN101 AN103">
    <cfRule type="cellIs" priority="1454" operator="equal" aboveAverage="0" equalAverage="0" bottom="0" percent="0" rank="0" text="" dxfId="1452">
      <formula>0</formula>
    </cfRule>
  </conditionalFormatting>
  <conditionalFormatting sqref="AP99:AP101 AP103">
    <cfRule type="cellIs" priority="1455" operator="equal" aboveAverage="0" equalAverage="0" bottom="0" percent="0" rank="0" text="" dxfId="1453">
      <formula>"INVALID"</formula>
    </cfRule>
  </conditionalFormatting>
  <conditionalFormatting sqref="AJ99:AJ101 AJ103">
    <cfRule type="cellIs" priority="1456" operator="equal" aboveAverage="0" equalAverage="0" bottom="0" percent="0" rank="0" text="" dxfId="1454">
      <formula>"INVALID"</formula>
    </cfRule>
  </conditionalFormatting>
  <conditionalFormatting sqref="AK99:AK101 AK103">
    <cfRule type="cellIs" priority="1457" operator="equal" aboveAverage="0" equalAverage="0" bottom="0" percent="0" rank="0" text="" dxfId="1455">
      <formula>"INVALID"</formula>
    </cfRule>
  </conditionalFormatting>
  <conditionalFormatting sqref="AL99:AM101 AL103:AM103">
    <cfRule type="cellIs" priority="1458" operator="equal" aboveAverage="0" equalAverage="0" bottom="0" percent="0" rank="0" text="" dxfId="1456">
      <formula>"INVALID"</formula>
    </cfRule>
  </conditionalFormatting>
  <conditionalFormatting sqref="AK99:AK101 AK103">
    <cfRule type="cellIs" priority="1459" operator="equal" aboveAverage="0" equalAverage="0" bottom="0" percent="0" rank="0" text="" dxfId="1457">
      <formula>"INVALID"</formula>
    </cfRule>
  </conditionalFormatting>
  <conditionalFormatting sqref="AL99:AL101 AL103">
    <cfRule type="cellIs" priority="1460" operator="equal" aboveAverage="0" equalAverage="0" bottom="0" percent="0" rank="0" text="" dxfId="1458">
      <formula>"INVALID"</formula>
    </cfRule>
  </conditionalFormatting>
  <conditionalFormatting sqref="AM99:AM101 AM103">
    <cfRule type="cellIs" priority="1461" operator="equal" aboveAverage="0" equalAverage="0" bottom="0" percent="0" rank="0" text="" dxfId="1459">
      <formula>"INVALID"</formula>
    </cfRule>
  </conditionalFormatting>
  <conditionalFormatting sqref="AN99:AN101 AN103">
    <cfRule type="cellIs" priority="1462" operator="equal" aboveAverage="0" equalAverage="0" bottom="0" percent="0" rank="0" text="" dxfId="1460">
      <formula>"INVALID"</formula>
    </cfRule>
  </conditionalFormatting>
  <conditionalFormatting sqref="AQ99:AQ101">
    <cfRule type="expression" priority="1463" aboveAverage="0" equalAverage="0" bottom="0" percent="0" rank="0" text="" dxfId="1461">
      <formula>NOT($AJ99)</formula>
    </cfRule>
    <cfRule type="expression" priority="1464" aboveAverage="0" equalAverage="0" bottom="0" percent="0" rank="0" text="" dxfId="1462">
      <formula>RIGHT($AQ99, 1)="*"</formula>
    </cfRule>
  </conditionalFormatting>
  <conditionalFormatting sqref="AZ99:BA101">
    <cfRule type="expression" priority="1465" aboveAverage="0" equalAverage="0" bottom="0" percent="0" rank="0" text="" dxfId="1463">
      <formula>NOT($AN99)</formula>
    </cfRule>
  </conditionalFormatting>
  <conditionalFormatting sqref="AS99:AS101">
    <cfRule type="expression" priority="1466" aboveAverage="0" equalAverage="0" bottom="0" percent="0" rank="0" text="" dxfId="1464">
      <formula>NOT($AK99)</formula>
    </cfRule>
  </conditionalFormatting>
  <conditionalFormatting sqref="AO99:AO101 AO103">
    <cfRule type="cellIs" priority="1467" operator="equal" aboveAverage="0" equalAverage="0" bottom="0" percent="0" rank="0" text="" dxfId="1465">
      <formula>0</formula>
    </cfRule>
  </conditionalFormatting>
  <conditionalFormatting sqref="AO99:AO101 AO103">
    <cfRule type="cellIs" priority="1468" operator="equal" aboveAverage="0" equalAverage="0" bottom="0" percent="0" rank="0" text="" dxfId="1466">
      <formula>"INVALID"</formula>
    </cfRule>
  </conditionalFormatting>
  <conditionalFormatting sqref="AO99:AO101 AO103">
    <cfRule type="cellIs" priority="1469" operator="equal" aboveAverage="0" equalAverage="0" bottom="0" percent="0" rank="0" text="" dxfId="1467">
      <formula>"INVALID"</formula>
    </cfRule>
  </conditionalFormatting>
  <conditionalFormatting sqref="AD102:AF102">
    <cfRule type="cellIs" priority="1470" operator="equal" aboveAverage="0" equalAverage="0" bottom="0" percent="0" rank="0" text="" dxfId="1468">
      <formula>"INVALID"</formula>
    </cfRule>
  </conditionalFormatting>
  <conditionalFormatting sqref="AR102">
    <cfRule type="cellIs" priority="1471" operator="equal" aboveAverage="0" equalAverage="0" bottom="0" percent="0" rank="0" text="" dxfId="1469">
      <formula>"Not Assigned"</formula>
    </cfRule>
  </conditionalFormatting>
  <conditionalFormatting sqref="AS102">
    <cfRule type="expression" priority="1472" aboveAverage="0" equalAverage="0" bottom="0" percent="0" rank="0" text="" dxfId="1470">
      <formula>EXACT(AF102, "INVALID")</formula>
    </cfRule>
  </conditionalFormatting>
  <conditionalFormatting sqref="AZ102">
    <cfRule type="expression" priority="1473" aboveAverage="0" equalAverage="0" bottom="0" percent="0" rank="0" text="" dxfId="1471">
      <formula>AND(NOT(ISBLANK(AZ102)), EXACT(AF102, "INVALID"))</formula>
    </cfRule>
  </conditionalFormatting>
  <conditionalFormatting sqref="BA102">
    <cfRule type="expression" priority="1474" aboveAverage="0" equalAverage="0" bottom="0" percent="0" rank="0" text="" dxfId="1472">
      <formula>AND(NOT(ISBLANK(BA102)), EXACT(AF102, "INVALID"))</formula>
    </cfRule>
  </conditionalFormatting>
  <conditionalFormatting sqref="AR102">
    <cfRule type="expression" priority="1475" aboveAverage="0" equalAverage="0" bottom="0" percent="0" rank="0" text="" dxfId="1473">
      <formula>NOT($AL102)</formula>
    </cfRule>
  </conditionalFormatting>
  <conditionalFormatting sqref="AQ102">
    <cfRule type="expression" priority="1476" aboveAverage="0" equalAverage="0" bottom="0" percent="0" rank="0" text="" dxfId="1474">
      <formula>REPLACE($AQ102,8,LEN($AQ102),"")="unused_"</formula>
    </cfRule>
  </conditionalFormatting>
  <conditionalFormatting sqref="AJ102">
    <cfRule type="cellIs" priority="1477" operator="equal" aboveAverage="0" equalAverage="0" bottom="0" percent="0" rank="0" text="" dxfId="1475">
      <formula>0</formula>
    </cfRule>
  </conditionalFormatting>
  <conditionalFormatting sqref="AK102">
    <cfRule type="cellIs" priority="1478" operator="equal" aboveAverage="0" equalAverage="0" bottom="0" percent="0" rank="0" text="" dxfId="1476">
      <formula>0</formula>
    </cfRule>
  </conditionalFormatting>
  <conditionalFormatting sqref="AL102">
    <cfRule type="cellIs" priority="1479" operator="equal" aboveAverage="0" equalAverage="0" bottom="0" percent="0" rank="0" text="" dxfId="1477">
      <formula>0</formula>
    </cfRule>
  </conditionalFormatting>
  <conditionalFormatting sqref="AM102">
    <cfRule type="cellIs" priority="1480" operator="equal" aboveAverage="0" equalAverage="0" bottom="0" percent="0" rank="0" text="" dxfId="1478">
      <formula>0</formula>
    </cfRule>
  </conditionalFormatting>
  <conditionalFormatting sqref="AN102">
    <cfRule type="cellIs" priority="1481" operator="equal" aboveAverage="0" equalAverage="0" bottom="0" percent="0" rank="0" text="" dxfId="1479">
      <formula>0</formula>
    </cfRule>
  </conditionalFormatting>
  <conditionalFormatting sqref="AP102">
    <cfRule type="cellIs" priority="1482" operator="equal" aboveAverage="0" equalAverage="0" bottom="0" percent="0" rank="0" text="" dxfId="1480">
      <formula>"INVALID"</formula>
    </cfRule>
  </conditionalFormatting>
  <conditionalFormatting sqref="AJ102">
    <cfRule type="cellIs" priority="1483" operator="equal" aboveAverage="0" equalAverage="0" bottom="0" percent="0" rank="0" text="" dxfId="1481">
      <formula>"INVALID"</formula>
    </cfRule>
  </conditionalFormatting>
  <conditionalFormatting sqref="AK102">
    <cfRule type="cellIs" priority="1484" operator="equal" aboveAverage="0" equalAverage="0" bottom="0" percent="0" rank="0" text="" dxfId="1482">
      <formula>"INVALID"</formula>
    </cfRule>
  </conditionalFormatting>
  <conditionalFormatting sqref="AL102:AM102">
    <cfRule type="cellIs" priority="1485" operator="equal" aboveAverage="0" equalAverage="0" bottom="0" percent="0" rank="0" text="" dxfId="1483">
      <formula>"INVALID"</formula>
    </cfRule>
  </conditionalFormatting>
  <conditionalFormatting sqref="AK102">
    <cfRule type="cellIs" priority="1486" operator="equal" aboveAverage="0" equalAverage="0" bottom="0" percent="0" rank="0" text="" dxfId="1484">
      <formula>"INVALID"</formula>
    </cfRule>
  </conditionalFormatting>
  <conditionalFormatting sqref="AL102">
    <cfRule type="cellIs" priority="1487" operator="equal" aboveAverage="0" equalAverage="0" bottom="0" percent="0" rank="0" text="" dxfId="1485">
      <formula>"INVALID"</formula>
    </cfRule>
  </conditionalFormatting>
  <conditionalFormatting sqref="AM102">
    <cfRule type="cellIs" priority="1488" operator="equal" aboveAverage="0" equalAverage="0" bottom="0" percent="0" rank="0" text="" dxfId="1486">
      <formula>"INVALID"</formula>
    </cfRule>
  </conditionalFormatting>
  <conditionalFormatting sqref="AN102">
    <cfRule type="cellIs" priority="1489" operator="equal" aboveAverage="0" equalAverage="0" bottom="0" percent="0" rank="0" text="" dxfId="1487">
      <formula>"INVALID"</formula>
    </cfRule>
  </conditionalFormatting>
  <conditionalFormatting sqref="AQ102">
    <cfRule type="expression" priority="1490" aboveAverage="0" equalAverage="0" bottom="0" percent="0" rank="0" text="" dxfId="1488">
      <formula>NOT($AJ102)</formula>
    </cfRule>
    <cfRule type="expression" priority="1491" aboveAverage="0" equalAverage="0" bottom="0" percent="0" rank="0" text="" dxfId="1489">
      <formula>RIGHT($AQ102, 1)="*"</formula>
    </cfRule>
  </conditionalFormatting>
  <conditionalFormatting sqref="AS102">
    <cfRule type="expression" priority="1492" aboveAverage="0" equalAverage="0" bottom="0" percent="0" rank="0" text="" dxfId="1490">
      <formula>NOT($AN102)</formula>
    </cfRule>
  </conditionalFormatting>
  <conditionalFormatting sqref="AS102">
    <cfRule type="expression" priority="1493" aboveAverage="0" equalAverage="0" bottom="0" percent="0" rank="0" text="" dxfId="1491">
      <formula>NOT($AK102)</formula>
    </cfRule>
  </conditionalFormatting>
  <conditionalFormatting sqref="AO102">
    <cfRule type="cellIs" priority="1494" operator="equal" aboveAverage="0" equalAverage="0" bottom="0" percent="0" rank="0" text="" dxfId="1492">
      <formula>0</formula>
    </cfRule>
  </conditionalFormatting>
  <conditionalFormatting sqref="AO102">
    <cfRule type="cellIs" priority="1495" operator="equal" aboveAverage="0" equalAverage="0" bottom="0" percent="0" rank="0" text="" dxfId="1493">
      <formula>"INVALID"</formula>
    </cfRule>
  </conditionalFormatting>
  <conditionalFormatting sqref="AO102">
    <cfRule type="cellIs" priority="1496" operator="equal" aboveAverage="0" equalAverage="0" bottom="0" percent="0" rank="0" text="" dxfId="1494">
      <formula>"INVALID"</formula>
    </cfRule>
  </conditionalFormatting>
  <conditionalFormatting sqref="AT98">
    <cfRule type="expression" priority="1497" aboveAverage="0" equalAverage="0" bottom="0" percent="0" rank="0" text="" dxfId="1495">
      <formula>NOT($AM97)</formula>
    </cfRule>
  </conditionalFormatting>
  <conditionalFormatting sqref="AX98:AX103">
    <cfRule type="expression" priority="1498" aboveAverage="0" equalAverage="0" bottom="0" percent="0" rank="0" text="" dxfId="1496">
      <formula>NOT($AO98)</formula>
    </cfRule>
  </conditionalFormatting>
  <conditionalFormatting sqref="AD104:AF104">
    <cfRule type="cellIs" priority="1499" operator="equal" aboveAverage="0" equalAverage="0" bottom="0" percent="0" rank="0" text="" dxfId="1497">
      <formula>"INVALID"</formula>
    </cfRule>
  </conditionalFormatting>
  <conditionalFormatting sqref="AR104">
    <cfRule type="cellIs" priority="1500" operator="equal" aboveAverage="0" equalAverage="0" bottom="0" percent="0" rank="0" text="" dxfId="1498">
      <formula>"Not Assigned"</formula>
    </cfRule>
  </conditionalFormatting>
  <conditionalFormatting sqref="AS104">
    <cfRule type="expression" priority="1501" aboveAverage="0" equalAverage="0" bottom="0" percent="0" rank="0" text="" dxfId="1499">
      <formula>EXACT(AF104, "INVALID")</formula>
    </cfRule>
  </conditionalFormatting>
  <conditionalFormatting sqref="AZ104">
    <cfRule type="expression" priority="1502" aboveAverage="0" equalAverage="0" bottom="0" percent="0" rank="0" text="" dxfId="1500">
      <formula>AND(NOT(ISBLANK(AZ104)), EXACT(AF104, "INVALID"))</formula>
    </cfRule>
  </conditionalFormatting>
  <conditionalFormatting sqref="BA104">
    <cfRule type="expression" priority="1503" aboveAverage="0" equalAverage="0" bottom="0" percent="0" rank="0" text="" dxfId="1501">
      <formula>AND(NOT(ISBLANK(BA104)), EXACT(AF104, "INVALID"))</formula>
    </cfRule>
  </conditionalFormatting>
  <conditionalFormatting sqref="AR104">
    <cfRule type="expression" priority="1504" aboveAverage="0" equalAverage="0" bottom="0" percent="0" rank="0" text="" dxfId="1502">
      <formula>NOT($AL104)</formula>
    </cfRule>
  </conditionalFormatting>
  <conditionalFormatting sqref="AQ104">
    <cfRule type="expression" priority="1505" aboveAverage="0" equalAverage="0" bottom="0" percent="0" rank="0" text="" dxfId="1503">
      <formula>REPLACE($AQ104,8,LEN($AQ104),"")="unused_"</formula>
    </cfRule>
  </conditionalFormatting>
  <conditionalFormatting sqref="AJ104">
    <cfRule type="cellIs" priority="1506" operator="equal" aboveAverage="0" equalAverage="0" bottom="0" percent="0" rank="0" text="" dxfId="1504">
      <formula>0</formula>
    </cfRule>
  </conditionalFormatting>
  <conditionalFormatting sqref="AK104">
    <cfRule type="cellIs" priority="1507" operator="equal" aboveAverage="0" equalAverage="0" bottom="0" percent="0" rank="0" text="" dxfId="1505">
      <formula>0</formula>
    </cfRule>
  </conditionalFormatting>
  <conditionalFormatting sqref="AL104">
    <cfRule type="cellIs" priority="1508" operator="equal" aboveAverage="0" equalAverage="0" bottom="0" percent="0" rank="0" text="" dxfId="1506">
      <formula>0</formula>
    </cfRule>
  </conditionalFormatting>
  <conditionalFormatting sqref="AM104">
    <cfRule type="cellIs" priority="1509" operator="equal" aboveAverage="0" equalAverage="0" bottom="0" percent="0" rank="0" text="" dxfId="1507">
      <formula>0</formula>
    </cfRule>
  </conditionalFormatting>
  <conditionalFormatting sqref="AN104">
    <cfRule type="cellIs" priority="1510" operator="equal" aboveAverage="0" equalAverage="0" bottom="0" percent="0" rank="0" text="" dxfId="1508">
      <formula>0</formula>
    </cfRule>
  </conditionalFormatting>
  <conditionalFormatting sqref="AP104">
    <cfRule type="cellIs" priority="1511" operator="equal" aboveAverage="0" equalAverage="0" bottom="0" percent="0" rank="0" text="" dxfId="1509">
      <formula>"INVALID"</formula>
    </cfRule>
  </conditionalFormatting>
  <conditionalFormatting sqref="AJ104">
    <cfRule type="cellIs" priority="1512" operator="equal" aboveAverage="0" equalAverage="0" bottom="0" percent="0" rank="0" text="" dxfId="1510">
      <formula>"INVALID"</formula>
    </cfRule>
  </conditionalFormatting>
  <conditionalFormatting sqref="AK104">
    <cfRule type="cellIs" priority="1513" operator="equal" aboveAverage="0" equalAverage="0" bottom="0" percent="0" rank="0" text="" dxfId="1511">
      <formula>"INVALID"</formula>
    </cfRule>
  </conditionalFormatting>
  <conditionalFormatting sqref="AL104:AM104">
    <cfRule type="cellIs" priority="1514" operator="equal" aboveAverage="0" equalAverage="0" bottom="0" percent="0" rank="0" text="" dxfId="1512">
      <formula>"INVALID"</formula>
    </cfRule>
  </conditionalFormatting>
  <conditionalFormatting sqref="AK104">
    <cfRule type="cellIs" priority="1515" operator="equal" aboveAverage="0" equalAverage="0" bottom="0" percent="0" rank="0" text="" dxfId="1513">
      <formula>"INVALID"</formula>
    </cfRule>
  </conditionalFormatting>
  <conditionalFormatting sqref="AL104">
    <cfRule type="cellIs" priority="1516" operator="equal" aboveAverage="0" equalAverage="0" bottom="0" percent="0" rank="0" text="" dxfId="1514">
      <formula>"INVALID"</formula>
    </cfRule>
  </conditionalFormatting>
  <conditionalFormatting sqref="AM104">
    <cfRule type="cellIs" priority="1517" operator="equal" aboveAverage="0" equalAverage="0" bottom="0" percent="0" rank="0" text="" dxfId="1515">
      <formula>"INVALID"</formula>
    </cfRule>
  </conditionalFormatting>
  <conditionalFormatting sqref="AN104">
    <cfRule type="cellIs" priority="1518" operator="equal" aboveAverage="0" equalAverage="0" bottom="0" percent="0" rank="0" text="" dxfId="1516">
      <formula>"INVALID"</formula>
    </cfRule>
  </conditionalFormatting>
  <conditionalFormatting sqref="AQ104">
    <cfRule type="expression" priority="1519" aboveAverage="0" equalAverage="0" bottom="0" percent="0" rank="0" text="" dxfId="1517">
      <formula>NOT($AJ104)</formula>
    </cfRule>
    <cfRule type="expression" priority="1520" aboveAverage="0" equalAverage="0" bottom="0" percent="0" rank="0" text="" dxfId="1518">
      <formula>RIGHT($AQ104, 1)="*"</formula>
    </cfRule>
  </conditionalFormatting>
  <conditionalFormatting sqref="AZ104:BA104">
    <cfRule type="expression" priority="1521" aboveAverage="0" equalAverage="0" bottom="0" percent="0" rank="0" text="" dxfId="1519">
      <formula>NOT($AN104)</formula>
    </cfRule>
  </conditionalFormatting>
  <conditionalFormatting sqref="AS104">
    <cfRule type="expression" priority="1522" aboveAverage="0" equalAverage="0" bottom="0" percent="0" rank="0" text="" dxfId="1520">
      <formula>NOT($AK104)</formula>
    </cfRule>
  </conditionalFormatting>
  <conditionalFormatting sqref="AO104">
    <cfRule type="cellIs" priority="1523" operator="equal" aboveAverage="0" equalAverage="0" bottom="0" percent="0" rank="0" text="" dxfId="1521">
      <formula>0</formula>
    </cfRule>
  </conditionalFormatting>
  <conditionalFormatting sqref="AO104">
    <cfRule type="cellIs" priority="1524" operator="equal" aboveAverage="0" equalAverage="0" bottom="0" percent="0" rank="0" text="" dxfId="1522">
      <formula>"INVALID"</formula>
    </cfRule>
  </conditionalFormatting>
  <conditionalFormatting sqref="AO104">
    <cfRule type="cellIs" priority="1525" operator="equal" aboveAverage="0" equalAverage="0" bottom="0" percent="0" rank="0" text="" dxfId="1523">
      <formula>"INVALID"</formula>
    </cfRule>
  </conditionalFormatting>
  <conditionalFormatting sqref="AD105:AF105">
    <cfRule type="cellIs" priority="1526" operator="equal" aboveAverage="0" equalAverage="0" bottom="0" percent="0" rank="0" text="" dxfId="1524">
      <formula>"INVALID"</formula>
    </cfRule>
  </conditionalFormatting>
  <conditionalFormatting sqref="AR105">
    <cfRule type="cellIs" priority="1527" operator="equal" aboveAverage="0" equalAverage="0" bottom="0" percent="0" rank="0" text="" dxfId="1525">
      <formula>"Not Assigned"</formula>
    </cfRule>
  </conditionalFormatting>
  <conditionalFormatting sqref="AJ105">
    <cfRule type="cellIs" priority="1528" operator="equal" aboveAverage="0" equalAverage="0" bottom="0" percent="0" rank="0" text="" dxfId="1526">
      <formula>0</formula>
    </cfRule>
  </conditionalFormatting>
  <conditionalFormatting sqref="AK105">
    <cfRule type="cellIs" priority="1529" operator="equal" aboveAverage="0" equalAverage="0" bottom="0" percent="0" rank="0" text="" dxfId="1527">
      <formula>0</formula>
    </cfRule>
  </conditionalFormatting>
  <conditionalFormatting sqref="AL105">
    <cfRule type="cellIs" priority="1530" operator="equal" aboveAverage="0" equalAverage="0" bottom="0" percent="0" rank="0" text="" dxfId="1528">
      <formula>0</formula>
    </cfRule>
  </conditionalFormatting>
  <conditionalFormatting sqref="AM105">
    <cfRule type="cellIs" priority="1531" operator="equal" aboveAverage="0" equalAverage="0" bottom="0" percent="0" rank="0" text="" dxfId="1529">
      <formula>0</formula>
    </cfRule>
  </conditionalFormatting>
  <conditionalFormatting sqref="AN105">
    <cfRule type="cellIs" priority="1532" operator="equal" aboveAverage="0" equalAverage="0" bottom="0" percent="0" rank="0" text="" dxfId="1530">
      <formula>0</formula>
    </cfRule>
  </conditionalFormatting>
  <conditionalFormatting sqref="AP105">
    <cfRule type="cellIs" priority="1533" operator="equal" aboveAverage="0" equalAverage="0" bottom="0" percent="0" rank="0" text="" dxfId="1531">
      <formula>"INVALID"</formula>
    </cfRule>
  </conditionalFormatting>
  <conditionalFormatting sqref="AJ105">
    <cfRule type="cellIs" priority="1534" operator="equal" aboveAverage="0" equalAverage="0" bottom="0" percent="0" rank="0" text="" dxfId="1532">
      <formula>"INVALID"</formula>
    </cfRule>
  </conditionalFormatting>
  <conditionalFormatting sqref="AK105">
    <cfRule type="cellIs" priority="1535" operator="equal" aboveAverage="0" equalAverage="0" bottom="0" percent="0" rank="0" text="" dxfId="1533">
      <formula>"INVALID"</formula>
    </cfRule>
  </conditionalFormatting>
  <conditionalFormatting sqref="AL105:AM105">
    <cfRule type="cellIs" priority="1536" operator="equal" aboveAverage="0" equalAverage="0" bottom="0" percent="0" rank="0" text="" dxfId="1534">
      <formula>"INVALID"</formula>
    </cfRule>
  </conditionalFormatting>
  <conditionalFormatting sqref="AK105">
    <cfRule type="cellIs" priority="1537" operator="equal" aboveAverage="0" equalAverage="0" bottom="0" percent="0" rank="0" text="" dxfId="1535">
      <formula>"INVALID"</formula>
    </cfRule>
  </conditionalFormatting>
  <conditionalFormatting sqref="AL105">
    <cfRule type="cellIs" priority="1538" operator="equal" aboveAverage="0" equalAverage="0" bottom="0" percent="0" rank="0" text="" dxfId="1536">
      <formula>"INVALID"</formula>
    </cfRule>
  </conditionalFormatting>
  <conditionalFormatting sqref="AM105">
    <cfRule type="cellIs" priority="1539" operator="equal" aboveAverage="0" equalAverage="0" bottom="0" percent="0" rank="0" text="" dxfId="1537">
      <formula>"INVALID"</formula>
    </cfRule>
  </conditionalFormatting>
  <conditionalFormatting sqref="AN105">
    <cfRule type="cellIs" priority="1540" operator="equal" aboveAverage="0" equalAverage="0" bottom="0" percent="0" rank="0" text="" dxfId="1538">
      <formula>"INVALID"</formula>
    </cfRule>
  </conditionalFormatting>
  <conditionalFormatting sqref="AO105">
    <cfRule type="cellIs" priority="1541" operator="equal" aboveAverage="0" equalAverage="0" bottom="0" percent="0" rank="0" text="" dxfId="1539">
      <formula>0</formula>
    </cfRule>
  </conditionalFormatting>
  <conditionalFormatting sqref="AO105">
    <cfRule type="cellIs" priority="1542" operator="equal" aboveAverage="0" equalAverage="0" bottom="0" percent="0" rank="0" text="" dxfId="1540">
      <formula>"INVALID"</formula>
    </cfRule>
  </conditionalFormatting>
  <conditionalFormatting sqref="AO105">
    <cfRule type="cellIs" priority="1543" operator="equal" aboveAverage="0" equalAverage="0" bottom="0" percent="0" rank="0" text="" dxfId="1541">
      <formula>"INVALID"</formula>
    </cfRule>
  </conditionalFormatting>
  <conditionalFormatting sqref="AT104">
    <cfRule type="expression" priority="1544" aboveAverage="0" equalAverage="0" bottom="0" percent="0" rank="0" text="" dxfId="1542">
      <formula>NOT($AM103)</formula>
    </cfRule>
  </conditionalFormatting>
  <conditionalFormatting sqref="AT12:AT13">
    <cfRule type="expression" priority="1545" aboveAverage="0" equalAverage="0" bottom="0" percent="0" rank="0" text="" dxfId="1543">
      <formula>NOT($AM12)</formula>
    </cfRule>
  </conditionalFormatting>
  <conditionalFormatting sqref="AT22:AT23">
    <cfRule type="expression" priority="1546" aboveAverage="0" equalAverage="0" bottom="0" percent="0" rank="0" text="" dxfId="1544">
      <formula>NOT($AM21)</formula>
    </cfRule>
  </conditionalFormatting>
  <conditionalFormatting sqref="AW11:AW15">
    <cfRule type="expression" priority="1547" aboveAverage="0" equalAverage="0" bottom="0" percent="0" rank="0" text="" dxfId="1545">
      <formula>NOT(#ref!)</formula>
    </cfRule>
  </conditionalFormatting>
  <conditionalFormatting sqref="AW18:AW23">
    <cfRule type="expression" priority="1548" aboveAverage="0" equalAverage="0" bottom="0" percent="0" rank="0" text="" dxfId="1546">
      <formula>NOT(#ref!)</formula>
    </cfRule>
  </conditionalFormatting>
  <conditionalFormatting sqref="AW25:AW35">
    <cfRule type="expression" priority="1549" aboveAverage="0" equalAverage="0" bottom="0" percent="0" rank="0" text="" dxfId="1547">
      <formula>NOT(#ref!)</formula>
    </cfRule>
  </conditionalFormatting>
  <conditionalFormatting sqref="AT28">
    <cfRule type="expression" priority="1550" aboveAverage="0" equalAverage="0" bottom="0" percent="0" rank="0" text="" dxfId="1548">
      <formula>NOT($AM28)</formula>
    </cfRule>
  </conditionalFormatting>
  <conditionalFormatting sqref="AT35">
    <cfRule type="expression" priority="1551" aboveAverage="0" equalAverage="0" bottom="0" percent="0" rank="0" text="" dxfId="1549">
      <formula>NOT($AM35)</formula>
    </cfRule>
  </conditionalFormatting>
  <conditionalFormatting sqref="AT38">
    <cfRule type="expression" priority="1552" aboveAverage="0" equalAverage="0" bottom="0" percent="0" rank="0" text="" dxfId="1550">
      <formula>NOT($AM38)</formula>
    </cfRule>
  </conditionalFormatting>
  <conditionalFormatting sqref="AT40:AT41">
    <cfRule type="expression" priority="1553" aboveAverage="0" equalAverage="0" bottom="0" percent="0" rank="0" text="" dxfId="1551">
      <formula>NOT($AM40)</formula>
    </cfRule>
  </conditionalFormatting>
  <conditionalFormatting sqref="AT44">
    <cfRule type="expression" priority="1554" aboveAverage="0" equalAverage="0" bottom="0" percent="0" rank="0" text="" dxfId="1552">
      <formula>NOT($AM44)</formula>
    </cfRule>
  </conditionalFormatting>
  <conditionalFormatting sqref="AT47">
    <cfRule type="expression" priority="1555" aboveAverage="0" equalAverage="0" bottom="0" percent="0" rank="0" text="" dxfId="1553">
      <formula>NOT($AM47)</formula>
    </cfRule>
  </conditionalFormatting>
  <conditionalFormatting sqref="AT48">
    <cfRule type="expression" priority="1556" aboveAverage="0" equalAverage="0" bottom="0" percent="0" rank="0" text="" dxfId="1554">
      <formula>NOT($AM48)</formula>
    </cfRule>
  </conditionalFormatting>
  <conditionalFormatting sqref="AT129">
    <cfRule type="expression" priority="1557" aboveAverage="0" equalAverage="0" bottom="0" percent="0" rank="0" text="" dxfId="1555">
      <formula>NOT($AM129)</formula>
    </cfRule>
  </conditionalFormatting>
  <conditionalFormatting sqref="AT131">
    <cfRule type="expression" priority="1558" aboveAverage="0" equalAverage="0" bottom="0" percent="0" rank="0" text="" dxfId="1556">
      <formula>NOT($AM132)</formula>
    </cfRule>
  </conditionalFormatting>
  <conditionalFormatting sqref="AT141">
    <cfRule type="expression" priority="1559" aboveAverage="0" equalAverage="0" bottom="0" percent="0" rank="0" text="" dxfId="1557">
      <formula>NOT($AM134)</formula>
    </cfRule>
  </conditionalFormatting>
  <conditionalFormatting sqref="AT205">
    <cfRule type="expression" priority="1560" aboveAverage="0" equalAverage="0" bottom="0" percent="0" rank="0" text="" dxfId="1558">
      <formula>NOT($AM205)</formula>
    </cfRule>
  </conditionalFormatting>
  <conditionalFormatting sqref="AT207">
    <cfRule type="expression" priority="1561" aboveAverage="0" equalAverage="0" bottom="0" percent="0" rank="0" text="" dxfId="1559">
      <formula>NOT($AM207)</formula>
    </cfRule>
  </conditionalFormatting>
  <conditionalFormatting sqref="AT209">
    <cfRule type="expression" priority="1562" aboveAverage="0" equalAverage="0" bottom="0" percent="0" rank="0" text="" dxfId="1560">
      <formula>NOT($AM209)</formula>
    </cfRule>
  </conditionalFormatting>
  <conditionalFormatting sqref="AT213">
    <cfRule type="expression" priority="1563" aboveAverage="0" equalAverage="0" bottom="0" percent="0" rank="0" text="" dxfId="1561">
      <formula>NOT($AM213)</formula>
    </cfRule>
  </conditionalFormatting>
  <conditionalFormatting sqref="AT215:AT216">
    <cfRule type="expression" priority="1564" aboveAverage="0" equalAverage="0" bottom="0" percent="0" rank="0" text="" dxfId="1562">
      <formula>NOT($AM215)</formula>
    </cfRule>
  </conditionalFormatting>
  <conditionalFormatting sqref="AT229">
    <cfRule type="expression" priority="1565" aboveAverage="0" equalAverage="0" bottom="0" percent="0" rank="0" text="" dxfId="1563">
      <formula>NOT($AM229)</formula>
    </cfRule>
  </conditionalFormatting>
  <conditionalFormatting sqref="AT231">
    <cfRule type="expression" priority="1566" aboveAverage="0" equalAverage="0" bottom="0" percent="0" rank="0" text="" dxfId="1564">
      <formula>NOT($AM231)</formula>
    </cfRule>
  </conditionalFormatting>
  <conditionalFormatting sqref="AT233">
    <cfRule type="expression" priority="1567" aboveAverage="0" equalAverage="0" bottom="0" percent="0" rank="0" text="" dxfId="1565">
      <formula>NOT($AM233)</formula>
    </cfRule>
  </conditionalFormatting>
  <conditionalFormatting sqref="AT235">
    <cfRule type="expression" priority="1568" aboveAverage="0" equalAverage="0" bottom="0" percent="0" rank="0" text="" dxfId="1566">
      <formula>NOT($AM235)</formula>
    </cfRule>
  </conditionalFormatting>
  <conditionalFormatting sqref="AW229:AW236">
    <cfRule type="expression" priority="1569" aboveAverage="0" equalAverage="0" bottom="0" percent="0" rank="0" text="" dxfId="1567">
      <formula>NOT(#ref!)</formula>
    </cfRule>
  </conditionalFormatting>
  <conditionalFormatting sqref="AW205:AW216">
    <cfRule type="expression" priority="1570" aboveAverage="0" equalAverage="0" bottom="0" percent="0" rank="0" text="" dxfId="1568">
      <formula>NOT(#ref!)</formula>
    </cfRule>
  </conditionalFormatting>
  <conditionalFormatting sqref="AW146:AW147">
    <cfRule type="expression" priority="1571" aboveAverage="0" equalAverage="0" bottom="0" percent="0" rank="0" text="" dxfId="1569">
      <formula>NOT(#ref!)</formula>
    </cfRule>
  </conditionalFormatting>
  <conditionalFormatting sqref="AW110:AW119">
    <cfRule type="expression" priority="1572" aboveAverage="0" equalAverage="0" bottom="0" percent="0" rank="0" text="" dxfId="1570">
      <formula>NOT(#ref!)</formula>
    </cfRule>
  </conditionalFormatting>
  <conditionalFormatting sqref="AW86:AW101">
    <cfRule type="expression" priority="1573" aboveAverage="0" equalAverage="0" bottom="0" percent="0" rank="0" text="" dxfId="1571">
      <formula>NOT(#ref!)</formula>
    </cfRule>
  </conditionalFormatting>
  <conditionalFormatting sqref="AX50">
    <cfRule type="expression" priority="1574" aboveAverage="0" equalAverage="0" bottom="0" percent="0" rank="0" text="" dxfId="1572">
      <formula>NOT($AO50)</formula>
    </cfRule>
  </conditionalFormatting>
  <conditionalFormatting sqref="AX189:AX200">
    <cfRule type="expression" priority="1575" aboveAverage="0" equalAverage="0" bottom="0" percent="0" rank="0" text="" dxfId="1573">
      <formula>NOT($AO189)</formula>
    </cfRule>
  </conditionalFormatting>
  <conditionalFormatting sqref="AX205:AX216">
    <cfRule type="expression" priority="1576" aboveAverage="0" equalAverage="0" bottom="0" percent="0" rank="0" text="" dxfId="1574">
      <formula>NOT($AO205)</formula>
    </cfRule>
  </conditionalFormatting>
  <conditionalFormatting sqref="AX229:AX236">
    <cfRule type="expression" priority="1577" aboveAverage="0" equalAverage="0" bottom="0" percent="0" rank="0" text="" dxfId="1575">
      <formula>NOT($AO229)</formula>
    </cfRule>
  </conditionalFormatting>
  <conditionalFormatting sqref="AX271:AX278">
    <cfRule type="expression" priority="1578" aboveAverage="0" equalAverage="0" bottom="0" percent="0" rank="0" text="" dxfId="1576">
      <formula>NOT($AO271)</formula>
    </cfRule>
  </conditionalFormatting>
  <conditionalFormatting sqref="AX290:AX293">
    <cfRule type="expression" priority="1579" aboveAverage="0" equalAverage="0" bottom="0" percent="0" rank="0" text="" dxfId="1577">
      <formula>NOT($AO290)</formula>
    </cfRule>
  </conditionalFormatting>
  <conditionalFormatting sqref="AH1103">
    <cfRule type="cellIs" priority="1580" operator="equal" aboveAverage="0" equalAverage="0" bottom="0" percent="0" rank="0" text="" dxfId="1578">
      <formula>"INVALID"</formula>
    </cfRule>
  </conditionalFormatting>
  <conditionalFormatting sqref="A56:A57">
    <cfRule type="expression" priority="1581" aboveAverage="0" equalAverage="0" bottom="0" percent="0" rank="0" text="" dxfId="1579">
      <formula>AND(LEN(#ref!),NOT(LEN(#ref!)))</formula>
    </cfRule>
  </conditionalFormatting>
  <conditionalFormatting sqref="AS80">
    <cfRule type="expression" priority="1582" aboveAverage="0" equalAverage="0" bottom="0" percent="0" rank="0" text="" dxfId="1580">
      <formula>EXACT(AF80, "INVALID")</formula>
    </cfRule>
  </conditionalFormatting>
  <conditionalFormatting sqref="AZ80">
    <cfRule type="expression" priority="1583" aboveAverage="0" equalAverage="0" bottom="0" percent="0" rank="0" text="" dxfId="1581">
      <formula>AND(NOT(ISBLANK(AZ80)), EXACT(AF80, "INVALID"))</formula>
    </cfRule>
  </conditionalFormatting>
  <conditionalFormatting sqref="BA80">
    <cfRule type="expression" priority="1584" aboveAverage="0" equalAverage="0" bottom="0" percent="0" rank="0" text="" dxfId="1582">
      <formula>AND(NOT(ISBLANK(BA80)), EXACT(AF80, "INVALID"))</formula>
    </cfRule>
  </conditionalFormatting>
  <conditionalFormatting sqref="AR80">
    <cfRule type="expression" priority="1585" aboveAverage="0" equalAverage="0" bottom="0" percent="0" rank="0" text="" dxfId="1583">
      <formula>NOT($AL80)</formula>
    </cfRule>
  </conditionalFormatting>
  <conditionalFormatting sqref="AQ80">
    <cfRule type="expression" priority="1586" aboveAverage="0" equalAverage="0" bottom="0" percent="0" rank="0" text="" dxfId="1584">
      <formula>REPLACE($AQ80,8,LEN($AQ80),"")="unused_"</formula>
    </cfRule>
  </conditionalFormatting>
  <conditionalFormatting sqref="AQ80">
    <cfRule type="expression" priority="1587" aboveAverage="0" equalAverage="0" bottom="0" percent="0" rank="0" text="" dxfId="1585">
      <formula>NOT($AJ80)</formula>
    </cfRule>
    <cfRule type="expression" priority="1588" aboveAverage="0" equalAverage="0" bottom="0" percent="0" rank="0" text="" dxfId="1586">
      <formula>RIGHT($AQ80, 1)="*"</formula>
    </cfRule>
  </conditionalFormatting>
  <conditionalFormatting sqref="AS79:AS80">
    <cfRule type="expression" priority="1589" aboveAverage="0" equalAverage="0" bottom="0" percent="0" rank="0" text="" dxfId="1587">
      <formula>NOT($AN79)</formula>
    </cfRule>
  </conditionalFormatting>
  <conditionalFormatting sqref="AS80">
    <cfRule type="expression" priority="1590" aboveAverage="0" equalAverage="0" bottom="0" percent="0" rank="0" text="" dxfId="1588">
      <formula>NOT($AK80)</formula>
    </cfRule>
  </conditionalFormatting>
  <conditionalFormatting sqref="AX79:AX80">
    <cfRule type="expression" priority="1591" aboveAverage="0" equalAverage="0" bottom="0" percent="0" rank="0" text="" dxfId="1589">
      <formula>NOT($AO79)</formula>
    </cfRule>
  </conditionalFormatting>
  <conditionalFormatting sqref="AS72">
    <cfRule type="expression" priority="1592" aboveAverage="0" equalAverage="0" bottom="0" percent="0" rank="0" text="" dxfId="1590">
      <formula>EXACT(AF72, "INVALID")</formula>
    </cfRule>
  </conditionalFormatting>
  <conditionalFormatting sqref="AZ72">
    <cfRule type="expression" priority="1593" aboveAverage="0" equalAverage="0" bottom="0" percent="0" rank="0" text="" dxfId="1591">
      <formula>AND(NOT(ISBLANK(AZ72)), EXACT(AF72, "INVALID"))</formula>
    </cfRule>
  </conditionalFormatting>
  <conditionalFormatting sqref="BA72">
    <cfRule type="expression" priority="1594" aboveAverage="0" equalAverage="0" bottom="0" percent="0" rank="0" text="" dxfId="1592">
      <formula>AND(NOT(ISBLANK(BA72)), EXACT(AF72, "INVALID"))</formula>
    </cfRule>
  </conditionalFormatting>
  <conditionalFormatting sqref="AR72">
    <cfRule type="expression" priority="1595" aboveAverage="0" equalAverage="0" bottom="0" percent="0" rank="0" text="" dxfId="1593">
      <formula>NOT($AL72)</formula>
    </cfRule>
  </conditionalFormatting>
  <conditionalFormatting sqref="AQ72">
    <cfRule type="expression" priority="1596" aboveAverage="0" equalAverage="0" bottom="0" percent="0" rank="0" text="" dxfId="1594">
      <formula>REPLACE($AQ72,8,LEN($AQ72),"")="unused_"</formula>
    </cfRule>
  </conditionalFormatting>
  <conditionalFormatting sqref="AQ72">
    <cfRule type="expression" priority="1597" aboveAverage="0" equalAverage="0" bottom="0" percent="0" rank="0" text="" dxfId="1595">
      <formula>NOT($AJ72)</formula>
    </cfRule>
    <cfRule type="expression" priority="1598" aboveAverage="0" equalAverage="0" bottom="0" percent="0" rank="0" text="" dxfId="1596">
      <formula>RIGHT($AQ72, 1)="*"</formula>
    </cfRule>
  </conditionalFormatting>
  <conditionalFormatting sqref="AS72">
    <cfRule type="expression" priority="1599" aboveAverage="0" equalAverage="0" bottom="0" percent="0" rank="0" text="" dxfId="1597">
      <formula>NOT($AN72)</formula>
    </cfRule>
  </conditionalFormatting>
  <conditionalFormatting sqref="AS72">
    <cfRule type="expression" priority="1600" aboveAverage="0" equalAverage="0" bottom="0" percent="0" rank="0" text="" dxfId="1598">
      <formula>NOT($AK72)</formula>
    </cfRule>
  </conditionalFormatting>
  <conditionalFormatting sqref="AD59:AF67">
    <cfRule type="cellIs" priority="1601" operator="equal" aboveAverage="0" equalAverage="0" bottom="0" percent="0" rank="0" text="" dxfId="1599">
      <formula>"INVALID"</formula>
    </cfRule>
  </conditionalFormatting>
  <conditionalFormatting sqref="AR59:AR67">
    <cfRule type="cellIs" priority="1602" operator="equal" aboveAverage="0" equalAverage="0" bottom="0" percent="0" rank="0" text="" dxfId="1600">
      <formula>"Not Assigned"</formula>
    </cfRule>
  </conditionalFormatting>
  <conditionalFormatting sqref="AS59:AS67">
    <cfRule type="expression" priority="1603" aboveAverage="0" equalAverage="0" bottom="0" percent="0" rank="0" text="" dxfId="1601">
      <formula>EXACT(AF59, "INVALID")</formula>
    </cfRule>
  </conditionalFormatting>
  <conditionalFormatting sqref="AZ59:AZ67">
    <cfRule type="expression" priority="1604" aboveAverage="0" equalAverage="0" bottom="0" percent="0" rank="0" text="" dxfId="1602">
      <formula>AND(NOT(ISBLANK(AZ59)), EXACT(AF59, "INVALID"))</formula>
    </cfRule>
  </conditionalFormatting>
  <conditionalFormatting sqref="BA59:BA67">
    <cfRule type="expression" priority="1605" aboveAverage="0" equalAverage="0" bottom="0" percent="0" rank="0" text="" dxfId="1603">
      <formula>AND(NOT(ISBLANK(BA59)), EXACT(AF59, "INVALID"))</formula>
    </cfRule>
  </conditionalFormatting>
  <conditionalFormatting sqref="AR59:AR67">
    <cfRule type="expression" priority="1606" aboveAverage="0" equalAverage="0" bottom="0" percent="0" rank="0" text="" dxfId="1604">
      <formula>NOT($AL59)</formula>
    </cfRule>
  </conditionalFormatting>
  <conditionalFormatting sqref="AQ59:AQ67">
    <cfRule type="expression" priority="1607" aboveAverage="0" equalAverage="0" bottom="0" percent="0" rank="0" text="" dxfId="1605">
      <formula>REPLACE($AQ59,8,LEN($AQ59),"")="unused_"</formula>
    </cfRule>
  </conditionalFormatting>
  <conditionalFormatting sqref="AJ59:AJ67">
    <cfRule type="cellIs" priority="1608" operator="equal" aboveAverage="0" equalAverage="0" bottom="0" percent="0" rank="0" text="" dxfId="1606">
      <formula>0</formula>
    </cfRule>
  </conditionalFormatting>
  <conditionalFormatting sqref="AK59:AK67">
    <cfRule type="cellIs" priority="1609" operator="equal" aboveAverage="0" equalAverage="0" bottom="0" percent="0" rank="0" text="" dxfId="1607">
      <formula>0</formula>
    </cfRule>
  </conditionalFormatting>
  <conditionalFormatting sqref="AL59:AL67">
    <cfRule type="cellIs" priority="1610" operator="equal" aboveAverage="0" equalAverage="0" bottom="0" percent="0" rank="0" text="" dxfId="1608">
      <formula>0</formula>
    </cfRule>
  </conditionalFormatting>
  <conditionalFormatting sqref="AM59:AM67">
    <cfRule type="cellIs" priority="1611" operator="equal" aboveAverage="0" equalAverage="0" bottom="0" percent="0" rank="0" text="" dxfId="1609">
      <formula>0</formula>
    </cfRule>
  </conditionalFormatting>
  <conditionalFormatting sqref="AN59:AN67">
    <cfRule type="cellIs" priority="1612" operator="equal" aboveAverage="0" equalAverage="0" bottom="0" percent="0" rank="0" text="" dxfId="1610">
      <formula>0</formula>
    </cfRule>
  </conditionalFormatting>
  <conditionalFormatting sqref="AP59:AP67">
    <cfRule type="cellIs" priority="1613" operator="equal" aboveAverage="0" equalAverage="0" bottom="0" percent="0" rank="0" text="" dxfId="1611">
      <formula>"INVALID"</formula>
    </cfRule>
  </conditionalFormatting>
  <conditionalFormatting sqref="AJ59:AJ67">
    <cfRule type="cellIs" priority="1614" operator="equal" aboveAverage="0" equalAverage="0" bottom="0" percent="0" rank="0" text="" dxfId="1612">
      <formula>"INVALID"</formula>
    </cfRule>
  </conditionalFormatting>
  <conditionalFormatting sqref="AK59:AK67">
    <cfRule type="cellIs" priority="1615" operator="equal" aboveAverage="0" equalAverage="0" bottom="0" percent="0" rank="0" text="" dxfId="1613">
      <formula>"INVALID"</formula>
    </cfRule>
  </conditionalFormatting>
  <conditionalFormatting sqref="AL59:AM67">
    <cfRule type="cellIs" priority="1616" operator="equal" aboveAverage="0" equalAverage="0" bottom="0" percent="0" rank="0" text="" dxfId="1614">
      <formula>"INVALID"</formula>
    </cfRule>
  </conditionalFormatting>
  <conditionalFormatting sqref="AK59:AK67">
    <cfRule type="cellIs" priority="1617" operator="equal" aboveAverage="0" equalAverage="0" bottom="0" percent="0" rank="0" text="" dxfId="1615">
      <formula>"INVALID"</formula>
    </cfRule>
  </conditionalFormatting>
  <conditionalFormatting sqref="AL59:AL67">
    <cfRule type="cellIs" priority="1618" operator="equal" aboveAverage="0" equalAverage="0" bottom="0" percent="0" rank="0" text="" dxfId="1616">
      <formula>"INVALID"</formula>
    </cfRule>
  </conditionalFormatting>
  <conditionalFormatting sqref="AM59:AM67">
    <cfRule type="cellIs" priority="1619" operator="equal" aboveAverage="0" equalAverage="0" bottom="0" percent="0" rank="0" text="" dxfId="1617">
      <formula>"INVALID"</formula>
    </cfRule>
  </conditionalFormatting>
  <conditionalFormatting sqref="AN59:AN67">
    <cfRule type="cellIs" priority="1620" operator="equal" aboveAverage="0" equalAverage="0" bottom="0" percent="0" rank="0" text="" dxfId="1618">
      <formula>"INVALID"</formula>
    </cfRule>
  </conditionalFormatting>
  <conditionalFormatting sqref="AQ59:AQ67">
    <cfRule type="expression" priority="1621" aboveAverage="0" equalAverage="0" bottom="0" percent="0" rank="0" text="" dxfId="1619">
      <formula>NOT($AJ59)</formula>
    </cfRule>
    <cfRule type="expression" priority="1622" aboveAverage="0" equalAverage="0" bottom="0" percent="0" rank="0" text="" dxfId="1620">
      <formula>RIGHT($AQ59, 1)="*"</formula>
    </cfRule>
  </conditionalFormatting>
  <conditionalFormatting sqref="AZ59:BA67">
    <cfRule type="expression" priority="1623" aboveAverage="0" equalAverage="0" bottom="0" percent="0" rank="0" text="" dxfId="1621">
      <formula>NOT($AN59)</formula>
    </cfRule>
  </conditionalFormatting>
  <conditionalFormatting sqref="AS59:AS67">
    <cfRule type="expression" priority="1624" aboveAverage="0" equalAverage="0" bottom="0" percent="0" rank="0" text="" dxfId="1622">
      <formula>NOT($AK59)</formula>
    </cfRule>
  </conditionalFormatting>
  <conditionalFormatting sqref="AO59:AO67">
    <cfRule type="cellIs" priority="1625" operator="equal" aboveAverage="0" equalAverage="0" bottom="0" percent="0" rank="0" text="" dxfId="1623">
      <formula>0</formula>
    </cfRule>
  </conditionalFormatting>
  <conditionalFormatting sqref="AO59:AO67">
    <cfRule type="cellIs" priority="1626" operator="equal" aboveAverage="0" equalAverage="0" bottom="0" percent="0" rank="0" text="" dxfId="1624">
      <formula>"INVALID"</formula>
    </cfRule>
  </conditionalFormatting>
  <conditionalFormatting sqref="AO59:AO67">
    <cfRule type="cellIs" priority="1627" operator="equal" aboveAverage="0" equalAverage="0" bottom="0" percent="0" rank="0" text="" dxfId="1625">
      <formula>"INVALID"</formula>
    </cfRule>
  </conditionalFormatting>
  <conditionalFormatting sqref="AD68:AF70 AD72:AF72">
    <cfRule type="cellIs" priority="1628" operator="equal" aboveAverage="0" equalAverage="0" bottom="0" percent="0" rank="0" text="" dxfId="1626">
      <formula>"INVALID"</formula>
    </cfRule>
  </conditionalFormatting>
  <conditionalFormatting sqref="AR68:AR70 AR72">
    <cfRule type="cellIs" priority="1629" operator="equal" aboveAverage="0" equalAverage="0" bottom="0" percent="0" rank="0" text="" dxfId="1627">
      <formula>"Not Assigned"</formula>
    </cfRule>
  </conditionalFormatting>
  <conditionalFormatting sqref="AS68:AS70">
    <cfRule type="expression" priority="1630" aboveAverage="0" equalAverage="0" bottom="0" percent="0" rank="0" text="" dxfId="1628">
      <formula>EXACT(AF68, "INVALID")</formula>
    </cfRule>
  </conditionalFormatting>
  <conditionalFormatting sqref="AZ68:AZ70">
    <cfRule type="expression" priority="1631" aboveAverage="0" equalAverage="0" bottom="0" percent="0" rank="0" text="" dxfId="1629">
      <formula>AND(NOT(ISBLANK(AZ68)), EXACT(AF68, "INVALID"))</formula>
    </cfRule>
  </conditionalFormatting>
  <conditionalFormatting sqref="BA68:BA70">
    <cfRule type="expression" priority="1632" aboveAverage="0" equalAverage="0" bottom="0" percent="0" rank="0" text="" dxfId="1630">
      <formula>AND(NOT(ISBLANK(BA68)), EXACT(AF68, "INVALID"))</formula>
    </cfRule>
  </conditionalFormatting>
  <conditionalFormatting sqref="AR68:AR70">
    <cfRule type="expression" priority="1633" aboveAverage="0" equalAverage="0" bottom="0" percent="0" rank="0" text="" dxfId="1631">
      <formula>NOT($AL68)</formula>
    </cfRule>
  </conditionalFormatting>
  <conditionalFormatting sqref="AQ68:AQ70">
    <cfRule type="expression" priority="1634" aboveAverage="0" equalAverage="0" bottom="0" percent="0" rank="0" text="" dxfId="1632">
      <formula>REPLACE($AQ68,8,LEN($AQ68),"")="unused_"</formula>
    </cfRule>
  </conditionalFormatting>
  <conditionalFormatting sqref="AJ68:AJ70 AJ72">
    <cfRule type="cellIs" priority="1635" operator="equal" aboveAverage="0" equalAverage="0" bottom="0" percent="0" rank="0" text="" dxfId="1633">
      <formula>0</formula>
    </cfRule>
  </conditionalFormatting>
  <conditionalFormatting sqref="AK68:AK70 AK72">
    <cfRule type="cellIs" priority="1636" operator="equal" aboveAverage="0" equalAverage="0" bottom="0" percent="0" rank="0" text="" dxfId="1634">
      <formula>0</formula>
    </cfRule>
  </conditionalFormatting>
  <conditionalFormatting sqref="AL68:AL70 AL72">
    <cfRule type="cellIs" priority="1637" operator="equal" aboveAverage="0" equalAverage="0" bottom="0" percent="0" rank="0" text="" dxfId="1635">
      <formula>0</formula>
    </cfRule>
  </conditionalFormatting>
  <conditionalFormatting sqref="AM68:AM70 AM72">
    <cfRule type="cellIs" priority="1638" operator="equal" aboveAverage="0" equalAverage="0" bottom="0" percent="0" rank="0" text="" dxfId="1636">
      <formula>0</formula>
    </cfRule>
  </conditionalFormatting>
  <conditionalFormatting sqref="AN68:AN70 AN72">
    <cfRule type="cellIs" priority="1639" operator="equal" aboveAverage="0" equalAverage="0" bottom="0" percent="0" rank="0" text="" dxfId="1637">
      <formula>0</formula>
    </cfRule>
  </conditionalFormatting>
  <conditionalFormatting sqref="AP68:AP70 AP72">
    <cfRule type="cellIs" priority="1640" operator="equal" aboveAverage="0" equalAverage="0" bottom="0" percent="0" rank="0" text="" dxfId="1638">
      <formula>"INVALID"</formula>
    </cfRule>
  </conditionalFormatting>
  <conditionalFormatting sqref="AJ68:AJ70 AJ72">
    <cfRule type="cellIs" priority="1641" operator="equal" aboveAverage="0" equalAverage="0" bottom="0" percent="0" rank="0" text="" dxfId="1639">
      <formula>"INVALID"</formula>
    </cfRule>
  </conditionalFormatting>
  <conditionalFormatting sqref="AK68:AK70 AK72">
    <cfRule type="cellIs" priority="1642" operator="equal" aboveAverage="0" equalAverage="0" bottom="0" percent="0" rank="0" text="" dxfId="1640">
      <formula>"INVALID"</formula>
    </cfRule>
  </conditionalFormatting>
  <conditionalFormatting sqref="AL68:AM70 AL72:AM72">
    <cfRule type="cellIs" priority="1643" operator="equal" aboveAverage="0" equalAverage="0" bottom="0" percent="0" rank="0" text="" dxfId="1641">
      <formula>"INVALID"</formula>
    </cfRule>
  </conditionalFormatting>
  <conditionalFormatting sqref="AK68:AK70 AK72">
    <cfRule type="cellIs" priority="1644" operator="equal" aboveAverage="0" equalAverage="0" bottom="0" percent="0" rank="0" text="" dxfId="1642">
      <formula>"INVALID"</formula>
    </cfRule>
  </conditionalFormatting>
  <conditionalFormatting sqref="AL68:AL70 AL72">
    <cfRule type="cellIs" priority="1645" operator="equal" aboveAverage="0" equalAverage="0" bottom="0" percent="0" rank="0" text="" dxfId="1643">
      <formula>"INVALID"</formula>
    </cfRule>
  </conditionalFormatting>
  <conditionalFormatting sqref="AM68:AM70 AM72">
    <cfRule type="cellIs" priority="1646" operator="equal" aboveAverage="0" equalAverage="0" bottom="0" percent="0" rank="0" text="" dxfId="1644">
      <formula>"INVALID"</formula>
    </cfRule>
  </conditionalFormatting>
  <conditionalFormatting sqref="AN68:AN70 AN72">
    <cfRule type="cellIs" priority="1647" operator="equal" aboveAverage="0" equalAverage="0" bottom="0" percent="0" rank="0" text="" dxfId="1645">
      <formula>"INVALID"</formula>
    </cfRule>
  </conditionalFormatting>
  <conditionalFormatting sqref="AQ68:AQ70">
    <cfRule type="expression" priority="1648" aboveAverage="0" equalAverage="0" bottom="0" percent="0" rank="0" text="" dxfId="1646">
      <formula>NOT($AJ68)</formula>
    </cfRule>
    <cfRule type="expression" priority="1649" aboveAverage="0" equalAverage="0" bottom="0" percent="0" rank="0" text="" dxfId="1647">
      <formula>RIGHT($AQ68, 1)="*"</formula>
    </cfRule>
  </conditionalFormatting>
  <conditionalFormatting sqref="AZ68:BA70">
    <cfRule type="expression" priority="1650" aboveAverage="0" equalAverage="0" bottom="0" percent="0" rank="0" text="" dxfId="1648">
      <formula>NOT($AN68)</formula>
    </cfRule>
  </conditionalFormatting>
  <conditionalFormatting sqref="AS68:AS70">
    <cfRule type="expression" priority="1651" aboveAverage="0" equalAverage="0" bottom="0" percent="0" rank="0" text="" dxfId="1649">
      <formula>NOT($AK68)</formula>
    </cfRule>
  </conditionalFormatting>
  <conditionalFormatting sqref="AO68:AO70 AO72">
    <cfRule type="cellIs" priority="1652" operator="equal" aboveAverage="0" equalAverage="0" bottom="0" percent="0" rank="0" text="" dxfId="1650">
      <formula>0</formula>
    </cfRule>
  </conditionalFormatting>
  <conditionalFormatting sqref="AO68:AO70 AO72">
    <cfRule type="cellIs" priority="1653" operator="equal" aboveAverage="0" equalAverage="0" bottom="0" percent="0" rank="0" text="" dxfId="1651">
      <formula>"INVALID"</formula>
    </cfRule>
  </conditionalFormatting>
  <conditionalFormatting sqref="AO68:AO70 AO72">
    <cfRule type="cellIs" priority="1654" operator="equal" aboveAverage="0" equalAverage="0" bottom="0" percent="0" rank="0" text="" dxfId="1652">
      <formula>"INVALID"</formula>
    </cfRule>
  </conditionalFormatting>
  <conditionalFormatting sqref="AD71:AF71">
    <cfRule type="cellIs" priority="1655" operator="equal" aboveAverage="0" equalAverage="0" bottom="0" percent="0" rank="0" text="" dxfId="1653">
      <formula>"INVALID"</formula>
    </cfRule>
  </conditionalFormatting>
  <conditionalFormatting sqref="AR71">
    <cfRule type="cellIs" priority="1656" operator="equal" aboveAverage="0" equalAverage="0" bottom="0" percent="0" rank="0" text="" dxfId="1654">
      <formula>"Not Assigned"</formula>
    </cfRule>
  </conditionalFormatting>
  <conditionalFormatting sqref="AS71">
    <cfRule type="expression" priority="1657" aboveAverage="0" equalAverage="0" bottom="0" percent="0" rank="0" text="" dxfId="1655">
      <formula>EXACT(AF71, "INVALID")</formula>
    </cfRule>
  </conditionalFormatting>
  <conditionalFormatting sqref="AZ71">
    <cfRule type="expression" priority="1658" aboveAverage="0" equalAverage="0" bottom="0" percent="0" rank="0" text="" dxfId="1656">
      <formula>AND(NOT(ISBLANK(AZ71)), EXACT(AF71, "INVALID"))</formula>
    </cfRule>
  </conditionalFormatting>
  <conditionalFormatting sqref="BA71">
    <cfRule type="expression" priority="1659" aboveAverage="0" equalAverage="0" bottom="0" percent="0" rank="0" text="" dxfId="1657">
      <formula>AND(NOT(ISBLANK(BA71)), EXACT(AF71, "INVALID"))</formula>
    </cfRule>
  </conditionalFormatting>
  <conditionalFormatting sqref="AR71">
    <cfRule type="expression" priority="1660" aboveAverage="0" equalAverage="0" bottom="0" percent="0" rank="0" text="" dxfId="1658">
      <formula>NOT($AL71)</formula>
    </cfRule>
  </conditionalFormatting>
  <conditionalFormatting sqref="AQ71">
    <cfRule type="expression" priority="1661" aboveAverage="0" equalAverage="0" bottom="0" percent="0" rank="0" text="" dxfId="1659">
      <formula>REPLACE($AQ71,8,LEN($AQ71),"")="unused_"</formula>
    </cfRule>
  </conditionalFormatting>
  <conditionalFormatting sqref="AJ71">
    <cfRule type="cellIs" priority="1662" operator="equal" aboveAverage="0" equalAverage="0" bottom="0" percent="0" rank="0" text="" dxfId="1660">
      <formula>0</formula>
    </cfRule>
  </conditionalFormatting>
  <conditionalFormatting sqref="AK71">
    <cfRule type="cellIs" priority="1663" operator="equal" aboveAverage="0" equalAverage="0" bottom="0" percent="0" rank="0" text="" dxfId="1661">
      <formula>0</formula>
    </cfRule>
  </conditionalFormatting>
  <conditionalFormatting sqref="AL71">
    <cfRule type="cellIs" priority="1664" operator="equal" aboveAverage="0" equalAverage="0" bottom="0" percent="0" rank="0" text="" dxfId="1662">
      <formula>0</formula>
    </cfRule>
  </conditionalFormatting>
  <conditionalFormatting sqref="AM71">
    <cfRule type="cellIs" priority="1665" operator="equal" aboveAverage="0" equalAverage="0" bottom="0" percent="0" rank="0" text="" dxfId="1663">
      <formula>0</formula>
    </cfRule>
  </conditionalFormatting>
  <conditionalFormatting sqref="AN71">
    <cfRule type="cellIs" priority="1666" operator="equal" aboveAverage="0" equalAverage="0" bottom="0" percent="0" rank="0" text="" dxfId="1664">
      <formula>0</formula>
    </cfRule>
  </conditionalFormatting>
  <conditionalFormatting sqref="AP71">
    <cfRule type="cellIs" priority="1667" operator="equal" aboveAverage="0" equalAverage="0" bottom="0" percent="0" rank="0" text="" dxfId="1665">
      <formula>"INVALID"</formula>
    </cfRule>
  </conditionalFormatting>
  <conditionalFormatting sqref="AJ71">
    <cfRule type="cellIs" priority="1668" operator="equal" aboveAverage="0" equalAverage="0" bottom="0" percent="0" rank="0" text="" dxfId="1666">
      <formula>"INVALID"</formula>
    </cfRule>
  </conditionalFormatting>
  <conditionalFormatting sqref="AK71">
    <cfRule type="cellIs" priority="1669" operator="equal" aboveAverage="0" equalAverage="0" bottom="0" percent="0" rank="0" text="" dxfId="1667">
      <formula>"INVALID"</formula>
    </cfRule>
  </conditionalFormatting>
  <conditionalFormatting sqref="AL71:AM71">
    <cfRule type="cellIs" priority="1670" operator="equal" aboveAverage="0" equalAverage="0" bottom="0" percent="0" rank="0" text="" dxfId="1668">
      <formula>"INVALID"</formula>
    </cfRule>
  </conditionalFormatting>
  <conditionalFormatting sqref="AK71">
    <cfRule type="cellIs" priority="1671" operator="equal" aboveAverage="0" equalAverage="0" bottom="0" percent="0" rank="0" text="" dxfId="1669">
      <formula>"INVALID"</formula>
    </cfRule>
  </conditionalFormatting>
  <conditionalFormatting sqref="AL71">
    <cfRule type="cellIs" priority="1672" operator="equal" aboveAverage="0" equalAverage="0" bottom="0" percent="0" rank="0" text="" dxfId="1670">
      <formula>"INVALID"</formula>
    </cfRule>
  </conditionalFormatting>
  <conditionalFormatting sqref="AM71">
    <cfRule type="cellIs" priority="1673" operator="equal" aboveAverage="0" equalAverage="0" bottom="0" percent="0" rank="0" text="" dxfId="1671">
      <formula>"INVALID"</formula>
    </cfRule>
  </conditionalFormatting>
  <conditionalFormatting sqref="AN71">
    <cfRule type="cellIs" priority="1674" operator="equal" aboveAverage="0" equalAverage="0" bottom="0" percent="0" rank="0" text="" dxfId="1672">
      <formula>"INVALID"</formula>
    </cfRule>
  </conditionalFormatting>
  <conditionalFormatting sqref="AQ71">
    <cfRule type="expression" priority="1675" aboveAverage="0" equalAverage="0" bottom="0" percent="0" rank="0" text="" dxfId="1673">
      <formula>NOT($AJ71)</formula>
    </cfRule>
    <cfRule type="expression" priority="1676" aboveAverage="0" equalAverage="0" bottom="0" percent="0" rank="0" text="" dxfId="1674">
      <formula>RIGHT($AQ71, 1)="*"</formula>
    </cfRule>
  </conditionalFormatting>
  <conditionalFormatting sqref="AS71">
    <cfRule type="expression" priority="1677" aboveAverage="0" equalAverage="0" bottom="0" percent="0" rank="0" text="" dxfId="1675">
      <formula>NOT($AN71)</formula>
    </cfRule>
  </conditionalFormatting>
  <conditionalFormatting sqref="AS71">
    <cfRule type="expression" priority="1678" aboveAverage="0" equalAverage="0" bottom="0" percent="0" rank="0" text="" dxfId="1676">
      <formula>NOT($AK71)</formula>
    </cfRule>
  </conditionalFormatting>
  <conditionalFormatting sqref="AO71">
    <cfRule type="cellIs" priority="1679" operator="equal" aboveAverage="0" equalAverage="0" bottom="0" percent="0" rank="0" text="" dxfId="1677">
      <formula>0</formula>
    </cfRule>
  </conditionalFormatting>
  <conditionalFormatting sqref="AO71">
    <cfRule type="cellIs" priority="1680" operator="equal" aboveAverage="0" equalAverage="0" bottom="0" percent="0" rank="0" text="" dxfId="1678">
      <formula>"INVALID"</formula>
    </cfRule>
  </conditionalFormatting>
  <conditionalFormatting sqref="AO71">
    <cfRule type="cellIs" priority="1681" operator="equal" aboveAverage="0" equalAverage="0" bottom="0" percent="0" rank="0" text="" dxfId="1679">
      <formula>"INVALID"</formula>
    </cfRule>
  </conditionalFormatting>
  <conditionalFormatting sqref="AT66">
    <cfRule type="expression" priority="1682" aboveAverage="0" equalAverage="0" bottom="0" percent="0" rank="0" text="" dxfId="1680">
      <formula>NOT($AM66)</formula>
    </cfRule>
  </conditionalFormatting>
  <conditionalFormatting sqref="AX59:AX72">
    <cfRule type="expression" priority="1683" aboveAverage="0" equalAverage="0" bottom="0" percent="0" rank="0" text="" dxfId="1681">
      <formula>NOT($AO59)</formula>
    </cfRule>
  </conditionalFormatting>
  <conditionalFormatting sqref="AS78">
    <cfRule type="expression" priority="1684" aboveAverage="0" equalAverage="0" bottom="0" percent="0" rank="0" text="" dxfId="1682">
      <formula>EXACT(AF78, "INVALID")</formula>
    </cfRule>
  </conditionalFormatting>
  <conditionalFormatting sqref="AZ78">
    <cfRule type="expression" priority="1685" aboveAverage="0" equalAverage="0" bottom="0" percent="0" rank="0" text="" dxfId="1683">
      <formula>AND(NOT(ISBLANK(AZ78)), EXACT(AF78, "INVALID"))</formula>
    </cfRule>
  </conditionalFormatting>
  <conditionalFormatting sqref="BA78">
    <cfRule type="expression" priority="1686" aboveAverage="0" equalAverage="0" bottom="0" percent="0" rank="0" text="" dxfId="1684">
      <formula>AND(NOT(ISBLANK(BA78)), EXACT(AF78, "INVALID"))</formula>
    </cfRule>
  </conditionalFormatting>
  <conditionalFormatting sqref="AR78">
    <cfRule type="expression" priority="1687" aboveAverage="0" equalAverage="0" bottom="0" percent="0" rank="0" text="" dxfId="1685">
      <formula>NOT($AL78)</formula>
    </cfRule>
  </conditionalFormatting>
  <conditionalFormatting sqref="AQ78">
    <cfRule type="expression" priority="1688" aboveAverage="0" equalAverage="0" bottom="0" percent="0" rank="0" text="" dxfId="1686">
      <formula>REPLACE($AQ78,8,LEN($AQ78),"")="unused_"</formula>
    </cfRule>
  </conditionalFormatting>
  <conditionalFormatting sqref="AQ78">
    <cfRule type="expression" priority="1689" aboveAverage="0" equalAverage="0" bottom="0" percent="0" rank="0" text="" dxfId="1687">
      <formula>NOT($AJ78)</formula>
    </cfRule>
    <cfRule type="expression" priority="1690" aboveAverage="0" equalAverage="0" bottom="0" percent="0" rank="0" text="" dxfId="1688">
      <formula>RIGHT($AQ78, 1)="*"</formula>
    </cfRule>
  </conditionalFormatting>
  <conditionalFormatting sqref="AS78">
    <cfRule type="expression" priority="1691" aboveAverage="0" equalAverage="0" bottom="0" percent="0" rank="0" text="" dxfId="1689">
      <formula>NOT($AN78)</formula>
    </cfRule>
  </conditionalFormatting>
  <conditionalFormatting sqref="AS78">
    <cfRule type="expression" priority="1692" aboveAverage="0" equalAverage="0" bottom="0" percent="0" rank="0" text="" dxfId="1690">
      <formula>NOT($AK78)</formula>
    </cfRule>
  </conditionalFormatting>
  <conditionalFormatting sqref="AD73:AF73">
    <cfRule type="cellIs" priority="1693" operator="equal" aboveAverage="0" equalAverage="0" bottom="0" percent="0" rank="0" text="" dxfId="1691">
      <formula>"INVALID"</formula>
    </cfRule>
  </conditionalFormatting>
  <conditionalFormatting sqref="AR73">
    <cfRule type="cellIs" priority="1694" operator="equal" aboveAverage="0" equalAverage="0" bottom="0" percent="0" rank="0" text="" dxfId="1692">
      <formula>"Not Assigned"</formula>
    </cfRule>
  </conditionalFormatting>
  <conditionalFormatting sqref="AS73">
    <cfRule type="expression" priority="1695" aboveAverage="0" equalAverage="0" bottom="0" percent="0" rank="0" text="" dxfId="1693">
      <formula>EXACT(AF73, "INVALID")</formula>
    </cfRule>
  </conditionalFormatting>
  <conditionalFormatting sqref="AZ73">
    <cfRule type="expression" priority="1696" aboveAverage="0" equalAverage="0" bottom="0" percent="0" rank="0" text="" dxfId="1694">
      <formula>AND(NOT(ISBLANK(AZ73)), EXACT(AF73, "INVALID"))</formula>
    </cfRule>
  </conditionalFormatting>
  <conditionalFormatting sqref="BA73">
    <cfRule type="expression" priority="1697" aboveAverage="0" equalAverage="0" bottom="0" percent="0" rank="0" text="" dxfId="1695">
      <formula>AND(NOT(ISBLANK(BA73)), EXACT(AF73, "INVALID"))</formula>
    </cfRule>
  </conditionalFormatting>
  <conditionalFormatting sqref="AR73">
    <cfRule type="expression" priority="1698" aboveAverage="0" equalAverage="0" bottom="0" percent="0" rank="0" text="" dxfId="1696">
      <formula>NOT($AL73)</formula>
    </cfRule>
  </conditionalFormatting>
  <conditionalFormatting sqref="AQ73">
    <cfRule type="expression" priority="1699" aboveAverage="0" equalAverage="0" bottom="0" percent="0" rank="0" text="" dxfId="1697">
      <formula>REPLACE($AQ73,8,LEN($AQ73),"")="unused_"</formula>
    </cfRule>
  </conditionalFormatting>
  <conditionalFormatting sqref="AJ73">
    <cfRule type="cellIs" priority="1700" operator="equal" aboveAverage="0" equalAverage="0" bottom="0" percent="0" rank="0" text="" dxfId="1698">
      <formula>0</formula>
    </cfRule>
  </conditionalFormatting>
  <conditionalFormatting sqref="AK73">
    <cfRule type="cellIs" priority="1701" operator="equal" aboveAverage="0" equalAverage="0" bottom="0" percent="0" rank="0" text="" dxfId="1699">
      <formula>0</formula>
    </cfRule>
  </conditionalFormatting>
  <conditionalFormatting sqref="AL73">
    <cfRule type="cellIs" priority="1702" operator="equal" aboveAverage="0" equalAverage="0" bottom="0" percent="0" rank="0" text="" dxfId="1700">
      <formula>0</formula>
    </cfRule>
  </conditionalFormatting>
  <conditionalFormatting sqref="AM73">
    <cfRule type="cellIs" priority="1703" operator="equal" aboveAverage="0" equalAverage="0" bottom="0" percent="0" rank="0" text="" dxfId="1701">
      <formula>0</formula>
    </cfRule>
  </conditionalFormatting>
  <conditionalFormatting sqref="AN73">
    <cfRule type="cellIs" priority="1704" operator="equal" aboveAverage="0" equalAverage="0" bottom="0" percent="0" rank="0" text="" dxfId="1702">
      <formula>0</formula>
    </cfRule>
  </conditionalFormatting>
  <conditionalFormatting sqref="AP73">
    <cfRule type="cellIs" priority="1705" operator="equal" aboveAverage="0" equalAverage="0" bottom="0" percent="0" rank="0" text="" dxfId="1703">
      <formula>"INVALID"</formula>
    </cfRule>
  </conditionalFormatting>
  <conditionalFormatting sqref="AJ73">
    <cfRule type="cellIs" priority="1706" operator="equal" aboveAverage="0" equalAverage="0" bottom="0" percent="0" rank="0" text="" dxfId="1704">
      <formula>"INVALID"</formula>
    </cfRule>
  </conditionalFormatting>
  <conditionalFormatting sqref="AK73">
    <cfRule type="cellIs" priority="1707" operator="equal" aboveAverage="0" equalAverage="0" bottom="0" percent="0" rank="0" text="" dxfId="1705">
      <formula>"INVALID"</formula>
    </cfRule>
  </conditionalFormatting>
  <conditionalFormatting sqref="AL73:AM73">
    <cfRule type="cellIs" priority="1708" operator="equal" aboveAverage="0" equalAverage="0" bottom="0" percent="0" rank="0" text="" dxfId="1706">
      <formula>"INVALID"</formula>
    </cfRule>
  </conditionalFormatting>
  <conditionalFormatting sqref="AK73">
    <cfRule type="cellIs" priority="1709" operator="equal" aboveAverage="0" equalAverage="0" bottom="0" percent="0" rank="0" text="" dxfId="1707">
      <formula>"INVALID"</formula>
    </cfRule>
  </conditionalFormatting>
  <conditionalFormatting sqref="AL73">
    <cfRule type="cellIs" priority="1710" operator="equal" aboveAverage="0" equalAverage="0" bottom="0" percent="0" rank="0" text="" dxfId="1708">
      <formula>"INVALID"</formula>
    </cfRule>
  </conditionalFormatting>
  <conditionalFormatting sqref="AM73">
    <cfRule type="cellIs" priority="1711" operator="equal" aboveAverage="0" equalAverage="0" bottom="0" percent="0" rank="0" text="" dxfId="1709">
      <formula>"INVALID"</formula>
    </cfRule>
  </conditionalFormatting>
  <conditionalFormatting sqref="AN73">
    <cfRule type="cellIs" priority="1712" operator="equal" aboveAverage="0" equalAverage="0" bottom="0" percent="0" rank="0" text="" dxfId="1710">
      <formula>"INVALID"</formula>
    </cfRule>
  </conditionalFormatting>
  <conditionalFormatting sqref="AQ73">
    <cfRule type="expression" priority="1713" aboveAverage="0" equalAverage="0" bottom="0" percent="0" rank="0" text="" dxfId="1711">
      <formula>NOT($AJ73)</formula>
    </cfRule>
    <cfRule type="expression" priority="1714" aboveAverage="0" equalAverage="0" bottom="0" percent="0" rank="0" text="" dxfId="1712">
      <formula>RIGHT($AQ73, 1)="*"</formula>
    </cfRule>
  </conditionalFormatting>
  <conditionalFormatting sqref="AZ73:BA73">
    <cfRule type="expression" priority="1715" aboveAverage="0" equalAverage="0" bottom="0" percent="0" rank="0" text="" dxfId="1713">
      <formula>NOT($AN73)</formula>
    </cfRule>
  </conditionalFormatting>
  <conditionalFormatting sqref="AS73">
    <cfRule type="expression" priority="1716" aboveAverage="0" equalAverage="0" bottom="0" percent="0" rank="0" text="" dxfId="1714">
      <formula>NOT($AK73)</formula>
    </cfRule>
  </conditionalFormatting>
  <conditionalFormatting sqref="AO73">
    <cfRule type="cellIs" priority="1717" operator="equal" aboveAverage="0" equalAverage="0" bottom="0" percent="0" rank="0" text="" dxfId="1715">
      <formula>0</formula>
    </cfRule>
  </conditionalFormatting>
  <conditionalFormatting sqref="AO73">
    <cfRule type="cellIs" priority="1718" operator="equal" aboveAverage="0" equalAverage="0" bottom="0" percent="0" rank="0" text="" dxfId="1716">
      <formula>"INVALID"</formula>
    </cfRule>
  </conditionalFormatting>
  <conditionalFormatting sqref="AO73">
    <cfRule type="cellIs" priority="1719" operator="equal" aboveAverage="0" equalAverage="0" bottom="0" percent="0" rank="0" text="" dxfId="1717">
      <formula>"INVALID"</formula>
    </cfRule>
  </conditionalFormatting>
  <conditionalFormatting sqref="AD74:AF76 AD78:AF78">
    <cfRule type="cellIs" priority="1720" operator="equal" aboveAverage="0" equalAverage="0" bottom="0" percent="0" rank="0" text="" dxfId="1718">
      <formula>"INVALID"</formula>
    </cfRule>
  </conditionalFormatting>
  <conditionalFormatting sqref="AR74:AR76 AR78">
    <cfRule type="cellIs" priority="1721" operator="equal" aboveAverage="0" equalAverage="0" bottom="0" percent="0" rank="0" text="" dxfId="1719">
      <formula>"Not Assigned"</formula>
    </cfRule>
  </conditionalFormatting>
  <conditionalFormatting sqref="AS74:AS76">
    <cfRule type="expression" priority="1722" aboveAverage="0" equalAverage="0" bottom="0" percent="0" rank="0" text="" dxfId="1720">
      <formula>EXACT(AF74, "INVALID")</formula>
    </cfRule>
  </conditionalFormatting>
  <conditionalFormatting sqref="AZ74:AZ76">
    <cfRule type="expression" priority="1723" aboveAverage="0" equalAverage="0" bottom="0" percent="0" rank="0" text="" dxfId="1721">
      <formula>AND(NOT(ISBLANK(AZ74)), EXACT(AF74, "INVALID"))</formula>
    </cfRule>
  </conditionalFormatting>
  <conditionalFormatting sqref="BA74:BA76">
    <cfRule type="expression" priority="1724" aboveAverage="0" equalAverage="0" bottom="0" percent="0" rank="0" text="" dxfId="1722">
      <formula>AND(NOT(ISBLANK(BA74)), EXACT(AF74, "INVALID"))</formula>
    </cfRule>
  </conditionalFormatting>
  <conditionalFormatting sqref="AR74:AR76">
    <cfRule type="expression" priority="1725" aboveAverage="0" equalAverage="0" bottom="0" percent="0" rank="0" text="" dxfId="1723">
      <formula>NOT($AL74)</formula>
    </cfRule>
  </conditionalFormatting>
  <conditionalFormatting sqref="AQ74:AQ76">
    <cfRule type="expression" priority="1726" aboveAverage="0" equalAverage="0" bottom="0" percent="0" rank="0" text="" dxfId="1724">
      <formula>REPLACE($AQ74,8,LEN($AQ74),"")="unused_"</formula>
    </cfRule>
  </conditionalFormatting>
  <conditionalFormatting sqref="AJ74:AJ76 AJ78">
    <cfRule type="cellIs" priority="1727" operator="equal" aboveAverage="0" equalAverage="0" bottom="0" percent="0" rank="0" text="" dxfId="1725">
      <formula>0</formula>
    </cfRule>
  </conditionalFormatting>
  <conditionalFormatting sqref="AK74:AK76 AK78">
    <cfRule type="cellIs" priority="1728" operator="equal" aboveAverage="0" equalAverage="0" bottom="0" percent="0" rank="0" text="" dxfId="1726">
      <formula>0</formula>
    </cfRule>
  </conditionalFormatting>
  <conditionalFormatting sqref="AL74:AL76 AL78">
    <cfRule type="cellIs" priority="1729" operator="equal" aboveAverage="0" equalAverage="0" bottom="0" percent="0" rank="0" text="" dxfId="1727">
      <formula>0</formula>
    </cfRule>
  </conditionalFormatting>
  <conditionalFormatting sqref="AM74:AM76 AM78">
    <cfRule type="cellIs" priority="1730" operator="equal" aboveAverage="0" equalAverage="0" bottom="0" percent="0" rank="0" text="" dxfId="1728">
      <formula>0</formula>
    </cfRule>
  </conditionalFormatting>
  <conditionalFormatting sqref="AN74:AN76 AN78">
    <cfRule type="cellIs" priority="1731" operator="equal" aboveAverage="0" equalAverage="0" bottom="0" percent="0" rank="0" text="" dxfId="1729">
      <formula>0</formula>
    </cfRule>
  </conditionalFormatting>
  <conditionalFormatting sqref="AP74:AP76 AP78">
    <cfRule type="cellIs" priority="1732" operator="equal" aboveAverage="0" equalAverage="0" bottom="0" percent="0" rank="0" text="" dxfId="1730">
      <formula>"INVALID"</formula>
    </cfRule>
  </conditionalFormatting>
  <conditionalFormatting sqref="AJ74:AJ76 AJ78">
    <cfRule type="cellIs" priority="1733" operator="equal" aboveAverage="0" equalAverage="0" bottom="0" percent="0" rank="0" text="" dxfId="1731">
      <formula>"INVALID"</formula>
    </cfRule>
  </conditionalFormatting>
  <conditionalFormatting sqref="AK74:AK76 AK78">
    <cfRule type="cellIs" priority="1734" operator="equal" aboveAverage="0" equalAverage="0" bottom="0" percent="0" rank="0" text="" dxfId="1732">
      <formula>"INVALID"</formula>
    </cfRule>
  </conditionalFormatting>
  <conditionalFormatting sqref="AL74:AM76 AL78:AM78">
    <cfRule type="cellIs" priority="1735" operator="equal" aboveAverage="0" equalAverage="0" bottom="0" percent="0" rank="0" text="" dxfId="1733">
      <formula>"INVALID"</formula>
    </cfRule>
  </conditionalFormatting>
  <conditionalFormatting sqref="AK74:AK76 AK78">
    <cfRule type="cellIs" priority="1736" operator="equal" aboveAverage="0" equalAverage="0" bottom="0" percent="0" rank="0" text="" dxfId="1734">
      <formula>"INVALID"</formula>
    </cfRule>
  </conditionalFormatting>
  <conditionalFormatting sqref="AL74:AL76 AL78">
    <cfRule type="cellIs" priority="1737" operator="equal" aboveAverage="0" equalAverage="0" bottom="0" percent="0" rank="0" text="" dxfId="1735">
      <formula>"INVALID"</formula>
    </cfRule>
  </conditionalFormatting>
  <conditionalFormatting sqref="AM74:AM76 AM78">
    <cfRule type="cellIs" priority="1738" operator="equal" aboveAverage="0" equalAverage="0" bottom="0" percent="0" rank="0" text="" dxfId="1736">
      <formula>"INVALID"</formula>
    </cfRule>
  </conditionalFormatting>
  <conditionalFormatting sqref="AN74:AN76 AN78">
    <cfRule type="cellIs" priority="1739" operator="equal" aboveAverage="0" equalAverage="0" bottom="0" percent="0" rank="0" text="" dxfId="1737">
      <formula>"INVALID"</formula>
    </cfRule>
  </conditionalFormatting>
  <conditionalFormatting sqref="AQ74:AQ76">
    <cfRule type="expression" priority="1740" aboveAverage="0" equalAverage="0" bottom="0" percent="0" rank="0" text="" dxfId="1738">
      <formula>NOT($AJ74)</formula>
    </cfRule>
    <cfRule type="expression" priority="1741" aboveAverage="0" equalAverage="0" bottom="0" percent="0" rank="0" text="" dxfId="1739">
      <formula>RIGHT($AQ74, 1)="*"</formula>
    </cfRule>
  </conditionalFormatting>
  <conditionalFormatting sqref="AZ74:BA76">
    <cfRule type="expression" priority="1742" aboveAverage="0" equalAverage="0" bottom="0" percent="0" rank="0" text="" dxfId="1740">
      <formula>NOT($AN74)</formula>
    </cfRule>
  </conditionalFormatting>
  <conditionalFormatting sqref="AS74:AS76">
    <cfRule type="expression" priority="1743" aboveAverage="0" equalAverage="0" bottom="0" percent="0" rank="0" text="" dxfId="1741">
      <formula>NOT($AK74)</formula>
    </cfRule>
  </conditionalFormatting>
  <conditionalFormatting sqref="AO74:AO76 AO78">
    <cfRule type="cellIs" priority="1744" operator="equal" aboveAverage="0" equalAverage="0" bottom="0" percent="0" rank="0" text="" dxfId="1742">
      <formula>0</formula>
    </cfRule>
  </conditionalFormatting>
  <conditionalFormatting sqref="AO74:AO76 AO78">
    <cfRule type="cellIs" priority="1745" operator="equal" aboveAverage="0" equalAverage="0" bottom="0" percent="0" rank="0" text="" dxfId="1743">
      <formula>"INVALID"</formula>
    </cfRule>
  </conditionalFormatting>
  <conditionalFormatting sqref="AO74:AO76 AO78">
    <cfRule type="cellIs" priority="1746" operator="equal" aboveAverage="0" equalAverage="0" bottom="0" percent="0" rank="0" text="" dxfId="1744">
      <formula>"INVALID"</formula>
    </cfRule>
  </conditionalFormatting>
  <conditionalFormatting sqref="AD77:AF77">
    <cfRule type="cellIs" priority="1747" operator="equal" aboveAverage="0" equalAverage="0" bottom="0" percent="0" rank="0" text="" dxfId="1745">
      <formula>"INVALID"</formula>
    </cfRule>
  </conditionalFormatting>
  <conditionalFormatting sqref="AR77">
    <cfRule type="cellIs" priority="1748" operator="equal" aboveAverage="0" equalAverage="0" bottom="0" percent="0" rank="0" text="" dxfId="1746">
      <formula>"Not Assigned"</formula>
    </cfRule>
  </conditionalFormatting>
  <conditionalFormatting sqref="AS77">
    <cfRule type="expression" priority="1749" aboveAverage="0" equalAverage="0" bottom="0" percent="0" rank="0" text="" dxfId="1747">
      <formula>EXACT(AF77, "INVALID")</formula>
    </cfRule>
  </conditionalFormatting>
  <conditionalFormatting sqref="AZ77">
    <cfRule type="expression" priority="1750" aboveAverage="0" equalAverage="0" bottom="0" percent="0" rank="0" text="" dxfId="1748">
      <formula>AND(NOT(ISBLANK(AZ77)), EXACT(AF77, "INVALID"))</formula>
    </cfRule>
  </conditionalFormatting>
  <conditionalFormatting sqref="BA77">
    <cfRule type="expression" priority="1751" aboveAverage="0" equalAverage="0" bottom="0" percent="0" rank="0" text="" dxfId="1749">
      <formula>AND(NOT(ISBLANK(BA77)), EXACT(AF77, "INVALID"))</formula>
    </cfRule>
  </conditionalFormatting>
  <conditionalFormatting sqref="AR77">
    <cfRule type="expression" priority="1752" aboveAverage="0" equalAverage="0" bottom="0" percent="0" rank="0" text="" dxfId="1750">
      <formula>NOT($AL77)</formula>
    </cfRule>
  </conditionalFormatting>
  <conditionalFormatting sqref="AQ77">
    <cfRule type="expression" priority="1753" aboveAverage="0" equalAverage="0" bottom="0" percent="0" rank="0" text="" dxfId="1751">
      <formula>REPLACE($AQ77,8,LEN($AQ77),"")="unused_"</formula>
    </cfRule>
  </conditionalFormatting>
  <conditionalFormatting sqref="AJ77">
    <cfRule type="cellIs" priority="1754" operator="equal" aboveAverage="0" equalAverage="0" bottom="0" percent="0" rank="0" text="" dxfId="1752">
      <formula>0</formula>
    </cfRule>
  </conditionalFormatting>
  <conditionalFormatting sqref="AK77">
    <cfRule type="cellIs" priority="1755" operator="equal" aboveAverage="0" equalAverage="0" bottom="0" percent="0" rank="0" text="" dxfId="1753">
      <formula>0</formula>
    </cfRule>
  </conditionalFormatting>
  <conditionalFormatting sqref="AL77">
    <cfRule type="cellIs" priority="1756" operator="equal" aboveAverage="0" equalAverage="0" bottom="0" percent="0" rank="0" text="" dxfId="1754">
      <formula>0</formula>
    </cfRule>
  </conditionalFormatting>
  <conditionalFormatting sqref="AM77">
    <cfRule type="cellIs" priority="1757" operator="equal" aboveAverage="0" equalAverage="0" bottom="0" percent="0" rank="0" text="" dxfId="1755">
      <formula>0</formula>
    </cfRule>
  </conditionalFormatting>
  <conditionalFormatting sqref="AN77">
    <cfRule type="cellIs" priority="1758" operator="equal" aboveAverage="0" equalAverage="0" bottom="0" percent="0" rank="0" text="" dxfId="1756">
      <formula>0</formula>
    </cfRule>
  </conditionalFormatting>
  <conditionalFormatting sqref="AP77">
    <cfRule type="cellIs" priority="1759" operator="equal" aboveAverage="0" equalAverage="0" bottom="0" percent="0" rank="0" text="" dxfId="1757">
      <formula>"INVALID"</formula>
    </cfRule>
  </conditionalFormatting>
  <conditionalFormatting sqref="AJ77">
    <cfRule type="cellIs" priority="1760" operator="equal" aboveAverage="0" equalAverage="0" bottom="0" percent="0" rank="0" text="" dxfId="1758">
      <formula>"INVALID"</formula>
    </cfRule>
  </conditionalFormatting>
  <conditionalFormatting sqref="AK77">
    <cfRule type="cellIs" priority="1761" operator="equal" aboveAverage="0" equalAverage="0" bottom="0" percent="0" rank="0" text="" dxfId="1759">
      <formula>"INVALID"</formula>
    </cfRule>
  </conditionalFormatting>
  <conditionalFormatting sqref="AL77:AM77">
    <cfRule type="cellIs" priority="1762" operator="equal" aboveAverage="0" equalAverage="0" bottom="0" percent="0" rank="0" text="" dxfId="1760">
      <formula>"INVALID"</formula>
    </cfRule>
  </conditionalFormatting>
  <conditionalFormatting sqref="AK77">
    <cfRule type="cellIs" priority="1763" operator="equal" aboveAverage="0" equalAverage="0" bottom="0" percent="0" rank="0" text="" dxfId="1761">
      <formula>"INVALID"</formula>
    </cfRule>
  </conditionalFormatting>
  <conditionalFormatting sqref="AL77">
    <cfRule type="cellIs" priority="1764" operator="equal" aboveAverage="0" equalAverage="0" bottom="0" percent="0" rank="0" text="" dxfId="1762">
      <formula>"INVALID"</formula>
    </cfRule>
  </conditionalFormatting>
  <conditionalFormatting sqref="AM77">
    <cfRule type="cellIs" priority="1765" operator="equal" aboveAverage="0" equalAverage="0" bottom="0" percent="0" rank="0" text="" dxfId="1763">
      <formula>"INVALID"</formula>
    </cfRule>
  </conditionalFormatting>
  <conditionalFormatting sqref="AN77">
    <cfRule type="cellIs" priority="1766" operator="equal" aboveAverage="0" equalAverage="0" bottom="0" percent="0" rank="0" text="" dxfId="1764">
      <formula>"INVALID"</formula>
    </cfRule>
  </conditionalFormatting>
  <conditionalFormatting sqref="AQ77">
    <cfRule type="expression" priority="1767" aboveAverage="0" equalAverage="0" bottom="0" percent="0" rank="0" text="" dxfId="1765">
      <formula>NOT($AJ77)</formula>
    </cfRule>
    <cfRule type="expression" priority="1768" aboveAverage="0" equalAverage="0" bottom="0" percent="0" rank="0" text="" dxfId="1766">
      <formula>RIGHT($AQ77, 1)="*"</formula>
    </cfRule>
  </conditionalFormatting>
  <conditionalFormatting sqref="AS77">
    <cfRule type="expression" priority="1769" aboveAverage="0" equalAverage="0" bottom="0" percent="0" rank="0" text="" dxfId="1767">
      <formula>NOT($AN77)</formula>
    </cfRule>
  </conditionalFormatting>
  <conditionalFormatting sqref="AS77">
    <cfRule type="expression" priority="1770" aboveAverage="0" equalAverage="0" bottom="0" percent="0" rank="0" text="" dxfId="1768">
      <formula>NOT($AK77)</formula>
    </cfRule>
  </conditionalFormatting>
  <conditionalFormatting sqref="AO77">
    <cfRule type="cellIs" priority="1771" operator="equal" aboveAverage="0" equalAverage="0" bottom="0" percent="0" rank="0" text="" dxfId="1769">
      <formula>0</formula>
    </cfRule>
  </conditionalFormatting>
  <conditionalFormatting sqref="AO77">
    <cfRule type="cellIs" priority="1772" operator="equal" aboveAverage="0" equalAverage="0" bottom="0" percent="0" rank="0" text="" dxfId="1770">
      <formula>"INVALID"</formula>
    </cfRule>
  </conditionalFormatting>
  <conditionalFormatting sqref="AO77">
    <cfRule type="cellIs" priority="1773" operator="equal" aboveAverage="0" equalAverage="0" bottom="0" percent="0" rank="0" text="" dxfId="1771">
      <formula>"INVALID"</formula>
    </cfRule>
  </conditionalFormatting>
  <conditionalFormatting sqref="AX73:AX78">
    <cfRule type="expression" priority="1774" aboveAverage="0" equalAverage="0" bottom="0" percent="0" rank="0" text="" dxfId="1772">
      <formula>NOT($AO73)</formula>
    </cfRule>
  </conditionalFormatting>
  <conditionalFormatting sqref="AD79:AF79">
    <cfRule type="cellIs" priority="1775" operator="equal" aboveAverage="0" equalAverage="0" bottom="0" percent="0" rank="0" text="" dxfId="1773">
      <formula>"INVALID"</formula>
    </cfRule>
  </conditionalFormatting>
  <conditionalFormatting sqref="AR79">
    <cfRule type="cellIs" priority="1776" operator="equal" aboveAverage="0" equalAverage="0" bottom="0" percent="0" rank="0" text="" dxfId="1774">
      <formula>"Not Assigned"</formula>
    </cfRule>
  </conditionalFormatting>
  <conditionalFormatting sqref="AS79">
    <cfRule type="expression" priority="1777" aboveAverage="0" equalAverage="0" bottom="0" percent="0" rank="0" text="" dxfId="1775">
      <formula>EXACT(AF79, "INVALID")</formula>
    </cfRule>
  </conditionalFormatting>
  <conditionalFormatting sqref="AZ79">
    <cfRule type="expression" priority="1778" aboveAverage="0" equalAverage="0" bottom="0" percent="0" rank="0" text="" dxfId="1776">
      <formula>AND(NOT(ISBLANK(AZ79)), EXACT(AF79, "INVALID"))</formula>
    </cfRule>
  </conditionalFormatting>
  <conditionalFormatting sqref="BA79">
    <cfRule type="expression" priority="1779" aboveAverage="0" equalAverage="0" bottom="0" percent="0" rank="0" text="" dxfId="1777">
      <formula>AND(NOT(ISBLANK(BA79)), EXACT(AF79, "INVALID"))</formula>
    </cfRule>
  </conditionalFormatting>
  <conditionalFormatting sqref="AR79">
    <cfRule type="expression" priority="1780" aboveAverage="0" equalAverage="0" bottom="0" percent="0" rank="0" text="" dxfId="1778">
      <formula>NOT($AL79)</formula>
    </cfRule>
  </conditionalFormatting>
  <conditionalFormatting sqref="AQ79">
    <cfRule type="expression" priority="1781" aboveAverage="0" equalAverage="0" bottom="0" percent="0" rank="0" text="" dxfId="1779">
      <formula>REPLACE($AQ79,8,LEN($AQ79),"")="unused_"</formula>
    </cfRule>
  </conditionalFormatting>
  <conditionalFormatting sqref="AJ79">
    <cfRule type="cellIs" priority="1782" operator="equal" aboveAverage="0" equalAverage="0" bottom="0" percent="0" rank="0" text="" dxfId="1780">
      <formula>0</formula>
    </cfRule>
  </conditionalFormatting>
  <conditionalFormatting sqref="AK79">
    <cfRule type="cellIs" priority="1783" operator="equal" aboveAverage="0" equalAverage="0" bottom="0" percent="0" rank="0" text="" dxfId="1781">
      <formula>0</formula>
    </cfRule>
  </conditionalFormatting>
  <conditionalFormatting sqref="AL79">
    <cfRule type="cellIs" priority="1784" operator="equal" aboveAverage="0" equalAverage="0" bottom="0" percent="0" rank="0" text="" dxfId="1782">
      <formula>0</formula>
    </cfRule>
  </conditionalFormatting>
  <conditionalFormatting sqref="AM79">
    <cfRule type="cellIs" priority="1785" operator="equal" aboveAverage="0" equalAverage="0" bottom="0" percent="0" rank="0" text="" dxfId="1783">
      <formula>0</formula>
    </cfRule>
  </conditionalFormatting>
  <conditionalFormatting sqref="AN79">
    <cfRule type="cellIs" priority="1786" operator="equal" aboveAverage="0" equalAverage="0" bottom="0" percent="0" rank="0" text="" dxfId="1784">
      <formula>0</formula>
    </cfRule>
  </conditionalFormatting>
  <conditionalFormatting sqref="AP79">
    <cfRule type="cellIs" priority="1787" operator="equal" aboveAverage="0" equalAverage="0" bottom="0" percent="0" rank="0" text="" dxfId="1785">
      <formula>"INVALID"</formula>
    </cfRule>
  </conditionalFormatting>
  <conditionalFormatting sqref="AJ79">
    <cfRule type="cellIs" priority="1788" operator="equal" aboveAverage="0" equalAverage="0" bottom="0" percent="0" rank="0" text="" dxfId="1786">
      <formula>"INVALID"</formula>
    </cfRule>
  </conditionalFormatting>
  <conditionalFormatting sqref="AK79">
    <cfRule type="cellIs" priority="1789" operator="equal" aboveAverage="0" equalAverage="0" bottom="0" percent="0" rank="0" text="" dxfId="1787">
      <formula>"INVALID"</formula>
    </cfRule>
  </conditionalFormatting>
  <conditionalFormatting sqref="AL79:AM79">
    <cfRule type="cellIs" priority="1790" operator="equal" aboveAverage="0" equalAverage="0" bottom="0" percent="0" rank="0" text="" dxfId="1788">
      <formula>"INVALID"</formula>
    </cfRule>
  </conditionalFormatting>
  <conditionalFormatting sqref="AK79">
    <cfRule type="cellIs" priority="1791" operator="equal" aboveAverage="0" equalAverage="0" bottom="0" percent="0" rank="0" text="" dxfId="1789">
      <formula>"INVALID"</formula>
    </cfRule>
  </conditionalFormatting>
  <conditionalFormatting sqref="AL79">
    <cfRule type="cellIs" priority="1792" operator="equal" aboveAverage="0" equalAverage="0" bottom="0" percent="0" rank="0" text="" dxfId="1790">
      <formula>"INVALID"</formula>
    </cfRule>
  </conditionalFormatting>
  <conditionalFormatting sqref="AM79">
    <cfRule type="cellIs" priority="1793" operator="equal" aboveAverage="0" equalAverage="0" bottom="0" percent="0" rank="0" text="" dxfId="1791">
      <formula>"INVALID"</formula>
    </cfRule>
  </conditionalFormatting>
  <conditionalFormatting sqref="AN79">
    <cfRule type="cellIs" priority="1794" operator="equal" aboveAverage="0" equalAverage="0" bottom="0" percent="0" rank="0" text="" dxfId="1792">
      <formula>"INVALID"</formula>
    </cfRule>
  </conditionalFormatting>
  <conditionalFormatting sqref="AQ79">
    <cfRule type="expression" priority="1795" aboveAverage="0" equalAverage="0" bottom="0" percent="0" rank="0" text="" dxfId="1793">
      <formula>NOT($AJ79)</formula>
    </cfRule>
    <cfRule type="expression" priority="1796" aboveAverage="0" equalAverage="0" bottom="0" percent="0" rank="0" text="" dxfId="1794">
      <formula>RIGHT($AQ79, 1)="*"</formula>
    </cfRule>
  </conditionalFormatting>
  <conditionalFormatting sqref="AZ79:BA79">
    <cfRule type="expression" priority="1797" aboveAverage="0" equalAverage="0" bottom="0" percent="0" rank="0" text="" dxfId="1795">
      <formula>NOT($AN79)</formula>
    </cfRule>
  </conditionalFormatting>
  <conditionalFormatting sqref="AS79">
    <cfRule type="expression" priority="1798" aboveAverage="0" equalAverage="0" bottom="0" percent="0" rank="0" text="" dxfId="1796">
      <formula>NOT($AK79)</formula>
    </cfRule>
  </conditionalFormatting>
  <conditionalFormatting sqref="AO79">
    <cfRule type="cellIs" priority="1799" operator="equal" aboveAverage="0" equalAverage="0" bottom="0" percent="0" rank="0" text="" dxfId="1797">
      <formula>0</formula>
    </cfRule>
  </conditionalFormatting>
  <conditionalFormatting sqref="AO79">
    <cfRule type="cellIs" priority="1800" operator="equal" aboveAverage="0" equalAverage="0" bottom="0" percent="0" rank="0" text="" dxfId="1798">
      <formula>"INVALID"</formula>
    </cfRule>
  </conditionalFormatting>
  <conditionalFormatting sqref="AO79">
    <cfRule type="cellIs" priority="1801" operator="equal" aboveAverage="0" equalAverage="0" bottom="0" percent="0" rank="0" text="" dxfId="1799">
      <formula>"INVALID"</formula>
    </cfRule>
  </conditionalFormatting>
  <conditionalFormatting sqref="AD80:AF80">
    <cfRule type="cellIs" priority="1802" operator="equal" aboveAverage="0" equalAverage="0" bottom="0" percent="0" rank="0" text="" dxfId="1800">
      <formula>"INVALID"</formula>
    </cfRule>
  </conditionalFormatting>
  <conditionalFormatting sqref="AR80">
    <cfRule type="cellIs" priority="1803" operator="equal" aboveAverage="0" equalAverage="0" bottom="0" percent="0" rank="0" text="" dxfId="1801">
      <formula>"Not Assigned"</formula>
    </cfRule>
  </conditionalFormatting>
  <conditionalFormatting sqref="AJ80">
    <cfRule type="cellIs" priority="1804" operator="equal" aboveAverage="0" equalAverage="0" bottom="0" percent="0" rank="0" text="" dxfId="1802">
      <formula>0</formula>
    </cfRule>
  </conditionalFormatting>
  <conditionalFormatting sqref="AK80">
    <cfRule type="cellIs" priority="1805" operator="equal" aboveAverage="0" equalAverage="0" bottom="0" percent="0" rank="0" text="" dxfId="1803">
      <formula>0</formula>
    </cfRule>
  </conditionalFormatting>
  <conditionalFormatting sqref="AL80">
    <cfRule type="cellIs" priority="1806" operator="equal" aboveAverage="0" equalAverage="0" bottom="0" percent="0" rank="0" text="" dxfId="1804">
      <formula>0</formula>
    </cfRule>
  </conditionalFormatting>
  <conditionalFormatting sqref="AM80">
    <cfRule type="cellIs" priority="1807" operator="equal" aboveAverage="0" equalAverage="0" bottom="0" percent="0" rank="0" text="" dxfId="1805">
      <formula>0</formula>
    </cfRule>
  </conditionalFormatting>
  <conditionalFormatting sqref="AN80">
    <cfRule type="cellIs" priority="1808" operator="equal" aboveAverage="0" equalAverage="0" bottom="0" percent="0" rank="0" text="" dxfId="1806">
      <formula>0</formula>
    </cfRule>
  </conditionalFormatting>
  <conditionalFormatting sqref="AP80">
    <cfRule type="cellIs" priority="1809" operator="equal" aboveAverage="0" equalAverage="0" bottom="0" percent="0" rank="0" text="" dxfId="1807">
      <formula>"INVALID"</formula>
    </cfRule>
  </conditionalFormatting>
  <conditionalFormatting sqref="AJ80">
    <cfRule type="cellIs" priority="1810" operator="equal" aboveAverage="0" equalAverage="0" bottom="0" percent="0" rank="0" text="" dxfId="1808">
      <formula>"INVALID"</formula>
    </cfRule>
  </conditionalFormatting>
  <conditionalFormatting sqref="AK80">
    <cfRule type="cellIs" priority="1811" operator="equal" aboveAverage="0" equalAverage="0" bottom="0" percent="0" rank="0" text="" dxfId="1809">
      <formula>"INVALID"</formula>
    </cfRule>
  </conditionalFormatting>
  <conditionalFormatting sqref="AL80:AM80">
    <cfRule type="cellIs" priority="1812" operator="equal" aboveAverage="0" equalAverage="0" bottom="0" percent="0" rank="0" text="" dxfId="1810">
      <formula>"INVALID"</formula>
    </cfRule>
  </conditionalFormatting>
  <conditionalFormatting sqref="AK80">
    <cfRule type="cellIs" priority="1813" operator="equal" aboveAverage="0" equalAverage="0" bottom="0" percent="0" rank="0" text="" dxfId="1811">
      <formula>"INVALID"</formula>
    </cfRule>
  </conditionalFormatting>
  <conditionalFormatting sqref="AL80">
    <cfRule type="cellIs" priority="1814" operator="equal" aboveAverage="0" equalAverage="0" bottom="0" percent="0" rank="0" text="" dxfId="1812">
      <formula>"INVALID"</formula>
    </cfRule>
  </conditionalFormatting>
  <conditionalFormatting sqref="AM80">
    <cfRule type="cellIs" priority="1815" operator="equal" aboveAverage="0" equalAverage="0" bottom="0" percent="0" rank="0" text="" dxfId="1813">
      <formula>"INVALID"</formula>
    </cfRule>
  </conditionalFormatting>
  <conditionalFormatting sqref="AN80">
    <cfRule type="cellIs" priority="1816" operator="equal" aboveAverage="0" equalAverage="0" bottom="0" percent="0" rank="0" text="" dxfId="1814">
      <formula>"INVALID"</formula>
    </cfRule>
  </conditionalFormatting>
  <conditionalFormatting sqref="AO80">
    <cfRule type="cellIs" priority="1817" operator="equal" aboveAverage="0" equalAverage="0" bottom="0" percent="0" rank="0" text="" dxfId="1815">
      <formula>0</formula>
    </cfRule>
  </conditionalFormatting>
  <conditionalFormatting sqref="AO80">
    <cfRule type="cellIs" priority="1818" operator="equal" aboveAverage="0" equalAverage="0" bottom="0" percent="0" rank="0" text="" dxfId="1816">
      <formula>"INVALID"</formula>
    </cfRule>
  </conditionalFormatting>
  <conditionalFormatting sqref="AO80">
    <cfRule type="cellIs" priority="1819" operator="equal" aboveAverage="0" equalAverage="0" bottom="0" percent="0" rank="0" text="" dxfId="1817">
      <formula>"INVALID"</formula>
    </cfRule>
  </conditionalFormatting>
  <conditionalFormatting sqref="AT82">
    <cfRule type="expression" priority="1820" aboveAverage="0" equalAverage="0" bottom="0" percent="0" rank="0" text="" dxfId="1818">
      <formula>NOT($AM78)</formula>
    </cfRule>
  </conditionalFormatting>
  <conditionalFormatting sqref="AW61:AW64 AW67:AW71 AW76:AW82">
    <cfRule type="expression" priority="1821" aboveAverage="0" equalAverage="0" bottom="0" percent="0" rank="0" text="" dxfId="1819">
      <formula>NOT(#ref!)</formula>
    </cfRule>
  </conditionalFormatting>
  <conditionalFormatting sqref="AK187">
    <cfRule type="cellIs" priority="1822" operator="equal" aboveAverage="0" equalAverage="0" bottom="0" percent="0" rank="0" text="" dxfId="1820">
      <formula>"INVALID"</formula>
    </cfRule>
  </conditionalFormatting>
  <conditionalFormatting sqref="AD187:AF187">
    <cfRule type="cellIs" priority="1823" operator="equal" aboveAverage="0" equalAverage="0" bottom="0" percent="0" rank="0" text="" dxfId="1821">
      <formula>"INVALID"</formula>
    </cfRule>
  </conditionalFormatting>
  <conditionalFormatting sqref="AS82">
    <cfRule type="expression" priority="1824" aboveAverage="0" equalAverage="0" bottom="0" percent="0" rank="0" text="" dxfId="1822">
      <formula>EXACT(AF82, "INVALID")</formula>
    </cfRule>
  </conditionalFormatting>
  <conditionalFormatting sqref="AZ82">
    <cfRule type="expression" priority="1825" aboveAverage="0" equalAverage="0" bottom="0" percent="0" rank="0" text="" dxfId="1823">
      <formula>AND(NOT(ISBLANK(AZ82)), EXACT(AF82, "INVALID"))</formula>
    </cfRule>
  </conditionalFormatting>
  <conditionalFormatting sqref="BA82">
    <cfRule type="expression" priority="1826" aboveAverage="0" equalAverage="0" bottom="0" percent="0" rank="0" text="" dxfId="1824">
      <formula>AND(NOT(ISBLANK(BA82)), EXACT(AF82, "INVALID"))</formula>
    </cfRule>
  </conditionalFormatting>
  <conditionalFormatting sqref="AR82">
    <cfRule type="expression" priority="1827" aboveAverage="0" equalAverage="0" bottom="0" percent="0" rank="0" text="" dxfId="1825">
      <formula>NOT($AL82)</formula>
    </cfRule>
  </conditionalFormatting>
  <conditionalFormatting sqref="AQ82">
    <cfRule type="expression" priority="1828" aboveAverage="0" equalAverage="0" bottom="0" percent="0" rank="0" text="" dxfId="1826">
      <formula>REPLACE($AQ82,8,LEN($AQ82),"")="unused_"</formula>
    </cfRule>
  </conditionalFormatting>
  <conditionalFormatting sqref="AQ82">
    <cfRule type="expression" priority="1829" aboveAverage="0" equalAverage="0" bottom="0" percent="0" rank="0" text="" dxfId="1827">
      <formula>NOT($AJ82)</formula>
    </cfRule>
    <cfRule type="expression" priority="1830" aboveAverage="0" equalAverage="0" bottom="0" percent="0" rank="0" text="" dxfId="1828">
      <formula>RIGHT($AQ82, 1)="*"</formula>
    </cfRule>
  </conditionalFormatting>
  <conditionalFormatting sqref="AS81:AS82">
    <cfRule type="expression" priority="1831" aboveAverage="0" equalAverage="0" bottom="0" percent="0" rank="0" text="" dxfId="1829">
      <formula>NOT($AN81)</formula>
    </cfRule>
  </conditionalFormatting>
  <conditionalFormatting sqref="AS82">
    <cfRule type="expression" priority="1832" aboveAverage="0" equalAverage="0" bottom="0" percent="0" rank="0" text="" dxfId="1830">
      <formula>NOT($AK82)</formula>
    </cfRule>
  </conditionalFormatting>
  <conditionalFormatting sqref="AX81:AX82">
    <cfRule type="expression" priority="1833" aboveAverage="0" equalAverage="0" bottom="0" percent="0" rank="0" text="" dxfId="1831">
      <formula>NOT($AO81)</formula>
    </cfRule>
  </conditionalFormatting>
  <conditionalFormatting sqref="AD81:AF81">
    <cfRule type="cellIs" priority="1834" operator="equal" aboveAverage="0" equalAverage="0" bottom="0" percent="0" rank="0" text="" dxfId="1832">
      <formula>"INVALID"</formula>
    </cfRule>
  </conditionalFormatting>
  <conditionalFormatting sqref="AR81">
    <cfRule type="cellIs" priority="1835" operator="equal" aboveAverage="0" equalAverage="0" bottom="0" percent="0" rank="0" text="" dxfId="1833">
      <formula>"Not Assigned"</formula>
    </cfRule>
  </conditionalFormatting>
  <conditionalFormatting sqref="AS81">
    <cfRule type="expression" priority="1836" aboveAverage="0" equalAverage="0" bottom="0" percent="0" rank="0" text="" dxfId="1834">
      <formula>EXACT(AF81, "INVALID")</formula>
    </cfRule>
  </conditionalFormatting>
  <conditionalFormatting sqref="AZ81">
    <cfRule type="expression" priority="1837" aboveAverage="0" equalAverage="0" bottom="0" percent="0" rank="0" text="" dxfId="1835">
      <formula>AND(NOT(ISBLANK(AZ81)), EXACT(AF81, "INVALID"))</formula>
    </cfRule>
  </conditionalFormatting>
  <conditionalFormatting sqref="BA81">
    <cfRule type="expression" priority="1838" aboveAverage="0" equalAverage="0" bottom="0" percent="0" rank="0" text="" dxfId="1836">
      <formula>AND(NOT(ISBLANK(BA81)), EXACT(AF81, "INVALID"))</formula>
    </cfRule>
  </conditionalFormatting>
  <conditionalFormatting sqref="AR81">
    <cfRule type="expression" priority="1839" aboveAverage="0" equalAverage="0" bottom="0" percent="0" rank="0" text="" dxfId="1837">
      <formula>NOT($AL81)</formula>
    </cfRule>
  </conditionalFormatting>
  <conditionalFormatting sqref="AQ81">
    <cfRule type="expression" priority="1840" aboveAverage="0" equalAverage="0" bottom="0" percent="0" rank="0" text="" dxfId="1838">
      <formula>REPLACE($AQ81,8,LEN($AQ81),"")="unused_"</formula>
    </cfRule>
  </conditionalFormatting>
  <conditionalFormatting sqref="AJ81">
    <cfRule type="cellIs" priority="1841" operator="equal" aboveAverage="0" equalAverage="0" bottom="0" percent="0" rank="0" text="" dxfId="1839">
      <formula>0</formula>
    </cfRule>
  </conditionalFormatting>
  <conditionalFormatting sqref="AK81">
    <cfRule type="cellIs" priority="1842" operator="equal" aboveAverage="0" equalAverage="0" bottom="0" percent="0" rank="0" text="" dxfId="1840">
      <formula>0</formula>
    </cfRule>
  </conditionalFormatting>
  <conditionalFormatting sqref="AL81">
    <cfRule type="cellIs" priority="1843" operator="equal" aboveAverage="0" equalAverage="0" bottom="0" percent="0" rank="0" text="" dxfId="1841">
      <formula>0</formula>
    </cfRule>
  </conditionalFormatting>
  <conditionalFormatting sqref="AM81">
    <cfRule type="cellIs" priority="1844" operator="equal" aboveAverage="0" equalAverage="0" bottom="0" percent="0" rank="0" text="" dxfId="1842">
      <formula>0</formula>
    </cfRule>
  </conditionalFormatting>
  <conditionalFormatting sqref="AN81">
    <cfRule type="cellIs" priority="1845" operator="equal" aboveAverage="0" equalAverage="0" bottom="0" percent="0" rank="0" text="" dxfId="1843">
      <formula>0</formula>
    </cfRule>
  </conditionalFormatting>
  <conditionalFormatting sqref="AP81">
    <cfRule type="cellIs" priority="1846" operator="equal" aboveAverage="0" equalAverage="0" bottom="0" percent="0" rank="0" text="" dxfId="1844">
      <formula>"INVALID"</formula>
    </cfRule>
  </conditionalFormatting>
  <conditionalFormatting sqref="AJ81">
    <cfRule type="cellIs" priority="1847" operator="equal" aboveAverage="0" equalAverage="0" bottom="0" percent="0" rank="0" text="" dxfId="1845">
      <formula>"INVALID"</formula>
    </cfRule>
  </conditionalFormatting>
  <conditionalFormatting sqref="AK81">
    <cfRule type="cellIs" priority="1848" operator="equal" aboveAverage="0" equalAverage="0" bottom="0" percent="0" rank="0" text="" dxfId="1846">
      <formula>"INVALID"</formula>
    </cfRule>
  </conditionalFormatting>
  <conditionalFormatting sqref="AL81:AM81">
    <cfRule type="cellIs" priority="1849" operator="equal" aboveAverage="0" equalAverage="0" bottom="0" percent="0" rank="0" text="" dxfId="1847">
      <formula>"INVALID"</formula>
    </cfRule>
  </conditionalFormatting>
  <conditionalFormatting sqref="AK81">
    <cfRule type="cellIs" priority="1850" operator="equal" aboveAverage="0" equalAverage="0" bottom="0" percent="0" rank="0" text="" dxfId="1848">
      <formula>"INVALID"</formula>
    </cfRule>
  </conditionalFormatting>
  <conditionalFormatting sqref="AL81">
    <cfRule type="cellIs" priority="1851" operator="equal" aboveAverage="0" equalAverage="0" bottom="0" percent="0" rank="0" text="" dxfId="1849">
      <formula>"INVALID"</formula>
    </cfRule>
  </conditionalFormatting>
  <conditionalFormatting sqref="AM81">
    <cfRule type="cellIs" priority="1852" operator="equal" aboveAverage="0" equalAverage="0" bottom="0" percent="0" rank="0" text="" dxfId="1850">
      <formula>"INVALID"</formula>
    </cfRule>
  </conditionalFormatting>
  <conditionalFormatting sqref="AN81">
    <cfRule type="cellIs" priority="1853" operator="equal" aboveAverage="0" equalAverage="0" bottom="0" percent="0" rank="0" text="" dxfId="1851">
      <formula>"INVALID"</formula>
    </cfRule>
  </conditionalFormatting>
  <conditionalFormatting sqref="AQ81">
    <cfRule type="expression" priority="1854" aboveAverage="0" equalAverage="0" bottom="0" percent="0" rank="0" text="" dxfId="1852">
      <formula>NOT($AJ81)</formula>
    </cfRule>
    <cfRule type="expression" priority="1855" aboveAverage="0" equalAverage="0" bottom="0" percent="0" rank="0" text="" dxfId="1853">
      <formula>RIGHT($AQ81, 1)="*"</formula>
    </cfRule>
  </conditionalFormatting>
  <conditionalFormatting sqref="AZ81:BA81">
    <cfRule type="expression" priority="1856" aboveAverage="0" equalAverage="0" bottom="0" percent="0" rank="0" text="" dxfId="1854">
      <formula>NOT($AN81)</formula>
    </cfRule>
  </conditionalFormatting>
  <conditionalFormatting sqref="AS81">
    <cfRule type="expression" priority="1857" aboveAverage="0" equalAverage="0" bottom="0" percent="0" rank="0" text="" dxfId="1855">
      <formula>NOT($AK81)</formula>
    </cfRule>
  </conditionalFormatting>
  <conditionalFormatting sqref="AO81">
    <cfRule type="cellIs" priority="1858" operator="equal" aboveAverage="0" equalAverage="0" bottom="0" percent="0" rank="0" text="" dxfId="1856">
      <formula>0</formula>
    </cfRule>
  </conditionalFormatting>
  <conditionalFormatting sqref="AO81">
    <cfRule type="cellIs" priority="1859" operator="equal" aboveAverage="0" equalAverage="0" bottom="0" percent="0" rank="0" text="" dxfId="1857">
      <formula>"INVALID"</formula>
    </cfRule>
  </conditionalFormatting>
  <conditionalFormatting sqref="AO81">
    <cfRule type="cellIs" priority="1860" operator="equal" aboveAverage="0" equalAverage="0" bottom="0" percent="0" rank="0" text="" dxfId="1858">
      <formula>"INVALID"</formula>
    </cfRule>
  </conditionalFormatting>
  <conditionalFormatting sqref="AD82:AF82">
    <cfRule type="cellIs" priority="1861" operator="equal" aboveAverage="0" equalAverage="0" bottom="0" percent="0" rank="0" text="" dxfId="1859">
      <formula>"INVALID"</formula>
    </cfRule>
  </conditionalFormatting>
  <conditionalFormatting sqref="AR82">
    <cfRule type="cellIs" priority="1862" operator="equal" aboveAverage="0" equalAverage="0" bottom="0" percent="0" rank="0" text="" dxfId="1860">
      <formula>"Not Assigned"</formula>
    </cfRule>
  </conditionalFormatting>
  <conditionalFormatting sqref="AJ82">
    <cfRule type="cellIs" priority="1863" operator="equal" aboveAverage="0" equalAverage="0" bottom="0" percent="0" rank="0" text="" dxfId="1861">
      <formula>0</formula>
    </cfRule>
  </conditionalFormatting>
  <conditionalFormatting sqref="AK82">
    <cfRule type="cellIs" priority="1864" operator="equal" aboveAverage="0" equalAverage="0" bottom="0" percent="0" rank="0" text="" dxfId="1862">
      <formula>0</formula>
    </cfRule>
  </conditionalFormatting>
  <conditionalFormatting sqref="AL82">
    <cfRule type="cellIs" priority="1865" operator="equal" aboveAverage="0" equalAverage="0" bottom="0" percent="0" rank="0" text="" dxfId="1863">
      <formula>0</formula>
    </cfRule>
  </conditionalFormatting>
  <conditionalFormatting sqref="AM82">
    <cfRule type="cellIs" priority="1866" operator="equal" aboveAverage="0" equalAverage="0" bottom="0" percent="0" rank="0" text="" dxfId="1864">
      <formula>0</formula>
    </cfRule>
  </conditionalFormatting>
  <conditionalFormatting sqref="AN82">
    <cfRule type="cellIs" priority="1867" operator="equal" aboveAverage="0" equalAverage="0" bottom="0" percent="0" rank="0" text="" dxfId="1865">
      <formula>0</formula>
    </cfRule>
  </conditionalFormatting>
  <conditionalFormatting sqref="AP82">
    <cfRule type="cellIs" priority="1868" operator="equal" aboveAverage="0" equalAverage="0" bottom="0" percent="0" rank="0" text="" dxfId="1866">
      <formula>"INVALID"</formula>
    </cfRule>
  </conditionalFormatting>
  <conditionalFormatting sqref="AJ82">
    <cfRule type="cellIs" priority="1869" operator="equal" aboveAverage="0" equalAverage="0" bottom="0" percent="0" rank="0" text="" dxfId="1867">
      <formula>"INVALID"</formula>
    </cfRule>
  </conditionalFormatting>
  <conditionalFormatting sqref="AK82">
    <cfRule type="cellIs" priority="1870" operator="equal" aboveAverage="0" equalAverage="0" bottom="0" percent="0" rank="0" text="" dxfId="1868">
      <formula>"INVALID"</formula>
    </cfRule>
  </conditionalFormatting>
  <conditionalFormatting sqref="AL82:AM82">
    <cfRule type="cellIs" priority="1871" operator="equal" aboveAverage="0" equalAverage="0" bottom="0" percent="0" rank="0" text="" dxfId="1869">
      <formula>"INVALID"</formula>
    </cfRule>
  </conditionalFormatting>
  <conditionalFormatting sqref="AK82">
    <cfRule type="cellIs" priority="1872" operator="equal" aboveAverage="0" equalAverage="0" bottom="0" percent="0" rank="0" text="" dxfId="1870">
      <formula>"INVALID"</formula>
    </cfRule>
  </conditionalFormatting>
  <conditionalFormatting sqref="AL82">
    <cfRule type="cellIs" priority="1873" operator="equal" aboveAverage="0" equalAverage="0" bottom="0" percent="0" rank="0" text="" dxfId="1871">
      <formula>"INVALID"</formula>
    </cfRule>
  </conditionalFormatting>
  <conditionalFormatting sqref="AM82">
    <cfRule type="cellIs" priority="1874" operator="equal" aboveAverage="0" equalAverage="0" bottom="0" percent="0" rank="0" text="" dxfId="1872">
      <formula>"INVALID"</formula>
    </cfRule>
  </conditionalFormatting>
  <conditionalFormatting sqref="AN82">
    <cfRule type="cellIs" priority="1875" operator="equal" aboveAverage="0" equalAverage="0" bottom="0" percent="0" rank="0" text="" dxfId="1873">
      <formula>"INVALID"</formula>
    </cfRule>
  </conditionalFormatting>
  <conditionalFormatting sqref="AO82">
    <cfRule type="cellIs" priority="1876" operator="equal" aboveAverage="0" equalAverage="0" bottom="0" percent="0" rank="0" text="" dxfId="1874">
      <formula>0</formula>
    </cfRule>
  </conditionalFormatting>
  <conditionalFormatting sqref="AO82">
    <cfRule type="cellIs" priority="1877" operator="equal" aboveAverage="0" equalAverage="0" bottom="0" percent="0" rank="0" text="" dxfId="1875">
      <formula>"INVALID"</formula>
    </cfRule>
  </conditionalFormatting>
  <conditionalFormatting sqref="AO82">
    <cfRule type="cellIs" priority="1878" operator="equal" aboveAverage="0" equalAverage="0" bottom="0" percent="0" rank="0" text="" dxfId="1876">
      <formula>"INVALID"</formula>
    </cfRule>
  </conditionalFormatting>
  <conditionalFormatting sqref="AT81">
    <cfRule type="expression" priority="1879" aboveAverage="0" equalAverage="0" bottom="0" percent="0" rank="0" text="" dxfId="1877">
      <formula>NOT($AM80)</formula>
    </cfRule>
  </conditionalFormatting>
  <conditionalFormatting sqref="AT70:AT71">
    <cfRule type="expression" priority="1880" aboveAverage="0" equalAverage="0" bottom="0" percent="0" rank="0" text="" dxfId="1878">
      <formula>NOT($AM70)</formula>
    </cfRule>
  </conditionalFormatting>
  <conditionalFormatting sqref="AT75:AT77">
    <cfRule type="expression" priority="1881" aboveAverage="0" equalAverage="0" bottom="0" percent="0" rank="0" text="" dxfId="1879">
      <formula>NOT($AM75)</formula>
    </cfRule>
  </conditionalFormatting>
  <conditionalFormatting sqref="AP187">
    <cfRule type="cellIs" priority="1882" operator="equal" aboveAverage="0" equalAverage="0" bottom="0" percent="0" rank="0" text="" dxfId="1880">
      <formula>"INVALID"</formula>
    </cfRule>
  </conditionalFormatting>
  <conditionalFormatting sqref="AS157">
    <cfRule type="expression" priority="1883" aboveAverage="0" equalAverage="0" bottom="0" percent="0" rank="0" text="" dxfId="1881">
      <formula>EXACT(AF157, "INVALID")</formula>
    </cfRule>
  </conditionalFormatting>
  <conditionalFormatting sqref="AZ157">
    <cfRule type="expression" priority="1884" aboveAverage="0" equalAverage="0" bottom="0" percent="0" rank="0" text="" dxfId="1882">
      <formula>AND(NOT(ISBLANK(AZ157)), EXACT(AF157, "INVALID"))</formula>
    </cfRule>
  </conditionalFormatting>
  <conditionalFormatting sqref="BA157">
    <cfRule type="expression" priority="1885" aboveAverage="0" equalAverage="0" bottom="0" percent="0" rank="0" text="" dxfId="1883">
      <formula>AND(NOT(ISBLANK(BA157)), EXACT(AF157, "INVALID"))</formula>
    </cfRule>
  </conditionalFormatting>
  <conditionalFormatting sqref="AR157">
    <cfRule type="expression" priority="1886" aboveAverage="0" equalAverage="0" bottom="0" percent="0" rank="0" text="" dxfId="1884">
      <formula>NOT($AL157)</formula>
    </cfRule>
  </conditionalFormatting>
  <conditionalFormatting sqref="AQ157">
    <cfRule type="expression" priority="1887" aboveAverage="0" equalAverage="0" bottom="0" percent="0" rank="0" text="" dxfId="1885">
      <formula>REPLACE($AQ157,8,LEN($AQ157),"")="unused_"</formula>
    </cfRule>
  </conditionalFormatting>
  <conditionalFormatting sqref="AQ157">
    <cfRule type="expression" priority="1888" aboveAverage="0" equalAverage="0" bottom="0" percent="0" rank="0" text="" dxfId="1886">
      <formula>NOT($AJ157)</formula>
    </cfRule>
    <cfRule type="expression" priority="1889" aboveAverage="0" equalAverage="0" bottom="0" percent="0" rank="0" text="" dxfId="1887">
      <formula>RIGHT($AQ157, 1)="*"</formula>
    </cfRule>
  </conditionalFormatting>
  <conditionalFormatting sqref="AS157">
    <cfRule type="expression" priority="1890" aboveAverage="0" equalAverage="0" bottom="0" percent="0" rank="0" text="" dxfId="1888">
      <formula>NOT($AN157)</formula>
    </cfRule>
  </conditionalFormatting>
  <conditionalFormatting sqref="AS157">
    <cfRule type="expression" priority="1891" aboveAverage="0" equalAverage="0" bottom="0" percent="0" rank="0" text="" dxfId="1889">
      <formula>NOT($AK157)</formula>
    </cfRule>
  </conditionalFormatting>
  <conditionalFormatting sqref="AP157 AD157:AF157">
    <cfRule type="cellIs" priority="1892" operator="equal" aboveAverage="0" equalAverage="0" bottom="0" percent="0" rank="0" text="" dxfId="1890">
      <formula>"INVALID"</formula>
    </cfRule>
  </conditionalFormatting>
  <conditionalFormatting sqref="AR157">
    <cfRule type="cellIs" priority="1893" operator="equal" aboveAverage="0" equalAverage="0" bottom="0" percent="0" rank="0" text="" dxfId="1891">
      <formula>"Not Assigned"</formula>
    </cfRule>
  </conditionalFormatting>
  <conditionalFormatting sqref="AJ157">
    <cfRule type="cellIs" priority="1894" operator="equal" aboveAverage="0" equalAverage="0" bottom="0" percent="0" rank="0" text="" dxfId="1892">
      <formula>0</formula>
    </cfRule>
  </conditionalFormatting>
  <conditionalFormatting sqref="AK157">
    <cfRule type="cellIs" priority="1895" operator="equal" aboveAverage="0" equalAverage="0" bottom="0" percent="0" rank="0" text="" dxfId="1893">
      <formula>0</formula>
    </cfRule>
  </conditionalFormatting>
  <conditionalFormatting sqref="AL157">
    <cfRule type="cellIs" priority="1896" operator="equal" aboveAverage="0" equalAverage="0" bottom="0" percent="0" rank="0" text="" dxfId="1894">
      <formula>0</formula>
    </cfRule>
  </conditionalFormatting>
  <conditionalFormatting sqref="AN157">
    <cfRule type="cellIs" priority="1897" operator="equal" aboveAverage="0" equalAverage="0" bottom="0" percent="0" rank="0" text="" dxfId="1895">
      <formula>0</formula>
    </cfRule>
  </conditionalFormatting>
  <conditionalFormatting sqref="AO157">
    <cfRule type="cellIs" priority="1898" operator="equal" aboveAverage="0" equalAverage="0" bottom="0" percent="0" rank="0" text="" dxfId="1896">
      <formula>0</formula>
    </cfRule>
  </conditionalFormatting>
  <conditionalFormatting sqref="AM187">
    <cfRule type="cellIs" priority="1899" operator="equal" aboveAverage="0" equalAverage="0" bottom="0" percent="0" rank="0" text="" dxfId="1897">
      <formula>"INVALID"</formula>
    </cfRule>
  </conditionalFormatting>
  <conditionalFormatting sqref="AL187:AM187">
    <cfRule type="cellIs" priority="1900" operator="equal" aboveAverage="0" equalAverage="0" bottom="0" percent="0" rank="0" text="" dxfId="1898">
      <formula>"INVALID"</formula>
    </cfRule>
  </conditionalFormatting>
  <conditionalFormatting sqref="AK187">
    <cfRule type="cellIs" priority="1901" operator="equal" aboveAverage="0" equalAverage="0" bottom="0" percent="0" rank="0" text="" dxfId="1899">
      <formula>"INVALID"</formula>
    </cfRule>
  </conditionalFormatting>
  <conditionalFormatting sqref="AL187">
    <cfRule type="cellIs" priority="1902" operator="equal" aboveAverage="0" equalAverage="0" bottom="0" percent="0" rank="0" text="" dxfId="1900">
      <formula>"INVALID"</formula>
    </cfRule>
  </conditionalFormatting>
  <conditionalFormatting sqref="AR171">
    <cfRule type="cellIs" priority="1903" operator="equal" aboveAverage="0" equalAverage="0" bottom="0" percent="0" rank="0" text="" dxfId="1901">
      <formula>"Not Assigned"</formula>
    </cfRule>
  </conditionalFormatting>
  <conditionalFormatting sqref="AD171:AF171">
    <cfRule type="cellIs" priority="1904" operator="equal" aboveAverage="0" equalAverage="0" bottom="0" percent="0" rank="0" text="" dxfId="1902">
      <formula>"INVALID"</formula>
    </cfRule>
  </conditionalFormatting>
  <conditionalFormatting sqref="AS171">
    <cfRule type="expression" priority="1905" aboveAverage="0" equalAverage="0" bottom="0" percent="0" rank="0" text="" dxfId="1903">
      <formula>EXACT(AF171, "INVALID")</formula>
    </cfRule>
  </conditionalFormatting>
  <conditionalFormatting sqref="AZ171">
    <cfRule type="expression" priority="1906" aboveAverage="0" equalAverage="0" bottom="0" percent="0" rank="0" text="" dxfId="1904">
      <formula>AND(NOT(ISBLANK(AZ171)), EXACT(AF171, "INVALID"))</formula>
    </cfRule>
  </conditionalFormatting>
  <conditionalFormatting sqref="BA171">
    <cfRule type="expression" priority="1907" aboveAverage="0" equalAverage="0" bottom="0" percent="0" rank="0" text="" dxfId="1905">
      <formula>AND(NOT(ISBLANK(BA171)), EXACT(AF171, "INVALID"))</formula>
    </cfRule>
  </conditionalFormatting>
  <conditionalFormatting sqref="AR171">
    <cfRule type="expression" priority="1908" aboveAverage="0" equalAverage="0" bottom="0" percent="0" rank="0" text="" dxfId="1906">
      <formula>NOT($AL171)</formula>
    </cfRule>
  </conditionalFormatting>
  <conditionalFormatting sqref="AQ171">
    <cfRule type="expression" priority="1909" aboveAverage="0" equalAverage="0" bottom="0" percent="0" rank="0" text="" dxfId="1907">
      <formula>REPLACE($AQ171,8,LEN($AQ171),"")="unused_"</formula>
    </cfRule>
  </conditionalFormatting>
  <conditionalFormatting sqref="AJ171">
    <cfRule type="cellIs" priority="1910" operator="equal" aboveAverage="0" equalAverage="0" bottom="0" percent="0" rank="0" text="" dxfId="1908">
      <formula>0</formula>
    </cfRule>
  </conditionalFormatting>
  <conditionalFormatting sqref="AK171">
    <cfRule type="cellIs" priority="1911" operator="equal" aboveAverage="0" equalAverage="0" bottom="0" percent="0" rank="0" text="" dxfId="1909">
      <formula>0</formula>
    </cfRule>
  </conditionalFormatting>
  <conditionalFormatting sqref="AL171">
    <cfRule type="cellIs" priority="1912" operator="equal" aboveAverage="0" equalAverage="0" bottom="0" percent="0" rank="0" text="" dxfId="1910">
      <formula>0</formula>
    </cfRule>
  </conditionalFormatting>
  <conditionalFormatting sqref="AM171">
    <cfRule type="cellIs" priority="1913" operator="equal" aboveAverage="0" equalAverage="0" bottom="0" percent="0" rank="0" text="" dxfId="1911">
      <formula>0</formula>
    </cfRule>
  </conditionalFormatting>
  <conditionalFormatting sqref="AN171">
    <cfRule type="cellIs" priority="1914" operator="equal" aboveAverage="0" equalAverage="0" bottom="0" percent="0" rank="0" text="" dxfId="1912">
      <formula>0</formula>
    </cfRule>
  </conditionalFormatting>
  <conditionalFormatting sqref="AP171">
    <cfRule type="cellIs" priority="1915" operator="equal" aboveAverage="0" equalAverage="0" bottom="0" percent="0" rank="0" text="" dxfId="1913">
      <formula>"INVALID"</formula>
    </cfRule>
  </conditionalFormatting>
  <conditionalFormatting sqref="AJ171">
    <cfRule type="cellIs" priority="1916" operator="equal" aboveAverage="0" equalAverage="0" bottom="0" percent="0" rank="0" text="" dxfId="1914">
      <formula>"INVALID"</formula>
    </cfRule>
  </conditionalFormatting>
  <conditionalFormatting sqref="AK171">
    <cfRule type="cellIs" priority="1917" operator="equal" aboveAverage="0" equalAverage="0" bottom="0" percent="0" rank="0" text="" dxfId="1915">
      <formula>"INVALID"</formula>
    </cfRule>
  </conditionalFormatting>
  <conditionalFormatting sqref="AL171:AM171">
    <cfRule type="cellIs" priority="1918" operator="equal" aboveAverage="0" equalAverage="0" bottom="0" percent="0" rank="0" text="" dxfId="1916">
      <formula>"INVALID"</formula>
    </cfRule>
  </conditionalFormatting>
  <conditionalFormatting sqref="AK171">
    <cfRule type="cellIs" priority="1919" operator="equal" aboveAverage="0" equalAverage="0" bottom="0" percent="0" rank="0" text="" dxfId="1917">
      <formula>"INVALID"</formula>
    </cfRule>
  </conditionalFormatting>
  <conditionalFormatting sqref="AL171">
    <cfRule type="cellIs" priority="1920" operator="equal" aboveAverage="0" equalAverage="0" bottom="0" percent="0" rank="0" text="" dxfId="1918">
      <formula>"INVALID"</formula>
    </cfRule>
  </conditionalFormatting>
  <conditionalFormatting sqref="AM171">
    <cfRule type="cellIs" priority="1921" operator="equal" aboveAverage="0" equalAverage="0" bottom="0" percent="0" rank="0" text="" dxfId="1919">
      <formula>"INVALID"</formula>
    </cfRule>
  </conditionalFormatting>
  <conditionalFormatting sqref="AN171">
    <cfRule type="cellIs" priority="1922" operator="equal" aboveAverage="0" equalAverage="0" bottom="0" percent="0" rank="0" text="" dxfId="1920">
      <formula>"INVALID"</formula>
    </cfRule>
  </conditionalFormatting>
  <conditionalFormatting sqref="AQ171">
    <cfRule type="expression" priority="1923" aboveAverage="0" equalAverage="0" bottom="0" percent="0" rank="0" text="" dxfId="1921">
      <formula>NOT($AJ171)</formula>
    </cfRule>
    <cfRule type="expression" priority="1924" aboveAverage="0" equalAverage="0" bottom="0" percent="0" rank="0" text="" dxfId="1922">
      <formula>RIGHT($AQ171, 1)="*"</formula>
    </cfRule>
  </conditionalFormatting>
  <conditionalFormatting sqref="AZ171:BA171">
    <cfRule type="expression" priority="1925" aboveAverage="0" equalAverage="0" bottom="0" percent="0" rank="0" text="" dxfId="1923">
      <formula>NOT($AN171)</formula>
    </cfRule>
  </conditionalFormatting>
  <conditionalFormatting sqref="AS171">
    <cfRule type="expression" priority="1926" aboveAverage="0" equalAverage="0" bottom="0" percent="0" rank="0" text="" dxfId="1924">
      <formula>NOT($AK171)</formula>
    </cfRule>
  </conditionalFormatting>
  <conditionalFormatting sqref="AO171">
    <cfRule type="cellIs" priority="1927" operator="equal" aboveAverage="0" equalAverage="0" bottom="0" percent="0" rank="0" text="" dxfId="1925">
      <formula>0</formula>
    </cfRule>
  </conditionalFormatting>
  <conditionalFormatting sqref="AO171">
    <cfRule type="cellIs" priority="1928" operator="equal" aboveAverage="0" equalAverage="0" bottom="0" percent="0" rank="0" text="" dxfId="1926">
      <formula>"INVALID"</formula>
    </cfRule>
  </conditionalFormatting>
  <conditionalFormatting sqref="AO171">
    <cfRule type="cellIs" priority="1929" operator="equal" aboveAverage="0" equalAverage="0" bottom="0" percent="0" rank="0" text="" dxfId="1927">
      <formula>"INVALID"</formula>
    </cfRule>
  </conditionalFormatting>
  <conditionalFormatting sqref="AJ187">
    <cfRule type="cellIs" priority="1930" operator="equal" aboveAverage="0" equalAverage="0" bottom="0" percent="0" rank="0" text="" dxfId="1928">
      <formula>"INVALID"</formula>
    </cfRule>
  </conditionalFormatting>
  <conditionalFormatting sqref="AN187">
    <cfRule type="cellIs" priority="1931" operator="equal" aboveAverage="0" equalAverage="0" bottom="0" percent="0" rank="0" text="" dxfId="1929">
      <formula>"INVALID"</formula>
    </cfRule>
  </conditionalFormatting>
  <conditionalFormatting sqref="S306 AD306:AP306">
    <cfRule type="cellIs" priority="1932" operator="equal" aboveAverage="0" equalAverage="0" bottom="0" percent="0" rank="0" text="" dxfId="1930">
      <formula>"INVALID"</formula>
    </cfRule>
  </conditionalFormatting>
  <conditionalFormatting sqref="AP171 AD171:AF171">
    <cfRule type="cellIs" priority="1933" operator="equal" aboveAverage="0" equalAverage="0" bottom="0" percent="0" rank="0" text="" dxfId="1931">
      <formula>"INVALID"</formula>
    </cfRule>
  </conditionalFormatting>
  <conditionalFormatting sqref="AR171">
    <cfRule type="cellIs" priority="1934" operator="equal" aboveAverage="0" equalAverage="0" bottom="0" percent="0" rank="0" text="" dxfId="1932">
      <formula>"Not Assigned"</formula>
    </cfRule>
  </conditionalFormatting>
  <conditionalFormatting sqref="AJ171">
    <cfRule type="cellIs" priority="1935" operator="equal" aboveAverage="0" equalAverage="0" bottom="0" percent="0" rank="0" text="" dxfId="1933">
      <formula>0</formula>
    </cfRule>
  </conditionalFormatting>
  <conditionalFormatting sqref="AK171">
    <cfRule type="cellIs" priority="1936" operator="equal" aboveAverage="0" equalAverage="0" bottom="0" percent="0" rank="0" text="" dxfId="1934">
      <formula>0</formula>
    </cfRule>
  </conditionalFormatting>
  <conditionalFormatting sqref="AL171">
    <cfRule type="cellIs" priority="1937" operator="equal" aboveAverage="0" equalAverage="0" bottom="0" percent="0" rank="0" text="" dxfId="1935">
      <formula>0</formula>
    </cfRule>
  </conditionalFormatting>
  <conditionalFormatting sqref="AN171">
    <cfRule type="cellIs" priority="1938" operator="equal" aboveAverage="0" equalAverage="0" bottom="0" percent="0" rank="0" text="" dxfId="1936">
      <formula>0</formula>
    </cfRule>
  </conditionalFormatting>
  <conditionalFormatting sqref="AO171">
    <cfRule type="cellIs" priority="1939" operator="equal" aboveAverage="0" equalAverage="0" bottom="0" percent="0" rank="0" text="" dxfId="1937">
      <formula>0</formula>
    </cfRule>
  </conditionalFormatting>
  <conditionalFormatting sqref="AG306">
    <cfRule type="cellIs" priority="1940" operator="equal" aboveAverage="0" equalAverage="0" bottom="0" percent="0" rank="0" text="" dxfId="1938">
      <formula>"INVALID"</formula>
    </cfRule>
  </conditionalFormatting>
  <conditionalFormatting sqref="AG306">
    <cfRule type="cellIs" priority="1941" operator="equal" aboveAverage="0" equalAverage="0" bottom="0" percent="0" rank="0" text="" dxfId="1939">
      <formula>"INVALID"</formula>
    </cfRule>
  </conditionalFormatting>
  <conditionalFormatting sqref="AS187">
    <cfRule type="expression" priority="1942" aboveAverage="0" equalAverage="0" bottom="0" percent="0" rank="0" text="" dxfId="1940">
      <formula>EXACT(AF187, "INVALID")</formula>
    </cfRule>
  </conditionalFormatting>
  <conditionalFormatting sqref="AZ187">
    <cfRule type="expression" priority="1943" aboveAverage="0" equalAverage="0" bottom="0" percent="0" rank="0" text="" dxfId="1941">
      <formula>AND(NOT(ISBLANK(AZ187)), EXACT(AF187, "INVALID"))</formula>
    </cfRule>
  </conditionalFormatting>
  <conditionalFormatting sqref="BA187">
    <cfRule type="expression" priority="1944" aboveAverage="0" equalAverage="0" bottom="0" percent="0" rank="0" text="" dxfId="1942">
      <formula>AND(NOT(ISBLANK(BA187)), EXACT(AF187, "INVALID"))</formula>
    </cfRule>
  </conditionalFormatting>
  <conditionalFormatting sqref="AR187">
    <cfRule type="expression" priority="1945" aboveAverage="0" equalAverage="0" bottom="0" percent="0" rank="0" text="" dxfId="1943">
      <formula>NOT($AL187)</formula>
    </cfRule>
  </conditionalFormatting>
  <conditionalFormatting sqref="AQ187">
    <cfRule type="expression" priority="1946" aboveAverage="0" equalAverage="0" bottom="0" percent="0" rank="0" text="" dxfId="1944">
      <formula>REPLACE($AQ187,8,LEN($AQ187),"")="unused_"</formula>
    </cfRule>
  </conditionalFormatting>
  <conditionalFormatting sqref="AQ187">
    <cfRule type="expression" priority="1947" aboveAverage="0" equalAverage="0" bottom="0" percent="0" rank="0" text="" dxfId="1945">
      <formula>NOT($AJ187)</formula>
    </cfRule>
    <cfRule type="expression" priority="1948" aboveAverage="0" equalAverage="0" bottom="0" percent="0" rank="0" text="" dxfId="1946">
      <formula>RIGHT($AQ187, 1)="*"</formula>
    </cfRule>
  </conditionalFormatting>
  <conditionalFormatting sqref="AZ187:BA187">
    <cfRule type="expression" priority="1949" aboveAverage="0" equalAverage="0" bottom="0" percent="0" rank="0" text="" dxfId="1947">
      <formula>NOT($AN187)</formula>
    </cfRule>
  </conditionalFormatting>
  <conditionalFormatting sqref="AS187">
    <cfRule type="expression" priority="1950" aboveAverage="0" equalAverage="0" bottom="0" percent="0" rank="0" text="" dxfId="1948">
      <formula>NOT($AK187)</formula>
    </cfRule>
  </conditionalFormatting>
  <conditionalFormatting sqref="AR187">
    <cfRule type="cellIs" priority="1951" operator="equal" aboveAverage="0" equalAverage="0" bottom="0" percent="0" rank="0" text="" dxfId="1949">
      <formula>"Not Assigned"</formula>
    </cfRule>
  </conditionalFormatting>
  <conditionalFormatting sqref="AJ187">
    <cfRule type="cellIs" priority="1952" operator="equal" aboveAverage="0" equalAverage="0" bottom="0" percent="0" rank="0" text="" dxfId="1950">
      <formula>0</formula>
    </cfRule>
  </conditionalFormatting>
  <conditionalFormatting sqref="AK187">
    <cfRule type="cellIs" priority="1953" operator="equal" aboveAverage="0" equalAverage="0" bottom="0" percent="0" rank="0" text="" dxfId="1951">
      <formula>0</formula>
    </cfRule>
  </conditionalFormatting>
  <conditionalFormatting sqref="AL187">
    <cfRule type="cellIs" priority="1954" operator="equal" aboveAverage="0" equalAverage="0" bottom="0" percent="0" rank="0" text="" dxfId="1952">
      <formula>0</formula>
    </cfRule>
  </conditionalFormatting>
  <conditionalFormatting sqref="AM187">
    <cfRule type="cellIs" priority="1955" operator="equal" aboveAverage="0" equalAverage="0" bottom="0" percent="0" rank="0" text="" dxfId="1953">
      <formula>0</formula>
    </cfRule>
  </conditionalFormatting>
  <conditionalFormatting sqref="AN187">
    <cfRule type="cellIs" priority="1956" operator="equal" aboveAverage="0" equalAverage="0" bottom="0" percent="0" rank="0" text="" dxfId="1954">
      <formula>0</formula>
    </cfRule>
  </conditionalFormatting>
  <conditionalFormatting sqref="AL306">
    <cfRule type="cellIs" priority="1957" operator="equal" aboveAverage="0" equalAverage="0" bottom="0" percent="0" rank="0" text="" dxfId="1955">
      <formula>"INVALID"</formula>
    </cfRule>
  </conditionalFormatting>
  <conditionalFormatting sqref="AM306">
    <cfRule type="cellIs" priority="1958" operator="equal" aboveAverage="0" equalAverage="0" bottom="0" percent="0" rank="0" text="" dxfId="1956">
      <formula>"INVALID"</formula>
    </cfRule>
  </conditionalFormatting>
  <conditionalFormatting sqref="AN306">
    <cfRule type="cellIs" priority="1959" operator="equal" aboveAverage="0" equalAverage="0" bottom="0" percent="0" rank="0" text="" dxfId="1957">
      <formula>"INVALID"</formula>
    </cfRule>
  </conditionalFormatting>
  <conditionalFormatting sqref="AO306">
    <cfRule type="cellIs" priority="1960" operator="equal" aboveAverage="0" equalAverage="0" bottom="0" percent="0" rank="0" text="" dxfId="1958">
      <formula>"INVALID"</formula>
    </cfRule>
  </conditionalFormatting>
  <conditionalFormatting sqref="AO187">
    <cfRule type="cellIs" priority="1961" operator="equal" aboveAverage="0" equalAverage="0" bottom="0" percent="0" rank="0" text="" dxfId="1959">
      <formula>"INVALID"</formula>
    </cfRule>
  </conditionalFormatting>
  <conditionalFormatting sqref="AO187">
    <cfRule type="cellIs" priority="1962" operator="equal" aboveAverage="0" equalAverage="0" bottom="0" percent="0" rank="0" text="" dxfId="1960">
      <formula>"INVALID"</formula>
    </cfRule>
  </conditionalFormatting>
  <conditionalFormatting sqref="AP306">
    <cfRule type="cellIs" priority="1963" operator="equal" aboveAverage="0" equalAverage="0" bottom="0" percent="0" rank="0" text="" dxfId="1961">
      <formula>"INVALID"</formula>
    </cfRule>
  </conditionalFormatting>
  <conditionalFormatting sqref="AO187">
    <cfRule type="cellIs" priority="1964" operator="equal" aboveAverage="0" equalAverage="0" bottom="0" percent="0" rank="0" text="" dxfId="1962">
      <formula>0</formula>
    </cfRule>
  </conditionalFormatting>
  <conditionalFormatting sqref="AK306">
    <cfRule type="cellIs" priority="1965" operator="equal" aboveAverage="0" equalAverage="0" bottom="0" percent="0" rank="0" text="" dxfId="1963">
      <formula>"INVALID"</formula>
    </cfRule>
  </conditionalFormatting>
  <conditionalFormatting sqref="AL306:AM306">
    <cfRule type="cellIs" priority="1966" operator="equal" aboveAverage="0" equalAverage="0" bottom="0" percent="0" rank="0" text="" dxfId="1964">
      <formula>"INVALID"</formula>
    </cfRule>
  </conditionalFormatting>
  <conditionalFormatting sqref="S357">
    <cfRule type="cellIs" priority="1967" operator="equal" aboveAverage="0" equalAverage="0" bottom="0" percent="0" rank="0" text="" dxfId="1965">
      <formula>"INVALID"</formula>
    </cfRule>
  </conditionalFormatting>
  <conditionalFormatting sqref="S357">
    <cfRule type="cellIs" priority="1968" operator="equal" aboveAverage="0" equalAverage="0" bottom="0" percent="0" rank="0" text="" dxfId="1966">
      <formula>"INVALID"</formula>
    </cfRule>
  </conditionalFormatting>
  <conditionalFormatting sqref="AR306">
    <cfRule type="cellIs" priority="1969" operator="equal" aboveAverage="0" equalAverage="0" bottom="0" percent="0" rank="0" text="" dxfId="1967">
      <formula>"Not Assigned"</formula>
    </cfRule>
  </conditionalFormatting>
  <conditionalFormatting sqref="AJ306">
    <cfRule type="cellIs" priority="1970" operator="equal" aboveAverage="0" equalAverage="0" bottom="0" percent="0" rank="0" text="" dxfId="1968">
      <formula>"INVALID"</formula>
    </cfRule>
  </conditionalFormatting>
  <conditionalFormatting sqref="AS306">
    <cfRule type="expression" priority="1971" aboveAverage="0" equalAverage="0" bottom="0" percent="0" rank="0" text="" dxfId="1969">
      <formula>EXACT(AF306, "INVALID")</formula>
    </cfRule>
  </conditionalFormatting>
  <conditionalFormatting sqref="AZ306">
    <cfRule type="expression" priority="1972" aboveAverage="0" equalAverage="0" bottom="0" percent="0" rank="0" text="" dxfId="1970">
      <formula>AND(NOT(ISBLANK(AZ306)), EXACT(AF306, "INVALID"))</formula>
    </cfRule>
  </conditionalFormatting>
  <conditionalFormatting sqref="BA306">
    <cfRule type="expression" priority="1973" aboveAverage="0" equalAverage="0" bottom="0" percent="0" rank="0" text="" dxfId="1971">
      <formula>AND(NOT(ISBLANK(BA306)), EXACT(AF306, "INVALID"))</formula>
    </cfRule>
  </conditionalFormatting>
  <conditionalFormatting sqref="AR306">
    <cfRule type="expression" priority="1974" aboveAverage="0" equalAverage="0" bottom="0" percent="0" rank="0" text="" dxfId="1972">
      <formula>NOT($AL306)</formula>
    </cfRule>
  </conditionalFormatting>
  <conditionalFormatting sqref="AQ306">
    <cfRule type="expression" priority="1975" aboveAverage="0" equalAverage="0" bottom="0" percent="0" rank="0" text="" dxfId="1973">
      <formula>REPLACE($AQ306,8,LEN($AQ306),"")="unused_"</formula>
    </cfRule>
  </conditionalFormatting>
  <conditionalFormatting sqref="AJ306:AO306">
    <cfRule type="cellIs" priority="1976" operator="equal" aboveAverage="0" equalAverage="0" bottom="0" percent="0" rank="0" text="" dxfId="1974">
      <formula>0</formula>
    </cfRule>
  </conditionalFormatting>
  <conditionalFormatting sqref="AK306">
    <cfRule type="cellIs" priority="1977" operator="equal" aboveAverage="0" equalAverage="0" bottom="0" percent="0" rank="0" text="" dxfId="1975">
      <formula>0</formula>
    </cfRule>
  </conditionalFormatting>
  <conditionalFormatting sqref="AL306">
    <cfRule type="cellIs" priority="1978" operator="equal" aboveAverage="0" equalAverage="0" bottom="0" percent="0" rank="0" text="" dxfId="1976">
      <formula>0</formula>
    </cfRule>
  </conditionalFormatting>
  <conditionalFormatting sqref="AM306">
    <cfRule type="cellIs" priority="1979" operator="equal" aboveAverage="0" equalAverage="0" bottom="0" percent="0" rank="0" text="" dxfId="1977">
      <formula>0</formula>
    </cfRule>
  </conditionalFormatting>
  <conditionalFormatting sqref="AN306">
    <cfRule type="cellIs" priority="1980" operator="equal" aboveAverage="0" equalAverage="0" bottom="0" percent="0" rank="0" text="" dxfId="1978">
      <formula>0</formula>
    </cfRule>
  </conditionalFormatting>
  <conditionalFormatting sqref="AK306">
    <cfRule type="cellIs" priority="1981" operator="equal" aboveAverage="0" equalAverage="0" bottom="0" percent="0" rank="0" text="" dxfId="1979">
      <formula>"INVALID"</formula>
    </cfRule>
  </conditionalFormatting>
  <conditionalFormatting sqref="AG306">
    <cfRule type="cellIs" priority="1982" operator="equal" aboveAverage="0" equalAverage="0" bottom="0" percent="0" rank="0" text="" dxfId="1980">
      <formula>"INVALID"</formula>
    </cfRule>
  </conditionalFormatting>
  <conditionalFormatting sqref="AG306">
    <cfRule type="cellIs" priority="1983" operator="equal" aboveAverage="0" equalAverage="0" bottom="0" percent="0" rank="0" text="" dxfId="1981">
      <formula>"INVALID"</formula>
    </cfRule>
  </conditionalFormatting>
  <conditionalFormatting sqref="AO306">
    <cfRule type="cellIs" priority="1984" operator="equal" aboveAverage="0" equalAverage="0" bottom="0" percent="0" rank="0" text="" dxfId="1982">
      <formula>"INVALID"</formula>
    </cfRule>
  </conditionalFormatting>
  <conditionalFormatting sqref="AQ306">
    <cfRule type="expression" priority="1985" aboveAverage="0" equalAverage="0" bottom="0" percent="0" rank="0" text="" dxfId="1983">
      <formula>NOT($AJ306)</formula>
    </cfRule>
    <cfRule type="expression" priority="1986" aboveAverage="0" equalAverage="0" bottom="0" percent="0" rank="0" text="" dxfId="1984">
      <formula>RIGHT($AQ306, 1)="*"</formula>
    </cfRule>
  </conditionalFormatting>
  <conditionalFormatting sqref="AS306">
    <cfRule type="expression" priority="1987" aboveAverage="0" equalAverage="0" bottom="0" percent="0" rank="0" text="" dxfId="1985">
      <formula>NOT($AN306)</formula>
    </cfRule>
  </conditionalFormatting>
  <conditionalFormatting sqref="AS306">
    <cfRule type="expression" priority="1988" aboveAverage="0" equalAverage="0" bottom="0" percent="0" rank="0" text="" dxfId="1986">
      <formula>NOT($AK306)</formula>
    </cfRule>
  </conditionalFormatting>
  <conditionalFormatting sqref="AO306">
    <cfRule type="cellIs" priority="1989" operator="equal" aboveAverage="0" equalAverage="0" bottom="0" percent="0" rank="0" text="" dxfId="1987">
      <formula>0</formula>
    </cfRule>
  </conditionalFormatting>
  <conditionalFormatting sqref="S415:S418">
    <cfRule type="cellIs" priority="1990" operator="equal" aboveAverage="0" equalAverage="0" bottom="0" percent="0" rank="0" text="" dxfId="1988">
      <formula>"INVALID"</formula>
    </cfRule>
  </conditionalFormatting>
  <conditionalFormatting sqref="S367">
    <cfRule type="cellIs" priority="1991" operator="equal" aboveAverage="0" equalAverage="0" bottom="0" percent="0" rank="0" text="" dxfId="1989">
      <formula>"INVALID"</formula>
    </cfRule>
  </conditionalFormatting>
  <conditionalFormatting sqref="S367">
    <cfRule type="cellIs" priority="1992" operator="equal" aboveAverage="0" equalAverage="0" bottom="0" percent="0" rank="0" text="" dxfId="1990">
      <formula>"INVALID"</formula>
    </cfRule>
  </conditionalFormatting>
  <conditionalFormatting sqref="S377">
    <cfRule type="cellIs" priority="1993" operator="equal" aboveAverage="0" equalAverage="0" bottom="0" percent="0" rank="0" text="" dxfId="1991">
      <formula>"INVALID"</formula>
    </cfRule>
  </conditionalFormatting>
  <conditionalFormatting sqref="S377">
    <cfRule type="cellIs" priority="1994" operator="equal" aboveAverage="0" equalAverage="0" bottom="0" percent="0" rank="0" text="" dxfId="1992">
      <formula>"INVALID"</formula>
    </cfRule>
  </conditionalFormatting>
  <conditionalFormatting sqref="BD357">
    <cfRule type="cellIs" priority="1995" operator="equal" aboveAverage="0" equalAverage="0" bottom="0" percent="0" rank="0" text="" dxfId="1993">
      <formula>"Not Assigned"</formula>
    </cfRule>
  </conditionalFormatting>
  <conditionalFormatting sqref="AQ357">
    <cfRule type="expression" priority="1996" aboveAverage="0" equalAverage="0" bottom="0" percent="0" rank="0" text="" dxfId="1994">
      <formula>RIGHT($AQ357, 1)="*"</formula>
    </cfRule>
    <cfRule type="expression" priority="1997" aboveAverage="0" equalAverage="0" bottom="0" percent="0" rank="0" text="" dxfId="1995">
      <formula>REPLACE($AQ357,8,LEN($AQ357),"")="unused_"</formula>
    </cfRule>
  </conditionalFormatting>
  <conditionalFormatting sqref="S415:S418">
    <cfRule type="cellIs" priority="1998" operator="equal" aboveAverage="0" equalAverage="0" bottom="0" percent="0" rank="0" text="" dxfId="1996">
      <formula>"INVALID"</formula>
    </cfRule>
  </conditionalFormatting>
  <conditionalFormatting sqref="BD367">
    <cfRule type="cellIs" priority="1999" operator="equal" aboveAverage="0" equalAverage="0" bottom="0" percent="0" rank="0" text="" dxfId="1997">
      <formula>"Not Assigned"</formula>
    </cfRule>
  </conditionalFormatting>
  <conditionalFormatting sqref="AQ367">
    <cfRule type="expression" priority="2000" aboveAverage="0" equalAverage="0" bottom="0" percent="0" rank="0" text="" dxfId="1998">
      <formula>REPLACE($AQ367,8,LEN($AQ367),"")="unused_"</formula>
    </cfRule>
  </conditionalFormatting>
  <conditionalFormatting sqref="BD377">
    <cfRule type="cellIs" priority="2001" operator="equal" aboveAverage="0" equalAverage="0" bottom="0" percent="0" rank="0" text="" dxfId="1999">
      <formula>"Not Assigned"</formula>
    </cfRule>
  </conditionalFormatting>
  <conditionalFormatting sqref="AQ377">
    <cfRule type="expression" priority="2002" aboveAverage="0" equalAverage="0" bottom="0" percent="0" rank="0" text="" dxfId="2000">
      <formula>REPLACE($AQ377,8,LEN($AQ377),"")="unused_"</formula>
    </cfRule>
  </conditionalFormatting>
  <conditionalFormatting sqref="S456:S457">
    <cfRule type="cellIs" priority="2003" operator="equal" aboveAverage="0" equalAverage="0" bottom="0" percent="0" rank="0" text="" dxfId="2001">
      <formula>"INVALID"</formula>
    </cfRule>
  </conditionalFormatting>
  <conditionalFormatting sqref="S456:S457">
    <cfRule type="cellIs" priority="2004" operator="equal" aboveAverage="0" equalAverage="0" bottom="0" percent="0" rank="0" text="" dxfId="2002">
      <formula>"INVALID"</formula>
    </cfRule>
  </conditionalFormatting>
  <conditionalFormatting sqref="AQ415:AQ418">
    <cfRule type="expression" priority="2005" aboveAverage="0" equalAverage="0" bottom="0" percent="0" rank="0" text="" dxfId="2003">
      <formula>REPLACE($AQ415,8,LEN($AQ415),"")="unused_"</formula>
    </cfRule>
  </conditionalFormatting>
  <conditionalFormatting sqref="BD415:BD417">
    <cfRule type="cellIs" priority="2006" operator="equal" aboveAverage="0" equalAverage="0" bottom="0" percent="0" rank="0" text="" dxfId="2004">
      <formula>"Not Assigned"</formula>
    </cfRule>
  </conditionalFormatting>
  <conditionalFormatting sqref="BD418">
    <cfRule type="cellIs" priority="2007" operator="equal" aboveAverage="0" equalAverage="0" bottom="0" percent="0" rank="0" text="" dxfId="2005">
      <formula>"Not Assigned"</formula>
    </cfRule>
  </conditionalFormatting>
  <conditionalFormatting sqref="S497:S499">
    <cfRule type="cellIs" priority="2008" operator="equal" aboveAverage="0" equalAverage="0" bottom="0" percent="0" rank="0" text="" dxfId="2006">
      <formula>"INVALID"</formula>
    </cfRule>
  </conditionalFormatting>
  <conditionalFormatting sqref="S497:S499">
    <cfRule type="cellIs" priority="2009" operator="equal" aboveAverage="0" equalAverage="0" bottom="0" percent="0" rank="0" text="" dxfId="2007">
      <formula>"INVALID"</formula>
    </cfRule>
  </conditionalFormatting>
  <conditionalFormatting sqref="AQ456:AQ457">
    <cfRule type="expression" priority="2010" aboveAverage="0" equalAverage="0" bottom="0" percent="0" rank="0" text="" dxfId="2008">
      <formula>REPLACE($AQ456,8,LEN($AQ456),"")="unused_"</formula>
    </cfRule>
  </conditionalFormatting>
  <conditionalFormatting sqref="BD456:BD457">
    <cfRule type="cellIs" priority="2011" operator="equal" aboveAverage="0" equalAverage="0" bottom="0" percent="0" rank="0" text="" dxfId="2009">
      <formula>"Not Assigned"</formula>
    </cfRule>
  </conditionalFormatting>
  <conditionalFormatting sqref="S947:S949">
    <cfRule type="cellIs" priority="2012" operator="equal" aboveAverage="0" equalAverage="0" bottom="0" percent="0" rank="0" text="" dxfId="2010">
      <formula>"INVALID"</formula>
    </cfRule>
  </conditionalFormatting>
  <conditionalFormatting sqref="S947:S949">
    <cfRule type="cellIs" priority="2013" operator="equal" aboveAverage="0" equalAverage="0" bottom="0" percent="0" rank="0" text="" dxfId="2011">
      <formula>"INVALID"</formula>
    </cfRule>
  </conditionalFormatting>
  <conditionalFormatting sqref="AQ497:AQ499">
    <cfRule type="expression" priority="2014" aboveAverage="0" equalAverage="0" bottom="0" percent="0" rank="0" text="" dxfId="2012">
      <formula>REPLACE($AQ497,8,LEN($AQ497),"")="unused_"</formula>
    </cfRule>
  </conditionalFormatting>
  <conditionalFormatting sqref="BD497:BD499">
    <cfRule type="cellIs" priority="2015" operator="equal" aboveAverage="0" equalAverage="0" bottom="0" percent="0" rank="0" text="" dxfId="2013">
      <formula>"Not Assigned"</formula>
    </cfRule>
  </conditionalFormatting>
  <conditionalFormatting sqref="AQ947:AQ949">
    <cfRule type="expression" priority="2016" aboveAverage="0" equalAverage="0" bottom="0" percent="0" rank="0" text="" dxfId="2014">
      <formula>REPLACE($AQ947,8,LEN($AQ947),"")="unused_"</formula>
    </cfRule>
  </conditionalFormatting>
  <conditionalFormatting sqref="BD947:BD949">
    <cfRule type="cellIs" priority="2017" operator="equal" aboveAverage="0" equalAverage="0" bottom="0" percent="0" rank="0" text="" dxfId="2015">
      <formula>"Not Assigned"</formula>
    </cfRule>
  </conditionalFormatting>
  <conditionalFormatting sqref="AV290:AV293">
    <cfRule type="expression" priority="2018" aboveAverage="0" equalAverage="0" bottom="0" percent="0" rank="0" text="" dxfId="2016">
      <formula>NOT(#ref!)</formula>
    </cfRule>
  </conditionalFormatting>
  <conditionalFormatting sqref="AV25:AV28">
    <cfRule type="expression" priority="2019" aboveAverage="0" equalAverage="0" bottom="0" percent="0" rank="0" text="" dxfId="2017">
      <formula>NOT(#ref!)</formula>
    </cfRule>
  </conditionalFormatting>
  <conditionalFormatting sqref="AV37:AV40">
    <cfRule type="expression" priority="2020" aboveAverage="0" equalAverage="0" bottom="0" percent="0" rank="0" text="" dxfId="2018">
      <formula>NOT(#ref!)</formula>
    </cfRule>
  </conditionalFormatting>
  <conditionalFormatting sqref="AV46:AV48">
    <cfRule type="expression" priority="2021" aboveAverage="0" equalAverage="0" bottom="0" percent="0" rank="0" text="" dxfId="2019">
      <formula>NOT(#ref!)</formula>
    </cfRule>
  </conditionalFormatting>
  <conditionalFormatting sqref="AV67:AV71">
    <cfRule type="expression" priority="2022" aboveAverage="0" equalAverage="0" bottom="0" percent="0" rank="0" text="" dxfId="2020">
      <formula>NOT(#ref!)</formula>
    </cfRule>
  </conditionalFormatting>
  <conditionalFormatting sqref="AV78:AV82">
    <cfRule type="expression" priority="2023" aboveAverage="0" equalAverage="0" bottom="0" percent="0" rank="0" text="" dxfId="2021">
      <formula>NOT(#ref!)</formula>
    </cfRule>
  </conditionalFormatting>
  <conditionalFormatting sqref="AV90">
    <cfRule type="expression" priority="2024" aboveAverage="0" equalAverage="0" bottom="0" percent="0" rank="0" text="" dxfId="2022">
      <formula>NOT(#ref!)</formula>
    </cfRule>
  </conditionalFormatting>
  <conditionalFormatting sqref="AV99:AV101">
    <cfRule type="expression" priority="2025" aboveAverage="0" equalAverage="0" bottom="0" percent="0" rank="0" text="" dxfId="2023">
      <formula>NOT(#ref!)</formula>
    </cfRule>
  </conditionalFormatting>
  <conditionalFormatting sqref="AV105">
    <cfRule type="expression" priority="2026" aboveAverage="0" equalAverage="0" bottom="0" percent="0" rank="0" text="" dxfId="2024">
      <formula>NOT(#ref!)</formula>
    </cfRule>
  </conditionalFormatting>
  <conditionalFormatting sqref="AV128:AV130">
    <cfRule type="expression" priority="2027" aboveAverage="0" equalAverage="0" bottom="0" percent="0" rank="0" text="" dxfId="2025">
      <formula>NOT(#ref!)</formula>
    </cfRule>
  </conditionalFormatting>
  <conditionalFormatting sqref="AV138:AV145">
    <cfRule type="expression" priority="2028" aboveAverage="0" equalAverage="0" bottom="0" percent="0" rank="0" text="" dxfId="2026">
      <formula>NOT(#ref!)</formula>
    </cfRule>
  </conditionalFormatting>
  <conditionalFormatting sqref="AV135:AV136">
    <cfRule type="expression" priority="2029" aboveAverage="0" equalAverage="0" bottom="0" percent="0" rank="0" text="" dxfId="2027">
      <formula>NOT(#ref!)</formula>
    </cfRule>
  </conditionalFormatting>
  <conditionalFormatting sqref="AV189:AV200">
    <cfRule type="expression" priority="2030" aboveAverage="0" equalAverage="0" bottom="0" percent="0" rank="0" text="" dxfId="2028">
      <formula>NOT(#ref!)</formula>
    </cfRule>
  </conditionalFormatting>
  <conditionalFormatting sqref="AV261:AV264">
    <cfRule type="expression" priority="2031" aboveAverage="0" equalAverage="0" bottom="0" percent="0" rank="0" text="" dxfId="2029">
      <formula>NOT(#ref!)</formula>
    </cfRule>
  </conditionalFormatting>
  <conditionalFormatting sqref="AH51:AH54 AH57 AH170:AI170 AG270:AG273 AI50 AH238:AH245 AH267:AI273 AH188:AI188 AG258:AI266 AH284:AI284 AG289:AI289 AG295:AH305 AG202:AI203 AG205:AI207 AI274:AI278 AH208:AH209 AG189:AI200 AH247:AH255 AG274:AH277">
    <cfRule type="cellIs" priority="2032" operator="equal" aboveAverage="0" equalAverage="0" bottom="0" percent="0" rank="0" text="" dxfId="2030">
      <formula>"INVALID"</formula>
    </cfRule>
  </conditionalFormatting>
  <conditionalFormatting sqref="AI265">
    <cfRule type="cellIs" priority="2033" operator="equal" aboveAverage="0" equalAverage="0" bottom="0" percent="0" rank="0" text="" dxfId="2031">
      <formula>"INVALID"</formula>
    </cfRule>
  </conditionalFormatting>
  <conditionalFormatting sqref="AI266">
    <cfRule type="cellIs" priority="2034" operator="equal" aboveAverage="0" equalAverage="0" bottom="0" percent="0" rank="0" text="" dxfId="2032">
      <formula>"INVALID"</formula>
    </cfRule>
  </conditionalFormatting>
  <conditionalFormatting sqref="AI12:AI14 AH19 AH15:AI15 AH18:AI18 AH16:AH17">
    <cfRule type="cellIs" priority="2035" operator="equal" aboveAverage="0" equalAverage="0" bottom="0" percent="0" rank="0" text="" dxfId="2033">
      <formula>"INVALID"</formula>
    </cfRule>
  </conditionalFormatting>
  <conditionalFormatting sqref="AH285:AH288">
    <cfRule type="cellIs" priority="2036" operator="equal" aboveAverage="0" equalAverage="0" bottom="0" percent="0" rank="0" text="" dxfId="2034">
      <formula>"INVALID"</formula>
    </cfRule>
  </conditionalFormatting>
  <conditionalFormatting sqref="AH268">
    <cfRule type="cellIs" priority="2037" operator="equal" aboveAverage="0" equalAverage="0" bottom="0" percent="0" rank="0" text="" dxfId="2035">
      <formula>"INVALID"</formula>
    </cfRule>
  </conditionalFormatting>
  <conditionalFormatting sqref="AI268:AI269">
    <cfRule type="cellIs" priority="2038" operator="equal" aboveAverage="0" equalAverage="0" bottom="0" percent="0" rank="0" text="" dxfId="2036">
      <formula>"INVALID"</formula>
    </cfRule>
  </conditionalFormatting>
  <conditionalFormatting sqref="AI268:AI269">
    <cfRule type="cellIs" priority="2039" operator="equal" aboveAverage="0" equalAverage="0" bottom="0" percent="0" rank="0" text="" dxfId="2037">
      <formula>"INVALID"</formula>
    </cfRule>
  </conditionalFormatting>
  <conditionalFormatting sqref="AI268:AI269">
    <cfRule type="cellIs" priority="2040" operator="equal" aboveAverage="0" equalAverage="0" bottom="0" percent="0" rank="0" text="" dxfId="2038">
      <formula>"INVALID"</formula>
    </cfRule>
  </conditionalFormatting>
  <conditionalFormatting sqref="AI23 AI19:AI20">
    <cfRule type="cellIs" priority="2041" operator="equal" aboveAverage="0" equalAverage="0" bottom="0" percent="0" rank="0" text="" dxfId="2039">
      <formula>"INVALID"</formula>
    </cfRule>
  </conditionalFormatting>
  <conditionalFormatting sqref="AI22">
    <cfRule type="cellIs" priority="2042" operator="equal" aboveAverage="0" equalAverage="0" bottom="0" percent="0" rank="0" text="" dxfId="2040">
      <formula>"INVALID"</formula>
    </cfRule>
  </conditionalFormatting>
  <conditionalFormatting sqref="AH55:AH56">
    <cfRule type="cellIs" priority="2043" operator="equal" aboveAverage="0" equalAverage="0" bottom="0" percent="0" rank="0" text="" dxfId="2041">
      <formula>"INVALID"</formula>
    </cfRule>
  </conditionalFormatting>
  <conditionalFormatting sqref="AG50:AG57 AG170 AG302:AG305 AG238:AG243 AG267:AG269 AG284:AG288 AG188">
    <cfRule type="cellIs" priority="2044" operator="equal" aboveAverage="0" equalAverage="0" bottom="0" percent="0" rank="0" text="" dxfId="2042">
      <formula>"INVALID"</formula>
    </cfRule>
  </conditionalFormatting>
  <conditionalFormatting sqref="AG265">
    <cfRule type="cellIs" priority="2045" operator="equal" aboveAverage="0" equalAverage="0" bottom="0" percent="0" rank="0" text="" dxfId="2043">
      <formula>"INVALID"</formula>
    </cfRule>
  </conditionalFormatting>
  <conditionalFormatting sqref="AG266">
    <cfRule type="cellIs" priority="2046" operator="equal" aboveAverage="0" equalAverage="0" bottom="0" percent="0" rank="0" text="" dxfId="2044">
      <formula>"INVALID"</formula>
    </cfRule>
  </conditionalFormatting>
  <conditionalFormatting sqref="AG268:AG269">
    <cfRule type="cellIs" priority="2047" operator="equal" aboveAverage="0" equalAverage="0" bottom="0" percent="0" rank="0" text="" dxfId="2045">
      <formula>"INVALID"</formula>
    </cfRule>
  </conditionalFormatting>
  <conditionalFormatting sqref="AG10:AG23">
    <cfRule type="cellIs" priority="2048" operator="equal" aboveAverage="0" equalAverage="0" bottom="0" percent="0" rank="0" text="" dxfId="2046">
      <formula>"INVALID"</formula>
    </cfRule>
  </conditionalFormatting>
  <conditionalFormatting sqref="AG268:AG269">
    <cfRule type="cellIs" priority="2049" operator="equal" aboveAverage="0" equalAverage="0" bottom="0" percent="0" rank="0" text="" dxfId="2047">
      <formula>"INVALID"</formula>
    </cfRule>
  </conditionalFormatting>
  <conditionalFormatting sqref="AG19:AG23">
    <cfRule type="cellIs" priority="2050" operator="equal" aboveAverage="0" equalAverage="0" bottom="0" percent="0" rank="0" text="" dxfId="2048">
      <formula>"INVALID"</formula>
    </cfRule>
  </conditionalFormatting>
  <conditionalFormatting sqref="AG22:AG23">
    <cfRule type="cellIs" priority="2051" operator="equal" aboveAverage="0" equalAverage="0" bottom="0" percent="0" rank="0" text="" dxfId="2049">
      <formula>"INVALID"</formula>
    </cfRule>
  </conditionalFormatting>
  <conditionalFormatting sqref="AG55">
    <cfRule type="cellIs" priority="2052" operator="equal" aboveAverage="0" equalAverage="0" bottom="0" percent="0" rank="0" text="" dxfId="2050">
      <formula>"INVALID"</formula>
    </cfRule>
  </conditionalFormatting>
  <conditionalFormatting sqref="AG291:AG292">
    <cfRule type="cellIs" priority="2053" operator="equal" aboveAverage="0" equalAverage="0" bottom="0" percent="0" rank="0" text="" dxfId="2051">
      <formula>"INVALID"</formula>
    </cfRule>
  </conditionalFormatting>
  <conditionalFormatting sqref="AG291:AG292">
    <cfRule type="cellIs" priority="2054" operator="equal" aboveAverage="0" equalAverage="0" bottom="0" percent="0" rank="0" text="" dxfId="2052">
      <formula>"INVALID"</formula>
    </cfRule>
  </conditionalFormatting>
  <conditionalFormatting sqref="AG291:AG292">
    <cfRule type="cellIs" priority="2055" operator="equal" aboveAverage="0" equalAverage="0" bottom="0" percent="0" rank="0" text="" dxfId="2053">
      <formula>"INVALID"</formula>
    </cfRule>
  </conditionalFormatting>
  <conditionalFormatting sqref="AG242:AG243">
    <cfRule type="cellIs" priority="2056" operator="equal" aboveAverage="0" equalAverage="0" bottom="0" percent="0" rank="0" text="" dxfId="2054">
      <formula>"INVALID"</formula>
    </cfRule>
  </conditionalFormatting>
  <conditionalFormatting sqref="AG50:AG55">
    <cfRule type="cellIs" priority="2057" operator="equal" aboveAverage="0" equalAverage="0" bottom="0" percent="0" rank="0" text="" dxfId="2055">
      <formula>"INVALID"</formula>
    </cfRule>
  </conditionalFormatting>
  <conditionalFormatting sqref="AG50:AG55">
    <cfRule type="cellIs" priority="2058" operator="equal" aboveAverage="0" equalAverage="0" bottom="0" percent="0" rank="0" text="" dxfId="2056">
      <formula>"INVALID"</formula>
    </cfRule>
  </conditionalFormatting>
  <conditionalFormatting sqref="AG56:AG57">
    <cfRule type="cellIs" priority="2059" operator="equal" aboveAverage="0" equalAverage="0" bottom="0" percent="0" rank="0" text="" dxfId="2057">
      <formula>"INVALID"</formula>
    </cfRule>
  </conditionalFormatting>
  <conditionalFormatting sqref="AG56:AG57">
    <cfRule type="cellIs" priority="2060" operator="equal" aboveAverage="0" equalAverage="0" bottom="0" percent="0" rank="0" text="" dxfId="2058">
      <formula>"INVALID"</formula>
    </cfRule>
  </conditionalFormatting>
  <conditionalFormatting sqref="AG56:AG57">
    <cfRule type="cellIs" priority="2061" operator="equal" aboveAverage="0" equalAverage="0" bottom="0" percent="0" rank="0" text="" dxfId="2059">
      <formula>"INVALID"</formula>
    </cfRule>
  </conditionalFormatting>
  <conditionalFormatting sqref="AG170">
    <cfRule type="cellIs" priority="2062" operator="equal" aboveAverage="0" equalAverage="0" bottom="0" percent="0" rank="0" text="" dxfId="2060">
      <formula>"INVALID"</formula>
    </cfRule>
  </conditionalFormatting>
  <conditionalFormatting sqref="AG170">
    <cfRule type="cellIs" priority="2063" operator="equal" aboveAverage="0" equalAverage="0" bottom="0" percent="0" rank="0" text="" dxfId="2061">
      <formula>"INVALID"</formula>
    </cfRule>
  </conditionalFormatting>
  <conditionalFormatting sqref="AG170">
    <cfRule type="cellIs" priority="2064" operator="equal" aboveAverage="0" equalAverage="0" bottom="0" percent="0" rank="0" text="" dxfId="2062">
      <formula>"INVALID"</formula>
    </cfRule>
  </conditionalFormatting>
  <conditionalFormatting sqref="AG302:AG305">
    <cfRule type="cellIs" priority="2065" operator="equal" aboveAverage="0" equalAverage="0" bottom="0" percent="0" rank="0" text="" dxfId="2063">
      <formula>"INVALID"</formula>
    </cfRule>
  </conditionalFormatting>
  <conditionalFormatting sqref="AG302:AG305">
    <cfRule type="cellIs" priority="2066" operator="equal" aboveAverage="0" equalAverage="0" bottom="0" percent="0" rank="0" text="" dxfId="2064">
      <formula>"INVALID"</formula>
    </cfRule>
  </conditionalFormatting>
  <conditionalFormatting sqref="AG302:AG305">
    <cfRule type="cellIs" priority="2067" operator="equal" aboveAverage="0" equalAverage="0" bottom="0" percent="0" rank="0" text="" dxfId="2065">
      <formula>"INVALID"</formula>
    </cfRule>
  </conditionalFormatting>
  <conditionalFormatting sqref="AG238:AG243">
    <cfRule type="cellIs" priority="2068" operator="equal" aboveAverage="0" equalAverage="0" bottom="0" percent="0" rank="0" text="" dxfId="2066">
      <formula>"INVALID"</formula>
    </cfRule>
  </conditionalFormatting>
  <conditionalFormatting sqref="AG238:AG243">
    <cfRule type="cellIs" priority="2069" operator="equal" aboveAverage="0" equalAverage="0" bottom="0" percent="0" rank="0" text="" dxfId="2067">
      <formula>"INVALID"</formula>
    </cfRule>
  </conditionalFormatting>
  <conditionalFormatting sqref="AG238:AG243">
    <cfRule type="cellIs" priority="2070" operator="equal" aboveAverage="0" equalAverage="0" bottom="0" percent="0" rank="0" text="" dxfId="2068">
      <formula>"INVALID"</formula>
    </cfRule>
  </conditionalFormatting>
  <conditionalFormatting sqref="AG268:AG269">
    <cfRule type="cellIs" priority="2071" operator="equal" aboveAverage="0" equalAverage="0" bottom="0" percent="0" rank="0" text="" dxfId="2069">
      <formula>"INVALID"</formula>
    </cfRule>
  </conditionalFormatting>
  <conditionalFormatting sqref="AG268:AG269">
    <cfRule type="cellIs" priority="2072" operator="equal" aboveAverage="0" equalAverage="0" bottom="0" percent="0" rank="0" text="" dxfId="2070">
      <formula>"INVALID"</formula>
    </cfRule>
  </conditionalFormatting>
  <conditionalFormatting sqref="AG268:AG269">
    <cfRule type="cellIs" priority="2073" operator="equal" aboveAverage="0" equalAverage="0" bottom="0" percent="0" rank="0" text="" dxfId="2071">
      <formula>"INVALID"</formula>
    </cfRule>
  </conditionalFormatting>
  <conditionalFormatting sqref="AG268:AG269">
    <cfRule type="cellIs" priority="2074" operator="equal" aboveAverage="0" equalAverage="0" bottom="0" percent="0" rank="0" text="" dxfId="2072">
      <formula>"INVALID"</formula>
    </cfRule>
  </conditionalFormatting>
  <conditionalFormatting sqref="AG268:AG269">
    <cfRule type="cellIs" priority="2075" operator="equal" aboveAverage="0" equalAverage="0" bottom="0" percent="0" rank="0" text="" dxfId="2073">
      <formula>"INVALID"</formula>
    </cfRule>
  </conditionalFormatting>
  <conditionalFormatting sqref="AG268:AG269">
    <cfRule type="cellIs" priority="2076" operator="equal" aboveAverage="0" equalAverage="0" bottom="0" percent="0" rank="0" text="" dxfId="2074">
      <formula>"INVALID"</formula>
    </cfRule>
  </conditionalFormatting>
  <conditionalFormatting sqref="AG268:AG269">
    <cfRule type="cellIs" priority="2077" operator="equal" aboveAverage="0" equalAverage="0" bottom="0" percent="0" rank="0" text="" dxfId="2075">
      <formula>"INVALID"</formula>
    </cfRule>
  </conditionalFormatting>
  <conditionalFormatting sqref="AG268:AG269">
    <cfRule type="cellIs" priority="2078" operator="equal" aboveAverage="0" equalAverage="0" bottom="0" percent="0" rank="0" text="" dxfId="2076">
      <formula>"INVALID"</formula>
    </cfRule>
  </conditionalFormatting>
  <conditionalFormatting sqref="AG268:AG269">
    <cfRule type="cellIs" priority="2079" operator="equal" aboveAverage="0" equalAverage="0" bottom="0" percent="0" rank="0" text="" dxfId="2077">
      <formula>"INVALID"</formula>
    </cfRule>
  </conditionalFormatting>
  <conditionalFormatting sqref="AG268:AG269">
    <cfRule type="cellIs" priority="2080" operator="equal" aboveAverage="0" equalAverage="0" bottom="0" percent="0" rank="0" text="" dxfId="2078">
      <formula>"INVALID"</formula>
    </cfRule>
  </conditionalFormatting>
  <conditionalFormatting sqref="AG271:AG277">
    <cfRule type="cellIs" priority="2081" operator="equal" aboveAverage="0" equalAverage="0" bottom="0" percent="0" rank="0" text="" dxfId="2079">
      <formula>"INVALID"</formula>
    </cfRule>
  </conditionalFormatting>
  <conditionalFormatting sqref="AG271:AG277">
    <cfRule type="cellIs" priority="2082" operator="equal" aboveAverage="0" equalAverage="0" bottom="0" percent="0" rank="0" text="" dxfId="2080">
      <formula>"INVALID"</formula>
    </cfRule>
  </conditionalFormatting>
  <conditionalFormatting sqref="AG271:AG277">
    <cfRule type="cellIs" priority="2083" operator="equal" aboveAverage="0" equalAverage="0" bottom="0" percent="0" rank="0" text="" dxfId="2081">
      <formula>"INVALID"</formula>
    </cfRule>
  </conditionalFormatting>
  <conditionalFormatting sqref="AG271:AG277">
    <cfRule type="cellIs" priority="2084" operator="equal" aboveAverage="0" equalAverage="0" bottom="0" percent="0" rank="0" text="" dxfId="2082">
      <formula>"INVALID"</formula>
    </cfRule>
  </conditionalFormatting>
  <conditionalFormatting sqref="AG271:AG277">
    <cfRule type="cellIs" priority="2085" operator="equal" aboveAverage="0" equalAverage="0" bottom="0" percent="0" rank="0" text="" dxfId="2083">
      <formula>"INVALID"</formula>
    </cfRule>
  </conditionalFormatting>
  <conditionalFormatting sqref="AG271:AG277">
    <cfRule type="cellIs" priority="2086" operator="equal" aboveAverage="0" equalAverage="0" bottom="0" percent="0" rank="0" text="" dxfId="2084">
      <formula>"INVALID"</formula>
    </cfRule>
  </conditionalFormatting>
  <conditionalFormatting sqref="AG271:AG277">
    <cfRule type="cellIs" priority="2087" operator="equal" aboveAverage="0" equalAverage="0" bottom="0" percent="0" rank="0" text="" dxfId="2085">
      <formula>"INVALID"</formula>
    </cfRule>
  </conditionalFormatting>
  <conditionalFormatting sqref="AG271:AG277">
    <cfRule type="cellIs" priority="2088" operator="equal" aboveAverage="0" equalAverage="0" bottom="0" percent="0" rank="0" text="" dxfId="2086">
      <formula>"INVALID"</formula>
    </cfRule>
  </conditionalFormatting>
  <conditionalFormatting sqref="AG271:AG277">
    <cfRule type="cellIs" priority="2089" operator="equal" aboveAverage="0" equalAverage="0" bottom="0" percent="0" rank="0" text="" dxfId="2087">
      <formula>"INVALID"</formula>
    </cfRule>
  </conditionalFormatting>
  <conditionalFormatting sqref="AG271:AG277">
    <cfRule type="cellIs" priority="2090" operator="equal" aboveAverage="0" equalAverage="0" bottom="0" percent="0" rank="0" text="" dxfId="2088">
      <formula>"INVALID"</formula>
    </cfRule>
  </conditionalFormatting>
  <conditionalFormatting sqref="AG271:AG277">
    <cfRule type="cellIs" priority="2091" operator="equal" aboveAverage="0" equalAverage="0" bottom="0" percent="0" rank="0" text="" dxfId="2089">
      <formula>"INVALID"</formula>
    </cfRule>
  </conditionalFormatting>
  <conditionalFormatting sqref="AG271:AG277">
    <cfRule type="cellIs" priority="2092" operator="equal" aboveAverage="0" equalAverage="0" bottom="0" percent="0" rank="0" text="" dxfId="2090">
      <formula>"INVALID"</formula>
    </cfRule>
  </conditionalFormatting>
  <conditionalFormatting sqref="AG285:AG288">
    <cfRule type="cellIs" priority="2093" operator="equal" aboveAverage="0" equalAverage="0" bottom="0" percent="0" rank="0" text="" dxfId="2091">
      <formula>"INVALID"</formula>
    </cfRule>
  </conditionalFormatting>
  <conditionalFormatting sqref="AG285:AG288">
    <cfRule type="cellIs" priority="2094" operator="equal" aboveAverage="0" equalAverage="0" bottom="0" percent="0" rank="0" text="" dxfId="2092">
      <formula>"INVALID"</formula>
    </cfRule>
  </conditionalFormatting>
  <conditionalFormatting sqref="AG285:AG288">
    <cfRule type="cellIs" priority="2095" operator="equal" aboveAverage="0" equalAverage="0" bottom="0" percent="0" rank="0" text="" dxfId="2093">
      <formula>"INVALID"</formula>
    </cfRule>
  </conditionalFormatting>
  <conditionalFormatting sqref="AG285:AG288">
    <cfRule type="cellIs" priority="2096" operator="equal" aboveAverage="0" equalAverage="0" bottom="0" percent="0" rank="0" text="" dxfId="2094">
      <formula>"INVALID"</formula>
    </cfRule>
  </conditionalFormatting>
  <conditionalFormatting sqref="AG285:AG288">
    <cfRule type="cellIs" priority="2097" operator="equal" aboveAverage="0" equalAverage="0" bottom="0" percent="0" rank="0" text="" dxfId="2095">
      <formula>"INVALID"</formula>
    </cfRule>
  </conditionalFormatting>
  <conditionalFormatting sqref="AG285:AG288">
    <cfRule type="cellIs" priority="2098" operator="equal" aboveAverage="0" equalAverage="0" bottom="0" percent="0" rank="0" text="" dxfId="2096">
      <formula>"INVALID"</formula>
    </cfRule>
  </conditionalFormatting>
  <conditionalFormatting sqref="AG285:AG288">
    <cfRule type="cellIs" priority="2099" operator="equal" aboveAverage="0" equalAverage="0" bottom="0" percent="0" rank="0" text="" dxfId="2097">
      <formula>"INVALID"</formula>
    </cfRule>
  </conditionalFormatting>
  <conditionalFormatting sqref="AG285:AG288">
    <cfRule type="cellIs" priority="2100" operator="equal" aboveAverage="0" equalAverage="0" bottom="0" percent="0" rank="0" text="" dxfId="2098">
      <formula>"INVALID"</formula>
    </cfRule>
  </conditionalFormatting>
  <conditionalFormatting sqref="AG285:AG288">
    <cfRule type="cellIs" priority="2101" operator="equal" aboveAverage="0" equalAverage="0" bottom="0" percent="0" rank="0" text="" dxfId="2099">
      <formula>"INVALID"</formula>
    </cfRule>
  </conditionalFormatting>
  <conditionalFormatting sqref="AG285:AG288">
    <cfRule type="cellIs" priority="2102" operator="equal" aboveAverage="0" equalAverage="0" bottom="0" percent="0" rank="0" text="" dxfId="2100">
      <formula>"INVALID"</formula>
    </cfRule>
  </conditionalFormatting>
  <conditionalFormatting sqref="AG285:AG288">
    <cfRule type="cellIs" priority="2103" operator="equal" aboveAverage="0" equalAverage="0" bottom="0" percent="0" rank="0" text="" dxfId="2101">
      <formula>"INVALID"</formula>
    </cfRule>
  </conditionalFormatting>
  <conditionalFormatting sqref="AG285:AG288">
    <cfRule type="cellIs" priority="2104" operator="equal" aboveAverage="0" equalAverage="0" bottom="0" percent="0" rank="0" text="" dxfId="2102">
      <formula>"INVALID"</formula>
    </cfRule>
  </conditionalFormatting>
  <conditionalFormatting sqref="AG285:AG288">
    <cfRule type="cellIs" priority="2105" operator="equal" aboveAverage="0" equalAverage="0" bottom="0" percent="0" rank="0" text="" dxfId="2103">
      <formula>"INVALID"</formula>
    </cfRule>
  </conditionalFormatting>
  <conditionalFormatting sqref="AG285:AG288">
    <cfRule type="cellIs" priority="2106" operator="equal" aboveAverage="0" equalAverage="0" bottom="0" percent="0" rank="0" text="" dxfId="2104">
      <formula>"INVALID"</formula>
    </cfRule>
  </conditionalFormatting>
  <conditionalFormatting sqref="AG291:AG292">
    <cfRule type="cellIs" priority="2107" operator="equal" aboveAverage="0" equalAverage="0" bottom="0" percent="0" rank="0" text="" dxfId="2105">
      <formula>"INVALID"</formula>
    </cfRule>
  </conditionalFormatting>
  <conditionalFormatting sqref="AG291:AG292">
    <cfRule type="cellIs" priority="2108" operator="equal" aboveAverage="0" equalAverage="0" bottom="0" percent="0" rank="0" text="" dxfId="2106">
      <formula>"INVALID"</formula>
    </cfRule>
  </conditionalFormatting>
  <conditionalFormatting sqref="AG291:AG292">
    <cfRule type="cellIs" priority="2109" operator="equal" aboveAverage="0" equalAverage="0" bottom="0" percent="0" rank="0" text="" dxfId="2107">
      <formula>"INVALID"</formula>
    </cfRule>
  </conditionalFormatting>
  <conditionalFormatting sqref="AG291:AG292">
    <cfRule type="cellIs" priority="2110" operator="equal" aboveAverage="0" equalAverage="0" bottom="0" percent="0" rank="0" text="" dxfId="2108">
      <formula>"INVALID"</formula>
    </cfRule>
  </conditionalFormatting>
  <conditionalFormatting sqref="AG291:AG292">
    <cfRule type="cellIs" priority="2111" operator="equal" aboveAverage="0" equalAverage="0" bottom="0" percent="0" rank="0" text="" dxfId="2109">
      <formula>"INVALID"</formula>
    </cfRule>
  </conditionalFormatting>
  <conditionalFormatting sqref="AG291:AG292">
    <cfRule type="cellIs" priority="2112" operator="equal" aboveAverage="0" equalAverage="0" bottom="0" percent="0" rank="0" text="" dxfId="2110">
      <formula>"INVALID"</formula>
    </cfRule>
  </conditionalFormatting>
  <conditionalFormatting sqref="AG291:AG292">
    <cfRule type="cellIs" priority="2113" operator="equal" aboveAverage="0" equalAverage="0" bottom="0" percent="0" rank="0" text="" dxfId="2111">
      <formula>"INVALID"</formula>
    </cfRule>
  </conditionalFormatting>
  <conditionalFormatting sqref="AG291:AG292">
    <cfRule type="cellIs" priority="2114" operator="equal" aboveAverage="0" equalAverage="0" bottom="0" percent="0" rank="0" text="" dxfId="2112">
      <formula>"INVALID"</formula>
    </cfRule>
  </conditionalFormatting>
  <conditionalFormatting sqref="AG291:AG292">
    <cfRule type="cellIs" priority="2115" operator="equal" aboveAverage="0" equalAverage="0" bottom="0" percent="0" rank="0" text="" dxfId="2113">
      <formula>"INVALID"</formula>
    </cfRule>
  </conditionalFormatting>
  <conditionalFormatting sqref="AG291:AG292">
    <cfRule type="cellIs" priority="2116" operator="equal" aboveAverage="0" equalAverage="0" bottom="0" percent="0" rank="0" text="" dxfId="2114">
      <formula>"INVALID"</formula>
    </cfRule>
  </conditionalFormatting>
  <conditionalFormatting sqref="AG291:AG292">
    <cfRule type="cellIs" priority="2117" operator="equal" aboveAverage="0" equalAverage="0" bottom="0" percent="0" rank="0" text="" dxfId="2115">
      <formula>"INVALID"</formula>
    </cfRule>
  </conditionalFormatting>
  <conditionalFormatting sqref="AG291:AG292">
    <cfRule type="cellIs" priority="2118" operator="equal" aboveAverage="0" equalAverage="0" bottom="0" percent="0" rank="0" text="" dxfId="2116">
      <formula>"INVALID"</formula>
    </cfRule>
  </conditionalFormatting>
  <conditionalFormatting sqref="AG291:AG292">
    <cfRule type="cellIs" priority="2119" operator="equal" aboveAverage="0" equalAverage="0" bottom="0" percent="0" rank="0" text="" dxfId="2117">
      <formula>"INVALID"</formula>
    </cfRule>
  </conditionalFormatting>
  <conditionalFormatting sqref="AG291:AG292">
    <cfRule type="cellIs" priority="2120" operator="equal" aboveAverage="0" equalAverage="0" bottom="0" percent="0" rank="0" text="" dxfId="2118">
      <formula>"INVALID"</formula>
    </cfRule>
  </conditionalFormatting>
  <conditionalFormatting sqref="AG291:AG292">
    <cfRule type="cellIs" priority="2121" operator="equal" aboveAverage="0" equalAverage="0" bottom="0" percent="0" rank="0" text="" dxfId="2119">
      <formula>"INVALID"</formula>
    </cfRule>
  </conditionalFormatting>
  <conditionalFormatting sqref="AH173:AI180">
    <cfRule type="cellIs" priority="2122" operator="equal" aboveAverage="0" equalAverage="0" bottom="0" percent="0" rank="0" text="" dxfId="2120">
      <formula>"INVALID"</formula>
    </cfRule>
  </conditionalFormatting>
  <conditionalFormatting sqref="AG173:AG180">
    <cfRule type="cellIs" priority="2123" operator="equal" aboveAverage="0" equalAverage="0" bottom="0" percent="0" rank="0" text="" dxfId="2121">
      <formula>"INVALID"</formula>
    </cfRule>
  </conditionalFormatting>
  <conditionalFormatting sqref="AG173:AG180">
    <cfRule type="cellIs" priority="2124" operator="equal" aboveAverage="0" equalAverage="0" bottom="0" percent="0" rank="0" text="" dxfId="2122">
      <formula>"INVALID"</formula>
    </cfRule>
  </conditionalFormatting>
  <conditionalFormatting sqref="AG173:AG180">
    <cfRule type="cellIs" priority="2125" operator="equal" aboveAverage="0" equalAverage="0" bottom="0" percent="0" rank="0" text="" dxfId="2123">
      <formula>"INVALID"</formula>
    </cfRule>
  </conditionalFormatting>
  <conditionalFormatting sqref="AG173:AG180">
    <cfRule type="cellIs" priority="2126" operator="equal" aboveAverage="0" equalAverage="0" bottom="0" percent="0" rank="0" text="" dxfId="2124">
      <formula>"INVALID"</formula>
    </cfRule>
  </conditionalFormatting>
  <conditionalFormatting sqref="AH181:AI186 AH202:AI203 AH205:AI207 AH208:AH209 AH188:AI200">
    <cfRule type="cellIs" priority="2127" operator="equal" aboveAverage="0" equalAverage="0" bottom="0" percent="0" rank="0" text="" dxfId="2125">
      <formula>"INVALID"</formula>
    </cfRule>
  </conditionalFormatting>
  <conditionalFormatting sqref="AG181:AG186 AG202:AG203 AG205:AG207 AG188:AG200">
    <cfRule type="cellIs" priority="2128" operator="equal" aboveAverage="0" equalAverage="0" bottom="0" percent="0" rank="0" text="" dxfId="2126">
      <formula>"INVALID"</formula>
    </cfRule>
  </conditionalFormatting>
  <conditionalFormatting sqref="AG181:AG186 AG202:AG203 AG205:AG207 AG188:AG200">
    <cfRule type="cellIs" priority="2129" operator="equal" aboveAverage="0" equalAverage="0" bottom="0" percent="0" rank="0" text="" dxfId="2127">
      <formula>"INVALID"</formula>
    </cfRule>
  </conditionalFormatting>
  <conditionalFormatting sqref="AG181:AG186 AG202:AG203 AG205:AG207 AG188:AG200">
    <cfRule type="cellIs" priority="2130" operator="equal" aboveAverage="0" equalAverage="0" bottom="0" percent="0" rank="0" text="" dxfId="2128">
      <formula>"INVALID"</formula>
    </cfRule>
  </conditionalFormatting>
  <conditionalFormatting sqref="AG181:AG186 AG202:AG203 AG205:AG207 AG188:AG200">
    <cfRule type="cellIs" priority="2131" operator="equal" aboveAverage="0" equalAverage="0" bottom="0" percent="0" rank="0" text="" dxfId="2129">
      <formula>"INVALID"</formula>
    </cfRule>
  </conditionalFormatting>
  <conditionalFormatting sqref="AH169:AI169 AH159:AI167">
    <cfRule type="cellIs" priority="2132" operator="equal" aboveAverage="0" equalAverage="0" bottom="0" percent="0" rank="0" text="" dxfId="2130">
      <formula>"INVALID"</formula>
    </cfRule>
  </conditionalFormatting>
  <conditionalFormatting sqref="AH168:AI168">
    <cfRule type="cellIs" priority="2133" operator="equal" aboveAverage="0" equalAverage="0" bottom="0" percent="0" rank="0" text="" dxfId="2131">
      <formula>"INVALID"</formula>
    </cfRule>
  </conditionalFormatting>
  <conditionalFormatting sqref="AG159:AG169">
    <cfRule type="cellIs" priority="2134" operator="equal" aboveAverage="0" equalAverage="0" bottom="0" percent="0" rank="0" text="" dxfId="2132">
      <formula>"INVALID"</formula>
    </cfRule>
  </conditionalFormatting>
  <conditionalFormatting sqref="AG168">
    <cfRule type="cellIs" priority="2135" operator="equal" aboveAverage="0" equalAverage="0" bottom="0" percent="0" rank="0" text="" dxfId="2133">
      <formula>"INVALID"</formula>
    </cfRule>
  </conditionalFormatting>
  <conditionalFormatting sqref="AG159:AG169">
    <cfRule type="cellIs" priority="2136" operator="equal" aboveAverage="0" equalAverage="0" bottom="0" percent="0" rank="0" text="" dxfId="2134">
      <formula>"INVALID"</formula>
    </cfRule>
  </conditionalFormatting>
  <conditionalFormatting sqref="AG159:AG169">
    <cfRule type="cellIs" priority="2137" operator="equal" aboveAverage="0" equalAverage="0" bottom="0" percent="0" rank="0" text="" dxfId="2135">
      <formula>"INVALID"</formula>
    </cfRule>
  </conditionalFormatting>
  <conditionalFormatting sqref="AG159:AG169">
    <cfRule type="cellIs" priority="2138" operator="equal" aboveAverage="0" equalAverage="0" bottom="0" percent="0" rank="0" text="" dxfId="2136">
      <formula>"INVALID"</formula>
    </cfRule>
  </conditionalFormatting>
  <conditionalFormatting sqref="AH296:AH301">
    <cfRule type="cellIs" priority="2139" operator="equal" aboveAverage="0" equalAverage="0" bottom="0" percent="0" rank="0" text="" dxfId="2137">
      <formula>"INVALID"</formula>
    </cfRule>
  </conditionalFormatting>
  <conditionalFormatting sqref="AG295:AG301">
    <cfRule type="cellIs" priority="2140" operator="equal" aboveAverage="0" equalAverage="0" bottom="0" percent="0" rank="0" text="" dxfId="2138">
      <formula>"INVALID"</formula>
    </cfRule>
  </conditionalFormatting>
  <conditionalFormatting sqref="AG295:AG301">
    <cfRule type="cellIs" priority="2141" operator="equal" aboveAverage="0" equalAverage="0" bottom="0" percent="0" rank="0" text="" dxfId="2139">
      <formula>"INVALID"</formula>
    </cfRule>
  </conditionalFormatting>
  <conditionalFormatting sqref="AG295:AG301">
    <cfRule type="cellIs" priority="2142" operator="equal" aboveAverage="0" equalAverage="0" bottom="0" percent="0" rank="0" text="" dxfId="2140">
      <formula>"INVALID"</formula>
    </cfRule>
  </conditionalFormatting>
  <conditionalFormatting sqref="AG295:AG301">
    <cfRule type="cellIs" priority="2143" operator="equal" aboveAverage="0" equalAverage="0" bottom="0" percent="0" rank="0" text="" dxfId="2141">
      <formula>"INVALID"</formula>
    </cfRule>
  </conditionalFormatting>
  <conditionalFormatting sqref="AI247:AI248">
    <cfRule type="cellIs" priority="2144" operator="equal" aboveAverage="0" equalAverage="0" bottom="0" percent="0" rank="0" text="" dxfId="2142">
      <formula>"INVALID"</formula>
    </cfRule>
  </conditionalFormatting>
  <conditionalFormatting sqref="AI256">
    <cfRule type="cellIs" priority="2145" operator="equal" aboveAverage="0" equalAverage="0" bottom="0" percent="0" rank="0" text="" dxfId="2143">
      <formula>"INVALID"</formula>
    </cfRule>
  </conditionalFormatting>
  <conditionalFormatting sqref="AG244:AG245 AG256 AG247:AG248">
    <cfRule type="cellIs" priority="2146" operator="equal" aboveAverage="0" equalAverage="0" bottom="0" percent="0" rank="0" text="" dxfId="2144">
      <formula>"INVALID"</formula>
    </cfRule>
  </conditionalFormatting>
  <conditionalFormatting sqref="AG256">
    <cfRule type="cellIs" priority="2147" operator="equal" aboveAverage="0" equalAverage="0" bottom="0" percent="0" rank="0" text="" dxfId="2145">
      <formula>"INVALID"</formula>
    </cfRule>
  </conditionalFormatting>
  <conditionalFormatting sqref="AG244:AG245 AG256 AG247:AG248">
    <cfRule type="cellIs" priority="2148" operator="equal" aboveAverage="0" equalAverage="0" bottom="0" percent="0" rank="0" text="" dxfId="2146">
      <formula>"INVALID"</formula>
    </cfRule>
  </conditionalFormatting>
  <conditionalFormatting sqref="AG244:AG245 AG256 AG247:AG248">
    <cfRule type="cellIs" priority="2149" operator="equal" aboveAverage="0" equalAverage="0" bottom="0" percent="0" rank="0" text="" dxfId="2147">
      <formula>"INVALID"</formula>
    </cfRule>
  </conditionalFormatting>
  <conditionalFormatting sqref="AG244:AG245 AG256 AG247:AG248">
    <cfRule type="cellIs" priority="2150" operator="equal" aboveAverage="0" equalAverage="0" bottom="0" percent="0" rank="0" text="" dxfId="2148">
      <formula>"INVALID"</formula>
    </cfRule>
  </conditionalFormatting>
  <conditionalFormatting sqref="AI249:AI252">
    <cfRule type="cellIs" priority="2151" operator="equal" aboveAverage="0" equalAverage="0" bottom="0" percent="0" rank="0" text="" dxfId="2149">
      <formula>"INVALID"</formula>
    </cfRule>
  </conditionalFormatting>
  <conditionalFormatting sqref="AI253:AI254">
    <cfRule type="cellIs" priority="2152" operator="equal" aboveAverage="0" equalAverage="0" bottom="0" percent="0" rank="0" text="" dxfId="2150">
      <formula>"INVALID"</formula>
    </cfRule>
  </conditionalFormatting>
  <conditionalFormatting sqref="AG249:AG255">
    <cfRule type="cellIs" priority="2153" operator="equal" aboveAverage="0" equalAverage="0" bottom="0" percent="0" rank="0" text="" dxfId="2151">
      <formula>"INVALID"</formula>
    </cfRule>
  </conditionalFormatting>
  <conditionalFormatting sqref="AG253:AG255">
    <cfRule type="cellIs" priority="2154" operator="equal" aboveAverage="0" equalAverage="0" bottom="0" percent="0" rank="0" text="" dxfId="2152">
      <formula>"INVALID"</formula>
    </cfRule>
  </conditionalFormatting>
  <conditionalFormatting sqref="AG249:AG255">
    <cfRule type="cellIs" priority="2155" operator="equal" aboveAverage="0" equalAverage="0" bottom="0" percent="0" rank="0" text="" dxfId="2153">
      <formula>"INVALID"</formula>
    </cfRule>
  </conditionalFormatting>
  <conditionalFormatting sqref="AG249:AG255">
    <cfRule type="cellIs" priority="2156" operator="equal" aboveAverage="0" equalAverage="0" bottom="0" percent="0" rank="0" text="" dxfId="2154">
      <formula>"INVALID"</formula>
    </cfRule>
  </conditionalFormatting>
  <conditionalFormatting sqref="AG249:AG255">
    <cfRule type="cellIs" priority="2157" operator="equal" aboveAverage="0" equalAverage="0" bottom="0" percent="0" rank="0" text="" dxfId="2155">
      <formula>"INVALID"</formula>
    </cfRule>
  </conditionalFormatting>
  <conditionalFormatting sqref="AI255">
    <cfRule type="cellIs" priority="2158" operator="equal" aboveAverage="0" equalAverage="0" bottom="0" percent="0" rank="0" text="" dxfId="2156">
      <formula>"INVALID"</formula>
    </cfRule>
  </conditionalFormatting>
  <conditionalFormatting sqref="AG279:AI283">
    <cfRule type="cellIs" priority="2159" operator="equal" aboveAverage="0" equalAverage="0" bottom="0" percent="0" rank="0" text="" dxfId="2157">
      <formula>"INVALID"</formula>
    </cfRule>
  </conditionalFormatting>
  <conditionalFormatting sqref="AG280:AG283">
    <cfRule type="cellIs" priority="2160" operator="equal" aboveAverage="0" equalAverage="0" bottom="0" percent="0" rank="0" text="" dxfId="2158">
      <formula>"INVALID"</formula>
    </cfRule>
  </conditionalFormatting>
  <conditionalFormatting sqref="AG280:AG283">
    <cfRule type="cellIs" priority="2161" operator="equal" aboveAverage="0" equalAverage="0" bottom="0" percent="0" rank="0" text="" dxfId="2159">
      <formula>"INVALID"</formula>
    </cfRule>
  </conditionalFormatting>
  <conditionalFormatting sqref="AG280:AG283">
    <cfRule type="cellIs" priority="2162" operator="equal" aboveAverage="0" equalAverage="0" bottom="0" percent="0" rank="0" text="" dxfId="2160">
      <formula>"INVALID"</formula>
    </cfRule>
  </conditionalFormatting>
  <conditionalFormatting sqref="AG280:AG283">
    <cfRule type="cellIs" priority="2163" operator="equal" aboveAverage="0" equalAverage="0" bottom="0" percent="0" rank="0" text="" dxfId="2161">
      <formula>"INVALID"</formula>
    </cfRule>
  </conditionalFormatting>
  <conditionalFormatting sqref="AG280:AG283">
    <cfRule type="cellIs" priority="2164" operator="equal" aboveAverage="0" equalAverage="0" bottom="0" percent="0" rank="0" text="" dxfId="2162">
      <formula>"INVALID"</formula>
    </cfRule>
  </conditionalFormatting>
  <conditionalFormatting sqref="AG280:AG283">
    <cfRule type="cellIs" priority="2165" operator="equal" aboveAverage="0" equalAverage="0" bottom="0" percent="0" rank="0" text="" dxfId="2163">
      <formula>"INVALID"</formula>
    </cfRule>
  </conditionalFormatting>
  <conditionalFormatting sqref="AG280:AG283">
    <cfRule type="cellIs" priority="2166" operator="equal" aboveAverage="0" equalAverage="0" bottom="0" percent="0" rank="0" text="" dxfId="2164">
      <formula>"INVALID"</formula>
    </cfRule>
  </conditionalFormatting>
  <conditionalFormatting sqref="AG280:AG283">
    <cfRule type="cellIs" priority="2167" operator="equal" aboveAverage="0" equalAverage="0" bottom="0" percent="0" rank="0" text="" dxfId="2165">
      <formula>"INVALID"</formula>
    </cfRule>
  </conditionalFormatting>
  <conditionalFormatting sqref="AG280:AG283">
    <cfRule type="cellIs" priority="2168" operator="equal" aboveAverage="0" equalAverage="0" bottom="0" percent="0" rank="0" text="" dxfId="2166">
      <formula>"INVALID"</formula>
    </cfRule>
  </conditionalFormatting>
  <conditionalFormatting sqref="AG280:AG283">
    <cfRule type="cellIs" priority="2169" operator="equal" aboveAverage="0" equalAverage="0" bottom="0" percent="0" rank="0" text="" dxfId="2167">
      <formula>"INVALID"</formula>
    </cfRule>
  </conditionalFormatting>
  <conditionalFormatting sqref="AG280:AG283">
    <cfRule type="cellIs" priority="2170" operator="equal" aboveAverage="0" equalAverage="0" bottom="0" percent="0" rank="0" text="" dxfId="2168">
      <formula>"INVALID"</formula>
    </cfRule>
  </conditionalFormatting>
  <conditionalFormatting sqref="AG280:AG283">
    <cfRule type="cellIs" priority="2171" operator="equal" aboveAverage="0" equalAverage="0" bottom="0" percent="0" rank="0" text="" dxfId="2169">
      <formula>"INVALID"</formula>
    </cfRule>
  </conditionalFormatting>
  <conditionalFormatting sqref="AH295">
    <cfRule type="cellIs" priority="2172" operator="equal" aboveAverage="0" equalAverage="0" bottom="0" percent="0" rank="0" text="" dxfId="2170">
      <formula>"INVALID"</formula>
    </cfRule>
  </conditionalFormatting>
  <conditionalFormatting sqref="AH50">
    <cfRule type="cellIs" priority="2173" operator="equal" aboveAverage="0" equalAverage="0" bottom="0" percent="0" rank="0" text="" dxfId="2171">
      <formula>"INVALID"</formula>
    </cfRule>
  </conditionalFormatting>
  <conditionalFormatting sqref="AH290 AH293">
    <cfRule type="cellIs" priority="2174" operator="equal" aboveAverage="0" equalAverage="0" bottom="0" percent="0" rank="0" text="" dxfId="2172">
      <formula>"INVALID"</formula>
    </cfRule>
  </conditionalFormatting>
  <conditionalFormatting sqref="AH10:AH14">
    <cfRule type="cellIs" priority="2175" operator="equal" aboveAverage="0" equalAverage="0" bottom="0" percent="0" rank="0" text="" dxfId="2173">
      <formula>"INVALID"</formula>
    </cfRule>
  </conditionalFormatting>
  <conditionalFormatting sqref="AH256">
    <cfRule type="cellIs" priority="2176" operator="equal" aboveAverage="0" equalAverage="0" bottom="0" percent="0" rank="0" text="" dxfId="2174">
      <formula>"INVALID"</formula>
    </cfRule>
  </conditionalFormatting>
  <conditionalFormatting sqref="AH291:AH292">
    <cfRule type="cellIs" priority="2177" operator="equal" aboveAverage="0" equalAverage="0" bottom="0" percent="0" rank="0" text="" dxfId="2175">
      <formula>"INVALID"</formula>
    </cfRule>
  </conditionalFormatting>
  <conditionalFormatting sqref="AH20:AH23">
    <cfRule type="cellIs" priority="2178" operator="equal" aboveAverage="0" equalAverage="0" bottom="0" percent="0" rank="0" text="" dxfId="2176">
      <formula>"INVALID"</formula>
    </cfRule>
  </conditionalFormatting>
  <conditionalFormatting sqref="AG290">
    <cfRule type="cellIs" priority="2179" operator="equal" aboveAverage="0" equalAverage="0" bottom="0" percent="0" rank="0" text="" dxfId="2177">
      <formula>"INVALID"</formula>
    </cfRule>
  </conditionalFormatting>
  <conditionalFormatting sqref="AG293">
    <cfRule type="cellIs" priority="2180" operator="equal" aboveAverage="0" equalAverage="0" bottom="0" percent="0" rank="0" text="" dxfId="2178">
      <formula>"INVALID"</formula>
    </cfRule>
  </conditionalFormatting>
  <conditionalFormatting sqref="AI25:AI33">
    <cfRule type="cellIs" priority="2181" operator="equal" aboveAverage="0" equalAverage="0" bottom="0" percent="0" rank="0" text="" dxfId="2179">
      <formula>"INVALID"</formula>
    </cfRule>
  </conditionalFormatting>
  <conditionalFormatting sqref="AI34:AI35">
    <cfRule type="cellIs" priority="2182" operator="equal" aboveAverage="0" equalAverage="0" bottom="0" percent="0" rank="0" text="" dxfId="2180">
      <formula>"INVALID"</formula>
    </cfRule>
  </conditionalFormatting>
  <conditionalFormatting sqref="AG25:AG35">
    <cfRule type="cellIs" priority="2183" operator="equal" aboveAverage="0" equalAverage="0" bottom="0" percent="0" rank="0" text="" dxfId="2181">
      <formula>"INVALID"</formula>
    </cfRule>
  </conditionalFormatting>
  <conditionalFormatting sqref="AG34:AG35">
    <cfRule type="cellIs" priority="2184" operator="equal" aboveAverage="0" equalAverage="0" bottom="0" percent="0" rank="0" text="" dxfId="2182">
      <formula>"INVALID"</formula>
    </cfRule>
  </conditionalFormatting>
  <conditionalFormatting sqref="AH25:AH34">
    <cfRule type="cellIs" priority="2185" operator="equal" aboveAverage="0" equalAverage="0" bottom="0" percent="0" rank="0" text="" dxfId="2183">
      <formula>"INVALID"</formula>
    </cfRule>
  </conditionalFormatting>
  <conditionalFormatting sqref="AH35">
    <cfRule type="cellIs" priority="2186" operator="equal" aboveAverage="0" equalAverage="0" bottom="0" percent="0" rank="0" text="" dxfId="2184">
      <formula>"INVALID"</formula>
    </cfRule>
  </conditionalFormatting>
  <conditionalFormatting sqref="AI37:AI45">
    <cfRule type="cellIs" priority="2187" operator="equal" aboveAverage="0" equalAverage="0" bottom="0" percent="0" rank="0" text="" dxfId="2185">
      <formula>"INVALID"</formula>
    </cfRule>
  </conditionalFormatting>
  <conditionalFormatting sqref="AI46:AI47">
    <cfRule type="cellIs" priority="2188" operator="equal" aboveAverage="0" equalAverage="0" bottom="0" percent="0" rank="0" text="" dxfId="2186">
      <formula>"INVALID"</formula>
    </cfRule>
  </conditionalFormatting>
  <conditionalFormatting sqref="AG37:AG47">
    <cfRule type="cellIs" priority="2189" operator="equal" aboveAverage="0" equalAverage="0" bottom="0" percent="0" rank="0" text="" dxfId="2187">
      <formula>"INVALID"</formula>
    </cfRule>
  </conditionalFormatting>
  <conditionalFormatting sqref="AG46:AG47">
    <cfRule type="cellIs" priority="2190" operator="equal" aboveAverage="0" equalAverage="0" bottom="0" percent="0" rank="0" text="" dxfId="2188">
      <formula>"INVALID"</formula>
    </cfRule>
  </conditionalFormatting>
  <conditionalFormatting sqref="AH37:AH47">
    <cfRule type="cellIs" priority="2191" operator="equal" aboveAverage="0" equalAverage="0" bottom="0" percent="0" rank="0" text="" dxfId="2189">
      <formula>"INVALID"</formula>
    </cfRule>
  </conditionalFormatting>
  <conditionalFormatting sqref="AI48">
    <cfRule type="cellIs" priority="2192" operator="equal" aboveAverage="0" equalAverage="0" bottom="0" percent="0" rank="0" text="" dxfId="2190">
      <formula>"INVALID"</formula>
    </cfRule>
  </conditionalFormatting>
  <conditionalFormatting sqref="AG48">
    <cfRule type="cellIs" priority="2193" operator="equal" aboveAverage="0" equalAverage="0" bottom="0" percent="0" rank="0" text="" dxfId="2191">
      <formula>"INVALID"</formula>
    </cfRule>
  </conditionalFormatting>
  <conditionalFormatting sqref="AG48">
    <cfRule type="cellIs" priority="2194" operator="equal" aboveAverage="0" equalAverage="0" bottom="0" percent="0" rank="0" text="" dxfId="2192">
      <formula>"INVALID"</formula>
    </cfRule>
  </conditionalFormatting>
  <conditionalFormatting sqref="AH48">
    <cfRule type="cellIs" priority="2195" operator="equal" aboveAverage="0" equalAverage="0" bottom="0" percent="0" rank="0" text="" dxfId="2193">
      <formula>"INVALID"</formula>
    </cfRule>
  </conditionalFormatting>
  <conditionalFormatting sqref="AH152:AI155 AI151">
    <cfRule type="cellIs" priority="2196" operator="equal" aboveAverage="0" equalAverage="0" bottom="0" percent="0" rank="0" text="" dxfId="2194">
      <formula>"INVALID"</formula>
    </cfRule>
  </conditionalFormatting>
  <conditionalFormatting sqref="AI84:AI92">
    <cfRule type="cellIs" priority="2197" operator="equal" aboveAverage="0" equalAverage="0" bottom="0" percent="0" rank="0" text="" dxfId="2195">
      <formula>"INVALID"</formula>
    </cfRule>
  </conditionalFormatting>
  <conditionalFormatting sqref="AI97 AI93:AI95">
    <cfRule type="cellIs" priority="2198" operator="equal" aboveAverage="0" equalAverage="0" bottom="0" percent="0" rank="0" text="" dxfId="2196">
      <formula>"INVALID"</formula>
    </cfRule>
  </conditionalFormatting>
  <conditionalFormatting sqref="AI96">
    <cfRule type="cellIs" priority="2199" operator="equal" aboveAverage="0" equalAverage="0" bottom="0" percent="0" rank="0" text="" dxfId="2197">
      <formula>"INVALID"</formula>
    </cfRule>
  </conditionalFormatting>
  <conditionalFormatting sqref="AH156:AI156 AH159:AI170">
    <cfRule type="cellIs" priority="2200" operator="equal" aboveAverage="0" equalAverage="0" bottom="0" percent="0" rank="0" text="" dxfId="2198">
      <formula>"INVALID"</formula>
    </cfRule>
  </conditionalFormatting>
  <conditionalFormatting sqref="AG151:AG156 AG159:AG170">
    <cfRule type="cellIs" priority="2201" operator="equal" aboveAverage="0" equalAverage="0" bottom="0" percent="0" rank="0" text="" dxfId="2199">
      <formula>"INVALID"</formula>
    </cfRule>
  </conditionalFormatting>
  <conditionalFormatting sqref="AG84:AG99">
    <cfRule type="cellIs" priority="2202" operator="equal" aboveAverage="0" equalAverage="0" bottom="0" percent="0" rank="0" text="" dxfId="2200">
      <formula>"INVALID"</formula>
    </cfRule>
  </conditionalFormatting>
  <conditionalFormatting sqref="AG156 AG159:AG170">
    <cfRule type="cellIs" priority="2203" operator="equal" aboveAverage="0" equalAverage="0" bottom="0" percent="0" rank="0" text="" dxfId="2201">
      <formula>"INVALID"</formula>
    </cfRule>
  </conditionalFormatting>
  <conditionalFormatting sqref="AG151:AG156 AG159:AG170">
    <cfRule type="cellIs" priority="2204" operator="equal" aboveAverage="0" equalAverage="0" bottom="0" percent="0" rank="0" text="" dxfId="2202">
      <formula>"INVALID"</formula>
    </cfRule>
  </conditionalFormatting>
  <conditionalFormatting sqref="AG151:AG156 AG159:AG170">
    <cfRule type="cellIs" priority="2205" operator="equal" aboveAverage="0" equalAverage="0" bottom="0" percent="0" rank="0" text="" dxfId="2203">
      <formula>"INVALID"</formula>
    </cfRule>
  </conditionalFormatting>
  <conditionalFormatting sqref="AH151">
    <cfRule type="cellIs" priority="2206" operator="equal" aboveAverage="0" equalAverage="0" bottom="0" percent="0" rank="0" text="" dxfId="2204">
      <formula>"INVALID"</formula>
    </cfRule>
  </conditionalFormatting>
  <conditionalFormatting sqref="AH84">
    <cfRule type="cellIs" priority="2207" operator="equal" aboveAverage="0" equalAverage="0" bottom="0" percent="0" rank="0" text="" dxfId="2205">
      <formula>"INVALID"</formula>
    </cfRule>
  </conditionalFormatting>
  <conditionalFormatting sqref="AH85:AH99">
    <cfRule type="cellIs" priority="2208" operator="equal" aboveAverage="0" equalAverage="0" bottom="0" percent="0" rank="0" text="" dxfId="2206">
      <formula>"INVALID"</formula>
    </cfRule>
  </conditionalFormatting>
  <conditionalFormatting sqref="AI110:AI118">
    <cfRule type="cellIs" priority="2209" operator="equal" aboveAverage="0" equalAverage="0" bottom="0" percent="0" rank="0" text="" dxfId="2207">
      <formula>"INVALID"</formula>
    </cfRule>
  </conditionalFormatting>
  <conditionalFormatting sqref="AI119:AI120">
    <cfRule type="cellIs" priority="2210" operator="equal" aboveAverage="0" equalAverage="0" bottom="0" percent="0" rank="0" text="" dxfId="2208">
      <formula>"INVALID"</formula>
    </cfRule>
  </conditionalFormatting>
  <conditionalFormatting sqref="AG111:AG121">
    <cfRule type="cellIs" priority="2211" operator="equal" aboveAverage="0" equalAverage="0" bottom="0" percent="0" rank="0" text="" dxfId="2209">
      <formula>"INVALID"</formula>
    </cfRule>
  </conditionalFormatting>
  <conditionalFormatting sqref="AH111:AH121">
    <cfRule type="cellIs" priority="2212" operator="equal" aboveAverage="0" equalAverage="0" bottom="0" percent="0" rank="0" text="" dxfId="2210">
      <formula>"INVALID"</formula>
    </cfRule>
  </conditionalFormatting>
  <conditionalFormatting sqref="AI127:AI135">
    <cfRule type="cellIs" priority="2213" operator="equal" aboveAverage="0" equalAverage="0" bottom="0" percent="0" rank="0" text="" dxfId="2211">
      <formula>"INVALID"</formula>
    </cfRule>
  </conditionalFormatting>
  <conditionalFormatting sqref="AI136:AI137">
    <cfRule type="cellIs" priority="2214" operator="equal" aboveAverage="0" equalAverage="0" bottom="0" percent="0" rank="0" text="" dxfId="2212">
      <formula>"INVALID"</formula>
    </cfRule>
  </conditionalFormatting>
  <conditionalFormatting sqref="AG128:AG139">
    <cfRule type="cellIs" priority="2215" operator="equal" aboveAverage="0" equalAverage="0" bottom="0" percent="0" rank="0" text="" dxfId="2213">
      <formula>"INVALID"</formula>
    </cfRule>
  </conditionalFormatting>
  <conditionalFormatting sqref="AH128:AH139">
    <cfRule type="cellIs" priority="2216" operator="equal" aboveAverage="0" equalAverage="0" bottom="0" percent="0" rank="0" text="" dxfId="2214">
      <formula>"INVALID"</formula>
    </cfRule>
  </conditionalFormatting>
  <conditionalFormatting sqref="AI138">
    <cfRule type="cellIs" priority="2217" operator="equal" aboveAverage="0" equalAverage="0" bottom="0" percent="0" rank="0" text="" dxfId="2215">
      <formula>"INVALID"</formula>
    </cfRule>
  </conditionalFormatting>
  <conditionalFormatting sqref="AH122:AI125 AI121">
    <cfRule type="cellIs" priority="2218" operator="equal" aboveAverage="0" equalAverage="0" bottom="0" percent="0" rank="0" text="" dxfId="2216">
      <formula>"INVALID"</formula>
    </cfRule>
  </conditionalFormatting>
  <conditionalFormatting sqref="AG122:AG125">
    <cfRule type="cellIs" priority="2219" operator="equal" aboveAverage="0" equalAverage="0" bottom="0" percent="0" rank="0" text="" dxfId="2217">
      <formula>"INVALID"</formula>
    </cfRule>
  </conditionalFormatting>
  <conditionalFormatting sqref="AH144:AI144 AI139:AI143 AH148 AH146:AI147 AI145 AH142:AH143">
    <cfRule type="cellIs" priority="2220" operator="equal" aboveAverage="0" equalAverage="0" bottom="0" percent="0" rank="0" text="" dxfId="2218">
      <formula>"INVALID"</formula>
    </cfRule>
  </conditionalFormatting>
  <conditionalFormatting sqref="AI148:AI149">
    <cfRule type="cellIs" priority="2221" operator="equal" aboveAverage="0" equalAverage="0" bottom="0" percent="0" rank="0" text="" dxfId="2219">
      <formula>"INVALID"</formula>
    </cfRule>
  </conditionalFormatting>
  <conditionalFormatting sqref="AG146:AG149 AG140 AG142:AG144">
    <cfRule type="cellIs" priority="2222" operator="equal" aboveAverage="0" equalAverage="0" bottom="0" percent="0" rank="0" text="" dxfId="2220">
      <formula>"INVALID"</formula>
    </cfRule>
  </conditionalFormatting>
  <conditionalFormatting sqref="AG149">
    <cfRule type="cellIs" priority="2223" operator="equal" aboveAverage="0" equalAverage="0" bottom="0" percent="0" rank="0" text="" dxfId="2221">
      <formula>"INVALID"</formula>
    </cfRule>
  </conditionalFormatting>
  <conditionalFormatting sqref="AH140">
    <cfRule type="cellIs" priority="2224" operator="equal" aboveAverage="0" equalAverage="0" bottom="0" percent="0" rank="0" text="" dxfId="2222">
      <formula>"INVALID"</formula>
    </cfRule>
  </conditionalFormatting>
  <conditionalFormatting sqref="AH149">
    <cfRule type="cellIs" priority="2225" operator="equal" aboveAverage="0" equalAverage="0" bottom="0" percent="0" rank="0" text="" dxfId="2223">
      <formula>"INVALID"</formula>
    </cfRule>
  </conditionalFormatting>
  <conditionalFormatting sqref="AH215:AI216">
    <cfRule type="cellIs" priority="2226" operator="equal" aboveAverage="0" equalAverage="0" bottom="0" percent="0" rank="0" text="" dxfId="2224">
      <formula>"INVALID"</formula>
    </cfRule>
  </conditionalFormatting>
  <conditionalFormatting sqref="AG215:AG216">
    <cfRule type="cellIs" priority="2227" operator="equal" aboveAverage="0" equalAverage="0" bottom="0" percent="0" rank="0" text="" dxfId="2225">
      <formula>"INVALID"</formula>
    </cfRule>
  </conditionalFormatting>
  <conditionalFormatting sqref="AG215:AG216">
    <cfRule type="cellIs" priority="2228" operator="equal" aboveAverage="0" equalAverage="0" bottom="0" percent="0" rank="0" text="" dxfId="2226">
      <formula>"INVALID"</formula>
    </cfRule>
  </conditionalFormatting>
  <conditionalFormatting sqref="AG215:AG216">
    <cfRule type="cellIs" priority="2229" operator="equal" aboveAverage="0" equalAverage="0" bottom="0" percent="0" rank="0" text="" dxfId="2227">
      <formula>"INVALID"</formula>
    </cfRule>
  </conditionalFormatting>
  <conditionalFormatting sqref="AG215:AG216">
    <cfRule type="cellIs" priority="2230" operator="equal" aboveAverage="0" equalAverage="0" bottom="0" percent="0" rank="0" text="" dxfId="2228">
      <formula>"INVALID"</formula>
    </cfRule>
  </conditionalFormatting>
  <conditionalFormatting sqref="AH210:AI214 AI208:AI209">
    <cfRule type="cellIs" priority="2231" operator="equal" aboveAverage="0" equalAverage="0" bottom="0" percent="0" rank="0" text="" dxfId="2229">
      <formula>"INVALID"</formula>
    </cfRule>
  </conditionalFormatting>
  <conditionalFormatting sqref="AG208:AG214">
    <cfRule type="cellIs" priority="2232" operator="equal" aboveAverage="0" equalAverage="0" bottom="0" percent="0" rank="0" text="" dxfId="2230">
      <formula>"INVALID"</formula>
    </cfRule>
  </conditionalFormatting>
  <conditionalFormatting sqref="AG208:AG214">
    <cfRule type="cellIs" priority="2233" operator="equal" aboveAverage="0" equalAverage="0" bottom="0" percent="0" rank="0" text="" dxfId="2231">
      <formula>"INVALID"</formula>
    </cfRule>
  </conditionalFormatting>
  <conditionalFormatting sqref="AG208:AG214">
    <cfRule type="cellIs" priority="2234" operator="equal" aboveAverage="0" equalAverage="0" bottom="0" percent="0" rank="0" text="" dxfId="2232">
      <formula>"INVALID"</formula>
    </cfRule>
  </conditionalFormatting>
  <conditionalFormatting sqref="AG208:AG214">
    <cfRule type="cellIs" priority="2235" operator="equal" aboveAverage="0" equalAverage="0" bottom="0" percent="0" rank="0" text="" dxfId="2233">
      <formula>"INVALID"</formula>
    </cfRule>
  </conditionalFormatting>
  <conditionalFormatting sqref="AG218:AH220 AH221">
    <cfRule type="cellIs" priority="2236" operator="equal" aboveAverage="0" equalAverage="0" bottom="0" percent="0" rank="0" text="" dxfId="2234">
      <formula>"INVALID"</formula>
    </cfRule>
  </conditionalFormatting>
  <conditionalFormatting sqref="AH218:AH221">
    <cfRule type="cellIs" priority="2237" operator="equal" aboveAverage="0" equalAverage="0" bottom="0" percent="0" rank="0" text="" dxfId="2235">
      <formula>"INVALID"</formula>
    </cfRule>
  </conditionalFormatting>
  <conditionalFormatting sqref="AG218:AG220">
    <cfRule type="cellIs" priority="2238" operator="equal" aboveAverage="0" equalAverage="0" bottom="0" percent="0" rank="0" text="" dxfId="2236">
      <formula>"INVALID"</formula>
    </cfRule>
  </conditionalFormatting>
  <conditionalFormatting sqref="AG218:AG220">
    <cfRule type="cellIs" priority="2239" operator="equal" aboveAverage="0" equalAverage="0" bottom="0" percent="0" rank="0" text="" dxfId="2237">
      <formula>"INVALID"</formula>
    </cfRule>
  </conditionalFormatting>
  <conditionalFormatting sqref="AG218:AG220">
    <cfRule type="cellIs" priority="2240" operator="equal" aboveAverage="0" equalAverage="0" bottom="0" percent="0" rank="0" text="" dxfId="2238">
      <formula>"INVALID"</formula>
    </cfRule>
  </conditionalFormatting>
  <conditionalFormatting sqref="AG218:AG220">
    <cfRule type="cellIs" priority="2241" operator="equal" aboveAverage="0" equalAverage="0" bottom="0" percent="0" rank="0" text="" dxfId="2239">
      <formula>"INVALID"</formula>
    </cfRule>
  </conditionalFormatting>
  <conditionalFormatting sqref="AH229:AI232">
    <cfRule type="cellIs" priority="2242" operator="equal" aboveAverage="0" equalAverage="0" bottom="0" percent="0" rank="0" text="" dxfId="2240">
      <formula>"INVALID"</formula>
    </cfRule>
  </conditionalFormatting>
  <conditionalFormatting sqref="AG229:AG232">
    <cfRule type="cellIs" priority="2243" operator="equal" aboveAverage="0" equalAverage="0" bottom="0" percent="0" rank="0" text="" dxfId="2241">
      <formula>"INVALID"</formula>
    </cfRule>
  </conditionalFormatting>
  <conditionalFormatting sqref="AG229:AG232">
    <cfRule type="cellIs" priority="2244" operator="equal" aboveAverage="0" equalAverage="0" bottom="0" percent="0" rank="0" text="" dxfId="2242">
      <formula>"INVALID"</formula>
    </cfRule>
  </conditionalFormatting>
  <conditionalFormatting sqref="AG229:AG232">
    <cfRule type="cellIs" priority="2245" operator="equal" aboveAverage="0" equalAverage="0" bottom="0" percent="0" rank="0" text="" dxfId="2243">
      <formula>"INVALID"</formula>
    </cfRule>
  </conditionalFormatting>
  <conditionalFormatting sqref="AG229:AG232">
    <cfRule type="cellIs" priority="2246" operator="equal" aboveAverage="0" equalAverage="0" bottom="0" percent="0" rank="0" text="" dxfId="2244">
      <formula>"INVALID"</formula>
    </cfRule>
  </conditionalFormatting>
  <conditionalFormatting sqref="AH222:AH227">
    <cfRule type="cellIs" priority="2247" operator="equal" aboveAverage="0" equalAverage="0" bottom="0" percent="0" rank="0" text="" dxfId="2245">
      <formula>"INVALID"</formula>
    </cfRule>
  </conditionalFormatting>
  <conditionalFormatting sqref="AG221:AG227">
    <cfRule type="cellIs" priority="2248" operator="equal" aboveAverage="0" equalAverage="0" bottom="0" percent="0" rank="0" text="" dxfId="2246">
      <formula>"INVALID"</formula>
    </cfRule>
  </conditionalFormatting>
  <conditionalFormatting sqref="AG221:AG227">
    <cfRule type="cellIs" priority="2249" operator="equal" aboveAverage="0" equalAverage="0" bottom="0" percent="0" rank="0" text="" dxfId="2247">
      <formula>"INVALID"</formula>
    </cfRule>
  </conditionalFormatting>
  <conditionalFormatting sqref="AG221:AG227">
    <cfRule type="cellIs" priority="2250" operator="equal" aboveAverage="0" equalAverage="0" bottom="0" percent="0" rank="0" text="" dxfId="2248">
      <formula>"INVALID"</formula>
    </cfRule>
  </conditionalFormatting>
  <conditionalFormatting sqref="AG221:AG227">
    <cfRule type="cellIs" priority="2251" operator="equal" aboveAverage="0" equalAverage="0" bottom="0" percent="0" rank="0" text="" dxfId="2249">
      <formula>"INVALID"</formula>
    </cfRule>
  </conditionalFormatting>
  <conditionalFormatting sqref="AH233:AI236">
    <cfRule type="cellIs" priority="2252" operator="equal" aboveAverage="0" equalAverage="0" bottom="0" percent="0" rank="0" text="" dxfId="2250">
      <formula>"INVALID"</formula>
    </cfRule>
  </conditionalFormatting>
  <conditionalFormatting sqref="AG233:AG236">
    <cfRule type="cellIs" priority="2253" operator="equal" aboveAverage="0" equalAverage="0" bottom="0" percent="0" rank="0" text="" dxfId="2251">
      <formula>"INVALID"</formula>
    </cfRule>
  </conditionalFormatting>
  <conditionalFormatting sqref="AG233:AG236">
    <cfRule type="cellIs" priority="2254" operator="equal" aboveAverage="0" equalAverage="0" bottom="0" percent="0" rank="0" text="" dxfId="2252">
      <formula>"INVALID"</formula>
    </cfRule>
  </conditionalFormatting>
  <conditionalFormatting sqref="AG233:AG236">
    <cfRule type="cellIs" priority="2255" operator="equal" aboveAverage="0" equalAverage="0" bottom="0" percent="0" rank="0" text="" dxfId="2253">
      <formula>"INVALID"</formula>
    </cfRule>
  </conditionalFormatting>
  <conditionalFormatting sqref="AG233:AG236">
    <cfRule type="cellIs" priority="2256" operator="equal" aboveAverage="0" equalAverage="0" bottom="0" percent="0" rank="0" text="" dxfId="2254">
      <formula>"INVALID"</formula>
    </cfRule>
  </conditionalFormatting>
  <conditionalFormatting sqref="AI98">
    <cfRule type="cellIs" priority="2257" operator="equal" aboveAverage="0" equalAverage="0" bottom="0" percent="0" rank="0" text="" dxfId="2255">
      <formula>"INVALID"</formula>
    </cfRule>
  </conditionalFormatting>
  <conditionalFormatting sqref="AI103 AI99:AI101">
    <cfRule type="cellIs" priority="2258" operator="equal" aboveAverage="0" equalAverage="0" bottom="0" percent="0" rank="0" text="" dxfId="2256">
      <formula>"INVALID"</formula>
    </cfRule>
  </conditionalFormatting>
  <conditionalFormatting sqref="AI102">
    <cfRule type="cellIs" priority="2259" operator="equal" aboveAverage="0" equalAverage="0" bottom="0" percent="0" rank="0" text="" dxfId="2257">
      <formula>"INVALID"</formula>
    </cfRule>
  </conditionalFormatting>
  <conditionalFormatting sqref="AG100:AG105">
    <cfRule type="cellIs" priority="2260" operator="equal" aboveAverage="0" equalAverage="0" bottom="0" percent="0" rank="0" text="" dxfId="2258">
      <formula>"INVALID"</formula>
    </cfRule>
  </conditionalFormatting>
  <conditionalFormatting sqref="AG100:AG105">
    <cfRule type="cellIs" priority="2261" operator="equal" aboveAverage="0" equalAverage="0" bottom="0" percent="0" rank="0" text="" dxfId="2259">
      <formula>"INVALID"</formula>
    </cfRule>
  </conditionalFormatting>
  <conditionalFormatting sqref="AH100:AH105">
    <cfRule type="cellIs" priority="2262" operator="equal" aboveAverage="0" equalAverage="0" bottom="0" percent="0" rank="0" text="" dxfId="2260">
      <formula>"INVALID"</formula>
    </cfRule>
  </conditionalFormatting>
  <conditionalFormatting sqref="AI104">
    <cfRule type="cellIs" priority="2263" operator="equal" aboveAverage="0" equalAverage="0" bottom="0" percent="0" rank="0" text="" dxfId="2261">
      <formula>"INVALID"</formula>
    </cfRule>
  </conditionalFormatting>
  <conditionalFormatting sqref="AI105">
    <cfRule type="cellIs" priority="2264" operator="equal" aboveAverage="0" equalAverage="0" bottom="0" percent="0" rank="0" text="" dxfId="2262">
      <formula>"INVALID"</formula>
    </cfRule>
  </conditionalFormatting>
  <conditionalFormatting sqref="AG278">
    <cfRule type="cellIs" priority="2265" operator="equal" aboveAverage="0" equalAverage="0" bottom="0" percent="0" rank="0" text="" dxfId="2263">
      <formula>"INVALID"</formula>
    </cfRule>
  </conditionalFormatting>
  <conditionalFormatting sqref="AH278">
    <cfRule type="cellIs" priority="2266" operator="equal" aboveAverage="0" equalAverage="0" bottom="0" percent="0" rank="0" text="" dxfId="2264">
      <formula>"INVALID"</formula>
    </cfRule>
  </conditionalFormatting>
  <conditionalFormatting sqref="AI59:AI67">
    <cfRule type="cellIs" priority="2267" operator="equal" aboveAverage="0" equalAverage="0" bottom="0" percent="0" rank="0" text="" dxfId="2265">
      <formula>"INVALID"</formula>
    </cfRule>
  </conditionalFormatting>
  <conditionalFormatting sqref="AI72 AI68:AI70">
    <cfRule type="cellIs" priority="2268" operator="equal" aboveAverage="0" equalAverage="0" bottom="0" percent="0" rank="0" text="" dxfId="2266">
      <formula>"INVALID"</formula>
    </cfRule>
  </conditionalFormatting>
  <conditionalFormatting sqref="AI71">
    <cfRule type="cellIs" priority="2269" operator="equal" aboveAverage="0" equalAverage="0" bottom="0" percent="0" rank="0" text="" dxfId="2267">
      <formula>"INVALID"</formula>
    </cfRule>
  </conditionalFormatting>
  <conditionalFormatting sqref="AG59:AG74">
    <cfRule type="cellIs" priority="2270" operator="equal" aboveAverage="0" equalAverage="0" bottom="0" percent="0" rank="0" text="" dxfId="2268">
      <formula>"INVALID"</formula>
    </cfRule>
  </conditionalFormatting>
  <conditionalFormatting sqref="AH59:AH74">
    <cfRule type="cellIs" priority="2271" operator="equal" aboveAverage="0" equalAverage="0" bottom="0" percent="0" rank="0" text="" dxfId="2269">
      <formula>"INVALID"</formula>
    </cfRule>
  </conditionalFormatting>
  <conditionalFormatting sqref="AI73">
    <cfRule type="cellIs" priority="2272" operator="equal" aboveAverage="0" equalAverage="0" bottom="0" percent="0" rank="0" text="" dxfId="2270">
      <formula>"INVALID"</formula>
    </cfRule>
  </conditionalFormatting>
  <conditionalFormatting sqref="AI78 AI74:AI76">
    <cfRule type="cellIs" priority="2273" operator="equal" aboveAverage="0" equalAverage="0" bottom="0" percent="0" rank="0" text="" dxfId="2271">
      <formula>"INVALID"</formula>
    </cfRule>
  </conditionalFormatting>
  <conditionalFormatting sqref="AI77">
    <cfRule type="cellIs" priority="2274" operator="equal" aboveAverage="0" equalAverage="0" bottom="0" percent="0" rank="0" text="" dxfId="2272">
      <formula>"INVALID"</formula>
    </cfRule>
  </conditionalFormatting>
  <conditionalFormatting sqref="AG75:AG76">
    <cfRule type="cellIs" priority="2275" operator="equal" aboveAverage="0" equalAverage="0" bottom="0" percent="0" rank="0" text="" dxfId="2273">
      <formula>"INVALID"</formula>
    </cfRule>
  </conditionalFormatting>
  <conditionalFormatting sqref="AG75:AG76">
    <cfRule type="cellIs" priority="2276" operator="equal" aboveAverage="0" equalAverage="0" bottom="0" percent="0" rank="0" text="" dxfId="2274">
      <formula>"INVALID"</formula>
    </cfRule>
  </conditionalFormatting>
  <conditionalFormatting sqref="AH75:AH76">
    <cfRule type="cellIs" priority="2277" operator="equal" aboveAverage="0" equalAverage="0" bottom="0" percent="0" rank="0" text="" dxfId="2275">
      <formula>"INVALID"</formula>
    </cfRule>
  </conditionalFormatting>
  <conditionalFormatting sqref="AI79">
    <cfRule type="cellIs" priority="2278" operator="equal" aboveAverage="0" equalAverage="0" bottom="0" percent="0" rank="0" text="" dxfId="2276">
      <formula>"INVALID"</formula>
    </cfRule>
  </conditionalFormatting>
  <conditionalFormatting sqref="AI80">
    <cfRule type="cellIs" priority="2279" operator="equal" aboveAverage="0" equalAverage="0" bottom="0" percent="0" rank="0" text="" dxfId="2277">
      <formula>"INVALID"</formula>
    </cfRule>
  </conditionalFormatting>
  <conditionalFormatting sqref="AG77:AG80">
    <cfRule type="cellIs" priority="2280" operator="equal" aboveAverage="0" equalAverage="0" bottom="0" percent="0" rank="0" text="" dxfId="2278">
      <formula>"INVALID"</formula>
    </cfRule>
  </conditionalFormatting>
  <conditionalFormatting sqref="AH77:AH80">
    <cfRule type="cellIs" priority="2281" operator="equal" aboveAverage="0" equalAverage="0" bottom="0" percent="0" rank="0" text="" dxfId="2279">
      <formula>"INVALID"</formula>
    </cfRule>
  </conditionalFormatting>
  <conditionalFormatting sqref="AG77:AG80">
    <cfRule type="cellIs" priority="2282" operator="equal" aboveAverage="0" equalAverage="0" bottom="0" percent="0" rank="0" text="" dxfId="2280">
      <formula>"INVALID"</formula>
    </cfRule>
  </conditionalFormatting>
  <conditionalFormatting sqref="AG187:AI187">
    <cfRule type="cellIs" priority="2283" operator="equal" aboveAverage="0" equalAverage="0" bottom="0" percent="0" rank="0" text="" dxfId="2281">
      <formula>"INVALID"</formula>
    </cfRule>
  </conditionalFormatting>
  <conditionalFormatting sqref="AI81">
    <cfRule type="cellIs" priority="2284" operator="equal" aboveAverage="0" equalAverage="0" bottom="0" percent="0" rank="0" text="" dxfId="2282">
      <formula>"INVALID"</formula>
    </cfRule>
  </conditionalFormatting>
  <conditionalFormatting sqref="AI82">
    <cfRule type="cellIs" priority="2285" operator="equal" aboveAverage="0" equalAverage="0" bottom="0" percent="0" rank="0" text="" dxfId="2283">
      <formula>"INVALID"</formula>
    </cfRule>
  </conditionalFormatting>
  <conditionalFormatting sqref="AG81:AG82">
    <cfRule type="cellIs" priority="2286" operator="equal" aboveAverage="0" equalAverage="0" bottom="0" percent="0" rank="0" text="" dxfId="2284">
      <formula>"INVALID"</formula>
    </cfRule>
  </conditionalFormatting>
  <conditionalFormatting sqref="AG81:AG82">
    <cfRule type="cellIs" priority="2287" operator="equal" aboveAverage="0" equalAverage="0" bottom="0" percent="0" rank="0" text="" dxfId="2285">
      <formula>"INVALID"</formula>
    </cfRule>
  </conditionalFormatting>
  <conditionalFormatting sqref="AH81:AH82">
    <cfRule type="cellIs" priority="2288" operator="equal" aboveAverage="0" equalAverage="0" bottom="0" percent="0" rank="0" text="" dxfId="2286">
      <formula>"INVALID"</formula>
    </cfRule>
  </conditionalFormatting>
  <conditionalFormatting sqref="AG157:AI157">
    <cfRule type="cellIs" priority="2289" operator="equal" aboveAverage="0" equalAverage="0" bottom="0" percent="0" rank="0" text="" dxfId="2287">
      <formula>"INVALID"</formula>
    </cfRule>
  </conditionalFormatting>
  <conditionalFormatting sqref="AG171:AI171">
    <cfRule type="cellIs" priority="2290" operator="equal" aboveAverage="0" equalAverage="0" bottom="0" percent="0" rank="0" text="" dxfId="2288">
      <formula>"INVALID"</formula>
    </cfRule>
  </conditionalFormatting>
  <conditionalFormatting sqref="AI295:AI305">
    <cfRule type="cellIs" priority="2291" operator="equal" aboveAverage="0" equalAverage="0" bottom="0" percent="0" rank="0" text="" dxfId="2289">
      <formula>"INVALID"</formula>
    </cfRule>
  </conditionalFormatting>
  <conditionalFormatting sqref="AG171:AI171">
    <cfRule type="cellIs" priority="2292" operator="equal" aboveAverage="0" equalAverage="0" bottom="0" percent="0" rank="0" text="" dxfId="2290">
      <formula>"INVALID"</formula>
    </cfRule>
  </conditionalFormatting>
  <conditionalFormatting sqref="AI285:AI288">
    <cfRule type="cellIs" priority="2293" operator="equal" aboveAverage="0" equalAverage="0" bottom="0" percent="0" rank="0" text="" dxfId="2291">
      <formula>"INVALID"</formula>
    </cfRule>
  </conditionalFormatting>
  <conditionalFormatting sqref="AI290:AI293">
    <cfRule type="cellIs" priority="2294" operator="equal" aboveAverage="0" equalAverage="0" bottom="0" percent="0" rank="0" text="" dxfId="2292">
      <formula>"INVALID"</formula>
    </cfRule>
  </conditionalFormatting>
  <conditionalFormatting sqref="AG107:AG108">
    <cfRule type="cellIs" priority="2295" operator="equal" aboveAverage="0" equalAverage="0" bottom="0" percent="0" rank="0" text="" dxfId="2293">
      <formula>"INVALID"</formula>
    </cfRule>
  </conditionalFormatting>
  <conditionalFormatting sqref="AG107:AG108">
    <cfRule type="cellIs" priority="2296" operator="equal" aboveAverage="0" equalAverage="0" bottom="0" percent="0" rank="0" text="" dxfId="2294">
      <formula>"INVALID"</formula>
    </cfRule>
  </conditionalFormatting>
  <conditionalFormatting sqref="AH107:AH108">
    <cfRule type="cellIs" priority="2297" operator="equal" aboveAverage="0" equalAverage="0" bottom="0" percent="0" rank="0" text="" dxfId="2295">
      <formula>"INVALID"</formula>
    </cfRule>
  </conditionalFormatting>
  <conditionalFormatting sqref="AG110">
    <cfRule type="cellIs" priority="2298" operator="equal" aboveAverage="0" equalAverage="0" bottom="0" percent="0" rank="0" text="" dxfId="2296">
      <formula>"INVALID"</formula>
    </cfRule>
  </conditionalFormatting>
  <conditionalFormatting sqref="AG110">
    <cfRule type="cellIs" priority="2299" operator="equal" aboveAverage="0" equalAverage="0" bottom="0" percent="0" rank="0" text="" dxfId="2297">
      <formula>"INVALID"</formula>
    </cfRule>
  </conditionalFormatting>
  <conditionalFormatting sqref="AH110">
    <cfRule type="cellIs" priority="2300" operator="equal" aboveAverage="0" equalAverage="0" bottom="0" percent="0" rank="0" text="" dxfId="2298">
      <formula>"INVALID"</formula>
    </cfRule>
  </conditionalFormatting>
  <conditionalFormatting sqref="AG127">
    <cfRule type="cellIs" priority="2301" operator="equal" aboveAverage="0" equalAverage="0" bottom="0" percent="0" rank="0" text="" dxfId="2299">
      <formula>"INVALID"</formula>
    </cfRule>
  </conditionalFormatting>
  <conditionalFormatting sqref="AG127">
    <cfRule type="cellIs" priority="2302" operator="equal" aboveAverage="0" equalAverage="0" bottom="0" percent="0" rank="0" text="" dxfId="2300">
      <formula>"INVALID"</formula>
    </cfRule>
  </conditionalFormatting>
  <conditionalFormatting sqref="AH127">
    <cfRule type="cellIs" priority="2303" operator="equal" aboveAverage="0" equalAverage="0" bottom="0" percent="0" rank="0" text="" dxfId="2301">
      <formula>"INVALID"</formula>
    </cfRule>
  </conditionalFormatting>
  <conditionalFormatting sqref="AG141">
    <cfRule type="cellIs" priority="2304" operator="equal" aboveAverage="0" equalAverage="0" bottom="0" percent="0" rank="0" text="" dxfId="2302">
      <formula>"INVALID"</formula>
    </cfRule>
  </conditionalFormatting>
  <conditionalFormatting sqref="AG141">
    <cfRule type="cellIs" priority="2305" operator="equal" aboveAverage="0" equalAverage="0" bottom="0" percent="0" rank="0" text="" dxfId="2303">
      <formula>"INVALID"</formula>
    </cfRule>
  </conditionalFormatting>
  <conditionalFormatting sqref="AH141">
    <cfRule type="cellIs" priority="2306" operator="equal" aboveAverage="0" equalAverage="0" bottom="0" percent="0" rank="0" text="" dxfId="2304">
      <formula>"INVALID"</formula>
    </cfRule>
  </conditionalFormatting>
  <conditionalFormatting sqref="AG145">
    <cfRule type="cellIs" priority="2307" operator="equal" aboveAverage="0" equalAverage="0" bottom="0" percent="0" rank="0" text="" dxfId="2305">
      <formula>"INVALID"</formula>
    </cfRule>
  </conditionalFormatting>
  <conditionalFormatting sqref="AG145">
    <cfRule type="cellIs" priority="2308" operator="equal" aboveAverage="0" equalAverage="0" bottom="0" percent="0" rank="0" text="" dxfId="2306">
      <formula>"INVALID"</formula>
    </cfRule>
  </conditionalFormatting>
  <conditionalFormatting sqref="AH145">
    <cfRule type="cellIs" priority="2309" operator="equal" aboveAverage="0" equalAverage="0" bottom="0" percent="0" rank="0" text="" dxfId="2307">
      <formula>"INVALID"</formula>
    </cfRule>
  </conditionalFormatting>
  <conditionalFormatting sqref="AI238:AI245">
    <cfRule type="cellIs" priority="2310" operator="equal" aboveAverage="0" equalAverage="0" bottom="0" percent="0" rank="0" text="" dxfId="2308">
      <formula>"INVALID"</formula>
    </cfRule>
  </conditionalFormatting>
  <conditionalFormatting sqref="AI218:AI227">
    <cfRule type="cellIs" priority="2311" operator="equal" aboveAverage="0" equalAverage="0" bottom="0" percent="0" rank="0" text="" dxfId="2309">
      <formula>"INVALID"</formula>
    </cfRule>
  </conditionalFormatting>
  <conditionalFormatting sqref="AI107:AI108">
    <cfRule type="cellIs" priority="2312" operator="equal" aboveAverage="0" equalAverage="0" bottom="0" percent="0" rank="0" text="" dxfId="2310">
      <formula>"INVALID"</formula>
    </cfRule>
  </conditionalFormatting>
  <conditionalFormatting sqref="AI51:AI57">
    <cfRule type="cellIs" priority="2313" operator="equal" aboveAverage="0" equalAverage="0" bottom="0" percent="0" rank="0" text="" dxfId="2311">
      <formula>"INVALID"</formula>
    </cfRule>
  </conditionalFormatting>
  <conditionalFormatting sqref="AI21">
    <cfRule type="cellIs" priority="2314" operator="equal" aboveAverage="0" equalAverage="0" bottom="0" percent="0" rank="0" text="" dxfId="2312">
      <formula>"INVALID"</formula>
    </cfRule>
  </conditionalFormatting>
  <conditionalFormatting sqref="AI16:AI17">
    <cfRule type="cellIs" priority="2315" operator="equal" aboveAverage="0" equalAverage="0" bottom="0" percent="0" rank="0" text="" dxfId="2313">
      <formula>"INVALID"</formula>
    </cfRule>
  </conditionalFormatting>
  <conditionalFormatting sqref="AI10:AI11">
    <cfRule type="cellIs" priority="2316" operator="equal" aboveAverage="0" equalAverage="0" bottom="0" percent="0" rank="0" text="" dxfId="2314">
      <formula>"INVALID"</formula>
    </cfRule>
  </conditionalFormatting>
  <dataValidations count="15">
    <dataValidation allowBlank="true" errorStyle="stop" operator="between" showDropDown="false" showErrorMessage="true" showInputMessage="true" sqref="BC500 BC649 BC798 BC950 BC1099" type="list">
      <formula1>"OFF,0.6V,1.1V"</formula1>
      <formula2>0</formula2>
    </dataValidation>
    <dataValidation allowBlank="false" errorStyle="stop" operator="between" showDropDown="false" showErrorMessage="true" showInputMessage="true" sqref="AT12:AT13 AT16 AT18:AT19 AT22:AT23 AT28 AT33 AT35 AT38 AT40:AT41 AT43:AT44 AT47:AT48 AT51 AT66 AT70:AT71 AT75:AT77 AT81:AT82 AT90 AT92:AT93 AT98 AT104 AT115:AT116 AT118 AT122:AT123 AT125 AT129 AT131 AT134 AT141 AT154 AT183 AT185 AT190 AT197:AT200 AT205 AT207 AT209 AT211 AT213 AT215:AT216 AT229 AT231 AT233 AT235 AT280 AT282 AT294:AT306" type="list">
      <formula1>"No,Yes"</formula1>
      <formula2>0</formula2>
    </dataValidation>
    <dataValidation allowBlank="true" errorStyle="stop" operator="between" showDropDown="false" showErrorMessage="true" showInputMessage="true" sqref="BC358 BC378 BC419 BC458" type="list">
      <formula1>"OFF,1.0V,1.05V"</formula1>
      <formula2>0</formula2>
    </dataValidation>
    <dataValidation allowBlank="true" errorStyle="stop" operator="between" showDropDown="false" showErrorMessage="true" showInputMessage="true" sqref="AW11:AX15 AX16:AX23 AW18:AW23 AW25:AX35 AX50 AX59:AX82 AW61:AW64 AW67:AW71 AW76:AW82 AX84:AX102 AW86:AW101 AX103:AX105 AX107:AX108 AW110:AX119 AX120:AX125 AX127:AX148 AW146:AW147 AX149 AY151 AY159 AY165 AX189:AX200 AW205:AX216 AW229:AX236 AX257:AX266 AW258:AW266 AW268:AX269 AX271:AX278 AW280:AX283 AX290:AX296 AY295 AX297:AX306" type="list">
      <formula1>"Disable,Enable"</formula1>
      <formula2>0</formula2>
    </dataValidation>
    <dataValidation allowBlank="false" errorStyle="stop" operator="between" showDropDown="false" showErrorMessage="true" showInputMessage="true" sqref="AQ10:AQ23 AQ25:AQ35 AQ37:AQ48 AQ50:AQ57 AQ59:AQ82 AQ84:AQ105 AQ107:AQ108 AQ110:AQ125 AQ127:AQ149 AQ151:AQ157 AQ159:AQ171 AQ173:AQ187 AQ189:AQ200 AQ202:AQ203 AQ205:AQ216 AQ218:AQ227 AQ229:AQ236 AQ238:AQ245 AQ247:AQ256 AQ258:AQ266 AQ268:AQ269 AQ271:AQ278 AQ280:AQ283 AQ285:AQ288 AQ290:AQ293 AQ295:AQ306 AQ309:AQ357 AQ359:AQ367 AQ369:AQ377 AQ379:AQ418 AQ420:AQ457 AQ459:AQ499 AQ501:AQ648 AQ650:AQ797 AQ799:AQ949 AQ951:AQ1098 AQ1100:AQ1101" type="list">
      <formula1>$C84:$H84</formula1>
      <formula2>0</formula2>
    </dataValidation>
    <dataValidation allowBlank="true" errorStyle="stop" operator="between" showDropDown="false" showErrorMessage="true" showInputMessage="true" sqref="AR10:AR23 AR25:AR35 AR37:AR48 AR50:AR57 AR59:AR82 AR84:AR105 AR107:AR108 AR110:AR125 AR127:AR149 AR151:AR171 AR173:AR200 AR202:AR203 AR205:AR216 AR218:AR227 AR229:AR236 AR238:AR245 AR247:AR266 AR268:AR269 AR271:AR278 AR280:AR283 AR285:AR288 AR290:AR306" type="list">
      <formula1>"Not Assigned,Input,Output,Bidirectional,Open-Drain,N/A"</formula1>
      <formula2>0</formula2>
    </dataValidation>
    <dataValidation allowBlank="false" errorStyle="stop" operator="between" showDropDown="false" showErrorMessage="true" showInputMessage="true" sqref="AS10:AS23 BB10:BB23 AS25:AS35 BB25:BB35 AS37:AS48 BB37:BB48 AS50:AS57 BB50:BB57 AS59:AS82 BB59:BB82 AS84:AS105 BB84:BB105 AS107:AS108 BB107:BB108 AS110:AS125 BB110:BB125 AS127:AS149 BB127:BB149 AS151:AS171 BB151:BB171 AS173:AS200 BB173:BB200 AS202:AS203 BB202:BB203 AS205:AS216 BB205:BB216 AS218:AS227 BB218:BB227 AS229:AS236 BB229:BB236 AS238:AS245 BB238:BB245 AS247:AS266 BB247:BB266 AS268:AS269 BB268:BB269 AS271:AS278 BB271:BB278 AS280:AS283 BB280:BB283 AS285:AS288 BB285:BB288 AS290:AS306 BB290:BB306" type="list">
      <formula1>"Z,Int PU,Int PD,Drive 0,Drive 1,N/A"</formula1>
      <formula2>0</formula2>
    </dataValidation>
    <dataValidation allowBlank="true" errorStyle="stop" operator="between" showDropDown="false" showErrorMessage="true" showInputMessage="true" sqref="BC9 BC24 BC49 BC58 BC83 BC106 BC109 BC126 BC158 BC172 BC188 BC204 BC217 BC228 BC237 BC257 BC267 BC270 BC279 BC284 BC289 BC294" type="list">
      <formula1>"OFF,1.8V"</formula1>
      <formula2>0</formula2>
    </dataValidation>
    <dataValidation allowBlank="true" errorStyle="stop" operator="between" showDropDown="false" showErrorMessage="true" showInputMessage="true" sqref="BC308" type="list">
      <formula1>"OFF,1.2V"</formula1>
      <formula2>0</formula2>
    </dataValidation>
    <dataValidation allowBlank="true" errorStyle="stop" operator="between" showDropDown="false" showErrorMessage="true" showInputMessage="true" sqref="BC368" type="list">
      <formula1>"OFF,3.3V"</formula1>
      <formula2>0</formula2>
    </dataValidation>
    <dataValidation allowBlank="true" errorStyle="stop" operator="between" showDropDown="false" showErrorMessage="true" showInputMessage="true" sqref="BC36 BC246" type="list">
      <formula1>"OFF,1.8V,3.3V"</formula1>
      <formula2>0</formula2>
    </dataValidation>
    <dataValidation allowBlank="true" errorStyle="stop" operator="between" showDropDown="false" showErrorMessage="true" showInputMessage="true" sqref="BC150" type="list">
      <formula1>"OFF,1.8V,3.3V,1.8V/3.3V,1.8V/3.3V_default_1.8V"</formula1>
      <formula2>0</formula2>
    </dataValidation>
    <dataValidation allowBlank="true" errorStyle="stop" operator="between" showDropDown="false" showErrorMessage="true" showInputMessage="true" sqref="BC201" type="list">
      <formula1>"OFF,1.2V,1.8V"</formula1>
      <formula2>0</formula2>
    </dataValidation>
    <dataValidation allowBlank="false" errorStyle="stop" operator="between" showDropDown="false" showErrorMessage="true" showInputMessage="true" sqref="AV290:AV293" type="list">
      <formula1>"Initiator"</formula1>
      <formula2>0</formula2>
    </dataValidation>
    <dataValidation allowBlank="false" errorStyle="stop" operator="between" showDropDown="false" showErrorMessage="true" showInputMessage="true" sqref="AV25:AV28 AV37:AV40 AV46:AV48 AV67:AV71 AV78:AV82 AV90 AV99:AV101 AV105 AV128:AV130 AV135:AV136 AV138:AV145 AV189:AV200 AV261:AV264" type="list">
      <formula1>"N/A,Initiator,Target"</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42</xdr:col>
                    <xdr:colOff>504720</xdr:colOff>
                    <xdr:row>0</xdr:row>
                    <xdr:rowOff>123840</xdr:rowOff>
                  </from>
                  <to>
                    <xdr:col>43</xdr:col>
                    <xdr:colOff>466560</xdr:colOff>
                    <xdr:row>3</xdr:row>
                    <xdr:rowOff>142920</xdr:rowOff>
                  </to>
                </anchor>
              </controlPr>
            </control>
          </mc:Choice>
        </mc:AlternateContent>
        <mc:AlternateContent xmlns:mc="http://schemas.openxmlformats.org/markup-compatibility/2006">
          <mc:Choice Requires="x14">
            <control shapeId="1002" r:id="rId5" name="Button 2">
              <controlPr defaultSize="0" print="false" autoFill="0" autoPict="0" macro="UpdateFunctions.UpdateFunctionCmd_Click">
                <anchor moveWithCells="true" sizeWithCells="false">
                  <from>
                    <xdr:col>27</xdr:col>
                    <xdr:colOff>28440</xdr:colOff>
                    <xdr:row>0</xdr:row>
                    <xdr:rowOff>209520</xdr:rowOff>
                  </from>
                  <to>
                    <xdr:col>28</xdr:col>
                    <xdr:colOff>161640</xdr:colOff>
                    <xdr:row>3</xdr:row>
                    <xdr:rowOff>133200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0:G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2" activeCellId="0" sqref="C22"/>
    </sheetView>
  </sheetViews>
  <sheetFormatPr defaultColWidth="17.859375" defaultRowHeight="15" zeroHeight="false" outlineLevelRow="0" outlineLevelCol="0"/>
  <cols>
    <col collapsed="false" customWidth="true" hidden="false" outlineLevel="0" max="2" min="2" style="271" width="14.28"/>
    <col collapsed="false" customWidth="true" hidden="false" outlineLevel="0" max="3" min="3" style="272" width="51"/>
    <col collapsed="false" customWidth="true" hidden="false" outlineLevel="0" max="4" min="4" style="272" width="33.28"/>
    <col collapsed="false" customWidth="false" hidden="false" outlineLevel="0" max="6" min="5" style="272" width="17.85"/>
    <col collapsed="false" customWidth="true" hidden="false" outlineLevel="0" max="7" min="7" style="272" width="24.57"/>
  </cols>
  <sheetData>
    <row r="10" customFormat="false" ht="15.75" hidden="false" customHeight="false" outlineLevel="0" collapsed="false">
      <c r="B10" s="273" t="s">
        <v>2696</v>
      </c>
      <c r="C10" s="274"/>
      <c r="D10" s="274"/>
    </row>
    <row r="11" customFormat="false" ht="15" hidden="false" customHeight="false" outlineLevel="0" collapsed="false">
      <c r="A11" s="275" t="n">
        <f aca="false">MAX(C12:C24)</f>
        <v>1.04</v>
      </c>
      <c r="B11" s="276" t="s">
        <v>2697</v>
      </c>
      <c r="C11" s="277" t="s">
        <v>2698</v>
      </c>
      <c r="D11" s="278" t="s">
        <v>2699</v>
      </c>
    </row>
    <row r="12" customFormat="false" ht="15" hidden="false" customHeight="false" outlineLevel="0" collapsed="false">
      <c r="B12" s="279" t="n">
        <v>44788</v>
      </c>
      <c r="C12" s="280" t="n">
        <v>0.7</v>
      </c>
      <c r="D12" s="281" t="s">
        <v>2700</v>
      </c>
    </row>
    <row r="13" customFormat="false" ht="15" hidden="false" customHeight="true" outlineLevel="0" collapsed="false">
      <c r="B13" s="282" t="n">
        <v>44791</v>
      </c>
      <c r="C13" s="283" t="n">
        <v>0.71</v>
      </c>
      <c r="D13" s="284" t="s">
        <v>2701</v>
      </c>
      <c r="E13" s="284"/>
      <c r="F13" s="284"/>
      <c r="G13" s="284"/>
    </row>
    <row r="14" customFormat="false" ht="15" hidden="false" customHeight="true" outlineLevel="0" collapsed="false">
      <c r="B14" s="285" t="n">
        <v>44853</v>
      </c>
      <c r="C14" s="286" t="n">
        <v>0.8</v>
      </c>
      <c r="D14" s="287" t="s">
        <v>2702</v>
      </c>
      <c r="E14" s="287"/>
      <c r="F14" s="287"/>
      <c r="G14" s="287"/>
    </row>
    <row r="15" customFormat="false" ht="31.5" hidden="false" customHeight="true" outlineLevel="0" collapsed="false">
      <c r="B15" s="288" t="n">
        <v>44902</v>
      </c>
      <c r="C15" s="289" t="n">
        <v>0.9</v>
      </c>
      <c r="D15" s="287" t="s">
        <v>2703</v>
      </c>
      <c r="E15" s="287"/>
      <c r="F15" s="287"/>
      <c r="G15" s="287"/>
    </row>
    <row r="16" customFormat="false" ht="15" hidden="false" customHeight="true" outlineLevel="0" collapsed="false">
      <c r="B16" s="285" t="n">
        <v>44907</v>
      </c>
      <c r="C16" s="286" t="n">
        <v>0.91</v>
      </c>
      <c r="D16" s="287" t="s">
        <v>2704</v>
      </c>
      <c r="E16" s="287"/>
      <c r="F16" s="287"/>
      <c r="G16" s="287"/>
    </row>
    <row r="17" customFormat="false" ht="15" hidden="false" customHeight="true" outlineLevel="0" collapsed="false">
      <c r="B17" s="285" t="n">
        <v>44909</v>
      </c>
      <c r="C17" s="286" t="n">
        <v>0.92</v>
      </c>
      <c r="D17" s="287" t="s">
        <v>2705</v>
      </c>
      <c r="E17" s="287"/>
      <c r="F17" s="287"/>
      <c r="G17" s="287"/>
    </row>
    <row r="18" customFormat="false" ht="15" hidden="false" customHeight="false" outlineLevel="0" collapsed="false">
      <c r="B18" s="290" t="n">
        <v>44952</v>
      </c>
      <c r="C18" s="291" t="n">
        <v>1</v>
      </c>
      <c r="D18" s="272" t="s">
        <v>2706</v>
      </c>
    </row>
    <row r="19" customFormat="false" ht="15" hidden="false" customHeight="false" outlineLevel="0" collapsed="false">
      <c r="B19" s="290" t="n">
        <v>44966</v>
      </c>
      <c r="C19" s="286" t="n">
        <v>1.01</v>
      </c>
      <c r="D19" s="272" t="s">
        <v>2707</v>
      </c>
    </row>
    <row r="20" customFormat="false" ht="15" hidden="false" customHeight="false" outlineLevel="0" collapsed="false">
      <c r="B20" s="290" t="n">
        <v>45002</v>
      </c>
      <c r="C20" s="286" t="n">
        <v>1.02</v>
      </c>
      <c r="D20" s="232" t="s">
        <v>2708</v>
      </c>
    </row>
    <row r="21" customFormat="false" ht="15" hidden="false" customHeight="false" outlineLevel="0" collapsed="false">
      <c r="B21" s="290" t="n">
        <v>45076</v>
      </c>
      <c r="C21" s="286" t="n">
        <v>1.03</v>
      </c>
      <c r="D21" s="272" t="s">
        <v>2709</v>
      </c>
    </row>
    <row r="22" customFormat="false" ht="15" hidden="false" customHeight="false" outlineLevel="0" collapsed="false">
      <c r="B22" s="290" t="n">
        <v>45358</v>
      </c>
      <c r="C22" s="286" t="n">
        <v>1.04</v>
      </c>
      <c r="D22" s="272" t="s">
        <v>2710</v>
      </c>
    </row>
    <row r="23" customFormat="false" ht="15" hidden="false" customHeight="false" outlineLevel="0" collapsed="false">
      <c r="B23" s="290"/>
      <c r="C23" s="286"/>
    </row>
    <row r="24" customFormat="false" ht="15.75" hidden="false" customHeight="false" outlineLevel="0" collapsed="false">
      <c r="B24" s="290"/>
      <c r="C24" s="286"/>
    </row>
    <row r="25" customFormat="false" ht="24" hidden="false" customHeight="true" outlineLevel="0" collapsed="false">
      <c r="B25" s="292" t="s">
        <v>2711</v>
      </c>
      <c r="C25" s="292"/>
      <c r="D25" s="292"/>
    </row>
    <row r="27" customFormat="false" ht="49.5" hidden="false" customHeight="true" outlineLevel="0" collapsed="false">
      <c r="B27" s="293" t="s">
        <v>2712</v>
      </c>
      <c r="C27" s="293"/>
      <c r="D27" s="293"/>
    </row>
    <row r="28" customFormat="false" ht="35.25" hidden="false" customHeight="true" outlineLevel="0" collapsed="false">
      <c r="B28" s="293" t="s">
        <v>2713</v>
      </c>
      <c r="C28" s="293"/>
      <c r="D28" s="293"/>
    </row>
    <row r="29" customFormat="false" ht="55.5" hidden="false" customHeight="true" outlineLevel="0" collapsed="false">
      <c r="B29" s="293" t="s">
        <v>2714</v>
      </c>
      <c r="C29" s="293"/>
      <c r="D29" s="293"/>
    </row>
    <row r="30" customFormat="false" ht="15" hidden="false" customHeight="false" outlineLevel="0" collapsed="false">
      <c r="C30" s="272" t="s">
        <v>2715</v>
      </c>
    </row>
    <row r="31" customFormat="false" ht="15" hidden="false" customHeight="false" outlineLevel="0" collapsed="false">
      <c r="C31" s="272" t="s">
        <v>2716</v>
      </c>
    </row>
    <row r="32" customFormat="false" ht="15" hidden="false" customHeight="false" outlineLevel="0" collapsed="false">
      <c r="C32" s="272" t="s">
        <v>2717</v>
      </c>
    </row>
    <row r="33" customFormat="false" ht="45.75" hidden="false" customHeight="true" outlineLevel="0" collapsed="false">
      <c r="B33" s="293"/>
      <c r="C33" s="293"/>
      <c r="D33" s="293"/>
    </row>
    <row r="34" customFormat="false" ht="75" hidden="false" customHeight="true" outlineLevel="0" collapsed="false">
      <c r="B34" s="293"/>
      <c r="C34" s="293"/>
      <c r="D34" s="293"/>
    </row>
    <row r="35" customFormat="false" ht="15.75" hidden="false" customHeight="false" outlineLevel="0" collapsed="false">
      <c r="B35" s="294" t="s">
        <v>2718</v>
      </c>
      <c r="C35" s="274"/>
      <c r="D35" s="274"/>
    </row>
    <row r="36" customFormat="false" ht="170.25" hidden="false" customHeight="true" outlineLevel="0" collapsed="false">
      <c r="B36" s="295" t="s">
        <v>2719</v>
      </c>
      <c r="C36" s="295"/>
      <c r="D36" s="295"/>
    </row>
  </sheetData>
  <mergeCells count="12">
    <mergeCell ref="D13:G13"/>
    <mergeCell ref="D14:G14"/>
    <mergeCell ref="D15:G15"/>
    <mergeCell ref="D16:G16"/>
    <mergeCell ref="D17:G17"/>
    <mergeCell ref="B25:D25"/>
    <mergeCell ref="B27:D27"/>
    <mergeCell ref="B28:D28"/>
    <mergeCell ref="B29:D29"/>
    <mergeCell ref="B33:D33"/>
    <mergeCell ref="B34:D34"/>
    <mergeCell ref="B36:D36"/>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K1139"/>
  <sheetViews>
    <sheetView showFormulas="false" showGridLines="true" showRowColHeaders="true" showZeros="true" rightToLeft="false" tabSelected="false" showOutlineSymbols="true" defaultGridColor="true" view="normal" topLeftCell="A1" colorId="64" zoomScale="115" zoomScaleNormal="115" zoomScalePageLayoutView="71" workbookViewId="0">
      <pane xSplit="4" ySplit="7" topLeftCell="AE23" activePane="bottomRight" state="frozen"/>
      <selection pane="topLeft" activeCell="A1" activeCellId="0" sqref="A1"/>
      <selection pane="topRight" activeCell="AE1" activeCellId="0" sqref="AE1"/>
      <selection pane="bottomLeft" activeCell="A23" activeCellId="0" sqref="A23"/>
      <selection pane="bottomRight" activeCell="AV124" activeCellId="0" sqref="AV124"/>
    </sheetView>
  </sheetViews>
  <sheetFormatPr defaultColWidth="9.14453125" defaultRowHeight="11.25" zeroHeight="false" outlineLevelRow="0" outlineLevelCol="0"/>
  <cols>
    <col collapsed="false" customWidth="false" hidden="false" outlineLevel="0" max="1" min="1" style="296" width="9.14"/>
    <col collapsed="false" customWidth="true" hidden="false" outlineLevel="0" max="2" min="2" style="1" width="16.71"/>
    <col collapsed="false" customWidth="true" hidden="false" outlineLevel="0" max="3" min="3" style="1" width="23.72"/>
    <col collapsed="false" customWidth="true" hidden="true" outlineLevel="0" max="4" min="4" style="1" width="26.85"/>
    <col collapsed="false" customWidth="true" hidden="true" outlineLevel="0" max="5" min="5" style="1" width="27"/>
    <col collapsed="false" customWidth="true" hidden="true" outlineLevel="0" max="6" min="6" style="1" width="28"/>
    <col collapsed="false" customWidth="true" hidden="true" outlineLevel="0" max="7" min="7" style="2" width="12.71"/>
    <col collapsed="false" customWidth="true" hidden="true" outlineLevel="0" max="8" min="8" style="2" width="24.72"/>
    <col collapsed="false" customWidth="true" hidden="true" outlineLevel="0" max="9" min="9" style="2" width="14"/>
    <col collapsed="false" customWidth="true" hidden="true" outlineLevel="0" max="10" min="10" style="2" width="12.71"/>
    <col collapsed="false" customWidth="true" hidden="true" outlineLevel="0" max="11" min="11" style="2" width="14.57"/>
    <col collapsed="false" customWidth="true" hidden="true" outlineLevel="0" max="12" min="12" style="1" width="5.43"/>
    <col collapsed="false" customWidth="true" hidden="true" outlineLevel="0" max="13" min="13" style="1" width="5.71"/>
    <col collapsed="false" customWidth="true" hidden="true" outlineLevel="0" max="14" min="14" style="1" width="5.57"/>
    <col collapsed="false" customWidth="true" hidden="true" outlineLevel="0" max="15" min="15" style="1" width="6.43"/>
    <col collapsed="false" customWidth="true" hidden="true" outlineLevel="0" max="16" min="16" style="1" width="5.57"/>
    <col collapsed="false" customWidth="true" hidden="true" outlineLevel="0" max="22" min="17" style="1" width="17.71"/>
    <col collapsed="false" customWidth="true" hidden="true" outlineLevel="0" max="23" min="23" style="1" width="13.43"/>
    <col collapsed="false" customWidth="true" hidden="true" outlineLevel="0" max="24" min="24" style="3" width="6.28"/>
    <col collapsed="false" customWidth="true" hidden="true" outlineLevel="0" max="28" min="25" style="3" width="10"/>
    <col collapsed="false" customWidth="true" hidden="true" outlineLevel="0" max="29" min="29" style="4" width="9"/>
    <col collapsed="false" customWidth="true" hidden="true" outlineLevel="0" max="30" min="30" style="4" width="30.42"/>
    <col collapsed="false" customWidth="true" hidden="false" outlineLevel="0" max="31" min="31" style="4" width="11.14"/>
    <col collapsed="false" customWidth="true" hidden="false" outlineLevel="0" max="32" min="32" style="4" width="5.71"/>
    <col collapsed="false" customWidth="true" hidden="true" outlineLevel="0" max="33" min="33" style="4" width="10.85"/>
    <col collapsed="false" customWidth="true" hidden="true" outlineLevel="0" max="34" min="34" style="4" width="8.85"/>
    <col collapsed="false" customWidth="true" hidden="true" outlineLevel="0" max="35" min="35" style="4" width="11.57"/>
    <col collapsed="false" customWidth="true" hidden="true" outlineLevel="0" max="36" min="36" style="4" width="10"/>
    <col collapsed="false" customWidth="true" hidden="true" outlineLevel="0" max="37" min="37" style="4" width="9"/>
    <col collapsed="false" customWidth="true" hidden="true" outlineLevel="0" max="38" min="38" style="4" width="7.85"/>
    <col collapsed="false" customWidth="true" hidden="true" outlineLevel="0" max="45" min="39" style="4" width="12.28"/>
    <col collapsed="false" customWidth="true" hidden="false" outlineLevel="0" max="46" min="46" style="1" width="29.72"/>
    <col collapsed="false" customWidth="true" hidden="false" outlineLevel="0" max="47" min="47" style="1" width="16.14"/>
    <col collapsed="false" customWidth="true" hidden="false" outlineLevel="0" max="48" min="48" style="5" width="8.43"/>
    <col collapsed="false" customWidth="true" hidden="false" outlineLevel="0" max="49" min="49" style="5" width="6.71"/>
    <col collapsed="false" customWidth="true" hidden="true" outlineLevel="0" max="50" min="50" style="5" width="8.43"/>
    <col collapsed="false" customWidth="true" hidden="false" outlineLevel="0" max="51" min="51" style="5" width="8.43"/>
    <col collapsed="false" customWidth="true" hidden="false" outlineLevel="0" max="52" min="52" style="5" width="11.28"/>
    <col collapsed="false" customWidth="true" hidden="false" outlineLevel="0" max="53" min="53" style="5" width="8.85"/>
    <col collapsed="false" customWidth="true" hidden="false" outlineLevel="0" max="55" min="54" style="5" width="9.85"/>
    <col collapsed="false" customWidth="true" hidden="false" outlineLevel="0" max="56" min="56" style="5" width="10"/>
    <col collapsed="false" customWidth="true" hidden="true" outlineLevel="0" max="57" min="57" style="5" width="8.43"/>
    <col collapsed="false" customWidth="true" hidden="false" outlineLevel="0" max="58" min="58" style="5" width="10"/>
    <col collapsed="false" customWidth="true" hidden="false" outlineLevel="0" max="59" min="59" style="133" width="67.14"/>
    <col collapsed="false" customWidth="true" hidden="false" outlineLevel="0" max="60" min="60" style="3" width="37"/>
    <col collapsed="false" customWidth="true" hidden="true" outlineLevel="0" max="61" min="61" style="3" width="30.29"/>
    <col collapsed="false" customWidth="true" hidden="true" outlineLevel="0" max="62" min="62" style="1" width="10.57"/>
    <col collapsed="false" customWidth="false" hidden="true" outlineLevel="0" max="63" min="63" style="1" width="9.14"/>
    <col collapsed="false" customWidth="false" hidden="false" outlineLevel="0" max="1024" min="64" style="1" width="9.14"/>
  </cols>
  <sheetData>
    <row r="1" s="9" customFormat="true" ht="18.75" hidden="false" customHeight="true" outlineLevel="0" collapsed="false">
      <c r="A1" s="297"/>
      <c r="D1" s="6"/>
      <c r="E1" s="7"/>
      <c r="F1" s="7"/>
      <c r="G1" s="7"/>
      <c r="H1" s="7"/>
      <c r="I1" s="7"/>
      <c r="J1" s="7"/>
      <c r="K1" s="7"/>
      <c r="L1" s="8"/>
      <c r="M1" s="8"/>
      <c r="N1" s="8"/>
      <c r="O1" s="8"/>
      <c r="P1" s="8"/>
      <c r="Q1" s="8"/>
      <c r="R1" s="8"/>
      <c r="S1" s="8"/>
      <c r="T1" s="8"/>
      <c r="U1" s="8"/>
      <c r="V1" s="8"/>
      <c r="X1" s="10"/>
      <c r="Y1" s="10"/>
      <c r="Z1" s="10"/>
      <c r="AA1" s="10"/>
      <c r="AB1" s="10"/>
      <c r="AC1" s="11"/>
      <c r="AD1" s="11"/>
      <c r="AE1" s="11"/>
      <c r="AF1" s="11"/>
      <c r="AG1" s="11"/>
      <c r="AH1" s="11"/>
      <c r="AI1" s="11"/>
      <c r="AJ1" s="11"/>
      <c r="AK1" s="11"/>
      <c r="AL1" s="11"/>
      <c r="AM1" s="11"/>
      <c r="AN1" s="11"/>
      <c r="AO1" s="11"/>
      <c r="AP1" s="11"/>
      <c r="AQ1" s="11"/>
      <c r="AR1" s="11"/>
      <c r="AS1" s="11"/>
      <c r="AV1" s="12" t="s">
        <v>0</v>
      </c>
      <c r="AW1" s="12"/>
      <c r="AX1" s="12"/>
      <c r="AY1" s="12"/>
      <c r="AZ1" s="12"/>
      <c r="BA1" s="12"/>
      <c r="BB1" s="12"/>
      <c r="BC1" s="12"/>
      <c r="BD1" s="12"/>
      <c r="BE1" s="12"/>
      <c r="BF1" s="12"/>
      <c r="BG1" s="298"/>
      <c r="BH1" s="13" t="s">
        <v>1</v>
      </c>
      <c r="BI1" s="10"/>
      <c r="BJ1" s="10"/>
    </row>
    <row r="2" s="9" customFormat="true" ht="15" hidden="false" customHeight="true" outlineLevel="0" collapsed="false">
      <c r="A2" s="297"/>
      <c r="D2" s="6"/>
      <c r="E2" s="14"/>
      <c r="F2" s="14"/>
      <c r="G2" s="14"/>
      <c r="H2" s="14"/>
      <c r="I2" s="14"/>
      <c r="J2" s="14"/>
      <c r="K2" s="14"/>
      <c r="L2" s="14"/>
      <c r="M2" s="8"/>
      <c r="N2" s="8"/>
      <c r="O2" s="8"/>
      <c r="P2" s="8"/>
      <c r="Q2" s="8"/>
      <c r="R2" s="8"/>
      <c r="S2" s="8"/>
      <c r="T2" s="8"/>
      <c r="U2" s="8"/>
      <c r="V2" s="8"/>
      <c r="X2" s="10"/>
      <c r="Y2" s="10"/>
      <c r="Z2" s="10"/>
      <c r="AA2" s="10"/>
      <c r="AB2" s="10"/>
      <c r="AC2" s="11"/>
      <c r="AD2" s="11"/>
      <c r="AE2" s="11"/>
      <c r="AF2" s="11"/>
      <c r="AG2" s="11"/>
      <c r="AH2" s="11"/>
      <c r="AI2" s="11"/>
      <c r="AJ2" s="11"/>
      <c r="AK2" s="11"/>
      <c r="AL2" s="11"/>
      <c r="AM2" s="11"/>
      <c r="AN2" s="11"/>
      <c r="AO2" s="11"/>
      <c r="AP2" s="11"/>
      <c r="AQ2" s="11"/>
      <c r="AR2" s="11"/>
      <c r="AS2" s="11"/>
      <c r="AV2" s="15" t="s">
        <v>2</v>
      </c>
      <c r="AW2" s="12"/>
      <c r="AX2" s="12"/>
      <c r="AY2" s="12"/>
      <c r="AZ2" s="12"/>
      <c r="BA2" s="12"/>
      <c r="BB2" s="12"/>
      <c r="BC2" s="12"/>
      <c r="BD2" s="12"/>
      <c r="BE2" s="12"/>
      <c r="BF2" s="12"/>
      <c r="BG2" s="298"/>
      <c r="BH2" s="16" t="s">
        <v>3</v>
      </c>
      <c r="BI2" s="10"/>
      <c r="BJ2" s="10"/>
    </row>
    <row r="3" s="9" customFormat="true" ht="15" hidden="false" customHeight="true" outlineLevel="0" collapsed="false">
      <c r="A3" s="297" t="s">
        <v>2698</v>
      </c>
      <c r="B3" s="299" t="n">
        <f aca="false">'Customer-Readme'!A11</f>
        <v>1.04</v>
      </c>
      <c r="C3" s="300"/>
      <c r="D3" s="6"/>
      <c r="F3" s="14"/>
      <c r="G3" s="14"/>
      <c r="H3" s="14"/>
      <c r="I3" s="14"/>
      <c r="J3" s="14"/>
      <c r="K3" s="14"/>
      <c r="L3" s="8"/>
      <c r="M3" s="8"/>
      <c r="N3" s="8"/>
      <c r="O3" s="8"/>
      <c r="P3" s="8"/>
      <c r="Q3" s="8"/>
      <c r="R3" s="8"/>
      <c r="S3" s="8"/>
      <c r="T3" s="8"/>
      <c r="U3" s="8"/>
      <c r="V3" s="8"/>
      <c r="X3" s="10"/>
      <c r="Y3" s="10"/>
      <c r="Z3" s="10"/>
      <c r="AA3" s="10"/>
      <c r="AB3" s="10"/>
      <c r="AC3" s="11"/>
      <c r="AD3" s="11"/>
      <c r="AE3" s="11"/>
      <c r="AF3" s="11"/>
      <c r="AG3" s="11"/>
      <c r="AH3" s="11"/>
      <c r="AI3" s="11"/>
      <c r="AJ3" s="11"/>
      <c r="AK3" s="11"/>
      <c r="AL3" s="11"/>
      <c r="AM3" s="11"/>
      <c r="AN3" s="11"/>
      <c r="AO3" s="11"/>
      <c r="AP3" s="11"/>
      <c r="AQ3" s="11"/>
      <c r="AR3" s="11"/>
      <c r="AS3" s="11"/>
      <c r="AV3" s="18" t="s">
        <v>5</v>
      </c>
      <c r="AW3" s="12"/>
      <c r="AX3" s="12"/>
      <c r="AY3" s="12"/>
      <c r="AZ3" s="12"/>
      <c r="BA3" s="12"/>
      <c r="BB3" s="12"/>
      <c r="BC3" s="12"/>
      <c r="BD3" s="12"/>
      <c r="BE3" s="12"/>
      <c r="BF3" s="12"/>
      <c r="BG3" s="298"/>
      <c r="BH3" s="19" t="s">
        <v>6</v>
      </c>
      <c r="BI3" s="10"/>
      <c r="BJ3" s="10"/>
    </row>
    <row r="4" s="9" customFormat="true" ht="15" hidden="false" customHeight="true" outlineLevel="0" collapsed="false">
      <c r="A4" s="297"/>
      <c r="E4" s="7"/>
      <c r="F4" s="7"/>
      <c r="G4" s="7"/>
      <c r="H4" s="7"/>
      <c r="I4" s="7"/>
      <c r="J4" s="7"/>
      <c r="K4" s="7"/>
      <c r="L4" s="8"/>
      <c r="M4" s="8"/>
      <c r="N4" s="8"/>
      <c r="O4" s="8"/>
      <c r="P4" s="8"/>
      <c r="Q4" s="8"/>
      <c r="R4" s="8"/>
      <c r="S4" s="8"/>
      <c r="T4" s="8"/>
      <c r="U4" s="8"/>
      <c r="V4" s="8"/>
      <c r="X4" s="10"/>
      <c r="Y4" s="10"/>
      <c r="Z4" s="10"/>
      <c r="AA4" s="10"/>
      <c r="AB4" s="10"/>
      <c r="AC4" s="11"/>
      <c r="AD4" s="11"/>
      <c r="AE4" s="11"/>
      <c r="AF4" s="11"/>
      <c r="AG4" s="11"/>
      <c r="AH4" s="11"/>
      <c r="AI4" s="11"/>
      <c r="AJ4" s="11"/>
      <c r="AK4" s="11"/>
      <c r="AL4" s="11"/>
      <c r="AM4" s="11"/>
      <c r="AN4" s="11"/>
      <c r="AO4" s="11"/>
      <c r="AP4" s="11"/>
      <c r="AQ4" s="11"/>
      <c r="AR4" s="11"/>
      <c r="AS4" s="11"/>
      <c r="AV4" s="12"/>
      <c r="AW4" s="12"/>
      <c r="AX4" s="12"/>
      <c r="AY4" s="12"/>
      <c r="AZ4" s="12"/>
      <c r="BA4" s="12"/>
      <c r="BB4" s="12"/>
      <c r="BC4" s="12"/>
      <c r="BD4" s="12"/>
      <c r="BE4" s="12"/>
      <c r="BF4" s="12"/>
      <c r="BG4" s="298"/>
      <c r="BH4" s="20" t="s">
        <v>7</v>
      </c>
      <c r="BI4" s="21"/>
      <c r="BJ4" s="21"/>
    </row>
    <row r="5" s="9" customFormat="true" ht="15" hidden="false" customHeight="true" outlineLevel="0" collapsed="false">
      <c r="A5" s="297"/>
      <c r="D5" s="6"/>
      <c r="E5" s="7"/>
      <c r="F5" s="7"/>
      <c r="G5" s="7"/>
      <c r="H5" s="7"/>
      <c r="I5" s="7"/>
      <c r="J5" s="7"/>
      <c r="K5" s="7"/>
      <c r="L5" s="8"/>
      <c r="M5" s="8"/>
      <c r="N5" s="8"/>
      <c r="O5" s="8"/>
      <c r="P5" s="8"/>
      <c r="Q5" s="8"/>
      <c r="R5" s="8"/>
      <c r="S5" s="8"/>
      <c r="T5" s="8"/>
      <c r="U5" s="8"/>
      <c r="V5" s="8"/>
      <c r="X5" s="10"/>
      <c r="Y5" s="10"/>
      <c r="Z5" s="10"/>
      <c r="AA5" s="10"/>
      <c r="AB5" s="10"/>
      <c r="AC5" s="11"/>
      <c r="AD5" s="11"/>
      <c r="AE5" s="11"/>
      <c r="AF5" s="11"/>
      <c r="AG5" s="11"/>
      <c r="AH5" s="11"/>
      <c r="AI5" s="11"/>
      <c r="AJ5" s="11"/>
      <c r="AK5" s="11"/>
      <c r="AL5" s="11"/>
      <c r="AM5" s="11"/>
      <c r="AN5" s="11"/>
      <c r="AO5" s="11"/>
      <c r="AP5" s="11"/>
      <c r="AQ5" s="11"/>
      <c r="AR5" s="11"/>
      <c r="AS5" s="11"/>
      <c r="AV5" s="12"/>
      <c r="AW5" s="12"/>
      <c r="AX5" s="12"/>
      <c r="AY5" s="12"/>
      <c r="AZ5" s="12"/>
      <c r="BA5" s="12"/>
      <c r="BB5" s="12"/>
      <c r="BC5" s="12"/>
      <c r="BD5" s="12"/>
      <c r="BE5" s="12"/>
      <c r="BF5" s="12"/>
      <c r="BG5" s="298"/>
      <c r="BH5" s="22"/>
      <c r="BI5" s="22"/>
      <c r="BJ5" s="22"/>
    </row>
    <row r="6" s="9" customFormat="true" ht="15" hidden="false" customHeight="true" outlineLevel="0" collapsed="false">
      <c r="A6" s="301" t="s">
        <v>2720</v>
      </c>
      <c r="B6" s="301" t="s">
        <v>2721</v>
      </c>
      <c r="C6" s="301" t="s">
        <v>2722</v>
      </c>
      <c r="D6" s="301" t="s">
        <v>21</v>
      </c>
      <c r="E6" s="302" t="s">
        <v>2723</v>
      </c>
      <c r="F6" s="25"/>
      <c r="G6" s="26" t="s">
        <v>8</v>
      </c>
      <c r="H6" s="26"/>
      <c r="I6" s="26"/>
      <c r="J6" s="26"/>
      <c r="K6" s="26"/>
      <c r="L6" s="27" t="s">
        <v>9</v>
      </c>
      <c r="M6" s="27"/>
      <c r="N6" s="27"/>
      <c r="O6" s="27"/>
      <c r="P6" s="27"/>
      <c r="Q6" s="28" t="s">
        <v>10</v>
      </c>
      <c r="R6" s="28"/>
      <c r="S6" s="28"/>
      <c r="T6" s="28"/>
      <c r="U6" s="28"/>
      <c r="V6" s="29"/>
      <c r="W6" s="27" t="s">
        <v>11</v>
      </c>
      <c r="X6" s="27"/>
      <c r="Y6" s="27"/>
      <c r="Z6" s="27"/>
      <c r="AA6" s="30"/>
      <c r="AB6" s="30"/>
      <c r="AC6" s="301" t="s">
        <v>12</v>
      </c>
      <c r="AD6" s="301"/>
      <c r="AE6" s="301"/>
      <c r="AF6" s="303" t="s">
        <v>13</v>
      </c>
      <c r="AG6" s="32" t="s">
        <v>14</v>
      </c>
      <c r="AH6" s="32"/>
      <c r="AI6" s="32"/>
      <c r="AJ6" s="32"/>
      <c r="AK6" s="32"/>
      <c r="AL6" s="32"/>
      <c r="AM6" s="32" t="s">
        <v>15</v>
      </c>
      <c r="AN6" s="32"/>
      <c r="AO6" s="32"/>
      <c r="AP6" s="32"/>
      <c r="AQ6" s="32"/>
      <c r="AR6" s="32"/>
      <c r="AS6" s="32"/>
      <c r="AT6" s="304" t="s">
        <v>16</v>
      </c>
      <c r="AU6" s="304"/>
      <c r="AV6" s="304"/>
      <c r="AW6" s="304"/>
      <c r="AX6" s="304"/>
      <c r="AY6" s="304"/>
      <c r="AZ6" s="304"/>
      <c r="BA6" s="304"/>
      <c r="BB6" s="304"/>
      <c r="BC6" s="304"/>
      <c r="BD6" s="304"/>
      <c r="BE6" s="304"/>
      <c r="BF6" s="305"/>
      <c r="BG6" s="301" t="s">
        <v>2724</v>
      </c>
      <c r="BH6" s="306" t="s">
        <v>2725</v>
      </c>
      <c r="BI6" s="37" t="s">
        <v>18</v>
      </c>
      <c r="BJ6" s="37" t="s">
        <v>19</v>
      </c>
      <c r="BK6" s="38" t="s">
        <v>20</v>
      </c>
    </row>
    <row r="7" s="14" customFormat="true" ht="51" hidden="false" customHeight="false" outlineLevel="0" collapsed="false">
      <c r="A7" s="301"/>
      <c r="B7" s="301"/>
      <c r="C7" s="301"/>
      <c r="D7" s="301"/>
      <c r="E7" s="302"/>
      <c r="F7" s="307" t="s">
        <v>23</v>
      </c>
      <c r="G7" s="42" t="s">
        <v>3</v>
      </c>
      <c r="H7" s="44" t="s">
        <v>24</v>
      </c>
      <c r="I7" s="44" t="s">
        <v>25</v>
      </c>
      <c r="J7" s="44" t="s">
        <v>26</v>
      </c>
      <c r="K7" s="45" t="s">
        <v>27</v>
      </c>
      <c r="L7" s="41" t="s">
        <v>3</v>
      </c>
      <c r="M7" s="46" t="s">
        <v>24</v>
      </c>
      <c r="N7" s="47" t="s">
        <v>25</v>
      </c>
      <c r="O7" s="47" t="s">
        <v>26</v>
      </c>
      <c r="P7" s="48" t="s">
        <v>27</v>
      </c>
      <c r="Q7" s="46" t="s">
        <v>28</v>
      </c>
      <c r="R7" s="47" t="s">
        <v>29</v>
      </c>
      <c r="S7" s="47" t="s">
        <v>30</v>
      </c>
      <c r="T7" s="47" t="s">
        <v>31</v>
      </c>
      <c r="U7" s="47" t="s">
        <v>32</v>
      </c>
      <c r="V7" s="49" t="s">
        <v>33</v>
      </c>
      <c r="W7" s="39" t="s">
        <v>34</v>
      </c>
      <c r="X7" s="10" t="s">
        <v>35</v>
      </c>
      <c r="Y7" s="10" t="s">
        <v>36</v>
      </c>
      <c r="Z7" s="10" t="s">
        <v>37</v>
      </c>
      <c r="AA7" s="10" t="s">
        <v>38</v>
      </c>
      <c r="AB7" s="10" t="s">
        <v>39</v>
      </c>
      <c r="AC7" s="50" t="s">
        <v>40</v>
      </c>
      <c r="AD7" s="51" t="s">
        <v>41</v>
      </c>
      <c r="AE7" s="308" t="s">
        <v>42</v>
      </c>
      <c r="AF7" s="53" t="s">
        <v>43</v>
      </c>
      <c r="AG7" s="54" t="s">
        <v>44</v>
      </c>
      <c r="AH7" s="55" t="s">
        <v>45</v>
      </c>
      <c r="AI7" s="56" t="s">
        <v>46</v>
      </c>
      <c r="AJ7" s="56" t="s">
        <v>47</v>
      </c>
      <c r="AK7" s="56" t="s">
        <v>48</v>
      </c>
      <c r="AL7" s="57" t="s">
        <v>49</v>
      </c>
      <c r="AM7" s="55" t="s">
        <v>50</v>
      </c>
      <c r="AN7" s="55" t="s">
        <v>51</v>
      </c>
      <c r="AO7" s="55" t="s">
        <v>52</v>
      </c>
      <c r="AP7" s="55" t="s">
        <v>53</v>
      </c>
      <c r="AQ7" s="55" t="s">
        <v>54</v>
      </c>
      <c r="AR7" s="55" t="s">
        <v>55</v>
      </c>
      <c r="AS7" s="55" t="s">
        <v>56</v>
      </c>
      <c r="AT7" s="58" t="s">
        <v>57</v>
      </c>
      <c r="AU7" s="59" t="s">
        <v>58</v>
      </c>
      <c r="AV7" s="60" t="s">
        <v>59</v>
      </c>
      <c r="AW7" s="61" t="s">
        <v>60</v>
      </c>
      <c r="AX7" s="60" t="s">
        <v>61</v>
      </c>
      <c r="AY7" s="60" t="s">
        <v>2726</v>
      </c>
      <c r="AZ7" s="60" t="s">
        <v>63</v>
      </c>
      <c r="BA7" s="60" t="s">
        <v>64</v>
      </c>
      <c r="BB7" s="60" t="s">
        <v>65</v>
      </c>
      <c r="BC7" s="60" t="s">
        <v>66</v>
      </c>
      <c r="BD7" s="60" t="s">
        <v>67</v>
      </c>
      <c r="BE7" s="62" t="s">
        <v>68</v>
      </c>
      <c r="BF7" s="309" t="s">
        <v>69</v>
      </c>
      <c r="BG7" s="301"/>
      <c r="BH7" s="306"/>
      <c r="BI7" s="37"/>
      <c r="BJ7" s="37"/>
      <c r="BK7" s="38"/>
    </row>
    <row r="8" s="14" customFormat="true" ht="15.75" hidden="false" customHeight="false" outlineLevel="0" collapsed="false">
      <c r="A8" s="310" t="s">
        <v>73</v>
      </c>
      <c r="B8" s="310" t="s">
        <v>72</v>
      </c>
      <c r="C8" s="310" t="s">
        <v>72</v>
      </c>
      <c r="D8" s="64" t="s">
        <v>71</v>
      </c>
      <c r="E8" s="65"/>
      <c r="F8" s="65"/>
      <c r="G8" s="66"/>
      <c r="H8" s="66"/>
      <c r="I8" s="66"/>
      <c r="J8" s="66"/>
      <c r="K8" s="66"/>
      <c r="L8" s="65"/>
      <c r="M8" s="65"/>
      <c r="N8" s="65"/>
      <c r="O8" s="65"/>
      <c r="P8" s="65"/>
      <c r="Q8" s="65"/>
      <c r="R8" s="65"/>
      <c r="S8" s="65"/>
      <c r="T8" s="65"/>
      <c r="U8" s="65"/>
      <c r="V8" s="65"/>
      <c r="W8" s="65"/>
      <c r="X8" s="67"/>
      <c r="Y8" s="67"/>
      <c r="Z8" s="67"/>
      <c r="AA8" s="67"/>
      <c r="AB8" s="67"/>
      <c r="AC8" s="68"/>
      <c r="AD8" s="68"/>
      <c r="AE8" s="68"/>
      <c r="AF8" s="68"/>
      <c r="AG8" s="68"/>
      <c r="AH8" s="68"/>
      <c r="AI8" s="68"/>
      <c r="AJ8" s="68"/>
      <c r="AK8" s="68"/>
      <c r="AL8" s="68"/>
      <c r="AM8" s="68"/>
      <c r="AN8" s="68"/>
      <c r="AO8" s="68"/>
      <c r="AP8" s="68"/>
      <c r="AQ8" s="68"/>
      <c r="AR8" s="68"/>
      <c r="AS8" s="68"/>
      <c r="AT8" s="69"/>
      <c r="AU8" s="69"/>
      <c r="AV8" s="70"/>
      <c r="AW8" s="70"/>
      <c r="AX8" s="70"/>
      <c r="AY8" s="70"/>
      <c r="AZ8" s="70"/>
      <c r="BA8" s="70"/>
      <c r="BB8" s="70"/>
      <c r="BC8" s="70"/>
      <c r="BD8" s="70"/>
      <c r="BE8" s="70"/>
      <c r="BF8" s="70"/>
      <c r="BG8" s="311"/>
      <c r="BH8" s="312"/>
      <c r="BI8" s="72" t="s">
        <v>72</v>
      </c>
      <c r="BJ8" s="72" t="s">
        <v>73</v>
      </c>
      <c r="BK8" s="73"/>
    </row>
    <row r="9" s="85" customFormat="true" ht="18" hidden="false" customHeight="true" outlineLevel="0" collapsed="false">
      <c r="A9" s="313"/>
      <c r="B9" s="247"/>
      <c r="C9" s="247"/>
      <c r="D9" s="74" t="s">
        <v>74</v>
      </c>
      <c r="E9" s="75" t="s">
        <v>75</v>
      </c>
      <c r="F9" s="74"/>
      <c r="G9" s="76"/>
      <c r="H9" s="76"/>
      <c r="I9" s="76"/>
      <c r="J9" s="76"/>
      <c r="K9" s="76"/>
      <c r="L9" s="74"/>
      <c r="M9" s="74"/>
      <c r="N9" s="74"/>
      <c r="O9" s="74"/>
      <c r="P9" s="74"/>
      <c r="Q9" s="74"/>
      <c r="R9" s="74"/>
      <c r="S9" s="74"/>
      <c r="T9" s="74"/>
      <c r="U9" s="74"/>
      <c r="V9" s="74"/>
      <c r="W9" s="74"/>
      <c r="X9" s="77"/>
      <c r="Y9" s="77"/>
      <c r="Z9" s="77"/>
      <c r="AA9" s="77"/>
      <c r="AB9" s="77"/>
      <c r="AC9" s="78"/>
      <c r="AD9" s="78"/>
      <c r="AE9" s="78"/>
      <c r="AF9" s="78"/>
      <c r="AG9" s="78"/>
      <c r="AH9" s="78"/>
      <c r="AI9" s="78"/>
      <c r="AJ9" s="78"/>
      <c r="AK9" s="78"/>
      <c r="AL9" s="78"/>
      <c r="AM9" s="78"/>
      <c r="AN9" s="78"/>
      <c r="AO9" s="78"/>
      <c r="AP9" s="78"/>
      <c r="AQ9" s="78"/>
      <c r="AR9" s="78"/>
      <c r="AS9" s="78"/>
      <c r="AT9" s="79"/>
      <c r="AU9" s="79"/>
      <c r="AV9" s="80"/>
      <c r="AW9" s="80"/>
      <c r="AX9" s="80"/>
      <c r="AY9" s="80"/>
      <c r="AZ9" s="80"/>
      <c r="BA9" s="80"/>
      <c r="BB9" s="80"/>
      <c r="BC9" s="80"/>
      <c r="BD9" s="80"/>
      <c r="BE9" s="80"/>
      <c r="BF9" s="81" t="s">
        <v>76</v>
      </c>
      <c r="BG9" s="79"/>
      <c r="BH9" s="84" t="s">
        <v>74</v>
      </c>
      <c r="BI9" s="314" t="s">
        <v>75</v>
      </c>
      <c r="BJ9" s="314"/>
      <c r="BK9" s="84"/>
    </row>
    <row r="10" customFormat="false" ht="12.75" hidden="true" customHeight="true" outlineLevel="0" collapsed="false">
      <c r="A10" s="315"/>
      <c r="B10" s="316"/>
      <c r="C10" s="316"/>
      <c r="D10" s="317" t="s">
        <v>77</v>
      </c>
      <c r="E10" s="317" t="s">
        <v>2727</v>
      </c>
      <c r="F10" s="87" t="s">
        <v>78</v>
      </c>
      <c r="G10" s="88"/>
      <c r="H10" s="89" t="s">
        <v>2728</v>
      </c>
      <c r="I10" s="90"/>
      <c r="J10" s="90"/>
      <c r="K10" s="91"/>
      <c r="L10" s="92"/>
      <c r="M10" s="90" t="s">
        <v>2729</v>
      </c>
      <c r="N10" s="90"/>
      <c r="O10" s="90"/>
      <c r="P10" s="91"/>
      <c r="Q10" s="93"/>
      <c r="R10" s="93"/>
      <c r="S10" s="93"/>
      <c r="T10" s="93"/>
      <c r="U10" s="93"/>
      <c r="V10" s="94" t="s">
        <v>2730</v>
      </c>
      <c r="W10" s="95" t="s">
        <v>2731</v>
      </c>
      <c r="X10" s="96"/>
      <c r="Y10" s="96"/>
      <c r="Z10" s="96"/>
      <c r="AA10" s="96"/>
      <c r="AB10" s="96"/>
      <c r="AC10" s="95" t="s">
        <v>2732</v>
      </c>
      <c r="AD10" s="95" t="s">
        <v>2733</v>
      </c>
      <c r="AE10" s="95" t="s">
        <v>2734</v>
      </c>
      <c r="AF10" s="95" t="s">
        <v>2735</v>
      </c>
      <c r="AG10" s="97"/>
      <c r="AH10" s="97"/>
      <c r="AI10" s="98" t="str">
        <f aca="false">IF(AND(OR($AV10="Int PU",$AV10="Int PD"),OR(AND($BC10&lt;&gt;"",$BC10&lt;&gt;"0"),AND($BD10&lt;&gt;"",$BD10&lt;&gt;"0"))),"INVALID",IF(OR($AT10=$F10,$AV10="Int PD"),"PULL_DOWN",IF(OR($AV10="Int PU",AND($AH10="YES",OR($BC10="",$BC10="0"),OR($BD10="",$BD10="0"),OR($AU10="Input",$AU10="Bidirectional"))),"PULL_UP","NORMAL")))</f>
        <v>NORMAL</v>
      </c>
      <c r="AJ10" s="98" t="str">
        <f aca="false">IF($AU10="Input", "TRISTATE", IF($AV10="Z","TRISTATE",IF($AT10=$F10,"TRISTATE","NORMAL")))</f>
        <v>TRISTATE</v>
      </c>
      <c r="AK10" s="98" t="str">
        <f aca="false">IF(OR($AT10=$F10,$AU10="Output"),"DISABLE","ENABLE")</f>
        <v>ENABLE</v>
      </c>
      <c r="AL10" s="97"/>
      <c r="AM10" s="99" t="b">
        <f aca="false">TRUE()</f>
        <v>1</v>
      </c>
      <c r="AN10" s="99" t="b">
        <f aca="false">TRUE()</f>
        <v>1</v>
      </c>
      <c r="AO10" s="99" t="b">
        <f aca="false">TRUE()</f>
        <v>1</v>
      </c>
      <c r="AP10" s="99" t="b">
        <f aca="false">TRUE()</f>
        <v>1</v>
      </c>
      <c r="AQ10" s="99" t="b">
        <f aca="false">TRUE()</f>
        <v>1</v>
      </c>
      <c r="AR10" s="99" t="b">
        <f aca="false">TRUE()</f>
        <v>1</v>
      </c>
      <c r="AS10" s="100" t="str">
        <f aca="false">IF(AND($AM10:$AR10), "VALID", "INVALID")</f>
        <v>VALID</v>
      </c>
      <c r="AT10" s="101" t="s">
        <v>2728</v>
      </c>
      <c r="AU10" s="102" t="s">
        <v>2736</v>
      </c>
      <c r="AV10" s="103"/>
      <c r="AW10" s="104"/>
      <c r="AX10" s="104"/>
      <c r="AY10" s="104"/>
      <c r="AZ10" s="104"/>
      <c r="BA10" s="104"/>
      <c r="BB10" s="104"/>
      <c r="BC10" s="103"/>
      <c r="BD10" s="103"/>
      <c r="BE10" s="105"/>
      <c r="BF10" s="104"/>
      <c r="BG10" s="318" t="s">
        <v>2737</v>
      </c>
      <c r="BH10" s="319" t="s">
        <v>77</v>
      </c>
      <c r="BI10" s="1" t="s">
        <v>2727</v>
      </c>
      <c r="BJ10" s="1" t="s">
        <v>2738</v>
      </c>
      <c r="BK10" s="109"/>
    </row>
    <row r="11" customFormat="false" ht="12.75" hidden="true" customHeight="true" outlineLevel="0" collapsed="false">
      <c r="A11" s="315"/>
      <c r="B11" s="316"/>
      <c r="C11" s="316"/>
      <c r="D11" s="317" t="s">
        <v>80</v>
      </c>
      <c r="E11" s="317" t="s">
        <v>2739</v>
      </c>
      <c r="F11" s="87" t="s">
        <v>84</v>
      </c>
      <c r="G11" s="88"/>
      <c r="H11" s="89" t="s">
        <v>80</v>
      </c>
      <c r="I11" s="90"/>
      <c r="J11" s="90"/>
      <c r="K11" s="91"/>
      <c r="L11" s="92"/>
      <c r="M11" s="90" t="s">
        <v>81</v>
      </c>
      <c r="N11" s="90"/>
      <c r="O11" s="90"/>
      <c r="P11" s="91"/>
      <c r="Q11" s="86" t="s">
        <v>82</v>
      </c>
      <c r="R11" s="86" t="s">
        <v>83</v>
      </c>
      <c r="S11" s="86" t="s">
        <v>104</v>
      </c>
      <c r="T11" s="86" t="s">
        <v>105</v>
      </c>
      <c r="U11" s="86" t="s">
        <v>83</v>
      </c>
      <c r="V11" s="100" t="s">
        <v>2740</v>
      </c>
      <c r="W11" s="95" t="s">
        <v>2731</v>
      </c>
      <c r="X11" s="96"/>
      <c r="Y11" s="96"/>
      <c r="Z11" s="96"/>
      <c r="AA11" s="96"/>
      <c r="AB11" s="96"/>
      <c r="AC11" s="95" t="s">
        <v>2741</v>
      </c>
      <c r="AD11" s="95" t="s">
        <v>2742</v>
      </c>
      <c r="AE11" s="95" t="s">
        <v>2743</v>
      </c>
      <c r="AF11" s="95" t="s">
        <v>2735</v>
      </c>
      <c r="AG11" s="95" t="str">
        <f aca="false">IF(OR($AT11="",$AT11=$F11),$U11,IF($AT11=$G11,SUBSTITUTE(SUBSTITUTE($AT11,"GPIO3_","GPIO_"),".0",""),IF($AT11=$H11,$Q11,IF($AT11=$I11,$R11,IF($AT11=$J11,$S11,IF($AT11=$K11,$T11,"INVALID"))))))</f>
        <v>SHUTDOWN</v>
      </c>
      <c r="AH11" s="97"/>
      <c r="AI11" s="98" t="str">
        <f aca="false">IF(AND(OR($AV11="Int PU",$AV11="Int PD"),OR(AND($BC11&lt;&gt;"",$BC11&lt;&gt;"0"),AND($BD11&lt;&gt;"",$BD11&lt;&gt;"0"))),"INVALID",IF(OR($AT11=$F11,$AV11="Int PD"),"PULL_DOWN",IF(OR($AV11="Int PU",AND($AH11="YES",OR($BC11="",$BC11="0"),OR($BD11="",$BD11="0"),OR($AU11="Input",$AU11="Bidirectional"))),"PULL_UP","NORMAL")))</f>
        <v>NORMAL</v>
      </c>
      <c r="AJ11" s="98" t="str">
        <f aca="false">IF($AU11="Input", "TRISTATE", IF($AV11="Z","TRISTATE",IF($AT11=$F11,"TRISTATE","NORMAL")))</f>
        <v>NORMAL</v>
      </c>
      <c r="AK11" s="98" t="str">
        <f aca="false">IF(OR($AT11=$F11,$AU11="Output"),"DISABLE","ENABLE")</f>
        <v>DISABLE</v>
      </c>
      <c r="AL11" s="97"/>
      <c r="AM11" s="99" t="b">
        <f aca="false">TRUE()</f>
        <v>1</v>
      </c>
      <c r="AN11" s="99" t="b">
        <f aca="false">TRUE()</f>
        <v>1</v>
      </c>
      <c r="AO11" s="99" t="b">
        <f aca="false">TRUE()</f>
        <v>1</v>
      </c>
      <c r="AP11" s="99" t="b">
        <f aca="false">TRUE()</f>
        <v>1</v>
      </c>
      <c r="AQ11" s="99" t="b">
        <f aca="false">TRUE()</f>
        <v>1</v>
      </c>
      <c r="AR11" s="99" t="b">
        <f aca="false">TRUE()</f>
        <v>1</v>
      </c>
      <c r="AS11" s="100" t="str">
        <f aca="false">IF(AND($AM11:$AR11), "VALID", "INVALID")</f>
        <v>VALID</v>
      </c>
      <c r="AT11" s="101" t="s">
        <v>80</v>
      </c>
      <c r="AU11" s="102" t="s">
        <v>2744</v>
      </c>
      <c r="AV11" s="103"/>
      <c r="AW11" s="104"/>
      <c r="AX11" s="104"/>
      <c r="AY11" s="104"/>
      <c r="AZ11" s="110" t="s">
        <v>85</v>
      </c>
      <c r="BA11" s="103" t="s">
        <v>85</v>
      </c>
      <c r="BB11" s="104"/>
      <c r="BC11" s="103"/>
      <c r="BD11" s="103"/>
      <c r="BE11" s="105"/>
      <c r="BF11" s="104"/>
      <c r="BG11" s="320" t="s">
        <v>2745</v>
      </c>
      <c r="BH11" s="213" t="s">
        <v>80</v>
      </c>
      <c r="BI11" s="1" t="s">
        <v>2739</v>
      </c>
      <c r="BJ11" s="1" t="s">
        <v>2746</v>
      </c>
      <c r="BK11" s="109"/>
    </row>
    <row r="12" customFormat="false" ht="12.75" hidden="true" customHeight="true" outlineLevel="0" collapsed="false">
      <c r="A12" s="315"/>
      <c r="B12" s="316"/>
      <c r="C12" s="316"/>
      <c r="D12" s="317" t="s">
        <v>86</v>
      </c>
      <c r="E12" s="317" t="s">
        <v>2747</v>
      </c>
      <c r="F12" s="87" t="s">
        <v>88</v>
      </c>
      <c r="G12" s="88" t="s">
        <v>2748</v>
      </c>
      <c r="H12" s="89"/>
      <c r="I12" s="90"/>
      <c r="J12" s="90"/>
      <c r="K12" s="91"/>
      <c r="L12" s="92" t="s">
        <v>2749</v>
      </c>
      <c r="M12" s="90" t="s">
        <v>2749</v>
      </c>
      <c r="N12" s="90"/>
      <c r="O12" s="90"/>
      <c r="P12" s="91"/>
      <c r="Q12" s="86" t="s">
        <v>87</v>
      </c>
      <c r="R12" s="86" t="s">
        <v>83</v>
      </c>
      <c r="S12" s="86" t="s">
        <v>104</v>
      </c>
      <c r="T12" s="86" t="s">
        <v>105</v>
      </c>
      <c r="U12" s="86" t="s">
        <v>83</v>
      </c>
      <c r="V12" s="100" t="s">
        <v>2750</v>
      </c>
      <c r="W12" s="95" t="s">
        <v>2731</v>
      </c>
      <c r="X12" s="96" t="s">
        <v>2751</v>
      </c>
      <c r="Y12" s="96"/>
      <c r="Z12" s="96" t="s">
        <v>2752</v>
      </c>
      <c r="AA12" s="96" t="s">
        <v>86</v>
      </c>
      <c r="AB12" s="96" t="s">
        <v>74</v>
      </c>
      <c r="AC12" s="95" t="s">
        <v>2741</v>
      </c>
      <c r="AD12" s="95" t="s">
        <v>2742</v>
      </c>
      <c r="AE12" s="95" t="s">
        <v>2743</v>
      </c>
      <c r="AF12" s="95" t="s">
        <v>2735</v>
      </c>
      <c r="AG12" s="95" t="str">
        <f aca="false">IF(OR($AT12="",$AT12=$F12),$U12,IF($AT12=$G12,SUBSTITUTE(SUBSTITUTE($AT12,"GPIO3_","GPIO_"),".0",""),IF($AT12=$H12,$Q12,IF($AT12=$I12,$R12,IF($AT12=$J12,$S12,IF($AT12=$K12,$T12,"INVALID"))))))</f>
        <v>RSVD1</v>
      </c>
      <c r="AH12" s="97"/>
      <c r="AI12" s="98" t="str">
        <f aca="false">IF(AND(OR($AV12="Int PU",$AV12="Int PD"),OR(AND($BC12&lt;&gt;"",$BC12&lt;&gt;"0"),AND($BD12&lt;&gt;"",$BD12&lt;&gt;"0"))),"INVALID",IF(OR($AT12=$F12,$AV12="Int PD"),"PULL_DOWN",IF(OR($AV12="Int PU",AND($AH12="YES",OR($BC12="",$BC12="0"),OR($BD12="",$BD12="0"),OR($AU12="Input",$AU12="Bidirectional"))),"PULL_UP","NORMAL")))</f>
        <v>PULL_DOWN</v>
      </c>
      <c r="AJ12" s="98" t="str">
        <f aca="false">IF($AU12="Input", "TRISTATE", IF($AV12="Z","TRISTATE",IF($AT12=$F12,"TRISTATE","NORMAL")))</f>
        <v>TRISTATE</v>
      </c>
      <c r="AK12" s="98" t="str">
        <f aca="false">IF(OR($AT12=$F12,$AU12="Output"),"DISABLE","ENABLE")</f>
        <v>DISABLE</v>
      </c>
      <c r="AL12" s="112" t="str">
        <f aca="false">IF($AT12&lt;&gt;$G12,"N/A",IF($AV12="Drive 1", "1", IF($AV12="Drive 0", "0", "")))</f>
        <v>N/A</v>
      </c>
      <c r="AM12" s="99" t="b">
        <f aca="false">TRUE()</f>
        <v>1</v>
      </c>
      <c r="AN12" s="99" t="b">
        <f aca="false">TRUE()</f>
        <v>1</v>
      </c>
      <c r="AO12" s="99" t="b">
        <f aca="false">TRUE()</f>
        <v>1</v>
      </c>
      <c r="AP12" s="99" t="b">
        <f aca="false">TRUE()</f>
        <v>1</v>
      </c>
      <c r="AQ12" s="99" t="b">
        <f aca="false">TRUE()</f>
        <v>1</v>
      </c>
      <c r="AR12" s="99" t="b">
        <f aca="false">TRUE()</f>
        <v>1</v>
      </c>
      <c r="AS12" s="100" t="str">
        <f aca="false">IF(AND($AM12:$AR12), "VALID", "INVALID")</f>
        <v>VALID</v>
      </c>
      <c r="AT12" s="101" t="s">
        <v>88</v>
      </c>
      <c r="AU12" s="102" t="s">
        <v>79</v>
      </c>
      <c r="AV12" s="103"/>
      <c r="AW12" s="103" t="s">
        <v>89</v>
      </c>
      <c r="AX12" s="104"/>
      <c r="AY12" s="104"/>
      <c r="AZ12" s="110" t="s">
        <v>85</v>
      </c>
      <c r="BA12" s="103" t="s">
        <v>85</v>
      </c>
      <c r="BB12" s="104"/>
      <c r="BC12" s="103"/>
      <c r="BD12" s="103"/>
      <c r="BE12" s="105"/>
      <c r="BF12" s="104"/>
      <c r="BG12" s="320"/>
      <c r="BH12" s="20" t="s">
        <v>7</v>
      </c>
      <c r="BI12" s="1" t="s">
        <v>2747</v>
      </c>
      <c r="BJ12" s="1" t="s">
        <v>2753</v>
      </c>
      <c r="BK12" s="109"/>
    </row>
    <row r="13" customFormat="false" ht="12.75" hidden="true" customHeight="true" outlineLevel="0" collapsed="false">
      <c r="A13" s="315"/>
      <c r="B13" s="316"/>
      <c r="C13" s="316"/>
      <c r="D13" s="317" t="s">
        <v>90</v>
      </c>
      <c r="E13" s="317" t="s">
        <v>2754</v>
      </c>
      <c r="F13" s="87" t="s">
        <v>92</v>
      </c>
      <c r="G13" s="88" t="s">
        <v>2755</v>
      </c>
      <c r="H13" s="89" t="s">
        <v>2756</v>
      </c>
      <c r="I13" s="90"/>
      <c r="J13" s="90"/>
      <c r="K13" s="91"/>
      <c r="L13" s="92" t="s">
        <v>2749</v>
      </c>
      <c r="M13" s="90" t="s">
        <v>2729</v>
      </c>
      <c r="N13" s="90"/>
      <c r="O13" s="90"/>
      <c r="P13" s="91"/>
      <c r="Q13" s="86" t="s">
        <v>91</v>
      </c>
      <c r="R13" s="86" t="s">
        <v>83</v>
      </c>
      <c r="S13" s="86" t="s">
        <v>104</v>
      </c>
      <c r="T13" s="86" t="s">
        <v>105</v>
      </c>
      <c r="U13" s="86" t="s">
        <v>83</v>
      </c>
      <c r="V13" s="100" t="s">
        <v>2757</v>
      </c>
      <c r="W13" s="95" t="s">
        <v>2731</v>
      </c>
      <c r="X13" s="96" t="s">
        <v>2758</v>
      </c>
      <c r="Y13" s="96"/>
      <c r="Z13" s="96" t="s">
        <v>2759</v>
      </c>
      <c r="AA13" s="96" t="s">
        <v>90</v>
      </c>
      <c r="AB13" s="96" t="s">
        <v>74</v>
      </c>
      <c r="AC13" s="95" t="s">
        <v>2741</v>
      </c>
      <c r="AD13" s="95" t="s">
        <v>2742</v>
      </c>
      <c r="AE13" s="95" t="s">
        <v>2743</v>
      </c>
      <c r="AF13" s="95" t="s">
        <v>2760</v>
      </c>
      <c r="AG13" s="95" t="str">
        <f aca="false">IF(OR($AT13="",$AT13=$F13),$U13,IF($AT13=$G13,SUBSTITUTE(SUBSTITUTE($AT13,"GPIO3_","GPIO_"),".0",""),IF($AT13=$H13,$Q13,IF($AT13=$I13,$R13,IF($AT13=$J13,$S13,IF($AT13=$K13,$T13,"INVALID"))))))</f>
        <v>SOC</v>
      </c>
      <c r="AH13" s="97"/>
      <c r="AI13" s="98" t="str">
        <f aca="false">IF(AND(OR($AV13="Int PU",$AV13="Int PD"),OR(AND($BC13&lt;&gt;"",$BC13&lt;&gt;"0"),AND($BD13&lt;&gt;"",$BD13&lt;&gt;"0"))),"INVALID",IF(OR($AT13=$F13,$AV13="Int PD"),"PULL_DOWN",IF(OR($AV13="Int PU",AND($AH13="YES",OR($BC13="",$BC13="0"),OR($BD13="",$BD13="0"),OR($AU13="Input",$AU13="Bidirectional"))),"PULL_UP","NORMAL")))</f>
        <v>NORMAL</v>
      </c>
      <c r="AJ13" s="98" t="str">
        <f aca="false">IF($AU13="Input", "TRISTATE", IF($AV13="Z","TRISTATE",IF($AT13=$F13,"TRISTATE","NORMAL")))</f>
        <v>TRISTATE</v>
      </c>
      <c r="AK13" s="98" t="str">
        <f aca="false">IF(OR($AT13=$F13,$AU13="Output"),"DISABLE","ENABLE")</f>
        <v>ENABLE</v>
      </c>
      <c r="AL13" s="112" t="str">
        <f aca="false">IF($AT13&lt;&gt;$G13,"N/A",IF($AV13="Drive 1", "1", IF($AV13="Drive 0", "0", "")))</f>
        <v>N/A</v>
      </c>
      <c r="AM13" s="99" t="b">
        <f aca="false">TRUE()</f>
        <v>1</v>
      </c>
      <c r="AN13" s="99" t="b">
        <f aca="false">TRUE()</f>
        <v>1</v>
      </c>
      <c r="AO13" s="99" t="b">
        <f aca="false">TRUE()</f>
        <v>1</v>
      </c>
      <c r="AP13" s="99" t="b">
        <f aca="false">TRUE()</f>
        <v>1</v>
      </c>
      <c r="AQ13" s="99" t="b">
        <f aca="false">TRUE()</f>
        <v>1</v>
      </c>
      <c r="AR13" s="99" t="b">
        <f aca="false">TRUE()</f>
        <v>1</v>
      </c>
      <c r="AS13" s="100" t="str">
        <f aca="false">IF(AND($AM13:$AR13), "VALID", "INVALID")</f>
        <v>VALID</v>
      </c>
      <c r="AT13" s="101" t="s">
        <v>2756</v>
      </c>
      <c r="AU13" s="102" t="s">
        <v>2736</v>
      </c>
      <c r="AV13" s="103"/>
      <c r="AW13" s="103" t="s">
        <v>89</v>
      </c>
      <c r="AX13" s="104"/>
      <c r="AY13" s="104"/>
      <c r="AZ13" s="110" t="s">
        <v>85</v>
      </c>
      <c r="BA13" s="103" t="s">
        <v>85</v>
      </c>
      <c r="BB13" s="104"/>
      <c r="BC13" s="103"/>
      <c r="BD13" s="103"/>
      <c r="BE13" s="105"/>
      <c r="BF13" s="104"/>
      <c r="BG13" s="320" t="s">
        <v>2761</v>
      </c>
      <c r="BH13" s="16" t="s">
        <v>3</v>
      </c>
      <c r="BI13" s="1" t="s">
        <v>2754</v>
      </c>
      <c r="BJ13" s="1" t="s">
        <v>2762</v>
      </c>
      <c r="BK13" s="109"/>
    </row>
    <row r="14" customFormat="false" ht="12.75" hidden="true" customHeight="true" outlineLevel="0" collapsed="false">
      <c r="A14" s="315"/>
      <c r="B14" s="316"/>
      <c r="C14" s="316"/>
      <c r="D14" s="317" t="s">
        <v>93</v>
      </c>
      <c r="E14" s="317" t="s">
        <v>2763</v>
      </c>
      <c r="F14" s="87" t="s">
        <v>95</v>
      </c>
      <c r="G14" s="88" t="s">
        <v>2764</v>
      </c>
      <c r="H14" s="89"/>
      <c r="I14" s="90"/>
      <c r="J14" s="90"/>
      <c r="K14" s="91"/>
      <c r="L14" s="92" t="s">
        <v>2749</v>
      </c>
      <c r="M14" s="90"/>
      <c r="N14" s="90"/>
      <c r="O14" s="90"/>
      <c r="P14" s="91"/>
      <c r="Q14" s="86" t="s">
        <v>94</v>
      </c>
      <c r="R14" s="86" t="s">
        <v>83</v>
      </c>
      <c r="S14" s="86" t="s">
        <v>104</v>
      </c>
      <c r="T14" s="86" t="s">
        <v>105</v>
      </c>
      <c r="U14" s="86" t="s">
        <v>94</v>
      </c>
      <c r="V14" s="100" t="s">
        <v>2765</v>
      </c>
      <c r="W14" s="95" t="s">
        <v>2731</v>
      </c>
      <c r="X14" s="96"/>
      <c r="Y14" s="96"/>
      <c r="Z14" s="96" t="s">
        <v>2766</v>
      </c>
      <c r="AA14" s="96" t="s">
        <v>93</v>
      </c>
      <c r="AB14" s="96" t="s">
        <v>74</v>
      </c>
      <c r="AC14" s="95" t="s">
        <v>2741</v>
      </c>
      <c r="AD14" s="95" t="s">
        <v>2742</v>
      </c>
      <c r="AE14" s="95" t="s">
        <v>2743</v>
      </c>
      <c r="AF14" s="95" t="s">
        <v>2735</v>
      </c>
      <c r="AG14" s="95" t="str">
        <f aca="false">IF(OR($AT14="",$AT14=$F14),$U14,IF($AT14=$G14,SUBSTITUTE(SUBSTITUTE($AT14,"GPIO3_","GPIO_"),".0",""),IF($AT14=$H14,$Q14,IF($AT14=$I14,$R14,IF($AT14=$J14,$S14,IF($AT14=$K14,$T14,"INVALID"))))))</f>
        <v>RSVD0</v>
      </c>
      <c r="AH14" s="97"/>
      <c r="AI14" s="98" t="str">
        <f aca="false">IF(AND(OR($AV14="Int PU",$AV14="Int PD"),OR(AND($BC14&lt;&gt;"",$BC14&lt;&gt;"0"),AND($BD14&lt;&gt;"",$BD14&lt;&gt;"0"))),"INVALID",IF(OR($AT14=$F14,$AV14="Int PD"),"PULL_DOWN",IF(OR($AV14="Int PU",AND($AH14="YES",OR($BC14="",$BC14="0"),OR($BD14="",$BD14="0"),OR($AU14="Input",$AU14="Bidirectional"))),"PULL_UP","NORMAL")))</f>
        <v>PULL_DOWN</v>
      </c>
      <c r="AJ14" s="98" t="str">
        <f aca="false">IF($AU14="Input", "TRISTATE", IF($AV14="Z","TRISTATE",IF($AT14=$F14,"TRISTATE","NORMAL")))</f>
        <v>TRISTATE</v>
      </c>
      <c r="AK14" s="98" t="str">
        <f aca="false">IF(OR($AT14=$F14,$AU14="Output"),"DISABLE","ENABLE")</f>
        <v>DISABLE</v>
      </c>
      <c r="AL14" s="112" t="str">
        <f aca="false">IF($AT14&lt;&gt;$G14,"N/A",IF($AV14="Drive 1", "1", IF($AV14="Drive 0", "0", "")))</f>
        <v>N/A</v>
      </c>
      <c r="AM14" s="99" t="b">
        <f aca="false">TRUE()</f>
        <v>1</v>
      </c>
      <c r="AN14" s="99" t="b">
        <f aca="false">TRUE()</f>
        <v>1</v>
      </c>
      <c r="AO14" s="99" t="b">
        <f aca="false">TRUE()</f>
        <v>1</v>
      </c>
      <c r="AP14" s="99" t="b">
        <f aca="false">TRUE()</f>
        <v>1</v>
      </c>
      <c r="AQ14" s="99" t="b">
        <f aca="false">TRUE()</f>
        <v>1</v>
      </c>
      <c r="AR14" s="99" t="b">
        <f aca="false">TRUE()</f>
        <v>1</v>
      </c>
      <c r="AS14" s="100" t="str">
        <f aca="false">IF(AND($AM14:$AR14), "VALID", "INVALID")</f>
        <v>VALID</v>
      </c>
      <c r="AT14" s="101" t="s">
        <v>95</v>
      </c>
      <c r="AU14" s="102" t="s">
        <v>79</v>
      </c>
      <c r="AV14" s="103"/>
      <c r="AW14" s="104"/>
      <c r="AX14" s="104"/>
      <c r="AY14" s="104"/>
      <c r="AZ14" s="110" t="s">
        <v>85</v>
      </c>
      <c r="BA14" s="103" t="s">
        <v>85</v>
      </c>
      <c r="BB14" s="104"/>
      <c r="BC14" s="103"/>
      <c r="BD14" s="103"/>
      <c r="BE14" s="105"/>
      <c r="BF14" s="104"/>
      <c r="BG14" s="320"/>
      <c r="BH14" s="20" t="s">
        <v>7</v>
      </c>
      <c r="BI14" s="1" t="s">
        <v>2763</v>
      </c>
      <c r="BJ14" s="1" t="s">
        <v>2767</v>
      </c>
      <c r="BK14" s="109"/>
    </row>
    <row r="15" customFormat="false" ht="12.75" hidden="true" customHeight="true" outlineLevel="0" collapsed="false">
      <c r="A15" s="315"/>
      <c r="B15" s="316"/>
      <c r="C15" s="316"/>
      <c r="D15" s="317" t="s">
        <v>96</v>
      </c>
      <c r="E15" s="317" t="s">
        <v>2768</v>
      </c>
      <c r="F15" s="87" t="s">
        <v>97</v>
      </c>
      <c r="G15" s="88" t="s">
        <v>2769</v>
      </c>
      <c r="H15" s="89"/>
      <c r="I15" s="90"/>
      <c r="J15" s="90"/>
      <c r="K15" s="91"/>
      <c r="L15" s="92" t="s">
        <v>2749</v>
      </c>
      <c r="M15" s="90"/>
      <c r="N15" s="90"/>
      <c r="O15" s="90"/>
      <c r="P15" s="91"/>
      <c r="Q15" s="86" t="s">
        <v>94</v>
      </c>
      <c r="R15" s="86" t="s">
        <v>83</v>
      </c>
      <c r="S15" s="86" t="s">
        <v>104</v>
      </c>
      <c r="T15" s="86" t="s">
        <v>105</v>
      </c>
      <c r="U15" s="86" t="s">
        <v>94</v>
      </c>
      <c r="V15" s="100" t="s">
        <v>2770</v>
      </c>
      <c r="W15" s="95" t="s">
        <v>2731</v>
      </c>
      <c r="X15" s="96"/>
      <c r="Y15" s="96"/>
      <c r="Z15" s="96" t="s">
        <v>2771</v>
      </c>
      <c r="AA15" s="96" t="s">
        <v>96</v>
      </c>
      <c r="AB15" s="96" t="s">
        <v>74</v>
      </c>
      <c r="AC15" s="95" t="s">
        <v>2741</v>
      </c>
      <c r="AD15" s="95" t="s">
        <v>2742</v>
      </c>
      <c r="AE15" s="95" t="s">
        <v>2743</v>
      </c>
      <c r="AF15" s="95" t="s">
        <v>2735</v>
      </c>
      <c r="AG15" s="95" t="str">
        <f aca="false">IF(OR($AT15="",$AT15=$F15),$U15,IF($AT15=$G15,SUBSTITUTE(SUBSTITUTE($AT15,"GPIO3_","GPIO_"),".0",""),IF($AT15=$H15,$Q15,IF($AT15=$I15,$R15,IF($AT15=$J15,$S15,IF($AT15=$K15,$T15,"INVALID"))))))</f>
        <v>RSVD0</v>
      </c>
      <c r="AH15" s="97"/>
      <c r="AI15" s="98" t="str">
        <f aca="false">IF(AND(OR($AV15="Int PU",$AV15="Int PD"),OR(AND($BC15&lt;&gt;"",$BC15&lt;&gt;"0"),AND($BD15&lt;&gt;"",$BD15&lt;&gt;"0"))),"INVALID",IF(OR($AT15=$F15,$AV15="Int PD"),"PULL_DOWN",IF(OR($AV15="Int PU",AND($AH15="YES",OR($BC15="",$BC15="0"),OR($BD15="",$BD15="0"),OR($AU15="Input",$AU15="Bidirectional"))),"PULL_UP","NORMAL")))</f>
        <v>PULL_DOWN</v>
      </c>
      <c r="AJ15" s="98" t="str">
        <f aca="false">IF($AU15="Input", "TRISTATE", IF($AV15="Z","TRISTATE",IF($AT15=$F15,"TRISTATE","NORMAL")))</f>
        <v>TRISTATE</v>
      </c>
      <c r="AK15" s="98" t="str">
        <f aca="false">IF(OR($AT15=$F15,$AU15="Output"),"DISABLE","ENABLE")</f>
        <v>DISABLE</v>
      </c>
      <c r="AL15" s="112" t="str">
        <f aca="false">IF($AT15&lt;&gt;$G15,"N/A",IF($AV15="Drive 1", "1", IF($AV15="Drive 0", "0", "")))</f>
        <v>N/A</v>
      </c>
      <c r="AM15" s="99" t="b">
        <f aca="false">TRUE()</f>
        <v>1</v>
      </c>
      <c r="AN15" s="99" t="b">
        <f aca="false">TRUE()</f>
        <v>1</v>
      </c>
      <c r="AO15" s="99" t="b">
        <f aca="false">TRUE()</f>
        <v>1</v>
      </c>
      <c r="AP15" s="99" t="b">
        <f aca="false">TRUE()</f>
        <v>1</v>
      </c>
      <c r="AQ15" s="99" t="b">
        <f aca="false">TRUE()</f>
        <v>1</v>
      </c>
      <c r="AR15" s="99" t="b">
        <f aca="false">TRUE()</f>
        <v>1</v>
      </c>
      <c r="AS15" s="100" t="str">
        <f aca="false">IF(AND($AM15:$AR15), "VALID", "INVALID")</f>
        <v>VALID</v>
      </c>
      <c r="AT15" s="101" t="s">
        <v>97</v>
      </c>
      <c r="AU15" s="102" t="s">
        <v>79</v>
      </c>
      <c r="AV15" s="103"/>
      <c r="AW15" s="104"/>
      <c r="AX15" s="104"/>
      <c r="AY15" s="104"/>
      <c r="AZ15" s="110" t="s">
        <v>85</v>
      </c>
      <c r="BA15" s="103" t="s">
        <v>85</v>
      </c>
      <c r="BB15" s="104"/>
      <c r="BC15" s="103"/>
      <c r="BD15" s="103"/>
      <c r="BE15" s="105"/>
      <c r="BF15" s="104"/>
      <c r="BG15" s="320"/>
      <c r="BH15" s="20" t="s">
        <v>7</v>
      </c>
      <c r="BI15" s="1" t="s">
        <v>2768</v>
      </c>
      <c r="BJ15" s="1" t="s">
        <v>2772</v>
      </c>
      <c r="BK15" s="109"/>
    </row>
    <row r="16" customFormat="false" ht="12.75" hidden="true" customHeight="true" outlineLevel="0" collapsed="false">
      <c r="A16" s="315"/>
      <c r="B16" s="316"/>
      <c r="C16" s="316"/>
      <c r="D16" s="317" t="s">
        <v>98</v>
      </c>
      <c r="E16" s="317" t="s">
        <v>2773</v>
      </c>
      <c r="F16" s="87" t="s">
        <v>99</v>
      </c>
      <c r="G16" s="88"/>
      <c r="H16" s="89" t="s">
        <v>2774</v>
      </c>
      <c r="I16" s="90"/>
      <c r="J16" s="90"/>
      <c r="K16" s="91"/>
      <c r="L16" s="92"/>
      <c r="M16" s="90" t="s">
        <v>2729</v>
      </c>
      <c r="N16" s="90"/>
      <c r="O16" s="90"/>
      <c r="P16" s="91"/>
      <c r="Q16" s="93"/>
      <c r="R16" s="93"/>
      <c r="S16" s="93"/>
      <c r="T16" s="93"/>
      <c r="U16" s="93"/>
      <c r="V16" s="100" t="s">
        <v>2775</v>
      </c>
      <c r="W16" s="95" t="s">
        <v>2731</v>
      </c>
      <c r="X16" s="96" t="s">
        <v>2776</v>
      </c>
      <c r="Y16" s="96"/>
      <c r="Z16" s="96"/>
      <c r="AA16" s="96"/>
      <c r="AB16" s="96"/>
      <c r="AC16" s="95" t="s">
        <v>2777</v>
      </c>
      <c r="AD16" s="95" t="s">
        <v>2778</v>
      </c>
      <c r="AE16" s="95" t="s">
        <v>2743</v>
      </c>
      <c r="AF16" s="95" t="s">
        <v>2735</v>
      </c>
      <c r="AG16" s="97"/>
      <c r="AH16" s="97"/>
      <c r="AI16" s="98" t="str">
        <f aca="false">IF(AND(OR($AV16="Int PU",$AV16="Int PD"),OR(AND($BC16&lt;&gt;"",$BC16&lt;&gt;"0"),AND($BD16&lt;&gt;"",$BD16&lt;&gt;"0"))),"INVALID",IF(OR($AT16=$F16,$AV16="Int PD"),"PULL_DOWN",IF(OR($AV16="Int PU",AND($AH16="YES",OR($BC16="",$BC16="0"),OR($BD16="",$BD16="0"),OR($AU16="Input",$AU16="Bidirectional"))),"PULL_UP","NORMAL")))</f>
        <v>NORMAL</v>
      </c>
      <c r="AJ16" s="98" t="str">
        <f aca="false">IF($AU16="Input", "TRISTATE", IF($AV16="Z","TRISTATE",IF($AT16=$F16,"TRISTATE","NORMAL")))</f>
        <v>TRISTATE</v>
      </c>
      <c r="AK16" s="98" t="str">
        <f aca="false">IF(OR($AT16=$F16,$AU16="Output"),"DISABLE","ENABLE")</f>
        <v>ENABLE</v>
      </c>
      <c r="AL16" s="97"/>
      <c r="AM16" s="99" t="b">
        <f aca="false">TRUE()</f>
        <v>1</v>
      </c>
      <c r="AN16" s="99" t="b">
        <f aca="false">TRUE()</f>
        <v>1</v>
      </c>
      <c r="AO16" s="99" t="b">
        <f aca="false">TRUE()</f>
        <v>1</v>
      </c>
      <c r="AP16" s="99" t="b">
        <f aca="false">TRUE()</f>
        <v>1</v>
      </c>
      <c r="AQ16" s="99" t="b">
        <f aca="false">TRUE()</f>
        <v>1</v>
      </c>
      <c r="AR16" s="99" t="b">
        <f aca="false">TRUE()</f>
        <v>1</v>
      </c>
      <c r="AS16" s="100" t="str">
        <f aca="false">IF(AND($AM16:$AR16), "VALID", "INVALID")</f>
        <v>VALID</v>
      </c>
      <c r="AT16" s="101" t="s">
        <v>2774</v>
      </c>
      <c r="AU16" s="102" t="s">
        <v>2736</v>
      </c>
      <c r="AV16" s="103"/>
      <c r="AW16" s="103" t="s">
        <v>89</v>
      </c>
      <c r="AX16" s="104"/>
      <c r="AY16" s="104"/>
      <c r="AZ16" s="104"/>
      <c r="BA16" s="103" t="s">
        <v>85</v>
      </c>
      <c r="BB16" s="104"/>
      <c r="BC16" s="103"/>
      <c r="BD16" s="103"/>
      <c r="BE16" s="105"/>
      <c r="BF16" s="104"/>
      <c r="BG16" s="320" t="s">
        <v>2779</v>
      </c>
      <c r="BH16" s="213" t="s">
        <v>2780</v>
      </c>
      <c r="BI16" s="1" t="s">
        <v>2773</v>
      </c>
      <c r="BJ16" s="1" t="s">
        <v>2781</v>
      </c>
      <c r="BK16" s="109"/>
    </row>
    <row r="17" customFormat="false" ht="12.75" hidden="false" customHeight="true" outlineLevel="0" collapsed="false">
      <c r="A17" s="296" t="n">
        <v>178</v>
      </c>
      <c r="B17" s="1" t="s">
        <v>2782</v>
      </c>
      <c r="C17" s="1" t="s">
        <v>2782</v>
      </c>
      <c r="D17" s="86" t="s">
        <v>100</v>
      </c>
      <c r="E17" s="86" t="s">
        <v>2783</v>
      </c>
      <c r="F17" s="87" t="s">
        <v>101</v>
      </c>
      <c r="G17" s="88"/>
      <c r="H17" s="89" t="s">
        <v>100</v>
      </c>
      <c r="I17" s="90"/>
      <c r="J17" s="90"/>
      <c r="K17" s="91"/>
      <c r="L17" s="92"/>
      <c r="M17" s="90" t="s">
        <v>81</v>
      </c>
      <c r="N17" s="90"/>
      <c r="O17" s="90"/>
      <c r="P17" s="91"/>
      <c r="Q17" s="93"/>
      <c r="R17" s="93"/>
      <c r="S17" s="93"/>
      <c r="T17" s="93"/>
      <c r="U17" s="93"/>
      <c r="V17" s="100" t="s">
        <v>2784</v>
      </c>
      <c r="W17" s="95" t="s">
        <v>2731</v>
      </c>
      <c r="X17" s="96"/>
      <c r="Y17" s="96"/>
      <c r="Z17" s="96"/>
      <c r="AA17" s="96"/>
      <c r="AB17" s="96"/>
      <c r="AC17" s="95" t="s">
        <v>2777</v>
      </c>
      <c r="AD17" s="100" t="s">
        <v>2778</v>
      </c>
      <c r="AE17" s="95" t="s">
        <v>2743</v>
      </c>
      <c r="AF17" s="95" t="n">
        <v>1</v>
      </c>
      <c r="AG17" s="97"/>
      <c r="AH17" s="97"/>
      <c r="AI17" s="98" t="str">
        <f aca="false">IF(AND(OR($AV17="Int PU",$AV17="Int PD"),OR(AND($BC17&lt;&gt;"",$BC17&lt;&gt;"0"),AND($BD17&lt;&gt;"",$BD17&lt;&gt;"0"))),"INVALID",IF(OR($AT17=$F17,$AV17="Int PD"),"PULL_DOWN",IF(OR($AV17="Int PU",AND($AH17="YES",OR($BC17="",$BC17="0"),OR($BD17="",$BD17="0"),OR($AU17="Input",$AU17="Bidirectional"))),"PULL_UP","NORMAL")))</f>
        <v>NORMAL</v>
      </c>
      <c r="AJ17" s="98" t="str">
        <f aca="false">IF($AU17="Input", "TRISTATE", IF($AV17="Z","TRISTATE",IF($AT17=$F17,"TRISTATE","NORMAL")))</f>
        <v>NORMAL</v>
      </c>
      <c r="AK17" s="98" t="str">
        <f aca="false">IF(OR($AT17=$F17,$AU17="Output"),"DISABLE","ENABLE")</f>
        <v>DISABLE</v>
      </c>
      <c r="AL17" s="97"/>
      <c r="AM17" s="99" t="b">
        <f aca="false">TRUE()</f>
        <v>1</v>
      </c>
      <c r="AN17" s="99" t="b">
        <f aca="false">TRUE()</f>
        <v>1</v>
      </c>
      <c r="AO17" s="99" t="b">
        <f aca="false">TRUE()</f>
        <v>1</v>
      </c>
      <c r="AP17" s="99" t="b">
        <f aca="false">TRUE()</f>
        <v>1</v>
      </c>
      <c r="AQ17" s="99" t="b">
        <f aca="false">TRUE()</f>
        <v>1</v>
      </c>
      <c r="AR17" s="99" t="b">
        <f aca="false">TRUE()</f>
        <v>1</v>
      </c>
      <c r="AS17" s="100" t="str">
        <f aca="false">IF(AND($AM17:$AR17), "VALID", "INVALID")</f>
        <v>VALID</v>
      </c>
      <c r="AT17" s="101" t="s">
        <v>100</v>
      </c>
      <c r="AU17" s="102" t="s">
        <v>2744</v>
      </c>
      <c r="AV17" s="103" t="s">
        <v>2785</v>
      </c>
      <c r="AW17" s="104"/>
      <c r="AX17" s="104"/>
      <c r="AY17" s="104"/>
      <c r="AZ17" s="104"/>
      <c r="BA17" s="103" t="s">
        <v>85</v>
      </c>
      <c r="BB17" s="104"/>
      <c r="BC17" s="103"/>
      <c r="BD17" s="103"/>
      <c r="BE17" s="105"/>
      <c r="BF17" s="104"/>
      <c r="BG17" s="318" t="s">
        <v>2786</v>
      </c>
      <c r="BH17" s="321" t="s">
        <v>2787</v>
      </c>
      <c r="BI17" s="1" t="s">
        <v>2783</v>
      </c>
      <c r="BJ17" s="1" t="s">
        <v>2788</v>
      </c>
      <c r="BK17" s="109"/>
    </row>
    <row r="18" customFormat="false" ht="12.75" hidden="false" customHeight="true" outlineLevel="0" collapsed="false">
      <c r="A18" s="296" t="n">
        <v>212</v>
      </c>
      <c r="B18" s="1" t="s">
        <v>2789</v>
      </c>
      <c r="C18" s="1" t="s">
        <v>2789</v>
      </c>
      <c r="D18" s="86" t="s">
        <v>102</v>
      </c>
      <c r="E18" s="86" t="s">
        <v>2790</v>
      </c>
      <c r="F18" s="87" t="s">
        <v>107</v>
      </c>
      <c r="G18" s="88" t="s">
        <v>2791</v>
      </c>
      <c r="H18" s="89" t="s">
        <v>2792</v>
      </c>
      <c r="I18" s="90"/>
      <c r="J18" s="90"/>
      <c r="K18" s="91"/>
      <c r="L18" s="92" t="s">
        <v>2749</v>
      </c>
      <c r="M18" s="90" t="s">
        <v>2749</v>
      </c>
      <c r="N18" s="90" t="s">
        <v>81</v>
      </c>
      <c r="O18" s="90"/>
      <c r="P18" s="91" t="s">
        <v>81</v>
      </c>
      <c r="Q18" s="86" t="s">
        <v>3</v>
      </c>
      <c r="R18" s="86" t="s">
        <v>103</v>
      </c>
      <c r="S18" s="86" t="s">
        <v>104</v>
      </c>
      <c r="T18" s="86" t="s">
        <v>106</v>
      </c>
      <c r="U18" s="86" t="s">
        <v>104</v>
      </c>
      <c r="V18" s="100" t="s">
        <v>2793</v>
      </c>
      <c r="W18" s="95" t="s">
        <v>2731</v>
      </c>
      <c r="X18" s="96" t="s">
        <v>2794</v>
      </c>
      <c r="Y18" s="96"/>
      <c r="Z18" s="96" t="s">
        <v>2795</v>
      </c>
      <c r="AA18" s="96" t="s">
        <v>102</v>
      </c>
      <c r="AB18" s="96" t="s">
        <v>74</v>
      </c>
      <c r="AC18" s="95" t="s">
        <v>2741</v>
      </c>
      <c r="AD18" s="95" t="s">
        <v>2742</v>
      </c>
      <c r="AE18" s="95" t="s">
        <v>2743</v>
      </c>
      <c r="AF18" s="95" t="s">
        <v>2735</v>
      </c>
      <c r="AG18" s="95" t="str">
        <f aca="false">IF(OR($AT18="",$AT18=$F18),$U18,IF($AT18=$G18,SUBSTITUTE(SUBSTITUTE($AT18,"GPIO3_","GPIO_"),".0",""),IF($AT18=$H18,$Q18,IF($AT18=$I18,$R18,IF($AT18=$J18,$S18,IF($AT18=$K18,$T18,"INVALID"))))))</f>
        <v>GPIO_PEE2</v>
      </c>
      <c r="AH18" s="97"/>
      <c r="AI18" s="98" t="str">
        <f aca="false">IF(AND(OR($AV18="Int PU",$AV18="Int PD"),OR(AND($BC18&lt;&gt;"",$BC18&lt;&gt;"0"),AND($BD18&lt;&gt;"",$BD18&lt;&gt;"0"))),"INVALID",IF(OR($AT18=$F18,$AV18="Int PD"),"PULL_DOWN",IF(OR($AV18="Int PU",AND($AH18="YES",OR($BC18="",$BC18="0"),OR($BD18="",$BD18="0"),OR($AU18="Input",$AU18="Bidirectional"))),"PULL_UP","NORMAL")))</f>
        <v>NORMAL</v>
      </c>
      <c r="AJ18" s="98" t="str">
        <f aca="false">IF($AU18="Input", "TRISTATE", IF($AV18="Z","TRISTATE",IF($AT18=$F18,"TRISTATE","NORMAL")))</f>
        <v>TRISTATE</v>
      </c>
      <c r="AK18" s="98" t="str">
        <f aca="false">IF(OR($AT18=$F18,$AU18="Output"),"DISABLE","ENABLE")</f>
        <v>ENABLE</v>
      </c>
      <c r="AL18" s="112" t="str">
        <f aca="false">IF($AT18&lt;&gt;$G18,"N/A",IF($AV18="Drive 1", "1", IF($AV18="Drive 0", "0", "")))</f>
        <v/>
      </c>
      <c r="AM18" s="99" t="b">
        <f aca="false">TRUE()</f>
        <v>1</v>
      </c>
      <c r="AN18" s="99" t="b">
        <f aca="false">TRUE()</f>
        <v>1</v>
      </c>
      <c r="AO18" s="99" t="b">
        <f aca="false">TRUE()</f>
        <v>1</v>
      </c>
      <c r="AP18" s="99" t="b">
        <f aca="false">TRUE()</f>
        <v>1</v>
      </c>
      <c r="AQ18" s="99" t="b">
        <f aca="false">TRUE()</f>
        <v>1</v>
      </c>
      <c r="AR18" s="99" t="b">
        <f aca="false">TRUE()</f>
        <v>1</v>
      </c>
      <c r="AS18" s="100" t="str">
        <f aca="false">IF(AND($AM18:$AR18), "VALID", "INVALID")</f>
        <v>VALID</v>
      </c>
      <c r="AT18" s="101" t="s">
        <v>2791</v>
      </c>
      <c r="AU18" s="102" t="s">
        <v>2736</v>
      </c>
      <c r="AV18" s="103"/>
      <c r="AW18" s="103" t="s">
        <v>89</v>
      </c>
      <c r="AX18" s="104"/>
      <c r="AY18" s="104"/>
      <c r="AZ18" s="110" t="s">
        <v>85</v>
      </c>
      <c r="BA18" s="103" t="s">
        <v>85</v>
      </c>
      <c r="BB18" s="104"/>
      <c r="BC18" s="103"/>
      <c r="BD18" s="103"/>
      <c r="BE18" s="105"/>
      <c r="BF18" s="104"/>
      <c r="BG18" s="320" t="s">
        <v>2796</v>
      </c>
      <c r="BH18" s="322" t="s">
        <v>2797</v>
      </c>
      <c r="BI18" s="1" t="s">
        <v>2790</v>
      </c>
      <c r="BJ18" s="1" t="s">
        <v>2798</v>
      </c>
      <c r="BK18" s="109"/>
    </row>
    <row r="19" customFormat="false" ht="12.75" hidden="true" customHeight="true" outlineLevel="0" collapsed="false">
      <c r="A19" s="315"/>
      <c r="B19" s="316"/>
      <c r="C19" s="316"/>
      <c r="D19" s="317" t="s">
        <v>108</v>
      </c>
      <c r="E19" s="317" t="s">
        <v>2799</v>
      </c>
      <c r="F19" s="87" t="s">
        <v>109</v>
      </c>
      <c r="G19" s="88" t="s">
        <v>2800</v>
      </c>
      <c r="H19" s="89" t="s">
        <v>2801</v>
      </c>
      <c r="I19" s="90"/>
      <c r="J19" s="90"/>
      <c r="K19" s="91"/>
      <c r="L19" s="92" t="s">
        <v>2749</v>
      </c>
      <c r="M19" s="90" t="s">
        <v>2729</v>
      </c>
      <c r="N19" s="90"/>
      <c r="O19" s="90"/>
      <c r="P19" s="91"/>
      <c r="Q19" s="86" t="s">
        <v>91</v>
      </c>
      <c r="R19" s="86" t="s">
        <v>83</v>
      </c>
      <c r="S19" s="86" t="s">
        <v>104</v>
      </c>
      <c r="T19" s="86" t="s">
        <v>105</v>
      </c>
      <c r="U19" s="86" t="s">
        <v>83</v>
      </c>
      <c r="V19" s="100" t="s">
        <v>2802</v>
      </c>
      <c r="W19" s="95" t="s">
        <v>2731</v>
      </c>
      <c r="X19" s="96" t="s">
        <v>2803</v>
      </c>
      <c r="Y19" s="96"/>
      <c r="Z19" s="96" t="s">
        <v>2804</v>
      </c>
      <c r="AA19" s="96" t="s">
        <v>108</v>
      </c>
      <c r="AB19" s="96" t="s">
        <v>74</v>
      </c>
      <c r="AC19" s="95" t="s">
        <v>2741</v>
      </c>
      <c r="AD19" s="95" t="s">
        <v>2742</v>
      </c>
      <c r="AE19" s="95" t="s">
        <v>2743</v>
      </c>
      <c r="AF19" s="95" t="s">
        <v>2760</v>
      </c>
      <c r="AG19" s="95" t="str">
        <f aca="false">IF(OR($AT19="",$AT19=$F19),$U19,IF($AT19=$G19,SUBSTITUTE(SUBSTITUTE($AT19,"GPIO3_","GPIO_"),".0",""),IF($AT19=$H19,$Q19,IF($AT19=$I19,$R19,IF($AT19=$J19,$S19,IF($AT19=$K19,$T19,"INVALID"))))))</f>
        <v>SOC</v>
      </c>
      <c r="AH19" s="97"/>
      <c r="AI19" s="98" t="str">
        <f aca="false">IF(AND(OR($AV19="Int PU",$AV19="Int PD"),OR(AND($BC19&lt;&gt;"",$BC19&lt;&gt;"0"),AND($BD19&lt;&gt;"",$BD19&lt;&gt;"0"))),"INVALID",IF(OR($AT19=$F19,$AV19="Int PD"),"PULL_DOWN",IF(OR($AV19="Int PU",AND($AH19="YES",OR($BC19="",$BC19="0"),OR($BD19="",$BD19="0"),OR($AU19="Input",$AU19="Bidirectional"))),"PULL_UP","NORMAL")))</f>
        <v>PULL_UP</v>
      </c>
      <c r="AJ19" s="98" t="str">
        <f aca="false">IF($AU19="Input", "TRISTATE", IF($AV19="Z","TRISTATE",IF($AT19=$F19,"TRISTATE","NORMAL")))</f>
        <v>TRISTATE</v>
      </c>
      <c r="AK19" s="98" t="str">
        <f aca="false">IF(OR($AT19=$F19,$AU19="Output"),"DISABLE","ENABLE")</f>
        <v>ENABLE</v>
      </c>
      <c r="AL19" s="112" t="str">
        <f aca="false">IF($AT19&lt;&gt;$G19,"N/A",IF($AV19="Drive 1", "1", IF($AV19="Drive 0", "0", "")))</f>
        <v>N/A</v>
      </c>
      <c r="AM19" s="99" t="b">
        <f aca="false">TRUE()</f>
        <v>1</v>
      </c>
      <c r="AN19" s="99" t="b">
        <f aca="false">TRUE()</f>
        <v>1</v>
      </c>
      <c r="AO19" s="99" t="b">
        <f aca="false">TRUE()</f>
        <v>1</v>
      </c>
      <c r="AP19" s="99" t="b">
        <f aca="false">TRUE()</f>
        <v>1</v>
      </c>
      <c r="AQ19" s="99" t="b">
        <f aca="false">TRUE()</f>
        <v>1</v>
      </c>
      <c r="AR19" s="99" t="b">
        <f aca="false">TRUE()</f>
        <v>1</v>
      </c>
      <c r="AS19" s="100" t="str">
        <f aca="false">IF(AND($AM19:$AR19), "VALID", "INVALID")</f>
        <v>VALID</v>
      </c>
      <c r="AT19" s="101" t="s">
        <v>2801</v>
      </c>
      <c r="AU19" s="102" t="s">
        <v>2736</v>
      </c>
      <c r="AV19" s="103" t="s">
        <v>2805</v>
      </c>
      <c r="AW19" s="103" t="s">
        <v>89</v>
      </c>
      <c r="AX19" s="104"/>
      <c r="AY19" s="104"/>
      <c r="AZ19" s="110" t="s">
        <v>85</v>
      </c>
      <c r="BA19" s="103" t="s">
        <v>85</v>
      </c>
      <c r="BB19" s="104"/>
      <c r="BC19" s="103"/>
      <c r="BD19" s="103"/>
      <c r="BE19" s="105"/>
      <c r="BF19" s="104"/>
      <c r="BG19" s="320" t="s">
        <v>2806</v>
      </c>
      <c r="BH19" s="20"/>
      <c r="BI19" s="1" t="s">
        <v>2799</v>
      </c>
      <c r="BJ19" s="1" t="s">
        <v>2807</v>
      </c>
      <c r="BK19" s="109"/>
    </row>
    <row r="20" customFormat="false" ht="12.75" hidden="true" customHeight="true" outlineLevel="0" collapsed="false">
      <c r="A20" s="315"/>
      <c r="B20" s="316"/>
      <c r="C20" s="316"/>
      <c r="D20" s="317" t="s">
        <v>110</v>
      </c>
      <c r="E20" s="317" t="s">
        <v>2808</v>
      </c>
      <c r="F20" s="87" t="s">
        <v>111</v>
      </c>
      <c r="G20" s="88" t="s">
        <v>2809</v>
      </c>
      <c r="H20" s="89"/>
      <c r="I20" s="90"/>
      <c r="J20" s="90"/>
      <c r="K20" s="91"/>
      <c r="L20" s="92" t="s">
        <v>2749</v>
      </c>
      <c r="M20" s="90"/>
      <c r="N20" s="90"/>
      <c r="O20" s="90"/>
      <c r="P20" s="91"/>
      <c r="Q20" s="86" t="s">
        <v>94</v>
      </c>
      <c r="R20" s="86" t="s">
        <v>83</v>
      </c>
      <c r="S20" s="86" t="s">
        <v>104</v>
      </c>
      <c r="T20" s="86" t="s">
        <v>105</v>
      </c>
      <c r="U20" s="86" t="s">
        <v>94</v>
      </c>
      <c r="V20" s="100" t="s">
        <v>2810</v>
      </c>
      <c r="W20" s="95" t="s">
        <v>2731</v>
      </c>
      <c r="X20" s="96"/>
      <c r="Y20" s="96"/>
      <c r="Z20" s="96" t="s">
        <v>2811</v>
      </c>
      <c r="AA20" s="96" t="s">
        <v>110</v>
      </c>
      <c r="AB20" s="96" t="s">
        <v>74</v>
      </c>
      <c r="AC20" s="95" t="s">
        <v>2777</v>
      </c>
      <c r="AD20" s="95" t="s">
        <v>2778</v>
      </c>
      <c r="AE20" s="95" t="s">
        <v>2743</v>
      </c>
      <c r="AF20" s="95" t="s">
        <v>2735</v>
      </c>
      <c r="AG20" s="95" t="str">
        <f aca="false">IF(OR($AT20="",$AT20=$F20),$U20,IF($AT20=$G20,SUBSTITUTE(SUBSTITUTE($AT20,"GPIO3_","GPIO_"),".0",""),IF($AT20=$H20,$Q20,IF($AT20=$I20,$R20,IF($AT20=$J20,$S20,IF($AT20=$K20,$T20,"INVALID"))))))</f>
        <v>RSVD0</v>
      </c>
      <c r="AH20" s="97"/>
      <c r="AI20" s="98" t="str">
        <f aca="false">IF(AND(OR($AV20="Int PU",$AV20="Int PD"),OR(AND($BC20&lt;&gt;"",$BC20&lt;&gt;"0"),AND($BD20&lt;&gt;"",$BD20&lt;&gt;"0"))),"INVALID",IF(OR($AT20=$F20,$AV20="Int PD"),"PULL_DOWN",IF(OR($AV20="Int PU",AND($AH20="YES",OR($BC20="",$BC20="0"),OR($BD20="",$BD20="0"),OR($AU20="Input",$AU20="Bidirectional"))),"PULL_UP","NORMAL")))</f>
        <v>PULL_DOWN</v>
      </c>
      <c r="AJ20" s="98" t="str">
        <f aca="false">IF($AU20="Input", "TRISTATE", IF($AV20="Z","TRISTATE",IF($AT20=$F20,"TRISTATE","NORMAL")))</f>
        <v>TRISTATE</v>
      </c>
      <c r="AK20" s="98" t="str">
        <f aca="false">IF(OR($AT20=$F20,$AU20="Output"),"DISABLE","ENABLE")</f>
        <v>DISABLE</v>
      </c>
      <c r="AL20" s="112" t="str">
        <f aca="false">IF($AT20&lt;&gt;$G20,"N/A",IF($AV20="Drive 1", "1", IF($AV20="Drive 0", "0", "")))</f>
        <v>N/A</v>
      </c>
      <c r="AM20" s="99" t="b">
        <f aca="false">TRUE()</f>
        <v>1</v>
      </c>
      <c r="AN20" s="99" t="b">
        <f aca="false">TRUE()</f>
        <v>1</v>
      </c>
      <c r="AO20" s="99" t="b">
        <f aca="false">TRUE()</f>
        <v>1</v>
      </c>
      <c r="AP20" s="99" t="b">
        <f aca="false">TRUE()</f>
        <v>1</v>
      </c>
      <c r="AQ20" s="99" t="b">
        <f aca="false">TRUE()</f>
        <v>1</v>
      </c>
      <c r="AR20" s="99" t="b">
        <f aca="false">TRUE()</f>
        <v>1</v>
      </c>
      <c r="AS20" s="100" t="str">
        <f aca="false">IF(AND($AM20:$AR20), "VALID", "INVALID")</f>
        <v>VALID</v>
      </c>
      <c r="AT20" s="101" t="s">
        <v>111</v>
      </c>
      <c r="AU20" s="102" t="s">
        <v>79</v>
      </c>
      <c r="AV20" s="103"/>
      <c r="AW20" s="104"/>
      <c r="AX20" s="104"/>
      <c r="AY20" s="104"/>
      <c r="AZ20" s="110" t="s">
        <v>85</v>
      </c>
      <c r="BA20" s="103" t="s">
        <v>85</v>
      </c>
      <c r="BB20" s="104"/>
      <c r="BC20" s="103"/>
      <c r="BD20" s="103"/>
      <c r="BE20" s="105"/>
      <c r="BF20" s="104"/>
      <c r="BG20" s="320"/>
      <c r="BH20" s="20"/>
      <c r="BI20" s="1" t="s">
        <v>2808</v>
      </c>
      <c r="BJ20" s="1" t="s">
        <v>2812</v>
      </c>
      <c r="BK20" s="109"/>
    </row>
    <row r="21" customFormat="false" ht="12.75" hidden="true" customHeight="true" outlineLevel="0" collapsed="false">
      <c r="A21" s="315"/>
      <c r="B21" s="316"/>
      <c r="C21" s="316"/>
      <c r="D21" s="86" t="s">
        <v>112</v>
      </c>
      <c r="E21" s="317" t="s">
        <v>2813</v>
      </c>
      <c r="F21" s="87" t="s">
        <v>113</v>
      </c>
      <c r="G21" s="88"/>
      <c r="H21" s="89" t="s">
        <v>112</v>
      </c>
      <c r="I21" s="90"/>
      <c r="J21" s="90"/>
      <c r="K21" s="91"/>
      <c r="L21" s="92"/>
      <c r="M21" s="90" t="s">
        <v>2729</v>
      </c>
      <c r="N21" s="90"/>
      <c r="O21" s="90"/>
      <c r="P21" s="91"/>
      <c r="Q21" s="93"/>
      <c r="R21" s="93"/>
      <c r="S21" s="93"/>
      <c r="T21" s="93"/>
      <c r="U21" s="93"/>
      <c r="V21" s="100" t="s">
        <v>2814</v>
      </c>
      <c r="W21" s="95" t="s">
        <v>2731</v>
      </c>
      <c r="X21" s="96"/>
      <c r="Y21" s="96"/>
      <c r="Z21" s="96"/>
      <c r="AA21" s="96"/>
      <c r="AB21" s="96"/>
      <c r="AC21" s="95" t="s">
        <v>2741</v>
      </c>
      <c r="AD21" s="95" t="s">
        <v>2742</v>
      </c>
      <c r="AE21" s="95" t="s">
        <v>2743</v>
      </c>
      <c r="AF21" s="95" t="s">
        <v>2735</v>
      </c>
      <c r="AG21" s="97"/>
      <c r="AH21" s="97"/>
      <c r="AI21" s="98" t="str">
        <f aca="false">IF(AND(OR($AV21="Int PU",$AV21="Int PD"),OR(AND($BC21&lt;&gt;"",$BC21&lt;&gt;"0"),AND($BD21&lt;&gt;"",$BD21&lt;&gt;"0"))),"INVALID",IF(OR($AT21=$F21,$AV21="Int PD"),"PULL_DOWN",IF(OR($AV21="Int PU",AND($AH21="YES",OR($BC21="",$BC21="0"),OR($BD21="",$BD21="0"),OR($AU21="Input",$AU21="Bidirectional"))),"PULL_UP","NORMAL")))</f>
        <v>NORMAL</v>
      </c>
      <c r="AJ21" s="98" t="str">
        <f aca="false">IF($AU21="Input", "TRISTATE", IF($AV21="Z","TRISTATE",IF($AT21=$F21,"TRISTATE","NORMAL")))</f>
        <v>TRISTATE</v>
      </c>
      <c r="AK21" s="98" t="str">
        <f aca="false">IF(OR($AT21=$F21,$AU21="Output"),"DISABLE","ENABLE")</f>
        <v>ENABLE</v>
      </c>
      <c r="AL21" s="97"/>
      <c r="AM21" s="99" t="b">
        <f aca="false">TRUE()</f>
        <v>1</v>
      </c>
      <c r="AN21" s="99" t="b">
        <f aca="false">TRUE()</f>
        <v>1</v>
      </c>
      <c r="AO21" s="99" t="b">
        <f aca="false">TRUE()</f>
        <v>1</v>
      </c>
      <c r="AP21" s="99" t="b">
        <f aca="false">TRUE()</f>
        <v>1</v>
      </c>
      <c r="AQ21" s="99" t="b">
        <f aca="false">TRUE()</f>
        <v>1</v>
      </c>
      <c r="AR21" s="99" t="b">
        <f aca="false">TRUE()</f>
        <v>1</v>
      </c>
      <c r="AS21" s="100" t="str">
        <f aca="false">IF(AND($AM21:$AR21), "VALID", "INVALID")</f>
        <v>VALID</v>
      </c>
      <c r="AT21" s="101" t="s">
        <v>112</v>
      </c>
      <c r="AU21" s="102" t="s">
        <v>2736</v>
      </c>
      <c r="AV21" s="103"/>
      <c r="AW21" s="104"/>
      <c r="AX21" s="104"/>
      <c r="AY21" s="104"/>
      <c r="AZ21" s="110" t="s">
        <v>85</v>
      </c>
      <c r="BA21" s="103" t="s">
        <v>85</v>
      </c>
      <c r="BB21" s="104"/>
      <c r="BC21" s="103" t="s">
        <v>2815</v>
      </c>
      <c r="BD21" s="103"/>
      <c r="BE21" s="105"/>
      <c r="BF21" s="104"/>
      <c r="BG21" s="318" t="s">
        <v>2816</v>
      </c>
      <c r="BH21" s="321"/>
      <c r="BI21" s="1" t="s">
        <v>2813</v>
      </c>
      <c r="BJ21" s="1" t="s">
        <v>2817</v>
      </c>
      <c r="BK21" s="109"/>
    </row>
    <row r="22" customFormat="false" ht="12.75" hidden="false" customHeight="true" outlineLevel="0" collapsed="false">
      <c r="A22" s="323" t="n">
        <v>240</v>
      </c>
      <c r="B22" s="324" t="s">
        <v>2818</v>
      </c>
      <c r="C22" s="324" t="s">
        <v>2818</v>
      </c>
      <c r="D22" s="86" t="s">
        <v>114</v>
      </c>
      <c r="E22" s="86" t="s">
        <v>2819</v>
      </c>
      <c r="F22" s="87" t="s">
        <v>115</v>
      </c>
      <c r="G22" s="88" t="s">
        <v>2820</v>
      </c>
      <c r="H22" s="89"/>
      <c r="I22" s="90"/>
      <c r="J22" s="90"/>
      <c r="K22" s="91"/>
      <c r="L22" s="92" t="s">
        <v>2749</v>
      </c>
      <c r="M22" s="90"/>
      <c r="N22" s="90"/>
      <c r="O22" s="90"/>
      <c r="P22" s="91"/>
      <c r="Q22" s="86" t="s">
        <v>94</v>
      </c>
      <c r="R22" s="86" t="s">
        <v>83</v>
      </c>
      <c r="S22" s="86" t="s">
        <v>104</v>
      </c>
      <c r="T22" s="86" t="s">
        <v>105</v>
      </c>
      <c r="U22" s="86" t="s">
        <v>94</v>
      </c>
      <c r="V22" s="100" t="s">
        <v>2821</v>
      </c>
      <c r="W22" s="95" t="s">
        <v>2731</v>
      </c>
      <c r="X22" s="96" t="s">
        <v>2822</v>
      </c>
      <c r="Y22" s="96"/>
      <c r="Z22" s="96" t="s">
        <v>2823</v>
      </c>
      <c r="AA22" s="96" t="s">
        <v>114</v>
      </c>
      <c r="AB22" s="96" t="s">
        <v>74</v>
      </c>
      <c r="AC22" s="95" t="s">
        <v>2741</v>
      </c>
      <c r="AD22" s="95" t="s">
        <v>2742</v>
      </c>
      <c r="AE22" s="95" t="s">
        <v>2743</v>
      </c>
      <c r="AF22" s="95" t="s">
        <v>2760</v>
      </c>
      <c r="AG22" s="95" t="str">
        <f aca="false">IF(OR($AT22="",$AT22=$F22),$U22,IF($AT22=$G22,SUBSTITUTE(SUBSTITUTE($AT22,"GPIO3_","GPIO_"),".0",""),IF($AT22=$H22,$Q22,IF($AT22=$I22,$R22,IF($AT22=$J22,$S22,IF($AT22=$K22,$T22,"INVALID"))))))</f>
        <v>GPIO_PEE4</v>
      </c>
      <c r="AH22" s="97"/>
      <c r="AI22" s="98" t="str">
        <f aca="false">IF(AND(OR($AV22="Int PU",$AV22="Int PD"),OR(AND($BC22&lt;&gt;"",$BC22&lt;&gt;"0"),AND($BD22&lt;&gt;"",$BD22&lt;&gt;"0"))),"INVALID",IF(OR($AT22=$F22,$AV22="Int PD"),"PULL_DOWN",IF(OR($AV22="Int PU",AND($AH22="YES",OR($BC22="",$BC22="0"),OR($BD22="",$BD22="0"),OR($AU22="Input",$AU22="Bidirectional"))),"PULL_UP","NORMAL")))</f>
        <v>NORMAL</v>
      </c>
      <c r="AJ22" s="98" t="str">
        <f aca="false">IF($AU22="Input", "TRISTATE", IF($AV22="Z","TRISTATE",IF($AT22=$F22,"TRISTATE","NORMAL")))</f>
        <v>TRISTATE</v>
      </c>
      <c r="AK22" s="98" t="str">
        <f aca="false">IF(OR($AT22=$F22,$AU22="Output"),"DISABLE","ENABLE")</f>
        <v>ENABLE</v>
      </c>
      <c r="AL22" s="112" t="str">
        <f aca="false">IF($AT22&lt;&gt;$G22,"N/A",IF($AV22="Drive 1", "1", IF($AV22="Drive 0", "0", "")))</f>
        <v/>
      </c>
      <c r="AM22" s="99" t="b">
        <f aca="false">TRUE()</f>
        <v>1</v>
      </c>
      <c r="AN22" s="99" t="b">
        <f aca="false">TRUE()</f>
        <v>1</v>
      </c>
      <c r="AO22" s="99" t="b">
        <f aca="false">TRUE()</f>
        <v>1</v>
      </c>
      <c r="AP22" s="99" t="b">
        <f aca="false">TRUE()</f>
        <v>1</v>
      </c>
      <c r="AQ22" s="99" t="b">
        <f aca="false">TRUE()</f>
        <v>1</v>
      </c>
      <c r="AR22" s="99" t="b">
        <f aca="false">TRUE()</f>
        <v>1</v>
      </c>
      <c r="AS22" s="100" t="str">
        <f aca="false">IF(AND($AM22:$AR22), "VALID", "INVALID")</f>
        <v>VALID</v>
      </c>
      <c r="AT22" s="101" t="s">
        <v>2820</v>
      </c>
      <c r="AU22" s="102" t="s">
        <v>2736</v>
      </c>
      <c r="AV22" s="103"/>
      <c r="AW22" s="103" t="s">
        <v>89</v>
      </c>
      <c r="AX22" s="104"/>
      <c r="AY22" s="104"/>
      <c r="AZ22" s="110" t="s">
        <v>85</v>
      </c>
      <c r="BA22" s="103" t="s">
        <v>85</v>
      </c>
      <c r="BB22" s="104"/>
      <c r="BC22" s="103" t="s">
        <v>2824</v>
      </c>
      <c r="BD22" s="103"/>
      <c r="BE22" s="105"/>
      <c r="BF22" s="104"/>
      <c r="BG22" s="318" t="s">
        <v>2825</v>
      </c>
      <c r="BH22" s="322" t="s">
        <v>2826</v>
      </c>
      <c r="BI22" s="1" t="s">
        <v>2819</v>
      </c>
      <c r="BJ22" s="1" t="s">
        <v>2827</v>
      </c>
      <c r="BK22" s="109"/>
    </row>
    <row r="23" customFormat="false" ht="12.75" hidden="false" customHeight="true" outlineLevel="0" collapsed="false">
      <c r="A23" s="323" t="n">
        <v>94</v>
      </c>
      <c r="B23" s="324" t="s">
        <v>116</v>
      </c>
      <c r="C23" s="324" t="s">
        <v>116</v>
      </c>
      <c r="D23" s="86" t="s">
        <v>116</v>
      </c>
      <c r="E23" s="86" t="s">
        <v>2828</v>
      </c>
      <c r="F23" s="87" t="s">
        <v>118</v>
      </c>
      <c r="G23" s="88" t="s">
        <v>2829</v>
      </c>
      <c r="H23" s="89" t="s">
        <v>116</v>
      </c>
      <c r="I23" s="90"/>
      <c r="J23" s="90"/>
      <c r="K23" s="91"/>
      <c r="L23" s="92" t="s">
        <v>2749</v>
      </c>
      <c r="M23" s="90" t="s">
        <v>2749</v>
      </c>
      <c r="N23" s="90"/>
      <c r="O23" s="90"/>
      <c r="P23" s="91"/>
      <c r="Q23" s="86" t="s">
        <v>117</v>
      </c>
      <c r="R23" s="86" t="s">
        <v>83</v>
      </c>
      <c r="S23" s="86" t="s">
        <v>104</v>
      </c>
      <c r="T23" s="86" t="s">
        <v>105</v>
      </c>
      <c r="U23" s="86" t="s">
        <v>83</v>
      </c>
      <c r="V23" s="113" t="s">
        <v>2830</v>
      </c>
      <c r="W23" s="95" t="s">
        <v>2731</v>
      </c>
      <c r="X23" s="96" t="s">
        <v>2831</v>
      </c>
      <c r="Y23" s="96"/>
      <c r="Z23" s="96" t="s">
        <v>2832</v>
      </c>
      <c r="AA23" s="96" t="s">
        <v>116</v>
      </c>
      <c r="AB23" s="96" t="s">
        <v>74</v>
      </c>
      <c r="AC23" s="95" t="s">
        <v>2741</v>
      </c>
      <c r="AD23" s="95" t="s">
        <v>2742</v>
      </c>
      <c r="AE23" s="95" t="s">
        <v>2743</v>
      </c>
      <c r="AF23" s="95" t="s">
        <v>2735</v>
      </c>
      <c r="AG23" s="95" t="str">
        <f aca="false">IF(OR($AT23="",$AT23=$F23),$U23,IF($AT23=$G23,SUBSTITUTE(SUBSTITUTE($AT23,"GPIO3_","GPIO_"),".0",""),IF($AT23=$H23,$Q23,IF($AT23=$I23,$R23,IF($AT23=$J23,$S23,IF($AT23=$K23,$T23,"INVALID"))))))</f>
        <v>HDMI</v>
      </c>
      <c r="AH23" s="97"/>
      <c r="AI23" s="98" t="str">
        <f aca="false">IF(AND(OR($AV23="Int PU",$AV23="Int PD"),OR(AND($BC23&lt;&gt;"",$BC23&lt;&gt;"0"),AND($BD23&lt;&gt;"",$BD23&lt;&gt;"0"))),"INVALID",IF(OR($AT23=$F23,$AV23="Int PD"),"PULL_DOWN",IF(OR($AV23="Int PU",AND($AH23="YES",OR($BC23="",$BC23="0"),OR($BD23="",$BD23="0"),OR($AU23="Input",$AU23="Bidirectional"))),"PULL_UP","NORMAL")))</f>
        <v>NORMAL</v>
      </c>
      <c r="AJ23" s="98" t="str">
        <f aca="false">IF($AU23="Input", "TRISTATE", IF($AV23="Z","TRISTATE",IF($AT23=$F23,"TRISTATE","NORMAL")))</f>
        <v>NORMAL</v>
      </c>
      <c r="AK23" s="98" t="str">
        <f aca="false">IF(OR($AT23=$F23,$AU23="Output"),"DISABLE","ENABLE")</f>
        <v>ENABLE</v>
      </c>
      <c r="AL23" s="112" t="str">
        <f aca="false">IF($AT23&lt;&gt;$G23,"N/A",IF($AV23="Drive 1", "1", IF($AV23="Drive 0", "0", "")))</f>
        <v>N/A</v>
      </c>
      <c r="AM23" s="99" t="b">
        <f aca="false">TRUE()</f>
        <v>1</v>
      </c>
      <c r="AN23" s="99" t="b">
        <f aca="false">TRUE()</f>
        <v>1</v>
      </c>
      <c r="AO23" s="99" t="b">
        <f aca="false">TRUE()</f>
        <v>1</v>
      </c>
      <c r="AP23" s="99" t="b">
        <f aca="false">TRUE()</f>
        <v>1</v>
      </c>
      <c r="AQ23" s="99" t="b">
        <f aca="false">TRUE()</f>
        <v>1</v>
      </c>
      <c r="AR23" s="99" t="b">
        <f aca="false">TRUE()</f>
        <v>1</v>
      </c>
      <c r="AS23" s="100" t="str">
        <f aca="false">IF(AND($AM23:$AR23), "VALID", "INVALID")</f>
        <v>VALID</v>
      </c>
      <c r="AT23" s="101" t="s">
        <v>116</v>
      </c>
      <c r="AU23" s="102" t="s">
        <v>2833</v>
      </c>
      <c r="AV23" s="103"/>
      <c r="AW23" s="103" t="s">
        <v>2834</v>
      </c>
      <c r="AX23" s="104"/>
      <c r="AY23" s="104"/>
      <c r="AZ23" s="110" t="s">
        <v>434</v>
      </c>
      <c r="BA23" s="103" t="s">
        <v>85</v>
      </c>
      <c r="BB23" s="104"/>
      <c r="BC23" s="103"/>
      <c r="BD23" s="103"/>
      <c r="BE23" s="105"/>
      <c r="BF23" s="104"/>
      <c r="BG23" s="320" t="s">
        <v>2835</v>
      </c>
      <c r="BH23" s="321" t="s">
        <v>2835</v>
      </c>
      <c r="BI23" s="1" t="s">
        <v>2828</v>
      </c>
      <c r="BJ23" s="1" t="s">
        <v>2836</v>
      </c>
      <c r="BK23" s="109"/>
    </row>
    <row r="24" s="85" customFormat="true" ht="18" hidden="false" customHeight="true" outlineLevel="0" collapsed="false">
      <c r="A24" s="315"/>
      <c r="B24" s="316"/>
      <c r="C24" s="316"/>
      <c r="D24" s="115" t="s">
        <v>119</v>
      </c>
      <c r="E24" s="116" t="s">
        <v>120</v>
      </c>
      <c r="F24" s="74"/>
      <c r="G24" s="76"/>
      <c r="H24" s="76"/>
      <c r="I24" s="76"/>
      <c r="J24" s="76"/>
      <c r="K24" s="76"/>
      <c r="L24" s="74"/>
      <c r="M24" s="74"/>
      <c r="N24" s="74"/>
      <c r="O24" s="74"/>
      <c r="P24" s="74"/>
      <c r="Q24" s="74"/>
      <c r="R24" s="74"/>
      <c r="S24" s="74"/>
      <c r="T24" s="74"/>
      <c r="U24" s="74"/>
      <c r="V24" s="74"/>
      <c r="W24" s="74"/>
      <c r="X24" s="77"/>
      <c r="Y24" s="77"/>
      <c r="Z24" s="77"/>
      <c r="AA24" s="77"/>
      <c r="AB24" s="77"/>
      <c r="AC24" s="78"/>
      <c r="AD24" s="78"/>
      <c r="AE24" s="78"/>
      <c r="AF24" s="78"/>
      <c r="AG24" s="78"/>
      <c r="AH24" s="78"/>
      <c r="AI24" s="78"/>
      <c r="AJ24" s="78"/>
      <c r="AK24" s="78"/>
      <c r="AL24" s="78"/>
      <c r="AM24" s="78"/>
      <c r="AN24" s="78"/>
      <c r="AO24" s="78"/>
      <c r="AP24" s="78"/>
      <c r="AQ24" s="78"/>
      <c r="AR24" s="78"/>
      <c r="AS24" s="78"/>
      <c r="AT24" s="79"/>
      <c r="AU24" s="79"/>
      <c r="AV24" s="80"/>
      <c r="AW24" s="80"/>
      <c r="AX24" s="80"/>
      <c r="AY24" s="80"/>
      <c r="AZ24" s="80"/>
      <c r="BA24" s="80"/>
      <c r="BB24" s="80"/>
      <c r="BC24" s="80"/>
      <c r="BD24" s="80"/>
      <c r="BE24" s="80"/>
      <c r="BF24" s="81" t="s">
        <v>76</v>
      </c>
      <c r="BG24" s="79"/>
      <c r="BH24" s="83" t="s">
        <v>119</v>
      </c>
      <c r="BI24" s="83" t="s">
        <v>120</v>
      </c>
      <c r="BJ24" s="325"/>
      <c r="BK24" s="83"/>
    </row>
    <row r="25" customFormat="false" ht="12.75" hidden="false" customHeight="true" outlineLevel="0" collapsed="false">
      <c r="A25" s="326" t="n">
        <v>126</v>
      </c>
      <c r="B25" s="324" t="s">
        <v>2837</v>
      </c>
      <c r="C25" s="324" t="s">
        <v>2837</v>
      </c>
      <c r="D25" s="86" t="s">
        <v>121</v>
      </c>
      <c r="E25" s="86" t="s">
        <v>2838</v>
      </c>
      <c r="F25" s="87" t="s">
        <v>123</v>
      </c>
      <c r="G25" s="88" t="s">
        <v>2839</v>
      </c>
      <c r="H25" s="89" t="s">
        <v>121</v>
      </c>
      <c r="I25" s="90"/>
      <c r="J25" s="90"/>
      <c r="K25" s="91"/>
      <c r="L25" s="92" t="s">
        <v>2749</v>
      </c>
      <c r="M25" s="90" t="s">
        <v>2749</v>
      </c>
      <c r="N25" s="90"/>
      <c r="O25" s="90"/>
      <c r="P25" s="91"/>
      <c r="Q25" s="86" t="s">
        <v>122</v>
      </c>
      <c r="R25" s="86" t="s">
        <v>83</v>
      </c>
      <c r="S25" s="86" t="s">
        <v>104</v>
      </c>
      <c r="T25" s="86" t="s">
        <v>105</v>
      </c>
      <c r="U25" s="86" t="s">
        <v>83</v>
      </c>
      <c r="V25" s="94" t="s">
        <v>2840</v>
      </c>
      <c r="W25" s="95" t="s">
        <v>2841</v>
      </c>
      <c r="X25" s="96"/>
      <c r="Y25" s="96"/>
      <c r="Z25" s="96" t="s">
        <v>2842</v>
      </c>
      <c r="AA25" s="96" t="s">
        <v>121</v>
      </c>
      <c r="AB25" s="96" t="s">
        <v>119</v>
      </c>
      <c r="AC25" s="95" t="s">
        <v>2741</v>
      </c>
      <c r="AD25" s="95" t="s">
        <v>2742</v>
      </c>
      <c r="AE25" s="95" t="s">
        <v>2743</v>
      </c>
      <c r="AF25" s="95" t="s">
        <v>2760</v>
      </c>
      <c r="AG25" s="95" t="str">
        <f aca="false">IF(OR($AT25="",$AT25=$F25),$U25,IF($AT25=$G25,SUBSTITUTE(SUBSTITUTE($AT25,"GPIO3_","GPIO_"),".0",""),IF($AT25=$H25,$Q25,IF($AT25=$I25,$R25,IF($AT25=$J25,$S25,IF($AT25=$K25,$T25,"INVALID"))))))</f>
        <v>GPIO_PCC0</v>
      </c>
      <c r="AH25" s="97"/>
      <c r="AI25" s="98" t="str">
        <f aca="false">IF(AND(OR($AV25="Int PU",$AV25="Int PD"),OR(AND($BC25&lt;&gt;"",$BC25&lt;&gt;"0"),AND($BD25&lt;&gt;"",$BD25&lt;&gt;"0"))),"INVALID",IF(OR($AT25=$F25,$AV25="Int PD"),"PULL_DOWN",IF(OR($AV25="Int PU",AND($AH25="YES",OR($BC25="",$BC25="0"),OR($BD25="",$BD25="0"),OR($AU25="Input",$AU25="Bidirectional"))),"PULL_UP","NORMAL")))</f>
        <v>NORMAL</v>
      </c>
      <c r="AJ25" s="98" t="str">
        <f aca="false">IF($AU25="Input", "TRISTATE", IF($AV25="Z","TRISTATE",IF($AT25=$F25,"TRISTATE","NORMAL")))</f>
        <v>NORMAL</v>
      </c>
      <c r="AK25" s="98" t="str">
        <f aca="false">IF(OR($AT25=$F25,$AU25="Output"),"DISABLE","ENABLE")</f>
        <v>DISABLE</v>
      </c>
      <c r="AL25" s="112" t="str">
        <f aca="false">IF($AT25&lt;&gt;$G25,"N/A",IF($AV25="Drive 1", "1", IF($AV25="Drive 0", "0", "")))</f>
        <v>0</v>
      </c>
      <c r="AM25" s="99" t="b">
        <f aca="false">TRUE()</f>
        <v>1</v>
      </c>
      <c r="AN25" s="99" t="b">
        <f aca="false">TRUE()</f>
        <v>1</v>
      </c>
      <c r="AO25" s="99" t="b">
        <f aca="false">TRUE()</f>
        <v>1</v>
      </c>
      <c r="AP25" s="99" t="b">
        <f aca="false">TRUE()</f>
        <v>1</v>
      </c>
      <c r="AQ25" s="99" t="b">
        <f aca="false">TRUE()</f>
        <v>1</v>
      </c>
      <c r="AR25" s="99" t="b">
        <f aca="false">TRUE()</f>
        <v>1</v>
      </c>
      <c r="AS25" s="100" t="str">
        <f aca="false">IF(AND($AM25:$AR25), "VALID", "INVALID")</f>
        <v>VALID</v>
      </c>
      <c r="AT25" s="101" t="s">
        <v>2839</v>
      </c>
      <c r="AU25" s="102" t="s">
        <v>2744</v>
      </c>
      <c r="AV25" s="103" t="s">
        <v>2843</v>
      </c>
      <c r="AW25" s="104"/>
      <c r="AX25" s="104"/>
      <c r="AY25" s="103" t="s">
        <v>124</v>
      </c>
      <c r="AZ25" s="110" t="s">
        <v>85</v>
      </c>
      <c r="BA25" s="103" t="s">
        <v>85</v>
      </c>
      <c r="BB25" s="104"/>
      <c r="BC25" s="103"/>
      <c r="BD25" s="103"/>
      <c r="BE25" s="105"/>
      <c r="BF25" s="104"/>
      <c r="BG25" s="320" t="s">
        <v>2844</v>
      </c>
      <c r="BH25" s="322" t="s">
        <v>2845</v>
      </c>
      <c r="BI25" s="1" t="s">
        <v>2838</v>
      </c>
      <c r="BJ25" s="1" t="s">
        <v>2846</v>
      </c>
      <c r="BK25" s="109"/>
    </row>
    <row r="26" customFormat="false" ht="12.75" hidden="false" customHeight="true" outlineLevel="0" collapsed="false">
      <c r="A26" s="326" t="n">
        <v>127</v>
      </c>
      <c r="B26" s="324" t="s">
        <v>2847</v>
      </c>
      <c r="C26" s="324" t="s">
        <v>2847</v>
      </c>
      <c r="D26" s="86" t="s">
        <v>125</v>
      </c>
      <c r="E26" s="86" t="s">
        <v>2848</v>
      </c>
      <c r="F26" s="87" t="s">
        <v>126</v>
      </c>
      <c r="G26" s="88" t="s">
        <v>2849</v>
      </c>
      <c r="H26" s="89" t="s">
        <v>2850</v>
      </c>
      <c r="I26" s="90"/>
      <c r="J26" s="90"/>
      <c r="K26" s="91"/>
      <c r="L26" s="92" t="s">
        <v>2749</v>
      </c>
      <c r="M26" s="90" t="s">
        <v>2749</v>
      </c>
      <c r="N26" s="90"/>
      <c r="O26" s="90"/>
      <c r="P26" s="91"/>
      <c r="Q26" s="86" t="s">
        <v>122</v>
      </c>
      <c r="R26" s="86" t="s">
        <v>83</v>
      </c>
      <c r="S26" s="86" t="s">
        <v>104</v>
      </c>
      <c r="T26" s="86" t="s">
        <v>105</v>
      </c>
      <c r="U26" s="86" t="s">
        <v>83</v>
      </c>
      <c r="V26" s="100" t="s">
        <v>2851</v>
      </c>
      <c r="W26" s="95" t="s">
        <v>2841</v>
      </c>
      <c r="X26" s="96"/>
      <c r="Y26" s="96"/>
      <c r="Z26" s="96" t="s">
        <v>2852</v>
      </c>
      <c r="AA26" s="96" t="s">
        <v>125</v>
      </c>
      <c r="AB26" s="96" t="s">
        <v>119</v>
      </c>
      <c r="AC26" s="95" t="s">
        <v>2741</v>
      </c>
      <c r="AD26" s="95" t="s">
        <v>2742</v>
      </c>
      <c r="AE26" s="95" t="s">
        <v>2743</v>
      </c>
      <c r="AF26" s="95" t="s">
        <v>2760</v>
      </c>
      <c r="AG26" s="95" t="str">
        <f aca="false">IF(OR($AT26="",$AT26=$F26),$U26,IF($AT26=$G26,SUBSTITUTE(SUBSTITUTE($AT26,"GPIO3_","GPIO_"),".0",""),IF($AT26=$H26,$Q26,IF($AT26=$I26,$R26,IF($AT26=$J26,$S26,IF($AT26=$K26,$T26,"INVALID"))))))</f>
        <v>GPIO_PCC1</v>
      </c>
      <c r="AH26" s="97"/>
      <c r="AI26" s="98" t="str">
        <f aca="false">IF(AND(OR($AV26="Int PU",$AV26="Int PD"),OR(AND($BC26&lt;&gt;"",$BC26&lt;&gt;"0"),AND($BD26&lt;&gt;"",$BD26&lt;&gt;"0"))),"INVALID",IF(OR($AT26=$F26,$AV26="Int PD"),"PULL_DOWN",IF(OR($AV26="Int PU",AND($AH26="YES",OR($BC26="",$BC26="0"),OR($BD26="",$BD26="0"),OR($AU26="Input",$AU26="Bidirectional"))),"PULL_UP","NORMAL")))</f>
        <v>NORMAL</v>
      </c>
      <c r="AJ26" s="98" t="str">
        <f aca="false">IF($AU26="Input", "TRISTATE", IF($AV26="Z","TRISTATE",IF($AT26=$F26,"TRISTATE","NORMAL")))</f>
        <v>NORMAL</v>
      </c>
      <c r="AK26" s="98" t="str">
        <f aca="false">IF(OR($AT26=$F26,$AU26="Output"),"DISABLE","ENABLE")</f>
        <v>DISABLE</v>
      </c>
      <c r="AL26" s="112" t="str">
        <f aca="false">IF($AT26&lt;&gt;$G26,"N/A",IF($AV26="Drive 1", "1", IF($AV26="Drive 0", "0", "")))</f>
        <v>1</v>
      </c>
      <c r="AM26" s="99" t="b">
        <f aca="false">TRUE()</f>
        <v>1</v>
      </c>
      <c r="AN26" s="99" t="b">
        <f aca="false">TRUE()</f>
        <v>1</v>
      </c>
      <c r="AO26" s="99" t="b">
        <f aca="false">TRUE()</f>
        <v>1</v>
      </c>
      <c r="AP26" s="99" t="b">
        <f aca="false">TRUE()</f>
        <v>1</v>
      </c>
      <c r="AQ26" s="99" t="b">
        <f aca="false">TRUE()</f>
        <v>1</v>
      </c>
      <c r="AR26" s="99" t="b">
        <f aca="false">TRUE()</f>
        <v>1</v>
      </c>
      <c r="AS26" s="100" t="str">
        <f aca="false">IF(AND($AM26:$AR26), "VALID", "INVALID")</f>
        <v>VALID</v>
      </c>
      <c r="AT26" s="101" t="s">
        <v>2849</v>
      </c>
      <c r="AU26" s="102" t="s">
        <v>2744</v>
      </c>
      <c r="AV26" s="103" t="s">
        <v>2785</v>
      </c>
      <c r="AW26" s="104"/>
      <c r="AX26" s="104"/>
      <c r="AY26" s="103" t="s">
        <v>124</v>
      </c>
      <c r="AZ26" s="110" t="s">
        <v>85</v>
      </c>
      <c r="BA26" s="103" t="s">
        <v>85</v>
      </c>
      <c r="BB26" s="104"/>
      <c r="BC26" s="103"/>
      <c r="BD26" s="103"/>
      <c r="BE26" s="105"/>
      <c r="BF26" s="104"/>
      <c r="BG26" s="327" t="s">
        <v>2853</v>
      </c>
      <c r="BH26" s="322" t="s">
        <v>2854</v>
      </c>
      <c r="BI26" s="1" t="s">
        <v>2848</v>
      </c>
      <c r="BJ26" s="1" t="s">
        <v>2855</v>
      </c>
      <c r="BK26" s="109"/>
    </row>
    <row r="27" customFormat="false" ht="12.75" hidden="false" customHeight="true" outlineLevel="0" collapsed="false">
      <c r="A27" s="326" t="n">
        <v>128</v>
      </c>
      <c r="B27" s="324" t="s">
        <v>2856</v>
      </c>
      <c r="C27" s="324" t="s">
        <v>2856</v>
      </c>
      <c r="D27" s="86" t="s">
        <v>127</v>
      </c>
      <c r="E27" s="86" t="s">
        <v>2857</v>
      </c>
      <c r="F27" s="87" t="s">
        <v>128</v>
      </c>
      <c r="G27" s="88" t="s">
        <v>2858</v>
      </c>
      <c r="H27" s="89" t="s">
        <v>2859</v>
      </c>
      <c r="I27" s="90"/>
      <c r="J27" s="90"/>
      <c r="K27" s="91"/>
      <c r="L27" s="92" t="s">
        <v>2749</v>
      </c>
      <c r="M27" s="90" t="s">
        <v>2749</v>
      </c>
      <c r="N27" s="90"/>
      <c r="O27" s="90"/>
      <c r="P27" s="91"/>
      <c r="Q27" s="86" t="s">
        <v>122</v>
      </c>
      <c r="R27" s="86" t="s">
        <v>83</v>
      </c>
      <c r="S27" s="86" t="s">
        <v>104</v>
      </c>
      <c r="T27" s="86" t="s">
        <v>105</v>
      </c>
      <c r="U27" s="86" t="s">
        <v>83</v>
      </c>
      <c r="V27" s="100" t="s">
        <v>2860</v>
      </c>
      <c r="W27" s="95" t="s">
        <v>2841</v>
      </c>
      <c r="X27" s="96"/>
      <c r="Y27" s="96"/>
      <c r="Z27" s="96" t="s">
        <v>2861</v>
      </c>
      <c r="AA27" s="96" t="s">
        <v>127</v>
      </c>
      <c r="AB27" s="96" t="s">
        <v>119</v>
      </c>
      <c r="AC27" s="95" t="s">
        <v>2741</v>
      </c>
      <c r="AD27" s="95" t="s">
        <v>2742</v>
      </c>
      <c r="AE27" s="95" t="s">
        <v>2743</v>
      </c>
      <c r="AF27" s="95" t="s">
        <v>2760</v>
      </c>
      <c r="AG27" s="95" t="str">
        <f aca="false">IF(OR($AT27="",$AT27=$F27),$U27,IF($AT27=$G27,SUBSTITUTE(SUBSTITUTE($AT27,"GPIO3_","GPIO_"),".0",""),IF($AT27=$H27,$Q27,IF($AT27=$I27,$R27,IF($AT27=$J27,$S27,IF($AT27=$K27,$T27,"INVALID"))))))</f>
        <v>GPIO_PCC2</v>
      </c>
      <c r="AH27" s="97"/>
      <c r="AI27" s="98" t="str">
        <f aca="false">IF(AND(OR($AV27="Int PU",$AV27="Int PD"),OR(AND($BC27&lt;&gt;"",$BC27&lt;&gt;"0"),AND($BD27&lt;&gt;"",$BD27&lt;&gt;"0"))),"INVALID",IF(OR($AT27=$F27,$AV27="Int PD"),"PULL_DOWN",IF(OR($AV27="Int PU",AND($AH27="YES",OR($BC27="",$BC27="0"),OR($BD27="",$BD27="0"),OR($AU27="Input",$AU27="Bidirectional"))),"PULL_UP","NORMAL")))</f>
        <v>NORMAL</v>
      </c>
      <c r="AJ27" s="98" t="str">
        <f aca="false">IF($AU27="Input", "TRISTATE", IF($AV27="Z","TRISTATE",IF($AT27=$F27,"TRISTATE","NORMAL")))</f>
        <v>NORMAL</v>
      </c>
      <c r="AK27" s="98" t="str">
        <f aca="false">IF(OR($AT27=$F27,$AU27="Output"),"DISABLE","ENABLE")</f>
        <v>DISABLE</v>
      </c>
      <c r="AL27" s="112" t="str">
        <f aca="false">IF($AT27&lt;&gt;$G27,"N/A",IF($AV27="Drive 1", "1", IF($AV27="Drive 0", "0", "")))</f>
        <v>0</v>
      </c>
      <c r="AM27" s="99" t="b">
        <f aca="false">TRUE()</f>
        <v>1</v>
      </c>
      <c r="AN27" s="99" t="b">
        <f aca="false">TRUE()</f>
        <v>1</v>
      </c>
      <c r="AO27" s="99" t="b">
        <f aca="false">TRUE()</f>
        <v>1</v>
      </c>
      <c r="AP27" s="99" t="b">
        <f aca="false">TRUE()</f>
        <v>1</v>
      </c>
      <c r="AQ27" s="99" t="b">
        <f aca="false">TRUE()</f>
        <v>1</v>
      </c>
      <c r="AR27" s="99" t="b">
        <f aca="false">TRUE()</f>
        <v>1</v>
      </c>
      <c r="AS27" s="100" t="str">
        <f aca="false">IF(AND($AM27:$AR27), "VALID", "INVALID")</f>
        <v>VALID</v>
      </c>
      <c r="AT27" s="101" t="s">
        <v>2858</v>
      </c>
      <c r="AU27" s="102" t="s">
        <v>2744</v>
      </c>
      <c r="AV27" s="103" t="s">
        <v>2843</v>
      </c>
      <c r="AW27" s="104"/>
      <c r="AX27" s="104"/>
      <c r="AY27" s="103" t="s">
        <v>124</v>
      </c>
      <c r="AZ27" s="110" t="s">
        <v>85</v>
      </c>
      <c r="BA27" s="103" t="s">
        <v>85</v>
      </c>
      <c r="BB27" s="104"/>
      <c r="BC27" s="103"/>
      <c r="BD27" s="103"/>
      <c r="BE27" s="105"/>
      <c r="BF27" s="104"/>
      <c r="BG27" s="320" t="s">
        <v>2862</v>
      </c>
      <c r="BH27" s="322" t="s">
        <v>2863</v>
      </c>
      <c r="BI27" s="1" t="s">
        <v>2857</v>
      </c>
      <c r="BJ27" s="1" t="s">
        <v>2864</v>
      </c>
      <c r="BK27" s="109"/>
    </row>
    <row r="28" customFormat="false" ht="12.75" hidden="false" customHeight="true" outlineLevel="0" collapsed="false">
      <c r="A28" s="323" t="n">
        <v>130</v>
      </c>
      <c r="B28" s="324" t="s">
        <v>2865</v>
      </c>
      <c r="C28" s="324" t="s">
        <v>2865</v>
      </c>
      <c r="D28" s="86" t="s">
        <v>129</v>
      </c>
      <c r="E28" s="86" t="s">
        <v>2866</v>
      </c>
      <c r="F28" s="87" t="s">
        <v>130</v>
      </c>
      <c r="G28" s="88" t="s">
        <v>2867</v>
      </c>
      <c r="H28" s="89" t="s">
        <v>129</v>
      </c>
      <c r="I28" s="90"/>
      <c r="J28" s="90"/>
      <c r="K28" s="91"/>
      <c r="L28" s="92" t="s">
        <v>2749</v>
      </c>
      <c r="M28" s="90" t="s">
        <v>2749</v>
      </c>
      <c r="N28" s="90"/>
      <c r="O28" s="90"/>
      <c r="P28" s="91"/>
      <c r="Q28" s="86" t="s">
        <v>122</v>
      </c>
      <c r="R28" s="86" t="s">
        <v>83</v>
      </c>
      <c r="S28" s="86" t="s">
        <v>104</v>
      </c>
      <c r="T28" s="86" t="s">
        <v>105</v>
      </c>
      <c r="U28" s="86" t="s">
        <v>83</v>
      </c>
      <c r="V28" s="100" t="s">
        <v>2868</v>
      </c>
      <c r="W28" s="95" t="s">
        <v>2841</v>
      </c>
      <c r="X28" s="96" t="s">
        <v>2869</v>
      </c>
      <c r="Y28" s="96"/>
      <c r="Z28" s="96" t="s">
        <v>2870</v>
      </c>
      <c r="AA28" s="96" t="s">
        <v>129</v>
      </c>
      <c r="AB28" s="96" t="s">
        <v>119</v>
      </c>
      <c r="AC28" s="95" t="s">
        <v>2741</v>
      </c>
      <c r="AD28" s="95" t="s">
        <v>2742</v>
      </c>
      <c r="AE28" s="95" t="s">
        <v>2743</v>
      </c>
      <c r="AF28" s="95" t="s">
        <v>2735</v>
      </c>
      <c r="AG28" s="95" t="str">
        <f aca="false">IF(OR($AT28="",$AT28=$F28),$U28,IF($AT28=$G28,SUBSTITUTE(SUBSTITUTE($AT28,"GPIO3_","GPIO_"),".0",""),IF($AT28=$H28,$Q28,IF($AT28=$I28,$R28,IF($AT28=$J28,$S28,IF($AT28=$K28,$T28,"INVALID"))))))</f>
        <v>GPIO_PCC3</v>
      </c>
      <c r="AH28" s="97"/>
      <c r="AI28" s="98" t="str">
        <f aca="false">IF(AND(OR($AV28="Int PU",$AV28="Int PD"),OR(AND($BC28&lt;&gt;"",$BC28&lt;&gt;"0"),AND($BD28&lt;&gt;"",$BD28&lt;&gt;"0"))),"INVALID",IF(OR($AT28=$F28,$AV28="Int PD"),"PULL_DOWN",IF(OR($AV28="Int PU",AND($AH28="YES",OR($BC28="",$BC28="0"),OR($BD28="",$BD28="0"),OR($AU28="Input",$AU28="Bidirectional"))),"PULL_UP","NORMAL")))</f>
        <v>NORMAL</v>
      </c>
      <c r="AJ28" s="98" t="str">
        <f aca="false">IF($AU28="Input", "TRISTATE", IF($AV28="Z","TRISTATE",IF($AT28=$F28,"TRISTATE","NORMAL")))</f>
        <v>NORMAL</v>
      </c>
      <c r="AK28" s="98" t="str">
        <f aca="false">IF(OR($AT28=$F28,$AU28="Output"),"DISABLE","ENABLE")</f>
        <v>DISABLE</v>
      </c>
      <c r="AL28" s="112" t="str">
        <f aca="false">IF($AT28&lt;&gt;$G28,"N/A",IF($AV28="Drive 1", "1", IF($AV28="Drive 0", "0", "")))</f>
        <v>0</v>
      </c>
      <c r="AM28" s="99" t="b">
        <f aca="false">TRUE()</f>
        <v>1</v>
      </c>
      <c r="AN28" s="99" t="b">
        <f aca="false">TRUE()</f>
        <v>1</v>
      </c>
      <c r="AO28" s="99" t="b">
        <f aca="false">TRUE()</f>
        <v>1</v>
      </c>
      <c r="AP28" s="99" t="b">
        <f aca="false">TRUE()</f>
        <v>1</v>
      </c>
      <c r="AQ28" s="99" t="b">
        <f aca="false">TRUE()</f>
        <v>1</v>
      </c>
      <c r="AR28" s="99" t="b">
        <f aca="false">TRUE()</f>
        <v>1</v>
      </c>
      <c r="AS28" s="100" t="str">
        <f aca="false">IF(AND($AM28:$AR28), "VALID", "INVALID")</f>
        <v>VALID</v>
      </c>
      <c r="AT28" s="101" t="s">
        <v>2867</v>
      </c>
      <c r="AU28" s="102" t="s">
        <v>2744</v>
      </c>
      <c r="AV28" s="103" t="s">
        <v>2843</v>
      </c>
      <c r="AW28" s="103" t="s">
        <v>89</v>
      </c>
      <c r="AX28" s="104"/>
      <c r="AY28" s="103" t="s">
        <v>124</v>
      </c>
      <c r="AZ28" s="110" t="s">
        <v>85</v>
      </c>
      <c r="BA28" s="103" t="s">
        <v>85</v>
      </c>
      <c r="BB28" s="104"/>
      <c r="BC28" s="103"/>
      <c r="BD28" s="103"/>
      <c r="BE28" s="105"/>
      <c r="BF28" s="104"/>
      <c r="BG28" s="328" t="s">
        <v>2871</v>
      </c>
      <c r="BH28" s="322" t="s">
        <v>2872</v>
      </c>
      <c r="BI28" s="1" t="s">
        <v>2866</v>
      </c>
      <c r="BJ28" s="1" t="s">
        <v>2873</v>
      </c>
      <c r="BK28" s="109"/>
    </row>
    <row r="29" customFormat="false" ht="12.75" hidden="true" customHeight="true" outlineLevel="0" collapsed="false">
      <c r="A29" s="315"/>
      <c r="B29" s="316"/>
      <c r="C29" s="316"/>
      <c r="D29" s="317" t="s">
        <v>131</v>
      </c>
      <c r="E29" s="317" t="s">
        <v>2874</v>
      </c>
      <c r="F29" s="87" t="s">
        <v>134</v>
      </c>
      <c r="G29" s="88" t="s">
        <v>2875</v>
      </c>
      <c r="H29" s="89" t="s">
        <v>2876</v>
      </c>
      <c r="I29" s="90"/>
      <c r="J29" s="90"/>
      <c r="K29" s="91"/>
      <c r="L29" s="92" t="s">
        <v>2749</v>
      </c>
      <c r="M29" s="90" t="s">
        <v>81</v>
      </c>
      <c r="N29" s="90" t="s">
        <v>81</v>
      </c>
      <c r="O29" s="90"/>
      <c r="P29" s="91"/>
      <c r="Q29" s="86" t="s">
        <v>132</v>
      </c>
      <c r="R29" s="86" t="s">
        <v>133</v>
      </c>
      <c r="S29" s="86" t="s">
        <v>104</v>
      </c>
      <c r="T29" s="86" t="s">
        <v>105</v>
      </c>
      <c r="U29" s="86" t="s">
        <v>104</v>
      </c>
      <c r="V29" s="100" t="s">
        <v>2877</v>
      </c>
      <c r="W29" s="95" t="s">
        <v>2841</v>
      </c>
      <c r="X29" s="96"/>
      <c r="Y29" s="96"/>
      <c r="Z29" s="96" t="s">
        <v>2878</v>
      </c>
      <c r="AA29" s="96" t="s">
        <v>131</v>
      </c>
      <c r="AB29" s="96" t="s">
        <v>119</v>
      </c>
      <c r="AC29" s="95" t="s">
        <v>2741</v>
      </c>
      <c r="AD29" s="95" t="s">
        <v>2742</v>
      </c>
      <c r="AE29" s="95" t="s">
        <v>2743</v>
      </c>
      <c r="AF29" s="95" t="s">
        <v>2735</v>
      </c>
      <c r="AG29" s="95" t="str">
        <f aca="false">IF(OR($AT29="",$AT29=$F29),$U29,IF($AT29=$G29,SUBSTITUTE(SUBSTITUTE($AT29,"GPIO3_","GPIO_"),".0",""),IF($AT29=$H29,$Q29,IF($AT29=$I29,$R29,IF($AT29=$J29,$S29,IF($AT29=$K29,$T29,"INVALID"))))))</f>
        <v>GP</v>
      </c>
      <c r="AH29" s="97"/>
      <c r="AI29" s="98" t="str">
        <f aca="false">IF(AND(OR($AV29="Int PU",$AV29="Int PD"),OR(AND($BC29&lt;&gt;"",$BC29&lt;&gt;"0"),AND($BD29&lt;&gt;"",$BD29&lt;&gt;"0"))),"INVALID",IF(OR($AT29=$F29,$AV29="Int PD"),"PULL_DOWN",IF(OR($AV29="Int PU",AND($AH29="YES",OR($BC29="",$BC29="0"),OR($BD29="",$BD29="0"),OR($AU29="Input",$AU29="Bidirectional"))),"PULL_UP","NORMAL")))</f>
        <v>NORMAL</v>
      </c>
      <c r="AJ29" s="98" t="str">
        <f aca="false">IF($AU29="Input", "TRISTATE", IF($AV29="Z","TRISTATE",IF($AT29=$F29,"TRISTATE","NORMAL")))</f>
        <v>TRISTATE</v>
      </c>
      <c r="AK29" s="98" t="str">
        <f aca="false">IF(OR($AT29=$F29,$AU29="Output"),"DISABLE","ENABLE")</f>
        <v>DISABLE</v>
      </c>
      <c r="AL29" s="112" t="str">
        <f aca="false">IF($AT29&lt;&gt;$G29,"N/A",IF($AV29="Drive 1", "1", IF($AV29="Drive 0", "0", "")))</f>
        <v>N/A</v>
      </c>
      <c r="AM29" s="99" t="b">
        <f aca="false">TRUE()</f>
        <v>1</v>
      </c>
      <c r="AN29" s="99" t="b">
        <f aca="false">TRUE()</f>
        <v>1</v>
      </c>
      <c r="AO29" s="99" t="b">
        <f aca="false">TRUE()</f>
        <v>1</v>
      </c>
      <c r="AP29" s="99" t="b">
        <f aca="false">TRUE()</f>
        <v>1</v>
      </c>
      <c r="AQ29" s="99" t="b">
        <f aca="false">TRUE()</f>
        <v>1</v>
      </c>
      <c r="AR29" s="99" t="b">
        <f aca="false">TRUE()</f>
        <v>1</v>
      </c>
      <c r="AS29" s="100" t="str">
        <f aca="false">IF(AND($AM29:$AR29), "VALID", "INVALID")</f>
        <v>VALID</v>
      </c>
      <c r="AT29" s="101" t="s">
        <v>2876</v>
      </c>
      <c r="AU29" s="102" t="s">
        <v>2744</v>
      </c>
      <c r="AV29" s="103" t="s">
        <v>2879</v>
      </c>
      <c r="AW29" s="104"/>
      <c r="AX29" s="104"/>
      <c r="AY29" s="104"/>
      <c r="AZ29" s="110" t="s">
        <v>434</v>
      </c>
      <c r="BA29" s="103" t="s">
        <v>85</v>
      </c>
      <c r="BB29" s="104"/>
      <c r="BC29" s="103"/>
      <c r="BD29" s="103"/>
      <c r="BE29" s="105"/>
      <c r="BF29" s="104"/>
      <c r="BG29" s="320" t="s">
        <v>2880</v>
      </c>
      <c r="BH29" s="321"/>
      <c r="BI29" s="1" t="s">
        <v>2874</v>
      </c>
      <c r="BJ29" s="1" t="s">
        <v>2881</v>
      </c>
      <c r="BK29" s="109"/>
    </row>
    <row r="30" customFormat="false" ht="12.75" hidden="false" customHeight="true" outlineLevel="0" collapsed="false">
      <c r="A30" s="323" t="n">
        <v>236</v>
      </c>
      <c r="B30" s="324" t="s">
        <v>2882</v>
      </c>
      <c r="C30" s="324" t="s">
        <v>2883</v>
      </c>
      <c r="D30" s="86" t="s">
        <v>135</v>
      </c>
      <c r="E30" s="86" t="s">
        <v>2884</v>
      </c>
      <c r="F30" s="87" t="s">
        <v>138</v>
      </c>
      <c r="G30" s="88" t="s">
        <v>2885</v>
      </c>
      <c r="H30" s="89" t="s">
        <v>2886</v>
      </c>
      <c r="I30" s="90"/>
      <c r="J30" s="90"/>
      <c r="K30" s="91"/>
      <c r="L30" s="92" t="s">
        <v>2749</v>
      </c>
      <c r="M30" s="90" t="s">
        <v>81</v>
      </c>
      <c r="N30" s="90" t="s">
        <v>81</v>
      </c>
      <c r="O30" s="90"/>
      <c r="P30" s="91"/>
      <c r="Q30" s="86" t="s">
        <v>136</v>
      </c>
      <c r="R30" s="86" t="s">
        <v>137</v>
      </c>
      <c r="S30" s="86" t="s">
        <v>104</v>
      </c>
      <c r="T30" s="86" t="s">
        <v>105</v>
      </c>
      <c r="U30" s="86" t="s">
        <v>104</v>
      </c>
      <c r="V30" s="100" t="s">
        <v>2887</v>
      </c>
      <c r="W30" s="95" t="s">
        <v>2841</v>
      </c>
      <c r="X30" s="96"/>
      <c r="Y30" s="96"/>
      <c r="Z30" s="96" t="s">
        <v>2888</v>
      </c>
      <c r="AA30" s="96" t="s">
        <v>135</v>
      </c>
      <c r="AB30" s="96" t="s">
        <v>119</v>
      </c>
      <c r="AC30" s="95" t="s">
        <v>2741</v>
      </c>
      <c r="AD30" s="95" t="s">
        <v>2742</v>
      </c>
      <c r="AE30" s="95" t="s">
        <v>2743</v>
      </c>
      <c r="AF30" s="95" t="s">
        <v>2760</v>
      </c>
      <c r="AG30" s="95" t="str">
        <f aca="false">IF(OR($AT30="",$AT30=$F30),$U30,IF($AT30=$G30,SUBSTITUTE(SUBSTITUTE($AT30,"GPIO3_","GPIO_"),".0",""),IF($AT30=$H30,$Q30,IF($AT30=$I30,$R30,IF($AT30=$J30,$S30,IF($AT30=$K30,$T30,"INVALID"))))))</f>
        <v>UARTC</v>
      </c>
      <c r="AH30" s="97"/>
      <c r="AI30" s="98" t="str">
        <f aca="false">IF(AND(OR($AV30="Int PU",$AV30="Int PD"),OR(AND($BC30&lt;&gt;"",$BC30&lt;&gt;"0"),AND($BD30&lt;&gt;"",$BD30&lt;&gt;"0"))),"INVALID",IF(OR($AT30=$F30,$AV30="Int PD"),"PULL_DOWN",IF(OR($AV30="Int PU",AND($AH30="YES",OR($BC30="",$BC30="0"),OR($BD30="",$BD30="0"),OR($AU30="Input",$AU30="Bidirectional"))),"PULL_UP","NORMAL")))</f>
        <v>NORMAL</v>
      </c>
      <c r="AJ30" s="98" t="str">
        <f aca="false">IF($AU30="Input", "TRISTATE", IF($AV30="Z","TRISTATE",IF($AT30=$F30,"TRISTATE","NORMAL")))</f>
        <v>NORMAL</v>
      </c>
      <c r="AK30" s="98" t="str">
        <f aca="false">IF(OR($AT30=$F30,$AU30="Output"),"DISABLE","ENABLE")</f>
        <v>DISABLE</v>
      </c>
      <c r="AL30" s="112" t="str">
        <f aca="false">IF($AT30&lt;&gt;$G30,"N/A",IF($AV30="Drive 1", "1", IF($AV30="Drive 0", "0", "")))</f>
        <v>N/A</v>
      </c>
      <c r="AM30" s="99" t="b">
        <f aca="false">TRUE()</f>
        <v>1</v>
      </c>
      <c r="AN30" s="99" t="b">
        <f aca="false">TRUE()</f>
        <v>1</v>
      </c>
      <c r="AO30" s="99" t="b">
        <f aca="false">TRUE()</f>
        <v>1</v>
      </c>
      <c r="AP30" s="99" t="b">
        <f aca="false">TRUE()</f>
        <v>1</v>
      </c>
      <c r="AQ30" s="99" t="b">
        <f aca="false">TRUE()</f>
        <v>1</v>
      </c>
      <c r="AR30" s="99" t="b">
        <f aca="false">TRUE()</f>
        <v>1</v>
      </c>
      <c r="AS30" s="100" t="str">
        <f aca="false">IF(AND($AM30:$AR30), "VALID", "INVALID")</f>
        <v>VALID</v>
      </c>
      <c r="AT30" s="101" t="s">
        <v>2886</v>
      </c>
      <c r="AU30" s="102" t="s">
        <v>2744</v>
      </c>
      <c r="AV30" s="103"/>
      <c r="AW30" s="104"/>
      <c r="AX30" s="104"/>
      <c r="AY30" s="104"/>
      <c r="AZ30" s="110" t="s">
        <v>85</v>
      </c>
      <c r="BA30" s="103" t="s">
        <v>85</v>
      </c>
      <c r="BB30" s="104"/>
      <c r="BC30" s="103"/>
      <c r="BD30" s="103"/>
      <c r="BE30" s="105"/>
      <c r="BF30" s="104"/>
      <c r="BG30" s="320" t="s">
        <v>2889</v>
      </c>
      <c r="BH30" s="329" t="s">
        <v>2890</v>
      </c>
      <c r="BI30" s="1" t="s">
        <v>2884</v>
      </c>
      <c r="BJ30" s="1" t="s">
        <v>2891</v>
      </c>
      <c r="BK30" s="109"/>
    </row>
    <row r="31" customFormat="false" ht="12.75" hidden="false" customHeight="true" outlineLevel="0" collapsed="false">
      <c r="A31" s="323" t="n">
        <v>238</v>
      </c>
      <c r="B31" s="324" t="s">
        <v>2892</v>
      </c>
      <c r="C31" s="324" t="s">
        <v>2893</v>
      </c>
      <c r="D31" s="86" t="s">
        <v>139</v>
      </c>
      <c r="E31" s="86" t="s">
        <v>2894</v>
      </c>
      <c r="F31" s="87" t="s">
        <v>140</v>
      </c>
      <c r="G31" s="88" t="s">
        <v>2895</v>
      </c>
      <c r="H31" s="89" t="s">
        <v>2896</v>
      </c>
      <c r="I31" s="90"/>
      <c r="J31" s="90"/>
      <c r="K31" s="91"/>
      <c r="L31" s="92" t="s">
        <v>2749</v>
      </c>
      <c r="M31" s="90" t="s">
        <v>2729</v>
      </c>
      <c r="N31" s="90" t="s">
        <v>2729</v>
      </c>
      <c r="O31" s="90"/>
      <c r="P31" s="91"/>
      <c r="Q31" s="86" t="s">
        <v>136</v>
      </c>
      <c r="R31" s="86" t="s">
        <v>137</v>
      </c>
      <c r="S31" s="86" t="s">
        <v>104</v>
      </c>
      <c r="T31" s="86" t="s">
        <v>105</v>
      </c>
      <c r="U31" s="86" t="s">
        <v>104</v>
      </c>
      <c r="V31" s="100" t="s">
        <v>2897</v>
      </c>
      <c r="W31" s="95" t="s">
        <v>2841</v>
      </c>
      <c r="X31" s="96"/>
      <c r="Y31" s="96"/>
      <c r="Z31" s="96" t="s">
        <v>2898</v>
      </c>
      <c r="AA31" s="96" t="s">
        <v>139</v>
      </c>
      <c r="AB31" s="96" t="s">
        <v>119</v>
      </c>
      <c r="AC31" s="95" t="s">
        <v>2741</v>
      </c>
      <c r="AD31" s="95" t="s">
        <v>2742</v>
      </c>
      <c r="AE31" s="95" t="s">
        <v>2743</v>
      </c>
      <c r="AF31" s="95" t="s">
        <v>2760</v>
      </c>
      <c r="AG31" s="95" t="str">
        <f aca="false">IF(OR($AT31="",$AT31=$F31),$U31,IF($AT31=$G31,SUBSTITUTE(SUBSTITUTE($AT31,"GPIO3_","GPIO_"),".0",""),IF($AT31=$H31,$Q31,IF($AT31=$I31,$R31,IF($AT31=$J31,$S31,IF($AT31=$K31,$T31,"INVALID"))))))</f>
        <v>UARTC</v>
      </c>
      <c r="AH31" s="97"/>
      <c r="AI31" s="98" t="str">
        <f aca="false">IF(AND(OR($AV31="Int PU",$AV31="Int PD"),OR(AND($BC31&lt;&gt;"",$BC31&lt;&gt;"0"),AND($BD31&lt;&gt;"",$BD31&lt;&gt;"0"))),"INVALID",IF(OR($AT31=$F31,$AV31="Int PD"),"PULL_DOWN",IF(OR($AV31="Int PU",AND($AH31="YES",OR($BC31="",$BC31="0"),OR($BD31="",$BD31="0"),OR($AU31="Input",$AU31="Bidirectional"))),"PULL_UP","NORMAL")))</f>
        <v>NORMAL</v>
      </c>
      <c r="AJ31" s="98" t="str">
        <f aca="false">IF($AU31="Input", "TRISTATE", IF($AV31="Z","TRISTATE",IF($AT31=$F31,"TRISTATE","NORMAL")))</f>
        <v>TRISTATE</v>
      </c>
      <c r="AK31" s="98" t="str">
        <f aca="false">IF(OR($AT31=$F31,$AU31="Output"),"DISABLE","ENABLE")</f>
        <v>ENABLE</v>
      </c>
      <c r="AL31" s="112" t="str">
        <f aca="false">IF($AT31&lt;&gt;$G31,"N/A",IF($AV31="Drive 1", "1", IF($AV31="Drive 0", "0", "")))</f>
        <v>N/A</v>
      </c>
      <c r="AM31" s="99" t="b">
        <f aca="false">TRUE()</f>
        <v>1</v>
      </c>
      <c r="AN31" s="99" t="b">
        <f aca="false">TRUE()</f>
        <v>1</v>
      </c>
      <c r="AO31" s="99" t="b">
        <f aca="false">TRUE()</f>
        <v>1</v>
      </c>
      <c r="AP31" s="99" t="b">
        <f aca="false">TRUE()</f>
        <v>1</v>
      </c>
      <c r="AQ31" s="99" t="b">
        <f aca="false">TRUE()</f>
        <v>1</v>
      </c>
      <c r="AR31" s="99" t="b">
        <f aca="false">TRUE()</f>
        <v>1</v>
      </c>
      <c r="AS31" s="100" t="str">
        <f aca="false">IF(AND($AM31:$AR31), "VALID", "INVALID")</f>
        <v>VALID</v>
      </c>
      <c r="AT31" s="101" t="s">
        <v>2896</v>
      </c>
      <c r="AU31" s="102" t="s">
        <v>2736</v>
      </c>
      <c r="AV31" s="103"/>
      <c r="AW31" s="104"/>
      <c r="AX31" s="104"/>
      <c r="AY31" s="104"/>
      <c r="AZ31" s="110" t="s">
        <v>85</v>
      </c>
      <c r="BA31" s="103" t="s">
        <v>85</v>
      </c>
      <c r="BB31" s="104"/>
      <c r="BC31" s="103"/>
      <c r="BD31" s="103"/>
      <c r="BE31" s="105"/>
      <c r="BF31" s="104"/>
      <c r="BG31" s="320" t="s">
        <v>2899</v>
      </c>
      <c r="BH31" s="329"/>
      <c r="BI31" s="1" t="s">
        <v>2894</v>
      </c>
      <c r="BJ31" s="1" t="s">
        <v>2900</v>
      </c>
      <c r="BK31" s="109"/>
    </row>
    <row r="32" customFormat="false" ht="12.75" hidden="false" customHeight="true" outlineLevel="0" collapsed="false">
      <c r="A32" s="323" t="n">
        <v>185</v>
      </c>
      <c r="B32" s="324" t="s">
        <v>2901</v>
      </c>
      <c r="C32" s="324" t="s">
        <v>2901</v>
      </c>
      <c r="D32" s="86" t="s">
        <v>141</v>
      </c>
      <c r="E32" s="86" t="s">
        <v>2902</v>
      </c>
      <c r="F32" s="87" t="s">
        <v>143</v>
      </c>
      <c r="G32" s="88" t="s">
        <v>2903</v>
      </c>
      <c r="H32" s="89" t="s">
        <v>2904</v>
      </c>
      <c r="I32" s="90"/>
      <c r="J32" s="90"/>
      <c r="K32" s="91"/>
      <c r="L32" s="92" t="s">
        <v>2749</v>
      </c>
      <c r="M32" s="90" t="s">
        <v>2749</v>
      </c>
      <c r="N32" s="90"/>
      <c r="O32" s="90"/>
      <c r="P32" s="91"/>
      <c r="Q32" s="86" t="s">
        <v>142</v>
      </c>
      <c r="R32" s="86" t="s">
        <v>83</v>
      </c>
      <c r="S32" s="86" t="s">
        <v>104</v>
      </c>
      <c r="T32" s="86" t="s">
        <v>105</v>
      </c>
      <c r="U32" s="86" t="s">
        <v>83</v>
      </c>
      <c r="V32" s="100" t="s">
        <v>2905</v>
      </c>
      <c r="W32" s="95" t="s">
        <v>2841</v>
      </c>
      <c r="X32" s="96"/>
      <c r="Y32" s="96"/>
      <c r="Z32" s="96" t="s">
        <v>2906</v>
      </c>
      <c r="AA32" s="96" t="s">
        <v>141</v>
      </c>
      <c r="AB32" s="96" t="s">
        <v>119</v>
      </c>
      <c r="AC32" s="95" t="s">
        <v>2741</v>
      </c>
      <c r="AD32" s="100" t="s">
        <v>2742</v>
      </c>
      <c r="AE32" s="95" t="s">
        <v>2743</v>
      </c>
      <c r="AF32" s="95" t="s">
        <v>2735</v>
      </c>
      <c r="AG32" s="95" t="str">
        <f aca="false">IF(OR($AT32="",$AT32=$F32),$U32,IF($AT32=$G32,SUBSTITUTE(SUBSTITUTE($AT32,"GPIO3_","GPIO_"),".0",""),IF($AT32=$H32,$Q32,IF($AT32=$I32,$R32,IF($AT32=$J32,$S32,IF($AT32=$K32,$T32,"INVALID"))))))</f>
        <v>I2C2</v>
      </c>
      <c r="AH32" s="97"/>
      <c r="AI32" s="98" t="str">
        <f aca="false">IF(AND(OR($AV32="Int PU",$AV32="Int PD"),OR(AND($BC32&lt;&gt;"",$BC32&lt;&gt;"0"),AND($BD32&lt;&gt;"",$BD32&lt;&gt;"0"))),"INVALID",IF(OR($AT32=$F32,$AV32="Int PD"),"PULL_DOWN",IF(OR($AV32="Int PU",AND($AH32="YES",OR($BC32="",$BC32="0"),OR($BD32="",$BD32="0"),OR($AU32="Input",$AU32="Bidirectional"))),"PULL_UP","NORMAL")))</f>
        <v>NORMAL</v>
      </c>
      <c r="AJ32" s="98" t="str">
        <f aca="false">IF($AU32="Input", "TRISTATE", IF($AV32="Z","TRISTATE",IF($AT32=$F32,"TRISTATE","NORMAL")))</f>
        <v>NORMAL</v>
      </c>
      <c r="AK32" s="98" t="str">
        <f aca="false">IF(OR($AT32=$F32,$AU32="Output"),"DISABLE","ENABLE")</f>
        <v>ENABLE</v>
      </c>
      <c r="AL32" s="112" t="str">
        <f aca="false">IF($AT32&lt;&gt;$G32,"N/A",IF($AV32="Drive 1", "1", IF($AV32="Drive 0", "0", "")))</f>
        <v>N/A</v>
      </c>
      <c r="AM32" s="99" t="b">
        <f aca="false">TRUE()</f>
        <v>1</v>
      </c>
      <c r="AN32" s="99" t="b">
        <f aca="false">TRUE()</f>
        <v>1</v>
      </c>
      <c r="AO32" s="99" t="b">
        <f aca="false">TRUE()</f>
        <v>1</v>
      </c>
      <c r="AP32" s="99" t="b">
        <f aca="false">TRUE()</f>
        <v>1</v>
      </c>
      <c r="AQ32" s="99" t="b">
        <f aca="false">TRUE()</f>
        <v>1</v>
      </c>
      <c r="AR32" s="99" t="b">
        <f aca="false">TRUE()</f>
        <v>1</v>
      </c>
      <c r="AS32" s="100" t="str">
        <f aca="false">IF(AND($AM32:$AR32), "VALID", "INVALID")</f>
        <v>VALID</v>
      </c>
      <c r="AT32" s="101" t="s">
        <v>2904</v>
      </c>
      <c r="AU32" s="102" t="s">
        <v>2833</v>
      </c>
      <c r="AV32" s="103"/>
      <c r="AW32" s="104"/>
      <c r="AX32" s="104"/>
      <c r="AY32" s="104"/>
      <c r="AZ32" s="110" t="s">
        <v>434</v>
      </c>
      <c r="BA32" s="103" t="s">
        <v>85</v>
      </c>
      <c r="BB32" s="104"/>
      <c r="BC32" s="103" t="s">
        <v>2907</v>
      </c>
      <c r="BD32" s="103"/>
      <c r="BE32" s="105"/>
      <c r="BF32" s="104"/>
      <c r="BG32" s="318" t="s">
        <v>2908</v>
      </c>
      <c r="BH32" s="321" t="s">
        <v>2909</v>
      </c>
      <c r="BI32" s="1" t="s">
        <v>2902</v>
      </c>
      <c r="BJ32" s="1" t="s">
        <v>2910</v>
      </c>
      <c r="BK32" s="109"/>
    </row>
    <row r="33" customFormat="false" ht="12.75" hidden="false" customHeight="true" outlineLevel="0" collapsed="false">
      <c r="A33" s="323" t="n">
        <v>187</v>
      </c>
      <c r="B33" s="324" t="s">
        <v>2911</v>
      </c>
      <c r="C33" s="324" t="s">
        <v>2911</v>
      </c>
      <c r="D33" s="86" t="s">
        <v>144</v>
      </c>
      <c r="E33" s="86" t="s">
        <v>2912</v>
      </c>
      <c r="F33" s="87" t="s">
        <v>145</v>
      </c>
      <c r="G33" s="88" t="s">
        <v>2913</v>
      </c>
      <c r="H33" s="89" t="s">
        <v>2914</v>
      </c>
      <c r="I33" s="90"/>
      <c r="J33" s="90"/>
      <c r="K33" s="91"/>
      <c r="L33" s="92" t="s">
        <v>2749</v>
      </c>
      <c r="M33" s="90" t="s">
        <v>2749</v>
      </c>
      <c r="N33" s="90"/>
      <c r="O33" s="90"/>
      <c r="P33" s="91"/>
      <c r="Q33" s="86" t="s">
        <v>142</v>
      </c>
      <c r="R33" s="86" t="s">
        <v>83</v>
      </c>
      <c r="S33" s="86" t="s">
        <v>104</v>
      </c>
      <c r="T33" s="86" t="s">
        <v>105</v>
      </c>
      <c r="U33" s="86" t="s">
        <v>83</v>
      </c>
      <c r="V33" s="100" t="s">
        <v>2915</v>
      </c>
      <c r="W33" s="95" t="s">
        <v>2841</v>
      </c>
      <c r="X33" s="96" t="s">
        <v>2916</v>
      </c>
      <c r="Y33" s="96"/>
      <c r="Z33" s="96" t="s">
        <v>2917</v>
      </c>
      <c r="AA33" s="96" t="s">
        <v>144</v>
      </c>
      <c r="AB33" s="96" t="s">
        <v>119</v>
      </c>
      <c r="AC33" s="95" t="s">
        <v>2741</v>
      </c>
      <c r="AD33" s="95" t="s">
        <v>2742</v>
      </c>
      <c r="AE33" s="95" t="s">
        <v>2743</v>
      </c>
      <c r="AF33" s="95" t="s">
        <v>2735</v>
      </c>
      <c r="AG33" s="95" t="str">
        <f aca="false">IF(OR($AT33="",$AT33=$F33),$U33,IF($AT33=$G33,SUBSTITUTE(SUBSTITUTE($AT33,"GPIO3_","GPIO_"),".0",""),IF($AT33=$H33,$Q33,IF($AT33=$I33,$R33,IF($AT33=$J33,$S33,IF($AT33=$K33,$T33,"INVALID"))))))</f>
        <v>I2C2</v>
      </c>
      <c r="AH33" s="97"/>
      <c r="AI33" s="98" t="str">
        <f aca="false">IF(AND(OR($AV33="Int PU",$AV33="Int PD"),OR(AND($BC33&lt;&gt;"",$BC33&lt;&gt;"0"),AND($BD33&lt;&gt;"",$BD33&lt;&gt;"0"))),"INVALID",IF(OR($AT33=$F33,$AV33="Int PD"),"PULL_DOWN",IF(OR($AV33="Int PU",AND($AH33="YES",OR($BC33="",$BC33="0"),OR($BD33="",$BD33="0"),OR($AU33="Input",$AU33="Bidirectional"))),"PULL_UP","NORMAL")))</f>
        <v>NORMAL</v>
      </c>
      <c r="AJ33" s="98" t="str">
        <f aca="false">IF($AU33="Input", "TRISTATE", IF($AV33="Z","TRISTATE",IF($AT33=$F33,"TRISTATE","NORMAL")))</f>
        <v>NORMAL</v>
      </c>
      <c r="AK33" s="98" t="str">
        <f aca="false">IF(OR($AT33=$F33,$AU33="Output"),"DISABLE","ENABLE")</f>
        <v>ENABLE</v>
      </c>
      <c r="AL33" s="112" t="str">
        <f aca="false">IF($AT33&lt;&gt;$G33,"N/A",IF($AV33="Drive 1", "1", IF($AV33="Drive 0", "0", "")))</f>
        <v>N/A</v>
      </c>
      <c r="AM33" s="99" t="b">
        <f aca="false">TRUE()</f>
        <v>1</v>
      </c>
      <c r="AN33" s="99" t="b">
        <f aca="false">TRUE()</f>
        <v>1</v>
      </c>
      <c r="AO33" s="99" t="b">
        <f aca="false">TRUE()</f>
        <v>1</v>
      </c>
      <c r="AP33" s="99" t="b">
        <f aca="false">TRUE()</f>
        <v>1</v>
      </c>
      <c r="AQ33" s="99" t="b">
        <f aca="false">TRUE()</f>
        <v>1</v>
      </c>
      <c r="AR33" s="99" t="b">
        <f aca="false">TRUE()</f>
        <v>1</v>
      </c>
      <c r="AS33" s="100" t="str">
        <f aca="false">IF(AND($AM33:$AR33), "VALID", "INVALID")</f>
        <v>VALID</v>
      </c>
      <c r="AT33" s="101" t="s">
        <v>2914</v>
      </c>
      <c r="AU33" s="102" t="s">
        <v>2833</v>
      </c>
      <c r="AV33" s="103"/>
      <c r="AW33" s="103" t="s">
        <v>89</v>
      </c>
      <c r="AX33" s="104"/>
      <c r="AY33" s="104"/>
      <c r="AZ33" s="110" t="s">
        <v>434</v>
      </c>
      <c r="BA33" s="103" t="s">
        <v>85</v>
      </c>
      <c r="BB33" s="104"/>
      <c r="BC33" s="103" t="s">
        <v>2907</v>
      </c>
      <c r="BD33" s="103"/>
      <c r="BE33" s="105"/>
      <c r="BF33" s="104"/>
      <c r="BG33" s="318" t="s">
        <v>2918</v>
      </c>
      <c r="BH33" s="321"/>
      <c r="BI33" s="1" t="s">
        <v>2912</v>
      </c>
      <c r="BJ33" s="1" t="s">
        <v>2919</v>
      </c>
      <c r="BK33" s="109"/>
    </row>
    <row r="34" customFormat="false" ht="12.75" hidden="false" customHeight="true" outlineLevel="0" collapsed="false">
      <c r="A34" s="323" t="n">
        <v>189</v>
      </c>
      <c r="B34" s="324" t="s">
        <v>2920</v>
      </c>
      <c r="C34" s="324" t="s">
        <v>2920</v>
      </c>
      <c r="D34" s="86" t="s">
        <v>146</v>
      </c>
      <c r="E34" s="86" t="s">
        <v>2921</v>
      </c>
      <c r="F34" s="87" t="s">
        <v>148</v>
      </c>
      <c r="G34" s="88" t="s">
        <v>2922</v>
      </c>
      <c r="H34" s="89" t="s">
        <v>2923</v>
      </c>
      <c r="I34" s="90"/>
      <c r="J34" s="90"/>
      <c r="K34" s="91"/>
      <c r="L34" s="92" t="s">
        <v>2749</v>
      </c>
      <c r="M34" s="90" t="s">
        <v>2749</v>
      </c>
      <c r="N34" s="90"/>
      <c r="O34" s="90"/>
      <c r="P34" s="91"/>
      <c r="Q34" s="86" t="s">
        <v>147</v>
      </c>
      <c r="R34" s="86" t="s">
        <v>83</v>
      </c>
      <c r="S34" s="86" t="s">
        <v>104</v>
      </c>
      <c r="T34" s="86" t="s">
        <v>105</v>
      </c>
      <c r="U34" s="86" t="s">
        <v>83</v>
      </c>
      <c r="V34" s="100" t="s">
        <v>2924</v>
      </c>
      <c r="W34" s="95" t="s">
        <v>2841</v>
      </c>
      <c r="X34" s="96"/>
      <c r="Y34" s="96"/>
      <c r="Z34" s="96" t="s">
        <v>2925</v>
      </c>
      <c r="AA34" s="96" t="s">
        <v>146</v>
      </c>
      <c r="AB34" s="96" t="s">
        <v>119</v>
      </c>
      <c r="AC34" s="95" t="s">
        <v>2741</v>
      </c>
      <c r="AD34" s="95" t="s">
        <v>2742</v>
      </c>
      <c r="AE34" s="95" t="s">
        <v>2743</v>
      </c>
      <c r="AF34" s="95" t="s">
        <v>2735</v>
      </c>
      <c r="AG34" s="95" t="str">
        <f aca="false">IF(OR($AT34="",$AT34=$F34),$U34,IF($AT34=$G34,SUBSTITUTE(SUBSTITUTE($AT34,"GPIO3_","GPIO_"),".0",""),IF($AT34=$H34,$Q34,IF($AT34=$I34,$R34,IF($AT34=$J34,$S34,IF($AT34=$K34,$T34,"INVALID"))))))</f>
        <v>I2C8</v>
      </c>
      <c r="AH34" s="97"/>
      <c r="AI34" s="98" t="str">
        <f aca="false">IF(AND(OR($AV34="Int PU",$AV34="Int PD"),OR(AND($BC34&lt;&gt;"",$BC34&lt;&gt;"0"),AND($BD34&lt;&gt;"",$BD34&lt;&gt;"0"))),"INVALID",IF(OR($AT34=$F34,$AV34="Int PD"),"PULL_DOWN",IF(OR($AV34="Int PU",AND($AH34="YES",OR($BC34="",$BC34="0"),OR($BD34="",$BD34="0"),OR($AU34="Input",$AU34="Bidirectional"))),"PULL_UP","NORMAL")))</f>
        <v>NORMAL</v>
      </c>
      <c r="AJ34" s="98" t="str">
        <f aca="false">IF($AU34="Input", "TRISTATE", IF($AV34="Z","TRISTATE",IF($AT34=$F34,"TRISTATE","NORMAL")))</f>
        <v>NORMAL</v>
      </c>
      <c r="AK34" s="98" t="str">
        <f aca="false">IF(OR($AT34=$F34,$AU34="Output"),"DISABLE","ENABLE")</f>
        <v>ENABLE</v>
      </c>
      <c r="AL34" s="112" t="str">
        <f aca="false">IF($AT34&lt;&gt;$G34,"N/A",IF($AV34="Drive 1", "1", IF($AV34="Drive 0", "0", "")))</f>
        <v>N/A</v>
      </c>
      <c r="AM34" s="99" t="b">
        <f aca="false">TRUE()</f>
        <v>1</v>
      </c>
      <c r="AN34" s="99" t="b">
        <f aca="false">TRUE()</f>
        <v>1</v>
      </c>
      <c r="AO34" s="99" t="b">
        <f aca="false">TRUE()</f>
        <v>1</v>
      </c>
      <c r="AP34" s="99" t="b">
        <f aca="false">TRUE()</f>
        <v>1</v>
      </c>
      <c r="AQ34" s="99" t="b">
        <f aca="false">TRUE()</f>
        <v>1</v>
      </c>
      <c r="AR34" s="99" t="b">
        <f aca="false">TRUE()</f>
        <v>1</v>
      </c>
      <c r="AS34" s="100" t="str">
        <f aca="false">IF(AND($AM34:$AR34), "VALID", "INVALID")</f>
        <v>VALID</v>
      </c>
      <c r="AT34" s="101" t="s">
        <v>2923</v>
      </c>
      <c r="AU34" s="102" t="s">
        <v>2833</v>
      </c>
      <c r="AV34" s="103"/>
      <c r="AW34" s="104"/>
      <c r="AX34" s="104"/>
      <c r="AY34" s="104"/>
      <c r="AZ34" s="110" t="s">
        <v>434</v>
      </c>
      <c r="BA34" s="103" t="s">
        <v>85</v>
      </c>
      <c r="BB34" s="104"/>
      <c r="BC34" s="103" t="s">
        <v>2907</v>
      </c>
      <c r="BD34" s="103"/>
      <c r="BE34" s="105"/>
      <c r="BF34" s="104"/>
      <c r="BG34" s="318" t="s">
        <v>2926</v>
      </c>
      <c r="BH34" s="321" t="s">
        <v>2927</v>
      </c>
      <c r="BI34" s="1" t="s">
        <v>2921</v>
      </c>
      <c r="BJ34" s="1" t="s">
        <v>2928</v>
      </c>
      <c r="BK34" s="109"/>
    </row>
    <row r="35" customFormat="false" ht="12.75" hidden="false" customHeight="true" outlineLevel="0" collapsed="false">
      <c r="A35" s="323" t="n">
        <v>191</v>
      </c>
      <c r="B35" s="324" t="s">
        <v>2929</v>
      </c>
      <c r="C35" s="324" t="s">
        <v>2929</v>
      </c>
      <c r="D35" s="86" t="s">
        <v>149</v>
      </c>
      <c r="E35" s="86" t="s">
        <v>2930</v>
      </c>
      <c r="F35" s="87" t="s">
        <v>150</v>
      </c>
      <c r="G35" s="88" t="s">
        <v>2931</v>
      </c>
      <c r="H35" s="89" t="s">
        <v>2932</v>
      </c>
      <c r="I35" s="90"/>
      <c r="J35" s="90"/>
      <c r="K35" s="91"/>
      <c r="L35" s="92" t="s">
        <v>2749</v>
      </c>
      <c r="M35" s="90" t="s">
        <v>2749</v>
      </c>
      <c r="N35" s="90"/>
      <c r="O35" s="90"/>
      <c r="P35" s="91"/>
      <c r="Q35" s="86" t="s">
        <v>147</v>
      </c>
      <c r="R35" s="86" t="s">
        <v>83</v>
      </c>
      <c r="S35" s="86" t="s">
        <v>104</v>
      </c>
      <c r="T35" s="86" t="s">
        <v>105</v>
      </c>
      <c r="U35" s="86" t="s">
        <v>83</v>
      </c>
      <c r="V35" s="100" t="s">
        <v>2933</v>
      </c>
      <c r="W35" s="95" t="s">
        <v>2841</v>
      </c>
      <c r="X35" s="96" t="s">
        <v>2934</v>
      </c>
      <c r="Y35" s="96"/>
      <c r="Z35" s="96" t="s">
        <v>2935</v>
      </c>
      <c r="AA35" s="96" t="s">
        <v>149</v>
      </c>
      <c r="AB35" s="96" t="s">
        <v>119</v>
      </c>
      <c r="AC35" s="95" t="s">
        <v>2741</v>
      </c>
      <c r="AD35" s="95" t="s">
        <v>2742</v>
      </c>
      <c r="AE35" s="95" t="s">
        <v>2743</v>
      </c>
      <c r="AF35" s="95" t="s">
        <v>2735</v>
      </c>
      <c r="AG35" s="95" t="str">
        <f aca="false">IF(OR($AT35="",$AT35=$F35),$U35,IF($AT35=$G35,SUBSTITUTE(SUBSTITUTE($AT35,"GPIO3_","GPIO_"),".0",""),IF($AT35=$H35,$Q35,IF($AT35=$I35,$R35,IF($AT35=$J35,$S35,IF($AT35=$K35,$T35,"INVALID"))))))</f>
        <v>I2C8</v>
      </c>
      <c r="AH35" s="97"/>
      <c r="AI35" s="98" t="str">
        <f aca="false">IF(AND(OR($AV35="Int PU",$AV35="Int PD"),OR(AND($BC35&lt;&gt;"",$BC35&lt;&gt;"0"),AND($BD35&lt;&gt;"",$BD35&lt;&gt;"0"))),"INVALID",IF(OR($AT35=$F35,$AV35="Int PD"),"PULL_DOWN",IF(OR($AV35="Int PU",AND($AH35="YES",OR($BC35="",$BC35="0"),OR($BD35="",$BD35="0"),OR($AU35="Input",$AU35="Bidirectional"))),"PULL_UP","NORMAL")))</f>
        <v>NORMAL</v>
      </c>
      <c r="AJ35" s="98" t="str">
        <f aca="false">IF($AU35="Input", "TRISTATE", IF($AV35="Z","TRISTATE",IF($AT35=$F35,"TRISTATE","NORMAL")))</f>
        <v>NORMAL</v>
      </c>
      <c r="AK35" s="98" t="str">
        <f aca="false">IF(OR($AT35=$F35,$AU35="Output"),"DISABLE","ENABLE")</f>
        <v>ENABLE</v>
      </c>
      <c r="AL35" s="112" t="str">
        <f aca="false">IF($AT35&lt;&gt;$G35,"N/A",IF($AV35="Drive 1", "1", IF($AV35="Drive 0", "0", "")))</f>
        <v>N/A</v>
      </c>
      <c r="AM35" s="99" t="b">
        <f aca="false">TRUE()</f>
        <v>1</v>
      </c>
      <c r="AN35" s="99" t="b">
        <f aca="false">TRUE()</f>
        <v>1</v>
      </c>
      <c r="AO35" s="99" t="b">
        <f aca="false">TRUE()</f>
        <v>1</v>
      </c>
      <c r="AP35" s="99" t="b">
        <f aca="false">TRUE()</f>
        <v>1</v>
      </c>
      <c r="AQ35" s="99" t="b">
        <f aca="false">TRUE()</f>
        <v>1</v>
      </c>
      <c r="AR35" s="99" t="b">
        <f aca="false">TRUE()</f>
        <v>1</v>
      </c>
      <c r="AS35" s="100" t="str">
        <f aca="false">IF(AND($AM35:$AR35), "VALID", "INVALID")</f>
        <v>VALID</v>
      </c>
      <c r="AT35" s="101" t="s">
        <v>2932</v>
      </c>
      <c r="AU35" s="102" t="s">
        <v>2833</v>
      </c>
      <c r="AV35" s="103"/>
      <c r="AW35" s="103" t="s">
        <v>89</v>
      </c>
      <c r="AX35" s="104"/>
      <c r="AY35" s="104"/>
      <c r="AZ35" s="110" t="s">
        <v>434</v>
      </c>
      <c r="BA35" s="103" t="s">
        <v>85</v>
      </c>
      <c r="BB35" s="104"/>
      <c r="BC35" s="103" t="s">
        <v>2907</v>
      </c>
      <c r="BD35" s="103"/>
      <c r="BE35" s="105"/>
      <c r="BF35" s="104"/>
      <c r="BG35" s="318" t="s">
        <v>2936</v>
      </c>
      <c r="BH35" s="321"/>
      <c r="BI35" s="1" t="s">
        <v>2930</v>
      </c>
      <c r="BJ35" s="1" t="s">
        <v>2937</v>
      </c>
      <c r="BK35" s="109"/>
    </row>
    <row r="36" s="85" customFormat="true" ht="18" hidden="false" customHeight="true" outlineLevel="0" collapsed="false">
      <c r="A36" s="315"/>
      <c r="B36" s="316"/>
      <c r="C36" s="316"/>
      <c r="D36" s="117" t="s">
        <v>151</v>
      </c>
      <c r="E36" s="116" t="s">
        <v>152</v>
      </c>
      <c r="F36" s="74"/>
      <c r="G36" s="76"/>
      <c r="H36" s="76"/>
      <c r="I36" s="76"/>
      <c r="J36" s="76"/>
      <c r="K36" s="76"/>
      <c r="L36" s="74"/>
      <c r="M36" s="74"/>
      <c r="N36" s="74"/>
      <c r="O36" s="74"/>
      <c r="P36" s="74"/>
      <c r="Q36" s="74"/>
      <c r="R36" s="74"/>
      <c r="S36" s="74"/>
      <c r="T36" s="74"/>
      <c r="U36" s="74"/>
      <c r="V36" s="74"/>
      <c r="W36" s="74"/>
      <c r="X36" s="77"/>
      <c r="Y36" s="77"/>
      <c r="Z36" s="77"/>
      <c r="AA36" s="77"/>
      <c r="AB36" s="77"/>
      <c r="AC36" s="78"/>
      <c r="AD36" s="78"/>
      <c r="AE36" s="78"/>
      <c r="AF36" s="78"/>
      <c r="AG36" s="78"/>
      <c r="AH36" s="78"/>
      <c r="AI36" s="78"/>
      <c r="AJ36" s="78"/>
      <c r="AK36" s="78"/>
      <c r="AL36" s="78"/>
      <c r="AM36" s="78"/>
      <c r="AN36" s="78"/>
      <c r="AO36" s="78"/>
      <c r="AP36" s="78"/>
      <c r="AQ36" s="78"/>
      <c r="AR36" s="78"/>
      <c r="AS36" s="78"/>
      <c r="AT36" s="79"/>
      <c r="AU36" s="79"/>
      <c r="AV36" s="80"/>
      <c r="AW36" s="80"/>
      <c r="AX36" s="80"/>
      <c r="AY36" s="80"/>
      <c r="AZ36" s="80"/>
      <c r="BA36" s="80"/>
      <c r="BB36" s="80"/>
      <c r="BC36" s="80"/>
      <c r="BD36" s="80"/>
      <c r="BE36" s="80"/>
      <c r="BF36" s="81" t="s">
        <v>153</v>
      </c>
      <c r="BG36" s="79"/>
      <c r="BH36" s="83" t="s">
        <v>151</v>
      </c>
      <c r="BI36" s="83" t="s">
        <v>152</v>
      </c>
      <c r="BJ36" s="325"/>
      <c r="BK36" s="83"/>
    </row>
    <row r="37" customFormat="false" ht="12.75" hidden="false" customHeight="true" outlineLevel="0" collapsed="false">
      <c r="A37" s="323" t="n">
        <v>145</v>
      </c>
      <c r="B37" s="324" t="s">
        <v>2938</v>
      </c>
      <c r="C37" s="324" t="s">
        <v>2939</v>
      </c>
      <c r="D37" s="86" t="s">
        <v>154</v>
      </c>
      <c r="E37" s="86" t="s">
        <v>2940</v>
      </c>
      <c r="F37" s="87" t="s">
        <v>156</v>
      </c>
      <c r="G37" s="88" t="s">
        <v>2941</v>
      </c>
      <c r="H37" s="89" t="s">
        <v>154</v>
      </c>
      <c r="I37" s="90"/>
      <c r="J37" s="90"/>
      <c r="K37" s="91"/>
      <c r="L37" s="92" t="s">
        <v>2749</v>
      </c>
      <c r="M37" s="90" t="s">
        <v>81</v>
      </c>
      <c r="N37" s="90"/>
      <c r="O37" s="90"/>
      <c r="P37" s="91"/>
      <c r="Q37" s="86" t="s">
        <v>155</v>
      </c>
      <c r="R37" s="86" t="s">
        <v>83</v>
      </c>
      <c r="S37" s="86" t="s">
        <v>104</v>
      </c>
      <c r="T37" s="86" t="s">
        <v>105</v>
      </c>
      <c r="U37" s="86" t="s">
        <v>83</v>
      </c>
      <c r="V37" s="94" t="s">
        <v>2942</v>
      </c>
      <c r="W37" s="95" t="s">
        <v>2943</v>
      </c>
      <c r="X37" s="96"/>
      <c r="Y37" s="96"/>
      <c r="Z37" s="96" t="s">
        <v>2944</v>
      </c>
      <c r="AA37" s="96" t="s">
        <v>154</v>
      </c>
      <c r="AB37" s="96" t="s">
        <v>2695</v>
      </c>
      <c r="AC37" s="95" t="s">
        <v>2945</v>
      </c>
      <c r="AD37" s="95" t="s">
        <v>2946</v>
      </c>
      <c r="AE37" s="95" t="s">
        <v>2947</v>
      </c>
      <c r="AF37" s="95" t="s">
        <v>2735</v>
      </c>
      <c r="AG37" s="95" t="str">
        <f aca="false">IF(OR($AT37="",$AT37=$F37),$U37,IF($AT37=$G37,SUBSTITUTE(SUBSTITUTE($AT37,"GPIO3_","GPIO_"),".0",""),IF($AT37=$H37,$Q37,IF($AT37=$I37,$R37,IF($AT37=$J37,$S37,IF($AT37=$K37,$T37,"INVALID"))))))</f>
        <v>CAN0</v>
      </c>
      <c r="AH37" s="97"/>
      <c r="AI37" s="98" t="str">
        <f aca="false">IF(AND(OR($AV37="Int PU",$AV37="Int PD"),OR(AND($BC37&lt;&gt;"",$BC37&lt;&gt;"0"),AND($BD37&lt;&gt;"",$BD37&lt;&gt;"0"))),"INVALID",IF(OR($AT37=$F37,$AV37="Int PD"),"PULL_DOWN",IF(OR($AV37="Int PU",AND($AH37="YES",OR($BC37="",$BC37="0"),OR($BD37="",$BD37="0"),OR($AU37="Input",$AU37="Bidirectional"))),"PULL_UP","NORMAL")))</f>
        <v>NORMAL</v>
      </c>
      <c r="AJ37" s="98" t="str">
        <f aca="false">IF($AU37="Input", "TRISTATE", IF($AV37="Z","TRISTATE",IF($AT37=$F37,"TRISTATE","NORMAL")))</f>
        <v>NORMAL</v>
      </c>
      <c r="AK37" s="98" t="str">
        <f aca="false">IF(OR($AT37=$F37,$AU37="Output"),"DISABLE","ENABLE")</f>
        <v>DISABLE</v>
      </c>
      <c r="AL37" s="112" t="str">
        <f aca="false">IF($AT37&lt;&gt;$G37,"N/A",IF($AV37="Drive 1", "1", IF($AV37="Drive 0", "0", "")))</f>
        <v>N/A</v>
      </c>
      <c r="AM37" s="99" t="b">
        <f aca="false">TRUE()</f>
        <v>1</v>
      </c>
      <c r="AN37" s="99" t="b">
        <f aca="false">TRUE()</f>
        <v>1</v>
      </c>
      <c r="AO37" s="99" t="b">
        <f aca="false">TRUE()</f>
        <v>1</v>
      </c>
      <c r="AP37" s="99" t="b">
        <f aca="false">TRUE()</f>
        <v>1</v>
      </c>
      <c r="AQ37" s="99" t="b">
        <f aca="false">TRUE()</f>
        <v>1</v>
      </c>
      <c r="AR37" s="99" t="b">
        <f aca="false">TRUE()</f>
        <v>1</v>
      </c>
      <c r="AS37" s="100" t="str">
        <f aca="false">IF(AND($AM37:$AR37), "VALID", "INVALID")</f>
        <v>VALID</v>
      </c>
      <c r="AT37" s="101" t="s">
        <v>154</v>
      </c>
      <c r="AU37" s="102" t="s">
        <v>2744</v>
      </c>
      <c r="AV37" s="103"/>
      <c r="AW37" s="104"/>
      <c r="AX37" s="104"/>
      <c r="AY37" s="103" t="s">
        <v>124</v>
      </c>
      <c r="AZ37" s="104"/>
      <c r="BA37" s="104"/>
      <c r="BB37" s="104"/>
      <c r="BC37" s="103"/>
      <c r="BD37" s="103"/>
      <c r="BE37" s="105"/>
      <c r="BF37" s="104"/>
      <c r="BG37" s="320" t="s">
        <v>2948</v>
      </c>
      <c r="BH37" s="321" t="s">
        <v>2949</v>
      </c>
      <c r="BI37" s="1" t="s">
        <v>2940</v>
      </c>
      <c r="BJ37" s="1" t="s">
        <v>2950</v>
      </c>
      <c r="BK37" s="109"/>
    </row>
    <row r="38" customFormat="false" ht="12.75" hidden="false" customHeight="true" outlineLevel="0" collapsed="false">
      <c r="A38" s="323" t="n">
        <v>143</v>
      </c>
      <c r="B38" s="324" t="s">
        <v>2951</v>
      </c>
      <c r="C38" s="324" t="s">
        <v>2952</v>
      </c>
      <c r="D38" s="86" t="s">
        <v>157</v>
      </c>
      <c r="E38" s="86" t="s">
        <v>2953</v>
      </c>
      <c r="F38" s="87" t="s">
        <v>158</v>
      </c>
      <c r="G38" s="88" t="s">
        <v>2954</v>
      </c>
      <c r="H38" s="89" t="s">
        <v>157</v>
      </c>
      <c r="I38" s="90"/>
      <c r="J38" s="90"/>
      <c r="K38" s="91"/>
      <c r="L38" s="92" t="s">
        <v>2749</v>
      </c>
      <c r="M38" s="90" t="s">
        <v>2729</v>
      </c>
      <c r="N38" s="90"/>
      <c r="O38" s="90"/>
      <c r="P38" s="91"/>
      <c r="Q38" s="86" t="s">
        <v>155</v>
      </c>
      <c r="R38" s="86" t="s">
        <v>83</v>
      </c>
      <c r="S38" s="86" t="s">
        <v>104</v>
      </c>
      <c r="T38" s="86" t="s">
        <v>105</v>
      </c>
      <c r="U38" s="86" t="s">
        <v>83</v>
      </c>
      <c r="V38" s="100" t="s">
        <v>2955</v>
      </c>
      <c r="W38" s="95" t="s">
        <v>2943</v>
      </c>
      <c r="X38" s="96" t="s">
        <v>2956</v>
      </c>
      <c r="Y38" s="96"/>
      <c r="Z38" s="96" t="s">
        <v>2957</v>
      </c>
      <c r="AA38" s="96" t="s">
        <v>157</v>
      </c>
      <c r="AB38" s="96" t="s">
        <v>2695</v>
      </c>
      <c r="AC38" s="95" t="s">
        <v>2945</v>
      </c>
      <c r="AD38" s="95" t="s">
        <v>2946</v>
      </c>
      <c r="AE38" s="95" t="s">
        <v>2947</v>
      </c>
      <c r="AF38" s="95" t="s">
        <v>2735</v>
      </c>
      <c r="AG38" s="95" t="str">
        <f aca="false">IF(OR($AT38="",$AT38=$F38),$U38,IF($AT38=$G38,SUBSTITUTE(SUBSTITUTE($AT38,"GPIO3_","GPIO_"),".0",""),IF($AT38=$H38,$Q38,IF($AT38=$I38,$R38,IF($AT38=$J38,$S38,IF($AT38=$K38,$T38,"INVALID"))))))</f>
        <v>CAN0</v>
      </c>
      <c r="AH38" s="97"/>
      <c r="AI38" s="98" t="str">
        <f aca="false">IF(AND(OR($AV38="Int PU",$AV38="Int PD"),OR(AND($BC38&lt;&gt;"",$BC38&lt;&gt;"0"),AND($BD38&lt;&gt;"",$BD38&lt;&gt;"0"))),"INVALID",IF(OR($AT38=$F38,$AV38="Int PD"),"PULL_DOWN",IF(OR($AV38="Int PU",AND($AH38="YES",OR($BC38="",$BC38="0"),OR($BD38="",$BD38="0"),OR($AU38="Input",$AU38="Bidirectional"))),"PULL_UP","NORMAL")))</f>
        <v>NORMAL</v>
      </c>
      <c r="AJ38" s="98" t="str">
        <f aca="false">IF($AU38="Input", "TRISTATE", IF($AV38="Z","TRISTATE",IF($AT38=$F38,"TRISTATE","NORMAL")))</f>
        <v>TRISTATE</v>
      </c>
      <c r="AK38" s="98" t="str">
        <f aca="false">IF(OR($AT38=$F38,$AU38="Output"),"DISABLE","ENABLE")</f>
        <v>ENABLE</v>
      </c>
      <c r="AL38" s="112" t="str">
        <f aca="false">IF($AT38&lt;&gt;$G38,"N/A",IF($AV38="Drive 1", "1", IF($AV38="Drive 0", "0", "")))</f>
        <v>N/A</v>
      </c>
      <c r="AM38" s="99" t="b">
        <f aca="false">TRUE()</f>
        <v>1</v>
      </c>
      <c r="AN38" s="99" t="b">
        <f aca="false">TRUE()</f>
        <v>1</v>
      </c>
      <c r="AO38" s="99" t="b">
        <f aca="false">TRUE()</f>
        <v>1</v>
      </c>
      <c r="AP38" s="99" t="b">
        <f aca="false">TRUE()</f>
        <v>1</v>
      </c>
      <c r="AQ38" s="99" t="b">
        <f aca="false">TRUE()</f>
        <v>1</v>
      </c>
      <c r="AR38" s="99" t="b">
        <f aca="false">TRUE()</f>
        <v>1</v>
      </c>
      <c r="AS38" s="100" t="str">
        <f aca="false">IF(AND($AM38:$AR38), "VALID", "INVALID")</f>
        <v>VALID</v>
      </c>
      <c r="AT38" s="101" t="s">
        <v>157</v>
      </c>
      <c r="AU38" s="102" t="s">
        <v>2736</v>
      </c>
      <c r="AV38" s="103"/>
      <c r="AW38" s="103" t="s">
        <v>89</v>
      </c>
      <c r="AX38" s="104"/>
      <c r="AY38" s="103" t="s">
        <v>124</v>
      </c>
      <c r="AZ38" s="104"/>
      <c r="BA38" s="104"/>
      <c r="BB38" s="104"/>
      <c r="BC38" s="103"/>
      <c r="BD38" s="103"/>
      <c r="BE38" s="105"/>
      <c r="BF38" s="104"/>
      <c r="BG38" s="320" t="s">
        <v>2958</v>
      </c>
      <c r="BH38" s="321" t="s">
        <v>2959</v>
      </c>
      <c r="BI38" s="1" t="s">
        <v>2953</v>
      </c>
      <c r="BJ38" s="1" t="s">
        <v>2960</v>
      </c>
      <c r="BK38" s="109"/>
    </row>
    <row r="39" customFormat="false" ht="12.75" hidden="true" customHeight="true" outlineLevel="0" collapsed="false">
      <c r="A39" s="315"/>
      <c r="B39" s="330"/>
      <c r="C39" s="330"/>
      <c r="D39" s="317" t="s">
        <v>159</v>
      </c>
      <c r="E39" s="317" t="s">
        <v>2961</v>
      </c>
      <c r="F39" s="87" t="s">
        <v>161</v>
      </c>
      <c r="G39" s="88" t="s">
        <v>2962</v>
      </c>
      <c r="H39" s="89" t="s">
        <v>159</v>
      </c>
      <c r="I39" s="90"/>
      <c r="J39" s="90"/>
      <c r="K39" s="91"/>
      <c r="L39" s="92" t="s">
        <v>2749</v>
      </c>
      <c r="M39" s="90" t="s">
        <v>81</v>
      </c>
      <c r="N39" s="90"/>
      <c r="O39" s="90"/>
      <c r="P39" s="91"/>
      <c r="Q39" s="86" t="s">
        <v>160</v>
      </c>
      <c r="R39" s="86" t="s">
        <v>83</v>
      </c>
      <c r="S39" s="86" t="s">
        <v>104</v>
      </c>
      <c r="T39" s="86" t="s">
        <v>105</v>
      </c>
      <c r="U39" s="86" t="s">
        <v>83</v>
      </c>
      <c r="V39" s="100" t="s">
        <v>2963</v>
      </c>
      <c r="W39" s="95" t="s">
        <v>2943</v>
      </c>
      <c r="X39" s="96"/>
      <c r="Y39" s="96"/>
      <c r="Z39" s="96" t="s">
        <v>2964</v>
      </c>
      <c r="AA39" s="96" t="s">
        <v>159</v>
      </c>
      <c r="AB39" s="96" t="s">
        <v>2695</v>
      </c>
      <c r="AC39" s="95" t="s">
        <v>2945</v>
      </c>
      <c r="AD39" s="95" t="s">
        <v>2946</v>
      </c>
      <c r="AE39" s="95" t="s">
        <v>2947</v>
      </c>
      <c r="AF39" s="95" t="s">
        <v>2735</v>
      </c>
      <c r="AG39" s="95" t="str">
        <f aca="false">IF(OR($AT39="",$AT39=$F39),$U39,IF($AT39=$G39,SUBSTITUTE(SUBSTITUTE($AT39,"GPIO3_","GPIO_"),".0",""),IF($AT39=$H39,$Q39,IF($AT39=$I39,$R39,IF($AT39=$J39,$S39,IF($AT39=$K39,$T39,"INVALID"))))))</f>
        <v>RSVD1</v>
      </c>
      <c r="AH39" s="97"/>
      <c r="AI39" s="98" t="str">
        <f aca="false">IF(AND(OR($AV39="Int PU",$AV39="Int PD"),OR(AND($BC39&lt;&gt;"",$BC39&lt;&gt;"0"),AND($BD39&lt;&gt;"",$BD39&lt;&gt;"0"))),"INVALID",IF(OR($AT39=$F39,$AV39="Int PD"),"PULL_DOWN",IF(OR($AV39="Int PU",AND($AH39="YES",OR($BC39="",$BC39="0"),OR($BD39="",$BD39="0"),OR($AU39="Input",$AU39="Bidirectional"))),"PULL_UP","NORMAL")))</f>
        <v>PULL_DOWN</v>
      </c>
      <c r="AJ39" s="98" t="str">
        <f aca="false">IF($AU39="Input", "TRISTATE", IF($AV39="Z","TRISTATE",IF($AT39=$F39,"TRISTATE","NORMAL")))</f>
        <v>TRISTATE</v>
      </c>
      <c r="AK39" s="98" t="str">
        <f aca="false">IF(OR($AT39=$F39,$AU39="Output"),"DISABLE","ENABLE")</f>
        <v>DISABLE</v>
      </c>
      <c r="AL39" s="112" t="str">
        <f aca="false">IF($AT39&lt;&gt;$G39,"N/A",IF($AV39="Drive 1", "1", IF($AV39="Drive 0", "0", "")))</f>
        <v>N/A</v>
      </c>
      <c r="AM39" s="99" t="b">
        <f aca="false">TRUE()</f>
        <v>1</v>
      </c>
      <c r="AN39" s="99" t="b">
        <f aca="false">TRUE()</f>
        <v>1</v>
      </c>
      <c r="AO39" s="99" t="b">
        <f aca="false">TRUE()</f>
        <v>1</v>
      </c>
      <c r="AP39" s="99" t="b">
        <f aca="false">TRUE()</f>
        <v>1</v>
      </c>
      <c r="AQ39" s="99" t="b">
        <f aca="false">TRUE()</f>
        <v>1</v>
      </c>
      <c r="AR39" s="99" t="b">
        <f aca="false">TRUE()</f>
        <v>1</v>
      </c>
      <c r="AS39" s="100" t="str">
        <f aca="false">IF(AND($AM39:$AR39), "VALID", "INVALID")</f>
        <v>VALID</v>
      </c>
      <c r="AT39" s="101" t="s">
        <v>161</v>
      </c>
      <c r="AU39" s="102" t="s">
        <v>79</v>
      </c>
      <c r="AV39" s="103"/>
      <c r="AW39" s="104"/>
      <c r="AX39" s="104"/>
      <c r="AY39" s="103" t="s">
        <v>124</v>
      </c>
      <c r="AZ39" s="104"/>
      <c r="BA39" s="104"/>
      <c r="BB39" s="104"/>
      <c r="BC39" s="103"/>
      <c r="BD39" s="103"/>
      <c r="BE39" s="105"/>
      <c r="BF39" s="104"/>
      <c r="BG39" s="320"/>
      <c r="BH39" s="20" t="s">
        <v>7</v>
      </c>
      <c r="BI39" s="1" t="s">
        <v>2961</v>
      </c>
      <c r="BJ39" s="1" t="s">
        <v>2965</v>
      </c>
      <c r="BK39" s="109"/>
    </row>
    <row r="40" customFormat="false" ht="12.75" hidden="true" customHeight="true" outlineLevel="0" collapsed="false">
      <c r="A40" s="315"/>
      <c r="B40" s="330"/>
      <c r="C40" s="330"/>
      <c r="D40" s="317" t="s">
        <v>162</v>
      </c>
      <c r="E40" s="317" t="s">
        <v>2966</v>
      </c>
      <c r="F40" s="87" t="s">
        <v>163</v>
      </c>
      <c r="G40" s="88" t="s">
        <v>2967</v>
      </c>
      <c r="H40" s="89" t="s">
        <v>162</v>
      </c>
      <c r="I40" s="90"/>
      <c r="J40" s="90"/>
      <c r="K40" s="91"/>
      <c r="L40" s="92" t="s">
        <v>2749</v>
      </c>
      <c r="M40" s="90" t="s">
        <v>2729</v>
      </c>
      <c r="N40" s="90"/>
      <c r="O40" s="90"/>
      <c r="P40" s="91"/>
      <c r="Q40" s="86" t="s">
        <v>160</v>
      </c>
      <c r="R40" s="86" t="s">
        <v>83</v>
      </c>
      <c r="S40" s="86" t="s">
        <v>104</v>
      </c>
      <c r="T40" s="86" t="s">
        <v>105</v>
      </c>
      <c r="U40" s="86" t="s">
        <v>83</v>
      </c>
      <c r="V40" s="100" t="s">
        <v>2968</v>
      </c>
      <c r="W40" s="95" t="s">
        <v>2943</v>
      </c>
      <c r="X40" s="96" t="s">
        <v>2969</v>
      </c>
      <c r="Y40" s="96"/>
      <c r="Z40" s="96" t="s">
        <v>2970</v>
      </c>
      <c r="AA40" s="96" t="s">
        <v>162</v>
      </c>
      <c r="AB40" s="96" t="s">
        <v>2695</v>
      </c>
      <c r="AC40" s="95" t="s">
        <v>2945</v>
      </c>
      <c r="AD40" s="95" t="s">
        <v>2946</v>
      </c>
      <c r="AE40" s="95" t="s">
        <v>2947</v>
      </c>
      <c r="AF40" s="95" t="s">
        <v>2735</v>
      </c>
      <c r="AG40" s="95" t="str">
        <f aca="false">IF(OR($AT40="",$AT40=$F40),$U40,IF($AT40=$G40,SUBSTITUTE(SUBSTITUTE($AT40,"GPIO3_","GPIO_"),".0",""),IF($AT40=$H40,$Q40,IF($AT40=$I40,$R40,IF($AT40=$J40,$S40,IF($AT40=$K40,$T40,"INVALID"))))))</f>
        <v>RSVD1</v>
      </c>
      <c r="AH40" s="97"/>
      <c r="AI40" s="98" t="str">
        <f aca="false">IF(AND(OR($AV40="Int PU",$AV40="Int PD"),OR(AND($BC40&lt;&gt;"",$BC40&lt;&gt;"0"),AND($BD40&lt;&gt;"",$BD40&lt;&gt;"0"))),"INVALID",IF(OR($AT40=$F40,$AV40="Int PD"),"PULL_DOWN",IF(OR($AV40="Int PU",AND($AH40="YES",OR($BC40="",$BC40="0"),OR($BD40="",$BD40="0"),OR($AU40="Input",$AU40="Bidirectional"))),"PULL_UP","NORMAL")))</f>
        <v>PULL_DOWN</v>
      </c>
      <c r="AJ40" s="98" t="str">
        <f aca="false">IF($AU40="Input", "TRISTATE", IF($AV40="Z","TRISTATE",IF($AT40=$F40,"TRISTATE","NORMAL")))</f>
        <v>TRISTATE</v>
      </c>
      <c r="AK40" s="98" t="str">
        <f aca="false">IF(OR($AT40=$F40,$AU40="Output"),"DISABLE","ENABLE")</f>
        <v>DISABLE</v>
      </c>
      <c r="AL40" s="112" t="str">
        <f aca="false">IF($AT40&lt;&gt;$G40,"N/A",IF($AV40="Drive 1", "1", IF($AV40="Drive 0", "0", "")))</f>
        <v>N/A</v>
      </c>
      <c r="AM40" s="99" t="b">
        <f aca="false">TRUE()</f>
        <v>1</v>
      </c>
      <c r="AN40" s="99" t="b">
        <f aca="false">TRUE()</f>
        <v>1</v>
      </c>
      <c r="AO40" s="99" t="b">
        <f aca="false">TRUE()</f>
        <v>1</v>
      </c>
      <c r="AP40" s="99" t="b">
        <f aca="false">TRUE()</f>
        <v>1</v>
      </c>
      <c r="AQ40" s="99" t="b">
        <f aca="false">TRUE()</f>
        <v>1</v>
      </c>
      <c r="AR40" s="99" t="b">
        <f aca="false">TRUE()</f>
        <v>1</v>
      </c>
      <c r="AS40" s="100" t="str">
        <f aca="false">IF(AND($AM40:$AR40), "VALID", "INVALID")</f>
        <v>VALID</v>
      </c>
      <c r="AT40" s="101" t="s">
        <v>163</v>
      </c>
      <c r="AU40" s="102" t="s">
        <v>79</v>
      </c>
      <c r="AV40" s="103"/>
      <c r="AW40" s="103" t="s">
        <v>89</v>
      </c>
      <c r="AX40" s="104"/>
      <c r="AY40" s="103" t="s">
        <v>124</v>
      </c>
      <c r="AZ40" s="104"/>
      <c r="BA40" s="104"/>
      <c r="BB40" s="104"/>
      <c r="BC40" s="103"/>
      <c r="BD40" s="103"/>
      <c r="BE40" s="105"/>
      <c r="BF40" s="104"/>
      <c r="BG40" s="320"/>
      <c r="BH40" s="20" t="s">
        <v>7</v>
      </c>
      <c r="BI40" s="1" t="s">
        <v>2966</v>
      </c>
      <c r="BJ40" s="1" t="s">
        <v>2971</v>
      </c>
      <c r="BK40" s="109"/>
    </row>
    <row r="41" customFormat="false" ht="12.75" hidden="true" customHeight="true" outlineLevel="0" collapsed="false">
      <c r="A41" s="315"/>
      <c r="B41" s="330"/>
      <c r="C41" s="330"/>
      <c r="D41" s="317" t="s">
        <v>164</v>
      </c>
      <c r="E41" s="317" t="s">
        <v>2972</v>
      </c>
      <c r="F41" s="87" t="s">
        <v>168</v>
      </c>
      <c r="G41" s="88" t="s">
        <v>2973</v>
      </c>
      <c r="H41" s="89"/>
      <c r="I41" s="90"/>
      <c r="J41" s="90" t="s">
        <v>2974</v>
      </c>
      <c r="K41" s="91" t="s">
        <v>2975</v>
      </c>
      <c r="L41" s="92" t="s">
        <v>2749</v>
      </c>
      <c r="M41" s="90"/>
      <c r="N41" s="90" t="s">
        <v>81</v>
      </c>
      <c r="O41" s="90" t="s">
        <v>81</v>
      </c>
      <c r="P41" s="91" t="s">
        <v>81</v>
      </c>
      <c r="Q41" s="86" t="s">
        <v>94</v>
      </c>
      <c r="R41" s="86" t="s">
        <v>165</v>
      </c>
      <c r="S41" s="86" t="s">
        <v>2974</v>
      </c>
      <c r="T41" s="86" t="s">
        <v>2975</v>
      </c>
      <c r="U41" s="86" t="s">
        <v>94</v>
      </c>
      <c r="V41" s="100" t="s">
        <v>2976</v>
      </c>
      <c r="W41" s="95" t="s">
        <v>2943</v>
      </c>
      <c r="X41" s="96" t="s">
        <v>2977</v>
      </c>
      <c r="Y41" s="96"/>
      <c r="Z41" s="96" t="s">
        <v>2978</v>
      </c>
      <c r="AA41" s="96" t="s">
        <v>164</v>
      </c>
      <c r="AB41" s="96" t="s">
        <v>2695</v>
      </c>
      <c r="AC41" s="95" t="s">
        <v>2945</v>
      </c>
      <c r="AD41" s="95" t="s">
        <v>2946</v>
      </c>
      <c r="AE41" s="95" t="s">
        <v>2947</v>
      </c>
      <c r="AF41" s="95" t="s">
        <v>2760</v>
      </c>
      <c r="AG41" s="95" t="str">
        <f aca="false">IF(OR($AT41="",$AT41=$F41),$U41,IF($AT41=$G41,SUBSTITUTE(SUBSTITUTE($AT41,"GPIO3_","GPIO_"),".0",""),IF($AT41=$H41,$Q41,IF($AT41=$I41,$R41,IF($AT41=$J41,$S41,IF($AT41=$K41,$T41,"INVALID"))))))</f>
        <v>GPIO_PAA4</v>
      </c>
      <c r="AH41" s="97"/>
      <c r="AI41" s="98" t="str">
        <f aca="false">IF(AND(OR($AV41="Int PU",$AV41="Int PD"),OR(AND($BC41&lt;&gt;"",$BC41&lt;&gt;"0"),AND($BD41&lt;&gt;"",$BD41&lt;&gt;"0"))),"INVALID",IF(OR($AT41=$F41,$AV41="Int PD"),"PULL_DOWN",IF(OR($AV41="Int PU",AND($AH41="YES",OR($BC41="",$BC41="0"),OR($BD41="",$BD41="0"),OR($AU41="Input",$AU41="Bidirectional"))),"PULL_UP","NORMAL")))</f>
        <v>NORMAL</v>
      </c>
      <c r="AJ41" s="98" t="str">
        <f aca="false">IF($AU41="Input", "TRISTATE", IF($AV41="Z","TRISTATE",IF($AT41=$F41,"TRISTATE","NORMAL")))</f>
        <v>NORMAL</v>
      </c>
      <c r="AK41" s="98" t="str">
        <f aca="false">IF(OR($AT41=$F41,$AU41="Output"),"DISABLE","ENABLE")</f>
        <v>DISABLE</v>
      </c>
      <c r="AL41" s="112" t="str">
        <f aca="false">IF($AT41&lt;&gt;$G41,"N/A",IF($AV41="Drive 1", "1", IF($AV41="Drive 0", "0", "")))</f>
        <v>0</v>
      </c>
      <c r="AM41" s="99" t="b">
        <f aca="false">TRUE()</f>
        <v>1</v>
      </c>
      <c r="AN41" s="99" t="b">
        <f aca="false">TRUE()</f>
        <v>1</v>
      </c>
      <c r="AO41" s="99" t="b">
        <f aca="false">TRUE()</f>
        <v>1</v>
      </c>
      <c r="AP41" s="99" t="b">
        <f aca="false">TRUE()</f>
        <v>1</v>
      </c>
      <c r="AQ41" s="99" t="b">
        <f aca="false">TRUE()</f>
        <v>1</v>
      </c>
      <c r="AR41" s="99" t="b">
        <f aca="false">TRUE()</f>
        <v>1</v>
      </c>
      <c r="AS41" s="100" t="str">
        <f aca="false">IF(AND($AM41:$AR41), "VALID", "INVALID")</f>
        <v>VALID</v>
      </c>
      <c r="AT41" s="101" t="s">
        <v>2973</v>
      </c>
      <c r="AU41" s="102" t="s">
        <v>2744</v>
      </c>
      <c r="AV41" s="103" t="s">
        <v>2843</v>
      </c>
      <c r="AW41" s="103" t="s">
        <v>89</v>
      </c>
      <c r="AX41" s="104"/>
      <c r="AY41" s="104"/>
      <c r="AZ41" s="104"/>
      <c r="BA41" s="104"/>
      <c r="BB41" s="104"/>
      <c r="BC41" s="103"/>
      <c r="BD41" s="103"/>
      <c r="BE41" s="105"/>
      <c r="BF41" s="104"/>
      <c r="BG41" s="320" t="s">
        <v>2979</v>
      </c>
      <c r="BH41" s="16" t="s">
        <v>3</v>
      </c>
      <c r="BI41" s="1" t="s">
        <v>2972</v>
      </c>
      <c r="BJ41" s="1" t="s">
        <v>2980</v>
      </c>
      <c r="BK41" s="109"/>
    </row>
    <row r="42" customFormat="false" ht="12.75" hidden="true" customHeight="true" outlineLevel="0" collapsed="false">
      <c r="A42" s="315"/>
      <c r="B42" s="316"/>
      <c r="C42" s="316"/>
      <c r="D42" s="317" t="s">
        <v>169</v>
      </c>
      <c r="E42" s="317" t="s">
        <v>2981</v>
      </c>
      <c r="F42" s="87" t="s">
        <v>170</v>
      </c>
      <c r="G42" s="88" t="s">
        <v>2982</v>
      </c>
      <c r="H42" s="89"/>
      <c r="I42" s="90"/>
      <c r="J42" s="90"/>
      <c r="K42" s="91"/>
      <c r="L42" s="92" t="s">
        <v>2749</v>
      </c>
      <c r="M42" s="90"/>
      <c r="N42" s="90"/>
      <c r="O42" s="90"/>
      <c r="P42" s="91"/>
      <c r="Q42" s="86" t="s">
        <v>94</v>
      </c>
      <c r="R42" s="86" t="s">
        <v>83</v>
      </c>
      <c r="S42" s="86" t="s">
        <v>104</v>
      </c>
      <c r="T42" s="86" t="s">
        <v>105</v>
      </c>
      <c r="U42" s="86" t="s">
        <v>94</v>
      </c>
      <c r="V42" s="100" t="s">
        <v>2983</v>
      </c>
      <c r="W42" s="95" t="s">
        <v>2943</v>
      </c>
      <c r="X42" s="96"/>
      <c r="Y42" s="96"/>
      <c r="Z42" s="96" t="s">
        <v>2984</v>
      </c>
      <c r="AA42" s="96" t="s">
        <v>169</v>
      </c>
      <c r="AB42" s="96" t="s">
        <v>2695</v>
      </c>
      <c r="AC42" s="95" t="s">
        <v>2945</v>
      </c>
      <c r="AD42" s="95" t="s">
        <v>2946</v>
      </c>
      <c r="AE42" s="95" t="s">
        <v>2947</v>
      </c>
      <c r="AF42" s="95" t="s">
        <v>2760</v>
      </c>
      <c r="AG42" s="95" t="str">
        <f aca="false">IF(OR($AT42="",$AT42=$F42),$U42,IF($AT42=$G42,SUBSTITUTE(SUBSTITUTE($AT42,"GPIO3_","GPIO_"),".0",""),IF($AT42=$H42,$Q42,IF($AT42=$I42,$R42,IF($AT42=$J42,$S42,IF($AT42=$K42,$T42,"INVALID"))))))</f>
        <v>GPIO_PAA5</v>
      </c>
      <c r="AH42" s="97"/>
      <c r="AI42" s="98" t="str">
        <f aca="false">IF(AND(OR($AV42="Int PU",$AV42="Int PD"),OR(AND($BC42&lt;&gt;"",$BC42&lt;&gt;"0"),AND($BD42&lt;&gt;"",$BD42&lt;&gt;"0"))),"INVALID",IF(OR($AT42=$F42,$AV42="Int PD"),"PULL_DOWN",IF(OR($AV42="Int PU",AND($AH42="YES",OR($BC42="",$BC42="0"),OR($BD42="",$BD42="0"),OR($AU42="Input",$AU42="Bidirectional"))),"PULL_UP","NORMAL")))</f>
        <v>NORMAL</v>
      </c>
      <c r="AJ42" s="98" t="str">
        <f aca="false">IF($AU42="Input", "TRISTATE", IF($AV42="Z","TRISTATE",IF($AT42=$F42,"TRISTATE","NORMAL")))</f>
        <v>NORMAL</v>
      </c>
      <c r="AK42" s="98" t="str">
        <f aca="false">IF(OR($AT42=$F42,$AU42="Output"),"DISABLE","ENABLE")</f>
        <v>DISABLE</v>
      </c>
      <c r="AL42" s="112" t="str">
        <f aca="false">IF($AT42&lt;&gt;$G42,"N/A",IF($AV42="Drive 1", "1", IF($AV42="Drive 0", "0", "")))</f>
        <v>1</v>
      </c>
      <c r="AM42" s="99" t="b">
        <f aca="false">TRUE()</f>
        <v>1</v>
      </c>
      <c r="AN42" s="99" t="b">
        <f aca="false">TRUE()</f>
        <v>1</v>
      </c>
      <c r="AO42" s="99" t="b">
        <f aca="false">TRUE()</f>
        <v>1</v>
      </c>
      <c r="AP42" s="99" t="b">
        <f aca="false">TRUE()</f>
        <v>1</v>
      </c>
      <c r="AQ42" s="99" t="b">
        <f aca="false">TRUE()</f>
        <v>1</v>
      </c>
      <c r="AR42" s="99" t="b">
        <f aca="false">TRUE()</f>
        <v>1</v>
      </c>
      <c r="AS42" s="100" t="str">
        <f aca="false">IF(AND($AM42:$AR42), "VALID", "INVALID")</f>
        <v>VALID</v>
      </c>
      <c r="AT42" s="101" t="s">
        <v>2982</v>
      </c>
      <c r="AU42" s="102" t="s">
        <v>2744</v>
      </c>
      <c r="AV42" s="103" t="s">
        <v>2785</v>
      </c>
      <c r="AW42" s="104"/>
      <c r="AX42" s="104"/>
      <c r="AY42" s="104"/>
      <c r="AZ42" s="104"/>
      <c r="BA42" s="104"/>
      <c r="BB42" s="104"/>
      <c r="BC42" s="103"/>
      <c r="BD42" s="103"/>
      <c r="BE42" s="105"/>
      <c r="BF42" s="104"/>
      <c r="BG42" s="320" t="s">
        <v>2985</v>
      </c>
      <c r="BH42" s="16" t="s">
        <v>3</v>
      </c>
      <c r="BI42" s="1" t="s">
        <v>2981</v>
      </c>
      <c r="BJ42" s="1" t="s">
        <v>2986</v>
      </c>
      <c r="BK42" s="109"/>
    </row>
    <row r="43" customFormat="false" ht="12.75" hidden="true" customHeight="true" outlineLevel="0" collapsed="false">
      <c r="A43" s="315"/>
      <c r="B43" s="316"/>
      <c r="C43" s="316"/>
      <c r="D43" s="317" t="s">
        <v>171</v>
      </c>
      <c r="E43" s="317" t="s">
        <v>2987</v>
      </c>
      <c r="F43" s="87" t="s">
        <v>172</v>
      </c>
      <c r="G43" s="88" t="s">
        <v>2988</v>
      </c>
      <c r="H43" s="89"/>
      <c r="I43" s="90"/>
      <c r="J43" s="90"/>
      <c r="K43" s="91"/>
      <c r="L43" s="92" t="s">
        <v>2749</v>
      </c>
      <c r="M43" s="90"/>
      <c r="N43" s="90"/>
      <c r="O43" s="90"/>
      <c r="P43" s="91"/>
      <c r="Q43" s="86" t="s">
        <v>94</v>
      </c>
      <c r="R43" s="86" t="s">
        <v>83</v>
      </c>
      <c r="S43" s="86" t="s">
        <v>104</v>
      </c>
      <c r="T43" s="86" t="s">
        <v>105</v>
      </c>
      <c r="U43" s="86" t="s">
        <v>94</v>
      </c>
      <c r="V43" s="100" t="s">
        <v>2989</v>
      </c>
      <c r="W43" s="95" t="s">
        <v>2943</v>
      </c>
      <c r="X43" s="96" t="s">
        <v>2990</v>
      </c>
      <c r="Y43" s="96"/>
      <c r="Z43" s="96" t="s">
        <v>2991</v>
      </c>
      <c r="AA43" s="96" t="s">
        <v>171</v>
      </c>
      <c r="AB43" s="96" t="s">
        <v>2695</v>
      </c>
      <c r="AC43" s="95" t="s">
        <v>2945</v>
      </c>
      <c r="AD43" s="95" t="s">
        <v>2946</v>
      </c>
      <c r="AE43" s="95" t="s">
        <v>2947</v>
      </c>
      <c r="AF43" s="95" t="s">
        <v>2760</v>
      </c>
      <c r="AG43" s="95" t="str">
        <f aca="false">IF(OR($AT43="",$AT43=$F43),$U43,IF($AT43=$G43,SUBSTITUTE(SUBSTITUTE($AT43,"GPIO3_","GPIO_"),".0",""),IF($AT43=$H43,$Q43,IF($AT43=$I43,$R43,IF($AT43=$J43,$S43,IF($AT43=$K43,$T43,"INVALID"))))))</f>
        <v>RSVD0</v>
      </c>
      <c r="AH43" s="97"/>
      <c r="AI43" s="98" t="str">
        <f aca="false">IF(AND(OR($AV43="Int PU",$AV43="Int PD"),OR(AND($BC43&lt;&gt;"",$BC43&lt;&gt;"0"),AND($BD43&lt;&gt;"",$BD43&lt;&gt;"0"))),"INVALID",IF(OR($AT43=$F43,$AV43="Int PD"),"PULL_DOWN",IF(OR($AV43="Int PU",AND($AH43="YES",OR($BC43="",$BC43="0"),OR($BD43="",$BD43="0"),OR($AU43="Input",$AU43="Bidirectional"))),"PULL_UP","NORMAL")))</f>
        <v>PULL_DOWN</v>
      </c>
      <c r="AJ43" s="98" t="str">
        <f aca="false">IF($AU43="Input", "TRISTATE", IF($AV43="Z","TRISTATE",IF($AT43=$F43,"TRISTATE","NORMAL")))</f>
        <v>TRISTATE</v>
      </c>
      <c r="AK43" s="98" t="str">
        <f aca="false">IF(OR($AT43=$F43,$AU43="Output"),"DISABLE","ENABLE")</f>
        <v>DISABLE</v>
      </c>
      <c r="AL43" s="112" t="str">
        <f aca="false">IF($AT43&lt;&gt;$G43,"N/A",IF($AV43="Drive 1", "1", IF($AV43="Drive 0", "0", "")))</f>
        <v>N/A</v>
      </c>
      <c r="AM43" s="99" t="b">
        <f aca="false">TRUE()</f>
        <v>1</v>
      </c>
      <c r="AN43" s="99" t="b">
        <f aca="false">TRUE()</f>
        <v>1</v>
      </c>
      <c r="AO43" s="99" t="b">
        <f aca="false">TRUE()</f>
        <v>1</v>
      </c>
      <c r="AP43" s="99" t="b">
        <f aca="false">TRUE()</f>
        <v>1</v>
      </c>
      <c r="AQ43" s="99" t="b">
        <f aca="false">TRUE()</f>
        <v>1</v>
      </c>
      <c r="AR43" s="99" t="b">
        <f aca="false">TRUE()</f>
        <v>1</v>
      </c>
      <c r="AS43" s="100" t="str">
        <f aca="false">IF(AND($AM43:$AR43), "VALID", "INVALID")</f>
        <v>VALID</v>
      </c>
      <c r="AT43" s="101" t="s">
        <v>172</v>
      </c>
      <c r="AU43" s="102" t="s">
        <v>79</v>
      </c>
      <c r="AV43" s="103"/>
      <c r="AW43" s="103" t="s">
        <v>89</v>
      </c>
      <c r="AX43" s="104"/>
      <c r="AY43" s="104"/>
      <c r="AZ43" s="104"/>
      <c r="BA43" s="104"/>
      <c r="BB43" s="104"/>
      <c r="BC43" s="103"/>
      <c r="BD43" s="103"/>
      <c r="BE43" s="105"/>
      <c r="BF43" s="104"/>
      <c r="BG43" s="320"/>
      <c r="BH43" s="20" t="s">
        <v>7</v>
      </c>
      <c r="BI43" s="1" t="s">
        <v>2987</v>
      </c>
      <c r="BJ43" s="1" t="s">
        <v>2992</v>
      </c>
      <c r="BK43" s="109"/>
    </row>
    <row r="44" customFormat="false" ht="12.75" hidden="true" customHeight="true" outlineLevel="0" collapsed="false">
      <c r="A44" s="315"/>
      <c r="B44" s="330"/>
      <c r="C44" s="330"/>
      <c r="D44" s="317" t="s">
        <v>173</v>
      </c>
      <c r="E44" s="317" t="s">
        <v>2993</v>
      </c>
      <c r="F44" s="87" t="s">
        <v>174</v>
      </c>
      <c r="G44" s="88" t="s">
        <v>2994</v>
      </c>
      <c r="H44" s="89"/>
      <c r="I44" s="90" t="s">
        <v>2995</v>
      </c>
      <c r="J44" s="90"/>
      <c r="K44" s="91" t="s">
        <v>2996</v>
      </c>
      <c r="L44" s="92" t="s">
        <v>2749</v>
      </c>
      <c r="M44" s="90"/>
      <c r="N44" s="90" t="s">
        <v>81</v>
      </c>
      <c r="O44" s="90"/>
      <c r="P44" s="91" t="s">
        <v>81</v>
      </c>
      <c r="Q44" s="86" t="s">
        <v>94</v>
      </c>
      <c r="R44" s="86" t="s">
        <v>2995</v>
      </c>
      <c r="S44" s="86" t="s">
        <v>104</v>
      </c>
      <c r="T44" s="86" t="s">
        <v>2996</v>
      </c>
      <c r="U44" s="86" t="s">
        <v>94</v>
      </c>
      <c r="V44" s="100" t="s">
        <v>2997</v>
      </c>
      <c r="W44" s="95" t="s">
        <v>2943</v>
      </c>
      <c r="X44" s="96" t="s">
        <v>2998</v>
      </c>
      <c r="Y44" s="96"/>
      <c r="Z44" s="96" t="s">
        <v>2999</v>
      </c>
      <c r="AA44" s="96" t="s">
        <v>173</v>
      </c>
      <c r="AB44" s="96" t="s">
        <v>2695</v>
      </c>
      <c r="AC44" s="95" t="s">
        <v>2945</v>
      </c>
      <c r="AD44" s="100" t="s">
        <v>2946</v>
      </c>
      <c r="AE44" s="95" t="s">
        <v>2947</v>
      </c>
      <c r="AF44" s="95" t="s">
        <v>2760</v>
      </c>
      <c r="AG44" s="95" t="str">
        <f aca="false">IF(OR($AT44="",$AT44=$F44),$U44,IF($AT44=$G44,SUBSTITUTE(SUBSTITUTE($AT44,"GPIO3_","GPIO_"),".0",""),IF($AT44=$H44,$Q44,IF($AT44=$I44,$R44,IF($AT44=$J44,$S44,IF($AT44=$K44,$T44,"INVALID"))))))</f>
        <v>RSVD0</v>
      </c>
      <c r="AH44" s="97"/>
      <c r="AI44" s="98" t="str">
        <f aca="false">IF(AND(OR($AV44="Int PU",$AV44="Int PD"),OR(AND($BC44&lt;&gt;"",$BC44&lt;&gt;"0"),AND($BD44&lt;&gt;"",$BD44&lt;&gt;"0"))),"INVALID",IF(OR($AT44=$F44,$AV44="Int PD"),"PULL_DOWN",IF(OR($AV44="Int PU",AND($AH44="YES",OR($BC44="",$BC44="0"),OR($BD44="",$BD44="0"),OR($AU44="Input",$AU44="Bidirectional"))),"PULL_UP","NORMAL")))</f>
        <v>PULL_DOWN</v>
      </c>
      <c r="AJ44" s="98" t="str">
        <f aca="false">IF($AU44="Input", "TRISTATE", IF($AV44="Z","TRISTATE",IF($AT44=$F44,"TRISTATE","NORMAL")))</f>
        <v>TRISTATE</v>
      </c>
      <c r="AK44" s="98" t="str">
        <f aca="false">IF(OR($AT44=$F44,$AU44="Output"),"DISABLE","ENABLE")</f>
        <v>DISABLE</v>
      </c>
      <c r="AL44" s="112" t="str">
        <f aca="false">IF($AT44&lt;&gt;$G44,"N/A",IF($AV44="Drive 1", "1", IF($AV44="Drive 0", "0", "")))</f>
        <v>N/A</v>
      </c>
      <c r="AM44" s="99" t="b">
        <f aca="false">TRUE()</f>
        <v>1</v>
      </c>
      <c r="AN44" s="99" t="b">
        <f aca="false">TRUE()</f>
        <v>1</v>
      </c>
      <c r="AO44" s="99" t="b">
        <f aca="false">TRUE()</f>
        <v>1</v>
      </c>
      <c r="AP44" s="99" t="b">
        <f aca="false">TRUE()</f>
        <v>1</v>
      </c>
      <c r="AQ44" s="99" t="b">
        <f aca="false">TRUE()</f>
        <v>1</v>
      </c>
      <c r="AR44" s="99" t="b">
        <f aca="false">TRUE()</f>
        <v>1</v>
      </c>
      <c r="AS44" s="100" t="str">
        <f aca="false">IF(AND($AM44:$AR44), "VALID", "INVALID")</f>
        <v>VALID</v>
      </c>
      <c r="AT44" s="101" t="s">
        <v>174</v>
      </c>
      <c r="AU44" s="102" t="s">
        <v>79</v>
      </c>
      <c r="AV44" s="103"/>
      <c r="AW44" s="103" t="s">
        <v>89</v>
      </c>
      <c r="AX44" s="104"/>
      <c r="AY44" s="104"/>
      <c r="AZ44" s="104"/>
      <c r="BA44" s="104"/>
      <c r="BB44" s="104"/>
      <c r="BC44" s="103"/>
      <c r="BD44" s="103"/>
      <c r="BE44" s="105"/>
      <c r="BF44" s="104"/>
      <c r="BG44" s="320"/>
      <c r="BH44" s="20" t="s">
        <v>7</v>
      </c>
      <c r="BI44" s="1" t="s">
        <v>2993</v>
      </c>
      <c r="BJ44" s="1" t="s">
        <v>3000</v>
      </c>
      <c r="BK44" s="109"/>
    </row>
    <row r="45" customFormat="false" ht="12.75" hidden="true" customHeight="true" outlineLevel="0" collapsed="false">
      <c r="A45" s="315"/>
      <c r="B45" s="330"/>
      <c r="C45" s="330"/>
      <c r="D45" s="317" t="s">
        <v>175</v>
      </c>
      <c r="E45" s="317" t="s">
        <v>3001</v>
      </c>
      <c r="F45" s="87" t="s">
        <v>178</v>
      </c>
      <c r="G45" s="88" t="s">
        <v>3002</v>
      </c>
      <c r="H45" s="89"/>
      <c r="I45" s="90" t="s">
        <v>3003</v>
      </c>
      <c r="J45" s="90" t="s">
        <v>3004</v>
      </c>
      <c r="K45" s="91"/>
      <c r="L45" s="92" t="s">
        <v>2749</v>
      </c>
      <c r="M45" s="90"/>
      <c r="N45" s="90" t="s">
        <v>81</v>
      </c>
      <c r="O45" s="90" t="s">
        <v>81</v>
      </c>
      <c r="P45" s="91"/>
      <c r="Q45" s="86" t="s">
        <v>94</v>
      </c>
      <c r="R45" s="86" t="s">
        <v>176</v>
      </c>
      <c r="S45" s="86" t="s">
        <v>177</v>
      </c>
      <c r="T45" s="86" t="s">
        <v>105</v>
      </c>
      <c r="U45" s="86" t="s">
        <v>94</v>
      </c>
      <c r="V45" s="100" t="s">
        <v>3005</v>
      </c>
      <c r="W45" s="95" t="s">
        <v>2943</v>
      </c>
      <c r="X45" s="96"/>
      <c r="Y45" s="96"/>
      <c r="Z45" s="96" t="s">
        <v>3006</v>
      </c>
      <c r="AA45" s="96" t="s">
        <v>175</v>
      </c>
      <c r="AB45" s="96" t="s">
        <v>2695</v>
      </c>
      <c r="AC45" s="95" t="s">
        <v>2945</v>
      </c>
      <c r="AD45" s="95" t="s">
        <v>2946</v>
      </c>
      <c r="AE45" s="95" t="s">
        <v>2947</v>
      </c>
      <c r="AF45" s="95" t="s">
        <v>2760</v>
      </c>
      <c r="AG45" s="95" t="str">
        <f aca="false">IF(OR($AT45="",$AT45=$F45),$U45,IF($AT45=$G45,SUBSTITUTE(SUBSTITUTE($AT45,"GPIO3_","GPIO_"),".0",""),IF($AT45=$H45,$Q45,IF($AT45=$I45,$R45,IF($AT45=$J45,$S45,IF($AT45=$K45,$T45,"INVALID"))))))</f>
        <v>RSVD0</v>
      </c>
      <c r="AH45" s="97"/>
      <c r="AI45" s="98" t="str">
        <f aca="false">IF(AND(OR($AV45="Int PU",$AV45="Int PD"),OR(AND($BC45&lt;&gt;"",$BC45&lt;&gt;"0"),AND($BD45&lt;&gt;"",$BD45&lt;&gt;"0"))),"INVALID",IF(OR($AT45=$F45,$AV45="Int PD"),"PULL_DOWN",IF(OR($AV45="Int PU",AND($AH45="YES",OR($BC45="",$BC45="0"),OR($BD45="",$BD45="0"),OR($AU45="Input",$AU45="Bidirectional"))),"PULL_UP","NORMAL")))</f>
        <v>PULL_DOWN</v>
      </c>
      <c r="AJ45" s="98" t="str">
        <f aca="false">IF($AU45="Input", "TRISTATE", IF($AV45="Z","TRISTATE",IF($AT45=$F45,"TRISTATE","NORMAL")))</f>
        <v>TRISTATE</v>
      </c>
      <c r="AK45" s="98" t="str">
        <f aca="false">IF(OR($AT45=$F45,$AU45="Output"),"DISABLE","ENABLE")</f>
        <v>DISABLE</v>
      </c>
      <c r="AL45" s="112" t="str">
        <f aca="false">IF($AT45&lt;&gt;$G45,"N/A",IF($AV45="Drive 1", "1", IF($AV45="Drive 0", "0", "")))</f>
        <v>N/A</v>
      </c>
      <c r="AM45" s="99" t="b">
        <f aca="false">TRUE()</f>
        <v>1</v>
      </c>
      <c r="AN45" s="99" t="b">
        <f aca="false">TRUE()</f>
        <v>1</v>
      </c>
      <c r="AO45" s="99" t="b">
        <f aca="false">TRUE()</f>
        <v>1</v>
      </c>
      <c r="AP45" s="99" t="b">
        <f aca="false">TRUE()</f>
        <v>1</v>
      </c>
      <c r="AQ45" s="99" t="b">
        <f aca="false">TRUE()</f>
        <v>1</v>
      </c>
      <c r="AR45" s="99" t="b">
        <f aca="false">TRUE()</f>
        <v>1</v>
      </c>
      <c r="AS45" s="100" t="str">
        <f aca="false">IF(AND($AM45:$AR45), "VALID", "INVALID")</f>
        <v>VALID</v>
      </c>
      <c r="AT45" s="101" t="s">
        <v>178</v>
      </c>
      <c r="AU45" s="102" t="s">
        <v>79</v>
      </c>
      <c r="AV45" s="103"/>
      <c r="AW45" s="104"/>
      <c r="AX45" s="104"/>
      <c r="AY45" s="104"/>
      <c r="AZ45" s="104"/>
      <c r="BA45" s="104"/>
      <c r="BB45" s="104"/>
      <c r="BC45" s="103"/>
      <c r="BD45" s="103"/>
      <c r="BE45" s="105"/>
      <c r="BF45" s="104"/>
      <c r="BG45" s="320"/>
      <c r="BH45" s="20" t="s">
        <v>7</v>
      </c>
      <c r="BI45" s="1" t="s">
        <v>3001</v>
      </c>
      <c r="BJ45" s="1" t="s">
        <v>3007</v>
      </c>
      <c r="BK45" s="109"/>
    </row>
    <row r="46" customFormat="false" ht="12.75" hidden="true" customHeight="true" outlineLevel="0" collapsed="false">
      <c r="A46" s="315"/>
      <c r="B46" s="330"/>
      <c r="C46" s="330"/>
      <c r="D46" s="317" t="s">
        <v>179</v>
      </c>
      <c r="E46" s="317" t="s">
        <v>3008</v>
      </c>
      <c r="F46" s="87" t="s">
        <v>180</v>
      </c>
      <c r="G46" s="88" t="s">
        <v>3009</v>
      </c>
      <c r="H46" s="89"/>
      <c r="I46" s="90" t="s">
        <v>3010</v>
      </c>
      <c r="J46" s="90" t="s">
        <v>3011</v>
      </c>
      <c r="K46" s="91"/>
      <c r="L46" s="92" t="s">
        <v>2749</v>
      </c>
      <c r="M46" s="90"/>
      <c r="N46" s="90" t="s">
        <v>2729</v>
      </c>
      <c r="O46" s="90" t="s">
        <v>2729</v>
      </c>
      <c r="P46" s="91"/>
      <c r="Q46" s="86" t="s">
        <v>94</v>
      </c>
      <c r="R46" s="86" t="s">
        <v>176</v>
      </c>
      <c r="S46" s="86" t="s">
        <v>177</v>
      </c>
      <c r="T46" s="86" t="s">
        <v>105</v>
      </c>
      <c r="U46" s="86" t="s">
        <v>94</v>
      </c>
      <c r="V46" s="100" t="s">
        <v>3012</v>
      </c>
      <c r="W46" s="95" t="s">
        <v>2943</v>
      </c>
      <c r="X46" s="96"/>
      <c r="Y46" s="96"/>
      <c r="Z46" s="96" t="s">
        <v>3013</v>
      </c>
      <c r="AA46" s="96" t="s">
        <v>179</v>
      </c>
      <c r="AB46" s="96" t="s">
        <v>2695</v>
      </c>
      <c r="AC46" s="95" t="s">
        <v>2945</v>
      </c>
      <c r="AD46" s="95" t="s">
        <v>2946</v>
      </c>
      <c r="AE46" s="95" t="s">
        <v>2947</v>
      </c>
      <c r="AF46" s="95" t="s">
        <v>2760</v>
      </c>
      <c r="AG46" s="95" t="str">
        <f aca="false">IF(OR($AT46="",$AT46=$F46),$U46,IF($AT46=$G46,SUBSTITUTE(SUBSTITUTE($AT46,"GPIO3_","GPIO_"),".0",""),IF($AT46=$H46,$Q46,IF($AT46=$I46,$R46,IF($AT46=$J46,$S46,IF($AT46=$K46,$T46,"INVALID"))))))</f>
        <v>RSVD0</v>
      </c>
      <c r="AH46" s="97"/>
      <c r="AI46" s="98" t="str">
        <f aca="false">IF(AND(OR($AV46="Int PU",$AV46="Int PD"),OR(AND($BC46&lt;&gt;"",$BC46&lt;&gt;"0"),AND($BD46&lt;&gt;"",$BD46&lt;&gt;"0"))),"INVALID",IF(OR($AT46=$F46,$AV46="Int PD"),"PULL_DOWN",IF(OR($AV46="Int PU",AND($AH46="YES",OR($BC46="",$BC46="0"),OR($BD46="",$BD46="0"),OR($AU46="Input",$AU46="Bidirectional"))),"PULL_UP","NORMAL")))</f>
        <v>PULL_DOWN</v>
      </c>
      <c r="AJ46" s="98" t="str">
        <f aca="false">IF($AU46="Input", "TRISTATE", IF($AV46="Z","TRISTATE",IF($AT46=$F46,"TRISTATE","NORMAL")))</f>
        <v>TRISTATE</v>
      </c>
      <c r="AK46" s="98" t="str">
        <f aca="false">IF(OR($AT46=$F46,$AU46="Output"),"DISABLE","ENABLE")</f>
        <v>DISABLE</v>
      </c>
      <c r="AL46" s="112" t="str">
        <f aca="false">IF($AT46&lt;&gt;$G46,"N/A",IF($AV46="Drive 1", "1", IF($AV46="Drive 0", "0", "")))</f>
        <v>N/A</v>
      </c>
      <c r="AM46" s="99" t="b">
        <f aca="false">TRUE()</f>
        <v>1</v>
      </c>
      <c r="AN46" s="99" t="b">
        <f aca="false">TRUE()</f>
        <v>1</v>
      </c>
      <c r="AO46" s="99" t="b">
        <f aca="false">TRUE()</f>
        <v>1</v>
      </c>
      <c r="AP46" s="99" t="b">
        <f aca="false">TRUE()</f>
        <v>1</v>
      </c>
      <c r="AQ46" s="99" t="b">
        <f aca="false">TRUE()</f>
        <v>1</v>
      </c>
      <c r="AR46" s="99" t="b">
        <f aca="false">TRUE()</f>
        <v>1</v>
      </c>
      <c r="AS46" s="100" t="str">
        <f aca="false">IF(AND($AM46:$AR46), "VALID", "INVALID")</f>
        <v>VALID</v>
      </c>
      <c r="AT46" s="101" t="s">
        <v>180</v>
      </c>
      <c r="AU46" s="102" t="s">
        <v>79</v>
      </c>
      <c r="AV46" s="103"/>
      <c r="AW46" s="104"/>
      <c r="AX46" s="104"/>
      <c r="AY46" s="103" t="s">
        <v>124</v>
      </c>
      <c r="AZ46" s="104"/>
      <c r="BA46" s="104"/>
      <c r="BB46" s="104"/>
      <c r="BC46" s="103"/>
      <c r="BD46" s="103"/>
      <c r="BE46" s="105"/>
      <c r="BF46" s="104"/>
      <c r="BG46" s="320"/>
      <c r="BH46" s="20" t="s">
        <v>7</v>
      </c>
      <c r="BI46" s="1" t="s">
        <v>3008</v>
      </c>
      <c r="BJ46" s="1" t="s">
        <v>3014</v>
      </c>
      <c r="BK46" s="109"/>
    </row>
    <row r="47" customFormat="false" ht="12.75" hidden="true" customHeight="true" outlineLevel="0" collapsed="false">
      <c r="A47" s="315"/>
      <c r="B47" s="330"/>
      <c r="C47" s="330"/>
      <c r="D47" s="317" t="s">
        <v>181</v>
      </c>
      <c r="E47" s="317" t="s">
        <v>3015</v>
      </c>
      <c r="F47" s="87" t="s">
        <v>182</v>
      </c>
      <c r="G47" s="88" t="s">
        <v>3016</v>
      </c>
      <c r="H47" s="89"/>
      <c r="I47" s="90" t="s">
        <v>3017</v>
      </c>
      <c r="J47" s="90"/>
      <c r="K47" s="91" t="s">
        <v>3018</v>
      </c>
      <c r="L47" s="92" t="s">
        <v>2749</v>
      </c>
      <c r="M47" s="90"/>
      <c r="N47" s="90" t="s">
        <v>81</v>
      </c>
      <c r="O47" s="90"/>
      <c r="P47" s="91" t="s">
        <v>81</v>
      </c>
      <c r="Q47" s="86" t="s">
        <v>94</v>
      </c>
      <c r="R47" s="86" t="s">
        <v>3017</v>
      </c>
      <c r="S47" s="86" t="s">
        <v>104</v>
      </c>
      <c r="T47" s="86" t="s">
        <v>3018</v>
      </c>
      <c r="U47" s="86" t="s">
        <v>94</v>
      </c>
      <c r="V47" s="100" t="s">
        <v>3019</v>
      </c>
      <c r="W47" s="95" t="s">
        <v>2943</v>
      </c>
      <c r="X47" s="96" t="s">
        <v>3020</v>
      </c>
      <c r="Y47" s="96"/>
      <c r="Z47" s="96" t="s">
        <v>3021</v>
      </c>
      <c r="AA47" s="96" t="s">
        <v>181</v>
      </c>
      <c r="AB47" s="96" t="s">
        <v>2695</v>
      </c>
      <c r="AC47" s="95" t="s">
        <v>2945</v>
      </c>
      <c r="AD47" s="95" t="s">
        <v>2946</v>
      </c>
      <c r="AE47" s="95" t="s">
        <v>2947</v>
      </c>
      <c r="AF47" s="95" t="s">
        <v>2760</v>
      </c>
      <c r="AG47" s="95" t="str">
        <f aca="false">IF(OR($AT47="",$AT47=$F47),$U47,IF($AT47=$G47,SUBSTITUTE(SUBSTITUTE($AT47,"GPIO3_","GPIO_"),".0",""),IF($AT47=$H47,$Q47,IF($AT47=$I47,$R47,IF($AT47=$J47,$S47,IF($AT47=$K47,$T47,"INVALID"))))))</f>
        <v>RSVD0</v>
      </c>
      <c r="AH47" s="97"/>
      <c r="AI47" s="98" t="str">
        <f aca="false">IF(AND(OR($AV47="Int PU",$AV47="Int PD"),OR(AND($BC47&lt;&gt;"",$BC47&lt;&gt;"0"),AND($BD47&lt;&gt;"",$BD47&lt;&gt;"0"))),"INVALID",IF(OR($AT47=$F47,$AV47="Int PD"),"PULL_DOWN",IF(OR($AV47="Int PU",AND($AH47="YES",OR($BC47="",$BC47="0"),OR($BD47="",$BD47="0"),OR($AU47="Input",$AU47="Bidirectional"))),"PULL_UP","NORMAL")))</f>
        <v>PULL_DOWN</v>
      </c>
      <c r="AJ47" s="98" t="str">
        <f aca="false">IF($AU47="Input", "TRISTATE", IF($AV47="Z","TRISTATE",IF($AT47=$F47,"TRISTATE","NORMAL")))</f>
        <v>TRISTATE</v>
      </c>
      <c r="AK47" s="98" t="str">
        <f aca="false">IF(OR($AT47=$F47,$AU47="Output"),"DISABLE","ENABLE")</f>
        <v>DISABLE</v>
      </c>
      <c r="AL47" s="112" t="str">
        <f aca="false">IF($AT47&lt;&gt;$G47,"N/A",IF($AV47="Drive 1", "1", IF($AV47="Drive 0", "0", "")))</f>
        <v>N/A</v>
      </c>
      <c r="AM47" s="99" t="b">
        <f aca="false">TRUE()</f>
        <v>1</v>
      </c>
      <c r="AN47" s="99" t="b">
        <f aca="false">TRUE()</f>
        <v>1</v>
      </c>
      <c r="AO47" s="99" t="b">
        <f aca="false">TRUE()</f>
        <v>1</v>
      </c>
      <c r="AP47" s="99" t="b">
        <f aca="false">TRUE()</f>
        <v>1</v>
      </c>
      <c r="AQ47" s="99" t="b">
        <f aca="false">TRUE()</f>
        <v>1</v>
      </c>
      <c r="AR47" s="99" t="b">
        <f aca="false">TRUE()</f>
        <v>1</v>
      </c>
      <c r="AS47" s="100" t="str">
        <f aca="false">IF(AND($AM47:$AR47), "VALID", "INVALID")</f>
        <v>VALID</v>
      </c>
      <c r="AT47" s="101" t="s">
        <v>182</v>
      </c>
      <c r="AU47" s="102" t="s">
        <v>79</v>
      </c>
      <c r="AV47" s="103"/>
      <c r="AW47" s="103" t="s">
        <v>89</v>
      </c>
      <c r="AX47" s="104"/>
      <c r="AY47" s="103" t="s">
        <v>124</v>
      </c>
      <c r="AZ47" s="104"/>
      <c r="BA47" s="104"/>
      <c r="BB47" s="104"/>
      <c r="BC47" s="103"/>
      <c r="BD47" s="103"/>
      <c r="BE47" s="105"/>
      <c r="BF47" s="104"/>
      <c r="BG47" s="320"/>
      <c r="BH47" s="20" t="s">
        <v>7</v>
      </c>
      <c r="BI47" s="1" t="s">
        <v>3015</v>
      </c>
      <c r="BJ47" s="1" t="s">
        <v>3022</v>
      </c>
      <c r="BK47" s="109"/>
    </row>
    <row r="48" customFormat="false" ht="12.75" hidden="true" customHeight="true" outlineLevel="0" collapsed="false">
      <c r="A48" s="315"/>
      <c r="B48" s="316"/>
      <c r="C48" s="316"/>
      <c r="D48" s="317" t="s">
        <v>183</v>
      </c>
      <c r="E48" s="317" t="s">
        <v>3023</v>
      </c>
      <c r="F48" s="87" t="s">
        <v>184</v>
      </c>
      <c r="G48" s="88" t="s">
        <v>3024</v>
      </c>
      <c r="H48" s="89"/>
      <c r="I48" s="90"/>
      <c r="J48" s="90"/>
      <c r="K48" s="91"/>
      <c r="L48" s="92" t="s">
        <v>2749</v>
      </c>
      <c r="M48" s="90"/>
      <c r="N48" s="90" t="s">
        <v>81</v>
      </c>
      <c r="O48" s="90"/>
      <c r="P48" s="91" t="s">
        <v>81</v>
      </c>
      <c r="Q48" s="86" t="s">
        <v>94</v>
      </c>
      <c r="R48" s="86" t="s">
        <v>3025</v>
      </c>
      <c r="S48" s="86" t="s">
        <v>104</v>
      </c>
      <c r="T48" s="86" t="s">
        <v>3026</v>
      </c>
      <c r="U48" s="86" t="s">
        <v>94</v>
      </c>
      <c r="V48" s="100" t="s">
        <v>3027</v>
      </c>
      <c r="W48" s="95" t="s">
        <v>2943</v>
      </c>
      <c r="X48" s="96" t="s">
        <v>3028</v>
      </c>
      <c r="Y48" s="96"/>
      <c r="Z48" s="96" t="s">
        <v>3029</v>
      </c>
      <c r="AA48" s="96" t="s">
        <v>183</v>
      </c>
      <c r="AB48" s="96" t="s">
        <v>2695</v>
      </c>
      <c r="AC48" s="95" t="s">
        <v>2945</v>
      </c>
      <c r="AD48" s="95" t="s">
        <v>2946</v>
      </c>
      <c r="AE48" s="95" t="s">
        <v>2947</v>
      </c>
      <c r="AF48" s="95" t="s">
        <v>2760</v>
      </c>
      <c r="AG48" s="95" t="str">
        <f aca="false">IF(OR($AT48="",$AT48=$F48),$U48,IF($AT48=$G48,SUBSTITUTE(SUBSTITUTE($AT48,"GPIO3_","GPIO_"),".0",""),IF($AT48=$H48,$Q48,IF($AT48=$I48,$R48,IF($AT48=$J48,$S48,IF($AT48=$K48,$T48,"INVALID"))))))</f>
        <v>GPIO_PBB3</v>
      </c>
      <c r="AH48" s="97"/>
      <c r="AI48" s="98" t="str">
        <f aca="false">IF(AND(OR($AV48="Int PU",$AV48="Int PD"),OR(AND($BC48&lt;&gt;"",$BC48&lt;&gt;"0"),AND($BD48&lt;&gt;"",$BD48&lt;&gt;"0"))),"INVALID",IF(OR($AT48=$F48,$AV48="Int PD"),"PULL_DOWN",IF(OR($AV48="Int PU",AND($AH48="YES",OR($BC48="",$BC48="0"),OR($BD48="",$BD48="0"),OR($AU48="Input",$AU48="Bidirectional"))),"PULL_UP","NORMAL")))</f>
        <v>NORMAL</v>
      </c>
      <c r="AJ48" s="98" t="str">
        <f aca="false">IF($AU48="Input", "TRISTATE", IF($AV48="Z","TRISTATE",IF($AT48=$F48,"TRISTATE","NORMAL")))</f>
        <v>NORMAL</v>
      </c>
      <c r="AK48" s="98" t="str">
        <f aca="false">IF(OR($AT48=$F48,$AU48="Output"),"DISABLE","ENABLE")</f>
        <v>DISABLE</v>
      </c>
      <c r="AL48" s="112" t="str">
        <f aca="false">IF($AT48&lt;&gt;$G48,"N/A",IF($AV48="Drive 1", "1", IF($AV48="Drive 0", "0", "")))</f>
        <v>1</v>
      </c>
      <c r="AM48" s="99" t="b">
        <f aca="false">TRUE()</f>
        <v>1</v>
      </c>
      <c r="AN48" s="99" t="b">
        <f aca="false">TRUE()</f>
        <v>1</v>
      </c>
      <c r="AO48" s="99" t="b">
        <f aca="false">TRUE()</f>
        <v>1</v>
      </c>
      <c r="AP48" s="99" t="b">
        <f aca="false">TRUE()</f>
        <v>1</v>
      </c>
      <c r="AQ48" s="99" t="b">
        <f aca="false">TRUE()</f>
        <v>1</v>
      </c>
      <c r="AR48" s="99" t="b">
        <f aca="false">TRUE()</f>
        <v>1</v>
      </c>
      <c r="AS48" s="100" t="str">
        <f aca="false">IF(AND($AM48:$AR48), "VALID", "INVALID")</f>
        <v>VALID</v>
      </c>
      <c r="AT48" s="101" t="s">
        <v>3024</v>
      </c>
      <c r="AU48" s="102" t="s">
        <v>2744</v>
      </c>
      <c r="AV48" s="103" t="s">
        <v>2785</v>
      </c>
      <c r="AW48" s="103" t="s">
        <v>89</v>
      </c>
      <c r="AX48" s="104"/>
      <c r="AY48" s="103" t="s">
        <v>124</v>
      </c>
      <c r="AZ48" s="104"/>
      <c r="BA48" s="104"/>
      <c r="BB48" s="104"/>
      <c r="BC48" s="103"/>
      <c r="BD48" s="103"/>
      <c r="BE48" s="105"/>
      <c r="BF48" s="104"/>
      <c r="BG48" s="320" t="s">
        <v>3030</v>
      </c>
      <c r="BH48" s="16" t="s">
        <v>3</v>
      </c>
      <c r="BI48" s="1" t="s">
        <v>3023</v>
      </c>
      <c r="BJ48" s="1" t="s">
        <v>3031</v>
      </c>
      <c r="BK48" s="109"/>
    </row>
    <row r="49" s="85" customFormat="true" ht="18" hidden="true" customHeight="true" outlineLevel="0" collapsed="false">
      <c r="A49" s="315"/>
      <c r="B49" s="316"/>
      <c r="C49" s="316"/>
      <c r="D49" s="115" t="s">
        <v>185</v>
      </c>
      <c r="E49" s="116" t="s">
        <v>186</v>
      </c>
      <c r="F49" s="74"/>
      <c r="G49" s="76"/>
      <c r="H49" s="76"/>
      <c r="I49" s="76"/>
      <c r="J49" s="76"/>
      <c r="K49" s="76"/>
      <c r="L49" s="74"/>
      <c r="M49" s="74"/>
      <c r="N49" s="74"/>
      <c r="O49" s="74"/>
      <c r="P49" s="74"/>
      <c r="Q49" s="74"/>
      <c r="R49" s="74"/>
      <c r="S49" s="74"/>
      <c r="T49" s="74"/>
      <c r="U49" s="74"/>
      <c r="V49" s="74"/>
      <c r="W49" s="74"/>
      <c r="X49" s="77"/>
      <c r="Y49" s="77"/>
      <c r="Z49" s="77"/>
      <c r="AA49" s="77"/>
      <c r="AB49" s="77"/>
      <c r="AC49" s="78"/>
      <c r="AD49" s="78"/>
      <c r="AE49" s="78"/>
      <c r="AF49" s="78"/>
      <c r="AG49" s="78"/>
      <c r="AH49" s="78"/>
      <c r="AI49" s="78"/>
      <c r="AJ49" s="78"/>
      <c r="AK49" s="78"/>
      <c r="AL49" s="78"/>
      <c r="AM49" s="78"/>
      <c r="AN49" s="78"/>
      <c r="AO49" s="78"/>
      <c r="AP49" s="78"/>
      <c r="AQ49" s="78"/>
      <c r="AR49" s="78"/>
      <c r="AS49" s="78"/>
      <c r="AT49" s="79"/>
      <c r="AU49" s="79"/>
      <c r="AV49" s="80"/>
      <c r="AW49" s="80"/>
      <c r="AX49" s="80"/>
      <c r="AY49" s="80"/>
      <c r="AZ49" s="80"/>
      <c r="BA49" s="80"/>
      <c r="BB49" s="80"/>
      <c r="BC49" s="80"/>
      <c r="BD49" s="80"/>
      <c r="BE49" s="80"/>
      <c r="BF49" s="81" t="s">
        <v>76</v>
      </c>
      <c r="BG49" s="79"/>
      <c r="BH49" s="118" t="s">
        <v>185</v>
      </c>
      <c r="BI49" s="75" t="s">
        <v>186</v>
      </c>
      <c r="BJ49" s="75"/>
      <c r="BK49" s="119"/>
    </row>
    <row r="50" customFormat="false" ht="12.75" hidden="true" customHeight="true" outlineLevel="0" collapsed="false">
      <c r="A50" s="315"/>
      <c r="B50" s="316"/>
      <c r="C50" s="316"/>
      <c r="D50" s="331" t="s">
        <v>187</v>
      </c>
      <c r="E50" s="317" t="s">
        <v>3032</v>
      </c>
      <c r="F50" s="87" t="s">
        <v>188</v>
      </c>
      <c r="G50" s="88" t="s">
        <v>3033</v>
      </c>
      <c r="H50" s="89"/>
      <c r="I50" s="90"/>
      <c r="J50" s="90"/>
      <c r="K50" s="91"/>
      <c r="L50" s="92" t="s">
        <v>2749</v>
      </c>
      <c r="M50" s="90"/>
      <c r="N50" s="90"/>
      <c r="O50" s="90"/>
      <c r="P50" s="91"/>
      <c r="Q50" s="86" t="s">
        <v>94</v>
      </c>
      <c r="R50" s="86" t="s">
        <v>83</v>
      </c>
      <c r="S50" s="86" t="s">
        <v>104</v>
      </c>
      <c r="T50" s="86" t="s">
        <v>105</v>
      </c>
      <c r="U50" s="120" t="s">
        <v>94</v>
      </c>
      <c r="V50" s="94" t="s">
        <v>3034</v>
      </c>
      <c r="W50" s="95" t="s">
        <v>3035</v>
      </c>
      <c r="X50" s="96"/>
      <c r="Y50" s="96"/>
      <c r="Z50" s="96"/>
      <c r="AA50" s="96" t="s">
        <v>187</v>
      </c>
      <c r="AB50" s="96" t="s">
        <v>3036</v>
      </c>
      <c r="AC50" s="95" t="s">
        <v>2777</v>
      </c>
      <c r="AD50" s="95" t="s">
        <v>3037</v>
      </c>
      <c r="AE50" s="95" t="s">
        <v>2743</v>
      </c>
      <c r="AF50" s="95" t="s">
        <v>2760</v>
      </c>
      <c r="AG50" s="95" t="str">
        <f aca="false">IF(OR($AT50="",$AT50=$F50),$U50,IF($AT50=$G50,SUBSTITUTE(SUBSTITUTE($AT50,"GPIO3_","GPIO_"),".0",""),IF($AT50=$H50,$Q50,IF($AT50=$I50,$R50,IF($AT50=$J50,$S50,IF($AT50=$K50,$T50,"INVALID"))))))</f>
        <v>GPIO_PB0</v>
      </c>
      <c r="AH50" s="121"/>
      <c r="AI50" s="98" t="str">
        <f aca="false">IF(AND(OR($AV50="Int PU",$AV50="Int PD"),OR(AND($BC50&lt;&gt;"",$BC50&lt;&gt;"0"),AND($BD50&lt;&gt;"",$BD50&lt;&gt;"0"))),"INVALID",IF(OR($AT50=$F50,$AV50="Int PD"),"PULL_DOWN",IF(OR($AV50="Int PU",AND($AH50="YES",OR($BC50="",$BC50="0"),OR($BD50="",$BD50="0"),OR($AU50="Input",$AU50="Bidirectional"))),"PULL_UP","NORMAL")))</f>
        <v>PULL_UP</v>
      </c>
      <c r="AJ50" s="98" t="str">
        <f aca="false">IF($AU50="Input", "TRISTATE", IF($AV50="Z","TRISTATE",IF($AT50=$F50,"TRISTATE","NORMAL")))</f>
        <v>TRISTATE</v>
      </c>
      <c r="AK50" s="98" t="str">
        <f aca="false">IF(OR($AT50=$F50,$AU50="Output"),"DISABLE","ENABLE")</f>
        <v>ENABLE</v>
      </c>
      <c r="AL50" s="122" t="str">
        <f aca="false">IF($AT50&lt;&gt;$G50,"N/A",IF($AV50="Drive 1", "1", IF($AV50="Drive 0", "0", "")))</f>
        <v/>
      </c>
      <c r="AM50" s="99" t="b">
        <f aca="false">TRUE()</f>
        <v>1</v>
      </c>
      <c r="AN50" s="99" t="b">
        <f aca="false">TRUE()</f>
        <v>1</v>
      </c>
      <c r="AO50" s="99" t="b">
        <f aca="false">TRUE()</f>
        <v>1</v>
      </c>
      <c r="AP50" s="99" t="b">
        <f aca="false">TRUE()</f>
        <v>1</v>
      </c>
      <c r="AQ50" s="99" t="b">
        <f aca="false">TRUE()</f>
        <v>1</v>
      </c>
      <c r="AR50" s="99" t="b">
        <f aca="false">TRUE()</f>
        <v>1</v>
      </c>
      <c r="AS50" s="100" t="str">
        <f aca="false">IF(AND($AM50:$AR50), "VALID", "INVALID")</f>
        <v>VALID</v>
      </c>
      <c r="AT50" s="123" t="s">
        <v>3033</v>
      </c>
      <c r="AU50" s="124" t="s">
        <v>2736</v>
      </c>
      <c r="AV50" s="103" t="s">
        <v>2805</v>
      </c>
      <c r="AW50" s="125"/>
      <c r="AX50" s="125"/>
      <c r="AY50" s="125"/>
      <c r="AZ50" s="125"/>
      <c r="BA50" s="103" t="s">
        <v>85</v>
      </c>
      <c r="BB50" s="125"/>
      <c r="BC50" s="126"/>
      <c r="BD50" s="126"/>
      <c r="BE50" s="127"/>
      <c r="BF50" s="125"/>
      <c r="BG50" s="327" t="s">
        <v>3038</v>
      </c>
      <c r="BH50" s="129" t="s">
        <v>3</v>
      </c>
      <c r="BI50" s="1" t="s">
        <v>3032</v>
      </c>
      <c r="BJ50" s="1" t="s">
        <v>3039</v>
      </c>
      <c r="BK50" s="109"/>
    </row>
    <row r="51" customFormat="false" ht="12.75" hidden="true" customHeight="true" outlineLevel="0" collapsed="false">
      <c r="A51" s="315"/>
      <c r="B51" s="316"/>
      <c r="C51" s="316"/>
      <c r="D51" s="331" t="s">
        <v>189</v>
      </c>
      <c r="E51" s="317" t="s">
        <v>3040</v>
      </c>
      <c r="F51" s="87" t="s">
        <v>190</v>
      </c>
      <c r="G51" s="88"/>
      <c r="H51" s="89" t="s">
        <v>189</v>
      </c>
      <c r="I51" s="90"/>
      <c r="J51" s="90"/>
      <c r="K51" s="91"/>
      <c r="L51" s="92"/>
      <c r="M51" s="90" t="s">
        <v>2729</v>
      </c>
      <c r="N51" s="90"/>
      <c r="O51" s="90"/>
      <c r="P51" s="91"/>
      <c r="Q51" s="93"/>
      <c r="R51" s="93"/>
      <c r="S51" s="93"/>
      <c r="T51" s="93"/>
      <c r="U51" s="93"/>
      <c r="V51" s="100" t="s">
        <v>3041</v>
      </c>
      <c r="W51" s="95" t="s">
        <v>3035</v>
      </c>
      <c r="X51" s="96" t="s">
        <v>3042</v>
      </c>
      <c r="Y51" s="96"/>
      <c r="Z51" s="96"/>
      <c r="AA51" s="96"/>
      <c r="AB51" s="96" t="s">
        <v>3036</v>
      </c>
      <c r="AC51" s="95" t="s">
        <v>2732</v>
      </c>
      <c r="AD51" s="95" t="s">
        <v>2733</v>
      </c>
      <c r="AE51" s="95" t="s">
        <v>2734</v>
      </c>
      <c r="AF51" s="95" t="s">
        <v>2735</v>
      </c>
      <c r="AG51" s="97"/>
      <c r="AH51" s="97"/>
      <c r="AI51" s="98" t="str">
        <f aca="false">IF(AND(OR($AV51="Int PU",$AV51="Int PD"),OR(AND($BC51&lt;&gt;"",$BC51&lt;&gt;"0"),AND($BD51&lt;&gt;"",$BD51&lt;&gt;"0"))),"INVALID",IF(OR($AT51=$F51,$AV51="Int PD"),"PULL_DOWN",IF(OR($AV51="Int PU",AND($AH51="YES",OR($BC51="",$BC51="0"),OR($BD51="",$BD51="0"),OR($AU51="Input",$AU51="Bidirectional"))),"PULL_UP","NORMAL")))</f>
        <v>NORMAL</v>
      </c>
      <c r="AJ51" s="98" t="str">
        <f aca="false">IF($AU51="Input", "TRISTATE", IF($AV51="Z","TRISTATE",IF($AT51=$F51,"TRISTATE","NORMAL")))</f>
        <v>TRISTATE</v>
      </c>
      <c r="AK51" s="98" t="str">
        <f aca="false">IF(OR($AT51=$F51,$AU51="Output"),"DISABLE","ENABLE")</f>
        <v>ENABLE</v>
      </c>
      <c r="AL51" s="97"/>
      <c r="AM51" s="99" t="b">
        <f aca="false">TRUE()</f>
        <v>1</v>
      </c>
      <c r="AN51" s="99" t="b">
        <f aca="false">TRUE()</f>
        <v>1</v>
      </c>
      <c r="AO51" s="99" t="b">
        <f aca="false">TRUE()</f>
        <v>1</v>
      </c>
      <c r="AP51" s="99" t="b">
        <f aca="false">TRUE()</f>
        <v>1</v>
      </c>
      <c r="AQ51" s="99" t="b">
        <f aca="false">TRUE()</f>
        <v>1</v>
      </c>
      <c r="AR51" s="99" t="b">
        <f aca="false">TRUE()</f>
        <v>1</v>
      </c>
      <c r="AS51" s="100" t="str">
        <f aca="false">IF(AND($AM51:$AR51), "VALID", "INVALID")</f>
        <v>VALID</v>
      </c>
      <c r="AT51" s="101" t="s">
        <v>189</v>
      </c>
      <c r="AU51" s="102" t="s">
        <v>2736</v>
      </c>
      <c r="AV51" s="103"/>
      <c r="AW51" s="103" t="s">
        <v>89</v>
      </c>
      <c r="AX51" s="104"/>
      <c r="AY51" s="104"/>
      <c r="AZ51" s="104"/>
      <c r="BA51" s="104"/>
      <c r="BB51" s="104"/>
      <c r="BC51" s="103"/>
      <c r="BD51" s="103" t="s">
        <v>2824</v>
      </c>
      <c r="BE51" s="105"/>
      <c r="BF51" s="104"/>
      <c r="BG51" s="320" t="s">
        <v>3043</v>
      </c>
      <c r="BH51" s="213" t="s">
        <v>189</v>
      </c>
      <c r="BI51" s="1" t="s">
        <v>3040</v>
      </c>
      <c r="BJ51" s="1" t="s">
        <v>3044</v>
      </c>
      <c r="BK51" s="109"/>
    </row>
    <row r="52" customFormat="false" ht="12.75" hidden="true" customHeight="true" outlineLevel="0" collapsed="false">
      <c r="A52" s="315"/>
      <c r="B52" s="316"/>
      <c r="C52" s="316"/>
      <c r="D52" s="331" t="s">
        <v>191</v>
      </c>
      <c r="E52" s="317" t="s">
        <v>3045</v>
      </c>
      <c r="F52" s="87" t="s">
        <v>192</v>
      </c>
      <c r="G52" s="88"/>
      <c r="H52" s="89" t="s">
        <v>191</v>
      </c>
      <c r="I52" s="90"/>
      <c r="J52" s="90"/>
      <c r="K52" s="91"/>
      <c r="L52" s="92"/>
      <c r="M52" s="90" t="s">
        <v>2729</v>
      </c>
      <c r="N52" s="90"/>
      <c r="O52" s="90"/>
      <c r="P52" s="91"/>
      <c r="Q52" s="93"/>
      <c r="R52" s="93"/>
      <c r="S52" s="93"/>
      <c r="T52" s="93"/>
      <c r="U52" s="93"/>
      <c r="V52" s="100" t="s">
        <v>3046</v>
      </c>
      <c r="W52" s="95" t="s">
        <v>3035</v>
      </c>
      <c r="X52" s="96"/>
      <c r="Y52" s="96"/>
      <c r="Z52" s="96"/>
      <c r="AA52" s="96"/>
      <c r="AB52" s="96" t="s">
        <v>3036</v>
      </c>
      <c r="AC52" s="95" t="s">
        <v>2732</v>
      </c>
      <c r="AD52" s="95" t="s">
        <v>2733</v>
      </c>
      <c r="AE52" s="95" t="s">
        <v>2734</v>
      </c>
      <c r="AF52" s="95" t="s">
        <v>2735</v>
      </c>
      <c r="AG52" s="97"/>
      <c r="AH52" s="97"/>
      <c r="AI52" s="98" t="str">
        <f aca="false">IF(AND(OR($AV52="Int PU",$AV52="Int PD"),OR(AND($BC52&lt;&gt;"",$BC52&lt;&gt;"0"),AND($BD52&lt;&gt;"",$BD52&lt;&gt;"0"))),"INVALID",IF(OR($AT52=$F52,$AV52="Int PD"),"PULL_DOWN",IF(OR($AV52="Int PU",AND($AH52="YES",OR($BC52="",$BC52="0"),OR($BD52="",$BD52="0"),OR($AU52="Input",$AU52="Bidirectional"))),"PULL_UP","NORMAL")))</f>
        <v>NORMAL</v>
      </c>
      <c r="AJ52" s="98" t="str">
        <f aca="false">IF($AU52="Input", "TRISTATE", IF($AV52="Z","TRISTATE",IF($AT52=$F52,"TRISTATE","NORMAL")))</f>
        <v>TRISTATE</v>
      </c>
      <c r="AK52" s="98" t="str">
        <f aca="false">IF(OR($AT52=$F52,$AU52="Output"),"DISABLE","ENABLE")</f>
        <v>ENABLE</v>
      </c>
      <c r="AL52" s="97"/>
      <c r="AM52" s="99" t="b">
        <f aca="false">TRUE()</f>
        <v>1</v>
      </c>
      <c r="AN52" s="99" t="b">
        <f aca="false">TRUE()</f>
        <v>1</v>
      </c>
      <c r="AO52" s="99" t="b">
        <f aca="false">TRUE()</f>
        <v>1</v>
      </c>
      <c r="AP52" s="99" t="b">
        <f aca="false">TRUE()</f>
        <v>1</v>
      </c>
      <c r="AQ52" s="99" t="b">
        <f aca="false">TRUE()</f>
        <v>1</v>
      </c>
      <c r="AR52" s="99" t="b">
        <f aca="false">TRUE()</f>
        <v>1</v>
      </c>
      <c r="AS52" s="100" t="str">
        <f aca="false">IF(AND($AM52:$AR52), "VALID", "INVALID")</f>
        <v>VALID</v>
      </c>
      <c r="AT52" s="101" t="s">
        <v>191</v>
      </c>
      <c r="AU52" s="102" t="s">
        <v>2736</v>
      </c>
      <c r="AV52" s="103"/>
      <c r="AW52" s="104"/>
      <c r="AX52" s="104"/>
      <c r="AY52" s="104"/>
      <c r="AZ52" s="104"/>
      <c r="BA52" s="104"/>
      <c r="BB52" s="104"/>
      <c r="BC52" s="103"/>
      <c r="BD52" s="103" t="s">
        <v>2824</v>
      </c>
      <c r="BE52" s="105"/>
      <c r="BF52" s="104"/>
      <c r="BG52" s="320" t="s">
        <v>3043</v>
      </c>
      <c r="BH52" s="213" t="s">
        <v>191</v>
      </c>
      <c r="BI52" s="1" t="s">
        <v>3045</v>
      </c>
      <c r="BJ52" s="1" t="s">
        <v>3047</v>
      </c>
      <c r="BK52" s="109"/>
    </row>
    <row r="53" customFormat="false" ht="12.75" hidden="true" customHeight="true" outlineLevel="0" collapsed="false">
      <c r="A53" s="315"/>
      <c r="B53" s="316"/>
      <c r="C53" s="316"/>
      <c r="D53" s="331" t="s">
        <v>193</v>
      </c>
      <c r="E53" s="317" t="s">
        <v>3048</v>
      </c>
      <c r="F53" s="87" t="s">
        <v>194</v>
      </c>
      <c r="G53" s="88"/>
      <c r="H53" s="89" t="s">
        <v>3049</v>
      </c>
      <c r="I53" s="90"/>
      <c r="J53" s="90"/>
      <c r="K53" s="91"/>
      <c r="L53" s="92"/>
      <c r="M53" s="90" t="s">
        <v>2729</v>
      </c>
      <c r="N53" s="90"/>
      <c r="O53" s="90"/>
      <c r="P53" s="91"/>
      <c r="Q53" s="93"/>
      <c r="R53" s="93"/>
      <c r="S53" s="93"/>
      <c r="T53" s="93"/>
      <c r="U53" s="93"/>
      <c r="V53" s="100" t="s">
        <v>3050</v>
      </c>
      <c r="W53" s="95" t="s">
        <v>3035</v>
      </c>
      <c r="X53" s="96"/>
      <c r="Y53" s="96"/>
      <c r="Z53" s="96"/>
      <c r="AA53" s="96"/>
      <c r="AB53" s="96" t="s">
        <v>3036</v>
      </c>
      <c r="AC53" s="95" t="s">
        <v>2777</v>
      </c>
      <c r="AD53" s="95" t="s">
        <v>3037</v>
      </c>
      <c r="AE53" s="95" t="s">
        <v>2743</v>
      </c>
      <c r="AF53" s="95" t="s">
        <v>2735</v>
      </c>
      <c r="AG53" s="97"/>
      <c r="AH53" s="97"/>
      <c r="AI53" s="98" t="str">
        <f aca="false">IF(AND(OR($AV53="Int PU",$AV53="Int PD"),OR(AND($BC53&lt;&gt;"",$BC53&lt;&gt;"0"),AND($BD53&lt;&gt;"",$BD53&lt;&gt;"0"))),"INVALID",IF(OR($AT53=$F53,$AV53="Int PD"),"PULL_DOWN",IF(OR($AV53="Int PU",AND($AH53="YES",OR($BC53="",$BC53="0"),OR($BD53="",$BD53="0"),OR($AU53="Input",$AU53="Bidirectional"))),"PULL_UP","NORMAL")))</f>
        <v>NORMAL</v>
      </c>
      <c r="AJ53" s="98" t="str">
        <f aca="false">IF($AU53="Input", "TRISTATE", IF($AV53="Z","TRISTATE",IF($AT53=$F53,"TRISTATE","NORMAL")))</f>
        <v>TRISTATE</v>
      </c>
      <c r="AK53" s="98" t="str">
        <f aca="false">IF(OR($AT53=$F53,$AU53="Output"),"DISABLE","ENABLE")</f>
        <v>ENABLE</v>
      </c>
      <c r="AL53" s="97"/>
      <c r="AM53" s="99" t="b">
        <f aca="false">TRUE()</f>
        <v>1</v>
      </c>
      <c r="AN53" s="99" t="b">
        <f aca="false">TRUE()</f>
        <v>1</v>
      </c>
      <c r="AO53" s="99" t="b">
        <f aca="false">TRUE()</f>
        <v>1</v>
      </c>
      <c r="AP53" s="99" t="b">
        <f aca="false">TRUE()</f>
        <v>1</v>
      </c>
      <c r="AQ53" s="99" t="b">
        <f aca="false">TRUE()</f>
        <v>1</v>
      </c>
      <c r="AR53" s="99" t="b">
        <f aca="false">TRUE()</f>
        <v>1</v>
      </c>
      <c r="AS53" s="100" t="str">
        <f aca="false">IF(AND($AM53:$AR53), "VALID", "INVALID")</f>
        <v>VALID</v>
      </c>
      <c r="AT53" s="101" t="s">
        <v>3049</v>
      </c>
      <c r="AU53" s="102" t="s">
        <v>2736</v>
      </c>
      <c r="AV53" s="103"/>
      <c r="AW53" s="104"/>
      <c r="AX53" s="130"/>
      <c r="AY53" s="130"/>
      <c r="AZ53" s="104"/>
      <c r="BA53" s="104"/>
      <c r="BB53" s="104"/>
      <c r="BC53" s="103"/>
      <c r="BD53" s="103"/>
      <c r="BE53" s="105"/>
      <c r="BF53" s="104"/>
      <c r="BG53" s="320" t="s">
        <v>3043</v>
      </c>
      <c r="BH53" s="213" t="s">
        <v>193</v>
      </c>
      <c r="BI53" s="1" t="s">
        <v>3048</v>
      </c>
      <c r="BJ53" s="1" t="s">
        <v>3051</v>
      </c>
      <c r="BK53" s="109"/>
    </row>
    <row r="54" customFormat="false" ht="12.75" hidden="true" customHeight="true" outlineLevel="0" collapsed="false">
      <c r="A54" s="315"/>
      <c r="B54" s="316"/>
      <c r="C54" s="316"/>
      <c r="D54" s="331" t="s">
        <v>195</v>
      </c>
      <c r="E54" s="317" t="s">
        <v>3052</v>
      </c>
      <c r="F54" s="87" t="s">
        <v>196</v>
      </c>
      <c r="G54" s="88"/>
      <c r="H54" s="89" t="s">
        <v>195</v>
      </c>
      <c r="I54" s="90"/>
      <c r="J54" s="90"/>
      <c r="K54" s="91"/>
      <c r="L54" s="92"/>
      <c r="M54" s="90" t="s">
        <v>81</v>
      </c>
      <c r="N54" s="90"/>
      <c r="O54" s="90"/>
      <c r="P54" s="91"/>
      <c r="Q54" s="93"/>
      <c r="R54" s="93"/>
      <c r="S54" s="93"/>
      <c r="T54" s="93"/>
      <c r="U54" s="93"/>
      <c r="V54" s="100" t="s">
        <v>3053</v>
      </c>
      <c r="W54" s="95" t="s">
        <v>3035</v>
      </c>
      <c r="X54" s="96"/>
      <c r="Y54" s="96"/>
      <c r="Z54" s="96"/>
      <c r="AA54" s="96"/>
      <c r="AB54" s="96" t="s">
        <v>3036</v>
      </c>
      <c r="AC54" s="95" t="s">
        <v>2777</v>
      </c>
      <c r="AD54" s="95" t="s">
        <v>3037</v>
      </c>
      <c r="AE54" s="95" t="s">
        <v>2743</v>
      </c>
      <c r="AF54" s="95" t="s">
        <v>2735</v>
      </c>
      <c r="AG54" s="97"/>
      <c r="AH54" s="97"/>
      <c r="AI54" s="98" t="str">
        <f aca="false">IF(AND(OR($AV54="Int PU",$AV54="Int PD"),OR(AND($BC54&lt;&gt;"",$BC54&lt;&gt;"0"),AND($BD54&lt;&gt;"",$BD54&lt;&gt;"0"))),"INVALID",IF(OR($AT54=$F54,$AV54="Int PD"),"PULL_DOWN",IF(OR($AV54="Int PU",AND($AH54="YES",OR($BC54="",$BC54="0"),OR($BD54="",$BD54="0"),OR($AU54="Input",$AU54="Bidirectional"))),"PULL_UP","NORMAL")))</f>
        <v>NORMAL</v>
      </c>
      <c r="AJ54" s="98" t="str">
        <f aca="false">IF($AU54="Input", "TRISTATE", IF($AV54="Z","TRISTATE",IF($AT54=$F54,"TRISTATE","NORMAL")))</f>
        <v>NORMAL</v>
      </c>
      <c r="AK54" s="98" t="str">
        <f aca="false">IF(OR($AT54=$F54,$AU54="Output"),"DISABLE","ENABLE")</f>
        <v>DISABLE</v>
      </c>
      <c r="AL54" s="97"/>
      <c r="AM54" s="99" t="b">
        <f aca="false">TRUE()</f>
        <v>1</v>
      </c>
      <c r="AN54" s="99" t="b">
        <f aca="false">TRUE()</f>
        <v>1</v>
      </c>
      <c r="AO54" s="99" t="b">
        <f aca="false">TRUE()</f>
        <v>1</v>
      </c>
      <c r="AP54" s="99" t="b">
        <f aca="false">TRUE()</f>
        <v>1</v>
      </c>
      <c r="AQ54" s="99" t="b">
        <f aca="false">TRUE()</f>
        <v>1</v>
      </c>
      <c r="AR54" s="99" t="b">
        <f aca="false">TRUE()</f>
        <v>1</v>
      </c>
      <c r="AS54" s="100" t="str">
        <f aca="false">IF(AND($AM54:$AR54), "VALID", "INVALID")</f>
        <v>VALID</v>
      </c>
      <c r="AT54" s="101" t="s">
        <v>195</v>
      </c>
      <c r="AU54" s="102" t="s">
        <v>2744</v>
      </c>
      <c r="AV54" s="103"/>
      <c r="AW54" s="104"/>
      <c r="AX54" s="104"/>
      <c r="AY54" s="104"/>
      <c r="AZ54" s="104"/>
      <c r="BA54" s="104"/>
      <c r="BB54" s="104"/>
      <c r="BC54" s="103"/>
      <c r="BD54" s="103" t="s">
        <v>2824</v>
      </c>
      <c r="BE54" s="105"/>
      <c r="BF54" s="104"/>
      <c r="BG54" s="320" t="s">
        <v>3043</v>
      </c>
      <c r="BH54" s="213" t="s">
        <v>195</v>
      </c>
      <c r="BI54" s="1" t="s">
        <v>3052</v>
      </c>
      <c r="BJ54" s="1" t="s">
        <v>3054</v>
      </c>
      <c r="BK54" s="109"/>
    </row>
    <row r="55" customFormat="false" ht="12.75" hidden="true" customHeight="true" outlineLevel="0" collapsed="false">
      <c r="A55" s="315"/>
      <c r="B55" s="316"/>
      <c r="C55" s="316"/>
      <c r="D55" s="331" t="s">
        <v>197</v>
      </c>
      <c r="E55" s="317" t="s">
        <v>3055</v>
      </c>
      <c r="F55" s="87" t="s">
        <v>198</v>
      </c>
      <c r="G55" s="88"/>
      <c r="H55" s="89" t="s">
        <v>197</v>
      </c>
      <c r="I55" s="90"/>
      <c r="J55" s="90"/>
      <c r="K55" s="91"/>
      <c r="L55" s="92"/>
      <c r="M55" s="90" t="s">
        <v>2729</v>
      </c>
      <c r="N55" s="90"/>
      <c r="O55" s="90"/>
      <c r="P55" s="91"/>
      <c r="Q55" s="93"/>
      <c r="R55" s="93"/>
      <c r="S55" s="93"/>
      <c r="T55" s="93"/>
      <c r="U55" s="93"/>
      <c r="V55" s="131" t="s">
        <v>3056</v>
      </c>
      <c r="W55" s="132" t="s">
        <v>3035</v>
      </c>
      <c r="X55" s="96"/>
      <c r="Y55" s="96"/>
      <c r="Z55" s="96"/>
      <c r="AA55" s="96"/>
      <c r="AB55" s="96" t="s">
        <v>3036</v>
      </c>
      <c r="AC55" s="95" t="s">
        <v>2777</v>
      </c>
      <c r="AD55" s="95" t="s">
        <v>3037</v>
      </c>
      <c r="AE55" s="95" t="s">
        <v>2743</v>
      </c>
      <c r="AF55" s="95" t="s">
        <v>3057</v>
      </c>
      <c r="AG55" s="97"/>
      <c r="AH55" s="97"/>
      <c r="AI55" s="98" t="str">
        <f aca="false">IF(AND(OR($AV55="Int PU",$AV55="Int PD"),OR(AND($BC55&lt;&gt;"",$BC55&lt;&gt;"0"),AND($BD55&lt;&gt;"",$BD55&lt;&gt;"0"))),"INVALID",IF(OR($AT55=$F55,$AV55="Int PD"),"PULL_DOWN",IF(OR($AV55="Int PU",AND($AH55="YES",OR($BC55="",$BC55="0"),OR($BD55="",$BD55="0"),OR($AU55="Input",$AU55="Bidirectional"))),"PULL_UP","NORMAL")))</f>
        <v>NORMAL</v>
      </c>
      <c r="AJ55" s="98" t="str">
        <f aca="false">IF($AU55="Input", "TRISTATE", IF($AV55="Z","TRISTATE",IF($AT55=$F55,"TRISTATE","NORMAL")))</f>
        <v>TRISTATE</v>
      </c>
      <c r="AK55" s="98" t="str">
        <f aca="false">IF(OR($AT55=$F55,$AU55="Output"),"DISABLE","ENABLE")</f>
        <v>ENABLE</v>
      </c>
      <c r="AL55" s="97"/>
      <c r="AM55" s="99" t="b">
        <f aca="false">TRUE()</f>
        <v>1</v>
      </c>
      <c r="AN55" s="99" t="b">
        <f aca="false">TRUE()</f>
        <v>1</v>
      </c>
      <c r="AO55" s="99" t="b">
        <f aca="false">TRUE()</f>
        <v>1</v>
      </c>
      <c r="AP55" s="99" t="b">
        <f aca="false">TRUE()</f>
        <v>1</v>
      </c>
      <c r="AQ55" s="99" t="b">
        <f aca="false">TRUE()</f>
        <v>1</v>
      </c>
      <c r="AR55" s="99" t="b">
        <f aca="false">TRUE()</f>
        <v>1</v>
      </c>
      <c r="AS55" s="100" t="str">
        <f aca="false">IF(AND($AM55:$AR55), "VALID", "INVALID")</f>
        <v>VALID</v>
      </c>
      <c r="AT55" s="101" t="s">
        <v>197</v>
      </c>
      <c r="AU55" s="102" t="s">
        <v>2736</v>
      </c>
      <c r="AV55" s="103"/>
      <c r="AW55" s="104"/>
      <c r="AX55" s="104"/>
      <c r="AY55" s="104"/>
      <c r="AZ55" s="104"/>
      <c r="BA55" s="104"/>
      <c r="BB55" s="104"/>
      <c r="BC55" s="103"/>
      <c r="BD55" s="103" t="s">
        <v>2824</v>
      </c>
      <c r="BE55" s="105"/>
      <c r="BF55" s="104"/>
      <c r="BG55" s="320" t="s">
        <v>3043</v>
      </c>
      <c r="BH55" s="213" t="s">
        <v>197</v>
      </c>
      <c r="BI55" s="1" t="s">
        <v>3055</v>
      </c>
      <c r="BJ55" s="1" t="s">
        <v>3058</v>
      </c>
      <c r="BK55" s="109"/>
    </row>
    <row r="56" customFormat="false" ht="12.75" hidden="true" customHeight="true" outlineLevel="0" collapsed="false">
      <c r="A56" s="315"/>
      <c r="B56" s="316"/>
      <c r="C56" s="316"/>
      <c r="D56" s="332" t="s">
        <v>199</v>
      </c>
      <c r="E56" s="317" t="s">
        <v>3059</v>
      </c>
      <c r="F56" s="87" t="s">
        <v>200</v>
      </c>
      <c r="G56" s="88"/>
      <c r="H56" s="89" t="s">
        <v>199</v>
      </c>
      <c r="I56" s="90"/>
      <c r="J56" s="90"/>
      <c r="K56" s="91"/>
      <c r="L56" s="92"/>
      <c r="M56" s="90" t="s">
        <v>2729</v>
      </c>
      <c r="N56" s="90"/>
      <c r="O56" s="90"/>
      <c r="P56" s="91"/>
      <c r="Q56" s="93"/>
      <c r="R56" s="93"/>
      <c r="S56" s="93"/>
      <c r="T56" s="93"/>
      <c r="U56" s="93"/>
      <c r="V56" s="100" t="s">
        <v>3060</v>
      </c>
      <c r="W56" s="95" t="s">
        <v>3035</v>
      </c>
      <c r="X56" s="96"/>
      <c r="Y56" s="96"/>
      <c r="Z56" s="96"/>
      <c r="AA56" s="96"/>
      <c r="AB56" s="96" t="s">
        <v>3036</v>
      </c>
      <c r="AC56" s="95" t="s">
        <v>2777</v>
      </c>
      <c r="AD56" s="95" t="s">
        <v>3037</v>
      </c>
      <c r="AE56" s="95" t="s">
        <v>2743</v>
      </c>
      <c r="AF56" s="95" t="s">
        <v>2735</v>
      </c>
      <c r="AG56" s="97"/>
      <c r="AH56" s="97"/>
      <c r="AI56" s="98" t="str">
        <f aca="false">IF(AND(OR($AV56="Int PU",$AV56="Int PD"),OR(AND($BC56&lt;&gt;"",$BC56&lt;&gt;"0"),AND($BD56&lt;&gt;"",$BD56&lt;&gt;"0"))),"INVALID",IF(OR($AT56=$F56,$AV56="Int PD"),"PULL_DOWN",IF(OR($AV56="Int PU",AND($AH56="YES",OR($BC56="",$BC56="0"),OR($BD56="",$BD56="0"),OR($AU56="Input",$AU56="Bidirectional"))),"PULL_UP","NORMAL")))</f>
        <v>NORMAL</v>
      </c>
      <c r="AJ56" s="98" t="str">
        <f aca="false">IF($AU56="Input", "TRISTATE", IF($AV56="Z","TRISTATE",IF($AT56=$F56,"TRISTATE","NORMAL")))</f>
        <v>TRISTATE</v>
      </c>
      <c r="AK56" s="98" t="str">
        <f aca="false">IF(OR($AT56=$F56,$AU56="Output"),"DISABLE","ENABLE")</f>
        <v>ENABLE</v>
      </c>
      <c r="AL56" s="97"/>
      <c r="AM56" s="99" t="b">
        <f aca="false">TRUE()</f>
        <v>1</v>
      </c>
      <c r="AN56" s="99" t="b">
        <f aca="false">TRUE()</f>
        <v>1</v>
      </c>
      <c r="AO56" s="99" t="b">
        <f aca="false">TRUE()</f>
        <v>1</v>
      </c>
      <c r="AP56" s="99" t="b">
        <f aca="false">TRUE()</f>
        <v>1</v>
      </c>
      <c r="AQ56" s="99" t="b">
        <f aca="false">TRUE()</f>
        <v>1</v>
      </c>
      <c r="AR56" s="99" t="b">
        <f aca="false">TRUE()</f>
        <v>1</v>
      </c>
      <c r="AS56" s="100" t="str">
        <f aca="false">IF(AND($AM56:$AR56), "VALID", "INVALID")</f>
        <v>VALID</v>
      </c>
      <c r="AT56" s="101" t="s">
        <v>199</v>
      </c>
      <c r="AU56" s="102" t="s">
        <v>2736</v>
      </c>
      <c r="AV56" s="103"/>
      <c r="AW56" s="104"/>
      <c r="AX56" s="104"/>
      <c r="AY56" s="104"/>
      <c r="AZ56" s="104"/>
      <c r="BA56" s="104"/>
      <c r="BB56" s="104"/>
      <c r="BC56" s="103"/>
      <c r="BD56" s="103" t="s">
        <v>2824</v>
      </c>
      <c r="BE56" s="105"/>
      <c r="BF56" s="104"/>
      <c r="BG56" s="320" t="s">
        <v>3043</v>
      </c>
      <c r="BH56" s="213" t="s">
        <v>199</v>
      </c>
      <c r="BI56" s="1" t="s">
        <v>3059</v>
      </c>
      <c r="BJ56" s="1" t="s">
        <v>3061</v>
      </c>
      <c r="BK56" s="109"/>
    </row>
    <row r="57" customFormat="false" ht="12.75" hidden="true" customHeight="true" outlineLevel="0" collapsed="false">
      <c r="A57" s="315"/>
      <c r="B57" s="316"/>
      <c r="C57" s="316"/>
      <c r="D57" s="332" t="s">
        <v>201</v>
      </c>
      <c r="E57" s="317" t="s">
        <v>3062</v>
      </c>
      <c r="F57" s="87" t="s">
        <v>202</v>
      </c>
      <c r="G57" s="88"/>
      <c r="H57" s="89" t="s">
        <v>201</v>
      </c>
      <c r="I57" s="90"/>
      <c r="J57" s="90"/>
      <c r="K57" s="91"/>
      <c r="L57" s="92"/>
      <c r="M57" s="90" t="s">
        <v>2729</v>
      </c>
      <c r="N57" s="90"/>
      <c r="O57" s="90"/>
      <c r="P57" s="91"/>
      <c r="Q57" s="93"/>
      <c r="R57" s="93"/>
      <c r="S57" s="93"/>
      <c r="T57" s="93"/>
      <c r="U57" s="93"/>
      <c r="V57" s="100" t="s">
        <v>3063</v>
      </c>
      <c r="W57" s="95" t="s">
        <v>3035</v>
      </c>
      <c r="X57" s="96"/>
      <c r="Y57" s="96"/>
      <c r="Z57" s="96"/>
      <c r="AA57" s="96"/>
      <c r="AB57" s="96" t="s">
        <v>3036</v>
      </c>
      <c r="AC57" s="95" t="s">
        <v>2777</v>
      </c>
      <c r="AD57" s="95" t="s">
        <v>3037</v>
      </c>
      <c r="AE57" s="95" t="s">
        <v>2743</v>
      </c>
      <c r="AF57" s="95" t="s">
        <v>3057</v>
      </c>
      <c r="AG57" s="97"/>
      <c r="AH57" s="97"/>
      <c r="AI57" s="98" t="str">
        <f aca="false">IF(AND(OR($AV57="Int PU",$AV57="Int PD"),OR(AND($BC57&lt;&gt;"",$BC57&lt;&gt;"0"),AND($BD57&lt;&gt;"",$BD57&lt;&gt;"0"))),"INVALID",IF(OR($AT57=$F57,$AV57="Int PD"),"PULL_DOWN",IF(OR($AV57="Int PU",AND($AH57="YES",OR($BC57="",$BC57="0"),OR($BD57="",$BD57="0"),OR($AU57="Input",$AU57="Bidirectional"))),"PULL_UP","NORMAL")))</f>
        <v>NORMAL</v>
      </c>
      <c r="AJ57" s="98" t="str">
        <f aca="false">IF($AU57="Input", "TRISTATE", IF($AV57="Z","TRISTATE",IF($AT57=$F57,"TRISTATE","NORMAL")))</f>
        <v>TRISTATE</v>
      </c>
      <c r="AK57" s="98" t="str">
        <f aca="false">IF(OR($AT57=$F57,$AU57="Output"),"DISABLE","ENABLE")</f>
        <v>ENABLE</v>
      </c>
      <c r="AL57" s="97"/>
      <c r="AM57" s="99" t="b">
        <f aca="false">TRUE()</f>
        <v>1</v>
      </c>
      <c r="AN57" s="99" t="b">
        <f aca="false">TRUE()</f>
        <v>1</v>
      </c>
      <c r="AO57" s="99" t="b">
        <f aca="false">TRUE()</f>
        <v>1</v>
      </c>
      <c r="AP57" s="99" t="b">
        <f aca="false">TRUE()</f>
        <v>1</v>
      </c>
      <c r="AQ57" s="99" t="b">
        <f aca="false">TRUE()</f>
        <v>1</v>
      </c>
      <c r="AR57" s="99" t="b">
        <f aca="false">TRUE()</f>
        <v>1</v>
      </c>
      <c r="AS57" s="100" t="str">
        <f aca="false">IF(AND($AM57:$AR57), "VALID", "INVALID")</f>
        <v>VALID</v>
      </c>
      <c r="AT57" s="101" t="s">
        <v>201</v>
      </c>
      <c r="AU57" s="102" t="s">
        <v>2736</v>
      </c>
      <c r="AV57" s="103"/>
      <c r="AW57" s="104"/>
      <c r="AX57" s="104"/>
      <c r="AY57" s="104"/>
      <c r="AZ57" s="104"/>
      <c r="BA57" s="104"/>
      <c r="BB57" s="104"/>
      <c r="BC57" s="103"/>
      <c r="BD57" s="103" t="s">
        <v>2824</v>
      </c>
      <c r="BE57" s="105"/>
      <c r="BF57" s="104"/>
      <c r="BG57" s="320" t="s">
        <v>3043</v>
      </c>
      <c r="BH57" s="333" t="s">
        <v>201</v>
      </c>
      <c r="BI57" s="1" t="s">
        <v>3062</v>
      </c>
      <c r="BJ57" s="1" t="s">
        <v>3064</v>
      </c>
      <c r="BK57" s="109"/>
    </row>
    <row r="58" s="85" customFormat="true" ht="18" hidden="false" customHeight="true" outlineLevel="0" collapsed="false">
      <c r="A58" s="315"/>
      <c r="B58" s="316"/>
      <c r="C58" s="316"/>
      <c r="D58" s="74" t="s">
        <v>203</v>
      </c>
      <c r="E58" s="75" t="s">
        <v>204</v>
      </c>
      <c r="F58" s="74"/>
      <c r="G58" s="76"/>
      <c r="H58" s="76"/>
      <c r="I58" s="76"/>
      <c r="J58" s="76"/>
      <c r="K58" s="76"/>
      <c r="L58" s="74"/>
      <c r="M58" s="74"/>
      <c r="N58" s="74"/>
      <c r="O58" s="74"/>
      <c r="P58" s="74"/>
      <c r="Q58" s="74"/>
      <c r="R58" s="74"/>
      <c r="S58" s="74"/>
      <c r="T58" s="74"/>
      <c r="U58" s="74"/>
      <c r="V58" s="74"/>
      <c r="W58" s="74"/>
      <c r="X58" s="77"/>
      <c r="Y58" s="77"/>
      <c r="Z58" s="77"/>
      <c r="AA58" s="77"/>
      <c r="AB58" s="77"/>
      <c r="AC58" s="78"/>
      <c r="AD58" s="78"/>
      <c r="AE58" s="78"/>
      <c r="AF58" s="78"/>
      <c r="AG58" s="78"/>
      <c r="AH58" s="78"/>
      <c r="AI58" s="78"/>
      <c r="AJ58" s="78"/>
      <c r="AK58" s="78"/>
      <c r="AL58" s="78"/>
      <c r="AM58" s="78"/>
      <c r="AN58" s="78"/>
      <c r="AO58" s="78"/>
      <c r="AP58" s="78"/>
      <c r="AQ58" s="78"/>
      <c r="AR58" s="78"/>
      <c r="AS58" s="78"/>
      <c r="AT58" s="79"/>
      <c r="AU58" s="79"/>
      <c r="AV58" s="80"/>
      <c r="AW58" s="80"/>
      <c r="AX58" s="80"/>
      <c r="AY58" s="80"/>
      <c r="AZ58" s="80"/>
      <c r="BA58" s="80"/>
      <c r="BB58" s="80"/>
      <c r="BC58" s="80"/>
      <c r="BD58" s="80"/>
      <c r="BE58" s="80"/>
      <c r="BF58" s="81" t="s">
        <v>76</v>
      </c>
      <c r="BG58" s="79"/>
      <c r="BH58" s="83" t="s">
        <v>203</v>
      </c>
      <c r="BI58" s="314" t="s">
        <v>204</v>
      </c>
      <c r="BJ58" s="314"/>
      <c r="BK58" s="84"/>
    </row>
    <row r="59" customFormat="false" ht="12.75" hidden="true" customHeight="true" outlineLevel="0" collapsed="false">
      <c r="A59" s="315"/>
      <c r="B59" s="316"/>
      <c r="C59" s="316"/>
      <c r="D59" s="317" t="s">
        <v>205</v>
      </c>
      <c r="E59" s="317" t="s">
        <v>3065</v>
      </c>
      <c r="F59" s="87" t="s">
        <v>206</v>
      </c>
      <c r="G59" s="88" t="s">
        <v>3066</v>
      </c>
      <c r="H59" s="89"/>
      <c r="I59" s="90"/>
      <c r="J59" s="90"/>
      <c r="K59" s="91"/>
      <c r="L59" s="92" t="s">
        <v>2749</v>
      </c>
      <c r="M59" s="90"/>
      <c r="N59" s="90"/>
      <c r="O59" s="90"/>
      <c r="P59" s="91"/>
      <c r="Q59" s="86" t="s">
        <v>94</v>
      </c>
      <c r="R59" s="86" t="s">
        <v>83</v>
      </c>
      <c r="S59" s="86" t="s">
        <v>104</v>
      </c>
      <c r="T59" s="86" t="s">
        <v>105</v>
      </c>
      <c r="U59" s="86" t="s">
        <v>94</v>
      </c>
      <c r="V59" s="94" t="s">
        <v>3067</v>
      </c>
      <c r="W59" s="95" t="s">
        <v>3068</v>
      </c>
      <c r="X59" s="96"/>
      <c r="Y59" s="96"/>
      <c r="Z59" s="96"/>
      <c r="AA59" s="96" t="s">
        <v>205</v>
      </c>
      <c r="AB59" s="96" t="s">
        <v>203</v>
      </c>
      <c r="AC59" s="95" t="s">
        <v>2777</v>
      </c>
      <c r="AD59" s="95" t="s">
        <v>3037</v>
      </c>
      <c r="AE59" s="95" t="s">
        <v>2743</v>
      </c>
      <c r="AF59" s="95" t="n">
        <v>0</v>
      </c>
      <c r="AG59" s="95" t="str">
        <f aca="false">IF(OR($AT59="",$AT59=$F59),$U59,IF($AT59=$G59,SUBSTITUTE(SUBSTITUTE($AT59,"GPIO3_","GPIO_"),".0",""),IF($AT59=$H59,$Q59,IF($AT59=$I59,$R59,IF($AT59=$J59,$S59,IF($AT59=$K59,$T59,"INVALID"))))))</f>
        <v>RSVD0</v>
      </c>
      <c r="AH59" s="97"/>
      <c r="AI59" s="98" t="str">
        <f aca="false">IF(AND(OR($AV59="Int PU",$AV59="Int PD"),OR(AND($BC59&lt;&gt;"",$BC59&lt;&gt;"0"),AND($BD59&lt;&gt;"",$BD59&lt;&gt;"0"))),"INVALID",IF(OR($AT59=$F59,$AV59="Int PD"),"PULL_DOWN",IF(OR($AV59="Int PU",AND($AH59="YES",OR($BC59="",$BC59="0"),OR($BD59="",$BD59="0"),OR($AU59="Input",$AU59="Bidirectional"))),"PULL_UP","NORMAL")))</f>
        <v>PULL_DOWN</v>
      </c>
      <c r="AJ59" s="98" t="str">
        <f aca="false">IF($AU59="Input", "TRISTATE", IF($AV59="Z","TRISTATE",IF($AT59=$F59,"TRISTATE","NORMAL")))</f>
        <v>TRISTATE</v>
      </c>
      <c r="AK59" s="98" t="str">
        <f aca="false">IF(OR($AT59=$F59,$AU59="Output"),"DISABLE","ENABLE")</f>
        <v>DISABLE</v>
      </c>
      <c r="AL59" s="112" t="str">
        <f aca="false">IF($AT59&lt;&gt;$G59,"N/A",IF($AV59="Drive 1", "1", IF($AV59="Drive 0", "0", "")))</f>
        <v>N/A</v>
      </c>
      <c r="AM59" s="99" t="b">
        <f aca="false">TRUE()</f>
        <v>1</v>
      </c>
      <c r="AN59" s="99" t="b">
        <f aca="false">TRUE()</f>
        <v>1</v>
      </c>
      <c r="AO59" s="99" t="b">
        <f aca="false">TRUE()</f>
        <v>1</v>
      </c>
      <c r="AP59" s="99" t="b">
        <f aca="false">TRUE()</f>
        <v>1</v>
      </c>
      <c r="AQ59" s="99" t="b">
        <f aca="false">TRUE()</f>
        <v>1</v>
      </c>
      <c r="AR59" s="99" t="b">
        <f aca="false">TRUE()</f>
        <v>1</v>
      </c>
      <c r="AS59" s="100" t="str">
        <f aca="false">IF(AND($AM59:$AR59), "VALID", "INVALID")</f>
        <v>VALID</v>
      </c>
      <c r="AT59" s="101" t="s">
        <v>206</v>
      </c>
      <c r="AU59" s="102" t="s">
        <v>79</v>
      </c>
      <c r="AV59" s="103"/>
      <c r="AW59" s="104"/>
      <c r="AX59" s="104"/>
      <c r="AY59" s="104"/>
      <c r="AZ59" s="104"/>
      <c r="BA59" s="103" t="s">
        <v>85</v>
      </c>
      <c r="BB59" s="104"/>
      <c r="BC59" s="103"/>
      <c r="BD59" s="103"/>
      <c r="BE59" s="105"/>
      <c r="BF59" s="104"/>
      <c r="BG59" s="320"/>
      <c r="BH59" s="20" t="s">
        <v>7</v>
      </c>
      <c r="BI59" s="1" t="s">
        <v>3065</v>
      </c>
      <c r="BJ59" s="1" t="s">
        <v>3069</v>
      </c>
      <c r="BK59" s="109"/>
    </row>
    <row r="60" customFormat="false" ht="12.75" hidden="true" customHeight="true" outlineLevel="0" collapsed="false">
      <c r="A60" s="315"/>
      <c r="B60" s="316"/>
      <c r="C60" s="316"/>
      <c r="D60" s="317" t="s">
        <v>207</v>
      </c>
      <c r="E60" s="317" t="s">
        <v>3070</v>
      </c>
      <c r="F60" s="87" t="s">
        <v>208</v>
      </c>
      <c r="G60" s="88" t="s">
        <v>3071</v>
      </c>
      <c r="H60" s="89"/>
      <c r="I60" s="90"/>
      <c r="J60" s="90"/>
      <c r="K60" s="91"/>
      <c r="L60" s="92" t="s">
        <v>2749</v>
      </c>
      <c r="M60" s="90"/>
      <c r="N60" s="90"/>
      <c r="O60" s="90"/>
      <c r="P60" s="91"/>
      <c r="Q60" s="86" t="s">
        <v>94</v>
      </c>
      <c r="R60" s="86" t="s">
        <v>83</v>
      </c>
      <c r="S60" s="86" t="s">
        <v>104</v>
      </c>
      <c r="T60" s="86" t="s">
        <v>105</v>
      </c>
      <c r="U60" s="86" t="s">
        <v>94</v>
      </c>
      <c r="V60" s="100" t="s">
        <v>3072</v>
      </c>
      <c r="W60" s="95" t="s">
        <v>3068</v>
      </c>
      <c r="X60" s="96"/>
      <c r="Y60" s="96"/>
      <c r="Z60" s="96"/>
      <c r="AA60" s="96" t="s">
        <v>207</v>
      </c>
      <c r="AB60" s="96" t="s">
        <v>203</v>
      </c>
      <c r="AC60" s="95" t="s">
        <v>2777</v>
      </c>
      <c r="AD60" s="95" t="s">
        <v>3037</v>
      </c>
      <c r="AE60" s="95" t="s">
        <v>2743</v>
      </c>
      <c r="AF60" s="95" t="n">
        <v>0</v>
      </c>
      <c r="AG60" s="95" t="str">
        <f aca="false">IF(OR($AT60="",$AT60=$F60),$U60,IF($AT60=$G60,SUBSTITUTE(SUBSTITUTE($AT60,"GPIO3_","GPIO_"),".0",""),IF($AT60=$H60,$Q60,IF($AT60=$I60,$R60,IF($AT60=$J60,$S60,IF($AT60=$K60,$T60,"INVALID"))))))</f>
        <v>RSVD0</v>
      </c>
      <c r="AH60" s="97"/>
      <c r="AI60" s="98" t="str">
        <f aca="false">IF(AND(OR($AV60="Int PU",$AV60="Int PD"),OR(AND($BC60&lt;&gt;"",$BC60&lt;&gt;"0"),AND($BD60&lt;&gt;"",$BD60&lt;&gt;"0"))),"INVALID",IF(OR($AT60=$F60,$AV60="Int PD"),"PULL_DOWN",IF(OR($AV60="Int PU",AND($AH60="YES",OR($BC60="",$BC60="0"),OR($BD60="",$BD60="0"),OR($AU60="Input",$AU60="Bidirectional"))),"PULL_UP","NORMAL")))</f>
        <v>PULL_DOWN</v>
      </c>
      <c r="AJ60" s="98" t="str">
        <f aca="false">IF($AU60="Input", "TRISTATE", IF($AV60="Z","TRISTATE",IF($AT60=$F60,"TRISTATE","NORMAL")))</f>
        <v>TRISTATE</v>
      </c>
      <c r="AK60" s="98" t="str">
        <f aca="false">IF(OR($AT60=$F60,$AU60="Output"),"DISABLE","ENABLE")</f>
        <v>DISABLE</v>
      </c>
      <c r="AL60" s="112" t="str">
        <f aca="false">IF($AT60&lt;&gt;$G60,"N/A",IF($AV60="Drive 1", "1", IF($AV60="Drive 0", "0", "")))</f>
        <v>N/A</v>
      </c>
      <c r="AM60" s="99" t="b">
        <f aca="false">TRUE()</f>
        <v>1</v>
      </c>
      <c r="AN60" s="99" t="b">
        <f aca="false">TRUE()</f>
        <v>1</v>
      </c>
      <c r="AO60" s="99" t="b">
        <f aca="false">TRUE()</f>
        <v>1</v>
      </c>
      <c r="AP60" s="99" t="b">
        <f aca="false">TRUE()</f>
        <v>1</v>
      </c>
      <c r="AQ60" s="99" t="b">
        <f aca="false">TRUE()</f>
        <v>1</v>
      </c>
      <c r="AR60" s="99" t="b">
        <f aca="false">TRUE()</f>
        <v>1</v>
      </c>
      <c r="AS60" s="100" t="str">
        <f aca="false">IF(AND($AM60:$AR60), "VALID", "INVALID")</f>
        <v>VALID</v>
      </c>
      <c r="AT60" s="101" t="s">
        <v>208</v>
      </c>
      <c r="AU60" s="102" t="s">
        <v>79</v>
      </c>
      <c r="AV60" s="103"/>
      <c r="AW60" s="104"/>
      <c r="AX60" s="104"/>
      <c r="AY60" s="104"/>
      <c r="AZ60" s="104"/>
      <c r="BA60" s="103" t="s">
        <v>85</v>
      </c>
      <c r="BB60" s="104"/>
      <c r="BC60" s="103"/>
      <c r="BD60" s="103"/>
      <c r="BE60" s="105"/>
      <c r="BF60" s="104"/>
      <c r="BG60" s="320"/>
      <c r="BH60" s="20" t="s">
        <v>7</v>
      </c>
      <c r="BI60" s="1" t="s">
        <v>3070</v>
      </c>
      <c r="BJ60" s="1" t="s">
        <v>3073</v>
      </c>
      <c r="BK60" s="109"/>
    </row>
    <row r="61" customFormat="false" ht="12.75" hidden="true" customHeight="true" outlineLevel="0" collapsed="false">
      <c r="A61" s="315"/>
      <c r="B61" s="316"/>
      <c r="C61" s="316"/>
      <c r="D61" s="317" t="s">
        <v>209</v>
      </c>
      <c r="E61" s="317" t="s">
        <v>3074</v>
      </c>
      <c r="F61" s="87" t="s">
        <v>210</v>
      </c>
      <c r="G61" s="88" t="s">
        <v>3075</v>
      </c>
      <c r="H61" s="89" t="s">
        <v>209</v>
      </c>
      <c r="I61" s="90"/>
      <c r="J61" s="90"/>
      <c r="K61" s="91"/>
      <c r="L61" s="92" t="s">
        <v>2749</v>
      </c>
      <c r="M61" s="90" t="s">
        <v>81</v>
      </c>
      <c r="N61" s="90"/>
      <c r="O61" s="90"/>
      <c r="P61" s="91"/>
      <c r="Q61" s="86" t="s">
        <v>132</v>
      </c>
      <c r="R61" s="86" t="s">
        <v>83</v>
      </c>
      <c r="S61" s="86" t="s">
        <v>104</v>
      </c>
      <c r="T61" s="86" t="s">
        <v>105</v>
      </c>
      <c r="U61" s="86" t="s">
        <v>83</v>
      </c>
      <c r="V61" s="100" t="s">
        <v>3076</v>
      </c>
      <c r="W61" s="95" t="s">
        <v>3068</v>
      </c>
      <c r="X61" s="96"/>
      <c r="Y61" s="96"/>
      <c r="Z61" s="96"/>
      <c r="AA61" s="96" t="s">
        <v>209</v>
      </c>
      <c r="AB61" s="96" t="s">
        <v>203</v>
      </c>
      <c r="AC61" s="95" t="s">
        <v>2741</v>
      </c>
      <c r="AD61" s="95" t="s">
        <v>3077</v>
      </c>
      <c r="AE61" s="95" t="s">
        <v>2743</v>
      </c>
      <c r="AF61" s="95" t="s">
        <v>2735</v>
      </c>
      <c r="AG61" s="95" t="str">
        <f aca="false">IF(OR($AT61="",$AT61=$F61),$U61,IF($AT61=$G61,SUBSTITUTE(SUBSTITUTE($AT61,"GPIO3_","GPIO_"),".0",""),IF($AT61=$H61,$Q61,IF($AT61=$I61,$R61,IF($AT61=$J61,$S61,IF($AT61=$K61,$T61,"INVALID"))))))</f>
        <v>RSVD1</v>
      </c>
      <c r="AH61" s="97"/>
      <c r="AI61" s="98" t="str">
        <f aca="false">IF(AND(OR($AV61="Int PU",$AV61="Int PD"),OR(AND($BC61&lt;&gt;"",$BC61&lt;&gt;"0"),AND($BD61&lt;&gt;"",$BD61&lt;&gt;"0"))),"INVALID",IF(OR($AT61=$F61,$AV61="Int PD"),"PULL_DOWN",IF(OR($AV61="Int PU",AND($AH61="YES",OR($BC61="",$BC61="0"),OR($BD61="",$BD61="0"),OR($AU61="Input",$AU61="Bidirectional"))),"PULL_UP","NORMAL")))</f>
        <v>PULL_DOWN</v>
      </c>
      <c r="AJ61" s="98" t="str">
        <f aca="false">IF($AU61="Input", "TRISTATE", IF($AV61="Z","TRISTATE",IF($AT61=$F61,"TRISTATE","NORMAL")))</f>
        <v>TRISTATE</v>
      </c>
      <c r="AK61" s="98" t="str">
        <f aca="false">IF(OR($AT61=$F61,$AU61="Output"),"DISABLE","ENABLE")</f>
        <v>DISABLE</v>
      </c>
      <c r="AL61" s="112" t="str">
        <f aca="false">IF($AT61&lt;&gt;$G61,"N/A",IF($AV61="Drive 1", "1", IF($AV61="Drive 0", "0", "")))</f>
        <v>N/A</v>
      </c>
      <c r="AM61" s="99" t="b">
        <f aca="false">TRUE()</f>
        <v>1</v>
      </c>
      <c r="AN61" s="99" t="b">
        <f aca="false">TRUE()</f>
        <v>1</v>
      </c>
      <c r="AO61" s="99" t="b">
        <f aca="false">TRUE()</f>
        <v>1</v>
      </c>
      <c r="AP61" s="99" t="b">
        <f aca="false">TRUE()</f>
        <v>1</v>
      </c>
      <c r="AQ61" s="99" t="b">
        <f aca="false">TRUE()</f>
        <v>1</v>
      </c>
      <c r="AR61" s="99" t="b">
        <f aca="false">TRUE()</f>
        <v>1</v>
      </c>
      <c r="AS61" s="100" t="str">
        <f aca="false">IF(AND($AM61:$AR61), "VALID", "INVALID")</f>
        <v>VALID</v>
      </c>
      <c r="AT61" s="101" t="s">
        <v>210</v>
      </c>
      <c r="AU61" s="102" t="s">
        <v>79</v>
      </c>
      <c r="AV61" s="103"/>
      <c r="AW61" s="104"/>
      <c r="AX61" s="104"/>
      <c r="AY61" s="104"/>
      <c r="AZ61" s="110" t="s">
        <v>85</v>
      </c>
      <c r="BA61" s="103" t="s">
        <v>85</v>
      </c>
      <c r="BB61" s="104"/>
      <c r="BC61" s="103"/>
      <c r="BD61" s="103"/>
      <c r="BE61" s="105"/>
      <c r="BF61" s="104"/>
      <c r="BG61" s="320"/>
      <c r="BH61" s="20" t="s">
        <v>7</v>
      </c>
      <c r="BI61" s="1" t="s">
        <v>3074</v>
      </c>
      <c r="BJ61" s="1" t="s">
        <v>3078</v>
      </c>
      <c r="BK61" s="109"/>
    </row>
    <row r="62" customFormat="false" ht="12.75" hidden="false" customHeight="true" outlineLevel="0" collapsed="false">
      <c r="A62" s="323" t="n">
        <v>230</v>
      </c>
      <c r="B62" s="324" t="s">
        <v>3079</v>
      </c>
      <c r="C62" s="324" t="s">
        <v>3080</v>
      </c>
      <c r="D62" s="86" t="s">
        <v>211</v>
      </c>
      <c r="E62" s="86" t="s">
        <v>3081</v>
      </c>
      <c r="F62" s="87" t="s">
        <v>212</v>
      </c>
      <c r="G62" s="88" t="s">
        <v>3082</v>
      </c>
      <c r="H62" s="89" t="s">
        <v>211</v>
      </c>
      <c r="I62" s="90"/>
      <c r="J62" s="90"/>
      <c r="K62" s="91"/>
      <c r="L62" s="92" t="s">
        <v>2749</v>
      </c>
      <c r="M62" s="90" t="s">
        <v>81</v>
      </c>
      <c r="N62" s="90"/>
      <c r="O62" s="90"/>
      <c r="P62" s="91"/>
      <c r="Q62" s="86" t="s">
        <v>132</v>
      </c>
      <c r="R62" s="86" t="s">
        <v>83</v>
      </c>
      <c r="S62" s="86" t="s">
        <v>104</v>
      </c>
      <c r="T62" s="86" t="s">
        <v>105</v>
      </c>
      <c r="U62" s="86" t="s">
        <v>83</v>
      </c>
      <c r="V62" s="100" t="s">
        <v>3083</v>
      </c>
      <c r="W62" s="95" t="s">
        <v>3068</v>
      </c>
      <c r="X62" s="96"/>
      <c r="Y62" s="96"/>
      <c r="Z62" s="96"/>
      <c r="AA62" s="96" t="s">
        <v>211</v>
      </c>
      <c r="AB62" s="96" t="s">
        <v>203</v>
      </c>
      <c r="AC62" s="95" t="s">
        <v>2741</v>
      </c>
      <c r="AD62" s="95" t="s">
        <v>3077</v>
      </c>
      <c r="AE62" s="95" t="s">
        <v>2743</v>
      </c>
      <c r="AF62" s="95" t="s">
        <v>2735</v>
      </c>
      <c r="AG62" s="95" t="str">
        <f aca="false">IF(OR($AT62="",$AT62=$F62),$U62,IF($AT62=$G62,SUBSTITUTE(SUBSTITUTE($AT62,"GPIO3_","GPIO_"),".0",""),IF($AT62=$H62,$Q62,IF($AT62=$I62,$R62,IF($AT62=$J62,$S62,IF($AT62=$K62,$T62,"INVALID"))))))</f>
        <v>GP</v>
      </c>
      <c r="AH62" s="97"/>
      <c r="AI62" s="98" t="str">
        <f aca="false">IF(AND(OR($AV62="Int PU",$AV62="Int PD"),OR(AND($BC62&lt;&gt;"",$BC62&lt;&gt;"0"),AND($BD62&lt;&gt;"",$BD62&lt;&gt;"0"))),"INVALID",IF(OR($AT62=$F62,$AV62="Int PD"),"PULL_DOWN",IF(OR($AV62="Int PU",AND($AH62="YES",OR($BC62="",$BC62="0"),OR($BD62="",$BD62="0"),OR($AU62="Input",$AU62="Bidirectional"))),"PULL_UP","NORMAL")))</f>
        <v>NORMAL</v>
      </c>
      <c r="AJ62" s="98" t="str">
        <f aca="false">IF($AU62="Input", "TRISTATE", IF($AV62="Z","TRISTATE",IF($AT62=$F62,"TRISTATE","NORMAL")))</f>
        <v>NORMAL</v>
      </c>
      <c r="AK62" s="98" t="str">
        <f aca="false">IF(OR($AT62=$F62,$AU62="Output"),"DISABLE","ENABLE")</f>
        <v>DISABLE</v>
      </c>
      <c r="AL62" s="112" t="str">
        <f aca="false">IF($AT62&lt;&gt;$G62,"N/A",IF($AV62="Drive 1", "1", IF($AV62="Drive 0", "0", "")))</f>
        <v>N/A</v>
      </c>
      <c r="AM62" s="99" t="b">
        <f aca="false">TRUE()</f>
        <v>1</v>
      </c>
      <c r="AN62" s="99" t="b">
        <f aca="false">TRUE()</f>
        <v>1</v>
      </c>
      <c r="AO62" s="99" t="b">
        <f aca="false">TRUE()</f>
        <v>1</v>
      </c>
      <c r="AP62" s="99" t="b">
        <f aca="false">TRUE()</f>
        <v>1</v>
      </c>
      <c r="AQ62" s="99" t="b">
        <f aca="false">TRUE()</f>
        <v>1</v>
      </c>
      <c r="AR62" s="99" t="b">
        <f aca="false">TRUE()</f>
        <v>1</v>
      </c>
      <c r="AS62" s="100" t="str">
        <f aca="false">IF(AND($AM62:$AR62), "VALID", "INVALID")</f>
        <v>VALID</v>
      </c>
      <c r="AT62" s="101" t="s">
        <v>211</v>
      </c>
      <c r="AU62" s="102" t="s">
        <v>2744</v>
      </c>
      <c r="AV62" s="103" t="s">
        <v>2843</v>
      </c>
      <c r="AW62" s="104"/>
      <c r="AX62" s="104"/>
      <c r="AY62" s="104"/>
      <c r="AZ62" s="110" t="s">
        <v>85</v>
      </c>
      <c r="BA62" s="103" t="s">
        <v>85</v>
      </c>
      <c r="BB62" s="104"/>
      <c r="BC62" s="103"/>
      <c r="BD62" s="103"/>
      <c r="BE62" s="105"/>
      <c r="BF62" s="104"/>
      <c r="BG62" s="320" t="s">
        <v>3084</v>
      </c>
      <c r="BH62" s="321" t="s">
        <v>3085</v>
      </c>
      <c r="BI62" s="1" t="s">
        <v>3081</v>
      </c>
      <c r="BJ62" s="1" t="s">
        <v>3086</v>
      </c>
      <c r="BK62" s="109"/>
    </row>
    <row r="63" customFormat="false" ht="12.75" hidden="false" customHeight="true" outlineLevel="0" collapsed="false">
      <c r="A63" s="323" t="n">
        <v>99</v>
      </c>
      <c r="B63" s="324" t="s">
        <v>3087</v>
      </c>
      <c r="C63" s="324" t="s">
        <v>3087</v>
      </c>
      <c r="D63" s="86" t="s">
        <v>213</v>
      </c>
      <c r="E63" s="86" t="s">
        <v>3088</v>
      </c>
      <c r="F63" s="87" t="s">
        <v>215</v>
      </c>
      <c r="G63" s="88" t="s">
        <v>3089</v>
      </c>
      <c r="H63" s="89" t="s">
        <v>3090</v>
      </c>
      <c r="I63" s="90"/>
      <c r="J63" s="90"/>
      <c r="K63" s="91"/>
      <c r="L63" s="92" t="s">
        <v>2749</v>
      </c>
      <c r="M63" s="90" t="s">
        <v>81</v>
      </c>
      <c r="N63" s="90"/>
      <c r="O63" s="90"/>
      <c r="P63" s="91"/>
      <c r="Q63" s="86" t="s">
        <v>214</v>
      </c>
      <c r="R63" s="86" t="s">
        <v>83</v>
      </c>
      <c r="S63" s="86" t="s">
        <v>104</v>
      </c>
      <c r="T63" s="86" t="s">
        <v>105</v>
      </c>
      <c r="U63" s="86" t="s">
        <v>83</v>
      </c>
      <c r="V63" s="100" t="s">
        <v>3091</v>
      </c>
      <c r="W63" s="95" t="s">
        <v>3068</v>
      </c>
      <c r="X63" s="96"/>
      <c r="Y63" s="96" t="s">
        <v>3092</v>
      </c>
      <c r="Z63" s="96"/>
      <c r="AA63" s="96" t="s">
        <v>3093</v>
      </c>
      <c r="AB63" s="96" t="s">
        <v>203</v>
      </c>
      <c r="AC63" s="95" t="s">
        <v>2741</v>
      </c>
      <c r="AD63" s="95" t="s">
        <v>3077</v>
      </c>
      <c r="AE63" s="95" t="s">
        <v>2743</v>
      </c>
      <c r="AF63" s="95" t="s">
        <v>2760</v>
      </c>
      <c r="AG63" s="95" t="str">
        <f aca="false">IF(OR($AT63="",$AT63=$F63),$U63,IF($AT63=$G63,SUBSTITUTE(SUBSTITUTE($AT63,"GPIO3_","GPIO_"),".0",""),IF($AT63=$H63,$Q63,IF($AT63=$I63,$R63,IF($AT63=$J63,$S63,IF($AT63=$K63,$T63,"INVALID"))))))</f>
        <v>UARTB</v>
      </c>
      <c r="AH63" s="97"/>
      <c r="AI63" s="98" t="str">
        <f aca="false">IF(AND(OR($AV63="Int PU",$AV63="Int PD"),OR(AND($BC63&lt;&gt;"",$BC63&lt;&gt;"0"),AND($BD63&lt;&gt;"",$BD63&lt;&gt;"0"))),"INVALID",IF(OR($AT63=$F63,$AV63="Int PD"),"PULL_DOWN",IF(OR($AV63="Int PU",AND($AH63="YES",OR($BC63="",$BC63="0"),OR($BD63="",$BD63="0"),OR($AU63="Input",$AU63="Bidirectional"))),"PULL_UP","NORMAL")))</f>
        <v>NORMAL</v>
      </c>
      <c r="AJ63" s="98" t="str">
        <f aca="false">IF($AU63="Input", "TRISTATE", IF($AV63="Z","TRISTATE",IF($AT63=$F63,"TRISTATE","NORMAL")))</f>
        <v>NORMAL</v>
      </c>
      <c r="AK63" s="98" t="str">
        <f aca="false">IF(OR($AT63=$F63,$AU63="Output"),"DISABLE","ENABLE")</f>
        <v>DISABLE</v>
      </c>
      <c r="AL63" s="112" t="str">
        <f aca="false">IF($AT63&lt;&gt;$G63,"N/A",IF($AV63="Drive 1", "1", IF($AV63="Drive 0", "0", "")))</f>
        <v>N/A</v>
      </c>
      <c r="AM63" s="99" t="b">
        <f aca="false">TRUE()</f>
        <v>1</v>
      </c>
      <c r="AN63" s="99" t="b">
        <f aca="false">TRUE()</f>
        <v>1</v>
      </c>
      <c r="AO63" s="99" t="b">
        <f aca="false">TRUE()</f>
        <v>1</v>
      </c>
      <c r="AP63" s="99" t="b">
        <f aca="false">TRUE()</f>
        <v>1</v>
      </c>
      <c r="AQ63" s="99" t="b">
        <f aca="false">TRUE()</f>
        <v>1</v>
      </c>
      <c r="AR63" s="99" t="b">
        <f aca="false">TRUE()</f>
        <v>1</v>
      </c>
      <c r="AS63" s="100" t="str">
        <f aca="false">IF(AND($AM63:$AR63), "VALID", "INVALID")</f>
        <v>VALID</v>
      </c>
      <c r="AT63" s="101" t="s">
        <v>3090</v>
      </c>
      <c r="AU63" s="102" t="s">
        <v>2744</v>
      </c>
      <c r="AV63" s="103"/>
      <c r="AW63" s="104"/>
      <c r="AX63" s="104"/>
      <c r="AY63" s="104"/>
      <c r="AZ63" s="110" t="s">
        <v>85</v>
      </c>
      <c r="BA63" s="103" t="s">
        <v>85</v>
      </c>
      <c r="BB63" s="104"/>
      <c r="BC63" s="103"/>
      <c r="BD63" s="103"/>
      <c r="BE63" s="105"/>
      <c r="BF63" s="104"/>
      <c r="BG63" s="318" t="s">
        <v>3094</v>
      </c>
      <c r="BH63" s="321" t="s">
        <v>3095</v>
      </c>
      <c r="BI63" s="1" t="s">
        <v>3088</v>
      </c>
      <c r="BJ63" s="1" t="s">
        <v>3096</v>
      </c>
      <c r="BK63" s="109"/>
    </row>
    <row r="64" customFormat="false" ht="12.75" hidden="false" customHeight="true" outlineLevel="0" collapsed="false">
      <c r="A64" s="323" t="n">
        <v>101</v>
      </c>
      <c r="B64" s="324" t="s">
        <v>3097</v>
      </c>
      <c r="C64" s="324" t="s">
        <v>3097</v>
      </c>
      <c r="D64" s="86" t="s">
        <v>216</v>
      </c>
      <c r="E64" s="86" t="s">
        <v>3098</v>
      </c>
      <c r="F64" s="87" t="s">
        <v>217</v>
      </c>
      <c r="G64" s="88" t="s">
        <v>3099</v>
      </c>
      <c r="H64" s="89" t="s">
        <v>3100</v>
      </c>
      <c r="I64" s="90"/>
      <c r="J64" s="90"/>
      <c r="K64" s="91"/>
      <c r="L64" s="92" t="s">
        <v>2749</v>
      </c>
      <c r="M64" s="90" t="s">
        <v>2729</v>
      </c>
      <c r="N64" s="90"/>
      <c r="O64" s="90"/>
      <c r="P64" s="91"/>
      <c r="Q64" s="86" t="s">
        <v>214</v>
      </c>
      <c r="R64" s="86" t="s">
        <v>83</v>
      </c>
      <c r="S64" s="86" t="s">
        <v>104</v>
      </c>
      <c r="T64" s="86" t="s">
        <v>105</v>
      </c>
      <c r="U64" s="86" t="s">
        <v>83</v>
      </c>
      <c r="V64" s="100" t="s">
        <v>3101</v>
      </c>
      <c r="W64" s="95" t="s">
        <v>3068</v>
      </c>
      <c r="X64" s="96"/>
      <c r="Y64" s="96"/>
      <c r="Z64" s="96"/>
      <c r="AA64" s="96" t="s">
        <v>3093</v>
      </c>
      <c r="AB64" s="96" t="s">
        <v>203</v>
      </c>
      <c r="AC64" s="95" t="s">
        <v>2741</v>
      </c>
      <c r="AD64" s="95" t="s">
        <v>3077</v>
      </c>
      <c r="AE64" s="95" t="s">
        <v>2743</v>
      </c>
      <c r="AF64" s="95" t="s">
        <v>2760</v>
      </c>
      <c r="AG64" s="95" t="str">
        <f aca="false">IF(OR($AT64="",$AT64=$F64),$U64,IF($AT64=$G64,SUBSTITUTE(SUBSTITUTE($AT64,"GPIO3_","GPIO_"),".0",""),IF($AT64=$H64,$Q64,IF($AT64=$I64,$R64,IF($AT64=$J64,$S64,IF($AT64=$K64,$T64,"INVALID"))))))</f>
        <v>UARTB</v>
      </c>
      <c r="AH64" s="97"/>
      <c r="AI64" s="98" t="str">
        <f aca="false">IF(AND(OR($AV64="Int PU",$AV64="Int PD"),OR(AND($BC64&lt;&gt;"",$BC64&lt;&gt;"0"),AND($BD64&lt;&gt;"",$BD64&lt;&gt;"0"))),"INVALID",IF(OR($AT64=$F64,$AV64="Int PD"),"PULL_DOWN",IF(OR($AV64="Int PU",AND($AH64="YES",OR($BC64="",$BC64="0"),OR($BD64="",$BD64="0"),OR($AU64="Input",$AU64="Bidirectional"))),"PULL_UP","NORMAL")))</f>
        <v>NORMAL</v>
      </c>
      <c r="AJ64" s="98" t="str">
        <f aca="false">IF($AU64="Input", "TRISTATE", IF($AV64="Z","TRISTATE",IF($AT64=$F64,"TRISTATE","NORMAL")))</f>
        <v>TRISTATE</v>
      </c>
      <c r="AK64" s="98" t="str">
        <f aca="false">IF(OR($AT64=$F64,$AU64="Output"),"DISABLE","ENABLE")</f>
        <v>ENABLE</v>
      </c>
      <c r="AL64" s="112" t="str">
        <f aca="false">IF($AT64&lt;&gt;$G64,"N/A",IF($AV64="Drive 1", "1", IF($AV64="Drive 0", "0", "")))</f>
        <v>N/A</v>
      </c>
      <c r="AM64" s="99" t="b">
        <f aca="false">TRUE()</f>
        <v>1</v>
      </c>
      <c r="AN64" s="99" t="b">
        <f aca="false">TRUE()</f>
        <v>1</v>
      </c>
      <c r="AO64" s="99" t="b">
        <f aca="false">TRUE()</f>
        <v>1</v>
      </c>
      <c r="AP64" s="99" t="b">
        <f aca="false">TRUE()</f>
        <v>1</v>
      </c>
      <c r="AQ64" s="99" t="b">
        <f aca="false">TRUE()</f>
        <v>1</v>
      </c>
      <c r="AR64" s="99" t="b">
        <f aca="false">TRUE()</f>
        <v>1</v>
      </c>
      <c r="AS64" s="100" t="str">
        <f aca="false">IF(AND($AM64:$AR64), "VALID", "INVALID")</f>
        <v>VALID</v>
      </c>
      <c r="AT64" s="101" t="s">
        <v>3100</v>
      </c>
      <c r="AU64" s="102" t="s">
        <v>2736</v>
      </c>
      <c r="AV64" s="103"/>
      <c r="AW64" s="104"/>
      <c r="AX64" s="104"/>
      <c r="AY64" s="104"/>
      <c r="AZ64" s="110" t="s">
        <v>85</v>
      </c>
      <c r="BA64" s="103" t="s">
        <v>85</v>
      </c>
      <c r="BB64" s="104"/>
      <c r="BC64" s="103"/>
      <c r="BD64" s="103"/>
      <c r="BE64" s="105"/>
      <c r="BF64" s="104"/>
      <c r="BG64" s="318" t="s">
        <v>3102</v>
      </c>
      <c r="BH64" s="321"/>
      <c r="BI64" s="1" t="s">
        <v>3098</v>
      </c>
      <c r="BJ64" s="1" t="s">
        <v>3103</v>
      </c>
      <c r="BK64" s="109"/>
    </row>
    <row r="65" customFormat="false" ht="12.75" hidden="false" customHeight="true" outlineLevel="0" collapsed="false">
      <c r="A65" s="323" t="n">
        <v>103</v>
      </c>
      <c r="B65" s="324" t="s">
        <v>3104</v>
      </c>
      <c r="C65" s="324" t="s">
        <v>3104</v>
      </c>
      <c r="D65" s="86" t="s">
        <v>218</v>
      </c>
      <c r="E65" s="86" t="s">
        <v>3105</v>
      </c>
      <c r="F65" s="87" t="s">
        <v>219</v>
      </c>
      <c r="G65" s="88" t="s">
        <v>3106</v>
      </c>
      <c r="H65" s="89" t="s">
        <v>3107</v>
      </c>
      <c r="I65" s="90"/>
      <c r="J65" s="90"/>
      <c r="K65" s="91"/>
      <c r="L65" s="92" t="s">
        <v>2749</v>
      </c>
      <c r="M65" s="90" t="s">
        <v>81</v>
      </c>
      <c r="N65" s="90"/>
      <c r="O65" s="90"/>
      <c r="P65" s="91"/>
      <c r="Q65" s="86" t="s">
        <v>214</v>
      </c>
      <c r="R65" s="86" t="s">
        <v>83</v>
      </c>
      <c r="S65" s="86" t="s">
        <v>104</v>
      </c>
      <c r="T65" s="86" t="s">
        <v>105</v>
      </c>
      <c r="U65" s="86" t="s">
        <v>83</v>
      </c>
      <c r="V65" s="100" t="s">
        <v>3108</v>
      </c>
      <c r="W65" s="95" t="s">
        <v>3068</v>
      </c>
      <c r="X65" s="96"/>
      <c r="Y65" s="96" t="s">
        <v>3109</v>
      </c>
      <c r="Z65" s="96"/>
      <c r="AA65" s="96" t="s">
        <v>3093</v>
      </c>
      <c r="AB65" s="96" t="s">
        <v>203</v>
      </c>
      <c r="AC65" s="95" t="s">
        <v>2777</v>
      </c>
      <c r="AD65" s="95" t="s">
        <v>3037</v>
      </c>
      <c r="AE65" s="95" t="s">
        <v>2743</v>
      </c>
      <c r="AF65" s="95" t="s">
        <v>2760</v>
      </c>
      <c r="AG65" s="95" t="str">
        <f aca="false">IF(OR($AT65="",$AT65=$F65),$U65,IF($AT65=$G65,SUBSTITUTE(SUBSTITUTE($AT65,"GPIO3_","GPIO_"),".0",""),IF($AT65=$H65,$Q65,IF($AT65=$I65,$R65,IF($AT65=$J65,$S65,IF($AT65=$K65,$T65,"INVALID"))))))</f>
        <v>UARTB</v>
      </c>
      <c r="AH65" s="97"/>
      <c r="AI65" s="98" t="str">
        <f aca="false">IF(AND(OR($AV65="Int PU",$AV65="Int PD"),OR(AND($BC65&lt;&gt;"",$BC65&lt;&gt;"0"),AND($BD65&lt;&gt;"",$BD65&lt;&gt;"0"))),"INVALID",IF(OR($AT65=$F65,$AV65="Int PD"),"PULL_DOWN",IF(OR($AV65="Int PU",AND($AH65="YES",OR($BC65="",$BC65="0"),OR($BD65="",$BD65="0"),OR($AU65="Input",$AU65="Bidirectional"))),"PULL_UP","NORMAL")))</f>
        <v>NORMAL</v>
      </c>
      <c r="AJ65" s="98" t="str">
        <f aca="false">IF($AU65="Input", "TRISTATE", IF($AV65="Z","TRISTATE",IF($AT65=$F65,"TRISTATE","NORMAL")))</f>
        <v>NORMAL</v>
      </c>
      <c r="AK65" s="98" t="str">
        <f aca="false">IF(OR($AT65=$F65,$AU65="Output"),"DISABLE","ENABLE")</f>
        <v>DISABLE</v>
      </c>
      <c r="AL65" s="112" t="str">
        <f aca="false">IF($AT65&lt;&gt;$G65,"N/A",IF($AV65="Drive 1", "1", IF($AV65="Drive 0", "0", "")))</f>
        <v>N/A</v>
      </c>
      <c r="AM65" s="99" t="b">
        <f aca="false">TRUE()</f>
        <v>1</v>
      </c>
      <c r="AN65" s="99" t="b">
        <f aca="false">TRUE()</f>
        <v>1</v>
      </c>
      <c r="AO65" s="99" t="b">
        <f aca="false">TRUE()</f>
        <v>1</v>
      </c>
      <c r="AP65" s="99" t="b">
        <f aca="false">TRUE()</f>
        <v>1</v>
      </c>
      <c r="AQ65" s="99" t="b">
        <f aca="false">TRUE()</f>
        <v>1</v>
      </c>
      <c r="AR65" s="99" t="b">
        <f aca="false">TRUE()</f>
        <v>1</v>
      </c>
      <c r="AS65" s="100" t="str">
        <f aca="false">IF(AND($AM65:$AR65), "VALID", "INVALID")</f>
        <v>VALID</v>
      </c>
      <c r="AT65" s="101" t="s">
        <v>3107</v>
      </c>
      <c r="AU65" s="102" t="s">
        <v>2744</v>
      </c>
      <c r="AV65" s="103"/>
      <c r="AW65" s="104"/>
      <c r="AX65" s="104"/>
      <c r="AY65" s="104"/>
      <c r="AZ65" s="104"/>
      <c r="BA65" s="103" t="s">
        <v>85</v>
      </c>
      <c r="BB65" s="104"/>
      <c r="BC65" s="103"/>
      <c r="BD65" s="103"/>
      <c r="BE65" s="105"/>
      <c r="BF65" s="104"/>
      <c r="BG65" s="318" t="s">
        <v>3110</v>
      </c>
      <c r="BH65" s="321"/>
      <c r="BI65" s="1" t="s">
        <v>3105</v>
      </c>
      <c r="BJ65" s="1" t="s">
        <v>3111</v>
      </c>
      <c r="BK65" s="109"/>
    </row>
    <row r="66" customFormat="false" ht="12.75" hidden="false" customHeight="true" outlineLevel="0" collapsed="false">
      <c r="A66" s="323" t="n">
        <v>105</v>
      </c>
      <c r="B66" s="324" t="s">
        <v>3112</v>
      </c>
      <c r="C66" s="324" t="s">
        <v>3112</v>
      </c>
      <c r="D66" s="86" t="s">
        <v>220</v>
      </c>
      <c r="E66" s="86" t="s">
        <v>3113</v>
      </c>
      <c r="F66" s="87" t="s">
        <v>221</v>
      </c>
      <c r="G66" s="88" t="s">
        <v>3114</v>
      </c>
      <c r="H66" s="89" t="s">
        <v>3115</v>
      </c>
      <c r="I66" s="90"/>
      <c r="J66" s="90"/>
      <c r="K66" s="91"/>
      <c r="L66" s="92" t="s">
        <v>2749</v>
      </c>
      <c r="M66" s="90" t="s">
        <v>2729</v>
      </c>
      <c r="N66" s="90"/>
      <c r="O66" s="90"/>
      <c r="P66" s="91"/>
      <c r="Q66" s="86" t="s">
        <v>214</v>
      </c>
      <c r="R66" s="86" t="s">
        <v>83</v>
      </c>
      <c r="S66" s="86" t="s">
        <v>104</v>
      </c>
      <c r="T66" s="86" t="s">
        <v>105</v>
      </c>
      <c r="U66" s="86" t="s">
        <v>83</v>
      </c>
      <c r="V66" s="100" t="s">
        <v>3116</v>
      </c>
      <c r="W66" s="95" t="s">
        <v>3068</v>
      </c>
      <c r="X66" s="96" t="s">
        <v>3117</v>
      </c>
      <c r="Y66" s="96"/>
      <c r="Z66" s="96"/>
      <c r="AA66" s="96" t="s">
        <v>3093</v>
      </c>
      <c r="AB66" s="96" t="s">
        <v>203</v>
      </c>
      <c r="AC66" s="95" t="s">
        <v>2777</v>
      </c>
      <c r="AD66" s="100" t="s">
        <v>3037</v>
      </c>
      <c r="AE66" s="95" t="s">
        <v>2743</v>
      </c>
      <c r="AF66" s="95" t="s">
        <v>3057</v>
      </c>
      <c r="AG66" s="95" t="str">
        <f aca="false">IF(OR($AT66="",$AT66=$F66),$U66,IF($AT66=$G66,SUBSTITUTE(SUBSTITUTE($AT66,"GPIO3_","GPIO_"),".0",""),IF($AT66=$H66,$Q66,IF($AT66=$I66,$R66,IF($AT66=$J66,$S66,IF($AT66=$K66,$T66,"INVALID"))))))</f>
        <v>UARTB</v>
      </c>
      <c r="AH66" s="97"/>
      <c r="AI66" s="98" t="str">
        <f aca="false">IF(AND(OR($AV66="Int PU",$AV66="Int PD"),OR(AND($BC66&lt;&gt;"",$BC66&lt;&gt;"0"),AND($BD66&lt;&gt;"",$BD66&lt;&gt;"0"))),"INVALID",IF(OR($AT66=$F66,$AV66="Int PD"),"PULL_DOWN",IF(OR($AV66="Int PU",AND($AH66="YES",OR($BC66="",$BC66="0"),OR($BD66="",$BD66="0"),OR($AU66="Input",$AU66="Bidirectional"))),"PULL_UP","NORMAL")))</f>
        <v>NORMAL</v>
      </c>
      <c r="AJ66" s="98" t="str">
        <f aca="false">IF($AU66="Input", "TRISTATE", IF($AV66="Z","TRISTATE",IF($AT66=$F66,"TRISTATE","NORMAL")))</f>
        <v>TRISTATE</v>
      </c>
      <c r="AK66" s="98" t="str">
        <f aca="false">IF(OR($AT66=$F66,$AU66="Output"),"DISABLE","ENABLE")</f>
        <v>ENABLE</v>
      </c>
      <c r="AL66" s="112" t="str">
        <f aca="false">IF($AT66&lt;&gt;$G66,"N/A",IF($AV66="Drive 1", "1", IF($AV66="Drive 0", "0", "")))</f>
        <v>N/A</v>
      </c>
      <c r="AM66" s="99" t="b">
        <f aca="false">TRUE()</f>
        <v>1</v>
      </c>
      <c r="AN66" s="99" t="b">
        <f aca="false">TRUE()</f>
        <v>1</v>
      </c>
      <c r="AO66" s="99" t="b">
        <f aca="false">TRUE()</f>
        <v>1</v>
      </c>
      <c r="AP66" s="99" t="b">
        <f aca="false">TRUE()</f>
        <v>1</v>
      </c>
      <c r="AQ66" s="99" t="b">
        <f aca="false">TRUE()</f>
        <v>1</v>
      </c>
      <c r="AR66" s="99" t="b">
        <f aca="false">TRUE()</f>
        <v>1</v>
      </c>
      <c r="AS66" s="100" t="str">
        <f aca="false">IF(AND($AM66:$AR66), "VALID", "INVALID")</f>
        <v>VALID</v>
      </c>
      <c r="AT66" s="101" t="s">
        <v>3115</v>
      </c>
      <c r="AU66" s="102" t="s">
        <v>2736</v>
      </c>
      <c r="AV66" s="103"/>
      <c r="AW66" s="103" t="s">
        <v>89</v>
      </c>
      <c r="AX66" s="104"/>
      <c r="AY66" s="104"/>
      <c r="AZ66" s="104"/>
      <c r="BA66" s="103" t="s">
        <v>85</v>
      </c>
      <c r="BB66" s="104"/>
      <c r="BC66" s="103"/>
      <c r="BD66" s="103"/>
      <c r="BE66" s="105"/>
      <c r="BF66" s="104"/>
      <c r="BG66" s="318" t="s">
        <v>3118</v>
      </c>
      <c r="BH66" s="321"/>
      <c r="BI66" s="1" t="s">
        <v>3113</v>
      </c>
      <c r="BJ66" s="1" t="s">
        <v>3119</v>
      </c>
      <c r="BK66" s="109"/>
    </row>
    <row r="67" customFormat="false" ht="12.75" hidden="false" customHeight="true" outlineLevel="0" collapsed="false">
      <c r="A67" s="323" t="n">
        <v>106</v>
      </c>
      <c r="B67" s="324" t="s">
        <v>248</v>
      </c>
      <c r="C67" s="324" t="s">
        <v>248</v>
      </c>
      <c r="D67" s="86" t="s">
        <v>222</v>
      </c>
      <c r="E67" s="86" t="s">
        <v>3120</v>
      </c>
      <c r="F67" s="87" t="s">
        <v>224</v>
      </c>
      <c r="G67" s="88" t="s">
        <v>3121</v>
      </c>
      <c r="H67" s="89" t="s">
        <v>222</v>
      </c>
      <c r="I67" s="90"/>
      <c r="J67" s="90"/>
      <c r="K67" s="91"/>
      <c r="L67" s="92" t="s">
        <v>2749</v>
      </c>
      <c r="M67" s="90" t="s">
        <v>2749</v>
      </c>
      <c r="N67" s="90"/>
      <c r="O67" s="90"/>
      <c r="P67" s="91"/>
      <c r="Q67" s="86" t="s">
        <v>223</v>
      </c>
      <c r="R67" s="86" t="s">
        <v>83</v>
      </c>
      <c r="S67" s="86" t="s">
        <v>104</v>
      </c>
      <c r="T67" s="86" t="s">
        <v>105</v>
      </c>
      <c r="U67" s="86" t="s">
        <v>83</v>
      </c>
      <c r="V67" s="100" t="s">
        <v>3122</v>
      </c>
      <c r="W67" s="95" t="s">
        <v>3068</v>
      </c>
      <c r="X67" s="96"/>
      <c r="Y67" s="96"/>
      <c r="Z67" s="96"/>
      <c r="AA67" s="96" t="s">
        <v>203</v>
      </c>
      <c r="AB67" s="96" t="s">
        <v>203</v>
      </c>
      <c r="AC67" s="95" t="s">
        <v>2741</v>
      </c>
      <c r="AD67" s="95" t="s">
        <v>3077</v>
      </c>
      <c r="AE67" s="95" t="s">
        <v>2743</v>
      </c>
      <c r="AF67" s="95" t="s">
        <v>2760</v>
      </c>
      <c r="AG67" s="95" t="str">
        <f aca="false">IF(OR($AT67="",$AT67=$F67),$U67,IF($AT67=$G67,SUBSTITUTE(SUBSTITUTE($AT67,"GPIO3_","GPIO_"),".0",""),IF($AT67=$H67,$Q67,IF($AT67=$I67,$R67,IF($AT67=$J67,$S67,IF($AT67=$K67,$T67,"INVALID"))))))</f>
        <v>GPIO_PY0</v>
      </c>
      <c r="AH67" s="97"/>
      <c r="AI67" s="98" t="str">
        <f aca="false">IF(AND(OR($AV67="Int PU",$AV67="Int PD"),OR(AND($BC67&lt;&gt;"",$BC67&lt;&gt;"0"),AND($BD67&lt;&gt;"",$BD67&lt;&gt;"0"))),"INVALID",IF(OR($AT67=$F67,$AV67="Int PD"),"PULL_DOWN",IF(OR($AV67="Int PU",AND($AH67="YES",OR($BC67="",$BC67="0"),OR($BD67="",$BD67="0"),OR($AU67="Input",$AU67="Bidirectional"))),"PULL_UP","NORMAL")))</f>
        <v>PULL_DOWN</v>
      </c>
      <c r="AJ67" s="98" t="str">
        <f aca="false">IF($AU67="Input", "TRISTATE", IF($AV67="Z","TRISTATE",IF($AT67=$F67,"TRISTATE","NORMAL")))</f>
        <v>TRISTATE</v>
      </c>
      <c r="AK67" s="98" t="str">
        <f aca="false">IF(OR($AT67=$F67,$AU67="Output"),"DISABLE","ENABLE")</f>
        <v>ENABLE</v>
      </c>
      <c r="AL67" s="112" t="str">
        <f aca="false">IF($AT67&lt;&gt;$G67,"N/A",IF($AV67="Drive 1", "1", IF($AV67="Drive 0", "0", "")))</f>
        <v/>
      </c>
      <c r="AM67" s="99" t="b">
        <f aca="false">TRUE()</f>
        <v>1</v>
      </c>
      <c r="AN67" s="99" t="b">
        <f aca="false">TRUE()</f>
        <v>1</v>
      </c>
      <c r="AO67" s="99" t="b">
        <f aca="false">TRUE()</f>
        <v>1</v>
      </c>
      <c r="AP67" s="99" t="b">
        <f aca="false">TRUE()</f>
        <v>1</v>
      </c>
      <c r="AQ67" s="99" t="b">
        <f aca="false">TRUE()</f>
        <v>1</v>
      </c>
      <c r="AR67" s="99" t="b">
        <f aca="false">TRUE()</f>
        <v>1</v>
      </c>
      <c r="AS67" s="100" t="str">
        <f aca="false">IF(AND($AM67:$AR67), "VALID", "INVALID")</f>
        <v>VALID</v>
      </c>
      <c r="AT67" s="101" t="s">
        <v>3121</v>
      </c>
      <c r="AU67" s="102" t="s">
        <v>2736</v>
      </c>
      <c r="AV67" s="103" t="s">
        <v>3123</v>
      </c>
      <c r="AW67" s="104"/>
      <c r="AX67" s="104"/>
      <c r="AY67" s="103" t="s">
        <v>124</v>
      </c>
      <c r="AZ67" s="110" t="s">
        <v>85</v>
      </c>
      <c r="BA67" s="103" t="s">
        <v>85</v>
      </c>
      <c r="BB67" s="104"/>
      <c r="BC67" s="103"/>
      <c r="BD67" s="103"/>
      <c r="BE67" s="105"/>
      <c r="BF67" s="104"/>
      <c r="BG67" s="320" t="s">
        <v>3124</v>
      </c>
      <c r="BH67" s="321" t="s">
        <v>3125</v>
      </c>
      <c r="BI67" s="1" t="s">
        <v>3120</v>
      </c>
      <c r="BJ67" s="1" t="s">
        <v>3126</v>
      </c>
      <c r="BK67" s="109"/>
    </row>
    <row r="68" customFormat="false" ht="12.75" hidden="false" customHeight="true" outlineLevel="0" collapsed="false">
      <c r="A68" s="323" t="n">
        <v>108</v>
      </c>
      <c r="B68" s="324" t="s">
        <v>251</v>
      </c>
      <c r="C68" s="324" t="s">
        <v>251</v>
      </c>
      <c r="D68" s="86" t="s">
        <v>225</v>
      </c>
      <c r="E68" s="86" t="s">
        <v>3127</v>
      </c>
      <c r="F68" s="87" t="s">
        <v>226</v>
      </c>
      <c r="G68" s="88" t="s">
        <v>3128</v>
      </c>
      <c r="H68" s="89" t="s">
        <v>3129</v>
      </c>
      <c r="I68" s="90"/>
      <c r="J68" s="90"/>
      <c r="K68" s="91"/>
      <c r="L68" s="92" t="s">
        <v>2749</v>
      </c>
      <c r="M68" s="90" t="s">
        <v>2749</v>
      </c>
      <c r="N68" s="90"/>
      <c r="O68" s="90"/>
      <c r="P68" s="91"/>
      <c r="Q68" s="86" t="s">
        <v>223</v>
      </c>
      <c r="R68" s="86" t="s">
        <v>83</v>
      </c>
      <c r="S68" s="86" t="s">
        <v>104</v>
      </c>
      <c r="T68" s="86" t="s">
        <v>105</v>
      </c>
      <c r="U68" s="86" t="s">
        <v>83</v>
      </c>
      <c r="V68" s="100" t="s">
        <v>3130</v>
      </c>
      <c r="W68" s="95" t="s">
        <v>3068</v>
      </c>
      <c r="X68" s="96"/>
      <c r="Y68" s="96"/>
      <c r="Z68" s="96"/>
      <c r="AA68" s="96" t="s">
        <v>203</v>
      </c>
      <c r="AB68" s="96" t="s">
        <v>203</v>
      </c>
      <c r="AC68" s="95" t="s">
        <v>2741</v>
      </c>
      <c r="AD68" s="95" t="s">
        <v>3077</v>
      </c>
      <c r="AE68" s="95" t="s">
        <v>2743</v>
      </c>
      <c r="AF68" s="95" t="s">
        <v>2760</v>
      </c>
      <c r="AG68" s="95" t="str">
        <f aca="false">IF(OR($AT68="",$AT68=$F68),$U68,IF($AT68=$G68,SUBSTITUTE(SUBSTITUTE($AT68,"GPIO3_","GPIO_"),".0",""),IF($AT68=$H68,$Q68,IF($AT68=$I68,$R68,IF($AT68=$J68,$S68,IF($AT68=$K68,$T68,"INVALID"))))))</f>
        <v>GPIO_PY1</v>
      </c>
      <c r="AH68" s="97"/>
      <c r="AI68" s="98" t="str">
        <f aca="false">IF(AND(OR($AV68="Int PU",$AV68="Int PD"),OR(AND($BC68&lt;&gt;"",$BC68&lt;&gt;"0"),AND($BD68&lt;&gt;"",$BD68&lt;&gt;"0"))),"INVALID",IF(OR($AT68=$F68,$AV68="Int PD"),"PULL_DOWN",IF(OR($AV68="Int PU",AND($AH68="YES",OR($BC68="",$BC68="0"),OR($BD68="",$BD68="0"),OR($AU68="Input",$AU68="Bidirectional"))),"PULL_UP","NORMAL")))</f>
        <v>PULL_DOWN</v>
      </c>
      <c r="AJ68" s="98" t="str">
        <f aca="false">IF($AU68="Input", "TRISTATE", IF($AV68="Z","TRISTATE",IF($AT68=$F68,"TRISTATE","NORMAL")))</f>
        <v>TRISTATE</v>
      </c>
      <c r="AK68" s="98" t="str">
        <f aca="false">IF(OR($AT68=$F68,$AU68="Output"),"DISABLE","ENABLE")</f>
        <v>ENABLE</v>
      </c>
      <c r="AL68" s="112" t="str">
        <f aca="false">IF($AT68&lt;&gt;$G68,"N/A",IF($AV68="Drive 1", "1", IF($AV68="Drive 0", "0", "")))</f>
        <v/>
      </c>
      <c r="AM68" s="99" t="b">
        <f aca="false">TRUE()</f>
        <v>1</v>
      </c>
      <c r="AN68" s="99" t="b">
        <f aca="false">TRUE()</f>
        <v>1</v>
      </c>
      <c r="AO68" s="99" t="b">
        <f aca="false">TRUE()</f>
        <v>1</v>
      </c>
      <c r="AP68" s="99" t="b">
        <f aca="false">TRUE()</f>
        <v>1</v>
      </c>
      <c r="AQ68" s="99" t="b">
        <f aca="false">TRUE()</f>
        <v>1</v>
      </c>
      <c r="AR68" s="99" t="b">
        <f aca="false">TRUE()</f>
        <v>1</v>
      </c>
      <c r="AS68" s="100" t="str">
        <f aca="false">IF(AND($AM68:$AR68), "VALID", "INVALID")</f>
        <v>VALID</v>
      </c>
      <c r="AT68" s="101" t="s">
        <v>3128</v>
      </c>
      <c r="AU68" s="102" t="s">
        <v>2736</v>
      </c>
      <c r="AV68" s="103" t="s">
        <v>3123</v>
      </c>
      <c r="AW68" s="104"/>
      <c r="AX68" s="104"/>
      <c r="AY68" s="103" t="s">
        <v>124</v>
      </c>
      <c r="AZ68" s="110" t="s">
        <v>85</v>
      </c>
      <c r="BA68" s="103" t="s">
        <v>85</v>
      </c>
      <c r="BB68" s="104"/>
      <c r="BC68" s="103"/>
      <c r="BD68" s="103"/>
      <c r="BE68" s="105"/>
      <c r="BF68" s="104"/>
      <c r="BG68" s="334" t="s">
        <v>3131</v>
      </c>
      <c r="BH68" s="321"/>
      <c r="BI68" s="1" t="s">
        <v>3127</v>
      </c>
      <c r="BJ68" s="1" t="s">
        <v>3132</v>
      </c>
      <c r="BK68" s="109"/>
    </row>
    <row r="69" customFormat="false" ht="12.75" hidden="false" customHeight="true" outlineLevel="0" collapsed="false">
      <c r="A69" s="323" t="n">
        <v>104</v>
      </c>
      <c r="B69" s="324" t="s">
        <v>253</v>
      </c>
      <c r="C69" s="324" t="s">
        <v>253</v>
      </c>
      <c r="D69" s="86" t="s">
        <v>227</v>
      </c>
      <c r="E69" s="86" t="s">
        <v>3133</v>
      </c>
      <c r="F69" s="87" t="s">
        <v>228</v>
      </c>
      <c r="G69" s="88" t="s">
        <v>3134</v>
      </c>
      <c r="H69" s="89" t="s">
        <v>3135</v>
      </c>
      <c r="I69" s="90"/>
      <c r="J69" s="90"/>
      <c r="K69" s="91"/>
      <c r="L69" s="92" t="s">
        <v>2749</v>
      </c>
      <c r="M69" s="90" t="s">
        <v>2749</v>
      </c>
      <c r="N69" s="90"/>
      <c r="O69" s="90"/>
      <c r="P69" s="91"/>
      <c r="Q69" s="86" t="s">
        <v>223</v>
      </c>
      <c r="R69" s="86" t="s">
        <v>83</v>
      </c>
      <c r="S69" s="86" t="s">
        <v>104</v>
      </c>
      <c r="T69" s="86" t="s">
        <v>105</v>
      </c>
      <c r="U69" s="86" t="s">
        <v>83</v>
      </c>
      <c r="V69" s="100" t="s">
        <v>3136</v>
      </c>
      <c r="W69" s="95" t="s">
        <v>3068</v>
      </c>
      <c r="X69" s="96"/>
      <c r="Y69" s="96"/>
      <c r="Z69" s="96"/>
      <c r="AA69" s="96" t="s">
        <v>203</v>
      </c>
      <c r="AB69" s="96" t="s">
        <v>203</v>
      </c>
      <c r="AC69" s="95" t="s">
        <v>2741</v>
      </c>
      <c r="AD69" s="95" t="s">
        <v>3077</v>
      </c>
      <c r="AE69" s="95" t="s">
        <v>2743</v>
      </c>
      <c r="AF69" s="95" t="s">
        <v>2760</v>
      </c>
      <c r="AG69" s="95" t="str">
        <f aca="false">IF(OR($AT69="",$AT69=$F69),$U69,IF($AT69=$G69,SUBSTITUTE(SUBSTITUTE($AT69,"GPIO3_","GPIO_"),".0",""),IF($AT69=$H69,$Q69,IF($AT69=$I69,$R69,IF($AT69=$J69,$S69,IF($AT69=$K69,$T69,"INVALID"))))))</f>
        <v>GPIO_PY2</v>
      </c>
      <c r="AH69" s="97"/>
      <c r="AI69" s="98" t="str">
        <f aca="false">IF(AND(OR($AV69="Int PU",$AV69="Int PD"),OR(AND($BC69&lt;&gt;"",$BC69&lt;&gt;"0"),AND($BD69&lt;&gt;"",$BD69&lt;&gt;"0"))),"INVALID",IF(OR($AT69=$F69,$AV69="Int PD"),"PULL_DOWN",IF(OR($AV69="Int PU",AND($AH69="YES",OR($BC69="",$BC69="0"),OR($BD69="",$BD69="0"),OR($AU69="Input",$AU69="Bidirectional"))),"PULL_UP","NORMAL")))</f>
        <v>PULL_DOWN</v>
      </c>
      <c r="AJ69" s="98" t="str">
        <f aca="false">IF($AU69="Input", "TRISTATE", IF($AV69="Z","TRISTATE",IF($AT69=$F69,"TRISTATE","NORMAL")))</f>
        <v>TRISTATE</v>
      </c>
      <c r="AK69" s="98" t="str">
        <f aca="false">IF(OR($AT69=$F69,$AU69="Output"),"DISABLE","ENABLE")</f>
        <v>ENABLE</v>
      </c>
      <c r="AL69" s="112" t="str">
        <f aca="false">IF($AT69&lt;&gt;$G69,"N/A",IF($AV69="Drive 1", "1", IF($AV69="Drive 0", "0", "")))</f>
        <v/>
      </c>
      <c r="AM69" s="99" t="b">
        <f aca="false">TRUE()</f>
        <v>1</v>
      </c>
      <c r="AN69" s="99" t="b">
        <f aca="false">TRUE()</f>
        <v>1</v>
      </c>
      <c r="AO69" s="99" t="b">
        <f aca="false">TRUE()</f>
        <v>1</v>
      </c>
      <c r="AP69" s="99" t="b">
        <f aca="false">TRUE()</f>
        <v>1</v>
      </c>
      <c r="AQ69" s="99" t="b">
        <f aca="false">TRUE()</f>
        <v>1</v>
      </c>
      <c r="AR69" s="99" t="b">
        <f aca="false">TRUE()</f>
        <v>1</v>
      </c>
      <c r="AS69" s="100" t="str">
        <f aca="false">IF(AND($AM69:$AR69), "VALID", "INVALID")</f>
        <v>VALID</v>
      </c>
      <c r="AT69" s="101" t="s">
        <v>3134</v>
      </c>
      <c r="AU69" s="102" t="s">
        <v>2736</v>
      </c>
      <c r="AV69" s="103" t="s">
        <v>3123</v>
      </c>
      <c r="AW69" s="104"/>
      <c r="AX69" s="104"/>
      <c r="AY69" s="103" t="s">
        <v>124</v>
      </c>
      <c r="AZ69" s="110" t="s">
        <v>85</v>
      </c>
      <c r="BA69" s="103" t="s">
        <v>85</v>
      </c>
      <c r="BB69" s="104"/>
      <c r="BC69" s="103"/>
      <c r="BD69" s="103"/>
      <c r="BE69" s="105"/>
      <c r="BF69" s="104"/>
      <c r="BG69" s="320" t="s">
        <v>3137</v>
      </c>
      <c r="BH69" s="321"/>
      <c r="BI69" s="1" t="s">
        <v>3133</v>
      </c>
      <c r="BJ69" s="1" t="s">
        <v>3138</v>
      </c>
      <c r="BK69" s="109"/>
    </row>
    <row r="70" customFormat="false" ht="12.75" hidden="false" customHeight="true" outlineLevel="0" collapsed="false">
      <c r="A70" s="323" t="n">
        <v>110</v>
      </c>
      <c r="B70" s="324" t="s">
        <v>3139</v>
      </c>
      <c r="C70" s="324" t="s">
        <v>3139</v>
      </c>
      <c r="D70" s="86" t="s">
        <v>229</v>
      </c>
      <c r="E70" s="86" t="s">
        <v>3140</v>
      </c>
      <c r="F70" s="87" t="s">
        <v>230</v>
      </c>
      <c r="G70" s="88" t="s">
        <v>3141</v>
      </c>
      <c r="H70" s="89" t="s">
        <v>229</v>
      </c>
      <c r="I70" s="90"/>
      <c r="J70" s="90"/>
      <c r="K70" s="91"/>
      <c r="L70" s="92" t="s">
        <v>2749</v>
      </c>
      <c r="M70" s="90" t="s">
        <v>2749</v>
      </c>
      <c r="N70" s="90"/>
      <c r="O70" s="90"/>
      <c r="P70" s="91"/>
      <c r="Q70" s="86" t="s">
        <v>223</v>
      </c>
      <c r="R70" s="86" t="s">
        <v>83</v>
      </c>
      <c r="S70" s="86" t="s">
        <v>104</v>
      </c>
      <c r="T70" s="86" t="s">
        <v>105</v>
      </c>
      <c r="U70" s="86" t="s">
        <v>83</v>
      </c>
      <c r="V70" s="100" t="s">
        <v>3142</v>
      </c>
      <c r="W70" s="95" t="s">
        <v>3068</v>
      </c>
      <c r="X70" s="96" t="s">
        <v>3143</v>
      </c>
      <c r="Y70" s="96"/>
      <c r="Z70" s="96"/>
      <c r="AA70" s="96" t="s">
        <v>203</v>
      </c>
      <c r="AB70" s="96" t="s">
        <v>203</v>
      </c>
      <c r="AC70" s="95" t="s">
        <v>2741</v>
      </c>
      <c r="AD70" s="95" t="s">
        <v>3077</v>
      </c>
      <c r="AE70" s="95" t="s">
        <v>2743</v>
      </c>
      <c r="AF70" s="95" t="s">
        <v>2735</v>
      </c>
      <c r="AG70" s="95" t="str">
        <f aca="false">IF(OR($AT70="",$AT70=$F70),$U70,IF($AT70=$G70,SUBSTITUTE(SUBSTITUTE($AT70,"GPIO3_","GPIO_"),".0",""),IF($AT70=$H70,$Q70,IF($AT70=$I70,$R70,IF($AT70=$J70,$S70,IF($AT70=$K70,$T70,"INVALID"))))))</f>
        <v>GPIO_PY3</v>
      </c>
      <c r="AH70" s="97"/>
      <c r="AI70" s="98" t="str">
        <f aca="false">IF(AND(OR($AV70="Int PU",$AV70="Int PD"),OR(AND($BC70&lt;&gt;"",$BC70&lt;&gt;"0"),AND($BD70&lt;&gt;"",$BD70&lt;&gt;"0"))),"INVALID",IF(OR($AT70=$F70,$AV70="Int PD"),"PULL_DOWN",IF(OR($AV70="Int PU",AND($AH70="YES",OR($BC70="",$BC70="0"),OR($BD70="",$BD70="0"),OR($AU70="Input",$AU70="Bidirectional"))),"PULL_UP","NORMAL")))</f>
        <v>PULL_DOWN</v>
      </c>
      <c r="AJ70" s="98" t="str">
        <f aca="false">IF($AU70="Input", "TRISTATE", IF($AV70="Z","TRISTATE",IF($AT70=$F70,"TRISTATE","NORMAL")))</f>
        <v>TRISTATE</v>
      </c>
      <c r="AK70" s="98" t="str">
        <f aca="false">IF(OR($AT70=$F70,$AU70="Output"),"DISABLE","ENABLE")</f>
        <v>ENABLE</v>
      </c>
      <c r="AL70" s="112" t="str">
        <f aca="false">IF($AT70&lt;&gt;$G70,"N/A",IF($AV70="Drive 1", "1", IF($AV70="Drive 0", "0", "")))</f>
        <v/>
      </c>
      <c r="AM70" s="99" t="b">
        <f aca="false">TRUE()</f>
        <v>1</v>
      </c>
      <c r="AN70" s="99" t="b">
        <f aca="false">TRUE()</f>
        <v>1</v>
      </c>
      <c r="AO70" s="99" t="b">
        <f aca="false">TRUE()</f>
        <v>1</v>
      </c>
      <c r="AP70" s="99" t="b">
        <f aca="false">TRUE()</f>
        <v>1</v>
      </c>
      <c r="AQ70" s="99" t="b">
        <f aca="false">TRUE()</f>
        <v>1</v>
      </c>
      <c r="AR70" s="99" t="b">
        <f aca="false">TRUE()</f>
        <v>1</v>
      </c>
      <c r="AS70" s="100" t="str">
        <f aca="false">IF(AND($AM70:$AR70), "VALID", "INVALID")</f>
        <v>VALID</v>
      </c>
      <c r="AT70" s="101" t="s">
        <v>3141</v>
      </c>
      <c r="AU70" s="102" t="s">
        <v>2736</v>
      </c>
      <c r="AV70" s="103" t="s">
        <v>3123</v>
      </c>
      <c r="AW70" s="103" t="s">
        <v>89</v>
      </c>
      <c r="AX70" s="104"/>
      <c r="AY70" s="103" t="s">
        <v>124</v>
      </c>
      <c r="AZ70" s="110" t="s">
        <v>85</v>
      </c>
      <c r="BA70" s="103" t="s">
        <v>85</v>
      </c>
      <c r="BB70" s="104"/>
      <c r="BC70" s="103"/>
      <c r="BD70" s="103"/>
      <c r="BE70" s="105"/>
      <c r="BF70" s="104"/>
      <c r="BG70" s="320" t="s">
        <v>3144</v>
      </c>
      <c r="BH70" s="321"/>
      <c r="BI70" s="1" t="s">
        <v>3140</v>
      </c>
      <c r="BJ70" s="1" t="s">
        <v>3145</v>
      </c>
      <c r="BK70" s="109"/>
    </row>
    <row r="71" customFormat="false" ht="12.75" hidden="false" customHeight="true" outlineLevel="0" collapsed="false">
      <c r="A71" s="323" t="n">
        <v>112</v>
      </c>
      <c r="B71" s="324" t="s">
        <v>3146</v>
      </c>
      <c r="C71" s="324" t="s">
        <v>3146</v>
      </c>
      <c r="D71" s="86" t="s">
        <v>231</v>
      </c>
      <c r="E71" s="86" t="s">
        <v>3147</v>
      </c>
      <c r="F71" s="87" t="s">
        <v>232</v>
      </c>
      <c r="G71" s="88" t="s">
        <v>3148</v>
      </c>
      <c r="H71" s="89" t="s">
        <v>231</v>
      </c>
      <c r="I71" s="90"/>
      <c r="J71" s="90"/>
      <c r="K71" s="91"/>
      <c r="L71" s="92" t="s">
        <v>2749</v>
      </c>
      <c r="M71" s="90" t="s">
        <v>2749</v>
      </c>
      <c r="N71" s="90"/>
      <c r="O71" s="90"/>
      <c r="P71" s="91"/>
      <c r="Q71" s="86" t="s">
        <v>223</v>
      </c>
      <c r="R71" s="86" t="s">
        <v>83</v>
      </c>
      <c r="S71" s="86" t="s">
        <v>104</v>
      </c>
      <c r="T71" s="86" t="s">
        <v>105</v>
      </c>
      <c r="U71" s="86" t="s">
        <v>83</v>
      </c>
      <c r="V71" s="100" t="s">
        <v>3149</v>
      </c>
      <c r="W71" s="95" t="s">
        <v>3068</v>
      </c>
      <c r="X71" s="96" t="s">
        <v>3150</v>
      </c>
      <c r="Y71" s="96"/>
      <c r="Z71" s="96"/>
      <c r="AA71" s="96" t="s">
        <v>203</v>
      </c>
      <c r="AB71" s="96" t="s">
        <v>203</v>
      </c>
      <c r="AC71" s="95" t="s">
        <v>2741</v>
      </c>
      <c r="AD71" s="95" t="s">
        <v>3077</v>
      </c>
      <c r="AE71" s="95" t="s">
        <v>2743</v>
      </c>
      <c r="AF71" s="95" t="s">
        <v>2735</v>
      </c>
      <c r="AG71" s="95" t="str">
        <f aca="false">IF(OR($AT71="",$AT71=$F71),$U71,IF($AT71=$G71,SUBSTITUTE(SUBSTITUTE($AT71,"GPIO3_","GPIO_"),".0",""),IF($AT71=$H71,$Q71,IF($AT71=$I71,$R71,IF($AT71=$J71,$S71,IF($AT71=$K71,$T71,"INVALID"))))))</f>
        <v>GPIO_PY4</v>
      </c>
      <c r="AH71" s="97"/>
      <c r="AI71" s="98" t="str">
        <f aca="false">IF(AND(OR($AV71="Int PU",$AV71="Int PD"),OR(AND($BC71&lt;&gt;"",$BC71&lt;&gt;"0"),AND($BD71&lt;&gt;"",$BD71&lt;&gt;"0"))),"INVALID",IF(OR($AT71=$F71,$AV71="Int PD"),"PULL_DOWN",IF(OR($AV71="Int PU",AND($AH71="YES",OR($BC71="",$BC71="0"),OR($BD71="",$BD71="0"),OR($AU71="Input",$AU71="Bidirectional"))),"PULL_UP","NORMAL")))</f>
        <v>NORMAL</v>
      </c>
      <c r="AJ71" s="98" t="str">
        <f aca="false">IF($AU71="Input", "TRISTATE", IF($AV71="Z","TRISTATE",IF($AT71=$F71,"TRISTATE","NORMAL")))</f>
        <v>NORMAL</v>
      </c>
      <c r="AK71" s="98" t="str">
        <f aca="false">IF(OR($AT71=$F71,$AU71="Output"),"DISABLE","ENABLE")</f>
        <v>ENABLE</v>
      </c>
      <c r="AL71" s="112" t="str">
        <f aca="false">IF($AT71&lt;&gt;$G71,"N/A",IF($AV71="Drive 1", "1", IF($AV71="Drive 0", "0", "")))</f>
        <v>0</v>
      </c>
      <c r="AM71" s="99" t="b">
        <f aca="false">TRUE()</f>
        <v>1</v>
      </c>
      <c r="AN71" s="99" t="b">
        <f aca="false">TRUE()</f>
        <v>1</v>
      </c>
      <c r="AO71" s="99" t="b">
        <f aca="false">TRUE()</f>
        <v>1</v>
      </c>
      <c r="AP71" s="99" t="b">
        <f aca="false">TRUE()</f>
        <v>1</v>
      </c>
      <c r="AQ71" s="99" t="b">
        <f aca="false">TRUE()</f>
        <v>1</v>
      </c>
      <c r="AR71" s="99" t="b">
        <f aca="false">TRUE()</f>
        <v>1</v>
      </c>
      <c r="AS71" s="100" t="str">
        <f aca="false">IF(AND($AM71:$AR71), "VALID", "INVALID")</f>
        <v>VALID</v>
      </c>
      <c r="AT71" s="101" t="s">
        <v>3148</v>
      </c>
      <c r="AU71" s="335" t="s">
        <v>2833</v>
      </c>
      <c r="AV71" s="336" t="s">
        <v>2843</v>
      </c>
      <c r="AW71" s="103" t="s">
        <v>89</v>
      </c>
      <c r="AX71" s="104"/>
      <c r="AY71" s="103" t="s">
        <v>124</v>
      </c>
      <c r="AZ71" s="110" t="s">
        <v>85</v>
      </c>
      <c r="BA71" s="103" t="s">
        <v>85</v>
      </c>
      <c r="BB71" s="104"/>
      <c r="BC71" s="103"/>
      <c r="BD71" s="103"/>
      <c r="BE71" s="105"/>
      <c r="BF71" s="104"/>
      <c r="BG71" s="337" t="s">
        <v>3151</v>
      </c>
      <c r="BH71" s="321"/>
      <c r="BI71" s="1" t="s">
        <v>3147</v>
      </c>
      <c r="BJ71" s="1" t="s">
        <v>3152</v>
      </c>
      <c r="BK71" s="109"/>
    </row>
    <row r="72" customFormat="false" ht="12.75" hidden="true" customHeight="true" outlineLevel="0" collapsed="false">
      <c r="A72" s="315"/>
      <c r="B72" s="330"/>
      <c r="C72" s="330"/>
      <c r="D72" s="317" t="s">
        <v>233</v>
      </c>
      <c r="E72" s="317" t="s">
        <v>3153</v>
      </c>
      <c r="F72" s="87" t="s">
        <v>236</v>
      </c>
      <c r="G72" s="88" t="s">
        <v>3154</v>
      </c>
      <c r="H72" s="89" t="s">
        <v>3155</v>
      </c>
      <c r="I72" s="90"/>
      <c r="J72" s="90"/>
      <c r="K72" s="91"/>
      <c r="L72" s="92" t="s">
        <v>2749</v>
      </c>
      <c r="M72" s="90" t="s">
        <v>81</v>
      </c>
      <c r="N72" s="90"/>
      <c r="O72" s="90" t="s">
        <v>81</v>
      </c>
      <c r="P72" s="91"/>
      <c r="Q72" s="86" t="s">
        <v>234</v>
      </c>
      <c r="R72" s="86" t="s">
        <v>83</v>
      </c>
      <c r="S72" s="86" t="s">
        <v>235</v>
      </c>
      <c r="T72" s="86" t="s">
        <v>105</v>
      </c>
      <c r="U72" s="86" t="s">
        <v>83</v>
      </c>
      <c r="V72" s="131" t="s">
        <v>3156</v>
      </c>
      <c r="W72" s="132" t="s">
        <v>3068</v>
      </c>
      <c r="X72" s="96"/>
      <c r="Y72" s="96" t="s">
        <v>3157</v>
      </c>
      <c r="Z72" s="96"/>
      <c r="AA72" s="96" t="s">
        <v>3158</v>
      </c>
      <c r="AB72" s="96" t="s">
        <v>203</v>
      </c>
      <c r="AC72" s="95" t="s">
        <v>2777</v>
      </c>
      <c r="AD72" s="95" t="s">
        <v>3037</v>
      </c>
      <c r="AE72" s="95" t="s">
        <v>2743</v>
      </c>
      <c r="AF72" s="95" t="s">
        <v>2760</v>
      </c>
      <c r="AG72" s="95" t="str">
        <f aca="false">IF(OR($AT72="",$AT72=$F72),$U72,IF($AT72=$G72,SUBSTITUTE(SUBSTITUTE($AT72,"GPIO3_","GPIO_"),".0",""),IF($AT72=$H72,$Q72,IF($AT72=$I72,$R72,IF($AT72=$J72,$S72,IF($AT72=$K72,$T72,"INVALID"))))))</f>
        <v>RSVD1</v>
      </c>
      <c r="AH72" s="97"/>
      <c r="AI72" s="98" t="str">
        <f aca="false">IF(AND(OR($AV72="Int PU",$AV72="Int PD"),OR(AND($BC72&lt;&gt;"",$BC72&lt;&gt;"0"),AND($BD72&lt;&gt;"",$BD72&lt;&gt;"0"))),"INVALID",IF(OR($AT72=$F72,$AV72="Int PD"),"PULL_DOWN",IF(OR($AV72="Int PU",AND($AH72="YES",OR($BC72="",$BC72="0"),OR($BD72="",$BD72="0"),OR($AU72="Input",$AU72="Bidirectional"))),"PULL_UP","NORMAL")))</f>
        <v>PULL_DOWN</v>
      </c>
      <c r="AJ72" s="98" t="str">
        <f aca="false">IF($AU72="Input", "TRISTATE", IF($AV72="Z","TRISTATE",IF($AT72=$F72,"TRISTATE","NORMAL")))</f>
        <v>TRISTATE</v>
      </c>
      <c r="AK72" s="98" t="str">
        <f aca="false">IF(OR($AT72=$F72,$AU72="Output"),"DISABLE","ENABLE")</f>
        <v>DISABLE</v>
      </c>
      <c r="AL72" s="112" t="str">
        <f aca="false">IF($AT72&lt;&gt;$G72,"N/A",IF($AV72="Drive 1", "1", IF($AV72="Drive 0", "0", "")))</f>
        <v>N/A</v>
      </c>
      <c r="AM72" s="99" t="b">
        <f aca="false">TRUE()</f>
        <v>1</v>
      </c>
      <c r="AN72" s="99" t="b">
        <f aca="false">TRUE()</f>
        <v>1</v>
      </c>
      <c r="AO72" s="99" t="b">
        <f aca="false">TRUE()</f>
        <v>1</v>
      </c>
      <c r="AP72" s="99" t="b">
        <f aca="false">TRUE()</f>
        <v>1</v>
      </c>
      <c r="AQ72" s="99" t="b">
        <f aca="false">TRUE()</f>
        <v>1</v>
      </c>
      <c r="AR72" s="99" t="b">
        <f aca="false">TRUE()</f>
        <v>1</v>
      </c>
      <c r="AS72" s="100" t="str">
        <f aca="false">IF(AND($AM72:$AR72), "VALID", "INVALID")</f>
        <v>VALID</v>
      </c>
      <c r="AT72" s="101" t="s">
        <v>236</v>
      </c>
      <c r="AU72" s="102" t="s">
        <v>79</v>
      </c>
      <c r="AV72" s="103"/>
      <c r="AW72" s="104"/>
      <c r="AX72" s="104"/>
      <c r="AY72" s="104"/>
      <c r="AZ72" s="104"/>
      <c r="BA72" s="103" t="s">
        <v>85</v>
      </c>
      <c r="BB72" s="104"/>
      <c r="BC72" s="103"/>
      <c r="BD72" s="103"/>
      <c r="BE72" s="105"/>
      <c r="BF72" s="104"/>
      <c r="BG72" s="320" t="s">
        <v>3159</v>
      </c>
      <c r="BH72" s="321"/>
      <c r="BI72" s="1" t="s">
        <v>3153</v>
      </c>
      <c r="BJ72" s="1" t="s">
        <v>3160</v>
      </c>
      <c r="BK72" s="109"/>
    </row>
    <row r="73" customFormat="false" ht="12.75" hidden="true" customHeight="true" outlineLevel="0" collapsed="false">
      <c r="A73" s="315"/>
      <c r="B73" s="330"/>
      <c r="C73" s="330"/>
      <c r="D73" s="317" t="s">
        <v>237</v>
      </c>
      <c r="E73" s="317" t="s">
        <v>3161</v>
      </c>
      <c r="F73" s="87" t="s">
        <v>238</v>
      </c>
      <c r="G73" s="88" t="s">
        <v>3162</v>
      </c>
      <c r="H73" s="89" t="s">
        <v>3163</v>
      </c>
      <c r="I73" s="90"/>
      <c r="J73" s="90"/>
      <c r="K73" s="91"/>
      <c r="L73" s="92" t="s">
        <v>2749</v>
      </c>
      <c r="M73" s="90" t="s">
        <v>2729</v>
      </c>
      <c r="N73" s="90"/>
      <c r="O73" s="90" t="s">
        <v>2729</v>
      </c>
      <c r="P73" s="91"/>
      <c r="Q73" s="86" t="s">
        <v>234</v>
      </c>
      <c r="R73" s="86" t="s">
        <v>83</v>
      </c>
      <c r="S73" s="86" t="s">
        <v>235</v>
      </c>
      <c r="T73" s="86" t="s">
        <v>105</v>
      </c>
      <c r="U73" s="86" t="s">
        <v>83</v>
      </c>
      <c r="V73" s="100" t="s">
        <v>3164</v>
      </c>
      <c r="W73" s="95" t="s">
        <v>3068</v>
      </c>
      <c r="X73" s="96"/>
      <c r="Y73" s="96"/>
      <c r="Z73" s="96"/>
      <c r="AA73" s="96" t="s">
        <v>3158</v>
      </c>
      <c r="AB73" s="96" t="s">
        <v>203</v>
      </c>
      <c r="AC73" s="95" t="s">
        <v>2777</v>
      </c>
      <c r="AD73" s="95" t="s">
        <v>3037</v>
      </c>
      <c r="AE73" s="95" t="s">
        <v>2743</v>
      </c>
      <c r="AF73" s="95" t="s">
        <v>2760</v>
      </c>
      <c r="AG73" s="95" t="str">
        <f aca="false">IF(OR($AT73="",$AT73=$F73),$U73,IF($AT73=$G73,SUBSTITUTE(SUBSTITUTE($AT73,"GPIO3_","GPIO_"),".0",""),IF($AT73=$H73,$Q73,IF($AT73=$I73,$R73,IF($AT73=$J73,$S73,IF($AT73=$K73,$T73,"INVALID"))))))</f>
        <v>RSVD1</v>
      </c>
      <c r="AH73" s="97"/>
      <c r="AI73" s="98" t="str">
        <f aca="false">IF(AND(OR($AV73="Int PU",$AV73="Int PD"),OR(AND($BC73&lt;&gt;"",$BC73&lt;&gt;"0"),AND($BD73&lt;&gt;"",$BD73&lt;&gt;"0"))),"INVALID",IF(OR($AT73=$F73,$AV73="Int PD"),"PULL_DOWN",IF(OR($AV73="Int PU",AND($AH73="YES",OR($BC73="",$BC73="0"),OR($BD73="",$BD73="0"),OR($AU73="Input",$AU73="Bidirectional"))),"PULL_UP","NORMAL")))</f>
        <v>PULL_DOWN</v>
      </c>
      <c r="AJ73" s="98" t="str">
        <f aca="false">IF($AU73="Input", "TRISTATE", IF($AV73="Z","TRISTATE",IF($AT73=$F73,"TRISTATE","NORMAL")))</f>
        <v>TRISTATE</v>
      </c>
      <c r="AK73" s="98" t="str">
        <f aca="false">IF(OR($AT73=$F73,$AU73="Output"),"DISABLE","ENABLE")</f>
        <v>DISABLE</v>
      </c>
      <c r="AL73" s="112" t="str">
        <f aca="false">IF($AT73&lt;&gt;$G73,"N/A",IF($AV73="Drive 1", "1", IF($AV73="Drive 0", "0", "")))</f>
        <v>N/A</v>
      </c>
      <c r="AM73" s="99" t="b">
        <f aca="false">TRUE()</f>
        <v>1</v>
      </c>
      <c r="AN73" s="99" t="b">
        <f aca="false">TRUE()</f>
        <v>1</v>
      </c>
      <c r="AO73" s="99" t="b">
        <f aca="false">TRUE()</f>
        <v>1</v>
      </c>
      <c r="AP73" s="99" t="b">
        <f aca="false">TRUE()</f>
        <v>1</v>
      </c>
      <c r="AQ73" s="99" t="b">
        <f aca="false">TRUE()</f>
        <v>1</v>
      </c>
      <c r="AR73" s="99" t="b">
        <f aca="false">TRUE()</f>
        <v>1</v>
      </c>
      <c r="AS73" s="100" t="str">
        <f aca="false">IF(AND($AM73:$AR73), "VALID", "INVALID")</f>
        <v>VALID</v>
      </c>
      <c r="AT73" s="101" t="s">
        <v>238</v>
      </c>
      <c r="AU73" s="102" t="s">
        <v>79</v>
      </c>
      <c r="AV73" s="103"/>
      <c r="AW73" s="104"/>
      <c r="AX73" s="104"/>
      <c r="AY73" s="104"/>
      <c r="AZ73" s="104"/>
      <c r="BA73" s="103" t="s">
        <v>85</v>
      </c>
      <c r="BB73" s="104"/>
      <c r="BC73" s="103"/>
      <c r="BD73" s="103"/>
      <c r="BE73" s="105"/>
      <c r="BF73" s="104"/>
      <c r="BG73" s="320"/>
      <c r="BH73" s="20"/>
      <c r="BI73" s="1" t="s">
        <v>3161</v>
      </c>
      <c r="BJ73" s="1" t="s">
        <v>3165</v>
      </c>
      <c r="BK73" s="109"/>
    </row>
    <row r="74" customFormat="false" ht="12.75" hidden="true" customHeight="true" outlineLevel="0" collapsed="false">
      <c r="A74" s="315"/>
      <c r="B74" s="330"/>
      <c r="C74" s="330"/>
      <c r="D74" s="317" t="s">
        <v>239</v>
      </c>
      <c r="E74" s="317" t="s">
        <v>3166</v>
      </c>
      <c r="F74" s="87" t="s">
        <v>240</v>
      </c>
      <c r="G74" s="88" t="s">
        <v>3167</v>
      </c>
      <c r="H74" s="89" t="s">
        <v>3168</v>
      </c>
      <c r="I74" s="90"/>
      <c r="J74" s="90"/>
      <c r="K74" s="91"/>
      <c r="L74" s="92" t="s">
        <v>2749</v>
      </c>
      <c r="M74" s="90" t="s">
        <v>81</v>
      </c>
      <c r="N74" s="90" t="s">
        <v>81</v>
      </c>
      <c r="O74" s="90"/>
      <c r="P74" s="91"/>
      <c r="Q74" s="86" t="s">
        <v>234</v>
      </c>
      <c r="R74" s="86" t="s">
        <v>83</v>
      </c>
      <c r="S74" s="86" t="s">
        <v>104</v>
      </c>
      <c r="T74" s="86" t="s">
        <v>105</v>
      </c>
      <c r="U74" s="86" t="s">
        <v>83</v>
      </c>
      <c r="V74" s="100" t="s">
        <v>3169</v>
      </c>
      <c r="W74" s="95" t="s">
        <v>3068</v>
      </c>
      <c r="X74" s="96"/>
      <c r="Y74" s="96" t="s">
        <v>3170</v>
      </c>
      <c r="Z74" s="96"/>
      <c r="AA74" s="96" t="s">
        <v>3158</v>
      </c>
      <c r="AB74" s="96" t="s">
        <v>203</v>
      </c>
      <c r="AC74" s="95" t="s">
        <v>2777</v>
      </c>
      <c r="AD74" s="95" t="s">
        <v>3037</v>
      </c>
      <c r="AE74" s="95" t="s">
        <v>2743</v>
      </c>
      <c r="AF74" s="95" t="s">
        <v>2760</v>
      </c>
      <c r="AG74" s="95" t="str">
        <f aca="false">IF(OR($AT74="",$AT74=$F74),$U74,IF($AT74=$G74,SUBSTITUTE(SUBSTITUTE($AT74,"GPIO3_","GPIO_"),".0",""),IF($AT74=$H74,$Q74,IF($AT74=$I74,$R74,IF($AT74=$J74,$S74,IF($AT74=$K74,$T74,"INVALID"))))))</f>
        <v>RSVD1</v>
      </c>
      <c r="AH74" s="97"/>
      <c r="AI74" s="98" t="str">
        <f aca="false">IF(AND(OR($AV74="Int PU",$AV74="Int PD"),OR(AND($BC74&lt;&gt;"",$BC74&lt;&gt;"0"),AND($BD74&lt;&gt;"",$BD74&lt;&gt;"0"))),"INVALID",IF(OR($AT74=$F74,$AV74="Int PD"),"PULL_DOWN",IF(OR($AV74="Int PU",AND($AH74="YES",OR($BC74="",$BC74="0"),OR($BD74="",$BD74="0"),OR($AU74="Input",$AU74="Bidirectional"))),"PULL_UP","NORMAL")))</f>
        <v>PULL_DOWN</v>
      </c>
      <c r="AJ74" s="98" t="str">
        <f aca="false">IF($AU74="Input", "TRISTATE", IF($AV74="Z","TRISTATE",IF($AT74=$F74,"TRISTATE","NORMAL")))</f>
        <v>TRISTATE</v>
      </c>
      <c r="AK74" s="98" t="str">
        <f aca="false">IF(OR($AT74=$F74,$AU74="Output"),"DISABLE","ENABLE")</f>
        <v>DISABLE</v>
      </c>
      <c r="AL74" s="112" t="str">
        <f aca="false">IF($AT74&lt;&gt;$G74,"N/A",IF($AV74="Drive 1", "1", IF($AV74="Drive 0", "0", "")))</f>
        <v>N/A</v>
      </c>
      <c r="AM74" s="99" t="b">
        <f aca="false">TRUE()</f>
        <v>1</v>
      </c>
      <c r="AN74" s="99" t="b">
        <f aca="false">TRUE()</f>
        <v>1</v>
      </c>
      <c r="AO74" s="99" t="b">
        <f aca="false">TRUE()</f>
        <v>1</v>
      </c>
      <c r="AP74" s="99" t="b">
        <f aca="false">TRUE()</f>
        <v>1</v>
      </c>
      <c r="AQ74" s="99" t="b">
        <f aca="false">TRUE()</f>
        <v>1</v>
      </c>
      <c r="AR74" s="99" t="b">
        <f aca="false">TRUE()</f>
        <v>1</v>
      </c>
      <c r="AS74" s="100" t="str">
        <f aca="false">IF(AND($AM74:$AR74), "VALID", "INVALID")</f>
        <v>VALID</v>
      </c>
      <c r="AT74" s="101" t="s">
        <v>240</v>
      </c>
      <c r="AU74" s="102" t="s">
        <v>79</v>
      </c>
      <c r="AV74" s="103"/>
      <c r="AW74" s="104"/>
      <c r="AX74" s="104"/>
      <c r="AY74" s="104"/>
      <c r="AZ74" s="104"/>
      <c r="BA74" s="103" t="s">
        <v>85</v>
      </c>
      <c r="BB74" s="104"/>
      <c r="BC74" s="103"/>
      <c r="BD74" s="103"/>
      <c r="BE74" s="105"/>
      <c r="BF74" s="104"/>
      <c r="BG74" s="320" t="s">
        <v>3171</v>
      </c>
      <c r="BH74" s="20"/>
      <c r="BI74" s="1" t="s">
        <v>3166</v>
      </c>
      <c r="BJ74" s="1" t="s">
        <v>3172</v>
      </c>
      <c r="BK74" s="109"/>
    </row>
    <row r="75" customFormat="false" ht="12.75" hidden="true" customHeight="true" outlineLevel="0" collapsed="false">
      <c r="A75" s="315"/>
      <c r="B75" s="330"/>
      <c r="C75" s="330"/>
      <c r="D75" s="317" t="s">
        <v>241</v>
      </c>
      <c r="E75" s="317" t="s">
        <v>3173</v>
      </c>
      <c r="F75" s="87" t="s">
        <v>242</v>
      </c>
      <c r="G75" s="88" t="s">
        <v>3174</v>
      </c>
      <c r="H75" s="89" t="s">
        <v>3175</v>
      </c>
      <c r="I75" s="90"/>
      <c r="J75" s="90"/>
      <c r="K75" s="91"/>
      <c r="L75" s="92" t="s">
        <v>2749</v>
      </c>
      <c r="M75" s="90" t="s">
        <v>2729</v>
      </c>
      <c r="N75" s="90"/>
      <c r="O75" s="90"/>
      <c r="P75" s="91"/>
      <c r="Q75" s="86" t="s">
        <v>234</v>
      </c>
      <c r="R75" s="86" t="s">
        <v>83</v>
      </c>
      <c r="S75" s="86" t="s">
        <v>104</v>
      </c>
      <c r="T75" s="86" t="s">
        <v>105</v>
      </c>
      <c r="U75" s="86" t="s">
        <v>83</v>
      </c>
      <c r="V75" s="100" t="s">
        <v>3176</v>
      </c>
      <c r="W75" s="95" t="s">
        <v>3068</v>
      </c>
      <c r="X75" s="96" t="s">
        <v>3177</v>
      </c>
      <c r="Y75" s="96"/>
      <c r="Z75" s="96"/>
      <c r="AA75" s="96" t="s">
        <v>3158</v>
      </c>
      <c r="AB75" s="96" t="s">
        <v>203</v>
      </c>
      <c r="AC75" s="95" t="s">
        <v>2777</v>
      </c>
      <c r="AD75" s="95" t="s">
        <v>3037</v>
      </c>
      <c r="AE75" s="95" t="s">
        <v>2743</v>
      </c>
      <c r="AF75" s="95" t="s">
        <v>3057</v>
      </c>
      <c r="AG75" s="95" t="str">
        <f aca="false">IF(OR($AT75="",$AT75=$F75),$U75,IF($AT75=$G75,SUBSTITUTE(SUBSTITUTE($AT75,"GPIO3_","GPIO_"),".0",""),IF($AT75=$H75,$Q75,IF($AT75=$I75,$R75,IF($AT75=$J75,$S75,IF($AT75=$K75,$T75,"INVALID"))))))</f>
        <v>RSVD1</v>
      </c>
      <c r="AH75" s="97"/>
      <c r="AI75" s="98" t="str">
        <f aca="false">IF(AND(OR($AV75="Int PU",$AV75="Int PD"),OR(AND($BC75&lt;&gt;"",$BC75&lt;&gt;"0"),AND($BD75&lt;&gt;"",$BD75&lt;&gt;"0"))),"INVALID",IF(OR($AT75=$F75,$AV75="Int PD"),"PULL_DOWN",IF(OR($AV75="Int PU",AND($AH75="YES",OR($BC75="",$BC75="0"),OR($BD75="",$BD75="0"),OR($AU75="Input",$AU75="Bidirectional"))),"PULL_UP","NORMAL")))</f>
        <v>PULL_DOWN</v>
      </c>
      <c r="AJ75" s="98" t="str">
        <f aca="false">IF($AU75="Input", "TRISTATE", IF($AV75="Z","TRISTATE",IF($AT75=$F75,"TRISTATE","NORMAL")))</f>
        <v>TRISTATE</v>
      </c>
      <c r="AK75" s="98" t="str">
        <f aca="false">IF(OR($AT75=$F75,$AU75="Output"),"DISABLE","ENABLE")</f>
        <v>DISABLE</v>
      </c>
      <c r="AL75" s="112" t="str">
        <f aca="false">IF($AT75&lt;&gt;$G75,"N/A",IF($AV75="Drive 1", "1", IF($AV75="Drive 0", "0", "")))</f>
        <v>N/A</v>
      </c>
      <c r="AM75" s="99" t="b">
        <f aca="false">TRUE()</f>
        <v>1</v>
      </c>
      <c r="AN75" s="99" t="b">
        <f aca="false">TRUE()</f>
        <v>1</v>
      </c>
      <c r="AO75" s="99" t="b">
        <f aca="false">TRUE()</f>
        <v>1</v>
      </c>
      <c r="AP75" s="99" t="b">
        <f aca="false">TRUE()</f>
        <v>1</v>
      </c>
      <c r="AQ75" s="99" t="b">
        <f aca="false">TRUE()</f>
        <v>1</v>
      </c>
      <c r="AR75" s="99" t="b">
        <f aca="false">TRUE()</f>
        <v>1</v>
      </c>
      <c r="AS75" s="100" t="str">
        <f aca="false">IF(AND($AM75:$AR75), "VALID", "INVALID")</f>
        <v>VALID</v>
      </c>
      <c r="AT75" s="101" t="s">
        <v>242</v>
      </c>
      <c r="AU75" s="102" t="s">
        <v>79</v>
      </c>
      <c r="AV75" s="103"/>
      <c r="AW75" s="103" t="s">
        <v>89</v>
      </c>
      <c r="AX75" s="104"/>
      <c r="AY75" s="104"/>
      <c r="AZ75" s="104"/>
      <c r="BA75" s="103" t="s">
        <v>85</v>
      </c>
      <c r="BB75" s="104"/>
      <c r="BC75" s="103"/>
      <c r="BD75" s="103"/>
      <c r="BE75" s="105"/>
      <c r="BF75" s="104"/>
      <c r="BG75" s="320"/>
      <c r="BH75" s="20"/>
      <c r="BI75" s="1" t="s">
        <v>3173</v>
      </c>
      <c r="BJ75" s="1" t="s">
        <v>3178</v>
      </c>
      <c r="BK75" s="109"/>
    </row>
    <row r="76" customFormat="false" ht="12.75" hidden="false" customHeight="true" outlineLevel="0" collapsed="false">
      <c r="A76" s="323" t="n">
        <v>87</v>
      </c>
      <c r="B76" s="324" t="s">
        <v>3179</v>
      </c>
      <c r="C76" s="324" t="s">
        <v>3180</v>
      </c>
      <c r="D76" s="86" t="s">
        <v>243</v>
      </c>
      <c r="E76" s="86" t="s">
        <v>3181</v>
      </c>
      <c r="F76" s="87" t="s">
        <v>244</v>
      </c>
      <c r="G76" s="88" t="s">
        <v>3182</v>
      </c>
      <c r="H76" s="89" t="s">
        <v>243</v>
      </c>
      <c r="I76" s="90"/>
      <c r="J76" s="90"/>
      <c r="K76" s="91"/>
      <c r="L76" s="92" t="s">
        <v>2749</v>
      </c>
      <c r="M76" s="90" t="s">
        <v>2749</v>
      </c>
      <c r="N76" s="90"/>
      <c r="O76" s="90"/>
      <c r="P76" s="91"/>
      <c r="Q76" s="86" t="s">
        <v>3183</v>
      </c>
      <c r="R76" s="86" t="s">
        <v>83</v>
      </c>
      <c r="S76" s="86" t="s">
        <v>104</v>
      </c>
      <c r="T76" s="86" t="s">
        <v>105</v>
      </c>
      <c r="U76" s="86" t="s">
        <v>83</v>
      </c>
      <c r="V76" s="100" t="s">
        <v>3184</v>
      </c>
      <c r="W76" s="95" t="s">
        <v>3068</v>
      </c>
      <c r="X76" s="96" t="s">
        <v>3185</v>
      </c>
      <c r="Y76" s="96"/>
      <c r="Z76" s="96"/>
      <c r="AA76" s="96" t="s">
        <v>203</v>
      </c>
      <c r="AB76" s="96" t="s">
        <v>203</v>
      </c>
      <c r="AC76" s="95" t="s">
        <v>2741</v>
      </c>
      <c r="AD76" s="95" t="s">
        <v>3077</v>
      </c>
      <c r="AE76" s="95" t="s">
        <v>2743</v>
      </c>
      <c r="AF76" s="95" t="n">
        <v>0</v>
      </c>
      <c r="AG76" s="95" t="str">
        <f aca="false">IF(OR($AT76="",$AT76=$F76),$U76,IF($AT76=$G76,SUBSTITUTE(SUBSTITUTE($AT76,"GPIO3_","GPIO_"),".0",""),IF($AT76=$H76,$Q76,IF($AT76=$I76,$R76,IF($AT76=$J76,$S76,IF($AT76=$K76,$T76,"INVALID"))))))</f>
        <v>GPIO_PZ1</v>
      </c>
      <c r="AH76" s="97"/>
      <c r="AI76" s="98" t="str">
        <f aca="false">IF(AND(OR($AV76="Int PU",$AV76="Int PD"),OR(AND($BC76&lt;&gt;"",$BC76&lt;&gt;"0"),AND($BD76&lt;&gt;"",$BD76&lt;&gt;"0"))),"INVALID",IF(OR($AT76=$F76,$AV76="Int PD"),"PULL_DOWN",IF(OR($AV76="Int PU",AND($AH76="YES",OR($BC76="",$BC76="0"),OR($BD76="",$BD76="0"),OR($AU76="Input",$AU76="Bidirectional"))),"PULL_UP","NORMAL")))</f>
        <v>PULL_UP</v>
      </c>
      <c r="AJ76" s="98" t="str">
        <f aca="false">IF($AU76="Input", "TRISTATE", IF($AV76="Z","TRISTATE",IF($AT76=$F76,"TRISTATE","NORMAL")))</f>
        <v>TRISTATE</v>
      </c>
      <c r="AK76" s="98" t="str">
        <f aca="false">IF(OR($AT76=$F76,$AU76="Output"),"DISABLE","ENABLE")</f>
        <v>ENABLE</v>
      </c>
      <c r="AL76" s="112" t="str">
        <f aca="false">IF($AT76&lt;&gt;$G76,"N/A",IF($AV76="Drive 1", "1", IF($AV76="Drive 0", "0", "")))</f>
        <v/>
      </c>
      <c r="AM76" s="99" t="b">
        <f aca="false">TRUE()</f>
        <v>1</v>
      </c>
      <c r="AN76" s="99" t="b">
        <f aca="false">TRUE()</f>
        <v>1</v>
      </c>
      <c r="AO76" s="99" t="b">
        <f aca="false">TRUE()</f>
        <v>1</v>
      </c>
      <c r="AP76" s="99" t="b">
        <f aca="false">TRUE()</f>
        <v>1</v>
      </c>
      <c r="AQ76" s="99" t="b">
        <f aca="false">TRUE()</f>
        <v>1</v>
      </c>
      <c r="AR76" s="99" t="b">
        <f aca="false">TRUE()</f>
        <v>1</v>
      </c>
      <c r="AS76" s="100" t="str">
        <f aca="false">IF(AND($AM76:$AR76), "VALID", "INVALID")</f>
        <v>VALID</v>
      </c>
      <c r="AT76" s="101" t="s">
        <v>3182</v>
      </c>
      <c r="AU76" s="102" t="s">
        <v>2736</v>
      </c>
      <c r="AV76" s="103" t="s">
        <v>2805</v>
      </c>
      <c r="AW76" s="103" t="s">
        <v>2834</v>
      </c>
      <c r="AX76" s="104"/>
      <c r="AY76" s="104"/>
      <c r="AZ76" s="110" t="s">
        <v>85</v>
      </c>
      <c r="BA76" s="103" t="s">
        <v>85</v>
      </c>
      <c r="BB76" s="104"/>
      <c r="BC76" s="103"/>
      <c r="BD76" s="103"/>
      <c r="BE76" s="105"/>
      <c r="BF76" s="104"/>
      <c r="BG76" s="320" t="s">
        <v>3186</v>
      </c>
      <c r="BH76" s="322" t="s">
        <v>3187</v>
      </c>
      <c r="BI76" s="1" t="s">
        <v>3181</v>
      </c>
      <c r="BJ76" s="1" t="s">
        <v>3188</v>
      </c>
      <c r="BK76" s="109"/>
    </row>
    <row r="77" customFormat="false" ht="12.75" hidden="true" customHeight="true" outlineLevel="0" collapsed="false">
      <c r="A77" s="315"/>
      <c r="B77" s="330"/>
      <c r="C77" s="330"/>
      <c r="D77" s="317" t="s">
        <v>245</v>
      </c>
      <c r="E77" s="317" t="s">
        <v>3189</v>
      </c>
      <c r="F77" s="87" t="s">
        <v>247</v>
      </c>
      <c r="G77" s="88" t="s">
        <v>3190</v>
      </c>
      <c r="H77" s="89" t="s">
        <v>245</v>
      </c>
      <c r="I77" s="90"/>
      <c r="J77" s="90"/>
      <c r="K77" s="91"/>
      <c r="L77" s="92" t="s">
        <v>2749</v>
      </c>
      <c r="M77" s="90" t="s">
        <v>2749</v>
      </c>
      <c r="N77" s="90"/>
      <c r="O77" s="90"/>
      <c r="P77" s="91"/>
      <c r="Q77" s="86" t="s">
        <v>3183</v>
      </c>
      <c r="R77" s="86" t="s">
        <v>83</v>
      </c>
      <c r="S77" s="86" t="s">
        <v>104</v>
      </c>
      <c r="T77" s="86" t="s">
        <v>105</v>
      </c>
      <c r="U77" s="86" t="s">
        <v>83</v>
      </c>
      <c r="V77" s="100" t="s">
        <v>3191</v>
      </c>
      <c r="W77" s="95" t="s">
        <v>3068</v>
      </c>
      <c r="X77" s="96" t="s">
        <v>3192</v>
      </c>
      <c r="Y77" s="96"/>
      <c r="Z77" s="96"/>
      <c r="AA77" s="96" t="s">
        <v>203</v>
      </c>
      <c r="AB77" s="96" t="s">
        <v>203</v>
      </c>
      <c r="AC77" s="95" t="s">
        <v>2741</v>
      </c>
      <c r="AD77" s="95" t="s">
        <v>3077</v>
      </c>
      <c r="AE77" s="95" t="s">
        <v>2743</v>
      </c>
      <c r="AF77" s="95" t="n">
        <v>0</v>
      </c>
      <c r="AG77" s="95" t="str">
        <f aca="false">IF(OR($AT77="",$AT77=$F77),$U77,IF($AT77=$G77,SUBSTITUTE(SUBSTITUTE($AT77,"GPIO3_","GPIO_"),".0",""),IF($AT77=$H77,$Q77,IF($AT77=$I77,$R77,IF($AT77=$J77,$S77,IF($AT77=$K77,$T77,"INVALID"))))))</f>
        <v>RSVD1</v>
      </c>
      <c r="AH77" s="97"/>
      <c r="AI77" s="98" t="str">
        <f aca="false">IF(AND(OR($AV77="Int PU",$AV77="Int PD"),OR(AND($BC77&lt;&gt;"",$BC77&lt;&gt;"0"),AND($BD77&lt;&gt;"",$BD77&lt;&gt;"0"))),"INVALID",IF(OR($AT77=$F77,$AV77="Int PD"),"PULL_DOWN",IF(OR($AV77="Int PU",AND($AH77="YES",OR($BC77="",$BC77="0"),OR($BD77="",$BD77="0"),OR($AU77="Input",$AU77="Bidirectional"))),"PULL_UP","NORMAL")))</f>
        <v>PULL_DOWN</v>
      </c>
      <c r="AJ77" s="98" t="str">
        <f aca="false">IF($AU77="Input", "TRISTATE", IF($AV77="Z","TRISTATE",IF($AT77=$F77,"TRISTATE","NORMAL")))</f>
        <v>TRISTATE</v>
      </c>
      <c r="AK77" s="98" t="str">
        <f aca="false">IF(OR($AT77=$F77,$AU77="Output"),"DISABLE","ENABLE")</f>
        <v>DISABLE</v>
      </c>
      <c r="AL77" s="112" t="str">
        <f aca="false">IF($AT77&lt;&gt;$G77,"N/A",IF($AV77="Drive 1", "1", IF($AV77="Drive 0", "0", "")))</f>
        <v>N/A</v>
      </c>
      <c r="AM77" s="99" t="b">
        <f aca="false">TRUE()</f>
        <v>1</v>
      </c>
      <c r="AN77" s="99" t="b">
        <f aca="false">TRUE()</f>
        <v>1</v>
      </c>
      <c r="AO77" s="99" t="b">
        <f aca="false">TRUE()</f>
        <v>1</v>
      </c>
      <c r="AP77" s="99" t="b">
        <f aca="false">TRUE()</f>
        <v>1</v>
      </c>
      <c r="AQ77" s="99" t="b">
        <f aca="false">TRUE()</f>
        <v>1</v>
      </c>
      <c r="AR77" s="99" t="b">
        <f aca="false">TRUE()</f>
        <v>1</v>
      </c>
      <c r="AS77" s="100" t="str">
        <f aca="false">IF(AND($AM77:$AR77), "VALID", "INVALID")</f>
        <v>VALID</v>
      </c>
      <c r="AT77" s="101" t="s">
        <v>247</v>
      </c>
      <c r="AU77" s="102" t="s">
        <v>79</v>
      </c>
      <c r="AV77" s="103"/>
      <c r="AW77" s="103" t="s">
        <v>89</v>
      </c>
      <c r="AX77" s="104"/>
      <c r="AY77" s="104"/>
      <c r="AZ77" s="110" t="s">
        <v>85</v>
      </c>
      <c r="BA77" s="103" t="s">
        <v>85</v>
      </c>
      <c r="BB77" s="104"/>
      <c r="BC77" s="103"/>
      <c r="BD77" s="103"/>
      <c r="BE77" s="105"/>
      <c r="BF77" s="104"/>
      <c r="BG77" s="320"/>
      <c r="BH77" s="20"/>
      <c r="BI77" s="1" t="s">
        <v>3189</v>
      </c>
      <c r="BJ77" s="1" t="s">
        <v>3193</v>
      </c>
      <c r="BK77" s="109"/>
    </row>
    <row r="78" customFormat="false" ht="12.75" hidden="false" customHeight="true" outlineLevel="0" collapsed="false">
      <c r="A78" s="323" t="n">
        <v>91</v>
      </c>
      <c r="B78" s="324" t="s">
        <v>3194</v>
      </c>
      <c r="C78" s="324" t="s">
        <v>3194</v>
      </c>
      <c r="D78" s="86" t="s">
        <v>248</v>
      </c>
      <c r="E78" s="86" t="s">
        <v>3195</v>
      </c>
      <c r="F78" s="87" t="s">
        <v>250</v>
      </c>
      <c r="G78" s="88" t="s">
        <v>3196</v>
      </c>
      <c r="H78" s="89" t="s">
        <v>248</v>
      </c>
      <c r="I78" s="90"/>
      <c r="J78" s="90"/>
      <c r="K78" s="91"/>
      <c r="L78" s="92" t="s">
        <v>2749</v>
      </c>
      <c r="M78" s="90" t="s">
        <v>2749</v>
      </c>
      <c r="N78" s="90"/>
      <c r="O78" s="90"/>
      <c r="P78" s="91"/>
      <c r="Q78" s="86" t="s">
        <v>249</v>
      </c>
      <c r="R78" s="86" t="s">
        <v>83</v>
      </c>
      <c r="S78" s="86" t="s">
        <v>104</v>
      </c>
      <c r="T78" s="86" t="s">
        <v>105</v>
      </c>
      <c r="U78" s="134" t="s">
        <v>83</v>
      </c>
      <c r="V78" s="86" t="s">
        <v>3197</v>
      </c>
      <c r="W78" s="132" t="s">
        <v>3068</v>
      </c>
      <c r="X78" s="96"/>
      <c r="Y78" s="96"/>
      <c r="Z78" s="96"/>
      <c r="AA78" s="96" t="s">
        <v>203</v>
      </c>
      <c r="AB78" s="96" t="s">
        <v>203</v>
      </c>
      <c r="AC78" s="95" t="s">
        <v>2741</v>
      </c>
      <c r="AD78" s="95" t="s">
        <v>3077</v>
      </c>
      <c r="AE78" s="95" t="s">
        <v>2743</v>
      </c>
      <c r="AF78" s="95" t="s">
        <v>2760</v>
      </c>
      <c r="AG78" s="95" t="str">
        <f aca="false">IF(OR($AT78="",$AT78=$F78),$U78,IF($AT78=$G78,SUBSTITUTE(SUBSTITUTE($AT78,"GPIO3_","GPIO_"),".0",""),IF($AT78=$H78,$Q78,IF($AT78=$I78,$R78,IF($AT78=$J78,$S78,IF($AT78=$K78,$T78,"INVALID"))))))</f>
        <v>GPIO_PZ3</v>
      </c>
      <c r="AH78" s="97"/>
      <c r="AI78" s="98" t="str">
        <f aca="false">IF(AND(OR($AV78="Int PU",$AV78="Int PD"),OR(AND($BC78&lt;&gt;"",$BC78&lt;&gt;"0"),AND($BD78&lt;&gt;"",$BD78&lt;&gt;"0"))),"INVALID",IF(OR($AT78=$F78,$AV78="Int PD"),"PULL_DOWN",IF(OR($AV78="Int PU",AND($AH78="YES",OR($BC78="",$BC78="0"),OR($BD78="",$BD78="0"),OR($AU78="Input",$AU78="Bidirectional"))),"PULL_UP","NORMAL")))</f>
        <v>PULL_DOWN</v>
      </c>
      <c r="AJ78" s="98" t="str">
        <f aca="false">IF($AU78="Input", "TRISTATE", IF($AV78="Z","TRISTATE",IF($AT78=$F78,"TRISTATE","NORMAL")))</f>
        <v>TRISTATE</v>
      </c>
      <c r="AK78" s="98" t="str">
        <f aca="false">IF(OR($AT78=$F78,$AU78="Output"),"DISABLE","ENABLE")</f>
        <v>ENABLE</v>
      </c>
      <c r="AL78" s="112" t="str">
        <f aca="false">IF($AT78&lt;&gt;$G78,"N/A",IF($AV78="Drive 1", "1", IF($AV78="Drive 0", "0", "")))</f>
        <v/>
      </c>
      <c r="AM78" s="99" t="b">
        <f aca="false">TRUE()</f>
        <v>1</v>
      </c>
      <c r="AN78" s="99" t="b">
        <f aca="false">TRUE()</f>
        <v>1</v>
      </c>
      <c r="AO78" s="99" t="b">
        <f aca="false">TRUE()</f>
        <v>1</v>
      </c>
      <c r="AP78" s="99" t="b">
        <f aca="false">TRUE()</f>
        <v>1</v>
      </c>
      <c r="AQ78" s="99" t="b">
        <f aca="false">TRUE()</f>
        <v>1</v>
      </c>
      <c r="AR78" s="99" t="b">
        <f aca="false">TRUE()</f>
        <v>1</v>
      </c>
      <c r="AS78" s="100" t="str">
        <f aca="false">IF(AND($AM78:$AR78), "VALID", "INVALID")</f>
        <v>VALID</v>
      </c>
      <c r="AT78" s="101" t="s">
        <v>3196</v>
      </c>
      <c r="AU78" s="102" t="s">
        <v>2736</v>
      </c>
      <c r="AV78" s="103" t="s">
        <v>3123</v>
      </c>
      <c r="AW78" s="104"/>
      <c r="AX78" s="104"/>
      <c r="AY78" s="103" t="s">
        <v>124</v>
      </c>
      <c r="AZ78" s="110" t="s">
        <v>85</v>
      </c>
      <c r="BA78" s="103" t="s">
        <v>85</v>
      </c>
      <c r="BB78" s="104"/>
      <c r="BC78" s="103"/>
      <c r="BD78" s="103"/>
      <c r="BE78" s="105"/>
      <c r="BF78" s="104"/>
      <c r="BG78" s="320" t="s">
        <v>3198</v>
      </c>
      <c r="BH78" s="321" t="s">
        <v>3199</v>
      </c>
      <c r="BI78" s="1" t="s">
        <v>3195</v>
      </c>
      <c r="BJ78" s="1" t="s">
        <v>3200</v>
      </c>
      <c r="BK78" s="109"/>
    </row>
    <row r="79" customFormat="false" ht="12.75" hidden="false" customHeight="true" outlineLevel="0" collapsed="false">
      <c r="A79" s="323" t="n">
        <v>93</v>
      </c>
      <c r="B79" s="324" t="s">
        <v>3201</v>
      </c>
      <c r="C79" s="324" t="s">
        <v>3201</v>
      </c>
      <c r="D79" s="86" t="s">
        <v>251</v>
      </c>
      <c r="E79" s="86" t="s">
        <v>3202</v>
      </c>
      <c r="F79" s="87" t="s">
        <v>252</v>
      </c>
      <c r="G79" s="88" t="s">
        <v>3203</v>
      </c>
      <c r="H79" s="89" t="s">
        <v>3204</v>
      </c>
      <c r="I79" s="90"/>
      <c r="J79" s="90"/>
      <c r="K79" s="91"/>
      <c r="L79" s="92" t="s">
        <v>2749</v>
      </c>
      <c r="M79" s="90" t="s">
        <v>2749</v>
      </c>
      <c r="N79" s="90"/>
      <c r="O79" s="90"/>
      <c r="P79" s="91"/>
      <c r="Q79" s="86" t="s">
        <v>249</v>
      </c>
      <c r="R79" s="86" t="s">
        <v>83</v>
      </c>
      <c r="S79" s="86" t="s">
        <v>104</v>
      </c>
      <c r="T79" s="86" t="s">
        <v>105</v>
      </c>
      <c r="U79" s="86" t="s">
        <v>83</v>
      </c>
      <c r="V79" s="100" t="s">
        <v>3205</v>
      </c>
      <c r="W79" s="95" t="s">
        <v>3068</v>
      </c>
      <c r="X79" s="96"/>
      <c r="Y79" s="96"/>
      <c r="Z79" s="96"/>
      <c r="AA79" s="96" t="s">
        <v>203</v>
      </c>
      <c r="AB79" s="96" t="s">
        <v>203</v>
      </c>
      <c r="AC79" s="95" t="s">
        <v>2741</v>
      </c>
      <c r="AD79" s="95" t="s">
        <v>3077</v>
      </c>
      <c r="AE79" s="95" t="s">
        <v>2743</v>
      </c>
      <c r="AF79" s="95" t="s">
        <v>2760</v>
      </c>
      <c r="AG79" s="95" t="str">
        <f aca="false">IF(OR($AT79="",$AT79=$F79),$U79,IF($AT79=$G79,SUBSTITUTE(SUBSTITUTE($AT79,"GPIO3_","GPIO_"),".0",""),IF($AT79=$H79,$Q79,IF($AT79=$I79,$R79,IF($AT79=$J79,$S79,IF($AT79=$K79,$T79,"INVALID"))))))</f>
        <v>GPIO_PZ4</v>
      </c>
      <c r="AH79" s="97"/>
      <c r="AI79" s="98" t="str">
        <f aca="false">IF(AND(OR($AV79="Int PU",$AV79="Int PD"),OR(AND($BC79&lt;&gt;"",$BC79&lt;&gt;"0"),AND($BD79&lt;&gt;"",$BD79&lt;&gt;"0"))),"INVALID",IF(OR($AT79=$F79,$AV79="Int PD"),"PULL_DOWN",IF(OR($AV79="Int PU",AND($AH79="YES",OR($BC79="",$BC79="0"),OR($BD79="",$BD79="0"),OR($AU79="Input",$AU79="Bidirectional"))),"PULL_UP","NORMAL")))</f>
        <v>PULL_DOWN</v>
      </c>
      <c r="AJ79" s="98" t="str">
        <f aca="false">IF($AU79="Input", "TRISTATE", IF($AV79="Z","TRISTATE",IF($AT79=$F79,"TRISTATE","NORMAL")))</f>
        <v>TRISTATE</v>
      </c>
      <c r="AK79" s="98" t="str">
        <f aca="false">IF(OR($AT79=$F79,$AU79="Output"),"DISABLE","ENABLE")</f>
        <v>ENABLE</v>
      </c>
      <c r="AL79" s="112" t="str">
        <f aca="false">IF($AT79&lt;&gt;$G79,"N/A",IF($AV79="Drive 1", "1", IF($AV79="Drive 0", "0", "")))</f>
        <v/>
      </c>
      <c r="AM79" s="99" t="b">
        <f aca="false">TRUE()</f>
        <v>1</v>
      </c>
      <c r="AN79" s="99" t="b">
        <f aca="false">TRUE()</f>
        <v>1</v>
      </c>
      <c r="AO79" s="99" t="b">
        <f aca="false">TRUE()</f>
        <v>1</v>
      </c>
      <c r="AP79" s="99" t="b">
        <f aca="false">TRUE()</f>
        <v>1</v>
      </c>
      <c r="AQ79" s="99" t="b">
        <f aca="false">TRUE()</f>
        <v>1</v>
      </c>
      <c r="AR79" s="99" t="b">
        <f aca="false">TRUE()</f>
        <v>1</v>
      </c>
      <c r="AS79" s="100" t="str">
        <f aca="false">IF(AND($AM79:$AR79), "VALID", "INVALID")</f>
        <v>VALID</v>
      </c>
      <c r="AT79" s="101" t="s">
        <v>3203</v>
      </c>
      <c r="AU79" s="102" t="s">
        <v>2736</v>
      </c>
      <c r="AV79" s="103" t="s">
        <v>3123</v>
      </c>
      <c r="AW79" s="104"/>
      <c r="AX79" s="104"/>
      <c r="AY79" s="103" t="s">
        <v>124</v>
      </c>
      <c r="AZ79" s="110" t="s">
        <v>85</v>
      </c>
      <c r="BA79" s="103" t="s">
        <v>85</v>
      </c>
      <c r="BB79" s="104"/>
      <c r="BC79" s="103"/>
      <c r="BD79" s="103"/>
      <c r="BE79" s="105"/>
      <c r="BF79" s="104"/>
      <c r="BG79" s="320" t="s">
        <v>3206</v>
      </c>
      <c r="BH79" s="321"/>
      <c r="BI79" s="1" t="s">
        <v>3202</v>
      </c>
      <c r="BJ79" s="1" t="s">
        <v>3207</v>
      </c>
      <c r="BK79" s="109"/>
    </row>
    <row r="80" customFormat="false" ht="12.75" hidden="false" customHeight="true" outlineLevel="0" collapsed="false">
      <c r="A80" s="323" t="n">
        <v>89</v>
      </c>
      <c r="B80" s="324" t="s">
        <v>3208</v>
      </c>
      <c r="C80" s="324" t="s">
        <v>3208</v>
      </c>
      <c r="D80" s="86" t="s">
        <v>253</v>
      </c>
      <c r="E80" s="86" t="s">
        <v>3209</v>
      </c>
      <c r="F80" s="87" t="s">
        <v>254</v>
      </c>
      <c r="G80" s="88" t="s">
        <v>3210</v>
      </c>
      <c r="H80" s="89" t="s">
        <v>3211</v>
      </c>
      <c r="I80" s="90"/>
      <c r="J80" s="90"/>
      <c r="K80" s="91"/>
      <c r="L80" s="92" t="s">
        <v>2749</v>
      </c>
      <c r="M80" s="90" t="s">
        <v>2749</v>
      </c>
      <c r="N80" s="90"/>
      <c r="O80" s="90"/>
      <c r="P80" s="91"/>
      <c r="Q80" s="86" t="s">
        <v>249</v>
      </c>
      <c r="R80" s="86" t="s">
        <v>83</v>
      </c>
      <c r="S80" s="86" t="s">
        <v>104</v>
      </c>
      <c r="T80" s="86" t="s">
        <v>105</v>
      </c>
      <c r="U80" s="86" t="s">
        <v>83</v>
      </c>
      <c r="V80" s="100" t="s">
        <v>3212</v>
      </c>
      <c r="W80" s="95" t="s">
        <v>3068</v>
      </c>
      <c r="X80" s="96"/>
      <c r="Y80" s="96"/>
      <c r="Z80" s="96"/>
      <c r="AA80" s="96" t="s">
        <v>203</v>
      </c>
      <c r="AB80" s="96" t="s">
        <v>203</v>
      </c>
      <c r="AC80" s="95" t="s">
        <v>2741</v>
      </c>
      <c r="AD80" s="95" t="s">
        <v>3077</v>
      </c>
      <c r="AE80" s="95" t="s">
        <v>2743</v>
      </c>
      <c r="AF80" s="95" t="s">
        <v>2760</v>
      </c>
      <c r="AG80" s="95" t="str">
        <f aca="false">IF(OR($AT80="",$AT80=$F80),$U80,IF($AT80=$G80,SUBSTITUTE(SUBSTITUTE($AT80,"GPIO3_","GPIO_"),".0",""),IF($AT80=$H80,$Q80,IF($AT80=$I80,$R80,IF($AT80=$J80,$S80,IF($AT80=$K80,$T80,"INVALID"))))))</f>
        <v>GPIO_PZ5</v>
      </c>
      <c r="AH80" s="97"/>
      <c r="AI80" s="98" t="str">
        <f aca="false">IF(AND(OR($AV80="Int PU",$AV80="Int PD"),OR(AND($BC80&lt;&gt;"",$BC80&lt;&gt;"0"),AND($BD80&lt;&gt;"",$BD80&lt;&gt;"0"))),"INVALID",IF(OR($AT80=$F80,$AV80="Int PD"),"PULL_DOWN",IF(OR($AV80="Int PU",AND($AH80="YES",OR($BC80="",$BC80="0"),OR($BD80="",$BD80="0"),OR($AU80="Input",$AU80="Bidirectional"))),"PULL_UP","NORMAL")))</f>
        <v>PULL_DOWN</v>
      </c>
      <c r="AJ80" s="98" t="str">
        <f aca="false">IF($AU80="Input", "TRISTATE", IF($AV80="Z","TRISTATE",IF($AT80=$F80,"TRISTATE","NORMAL")))</f>
        <v>TRISTATE</v>
      </c>
      <c r="AK80" s="98" t="str">
        <f aca="false">IF(OR($AT80=$F80,$AU80="Output"),"DISABLE","ENABLE")</f>
        <v>ENABLE</v>
      </c>
      <c r="AL80" s="112" t="str">
        <f aca="false">IF($AT80&lt;&gt;$G80,"N/A",IF($AV80="Drive 1", "1", IF($AV80="Drive 0", "0", "")))</f>
        <v/>
      </c>
      <c r="AM80" s="99" t="b">
        <f aca="false">TRUE()</f>
        <v>1</v>
      </c>
      <c r="AN80" s="99" t="b">
        <f aca="false">TRUE()</f>
        <v>1</v>
      </c>
      <c r="AO80" s="99" t="b">
        <f aca="false">TRUE()</f>
        <v>1</v>
      </c>
      <c r="AP80" s="99" t="b">
        <f aca="false">TRUE()</f>
        <v>1</v>
      </c>
      <c r="AQ80" s="99" t="b">
        <f aca="false">TRUE()</f>
        <v>1</v>
      </c>
      <c r="AR80" s="99" t="b">
        <f aca="false">TRUE()</f>
        <v>1</v>
      </c>
      <c r="AS80" s="100" t="str">
        <f aca="false">IF(AND($AM80:$AR80), "VALID", "INVALID")</f>
        <v>VALID</v>
      </c>
      <c r="AT80" s="101" t="s">
        <v>3210</v>
      </c>
      <c r="AU80" s="102" t="s">
        <v>2736</v>
      </c>
      <c r="AV80" s="103" t="s">
        <v>3123</v>
      </c>
      <c r="AW80" s="104"/>
      <c r="AX80" s="104"/>
      <c r="AY80" s="103" t="s">
        <v>124</v>
      </c>
      <c r="AZ80" s="110" t="s">
        <v>85</v>
      </c>
      <c r="BA80" s="103" t="s">
        <v>85</v>
      </c>
      <c r="BB80" s="104"/>
      <c r="BC80" s="103"/>
      <c r="BD80" s="103"/>
      <c r="BE80" s="105"/>
      <c r="BF80" s="104"/>
      <c r="BG80" s="320" t="s">
        <v>3213</v>
      </c>
      <c r="BH80" s="321"/>
      <c r="BI80" s="1" t="s">
        <v>3209</v>
      </c>
      <c r="BJ80" s="1" t="s">
        <v>3214</v>
      </c>
      <c r="BK80" s="109"/>
    </row>
    <row r="81" customFormat="false" ht="12.75" hidden="false" customHeight="true" outlineLevel="0" collapsed="false">
      <c r="A81" s="323" t="n">
        <v>95</v>
      </c>
      <c r="B81" s="324" t="s">
        <v>3215</v>
      </c>
      <c r="C81" s="324" t="s">
        <v>3215</v>
      </c>
      <c r="D81" s="86" t="s">
        <v>255</v>
      </c>
      <c r="E81" s="86" t="s">
        <v>3216</v>
      </c>
      <c r="F81" s="87" t="s">
        <v>257</v>
      </c>
      <c r="G81" s="88" t="s">
        <v>3217</v>
      </c>
      <c r="H81" s="89" t="s">
        <v>255</v>
      </c>
      <c r="I81" s="90"/>
      <c r="J81" s="90"/>
      <c r="K81" s="91"/>
      <c r="L81" s="92" t="s">
        <v>2749</v>
      </c>
      <c r="M81" s="90" t="s">
        <v>2749</v>
      </c>
      <c r="N81" s="90"/>
      <c r="O81" s="90"/>
      <c r="P81" s="91"/>
      <c r="Q81" s="86" t="s">
        <v>249</v>
      </c>
      <c r="R81" s="86" t="s">
        <v>83</v>
      </c>
      <c r="S81" s="86" t="s">
        <v>104</v>
      </c>
      <c r="T81" s="86" t="s">
        <v>105</v>
      </c>
      <c r="U81" s="86" t="s">
        <v>83</v>
      </c>
      <c r="V81" s="100" t="s">
        <v>3218</v>
      </c>
      <c r="W81" s="95" t="s">
        <v>3068</v>
      </c>
      <c r="X81" s="96" t="s">
        <v>3219</v>
      </c>
      <c r="Y81" s="96"/>
      <c r="Z81" s="96"/>
      <c r="AA81" s="96" t="s">
        <v>203</v>
      </c>
      <c r="AB81" s="96" t="s">
        <v>203</v>
      </c>
      <c r="AC81" s="95" t="s">
        <v>2741</v>
      </c>
      <c r="AD81" s="95" t="s">
        <v>3077</v>
      </c>
      <c r="AE81" s="95" t="s">
        <v>2743</v>
      </c>
      <c r="AF81" s="95" t="s">
        <v>2735</v>
      </c>
      <c r="AG81" s="95" t="str">
        <f aca="false">IF(OR($AT81="",$AT81=$F81),$U81,IF($AT81=$G81,SUBSTITUTE(SUBSTITUTE($AT81,"GPIO3_","GPIO_"),".0",""),IF($AT81=$H81,$Q81,IF($AT81=$I81,$R81,IF($AT81=$J81,$S81,IF($AT81=$K81,$T81,"INVALID"))))))</f>
        <v>GPIO_PZ6</v>
      </c>
      <c r="AH81" s="97"/>
      <c r="AI81" s="98" t="str">
        <f aca="false">IF(AND(OR($AV81="Int PU",$AV81="Int PD"),OR(AND($BC81&lt;&gt;"",$BC81&lt;&gt;"0"),AND($BD81&lt;&gt;"",$BD81&lt;&gt;"0"))),"INVALID",IF(OR($AT81=$F81,$AV81="Int PD"),"PULL_DOWN",IF(OR($AV81="Int PU",AND($AH81="YES",OR($BC81="",$BC81="0"),OR($BD81="",$BD81="0"),OR($AU81="Input",$AU81="Bidirectional"))),"PULL_UP","NORMAL")))</f>
        <v>PULL_UP</v>
      </c>
      <c r="AJ81" s="98" t="str">
        <f aca="false">IF($AU81="Input", "TRISTATE", IF($AV81="Z","TRISTATE",IF($AT81=$F81,"TRISTATE","NORMAL")))</f>
        <v>TRISTATE</v>
      </c>
      <c r="AK81" s="98" t="str">
        <f aca="false">IF(OR($AT81=$F81,$AU81="Output"),"DISABLE","ENABLE")</f>
        <v>ENABLE</v>
      </c>
      <c r="AL81" s="112" t="str">
        <f aca="false">IF($AT81&lt;&gt;$G81,"N/A",IF($AV81="Drive 1", "1", IF($AV81="Drive 0", "0", "")))</f>
        <v/>
      </c>
      <c r="AM81" s="99" t="b">
        <f aca="false">TRUE()</f>
        <v>1</v>
      </c>
      <c r="AN81" s="99" t="b">
        <f aca="false">TRUE()</f>
        <v>1</v>
      </c>
      <c r="AO81" s="99" t="b">
        <f aca="false">TRUE()</f>
        <v>1</v>
      </c>
      <c r="AP81" s="99" t="b">
        <f aca="false">TRUE()</f>
        <v>1</v>
      </c>
      <c r="AQ81" s="99" t="b">
        <f aca="false">TRUE()</f>
        <v>1</v>
      </c>
      <c r="AR81" s="99" t="b">
        <f aca="false">TRUE()</f>
        <v>1</v>
      </c>
      <c r="AS81" s="100" t="str">
        <f aca="false">IF(AND($AM81:$AR81), "VALID", "INVALID")</f>
        <v>VALID</v>
      </c>
      <c r="AT81" s="101" t="s">
        <v>3217</v>
      </c>
      <c r="AU81" s="102" t="s">
        <v>2736</v>
      </c>
      <c r="AV81" s="103" t="s">
        <v>2805</v>
      </c>
      <c r="AW81" s="103" t="s">
        <v>89</v>
      </c>
      <c r="AX81" s="104"/>
      <c r="AY81" s="103" t="s">
        <v>124</v>
      </c>
      <c r="AZ81" s="110" t="s">
        <v>85</v>
      </c>
      <c r="BA81" s="103" t="s">
        <v>85</v>
      </c>
      <c r="BB81" s="104"/>
      <c r="BC81" s="103"/>
      <c r="BD81" s="103"/>
      <c r="BE81" s="105"/>
      <c r="BF81" s="104"/>
      <c r="BG81" s="320" t="s">
        <v>3220</v>
      </c>
      <c r="BH81" s="321"/>
      <c r="BI81" s="1" t="s">
        <v>3216</v>
      </c>
      <c r="BJ81" s="1" t="s">
        <v>3221</v>
      </c>
      <c r="BK81" s="109"/>
    </row>
    <row r="82" customFormat="false" ht="12.75" hidden="false" customHeight="true" outlineLevel="0" collapsed="false">
      <c r="A82" s="323" t="n">
        <v>97</v>
      </c>
      <c r="B82" s="324" t="s">
        <v>3222</v>
      </c>
      <c r="C82" s="324" t="s">
        <v>3222</v>
      </c>
      <c r="D82" s="86" t="s">
        <v>258</v>
      </c>
      <c r="E82" s="86" t="s">
        <v>3223</v>
      </c>
      <c r="F82" s="87" t="s">
        <v>260</v>
      </c>
      <c r="G82" s="88" t="s">
        <v>3224</v>
      </c>
      <c r="H82" s="89" t="s">
        <v>258</v>
      </c>
      <c r="I82" s="90"/>
      <c r="J82" s="90"/>
      <c r="K82" s="91"/>
      <c r="L82" s="92" t="s">
        <v>2749</v>
      </c>
      <c r="M82" s="90" t="s">
        <v>2749</v>
      </c>
      <c r="N82" s="90"/>
      <c r="O82" s="90"/>
      <c r="P82" s="91"/>
      <c r="Q82" s="86" t="s">
        <v>249</v>
      </c>
      <c r="R82" s="86" t="s">
        <v>83</v>
      </c>
      <c r="S82" s="86" t="s">
        <v>104</v>
      </c>
      <c r="T82" s="86" t="s">
        <v>105</v>
      </c>
      <c r="U82" s="86" t="s">
        <v>83</v>
      </c>
      <c r="V82" s="100" t="s">
        <v>3225</v>
      </c>
      <c r="W82" s="95" t="s">
        <v>3068</v>
      </c>
      <c r="X82" s="96" t="s">
        <v>3226</v>
      </c>
      <c r="Y82" s="96"/>
      <c r="Z82" s="96"/>
      <c r="AA82" s="96" t="s">
        <v>203</v>
      </c>
      <c r="AB82" s="96" t="s">
        <v>203</v>
      </c>
      <c r="AC82" s="95" t="s">
        <v>2741</v>
      </c>
      <c r="AD82" s="95" t="s">
        <v>3077</v>
      </c>
      <c r="AE82" s="95" t="s">
        <v>2743</v>
      </c>
      <c r="AF82" s="95" t="s">
        <v>2735</v>
      </c>
      <c r="AG82" s="95" t="str">
        <f aca="false">IF(OR($AT82="",$AT82=$F82),$U82,IF($AT82=$G82,SUBSTITUTE(SUBSTITUTE($AT82,"GPIO3_","GPIO_"),".0",""),IF($AT82=$H82,$Q82,IF($AT82=$I82,$R82,IF($AT82=$J82,$S82,IF($AT82=$K82,$T82,"INVALID"))))))</f>
        <v>GPIO_PZ7</v>
      </c>
      <c r="AH82" s="97"/>
      <c r="AI82" s="98" t="str">
        <f aca="false">IF(AND(OR($AV82="Int PU",$AV82="Int PD"),OR(AND($BC82&lt;&gt;"",$BC82&lt;&gt;"0"),AND($BD82&lt;&gt;"",$BD82&lt;&gt;"0"))),"INVALID",IF(OR($AT82=$F82,$AV82="Int PD"),"PULL_DOWN",IF(OR($AV82="Int PU",AND($AH82="YES",OR($BC82="",$BC82="0"),OR($BD82="",$BD82="0"),OR($AU82="Input",$AU82="Bidirectional"))),"PULL_UP","NORMAL")))</f>
        <v>PULL_UP</v>
      </c>
      <c r="AJ82" s="98" t="str">
        <f aca="false">IF($AU82="Input", "TRISTATE", IF($AV82="Z","TRISTATE",IF($AT82=$F82,"TRISTATE","NORMAL")))</f>
        <v>TRISTATE</v>
      </c>
      <c r="AK82" s="98" t="str">
        <f aca="false">IF(OR($AT82=$F82,$AU82="Output"),"DISABLE","ENABLE")</f>
        <v>ENABLE</v>
      </c>
      <c r="AL82" s="112" t="str">
        <f aca="false">IF($AT82&lt;&gt;$G82,"N/A",IF($AV82="Drive 1", "1", IF($AV82="Drive 0", "0", "")))</f>
        <v/>
      </c>
      <c r="AM82" s="99" t="b">
        <f aca="false">TRUE()</f>
        <v>1</v>
      </c>
      <c r="AN82" s="99" t="b">
        <f aca="false">TRUE()</f>
        <v>1</v>
      </c>
      <c r="AO82" s="99" t="b">
        <f aca="false">TRUE()</f>
        <v>1</v>
      </c>
      <c r="AP82" s="99" t="b">
        <f aca="false">TRUE()</f>
        <v>1</v>
      </c>
      <c r="AQ82" s="99" t="b">
        <f aca="false">TRUE()</f>
        <v>1</v>
      </c>
      <c r="AR82" s="99" t="b">
        <f aca="false">TRUE()</f>
        <v>1</v>
      </c>
      <c r="AS82" s="100" t="str">
        <f aca="false">IF(AND($AM82:$AR82), "VALID", "INVALID")</f>
        <v>VALID</v>
      </c>
      <c r="AT82" s="101" t="s">
        <v>3224</v>
      </c>
      <c r="AU82" s="102" t="s">
        <v>2736</v>
      </c>
      <c r="AV82" s="103" t="s">
        <v>2805</v>
      </c>
      <c r="AW82" s="103" t="s">
        <v>89</v>
      </c>
      <c r="AX82" s="104"/>
      <c r="AY82" s="103" t="s">
        <v>124</v>
      </c>
      <c r="AZ82" s="110" t="s">
        <v>85</v>
      </c>
      <c r="BA82" s="103" t="s">
        <v>85</v>
      </c>
      <c r="BB82" s="104"/>
      <c r="BC82" s="103"/>
      <c r="BD82" s="103"/>
      <c r="BE82" s="105"/>
      <c r="BF82" s="104"/>
      <c r="BG82" s="320" t="s">
        <v>3227</v>
      </c>
      <c r="BH82" s="321"/>
      <c r="BI82" s="1" t="s">
        <v>3223</v>
      </c>
      <c r="BJ82" s="1" t="s">
        <v>3228</v>
      </c>
      <c r="BK82" s="109"/>
    </row>
    <row r="83" s="85" customFormat="true" ht="18" hidden="false" customHeight="true" outlineLevel="0" collapsed="false">
      <c r="A83" s="315"/>
      <c r="B83" s="316"/>
      <c r="C83" s="316"/>
      <c r="D83" s="74" t="s">
        <v>261</v>
      </c>
      <c r="E83" s="75" t="s">
        <v>262</v>
      </c>
      <c r="F83" s="74"/>
      <c r="G83" s="76"/>
      <c r="H83" s="76"/>
      <c r="I83" s="76"/>
      <c r="J83" s="76"/>
      <c r="K83" s="76"/>
      <c r="L83" s="74"/>
      <c r="M83" s="74"/>
      <c r="N83" s="74"/>
      <c r="O83" s="74"/>
      <c r="P83" s="74"/>
      <c r="Q83" s="74"/>
      <c r="R83" s="74"/>
      <c r="S83" s="74"/>
      <c r="T83" s="74"/>
      <c r="U83" s="74"/>
      <c r="V83" s="74"/>
      <c r="W83" s="74"/>
      <c r="X83" s="77"/>
      <c r="Y83" s="77"/>
      <c r="Z83" s="77"/>
      <c r="AA83" s="77"/>
      <c r="AB83" s="77"/>
      <c r="AC83" s="78"/>
      <c r="AD83" s="78"/>
      <c r="AE83" s="78"/>
      <c r="AF83" s="78"/>
      <c r="AG83" s="78"/>
      <c r="AH83" s="78"/>
      <c r="AI83" s="78"/>
      <c r="AJ83" s="78"/>
      <c r="AK83" s="78"/>
      <c r="AL83" s="78"/>
      <c r="AM83" s="78"/>
      <c r="AN83" s="78"/>
      <c r="AO83" s="78"/>
      <c r="AP83" s="78"/>
      <c r="AQ83" s="78"/>
      <c r="AR83" s="78"/>
      <c r="AS83" s="78"/>
      <c r="AT83" s="79"/>
      <c r="AU83" s="79"/>
      <c r="AV83" s="80"/>
      <c r="AW83" s="80"/>
      <c r="AX83" s="80"/>
      <c r="AY83" s="80"/>
      <c r="AZ83" s="80"/>
      <c r="BA83" s="80"/>
      <c r="BB83" s="80"/>
      <c r="BC83" s="80"/>
      <c r="BD83" s="80"/>
      <c r="BE83" s="80"/>
      <c r="BF83" s="81" t="s">
        <v>76</v>
      </c>
      <c r="BG83" s="79"/>
      <c r="BH83" s="83" t="s">
        <v>261</v>
      </c>
      <c r="BI83" s="314" t="s">
        <v>262</v>
      </c>
      <c r="BJ83" s="314"/>
      <c r="BK83" s="84"/>
    </row>
    <row r="84" customFormat="false" ht="12.75" hidden="false" customHeight="true" outlineLevel="0" collapsed="false">
      <c r="A84" s="323" t="n">
        <v>116</v>
      </c>
      <c r="B84" s="324" t="s">
        <v>3229</v>
      </c>
      <c r="C84" s="324" t="s">
        <v>3229</v>
      </c>
      <c r="D84" s="86" t="s">
        <v>263</v>
      </c>
      <c r="E84" s="86" t="s">
        <v>3230</v>
      </c>
      <c r="F84" s="87" t="s">
        <v>265</v>
      </c>
      <c r="G84" s="88" t="s">
        <v>3231</v>
      </c>
      <c r="H84" s="89" t="s">
        <v>263</v>
      </c>
      <c r="I84" s="90"/>
      <c r="J84" s="90"/>
      <c r="K84" s="91"/>
      <c r="L84" s="92" t="s">
        <v>2749</v>
      </c>
      <c r="M84" s="90" t="s">
        <v>81</v>
      </c>
      <c r="N84" s="90"/>
      <c r="O84" s="90"/>
      <c r="P84" s="91"/>
      <c r="Q84" s="86" t="s">
        <v>264</v>
      </c>
      <c r="R84" s="86" t="s">
        <v>83</v>
      </c>
      <c r="S84" s="86" t="s">
        <v>104</v>
      </c>
      <c r="T84" s="86" t="s">
        <v>105</v>
      </c>
      <c r="U84" s="86" t="s">
        <v>83</v>
      </c>
      <c r="V84" s="94" t="s">
        <v>3232</v>
      </c>
      <c r="W84" s="95" t="s">
        <v>3233</v>
      </c>
      <c r="X84" s="96"/>
      <c r="Y84" s="96"/>
      <c r="Z84" s="96"/>
      <c r="AA84" s="96" t="s">
        <v>261</v>
      </c>
      <c r="AB84" s="96" t="s">
        <v>261</v>
      </c>
      <c r="AC84" s="95" t="s">
        <v>2777</v>
      </c>
      <c r="AD84" s="95" t="s">
        <v>3037</v>
      </c>
      <c r="AE84" s="95" t="s">
        <v>2743</v>
      </c>
      <c r="AF84" s="95" t="s">
        <v>2760</v>
      </c>
      <c r="AG84" s="95" t="str">
        <f aca="false">IF(OR($AT84="",$AT84=$F84),$U84,IF($AT84=$G84,SUBSTITUTE(SUBSTITUTE($AT84,"GPIO3_","GPIO_"),".0",""),IF($AT84=$H84,$Q84,IF($AT84=$I84,$R84,IF($AT84=$J84,$S84,IF($AT84=$K84,$T84,"INVALID"))))))</f>
        <v>EXTPERIPH1</v>
      </c>
      <c r="AH84" s="97"/>
      <c r="AI84" s="98" t="str">
        <f aca="false">IF(AND(OR($AV84="Int PU",$AV84="Int PD"),OR(AND($BC84&lt;&gt;"",$BC84&lt;&gt;"0"),AND($BD84&lt;&gt;"",$BD84&lt;&gt;"0"))),"INVALID",IF(OR($AT84=$F84,$AV84="Int PD"),"PULL_DOWN",IF(OR($AV84="Int PU",AND($AH84="YES",OR($BC84="",$BC84="0"),OR($BD84="",$BD84="0"),OR($AU84="Input",$AU84="Bidirectional"))),"PULL_UP","NORMAL")))</f>
        <v>NORMAL</v>
      </c>
      <c r="AJ84" s="98" t="str">
        <f aca="false">IF($AU84="Input", "TRISTATE", IF($AV84="Z","TRISTATE",IF($AT84=$F84,"TRISTATE","NORMAL")))</f>
        <v>NORMAL</v>
      </c>
      <c r="AK84" s="98" t="str">
        <f aca="false">IF(OR($AT84=$F84,$AU84="Output"),"DISABLE","ENABLE")</f>
        <v>DISABLE</v>
      </c>
      <c r="AL84" s="112" t="str">
        <f aca="false">IF($AT84&lt;&gt;$G84,"N/A",IF($AV84="Drive 1", "1", IF($AV84="Drive 0", "0", "")))</f>
        <v>N/A</v>
      </c>
      <c r="AM84" s="99" t="b">
        <f aca="false">TRUE()</f>
        <v>1</v>
      </c>
      <c r="AN84" s="99" t="b">
        <f aca="false">TRUE()</f>
        <v>1</v>
      </c>
      <c r="AO84" s="99" t="b">
        <f aca="false">TRUE()</f>
        <v>1</v>
      </c>
      <c r="AP84" s="99" t="b">
        <f aca="false">TRUE()</f>
        <v>1</v>
      </c>
      <c r="AQ84" s="99" t="b">
        <f aca="false">TRUE()</f>
        <v>1</v>
      </c>
      <c r="AR84" s="99" t="b">
        <f aca="false">TRUE()</f>
        <v>1</v>
      </c>
      <c r="AS84" s="100" t="str">
        <f aca="false">IF(AND($AM84:$AR84), "VALID", "INVALID")</f>
        <v>VALID</v>
      </c>
      <c r="AT84" s="101" t="s">
        <v>263</v>
      </c>
      <c r="AU84" s="102" t="s">
        <v>2744</v>
      </c>
      <c r="AV84" s="103" t="s">
        <v>2843</v>
      </c>
      <c r="AW84" s="104"/>
      <c r="AX84" s="104"/>
      <c r="AY84" s="104"/>
      <c r="AZ84" s="104"/>
      <c r="BA84" s="103" t="s">
        <v>85</v>
      </c>
      <c r="BB84" s="104"/>
      <c r="BC84" s="103"/>
      <c r="BD84" s="103"/>
      <c r="BE84" s="105"/>
      <c r="BF84" s="104"/>
      <c r="BG84" s="320" t="s">
        <v>3234</v>
      </c>
      <c r="BH84" s="321" t="s">
        <v>3235</v>
      </c>
      <c r="BI84" s="1" t="s">
        <v>3230</v>
      </c>
      <c r="BJ84" s="1" t="s">
        <v>3236</v>
      </c>
      <c r="BK84" s="109"/>
    </row>
    <row r="85" customFormat="false" ht="12.75" hidden="false" customHeight="true" outlineLevel="0" collapsed="false">
      <c r="A85" s="323" t="n">
        <v>122</v>
      </c>
      <c r="B85" s="324" t="s">
        <v>3237</v>
      </c>
      <c r="C85" s="324" t="s">
        <v>3237</v>
      </c>
      <c r="D85" s="86" t="s">
        <v>266</v>
      </c>
      <c r="E85" s="86" t="s">
        <v>3238</v>
      </c>
      <c r="F85" s="87" t="s">
        <v>268</v>
      </c>
      <c r="G85" s="88" t="s">
        <v>3239</v>
      </c>
      <c r="H85" s="89" t="s">
        <v>266</v>
      </c>
      <c r="I85" s="90"/>
      <c r="J85" s="90"/>
      <c r="K85" s="91"/>
      <c r="L85" s="92" t="s">
        <v>2749</v>
      </c>
      <c r="M85" s="90" t="s">
        <v>81</v>
      </c>
      <c r="N85" s="90"/>
      <c r="O85" s="90"/>
      <c r="P85" s="91"/>
      <c r="Q85" s="86" t="s">
        <v>267</v>
      </c>
      <c r="R85" s="86" t="s">
        <v>83</v>
      </c>
      <c r="S85" s="86" t="s">
        <v>104</v>
      </c>
      <c r="T85" s="86" t="s">
        <v>105</v>
      </c>
      <c r="U85" s="86" t="s">
        <v>83</v>
      </c>
      <c r="V85" s="100" t="s">
        <v>3240</v>
      </c>
      <c r="W85" s="95" t="s">
        <v>3233</v>
      </c>
      <c r="X85" s="96"/>
      <c r="Y85" s="96"/>
      <c r="Z85" s="96"/>
      <c r="AA85" s="96" t="s">
        <v>261</v>
      </c>
      <c r="AB85" s="96" t="s">
        <v>261</v>
      </c>
      <c r="AC85" s="95" t="s">
        <v>2777</v>
      </c>
      <c r="AD85" s="95" t="s">
        <v>3037</v>
      </c>
      <c r="AE85" s="95" t="s">
        <v>2743</v>
      </c>
      <c r="AF85" s="95" t="s">
        <v>2760</v>
      </c>
      <c r="AG85" s="95" t="str">
        <f aca="false">IF(OR($AT85="",$AT85=$F85),$U85,IF($AT85=$G85,SUBSTITUTE(SUBSTITUTE($AT85,"GPIO3_","GPIO_"),".0",""),IF($AT85=$H85,$Q85,IF($AT85=$I85,$R85,IF($AT85=$J85,$S85,IF($AT85=$K85,$T85,"INVALID"))))))</f>
        <v>EXTPERIPH2</v>
      </c>
      <c r="AH85" s="97"/>
      <c r="AI85" s="98" t="str">
        <f aca="false">IF(AND(OR($AV85="Int PU",$AV85="Int PD"),OR(AND($BC85&lt;&gt;"",$BC85&lt;&gt;"0"),AND($BD85&lt;&gt;"",$BD85&lt;&gt;"0"))),"INVALID",IF(OR($AT85=$F85,$AV85="Int PD"),"PULL_DOWN",IF(OR($AV85="Int PU",AND($AH85="YES",OR($BC85="",$BC85="0"),OR($BD85="",$BD85="0"),OR($AU85="Input",$AU85="Bidirectional"))),"PULL_UP","NORMAL")))</f>
        <v>NORMAL</v>
      </c>
      <c r="AJ85" s="98" t="str">
        <f aca="false">IF($AU85="Input", "TRISTATE", IF($AV85="Z","TRISTATE",IF($AT85=$F85,"TRISTATE","NORMAL")))</f>
        <v>NORMAL</v>
      </c>
      <c r="AK85" s="98" t="str">
        <f aca="false">IF(OR($AT85=$F85,$AU85="Output"),"DISABLE","ENABLE")</f>
        <v>DISABLE</v>
      </c>
      <c r="AL85" s="112" t="str">
        <f aca="false">IF($AT85&lt;&gt;$G85,"N/A",IF($AV85="Drive 1", "1", IF($AV85="Drive 0", "0", "")))</f>
        <v>N/A</v>
      </c>
      <c r="AM85" s="99" t="b">
        <f aca="false">TRUE()</f>
        <v>1</v>
      </c>
      <c r="AN85" s="99" t="b">
        <f aca="false">TRUE()</f>
        <v>1</v>
      </c>
      <c r="AO85" s="99" t="b">
        <f aca="false">TRUE()</f>
        <v>1</v>
      </c>
      <c r="AP85" s="99" t="b">
        <f aca="false">TRUE()</f>
        <v>1</v>
      </c>
      <c r="AQ85" s="99" t="b">
        <f aca="false">TRUE()</f>
        <v>1</v>
      </c>
      <c r="AR85" s="99" t="b">
        <f aca="false">TRUE()</f>
        <v>1</v>
      </c>
      <c r="AS85" s="100" t="str">
        <f aca="false">IF(AND($AM85:$AR85), "VALID", "INVALID")</f>
        <v>VALID</v>
      </c>
      <c r="AT85" s="101" t="s">
        <v>266</v>
      </c>
      <c r="AU85" s="102" t="s">
        <v>2744</v>
      </c>
      <c r="AV85" s="103" t="s">
        <v>2843</v>
      </c>
      <c r="AW85" s="104"/>
      <c r="AX85" s="104"/>
      <c r="AY85" s="104"/>
      <c r="AZ85" s="104"/>
      <c r="BA85" s="103" t="s">
        <v>85</v>
      </c>
      <c r="BB85" s="104"/>
      <c r="BC85" s="103"/>
      <c r="BD85" s="103"/>
      <c r="BE85" s="105"/>
      <c r="BF85" s="104"/>
      <c r="BG85" s="320" t="s">
        <v>3241</v>
      </c>
      <c r="BH85" s="321" t="s">
        <v>3242</v>
      </c>
      <c r="BI85" s="1" t="s">
        <v>3238</v>
      </c>
      <c r="BJ85" s="1" t="s">
        <v>3243</v>
      </c>
      <c r="BK85" s="109"/>
    </row>
    <row r="86" customFormat="false" ht="12.75" hidden="false" customHeight="true" outlineLevel="0" collapsed="false">
      <c r="A86" s="323" t="n">
        <v>213</v>
      </c>
      <c r="B86" s="324" t="s">
        <v>269</v>
      </c>
      <c r="C86" s="324" t="s">
        <v>269</v>
      </c>
      <c r="D86" s="86" t="s">
        <v>269</v>
      </c>
      <c r="E86" s="86" t="s">
        <v>3244</v>
      </c>
      <c r="F86" s="87" t="s">
        <v>274</v>
      </c>
      <c r="G86" s="88" t="s">
        <v>3245</v>
      </c>
      <c r="H86" s="89" t="s">
        <v>3246</v>
      </c>
      <c r="I86" s="90"/>
      <c r="J86" s="90"/>
      <c r="K86" s="91"/>
      <c r="L86" s="92" t="s">
        <v>2749</v>
      </c>
      <c r="M86" s="90" t="s">
        <v>2749</v>
      </c>
      <c r="N86" s="90" t="s">
        <v>2749</v>
      </c>
      <c r="O86" s="90" t="s">
        <v>2749</v>
      </c>
      <c r="P86" s="91" t="s">
        <v>2749</v>
      </c>
      <c r="Q86" s="86" t="s">
        <v>270</v>
      </c>
      <c r="R86" s="86" t="s">
        <v>271</v>
      </c>
      <c r="S86" s="86" t="s">
        <v>272</v>
      </c>
      <c r="T86" s="86" t="s">
        <v>273</v>
      </c>
      <c r="U86" s="86" t="s">
        <v>270</v>
      </c>
      <c r="V86" s="100" t="s">
        <v>3247</v>
      </c>
      <c r="W86" s="95" t="s">
        <v>3233</v>
      </c>
      <c r="X86" s="96"/>
      <c r="Y86" s="96"/>
      <c r="Z86" s="96"/>
      <c r="AA86" s="96" t="s">
        <v>269</v>
      </c>
      <c r="AB86" s="96" t="s">
        <v>261</v>
      </c>
      <c r="AC86" s="95" t="s">
        <v>2741</v>
      </c>
      <c r="AD86" s="95" t="s">
        <v>3077</v>
      </c>
      <c r="AE86" s="95" t="s">
        <v>2743</v>
      </c>
      <c r="AF86" s="95" t="s">
        <v>2735</v>
      </c>
      <c r="AG86" s="95" t="str">
        <f aca="false">IF(OR($AT86="",$AT86=$F86),$U86,IF($AT86=$G86,SUBSTITUTE(SUBSTITUTE($AT86,"GPIO3_","GPIO_"),".0",""),IF($AT86=$H86,$Q86,IF($AT86=$I86,$R86,IF($AT86=$J86,$S86,IF($AT86=$K86,$T86,"INVALID"))))))</f>
        <v>I2C3</v>
      </c>
      <c r="AH86" s="97"/>
      <c r="AI86" s="98" t="str">
        <f aca="false">IF(AND(OR($AV86="Int PU",$AV86="Int PD"),OR(AND($BC86&lt;&gt;"",$BC86&lt;&gt;"0"),AND($BD86&lt;&gt;"",$BD86&lt;&gt;"0"))),"INVALID",IF(OR($AT86=$F86,$AV86="Int PD"),"PULL_DOWN",IF(OR($AV86="Int PU",AND($AH86="YES",OR($BC86="",$BC86="0"),OR($BD86="",$BD86="0"),OR($AU86="Input",$AU86="Bidirectional"))),"PULL_UP","NORMAL")))</f>
        <v>NORMAL</v>
      </c>
      <c r="AJ86" s="98" t="str">
        <f aca="false">IF($AU86="Input", "TRISTATE", IF($AV86="Z","TRISTATE",IF($AT86=$F86,"TRISTATE","NORMAL")))</f>
        <v>NORMAL</v>
      </c>
      <c r="AK86" s="98" t="str">
        <f aca="false">IF(OR($AT86=$F86,$AU86="Output"),"DISABLE","ENABLE")</f>
        <v>ENABLE</v>
      </c>
      <c r="AL86" s="112" t="str">
        <f aca="false">IF($AT86&lt;&gt;$G86,"N/A",IF($AV86="Drive 1", "1", IF($AV86="Drive 0", "0", "")))</f>
        <v>N/A</v>
      </c>
      <c r="AM86" s="99" t="b">
        <f aca="false">TRUE()</f>
        <v>1</v>
      </c>
      <c r="AN86" s="99" t="b">
        <f aca="false">TRUE()</f>
        <v>1</v>
      </c>
      <c r="AO86" s="99" t="b">
        <f aca="false">TRUE()</f>
        <v>1</v>
      </c>
      <c r="AP86" s="99" t="b">
        <f aca="false">TRUE()</f>
        <v>1</v>
      </c>
      <c r="AQ86" s="99" t="b">
        <f aca="false">TRUE()</f>
        <v>1</v>
      </c>
      <c r="AR86" s="99" t="b">
        <f aca="false">TRUE()</f>
        <v>1</v>
      </c>
      <c r="AS86" s="100" t="str">
        <f aca="false">IF(AND($AM86:$AR86), "VALID", "INVALID")</f>
        <v>VALID</v>
      </c>
      <c r="AT86" s="101" t="s">
        <v>3246</v>
      </c>
      <c r="AU86" s="102" t="s">
        <v>2833</v>
      </c>
      <c r="AV86" s="103"/>
      <c r="AW86" s="104"/>
      <c r="AX86" s="104"/>
      <c r="AY86" s="104"/>
      <c r="AZ86" s="110" t="s">
        <v>434</v>
      </c>
      <c r="BA86" s="103" t="s">
        <v>85</v>
      </c>
      <c r="BB86" s="104"/>
      <c r="BC86" s="103" t="s">
        <v>2907</v>
      </c>
      <c r="BD86" s="103"/>
      <c r="BE86" s="105"/>
      <c r="BF86" s="104"/>
      <c r="BG86" s="318" t="s">
        <v>3248</v>
      </c>
      <c r="BH86" s="321" t="s">
        <v>3249</v>
      </c>
      <c r="BI86" s="1" t="s">
        <v>3244</v>
      </c>
      <c r="BJ86" s="1" t="s">
        <v>3250</v>
      </c>
      <c r="BK86" s="109"/>
    </row>
    <row r="87" customFormat="false" ht="12.75" hidden="false" customHeight="true" outlineLevel="0" collapsed="false">
      <c r="A87" s="323" t="n">
        <v>215</v>
      </c>
      <c r="B87" s="324" t="s">
        <v>275</v>
      </c>
      <c r="C87" s="324" t="s">
        <v>275</v>
      </c>
      <c r="D87" s="86" t="s">
        <v>275</v>
      </c>
      <c r="E87" s="86" t="s">
        <v>3251</v>
      </c>
      <c r="F87" s="87" t="s">
        <v>276</v>
      </c>
      <c r="G87" s="88" t="s">
        <v>3252</v>
      </c>
      <c r="H87" s="89" t="s">
        <v>3253</v>
      </c>
      <c r="I87" s="90"/>
      <c r="J87" s="90"/>
      <c r="K87" s="91"/>
      <c r="L87" s="92" t="s">
        <v>2749</v>
      </c>
      <c r="M87" s="90" t="s">
        <v>2749</v>
      </c>
      <c r="N87" s="90" t="s">
        <v>2749</v>
      </c>
      <c r="O87" s="90"/>
      <c r="P87" s="91" t="s">
        <v>2749</v>
      </c>
      <c r="Q87" s="86" t="s">
        <v>270</v>
      </c>
      <c r="R87" s="86" t="s">
        <v>271</v>
      </c>
      <c r="S87" s="86" t="s">
        <v>104</v>
      </c>
      <c r="T87" s="86" t="s">
        <v>273</v>
      </c>
      <c r="U87" s="86" t="s">
        <v>104</v>
      </c>
      <c r="V87" s="100" t="s">
        <v>3254</v>
      </c>
      <c r="W87" s="95" t="s">
        <v>3233</v>
      </c>
      <c r="X87" s="96"/>
      <c r="Y87" s="96"/>
      <c r="Z87" s="96"/>
      <c r="AA87" s="96" t="s">
        <v>275</v>
      </c>
      <c r="AB87" s="96" t="s">
        <v>261</v>
      </c>
      <c r="AC87" s="95" t="s">
        <v>2741</v>
      </c>
      <c r="AD87" s="95" t="s">
        <v>3077</v>
      </c>
      <c r="AE87" s="95" t="s">
        <v>2743</v>
      </c>
      <c r="AF87" s="95" t="s">
        <v>2735</v>
      </c>
      <c r="AG87" s="95" t="str">
        <f aca="false">IF(OR($AT87="",$AT87=$F87),$U87,IF($AT87=$G87,SUBSTITUTE(SUBSTITUTE($AT87,"GPIO3_","GPIO_"),".0",""),IF($AT87=$H87,$Q87,IF($AT87=$I87,$R87,IF($AT87=$J87,$S87,IF($AT87=$K87,$T87,"INVALID"))))))</f>
        <v>I2C3</v>
      </c>
      <c r="AH87" s="97"/>
      <c r="AI87" s="98" t="str">
        <f aca="false">IF(AND(OR($AV87="Int PU",$AV87="Int PD"),OR(AND($BC87&lt;&gt;"",$BC87&lt;&gt;"0"),AND($BD87&lt;&gt;"",$BD87&lt;&gt;"0"))),"INVALID",IF(OR($AT87=$F87,$AV87="Int PD"),"PULL_DOWN",IF(OR($AV87="Int PU",AND($AH87="YES",OR($BC87="",$BC87="0"),OR($BD87="",$BD87="0"),OR($AU87="Input",$AU87="Bidirectional"))),"PULL_UP","NORMAL")))</f>
        <v>NORMAL</v>
      </c>
      <c r="AJ87" s="98" t="str">
        <f aca="false">IF($AU87="Input", "TRISTATE", IF($AV87="Z","TRISTATE",IF($AT87=$F87,"TRISTATE","NORMAL")))</f>
        <v>NORMAL</v>
      </c>
      <c r="AK87" s="98" t="str">
        <f aca="false">IF(OR($AT87=$F87,$AU87="Output"),"DISABLE","ENABLE")</f>
        <v>ENABLE</v>
      </c>
      <c r="AL87" s="112" t="str">
        <f aca="false">IF($AT87&lt;&gt;$G87,"N/A",IF($AV87="Drive 1", "1", IF($AV87="Drive 0", "0", "")))</f>
        <v>N/A</v>
      </c>
      <c r="AM87" s="99" t="b">
        <f aca="false">TRUE()</f>
        <v>1</v>
      </c>
      <c r="AN87" s="99" t="b">
        <f aca="false">TRUE()</f>
        <v>1</v>
      </c>
      <c r="AO87" s="99" t="b">
        <f aca="false">TRUE()</f>
        <v>1</v>
      </c>
      <c r="AP87" s="99" t="b">
        <f aca="false">TRUE()</f>
        <v>1</v>
      </c>
      <c r="AQ87" s="99" t="b">
        <f aca="false">TRUE()</f>
        <v>1</v>
      </c>
      <c r="AR87" s="99" t="b">
        <f aca="false">TRUE()</f>
        <v>1</v>
      </c>
      <c r="AS87" s="100" t="str">
        <f aca="false">IF(AND($AM87:$AR87), "VALID", "INVALID")</f>
        <v>VALID</v>
      </c>
      <c r="AT87" s="101" t="s">
        <v>3253</v>
      </c>
      <c r="AU87" s="102" t="s">
        <v>2833</v>
      </c>
      <c r="AV87" s="103"/>
      <c r="AW87" s="104"/>
      <c r="AX87" s="104"/>
      <c r="AY87" s="104"/>
      <c r="AZ87" s="110" t="s">
        <v>434</v>
      </c>
      <c r="BA87" s="103" t="s">
        <v>85</v>
      </c>
      <c r="BB87" s="104"/>
      <c r="BC87" s="103" t="s">
        <v>2907</v>
      </c>
      <c r="BD87" s="103"/>
      <c r="BE87" s="105"/>
      <c r="BF87" s="104"/>
      <c r="BG87" s="318" t="s">
        <v>3255</v>
      </c>
      <c r="BH87" s="321"/>
      <c r="BI87" s="1" t="s">
        <v>3251</v>
      </c>
      <c r="BJ87" s="1" t="s">
        <v>3256</v>
      </c>
      <c r="BK87" s="109"/>
    </row>
    <row r="88" customFormat="false" ht="12.75" hidden="true" customHeight="true" outlineLevel="0" collapsed="false">
      <c r="A88" s="315"/>
      <c r="B88" s="330"/>
      <c r="C88" s="330"/>
      <c r="D88" s="317" t="s">
        <v>277</v>
      </c>
      <c r="E88" s="317" t="s">
        <v>3257</v>
      </c>
      <c r="F88" s="87" t="s">
        <v>279</v>
      </c>
      <c r="G88" s="88" t="s">
        <v>3258</v>
      </c>
      <c r="H88" s="89"/>
      <c r="I88" s="90"/>
      <c r="J88" s="90"/>
      <c r="K88" s="91"/>
      <c r="L88" s="92" t="s">
        <v>2749</v>
      </c>
      <c r="M88" s="90" t="s">
        <v>2749</v>
      </c>
      <c r="N88" s="90" t="s">
        <v>2749</v>
      </c>
      <c r="O88" s="90" t="s">
        <v>2749</v>
      </c>
      <c r="P88" s="91" t="s">
        <v>2749</v>
      </c>
      <c r="Q88" s="86" t="s">
        <v>271</v>
      </c>
      <c r="R88" s="86" t="s">
        <v>272</v>
      </c>
      <c r="S88" s="86" t="s">
        <v>273</v>
      </c>
      <c r="T88" s="86" t="s">
        <v>278</v>
      </c>
      <c r="U88" s="86" t="s">
        <v>271</v>
      </c>
      <c r="V88" s="100" t="s">
        <v>3259</v>
      </c>
      <c r="W88" s="95" t="s">
        <v>3233</v>
      </c>
      <c r="X88" s="96"/>
      <c r="Y88" s="96"/>
      <c r="Z88" s="96"/>
      <c r="AA88" s="96" t="s">
        <v>277</v>
      </c>
      <c r="AB88" s="96" t="s">
        <v>261</v>
      </c>
      <c r="AC88" s="95" t="s">
        <v>2741</v>
      </c>
      <c r="AD88" s="95" t="s">
        <v>3077</v>
      </c>
      <c r="AE88" s="95" t="s">
        <v>2743</v>
      </c>
      <c r="AF88" s="95" t="s">
        <v>2760</v>
      </c>
      <c r="AG88" s="95" t="str">
        <f aca="false">IF(OR($AT88="",$AT88=$F88),$U88,IF($AT88=$G88,SUBSTITUTE(SUBSTITUTE($AT88,"GPIO3_","GPIO_"),".0",""),IF($AT88=$H88,$Q88,IF($AT88=$I88,$R88,IF($AT88=$J88,$S88,IF($AT88=$K88,$T88,"INVALID"))))))</f>
        <v>VI0</v>
      </c>
      <c r="AH88" s="97"/>
      <c r="AI88" s="98" t="str">
        <f aca="false">IF(AND(OR($AV88="Int PU",$AV88="Int PD"),OR(AND($BC88&lt;&gt;"",$BC88&lt;&gt;"0"),AND($BD88&lt;&gt;"",$BD88&lt;&gt;"0"))),"INVALID",IF(OR($AT88=$F88,$AV88="Int PD"),"PULL_DOWN",IF(OR($AV88="Int PU",AND($AH88="YES",OR($BC88="",$BC88="0"),OR($BD88="",$BD88="0"),OR($AU88="Input",$AU88="Bidirectional"))),"PULL_UP","NORMAL")))</f>
        <v>PULL_DOWN</v>
      </c>
      <c r="AJ88" s="98" t="str">
        <f aca="false">IF($AU88="Input", "TRISTATE", IF($AV88="Z","TRISTATE",IF($AT88=$F88,"TRISTATE","NORMAL")))</f>
        <v>TRISTATE</v>
      </c>
      <c r="AK88" s="98" t="str">
        <f aca="false">IF(OR($AT88=$F88,$AU88="Output"),"DISABLE","ENABLE")</f>
        <v>DISABLE</v>
      </c>
      <c r="AL88" s="112" t="str">
        <f aca="false">IF($AT88&lt;&gt;$G88,"N/A",IF($AV88="Drive 1", "1", IF($AV88="Drive 0", "0", "")))</f>
        <v>N/A</v>
      </c>
      <c r="AM88" s="99" t="b">
        <f aca="false">TRUE()</f>
        <v>1</v>
      </c>
      <c r="AN88" s="99" t="b">
        <f aca="false">TRUE()</f>
        <v>1</v>
      </c>
      <c r="AO88" s="99" t="b">
        <f aca="false">TRUE()</f>
        <v>1</v>
      </c>
      <c r="AP88" s="99" t="b">
        <f aca="false">TRUE()</f>
        <v>1</v>
      </c>
      <c r="AQ88" s="99" t="b">
        <f aca="false">TRUE()</f>
        <v>1</v>
      </c>
      <c r="AR88" s="99" t="b">
        <f aca="false">TRUE()</f>
        <v>1</v>
      </c>
      <c r="AS88" s="100" t="str">
        <f aca="false">IF(AND($AM88:$AR88), "VALID", "INVALID")</f>
        <v>VALID</v>
      </c>
      <c r="AT88" s="101" t="s">
        <v>279</v>
      </c>
      <c r="AU88" s="102" t="s">
        <v>79</v>
      </c>
      <c r="AV88" s="103"/>
      <c r="AW88" s="104"/>
      <c r="AX88" s="104"/>
      <c r="AY88" s="104"/>
      <c r="AZ88" s="110" t="s">
        <v>85</v>
      </c>
      <c r="BA88" s="103" t="s">
        <v>85</v>
      </c>
      <c r="BB88" s="104"/>
      <c r="BC88" s="103"/>
      <c r="BD88" s="103"/>
      <c r="BE88" s="105"/>
      <c r="BF88" s="104"/>
      <c r="BG88" s="320"/>
      <c r="BH88" s="20" t="s">
        <v>7</v>
      </c>
      <c r="BI88" s="1" t="s">
        <v>3257</v>
      </c>
      <c r="BJ88" s="1" t="s">
        <v>3260</v>
      </c>
      <c r="BK88" s="109"/>
    </row>
    <row r="89" customFormat="false" ht="12.75" hidden="true" customHeight="true" outlineLevel="0" collapsed="false">
      <c r="A89" s="315"/>
      <c r="B89" s="316"/>
      <c r="C89" s="316"/>
      <c r="D89" s="317" t="s">
        <v>280</v>
      </c>
      <c r="E89" s="317" t="s">
        <v>3261</v>
      </c>
      <c r="F89" s="87" t="s">
        <v>281</v>
      </c>
      <c r="G89" s="88" t="s">
        <v>3262</v>
      </c>
      <c r="H89" s="89"/>
      <c r="I89" s="90" t="s">
        <v>3263</v>
      </c>
      <c r="J89" s="90"/>
      <c r="K89" s="91"/>
      <c r="L89" s="92" t="s">
        <v>2749</v>
      </c>
      <c r="M89" s="90" t="s">
        <v>2749</v>
      </c>
      <c r="N89" s="90" t="s">
        <v>2729</v>
      </c>
      <c r="O89" s="90" t="s">
        <v>2749</v>
      </c>
      <c r="P89" s="91" t="s">
        <v>2749</v>
      </c>
      <c r="Q89" s="86" t="s">
        <v>271</v>
      </c>
      <c r="R89" s="86" t="s">
        <v>91</v>
      </c>
      <c r="S89" s="86" t="s">
        <v>273</v>
      </c>
      <c r="T89" s="86" t="s">
        <v>278</v>
      </c>
      <c r="U89" s="86" t="s">
        <v>271</v>
      </c>
      <c r="V89" s="100" t="s">
        <v>3264</v>
      </c>
      <c r="W89" s="95" t="s">
        <v>3233</v>
      </c>
      <c r="X89" s="96"/>
      <c r="Y89" s="96"/>
      <c r="Z89" s="96"/>
      <c r="AA89" s="96" t="s">
        <v>261</v>
      </c>
      <c r="AB89" s="96" t="s">
        <v>261</v>
      </c>
      <c r="AC89" s="95" t="s">
        <v>2741</v>
      </c>
      <c r="AD89" s="95" t="s">
        <v>3077</v>
      </c>
      <c r="AE89" s="95" t="s">
        <v>2743</v>
      </c>
      <c r="AF89" s="95" t="s">
        <v>2760</v>
      </c>
      <c r="AG89" s="95" t="str">
        <f aca="false">IF(OR($AT89="",$AT89=$F89),$U89,IF($AT89=$G89,SUBSTITUTE(SUBSTITUTE($AT89,"GPIO3_","GPIO_"),".0",""),IF($AT89=$H89,$Q89,IF($AT89=$I89,$R89,IF($AT89=$J89,$S89,IF($AT89=$K89,$T89,"INVALID"))))))</f>
        <v>SOC</v>
      </c>
      <c r="AH89" s="97"/>
      <c r="AI89" s="98" t="str">
        <f aca="false">IF(AND(OR($AV89="Int PU",$AV89="Int PD"),OR(AND($BC89&lt;&gt;"",$BC89&lt;&gt;"0"),AND($BD89&lt;&gt;"",$BD89&lt;&gt;"0"))),"INVALID",IF(OR($AT89=$F89,$AV89="Int PD"),"PULL_DOWN",IF(OR($AV89="Int PU",AND($AH89="YES",OR($BC89="",$BC89="0"),OR($BD89="",$BD89="0"),OR($AU89="Input",$AU89="Bidirectional"))),"PULL_UP","NORMAL")))</f>
        <v>PULL_UP</v>
      </c>
      <c r="AJ89" s="98" t="str">
        <f aca="false">IF($AU89="Input", "TRISTATE", IF($AV89="Z","TRISTATE",IF($AT89=$F89,"TRISTATE","NORMAL")))</f>
        <v>TRISTATE</v>
      </c>
      <c r="AK89" s="98" t="str">
        <f aca="false">IF(OR($AT89=$F89,$AU89="Output"),"DISABLE","ENABLE")</f>
        <v>ENABLE</v>
      </c>
      <c r="AL89" s="112" t="str">
        <f aca="false">IF($AT89&lt;&gt;$G89,"N/A",IF($AV89="Drive 1", "1", IF($AV89="Drive 0", "0", "")))</f>
        <v>N/A</v>
      </c>
      <c r="AM89" s="99" t="b">
        <f aca="false">TRUE()</f>
        <v>1</v>
      </c>
      <c r="AN89" s="99" t="b">
        <f aca="false">TRUE()</f>
        <v>1</v>
      </c>
      <c r="AO89" s="99" t="b">
        <f aca="false">TRUE()</f>
        <v>1</v>
      </c>
      <c r="AP89" s="99" t="b">
        <f aca="false">TRUE()</f>
        <v>1</v>
      </c>
      <c r="AQ89" s="99" t="b">
        <f aca="false">TRUE()</f>
        <v>1</v>
      </c>
      <c r="AR89" s="99" t="b">
        <f aca="false">TRUE()</f>
        <v>1</v>
      </c>
      <c r="AS89" s="100" t="str">
        <f aca="false">IF(AND($AM89:$AR89), "VALID", "INVALID")</f>
        <v>VALID</v>
      </c>
      <c r="AT89" s="101" t="s">
        <v>3263</v>
      </c>
      <c r="AU89" s="102" t="s">
        <v>2736</v>
      </c>
      <c r="AV89" s="103" t="s">
        <v>2805</v>
      </c>
      <c r="AW89" s="104"/>
      <c r="AX89" s="104"/>
      <c r="AY89" s="104"/>
      <c r="AZ89" s="110" t="s">
        <v>85</v>
      </c>
      <c r="BA89" s="103" t="s">
        <v>85</v>
      </c>
      <c r="BB89" s="104"/>
      <c r="BC89" s="103"/>
      <c r="BD89" s="103"/>
      <c r="BE89" s="105"/>
      <c r="BF89" s="104"/>
      <c r="BG89" s="320" t="s">
        <v>3265</v>
      </c>
      <c r="BH89" s="321" t="s">
        <v>1</v>
      </c>
      <c r="BI89" s="1" t="s">
        <v>3261</v>
      </c>
      <c r="BJ89" s="1" t="s">
        <v>3266</v>
      </c>
      <c r="BK89" s="109"/>
    </row>
    <row r="90" customFormat="false" ht="12.75" hidden="false" customHeight="true" outlineLevel="0" collapsed="false">
      <c r="A90" s="323" t="n">
        <v>124</v>
      </c>
      <c r="B90" s="324" t="s">
        <v>3267</v>
      </c>
      <c r="C90" s="324" t="s">
        <v>3267</v>
      </c>
      <c r="D90" s="86" t="s">
        <v>282</v>
      </c>
      <c r="E90" s="86" t="s">
        <v>3268</v>
      </c>
      <c r="F90" s="87" t="s">
        <v>285</v>
      </c>
      <c r="G90" s="88" t="s">
        <v>3269</v>
      </c>
      <c r="H90" s="89"/>
      <c r="I90" s="90"/>
      <c r="J90" s="90"/>
      <c r="K90" s="91"/>
      <c r="L90" s="92" t="s">
        <v>2749</v>
      </c>
      <c r="M90" s="90" t="s">
        <v>2749</v>
      </c>
      <c r="N90" s="90" t="s">
        <v>2749</v>
      </c>
      <c r="O90" s="90" t="s">
        <v>2749</v>
      </c>
      <c r="P90" s="91" t="s">
        <v>2729</v>
      </c>
      <c r="Q90" s="86" t="s">
        <v>271</v>
      </c>
      <c r="R90" s="86" t="s">
        <v>283</v>
      </c>
      <c r="S90" s="86" t="s">
        <v>273</v>
      </c>
      <c r="T90" s="86" t="s">
        <v>284</v>
      </c>
      <c r="U90" s="86" t="s">
        <v>271</v>
      </c>
      <c r="V90" s="100" t="s">
        <v>3270</v>
      </c>
      <c r="W90" s="95" t="s">
        <v>3233</v>
      </c>
      <c r="X90" s="96" t="s">
        <v>3271</v>
      </c>
      <c r="Y90" s="96"/>
      <c r="Z90" s="96"/>
      <c r="AA90" s="96" t="s">
        <v>261</v>
      </c>
      <c r="AB90" s="96" t="s">
        <v>261</v>
      </c>
      <c r="AC90" s="95" t="s">
        <v>2741</v>
      </c>
      <c r="AD90" s="95" t="s">
        <v>3077</v>
      </c>
      <c r="AE90" s="95" t="s">
        <v>2743</v>
      </c>
      <c r="AF90" s="95" t="s">
        <v>2760</v>
      </c>
      <c r="AG90" s="95" t="str">
        <f aca="false">IF(OR($AT90="",$AT90=$F90),$U90,IF($AT90=$G90,SUBSTITUTE(SUBSTITUTE($AT90,"GPIO3_","GPIO_"),".0",""),IF($AT90=$H90,$Q90,IF($AT90=$I90,$R90,IF($AT90=$J90,$S90,IF($AT90=$K90,$T90,"INVALID"))))))</f>
        <v>GPIO_PP6</v>
      </c>
      <c r="AH90" s="97"/>
      <c r="AI90" s="98" t="str">
        <f aca="false">IF(AND(OR($AV90="Int PU",$AV90="Int PD"),OR(AND($BC90&lt;&gt;"",$BC90&lt;&gt;"0"),AND($BD90&lt;&gt;"",$BD90&lt;&gt;"0"))),"INVALID",IF(OR($AT90=$F90,$AV90="Int PD"),"PULL_DOWN",IF(OR($AV90="Int PU",AND($AH90="YES",OR($BC90="",$BC90="0"),OR($BD90="",$BD90="0"),OR($AU90="Input",$AU90="Bidirectional"))),"PULL_UP","NORMAL")))</f>
        <v>NORMAL</v>
      </c>
      <c r="AJ90" s="98" t="str">
        <f aca="false">IF($AU90="Input", "TRISTATE", IF($AV90="Z","TRISTATE",IF($AT90=$F90,"TRISTATE","NORMAL")))</f>
        <v>TRISTATE</v>
      </c>
      <c r="AK90" s="98" t="str">
        <f aca="false">IF(OR($AT90=$F90,$AU90="Output"),"DISABLE","ENABLE")</f>
        <v>ENABLE</v>
      </c>
      <c r="AL90" s="112" t="str">
        <f aca="false">IF($AT90&lt;&gt;$G90,"N/A",IF($AV90="Drive 1", "1", IF($AV90="Drive 0", "0", "")))</f>
        <v/>
      </c>
      <c r="AM90" s="99" t="b">
        <f aca="false">TRUE()</f>
        <v>1</v>
      </c>
      <c r="AN90" s="99" t="b">
        <f aca="false">TRUE()</f>
        <v>1</v>
      </c>
      <c r="AO90" s="99" t="b">
        <f aca="false">TRUE()</f>
        <v>1</v>
      </c>
      <c r="AP90" s="99" t="b">
        <f aca="false">TRUE()</f>
        <v>1</v>
      </c>
      <c r="AQ90" s="99" t="b">
        <f aca="false">TRUE()</f>
        <v>1</v>
      </c>
      <c r="AR90" s="99" t="b">
        <f aca="false">TRUE()</f>
        <v>1</v>
      </c>
      <c r="AS90" s="100" t="str">
        <f aca="false">IF(AND($AM90:$AR90), "VALID", "INVALID")</f>
        <v>VALID</v>
      </c>
      <c r="AT90" s="101" t="s">
        <v>3269</v>
      </c>
      <c r="AU90" s="102" t="s">
        <v>2736</v>
      </c>
      <c r="AV90" s="103"/>
      <c r="AW90" s="103" t="s">
        <v>2834</v>
      </c>
      <c r="AX90" s="104"/>
      <c r="AY90" s="104"/>
      <c r="AZ90" s="110" t="s">
        <v>434</v>
      </c>
      <c r="BA90" s="103" t="s">
        <v>85</v>
      </c>
      <c r="BB90" s="104"/>
      <c r="BC90" s="103" t="s">
        <v>3272</v>
      </c>
      <c r="BD90" s="103"/>
      <c r="BE90" s="105"/>
      <c r="BF90" s="104"/>
      <c r="BG90" s="320" t="s">
        <v>3273</v>
      </c>
      <c r="BH90" s="322" t="s">
        <v>3274</v>
      </c>
      <c r="BI90" s="1" t="s">
        <v>3268</v>
      </c>
      <c r="BJ90" s="1" t="s">
        <v>3275</v>
      </c>
      <c r="BK90" s="109"/>
    </row>
    <row r="91" customFormat="false" ht="12.75" hidden="true" customHeight="true" outlineLevel="0" collapsed="false">
      <c r="A91" s="315"/>
      <c r="B91" s="316"/>
      <c r="C91" s="316"/>
      <c r="D91" s="317" t="s">
        <v>286</v>
      </c>
      <c r="E91" s="317" t="s">
        <v>3276</v>
      </c>
      <c r="F91" s="87" t="s">
        <v>288</v>
      </c>
      <c r="G91" s="88" t="s">
        <v>3277</v>
      </c>
      <c r="H91" s="89" t="s">
        <v>3278</v>
      </c>
      <c r="I91" s="90"/>
      <c r="J91" s="90"/>
      <c r="K91" s="91"/>
      <c r="L91" s="92" t="s">
        <v>2749</v>
      </c>
      <c r="M91" s="90" t="s">
        <v>2749</v>
      </c>
      <c r="N91" s="90"/>
      <c r="O91" s="90"/>
      <c r="P91" s="91"/>
      <c r="Q91" s="86" t="s">
        <v>287</v>
      </c>
      <c r="R91" s="86" t="s">
        <v>83</v>
      </c>
      <c r="S91" s="86" t="s">
        <v>104</v>
      </c>
      <c r="T91" s="86" t="s">
        <v>105</v>
      </c>
      <c r="U91" s="86" t="s">
        <v>83</v>
      </c>
      <c r="V91" s="100" t="s">
        <v>3279</v>
      </c>
      <c r="W91" s="95" t="s">
        <v>3233</v>
      </c>
      <c r="X91" s="96"/>
      <c r="Y91" s="96"/>
      <c r="Z91" s="96"/>
      <c r="AA91" s="96" t="s">
        <v>261</v>
      </c>
      <c r="AB91" s="96" t="s">
        <v>261</v>
      </c>
      <c r="AC91" s="95" t="s">
        <v>2741</v>
      </c>
      <c r="AD91" s="100" t="s">
        <v>3077</v>
      </c>
      <c r="AE91" s="95" t="s">
        <v>2743</v>
      </c>
      <c r="AF91" s="95" t="s">
        <v>2735</v>
      </c>
      <c r="AG91" s="95" t="str">
        <f aca="false">IF(OR($AT91="",$AT91=$F91),$U91,IF($AT91=$G91,SUBSTITUTE(SUBSTITUTE($AT91,"GPIO3_","GPIO_"),".0",""),IF($AT91=$H91,$Q91,IF($AT91=$I91,$R91,IF($AT91=$J91,$S91,IF($AT91=$K91,$T91,"INVALID"))))))</f>
        <v>I2C5</v>
      </c>
      <c r="AH91" s="97"/>
      <c r="AI91" s="98" t="str">
        <f aca="false">IF(AND(OR($AV91="Int PU",$AV91="Int PD"),OR(AND($BC91&lt;&gt;"",$BC91&lt;&gt;"0"),AND($BD91&lt;&gt;"",$BD91&lt;&gt;"0"))),"INVALID",IF(OR($AT91=$F91,$AV91="Int PD"),"PULL_DOWN",IF(OR($AV91="Int PU",AND($AH91="YES",OR($BC91="",$BC91="0"),OR($BD91="",$BD91="0"),OR($AU91="Input",$AU91="Bidirectional"))),"PULL_UP","NORMAL")))</f>
        <v>NORMAL</v>
      </c>
      <c r="AJ91" s="98" t="str">
        <f aca="false">IF($AU91="Input", "TRISTATE", IF($AV91="Z","TRISTATE",IF($AT91=$F91,"TRISTATE","NORMAL")))</f>
        <v>NORMAL</v>
      </c>
      <c r="AK91" s="98" t="str">
        <f aca="false">IF(OR($AT91=$F91,$AU91="Output"),"DISABLE","ENABLE")</f>
        <v>ENABLE</v>
      </c>
      <c r="AL91" s="112" t="str">
        <f aca="false">IF($AT91&lt;&gt;$G91,"N/A",IF($AV91="Drive 1", "1", IF($AV91="Drive 0", "0", "")))</f>
        <v>N/A</v>
      </c>
      <c r="AM91" s="99" t="b">
        <f aca="false">TRUE()</f>
        <v>1</v>
      </c>
      <c r="AN91" s="99" t="b">
        <f aca="false">TRUE()</f>
        <v>1</v>
      </c>
      <c r="AO91" s="99" t="b">
        <f aca="false">TRUE()</f>
        <v>1</v>
      </c>
      <c r="AP91" s="99" t="b">
        <f aca="false">TRUE()</f>
        <v>1</v>
      </c>
      <c r="AQ91" s="99" t="b">
        <f aca="false">TRUE()</f>
        <v>1</v>
      </c>
      <c r="AR91" s="99" t="b">
        <f aca="false">TRUE()</f>
        <v>1</v>
      </c>
      <c r="AS91" s="100" t="str">
        <f aca="false">IF(AND($AM91:$AR91), "VALID", "INVALID")</f>
        <v>VALID</v>
      </c>
      <c r="AT91" s="101" t="s">
        <v>3278</v>
      </c>
      <c r="AU91" s="102" t="s">
        <v>2833</v>
      </c>
      <c r="AV91" s="103"/>
      <c r="AW91" s="104"/>
      <c r="AX91" s="104"/>
      <c r="AY91" s="104"/>
      <c r="AZ91" s="110" t="s">
        <v>434</v>
      </c>
      <c r="BA91" s="103" t="s">
        <v>85</v>
      </c>
      <c r="BB91" s="104"/>
      <c r="BC91" s="103" t="s">
        <v>2907</v>
      </c>
      <c r="BD91" s="103"/>
      <c r="BE91" s="105"/>
      <c r="BF91" s="104"/>
      <c r="BG91" s="320" t="s">
        <v>3280</v>
      </c>
      <c r="BH91" s="321"/>
      <c r="BI91" s="1" t="s">
        <v>3276</v>
      </c>
      <c r="BJ91" s="1" t="s">
        <v>3281</v>
      </c>
      <c r="BK91" s="109"/>
    </row>
    <row r="92" customFormat="false" ht="12.75" hidden="true" customHeight="true" outlineLevel="0" collapsed="false">
      <c r="A92" s="315"/>
      <c r="B92" s="316"/>
      <c r="C92" s="316"/>
      <c r="D92" s="317" t="s">
        <v>289</v>
      </c>
      <c r="E92" s="317" t="s">
        <v>3282</v>
      </c>
      <c r="F92" s="87" t="s">
        <v>290</v>
      </c>
      <c r="G92" s="88" t="s">
        <v>3283</v>
      </c>
      <c r="H92" s="89" t="s">
        <v>3284</v>
      </c>
      <c r="I92" s="90"/>
      <c r="J92" s="90"/>
      <c r="K92" s="91"/>
      <c r="L92" s="92" t="s">
        <v>2749</v>
      </c>
      <c r="M92" s="90" t="s">
        <v>2749</v>
      </c>
      <c r="N92" s="90"/>
      <c r="O92" s="90"/>
      <c r="P92" s="91"/>
      <c r="Q92" s="86" t="s">
        <v>287</v>
      </c>
      <c r="R92" s="86" t="s">
        <v>83</v>
      </c>
      <c r="S92" s="86" t="s">
        <v>104</v>
      </c>
      <c r="T92" s="86" t="s">
        <v>287</v>
      </c>
      <c r="U92" s="86" t="s">
        <v>83</v>
      </c>
      <c r="V92" s="100" t="s">
        <v>3285</v>
      </c>
      <c r="W92" s="95" t="s">
        <v>3233</v>
      </c>
      <c r="X92" s="96" t="s">
        <v>3286</v>
      </c>
      <c r="Y92" s="96"/>
      <c r="Z92" s="96"/>
      <c r="AA92" s="96" t="s">
        <v>261</v>
      </c>
      <c r="AB92" s="96" t="s">
        <v>261</v>
      </c>
      <c r="AC92" s="95" t="s">
        <v>2741</v>
      </c>
      <c r="AD92" s="95" t="s">
        <v>3077</v>
      </c>
      <c r="AE92" s="95" t="s">
        <v>2743</v>
      </c>
      <c r="AF92" s="95" t="s">
        <v>2735</v>
      </c>
      <c r="AG92" s="95" t="str">
        <f aca="false">IF(OR($AT92="",$AT92=$F92),$U92,IF($AT92=$G92,SUBSTITUTE(SUBSTITUTE($AT92,"GPIO3_","GPIO_"),".0",""),IF($AT92=$H92,$Q92,IF($AT92=$I92,$R92,IF($AT92=$J92,$S92,IF($AT92=$K92,$T92,"INVALID"))))))</f>
        <v>I2C5</v>
      </c>
      <c r="AH92" s="97"/>
      <c r="AI92" s="98" t="str">
        <f aca="false">IF(AND(OR($AV92="Int PU",$AV92="Int PD"),OR(AND($BC92&lt;&gt;"",$BC92&lt;&gt;"0"),AND($BD92&lt;&gt;"",$BD92&lt;&gt;"0"))),"INVALID",IF(OR($AT92=$F92,$AV92="Int PD"),"PULL_DOWN",IF(OR($AV92="Int PU",AND($AH92="YES",OR($BC92="",$BC92="0"),OR($BD92="",$BD92="0"),OR($AU92="Input",$AU92="Bidirectional"))),"PULL_UP","NORMAL")))</f>
        <v>NORMAL</v>
      </c>
      <c r="AJ92" s="98" t="str">
        <f aca="false">IF($AU92="Input", "TRISTATE", IF($AV92="Z","TRISTATE",IF($AT92=$F92,"TRISTATE","NORMAL")))</f>
        <v>NORMAL</v>
      </c>
      <c r="AK92" s="98" t="str">
        <f aca="false">IF(OR($AT92=$F92,$AU92="Output"),"DISABLE","ENABLE")</f>
        <v>ENABLE</v>
      </c>
      <c r="AL92" s="112" t="str">
        <f aca="false">IF($AT92&lt;&gt;$G92,"N/A",IF($AV92="Drive 1", "1", IF($AV92="Drive 0", "0", "")))</f>
        <v>N/A</v>
      </c>
      <c r="AM92" s="99" t="b">
        <f aca="false">TRUE()</f>
        <v>1</v>
      </c>
      <c r="AN92" s="99" t="b">
        <f aca="false">TRUE()</f>
        <v>1</v>
      </c>
      <c r="AO92" s="99" t="b">
        <f aca="false">TRUE()</f>
        <v>1</v>
      </c>
      <c r="AP92" s="99" t="b">
        <f aca="false">TRUE()</f>
        <v>1</v>
      </c>
      <c r="AQ92" s="99" t="b">
        <f aca="false">TRUE()</f>
        <v>1</v>
      </c>
      <c r="AR92" s="99" t="b">
        <f aca="false">TRUE()</f>
        <v>1</v>
      </c>
      <c r="AS92" s="100" t="str">
        <f aca="false">IF(AND($AM92:$AR92), "VALID", "INVALID")</f>
        <v>VALID</v>
      </c>
      <c r="AT92" s="101" t="s">
        <v>3284</v>
      </c>
      <c r="AU92" s="102" t="s">
        <v>2833</v>
      </c>
      <c r="AV92" s="103"/>
      <c r="AW92" s="103" t="s">
        <v>89</v>
      </c>
      <c r="AX92" s="104"/>
      <c r="AY92" s="104"/>
      <c r="AZ92" s="110" t="s">
        <v>434</v>
      </c>
      <c r="BA92" s="103" t="s">
        <v>85</v>
      </c>
      <c r="BB92" s="104"/>
      <c r="BC92" s="103" t="s">
        <v>2907</v>
      </c>
      <c r="BD92" s="103"/>
      <c r="BE92" s="105"/>
      <c r="BF92" s="104"/>
      <c r="BG92" s="320" t="s">
        <v>3280</v>
      </c>
      <c r="BH92" s="321"/>
      <c r="BI92" s="1" t="s">
        <v>3282</v>
      </c>
      <c r="BJ92" s="1" t="s">
        <v>3287</v>
      </c>
      <c r="BK92" s="109"/>
    </row>
    <row r="93" customFormat="false" ht="12.75" hidden="true" customHeight="true" outlineLevel="0" collapsed="false">
      <c r="A93" s="315"/>
      <c r="B93" s="330"/>
      <c r="C93" s="330"/>
      <c r="D93" s="86" t="s">
        <v>291</v>
      </c>
      <c r="E93" s="317" t="s">
        <v>3288</v>
      </c>
      <c r="F93" s="87" t="s">
        <v>292</v>
      </c>
      <c r="G93" s="88" t="s">
        <v>3289</v>
      </c>
      <c r="H93" s="89"/>
      <c r="I93" s="90"/>
      <c r="J93" s="90"/>
      <c r="K93" s="91"/>
      <c r="L93" s="92" t="s">
        <v>2749</v>
      </c>
      <c r="M93" s="90" t="s">
        <v>2749</v>
      </c>
      <c r="N93" s="90"/>
      <c r="O93" s="90" t="s">
        <v>2749</v>
      </c>
      <c r="P93" s="91"/>
      <c r="Q93" s="86" t="s">
        <v>271</v>
      </c>
      <c r="R93" s="86" t="s">
        <v>83</v>
      </c>
      <c r="S93" s="86" t="s">
        <v>273</v>
      </c>
      <c r="T93" s="86" t="s">
        <v>105</v>
      </c>
      <c r="U93" s="86" t="s">
        <v>83</v>
      </c>
      <c r="V93" s="100" t="s">
        <v>3290</v>
      </c>
      <c r="W93" s="95" t="s">
        <v>3233</v>
      </c>
      <c r="X93" s="96" t="s">
        <v>3291</v>
      </c>
      <c r="Y93" s="96"/>
      <c r="Z93" s="96"/>
      <c r="AA93" s="96" t="s">
        <v>261</v>
      </c>
      <c r="AB93" s="96" t="s">
        <v>261</v>
      </c>
      <c r="AC93" s="95" t="s">
        <v>2741</v>
      </c>
      <c r="AD93" s="95" t="s">
        <v>3077</v>
      </c>
      <c r="AE93" s="95" t="s">
        <v>2743</v>
      </c>
      <c r="AF93" s="95" t="s">
        <v>2760</v>
      </c>
      <c r="AG93" s="95" t="str">
        <f aca="false">IF(OR($AT93="",$AT93=$F93),$U93,IF($AT93=$G93,SUBSTITUTE(SUBSTITUTE($AT93,"GPIO3_","GPIO_"),".0",""),IF($AT93=$H93,$Q93,IF($AT93=$I93,$R93,IF($AT93=$J93,$S93,IF($AT93=$K93,$T93,"INVALID"))))))</f>
        <v>RSVD1</v>
      </c>
      <c r="AH93" s="97"/>
      <c r="AI93" s="98" t="str">
        <f aca="false">IF(AND(OR($AV93="Int PU",$AV93="Int PD"),OR(AND($BC93&lt;&gt;"",$BC93&lt;&gt;"0"),AND($BD93&lt;&gt;"",$BD93&lt;&gt;"0"))),"INVALID",IF(OR($AT93=$F93,$AV93="Int PD"),"PULL_DOWN",IF(OR($AV93="Int PU",AND($AH93="YES",OR($BC93="",$BC93="0"),OR($BD93="",$BD93="0"),OR($AU93="Input",$AU93="Bidirectional"))),"PULL_UP","NORMAL")))</f>
        <v>PULL_DOWN</v>
      </c>
      <c r="AJ93" s="98" t="str">
        <f aca="false">IF($AU93="Input", "TRISTATE", IF($AV93="Z","TRISTATE",IF($AT93=$F93,"TRISTATE","NORMAL")))</f>
        <v>TRISTATE</v>
      </c>
      <c r="AK93" s="98" t="str">
        <f aca="false">IF(OR($AT93=$F93,$AU93="Output"),"DISABLE","ENABLE")</f>
        <v>DISABLE</v>
      </c>
      <c r="AL93" s="112" t="str">
        <f aca="false">IF($AT93&lt;&gt;$G93,"N/A",IF($AV93="Drive 1", "1", IF($AV93="Drive 0", "0", "")))</f>
        <v>N/A</v>
      </c>
      <c r="AM93" s="99" t="b">
        <f aca="false">TRUE()</f>
        <v>1</v>
      </c>
      <c r="AN93" s="99" t="b">
        <f aca="false">TRUE()</f>
        <v>1</v>
      </c>
      <c r="AO93" s="99" t="b">
        <f aca="false">TRUE()</f>
        <v>1</v>
      </c>
      <c r="AP93" s="99" t="b">
        <f aca="false">TRUE()</f>
        <v>1</v>
      </c>
      <c r="AQ93" s="99" t="b">
        <f aca="false">TRUE()</f>
        <v>1</v>
      </c>
      <c r="AR93" s="99" t="b">
        <f aca="false">TRUE()</f>
        <v>1</v>
      </c>
      <c r="AS93" s="100" t="str">
        <f aca="false">IF(AND($AM93:$AR93), "VALID", "INVALID")</f>
        <v>VALID</v>
      </c>
      <c r="AT93" s="101" t="s">
        <v>292</v>
      </c>
      <c r="AU93" s="102" t="s">
        <v>79</v>
      </c>
      <c r="AV93" s="103"/>
      <c r="AW93" s="103" t="s">
        <v>89</v>
      </c>
      <c r="AX93" s="104"/>
      <c r="AY93" s="104"/>
      <c r="AZ93" s="110" t="s">
        <v>85</v>
      </c>
      <c r="BA93" s="103" t="s">
        <v>85</v>
      </c>
      <c r="BB93" s="104"/>
      <c r="BC93" s="103"/>
      <c r="BD93" s="103"/>
      <c r="BE93" s="105"/>
      <c r="BF93" s="104"/>
      <c r="BG93" s="320"/>
      <c r="BH93" s="20" t="s">
        <v>7</v>
      </c>
      <c r="BI93" s="1" t="s">
        <v>3288</v>
      </c>
      <c r="BJ93" s="1" t="s">
        <v>3292</v>
      </c>
      <c r="BK93" s="109"/>
    </row>
    <row r="94" customFormat="false" ht="12.75" hidden="false" customHeight="true" outlineLevel="0" collapsed="false">
      <c r="A94" s="323" t="n">
        <v>208</v>
      </c>
      <c r="B94" s="324" t="s">
        <v>3293</v>
      </c>
      <c r="C94" s="324" t="s">
        <v>3294</v>
      </c>
      <c r="D94" s="86" t="s">
        <v>293</v>
      </c>
      <c r="E94" s="86" t="s">
        <v>3295</v>
      </c>
      <c r="F94" s="87" t="s">
        <v>295</v>
      </c>
      <c r="G94" s="88" t="s">
        <v>3296</v>
      </c>
      <c r="H94" s="89"/>
      <c r="I94" s="90" t="s">
        <v>3297</v>
      </c>
      <c r="J94" s="90"/>
      <c r="K94" s="91"/>
      <c r="L94" s="92" t="s">
        <v>2749</v>
      </c>
      <c r="M94" s="90"/>
      <c r="N94" s="90" t="s">
        <v>2729</v>
      </c>
      <c r="O94" s="90"/>
      <c r="P94" s="91"/>
      <c r="Q94" s="86" t="s">
        <v>94</v>
      </c>
      <c r="R94" s="86" t="s">
        <v>294</v>
      </c>
      <c r="S94" s="86" t="s">
        <v>104</v>
      </c>
      <c r="T94" s="86" t="s">
        <v>105</v>
      </c>
      <c r="U94" s="86" t="s">
        <v>94</v>
      </c>
      <c r="V94" s="100" t="s">
        <v>3298</v>
      </c>
      <c r="W94" s="95" t="s">
        <v>3233</v>
      </c>
      <c r="X94" s="96"/>
      <c r="Y94" s="96"/>
      <c r="Z94" s="96"/>
      <c r="AA94" s="96" t="s">
        <v>261</v>
      </c>
      <c r="AB94" s="96" t="s">
        <v>261</v>
      </c>
      <c r="AC94" s="95" t="s">
        <v>2741</v>
      </c>
      <c r="AD94" s="95" t="s">
        <v>3077</v>
      </c>
      <c r="AE94" s="95" t="s">
        <v>2743</v>
      </c>
      <c r="AF94" s="95" t="s">
        <v>2760</v>
      </c>
      <c r="AG94" s="95" t="str">
        <f aca="false">IF(OR($AT94="",$AT94=$F94),$U94,IF($AT94=$G94,SUBSTITUTE(SUBSTITUTE($AT94,"GPIO3_","GPIO_"),".0",""),IF($AT94=$H94,$Q94,IF($AT94=$I94,$R94,IF($AT94=$J94,$S94,IF($AT94=$K94,$T94,"INVALID"))))))</f>
        <v>NV</v>
      </c>
      <c r="AH94" s="97"/>
      <c r="AI94" s="98" t="str">
        <f aca="false">IF(AND(OR($AV94="Int PU",$AV94="Int PD"),OR(AND($BC94&lt;&gt;"",$BC94&lt;&gt;"0"),AND($BD94&lt;&gt;"",$BD94&lt;&gt;"0"))),"INVALID",IF(OR($AT94=$F94,$AV94="Int PD"),"PULL_DOWN",IF(OR($AV94="Int PU",AND($AH94="YES",OR($BC94="",$BC94="0"),OR($BD94="",$BD94="0"),OR($AU94="Input",$AU94="Bidirectional"))),"PULL_UP","NORMAL")))</f>
        <v>PULL_DOWN</v>
      </c>
      <c r="AJ94" s="98" t="str">
        <f aca="false">IF($AU94="Input", "TRISTATE", IF($AV94="Z","TRISTATE",IF($AT94=$F94,"TRISTATE","NORMAL")))</f>
        <v>TRISTATE</v>
      </c>
      <c r="AK94" s="98" t="str">
        <f aca="false">IF(OR($AT94=$F94,$AU94="Output"),"DISABLE","ENABLE")</f>
        <v>ENABLE</v>
      </c>
      <c r="AL94" s="112" t="str">
        <f aca="false">IF($AT94&lt;&gt;$G94,"N/A",IF($AV94="Drive 1", "1", IF($AV94="Drive 0", "0", "")))</f>
        <v>N/A</v>
      </c>
      <c r="AM94" s="99" t="b">
        <f aca="false">TRUE()</f>
        <v>1</v>
      </c>
      <c r="AN94" s="99" t="b">
        <f aca="false">TRUE()</f>
        <v>1</v>
      </c>
      <c r="AO94" s="99" t="b">
        <f aca="false">TRUE()</f>
        <v>1</v>
      </c>
      <c r="AP94" s="99" t="b">
        <f aca="false">TRUE()</f>
        <v>1</v>
      </c>
      <c r="AQ94" s="99" t="b">
        <f aca="false">TRUE()</f>
        <v>1</v>
      </c>
      <c r="AR94" s="99" t="b">
        <f aca="false">TRUE()</f>
        <v>1</v>
      </c>
      <c r="AS94" s="100" t="str">
        <f aca="false">IF(AND($AM94:$AR94), "VALID", "INVALID")</f>
        <v>VALID</v>
      </c>
      <c r="AT94" s="101" t="s">
        <v>3297</v>
      </c>
      <c r="AU94" s="102" t="s">
        <v>2736</v>
      </c>
      <c r="AV94" s="336" t="s">
        <v>3123</v>
      </c>
      <c r="AW94" s="104"/>
      <c r="AX94" s="104"/>
      <c r="AY94" s="104"/>
      <c r="AZ94" s="110" t="s">
        <v>85</v>
      </c>
      <c r="BA94" s="103" t="s">
        <v>85</v>
      </c>
      <c r="BB94" s="104"/>
      <c r="BC94" s="103"/>
      <c r="BD94" s="103"/>
      <c r="BE94" s="105"/>
      <c r="BF94" s="104"/>
      <c r="BG94" s="320" t="s">
        <v>3299</v>
      </c>
      <c r="BH94" s="321" t="s">
        <v>3300</v>
      </c>
      <c r="BI94" s="1" t="s">
        <v>3295</v>
      </c>
      <c r="BJ94" s="1" t="s">
        <v>3301</v>
      </c>
      <c r="BK94" s="109"/>
    </row>
    <row r="95" customFormat="false" ht="12.75" hidden="true" customHeight="true" outlineLevel="0" collapsed="false">
      <c r="A95" s="315"/>
      <c r="B95" s="330"/>
      <c r="C95" s="330"/>
      <c r="D95" s="317" t="s">
        <v>296</v>
      </c>
      <c r="E95" s="317" t="s">
        <v>3302</v>
      </c>
      <c r="F95" s="87" t="s">
        <v>297</v>
      </c>
      <c r="G95" s="88" t="s">
        <v>3303</v>
      </c>
      <c r="H95" s="89"/>
      <c r="I95" s="90" t="s">
        <v>3304</v>
      </c>
      <c r="J95" s="90"/>
      <c r="K95" s="91"/>
      <c r="L95" s="92" t="s">
        <v>2749</v>
      </c>
      <c r="M95" s="90"/>
      <c r="N95" s="90" t="s">
        <v>81</v>
      </c>
      <c r="O95" s="90"/>
      <c r="P95" s="91"/>
      <c r="Q95" s="86" t="s">
        <v>94</v>
      </c>
      <c r="R95" s="86" t="s">
        <v>165</v>
      </c>
      <c r="S95" s="86" t="s">
        <v>104</v>
      </c>
      <c r="T95" s="86" t="s">
        <v>105</v>
      </c>
      <c r="U95" s="86" t="s">
        <v>94</v>
      </c>
      <c r="V95" s="100" t="s">
        <v>3305</v>
      </c>
      <c r="W95" s="95" t="s">
        <v>3233</v>
      </c>
      <c r="X95" s="96"/>
      <c r="Y95" s="96"/>
      <c r="Z95" s="96"/>
      <c r="AA95" s="96" t="s">
        <v>261</v>
      </c>
      <c r="AB95" s="96" t="s">
        <v>261</v>
      </c>
      <c r="AC95" s="95" t="s">
        <v>2741</v>
      </c>
      <c r="AD95" s="95" t="s">
        <v>3077</v>
      </c>
      <c r="AE95" s="95" t="s">
        <v>2743</v>
      </c>
      <c r="AF95" s="95" t="s">
        <v>2735</v>
      </c>
      <c r="AG95" s="95" t="str">
        <f aca="false">IF(OR($AT95="",$AT95=$F95),$U95,IF($AT95=$G95,SUBSTITUTE(SUBSTITUTE($AT95,"GPIO3_","GPIO_"),".0",""),IF($AT95=$H95,$Q95,IF($AT95=$I95,$R95,IF($AT95=$J95,$S95,IF($AT95=$K95,$T95,"INVALID"))))))</f>
        <v>GPIO_PQ3</v>
      </c>
      <c r="AH95" s="97"/>
      <c r="AI95" s="98" t="str">
        <f aca="false">IF(AND(OR($AV95="Int PU",$AV95="Int PD"),OR(AND($BC95&lt;&gt;"",$BC95&lt;&gt;"0"),AND($BD95&lt;&gt;"",$BD95&lt;&gt;"0"))),"INVALID",IF(OR($AT95=$F95,$AV95="Int PD"),"PULL_DOWN",IF(OR($AV95="Int PU",AND($AH95="YES",OR($BC95="",$BC95="0"),OR($BD95="",$BD95="0"),OR($AU95="Input",$AU95="Bidirectional"))),"PULL_UP","NORMAL")))</f>
        <v>NORMAL</v>
      </c>
      <c r="AJ95" s="98" t="str">
        <f aca="false">IF($AU95="Input", "TRISTATE", IF($AV95="Z","TRISTATE",IF($AT95=$F95,"TRISTATE","NORMAL")))</f>
        <v>NORMAL</v>
      </c>
      <c r="AK95" s="98" t="str">
        <f aca="false">IF(OR($AT95=$F95,$AU95="Output"),"DISABLE","ENABLE")</f>
        <v>DISABLE</v>
      </c>
      <c r="AL95" s="112" t="str">
        <f aca="false">IF($AT95&lt;&gt;$G95,"N/A",IF($AV95="Drive 1", "1", IF($AV95="Drive 0", "0", "")))</f>
        <v>1</v>
      </c>
      <c r="AM95" s="99" t="b">
        <f aca="false">TRUE()</f>
        <v>1</v>
      </c>
      <c r="AN95" s="99" t="b">
        <f aca="false">TRUE()</f>
        <v>1</v>
      </c>
      <c r="AO95" s="99" t="b">
        <f aca="false">TRUE()</f>
        <v>1</v>
      </c>
      <c r="AP95" s="99" t="b">
        <f aca="false">TRUE()</f>
        <v>1</v>
      </c>
      <c r="AQ95" s="99" t="b">
        <f aca="false">TRUE()</f>
        <v>1</v>
      </c>
      <c r="AR95" s="99" t="b">
        <f aca="false">TRUE()</f>
        <v>1</v>
      </c>
      <c r="AS95" s="100" t="str">
        <f aca="false">IF(AND($AM95:$AR95), "VALID", "INVALID")</f>
        <v>VALID</v>
      </c>
      <c r="AT95" s="101" t="s">
        <v>3303</v>
      </c>
      <c r="AU95" s="102" t="s">
        <v>2744</v>
      </c>
      <c r="AV95" s="103" t="s">
        <v>2785</v>
      </c>
      <c r="AW95" s="104"/>
      <c r="AX95" s="104"/>
      <c r="AY95" s="104"/>
      <c r="AZ95" s="110" t="s">
        <v>434</v>
      </c>
      <c r="BA95" s="103" t="s">
        <v>85</v>
      </c>
      <c r="BB95" s="104"/>
      <c r="BC95" s="103" t="s">
        <v>3306</v>
      </c>
      <c r="BD95" s="103"/>
      <c r="BE95" s="105"/>
      <c r="BF95" s="104"/>
      <c r="BG95" s="320" t="s">
        <v>3307</v>
      </c>
      <c r="BH95" s="322" t="s">
        <v>3</v>
      </c>
      <c r="BI95" s="1" t="s">
        <v>3302</v>
      </c>
      <c r="BJ95" s="1" t="s">
        <v>3308</v>
      </c>
      <c r="BK95" s="109"/>
    </row>
    <row r="96" customFormat="false" ht="12.75" hidden="true" customHeight="true" outlineLevel="0" collapsed="false">
      <c r="A96" s="315"/>
      <c r="B96" s="330"/>
      <c r="C96" s="330"/>
      <c r="D96" s="317" t="s">
        <v>298</v>
      </c>
      <c r="E96" s="317" t="s">
        <v>3309</v>
      </c>
      <c r="F96" s="87" t="s">
        <v>299</v>
      </c>
      <c r="G96" s="88" t="s">
        <v>3310</v>
      </c>
      <c r="H96" s="89"/>
      <c r="I96" s="90"/>
      <c r="J96" s="90"/>
      <c r="K96" s="91"/>
      <c r="L96" s="92" t="s">
        <v>2749</v>
      </c>
      <c r="M96" s="90"/>
      <c r="N96" s="90"/>
      <c r="O96" s="90"/>
      <c r="P96" s="91"/>
      <c r="Q96" s="86" t="s">
        <v>94</v>
      </c>
      <c r="R96" s="86" t="s">
        <v>83</v>
      </c>
      <c r="S96" s="86" t="s">
        <v>104</v>
      </c>
      <c r="T96" s="86" t="s">
        <v>105</v>
      </c>
      <c r="U96" s="86" t="s">
        <v>94</v>
      </c>
      <c r="V96" s="100" t="s">
        <v>3311</v>
      </c>
      <c r="W96" s="95" t="s">
        <v>3233</v>
      </c>
      <c r="X96" s="96"/>
      <c r="Y96" s="96"/>
      <c r="Z96" s="96"/>
      <c r="AA96" s="96" t="s">
        <v>261</v>
      </c>
      <c r="AB96" s="96" t="s">
        <v>261</v>
      </c>
      <c r="AC96" s="95" t="s">
        <v>2741</v>
      </c>
      <c r="AD96" s="95" t="s">
        <v>3077</v>
      </c>
      <c r="AE96" s="95" t="s">
        <v>2743</v>
      </c>
      <c r="AF96" s="95" t="s">
        <v>2760</v>
      </c>
      <c r="AG96" s="95" t="str">
        <f aca="false">IF(OR($AT96="",$AT96=$F96),$U96,IF($AT96=$G96,SUBSTITUTE(SUBSTITUTE($AT96,"GPIO3_","GPIO_"),".0",""),IF($AT96=$H96,$Q96,IF($AT96=$I96,$R96,IF($AT96=$J96,$S96,IF($AT96=$K96,$T96,"INVALID"))))))</f>
        <v>RSVD0</v>
      </c>
      <c r="AH96" s="97"/>
      <c r="AI96" s="98" t="str">
        <f aca="false">IF(AND(OR($AV96="Int PU",$AV96="Int PD"),OR(AND($BC96&lt;&gt;"",$BC96&lt;&gt;"0"),AND($BD96&lt;&gt;"",$BD96&lt;&gt;"0"))),"INVALID",IF(OR($AT96=$F96,$AV96="Int PD"),"PULL_DOWN",IF(OR($AV96="Int PU",AND($AH96="YES",OR($BC96="",$BC96="0"),OR($BD96="",$BD96="0"),OR($AU96="Input",$AU96="Bidirectional"))),"PULL_UP","NORMAL")))</f>
        <v>PULL_DOWN</v>
      </c>
      <c r="AJ96" s="98" t="str">
        <f aca="false">IF($AU96="Input", "TRISTATE", IF($AV96="Z","TRISTATE",IF($AT96=$F96,"TRISTATE","NORMAL")))</f>
        <v>TRISTATE</v>
      </c>
      <c r="AK96" s="98" t="str">
        <f aca="false">IF(OR($AT96=$F96,$AU96="Output"),"DISABLE","ENABLE")</f>
        <v>DISABLE</v>
      </c>
      <c r="AL96" s="112" t="str">
        <f aca="false">IF($AT96&lt;&gt;$G96,"N/A",IF($AV96="Drive 1", "1", IF($AV96="Drive 0", "0", "")))</f>
        <v>N/A</v>
      </c>
      <c r="AM96" s="99" t="b">
        <f aca="false">TRUE()</f>
        <v>1</v>
      </c>
      <c r="AN96" s="99" t="b">
        <f aca="false">TRUE()</f>
        <v>1</v>
      </c>
      <c r="AO96" s="99" t="b">
        <f aca="false">TRUE()</f>
        <v>1</v>
      </c>
      <c r="AP96" s="99" t="b">
        <f aca="false">TRUE()</f>
        <v>1</v>
      </c>
      <c r="AQ96" s="99" t="b">
        <f aca="false">TRUE()</f>
        <v>1</v>
      </c>
      <c r="AR96" s="99" t="b">
        <f aca="false">TRUE()</f>
        <v>1</v>
      </c>
      <c r="AS96" s="100" t="str">
        <f aca="false">IF(AND($AM96:$AR96), "VALID", "INVALID")</f>
        <v>VALID</v>
      </c>
      <c r="AT96" s="101" t="s">
        <v>299</v>
      </c>
      <c r="AU96" s="102" t="s">
        <v>79</v>
      </c>
      <c r="AV96" s="103"/>
      <c r="AW96" s="104"/>
      <c r="AX96" s="104"/>
      <c r="AY96" s="104"/>
      <c r="AZ96" s="110" t="s">
        <v>85</v>
      </c>
      <c r="BA96" s="103" t="s">
        <v>85</v>
      </c>
      <c r="BB96" s="104"/>
      <c r="BC96" s="103"/>
      <c r="BD96" s="103"/>
      <c r="BE96" s="105"/>
      <c r="BF96" s="104"/>
      <c r="BG96" s="320"/>
      <c r="BH96" s="20" t="s">
        <v>7</v>
      </c>
      <c r="BI96" s="1" t="s">
        <v>3309</v>
      </c>
      <c r="BJ96" s="1" t="s">
        <v>3312</v>
      </c>
      <c r="BK96" s="109"/>
    </row>
    <row r="97" customFormat="false" ht="12.75" hidden="false" customHeight="true" outlineLevel="0" collapsed="false">
      <c r="A97" s="323" t="n">
        <v>118</v>
      </c>
      <c r="B97" s="324" t="s">
        <v>3313</v>
      </c>
      <c r="C97" s="324" t="s">
        <v>3314</v>
      </c>
      <c r="D97" s="86" t="s">
        <v>300</v>
      </c>
      <c r="E97" s="86" t="s">
        <v>3315</v>
      </c>
      <c r="F97" s="87" t="s">
        <v>303</v>
      </c>
      <c r="G97" s="88" t="s">
        <v>3316</v>
      </c>
      <c r="H97" s="89"/>
      <c r="I97" s="90" t="s">
        <v>3317</v>
      </c>
      <c r="J97" s="90"/>
      <c r="K97" s="91"/>
      <c r="L97" s="92" t="s">
        <v>2749</v>
      </c>
      <c r="M97" s="90"/>
      <c r="N97" s="90" t="s">
        <v>81</v>
      </c>
      <c r="O97" s="90" t="s">
        <v>81</v>
      </c>
      <c r="P97" s="91"/>
      <c r="Q97" s="86" t="s">
        <v>94</v>
      </c>
      <c r="R97" s="86" t="s">
        <v>301</v>
      </c>
      <c r="S97" s="86" t="s">
        <v>302</v>
      </c>
      <c r="T97" s="86" t="s">
        <v>105</v>
      </c>
      <c r="U97" s="86" t="s">
        <v>94</v>
      </c>
      <c r="V97" s="131" t="s">
        <v>3318</v>
      </c>
      <c r="W97" s="132" t="s">
        <v>3233</v>
      </c>
      <c r="X97" s="96"/>
      <c r="Y97" s="96"/>
      <c r="Z97" s="96"/>
      <c r="AA97" s="96" t="s">
        <v>261</v>
      </c>
      <c r="AB97" s="96" t="s">
        <v>261</v>
      </c>
      <c r="AC97" s="95" t="s">
        <v>2741</v>
      </c>
      <c r="AD97" s="95" t="s">
        <v>3077</v>
      </c>
      <c r="AE97" s="95" t="s">
        <v>2743</v>
      </c>
      <c r="AF97" s="95" t="s">
        <v>2760</v>
      </c>
      <c r="AG97" s="95" t="str">
        <f aca="false">IF(OR($AT97="",$AT97=$F97),$U97,IF($AT97=$G97,SUBSTITUTE(SUBSTITUTE($AT97,"GPIO3_","GPIO_"),".0",""),IF($AT97=$H97,$Q97,IF($AT97=$I97,$R97,IF($AT97=$J97,$S97,IF($AT97=$K97,$T97,"INVALID"))))))</f>
        <v>EXTPERIPH3</v>
      </c>
      <c r="AH97" s="97"/>
      <c r="AI97" s="98" t="str">
        <f aca="false">IF(AND(OR($AV97="Int PU",$AV97="Int PD"),OR(AND($BC97&lt;&gt;"",$BC97&lt;&gt;"0"),AND($BD97&lt;&gt;"",$BD97&lt;&gt;"0"))),"INVALID",IF(OR($AT97=$F97,$AV97="Int PD"),"PULL_DOWN",IF(OR($AV97="Int PU",AND($AH97="YES",OR($BC97="",$BC97="0"),OR($BD97="",$BD97="0"),OR($AU97="Input",$AU97="Bidirectional"))),"PULL_UP","NORMAL")))</f>
        <v>NORMAL</v>
      </c>
      <c r="AJ97" s="98" t="str">
        <f aca="false">IF($AU97="Input", "TRISTATE", IF($AV97="Z","TRISTATE",IF($AT97=$F97,"TRISTATE","NORMAL")))</f>
        <v>NORMAL</v>
      </c>
      <c r="AK97" s="98" t="str">
        <f aca="false">IF(OR($AT97=$F97,$AU97="Output"),"DISABLE","ENABLE")</f>
        <v>DISABLE</v>
      </c>
      <c r="AL97" s="112" t="str">
        <f aca="false">IF($AT97&lt;&gt;$G97,"N/A",IF($AV97="Drive 1", "1", IF($AV97="Drive 0", "0", "")))</f>
        <v>N/A</v>
      </c>
      <c r="AM97" s="99" t="b">
        <f aca="false">TRUE()</f>
        <v>1</v>
      </c>
      <c r="AN97" s="99" t="b">
        <f aca="false">TRUE()</f>
        <v>1</v>
      </c>
      <c r="AO97" s="99" t="b">
        <f aca="false">TRUE()</f>
        <v>1</v>
      </c>
      <c r="AP97" s="99" t="b">
        <f aca="false">TRUE()</f>
        <v>1</v>
      </c>
      <c r="AQ97" s="99" t="b">
        <f aca="false">TRUE()</f>
        <v>1</v>
      </c>
      <c r="AR97" s="99" t="b">
        <f aca="false">TRUE()</f>
        <v>1</v>
      </c>
      <c r="AS97" s="100" t="str">
        <f aca="false">IF(AND($AM97:$AR97), "VALID", "INVALID")</f>
        <v>VALID</v>
      </c>
      <c r="AT97" s="338" t="s">
        <v>3317</v>
      </c>
      <c r="AU97" s="335" t="s">
        <v>2744</v>
      </c>
      <c r="AV97" s="336" t="s">
        <v>2843</v>
      </c>
      <c r="AW97" s="104"/>
      <c r="AX97" s="104"/>
      <c r="AY97" s="104"/>
      <c r="AZ97" s="110" t="s">
        <v>85</v>
      </c>
      <c r="BA97" s="103" t="s">
        <v>85</v>
      </c>
      <c r="BB97" s="104"/>
      <c r="BC97" s="103"/>
      <c r="BD97" s="103"/>
      <c r="BE97" s="105"/>
      <c r="BF97" s="104"/>
      <c r="BG97" s="337" t="s">
        <v>3319</v>
      </c>
      <c r="BH97" s="322" t="s">
        <v>3320</v>
      </c>
      <c r="BI97" s="1" t="s">
        <v>3315</v>
      </c>
      <c r="BJ97" s="1" t="s">
        <v>3321</v>
      </c>
      <c r="BK97" s="109"/>
    </row>
    <row r="98" customFormat="false" ht="12.75" hidden="false" customHeight="true" outlineLevel="0" collapsed="false">
      <c r="A98" s="323" t="n">
        <v>216</v>
      </c>
      <c r="B98" s="324" t="s">
        <v>3322</v>
      </c>
      <c r="C98" s="324" t="s">
        <v>3323</v>
      </c>
      <c r="D98" s="86" t="s">
        <v>304</v>
      </c>
      <c r="E98" s="86" t="s">
        <v>3324</v>
      </c>
      <c r="F98" s="87" t="s">
        <v>306</v>
      </c>
      <c r="G98" s="88" t="s">
        <v>3325</v>
      </c>
      <c r="H98" s="89"/>
      <c r="I98" s="90" t="s">
        <v>3326</v>
      </c>
      <c r="J98" s="90"/>
      <c r="K98" s="91"/>
      <c r="L98" s="92" t="s">
        <v>2749</v>
      </c>
      <c r="M98" s="90"/>
      <c r="N98" s="90" t="s">
        <v>81</v>
      </c>
      <c r="O98" s="90" t="s">
        <v>81</v>
      </c>
      <c r="P98" s="91"/>
      <c r="Q98" s="86" t="s">
        <v>94</v>
      </c>
      <c r="R98" s="86" t="s">
        <v>305</v>
      </c>
      <c r="S98" s="86" t="s">
        <v>302</v>
      </c>
      <c r="T98" s="86" t="s">
        <v>105</v>
      </c>
      <c r="U98" s="86" t="s">
        <v>94</v>
      </c>
      <c r="V98" s="100" t="s">
        <v>3327</v>
      </c>
      <c r="W98" s="95" t="s">
        <v>3233</v>
      </c>
      <c r="X98" s="96"/>
      <c r="Y98" s="96"/>
      <c r="Z98" s="96"/>
      <c r="AA98" s="96" t="s">
        <v>261</v>
      </c>
      <c r="AB98" s="96" t="s">
        <v>261</v>
      </c>
      <c r="AC98" s="95" t="s">
        <v>2741</v>
      </c>
      <c r="AD98" s="95" t="s">
        <v>3077</v>
      </c>
      <c r="AE98" s="95" t="s">
        <v>2743</v>
      </c>
      <c r="AF98" s="95" t="s">
        <v>2760</v>
      </c>
      <c r="AG98" s="95" t="str">
        <f aca="false">IF(OR($AT98="",$AT98=$F98),$U98,IF($AT98=$G98,SUBSTITUTE(SUBSTITUTE($AT98,"GPIO3_","GPIO_"),".0",""),IF($AT98=$H98,$Q98,IF($AT98=$I98,$R98,IF($AT98=$J98,$S98,IF($AT98=$K98,$T98,"INVALID"))))))</f>
        <v>EXTPERIPH4</v>
      </c>
      <c r="AH98" s="97"/>
      <c r="AI98" s="98" t="str">
        <f aca="false">IF(AND(OR($AV98="Int PU",$AV98="Int PD"),OR(AND($BC98&lt;&gt;"",$BC98&lt;&gt;"0"),AND($BD98&lt;&gt;"",$BD98&lt;&gt;"0"))),"INVALID",IF(OR($AT98=$F98,$AV98="Int PD"),"PULL_DOWN",IF(OR($AV98="Int PU",AND($AH98="YES",OR($BC98="",$BC98="0"),OR($BD98="",$BD98="0"),OR($AU98="Input",$AU98="Bidirectional"))),"PULL_UP","NORMAL")))</f>
        <v>NORMAL</v>
      </c>
      <c r="AJ98" s="98" t="str">
        <f aca="false">IF($AU98="Input", "TRISTATE", IF($AV98="Z","TRISTATE",IF($AT98=$F98,"TRISTATE","NORMAL")))</f>
        <v>NORMAL</v>
      </c>
      <c r="AK98" s="98" t="str">
        <f aca="false">IF(OR($AT98=$F98,$AU98="Output"),"DISABLE","ENABLE")</f>
        <v>DISABLE</v>
      </c>
      <c r="AL98" s="112" t="str">
        <f aca="false">IF($AT98&lt;&gt;$G98,"N/A",IF($AV98="Drive 1", "1", IF($AV98="Drive 0", "0", "")))</f>
        <v>N/A</v>
      </c>
      <c r="AM98" s="99" t="b">
        <f aca="false">TRUE()</f>
        <v>1</v>
      </c>
      <c r="AN98" s="99" t="b">
        <f aca="false">TRUE()</f>
        <v>1</v>
      </c>
      <c r="AO98" s="99" t="b">
        <f aca="false">TRUE()</f>
        <v>1</v>
      </c>
      <c r="AP98" s="99" t="b">
        <f aca="false">TRUE()</f>
        <v>1</v>
      </c>
      <c r="AQ98" s="99" t="b">
        <f aca="false">TRUE()</f>
        <v>1</v>
      </c>
      <c r="AR98" s="99" t="b">
        <f aca="false">TRUE()</f>
        <v>1</v>
      </c>
      <c r="AS98" s="100" t="str">
        <f aca="false">IF(AND($AM98:$AR98), "VALID", "INVALID")</f>
        <v>VALID</v>
      </c>
      <c r="AT98" s="338" t="s">
        <v>3326</v>
      </c>
      <c r="AU98" s="335" t="s">
        <v>2744</v>
      </c>
      <c r="AV98" s="336" t="s">
        <v>2843</v>
      </c>
      <c r="AW98" s="104"/>
      <c r="AX98" s="104"/>
      <c r="AY98" s="104"/>
      <c r="AZ98" s="110" t="s">
        <v>85</v>
      </c>
      <c r="BA98" s="103" t="s">
        <v>85</v>
      </c>
      <c r="BB98" s="104"/>
      <c r="BC98" s="103"/>
      <c r="BD98" s="103"/>
      <c r="BE98" s="105"/>
      <c r="BF98" s="104"/>
      <c r="BG98" s="337" t="s">
        <v>3328</v>
      </c>
      <c r="BH98" s="322" t="s">
        <v>3320</v>
      </c>
      <c r="BI98" s="1" t="s">
        <v>3324</v>
      </c>
      <c r="BJ98" s="1" t="s">
        <v>3329</v>
      </c>
      <c r="BK98" s="109"/>
    </row>
    <row r="99" customFormat="false" ht="12.75" hidden="true" customHeight="true" outlineLevel="0" collapsed="false">
      <c r="A99" s="315"/>
      <c r="B99" s="330"/>
      <c r="C99" s="330"/>
      <c r="D99" s="317" t="s">
        <v>307</v>
      </c>
      <c r="E99" s="317" t="s">
        <v>3330</v>
      </c>
      <c r="F99" s="87" t="s">
        <v>308</v>
      </c>
      <c r="G99" s="88" t="s">
        <v>3331</v>
      </c>
      <c r="H99" s="89"/>
      <c r="I99" s="90"/>
      <c r="J99" s="90"/>
      <c r="K99" s="91"/>
      <c r="L99" s="92" t="s">
        <v>2749</v>
      </c>
      <c r="M99" s="90"/>
      <c r="N99" s="90" t="s">
        <v>81</v>
      </c>
      <c r="O99" s="90" t="s">
        <v>81</v>
      </c>
      <c r="P99" s="91"/>
      <c r="Q99" s="86" t="s">
        <v>94</v>
      </c>
      <c r="R99" s="86" t="s">
        <v>283</v>
      </c>
      <c r="S99" s="86" t="s">
        <v>284</v>
      </c>
      <c r="T99" s="86" t="s">
        <v>105</v>
      </c>
      <c r="U99" s="86" t="s">
        <v>94</v>
      </c>
      <c r="V99" s="100" t="s">
        <v>3332</v>
      </c>
      <c r="W99" s="95" t="s">
        <v>3233</v>
      </c>
      <c r="X99" s="96"/>
      <c r="Y99" s="96"/>
      <c r="Z99" s="96"/>
      <c r="AA99" s="96" t="s">
        <v>261</v>
      </c>
      <c r="AB99" s="96" t="s">
        <v>261</v>
      </c>
      <c r="AC99" s="95" t="s">
        <v>2741</v>
      </c>
      <c r="AD99" s="95" t="s">
        <v>3077</v>
      </c>
      <c r="AE99" s="95" t="s">
        <v>2743</v>
      </c>
      <c r="AF99" s="95" t="s">
        <v>2760</v>
      </c>
      <c r="AG99" s="95" t="str">
        <f aca="false">IF(OR($AT99="",$AT99=$F99),$U99,IF($AT99=$G99,SUBSTITUTE(SUBSTITUTE($AT99,"GPIO3_","GPIO_"),".0",""),IF($AT99=$H99,$Q99,IF($AT99=$I99,$R99,IF($AT99=$J99,$S99,IF($AT99=$K99,$T99,"INVALID"))))))</f>
        <v>RSVD0</v>
      </c>
      <c r="AH99" s="97"/>
      <c r="AI99" s="98" t="str">
        <f aca="false">IF(AND(OR($AV99="Int PU",$AV99="Int PD"),OR(AND($BC99&lt;&gt;"",$BC99&lt;&gt;"0"),AND($BD99&lt;&gt;"",$BD99&lt;&gt;"0"))),"INVALID",IF(OR($AT99=$F99,$AV99="Int PD"),"PULL_DOWN",IF(OR($AV99="Int PU",AND($AH99="YES",OR($BC99="",$BC99="0"),OR($BD99="",$BD99="0"),OR($AU99="Input",$AU99="Bidirectional"))),"PULL_UP","NORMAL")))</f>
        <v>PULL_DOWN</v>
      </c>
      <c r="AJ99" s="98" t="str">
        <f aca="false">IF($AU99="Input", "TRISTATE", IF($AV99="Z","TRISTATE",IF($AT99=$F99,"TRISTATE","NORMAL")))</f>
        <v>TRISTATE</v>
      </c>
      <c r="AK99" s="98" t="str">
        <f aca="false">IF(OR($AT99=$F99,$AU99="Output"),"DISABLE","ENABLE")</f>
        <v>DISABLE</v>
      </c>
      <c r="AL99" s="112" t="str">
        <f aca="false">IF($AT99&lt;&gt;$G99,"N/A",IF($AV99="Drive 1", "1", IF($AV99="Drive 0", "0", "")))</f>
        <v>N/A</v>
      </c>
      <c r="AM99" s="99" t="b">
        <f aca="false">TRUE()</f>
        <v>1</v>
      </c>
      <c r="AN99" s="99" t="b">
        <f aca="false">TRUE()</f>
        <v>1</v>
      </c>
      <c r="AO99" s="99" t="b">
        <f aca="false">TRUE()</f>
        <v>1</v>
      </c>
      <c r="AP99" s="99" t="b">
        <f aca="false">TRUE()</f>
        <v>1</v>
      </c>
      <c r="AQ99" s="99" t="b">
        <f aca="false">TRUE()</f>
        <v>1</v>
      </c>
      <c r="AR99" s="99" t="b">
        <f aca="false">TRUE()</f>
        <v>1</v>
      </c>
      <c r="AS99" s="100" t="str">
        <f aca="false">IF(AND($AM99:$AR99), "VALID", "INVALID")</f>
        <v>VALID</v>
      </c>
      <c r="AT99" s="101" t="s">
        <v>308</v>
      </c>
      <c r="AU99" s="102" t="s">
        <v>79</v>
      </c>
      <c r="AV99" s="103"/>
      <c r="AW99" s="104"/>
      <c r="AX99" s="104"/>
      <c r="AY99" s="104"/>
      <c r="AZ99" s="110" t="s">
        <v>85</v>
      </c>
      <c r="BA99" s="103" t="s">
        <v>85</v>
      </c>
      <c r="BB99" s="104"/>
      <c r="BC99" s="103"/>
      <c r="BD99" s="103"/>
      <c r="BE99" s="105"/>
      <c r="BF99" s="104"/>
      <c r="BG99" s="320"/>
      <c r="BH99" s="20" t="s">
        <v>7</v>
      </c>
      <c r="BI99" s="1" t="s">
        <v>3330</v>
      </c>
      <c r="BJ99" s="1" t="s">
        <v>3333</v>
      </c>
      <c r="BK99" s="109"/>
    </row>
    <row r="100" customFormat="false" ht="12.75" hidden="true" customHeight="true" outlineLevel="0" collapsed="false">
      <c r="A100" s="315"/>
      <c r="B100" s="330"/>
      <c r="C100" s="330"/>
      <c r="D100" s="317" t="s">
        <v>309</v>
      </c>
      <c r="E100" s="317" t="s">
        <v>3334</v>
      </c>
      <c r="F100" s="87" t="s">
        <v>312</v>
      </c>
      <c r="G100" s="88" t="s">
        <v>3335</v>
      </c>
      <c r="H100" s="89" t="s">
        <v>3336</v>
      </c>
      <c r="I100" s="90"/>
      <c r="J100" s="90"/>
      <c r="K100" s="91"/>
      <c r="L100" s="92" t="s">
        <v>2749</v>
      </c>
      <c r="M100" s="90" t="s">
        <v>81</v>
      </c>
      <c r="N100" s="90" t="s">
        <v>2729</v>
      </c>
      <c r="O100" s="90" t="s">
        <v>2729</v>
      </c>
      <c r="P100" s="91" t="s">
        <v>81</v>
      </c>
      <c r="Q100" s="86" t="s">
        <v>132</v>
      </c>
      <c r="R100" s="86" t="s">
        <v>283</v>
      </c>
      <c r="S100" s="86" t="s">
        <v>310</v>
      </c>
      <c r="T100" s="86" t="s">
        <v>311</v>
      </c>
      <c r="U100" s="86" t="s">
        <v>132</v>
      </c>
      <c r="V100" s="100" t="s">
        <v>3337</v>
      </c>
      <c r="W100" s="95" t="s">
        <v>3233</v>
      </c>
      <c r="X100" s="96"/>
      <c r="Y100" s="96"/>
      <c r="Z100" s="96"/>
      <c r="AA100" s="96" t="s">
        <v>261</v>
      </c>
      <c r="AB100" s="96" t="s">
        <v>261</v>
      </c>
      <c r="AC100" s="95" t="s">
        <v>2741</v>
      </c>
      <c r="AD100" s="95" t="s">
        <v>3077</v>
      </c>
      <c r="AE100" s="95" t="s">
        <v>2743</v>
      </c>
      <c r="AF100" s="95" t="s">
        <v>2760</v>
      </c>
      <c r="AG100" s="95" t="str">
        <f aca="false">IF(OR($AT100="",$AT100=$F100),$U100,IF($AT100=$G100,SUBSTITUTE(SUBSTITUTE($AT100,"GPIO3_","GPIO_"),".0",""),IF($AT100=$H100,$Q100,IF($AT100=$I100,$R100,IF($AT100=$J100,$S100,IF($AT100=$K100,$T100,"INVALID"))))))</f>
        <v>GP</v>
      </c>
      <c r="AH100" s="97"/>
      <c r="AI100" s="98" t="str">
        <f aca="false">IF(AND(OR($AV100="Int PU",$AV100="Int PD"),OR(AND($BC100&lt;&gt;"",$BC100&lt;&gt;"0"),AND($BD100&lt;&gt;"",$BD100&lt;&gt;"0"))),"INVALID",IF(OR($AT100=$F100,$AV100="Int PD"),"PULL_DOWN",IF(OR($AV100="Int PU",AND($AH100="YES",OR($BC100="",$BC100="0"),OR($BD100="",$BD100="0"),OR($AU100="Input",$AU100="Bidirectional"))),"PULL_UP","NORMAL")))</f>
        <v>PULL_DOWN</v>
      </c>
      <c r="AJ100" s="98" t="str">
        <f aca="false">IF($AU100="Input", "TRISTATE", IF($AV100="Z","TRISTATE",IF($AT100=$F100,"TRISTATE","NORMAL")))</f>
        <v>TRISTATE</v>
      </c>
      <c r="AK100" s="98" t="str">
        <f aca="false">IF(OR($AT100=$F100,$AU100="Output"),"DISABLE","ENABLE")</f>
        <v>DISABLE</v>
      </c>
      <c r="AL100" s="112" t="str">
        <f aca="false">IF($AT100&lt;&gt;$G100,"N/A",IF($AV100="Drive 1", "1", IF($AV100="Drive 0", "0", "")))</f>
        <v>N/A</v>
      </c>
      <c r="AM100" s="99" t="b">
        <f aca="false">TRUE()</f>
        <v>1</v>
      </c>
      <c r="AN100" s="99" t="b">
        <f aca="false">TRUE()</f>
        <v>1</v>
      </c>
      <c r="AO100" s="99" t="b">
        <f aca="false">TRUE()</f>
        <v>1</v>
      </c>
      <c r="AP100" s="99" t="b">
        <f aca="false">TRUE()</f>
        <v>1</v>
      </c>
      <c r="AQ100" s="99" t="b">
        <f aca="false">TRUE()</f>
        <v>1</v>
      </c>
      <c r="AR100" s="99" t="b">
        <f aca="false">TRUE()</f>
        <v>1</v>
      </c>
      <c r="AS100" s="100" t="str">
        <f aca="false">IF(AND($AM100:$AR100), "VALID", "INVALID")</f>
        <v>VALID</v>
      </c>
      <c r="AT100" s="101" t="s">
        <v>312</v>
      </c>
      <c r="AU100" s="102" t="s">
        <v>79</v>
      </c>
      <c r="AV100" s="103"/>
      <c r="AW100" s="104"/>
      <c r="AX100" s="104"/>
      <c r="AY100" s="104"/>
      <c r="AZ100" s="110" t="s">
        <v>85</v>
      </c>
      <c r="BA100" s="103" t="s">
        <v>85</v>
      </c>
      <c r="BB100" s="104"/>
      <c r="BC100" s="103"/>
      <c r="BD100" s="103"/>
      <c r="BE100" s="105"/>
      <c r="BF100" s="104"/>
      <c r="BG100" s="320"/>
      <c r="BH100" s="20" t="s">
        <v>7</v>
      </c>
      <c r="BI100" s="1" t="s">
        <v>3334</v>
      </c>
      <c r="BJ100" s="1" t="s">
        <v>3338</v>
      </c>
      <c r="BK100" s="109"/>
    </row>
    <row r="101" customFormat="false" ht="12.75" hidden="true" customHeight="true" outlineLevel="0" collapsed="false">
      <c r="A101" s="315"/>
      <c r="B101" s="330"/>
      <c r="C101" s="330"/>
      <c r="D101" s="317" t="s">
        <v>313</v>
      </c>
      <c r="E101" s="317" t="s">
        <v>3339</v>
      </c>
      <c r="F101" s="87" t="s">
        <v>314</v>
      </c>
      <c r="G101" s="88" t="s">
        <v>3340</v>
      </c>
      <c r="H101" s="89"/>
      <c r="I101" s="90"/>
      <c r="J101" s="90"/>
      <c r="K101" s="91"/>
      <c r="L101" s="92" t="s">
        <v>2749</v>
      </c>
      <c r="M101" s="90"/>
      <c r="N101" s="90" t="s">
        <v>2749</v>
      </c>
      <c r="O101" s="90" t="s">
        <v>81</v>
      </c>
      <c r="P101" s="91" t="s">
        <v>81</v>
      </c>
      <c r="Q101" s="86" t="s">
        <v>94</v>
      </c>
      <c r="R101" s="86" t="s">
        <v>283</v>
      </c>
      <c r="S101" s="86" t="s">
        <v>310</v>
      </c>
      <c r="T101" s="86" t="s">
        <v>311</v>
      </c>
      <c r="U101" s="86" t="s">
        <v>94</v>
      </c>
      <c r="V101" s="100" t="s">
        <v>3341</v>
      </c>
      <c r="W101" s="95" t="s">
        <v>3233</v>
      </c>
      <c r="X101" s="96"/>
      <c r="Y101" s="96"/>
      <c r="Z101" s="96"/>
      <c r="AA101" s="96" t="s">
        <v>261</v>
      </c>
      <c r="AB101" s="96" t="s">
        <v>261</v>
      </c>
      <c r="AC101" s="95" t="s">
        <v>2741</v>
      </c>
      <c r="AD101" s="95" t="s">
        <v>3077</v>
      </c>
      <c r="AE101" s="95" t="s">
        <v>2743</v>
      </c>
      <c r="AF101" s="95" t="s">
        <v>2760</v>
      </c>
      <c r="AG101" s="95" t="str">
        <f aca="false">IF(OR($AT101="",$AT101=$F101),$U101,IF($AT101=$G101,SUBSTITUTE(SUBSTITUTE($AT101,"GPIO3_","GPIO_"),".0",""),IF($AT101=$H101,$Q101,IF($AT101=$I101,$R101,IF($AT101=$J101,$S101,IF($AT101=$K101,$T101,"INVALID"))))))</f>
        <v>RSVD0</v>
      </c>
      <c r="AH101" s="97"/>
      <c r="AI101" s="98" t="str">
        <f aca="false">IF(AND(OR($AV101="Int PU",$AV101="Int PD"),OR(AND($BC101&lt;&gt;"",$BC101&lt;&gt;"0"),AND($BD101&lt;&gt;"",$BD101&lt;&gt;"0"))),"INVALID",IF(OR($AT101=$F101,$AV101="Int PD"),"PULL_DOWN",IF(OR($AV101="Int PU",AND($AH101="YES",OR($BC101="",$BC101="0"),OR($BD101="",$BD101="0"),OR($AU101="Input",$AU101="Bidirectional"))),"PULL_UP","NORMAL")))</f>
        <v>PULL_DOWN</v>
      </c>
      <c r="AJ101" s="98" t="str">
        <f aca="false">IF($AU101="Input", "TRISTATE", IF($AV101="Z","TRISTATE",IF($AT101=$F101,"TRISTATE","NORMAL")))</f>
        <v>TRISTATE</v>
      </c>
      <c r="AK101" s="98" t="str">
        <f aca="false">IF(OR($AT101=$F101,$AU101="Output"),"DISABLE","ENABLE")</f>
        <v>DISABLE</v>
      </c>
      <c r="AL101" s="112" t="str">
        <f aca="false">IF($AT101&lt;&gt;$G101,"N/A",IF($AV101="Drive 1", "1", IF($AV101="Drive 0", "0", "")))</f>
        <v>N/A</v>
      </c>
      <c r="AM101" s="99" t="b">
        <f aca="false">TRUE()</f>
        <v>1</v>
      </c>
      <c r="AN101" s="99" t="b">
        <f aca="false">TRUE()</f>
        <v>1</v>
      </c>
      <c r="AO101" s="99" t="b">
        <f aca="false">TRUE()</f>
        <v>1</v>
      </c>
      <c r="AP101" s="99" t="b">
        <f aca="false">TRUE()</f>
        <v>1</v>
      </c>
      <c r="AQ101" s="99" t="b">
        <f aca="false">TRUE()</f>
        <v>1</v>
      </c>
      <c r="AR101" s="99" t="b">
        <f aca="false">TRUE()</f>
        <v>1</v>
      </c>
      <c r="AS101" s="100" t="str">
        <f aca="false">IF(AND($AM101:$AR101), "VALID", "INVALID")</f>
        <v>VALID</v>
      </c>
      <c r="AT101" s="101" t="s">
        <v>314</v>
      </c>
      <c r="AU101" s="102" t="s">
        <v>79</v>
      </c>
      <c r="AV101" s="103"/>
      <c r="AW101" s="104"/>
      <c r="AX101" s="104"/>
      <c r="AY101" s="104"/>
      <c r="AZ101" s="110" t="s">
        <v>85</v>
      </c>
      <c r="BA101" s="103" t="s">
        <v>85</v>
      </c>
      <c r="BB101" s="104"/>
      <c r="BC101" s="103"/>
      <c r="BD101" s="103"/>
      <c r="BE101" s="105"/>
      <c r="BF101" s="104"/>
      <c r="BG101" s="320"/>
      <c r="BH101" s="20" t="s">
        <v>7</v>
      </c>
      <c r="BI101" s="1" t="s">
        <v>3339</v>
      </c>
      <c r="BJ101" s="1" t="s">
        <v>3342</v>
      </c>
      <c r="BK101" s="109"/>
    </row>
    <row r="102" customFormat="false" ht="12.75" hidden="false" customHeight="true" outlineLevel="0" collapsed="false">
      <c r="A102" s="323" t="n">
        <v>203</v>
      </c>
      <c r="B102" s="324" t="s">
        <v>3343</v>
      </c>
      <c r="C102" s="324" t="s">
        <v>3343</v>
      </c>
      <c r="D102" s="86" t="s">
        <v>315</v>
      </c>
      <c r="E102" s="86" t="s">
        <v>3344</v>
      </c>
      <c r="F102" s="87" t="s">
        <v>316</v>
      </c>
      <c r="G102" s="88" t="s">
        <v>3345</v>
      </c>
      <c r="H102" s="89" t="s">
        <v>3346</v>
      </c>
      <c r="I102" s="90"/>
      <c r="J102" s="90"/>
      <c r="K102" s="91"/>
      <c r="L102" s="92" t="s">
        <v>2749</v>
      </c>
      <c r="M102" s="90" t="s">
        <v>81</v>
      </c>
      <c r="N102" s="90"/>
      <c r="O102" s="90"/>
      <c r="P102" s="91"/>
      <c r="Q102" s="86" t="s">
        <v>246</v>
      </c>
      <c r="R102" s="86" t="s">
        <v>83</v>
      </c>
      <c r="S102" s="86" t="s">
        <v>104</v>
      </c>
      <c r="T102" s="86" t="s">
        <v>105</v>
      </c>
      <c r="U102" s="86" t="s">
        <v>83</v>
      </c>
      <c r="V102" s="100" t="s">
        <v>3347</v>
      </c>
      <c r="W102" s="95" t="s">
        <v>3233</v>
      </c>
      <c r="X102" s="96"/>
      <c r="Y102" s="96" t="s">
        <v>3348</v>
      </c>
      <c r="Z102" s="96"/>
      <c r="AA102" s="96" t="s">
        <v>261</v>
      </c>
      <c r="AB102" s="96" t="s">
        <v>261</v>
      </c>
      <c r="AC102" s="95" t="s">
        <v>2777</v>
      </c>
      <c r="AD102" s="95" t="s">
        <v>3037</v>
      </c>
      <c r="AE102" s="95" t="s">
        <v>2743</v>
      </c>
      <c r="AF102" s="95" t="s">
        <v>2760</v>
      </c>
      <c r="AG102" s="95" t="str">
        <f aca="false">IF(OR($AT102="",$AT102=$F102),$U102,IF($AT102=$G102,SUBSTITUTE(SUBSTITUTE($AT102,"GPIO3_","GPIO_"),".0",""),IF($AT102=$H102,$Q102,IF($AT102=$I102,$R102,IF($AT102=$J102,$S102,IF($AT102=$K102,$T102,"INVALID"))))))</f>
        <v>UARTA</v>
      </c>
      <c r="AH102" s="97"/>
      <c r="AI102" s="98" t="str">
        <f aca="false">IF(AND(OR($AV102="Int PU",$AV102="Int PD"),OR(AND($BC102&lt;&gt;"",$BC102&lt;&gt;"0"),AND($BD102&lt;&gt;"",$BD102&lt;&gt;"0"))),"INVALID",IF(OR($AT102=$F102,$AV102="Int PD"),"PULL_DOWN",IF(OR($AV102="Int PU",AND($AH102="YES",OR($BC102="",$BC102="0"),OR($BD102="",$BD102="0"),OR($AU102="Input",$AU102="Bidirectional"))),"PULL_UP","NORMAL")))</f>
        <v>NORMAL</v>
      </c>
      <c r="AJ102" s="98" t="str">
        <f aca="false">IF($AU102="Input", "TRISTATE", IF($AV102="Z","TRISTATE",IF($AT102=$F102,"TRISTATE","NORMAL")))</f>
        <v>NORMAL</v>
      </c>
      <c r="AK102" s="98" t="str">
        <f aca="false">IF(OR($AT102=$F102,$AU102="Output"),"DISABLE","ENABLE")</f>
        <v>DISABLE</v>
      </c>
      <c r="AL102" s="112" t="str">
        <f aca="false">IF($AT102&lt;&gt;$G102,"N/A",IF($AV102="Drive 1", "1", IF($AV102="Drive 0", "0", "")))</f>
        <v>N/A</v>
      </c>
      <c r="AM102" s="99" t="b">
        <f aca="false">TRUE()</f>
        <v>1</v>
      </c>
      <c r="AN102" s="99" t="b">
        <f aca="false">TRUE()</f>
        <v>1</v>
      </c>
      <c r="AO102" s="99" t="b">
        <f aca="false">TRUE()</f>
        <v>1</v>
      </c>
      <c r="AP102" s="99" t="b">
        <f aca="false">TRUE()</f>
        <v>1</v>
      </c>
      <c r="AQ102" s="99" t="b">
        <f aca="false">TRUE()</f>
        <v>1</v>
      </c>
      <c r="AR102" s="99" t="b">
        <f aca="false">TRUE()</f>
        <v>1</v>
      </c>
      <c r="AS102" s="100" t="str">
        <f aca="false">IF(AND($AM102:$AR102), "VALID", "INVALID")</f>
        <v>VALID</v>
      </c>
      <c r="AT102" s="101" t="s">
        <v>3346</v>
      </c>
      <c r="AU102" s="102" t="s">
        <v>2744</v>
      </c>
      <c r="AV102" s="103"/>
      <c r="AW102" s="104"/>
      <c r="AX102" s="104"/>
      <c r="AY102" s="104"/>
      <c r="AZ102" s="104"/>
      <c r="BA102" s="103" t="s">
        <v>85</v>
      </c>
      <c r="BB102" s="104"/>
      <c r="BC102" s="103"/>
      <c r="BD102" s="103"/>
      <c r="BE102" s="105"/>
      <c r="BF102" s="104"/>
      <c r="BG102" s="318" t="s">
        <v>3349</v>
      </c>
      <c r="BH102" s="321" t="s">
        <v>3350</v>
      </c>
      <c r="BI102" s="1" t="s">
        <v>3344</v>
      </c>
      <c r="BJ102" s="1" t="s">
        <v>3351</v>
      </c>
      <c r="BK102" s="109"/>
    </row>
    <row r="103" customFormat="false" ht="12.75" hidden="false" customHeight="true" outlineLevel="0" collapsed="false">
      <c r="A103" s="323" t="n">
        <v>205</v>
      </c>
      <c r="B103" s="324" t="s">
        <v>3352</v>
      </c>
      <c r="C103" s="324" t="s">
        <v>3352</v>
      </c>
      <c r="D103" s="86" t="s">
        <v>317</v>
      </c>
      <c r="E103" s="86" t="s">
        <v>3353</v>
      </c>
      <c r="F103" s="87" t="s">
        <v>318</v>
      </c>
      <c r="G103" s="88" t="s">
        <v>3354</v>
      </c>
      <c r="H103" s="89" t="s">
        <v>3355</v>
      </c>
      <c r="I103" s="90"/>
      <c r="J103" s="90"/>
      <c r="K103" s="91"/>
      <c r="L103" s="92" t="s">
        <v>2749</v>
      </c>
      <c r="M103" s="90" t="s">
        <v>2729</v>
      </c>
      <c r="N103" s="90"/>
      <c r="O103" s="90"/>
      <c r="P103" s="91"/>
      <c r="Q103" s="86" t="s">
        <v>246</v>
      </c>
      <c r="R103" s="86" t="s">
        <v>83</v>
      </c>
      <c r="S103" s="86" t="s">
        <v>104</v>
      </c>
      <c r="T103" s="86" t="s">
        <v>105</v>
      </c>
      <c r="U103" s="134" t="s">
        <v>83</v>
      </c>
      <c r="V103" s="86" t="s">
        <v>3356</v>
      </c>
      <c r="W103" s="132" t="s">
        <v>3233</v>
      </c>
      <c r="X103" s="96"/>
      <c r="Y103" s="96"/>
      <c r="Z103" s="96"/>
      <c r="AA103" s="96" t="s">
        <v>261</v>
      </c>
      <c r="AB103" s="96" t="s">
        <v>261</v>
      </c>
      <c r="AC103" s="95" t="s">
        <v>2777</v>
      </c>
      <c r="AD103" s="95" t="s">
        <v>3037</v>
      </c>
      <c r="AE103" s="95" t="s">
        <v>2743</v>
      </c>
      <c r="AF103" s="95" t="s">
        <v>2760</v>
      </c>
      <c r="AG103" s="95" t="str">
        <f aca="false">IF(OR($AT103="",$AT103=$F103),$U103,IF($AT103=$G103,SUBSTITUTE(SUBSTITUTE($AT103,"GPIO3_","GPIO_"),".0",""),IF($AT103=$H103,$Q103,IF($AT103=$I103,$R103,IF($AT103=$J103,$S103,IF($AT103=$K103,$T103,"INVALID"))))))</f>
        <v>UARTA</v>
      </c>
      <c r="AH103" s="97"/>
      <c r="AI103" s="98" t="str">
        <f aca="false">IF(AND(OR($AV103="Int PU",$AV103="Int PD"),OR(AND($BC103&lt;&gt;"",$BC103&lt;&gt;"0"),AND($BD103&lt;&gt;"",$BD103&lt;&gt;"0"))),"INVALID",IF(OR($AT103=$F103,$AV103="Int PD"),"PULL_DOWN",IF(OR($AV103="Int PU",AND($AH103="YES",OR($BC103="",$BC103="0"),OR($BD103="",$BD103="0"),OR($AU103="Input",$AU103="Bidirectional"))),"PULL_UP","NORMAL")))</f>
        <v>PULL_UP</v>
      </c>
      <c r="AJ103" s="98" t="str">
        <f aca="false">IF($AU103="Input", "TRISTATE", IF($AV103="Z","TRISTATE",IF($AT103=$F103,"TRISTATE","NORMAL")))</f>
        <v>TRISTATE</v>
      </c>
      <c r="AK103" s="98" t="str">
        <f aca="false">IF(OR($AT103=$F103,$AU103="Output"),"DISABLE","ENABLE")</f>
        <v>ENABLE</v>
      </c>
      <c r="AL103" s="112" t="str">
        <f aca="false">IF($AT103&lt;&gt;$G103,"N/A",IF($AV103="Drive 1", "1", IF($AV103="Drive 0", "0", "")))</f>
        <v>N/A</v>
      </c>
      <c r="AM103" s="99" t="b">
        <f aca="false">TRUE()</f>
        <v>1</v>
      </c>
      <c r="AN103" s="99" t="b">
        <f aca="false">TRUE()</f>
        <v>1</v>
      </c>
      <c r="AO103" s="99" t="b">
        <f aca="false">TRUE()</f>
        <v>1</v>
      </c>
      <c r="AP103" s="99" t="b">
        <f aca="false">TRUE()</f>
        <v>1</v>
      </c>
      <c r="AQ103" s="99" t="b">
        <f aca="false">TRUE()</f>
        <v>1</v>
      </c>
      <c r="AR103" s="99" t="b">
        <f aca="false">TRUE()</f>
        <v>1</v>
      </c>
      <c r="AS103" s="100" t="str">
        <f aca="false">IF(AND($AM103:$AR103), "VALID", "INVALID")</f>
        <v>VALID</v>
      </c>
      <c r="AT103" s="101" t="s">
        <v>3355</v>
      </c>
      <c r="AU103" s="102" t="s">
        <v>2736</v>
      </c>
      <c r="AV103" s="103" t="s">
        <v>2805</v>
      </c>
      <c r="AW103" s="104"/>
      <c r="AX103" s="104"/>
      <c r="AY103" s="104"/>
      <c r="AZ103" s="104"/>
      <c r="BA103" s="103" t="s">
        <v>85</v>
      </c>
      <c r="BB103" s="104"/>
      <c r="BC103" s="103"/>
      <c r="BD103" s="103"/>
      <c r="BE103" s="105"/>
      <c r="BF103" s="104"/>
      <c r="BG103" s="318" t="s">
        <v>3357</v>
      </c>
      <c r="BH103" s="321"/>
      <c r="BI103" s="1" t="s">
        <v>3353</v>
      </c>
      <c r="BJ103" s="1" t="s">
        <v>3358</v>
      </c>
      <c r="BK103" s="109"/>
    </row>
    <row r="104" customFormat="false" ht="12.75" hidden="false" customHeight="true" outlineLevel="0" collapsed="false">
      <c r="A104" s="323" t="n">
        <v>207</v>
      </c>
      <c r="B104" s="324" t="s">
        <v>3359</v>
      </c>
      <c r="C104" s="324" t="s">
        <v>3359</v>
      </c>
      <c r="D104" s="86" t="s">
        <v>319</v>
      </c>
      <c r="E104" s="86" t="s">
        <v>3360</v>
      </c>
      <c r="F104" s="87" t="s">
        <v>320</v>
      </c>
      <c r="G104" s="88" t="s">
        <v>3361</v>
      </c>
      <c r="H104" s="89" t="s">
        <v>3362</v>
      </c>
      <c r="I104" s="90"/>
      <c r="J104" s="90"/>
      <c r="K104" s="91"/>
      <c r="L104" s="92" t="s">
        <v>2749</v>
      </c>
      <c r="M104" s="90" t="s">
        <v>81</v>
      </c>
      <c r="N104" s="90"/>
      <c r="O104" s="90"/>
      <c r="P104" s="91"/>
      <c r="Q104" s="86" t="s">
        <v>246</v>
      </c>
      <c r="R104" s="86" t="s">
        <v>83</v>
      </c>
      <c r="S104" s="86" t="s">
        <v>104</v>
      </c>
      <c r="T104" s="86" t="s">
        <v>105</v>
      </c>
      <c r="U104" s="86" t="s">
        <v>83</v>
      </c>
      <c r="V104" s="100" t="s">
        <v>3363</v>
      </c>
      <c r="W104" s="95" t="s">
        <v>3233</v>
      </c>
      <c r="X104" s="96"/>
      <c r="Y104" s="96"/>
      <c r="Z104" s="96"/>
      <c r="AA104" s="96" t="s">
        <v>261</v>
      </c>
      <c r="AB104" s="96" t="s">
        <v>261</v>
      </c>
      <c r="AC104" s="95" t="s">
        <v>2777</v>
      </c>
      <c r="AD104" s="95" t="s">
        <v>3037</v>
      </c>
      <c r="AE104" s="95" t="s">
        <v>2743</v>
      </c>
      <c r="AF104" s="95" t="s">
        <v>2760</v>
      </c>
      <c r="AG104" s="95" t="str">
        <f aca="false">IF(OR($AT104="",$AT104=$F104),$U104,IF($AT104=$G104,SUBSTITUTE(SUBSTITUTE($AT104,"GPIO3_","GPIO_"),".0",""),IF($AT104=$H104,$Q104,IF($AT104=$I104,$R104,IF($AT104=$J104,$S104,IF($AT104=$K104,$T104,"INVALID"))))))</f>
        <v>GPIO_PR4</v>
      </c>
      <c r="AH104" s="97"/>
      <c r="AI104" s="98" t="str">
        <f aca="false">IF(AND(OR($AV104="Int PU",$AV104="Int PD"),OR(AND($BC104&lt;&gt;"",$BC104&lt;&gt;"0"),AND($BD104&lt;&gt;"",$BD104&lt;&gt;"0"))),"INVALID",IF(OR($AT104=$F104,$AV104="Int PD"),"PULL_DOWN",IF(OR($AV104="Int PU",AND($AH104="YES",OR($BC104="",$BC104="0"),OR($BD104="",$BD104="0"),OR($AU104="Input",$AU104="Bidirectional"))),"PULL_UP","NORMAL")))</f>
        <v>PULL_DOWN</v>
      </c>
      <c r="AJ104" s="98" t="str">
        <f aca="false">IF($AU104="Input", "TRISTATE", IF($AV104="Z","TRISTATE",IF($AT104=$F104,"TRISTATE","NORMAL")))</f>
        <v>TRISTATE</v>
      </c>
      <c r="AK104" s="98" t="str">
        <f aca="false">IF(OR($AT104=$F104,$AU104="Output"),"DISABLE","ENABLE")</f>
        <v>ENABLE</v>
      </c>
      <c r="AL104" s="112" t="str">
        <f aca="false">IF($AT104&lt;&gt;$G104,"N/A",IF($AV104="Drive 1", "1", IF($AV104="Drive 0", "0", "")))</f>
        <v/>
      </c>
      <c r="AM104" s="99" t="b">
        <f aca="false">TRUE()</f>
        <v>1</v>
      </c>
      <c r="AN104" s="99" t="b">
        <f aca="false">TRUE()</f>
        <v>1</v>
      </c>
      <c r="AO104" s="99" t="b">
        <f aca="false">TRUE()</f>
        <v>1</v>
      </c>
      <c r="AP104" s="99" t="b">
        <f aca="false">TRUE()</f>
        <v>1</v>
      </c>
      <c r="AQ104" s="99" t="b">
        <f aca="false">TRUE()</f>
        <v>1</v>
      </c>
      <c r="AR104" s="99" t="b">
        <f aca="false">TRUE()</f>
        <v>1</v>
      </c>
      <c r="AS104" s="100" t="str">
        <f aca="false">IF(AND($AM104:$AR104), "VALID", "INVALID")</f>
        <v>VALID</v>
      </c>
      <c r="AT104" s="101" t="s">
        <v>3361</v>
      </c>
      <c r="AU104" s="102" t="s">
        <v>2736</v>
      </c>
      <c r="AV104" s="103" t="s">
        <v>3123</v>
      </c>
      <c r="AW104" s="104"/>
      <c r="AX104" s="104"/>
      <c r="AY104" s="104"/>
      <c r="AZ104" s="104"/>
      <c r="BA104" s="103" t="s">
        <v>85</v>
      </c>
      <c r="BB104" s="104"/>
      <c r="BC104" s="103"/>
      <c r="BD104" s="103"/>
      <c r="BE104" s="105"/>
      <c r="BF104" s="104"/>
      <c r="BG104" s="318" t="s">
        <v>3364</v>
      </c>
      <c r="BH104" s="321"/>
      <c r="BI104" s="1" t="s">
        <v>3360</v>
      </c>
      <c r="BJ104" s="1" t="s">
        <v>3365</v>
      </c>
      <c r="BK104" s="109"/>
    </row>
    <row r="105" customFormat="false" ht="12.75" hidden="false" customHeight="true" outlineLevel="0" collapsed="false">
      <c r="A105" s="323" t="n">
        <v>209</v>
      </c>
      <c r="B105" s="324" t="s">
        <v>3366</v>
      </c>
      <c r="C105" s="324" t="s">
        <v>3366</v>
      </c>
      <c r="D105" s="86" t="s">
        <v>321</v>
      </c>
      <c r="E105" s="86" t="s">
        <v>3367</v>
      </c>
      <c r="F105" s="87" t="s">
        <v>322</v>
      </c>
      <c r="G105" s="88" t="s">
        <v>3368</v>
      </c>
      <c r="H105" s="89" t="s">
        <v>3369</v>
      </c>
      <c r="I105" s="90"/>
      <c r="J105" s="90"/>
      <c r="K105" s="91"/>
      <c r="L105" s="92" t="s">
        <v>2749</v>
      </c>
      <c r="M105" s="90" t="s">
        <v>2729</v>
      </c>
      <c r="N105" s="90"/>
      <c r="O105" s="90"/>
      <c r="P105" s="91"/>
      <c r="Q105" s="86" t="s">
        <v>246</v>
      </c>
      <c r="R105" s="86" t="s">
        <v>83</v>
      </c>
      <c r="S105" s="86" t="s">
        <v>104</v>
      </c>
      <c r="T105" s="86" t="s">
        <v>105</v>
      </c>
      <c r="U105" s="86" t="s">
        <v>83</v>
      </c>
      <c r="V105" s="100" t="s">
        <v>3370</v>
      </c>
      <c r="W105" s="95" t="s">
        <v>3233</v>
      </c>
      <c r="X105" s="96"/>
      <c r="Y105" s="96"/>
      <c r="Z105" s="96"/>
      <c r="AA105" s="96" t="s">
        <v>261</v>
      </c>
      <c r="AB105" s="96" t="s">
        <v>261</v>
      </c>
      <c r="AC105" s="95" t="s">
        <v>2777</v>
      </c>
      <c r="AD105" s="95" t="s">
        <v>3037</v>
      </c>
      <c r="AE105" s="95" t="s">
        <v>2743</v>
      </c>
      <c r="AF105" s="95" t="s">
        <v>2760</v>
      </c>
      <c r="AG105" s="95" t="str">
        <f aca="false">IF(OR($AT105="",$AT105=$F105),$U105,IF($AT105=$G105,SUBSTITUTE(SUBSTITUTE($AT105,"GPIO3_","GPIO_"),".0",""),IF($AT105=$H105,$Q105,IF($AT105=$I105,$R105,IF($AT105=$J105,$S105,IF($AT105=$K105,$T105,"INVALID"))))))</f>
        <v>GPIO_PR5</v>
      </c>
      <c r="AH105" s="97"/>
      <c r="AI105" s="98" t="str">
        <f aca="false">IF(AND(OR($AV105="Int PU",$AV105="Int PD"),OR(AND($BC105&lt;&gt;"",$BC105&lt;&gt;"0"),AND($BD105&lt;&gt;"",$BD105&lt;&gt;"0"))),"INVALID",IF(OR($AT105=$F105,$AV105="Int PD"),"PULL_DOWN",IF(OR($AV105="Int PU",AND($AH105="YES",OR($BC105="",$BC105="0"),OR($BD105="",$BD105="0"),OR($AU105="Input",$AU105="Bidirectional"))),"PULL_UP","NORMAL")))</f>
        <v>PULL_DOWN</v>
      </c>
      <c r="AJ105" s="98" t="str">
        <f aca="false">IF($AU105="Input", "TRISTATE", IF($AV105="Z","TRISTATE",IF($AT105=$F105,"TRISTATE","NORMAL")))</f>
        <v>TRISTATE</v>
      </c>
      <c r="AK105" s="98" t="str">
        <f aca="false">IF(OR($AT105=$F105,$AU105="Output"),"DISABLE","ENABLE")</f>
        <v>ENABLE</v>
      </c>
      <c r="AL105" s="112" t="str">
        <f aca="false">IF($AT105&lt;&gt;$G105,"N/A",IF($AV105="Drive 1", "1", IF($AV105="Drive 0", "0", "")))</f>
        <v/>
      </c>
      <c r="AM105" s="99" t="b">
        <f aca="false">TRUE()</f>
        <v>1</v>
      </c>
      <c r="AN105" s="99" t="b">
        <f aca="false">TRUE()</f>
        <v>1</v>
      </c>
      <c r="AO105" s="99" t="b">
        <f aca="false">TRUE()</f>
        <v>1</v>
      </c>
      <c r="AP105" s="99" t="b">
        <f aca="false">TRUE()</f>
        <v>1</v>
      </c>
      <c r="AQ105" s="99" t="b">
        <f aca="false">TRUE()</f>
        <v>1</v>
      </c>
      <c r="AR105" s="99" t="b">
        <f aca="false">TRUE()</f>
        <v>1</v>
      </c>
      <c r="AS105" s="100" t="str">
        <f aca="false">IF(AND($AM105:$AR105), "VALID", "INVALID")</f>
        <v>VALID</v>
      </c>
      <c r="AT105" s="101" t="s">
        <v>3368</v>
      </c>
      <c r="AU105" s="102" t="s">
        <v>2736</v>
      </c>
      <c r="AV105" s="103" t="s">
        <v>3123</v>
      </c>
      <c r="AW105" s="104"/>
      <c r="AX105" s="104"/>
      <c r="AY105" s="104"/>
      <c r="AZ105" s="104"/>
      <c r="BA105" s="103" t="s">
        <v>85</v>
      </c>
      <c r="BB105" s="104"/>
      <c r="BC105" s="103"/>
      <c r="BD105" s="103"/>
      <c r="BE105" s="105"/>
      <c r="BF105" s="104"/>
      <c r="BG105" s="318" t="s">
        <v>3371</v>
      </c>
      <c r="BH105" s="321"/>
      <c r="BI105" s="1" t="s">
        <v>3367</v>
      </c>
      <c r="BJ105" s="1" t="s">
        <v>3372</v>
      </c>
      <c r="BK105" s="109"/>
    </row>
    <row r="106" s="85" customFormat="true" ht="18" hidden="false" customHeight="true" outlineLevel="0" collapsed="false">
      <c r="A106" s="315"/>
      <c r="B106" s="316"/>
      <c r="C106" s="316"/>
      <c r="D106" s="117" t="s">
        <v>323</v>
      </c>
      <c r="E106" s="116" t="s">
        <v>324</v>
      </c>
      <c r="F106" s="74"/>
      <c r="G106" s="76"/>
      <c r="H106" s="76"/>
      <c r="I106" s="76"/>
      <c r="J106" s="76"/>
      <c r="K106" s="76"/>
      <c r="L106" s="74"/>
      <c r="M106" s="74"/>
      <c r="N106" s="74"/>
      <c r="O106" s="74"/>
      <c r="P106" s="74"/>
      <c r="Q106" s="74"/>
      <c r="R106" s="74"/>
      <c r="S106" s="74"/>
      <c r="T106" s="74"/>
      <c r="U106" s="74"/>
      <c r="V106" s="135"/>
      <c r="W106" s="74"/>
      <c r="X106" s="77"/>
      <c r="Y106" s="77"/>
      <c r="Z106" s="77"/>
      <c r="AA106" s="77"/>
      <c r="AB106" s="77"/>
      <c r="AC106" s="78"/>
      <c r="AD106" s="78"/>
      <c r="AE106" s="78"/>
      <c r="AF106" s="78"/>
      <c r="AG106" s="78"/>
      <c r="AH106" s="78"/>
      <c r="AI106" s="78"/>
      <c r="AJ106" s="78"/>
      <c r="AK106" s="78"/>
      <c r="AL106" s="78"/>
      <c r="AM106" s="78"/>
      <c r="AN106" s="78"/>
      <c r="AO106" s="78"/>
      <c r="AP106" s="78"/>
      <c r="AQ106" s="78"/>
      <c r="AR106" s="78"/>
      <c r="AS106" s="78"/>
      <c r="AT106" s="79"/>
      <c r="AU106" s="79"/>
      <c r="AV106" s="80"/>
      <c r="AW106" s="80"/>
      <c r="AX106" s="80"/>
      <c r="AY106" s="80"/>
      <c r="AZ106" s="80"/>
      <c r="BA106" s="80"/>
      <c r="BB106" s="80"/>
      <c r="BC106" s="80"/>
      <c r="BD106" s="80"/>
      <c r="BE106" s="80"/>
      <c r="BF106" s="81" t="s">
        <v>76</v>
      </c>
      <c r="BG106" s="79"/>
      <c r="BH106" s="83" t="s">
        <v>323</v>
      </c>
      <c r="BI106" s="314" t="s">
        <v>324</v>
      </c>
      <c r="BJ106" s="314"/>
      <c r="BK106" s="84"/>
    </row>
    <row r="107" customFormat="false" ht="12.75" hidden="false" customHeight="true" outlineLevel="0" collapsed="false">
      <c r="A107" s="323" t="n">
        <v>100</v>
      </c>
      <c r="B107" s="324" t="s">
        <v>3373</v>
      </c>
      <c r="C107" s="324" t="s">
        <v>3373</v>
      </c>
      <c r="D107" s="86" t="s">
        <v>325</v>
      </c>
      <c r="E107" s="86" t="s">
        <v>3374</v>
      </c>
      <c r="F107" s="87" t="s">
        <v>326</v>
      </c>
      <c r="G107" s="88"/>
      <c r="H107" s="89" t="s">
        <v>325</v>
      </c>
      <c r="I107" s="90" t="s">
        <v>3375</v>
      </c>
      <c r="J107" s="90"/>
      <c r="K107" s="91"/>
      <c r="L107" s="92"/>
      <c r="M107" s="90" t="s">
        <v>2749</v>
      </c>
      <c r="N107" s="90" t="s">
        <v>2749</v>
      </c>
      <c r="O107" s="90" t="s">
        <v>81</v>
      </c>
      <c r="P107" s="91"/>
      <c r="Q107" s="93"/>
      <c r="R107" s="93"/>
      <c r="S107" s="93"/>
      <c r="T107" s="93"/>
      <c r="U107" s="93"/>
      <c r="V107" s="136" t="s">
        <v>3376</v>
      </c>
      <c r="W107" s="137" t="s">
        <v>3377</v>
      </c>
      <c r="X107" s="96"/>
      <c r="Y107" s="96"/>
      <c r="Z107" s="96"/>
      <c r="AA107" s="96"/>
      <c r="AB107" s="96"/>
      <c r="AC107" s="95" t="s">
        <v>3378</v>
      </c>
      <c r="AD107" s="95" t="s">
        <v>3379</v>
      </c>
      <c r="AE107" s="95" t="s">
        <v>2734</v>
      </c>
      <c r="AF107" s="95" t="s">
        <v>2735</v>
      </c>
      <c r="AG107" s="97"/>
      <c r="AH107" s="97"/>
      <c r="AI107" s="98" t="str">
        <f aca="false">IF(AND(OR($AV107="Int PU",$AV107="Int PD"),OR(AND($BC107&lt;&gt;"",$BC107&lt;&gt;"0"),AND($BD107&lt;&gt;"",$BD107&lt;&gt;"0"))),"INVALID",IF(OR($AT107=$F107,$AV107="Int PD"),"PULL_DOWN",IF(OR($AV107="Int PU",AND($AH107="YES",OR($BC107="",$BC107="0"),OR($BD107="",$BD107="0"),OR($AU107="Input",$AU107="Bidirectional"))),"PULL_UP","NORMAL")))</f>
        <v>NORMAL</v>
      </c>
      <c r="AJ107" s="98" t="str">
        <f aca="false">IF($AU107="Input", "TRISTATE", IF($AV107="Z","TRISTATE",IF($AT107=$F107,"TRISTATE","NORMAL")))</f>
        <v>NORMAL</v>
      </c>
      <c r="AK107" s="98" t="str">
        <f aca="false">IF(OR($AT107=$F107,$AU107="Output"),"DISABLE","ENABLE")</f>
        <v>ENABLE</v>
      </c>
      <c r="AL107" s="165"/>
      <c r="AM107" s="99" t="b">
        <f aca="false">TRUE()</f>
        <v>1</v>
      </c>
      <c r="AN107" s="99" t="b">
        <f aca="false">TRUE()</f>
        <v>1</v>
      </c>
      <c r="AO107" s="99" t="b">
        <f aca="false">TRUE()</f>
        <v>1</v>
      </c>
      <c r="AP107" s="99" t="b">
        <f aca="false">TRUE()</f>
        <v>1</v>
      </c>
      <c r="AQ107" s="99" t="b">
        <f aca="false">TRUE()</f>
        <v>1</v>
      </c>
      <c r="AR107" s="99" t="b">
        <f aca="false">TRUE()</f>
        <v>1</v>
      </c>
      <c r="AS107" s="100" t="str">
        <f aca="false">IF(AND($AM107:$AR107), "VALID", "INVALID")</f>
        <v>VALID</v>
      </c>
      <c r="AT107" s="101" t="s">
        <v>325</v>
      </c>
      <c r="AU107" s="102" t="s">
        <v>2833</v>
      </c>
      <c r="AV107" s="103"/>
      <c r="AW107" s="104"/>
      <c r="AX107" s="104"/>
      <c r="AY107" s="104"/>
      <c r="AZ107" s="104"/>
      <c r="BA107" s="103" t="s">
        <v>85</v>
      </c>
      <c r="BB107" s="104"/>
      <c r="BC107" s="103"/>
      <c r="BD107" s="103"/>
      <c r="BE107" s="105"/>
      <c r="BF107" s="104"/>
      <c r="BG107" s="320" t="s">
        <v>3380</v>
      </c>
      <c r="BH107" s="339" t="s">
        <v>3381</v>
      </c>
      <c r="BI107" s="1" t="s">
        <v>3374</v>
      </c>
      <c r="BJ107" s="1" t="s">
        <v>3382</v>
      </c>
      <c r="BK107" s="109"/>
    </row>
    <row r="108" customFormat="false" ht="12.75" hidden="false" customHeight="true" outlineLevel="0" collapsed="false">
      <c r="A108" s="323" t="n">
        <v>98</v>
      </c>
      <c r="B108" s="324" t="s">
        <v>3383</v>
      </c>
      <c r="C108" s="324" t="s">
        <v>3383</v>
      </c>
      <c r="D108" s="86" t="s">
        <v>327</v>
      </c>
      <c r="E108" s="86" t="s">
        <v>3384</v>
      </c>
      <c r="F108" s="87" t="s">
        <v>328</v>
      </c>
      <c r="G108" s="88"/>
      <c r="H108" s="89" t="s">
        <v>327</v>
      </c>
      <c r="I108" s="90" t="s">
        <v>3385</v>
      </c>
      <c r="J108" s="90"/>
      <c r="K108" s="91"/>
      <c r="L108" s="92"/>
      <c r="M108" s="90" t="s">
        <v>2749</v>
      </c>
      <c r="N108" s="90" t="s">
        <v>2749</v>
      </c>
      <c r="O108" s="90" t="s">
        <v>2729</v>
      </c>
      <c r="P108" s="91"/>
      <c r="Q108" s="93"/>
      <c r="R108" s="93"/>
      <c r="S108" s="93"/>
      <c r="T108" s="93"/>
      <c r="U108" s="93"/>
      <c r="V108" s="100" t="s">
        <v>3386</v>
      </c>
      <c r="W108" s="95" t="s">
        <v>3377</v>
      </c>
      <c r="X108" s="96"/>
      <c r="Y108" s="96"/>
      <c r="Z108" s="96"/>
      <c r="AA108" s="96"/>
      <c r="AB108" s="96"/>
      <c r="AC108" s="95" t="s">
        <v>3378</v>
      </c>
      <c r="AD108" s="95" t="s">
        <v>3379</v>
      </c>
      <c r="AE108" s="95" t="s">
        <v>2734</v>
      </c>
      <c r="AF108" s="95" t="s">
        <v>2735</v>
      </c>
      <c r="AG108" s="97"/>
      <c r="AH108" s="97"/>
      <c r="AI108" s="98" t="str">
        <f aca="false">IF(AND(OR($AV108="Int PU",$AV108="Int PD"),OR(AND($BC108&lt;&gt;"",$BC108&lt;&gt;"0"),AND($BD108&lt;&gt;"",$BD108&lt;&gt;"0"))),"INVALID",IF(OR($AT108=$F108,$AV108="Int PD"),"PULL_DOWN",IF(OR($AV108="Int PU",AND($AH108="YES",OR($BC108="",$BC108="0"),OR($BD108="",$BD108="0"),OR($AU108="Input",$AU108="Bidirectional"))),"PULL_UP","NORMAL")))</f>
        <v>NORMAL</v>
      </c>
      <c r="AJ108" s="98" t="str">
        <f aca="false">IF($AU108="Input", "TRISTATE", IF($AV108="Z","TRISTATE",IF($AT108=$F108,"TRISTATE","NORMAL")))</f>
        <v>NORMAL</v>
      </c>
      <c r="AK108" s="98" t="str">
        <f aca="false">IF(OR($AT108=$F108,$AU108="Output"),"DISABLE","ENABLE")</f>
        <v>ENABLE</v>
      </c>
      <c r="AL108" s="165"/>
      <c r="AM108" s="99" t="b">
        <f aca="false">TRUE()</f>
        <v>1</v>
      </c>
      <c r="AN108" s="99" t="b">
        <f aca="false">TRUE()</f>
        <v>1</v>
      </c>
      <c r="AO108" s="99" t="b">
        <f aca="false">TRUE()</f>
        <v>1</v>
      </c>
      <c r="AP108" s="99" t="b">
        <f aca="false">TRUE()</f>
        <v>1</v>
      </c>
      <c r="AQ108" s="99" t="b">
        <f aca="false">TRUE()</f>
        <v>1</v>
      </c>
      <c r="AR108" s="99" t="b">
        <f aca="false">TRUE()</f>
        <v>1</v>
      </c>
      <c r="AS108" s="100" t="str">
        <f aca="false">IF(AND($AM108:$AR108), "VALID", "INVALID")</f>
        <v>VALID</v>
      </c>
      <c r="AT108" s="101" t="s">
        <v>327</v>
      </c>
      <c r="AU108" s="102" t="s">
        <v>2833</v>
      </c>
      <c r="AV108" s="103"/>
      <c r="AW108" s="104"/>
      <c r="AX108" s="104"/>
      <c r="AY108" s="104"/>
      <c r="AZ108" s="104"/>
      <c r="BA108" s="103" t="s">
        <v>85</v>
      </c>
      <c r="BB108" s="104"/>
      <c r="BC108" s="103"/>
      <c r="BD108" s="103"/>
      <c r="BE108" s="105"/>
      <c r="BF108" s="104"/>
      <c r="BG108" s="320" t="s">
        <v>3380</v>
      </c>
      <c r="BH108" s="339"/>
      <c r="BI108" s="1" t="s">
        <v>3384</v>
      </c>
      <c r="BJ108" s="1" t="s">
        <v>3387</v>
      </c>
      <c r="BK108" s="109"/>
    </row>
    <row r="109" s="85" customFormat="true" ht="18" hidden="false" customHeight="true" outlineLevel="0" collapsed="false">
      <c r="A109" s="315"/>
      <c r="B109" s="316"/>
      <c r="C109" s="316"/>
      <c r="D109" s="115" t="s">
        <v>329</v>
      </c>
      <c r="E109" s="116" t="s">
        <v>324</v>
      </c>
      <c r="F109" s="74"/>
      <c r="G109" s="76"/>
      <c r="H109" s="76"/>
      <c r="I109" s="76"/>
      <c r="J109" s="76"/>
      <c r="K109" s="76"/>
      <c r="L109" s="74"/>
      <c r="M109" s="74"/>
      <c r="N109" s="74"/>
      <c r="O109" s="74"/>
      <c r="P109" s="74"/>
      <c r="Q109" s="74"/>
      <c r="R109" s="74"/>
      <c r="S109" s="74"/>
      <c r="T109" s="74"/>
      <c r="U109" s="74"/>
      <c r="V109" s="74"/>
      <c r="W109" s="74"/>
      <c r="X109" s="77"/>
      <c r="Y109" s="77"/>
      <c r="Z109" s="77"/>
      <c r="AA109" s="77"/>
      <c r="AB109" s="77"/>
      <c r="AC109" s="78"/>
      <c r="AD109" s="78"/>
      <c r="AE109" s="78"/>
      <c r="AF109" s="78"/>
      <c r="AG109" s="78"/>
      <c r="AH109" s="78"/>
      <c r="AI109" s="78"/>
      <c r="AJ109" s="78"/>
      <c r="AK109" s="78"/>
      <c r="AL109" s="78"/>
      <c r="AM109" s="78"/>
      <c r="AN109" s="78"/>
      <c r="AO109" s="78"/>
      <c r="AP109" s="78"/>
      <c r="AQ109" s="78"/>
      <c r="AR109" s="78"/>
      <c r="AS109" s="78"/>
      <c r="AT109" s="79"/>
      <c r="AU109" s="79"/>
      <c r="AV109" s="80"/>
      <c r="AW109" s="80"/>
      <c r="AX109" s="80"/>
      <c r="AY109" s="80"/>
      <c r="AZ109" s="80"/>
      <c r="BA109" s="80"/>
      <c r="BB109" s="80"/>
      <c r="BC109" s="80"/>
      <c r="BD109" s="80"/>
      <c r="BE109" s="80"/>
      <c r="BF109" s="81" t="s">
        <v>76</v>
      </c>
      <c r="BG109" s="79"/>
      <c r="BH109" s="83" t="s">
        <v>329</v>
      </c>
      <c r="BI109" s="314" t="s">
        <v>324</v>
      </c>
      <c r="BJ109" s="314"/>
      <c r="BK109" s="84"/>
    </row>
    <row r="110" customFormat="false" ht="12.75" hidden="false" customHeight="true" outlineLevel="0" collapsed="false">
      <c r="A110" s="323" t="n">
        <v>96</v>
      </c>
      <c r="B110" s="324" t="s">
        <v>3388</v>
      </c>
      <c r="C110" s="324" t="s">
        <v>3388</v>
      </c>
      <c r="D110" s="86" t="s">
        <v>330</v>
      </c>
      <c r="E110" s="86" t="s">
        <v>3389</v>
      </c>
      <c r="F110" s="87" t="s">
        <v>332</v>
      </c>
      <c r="G110" s="88" t="s">
        <v>3390</v>
      </c>
      <c r="H110" s="89" t="s">
        <v>330</v>
      </c>
      <c r="I110" s="90"/>
      <c r="J110" s="90"/>
      <c r="K110" s="91"/>
      <c r="L110" s="92" t="s">
        <v>2749</v>
      </c>
      <c r="M110" s="90" t="s">
        <v>2729</v>
      </c>
      <c r="N110" s="90"/>
      <c r="O110" s="90"/>
      <c r="P110" s="91"/>
      <c r="Q110" s="86" t="s">
        <v>331</v>
      </c>
      <c r="R110" s="86" t="s">
        <v>83</v>
      </c>
      <c r="S110" s="86" t="s">
        <v>104</v>
      </c>
      <c r="T110" s="86" t="s">
        <v>105</v>
      </c>
      <c r="U110" s="86" t="s">
        <v>83</v>
      </c>
      <c r="V110" s="94" t="s">
        <v>3391</v>
      </c>
      <c r="W110" s="95" t="s">
        <v>3392</v>
      </c>
      <c r="X110" s="96" t="s">
        <v>3393</v>
      </c>
      <c r="Y110" s="96"/>
      <c r="Z110" s="96"/>
      <c r="AA110" s="96" t="s">
        <v>329</v>
      </c>
      <c r="AB110" s="96" t="s">
        <v>329</v>
      </c>
      <c r="AC110" s="95" t="s">
        <v>2741</v>
      </c>
      <c r="AD110" s="95" t="s">
        <v>3394</v>
      </c>
      <c r="AE110" s="95" t="s">
        <v>2743</v>
      </c>
      <c r="AF110" s="95" t="s">
        <v>2735</v>
      </c>
      <c r="AG110" s="95" t="str">
        <f aca="false">IF(OR($AT110="",$AT110=$F110),$U110,IF($AT110=$G110,SUBSTITUTE(SUBSTITUTE($AT110,"GPIO3_","GPIO_"),".0",""),IF($AT110=$H110,$Q110,IF($AT110=$I110,$R110,IF($AT110=$J110,$S110,IF($AT110=$K110,$T110,"INVALID"))))))</f>
        <v>DP</v>
      </c>
      <c r="AH110" s="97"/>
      <c r="AI110" s="98" t="str">
        <f aca="false">IF(AND(OR($AV110="Int PU",$AV110="Int PD"),OR(AND($BC110&lt;&gt;"",$BC110&lt;&gt;"0"),AND($BD110&lt;&gt;"",$BD110&lt;&gt;"0"))),"INVALID",IF(OR($AT110=$F110,$AV110="Int PD"),"PULL_DOWN",IF(OR($AV110="Int PU",AND($AH110="YES",OR($BC110="",$BC110="0"),OR($BD110="",$BD110="0"),OR($AU110="Input",$AU110="Bidirectional"))),"PULL_UP","NORMAL")))</f>
        <v>NORMAL</v>
      </c>
      <c r="AJ110" s="98" t="str">
        <f aca="false">IF($AU110="Input", "TRISTATE", IF($AV110="Z","TRISTATE",IF($AT110=$F110,"TRISTATE","NORMAL")))</f>
        <v>TRISTATE</v>
      </c>
      <c r="AK110" s="98" t="str">
        <f aca="false">IF(OR($AT110=$F110,$AU110="Output"),"DISABLE","ENABLE")</f>
        <v>ENABLE</v>
      </c>
      <c r="AL110" s="112" t="str">
        <f aca="false">IF($AT110&lt;&gt;$G110,"N/A",IF($AV110="Drive 1", "1", IF($AV110="Drive 0", "0", "")))</f>
        <v>N/A</v>
      </c>
      <c r="AM110" s="99" t="b">
        <f aca="false">TRUE()</f>
        <v>1</v>
      </c>
      <c r="AN110" s="99" t="b">
        <f aca="false">TRUE()</f>
        <v>1</v>
      </c>
      <c r="AO110" s="99" t="b">
        <f aca="false">TRUE()</f>
        <v>1</v>
      </c>
      <c r="AP110" s="99" t="b">
        <f aca="false">TRUE()</f>
        <v>1</v>
      </c>
      <c r="AQ110" s="99" t="b">
        <f aca="false">TRUE()</f>
        <v>1</v>
      </c>
      <c r="AR110" s="99" t="b">
        <f aca="false">TRUE()</f>
        <v>1</v>
      </c>
      <c r="AS110" s="100" t="str">
        <f aca="false">IF(AND($AM110:$AR110), "VALID", "INVALID")</f>
        <v>VALID</v>
      </c>
      <c r="AT110" s="101" t="s">
        <v>330</v>
      </c>
      <c r="AU110" s="102" t="s">
        <v>2736</v>
      </c>
      <c r="AV110" s="103" t="s">
        <v>2879</v>
      </c>
      <c r="AW110" s="103" t="s">
        <v>89</v>
      </c>
      <c r="AX110" s="104"/>
      <c r="AY110" s="104"/>
      <c r="AZ110" s="110" t="s">
        <v>85</v>
      </c>
      <c r="BA110" s="103" t="s">
        <v>85</v>
      </c>
      <c r="BB110" s="104"/>
      <c r="BC110" s="103"/>
      <c r="BD110" s="103"/>
      <c r="BE110" s="105"/>
      <c r="BF110" s="104"/>
      <c r="BG110" s="318" t="s">
        <v>3395</v>
      </c>
      <c r="BH110" s="321" t="s">
        <v>3396</v>
      </c>
      <c r="BI110" s="1" t="s">
        <v>3389</v>
      </c>
      <c r="BJ110" s="1" t="s">
        <v>3397</v>
      </c>
      <c r="BK110" s="109"/>
    </row>
    <row r="111" customFormat="false" ht="12.75" hidden="true" customHeight="true" outlineLevel="0" collapsed="false">
      <c r="A111" s="315"/>
      <c r="B111" s="330"/>
      <c r="C111" s="330"/>
      <c r="D111" s="317" t="s">
        <v>333</v>
      </c>
      <c r="E111" s="317" t="s">
        <v>3398</v>
      </c>
      <c r="F111" s="87" t="s">
        <v>335</v>
      </c>
      <c r="G111" s="88" t="s">
        <v>3399</v>
      </c>
      <c r="H111" s="89" t="s">
        <v>3400</v>
      </c>
      <c r="I111" s="90"/>
      <c r="J111" s="90"/>
      <c r="K111" s="91"/>
      <c r="L111" s="92" t="s">
        <v>2749</v>
      </c>
      <c r="M111" s="90" t="s">
        <v>2749</v>
      </c>
      <c r="N111" s="90"/>
      <c r="O111" s="90"/>
      <c r="P111" s="91"/>
      <c r="Q111" s="86" t="s">
        <v>334</v>
      </c>
      <c r="R111" s="86" t="s">
        <v>83</v>
      </c>
      <c r="S111" s="86" t="s">
        <v>104</v>
      </c>
      <c r="T111" s="86" t="s">
        <v>105</v>
      </c>
      <c r="U111" s="86" t="s">
        <v>83</v>
      </c>
      <c r="V111" s="100" t="s">
        <v>3401</v>
      </c>
      <c r="W111" s="95" t="s">
        <v>3392</v>
      </c>
      <c r="X111" s="96"/>
      <c r="Y111" s="96"/>
      <c r="Z111" s="96"/>
      <c r="AA111" s="96" t="s">
        <v>329</v>
      </c>
      <c r="AB111" s="96" t="s">
        <v>329</v>
      </c>
      <c r="AC111" s="95" t="s">
        <v>2741</v>
      </c>
      <c r="AD111" s="95" t="s">
        <v>3394</v>
      </c>
      <c r="AE111" s="95" t="s">
        <v>2743</v>
      </c>
      <c r="AF111" s="95" t="s">
        <v>2735</v>
      </c>
      <c r="AG111" s="95" t="str">
        <f aca="false">IF(OR($AT111="",$AT111=$F111),$U111,IF($AT111=$G111,SUBSTITUTE(SUBSTITUTE($AT111,"GPIO3_","GPIO_"),".0",""),IF($AT111=$H111,$Q111,IF($AT111=$I111,$R111,IF($AT111=$J111,$S111,IF($AT111=$K111,$T111,"INVALID"))))))</f>
        <v>RSVD1</v>
      </c>
      <c r="AH111" s="97"/>
      <c r="AI111" s="98" t="str">
        <f aca="false">IF(AND(OR($AV111="Int PU",$AV111="Int PD"),OR(AND($BC111&lt;&gt;"",$BC111&lt;&gt;"0"),AND($BD111&lt;&gt;"",$BD111&lt;&gt;"0"))),"INVALID",IF(OR($AT111=$F111,$AV111="Int PD"),"PULL_DOWN",IF(OR($AV111="Int PU",AND($AH111="YES",OR($BC111="",$BC111="0"),OR($BD111="",$BD111="0"),OR($AU111="Input",$AU111="Bidirectional"))),"PULL_UP","NORMAL")))</f>
        <v>PULL_DOWN</v>
      </c>
      <c r="AJ111" s="98" t="str">
        <f aca="false">IF($AU111="Input", "TRISTATE", IF($AV111="Z","TRISTATE",IF($AT111=$F111,"TRISTATE","NORMAL")))</f>
        <v>TRISTATE</v>
      </c>
      <c r="AK111" s="98" t="str">
        <f aca="false">IF(OR($AT111=$F111,$AU111="Output"),"DISABLE","ENABLE")</f>
        <v>DISABLE</v>
      </c>
      <c r="AL111" s="112" t="str">
        <f aca="false">IF($AT111&lt;&gt;$G111,"N/A",IF($AV111="Drive 1", "1", IF($AV111="Drive 0", "0", "")))</f>
        <v>N/A</v>
      </c>
      <c r="AM111" s="99" t="b">
        <f aca="false">TRUE()</f>
        <v>1</v>
      </c>
      <c r="AN111" s="99" t="b">
        <f aca="false">TRUE()</f>
        <v>1</v>
      </c>
      <c r="AO111" s="99" t="b">
        <f aca="false">TRUE()</f>
        <v>1</v>
      </c>
      <c r="AP111" s="99" t="b">
        <f aca="false">TRUE()</f>
        <v>1</v>
      </c>
      <c r="AQ111" s="99" t="b">
        <f aca="false">TRUE()</f>
        <v>1</v>
      </c>
      <c r="AR111" s="99" t="b">
        <f aca="false">TRUE()</f>
        <v>1</v>
      </c>
      <c r="AS111" s="100" t="str">
        <f aca="false">IF(AND($AM111:$AR111), "VALID", "INVALID")</f>
        <v>VALID</v>
      </c>
      <c r="AT111" s="101" t="s">
        <v>335</v>
      </c>
      <c r="AU111" s="102" t="s">
        <v>79</v>
      </c>
      <c r="AV111" s="103"/>
      <c r="AW111" s="104"/>
      <c r="AX111" s="104"/>
      <c r="AY111" s="104"/>
      <c r="AZ111" s="110" t="s">
        <v>85</v>
      </c>
      <c r="BA111" s="103" t="s">
        <v>85</v>
      </c>
      <c r="BB111" s="104"/>
      <c r="BC111" s="103"/>
      <c r="BD111" s="103"/>
      <c r="BE111" s="105"/>
      <c r="BF111" s="104"/>
      <c r="BG111" s="320"/>
      <c r="BH111" s="20" t="s">
        <v>7</v>
      </c>
      <c r="BI111" s="1" t="s">
        <v>3398</v>
      </c>
      <c r="BJ111" s="1" t="s">
        <v>3402</v>
      </c>
      <c r="BK111" s="109"/>
    </row>
    <row r="112" customFormat="false" ht="12.75" hidden="true" customHeight="true" outlineLevel="0" collapsed="false">
      <c r="A112" s="315"/>
      <c r="B112" s="330"/>
      <c r="C112" s="330"/>
      <c r="D112" s="317" t="s">
        <v>336</v>
      </c>
      <c r="E112" s="317" t="s">
        <v>3403</v>
      </c>
      <c r="F112" s="87" t="s">
        <v>337</v>
      </c>
      <c r="G112" s="88" t="s">
        <v>3404</v>
      </c>
      <c r="H112" s="89" t="s">
        <v>3405</v>
      </c>
      <c r="I112" s="90"/>
      <c r="J112" s="90"/>
      <c r="K112" s="91"/>
      <c r="L112" s="92" t="s">
        <v>2749</v>
      </c>
      <c r="M112" s="90" t="s">
        <v>2749</v>
      </c>
      <c r="N112" s="90"/>
      <c r="O112" s="90"/>
      <c r="P112" s="91"/>
      <c r="Q112" s="86" t="s">
        <v>334</v>
      </c>
      <c r="R112" s="86" t="s">
        <v>83</v>
      </c>
      <c r="S112" s="86" t="s">
        <v>104</v>
      </c>
      <c r="T112" s="86" t="s">
        <v>105</v>
      </c>
      <c r="U112" s="86" t="s">
        <v>83</v>
      </c>
      <c r="V112" s="100" t="s">
        <v>3406</v>
      </c>
      <c r="W112" s="95" t="s">
        <v>3392</v>
      </c>
      <c r="X112" s="96"/>
      <c r="Y112" s="96"/>
      <c r="Z112" s="96"/>
      <c r="AA112" s="96" t="s">
        <v>329</v>
      </c>
      <c r="AB112" s="96" t="s">
        <v>329</v>
      </c>
      <c r="AC112" s="95" t="s">
        <v>2741</v>
      </c>
      <c r="AD112" s="95" t="s">
        <v>3394</v>
      </c>
      <c r="AE112" s="95" t="s">
        <v>2743</v>
      </c>
      <c r="AF112" s="95" t="s">
        <v>2735</v>
      </c>
      <c r="AG112" s="95" t="str">
        <f aca="false">IF(OR($AT112="",$AT112=$F112),$U112,IF($AT112=$G112,SUBSTITUTE(SUBSTITUTE($AT112,"GPIO3_","GPIO_"),".0",""),IF($AT112=$H112,$Q112,IF($AT112=$I112,$R112,IF($AT112=$J112,$S112,IF($AT112=$K112,$T112,"INVALID"))))))</f>
        <v>RSVD1</v>
      </c>
      <c r="AH112" s="97"/>
      <c r="AI112" s="98" t="str">
        <f aca="false">IF(AND(OR($AV112="Int PU",$AV112="Int PD"),OR(AND($BC112&lt;&gt;"",$BC112&lt;&gt;"0"),AND($BD112&lt;&gt;"",$BD112&lt;&gt;"0"))),"INVALID",IF(OR($AT112=$F112,$AV112="Int PD"),"PULL_DOWN",IF(OR($AV112="Int PU",AND($AH112="YES",OR($BC112="",$BC112="0"),OR($BD112="",$BD112="0"),OR($AU112="Input",$AU112="Bidirectional"))),"PULL_UP","NORMAL")))</f>
        <v>PULL_DOWN</v>
      </c>
      <c r="AJ112" s="98" t="str">
        <f aca="false">IF($AU112="Input", "TRISTATE", IF($AV112="Z","TRISTATE",IF($AT112=$F112,"TRISTATE","NORMAL")))</f>
        <v>TRISTATE</v>
      </c>
      <c r="AK112" s="98" t="str">
        <f aca="false">IF(OR($AT112=$F112,$AU112="Output"),"DISABLE","ENABLE")</f>
        <v>DISABLE</v>
      </c>
      <c r="AL112" s="112" t="str">
        <f aca="false">IF($AT112&lt;&gt;$G112,"N/A",IF($AV112="Drive 1", "1", IF($AV112="Drive 0", "0", "")))</f>
        <v>N/A</v>
      </c>
      <c r="AM112" s="99" t="b">
        <f aca="false">TRUE()</f>
        <v>1</v>
      </c>
      <c r="AN112" s="99" t="b">
        <f aca="false">TRUE()</f>
        <v>1</v>
      </c>
      <c r="AO112" s="99" t="b">
        <f aca="false">TRUE()</f>
        <v>1</v>
      </c>
      <c r="AP112" s="99" t="b">
        <f aca="false">TRUE()</f>
        <v>1</v>
      </c>
      <c r="AQ112" s="99" t="b">
        <f aca="false">TRUE()</f>
        <v>1</v>
      </c>
      <c r="AR112" s="99" t="b">
        <f aca="false">TRUE()</f>
        <v>1</v>
      </c>
      <c r="AS112" s="100" t="str">
        <f aca="false">IF(AND($AM112:$AR112), "VALID", "INVALID")</f>
        <v>VALID</v>
      </c>
      <c r="AT112" s="101" t="s">
        <v>337</v>
      </c>
      <c r="AU112" s="102" t="s">
        <v>79</v>
      </c>
      <c r="AV112" s="103"/>
      <c r="AW112" s="104"/>
      <c r="AX112" s="104"/>
      <c r="AY112" s="104"/>
      <c r="AZ112" s="110" t="s">
        <v>85</v>
      </c>
      <c r="BA112" s="103" t="s">
        <v>85</v>
      </c>
      <c r="BB112" s="104"/>
      <c r="BC112" s="103"/>
      <c r="BD112" s="103"/>
      <c r="BE112" s="105"/>
      <c r="BF112" s="104"/>
      <c r="BG112" s="320"/>
      <c r="BH112" s="20" t="s">
        <v>7</v>
      </c>
      <c r="BI112" s="1" t="s">
        <v>3403</v>
      </c>
      <c r="BJ112" s="1" t="s">
        <v>3407</v>
      </c>
      <c r="BK112" s="109"/>
    </row>
    <row r="113" customFormat="false" ht="12.75" hidden="true" customHeight="true" outlineLevel="0" collapsed="false">
      <c r="A113" s="315"/>
      <c r="B113" s="330"/>
      <c r="C113" s="330"/>
      <c r="D113" s="317" t="s">
        <v>338</v>
      </c>
      <c r="E113" s="317" t="s">
        <v>3408</v>
      </c>
      <c r="F113" s="87" t="s">
        <v>340</v>
      </c>
      <c r="G113" s="88" t="s">
        <v>3409</v>
      </c>
      <c r="H113" s="89" t="s">
        <v>3410</v>
      </c>
      <c r="I113" s="90"/>
      <c r="J113" s="90"/>
      <c r="K113" s="91"/>
      <c r="L113" s="92" t="s">
        <v>2749</v>
      </c>
      <c r="M113" s="90" t="s">
        <v>2749</v>
      </c>
      <c r="N113" s="90"/>
      <c r="O113" s="90"/>
      <c r="P113" s="91"/>
      <c r="Q113" s="86" t="s">
        <v>339</v>
      </c>
      <c r="R113" s="86" t="s">
        <v>83</v>
      </c>
      <c r="S113" s="86" t="s">
        <v>104</v>
      </c>
      <c r="T113" s="86" t="s">
        <v>105</v>
      </c>
      <c r="U113" s="86" t="s">
        <v>83</v>
      </c>
      <c r="V113" s="100" t="s">
        <v>3411</v>
      </c>
      <c r="W113" s="95" t="s">
        <v>3392</v>
      </c>
      <c r="X113" s="96"/>
      <c r="Y113" s="96"/>
      <c r="Z113" s="96"/>
      <c r="AA113" s="96" t="s">
        <v>329</v>
      </c>
      <c r="AB113" s="96" t="s">
        <v>329</v>
      </c>
      <c r="AC113" s="95" t="s">
        <v>2741</v>
      </c>
      <c r="AD113" s="95" t="s">
        <v>3394</v>
      </c>
      <c r="AE113" s="95" t="s">
        <v>2743</v>
      </c>
      <c r="AF113" s="95" t="s">
        <v>2735</v>
      </c>
      <c r="AG113" s="95" t="str">
        <f aca="false">IF(OR($AT113="",$AT113=$F113),$U113,IF($AT113=$G113,SUBSTITUTE(SUBSTITUTE($AT113,"GPIO3_","GPIO_"),".0",""),IF($AT113=$H113,$Q113,IF($AT113=$I113,$R113,IF($AT113=$J113,$S113,IF($AT113=$K113,$T113,"INVALID"))))))</f>
        <v>RSVD1</v>
      </c>
      <c r="AH113" s="97"/>
      <c r="AI113" s="98" t="str">
        <f aca="false">IF(AND(OR($AV113="Int PU",$AV113="Int PD"),OR(AND($BC113&lt;&gt;"",$BC113&lt;&gt;"0"),AND($BD113&lt;&gt;"",$BD113&lt;&gt;"0"))),"INVALID",IF(OR($AT113=$F113,$AV113="Int PD"),"PULL_DOWN",IF(OR($AV113="Int PU",AND($AH113="YES",OR($BC113="",$BC113="0"),OR($BD113="",$BD113="0"),OR($AU113="Input",$AU113="Bidirectional"))),"PULL_UP","NORMAL")))</f>
        <v>PULL_DOWN</v>
      </c>
      <c r="AJ113" s="98" t="str">
        <f aca="false">IF($AU113="Input", "TRISTATE", IF($AV113="Z","TRISTATE",IF($AT113=$F113,"TRISTATE","NORMAL")))</f>
        <v>TRISTATE</v>
      </c>
      <c r="AK113" s="98" t="str">
        <f aca="false">IF(OR($AT113=$F113,$AU113="Output"),"DISABLE","ENABLE")</f>
        <v>DISABLE</v>
      </c>
      <c r="AL113" s="112" t="str">
        <f aca="false">IF($AT113&lt;&gt;$G113,"N/A",IF($AV113="Drive 1", "1", IF($AV113="Drive 0", "0", "")))</f>
        <v>N/A</v>
      </c>
      <c r="AM113" s="99" t="b">
        <f aca="false">TRUE()</f>
        <v>1</v>
      </c>
      <c r="AN113" s="99" t="b">
        <f aca="false">TRUE()</f>
        <v>1</v>
      </c>
      <c r="AO113" s="99" t="b">
        <f aca="false">TRUE()</f>
        <v>1</v>
      </c>
      <c r="AP113" s="99" t="b">
        <f aca="false">TRUE()</f>
        <v>1</v>
      </c>
      <c r="AQ113" s="99" t="b">
        <f aca="false">TRUE()</f>
        <v>1</v>
      </c>
      <c r="AR113" s="99" t="b">
        <f aca="false">TRUE()</f>
        <v>1</v>
      </c>
      <c r="AS113" s="100" t="str">
        <f aca="false">IF(AND($AM113:$AR113), "VALID", "INVALID")</f>
        <v>VALID</v>
      </c>
      <c r="AT113" s="101" t="s">
        <v>340</v>
      </c>
      <c r="AU113" s="102" t="s">
        <v>79</v>
      </c>
      <c r="AV113" s="103"/>
      <c r="AW113" s="104"/>
      <c r="AX113" s="104"/>
      <c r="AY113" s="104"/>
      <c r="AZ113" s="110" t="s">
        <v>85</v>
      </c>
      <c r="BA113" s="103" t="s">
        <v>85</v>
      </c>
      <c r="BB113" s="104"/>
      <c r="BC113" s="103"/>
      <c r="BD113" s="103"/>
      <c r="BE113" s="105"/>
      <c r="BF113" s="104"/>
      <c r="BG113" s="320"/>
      <c r="BH113" s="20" t="s">
        <v>7</v>
      </c>
      <c r="BI113" s="1" t="s">
        <v>3408</v>
      </c>
      <c r="BJ113" s="1" t="s">
        <v>3412</v>
      </c>
      <c r="BK113" s="109"/>
    </row>
    <row r="114" customFormat="false" ht="12.75" hidden="true" customHeight="true" outlineLevel="0" collapsed="false">
      <c r="A114" s="315"/>
      <c r="B114" s="330"/>
      <c r="C114" s="330"/>
      <c r="D114" s="317" t="s">
        <v>341</v>
      </c>
      <c r="E114" s="317" t="s">
        <v>3413</v>
      </c>
      <c r="F114" s="87" t="s">
        <v>343</v>
      </c>
      <c r="G114" s="88" t="s">
        <v>3414</v>
      </c>
      <c r="H114" s="89" t="s">
        <v>3415</v>
      </c>
      <c r="I114" s="90"/>
      <c r="J114" s="90"/>
      <c r="K114" s="91"/>
      <c r="L114" s="92" t="s">
        <v>2749</v>
      </c>
      <c r="M114" s="90" t="s">
        <v>2749</v>
      </c>
      <c r="N114" s="90"/>
      <c r="O114" s="90"/>
      <c r="P114" s="91"/>
      <c r="Q114" s="86" t="s">
        <v>342</v>
      </c>
      <c r="R114" s="86" t="s">
        <v>83</v>
      </c>
      <c r="S114" s="86" t="s">
        <v>104</v>
      </c>
      <c r="T114" s="86" t="s">
        <v>105</v>
      </c>
      <c r="U114" s="86" t="s">
        <v>83</v>
      </c>
      <c r="V114" s="100" t="s">
        <v>3416</v>
      </c>
      <c r="W114" s="95" t="s">
        <v>3392</v>
      </c>
      <c r="X114" s="96"/>
      <c r="Y114" s="96"/>
      <c r="Z114" s="96"/>
      <c r="AA114" s="96" t="s">
        <v>329</v>
      </c>
      <c r="AB114" s="96" t="s">
        <v>329</v>
      </c>
      <c r="AC114" s="95" t="s">
        <v>2741</v>
      </c>
      <c r="AD114" s="95" t="s">
        <v>3394</v>
      </c>
      <c r="AE114" s="95" t="s">
        <v>2743</v>
      </c>
      <c r="AF114" s="95" t="s">
        <v>2735</v>
      </c>
      <c r="AG114" s="95" t="str">
        <f aca="false">IF(OR($AT114="",$AT114=$F114),$U114,IF($AT114=$G114,SUBSTITUTE(SUBSTITUTE($AT114,"GPIO3_","GPIO_"),".0",""),IF($AT114=$H114,$Q114,IF($AT114=$I114,$R114,IF($AT114=$J114,$S114,IF($AT114=$K114,$T114,"INVALID"))))))</f>
        <v>RSVD1</v>
      </c>
      <c r="AH114" s="97"/>
      <c r="AI114" s="98" t="str">
        <f aca="false">IF(AND(OR($AV114="Int PU",$AV114="Int PD"),OR(AND($BC114&lt;&gt;"",$BC114&lt;&gt;"0"),AND($BD114&lt;&gt;"",$BD114&lt;&gt;"0"))),"INVALID",IF(OR($AT114=$F114,$AV114="Int PD"),"PULL_DOWN",IF(OR($AV114="Int PU",AND($AH114="YES",OR($BC114="",$BC114="0"),OR($BD114="",$BD114="0"),OR($AU114="Input",$AU114="Bidirectional"))),"PULL_UP","NORMAL")))</f>
        <v>PULL_DOWN</v>
      </c>
      <c r="AJ114" s="98" t="str">
        <f aca="false">IF($AU114="Input", "TRISTATE", IF($AV114="Z","TRISTATE",IF($AT114=$F114,"TRISTATE","NORMAL")))</f>
        <v>TRISTATE</v>
      </c>
      <c r="AK114" s="98" t="str">
        <f aca="false">IF(OR($AT114=$F114,$AU114="Output"),"DISABLE","ENABLE")</f>
        <v>DISABLE</v>
      </c>
      <c r="AL114" s="112" t="str">
        <f aca="false">IF($AT114&lt;&gt;$G114,"N/A",IF($AV114="Drive 1", "1", IF($AV114="Drive 0", "0", "")))</f>
        <v>N/A</v>
      </c>
      <c r="AM114" s="99" t="b">
        <f aca="false">TRUE()</f>
        <v>1</v>
      </c>
      <c r="AN114" s="99" t="b">
        <f aca="false">TRUE()</f>
        <v>1</v>
      </c>
      <c r="AO114" s="99" t="b">
        <f aca="false">TRUE()</f>
        <v>1</v>
      </c>
      <c r="AP114" s="99" t="b">
        <f aca="false">TRUE()</f>
        <v>1</v>
      </c>
      <c r="AQ114" s="99" t="b">
        <f aca="false">TRUE()</f>
        <v>1</v>
      </c>
      <c r="AR114" s="99" t="b">
        <f aca="false">TRUE()</f>
        <v>1</v>
      </c>
      <c r="AS114" s="100" t="str">
        <f aca="false">IF(AND($AM114:$AR114), "VALID", "INVALID")</f>
        <v>VALID</v>
      </c>
      <c r="AT114" s="101" t="s">
        <v>343</v>
      </c>
      <c r="AU114" s="102" t="s">
        <v>79</v>
      </c>
      <c r="AV114" s="103"/>
      <c r="AW114" s="104"/>
      <c r="AX114" s="104"/>
      <c r="AY114" s="104"/>
      <c r="AZ114" s="110" t="s">
        <v>85</v>
      </c>
      <c r="BA114" s="103" t="s">
        <v>85</v>
      </c>
      <c r="BB114" s="104"/>
      <c r="BC114" s="103" t="s">
        <v>509</v>
      </c>
      <c r="BD114" s="103"/>
      <c r="BE114" s="105"/>
      <c r="BF114" s="104"/>
      <c r="BG114" s="320"/>
      <c r="BH114" s="20" t="s">
        <v>7</v>
      </c>
      <c r="BI114" s="1" t="s">
        <v>3413</v>
      </c>
      <c r="BJ114" s="1" t="s">
        <v>3417</v>
      </c>
      <c r="BK114" s="109"/>
    </row>
    <row r="115" customFormat="false" ht="12.75" hidden="true" customHeight="true" outlineLevel="0" collapsed="false">
      <c r="A115" s="315"/>
      <c r="B115" s="330"/>
      <c r="C115" s="330"/>
      <c r="D115" s="317" t="s">
        <v>344</v>
      </c>
      <c r="E115" s="317" t="s">
        <v>3418</v>
      </c>
      <c r="F115" s="87" t="s">
        <v>345</v>
      </c>
      <c r="G115" s="88" t="s">
        <v>3419</v>
      </c>
      <c r="H115" s="89" t="s">
        <v>3420</v>
      </c>
      <c r="I115" s="90"/>
      <c r="J115" s="90"/>
      <c r="K115" s="91"/>
      <c r="L115" s="92" t="s">
        <v>2749</v>
      </c>
      <c r="M115" s="90" t="s">
        <v>2749</v>
      </c>
      <c r="N115" s="90"/>
      <c r="O115" s="90"/>
      <c r="P115" s="91"/>
      <c r="Q115" s="86" t="s">
        <v>342</v>
      </c>
      <c r="R115" s="86" t="s">
        <v>83</v>
      </c>
      <c r="S115" s="86" t="s">
        <v>104</v>
      </c>
      <c r="T115" s="86" t="s">
        <v>105</v>
      </c>
      <c r="U115" s="86" t="s">
        <v>83</v>
      </c>
      <c r="V115" s="100" t="s">
        <v>3421</v>
      </c>
      <c r="W115" s="95" t="s">
        <v>3392</v>
      </c>
      <c r="X115" s="96"/>
      <c r="Y115" s="96"/>
      <c r="Z115" s="96"/>
      <c r="AA115" s="96" t="s">
        <v>329</v>
      </c>
      <c r="AB115" s="96" t="s">
        <v>329</v>
      </c>
      <c r="AC115" s="95" t="s">
        <v>2741</v>
      </c>
      <c r="AD115" s="95" t="s">
        <v>3394</v>
      </c>
      <c r="AE115" s="95" t="s">
        <v>2743</v>
      </c>
      <c r="AF115" s="95" t="s">
        <v>2735</v>
      </c>
      <c r="AG115" s="95" t="str">
        <f aca="false">IF(OR($AT115="",$AT115=$F115),$U115,IF($AT115=$G115,SUBSTITUTE(SUBSTITUTE($AT115,"GPIO3_","GPIO_"),".0",""),IF($AT115=$H115,$Q115,IF($AT115=$I115,$R115,IF($AT115=$J115,$S115,IF($AT115=$K115,$T115,"INVALID"))))))</f>
        <v>RSVD1</v>
      </c>
      <c r="AH115" s="97"/>
      <c r="AI115" s="98" t="str">
        <f aca="false">IF(AND(OR($AV115="Int PU",$AV115="Int PD"),OR(AND($BC115&lt;&gt;"",$BC115&lt;&gt;"0"),AND($BD115&lt;&gt;"",$BD115&lt;&gt;"0"))),"INVALID",IF(OR($AT115=$F115,$AV115="Int PD"),"PULL_DOWN",IF(OR($AV115="Int PU",AND($AH115="YES",OR($BC115="",$BC115="0"),OR($BD115="",$BD115="0"),OR($AU115="Input",$AU115="Bidirectional"))),"PULL_UP","NORMAL")))</f>
        <v>PULL_DOWN</v>
      </c>
      <c r="AJ115" s="98" t="str">
        <f aca="false">IF($AU115="Input", "TRISTATE", IF($AV115="Z","TRISTATE",IF($AT115=$F115,"TRISTATE","NORMAL")))</f>
        <v>TRISTATE</v>
      </c>
      <c r="AK115" s="98" t="str">
        <f aca="false">IF(OR($AT115=$F115,$AU115="Output"),"DISABLE","ENABLE")</f>
        <v>DISABLE</v>
      </c>
      <c r="AL115" s="112" t="str">
        <f aca="false">IF($AT115&lt;&gt;$G115,"N/A",IF($AV115="Drive 1", "1", IF($AV115="Drive 0", "0", "")))</f>
        <v>N/A</v>
      </c>
      <c r="AM115" s="99" t="b">
        <f aca="false">TRUE()</f>
        <v>1</v>
      </c>
      <c r="AN115" s="99" t="b">
        <f aca="false">TRUE()</f>
        <v>1</v>
      </c>
      <c r="AO115" s="99" t="b">
        <f aca="false">TRUE()</f>
        <v>1</v>
      </c>
      <c r="AP115" s="99" t="b">
        <f aca="false">TRUE()</f>
        <v>1</v>
      </c>
      <c r="AQ115" s="99" t="b">
        <f aca="false">TRUE()</f>
        <v>1</v>
      </c>
      <c r="AR115" s="99" t="b">
        <f aca="false">TRUE()</f>
        <v>1</v>
      </c>
      <c r="AS115" s="100" t="str">
        <f aca="false">IF(AND($AM115:$AR115), "VALID", "INVALID")</f>
        <v>VALID</v>
      </c>
      <c r="AT115" s="101" t="s">
        <v>345</v>
      </c>
      <c r="AU115" s="102" t="s">
        <v>79</v>
      </c>
      <c r="AV115" s="103"/>
      <c r="AW115" s="104"/>
      <c r="AX115" s="104"/>
      <c r="AY115" s="104"/>
      <c r="AZ115" s="110" t="s">
        <v>85</v>
      </c>
      <c r="BA115" s="103" t="s">
        <v>85</v>
      </c>
      <c r="BB115" s="104"/>
      <c r="BC115" s="103" t="s">
        <v>509</v>
      </c>
      <c r="BD115" s="103"/>
      <c r="BE115" s="105"/>
      <c r="BF115" s="104"/>
      <c r="BG115" s="320"/>
      <c r="BH115" s="20" t="s">
        <v>7</v>
      </c>
      <c r="BI115" s="1" t="s">
        <v>3418</v>
      </c>
      <c r="BJ115" s="1" t="s">
        <v>3422</v>
      </c>
      <c r="BK115" s="109"/>
    </row>
    <row r="116" customFormat="false" ht="12.75" hidden="true" customHeight="true" outlineLevel="0" collapsed="false">
      <c r="A116" s="315"/>
      <c r="B116" s="330"/>
      <c r="C116" s="330"/>
      <c r="D116" s="317" t="s">
        <v>346</v>
      </c>
      <c r="E116" s="317" t="s">
        <v>3423</v>
      </c>
      <c r="F116" s="87" t="s">
        <v>348</v>
      </c>
      <c r="G116" s="88" t="s">
        <v>3424</v>
      </c>
      <c r="H116" s="89" t="s">
        <v>3425</v>
      </c>
      <c r="I116" s="90"/>
      <c r="J116" s="90"/>
      <c r="K116" s="91"/>
      <c r="L116" s="92" t="s">
        <v>2749</v>
      </c>
      <c r="M116" s="90" t="s">
        <v>81</v>
      </c>
      <c r="N116" s="90"/>
      <c r="O116" s="90" t="s">
        <v>2729</v>
      </c>
      <c r="P116" s="91"/>
      <c r="Q116" s="86" t="s">
        <v>339</v>
      </c>
      <c r="R116" s="86" t="s">
        <v>83</v>
      </c>
      <c r="S116" s="86" t="s">
        <v>347</v>
      </c>
      <c r="T116" s="86" t="s">
        <v>105</v>
      </c>
      <c r="U116" s="86" t="s">
        <v>83</v>
      </c>
      <c r="V116" s="100" t="s">
        <v>3426</v>
      </c>
      <c r="W116" s="95" t="s">
        <v>3392</v>
      </c>
      <c r="X116" s="96"/>
      <c r="Y116" s="96"/>
      <c r="Z116" s="96"/>
      <c r="AA116" s="96" t="s">
        <v>329</v>
      </c>
      <c r="AB116" s="96" t="s">
        <v>329</v>
      </c>
      <c r="AC116" s="95" t="s">
        <v>2741</v>
      </c>
      <c r="AD116" s="95" t="s">
        <v>3394</v>
      </c>
      <c r="AE116" s="95" t="s">
        <v>2743</v>
      </c>
      <c r="AF116" s="95" t="s">
        <v>2735</v>
      </c>
      <c r="AG116" s="95" t="str">
        <f aca="false">IF(OR($AT116="",$AT116=$F116),$U116,IF($AT116=$G116,SUBSTITUTE(SUBSTITUTE($AT116,"GPIO3_","GPIO_"),".0",""),IF($AT116=$H116,$Q116,IF($AT116=$I116,$R116,IF($AT116=$J116,$S116,IF($AT116=$K116,$T116,"INVALID"))))))</f>
        <v>RSVD1</v>
      </c>
      <c r="AH116" s="97"/>
      <c r="AI116" s="98" t="str">
        <f aca="false">IF(AND(OR($AV116="Int PU",$AV116="Int PD"),OR(AND($BC116&lt;&gt;"",$BC116&lt;&gt;"0"),AND($BD116&lt;&gt;"",$BD116&lt;&gt;"0"))),"INVALID",IF(OR($AT116=$F116,$AV116="Int PD"),"PULL_DOWN",IF(OR($AV116="Int PU",AND($AH116="YES",OR($BC116="",$BC116="0"),OR($BD116="",$BD116="0"),OR($AU116="Input",$AU116="Bidirectional"))),"PULL_UP","NORMAL")))</f>
        <v>PULL_DOWN</v>
      </c>
      <c r="AJ116" s="98" t="str">
        <f aca="false">IF($AU116="Input", "TRISTATE", IF($AV116="Z","TRISTATE",IF($AT116=$F116,"TRISTATE","NORMAL")))</f>
        <v>TRISTATE</v>
      </c>
      <c r="AK116" s="98" t="str">
        <f aca="false">IF(OR($AT116=$F116,$AU116="Output"),"DISABLE","ENABLE")</f>
        <v>DISABLE</v>
      </c>
      <c r="AL116" s="112" t="str">
        <f aca="false">IF($AT116&lt;&gt;$G116,"N/A",IF($AV116="Drive 1", "1", IF($AV116="Drive 0", "0", "")))</f>
        <v>N/A</v>
      </c>
      <c r="AM116" s="99" t="b">
        <f aca="false">TRUE()</f>
        <v>1</v>
      </c>
      <c r="AN116" s="99" t="b">
        <f aca="false">TRUE()</f>
        <v>1</v>
      </c>
      <c r="AO116" s="99" t="b">
        <f aca="false">TRUE()</f>
        <v>1</v>
      </c>
      <c r="AP116" s="99" t="b">
        <f aca="false">TRUE()</f>
        <v>1</v>
      </c>
      <c r="AQ116" s="99" t="b">
        <f aca="false">TRUE()</f>
        <v>1</v>
      </c>
      <c r="AR116" s="99" t="b">
        <f aca="false">TRUE()</f>
        <v>1</v>
      </c>
      <c r="AS116" s="100" t="str">
        <f aca="false">IF(AND($AM116:$AR116), "VALID", "INVALID")</f>
        <v>VALID</v>
      </c>
      <c r="AT116" s="101" t="s">
        <v>348</v>
      </c>
      <c r="AU116" s="102" t="s">
        <v>79</v>
      </c>
      <c r="AV116" s="103"/>
      <c r="AW116" s="104"/>
      <c r="AX116" s="104"/>
      <c r="AY116" s="104"/>
      <c r="AZ116" s="110" t="s">
        <v>85</v>
      </c>
      <c r="BA116" s="103" t="s">
        <v>85</v>
      </c>
      <c r="BB116" s="104"/>
      <c r="BC116" s="103"/>
      <c r="BD116" s="103"/>
      <c r="BE116" s="105"/>
      <c r="BF116" s="104"/>
      <c r="BG116" s="320"/>
      <c r="BH116" s="20" t="s">
        <v>7</v>
      </c>
      <c r="BI116" s="1" t="s">
        <v>3423</v>
      </c>
      <c r="BJ116" s="1" t="s">
        <v>3427</v>
      </c>
      <c r="BK116" s="109"/>
    </row>
    <row r="117" customFormat="false" ht="12.75" hidden="true" customHeight="true" outlineLevel="0" collapsed="false">
      <c r="A117" s="315"/>
      <c r="B117" s="330"/>
      <c r="C117" s="330"/>
      <c r="D117" s="317" t="s">
        <v>349</v>
      </c>
      <c r="E117" s="317" t="s">
        <v>3428</v>
      </c>
      <c r="F117" s="87" t="s">
        <v>351</v>
      </c>
      <c r="G117" s="88" t="s">
        <v>3429</v>
      </c>
      <c r="H117" s="89" t="s">
        <v>3430</v>
      </c>
      <c r="I117" s="90"/>
      <c r="J117" s="90"/>
      <c r="K117" s="91"/>
      <c r="L117" s="92" t="s">
        <v>2749</v>
      </c>
      <c r="M117" s="90" t="s">
        <v>2749</v>
      </c>
      <c r="N117" s="90"/>
      <c r="O117" s="90"/>
      <c r="P117" s="91"/>
      <c r="Q117" s="86" t="s">
        <v>350</v>
      </c>
      <c r="R117" s="86" t="s">
        <v>83</v>
      </c>
      <c r="S117" s="86" t="s">
        <v>104</v>
      </c>
      <c r="T117" s="86" t="s">
        <v>105</v>
      </c>
      <c r="U117" s="86" t="s">
        <v>83</v>
      </c>
      <c r="V117" s="100" t="s">
        <v>3431</v>
      </c>
      <c r="W117" s="95" t="s">
        <v>3392</v>
      </c>
      <c r="X117" s="96"/>
      <c r="Y117" s="96"/>
      <c r="Z117" s="96"/>
      <c r="AA117" s="96" t="s">
        <v>329</v>
      </c>
      <c r="AB117" s="96" t="s">
        <v>329</v>
      </c>
      <c r="AC117" s="95" t="s">
        <v>2741</v>
      </c>
      <c r="AD117" s="100" t="s">
        <v>3394</v>
      </c>
      <c r="AE117" s="95" t="s">
        <v>2743</v>
      </c>
      <c r="AF117" s="95" t="s">
        <v>2735</v>
      </c>
      <c r="AG117" s="95" t="str">
        <f aca="false">IF(OR($AT117="",$AT117=$F117),$U117,IF($AT117=$G117,SUBSTITUTE(SUBSTITUTE($AT117,"GPIO3_","GPIO_"),".0",""),IF($AT117=$H117,$Q117,IF($AT117=$I117,$R117,IF($AT117=$J117,$S117,IF($AT117=$K117,$T117,"INVALID"))))))</f>
        <v>RSVD1</v>
      </c>
      <c r="AH117" s="97"/>
      <c r="AI117" s="98" t="str">
        <f aca="false">IF(AND(OR($AV117="Int PU",$AV117="Int PD"),OR(AND($BC117&lt;&gt;"",$BC117&lt;&gt;"0"),AND($BD117&lt;&gt;"",$BD117&lt;&gt;"0"))),"INVALID",IF(OR($AT117=$F117,$AV117="Int PD"),"PULL_DOWN",IF(OR($AV117="Int PU",AND($AH117="YES",OR($BC117="",$BC117="0"),OR($BD117="",$BD117="0"),OR($AU117="Input",$AU117="Bidirectional"))),"PULL_UP","NORMAL")))</f>
        <v>PULL_DOWN</v>
      </c>
      <c r="AJ117" s="98" t="str">
        <f aca="false">IF($AU117="Input", "TRISTATE", IF($AV117="Z","TRISTATE",IF($AT117=$F117,"TRISTATE","NORMAL")))</f>
        <v>TRISTATE</v>
      </c>
      <c r="AK117" s="98" t="str">
        <f aca="false">IF(OR($AT117=$F117,$AU117="Output"),"DISABLE","ENABLE")</f>
        <v>DISABLE</v>
      </c>
      <c r="AL117" s="112" t="str">
        <f aca="false">IF($AT117&lt;&gt;$G117,"N/A",IF($AV117="Drive 1", "1", IF($AV117="Drive 0", "0", "")))</f>
        <v>N/A</v>
      </c>
      <c r="AM117" s="99" t="b">
        <f aca="false">TRUE()</f>
        <v>1</v>
      </c>
      <c r="AN117" s="99" t="b">
        <f aca="false">TRUE()</f>
        <v>1</v>
      </c>
      <c r="AO117" s="99" t="b">
        <f aca="false">TRUE()</f>
        <v>1</v>
      </c>
      <c r="AP117" s="99" t="b">
        <f aca="false">TRUE()</f>
        <v>1</v>
      </c>
      <c r="AQ117" s="99" t="b">
        <f aca="false">TRUE()</f>
        <v>1</v>
      </c>
      <c r="AR117" s="99" t="b">
        <f aca="false">TRUE()</f>
        <v>1</v>
      </c>
      <c r="AS117" s="100" t="str">
        <f aca="false">IF(AND($AM117:$AR117), "VALID", "INVALID")</f>
        <v>VALID</v>
      </c>
      <c r="AT117" s="101" t="s">
        <v>351</v>
      </c>
      <c r="AU117" s="102" t="s">
        <v>79</v>
      </c>
      <c r="AV117" s="103"/>
      <c r="AW117" s="104"/>
      <c r="AX117" s="104"/>
      <c r="AY117" s="104"/>
      <c r="AZ117" s="110" t="s">
        <v>85</v>
      </c>
      <c r="BA117" s="103" t="s">
        <v>85</v>
      </c>
      <c r="BB117" s="104"/>
      <c r="BC117" s="103" t="s">
        <v>509</v>
      </c>
      <c r="BD117" s="103"/>
      <c r="BE117" s="105"/>
      <c r="BF117" s="104"/>
      <c r="BG117" s="320"/>
      <c r="BH117" s="20" t="s">
        <v>7</v>
      </c>
      <c r="BI117" s="1" t="s">
        <v>3428</v>
      </c>
      <c r="BJ117" s="1" t="s">
        <v>3432</v>
      </c>
      <c r="BK117" s="109"/>
    </row>
    <row r="118" customFormat="false" ht="12.75" hidden="true" customHeight="true" outlineLevel="0" collapsed="false">
      <c r="A118" s="315"/>
      <c r="B118" s="330"/>
      <c r="C118" s="330"/>
      <c r="D118" s="317" t="s">
        <v>352</v>
      </c>
      <c r="E118" s="317" t="s">
        <v>3433</v>
      </c>
      <c r="F118" s="87" t="s">
        <v>353</v>
      </c>
      <c r="G118" s="88" t="s">
        <v>3434</v>
      </c>
      <c r="H118" s="89" t="s">
        <v>3435</v>
      </c>
      <c r="I118" s="90"/>
      <c r="J118" s="90"/>
      <c r="K118" s="91"/>
      <c r="L118" s="92" t="s">
        <v>2749</v>
      </c>
      <c r="M118" s="90" t="s">
        <v>2749</v>
      </c>
      <c r="N118" s="90"/>
      <c r="O118" s="90"/>
      <c r="P118" s="91"/>
      <c r="Q118" s="86" t="s">
        <v>350</v>
      </c>
      <c r="R118" s="86" t="s">
        <v>83</v>
      </c>
      <c r="S118" s="86" t="s">
        <v>104</v>
      </c>
      <c r="T118" s="86" t="s">
        <v>105</v>
      </c>
      <c r="U118" s="86" t="s">
        <v>83</v>
      </c>
      <c r="V118" s="100" t="s">
        <v>3436</v>
      </c>
      <c r="W118" s="95" t="s">
        <v>3392</v>
      </c>
      <c r="X118" s="96"/>
      <c r="Y118" s="96"/>
      <c r="Z118" s="96"/>
      <c r="AA118" s="96" t="s">
        <v>329</v>
      </c>
      <c r="AB118" s="96" t="s">
        <v>329</v>
      </c>
      <c r="AC118" s="95" t="s">
        <v>2741</v>
      </c>
      <c r="AD118" s="95" t="s">
        <v>3394</v>
      </c>
      <c r="AE118" s="95" t="s">
        <v>2743</v>
      </c>
      <c r="AF118" s="95" t="s">
        <v>2735</v>
      </c>
      <c r="AG118" s="95" t="str">
        <f aca="false">IF(OR($AT118="",$AT118=$F118),$U118,IF($AT118=$G118,SUBSTITUTE(SUBSTITUTE($AT118,"GPIO3_","GPIO_"),".0",""),IF($AT118=$H118,$Q118,IF($AT118=$I118,$R118,IF($AT118=$J118,$S118,IF($AT118=$K118,$T118,"INVALID"))))))</f>
        <v>RSVD1</v>
      </c>
      <c r="AH118" s="97"/>
      <c r="AI118" s="98" t="str">
        <f aca="false">IF(AND(OR($AV118="Int PU",$AV118="Int PD"),OR(AND($BC118&lt;&gt;"",$BC118&lt;&gt;"0"),AND($BD118&lt;&gt;"",$BD118&lt;&gt;"0"))),"INVALID",IF(OR($AT118=$F118,$AV118="Int PD"),"PULL_DOWN",IF(OR($AV118="Int PU",AND($AH118="YES",OR($BC118="",$BC118="0"),OR($BD118="",$BD118="0"),OR($AU118="Input",$AU118="Bidirectional"))),"PULL_UP","NORMAL")))</f>
        <v>PULL_DOWN</v>
      </c>
      <c r="AJ118" s="98" t="str">
        <f aca="false">IF($AU118="Input", "TRISTATE", IF($AV118="Z","TRISTATE",IF($AT118=$F118,"TRISTATE","NORMAL")))</f>
        <v>TRISTATE</v>
      </c>
      <c r="AK118" s="98" t="str">
        <f aca="false">IF(OR($AT118=$F118,$AU118="Output"),"DISABLE","ENABLE")</f>
        <v>DISABLE</v>
      </c>
      <c r="AL118" s="112" t="str">
        <f aca="false">IF($AT118&lt;&gt;$G118,"N/A",IF($AV118="Drive 1", "1", IF($AV118="Drive 0", "0", "")))</f>
        <v>N/A</v>
      </c>
      <c r="AM118" s="99" t="b">
        <f aca="false">TRUE()</f>
        <v>1</v>
      </c>
      <c r="AN118" s="99" t="b">
        <f aca="false">TRUE()</f>
        <v>1</v>
      </c>
      <c r="AO118" s="99" t="b">
        <f aca="false">TRUE()</f>
        <v>1</v>
      </c>
      <c r="AP118" s="99" t="b">
        <f aca="false">TRUE()</f>
        <v>1</v>
      </c>
      <c r="AQ118" s="99" t="b">
        <f aca="false">TRUE()</f>
        <v>1</v>
      </c>
      <c r="AR118" s="99" t="b">
        <f aca="false">TRUE()</f>
        <v>1</v>
      </c>
      <c r="AS118" s="100" t="str">
        <f aca="false">IF(AND($AM118:$AR118), "VALID", "INVALID")</f>
        <v>VALID</v>
      </c>
      <c r="AT118" s="101" t="s">
        <v>353</v>
      </c>
      <c r="AU118" s="102" t="s">
        <v>79</v>
      </c>
      <c r="AV118" s="103"/>
      <c r="AW118" s="104"/>
      <c r="AX118" s="104"/>
      <c r="AY118" s="104"/>
      <c r="AZ118" s="110" t="s">
        <v>85</v>
      </c>
      <c r="BA118" s="103" t="s">
        <v>85</v>
      </c>
      <c r="BB118" s="104"/>
      <c r="BC118" s="103" t="s">
        <v>509</v>
      </c>
      <c r="BD118" s="103"/>
      <c r="BE118" s="105"/>
      <c r="BF118" s="104"/>
      <c r="BG118" s="320"/>
      <c r="BH118" s="20" t="s">
        <v>7</v>
      </c>
      <c r="BI118" s="1" t="s">
        <v>3433</v>
      </c>
      <c r="BJ118" s="1" t="s">
        <v>3437</v>
      </c>
      <c r="BK118" s="109"/>
    </row>
    <row r="119" customFormat="false" ht="12.75" hidden="true" customHeight="true" outlineLevel="0" collapsed="false">
      <c r="A119" s="315"/>
      <c r="B119" s="330"/>
      <c r="C119" s="330"/>
      <c r="D119" s="317" t="s">
        <v>354</v>
      </c>
      <c r="E119" s="317" t="s">
        <v>3438</v>
      </c>
      <c r="F119" s="87" t="s">
        <v>357</v>
      </c>
      <c r="G119" s="88" t="s">
        <v>3439</v>
      </c>
      <c r="H119" s="89" t="s">
        <v>3440</v>
      </c>
      <c r="I119" s="90"/>
      <c r="J119" s="90"/>
      <c r="K119" s="91"/>
      <c r="L119" s="92" t="s">
        <v>2749</v>
      </c>
      <c r="M119" s="90" t="s">
        <v>2749</v>
      </c>
      <c r="N119" s="90"/>
      <c r="O119" s="90" t="s">
        <v>2729</v>
      </c>
      <c r="P119" s="91"/>
      <c r="Q119" s="86" t="s">
        <v>355</v>
      </c>
      <c r="R119" s="86" t="s">
        <v>83</v>
      </c>
      <c r="S119" s="86" t="s">
        <v>356</v>
      </c>
      <c r="T119" s="86" t="s">
        <v>105</v>
      </c>
      <c r="U119" s="86" t="s">
        <v>83</v>
      </c>
      <c r="V119" s="100" t="s">
        <v>3441</v>
      </c>
      <c r="W119" s="95" t="s">
        <v>3392</v>
      </c>
      <c r="X119" s="96"/>
      <c r="Y119" s="96"/>
      <c r="Z119" s="96"/>
      <c r="AA119" s="96" t="s">
        <v>329</v>
      </c>
      <c r="AB119" s="96" t="s">
        <v>329</v>
      </c>
      <c r="AC119" s="95" t="s">
        <v>2741</v>
      </c>
      <c r="AD119" s="95" t="s">
        <v>3394</v>
      </c>
      <c r="AE119" s="95" t="s">
        <v>2743</v>
      </c>
      <c r="AF119" s="95" t="s">
        <v>2735</v>
      </c>
      <c r="AG119" s="95" t="str">
        <f aca="false">IF(OR($AT119="",$AT119=$F119),$U119,IF($AT119=$G119,SUBSTITUTE(SUBSTITUTE($AT119,"GPIO3_","GPIO_"),".0",""),IF($AT119=$H119,$Q119,IF($AT119=$I119,$R119,IF($AT119=$J119,$S119,IF($AT119=$K119,$T119,"INVALID"))))))</f>
        <v>RSVD1</v>
      </c>
      <c r="AH119" s="97"/>
      <c r="AI119" s="98" t="str">
        <f aca="false">IF(AND(OR($AV119="Int PU",$AV119="Int PD"),OR(AND($BC119&lt;&gt;"",$BC119&lt;&gt;"0"),AND($BD119&lt;&gt;"",$BD119&lt;&gt;"0"))),"INVALID",IF(OR($AT119=$F119,$AV119="Int PD"),"PULL_DOWN",IF(OR($AV119="Int PU",AND($AH119="YES",OR($BC119="",$BC119="0"),OR($BD119="",$BD119="0"),OR($AU119="Input",$AU119="Bidirectional"))),"PULL_UP","NORMAL")))</f>
        <v>PULL_DOWN</v>
      </c>
      <c r="AJ119" s="98" t="str">
        <f aca="false">IF($AU119="Input", "TRISTATE", IF($AV119="Z","TRISTATE",IF($AT119=$F119,"TRISTATE","NORMAL")))</f>
        <v>TRISTATE</v>
      </c>
      <c r="AK119" s="98" t="str">
        <f aca="false">IF(OR($AT119=$F119,$AU119="Output"),"DISABLE","ENABLE")</f>
        <v>DISABLE</v>
      </c>
      <c r="AL119" s="112" t="str">
        <f aca="false">IF($AT119&lt;&gt;$G119,"N/A",IF($AV119="Drive 1", "1", IF($AV119="Drive 0", "0", "")))</f>
        <v>N/A</v>
      </c>
      <c r="AM119" s="99" t="b">
        <f aca="false">TRUE()</f>
        <v>1</v>
      </c>
      <c r="AN119" s="99" t="b">
        <f aca="false">TRUE()</f>
        <v>1</v>
      </c>
      <c r="AO119" s="99" t="b">
        <f aca="false">TRUE()</f>
        <v>1</v>
      </c>
      <c r="AP119" s="99" t="b">
        <f aca="false">TRUE()</f>
        <v>1</v>
      </c>
      <c r="AQ119" s="99" t="b">
        <f aca="false">TRUE()</f>
        <v>1</v>
      </c>
      <c r="AR119" s="99" t="b">
        <f aca="false">TRUE()</f>
        <v>1</v>
      </c>
      <c r="AS119" s="100" t="str">
        <f aca="false">IF(AND($AM119:$AR119), "VALID", "INVALID")</f>
        <v>VALID</v>
      </c>
      <c r="AT119" s="101" t="s">
        <v>357</v>
      </c>
      <c r="AU119" s="102" t="s">
        <v>79</v>
      </c>
      <c r="AV119" s="103"/>
      <c r="AW119" s="104"/>
      <c r="AX119" s="104"/>
      <c r="AY119" s="104"/>
      <c r="AZ119" s="110" t="s">
        <v>85</v>
      </c>
      <c r="BA119" s="103" t="s">
        <v>85</v>
      </c>
      <c r="BB119" s="104"/>
      <c r="BC119" s="103"/>
      <c r="BD119" s="103"/>
      <c r="BE119" s="105"/>
      <c r="BF119" s="104"/>
      <c r="BG119" s="320"/>
      <c r="BH119" s="20" t="s">
        <v>7</v>
      </c>
      <c r="BI119" s="1" t="s">
        <v>3438</v>
      </c>
      <c r="BJ119" s="1" t="s">
        <v>3442</v>
      </c>
      <c r="BK119" s="109"/>
    </row>
    <row r="120" customFormat="false" ht="12.75" hidden="true" customHeight="true" outlineLevel="0" collapsed="false">
      <c r="A120" s="315"/>
      <c r="B120" s="330"/>
      <c r="C120" s="330"/>
      <c r="D120" s="317" t="s">
        <v>358</v>
      </c>
      <c r="E120" s="317" t="s">
        <v>3443</v>
      </c>
      <c r="F120" s="87" t="s">
        <v>359</v>
      </c>
      <c r="G120" s="88" t="s">
        <v>3444</v>
      </c>
      <c r="H120" s="89" t="s">
        <v>3445</v>
      </c>
      <c r="I120" s="90"/>
      <c r="J120" s="90"/>
      <c r="K120" s="91"/>
      <c r="L120" s="92" t="s">
        <v>2749</v>
      </c>
      <c r="M120" s="90" t="s">
        <v>81</v>
      </c>
      <c r="N120" s="90"/>
      <c r="O120" s="90"/>
      <c r="P120" s="91"/>
      <c r="Q120" s="86" t="s">
        <v>355</v>
      </c>
      <c r="R120" s="86" t="s">
        <v>83</v>
      </c>
      <c r="S120" s="86" t="s">
        <v>104</v>
      </c>
      <c r="T120" s="86" t="s">
        <v>105</v>
      </c>
      <c r="U120" s="86" t="s">
        <v>83</v>
      </c>
      <c r="V120" s="100" t="s">
        <v>3446</v>
      </c>
      <c r="W120" s="95" t="s">
        <v>3392</v>
      </c>
      <c r="X120" s="96" t="s">
        <v>3447</v>
      </c>
      <c r="Y120" s="96"/>
      <c r="Z120" s="96"/>
      <c r="AA120" s="96" t="s">
        <v>329</v>
      </c>
      <c r="AB120" s="96" t="s">
        <v>329</v>
      </c>
      <c r="AC120" s="95" t="s">
        <v>2777</v>
      </c>
      <c r="AD120" s="95" t="s">
        <v>3448</v>
      </c>
      <c r="AE120" s="95" t="s">
        <v>2743</v>
      </c>
      <c r="AF120" s="95" t="s">
        <v>2760</v>
      </c>
      <c r="AG120" s="95" t="str">
        <f aca="false">IF(OR($AT120="",$AT120=$F120),$U120,IF($AT120=$G120,SUBSTITUTE(SUBSTITUTE($AT120,"GPIO3_","GPIO_"),".0",""),IF($AT120=$H120,$Q120,IF($AT120=$I120,$R120,IF($AT120=$J120,$S120,IF($AT120=$K120,$T120,"INVALID"))))))</f>
        <v>RSVD1</v>
      </c>
      <c r="AH120" s="97"/>
      <c r="AI120" s="98" t="str">
        <f aca="false">IF(AND(OR($AV120="Int PU",$AV120="Int PD"),OR(AND($BC120&lt;&gt;"",$BC120&lt;&gt;"0"),AND($BD120&lt;&gt;"",$BD120&lt;&gt;"0"))),"INVALID",IF(OR($AT120=$F120,$AV120="Int PD"),"PULL_DOWN",IF(OR($AV120="Int PU",AND($AH120="YES",OR($BC120="",$BC120="0"),OR($BD120="",$BD120="0"),OR($AU120="Input",$AU120="Bidirectional"))),"PULL_UP","NORMAL")))</f>
        <v>PULL_DOWN</v>
      </c>
      <c r="AJ120" s="98" t="str">
        <f aca="false">IF($AU120="Input", "TRISTATE", IF($AV120="Z","TRISTATE",IF($AT120=$F120,"TRISTATE","NORMAL")))</f>
        <v>TRISTATE</v>
      </c>
      <c r="AK120" s="98" t="str">
        <f aca="false">IF(OR($AT120=$F120,$AU120="Output"),"DISABLE","ENABLE")</f>
        <v>DISABLE</v>
      </c>
      <c r="AL120" s="112" t="str">
        <f aca="false">IF($AT120&lt;&gt;$G120,"N/A",IF($AV120="Drive 1", "1", IF($AV120="Drive 0", "0", "")))</f>
        <v>N/A</v>
      </c>
      <c r="AM120" s="99" t="b">
        <f aca="false">TRUE()</f>
        <v>1</v>
      </c>
      <c r="AN120" s="99" t="b">
        <f aca="false">TRUE()</f>
        <v>1</v>
      </c>
      <c r="AO120" s="99" t="b">
        <f aca="false">TRUE()</f>
        <v>1</v>
      </c>
      <c r="AP120" s="99" t="b">
        <f aca="false">TRUE()</f>
        <v>1</v>
      </c>
      <c r="AQ120" s="99" t="b">
        <f aca="false">TRUE()</f>
        <v>1</v>
      </c>
      <c r="AR120" s="99" t="b">
        <f aca="false">TRUE()</f>
        <v>1</v>
      </c>
      <c r="AS120" s="100" t="str">
        <f aca="false">IF(AND($AM120:$AR120), "VALID", "INVALID")</f>
        <v>VALID</v>
      </c>
      <c r="AT120" s="101" t="s">
        <v>359</v>
      </c>
      <c r="AU120" s="102" t="s">
        <v>79</v>
      </c>
      <c r="AV120" s="103"/>
      <c r="AW120" s="103" t="s">
        <v>89</v>
      </c>
      <c r="AX120" s="104"/>
      <c r="AY120" s="104"/>
      <c r="AZ120" s="104"/>
      <c r="BA120" s="103" t="s">
        <v>85</v>
      </c>
      <c r="BB120" s="104"/>
      <c r="BC120" s="103"/>
      <c r="BD120" s="103"/>
      <c r="BE120" s="105"/>
      <c r="BF120" s="104"/>
      <c r="BG120" s="320"/>
      <c r="BH120" s="20" t="s">
        <v>7</v>
      </c>
      <c r="BI120" s="1" t="s">
        <v>3443</v>
      </c>
      <c r="BJ120" s="1" t="s">
        <v>3449</v>
      </c>
      <c r="BK120" s="109"/>
    </row>
    <row r="121" customFormat="false" ht="12.75" hidden="true" customHeight="true" outlineLevel="0" collapsed="false">
      <c r="A121" s="315"/>
      <c r="B121" s="330"/>
      <c r="C121" s="330"/>
      <c r="D121" s="317" t="s">
        <v>360</v>
      </c>
      <c r="E121" s="317" t="s">
        <v>3450</v>
      </c>
      <c r="F121" s="87" t="s">
        <v>363</v>
      </c>
      <c r="G121" s="88" t="s">
        <v>3451</v>
      </c>
      <c r="H121" s="89" t="s">
        <v>3452</v>
      </c>
      <c r="I121" s="90"/>
      <c r="J121" s="90"/>
      <c r="K121" s="91"/>
      <c r="L121" s="92" t="s">
        <v>2749</v>
      </c>
      <c r="M121" s="90" t="s">
        <v>2749</v>
      </c>
      <c r="N121" s="90"/>
      <c r="O121" s="90" t="s">
        <v>81</v>
      </c>
      <c r="P121" s="91"/>
      <c r="Q121" s="86" t="s">
        <v>361</v>
      </c>
      <c r="R121" s="86" t="s">
        <v>83</v>
      </c>
      <c r="S121" s="86" t="s">
        <v>362</v>
      </c>
      <c r="T121" s="86" t="s">
        <v>105</v>
      </c>
      <c r="U121" s="86" t="s">
        <v>83</v>
      </c>
      <c r="V121" s="100" t="s">
        <v>3453</v>
      </c>
      <c r="W121" s="95" t="s">
        <v>3392</v>
      </c>
      <c r="X121" s="96"/>
      <c r="Y121" s="96"/>
      <c r="Z121" s="96"/>
      <c r="AA121" s="96" t="s">
        <v>329</v>
      </c>
      <c r="AB121" s="96" t="s">
        <v>329</v>
      </c>
      <c r="AC121" s="95" t="s">
        <v>2777</v>
      </c>
      <c r="AD121" s="95" t="s">
        <v>3448</v>
      </c>
      <c r="AE121" s="95" t="s">
        <v>2743</v>
      </c>
      <c r="AF121" s="95" t="s">
        <v>2735</v>
      </c>
      <c r="AG121" s="95" t="str">
        <f aca="false">IF(OR($AT121="",$AT121=$F121),$U121,IF($AT121=$G121,SUBSTITUTE(SUBSTITUTE($AT121,"GPIO3_","GPIO_"),".0",""),IF($AT121=$H121,$Q121,IF($AT121=$I121,$R121,IF($AT121=$J121,$S121,IF($AT121=$K121,$T121,"INVALID"))))))</f>
        <v>RSVD1</v>
      </c>
      <c r="AH121" s="97"/>
      <c r="AI121" s="98" t="str">
        <f aca="false">IF(AND(OR($AV121="Int PU",$AV121="Int PD"),OR(AND($BC121&lt;&gt;"",$BC121&lt;&gt;"0"),AND($BD121&lt;&gt;"",$BD121&lt;&gt;"0"))),"INVALID",IF(OR($AT121=$F121,$AV121="Int PD"),"PULL_DOWN",IF(OR($AV121="Int PU",AND($AH121="YES",OR($BC121="",$BC121="0"),OR($BD121="",$BD121="0"),OR($AU121="Input",$AU121="Bidirectional"))),"PULL_UP","NORMAL")))</f>
        <v>PULL_DOWN</v>
      </c>
      <c r="AJ121" s="98" t="str">
        <f aca="false">IF($AU121="Input", "TRISTATE", IF($AV121="Z","TRISTATE",IF($AT121=$F121,"TRISTATE","NORMAL")))</f>
        <v>TRISTATE</v>
      </c>
      <c r="AK121" s="98" t="str">
        <f aca="false">IF(OR($AT121=$F121,$AU121="Output"),"DISABLE","ENABLE")</f>
        <v>DISABLE</v>
      </c>
      <c r="AL121" s="112" t="str">
        <f aca="false">IF($AT121&lt;&gt;$G121,"N/A",IF($AV121="Drive 1", "1", IF($AV121="Drive 0", "0", "")))</f>
        <v>N/A</v>
      </c>
      <c r="AM121" s="99" t="b">
        <f aca="false">TRUE()</f>
        <v>1</v>
      </c>
      <c r="AN121" s="99" t="b">
        <f aca="false">TRUE()</f>
        <v>1</v>
      </c>
      <c r="AO121" s="99" t="b">
        <f aca="false">TRUE()</f>
        <v>1</v>
      </c>
      <c r="AP121" s="99" t="b">
        <f aca="false">TRUE()</f>
        <v>1</v>
      </c>
      <c r="AQ121" s="99" t="b">
        <f aca="false">TRUE()</f>
        <v>1</v>
      </c>
      <c r="AR121" s="99" t="b">
        <f aca="false">TRUE()</f>
        <v>1</v>
      </c>
      <c r="AS121" s="100" t="str">
        <f aca="false">IF(AND($AM121:$AR121), "VALID", "INVALID")</f>
        <v>VALID</v>
      </c>
      <c r="AT121" s="101" t="s">
        <v>363</v>
      </c>
      <c r="AU121" s="102" t="s">
        <v>79</v>
      </c>
      <c r="AV121" s="103"/>
      <c r="AW121" s="104"/>
      <c r="AX121" s="104"/>
      <c r="AY121" s="104"/>
      <c r="AZ121" s="104"/>
      <c r="BA121" s="103" t="s">
        <v>85</v>
      </c>
      <c r="BB121" s="104"/>
      <c r="BC121" s="103"/>
      <c r="BD121" s="103"/>
      <c r="BE121" s="105"/>
      <c r="BF121" s="104"/>
      <c r="BG121" s="320"/>
      <c r="BH121" s="20" t="s">
        <v>7</v>
      </c>
      <c r="BI121" s="1" t="s">
        <v>3450</v>
      </c>
      <c r="BJ121" s="1" t="s">
        <v>3454</v>
      </c>
      <c r="BK121" s="109"/>
    </row>
    <row r="122" customFormat="false" ht="12.75" hidden="true" customHeight="true" outlineLevel="0" collapsed="false">
      <c r="A122" s="315"/>
      <c r="B122" s="330"/>
      <c r="C122" s="330"/>
      <c r="D122" s="317" t="s">
        <v>364</v>
      </c>
      <c r="E122" s="317" t="s">
        <v>3455</v>
      </c>
      <c r="F122" s="87" t="s">
        <v>365</v>
      </c>
      <c r="G122" s="88" t="s">
        <v>3456</v>
      </c>
      <c r="H122" s="89" t="s">
        <v>3457</v>
      </c>
      <c r="I122" s="90"/>
      <c r="J122" s="90"/>
      <c r="K122" s="91"/>
      <c r="L122" s="92" t="s">
        <v>2749</v>
      </c>
      <c r="M122" s="90" t="s">
        <v>81</v>
      </c>
      <c r="N122" s="90"/>
      <c r="O122" s="90" t="s">
        <v>81</v>
      </c>
      <c r="P122" s="91"/>
      <c r="Q122" s="86" t="s">
        <v>361</v>
      </c>
      <c r="R122" s="86" t="s">
        <v>83</v>
      </c>
      <c r="S122" s="86" t="s">
        <v>362</v>
      </c>
      <c r="T122" s="86" t="s">
        <v>105</v>
      </c>
      <c r="U122" s="86" t="s">
        <v>83</v>
      </c>
      <c r="V122" s="100" t="s">
        <v>3458</v>
      </c>
      <c r="W122" s="95" t="s">
        <v>3392</v>
      </c>
      <c r="X122" s="96" t="s">
        <v>3459</v>
      </c>
      <c r="Y122" s="96"/>
      <c r="Z122" s="96"/>
      <c r="AA122" s="96" t="s">
        <v>329</v>
      </c>
      <c r="AB122" s="96" t="s">
        <v>329</v>
      </c>
      <c r="AC122" s="95" t="s">
        <v>2777</v>
      </c>
      <c r="AD122" s="95" t="s">
        <v>3448</v>
      </c>
      <c r="AE122" s="95" t="s">
        <v>2743</v>
      </c>
      <c r="AF122" s="95" t="s">
        <v>2760</v>
      </c>
      <c r="AG122" s="95" t="str">
        <f aca="false">IF(OR($AT122="",$AT122=$F122),$U122,IF($AT122=$G122,SUBSTITUTE(SUBSTITUTE($AT122,"GPIO3_","GPIO_"),".0",""),IF($AT122=$H122,$Q122,IF($AT122=$I122,$R122,IF($AT122=$J122,$S122,IF($AT122=$K122,$T122,"INVALID"))))))</f>
        <v>RSVD1</v>
      </c>
      <c r="AH122" s="97"/>
      <c r="AI122" s="98" t="str">
        <f aca="false">IF(AND(OR($AV122="Int PU",$AV122="Int PD"),OR(AND($BC122&lt;&gt;"",$BC122&lt;&gt;"0"),AND($BD122&lt;&gt;"",$BD122&lt;&gt;"0"))),"INVALID",IF(OR($AT122=$F122,$AV122="Int PD"),"PULL_DOWN",IF(OR($AV122="Int PU",AND($AH122="YES",OR($BC122="",$BC122="0"),OR($BD122="",$BD122="0"),OR($AU122="Input",$AU122="Bidirectional"))),"PULL_UP","NORMAL")))</f>
        <v>PULL_DOWN</v>
      </c>
      <c r="AJ122" s="98" t="str">
        <f aca="false">IF($AU122="Input", "TRISTATE", IF($AV122="Z","TRISTATE",IF($AT122=$F122,"TRISTATE","NORMAL")))</f>
        <v>TRISTATE</v>
      </c>
      <c r="AK122" s="98" t="str">
        <f aca="false">IF(OR($AT122=$F122,$AU122="Output"),"DISABLE","ENABLE")</f>
        <v>DISABLE</v>
      </c>
      <c r="AL122" s="112" t="str">
        <f aca="false">IF($AT122&lt;&gt;$G122,"N/A",IF($AV122="Drive 1", "1", IF($AV122="Drive 0", "0", "")))</f>
        <v>N/A</v>
      </c>
      <c r="AM122" s="99" t="b">
        <f aca="false">TRUE()</f>
        <v>1</v>
      </c>
      <c r="AN122" s="99" t="b">
        <f aca="false">TRUE()</f>
        <v>1</v>
      </c>
      <c r="AO122" s="99" t="b">
        <f aca="false">TRUE()</f>
        <v>1</v>
      </c>
      <c r="AP122" s="99" t="b">
        <f aca="false">TRUE()</f>
        <v>1</v>
      </c>
      <c r="AQ122" s="99" t="b">
        <f aca="false">TRUE()</f>
        <v>1</v>
      </c>
      <c r="AR122" s="99" t="b">
        <f aca="false">TRUE()</f>
        <v>1</v>
      </c>
      <c r="AS122" s="100" t="str">
        <f aca="false">IF(AND($AM122:$AR122), "VALID", "INVALID")</f>
        <v>VALID</v>
      </c>
      <c r="AT122" s="101" t="s">
        <v>365</v>
      </c>
      <c r="AU122" s="102" t="s">
        <v>79</v>
      </c>
      <c r="AV122" s="103"/>
      <c r="AW122" s="103" t="s">
        <v>89</v>
      </c>
      <c r="AX122" s="104"/>
      <c r="AY122" s="104"/>
      <c r="AZ122" s="104"/>
      <c r="BA122" s="103" t="s">
        <v>85</v>
      </c>
      <c r="BB122" s="104"/>
      <c r="BC122" s="103"/>
      <c r="BD122" s="103"/>
      <c r="BE122" s="105"/>
      <c r="BF122" s="104"/>
      <c r="BG122" s="320"/>
      <c r="BH122" s="20" t="s">
        <v>7</v>
      </c>
      <c r="BI122" s="1" t="s">
        <v>3455</v>
      </c>
      <c r="BJ122" s="1" t="s">
        <v>3460</v>
      </c>
      <c r="BK122" s="109"/>
    </row>
    <row r="123" customFormat="false" ht="12.75" hidden="true" customHeight="true" outlineLevel="0" collapsed="false">
      <c r="A123" s="315"/>
      <c r="B123" s="330"/>
      <c r="C123" s="330"/>
      <c r="D123" s="317" t="s">
        <v>366</v>
      </c>
      <c r="E123" s="317" t="s">
        <v>3461</v>
      </c>
      <c r="F123" s="87" t="s">
        <v>368</v>
      </c>
      <c r="G123" s="88" t="s">
        <v>3462</v>
      </c>
      <c r="H123" s="89" t="s">
        <v>3463</v>
      </c>
      <c r="I123" s="90"/>
      <c r="J123" s="90"/>
      <c r="K123" s="91"/>
      <c r="L123" s="92" t="s">
        <v>2749</v>
      </c>
      <c r="M123" s="90" t="s">
        <v>2749</v>
      </c>
      <c r="N123" s="90"/>
      <c r="O123" s="90"/>
      <c r="P123" s="91"/>
      <c r="Q123" s="86" t="s">
        <v>367</v>
      </c>
      <c r="R123" s="86" t="s">
        <v>83</v>
      </c>
      <c r="S123" s="86" t="s">
        <v>104</v>
      </c>
      <c r="T123" s="86" t="s">
        <v>105</v>
      </c>
      <c r="U123" s="86" t="s">
        <v>83</v>
      </c>
      <c r="V123" s="100" t="s">
        <v>3464</v>
      </c>
      <c r="W123" s="95" t="s">
        <v>3392</v>
      </c>
      <c r="X123" s="96" t="s">
        <v>3465</v>
      </c>
      <c r="Y123" s="96"/>
      <c r="Z123" s="96"/>
      <c r="AA123" s="96" t="s">
        <v>329</v>
      </c>
      <c r="AB123" s="96" t="s">
        <v>329</v>
      </c>
      <c r="AC123" s="95" t="s">
        <v>2777</v>
      </c>
      <c r="AD123" s="95" t="s">
        <v>3448</v>
      </c>
      <c r="AE123" s="95" t="s">
        <v>2743</v>
      </c>
      <c r="AF123" s="95" t="s">
        <v>2735</v>
      </c>
      <c r="AG123" s="95" t="str">
        <f aca="false">IF(OR($AT123="",$AT123=$F123),$U123,IF($AT123=$G123,SUBSTITUTE(SUBSTITUTE($AT123,"GPIO3_","GPIO_"),".0",""),IF($AT123=$H123,$Q123,IF($AT123=$I123,$R123,IF($AT123=$J123,$S123,IF($AT123=$K123,$T123,"INVALID"))))))</f>
        <v>RSVD1</v>
      </c>
      <c r="AH123" s="97"/>
      <c r="AI123" s="98" t="str">
        <f aca="false">IF(AND(OR($AV123="Int PU",$AV123="Int PD"),OR(AND($BC123&lt;&gt;"",$BC123&lt;&gt;"0"),AND($BD123&lt;&gt;"",$BD123&lt;&gt;"0"))),"INVALID",IF(OR($AT123=$F123,$AV123="Int PD"),"PULL_DOWN",IF(OR($AV123="Int PU",AND($AH123="YES",OR($BC123="",$BC123="0"),OR($BD123="",$BD123="0"),OR($AU123="Input",$AU123="Bidirectional"))),"PULL_UP","NORMAL")))</f>
        <v>PULL_DOWN</v>
      </c>
      <c r="AJ123" s="98" t="str">
        <f aca="false">IF($AU123="Input", "TRISTATE", IF($AV123="Z","TRISTATE",IF($AT123=$F123,"TRISTATE","NORMAL")))</f>
        <v>TRISTATE</v>
      </c>
      <c r="AK123" s="98" t="str">
        <f aca="false">IF(OR($AT123=$F123,$AU123="Output"),"DISABLE","ENABLE")</f>
        <v>DISABLE</v>
      </c>
      <c r="AL123" s="112" t="str">
        <f aca="false">IF($AT123&lt;&gt;$G123,"N/A",IF($AV123="Drive 1", "1", IF($AV123="Drive 0", "0", "")))</f>
        <v>N/A</v>
      </c>
      <c r="AM123" s="99" t="b">
        <f aca="false">TRUE()</f>
        <v>1</v>
      </c>
      <c r="AN123" s="99" t="b">
        <f aca="false">TRUE()</f>
        <v>1</v>
      </c>
      <c r="AO123" s="99" t="b">
        <f aca="false">TRUE()</f>
        <v>1</v>
      </c>
      <c r="AP123" s="99" t="b">
        <f aca="false">TRUE()</f>
        <v>1</v>
      </c>
      <c r="AQ123" s="99" t="b">
        <f aca="false">TRUE()</f>
        <v>1</v>
      </c>
      <c r="AR123" s="99" t="b">
        <f aca="false">TRUE()</f>
        <v>1</v>
      </c>
      <c r="AS123" s="100" t="str">
        <f aca="false">IF(AND($AM123:$AR123), "VALID", "INVALID")</f>
        <v>VALID</v>
      </c>
      <c r="AT123" s="101" t="s">
        <v>368</v>
      </c>
      <c r="AU123" s="102" t="s">
        <v>79</v>
      </c>
      <c r="AV123" s="103"/>
      <c r="AW123" s="103" t="s">
        <v>89</v>
      </c>
      <c r="AX123" s="104"/>
      <c r="AY123" s="104"/>
      <c r="AZ123" s="104"/>
      <c r="BA123" s="103" t="s">
        <v>85</v>
      </c>
      <c r="BB123" s="104"/>
      <c r="BC123" s="103"/>
      <c r="BD123" s="103"/>
      <c r="BE123" s="105"/>
      <c r="BF123" s="104"/>
      <c r="BG123" s="320"/>
      <c r="BH123" s="20" t="s">
        <v>7</v>
      </c>
      <c r="BI123" s="1" t="s">
        <v>3461</v>
      </c>
      <c r="BJ123" s="1" t="s">
        <v>3466</v>
      </c>
      <c r="BK123" s="109"/>
    </row>
    <row r="124" customFormat="false" ht="12.75" hidden="false" customHeight="true" outlineLevel="0" collapsed="false">
      <c r="A124" s="323" t="n">
        <v>218</v>
      </c>
      <c r="B124" s="324" t="s">
        <v>3467</v>
      </c>
      <c r="C124" s="324" t="s">
        <v>3467</v>
      </c>
      <c r="D124" s="86" t="s">
        <v>369</v>
      </c>
      <c r="E124" s="86" t="s">
        <v>3468</v>
      </c>
      <c r="F124" s="87" t="s">
        <v>370</v>
      </c>
      <c r="G124" s="88" t="s">
        <v>3469</v>
      </c>
      <c r="H124" s="89" t="s">
        <v>3470</v>
      </c>
      <c r="I124" s="90"/>
      <c r="J124" s="90"/>
      <c r="K124" s="91"/>
      <c r="L124" s="92" t="s">
        <v>2749</v>
      </c>
      <c r="M124" s="90" t="s">
        <v>81</v>
      </c>
      <c r="N124" s="90"/>
      <c r="O124" s="90"/>
      <c r="P124" s="91"/>
      <c r="Q124" s="86" t="s">
        <v>132</v>
      </c>
      <c r="R124" s="86" t="s">
        <v>83</v>
      </c>
      <c r="S124" s="86" t="s">
        <v>104</v>
      </c>
      <c r="T124" s="86" t="s">
        <v>105</v>
      </c>
      <c r="U124" s="86" t="s">
        <v>83</v>
      </c>
      <c r="V124" s="100" t="s">
        <v>3471</v>
      </c>
      <c r="W124" s="95" t="s">
        <v>3392</v>
      </c>
      <c r="X124" s="96"/>
      <c r="Y124" s="96"/>
      <c r="Z124" s="96"/>
      <c r="AA124" s="96" t="s">
        <v>3470</v>
      </c>
      <c r="AB124" s="96" t="s">
        <v>329</v>
      </c>
      <c r="AC124" s="95" t="s">
        <v>2777</v>
      </c>
      <c r="AD124" s="100" t="s">
        <v>3448</v>
      </c>
      <c r="AE124" s="95" t="s">
        <v>2743</v>
      </c>
      <c r="AF124" s="95" t="s">
        <v>2735</v>
      </c>
      <c r="AG124" s="95" t="str">
        <f aca="false">IF(OR($AT124="",$AT124=$F124),$U124,IF($AT124=$G124,SUBSTITUTE(SUBSTITUTE($AT124,"GPIO3_","GPIO_"),".0",""),IF($AT124=$H124,$Q124,IF($AT124=$I124,$R124,IF($AT124=$J124,$S124,IF($AT124=$K124,$T124,"INVALID"))))))</f>
        <v>GPIO_PN1</v>
      </c>
      <c r="AH124" s="97"/>
      <c r="AI124" s="98" t="str">
        <f aca="false">IF(AND(OR($AV124="Int PU",$AV124="Int PD"),OR(AND($BC124&lt;&gt;"",$BC124&lt;&gt;"0"),AND($BD124&lt;&gt;"",$BD124&lt;&gt;"0"))),"INVALID",IF(OR($AT124=$F124,$AV124="Int PD"),"PULL_DOWN",IF(OR($AV124="Int PU",AND($AH124="YES",OR($BC124="",$BC124="0"),OR($BD124="",$BD124="0"),OR($AU124="Input",$AU124="Bidirectional"))),"PULL_UP","NORMAL")))</f>
        <v>PULL_UP</v>
      </c>
      <c r="AJ124" s="98" t="str">
        <f aca="false">IF($AU124="Input", "TRISTATE", IF($AV124="Z","TRISTATE",IF($AT124=$F124,"TRISTATE","NORMAL")))</f>
        <v>NORMAL</v>
      </c>
      <c r="AK124" s="98" t="str">
        <f aca="false">IF(OR($AT124=$F124,$AU124="Output"),"DISABLE","ENABLE")</f>
        <v>ENABLE</v>
      </c>
      <c r="AL124" s="112" t="str">
        <f aca="false">IF($AT124&lt;&gt;$G124,"N/A",IF($AV124="Drive 1", "1", IF($AV124="Drive 0", "0", "")))</f>
        <v/>
      </c>
      <c r="AM124" s="99" t="b">
        <f aca="false">TRUE()</f>
        <v>1</v>
      </c>
      <c r="AN124" s="99" t="b">
        <f aca="false">TRUE()</f>
        <v>1</v>
      </c>
      <c r="AO124" s="99" t="b">
        <f aca="false">TRUE()</f>
        <v>1</v>
      </c>
      <c r="AP124" s="99" t="b">
        <f aca="false">TRUE()</f>
        <v>1</v>
      </c>
      <c r="AQ124" s="99" t="b">
        <f aca="false">TRUE()</f>
        <v>1</v>
      </c>
      <c r="AR124" s="99" t="b">
        <f aca="false">TRUE()</f>
        <v>1</v>
      </c>
      <c r="AS124" s="100" t="str">
        <f aca="false">IF(AND($AM124:$AR124), "VALID", "INVALID")</f>
        <v>VALID</v>
      </c>
      <c r="AT124" s="101" t="s">
        <v>3469</v>
      </c>
      <c r="AU124" s="335" t="s">
        <v>2833</v>
      </c>
      <c r="AV124" s="336" t="s">
        <v>2805</v>
      </c>
      <c r="AW124" s="104"/>
      <c r="AX124" s="104"/>
      <c r="AY124" s="104"/>
      <c r="AZ124" s="104"/>
      <c r="BA124" s="103" t="s">
        <v>85</v>
      </c>
      <c r="BB124" s="104"/>
      <c r="BC124" s="103"/>
      <c r="BD124" s="103"/>
      <c r="BE124" s="105"/>
      <c r="BF124" s="104"/>
      <c r="BG124" s="340" t="s">
        <v>3472</v>
      </c>
      <c r="BH124" s="321" t="s">
        <v>3473</v>
      </c>
      <c r="BI124" s="1" t="s">
        <v>3468</v>
      </c>
      <c r="BJ124" s="1" t="s">
        <v>3474</v>
      </c>
      <c r="BK124" s="109"/>
    </row>
    <row r="125" customFormat="false" ht="12.75" hidden="true" customHeight="true" outlineLevel="0" collapsed="false">
      <c r="A125" s="315"/>
      <c r="B125" s="330"/>
      <c r="C125" s="330"/>
      <c r="D125" s="317" t="s">
        <v>371</v>
      </c>
      <c r="E125" s="317" t="s">
        <v>3475</v>
      </c>
      <c r="F125" s="87" t="s">
        <v>372</v>
      </c>
      <c r="G125" s="88" t="s">
        <v>3476</v>
      </c>
      <c r="H125" s="89" t="s">
        <v>3477</v>
      </c>
      <c r="I125" s="90"/>
      <c r="J125" s="90"/>
      <c r="K125" s="91"/>
      <c r="L125" s="92" t="s">
        <v>2749</v>
      </c>
      <c r="M125" s="90" t="s">
        <v>81</v>
      </c>
      <c r="N125" s="90"/>
      <c r="O125" s="90"/>
      <c r="P125" s="91"/>
      <c r="Q125" s="86" t="s">
        <v>367</v>
      </c>
      <c r="R125" s="86" t="s">
        <v>83</v>
      </c>
      <c r="S125" s="86" t="s">
        <v>104</v>
      </c>
      <c r="T125" s="86" t="s">
        <v>105</v>
      </c>
      <c r="U125" s="86" t="s">
        <v>83</v>
      </c>
      <c r="V125" s="100" t="s">
        <v>3478</v>
      </c>
      <c r="W125" s="95" t="s">
        <v>3392</v>
      </c>
      <c r="X125" s="96" t="s">
        <v>3479</v>
      </c>
      <c r="Y125" s="96"/>
      <c r="Z125" s="96"/>
      <c r="AA125" s="96" t="s">
        <v>329</v>
      </c>
      <c r="AB125" s="96" t="s">
        <v>329</v>
      </c>
      <c r="AC125" s="95" t="s">
        <v>2777</v>
      </c>
      <c r="AD125" s="95" t="s">
        <v>3448</v>
      </c>
      <c r="AE125" s="95" t="s">
        <v>2743</v>
      </c>
      <c r="AF125" s="95" t="s">
        <v>2760</v>
      </c>
      <c r="AG125" s="95" t="str">
        <f aca="false">IF(OR($AT125="",$AT125=$F125),$U125,IF($AT125=$G125,SUBSTITUTE(SUBSTITUTE($AT125,"GPIO3_","GPIO_"),".0",""),IF($AT125=$H125,$Q125,IF($AT125=$I125,$R125,IF($AT125=$J125,$S125,IF($AT125=$K125,$T125,"INVALID"))))))</f>
        <v>RSVD1</v>
      </c>
      <c r="AH125" s="97"/>
      <c r="AI125" s="98" t="str">
        <f aca="false">IF(AND(OR($AV125="Int PU",$AV125="Int PD"),OR(AND($BC125&lt;&gt;"",$BC125&lt;&gt;"0"),AND($BD125&lt;&gt;"",$BD125&lt;&gt;"0"))),"INVALID",IF(OR($AT125=$F125,$AV125="Int PD"),"PULL_DOWN",IF(OR($AV125="Int PU",AND($AH125="YES",OR($BC125="",$BC125="0"),OR($BD125="",$BD125="0"),OR($AU125="Input",$AU125="Bidirectional"))),"PULL_UP","NORMAL")))</f>
        <v>PULL_DOWN</v>
      </c>
      <c r="AJ125" s="98" t="str">
        <f aca="false">IF($AU125="Input", "TRISTATE", IF($AV125="Z","TRISTATE",IF($AT125=$F125,"TRISTATE","NORMAL")))</f>
        <v>TRISTATE</v>
      </c>
      <c r="AK125" s="98" t="str">
        <f aca="false">IF(OR($AT125=$F125,$AU125="Output"),"DISABLE","ENABLE")</f>
        <v>DISABLE</v>
      </c>
      <c r="AL125" s="112" t="str">
        <f aca="false">IF($AT125&lt;&gt;$G125,"N/A",IF($AV125="Drive 1", "1", IF($AV125="Drive 0", "0", "")))</f>
        <v>N/A</v>
      </c>
      <c r="AM125" s="99" t="b">
        <f aca="false">TRUE()</f>
        <v>1</v>
      </c>
      <c r="AN125" s="99" t="b">
        <f aca="false">TRUE()</f>
        <v>1</v>
      </c>
      <c r="AO125" s="99" t="b">
        <f aca="false">TRUE()</f>
        <v>1</v>
      </c>
      <c r="AP125" s="99" t="b">
        <f aca="false">TRUE()</f>
        <v>1</v>
      </c>
      <c r="AQ125" s="99" t="b">
        <f aca="false">TRUE()</f>
        <v>1</v>
      </c>
      <c r="AR125" s="99" t="b">
        <f aca="false">TRUE()</f>
        <v>1</v>
      </c>
      <c r="AS125" s="100" t="str">
        <f aca="false">IF(AND($AM125:$AR125), "VALID", "INVALID")</f>
        <v>VALID</v>
      </c>
      <c r="AT125" s="101" t="s">
        <v>372</v>
      </c>
      <c r="AU125" s="102" t="s">
        <v>79</v>
      </c>
      <c r="AV125" s="103"/>
      <c r="AW125" s="103" t="s">
        <v>89</v>
      </c>
      <c r="AX125" s="104"/>
      <c r="AY125" s="104"/>
      <c r="AZ125" s="104"/>
      <c r="BA125" s="103" t="s">
        <v>85</v>
      </c>
      <c r="BB125" s="104"/>
      <c r="BC125" s="103"/>
      <c r="BD125" s="103"/>
      <c r="BE125" s="105"/>
      <c r="BF125" s="104"/>
      <c r="BG125" s="320"/>
      <c r="BH125" s="20" t="s">
        <v>7</v>
      </c>
      <c r="BI125" s="1" t="s">
        <v>3475</v>
      </c>
      <c r="BJ125" s="1" t="s">
        <v>3480</v>
      </c>
      <c r="BK125" s="109"/>
    </row>
    <row r="126" s="85" customFormat="true" ht="18" hidden="false" customHeight="true" outlineLevel="0" collapsed="false">
      <c r="A126" s="315"/>
      <c r="B126" s="316"/>
      <c r="C126" s="316"/>
      <c r="D126" s="117" t="s">
        <v>373</v>
      </c>
      <c r="E126" s="116" t="s">
        <v>374</v>
      </c>
      <c r="F126" s="74"/>
      <c r="G126" s="76"/>
      <c r="H126" s="76"/>
      <c r="I126" s="76"/>
      <c r="J126" s="76"/>
      <c r="K126" s="76"/>
      <c r="L126" s="74"/>
      <c r="M126" s="74"/>
      <c r="N126" s="74"/>
      <c r="O126" s="74"/>
      <c r="P126" s="74"/>
      <c r="Q126" s="74"/>
      <c r="R126" s="74"/>
      <c r="S126" s="74"/>
      <c r="T126" s="74"/>
      <c r="U126" s="74"/>
      <c r="V126" s="74"/>
      <c r="W126" s="74"/>
      <c r="X126" s="77"/>
      <c r="Y126" s="77"/>
      <c r="Z126" s="77"/>
      <c r="AA126" s="77"/>
      <c r="AB126" s="77"/>
      <c r="AC126" s="78"/>
      <c r="AD126" s="78"/>
      <c r="AE126" s="78"/>
      <c r="AF126" s="78"/>
      <c r="AG126" s="78"/>
      <c r="AH126" s="78"/>
      <c r="AI126" s="78"/>
      <c r="AJ126" s="78"/>
      <c r="AK126" s="78"/>
      <c r="AL126" s="78"/>
      <c r="AM126" s="78"/>
      <c r="AN126" s="78"/>
      <c r="AO126" s="78"/>
      <c r="AP126" s="78"/>
      <c r="AQ126" s="78"/>
      <c r="AR126" s="78"/>
      <c r="AS126" s="78"/>
      <c r="AT126" s="79"/>
      <c r="AU126" s="79"/>
      <c r="AV126" s="80"/>
      <c r="AW126" s="80"/>
      <c r="AX126" s="80"/>
      <c r="AY126" s="80"/>
      <c r="AZ126" s="80"/>
      <c r="BA126" s="80"/>
      <c r="BB126" s="80"/>
      <c r="BC126" s="80"/>
      <c r="BD126" s="80"/>
      <c r="BE126" s="80"/>
      <c r="BF126" s="81" t="s">
        <v>76</v>
      </c>
      <c r="BG126" s="79"/>
      <c r="BH126" s="83" t="s">
        <v>373</v>
      </c>
      <c r="BI126" s="314" t="s">
        <v>374</v>
      </c>
      <c r="BJ126" s="314"/>
      <c r="BK126" s="84"/>
    </row>
    <row r="127" customFormat="false" ht="12.75" hidden="false" customHeight="true" outlineLevel="0" collapsed="false">
      <c r="A127" s="323" t="n">
        <v>214</v>
      </c>
      <c r="B127" s="324" t="s">
        <v>3481</v>
      </c>
      <c r="C127" s="324" t="s">
        <v>3481</v>
      </c>
      <c r="D127" s="86" t="s">
        <v>375</v>
      </c>
      <c r="E127" s="86" t="s">
        <v>3482</v>
      </c>
      <c r="F127" s="87" t="s">
        <v>376</v>
      </c>
      <c r="G127" s="88" t="s">
        <v>3483</v>
      </c>
      <c r="H127" s="89"/>
      <c r="I127" s="90"/>
      <c r="J127" s="90"/>
      <c r="K127" s="91"/>
      <c r="L127" s="92" t="s">
        <v>2749</v>
      </c>
      <c r="M127" s="90"/>
      <c r="N127" s="90"/>
      <c r="O127" s="90"/>
      <c r="P127" s="91"/>
      <c r="Q127" s="86" t="s">
        <v>94</v>
      </c>
      <c r="R127" s="86" t="s">
        <v>83</v>
      </c>
      <c r="S127" s="86" t="s">
        <v>104</v>
      </c>
      <c r="T127" s="86" t="s">
        <v>105</v>
      </c>
      <c r="U127" s="86" t="s">
        <v>94</v>
      </c>
      <c r="V127" s="94" t="s">
        <v>3484</v>
      </c>
      <c r="W127" s="95" t="s">
        <v>3485</v>
      </c>
      <c r="X127" s="96"/>
      <c r="Y127" s="96" t="s">
        <v>3486</v>
      </c>
      <c r="Z127" s="96"/>
      <c r="AA127" s="96" t="s">
        <v>373</v>
      </c>
      <c r="AB127" s="96" t="s">
        <v>373</v>
      </c>
      <c r="AC127" s="95" t="s">
        <v>2777</v>
      </c>
      <c r="AD127" s="95" t="s">
        <v>3037</v>
      </c>
      <c r="AE127" s="95" t="s">
        <v>2743</v>
      </c>
      <c r="AF127" s="95" t="s">
        <v>3057</v>
      </c>
      <c r="AG127" s="95" t="str">
        <f aca="false">IF(OR($AT127="",$AT127=$F127),$U127,IF($AT127=$G127,SUBSTITUTE(SUBSTITUTE($AT127,"GPIO3_","GPIO_"),".0",""),IF($AT127=$H127,$Q127,IF($AT127=$I127,$R127,IF($AT127=$J127,$S127,IF($AT127=$K127,$T127,"INVALID"))))))</f>
        <v>GPIO_PG0</v>
      </c>
      <c r="AH127" s="97"/>
      <c r="AI127" s="98" t="str">
        <f aca="false">IF(AND(OR($AV127="Int PU",$AV127="Int PD"),OR(AND($BC127&lt;&gt;"",$BC127&lt;&gt;"0"),AND($BD127&lt;&gt;"",$BD127&lt;&gt;"0"))),"INVALID",IF(OR($AT127=$F127,$AV127="Int PD"),"PULL_DOWN",IF(OR($AV127="Int PU",AND($AH127="YES",OR($BC127="",$BC127="0"),OR($BD127="",$BD127="0"),OR($AU127="Input",$AU127="Bidirectional"))),"PULL_UP","NORMAL")))</f>
        <v>NORMAL</v>
      </c>
      <c r="AJ127" s="98" t="str">
        <f aca="false">IF($AU127="Input", "TRISTATE", IF($AV127="Z","TRISTATE",IF($AT127=$F127,"TRISTATE","NORMAL")))</f>
        <v>TRISTATE</v>
      </c>
      <c r="AK127" s="98" t="str">
        <f aca="false">IF(OR($AT127=$F127,$AU127="Output"),"DISABLE","ENABLE")</f>
        <v>ENABLE</v>
      </c>
      <c r="AL127" s="112" t="str">
        <f aca="false">IF($AT127&lt;&gt;$G127,"N/A",IF($AV127="Drive 1", "1", IF($AV127="Drive 0", "0", "")))</f>
        <v/>
      </c>
      <c r="AM127" s="99" t="b">
        <f aca="false">TRUE()</f>
        <v>1</v>
      </c>
      <c r="AN127" s="99" t="b">
        <f aca="false">TRUE()</f>
        <v>1</v>
      </c>
      <c r="AO127" s="99" t="b">
        <f aca="false">TRUE()</f>
        <v>1</v>
      </c>
      <c r="AP127" s="99" t="b">
        <f aca="false">TRUE()</f>
        <v>1</v>
      </c>
      <c r="AQ127" s="99" t="b">
        <f aca="false">TRUE()</f>
        <v>1</v>
      </c>
      <c r="AR127" s="99" t="b">
        <f aca="false">TRUE()</f>
        <v>1</v>
      </c>
      <c r="AS127" s="100" t="str">
        <f aca="false">IF(AND($AM127:$AR127), "VALID", "INVALID")</f>
        <v>VALID</v>
      </c>
      <c r="AT127" s="101" t="s">
        <v>3483</v>
      </c>
      <c r="AU127" s="102" t="s">
        <v>2736</v>
      </c>
      <c r="AV127" s="103"/>
      <c r="AW127" s="104"/>
      <c r="AX127" s="104"/>
      <c r="AY127" s="104"/>
      <c r="AZ127" s="104"/>
      <c r="BA127" s="103" t="s">
        <v>85</v>
      </c>
      <c r="BB127" s="104"/>
      <c r="BC127" s="103" t="s">
        <v>655</v>
      </c>
      <c r="BD127" s="103"/>
      <c r="BE127" s="105"/>
      <c r="BF127" s="104"/>
      <c r="BG127" s="318" t="s">
        <v>3487</v>
      </c>
      <c r="BH127" s="321" t="s">
        <v>3488</v>
      </c>
      <c r="BI127" s="1" t="s">
        <v>3482</v>
      </c>
      <c r="BJ127" s="1" t="s">
        <v>3489</v>
      </c>
      <c r="BK127" s="109"/>
    </row>
    <row r="128" customFormat="false" ht="12.75" hidden="true" customHeight="true" outlineLevel="0" collapsed="false">
      <c r="A128" s="315"/>
      <c r="B128" s="330"/>
      <c r="C128" s="330"/>
      <c r="D128" s="317" t="s">
        <v>377</v>
      </c>
      <c r="E128" s="317" t="s">
        <v>3490</v>
      </c>
      <c r="F128" s="87" t="s">
        <v>378</v>
      </c>
      <c r="G128" s="88" t="s">
        <v>3491</v>
      </c>
      <c r="H128" s="89"/>
      <c r="I128" s="90"/>
      <c r="J128" s="90"/>
      <c r="K128" s="91"/>
      <c r="L128" s="92" t="s">
        <v>2749</v>
      </c>
      <c r="M128" s="90"/>
      <c r="N128" s="90" t="s">
        <v>2749</v>
      </c>
      <c r="O128" s="90"/>
      <c r="P128" s="91"/>
      <c r="Q128" s="86" t="s">
        <v>94</v>
      </c>
      <c r="R128" s="86" t="s">
        <v>256</v>
      </c>
      <c r="S128" s="86" t="s">
        <v>104</v>
      </c>
      <c r="T128" s="86" t="s">
        <v>105</v>
      </c>
      <c r="U128" s="86" t="s">
        <v>94</v>
      </c>
      <c r="V128" s="100" t="s">
        <v>3492</v>
      </c>
      <c r="W128" s="95" t="s">
        <v>3485</v>
      </c>
      <c r="X128" s="96"/>
      <c r="Y128" s="96"/>
      <c r="Z128" s="96"/>
      <c r="AA128" s="96" t="s">
        <v>377</v>
      </c>
      <c r="AB128" s="96" t="s">
        <v>373</v>
      </c>
      <c r="AC128" s="95" t="s">
        <v>2777</v>
      </c>
      <c r="AD128" s="95" t="s">
        <v>3037</v>
      </c>
      <c r="AE128" s="95" t="s">
        <v>2743</v>
      </c>
      <c r="AF128" s="95" t="s">
        <v>3057</v>
      </c>
      <c r="AG128" s="95" t="str">
        <f aca="false">IF(OR($AT128="",$AT128=$F128),$U128,IF($AT128=$G128,SUBSTITUTE(SUBSTITUTE($AT128,"GPIO3_","GPIO_"),".0",""),IF($AT128=$H128,$Q128,IF($AT128=$I128,$R128,IF($AT128=$J128,$S128,IF($AT128=$K128,$T128,"INVALID"))))))</f>
        <v>RSVD0</v>
      </c>
      <c r="AH128" s="97"/>
      <c r="AI128" s="98" t="str">
        <f aca="false">IF(AND(OR($AV128="Int PU",$AV128="Int PD"),OR(AND($BC128&lt;&gt;"",$BC128&lt;&gt;"0"),AND($BD128&lt;&gt;"",$BD128&lt;&gt;"0"))),"INVALID",IF(OR($AT128=$F128,$AV128="Int PD"),"PULL_DOWN",IF(OR($AV128="Int PU",AND($AH128="YES",OR($BC128="",$BC128="0"),OR($BD128="",$BD128="0"),OR($AU128="Input",$AU128="Bidirectional"))),"PULL_UP","NORMAL")))</f>
        <v>PULL_DOWN</v>
      </c>
      <c r="AJ128" s="98" t="str">
        <f aca="false">IF($AU128="Input", "TRISTATE", IF($AV128="Z","TRISTATE",IF($AT128=$F128,"TRISTATE","NORMAL")))</f>
        <v>TRISTATE</v>
      </c>
      <c r="AK128" s="98" t="str">
        <f aca="false">IF(OR($AT128=$F128,$AU128="Output"),"DISABLE","ENABLE")</f>
        <v>DISABLE</v>
      </c>
      <c r="AL128" s="112" t="str">
        <f aca="false">IF($AT128&lt;&gt;$G128,"N/A",IF($AV128="Drive 1", "1", IF($AV128="Drive 0", "0", "")))</f>
        <v>N/A</v>
      </c>
      <c r="AM128" s="99" t="b">
        <f aca="false">TRUE()</f>
        <v>1</v>
      </c>
      <c r="AN128" s="99" t="b">
        <f aca="false">TRUE()</f>
        <v>1</v>
      </c>
      <c r="AO128" s="99" t="b">
        <f aca="false">TRUE()</f>
        <v>1</v>
      </c>
      <c r="AP128" s="99" t="b">
        <f aca="false">TRUE()</f>
        <v>1</v>
      </c>
      <c r="AQ128" s="99" t="b">
        <f aca="false">TRUE()</f>
        <v>1</v>
      </c>
      <c r="AR128" s="99" t="b">
        <f aca="false">TRUE()</f>
        <v>1</v>
      </c>
      <c r="AS128" s="100" t="str">
        <f aca="false">IF(AND($AM128:$AR128), "VALID", "INVALID")</f>
        <v>VALID</v>
      </c>
      <c r="AT128" s="101" t="s">
        <v>378</v>
      </c>
      <c r="AU128" s="102" t="s">
        <v>79</v>
      </c>
      <c r="AV128" s="103"/>
      <c r="AW128" s="104"/>
      <c r="AX128" s="104"/>
      <c r="AY128" s="104"/>
      <c r="AZ128" s="104"/>
      <c r="BA128" s="103" t="s">
        <v>85</v>
      </c>
      <c r="BB128" s="104"/>
      <c r="BC128" s="103"/>
      <c r="BD128" s="103"/>
      <c r="BE128" s="105"/>
      <c r="BF128" s="104"/>
      <c r="BG128" s="320"/>
      <c r="BH128" s="20" t="s">
        <v>7</v>
      </c>
      <c r="BI128" s="1" t="s">
        <v>3490</v>
      </c>
      <c r="BJ128" s="1" t="s">
        <v>3493</v>
      </c>
      <c r="BK128" s="109"/>
    </row>
    <row r="129" customFormat="false" ht="12.75" hidden="true" customHeight="true" outlineLevel="0" collapsed="false">
      <c r="A129" s="315"/>
      <c r="B129" s="330"/>
      <c r="C129" s="330"/>
      <c r="D129" s="317" t="s">
        <v>379</v>
      </c>
      <c r="E129" s="317" t="s">
        <v>3494</v>
      </c>
      <c r="F129" s="87" t="s">
        <v>380</v>
      </c>
      <c r="G129" s="88" t="s">
        <v>3495</v>
      </c>
      <c r="H129" s="89"/>
      <c r="I129" s="90"/>
      <c r="J129" s="90"/>
      <c r="K129" s="91"/>
      <c r="L129" s="92" t="s">
        <v>2749</v>
      </c>
      <c r="M129" s="90"/>
      <c r="N129" s="90" t="s">
        <v>2749</v>
      </c>
      <c r="O129" s="90"/>
      <c r="P129" s="91"/>
      <c r="Q129" s="86" t="s">
        <v>94</v>
      </c>
      <c r="R129" s="86" t="s">
        <v>256</v>
      </c>
      <c r="S129" s="86" t="s">
        <v>104</v>
      </c>
      <c r="T129" s="86" t="s">
        <v>105</v>
      </c>
      <c r="U129" s="86" t="s">
        <v>94</v>
      </c>
      <c r="V129" s="100" t="s">
        <v>3496</v>
      </c>
      <c r="W129" s="95" t="s">
        <v>3485</v>
      </c>
      <c r="X129" s="96" t="s">
        <v>3497</v>
      </c>
      <c r="Y129" s="96"/>
      <c r="Z129" s="96"/>
      <c r="AA129" s="96" t="s">
        <v>373</v>
      </c>
      <c r="AB129" s="96" t="s">
        <v>373</v>
      </c>
      <c r="AC129" s="95" t="s">
        <v>2777</v>
      </c>
      <c r="AD129" s="95" t="s">
        <v>3037</v>
      </c>
      <c r="AE129" s="95" t="s">
        <v>2743</v>
      </c>
      <c r="AF129" s="95" t="s">
        <v>2760</v>
      </c>
      <c r="AG129" s="95" t="str">
        <f aca="false">IF(OR($AT129="",$AT129=$F129),$U129,IF($AT129=$G129,SUBSTITUTE(SUBSTITUTE($AT129,"GPIO3_","GPIO_"),".0",""),IF($AT129=$H129,$Q129,IF($AT129=$I129,$R129,IF($AT129=$J129,$S129,IF($AT129=$K129,$T129,"INVALID"))))))</f>
        <v>RSVD0</v>
      </c>
      <c r="AH129" s="97"/>
      <c r="AI129" s="98" t="str">
        <f aca="false">IF(AND(OR($AV129="Int PU",$AV129="Int PD"),OR(AND($BC129&lt;&gt;"",$BC129&lt;&gt;"0"),AND($BD129&lt;&gt;"",$BD129&lt;&gt;"0"))),"INVALID",IF(OR($AT129=$F129,$AV129="Int PD"),"PULL_DOWN",IF(OR($AV129="Int PU",AND($AH129="YES",OR($BC129="",$BC129="0"),OR($BD129="",$BD129="0"),OR($AU129="Input",$AU129="Bidirectional"))),"PULL_UP","NORMAL")))</f>
        <v>PULL_DOWN</v>
      </c>
      <c r="AJ129" s="98" t="str">
        <f aca="false">IF($AU129="Input", "TRISTATE", IF($AV129="Z","TRISTATE",IF($AT129=$F129,"TRISTATE","NORMAL")))</f>
        <v>TRISTATE</v>
      </c>
      <c r="AK129" s="98" t="str">
        <f aca="false">IF(OR($AT129=$F129,$AU129="Output"),"DISABLE","ENABLE")</f>
        <v>DISABLE</v>
      </c>
      <c r="AL129" s="112" t="str">
        <f aca="false">IF($AT129&lt;&gt;$G129,"N/A",IF($AV129="Drive 1", "1", IF($AV129="Drive 0", "0", "")))</f>
        <v>N/A</v>
      </c>
      <c r="AM129" s="99" t="b">
        <f aca="false">TRUE()</f>
        <v>1</v>
      </c>
      <c r="AN129" s="99" t="b">
        <f aca="false">TRUE()</f>
        <v>1</v>
      </c>
      <c r="AO129" s="99" t="b">
        <f aca="false">TRUE()</f>
        <v>1</v>
      </c>
      <c r="AP129" s="99" t="b">
        <f aca="false">TRUE()</f>
        <v>1</v>
      </c>
      <c r="AQ129" s="99" t="b">
        <f aca="false">TRUE()</f>
        <v>1</v>
      </c>
      <c r="AR129" s="99" t="b">
        <f aca="false">TRUE()</f>
        <v>1</v>
      </c>
      <c r="AS129" s="100" t="str">
        <f aca="false">IF(AND($AM129:$AR129), "VALID", "INVALID")</f>
        <v>VALID</v>
      </c>
      <c r="AT129" s="101" t="s">
        <v>380</v>
      </c>
      <c r="AU129" s="102" t="s">
        <v>79</v>
      </c>
      <c r="AV129" s="103"/>
      <c r="AW129" s="103" t="s">
        <v>89</v>
      </c>
      <c r="AX129" s="104"/>
      <c r="AY129" s="104"/>
      <c r="AZ129" s="104"/>
      <c r="BA129" s="103" t="s">
        <v>85</v>
      </c>
      <c r="BB129" s="104"/>
      <c r="BC129" s="103"/>
      <c r="BD129" s="103"/>
      <c r="BE129" s="105"/>
      <c r="BF129" s="104"/>
      <c r="BG129" s="320"/>
      <c r="BH129" s="20" t="s">
        <v>7</v>
      </c>
      <c r="BI129" s="1" t="s">
        <v>3494</v>
      </c>
      <c r="BJ129" s="1" t="s">
        <v>3498</v>
      </c>
      <c r="BK129" s="109"/>
    </row>
    <row r="130" customFormat="false" ht="12.75" hidden="true" customHeight="true" outlineLevel="0" collapsed="false">
      <c r="A130" s="315"/>
      <c r="B130" s="330"/>
      <c r="C130" s="330"/>
      <c r="D130" s="317" t="s">
        <v>381</v>
      </c>
      <c r="E130" s="317" t="s">
        <v>3499</v>
      </c>
      <c r="F130" s="87" t="s">
        <v>382</v>
      </c>
      <c r="G130" s="88" t="s">
        <v>3500</v>
      </c>
      <c r="H130" s="89"/>
      <c r="I130" s="90"/>
      <c r="J130" s="90"/>
      <c r="K130" s="91"/>
      <c r="L130" s="92" t="s">
        <v>2749</v>
      </c>
      <c r="M130" s="90"/>
      <c r="N130" s="90" t="s">
        <v>2749</v>
      </c>
      <c r="O130" s="90"/>
      <c r="P130" s="91"/>
      <c r="Q130" s="86" t="s">
        <v>94</v>
      </c>
      <c r="R130" s="86" t="s">
        <v>256</v>
      </c>
      <c r="S130" s="86" t="s">
        <v>104</v>
      </c>
      <c r="T130" s="86" t="s">
        <v>105</v>
      </c>
      <c r="U130" s="86" t="s">
        <v>94</v>
      </c>
      <c r="V130" s="100" t="s">
        <v>3501</v>
      </c>
      <c r="W130" s="95" t="s">
        <v>3485</v>
      </c>
      <c r="X130" s="96"/>
      <c r="Y130" s="96"/>
      <c r="Z130" s="96"/>
      <c r="AA130" s="96" t="s">
        <v>373</v>
      </c>
      <c r="AB130" s="96" t="s">
        <v>373</v>
      </c>
      <c r="AC130" s="95" t="s">
        <v>2777</v>
      </c>
      <c r="AD130" s="95" t="s">
        <v>3037</v>
      </c>
      <c r="AE130" s="95" t="s">
        <v>2743</v>
      </c>
      <c r="AF130" s="95" t="s">
        <v>3057</v>
      </c>
      <c r="AG130" s="95" t="str">
        <f aca="false">IF(OR($AT130="",$AT130=$F130),$U130,IF($AT130=$G130,SUBSTITUTE(SUBSTITUTE($AT130,"GPIO3_","GPIO_"),".0",""),IF($AT130=$H130,$Q130,IF($AT130=$I130,$R130,IF($AT130=$J130,$S130,IF($AT130=$K130,$T130,"INVALID"))))))</f>
        <v>RSVD0</v>
      </c>
      <c r="AH130" s="97"/>
      <c r="AI130" s="98" t="str">
        <f aca="false">IF(AND(OR($AV130="Int PU",$AV130="Int PD"),OR(AND($BC130&lt;&gt;"",$BC130&lt;&gt;"0"),AND($BD130&lt;&gt;"",$BD130&lt;&gt;"0"))),"INVALID",IF(OR($AT130=$F130,$AV130="Int PD"),"PULL_DOWN",IF(OR($AV130="Int PU",AND($AH130="YES",OR($BC130="",$BC130="0"),OR($BD130="",$BD130="0"),OR($AU130="Input",$AU130="Bidirectional"))),"PULL_UP","NORMAL")))</f>
        <v>PULL_DOWN</v>
      </c>
      <c r="AJ130" s="98" t="str">
        <f aca="false">IF($AU130="Input", "TRISTATE", IF($AV130="Z","TRISTATE",IF($AT130=$F130,"TRISTATE","NORMAL")))</f>
        <v>TRISTATE</v>
      </c>
      <c r="AK130" s="98" t="str">
        <f aca="false">IF(OR($AT130=$F130,$AU130="Output"),"DISABLE","ENABLE")</f>
        <v>DISABLE</v>
      </c>
      <c r="AL130" s="112" t="str">
        <f aca="false">IF($AT130&lt;&gt;$G130,"N/A",IF($AV130="Drive 1", "1", IF($AV130="Drive 0", "0", "")))</f>
        <v>N/A</v>
      </c>
      <c r="AM130" s="99" t="b">
        <f aca="false">TRUE()</f>
        <v>1</v>
      </c>
      <c r="AN130" s="99" t="b">
        <f aca="false">TRUE()</f>
        <v>1</v>
      </c>
      <c r="AO130" s="99" t="b">
        <f aca="false">TRUE()</f>
        <v>1</v>
      </c>
      <c r="AP130" s="99" t="b">
        <f aca="false">TRUE()</f>
        <v>1</v>
      </c>
      <c r="AQ130" s="99" t="b">
        <f aca="false">TRUE()</f>
        <v>1</v>
      </c>
      <c r="AR130" s="99" t="b">
        <f aca="false">TRUE()</f>
        <v>1</v>
      </c>
      <c r="AS130" s="100" t="str">
        <f aca="false">IF(AND($AM130:$AR130), "VALID", "INVALID")</f>
        <v>VALID</v>
      </c>
      <c r="AT130" s="101" t="s">
        <v>382</v>
      </c>
      <c r="AU130" s="102" t="s">
        <v>79</v>
      </c>
      <c r="AV130" s="103"/>
      <c r="AW130" s="104"/>
      <c r="AX130" s="104"/>
      <c r="AY130" s="104"/>
      <c r="AZ130" s="104"/>
      <c r="BA130" s="103" t="s">
        <v>85</v>
      </c>
      <c r="BB130" s="104"/>
      <c r="BC130" s="103"/>
      <c r="BD130" s="103"/>
      <c r="BE130" s="105"/>
      <c r="BF130" s="104"/>
      <c r="BG130" s="320"/>
      <c r="BH130" s="20" t="s">
        <v>7</v>
      </c>
      <c r="BI130" s="1" t="s">
        <v>3499</v>
      </c>
      <c r="BJ130" s="1" t="s">
        <v>3502</v>
      </c>
      <c r="BK130" s="109"/>
    </row>
    <row r="131" customFormat="false" ht="12.75" hidden="true" customHeight="true" outlineLevel="0" collapsed="false">
      <c r="A131" s="315"/>
      <c r="B131" s="330"/>
      <c r="C131" s="330"/>
      <c r="D131" s="317" t="s">
        <v>383</v>
      </c>
      <c r="E131" s="317" t="s">
        <v>3503</v>
      </c>
      <c r="F131" s="87" t="s">
        <v>385</v>
      </c>
      <c r="G131" s="88" t="s">
        <v>3504</v>
      </c>
      <c r="H131" s="89"/>
      <c r="I131" s="90"/>
      <c r="J131" s="90"/>
      <c r="K131" s="91"/>
      <c r="L131" s="92" t="s">
        <v>2749</v>
      </c>
      <c r="M131" s="90"/>
      <c r="N131" s="90" t="s">
        <v>81</v>
      </c>
      <c r="O131" s="90"/>
      <c r="P131" s="91"/>
      <c r="Q131" s="86" t="s">
        <v>94</v>
      </c>
      <c r="R131" s="86" t="s">
        <v>384</v>
      </c>
      <c r="S131" s="86" t="s">
        <v>104</v>
      </c>
      <c r="T131" s="86" t="s">
        <v>105</v>
      </c>
      <c r="U131" s="86" t="s">
        <v>94</v>
      </c>
      <c r="V131" s="100" t="s">
        <v>3505</v>
      </c>
      <c r="W131" s="95" t="s">
        <v>3485</v>
      </c>
      <c r="X131" s="96" t="s">
        <v>3506</v>
      </c>
      <c r="Y131" s="96"/>
      <c r="Z131" s="96"/>
      <c r="AA131" s="96" t="s">
        <v>373</v>
      </c>
      <c r="AB131" s="96" t="s">
        <v>373</v>
      </c>
      <c r="AC131" s="95" t="s">
        <v>2777</v>
      </c>
      <c r="AD131" s="95" t="s">
        <v>3037</v>
      </c>
      <c r="AE131" s="95" t="s">
        <v>2743</v>
      </c>
      <c r="AF131" s="95" t="s">
        <v>2760</v>
      </c>
      <c r="AG131" s="95" t="str">
        <f aca="false">IF(OR($AT131="",$AT131=$F131),$U131,IF($AT131=$G131,SUBSTITUTE(SUBSTITUTE($AT131,"GPIO3_","GPIO_"),".0",""),IF($AT131=$H131,$Q131,IF($AT131=$I131,$R131,IF($AT131=$J131,$S131,IF($AT131=$K131,$T131,"INVALID"))))))</f>
        <v>RSVD0</v>
      </c>
      <c r="AH131" s="97"/>
      <c r="AI131" s="98" t="str">
        <f aca="false">IF(AND(OR($AV131="Int PU",$AV131="Int PD"),OR(AND($BC131&lt;&gt;"",$BC131&lt;&gt;"0"),AND($BD131&lt;&gt;"",$BD131&lt;&gt;"0"))),"INVALID",IF(OR($AT131=$F131,$AV131="Int PD"),"PULL_DOWN",IF(OR($AV131="Int PU",AND($AH131="YES",OR($BC131="",$BC131="0"),OR($BD131="",$BD131="0"),OR($AU131="Input",$AU131="Bidirectional"))),"PULL_UP","NORMAL")))</f>
        <v>PULL_DOWN</v>
      </c>
      <c r="AJ131" s="98" t="str">
        <f aca="false">IF($AU131="Input", "TRISTATE", IF($AV131="Z","TRISTATE",IF($AT131=$F131,"TRISTATE","NORMAL")))</f>
        <v>TRISTATE</v>
      </c>
      <c r="AK131" s="98" t="str">
        <f aca="false">IF(OR($AT131=$F131,$AU131="Output"),"DISABLE","ENABLE")</f>
        <v>DISABLE</v>
      </c>
      <c r="AL131" s="112" t="str">
        <f aca="false">IF($AT131&lt;&gt;$G131,"N/A",IF($AV131="Drive 1", "1", IF($AV131="Drive 0", "0", "")))</f>
        <v>N/A</v>
      </c>
      <c r="AM131" s="99" t="b">
        <f aca="false">TRUE()</f>
        <v>1</v>
      </c>
      <c r="AN131" s="99" t="b">
        <f aca="false">TRUE()</f>
        <v>1</v>
      </c>
      <c r="AO131" s="99" t="b">
        <f aca="false">TRUE()</f>
        <v>1</v>
      </c>
      <c r="AP131" s="99" t="b">
        <f aca="false">TRUE()</f>
        <v>1</v>
      </c>
      <c r="AQ131" s="99" t="b">
        <f aca="false">TRUE()</f>
        <v>1</v>
      </c>
      <c r="AR131" s="99" t="b">
        <f aca="false">TRUE()</f>
        <v>1</v>
      </c>
      <c r="AS131" s="100" t="str">
        <f aca="false">IF(AND($AM131:$AR131), "VALID", "INVALID")</f>
        <v>VALID</v>
      </c>
      <c r="AT131" s="101" t="s">
        <v>385</v>
      </c>
      <c r="AU131" s="102" t="s">
        <v>79</v>
      </c>
      <c r="AV131" s="103"/>
      <c r="AW131" s="103" t="s">
        <v>89</v>
      </c>
      <c r="AX131" s="104"/>
      <c r="AY131" s="104"/>
      <c r="AZ131" s="104"/>
      <c r="BA131" s="103" t="s">
        <v>85</v>
      </c>
      <c r="BB131" s="104"/>
      <c r="BC131" s="103"/>
      <c r="BD131" s="103"/>
      <c r="BE131" s="105"/>
      <c r="BF131" s="104"/>
      <c r="BG131" s="341"/>
      <c r="BH131" s="20" t="s">
        <v>7</v>
      </c>
      <c r="BI131" s="1" t="s">
        <v>3503</v>
      </c>
      <c r="BJ131" s="1" t="s">
        <v>3507</v>
      </c>
      <c r="BK131" s="109"/>
    </row>
    <row r="132" customFormat="false" ht="12.75" hidden="true" customHeight="true" outlineLevel="0" collapsed="false">
      <c r="A132" s="315"/>
      <c r="B132" s="330"/>
      <c r="C132" s="330"/>
      <c r="D132" s="317" t="s">
        <v>386</v>
      </c>
      <c r="E132" s="317" t="s">
        <v>3508</v>
      </c>
      <c r="F132" s="87" t="s">
        <v>387</v>
      </c>
      <c r="G132" s="88" t="s">
        <v>3509</v>
      </c>
      <c r="H132" s="89"/>
      <c r="I132" s="90"/>
      <c r="J132" s="90"/>
      <c r="K132" s="91"/>
      <c r="L132" s="92" t="s">
        <v>2749</v>
      </c>
      <c r="M132" s="90"/>
      <c r="N132" s="90"/>
      <c r="O132" s="90"/>
      <c r="P132" s="91"/>
      <c r="Q132" s="86" t="s">
        <v>94</v>
      </c>
      <c r="R132" s="86" t="s">
        <v>83</v>
      </c>
      <c r="S132" s="86" t="s">
        <v>104</v>
      </c>
      <c r="T132" s="86" t="s">
        <v>105</v>
      </c>
      <c r="U132" s="86" t="s">
        <v>94</v>
      </c>
      <c r="V132" s="100" t="s">
        <v>3510</v>
      </c>
      <c r="W132" s="95" t="s">
        <v>3485</v>
      </c>
      <c r="X132" s="96"/>
      <c r="Y132" s="96"/>
      <c r="Z132" s="96"/>
      <c r="AA132" s="96" t="s">
        <v>373</v>
      </c>
      <c r="AB132" s="96" t="s">
        <v>373</v>
      </c>
      <c r="AC132" s="95" t="s">
        <v>2777</v>
      </c>
      <c r="AD132" s="95" t="s">
        <v>3037</v>
      </c>
      <c r="AE132" s="95" t="s">
        <v>2743</v>
      </c>
      <c r="AF132" s="95" t="s">
        <v>2760</v>
      </c>
      <c r="AG132" s="95" t="str">
        <f aca="false">IF(OR($AT132="",$AT132=$F132),$U132,IF($AT132=$G132,SUBSTITUTE(SUBSTITUTE($AT132,"GPIO3_","GPIO_"),".0",""),IF($AT132=$H132,$Q132,IF($AT132=$I132,$R132,IF($AT132=$J132,$S132,IF($AT132=$K132,$T132,"INVALID"))))))</f>
        <v>RSVD0</v>
      </c>
      <c r="AH132" s="97"/>
      <c r="AI132" s="98" t="str">
        <f aca="false">IF(AND(OR($AV132="Int PU",$AV132="Int PD"),OR(AND($BC132&lt;&gt;"",$BC132&lt;&gt;"0"),AND($BD132&lt;&gt;"",$BD132&lt;&gt;"0"))),"INVALID",IF(OR($AT132=$F132,$AV132="Int PD"),"PULL_DOWN",IF(OR($AV132="Int PU",AND($AH132="YES",OR($BC132="",$BC132="0"),OR($BD132="",$BD132="0"),OR($AU132="Input",$AU132="Bidirectional"))),"PULL_UP","NORMAL")))</f>
        <v>PULL_DOWN</v>
      </c>
      <c r="AJ132" s="98" t="str">
        <f aca="false">IF($AU132="Input", "TRISTATE", IF($AV132="Z","TRISTATE",IF($AT132=$F132,"TRISTATE","NORMAL")))</f>
        <v>TRISTATE</v>
      </c>
      <c r="AK132" s="98" t="str">
        <f aca="false">IF(OR($AT132=$F132,$AU132="Output"),"DISABLE","ENABLE")</f>
        <v>DISABLE</v>
      </c>
      <c r="AL132" s="112" t="str">
        <f aca="false">IF($AT132&lt;&gt;$G132,"N/A",IF($AV132="Drive 1", "1", IF($AV132="Drive 0", "0", "")))</f>
        <v>N/A</v>
      </c>
      <c r="AM132" s="99" t="b">
        <f aca="false">TRUE()</f>
        <v>1</v>
      </c>
      <c r="AN132" s="99" t="b">
        <f aca="false">TRUE()</f>
        <v>1</v>
      </c>
      <c r="AO132" s="99" t="b">
        <f aca="false">TRUE()</f>
        <v>1</v>
      </c>
      <c r="AP132" s="99" t="b">
        <f aca="false">TRUE()</f>
        <v>1</v>
      </c>
      <c r="AQ132" s="99" t="b">
        <f aca="false">TRUE()</f>
        <v>1</v>
      </c>
      <c r="AR132" s="99" t="b">
        <f aca="false">TRUE()</f>
        <v>1</v>
      </c>
      <c r="AS132" s="100" t="str">
        <f aca="false">IF(AND($AM132:$AR132), "VALID", "INVALID")</f>
        <v>VALID</v>
      </c>
      <c r="AT132" s="101" t="s">
        <v>387</v>
      </c>
      <c r="AU132" s="102" t="s">
        <v>79</v>
      </c>
      <c r="AV132" s="103"/>
      <c r="AW132" s="104"/>
      <c r="AX132" s="104"/>
      <c r="AY132" s="104"/>
      <c r="AZ132" s="104"/>
      <c r="BA132" s="103" t="s">
        <v>85</v>
      </c>
      <c r="BB132" s="104"/>
      <c r="BC132" s="103"/>
      <c r="BD132" s="103"/>
      <c r="BE132" s="105"/>
      <c r="BF132" s="104"/>
      <c r="BG132" s="341"/>
      <c r="BH132" s="20" t="s">
        <v>7</v>
      </c>
      <c r="BI132" s="1" t="s">
        <v>3508</v>
      </c>
      <c r="BJ132" s="1" t="s">
        <v>3511</v>
      </c>
      <c r="BK132" s="109"/>
    </row>
    <row r="133" customFormat="false" ht="12.75" hidden="false" customHeight="true" outlineLevel="0" collapsed="false">
      <c r="A133" s="323" t="n">
        <v>206</v>
      </c>
      <c r="B133" s="324" t="s">
        <v>3512</v>
      </c>
      <c r="C133" s="324" t="s">
        <v>3513</v>
      </c>
      <c r="D133" s="86" t="s">
        <v>388</v>
      </c>
      <c r="E133" s="86" t="s">
        <v>3514</v>
      </c>
      <c r="F133" s="87" t="s">
        <v>389</v>
      </c>
      <c r="G133" s="88" t="s">
        <v>3515</v>
      </c>
      <c r="H133" s="89" t="s">
        <v>3516</v>
      </c>
      <c r="I133" s="90"/>
      <c r="J133" s="90"/>
      <c r="K133" s="91"/>
      <c r="L133" s="92" t="s">
        <v>2749</v>
      </c>
      <c r="M133" s="90" t="s">
        <v>81</v>
      </c>
      <c r="N133" s="90"/>
      <c r="O133" s="90"/>
      <c r="P133" s="91"/>
      <c r="Q133" s="86" t="s">
        <v>132</v>
      </c>
      <c r="R133" s="86" t="s">
        <v>83</v>
      </c>
      <c r="S133" s="86" t="s">
        <v>104</v>
      </c>
      <c r="T133" s="86" t="s">
        <v>105</v>
      </c>
      <c r="U133" s="86" t="s">
        <v>83</v>
      </c>
      <c r="V133" s="100" t="s">
        <v>3517</v>
      </c>
      <c r="W133" s="95" t="s">
        <v>3485</v>
      </c>
      <c r="X133" s="96"/>
      <c r="Y133" s="96"/>
      <c r="Z133" s="96"/>
      <c r="AA133" s="96" t="s">
        <v>3516</v>
      </c>
      <c r="AB133" s="96" t="s">
        <v>373</v>
      </c>
      <c r="AC133" s="95" t="s">
        <v>2777</v>
      </c>
      <c r="AD133" s="95" t="s">
        <v>3037</v>
      </c>
      <c r="AE133" s="95" t="s">
        <v>2743</v>
      </c>
      <c r="AF133" s="95" t="s">
        <v>2735</v>
      </c>
      <c r="AG133" s="95" t="str">
        <f aca="false">IF(OR($AT133="",$AT133=$F133),$U133,IF($AT133=$G133,SUBSTITUTE(SUBSTITUTE($AT133,"GPIO3_","GPIO_"),".0",""),IF($AT133=$H133,$Q133,IF($AT133=$I133,$R133,IF($AT133=$J133,$S133,IF($AT133=$K133,$T133,"INVALID"))))))</f>
        <v>GPIO_PG6</v>
      </c>
      <c r="AH133" s="97"/>
      <c r="AI133" s="98" t="str">
        <f aca="false">IF(AND(OR($AV133="Int PU",$AV133="Int PD"),OR(AND($BC133&lt;&gt;"",$BC133&lt;&gt;"0"),AND($BD133&lt;&gt;"",$BD133&lt;&gt;"0"))),"INVALID",IF(OR($AT133=$F133,$AV133="Int PD"),"PULL_DOWN",IF(OR($AV133="Int PU",AND($AH133="YES",OR($BC133="",$BC133="0"),OR($BD133="",$BD133="0"),OR($AU133="Input",$AU133="Bidirectional"))),"PULL_UP","NORMAL")))</f>
        <v>NORMAL</v>
      </c>
      <c r="AJ133" s="98" t="str">
        <f aca="false">IF($AU133="Input", "TRISTATE", IF($AV133="Z","TRISTATE",IF($AT133=$F133,"TRISTATE","NORMAL")))</f>
        <v>NORMAL</v>
      </c>
      <c r="AK133" s="98" t="str">
        <f aca="false">IF(OR($AT133=$F133,$AU133="Output"),"DISABLE","ENABLE")</f>
        <v>DISABLE</v>
      </c>
      <c r="AL133" s="112" t="str">
        <f aca="false">IF($AT133&lt;&gt;$G133,"N/A",IF($AV133="Drive 1", "1", IF($AV133="Drive 0", "0", "")))</f>
        <v>1</v>
      </c>
      <c r="AM133" s="99" t="b">
        <f aca="false">TRUE()</f>
        <v>1</v>
      </c>
      <c r="AN133" s="99" t="b">
        <f aca="false">TRUE()</f>
        <v>1</v>
      </c>
      <c r="AO133" s="99" t="b">
        <f aca="false">TRUE()</f>
        <v>1</v>
      </c>
      <c r="AP133" s="99" t="b">
        <f aca="false">TRUE()</f>
        <v>1</v>
      </c>
      <c r="AQ133" s="99" t="b">
        <f aca="false">TRUE()</f>
        <v>1</v>
      </c>
      <c r="AR133" s="99" t="b">
        <f aca="false">TRUE()</f>
        <v>1</v>
      </c>
      <c r="AS133" s="100" t="str">
        <f aca="false">IF(AND($AM133:$AR133), "VALID", "INVALID")</f>
        <v>VALID</v>
      </c>
      <c r="AT133" s="101" t="s">
        <v>3515</v>
      </c>
      <c r="AU133" s="335" t="s">
        <v>2744</v>
      </c>
      <c r="AV133" s="336" t="s">
        <v>2785</v>
      </c>
      <c r="AW133" s="104"/>
      <c r="AX133" s="104"/>
      <c r="AY133" s="104"/>
      <c r="AZ133" s="104"/>
      <c r="BA133" s="103" t="s">
        <v>85</v>
      </c>
      <c r="BB133" s="104"/>
      <c r="BC133" s="103"/>
      <c r="BD133" s="103"/>
      <c r="BE133" s="105"/>
      <c r="BF133" s="104"/>
      <c r="BG133" s="337" t="s">
        <v>3518</v>
      </c>
      <c r="BH133" s="322" t="s">
        <v>3320</v>
      </c>
      <c r="BI133" s="1" t="s">
        <v>3514</v>
      </c>
      <c r="BJ133" s="1" t="s">
        <v>3519</v>
      </c>
      <c r="BK133" s="109"/>
    </row>
    <row r="134" customFormat="false" ht="12.75" hidden="true" customHeight="true" outlineLevel="0" collapsed="false">
      <c r="A134" s="315"/>
      <c r="B134" s="330"/>
      <c r="C134" s="330"/>
      <c r="D134" s="317" t="s">
        <v>390</v>
      </c>
      <c r="E134" s="317" t="s">
        <v>3520</v>
      </c>
      <c r="F134" s="87" t="s">
        <v>392</v>
      </c>
      <c r="G134" s="88" t="s">
        <v>3521</v>
      </c>
      <c r="H134" s="89"/>
      <c r="I134" s="90" t="s">
        <v>3522</v>
      </c>
      <c r="J134" s="90"/>
      <c r="K134" s="91"/>
      <c r="L134" s="92" t="s">
        <v>2749</v>
      </c>
      <c r="M134" s="90"/>
      <c r="N134" s="90" t="s">
        <v>2729</v>
      </c>
      <c r="O134" s="90"/>
      <c r="P134" s="91"/>
      <c r="Q134" s="86" t="s">
        <v>94</v>
      </c>
      <c r="R134" s="86" t="s">
        <v>391</v>
      </c>
      <c r="S134" s="86" t="s">
        <v>104</v>
      </c>
      <c r="T134" s="86" t="s">
        <v>105</v>
      </c>
      <c r="U134" s="86" t="s">
        <v>94</v>
      </c>
      <c r="V134" s="100" t="s">
        <v>3523</v>
      </c>
      <c r="W134" s="95" t="s">
        <v>3485</v>
      </c>
      <c r="X134" s="96" t="s">
        <v>3524</v>
      </c>
      <c r="Y134" s="96"/>
      <c r="Z134" s="96"/>
      <c r="AA134" s="96" t="s">
        <v>373</v>
      </c>
      <c r="AB134" s="96" t="s">
        <v>373</v>
      </c>
      <c r="AC134" s="95" t="s">
        <v>2777</v>
      </c>
      <c r="AD134" s="100" t="s">
        <v>3037</v>
      </c>
      <c r="AE134" s="95" t="s">
        <v>2743</v>
      </c>
      <c r="AF134" s="95" t="s">
        <v>2760</v>
      </c>
      <c r="AG134" s="95" t="str">
        <f aca="false">IF(OR($AT134="",$AT134=$F134),$U134,IF($AT134=$G134,SUBSTITUTE(SUBSTITUTE($AT134,"GPIO3_","GPIO_"),".0",""),IF($AT134=$H134,$Q134,IF($AT134=$I134,$R134,IF($AT134=$J134,$S134,IF($AT134=$K134,$T134,"INVALID"))))))</f>
        <v>GPIO_PG7</v>
      </c>
      <c r="AH134" s="97"/>
      <c r="AI134" s="98" t="str">
        <f aca="false">IF(AND(OR($AV134="Int PU",$AV134="Int PD"),OR(AND($BC134&lt;&gt;"",$BC134&lt;&gt;"0"),AND($BD134&lt;&gt;"",$BD134&lt;&gt;"0"))),"INVALID",IF(OR($AT134=$F134,$AV134="Int PD"),"PULL_DOWN",IF(OR($AV134="Int PU",AND($AH134="YES",OR($BC134="",$BC134="0"),OR($BD134="",$BD134="0"),OR($AU134="Input",$AU134="Bidirectional"))),"PULL_UP","NORMAL")))</f>
        <v>NORMAL</v>
      </c>
      <c r="AJ134" s="98" t="str">
        <f aca="false">IF($AU134="Input", "TRISTATE", IF($AV134="Z","TRISTATE",IF($AT134=$F134,"TRISTATE","NORMAL")))</f>
        <v>TRISTATE</v>
      </c>
      <c r="AK134" s="98" t="str">
        <f aca="false">IF(OR($AT134=$F134,$AU134="Output"),"DISABLE","ENABLE")</f>
        <v>ENABLE</v>
      </c>
      <c r="AL134" s="112" t="str">
        <f aca="false">IF($AT134&lt;&gt;$G134,"N/A",IF($AV134="Drive 1", "1", IF($AV134="Drive 0", "0", "")))</f>
        <v/>
      </c>
      <c r="AM134" s="99" t="b">
        <f aca="false">TRUE()</f>
        <v>1</v>
      </c>
      <c r="AN134" s="99" t="b">
        <f aca="false">TRUE()</f>
        <v>1</v>
      </c>
      <c r="AO134" s="99" t="b">
        <f aca="false">TRUE()</f>
        <v>1</v>
      </c>
      <c r="AP134" s="99" t="b">
        <f aca="false">TRUE()</f>
        <v>1</v>
      </c>
      <c r="AQ134" s="99" t="b">
        <f aca="false">TRUE()</f>
        <v>1</v>
      </c>
      <c r="AR134" s="99" t="b">
        <f aca="false">TRUE()</f>
        <v>1</v>
      </c>
      <c r="AS134" s="100" t="str">
        <f aca="false">IF(AND($AM134:$AR134), "VALID", "INVALID")</f>
        <v>VALID</v>
      </c>
      <c r="AT134" s="101" t="s">
        <v>3521</v>
      </c>
      <c r="AU134" s="102" t="s">
        <v>2736</v>
      </c>
      <c r="AV134" s="103"/>
      <c r="AW134" s="103" t="s">
        <v>89</v>
      </c>
      <c r="AX134" s="104"/>
      <c r="AY134" s="104"/>
      <c r="AZ134" s="104"/>
      <c r="BA134" s="103" t="s">
        <v>85</v>
      </c>
      <c r="BB134" s="104"/>
      <c r="BC134" s="103" t="s">
        <v>2824</v>
      </c>
      <c r="BD134" s="103"/>
      <c r="BE134" s="105"/>
      <c r="BF134" s="104"/>
      <c r="BG134" s="337" t="s">
        <v>3525</v>
      </c>
      <c r="BH134" s="321"/>
      <c r="BI134" s="1" t="s">
        <v>3520</v>
      </c>
      <c r="BJ134" s="1" t="s">
        <v>3526</v>
      </c>
      <c r="BK134" s="109"/>
    </row>
    <row r="135" customFormat="false" ht="12.75" hidden="false" customHeight="true" outlineLevel="0" collapsed="false">
      <c r="A135" s="323" t="n">
        <v>228</v>
      </c>
      <c r="B135" s="324" t="s">
        <v>3527</v>
      </c>
      <c r="C135" s="324" t="s">
        <v>3528</v>
      </c>
      <c r="D135" s="86" t="s">
        <v>393</v>
      </c>
      <c r="E135" s="86" t="s">
        <v>3529</v>
      </c>
      <c r="F135" s="87" t="s">
        <v>395</v>
      </c>
      <c r="G135" s="88" t="s">
        <v>3530</v>
      </c>
      <c r="H135" s="89"/>
      <c r="I135" s="90" t="s">
        <v>3531</v>
      </c>
      <c r="J135" s="90"/>
      <c r="K135" s="91"/>
      <c r="L135" s="92" t="s">
        <v>2749</v>
      </c>
      <c r="M135" s="90"/>
      <c r="N135" s="90" t="s">
        <v>81</v>
      </c>
      <c r="O135" s="90" t="s">
        <v>2749</v>
      </c>
      <c r="P135" s="91"/>
      <c r="Q135" s="86" t="s">
        <v>94</v>
      </c>
      <c r="R135" s="86" t="s">
        <v>132</v>
      </c>
      <c r="S135" s="86" t="s">
        <v>394</v>
      </c>
      <c r="T135" s="86" t="s">
        <v>105</v>
      </c>
      <c r="U135" s="86" t="s">
        <v>94</v>
      </c>
      <c r="V135" s="100" t="s">
        <v>3532</v>
      </c>
      <c r="W135" s="95" t="s">
        <v>3485</v>
      </c>
      <c r="X135" s="96"/>
      <c r="Y135" s="96"/>
      <c r="Z135" s="96"/>
      <c r="AA135" s="96" t="s">
        <v>3531</v>
      </c>
      <c r="AB135" s="96" t="s">
        <v>373</v>
      </c>
      <c r="AC135" s="95" t="s">
        <v>2777</v>
      </c>
      <c r="AD135" s="95" t="s">
        <v>3037</v>
      </c>
      <c r="AE135" s="95" t="s">
        <v>2743</v>
      </c>
      <c r="AF135" s="95" t="s">
        <v>2735</v>
      </c>
      <c r="AG135" s="95" t="str">
        <f aca="false">IF(OR($AT135="",$AT135=$F135),$U135,IF($AT135=$G135,SUBSTITUTE(SUBSTITUTE($AT135,"GPIO3_","GPIO_"),".0",""),IF($AT135=$H135,$Q135,IF($AT135=$I135,$R135,IF($AT135=$J135,$S135,IF($AT135=$K135,$T135,"INVALID"))))))</f>
        <v>GPIO_PH0</v>
      </c>
      <c r="AH135" s="97"/>
      <c r="AI135" s="98" t="str">
        <f aca="false">IF(AND(OR($AV135="Int PU",$AV135="Int PD"),OR(AND($BC135&lt;&gt;"",$BC135&lt;&gt;"0"),AND($BD135&lt;&gt;"",$BD135&lt;&gt;"0"))),"INVALID",IF(OR($AT135=$F135,$AV135="Int PD"),"PULL_DOWN",IF(OR($AV135="Int PU",AND($AH135="YES",OR($BC135="",$BC135="0"),OR($BD135="",$BD135="0"),OR($AU135="Input",$AU135="Bidirectional"))),"PULL_UP","NORMAL")))</f>
        <v>NORMAL</v>
      </c>
      <c r="AJ135" s="98" t="str">
        <f aca="false">IF($AU135="Input", "TRISTATE", IF($AV135="Z","TRISTATE",IF($AT135=$F135,"TRISTATE","NORMAL")))</f>
        <v>NORMAL</v>
      </c>
      <c r="AK135" s="98" t="str">
        <f aca="false">IF(OR($AT135=$F135,$AU135="Output"),"DISABLE","ENABLE")</f>
        <v>DISABLE</v>
      </c>
      <c r="AL135" s="112" t="str">
        <f aca="false">IF($AT135&lt;&gt;$G135,"N/A",IF($AV135="Drive 1", "1", IF($AV135="Drive 0", "0", "")))</f>
        <v>0</v>
      </c>
      <c r="AM135" s="99" t="b">
        <f aca="false">TRUE()</f>
        <v>1</v>
      </c>
      <c r="AN135" s="99" t="b">
        <f aca="false">TRUE()</f>
        <v>1</v>
      </c>
      <c r="AO135" s="99" t="b">
        <f aca="false">TRUE()</f>
        <v>1</v>
      </c>
      <c r="AP135" s="99" t="b">
        <f aca="false">TRUE()</f>
        <v>1</v>
      </c>
      <c r="AQ135" s="99" t="b">
        <f aca="false">TRUE()</f>
        <v>1</v>
      </c>
      <c r="AR135" s="99" t="b">
        <f aca="false">TRUE()</f>
        <v>1</v>
      </c>
      <c r="AS135" s="100" t="str">
        <f aca="false">IF(AND($AM135:$AR135), "VALID", "INVALID")</f>
        <v>VALID</v>
      </c>
      <c r="AT135" s="101" t="s">
        <v>3530</v>
      </c>
      <c r="AU135" s="335" t="s">
        <v>2744</v>
      </c>
      <c r="AV135" s="336" t="s">
        <v>2843</v>
      </c>
      <c r="AW135" s="104"/>
      <c r="AX135" s="104"/>
      <c r="AY135" s="104"/>
      <c r="AZ135" s="104"/>
      <c r="BA135" s="103" t="s">
        <v>85</v>
      </c>
      <c r="BB135" s="104"/>
      <c r="BC135" s="103"/>
      <c r="BD135" s="103"/>
      <c r="BE135" s="105"/>
      <c r="BF135" s="104"/>
      <c r="BG135" s="337" t="s">
        <v>3533</v>
      </c>
      <c r="BH135" s="322" t="s">
        <v>3534</v>
      </c>
      <c r="BI135" s="1" t="s">
        <v>3529</v>
      </c>
      <c r="BJ135" s="1" t="s">
        <v>3535</v>
      </c>
      <c r="BK135" s="109"/>
    </row>
    <row r="136" customFormat="false" ht="12.75" hidden="true" customHeight="true" outlineLevel="0" collapsed="false">
      <c r="A136" s="315"/>
      <c r="B136" s="330"/>
      <c r="C136" s="330"/>
      <c r="D136" s="317" t="s">
        <v>396</v>
      </c>
      <c r="E136" s="317" t="s">
        <v>3536</v>
      </c>
      <c r="F136" s="87" t="s">
        <v>397</v>
      </c>
      <c r="G136" s="88" t="s">
        <v>3537</v>
      </c>
      <c r="H136" s="89"/>
      <c r="I136" s="90"/>
      <c r="J136" s="90"/>
      <c r="K136" s="91"/>
      <c r="L136" s="92" t="s">
        <v>2749</v>
      </c>
      <c r="M136" s="90"/>
      <c r="N136" s="90"/>
      <c r="O136" s="90" t="s">
        <v>81</v>
      </c>
      <c r="P136" s="91"/>
      <c r="Q136" s="86" t="s">
        <v>94</v>
      </c>
      <c r="R136" s="86" t="s">
        <v>284</v>
      </c>
      <c r="S136" s="86" t="s">
        <v>394</v>
      </c>
      <c r="T136" s="86" t="s">
        <v>105</v>
      </c>
      <c r="U136" s="86" t="s">
        <v>94</v>
      </c>
      <c r="V136" s="100" t="s">
        <v>3538</v>
      </c>
      <c r="W136" s="95" t="s">
        <v>3485</v>
      </c>
      <c r="X136" s="96"/>
      <c r="Y136" s="96"/>
      <c r="Z136" s="96"/>
      <c r="AA136" s="96" t="s">
        <v>373</v>
      </c>
      <c r="AB136" s="96" t="s">
        <v>373</v>
      </c>
      <c r="AC136" s="95" t="s">
        <v>2777</v>
      </c>
      <c r="AD136" s="95" t="s">
        <v>3037</v>
      </c>
      <c r="AE136" s="95" t="s">
        <v>2743</v>
      </c>
      <c r="AF136" s="95" t="s">
        <v>2760</v>
      </c>
      <c r="AG136" s="95" t="str">
        <f aca="false">IF(OR($AT136="",$AT136=$F136),$U136,IF($AT136=$G136,SUBSTITUTE(SUBSTITUTE($AT136,"GPIO3_","GPIO_"),".0",""),IF($AT136=$H136,$Q136,IF($AT136=$I136,$R136,IF($AT136=$J136,$S136,IF($AT136=$K136,$T136,"INVALID"))))))</f>
        <v>RSVD0</v>
      </c>
      <c r="AH136" s="97"/>
      <c r="AI136" s="98" t="str">
        <f aca="false">IF(AND(OR($AV136="Int PU",$AV136="Int PD"),OR(AND($BC136&lt;&gt;"",$BC136&lt;&gt;"0"),AND($BD136&lt;&gt;"",$BD136&lt;&gt;"0"))),"INVALID",IF(OR($AT136=$F136,$AV136="Int PD"),"PULL_DOWN",IF(OR($AV136="Int PU",AND($AH136="YES",OR($BC136="",$BC136="0"),OR($BD136="",$BD136="0"),OR($AU136="Input",$AU136="Bidirectional"))),"PULL_UP","NORMAL")))</f>
        <v>PULL_DOWN</v>
      </c>
      <c r="AJ136" s="98" t="str">
        <f aca="false">IF($AU136="Input", "TRISTATE", IF($AV136="Z","TRISTATE",IF($AT136=$F136,"TRISTATE","NORMAL")))</f>
        <v>TRISTATE</v>
      </c>
      <c r="AK136" s="98" t="str">
        <f aca="false">IF(OR($AT136=$F136,$AU136="Output"),"DISABLE","ENABLE")</f>
        <v>DISABLE</v>
      </c>
      <c r="AL136" s="112" t="str">
        <f aca="false">IF($AT136&lt;&gt;$G136,"N/A",IF($AV136="Drive 1", "1", IF($AV136="Drive 0", "0", "")))</f>
        <v>N/A</v>
      </c>
      <c r="AM136" s="99" t="b">
        <f aca="false">TRUE()</f>
        <v>1</v>
      </c>
      <c r="AN136" s="99" t="b">
        <f aca="false">TRUE()</f>
        <v>1</v>
      </c>
      <c r="AO136" s="99" t="b">
        <f aca="false">TRUE()</f>
        <v>1</v>
      </c>
      <c r="AP136" s="99" t="b">
        <f aca="false">TRUE()</f>
        <v>1</v>
      </c>
      <c r="AQ136" s="99" t="b">
        <f aca="false">TRUE()</f>
        <v>1</v>
      </c>
      <c r="AR136" s="99" t="b">
        <f aca="false">TRUE()</f>
        <v>1</v>
      </c>
      <c r="AS136" s="100" t="str">
        <f aca="false">IF(AND($AM136:$AR136), "VALID", "INVALID")</f>
        <v>VALID</v>
      </c>
      <c r="AT136" s="101" t="s">
        <v>397</v>
      </c>
      <c r="AU136" s="102" t="s">
        <v>79</v>
      </c>
      <c r="AV136" s="103"/>
      <c r="AW136" s="104"/>
      <c r="AX136" s="104"/>
      <c r="AY136" s="104"/>
      <c r="AZ136" s="104"/>
      <c r="BA136" s="103" t="s">
        <v>85</v>
      </c>
      <c r="BB136" s="104"/>
      <c r="BC136" s="103"/>
      <c r="BD136" s="103"/>
      <c r="BE136" s="105"/>
      <c r="BF136" s="104"/>
      <c r="BG136" s="320"/>
      <c r="BH136" s="20" t="s">
        <v>7</v>
      </c>
      <c r="BI136" s="1" t="s">
        <v>3536</v>
      </c>
      <c r="BJ136" s="1" t="s">
        <v>3539</v>
      </c>
      <c r="BK136" s="109"/>
    </row>
    <row r="137" customFormat="false" ht="12.75" hidden="true" customHeight="true" outlineLevel="0" collapsed="false">
      <c r="A137" s="315"/>
      <c r="B137" s="330"/>
      <c r="C137" s="330"/>
      <c r="D137" s="317" t="s">
        <v>398</v>
      </c>
      <c r="E137" s="317" t="s">
        <v>3540</v>
      </c>
      <c r="F137" s="87" t="s">
        <v>399</v>
      </c>
      <c r="G137" s="88" t="s">
        <v>3541</v>
      </c>
      <c r="H137" s="89"/>
      <c r="I137" s="90"/>
      <c r="J137" s="90"/>
      <c r="K137" s="91"/>
      <c r="L137" s="92" t="s">
        <v>2749</v>
      </c>
      <c r="M137" s="90"/>
      <c r="N137" s="90"/>
      <c r="O137" s="90"/>
      <c r="P137" s="91"/>
      <c r="Q137" s="86" t="s">
        <v>94</v>
      </c>
      <c r="R137" s="86" t="s">
        <v>284</v>
      </c>
      <c r="S137" s="86" t="s">
        <v>104</v>
      </c>
      <c r="T137" s="86" t="s">
        <v>105</v>
      </c>
      <c r="U137" s="86" t="s">
        <v>94</v>
      </c>
      <c r="V137" s="100" t="s">
        <v>3542</v>
      </c>
      <c r="W137" s="95" t="s">
        <v>3485</v>
      </c>
      <c r="X137" s="96"/>
      <c r="Y137" s="96"/>
      <c r="Z137" s="96"/>
      <c r="AA137" s="96" t="s">
        <v>373</v>
      </c>
      <c r="AB137" s="96" t="s">
        <v>373</v>
      </c>
      <c r="AC137" s="95" t="s">
        <v>2777</v>
      </c>
      <c r="AD137" s="95" t="s">
        <v>3037</v>
      </c>
      <c r="AE137" s="95" t="s">
        <v>2743</v>
      </c>
      <c r="AF137" s="95" t="s">
        <v>2760</v>
      </c>
      <c r="AG137" s="95" t="str">
        <f aca="false">IF(OR($AT137="",$AT137=$F137),$U137,IF($AT137=$G137,SUBSTITUTE(SUBSTITUTE($AT137,"GPIO3_","GPIO_"),".0",""),IF($AT137=$H137,$Q137,IF($AT137=$I137,$R137,IF($AT137=$J137,$S137,IF($AT137=$K137,$T137,"INVALID"))))))</f>
        <v>RSVD0</v>
      </c>
      <c r="AH137" s="97"/>
      <c r="AI137" s="98" t="str">
        <f aca="false">IF(AND(OR($AV137="Int PU",$AV137="Int PD"),OR(AND($BC137&lt;&gt;"",$BC137&lt;&gt;"0"),AND($BD137&lt;&gt;"",$BD137&lt;&gt;"0"))),"INVALID",IF(OR($AT137=$F137,$AV137="Int PD"),"PULL_DOWN",IF(OR($AV137="Int PU",AND($AH137="YES",OR($BC137="",$BC137="0"),OR($BD137="",$BD137="0"),OR($AU137="Input",$AU137="Bidirectional"))),"PULL_UP","NORMAL")))</f>
        <v>PULL_DOWN</v>
      </c>
      <c r="AJ137" s="98" t="str">
        <f aca="false">IF($AU137="Input", "TRISTATE", IF($AV137="Z","TRISTATE",IF($AT137=$F137,"TRISTATE","NORMAL")))</f>
        <v>TRISTATE</v>
      </c>
      <c r="AK137" s="98" t="str">
        <f aca="false">IF(OR($AT137=$F137,$AU137="Output"),"DISABLE","ENABLE")</f>
        <v>DISABLE</v>
      </c>
      <c r="AL137" s="112" t="str">
        <f aca="false">IF($AT137&lt;&gt;$G137,"N/A",IF($AV137="Drive 1", "1", IF($AV137="Drive 0", "0", "")))</f>
        <v>N/A</v>
      </c>
      <c r="AM137" s="99" t="b">
        <f aca="false">TRUE()</f>
        <v>1</v>
      </c>
      <c r="AN137" s="99" t="b">
        <f aca="false">TRUE()</f>
        <v>1</v>
      </c>
      <c r="AO137" s="99" t="b">
        <f aca="false">TRUE()</f>
        <v>1</v>
      </c>
      <c r="AP137" s="99" t="b">
        <f aca="false">TRUE()</f>
        <v>1</v>
      </c>
      <c r="AQ137" s="99" t="b">
        <f aca="false">TRUE()</f>
        <v>1</v>
      </c>
      <c r="AR137" s="99" t="b">
        <f aca="false">TRUE()</f>
        <v>1</v>
      </c>
      <c r="AS137" s="100" t="str">
        <f aca="false">IF(AND($AM137:$AR137), "VALID", "INVALID")</f>
        <v>VALID</v>
      </c>
      <c r="AT137" s="101" t="s">
        <v>399</v>
      </c>
      <c r="AU137" s="102" t="s">
        <v>79</v>
      </c>
      <c r="AV137" s="103"/>
      <c r="AW137" s="104"/>
      <c r="AX137" s="104"/>
      <c r="AY137" s="104"/>
      <c r="AZ137" s="104"/>
      <c r="BA137" s="103" t="s">
        <v>85</v>
      </c>
      <c r="BB137" s="104"/>
      <c r="BC137" s="103"/>
      <c r="BD137" s="103"/>
      <c r="BE137" s="105"/>
      <c r="BF137" s="104"/>
      <c r="BG137" s="320"/>
      <c r="BH137" s="20" t="s">
        <v>7</v>
      </c>
      <c r="BI137" s="1" t="s">
        <v>3540</v>
      </c>
      <c r="BJ137" s="1" t="s">
        <v>3543</v>
      </c>
      <c r="BK137" s="109"/>
    </row>
    <row r="138" customFormat="false" ht="12" hidden="true" customHeight="true" outlineLevel="0" collapsed="false">
      <c r="A138" s="315"/>
      <c r="B138" s="330"/>
      <c r="C138" s="330"/>
      <c r="D138" s="317" t="s">
        <v>400</v>
      </c>
      <c r="E138" s="317" t="s">
        <v>3544</v>
      </c>
      <c r="F138" s="87" t="s">
        <v>402</v>
      </c>
      <c r="G138" s="88" t="s">
        <v>3545</v>
      </c>
      <c r="H138" s="89" t="s">
        <v>3546</v>
      </c>
      <c r="I138" s="90"/>
      <c r="J138" s="90"/>
      <c r="K138" s="91"/>
      <c r="L138" s="92" t="s">
        <v>2749</v>
      </c>
      <c r="M138" s="90" t="s">
        <v>81</v>
      </c>
      <c r="N138" s="90" t="s">
        <v>2749</v>
      </c>
      <c r="O138" s="90"/>
      <c r="P138" s="91"/>
      <c r="Q138" s="86" t="s">
        <v>401</v>
      </c>
      <c r="R138" s="86" t="s">
        <v>256</v>
      </c>
      <c r="S138" s="86" t="s">
        <v>104</v>
      </c>
      <c r="T138" s="86" t="s">
        <v>105</v>
      </c>
      <c r="U138" s="86" t="s">
        <v>104</v>
      </c>
      <c r="V138" s="131" t="s">
        <v>3547</v>
      </c>
      <c r="W138" s="86" t="s">
        <v>3485</v>
      </c>
      <c r="X138" s="96"/>
      <c r="Y138" s="96" t="s">
        <v>3548</v>
      </c>
      <c r="Z138" s="96"/>
      <c r="AA138" s="96" t="s">
        <v>373</v>
      </c>
      <c r="AB138" s="96" t="s">
        <v>373</v>
      </c>
      <c r="AC138" s="95" t="s">
        <v>2777</v>
      </c>
      <c r="AD138" s="95" t="s">
        <v>3037</v>
      </c>
      <c r="AE138" s="95" t="s">
        <v>2743</v>
      </c>
      <c r="AF138" s="95" t="s">
        <v>2760</v>
      </c>
      <c r="AG138" s="95" t="str">
        <f aca="false">IF(OR($AT138="",$AT138=$F138),$U138,IF($AT138=$G138,SUBSTITUTE(SUBSTITUTE($AT138,"GPIO3_","GPIO_"),".0",""),IF($AT138=$H138,$Q138,IF($AT138=$I138,$R138,IF($AT138=$J138,$S138,IF($AT138=$K138,$T138,"INVALID"))))))</f>
        <v>RSVD2</v>
      </c>
      <c r="AH138" s="97"/>
      <c r="AI138" s="98" t="str">
        <f aca="false">IF(AND(OR($AV138="Int PU",$AV138="Int PD"),OR(AND($BC138&lt;&gt;"",$BC138&lt;&gt;"0"),AND($BD138&lt;&gt;"",$BD138&lt;&gt;"0"))),"INVALID",IF(OR($AT138=$F138,$AV138="Int PD"),"PULL_DOWN",IF(OR($AV138="Int PU",AND($AH138="YES",OR($BC138="",$BC138="0"),OR($BD138="",$BD138="0"),OR($AU138="Input",$AU138="Bidirectional"))),"PULL_UP","NORMAL")))</f>
        <v>PULL_DOWN</v>
      </c>
      <c r="AJ138" s="98" t="str">
        <f aca="false">IF($AU138="Input", "TRISTATE", IF($AV138="Z","TRISTATE",IF($AT138=$F138,"TRISTATE","NORMAL")))</f>
        <v>TRISTATE</v>
      </c>
      <c r="AK138" s="98" t="str">
        <f aca="false">IF(OR($AT138=$F138,$AU138="Output"),"DISABLE","ENABLE")</f>
        <v>DISABLE</v>
      </c>
      <c r="AL138" s="112" t="str">
        <f aca="false">IF($AT138&lt;&gt;$G138,"N/A",IF($AV138="Drive 1", "1", IF($AV138="Drive 0", "0", "")))</f>
        <v>N/A</v>
      </c>
      <c r="AM138" s="99" t="b">
        <f aca="false">TRUE()</f>
        <v>1</v>
      </c>
      <c r="AN138" s="99" t="b">
        <f aca="false">TRUE()</f>
        <v>1</v>
      </c>
      <c r="AO138" s="99" t="b">
        <f aca="false">TRUE()</f>
        <v>1</v>
      </c>
      <c r="AP138" s="99" t="b">
        <f aca="false">TRUE()</f>
        <v>1</v>
      </c>
      <c r="AQ138" s="99" t="b">
        <f aca="false">TRUE()</f>
        <v>1</v>
      </c>
      <c r="AR138" s="99" t="b">
        <f aca="false">TRUE()</f>
        <v>1</v>
      </c>
      <c r="AS138" s="100" t="str">
        <f aca="false">IF(AND($AM138:$AR138), "VALID", "INVALID")</f>
        <v>VALID</v>
      </c>
      <c r="AT138" s="101" t="s">
        <v>402</v>
      </c>
      <c r="AU138" s="102" t="s">
        <v>79</v>
      </c>
      <c r="AV138" s="103"/>
      <c r="AW138" s="104"/>
      <c r="AX138" s="104"/>
      <c r="AY138" s="104"/>
      <c r="AZ138" s="104"/>
      <c r="BA138" s="103" t="s">
        <v>85</v>
      </c>
      <c r="BB138" s="104"/>
      <c r="BC138" s="103"/>
      <c r="BD138" s="103"/>
      <c r="BE138" s="105"/>
      <c r="BF138" s="104"/>
      <c r="BG138" s="320" t="s">
        <v>3549</v>
      </c>
      <c r="BH138" s="20" t="s">
        <v>7</v>
      </c>
      <c r="BI138" s="1" t="s">
        <v>3544</v>
      </c>
      <c r="BJ138" s="1" t="s">
        <v>3550</v>
      </c>
      <c r="BK138" s="109"/>
    </row>
    <row r="139" customFormat="false" ht="12.75" hidden="true" customHeight="true" outlineLevel="0" collapsed="false">
      <c r="A139" s="315"/>
      <c r="B139" s="330"/>
      <c r="C139" s="330"/>
      <c r="D139" s="317" t="s">
        <v>403</v>
      </c>
      <c r="E139" s="317" t="s">
        <v>3551</v>
      </c>
      <c r="F139" s="87" t="s">
        <v>404</v>
      </c>
      <c r="G139" s="88" t="s">
        <v>3552</v>
      </c>
      <c r="H139" s="89" t="s">
        <v>3553</v>
      </c>
      <c r="I139" s="90"/>
      <c r="J139" s="90"/>
      <c r="K139" s="91"/>
      <c r="L139" s="92" t="s">
        <v>2749</v>
      </c>
      <c r="M139" s="90" t="s">
        <v>2729</v>
      </c>
      <c r="N139" s="90"/>
      <c r="O139" s="90" t="s">
        <v>2729</v>
      </c>
      <c r="P139" s="91"/>
      <c r="Q139" s="86" t="s">
        <v>401</v>
      </c>
      <c r="R139" s="86" t="s">
        <v>83</v>
      </c>
      <c r="S139" s="86" t="s">
        <v>394</v>
      </c>
      <c r="T139" s="86" t="s">
        <v>105</v>
      </c>
      <c r="U139" s="86" t="s">
        <v>83</v>
      </c>
      <c r="V139" s="100" t="s">
        <v>3554</v>
      </c>
      <c r="W139" s="95" t="s">
        <v>3485</v>
      </c>
      <c r="X139" s="96"/>
      <c r="Y139" s="96"/>
      <c r="Z139" s="96"/>
      <c r="AA139" s="96" t="s">
        <v>373</v>
      </c>
      <c r="AB139" s="96" t="s">
        <v>373</v>
      </c>
      <c r="AC139" s="95" t="s">
        <v>2777</v>
      </c>
      <c r="AD139" s="95" t="s">
        <v>3037</v>
      </c>
      <c r="AE139" s="95" t="s">
        <v>2743</v>
      </c>
      <c r="AF139" s="95" t="s">
        <v>2760</v>
      </c>
      <c r="AG139" s="95" t="str">
        <f aca="false">IF(OR($AT139="",$AT139=$F139),$U139,IF($AT139=$G139,SUBSTITUTE(SUBSTITUTE($AT139,"GPIO3_","GPIO_"),".0",""),IF($AT139=$H139,$Q139,IF($AT139=$I139,$R139,IF($AT139=$J139,$S139,IF($AT139=$K139,$T139,"INVALID"))))))</f>
        <v>RSVD1</v>
      </c>
      <c r="AH139" s="97"/>
      <c r="AI139" s="98" t="str">
        <f aca="false">IF(AND(OR($AV139="Int PU",$AV139="Int PD"),OR(AND($BC139&lt;&gt;"",$BC139&lt;&gt;"0"),AND($BD139&lt;&gt;"",$BD139&lt;&gt;"0"))),"INVALID",IF(OR($AT139=$F139,$AV139="Int PD"),"PULL_DOWN",IF(OR($AV139="Int PU",AND($AH139="YES",OR($BC139="",$BC139="0"),OR($BD139="",$BD139="0"),OR($AU139="Input",$AU139="Bidirectional"))),"PULL_UP","NORMAL")))</f>
        <v>PULL_DOWN</v>
      </c>
      <c r="AJ139" s="98" t="str">
        <f aca="false">IF($AU139="Input", "TRISTATE", IF($AV139="Z","TRISTATE",IF($AT139=$F139,"TRISTATE","NORMAL")))</f>
        <v>TRISTATE</v>
      </c>
      <c r="AK139" s="98" t="str">
        <f aca="false">IF(OR($AT139=$F139,$AU139="Output"),"DISABLE","ENABLE")</f>
        <v>DISABLE</v>
      </c>
      <c r="AL139" s="112" t="str">
        <f aca="false">IF($AT139&lt;&gt;$G139,"N/A",IF($AV139="Drive 1", "1", IF($AV139="Drive 0", "0", "")))</f>
        <v>N/A</v>
      </c>
      <c r="AM139" s="99" t="b">
        <f aca="false">TRUE()</f>
        <v>1</v>
      </c>
      <c r="AN139" s="99" t="b">
        <f aca="false">TRUE()</f>
        <v>1</v>
      </c>
      <c r="AO139" s="99" t="b">
        <f aca="false">TRUE()</f>
        <v>1</v>
      </c>
      <c r="AP139" s="99" t="b">
        <f aca="false">TRUE()</f>
        <v>1</v>
      </c>
      <c r="AQ139" s="99" t="b">
        <f aca="false">TRUE()</f>
        <v>1</v>
      </c>
      <c r="AR139" s="99" t="b">
        <f aca="false">TRUE()</f>
        <v>1</v>
      </c>
      <c r="AS139" s="100" t="str">
        <f aca="false">IF(AND($AM139:$AR139), "VALID", "INVALID")</f>
        <v>VALID</v>
      </c>
      <c r="AT139" s="101" t="s">
        <v>404</v>
      </c>
      <c r="AU139" s="102" t="s">
        <v>79</v>
      </c>
      <c r="AV139" s="103"/>
      <c r="AW139" s="104"/>
      <c r="AX139" s="104"/>
      <c r="AY139" s="104"/>
      <c r="AZ139" s="104"/>
      <c r="BA139" s="103" t="s">
        <v>85</v>
      </c>
      <c r="BB139" s="104"/>
      <c r="BC139" s="103"/>
      <c r="BD139" s="103"/>
      <c r="BE139" s="105"/>
      <c r="BF139" s="104"/>
      <c r="BG139" s="320"/>
      <c r="BH139" s="20" t="s">
        <v>7</v>
      </c>
      <c r="BI139" s="1" t="s">
        <v>3551</v>
      </c>
      <c r="BJ139" s="1" t="s">
        <v>3555</v>
      </c>
      <c r="BK139" s="109"/>
    </row>
    <row r="140" customFormat="false" ht="12.75" hidden="true" customHeight="true" outlineLevel="0" collapsed="false">
      <c r="A140" s="315"/>
      <c r="B140" s="330"/>
      <c r="C140" s="330"/>
      <c r="D140" s="317" t="s">
        <v>405</v>
      </c>
      <c r="E140" s="317" t="s">
        <v>3556</v>
      </c>
      <c r="F140" s="87" t="s">
        <v>406</v>
      </c>
      <c r="G140" s="88" t="s">
        <v>3557</v>
      </c>
      <c r="H140" s="89" t="s">
        <v>3558</v>
      </c>
      <c r="I140" s="90"/>
      <c r="J140" s="90"/>
      <c r="K140" s="91"/>
      <c r="L140" s="92" t="s">
        <v>2749</v>
      </c>
      <c r="M140" s="90" t="s">
        <v>81</v>
      </c>
      <c r="N140" s="90" t="s">
        <v>2749</v>
      </c>
      <c r="O140" s="90"/>
      <c r="P140" s="91"/>
      <c r="Q140" s="86" t="s">
        <v>401</v>
      </c>
      <c r="R140" s="86" t="s">
        <v>256</v>
      </c>
      <c r="S140" s="86" t="s">
        <v>104</v>
      </c>
      <c r="T140" s="86" t="s">
        <v>105</v>
      </c>
      <c r="U140" s="86" t="s">
        <v>104</v>
      </c>
      <c r="V140" s="100" t="s">
        <v>3559</v>
      </c>
      <c r="W140" s="95" t="s">
        <v>3485</v>
      </c>
      <c r="X140" s="96"/>
      <c r="Y140" s="96" t="s">
        <v>3560</v>
      </c>
      <c r="Z140" s="96"/>
      <c r="AA140" s="96" t="s">
        <v>373</v>
      </c>
      <c r="AB140" s="96" t="s">
        <v>373</v>
      </c>
      <c r="AC140" s="95" t="s">
        <v>2777</v>
      </c>
      <c r="AD140" s="95" t="s">
        <v>3037</v>
      </c>
      <c r="AE140" s="95" t="s">
        <v>2743</v>
      </c>
      <c r="AF140" s="95" t="s">
        <v>2760</v>
      </c>
      <c r="AG140" s="95" t="str">
        <f aca="false">IF(OR($AT140="",$AT140=$F140),$U140,IF($AT140=$G140,SUBSTITUTE(SUBSTITUTE($AT140,"GPIO3_","GPIO_"),".0",""),IF($AT140=$H140,$Q140,IF($AT140=$I140,$R140,IF($AT140=$J140,$S140,IF($AT140=$K140,$T140,"INVALID"))))))</f>
        <v>RSVD2</v>
      </c>
      <c r="AH140" s="97"/>
      <c r="AI140" s="98" t="str">
        <f aca="false">IF(AND(OR($AV140="Int PU",$AV140="Int PD"),OR(AND($BC140&lt;&gt;"",$BC140&lt;&gt;"0"),AND($BD140&lt;&gt;"",$BD140&lt;&gt;"0"))),"INVALID",IF(OR($AT140=$F140,$AV140="Int PD"),"PULL_DOWN",IF(OR($AV140="Int PU",AND($AH140="YES",OR($BC140="",$BC140="0"),OR($BD140="",$BD140="0"),OR($AU140="Input",$AU140="Bidirectional"))),"PULL_UP","NORMAL")))</f>
        <v>PULL_DOWN</v>
      </c>
      <c r="AJ140" s="98" t="str">
        <f aca="false">IF($AU140="Input", "TRISTATE", IF($AV140="Z","TRISTATE",IF($AT140=$F140,"TRISTATE","NORMAL")))</f>
        <v>TRISTATE</v>
      </c>
      <c r="AK140" s="98" t="str">
        <f aca="false">IF(OR($AT140=$F140,$AU140="Output"),"DISABLE","ENABLE")</f>
        <v>DISABLE</v>
      </c>
      <c r="AL140" s="112" t="str">
        <f aca="false">IF($AT140&lt;&gt;$G140,"N/A",IF($AV140="Drive 1", "1", IF($AV140="Drive 0", "0", "")))</f>
        <v>N/A</v>
      </c>
      <c r="AM140" s="99" t="b">
        <f aca="false">TRUE()</f>
        <v>1</v>
      </c>
      <c r="AN140" s="99" t="b">
        <f aca="false">TRUE()</f>
        <v>1</v>
      </c>
      <c r="AO140" s="99" t="b">
        <f aca="false">TRUE()</f>
        <v>1</v>
      </c>
      <c r="AP140" s="99" t="b">
        <f aca="false">TRUE()</f>
        <v>1</v>
      </c>
      <c r="AQ140" s="99" t="b">
        <f aca="false">TRUE()</f>
        <v>1</v>
      </c>
      <c r="AR140" s="99" t="b">
        <f aca="false">TRUE()</f>
        <v>1</v>
      </c>
      <c r="AS140" s="100" t="str">
        <f aca="false">IF(AND($AM140:$AR140), "VALID", "INVALID")</f>
        <v>VALID</v>
      </c>
      <c r="AT140" s="101" t="s">
        <v>406</v>
      </c>
      <c r="AU140" s="102" t="s">
        <v>79</v>
      </c>
      <c r="AV140" s="103"/>
      <c r="AW140" s="104"/>
      <c r="AX140" s="104"/>
      <c r="AY140" s="104"/>
      <c r="AZ140" s="104"/>
      <c r="BA140" s="103" t="s">
        <v>85</v>
      </c>
      <c r="BB140" s="104"/>
      <c r="BC140" s="103"/>
      <c r="BD140" s="103"/>
      <c r="BE140" s="105"/>
      <c r="BF140" s="104"/>
      <c r="BG140" s="320" t="s">
        <v>3561</v>
      </c>
      <c r="BH140" s="20" t="s">
        <v>7</v>
      </c>
      <c r="BI140" s="1" t="s">
        <v>3556</v>
      </c>
      <c r="BJ140" s="1" t="s">
        <v>3562</v>
      </c>
      <c r="BK140" s="109"/>
    </row>
    <row r="141" customFormat="false" ht="12.75" hidden="false" customHeight="true" outlineLevel="0" collapsed="false">
      <c r="A141" s="323" t="n">
        <v>114</v>
      </c>
      <c r="B141" s="324" t="s">
        <v>3563</v>
      </c>
      <c r="C141" s="324" t="s">
        <v>3563</v>
      </c>
      <c r="D141" s="86" t="s">
        <v>407</v>
      </c>
      <c r="E141" s="86" t="s">
        <v>3564</v>
      </c>
      <c r="F141" s="87" t="s">
        <v>408</v>
      </c>
      <c r="G141" s="88" t="s">
        <v>3565</v>
      </c>
      <c r="H141" s="89" t="s">
        <v>3566</v>
      </c>
      <c r="I141" s="90"/>
      <c r="J141" s="90"/>
      <c r="K141" s="91"/>
      <c r="L141" s="92" t="s">
        <v>2749</v>
      </c>
      <c r="M141" s="90" t="s">
        <v>2729</v>
      </c>
      <c r="N141" s="90"/>
      <c r="O141" s="90" t="s">
        <v>2749</v>
      </c>
      <c r="P141" s="91"/>
      <c r="Q141" s="86" t="s">
        <v>401</v>
      </c>
      <c r="R141" s="86" t="s">
        <v>83</v>
      </c>
      <c r="S141" s="86" t="s">
        <v>394</v>
      </c>
      <c r="T141" s="86" t="s">
        <v>105</v>
      </c>
      <c r="U141" s="86" t="s">
        <v>83</v>
      </c>
      <c r="V141" s="100" t="s">
        <v>3567</v>
      </c>
      <c r="W141" s="95" t="s">
        <v>3485</v>
      </c>
      <c r="X141" s="96" t="s">
        <v>3568</v>
      </c>
      <c r="Y141" s="96"/>
      <c r="Z141" s="96"/>
      <c r="AA141" s="96" t="s">
        <v>373</v>
      </c>
      <c r="AB141" s="96" t="s">
        <v>373</v>
      </c>
      <c r="AC141" s="95" t="s">
        <v>2777</v>
      </c>
      <c r="AD141" s="95" t="s">
        <v>3037</v>
      </c>
      <c r="AE141" s="95" t="s">
        <v>2743</v>
      </c>
      <c r="AF141" s="95" t="s">
        <v>3057</v>
      </c>
      <c r="AG141" s="95" t="str">
        <f aca="false">IF(OR($AT141="",$AT141=$F141),$U141,IF($AT141=$G141,SUBSTITUTE(SUBSTITUTE($AT141,"GPIO3_","GPIO_"),".0",""),IF($AT141=$H141,$Q141,IF($AT141=$I141,$R141,IF($AT141=$J141,$S141,IF($AT141=$K141,$T141,"INVALID"))))))</f>
        <v>GPIO_PH6</v>
      </c>
      <c r="AH141" s="97"/>
      <c r="AI141" s="98" t="str">
        <f aca="false">IF(AND(OR($AV141="Int PU",$AV141="Int PD"),OR(AND($BC141&lt;&gt;"",$BC141&lt;&gt;"0"),AND($BD141&lt;&gt;"",$BD141&lt;&gt;"0"))),"INVALID",IF(OR($AT141=$F141,$AV141="Int PD"),"PULL_DOWN",IF(OR($AV141="Int PU",AND($AH141="YES",OR($BC141="",$BC141="0"),OR($BD141="",$BD141="0"),OR($AU141="Input",$AU141="Bidirectional"))),"PULL_UP","NORMAL")))</f>
        <v>NORMAL</v>
      </c>
      <c r="AJ141" s="98" t="str">
        <f aca="false">IF($AU141="Input", "TRISTATE", IF($AV141="Z","TRISTATE",IF($AT141=$F141,"TRISTATE","NORMAL")))</f>
        <v>NORMAL</v>
      </c>
      <c r="AK141" s="98" t="str">
        <f aca="false">IF(OR($AT141=$F141,$AU141="Output"),"DISABLE","ENABLE")</f>
        <v>DISABLE</v>
      </c>
      <c r="AL141" s="112" t="str">
        <f aca="false">IF($AT141&lt;&gt;$G141,"N/A",IF($AV141="Drive 1", "1", IF($AV141="Drive 0", "0", "")))</f>
        <v>0</v>
      </c>
      <c r="AM141" s="99" t="b">
        <f aca="false">TRUE()</f>
        <v>1</v>
      </c>
      <c r="AN141" s="99" t="b">
        <f aca="false">TRUE()</f>
        <v>1</v>
      </c>
      <c r="AO141" s="99" t="b">
        <f aca="false">TRUE()</f>
        <v>1</v>
      </c>
      <c r="AP141" s="99" t="b">
        <f aca="false">TRUE()</f>
        <v>1</v>
      </c>
      <c r="AQ141" s="99" t="b">
        <f aca="false">TRUE()</f>
        <v>1</v>
      </c>
      <c r="AR141" s="99" t="b">
        <f aca="false">TRUE()</f>
        <v>1</v>
      </c>
      <c r="AS141" s="100" t="str">
        <f aca="false">IF(AND($AM141:$AR141), "VALID", "INVALID")</f>
        <v>VALID</v>
      </c>
      <c r="AT141" s="101" t="s">
        <v>3565</v>
      </c>
      <c r="AU141" s="102" t="s">
        <v>2744</v>
      </c>
      <c r="AV141" s="103" t="s">
        <v>2843</v>
      </c>
      <c r="AW141" s="103" t="s">
        <v>89</v>
      </c>
      <c r="AX141" s="104"/>
      <c r="AY141" s="104"/>
      <c r="AZ141" s="104"/>
      <c r="BA141" s="103" t="s">
        <v>85</v>
      </c>
      <c r="BB141" s="104"/>
      <c r="BC141" s="103"/>
      <c r="BD141" s="103"/>
      <c r="BE141" s="105"/>
      <c r="BF141" s="104"/>
      <c r="BG141" s="320" t="s">
        <v>3569</v>
      </c>
      <c r="BH141" s="321" t="s">
        <v>3570</v>
      </c>
      <c r="BI141" s="1" t="s">
        <v>3564</v>
      </c>
      <c r="BJ141" s="1" t="s">
        <v>3571</v>
      </c>
      <c r="BK141" s="109"/>
    </row>
    <row r="142" customFormat="false" ht="12.75" hidden="false" customHeight="true" outlineLevel="0" collapsed="false">
      <c r="A142" s="323" t="n">
        <v>199</v>
      </c>
      <c r="B142" s="324" t="s">
        <v>3572</v>
      </c>
      <c r="C142" s="324" t="s">
        <v>3572</v>
      </c>
      <c r="D142" s="86" t="s">
        <v>409</v>
      </c>
      <c r="E142" s="86" t="s">
        <v>3573</v>
      </c>
      <c r="F142" s="87" t="s">
        <v>411</v>
      </c>
      <c r="G142" s="88" t="s">
        <v>3574</v>
      </c>
      <c r="H142" s="89"/>
      <c r="I142" s="90" t="s">
        <v>3575</v>
      </c>
      <c r="J142" s="90"/>
      <c r="K142" s="91"/>
      <c r="L142" s="92" t="s">
        <v>2749</v>
      </c>
      <c r="M142" s="90"/>
      <c r="N142" s="90" t="s">
        <v>2749</v>
      </c>
      <c r="O142" s="90"/>
      <c r="P142" s="91"/>
      <c r="Q142" s="86" t="s">
        <v>94</v>
      </c>
      <c r="R142" s="86" t="s">
        <v>410</v>
      </c>
      <c r="S142" s="86" t="s">
        <v>104</v>
      </c>
      <c r="T142" s="86" t="s">
        <v>105</v>
      </c>
      <c r="U142" s="86" t="s">
        <v>104</v>
      </c>
      <c r="V142" s="100" t="s">
        <v>3576</v>
      </c>
      <c r="W142" s="95" t="s">
        <v>3485</v>
      </c>
      <c r="X142" s="96"/>
      <c r="Y142" s="96"/>
      <c r="Z142" s="96"/>
      <c r="AA142" s="96" t="s">
        <v>373</v>
      </c>
      <c r="AB142" s="96" t="s">
        <v>373</v>
      </c>
      <c r="AC142" s="95" t="s">
        <v>2777</v>
      </c>
      <c r="AD142" s="95" t="s">
        <v>3037</v>
      </c>
      <c r="AE142" s="95" t="s">
        <v>2743</v>
      </c>
      <c r="AF142" s="95" t="s">
        <v>2760</v>
      </c>
      <c r="AG142" s="95" t="str">
        <f aca="false">IF(OR($AT142="",$AT142=$F142),$U142,IF($AT142=$G142,SUBSTITUTE(SUBSTITUTE($AT142,"GPIO3_","GPIO_"),".0",""),IF($AT142=$H142,$Q142,IF($AT142=$I142,$R142,IF($AT142=$J142,$S142,IF($AT142=$K142,$T142,"INVALID"))))))</f>
        <v>GPIO_PH7</v>
      </c>
      <c r="AH142" s="97"/>
      <c r="AI142" s="98" t="str">
        <f aca="false">IF(AND(OR($AV142="Int PU",$AV142="Int PD"),OR(AND($BC142&lt;&gt;"",$BC142&lt;&gt;"0"),AND($BD142&lt;&gt;"",$BD142&lt;&gt;"0"))),"INVALID",IF(OR($AT142=$F142,$AV142="Int PD"),"PULL_DOWN",IF(OR($AV142="Int PU",AND($AH142="YES",OR($BC142="",$BC142="0"),OR($BD142="",$BD142="0"),OR($AU142="Input",$AU142="Bidirectional"))),"PULL_UP","NORMAL")))</f>
        <v>PULL_DOWN</v>
      </c>
      <c r="AJ142" s="98" t="str">
        <f aca="false">IF($AU142="Input", "TRISTATE", IF($AV142="Z","TRISTATE",IF($AT142=$F142,"TRISTATE","NORMAL")))</f>
        <v>TRISTATE</v>
      </c>
      <c r="AK142" s="98" t="str">
        <f aca="false">IF(OR($AT142=$F142,$AU142="Output"),"DISABLE","ENABLE")</f>
        <v>ENABLE</v>
      </c>
      <c r="AL142" s="112" t="str">
        <f aca="false">IF($AT142&lt;&gt;$G142,"N/A",IF($AV142="Drive 1", "1", IF($AV142="Drive 0", "0", "")))</f>
        <v/>
      </c>
      <c r="AM142" s="99" t="b">
        <f aca="false">TRUE()</f>
        <v>1</v>
      </c>
      <c r="AN142" s="99" t="b">
        <f aca="false">TRUE()</f>
        <v>1</v>
      </c>
      <c r="AO142" s="99" t="b">
        <f aca="false">TRUE()</f>
        <v>1</v>
      </c>
      <c r="AP142" s="99" t="b">
        <f aca="false">TRUE()</f>
        <v>1</v>
      </c>
      <c r="AQ142" s="99" t="b">
        <f aca="false">TRUE()</f>
        <v>1</v>
      </c>
      <c r="AR142" s="99" t="b">
        <f aca="false">TRUE()</f>
        <v>1</v>
      </c>
      <c r="AS142" s="100" t="str">
        <f aca="false">IF(AND($AM142:$AR142), "VALID", "INVALID")</f>
        <v>VALID</v>
      </c>
      <c r="AT142" s="101" t="s">
        <v>3574</v>
      </c>
      <c r="AU142" s="102" t="s">
        <v>2736</v>
      </c>
      <c r="AV142" s="103" t="s">
        <v>3123</v>
      </c>
      <c r="AW142" s="104"/>
      <c r="AX142" s="104"/>
      <c r="AY142" s="103" t="s">
        <v>124</v>
      </c>
      <c r="AZ142" s="104"/>
      <c r="BA142" s="103" t="s">
        <v>85</v>
      </c>
      <c r="BB142" s="104"/>
      <c r="BC142" s="103"/>
      <c r="BD142" s="103"/>
      <c r="BE142" s="105"/>
      <c r="BF142" s="104"/>
      <c r="BG142" s="320" t="s">
        <v>3577</v>
      </c>
      <c r="BH142" s="321" t="s">
        <v>3578</v>
      </c>
      <c r="BI142" s="1" t="s">
        <v>3573</v>
      </c>
      <c r="BJ142" s="1" t="s">
        <v>3579</v>
      </c>
      <c r="BK142" s="109"/>
    </row>
    <row r="143" customFormat="false" ht="12.75" hidden="false" customHeight="true" outlineLevel="0" collapsed="false">
      <c r="A143" s="323" t="n">
        <v>193</v>
      </c>
      <c r="B143" s="324" t="s">
        <v>3580</v>
      </c>
      <c r="C143" s="324" t="s">
        <v>3580</v>
      </c>
      <c r="D143" s="86" t="s">
        <v>412</v>
      </c>
      <c r="E143" s="86" t="s">
        <v>3581</v>
      </c>
      <c r="F143" s="87" t="s">
        <v>413</v>
      </c>
      <c r="G143" s="88" t="s">
        <v>3582</v>
      </c>
      <c r="H143" s="89"/>
      <c r="I143" s="90" t="s">
        <v>3583</v>
      </c>
      <c r="J143" s="90"/>
      <c r="K143" s="91"/>
      <c r="L143" s="92" t="s">
        <v>2749</v>
      </c>
      <c r="M143" s="90"/>
      <c r="N143" s="90" t="s">
        <v>81</v>
      </c>
      <c r="O143" s="90"/>
      <c r="P143" s="91"/>
      <c r="Q143" s="86" t="s">
        <v>94</v>
      </c>
      <c r="R143" s="86" t="s">
        <v>410</v>
      </c>
      <c r="S143" s="86" t="s">
        <v>104</v>
      </c>
      <c r="T143" s="86" t="s">
        <v>105</v>
      </c>
      <c r="U143" s="86" t="s">
        <v>104</v>
      </c>
      <c r="V143" s="100" t="s">
        <v>3584</v>
      </c>
      <c r="W143" s="95" t="s">
        <v>3485</v>
      </c>
      <c r="X143" s="96"/>
      <c r="Y143" s="96"/>
      <c r="Z143" s="96"/>
      <c r="AA143" s="96" t="s">
        <v>373</v>
      </c>
      <c r="AB143" s="96" t="s">
        <v>373</v>
      </c>
      <c r="AC143" s="95" t="s">
        <v>2777</v>
      </c>
      <c r="AD143" s="95" t="s">
        <v>3037</v>
      </c>
      <c r="AE143" s="95" t="s">
        <v>2743</v>
      </c>
      <c r="AF143" s="95" t="s">
        <v>2760</v>
      </c>
      <c r="AG143" s="95" t="str">
        <f aca="false">IF(OR($AT143="",$AT143=$F143),$U143,IF($AT143=$G143,SUBSTITUTE(SUBSTITUTE($AT143,"GPIO3_","GPIO_"),".0",""),IF($AT143=$H143,$Q143,IF($AT143=$I143,$R143,IF($AT143=$J143,$S143,IF($AT143=$K143,$T143,"INVALID"))))))</f>
        <v>GPIO_PI0</v>
      </c>
      <c r="AH143" s="97"/>
      <c r="AI143" s="98" t="str">
        <f aca="false">IF(AND(OR($AV143="Int PU",$AV143="Int PD"),OR(AND($BC143&lt;&gt;"",$BC143&lt;&gt;"0"),AND($BD143&lt;&gt;"",$BD143&lt;&gt;"0"))),"INVALID",IF(OR($AT143=$F143,$AV143="Int PD"),"PULL_DOWN",IF(OR($AV143="Int PU",AND($AH143="YES",OR($BC143="",$BC143="0"),OR($BD143="",$BD143="0"),OR($AU143="Input",$AU143="Bidirectional"))),"PULL_UP","NORMAL")))</f>
        <v>PULL_DOWN</v>
      </c>
      <c r="AJ143" s="98" t="str">
        <f aca="false">IF($AU143="Input", "TRISTATE", IF($AV143="Z","TRISTATE",IF($AT143=$F143,"TRISTATE","NORMAL")))</f>
        <v>TRISTATE</v>
      </c>
      <c r="AK143" s="98" t="str">
        <f aca="false">IF(OR($AT143=$F143,$AU143="Output"),"DISABLE","ENABLE")</f>
        <v>ENABLE</v>
      </c>
      <c r="AL143" s="112" t="str">
        <f aca="false">IF($AT143&lt;&gt;$G143,"N/A",IF($AV143="Drive 1", "1", IF($AV143="Drive 0", "0", "")))</f>
        <v/>
      </c>
      <c r="AM143" s="99" t="b">
        <f aca="false">TRUE()</f>
        <v>1</v>
      </c>
      <c r="AN143" s="99" t="b">
        <f aca="false">TRUE()</f>
        <v>1</v>
      </c>
      <c r="AO143" s="99" t="b">
        <f aca="false">TRUE()</f>
        <v>1</v>
      </c>
      <c r="AP143" s="99" t="b">
        <f aca="false">TRUE()</f>
        <v>1</v>
      </c>
      <c r="AQ143" s="99" t="b">
        <f aca="false">TRUE()</f>
        <v>1</v>
      </c>
      <c r="AR143" s="99" t="b">
        <f aca="false">TRUE()</f>
        <v>1</v>
      </c>
      <c r="AS143" s="100" t="str">
        <f aca="false">IF(AND($AM143:$AR143), "VALID", "INVALID")</f>
        <v>VALID</v>
      </c>
      <c r="AT143" s="101" t="s">
        <v>3582</v>
      </c>
      <c r="AU143" s="102" t="s">
        <v>2736</v>
      </c>
      <c r="AV143" s="103" t="s">
        <v>3123</v>
      </c>
      <c r="AW143" s="104"/>
      <c r="AX143" s="104"/>
      <c r="AY143" s="103" t="s">
        <v>124</v>
      </c>
      <c r="AZ143" s="104"/>
      <c r="BA143" s="103" t="s">
        <v>85</v>
      </c>
      <c r="BB143" s="104"/>
      <c r="BC143" s="103"/>
      <c r="BD143" s="103"/>
      <c r="BE143" s="105"/>
      <c r="BF143" s="104"/>
      <c r="BG143" s="320" t="s">
        <v>3585</v>
      </c>
      <c r="BH143" s="321"/>
      <c r="BI143" s="1" t="s">
        <v>3581</v>
      </c>
      <c r="BJ143" s="1" t="s">
        <v>3586</v>
      </c>
      <c r="BK143" s="109"/>
    </row>
    <row r="144" customFormat="false" ht="12.75" hidden="false" customHeight="true" outlineLevel="0" collapsed="false">
      <c r="A144" s="323" t="n">
        <v>195</v>
      </c>
      <c r="B144" s="324" t="s">
        <v>3587</v>
      </c>
      <c r="C144" s="324" t="s">
        <v>3587</v>
      </c>
      <c r="D144" s="86" t="s">
        <v>414</v>
      </c>
      <c r="E144" s="86" t="s">
        <v>3588</v>
      </c>
      <c r="F144" s="87" t="s">
        <v>415</v>
      </c>
      <c r="G144" s="88" t="s">
        <v>3589</v>
      </c>
      <c r="H144" s="89"/>
      <c r="I144" s="90" t="s">
        <v>3590</v>
      </c>
      <c r="J144" s="90"/>
      <c r="K144" s="91"/>
      <c r="L144" s="92" t="s">
        <v>2749</v>
      </c>
      <c r="M144" s="90"/>
      <c r="N144" s="90" t="s">
        <v>2729</v>
      </c>
      <c r="O144" s="90"/>
      <c r="P144" s="91"/>
      <c r="Q144" s="86" t="s">
        <v>94</v>
      </c>
      <c r="R144" s="86" t="s">
        <v>410</v>
      </c>
      <c r="S144" s="86" t="s">
        <v>104</v>
      </c>
      <c r="T144" s="86" t="s">
        <v>105</v>
      </c>
      <c r="U144" s="86" t="s">
        <v>104</v>
      </c>
      <c r="V144" s="100" t="s">
        <v>3591</v>
      </c>
      <c r="W144" s="95" t="s">
        <v>3485</v>
      </c>
      <c r="X144" s="96"/>
      <c r="Y144" s="96"/>
      <c r="Z144" s="96"/>
      <c r="AA144" s="96" t="s">
        <v>373</v>
      </c>
      <c r="AB144" s="96" t="s">
        <v>373</v>
      </c>
      <c r="AC144" s="95" t="s">
        <v>2777</v>
      </c>
      <c r="AD144" s="95" t="s">
        <v>3037</v>
      </c>
      <c r="AE144" s="95" t="s">
        <v>2743</v>
      </c>
      <c r="AF144" s="95" t="s">
        <v>2760</v>
      </c>
      <c r="AG144" s="95" t="str">
        <f aca="false">IF(OR($AT144="",$AT144=$F144),$U144,IF($AT144=$G144,SUBSTITUTE(SUBSTITUTE($AT144,"GPIO3_","GPIO_"),".0",""),IF($AT144=$H144,$Q144,IF($AT144=$I144,$R144,IF($AT144=$J144,$S144,IF($AT144=$K144,$T144,"INVALID"))))))</f>
        <v>GPIO_PI1</v>
      </c>
      <c r="AH144" s="97"/>
      <c r="AI144" s="98" t="str">
        <f aca="false">IF(AND(OR($AV144="Int PU",$AV144="Int PD"),OR(AND($BC144&lt;&gt;"",$BC144&lt;&gt;"0"),AND($BD144&lt;&gt;"",$BD144&lt;&gt;"0"))),"INVALID",IF(OR($AT144=$F144,$AV144="Int PD"),"PULL_DOWN",IF(OR($AV144="Int PU",AND($AH144="YES",OR($BC144="",$BC144="0"),OR($BD144="",$BD144="0"),OR($AU144="Input",$AU144="Bidirectional"))),"PULL_UP","NORMAL")))</f>
        <v>PULL_DOWN</v>
      </c>
      <c r="AJ144" s="98" t="str">
        <f aca="false">IF($AU144="Input", "TRISTATE", IF($AV144="Z","TRISTATE",IF($AT144=$F144,"TRISTATE","NORMAL")))</f>
        <v>TRISTATE</v>
      </c>
      <c r="AK144" s="98" t="str">
        <f aca="false">IF(OR($AT144=$F144,$AU144="Output"),"DISABLE","ENABLE")</f>
        <v>ENABLE</v>
      </c>
      <c r="AL144" s="112" t="str">
        <f aca="false">IF($AT144&lt;&gt;$G144,"N/A",IF($AV144="Drive 1", "1", IF($AV144="Drive 0", "0", "")))</f>
        <v/>
      </c>
      <c r="AM144" s="99" t="b">
        <f aca="false">TRUE()</f>
        <v>1</v>
      </c>
      <c r="AN144" s="99" t="b">
        <f aca="false">TRUE()</f>
        <v>1</v>
      </c>
      <c r="AO144" s="99" t="b">
        <f aca="false">TRUE()</f>
        <v>1</v>
      </c>
      <c r="AP144" s="99" t="b">
        <f aca="false">TRUE()</f>
        <v>1</v>
      </c>
      <c r="AQ144" s="99" t="b">
        <f aca="false">TRUE()</f>
        <v>1</v>
      </c>
      <c r="AR144" s="99" t="b">
        <f aca="false">TRUE()</f>
        <v>1</v>
      </c>
      <c r="AS144" s="100" t="str">
        <f aca="false">IF(AND($AM144:$AR144), "VALID", "INVALID")</f>
        <v>VALID</v>
      </c>
      <c r="AT144" s="101" t="s">
        <v>3589</v>
      </c>
      <c r="AU144" s="102" t="s">
        <v>2736</v>
      </c>
      <c r="AV144" s="103" t="s">
        <v>3123</v>
      </c>
      <c r="AW144" s="104"/>
      <c r="AX144" s="104"/>
      <c r="AY144" s="103" t="s">
        <v>124</v>
      </c>
      <c r="AZ144" s="104"/>
      <c r="BA144" s="103" t="s">
        <v>85</v>
      </c>
      <c r="BB144" s="104"/>
      <c r="BC144" s="103"/>
      <c r="BD144" s="103"/>
      <c r="BE144" s="105"/>
      <c r="BF144" s="104"/>
      <c r="BG144" s="320" t="s">
        <v>3592</v>
      </c>
      <c r="BH144" s="321"/>
      <c r="BI144" s="1" t="s">
        <v>3588</v>
      </c>
      <c r="BJ144" s="1" t="s">
        <v>3593</v>
      </c>
      <c r="BK144" s="109"/>
    </row>
    <row r="145" customFormat="false" ht="12.75" hidden="false" customHeight="true" outlineLevel="0" collapsed="false">
      <c r="A145" s="323" t="n">
        <v>197</v>
      </c>
      <c r="B145" s="324" t="s">
        <v>3594</v>
      </c>
      <c r="C145" s="324" t="s">
        <v>3594</v>
      </c>
      <c r="D145" s="86" t="s">
        <v>416</v>
      </c>
      <c r="E145" s="86" t="s">
        <v>3595</v>
      </c>
      <c r="F145" s="87" t="s">
        <v>417</v>
      </c>
      <c r="G145" s="88" t="s">
        <v>3596</v>
      </c>
      <c r="H145" s="89"/>
      <c r="I145" s="90" t="s">
        <v>3597</v>
      </c>
      <c r="J145" s="90"/>
      <c r="K145" s="91"/>
      <c r="L145" s="92" t="s">
        <v>2749</v>
      </c>
      <c r="M145" s="90"/>
      <c r="N145" s="90" t="s">
        <v>2749</v>
      </c>
      <c r="O145" s="90"/>
      <c r="P145" s="91"/>
      <c r="Q145" s="86" t="s">
        <v>94</v>
      </c>
      <c r="R145" s="86" t="s">
        <v>410</v>
      </c>
      <c r="S145" s="86" t="s">
        <v>104</v>
      </c>
      <c r="T145" s="86" t="s">
        <v>105</v>
      </c>
      <c r="U145" s="86" t="s">
        <v>104</v>
      </c>
      <c r="V145" s="100" t="s">
        <v>3598</v>
      </c>
      <c r="W145" s="95" t="s">
        <v>3485</v>
      </c>
      <c r="X145" s="96"/>
      <c r="Y145" s="96"/>
      <c r="Z145" s="96"/>
      <c r="AA145" s="96" t="s">
        <v>373</v>
      </c>
      <c r="AB145" s="96" t="s">
        <v>373</v>
      </c>
      <c r="AC145" s="95" t="s">
        <v>2777</v>
      </c>
      <c r="AD145" s="95" t="s">
        <v>3037</v>
      </c>
      <c r="AE145" s="95" t="s">
        <v>2743</v>
      </c>
      <c r="AF145" s="95" t="s">
        <v>2760</v>
      </c>
      <c r="AG145" s="95" t="str">
        <f aca="false">IF(OR($AT145="",$AT145=$F145),$U145,IF($AT145=$G145,SUBSTITUTE(SUBSTITUTE($AT145,"GPIO3_","GPIO_"),".0",""),IF($AT145=$H145,$Q145,IF($AT145=$I145,$R145,IF($AT145=$J145,$S145,IF($AT145=$K145,$T145,"INVALID"))))))</f>
        <v>GPIO_PI2</v>
      </c>
      <c r="AH145" s="97"/>
      <c r="AI145" s="98" t="str">
        <f aca="false">IF(AND(OR($AV145="Int PU",$AV145="Int PD"),OR(AND($BC145&lt;&gt;"",$BC145&lt;&gt;"0"),AND($BD145&lt;&gt;"",$BD145&lt;&gt;"0"))),"INVALID",IF(OR($AT145=$F145,$AV145="Int PD"),"PULL_DOWN",IF(OR($AV145="Int PU",AND($AH145="YES",OR($BC145="",$BC145="0"),OR($BD145="",$BD145="0"),OR($AU145="Input",$AU145="Bidirectional"))),"PULL_UP","NORMAL")))</f>
        <v>PULL_DOWN</v>
      </c>
      <c r="AJ145" s="98" t="str">
        <f aca="false">IF($AU145="Input", "TRISTATE", IF($AV145="Z","TRISTATE",IF($AT145=$F145,"TRISTATE","NORMAL")))</f>
        <v>TRISTATE</v>
      </c>
      <c r="AK145" s="98" t="str">
        <f aca="false">IF(OR($AT145=$F145,$AU145="Output"),"DISABLE","ENABLE")</f>
        <v>ENABLE</v>
      </c>
      <c r="AL145" s="112" t="str">
        <f aca="false">IF($AT145&lt;&gt;$G145,"N/A",IF($AV145="Drive 1", "1", IF($AV145="Drive 0", "0", "")))</f>
        <v/>
      </c>
      <c r="AM145" s="99" t="b">
        <f aca="false">TRUE()</f>
        <v>1</v>
      </c>
      <c r="AN145" s="99" t="b">
        <f aca="false">TRUE()</f>
        <v>1</v>
      </c>
      <c r="AO145" s="99" t="b">
        <f aca="false">TRUE()</f>
        <v>1</v>
      </c>
      <c r="AP145" s="99" t="b">
        <f aca="false">TRUE()</f>
        <v>1</v>
      </c>
      <c r="AQ145" s="99" t="b">
        <f aca="false">TRUE()</f>
        <v>1</v>
      </c>
      <c r="AR145" s="99" t="b">
        <f aca="false">TRUE()</f>
        <v>1</v>
      </c>
      <c r="AS145" s="100" t="str">
        <f aca="false">IF(AND($AM145:$AR145), "VALID", "INVALID")</f>
        <v>VALID</v>
      </c>
      <c r="AT145" s="101" t="s">
        <v>3596</v>
      </c>
      <c r="AU145" s="102" t="s">
        <v>2736</v>
      </c>
      <c r="AV145" s="103" t="s">
        <v>3123</v>
      </c>
      <c r="AW145" s="104"/>
      <c r="AX145" s="104"/>
      <c r="AY145" s="103" t="s">
        <v>124</v>
      </c>
      <c r="AZ145" s="104"/>
      <c r="BA145" s="103" t="s">
        <v>85</v>
      </c>
      <c r="BB145" s="104"/>
      <c r="BC145" s="103"/>
      <c r="BD145" s="103"/>
      <c r="BE145" s="105"/>
      <c r="BF145" s="104"/>
      <c r="BG145" s="334" t="s">
        <v>3599</v>
      </c>
      <c r="BH145" s="321"/>
      <c r="BI145" s="1" t="s">
        <v>3595</v>
      </c>
      <c r="BJ145" s="1" t="s">
        <v>3600</v>
      </c>
      <c r="BK145" s="109"/>
    </row>
    <row r="146" customFormat="false" ht="12.75" hidden="false" customHeight="true" outlineLevel="0" collapsed="false">
      <c r="A146" s="323" t="n">
        <v>232</v>
      </c>
      <c r="B146" s="324" t="s">
        <v>3601</v>
      </c>
      <c r="C146" s="324" t="s">
        <v>3601</v>
      </c>
      <c r="D146" s="86" t="s">
        <v>418</v>
      </c>
      <c r="E146" s="86" t="s">
        <v>3602</v>
      </c>
      <c r="F146" s="87" t="s">
        <v>420</v>
      </c>
      <c r="G146" s="88" t="s">
        <v>3603</v>
      </c>
      <c r="H146" s="89" t="s">
        <v>3604</v>
      </c>
      <c r="I146" s="90"/>
      <c r="J146" s="90"/>
      <c r="K146" s="91"/>
      <c r="L146" s="92" t="s">
        <v>2749</v>
      </c>
      <c r="M146" s="90" t="s">
        <v>2749</v>
      </c>
      <c r="N146" s="90"/>
      <c r="O146" s="90"/>
      <c r="P146" s="91"/>
      <c r="Q146" s="86" t="s">
        <v>419</v>
      </c>
      <c r="R146" s="86" t="s">
        <v>83</v>
      </c>
      <c r="S146" s="86" t="s">
        <v>104</v>
      </c>
      <c r="T146" s="86" t="s">
        <v>105</v>
      </c>
      <c r="U146" s="86" t="s">
        <v>83</v>
      </c>
      <c r="V146" s="100" t="s">
        <v>3605</v>
      </c>
      <c r="W146" s="95" t="s">
        <v>3485</v>
      </c>
      <c r="X146" s="96"/>
      <c r="Y146" s="96"/>
      <c r="Z146" s="96"/>
      <c r="AA146" s="96" t="s">
        <v>373</v>
      </c>
      <c r="AB146" s="96" t="s">
        <v>373</v>
      </c>
      <c r="AC146" s="95" t="s">
        <v>2741</v>
      </c>
      <c r="AD146" s="100" t="s">
        <v>3077</v>
      </c>
      <c r="AE146" s="95" t="s">
        <v>2743</v>
      </c>
      <c r="AF146" s="95" t="s">
        <v>2735</v>
      </c>
      <c r="AG146" s="95" t="str">
        <f aca="false">IF(OR($AT146="",$AT146=$F146),$U146,IF($AT146=$G146,SUBSTITUTE(SUBSTITUTE($AT146,"GPIO3_","GPIO_"),".0",""),IF($AT146=$H146,$Q146,IF($AT146=$I146,$R146,IF($AT146=$J146,$S146,IF($AT146=$K146,$T146,"INVALID"))))))</f>
        <v>I2C1</v>
      </c>
      <c r="AH146" s="97"/>
      <c r="AI146" s="98" t="str">
        <f aca="false">IF(AND(OR($AV146="Int PU",$AV146="Int PD"),OR(AND($BC146&lt;&gt;"",$BC146&lt;&gt;"0"),AND($BD146&lt;&gt;"",$BD146&lt;&gt;"0"))),"INVALID",IF(OR($AT146=$F146,$AV146="Int PD"),"PULL_DOWN",IF(OR($AV146="Int PU",AND($AH146="YES",OR($BC146="",$BC146="0"),OR($BD146="",$BD146="0"),OR($AU146="Input",$AU146="Bidirectional"))),"PULL_UP","NORMAL")))</f>
        <v>NORMAL</v>
      </c>
      <c r="AJ146" s="98" t="str">
        <f aca="false">IF($AU146="Input", "TRISTATE", IF($AV146="Z","TRISTATE",IF($AT146=$F146,"TRISTATE","NORMAL")))</f>
        <v>NORMAL</v>
      </c>
      <c r="AK146" s="98" t="str">
        <f aca="false">IF(OR($AT146=$F146,$AU146="Output"),"DISABLE","ENABLE")</f>
        <v>ENABLE</v>
      </c>
      <c r="AL146" s="112" t="str">
        <f aca="false">IF($AT146&lt;&gt;$G146,"N/A",IF($AV146="Drive 1", "1", IF($AV146="Drive 0", "0", "")))</f>
        <v>N/A</v>
      </c>
      <c r="AM146" s="99" t="b">
        <f aca="false">TRUE()</f>
        <v>1</v>
      </c>
      <c r="AN146" s="99" t="b">
        <f aca="false">TRUE()</f>
        <v>1</v>
      </c>
      <c r="AO146" s="99" t="b">
        <f aca="false">TRUE()</f>
        <v>1</v>
      </c>
      <c r="AP146" s="99" t="b">
        <f aca="false">TRUE()</f>
        <v>1</v>
      </c>
      <c r="AQ146" s="99" t="b">
        <f aca="false">TRUE()</f>
        <v>1</v>
      </c>
      <c r="AR146" s="99" t="b">
        <f aca="false">TRUE()</f>
        <v>1</v>
      </c>
      <c r="AS146" s="100" t="str">
        <f aca="false">IF(AND($AM146:$AR146), "VALID", "INVALID")</f>
        <v>VALID</v>
      </c>
      <c r="AT146" s="101" t="s">
        <v>3604</v>
      </c>
      <c r="AU146" s="102" t="s">
        <v>2833</v>
      </c>
      <c r="AV146" s="103"/>
      <c r="AW146" s="104"/>
      <c r="AX146" s="104"/>
      <c r="AY146" s="104"/>
      <c r="AZ146" s="110" t="s">
        <v>434</v>
      </c>
      <c r="BA146" s="103" t="s">
        <v>85</v>
      </c>
      <c r="BB146" s="104"/>
      <c r="BC146" s="103" t="s">
        <v>509</v>
      </c>
      <c r="BD146" s="103"/>
      <c r="BE146" s="105"/>
      <c r="BF146" s="104"/>
      <c r="BG146" s="318" t="s">
        <v>3606</v>
      </c>
      <c r="BH146" s="321" t="s">
        <v>3607</v>
      </c>
      <c r="BI146" s="1" t="s">
        <v>3602</v>
      </c>
      <c r="BJ146" s="1" t="s">
        <v>3608</v>
      </c>
      <c r="BK146" s="109"/>
    </row>
    <row r="147" customFormat="false" ht="12.75" hidden="false" customHeight="true" outlineLevel="0" collapsed="false">
      <c r="A147" s="323" t="n">
        <v>234</v>
      </c>
      <c r="B147" s="324" t="s">
        <v>3609</v>
      </c>
      <c r="C147" s="324" t="s">
        <v>3609</v>
      </c>
      <c r="D147" s="86" t="s">
        <v>421</v>
      </c>
      <c r="E147" s="86" t="s">
        <v>3610</v>
      </c>
      <c r="F147" s="87" t="s">
        <v>422</v>
      </c>
      <c r="G147" s="88" t="s">
        <v>3611</v>
      </c>
      <c r="H147" s="89" t="s">
        <v>3612</v>
      </c>
      <c r="I147" s="90"/>
      <c r="J147" s="90"/>
      <c r="K147" s="91"/>
      <c r="L147" s="92" t="s">
        <v>2749</v>
      </c>
      <c r="M147" s="90" t="s">
        <v>2749</v>
      </c>
      <c r="N147" s="90"/>
      <c r="O147" s="90"/>
      <c r="P147" s="91"/>
      <c r="Q147" s="86" t="s">
        <v>419</v>
      </c>
      <c r="R147" s="86" t="s">
        <v>83</v>
      </c>
      <c r="S147" s="86" t="s">
        <v>104</v>
      </c>
      <c r="T147" s="86" t="s">
        <v>105</v>
      </c>
      <c r="U147" s="86" t="s">
        <v>83</v>
      </c>
      <c r="V147" s="100" t="s">
        <v>3613</v>
      </c>
      <c r="W147" s="95" t="s">
        <v>3485</v>
      </c>
      <c r="X147" s="96"/>
      <c r="Y147" s="96"/>
      <c r="Z147" s="96"/>
      <c r="AA147" s="96" t="s">
        <v>373</v>
      </c>
      <c r="AB147" s="96" t="s">
        <v>373</v>
      </c>
      <c r="AC147" s="95" t="s">
        <v>2741</v>
      </c>
      <c r="AD147" s="95" t="s">
        <v>3077</v>
      </c>
      <c r="AE147" s="95" t="s">
        <v>2743</v>
      </c>
      <c r="AF147" s="95" t="s">
        <v>2735</v>
      </c>
      <c r="AG147" s="95" t="str">
        <f aca="false">IF(OR($AT147="",$AT147=$F147),$U147,IF($AT147=$G147,SUBSTITUTE(SUBSTITUTE($AT147,"GPIO3_","GPIO_"),".0",""),IF($AT147=$H147,$Q147,IF($AT147=$I147,$R147,IF($AT147=$J147,$S147,IF($AT147=$K147,$T147,"INVALID"))))))</f>
        <v>I2C1</v>
      </c>
      <c r="AH147" s="97"/>
      <c r="AI147" s="98" t="str">
        <f aca="false">IF(AND(OR($AV147="Int PU",$AV147="Int PD"),OR(AND($BC147&lt;&gt;"",$BC147&lt;&gt;"0"),AND($BD147&lt;&gt;"",$BD147&lt;&gt;"0"))),"INVALID",IF(OR($AT147=$F147,$AV147="Int PD"),"PULL_DOWN",IF(OR($AV147="Int PU",AND($AH147="YES",OR($BC147="",$BC147="0"),OR($BD147="",$BD147="0"),OR($AU147="Input",$AU147="Bidirectional"))),"PULL_UP","NORMAL")))</f>
        <v>NORMAL</v>
      </c>
      <c r="AJ147" s="98" t="str">
        <f aca="false">IF($AU147="Input", "TRISTATE", IF($AV147="Z","TRISTATE",IF($AT147=$F147,"TRISTATE","NORMAL")))</f>
        <v>NORMAL</v>
      </c>
      <c r="AK147" s="98" t="str">
        <f aca="false">IF(OR($AT147=$F147,$AU147="Output"),"DISABLE","ENABLE")</f>
        <v>ENABLE</v>
      </c>
      <c r="AL147" s="112" t="str">
        <f aca="false">IF($AT147&lt;&gt;$G147,"N/A",IF($AV147="Drive 1", "1", IF($AV147="Drive 0", "0", "")))</f>
        <v>N/A</v>
      </c>
      <c r="AM147" s="99" t="b">
        <f aca="false">TRUE()</f>
        <v>1</v>
      </c>
      <c r="AN147" s="99" t="b">
        <f aca="false">TRUE()</f>
        <v>1</v>
      </c>
      <c r="AO147" s="99" t="b">
        <f aca="false">TRUE()</f>
        <v>1</v>
      </c>
      <c r="AP147" s="99" t="b">
        <f aca="false">TRUE()</f>
        <v>1</v>
      </c>
      <c r="AQ147" s="99" t="b">
        <f aca="false">TRUE()</f>
        <v>1</v>
      </c>
      <c r="AR147" s="99" t="b">
        <f aca="false">TRUE()</f>
        <v>1</v>
      </c>
      <c r="AS147" s="100" t="str">
        <f aca="false">IF(AND($AM147:$AR147), "VALID", "INVALID")</f>
        <v>VALID</v>
      </c>
      <c r="AT147" s="101" t="s">
        <v>3612</v>
      </c>
      <c r="AU147" s="102" t="s">
        <v>2833</v>
      </c>
      <c r="AV147" s="103"/>
      <c r="AW147" s="104"/>
      <c r="AX147" s="104"/>
      <c r="AY147" s="104"/>
      <c r="AZ147" s="110" t="s">
        <v>434</v>
      </c>
      <c r="BA147" s="103" t="s">
        <v>85</v>
      </c>
      <c r="BB147" s="104"/>
      <c r="BC147" s="103" t="s">
        <v>509</v>
      </c>
      <c r="BD147" s="103"/>
      <c r="BE147" s="105"/>
      <c r="BF147" s="104"/>
      <c r="BG147" s="318" t="s">
        <v>3614</v>
      </c>
      <c r="BH147" s="321"/>
      <c r="BI147" s="1" t="s">
        <v>3610</v>
      </c>
      <c r="BJ147" s="1" t="s">
        <v>3615</v>
      </c>
      <c r="BK147" s="109"/>
    </row>
    <row r="148" customFormat="false" ht="12.75" hidden="true" customHeight="true" outlineLevel="0" collapsed="false">
      <c r="A148" s="315"/>
      <c r="B148" s="316"/>
      <c r="C148" s="316"/>
      <c r="D148" s="317" t="s">
        <v>423</v>
      </c>
      <c r="E148" s="317" t="s">
        <v>3616</v>
      </c>
      <c r="F148" s="87" t="s">
        <v>424</v>
      </c>
      <c r="G148" s="88" t="s">
        <v>3617</v>
      </c>
      <c r="H148" s="89"/>
      <c r="I148" s="90"/>
      <c r="J148" s="90"/>
      <c r="K148" s="91"/>
      <c r="L148" s="92" t="s">
        <v>2749</v>
      </c>
      <c r="M148" s="90"/>
      <c r="N148" s="90"/>
      <c r="O148" s="90"/>
      <c r="P148" s="91"/>
      <c r="Q148" s="86" t="s">
        <v>94</v>
      </c>
      <c r="R148" s="86" t="s">
        <v>83</v>
      </c>
      <c r="S148" s="86" t="s">
        <v>104</v>
      </c>
      <c r="T148" s="86" t="s">
        <v>105</v>
      </c>
      <c r="U148" s="86" t="s">
        <v>94</v>
      </c>
      <c r="V148" s="100" t="s">
        <v>3618</v>
      </c>
      <c r="W148" s="95" t="s">
        <v>3485</v>
      </c>
      <c r="X148" s="96"/>
      <c r="Y148" s="96"/>
      <c r="Z148" s="96"/>
      <c r="AA148" s="96" t="s">
        <v>423</v>
      </c>
      <c r="AB148" s="96" t="s">
        <v>373</v>
      </c>
      <c r="AC148" s="95" t="s">
        <v>2777</v>
      </c>
      <c r="AD148" s="95" t="s">
        <v>3037</v>
      </c>
      <c r="AE148" s="95" t="s">
        <v>2743</v>
      </c>
      <c r="AF148" s="95" t="n">
        <v>0</v>
      </c>
      <c r="AG148" s="95" t="str">
        <f aca="false">IF(OR($AT148="",$AT148=$F148),$U148,IF($AT148=$G148,SUBSTITUTE(SUBSTITUTE($AT148,"GPIO3_","GPIO_"),".0",""),IF($AT148=$H148,$Q148,IF($AT148=$I148,$R148,IF($AT148=$J148,$S148,IF($AT148=$K148,$T148,"INVALID"))))))</f>
        <v>GPIO_PI5</v>
      </c>
      <c r="AH148" s="97"/>
      <c r="AI148" s="98" t="str">
        <f aca="false">IF(AND(OR($AV148="Int PU",$AV148="Int PD"),OR(AND($BC148&lt;&gt;"",$BC148&lt;&gt;"0"),AND($BD148&lt;&gt;"",$BD148&lt;&gt;"0"))),"INVALID",IF(OR($AT148=$F148,$AV148="Int PD"),"PULL_DOWN",IF(OR($AV148="Int PU",AND($AH148="YES",OR($BC148="",$BC148="0"),OR($BD148="",$BD148="0"),OR($AU148="Input",$AU148="Bidirectional"))),"PULL_UP","NORMAL")))</f>
        <v>NORMAL</v>
      </c>
      <c r="AJ148" s="98" t="str">
        <f aca="false">IF($AU148="Input", "TRISTATE", IF($AV148="Z","TRISTATE",IF($AT148=$F148,"TRISTATE","NORMAL")))</f>
        <v>NORMAL</v>
      </c>
      <c r="AK148" s="98" t="str">
        <f aca="false">IF(OR($AT148=$F148,$AU148="Output"),"DISABLE","ENABLE")</f>
        <v>DISABLE</v>
      </c>
      <c r="AL148" s="112" t="str">
        <f aca="false">IF($AT148&lt;&gt;$G148,"N/A",IF($AV148="Drive 1", "1", IF($AV148="Drive 0", "0", "")))</f>
        <v>0</v>
      </c>
      <c r="AM148" s="99" t="b">
        <f aca="false">TRUE()</f>
        <v>1</v>
      </c>
      <c r="AN148" s="99" t="b">
        <f aca="false">TRUE()</f>
        <v>1</v>
      </c>
      <c r="AO148" s="99" t="b">
        <f aca="false">TRUE()</f>
        <v>1</v>
      </c>
      <c r="AP148" s="99" t="b">
        <f aca="false">TRUE()</f>
        <v>1</v>
      </c>
      <c r="AQ148" s="99" t="b">
        <f aca="false">TRUE()</f>
        <v>1</v>
      </c>
      <c r="AR148" s="99" t="b">
        <f aca="false">TRUE()</f>
        <v>1</v>
      </c>
      <c r="AS148" s="100" t="str">
        <f aca="false">IF(AND($AM148:$AR148), "VALID", "INVALID")</f>
        <v>VALID</v>
      </c>
      <c r="AT148" s="101" t="s">
        <v>3617</v>
      </c>
      <c r="AU148" s="102" t="s">
        <v>2744</v>
      </c>
      <c r="AV148" s="103" t="s">
        <v>2843</v>
      </c>
      <c r="AW148" s="104"/>
      <c r="AX148" s="104"/>
      <c r="AY148" s="104"/>
      <c r="AZ148" s="104"/>
      <c r="BA148" s="103" t="s">
        <v>85</v>
      </c>
      <c r="BB148" s="104"/>
      <c r="BC148" s="103"/>
      <c r="BD148" s="103"/>
      <c r="BE148" s="105"/>
      <c r="BF148" s="104"/>
      <c r="BG148" s="320" t="s">
        <v>3619</v>
      </c>
      <c r="BH148" s="16" t="s">
        <v>3</v>
      </c>
      <c r="BI148" s="1" t="s">
        <v>3616</v>
      </c>
      <c r="BJ148" s="1" t="s">
        <v>3620</v>
      </c>
      <c r="BK148" s="109"/>
    </row>
    <row r="149" customFormat="false" ht="12.75" hidden="true" customHeight="true" outlineLevel="0" collapsed="false">
      <c r="A149" s="315"/>
      <c r="B149" s="316"/>
      <c r="C149" s="316"/>
      <c r="D149" s="317" t="s">
        <v>425</v>
      </c>
      <c r="E149" s="317" t="s">
        <v>3621</v>
      </c>
      <c r="F149" s="87" t="s">
        <v>426</v>
      </c>
      <c r="G149" s="88" t="s">
        <v>3622</v>
      </c>
      <c r="H149" s="89" t="s">
        <v>3623</v>
      </c>
      <c r="I149" s="90"/>
      <c r="J149" s="90"/>
      <c r="K149" s="91"/>
      <c r="L149" s="92" t="s">
        <v>2749</v>
      </c>
      <c r="M149" s="90" t="s">
        <v>81</v>
      </c>
      <c r="N149" s="90"/>
      <c r="O149" s="90"/>
      <c r="P149" s="91"/>
      <c r="Q149" s="86" t="s">
        <v>132</v>
      </c>
      <c r="R149" s="86" t="s">
        <v>83</v>
      </c>
      <c r="S149" s="86" t="s">
        <v>104</v>
      </c>
      <c r="T149" s="86" t="s">
        <v>105</v>
      </c>
      <c r="U149" s="86" t="s">
        <v>83</v>
      </c>
      <c r="V149" s="100" t="s">
        <v>3624</v>
      </c>
      <c r="W149" s="95" t="s">
        <v>3485</v>
      </c>
      <c r="X149" s="96"/>
      <c r="Y149" s="96"/>
      <c r="Z149" s="96"/>
      <c r="AA149" s="96" t="s">
        <v>3623</v>
      </c>
      <c r="AB149" s="96" t="s">
        <v>373</v>
      </c>
      <c r="AC149" s="95" t="s">
        <v>2777</v>
      </c>
      <c r="AD149" s="95" t="s">
        <v>3037</v>
      </c>
      <c r="AE149" s="95" t="s">
        <v>2743</v>
      </c>
      <c r="AF149" s="95" t="s">
        <v>2735</v>
      </c>
      <c r="AG149" s="95" t="str">
        <f aca="false">IF(OR($AT149="",$AT149=$F149),$U149,IF($AT149=$G149,SUBSTITUTE(SUBSTITUTE($AT149,"GPIO3_","GPIO_"),".0",""),IF($AT149=$H149,$Q149,IF($AT149=$I149,$R149,IF($AT149=$J149,$S149,IF($AT149=$K149,$T149,"INVALID"))))))</f>
        <v>GP</v>
      </c>
      <c r="AH149" s="97"/>
      <c r="AI149" s="98" t="str">
        <f aca="false">IF(AND(OR($AV149="Int PU",$AV149="Int PD"),OR(AND($BC149&lt;&gt;"",$BC149&lt;&gt;"0"),AND($BD149&lt;&gt;"",$BD149&lt;&gt;"0"))),"INVALID",IF(OR($AT149=$F149,$AV149="Int PD"),"PULL_DOWN",IF(OR($AV149="Int PU",AND($AH149="YES",OR($BC149="",$BC149="0"),OR($BD149="",$BD149="0"),OR($AU149="Input",$AU149="Bidirectional"))),"PULL_UP","NORMAL")))</f>
        <v>NORMAL</v>
      </c>
      <c r="AJ149" s="98" t="str">
        <f aca="false">IF($AU149="Input", "TRISTATE", IF($AV149="Z","TRISTATE",IF($AT149=$F149,"TRISTATE","NORMAL")))</f>
        <v>TRISTATE</v>
      </c>
      <c r="AK149" s="98" t="str">
        <f aca="false">IF(OR($AT149=$F149,$AU149="Output"),"DISABLE","ENABLE")</f>
        <v>DISABLE</v>
      </c>
      <c r="AL149" s="112" t="str">
        <f aca="false">IF($AT149&lt;&gt;$G149,"N/A",IF($AV149="Drive 1", "1", IF($AV149="Drive 0", "0", "")))</f>
        <v>N/A</v>
      </c>
      <c r="AM149" s="99" t="b">
        <f aca="false">TRUE()</f>
        <v>1</v>
      </c>
      <c r="AN149" s="99" t="b">
        <f aca="false">TRUE()</f>
        <v>1</v>
      </c>
      <c r="AO149" s="99" t="b">
        <f aca="false">TRUE()</f>
        <v>1</v>
      </c>
      <c r="AP149" s="99" t="b">
        <f aca="false">TRUE()</f>
        <v>1</v>
      </c>
      <c r="AQ149" s="99" t="b">
        <f aca="false">TRUE()</f>
        <v>1</v>
      </c>
      <c r="AR149" s="99" t="b">
        <f aca="false">TRUE()</f>
        <v>1</v>
      </c>
      <c r="AS149" s="100" t="str">
        <f aca="false">IF(AND($AM149:$AR149), "VALID", "INVALID")</f>
        <v>VALID</v>
      </c>
      <c r="AT149" s="101" t="s">
        <v>3623</v>
      </c>
      <c r="AU149" s="102" t="s">
        <v>2744</v>
      </c>
      <c r="AV149" s="103" t="s">
        <v>2879</v>
      </c>
      <c r="AW149" s="104"/>
      <c r="AX149" s="104"/>
      <c r="AY149" s="104"/>
      <c r="AZ149" s="104"/>
      <c r="BA149" s="103" t="s">
        <v>85</v>
      </c>
      <c r="BB149" s="104"/>
      <c r="BC149" s="103"/>
      <c r="BD149" s="103"/>
      <c r="BE149" s="105"/>
      <c r="BF149" s="104"/>
      <c r="BG149" s="320" t="s">
        <v>3625</v>
      </c>
      <c r="BH149" s="333"/>
      <c r="BI149" s="1" t="s">
        <v>3621</v>
      </c>
      <c r="BJ149" s="1" t="s">
        <v>3626</v>
      </c>
      <c r="BK149" s="109"/>
    </row>
    <row r="150" s="85" customFormat="true" ht="18" hidden="true" customHeight="true" outlineLevel="0" collapsed="false">
      <c r="A150" s="315"/>
      <c r="B150" s="316"/>
      <c r="C150" s="316"/>
      <c r="D150" s="117" t="s">
        <v>3627</v>
      </c>
      <c r="E150" s="116" t="s">
        <v>428</v>
      </c>
      <c r="F150" s="74"/>
      <c r="G150" s="76"/>
      <c r="H150" s="76"/>
      <c r="I150" s="76"/>
      <c r="J150" s="76"/>
      <c r="K150" s="76"/>
      <c r="L150" s="74"/>
      <c r="M150" s="74"/>
      <c r="N150" s="74"/>
      <c r="O150" s="74"/>
      <c r="P150" s="74"/>
      <c r="Q150" s="74"/>
      <c r="R150" s="74"/>
      <c r="S150" s="74"/>
      <c r="T150" s="74"/>
      <c r="U150" s="74"/>
      <c r="V150" s="74"/>
      <c r="W150" s="74"/>
      <c r="X150" s="77"/>
      <c r="Y150" s="77"/>
      <c r="Z150" s="77"/>
      <c r="AA150" s="77"/>
      <c r="AB150" s="77"/>
      <c r="AC150" s="78"/>
      <c r="AD150" s="78"/>
      <c r="AE150" s="78"/>
      <c r="AF150" s="78"/>
      <c r="AG150" s="78"/>
      <c r="AH150" s="78"/>
      <c r="AI150" s="78"/>
      <c r="AJ150" s="78"/>
      <c r="AK150" s="78"/>
      <c r="AL150" s="78"/>
      <c r="AM150" s="78"/>
      <c r="AN150" s="78"/>
      <c r="AO150" s="78"/>
      <c r="AP150" s="78"/>
      <c r="AQ150" s="78"/>
      <c r="AR150" s="78"/>
      <c r="AS150" s="78"/>
      <c r="AT150" s="79"/>
      <c r="AU150" s="79"/>
      <c r="AV150" s="80"/>
      <c r="AW150" s="80"/>
      <c r="AX150" s="80"/>
      <c r="AY150" s="80"/>
      <c r="AZ150" s="80"/>
      <c r="BA150" s="80"/>
      <c r="BB150" s="80"/>
      <c r="BC150" s="80"/>
      <c r="BD150" s="80"/>
      <c r="BE150" s="80"/>
      <c r="BF150" s="81" t="s">
        <v>3628</v>
      </c>
      <c r="BG150" s="79"/>
      <c r="BH150" s="118" t="s">
        <v>430</v>
      </c>
      <c r="BI150" s="75" t="s">
        <v>431</v>
      </c>
      <c r="BJ150" s="75"/>
      <c r="BK150" s="119"/>
    </row>
    <row r="151" customFormat="false" ht="12.75" hidden="true" customHeight="true" outlineLevel="0" collapsed="false">
      <c r="A151" s="315"/>
      <c r="B151" s="330"/>
      <c r="C151" s="330"/>
      <c r="D151" s="331" t="s">
        <v>432</v>
      </c>
      <c r="E151" s="317" t="s">
        <v>3629</v>
      </c>
      <c r="F151" s="87" t="s">
        <v>433</v>
      </c>
      <c r="G151" s="88" t="s">
        <v>3630</v>
      </c>
      <c r="H151" s="89" t="s">
        <v>432</v>
      </c>
      <c r="I151" s="90"/>
      <c r="J151" s="90"/>
      <c r="K151" s="91"/>
      <c r="L151" s="92" t="s">
        <v>2749</v>
      </c>
      <c r="M151" s="90" t="s">
        <v>81</v>
      </c>
      <c r="N151" s="90"/>
      <c r="O151" s="90"/>
      <c r="P151" s="91"/>
      <c r="Q151" s="86" t="s">
        <v>391</v>
      </c>
      <c r="R151" s="86" t="s">
        <v>83</v>
      </c>
      <c r="S151" s="86" t="s">
        <v>104</v>
      </c>
      <c r="T151" s="86" t="s">
        <v>105</v>
      </c>
      <c r="U151" s="120" t="s">
        <v>83</v>
      </c>
      <c r="V151" s="94" t="s">
        <v>3631</v>
      </c>
      <c r="W151" s="95" t="s">
        <v>3632</v>
      </c>
      <c r="X151" s="96"/>
      <c r="Y151" s="96"/>
      <c r="Z151" s="96"/>
      <c r="AA151" s="96" t="s">
        <v>391</v>
      </c>
      <c r="AB151" s="96" t="s">
        <v>2694</v>
      </c>
      <c r="AC151" s="95" t="s">
        <v>2945</v>
      </c>
      <c r="AD151" s="95" t="s">
        <v>3633</v>
      </c>
      <c r="AE151" s="95" t="s">
        <v>2947</v>
      </c>
      <c r="AF151" s="95" t="s">
        <v>2760</v>
      </c>
      <c r="AG151" s="95" t="str">
        <f aca="false">IF(OR($AT151="",$AT151=$F151),$U151,IF($AT151=$G151,SUBSTITUTE(SUBSTITUTE($AT151,"GPIO3_","GPIO_"),".0",""),IF($AT151=$H151,$Q151,IF($AT151=$I151,$R151,IF($AT151=$J151,$S151,IF($AT151=$K151,$T151,"INVALID"))))))</f>
        <v>SDMMC1</v>
      </c>
      <c r="AH151" s="121"/>
      <c r="AI151" s="98" t="str">
        <f aca="false">IF(AND(OR($AV151="Int PU",$AV151="Int PD"),OR(AND($BC151&lt;&gt;"",$BC151&lt;&gt;"0"),AND($BD151&lt;&gt;"",$BD151&lt;&gt;"0"))),"INVALID",IF(OR($AT151=$F151,$AV151="Int PD"),"PULL_DOWN",IF(OR($AV151="Int PU",AND($AH151="YES",OR($BC151="",$BC151="0"),OR($BD151="",$BD151="0"),OR($AU151="Input",$AU151="Bidirectional"))),"PULL_UP","NORMAL")))</f>
        <v>NORMAL</v>
      </c>
      <c r="AJ151" s="98" t="str">
        <f aca="false">IF($AU151="Input", "TRISTATE", IF($AV151="Z","TRISTATE",IF($AT151=$F151,"TRISTATE","NORMAL")))</f>
        <v>NORMAL</v>
      </c>
      <c r="AK151" s="98" t="str">
        <f aca="false">IF($AT151=$H151,"ENABLE",IF(OR($AT151=$F151,$AU151="Output"),"DISABLE","ENABLE"))</f>
        <v>ENABLE</v>
      </c>
      <c r="AL151" s="122" t="str">
        <f aca="false">IF($AT151&lt;&gt;$G151,"N/A",IF($AV151="Drive 1", "1", IF($AV151="Drive 0", "0", "")))</f>
        <v>N/A</v>
      </c>
      <c r="AM151" s="99" t="b">
        <f aca="false">TRUE()</f>
        <v>1</v>
      </c>
      <c r="AN151" s="99" t="b">
        <f aca="false">TRUE()</f>
        <v>1</v>
      </c>
      <c r="AO151" s="99" t="b">
        <f aca="false">TRUE()</f>
        <v>1</v>
      </c>
      <c r="AP151" s="99" t="b">
        <f aca="false">TRUE()</f>
        <v>1</v>
      </c>
      <c r="AQ151" s="99" t="b">
        <f aca="false">TRUE()</f>
        <v>1</v>
      </c>
      <c r="AR151" s="99" t="b">
        <f aca="false">TRUE()</f>
        <v>1</v>
      </c>
      <c r="AS151" s="100" t="str">
        <f aca="false">IF(AND($AM151:$AR151), "VALID", "INVALID")</f>
        <v>VALID</v>
      </c>
      <c r="AT151" s="123" t="s">
        <v>432</v>
      </c>
      <c r="AU151" s="124" t="s">
        <v>2744</v>
      </c>
      <c r="AV151" s="103" t="s">
        <v>2843</v>
      </c>
      <c r="AW151" s="125"/>
      <c r="AX151" s="125"/>
      <c r="AY151" s="125"/>
      <c r="AZ151" s="125"/>
      <c r="BA151" s="125"/>
      <c r="BB151" s="103" t="s">
        <v>434</v>
      </c>
      <c r="BC151" s="126"/>
      <c r="BD151" s="126"/>
      <c r="BE151" s="127"/>
      <c r="BF151" s="125"/>
      <c r="BG151" s="327" t="s">
        <v>3634</v>
      </c>
      <c r="BH151" s="319" t="s">
        <v>432</v>
      </c>
      <c r="BI151" s="1" t="s">
        <v>3629</v>
      </c>
      <c r="BJ151" s="1" t="s">
        <v>3635</v>
      </c>
      <c r="BK151" s="109"/>
    </row>
    <row r="152" customFormat="false" ht="12.75" hidden="true" customHeight="true" outlineLevel="0" collapsed="false">
      <c r="A152" s="315"/>
      <c r="B152" s="330"/>
      <c r="C152" s="330"/>
      <c r="D152" s="331" t="s">
        <v>435</v>
      </c>
      <c r="E152" s="317" t="s">
        <v>3636</v>
      </c>
      <c r="F152" s="87" t="s">
        <v>436</v>
      </c>
      <c r="G152" s="88" t="s">
        <v>3637</v>
      </c>
      <c r="H152" s="89" t="s">
        <v>435</v>
      </c>
      <c r="I152" s="90"/>
      <c r="J152" s="90"/>
      <c r="K152" s="91"/>
      <c r="L152" s="92" t="s">
        <v>2749</v>
      </c>
      <c r="M152" s="90" t="s">
        <v>2749</v>
      </c>
      <c r="N152" s="90"/>
      <c r="O152" s="90"/>
      <c r="P152" s="91"/>
      <c r="Q152" s="86" t="s">
        <v>391</v>
      </c>
      <c r="R152" s="86" t="s">
        <v>83</v>
      </c>
      <c r="S152" s="86" t="s">
        <v>104</v>
      </c>
      <c r="T152" s="86" t="s">
        <v>105</v>
      </c>
      <c r="U152" s="86" t="s">
        <v>83</v>
      </c>
      <c r="V152" s="100" t="s">
        <v>3638</v>
      </c>
      <c r="W152" s="95" t="s">
        <v>3632</v>
      </c>
      <c r="X152" s="96"/>
      <c r="Y152" s="96"/>
      <c r="Z152" s="96"/>
      <c r="AA152" s="96" t="s">
        <v>391</v>
      </c>
      <c r="AB152" s="96" t="s">
        <v>2694</v>
      </c>
      <c r="AC152" s="95" t="s">
        <v>2945</v>
      </c>
      <c r="AD152" s="95" t="s">
        <v>3633</v>
      </c>
      <c r="AE152" s="95" t="s">
        <v>2947</v>
      </c>
      <c r="AF152" s="95" t="s">
        <v>2760</v>
      </c>
      <c r="AG152" s="95" t="str">
        <f aca="false">IF(OR($AT152="",$AT152=$F152),$U152,IF($AT152=$G152,SUBSTITUTE(SUBSTITUTE($AT152,"GPIO3_","GPIO_"),".0",""),IF($AT152=$H152,$Q152,IF($AT152=$I152,$R152,IF($AT152=$J152,$S152,IF($AT152=$K152,$T152,"INVALID"))))))</f>
        <v>SDMMC1</v>
      </c>
      <c r="AH152" s="97"/>
      <c r="AI152" s="98" t="str">
        <f aca="false">IF(AND(OR($AV152="Int PU",$AV152="Int PD"),OR(AND($BC152&lt;&gt;"",$BC152&lt;&gt;"0"),AND($BD152&lt;&gt;"",$BD152&lt;&gt;"0"))),"INVALID",IF(OR($AT152=$F152,$AV152="Int PD"),"PULL_DOWN",IF(OR($AV152="Int PU",AND($AH152="YES",OR($BC152="",$BC152="0"),OR($BD152="",$BD152="0"),OR($AU152="Input",$AU152="Bidirectional"))),"PULL_UP","NORMAL")))</f>
        <v>PULL_UP</v>
      </c>
      <c r="AJ152" s="98" t="str">
        <f aca="false">IF($AU152="Input", "TRISTATE", IF($AV152="Z","TRISTATE",IF($AT152=$F152,"TRISTATE","NORMAL")))</f>
        <v>NORMAL</v>
      </c>
      <c r="AK152" s="98" t="str">
        <f aca="false">IF(OR($AT152=$F152,$AU152="Output"),"DISABLE","ENABLE")</f>
        <v>ENABLE</v>
      </c>
      <c r="AL152" s="112" t="str">
        <f aca="false">IF($AT152&lt;&gt;$G152,"N/A",IF($AV152="Drive 1", "1", IF($AV152="Drive 0", "0", "")))</f>
        <v>N/A</v>
      </c>
      <c r="AM152" s="99" t="b">
        <f aca="false">TRUE()</f>
        <v>1</v>
      </c>
      <c r="AN152" s="99" t="b">
        <f aca="false">TRUE()</f>
        <v>1</v>
      </c>
      <c r="AO152" s="99" t="b">
        <f aca="false">TRUE()</f>
        <v>1</v>
      </c>
      <c r="AP152" s="99" t="b">
        <f aca="false">TRUE()</f>
        <v>1</v>
      </c>
      <c r="AQ152" s="99" t="b">
        <f aca="false">TRUE()</f>
        <v>1</v>
      </c>
      <c r="AR152" s="99" t="b">
        <f aca="false">TRUE()</f>
        <v>1</v>
      </c>
      <c r="AS152" s="100" t="str">
        <f aca="false">IF(AND($AM152:$AR152), "VALID", "INVALID")</f>
        <v>VALID</v>
      </c>
      <c r="AT152" s="101" t="s">
        <v>435</v>
      </c>
      <c r="AU152" s="102" t="s">
        <v>2833</v>
      </c>
      <c r="AV152" s="103" t="s">
        <v>2805</v>
      </c>
      <c r="AW152" s="104"/>
      <c r="AX152" s="104"/>
      <c r="AY152" s="104"/>
      <c r="AZ152" s="104"/>
      <c r="BA152" s="104"/>
      <c r="BB152" s="104"/>
      <c r="BC152" s="103"/>
      <c r="BD152" s="103"/>
      <c r="BE152" s="105"/>
      <c r="BF152" s="104"/>
      <c r="BG152" s="327" t="s">
        <v>3639</v>
      </c>
      <c r="BH152" s="213" t="s">
        <v>435</v>
      </c>
      <c r="BI152" s="1" t="s">
        <v>3636</v>
      </c>
      <c r="BJ152" s="1" t="s">
        <v>3640</v>
      </c>
      <c r="BK152" s="109"/>
    </row>
    <row r="153" customFormat="false" ht="12.75" hidden="true" customHeight="true" outlineLevel="0" collapsed="false">
      <c r="A153" s="315"/>
      <c r="B153" s="330"/>
      <c r="C153" s="330"/>
      <c r="D153" s="331" t="s">
        <v>437</v>
      </c>
      <c r="E153" s="317" t="s">
        <v>3641</v>
      </c>
      <c r="F153" s="87" t="s">
        <v>438</v>
      </c>
      <c r="G153" s="88" t="s">
        <v>3642</v>
      </c>
      <c r="H153" s="89" t="s">
        <v>437</v>
      </c>
      <c r="I153" s="90"/>
      <c r="J153" s="90"/>
      <c r="K153" s="91"/>
      <c r="L153" s="92" t="s">
        <v>2749</v>
      </c>
      <c r="M153" s="90" t="s">
        <v>2749</v>
      </c>
      <c r="N153" s="90"/>
      <c r="O153" s="90"/>
      <c r="P153" s="91"/>
      <c r="Q153" s="86" t="s">
        <v>391</v>
      </c>
      <c r="R153" s="86" t="s">
        <v>83</v>
      </c>
      <c r="S153" s="86" t="s">
        <v>104</v>
      </c>
      <c r="T153" s="86" t="s">
        <v>105</v>
      </c>
      <c r="U153" s="86" t="s">
        <v>83</v>
      </c>
      <c r="V153" s="100" t="s">
        <v>3643</v>
      </c>
      <c r="W153" s="95" t="s">
        <v>3632</v>
      </c>
      <c r="X153" s="96"/>
      <c r="Y153" s="96"/>
      <c r="Z153" s="96"/>
      <c r="AA153" s="96" t="s">
        <v>391</v>
      </c>
      <c r="AB153" s="96" t="s">
        <v>2694</v>
      </c>
      <c r="AC153" s="95" t="s">
        <v>2945</v>
      </c>
      <c r="AD153" s="95" t="s">
        <v>3633</v>
      </c>
      <c r="AE153" s="95" t="s">
        <v>2947</v>
      </c>
      <c r="AF153" s="95" t="s">
        <v>2760</v>
      </c>
      <c r="AG153" s="95" t="str">
        <f aca="false">IF(OR($AT153="",$AT153=$F153),$U153,IF($AT153=$G153,SUBSTITUTE(SUBSTITUTE($AT153,"GPIO3_","GPIO_"),".0",""),IF($AT153=$H153,$Q153,IF($AT153=$I153,$R153,IF($AT153=$J153,$S153,IF($AT153=$K153,$T153,"INVALID"))))))</f>
        <v>SDMMC1</v>
      </c>
      <c r="AH153" s="97"/>
      <c r="AI153" s="98" t="str">
        <f aca="false">IF(AND(OR($AV153="Int PU",$AV153="Int PD"),OR(AND($BC153&lt;&gt;"",$BC153&lt;&gt;"0"),AND($BD153&lt;&gt;"",$BD153&lt;&gt;"0"))),"INVALID",IF(OR($AT153=$F153,$AV153="Int PD"),"PULL_DOWN",IF(OR($AV153="Int PU",AND($AH153="YES",OR($BC153="",$BC153="0"),OR($BD153="",$BD153="0"),OR($AU153="Input",$AU153="Bidirectional"))),"PULL_UP","NORMAL")))</f>
        <v>PULL_UP</v>
      </c>
      <c r="AJ153" s="98" t="str">
        <f aca="false">IF($AU153="Input", "TRISTATE", IF($AV153="Z","TRISTATE",IF($AT153=$F153,"TRISTATE","NORMAL")))</f>
        <v>NORMAL</v>
      </c>
      <c r="AK153" s="98" t="str">
        <f aca="false">IF(OR($AT153=$F153,$AU153="Output"),"DISABLE","ENABLE")</f>
        <v>ENABLE</v>
      </c>
      <c r="AL153" s="112" t="str">
        <f aca="false">IF($AT153&lt;&gt;$G153,"N/A",IF($AV153="Drive 1", "1", IF($AV153="Drive 0", "0", "")))</f>
        <v>N/A</v>
      </c>
      <c r="AM153" s="99" t="b">
        <f aca="false">TRUE()</f>
        <v>1</v>
      </c>
      <c r="AN153" s="99" t="b">
        <f aca="false">TRUE()</f>
        <v>1</v>
      </c>
      <c r="AO153" s="99" t="b">
        <f aca="false">TRUE()</f>
        <v>1</v>
      </c>
      <c r="AP153" s="99" t="b">
        <f aca="false">TRUE()</f>
        <v>1</v>
      </c>
      <c r="AQ153" s="99" t="b">
        <f aca="false">TRUE()</f>
        <v>1</v>
      </c>
      <c r="AR153" s="99" t="b">
        <f aca="false">TRUE()</f>
        <v>1</v>
      </c>
      <c r="AS153" s="100" t="str">
        <f aca="false">IF(AND($AM153:$AR153), "VALID", "INVALID")</f>
        <v>VALID</v>
      </c>
      <c r="AT153" s="101" t="s">
        <v>437</v>
      </c>
      <c r="AU153" s="102" t="s">
        <v>2833</v>
      </c>
      <c r="AV153" s="103" t="s">
        <v>2805</v>
      </c>
      <c r="AW153" s="104"/>
      <c r="AX153" s="104"/>
      <c r="AY153" s="104"/>
      <c r="AZ153" s="104"/>
      <c r="BA153" s="104"/>
      <c r="BB153" s="104"/>
      <c r="BC153" s="103"/>
      <c r="BD153" s="103"/>
      <c r="BE153" s="105"/>
      <c r="BF153" s="104"/>
      <c r="BG153" s="327" t="s">
        <v>3644</v>
      </c>
      <c r="BH153" s="213" t="s">
        <v>437</v>
      </c>
      <c r="BI153" s="1" t="s">
        <v>3641</v>
      </c>
      <c r="BJ153" s="1" t="s">
        <v>3645</v>
      </c>
      <c r="BK153" s="109"/>
    </row>
    <row r="154" customFormat="false" ht="12.75" hidden="true" customHeight="true" outlineLevel="0" collapsed="false">
      <c r="A154" s="315"/>
      <c r="B154" s="330"/>
      <c r="C154" s="330"/>
      <c r="D154" s="331" t="s">
        <v>439</v>
      </c>
      <c r="E154" s="317" t="s">
        <v>3646</v>
      </c>
      <c r="F154" s="87" t="s">
        <v>440</v>
      </c>
      <c r="G154" s="88" t="s">
        <v>3647</v>
      </c>
      <c r="H154" s="89" t="s">
        <v>439</v>
      </c>
      <c r="I154" s="90"/>
      <c r="J154" s="90"/>
      <c r="K154" s="91"/>
      <c r="L154" s="92" t="s">
        <v>2749</v>
      </c>
      <c r="M154" s="90" t="s">
        <v>2749</v>
      </c>
      <c r="N154" s="90"/>
      <c r="O154" s="90"/>
      <c r="P154" s="91"/>
      <c r="Q154" s="86" t="s">
        <v>391</v>
      </c>
      <c r="R154" s="86" t="s">
        <v>83</v>
      </c>
      <c r="S154" s="86" t="s">
        <v>104</v>
      </c>
      <c r="T154" s="86" t="s">
        <v>105</v>
      </c>
      <c r="U154" s="86" t="s">
        <v>83</v>
      </c>
      <c r="V154" s="100" t="s">
        <v>3648</v>
      </c>
      <c r="W154" s="95" t="s">
        <v>3632</v>
      </c>
      <c r="X154" s="96" t="s">
        <v>3649</v>
      </c>
      <c r="Y154" s="96"/>
      <c r="Z154" s="96"/>
      <c r="AA154" s="96" t="s">
        <v>391</v>
      </c>
      <c r="AB154" s="96" t="s">
        <v>2694</v>
      </c>
      <c r="AC154" s="95" t="s">
        <v>2945</v>
      </c>
      <c r="AD154" s="95" t="s">
        <v>3633</v>
      </c>
      <c r="AE154" s="95" t="s">
        <v>2947</v>
      </c>
      <c r="AF154" s="95" t="s">
        <v>2760</v>
      </c>
      <c r="AG154" s="95" t="str">
        <f aca="false">IF(OR($AT154="",$AT154=$F154),$U154,IF($AT154=$G154,SUBSTITUTE(SUBSTITUTE($AT154,"GPIO3_","GPIO_"),".0",""),IF($AT154=$H154,$Q154,IF($AT154=$I154,$R154,IF($AT154=$J154,$S154,IF($AT154=$K154,$T154,"INVALID"))))))</f>
        <v>SDMMC1</v>
      </c>
      <c r="AH154" s="97"/>
      <c r="AI154" s="98" t="str">
        <f aca="false">IF(AND(OR($AV154="Int PU",$AV154="Int PD"),OR(AND($BC154&lt;&gt;"",$BC154&lt;&gt;"0"),AND($BD154&lt;&gt;"",$BD154&lt;&gt;"0"))),"INVALID",IF(OR($AT154=$F154,$AV154="Int PD"),"PULL_DOWN",IF(OR($AV154="Int PU",AND($AH154="YES",OR($BC154="",$BC154="0"),OR($BD154="",$BD154="0"),OR($AU154="Input",$AU154="Bidirectional"))),"PULL_UP","NORMAL")))</f>
        <v>PULL_UP</v>
      </c>
      <c r="AJ154" s="98" t="str">
        <f aca="false">IF($AU154="Input", "TRISTATE", IF($AV154="Z","TRISTATE",IF($AT154=$F154,"TRISTATE","NORMAL")))</f>
        <v>NORMAL</v>
      </c>
      <c r="AK154" s="98" t="str">
        <f aca="false">IF(OR($AT154=$F154,$AU154="Output"),"DISABLE","ENABLE")</f>
        <v>ENABLE</v>
      </c>
      <c r="AL154" s="112" t="str">
        <f aca="false">IF($AT154&lt;&gt;$G154,"N/A",IF($AV154="Drive 1", "1", IF($AV154="Drive 0", "0", "")))</f>
        <v>N/A</v>
      </c>
      <c r="AM154" s="99" t="b">
        <f aca="false">TRUE()</f>
        <v>1</v>
      </c>
      <c r="AN154" s="99" t="b">
        <f aca="false">TRUE()</f>
        <v>1</v>
      </c>
      <c r="AO154" s="99" t="b">
        <f aca="false">TRUE()</f>
        <v>1</v>
      </c>
      <c r="AP154" s="99" t="b">
        <f aca="false">TRUE()</f>
        <v>1</v>
      </c>
      <c r="AQ154" s="99" t="b">
        <f aca="false">TRUE()</f>
        <v>1</v>
      </c>
      <c r="AR154" s="99" t="b">
        <f aca="false">TRUE()</f>
        <v>1</v>
      </c>
      <c r="AS154" s="100" t="str">
        <f aca="false">IF(AND($AM154:$AR154), "VALID", "INVALID")</f>
        <v>VALID</v>
      </c>
      <c r="AT154" s="101" t="s">
        <v>439</v>
      </c>
      <c r="AU154" s="102" t="s">
        <v>2833</v>
      </c>
      <c r="AV154" s="103" t="s">
        <v>2805</v>
      </c>
      <c r="AW154" s="103" t="s">
        <v>89</v>
      </c>
      <c r="AX154" s="130"/>
      <c r="AY154" s="130"/>
      <c r="AZ154" s="104"/>
      <c r="BA154" s="104"/>
      <c r="BB154" s="104"/>
      <c r="BC154" s="103"/>
      <c r="BD154" s="103"/>
      <c r="BE154" s="105"/>
      <c r="BF154" s="104"/>
      <c r="BG154" s="327" t="s">
        <v>3650</v>
      </c>
      <c r="BH154" s="213" t="s">
        <v>439</v>
      </c>
      <c r="BI154" s="1" t="s">
        <v>3646</v>
      </c>
      <c r="BJ154" s="1" t="s">
        <v>3651</v>
      </c>
      <c r="BK154" s="109"/>
    </row>
    <row r="155" customFormat="false" ht="12.75" hidden="true" customHeight="true" outlineLevel="0" collapsed="false">
      <c r="A155" s="315"/>
      <c r="B155" s="330"/>
      <c r="C155" s="330"/>
      <c r="D155" s="331" t="s">
        <v>441</v>
      </c>
      <c r="E155" s="317" t="s">
        <v>3652</v>
      </c>
      <c r="F155" s="87" t="s">
        <v>442</v>
      </c>
      <c r="G155" s="88" t="s">
        <v>3653</v>
      </c>
      <c r="H155" s="89" t="s">
        <v>441</v>
      </c>
      <c r="I155" s="90"/>
      <c r="J155" s="90"/>
      <c r="K155" s="91"/>
      <c r="L155" s="92" t="s">
        <v>2749</v>
      </c>
      <c r="M155" s="90" t="s">
        <v>2749</v>
      </c>
      <c r="N155" s="90"/>
      <c r="O155" s="90"/>
      <c r="P155" s="91"/>
      <c r="Q155" s="86" t="s">
        <v>391</v>
      </c>
      <c r="R155" s="86" t="s">
        <v>83</v>
      </c>
      <c r="S155" s="86" t="s">
        <v>104</v>
      </c>
      <c r="T155" s="86" t="s">
        <v>105</v>
      </c>
      <c r="U155" s="86" t="s">
        <v>83</v>
      </c>
      <c r="V155" s="100" t="s">
        <v>3654</v>
      </c>
      <c r="W155" s="95" t="s">
        <v>3632</v>
      </c>
      <c r="X155" s="96"/>
      <c r="Y155" s="96"/>
      <c r="Z155" s="96"/>
      <c r="AA155" s="96" t="s">
        <v>391</v>
      </c>
      <c r="AB155" s="96" t="s">
        <v>2694</v>
      </c>
      <c r="AC155" s="95" t="s">
        <v>2945</v>
      </c>
      <c r="AD155" s="95" t="s">
        <v>3633</v>
      </c>
      <c r="AE155" s="95" t="s">
        <v>2947</v>
      </c>
      <c r="AF155" s="95" t="s">
        <v>2760</v>
      </c>
      <c r="AG155" s="95" t="str">
        <f aca="false">IF(OR($AT155="",$AT155=$F155),$U155,IF($AT155=$G155,SUBSTITUTE(SUBSTITUTE($AT155,"GPIO3_","GPIO_"),".0",""),IF($AT155=$H155,$Q155,IF($AT155=$I155,$R155,IF($AT155=$J155,$S155,IF($AT155=$K155,$T155,"INVALID"))))))</f>
        <v>SDMMC1</v>
      </c>
      <c r="AH155" s="97"/>
      <c r="AI155" s="98" t="str">
        <f aca="false">IF(AND(OR($AV155="Int PU",$AV155="Int PD"),OR(AND($BC155&lt;&gt;"",$BC155&lt;&gt;"0"),AND($BD155&lt;&gt;"",$BD155&lt;&gt;"0"))),"INVALID",IF(OR($AT155=$F155,$AV155="Int PD"),"PULL_DOWN",IF(OR($AV155="Int PU",AND($AH155="YES",OR($BC155="",$BC155="0"),OR($BD155="",$BD155="0"),OR($AU155="Input",$AU155="Bidirectional"))),"PULL_UP","NORMAL")))</f>
        <v>PULL_UP</v>
      </c>
      <c r="AJ155" s="98" t="str">
        <f aca="false">IF($AU155="Input", "TRISTATE", IF($AV155="Z","TRISTATE",IF($AT155=$F155,"TRISTATE","NORMAL")))</f>
        <v>NORMAL</v>
      </c>
      <c r="AK155" s="98" t="str">
        <f aca="false">IF(OR($AT155=$F155,$AU155="Output"),"DISABLE","ENABLE")</f>
        <v>ENABLE</v>
      </c>
      <c r="AL155" s="112" t="str">
        <f aca="false">IF($AT155&lt;&gt;$G155,"N/A",IF($AV155="Drive 1", "1", IF($AV155="Drive 0", "0", "")))</f>
        <v>N/A</v>
      </c>
      <c r="AM155" s="99" t="b">
        <f aca="false">TRUE()</f>
        <v>1</v>
      </c>
      <c r="AN155" s="99" t="b">
        <f aca="false">TRUE()</f>
        <v>1</v>
      </c>
      <c r="AO155" s="99" t="b">
        <f aca="false">TRUE()</f>
        <v>1</v>
      </c>
      <c r="AP155" s="99" t="b">
        <f aca="false">TRUE()</f>
        <v>1</v>
      </c>
      <c r="AQ155" s="99" t="b">
        <f aca="false">TRUE()</f>
        <v>1</v>
      </c>
      <c r="AR155" s="99" t="b">
        <f aca="false">TRUE()</f>
        <v>1</v>
      </c>
      <c r="AS155" s="100" t="str">
        <f aca="false">IF(AND($AM155:$AR155), "VALID", "INVALID")</f>
        <v>VALID</v>
      </c>
      <c r="AT155" s="101" t="s">
        <v>441</v>
      </c>
      <c r="AU155" s="102" t="s">
        <v>2833</v>
      </c>
      <c r="AV155" s="103" t="s">
        <v>2805</v>
      </c>
      <c r="AW155" s="104"/>
      <c r="AX155" s="104"/>
      <c r="AY155" s="104"/>
      <c r="AZ155" s="104"/>
      <c r="BA155" s="104"/>
      <c r="BB155" s="104"/>
      <c r="BC155" s="103"/>
      <c r="BD155" s="103"/>
      <c r="BE155" s="105"/>
      <c r="BF155" s="104"/>
      <c r="BG155" s="327" t="s">
        <v>3655</v>
      </c>
      <c r="BH155" s="213" t="s">
        <v>441</v>
      </c>
      <c r="BI155" s="1" t="s">
        <v>3652</v>
      </c>
      <c r="BJ155" s="1" t="s">
        <v>3656</v>
      </c>
      <c r="BK155" s="109"/>
    </row>
    <row r="156" customFormat="false" ht="12.75" hidden="true" customHeight="true" outlineLevel="0" collapsed="false">
      <c r="A156" s="315"/>
      <c r="B156" s="330"/>
      <c r="C156" s="330"/>
      <c r="D156" s="331" t="s">
        <v>443</v>
      </c>
      <c r="E156" s="317" t="s">
        <v>3657</v>
      </c>
      <c r="F156" s="87" t="s">
        <v>444</v>
      </c>
      <c r="G156" s="88" t="s">
        <v>3658</v>
      </c>
      <c r="H156" s="89" t="s">
        <v>443</v>
      </c>
      <c r="I156" s="90"/>
      <c r="J156" s="90"/>
      <c r="K156" s="91"/>
      <c r="L156" s="92" t="s">
        <v>2749</v>
      </c>
      <c r="M156" s="90" t="s">
        <v>2749</v>
      </c>
      <c r="N156" s="90"/>
      <c r="O156" s="90"/>
      <c r="P156" s="91"/>
      <c r="Q156" s="86" t="s">
        <v>391</v>
      </c>
      <c r="R156" s="86" t="s">
        <v>83</v>
      </c>
      <c r="S156" s="86" t="s">
        <v>104</v>
      </c>
      <c r="T156" s="86" t="s">
        <v>105</v>
      </c>
      <c r="U156" s="86" t="s">
        <v>83</v>
      </c>
      <c r="V156" s="100" t="s">
        <v>3659</v>
      </c>
      <c r="W156" s="95" t="s">
        <v>3632</v>
      </c>
      <c r="X156" s="96"/>
      <c r="Y156" s="96"/>
      <c r="Z156" s="96"/>
      <c r="AA156" s="96" t="s">
        <v>391</v>
      </c>
      <c r="AB156" s="96" t="s">
        <v>2694</v>
      </c>
      <c r="AC156" s="95" t="s">
        <v>2945</v>
      </c>
      <c r="AD156" s="95" t="s">
        <v>3633</v>
      </c>
      <c r="AE156" s="95" t="s">
        <v>2947</v>
      </c>
      <c r="AF156" s="95" t="s">
        <v>2760</v>
      </c>
      <c r="AG156" s="95" t="str">
        <f aca="false">IF(OR($AT156="",$AT156=$F156),$U156,IF($AT156=$G156,SUBSTITUTE(SUBSTITUTE($AT156,"GPIO3_","GPIO_"),".0",""),IF($AT156=$H156,$Q156,IF($AT156=$I156,$R156,IF($AT156=$J156,$S156,IF($AT156=$K156,$T156,"INVALID"))))))</f>
        <v>SDMMC1</v>
      </c>
      <c r="AH156" s="97"/>
      <c r="AI156" s="98" t="str">
        <f aca="false">IF(AND(OR($AV156="Int PU",$AV156="Int PD"),OR(AND($BC156&lt;&gt;"",$BC156&lt;&gt;"0"),AND($BD156&lt;&gt;"",$BD156&lt;&gt;"0"))),"INVALID",IF(OR($AT156=$F156,$AV156="Int PD"),"PULL_DOWN",IF(OR($AV156="Int PU",AND($AH156="YES",OR($BC156="",$BC156="0"),OR($BD156="",$BD156="0"),OR($AU156="Input",$AU156="Bidirectional"))),"PULL_UP","NORMAL")))</f>
        <v>PULL_UP</v>
      </c>
      <c r="AJ156" s="98" t="str">
        <f aca="false">IF($AU156="Input", "TRISTATE", IF($AV156="Z","TRISTATE",IF($AT156=$F156,"TRISTATE","NORMAL")))</f>
        <v>NORMAL</v>
      </c>
      <c r="AK156" s="98" t="str">
        <f aca="false">IF(OR($AT156=$F156,$AU156="Output"),"DISABLE","ENABLE")</f>
        <v>ENABLE</v>
      </c>
      <c r="AL156" s="112" t="str">
        <f aca="false">IF($AT156&lt;&gt;$G156,"N/A",IF($AV156="Drive 1", "1", IF($AV156="Drive 0", "0", "")))</f>
        <v>N/A</v>
      </c>
      <c r="AM156" s="99" t="b">
        <f aca="false">TRUE()</f>
        <v>1</v>
      </c>
      <c r="AN156" s="99" t="b">
        <f aca="false">TRUE()</f>
        <v>1</v>
      </c>
      <c r="AO156" s="99" t="b">
        <f aca="false">TRUE()</f>
        <v>1</v>
      </c>
      <c r="AP156" s="99" t="b">
        <f aca="false">TRUE()</f>
        <v>1</v>
      </c>
      <c r="AQ156" s="99" t="b">
        <f aca="false">TRUE()</f>
        <v>1</v>
      </c>
      <c r="AR156" s="99" t="b">
        <f aca="false">TRUE()</f>
        <v>1</v>
      </c>
      <c r="AS156" s="100" t="str">
        <f aca="false">IF(AND($AM156:$AR156), "VALID", "INVALID")</f>
        <v>VALID</v>
      </c>
      <c r="AT156" s="101" t="s">
        <v>443</v>
      </c>
      <c r="AU156" s="102" t="s">
        <v>2833</v>
      </c>
      <c r="AV156" s="103" t="s">
        <v>2805</v>
      </c>
      <c r="AW156" s="104"/>
      <c r="AX156" s="104"/>
      <c r="AY156" s="104"/>
      <c r="AZ156" s="104"/>
      <c r="BA156" s="104"/>
      <c r="BB156" s="104"/>
      <c r="BC156" s="103"/>
      <c r="BD156" s="103"/>
      <c r="BE156" s="105"/>
      <c r="BF156" s="104"/>
      <c r="BG156" s="327" t="s">
        <v>3660</v>
      </c>
      <c r="BH156" s="333" t="s">
        <v>443</v>
      </c>
      <c r="BI156" s="1" t="s">
        <v>3657</v>
      </c>
      <c r="BJ156" s="1" t="s">
        <v>3661</v>
      </c>
      <c r="BK156" s="109"/>
    </row>
    <row r="157" customFormat="false" ht="12.75" hidden="true" customHeight="true" outlineLevel="0" collapsed="false">
      <c r="A157" s="315"/>
      <c r="B157" s="316"/>
      <c r="C157" s="316"/>
      <c r="D157" s="331" t="s">
        <v>445</v>
      </c>
      <c r="E157" s="317" t="s">
        <v>3662</v>
      </c>
      <c r="F157" s="87" t="s">
        <v>446</v>
      </c>
      <c r="G157" s="88"/>
      <c r="H157" s="89" t="s">
        <v>445</v>
      </c>
      <c r="I157" s="90"/>
      <c r="J157" s="90"/>
      <c r="K157" s="91"/>
      <c r="L157" s="92"/>
      <c r="M157" s="90" t="s">
        <v>2749</v>
      </c>
      <c r="N157" s="90"/>
      <c r="O157" s="90"/>
      <c r="P157" s="91"/>
      <c r="Q157" s="139"/>
      <c r="R157" s="139"/>
      <c r="S157" s="139"/>
      <c r="T157" s="139"/>
      <c r="U157" s="139"/>
      <c r="V157" s="100" t="s">
        <v>3663</v>
      </c>
      <c r="W157" s="95" t="s">
        <v>3632</v>
      </c>
      <c r="X157" s="96"/>
      <c r="Y157" s="96"/>
      <c r="Z157" s="96"/>
      <c r="AA157" s="96" t="s">
        <v>391</v>
      </c>
      <c r="AB157" s="96" t="s">
        <v>2694</v>
      </c>
      <c r="AC157" s="95" t="s">
        <v>3664</v>
      </c>
      <c r="AD157" s="95" t="s">
        <v>3665</v>
      </c>
      <c r="AE157" s="95" t="s">
        <v>2734</v>
      </c>
      <c r="AF157" s="95"/>
      <c r="AG157" s="97"/>
      <c r="AH157" s="97"/>
      <c r="AI157" s="97"/>
      <c r="AJ157" s="97"/>
      <c r="AK157" s="97"/>
      <c r="AL157" s="97"/>
      <c r="AM157" s="99" t="b">
        <f aca="false">TRUE()</f>
        <v>1</v>
      </c>
      <c r="AN157" s="99" t="b">
        <f aca="false">TRUE()</f>
        <v>1</v>
      </c>
      <c r="AO157" s="99" t="b">
        <f aca="false">TRUE()</f>
        <v>1</v>
      </c>
      <c r="AP157" s="99" t="b">
        <f aca="false">TRUE()</f>
        <v>1</v>
      </c>
      <c r="AQ157" s="99" t="b">
        <f aca="false">TRUE()</f>
        <v>1</v>
      </c>
      <c r="AR157" s="99" t="b">
        <f aca="false">TRUE()</f>
        <v>1</v>
      </c>
      <c r="AS157" s="100" t="str">
        <f aca="false">IF(AND($AM157:$AR157), "VALID", "INVALID")</f>
        <v>VALID</v>
      </c>
      <c r="AT157" s="101" t="s">
        <v>445</v>
      </c>
      <c r="AU157" s="102" t="s">
        <v>2833</v>
      </c>
      <c r="AV157" s="103"/>
      <c r="AW157" s="104"/>
      <c r="AX157" s="104"/>
      <c r="AY157" s="104"/>
      <c r="AZ157" s="104"/>
      <c r="BA157" s="104"/>
      <c r="BB157" s="104"/>
      <c r="BC157" s="103"/>
      <c r="BD157" s="103" t="s">
        <v>447</v>
      </c>
      <c r="BE157" s="105"/>
      <c r="BF157" s="104"/>
      <c r="BG157" s="327" t="s">
        <v>3666</v>
      </c>
      <c r="BH157" s="333" t="s">
        <v>445</v>
      </c>
      <c r="BI157" s="1" t="s">
        <v>3662</v>
      </c>
      <c r="BJ157" s="1" t="s">
        <v>3667</v>
      </c>
      <c r="BK157" s="109"/>
    </row>
    <row r="158" s="85" customFormat="true" ht="18" hidden="true" customHeight="true" outlineLevel="0" collapsed="false">
      <c r="A158" s="315"/>
      <c r="B158" s="316"/>
      <c r="C158" s="316"/>
      <c r="D158" s="140" t="s">
        <v>448</v>
      </c>
      <c r="E158" s="140" t="s">
        <v>449</v>
      </c>
      <c r="F158" s="74"/>
      <c r="G158" s="76"/>
      <c r="H158" s="76"/>
      <c r="I158" s="76"/>
      <c r="J158" s="76"/>
      <c r="K158" s="76"/>
      <c r="L158" s="74"/>
      <c r="M158" s="74"/>
      <c r="N158" s="74"/>
      <c r="O158" s="74"/>
      <c r="P158" s="74"/>
      <c r="Q158" s="74"/>
      <c r="R158" s="74"/>
      <c r="S158" s="74"/>
      <c r="T158" s="74"/>
      <c r="U158" s="74"/>
      <c r="V158" s="74"/>
      <c r="W158" s="74"/>
      <c r="X158" s="77"/>
      <c r="Y158" s="77"/>
      <c r="Z158" s="77"/>
      <c r="AA158" s="77"/>
      <c r="AB158" s="77"/>
      <c r="AC158" s="78"/>
      <c r="AD158" s="78"/>
      <c r="AE158" s="78"/>
      <c r="AF158" s="78"/>
      <c r="AG158" s="78"/>
      <c r="AH158" s="78"/>
      <c r="AI158" s="78"/>
      <c r="AJ158" s="78"/>
      <c r="AK158" s="78"/>
      <c r="AL158" s="78"/>
      <c r="AM158" s="78"/>
      <c r="AN158" s="78"/>
      <c r="AO158" s="78"/>
      <c r="AP158" s="78"/>
      <c r="AQ158" s="78"/>
      <c r="AR158" s="78"/>
      <c r="AS158" s="78"/>
      <c r="AT158" s="79"/>
      <c r="AU158" s="79"/>
      <c r="AV158" s="80"/>
      <c r="AW158" s="80"/>
      <c r="AX158" s="80"/>
      <c r="AY158" s="80"/>
      <c r="AZ158" s="80"/>
      <c r="BA158" s="80"/>
      <c r="BB158" s="80"/>
      <c r="BC158" s="80"/>
      <c r="BD158" s="80"/>
      <c r="BE158" s="80"/>
      <c r="BF158" s="81" t="s">
        <v>76</v>
      </c>
      <c r="BG158" s="79"/>
      <c r="BH158" s="83" t="s">
        <v>448</v>
      </c>
      <c r="BI158" s="314" t="s">
        <v>449</v>
      </c>
      <c r="BJ158" s="314"/>
      <c r="BK158" s="84"/>
    </row>
    <row r="159" customFormat="false" ht="12.75" hidden="true" customHeight="true" outlineLevel="0" collapsed="false">
      <c r="A159" s="315"/>
      <c r="B159" s="316"/>
      <c r="C159" s="316"/>
      <c r="D159" s="331" t="s">
        <v>450</v>
      </c>
      <c r="E159" s="317" t="s">
        <v>3668</v>
      </c>
      <c r="F159" s="87" t="s">
        <v>452</v>
      </c>
      <c r="G159" s="88" t="s">
        <v>3669</v>
      </c>
      <c r="H159" s="89" t="s">
        <v>450</v>
      </c>
      <c r="I159" s="90"/>
      <c r="J159" s="90"/>
      <c r="K159" s="91"/>
      <c r="L159" s="92" t="s">
        <v>2749</v>
      </c>
      <c r="M159" s="90" t="s">
        <v>2749</v>
      </c>
      <c r="N159" s="90"/>
      <c r="O159" s="90"/>
      <c r="P159" s="91"/>
      <c r="Q159" s="86" t="s">
        <v>451</v>
      </c>
      <c r="R159" s="86" t="s">
        <v>83</v>
      </c>
      <c r="S159" s="86" t="s">
        <v>104</v>
      </c>
      <c r="T159" s="86" t="s">
        <v>105</v>
      </c>
      <c r="U159" s="86" t="s">
        <v>83</v>
      </c>
      <c r="V159" s="94" t="s">
        <v>3670</v>
      </c>
      <c r="W159" s="95" t="s">
        <v>3671</v>
      </c>
      <c r="X159" s="96"/>
      <c r="Y159" s="96"/>
      <c r="Z159" s="96"/>
      <c r="AA159" s="96" t="s">
        <v>448</v>
      </c>
      <c r="AB159" s="96" t="s">
        <v>448</v>
      </c>
      <c r="AC159" s="95" t="s">
        <v>3672</v>
      </c>
      <c r="AD159" s="95" t="s">
        <v>3673</v>
      </c>
      <c r="AE159" s="95" t="s">
        <v>3674</v>
      </c>
      <c r="AF159" s="95" t="s">
        <v>2760</v>
      </c>
      <c r="AG159" s="95" t="str">
        <f aca="false">IF(OR($AT159="",$AT159=$F159),$U159,IF($AT159=$G159,SUBSTITUTE(SUBSTITUTE($AT159,"GPIO3_","GPIO_"),".0",""),IF($AT159=$H159,$Q159,IF($AT159=$I159,$R159,IF($AT159=$J159,$S159,IF($AT159=$K159,$T159,"INVALID"))))))</f>
        <v>QSPI0</v>
      </c>
      <c r="AH159" s="97"/>
      <c r="AI159" s="98" t="str">
        <f aca="false">IF(AND(OR($AV159="Int PU",$AV159="Int PD"),OR(AND($BC159&lt;&gt;"",$BC159&lt;&gt;"0"),AND($BD159&lt;&gt;"",$BD159&lt;&gt;"0"))),"INVALID",IF(OR($AT159=$F159,$AV159="Int PD"),"PULL_DOWN",IF(OR($AV159="Int PU",AND($AH159="YES",OR($BC159="",$BC159="0"),OR($BD159="",$BD159="0"),OR($AU159="Input",$AU159="Bidirectional"))),"PULL_UP","NORMAL")))</f>
        <v>PULL_DOWN</v>
      </c>
      <c r="AJ159" s="98" t="str">
        <f aca="false">IF($AU159="Input", "TRISTATE", IF($AV159="Z","TRISTATE",IF($AT159=$F159,"TRISTATE","NORMAL")))</f>
        <v>NORMAL</v>
      </c>
      <c r="AK159" s="98" t="str">
        <f aca="false">IF(OR($AT159=$F159,$AU159="Output"),"DISABLE","ENABLE")</f>
        <v>ENABLE</v>
      </c>
      <c r="AL159" s="112" t="str">
        <f aca="false">IF($AT159&lt;&gt;$G159,"N/A",IF($AV159="Drive 1", "1", IF($AV159="Drive 0", "0", "")))</f>
        <v>N/A</v>
      </c>
      <c r="AM159" s="99" t="b">
        <f aca="false">TRUE()</f>
        <v>1</v>
      </c>
      <c r="AN159" s="99" t="b">
        <f aca="false">TRUE()</f>
        <v>1</v>
      </c>
      <c r="AO159" s="99" t="b">
        <f aca="false">TRUE()</f>
        <v>1</v>
      </c>
      <c r="AP159" s="99" t="b">
        <f aca="false">TRUE()</f>
        <v>1</v>
      </c>
      <c r="AQ159" s="99" t="b">
        <f aca="false">TRUE()</f>
        <v>1</v>
      </c>
      <c r="AR159" s="99" t="b">
        <f aca="false">TRUE()</f>
        <v>1</v>
      </c>
      <c r="AS159" s="100" t="str">
        <f aca="false">IF(AND($AM159:$AR159), "VALID", "INVALID")</f>
        <v>VALID</v>
      </c>
      <c r="AT159" s="141" t="s">
        <v>450</v>
      </c>
      <c r="AU159" s="102" t="s">
        <v>2833</v>
      </c>
      <c r="AV159" s="103" t="s">
        <v>3123</v>
      </c>
      <c r="AW159" s="104"/>
      <c r="AX159" s="130"/>
      <c r="AY159" s="130"/>
      <c r="AZ159" s="104"/>
      <c r="BA159" s="104"/>
      <c r="BB159" s="103" t="s">
        <v>434</v>
      </c>
      <c r="BC159" s="103"/>
      <c r="BD159" s="103"/>
      <c r="BE159" s="105"/>
      <c r="BF159" s="104"/>
      <c r="BG159" s="320" t="s">
        <v>3675</v>
      </c>
      <c r="BH159" s="319" t="s">
        <v>450</v>
      </c>
      <c r="BI159" s="1" t="s">
        <v>3668</v>
      </c>
      <c r="BJ159" s="1" t="s">
        <v>3676</v>
      </c>
      <c r="BK159" s="109"/>
    </row>
    <row r="160" customFormat="false" ht="12.75" hidden="true" customHeight="true" outlineLevel="0" collapsed="false">
      <c r="A160" s="315"/>
      <c r="B160" s="316"/>
      <c r="C160" s="316"/>
      <c r="D160" s="331" t="s">
        <v>453</v>
      </c>
      <c r="E160" s="317" t="s">
        <v>3677</v>
      </c>
      <c r="F160" s="87" t="s">
        <v>454</v>
      </c>
      <c r="G160" s="88" t="s">
        <v>3678</v>
      </c>
      <c r="H160" s="89" t="s">
        <v>453</v>
      </c>
      <c r="I160" s="90"/>
      <c r="J160" s="90"/>
      <c r="K160" s="91"/>
      <c r="L160" s="92" t="s">
        <v>2749</v>
      </c>
      <c r="M160" s="90" t="s">
        <v>81</v>
      </c>
      <c r="N160" s="90"/>
      <c r="O160" s="90"/>
      <c r="P160" s="91"/>
      <c r="Q160" s="86" t="s">
        <v>451</v>
      </c>
      <c r="R160" s="86" t="s">
        <v>83</v>
      </c>
      <c r="S160" s="86" t="s">
        <v>104</v>
      </c>
      <c r="T160" s="86" t="s">
        <v>105</v>
      </c>
      <c r="U160" s="86" t="s">
        <v>83</v>
      </c>
      <c r="V160" s="100" t="s">
        <v>3679</v>
      </c>
      <c r="W160" s="95" t="s">
        <v>3671</v>
      </c>
      <c r="X160" s="96"/>
      <c r="Y160" s="96"/>
      <c r="Z160" s="96"/>
      <c r="AA160" s="96" t="s">
        <v>448</v>
      </c>
      <c r="AB160" s="96" t="s">
        <v>448</v>
      </c>
      <c r="AC160" s="95" t="s">
        <v>3672</v>
      </c>
      <c r="AD160" s="95" t="s">
        <v>3673</v>
      </c>
      <c r="AE160" s="95" t="s">
        <v>3674</v>
      </c>
      <c r="AF160" s="95" t="s">
        <v>3057</v>
      </c>
      <c r="AG160" s="95" t="str">
        <f aca="false">IF(OR($AT160="",$AT160=$F160),$U160,IF($AT160=$G160,SUBSTITUTE(SUBSTITUTE($AT160,"GPIO3_","GPIO_"),".0",""),IF($AT160=$H160,$Q160,IF($AT160=$I160,$R160,IF($AT160=$J160,$S160,IF($AT160=$K160,$T160,"INVALID"))))))</f>
        <v>QSPI0</v>
      </c>
      <c r="AH160" s="97"/>
      <c r="AI160" s="98" t="str">
        <f aca="false">IF(AND(OR($AV160="Int PU",$AV160="Int PD"),OR(AND($BC160&lt;&gt;"",$BC160&lt;&gt;"0"),AND($BD160&lt;&gt;"",$BD160&lt;&gt;"0"))),"INVALID",IF(OR($AT160=$F160,$AV160="Int PD"),"PULL_DOWN",IF(OR($AV160="Int PU",AND($AH160="YES",OR($BC160="",$BC160="0"),OR($BD160="",$BD160="0"),OR($AU160="Input",$AU160="Bidirectional"))),"PULL_UP","NORMAL")))</f>
        <v>NORMAL</v>
      </c>
      <c r="AJ160" s="98" t="str">
        <f aca="false">IF($AU160="Input", "TRISTATE", IF($AV160="Z","TRISTATE",IF($AT160=$F160,"TRISTATE","NORMAL")))</f>
        <v>NORMAL</v>
      </c>
      <c r="AK160" s="98" t="str">
        <f aca="false">IF(OR($AT160=$F160,$AU160="Output"),"DISABLE","ENABLE")</f>
        <v>DISABLE</v>
      </c>
      <c r="AL160" s="112" t="str">
        <f aca="false">IF($AT160&lt;&gt;$G160,"N/A",IF($AV160="Drive 1", "1", IF($AV160="Drive 0", "0", "")))</f>
        <v>N/A</v>
      </c>
      <c r="AM160" s="99" t="b">
        <f aca="false">TRUE()</f>
        <v>1</v>
      </c>
      <c r="AN160" s="99" t="b">
        <f aca="false">TRUE()</f>
        <v>1</v>
      </c>
      <c r="AO160" s="99" t="b">
        <f aca="false">TRUE()</f>
        <v>1</v>
      </c>
      <c r="AP160" s="99" t="b">
        <f aca="false">TRUE()</f>
        <v>1</v>
      </c>
      <c r="AQ160" s="99" t="b">
        <f aca="false">TRUE()</f>
        <v>1</v>
      </c>
      <c r="AR160" s="99" t="b">
        <f aca="false">TRUE()</f>
        <v>1</v>
      </c>
      <c r="AS160" s="100" t="str">
        <f aca="false">IF(AND($AM160:$AR160), "VALID", "INVALID")</f>
        <v>VALID</v>
      </c>
      <c r="AT160" s="141" t="s">
        <v>453</v>
      </c>
      <c r="AU160" s="102" t="s">
        <v>2744</v>
      </c>
      <c r="AV160" s="103"/>
      <c r="AW160" s="104"/>
      <c r="AX160" s="130"/>
      <c r="AY160" s="130"/>
      <c r="AZ160" s="104"/>
      <c r="BA160" s="104"/>
      <c r="BB160" s="104"/>
      <c r="BC160" s="103" t="s">
        <v>655</v>
      </c>
      <c r="BD160" s="103"/>
      <c r="BE160" s="105"/>
      <c r="BF160" s="104"/>
      <c r="BG160" s="320" t="s">
        <v>3680</v>
      </c>
      <c r="BH160" s="213" t="s">
        <v>453</v>
      </c>
      <c r="BI160" s="1" t="s">
        <v>3677</v>
      </c>
      <c r="BJ160" s="1" t="s">
        <v>3681</v>
      </c>
      <c r="BK160" s="109"/>
    </row>
    <row r="161" customFormat="false" ht="12.75" hidden="true" customHeight="true" outlineLevel="0" collapsed="false">
      <c r="A161" s="315"/>
      <c r="B161" s="316"/>
      <c r="C161" s="316"/>
      <c r="D161" s="331" t="s">
        <v>455</v>
      </c>
      <c r="E161" s="317" t="s">
        <v>3682</v>
      </c>
      <c r="F161" s="87" t="s">
        <v>456</v>
      </c>
      <c r="G161" s="88" t="s">
        <v>3683</v>
      </c>
      <c r="H161" s="89" t="s">
        <v>455</v>
      </c>
      <c r="I161" s="90"/>
      <c r="J161" s="90"/>
      <c r="K161" s="91"/>
      <c r="L161" s="92" t="s">
        <v>2749</v>
      </c>
      <c r="M161" s="90" t="s">
        <v>2749</v>
      </c>
      <c r="N161" s="90"/>
      <c r="O161" s="90"/>
      <c r="P161" s="91"/>
      <c r="Q161" s="86" t="s">
        <v>451</v>
      </c>
      <c r="R161" s="86" t="s">
        <v>83</v>
      </c>
      <c r="S161" s="86" t="s">
        <v>104</v>
      </c>
      <c r="T161" s="86" t="s">
        <v>105</v>
      </c>
      <c r="U161" s="86" t="s">
        <v>83</v>
      </c>
      <c r="V161" s="100" t="s">
        <v>3684</v>
      </c>
      <c r="W161" s="95" t="s">
        <v>3671</v>
      </c>
      <c r="X161" s="96"/>
      <c r="Y161" s="96"/>
      <c r="Z161" s="96"/>
      <c r="AA161" s="96" t="s">
        <v>448</v>
      </c>
      <c r="AB161" s="96" t="s">
        <v>448</v>
      </c>
      <c r="AC161" s="95" t="s">
        <v>3672</v>
      </c>
      <c r="AD161" s="95" t="s">
        <v>3673</v>
      </c>
      <c r="AE161" s="95" t="s">
        <v>3674</v>
      </c>
      <c r="AF161" s="95" t="s">
        <v>3057</v>
      </c>
      <c r="AG161" s="95" t="str">
        <f aca="false">IF(OR($AT161="",$AT161=$F161),$U161,IF($AT161=$G161,SUBSTITUTE(SUBSTITUTE($AT161,"GPIO3_","GPIO_"),".0",""),IF($AT161=$H161,$Q161,IF($AT161=$I161,$R161,IF($AT161=$J161,$S161,IF($AT161=$K161,$T161,"INVALID"))))))</f>
        <v>QSPI0</v>
      </c>
      <c r="AH161" s="97"/>
      <c r="AI161" s="98" t="str">
        <f aca="false">IF(AND(OR($AV161="Int PU",$AV161="Int PD"),OR(AND($BC161&lt;&gt;"",$BC161&lt;&gt;"0"),AND($BD161&lt;&gt;"",$BD161&lt;&gt;"0"))),"INVALID",IF(OR($AT161=$F161,$AV161="Int PD"),"PULL_DOWN",IF(OR($AV161="Int PU",AND($AH161="YES",OR($BC161="",$BC161="0"),OR($BD161="",$BD161="0"),OR($AU161="Input",$AU161="Bidirectional"))),"PULL_UP","NORMAL")))</f>
        <v>PULL_UP</v>
      </c>
      <c r="AJ161" s="98" t="str">
        <f aca="false">IF($AU161="Input", "TRISTATE", IF($AV161="Z","TRISTATE",IF($AT161=$F161,"TRISTATE","NORMAL")))</f>
        <v>NORMAL</v>
      </c>
      <c r="AK161" s="98" t="str">
        <f aca="false">IF(OR($AT161=$F161,$AU161="Output"),"DISABLE","ENABLE")</f>
        <v>ENABLE</v>
      </c>
      <c r="AL161" s="112" t="str">
        <f aca="false">IF($AT161&lt;&gt;$G161,"N/A",IF($AV161="Drive 1", "1", IF($AV161="Drive 0", "0", "")))</f>
        <v>N/A</v>
      </c>
      <c r="AM161" s="99" t="b">
        <f aca="false">TRUE()</f>
        <v>1</v>
      </c>
      <c r="AN161" s="99" t="b">
        <f aca="false">TRUE()</f>
        <v>1</v>
      </c>
      <c r="AO161" s="99" t="b">
        <f aca="false">TRUE()</f>
        <v>1</v>
      </c>
      <c r="AP161" s="99" t="b">
        <f aca="false">TRUE()</f>
        <v>1</v>
      </c>
      <c r="AQ161" s="99" t="b">
        <f aca="false">TRUE()</f>
        <v>1</v>
      </c>
      <c r="AR161" s="99" t="b">
        <f aca="false">TRUE()</f>
        <v>1</v>
      </c>
      <c r="AS161" s="100" t="str">
        <f aca="false">IF(AND($AM161:$AR161), "VALID", "INVALID")</f>
        <v>VALID</v>
      </c>
      <c r="AT161" s="141" t="s">
        <v>455</v>
      </c>
      <c r="AU161" s="102" t="s">
        <v>2833</v>
      </c>
      <c r="AV161" s="103" t="s">
        <v>2805</v>
      </c>
      <c r="AW161" s="104"/>
      <c r="AX161" s="104"/>
      <c r="AY161" s="104"/>
      <c r="AZ161" s="104"/>
      <c r="BA161" s="104"/>
      <c r="BB161" s="104"/>
      <c r="BC161" s="103"/>
      <c r="BD161" s="103"/>
      <c r="BE161" s="105"/>
      <c r="BF161" s="104"/>
      <c r="BG161" s="320" t="s">
        <v>3685</v>
      </c>
      <c r="BH161" s="213" t="s">
        <v>455</v>
      </c>
      <c r="BI161" s="1" t="s">
        <v>3682</v>
      </c>
      <c r="BJ161" s="1" t="s">
        <v>3686</v>
      </c>
      <c r="BK161" s="109"/>
    </row>
    <row r="162" customFormat="false" ht="12.75" hidden="true" customHeight="true" outlineLevel="0" collapsed="false">
      <c r="A162" s="315"/>
      <c r="B162" s="316"/>
      <c r="C162" s="316"/>
      <c r="D162" s="331" t="s">
        <v>457</v>
      </c>
      <c r="E162" s="317" t="s">
        <v>3687</v>
      </c>
      <c r="F162" s="87" t="s">
        <v>458</v>
      </c>
      <c r="G162" s="88" t="s">
        <v>3688</v>
      </c>
      <c r="H162" s="89" t="s">
        <v>457</v>
      </c>
      <c r="I162" s="90"/>
      <c r="J162" s="90"/>
      <c r="K162" s="91"/>
      <c r="L162" s="92" t="s">
        <v>2749</v>
      </c>
      <c r="M162" s="90" t="s">
        <v>2749</v>
      </c>
      <c r="N162" s="90"/>
      <c r="O162" s="90"/>
      <c r="P162" s="91"/>
      <c r="Q162" s="86" t="s">
        <v>451</v>
      </c>
      <c r="R162" s="86" t="s">
        <v>83</v>
      </c>
      <c r="S162" s="86" t="s">
        <v>104</v>
      </c>
      <c r="T162" s="86" t="s">
        <v>105</v>
      </c>
      <c r="U162" s="86" t="s">
        <v>83</v>
      </c>
      <c r="V162" s="100" t="s">
        <v>3689</v>
      </c>
      <c r="W162" s="95" t="s">
        <v>3671</v>
      </c>
      <c r="X162" s="96"/>
      <c r="Y162" s="96"/>
      <c r="Z162" s="96"/>
      <c r="AA162" s="96" t="s">
        <v>448</v>
      </c>
      <c r="AB162" s="96" t="s">
        <v>448</v>
      </c>
      <c r="AC162" s="95" t="s">
        <v>3672</v>
      </c>
      <c r="AD162" s="95" t="s">
        <v>3673</v>
      </c>
      <c r="AE162" s="95" t="s">
        <v>3674</v>
      </c>
      <c r="AF162" s="95" t="s">
        <v>3057</v>
      </c>
      <c r="AG162" s="95" t="str">
        <f aca="false">IF(OR($AT162="",$AT162=$F162),$U162,IF($AT162=$G162,SUBSTITUTE(SUBSTITUTE($AT162,"GPIO3_","GPIO_"),".0",""),IF($AT162=$H162,$Q162,IF($AT162=$I162,$R162,IF($AT162=$J162,$S162,IF($AT162=$K162,$T162,"INVALID"))))))</f>
        <v>QSPI0</v>
      </c>
      <c r="AH162" s="97"/>
      <c r="AI162" s="98" t="str">
        <f aca="false">IF(AND(OR($AV162="Int PU",$AV162="Int PD"),OR(AND($BC162&lt;&gt;"",$BC162&lt;&gt;"0"),AND($BD162&lt;&gt;"",$BD162&lt;&gt;"0"))),"INVALID",IF(OR($AT162=$F162,$AV162="Int PD"),"PULL_DOWN",IF(OR($AV162="Int PU",AND($AH162="YES",OR($BC162="",$BC162="0"),OR($BD162="",$BD162="0"),OR($AU162="Input",$AU162="Bidirectional"))),"PULL_UP","NORMAL")))</f>
        <v>PULL_UP</v>
      </c>
      <c r="AJ162" s="98" t="str">
        <f aca="false">IF($AU162="Input", "TRISTATE", IF($AV162="Z","TRISTATE",IF($AT162=$F162,"TRISTATE","NORMAL")))</f>
        <v>NORMAL</v>
      </c>
      <c r="AK162" s="98" t="str">
        <f aca="false">IF(OR($AT162=$F162,$AU162="Output"),"DISABLE","ENABLE")</f>
        <v>ENABLE</v>
      </c>
      <c r="AL162" s="112" t="str">
        <f aca="false">IF($AT162&lt;&gt;$G162,"N/A",IF($AV162="Drive 1", "1", IF($AV162="Drive 0", "0", "")))</f>
        <v>N/A</v>
      </c>
      <c r="AM162" s="99" t="b">
        <f aca="false">TRUE()</f>
        <v>1</v>
      </c>
      <c r="AN162" s="99" t="b">
        <f aca="false">TRUE()</f>
        <v>1</v>
      </c>
      <c r="AO162" s="99" t="b">
        <f aca="false">TRUE()</f>
        <v>1</v>
      </c>
      <c r="AP162" s="99" t="b">
        <f aca="false">TRUE()</f>
        <v>1</v>
      </c>
      <c r="AQ162" s="99" t="b">
        <f aca="false">TRUE()</f>
        <v>1</v>
      </c>
      <c r="AR162" s="99" t="b">
        <f aca="false">TRUE()</f>
        <v>1</v>
      </c>
      <c r="AS162" s="100" t="str">
        <f aca="false">IF(AND($AM162:$AR162), "VALID", "INVALID")</f>
        <v>VALID</v>
      </c>
      <c r="AT162" s="141" t="s">
        <v>457</v>
      </c>
      <c r="AU162" s="102" t="s">
        <v>2833</v>
      </c>
      <c r="AV162" s="103" t="s">
        <v>2805</v>
      </c>
      <c r="AW162" s="104"/>
      <c r="AX162" s="104"/>
      <c r="AY162" s="104"/>
      <c r="AZ162" s="104"/>
      <c r="BA162" s="104"/>
      <c r="BB162" s="104"/>
      <c r="BC162" s="103"/>
      <c r="BD162" s="103"/>
      <c r="BE162" s="105"/>
      <c r="BF162" s="104"/>
      <c r="BG162" s="320" t="s">
        <v>3690</v>
      </c>
      <c r="BH162" s="213" t="s">
        <v>457</v>
      </c>
      <c r="BI162" s="1" t="s">
        <v>3687</v>
      </c>
      <c r="BJ162" s="1" t="s">
        <v>3691</v>
      </c>
      <c r="BK162" s="109"/>
    </row>
    <row r="163" customFormat="false" ht="12.75" hidden="true" customHeight="true" outlineLevel="0" collapsed="false">
      <c r="A163" s="315"/>
      <c r="B163" s="316"/>
      <c r="C163" s="316"/>
      <c r="D163" s="331" t="s">
        <v>459</v>
      </c>
      <c r="E163" s="317" t="s">
        <v>3692</v>
      </c>
      <c r="F163" s="87" t="s">
        <v>460</v>
      </c>
      <c r="G163" s="88" t="s">
        <v>3693</v>
      </c>
      <c r="H163" s="89" t="s">
        <v>459</v>
      </c>
      <c r="I163" s="90"/>
      <c r="J163" s="90"/>
      <c r="K163" s="91"/>
      <c r="L163" s="92" t="s">
        <v>2749</v>
      </c>
      <c r="M163" s="90" t="s">
        <v>2749</v>
      </c>
      <c r="N163" s="90"/>
      <c r="O163" s="90"/>
      <c r="P163" s="91"/>
      <c r="Q163" s="86" t="s">
        <v>451</v>
      </c>
      <c r="R163" s="86" t="s">
        <v>83</v>
      </c>
      <c r="S163" s="86" t="s">
        <v>104</v>
      </c>
      <c r="T163" s="86" t="s">
        <v>105</v>
      </c>
      <c r="U163" s="86" t="s">
        <v>83</v>
      </c>
      <c r="V163" s="100" t="s">
        <v>3694</v>
      </c>
      <c r="W163" s="95" t="s">
        <v>3671</v>
      </c>
      <c r="X163" s="96"/>
      <c r="Y163" s="96"/>
      <c r="Z163" s="96"/>
      <c r="AA163" s="96" t="s">
        <v>448</v>
      </c>
      <c r="AB163" s="96" t="s">
        <v>448</v>
      </c>
      <c r="AC163" s="95" t="s">
        <v>3672</v>
      </c>
      <c r="AD163" s="95" t="s">
        <v>3673</v>
      </c>
      <c r="AE163" s="95" t="s">
        <v>3674</v>
      </c>
      <c r="AF163" s="95" t="s">
        <v>3057</v>
      </c>
      <c r="AG163" s="95" t="str">
        <f aca="false">IF(OR($AT163="",$AT163=$F163),$U163,IF($AT163=$G163,SUBSTITUTE(SUBSTITUTE($AT163,"GPIO3_","GPIO_"),".0",""),IF($AT163=$H163,$Q163,IF($AT163=$I163,$R163,IF($AT163=$J163,$S163,IF($AT163=$K163,$T163,"INVALID"))))))</f>
        <v>QSPI0</v>
      </c>
      <c r="AH163" s="97"/>
      <c r="AI163" s="98" t="str">
        <f aca="false">IF(AND(OR($AV163="Int PU",$AV163="Int PD"),OR(AND($BC163&lt;&gt;"",$BC163&lt;&gt;"0"),AND($BD163&lt;&gt;"",$BD163&lt;&gt;"0"))),"INVALID",IF(OR($AT163=$F163,$AV163="Int PD"),"PULL_DOWN",IF(OR($AV163="Int PU",AND($AH163="YES",OR($BC163="",$BC163="0"),OR($BD163="",$BD163="0"),OR($AU163="Input",$AU163="Bidirectional"))),"PULL_UP","NORMAL")))</f>
        <v>PULL_UP</v>
      </c>
      <c r="AJ163" s="98" t="str">
        <f aca="false">IF($AU163="Input", "TRISTATE", IF($AV163="Z","TRISTATE",IF($AT163=$F163,"TRISTATE","NORMAL")))</f>
        <v>NORMAL</v>
      </c>
      <c r="AK163" s="98" t="str">
        <f aca="false">IF(OR($AT163=$F163,$AU163="Output"),"DISABLE","ENABLE")</f>
        <v>ENABLE</v>
      </c>
      <c r="AL163" s="112" t="str">
        <f aca="false">IF($AT163&lt;&gt;$G163,"N/A",IF($AV163="Drive 1", "1", IF($AV163="Drive 0", "0", "")))</f>
        <v>N/A</v>
      </c>
      <c r="AM163" s="99" t="b">
        <f aca="false">TRUE()</f>
        <v>1</v>
      </c>
      <c r="AN163" s="99" t="b">
        <f aca="false">TRUE()</f>
        <v>1</v>
      </c>
      <c r="AO163" s="99" t="b">
        <f aca="false">TRUE()</f>
        <v>1</v>
      </c>
      <c r="AP163" s="99" t="b">
        <f aca="false">TRUE()</f>
        <v>1</v>
      </c>
      <c r="AQ163" s="99" t="b">
        <f aca="false">TRUE()</f>
        <v>1</v>
      </c>
      <c r="AR163" s="99" t="b">
        <f aca="false">TRUE()</f>
        <v>1</v>
      </c>
      <c r="AS163" s="100" t="str">
        <f aca="false">IF(AND($AM163:$AR163), "VALID", "INVALID")</f>
        <v>VALID</v>
      </c>
      <c r="AT163" s="141" t="s">
        <v>459</v>
      </c>
      <c r="AU163" s="102" t="s">
        <v>2833</v>
      </c>
      <c r="AV163" s="103" t="s">
        <v>2805</v>
      </c>
      <c r="AW163" s="104"/>
      <c r="AX163" s="104"/>
      <c r="AY163" s="104"/>
      <c r="AZ163" s="104"/>
      <c r="BA163" s="104"/>
      <c r="BB163" s="104"/>
      <c r="BC163" s="103"/>
      <c r="BD163" s="103"/>
      <c r="BE163" s="105"/>
      <c r="BF163" s="104"/>
      <c r="BG163" s="320" t="s">
        <v>3695</v>
      </c>
      <c r="BH163" s="213" t="s">
        <v>459</v>
      </c>
      <c r="BI163" s="1" t="s">
        <v>3692</v>
      </c>
      <c r="BJ163" s="1" t="s">
        <v>3696</v>
      </c>
      <c r="BK163" s="109"/>
    </row>
    <row r="164" customFormat="false" ht="12.75" hidden="true" customHeight="true" outlineLevel="0" collapsed="false">
      <c r="A164" s="315"/>
      <c r="B164" s="316"/>
      <c r="C164" s="316"/>
      <c r="D164" s="331" t="s">
        <v>461</v>
      </c>
      <c r="E164" s="317" t="s">
        <v>3697</v>
      </c>
      <c r="F164" s="87" t="s">
        <v>462</v>
      </c>
      <c r="G164" s="88" t="s">
        <v>3698</v>
      </c>
      <c r="H164" s="89" t="s">
        <v>461</v>
      </c>
      <c r="I164" s="90"/>
      <c r="J164" s="90"/>
      <c r="K164" s="91"/>
      <c r="L164" s="92" t="s">
        <v>2749</v>
      </c>
      <c r="M164" s="90" t="s">
        <v>2749</v>
      </c>
      <c r="N164" s="90"/>
      <c r="O164" s="90"/>
      <c r="P164" s="91"/>
      <c r="Q164" s="86" t="s">
        <v>451</v>
      </c>
      <c r="R164" s="86" t="s">
        <v>83</v>
      </c>
      <c r="S164" s="86" t="s">
        <v>104</v>
      </c>
      <c r="T164" s="86" t="s">
        <v>105</v>
      </c>
      <c r="U164" s="86" t="s">
        <v>83</v>
      </c>
      <c r="V164" s="100" t="s">
        <v>3699</v>
      </c>
      <c r="W164" s="95" t="s">
        <v>3671</v>
      </c>
      <c r="X164" s="96"/>
      <c r="Y164" s="96"/>
      <c r="Z164" s="96"/>
      <c r="AA164" s="96" t="s">
        <v>448</v>
      </c>
      <c r="AB164" s="96" t="s">
        <v>448</v>
      </c>
      <c r="AC164" s="95" t="s">
        <v>3672</v>
      </c>
      <c r="AD164" s="95" t="s">
        <v>3673</v>
      </c>
      <c r="AE164" s="95" t="s">
        <v>3674</v>
      </c>
      <c r="AF164" s="95" t="s">
        <v>3057</v>
      </c>
      <c r="AG164" s="95" t="str">
        <f aca="false">IF(OR($AT164="",$AT164=$F164),$U164,IF($AT164=$G164,SUBSTITUTE(SUBSTITUTE($AT164,"GPIO3_","GPIO_"),".0",""),IF($AT164=$H164,$Q164,IF($AT164=$I164,$R164,IF($AT164=$J164,$S164,IF($AT164=$K164,$T164,"INVALID"))))))</f>
        <v>QSPI0</v>
      </c>
      <c r="AH164" s="97"/>
      <c r="AI164" s="98" t="str">
        <f aca="false">IF(AND(OR($AV164="Int PU",$AV164="Int PD"),OR(AND($BC164&lt;&gt;"",$BC164&lt;&gt;"0"),AND($BD164&lt;&gt;"",$BD164&lt;&gt;"0"))),"INVALID",IF(OR($AT164=$F164,$AV164="Int PD"),"PULL_DOWN",IF(OR($AV164="Int PU",AND($AH164="YES",OR($BC164="",$BC164="0"),OR($BD164="",$BD164="0"),OR($AU164="Input",$AU164="Bidirectional"))),"PULL_UP","NORMAL")))</f>
        <v>PULL_UP</v>
      </c>
      <c r="AJ164" s="98" t="str">
        <f aca="false">IF($AU164="Input", "TRISTATE", IF($AV164="Z","TRISTATE",IF($AT164=$F164,"TRISTATE","NORMAL")))</f>
        <v>NORMAL</v>
      </c>
      <c r="AK164" s="98" t="str">
        <f aca="false">IF(OR($AT164=$F164,$AU164="Output"),"DISABLE","ENABLE")</f>
        <v>ENABLE</v>
      </c>
      <c r="AL164" s="112" t="str">
        <f aca="false">IF($AT164&lt;&gt;$G164,"N/A",IF($AV164="Drive 1", "1", IF($AV164="Drive 0", "0", "")))</f>
        <v>N/A</v>
      </c>
      <c r="AM164" s="99" t="b">
        <f aca="false">TRUE()</f>
        <v>1</v>
      </c>
      <c r="AN164" s="99" t="b">
        <f aca="false">TRUE()</f>
        <v>1</v>
      </c>
      <c r="AO164" s="99" t="b">
        <f aca="false">TRUE()</f>
        <v>1</v>
      </c>
      <c r="AP164" s="99" t="b">
        <f aca="false">TRUE()</f>
        <v>1</v>
      </c>
      <c r="AQ164" s="99" t="b">
        <f aca="false">TRUE()</f>
        <v>1</v>
      </c>
      <c r="AR164" s="99" t="b">
        <f aca="false">TRUE()</f>
        <v>1</v>
      </c>
      <c r="AS164" s="100" t="str">
        <f aca="false">IF(AND($AM164:$AR164), "VALID", "INVALID")</f>
        <v>VALID</v>
      </c>
      <c r="AT164" s="141" t="s">
        <v>461</v>
      </c>
      <c r="AU164" s="102" t="s">
        <v>2833</v>
      </c>
      <c r="AV164" s="103" t="s">
        <v>2805</v>
      </c>
      <c r="AW164" s="104"/>
      <c r="AX164" s="104"/>
      <c r="AY164" s="104"/>
      <c r="AZ164" s="104"/>
      <c r="BA164" s="104"/>
      <c r="BB164" s="104"/>
      <c r="BC164" s="103"/>
      <c r="BD164" s="103"/>
      <c r="BE164" s="105"/>
      <c r="BF164" s="104"/>
      <c r="BG164" s="320" t="s">
        <v>3700</v>
      </c>
      <c r="BH164" s="213" t="s">
        <v>461</v>
      </c>
      <c r="BI164" s="1" t="s">
        <v>3697</v>
      </c>
      <c r="BJ164" s="1" t="s">
        <v>3701</v>
      </c>
      <c r="BK164" s="109"/>
    </row>
    <row r="165" customFormat="false" ht="12.75" hidden="true" customHeight="true" outlineLevel="0" collapsed="false">
      <c r="A165" s="315"/>
      <c r="B165" s="316"/>
      <c r="C165" s="316"/>
      <c r="D165" s="331" t="s">
        <v>463</v>
      </c>
      <c r="E165" s="317" t="s">
        <v>3702</v>
      </c>
      <c r="F165" s="87" t="s">
        <v>465</v>
      </c>
      <c r="G165" s="88" t="s">
        <v>3703</v>
      </c>
      <c r="H165" s="89" t="s">
        <v>463</v>
      </c>
      <c r="I165" s="90"/>
      <c r="J165" s="90"/>
      <c r="K165" s="91"/>
      <c r="L165" s="92" t="s">
        <v>2749</v>
      </c>
      <c r="M165" s="90" t="s">
        <v>2749</v>
      </c>
      <c r="N165" s="90"/>
      <c r="O165" s="90"/>
      <c r="P165" s="91"/>
      <c r="Q165" s="86" t="s">
        <v>464</v>
      </c>
      <c r="R165" s="86" t="s">
        <v>83</v>
      </c>
      <c r="S165" s="86" t="s">
        <v>104</v>
      </c>
      <c r="T165" s="86" t="s">
        <v>105</v>
      </c>
      <c r="U165" s="86" t="s">
        <v>83</v>
      </c>
      <c r="V165" s="100" t="s">
        <v>3704</v>
      </c>
      <c r="W165" s="95" t="s">
        <v>3671</v>
      </c>
      <c r="X165" s="96"/>
      <c r="Y165" s="96"/>
      <c r="Z165" s="96"/>
      <c r="AA165" s="96" t="s">
        <v>448</v>
      </c>
      <c r="AB165" s="96" t="s">
        <v>448</v>
      </c>
      <c r="AC165" s="95" t="s">
        <v>3672</v>
      </c>
      <c r="AD165" s="95" t="s">
        <v>3673</v>
      </c>
      <c r="AE165" s="95" t="s">
        <v>3674</v>
      </c>
      <c r="AF165" s="95" t="s">
        <v>2760</v>
      </c>
      <c r="AG165" s="95" t="str">
        <f aca="false">IF(OR($AT165="",$AT165=$F165),$U165,IF($AT165=$G165,SUBSTITUTE(SUBSTITUTE($AT165,"GPIO3_","GPIO_"),".0",""),IF($AT165=$H165,$Q165,IF($AT165=$I165,$R165,IF($AT165=$J165,$S165,IF($AT165=$K165,$T165,"INVALID"))))))</f>
        <v>RSVD1</v>
      </c>
      <c r="AH165" s="97"/>
      <c r="AI165" s="98" t="str">
        <f aca="false">IF(AND(OR($AV165="Int PU",$AV165="Int PD"),OR(AND($BC165&lt;&gt;"",$BC165&lt;&gt;"0"),AND($BD165&lt;&gt;"",$BD165&lt;&gt;"0"))),"INVALID",IF(OR($AT165=$F165,$AV165="Int PD"),"PULL_DOWN",IF(OR($AV165="Int PU",AND($AH165="YES",OR($BC165="",$BC165="0"),OR($BD165="",$BD165="0"),OR($AU165="Input",$AU165="Bidirectional"))),"PULL_UP","NORMAL")))</f>
        <v>PULL_DOWN</v>
      </c>
      <c r="AJ165" s="98" t="str">
        <f aca="false">IF($AU165="Input", "TRISTATE", IF($AV165="Z","TRISTATE",IF($AT165=$F165,"TRISTATE","NORMAL")))</f>
        <v>TRISTATE</v>
      </c>
      <c r="AK165" s="98" t="str">
        <f aca="false">IF(OR($AT165=$F165,$AU165="Output"),"DISABLE","ENABLE")</f>
        <v>DISABLE</v>
      </c>
      <c r="AL165" s="112" t="str">
        <f aca="false">IF($AT165&lt;&gt;$G165,"N/A",IF($AV165="Drive 1", "1", IF($AV165="Drive 0", "0", "")))</f>
        <v>N/A</v>
      </c>
      <c r="AM165" s="99" t="b">
        <f aca="false">TRUE()</f>
        <v>1</v>
      </c>
      <c r="AN165" s="99" t="b">
        <f aca="false">TRUE()</f>
        <v>1</v>
      </c>
      <c r="AO165" s="99" t="b">
        <f aca="false">TRUE()</f>
        <v>1</v>
      </c>
      <c r="AP165" s="99" t="b">
        <f aca="false">TRUE()</f>
        <v>1</v>
      </c>
      <c r="AQ165" s="99" t="b">
        <f aca="false">TRUE()</f>
        <v>1</v>
      </c>
      <c r="AR165" s="99" t="b">
        <f aca="false">TRUE()</f>
        <v>1</v>
      </c>
      <c r="AS165" s="100" t="str">
        <f aca="false">IF(AND($AM165:$AR165), "VALID", "INVALID")</f>
        <v>VALID</v>
      </c>
      <c r="AT165" s="141" t="s">
        <v>465</v>
      </c>
      <c r="AU165" s="102" t="s">
        <v>79</v>
      </c>
      <c r="AV165" s="103"/>
      <c r="AW165" s="104"/>
      <c r="AX165" s="130"/>
      <c r="AY165" s="130"/>
      <c r="AZ165" s="104"/>
      <c r="BA165" s="104"/>
      <c r="BB165" s="103" t="s">
        <v>434</v>
      </c>
      <c r="BC165" s="103"/>
      <c r="BD165" s="103"/>
      <c r="BE165" s="105"/>
      <c r="BF165" s="104"/>
      <c r="BG165" s="320"/>
      <c r="BH165" s="20" t="s">
        <v>7</v>
      </c>
      <c r="BI165" s="1" t="s">
        <v>3702</v>
      </c>
      <c r="BJ165" s="1" t="s">
        <v>3705</v>
      </c>
      <c r="BK165" s="109"/>
    </row>
    <row r="166" customFormat="false" ht="12.75" hidden="true" customHeight="true" outlineLevel="0" collapsed="false">
      <c r="A166" s="315"/>
      <c r="B166" s="316"/>
      <c r="C166" s="316"/>
      <c r="D166" s="331" t="s">
        <v>466</v>
      </c>
      <c r="E166" s="317" t="s">
        <v>3706</v>
      </c>
      <c r="F166" s="87" t="s">
        <v>467</v>
      </c>
      <c r="G166" s="88" t="s">
        <v>3707</v>
      </c>
      <c r="H166" s="89" t="s">
        <v>466</v>
      </c>
      <c r="I166" s="90"/>
      <c r="J166" s="90"/>
      <c r="K166" s="91"/>
      <c r="L166" s="92" t="s">
        <v>2749</v>
      </c>
      <c r="M166" s="90" t="s">
        <v>81</v>
      </c>
      <c r="N166" s="90"/>
      <c r="O166" s="90"/>
      <c r="P166" s="91"/>
      <c r="Q166" s="86" t="s">
        <v>464</v>
      </c>
      <c r="R166" s="86" t="s">
        <v>83</v>
      </c>
      <c r="S166" s="86" t="s">
        <v>104</v>
      </c>
      <c r="T166" s="86" t="s">
        <v>105</v>
      </c>
      <c r="U166" s="86" t="s">
        <v>83</v>
      </c>
      <c r="V166" s="100" t="s">
        <v>3708</v>
      </c>
      <c r="W166" s="95" t="s">
        <v>3671</v>
      </c>
      <c r="X166" s="96"/>
      <c r="Y166" s="96"/>
      <c r="Z166" s="96"/>
      <c r="AA166" s="96" t="s">
        <v>448</v>
      </c>
      <c r="AB166" s="96" t="s">
        <v>448</v>
      </c>
      <c r="AC166" s="95" t="s">
        <v>3672</v>
      </c>
      <c r="AD166" s="95" t="s">
        <v>3673</v>
      </c>
      <c r="AE166" s="95" t="s">
        <v>3674</v>
      </c>
      <c r="AF166" s="95" t="s">
        <v>3057</v>
      </c>
      <c r="AG166" s="95" t="str">
        <f aca="false">IF(OR($AT166="",$AT166=$F166),$U166,IF($AT166=$G166,SUBSTITUTE(SUBSTITUTE($AT166,"GPIO3_","GPIO_"),".0",""),IF($AT166=$H166,$Q166,IF($AT166=$I166,$R166,IF($AT166=$J166,$S166,IF($AT166=$K166,$T166,"INVALID"))))))</f>
        <v>RSVD1</v>
      </c>
      <c r="AH166" s="97"/>
      <c r="AI166" s="98" t="str">
        <f aca="false">IF(AND(OR($AV166="Int PU",$AV166="Int PD"),OR(AND($BC166&lt;&gt;"",$BC166&lt;&gt;"0"),AND($BD166&lt;&gt;"",$BD166&lt;&gt;"0"))),"INVALID",IF(OR($AT166=$F166,$AV166="Int PD"),"PULL_DOWN",IF(OR($AV166="Int PU",AND($AH166="YES",OR($BC166="",$BC166="0"),OR($BD166="",$BD166="0"),OR($AU166="Input",$AU166="Bidirectional"))),"PULL_UP","NORMAL")))</f>
        <v>PULL_DOWN</v>
      </c>
      <c r="AJ166" s="98" t="str">
        <f aca="false">IF($AU166="Input", "TRISTATE", IF($AV166="Z","TRISTATE",IF($AT166=$F166,"TRISTATE","NORMAL")))</f>
        <v>TRISTATE</v>
      </c>
      <c r="AK166" s="98" t="str">
        <f aca="false">IF(OR($AT166=$F166,$AU166="Output"),"DISABLE","ENABLE")</f>
        <v>DISABLE</v>
      </c>
      <c r="AL166" s="112" t="str">
        <f aca="false">IF($AT166&lt;&gt;$G166,"N/A",IF($AV166="Drive 1", "1", IF($AV166="Drive 0", "0", "")))</f>
        <v>N/A</v>
      </c>
      <c r="AM166" s="99" t="b">
        <f aca="false">TRUE()</f>
        <v>1</v>
      </c>
      <c r="AN166" s="99" t="b">
        <f aca="false">TRUE()</f>
        <v>1</v>
      </c>
      <c r="AO166" s="99" t="b">
        <f aca="false">TRUE()</f>
        <v>1</v>
      </c>
      <c r="AP166" s="99" t="b">
        <f aca="false">TRUE()</f>
        <v>1</v>
      </c>
      <c r="AQ166" s="99" t="b">
        <f aca="false">TRUE()</f>
        <v>1</v>
      </c>
      <c r="AR166" s="99" t="b">
        <f aca="false">TRUE()</f>
        <v>1</v>
      </c>
      <c r="AS166" s="100" t="str">
        <f aca="false">IF(AND($AM166:$AR166), "VALID", "INVALID")</f>
        <v>VALID</v>
      </c>
      <c r="AT166" s="141" t="s">
        <v>467</v>
      </c>
      <c r="AU166" s="102" t="s">
        <v>79</v>
      </c>
      <c r="AV166" s="103"/>
      <c r="AW166" s="104"/>
      <c r="AX166" s="130"/>
      <c r="AY166" s="130"/>
      <c r="AZ166" s="104"/>
      <c r="BA166" s="104"/>
      <c r="BB166" s="104"/>
      <c r="BC166" s="103"/>
      <c r="BD166" s="103"/>
      <c r="BE166" s="105"/>
      <c r="BF166" s="104"/>
      <c r="BG166" s="320"/>
      <c r="BH166" s="20" t="s">
        <v>7</v>
      </c>
      <c r="BI166" s="1" t="s">
        <v>3706</v>
      </c>
      <c r="BJ166" s="1" t="s">
        <v>3709</v>
      </c>
      <c r="BK166" s="109"/>
    </row>
    <row r="167" customFormat="false" ht="12.75" hidden="true" customHeight="true" outlineLevel="0" collapsed="false">
      <c r="A167" s="315"/>
      <c r="B167" s="316"/>
      <c r="C167" s="316"/>
      <c r="D167" s="331" t="s">
        <v>468</v>
      </c>
      <c r="E167" s="317" t="s">
        <v>3710</v>
      </c>
      <c r="F167" s="87" t="s">
        <v>469</v>
      </c>
      <c r="G167" s="88" t="s">
        <v>3711</v>
      </c>
      <c r="H167" s="89" t="s">
        <v>468</v>
      </c>
      <c r="I167" s="90"/>
      <c r="J167" s="90"/>
      <c r="K167" s="91"/>
      <c r="L167" s="92" t="s">
        <v>2749</v>
      </c>
      <c r="M167" s="90" t="s">
        <v>2749</v>
      </c>
      <c r="N167" s="90"/>
      <c r="O167" s="90"/>
      <c r="P167" s="91"/>
      <c r="Q167" s="86" t="s">
        <v>464</v>
      </c>
      <c r="R167" s="86" t="s">
        <v>83</v>
      </c>
      <c r="S167" s="86" t="s">
        <v>104</v>
      </c>
      <c r="T167" s="86" t="s">
        <v>105</v>
      </c>
      <c r="U167" s="86" t="s">
        <v>83</v>
      </c>
      <c r="V167" s="100" t="s">
        <v>3712</v>
      </c>
      <c r="W167" s="95" t="s">
        <v>3671</v>
      </c>
      <c r="X167" s="96"/>
      <c r="Y167" s="96"/>
      <c r="Z167" s="96"/>
      <c r="AA167" s="96" t="s">
        <v>448</v>
      </c>
      <c r="AB167" s="96" t="s">
        <v>448</v>
      </c>
      <c r="AC167" s="95" t="s">
        <v>3672</v>
      </c>
      <c r="AD167" s="95" t="s">
        <v>3673</v>
      </c>
      <c r="AE167" s="95" t="s">
        <v>3674</v>
      </c>
      <c r="AF167" s="95" t="s">
        <v>3057</v>
      </c>
      <c r="AG167" s="95" t="str">
        <f aca="false">IF(OR($AT167="",$AT167=$F167),$U167,IF($AT167=$G167,SUBSTITUTE(SUBSTITUTE($AT167,"GPIO3_","GPIO_"),".0",""),IF($AT167=$H167,$Q167,IF($AT167=$I167,$R167,IF($AT167=$J167,$S167,IF($AT167=$K167,$T167,"INVALID"))))))</f>
        <v>RSVD1</v>
      </c>
      <c r="AH167" s="97"/>
      <c r="AI167" s="98" t="str">
        <f aca="false">IF(AND(OR($AV167="Int PU",$AV167="Int PD"),OR(AND($BC167&lt;&gt;"",$BC167&lt;&gt;"0"),AND($BD167&lt;&gt;"",$BD167&lt;&gt;"0"))),"INVALID",IF(OR($AT167=$F167,$AV167="Int PD"),"PULL_DOWN",IF(OR($AV167="Int PU",AND($AH167="YES",OR($BC167="",$BC167="0"),OR($BD167="",$BD167="0"),OR($AU167="Input",$AU167="Bidirectional"))),"PULL_UP","NORMAL")))</f>
        <v>PULL_DOWN</v>
      </c>
      <c r="AJ167" s="98" t="str">
        <f aca="false">IF($AU167="Input", "TRISTATE", IF($AV167="Z","TRISTATE",IF($AT167=$F167,"TRISTATE","NORMAL")))</f>
        <v>TRISTATE</v>
      </c>
      <c r="AK167" s="98" t="str">
        <f aca="false">IF(OR($AT167=$F167,$AU167="Output"),"DISABLE","ENABLE")</f>
        <v>DISABLE</v>
      </c>
      <c r="AL167" s="112" t="str">
        <f aca="false">IF($AT167&lt;&gt;$G167,"N/A",IF($AV167="Drive 1", "1", IF($AV167="Drive 0", "0", "")))</f>
        <v>N/A</v>
      </c>
      <c r="AM167" s="99" t="b">
        <f aca="false">TRUE()</f>
        <v>1</v>
      </c>
      <c r="AN167" s="99" t="b">
        <f aca="false">TRUE()</f>
        <v>1</v>
      </c>
      <c r="AO167" s="99" t="b">
        <f aca="false">TRUE()</f>
        <v>1</v>
      </c>
      <c r="AP167" s="99" t="b">
        <f aca="false">TRUE()</f>
        <v>1</v>
      </c>
      <c r="AQ167" s="99" t="b">
        <f aca="false">TRUE()</f>
        <v>1</v>
      </c>
      <c r="AR167" s="99" t="b">
        <f aca="false">TRUE()</f>
        <v>1</v>
      </c>
      <c r="AS167" s="100" t="str">
        <f aca="false">IF(AND($AM167:$AR167), "VALID", "INVALID")</f>
        <v>VALID</v>
      </c>
      <c r="AT167" s="141" t="s">
        <v>469</v>
      </c>
      <c r="AU167" s="102" t="s">
        <v>79</v>
      </c>
      <c r="AV167" s="103"/>
      <c r="AW167" s="104"/>
      <c r="AX167" s="104"/>
      <c r="AY167" s="104"/>
      <c r="AZ167" s="104"/>
      <c r="BA167" s="104"/>
      <c r="BB167" s="104"/>
      <c r="BC167" s="103"/>
      <c r="BD167" s="103"/>
      <c r="BE167" s="105"/>
      <c r="BF167" s="104"/>
      <c r="BG167" s="320"/>
      <c r="BH167" s="20" t="s">
        <v>7</v>
      </c>
      <c r="BI167" s="1" t="s">
        <v>3710</v>
      </c>
      <c r="BJ167" s="1" t="s">
        <v>3713</v>
      </c>
      <c r="BK167" s="109"/>
    </row>
    <row r="168" customFormat="false" ht="12.75" hidden="true" customHeight="true" outlineLevel="0" collapsed="false">
      <c r="A168" s="315"/>
      <c r="B168" s="316"/>
      <c r="C168" s="316"/>
      <c r="D168" s="331" t="s">
        <v>470</v>
      </c>
      <c r="E168" s="317" t="s">
        <v>3714</v>
      </c>
      <c r="F168" s="87" t="s">
        <v>471</v>
      </c>
      <c r="G168" s="88" t="s">
        <v>3715</v>
      </c>
      <c r="H168" s="89" t="s">
        <v>470</v>
      </c>
      <c r="I168" s="90"/>
      <c r="J168" s="90"/>
      <c r="K168" s="91"/>
      <c r="L168" s="92" t="s">
        <v>2749</v>
      </c>
      <c r="M168" s="90" t="s">
        <v>2749</v>
      </c>
      <c r="N168" s="90"/>
      <c r="O168" s="90"/>
      <c r="P168" s="91"/>
      <c r="Q168" s="86" t="s">
        <v>464</v>
      </c>
      <c r="R168" s="86" t="s">
        <v>83</v>
      </c>
      <c r="S168" s="86" t="s">
        <v>104</v>
      </c>
      <c r="T168" s="86" t="s">
        <v>105</v>
      </c>
      <c r="U168" s="86" t="s">
        <v>83</v>
      </c>
      <c r="V168" s="100" t="s">
        <v>3716</v>
      </c>
      <c r="W168" s="95" t="s">
        <v>3671</v>
      </c>
      <c r="X168" s="96"/>
      <c r="Y168" s="96"/>
      <c r="Z168" s="96"/>
      <c r="AA168" s="96" t="s">
        <v>448</v>
      </c>
      <c r="AB168" s="96" t="s">
        <v>448</v>
      </c>
      <c r="AC168" s="95" t="s">
        <v>3672</v>
      </c>
      <c r="AD168" s="95" t="s">
        <v>3673</v>
      </c>
      <c r="AE168" s="95" t="s">
        <v>3674</v>
      </c>
      <c r="AF168" s="95" t="s">
        <v>3057</v>
      </c>
      <c r="AG168" s="95" t="str">
        <f aca="false">IF(OR($AT168="",$AT168=$F168),$U168,IF($AT168=$G168,SUBSTITUTE(SUBSTITUTE($AT168,"GPIO3_","GPIO_"),".0",""),IF($AT168=$H168,$Q168,IF($AT168=$I168,$R168,IF($AT168=$J168,$S168,IF($AT168=$K168,$T168,"INVALID"))))))</f>
        <v>RSVD1</v>
      </c>
      <c r="AH168" s="97"/>
      <c r="AI168" s="98" t="str">
        <f aca="false">IF(AND(OR($AV168="Int PU",$AV168="Int PD"),OR(AND($BC168&lt;&gt;"",$BC168&lt;&gt;"0"),AND($BD168&lt;&gt;"",$BD168&lt;&gt;"0"))),"INVALID",IF(OR($AT168=$F168,$AV168="Int PD"),"PULL_DOWN",IF(OR($AV168="Int PU",AND($AH168="YES",OR($BC168="",$BC168="0"),OR($BD168="",$BD168="0"),OR($AU168="Input",$AU168="Bidirectional"))),"PULL_UP","NORMAL")))</f>
        <v>PULL_DOWN</v>
      </c>
      <c r="AJ168" s="98" t="str">
        <f aca="false">IF($AU168="Input", "TRISTATE", IF($AV168="Z","TRISTATE",IF($AT168=$F168,"TRISTATE","NORMAL")))</f>
        <v>TRISTATE</v>
      </c>
      <c r="AK168" s="98" t="str">
        <f aca="false">IF(OR($AT168=$F168,$AU168="Output"),"DISABLE","ENABLE")</f>
        <v>DISABLE</v>
      </c>
      <c r="AL168" s="112" t="str">
        <f aca="false">IF($AT168&lt;&gt;$G168,"N/A",IF($AV168="Drive 1", "1", IF($AV168="Drive 0", "0", "")))</f>
        <v>N/A</v>
      </c>
      <c r="AM168" s="99" t="b">
        <f aca="false">TRUE()</f>
        <v>1</v>
      </c>
      <c r="AN168" s="99" t="b">
        <f aca="false">TRUE()</f>
        <v>1</v>
      </c>
      <c r="AO168" s="99" t="b">
        <f aca="false">TRUE()</f>
        <v>1</v>
      </c>
      <c r="AP168" s="99" t="b">
        <f aca="false">TRUE()</f>
        <v>1</v>
      </c>
      <c r="AQ168" s="99" t="b">
        <f aca="false">TRUE()</f>
        <v>1</v>
      </c>
      <c r="AR168" s="99" t="b">
        <f aca="false">TRUE()</f>
        <v>1</v>
      </c>
      <c r="AS168" s="100" t="str">
        <f aca="false">IF(AND($AM168:$AR168), "VALID", "INVALID")</f>
        <v>VALID</v>
      </c>
      <c r="AT168" s="141" t="s">
        <v>471</v>
      </c>
      <c r="AU168" s="102" t="s">
        <v>79</v>
      </c>
      <c r="AV168" s="103"/>
      <c r="AW168" s="104"/>
      <c r="AX168" s="104"/>
      <c r="AY168" s="104"/>
      <c r="AZ168" s="104"/>
      <c r="BA168" s="104"/>
      <c r="BB168" s="104"/>
      <c r="BC168" s="103"/>
      <c r="BD168" s="103"/>
      <c r="BE168" s="105"/>
      <c r="BF168" s="104"/>
      <c r="BG168" s="320"/>
      <c r="BH168" s="20" t="s">
        <v>7</v>
      </c>
      <c r="BI168" s="1" t="s">
        <v>3714</v>
      </c>
      <c r="BJ168" s="1" t="s">
        <v>3717</v>
      </c>
      <c r="BK168" s="109"/>
    </row>
    <row r="169" customFormat="false" ht="12.75" hidden="true" customHeight="true" outlineLevel="0" collapsed="false">
      <c r="A169" s="315"/>
      <c r="B169" s="316"/>
      <c r="C169" s="316"/>
      <c r="D169" s="331" t="s">
        <v>472</v>
      </c>
      <c r="E169" s="317" t="s">
        <v>3718</v>
      </c>
      <c r="F169" s="87" t="s">
        <v>473</v>
      </c>
      <c r="G169" s="88" t="s">
        <v>3719</v>
      </c>
      <c r="H169" s="89" t="s">
        <v>472</v>
      </c>
      <c r="I169" s="90"/>
      <c r="J169" s="90"/>
      <c r="K169" s="91"/>
      <c r="L169" s="92" t="s">
        <v>2749</v>
      </c>
      <c r="M169" s="90" t="s">
        <v>2749</v>
      </c>
      <c r="N169" s="90"/>
      <c r="O169" s="90"/>
      <c r="P169" s="91"/>
      <c r="Q169" s="86" t="s">
        <v>464</v>
      </c>
      <c r="R169" s="86" t="s">
        <v>83</v>
      </c>
      <c r="S169" s="86" t="s">
        <v>104</v>
      </c>
      <c r="T169" s="86" t="s">
        <v>105</v>
      </c>
      <c r="U169" s="86" t="s">
        <v>83</v>
      </c>
      <c r="V169" s="131" t="s">
        <v>3720</v>
      </c>
      <c r="W169" s="86" t="s">
        <v>3671</v>
      </c>
      <c r="X169" s="96"/>
      <c r="Y169" s="96"/>
      <c r="Z169" s="96"/>
      <c r="AA169" s="96" t="s">
        <v>448</v>
      </c>
      <c r="AB169" s="96" t="s">
        <v>448</v>
      </c>
      <c r="AC169" s="95" t="s">
        <v>3672</v>
      </c>
      <c r="AD169" s="95" t="s">
        <v>3673</v>
      </c>
      <c r="AE169" s="95" t="s">
        <v>3674</v>
      </c>
      <c r="AF169" s="95" t="s">
        <v>3057</v>
      </c>
      <c r="AG169" s="95" t="str">
        <f aca="false">IF(OR($AT169="",$AT169=$F169),$U169,IF($AT169=$G169,SUBSTITUTE(SUBSTITUTE($AT169,"GPIO3_","GPIO_"),".0",""),IF($AT169=$H169,$Q169,IF($AT169=$I169,$R169,IF($AT169=$J169,$S169,IF($AT169=$K169,$T169,"INVALID"))))))</f>
        <v>RSVD1</v>
      </c>
      <c r="AH169" s="97"/>
      <c r="AI169" s="98" t="str">
        <f aca="false">IF(AND(OR($AV169="Int PU",$AV169="Int PD"),OR(AND($BC169&lt;&gt;"",$BC169&lt;&gt;"0"),AND($BD169&lt;&gt;"",$BD169&lt;&gt;"0"))),"INVALID",IF(OR($AT169=$F169,$AV169="Int PD"),"PULL_DOWN",IF(OR($AV169="Int PU",AND($AH169="YES",OR($BC169="",$BC169="0"),OR($BD169="",$BD169="0"),OR($AU169="Input",$AU169="Bidirectional"))),"PULL_UP","NORMAL")))</f>
        <v>PULL_DOWN</v>
      </c>
      <c r="AJ169" s="98" t="str">
        <f aca="false">IF($AU169="Input", "TRISTATE", IF($AV169="Z","TRISTATE",IF($AT169=$F169,"TRISTATE","NORMAL")))</f>
        <v>TRISTATE</v>
      </c>
      <c r="AK169" s="98" t="str">
        <f aca="false">IF(OR($AT169=$F169,$AU169="Output"),"DISABLE","ENABLE")</f>
        <v>DISABLE</v>
      </c>
      <c r="AL169" s="112" t="str">
        <f aca="false">IF($AT169&lt;&gt;$G169,"N/A",IF($AV169="Drive 1", "1", IF($AV169="Drive 0", "0", "")))</f>
        <v>N/A</v>
      </c>
      <c r="AM169" s="99" t="b">
        <f aca="false">TRUE()</f>
        <v>1</v>
      </c>
      <c r="AN169" s="99" t="b">
        <f aca="false">TRUE()</f>
        <v>1</v>
      </c>
      <c r="AO169" s="99" t="b">
        <f aca="false">TRUE()</f>
        <v>1</v>
      </c>
      <c r="AP169" s="99" t="b">
        <f aca="false">TRUE()</f>
        <v>1</v>
      </c>
      <c r="AQ169" s="99" t="b">
        <f aca="false">TRUE()</f>
        <v>1</v>
      </c>
      <c r="AR169" s="99" t="b">
        <f aca="false">TRUE()</f>
        <v>1</v>
      </c>
      <c r="AS169" s="100" t="str">
        <f aca="false">IF(AND($AM169:$AR169), "VALID", "INVALID")</f>
        <v>VALID</v>
      </c>
      <c r="AT169" s="141" t="s">
        <v>473</v>
      </c>
      <c r="AU169" s="102" t="s">
        <v>79</v>
      </c>
      <c r="AV169" s="103"/>
      <c r="AW169" s="104"/>
      <c r="AX169" s="104"/>
      <c r="AY169" s="104"/>
      <c r="AZ169" s="104"/>
      <c r="BA169" s="104"/>
      <c r="BB169" s="104"/>
      <c r="BC169" s="103"/>
      <c r="BD169" s="103"/>
      <c r="BE169" s="105"/>
      <c r="BF169" s="104"/>
      <c r="BG169" s="320"/>
      <c r="BH169" s="20" t="s">
        <v>7</v>
      </c>
      <c r="BI169" s="1" t="s">
        <v>3718</v>
      </c>
      <c r="BJ169" s="1" t="s">
        <v>3721</v>
      </c>
      <c r="BK169" s="109"/>
    </row>
    <row r="170" customFormat="false" ht="12.75" hidden="true" customHeight="true" outlineLevel="0" collapsed="false">
      <c r="A170" s="315"/>
      <c r="B170" s="316"/>
      <c r="C170" s="316"/>
      <c r="D170" s="331" t="s">
        <v>474</v>
      </c>
      <c r="E170" s="317" t="s">
        <v>3722</v>
      </c>
      <c r="F170" s="87" t="s">
        <v>475</v>
      </c>
      <c r="G170" s="88" t="s">
        <v>3723</v>
      </c>
      <c r="H170" s="89" t="s">
        <v>474</v>
      </c>
      <c r="I170" s="90"/>
      <c r="J170" s="90"/>
      <c r="K170" s="91"/>
      <c r="L170" s="92" t="s">
        <v>2749</v>
      </c>
      <c r="M170" s="90" t="s">
        <v>2749</v>
      </c>
      <c r="N170" s="90"/>
      <c r="O170" s="90"/>
      <c r="P170" s="91"/>
      <c r="Q170" s="86" t="s">
        <v>464</v>
      </c>
      <c r="R170" s="86" t="s">
        <v>83</v>
      </c>
      <c r="S170" s="86" t="s">
        <v>104</v>
      </c>
      <c r="T170" s="86" t="s">
        <v>105</v>
      </c>
      <c r="U170" s="86" t="s">
        <v>83</v>
      </c>
      <c r="V170" s="100" t="s">
        <v>3724</v>
      </c>
      <c r="W170" s="95" t="s">
        <v>3671</v>
      </c>
      <c r="X170" s="96"/>
      <c r="Y170" s="96"/>
      <c r="Z170" s="96"/>
      <c r="AA170" s="96" t="s">
        <v>448</v>
      </c>
      <c r="AB170" s="96" t="s">
        <v>448</v>
      </c>
      <c r="AC170" s="95" t="s">
        <v>3672</v>
      </c>
      <c r="AD170" s="95" t="s">
        <v>3673</v>
      </c>
      <c r="AE170" s="95" t="s">
        <v>3674</v>
      </c>
      <c r="AF170" s="95" t="s">
        <v>3057</v>
      </c>
      <c r="AG170" s="95" t="str">
        <f aca="false">IF(OR($AT170="",$AT170=$F170),$U170,IF($AT170=$G170,SUBSTITUTE(SUBSTITUTE($AT170,"GPIO3_","GPIO_"),".0",""),IF($AT170=$H170,$Q170,IF($AT170=$I170,$R170,IF($AT170=$J170,$S170,IF($AT170=$K170,$T170,"INVALID"))))))</f>
        <v>RSVD1</v>
      </c>
      <c r="AH170" s="97"/>
      <c r="AI170" s="98" t="str">
        <f aca="false">IF(AND(OR($AV170="Int PU",$AV170="Int PD"),OR(AND($BC170&lt;&gt;"",$BC170&lt;&gt;"0"),AND($BD170&lt;&gt;"",$BD170&lt;&gt;"0"))),"INVALID",IF(OR($AT170=$F170,$AV170="Int PD"),"PULL_DOWN",IF(OR($AV170="Int PU",AND($AH170="YES",OR($BC170="",$BC170="0"),OR($BD170="",$BD170="0"),OR($AU170="Input",$AU170="Bidirectional"))),"PULL_UP","NORMAL")))</f>
        <v>PULL_DOWN</v>
      </c>
      <c r="AJ170" s="98" t="str">
        <f aca="false">IF($AU170="Input", "TRISTATE", IF($AV170="Z","TRISTATE",IF($AT170=$F170,"TRISTATE","NORMAL")))</f>
        <v>TRISTATE</v>
      </c>
      <c r="AK170" s="98" t="str">
        <f aca="false">IF(OR($AT170=$F170,$AU170="Output"),"DISABLE","ENABLE")</f>
        <v>DISABLE</v>
      </c>
      <c r="AL170" s="112" t="str">
        <f aca="false">IF($AT170&lt;&gt;$G170,"N/A",IF($AV170="Drive 1", "1", IF($AV170="Drive 0", "0", "")))</f>
        <v>N/A</v>
      </c>
      <c r="AM170" s="99" t="b">
        <f aca="false">TRUE()</f>
        <v>1</v>
      </c>
      <c r="AN170" s="99" t="b">
        <f aca="false">TRUE()</f>
        <v>1</v>
      </c>
      <c r="AO170" s="99" t="b">
        <f aca="false">TRUE()</f>
        <v>1</v>
      </c>
      <c r="AP170" s="99" t="b">
        <f aca="false">TRUE()</f>
        <v>1</v>
      </c>
      <c r="AQ170" s="99" t="b">
        <f aca="false">TRUE()</f>
        <v>1</v>
      </c>
      <c r="AR170" s="99" t="b">
        <f aca="false">TRUE()</f>
        <v>1</v>
      </c>
      <c r="AS170" s="100" t="str">
        <f aca="false">IF(AND($AM170:$AR170), "VALID", "INVALID")</f>
        <v>VALID</v>
      </c>
      <c r="AT170" s="141" t="s">
        <v>475</v>
      </c>
      <c r="AU170" s="102" t="s">
        <v>79</v>
      </c>
      <c r="AV170" s="103"/>
      <c r="AW170" s="104"/>
      <c r="AX170" s="130"/>
      <c r="AY170" s="130"/>
      <c r="AZ170" s="104"/>
      <c r="BA170" s="104"/>
      <c r="BB170" s="104"/>
      <c r="BC170" s="103"/>
      <c r="BD170" s="103"/>
      <c r="BE170" s="105"/>
      <c r="BF170" s="104"/>
      <c r="BG170" s="320"/>
      <c r="BH170" s="20" t="s">
        <v>7</v>
      </c>
      <c r="BI170" s="1" t="s">
        <v>3722</v>
      </c>
      <c r="BJ170" s="1" t="s">
        <v>3725</v>
      </c>
      <c r="BK170" s="109"/>
    </row>
    <row r="171" customFormat="false" ht="12.75" hidden="true" customHeight="true" outlineLevel="0" collapsed="false">
      <c r="A171" s="315"/>
      <c r="B171" s="316"/>
      <c r="C171" s="316"/>
      <c r="D171" s="331" t="s">
        <v>476</v>
      </c>
      <c r="E171" s="317" t="s">
        <v>3726</v>
      </c>
      <c r="F171" s="87" t="s">
        <v>477</v>
      </c>
      <c r="G171" s="88"/>
      <c r="H171" s="89" t="s">
        <v>476</v>
      </c>
      <c r="I171" s="90"/>
      <c r="J171" s="90"/>
      <c r="K171" s="91"/>
      <c r="L171" s="92"/>
      <c r="M171" s="90" t="s">
        <v>2749</v>
      </c>
      <c r="N171" s="90"/>
      <c r="O171" s="90"/>
      <c r="P171" s="91"/>
      <c r="Q171" s="139"/>
      <c r="R171" s="139"/>
      <c r="S171" s="139"/>
      <c r="T171" s="139"/>
      <c r="U171" s="139"/>
      <c r="V171" s="100" t="s">
        <v>3727</v>
      </c>
      <c r="W171" s="95" t="s">
        <v>3671</v>
      </c>
      <c r="X171" s="96"/>
      <c r="Y171" s="96"/>
      <c r="Z171" s="96"/>
      <c r="AA171" s="96" t="s">
        <v>448</v>
      </c>
      <c r="AB171" s="96" t="s">
        <v>448</v>
      </c>
      <c r="AC171" s="95" t="s">
        <v>3728</v>
      </c>
      <c r="AD171" s="95" t="s">
        <v>3729</v>
      </c>
      <c r="AE171" s="95" t="s">
        <v>2734</v>
      </c>
      <c r="AF171" s="95"/>
      <c r="AG171" s="97"/>
      <c r="AH171" s="97"/>
      <c r="AI171" s="97"/>
      <c r="AJ171" s="97"/>
      <c r="AK171" s="97"/>
      <c r="AL171" s="97"/>
      <c r="AM171" s="99" t="b">
        <f aca="false">TRUE()</f>
        <v>1</v>
      </c>
      <c r="AN171" s="99" t="b">
        <f aca="false">TRUE()</f>
        <v>1</v>
      </c>
      <c r="AO171" s="99" t="b">
        <f aca="false">TRUE()</f>
        <v>1</v>
      </c>
      <c r="AP171" s="99" t="b">
        <f aca="false">TRUE()</f>
        <v>1</v>
      </c>
      <c r="AQ171" s="99" t="b">
        <f aca="false">TRUE()</f>
        <v>1</v>
      </c>
      <c r="AR171" s="99" t="b">
        <f aca="false">TRUE()</f>
        <v>1</v>
      </c>
      <c r="AS171" s="100" t="str">
        <f aca="false">IF(AND($AM171:$AR171), "VALID", "INVALID")</f>
        <v>VALID</v>
      </c>
      <c r="AT171" s="141" t="s">
        <v>476</v>
      </c>
      <c r="AU171" s="102" t="s">
        <v>2833</v>
      </c>
      <c r="AV171" s="103"/>
      <c r="AW171" s="104"/>
      <c r="AX171" s="130"/>
      <c r="AY171" s="130"/>
      <c r="AZ171" s="104"/>
      <c r="BA171" s="104"/>
      <c r="BB171" s="104"/>
      <c r="BC171" s="103"/>
      <c r="BD171" s="103" t="s">
        <v>447</v>
      </c>
      <c r="BE171" s="105"/>
      <c r="BF171" s="104"/>
      <c r="BG171" s="320"/>
      <c r="BH171" s="20" t="s">
        <v>7</v>
      </c>
      <c r="BI171" s="1" t="s">
        <v>3726</v>
      </c>
      <c r="BJ171" s="1" t="s">
        <v>3730</v>
      </c>
      <c r="BK171" s="109"/>
    </row>
    <row r="172" s="85" customFormat="true" ht="18" hidden="true" customHeight="true" outlineLevel="0" collapsed="false">
      <c r="A172" s="315"/>
      <c r="B172" s="316"/>
      <c r="C172" s="316"/>
      <c r="D172" s="140" t="s">
        <v>479</v>
      </c>
      <c r="E172" s="140" t="s">
        <v>480</v>
      </c>
      <c r="F172" s="74"/>
      <c r="G172" s="76"/>
      <c r="H172" s="76"/>
      <c r="I172" s="76"/>
      <c r="J172" s="76"/>
      <c r="K172" s="76"/>
      <c r="L172" s="74"/>
      <c r="M172" s="74"/>
      <c r="N172" s="74"/>
      <c r="O172" s="74"/>
      <c r="P172" s="74"/>
      <c r="Q172" s="74"/>
      <c r="R172" s="74"/>
      <c r="S172" s="74"/>
      <c r="T172" s="74"/>
      <c r="U172" s="74"/>
      <c r="V172" s="74"/>
      <c r="W172" s="74"/>
      <c r="X172" s="77"/>
      <c r="Y172" s="77"/>
      <c r="Z172" s="77"/>
      <c r="AA172" s="77"/>
      <c r="AB172" s="77"/>
      <c r="AC172" s="78"/>
      <c r="AD172" s="78"/>
      <c r="AE172" s="78"/>
      <c r="AF172" s="78"/>
      <c r="AG172" s="78"/>
      <c r="AH172" s="78"/>
      <c r="AI172" s="78"/>
      <c r="AJ172" s="78"/>
      <c r="AK172" s="78"/>
      <c r="AL172" s="78"/>
      <c r="AM172" s="78"/>
      <c r="AN172" s="78"/>
      <c r="AO172" s="78"/>
      <c r="AP172" s="78"/>
      <c r="AQ172" s="78"/>
      <c r="AR172" s="78"/>
      <c r="AS172" s="78"/>
      <c r="AT172" s="79"/>
      <c r="AU172" s="79"/>
      <c r="AV172" s="80"/>
      <c r="AW172" s="80"/>
      <c r="AX172" s="80"/>
      <c r="AY172" s="80"/>
      <c r="AZ172" s="80"/>
      <c r="BA172" s="80"/>
      <c r="BB172" s="80"/>
      <c r="BC172" s="80"/>
      <c r="BD172" s="80"/>
      <c r="BE172" s="80"/>
      <c r="BF172" s="81" t="s">
        <v>76</v>
      </c>
      <c r="BG172" s="79"/>
      <c r="BH172" s="83" t="s">
        <v>481</v>
      </c>
      <c r="BI172" s="314" t="s">
        <v>480</v>
      </c>
      <c r="BJ172" s="314"/>
      <c r="BK172" s="84"/>
    </row>
    <row r="173" customFormat="false" ht="12.75" hidden="true" customHeight="true" outlineLevel="0" collapsed="false">
      <c r="A173" s="315"/>
      <c r="B173" s="330"/>
      <c r="C173" s="330"/>
      <c r="D173" s="342" t="s">
        <v>482</v>
      </c>
      <c r="E173" s="317" t="s">
        <v>3731</v>
      </c>
      <c r="F173" s="87" t="s">
        <v>483</v>
      </c>
      <c r="G173" s="88" t="s">
        <v>3732</v>
      </c>
      <c r="H173" s="89" t="s">
        <v>482</v>
      </c>
      <c r="I173" s="90"/>
      <c r="J173" s="90"/>
      <c r="K173" s="91"/>
      <c r="L173" s="92" t="s">
        <v>2749</v>
      </c>
      <c r="M173" s="90" t="s">
        <v>81</v>
      </c>
      <c r="N173" s="90"/>
      <c r="O173" s="90"/>
      <c r="P173" s="91"/>
      <c r="Q173" s="86" t="s">
        <v>481</v>
      </c>
      <c r="R173" s="86" t="s">
        <v>83</v>
      </c>
      <c r="S173" s="86" t="s">
        <v>104</v>
      </c>
      <c r="T173" s="86" t="s">
        <v>105</v>
      </c>
      <c r="U173" s="86" t="s">
        <v>83</v>
      </c>
      <c r="V173" s="94" t="s">
        <v>3733</v>
      </c>
      <c r="W173" s="95" t="s">
        <v>3734</v>
      </c>
      <c r="X173" s="96"/>
      <c r="Y173" s="96"/>
      <c r="Z173" s="96"/>
      <c r="AA173" s="96" t="s">
        <v>481</v>
      </c>
      <c r="AB173" s="96" t="s">
        <v>481</v>
      </c>
      <c r="AC173" s="95" t="s">
        <v>3672</v>
      </c>
      <c r="AD173" s="95" t="s">
        <v>3673</v>
      </c>
      <c r="AE173" s="95" t="s">
        <v>3674</v>
      </c>
      <c r="AF173" s="95" t="s">
        <v>2735</v>
      </c>
      <c r="AG173" s="95" t="str">
        <f aca="false">IF(OR($AT173="",$AT173=$F173),$U173,IF($AT173=$G173,SUBSTITUTE(SUBSTITUTE($AT173,"GPIO3_","GPIO_"),".0",""),IF($AT173=$H173,$Q173,IF($AT173=$I173,$R173,IF($AT173=$J173,$S173,IF($AT173=$K173,$T173,"INVALID"))))))</f>
        <v>RSVD1</v>
      </c>
      <c r="AH173" s="97"/>
      <c r="AI173" s="98" t="str">
        <f aca="false">IF(AND(OR($AV173="Int PU",$AV173="Int PD"),OR(AND($BC173&lt;&gt;"",$BC173&lt;&gt;"0"),AND($BD173&lt;&gt;"",$BD173&lt;&gt;"0"))),"INVALID",IF(OR($AT173=$F173,$AV173="Int PD"),"PULL_DOWN",IF(OR($AV173="Int PU",AND($AH173="YES",OR($BC173="",$BC173="0"),OR($BD173="",$BD173="0"),OR($AU173="Input",$AU173="Bidirectional"))),"PULL_UP","NORMAL")))</f>
        <v>PULL_DOWN</v>
      </c>
      <c r="AJ173" s="98" t="str">
        <f aca="false">IF($AU173="Input", "TRISTATE", IF($AV173="Z","TRISTATE",IF($AT173=$F173,"TRISTATE","NORMAL")))</f>
        <v>TRISTATE</v>
      </c>
      <c r="AK173" s="98" t="str">
        <f aca="false">IF(OR($AT173=$F173,$AU173="Output"),"DISABLE","ENABLE")</f>
        <v>DISABLE</v>
      </c>
      <c r="AL173" s="112" t="str">
        <f aca="false">IF($AT173&lt;&gt;$G173,"N/A",IF($AV173="Drive 1", "1", IF($AV173="Drive 0", "0", "")))</f>
        <v>N/A</v>
      </c>
      <c r="AM173" s="99" t="b">
        <f aca="false">TRUE()</f>
        <v>1</v>
      </c>
      <c r="AN173" s="99" t="b">
        <f aca="false">TRUE()</f>
        <v>1</v>
      </c>
      <c r="AO173" s="99" t="b">
        <f aca="false">TRUE()</f>
        <v>1</v>
      </c>
      <c r="AP173" s="99" t="b">
        <f aca="false">TRUE()</f>
        <v>1</v>
      </c>
      <c r="AQ173" s="99" t="b">
        <f aca="false">TRUE()</f>
        <v>1</v>
      </c>
      <c r="AR173" s="99" t="b">
        <f aca="false">TRUE()</f>
        <v>1</v>
      </c>
      <c r="AS173" s="100" t="str">
        <f aca="false">IF(AND($AM173:$AR173), "VALID", "INVALID")</f>
        <v>VALID</v>
      </c>
      <c r="AT173" s="101" t="s">
        <v>483</v>
      </c>
      <c r="AU173" s="102" t="s">
        <v>79</v>
      </c>
      <c r="AV173" s="103"/>
      <c r="AW173" s="104"/>
      <c r="AX173" s="130"/>
      <c r="AY173" s="130"/>
      <c r="AZ173" s="104"/>
      <c r="BA173" s="104"/>
      <c r="BB173" s="104"/>
      <c r="BC173" s="103"/>
      <c r="BD173" s="103"/>
      <c r="BE173" s="105"/>
      <c r="BF173" s="104"/>
      <c r="BG173" s="320"/>
      <c r="BH173" s="20" t="s">
        <v>7</v>
      </c>
      <c r="BI173" s="1" t="s">
        <v>3731</v>
      </c>
      <c r="BJ173" s="1" t="s">
        <v>3735</v>
      </c>
      <c r="BK173" s="109"/>
    </row>
    <row r="174" customFormat="false" ht="12.75" hidden="true" customHeight="true" outlineLevel="0" collapsed="false">
      <c r="A174" s="315"/>
      <c r="B174" s="330"/>
      <c r="C174" s="330"/>
      <c r="D174" s="342" t="s">
        <v>484</v>
      </c>
      <c r="E174" s="317" t="s">
        <v>3736</v>
      </c>
      <c r="F174" s="87" t="s">
        <v>485</v>
      </c>
      <c r="G174" s="88" t="s">
        <v>3737</v>
      </c>
      <c r="H174" s="89" t="s">
        <v>484</v>
      </c>
      <c r="I174" s="90"/>
      <c r="J174" s="90"/>
      <c r="K174" s="91"/>
      <c r="L174" s="92" t="s">
        <v>2749</v>
      </c>
      <c r="M174" s="90" t="s">
        <v>81</v>
      </c>
      <c r="N174" s="90"/>
      <c r="O174" s="90"/>
      <c r="P174" s="91"/>
      <c r="Q174" s="86" t="s">
        <v>481</v>
      </c>
      <c r="R174" s="86" t="s">
        <v>83</v>
      </c>
      <c r="S174" s="86" t="s">
        <v>104</v>
      </c>
      <c r="T174" s="86" t="s">
        <v>105</v>
      </c>
      <c r="U174" s="86" t="s">
        <v>83</v>
      </c>
      <c r="V174" s="100" t="s">
        <v>3738</v>
      </c>
      <c r="W174" s="95" t="s">
        <v>3734</v>
      </c>
      <c r="X174" s="96"/>
      <c r="Y174" s="96"/>
      <c r="Z174" s="96"/>
      <c r="AA174" s="96" t="s">
        <v>481</v>
      </c>
      <c r="AB174" s="96" t="s">
        <v>481</v>
      </c>
      <c r="AC174" s="95" t="s">
        <v>3672</v>
      </c>
      <c r="AD174" s="95" t="s">
        <v>3673</v>
      </c>
      <c r="AE174" s="95" t="s">
        <v>3674</v>
      </c>
      <c r="AF174" s="95" t="s">
        <v>2735</v>
      </c>
      <c r="AG174" s="95" t="str">
        <f aca="false">IF(OR($AT174="",$AT174=$F174),$U174,IF($AT174=$G174,SUBSTITUTE(SUBSTITUTE($AT174,"GPIO3_","GPIO_"),".0",""),IF($AT174=$H174,$Q174,IF($AT174=$I174,$R174,IF($AT174=$J174,$S174,IF($AT174=$K174,$T174,"INVALID"))))))</f>
        <v>RSVD1</v>
      </c>
      <c r="AH174" s="97"/>
      <c r="AI174" s="98" t="str">
        <f aca="false">IF(AND(OR($AV174="Int PU",$AV174="Int PD"),OR(AND($BC174&lt;&gt;"",$BC174&lt;&gt;"0"),AND($BD174&lt;&gt;"",$BD174&lt;&gt;"0"))),"INVALID",IF(OR($AT174=$F174,$AV174="Int PD"),"PULL_DOWN",IF(OR($AV174="Int PU",AND($AH174="YES",OR($BC174="",$BC174="0"),OR($BD174="",$BD174="0"),OR($AU174="Input",$AU174="Bidirectional"))),"PULL_UP","NORMAL")))</f>
        <v>PULL_DOWN</v>
      </c>
      <c r="AJ174" s="98" t="str">
        <f aca="false">IF($AU174="Input", "TRISTATE", IF($AV174="Z","TRISTATE",IF($AT174=$F174,"TRISTATE","NORMAL")))</f>
        <v>TRISTATE</v>
      </c>
      <c r="AK174" s="98" t="str">
        <f aca="false">IF(OR($AT174=$F174,$AU174="Output"),"DISABLE","ENABLE")</f>
        <v>DISABLE</v>
      </c>
      <c r="AL174" s="112" t="str">
        <f aca="false">IF($AT174&lt;&gt;$G174,"N/A",IF($AV174="Drive 1", "1", IF($AV174="Drive 0", "0", "")))</f>
        <v>N/A</v>
      </c>
      <c r="AM174" s="99" t="b">
        <f aca="false">TRUE()</f>
        <v>1</v>
      </c>
      <c r="AN174" s="99" t="b">
        <f aca="false">TRUE()</f>
        <v>1</v>
      </c>
      <c r="AO174" s="99" t="b">
        <f aca="false">TRUE()</f>
        <v>1</v>
      </c>
      <c r="AP174" s="99" t="b">
        <f aca="false">TRUE()</f>
        <v>1</v>
      </c>
      <c r="AQ174" s="99" t="b">
        <f aca="false">TRUE()</f>
        <v>1</v>
      </c>
      <c r="AR174" s="99" t="b">
        <f aca="false">TRUE()</f>
        <v>1</v>
      </c>
      <c r="AS174" s="100" t="str">
        <f aca="false">IF(AND($AM174:$AR174), "VALID", "INVALID")</f>
        <v>VALID</v>
      </c>
      <c r="AT174" s="101" t="s">
        <v>485</v>
      </c>
      <c r="AU174" s="102" t="s">
        <v>79</v>
      </c>
      <c r="AV174" s="103"/>
      <c r="AW174" s="104"/>
      <c r="AX174" s="130"/>
      <c r="AY174" s="130"/>
      <c r="AZ174" s="104"/>
      <c r="BA174" s="104"/>
      <c r="BB174" s="104"/>
      <c r="BC174" s="103"/>
      <c r="BD174" s="103"/>
      <c r="BE174" s="105"/>
      <c r="BF174" s="104"/>
      <c r="BG174" s="320"/>
      <c r="BH174" s="20" t="s">
        <v>7</v>
      </c>
      <c r="BI174" s="1" t="s">
        <v>3736</v>
      </c>
      <c r="BJ174" s="1" t="s">
        <v>3739</v>
      </c>
      <c r="BK174" s="109"/>
    </row>
    <row r="175" customFormat="false" ht="12.75" hidden="true" customHeight="true" outlineLevel="0" collapsed="false">
      <c r="A175" s="315"/>
      <c r="B175" s="330"/>
      <c r="C175" s="330"/>
      <c r="D175" s="342" t="s">
        <v>486</v>
      </c>
      <c r="E175" s="317" t="s">
        <v>3740</v>
      </c>
      <c r="F175" s="87" t="s">
        <v>487</v>
      </c>
      <c r="G175" s="88" t="s">
        <v>3741</v>
      </c>
      <c r="H175" s="89" t="s">
        <v>486</v>
      </c>
      <c r="I175" s="90"/>
      <c r="J175" s="90"/>
      <c r="K175" s="91"/>
      <c r="L175" s="92" t="s">
        <v>2749</v>
      </c>
      <c r="M175" s="90" t="s">
        <v>81</v>
      </c>
      <c r="N175" s="90"/>
      <c r="O175" s="90"/>
      <c r="P175" s="91"/>
      <c r="Q175" s="86" t="s">
        <v>481</v>
      </c>
      <c r="R175" s="86" t="s">
        <v>83</v>
      </c>
      <c r="S175" s="86" t="s">
        <v>104</v>
      </c>
      <c r="T175" s="86" t="s">
        <v>105</v>
      </c>
      <c r="U175" s="86" t="s">
        <v>83</v>
      </c>
      <c r="V175" s="100" t="s">
        <v>3742</v>
      </c>
      <c r="W175" s="95" t="s">
        <v>3734</v>
      </c>
      <c r="X175" s="96"/>
      <c r="Y175" s="96"/>
      <c r="Z175" s="96"/>
      <c r="AA175" s="96" t="s">
        <v>481</v>
      </c>
      <c r="AB175" s="96" t="s">
        <v>481</v>
      </c>
      <c r="AC175" s="95" t="s">
        <v>3672</v>
      </c>
      <c r="AD175" s="95" t="s">
        <v>3673</v>
      </c>
      <c r="AE175" s="95" t="s">
        <v>3674</v>
      </c>
      <c r="AF175" s="95" t="s">
        <v>2735</v>
      </c>
      <c r="AG175" s="95" t="str">
        <f aca="false">IF(OR($AT175="",$AT175=$F175),$U175,IF($AT175=$G175,SUBSTITUTE(SUBSTITUTE($AT175,"GPIO3_","GPIO_"),".0",""),IF($AT175=$H175,$Q175,IF($AT175=$I175,$R175,IF($AT175=$J175,$S175,IF($AT175=$K175,$T175,"INVALID"))))))</f>
        <v>RSVD1</v>
      </c>
      <c r="AH175" s="97"/>
      <c r="AI175" s="98" t="str">
        <f aca="false">IF(AND(OR($AV175="Int PU",$AV175="Int PD"),OR(AND($BC175&lt;&gt;"",$BC175&lt;&gt;"0"),AND($BD175&lt;&gt;"",$BD175&lt;&gt;"0"))),"INVALID",IF(OR($AT175=$F175,$AV175="Int PD"),"PULL_DOWN",IF(OR($AV175="Int PU",AND($AH175="YES",OR($BC175="",$BC175="0"),OR($BD175="",$BD175="0"),OR($AU175="Input",$AU175="Bidirectional"))),"PULL_UP","NORMAL")))</f>
        <v>PULL_DOWN</v>
      </c>
      <c r="AJ175" s="98" t="str">
        <f aca="false">IF($AU175="Input", "TRISTATE", IF($AV175="Z","TRISTATE",IF($AT175=$F175,"TRISTATE","NORMAL")))</f>
        <v>TRISTATE</v>
      </c>
      <c r="AK175" s="98" t="str">
        <f aca="false">IF(OR($AT175=$F175,$AU175="Output"),"DISABLE","ENABLE")</f>
        <v>DISABLE</v>
      </c>
      <c r="AL175" s="112" t="str">
        <f aca="false">IF($AT175&lt;&gt;$G175,"N/A",IF($AV175="Drive 1", "1", IF($AV175="Drive 0", "0", "")))</f>
        <v>N/A</v>
      </c>
      <c r="AM175" s="99" t="b">
        <f aca="false">TRUE()</f>
        <v>1</v>
      </c>
      <c r="AN175" s="99" t="b">
        <f aca="false">TRUE()</f>
        <v>1</v>
      </c>
      <c r="AO175" s="99" t="b">
        <f aca="false">TRUE()</f>
        <v>1</v>
      </c>
      <c r="AP175" s="99" t="b">
        <f aca="false">TRUE()</f>
        <v>1</v>
      </c>
      <c r="AQ175" s="99" t="b">
        <f aca="false">TRUE()</f>
        <v>1</v>
      </c>
      <c r="AR175" s="99" t="b">
        <f aca="false">TRUE()</f>
        <v>1</v>
      </c>
      <c r="AS175" s="100" t="str">
        <f aca="false">IF(AND($AM175:$AR175), "VALID", "INVALID")</f>
        <v>VALID</v>
      </c>
      <c r="AT175" s="101" t="s">
        <v>487</v>
      </c>
      <c r="AU175" s="102" t="s">
        <v>79</v>
      </c>
      <c r="AV175" s="103"/>
      <c r="AW175" s="104"/>
      <c r="AX175" s="104"/>
      <c r="AY175" s="104"/>
      <c r="AZ175" s="104"/>
      <c r="BA175" s="104"/>
      <c r="BB175" s="104"/>
      <c r="BC175" s="103"/>
      <c r="BD175" s="103"/>
      <c r="BE175" s="105"/>
      <c r="BF175" s="104"/>
      <c r="BG175" s="320"/>
      <c r="BH175" s="20" t="s">
        <v>7</v>
      </c>
      <c r="BI175" s="1" t="s">
        <v>3740</v>
      </c>
      <c r="BJ175" s="1" t="s">
        <v>3743</v>
      </c>
      <c r="BK175" s="109"/>
    </row>
    <row r="176" customFormat="false" ht="14.25" hidden="true" customHeight="true" outlineLevel="0" collapsed="false">
      <c r="A176" s="315"/>
      <c r="B176" s="330"/>
      <c r="C176" s="330"/>
      <c r="D176" s="342" t="s">
        <v>488</v>
      </c>
      <c r="E176" s="317" t="s">
        <v>3744</v>
      </c>
      <c r="F176" s="87" t="s">
        <v>489</v>
      </c>
      <c r="G176" s="88" t="s">
        <v>3745</v>
      </c>
      <c r="H176" s="89" t="s">
        <v>488</v>
      </c>
      <c r="I176" s="90"/>
      <c r="J176" s="90"/>
      <c r="K176" s="91"/>
      <c r="L176" s="92" t="s">
        <v>2749</v>
      </c>
      <c r="M176" s="90" t="s">
        <v>81</v>
      </c>
      <c r="N176" s="90"/>
      <c r="O176" s="90"/>
      <c r="P176" s="91"/>
      <c r="Q176" s="86" t="s">
        <v>481</v>
      </c>
      <c r="R176" s="86" t="s">
        <v>83</v>
      </c>
      <c r="S176" s="86" t="s">
        <v>104</v>
      </c>
      <c r="T176" s="86" t="s">
        <v>105</v>
      </c>
      <c r="U176" s="86" t="s">
        <v>83</v>
      </c>
      <c r="V176" s="100" t="s">
        <v>3746</v>
      </c>
      <c r="W176" s="95" t="s">
        <v>3734</v>
      </c>
      <c r="X176" s="96"/>
      <c r="Y176" s="96"/>
      <c r="Z176" s="96"/>
      <c r="AA176" s="96" t="s">
        <v>481</v>
      </c>
      <c r="AB176" s="96" t="s">
        <v>481</v>
      </c>
      <c r="AC176" s="95" t="s">
        <v>3672</v>
      </c>
      <c r="AD176" s="95" t="s">
        <v>3673</v>
      </c>
      <c r="AE176" s="95" t="s">
        <v>3674</v>
      </c>
      <c r="AF176" s="95" t="s">
        <v>2735</v>
      </c>
      <c r="AG176" s="95" t="str">
        <f aca="false">IF(OR($AT176="",$AT176=$F176),$U176,IF($AT176=$G176,SUBSTITUTE(SUBSTITUTE($AT176,"GPIO3_","GPIO_"),".0",""),IF($AT176=$H176,$Q176,IF($AT176=$I176,$R176,IF($AT176=$J176,$S176,IF($AT176=$K176,$T176,"INVALID"))))))</f>
        <v>RSVD1</v>
      </c>
      <c r="AH176" s="97"/>
      <c r="AI176" s="98" t="str">
        <f aca="false">IF(AND(OR($AV176="Int PU",$AV176="Int PD"),OR(AND($BC176&lt;&gt;"",$BC176&lt;&gt;"0"),AND($BD176&lt;&gt;"",$BD176&lt;&gt;"0"))),"INVALID",IF(OR($AT176=$F176,$AV176="Int PD"),"PULL_DOWN",IF(OR($AV176="Int PU",AND($AH176="YES",OR($BC176="",$BC176="0"),OR($BD176="",$BD176="0"),OR($AU176="Input",$AU176="Bidirectional"))),"PULL_UP","NORMAL")))</f>
        <v>PULL_DOWN</v>
      </c>
      <c r="AJ176" s="98" t="str">
        <f aca="false">IF($AU176="Input", "TRISTATE", IF($AV176="Z","TRISTATE",IF($AT176=$F176,"TRISTATE","NORMAL")))</f>
        <v>TRISTATE</v>
      </c>
      <c r="AK176" s="98" t="str">
        <f aca="false">IF(OR($AT176=$F176,$AU176="Output"),"DISABLE","ENABLE")</f>
        <v>DISABLE</v>
      </c>
      <c r="AL176" s="112" t="str">
        <f aca="false">IF($AT176&lt;&gt;$G176,"N/A",IF($AV176="Drive 1", "1", IF($AV176="Drive 0", "0", "")))</f>
        <v>N/A</v>
      </c>
      <c r="AM176" s="99" t="b">
        <f aca="false">TRUE()</f>
        <v>1</v>
      </c>
      <c r="AN176" s="99" t="b">
        <f aca="false">TRUE()</f>
        <v>1</v>
      </c>
      <c r="AO176" s="99" t="b">
        <f aca="false">TRUE()</f>
        <v>1</v>
      </c>
      <c r="AP176" s="99" t="b">
        <f aca="false">TRUE()</f>
        <v>1</v>
      </c>
      <c r="AQ176" s="99" t="b">
        <f aca="false">TRUE()</f>
        <v>1</v>
      </c>
      <c r="AR176" s="99" t="b">
        <f aca="false">TRUE()</f>
        <v>1</v>
      </c>
      <c r="AS176" s="100" t="str">
        <f aca="false">IF(AND($AM176:$AR176), "VALID", "INVALID")</f>
        <v>VALID</v>
      </c>
      <c r="AT176" s="101" t="s">
        <v>489</v>
      </c>
      <c r="AU176" s="102" t="s">
        <v>79</v>
      </c>
      <c r="AV176" s="103"/>
      <c r="AW176" s="104"/>
      <c r="AX176" s="104"/>
      <c r="AY176" s="104"/>
      <c r="AZ176" s="104"/>
      <c r="BA176" s="104"/>
      <c r="BB176" s="104"/>
      <c r="BC176" s="103"/>
      <c r="BD176" s="103"/>
      <c r="BE176" s="105"/>
      <c r="BF176" s="104"/>
      <c r="BG176" s="320"/>
      <c r="BH176" s="20" t="s">
        <v>7</v>
      </c>
      <c r="BI176" s="1" t="s">
        <v>3744</v>
      </c>
      <c r="BJ176" s="1" t="s">
        <v>3747</v>
      </c>
      <c r="BK176" s="109"/>
    </row>
    <row r="177" customFormat="false" ht="12.75" hidden="true" customHeight="true" outlineLevel="0" collapsed="false">
      <c r="A177" s="315"/>
      <c r="B177" s="330"/>
      <c r="C177" s="330"/>
      <c r="D177" s="342" t="s">
        <v>490</v>
      </c>
      <c r="E177" s="317" t="s">
        <v>3748</v>
      </c>
      <c r="F177" s="87" t="s">
        <v>491</v>
      </c>
      <c r="G177" s="88" t="s">
        <v>3749</v>
      </c>
      <c r="H177" s="89" t="s">
        <v>490</v>
      </c>
      <c r="I177" s="90"/>
      <c r="J177" s="90"/>
      <c r="K177" s="91"/>
      <c r="L177" s="92" t="s">
        <v>2749</v>
      </c>
      <c r="M177" s="90" t="s">
        <v>81</v>
      </c>
      <c r="N177" s="90"/>
      <c r="O177" s="90"/>
      <c r="P177" s="91"/>
      <c r="Q177" s="86" t="s">
        <v>481</v>
      </c>
      <c r="R177" s="86" t="s">
        <v>83</v>
      </c>
      <c r="S177" s="86" t="s">
        <v>104</v>
      </c>
      <c r="T177" s="86" t="s">
        <v>105</v>
      </c>
      <c r="U177" s="86" t="s">
        <v>83</v>
      </c>
      <c r="V177" s="100" t="s">
        <v>3750</v>
      </c>
      <c r="W177" s="95" t="s">
        <v>3734</v>
      </c>
      <c r="X177" s="96"/>
      <c r="Y177" s="96"/>
      <c r="Z177" s="96"/>
      <c r="AA177" s="96" t="s">
        <v>481</v>
      </c>
      <c r="AB177" s="96" t="s">
        <v>481</v>
      </c>
      <c r="AC177" s="95" t="s">
        <v>3672</v>
      </c>
      <c r="AD177" s="95" t="s">
        <v>3673</v>
      </c>
      <c r="AE177" s="95" t="s">
        <v>3674</v>
      </c>
      <c r="AF177" s="95" t="s">
        <v>2735</v>
      </c>
      <c r="AG177" s="95" t="str">
        <f aca="false">IF(OR($AT177="",$AT177=$F177),$U177,IF($AT177=$G177,SUBSTITUTE(SUBSTITUTE($AT177,"GPIO3_","GPIO_"),".0",""),IF($AT177=$H177,$Q177,IF($AT177=$I177,$R177,IF($AT177=$J177,$S177,IF($AT177=$K177,$T177,"INVALID"))))))</f>
        <v>RSVD1</v>
      </c>
      <c r="AH177" s="97"/>
      <c r="AI177" s="98" t="str">
        <f aca="false">IF(AND(OR($AV177="Int PU",$AV177="Int PD"),OR(AND($BC177&lt;&gt;"",$BC177&lt;&gt;"0"),AND($BD177&lt;&gt;"",$BD177&lt;&gt;"0"))),"INVALID",IF(OR($AT177=$F177,$AV177="Int PD"),"PULL_DOWN",IF(OR($AV177="Int PU",AND($AH177="YES",OR($BC177="",$BC177="0"),OR($BD177="",$BD177="0"),OR($AU177="Input",$AU177="Bidirectional"))),"PULL_UP","NORMAL")))</f>
        <v>PULL_DOWN</v>
      </c>
      <c r="AJ177" s="98" t="str">
        <f aca="false">IF($AU177="Input", "TRISTATE", IF($AV177="Z","TRISTATE",IF($AT177=$F177,"TRISTATE","NORMAL")))</f>
        <v>TRISTATE</v>
      </c>
      <c r="AK177" s="98" t="str">
        <f aca="false">IF(OR($AT177=$F177,$AU177="Output"),"DISABLE","ENABLE")</f>
        <v>DISABLE</v>
      </c>
      <c r="AL177" s="112" t="str">
        <f aca="false">IF($AT177&lt;&gt;$G177,"N/A",IF($AV177="Drive 1", "1", IF($AV177="Drive 0", "0", "")))</f>
        <v>N/A</v>
      </c>
      <c r="AM177" s="99" t="b">
        <f aca="false">TRUE()</f>
        <v>1</v>
      </c>
      <c r="AN177" s="99" t="b">
        <f aca="false">TRUE()</f>
        <v>1</v>
      </c>
      <c r="AO177" s="99" t="b">
        <f aca="false">TRUE()</f>
        <v>1</v>
      </c>
      <c r="AP177" s="99" t="b">
        <f aca="false">TRUE()</f>
        <v>1</v>
      </c>
      <c r="AQ177" s="99" t="b">
        <f aca="false">TRUE()</f>
        <v>1</v>
      </c>
      <c r="AR177" s="99" t="b">
        <f aca="false">TRUE()</f>
        <v>1</v>
      </c>
      <c r="AS177" s="100" t="str">
        <f aca="false">IF(AND($AM177:$AR177), "VALID", "INVALID")</f>
        <v>VALID</v>
      </c>
      <c r="AT177" s="101" t="s">
        <v>491</v>
      </c>
      <c r="AU177" s="102" t="s">
        <v>79</v>
      </c>
      <c r="AV177" s="103"/>
      <c r="AW177" s="104"/>
      <c r="AX177" s="104"/>
      <c r="AY177" s="104"/>
      <c r="AZ177" s="104"/>
      <c r="BA177" s="104"/>
      <c r="BB177" s="104"/>
      <c r="BC177" s="103"/>
      <c r="BD177" s="103"/>
      <c r="BE177" s="105"/>
      <c r="BF177" s="104"/>
      <c r="BG177" s="320"/>
      <c r="BH177" s="20" t="s">
        <v>7</v>
      </c>
      <c r="BI177" s="1" t="s">
        <v>3748</v>
      </c>
      <c r="BJ177" s="1" t="s">
        <v>3751</v>
      </c>
      <c r="BK177" s="109"/>
    </row>
    <row r="178" customFormat="false" ht="12.75" hidden="true" customHeight="true" outlineLevel="0" collapsed="false">
      <c r="A178" s="315"/>
      <c r="B178" s="330"/>
      <c r="C178" s="330"/>
      <c r="D178" s="342" t="s">
        <v>492</v>
      </c>
      <c r="E178" s="317" t="s">
        <v>3752</v>
      </c>
      <c r="F178" s="87" t="s">
        <v>493</v>
      </c>
      <c r="G178" s="88" t="s">
        <v>3753</v>
      </c>
      <c r="H178" s="89" t="s">
        <v>492</v>
      </c>
      <c r="I178" s="90"/>
      <c r="J178" s="90"/>
      <c r="K178" s="91"/>
      <c r="L178" s="92" t="s">
        <v>2749</v>
      </c>
      <c r="M178" s="90" t="s">
        <v>81</v>
      </c>
      <c r="N178" s="90"/>
      <c r="O178" s="90"/>
      <c r="P178" s="91"/>
      <c r="Q178" s="86" t="s">
        <v>481</v>
      </c>
      <c r="R178" s="86" t="s">
        <v>83</v>
      </c>
      <c r="S178" s="86" t="s">
        <v>104</v>
      </c>
      <c r="T178" s="86" t="s">
        <v>105</v>
      </c>
      <c r="U178" s="86" t="s">
        <v>83</v>
      </c>
      <c r="V178" s="100" t="s">
        <v>3754</v>
      </c>
      <c r="W178" s="95" t="s">
        <v>3734</v>
      </c>
      <c r="X178" s="96"/>
      <c r="Y178" s="96"/>
      <c r="Z178" s="96"/>
      <c r="AA178" s="96" t="s">
        <v>481</v>
      </c>
      <c r="AB178" s="96" t="s">
        <v>481</v>
      </c>
      <c r="AC178" s="95" t="s">
        <v>3672</v>
      </c>
      <c r="AD178" s="95" t="s">
        <v>3673</v>
      </c>
      <c r="AE178" s="95" t="s">
        <v>3674</v>
      </c>
      <c r="AF178" s="95" t="s">
        <v>2735</v>
      </c>
      <c r="AG178" s="95" t="str">
        <f aca="false">IF(OR($AT178="",$AT178=$F178),$U178,IF($AT178=$G178,SUBSTITUTE(SUBSTITUTE($AT178,"GPIO3_","GPIO_"),".0",""),IF($AT178=$H178,$Q178,IF($AT178=$I178,$R178,IF($AT178=$J178,$S178,IF($AT178=$K178,$T178,"INVALID"))))))</f>
        <v>RSVD1</v>
      </c>
      <c r="AH178" s="97"/>
      <c r="AI178" s="98" t="str">
        <f aca="false">IF(AND(OR($AV178="Int PU",$AV178="Int PD"),OR(AND($BC178&lt;&gt;"",$BC178&lt;&gt;"0"),AND($BD178&lt;&gt;"",$BD178&lt;&gt;"0"))),"INVALID",IF(OR($AT178=$F178,$AV178="Int PD"),"PULL_DOWN",IF(OR($AV178="Int PU",AND($AH178="YES",OR($BC178="",$BC178="0"),OR($BD178="",$BD178="0"),OR($AU178="Input",$AU178="Bidirectional"))),"PULL_UP","NORMAL")))</f>
        <v>PULL_DOWN</v>
      </c>
      <c r="AJ178" s="98" t="str">
        <f aca="false">IF($AU178="Input", "TRISTATE", IF($AV178="Z","TRISTATE",IF($AT178=$F178,"TRISTATE","NORMAL")))</f>
        <v>TRISTATE</v>
      </c>
      <c r="AK178" s="98" t="str">
        <f aca="false">IF(OR($AT178=$F178,$AU178="Output"),"DISABLE","ENABLE")</f>
        <v>DISABLE</v>
      </c>
      <c r="AL178" s="112" t="str">
        <f aca="false">IF($AT178&lt;&gt;$G178,"N/A",IF($AV178="Drive 1", "1", IF($AV178="Drive 0", "0", "")))</f>
        <v>N/A</v>
      </c>
      <c r="AM178" s="99" t="b">
        <f aca="false">TRUE()</f>
        <v>1</v>
      </c>
      <c r="AN178" s="99" t="b">
        <f aca="false">TRUE()</f>
        <v>1</v>
      </c>
      <c r="AO178" s="99" t="b">
        <f aca="false">TRUE()</f>
        <v>1</v>
      </c>
      <c r="AP178" s="99" t="b">
        <f aca="false">TRUE()</f>
        <v>1</v>
      </c>
      <c r="AQ178" s="99" t="b">
        <f aca="false">TRUE()</f>
        <v>1</v>
      </c>
      <c r="AR178" s="99" t="b">
        <f aca="false">TRUE()</f>
        <v>1</v>
      </c>
      <c r="AS178" s="100" t="str">
        <f aca="false">IF(AND($AM178:$AR178), "VALID", "INVALID")</f>
        <v>VALID</v>
      </c>
      <c r="AT178" s="145" t="s">
        <v>493</v>
      </c>
      <c r="AU178" s="146" t="s">
        <v>79</v>
      </c>
      <c r="AV178" s="147"/>
      <c r="AW178" s="104"/>
      <c r="AX178" s="148"/>
      <c r="AY178" s="148"/>
      <c r="AZ178" s="148"/>
      <c r="BA178" s="148"/>
      <c r="BB178" s="148"/>
      <c r="BC178" s="147"/>
      <c r="BD178" s="147"/>
      <c r="BE178" s="149"/>
      <c r="BF178" s="148"/>
      <c r="BG178" s="320"/>
      <c r="BH178" s="20" t="s">
        <v>7</v>
      </c>
      <c r="BI178" s="1" t="s">
        <v>3752</v>
      </c>
      <c r="BJ178" s="1" t="s">
        <v>3755</v>
      </c>
      <c r="BK178" s="109"/>
    </row>
    <row r="179" customFormat="false" ht="12.75" hidden="true" customHeight="true" outlineLevel="0" collapsed="false">
      <c r="A179" s="315"/>
      <c r="B179" s="330"/>
      <c r="C179" s="330"/>
      <c r="D179" s="342" t="s">
        <v>494</v>
      </c>
      <c r="E179" s="317" t="s">
        <v>3756</v>
      </c>
      <c r="F179" s="87" t="s">
        <v>495</v>
      </c>
      <c r="G179" s="88" t="s">
        <v>3757</v>
      </c>
      <c r="H179" s="89" t="s">
        <v>494</v>
      </c>
      <c r="I179" s="90"/>
      <c r="J179" s="90"/>
      <c r="K179" s="91"/>
      <c r="L179" s="92" t="s">
        <v>2749</v>
      </c>
      <c r="M179" s="90" t="s">
        <v>2729</v>
      </c>
      <c r="N179" s="90"/>
      <c r="O179" s="90"/>
      <c r="P179" s="91"/>
      <c r="Q179" s="86" t="s">
        <v>481</v>
      </c>
      <c r="R179" s="86" t="s">
        <v>83</v>
      </c>
      <c r="S179" s="86" t="s">
        <v>104</v>
      </c>
      <c r="T179" s="86" t="s">
        <v>105</v>
      </c>
      <c r="U179" s="86" t="s">
        <v>83</v>
      </c>
      <c r="V179" s="100" t="s">
        <v>3758</v>
      </c>
      <c r="W179" s="95" t="s">
        <v>3734</v>
      </c>
      <c r="X179" s="96"/>
      <c r="Y179" s="96"/>
      <c r="Z179" s="96"/>
      <c r="AA179" s="96" t="s">
        <v>481</v>
      </c>
      <c r="AB179" s="96" t="s">
        <v>481</v>
      </c>
      <c r="AC179" s="95" t="s">
        <v>3672</v>
      </c>
      <c r="AD179" s="95" t="s">
        <v>3673</v>
      </c>
      <c r="AE179" s="95" t="s">
        <v>3674</v>
      </c>
      <c r="AF179" s="95" t="s">
        <v>2735</v>
      </c>
      <c r="AG179" s="95" t="str">
        <f aca="false">IF(OR($AT179="",$AT179=$F179),$U179,IF($AT179=$G179,SUBSTITUTE(SUBSTITUTE($AT179,"GPIO3_","GPIO_"),".0",""),IF($AT179=$H179,$Q179,IF($AT179=$I179,$R179,IF($AT179=$J179,$S179,IF($AT179=$K179,$T179,"INVALID"))))))</f>
        <v>RSVD1</v>
      </c>
      <c r="AH179" s="97"/>
      <c r="AI179" s="98" t="str">
        <f aca="false">IF(AND(OR($AV179="Int PU",$AV179="Int PD"),OR(AND($BC179&lt;&gt;"",$BC179&lt;&gt;"0"),AND($BD179&lt;&gt;"",$BD179&lt;&gt;"0"))),"INVALID",IF(OR($AT179=$F179,$AV179="Int PD"),"PULL_DOWN",IF(OR($AV179="Int PU",AND($AH179="YES",OR($BC179="",$BC179="0"),OR($BD179="",$BD179="0"),OR($AU179="Input",$AU179="Bidirectional"))),"PULL_UP","NORMAL")))</f>
        <v>PULL_DOWN</v>
      </c>
      <c r="AJ179" s="98" t="str">
        <f aca="false">IF($AU179="Input", "TRISTATE", IF($AV179="Z","TRISTATE",IF($AT179=$F179,"TRISTATE","NORMAL")))</f>
        <v>TRISTATE</v>
      </c>
      <c r="AK179" s="98" t="str">
        <f aca="false">IF(OR($AT179=$F179,$AU179="Output"),"DISABLE","ENABLE")</f>
        <v>DISABLE</v>
      </c>
      <c r="AL179" s="112" t="str">
        <f aca="false">IF($AT179&lt;&gt;$G179,"N/A",IF($AV179="Drive 1", "1", IF($AV179="Drive 0", "0", "")))</f>
        <v>N/A</v>
      </c>
      <c r="AM179" s="99" t="b">
        <f aca="false">TRUE()</f>
        <v>1</v>
      </c>
      <c r="AN179" s="99" t="b">
        <f aca="false">TRUE()</f>
        <v>1</v>
      </c>
      <c r="AO179" s="99" t="b">
        <f aca="false">TRUE()</f>
        <v>1</v>
      </c>
      <c r="AP179" s="99" t="b">
        <f aca="false">TRUE()</f>
        <v>1</v>
      </c>
      <c r="AQ179" s="99" t="b">
        <f aca="false">TRUE()</f>
        <v>1</v>
      </c>
      <c r="AR179" s="99" t="b">
        <f aca="false">TRUE()</f>
        <v>1</v>
      </c>
      <c r="AS179" s="100" t="str">
        <f aca="false">IF(AND($AM179:$AR179), "VALID", "INVALID")</f>
        <v>VALID</v>
      </c>
      <c r="AT179" s="151" t="s">
        <v>495</v>
      </c>
      <c r="AU179" s="102" t="s">
        <v>79</v>
      </c>
      <c r="AV179" s="103"/>
      <c r="AW179" s="104"/>
      <c r="AX179" s="104"/>
      <c r="AY179" s="104"/>
      <c r="AZ179" s="104"/>
      <c r="BA179" s="104"/>
      <c r="BB179" s="104"/>
      <c r="BC179" s="103"/>
      <c r="BD179" s="103"/>
      <c r="BE179" s="105" t="s">
        <v>496</v>
      </c>
      <c r="BF179" s="104"/>
      <c r="BG179" s="320"/>
      <c r="BH179" s="20" t="s">
        <v>7</v>
      </c>
      <c r="BI179" s="1" t="s">
        <v>3756</v>
      </c>
      <c r="BJ179" s="1" t="s">
        <v>3759</v>
      </c>
      <c r="BK179" s="109"/>
    </row>
    <row r="180" customFormat="false" ht="12.75" hidden="true" customHeight="true" outlineLevel="0" collapsed="false">
      <c r="A180" s="315"/>
      <c r="B180" s="330"/>
      <c r="C180" s="330"/>
      <c r="D180" s="342" t="s">
        <v>497</v>
      </c>
      <c r="E180" s="317" t="s">
        <v>3760</v>
      </c>
      <c r="F180" s="87" t="s">
        <v>498</v>
      </c>
      <c r="G180" s="88" t="s">
        <v>3761</v>
      </c>
      <c r="H180" s="89" t="s">
        <v>497</v>
      </c>
      <c r="I180" s="90"/>
      <c r="J180" s="90"/>
      <c r="K180" s="91"/>
      <c r="L180" s="92" t="s">
        <v>2749</v>
      </c>
      <c r="M180" s="90" t="s">
        <v>2729</v>
      </c>
      <c r="N180" s="90"/>
      <c r="O180" s="90"/>
      <c r="P180" s="91"/>
      <c r="Q180" s="86" t="s">
        <v>481</v>
      </c>
      <c r="R180" s="86" t="s">
        <v>83</v>
      </c>
      <c r="S180" s="86" t="s">
        <v>104</v>
      </c>
      <c r="T180" s="86" t="s">
        <v>105</v>
      </c>
      <c r="U180" s="134" t="s">
        <v>83</v>
      </c>
      <c r="V180" s="86" t="s">
        <v>3762</v>
      </c>
      <c r="W180" s="132" t="s">
        <v>3734</v>
      </c>
      <c r="X180" s="96"/>
      <c r="Y180" s="96"/>
      <c r="Z180" s="96"/>
      <c r="AA180" s="96" t="s">
        <v>481</v>
      </c>
      <c r="AB180" s="96" t="s">
        <v>481</v>
      </c>
      <c r="AC180" s="95" t="s">
        <v>3672</v>
      </c>
      <c r="AD180" s="95" t="s">
        <v>3673</v>
      </c>
      <c r="AE180" s="95" t="s">
        <v>3674</v>
      </c>
      <c r="AF180" s="95" t="s">
        <v>2735</v>
      </c>
      <c r="AG180" s="95" t="str">
        <f aca="false">IF(OR($AT180="",$AT180=$F180),$U180,IF($AT180=$G180,SUBSTITUTE(SUBSTITUTE($AT180,"GPIO3_","GPIO_"),".0",""),IF($AT180=$H180,$Q180,IF($AT180=$I180,$R180,IF($AT180=$J180,$S180,IF($AT180=$K180,$T180,"INVALID"))))))</f>
        <v>RSVD1</v>
      </c>
      <c r="AH180" s="97"/>
      <c r="AI180" s="98" t="str">
        <f aca="false">IF(AND(OR($AV180="Int PU",$AV180="Int PD"),OR(AND($BC180&lt;&gt;"",$BC180&lt;&gt;"0"),AND($BD180&lt;&gt;"",$BD180&lt;&gt;"0"))),"INVALID",IF(OR($AT180=$F180,$AV180="Int PD"),"PULL_DOWN",IF(OR($AV180="Int PU",AND($AH180="YES",OR($BC180="",$BC180="0"),OR($BD180="",$BD180="0"),OR($AU180="Input",$AU180="Bidirectional"))),"PULL_UP","NORMAL")))</f>
        <v>PULL_DOWN</v>
      </c>
      <c r="AJ180" s="98" t="str">
        <f aca="false">IF($AU180="Input", "TRISTATE", IF($AV180="Z","TRISTATE",IF($AT180=$F180,"TRISTATE","NORMAL")))</f>
        <v>TRISTATE</v>
      </c>
      <c r="AK180" s="98" t="str">
        <f aca="false">IF(OR($AT180=$F180,$AU180="Output"),"DISABLE","ENABLE")</f>
        <v>DISABLE</v>
      </c>
      <c r="AL180" s="112" t="str">
        <f aca="false">IF($AT180&lt;&gt;$G180,"N/A",IF($AV180="Drive 1", "1", IF($AV180="Drive 0", "0", "")))</f>
        <v>N/A</v>
      </c>
      <c r="AM180" s="99" t="b">
        <f aca="false">TRUE()</f>
        <v>1</v>
      </c>
      <c r="AN180" s="99" t="b">
        <f aca="false">TRUE()</f>
        <v>1</v>
      </c>
      <c r="AO180" s="99" t="b">
        <f aca="false">TRUE()</f>
        <v>1</v>
      </c>
      <c r="AP180" s="99" t="b">
        <f aca="false">TRUE()</f>
        <v>1</v>
      </c>
      <c r="AQ180" s="99" t="b">
        <f aca="false">TRUE()</f>
        <v>1</v>
      </c>
      <c r="AR180" s="99" t="b">
        <f aca="false">TRUE()</f>
        <v>1</v>
      </c>
      <c r="AS180" s="100" t="str">
        <f aca="false">IF(AND($AM180:$AR180), "VALID", "INVALID")</f>
        <v>VALID</v>
      </c>
      <c r="AT180" s="101" t="s">
        <v>498</v>
      </c>
      <c r="AU180" s="102" t="s">
        <v>79</v>
      </c>
      <c r="AV180" s="103"/>
      <c r="AW180" s="104"/>
      <c r="AX180" s="104"/>
      <c r="AY180" s="104"/>
      <c r="AZ180" s="104"/>
      <c r="BA180" s="104"/>
      <c r="BB180" s="104"/>
      <c r="BC180" s="103"/>
      <c r="BD180" s="103"/>
      <c r="BE180" s="105"/>
      <c r="BF180" s="104"/>
      <c r="BG180" s="320"/>
      <c r="BH180" s="20" t="s">
        <v>7</v>
      </c>
      <c r="BI180" s="1" t="s">
        <v>3760</v>
      </c>
      <c r="BJ180" s="1" t="s">
        <v>3763</v>
      </c>
      <c r="BK180" s="109"/>
    </row>
    <row r="181" customFormat="false" ht="12.75" hidden="true" customHeight="true" outlineLevel="0" collapsed="false">
      <c r="A181" s="315"/>
      <c r="B181" s="330"/>
      <c r="C181" s="330"/>
      <c r="D181" s="342" t="s">
        <v>499</v>
      </c>
      <c r="E181" s="317" t="s">
        <v>3764</v>
      </c>
      <c r="F181" s="87" t="s">
        <v>500</v>
      </c>
      <c r="G181" s="88" t="s">
        <v>3765</v>
      </c>
      <c r="H181" s="89" t="s">
        <v>499</v>
      </c>
      <c r="I181" s="90"/>
      <c r="J181" s="90"/>
      <c r="K181" s="91"/>
      <c r="L181" s="92" t="s">
        <v>2749</v>
      </c>
      <c r="M181" s="90" t="s">
        <v>2729</v>
      </c>
      <c r="N181" s="90"/>
      <c r="O181" s="90"/>
      <c r="P181" s="91"/>
      <c r="Q181" s="86" t="s">
        <v>481</v>
      </c>
      <c r="R181" s="86" t="s">
        <v>83</v>
      </c>
      <c r="S181" s="86" t="s">
        <v>104</v>
      </c>
      <c r="T181" s="86" t="s">
        <v>105</v>
      </c>
      <c r="U181" s="86" t="s">
        <v>83</v>
      </c>
      <c r="V181" s="100" t="s">
        <v>3766</v>
      </c>
      <c r="W181" s="95" t="s">
        <v>3734</v>
      </c>
      <c r="X181" s="96"/>
      <c r="Y181" s="96"/>
      <c r="Z181" s="96"/>
      <c r="AA181" s="96" t="s">
        <v>481</v>
      </c>
      <c r="AB181" s="96" t="s">
        <v>481</v>
      </c>
      <c r="AC181" s="95" t="s">
        <v>3672</v>
      </c>
      <c r="AD181" s="95" t="s">
        <v>3673</v>
      </c>
      <c r="AE181" s="95" t="s">
        <v>3674</v>
      </c>
      <c r="AF181" s="95" t="s">
        <v>2735</v>
      </c>
      <c r="AG181" s="95" t="str">
        <f aca="false">IF(OR($AT181="",$AT181=$F181),$U181,IF($AT181=$G181,SUBSTITUTE(SUBSTITUTE($AT181,"GPIO3_","GPIO_"),".0",""),IF($AT181=$H181,$Q181,IF($AT181=$I181,$R181,IF($AT181=$J181,$S181,IF($AT181=$K181,$T181,"INVALID"))))))</f>
        <v>RSVD1</v>
      </c>
      <c r="AH181" s="97"/>
      <c r="AI181" s="98" t="str">
        <f aca="false">IF(AND(OR($AV181="Int PU",$AV181="Int PD"),OR(AND($BC181&lt;&gt;"",$BC181&lt;&gt;"0"),AND($BD181&lt;&gt;"",$BD181&lt;&gt;"0"))),"INVALID",IF(OR($AT181=$F181,$AV181="Int PD"),"PULL_DOWN",IF(OR($AV181="Int PU",AND($AH181="YES",OR($BC181="",$BC181="0"),OR($BD181="",$BD181="0"),OR($AU181="Input",$AU181="Bidirectional"))),"PULL_UP","NORMAL")))</f>
        <v>PULL_DOWN</v>
      </c>
      <c r="AJ181" s="98" t="str">
        <f aca="false">IF($AU181="Input", "TRISTATE", IF($AV181="Z","TRISTATE",IF($AT181=$F181,"TRISTATE","NORMAL")))</f>
        <v>TRISTATE</v>
      </c>
      <c r="AK181" s="98" t="str">
        <f aca="false">IF(OR($AT181=$F181,$AU181="Output"),"DISABLE","ENABLE")</f>
        <v>DISABLE</v>
      </c>
      <c r="AL181" s="112" t="str">
        <f aca="false">IF($AT181&lt;&gt;$G181,"N/A",IF($AV181="Drive 1", "1", IF($AV181="Drive 0", "0", "")))</f>
        <v>N/A</v>
      </c>
      <c r="AM181" s="99" t="b">
        <f aca="false">TRUE()</f>
        <v>1</v>
      </c>
      <c r="AN181" s="99" t="b">
        <f aca="false">TRUE()</f>
        <v>1</v>
      </c>
      <c r="AO181" s="99" t="b">
        <f aca="false">TRUE()</f>
        <v>1</v>
      </c>
      <c r="AP181" s="99" t="b">
        <f aca="false">TRUE()</f>
        <v>1</v>
      </c>
      <c r="AQ181" s="99" t="b">
        <f aca="false">TRUE()</f>
        <v>1</v>
      </c>
      <c r="AR181" s="99" t="b">
        <f aca="false">TRUE()</f>
        <v>1</v>
      </c>
      <c r="AS181" s="100" t="str">
        <f aca="false">IF(AND($AM181:$AR181), "VALID", "INVALID")</f>
        <v>VALID</v>
      </c>
      <c r="AT181" s="101" t="s">
        <v>500</v>
      </c>
      <c r="AU181" s="102" t="s">
        <v>79</v>
      </c>
      <c r="AV181" s="103"/>
      <c r="AW181" s="104"/>
      <c r="AX181" s="130"/>
      <c r="AY181" s="130"/>
      <c r="AZ181" s="104"/>
      <c r="BA181" s="104"/>
      <c r="BB181" s="104"/>
      <c r="BC181" s="103"/>
      <c r="BD181" s="103"/>
      <c r="BE181" s="105"/>
      <c r="BF181" s="104"/>
      <c r="BG181" s="320"/>
      <c r="BH181" s="20" t="s">
        <v>7</v>
      </c>
      <c r="BI181" s="1" t="s">
        <v>3764</v>
      </c>
      <c r="BJ181" s="1" t="s">
        <v>3767</v>
      </c>
      <c r="BK181" s="109"/>
    </row>
    <row r="182" customFormat="false" ht="12.75" hidden="true" customHeight="true" outlineLevel="0" collapsed="false">
      <c r="A182" s="315"/>
      <c r="B182" s="330"/>
      <c r="C182" s="330"/>
      <c r="D182" s="342" t="s">
        <v>501</v>
      </c>
      <c r="E182" s="317" t="s">
        <v>3768</v>
      </c>
      <c r="F182" s="87" t="s">
        <v>502</v>
      </c>
      <c r="G182" s="88" t="s">
        <v>3769</v>
      </c>
      <c r="H182" s="89" t="s">
        <v>501</v>
      </c>
      <c r="I182" s="90"/>
      <c r="J182" s="90"/>
      <c r="K182" s="91"/>
      <c r="L182" s="92" t="s">
        <v>2749</v>
      </c>
      <c r="M182" s="90" t="s">
        <v>2729</v>
      </c>
      <c r="N182" s="90"/>
      <c r="O182" s="90"/>
      <c r="P182" s="91"/>
      <c r="Q182" s="86" t="s">
        <v>481</v>
      </c>
      <c r="R182" s="86" t="s">
        <v>83</v>
      </c>
      <c r="S182" s="86" t="s">
        <v>104</v>
      </c>
      <c r="T182" s="86" t="s">
        <v>105</v>
      </c>
      <c r="U182" s="86" t="s">
        <v>83</v>
      </c>
      <c r="V182" s="100" t="s">
        <v>3770</v>
      </c>
      <c r="W182" s="95" t="s">
        <v>3734</v>
      </c>
      <c r="X182" s="96"/>
      <c r="Y182" s="96"/>
      <c r="Z182" s="96"/>
      <c r="AA182" s="96" t="s">
        <v>481</v>
      </c>
      <c r="AB182" s="96" t="s">
        <v>481</v>
      </c>
      <c r="AC182" s="95" t="s">
        <v>3672</v>
      </c>
      <c r="AD182" s="95" t="s">
        <v>3673</v>
      </c>
      <c r="AE182" s="95" t="s">
        <v>3674</v>
      </c>
      <c r="AF182" s="95" t="s">
        <v>2735</v>
      </c>
      <c r="AG182" s="95" t="str">
        <f aca="false">IF(OR($AT182="",$AT182=$F182),$U182,IF($AT182=$G182,SUBSTITUTE(SUBSTITUTE($AT182,"GPIO3_","GPIO_"),".0",""),IF($AT182=$H182,$Q182,IF($AT182=$I182,$R182,IF($AT182=$J182,$S182,IF($AT182=$K182,$T182,"INVALID"))))))</f>
        <v>RSVD1</v>
      </c>
      <c r="AH182" s="97"/>
      <c r="AI182" s="98" t="str">
        <f aca="false">IF(AND(OR($AV182="Int PU",$AV182="Int PD"),OR(AND($BC182&lt;&gt;"",$BC182&lt;&gt;"0"),AND($BD182&lt;&gt;"",$BD182&lt;&gt;"0"))),"INVALID",IF(OR($AT182=$F182,$AV182="Int PD"),"PULL_DOWN",IF(OR($AV182="Int PU",AND($AH182="YES",OR($BC182="",$BC182="0"),OR($BD182="",$BD182="0"),OR($AU182="Input",$AU182="Bidirectional"))),"PULL_UP","NORMAL")))</f>
        <v>PULL_DOWN</v>
      </c>
      <c r="AJ182" s="98" t="str">
        <f aca="false">IF($AU182="Input", "TRISTATE", IF($AV182="Z","TRISTATE",IF($AT182=$F182,"TRISTATE","NORMAL")))</f>
        <v>TRISTATE</v>
      </c>
      <c r="AK182" s="98" t="str">
        <f aca="false">IF(OR($AT182=$F182,$AU182="Output"),"DISABLE","ENABLE")</f>
        <v>DISABLE</v>
      </c>
      <c r="AL182" s="112" t="str">
        <f aca="false">IF($AT182&lt;&gt;$G182,"N/A",IF($AV182="Drive 1", "1", IF($AV182="Drive 0", "0", "")))</f>
        <v>N/A</v>
      </c>
      <c r="AM182" s="99" t="b">
        <f aca="false">TRUE()</f>
        <v>1</v>
      </c>
      <c r="AN182" s="99" t="b">
        <f aca="false">TRUE()</f>
        <v>1</v>
      </c>
      <c r="AO182" s="99" t="b">
        <f aca="false">TRUE()</f>
        <v>1</v>
      </c>
      <c r="AP182" s="99" t="b">
        <f aca="false">TRUE()</f>
        <v>1</v>
      </c>
      <c r="AQ182" s="99" t="b">
        <f aca="false">TRUE()</f>
        <v>1</v>
      </c>
      <c r="AR182" s="99" t="b">
        <f aca="false">TRUE()</f>
        <v>1</v>
      </c>
      <c r="AS182" s="100" t="str">
        <f aca="false">IF(AND($AM182:$AR182), "VALID", "INVALID")</f>
        <v>VALID</v>
      </c>
      <c r="AT182" s="101" t="s">
        <v>502</v>
      </c>
      <c r="AU182" s="102" t="s">
        <v>79</v>
      </c>
      <c r="AV182" s="103"/>
      <c r="AW182" s="104"/>
      <c r="AX182" s="130"/>
      <c r="AY182" s="130"/>
      <c r="AZ182" s="104"/>
      <c r="BA182" s="104"/>
      <c r="BB182" s="104"/>
      <c r="BC182" s="103"/>
      <c r="BD182" s="103"/>
      <c r="BE182" s="105"/>
      <c r="BF182" s="104"/>
      <c r="BG182" s="320"/>
      <c r="BH182" s="20" t="s">
        <v>7</v>
      </c>
      <c r="BI182" s="1" t="s">
        <v>3768</v>
      </c>
      <c r="BJ182" s="1" t="s">
        <v>3771</v>
      </c>
      <c r="BK182" s="109"/>
    </row>
    <row r="183" customFormat="false" ht="12.75" hidden="true" customHeight="true" outlineLevel="0" collapsed="false">
      <c r="A183" s="315"/>
      <c r="B183" s="330"/>
      <c r="C183" s="330"/>
      <c r="D183" s="342" t="s">
        <v>503</v>
      </c>
      <c r="E183" s="317" t="s">
        <v>3772</v>
      </c>
      <c r="F183" s="87" t="s">
        <v>504</v>
      </c>
      <c r="G183" s="88" t="s">
        <v>3773</v>
      </c>
      <c r="H183" s="89" t="s">
        <v>503</v>
      </c>
      <c r="I183" s="90"/>
      <c r="J183" s="90"/>
      <c r="K183" s="91"/>
      <c r="L183" s="92" t="s">
        <v>2749</v>
      </c>
      <c r="M183" s="90" t="s">
        <v>2729</v>
      </c>
      <c r="N183" s="90"/>
      <c r="O183" s="90"/>
      <c r="P183" s="91"/>
      <c r="Q183" s="86" t="s">
        <v>481</v>
      </c>
      <c r="R183" s="86" t="s">
        <v>83</v>
      </c>
      <c r="S183" s="86" t="s">
        <v>104</v>
      </c>
      <c r="T183" s="86" t="s">
        <v>105</v>
      </c>
      <c r="U183" s="86" t="s">
        <v>83</v>
      </c>
      <c r="V183" s="100" t="s">
        <v>3774</v>
      </c>
      <c r="W183" s="95" t="s">
        <v>3734</v>
      </c>
      <c r="X183" s="96" t="s">
        <v>3775</v>
      </c>
      <c r="Y183" s="96"/>
      <c r="Z183" s="96"/>
      <c r="AA183" s="96" t="s">
        <v>481</v>
      </c>
      <c r="AB183" s="96" t="s">
        <v>481</v>
      </c>
      <c r="AC183" s="95" t="s">
        <v>3672</v>
      </c>
      <c r="AD183" s="95" t="s">
        <v>3673</v>
      </c>
      <c r="AE183" s="95" t="s">
        <v>3674</v>
      </c>
      <c r="AF183" s="95" t="s">
        <v>2735</v>
      </c>
      <c r="AG183" s="95" t="str">
        <f aca="false">IF(OR($AT183="",$AT183=$F183),$U183,IF($AT183=$G183,SUBSTITUTE(SUBSTITUTE($AT183,"GPIO3_","GPIO_"),".0",""),IF($AT183=$H183,$Q183,IF($AT183=$I183,$R183,IF($AT183=$J183,$S183,IF($AT183=$K183,$T183,"INVALID"))))))</f>
        <v>RSVD1</v>
      </c>
      <c r="AH183" s="97"/>
      <c r="AI183" s="98" t="str">
        <f aca="false">IF(AND(OR($AV183="Int PU",$AV183="Int PD"),OR(AND($BC183&lt;&gt;"",$BC183&lt;&gt;"0"),AND($BD183&lt;&gt;"",$BD183&lt;&gt;"0"))),"INVALID",IF(OR($AT183=$F183,$AV183="Int PD"),"PULL_DOWN",IF(OR($AV183="Int PU",AND($AH183="YES",OR($BC183="",$BC183="0"),OR($BD183="",$BD183="0"),OR($AU183="Input",$AU183="Bidirectional"))),"PULL_UP","NORMAL")))</f>
        <v>PULL_DOWN</v>
      </c>
      <c r="AJ183" s="98" t="str">
        <f aca="false">IF($AU183="Input", "TRISTATE", IF($AV183="Z","TRISTATE",IF($AT183=$F183,"TRISTATE","NORMAL")))</f>
        <v>TRISTATE</v>
      </c>
      <c r="AK183" s="98" t="str">
        <f aca="false">IF(OR($AT183=$F183,$AU183="Output"),"DISABLE","ENABLE")</f>
        <v>DISABLE</v>
      </c>
      <c r="AL183" s="112" t="str">
        <f aca="false">IF($AT183&lt;&gt;$G183,"N/A",IF($AV183="Drive 1", "1", IF($AV183="Drive 0", "0", "")))</f>
        <v>N/A</v>
      </c>
      <c r="AM183" s="99" t="b">
        <f aca="false">TRUE()</f>
        <v>1</v>
      </c>
      <c r="AN183" s="99" t="b">
        <f aca="false">TRUE()</f>
        <v>1</v>
      </c>
      <c r="AO183" s="99" t="b">
        <f aca="false">TRUE()</f>
        <v>1</v>
      </c>
      <c r="AP183" s="99" t="b">
        <f aca="false">TRUE()</f>
        <v>1</v>
      </c>
      <c r="AQ183" s="99" t="b">
        <f aca="false">TRUE()</f>
        <v>1</v>
      </c>
      <c r="AR183" s="99" t="b">
        <f aca="false">TRUE()</f>
        <v>1</v>
      </c>
      <c r="AS183" s="100" t="str">
        <f aca="false">IF(AND($AM183:$AR183), "VALID", "INVALID")</f>
        <v>VALID</v>
      </c>
      <c r="AT183" s="101" t="s">
        <v>504</v>
      </c>
      <c r="AU183" s="102" t="s">
        <v>79</v>
      </c>
      <c r="AV183" s="103"/>
      <c r="AW183" s="103" t="s">
        <v>89</v>
      </c>
      <c r="AX183" s="104"/>
      <c r="AY183" s="104"/>
      <c r="AZ183" s="104"/>
      <c r="BA183" s="104"/>
      <c r="BB183" s="104"/>
      <c r="BC183" s="103"/>
      <c r="BD183" s="103"/>
      <c r="BE183" s="105"/>
      <c r="BF183" s="104"/>
      <c r="BG183" s="320"/>
      <c r="BH183" s="20" t="s">
        <v>7</v>
      </c>
      <c r="BI183" s="1" t="s">
        <v>3772</v>
      </c>
      <c r="BJ183" s="1" t="s">
        <v>3776</v>
      </c>
      <c r="BK183" s="109"/>
    </row>
    <row r="184" customFormat="false" ht="14.25" hidden="true" customHeight="true" outlineLevel="0" collapsed="false">
      <c r="A184" s="315"/>
      <c r="B184" s="330"/>
      <c r="C184" s="330"/>
      <c r="D184" s="342" t="s">
        <v>505</v>
      </c>
      <c r="E184" s="317" t="s">
        <v>3777</v>
      </c>
      <c r="F184" s="87" t="s">
        <v>506</v>
      </c>
      <c r="G184" s="88" t="s">
        <v>3778</v>
      </c>
      <c r="H184" s="89" t="s">
        <v>505</v>
      </c>
      <c r="I184" s="90"/>
      <c r="J184" s="90"/>
      <c r="K184" s="91"/>
      <c r="L184" s="92" t="s">
        <v>2749</v>
      </c>
      <c r="M184" s="90" t="s">
        <v>2729</v>
      </c>
      <c r="N184" s="90"/>
      <c r="O184" s="90"/>
      <c r="P184" s="91"/>
      <c r="Q184" s="86" t="s">
        <v>481</v>
      </c>
      <c r="R184" s="86" t="s">
        <v>83</v>
      </c>
      <c r="S184" s="86" t="s">
        <v>104</v>
      </c>
      <c r="T184" s="86" t="s">
        <v>105</v>
      </c>
      <c r="U184" s="86" t="s">
        <v>83</v>
      </c>
      <c r="V184" s="100" t="s">
        <v>3779</v>
      </c>
      <c r="W184" s="95" t="s">
        <v>3734</v>
      </c>
      <c r="X184" s="96"/>
      <c r="Y184" s="96"/>
      <c r="Z184" s="96"/>
      <c r="AA184" s="96" t="s">
        <v>481</v>
      </c>
      <c r="AB184" s="96" t="s">
        <v>481</v>
      </c>
      <c r="AC184" s="95" t="s">
        <v>3672</v>
      </c>
      <c r="AD184" s="95" t="s">
        <v>3673</v>
      </c>
      <c r="AE184" s="95" t="s">
        <v>3674</v>
      </c>
      <c r="AF184" s="95" t="s">
        <v>2735</v>
      </c>
      <c r="AG184" s="95" t="str">
        <f aca="false">IF(OR($AT184="",$AT184=$F184),$U184,IF($AT184=$G184,SUBSTITUTE(SUBSTITUTE($AT184,"GPIO3_","GPIO_"),".0",""),IF($AT184=$H184,$Q184,IF($AT184=$I184,$R184,IF($AT184=$J184,$S184,IF($AT184=$K184,$T184,"INVALID"))))))</f>
        <v>RSVD1</v>
      </c>
      <c r="AH184" s="97"/>
      <c r="AI184" s="98" t="str">
        <f aca="false">IF(AND(OR($AV184="Int PU",$AV184="Int PD"),OR(AND($BC184&lt;&gt;"",$BC184&lt;&gt;"0"),AND($BD184&lt;&gt;"",$BD184&lt;&gt;"0"))),"INVALID",IF(OR($AT184=$F184,$AV184="Int PD"),"PULL_DOWN",IF(OR($AV184="Int PU",AND($AH184="YES",OR($BC184="",$BC184="0"),OR($BD184="",$BD184="0"),OR($AU184="Input",$AU184="Bidirectional"))),"PULL_UP","NORMAL")))</f>
        <v>PULL_DOWN</v>
      </c>
      <c r="AJ184" s="98" t="str">
        <f aca="false">IF($AU184="Input", "TRISTATE", IF($AV184="Z","TRISTATE",IF($AT184=$F184,"TRISTATE","NORMAL")))</f>
        <v>TRISTATE</v>
      </c>
      <c r="AK184" s="98" t="str">
        <f aca="false">IF(OR($AT184=$F184,$AU184="Output"),"DISABLE","ENABLE")</f>
        <v>DISABLE</v>
      </c>
      <c r="AL184" s="112" t="str">
        <f aca="false">IF($AT184&lt;&gt;$G184,"N/A",IF($AV184="Drive 1", "1", IF($AV184="Drive 0", "0", "")))</f>
        <v>N/A</v>
      </c>
      <c r="AM184" s="99" t="b">
        <f aca="false">TRUE()</f>
        <v>1</v>
      </c>
      <c r="AN184" s="99" t="b">
        <f aca="false">TRUE()</f>
        <v>1</v>
      </c>
      <c r="AO184" s="99" t="b">
        <f aca="false">TRUE()</f>
        <v>1</v>
      </c>
      <c r="AP184" s="99" t="b">
        <f aca="false">TRUE()</f>
        <v>1</v>
      </c>
      <c r="AQ184" s="99" t="b">
        <f aca="false">TRUE()</f>
        <v>1</v>
      </c>
      <c r="AR184" s="99" t="b">
        <f aca="false">TRUE()</f>
        <v>1</v>
      </c>
      <c r="AS184" s="100" t="str">
        <f aca="false">IF(AND($AM184:$AR184), "VALID", "INVALID")</f>
        <v>VALID</v>
      </c>
      <c r="AT184" s="101" t="s">
        <v>506</v>
      </c>
      <c r="AU184" s="102" t="s">
        <v>79</v>
      </c>
      <c r="AV184" s="103"/>
      <c r="AW184" s="104"/>
      <c r="AX184" s="104"/>
      <c r="AY184" s="104"/>
      <c r="AZ184" s="104"/>
      <c r="BA184" s="104"/>
      <c r="BB184" s="104"/>
      <c r="BC184" s="103"/>
      <c r="BD184" s="103"/>
      <c r="BE184" s="105"/>
      <c r="BF184" s="104"/>
      <c r="BG184" s="320"/>
      <c r="BH184" s="20" t="s">
        <v>7</v>
      </c>
      <c r="BI184" s="1" t="s">
        <v>3777</v>
      </c>
      <c r="BJ184" s="1" t="s">
        <v>3780</v>
      </c>
      <c r="BK184" s="109"/>
    </row>
    <row r="185" customFormat="false" ht="12.75" hidden="true" customHeight="true" outlineLevel="0" collapsed="false">
      <c r="A185" s="315"/>
      <c r="B185" s="330"/>
      <c r="C185" s="330"/>
      <c r="D185" s="342" t="s">
        <v>507</v>
      </c>
      <c r="E185" s="317" t="s">
        <v>3781</v>
      </c>
      <c r="F185" s="87" t="s">
        <v>508</v>
      </c>
      <c r="G185" s="88" t="s">
        <v>3782</v>
      </c>
      <c r="H185" s="89" t="s">
        <v>507</v>
      </c>
      <c r="I185" s="90"/>
      <c r="J185" s="90"/>
      <c r="K185" s="91"/>
      <c r="L185" s="92" t="s">
        <v>2749</v>
      </c>
      <c r="M185" s="90" t="s">
        <v>2749</v>
      </c>
      <c r="N185" s="90"/>
      <c r="O185" s="90"/>
      <c r="P185" s="91"/>
      <c r="Q185" s="86" t="s">
        <v>481</v>
      </c>
      <c r="R185" s="86" t="s">
        <v>83</v>
      </c>
      <c r="S185" s="86" t="s">
        <v>104</v>
      </c>
      <c r="T185" s="86" t="s">
        <v>105</v>
      </c>
      <c r="U185" s="86" t="s">
        <v>83</v>
      </c>
      <c r="V185" s="100" t="s">
        <v>3783</v>
      </c>
      <c r="W185" s="95" t="s">
        <v>3734</v>
      </c>
      <c r="X185" s="96" t="s">
        <v>3784</v>
      </c>
      <c r="Y185" s="96"/>
      <c r="Z185" s="96"/>
      <c r="AA185" s="96" t="s">
        <v>481</v>
      </c>
      <c r="AB185" s="96" t="s">
        <v>481</v>
      </c>
      <c r="AC185" s="95" t="s">
        <v>3672</v>
      </c>
      <c r="AD185" s="95" t="s">
        <v>3673</v>
      </c>
      <c r="AE185" s="95" t="s">
        <v>3674</v>
      </c>
      <c r="AF185" s="95" t="s">
        <v>2735</v>
      </c>
      <c r="AG185" s="95" t="str">
        <f aca="false">IF(OR($AT185="",$AT185=$F185),$U185,IF($AT185=$G185,SUBSTITUTE(SUBSTITUTE($AT185,"GPIO3_","GPIO_"),".0",""),IF($AT185=$H185,$Q185,IF($AT185=$I185,$R185,IF($AT185=$J185,$S185,IF($AT185=$K185,$T185,"INVALID"))))))</f>
        <v>RSVD1</v>
      </c>
      <c r="AH185" s="97"/>
      <c r="AI185" s="98" t="str">
        <f aca="false">IF(AND(OR($AV185="Int PU",$AV185="Int PD"),OR(AND($BC185&lt;&gt;"",$BC185&lt;&gt;"0"),AND($BD185&lt;&gt;"",$BD185&lt;&gt;"0"))),"INVALID",IF(OR($AT185=$F185,$AV185="Int PD"),"PULL_DOWN",IF(OR($AV185="Int PU",AND($AH185="YES",OR($BC185="",$BC185="0"),OR($BD185="",$BD185="0"),OR($AU185="Input",$AU185="Bidirectional"))),"PULL_UP","NORMAL")))</f>
        <v>PULL_DOWN</v>
      </c>
      <c r="AJ185" s="98" t="str">
        <f aca="false">IF($AU185="Input", "TRISTATE", IF($AV185="Z","TRISTATE",IF($AT185=$F185,"TRISTATE","NORMAL")))</f>
        <v>TRISTATE</v>
      </c>
      <c r="AK185" s="98" t="str">
        <f aca="false">IF(OR($AT185=$F185,$AU185="Output"),"DISABLE","ENABLE")</f>
        <v>DISABLE</v>
      </c>
      <c r="AL185" s="112" t="str">
        <f aca="false">IF($AT185&lt;&gt;$G185,"N/A",IF($AV185="Drive 1", "1", IF($AV185="Drive 0", "0", "")))</f>
        <v>N/A</v>
      </c>
      <c r="AM185" s="99" t="b">
        <f aca="false">TRUE()</f>
        <v>1</v>
      </c>
      <c r="AN185" s="99" t="b">
        <f aca="false">TRUE()</f>
        <v>1</v>
      </c>
      <c r="AO185" s="99" t="b">
        <f aca="false">TRUE()</f>
        <v>1</v>
      </c>
      <c r="AP185" s="99" t="b">
        <f aca="false">TRUE()</f>
        <v>1</v>
      </c>
      <c r="AQ185" s="99" t="b">
        <f aca="false">TRUE()</f>
        <v>1</v>
      </c>
      <c r="AR185" s="99" t="b">
        <f aca="false">TRUE()</f>
        <v>1</v>
      </c>
      <c r="AS185" s="100" t="str">
        <f aca="false">IF(AND($AM185:$AR185), "VALID", "INVALID")</f>
        <v>VALID</v>
      </c>
      <c r="AT185" s="101" t="s">
        <v>508</v>
      </c>
      <c r="AU185" s="102" t="s">
        <v>79</v>
      </c>
      <c r="AV185" s="103"/>
      <c r="AW185" s="103" t="s">
        <v>89</v>
      </c>
      <c r="AX185" s="104"/>
      <c r="AY185" s="104"/>
      <c r="AZ185" s="104"/>
      <c r="BA185" s="104"/>
      <c r="BB185" s="104"/>
      <c r="BC185" s="103" t="s">
        <v>509</v>
      </c>
      <c r="BD185" s="103"/>
      <c r="BE185" s="105"/>
      <c r="BF185" s="104"/>
      <c r="BG185" s="320"/>
      <c r="BH185" s="20" t="s">
        <v>7</v>
      </c>
      <c r="BI185" s="1" t="s">
        <v>3781</v>
      </c>
      <c r="BJ185" s="1" t="s">
        <v>3785</v>
      </c>
      <c r="BK185" s="109"/>
    </row>
    <row r="186" customFormat="false" ht="12.75" hidden="true" customHeight="true" outlineLevel="0" collapsed="false">
      <c r="A186" s="315"/>
      <c r="B186" s="330"/>
      <c r="C186" s="330"/>
      <c r="D186" s="342" t="s">
        <v>510</v>
      </c>
      <c r="E186" s="317" t="s">
        <v>3786</v>
      </c>
      <c r="F186" s="87" t="s">
        <v>511</v>
      </c>
      <c r="G186" s="88" t="s">
        <v>3787</v>
      </c>
      <c r="H186" s="89" t="s">
        <v>510</v>
      </c>
      <c r="I186" s="90"/>
      <c r="J186" s="90"/>
      <c r="K186" s="91"/>
      <c r="L186" s="92" t="s">
        <v>2749</v>
      </c>
      <c r="M186" s="90" t="s">
        <v>81</v>
      </c>
      <c r="N186" s="90"/>
      <c r="O186" s="90"/>
      <c r="P186" s="91"/>
      <c r="Q186" s="86" t="s">
        <v>481</v>
      </c>
      <c r="R186" s="86" t="s">
        <v>83</v>
      </c>
      <c r="S186" s="86" t="s">
        <v>104</v>
      </c>
      <c r="T186" s="86" t="s">
        <v>105</v>
      </c>
      <c r="U186" s="86" t="s">
        <v>83</v>
      </c>
      <c r="V186" s="100" t="s">
        <v>3788</v>
      </c>
      <c r="W186" s="95" t="s">
        <v>3734</v>
      </c>
      <c r="X186" s="96"/>
      <c r="Y186" s="96"/>
      <c r="Z186" s="96"/>
      <c r="AA186" s="96" t="s">
        <v>481</v>
      </c>
      <c r="AB186" s="96" t="s">
        <v>481</v>
      </c>
      <c r="AC186" s="95" t="s">
        <v>3672</v>
      </c>
      <c r="AD186" s="95" t="s">
        <v>3673</v>
      </c>
      <c r="AE186" s="95" t="s">
        <v>3674</v>
      </c>
      <c r="AF186" s="95" t="s">
        <v>2735</v>
      </c>
      <c r="AG186" s="95" t="str">
        <f aca="false">IF(OR($AT186="",$AT186=$F186),$U186,IF($AT186=$G186,SUBSTITUTE(SUBSTITUTE($AT186,"GPIO3_","GPIO_"),".0",""),IF($AT186=$H186,$Q186,IF($AT186=$I186,$R186,IF($AT186=$J186,$S186,IF($AT186=$K186,$T186,"INVALID"))))))</f>
        <v>RSVD1</v>
      </c>
      <c r="AH186" s="97"/>
      <c r="AI186" s="98" t="str">
        <f aca="false">IF(AND(OR($AV186="Int PU",$AV186="Int PD"),OR(AND($BC186&lt;&gt;"",$BC186&lt;&gt;"0"),AND($BD186&lt;&gt;"",$BD186&lt;&gt;"0"))),"INVALID",IF(OR($AT186=$F186,$AV186="Int PD"),"PULL_DOWN",IF(OR($AV186="Int PU",AND($AH186="YES",OR($BC186="",$BC186="0"),OR($BD186="",$BD186="0"),OR($AU186="Input",$AU186="Bidirectional"))),"PULL_UP","NORMAL")))</f>
        <v>PULL_DOWN</v>
      </c>
      <c r="AJ186" s="98" t="str">
        <f aca="false">IF($AU186="Input", "TRISTATE", IF($AV186="Z","TRISTATE",IF($AT186=$F186,"TRISTATE","NORMAL")))</f>
        <v>TRISTATE</v>
      </c>
      <c r="AK186" s="98" t="str">
        <f aca="false">IF(OR($AT186=$F186,$AU186="Output"),"DISABLE","ENABLE")</f>
        <v>DISABLE</v>
      </c>
      <c r="AL186" s="112" t="str">
        <f aca="false">IF($AT186&lt;&gt;$G186,"N/A",IF($AV186="Drive 1", "1", IF($AV186="Drive 0", "0", "")))</f>
        <v>N/A</v>
      </c>
      <c r="AM186" s="99" t="b">
        <f aca="false">TRUE()</f>
        <v>1</v>
      </c>
      <c r="AN186" s="99" t="b">
        <f aca="false">TRUE()</f>
        <v>1</v>
      </c>
      <c r="AO186" s="99" t="b">
        <f aca="false">TRUE()</f>
        <v>1</v>
      </c>
      <c r="AP186" s="99" t="b">
        <f aca="false">TRUE()</f>
        <v>1</v>
      </c>
      <c r="AQ186" s="99" t="b">
        <f aca="false">TRUE()</f>
        <v>1</v>
      </c>
      <c r="AR186" s="99" t="b">
        <f aca="false">TRUE()</f>
        <v>1</v>
      </c>
      <c r="AS186" s="100" t="str">
        <f aca="false">IF(AND($AM186:$AR186), "VALID", "INVALID")</f>
        <v>VALID</v>
      </c>
      <c r="AT186" s="145" t="s">
        <v>511</v>
      </c>
      <c r="AU186" s="146" t="s">
        <v>79</v>
      </c>
      <c r="AV186" s="147"/>
      <c r="AW186" s="148"/>
      <c r="AX186" s="148"/>
      <c r="AY186" s="148"/>
      <c r="AZ186" s="148"/>
      <c r="BA186" s="148"/>
      <c r="BB186" s="148"/>
      <c r="BC186" s="147"/>
      <c r="BD186" s="147"/>
      <c r="BE186" s="149"/>
      <c r="BF186" s="148"/>
      <c r="BG186" s="320"/>
      <c r="BH186" s="20" t="s">
        <v>7</v>
      </c>
      <c r="BI186" s="1" t="s">
        <v>3786</v>
      </c>
      <c r="BJ186" s="1" t="s">
        <v>3789</v>
      </c>
      <c r="BK186" s="109"/>
    </row>
    <row r="187" customFormat="false" ht="12.75" hidden="true" customHeight="true" outlineLevel="0" collapsed="false">
      <c r="A187" s="315"/>
      <c r="B187" s="316"/>
      <c r="C187" s="316"/>
      <c r="D187" s="342" t="s">
        <v>512</v>
      </c>
      <c r="E187" s="317" t="s">
        <v>3790</v>
      </c>
      <c r="F187" s="87" t="s">
        <v>513</v>
      </c>
      <c r="G187" s="88"/>
      <c r="H187" s="89" t="s">
        <v>512</v>
      </c>
      <c r="I187" s="90"/>
      <c r="J187" s="90"/>
      <c r="K187" s="91"/>
      <c r="L187" s="92"/>
      <c r="M187" s="90" t="s">
        <v>2749</v>
      </c>
      <c r="N187" s="90"/>
      <c r="O187" s="90"/>
      <c r="P187" s="91"/>
      <c r="Q187" s="139"/>
      <c r="R187" s="139"/>
      <c r="S187" s="139"/>
      <c r="T187" s="139"/>
      <c r="U187" s="139"/>
      <c r="V187" s="100" t="s">
        <v>3791</v>
      </c>
      <c r="W187" s="95" t="s">
        <v>3734</v>
      </c>
      <c r="X187" s="96"/>
      <c r="Y187" s="96"/>
      <c r="Z187" s="96"/>
      <c r="AA187" s="96" t="s">
        <v>481</v>
      </c>
      <c r="AB187" s="96" t="s">
        <v>481</v>
      </c>
      <c r="AC187" s="95" t="s">
        <v>3728</v>
      </c>
      <c r="AD187" s="95" t="s">
        <v>3729</v>
      </c>
      <c r="AE187" s="95" t="s">
        <v>2734</v>
      </c>
      <c r="AF187" s="95"/>
      <c r="AG187" s="97"/>
      <c r="AH187" s="97"/>
      <c r="AI187" s="97"/>
      <c r="AJ187" s="97" t="str">
        <f aca="false">IF($AU187="Input", "TRISTATE", IF($AV187="Z","TRISTATE",IF($AT187=$F187,"TRISTATE","NORMAL")))</f>
        <v>TRISTATE</v>
      </c>
      <c r="AK187" s="97" t="str">
        <f aca="false">IF(OR($AT187=$F187,$AU187="Output"),"DISABLE","ENABLE")</f>
        <v>DISABLE</v>
      </c>
      <c r="AL187" s="97"/>
      <c r="AM187" s="99" t="b">
        <f aca="false">TRUE()</f>
        <v>1</v>
      </c>
      <c r="AN187" s="99" t="b">
        <f aca="false">TRUE()</f>
        <v>1</v>
      </c>
      <c r="AO187" s="99" t="b">
        <f aca="false">TRUE()</f>
        <v>1</v>
      </c>
      <c r="AP187" s="99" t="b">
        <f aca="false">TRUE()</f>
        <v>1</v>
      </c>
      <c r="AQ187" s="99" t="b">
        <f aca="false">TRUE()</f>
        <v>1</v>
      </c>
      <c r="AR187" s="99" t="b">
        <f aca="false">TRUE()</f>
        <v>1</v>
      </c>
      <c r="AS187" s="100" t="str">
        <f aca="false">IF(AND($AM187:$AR187), "VALID", "INVALID")</f>
        <v>VALID</v>
      </c>
      <c r="AT187" s="145" t="s">
        <v>513</v>
      </c>
      <c r="AU187" s="146" t="s">
        <v>79</v>
      </c>
      <c r="AV187" s="147"/>
      <c r="AW187" s="148"/>
      <c r="AX187" s="148"/>
      <c r="AY187" s="148"/>
      <c r="AZ187" s="148"/>
      <c r="BA187" s="148"/>
      <c r="BB187" s="148"/>
      <c r="BC187" s="147"/>
      <c r="BD187" s="147" t="s">
        <v>447</v>
      </c>
      <c r="BE187" s="149"/>
      <c r="BF187" s="148"/>
      <c r="BG187" s="320"/>
      <c r="BH187" s="20" t="s">
        <v>7</v>
      </c>
      <c r="BI187" s="1" t="s">
        <v>3790</v>
      </c>
      <c r="BJ187" s="1" t="s">
        <v>3792</v>
      </c>
      <c r="BK187" s="109"/>
    </row>
    <row r="188" s="85" customFormat="true" ht="18" hidden="false" customHeight="true" outlineLevel="0" collapsed="false">
      <c r="A188" s="315"/>
      <c r="B188" s="316"/>
      <c r="C188" s="316"/>
      <c r="D188" s="116" t="s">
        <v>514</v>
      </c>
      <c r="E188" s="116" t="s">
        <v>515</v>
      </c>
      <c r="F188" s="115"/>
      <c r="G188" s="153"/>
      <c r="H188" s="153"/>
      <c r="I188" s="153"/>
      <c r="J188" s="153"/>
      <c r="K188" s="153"/>
      <c r="L188" s="115"/>
      <c r="M188" s="115"/>
      <c r="N188" s="115"/>
      <c r="O188" s="115"/>
      <c r="P188" s="115"/>
      <c r="Q188" s="115"/>
      <c r="R188" s="115"/>
      <c r="S188" s="115"/>
      <c r="T188" s="115"/>
      <c r="U188" s="115"/>
      <c r="V188" s="115"/>
      <c r="W188" s="115"/>
      <c r="X188" s="154"/>
      <c r="Y188" s="154"/>
      <c r="Z188" s="154"/>
      <c r="AA188" s="154"/>
      <c r="AB188" s="154"/>
      <c r="AC188" s="155"/>
      <c r="AD188" s="155"/>
      <c r="AE188" s="155"/>
      <c r="AF188" s="155"/>
      <c r="AG188" s="155"/>
      <c r="AH188" s="155"/>
      <c r="AI188" s="155"/>
      <c r="AJ188" s="155"/>
      <c r="AK188" s="155"/>
      <c r="AL188" s="155"/>
      <c r="AM188" s="155"/>
      <c r="AN188" s="155"/>
      <c r="AO188" s="155"/>
      <c r="AP188" s="155"/>
      <c r="AQ188" s="155"/>
      <c r="AR188" s="155"/>
      <c r="AS188" s="155"/>
      <c r="AT188" s="79"/>
      <c r="AU188" s="156"/>
      <c r="AV188" s="157"/>
      <c r="AW188" s="157"/>
      <c r="AX188" s="157"/>
      <c r="AY188" s="157"/>
      <c r="AZ188" s="157"/>
      <c r="BA188" s="157"/>
      <c r="BB188" s="157"/>
      <c r="BC188" s="157"/>
      <c r="BD188" s="157"/>
      <c r="BE188" s="157"/>
      <c r="BF188" s="81" t="s">
        <v>76</v>
      </c>
      <c r="BG188" s="343"/>
      <c r="BH188" s="158" t="s">
        <v>514</v>
      </c>
      <c r="BI188" s="344" t="s">
        <v>515</v>
      </c>
      <c r="BJ188" s="344"/>
      <c r="BK188" s="159"/>
    </row>
    <row r="189" customFormat="false" ht="12.75" hidden="false" customHeight="true" outlineLevel="0" collapsed="false">
      <c r="A189" s="323" t="n">
        <v>120</v>
      </c>
      <c r="B189" s="324" t="s">
        <v>3793</v>
      </c>
      <c r="C189" s="324" t="s">
        <v>3793</v>
      </c>
      <c r="D189" s="95" t="s">
        <v>516</v>
      </c>
      <c r="E189" s="86" t="s">
        <v>3794</v>
      </c>
      <c r="F189" s="87" t="s">
        <v>519</v>
      </c>
      <c r="G189" s="88" t="s">
        <v>3795</v>
      </c>
      <c r="H189" s="89"/>
      <c r="I189" s="90"/>
      <c r="J189" s="90" t="s">
        <v>3796</v>
      </c>
      <c r="K189" s="91"/>
      <c r="L189" s="92" t="s">
        <v>2749</v>
      </c>
      <c r="M189" s="90" t="s">
        <v>2749</v>
      </c>
      <c r="N189" s="90" t="s">
        <v>2749</v>
      </c>
      <c r="O189" s="90" t="s">
        <v>81</v>
      </c>
      <c r="P189" s="91"/>
      <c r="Q189" s="86" t="s">
        <v>259</v>
      </c>
      <c r="R189" s="86" t="s">
        <v>517</v>
      </c>
      <c r="S189" s="86" t="s">
        <v>518</v>
      </c>
      <c r="T189" s="86" t="s">
        <v>105</v>
      </c>
      <c r="U189" s="86" t="s">
        <v>105</v>
      </c>
      <c r="V189" s="94" t="s">
        <v>3797</v>
      </c>
      <c r="W189" s="95" t="s">
        <v>3798</v>
      </c>
      <c r="X189" s="96"/>
      <c r="Y189" s="96"/>
      <c r="Z189" s="96"/>
      <c r="AA189" s="96" t="s">
        <v>259</v>
      </c>
      <c r="AB189" s="96" t="s">
        <v>514</v>
      </c>
      <c r="AC189" s="95" t="s">
        <v>2777</v>
      </c>
      <c r="AD189" s="95" t="s">
        <v>3037</v>
      </c>
      <c r="AE189" s="95" t="s">
        <v>2743</v>
      </c>
      <c r="AF189" s="95" t="s">
        <v>2760</v>
      </c>
      <c r="AG189" s="95" t="str">
        <f aca="false">IF(OR($AT189="",$AT189=$F189),$U189,IF($AT189=$G189,SUBSTITUTE(SUBSTITUTE($AT189,"GPIO3_","GPIO_"),".0",""),IF($AT189=$H189,$Q189,IF($AT189=$I189,$R189,IF($AT189=$J189,$S189,IF($AT189=$K189,$T189,"INVALID"))))))</f>
        <v>GPIO_PAC0</v>
      </c>
      <c r="AH189" s="97"/>
      <c r="AI189" s="98" t="str">
        <f aca="false">IF(AND(OR($AV189="Int PU",$AV189="Int PD"),OR(AND($BC189&lt;&gt;"",$BC189&lt;&gt;"0"),AND($BD189&lt;&gt;"",$BD189&lt;&gt;"0"))),"INVALID",IF(OR($AT189=$F189,$AV189="Int PD"),"PULL_DOWN",IF(OR($AV189="Int PU",AND($AH189="YES",OR($BC189="",$BC189="0"),OR($BD189="",$BD189="0"),OR($AU189="Input",$AU189="Bidirectional"))),"PULL_UP","NORMAL")))</f>
        <v>NORMAL</v>
      </c>
      <c r="AJ189" s="98" t="str">
        <f aca="false">IF($AU189="Input", "TRISTATE", IF($AV189="Z","TRISTATE",IF($AT189=$F189,"TRISTATE","NORMAL")))</f>
        <v>NORMAL</v>
      </c>
      <c r="AK189" s="98" t="str">
        <f aca="false">IF(OR($AT189=$F189,$AU189="Output"),"DISABLE","ENABLE")</f>
        <v>DISABLE</v>
      </c>
      <c r="AL189" s="112" t="str">
        <f aca="false">IF($AT189&lt;&gt;$G189,"N/A",IF($AV189="Drive 1", "1", IF($AV189="Drive 0", "0", "")))</f>
        <v>0</v>
      </c>
      <c r="AM189" s="99" t="b">
        <f aca="false">TRUE()</f>
        <v>1</v>
      </c>
      <c r="AN189" s="99" t="b">
        <f aca="false">TRUE()</f>
        <v>1</v>
      </c>
      <c r="AO189" s="99" t="b">
        <f aca="false">TRUE()</f>
        <v>1</v>
      </c>
      <c r="AP189" s="99" t="b">
        <f aca="false">TRUE()</f>
        <v>1</v>
      </c>
      <c r="AQ189" s="99" t="b">
        <f aca="false">TRUE()</f>
        <v>1</v>
      </c>
      <c r="AR189" s="99" t="b">
        <f aca="false">TRUE()</f>
        <v>1</v>
      </c>
      <c r="AS189" s="100" t="str">
        <f aca="false">IF(AND($AM189:$AR189), "VALID", "INVALID")</f>
        <v>VALID</v>
      </c>
      <c r="AT189" s="101" t="s">
        <v>3795</v>
      </c>
      <c r="AU189" s="102" t="s">
        <v>2744</v>
      </c>
      <c r="AV189" s="103" t="s">
        <v>2843</v>
      </c>
      <c r="AW189" s="104"/>
      <c r="AX189" s="104"/>
      <c r="AY189" s="103" t="s">
        <v>124</v>
      </c>
      <c r="AZ189" s="104"/>
      <c r="BA189" s="103" t="s">
        <v>85</v>
      </c>
      <c r="BB189" s="104"/>
      <c r="BC189" s="103"/>
      <c r="BD189" s="103"/>
      <c r="BE189" s="105"/>
      <c r="BF189" s="104"/>
      <c r="BG189" s="345" t="s">
        <v>3799</v>
      </c>
      <c r="BH189" s="322" t="s">
        <v>3800</v>
      </c>
      <c r="BI189" s="1" t="s">
        <v>3794</v>
      </c>
      <c r="BJ189" s="1" t="s">
        <v>3801</v>
      </c>
      <c r="BK189" s="109"/>
    </row>
    <row r="190" customFormat="false" ht="12.75" hidden="true" customHeight="true" outlineLevel="0" collapsed="false">
      <c r="A190" s="315"/>
      <c r="B190" s="330"/>
      <c r="C190" s="330"/>
      <c r="D190" s="331" t="s">
        <v>520</v>
      </c>
      <c r="E190" s="317" t="s">
        <v>3802</v>
      </c>
      <c r="F190" s="87" t="s">
        <v>521</v>
      </c>
      <c r="G190" s="88" t="s">
        <v>3803</v>
      </c>
      <c r="H190" s="89"/>
      <c r="I190" s="90"/>
      <c r="J190" s="90" t="s">
        <v>3804</v>
      </c>
      <c r="K190" s="91"/>
      <c r="L190" s="92" t="s">
        <v>2749</v>
      </c>
      <c r="M190" s="90" t="s">
        <v>2749</v>
      </c>
      <c r="N190" s="90" t="s">
        <v>81</v>
      </c>
      <c r="O190" s="90" t="s">
        <v>81</v>
      </c>
      <c r="P190" s="91"/>
      <c r="Q190" s="86" t="s">
        <v>259</v>
      </c>
      <c r="R190" s="86" t="s">
        <v>517</v>
      </c>
      <c r="S190" s="86" t="s">
        <v>518</v>
      </c>
      <c r="T190" s="86" t="s">
        <v>105</v>
      </c>
      <c r="U190" s="86" t="s">
        <v>105</v>
      </c>
      <c r="V190" s="100" t="s">
        <v>3805</v>
      </c>
      <c r="W190" s="95" t="s">
        <v>3798</v>
      </c>
      <c r="X190" s="96"/>
      <c r="Y190" s="96"/>
      <c r="Z190" s="96"/>
      <c r="AA190" s="96" t="s">
        <v>259</v>
      </c>
      <c r="AB190" s="96" t="s">
        <v>514</v>
      </c>
      <c r="AC190" s="95" t="s">
        <v>2777</v>
      </c>
      <c r="AD190" s="95" t="s">
        <v>3037</v>
      </c>
      <c r="AE190" s="95" t="s">
        <v>2743</v>
      </c>
      <c r="AF190" s="95" t="s">
        <v>2760</v>
      </c>
      <c r="AG190" s="95" t="str">
        <f aca="false">IF(OR($AT190="",$AT190=$F190),$U190,IF($AT190=$G190,SUBSTITUTE(SUBSTITUTE($AT190,"GPIO3_","GPIO_"),".0",""),IF($AT190=$H190,$Q190,IF($AT190=$I190,$R190,IF($AT190=$J190,$S190,IF($AT190=$K190,$T190,"INVALID"))))))</f>
        <v>RSVD3</v>
      </c>
      <c r="AH190" s="97"/>
      <c r="AI190" s="98" t="str">
        <f aca="false">IF(AND(OR($AV190="Int PU",$AV190="Int PD"),OR(AND($BC190&lt;&gt;"",$BC190&lt;&gt;"0"),AND($BD190&lt;&gt;"",$BD190&lt;&gt;"0"))),"INVALID",IF(OR($AT190=$F190,$AV190="Int PD"),"PULL_DOWN",IF(OR($AV190="Int PU",AND($AH190="YES",OR($BC190="",$BC190="0"),OR($BD190="",$BD190="0"),OR($AU190="Input",$AU190="Bidirectional"))),"PULL_UP","NORMAL")))</f>
        <v>PULL_DOWN</v>
      </c>
      <c r="AJ190" s="98" t="str">
        <f aca="false">IF($AU190="Input", "TRISTATE", IF($AV190="Z","TRISTATE",IF($AT190=$F190,"TRISTATE","NORMAL")))</f>
        <v>TRISTATE</v>
      </c>
      <c r="AK190" s="98" t="str">
        <f aca="false">IF(OR($AT190=$F190,$AU190="Output"),"DISABLE","ENABLE")</f>
        <v>DISABLE</v>
      </c>
      <c r="AL190" s="112" t="str">
        <f aca="false">IF($AT190&lt;&gt;$G190,"N/A",IF($AV190="Drive 1", "1", IF($AV190="Drive 0", "0", "")))</f>
        <v>N/A</v>
      </c>
      <c r="AM190" s="99" t="b">
        <f aca="false">TRUE()</f>
        <v>1</v>
      </c>
      <c r="AN190" s="99" t="b">
        <f aca="false">TRUE()</f>
        <v>1</v>
      </c>
      <c r="AO190" s="99" t="b">
        <f aca="false">TRUE()</f>
        <v>1</v>
      </c>
      <c r="AP190" s="99" t="b">
        <f aca="false">TRUE()</f>
        <v>1</v>
      </c>
      <c r="AQ190" s="99" t="b">
        <f aca="false">TRUE()</f>
        <v>1</v>
      </c>
      <c r="AR190" s="99" t="b">
        <f aca="false">TRUE()</f>
        <v>1</v>
      </c>
      <c r="AS190" s="100" t="str">
        <f aca="false">IF(AND($AM190:$AR190), "VALID", "INVALID")</f>
        <v>VALID</v>
      </c>
      <c r="AT190" s="101" t="s">
        <v>521</v>
      </c>
      <c r="AU190" s="102" t="s">
        <v>79</v>
      </c>
      <c r="AV190" s="103"/>
      <c r="AW190" s="103" t="s">
        <v>89</v>
      </c>
      <c r="AX190" s="104"/>
      <c r="AY190" s="103" t="s">
        <v>124</v>
      </c>
      <c r="AZ190" s="104"/>
      <c r="BA190" s="103" t="s">
        <v>85</v>
      </c>
      <c r="BB190" s="104"/>
      <c r="BC190" s="103"/>
      <c r="BD190" s="103"/>
      <c r="BE190" s="105"/>
      <c r="BF190" s="104"/>
      <c r="BG190" s="345"/>
      <c r="BH190" s="20" t="s">
        <v>7</v>
      </c>
      <c r="BI190" s="1" t="s">
        <v>3802</v>
      </c>
      <c r="BJ190" s="1" t="s">
        <v>3806</v>
      </c>
      <c r="BK190" s="109"/>
    </row>
    <row r="191" customFormat="false" ht="12.75" hidden="true" customHeight="true" outlineLevel="0" collapsed="false">
      <c r="A191" s="315"/>
      <c r="B191" s="316"/>
      <c r="C191" s="316"/>
      <c r="D191" s="331" t="s">
        <v>522</v>
      </c>
      <c r="E191" s="317" t="s">
        <v>3807</v>
      </c>
      <c r="F191" s="87" t="s">
        <v>524</v>
      </c>
      <c r="G191" s="88" t="s">
        <v>3808</v>
      </c>
      <c r="H191" s="89"/>
      <c r="I191" s="90"/>
      <c r="J191" s="90" t="s">
        <v>3809</v>
      </c>
      <c r="K191" s="91"/>
      <c r="L191" s="92" t="s">
        <v>2749</v>
      </c>
      <c r="M191" s="90" t="s">
        <v>2749</v>
      </c>
      <c r="N191" s="90" t="s">
        <v>2729</v>
      </c>
      <c r="O191" s="90" t="s">
        <v>2729</v>
      </c>
      <c r="P191" s="91"/>
      <c r="Q191" s="86" t="s">
        <v>259</v>
      </c>
      <c r="R191" s="86" t="s">
        <v>517</v>
      </c>
      <c r="S191" s="86" t="s">
        <v>523</v>
      </c>
      <c r="T191" s="86" t="s">
        <v>105</v>
      </c>
      <c r="U191" s="86" t="s">
        <v>105</v>
      </c>
      <c r="V191" s="100" t="s">
        <v>3810</v>
      </c>
      <c r="W191" s="95" t="s">
        <v>3798</v>
      </c>
      <c r="X191" s="96"/>
      <c r="Y191" s="96"/>
      <c r="Z191" s="96"/>
      <c r="AA191" s="96" t="s">
        <v>259</v>
      </c>
      <c r="AB191" s="96" t="s">
        <v>514</v>
      </c>
      <c r="AC191" s="95" t="s">
        <v>2777</v>
      </c>
      <c r="AD191" s="95" t="s">
        <v>3037</v>
      </c>
      <c r="AE191" s="95" t="s">
        <v>2743</v>
      </c>
      <c r="AF191" s="95" t="s">
        <v>2760</v>
      </c>
      <c r="AG191" s="95" t="str">
        <f aca="false">IF(OR($AT191="",$AT191=$F191),$U191,IF($AT191=$G191,SUBSTITUTE(SUBSTITUTE($AT191,"GPIO3_","GPIO_"),".0",""),IF($AT191=$H191,$Q191,IF($AT191=$I191,$R191,IF($AT191=$J191,$S191,IF($AT191=$K191,$T191,"INVALID"))))))</f>
        <v>RSVD3</v>
      </c>
      <c r="AH191" s="97"/>
      <c r="AI191" s="98" t="str">
        <f aca="false">IF(AND(OR($AV191="Int PU",$AV191="Int PD"),OR(AND($BC191&lt;&gt;"",$BC191&lt;&gt;"0"),AND($BD191&lt;&gt;"",$BD191&lt;&gt;"0"))),"INVALID",IF(OR($AT191=$F191,$AV191="Int PD"),"PULL_DOWN",IF(OR($AV191="Int PU",AND($AH191="YES",OR($BC191="",$BC191="0"),OR($BD191="",$BD191="0"),OR($AU191="Input",$AU191="Bidirectional"))),"PULL_UP","NORMAL")))</f>
        <v>PULL_DOWN</v>
      </c>
      <c r="AJ191" s="98" t="str">
        <f aca="false">IF($AU191="Input", "TRISTATE", IF($AV191="Z","TRISTATE",IF($AT191=$F191,"TRISTATE","NORMAL")))</f>
        <v>TRISTATE</v>
      </c>
      <c r="AK191" s="98" t="str">
        <f aca="false">IF(OR($AT191=$F191,$AU191="Output"),"DISABLE","ENABLE")</f>
        <v>DISABLE</v>
      </c>
      <c r="AL191" s="112" t="str">
        <f aca="false">IF($AT191&lt;&gt;$G191,"N/A",IF($AV191="Drive 1", "1", IF($AV191="Drive 0", "0", "")))</f>
        <v>N/A</v>
      </c>
      <c r="AM191" s="99" t="b">
        <f aca="false">TRUE()</f>
        <v>1</v>
      </c>
      <c r="AN191" s="99" t="b">
        <f aca="false">TRUE()</f>
        <v>1</v>
      </c>
      <c r="AO191" s="99" t="b">
        <f aca="false">TRUE()</f>
        <v>1</v>
      </c>
      <c r="AP191" s="99" t="b">
        <f aca="false">TRUE()</f>
        <v>1</v>
      </c>
      <c r="AQ191" s="99" t="b">
        <f aca="false">TRUE()</f>
        <v>1</v>
      </c>
      <c r="AR191" s="99" t="b">
        <f aca="false">TRUE()</f>
        <v>1</v>
      </c>
      <c r="AS191" s="100" t="str">
        <f aca="false">IF(AND($AM191:$AR191), "VALID", "INVALID")</f>
        <v>VALID</v>
      </c>
      <c r="AT191" s="101" t="s">
        <v>524</v>
      </c>
      <c r="AU191" s="102" t="s">
        <v>79</v>
      </c>
      <c r="AV191" s="103"/>
      <c r="AW191" s="104"/>
      <c r="AX191" s="104"/>
      <c r="AY191" s="103" t="s">
        <v>124</v>
      </c>
      <c r="AZ191" s="104"/>
      <c r="BA191" s="103" t="s">
        <v>85</v>
      </c>
      <c r="BB191" s="104"/>
      <c r="BC191" s="103"/>
      <c r="BD191" s="103"/>
      <c r="BE191" s="105"/>
      <c r="BF191" s="104"/>
      <c r="BG191" s="345"/>
      <c r="BH191" s="20" t="s">
        <v>7</v>
      </c>
      <c r="BI191" s="1" t="s">
        <v>3807</v>
      </c>
      <c r="BJ191" s="1" t="s">
        <v>3811</v>
      </c>
      <c r="BK191" s="109"/>
    </row>
    <row r="192" customFormat="false" ht="12.75" hidden="true" customHeight="true" outlineLevel="0" collapsed="false">
      <c r="A192" s="315"/>
      <c r="B192" s="330"/>
      <c r="C192" s="330"/>
      <c r="D192" s="331" t="s">
        <v>525</v>
      </c>
      <c r="E192" s="317" t="s">
        <v>3812</v>
      </c>
      <c r="F192" s="87" t="s">
        <v>526</v>
      </c>
      <c r="G192" s="88" t="s">
        <v>3813</v>
      </c>
      <c r="H192" s="89"/>
      <c r="I192" s="90"/>
      <c r="J192" s="90" t="s">
        <v>3814</v>
      </c>
      <c r="K192" s="91"/>
      <c r="L192" s="92" t="s">
        <v>2749</v>
      </c>
      <c r="M192" s="90" t="s">
        <v>2749</v>
      </c>
      <c r="N192" s="90" t="s">
        <v>2749</v>
      </c>
      <c r="O192" s="90" t="s">
        <v>81</v>
      </c>
      <c r="P192" s="91"/>
      <c r="Q192" s="86" t="s">
        <v>259</v>
      </c>
      <c r="R192" s="86" t="s">
        <v>517</v>
      </c>
      <c r="S192" s="86" t="s">
        <v>523</v>
      </c>
      <c r="T192" s="86" t="s">
        <v>105</v>
      </c>
      <c r="U192" s="86" t="s">
        <v>105</v>
      </c>
      <c r="V192" s="100" t="s">
        <v>3815</v>
      </c>
      <c r="W192" s="95" t="s">
        <v>3798</v>
      </c>
      <c r="X192" s="96"/>
      <c r="Y192" s="96"/>
      <c r="Z192" s="96"/>
      <c r="AA192" s="96" t="s">
        <v>259</v>
      </c>
      <c r="AB192" s="96" t="s">
        <v>514</v>
      </c>
      <c r="AC192" s="95" t="s">
        <v>2777</v>
      </c>
      <c r="AD192" s="95" t="s">
        <v>3037</v>
      </c>
      <c r="AE192" s="95" t="s">
        <v>2743</v>
      </c>
      <c r="AF192" s="95" t="s">
        <v>2760</v>
      </c>
      <c r="AG192" s="95" t="str">
        <f aca="false">IF(OR($AT192="",$AT192=$F192),$U192,IF($AT192=$G192,SUBSTITUTE(SUBSTITUTE($AT192,"GPIO3_","GPIO_"),".0",""),IF($AT192=$H192,$Q192,IF($AT192=$I192,$R192,IF($AT192=$J192,$S192,IF($AT192=$K192,$T192,"INVALID"))))))</f>
        <v>RSVD3</v>
      </c>
      <c r="AH192" s="97"/>
      <c r="AI192" s="98" t="str">
        <f aca="false">IF(AND(OR($AV192="Int PU",$AV192="Int PD"),OR(AND($BC192&lt;&gt;"",$BC192&lt;&gt;"0"),AND($BD192&lt;&gt;"",$BD192&lt;&gt;"0"))),"INVALID",IF(OR($AT192=$F192,$AV192="Int PD"),"PULL_DOWN",IF(OR($AV192="Int PU",AND($AH192="YES",OR($BC192="",$BC192="0"),OR($BD192="",$BD192="0"),OR($AU192="Input",$AU192="Bidirectional"))),"PULL_UP","NORMAL")))</f>
        <v>PULL_DOWN</v>
      </c>
      <c r="AJ192" s="98" t="str">
        <f aca="false">IF($AU192="Input", "TRISTATE", IF($AV192="Z","TRISTATE",IF($AT192=$F192,"TRISTATE","NORMAL")))</f>
        <v>TRISTATE</v>
      </c>
      <c r="AK192" s="98" t="str">
        <f aca="false">IF(OR($AT192=$F192,$AU192="Output"),"DISABLE","ENABLE")</f>
        <v>DISABLE</v>
      </c>
      <c r="AL192" s="112" t="str">
        <f aca="false">IF($AT192&lt;&gt;$G192,"N/A",IF($AV192="Drive 1", "1", IF($AV192="Drive 0", "0", "")))</f>
        <v>N/A</v>
      </c>
      <c r="AM192" s="99" t="b">
        <f aca="false">TRUE()</f>
        <v>1</v>
      </c>
      <c r="AN192" s="99" t="b">
        <f aca="false">TRUE()</f>
        <v>1</v>
      </c>
      <c r="AO192" s="99" t="b">
        <f aca="false">TRUE()</f>
        <v>1</v>
      </c>
      <c r="AP192" s="99" t="b">
        <f aca="false">TRUE()</f>
        <v>1</v>
      </c>
      <c r="AQ192" s="99" t="b">
        <f aca="false">TRUE()</f>
        <v>1</v>
      </c>
      <c r="AR192" s="99" t="b">
        <f aca="false">TRUE()</f>
        <v>1</v>
      </c>
      <c r="AS192" s="100" t="str">
        <f aca="false">IF(AND($AM192:$AR192), "VALID", "INVALID")</f>
        <v>VALID</v>
      </c>
      <c r="AT192" s="101" t="s">
        <v>526</v>
      </c>
      <c r="AU192" s="102" t="s">
        <v>79</v>
      </c>
      <c r="AV192" s="103"/>
      <c r="AW192" s="104"/>
      <c r="AX192" s="104"/>
      <c r="AY192" s="103" t="s">
        <v>124</v>
      </c>
      <c r="AZ192" s="104"/>
      <c r="BA192" s="103" t="s">
        <v>85</v>
      </c>
      <c r="BB192" s="104"/>
      <c r="BC192" s="103"/>
      <c r="BD192" s="103"/>
      <c r="BE192" s="105"/>
      <c r="BF192" s="104"/>
      <c r="BG192" s="345"/>
      <c r="BH192" s="20" t="s">
        <v>7</v>
      </c>
      <c r="BI192" s="1" t="s">
        <v>3812</v>
      </c>
      <c r="BJ192" s="1" t="s">
        <v>3816</v>
      </c>
      <c r="BK192" s="109"/>
    </row>
    <row r="193" customFormat="false" ht="12.75" hidden="true" customHeight="true" outlineLevel="0" collapsed="false">
      <c r="A193" s="315"/>
      <c r="B193" s="330"/>
      <c r="C193" s="330"/>
      <c r="D193" s="331" t="s">
        <v>527</v>
      </c>
      <c r="E193" s="317" t="s">
        <v>3817</v>
      </c>
      <c r="F193" s="87" t="s">
        <v>529</v>
      </c>
      <c r="G193" s="88" t="s">
        <v>3818</v>
      </c>
      <c r="H193" s="89"/>
      <c r="I193" s="90"/>
      <c r="J193" s="90"/>
      <c r="K193" s="91" t="s">
        <v>3819</v>
      </c>
      <c r="L193" s="92" t="s">
        <v>2749</v>
      </c>
      <c r="M193" s="90"/>
      <c r="N193" s="90" t="s">
        <v>2749</v>
      </c>
      <c r="O193" s="90"/>
      <c r="P193" s="91" t="s">
        <v>2729</v>
      </c>
      <c r="Q193" s="86" t="s">
        <v>94</v>
      </c>
      <c r="R193" s="86" t="s">
        <v>528</v>
      </c>
      <c r="S193" s="86" t="s">
        <v>104</v>
      </c>
      <c r="T193" s="86" t="s">
        <v>391</v>
      </c>
      <c r="U193" s="86" t="s">
        <v>94</v>
      </c>
      <c r="V193" s="100" t="s">
        <v>3820</v>
      </c>
      <c r="W193" s="95" t="s">
        <v>3798</v>
      </c>
      <c r="X193" s="96"/>
      <c r="Y193" s="96"/>
      <c r="Z193" s="96"/>
      <c r="AA193" s="96" t="s">
        <v>527</v>
      </c>
      <c r="AB193" s="96" t="s">
        <v>514</v>
      </c>
      <c r="AC193" s="95" t="s">
        <v>2777</v>
      </c>
      <c r="AD193" s="95" t="s">
        <v>3037</v>
      </c>
      <c r="AE193" s="95" t="s">
        <v>2743</v>
      </c>
      <c r="AF193" s="95" t="s">
        <v>2760</v>
      </c>
      <c r="AG193" s="95" t="str">
        <f aca="false">IF(OR($AT193="",$AT193=$F193),$U193,IF($AT193=$G193,SUBSTITUTE(SUBSTITUTE($AT193,"GPIO3_","GPIO_"),".0",""),IF($AT193=$H193,$Q193,IF($AT193=$I193,$R193,IF($AT193=$J193,$S193,IF($AT193=$K193,$T193,"INVALID"))))))</f>
        <v>RSVD0</v>
      </c>
      <c r="AH193" s="97"/>
      <c r="AI193" s="98" t="str">
        <f aca="false">IF(AND(OR($AV193="Int PU",$AV193="Int PD"),OR(AND($BC193&lt;&gt;"",$BC193&lt;&gt;"0"),AND($BD193&lt;&gt;"",$BD193&lt;&gt;"0"))),"INVALID",IF(OR($AT193=$F193,$AV193="Int PD"),"PULL_DOWN",IF(OR($AV193="Int PU",AND($AH193="YES",OR($BC193="",$BC193="0"),OR($BD193="",$BD193="0"),OR($AU193="Input",$AU193="Bidirectional"))),"PULL_UP","NORMAL")))</f>
        <v>PULL_DOWN</v>
      </c>
      <c r="AJ193" s="98" t="str">
        <f aca="false">IF($AU193="Input", "TRISTATE", IF($AV193="Z","TRISTATE",IF($AT193=$F193,"TRISTATE","NORMAL")))</f>
        <v>TRISTATE</v>
      </c>
      <c r="AK193" s="98" t="str">
        <f aca="false">IF(OR($AT193=$F193,$AU193="Output"),"DISABLE","ENABLE")</f>
        <v>DISABLE</v>
      </c>
      <c r="AL193" s="112" t="str">
        <f aca="false">IF($AT193&lt;&gt;$G193,"N/A",IF($AV193="Drive 1", "1", IF($AV193="Drive 0", "0", "")))</f>
        <v>N/A</v>
      </c>
      <c r="AM193" s="99" t="b">
        <f aca="false">TRUE()</f>
        <v>1</v>
      </c>
      <c r="AN193" s="99" t="b">
        <f aca="false">TRUE()</f>
        <v>1</v>
      </c>
      <c r="AO193" s="99" t="b">
        <f aca="false">TRUE()</f>
        <v>1</v>
      </c>
      <c r="AP193" s="99" t="b">
        <f aca="false">TRUE()</f>
        <v>1</v>
      </c>
      <c r="AQ193" s="99" t="b">
        <f aca="false">TRUE()</f>
        <v>1</v>
      </c>
      <c r="AR193" s="99" t="b">
        <f aca="false">TRUE()</f>
        <v>1</v>
      </c>
      <c r="AS193" s="100" t="str">
        <f aca="false">IF(AND($AM193:$AR193), "VALID", "INVALID")</f>
        <v>VALID</v>
      </c>
      <c r="AT193" s="101" t="s">
        <v>529</v>
      </c>
      <c r="AU193" s="102" t="s">
        <v>79</v>
      </c>
      <c r="AV193" s="103"/>
      <c r="AW193" s="104"/>
      <c r="AX193" s="104"/>
      <c r="AY193" s="103" t="s">
        <v>124</v>
      </c>
      <c r="AZ193" s="104"/>
      <c r="BA193" s="103" t="s">
        <v>85</v>
      </c>
      <c r="BB193" s="104"/>
      <c r="BC193" s="103"/>
      <c r="BD193" s="103"/>
      <c r="BE193" s="105"/>
      <c r="BF193" s="104"/>
      <c r="BG193" s="345"/>
      <c r="BH193" s="20" t="s">
        <v>7</v>
      </c>
      <c r="BI193" s="1" t="s">
        <v>3817</v>
      </c>
      <c r="BJ193" s="1" t="s">
        <v>3821</v>
      </c>
      <c r="BK193" s="109"/>
    </row>
    <row r="194" customFormat="false" ht="12.75" hidden="true" customHeight="true" outlineLevel="0" collapsed="false">
      <c r="A194" s="315"/>
      <c r="B194" s="316"/>
      <c r="C194" s="316"/>
      <c r="D194" s="331" t="s">
        <v>530</v>
      </c>
      <c r="E194" s="317" t="s">
        <v>3822</v>
      </c>
      <c r="F194" s="87" t="s">
        <v>531</v>
      </c>
      <c r="G194" s="88" t="s">
        <v>3823</v>
      </c>
      <c r="H194" s="89"/>
      <c r="I194" s="90"/>
      <c r="J194" s="90"/>
      <c r="K194" s="91"/>
      <c r="L194" s="92" t="s">
        <v>2749</v>
      </c>
      <c r="M194" s="90"/>
      <c r="N194" s="90" t="s">
        <v>81</v>
      </c>
      <c r="O194" s="90"/>
      <c r="P194" s="91" t="s">
        <v>81</v>
      </c>
      <c r="Q194" s="86" t="s">
        <v>94</v>
      </c>
      <c r="R194" s="86" t="s">
        <v>528</v>
      </c>
      <c r="S194" s="86" t="s">
        <v>104</v>
      </c>
      <c r="T194" s="86" t="s">
        <v>391</v>
      </c>
      <c r="U194" s="86" t="s">
        <v>94</v>
      </c>
      <c r="V194" s="100" t="s">
        <v>3824</v>
      </c>
      <c r="W194" s="95" t="s">
        <v>3798</v>
      </c>
      <c r="X194" s="96"/>
      <c r="Y194" s="96"/>
      <c r="Z194" s="96"/>
      <c r="AA194" s="96" t="s">
        <v>514</v>
      </c>
      <c r="AB194" s="96" t="s">
        <v>514</v>
      </c>
      <c r="AC194" s="95" t="s">
        <v>2777</v>
      </c>
      <c r="AD194" s="95" t="s">
        <v>3037</v>
      </c>
      <c r="AE194" s="95" t="s">
        <v>2743</v>
      </c>
      <c r="AF194" s="95" t="s">
        <v>2760</v>
      </c>
      <c r="AG194" s="95" t="str">
        <f aca="false">IF(OR($AT194="",$AT194=$F194),$U194,IF($AT194=$G194,SUBSTITUTE(SUBSTITUTE($AT194,"GPIO3_","GPIO_"),".0",""),IF($AT194=$H194,$Q194,IF($AT194=$I194,$R194,IF($AT194=$J194,$S194,IF($AT194=$K194,$T194,"INVALID"))))))</f>
        <v>RSVD0</v>
      </c>
      <c r="AH194" s="97"/>
      <c r="AI194" s="98" t="str">
        <f aca="false">IF(AND(OR($AV194="Int PU",$AV194="Int PD"),OR(AND($BC194&lt;&gt;"",$BC194&lt;&gt;"0"),AND($BD194&lt;&gt;"",$BD194&lt;&gt;"0"))),"INVALID",IF(OR($AT194=$F194,$AV194="Int PD"),"PULL_DOWN",IF(OR($AV194="Int PU",AND($AH194="YES",OR($BC194="",$BC194="0"),OR($BD194="",$BD194="0"),OR($AU194="Input",$AU194="Bidirectional"))),"PULL_UP","NORMAL")))</f>
        <v>PULL_DOWN</v>
      </c>
      <c r="AJ194" s="98" t="str">
        <f aca="false">IF($AU194="Input", "TRISTATE", IF($AV194="Z","TRISTATE",IF($AT194=$F194,"TRISTATE","NORMAL")))</f>
        <v>TRISTATE</v>
      </c>
      <c r="AK194" s="98" t="str">
        <f aca="false">IF(OR($AT194=$F194,$AU194="Output"),"DISABLE","ENABLE")</f>
        <v>DISABLE</v>
      </c>
      <c r="AL194" s="112" t="str">
        <f aca="false">IF($AT194&lt;&gt;$G194,"N/A",IF($AV194="Drive 1", "1", IF($AV194="Drive 0", "0", "")))</f>
        <v>N/A</v>
      </c>
      <c r="AM194" s="99" t="b">
        <f aca="false">TRUE()</f>
        <v>1</v>
      </c>
      <c r="AN194" s="99" t="b">
        <f aca="false">TRUE()</f>
        <v>1</v>
      </c>
      <c r="AO194" s="99" t="b">
        <f aca="false">TRUE()</f>
        <v>1</v>
      </c>
      <c r="AP194" s="99" t="b">
        <f aca="false">TRUE()</f>
        <v>1</v>
      </c>
      <c r="AQ194" s="99" t="b">
        <f aca="false">TRUE()</f>
        <v>1</v>
      </c>
      <c r="AR194" s="99" t="b">
        <f aca="false">TRUE()</f>
        <v>1</v>
      </c>
      <c r="AS194" s="100" t="str">
        <f aca="false">IF(AND($AM194:$AR194), "VALID", "INVALID")</f>
        <v>VALID</v>
      </c>
      <c r="AT194" s="101" t="s">
        <v>531</v>
      </c>
      <c r="AU194" s="102" t="s">
        <v>79</v>
      </c>
      <c r="AV194" s="103"/>
      <c r="AW194" s="104"/>
      <c r="AX194" s="104"/>
      <c r="AY194" s="103" t="s">
        <v>124</v>
      </c>
      <c r="AZ194" s="104"/>
      <c r="BA194" s="103" t="s">
        <v>85</v>
      </c>
      <c r="BB194" s="104"/>
      <c r="BC194" s="103"/>
      <c r="BD194" s="103"/>
      <c r="BE194" s="105"/>
      <c r="BF194" s="104"/>
      <c r="BG194" s="345"/>
      <c r="BH194" s="20" t="s">
        <v>7</v>
      </c>
      <c r="BI194" s="1" t="s">
        <v>3822</v>
      </c>
      <c r="BJ194" s="1" t="s">
        <v>3825</v>
      </c>
      <c r="BK194" s="109"/>
    </row>
    <row r="195" customFormat="false" ht="12.75" hidden="false" customHeight="true" outlineLevel="0" collapsed="false">
      <c r="A195" s="323" t="n">
        <v>211</v>
      </c>
      <c r="B195" s="324" t="s">
        <v>3826</v>
      </c>
      <c r="C195" s="324" t="s">
        <v>3827</v>
      </c>
      <c r="D195" s="95" t="s">
        <v>532</v>
      </c>
      <c r="E195" s="86" t="s">
        <v>3828</v>
      </c>
      <c r="F195" s="87" t="s">
        <v>534</v>
      </c>
      <c r="G195" s="88" t="s">
        <v>3829</v>
      </c>
      <c r="H195" s="89" t="s">
        <v>3830</v>
      </c>
      <c r="I195" s="90"/>
      <c r="J195" s="90"/>
      <c r="K195" s="91"/>
      <c r="L195" s="92" t="s">
        <v>2749</v>
      </c>
      <c r="M195" s="90" t="s">
        <v>81</v>
      </c>
      <c r="N195" s="90" t="s">
        <v>2729</v>
      </c>
      <c r="O195" s="90"/>
      <c r="P195" s="91"/>
      <c r="Q195" s="86" t="s">
        <v>533</v>
      </c>
      <c r="R195" s="86" t="s">
        <v>528</v>
      </c>
      <c r="S195" s="86" t="s">
        <v>104</v>
      </c>
      <c r="T195" s="86" t="s">
        <v>105</v>
      </c>
      <c r="U195" s="86" t="s">
        <v>104</v>
      </c>
      <c r="V195" s="131" t="s">
        <v>3831</v>
      </c>
      <c r="W195" s="132" t="s">
        <v>3798</v>
      </c>
      <c r="X195" s="96"/>
      <c r="Y195" s="96"/>
      <c r="Z195" s="96"/>
      <c r="AA195" s="96" t="s">
        <v>514</v>
      </c>
      <c r="AB195" s="96" t="s">
        <v>514</v>
      </c>
      <c r="AC195" s="95" t="s">
        <v>2777</v>
      </c>
      <c r="AD195" s="95" t="s">
        <v>3037</v>
      </c>
      <c r="AE195" s="95" t="s">
        <v>2743</v>
      </c>
      <c r="AF195" s="95" t="s">
        <v>2760</v>
      </c>
      <c r="AG195" s="95" t="str">
        <f aca="false">IF(OR($AT195="",$AT195=$F195),$U195,IF($AT195=$G195,SUBSTITUTE(SUBSTITUTE($AT195,"GPIO3_","GPIO_"),".0",""),IF($AT195=$H195,$Q195,IF($AT195=$I195,$R195,IF($AT195=$J195,$S195,IF($AT195=$K195,$T195,"INVALID"))))))</f>
        <v>GPIO_PAC6</v>
      </c>
      <c r="AH195" s="97"/>
      <c r="AI195" s="98" t="str">
        <f aca="false">IF(AND(OR($AV195="Int PU",$AV195="Int PD"),OR(AND($BC195&lt;&gt;"",$BC195&lt;&gt;"0"),AND($BD195&lt;&gt;"",$BD195&lt;&gt;"0"))),"INVALID",IF(OR($AT195=$F195,$AV195="Int PD"),"PULL_DOWN",IF(OR($AV195="Int PU",AND($AH195="YES",OR($BC195="",$BC195="0"),OR($BD195="",$BD195="0"),OR($AU195="Input",$AU195="Bidirectional"))),"PULL_UP","NORMAL")))</f>
        <v>PULL_UP</v>
      </c>
      <c r="AJ195" s="98" t="str">
        <f aca="false">IF($AU195="Input", "TRISTATE", IF($AV195="Z","TRISTATE",IF($AT195=$F195,"TRISTATE","NORMAL")))</f>
        <v>TRISTATE</v>
      </c>
      <c r="AK195" s="98" t="str">
        <f aca="false">IF(OR($AT195=$F195,$AU195="Output"),"DISABLE","ENABLE")</f>
        <v>ENABLE</v>
      </c>
      <c r="AL195" s="112" t="str">
        <f aca="false">IF($AT195&lt;&gt;$G195,"N/A",IF($AV195="Drive 1", "1", IF($AV195="Drive 0", "0", "")))</f>
        <v/>
      </c>
      <c r="AM195" s="99" t="b">
        <f aca="false">TRUE()</f>
        <v>1</v>
      </c>
      <c r="AN195" s="99" t="b">
        <f aca="false">TRUE()</f>
        <v>1</v>
      </c>
      <c r="AO195" s="99" t="b">
        <f aca="false">TRUE()</f>
        <v>1</v>
      </c>
      <c r="AP195" s="99" t="b">
        <f aca="false">TRUE()</f>
        <v>1</v>
      </c>
      <c r="AQ195" s="99" t="b">
        <f aca="false">TRUE()</f>
        <v>1</v>
      </c>
      <c r="AR195" s="99" t="b">
        <f aca="false">TRUE()</f>
        <v>1</v>
      </c>
      <c r="AS195" s="100" t="str">
        <f aca="false">IF(AND($AM195:$AR195), "VALID", "INVALID")</f>
        <v>VALID</v>
      </c>
      <c r="AT195" s="101" t="s">
        <v>3829</v>
      </c>
      <c r="AU195" s="102" t="s">
        <v>2736</v>
      </c>
      <c r="AV195" s="103" t="s">
        <v>2805</v>
      </c>
      <c r="AW195" s="104"/>
      <c r="AX195" s="104"/>
      <c r="AY195" s="103" t="s">
        <v>124</v>
      </c>
      <c r="AZ195" s="104"/>
      <c r="BA195" s="103" t="s">
        <v>85</v>
      </c>
      <c r="BB195" s="104"/>
      <c r="BC195" s="103"/>
      <c r="BD195" s="103"/>
      <c r="BE195" s="162"/>
      <c r="BF195" s="104"/>
      <c r="BG195" s="345" t="s">
        <v>3832</v>
      </c>
      <c r="BH195" s="329" t="s">
        <v>3833</v>
      </c>
      <c r="BI195" s="1" t="s">
        <v>3828</v>
      </c>
      <c r="BJ195" s="1" t="s">
        <v>3834</v>
      </c>
      <c r="BK195" s="109"/>
    </row>
    <row r="196" customFormat="false" ht="12.75" hidden="true" customHeight="true" outlineLevel="0" collapsed="false">
      <c r="A196" s="315"/>
      <c r="B196" s="316"/>
      <c r="C196" s="316"/>
      <c r="D196" s="331" t="s">
        <v>535</v>
      </c>
      <c r="E196" s="317" t="s">
        <v>3835</v>
      </c>
      <c r="F196" s="87" t="s">
        <v>536</v>
      </c>
      <c r="G196" s="88" t="s">
        <v>3836</v>
      </c>
      <c r="H196" s="89"/>
      <c r="I196" s="90"/>
      <c r="J196" s="90"/>
      <c r="K196" s="91"/>
      <c r="L196" s="92" t="s">
        <v>2749</v>
      </c>
      <c r="M196" s="90"/>
      <c r="N196" s="90" t="s">
        <v>2749</v>
      </c>
      <c r="O196" s="90" t="s">
        <v>2729</v>
      </c>
      <c r="P196" s="91" t="s">
        <v>81</v>
      </c>
      <c r="Q196" s="86" t="s">
        <v>94</v>
      </c>
      <c r="R196" s="86" t="s">
        <v>528</v>
      </c>
      <c r="S196" s="86" t="s">
        <v>294</v>
      </c>
      <c r="T196" s="86" t="s">
        <v>105</v>
      </c>
      <c r="U196" s="86" t="s">
        <v>94</v>
      </c>
      <c r="V196" s="100" t="s">
        <v>3837</v>
      </c>
      <c r="W196" s="95" t="s">
        <v>3798</v>
      </c>
      <c r="X196" s="96"/>
      <c r="Y196" s="96"/>
      <c r="Z196" s="96"/>
      <c r="AA196" s="96" t="s">
        <v>514</v>
      </c>
      <c r="AB196" s="96" t="s">
        <v>514</v>
      </c>
      <c r="AC196" s="95" t="s">
        <v>2777</v>
      </c>
      <c r="AD196" s="95" t="s">
        <v>3037</v>
      </c>
      <c r="AE196" s="95" t="s">
        <v>2743</v>
      </c>
      <c r="AF196" s="95" t="s">
        <v>2760</v>
      </c>
      <c r="AG196" s="95" t="str">
        <f aca="false">IF(OR($AT196="",$AT196=$F196),$U196,IF($AT196=$G196,SUBSTITUTE(SUBSTITUTE($AT196,"GPIO3_","GPIO_"),".0",""),IF($AT196=$H196,$Q196,IF($AT196=$I196,$R196,IF($AT196=$J196,$S196,IF($AT196=$K196,$T196,"INVALID"))))))</f>
        <v>RSVD0</v>
      </c>
      <c r="AH196" s="97"/>
      <c r="AI196" s="98" t="str">
        <f aca="false">IF(AND(OR($AV196="Int PU",$AV196="Int PD"),OR(AND($BC196&lt;&gt;"",$BC196&lt;&gt;"0"),AND($BD196&lt;&gt;"",$BD196&lt;&gt;"0"))),"INVALID",IF(OR($AT196=$F196,$AV196="Int PD"),"PULL_DOWN",IF(OR($AV196="Int PU",AND($AH196="YES",OR($BC196="",$BC196="0"),OR($BD196="",$BD196="0"),OR($AU196="Input",$AU196="Bidirectional"))),"PULL_UP","NORMAL")))</f>
        <v>PULL_DOWN</v>
      </c>
      <c r="AJ196" s="98" t="str">
        <f aca="false">IF($AU196="Input", "TRISTATE", IF($AV196="Z","TRISTATE",IF($AT196=$F196,"TRISTATE","NORMAL")))</f>
        <v>TRISTATE</v>
      </c>
      <c r="AK196" s="98" t="str">
        <f aca="false">IF(OR($AT196=$F196,$AU196="Output"),"DISABLE","ENABLE")</f>
        <v>DISABLE</v>
      </c>
      <c r="AL196" s="112" t="str">
        <f aca="false">IF($AT196&lt;&gt;$G196,"N/A",IF($AV196="Drive 1", "1", IF($AV196="Drive 0", "0", "")))</f>
        <v>N/A</v>
      </c>
      <c r="AM196" s="99" t="b">
        <f aca="false">TRUE()</f>
        <v>1</v>
      </c>
      <c r="AN196" s="99" t="b">
        <f aca="false">TRUE()</f>
        <v>1</v>
      </c>
      <c r="AO196" s="99" t="b">
        <f aca="false">TRUE()</f>
        <v>1</v>
      </c>
      <c r="AP196" s="99" t="b">
        <f aca="false">TRUE()</f>
        <v>1</v>
      </c>
      <c r="AQ196" s="99" t="b">
        <f aca="false">TRUE()</f>
        <v>1</v>
      </c>
      <c r="AR196" s="99" t="b">
        <f aca="false">TRUE()</f>
        <v>1</v>
      </c>
      <c r="AS196" s="100" t="str">
        <f aca="false">IF(AND($AM196:$AR196), "VALID", "INVALID")</f>
        <v>VALID</v>
      </c>
      <c r="AT196" s="101" t="s">
        <v>536</v>
      </c>
      <c r="AU196" s="102" t="s">
        <v>79</v>
      </c>
      <c r="AV196" s="103"/>
      <c r="AW196" s="104"/>
      <c r="AX196" s="104"/>
      <c r="AY196" s="103" t="s">
        <v>124</v>
      </c>
      <c r="AZ196" s="104"/>
      <c r="BA196" s="103" t="s">
        <v>85</v>
      </c>
      <c r="BB196" s="104"/>
      <c r="BC196" s="103"/>
      <c r="BD196" s="103"/>
      <c r="BE196" s="105"/>
      <c r="BF196" s="104"/>
      <c r="BG196" s="345"/>
      <c r="BH196" s="20" t="s">
        <v>7</v>
      </c>
      <c r="BI196" s="1" t="s">
        <v>3835</v>
      </c>
      <c r="BJ196" s="1" t="s">
        <v>3838</v>
      </c>
      <c r="BK196" s="109"/>
    </row>
    <row r="197" customFormat="false" ht="12.75" hidden="true" customHeight="true" outlineLevel="0" collapsed="false">
      <c r="A197" s="315"/>
      <c r="B197" s="330"/>
      <c r="C197" s="330"/>
      <c r="D197" s="331" t="s">
        <v>537</v>
      </c>
      <c r="E197" s="317" t="s">
        <v>3839</v>
      </c>
      <c r="F197" s="87" t="s">
        <v>539</v>
      </c>
      <c r="G197" s="88" t="s">
        <v>3840</v>
      </c>
      <c r="H197" s="89"/>
      <c r="I197" s="90" t="s">
        <v>3841</v>
      </c>
      <c r="J197" s="90"/>
      <c r="K197" s="91"/>
      <c r="L197" s="92" t="s">
        <v>2749</v>
      </c>
      <c r="M197" s="90"/>
      <c r="N197" s="90" t="s">
        <v>2749</v>
      </c>
      <c r="O197" s="90"/>
      <c r="P197" s="91"/>
      <c r="Q197" s="86" t="s">
        <v>94</v>
      </c>
      <c r="R197" s="86" t="s">
        <v>538</v>
      </c>
      <c r="S197" s="86" t="s">
        <v>104</v>
      </c>
      <c r="T197" s="86" t="s">
        <v>105</v>
      </c>
      <c r="U197" s="86" t="s">
        <v>94</v>
      </c>
      <c r="V197" s="131" t="s">
        <v>3842</v>
      </c>
      <c r="W197" s="86" t="s">
        <v>3798</v>
      </c>
      <c r="X197" s="96" t="s">
        <v>3843</v>
      </c>
      <c r="Y197" s="96"/>
      <c r="Z197" s="96"/>
      <c r="AA197" s="96" t="s">
        <v>3844</v>
      </c>
      <c r="AB197" s="96" t="s">
        <v>514</v>
      </c>
      <c r="AC197" s="95" t="s">
        <v>2777</v>
      </c>
      <c r="AD197" s="95" t="s">
        <v>3037</v>
      </c>
      <c r="AE197" s="95" t="s">
        <v>2743</v>
      </c>
      <c r="AF197" s="95" t="s">
        <v>2760</v>
      </c>
      <c r="AG197" s="95" t="str">
        <f aca="false">IF(OR($AT197="",$AT197=$F197),$U197,IF($AT197=$G197,SUBSTITUTE(SUBSTITUTE($AT197,"GPIO3_","GPIO_"),".0",""),IF($AT197=$H197,$Q197,IF($AT197=$I197,$R197,IF($AT197=$J197,$S197,IF($AT197=$K197,$T197,"INVALID"))))))</f>
        <v>RSVD0</v>
      </c>
      <c r="AH197" s="97"/>
      <c r="AI197" s="98" t="str">
        <f aca="false">IF(AND(OR($AV197="Int PU",$AV197="Int PD"),OR(AND($BC197&lt;&gt;"",$BC197&lt;&gt;"0"),AND($BD197&lt;&gt;"",$BD197&lt;&gt;"0"))),"INVALID",IF(OR($AT197=$F197,$AV197="Int PD"),"PULL_DOWN",IF(OR($AV197="Int PU",AND($AH197="YES",OR($BC197="",$BC197="0"),OR($BD197="",$BD197="0"),OR($AU197="Input",$AU197="Bidirectional"))),"PULL_UP","NORMAL")))</f>
        <v>PULL_DOWN</v>
      </c>
      <c r="AJ197" s="98" t="str">
        <f aca="false">IF($AU197="Input", "TRISTATE", IF($AV197="Z","TRISTATE",IF($AT197=$F197,"TRISTATE","NORMAL")))</f>
        <v>TRISTATE</v>
      </c>
      <c r="AK197" s="98" t="str">
        <f aca="false">IF(OR($AT197=$F197,$AU197="Output"),"DISABLE","ENABLE")</f>
        <v>DISABLE</v>
      </c>
      <c r="AL197" s="112" t="str">
        <f aca="false">IF($AT197&lt;&gt;$G197,"N/A",IF($AV197="Drive 1", "1", IF($AV197="Drive 0", "0", "")))</f>
        <v>N/A</v>
      </c>
      <c r="AM197" s="99" t="b">
        <f aca="false">TRUE()</f>
        <v>1</v>
      </c>
      <c r="AN197" s="99" t="b">
        <f aca="false">TRUE()</f>
        <v>1</v>
      </c>
      <c r="AO197" s="99" t="b">
        <f aca="false">TRUE()</f>
        <v>1</v>
      </c>
      <c r="AP197" s="99" t="b">
        <f aca="false">TRUE()</f>
        <v>1</v>
      </c>
      <c r="AQ197" s="99" t="b">
        <f aca="false">TRUE()</f>
        <v>1</v>
      </c>
      <c r="AR197" s="99" t="b">
        <f aca="false">TRUE()</f>
        <v>1</v>
      </c>
      <c r="AS197" s="100" t="str">
        <f aca="false">IF(AND($AM197:$AR197), "VALID", "INVALID")</f>
        <v>VALID</v>
      </c>
      <c r="AT197" s="101" t="s">
        <v>539</v>
      </c>
      <c r="AU197" s="102" t="s">
        <v>79</v>
      </c>
      <c r="AV197" s="103"/>
      <c r="AW197" s="103" t="s">
        <v>89</v>
      </c>
      <c r="AX197" s="104"/>
      <c r="AY197" s="103" t="s">
        <v>124</v>
      </c>
      <c r="AZ197" s="104"/>
      <c r="BA197" s="103" t="s">
        <v>85</v>
      </c>
      <c r="BB197" s="104"/>
      <c r="BC197" s="103"/>
      <c r="BD197" s="103"/>
      <c r="BE197" s="105"/>
      <c r="BF197" s="104"/>
      <c r="BG197" s="345"/>
      <c r="BH197" s="20" t="s">
        <v>7</v>
      </c>
      <c r="BI197" s="1" t="s">
        <v>3839</v>
      </c>
      <c r="BJ197" s="1" t="s">
        <v>3845</v>
      </c>
      <c r="BK197" s="109"/>
    </row>
    <row r="198" customFormat="false" ht="12.75" hidden="true" customHeight="true" outlineLevel="0" collapsed="false">
      <c r="A198" s="315"/>
      <c r="B198" s="316"/>
      <c r="C198" s="316"/>
      <c r="D198" s="331" t="s">
        <v>540</v>
      </c>
      <c r="E198" s="317" t="s">
        <v>3846</v>
      </c>
      <c r="F198" s="87" t="s">
        <v>541</v>
      </c>
      <c r="G198" s="88" t="s">
        <v>3847</v>
      </c>
      <c r="H198" s="89"/>
      <c r="I198" s="90" t="s">
        <v>3848</v>
      </c>
      <c r="J198" s="90"/>
      <c r="K198" s="91"/>
      <c r="L198" s="92" t="s">
        <v>2749</v>
      </c>
      <c r="M198" s="90"/>
      <c r="N198" s="90" t="s">
        <v>81</v>
      </c>
      <c r="O198" s="90"/>
      <c r="P198" s="91"/>
      <c r="Q198" s="86" t="s">
        <v>94</v>
      </c>
      <c r="R198" s="86" t="s">
        <v>538</v>
      </c>
      <c r="S198" s="86" t="s">
        <v>104</v>
      </c>
      <c r="T198" s="86" t="s">
        <v>105</v>
      </c>
      <c r="U198" s="86" t="s">
        <v>94</v>
      </c>
      <c r="V198" s="100" t="s">
        <v>3849</v>
      </c>
      <c r="W198" s="95" t="s">
        <v>3798</v>
      </c>
      <c r="X198" s="96" t="s">
        <v>3850</v>
      </c>
      <c r="Y198" s="96"/>
      <c r="Z198" s="96"/>
      <c r="AA198" s="96" t="s">
        <v>3844</v>
      </c>
      <c r="AB198" s="96" t="s">
        <v>514</v>
      </c>
      <c r="AC198" s="95" t="s">
        <v>2777</v>
      </c>
      <c r="AD198" s="95" t="s">
        <v>3037</v>
      </c>
      <c r="AE198" s="95" t="s">
        <v>2743</v>
      </c>
      <c r="AF198" s="95" t="s">
        <v>2760</v>
      </c>
      <c r="AG198" s="95" t="str">
        <f aca="false">IF(OR($AT198="",$AT198=$F198),$U198,IF($AT198=$G198,SUBSTITUTE(SUBSTITUTE($AT198,"GPIO3_","GPIO_"),".0",""),IF($AT198=$H198,$Q198,IF($AT198=$I198,$R198,IF($AT198=$J198,$S198,IF($AT198=$K198,$T198,"INVALID"))))))</f>
        <v>RSVD0</v>
      </c>
      <c r="AH198" s="97"/>
      <c r="AI198" s="98" t="str">
        <f aca="false">IF(AND(OR($AV198="Int PU",$AV198="Int PD"),OR(AND($BC198&lt;&gt;"",$BC198&lt;&gt;"0"),AND($BD198&lt;&gt;"",$BD198&lt;&gt;"0"))),"INVALID",IF(OR($AT198=$F198,$AV198="Int PD"),"PULL_DOWN",IF(OR($AV198="Int PU",AND($AH198="YES",OR($BC198="",$BC198="0"),OR($BD198="",$BD198="0"),OR($AU198="Input",$AU198="Bidirectional"))),"PULL_UP","NORMAL")))</f>
        <v>PULL_DOWN</v>
      </c>
      <c r="AJ198" s="98" t="str">
        <f aca="false">IF($AU198="Input", "TRISTATE", IF($AV198="Z","TRISTATE",IF($AT198=$F198,"TRISTATE","NORMAL")))</f>
        <v>TRISTATE</v>
      </c>
      <c r="AK198" s="98" t="str">
        <f aca="false">IF(OR($AT198=$F198,$AU198="Output"),"DISABLE","ENABLE")</f>
        <v>DISABLE</v>
      </c>
      <c r="AL198" s="112" t="str">
        <f aca="false">IF($AT198&lt;&gt;$G198,"N/A",IF($AV198="Drive 1", "1", IF($AV198="Drive 0", "0", "")))</f>
        <v>N/A</v>
      </c>
      <c r="AM198" s="99" t="b">
        <f aca="false">TRUE()</f>
        <v>1</v>
      </c>
      <c r="AN198" s="99" t="b">
        <f aca="false">TRUE()</f>
        <v>1</v>
      </c>
      <c r="AO198" s="99" t="b">
        <f aca="false">TRUE()</f>
        <v>1</v>
      </c>
      <c r="AP198" s="99" t="b">
        <f aca="false">TRUE()</f>
        <v>1</v>
      </c>
      <c r="AQ198" s="99" t="b">
        <f aca="false">TRUE()</f>
        <v>1</v>
      </c>
      <c r="AR198" s="99" t="b">
        <f aca="false">TRUE()</f>
        <v>1</v>
      </c>
      <c r="AS198" s="100" t="str">
        <f aca="false">IF(AND($AM198:$AR198), "VALID", "INVALID")</f>
        <v>VALID</v>
      </c>
      <c r="AT198" s="101" t="s">
        <v>541</v>
      </c>
      <c r="AU198" s="102" t="s">
        <v>79</v>
      </c>
      <c r="AV198" s="103"/>
      <c r="AW198" s="103" t="s">
        <v>89</v>
      </c>
      <c r="AX198" s="104"/>
      <c r="AY198" s="103" t="s">
        <v>124</v>
      </c>
      <c r="AZ198" s="104"/>
      <c r="BA198" s="103" t="s">
        <v>85</v>
      </c>
      <c r="BB198" s="104"/>
      <c r="BC198" s="103"/>
      <c r="BD198" s="103"/>
      <c r="BE198" s="105"/>
      <c r="BF198" s="104"/>
      <c r="BG198" s="345"/>
      <c r="BH198" s="20" t="s">
        <v>7</v>
      </c>
      <c r="BI198" s="1" t="s">
        <v>3846</v>
      </c>
      <c r="BJ198" s="1" t="s">
        <v>3851</v>
      </c>
      <c r="BK198" s="109"/>
    </row>
    <row r="199" customFormat="false" ht="12.75" hidden="true" customHeight="true" outlineLevel="0" collapsed="false">
      <c r="A199" s="315"/>
      <c r="B199" s="330"/>
      <c r="C199" s="330"/>
      <c r="D199" s="331" t="s">
        <v>542</v>
      </c>
      <c r="E199" s="317" t="s">
        <v>3852</v>
      </c>
      <c r="F199" s="87" t="s">
        <v>543</v>
      </c>
      <c r="G199" s="88" t="s">
        <v>3853</v>
      </c>
      <c r="H199" s="89"/>
      <c r="I199" s="90" t="s">
        <v>3854</v>
      </c>
      <c r="J199" s="90"/>
      <c r="K199" s="91"/>
      <c r="L199" s="92" t="s">
        <v>2749</v>
      </c>
      <c r="M199" s="90"/>
      <c r="N199" s="90" t="s">
        <v>2729</v>
      </c>
      <c r="O199" s="90"/>
      <c r="P199" s="91"/>
      <c r="Q199" s="86" t="s">
        <v>94</v>
      </c>
      <c r="R199" s="86" t="s">
        <v>538</v>
      </c>
      <c r="S199" s="86" t="s">
        <v>104</v>
      </c>
      <c r="T199" s="86" t="s">
        <v>105</v>
      </c>
      <c r="U199" s="86" t="s">
        <v>94</v>
      </c>
      <c r="V199" s="100" t="s">
        <v>3855</v>
      </c>
      <c r="W199" s="95" t="s">
        <v>3798</v>
      </c>
      <c r="X199" s="96" t="s">
        <v>3856</v>
      </c>
      <c r="Y199" s="96"/>
      <c r="Z199" s="96"/>
      <c r="AA199" s="96" t="s">
        <v>3844</v>
      </c>
      <c r="AB199" s="96" t="s">
        <v>514</v>
      </c>
      <c r="AC199" s="95" t="s">
        <v>2777</v>
      </c>
      <c r="AD199" s="95" t="s">
        <v>3037</v>
      </c>
      <c r="AE199" s="95" t="s">
        <v>2743</v>
      </c>
      <c r="AF199" s="95" t="s">
        <v>2760</v>
      </c>
      <c r="AG199" s="95" t="str">
        <f aca="false">IF(OR($AT199="",$AT199=$F199),$U199,IF($AT199=$G199,SUBSTITUTE(SUBSTITUTE($AT199,"GPIO3_","GPIO_"),".0",""),IF($AT199=$H199,$Q199,IF($AT199=$I199,$R199,IF($AT199=$J199,$S199,IF($AT199=$K199,$T199,"INVALID"))))))</f>
        <v>RSVD0</v>
      </c>
      <c r="AH199" s="97"/>
      <c r="AI199" s="98" t="str">
        <f aca="false">IF(AND(OR($AV199="Int PU",$AV199="Int PD"),OR(AND($BC199&lt;&gt;"",$BC199&lt;&gt;"0"),AND($BD199&lt;&gt;"",$BD199&lt;&gt;"0"))),"INVALID",IF(OR($AT199=$F199,$AV199="Int PD"),"PULL_DOWN",IF(OR($AV199="Int PU",AND($AH199="YES",OR($BC199="",$BC199="0"),OR($BD199="",$BD199="0"),OR($AU199="Input",$AU199="Bidirectional"))),"PULL_UP","NORMAL")))</f>
        <v>PULL_DOWN</v>
      </c>
      <c r="AJ199" s="98" t="str">
        <f aca="false">IF($AU199="Input", "TRISTATE", IF($AV199="Z","TRISTATE",IF($AT199=$F199,"TRISTATE","NORMAL")))</f>
        <v>TRISTATE</v>
      </c>
      <c r="AK199" s="98" t="str">
        <f aca="false">IF(OR($AT199=$F199,$AU199="Output"),"DISABLE","ENABLE")</f>
        <v>DISABLE</v>
      </c>
      <c r="AL199" s="112" t="str">
        <f aca="false">IF($AT199&lt;&gt;$G199,"N/A",IF($AV199="Drive 1", "1", IF($AV199="Drive 0", "0", "")))</f>
        <v>N/A</v>
      </c>
      <c r="AM199" s="99" t="b">
        <f aca="false">TRUE()</f>
        <v>1</v>
      </c>
      <c r="AN199" s="99" t="b">
        <f aca="false">TRUE()</f>
        <v>1</v>
      </c>
      <c r="AO199" s="99" t="b">
        <f aca="false">TRUE()</f>
        <v>1</v>
      </c>
      <c r="AP199" s="99" t="b">
        <f aca="false">TRUE()</f>
        <v>1</v>
      </c>
      <c r="AQ199" s="99" t="b">
        <f aca="false">TRUE()</f>
        <v>1</v>
      </c>
      <c r="AR199" s="99" t="b">
        <f aca="false">TRUE()</f>
        <v>1</v>
      </c>
      <c r="AS199" s="100" t="str">
        <f aca="false">IF(AND($AM199:$AR199), "VALID", "INVALID")</f>
        <v>VALID</v>
      </c>
      <c r="AT199" s="101" t="s">
        <v>543</v>
      </c>
      <c r="AU199" s="102" t="s">
        <v>79</v>
      </c>
      <c r="AV199" s="103"/>
      <c r="AW199" s="103" t="s">
        <v>89</v>
      </c>
      <c r="AX199" s="104"/>
      <c r="AY199" s="103" t="s">
        <v>124</v>
      </c>
      <c r="AZ199" s="104"/>
      <c r="BA199" s="103" t="s">
        <v>85</v>
      </c>
      <c r="BB199" s="104"/>
      <c r="BC199" s="103"/>
      <c r="BD199" s="103"/>
      <c r="BE199" s="105"/>
      <c r="BF199" s="104"/>
      <c r="BG199" s="345"/>
      <c r="BH199" s="20" t="s">
        <v>7</v>
      </c>
      <c r="BI199" s="1" t="s">
        <v>3852</v>
      </c>
      <c r="BJ199" s="1" t="s">
        <v>3857</v>
      </c>
      <c r="BK199" s="109"/>
    </row>
    <row r="200" customFormat="false" ht="12.75" hidden="true" customHeight="true" outlineLevel="0" collapsed="false">
      <c r="A200" s="315"/>
      <c r="B200" s="330"/>
      <c r="C200" s="330"/>
      <c r="D200" s="331" t="s">
        <v>544</v>
      </c>
      <c r="E200" s="317" t="s">
        <v>3858</v>
      </c>
      <c r="F200" s="87" t="s">
        <v>545</v>
      </c>
      <c r="G200" s="88" t="s">
        <v>3859</v>
      </c>
      <c r="H200" s="89"/>
      <c r="I200" s="90" t="s">
        <v>3860</v>
      </c>
      <c r="J200" s="90"/>
      <c r="K200" s="91"/>
      <c r="L200" s="92" t="s">
        <v>2749</v>
      </c>
      <c r="M200" s="90"/>
      <c r="N200" s="90" t="s">
        <v>2749</v>
      </c>
      <c r="O200" s="90"/>
      <c r="P200" s="91"/>
      <c r="Q200" s="86" t="s">
        <v>94</v>
      </c>
      <c r="R200" s="86" t="s">
        <v>538</v>
      </c>
      <c r="S200" s="86" t="s">
        <v>104</v>
      </c>
      <c r="T200" s="86" t="s">
        <v>105</v>
      </c>
      <c r="U200" s="86" t="s">
        <v>94</v>
      </c>
      <c r="V200" s="100" t="s">
        <v>3861</v>
      </c>
      <c r="W200" s="95" t="s">
        <v>3798</v>
      </c>
      <c r="X200" s="96" t="s">
        <v>3862</v>
      </c>
      <c r="Y200" s="96"/>
      <c r="Z200" s="96"/>
      <c r="AA200" s="96" t="s">
        <v>3844</v>
      </c>
      <c r="AB200" s="96" t="s">
        <v>514</v>
      </c>
      <c r="AC200" s="95" t="s">
        <v>2777</v>
      </c>
      <c r="AD200" s="95" t="s">
        <v>3037</v>
      </c>
      <c r="AE200" s="95" t="s">
        <v>2743</v>
      </c>
      <c r="AF200" s="95" t="s">
        <v>2760</v>
      </c>
      <c r="AG200" s="95" t="str">
        <f aca="false">IF(OR($AT200="",$AT200=$F200),$U200,IF($AT200=$G200,SUBSTITUTE(SUBSTITUTE($AT200,"GPIO3_","GPIO_"),".0",""),IF($AT200=$H200,$Q200,IF($AT200=$I200,$R200,IF($AT200=$J200,$S200,IF($AT200=$K200,$T200,"INVALID"))))))</f>
        <v>RSVD0</v>
      </c>
      <c r="AH200" s="97"/>
      <c r="AI200" s="98" t="str">
        <f aca="false">IF(AND(OR($AV200="Int PU",$AV200="Int PD"),OR(AND($BC200&lt;&gt;"",$BC200&lt;&gt;"0"),AND($BD200&lt;&gt;"",$BD200&lt;&gt;"0"))),"INVALID",IF(OR($AT200=$F200,$AV200="Int PD"),"PULL_DOWN",IF(OR($AV200="Int PU",AND($AH200="YES",OR($BC200="",$BC200="0"),OR($BD200="",$BD200="0"),OR($AU200="Input",$AU200="Bidirectional"))),"PULL_UP","NORMAL")))</f>
        <v>PULL_DOWN</v>
      </c>
      <c r="AJ200" s="98" t="str">
        <f aca="false">IF($AU200="Input", "TRISTATE", IF($AV200="Z","TRISTATE",IF($AT200=$F200,"TRISTATE","NORMAL")))</f>
        <v>TRISTATE</v>
      </c>
      <c r="AK200" s="98" t="str">
        <f aca="false">IF(OR($AT200=$F200,$AU200="Output"),"DISABLE","ENABLE")</f>
        <v>DISABLE</v>
      </c>
      <c r="AL200" s="112" t="str">
        <f aca="false">IF($AT200&lt;&gt;$G200,"N/A",IF($AV200="Drive 1", "1", IF($AV200="Drive 0", "0", "")))</f>
        <v>N/A</v>
      </c>
      <c r="AM200" s="99" t="b">
        <f aca="false">TRUE()</f>
        <v>1</v>
      </c>
      <c r="AN200" s="99" t="b">
        <f aca="false">TRUE()</f>
        <v>1</v>
      </c>
      <c r="AO200" s="99" t="b">
        <f aca="false">TRUE()</f>
        <v>1</v>
      </c>
      <c r="AP200" s="99" t="b">
        <f aca="false">TRUE()</f>
        <v>1</v>
      </c>
      <c r="AQ200" s="99" t="b">
        <f aca="false">TRUE()</f>
        <v>1</v>
      </c>
      <c r="AR200" s="99" t="b">
        <f aca="false">TRUE()</f>
        <v>1</v>
      </c>
      <c r="AS200" s="100" t="str">
        <f aca="false">IF(AND($AM200:$AR200), "VALID", "INVALID")</f>
        <v>VALID</v>
      </c>
      <c r="AT200" s="101" t="s">
        <v>545</v>
      </c>
      <c r="AU200" s="102" t="s">
        <v>79</v>
      </c>
      <c r="AV200" s="103"/>
      <c r="AW200" s="103" t="s">
        <v>89</v>
      </c>
      <c r="AX200" s="104"/>
      <c r="AY200" s="103" t="s">
        <v>124</v>
      </c>
      <c r="AZ200" s="104"/>
      <c r="BA200" s="103" t="s">
        <v>85</v>
      </c>
      <c r="BB200" s="104"/>
      <c r="BC200" s="103"/>
      <c r="BD200" s="103"/>
      <c r="BE200" s="105"/>
      <c r="BF200" s="104"/>
      <c r="BG200" s="345"/>
      <c r="BH200" s="20" t="s">
        <v>7</v>
      </c>
      <c r="BI200" s="1" t="s">
        <v>3858</v>
      </c>
      <c r="BJ200" s="1" t="s">
        <v>3863</v>
      </c>
      <c r="BK200" s="109"/>
    </row>
    <row r="201" s="85" customFormat="true" ht="18" hidden="true" customHeight="true" outlineLevel="0" collapsed="false">
      <c r="A201" s="315"/>
      <c r="B201" s="316"/>
      <c r="C201" s="316"/>
      <c r="D201" s="140" t="s">
        <v>546</v>
      </c>
      <c r="E201" s="164" t="s">
        <v>547</v>
      </c>
      <c r="F201" s="74"/>
      <c r="G201" s="76"/>
      <c r="H201" s="76"/>
      <c r="I201" s="76"/>
      <c r="J201" s="76"/>
      <c r="K201" s="76"/>
      <c r="L201" s="74"/>
      <c r="M201" s="74"/>
      <c r="N201" s="74"/>
      <c r="O201" s="74"/>
      <c r="P201" s="74"/>
      <c r="Q201" s="74"/>
      <c r="R201" s="74"/>
      <c r="S201" s="74"/>
      <c r="T201" s="74"/>
      <c r="U201" s="74"/>
      <c r="V201" s="74"/>
      <c r="W201" s="74"/>
      <c r="X201" s="77"/>
      <c r="Y201" s="77"/>
      <c r="Z201" s="77"/>
      <c r="AA201" s="77"/>
      <c r="AB201" s="77"/>
      <c r="AC201" s="78"/>
      <c r="AD201" s="78"/>
      <c r="AE201" s="78"/>
      <c r="AF201" s="78"/>
      <c r="AG201" s="78"/>
      <c r="AH201" s="78"/>
      <c r="AI201" s="78"/>
      <c r="AJ201" s="78"/>
      <c r="AK201" s="78"/>
      <c r="AL201" s="78"/>
      <c r="AM201" s="78"/>
      <c r="AN201" s="78"/>
      <c r="AO201" s="78"/>
      <c r="AP201" s="78"/>
      <c r="AQ201" s="78"/>
      <c r="AR201" s="78"/>
      <c r="AS201" s="78"/>
      <c r="AT201" s="79"/>
      <c r="AU201" s="79"/>
      <c r="AV201" s="80"/>
      <c r="AW201" s="80"/>
      <c r="AX201" s="80"/>
      <c r="AY201" s="80"/>
      <c r="AZ201" s="80"/>
      <c r="BA201" s="80"/>
      <c r="BB201" s="80"/>
      <c r="BC201" s="80"/>
      <c r="BD201" s="80"/>
      <c r="BE201" s="80"/>
      <c r="BF201" s="81" t="s">
        <v>548</v>
      </c>
      <c r="BG201" s="79"/>
      <c r="BH201" s="83" t="s">
        <v>546</v>
      </c>
      <c r="BI201" s="314" t="s">
        <v>547</v>
      </c>
      <c r="BJ201" s="314"/>
      <c r="BK201" s="84"/>
    </row>
    <row r="202" customFormat="false" ht="12.75" hidden="true" customHeight="true" outlineLevel="0" collapsed="false">
      <c r="A202" s="315"/>
      <c r="B202" s="330"/>
      <c r="C202" s="330"/>
      <c r="D202" s="331" t="s">
        <v>549</v>
      </c>
      <c r="E202" s="317" t="s">
        <v>3864</v>
      </c>
      <c r="F202" s="87" t="s">
        <v>551</v>
      </c>
      <c r="G202" s="88" t="s">
        <v>3865</v>
      </c>
      <c r="H202" s="89" t="s">
        <v>549</v>
      </c>
      <c r="I202" s="90"/>
      <c r="J202" s="90"/>
      <c r="K202" s="91"/>
      <c r="L202" s="92" t="s">
        <v>2749</v>
      </c>
      <c r="M202" s="90" t="s">
        <v>81</v>
      </c>
      <c r="N202" s="90"/>
      <c r="O202" s="90"/>
      <c r="P202" s="91"/>
      <c r="Q202" s="86" t="s">
        <v>550</v>
      </c>
      <c r="R202" s="86" t="s">
        <v>83</v>
      </c>
      <c r="S202" s="86" t="s">
        <v>104</v>
      </c>
      <c r="T202" s="86" t="s">
        <v>105</v>
      </c>
      <c r="U202" s="165" t="s">
        <v>83</v>
      </c>
      <c r="V202" s="100" t="s">
        <v>3866</v>
      </c>
      <c r="W202" s="95" t="s">
        <v>3867</v>
      </c>
      <c r="X202" s="96"/>
      <c r="Y202" s="96"/>
      <c r="Z202" s="96"/>
      <c r="AA202" s="96" t="s">
        <v>546</v>
      </c>
      <c r="AB202" s="96" t="s">
        <v>546</v>
      </c>
      <c r="AC202" s="95" t="s">
        <v>3672</v>
      </c>
      <c r="AD202" s="95" t="s">
        <v>3673</v>
      </c>
      <c r="AE202" s="95" t="s">
        <v>3674</v>
      </c>
      <c r="AF202" s="95" t="n">
        <v>0</v>
      </c>
      <c r="AG202" s="95" t="str">
        <f aca="false">IF(OR($AT202="",$AT202=$F202),$U202,IF($AT202=$G202,SUBSTITUTE(SUBSTITUTE($AT202,"GPIO3_","GPIO_"),".0",""),IF($AT202=$H202,$Q202,IF($AT202=$I202,$R202,IF($AT202=$J202,$S202,IF($AT202=$K202,$T202,"INVALID"))))))</f>
        <v>RSVD1</v>
      </c>
      <c r="AH202" s="97"/>
      <c r="AI202" s="98" t="str">
        <f aca="false">IF(AND(OR($AV202="Int PU",$AV202="Int PD"),OR(AND($BC202&lt;&gt;"",$BC202&lt;&gt;"0"),AND($BD202&lt;&gt;"",$BD202&lt;&gt;"0"))),"INVALID",IF(OR($AT202=$F202,$AV202="Int PD"),"PULL_DOWN",IF(OR($AV202="Int PU",AND($AH202="YES",OR($BC202="",$BC202="0"),OR($BD202="",$BD202="0"),OR($AU202="Input",$AU202="Bidirectional"))),"PULL_UP","NORMAL")))</f>
        <v>PULL_DOWN</v>
      </c>
      <c r="AJ202" s="98" t="str">
        <f aca="false">IF($AU202="Input", "TRISTATE", IF($AV202="Z","TRISTATE",IF($AT202=$F202,"TRISTATE","NORMAL")))</f>
        <v>TRISTATE</v>
      </c>
      <c r="AK202" s="98" t="str">
        <f aca="false">IF(OR($AT202=$F202,$AU202="Output"),"DISABLE","ENABLE")</f>
        <v>DISABLE</v>
      </c>
      <c r="AL202" s="112" t="str">
        <f aca="false">IF($AT202&lt;&gt;$G202,"N/A",IF($AV202="Drive 1", "1", IF($AV202="Drive 0", "0", "")))</f>
        <v>N/A</v>
      </c>
      <c r="AM202" s="99" t="b">
        <f aca="false">TRUE()</f>
        <v>1</v>
      </c>
      <c r="AN202" s="99" t="b">
        <f aca="false">TRUE()</f>
        <v>1</v>
      </c>
      <c r="AO202" s="99" t="b">
        <f aca="false">TRUE()</f>
        <v>1</v>
      </c>
      <c r="AP202" s="99" t="b">
        <f aca="false">TRUE()</f>
        <v>1</v>
      </c>
      <c r="AQ202" s="99" t="b">
        <f aca="false">TRUE()</f>
        <v>1</v>
      </c>
      <c r="AR202" s="99" t="b">
        <f aca="false">TRUE()</f>
        <v>1</v>
      </c>
      <c r="AS202" s="100" t="str">
        <f aca="false">IF(AND($AM202:$AR202), "VALID", "INVALID")</f>
        <v>VALID</v>
      </c>
      <c r="AT202" s="101" t="s">
        <v>551</v>
      </c>
      <c r="AU202" s="102" t="s">
        <v>79</v>
      </c>
      <c r="AV202" s="103"/>
      <c r="AW202" s="104"/>
      <c r="AX202" s="104"/>
      <c r="AY202" s="104"/>
      <c r="AZ202" s="104"/>
      <c r="BA202" s="104"/>
      <c r="BB202" s="104"/>
      <c r="BC202" s="103"/>
      <c r="BD202" s="103"/>
      <c r="BE202" s="105"/>
      <c r="BF202" s="104"/>
      <c r="BG202" s="345"/>
      <c r="BH202" s="20" t="s">
        <v>7</v>
      </c>
      <c r="BI202" s="1" t="s">
        <v>3864</v>
      </c>
      <c r="BJ202" s="1" t="s">
        <v>3868</v>
      </c>
      <c r="BK202" s="109"/>
    </row>
    <row r="203" customFormat="false" ht="12.75" hidden="true" customHeight="true" outlineLevel="0" collapsed="false">
      <c r="A203" s="315"/>
      <c r="B203" s="330"/>
      <c r="C203" s="330"/>
      <c r="D203" s="331" t="s">
        <v>552</v>
      </c>
      <c r="E203" s="317" t="s">
        <v>3869</v>
      </c>
      <c r="F203" s="87" t="s">
        <v>553</v>
      </c>
      <c r="G203" s="88" t="s">
        <v>3870</v>
      </c>
      <c r="H203" s="89" t="s">
        <v>552</v>
      </c>
      <c r="I203" s="90"/>
      <c r="J203" s="90"/>
      <c r="K203" s="91"/>
      <c r="L203" s="92" t="s">
        <v>2749</v>
      </c>
      <c r="M203" s="90" t="s">
        <v>81</v>
      </c>
      <c r="N203" s="90"/>
      <c r="O203" s="90"/>
      <c r="P203" s="91"/>
      <c r="Q203" s="86" t="s">
        <v>550</v>
      </c>
      <c r="R203" s="86" t="s">
        <v>83</v>
      </c>
      <c r="S203" s="86" t="s">
        <v>104</v>
      </c>
      <c r="T203" s="86" t="s">
        <v>105</v>
      </c>
      <c r="U203" s="165" t="s">
        <v>83</v>
      </c>
      <c r="V203" s="100" t="s">
        <v>3871</v>
      </c>
      <c r="W203" s="95" t="s">
        <v>3867</v>
      </c>
      <c r="X203" s="96"/>
      <c r="Y203" s="96"/>
      <c r="Z203" s="96"/>
      <c r="AA203" s="96" t="s">
        <v>546</v>
      </c>
      <c r="AB203" s="96" t="s">
        <v>546</v>
      </c>
      <c r="AC203" s="95" t="s">
        <v>3672</v>
      </c>
      <c r="AD203" s="95" t="s">
        <v>3673</v>
      </c>
      <c r="AE203" s="95" t="s">
        <v>3674</v>
      </c>
      <c r="AF203" s="95" t="n">
        <v>0</v>
      </c>
      <c r="AG203" s="95" t="str">
        <f aca="false">IF(OR($AT203="",$AT203=$F203),$U203,IF($AT203=$G203,SUBSTITUTE(SUBSTITUTE($AT203,"GPIO3_","GPIO_"),".0",""),IF($AT203=$H203,$Q203,IF($AT203=$I203,$R203,IF($AT203=$J203,$S203,IF($AT203=$K203,$T203,"INVALID"))))))</f>
        <v>RSVD1</v>
      </c>
      <c r="AH203" s="97"/>
      <c r="AI203" s="98" t="str">
        <f aca="false">IF(AND(OR($AV203="Int PU",$AV203="Int PD"),OR(AND($BC203&lt;&gt;"",$BC203&lt;&gt;"0"),AND($BD203&lt;&gt;"",$BD203&lt;&gt;"0"))),"INVALID",IF(OR($AT203=$F203,$AV203="Int PD"),"PULL_DOWN",IF(OR($AV203="Int PU",AND($AH203="YES",OR($BC203="",$BC203="0"),OR($BD203="",$BD203="0"),OR($AU203="Input",$AU203="Bidirectional"))),"PULL_UP","NORMAL")))</f>
        <v>PULL_DOWN</v>
      </c>
      <c r="AJ203" s="98" t="str">
        <f aca="false">IF($AU203="Input", "TRISTATE", IF($AV203="Z","TRISTATE",IF($AT203=$F203,"TRISTATE","NORMAL")))</f>
        <v>TRISTATE</v>
      </c>
      <c r="AK203" s="98" t="str">
        <f aca="false">IF(OR($AT203=$F203,$AU203="Output"),"DISABLE","ENABLE")</f>
        <v>DISABLE</v>
      </c>
      <c r="AL203" s="112" t="str">
        <f aca="false">IF($AT203&lt;&gt;$G203,"N/A",IF($AV203="Drive 1", "1", IF($AV203="Drive 0", "0", "")))</f>
        <v>N/A</v>
      </c>
      <c r="AM203" s="99" t="b">
        <f aca="false">TRUE()</f>
        <v>1</v>
      </c>
      <c r="AN203" s="99" t="b">
        <f aca="false">TRUE()</f>
        <v>1</v>
      </c>
      <c r="AO203" s="99" t="b">
        <f aca="false">TRUE()</f>
        <v>1</v>
      </c>
      <c r="AP203" s="99" t="b">
        <f aca="false">TRUE()</f>
        <v>1</v>
      </c>
      <c r="AQ203" s="99" t="b">
        <f aca="false">TRUE()</f>
        <v>1</v>
      </c>
      <c r="AR203" s="99" t="b">
        <f aca="false">TRUE()</f>
        <v>1</v>
      </c>
      <c r="AS203" s="100" t="str">
        <f aca="false">IF(AND($AM203:$AR203), "VALID", "INVALID")</f>
        <v>VALID</v>
      </c>
      <c r="AT203" s="101" t="s">
        <v>553</v>
      </c>
      <c r="AU203" s="102" t="s">
        <v>79</v>
      </c>
      <c r="AV203" s="103"/>
      <c r="AW203" s="104"/>
      <c r="AX203" s="104"/>
      <c r="AY203" s="104"/>
      <c r="AZ203" s="104"/>
      <c r="BA203" s="104"/>
      <c r="BB203" s="104"/>
      <c r="BC203" s="103"/>
      <c r="BD203" s="103"/>
      <c r="BE203" s="105"/>
      <c r="BF203" s="104"/>
      <c r="BG203" s="345"/>
      <c r="BH203" s="20" t="s">
        <v>7</v>
      </c>
      <c r="BI203" s="1" t="s">
        <v>3869</v>
      </c>
      <c r="BJ203" s="1" t="s">
        <v>3872</v>
      </c>
      <c r="BK203" s="109"/>
    </row>
    <row r="204" s="85" customFormat="true" ht="18" hidden="false" customHeight="true" outlineLevel="0" collapsed="false">
      <c r="A204" s="315"/>
      <c r="B204" s="316"/>
      <c r="C204" s="316"/>
      <c r="D204" s="140" t="s">
        <v>554</v>
      </c>
      <c r="E204" s="164" t="s">
        <v>555</v>
      </c>
      <c r="F204" s="74"/>
      <c r="G204" s="76"/>
      <c r="H204" s="76"/>
      <c r="I204" s="76"/>
      <c r="J204" s="76"/>
      <c r="K204" s="76"/>
      <c r="L204" s="74"/>
      <c r="M204" s="74"/>
      <c r="N204" s="74"/>
      <c r="O204" s="74"/>
      <c r="P204" s="74"/>
      <c r="Q204" s="74"/>
      <c r="R204" s="74"/>
      <c r="S204" s="74"/>
      <c r="T204" s="74"/>
      <c r="U204" s="74"/>
      <c r="V204" s="166"/>
      <c r="W204" s="74"/>
      <c r="X204" s="77"/>
      <c r="Y204" s="77"/>
      <c r="Z204" s="77"/>
      <c r="AA204" s="77"/>
      <c r="AB204" s="77"/>
      <c r="AC204" s="78"/>
      <c r="AD204" s="78"/>
      <c r="AE204" s="78"/>
      <c r="AF204" s="78"/>
      <c r="AG204" s="78"/>
      <c r="AH204" s="78"/>
      <c r="AI204" s="78"/>
      <c r="AJ204" s="78"/>
      <c r="AK204" s="78"/>
      <c r="AL204" s="78"/>
      <c r="AM204" s="78"/>
      <c r="AN204" s="78"/>
      <c r="AO204" s="78"/>
      <c r="AP204" s="78"/>
      <c r="AQ204" s="78"/>
      <c r="AR204" s="78"/>
      <c r="AS204" s="78"/>
      <c r="AT204" s="79"/>
      <c r="AU204" s="79"/>
      <c r="AV204" s="80"/>
      <c r="AW204" s="80"/>
      <c r="AX204" s="80"/>
      <c r="AY204" s="80"/>
      <c r="AZ204" s="80"/>
      <c r="BA204" s="80"/>
      <c r="BB204" s="80"/>
      <c r="BC204" s="80"/>
      <c r="BD204" s="80"/>
      <c r="BE204" s="80"/>
      <c r="BF204" s="81" t="s">
        <v>76</v>
      </c>
      <c r="BG204" s="79"/>
      <c r="BH204" s="83" t="s">
        <v>554</v>
      </c>
      <c r="BI204" s="314" t="s">
        <v>555</v>
      </c>
      <c r="BJ204" s="314"/>
      <c r="BK204" s="84"/>
    </row>
    <row r="205" customFormat="false" ht="12.75" hidden="true" customHeight="true" outlineLevel="0" collapsed="false">
      <c r="A205" s="315"/>
      <c r="B205" s="330"/>
      <c r="C205" s="330"/>
      <c r="D205" s="331" t="s">
        <v>556</v>
      </c>
      <c r="E205" s="317" t="s">
        <v>3873</v>
      </c>
      <c r="F205" s="87" t="s">
        <v>558</v>
      </c>
      <c r="G205" s="88" t="s">
        <v>3874</v>
      </c>
      <c r="H205" s="89" t="s">
        <v>3875</v>
      </c>
      <c r="I205" s="90"/>
      <c r="J205" s="90"/>
      <c r="K205" s="91"/>
      <c r="L205" s="92" t="s">
        <v>2749</v>
      </c>
      <c r="M205" s="90" t="s">
        <v>2749</v>
      </c>
      <c r="N205" s="90"/>
      <c r="O205" s="90"/>
      <c r="P205" s="91"/>
      <c r="Q205" s="86" t="s">
        <v>557</v>
      </c>
      <c r="R205" s="86" t="s">
        <v>83</v>
      </c>
      <c r="S205" s="86" t="s">
        <v>104</v>
      </c>
      <c r="T205" s="86" t="s">
        <v>105</v>
      </c>
      <c r="U205" s="167" t="s">
        <v>83</v>
      </c>
      <c r="V205" s="86" t="s">
        <v>3876</v>
      </c>
      <c r="W205" s="137" t="s">
        <v>3877</v>
      </c>
      <c r="X205" s="96" t="s">
        <v>3878</v>
      </c>
      <c r="Y205" s="96"/>
      <c r="Z205" s="96"/>
      <c r="AA205" s="96" t="s">
        <v>554</v>
      </c>
      <c r="AB205" s="96" t="s">
        <v>3879</v>
      </c>
      <c r="AC205" s="95" t="s">
        <v>2741</v>
      </c>
      <c r="AD205" s="95" t="s">
        <v>3077</v>
      </c>
      <c r="AE205" s="95" t="s">
        <v>2743</v>
      </c>
      <c r="AF205" s="95" t="s">
        <v>2735</v>
      </c>
      <c r="AG205" s="95" t="str">
        <f aca="false">IF(OR($AT205="",$AT205=$F205),$U205,IF($AT205=$G205,SUBSTITUTE(SUBSTITUTE($AT205,"GPIO3_","GPIO_"),".0",""),IF($AT205=$H205,$Q205,IF($AT205=$I205,$R205,IF($AT205=$J205,$S205,IF($AT205=$K205,$T205,"INVALID"))))))</f>
        <v>RSVD1</v>
      </c>
      <c r="AH205" s="97"/>
      <c r="AI205" s="98" t="str">
        <f aca="false">IF(AND(OR($AV205="Int PU",$AV205="Int PD"),OR(AND($BC205&lt;&gt;"",$BC205&lt;&gt;"0"),AND($BD205&lt;&gt;"",$BD205&lt;&gt;"0"))),"INVALID",IF(OR($AT205=$F205,$AV205="Int PD"),"PULL_DOWN",IF(OR($AV205="Int PU",AND($AH205="YES",OR($BC205="",$BC205="0"),OR($BD205="",$BD205="0"),OR($AU205="Input",$AU205="Bidirectional"))),"PULL_UP","NORMAL")))</f>
        <v>PULL_DOWN</v>
      </c>
      <c r="AJ205" s="98" t="str">
        <f aca="false">IF($AU205="Input", "TRISTATE", IF($AV205="Z","TRISTATE",IF($AT205=$F205,"TRISTATE","NORMAL")))</f>
        <v>TRISTATE</v>
      </c>
      <c r="AK205" s="98" t="str">
        <f aca="false">IF(OR($AT205=$F205,$AU205="Output"),"DISABLE","ENABLE")</f>
        <v>DISABLE</v>
      </c>
      <c r="AL205" s="112" t="str">
        <f aca="false">IF($AT205&lt;&gt;$G205,"N/A",IF($AV205="Drive 1", "1", IF($AV205="Drive 0", "0", "")))</f>
        <v>N/A</v>
      </c>
      <c r="AM205" s="99" t="b">
        <f aca="false">TRUE()</f>
        <v>1</v>
      </c>
      <c r="AN205" s="99" t="b">
        <f aca="false">TRUE()</f>
        <v>1</v>
      </c>
      <c r="AO205" s="99" t="b">
        <f aca="false">TRUE()</f>
        <v>1</v>
      </c>
      <c r="AP205" s="99" t="b">
        <f aca="false">TRUE()</f>
        <v>1</v>
      </c>
      <c r="AQ205" s="99" t="b">
        <f aca="false">TRUE()</f>
        <v>1</v>
      </c>
      <c r="AR205" s="99" t="b">
        <f aca="false">TRUE()</f>
        <v>1</v>
      </c>
      <c r="AS205" s="100" t="str">
        <f aca="false">IF(AND($AM205:$AR205), "VALID", "INVALID")</f>
        <v>VALID</v>
      </c>
      <c r="AT205" s="101" t="s">
        <v>558</v>
      </c>
      <c r="AU205" s="102" t="s">
        <v>79</v>
      </c>
      <c r="AV205" s="103"/>
      <c r="AW205" s="103" t="s">
        <v>89</v>
      </c>
      <c r="AX205" s="104"/>
      <c r="AY205" s="104"/>
      <c r="AZ205" s="110" t="s">
        <v>85</v>
      </c>
      <c r="BA205" s="103" t="s">
        <v>85</v>
      </c>
      <c r="BB205" s="104"/>
      <c r="BC205" s="103"/>
      <c r="BD205" s="103"/>
      <c r="BE205" s="162"/>
      <c r="BF205" s="104"/>
      <c r="BG205" s="345"/>
      <c r="BH205" s="20" t="s">
        <v>7</v>
      </c>
      <c r="BI205" s="1" t="s">
        <v>3873</v>
      </c>
      <c r="BJ205" s="1" t="s">
        <v>373</v>
      </c>
      <c r="BK205" s="109"/>
    </row>
    <row r="206" customFormat="false" ht="12.75" hidden="true" customHeight="true" outlineLevel="0" collapsed="false">
      <c r="A206" s="315"/>
      <c r="B206" s="330"/>
      <c r="C206" s="330"/>
      <c r="D206" s="331" t="s">
        <v>559</v>
      </c>
      <c r="E206" s="317" t="s">
        <v>3880</v>
      </c>
      <c r="F206" s="87" t="s">
        <v>560</v>
      </c>
      <c r="G206" s="88" t="s">
        <v>3881</v>
      </c>
      <c r="H206" s="89" t="s">
        <v>3882</v>
      </c>
      <c r="I206" s="90"/>
      <c r="J206" s="90"/>
      <c r="K206" s="91"/>
      <c r="L206" s="92" t="s">
        <v>2749</v>
      </c>
      <c r="M206" s="90" t="s">
        <v>2749</v>
      </c>
      <c r="N206" s="90"/>
      <c r="O206" s="90"/>
      <c r="P206" s="91"/>
      <c r="Q206" s="86" t="s">
        <v>557</v>
      </c>
      <c r="R206" s="86" t="s">
        <v>83</v>
      </c>
      <c r="S206" s="86" t="s">
        <v>104</v>
      </c>
      <c r="T206" s="86" t="s">
        <v>105</v>
      </c>
      <c r="U206" s="165" t="s">
        <v>83</v>
      </c>
      <c r="V206" s="100" t="s">
        <v>3883</v>
      </c>
      <c r="W206" s="95" t="s">
        <v>3877</v>
      </c>
      <c r="X206" s="96"/>
      <c r="Y206" s="96"/>
      <c r="Z206" s="96"/>
      <c r="AA206" s="96" t="s">
        <v>554</v>
      </c>
      <c r="AB206" s="96" t="s">
        <v>3879</v>
      </c>
      <c r="AC206" s="95" t="s">
        <v>2741</v>
      </c>
      <c r="AD206" s="95" t="s">
        <v>3077</v>
      </c>
      <c r="AE206" s="95" t="s">
        <v>2743</v>
      </c>
      <c r="AF206" s="95" t="n">
        <v>0</v>
      </c>
      <c r="AG206" s="95" t="str">
        <f aca="false">IF(OR($AT206="",$AT206=$F206),$U206,IF($AT206=$G206,SUBSTITUTE(SUBSTITUTE($AT206,"GPIO3_","GPIO_"),".0",""),IF($AT206=$H206,$Q206,IF($AT206=$I206,$R206,IF($AT206=$J206,$S206,IF($AT206=$K206,$T206,"INVALID"))))))</f>
        <v>RSVD1</v>
      </c>
      <c r="AH206" s="97"/>
      <c r="AI206" s="98" t="str">
        <f aca="false">IF(AND(OR($AV206="Int PU",$AV206="Int PD"),OR(AND($BC206&lt;&gt;"",$BC206&lt;&gt;"0"),AND($BD206&lt;&gt;"",$BD206&lt;&gt;"0"))),"INVALID",IF(OR($AT206=$F206,$AV206="Int PD"),"PULL_DOWN",IF(OR($AV206="Int PU",AND($AH206="YES",OR($BC206="",$BC206="0"),OR($BD206="",$BD206="0"),OR($AU206="Input",$AU206="Bidirectional"))),"PULL_UP","NORMAL")))</f>
        <v>PULL_DOWN</v>
      </c>
      <c r="AJ206" s="98" t="str">
        <f aca="false">IF($AU206="Input", "TRISTATE", IF($AV206="Z","TRISTATE",IF($AT206=$F206,"TRISTATE","NORMAL")))</f>
        <v>TRISTATE</v>
      </c>
      <c r="AK206" s="98" t="str">
        <f aca="false">IF(OR($AT206=$F206,$AU206="Output"),"DISABLE","ENABLE")</f>
        <v>DISABLE</v>
      </c>
      <c r="AL206" s="112" t="str">
        <f aca="false">IF($AT206&lt;&gt;$G206,"N/A",IF($AV206="Drive 1", "1", IF($AV206="Drive 0", "0", "")))</f>
        <v>N/A</v>
      </c>
      <c r="AM206" s="99" t="b">
        <f aca="false">TRUE()</f>
        <v>1</v>
      </c>
      <c r="AN206" s="99" t="b">
        <f aca="false">TRUE()</f>
        <v>1</v>
      </c>
      <c r="AO206" s="99" t="b">
        <f aca="false">TRUE()</f>
        <v>1</v>
      </c>
      <c r="AP206" s="99" t="b">
        <f aca="false">TRUE()</f>
        <v>1</v>
      </c>
      <c r="AQ206" s="99" t="b">
        <f aca="false">TRUE()</f>
        <v>1</v>
      </c>
      <c r="AR206" s="99" t="b">
        <f aca="false">TRUE()</f>
        <v>1</v>
      </c>
      <c r="AS206" s="100" t="str">
        <f aca="false">IF(AND($AM206:$AR206), "VALID", "INVALID")</f>
        <v>VALID</v>
      </c>
      <c r="AT206" s="101" t="s">
        <v>560</v>
      </c>
      <c r="AU206" s="102" t="s">
        <v>79</v>
      </c>
      <c r="AV206" s="103"/>
      <c r="AW206" s="104"/>
      <c r="AX206" s="104"/>
      <c r="AY206" s="104"/>
      <c r="AZ206" s="110" t="s">
        <v>85</v>
      </c>
      <c r="BA206" s="103" t="s">
        <v>85</v>
      </c>
      <c r="BB206" s="104"/>
      <c r="BC206" s="103"/>
      <c r="BD206" s="103"/>
      <c r="BE206" s="105"/>
      <c r="BF206" s="104"/>
      <c r="BG206" s="345"/>
      <c r="BH206" s="20" t="s">
        <v>7</v>
      </c>
      <c r="BI206" s="1" t="s">
        <v>3880</v>
      </c>
      <c r="BJ206" s="1" t="s">
        <v>261</v>
      </c>
      <c r="BK206" s="109"/>
    </row>
    <row r="207" customFormat="false" ht="12.75" hidden="false" customHeight="true" outlineLevel="0" collapsed="false">
      <c r="A207" s="323" t="n">
        <v>182</v>
      </c>
      <c r="B207" s="324" t="s">
        <v>3884</v>
      </c>
      <c r="C207" s="324" t="s">
        <v>3884</v>
      </c>
      <c r="D207" s="95" t="s">
        <v>561</v>
      </c>
      <c r="E207" s="86" t="s">
        <v>3885</v>
      </c>
      <c r="F207" s="87" t="s">
        <v>563</v>
      </c>
      <c r="G207" s="88" t="s">
        <v>3886</v>
      </c>
      <c r="H207" s="89" t="s">
        <v>3887</v>
      </c>
      <c r="I207" s="90"/>
      <c r="J207" s="90"/>
      <c r="K207" s="91"/>
      <c r="L207" s="92" t="s">
        <v>2749</v>
      </c>
      <c r="M207" s="90" t="s">
        <v>2749</v>
      </c>
      <c r="N207" s="90"/>
      <c r="O207" s="90"/>
      <c r="P207" s="91"/>
      <c r="Q207" s="86" t="s">
        <v>562</v>
      </c>
      <c r="R207" s="86" t="s">
        <v>83</v>
      </c>
      <c r="S207" s="86" t="s">
        <v>104</v>
      </c>
      <c r="T207" s="86" t="s">
        <v>105</v>
      </c>
      <c r="U207" s="86" t="s">
        <v>83</v>
      </c>
      <c r="V207" s="131" t="s">
        <v>3888</v>
      </c>
      <c r="W207" s="132" t="s">
        <v>3877</v>
      </c>
      <c r="X207" s="96" t="s">
        <v>3889</v>
      </c>
      <c r="Y207" s="96"/>
      <c r="Z207" s="96"/>
      <c r="AA207" s="96" t="s">
        <v>554</v>
      </c>
      <c r="AB207" s="96" t="s">
        <v>3879</v>
      </c>
      <c r="AC207" s="95" t="s">
        <v>2741</v>
      </c>
      <c r="AD207" s="95" t="s">
        <v>3077</v>
      </c>
      <c r="AE207" s="95" t="s">
        <v>2743</v>
      </c>
      <c r="AF207" s="95" t="s">
        <v>2735</v>
      </c>
      <c r="AG207" s="95" t="str">
        <f aca="false">IF(OR($AT207="",$AT207=$F207),$U207,IF($AT207=$G207,SUBSTITUTE(SUBSTITUTE($AT207,"GPIO3_","GPIO_"),".0",""),IF($AT207=$H207,$Q207,IF($AT207=$I207,$R207,IF($AT207=$J207,$S207,IF($AT207=$K207,$T207,"INVALID"))))))</f>
        <v>PE1</v>
      </c>
      <c r="AH207" s="97"/>
      <c r="AI207" s="98" t="str">
        <f aca="false">IF(AND(OR($AV207="Int PU",$AV207="Int PD"),OR(AND($BC207&lt;&gt;"",$BC207&lt;&gt;"0"),AND($BD207&lt;&gt;"",$BD207&lt;&gt;"0"))),"INVALID",IF(OR($AT207=$F207,$AV207="Int PD"),"PULL_DOWN",IF(OR($AV207="Int PU",AND($AH207="YES",OR($BC207="",$BC207="0"),OR($BD207="",$BD207="0"),OR($AU207="Input",$AU207="Bidirectional"))),"PULL_UP","NORMAL")))</f>
        <v>NORMAL</v>
      </c>
      <c r="AJ207" s="98" t="str">
        <f aca="false">IF($AU207="Input", "TRISTATE", IF($AV207="Z","TRISTATE",IF($AT207=$F207,"TRISTATE","NORMAL")))</f>
        <v>TRISTATE</v>
      </c>
      <c r="AK207" s="98" t="str">
        <f aca="false">IF(OR($AT207=$F207,$AU207="Output"),"DISABLE","ENABLE")</f>
        <v>ENABLE</v>
      </c>
      <c r="AL207" s="112" t="str">
        <f aca="false">IF($AT207&lt;&gt;$G207,"N/A",IF($AV207="Drive 1", "1", IF($AV207="Drive 0", "0", "")))</f>
        <v>N/A</v>
      </c>
      <c r="AM207" s="99" t="b">
        <f aca="false">TRUE()</f>
        <v>1</v>
      </c>
      <c r="AN207" s="99" t="b">
        <f aca="false">TRUE()</f>
        <v>1</v>
      </c>
      <c r="AO207" s="99" t="b">
        <f aca="false">TRUE()</f>
        <v>1</v>
      </c>
      <c r="AP207" s="99" t="b">
        <f aca="false">TRUE()</f>
        <v>1</v>
      </c>
      <c r="AQ207" s="99" t="b">
        <f aca="false">TRUE()</f>
        <v>1</v>
      </c>
      <c r="AR207" s="99" t="b">
        <f aca="false">TRUE()</f>
        <v>1</v>
      </c>
      <c r="AS207" s="100" t="str">
        <f aca="false">IF(AND($AM207:$AR207), "VALID", "INVALID")</f>
        <v>VALID</v>
      </c>
      <c r="AT207" s="101" t="s">
        <v>3887</v>
      </c>
      <c r="AU207" s="102" t="s">
        <v>2833</v>
      </c>
      <c r="AV207" s="103" t="s">
        <v>2879</v>
      </c>
      <c r="AW207" s="103" t="s">
        <v>89</v>
      </c>
      <c r="AX207" s="104"/>
      <c r="AY207" s="104"/>
      <c r="AZ207" s="110" t="s">
        <v>434</v>
      </c>
      <c r="BA207" s="103" t="s">
        <v>85</v>
      </c>
      <c r="BB207" s="104"/>
      <c r="BC207" s="103" t="s">
        <v>3890</v>
      </c>
      <c r="BD207" s="103"/>
      <c r="BE207" s="105"/>
      <c r="BF207" s="104"/>
      <c r="BG207" s="346" t="s">
        <v>3891</v>
      </c>
      <c r="BH207" s="321" t="s">
        <v>3892</v>
      </c>
      <c r="BI207" s="1" t="s">
        <v>3885</v>
      </c>
      <c r="BJ207" s="1" t="s">
        <v>3893</v>
      </c>
      <c r="BK207" s="109"/>
    </row>
    <row r="208" customFormat="false" ht="12.75" hidden="false" customHeight="true" outlineLevel="0" collapsed="false">
      <c r="A208" s="323" t="n">
        <v>183</v>
      </c>
      <c r="B208" s="324" t="s">
        <v>3894</v>
      </c>
      <c r="C208" s="324" t="s">
        <v>3894</v>
      </c>
      <c r="D208" s="95" t="s">
        <v>564</v>
      </c>
      <c r="E208" s="86" t="s">
        <v>3895</v>
      </c>
      <c r="F208" s="87" t="s">
        <v>565</v>
      </c>
      <c r="G208" s="88" t="s">
        <v>3896</v>
      </c>
      <c r="H208" s="89" t="s">
        <v>3897</v>
      </c>
      <c r="I208" s="90"/>
      <c r="J208" s="90"/>
      <c r="K208" s="91"/>
      <c r="L208" s="92" t="s">
        <v>2749</v>
      </c>
      <c r="M208" s="90" t="s">
        <v>2749</v>
      </c>
      <c r="N208" s="90"/>
      <c r="O208" s="90"/>
      <c r="P208" s="91"/>
      <c r="Q208" s="86" t="s">
        <v>562</v>
      </c>
      <c r="R208" s="86" t="s">
        <v>83</v>
      </c>
      <c r="S208" s="86" t="s">
        <v>104</v>
      </c>
      <c r="T208" s="86" t="s">
        <v>105</v>
      </c>
      <c r="U208" s="165" t="s">
        <v>83</v>
      </c>
      <c r="V208" s="100" t="s">
        <v>3898</v>
      </c>
      <c r="W208" s="95" t="s">
        <v>3877</v>
      </c>
      <c r="X208" s="96"/>
      <c r="Y208" s="96"/>
      <c r="Z208" s="96"/>
      <c r="AA208" s="96" t="s">
        <v>554</v>
      </c>
      <c r="AB208" s="96" t="s">
        <v>3879</v>
      </c>
      <c r="AC208" s="95" t="s">
        <v>2741</v>
      </c>
      <c r="AD208" s="95" t="s">
        <v>3077</v>
      </c>
      <c r="AE208" s="95" t="s">
        <v>2743</v>
      </c>
      <c r="AF208" s="95" t="n">
        <v>0</v>
      </c>
      <c r="AG208" s="95" t="str">
        <f aca="false">IF(OR($AT208="",$AT208=$F208),$U208,IF($AT208=$G208,SUBSTITUTE(SUBSTITUTE($AT208,"GPIO3_","GPIO_"),".0",""),IF($AT208=$H208,$Q208,IF($AT208=$I208,$R208,IF($AT208=$J208,$S208,IF($AT208=$K208,$T208,"INVALID"))))))</f>
        <v>PE1</v>
      </c>
      <c r="AH208" s="97"/>
      <c r="AI208" s="98" t="str">
        <f aca="false">IF(AND(OR($AV208="Int PU",$AV208="Int PD"),OR(AND($BC208&lt;&gt;"",$BC208&lt;&gt;"0"),AND($BD208&lt;&gt;"",$BD208&lt;&gt;"0"))),"INVALID",IF(OR($AT208=$F208,$AV208="Int PD"),"PULL_DOWN",IF(OR($AV208="Int PU",AND($AH208="YES",OR($BC208="",$BC208="0"),OR($BD208="",$BD208="0"),OR($AU208="Input",$AU208="Bidirectional"))),"PULL_UP","NORMAL")))</f>
        <v>NORMAL</v>
      </c>
      <c r="AJ208" s="98" t="str">
        <f aca="false">IF($AU208="Input", "TRISTATE", IF($AV208="Z","TRISTATE",IF($AT208=$F208,"TRISTATE","NORMAL")))</f>
        <v>NORMAL</v>
      </c>
      <c r="AK208" s="98" t="str">
        <f aca="false">IF(OR($AT208=$F208,$AU208="Output"),"DISABLE","ENABLE")</f>
        <v>DISABLE</v>
      </c>
      <c r="AL208" s="112" t="str">
        <f aca="false">IF($AT208&lt;&gt;$G208,"N/A",IF($AV208="Drive 1", "1", IF($AV208="Drive 0", "0", "")))</f>
        <v>N/A</v>
      </c>
      <c r="AM208" s="99" t="b">
        <f aca="false">TRUE()</f>
        <v>1</v>
      </c>
      <c r="AN208" s="99" t="b">
        <f aca="false">TRUE()</f>
        <v>1</v>
      </c>
      <c r="AO208" s="99" t="b">
        <f aca="false">TRUE()</f>
        <v>1</v>
      </c>
      <c r="AP208" s="99" t="b">
        <f aca="false">TRUE()</f>
        <v>1</v>
      </c>
      <c r="AQ208" s="99" t="b">
        <f aca="false">TRUE()</f>
        <v>1</v>
      </c>
      <c r="AR208" s="99" t="b">
        <f aca="false">TRUE()</f>
        <v>1</v>
      </c>
      <c r="AS208" s="100" t="str">
        <f aca="false">IF(AND($AM208:$AR208), "VALID", "INVALID")</f>
        <v>VALID</v>
      </c>
      <c r="AT208" s="141" t="s">
        <v>3897</v>
      </c>
      <c r="AU208" s="102" t="s">
        <v>2744</v>
      </c>
      <c r="AV208" s="103" t="s">
        <v>2843</v>
      </c>
      <c r="AW208" s="104"/>
      <c r="AX208" s="104"/>
      <c r="AY208" s="104"/>
      <c r="AZ208" s="110" t="s">
        <v>434</v>
      </c>
      <c r="BA208" s="103" t="s">
        <v>85</v>
      </c>
      <c r="BB208" s="104"/>
      <c r="BC208" s="103" t="s">
        <v>3899</v>
      </c>
      <c r="BD208" s="103"/>
      <c r="BE208" s="105"/>
      <c r="BF208" s="104"/>
      <c r="BG208" s="346" t="s">
        <v>3900</v>
      </c>
      <c r="BH208" s="321" t="s">
        <v>3901</v>
      </c>
      <c r="BI208" s="1" t="s">
        <v>3895</v>
      </c>
      <c r="BJ208" s="1" t="s">
        <v>3902</v>
      </c>
      <c r="BK208" s="109"/>
    </row>
    <row r="209" customFormat="false" ht="12.75" hidden="true" customHeight="true" outlineLevel="0" collapsed="false">
      <c r="A209" s="315"/>
      <c r="B209" s="316"/>
      <c r="C209" s="316"/>
      <c r="D209" s="331" t="s">
        <v>566</v>
      </c>
      <c r="E209" s="317" t="s">
        <v>3903</v>
      </c>
      <c r="F209" s="87" t="s">
        <v>568</v>
      </c>
      <c r="G209" s="88" t="s">
        <v>3904</v>
      </c>
      <c r="H209" s="89" t="s">
        <v>3905</v>
      </c>
      <c r="I209" s="90"/>
      <c r="J209" s="90"/>
      <c r="K209" s="91"/>
      <c r="L209" s="92" t="s">
        <v>2749</v>
      </c>
      <c r="M209" s="90" t="s">
        <v>2749</v>
      </c>
      <c r="N209" s="90"/>
      <c r="O209" s="90"/>
      <c r="P209" s="91"/>
      <c r="Q209" s="86" t="s">
        <v>567</v>
      </c>
      <c r="R209" s="86" t="s">
        <v>83</v>
      </c>
      <c r="S209" s="86" t="s">
        <v>104</v>
      </c>
      <c r="T209" s="86" t="s">
        <v>105</v>
      </c>
      <c r="U209" s="165" t="s">
        <v>83</v>
      </c>
      <c r="V209" s="100" t="s">
        <v>3906</v>
      </c>
      <c r="W209" s="95" t="s">
        <v>3877</v>
      </c>
      <c r="X209" s="96" t="s">
        <v>3907</v>
      </c>
      <c r="Y209" s="96"/>
      <c r="Z209" s="96"/>
      <c r="AA209" s="96" t="s">
        <v>554</v>
      </c>
      <c r="AB209" s="96" t="s">
        <v>3879</v>
      </c>
      <c r="AC209" s="95" t="s">
        <v>2741</v>
      </c>
      <c r="AD209" s="95" t="s">
        <v>3077</v>
      </c>
      <c r="AE209" s="95" t="s">
        <v>2743</v>
      </c>
      <c r="AF209" s="95" t="s">
        <v>2735</v>
      </c>
      <c r="AG209" s="95" t="str">
        <f aca="false">IF(OR($AT209="",$AT209=$F209),$U209,IF($AT209=$G209,SUBSTITUTE(SUBSTITUTE($AT209,"GPIO3_","GPIO_"),".0",""),IF($AT209=$H209,$Q209,IF($AT209=$I209,$R209,IF($AT209=$J209,$S209,IF($AT209=$K209,$T209,"INVALID"))))))</f>
        <v>GPIO_PK4</v>
      </c>
      <c r="AH209" s="97"/>
      <c r="AI209" s="98" t="str">
        <f aca="false">IF(AND(OR($AV209="Int PU",$AV209="Int PD"),OR(AND($BC209&lt;&gt;"",$BC209&lt;&gt;"0"),AND($BD209&lt;&gt;"",$BD209&lt;&gt;"0"))),"INVALID",IF(OR($AT209=$F209,$AV209="Int PD"),"PULL_DOWN",IF(OR($AV209="Int PU",AND($AH209="YES",OR($BC209="",$BC209="0"),OR($BD209="",$BD209="0"),OR($AU209="Input",$AU209="Bidirectional"))),"PULL_UP","NORMAL")))</f>
        <v>NORMAL</v>
      </c>
      <c r="AJ209" s="98" t="str">
        <f aca="false">IF($AU209="Input", "TRISTATE", IF($AV209="Z","TRISTATE",IF($AT209=$F209,"TRISTATE","NORMAL")))</f>
        <v>NORMAL</v>
      </c>
      <c r="AK209" s="98" t="str">
        <f aca="false">IF(OR($AT209=$F209,$AU209="Output"),"DISABLE","ENABLE")</f>
        <v>DISABLE</v>
      </c>
      <c r="AL209" s="112" t="str">
        <f aca="false">IF($AT209&lt;&gt;$G209,"N/A",IF($AV209="Drive 1", "1", IF($AV209="Drive 0", "0", "")))</f>
        <v>0</v>
      </c>
      <c r="AM209" s="99" t="b">
        <f aca="false">TRUE()</f>
        <v>1</v>
      </c>
      <c r="AN209" s="99" t="b">
        <f aca="false">TRUE()</f>
        <v>1</v>
      </c>
      <c r="AO209" s="99" t="b">
        <f aca="false">TRUE()</f>
        <v>1</v>
      </c>
      <c r="AP209" s="99" t="b">
        <f aca="false">TRUE()</f>
        <v>1</v>
      </c>
      <c r="AQ209" s="99" t="b">
        <f aca="false">TRUE()</f>
        <v>1</v>
      </c>
      <c r="AR209" s="99" t="b">
        <f aca="false">TRUE()</f>
        <v>1</v>
      </c>
      <c r="AS209" s="100" t="str">
        <f aca="false">IF(AND($AM209:$AR209), "VALID", "INVALID")</f>
        <v>VALID</v>
      </c>
      <c r="AT209" s="141" t="s">
        <v>3904</v>
      </c>
      <c r="AU209" s="102" t="s">
        <v>2744</v>
      </c>
      <c r="AV209" s="103" t="s">
        <v>2843</v>
      </c>
      <c r="AW209" s="103" t="s">
        <v>89</v>
      </c>
      <c r="AX209" s="104"/>
      <c r="AY209" s="104"/>
      <c r="AZ209" s="110" t="s">
        <v>434</v>
      </c>
      <c r="BA209" s="103" t="s">
        <v>85</v>
      </c>
      <c r="BB209" s="104"/>
      <c r="BC209" s="103" t="s">
        <v>3908</v>
      </c>
      <c r="BD209" s="103" t="s">
        <v>655</v>
      </c>
      <c r="BE209" s="105"/>
      <c r="BF209" s="104"/>
      <c r="BG209" s="346" t="s">
        <v>3909</v>
      </c>
      <c r="BH209" s="322"/>
      <c r="BI209" s="1" t="s">
        <v>3903</v>
      </c>
      <c r="BJ209" s="1" t="s">
        <v>3910</v>
      </c>
      <c r="BK209" s="109"/>
    </row>
    <row r="210" customFormat="false" ht="12.75" hidden="true" customHeight="true" outlineLevel="0" collapsed="false">
      <c r="A210" s="315"/>
      <c r="B210" s="316"/>
      <c r="C210" s="316"/>
      <c r="D210" s="331" t="s">
        <v>570</v>
      </c>
      <c r="E210" s="317" t="s">
        <v>3911</v>
      </c>
      <c r="F210" s="87" t="s">
        <v>571</v>
      </c>
      <c r="G210" s="88" t="s">
        <v>3912</v>
      </c>
      <c r="H210" s="89" t="s">
        <v>3913</v>
      </c>
      <c r="I210" s="90"/>
      <c r="J210" s="90"/>
      <c r="K210" s="91"/>
      <c r="L210" s="92" t="s">
        <v>2749</v>
      </c>
      <c r="M210" s="90" t="s">
        <v>2749</v>
      </c>
      <c r="N210" s="90"/>
      <c r="O210" s="90"/>
      <c r="P210" s="91"/>
      <c r="Q210" s="86" t="s">
        <v>567</v>
      </c>
      <c r="R210" s="86" t="s">
        <v>83</v>
      </c>
      <c r="S210" s="86" t="s">
        <v>104</v>
      </c>
      <c r="T210" s="86" t="s">
        <v>105</v>
      </c>
      <c r="U210" s="165" t="s">
        <v>83</v>
      </c>
      <c r="V210" s="100" t="s">
        <v>3914</v>
      </c>
      <c r="W210" s="95" t="s">
        <v>3877</v>
      </c>
      <c r="X210" s="96"/>
      <c r="Y210" s="96"/>
      <c r="Z210" s="96"/>
      <c r="AA210" s="96" t="s">
        <v>554</v>
      </c>
      <c r="AB210" s="96" t="s">
        <v>3879</v>
      </c>
      <c r="AC210" s="95" t="s">
        <v>2741</v>
      </c>
      <c r="AD210" s="95" t="s">
        <v>3077</v>
      </c>
      <c r="AE210" s="95" t="s">
        <v>2743</v>
      </c>
      <c r="AF210" s="95" t="n">
        <v>0</v>
      </c>
      <c r="AG210" s="95" t="str">
        <f aca="false">IF(OR($AT210="",$AT210=$F210),$U210,IF($AT210=$G210,SUBSTITUTE(SUBSTITUTE($AT210,"GPIO3_","GPIO_"),".0",""),IF($AT210=$H210,$Q210,IF($AT210=$I210,$R210,IF($AT210=$J210,$S210,IF($AT210=$K210,$T210,"INVALID"))))))</f>
        <v>GPIO_PK5</v>
      </c>
      <c r="AH210" s="97"/>
      <c r="AI210" s="98" t="str">
        <f aca="false">IF(AND(OR($AV210="Int PU",$AV210="Int PD"),OR(AND($BC210&lt;&gt;"",$BC210&lt;&gt;"0"),AND($BD210&lt;&gt;"",$BD210&lt;&gt;"0"))),"INVALID",IF(OR($AT210=$F210,$AV210="Int PD"),"PULL_DOWN",IF(OR($AV210="Int PU",AND($AH210="YES",OR($BC210="",$BC210="0"),OR($BD210="",$BD210="0"),OR($AU210="Input",$AU210="Bidirectional"))),"PULL_UP","NORMAL")))</f>
        <v>NORMAL</v>
      </c>
      <c r="AJ210" s="98" t="str">
        <f aca="false">IF($AU210="Input", "TRISTATE", IF($AV210="Z","TRISTATE",IF($AT210=$F210,"TRISTATE","NORMAL")))</f>
        <v>NORMAL</v>
      </c>
      <c r="AK210" s="98" t="str">
        <f aca="false">IF(OR($AT210=$F210,$AU210="Output"),"DISABLE","ENABLE")</f>
        <v>DISABLE</v>
      </c>
      <c r="AL210" s="112" t="str">
        <f aca="false">IF($AT210&lt;&gt;$G210,"N/A",IF($AV210="Drive 1", "1", IF($AV210="Drive 0", "0", "")))</f>
        <v>0</v>
      </c>
      <c r="AM210" s="99" t="b">
        <f aca="false">TRUE()</f>
        <v>1</v>
      </c>
      <c r="AN210" s="99" t="b">
        <f aca="false">TRUE()</f>
        <v>1</v>
      </c>
      <c r="AO210" s="99" t="b">
        <f aca="false">TRUE()</f>
        <v>1</v>
      </c>
      <c r="AP210" s="99" t="b">
        <f aca="false">TRUE()</f>
        <v>1</v>
      </c>
      <c r="AQ210" s="99" t="b">
        <f aca="false">TRUE()</f>
        <v>1</v>
      </c>
      <c r="AR210" s="99" t="b">
        <f aca="false">TRUE()</f>
        <v>1</v>
      </c>
      <c r="AS210" s="100" t="str">
        <f aca="false">IF(AND($AM210:$AR210), "VALID", "INVALID")</f>
        <v>VALID</v>
      </c>
      <c r="AT210" s="141" t="s">
        <v>3912</v>
      </c>
      <c r="AU210" s="102" t="s">
        <v>2744</v>
      </c>
      <c r="AV210" s="103" t="s">
        <v>2843</v>
      </c>
      <c r="AW210" s="104"/>
      <c r="AX210" s="104"/>
      <c r="AY210" s="104"/>
      <c r="AZ210" s="110" t="s">
        <v>434</v>
      </c>
      <c r="BA210" s="103" t="s">
        <v>85</v>
      </c>
      <c r="BB210" s="104"/>
      <c r="BC210" s="103" t="s">
        <v>3908</v>
      </c>
      <c r="BD210" s="103" t="s">
        <v>655</v>
      </c>
      <c r="BE210" s="105"/>
      <c r="BF210" s="104"/>
      <c r="BG210" s="346" t="s">
        <v>3915</v>
      </c>
      <c r="BH210" s="322"/>
      <c r="BI210" s="1" t="s">
        <v>3911</v>
      </c>
      <c r="BJ210" s="1" t="s">
        <v>3916</v>
      </c>
      <c r="BK210" s="109"/>
    </row>
    <row r="211" customFormat="false" ht="12.75" hidden="true" customHeight="true" outlineLevel="0" collapsed="false">
      <c r="A211" s="315"/>
      <c r="B211" s="316"/>
      <c r="C211" s="316"/>
      <c r="D211" s="95" t="s">
        <v>572</v>
      </c>
      <c r="E211" s="317" t="s">
        <v>3917</v>
      </c>
      <c r="F211" s="87" t="s">
        <v>574</v>
      </c>
      <c r="G211" s="88" t="s">
        <v>3918</v>
      </c>
      <c r="H211" s="89" t="s">
        <v>3919</v>
      </c>
      <c r="I211" s="90"/>
      <c r="J211" s="90"/>
      <c r="K211" s="91"/>
      <c r="L211" s="92" t="s">
        <v>2749</v>
      </c>
      <c r="M211" s="90" t="s">
        <v>2749</v>
      </c>
      <c r="N211" s="90"/>
      <c r="O211" s="90"/>
      <c r="P211" s="91"/>
      <c r="Q211" s="86" t="s">
        <v>573</v>
      </c>
      <c r="R211" s="86" t="s">
        <v>83</v>
      </c>
      <c r="S211" s="86" t="s">
        <v>104</v>
      </c>
      <c r="T211" s="86" t="s">
        <v>105</v>
      </c>
      <c r="U211" s="165" t="s">
        <v>83</v>
      </c>
      <c r="V211" s="100" t="s">
        <v>3920</v>
      </c>
      <c r="W211" s="95" t="s">
        <v>3877</v>
      </c>
      <c r="X211" s="96" t="s">
        <v>3921</v>
      </c>
      <c r="Y211" s="96"/>
      <c r="Z211" s="96"/>
      <c r="AA211" s="96" t="s">
        <v>554</v>
      </c>
      <c r="AB211" s="96" t="s">
        <v>3879</v>
      </c>
      <c r="AC211" s="95" t="s">
        <v>2741</v>
      </c>
      <c r="AD211" s="95" t="s">
        <v>3077</v>
      </c>
      <c r="AE211" s="95" t="s">
        <v>2743</v>
      </c>
      <c r="AF211" s="95" t="s">
        <v>2735</v>
      </c>
      <c r="AG211" s="95" t="str">
        <f aca="false">IF(OR($AT211="",$AT211=$F211),$U211,IF($AT211=$G211,SUBSTITUTE(SUBSTITUTE($AT211,"GPIO3_","GPIO_"),".0",""),IF($AT211=$H211,$Q211,IF($AT211=$I211,$R211,IF($AT211=$J211,$S211,IF($AT211=$K211,$T211,"INVALID"))))))</f>
        <v>RSVD1</v>
      </c>
      <c r="AH211" s="97"/>
      <c r="AI211" s="98" t="str">
        <f aca="false">IF(AND(OR($AV211="Int PU",$AV211="Int PD"),OR(AND($BC211&lt;&gt;"",$BC211&lt;&gt;"0"),AND($BD211&lt;&gt;"",$BD211&lt;&gt;"0"))),"INVALID",IF(OR($AT211=$F211,$AV211="Int PD"),"PULL_DOWN",IF(OR($AV211="Int PU",AND($AH211="YES",OR($BC211="",$BC211="0"),OR($BD211="",$BD211="0"),OR($AU211="Input",$AU211="Bidirectional"))),"PULL_UP","NORMAL")))</f>
        <v>PULL_DOWN</v>
      </c>
      <c r="AJ211" s="98" t="str">
        <f aca="false">IF($AU211="Input", "TRISTATE", IF($AV211="Z","TRISTATE",IF($AT211=$F211,"TRISTATE","NORMAL")))</f>
        <v>TRISTATE</v>
      </c>
      <c r="AK211" s="98" t="str">
        <f aca="false">IF(OR($AT211=$F211,$AU211="Output"),"DISABLE","ENABLE")</f>
        <v>DISABLE</v>
      </c>
      <c r="AL211" s="112" t="str">
        <f aca="false">IF($AT211&lt;&gt;$G211,"N/A",IF($AV211="Drive 1", "1", IF($AV211="Drive 0", "0", "")))</f>
        <v>N/A</v>
      </c>
      <c r="AM211" s="99" t="b">
        <f aca="false">TRUE()</f>
        <v>1</v>
      </c>
      <c r="AN211" s="99" t="b">
        <f aca="false">TRUE()</f>
        <v>1</v>
      </c>
      <c r="AO211" s="99" t="b">
        <f aca="false">TRUE()</f>
        <v>1</v>
      </c>
      <c r="AP211" s="99" t="b">
        <f aca="false">TRUE()</f>
        <v>1</v>
      </c>
      <c r="AQ211" s="99" t="b">
        <f aca="false">TRUE()</f>
        <v>1</v>
      </c>
      <c r="AR211" s="99" t="b">
        <f aca="false">TRUE()</f>
        <v>1</v>
      </c>
      <c r="AS211" s="100" t="str">
        <f aca="false">IF(AND($AM211:$AR211), "VALID", "INVALID")</f>
        <v>VALID</v>
      </c>
      <c r="AT211" s="168" t="s">
        <v>574</v>
      </c>
      <c r="AU211" s="146" t="s">
        <v>79</v>
      </c>
      <c r="AV211" s="147"/>
      <c r="AW211" s="103" t="s">
        <v>89</v>
      </c>
      <c r="AX211" s="148"/>
      <c r="AY211" s="148"/>
      <c r="AZ211" s="110" t="s">
        <v>85</v>
      </c>
      <c r="BA211" s="103" t="s">
        <v>85</v>
      </c>
      <c r="BB211" s="104"/>
      <c r="BC211" s="103"/>
      <c r="BD211" s="147"/>
      <c r="BE211" s="149"/>
      <c r="BF211" s="148"/>
      <c r="BG211" s="345"/>
      <c r="BH211" s="20"/>
      <c r="BI211" s="1" t="s">
        <v>3917</v>
      </c>
      <c r="BJ211" s="1" t="s">
        <v>3922</v>
      </c>
      <c r="BK211" s="109"/>
    </row>
    <row r="212" customFormat="false" ht="12.75" hidden="true" customHeight="true" outlineLevel="0" collapsed="false">
      <c r="A212" s="315"/>
      <c r="B212" s="316"/>
      <c r="C212" s="316"/>
      <c r="D212" s="95" t="s">
        <v>575</v>
      </c>
      <c r="E212" s="317" t="s">
        <v>3923</v>
      </c>
      <c r="F212" s="87" t="s">
        <v>576</v>
      </c>
      <c r="G212" s="88" t="s">
        <v>3924</v>
      </c>
      <c r="H212" s="89" t="s">
        <v>3925</v>
      </c>
      <c r="I212" s="90"/>
      <c r="J212" s="90"/>
      <c r="K212" s="91"/>
      <c r="L212" s="92" t="s">
        <v>2749</v>
      </c>
      <c r="M212" s="90" t="s">
        <v>2749</v>
      </c>
      <c r="N212" s="90"/>
      <c r="O212" s="90"/>
      <c r="P212" s="91"/>
      <c r="Q212" s="86" t="s">
        <v>573</v>
      </c>
      <c r="R212" s="86" t="s">
        <v>83</v>
      </c>
      <c r="S212" s="86" t="s">
        <v>104</v>
      </c>
      <c r="T212" s="86" t="s">
        <v>105</v>
      </c>
      <c r="U212" s="165" t="s">
        <v>83</v>
      </c>
      <c r="V212" s="100" t="s">
        <v>3926</v>
      </c>
      <c r="W212" s="95" t="s">
        <v>3877</v>
      </c>
      <c r="X212" s="96"/>
      <c r="Y212" s="96"/>
      <c r="Z212" s="96"/>
      <c r="AA212" s="96" t="s">
        <v>554</v>
      </c>
      <c r="AB212" s="96" t="s">
        <v>3879</v>
      </c>
      <c r="AC212" s="95" t="s">
        <v>2741</v>
      </c>
      <c r="AD212" s="95" t="s">
        <v>3077</v>
      </c>
      <c r="AE212" s="95" t="s">
        <v>2743</v>
      </c>
      <c r="AF212" s="95" t="n">
        <v>0</v>
      </c>
      <c r="AG212" s="95" t="str">
        <f aca="false">IF(OR($AT212="",$AT212=$F212),$U212,IF($AT212=$G212,SUBSTITUTE(SUBSTITUTE($AT212,"GPIO3_","GPIO_"),".0",""),IF($AT212=$H212,$Q212,IF($AT212=$I212,$R212,IF($AT212=$J212,$S212,IF($AT212=$K212,$T212,"INVALID"))))))</f>
        <v>RSVD1</v>
      </c>
      <c r="AH212" s="97"/>
      <c r="AI212" s="98" t="str">
        <f aca="false">IF(AND(OR($AV212="Int PU",$AV212="Int PD"),OR(AND($BC212&lt;&gt;"",$BC212&lt;&gt;"0"),AND($BD212&lt;&gt;"",$BD212&lt;&gt;"0"))),"INVALID",IF(OR($AT212=$F212,$AV212="Int PD"),"PULL_DOWN",IF(OR($AV212="Int PU",AND($AH212="YES",OR($BC212="",$BC212="0"),OR($BD212="",$BD212="0"),OR($AU212="Input",$AU212="Bidirectional"))),"PULL_UP","NORMAL")))</f>
        <v>PULL_DOWN</v>
      </c>
      <c r="AJ212" s="98" t="str">
        <f aca="false">IF($AU212="Input", "TRISTATE", IF($AV212="Z","TRISTATE",IF($AT212=$F212,"TRISTATE","NORMAL")))</f>
        <v>TRISTATE</v>
      </c>
      <c r="AK212" s="98" t="str">
        <f aca="false">IF(OR($AT212=$F212,$AU212="Output"),"DISABLE","ENABLE")</f>
        <v>DISABLE</v>
      </c>
      <c r="AL212" s="112" t="str">
        <f aca="false">IF($AT212&lt;&gt;$G212,"N/A",IF($AV212="Drive 1", "1", IF($AV212="Drive 0", "0", "")))</f>
        <v>N/A</v>
      </c>
      <c r="AM212" s="99" t="b">
        <f aca="false">TRUE()</f>
        <v>1</v>
      </c>
      <c r="AN212" s="99" t="b">
        <f aca="false">TRUE()</f>
        <v>1</v>
      </c>
      <c r="AO212" s="99" t="b">
        <f aca="false">TRUE()</f>
        <v>1</v>
      </c>
      <c r="AP212" s="99" t="b">
        <f aca="false">TRUE()</f>
        <v>1</v>
      </c>
      <c r="AQ212" s="99" t="b">
        <f aca="false">TRUE()</f>
        <v>1</v>
      </c>
      <c r="AR212" s="99" t="b">
        <f aca="false">TRUE()</f>
        <v>1</v>
      </c>
      <c r="AS212" s="100" t="str">
        <f aca="false">IF(AND($AM212:$AR212), "VALID", "INVALID")</f>
        <v>VALID</v>
      </c>
      <c r="AT212" s="151" t="s">
        <v>576</v>
      </c>
      <c r="AU212" s="102" t="s">
        <v>79</v>
      </c>
      <c r="AV212" s="103"/>
      <c r="AW212" s="104"/>
      <c r="AX212" s="148"/>
      <c r="AY212" s="148"/>
      <c r="AZ212" s="110" t="s">
        <v>85</v>
      </c>
      <c r="BA212" s="103" t="s">
        <v>85</v>
      </c>
      <c r="BB212" s="104"/>
      <c r="BC212" s="103"/>
      <c r="BD212" s="103"/>
      <c r="BE212" s="105" t="s">
        <v>496</v>
      </c>
      <c r="BF212" s="104"/>
      <c r="BG212" s="345"/>
      <c r="BH212" s="20"/>
      <c r="BI212" s="1" t="s">
        <v>3923</v>
      </c>
      <c r="BJ212" s="1" t="s">
        <v>3927</v>
      </c>
      <c r="BK212" s="109"/>
    </row>
    <row r="213" customFormat="false" ht="12.75" hidden="false" customHeight="true" outlineLevel="0" collapsed="false">
      <c r="A213" s="323" t="n">
        <v>180</v>
      </c>
      <c r="B213" s="324" t="s">
        <v>3928</v>
      </c>
      <c r="C213" s="324" t="s">
        <v>3928</v>
      </c>
      <c r="D213" s="95" t="s">
        <v>577</v>
      </c>
      <c r="E213" s="86" t="s">
        <v>3929</v>
      </c>
      <c r="F213" s="87" t="s">
        <v>579</v>
      </c>
      <c r="G213" s="88" t="s">
        <v>3930</v>
      </c>
      <c r="H213" s="89" t="s">
        <v>3931</v>
      </c>
      <c r="I213" s="90"/>
      <c r="J213" s="90"/>
      <c r="K213" s="91"/>
      <c r="L213" s="92" t="s">
        <v>2749</v>
      </c>
      <c r="M213" s="90" t="s">
        <v>2749</v>
      </c>
      <c r="N213" s="90"/>
      <c r="O213" s="90"/>
      <c r="P213" s="91"/>
      <c r="Q213" s="86" t="s">
        <v>578</v>
      </c>
      <c r="R213" s="86" t="s">
        <v>83</v>
      </c>
      <c r="S213" s="86" t="s">
        <v>104</v>
      </c>
      <c r="T213" s="86" t="s">
        <v>105</v>
      </c>
      <c r="U213" s="165" t="s">
        <v>83</v>
      </c>
      <c r="V213" s="100" t="s">
        <v>3932</v>
      </c>
      <c r="W213" s="95" t="s">
        <v>3877</v>
      </c>
      <c r="X213" s="96" t="s">
        <v>3933</v>
      </c>
      <c r="Y213" s="96"/>
      <c r="Z213" s="96"/>
      <c r="AA213" s="96" t="s">
        <v>554</v>
      </c>
      <c r="AB213" s="96" t="s">
        <v>3879</v>
      </c>
      <c r="AC213" s="95" t="s">
        <v>2741</v>
      </c>
      <c r="AD213" s="95" t="s">
        <v>3077</v>
      </c>
      <c r="AE213" s="95" t="s">
        <v>2743</v>
      </c>
      <c r="AF213" s="95" t="s">
        <v>2735</v>
      </c>
      <c r="AG213" s="95" t="str">
        <f aca="false">IF(OR($AT213="",$AT213=$F213),$U213,IF($AT213=$G213,SUBSTITUTE(SUBSTITUTE($AT213,"GPIO3_","GPIO_"),".0",""),IF($AT213=$H213,$Q213,IF($AT213=$I213,$R213,IF($AT213=$J213,$S213,IF($AT213=$K213,$T213,"INVALID"))))))</f>
        <v>PE4</v>
      </c>
      <c r="AH213" s="97"/>
      <c r="AI213" s="98" t="str">
        <f aca="false">IF(AND(OR($AV213="Int PU",$AV213="Int PD"),OR(AND($BC213&lt;&gt;"",$BC213&lt;&gt;"0"),AND($BD213&lt;&gt;"",$BD213&lt;&gt;"0"))),"INVALID",IF(OR($AT213=$F213,$AV213="Int PD"),"PULL_DOWN",IF(OR($AV213="Int PU",AND($AH213="YES",OR($BC213="",$BC213="0"),OR($BD213="",$BD213="0"),OR($AU213="Input",$AU213="Bidirectional"))),"PULL_UP","NORMAL")))</f>
        <v>NORMAL</v>
      </c>
      <c r="AJ213" s="98" t="str">
        <f aca="false">IF($AU213="Input", "TRISTATE", IF($AV213="Z","TRISTATE",IF($AT213=$F213,"TRISTATE","NORMAL")))</f>
        <v>TRISTATE</v>
      </c>
      <c r="AK213" s="98" t="str">
        <f aca="false">IF(OR($AT213=$F213,$AU213="Output"),"DISABLE","ENABLE")</f>
        <v>ENABLE</v>
      </c>
      <c r="AL213" s="112" t="str">
        <f aca="false">IF($AT213&lt;&gt;$G213,"N/A",IF($AV213="Drive 1", "1", IF($AV213="Drive 0", "0", "")))</f>
        <v>N/A</v>
      </c>
      <c r="AM213" s="99" t="b">
        <f aca="false">TRUE()</f>
        <v>1</v>
      </c>
      <c r="AN213" s="99" t="b">
        <f aca="false">TRUE()</f>
        <v>1</v>
      </c>
      <c r="AO213" s="99" t="b">
        <f aca="false">TRUE()</f>
        <v>1</v>
      </c>
      <c r="AP213" s="99" t="b">
        <f aca="false">TRUE()</f>
        <v>1</v>
      </c>
      <c r="AQ213" s="99" t="b">
        <f aca="false">TRUE()</f>
        <v>1</v>
      </c>
      <c r="AR213" s="99" t="b">
        <f aca="false">TRUE()</f>
        <v>1</v>
      </c>
      <c r="AS213" s="100" t="str">
        <f aca="false">IF(AND($AM213:$AR213), "VALID", "INVALID")</f>
        <v>VALID</v>
      </c>
      <c r="AT213" s="101" t="s">
        <v>3931</v>
      </c>
      <c r="AU213" s="102" t="s">
        <v>2833</v>
      </c>
      <c r="AV213" s="103" t="s">
        <v>2879</v>
      </c>
      <c r="AW213" s="103" t="s">
        <v>89</v>
      </c>
      <c r="AX213" s="148"/>
      <c r="AY213" s="148"/>
      <c r="AZ213" s="110" t="s">
        <v>434</v>
      </c>
      <c r="BA213" s="103" t="s">
        <v>85</v>
      </c>
      <c r="BB213" s="104"/>
      <c r="BC213" s="103" t="s">
        <v>3890</v>
      </c>
      <c r="BD213" s="103"/>
      <c r="BE213" s="105"/>
      <c r="BF213" s="104"/>
      <c r="BG213" s="346" t="s">
        <v>3934</v>
      </c>
      <c r="BH213" s="321" t="s">
        <v>3935</v>
      </c>
      <c r="BI213" s="1" t="s">
        <v>3929</v>
      </c>
      <c r="BJ213" s="1" t="s">
        <v>3936</v>
      </c>
      <c r="BK213" s="109"/>
    </row>
    <row r="214" customFormat="false" ht="12.75" hidden="false" customHeight="true" outlineLevel="0" collapsed="false">
      <c r="A214" s="323" t="n">
        <v>181</v>
      </c>
      <c r="B214" s="324" t="s">
        <v>3937</v>
      </c>
      <c r="C214" s="324" t="s">
        <v>3937</v>
      </c>
      <c r="D214" s="95" t="s">
        <v>580</v>
      </c>
      <c r="E214" s="86" t="s">
        <v>3938</v>
      </c>
      <c r="F214" s="87" t="s">
        <v>581</v>
      </c>
      <c r="G214" s="88" t="s">
        <v>3939</v>
      </c>
      <c r="H214" s="89" t="s">
        <v>3940</v>
      </c>
      <c r="I214" s="90"/>
      <c r="J214" s="90"/>
      <c r="K214" s="91"/>
      <c r="L214" s="92" t="s">
        <v>2749</v>
      </c>
      <c r="M214" s="90" t="s">
        <v>2749</v>
      </c>
      <c r="N214" s="90"/>
      <c r="O214" s="90"/>
      <c r="P214" s="91"/>
      <c r="Q214" s="86" t="s">
        <v>578</v>
      </c>
      <c r="R214" s="86" t="s">
        <v>83</v>
      </c>
      <c r="S214" s="86" t="s">
        <v>104</v>
      </c>
      <c r="T214" s="86" t="s">
        <v>105</v>
      </c>
      <c r="U214" s="86" t="s">
        <v>83</v>
      </c>
      <c r="V214" s="132" t="s">
        <v>3941</v>
      </c>
      <c r="W214" s="132" t="s">
        <v>3877</v>
      </c>
      <c r="X214" s="96"/>
      <c r="Y214" s="96"/>
      <c r="Z214" s="96"/>
      <c r="AA214" s="96" t="s">
        <v>554</v>
      </c>
      <c r="AB214" s="96" t="s">
        <v>3879</v>
      </c>
      <c r="AC214" s="95" t="s">
        <v>2741</v>
      </c>
      <c r="AD214" s="95" t="s">
        <v>3077</v>
      </c>
      <c r="AE214" s="95" t="s">
        <v>2743</v>
      </c>
      <c r="AF214" s="95" t="n">
        <v>0</v>
      </c>
      <c r="AG214" s="95" t="str">
        <f aca="false">IF(OR($AT214="",$AT214=$F214),$U214,IF($AT214=$G214,SUBSTITUTE(SUBSTITUTE($AT214,"GPIO3_","GPIO_"),".0",""),IF($AT214=$H214,$Q214,IF($AT214=$I214,$R214,IF($AT214=$J214,$S214,IF($AT214=$K214,$T214,"INVALID"))))))</f>
        <v>PE4</v>
      </c>
      <c r="AH214" s="97"/>
      <c r="AI214" s="98" t="str">
        <f aca="false">IF(AND(OR($AV214="Int PU",$AV214="Int PD"),OR(AND($BC214&lt;&gt;"",$BC214&lt;&gt;"0"),AND($BD214&lt;&gt;"",$BD214&lt;&gt;"0"))),"INVALID",IF(OR($AT214=$F214,$AV214="Int PD"),"PULL_DOWN",IF(OR($AV214="Int PU",AND($AH214="YES",OR($BC214="",$BC214="0"),OR($BD214="",$BD214="0"),OR($AU214="Input",$AU214="Bidirectional"))),"PULL_UP","NORMAL")))</f>
        <v>NORMAL</v>
      </c>
      <c r="AJ214" s="98" t="str">
        <f aca="false">IF($AU214="Input", "TRISTATE", IF($AV214="Z","TRISTATE",IF($AT214=$F214,"TRISTATE","NORMAL")))</f>
        <v>NORMAL</v>
      </c>
      <c r="AK214" s="98" t="str">
        <f aca="false">IF(OR($AT214=$F214,$AU214="Output"),"DISABLE","ENABLE")</f>
        <v>DISABLE</v>
      </c>
      <c r="AL214" s="112" t="str">
        <f aca="false">IF($AT214&lt;&gt;$G214,"N/A",IF($AV214="Drive 1", "1", IF($AV214="Drive 0", "0", "")))</f>
        <v>N/A</v>
      </c>
      <c r="AM214" s="99" t="b">
        <f aca="false">TRUE()</f>
        <v>1</v>
      </c>
      <c r="AN214" s="99" t="b">
        <f aca="false">TRUE()</f>
        <v>1</v>
      </c>
      <c r="AO214" s="99" t="b">
        <f aca="false">TRUE()</f>
        <v>1</v>
      </c>
      <c r="AP214" s="99" t="b">
        <f aca="false">TRUE()</f>
        <v>1</v>
      </c>
      <c r="AQ214" s="99" t="b">
        <f aca="false">TRUE()</f>
        <v>1</v>
      </c>
      <c r="AR214" s="99" t="b">
        <f aca="false">TRUE()</f>
        <v>1</v>
      </c>
      <c r="AS214" s="100" t="str">
        <f aca="false">IF(AND($AM214:$AR214), "VALID", "INVALID")</f>
        <v>VALID</v>
      </c>
      <c r="AT214" s="101" t="s">
        <v>3940</v>
      </c>
      <c r="AU214" s="102" t="s">
        <v>2744</v>
      </c>
      <c r="AV214" s="103" t="s">
        <v>2843</v>
      </c>
      <c r="AW214" s="104"/>
      <c r="AX214" s="104"/>
      <c r="AY214" s="104"/>
      <c r="AZ214" s="110" t="s">
        <v>434</v>
      </c>
      <c r="BA214" s="103" t="s">
        <v>85</v>
      </c>
      <c r="BB214" s="104"/>
      <c r="BC214" s="103" t="s">
        <v>3899</v>
      </c>
      <c r="BD214" s="103"/>
      <c r="BE214" s="105"/>
      <c r="BF214" s="104"/>
      <c r="BG214" s="346" t="s">
        <v>3942</v>
      </c>
      <c r="BH214" s="321" t="s">
        <v>3943</v>
      </c>
      <c r="BI214" s="1" t="s">
        <v>3938</v>
      </c>
      <c r="BJ214" s="1" t="s">
        <v>3944</v>
      </c>
      <c r="BK214" s="109"/>
    </row>
    <row r="215" customFormat="false" ht="12.75" hidden="false" customHeight="true" outlineLevel="0" collapsed="false">
      <c r="A215" s="323" t="n">
        <v>179</v>
      </c>
      <c r="B215" s="324" t="s">
        <v>3945</v>
      </c>
      <c r="C215" s="324" t="s">
        <v>3945</v>
      </c>
      <c r="D215" s="95" t="s">
        <v>582</v>
      </c>
      <c r="E215" s="86" t="s">
        <v>3946</v>
      </c>
      <c r="F215" s="87" t="s">
        <v>583</v>
      </c>
      <c r="G215" s="88" t="s">
        <v>3947</v>
      </c>
      <c r="H215" s="89"/>
      <c r="I215" s="90"/>
      <c r="J215" s="90"/>
      <c r="K215" s="91"/>
      <c r="L215" s="92" t="s">
        <v>2749</v>
      </c>
      <c r="M215" s="90"/>
      <c r="N215" s="90"/>
      <c r="O215" s="90"/>
      <c r="P215" s="91"/>
      <c r="Q215" s="86" t="s">
        <v>94</v>
      </c>
      <c r="R215" s="86" t="s">
        <v>83</v>
      </c>
      <c r="S215" s="86" t="s">
        <v>104</v>
      </c>
      <c r="T215" s="86" t="s">
        <v>105</v>
      </c>
      <c r="U215" s="165" t="s">
        <v>94</v>
      </c>
      <c r="V215" s="100" t="s">
        <v>3948</v>
      </c>
      <c r="W215" s="95" t="s">
        <v>3877</v>
      </c>
      <c r="X215" s="96" t="s">
        <v>3949</v>
      </c>
      <c r="Y215" s="96"/>
      <c r="Z215" s="96"/>
      <c r="AA215" s="96" t="s">
        <v>554</v>
      </c>
      <c r="AB215" s="96" t="s">
        <v>3879</v>
      </c>
      <c r="AC215" s="95" t="s">
        <v>2741</v>
      </c>
      <c r="AD215" s="95" t="s">
        <v>3077</v>
      </c>
      <c r="AE215" s="95" t="s">
        <v>2743</v>
      </c>
      <c r="AF215" s="95" t="s">
        <v>2760</v>
      </c>
      <c r="AG215" s="95" t="str">
        <f aca="false">IF(OR($AT215="",$AT215=$F215),$U215,IF($AT215=$G215,SUBSTITUTE(SUBSTITUTE($AT215,"GPIO3_","GPIO_"),".0",""),IF($AT215=$H215,$Q215,IF($AT215=$I215,$R215,IF($AT215=$J215,$S215,IF($AT215=$K215,$T215,"INVALID"))))))</f>
        <v>GPIO_PL2</v>
      </c>
      <c r="AH215" s="97"/>
      <c r="AI215" s="98" t="str">
        <f aca="false">IF(AND(OR($AV215="Int PU",$AV215="Int PD"),OR(AND($BC215&lt;&gt;"",$BC215&lt;&gt;"0"),AND($BD215&lt;&gt;"",$BD215&lt;&gt;"0"))),"INVALID",IF(OR($AT215=$F215,$AV215="Int PD"),"PULL_DOWN",IF(OR($AV215="Int PU",AND($AH215="YES",OR($BC215="",$BC215="0"),OR($BD215="",$BD215="0"),OR($AU215="Input",$AU215="Bidirectional"))),"PULL_UP","NORMAL")))</f>
        <v>NORMAL</v>
      </c>
      <c r="AJ215" s="98" t="str">
        <f aca="false">IF($AU215="Input", "TRISTATE", IF($AV215="Z","TRISTATE",IF($AT215=$F215,"TRISTATE","NORMAL")))</f>
        <v>TRISTATE</v>
      </c>
      <c r="AK215" s="98" t="str">
        <f aca="false">IF(OR($AT215=$F215,$AU215="Output"),"DISABLE","ENABLE")</f>
        <v>ENABLE</v>
      </c>
      <c r="AL215" s="112" t="str">
        <f aca="false">IF($AT215&lt;&gt;$G215,"N/A",IF($AV215="Drive 1", "1", IF($AV215="Drive 0", "0", "")))</f>
        <v/>
      </c>
      <c r="AM215" s="99" t="b">
        <f aca="false">TRUE()</f>
        <v>1</v>
      </c>
      <c r="AN215" s="99" t="b">
        <f aca="false">TRUE()</f>
        <v>1</v>
      </c>
      <c r="AO215" s="99" t="b">
        <f aca="false">TRUE()</f>
        <v>1</v>
      </c>
      <c r="AP215" s="99" t="b">
        <f aca="false">TRUE()</f>
        <v>1</v>
      </c>
      <c r="AQ215" s="99" t="b">
        <f aca="false">TRUE()</f>
        <v>1</v>
      </c>
      <c r="AR215" s="99" t="b">
        <f aca="false">TRUE()</f>
        <v>1</v>
      </c>
      <c r="AS215" s="100" t="str">
        <f aca="false">IF(AND($AM215:$AR215), "VALID", "INVALID")</f>
        <v>VALID</v>
      </c>
      <c r="AT215" s="141" t="s">
        <v>3947</v>
      </c>
      <c r="AU215" s="102" t="s">
        <v>2736</v>
      </c>
      <c r="AV215" s="103"/>
      <c r="AW215" s="103" t="s">
        <v>2834</v>
      </c>
      <c r="AX215" s="104"/>
      <c r="AY215" s="104"/>
      <c r="AZ215" s="110" t="s">
        <v>434</v>
      </c>
      <c r="BA215" s="103" t="s">
        <v>85</v>
      </c>
      <c r="BB215" s="104"/>
      <c r="BC215" s="103" t="s">
        <v>3890</v>
      </c>
      <c r="BD215" s="103"/>
      <c r="BE215" s="105"/>
      <c r="BF215" s="104"/>
      <c r="BG215" s="341" t="s">
        <v>3950</v>
      </c>
      <c r="BH215" s="321" t="s">
        <v>3951</v>
      </c>
      <c r="BI215" s="1" t="s">
        <v>3946</v>
      </c>
      <c r="BJ215" s="1" t="s">
        <v>3952</v>
      </c>
      <c r="BK215" s="109"/>
    </row>
    <row r="216" customFormat="false" ht="12.75" hidden="true" customHeight="true" outlineLevel="0" collapsed="false">
      <c r="A216" s="315"/>
      <c r="B216" s="330"/>
      <c r="C216" s="330"/>
      <c r="D216" s="331" t="s">
        <v>584</v>
      </c>
      <c r="E216" s="317" t="s">
        <v>3953</v>
      </c>
      <c r="F216" s="87" t="s">
        <v>585</v>
      </c>
      <c r="G216" s="88" t="s">
        <v>3954</v>
      </c>
      <c r="H216" s="89"/>
      <c r="I216" s="90"/>
      <c r="J216" s="90"/>
      <c r="K216" s="91"/>
      <c r="L216" s="92" t="s">
        <v>2749</v>
      </c>
      <c r="M216" s="90"/>
      <c r="N216" s="90"/>
      <c r="O216" s="90"/>
      <c r="P216" s="91"/>
      <c r="Q216" s="86" t="s">
        <v>94</v>
      </c>
      <c r="R216" s="86" t="s">
        <v>83</v>
      </c>
      <c r="S216" s="86" t="s">
        <v>104</v>
      </c>
      <c r="T216" s="86" t="s">
        <v>105</v>
      </c>
      <c r="U216" s="165" t="s">
        <v>83</v>
      </c>
      <c r="V216" s="100" t="s">
        <v>3955</v>
      </c>
      <c r="W216" s="95" t="s">
        <v>3877</v>
      </c>
      <c r="X216" s="96" t="s">
        <v>3956</v>
      </c>
      <c r="Y216" s="96"/>
      <c r="Z216" s="96"/>
      <c r="AA216" s="96" t="s">
        <v>554</v>
      </c>
      <c r="AB216" s="96" t="s">
        <v>3879</v>
      </c>
      <c r="AC216" s="95" t="s">
        <v>2741</v>
      </c>
      <c r="AD216" s="95" t="s">
        <v>3077</v>
      </c>
      <c r="AE216" s="95" t="s">
        <v>2743</v>
      </c>
      <c r="AF216" s="95" t="s">
        <v>2760</v>
      </c>
      <c r="AG216" s="95" t="str">
        <f aca="false">IF(OR($AT216="",$AT216=$F216),$U216,IF($AT216=$G216,SUBSTITUTE(SUBSTITUTE($AT216,"GPIO3_","GPIO_"),".0",""),IF($AT216=$H216,$Q216,IF($AT216=$I216,$R216,IF($AT216=$J216,$S216,IF($AT216=$K216,$T216,"INVALID"))))))</f>
        <v>RSVD1</v>
      </c>
      <c r="AH216" s="97"/>
      <c r="AI216" s="98" t="str">
        <f aca="false">IF(AND(OR($AV216="Int PU",$AV216="Int PD"),OR(AND($BC216&lt;&gt;"",$BC216&lt;&gt;"0"),AND($BD216&lt;&gt;"",$BD216&lt;&gt;"0"))),"INVALID",IF(OR($AT216=$F216,$AV216="Int PD"),"PULL_DOWN",IF(OR($AV216="Int PU",AND($AH216="YES",OR($BC216="",$BC216="0"),OR($BD216="",$BD216="0"),OR($AU216="Input",$AU216="Bidirectional"))),"PULL_UP","NORMAL")))</f>
        <v>PULL_DOWN</v>
      </c>
      <c r="AJ216" s="98" t="str">
        <f aca="false">IF($AU216="Input", "TRISTATE", IF($AV216="Z","TRISTATE",IF($AT216=$F216,"TRISTATE","NORMAL")))</f>
        <v>TRISTATE</v>
      </c>
      <c r="AK216" s="98" t="str">
        <f aca="false">IF(OR($AT216=$F216,$AU216="Output"),"DISABLE","ENABLE")</f>
        <v>DISABLE</v>
      </c>
      <c r="AL216" s="112" t="str">
        <f aca="false">IF($AT216&lt;&gt;$G216,"N/A",IF($AV216="Drive 1", "1", IF($AV216="Drive 0", "0", "")))</f>
        <v>N/A</v>
      </c>
      <c r="AM216" s="99" t="b">
        <f aca="false">TRUE()</f>
        <v>1</v>
      </c>
      <c r="AN216" s="99" t="b">
        <f aca="false">TRUE()</f>
        <v>1</v>
      </c>
      <c r="AO216" s="99" t="b">
        <f aca="false">TRUE()</f>
        <v>1</v>
      </c>
      <c r="AP216" s="99" t="b">
        <f aca="false">TRUE()</f>
        <v>1</v>
      </c>
      <c r="AQ216" s="99" t="b">
        <f aca="false">TRUE()</f>
        <v>1</v>
      </c>
      <c r="AR216" s="99" t="b">
        <f aca="false">TRUE()</f>
        <v>1</v>
      </c>
      <c r="AS216" s="100" t="str">
        <f aca="false">IF(AND($AM216:$AR216), "VALID", "INVALID")</f>
        <v>VALID</v>
      </c>
      <c r="AT216" s="141" t="s">
        <v>585</v>
      </c>
      <c r="AU216" s="102" t="s">
        <v>79</v>
      </c>
      <c r="AV216" s="103"/>
      <c r="AW216" s="103" t="s">
        <v>89</v>
      </c>
      <c r="AX216" s="104"/>
      <c r="AY216" s="104"/>
      <c r="AZ216" s="110" t="s">
        <v>85</v>
      </c>
      <c r="BA216" s="103" t="s">
        <v>85</v>
      </c>
      <c r="BB216" s="104"/>
      <c r="BC216" s="103"/>
      <c r="BD216" s="103"/>
      <c r="BE216" s="105"/>
      <c r="BF216" s="104"/>
      <c r="BG216" s="345"/>
      <c r="BH216" s="20" t="s">
        <v>7</v>
      </c>
      <c r="BI216" s="1" t="s">
        <v>3953</v>
      </c>
      <c r="BJ216" s="1" t="s">
        <v>30</v>
      </c>
      <c r="BK216" s="109"/>
    </row>
    <row r="217" s="85" customFormat="true" ht="18" hidden="false" customHeight="true" outlineLevel="0" collapsed="false">
      <c r="A217" s="315"/>
      <c r="B217" s="316"/>
      <c r="C217" s="316"/>
      <c r="D217" s="140" t="s">
        <v>586</v>
      </c>
      <c r="E217" s="164" t="s">
        <v>555</v>
      </c>
      <c r="F217" s="74"/>
      <c r="G217" s="76"/>
      <c r="H217" s="76"/>
      <c r="I217" s="76"/>
      <c r="J217" s="76"/>
      <c r="K217" s="76"/>
      <c r="L217" s="74"/>
      <c r="M217" s="74"/>
      <c r="N217" s="74"/>
      <c r="O217" s="74"/>
      <c r="P217" s="74"/>
      <c r="Q217" s="74"/>
      <c r="R217" s="74"/>
      <c r="S217" s="74"/>
      <c r="T217" s="74"/>
      <c r="U217" s="74"/>
      <c r="V217" s="166"/>
      <c r="W217" s="74"/>
      <c r="X217" s="77"/>
      <c r="Y217" s="77"/>
      <c r="Z217" s="77"/>
      <c r="AA217" s="77"/>
      <c r="AB217" s="77"/>
      <c r="AC217" s="78"/>
      <c r="AD217" s="78"/>
      <c r="AE217" s="78"/>
      <c r="AF217" s="78"/>
      <c r="AG217" s="78"/>
      <c r="AH217" s="78"/>
      <c r="AI217" s="78"/>
      <c r="AJ217" s="78"/>
      <c r="AK217" s="78"/>
      <c r="AL217" s="78"/>
      <c r="AM217" s="78"/>
      <c r="AN217" s="78"/>
      <c r="AO217" s="78"/>
      <c r="AP217" s="78"/>
      <c r="AQ217" s="78"/>
      <c r="AR217" s="78"/>
      <c r="AS217" s="78"/>
      <c r="AT217" s="79"/>
      <c r="AU217" s="79"/>
      <c r="AV217" s="80"/>
      <c r="AW217" s="80"/>
      <c r="AX217" s="80"/>
      <c r="AY217" s="80"/>
      <c r="AZ217" s="80"/>
      <c r="BA217" s="80"/>
      <c r="BB217" s="80"/>
      <c r="BC217" s="80"/>
      <c r="BD217" s="80"/>
      <c r="BE217" s="80"/>
      <c r="BF217" s="81" t="s">
        <v>76</v>
      </c>
      <c r="BG217" s="79"/>
      <c r="BH217" s="83" t="s">
        <v>586</v>
      </c>
      <c r="BI217" s="314" t="s">
        <v>555</v>
      </c>
      <c r="BJ217" s="314"/>
      <c r="BK217" s="84"/>
    </row>
    <row r="218" customFormat="false" ht="12.75" hidden="true" customHeight="true" outlineLevel="0" collapsed="false">
      <c r="A218" s="315"/>
      <c r="B218" s="330"/>
      <c r="C218" s="330"/>
      <c r="D218" s="331" t="s">
        <v>587</v>
      </c>
      <c r="E218" s="317" t="s">
        <v>3957</v>
      </c>
      <c r="F218" s="87" t="s">
        <v>588</v>
      </c>
      <c r="G218" s="88"/>
      <c r="H218" s="89" t="s">
        <v>3958</v>
      </c>
      <c r="I218" s="90"/>
      <c r="J218" s="90"/>
      <c r="K218" s="91"/>
      <c r="L218" s="92"/>
      <c r="M218" s="90" t="s">
        <v>81</v>
      </c>
      <c r="N218" s="90"/>
      <c r="O218" s="90"/>
      <c r="P218" s="91"/>
      <c r="Q218" s="97"/>
      <c r="R218" s="97"/>
      <c r="S218" s="97"/>
      <c r="T218" s="97"/>
      <c r="U218" s="97"/>
      <c r="V218" s="136" t="s">
        <v>3959</v>
      </c>
      <c r="W218" s="86" t="s">
        <v>3960</v>
      </c>
      <c r="X218" s="96"/>
      <c r="Y218" s="96"/>
      <c r="Z218" s="96"/>
      <c r="AA218" s="96" t="s">
        <v>3961</v>
      </c>
      <c r="AB218" s="96" t="s">
        <v>3962</v>
      </c>
      <c r="AC218" s="95"/>
      <c r="AD218" s="95" t="s">
        <v>3963</v>
      </c>
      <c r="AE218" s="95"/>
      <c r="AF218" s="95" t="n">
        <v>0</v>
      </c>
      <c r="AG218" s="170"/>
      <c r="AH218" s="97"/>
      <c r="AI218" s="98" t="str">
        <f aca="false">IF(AND(OR($AV218="Int PU",$AV218="Int PD"),OR(AND($BC218&lt;&gt;"",$BC218&lt;&gt;"0"),AND($BD218&lt;&gt;"",$BD218&lt;&gt;"0"))),"INVALID",IF(OR($AT218=$F218,$AV218="Int PD"),"PULL_DOWN",IF(OR($AV218="Int PU",AND($AH218="YES",OR($BC218="",$BC218="0"),OR($BD218="",$BD218="0"),OR($AU218="Input",$AU218="Bidirectional"))),"PULL_UP","NORMAL")))</f>
        <v>PULL_DOWN</v>
      </c>
      <c r="AJ218" s="98" t="str">
        <f aca="false">IF($AU218="Input", "TRISTATE", IF($AV218="Z","TRISTATE",IF($AT218=$F218,"TRISTATE","NORMAL")))</f>
        <v>TRISTATE</v>
      </c>
      <c r="AK218" s="98" t="str">
        <f aca="false">IF(OR($AT218=$F218,$AU218="Output"),"DISABLE","ENABLE")</f>
        <v>DISABLE</v>
      </c>
      <c r="AL218" s="165"/>
      <c r="AM218" s="99" t="b">
        <f aca="false">TRUE()</f>
        <v>1</v>
      </c>
      <c r="AN218" s="99" t="b">
        <f aca="false">TRUE()</f>
        <v>1</v>
      </c>
      <c r="AO218" s="99" t="b">
        <f aca="false">TRUE()</f>
        <v>1</v>
      </c>
      <c r="AP218" s="99" t="b">
        <f aca="false">TRUE()</f>
        <v>1</v>
      </c>
      <c r="AQ218" s="99" t="b">
        <f aca="false">TRUE()</f>
        <v>1</v>
      </c>
      <c r="AR218" s="99" t="b">
        <f aca="false">TRUE()</f>
        <v>1</v>
      </c>
      <c r="AS218" s="100" t="str">
        <f aca="false">IF(AND($AM218:$AR218), "VALID", "INVALID")</f>
        <v>VALID</v>
      </c>
      <c r="AT218" s="101" t="s">
        <v>588</v>
      </c>
      <c r="AU218" s="102" t="s">
        <v>79</v>
      </c>
      <c r="AV218" s="103"/>
      <c r="AW218" s="104"/>
      <c r="AX218" s="104"/>
      <c r="AY218" s="104"/>
      <c r="AZ218" s="104"/>
      <c r="BA218" s="104"/>
      <c r="BB218" s="104"/>
      <c r="BC218" s="103"/>
      <c r="BD218" s="103"/>
      <c r="BE218" s="162"/>
      <c r="BF218" s="104"/>
      <c r="BG218" s="345"/>
      <c r="BH218" s="20" t="s">
        <v>7</v>
      </c>
      <c r="BI218" s="1" t="s">
        <v>3957</v>
      </c>
      <c r="BJ218" s="1" t="s">
        <v>3964</v>
      </c>
      <c r="BK218" s="109"/>
    </row>
    <row r="219" customFormat="false" ht="12.75" hidden="true" customHeight="true" outlineLevel="0" collapsed="false">
      <c r="A219" s="315"/>
      <c r="B219" s="330"/>
      <c r="C219" s="330"/>
      <c r="D219" s="331" t="s">
        <v>589</v>
      </c>
      <c r="E219" s="317" t="s">
        <v>3965</v>
      </c>
      <c r="F219" s="87" t="s">
        <v>590</v>
      </c>
      <c r="G219" s="88"/>
      <c r="H219" s="89" t="s">
        <v>3966</v>
      </c>
      <c r="I219" s="90"/>
      <c r="J219" s="90"/>
      <c r="K219" s="91"/>
      <c r="L219" s="92"/>
      <c r="M219" s="90" t="s">
        <v>81</v>
      </c>
      <c r="N219" s="90"/>
      <c r="O219" s="90"/>
      <c r="P219" s="91"/>
      <c r="Q219" s="97"/>
      <c r="R219" s="97"/>
      <c r="S219" s="97"/>
      <c r="T219" s="97"/>
      <c r="U219" s="97"/>
      <c r="V219" s="100" t="s">
        <v>3967</v>
      </c>
      <c r="W219" s="95" t="s">
        <v>3960</v>
      </c>
      <c r="X219" s="96"/>
      <c r="Y219" s="96"/>
      <c r="Z219" s="96"/>
      <c r="AA219" s="96" t="s">
        <v>3961</v>
      </c>
      <c r="AB219" s="96" t="s">
        <v>3962</v>
      </c>
      <c r="AC219" s="95"/>
      <c r="AD219" s="95" t="s">
        <v>3963</v>
      </c>
      <c r="AE219" s="95"/>
      <c r="AF219" s="95" t="n">
        <v>0</v>
      </c>
      <c r="AG219" s="170"/>
      <c r="AH219" s="97"/>
      <c r="AI219" s="98" t="str">
        <f aca="false">IF(AND(OR($AV219="Int PU",$AV219="Int PD"),OR(AND($BC219&lt;&gt;"",$BC219&lt;&gt;"0"),AND($BD219&lt;&gt;"",$BD219&lt;&gt;"0"))),"INVALID",IF(OR($AT219=$F219,$AV219="Int PD"),"PULL_DOWN",IF(OR($AV219="Int PU",AND($AH219="YES",OR($BC219="",$BC219="0"),OR($BD219="",$BD219="0"),OR($AU219="Input",$AU219="Bidirectional"))),"PULL_UP","NORMAL")))</f>
        <v>PULL_DOWN</v>
      </c>
      <c r="AJ219" s="98" t="str">
        <f aca="false">IF($AU219="Input", "TRISTATE", IF($AV219="Z","TRISTATE",IF($AT219=$F219,"TRISTATE","NORMAL")))</f>
        <v>TRISTATE</v>
      </c>
      <c r="AK219" s="98" t="str">
        <f aca="false">IF(OR($AT219=$F219,$AU219="Output"),"DISABLE","ENABLE")</f>
        <v>DISABLE</v>
      </c>
      <c r="AL219" s="165"/>
      <c r="AM219" s="99" t="b">
        <f aca="false">TRUE()</f>
        <v>1</v>
      </c>
      <c r="AN219" s="99" t="b">
        <f aca="false">TRUE()</f>
        <v>1</v>
      </c>
      <c r="AO219" s="99" t="b">
        <f aca="false">TRUE()</f>
        <v>1</v>
      </c>
      <c r="AP219" s="99" t="b">
        <f aca="false">TRUE()</f>
        <v>1</v>
      </c>
      <c r="AQ219" s="99" t="b">
        <f aca="false">TRUE()</f>
        <v>1</v>
      </c>
      <c r="AR219" s="99" t="b">
        <f aca="false">TRUE()</f>
        <v>1</v>
      </c>
      <c r="AS219" s="100" t="str">
        <f aca="false">IF(AND($AM219:$AR219), "VALID", "INVALID")</f>
        <v>VALID</v>
      </c>
      <c r="AT219" s="101" t="s">
        <v>590</v>
      </c>
      <c r="AU219" s="102" t="s">
        <v>79</v>
      </c>
      <c r="AV219" s="103"/>
      <c r="AW219" s="104"/>
      <c r="AX219" s="104"/>
      <c r="AY219" s="104"/>
      <c r="AZ219" s="104"/>
      <c r="BA219" s="104"/>
      <c r="BB219" s="104"/>
      <c r="BC219" s="103"/>
      <c r="BD219" s="103"/>
      <c r="BE219" s="105"/>
      <c r="BF219" s="104"/>
      <c r="BG219" s="341"/>
      <c r="BH219" s="20" t="s">
        <v>7</v>
      </c>
      <c r="BI219" s="1" t="s">
        <v>3965</v>
      </c>
      <c r="BJ219" s="1" t="s">
        <v>3968</v>
      </c>
      <c r="BK219" s="109"/>
    </row>
    <row r="220" customFormat="false" ht="12.75" hidden="false" customHeight="true" outlineLevel="0" collapsed="false">
      <c r="A220" s="323" t="n">
        <v>175</v>
      </c>
      <c r="B220" s="324" t="s">
        <v>3969</v>
      </c>
      <c r="C220" s="324" t="s">
        <v>3969</v>
      </c>
      <c r="D220" s="95" t="s">
        <v>591</v>
      </c>
      <c r="E220" s="86" t="s">
        <v>3970</v>
      </c>
      <c r="F220" s="87" t="s">
        <v>592</v>
      </c>
      <c r="G220" s="88"/>
      <c r="H220" s="89" t="s">
        <v>3971</v>
      </c>
      <c r="I220" s="90"/>
      <c r="J220" s="90"/>
      <c r="K220" s="91"/>
      <c r="L220" s="92"/>
      <c r="M220" s="90" t="s">
        <v>81</v>
      </c>
      <c r="N220" s="90"/>
      <c r="O220" s="90"/>
      <c r="P220" s="91"/>
      <c r="Q220" s="97"/>
      <c r="R220" s="97"/>
      <c r="S220" s="97"/>
      <c r="T220" s="97"/>
      <c r="U220" s="97"/>
      <c r="V220" s="132" t="s">
        <v>3972</v>
      </c>
      <c r="W220" s="132" t="s">
        <v>3960</v>
      </c>
      <c r="X220" s="96"/>
      <c r="Y220" s="96"/>
      <c r="Z220" s="96"/>
      <c r="AA220" s="96" t="s">
        <v>3961</v>
      </c>
      <c r="AB220" s="96" t="s">
        <v>3962</v>
      </c>
      <c r="AC220" s="95"/>
      <c r="AD220" s="95" t="s">
        <v>3963</v>
      </c>
      <c r="AE220" s="95"/>
      <c r="AF220" s="95" t="n">
        <v>0</v>
      </c>
      <c r="AG220" s="170"/>
      <c r="AH220" s="97"/>
      <c r="AI220" s="98" t="str">
        <f aca="false">IF(AND(OR($AV220="Int PU",$AV220="Int PD"),OR(AND($BC220&lt;&gt;"",$BC220&lt;&gt;"0"),AND($BD220&lt;&gt;"",$BD220&lt;&gt;"0"))),"INVALID",IF(OR($AT220=$F220,$AV220="Int PD"),"PULL_DOWN",IF(OR($AV220="Int PU",AND($AH220="YES",OR($BC220="",$BC220="0"),OR($BD220="",$BD220="0"),OR($AU220="Input",$AU220="Bidirectional"))),"PULL_UP","NORMAL")))</f>
        <v>NORMAL</v>
      </c>
      <c r="AJ220" s="98" t="str">
        <f aca="false">IF($AU220="Input", "TRISTATE", IF($AV220="Z","TRISTATE",IF($AT220=$F220,"TRISTATE","NORMAL")))</f>
        <v>NORMAL</v>
      </c>
      <c r="AK220" s="98" t="str">
        <f aca="false">IF(OR($AT220=$F220,$AU220="Output"),"DISABLE","ENABLE")</f>
        <v>DISABLE</v>
      </c>
      <c r="AL220" s="165"/>
      <c r="AM220" s="99" t="b">
        <f aca="false">TRUE()</f>
        <v>1</v>
      </c>
      <c r="AN220" s="99" t="b">
        <f aca="false">TRUE()</f>
        <v>1</v>
      </c>
      <c r="AO220" s="99" t="b">
        <f aca="false">TRUE()</f>
        <v>1</v>
      </c>
      <c r="AP220" s="99" t="b">
        <f aca="false">TRUE()</f>
        <v>1</v>
      </c>
      <c r="AQ220" s="99" t="b">
        <f aca="false">TRUE()</f>
        <v>1</v>
      </c>
      <c r="AR220" s="99" t="b">
        <f aca="false">TRUE()</f>
        <v>1</v>
      </c>
      <c r="AS220" s="100" t="str">
        <f aca="false">IF(AND($AM220:$AR220), "VALID", "INVALID")</f>
        <v>VALID</v>
      </c>
      <c r="AT220" s="101" t="s">
        <v>3971</v>
      </c>
      <c r="AU220" s="102" t="s">
        <v>2744</v>
      </c>
      <c r="AV220" s="103"/>
      <c r="AW220" s="104"/>
      <c r="AX220" s="104"/>
      <c r="AY220" s="104"/>
      <c r="AZ220" s="104"/>
      <c r="BA220" s="104"/>
      <c r="BB220" s="104"/>
      <c r="BC220" s="103"/>
      <c r="BD220" s="103"/>
      <c r="BE220" s="105"/>
      <c r="BF220" s="104"/>
      <c r="BG220" s="341" t="s">
        <v>3973</v>
      </c>
      <c r="BH220" s="321" t="s">
        <v>3974</v>
      </c>
      <c r="BI220" s="1" t="s">
        <v>3970</v>
      </c>
      <c r="BJ220" s="1" t="s">
        <v>3975</v>
      </c>
      <c r="BK220" s="109"/>
    </row>
    <row r="221" customFormat="false" ht="12.75" hidden="false" customHeight="true" outlineLevel="0" collapsed="false">
      <c r="A221" s="323" t="n">
        <v>173</v>
      </c>
      <c r="B221" s="324" t="s">
        <v>3976</v>
      </c>
      <c r="C221" s="324" t="s">
        <v>3976</v>
      </c>
      <c r="D221" s="95" t="s">
        <v>593</v>
      </c>
      <c r="E221" s="86" t="s">
        <v>3977</v>
      </c>
      <c r="F221" s="87" t="s">
        <v>594</v>
      </c>
      <c r="G221" s="88"/>
      <c r="H221" s="89" t="s">
        <v>3978</v>
      </c>
      <c r="I221" s="90"/>
      <c r="J221" s="90"/>
      <c r="K221" s="91"/>
      <c r="L221" s="92"/>
      <c r="M221" s="90" t="s">
        <v>81</v>
      </c>
      <c r="N221" s="90"/>
      <c r="O221" s="90"/>
      <c r="P221" s="91"/>
      <c r="Q221" s="97"/>
      <c r="R221" s="97"/>
      <c r="S221" s="97"/>
      <c r="T221" s="97"/>
      <c r="U221" s="97"/>
      <c r="V221" s="100" t="s">
        <v>3979</v>
      </c>
      <c r="W221" s="95" t="s">
        <v>3960</v>
      </c>
      <c r="X221" s="96"/>
      <c r="Y221" s="96"/>
      <c r="Z221" s="96"/>
      <c r="AA221" s="96" t="s">
        <v>3961</v>
      </c>
      <c r="AB221" s="96" t="s">
        <v>3962</v>
      </c>
      <c r="AC221" s="95"/>
      <c r="AD221" s="95" t="s">
        <v>3963</v>
      </c>
      <c r="AE221" s="95"/>
      <c r="AF221" s="95" t="n">
        <v>0</v>
      </c>
      <c r="AG221" s="170"/>
      <c r="AH221" s="97"/>
      <c r="AI221" s="98" t="str">
        <f aca="false">IF(AND(OR($AV221="Int PU",$AV221="Int PD"),OR(AND($BC221&lt;&gt;"",$BC221&lt;&gt;"0"),AND($BD221&lt;&gt;"",$BD221&lt;&gt;"0"))),"INVALID",IF(OR($AT221=$F221,$AV221="Int PD"),"PULL_DOWN",IF(OR($AV221="Int PU",AND($AH221="YES",OR($BC221="",$BC221="0"),OR($BD221="",$BD221="0"),OR($AU221="Input",$AU221="Bidirectional"))),"PULL_UP","NORMAL")))</f>
        <v>NORMAL</v>
      </c>
      <c r="AJ221" s="98" t="str">
        <f aca="false">IF($AU221="Input", "TRISTATE", IF($AV221="Z","TRISTATE",IF($AT221=$F221,"TRISTATE","NORMAL")))</f>
        <v>NORMAL</v>
      </c>
      <c r="AK221" s="98" t="str">
        <f aca="false">IF(OR($AT221=$F221,$AU221="Output"),"DISABLE","ENABLE")</f>
        <v>DISABLE</v>
      </c>
      <c r="AL221" s="165"/>
      <c r="AM221" s="99" t="b">
        <f aca="false">TRUE()</f>
        <v>1</v>
      </c>
      <c r="AN221" s="99" t="b">
        <f aca="false">TRUE()</f>
        <v>1</v>
      </c>
      <c r="AO221" s="99" t="b">
        <f aca="false">TRUE()</f>
        <v>1</v>
      </c>
      <c r="AP221" s="99" t="b">
        <f aca="false">TRUE()</f>
        <v>1</v>
      </c>
      <c r="AQ221" s="99" t="b">
        <f aca="false">TRUE()</f>
        <v>1</v>
      </c>
      <c r="AR221" s="99" t="b">
        <f aca="false">TRUE()</f>
        <v>1</v>
      </c>
      <c r="AS221" s="100" t="str">
        <f aca="false">IF(AND($AM221:$AR221), "VALID", "INVALID")</f>
        <v>VALID</v>
      </c>
      <c r="AT221" s="141" t="s">
        <v>3978</v>
      </c>
      <c r="AU221" s="102" t="s">
        <v>2744</v>
      </c>
      <c r="AV221" s="103"/>
      <c r="AW221" s="104"/>
      <c r="AX221" s="104"/>
      <c r="AY221" s="104"/>
      <c r="AZ221" s="104"/>
      <c r="BA221" s="104"/>
      <c r="BB221" s="104"/>
      <c r="BC221" s="103"/>
      <c r="BD221" s="103"/>
      <c r="BE221" s="105"/>
      <c r="BF221" s="104"/>
      <c r="BG221" s="341" t="s">
        <v>3980</v>
      </c>
      <c r="BH221" s="321"/>
      <c r="BI221" s="1" t="s">
        <v>3977</v>
      </c>
      <c r="BJ221" s="1" t="s">
        <v>3981</v>
      </c>
      <c r="BK221" s="109"/>
    </row>
    <row r="222" customFormat="false" ht="12.75" hidden="true" customHeight="true" outlineLevel="0" collapsed="false">
      <c r="A222" s="315"/>
      <c r="B222" s="316"/>
      <c r="C222" s="316"/>
      <c r="D222" s="331" t="s">
        <v>595</v>
      </c>
      <c r="E222" s="317" t="s">
        <v>3982</v>
      </c>
      <c r="F222" s="87" t="s">
        <v>596</v>
      </c>
      <c r="G222" s="88"/>
      <c r="H222" s="89" t="s">
        <v>3983</v>
      </c>
      <c r="I222" s="90"/>
      <c r="J222" s="90"/>
      <c r="K222" s="91"/>
      <c r="L222" s="92"/>
      <c r="M222" s="90" t="s">
        <v>81</v>
      </c>
      <c r="N222" s="90"/>
      <c r="O222" s="90"/>
      <c r="P222" s="91"/>
      <c r="Q222" s="97"/>
      <c r="R222" s="97"/>
      <c r="S222" s="97"/>
      <c r="T222" s="97"/>
      <c r="U222" s="97"/>
      <c r="V222" s="100" t="s">
        <v>3984</v>
      </c>
      <c r="W222" s="95" t="s">
        <v>3960</v>
      </c>
      <c r="X222" s="96"/>
      <c r="Y222" s="96"/>
      <c r="Z222" s="96"/>
      <c r="AA222" s="96" t="s">
        <v>3961</v>
      </c>
      <c r="AB222" s="96" t="s">
        <v>3962</v>
      </c>
      <c r="AC222" s="95"/>
      <c r="AD222" s="95" t="s">
        <v>3963</v>
      </c>
      <c r="AE222" s="95"/>
      <c r="AF222" s="95" t="n">
        <v>0</v>
      </c>
      <c r="AG222" s="170"/>
      <c r="AH222" s="97"/>
      <c r="AI222" s="98" t="str">
        <f aca="false">IF(AND(OR($AV222="Int PU",$AV222="Int PD"),OR(AND($BC222&lt;&gt;"",$BC222&lt;&gt;"0"),AND($BD222&lt;&gt;"",$BD222&lt;&gt;"0"))),"INVALID",IF(OR($AT222=$F222,$AV222="Int PD"),"PULL_DOWN",IF(OR($AV222="Int PU",AND($AH222="YES",OR($BC222="",$BC222="0"),OR($BD222="",$BD222="0"),OR($AU222="Input",$AU222="Bidirectional"))),"PULL_UP","NORMAL")))</f>
        <v>PULL_DOWN</v>
      </c>
      <c r="AJ222" s="98" t="str">
        <f aca="false">IF($AU222="Input", "TRISTATE", IF($AV222="Z","TRISTATE",IF($AT222=$F222,"TRISTATE","NORMAL")))</f>
        <v>TRISTATE</v>
      </c>
      <c r="AK222" s="98" t="str">
        <f aca="false">IF(OR($AT222=$F222,$AU222="Output"),"DISABLE","ENABLE")</f>
        <v>DISABLE</v>
      </c>
      <c r="AL222" s="165"/>
      <c r="AM222" s="99" t="b">
        <f aca="false">TRUE()</f>
        <v>1</v>
      </c>
      <c r="AN222" s="99" t="b">
        <f aca="false">TRUE()</f>
        <v>1</v>
      </c>
      <c r="AO222" s="99" t="b">
        <f aca="false">TRUE()</f>
        <v>1</v>
      </c>
      <c r="AP222" s="99" t="b">
        <f aca="false">TRUE()</f>
        <v>1</v>
      </c>
      <c r="AQ222" s="99" t="b">
        <f aca="false">TRUE()</f>
        <v>1</v>
      </c>
      <c r="AR222" s="99" t="b">
        <f aca="false">TRUE()</f>
        <v>1</v>
      </c>
      <c r="AS222" s="100" t="str">
        <f aca="false">IF(AND($AM222:$AR222), "VALID", "INVALID")</f>
        <v>VALID</v>
      </c>
      <c r="AT222" s="141" t="s">
        <v>596</v>
      </c>
      <c r="AU222" s="102" t="s">
        <v>79</v>
      </c>
      <c r="AV222" s="103"/>
      <c r="AW222" s="104"/>
      <c r="AX222" s="104"/>
      <c r="AY222" s="104"/>
      <c r="AZ222" s="104"/>
      <c r="BA222" s="104"/>
      <c r="BB222" s="104"/>
      <c r="BC222" s="103"/>
      <c r="BD222" s="103"/>
      <c r="BE222" s="105"/>
      <c r="BF222" s="104"/>
      <c r="BG222" s="345"/>
      <c r="BH222" s="20" t="s">
        <v>7</v>
      </c>
      <c r="BI222" s="1" t="s">
        <v>3982</v>
      </c>
      <c r="BJ222" s="1" t="s">
        <v>646</v>
      </c>
      <c r="BK222" s="109"/>
    </row>
    <row r="223" customFormat="false" ht="12.75" hidden="true" customHeight="true" outlineLevel="0" collapsed="false">
      <c r="A223" s="315"/>
      <c r="B223" s="316"/>
      <c r="C223" s="316"/>
      <c r="D223" s="331" t="s">
        <v>597</v>
      </c>
      <c r="E223" s="317" t="s">
        <v>3985</v>
      </c>
      <c r="F223" s="87" t="s">
        <v>598</v>
      </c>
      <c r="G223" s="88"/>
      <c r="H223" s="89" t="s">
        <v>3986</v>
      </c>
      <c r="I223" s="90"/>
      <c r="J223" s="90"/>
      <c r="K223" s="91"/>
      <c r="L223" s="92"/>
      <c r="M223" s="90" t="s">
        <v>81</v>
      </c>
      <c r="N223" s="90"/>
      <c r="O223" s="90"/>
      <c r="P223" s="91"/>
      <c r="Q223" s="97"/>
      <c r="R223" s="97"/>
      <c r="S223" s="97"/>
      <c r="T223" s="97"/>
      <c r="U223" s="97"/>
      <c r="V223" s="100" t="s">
        <v>3987</v>
      </c>
      <c r="W223" s="95" t="s">
        <v>3960</v>
      </c>
      <c r="X223" s="96"/>
      <c r="Y223" s="96"/>
      <c r="Z223" s="96"/>
      <c r="AA223" s="96" t="s">
        <v>3988</v>
      </c>
      <c r="AB223" s="96" t="s">
        <v>3962</v>
      </c>
      <c r="AC223" s="95"/>
      <c r="AD223" s="95" t="s">
        <v>3963</v>
      </c>
      <c r="AE223" s="95"/>
      <c r="AF223" s="95" t="n">
        <v>0</v>
      </c>
      <c r="AG223" s="170"/>
      <c r="AH223" s="97"/>
      <c r="AI223" s="98" t="str">
        <f aca="false">IF(AND(OR($AV223="Int PU",$AV223="Int PD"),OR(AND($BC223&lt;&gt;"",$BC223&lt;&gt;"0"),AND($BD223&lt;&gt;"",$BD223&lt;&gt;"0"))),"INVALID",IF(OR($AT223=$F223,$AV223="Int PD"),"PULL_DOWN",IF(OR($AV223="Int PU",AND($AH223="YES",OR($BC223="",$BC223="0"),OR($BD223="",$BD223="0"),OR($AU223="Input",$AU223="Bidirectional"))),"PULL_UP","NORMAL")))</f>
        <v>PULL_DOWN</v>
      </c>
      <c r="AJ223" s="98" t="str">
        <f aca="false">IF($AU223="Input", "TRISTATE", IF($AV223="Z","TRISTATE",IF($AT223=$F223,"TRISTATE","NORMAL")))</f>
        <v>TRISTATE</v>
      </c>
      <c r="AK223" s="98" t="str">
        <f aca="false">IF(OR($AT223=$F223,$AU223="Output"),"DISABLE","ENABLE")</f>
        <v>DISABLE</v>
      </c>
      <c r="AL223" s="165"/>
      <c r="AM223" s="99" t="b">
        <f aca="false">TRUE()</f>
        <v>1</v>
      </c>
      <c r="AN223" s="99" t="b">
        <f aca="false">TRUE()</f>
        <v>1</v>
      </c>
      <c r="AO223" s="99" t="b">
        <f aca="false">TRUE()</f>
        <v>1</v>
      </c>
      <c r="AP223" s="99" t="b">
        <f aca="false">TRUE()</f>
        <v>1</v>
      </c>
      <c r="AQ223" s="99" t="b">
        <f aca="false">TRUE()</f>
        <v>1</v>
      </c>
      <c r="AR223" s="99" t="b">
        <f aca="false">TRUE()</f>
        <v>1</v>
      </c>
      <c r="AS223" s="100" t="str">
        <f aca="false">IF(AND($AM223:$AR223), "VALID", "INVALID")</f>
        <v>VALID</v>
      </c>
      <c r="AT223" s="141" t="s">
        <v>598</v>
      </c>
      <c r="AU223" s="102" t="s">
        <v>79</v>
      </c>
      <c r="AV223" s="103"/>
      <c r="AW223" s="104"/>
      <c r="AX223" s="104"/>
      <c r="AY223" s="104"/>
      <c r="AZ223" s="104"/>
      <c r="BA223" s="104"/>
      <c r="BB223" s="104"/>
      <c r="BC223" s="103"/>
      <c r="BD223" s="103"/>
      <c r="BE223" s="105"/>
      <c r="BF223" s="104"/>
      <c r="BG223" s="345"/>
      <c r="BH223" s="20" t="s">
        <v>7</v>
      </c>
      <c r="BI223" s="1" t="s">
        <v>3985</v>
      </c>
      <c r="BJ223" s="1" t="s">
        <v>3989</v>
      </c>
      <c r="BK223" s="109"/>
    </row>
    <row r="224" customFormat="false" ht="12.75" hidden="true" customHeight="true" outlineLevel="0" collapsed="false">
      <c r="A224" s="315"/>
      <c r="B224" s="316"/>
      <c r="C224" s="316"/>
      <c r="D224" s="95" t="s">
        <v>599</v>
      </c>
      <c r="E224" s="317" t="s">
        <v>3990</v>
      </c>
      <c r="F224" s="87" t="s">
        <v>600</v>
      </c>
      <c r="G224" s="88"/>
      <c r="H224" s="89" t="s">
        <v>3991</v>
      </c>
      <c r="I224" s="90"/>
      <c r="J224" s="90"/>
      <c r="K224" s="91"/>
      <c r="L224" s="92"/>
      <c r="M224" s="90" t="s">
        <v>81</v>
      </c>
      <c r="N224" s="90"/>
      <c r="O224" s="90"/>
      <c r="P224" s="91"/>
      <c r="Q224" s="97"/>
      <c r="R224" s="97"/>
      <c r="S224" s="97"/>
      <c r="T224" s="97"/>
      <c r="U224" s="97"/>
      <c r="V224" s="100" t="s">
        <v>3992</v>
      </c>
      <c r="W224" s="95" t="s">
        <v>3960</v>
      </c>
      <c r="X224" s="96"/>
      <c r="Y224" s="96"/>
      <c r="Z224" s="96"/>
      <c r="AA224" s="96" t="s">
        <v>3993</v>
      </c>
      <c r="AB224" s="96" t="s">
        <v>3962</v>
      </c>
      <c r="AC224" s="95"/>
      <c r="AD224" s="95" t="s">
        <v>3963</v>
      </c>
      <c r="AE224" s="95"/>
      <c r="AF224" s="95" t="n">
        <v>0</v>
      </c>
      <c r="AG224" s="170"/>
      <c r="AH224" s="97"/>
      <c r="AI224" s="98" t="str">
        <f aca="false">IF(AND(OR($AV224="Int PU",$AV224="Int PD"),OR(AND($BC224&lt;&gt;"",$BC224&lt;&gt;"0"),AND($BD224&lt;&gt;"",$BD224&lt;&gt;"0"))),"INVALID",IF(OR($AT224=$F224,$AV224="Int PD"),"PULL_DOWN",IF(OR($AV224="Int PU",AND($AH224="YES",OR($BC224="",$BC224="0"),OR($BD224="",$BD224="0"),OR($AU224="Input",$AU224="Bidirectional"))),"PULL_UP","NORMAL")))</f>
        <v>PULL_DOWN</v>
      </c>
      <c r="AJ224" s="98" t="str">
        <f aca="false">IF($AU224="Input", "TRISTATE", IF($AV224="Z","TRISTATE",IF($AT224=$F224,"TRISTATE","NORMAL")))</f>
        <v>TRISTATE</v>
      </c>
      <c r="AK224" s="98" t="str">
        <f aca="false">IF(OR($AT224=$F224,$AU224="Output"),"DISABLE","ENABLE")</f>
        <v>DISABLE</v>
      </c>
      <c r="AL224" s="165"/>
      <c r="AM224" s="99" t="b">
        <f aca="false">TRUE()</f>
        <v>1</v>
      </c>
      <c r="AN224" s="99" t="b">
        <f aca="false">TRUE()</f>
        <v>1</v>
      </c>
      <c r="AO224" s="99" t="b">
        <f aca="false">TRUE()</f>
        <v>1</v>
      </c>
      <c r="AP224" s="99" t="b">
        <f aca="false">TRUE()</f>
        <v>1</v>
      </c>
      <c r="AQ224" s="99" t="b">
        <f aca="false">TRUE()</f>
        <v>1</v>
      </c>
      <c r="AR224" s="99" t="b">
        <f aca="false">TRUE()</f>
        <v>1</v>
      </c>
      <c r="AS224" s="100" t="str">
        <f aca="false">IF(AND($AM224:$AR224), "VALID", "INVALID")</f>
        <v>VALID</v>
      </c>
      <c r="AT224" s="168" t="s">
        <v>600</v>
      </c>
      <c r="AU224" s="146" t="s">
        <v>79</v>
      </c>
      <c r="AV224" s="147"/>
      <c r="AW224" s="104"/>
      <c r="AX224" s="148"/>
      <c r="AY224" s="148"/>
      <c r="AZ224" s="104"/>
      <c r="BA224" s="104"/>
      <c r="BB224" s="104"/>
      <c r="BC224" s="147"/>
      <c r="BD224" s="147"/>
      <c r="BE224" s="149"/>
      <c r="BF224" s="148"/>
      <c r="BG224" s="345"/>
      <c r="BH224" s="20" t="s">
        <v>7</v>
      </c>
      <c r="BI224" s="1" t="s">
        <v>3990</v>
      </c>
      <c r="BJ224" s="1" t="s">
        <v>3994</v>
      </c>
      <c r="BK224" s="109"/>
    </row>
    <row r="225" customFormat="false" ht="12.75" hidden="true" customHeight="true" outlineLevel="0" collapsed="false">
      <c r="A225" s="315"/>
      <c r="B225" s="316"/>
      <c r="C225" s="316"/>
      <c r="D225" s="95" t="s">
        <v>601</v>
      </c>
      <c r="E225" s="317" t="s">
        <v>3995</v>
      </c>
      <c r="F225" s="87" t="s">
        <v>602</v>
      </c>
      <c r="G225" s="88"/>
      <c r="H225" s="89" t="s">
        <v>3996</v>
      </c>
      <c r="I225" s="90"/>
      <c r="J225" s="90"/>
      <c r="K225" s="91"/>
      <c r="L225" s="92"/>
      <c r="M225" s="90" t="s">
        <v>81</v>
      </c>
      <c r="N225" s="90"/>
      <c r="O225" s="90"/>
      <c r="P225" s="91"/>
      <c r="Q225" s="97"/>
      <c r="R225" s="97"/>
      <c r="S225" s="97"/>
      <c r="T225" s="97"/>
      <c r="U225" s="97"/>
      <c r="V225" s="100" t="s">
        <v>3997</v>
      </c>
      <c r="W225" s="95" t="s">
        <v>3960</v>
      </c>
      <c r="X225" s="96"/>
      <c r="Y225" s="96"/>
      <c r="Z225" s="96"/>
      <c r="AA225" s="96" t="s">
        <v>3993</v>
      </c>
      <c r="AB225" s="96" t="s">
        <v>3962</v>
      </c>
      <c r="AC225" s="95"/>
      <c r="AD225" s="95" t="s">
        <v>3963</v>
      </c>
      <c r="AE225" s="95"/>
      <c r="AF225" s="95" t="n">
        <v>0</v>
      </c>
      <c r="AG225" s="170"/>
      <c r="AH225" s="97"/>
      <c r="AI225" s="98" t="str">
        <f aca="false">IF(AND(OR($AV225="Int PU",$AV225="Int PD"),OR(AND($BC225&lt;&gt;"",$BC225&lt;&gt;"0"),AND($BD225&lt;&gt;"",$BD225&lt;&gt;"0"))),"INVALID",IF(OR($AT225=$F225,$AV225="Int PD"),"PULL_DOWN",IF(OR($AV225="Int PU",AND($AH225="YES",OR($BC225="",$BC225="0"),OR($BD225="",$BD225="0"),OR($AU225="Input",$AU225="Bidirectional"))),"PULL_UP","NORMAL")))</f>
        <v>PULL_DOWN</v>
      </c>
      <c r="AJ225" s="98" t="str">
        <f aca="false">IF($AU225="Input", "TRISTATE", IF($AV225="Z","TRISTATE",IF($AT225=$F225,"TRISTATE","NORMAL")))</f>
        <v>TRISTATE</v>
      </c>
      <c r="AK225" s="98" t="str">
        <f aca="false">IF(OR($AT225=$F225,$AU225="Output"),"DISABLE","ENABLE")</f>
        <v>DISABLE</v>
      </c>
      <c r="AL225" s="165"/>
      <c r="AM225" s="99" t="b">
        <f aca="false">TRUE()</f>
        <v>1</v>
      </c>
      <c r="AN225" s="99" t="b">
        <f aca="false">TRUE()</f>
        <v>1</v>
      </c>
      <c r="AO225" s="99" t="b">
        <f aca="false">TRUE()</f>
        <v>1</v>
      </c>
      <c r="AP225" s="99" t="b">
        <f aca="false">TRUE()</f>
        <v>1</v>
      </c>
      <c r="AQ225" s="99" t="b">
        <f aca="false">TRUE()</f>
        <v>1</v>
      </c>
      <c r="AR225" s="99" t="b">
        <f aca="false">TRUE()</f>
        <v>1</v>
      </c>
      <c r="AS225" s="100" t="str">
        <f aca="false">IF(AND($AM225:$AR225), "VALID", "INVALID")</f>
        <v>VALID</v>
      </c>
      <c r="AT225" s="151" t="s">
        <v>602</v>
      </c>
      <c r="AU225" s="102" t="s">
        <v>79</v>
      </c>
      <c r="AV225" s="103"/>
      <c r="AW225" s="104"/>
      <c r="AX225" s="148"/>
      <c r="AY225" s="148"/>
      <c r="AZ225" s="104"/>
      <c r="BA225" s="104"/>
      <c r="BB225" s="104"/>
      <c r="BC225" s="103"/>
      <c r="BD225" s="103"/>
      <c r="BE225" s="105" t="s">
        <v>496</v>
      </c>
      <c r="BF225" s="104"/>
      <c r="BG225" s="345"/>
      <c r="BH225" s="20" t="s">
        <v>7</v>
      </c>
      <c r="BI225" s="1" t="s">
        <v>3995</v>
      </c>
      <c r="BJ225" s="1" t="s">
        <v>3998</v>
      </c>
      <c r="BK225" s="109"/>
    </row>
    <row r="226" customFormat="false" ht="12.75" hidden="false" customHeight="true" outlineLevel="0" collapsed="false">
      <c r="A226" s="323" t="n">
        <v>162</v>
      </c>
      <c r="B226" s="324" t="s">
        <v>3999</v>
      </c>
      <c r="C226" s="324" t="s">
        <v>3999</v>
      </c>
      <c r="D226" s="95" t="s">
        <v>603</v>
      </c>
      <c r="E226" s="86" t="s">
        <v>4000</v>
      </c>
      <c r="F226" s="87" t="s">
        <v>604</v>
      </c>
      <c r="G226" s="88"/>
      <c r="H226" s="89" t="s">
        <v>4001</v>
      </c>
      <c r="I226" s="90"/>
      <c r="J226" s="90"/>
      <c r="K226" s="91"/>
      <c r="L226" s="92"/>
      <c r="M226" s="90" t="s">
        <v>81</v>
      </c>
      <c r="N226" s="90"/>
      <c r="O226" s="90"/>
      <c r="P226" s="91"/>
      <c r="Q226" s="97"/>
      <c r="R226" s="97"/>
      <c r="S226" s="97"/>
      <c r="T226" s="97"/>
      <c r="U226" s="97"/>
      <c r="V226" s="100" t="s">
        <v>4002</v>
      </c>
      <c r="W226" s="95" t="s">
        <v>3960</v>
      </c>
      <c r="X226" s="96"/>
      <c r="Y226" s="96"/>
      <c r="Z226" s="96"/>
      <c r="AA226" s="96" t="s">
        <v>3993</v>
      </c>
      <c r="AB226" s="96" t="s">
        <v>3962</v>
      </c>
      <c r="AC226" s="95"/>
      <c r="AD226" s="95" t="s">
        <v>3963</v>
      </c>
      <c r="AE226" s="95"/>
      <c r="AF226" s="95" t="n">
        <v>0</v>
      </c>
      <c r="AG226" s="170"/>
      <c r="AH226" s="97"/>
      <c r="AI226" s="98" t="str">
        <f aca="false">IF(AND(OR($AV226="Int PU",$AV226="Int PD"),OR(AND($BC226&lt;&gt;"",$BC226&lt;&gt;"0"),AND($BD226&lt;&gt;"",$BD226&lt;&gt;"0"))),"INVALID",IF(OR($AT226=$F226,$AV226="Int PD"),"PULL_DOWN",IF(OR($AV226="Int PU",AND($AH226="YES",OR($BC226="",$BC226="0"),OR($BD226="",$BD226="0"),OR($AU226="Input",$AU226="Bidirectional"))),"PULL_UP","NORMAL")))</f>
        <v>NORMAL</v>
      </c>
      <c r="AJ226" s="98" t="str">
        <f aca="false">IF($AU226="Input", "TRISTATE", IF($AV226="Z","TRISTATE",IF($AT226=$F226,"TRISTATE","NORMAL")))</f>
        <v>NORMAL</v>
      </c>
      <c r="AK226" s="98" t="str">
        <f aca="false">IF(OR($AT226=$F226,$AU226="Output"),"DISABLE","ENABLE")</f>
        <v>DISABLE</v>
      </c>
      <c r="AL226" s="165"/>
      <c r="AM226" s="99" t="b">
        <f aca="false">TRUE()</f>
        <v>1</v>
      </c>
      <c r="AN226" s="99" t="b">
        <f aca="false">TRUE()</f>
        <v>1</v>
      </c>
      <c r="AO226" s="99" t="b">
        <f aca="false">TRUE()</f>
        <v>1</v>
      </c>
      <c r="AP226" s="99" t="b">
        <f aca="false">TRUE()</f>
        <v>1</v>
      </c>
      <c r="AQ226" s="99" t="b">
        <f aca="false">TRUE()</f>
        <v>1</v>
      </c>
      <c r="AR226" s="99" t="b">
        <f aca="false">TRUE()</f>
        <v>1</v>
      </c>
      <c r="AS226" s="100" t="str">
        <f aca="false">IF(AND($AM226:$AR226), "VALID", "INVALID")</f>
        <v>VALID</v>
      </c>
      <c r="AT226" s="101" t="s">
        <v>4001</v>
      </c>
      <c r="AU226" s="102" t="s">
        <v>2744</v>
      </c>
      <c r="AV226" s="103"/>
      <c r="AW226" s="104"/>
      <c r="AX226" s="148"/>
      <c r="AY226" s="148"/>
      <c r="AZ226" s="104"/>
      <c r="BA226" s="104"/>
      <c r="BB226" s="104"/>
      <c r="BC226" s="103"/>
      <c r="BD226" s="103"/>
      <c r="BE226" s="105"/>
      <c r="BF226" s="104"/>
      <c r="BG226" s="346" t="s">
        <v>4003</v>
      </c>
      <c r="BH226" s="321" t="s">
        <v>4004</v>
      </c>
      <c r="BI226" s="1" t="s">
        <v>4000</v>
      </c>
      <c r="BJ226" s="1" t="s">
        <v>4005</v>
      </c>
      <c r="BK226" s="109"/>
    </row>
    <row r="227" customFormat="false" ht="12.75" hidden="false" customHeight="true" outlineLevel="0" collapsed="false">
      <c r="A227" s="323" t="n">
        <v>160</v>
      </c>
      <c r="B227" s="324" t="s">
        <v>4006</v>
      </c>
      <c r="C227" s="324" t="s">
        <v>4006</v>
      </c>
      <c r="D227" s="95" t="s">
        <v>605</v>
      </c>
      <c r="E227" s="86" t="s">
        <v>4007</v>
      </c>
      <c r="F227" s="87" t="s">
        <v>606</v>
      </c>
      <c r="G227" s="88"/>
      <c r="H227" s="89" t="s">
        <v>4008</v>
      </c>
      <c r="I227" s="90"/>
      <c r="J227" s="90"/>
      <c r="K227" s="91"/>
      <c r="L227" s="92"/>
      <c r="M227" s="90" t="s">
        <v>81</v>
      </c>
      <c r="N227" s="90"/>
      <c r="O227" s="90"/>
      <c r="P227" s="91"/>
      <c r="Q227" s="97"/>
      <c r="R227" s="97"/>
      <c r="S227" s="97"/>
      <c r="T227" s="97"/>
      <c r="U227" s="97"/>
      <c r="V227" s="113" t="s">
        <v>4009</v>
      </c>
      <c r="W227" s="95" t="s">
        <v>3960</v>
      </c>
      <c r="X227" s="96"/>
      <c r="Y227" s="96"/>
      <c r="Z227" s="96"/>
      <c r="AA227" s="96" t="s">
        <v>4010</v>
      </c>
      <c r="AB227" s="96" t="s">
        <v>3962</v>
      </c>
      <c r="AC227" s="95"/>
      <c r="AD227" s="95" t="s">
        <v>3963</v>
      </c>
      <c r="AE227" s="95"/>
      <c r="AF227" s="95" t="n">
        <v>0</v>
      </c>
      <c r="AG227" s="170"/>
      <c r="AH227" s="97"/>
      <c r="AI227" s="98" t="str">
        <f aca="false">IF(AND(OR($AV227="Int PU",$AV227="Int PD"),OR(AND($BC227&lt;&gt;"",$BC227&lt;&gt;"0"),AND($BD227&lt;&gt;"",$BD227&lt;&gt;"0"))),"INVALID",IF(OR($AT227=$F227,$AV227="Int PD"),"PULL_DOWN",IF(OR($AV227="Int PU",AND($AH227="YES",OR($BC227="",$BC227="0"),OR($BD227="",$BD227="0"),OR($AU227="Input",$AU227="Bidirectional"))),"PULL_UP","NORMAL")))</f>
        <v>NORMAL</v>
      </c>
      <c r="AJ227" s="98" t="str">
        <f aca="false">IF($AU227="Input", "TRISTATE", IF($AV227="Z","TRISTATE",IF($AT227=$F227,"TRISTATE","NORMAL")))</f>
        <v>NORMAL</v>
      </c>
      <c r="AK227" s="98" t="str">
        <f aca="false">IF(OR($AT227=$F227,$AU227="Output"),"DISABLE","ENABLE")</f>
        <v>DISABLE</v>
      </c>
      <c r="AL227" s="165"/>
      <c r="AM227" s="99" t="b">
        <f aca="false">TRUE()</f>
        <v>1</v>
      </c>
      <c r="AN227" s="99" t="b">
        <f aca="false">TRUE()</f>
        <v>1</v>
      </c>
      <c r="AO227" s="99" t="b">
        <f aca="false">TRUE()</f>
        <v>1</v>
      </c>
      <c r="AP227" s="99" t="b">
        <f aca="false">TRUE()</f>
        <v>1</v>
      </c>
      <c r="AQ227" s="99" t="b">
        <f aca="false">TRUE()</f>
        <v>1</v>
      </c>
      <c r="AR227" s="99" t="b">
        <f aca="false">TRUE()</f>
        <v>1</v>
      </c>
      <c r="AS227" s="100" t="str">
        <f aca="false">IF(AND($AM227:$AR227), "VALID", "INVALID")</f>
        <v>VALID</v>
      </c>
      <c r="AT227" s="101" t="s">
        <v>4008</v>
      </c>
      <c r="AU227" s="102" t="s">
        <v>2744</v>
      </c>
      <c r="AV227" s="103"/>
      <c r="AW227" s="104"/>
      <c r="AX227" s="104"/>
      <c r="AY227" s="104"/>
      <c r="AZ227" s="104"/>
      <c r="BA227" s="104"/>
      <c r="BB227" s="104"/>
      <c r="BC227" s="103"/>
      <c r="BD227" s="103"/>
      <c r="BE227" s="105"/>
      <c r="BF227" s="104"/>
      <c r="BG227" s="346" t="s">
        <v>4011</v>
      </c>
      <c r="BH227" s="321"/>
      <c r="BI227" s="1" t="s">
        <v>4007</v>
      </c>
      <c r="BJ227" s="1" t="s">
        <v>4012</v>
      </c>
      <c r="BK227" s="109"/>
    </row>
    <row r="228" s="85" customFormat="true" ht="18" hidden="false" customHeight="true" outlineLevel="0" collapsed="false">
      <c r="A228" s="315"/>
      <c r="B228" s="316"/>
      <c r="C228" s="316"/>
      <c r="D228" s="140" t="s">
        <v>607</v>
      </c>
      <c r="E228" s="164" t="s">
        <v>608</v>
      </c>
      <c r="F228" s="74"/>
      <c r="G228" s="76"/>
      <c r="H228" s="76"/>
      <c r="I228" s="76"/>
      <c r="J228" s="76"/>
      <c r="K228" s="76"/>
      <c r="L228" s="74"/>
      <c r="M228" s="74"/>
      <c r="N228" s="74"/>
      <c r="O228" s="74"/>
      <c r="P228" s="74"/>
      <c r="Q228" s="74"/>
      <c r="R228" s="74"/>
      <c r="S228" s="74"/>
      <c r="T228" s="74"/>
      <c r="U228" s="74"/>
      <c r="V228" s="74"/>
      <c r="W228" s="74"/>
      <c r="X228" s="77"/>
      <c r="Y228" s="77"/>
      <c r="Z228" s="77"/>
      <c r="AA228" s="77"/>
      <c r="AB228" s="77"/>
      <c r="AC228" s="78"/>
      <c r="AD228" s="78"/>
      <c r="AE228" s="78"/>
      <c r="AF228" s="78"/>
      <c r="AG228" s="78"/>
      <c r="AH228" s="78"/>
      <c r="AI228" s="78"/>
      <c r="AJ228" s="78"/>
      <c r="AK228" s="78"/>
      <c r="AL228" s="78"/>
      <c r="AM228" s="78"/>
      <c r="AN228" s="78"/>
      <c r="AO228" s="78"/>
      <c r="AP228" s="78"/>
      <c r="AQ228" s="78"/>
      <c r="AR228" s="78"/>
      <c r="AS228" s="78"/>
      <c r="AT228" s="79"/>
      <c r="AU228" s="79"/>
      <c r="AV228" s="80"/>
      <c r="AW228" s="80"/>
      <c r="AX228" s="80"/>
      <c r="AY228" s="80"/>
      <c r="AZ228" s="80"/>
      <c r="BA228" s="80"/>
      <c r="BB228" s="80"/>
      <c r="BC228" s="80"/>
      <c r="BD228" s="80"/>
      <c r="BE228" s="80"/>
      <c r="BF228" s="81" t="s">
        <v>76</v>
      </c>
      <c r="BG228" s="79"/>
      <c r="BH228" s="83" t="s">
        <v>607</v>
      </c>
      <c r="BI228" s="314" t="s">
        <v>608</v>
      </c>
      <c r="BJ228" s="314"/>
      <c r="BK228" s="84"/>
    </row>
    <row r="229" customFormat="false" ht="12.75" hidden="false" customHeight="true" outlineLevel="0" collapsed="false">
      <c r="A229" s="323" t="n">
        <v>221</v>
      </c>
      <c r="B229" s="324" t="s">
        <v>4013</v>
      </c>
      <c r="C229" s="324" t="s">
        <v>4014</v>
      </c>
      <c r="D229" s="95" t="s">
        <v>609</v>
      </c>
      <c r="E229" s="86" t="s">
        <v>4015</v>
      </c>
      <c r="F229" s="87" t="s">
        <v>611</v>
      </c>
      <c r="G229" s="88" t="s">
        <v>4016</v>
      </c>
      <c r="H229" s="89" t="s">
        <v>4017</v>
      </c>
      <c r="I229" s="90"/>
      <c r="J229" s="90"/>
      <c r="K229" s="91"/>
      <c r="L229" s="92" t="s">
        <v>2749</v>
      </c>
      <c r="M229" s="90" t="s">
        <v>2749</v>
      </c>
      <c r="N229" s="90"/>
      <c r="O229" s="90"/>
      <c r="P229" s="91"/>
      <c r="Q229" s="86" t="s">
        <v>610</v>
      </c>
      <c r="R229" s="86" t="s">
        <v>83</v>
      </c>
      <c r="S229" s="86" t="s">
        <v>104</v>
      </c>
      <c r="T229" s="86" t="s">
        <v>105</v>
      </c>
      <c r="U229" s="86" t="s">
        <v>83</v>
      </c>
      <c r="V229" s="94" t="s">
        <v>4018</v>
      </c>
      <c r="W229" s="95" t="s">
        <v>4019</v>
      </c>
      <c r="X229" s="96" t="s">
        <v>4020</v>
      </c>
      <c r="Y229" s="96"/>
      <c r="Z229" s="96"/>
      <c r="AA229" s="96" t="s">
        <v>4021</v>
      </c>
      <c r="AB229" s="96" t="s">
        <v>4022</v>
      </c>
      <c r="AC229" s="95" t="s">
        <v>2741</v>
      </c>
      <c r="AD229" s="95" t="s">
        <v>3077</v>
      </c>
      <c r="AE229" s="95" t="s">
        <v>2743</v>
      </c>
      <c r="AF229" s="95" t="s">
        <v>2735</v>
      </c>
      <c r="AG229" s="95" t="str">
        <f aca="false">IF(OR($AT229="",$AT229=$F229),$U229,IF($AT229=$G229,SUBSTITUTE(SUBSTITUTE($AT229,"GPIO3_","GPIO_"),".0",""),IF($AT229=$H229,$Q229,IF($AT229=$I229,$R229,IF($AT229=$J229,$S229,IF($AT229=$K229,$T229,"INVALID"))))))</f>
        <v>PE7</v>
      </c>
      <c r="AH229" s="97"/>
      <c r="AI229" s="98" t="str">
        <f aca="false">IF(AND(OR($AV229="Int PU",$AV229="Int PD"),OR(AND($BC229&lt;&gt;"",$BC229&lt;&gt;"0"),AND($BD229&lt;&gt;"",$BD229&lt;&gt;"0"))),"INVALID",IF(OR($AT229=$F229,$AV229="Int PD"),"PULL_DOWN",IF(OR($AV229="Int PU",AND($AH229="YES",OR($BC229="",$BC229="0"),OR($BD229="",$BD229="0"),OR($AU229="Input",$AU229="Bidirectional"))),"PULL_UP","NORMAL")))</f>
        <v>NORMAL</v>
      </c>
      <c r="AJ229" s="98" t="str">
        <f aca="false">IF($AU229="Input", "TRISTATE", IF($AV229="Z","TRISTATE",IF($AT229=$F229,"TRISTATE","NORMAL")))</f>
        <v>TRISTATE</v>
      </c>
      <c r="AK229" s="98" t="str">
        <f aca="false">IF(OR($AT229=$F229,$AU229="Output"),"DISABLE","ENABLE")</f>
        <v>ENABLE</v>
      </c>
      <c r="AL229" s="112" t="str">
        <f aca="false">IF($AT229&lt;&gt;$G229,"N/A",IF($AV229="Drive 1", "1", IF($AV229="Drive 0", "0", "")))</f>
        <v>N/A</v>
      </c>
      <c r="AM229" s="99" t="b">
        <f aca="false">TRUE()</f>
        <v>1</v>
      </c>
      <c r="AN229" s="99" t="b">
        <f aca="false">TRUE()</f>
        <v>1</v>
      </c>
      <c r="AO229" s="99" t="b">
        <f aca="false">TRUE()</f>
        <v>1</v>
      </c>
      <c r="AP229" s="99" t="b">
        <f aca="false">TRUE()</f>
        <v>1</v>
      </c>
      <c r="AQ229" s="99" t="b">
        <f aca="false">TRUE()</f>
        <v>1</v>
      </c>
      <c r="AR229" s="99" t="b">
        <f aca="false">TRUE()</f>
        <v>1</v>
      </c>
      <c r="AS229" s="100" t="str">
        <f aca="false">IF(AND($AM229:$AR229), "VALID", "INVALID")</f>
        <v>VALID</v>
      </c>
      <c r="AT229" s="141" t="s">
        <v>4017</v>
      </c>
      <c r="AU229" s="102" t="s">
        <v>2833</v>
      </c>
      <c r="AV229" s="103" t="s">
        <v>2879</v>
      </c>
      <c r="AW229" s="103" t="s">
        <v>89</v>
      </c>
      <c r="AX229" s="104"/>
      <c r="AY229" s="104"/>
      <c r="AZ229" s="110" t="s">
        <v>434</v>
      </c>
      <c r="BA229" s="103" t="s">
        <v>85</v>
      </c>
      <c r="BB229" s="104"/>
      <c r="BC229" s="103" t="s">
        <v>3890</v>
      </c>
      <c r="BD229" s="103"/>
      <c r="BE229" s="105"/>
      <c r="BF229" s="104"/>
      <c r="BG229" s="346" t="s">
        <v>4023</v>
      </c>
      <c r="BH229" s="329" t="s">
        <v>4024</v>
      </c>
      <c r="BI229" s="1" t="s">
        <v>4015</v>
      </c>
      <c r="BJ229" s="1" t="s">
        <v>4025</v>
      </c>
      <c r="BK229" s="109"/>
    </row>
    <row r="230" customFormat="false" ht="12.75" hidden="false" customHeight="true" outlineLevel="0" collapsed="false">
      <c r="A230" s="323" t="n">
        <v>219</v>
      </c>
      <c r="B230" s="324" t="s">
        <v>4026</v>
      </c>
      <c r="C230" s="324" t="s">
        <v>4027</v>
      </c>
      <c r="D230" s="95" t="s">
        <v>612</v>
      </c>
      <c r="E230" s="86" t="s">
        <v>4028</v>
      </c>
      <c r="F230" s="87" t="s">
        <v>613</v>
      </c>
      <c r="G230" s="88" t="s">
        <v>4029</v>
      </c>
      <c r="H230" s="89" t="s">
        <v>4030</v>
      </c>
      <c r="I230" s="90"/>
      <c r="J230" s="90"/>
      <c r="K230" s="91"/>
      <c r="L230" s="92" t="s">
        <v>2749</v>
      </c>
      <c r="M230" s="90" t="s">
        <v>2749</v>
      </c>
      <c r="N230" s="90"/>
      <c r="O230" s="90"/>
      <c r="P230" s="91"/>
      <c r="Q230" s="86" t="s">
        <v>610</v>
      </c>
      <c r="R230" s="86" t="s">
        <v>83</v>
      </c>
      <c r="S230" s="86" t="s">
        <v>104</v>
      </c>
      <c r="T230" s="86" t="s">
        <v>105</v>
      </c>
      <c r="U230" s="86" t="s">
        <v>83</v>
      </c>
      <c r="V230" s="100" t="s">
        <v>4031</v>
      </c>
      <c r="W230" s="95" t="s">
        <v>4019</v>
      </c>
      <c r="X230" s="96"/>
      <c r="Y230" s="96"/>
      <c r="Z230" s="96"/>
      <c r="AA230" s="96" t="s">
        <v>4021</v>
      </c>
      <c r="AB230" s="96" t="s">
        <v>4022</v>
      </c>
      <c r="AC230" s="95" t="s">
        <v>2741</v>
      </c>
      <c r="AD230" s="95" t="s">
        <v>3077</v>
      </c>
      <c r="AE230" s="95" t="s">
        <v>2743</v>
      </c>
      <c r="AF230" s="95" t="n">
        <v>0</v>
      </c>
      <c r="AG230" s="95" t="str">
        <f aca="false">IF(OR($AT230="",$AT230=$F230),$U230,IF($AT230=$G230,SUBSTITUTE(SUBSTITUTE($AT230,"GPIO3_","GPIO_"),".0",""),IF($AT230=$H230,$Q230,IF($AT230=$I230,$R230,IF($AT230=$J230,$S230,IF($AT230=$K230,$T230,"INVALID"))))))</f>
        <v>PE7</v>
      </c>
      <c r="AH230" s="97"/>
      <c r="AI230" s="98" t="str">
        <f aca="false">IF(AND(OR($AV230="Int PU",$AV230="Int PD"),OR(AND($BC230&lt;&gt;"",$BC230&lt;&gt;"0"),AND($BD230&lt;&gt;"",$BD230&lt;&gt;"0"))),"INVALID",IF(OR($AT230=$F230,$AV230="Int PD"),"PULL_DOWN",IF(OR($AV230="Int PU",AND($AH230="YES",OR($BC230="",$BC230="0"),OR($BD230="",$BD230="0"),OR($AU230="Input",$AU230="Bidirectional"))),"PULL_UP","NORMAL")))</f>
        <v>NORMAL</v>
      </c>
      <c r="AJ230" s="98" t="str">
        <f aca="false">IF($AU230="Input", "TRISTATE", IF($AV230="Z","TRISTATE",IF($AT230=$F230,"TRISTATE","NORMAL")))</f>
        <v>NORMAL</v>
      </c>
      <c r="AK230" s="98" t="str">
        <f aca="false">IF(OR($AT230=$F230,$AU230="Output"),"DISABLE","ENABLE")</f>
        <v>DISABLE</v>
      </c>
      <c r="AL230" s="112" t="str">
        <f aca="false">IF($AT230&lt;&gt;$G230,"N/A",IF($AV230="Drive 1", "1", IF($AV230="Drive 0", "0", "")))</f>
        <v>N/A</v>
      </c>
      <c r="AM230" s="99" t="b">
        <f aca="false">TRUE()</f>
        <v>1</v>
      </c>
      <c r="AN230" s="99" t="b">
        <f aca="false">TRUE()</f>
        <v>1</v>
      </c>
      <c r="AO230" s="99" t="b">
        <f aca="false">TRUE()</f>
        <v>1</v>
      </c>
      <c r="AP230" s="99" t="b">
        <f aca="false">TRUE()</f>
        <v>1</v>
      </c>
      <c r="AQ230" s="99" t="b">
        <f aca="false">TRUE()</f>
        <v>1</v>
      </c>
      <c r="AR230" s="99" t="b">
        <f aca="false">TRUE()</f>
        <v>1</v>
      </c>
      <c r="AS230" s="100" t="str">
        <f aca="false">IF(AND($AM230:$AR230), "VALID", "INVALID")</f>
        <v>VALID</v>
      </c>
      <c r="AT230" s="141" t="s">
        <v>4030</v>
      </c>
      <c r="AU230" s="102" t="s">
        <v>2744</v>
      </c>
      <c r="AV230" s="103" t="s">
        <v>2843</v>
      </c>
      <c r="AW230" s="104"/>
      <c r="AX230" s="104"/>
      <c r="AY230" s="104"/>
      <c r="AZ230" s="110" t="s">
        <v>434</v>
      </c>
      <c r="BA230" s="103" t="s">
        <v>85</v>
      </c>
      <c r="BB230" s="104"/>
      <c r="BC230" s="103" t="s">
        <v>569</v>
      </c>
      <c r="BD230" s="103"/>
      <c r="BE230" s="105"/>
      <c r="BF230" s="104"/>
      <c r="BG230" s="346" t="s">
        <v>4032</v>
      </c>
      <c r="BH230" s="329" t="s">
        <v>4033</v>
      </c>
      <c r="BI230" s="1" t="s">
        <v>4028</v>
      </c>
      <c r="BJ230" s="1" t="s">
        <v>31</v>
      </c>
      <c r="BK230" s="109"/>
    </row>
    <row r="231" customFormat="false" ht="12.75" hidden="true" customHeight="true" outlineLevel="0" collapsed="false">
      <c r="A231" s="315"/>
      <c r="B231" s="330"/>
      <c r="C231" s="330"/>
      <c r="D231" s="331" t="s">
        <v>614</v>
      </c>
      <c r="E231" s="317" t="s">
        <v>4034</v>
      </c>
      <c r="F231" s="87" t="s">
        <v>616</v>
      </c>
      <c r="G231" s="88" t="s">
        <v>4035</v>
      </c>
      <c r="H231" s="89" t="s">
        <v>4036</v>
      </c>
      <c r="I231" s="90"/>
      <c r="J231" s="90"/>
      <c r="K231" s="91"/>
      <c r="L231" s="92" t="s">
        <v>2749</v>
      </c>
      <c r="M231" s="90" t="s">
        <v>2749</v>
      </c>
      <c r="N231" s="90"/>
      <c r="O231" s="90"/>
      <c r="P231" s="91"/>
      <c r="Q231" s="86" t="s">
        <v>615</v>
      </c>
      <c r="R231" s="86" t="s">
        <v>83</v>
      </c>
      <c r="S231" s="86" t="s">
        <v>104</v>
      </c>
      <c r="T231" s="86" t="s">
        <v>105</v>
      </c>
      <c r="U231" s="86" t="s">
        <v>83</v>
      </c>
      <c r="V231" s="100" t="s">
        <v>4037</v>
      </c>
      <c r="W231" s="95" t="s">
        <v>4019</v>
      </c>
      <c r="X231" s="96" t="s">
        <v>4038</v>
      </c>
      <c r="Y231" s="96"/>
      <c r="Z231" s="96"/>
      <c r="AA231" s="96" t="s">
        <v>4021</v>
      </c>
      <c r="AB231" s="96" t="s">
        <v>4022</v>
      </c>
      <c r="AC231" s="95" t="s">
        <v>2741</v>
      </c>
      <c r="AD231" s="95" t="s">
        <v>3077</v>
      </c>
      <c r="AE231" s="95" t="s">
        <v>2743</v>
      </c>
      <c r="AF231" s="95" t="s">
        <v>2735</v>
      </c>
      <c r="AG231" s="95" t="str">
        <f aca="false">IF(OR($AT231="",$AT231=$F231),$U231,IF($AT231=$G231,SUBSTITUTE(SUBSTITUTE($AT231,"GPIO3_","GPIO_"),".0",""),IF($AT231=$H231,$Q231,IF($AT231=$I231,$R231,IF($AT231=$J231,$S231,IF($AT231=$K231,$T231,"INVALID"))))))</f>
        <v>PE8</v>
      </c>
      <c r="AH231" s="97"/>
      <c r="AI231" s="98" t="str">
        <f aca="false">IF(AND(OR($AV231="Int PU",$AV231="Int PD"),OR(AND($BC231&lt;&gt;"",$BC231&lt;&gt;"0"),AND($BD231&lt;&gt;"",$BD231&lt;&gt;"0"))),"INVALID",IF(OR($AT231=$F231,$AV231="Int PD"),"PULL_DOWN",IF(OR($AV231="Int PU",AND($AH231="YES",OR($BC231="",$BC231="0"),OR($BD231="",$BD231="0"),OR($AU231="Input",$AU231="Bidirectional"))),"PULL_UP","NORMAL")))</f>
        <v>NORMAL</v>
      </c>
      <c r="AJ231" s="98" t="str">
        <f aca="false">IF($AU231="Input", "TRISTATE", IF($AV231="Z","TRISTATE",IF($AT231=$F231,"TRISTATE","NORMAL")))</f>
        <v>TRISTATE</v>
      </c>
      <c r="AK231" s="98" t="str">
        <f aca="false">IF(OR($AT231=$F231,$AU231="Output"),"DISABLE","ENABLE")</f>
        <v>ENABLE</v>
      </c>
      <c r="AL231" s="112" t="str">
        <f aca="false">IF($AT231&lt;&gt;$G231,"N/A",IF($AV231="Drive 1", "1", IF($AV231="Drive 0", "0", "")))</f>
        <v>N/A</v>
      </c>
      <c r="AM231" s="99" t="b">
        <f aca="false">TRUE()</f>
        <v>1</v>
      </c>
      <c r="AN231" s="99" t="b">
        <f aca="false">TRUE()</f>
        <v>1</v>
      </c>
      <c r="AO231" s="99" t="b">
        <f aca="false">TRUE()</f>
        <v>1</v>
      </c>
      <c r="AP231" s="99" t="b">
        <f aca="false">TRUE()</f>
        <v>1</v>
      </c>
      <c r="AQ231" s="99" t="b">
        <f aca="false">TRUE()</f>
        <v>1</v>
      </c>
      <c r="AR231" s="99" t="b">
        <f aca="false">TRUE()</f>
        <v>1</v>
      </c>
      <c r="AS231" s="100" t="str">
        <f aca="false">IF(AND($AM231:$AR231), "VALID", "INVALID")</f>
        <v>VALID</v>
      </c>
      <c r="AT231" s="141" t="s">
        <v>4036</v>
      </c>
      <c r="AU231" s="102" t="s">
        <v>2833</v>
      </c>
      <c r="AV231" s="103" t="s">
        <v>2879</v>
      </c>
      <c r="AW231" s="103" t="s">
        <v>89</v>
      </c>
      <c r="AX231" s="104"/>
      <c r="AY231" s="104"/>
      <c r="AZ231" s="110" t="s">
        <v>434</v>
      </c>
      <c r="BA231" s="103" t="s">
        <v>85</v>
      </c>
      <c r="BB231" s="104"/>
      <c r="BC231" s="103" t="s">
        <v>3890</v>
      </c>
      <c r="BD231" s="103"/>
      <c r="BE231" s="105"/>
      <c r="BF231" s="104"/>
      <c r="BG231" s="345" t="s">
        <v>4039</v>
      </c>
      <c r="BH231" s="20" t="s">
        <v>7</v>
      </c>
      <c r="BI231" s="1" t="s">
        <v>4034</v>
      </c>
      <c r="BJ231" s="1" t="s">
        <v>4040</v>
      </c>
      <c r="BK231" s="109"/>
    </row>
    <row r="232" customFormat="false" ht="12.75" hidden="true" customHeight="true" outlineLevel="0" collapsed="false">
      <c r="A232" s="315"/>
      <c r="B232" s="330"/>
      <c r="C232" s="330"/>
      <c r="D232" s="331" t="s">
        <v>617</v>
      </c>
      <c r="E232" s="317" t="s">
        <v>4041</v>
      </c>
      <c r="F232" s="87" t="s">
        <v>618</v>
      </c>
      <c r="G232" s="88" t="s">
        <v>4042</v>
      </c>
      <c r="H232" s="89" t="s">
        <v>4043</v>
      </c>
      <c r="I232" s="90"/>
      <c r="J232" s="90"/>
      <c r="K232" s="91"/>
      <c r="L232" s="92" t="s">
        <v>2749</v>
      </c>
      <c r="M232" s="90" t="s">
        <v>2749</v>
      </c>
      <c r="N232" s="90"/>
      <c r="O232" s="90"/>
      <c r="P232" s="91"/>
      <c r="Q232" s="86" t="s">
        <v>615</v>
      </c>
      <c r="R232" s="86" t="s">
        <v>83</v>
      </c>
      <c r="S232" s="86" t="s">
        <v>104</v>
      </c>
      <c r="T232" s="86" t="s">
        <v>105</v>
      </c>
      <c r="U232" s="86" t="s">
        <v>83</v>
      </c>
      <c r="V232" s="132" t="s">
        <v>4044</v>
      </c>
      <c r="W232" s="132" t="s">
        <v>4019</v>
      </c>
      <c r="X232" s="96"/>
      <c r="Y232" s="96"/>
      <c r="Z232" s="96"/>
      <c r="AA232" s="96" t="s">
        <v>4021</v>
      </c>
      <c r="AB232" s="96" t="s">
        <v>4022</v>
      </c>
      <c r="AC232" s="95" t="s">
        <v>2741</v>
      </c>
      <c r="AD232" s="95" t="s">
        <v>3077</v>
      </c>
      <c r="AE232" s="95" t="s">
        <v>2743</v>
      </c>
      <c r="AF232" s="95" t="n">
        <v>0</v>
      </c>
      <c r="AG232" s="95" t="str">
        <f aca="false">IF(OR($AT232="",$AT232=$F232),$U232,IF($AT232=$G232,SUBSTITUTE(SUBSTITUTE($AT232,"GPIO3_","GPIO_"),".0",""),IF($AT232=$H232,$Q232,IF($AT232=$I232,$R232,IF($AT232=$J232,$S232,IF($AT232=$K232,$T232,"INVALID"))))))</f>
        <v>PE8</v>
      </c>
      <c r="AH232" s="97"/>
      <c r="AI232" s="98" t="str">
        <f aca="false">IF(AND(OR($AV232="Int PU",$AV232="Int PD"),OR(AND($BC232&lt;&gt;"",$BC232&lt;&gt;"0"),AND($BD232&lt;&gt;"",$BD232&lt;&gt;"0"))),"INVALID",IF(OR($AT232=$F232,$AV232="Int PD"),"PULL_DOWN",IF(OR($AV232="Int PU",AND($AH232="YES",OR($BC232="",$BC232="0"),OR($BD232="",$BD232="0"),OR($AU232="Input",$AU232="Bidirectional"))),"PULL_UP","NORMAL")))</f>
        <v>NORMAL</v>
      </c>
      <c r="AJ232" s="98" t="str">
        <f aca="false">IF($AU232="Input", "TRISTATE", IF($AV232="Z","TRISTATE",IF($AT232=$F232,"TRISTATE","NORMAL")))</f>
        <v>NORMAL</v>
      </c>
      <c r="AK232" s="98" t="str">
        <f aca="false">IF(OR($AT232=$F232,$AU232="Output"),"DISABLE","ENABLE")</f>
        <v>DISABLE</v>
      </c>
      <c r="AL232" s="112" t="str">
        <f aca="false">IF($AT232&lt;&gt;$G232,"N/A",IF($AV232="Drive 1", "1", IF($AV232="Drive 0", "0", "")))</f>
        <v>N/A</v>
      </c>
      <c r="AM232" s="99" t="b">
        <f aca="false">TRUE()</f>
        <v>1</v>
      </c>
      <c r="AN232" s="99" t="b">
        <f aca="false">TRUE()</f>
        <v>1</v>
      </c>
      <c r="AO232" s="99" t="b">
        <f aca="false">TRUE()</f>
        <v>1</v>
      </c>
      <c r="AP232" s="99" t="b">
        <f aca="false">TRUE()</f>
        <v>1</v>
      </c>
      <c r="AQ232" s="99" t="b">
        <f aca="false">TRUE()</f>
        <v>1</v>
      </c>
      <c r="AR232" s="99" t="b">
        <f aca="false">TRUE()</f>
        <v>1</v>
      </c>
      <c r="AS232" s="100" t="str">
        <f aca="false">IF(AND($AM232:$AR232), "VALID", "INVALID")</f>
        <v>VALID</v>
      </c>
      <c r="AT232" s="168" t="s">
        <v>4043</v>
      </c>
      <c r="AU232" s="146" t="s">
        <v>2744</v>
      </c>
      <c r="AV232" s="147" t="s">
        <v>2843</v>
      </c>
      <c r="AW232" s="148"/>
      <c r="AX232" s="148"/>
      <c r="AY232" s="148"/>
      <c r="AZ232" s="110" t="s">
        <v>434</v>
      </c>
      <c r="BA232" s="103" t="s">
        <v>85</v>
      </c>
      <c r="BB232" s="104"/>
      <c r="BC232" s="103" t="s">
        <v>569</v>
      </c>
      <c r="BD232" s="147"/>
      <c r="BE232" s="149"/>
      <c r="BF232" s="148"/>
      <c r="BG232" s="347" t="s">
        <v>4045</v>
      </c>
      <c r="BH232" s="20" t="s">
        <v>7</v>
      </c>
      <c r="BI232" s="1" t="s">
        <v>4041</v>
      </c>
      <c r="BJ232" s="1" t="s">
        <v>4046</v>
      </c>
      <c r="BK232" s="109"/>
    </row>
    <row r="233" customFormat="false" ht="12.75" hidden="false" customHeight="true" outlineLevel="0" collapsed="false">
      <c r="A233" s="323" t="n">
        <v>225</v>
      </c>
      <c r="B233" s="348" t="s">
        <v>4047</v>
      </c>
      <c r="C233" s="348" t="s">
        <v>4048</v>
      </c>
      <c r="D233" s="95" t="s">
        <v>619</v>
      </c>
      <c r="E233" s="86" t="s">
        <v>4049</v>
      </c>
      <c r="F233" s="87" t="s">
        <v>621</v>
      </c>
      <c r="G233" s="88" t="s">
        <v>4050</v>
      </c>
      <c r="H233" s="89" t="s">
        <v>4051</v>
      </c>
      <c r="I233" s="90"/>
      <c r="J233" s="90"/>
      <c r="K233" s="91"/>
      <c r="L233" s="92" t="s">
        <v>2749</v>
      </c>
      <c r="M233" s="90" t="s">
        <v>2749</v>
      </c>
      <c r="N233" s="90"/>
      <c r="O233" s="90"/>
      <c r="P233" s="91"/>
      <c r="Q233" s="86" t="s">
        <v>620</v>
      </c>
      <c r="R233" s="86" t="s">
        <v>83</v>
      </c>
      <c r="S233" s="86" t="s">
        <v>104</v>
      </c>
      <c r="T233" s="86" t="s">
        <v>105</v>
      </c>
      <c r="U233" s="86" t="s">
        <v>83</v>
      </c>
      <c r="V233" s="100" t="s">
        <v>4052</v>
      </c>
      <c r="W233" s="95" t="s">
        <v>4019</v>
      </c>
      <c r="X233" s="96" t="s">
        <v>4053</v>
      </c>
      <c r="Y233" s="96"/>
      <c r="Z233" s="96"/>
      <c r="AA233" s="96" t="s">
        <v>4021</v>
      </c>
      <c r="AB233" s="96" t="s">
        <v>4022</v>
      </c>
      <c r="AC233" s="95" t="s">
        <v>2741</v>
      </c>
      <c r="AD233" s="95" t="s">
        <v>3077</v>
      </c>
      <c r="AE233" s="95" t="s">
        <v>2743</v>
      </c>
      <c r="AF233" s="95" t="s">
        <v>2735</v>
      </c>
      <c r="AG233" s="95" t="str">
        <f aca="false">IF(OR($AT233="",$AT233=$F233),$U233,IF($AT233=$G233,SUBSTITUTE(SUBSTITUTE($AT233,"GPIO3_","GPIO_"),".0",""),IF($AT233=$H233,$Q233,IF($AT233=$I233,$R233,IF($AT233=$J233,$S233,IF($AT233=$K233,$T233,"INVALID"))))))</f>
        <v>PE9</v>
      </c>
      <c r="AH233" s="97"/>
      <c r="AI233" s="98" t="str">
        <f aca="false">IF(AND(OR($AV233="Int PU",$AV233="Int PD"),OR(AND($BC233&lt;&gt;"",$BC233&lt;&gt;"0"),AND($BD233&lt;&gt;"",$BD233&lt;&gt;"0"))),"INVALID",IF(OR($AT233=$F233,$AV233="Int PD"),"PULL_DOWN",IF(OR($AV233="Int PU",AND($AH233="YES",OR($BC233="",$BC233="0"),OR($BD233="",$BD233="0"),OR($AU233="Input",$AU233="Bidirectional"))),"PULL_UP","NORMAL")))</f>
        <v>NORMAL</v>
      </c>
      <c r="AJ233" s="98" t="str">
        <f aca="false">IF($AU233="Input", "TRISTATE", IF($AV233="Z","TRISTATE",IF($AT233=$F233,"TRISTATE","NORMAL")))</f>
        <v>NORMAL</v>
      </c>
      <c r="AK233" s="98" t="str">
        <f aca="false">IF(OR($AT233=$F233,$AU233="Output"),"DISABLE","ENABLE")</f>
        <v>ENABLE</v>
      </c>
      <c r="AL233" s="112" t="str">
        <f aca="false">IF($AT233&lt;&gt;$G233,"N/A",IF($AV233="Drive 1", "1", IF($AV233="Drive 0", "0", "")))</f>
        <v>N/A</v>
      </c>
      <c r="AM233" s="99" t="b">
        <f aca="false">TRUE()</f>
        <v>1</v>
      </c>
      <c r="AN233" s="99" t="b">
        <f aca="false">TRUE()</f>
        <v>1</v>
      </c>
      <c r="AO233" s="99" t="b">
        <f aca="false">TRUE()</f>
        <v>1</v>
      </c>
      <c r="AP233" s="99" t="b">
        <f aca="false">TRUE()</f>
        <v>1</v>
      </c>
      <c r="AQ233" s="99" t="b">
        <f aca="false">TRUE()</f>
        <v>1</v>
      </c>
      <c r="AR233" s="99" t="b">
        <f aca="false">TRUE()</f>
        <v>1</v>
      </c>
      <c r="AS233" s="100" t="str">
        <f aca="false">IF(AND($AM233:$AR233), "VALID", "INVALID")</f>
        <v>VALID</v>
      </c>
      <c r="AT233" s="141" t="s">
        <v>4051</v>
      </c>
      <c r="AU233" s="102" t="s">
        <v>2833</v>
      </c>
      <c r="AV233" s="103"/>
      <c r="AW233" s="103" t="s">
        <v>89</v>
      </c>
      <c r="AX233" s="104"/>
      <c r="AY233" s="104"/>
      <c r="AZ233" s="110" t="s">
        <v>434</v>
      </c>
      <c r="BA233" s="103" t="s">
        <v>85</v>
      </c>
      <c r="BB233" s="104"/>
      <c r="BC233" s="103" t="s">
        <v>3890</v>
      </c>
      <c r="BD233" s="103"/>
      <c r="BE233" s="105"/>
      <c r="BF233" s="104"/>
      <c r="BG233" s="349" t="s">
        <v>4054</v>
      </c>
      <c r="BH233" s="329" t="s">
        <v>4055</v>
      </c>
      <c r="BI233" s="1" t="s">
        <v>4049</v>
      </c>
      <c r="BJ233" s="1" t="s">
        <v>4056</v>
      </c>
      <c r="BK233" s="109"/>
    </row>
    <row r="234" customFormat="false" ht="12.75" hidden="false" customHeight="true" outlineLevel="0" collapsed="false">
      <c r="A234" s="323" t="n">
        <v>223</v>
      </c>
      <c r="B234" s="348" t="s">
        <v>4057</v>
      </c>
      <c r="C234" s="348" t="s">
        <v>4058</v>
      </c>
      <c r="D234" s="95" t="s">
        <v>622</v>
      </c>
      <c r="E234" s="86" t="s">
        <v>4059</v>
      </c>
      <c r="F234" s="87" t="s">
        <v>623</v>
      </c>
      <c r="G234" s="88" t="s">
        <v>4060</v>
      </c>
      <c r="H234" s="89" t="s">
        <v>4061</v>
      </c>
      <c r="I234" s="90"/>
      <c r="J234" s="90"/>
      <c r="K234" s="91"/>
      <c r="L234" s="92" t="s">
        <v>2749</v>
      </c>
      <c r="M234" s="90" t="s">
        <v>2749</v>
      </c>
      <c r="N234" s="90"/>
      <c r="O234" s="90"/>
      <c r="P234" s="91"/>
      <c r="Q234" s="86" t="s">
        <v>620</v>
      </c>
      <c r="R234" s="86" t="s">
        <v>83</v>
      </c>
      <c r="S234" s="86" t="s">
        <v>104</v>
      </c>
      <c r="T234" s="86" t="s">
        <v>105</v>
      </c>
      <c r="U234" s="86" t="s">
        <v>83</v>
      </c>
      <c r="V234" s="100" t="s">
        <v>4062</v>
      </c>
      <c r="W234" s="95" t="s">
        <v>4019</v>
      </c>
      <c r="X234" s="96"/>
      <c r="Y234" s="96"/>
      <c r="Z234" s="96"/>
      <c r="AA234" s="96" t="s">
        <v>4021</v>
      </c>
      <c r="AB234" s="96" t="s">
        <v>4022</v>
      </c>
      <c r="AC234" s="95" t="s">
        <v>2741</v>
      </c>
      <c r="AD234" s="95" t="s">
        <v>3077</v>
      </c>
      <c r="AE234" s="95" t="s">
        <v>2743</v>
      </c>
      <c r="AF234" s="95" t="n">
        <v>0</v>
      </c>
      <c r="AG234" s="95" t="str">
        <f aca="false">IF(OR($AT234="",$AT234=$F234),$U234,IF($AT234=$G234,SUBSTITUTE(SUBSTITUTE($AT234,"GPIO3_","GPIO_"),".0",""),IF($AT234=$H234,$Q234,IF($AT234=$I234,$R234,IF($AT234=$J234,$S234,IF($AT234=$K234,$T234,"INVALID"))))))</f>
        <v>PE9</v>
      </c>
      <c r="AH234" s="97"/>
      <c r="AI234" s="98" t="str">
        <f aca="false">IF(AND(OR($AV234="Int PU",$AV234="Int PD"),OR(AND($BC234&lt;&gt;"",$BC234&lt;&gt;"0"),AND($BD234&lt;&gt;"",$BD234&lt;&gt;"0"))),"INVALID",IF(OR($AT234=$F234,$AV234="Int PD"),"PULL_DOWN",IF(OR($AV234="Int PU",AND($AH234="YES",OR($BC234="",$BC234="0"),OR($BD234="",$BD234="0"),OR($AU234="Input",$AU234="Bidirectional"))),"PULL_UP","NORMAL")))</f>
        <v>NORMAL</v>
      </c>
      <c r="AJ234" s="98" t="str">
        <f aca="false">IF($AU234="Input", "TRISTATE", IF($AV234="Z","TRISTATE",IF($AT234=$F234,"TRISTATE","NORMAL")))</f>
        <v>NORMAL</v>
      </c>
      <c r="AK234" s="98" t="str">
        <f aca="false">IF(OR($AT234=$F234,$AU234="Output"),"DISABLE","ENABLE")</f>
        <v>DISABLE</v>
      </c>
      <c r="AL234" s="112" t="str">
        <f aca="false">IF($AT234&lt;&gt;$G234,"N/A",IF($AV234="Drive 1", "1", IF($AV234="Drive 0", "0", "")))</f>
        <v>N/A</v>
      </c>
      <c r="AM234" s="99" t="b">
        <f aca="false">TRUE()</f>
        <v>1</v>
      </c>
      <c r="AN234" s="99" t="b">
        <f aca="false">TRUE()</f>
        <v>1</v>
      </c>
      <c r="AO234" s="99" t="b">
        <f aca="false">TRUE()</f>
        <v>1</v>
      </c>
      <c r="AP234" s="99" t="b">
        <f aca="false">TRUE()</f>
        <v>1</v>
      </c>
      <c r="AQ234" s="99" t="b">
        <f aca="false">TRUE()</f>
        <v>1</v>
      </c>
      <c r="AR234" s="99" t="b">
        <f aca="false">TRUE()</f>
        <v>1</v>
      </c>
      <c r="AS234" s="100" t="str">
        <f aca="false">IF(AND($AM234:$AR234), "VALID", "INVALID")</f>
        <v>VALID</v>
      </c>
      <c r="AT234" s="141" t="s">
        <v>4061</v>
      </c>
      <c r="AU234" s="102" t="s">
        <v>2744</v>
      </c>
      <c r="AV234" s="103"/>
      <c r="AW234" s="104"/>
      <c r="AX234" s="104"/>
      <c r="AY234" s="104"/>
      <c r="AZ234" s="110" t="s">
        <v>434</v>
      </c>
      <c r="BA234" s="103" t="s">
        <v>85</v>
      </c>
      <c r="BB234" s="104"/>
      <c r="BC234" s="103" t="s">
        <v>3899</v>
      </c>
      <c r="BD234" s="103"/>
      <c r="BE234" s="105"/>
      <c r="BF234" s="104"/>
      <c r="BG234" s="349" t="s">
        <v>4063</v>
      </c>
      <c r="BH234" s="329" t="s">
        <v>4064</v>
      </c>
      <c r="BI234" s="1" t="s">
        <v>4059</v>
      </c>
      <c r="BJ234" s="1" t="s">
        <v>4065</v>
      </c>
      <c r="BK234" s="109"/>
    </row>
    <row r="235" customFormat="false" ht="12.75" hidden="true" customHeight="true" outlineLevel="0" collapsed="false">
      <c r="A235" s="315"/>
      <c r="B235" s="330"/>
      <c r="C235" s="330"/>
      <c r="D235" s="331" t="s">
        <v>624</v>
      </c>
      <c r="E235" s="317" t="s">
        <v>4066</v>
      </c>
      <c r="F235" s="87" t="s">
        <v>626</v>
      </c>
      <c r="G235" s="88" t="s">
        <v>4067</v>
      </c>
      <c r="H235" s="89" t="s">
        <v>4068</v>
      </c>
      <c r="I235" s="90"/>
      <c r="J235" s="90"/>
      <c r="K235" s="91"/>
      <c r="L235" s="92" t="s">
        <v>2749</v>
      </c>
      <c r="M235" s="90" t="s">
        <v>2749</v>
      </c>
      <c r="N235" s="90"/>
      <c r="O235" s="90"/>
      <c r="P235" s="91"/>
      <c r="Q235" s="86" t="s">
        <v>625</v>
      </c>
      <c r="R235" s="86" t="s">
        <v>83</v>
      </c>
      <c r="S235" s="86" t="s">
        <v>104</v>
      </c>
      <c r="T235" s="86" t="s">
        <v>105</v>
      </c>
      <c r="U235" s="86" t="s">
        <v>83</v>
      </c>
      <c r="V235" s="100" t="s">
        <v>4069</v>
      </c>
      <c r="W235" s="95" t="s">
        <v>4019</v>
      </c>
      <c r="X235" s="96" t="s">
        <v>4070</v>
      </c>
      <c r="Y235" s="96"/>
      <c r="Z235" s="96"/>
      <c r="AA235" s="96" t="s">
        <v>4021</v>
      </c>
      <c r="AB235" s="96" t="s">
        <v>4022</v>
      </c>
      <c r="AC235" s="95" t="s">
        <v>2741</v>
      </c>
      <c r="AD235" s="95" t="s">
        <v>3077</v>
      </c>
      <c r="AE235" s="95" t="s">
        <v>2743</v>
      </c>
      <c r="AF235" s="95" t="s">
        <v>2735</v>
      </c>
      <c r="AG235" s="95" t="str">
        <f aca="false">IF(OR($AT235="",$AT235=$F235),$U235,IF($AT235=$G235,SUBSTITUTE(SUBSTITUTE($AT235,"GPIO3_","GPIO_"),".0",""),IF($AT235=$H235,$Q235,IF($AT235=$I235,$R235,IF($AT235=$J235,$S235,IF($AT235=$K235,$T235,"INVALID"))))))</f>
        <v>RSVD1</v>
      </c>
      <c r="AH235" s="97"/>
      <c r="AI235" s="98" t="str">
        <f aca="false">IF(AND(OR($AV235="Int PU",$AV235="Int PD"),OR(AND($BC235&lt;&gt;"",$BC235&lt;&gt;"0"),AND($BD235&lt;&gt;"",$BD235&lt;&gt;"0"))),"INVALID",IF(OR($AT235=$F235,$AV235="Int PD"),"PULL_DOWN",IF(OR($AV235="Int PU",AND($AH235="YES",OR($BC235="",$BC235="0"),OR($BD235="",$BD235="0"),OR($AU235="Input",$AU235="Bidirectional"))),"PULL_UP","NORMAL")))</f>
        <v>PULL_DOWN</v>
      </c>
      <c r="AJ235" s="98" t="str">
        <f aca="false">IF($AU235="Input", "TRISTATE", IF($AV235="Z","TRISTATE",IF($AT235=$F235,"TRISTATE","NORMAL")))</f>
        <v>TRISTATE</v>
      </c>
      <c r="AK235" s="98" t="str">
        <f aca="false">IF(OR($AT235=$F235,$AU235="Output"),"DISABLE","ENABLE")</f>
        <v>DISABLE</v>
      </c>
      <c r="AL235" s="112" t="str">
        <f aca="false">IF($AT235&lt;&gt;$G235,"N/A",IF($AV235="Drive 1", "1", IF($AV235="Drive 0", "0", "")))</f>
        <v>N/A</v>
      </c>
      <c r="AM235" s="99" t="b">
        <f aca="false">TRUE()</f>
        <v>1</v>
      </c>
      <c r="AN235" s="99" t="b">
        <f aca="false">TRUE()</f>
        <v>1</v>
      </c>
      <c r="AO235" s="99" t="b">
        <f aca="false">TRUE()</f>
        <v>1</v>
      </c>
      <c r="AP235" s="99" t="b">
        <f aca="false">TRUE()</f>
        <v>1</v>
      </c>
      <c r="AQ235" s="99" t="b">
        <f aca="false">TRUE()</f>
        <v>1</v>
      </c>
      <c r="AR235" s="99" t="b">
        <f aca="false">TRUE()</f>
        <v>1</v>
      </c>
      <c r="AS235" s="100" t="str">
        <f aca="false">IF(AND($AM235:$AR235), "VALID", "INVALID")</f>
        <v>VALID</v>
      </c>
      <c r="AT235" s="141" t="s">
        <v>626</v>
      </c>
      <c r="AU235" s="102" t="s">
        <v>79</v>
      </c>
      <c r="AV235" s="103"/>
      <c r="AW235" s="103" t="s">
        <v>89</v>
      </c>
      <c r="AX235" s="104"/>
      <c r="AY235" s="104"/>
      <c r="AZ235" s="110" t="s">
        <v>85</v>
      </c>
      <c r="BA235" s="103" t="s">
        <v>85</v>
      </c>
      <c r="BB235" s="104"/>
      <c r="BC235" s="103"/>
      <c r="BD235" s="103"/>
      <c r="BE235" s="105"/>
      <c r="BF235" s="104"/>
      <c r="BG235" s="341"/>
      <c r="BH235" s="20" t="s">
        <v>7</v>
      </c>
      <c r="BI235" s="1" t="s">
        <v>4066</v>
      </c>
      <c r="BJ235" s="1" t="s">
        <v>4071</v>
      </c>
      <c r="BK235" s="109"/>
    </row>
    <row r="236" customFormat="false" ht="12.75" hidden="true" customHeight="true" outlineLevel="0" collapsed="false">
      <c r="A236" s="315"/>
      <c r="B236" s="330"/>
      <c r="C236" s="330"/>
      <c r="D236" s="331" t="s">
        <v>627</v>
      </c>
      <c r="E236" s="317" t="s">
        <v>4072</v>
      </c>
      <c r="F236" s="87" t="s">
        <v>628</v>
      </c>
      <c r="G236" s="88" t="s">
        <v>4073</v>
      </c>
      <c r="H236" s="89" t="s">
        <v>4074</v>
      </c>
      <c r="I236" s="90"/>
      <c r="J236" s="90"/>
      <c r="K236" s="91"/>
      <c r="L236" s="92" t="s">
        <v>2749</v>
      </c>
      <c r="M236" s="90" t="s">
        <v>2749</v>
      </c>
      <c r="N236" s="90"/>
      <c r="O236" s="90"/>
      <c r="P236" s="91"/>
      <c r="Q236" s="86" t="s">
        <v>625</v>
      </c>
      <c r="R236" s="86" t="s">
        <v>83</v>
      </c>
      <c r="S236" s="86" t="s">
        <v>104</v>
      </c>
      <c r="T236" s="86" t="s">
        <v>105</v>
      </c>
      <c r="U236" s="86" t="s">
        <v>83</v>
      </c>
      <c r="V236" s="100" t="s">
        <v>4075</v>
      </c>
      <c r="W236" s="95" t="s">
        <v>4019</v>
      </c>
      <c r="X236" s="96"/>
      <c r="Y236" s="96"/>
      <c r="Z236" s="96"/>
      <c r="AA236" s="96" t="s">
        <v>4021</v>
      </c>
      <c r="AB236" s="96" t="s">
        <v>4022</v>
      </c>
      <c r="AC236" s="95" t="s">
        <v>2741</v>
      </c>
      <c r="AD236" s="95" t="s">
        <v>3077</v>
      </c>
      <c r="AE236" s="95" t="s">
        <v>2743</v>
      </c>
      <c r="AF236" s="95" t="n">
        <v>0</v>
      </c>
      <c r="AG236" s="95" t="str">
        <f aca="false">IF(OR($AT236="",$AT236=$F236),$U236,IF($AT236=$G236,SUBSTITUTE(SUBSTITUTE($AT236,"GPIO3_","GPIO_"),".0",""),IF($AT236=$H236,$Q236,IF($AT236=$I236,$R236,IF($AT236=$J236,$S236,IF($AT236=$K236,$T236,"INVALID"))))))</f>
        <v>RSVD1</v>
      </c>
      <c r="AH236" s="97"/>
      <c r="AI236" s="98" t="str">
        <f aca="false">IF(AND(OR($AV236="Int PU",$AV236="Int PD"),OR(AND($BC236&lt;&gt;"",$BC236&lt;&gt;"0"),AND($BD236&lt;&gt;"",$BD236&lt;&gt;"0"))),"INVALID",IF(OR($AT236=$F236,$AV236="Int PD"),"PULL_DOWN",IF(OR($AV236="Int PU",AND($AH236="YES",OR($BC236="",$BC236="0"),OR($BD236="",$BD236="0"),OR($AU236="Input",$AU236="Bidirectional"))),"PULL_UP","NORMAL")))</f>
        <v>PULL_DOWN</v>
      </c>
      <c r="AJ236" s="98" t="str">
        <f aca="false">IF($AU236="Input", "TRISTATE", IF($AV236="Z","TRISTATE",IF($AT236=$F236,"TRISTATE","NORMAL")))</f>
        <v>TRISTATE</v>
      </c>
      <c r="AK236" s="98" t="str">
        <f aca="false">IF(OR($AT236=$F236,$AU236="Output"),"DISABLE","ENABLE")</f>
        <v>DISABLE</v>
      </c>
      <c r="AL236" s="112" t="str">
        <f aca="false">IF($AT236&lt;&gt;$G236,"N/A",IF($AV236="Drive 1", "1", IF($AV236="Drive 0", "0", "")))</f>
        <v>N/A</v>
      </c>
      <c r="AM236" s="99" t="b">
        <f aca="false">TRUE()</f>
        <v>1</v>
      </c>
      <c r="AN236" s="99" t="b">
        <f aca="false">TRUE()</f>
        <v>1</v>
      </c>
      <c r="AO236" s="99" t="b">
        <f aca="false">TRUE()</f>
        <v>1</v>
      </c>
      <c r="AP236" s="99" t="b">
        <f aca="false">TRUE()</f>
        <v>1</v>
      </c>
      <c r="AQ236" s="99" t="b">
        <f aca="false">TRUE()</f>
        <v>1</v>
      </c>
      <c r="AR236" s="99" t="b">
        <f aca="false">TRUE()</f>
        <v>1</v>
      </c>
      <c r="AS236" s="100" t="str">
        <f aca="false">IF(AND($AM236:$AR236), "VALID", "INVALID")</f>
        <v>VALID</v>
      </c>
      <c r="AT236" s="168" t="s">
        <v>628</v>
      </c>
      <c r="AU236" s="146" t="s">
        <v>79</v>
      </c>
      <c r="AV236" s="147" t="s">
        <v>2843</v>
      </c>
      <c r="AW236" s="148"/>
      <c r="AX236" s="148"/>
      <c r="AY236" s="148"/>
      <c r="AZ236" s="110" t="s">
        <v>85</v>
      </c>
      <c r="BA236" s="103" t="s">
        <v>85</v>
      </c>
      <c r="BB236" s="104"/>
      <c r="BC236" s="103"/>
      <c r="BD236" s="147"/>
      <c r="BE236" s="149"/>
      <c r="BF236" s="148"/>
      <c r="BG236" s="341"/>
      <c r="BH236" s="20" t="s">
        <v>7</v>
      </c>
      <c r="BI236" s="1" t="s">
        <v>4072</v>
      </c>
      <c r="BJ236" s="1" t="s">
        <v>4076</v>
      </c>
      <c r="BK236" s="109"/>
    </row>
    <row r="237" s="85" customFormat="true" ht="18" hidden="false" customHeight="true" outlineLevel="0" collapsed="false">
      <c r="A237" s="315"/>
      <c r="B237" s="316"/>
      <c r="C237" s="316"/>
      <c r="D237" s="140" t="s">
        <v>629</v>
      </c>
      <c r="E237" s="164" t="s">
        <v>608</v>
      </c>
      <c r="F237" s="74"/>
      <c r="G237" s="76"/>
      <c r="H237" s="76"/>
      <c r="I237" s="76"/>
      <c r="J237" s="76"/>
      <c r="K237" s="76"/>
      <c r="L237" s="74"/>
      <c r="M237" s="74"/>
      <c r="N237" s="74"/>
      <c r="O237" s="74"/>
      <c r="P237" s="74"/>
      <c r="Q237" s="74"/>
      <c r="R237" s="74"/>
      <c r="S237" s="74"/>
      <c r="T237" s="74"/>
      <c r="U237" s="74"/>
      <c r="V237" s="74"/>
      <c r="W237" s="74"/>
      <c r="X237" s="77"/>
      <c r="Y237" s="77"/>
      <c r="Z237" s="77"/>
      <c r="AA237" s="77"/>
      <c r="AB237" s="77"/>
      <c r="AC237" s="78"/>
      <c r="AD237" s="78"/>
      <c r="AE237" s="78"/>
      <c r="AF237" s="78"/>
      <c r="AG237" s="78"/>
      <c r="AH237" s="78"/>
      <c r="AI237" s="78"/>
      <c r="AJ237" s="78"/>
      <c r="AK237" s="78"/>
      <c r="AL237" s="78"/>
      <c r="AM237" s="78"/>
      <c r="AN237" s="78"/>
      <c r="AO237" s="78"/>
      <c r="AP237" s="78"/>
      <c r="AQ237" s="78"/>
      <c r="AR237" s="78"/>
      <c r="AS237" s="78"/>
      <c r="AT237" s="79"/>
      <c r="AU237" s="79"/>
      <c r="AV237" s="80"/>
      <c r="AW237" s="80"/>
      <c r="AX237" s="80"/>
      <c r="AY237" s="80"/>
      <c r="AZ237" s="80"/>
      <c r="BA237" s="80"/>
      <c r="BB237" s="80"/>
      <c r="BC237" s="80"/>
      <c r="BD237" s="80"/>
      <c r="BE237" s="80"/>
      <c r="BF237" s="81" t="s">
        <v>76</v>
      </c>
      <c r="BG237" s="79"/>
      <c r="BH237" s="83" t="s">
        <v>629</v>
      </c>
      <c r="BI237" s="314" t="s">
        <v>608</v>
      </c>
      <c r="BJ237" s="314"/>
      <c r="BK237" s="84"/>
    </row>
    <row r="238" customFormat="false" ht="12.75" hidden="false" customHeight="true" outlineLevel="0" collapsed="false">
      <c r="A238" s="323" t="n">
        <v>54</v>
      </c>
      <c r="B238" s="324" t="s">
        <v>4077</v>
      </c>
      <c r="C238" s="324" t="s">
        <v>4078</v>
      </c>
      <c r="D238" s="95" t="s">
        <v>630</v>
      </c>
      <c r="E238" s="86" t="s">
        <v>4079</v>
      </c>
      <c r="F238" s="87" t="s">
        <v>631</v>
      </c>
      <c r="G238" s="88"/>
      <c r="H238" s="89" t="s">
        <v>4080</v>
      </c>
      <c r="I238" s="90"/>
      <c r="J238" s="90"/>
      <c r="K238" s="91"/>
      <c r="L238" s="92"/>
      <c r="M238" s="90" t="s">
        <v>81</v>
      </c>
      <c r="N238" s="90"/>
      <c r="O238" s="90"/>
      <c r="P238" s="91"/>
      <c r="Q238" s="97"/>
      <c r="R238" s="97"/>
      <c r="S238" s="97"/>
      <c r="T238" s="97"/>
      <c r="U238" s="97"/>
      <c r="V238" s="94" t="s">
        <v>4081</v>
      </c>
      <c r="W238" s="95" t="s">
        <v>4082</v>
      </c>
      <c r="X238" s="96"/>
      <c r="Y238" s="171"/>
      <c r="Z238" s="96"/>
      <c r="AA238" s="96" t="s">
        <v>728</v>
      </c>
      <c r="AB238" s="96" t="s">
        <v>4083</v>
      </c>
      <c r="AC238" s="95"/>
      <c r="AD238" s="95" t="s">
        <v>3963</v>
      </c>
      <c r="AE238" s="95"/>
      <c r="AF238" s="95" t="n">
        <v>0</v>
      </c>
      <c r="AG238" s="97"/>
      <c r="AH238" s="97"/>
      <c r="AI238" s="98" t="str">
        <f aca="false">IF(AND(OR($AV238="Int PU",$AV238="Int PD"),OR(AND($BC238&lt;&gt;"",$BC238&lt;&gt;"0"),AND($BD238&lt;&gt;"",$BD238&lt;&gt;"0"))),"INVALID",IF(OR($AT238=$F238,$AV238="Int PD"),"PULL_DOWN",IF(OR($AV238="Int PU",AND($AH238="YES",OR($BC238="",$BC238="0"),OR($BD238="",$BD238="0"),OR($AU238="Input",$AU238="Bidirectional"))),"PULL_UP","NORMAL")))</f>
        <v>NORMAL</v>
      </c>
      <c r="AJ238" s="98" t="str">
        <f aca="false">IF($AU238="Input", "TRISTATE", IF($AV238="Z","TRISTATE",IF($AT238=$F238,"TRISTATE","NORMAL")))</f>
        <v>NORMAL</v>
      </c>
      <c r="AK238" s="98" t="str">
        <f aca="false">IF(OR($AT238=$F238,$AU238="Output"),"DISABLE","ENABLE")</f>
        <v>DISABLE</v>
      </c>
      <c r="AL238" s="165"/>
      <c r="AM238" s="99" t="b">
        <f aca="false">TRUE()</f>
        <v>1</v>
      </c>
      <c r="AN238" s="99" t="b">
        <f aca="false">TRUE()</f>
        <v>1</v>
      </c>
      <c r="AO238" s="99" t="b">
        <f aca="false">TRUE()</f>
        <v>1</v>
      </c>
      <c r="AP238" s="99" t="b">
        <f aca="false">TRUE()</f>
        <v>1</v>
      </c>
      <c r="AQ238" s="99" t="b">
        <f aca="false">TRUE()</f>
        <v>1</v>
      </c>
      <c r="AR238" s="99" t="b">
        <f aca="false">TRUE()</f>
        <v>1</v>
      </c>
      <c r="AS238" s="100" t="str">
        <f aca="false">IF(AND($AM238:$AR238), "VALID", "INVALID")</f>
        <v>VALID</v>
      </c>
      <c r="AT238" s="168" t="s">
        <v>4080</v>
      </c>
      <c r="AU238" s="102" t="s">
        <v>2744</v>
      </c>
      <c r="AV238" s="103"/>
      <c r="AW238" s="104"/>
      <c r="AX238" s="104"/>
      <c r="AY238" s="104"/>
      <c r="AZ238" s="104"/>
      <c r="BA238" s="104"/>
      <c r="BB238" s="104"/>
      <c r="BC238" s="103"/>
      <c r="BD238" s="103"/>
      <c r="BE238" s="105"/>
      <c r="BF238" s="104"/>
      <c r="BG238" s="341" t="s">
        <v>4084</v>
      </c>
      <c r="BH238" s="321" t="s">
        <v>4085</v>
      </c>
      <c r="BI238" s="1" t="s">
        <v>4079</v>
      </c>
      <c r="BJ238" s="1" t="s">
        <v>4086</v>
      </c>
      <c r="BK238" s="109"/>
    </row>
    <row r="239" customFormat="false" ht="12.75" hidden="false" customHeight="true" outlineLevel="0" collapsed="false">
      <c r="A239" s="323" t="n">
        <v>52</v>
      </c>
      <c r="B239" s="324" t="s">
        <v>4087</v>
      </c>
      <c r="C239" s="324" t="s">
        <v>4088</v>
      </c>
      <c r="D239" s="95" t="s">
        <v>632</v>
      </c>
      <c r="E239" s="86" t="s">
        <v>4089</v>
      </c>
      <c r="F239" s="87" t="s">
        <v>633</v>
      </c>
      <c r="G239" s="88"/>
      <c r="H239" s="89" t="s">
        <v>4090</v>
      </c>
      <c r="I239" s="90"/>
      <c r="J239" s="90"/>
      <c r="K239" s="91"/>
      <c r="L239" s="92"/>
      <c r="M239" s="90" t="s">
        <v>81</v>
      </c>
      <c r="N239" s="90"/>
      <c r="O239" s="90"/>
      <c r="P239" s="91"/>
      <c r="Q239" s="97"/>
      <c r="R239" s="97"/>
      <c r="S239" s="97"/>
      <c r="T239" s="97"/>
      <c r="U239" s="97"/>
      <c r="V239" s="100" t="s">
        <v>4091</v>
      </c>
      <c r="W239" s="95" t="s">
        <v>4082</v>
      </c>
      <c r="X239" s="96"/>
      <c r="Y239" s="171"/>
      <c r="Z239" s="96"/>
      <c r="AA239" s="96" t="s">
        <v>4092</v>
      </c>
      <c r="AB239" s="96" t="s">
        <v>4083</v>
      </c>
      <c r="AC239" s="95"/>
      <c r="AD239" s="95" t="s">
        <v>3963</v>
      </c>
      <c r="AE239" s="95"/>
      <c r="AF239" s="95" t="n">
        <v>0</v>
      </c>
      <c r="AG239" s="97"/>
      <c r="AH239" s="97"/>
      <c r="AI239" s="98" t="str">
        <f aca="false">IF(AND(OR($AV239="Int PU",$AV239="Int PD"),OR(AND($BC239&lt;&gt;"",$BC239&lt;&gt;"0"),AND($BD239&lt;&gt;"",$BD239&lt;&gt;"0"))),"INVALID",IF(OR($AT239=$F239,$AV239="Int PD"),"PULL_DOWN",IF(OR($AV239="Int PU",AND($AH239="YES",OR($BC239="",$BC239="0"),OR($BD239="",$BD239="0"),OR($AU239="Input",$AU239="Bidirectional"))),"PULL_UP","NORMAL")))</f>
        <v>NORMAL</v>
      </c>
      <c r="AJ239" s="98" t="str">
        <f aca="false">IF($AU239="Input", "TRISTATE", IF($AV239="Z","TRISTATE",IF($AT239=$F239,"TRISTATE","NORMAL")))</f>
        <v>NORMAL</v>
      </c>
      <c r="AK239" s="98" t="str">
        <f aca="false">IF(OR($AT239=$F239,$AU239="Output"),"DISABLE","ENABLE")</f>
        <v>DISABLE</v>
      </c>
      <c r="AL239" s="165"/>
      <c r="AM239" s="99" t="b">
        <f aca="false">TRUE()</f>
        <v>1</v>
      </c>
      <c r="AN239" s="99" t="b">
        <f aca="false">TRUE()</f>
        <v>1</v>
      </c>
      <c r="AO239" s="99" t="b">
        <f aca="false">TRUE()</f>
        <v>1</v>
      </c>
      <c r="AP239" s="99" t="b">
        <f aca="false">TRUE()</f>
        <v>1</v>
      </c>
      <c r="AQ239" s="99" t="b">
        <f aca="false">TRUE()</f>
        <v>1</v>
      </c>
      <c r="AR239" s="99" t="b">
        <f aca="false">TRUE()</f>
        <v>1</v>
      </c>
      <c r="AS239" s="100" t="str">
        <f aca="false">IF(AND($AM239:$AR239), "VALID", "INVALID")</f>
        <v>VALID</v>
      </c>
      <c r="AT239" s="151" t="s">
        <v>4090</v>
      </c>
      <c r="AU239" s="102" t="s">
        <v>2744</v>
      </c>
      <c r="AV239" s="103"/>
      <c r="AW239" s="104"/>
      <c r="AX239" s="104"/>
      <c r="AY239" s="104"/>
      <c r="AZ239" s="104"/>
      <c r="BA239" s="104"/>
      <c r="BB239" s="104"/>
      <c r="BC239" s="103"/>
      <c r="BD239" s="103"/>
      <c r="BE239" s="105"/>
      <c r="BF239" s="104"/>
      <c r="BG239" s="341" t="s">
        <v>4093</v>
      </c>
      <c r="BH239" s="321"/>
      <c r="BI239" s="1" t="s">
        <v>4089</v>
      </c>
      <c r="BJ239" s="1" t="s">
        <v>4094</v>
      </c>
      <c r="BK239" s="109"/>
    </row>
    <row r="240" customFormat="false" ht="12.75" hidden="true" customHeight="true" outlineLevel="0" collapsed="false">
      <c r="A240" s="315"/>
      <c r="B240" s="330"/>
      <c r="C240" s="330"/>
      <c r="D240" s="331" t="s">
        <v>634</v>
      </c>
      <c r="E240" s="317" t="s">
        <v>4095</v>
      </c>
      <c r="F240" s="87" t="s">
        <v>635</v>
      </c>
      <c r="G240" s="88"/>
      <c r="H240" s="89" t="s">
        <v>4096</v>
      </c>
      <c r="I240" s="90"/>
      <c r="J240" s="90"/>
      <c r="K240" s="91"/>
      <c r="L240" s="92"/>
      <c r="M240" s="90" t="s">
        <v>81</v>
      </c>
      <c r="N240" s="90"/>
      <c r="O240" s="90"/>
      <c r="P240" s="91"/>
      <c r="Q240" s="97"/>
      <c r="R240" s="97"/>
      <c r="S240" s="97"/>
      <c r="T240" s="97"/>
      <c r="U240" s="97"/>
      <c r="V240" s="100" t="s">
        <v>4097</v>
      </c>
      <c r="W240" s="95" t="s">
        <v>4082</v>
      </c>
      <c r="X240" s="96"/>
      <c r="Y240" s="171"/>
      <c r="Z240" s="96"/>
      <c r="AA240" s="96" t="s">
        <v>4098</v>
      </c>
      <c r="AB240" s="96" t="s">
        <v>4083</v>
      </c>
      <c r="AC240" s="95"/>
      <c r="AD240" s="95" t="s">
        <v>3963</v>
      </c>
      <c r="AE240" s="95"/>
      <c r="AF240" s="95" t="n">
        <v>0</v>
      </c>
      <c r="AG240" s="97"/>
      <c r="AH240" s="97"/>
      <c r="AI240" s="98" t="str">
        <f aca="false">IF(AND(OR($AV240="Int PU",$AV240="Int PD"),OR(AND($BC240&lt;&gt;"",$BC240&lt;&gt;"0"),AND($BD240&lt;&gt;"",$BD240&lt;&gt;"0"))),"INVALID",IF(OR($AT240=$F240,$AV240="Int PD"),"PULL_DOWN",IF(OR($AV240="Int PU",AND($AH240="YES",OR($BC240="",$BC240="0"),OR($BD240="",$BD240="0"),OR($AU240="Input",$AU240="Bidirectional"))),"PULL_UP","NORMAL")))</f>
        <v>NORMAL</v>
      </c>
      <c r="AJ240" s="98" t="str">
        <f aca="false">IF($AU240="Input", "TRISTATE", IF($AV240="Z","TRISTATE",IF($AT240=$F240,"TRISTATE","NORMAL")))</f>
        <v>NORMAL</v>
      </c>
      <c r="AK240" s="98" t="str">
        <f aca="false">IF(OR($AT240=$F240,$AU240="Output"),"DISABLE","ENABLE")</f>
        <v>DISABLE</v>
      </c>
      <c r="AL240" s="165"/>
      <c r="AM240" s="99" t="b">
        <f aca="false">TRUE()</f>
        <v>1</v>
      </c>
      <c r="AN240" s="99" t="b">
        <f aca="false">TRUE()</f>
        <v>1</v>
      </c>
      <c r="AO240" s="99" t="b">
        <f aca="false">TRUE()</f>
        <v>1</v>
      </c>
      <c r="AP240" s="99" t="b">
        <f aca="false">TRUE()</f>
        <v>1</v>
      </c>
      <c r="AQ240" s="99" t="b">
        <f aca="false">TRUE()</f>
        <v>1</v>
      </c>
      <c r="AR240" s="99" t="b">
        <f aca="false">TRUE()</f>
        <v>1</v>
      </c>
      <c r="AS240" s="100" t="str">
        <f aca="false">IF(AND($AM240:$AR240), "VALID", "INVALID")</f>
        <v>VALID</v>
      </c>
      <c r="AT240" s="101" t="s">
        <v>4096</v>
      </c>
      <c r="AU240" s="102" t="s">
        <v>2744</v>
      </c>
      <c r="AV240" s="103"/>
      <c r="AW240" s="104"/>
      <c r="AX240" s="104"/>
      <c r="AY240" s="104"/>
      <c r="AZ240" s="104"/>
      <c r="BA240" s="104"/>
      <c r="BB240" s="104"/>
      <c r="BC240" s="103"/>
      <c r="BD240" s="103"/>
      <c r="BE240" s="105"/>
      <c r="BF240" s="104"/>
      <c r="BG240" s="345" t="s">
        <v>4099</v>
      </c>
      <c r="BH240" s="350"/>
      <c r="BI240" s="1" t="s">
        <v>4095</v>
      </c>
      <c r="BJ240" s="1" t="s">
        <v>4100</v>
      </c>
      <c r="BK240" s="109"/>
    </row>
    <row r="241" customFormat="false" ht="12.75" hidden="true" customHeight="true" outlineLevel="0" collapsed="false">
      <c r="A241" s="315"/>
      <c r="B241" s="330"/>
      <c r="C241" s="330"/>
      <c r="D241" s="331" t="s">
        <v>636</v>
      </c>
      <c r="E241" s="317" t="s">
        <v>4101</v>
      </c>
      <c r="F241" s="87" t="s">
        <v>637</v>
      </c>
      <c r="G241" s="88"/>
      <c r="H241" s="89" t="s">
        <v>4102</v>
      </c>
      <c r="I241" s="90"/>
      <c r="J241" s="90"/>
      <c r="K241" s="91"/>
      <c r="L241" s="92"/>
      <c r="M241" s="90" t="s">
        <v>81</v>
      </c>
      <c r="N241" s="90"/>
      <c r="O241" s="90"/>
      <c r="P241" s="91"/>
      <c r="Q241" s="97"/>
      <c r="R241" s="97"/>
      <c r="S241" s="97"/>
      <c r="T241" s="97"/>
      <c r="U241" s="97"/>
      <c r="V241" s="100" t="s">
        <v>4103</v>
      </c>
      <c r="W241" s="95" t="s">
        <v>4082</v>
      </c>
      <c r="X241" s="96"/>
      <c r="Y241" s="171"/>
      <c r="Z241" s="96"/>
      <c r="AA241" s="96" t="s">
        <v>4098</v>
      </c>
      <c r="AB241" s="96" t="s">
        <v>4083</v>
      </c>
      <c r="AC241" s="95"/>
      <c r="AD241" s="95" t="s">
        <v>3963</v>
      </c>
      <c r="AE241" s="95"/>
      <c r="AF241" s="95" t="n">
        <v>0</v>
      </c>
      <c r="AG241" s="97"/>
      <c r="AH241" s="97"/>
      <c r="AI241" s="98" t="str">
        <f aca="false">IF(AND(OR($AV241="Int PU",$AV241="Int PD"),OR(AND($BC241&lt;&gt;"",$BC241&lt;&gt;"0"),AND($BD241&lt;&gt;"",$BD241&lt;&gt;"0"))),"INVALID",IF(OR($AT241=$F241,$AV241="Int PD"),"PULL_DOWN",IF(OR($AV241="Int PU",AND($AH241="YES",OR($BC241="",$BC241="0"),OR($BD241="",$BD241="0"),OR($AU241="Input",$AU241="Bidirectional"))),"PULL_UP","NORMAL")))</f>
        <v>NORMAL</v>
      </c>
      <c r="AJ241" s="98" t="str">
        <f aca="false">IF($AU241="Input", "TRISTATE", IF($AV241="Z","TRISTATE",IF($AT241=$F241,"TRISTATE","NORMAL")))</f>
        <v>NORMAL</v>
      </c>
      <c r="AK241" s="98" t="str">
        <f aca="false">IF(OR($AT241=$F241,$AU241="Output"),"DISABLE","ENABLE")</f>
        <v>DISABLE</v>
      </c>
      <c r="AL241" s="165"/>
      <c r="AM241" s="99" t="b">
        <f aca="false">TRUE()</f>
        <v>1</v>
      </c>
      <c r="AN241" s="99" t="b">
        <f aca="false">TRUE()</f>
        <v>1</v>
      </c>
      <c r="AO241" s="99" t="b">
        <f aca="false">TRUE()</f>
        <v>1</v>
      </c>
      <c r="AP241" s="99" t="b">
        <f aca="false">TRUE()</f>
        <v>1</v>
      </c>
      <c r="AQ241" s="99" t="b">
        <f aca="false">TRUE()</f>
        <v>1</v>
      </c>
      <c r="AR241" s="99" t="b">
        <f aca="false">TRUE()</f>
        <v>1</v>
      </c>
      <c r="AS241" s="100" t="str">
        <f aca="false">IF(AND($AM241:$AR241), "VALID", "INVALID")</f>
        <v>VALID</v>
      </c>
      <c r="AT241" s="101" t="s">
        <v>4102</v>
      </c>
      <c r="AU241" s="102" t="s">
        <v>2744</v>
      </c>
      <c r="AV241" s="103"/>
      <c r="AW241" s="104"/>
      <c r="AX241" s="104"/>
      <c r="AY241" s="104"/>
      <c r="AZ241" s="104"/>
      <c r="BA241" s="104"/>
      <c r="BB241" s="104"/>
      <c r="BC241" s="103"/>
      <c r="BD241" s="103"/>
      <c r="BE241" s="105"/>
      <c r="BF241" s="104"/>
      <c r="BG241" s="345" t="s">
        <v>4099</v>
      </c>
      <c r="BH241" s="321"/>
      <c r="BI241" s="1" t="s">
        <v>4101</v>
      </c>
      <c r="BJ241" s="1" t="s">
        <v>4104</v>
      </c>
      <c r="BK241" s="109"/>
    </row>
    <row r="242" customFormat="false" ht="12.75" hidden="false" customHeight="true" outlineLevel="0" collapsed="false">
      <c r="A242" s="323" t="n">
        <v>229</v>
      </c>
      <c r="B242" s="348" t="s">
        <v>4105</v>
      </c>
      <c r="C242" s="348" t="s">
        <v>4106</v>
      </c>
      <c r="D242" s="95" t="s">
        <v>638</v>
      </c>
      <c r="E242" s="86" t="s">
        <v>4107</v>
      </c>
      <c r="F242" s="87" t="s">
        <v>639</v>
      </c>
      <c r="G242" s="88"/>
      <c r="H242" s="89" t="s">
        <v>4108</v>
      </c>
      <c r="I242" s="90"/>
      <c r="J242" s="90"/>
      <c r="K242" s="91"/>
      <c r="L242" s="92"/>
      <c r="M242" s="90" t="s">
        <v>81</v>
      </c>
      <c r="N242" s="90"/>
      <c r="O242" s="90"/>
      <c r="P242" s="91"/>
      <c r="Q242" s="97"/>
      <c r="R242" s="97"/>
      <c r="S242" s="97"/>
      <c r="T242" s="97"/>
      <c r="U242" s="97"/>
      <c r="V242" s="100" t="s">
        <v>4109</v>
      </c>
      <c r="W242" s="95" t="s">
        <v>4082</v>
      </c>
      <c r="X242" s="96"/>
      <c r="Y242" s="171"/>
      <c r="Z242" s="96"/>
      <c r="AA242" s="96" t="s">
        <v>4098</v>
      </c>
      <c r="AB242" s="96" t="s">
        <v>4083</v>
      </c>
      <c r="AC242" s="95"/>
      <c r="AD242" s="95" t="s">
        <v>3963</v>
      </c>
      <c r="AE242" s="95"/>
      <c r="AF242" s="95" t="n">
        <v>0</v>
      </c>
      <c r="AG242" s="97"/>
      <c r="AH242" s="97"/>
      <c r="AI242" s="98" t="str">
        <f aca="false">IF(AND(OR($AV242="Int PU",$AV242="Int PD"),OR(AND($BC242&lt;&gt;"",$BC242&lt;&gt;"0"),AND($BD242&lt;&gt;"",$BD242&lt;&gt;"0"))),"INVALID",IF(OR($AT242=$F242,$AV242="Int PD"),"PULL_DOWN",IF(OR($AV242="Int PU",AND($AH242="YES",OR($BC242="",$BC242="0"),OR($BD242="",$BD242="0"),OR($AU242="Input",$AU242="Bidirectional"))),"PULL_UP","NORMAL")))</f>
        <v>NORMAL</v>
      </c>
      <c r="AJ242" s="98" t="str">
        <f aca="false">IF($AU242="Input", "TRISTATE", IF($AV242="Z","TRISTATE",IF($AT242=$F242,"TRISTATE","NORMAL")))</f>
        <v>NORMAL</v>
      </c>
      <c r="AK242" s="98" t="str">
        <f aca="false">IF(OR($AT242=$F242,$AU242="Output"),"DISABLE","ENABLE")</f>
        <v>DISABLE</v>
      </c>
      <c r="AL242" s="165"/>
      <c r="AM242" s="99" t="b">
        <f aca="false">TRUE()</f>
        <v>1</v>
      </c>
      <c r="AN242" s="99" t="b">
        <f aca="false">TRUE()</f>
        <v>1</v>
      </c>
      <c r="AO242" s="99" t="b">
        <f aca="false">TRUE()</f>
        <v>1</v>
      </c>
      <c r="AP242" s="99" t="b">
        <f aca="false">TRUE()</f>
        <v>1</v>
      </c>
      <c r="AQ242" s="99" t="b">
        <f aca="false">TRUE()</f>
        <v>1</v>
      </c>
      <c r="AR242" s="99" t="b">
        <f aca="false">TRUE()</f>
        <v>1</v>
      </c>
      <c r="AS242" s="100" t="str">
        <f aca="false">IF(AND($AM242:$AR242), "VALID", "INVALID")</f>
        <v>VALID</v>
      </c>
      <c r="AT242" s="101" t="s">
        <v>4108</v>
      </c>
      <c r="AU242" s="102" t="s">
        <v>2744</v>
      </c>
      <c r="AV242" s="103"/>
      <c r="AW242" s="104"/>
      <c r="AX242" s="104"/>
      <c r="AY242" s="104"/>
      <c r="AZ242" s="104"/>
      <c r="BA242" s="104"/>
      <c r="BB242" s="104"/>
      <c r="BC242" s="103"/>
      <c r="BD242" s="103"/>
      <c r="BE242" s="105"/>
      <c r="BF242" s="104"/>
      <c r="BG242" s="345" t="s">
        <v>4110</v>
      </c>
      <c r="BH242" s="321" t="s">
        <v>4111</v>
      </c>
      <c r="BI242" s="1" t="s">
        <v>4107</v>
      </c>
      <c r="BJ242" s="1" t="s">
        <v>4112</v>
      </c>
      <c r="BK242" s="109"/>
    </row>
    <row r="243" customFormat="false" ht="12.75" hidden="false" customHeight="true" outlineLevel="0" collapsed="false">
      <c r="A243" s="323" t="n">
        <v>227</v>
      </c>
      <c r="B243" s="348" t="s">
        <v>4113</v>
      </c>
      <c r="C243" s="348" t="s">
        <v>4114</v>
      </c>
      <c r="D243" s="95" t="s">
        <v>640</v>
      </c>
      <c r="E243" s="86" t="s">
        <v>4115</v>
      </c>
      <c r="F243" s="87" t="s">
        <v>641</v>
      </c>
      <c r="G243" s="88"/>
      <c r="H243" s="89" t="s">
        <v>4116</v>
      </c>
      <c r="I243" s="90"/>
      <c r="J243" s="90"/>
      <c r="K243" s="91"/>
      <c r="L243" s="92"/>
      <c r="M243" s="90" t="s">
        <v>81</v>
      </c>
      <c r="N243" s="90"/>
      <c r="O243" s="90"/>
      <c r="P243" s="91"/>
      <c r="Q243" s="97"/>
      <c r="R243" s="97"/>
      <c r="S243" s="97"/>
      <c r="T243" s="97"/>
      <c r="U243" s="97"/>
      <c r="V243" s="132" t="s">
        <v>4117</v>
      </c>
      <c r="W243" s="132" t="s">
        <v>4082</v>
      </c>
      <c r="X243" s="96"/>
      <c r="Y243" s="171"/>
      <c r="Z243" s="96"/>
      <c r="AA243" s="96" t="s">
        <v>4098</v>
      </c>
      <c r="AB243" s="96" t="s">
        <v>4083</v>
      </c>
      <c r="AC243" s="95"/>
      <c r="AD243" s="95" t="s">
        <v>3963</v>
      </c>
      <c r="AE243" s="95"/>
      <c r="AF243" s="95" t="n">
        <v>0</v>
      </c>
      <c r="AG243" s="170"/>
      <c r="AH243" s="97"/>
      <c r="AI243" s="98" t="str">
        <f aca="false">IF(AND(OR($AV243="Int PU",$AV243="Int PD"),OR(AND($BC243&lt;&gt;"",$BC243&lt;&gt;"0"),AND($BD243&lt;&gt;"",$BD243&lt;&gt;"0"))),"INVALID",IF(OR($AT243=$F243,$AV243="Int PD"),"PULL_DOWN",IF(OR($AV243="Int PU",AND($AH243="YES",OR($BC243="",$BC243="0"),OR($BD243="",$BD243="0"),OR($AU243="Input",$AU243="Bidirectional"))),"PULL_UP","NORMAL")))</f>
        <v>NORMAL</v>
      </c>
      <c r="AJ243" s="98" t="str">
        <f aca="false">IF($AU243="Input", "TRISTATE", IF($AV243="Z","TRISTATE",IF($AT243=$F243,"TRISTATE","NORMAL")))</f>
        <v>NORMAL</v>
      </c>
      <c r="AK243" s="98" t="str">
        <f aca="false">IF(OR($AT243=$F243,$AU243="Output"),"DISABLE","ENABLE")</f>
        <v>DISABLE</v>
      </c>
      <c r="AL243" s="165"/>
      <c r="AM243" s="99" t="b">
        <f aca="false">TRUE()</f>
        <v>1</v>
      </c>
      <c r="AN243" s="99" t="b">
        <f aca="false">TRUE()</f>
        <v>1</v>
      </c>
      <c r="AO243" s="99" t="b">
        <f aca="false">TRUE()</f>
        <v>1</v>
      </c>
      <c r="AP243" s="99" t="b">
        <f aca="false">TRUE()</f>
        <v>1</v>
      </c>
      <c r="AQ243" s="99" t="b">
        <f aca="false">TRUE()</f>
        <v>1</v>
      </c>
      <c r="AR243" s="99" t="b">
        <f aca="false">TRUE()</f>
        <v>1</v>
      </c>
      <c r="AS243" s="100" t="str">
        <f aca="false">IF(AND($AM243:$AR243), "VALID", "INVALID")</f>
        <v>VALID</v>
      </c>
      <c r="AT243" s="101" t="s">
        <v>4116</v>
      </c>
      <c r="AU243" s="102" t="s">
        <v>2744</v>
      </c>
      <c r="AV243" s="103"/>
      <c r="AW243" s="104"/>
      <c r="AX243" s="104"/>
      <c r="AY243" s="104"/>
      <c r="AZ243" s="104"/>
      <c r="BA243" s="104"/>
      <c r="BB243" s="104"/>
      <c r="BC243" s="103"/>
      <c r="BD243" s="103"/>
      <c r="BE243" s="105"/>
      <c r="BF243" s="104"/>
      <c r="BG243" s="345" t="s">
        <v>4118</v>
      </c>
      <c r="BH243" s="321"/>
      <c r="BI243" s="1" t="s">
        <v>4115</v>
      </c>
      <c r="BJ243" s="1" t="s">
        <v>4119</v>
      </c>
      <c r="BK243" s="109"/>
    </row>
    <row r="244" customFormat="false" ht="12.75" hidden="true" customHeight="true" outlineLevel="0" collapsed="false">
      <c r="A244" s="315"/>
      <c r="B244" s="330"/>
      <c r="C244" s="330"/>
      <c r="D244" s="331" t="s">
        <v>642</v>
      </c>
      <c r="E244" s="317" t="s">
        <v>4120</v>
      </c>
      <c r="F244" s="87" t="s">
        <v>643</v>
      </c>
      <c r="G244" s="88"/>
      <c r="H244" s="89" t="s">
        <v>4121</v>
      </c>
      <c r="I244" s="90"/>
      <c r="J244" s="90"/>
      <c r="K244" s="91"/>
      <c r="L244" s="92"/>
      <c r="M244" s="90" t="s">
        <v>81</v>
      </c>
      <c r="N244" s="90"/>
      <c r="O244" s="90"/>
      <c r="P244" s="91"/>
      <c r="Q244" s="97"/>
      <c r="R244" s="97"/>
      <c r="S244" s="97"/>
      <c r="T244" s="97"/>
      <c r="U244" s="97"/>
      <c r="V244" s="100" t="s">
        <v>4122</v>
      </c>
      <c r="W244" s="95" t="s">
        <v>4082</v>
      </c>
      <c r="X244" s="96"/>
      <c r="Y244" s="171"/>
      <c r="Z244" s="96"/>
      <c r="AA244" s="96" t="s">
        <v>4098</v>
      </c>
      <c r="AB244" s="96" t="s">
        <v>4083</v>
      </c>
      <c r="AC244" s="95"/>
      <c r="AD244" s="95" t="s">
        <v>3963</v>
      </c>
      <c r="AE244" s="95"/>
      <c r="AF244" s="95" t="n">
        <v>0</v>
      </c>
      <c r="AG244" s="97"/>
      <c r="AH244" s="97"/>
      <c r="AI244" s="98" t="str">
        <f aca="false">IF(AND(OR($AV244="Int PU",$AV244="Int PD"),OR(AND($BC244&lt;&gt;"",$BC244&lt;&gt;"0"),AND($BD244&lt;&gt;"",$BD244&lt;&gt;"0"))),"INVALID",IF(OR($AT244=$F244,$AV244="Int PD"),"PULL_DOWN",IF(OR($AV244="Int PU",AND($AH244="YES",OR($BC244="",$BC244="0"),OR($BD244="",$BD244="0"),OR($AU244="Input",$AU244="Bidirectional"))),"PULL_UP","NORMAL")))</f>
        <v>PULL_DOWN</v>
      </c>
      <c r="AJ244" s="98" t="str">
        <f aca="false">IF($AU244="Input", "TRISTATE", IF($AV244="Z","TRISTATE",IF($AT244=$F244,"TRISTATE","NORMAL")))</f>
        <v>TRISTATE</v>
      </c>
      <c r="AK244" s="98" t="str">
        <f aca="false">IF(OR($AT244=$F244,$AU244="Output"),"DISABLE","ENABLE")</f>
        <v>DISABLE</v>
      </c>
      <c r="AL244" s="165"/>
      <c r="AM244" s="99" t="b">
        <f aca="false">TRUE()</f>
        <v>1</v>
      </c>
      <c r="AN244" s="99" t="b">
        <f aca="false">TRUE()</f>
        <v>1</v>
      </c>
      <c r="AO244" s="99" t="b">
        <f aca="false">TRUE()</f>
        <v>1</v>
      </c>
      <c r="AP244" s="99" t="b">
        <f aca="false">TRUE()</f>
        <v>1</v>
      </c>
      <c r="AQ244" s="99" t="b">
        <f aca="false">TRUE()</f>
        <v>1</v>
      </c>
      <c r="AR244" s="99" t="b">
        <f aca="false">TRUE()</f>
        <v>1</v>
      </c>
      <c r="AS244" s="100" t="str">
        <f aca="false">IF(AND($AM244:$AR244), "VALID", "INVALID")</f>
        <v>VALID</v>
      </c>
      <c r="AT244" s="168" t="s">
        <v>643</v>
      </c>
      <c r="AU244" s="102" t="s">
        <v>79</v>
      </c>
      <c r="AV244" s="103"/>
      <c r="AW244" s="104"/>
      <c r="AX244" s="104"/>
      <c r="AY244" s="104"/>
      <c r="AZ244" s="104"/>
      <c r="BA244" s="104"/>
      <c r="BB244" s="104"/>
      <c r="BC244" s="103"/>
      <c r="BD244" s="103"/>
      <c r="BE244" s="105"/>
      <c r="BF244" s="104"/>
      <c r="BG244" s="341"/>
      <c r="BH244" s="20" t="s">
        <v>7</v>
      </c>
      <c r="BI244" s="1" t="s">
        <v>4120</v>
      </c>
      <c r="BJ244" s="1" t="s">
        <v>4123</v>
      </c>
      <c r="BK244" s="109"/>
    </row>
    <row r="245" customFormat="false" ht="12.75" hidden="true" customHeight="true" outlineLevel="0" collapsed="false">
      <c r="A245" s="315"/>
      <c r="B245" s="330"/>
      <c r="C245" s="330"/>
      <c r="D245" s="331" t="s">
        <v>644</v>
      </c>
      <c r="E245" s="317" t="s">
        <v>4124</v>
      </c>
      <c r="F245" s="87" t="s">
        <v>645</v>
      </c>
      <c r="G245" s="88"/>
      <c r="H245" s="89" t="s">
        <v>4125</v>
      </c>
      <c r="I245" s="90"/>
      <c r="J245" s="90"/>
      <c r="K245" s="91"/>
      <c r="L245" s="92"/>
      <c r="M245" s="90" t="s">
        <v>81</v>
      </c>
      <c r="N245" s="90"/>
      <c r="O245" s="90"/>
      <c r="P245" s="91"/>
      <c r="Q245" s="97"/>
      <c r="R245" s="97"/>
      <c r="S245" s="97"/>
      <c r="T245" s="97"/>
      <c r="U245" s="97"/>
      <c r="V245" s="100" t="s">
        <v>4126</v>
      </c>
      <c r="W245" s="95" t="s">
        <v>4082</v>
      </c>
      <c r="X245" s="96"/>
      <c r="Y245" s="171"/>
      <c r="Z245" s="96"/>
      <c r="AA245" s="96" t="s">
        <v>4127</v>
      </c>
      <c r="AB245" s="96" t="s">
        <v>4083</v>
      </c>
      <c r="AC245" s="95"/>
      <c r="AD245" s="95" t="s">
        <v>3963</v>
      </c>
      <c r="AE245" s="95"/>
      <c r="AF245" s="95" t="n">
        <v>0</v>
      </c>
      <c r="AG245" s="97"/>
      <c r="AH245" s="97"/>
      <c r="AI245" s="98" t="str">
        <f aca="false">IF(AND(OR($AV245="Int PU",$AV245="Int PD"),OR(AND($BC245&lt;&gt;"",$BC245&lt;&gt;"0"),AND($BD245&lt;&gt;"",$BD245&lt;&gt;"0"))),"INVALID",IF(OR($AT245=$F245,$AV245="Int PD"),"PULL_DOWN",IF(OR($AV245="Int PU",AND($AH245="YES",OR($BC245="",$BC245="0"),OR($BD245="",$BD245="0"),OR($AU245="Input",$AU245="Bidirectional"))),"PULL_UP","NORMAL")))</f>
        <v>PULL_DOWN</v>
      </c>
      <c r="AJ245" s="98" t="str">
        <f aca="false">IF($AU245="Input", "TRISTATE", IF($AV245="Z","TRISTATE",IF($AT245=$F245,"TRISTATE","NORMAL")))</f>
        <v>TRISTATE</v>
      </c>
      <c r="AK245" s="98" t="str">
        <f aca="false">IF(OR($AT245=$F245,$AU245="Output"),"DISABLE","ENABLE")</f>
        <v>DISABLE</v>
      </c>
      <c r="AL245" s="165"/>
      <c r="AM245" s="99" t="b">
        <f aca="false">TRUE()</f>
        <v>1</v>
      </c>
      <c r="AN245" s="99" t="b">
        <f aca="false">TRUE()</f>
        <v>1</v>
      </c>
      <c r="AO245" s="99" t="b">
        <f aca="false">TRUE()</f>
        <v>1</v>
      </c>
      <c r="AP245" s="99" t="b">
        <f aca="false">TRUE()</f>
        <v>1</v>
      </c>
      <c r="AQ245" s="99" t="b">
        <f aca="false">TRUE()</f>
        <v>1</v>
      </c>
      <c r="AR245" s="99" t="b">
        <f aca="false">TRUE()</f>
        <v>1</v>
      </c>
      <c r="AS245" s="100" t="str">
        <f aca="false">IF(AND($AM245:$AR245), "VALID", "INVALID")</f>
        <v>VALID</v>
      </c>
      <c r="AT245" s="151" t="s">
        <v>645</v>
      </c>
      <c r="AU245" s="102" t="s">
        <v>79</v>
      </c>
      <c r="AV245" s="103"/>
      <c r="AW245" s="104"/>
      <c r="AX245" s="104"/>
      <c r="AY245" s="104"/>
      <c r="AZ245" s="104"/>
      <c r="BA245" s="104"/>
      <c r="BB245" s="104"/>
      <c r="BC245" s="103"/>
      <c r="BD245" s="103"/>
      <c r="BE245" s="105"/>
      <c r="BF245" s="104"/>
      <c r="BG245" s="341"/>
      <c r="BH245" s="20" t="s">
        <v>7</v>
      </c>
      <c r="BI245" s="1" t="s">
        <v>4124</v>
      </c>
      <c r="BJ245" s="1" t="s">
        <v>4128</v>
      </c>
      <c r="BK245" s="109"/>
    </row>
    <row r="246" s="85" customFormat="true" ht="18" hidden="true" customHeight="true" outlineLevel="0" collapsed="false">
      <c r="A246" s="315"/>
      <c r="B246" s="316"/>
      <c r="C246" s="316"/>
      <c r="D246" s="140" t="s">
        <v>646</v>
      </c>
      <c r="E246" s="164" t="s">
        <v>647</v>
      </c>
      <c r="F246" s="74"/>
      <c r="G246" s="76"/>
      <c r="H246" s="76"/>
      <c r="I246" s="76"/>
      <c r="J246" s="76"/>
      <c r="K246" s="76"/>
      <c r="L246" s="74"/>
      <c r="M246" s="74"/>
      <c r="N246" s="74"/>
      <c r="O246" s="74"/>
      <c r="P246" s="74"/>
      <c r="Q246" s="74"/>
      <c r="R246" s="74"/>
      <c r="S246" s="74"/>
      <c r="T246" s="74"/>
      <c r="U246" s="74"/>
      <c r="V246" s="74"/>
      <c r="W246" s="74"/>
      <c r="X246" s="77"/>
      <c r="Y246" s="77"/>
      <c r="Z246" s="77"/>
      <c r="AA246" s="77"/>
      <c r="AB246" s="77"/>
      <c r="AC246" s="78"/>
      <c r="AD246" s="78"/>
      <c r="AE246" s="78"/>
      <c r="AF246" s="78"/>
      <c r="AG246" s="78"/>
      <c r="AH246" s="78"/>
      <c r="AI246" s="78"/>
      <c r="AJ246" s="78"/>
      <c r="AK246" s="78"/>
      <c r="AL246" s="78"/>
      <c r="AM246" s="78"/>
      <c r="AN246" s="78"/>
      <c r="AO246" s="78"/>
      <c r="AP246" s="78"/>
      <c r="AQ246" s="78"/>
      <c r="AR246" s="78"/>
      <c r="AS246" s="78"/>
      <c r="AT246" s="79"/>
      <c r="AU246" s="79"/>
      <c r="AV246" s="80"/>
      <c r="AW246" s="80"/>
      <c r="AX246" s="80"/>
      <c r="AY246" s="80"/>
      <c r="AZ246" s="80"/>
      <c r="BA246" s="80"/>
      <c r="BB246" s="80"/>
      <c r="BC246" s="80"/>
      <c r="BD246" s="80"/>
      <c r="BE246" s="80"/>
      <c r="BF246" s="81" t="s">
        <v>153</v>
      </c>
      <c r="BG246" s="79"/>
      <c r="BH246" s="83" t="s">
        <v>646</v>
      </c>
      <c r="BI246" s="314" t="s">
        <v>647</v>
      </c>
      <c r="BJ246" s="314"/>
      <c r="BK246" s="84"/>
    </row>
    <row r="247" customFormat="false" ht="12.75" hidden="true" customHeight="true" outlineLevel="0" collapsed="false">
      <c r="A247" s="315"/>
      <c r="B247" s="330"/>
      <c r="C247" s="330"/>
      <c r="D247" s="331" t="s">
        <v>648</v>
      </c>
      <c r="E247" s="317" t="s">
        <v>4129</v>
      </c>
      <c r="F247" s="87" t="s">
        <v>650</v>
      </c>
      <c r="G247" s="88"/>
      <c r="H247" s="89"/>
      <c r="I247" s="90"/>
      <c r="J247" s="90"/>
      <c r="K247" s="91"/>
      <c r="L247" s="92" t="s">
        <v>2749</v>
      </c>
      <c r="M247" s="90" t="s">
        <v>81</v>
      </c>
      <c r="N247" s="90"/>
      <c r="O247" s="90"/>
      <c r="P247" s="91"/>
      <c r="Q247" s="172" t="s">
        <v>649</v>
      </c>
      <c r="R247" s="172" t="s">
        <v>83</v>
      </c>
      <c r="S247" s="172" t="s">
        <v>104</v>
      </c>
      <c r="T247" s="172" t="s">
        <v>105</v>
      </c>
      <c r="U247" s="172" t="s">
        <v>83</v>
      </c>
      <c r="V247" s="100" t="s">
        <v>4130</v>
      </c>
      <c r="W247" s="95" t="s">
        <v>4131</v>
      </c>
      <c r="X247" s="96"/>
      <c r="Y247" s="171"/>
      <c r="Z247" s="96"/>
      <c r="AA247" s="96" t="s">
        <v>648</v>
      </c>
      <c r="AB247" s="96" t="s">
        <v>4132</v>
      </c>
      <c r="AC247" s="95" t="s">
        <v>2945</v>
      </c>
      <c r="AD247" s="95" t="s">
        <v>2946</v>
      </c>
      <c r="AE247" s="95" t="s">
        <v>2947</v>
      </c>
      <c r="AF247" s="95" t="s">
        <v>2735</v>
      </c>
      <c r="AG247" s="95" t="str">
        <f aca="false">IF(OR($AT247="",$AT247=$F247),$U247,IF($AT247=$G247,SUBSTITUTE(SUBSTITUTE($AT247,"GPIO3_","GPIO_"),".0",""),IF($AT247=$H247,$Q247,IF($AT247=$I247,$R247,IF($AT247=$J247,$S247,IF($AT247=$K247,$T247,"INVALID"))))))</f>
        <v>RSVD1</v>
      </c>
      <c r="AH247" s="97"/>
      <c r="AI247" s="98" t="str">
        <f aca="false">IF(AND(OR($AV247="Int PU",$AV247="Int PD"),OR(AND($BC247&lt;&gt;"",$BC247&lt;&gt;"0"),AND($BD247&lt;&gt;"",$BD247&lt;&gt;"0"))),"INVALID",IF(OR($AT247=$F247,$AV247="Int PD"),"PULL_DOWN",IF(OR($AV247="Int PU",AND($AH247="YES",OR($BC247="",$BC247="0"),OR($BD247="",$BD247="0"),OR($AU247="Input",$AU247="Bidirectional"))),"PULL_UP","NORMAL")))</f>
        <v>PULL_DOWN</v>
      </c>
      <c r="AJ247" s="98" t="str">
        <f aca="false">IF($AU247="Input", "TRISTATE", IF($AV247="Z","TRISTATE",IF($AT247=$F247,"TRISTATE","NORMAL")))</f>
        <v>TRISTATE</v>
      </c>
      <c r="AK247" s="98" t="str">
        <f aca="false">IF(OR($AT247=$F247,$AU247="Output"),"DISABLE","ENABLE")</f>
        <v>DISABLE</v>
      </c>
      <c r="AL247" s="165" t="str">
        <f aca="false">IF($AT247&lt;&gt;$G247,"N/A",IF($AV247="Drive 1", "1", IF($AV247="Drive 0", "0", "")))</f>
        <v>N/A</v>
      </c>
      <c r="AM247" s="99" t="b">
        <f aca="false">TRUE()</f>
        <v>1</v>
      </c>
      <c r="AN247" s="99" t="b">
        <f aca="false">TRUE()</f>
        <v>1</v>
      </c>
      <c r="AO247" s="99" t="b">
        <f aca="false">TRUE()</f>
        <v>1</v>
      </c>
      <c r="AP247" s="99" t="b">
        <f aca="false">TRUE()</f>
        <v>1</v>
      </c>
      <c r="AQ247" s="99" t="b">
        <f aca="false">TRUE()</f>
        <v>1</v>
      </c>
      <c r="AR247" s="99" t="b">
        <f aca="false">TRUE()</f>
        <v>1</v>
      </c>
      <c r="AS247" s="100" t="str">
        <f aca="false">IF(AND($AM247:$AR247), "VALID", "INVALID")</f>
        <v>VALID</v>
      </c>
      <c r="AT247" s="101" t="s">
        <v>650</v>
      </c>
      <c r="AU247" s="102" t="s">
        <v>79</v>
      </c>
      <c r="AV247" s="103"/>
      <c r="AW247" s="104"/>
      <c r="AX247" s="104"/>
      <c r="AY247" s="104"/>
      <c r="AZ247" s="104"/>
      <c r="BA247" s="104"/>
      <c r="BB247" s="104"/>
      <c r="BC247" s="103"/>
      <c r="BD247" s="103"/>
      <c r="BE247" s="105"/>
      <c r="BF247" s="104"/>
      <c r="BG247" s="320"/>
      <c r="BH247" s="20" t="s">
        <v>7</v>
      </c>
      <c r="BI247" s="1" t="s">
        <v>4129</v>
      </c>
      <c r="BJ247" s="1" t="s">
        <v>4133</v>
      </c>
      <c r="BK247" s="109"/>
    </row>
    <row r="248" customFormat="false" ht="12.75" hidden="true" customHeight="true" outlineLevel="0" collapsed="false">
      <c r="A248" s="315"/>
      <c r="B248" s="330"/>
      <c r="C248" s="330"/>
      <c r="D248" s="331" t="s">
        <v>651</v>
      </c>
      <c r="E248" s="317" t="s">
        <v>4134</v>
      </c>
      <c r="F248" s="87" t="s">
        <v>652</v>
      </c>
      <c r="G248" s="88"/>
      <c r="H248" s="89"/>
      <c r="I248" s="90"/>
      <c r="J248" s="90"/>
      <c r="K248" s="91"/>
      <c r="L248" s="92" t="s">
        <v>2749</v>
      </c>
      <c r="M248" s="90" t="s">
        <v>2729</v>
      </c>
      <c r="N248" s="90"/>
      <c r="O248" s="90"/>
      <c r="P248" s="91"/>
      <c r="Q248" s="172" t="s">
        <v>649</v>
      </c>
      <c r="R248" s="172" t="s">
        <v>83</v>
      </c>
      <c r="S248" s="172" t="s">
        <v>104</v>
      </c>
      <c r="T248" s="172" t="s">
        <v>105</v>
      </c>
      <c r="U248" s="172" t="s">
        <v>83</v>
      </c>
      <c r="V248" s="132" t="s">
        <v>4135</v>
      </c>
      <c r="W248" s="132" t="s">
        <v>4131</v>
      </c>
      <c r="X248" s="96"/>
      <c r="Y248" s="171"/>
      <c r="Z248" s="96"/>
      <c r="AA248" s="96" t="s">
        <v>651</v>
      </c>
      <c r="AB248" s="96" t="s">
        <v>4132</v>
      </c>
      <c r="AC248" s="95" t="s">
        <v>2945</v>
      </c>
      <c r="AD248" s="95" t="s">
        <v>2946</v>
      </c>
      <c r="AE248" s="95" t="s">
        <v>2947</v>
      </c>
      <c r="AF248" s="95" t="s">
        <v>2735</v>
      </c>
      <c r="AG248" s="95" t="str">
        <f aca="false">IF(OR($AT248="",$AT248=$F248),$U248,IF($AT248=$G248,SUBSTITUTE(SUBSTITUTE($AT248,"GPIO3_","GPIO_"),".0",""),IF($AT248=$H248,$Q248,IF($AT248=$I248,$R248,IF($AT248=$J248,$S248,IF($AT248=$K248,$T248,"INVALID"))))))</f>
        <v>RSVD1</v>
      </c>
      <c r="AH248" s="97"/>
      <c r="AI248" s="98" t="str">
        <f aca="false">IF(AND(OR($AV248="Int PU",$AV248="Int PD"),OR(AND($BC248&lt;&gt;"",$BC248&lt;&gt;"0"),AND($BD248&lt;&gt;"",$BD248&lt;&gt;"0"))),"INVALID",IF(OR($AT248=$F248,$AV248="Int PD"),"PULL_DOWN",IF(OR($AV248="Int PU",AND($AH248="YES",OR($BC248="",$BC248="0"),OR($BD248="",$BD248="0"),OR($AU248="Input",$AU248="Bidirectional"))),"PULL_UP","NORMAL")))</f>
        <v>PULL_DOWN</v>
      </c>
      <c r="AJ248" s="98" t="str">
        <f aca="false">IF($AU248="Input", "TRISTATE", IF($AV248="Z","TRISTATE",IF($AT248=$F248,"TRISTATE","NORMAL")))</f>
        <v>TRISTATE</v>
      </c>
      <c r="AK248" s="98" t="str">
        <f aca="false">IF(OR($AT248=$F248,$AU248="Output"),"DISABLE","ENABLE")</f>
        <v>DISABLE</v>
      </c>
      <c r="AL248" s="165" t="str">
        <f aca="false">IF($AT248&lt;&gt;$G248,"N/A",IF($AV248="Drive 1", "1", IF($AV248="Drive 0", "0", "")))</f>
        <v>N/A</v>
      </c>
      <c r="AM248" s="99" t="b">
        <f aca="false">TRUE()</f>
        <v>1</v>
      </c>
      <c r="AN248" s="99" t="b">
        <f aca="false">TRUE()</f>
        <v>1</v>
      </c>
      <c r="AO248" s="99" t="b">
        <f aca="false">TRUE()</f>
        <v>1</v>
      </c>
      <c r="AP248" s="99" t="b">
        <f aca="false">TRUE()</f>
        <v>1</v>
      </c>
      <c r="AQ248" s="99" t="b">
        <f aca="false">TRUE()</f>
        <v>1</v>
      </c>
      <c r="AR248" s="99" t="b">
        <f aca="false">TRUE()</f>
        <v>1</v>
      </c>
      <c r="AS248" s="100" t="str">
        <f aca="false">IF(AND($AM248:$AR248), "VALID", "INVALID")</f>
        <v>VALID</v>
      </c>
      <c r="AT248" s="101" t="s">
        <v>652</v>
      </c>
      <c r="AU248" s="102" t="s">
        <v>79</v>
      </c>
      <c r="AV248" s="103"/>
      <c r="AW248" s="104"/>
      <c r="AX248" s="104"/>
      <c r="AY248" s="104"/>
      <c r="AZ248" s="104"/>
      <c r="BA248" s="104"/>
      <c r="BB248" s="104"/>
      <c r="BC248" s="103"/>
      <c r="BD248" s="103"/>
      <c r="BE248" s="105"/>
      <c r="BF248" s="104"/>
      <c r="BG248" s="320"/>
      <c r="BH248" s="20" t="s">
        <v>7</v>
      </c>
      <c r="BI248" s="1" t="s">
        <v>4134</v>
      </c>
      <c r="BJ248" s="1" t="s">
        <v>4136</v>
      </c>
      <c r="BK248" s="109"/>
    </row>
    <row r="249" customFormat="false" ht="12.75" hidden="true" customHeight="true" outlineLevel="0" collapsed="false">
      <c r="A249" s="315"/>
      <c r="B249" s="330"/>
      <c r="C249" s="330"/>
      <c r="D249" s="331" t="s">
        <v>653</v>
      </c>
      <c r="E249" s="317" t="s">
        <v>4137</v>
      </c>
      <c r="F249" s="87" t="s">
        <v>654</v>
      </c>
      <c r="G249" s="88"/>
      <c r="H249" s="89"/>
      <c r="I249" s="90"/>
      <c r="J249" s="90"/>
      <c r="K249" s="91"/>
      <c r="L249" s="92" t="s">
        <v>2749</v>
      </c>
      <c r="M249" s="90"/>
      <c r="N249" s="90"/>
      <c r="O249" s="90"/>
      <c r="P249" s="91"/>
      <c r="Q249" s="86" t="s">
        <v>94</v>
      </c>
      <c r="R249" s="172" t="s">
        <v>83</v>
      </c>
      <c r="S249" s="172" t="s">
        <v>104</v>
      </c>
      <c r="T249" s="172" t="s">
        <v>105</v>
      </c>
      <c r="U249" s="172" t="s">
        <v>94</v>
      </c>
      <c r="V249" s="100" t="s">
        <v>4138</v>
      </c>
      <c r="W249" s="95" t="s">
        <v>4131</v>
      </c>
      <c r="X249" s="96"/>
      <c r="Y249" s="171"/>
      <c r="Z249" s="96"/>
      <c r="AA249" s="96" t="s">
        <v>653</v>
      </c>
      <c r="AB249" s="96" t="s">
        <v>4132</v>
      </c>
      <c r="AC249" s="95" t="s">
        <v>2945</v>
      </c>
      <c r="AD249" s="95" t="s">
        <v>2946</v>
      </c>
      <c r="AE249" s="95" t="s">
        <v>2947</v>
      </c>
      <c r="AF249" s="95" t="s">
        <v>2760</v>
      </c>
      <c r="AG249" s="95" t="str">
        <f aca="false">IF(OR($AT249="",$AT249=$F249),$U249,IF($AT249=$G249,SUBSTITUTE(SUBSTITUTE($AT249,"GPIO3_","GPIO_"),".0",""),IF($AT249=$H249,$Q249,IF($AT249=$I249,$R249,IF($AT249=$J249,$S249,IF($AT249=$K249,$T249,"INVALID"))))))</f>
        <v>RSVD0</v>
      </c>
      <c r="AH249" s="97"/>
      <c r="AI249" s="98" t="str">
        <f aca="false">IF(AND(OR($AV249="Int PU",$AV249="Int PD"),OR(AND($BC249&lt;&gt;"",$BC249&lt;&gt;"0"),AND($BD249&lt;&gt;"",$BD249&lt;&gt;"0"))),"INVALID",IF(OR($AT249=$F249,$AV249="Int PD"),"PULL_DOWN",IF(OR($AV249="Int PU",AND($AH249="YES",OR($BC249="",$BC249="0"),OR($BD249="",$BD249="0"),OR($AU249="Input",$AU249="Bidirectional"))),"PULL_UP","NORMAL")))</f>
        <v>PULL_DOWN</v>
      </c>
      <c r="AJ249" s="98" t="str">
        <f aca="false">IF($AU249="Input", "TRISTATE", IF($AV249="Z","TRISTATE",IF($AT249=$F249,"TRISTATE","NORMAL")))</f>
        <v>TRISTATE</v>
      </c>
      <c r="AK249" s="98" t="str">
        <f aca="false">IF(OR($AT249=$F249,$AU249="Output"),"DISABLE","ENABLE")</f>
        <v>DISABLE</v>
      </c>
      <c r="AL249" s="112" t="str">
        <f aca="false">IF($AT249&lt;&gt;$G249,"N/A",IF($AV249="Drive 1", "1", IF($AV249="Drive 0", "0", "")))</f>
        <v>N/A</v>
      </c>
      <c r="AM249" s="99" t="b">
        <f aca="false">TRUE()</f>
        <v>1</v>
      </c>
      <c r="AN249" s="99" t="b">
        <f aca="false">TRUE()</f>
        <v>1</v>
      </c>
      <c r="AO249" s="99" t="b">
        <f aca="false">TRUE()</f>
        <v>1</v>
      </c>
      <c r="AP249" s="99" t="b">
        <f aca="false">TRUE()</f>
        <v>1</v>
      </c>
      <c r="AQ249" s="99" t="b">
        <f aca="false">TRUE()</f>
        <v>1</v>
      </c>
      <c r="AR249" s="99" t="b">
        <f aca="false">TRUE()</f>
        <v>1</v>
      </c>
      <c r="AS249" s="100" t="str">
        <f aca="false">IF(AND($AM249:$AR249), "VALID", "INVALID")</f>
        <v>VALID</v>
      </c>
      <c r="AT249" s="168" t="s">
        <v>654</v>
      </c>
      <c r="AU249" s="102" t="s">
        <v>79</v>
      </c>
      <c r="AV249" s="103"/>
      <c r="AW249" s="104"/>
      <c r="AX249" s="104"/>
      <c r="AY249" s="104"/>
      <c r="AZ249" s="104"/>
      <c r="BA249" s="104"/>
      <c r="BB249" s="104"/>
      <c r="BC249" s="103"/>
      <c r="BD249" s="103"/>
      <c r="BE249" s="105"/>
      <c r="BF249" s="104"/>
      <c r="BG249" s="320"/>
      <c r="BH249" s="20" t="s">
        <v>7</v>
      </c>
      <c r="BI249" s="1" t="s">
        <v>4137</v>
      </c>
      <c r="BJ249" s="1" t="s">
        <v>4139</v>
      </c>
      <c r="BK249" s="109"/>
    </row>
    <row r="250" customFormat="false" ht="12.75" hidden="true" customHeight="true" outlineLevel="0" collapsed="false">
      <c r="A250" s="315"/>
      <c r="B250" s="330"/>
      <c r="C250" s="330"/>
      <c r="D250" s="331" t="s">
        <v>656</v>
      </c>
      <c r="E250" s="317" t="s">
        <v>4140</v>
      </c>
      <c r="F250" s="87" t="s">
        <v>657</v>
      </c>
      <c r="G250" s="88"/>
      <c r="H250" s="89"/>
      <c r="I250" s="90"/>
      <c r="J250" s="90"/>
      <c r="K250" s="91"/>
      <c r="L250" s="92" t="s">
        <v>2749</v>
      </c>
      <c r="M250" s="90"/>
      <c r="N250" s="90"/>
      <c r="O250" s="90"/>
      <c r="P250" s="91"/>
      <c r="Q250" s="86" t="s">
        <v>94</v>
      </c>
      <c r="R250" s="172" t="s">
        <v>83</v>
      </c>
      <c r="S250" s="172" t="s">
        <v>104</v>
      </c>
      <c r="T250" s="172" t="s">
        <v>105</v>
      </c>
      <c r="U250" s="172" t="s">
        <v>94</v>
      </c>
      <c r="V250" s="100" t="s">
        <v>4141</v>
      </c>
      <c r="W250" s="95" t="s">
        <v>4131</v>
      </c>
      <c r="X250" s="96"/>
      <c r="Y250" s="171"/>
      <c r="Z250" s="96"/>
      <c r="AA250" s="96" t="s">
        <v>656</v>
      </c>
      <c r="AB250" s="96" t="s">
        <v>4132</v>
      </c>
      <c r="AC250" s="95" t="s">
        <v>2945</v>
      </c>
      <c r="AD250" s="95" t="s">
        <v>2946</v>
      </c>
      <c r="AE250" s="95" t="s">
        <v>2947</v>
      </c>
      <c r="AF250" s="95" t="s">
        <v>2760</v>
      </c>
      <c r="AG250" s="95" t="str">
        <f aca="false">IF(OR($AT250="",$AT250=$F250),$U250,IF($AT250=$G250,SUBSTITUTE(SUBSTITUTE($AT250,"GPIO3_","GPIO_"),".0",""),IF($AT250=$H250,$Q250,IF($AT250=$I250,$R250,IF($AT250=$J250,$S250,IF($AT250=$K250,$T250,"INVALID"))))))</f>
        <v>RSVD0</v>
      </c>
      <c r="AH250" s="97"/>
      <c r="AI250" s="98" t="str">
        <f aca="false">IF(AND(OR($AV250="Int PU",$AV250="Int PD"),OR(AND($BC250&lt;&gt;"",$BC250&lt;&gt;"0"),AND($BD250&lt;&gt;"",$BD250&lt;&gt;"0"))),"INVALID",IF(OR($AT250=$F250,$AV250="Int PD"),"PULL_DOWN",IF(OR($AV250="Int PU",AND($AH250="YES",OR($BC250="",$BC250="0"),OR($BD250="",$BD250="0"),OR($AU250="Input",$AU250="Bidirectional"))),"PULL_UP","NORMAL")))</f>
        <v>PULL_DOWN</v>
      </c>
      <c r="AJ250" s="98" t="str">
        <f aca="false">IF($AU250="Input", "TRISTATE", IF($AV250="Z","TRISTATE",IF($AT250=$F250,"TRISTATE","NORMAL")))</f>
        <v>TRISTATE</v>
      </c>
      <c r="AK250" s="98" t="str">
        <f aca="false">IF(OR($AT250=$F250,$AU250="Output"),"DISABLE","ENABLE")</f>
        <v>DISABLE</v>
      </c>
      <c r="AL250" s="112" t="str">
        <f aca="false">IF($AT250&lt;&gt;$G250,"N/A",IF($AV250="Drive 1", "1", IF($AV250="Drive 0", "0", "")))</f>
        <v>N/A</v>
      </c>
      <c r="AM250" s="99" t="b">
        <f aca="false">TRUE()</f>
        <v>1</v>
      </c>
      <c r="AN250" s="99" t="b">
        <f aca="false">TRUE()</f>
        <v>1</v>
      </c>
      <c r="AO250" s="99" t="b">
        <f aca="false">TRUE()</f>
        <v>1</v>
      </c>
      <c r="AP250" s="99" t="b">
        <f aca="false">TRUE()</f>
        <v>1</v>
      </c>
      <c r="AQ250" s="99" t="b">
        <f aca="false">TRUE()</f>
        <v>1</v>
      </c>
      <c r="AR250" s="99" t="b">
        <f aca="false">TRUE()</f>
        <v>1</v>
      </c>
      <c r="AS250" s="100" t="str">
        <f aca="false">IF(AND($AM250:$AR250), "VALID", "INVALID")</f>
        <v>VALID</v>
      </c>
      <c r="AT250" s="151" t="s">
        <v>657</v>
      </c>
      <c r="AU250" s="102" t="s">
        <v>79</v>
      </c>
      <c r="AV250" s="103"/>
      <c r="AW250" s="104"/>
      <c r="AX250" s="104"/>
      <c r="AY250" s="104"/>
      <c r="AZ250" s="104"/>
      <c r="BA250" s="104"/>
      <c r="BB250" s="104"/>
      <c r="BC250" s="103"/>
      <c r="BD250" s="103"/>
      <c r="BE250" s="105"/>
      <c r="BF250" s="104"/>
      <c r="BG250" s="320"/>
      <c r="BH250" s="20" t="s">
        <v>7</v>
      </c>
      <c r="BI250" s="1" t="s">
        <v>4140</v>
      </c>
      <c r="BJ250" s="1" t="s">
        <v>4142</v>
      </c>
      <c r="BK250" s="109"/>
    </row>
    <row r="251" customFormat="false" ht="12.75" hidden="true" customHeight="true" outlineLevel="0" collapsed="false">
      <c r="A251" s="315"/>
      <c r="B251" s="330"/>
      <c r="C251" s="330"/>
      <c r="D251" s="331" t="s">
        <v>658</v>
      </c>
      <c r="E251" s="317" t="s">
        <v>4143</v>
      </c>
      <c r="F251" s="87" t="s">
        <v>659</v>
      </c>
      <c r="G251" s="88"/>
      <c r="H251" s="89"/>
      <c r="I251" s="90"/>
      <c r="J251" s="90"/>
      <c r="K251" s="91"/>
      <c r="L251" s="92" t="s">
        <v>2749</v>
      </c>
      <c r="M251" s="90"/>
      <c r="N251" s="90"/>
      <c r="O251" s="90"/>
      <c r="P251" s="91"/>
      <c r="Q251" s="86" t="s">
        <v>94</v>
      </c>
      <c r="R251" s="172" t="s">
        <v>83</v>
      </c>
      <c r="S251" s="172" t="s">
        <v>104</v>
      </c>
      <c r="T251" s="172" t="s">
        <v>105</v>
      </c>
      <c r="U251" s="172" t="s">
        <v>94</v>
      </c>
      <c r="V251" s="100" t="s">
        <v>4144</v>
      </c>
      <c r="W251" s="95" t="s">
        <v>4131</v>
      </c>
      <c r="X251" s="96"/>
      <c r="Y251" s="171"/>
      <c r="Z251" s="96"/>
      <c r="AA251" s="96" t="s">
        <v>658</v>
      </c>
      <c r="AB251" s="96" t="s">
        <v>4132</v>
      </c>
      <c r="AC251" s="95" t="s">
        <v>2945</v>
      </c>
      <c r="AD251" s="95" t="s">
        <v>2946</v>
      </c>
      <c r="AE251" s="95" t="s">
        <v>2947</v>
      </c>
      <c r="AF251" s="95" t="s">
        <v>2760</v>
      </c>
      <c r="AG251" s="95" t="str">
        <f aca="false">IF(OR($AT251="",$AT251=$F251),$U251,IF($AT251=$G251,SUBSTITUTE(SUBSTITUTE($AT251,"GPIO3_","GPIO_"),".0",""),IF($AT251=$H251,$Q251,IF($AT251=$I251,$R251,IF($AT251=$J251,$S251,IF($AT251=$K251,$T251,"INVALID"))))))</f>
        <v>RSVD0</v>
      </c>
      <c r="AH251" s="97"/>
      <c r="AI251" s="98" t="str">
        <f aca="false">IF(AND(OR($AV251="Int PU",$AV251="Int PD"),OR(AND($BC251&lt;&gt;"",$BC251&lt;&gt;"0"),AND($BD251&lt;&gt;"",$BD251&lt;&gt;"0"))),"INVALID",IF(OR($AT251=$F251,$AV251="Int PD"),"PULL_DOWN",IF(OR($AV251="Int PU",AND($AH251="YES",OR($BC251="",$BC251="0"),OR($BD251="",$BD251="0"),OR($AU251="Input",$AU251="Bidirectional"))),"PULL_UP","NORMAL")))</f>
        <v>PULL_DOWN</v>
      </c>
      <c r="AJ251" s="98" t="str">
        <f aca="false">IF($AU251="Input", "TRISTATE", IF($AV251="Z","TRISTATE",IF($AT251=$F251,"TRISTATE","NORMAL")))</f>
        <v>TRISTATE</v>
      </c>
      <c r="AK251" s="98" t="str">
        <f aca="false">IF(OR($AT251=$F251,$AU251="Output"),"DISABLE","ENABLE")</f>
        <v>DISABLE</v>
      </c>
      <c r="AL251" s="112" t="str">
        <f aca="false">IF($AT251&lt;&gt;$G251,"N/A",IF($AV251="Drive 1", "1", IF($AV251="Drive 0", "0", "")))</f>
        <v>N/A</v>
      </c>
      <c r="AM251" s="99" t="b">
        <f aca="false">TRUE()</f>
        <v>1</v>
      </c>
      <c r="AN251" s="99" t="b">
        <f aca="false">TRUE()</f>
        <v>1</v>
      </c>
      <c r="AO251" s="99" t="b">
        <f aca="false">TRUE()</f>
        <v>1</v>
      </c>
      <c r="AP251" s="99" t="b">
        <f aca="false">TRUE()</f>
        <v>1</v>
      </c>
      <c r="AQ251" s="99" t="b">
        <f aca="false">TRUE()</f>
        <v>1</v>
      </c>
      <c r="AR251" s="99" t="b">
        <f aca="false">TRUE()</f>
        <v>1</v>
      </c>
      <c r="AS251" s="100" t="str">
        <f aca="false">IF(AND($AM251:$AR251), "VALID", "INVALID")</f>
        <v>VALID</v>
      </c>
      <c r="AT251" s="101" t="s">
        <v>659</v>
      </c>
      <c r="AU251" s="102" t="s">
        <v>79</v>
      </c>
      <c r="AV251" s="103"/>
      <c r="AW251" s="104"/>
      <c r="AX251" s="104"/>
      <c r="AY251" s="104"/>
      <c r="AZ251" s="104"/>
      <c r="BA251" s="104"/>
      <c r="BB251" s="104"/>
      <c r="BC251" s="103"/>
      <c r="BD251" s="103"/>
      <c r="BE251" s="105"/>
      <c r="BF251" s="104"/>
      <c r="BG251" s="320"/>
      <c r="BH251" s="20" t="s">
        <v>7</v>
      </c>
      <c r="BI251" s="1" t="s">
        <v>4143</v>
      </c>
      <c r="BJ251" s="1" t="s">
        <v>4145</v>
      </c>
      <c r="BK251" s="109"/>
    </row>
    <row r="252" customFormat="false" ht="12.75" hidden="true" customHeight="true" outlineLevel="0" collapsed="false">
      <c r="A252" s="315"/>
      <c r="B252" s="330"/>
      <c r="C252" s="330"/>
      <c r="D252" s="331" t="s">
        <v>660</v>
      </c>
      <c r="E252" s="317" t="s">
        <v>4146</v>
      </c>
      <c r="F252" s="87" t="s">
        <v>661</v>
      </c>
      <c r="G252" s="88"/>
      <c r="H252" s="89"/>
      <c r="I252" s="90"/>
      <c r="J252" s="90"/>
      <c r="K252" s="91"/>
      <c r="L252" s="92" t="s">
        <v>2749</v>
      </c>
      <c r="M252" s="90" t="s">
        <v>81</v>
      </c>
      <c r="N252" s="90"/>
      <c r="O252" s="90"/>
      <c r="P252" s="91"/>
      <c r="Q252" s="172" t="s">
        <v>4147</v>
      </c>
      <c r="R252" s="172" t="s">
        <v>83</v>
      </c>
      <c r="S252" s="172" t="s">
        <v>104</v>
      </c>
      <c r="T252" s="172" t="s">
        <v>105</v>
      </c>
      <c r="U252" s="172" t="s">
        <v>83</v>
      </c>
      <c r="V252" s="100" t="s">
        <v>4148</v>
      </c>
      <c r="W252" s="95" t="s">
        <v>4131</v>
      </c>
      <c r="X252" s="96"/>
      <c r="Y252" s="171"/>
      <c r="Z252" s="96"/>
      <c r="AA252" s="96" t="s">
        <v>660</v>
      </c>
      <c r="AB252" s="96" t="s">
        <v>4132</v>
      </c>
      <c r="AC252" s="95" t="s">
        <v>2945</v>
      </c>
      <c r="AD252" s="95" t="s">
        <v>2946</v>
      </c>
      <c r="AE252" s="95" t="s">
        <v>2947</v>
      </c>
      <c r="AF252" s="95" t="s">
        <v>2735</v>
      </c>
      <c r="AG252" s="95" t="str">
        <f aca="false">IF(OR($AT252="",$AT252=$F252),$U252,IF($AT252=$G252,SUBSTITUTE(SUBSTITUTE($AT252,"GPIO3_","GPIO_"),".0",""),IF($AT252=$H252,$Q252,IF($AT252=$I252,$R252,IF($AT252=$J252,$S252,IF($AT252=$K252,$T252,"INVALID"))))))</f>
        <v>RSVD1</v>
      </c>
      <c r="AH252" s="97"/>
      <c r="AI252" s="98" t="str">
        <f aca="false">IF(AND(OR($AV252="Int PU",$AV252="Int PD"),OR(AND($BC252&lt;&gt;"",$BC252&lt;&gt;"0"),AND($BD252&lt;&gt;"",$BD252&lt;&gt;"0"))),"INVALID",IF(OR($AT252=$F252,$AV252="Int PD"),"PULL_DOWN",IF(OR($AV252="Int PU",AND($AH252="YES",OR($BC252="",$BC252="0"),OR($BD252="",$BD252="0"),OR($AU252="Input",$AU252="Bidirectional"))),"PULL_UP","NORMAL")))</f>
        <v>PULL_DOWN</v>
      </c>
      <c r="AJ252" s="98" t="str">
        <f aca="false">IF($AU252="Input", "TRISTATE", IF($AV252="Z","TRISTATE",IF($AT252=$F252,"TRISTATE","NORMAL")))</f>
        <v>TRISTATE</v>
      </c>
      <c r="AK252" s="98" t="str">
        <f aca="false">IF(OR($AT252=$F252,$AU252="Output"),"DISABLE","ENABLE")</f>
        <v>DISABLE</v>
      </c>
      <c r="AL252" s="112" t="str">
        <f aca="false">IF($AT252&lt;&gt;$G252,"N/A",IF($AV252="Drive 1", "1", IF($AV252="Drive 0", "0", "")))</f>
        <v>N/A</v>
      </c>
      <c r="AM252" s="99" t="b">
        <f aca="false">TRUE()</f>
        <v>1</v>
      </c>
      <c r="AN252" s="99" t="b">
        <f aca="false">TRUE()</f>
        <v>1</v>
      </c>
      <c r="AO252" s="99" t="b">
        <f aca="false">TRUE()</f>
        <v>1</v>
      </c>
      <c r="AP252" s="99" t="b">
        <f aca="false">TRUE()</f>
        <v>1</v>
      </c>
      <c r="AQ252" s="99" t="b">
        <f aca="false">TRUE()</f>
        <v>1</v>
      </c>
      <c r="AR252" s="99" t="b">
        <f aca="false">TRUE()</f>
        <v>1</v>
      </c>
      <c r="AS252" s="100" t="str">
        <f aca="false">IF(AND($AM252:$AR252), "VALID", "INVALID")</f>
        <v>VALID</v>
      </c>
      <c r="AT252" s="101" t="s">
        <v>661</v>
      </c>
      <c r="AU252" s="102" t="s">
        <v>79</v>
      </c>
      <c r="AV252" s="103"/>
      <c r="AW252" s="104"/>
      <c r="AX252" s="104"/>
      <c r="AY252" s="104"/>
      <c r="AZ252" s="104"/>
      <c r="BA252" s="104"/>
      <c r="BB252" s="104"/>
      <c r="BC252" s="103"/>
      <c r="BD252" s="103"/>
      <c r="BE252" s="105"/>
      <c r="BF252" s="104"/>
      <c r="BG252" s="320"/>
      <c r="BH252" s="20" t="s">
        <v>7</v>
      </c>
      <c r="BI252" s="1" t="s">
        <v>4146</v>
      </c>
      <c r="BJ252" s="1" t="s">
        <v>4149</v>
      </c>
      <c r="BK252" s="109"/>
    </row>
    <row r="253" customFormat="false" ht="12.75" hidden="true" customHeight="true" outlineLevel="0" collapsed="false">
      <c r="A253" s="315"/>
      <c r="B253" s="330"/>
      <c r="C253" s="330"/>
      <c r="D253" s="331" t="s">
        <v>662</v>
      </c>
      <c r="E253" s="317" t="s">
        <v>4150</v>
      </c>
      <c r="F253" s="87" t="s">
        <v>663</v>
      </c>
      <c r="G253" s="88"/>
      <c r="H253" s="89"/>
      <c r="I253" s="90"/>
      <c r="J253" s="90"/>
      <c r="K253" s="91"/>
      <c r="L253" s="92" t="s">
        <v>2749</v>
      </c>
      <c r="M253" s="90" t="s">
        <v>2729</v>
      </c>
      <c r="N253" s="90"/>
      <c r="O253" s="90"/>
      <c r="P253" s="91"/>
      <c r="Q253" s="172" t="s">
        <v>4147</v>
      </c>
      <c r="R253" s="172" t="s">
        <v>83</v>
      </c>
      <c r="S253" s="172" t="s">
        <v>104</v>
      </c>
      <c r="T253" s="172" t="s">
        <v>105</v>
      </c>
      <c r="U253" s="172" t="s">
        <v>83</v>
      </c>
      <c r="V253" s="100" t="s">
        <v>4151</v>
      </c>
      <c r="W253" s="95" t="s">
        <v>4131</v>
      </c>
      <c r="X253" s="96"/>
      <c r="Y253" s="171"/>
      <c r="Z253" s="96"/>
      <c r="AA253" s="96" t="s">
        <v>662</v>
      </c>
      <c r="AB253" s="96" t="s">
        <v>4132</v>
      </c>
      <c r="AC253" s="95" t="s">
        <v>2945</v>
      </c>
      <c r="AD253" s="95" t="s">
        <v>2946</v>
      </c>
      <c r="AE253" s="95" t="s">
        <v>2947</v>
      </c>
      <c r="AF253" s="95" t="s">
        <v>2735</v>
      </c>
      <c r="AG253" s="95" t="str">
        <f aca="false">IF(OR($AT253="",$AT253=$F253),$U253,IF($AT253=$G253,SUBSTITUTE(SUBSTITUTE($AT253,"GPIO3_","GPIO_"),".0",""),IF($AT253=$H253,$Q253,IF($AT253=$I253,$R253,IF($AT253=$J253,$S253,IF($AT253=$K253,$T253,"INVALID"))))))</f>
        <v>RSVD1</v>
      </c>
      <c r="AH253" s="97"/>
      <c r="AI253" s="98" t="str">
        <f aca="false">IF(AND(OR($AV253="Int PU",$AV253="Int PD"),OR(AND($BC253&lt;&gt;"",$BC253&lt;&gt;"0"),AND($BD253&lt;&gt;"",$BD253&lt;&gt;"0"))),"INVALID",IF(OR($AT253=$F253,$AV253="Int PD"),"PULL_DOWN",IF(OR($AV253="Int PU",AND($AH253="YES",OR($BC253="",$BC253="0"),OR($BD253="",$BD253="0"),OR($AU253="Input",$AU253="Bidirectional"))),"PULL_UP","NORMAL")))</f>
        <v>PULL_DOWN</v>
      </c>
      <c r="AJ253" s="98" t="str">
        <f aca="false">IF($AU253="Input", "TRISTATE", IF($AV253="Z","TRISTATE",IF($AT253=$F253,"TRISTATE","NORMAL")))</f>
        <v>TRISTATE</v>
      </c>
      <c r="AK253" s="98" t="str">
        <f aca="false">IF(OR($AT253=$F253,$AU253="Output"),"DISABLE","ENABLE")</f>
        <v>DISABLE</v>
      </c>
      <c r="AL253" s="112" t="str">
        <f aca="false">IF($AT253&lt;&gt;$G253,"N/A",IF($AV253="Drive 1", "1", IF($AV253="Drive 0", "0", "")))</f>
        <v>N/A</v>
      </c>
      <c r="AM253" s="99" t="b">
        <f aca="false">TRUE()</f>
        <v>1</v>
      </c>
      <c r="AN253" s="99" t="b">
        <f aca="false">TRUE()</f>
        <v>1</v>
      </c>
      <c r="AO253" s="99" t="b">
        <f aca="false">TRUE()</f>
        <v>1</v>
      </c>
      <c r="AP253" s="99" t="b">
        <f aca="false">TRUE()</f>
        <v>1</v>
      </c>
      <c r="AQ253" s="99" t="b">
        <f aca="false">TRUE()</f>
        <v>1</v>
      </c>
      <c r="AR253" s="99" t="b">
        <f aca="false">TRUE()</f>
        <v>1</v>
      </c>
      <c r="AS253" s="100" t="str">
        <f aca="false">IF(AND($AM253:$AR253), "VALID", "INVALID")</f>
        <v>VALID</v>
      </c>
      <c r="AT253" s="101" t="s">
        <v>663</v>
      </c>
      <c r="AU253" s="102" t="s">
        <v>79</v>
      </c>
      <c r="AV253" s="103"/>
      <c r="AW253" s="104"/>
      <c r="AX253" s="104"/>
      <c r="AY253" s="104"/>
      <c r="AZ253" s="104"/>
      <c r="BA253" s="104"/>
      <c r="BB253" s="104"/>
      <c r="BC253" s="103"/>
      <c r="BD253" s="103"/>
      <c r="BE253" s="105"/>
      <c r="BF253" s="104"/>
      <c r="BG253" s="320"/>
      <c r="BH253" s="20" t="s">
        <v>7</v>
      </c>
      <c r="BI253" s="1" t="s">
        <v>4150</v>
      </c>
      <c r="BJ253" s="1" t="s">
        <v>4152</v>
      </c>
      <c r="BK253" s="109"/>
    </row>
    <row r="254" customFormat="false" ht="12.75" hidden="true" customHeight="true" outlineLevel="0" collapsed="false">
      <c r="A254" s="315"/>
      <c r="B254" s="330"/>
      <c r="C254" s="330"/>
      <c r="D254" s="331" t="s">
        <v>664</v>
      </c>
      <c r="E254" s="317" t="s">
        <v>4153</v>
      </c>
      <c r="F254" s="87" t="s">
        <v>665</v>
      </c>
      <c r="G254" s="88"/>
      <c r="H254" s="89"/>
      <c r="I254" s="90"/>
      <c r="J254" s="90"/>
      <c r="K254" s="91"/>
      <c r="L254" s="92" t="s">
        <v>2749</v>
      </c>
      <c r="M254" s="90"/>
      <c r="N254" s="90"/>
      <c r="O254" s="90"/>
      <c r="P254" s="91"/>
      <c r="Q254" s="86" t="s">
        <v>94</v>
      </c>
      <c r="R254" s="172" t="s">
        <v>83</v>
      </c>
      <c r="S254" s="172" t="s">
        <v>104</v>
      </c>
      <c r="T254" s="172" t="s">
        <v>105</v>
      </c>
      <c r="U254" s="172" t="s">
        <v>94</v>
      </c>
      <c r="V254" s="132" t="s">
        <v>4154</v>
      </c>
      <c r="W254" s="132" t="s">
        <v>4131</v>
      </c>
      <c r="X254" s="96"/>
      <c r="Y254" s="171"/>
      <c r="Z254" s="96"/>
      <c r="AA254" s="96" t="s">
        <v>664</v>
      </c>
      <c r="AB254" s="96" t="s">
        <v>4132</v>
      </c>
      <c r="AC254" s="95" t="s">
        <v>2945</v>
      </c>
      <c r="AD254" s="95" t="s">
        <v>2946</v>
      </c>
      <c r="AE254" s="95" t="s">
        <v>2947</v>
      </c>
      <c r="AF254" s="95" t="s">
        <v>2760</v>
      </c>
      <c r="AG254" s="95" t="str">
        <f aca="false">IF(OR($AT254="",$AT254=$F254),$U254,IF($AT254=$G254,SUBSTITUTE(SUBSTITUTE($AT254,"GPIO3_","GPIO_"),".0",""),IF($AT254=$H254,$Q254,IF($AT254=$I254,$R254,IF($AT254=$J254,$S254,IF($AT254=$K254,$T254,"INVALID"))))))</f>
        <v>RSVD0</v>
      </c>
      <c r="AH254" s="97"/>
      <c r="AI254" s="98" t="str">
        <f aca="false">IF(AND(OR($AV254="Int PU",$AV254="Int PD"),OR(AND($BC254&lt;&gt;"",$BC254&lt;&gt;"0"),AND($BD254&lt;&gt;"",$BD254&lt;&gt;"0"))),"INVALID",IF(OR($AT254=$F254,$AV254="Int PD"),"PULL_DOWN",IF(OR($AV254="Int PU",AND($AH254="YES",OR($BC254="",$BC254="0"),OR($BD254="",$BD254="0"),OR($AU254="Input",$AU254="Bidirectional"))),"PULL_UP","NORMAL")))</f>
        <v>PULL_DOWN</v>
      </c>
      <c r="AJ254" s="98" t="str">
        <f aca="false">IF($AU254="Input", "TRISTATE", IF($AV254="Z","TRISTATE",IF($AT254=$F254,"TRISTATE","NORMAL")))</f>
        <v>TRISTATE</v>
      </c>
      <c r="AK254" s="98" t="str">
        <f aca="false">IF(OR($AT254=$F254,$AU254="Output"),"DISABLE","ENABLE")</f>
        <v>DISABLE</v>
      </c>
      <c r="AL254" s="112" t="str">
        <f aca="false">IF($AT254&lt;&gt;$G254,"N/A",IF($AV254="Drive 1", "1", IF($AV254="Drive 0", "0", "")))</f>
        <v>N/A</v>
      </c>
      <c r="AM254" s="99" t="b">
        <f aca="false">TRUE()</f>
        <v>1</v>
      </c>
      <c r="AN254" s="99" t="b">
        <f aca="false">TRUE()</f>
        <v>1</v>
      </c>
      <c r="AO254" s="99" t="b">
        <f aca="false">TRUE()</f>
        <v>1</v>
      </c>
      <c r="AP254" s="99" t="b">
        <f aca="false">TRUE()</f>
        <v>1</v>
      </c>
      <c r="AQ254" s="99" t="b">
        <f aca="false">TRUE()</f>
        <v>1</v>
      </c>
      <c r="AR254" s="99" t="b">
        <f aca="false">TRUE()</f>
        <v>1</v>
      </c>
      <c r="AS254" s="100" t="str">
        <f aca="false">IF(AND($AM254:$AR254), "VALID", "INVALID")</f>
        <v>VALID</v>
      </c>
      <c r="AT254" s="101" t="s">
        <v>665</v>
      </c>
      <c r="AU254" s="102" t="s">
        <v>79</v>
      </c>
      <c r="AV254" s="103"/>
      <c r="AW254" s="104"/>
      <c r="AX254" s="104"/>
      <c r="AY254" s="104"/>
      <c r="AZ254" s="104"/>
      <c r="BA254" s="104"/>
      <c r="BB254" s="104"/>
      <c r="BC254" s="103"/>
      <c r="BD254" s="103"/>
      <c r="BE254" s="105"/>
      <c r="BF254" s="104"/>
      <c r="BG254" s="320"/>
      <c r="BH254" s="20" t="s">
        <v>7</v>
      </c>
      <c r="BI254" s="1" t="s">
        <v>4153</v>
      </c>
      <c r="BJ254" s="1" t="s">
        <v>4155</v>
      </c>
      <c r="BK254" s="109"/>
    </row>
    <row r="255" customFormat="false" ht="12.75" hidden="true" customHeight="true" outlineLevel="0" collapsed="false">
      <c r="A255" s="315"/>
      <c r="B255" s="330"/>
      <c r="C255" s="330"/>
      <c r="D255" s="331" t="s">
        <v>666</v>
      </c>
      <c r="E255" s="317" t="s">
        <v>4156</v>
      </c>
      <c r="F255" s="87" t="s">
        <v>667</v>
      </c>
      <c r="G255" s="88"/>
      <c r="H255" s="89"/>
      <c r="I255" s="90"/>
      <c r="J255" s="90"/>
      <c r="K255" s="91"/>
      <c r="L255" s="92" t="s">
        <v>2749</v>
      </c>
      <c r="M255" s="90"/>
      <c r="N255" s="90"/>
      <c r="O255" s="90"/>
      <c r="P255" s="91"/>
      <c r="Q255" s="86" t="s">
        <v>94</v>
      </c>
      <c r="R255" s="172" t="s">
        <v>83</v>
      </c>
      <c r="S255" s="172" t="s">
        <v>104</v>
      </c>
      <c r="T255" s="172" t="s">
        <v>105</v>
      </c>
      <c r="U255" s="172" t="s">
        <v>94</v>
      </c>
      <c r="V255" s="100" t="s">
        <v>4157</v>
      </c>
      <c r="W255" s="95" t="s">
        <v>4131</v>
      </c>
      <c r="X255" s="96"/>
      <c r="Y255" s="171"/>
      <c r="Z255" s="96"/>
      <c r="AA255" s="96" t="s">
        <v>666</v>
      </c>
      <c r="AB255" s="96" t="s">
        <v>4132</v>
      </c>
      <c r="AC255" s="95" t="s">
        <v>2945</v>
      </c>
      <c r="AD255" s="95" t="s">
        <v>2946</v>
      </c>
      <c r="AE255" s="95" t="s">
        <v>2947</v>
      </c>
      <c r="AF255" s="95" t="s">
        <v>2760</v>
      </c>
      <c r="AG255" s="95" t="str">
        <f aca="false">IF(OR($AT255="",$AT255=$F255),$U255,IF($AT255=$G255,SUBSTITUTE(SUBSTITUTE($AT255,"GPIO3_","GPIO_"),".0",""),IF($AT255=$H255,$Q255,IF($AT255=$I255,$R255,IF($AT255=$J255,$S255,IF($AT255=$K255,$T255,"INVALID"))))))</f>
        <v>RSVD0</v>
      </c>
      <c r="AH255" s="97"/>
      <c r="AI255" s="98" t="str">
        <f aca="false">IF(AND(OR($AV255="Int PU",$AV255="Int PD"),OR(AND($BC255&lt;&gt;"",$BC255&lt;&gt;"0"),AND($BD255&lt;&gt;"",$BD255&lt;&gt;"0"))),"INVALID",IF(OR($AT255=$F255,$AV255="Int PD"),"PULL_DOWN",IF(OR($AV255="Int PU",AND($AH255="YES",OR($BC255="",$BC255="0"),OR($BD255="",$BD255="0"),OR($AU255="Input",$AU255="Bidirectional"))),"PULL_UP","NORMAL")))</f>
        <v>PULL_DOWN</v>
      </c>
      <c r="AJ255" s="98" t="str">
        <f aca="false">IF($AU255="Input", "TRISTATE", IF($AV255="Z","TRISTATE",IF($AT255=$F255,"TRISTATE","NORMAL")))</f>
        <v>TRISTATE</v>
      </c>
      <c r="AK255" s="98" t="str">
        <f aca="false">IF(OR($AT255=$F255,$AU255="Output"),"DISABLE","ENABLE")</f>
        <v>DISABLE</v>
      </c>
      <c r="AL255" s="112" t="str">
        <f aca="false">IF($AT255&lt;&gt;$G255,"N/A",IF($AV255="Drive 1", "1", IF($AV255="Drive 0", "0", "")))</f>
        <v>N/A</v>
      </c>
      <c r="AM255" s="99" t="b">
        <f aca="false">TRUE()</f>
        <v>1</v>
      </c>
      <c r="AN255" s="99" t="b">
        <f aca="false">TRUE()</f>
        <v>1</v>
      </c>
      <c r="AO255" s="99" t="b">
        <f aca="false">TRUE()</f>
        <v>1</v>
      </c>
      <c r="AP255" s="99" t="b">
        <f aca="false">TRUE()</f>
        <v>1</v>
      </c>
      <c r="AQ255" s="99" t="b">
        <f aca="false">TRUE()</f>
        <v>1</v>
      </c>
      <c r="AR255" s="99" t="b">
        <f aca="false">TRUE()</f>
        <v>1</v>
      </c>
      <c r="AS255" s="100" t="str">
        <f aca="false">IF(AND($AM255:$AR255), "VALID", "INVALID")</f>
        <v>VALID</v>
      </c>
      <c r="AT255" s="168" t="s">
        <v>667</v>
      </c>
      <c r="AU255" s="102" t="s">
        <v>79</v>
      </c>
      <c r="AV255" s="103"/>
      <c r="AW255" s="104"/>
      <c r="AX255" s="104"/>
      <c r="AY255" s="104"/>
      <c r="AZ255" s="104"/>
      <c r="BA255" s="104"/>
      <c r="BB255" s="104"/>
      <c r="BC255" s="103"/>
      <c r="BD255" s="103"/>
      <c r="BE255" s="105"/>
      <c r="BF255" s="104"/>
      <c r="BG255" s="320"/>
      <c r="BH255" s="20" t="s">
        <v>7</v>
      </c>
      <c r="BI255" s="1" t="s">
        <v>4156</v>
      </c>
      <c r="BJ255" s="1" t="s">
        <v>4158</v>
      </c>
      <c r="BK255" s="109"/>
    </row>
    <row r="256" customFormat="false" ht="12.75" hidden="true" customHeight="true" outlineLevel="0" collapsed="false">
      <c r="A256" s="315"/>
      <c r="B256" s="330"/>
      <c r="C256" s="330"/>
      <c r="D256" s="331" t="s">
        <v>668</v>
      </c>
      <c r="E256" s="317" t="s">
        <v>4159</v>
      </c>
      <c r="F256" s="87" t="s">
        <v>669</v>
      </c>
      <c r="G256" s="88"/>
      <c r="H256" s="89"/>
      <c r="I256" s="90"/>
      <c r="J256" s="90"/>
      <c r="K256" s="91"/>
      <c r="L256" s="92" t="s">
        <v>2749</v>
      </c>
      <c r="M256" s="90"/>
      <c r="N256" s="90"/>
      <c r="O256" s="90"/>
      <c r="P256" s="91"/>
      <c r="Q256" s="86" t="s">
        <v>94</v>
      </c>
      <c r="R256" s="172" t="s">
        <v>83</v>
      </c>
      <c r="S256" s="172" t="s">
        <v>104</v>
      </c>
      <c r="T256" s="172" t="s">
        <v>105</v>
      </c>
      <c r="U256" s="172" t="s">
        <v>94</v>
      </c>
      <c r="V256" s="100" t="s">
        <v>4160</v>
      </c>
      <c r="W256" s="95" t="s">
        <v>4131</v>
      </c>
      <c r="X256" s="96"/>
      <c r="Y256" s="171"/>
      <c r="Z256" s="96"/>
      <c r="AA256" s="96" t="s">
        <v>668</v>
      </c>
      <c r="AB256" s="96" t="s">
        <v>4132</v>
      </c>
      <c r="AC256" s="95" t="s">
        <v>2945</v>
      </c>
      <c r="AD256" s="95" t="s">
        <v>2946</v>
      </c>
      <c r="AE256" s="95" t="s">
        <v>2947</v>
      </c>
      <c r="AF256" s="95" t="s">
        <v>2760</v>
      </c>
      <c r="AG256" s="95" t="str">
        <f aca="false">IF(OR($AT256="",$AT256=$F256),$U256,IF($AT256=$G256,SUBSTITUTE(SUBSTITUTE($AT256,"GPIO3_","GPIO_"),".0",""),IF($AT256=$H256,$Q256,IF($AT256=$I256,$R256,IF($AT256=$J256,$S256,IF($AT256=$K256,$T256,"INVALID"))))))</f>
        <v>RSVD0</v>
      </c>
      <c r="AH256" s="97"/>
      <c r="AI256" s="98" t="str">
        <f aca="false">IF(AND(OR($AV256="Int PU",$AV256="Int PD"),OR(AND($BC256&lt;&gt;"",$BC256&lt;&gt;"0"),AND($BD256&lt;&gt;"",$BD256&lt;&gt;"0"))),"INVALID",IF(OR($AT256=$F256,$AV256="Int PD"),"PULL_DOWN",IF(OR($AV256="Int PU",AND($AH256="YES",OR($BC256="",$BC256="0"),OR($BD256="",$BD256="0"),OR($AU256="Input",$AU256="Bidirectional"))),"PULL_UP","NORMAL")))</f>
        <v>PULL_DOWN</v>
      </c>
      <c r="AJ256" s="98" t="str">
        <f aca="false">IF($AU256="Input", "TRISTATE", IF($AV256="Z","TRISTATE",IF($AT256=$F256,"TRISTATE","NORMAL")))</f>
        <v>TRISTATE</v>
      </c>
      <c r="AK256" s="98" t="str">
        <f aca="false">IF(OR($AT256=$F256,$AU256="Output"),"DISABLE","ENABLE")</f>
        <v>DISABLE</v>
      </c>
      <c r="AL256" s="112" t="str">
        <f aca="false">IF($AT256&lt;&gt;$G256,"N/A",IF($AV256="Drive 1", "1", IF($AV256="Drive 0", "0", "")))</f>
        <v>N/A</v>
      </c>
      <c r="AM256" s="99" t="b">
        <f aca="false">TRUE()</f>
        <v>1</v>
      </c>
      <c r="AN256" s="99" t="b">
        <f aca="false">TRUE()</f>
        <v>1</v>
      </c>
      <c r="AO256" s="99" t="b">
        <f aca="false">TRUE()</f>
        <v>1</v>
      </c>
      <c r="AP256" s="99" t="b">
        <f aca="false">TRUE()</f>
        <v>1</v>
      </c>
      <c r="AQ256" s="99" t="b">
        <f aca="false">TRUE()</f>
        <v>1</v>
      </c>
      <c r="AR256" s="99" t="b">
        <f aca="false">TRUE()</f>
        <v>1</v>
      </c>
      <c r="AS256" s="100" t="str">
        <f aca="false">IF(AND($AM256:$AR256), "VALID", "INVALID")</f>
        <v>VALID</v>
      </c>
      <c r="AT256" s="101" t="s">
        <v>669</v>
      </c>
      <c r="AU256" s="102" t="s">
        <v>79</v>
      </c>
      <c r="AV256" s="103"/>
      <c r="AW256" s="104"/>
      <c r="AX256" s="104"/>
      <c r="AY256" s="104"/>
      <c r="AZ256" s="104"/>
      <c r="BA256" s="104"/>
      <c r="BB256" s="104"/>
      <c r="BC256" s="103"/>
      <c r="BD256" s="103"/>
      <c r="BE256" s="105"/>
      <c r="BF256" s="104"/>
      <c r="BG256" s="320"/>
      <c r="BH256" s="20" t="s">
        <v>7</v>
      </c>
      <c r="BI256" s="1" t="s">
        <v>4159</v>
      </c>
      <c r="BJ256" s="1" t="s">
        <v>4161</v>
      </c>
      <c r="BK256" s="109"/>
    </row>
    <row r="257" s="85" customFormat="true" ht="18" hidden="true" customHeight="true" outlineLevel="0" collapsed="false">
      <c r="A257" s="315"/>
      <c r="B257" s="316"/>
      <c r="C257" s="316"/>
      <c r="D257" s="140" t="s">
        <v>670</v>
      </c>
      <c r="E257" s="164" t="s">
        <v>647</v>
      </c>
      <c r="F257" s="115"/>
      <c r="G257" s="153"/>
      <c r="H257" s="153"/>
      <c r="I257" s="153"/>
      <c r="J257" s="153"/>
      <c r="K257" s="153"/>
      <c r="L257" s="115"/>
      <c r="M257" s="115"/>
      <c r="N257" s="115"/>
      <c r="O257" s="115"/>
      <c r="P257" s="115"/>
      <c r="Q257" s="173"/>
      <c r="R257" s="173"/>
      <c r="S257" s="173"/>
      <c r="T257" s="173"/>
      <c r="U257" s="173"/>
      <c r="V257" s="173"/>
      <c r="W257" s="115"/>
      <c r="X257" s="154"/>
      <c r="Y257" s="154"/>
      <c r="Z257" s="154"/>
      <c r="AA257" s="154"/>
      <c r="AB257" s="154"/>
      <c r="AC257" s="155"/>
      <c r="AD257" s="155"/>
      <c r="AE257" s="155"/>
      <c r="AF257" s="155"/>
      <c r="AG257" s="155"/>
      <c r="AH257" s="155"/>
      <c r="AI257" s="155"/>
      <c r="AJ257" s="155"/>
      <c r="AK257" s="155"/>
      <c r="AL257" s="155"/>
      <c r="AM257" s="155"/>
      <c r="AN257" s="155"/>
      <c r="AO257" s="155"/>
      <c r="AP257" s="155"/>
      <c r="AQ257" s="155"/>
      <c r="AR257" s="155"/>
      <c r="AS257" s="155"/>
      <c r="AT257" s="79"/>
      <c r="AU257" s="156"/>
      <c r="AV257" s="157"/>
      <c r="AW257" s="157"/>
      <c r="AX257" s="157"/>
      <c r="AY257" s="157"/>
      <c r="AZ257" s="157"/>
      <c r="BA257" s="157"/>
      <c r="BB257" s="157"/>
      <c r="BC257" s="157"/>
      <c r="BD257" s="157"/>
      <c r="BE257" s="157"/>
      <c r="BF257" s="81" t="s">
        <v>76</v>
      </c>
      <c r="BG257" s="343"/>
      <c r="BH257" s="158" t="s">
        <v>670</v>
      </c>
      <c r="BI257" s="344" t="s">
        <v>647</v>
      </c>
      <c r="BJ257" s="344"/>
      <c r="BK257" s="159"/>
    </row>
    <row r="258" customFormat="false" ht="12.75" hidden="true" customHeight="true" outlineLevel="0" collapsed="false">
      <c r="A258" s="315"/>
      <c r="B258" s="316"/>
      <c r="C258" s="316"/>
      <c r="D258" s="331" t="s">
        <v>671</v>
      </c>
      <c r="E258" s="317" t="s">
        <v>4162</v>
      </c>
      <c r="F258" s="87" t="s">
        <v>672</v>
      </c>
      <c r="G258" s="88"/>
      <c r="H258" s="89" t="s">
        <v>671</v>
      </c>
      <c r="I258" s="90"/>
      <c r="J258" s="90"/>
      <c r="K258" s="91"/>
      <c r="L258" s="92" t="s">
        <v>2749</v>
      </c>
      <c r="M258" s="90" t="s">
        <v>2749</v>
      </c>
      <c r="N258" s="90"/>
      <c r="O258" s="90"/>
      <c r="P258" s="91"/>
      <c r="Q258" s="95" t="s">
        <v>91</v>
      </c>
      <c r="R258" s="86" t="s">
        <v>83</v>
      </c>
      <c r="S258" s="86" t="s">
        <v>104</v>
      </c>
      <c r="T258" s="86" t="s">
        <v>105</v>
      </c>
      <c r="U258" s="165" t="s">
        <v>83</v>
      </c>
      <c r="V258" s="86" t="s">
        <v>4163</v>
      </c>
      <c r="W258" s="95" t="s">
        <v>4164</v>
      </c>
      <c r="X258" s="96"/>
      <c r="Y258" s="96"/>
      <c r="Z258" s="96"/>
      <c r="AA258" s="96" t="s">
        <v>671</v>
      </c>
      <c r="AB258" s="96" t="s">
        <v>4165</v>
      </c>
      <c r="AC258" s="95" t="s">
        <v>2741</v>
      </c>
      <c r="AD258" s="95" t="s">
        <v>2742</v>
      </c>
      <c r="AE258" s="95" t="s">
        <v>2743</v>
      </c>
      <c r="AF258" s="95" t="s">
        <v>2735</v>
      </c>
      <c r="AG258" s="95" t="str">
        <f aca="false">IF(OR($AT258="",$AT258=$F258),$U258,IF($AT258=$G258,SUBSTITUTE(SUBSTITUTE($AT258,"GPIO3_","GPIO_"),".0",""),IF($AT258=$H258,$Q258,IF($AT258=$I258,$R258,IF($AT258=$J258,$S258,IF($AT258=$K258,$T258,"INVALID"))))))</f>
        <v>RSVD1</v>
      </c>
      <c r="AH258" s="97"/>
      <c r="AI258" s="98" t="str">
        <f aca="false">IF(AND(OR($AV258="Int PU",$AV258="Int PD"),OR(AND($BC258&lt;&gt;"",$BC258&lt;&gt;"0"),AND($BD258&lt;&gt;"",$BD258&lt;&gt;"0"))),"INVALID",IF(OR($AT258=$F258,$AV258="Int PD"),"PULL_DOWN",IF(OR($AV258="Int PU",AND($AH258="YES",OR($BC258="",$BC258="0"),OR($BD258="",$BD258="0"),OR($AU258="Input",$AU258="Bidirectional"))),"PULL_UP","NORMAL")))</f>
        <v>PULL_DOWN</v>
      </c>
      <c r="AJ258" s="98" t="str">
        <f aca="false">IF($AU258="Input", "TRISTATE", IF($AV258="Z","TRISTATE",IF($AT258=$F258,"TRISTATE","NORMAL")))</f>
        <v>TRISTATE</v>
      </c>
      <c r="AK258" s="98" t="str">
        <f aca="false">IF(OR($AT258=$F258,$AU258="Output"),"DISABLE","ENABLE")</f>
        <v>DISABLE</v>
      </c>
      <c r="AL258" s="165" t="str">
        <f aca="false">IF($AT258&lt;&gt;$G258,"N/A",IF($AV258="Drive 1", "1", IF($AV258="Drive 0", "0", "")))</f>
        <v>N/A</v>
      </c>
      <c r="AM258" s="99" t="b">
        <f aca="false">TRUE()</f>
        <v>1</v>
      </c>
      <c r="AN258" s="99" t="b">
        <f aca="false">TRUE()</f>
        <v>1</v>
      </c>
      <c r="AO258" s="99" t="b">
        <f aca="false">TRUE()</f>
        <v>1</v>
      </c>
      <c r="AP258" s="99" t="b">
        <f aca="false">TRUE()</f>
        <v>1</v>
      </c>
      <c r="AQ258" s="99" t="b">
        <f aca="false">TRUE()</f>
        <v>1</v>
      </c>
      <c r="AR258" s="99" t="b">
        <f aca="false">TRUE()</f>
        <v>1</v>
      </c>
      <c r="AS258" s="100" t="str">
        <f aca="false">IF(AND($AM258:$AR258), "VALID", "INVALID")</f>
        <v>VALID</v>
      </c>
      <c r="AT258" s="101" t="s">
        <v>672</v>
      </c>
      <c r="AU258" s="102" t="s">
        <v>79</v>
      </c>
      <c r="AV258" s="103"/>
      <c r="AW258" s="104"/>
      <c r="AX258" s="104"/>
      <c r="AY258" s="104"/>
      <c r="AZ258" s="110" t="s">
        <v>85</v>
      </c>
      <c r="BA258" s="110" t="s">
        <v>85</v>
      </c>
      <c r="BB258" s="104"/>
      <c r="BC258" s="103"/>
      <c r="BD258" s="103"/>
      <c r="BE258" s="105"/>
      <c r="BF258" s="104"/>
      <c r="BG258" s="320"/>
      <c r="BH258" s="20" t="s">
        <v>7</v>
      </c>
      <c r="BI258" s="1" t="s">
        <v>4162</v>
      </c>
      <c r="BJ258" s="1" t="s">
        <v>4166</v>
      </c>
      <c r="BK258" s="109"/>
    </row>
    <row r="259" customFormat="false" ht="12.75" hidden="true" customHeight="true" outlineLevel="0" collapsed="false">
      <c r="A259" s="315"/>
      <c r="B259" s="330"/>
      <c r="C259" s="330"/>
      <c r="D259" s="331" t="s">
        <v>673</v>
      </c>
      <c r="E259" s="317" t="s">
        <v>4167</v>
      </c>
      <c r="F259" s="87" t="s">
        <v>675</v>
      </c>
      <c r="G259" s="88"/>
      <c r="H259" s="89" t="s">
        <v>4168</v>
      </c>
      <c r="I259" s="90"/>
      <c r="J259" s="90"/>
      <c r="K259" s="91"/>
      <c r="L259" s="92" t="s">
        <v>2749</v>
      </c>
      <c r="M259" s="90" t="s">
        <v>81</v>
      </c>
      <c r="N259" s="90"/>
      <c r="O259" s="90"/>
      <c r="P259" s="91"/>
      <c r="Q259" s="95" t="s">
        <v>674</v>
      </c>
      <c r="R259" s="86" t="s">
        <v>83</v>
      </c>
      <c r="S259" s="86" t="s">
        <v>104</v>
      </c>
      <c r="T259" s="86" t="s">
        <v>105</v>
      </c>
      <c r="U259" s="165" t="s">
        <v>83</v>
      </c>
      <c r="V259" s="86" t="s">
        <v>4169</v>
      </c>
      <c r="W259" s="95" t="s">
        <v>4164</v>
      </c>
      <c r="X259" s="96"/>
      <c r="Y259" s="96"/>
      <c r="Z259" s="96"/>
      <c r="AA259" s="96" t="s">
        <v>673</v>
      </c>
      <c r="AB259" s="96" t="s">
        <v>4165</v>
      </c>
      <c r="AC259" s="95" t="s">
        <v>2741</v>
      </c>
      <c r="AD259" s="95" t="s">
        <v>2742</v>
      </c>
      <c r="AE259" s="95" t="s">
        <v>2743</v>
      </c>
      <c r="AF259" s="95" t="s">
        <v>2760</v>
      </c>
      <c r="AG259" s="95" t="str">
        <f aca="false">IF(OR($AT259="",$AT259=$F259),$U259,IF($AT259=$G259,SUBSTITUTE(SUBSTITUTE($AT259,"GPIO3_","GPIO_"),".0",""),IF($AT259=$H259,$Q259,IF($AT259=$I259,$R259,IF($AT259=$J259,$S259,IF($AT259=$K259,$T259,"INVALID"))))))</f>
        <v>RSVD1</v>
      </c>
      <c r="AH259" s="97"/>
      <c r="AI259" s="98" t="str">
        <f aca="false">IF(AND(OR($AV259="Int PU",$AV259="Int PD"),OR(AND($BC259&lt;&gt;"",$BC259&lt;&gt;"0"),AND($BD259&lt;&gt;"",$BD259&lt;&gt;"0"))),"INVALID",IF(OR($AT259=$F259,$AV259="Int PD"),"PULL_DOWN",IF(OR($AV259="Int PU",AND($AH259="YES",OR($BC259="",$BC259="0"),OR($BD259="",$BD259="0"),OR($AU259="Input",$AU259="Bidirectional"))),"PULL_UP","NORMAL")))</f>
        <v>PULL_DOWN</v>
      </c>
      <c r="AJ259" s="98" t="str">
        <f aca="false">IF($AU259="Input", "TRISTATE", IF($AV259="Z","TRISTATE",IF($AT259=$F259,"TRISTATE","NORMAL")))</f>
        <v>TRISTATE</v>
      </c>
      <c r="AK259" s="98" t="str">
        <f aca="false">IF(OR($AT259=$F259,$AU259="Output"),"DISABLE","ENABLE")</f>
        <v>DISABLE</v>
      </c>
      <c r="AL259" s="165" t="str">
        <f aca="false">IF($AT259&lt;&gt;$G259,"N/A",IF($AV259="Drive 1", "1", IF($AV259="Drive 0", "0", "")))</f>
        <v>N/A</v>
      </c>
      <c r="AM259" s="99" t="b">
        <f aca="false">TRUE()</f>
        <v>1</v>
      </c>
      <c r="AN259" s="99" t="b">
        <f aca="false">TRUE()</f>
        <v>1</v>
      </c>
      <c r="AO259" s="99" t="b">
        <f aca="false">TRUE()</f>
        <v>1</v>
      </c>
      <c r="AP259" s="99" t="b">
        <f aca="false">TRUE()</f>
        <v>1</v>
      </c>
      <c r="AQ259" s="99" t="b">
        <f aca="false">TRUE()</f>
        <v>1</v>
      </c>
      <c r="AR259" s="99" t="b">
        <f aca="false">TRUE()</f>
        <v>1</v>
      </c>
      <c r="AS259" s="100" t="str">
        <f aca="false">IF(AND($AM259:$AR259), "VALID", "INVALID")</f>
        <v>VALID</v>
      </c>
      <c r="AT259" s="101" t="s">
        <v>675</v>
      </c>
      <c r="AU259" s="102" t="s">
        <v>79</v>
      </c>
      <c r="AV259" s="103"/>
      <c r="AW259" s="104"/>
      <c r="AX259" s="104"/>
      <c r="AY259" s="104"/>
      <c r="AZ259" s="110" t="s">
        <v>85</v>
      </c>
      <c r="BA259" s="110" t="s">
        <v>85</v>
      </c>
      <c r="BB259" s="104"/>
      <c r="BC259" s="103"/>
      <c r="BD259" s="103"/>
      <c r="BE259" s="105"/>
      <c r="BF259" s="104"/>
      <c r="BG259" s="320"/>
      <c r="BH259" s="20" t="s">
        <v>7</v>
      </c>
      <c r="BI259" s="1" t="s">
        <v>4167</v>
      </c>
      <c r="BJ259" s="1" t="s">
        <v>4170</v>
      </c>
      <c r="BK259" s="109"/>
    </row>
    <row r="260" customFormat="false" ht="12.75" hidden="true" customHeight="true" outlineLevel="0" collapsed="false">
      <c r="A260" s="315"/>
      <c r="B260" s="316"/>
      <c r="C260" s="316"/>
      <c r="D260" s="331" t="s">
        <v>676</v>
      </c>
      <c r="E260" s="317" t="s">
        <v>4171</v>
      </c>
      <c r="F260" s="87" t="s">
        <v>677</v>
      </c>
      <c r="G260" s="88"/>
      <c r="H260" s="89" t="s">
        <v>4172</v>
      </c>
      <c r="I260" s="90"/>
      <c r="J260" s="90"/>
      <c r="K260" s="91"/>
      <c r="L260" s="92" t="s">
        <v>2749</v>
      </c>
      <c r="M260" s="90" t="s">
        <v>2729</v>
      </c>
      <c r="N260" s="90"/>
      <c r="O260" s="90"/>
      <c r="P260" s="91"/>
      <c r="Q260" s="95" t="s">
        <v>674</v>
      </c>
      <c r="R260" s="86" t="s">
        <v>83</v>
      </c>
      <c r="S260" s="86" t="s">
        <v>104</v>
      </c>
      <c r="T260" s="86" t="s">
        <v>105</v>
      </c>
      <c r="U260" s="165" t="s">
        <v>83</v>
      </c>
      <c r="V260" s="86" t="s">
        <v>4173</v>
      </c>
      <c r="W260" s="95" t="s">
        <v>4164</v>
      </c>
      <c r="X260" s="96"/>
      <c r="Y260" s="96"/>
      <c r="Z260" s="96"/>
      <c r="AA260" s="96" t="s">
        <v>676</v>
      </c>
      <c r="AB260" s="96" t="s">
        <v>4165</v>
      </c>
      <c r="AC260" s="95" t="s">
        <v>2741</v>
      </c>
      <c r="AD260" s="95" t="s">
        <v>2742</v>
      </c>
      <c r="AE260" s="95" t="s">
        <v>2743</v>
      </c>
      <c r="AF260" s="95" t="s">
        <v>2760</v>
      </c>
      <c r="AG260" s="95" t="str">
        <f aca="false">IF(OR($AT260="",$AT260=$F260),$U260,IF($AT260=$G260,SUBSTITUTE(SUBSTITUTE($AT260,"GPIO3_","GPIO_"),".0",""),IF($AT260=$H260,$Q260,IF($AT260=$I260,$R260,IF($AT260=$J260,$S260,IF($AT260=$K260,$T260,"INVALID"))))))</f>
        <v>RSVD1</v>
      </c>
      <c r="AH260" s="97"/>
      <c r="AI260" s="98" t="str">
        <f aca="false">IF(AND(OR($AV260="Int PU",$AV260="Int PD"),OR(AND($BC260&lt;&gt;"",$BC260&lt;&gt;"0"),AND($BD260&lt;&gt;"",$BD260&lt;&gt;"0"))),"INVALID",IF(OR($AT260=$F260,$AV260="Int PD"),"PULL_DOWN",IF(OR($AV260="Int PU",AND($AH260="YES",OR($BC260="",$BC260="0"),OR($BD260="",$BD260="0"),OR($AU260="Input",$AU260="Bidirectional"))),"PULL_UP","NORMAL")))</f>
        <v>PULL_DOWN</v>
      </c>
      <c r="AJ260" s="98" t="str">
        <f aca="false">IF($AU260="Input", "TRISTATE", IF($AV260="Z","TRISTATE",IF($AT260=$F260,"TRISTATE","NORMAL")))</f>
        <v>TRISTATE</v>
      </c>
      <c r="AK260" s="98" t="str">
        <f aca="false">IF(OR($AT260=$F260,$AU260="Output"),"DISABLE","ENABLE")</f>
        <v>DISABLE</v>
      </c>
      <c r="AL260" s="165" t="str">
        <f aca="false">IF($AT260&lt;&gt;$G260,"N/A",IF($AV260="Drive 1", "1", IF($AV260="Drive 0", "0", "")))</f>
        <v>N/A</v>
      </c>
      <c r="AM260" s="99" t="b">
        <f aca="false">TRUE()</f>
        <v>1</v>
      </c>
      <c r="AN260" s="99" t="b">
        <f aca="false">TRUE()</f>
        <v>1</v>
      </c>
      <c r="AO260" s="99" t="b">
        <f aca="false">TRUE()</f>
        <v>1</v>
      </c>
      <c r="AP260" s="99" t="b">
        <f aca="false">TRUE()</f>
        <v>1</v>
      </c>
      <c r="AQ260" s="99" t="b">
        <f aca="false">TRUE()</f>
        <v>1</v>
      </c>
      <c r="AR260" s="99" t="b">
        <f aca="false">TRUE()</f>
        <v>1</v>
      </c>
      <c r="AS260" s="100" t="str">
        <f aca="false">IF(AND($AM260:$AR260), "VALID", "INVALID")</f>
        <v>VALID</v>
      </c>
      <c r="AT260" s="101" t="s">
        <v>677</v>
      </c>
      <c r="AU260" s="102" t="s">
        <v>79</v>
      </c>
      <c r="AV260" s="103"/>
      <c r="AW260" s="104"/>
      <c r="AX260" s="104"/>
      <c r="AY260" s="104"/>
      <c r="AZ260" s="110" t="s">
        <v>85</v>
      </c>
      <c r="BA260" s="110" t="s">
        <v>85</v>
      </c>
      <c r="BB260" s="104"/>
      <c r="BC260" s="103"/>
      <c r="BD260" s="103"/>
      <c r="BE260" s="105"/>
      <c r="BF260" s="104"/>
      <c r="BG260" s="320"/>
      <c r="BH260" s="20" t="s">
        <v>7</v>
      </c>
      <c r="BI260" s="1" t="s">
        <v>4171</v>
      </c>
      <c r="BJ260" s="1" t="s">
        <v>4174</v>
      </c>
      <c r="BK260" s="109"/>
    </row>
    <row r="261" customFormat="false" ht="12.75" hidden="true" customHeight="true" outlineLevel="0" collapsed="false">
      <c r="A261" s="315"/>
      <c r="B261" s="316"/>
      <c r="C261" s="316"/>
      <c r="D261" s="331" t="s">
        <v>678</v>
      </c>
      <c r="E261" s="317" t="s">
        <v>4175</v>
      </c>
      <c r="F261" s="87" t="s">
        <v>680</v>
      </c>
      <c r="G261" s="88"/>
      <c r="H261" s="89" t="s">
        <v>678</v>
      </c>
      <c r="I261" s="90"/>
      <c r="J261" s="90"/>
      <c r="K261" s="91"/>
      <c r="L261" s="92" t="s">
        <v>2749</v>
      </c>
      <c r="M261" s="90" t="s">
        <v>2749</v>
      </c>
      <c r="N261" s="90"/>
      <c r="O261" s="90"/>
      <c r="P261" s="91"/>
      <c r="Q261" s="95" t="s">
        <v>679</v>
      </c>
      <c r="R261" s="86" t="s">
        <v>83</v>
      </c>
      <c r="S261" s="86" t="s">
        <v>104</v>
      </c>
      <c r="T261" s="86" t="s">
        <v>105</v>
      </c>
      <c r="U261" s="165" t="s">
        <v>83</v>
      </c>
      <c r="V261" s="86" t="s">
        <v>4176</v>
      </c>
      <c r="W261" s="95" t="s">
        <v>4164</v>
      </c>
      <c r="X261" s="96"/>
      <c r="Y261" s="96"/>
      <c r="Z261" s="96"/>
      <c r="AA261" s="96" t="s">
        <v>678</v>
      </c>
      <c r="AB261" s="96" t="s">
        <v>4165</v>
      </c>
      <c r="AC261" s="95" t="s">
        <v>2741</v>
      </c>
      <c r="AD261" s="95" t="s">
        <v>2742</v>
      </c>
      <c r="AE261" s="95" t="s">
        <v>2743</v>
      </c>
      <c r="AF261" s="95" t="s">
        <v>2760</v>
      </c>
      <c r="AG261" s="95" t="str">
        <f aca="false">IF(OR($AT261="",$AT261=$F261),$U261,IF($AT261=$G261,SUBSTITUTE(SUBSTITUTE($AT261,"GPIO3_","GPIO_"),".0",""),IF($AT261=$H261,$Q261,IF($AT261=$I261,$R261,IF($AT261=$J261,$S261,IF($AT261=$K261,$T261,"INVALID"))))))</f>
        <v>RSVD1</v>
      </c>
      <c r="AH261" s="97"/>
      <c r="AI261" s="98" t="str">
        <f aca="false">IF(AND(OR($AV261="Int PU",$AV261="Int PD"),OR(AND($BC261&lt;&gt;"",$BC261&lt;&gt;"0"),AND($BD261&lt;&gt;"",$BD261&lt;&gt;"0"))),"INVALID",IF(OR($AT261=$F261,$AV261="Int PD"),"PULL_DOWN",IF(OR($AV261="Int PU",AND($AH261="YES",OR($BC261="",$BC261="0"),OR($BD261="",$BD261="0"),OR($AU261="Input",$AU261="Bidirectional"))),"PULL_UP","NORMAL")))</f>
        <v>PULL_DOWN</v>
      </c>
      <c r="AJ261" s="98" t="str">
        <f aca="false">IF($AU261="Input", "TRISTATE", IF($AV261="Z","TRISTATE",IF($AT261=$F261,"TRISTATE","NORMAL")))</f>
        <v>TRISTATE</v>
      </c>
      <c r="AK261" s="98" t="str">
        <f aca="false">IF(OR($AT261=$F261,$AU261="Output"),"DISABLE","ENABLE")</f>
        <v>DISABLE</v>
      </c>
      <c r="AL261" s="165" t="str">
        <f aca="false">IF($AT261&lt;&gt;$G261,"N/A",IF($AV261="Drive 1", "1", IF($AV261="Drive 0", "0", "")))</f>
        <v>N/A</v>
      </c>
      <c r="AM261" s="99" t="b">
        <f aca="false">TRUE()</f>
        <v>1</v>
      </c>
      <c r="AN261" s="99" t="b">
        <f aca="false">TRUE()</f>
        <v>1</v>
      </c>
      <c r="AO261" s="99" t="b">
        <f aca="false">TRUE()</f>
        <v>1</v>
      </c>
      <c r="AP261" s="99" t="b">
        <f aca="false">TRUE()</f>
        <v>1</v>
      </c>
      <c r="AQ261" s="99" t="b">
        <f aca="false">TRUE()</f>
        <v>1</v>
      </c>
      <c r="AR261" s="99" t="b">
        <f aca="false">TRUE()</f>
        <v>1</v>
      </c>
      <c r="AS261" s="100" t="str">
        <f aca="false">IF(AND($AM261:$AR261), "VALID", "INVALID")</f>
        <v>VALID</v>
      </c>
      <c r="AT261" s="101" t="s">
        <v>680</v>
      </c>
      <c r="AU261" s="102" t="s">
        <v>79</v>
      </c>
      <c r="AV261" s="103"/>
      <c r="AW261" s="104"/>
      <c r="AX261" s="104"/>
      <c r="AY261" s="103" t="s">
        <v>124</v>
      </c>
      <c r="AZ261" s="110" t="s">
        <v>85</v>
      </c>
      <c r="BA261" s="110" t="s">
        <v>85</v>
      </c>
      <c r="BB261" s="104"/>
      <c r="BC261" s="103"/>
      <c r="BD261" s="103"/>
      <c r="BE261" s="105"/>
      <c r="BF261" s="104"/>
      <c r="BG261" s="320"/>
      <c r="BH261" s="20" t="s">
        <v>7</v>
      </c>
      <c r="BI261" s="1" t="s">
        <v>4175</v>
      </c>
      <c r="BJ261" s="1" t="s">
        <v>4177</v>
      </c>
      <c r="BK261" s="109"/>
    </row>
    <row r="262" customFormat="false" ht="12.75" hidden="true" customHeight="true" outlineLevel="0" collapsed="false">
      <c r="A262" s="315"/>
      <c r="B262" s="316"/>
      <c r="C262" s="316"/>
      <c r="D262" s="331" t="s">
        <v>681</v>
      </c>
      <c r="E262" s="317" t="s">
        <v>4178</v>
      </c>
      <c r="F262" s="87" t="s">
        <v>682</v>
      </c>
      <c r="G262" s="88"/>
      <c r="H262" s="89" t="s">
        <v>4179</v>
      </c>
      <c r="I262" s="90"/>
      <c r="J262" s="90"/>
      <c r="K262" s="91"/>
      <c r="L262" s="92" t="s">
        <v>2749</v>
      </c>
      <c r="M262" s="90" t="s">
        <v>2749</v>
      </c>
      <c r="N262" s="90"/>
      <c r="O262" s="90"/>
      <c r="P262" s="91"/>
      <c r="Q262" s="95" t="s">
        <v>679</v>
      </c>
      <c r="R262" s="86" t="s">
        <v>83</v>
      </c>
      <c r="S262" s="86" t="s">
        <v>104</v>
      </c>
      <c r="T262" s="86" t="s">
        <v>105</v>
      </c>
      <c r="U262" s="165" t="s">
        <v>83</v>
      </c>
      <c r="V262" s="86" t="s">
        <v>4180</v>
      </c>
      <c r="W262" s="95" t="s">
        <v>4164</v>
      </c>
      <c r="X262" s="96"/>
      <c r="Y262" s="96"/>
      <c r="Z262" s="96"/>
      <c r="AA262" s="96" t="s">
        <v>681</v>
      </c>
      <c r="AB262" s="96" t="s">
        <v>4165</v>
      </c>
      <c r="AC262" s="95" t="s">
        <v>2741</v>
      </c>
      <c r="AD262" s="95" t="s">
        <v>2742</v>
      </c>
      <c r="AE262" s="95" t="s">
        <v>2743</v>
      </c>
      <c r="AF262" s="95" t="s">
        <v>2760</v>
      </c>
      <c r="AG262" s="95" t="str">
        <f aca="false">IF(OR($AT262="",$AT262=$F262),$U262,IF($AT262=$G262,SUBSTITUTE(SUBSTITUTE($AT262,"GPIO3_","GPIO_"),".0",""),IF($AT262=$H262,$Q262,IF($AT262=$I262,$R262,IF($AT262=$J262,$S262,IF($AT262=$K262,$T262,"INVALID"))))))</f>
        <v>RSVD1</v>
      </c>
      <c r="AH262" s="97"/>
      <c r="AI262" s="98" t="str">
        <f aca="false">IF(AND(OR($AV262="Int PU",$AV262="Int PD"),OR(AND($BC262&lt;&gt;"",$BC262&lt;&gt;"0"),AND($BD262&lt;&gt;"",$BD262&lt;&gt;"0"))),"INVALID",IF(OR($AT262=$F262,$AV262="Int PD"),"PULL_DOWN",IF(OR($AV262="Int PU",AND($AH262="YES",OR($BC262="",$BC262="0"),OR($BD262="",$BD262="0"),OR($AU262="Input",$AU262="Bidirectional"))),"PULL_UP","NORMAL")))</f>
        <v>PULL_DOWN</v>
      </c>
      <c r="AJ262" s="98" t="str">
        <f aca="false">IF($AU262="Input", "TRISTATE", IF($AV262="Z","TRISTATE",IF($AT262=$F262,"TRISTATE","NORMAL")))</f>
        <v>TRISTATE</v>
      </c>
      <c r="AK262" s="98" t="str">
        <f aca="false">IF(OR($AT262=$F262,$AU262="Output"),"DISABLE","ENABLE")</f>
        <v>DISABLE</v>
      </c>
      <c r="AL262" s="165" t="str">
        <f aca="false">IF($AT262&lt;&gt;$G262,"N/A",IF($AV262="Drive 1", "1", IF($AV262="Drive 0", "0", "")))</f>
        <v>N/A</v>
      </c>
      <c r="AM262" s="99" t="b">
        <f aca="false">TRUE()</f>
        <v>1</v>
      </c>
      <c r="AN262" s="99" t="b">
        <f aca="false">TRUE()</f>
        <v>1</v>
      </c>
      <c r="AO262" s="99" t="b">
        <f aca="false">TRUE()</f>
        <v>1</v>
      </c>
      <c r="AP262" s="99" t="b">
        <f aca="false">TRUE()</f>
        <v>1</v>
      </c>
      <c r="AQ262" s="99" t="b">
        <f aca="false">TRUE()</f>
        <v>1</v>
      </c>
      <c r="AR262" s="99" t="b">
        <f aca="false">TRUE()</f>
        <v>1</v>
      </c>
      <c r="AS262" s="100" t="str">
        <f aca="false">IF(AND($AM262:$AR262), "VALID", "INVALID")</f>
        <v>VALID</v>
      </c>
      <c r="AT262" s="101" t="s">
        <v>682</v>
      </c>
      <c r="AU262" s="102" t="s">
        <v>79</v>
      </c>
      <c r="AV262" s="103"/>
      <c r="AW262" s="104"/>
      <c r="AX262" s="104"/>
      <c r="AY262" s="103" t="s">
        <v>124</v>
      </c>
      <c r="AZ262" s="110" t="s">
        <v>85</v>
      </c>
      <c r="BA262" s="110" t="s">
        <v>85</v>
      </c>
      <c r="BB262" s="104"/>
      <c r="BC262" s="103"/>
      <c r="BD262" s="103"/>
      <c r="BE262" s="105"/>
      <c r="BF262" s="104"/>
      <c r="BG262" s="320"/>
      <c r="BH262" s="20" t="s">
        <v>7</v>
      </c>
      <c r="BI262" s="1" t="s">
        <v>4178</v>
      </c>
      <c r="BJ262" s="1" t="s">
        <v>4181</v>
      </c>
      <c r="BK262" s="109"/>
    </row>
    <row r="263" customFormat="false" ht="12.75" hidden="true" customHeight="true" outlineLevel="0" collapsed="false">
      <c r="A263" s="315"/>
      <c r="B263" s="330"/>
      <c r="C263" s="330"/>
      <c r="D263" s="331" t="s">
        <v>683</v>
      </c>
      <c r="E263" s="317" t="s">
        <v>4182</v>
      </c>
      <c r="F263" s="87" t="s">
        <v>684</v>
      </c>
      <c r="G263" s="88"/>
      <c r="H263" s="89" t="s">
        <v>4183</v>
      </c>
      <c r="I263" s="90"/>
      <c r="J263" s="90"/>
      <c r="K263" s="91"/>
      <c r="L263" s="92" t="s">
        <v>2749</v>
      </c>
      <c r="M263" s="90" t="s">
        <v>2749</v>
      </c>
      <c r="N263" s="90"/>
      <c r="O263" s="90"/>
      <c r="P263" s="91"/>
      <c r="Q263" s="95" t="s">
        <v>679</v>
      </c>
      <c r="R263" s="86" t="s">
        <v>83</v>
      </c>
      <c r="S263" s="86" t="s">
        <v>104</v>
      </c>
      <c r="T263" s="86" t="s">
        <v>105</v>
      </c>
      <c r="U263" s="165" t="s">
        <v>83</v>
      </c>
      <c r="V263" s="86" t="s">
        <v>4184</v>
      </c>
      <c r="W263" s="95" t="s">
        <v>4164</v>
      </c>
      <c r="X263" s="96"/>
      <c r="Y263" s="96"/>
      <c r="Z263" s="96"/>
      <c r="AA263" s="96" t="s">
        <v>683</v>
      </c>
      <c r="AB263" s="96" t="s">
        <v>4165</v>
      </c>
      <c r="AC263" s="95" t="s">
        <v>2741</v>
      </c>
      <c r="AD263" s="95" t="s">
        <v>2742</v>
      </c>
      <c r="AE263" s="95" t="s">
        <v>2743</v>
      </c>
      <c r="AF263" s="95" t="s">
        <v>2760</v>
      </c>
      <c r="AG263" s="95" t="str">
        <f aca="false">IF(OR($AT263="",$AT263=$F263),$U263,IF($AT263=$G263,SUBSTITUTE(SUBSTITUTE($AT263,"GPIO3_","GPIO_"),".0",""),IF($AT263=$H263,$Q263,IF($AT263=$I263,$R263,IF($AT263=$J263,$S263,IF($AT263=$K263,$T263,"INVALID"))))))</f>
        <v>RSVD1</v>
      </c>
      <c r="AH263" s="97"/>
      <c r="AI263" s="98" t="str">
        <f aca="false">IF(AND(OR($AV263="Int PU",$AV263="Int PD"),OR(AND($BC263&lt;&gt;"",$BC263&lt;&gt;"0"),AND($BD263&lt;&gt;"",$BD263&lt;&gt;"0"))),"INVALID",IF(OR($AT263=$F263,$AV263="Int PD"),"PULL_DOWN",IF(OR($AV263="Int PU",AND($AH263="YES",OR($BC263="",$BC263="0"),OR($BD263="",$BD263="0"),OR($AU263="Input",$AU263="Bidirectional"))),"PULL_UP","NORMAL")))</f>
        <v>PULL_DOWN</v>
      </c>
      <c r="AJ263" s="98" t="str">
        <f aca="false">IF($AU263="Input", "TRISTATE", IF($AV263="Z","TRISTATE",IF($AT263=$F263,"TRISTATE","NORMAL")))</f>
        <v>TRISTATE</v>
      </c>
      <c r="AK263" s="98" t="str">
        <f aca="false">IF(OR($AT263=$F263,$AU263="Output"),"DISABLE","ENABLE")</f>
        <v>DISABLE</v>
      </c>
      <c r="AL263" s="165" t="str">
        <f aca="false">IF($AT263&lt;&gt;$G263,"N/A",IF($AV263="Drive 1", "1", IF($AV263="Drive 0", "0", "")))</f>
        <v>N/A</v>
      </c>
      <c r="AM263" s="99" t="b">
        <f aca="false">TRUE()</f>
        <v>1</v>
      </c>
      <c r="AN263" s="99" t="b">
        <f aca="false">TRUE()</f>
        <v>1</v>
      </c>
      <c r="AO263" s="99" t="b">
        <f aca="false">TRUE()</f>
        <v>1</v>
      </c>
      <c r="AP263" s="99" t="b">
        <f aca="false">TRUE()</f>
        <v>1</v>
      </c>
      <c r="AQ263" s="99" t="b">
        <f aca="false">TRUE()</f>
        <v>1</v>
      </c>
      <c r="AR263" s="99" t="b">
        <f aca="false">TRUE()</f>
        <v>1</v>
      </c>
      <c r="AS263" s="100" t="str">
        <f aca="false">IF(AND($AM263:$AR263), "VALID", "INVALID")</f>
        <v>VALID</v>
      </c>
      <c r="AT263" s="101" t="s">
        <v>684</v>
      </c>
      <c r="AU263" s="102" t="s">
        <v>79</v>
      </c>
      <c r="AV263" s="103"/>
      <c r="AW263" s="104"/>
      <c r="AX263" s="104"/>
      <c r="AY263" s="103" t="s">
        <v>124</v>
      </c>
      <c r="AZ263" s="110" t="s">
        <v>85</v>
      </c>
      <c r="BA263" s="110" t="s">
        <v>85</v>
      </c>
      <c r="BB263" s="104"/>
      <c r="BC263" s="103"/>
      <c r="BD263" s="103"/>
      <c r="BE263" s="105"/>
      <c r="BF263" s="104"/>
      <c r="BG263" s="320"/>
      <c r="BH263" s="20" t="s">
        <v>7</v>
      </c>
      <c r="BI263" s="1" t="s">
        <v>4182</v>
      </c>
      <c r="BJ263" s="1" t="s">
        <v>4185</v>
      </c>
      <c r="BK263" s="109"/>
    </row>
    <row r="264" customFormat="false" ht="12.75" hidden="true" customHeight="true" outlineLevel="0" collapsed="false">
      <c r="A264" s="315"/>
      <c r="B264" s="316"/>
      <c r="C264" s="316"/>
      <c r="D264" s="331" t="s">
        <v>685</v>
      </c>
      <c r="E264" s="317" t="s">
        <v>4186</v>
      </c>
      <c r="F264" s="87" t="s">
        <v>686</v>
      </c>
      <c r="G264" s="88"/>
      <c r="H264" s="89" t="s">
        <v>685</v>
      </c>
      <c r="I264" s="90"/>
      <c r="J264" s="90"/>
      <c r="K264" s="91"/>
      <c r="L264" s="92" t="s">
        <v>2749</v>
      </c>
      <c r="M264" s="90" t="s">
        <v>2749</v>
      </c>
      <c r="N264" s="90"/>
      <c r="O264" s="90"/>
      <c r="P264" s="91"/>
      <c r="Q264" s="95" t="s">
        <v>679</v>
      </c>
      <c r="R264" s="86" t="s">
        <v>83</v>
      </c>
      <c r="S264" s="86" t="s">
        <v>104</v>
      </c>
      <c r="T264" s="86" t="s">
        <v>105</v>
      </c>
      <c r="U264" s="165" t="s">
        <v>83</v>
      </c>
      <c r="V264" s="86" t="s">
        <v>4187</v>
      </c>
      <c r="W264" s="95" t="s">
        <v>4164</v>
      </c>
      <c r="X264" s="96"/>
      <c r="Y264" s="96"/>
      <c r="Z264" s="96"/>
      <c r="AA264" s="96" t="s">
        <v>685</v>
      </c>
      <c r="AB264" s="96" t="s">
        <v>4165</v>
      </c>
      <c r="AC264" s="95" t="s">
        <v>2741</v>
      </c>
      <c r="AD264" s="95" t="s">
        <v>2742</v>
      </c>
      <c r="AE264" s="95" t="s">
        <v>2743</v>
      </c>
      <c r="AF264" s="95" t="s">
        <v>2760</v>
      </c>
      <c r="AG264" s="95" t="str">
        <f aca="false">IF(OR($AT264="",$AT264=$F264),$U264,IF($AT264=$G264,SUBSTITUTE(SUBSTITUTE($AT264,"GPIO3_","GPIO_"),".0",""),IF($AT264=$H264,$Q264,IF($AT264=$I264,$R264,IF($AT264=$J264,$S264,IF($AT264=$K264,$T264,"INVALID"))))))</f>
        <v>RSVD1</v>
      </c>
      <c r="AH264" s="97"/>
      <c r="AI264" s="98" t="str">
        <f aca="false">IF(AND(OR($AV264="Int PU",$AV264="Int PD"),OR(AND($BC264&lt;&gt;"",$BC264&lt;&gt;"0"),AND($BD264&lt;&gt;"",$BD264&lt;&gt;"0"))),"INVALID",IF(OR($AT264=$F264,$AV264="Int PD"),"PULL_DOWN",IF(OR($AV264="Int PU",AND($AH264="YES",OR($BC264="",$BC264="0"),OR($BD264="",$BD264="0"),OR($AU264="Input",$AU264="Bidirectional"))),"PULL_UP","NORMAL")))</f>
        <v>PULL_DOWN</v>
      </c>
      <c r="AJ264" s="98" t="str">
        <f aca="false">IF($AU264="Input", "TRISTATE", IF($AV264="Z","TRISTATE",IF($AT264=$F264,"TRISTATE","NORMAL")))</f>
        <v>TRISTATE</v>
      </c>
      <c r="AK264" s="98" t="str">
        <f aca="false">IF(OR($AT264=$F264,$AU264="Output"),"DISABLE","ENABLE")</f>
        <v>DISABLE</v>
      </c>
      <c r="AL264" s="165" t="str">
        <f aca="false">IF($AT264&lt;&gt;$G264,"N/A",IF($AV264="Drive 1", "1", IF($AV264="Drive 0", "0", "")))</f>
        <v>N/A</v>
      </c>
      <c r="AM264" s="99" t="b">
        <f aca="false">TRUE()</f>
        <v>1</v>
      </c>
      <c r="AN264" s="99" t="b">
        <f aca="false">TRUE()</f>
        <v>1</v>
      </c>
      <c r="AO264" s="99" t="b">
        <f aca="false">TRUE()</f>
        <v>1</v>
      </c>
      <c r="AP264" s="99" t="b">
        <f aca="false">TRUE()</f>
        <v>1</v>
      </c>
      <c r="AQ264" s="99" t="b">
        <f aca="false">TRUE()</f>
        <v>1</v>
      </c>
      <c r="AR264" s="99" t="b">
        <f aca="false">TRUE()</f>
        <v>1</v>
      </c>
      <c r="AS264" s="100" t="str">
        <f aca="false">IF(AND($AM264:$AR264), "VALID", "INVALID")</f>
        <v>VALID</v>
      </c>
      <c r="AT264" s="145" t="s">
        <v>686</v>
      </c>
      <c r="AU264" s="146" t="s">
        <v>79</v>
      </c>
      <c r="AV264" s="147"/>
      <c r="AW264" s="104"/>
      <c r="AX264" s="104"/>
      <c r="AY264" s="103" t="s">
        <v>124</v>
      </c>
      <c r="AZ264" s="110" t="s">
        <v>85</v>
      </c>
      <c r="BA264" s="110" t="s">
        <v>85</v>
      </c>
      <c r="BB264" s="104"/>
      <c r="BC264" s="147"/>
      <c r="BD264" s="147"/>
      <c r="BE264" s="149"/>
      <c r="BF264" s="148"/>
      <c r="BG264" s="328"/>
      <c r="BH264" s="20" t="s">
        <v>7</v>
      </c>
      <c r="BI264" s="1" t="s">
        <v>4186</v>
      </c>
      <c r="BJ264" s="1" t="s">
        <v>4188</v>
      </c>
      <c r="BK264" s="109"/>
    </row>
    <row r="265" customFormat="false" ht="12.75" hidden="true" customHeight="true" outlineLevel="0" collapsed="false">
      <c r="A265" s="315"/>
      <c r="B265" s="330"/>
      <c r="C265" s="330"/>
      <c r="D265" s="331" t="s">
        <v>687</v>
      </c>
      <c r="E265" s="317" t="s">
        <v>4189</v>
      </c>
      <c r="F265" s="87" t="s">
        <v>688</v>
      </c>
      <c r="G265" s="88"/>
      <c r="H265" s="89"/>
      <c r="I265" s="90"/>
      <c r="J265" s="90"/>
      <c r="K265" s="91"/>
      <c r="L265" s="92" t="s">
        <v>2749</v>
      </c>
      <c r="M265" s="90"/>
      <c r="N265" s="90"/>
      <c r="O265" s="90"/>
      <c r="P265" s="91"/>
      <c r="Q265" s="86" t="s">
        <v>94</v>
      </c>
      <c r="R265" s="86" t="s">
        <v>83</v>
      </c>
      <c r="S265" s="86" t="s">
        <v>104</v>
      </c>
      <c r="T265" s="86" t="s">
        <v>105</v>
      </c>
      <c r="U265" s="165" t="s">
        <v>94</v>
      </c>
      <c r="V265" s="86" t="s">
        <v>4190</v>
      </c>
      <c r="W265" s="95" t="s">
        <v>4164</v>
      </c>
      <c r="X265" s="96"/>
      <c r="Y265" s="96"/>
      <c r="Z265" s="96"/>
      <c r="AA265" s="96" t="s">
        <v>687</v>
      </c>
      <c r="AB265" s="96" t="s">
        <v>4165</v>
      </c>
      <c r="AC265" s="95" t="s">
        <v>2741</v>
      </c>
      <c r="AD265" s="95" t="s">
        <v>2742</v>
      </c>
      <c r="AE265" s="95" t="s">
        <v>2743</v>
      </c>
      <c r="AF265" s="95" t="s">
        <v>2760</v>
      </c>
      <c r="AG265" s="95" t="str">
        <f aca="false">IF(OR($AT265="",$AT265=$F265),$U265,IF($AT265=$G265,SUBSTITUTE(SUBSTITUTE($AT265,"GPIO3_","GPIO_"),".0",""),IF($AT265=$H265,$Q265,IF($AT265=$I265,$R265,IF($AT265=$J265,$S265,IF($AT265=$K265,$T265,"INVALID"))))))</f>
        <v>RSVD0</v>
      </c>
      <c r="AH265" s="97"/>
      <c r="AI265" s="98" t="str">
        <f aca="false">IF(AND(OR($AV265="Int PU",$AV265="Int PD"),OR(AND($BC265&lt;&gt;"",$BC265&lt;&gt;"0"),AND($BD265&lt;&gt;"",$BD265&lt;&gt;"0"))),"INVALID",IF(OR($AT265=$F265,$AV265="Int PD"),"PULL_DOWN",IF(OR($AV265="Int PU",AND($AH265="YES",OR($BC265="",$BC265="0"),OR($BD265="",$BD265="0"),OR($AU265="Input",$AU265="Bidirectional"))),"PULL_UP","NORMAL")))</f>
        <v>PULL_DOWN</v>
      </c>
      <c r="AJ265" s="98" t="str">
        <f aca="false">IF($AU265="Input", "TRISTATE", IF($AV265="Z","TRISTATE",IF($AT265=$F265,"TRISTATE","NORMAL")))</f>
        <v>TRISTATE</v>
      </c>
      <c r="AK265" s="98" t="str">
        <f aca="false">IF(OR($AT265=$F265,$AU265="Output"),"DISABLE","ENABLE")</f>
        <v>DISABLE</v>
      </c>
      <c r="AL265" s="112" t="str">
        <f aca="false">IF($AT265&lt;&gt;$G265,"N/A",IF($AV265="Drive 1", "1", IF($AV265="Drive 0", "0", "")))</f>
        <v>N/A</v>
      </c>
      <c r="AM265" s="99" t="b">
        <f aca="false">TRUE()</f>
        <v>1</v>
      </c>
      <c r="AN265" s="99" t="b">
        <f aca="false">TRUE()</f>
        <v>1</v>
      </c>
      <c r="AO265" s="99" t="b">
        <f aca="false">TRUE()</f>
        <v>1</v>
      </c>
      <c r="AP265" s="99" t="b">
        <f aca="false">TRUE()</f>
        <v>1</v>
      </c>
      <c r="AQ265" s="99" t="b">
        <f aca="false">TRUE()</f>
        <v>1</v>
      </c>
      <c r="AR265" s="99" t="b">
        <f aca="false">TRUE()</f>
        <v>1</v>
      </c>
      <c r="AS265" s="100" t="str">
        <f aca="false">IF(AND($AM265:$AR265), "VALID", "INVALID")</f>
        <v>VALID</v>
      </c>
      <c r="AT265" s="145" t="s">
        <v>688</v>
      </c>
      <c r="AU265" s="146" t="s">
        <v>79</v>
      </c>
      <c r="AV265" s="147"/>
      <c r="AW265" s="104"/>
      <c r="AX265" s="104"/>
      <c r="AY265" s="104"/>
      <c r="AZ265" s="110" t="s">
        <v>85</v>
      </c>
      <c r="BA265" s="110" t="s">
        <v>85</v>
      </c>
      <c r="BB265" s="104"/>
      <c r="BC265" s="147"/>
      <c r="BD265" s="147"/>
      <c r="BE265" s="149"/>
      <c r="BF265" s="148"/>
      <c r="BG265" s="328"/>
      <c r="BH265" s="20" t="s">
        <v>7</v>
      </c>
      <c r="BI265" s="1" t="s">
        <v>4189</v>
      </c>
      <c r="BJ265" s="1" t="s">
        <v>4191</v>
      </c>
      <c r="BK265" s="109"/>
    </row>
    <row r="266" customFormat="false" ht="12.75" hidden="true" customHeight="true" outlineLevel="0" collapsed="false">
      <c r="A266" s="315"/>
      <c r="B266" s="316"/>
      <c r="C266" s="316"/>
      <c r="D266" s="331" t="s">
        <v>689</v>
      </c>
      <c r="E266" s="317" t="s">
        <v>4192</v>
      </c>
      <c r="F266" s="87" t="s">
        <v>690</v>
      </c>
      <c r="G266" s="88"/>
      <c r="H266" s="89"/>
      <c r="I266" s="90"/>
      <c r="J266" s="90"/>
      <c r="K266" s="91"/>
      <c r="L266" s="92" t="s">
        <v>2749</v>
      </c>
      <c r="M266" s="90"/>
      <c r="N266" s="90"/>
      <c r="O266" s="90"/>
      <c r="P266" s="91"/>
      <c r="Q266" s="86" t="s">
        <v>94</v>
      </c>
      <c r="R266" s="86" t="s">
        <v>83</v>
      </c>
      <c r="S266" s="86" t="s">
        <v>104</v>
      </c>
      <c r="T266" s="86" t="s">
        <v>105</v>
      </c>
      <c r="U266" s="165" t="s">
        <v>94</v>
      </c>
      <c r="V266" s="86" t="s">
        <v>4193</v>
      </c>
      <c r="W266" s="95" t="s">
        <v>4164</v>
      </c>
      <c r="X266" s="96"/>
      <c r="Y266" s="96"/>
      <c r="Z266" s="96"/>
      <c r="AA266" s="96" t="s">
        <v>689</v>
      </c>
      <c r="AB266" s="96" t="s">
        <v>4165</v>
      </c>
      <c r="AC266" s="95" t="s">
        <v>2741</v>
      </c>
      <c r="AD266" s="95" t="s">
        <v>2742</v>
      </c>
      <c r="AE266" s="95" t="s">
        <v>2743</v>
      </c>
      <c r="AF266" s="95" t="s">
        <v>2760</v>
      </c>
      <c r="AG266" s="95" t="str">
        <f aca="false">IF(OR($AT266="",$AT266=$F266),$U266,IF($AT266=$G266,SUBSTITUTE(SUBSTITUTE($AT266,"GPIO3_","GPIO_"),".0",""),IF($AT266=$H266,$Q266,IF($AT266=$I266,$R266,IF($AT266=$J266,$S266,IF($AT266=$K266,$T266,"INVALID"))))))</f>
        <v>RSVD0</v>
      </c>
      <c r="AH266" s="97"/>
      <c r="AI266" s="98" t="str">
        <f aca="false">IF(AND(OR($AV266="Int PU",$AV266="Int PD"),OR(AND($BC266&lt;&gt;"",$BC266&lt;&gt;"0"),AND($BD266&lt;&gt;"",$BD266&lt;&gt;"0"))),"INVALID",IF(OR($AT266=$F266,$AV266="Int PD"),"PULL_DOWN",IF(OR($AV266="Int PU",AND($AH266="YES",OR($BC266="",$BC266="0"),OR($BD266="",$BD266="0"),OR($AU266="Input",$AU266="Bidirectional"))),"PULL_UP","NORMAL")))</f>
        <v>PULL_DOWN</v>
      </c>
      <c r="AJ266" s="98" t="str">
        <f aca="false">IF($AU266="Input", "TRISTATE", IF($AV266="Z","TRISTATE",IF($AT266=$F266,"TRISTATE","NORMAL")))</f>
        <v>TRISTATE</v>
      </c>
      <c r="AK266" s="98" t="str">
        <f aca="false">IF(OR($AT266=$F266,$AU266="Output"),"DISABLE","ENABLE")</f>
        <v>DISABLE</v>
      </c>
      <c r="AL266" s="112" t="str">
        <f aca="false">IF($AT266&lt;&gt;$G266,"N/A",IF($AV266="Drive 1", "1", IF($AV266="Drive 0", "0", "")))</f>
        <v>N/A</v>
      </c>
      <c r="AM266" s="99" t="b">
        <f aca="false">TRUE()</f>
        <v>1</v>
      </c>
      <c r="AN266" s="99" t="b">
        <f aca="false">TRUE()</f>
        <v>1</v>
      </c>
      <c r="AO266" s="99" t="b">
        <f aca="false">TRUE()</f>
        <v>1</v>
      </c>
      <c r="AP266" s="99" t="b">
        <f aca="false">TRUE()</f>
        <v>1</v>
      </c>
      <c r="AQ266" s="99" t="b">
        <f aca="false">TRUE()</f>
        <v>1</v>
      </c>
      <c r="AR266" s="99" t="b">
        <f aca="false">TRUE()</f>
        <v>1</v>
      </c>
      <c r="AS266" s="100" t="str">
        <f aca="false">IF(AND($AM266:$AR266), "VALID", "INVALID")</f>
        <v>VALID</v>
      </c>
      <c r="AT266" s="145" t="s">
        <v>690</v>
      </c>
      <c r="AU266" s="146" t="s">
        <v>79</v>
      </c>
      <c r="AV266" s="147"/>
      <c r="AW266" s="104"/>
      <c r="AX266" s="148"/>
      <c r="AY266" s="104"/>
      <c r="AZ266" s="110" t="s">
        <v>85</v>
      </c>
      <c r="BA266" s="110" t="s">
        <v>85</v>
      </c>
      <c r="BB266" s="148"/>
      <c r="BC266" s="147"/>
      <c r="BD266" s="147"/>
      <c r="BE266" s="149"/>
      <c r="BF266" s="148"/>
      <c r="BG266" s="328"/>
      <c r="BH266" s="20" t="s">
        <v>7</v>
      </c>
      <c r="BI266" s="1" t="s">
        <v>4192</v>
      </c>
      <c r="BJ266" s="1" t="s">
        <v>4194</v>
      </c>
      <c r="BK266" s="109"/>
    </row>
    <row r="267" s="85" customFormat="true" ht="18" hidden="true" customHeight="true" outlineLevel="0" collapsed="false">
      <c r="A267" s="315"/>
      <c r="B267" s="316"/>
      <c r="C267" s="316"/>
      <c r="D267" s="140" t="s">
        <v>691</v>
      </c>
      <c r="E267" s="164" t="s">
        <v>647</v>
      </c>
      <c r="F267" s="115"/>
      <c r="G267" s="153"/>
      <c r="H267" s="153"/>
      <c r="I267" s="153"/>
      <c r="J267" s="153"/>
      <c r="K267" s="153"/>
      <c r="L267" s="115"/>
      <c r="M267" s="115"/>
      <c r="N267" s="115"/>
      <c r="O267" s="115"/>
      <c r="P267" s="115"/>
      <c r="Q267" s="115"/>
      <c r="R267" s="115"/>
      <c r="S267" s="115"/>
      <c r="T267" s="115"/>
      <c r="U267" s="115"/>
      <c r="V267" s="115"/>
      <c r="W267" s="115"/>
      <c r="X267" s="154"/>
      <c r="Y267" s="154"/>
      <c r="Z267" s="154"/>
      <c r="AA267" s="154"/>
      <c r="AB267" s="154"/>
      <c r="AC267" s="155"/>
      <c r="AD267" s="155"/>
      <c r="AE267" s="155"/>
      <c r="AF267" s="155"/>
      <c r="AG267" s="155"/>
      <c r="AH267" s="155"/>
      <c r="AI267" s="155"/>
      <c r="AJ267" s="155"/>
      <c r="AK267" s="155"/>
      <c r="AL267" s="155"/>
      <c r="AM267" s="155"/>
      <c r="AN267" s="155"/>
      <c r="AO267" s="155"/>
      <c r="AP267" s="155"/>
      <c r="AQ267" s="155"/>
      <c r="AR267" s="155"/>
      <c r="AS267" s="155"/>
      <c r="AT267" s="79"/>
      <c r="AU267" s="156"/>
      <c r="AV267" s="157"/>
      <c r="AW267" s="157"/>
      <c r="AX267" s="157"/>
      <c r="AY267" s="157"/>
      <c r="AZ267" s="157"/>
      <c r="BA267" s="157"/>
      <c r="BB267" s="157"/>
      <c r="BC267" s="157"/>
      <c r="BD267" s="157"/>
      <c r="BE267" s="157"/>
      <c r="BF267" s="81" t="s">
        <v>76</v>
      </c>
      <c r="BG267" s="343"/>
      <c r="BH267" s="158" t="s">
        <v>691</v>
      </c>
      <c r="BI267" s="344" t="s">
        <v>647</v>
      </c>
      <c r="BJ267" s="344"/>
      <c r="BK267" s="159"/>
    </row>
    <row r="268" customFormat="false" ht="12.75" hidden="true" customHeight="true" outlineLevel="0" collapsed="false">
      <c r="A268" s="315"/>
      <c r="B268" s="330"/>
      <c r="C268" s="330"/>
      <c r="D268" s="331" t="s">
        <v>692</v>
      </c>
      <c r="E268" s="317" t="s">
        <v>4195</v>
      </c>
      <c r="F268" s="87" t="s">
        <v>693</v>
      </c>
      <c r="G268" s="88"/>
      <c r="H268" s="89"/>
      <c r="I268" s="90"/>
      <c r="J268" s="90"/>
      <c r="K268" s="91"/>
      <c r="L268" s="92" t="s">
        <v>2749</v>
      </c>
      <c r="M268" s="90"/>
      <c r="N268" s="90"/>
      <c r="O268" s="90"/>
      <c r="P268" s="91"/>
      <c r="Q268" s="86" t="s">
        <v>94</v>
      </c>
      <c r="R268" s="86" t="s">
        <v>94</v>
      </c>
      <c r="S268" s="86" t="s">
        <v>94</v>
      </c>
      <c r="T268" s="86" t="s">
        <v>94</v>
      </c>
      <c r="U268" s="86" t="s">
        <v>105</v>
      </c>
      <c r="V268" s="94" t="s">
        <v>4196</v>
      </c>
      <c r="W268" s="95" t="s">
        <v>4197</v>
      </c>
      <c r="X268" s="96"/>
      <c r="Y268" s="96"/>
      <c r="Z268" s="96"/>
      <c r="AA268" s="96" t="s">
        <v>692</v>
      </c>
      <c r="AB268" s="96" t="s">
        <v>4198</v>
      </c>
      <c r="AC268" s="95" t="s">
        <v>2741</v>
      </c>
      <c r="AD268" s="95" t="s">
        <v>2742</v>
      </c>
      <c r="AE268" s="95" t="s">
        <v>2743</v>
      </c>
      <c r="AF268" s="95" t="s">
        <v>2760</v>
      </c>
      <c r="AG268" s="95" t="str">
        <f aca="false">IF(OR($AT268="",$AT268=$F268),$U268,IF($AT268=$G268,SUBSTITUTE(SUBSTITUTE($AT268,"GPIO3_","GPIO_"),".0",""),IF($AT268=$H268,$Q268,IF($AT268=$I268,$R268,IF($AT268=$J268,$S268,IF($AT268=$K268,$T268,"INVALID"))))))</f>
        <v>RSVD3</v>
      </c>
      <c r="AH268" s="97"/>
      <c r="AI268" s="98" t="str">
        <f aca="false">IF(AND(OR($AV268="Int PU",$AV268="Int PD"),OR(AND($BC268&lt;&gt;"",$BC268&lt;&gt;"0"),AND($BD268&lt;&gt;"",$BD268&lt;&gt;"0"))),"INVALID",IF(OR($AT268=$F268,$AV268="Int PD"),"PULL_DOWN",IF(OR($AV268="Int PU",AND($AH268="YES",OR($BC268="",$BC268="0"),OR($BD268="",$BD268="0"),OR($AU268="Input",$AU268="Bidirectional"))),"PULL_UP","NORMAL")))</f>
        <v>PULL_DOWN</v>
      </c>
      <c r="AJ268" s="98" t="str">
        <f aca="false">IF($AU268="Input", "TRISTATE", IF($AV268="Z","TRISTATE",IF($AT268=$F268,"TRISTATE","NORMAL")))</f>
        <v>TRISTATE</v>
      </c>
      <c r="AK268" s="98" t="str">
        <f aca="false">IF(OR($AT268=$F268,$AU268="Output"),"DISABLE","ENABLE")</f>
        <v>DISABLE</v>
      </c>
      <c r="AL268" s="112" t="str">
        <f aca="false">IF($AT268&lt;&gt;$G268,"N/A",IF($AV268="Drive 1", "1", IF($AV268="Drive 0", "0", "")))</f>
        <v>N/A</v>
      </c>
      <c r="AM268" s="99" t="b">
        <f aca="false">TRUE()</f>
        <v>1</v>
      </c>
      <c r="AN268" s="99" t="b">
        <f aca="false">TRUE()</f>
        <v>1</v>
      </c>
      <c r="AO268" s="99" t="b">
        <f aca="false">TRUE()</f>
        <v>1</v>
      </c>
      <c r="AP268" s="99" t="b">
        <f aca="false">TRUE()</f>
        <v>1</v>
      </c>
      <c r="AQ268" s="99" t="b">
        <f aca="false">TRUE()</f>
        <v>1</v>
      </c>
      <c r="AR268" s="99" t="b">
        <f aca="false">TRUE()</f>
        <v>1</v>
      </c>
      <c r="AS268" s="100" t="str">
        <f aca="false">IF(AND($AM268:$AR268), "VALID", "INVALID")</f>
        <v>VALID</v>
      </c>
      <c r="AT268" s="123" t="s">
        <v>693</v>
      </c>
      <c r="AU268" s="124" t="s">
        <v>79</v>
      </c>
      <c r="AV268" s="103"/>
      <c r="AW268" s="125"/>
      <c r="AX268" s="125"/>
      <c r="AY268" s="125"/>
      <c r="AZ268" s="110" t="s">
        <v>85</v>
      </c>
      <c r="BA268" s="110" t="s">
        <v>85</v>
      </c>
      <c r="BB268" s="174"/>
      <c r="BC268" s="126"/>
      <c r="BD268" s="126"/>
      <c r="BE268" s="127" t="s">
        <v>496</v>
      </c>
      <c r="BF268" s="125"/>
      <c r="BG268" s="327"/>
      <c r="BH268" s="20" t="s">
        <v>7</v>
      </c>
      <c r="BI268" s="1" t="s">
        <v>4195</v>
      </c>
      <c r="BJ268" s="1" t="s">
        <v>4199</v>
      </c>
      <c r="BK268" s="109"/>
    </row>
    <row r="269" customFormat="false" ht="12.75" hidden="true" customHeight="true" outlineLevel="0" collapsed="false">
      <c r="A269" s="315"/>
      <c r="B269" s="316"/>
      <c r="C269" s="316"/>
      <c r="D269" s="331" t="s">
        <v>694</v>
      </c>
      <c r="E269" s="317" t="s">
        <v>4200</v>
      </c>
      <c r="F269" s="87" t="s">
        <v>695</v>
      </c>
      <c r="G269" s="88"/>
      <c r="H269" s="89"/>
      <c r="I269" s="90"/>
      <c r="J269" s="90"/>
      <c r="K269" s="91"/>
      <c r="L269" s="92" t="s">
        <v>2749</v>
      </c>
      <c r="M269" s="90" t="s">
        <v>81</v>
      </c>
      <c r="N269" s="90"/>
      <c r="O269" s="90"/>
      <c r="P269" s="91" t="s">
        <v>81</v>
      </c>
      <c r="Q269" s="86" t="s">
        <v>94</v>
      </c>
      <c r="R269" s="86" t="s">
        <v>83</v>
      </c>
      <c r="S269" s="86" t="s">
        <v>104</v>
      </c>
      <c r="T269" s="86" t="s">
        <v>105</v>
      </c>
      <c r="U269" s="86" t="s">
        <v>105</v>
      </c>
      <c r="V269" s="100" t="s">
        <v>4201</v>
      </c>
      <c r="W269" s="95" t="s">
        <v>4197</v>
      </c>
      <c r="X269" s="96"/>
      <c r="Y269" s="96"/>
      <c r="Z269" s="96"/>
      <c r="AA269" s="96" t="s">
        <v>694</v>
      </c>
      <c r="AB269" s="96" t="s">
        <v>4198</v>
      </c>
      <c r="AC269" s="95" t="s">
        <v>2741</v>
      </c>
      <c r="AD269" s="95" t="s">
        <v>2742</v>
      </c>
      <c r="AE269" s="95" t="s">
        <v>2743</v>
      </c>
      <c r="AF269" s="95" t="s">
        <v>2760</v>
      </c>
      <c r="AG269" s="95" t="str">
        <f aca="false">IF(OR($AT269="",$AT269=$F269),$U269,IF($AT269=$G269,SUBSTITUTE(SUBSTITUTE($AT269,"GPIO3_","GPIO_"),".0",""),IF($AT269=$H269,$Q269,IF($AT269=$I269,$R269,IF($AT269=$J269,$S269,IF($AT269=$K269,$T269,"INVALID"))))))</f>
        <v>RSVD3</v>
      </c>
      <c r="AH269" s="97"/>
      <c r="AI269" s="98" t="str">
        <f aca="false">IF(AND(OR($AV269="Int PU",$AV269="Int PD"),OR(AND($BC269&lt;&gt;"",$BC269&lt;&gt;"0"),AND($BD269&lt;&gt;"",$BD269&lt;&gt;"0"))),"INVALID",IF(OR($AT269=$F269,$AV269="Int PD"),"PULL_DOWN",IF(OR($AV269="Int PU",AND($AH269="YES",OR($BC269="",$BC269="0"),OR($BD269="",$BD269="0"),OR($AU269="Input",$AU269="Bidirectional"))),"PULL_UP","NORMAL")))</f>
        <v>PULL_DOWN</v>
      </c>
      <c r="AJ269" s="98" t="str">
        <f aca="false">IF($AU269="Input", "TRISTATE", IF($AV269="Z","TRISTATE",IF($AT269=$F269,"TRISTATE","NORMAL")))</f>
        <v>TRISTATE</v>
      </c>
      <c r="AK269" s="98" t="str">
        <f aca="false">IF(OR($AT269=$F269,$AU269="Output"),"DISABLE","ENABLE")</f>
        <v>DISABLE</v>
      </c>
      <c r="AL269" s="112" t="str">
        <f aca="false">IF($AT269&lt;&gt;$G269,"N/A",IF($AV269="Drive 1", "1", IF($AV269="Drive 0", "0", "")))</f>
        <v>N/A</v>
      </c>
      <c r="AM269" s="99" t="b">
        <f aca="false">TRUE()</f>
        <v>1</v>
      </c>
      <c r="AN269" s="99" t="b">
        <f aca="false">TRUE()</f>
        <v>1</v>
      </c>
      <c r="AO269" s="99" t="b">
        <f aca="false">TRUE()</f>
        <v>1</v>
      </c>
      <c r="AP269" s="99" t="b">
        <f aca="false">TRUE()</f>
        <v>1</v>
      </c>
      <c r="AQ269" s="99" t="b">
        <f aca="false">TRUE()</f>
        <v>1</v>
      </c>
      <c r="AR269" s="99" t="b">
        <f aca="false">TRUE()</f>
        <v>1</v>
      </c>
      <c r="AS269" s="100" t="str">
        <f aca="false">IF(AND($AM269:$AR269), "VALID", "INVALID")</f>
        <v>VALID</v>
      </c>
      <c r="AT269" s="101" t="s">
        <v>695</v>
      </c>
      <c r="AU269" s="102" t="s">
        <v>79</v>
      </c>
      <c r="AV269" s="103"/>
      <c r="AW269" s="104"/>
      <c r="AX269" s="104"/>
      <c r="AY269" s="104"/>
      <c r="AZ269" s="110" t="s">
        <v>85</v>
      </c>
      <c r="BA269" s="110" t="s">
        <v>85</v>
      </c>
      <c r="BB269" s="104"/>
      <c r="BC269" s="103"/>
      <c r="BD269" s="103"/>
      <c r="BE269" s="105"/>
      <c r="BF269" s="104"/>
      <c r="BG269" s="320"/>
      <c r="BH269" s="20" t="s">
        <v>7</v>
      </c>
      <c r="BI269" s="1" t="s">
        <v>4200</v>
      </c>
      <c r="BJ269" s="1" t="s">
        <v>4202</v>
      </c>
      <c r="BK269" s="109"/>
    </row>
    <row r="270" s="85" customFormat="true" ht="18" hidden="false" customHeight="true" outlineLevel="0" collapsed="false">
      <c r="A270" s="315"/>
      <c r="B270" s="316"/>
      <c r="C270" s="316"/>
      <c r="D270" s="116" t="s">
        <v>696</v>
      </c>
      <c r="E270" s="164" t="s">
        <v>697</v>
      </c>
      <c r="F270" s="115"/>
      <c r="G270" s="153"/>
      <c r="H270" s="153"/>
      <c r="I270" s="153"/>
      <c r="J270" s="153"/>
      <c r="K270" s="153"/>
      <c r="L270" s="115"/>
      <c r="M270" s="115"/>
      <c r="N270" s="115"/>
      <c r="O270" s="115"/>
      <c r="P270" s="115"/>
      <c r="Q270" s="115"/>
      <c r="R270" s="115"/>
      <c r="S270" s="115"/>
      <c r="T270" s="115"/>
      <c r="U270" s="115"/>
      <c r="V270" s="115"/>
      <c r="W270" s="115"/>
      <c r="X270" s="154"/>
      <c r="Y270" s="154"/>
      <c r="Z270" s="154"/>
      <c r="AA270" s="154"/>
      <c r="AB270" s="154"/>
      <c r="AC270" s="155"/>
      <c r="AD270" s="155"/>
      <c r="AE270" s="155"/>
      <c r="AF270" s="155"/>
      <c r="AG270" s="155"/>
      <c r="AH270" s="155"/>
      <c r="AI270" s="155"/>
      <c r="AJ270" s="155"/>
      <c r="AK270" s="155"/>
      <c r="AL270" s="155"/>
      <c r="AM270" s="155"/>
      <c r="AN270" s="155"/>
      <c r="AO270" s="155"/>
      <c r="AP270" s="155"/>
      <c r="AQ270" s="155"/>
      <c r="AR270" s="155"/>
      <c r="AS270" s="155"/>
      <c r="AT270" s="79"/>
      <c r="AU270" s="156"/>
      <c r="AV270" s="157"/>
      <c r="AW270" s="157"/>
      <c r="AX270" s="157"/>
      <c r="AY270" s="157"/>
      <c r="AZ270" s="157"/>
      <c r="BA270" s="157"/>
      <c r="BB270" s="157"/>
      <c r="BC270" s="157"/>
      <c r="BD270" s="157"/>
      <c r="BE270" s="157"/>
      <c r="BF270" s="81" t="s">
        <v>76</v>
      </c>
      <c r="BG270" s="343"/>
      <c r="BH270" s="158" t="s">
        <v>696</v>
      </c>
      <c r="BI270" s="344"/>
      <c r="BJ270" s="344"/>
      <c r="BK270" s="159"/>
    </row>
    <row r="271" customFormat="false" ht="12.75" hidden="true" customHeight="true" outlineLevel="0" collapsed="false">
      <c r="A271" s="315"/>
      <c r="B271" s="316"/>
      <c r="C271" s="316"/>
      <c r="D271" s="331" t="s">
        <v>698</v>
      </c>
      <c r="E271" s="317" t="s">
        <v>4203</v>
      </c>
      <c r="F271" s="87" t="s">
        <v>700</v>
      </c>
      <c r="G271" s="88" t="s">
        <v>4204</v>
      </c>
      <c r="H271" s="89" t="s">
        <v>4205</v>
      </c>
      <c r="I271" s="90"/>
      <c r="J271" s="90"/>
      <c r="K271" s="91"/>
      <c r="L271" s="92" t="s">
        <v>2749</v>
      </c>
      <c r="M271" s="90" t="s">
        <v>2749</v>
      </c>
      <c r="N271" s="90"/>
      <c r="O271" s="90"/>
      <c r="P271" s="91"/>
      <c r="Q271" s="86" t="s">
        <v>699</v>
      </c>
      <c r="R271" s="86" t="s">
        <v>83</v>
      </c>
      <c r="S271" s="86" t="s">
        <v>104</v>
      </c>
      <c r="T271" s="86" t="s">
        <v>105</v>
      </c>
      <c r="U271" s="86" t="s">
        <v>83</v>
      </c>
      <c r="V271" s="94" t="s">
        <v>4206</v>
      </c>
      <c r="W271" s="95" t="s">
        <v>4207</v>
      </c>
      <c r="X271" s="96"/>
      <c r="Y271" s="96"/>
      <c r="Z271" s="96"/>
      <c r="AA271" s="96" t="s">
        <v>4208</v>
      </c>
      <c r="AB271" s="96" t="s">
        <v>696</v>
      </c>
      <c r="AC271" s="95" t="s">
        <v>2777</v>
      </c>
      <c r="AD271" s="95" t="s">
        <v>3037</v>
      </c>
      <c r="AE271" s="95" t="s">
        <v>2743</v>
      </c>
      <c r="AF271" s="95" t="s">
        <v>2760</v>
      </c>
      <c r="AG271" s="95" t="str">
        <f aca="false">IF(OR($AT271="",$AT271=$F271),$U271,IF($AT271=$G271,SUBSTITUTE(SUBSTITUTE($AT271,"GPIO3_","GPIO_"),".0",""),IF($AT271=$H271,$Q271,IF($AT271=$I271,$R271,IF($AT271=$J271,$S271,IF($AT271=$K271,$T271,"INVALID"))))))</f>
        <v>GPIO_PA0</v>
      </c>
      <c r="AH271" s="97"/>
      <c r="AI271" s="98" t="str">
        <f aca="false">IF(AND(OR($AV271="Int PU",$AV271="Int PD"),OR(AND($BC271&lt;&gt;"",$BC271&lt;&gt;"0"),AND($BD271&lt;&gt;"",$BD271&lt;&gt;"0"))),"INVALID",IF(OR($AT271=$F271,$AV271="Int PD"),"PULL_DOWN",IF(OR($AV271="Int PU",AND($AH271="YES",OR($BC271="",$BC271="0"),OR($BD271="",$BD271="0"),OR($AU271="Input",$AU271="Bidirectional"))),"PULL_UP","NORMAL")))</f>
        <v>NORMAL</v>
      </c>
      <c r="AJ271" s="98" t="str">
        <f aca="false">IF($AU271="Input", "TRISTATE", IF($AV271="Z","TRISTATE",IF($AT271=$F271,"TRISTATE","NORMAL")))</f>
        <v>NORMAL</v>
      </c>
      <c r="AK271" s="98" t="str">
        <f aca="false">IF(OR($AT271=$F271,$AU271="Output"),"DISABLE","ENABLE")</f>
        <v>DISABLE</v>
      </c>
      <c r="AL271" s="165" t="str">
        <f aca="false">IF($AT271&lt;&gt;$G271,"N/A",IF($AV271="Drive 1", "1", IF($AV271="Drive 0", "0", "")))</f>
        <v>1</v>
      </c>
      <c r="AM271" s="99" t="b">
        <f aca="false">TRUE()</f>
        <v>1</v>
      </c>
      <c r="AN271" s="99" t="b">
        <f aca="false">TRUE()</f>
        <v>1</v>
      </c>
      <c r="AO271" s="99" t="b">
        <f aca="false">TRUE()</f>
        <v>1</v>
      </c>
      <c r="AP271" s="99" t="b">
        <f aca="false">TRUE()</f>
        <v>1</v>
      </c>
      <c r="AQ271" s="99" t="b">
        <f aca="false">TRUE()</f>
        <v>1</v>
      </c>
      <c r="AR271" s="99" t="b">
        <f aca="false">TRUE()</f>
        <v>1</v>
      </c>
      <c r="AS271" s="100" t="str">
        <f aca="false">IF(AND($AM271:$AR271), "VALID", "INVALID")</f>
        <v>VALID</v>
      </c>
      <c r="AT271" s="175" t="s">
        <v>4204</v>
      </c>
      <c r="AU271" s="124" t="s">
        <v>2744</v>
      </c>
      <c r="AV271" s="126" t="s">
        <v>2785</v>
      </c>
      <c r="AW271" s="174"/>
      <c r="AX271" s="174"/>
      <c r="AY271" s="103" t="s">
        <v>2734</v>
      </c>
      <c r="AZ271" s="125"/>
      <c r="BA271" s="103" t="s">
        <v>85</v>
      </c>
      <c r="BB271" s="174"/>
      <c r="BC271" s="126"/>
      <c r="BD271" s="126"/>
      <c r="BE271" s="127" t="s">
        <v>496</v>
      </c>
      <c r="BF271" s="125"/>
      <c r="BG271" s="327" t="s">
        <v>4209</v>
      </c>
      <c r="BH271" s="16" t="s">
        <v>3</v>
      </c>
      <c r="BI271" s="1" t="s">
        <v>4203</v>
      </c>
      <c r="BJ271" s="1" t="s">
        <v>4210</v>
      </c>
      <c r="BK271" s="109"/>
    </row>
    <row r="272" customFormat="false" ht="12.75" hidden="true" customHeight="true" outlineLevel="0" collapsed="false">
      <c r="A272" s="315"/>
      <c r="B272" s="330"/>
      <c r="C272" s="330"/>
      <c r="D272" s="331" t="s">
        <v>701</v>
      </c>
      <c r="E272" s="317" t="s">
        <v>4211</v>
      </c>
      <c r="F272" s="87" t="s">
        <v>702</v>
      </c>
      <c r="G272" s="88" t="s">
        <v>4212</v>
      </c>
      <c r="H272" s="89" t="s">
        <v>4213</v>
      </c>
      <c r="I272" s="90"/>
      <c r="J272" s="90"/>
      <c r="K272" s="91"/>
      <c r="L272" s="92" t="s">
        <v>2749</v>
      </c>
      <c r="M272" s="90" t="s">
        <v>81</v>
      </c>
      <c r="N272" s="90"/>
      <c r="O272" s="90"/>
      <c r="P272" s="91"/>
      <c r="Q272" s="86" t="s">
        <v>699</v>
      </c>
      <c r="R272" s="86" t="s">
        <v>83</v>
      </c>
      <c r="S272" s="86" t="s">
        <v>104</v>
      </c>
      <c r="T272" s="86" t="s">
        <v>105</v>
      </c>
      <c r="U272" s="86" t="s">
        <v>83</v>
      </c>
      <c r="V272" s="100" t="s">
        <v>4214</v>
      </c>
      <c r="W272" s="95" t="s">
        <v>4207</v>
      </c>
      <c r="X272" s="96"/>
      <c r="Y272" s="96"/>
      <c r="Z272" s="96"/>
      <c r="AA272" s="96" t="s">
        <v>4208</v>
      </c>
      <c r="AB272" s="96" t="s">
        <v>696</v>
      </c>
      <c r="AC272" s="95" t="s">
        <v>2777</v>
      </c>
      <c r="AD272" s="95" t="s">
        <v>3037</v>
      </c>
      <c r="AE272" s="95" t="s">
        <v>2743</v>
      </c>
      <c r="AF272" s="95" t="s">
        <v>2760</v>
      </c>
      <c r="AG272" s="95" t="str">
        <f aca="false">IF(OR($AT272="",$AT272=$F272),$U272,IF($AT272=$G272,SUBSTITUTE(SUBSTITUTE($AT272,"GPIO3_","GPIO_"),".0",""),IF($AT272=$H272,$Q272,IF($AT272=$I272,$R272,IF($AT272=$J272,$S272,IF($AT272=$K272,$T272,"INVALID"))))))</f>
        <v>RSVD1</v>
      </c>
      <c r="AH272" s="97"/>
      <c r="AI272" s="98" t="str">
        <f aca="false">IF(AND(OR($AV272="Int PU",$AV272="Int PD"),OR(AND($BC272&lt;&gt;"",$BC272&lt;&gt;"0"),AND($BD272&lt;&gt;"",$BD272&lt;&gt;"0"))),"INVALID",IF(OR($AT272=$F272,$AV272="Int PD"),"PULL_DOWN",IF(OR($AV272="Int PU",AND($AH272="YES",OR($BC272="",$BC272="0"),OR($BD272="",$BD272="0"),OR($AU272="Input",$AU272="Bidirectional"))),"PULL_UP","NORMAL")))</f>
        <v>PULL_DOWN</v>
      </c>
      <c r="AJ272" s="98" t="str">
        <f aca="false">IF($AU272="Input", "TRISTATE", IF($AV272="Z","TRISTATE",IF($AT272=$F272,"TRISTATE","NORMAL")))</f>
        <v>TRISTATE</v>
      </c>
      <c r="AK272" s="98" t="str">
        <f aca="false">IF(OR($AT272=$F272,$AU272="Output"),"DISABLE","ENABLE")</f>
        <v>DISABLE</v>
      </c>
      <c r="AL272" s="165" t="str">
        <f aca="false">IF($AT272&lt;&gt;$G272,"N/A",IF($AV272="Drive 1", "1", IF($AV272="Drive 0", "0", "")))</f>
        <v>N/A</v>
      </c>
      <c r="AM272" s="99" t="b">
        <f aca="false">TRUE()</f>
        <v>1</v>
      </c>
      <c r="AN272" s="99" t="b">
        <f aca="false">TRUE()</f>
        <v>1</v>
      </c>
      <c r="AO272" s="99" t="b">
        <f aca="false">TRUE()</f>
        <v>1</v>
      </c>
      <c r="AP272" s="99" t="b">
        <f aca="false">TRUE()</f>
        <v>1</v>
      </c>
      <c r="AQ272" s="99" t="b">
        <f aca="false">TRUE()</f>
        <v>1</v>
      </c>
      <c r="AR272" s="99" t="b">
        <f aca="false">TRUE()</f>
        <v>1</v>
      </c>
      <c r="AS272" s="100" t="str">
        <f aca="false">IF(AND($AM272:$AR272), "VALID", "INVALID")</f>
        <v>VALID</v>
      </c>
      <c r="AT272" s="101" t="s">
        <v>702</v>
      </c>
      <c r="AU272" s="102" t="s">
        <v>79</v>
      </c>
      <c r="AV272" s="103"/>
      <c r="AW272" s="104"/>
      <c r="AX272" s="104"/>
      <c r="AY272" s="103" t="s">
        <v>2734</v>
      </c>
      <c r="AZ272" s="104"/>
      <c r="BA272" s="103" t="s">
        <v>85</v>
      </c>
      <c r="BB272" s="104"/>
      <c r="BC272" s="103"/>
      <c r="BD272" s="103"/>
      <c r="BE272" s="105"/>
      <c r="BF272" s="104"/>
      <c r="BG272" s="320"/>
      <c r="BH272" s="20" t="s">
        <v>7</v>
      </c>
      <c r="BI272" s="1" t="s">
        <v>4211</v>
      </c>
      <c r="BJ272" s="1" t="s">
        <v>4215</v>
      </c>
      <c r="BK272" s="109"/>
    </row>
    <row r="273" customFormat="false" ht="12.75" hidden="true" customHeight="true" outlineLevel="0" collapsed="false">
      <c r="A273" s="315"/>
      <c r="B273" s="316"/>
      <c r="C273" s="316"/>
      <c r="D273" s="331" t="s">
        <v>703</v>
      </c>
      <c r="E273" s="317" t="s">
        <v>4216</v>
      </c>
      <c r="F273" s="87" t="s">
        <v>704</v>
      </c>
      <c r="G273" s="88" t="s">
        <v>4217</v>
      </c>
      <c r="H273" s="89" t="s">
        <v>4218</v>
      </c>
      <c r="I273" s="90"/>
      <c r="J273" s="90"/>
      <c r="K273" s="91"/>
      <c r="L273" s="92" t="s">
        <v>2749</v>
      </c>
      <c r="M273" s="90" t="s">
        <v>2729</v>
      </c>
      <c r="N273" s="90"/>
      <c r="O273" s="90"/>
      <c r="P273" s="91"/>
      <c r="Q273" s="86" t="s">
        <v>699</v>
      </c>
      <c r="R273" s="86" t="s">
        <v>83</v>
      </c>
      <c r="S273" s="86" t="s">
        <v>104</v>
      </c>
      <c r="T273" s="86" t="s">
        <v>105</v>
      </c>
      <c r="U273" s="86" t="s">
        <v>83</v>
      </c>
      <c r="V273" s="100" t="s">
        <v>4219</v>
      </c>
      <c r="W273" s="95" t="s">
        <v>4207</v>
      </c>
      <c r="X273" s="96"/>
      <c r="Y273" s="96"/>
      <c r="Z273" s="96"/>
      <c r="AA273" s="96" t="s">
        <v>4208</v>
      </c>
      <c r="AB273" s="96" t="s">
        <v>696</v>
      </c>
      <c r="AC273" s="95" t="s">
        <v>2777</v>
      </c>
      <c r="AD273" s="95" t="s">
        <v>3037</v>
      </c>
      <c r="AE273" s="95" t="s">
        <v>2743</v>
      </c>
      <c r="AF273" s="95" t="s">
        <v>2760</v>
      </c>
      <c r="AG273" s="95" t="str">
        <f aca="false">IF(OR($AT273="",$AT273=$F273),$U273,IF($AT273=$G273,SUBSTITUTE(SUBSTITUTE($AT273,"GPIO3_","GPIO_"),".0",""),IF($AT273=$H273,$Q273,IF($AT273=$I273,$R273,IF($AT273=$J273,$S273,IF($AT273=$K273,$T273,"INVALID"))))))</f>
        <v>RSVD1</v>
      </c>
      <c r="AH273" s="97"/>
      <c r="AI273" s="98" t="str">
        <f aca="false">IF(AND(OR($AV273="Int PU",$AV273="Int PD"),OR(AND($BC273&lt;&gt;"",$BC273&lt;&gt;"0"),AND($BD273&lt;&gt;"",$BD273&lt;&gt;"0"))),"INVALID",IF(OR($AT273=$F273,$AV273="Int PD"),"PULL_DOWN",IF(OR($AV273="Int PU",AND($AH273="YES",OR($BC273="",$BC273="0"),OR($BD273="",$BD273="0"),OR($AU273="Input",$AU273="Bidirectional"))),"PULL_UP","NORMAL")))</f>
        <v>PULL_DOWN</v>
      </c>
      <c r="AJ273" s="98" t="str">
        <f aca="false">IF($AU273="Input", "TRISTATE", IF($AV273="Z","TRISTATE",IF($AT273=$F273,"TRISTATE","NORMAL")))</f>
        <v>TRISTATE</v>
      </c>
      <c r="AK273" s="98" t="str">
        <f aca="false">IF(OR($AT273=$F273,$AU273="Output"),"DISABLE","ENABLE")</f>
        <v>DISABLE</v>
      </c>
      <c r="AL273" s="165" t="str">
        <f aca="false">IF($AT273&lt;&gt;$G273,"N/A",IF($AV273="Drive 1", "1", IF($AV273="Drive 0", "0", "")))</f>
        <v>N/A</v>
      </c>
      <c r="AM273" s="99" t="b">
        <f aca="false">TRUE()</f>
        <v>1</v>
      </c>
      <c r="AN273" s="99" t="b">
        <f aca="false">TRUE()</f>
        <v>1</v>
      </c>
      <c r="AO273" s="99" t="b">
        <f aca="false">TRUE()</f>
        <v>1</v>
      </c>
      <c r="AP273" s="99" t="b">
        <f aca="false">TRUE()</f>
        <v>1</v>
      </c>
      <c r="AQ273" s="99" t="b">
        <f aca="false">TRUE()</f>
        <v>1</v>
      </c>
      <c r="AR273" s="99" t="b">
        <f aca="false">TRUE()</f>
        <v>1</v>
      </c>
      <c r="AS273" s="100" t="str">
        <f aca="false">IF(AND($AM273:$AR273), "VALID", "INVALID")</f>
        <v>VALID</v>
      </c>
      <c r="AT273" s="101" t="s">
        <v>704</v>
      </c>
      <c r="AU273" s="102" t="s">
        <v>79</v>
      </c>
      <c r="AV273" s="103"/>
      <c r="AW273" s="104"/>
      <c r="AX273" s="104"/>
      <c r="AY273" s="103" t="s">
        <v>2734</v>
      </c>
      <c r="AZ273" s="104"/>
      <c r="BA273" s="103" t="s">
        <v>85</v>
      </c>
      <c r="BB273" s="104"/>
      <c r="BC273" s="103"/>
      <c r="BD273" s="103"/>
      <c r="BE273" s="105"/>
      <c r="BF273" s="104"/>
      <c r="BG273" s="320"/>
      <c r="BH273" s="20" t="s">
        <v>7</v>
      </c>
      <c r="BI273" s="1" t="s">
        <v>4216</v>
      </c>
      <c r="BJ273" s="1" t="s">
        <v>4220</v>
      </c>
      <c r="BK273" s="109"/>
    </row>
    <row r="274" customFormat="false" ht="12.75" hidden="true" customHeight="true" outlineLevel="0" collapsed="false">
      <c r="A274" s="315"/>
      <c r="B274" s="316"/>
      <c r="C274" s="316"/>
      <c r="D274" s="331" t="s">
        <v>705</v>
      </c>
      <c r="E274" s="317" t="s">
        <v>4221</v>
      </c>
      <c r="F274" s="87" t="s">
        <v>706</v>
      </c>
      <c r="G274" s="88" t="s">
        <v>4222</v>
      </c>
      <c r="H274" s="89" t="s">
        <v>4223</v>
      </c>
      <c r="I274" s="90"/>
      <c r="J274" s="90"/>
      <c r="K274" s="91"/>
      <c r="L274" s="92" t="s">
        <v>2749</v>
      </c>
      <c r="M274" s="90" t="s">
        <v>2749</v>
      </c>
      <c r="N274" s="90"/>
      <c r="O274" s="90"/>
      <c r="P274" s="91"/>
      <c r="Q274" s="86" t="s">
        <v>699</v>
      </c>
      <c r="R274" s="86" t="s">
        <v>83</v>
      </c>
      <c r="S274" s="86" t="s">
        <v>104</v>
      </c>
      <c r="T274" s="86" t="s">
        <v>105</v>
      </c>
      <c r="U274" s="86" t="s">
        <v>83</v>
      </c>
      <c r="V274" s="100" t="s">
        <v>4224</v>
      </c>
      <c r="W274" s="95" t="s">
        <v>4207</v>
      </c>
      <c r="X274" s="96"/>
      <c r="Y274" s="96"/>
      <c r="Z274" s="96"/>
      <c r="AA274" s="96" t="s">
        <v>4208</v>
      </c>
      <c r="AB274" s="96" t="s">
        <v>696</v>
      </c>
      <c r="AC274" s="95" t="s">
        <v>2777</v>
      </c>
      <c r="AD274" s="95" t="s">
        <v>3037</v>
      </c>
      <c r="AE274" s="95" t="s">
        <v>2743</v>
      </c>
      <c r="AF274" s="95" t="s">
        <v>2760</v>
      </c>
      <c r="AG274" s="95" t="str">
        <f aca="false">IF(OR($AT274="",$AT274=$F274),$U274,IF($AT274=$G274,SUBSTITUTE(SUBSTITUTE($AT274,"GPIO3_","GPIO_"),".0",""),IF($AT274=$H274,$Q274,IF($AT274=$I274,$R274,IF($AT274=$J274,$S274,IF($AT274=$K274,$T274,"INVALID"))))))</f>
        <v>RSVD1</v>
      </c>
      <c r="AH274" s="97"/>
      <c r="AI274" s="98" t="str">
        <f aca="false">IF(AND(OR($AV274="Int PU",$AV274="Int PD"),OR(AND($BC274&lt;&gt;"",$BC274&lt;&gt;"0"),AND($BD274&lt;&gt;"",$BD274&lt;&gt;"0"))),"INVALID",IF(OR($AT274=$F274,$AV274="Int PD"),"PULL_DOWN",IF(OR($AV274="Int PU",AND($AH274="YES",OR($BC274="",$BC274="0"),OR($BD274="",$BD274="0"),OR($AU274="Input",$AU274="Bidirectional"))),"PULL_UP","NORMAL")))</f>
        <v>PULL_DOWN</v>
      </c>
      <c r="AJ274" s="98" t="str">
        <f aca="false">IF($AU274="Input", "TRISTATE", IF($AV274="Z","TRISTATE",IF($AT274=$F274,"TRISTATE","NORMAL")))</f>
        <v>TRISTATE</v>
      </c>
      <c r="AK274" s="98" t="str">
        <f aca="false">IF(OR($AT274=$F274,$AU274="Output"),"DISABLE","ENABLE")</f>
        <v>DISABLE</v>
      </c>
      <c r="AL274" s="165" t="str">
        <f aca="false">IF($AT274&lt;&gt;$G274,"N/A",IF($AV274="Drive 1", "1", IF($AV274="Drive 0", "0", "")))</f>
        <v>N/A</v>
      </c>
      <c r="AM274" s="99" t="b">
        <f aca="false">TRUE()</f>
        <v>1</v>
      </c>
      <c r="AN274" s="99" t="b">
        <f aca="false">TRUE()</f>
        <v>1</v>
      </c>
      <c r="AO274" s="99" t="b">
        <f aca="false">TRUE()</f>
        <v>1</v>
      </c>
      <c r="AP274" s="99" t="b">
        <f aca="false">TRUE()</f>
        <v>1</v>
      </c>
      <c r="AQ274" s="99" t="b">
        <f aca="false">TRUE()</f>
        <v>1</v>
      </c>
      <c r="AR274" s="99" t="b">
        <f aca="false">TRUE()</f>
        <v>1</v>
      </c>
      <c r="AS274" s="100" t="str">
        <f aca="false">IF(AND($AM274:$AR274), "VALID", "INVALID")</f>
        <v>VALID</v>
      </c>
      <c r="AT274" s="101" t="s">
        <v>706</v>
      </c>
      <c r="AU274" s="102" t="s">
        <v>79</v>
      </c>
      <c r="AV274" s="103"/>
      <c r="AW274" s="104"/>
      <c r="AX274" s="104"/>
      <c r="AY274" s="103" t="s">
        <v>2734</v>
      </c>
      <c r="AZ274" s="104"/>
      <c r="BA274" s="103" t="s">
        <v>85</v>
      </c>
      <c r="BB274" s="104"/>
      <c r="BC274" s="103"/>
      <c r="BD274" s="103"/>
      <c r="BE274" s="105"/>
      <c r="BF274" s="104"/>
      <c r="BG274" s="320"/>
      <c r="BH274" s="20" t="s">
        <v>7</v>
      </c>
      <c r="BI274" s="1" t="s">
        <v>4221</v>
      </c>
      <c r="BJ274" s="1" t="s">
        <v>4225</v>
      </c>
      <c r="BK274" s="109"/>
    </row>
    <row r="275" customFormat="false" ht="12.75" hidden="false" customHeight="true" outlineLevel="0" collapsed="false">
      <c r="A275" s="323" t="n">
        <v>226</v>
      </c>
      <c r="B275" s="324" t="s">
        <v>3841</v>
      </c>
      <c r="C275" s="324" t="s">
        <v>3841</v>
      </c>
      <c r="D275" s="95" t="s">
        <v>707</v>
      </c>
      <c r="E275" s="86" t="s">
        <v>4226</v>
      </c>
      <c r="F275" s="87" t="s">
        <v>709</v>
      </c>
      <c r="G275" s="88" t="s">
        <v>4227</v>
      </c>
      <c r="H275" s="89" t="s">
        <v>4228</v>
      </c>
      <c r="I275" s="90"/>
      <c r="J275" s="90"/>
      <c r="K275" s="91"/>
      <c r="L275" s="92" t="s">
        <v>2749</v>
      </c>
      <c r="M275" s="90" t="s">
        <v>2749</v>
      </c>
      <c r="N275" s="90"/>
      <c r="O275" s="90"/>
      <c r="P275" s="91"/>
      <c r="Q275" s="86" t="s">
        <v>708</v>
      </c>
      <c r="R275" s="86" t="s">
        <v>83</v>
      </c>
      <c r="S275" s="86" t="s">
        <v>104</v>
      </c>
      <c r="T275" s="86" t="s">
        <v>105</v>
      </c>
      <c r="U275" s="86" t="s">
        <v>83</v>
      </c>
      <c r="V275" s="100" t="s">
        <v>4229</v>
      </c>
      <c r="W275" s="95" t="s">
        <v>4207</v>
      </c>
      <c r="X275" s="96"/>
      <c r="Y275" s="96"/>
      <c r="Z275" s="96"/>
      <c r="AA275" s="96" t="s">
        <v>4230</v>
      </c>
      <c r="AB275" s="96" t="s">
        <v>696</v>
      </c>
      <c r="AC275" s="95" t="s">
        <v>2777</v>
      </c>
      <c r="AD275" s="95" t="s">
        <v>3037</v>
      </c>
      <c r="AE275" s="95" t="s">
        <v>2743</v>
      </c>
      <c r="AF275" s="95" t="s">
        <v>2760</v>
      </c>
      <c r="AG275" s="95" t="str">
        <f aca="false">IF(OR($AT275="",$AT275=$F275),$U275,IF($AT275=$G275,SUBSTITUTE(SUBSTITUTE($AT275,"GPIO3_","GPIO_"),".0",""),IF($AT275=$H275,$Q275,IF($AT275=$I275,$R275,IF($AT275=$J275,$S275,IF($AT275=$K275,$T275,"INVALID"))))))</f>
        <v>I2S4</v>
      </c>
      <c r="AH275" s="97"/>
      <c r="AI275" s="98" t="str">
        <f aca="false">IF(AND(OR($AV275="Int PU",$AV275="Int PD"),OR(AND($BC275&lt;&gt;"",$BC275&lt;&gt;"0"),AND($BD275&lt;&gt;"",$BD275&lt;&gt;"0"))),"INVALID",IF(OR($AT275=$F275,$AV275="Int PD"),"PULL_DOWN",IF(OR($AV275="Int PU",AND($AH275="YES",OR($BC275="",$BC275="0"),OR($BD275="",$BD275="0"),OR($AU275="Input",$AU275="Bidirectional"))),"PULL_UP","NORMAL")))</f>
        <v>NORMAL</v>
      </c>
      <c r="AJ275" s="98" t="str">
        <f aca="false">IF($AU275="Input", "TRISTATE", IF($AV275="Z","TRISTATE",IF($AT275=$F275,"TRISTATE","NORMAL")))</f>
        <v>NORMAL</v>
      </c>
      <c r="AK275" s="98" t="str">
        <f aca="false">IF(OR($AT275=$F275,$AU275="Output"),"DISABLE","ENABLE")</f>
        <v>ENABLE</v>
      </c>
      <c r="AL275" s="165" t="str">
        <f aca="false">IF($AT275&lt;&gt;$G275,"N/A",IF($AV275="Drive 1", "1", IF($AV275="Drive 0", "0", "")))</f>
        <v>N/A</v>
      </c>
      <c r="AM275" s="99" t="b">
        <f aca="false">TRUE()</f>
        <v>1</v>
      </c>
      <c r="AN275" s="99" t="b">
        <f aca="false">TRUE()</f>
        <v>1</v>
      </c>
      <c r="AO275" s="99" t="b">
        <f aca="false">TRUE()</f>
        <v>1</v>
      </c>
      <c r="AP275" s="99" t="b">
        <f aca="false">TRUE()</f>
        <v>1</v>
      </c>
      <c r="AQ275" s="99" t="b">
        <f aca="false">TRUE()</f>
        <v>1</v>
      </c>
      <c r="AR275" s="99" t="b">
        <f aca="false">TRUE()</f>
        <v>1</v>
      </c>
      <c r="AS275" s="100" t="str">
        <f aca="false">IF(AND($AM275:$AR275), "VALID", "INVALID")</f>
        <v>VALID</v>
      </c>
      <c r="AT275" s="101" t="s">
        <v>4228</v>
      </c>
      <c r="AU275" s="102" t="s">
        <v>2833</v>
      </c>
      <c r="AV275" s="103"/>
      <c r="AW275" s="104"/>
      <c r="AX275" s="104"/>
      <c r="AY275" s="103" t="s">
        <v>4231</v>
      </c>
      <c r="AZ275" s="104"/>
      <c r="BA275" s="103" t="s">
        <v>85</v>
      </c>
      <c r="BB275" s="104"/>
      <c r="BC275" s="103"/>
      <c r="BD275" s="103"/>
      <c r="BE275" s="105"/>
      <c r="BF275" s="104"/>
      <c r="BG275" s="320" t="s">
        <v>4232</v>
      </c>
      <c r="BH275" s="321" t="s">
        <v>4233</v>
      </c>
      <c r="BI275" s="1" t="s">
        <v>4226</v>
      </c>
      <c r="BJ275" s="1" t="s">
        <v>4234</v>
      </c>
      <c r="BK275" s="109"/>
    </row>
    <row r="276" customFormat="false" ht="12.75" hidden="false" customHeight="true" outlineLevel="0" collapsed="false">
      <c r="A276" s="323" t="n">
        <v>220</v>
      </c>
      <c r="B276" s="324" t="s">
        <v>4235</v>
      </c>
      <c r="C276" s="324" t="s">
        <v>4235</v>
      </c>
      <c r="D276" s="95" t="s">
        <v>710</v>
      </c>
      <c r="E276" s="86" t="s">
        <v>4236</v>
      </c>
      <c r="F276" s="87" t="s">
        <v>711</v>
      </c>
      <c r="G276" s="88" t="s">
        <v>4237</v>
      </c>
      <c r="H276" s="89" t="s">
        <v>4238</v>
      </c>
      <c r="I276" s="90"/>
      <c r="J276" s="90"/>
      <c r="K276" s="91"/>
      <c r="L276" s="92" t="s">
        <v>2749</v>
      </c>
      <c r="M276" s="90" t="s">
        <v>81</v>
      </c>
      <c r="N276" s="90"/>
      <c r="O276" s="90"/>
      <c r="P276" s="91"/>
      <c r="Q276" s="86" t="s">
        <v>708</v>
      </c>
      <c r="R276" s="86" t="s">
        <v>83</v>
      </c>
      <c r="S276" s="86" t="s">
        <v>104</v>
      </c>
      <c r="T276" s="86" t="s">
        <v>105</v>
      </c>
      <c r="U276" s="86" t="s">
        <v>83</v>
      </c>
      <c r="V276" s="100" t="s">
        <v>4239</v>
      </c>
      <c r="W276" s="95" t="s">
        <v>4207</v>
      </c>
      <c r="X276" s="96"/>
      <c r="Y276" s="96"/>
      <c r="Z276" s="96"/>
      <c r="AA276" s="96" t="s">
        <v>4230</v>
      </c>
      <c r="AB276" s="96" t="s">
        <v>696</v>
      </c>
      <c r="AC276" s="95" t="s">
        <v>2777</v>
      </c>
      <c r="AD276" s="95" t="s">
        <v>3037</v>
      </c>
      <c r="AE276" s="95" t="s">
        <v>2743</v>
      </c>
      <c r="AF276" s="95" t="s">
        <v>2760</v>
      </c>
      <c r="AG276" s="95" t="str">
        <f aca="false">IF(OR($AT276="",$AT276=$F276),$U276,IF($AT276=$G276,SUBSTITUTE(SUBSTITUTE($AT276,"GPIO3_","GPIO_"),".0",""),IF($AT276=$H276,$Q276,IF($AT276=$I276,$R276,IF($AT276=$J276,$S276,IF($AT276=$K276,$T276,"INVALID"))))))</f>
        <v>I2S4</v>
      </c>
      <c r="AH276" s="97"/>
      <c r="AI276" s="98" t="str">
        <f aca="false">IF(AND(OR($AV276="Int PU",$AV276="Int PD"),OR(AND($BC276&lt;&gt;"",$BC276&lt;&gt;"0"),AND($BD276&lt;&gt;"",$BD276&lt;&gt;"0"))),"INVALID",IF(OR($AT276=$F276,$AV276="Int PD"),"PULL_DOWN",IF(OR($AV276="Int PU",AND($AH276="YES",OR($BC276="",$BC276="0"),OR($BD276="",$BD276="0"),OR($AU276="Input",$AU276="Bidirectional"))),"PULL_UP","NORMAL")))</f>
        <v>NORMAL</v>
      </c>
      <c r="AJ276" s="98" t="str">
        <f aca="false">IF($AU276="Input", "TRISTATE", IF($AV276="Z","TRISTATE",IF($AT276=$F276,"TRISTATE","NORMAL")))</f>
        <v>NORMAL</v>
      </c>
      <c r="AK276" s="98" t="str">
        <f aca="false">IF(OR($AT276=$F276,$AU276="Output"),"DISABLE","ENABLE")</f>
        <v>DISABLE</v>
      </c>
      <c r="AL276" s="165" t="str">
        <f aca="false">IF($AT276&lt;&gt;$G276,"N/A",IF($AV276="Drive 1", "1", IF($AV276="Drive 0", "0", "")))</f>
        <v>N/A</v>
      </c>
      <c r="AM276" s="99" t="b">
        <f aca="false">TRUE()</f>
        <v>1</v>
      </c>
      <c r="AN276" s="99" t="b">
        <f aca="false">TRUE()</f>
        <v>1</v>
      </c>
      <c r="AO276" s="99" t="b">
        <f aca="false">TRUE()</f>
        <v>1</v>
      </c>
      <c r="AP276" s="99" t="b">
        <f aca="false">TRUE()</f>
        <v>1</v>
      </c>
      <c r="AQ276" s="99" t="b">
        <f aca="false">TRUE()</f>
        <v>1</v>
      </c>
      <c r="AR276" s="99" t="b">
        <f aca="false">TRUE()</f>
        <v>1</v>
      </c>
      <c r="AS276" s="100" t="str">
        <f aca="false">IF(AND($AM276:$AR276), "VALID", "INVALID")</f>
        <v>VALID</v>
      </c>
      <c r="AT276" s="101" t="s">
        <v>4238</v>
      </c>
      <c r="AU276" s="102" t="s">
        <v>2744</v>
      </c>
      <c r="AV276" s="103" t="s">
        <v>2843</v>
      </c>
      <c r="AW276" s="104"/>
      <c r="AX276" s="104"/>
      <c r="AY276" s="103" t="s">
        <v>4231</v>
      </c>
      <c r="AZ276" s="104"/>
      <c r="BA276" s="103" t="s">
        <v>85</v>
      </c>
      <c r="BB276" s="104"/>
      <c r="BC276" s="103"/>
      <c r="BD276" s="103"/>
      <c r="BE276" s="105"/>
      <c r="BF276" s="104"/>
      <c r="BG276" s="320" t="s">
        <v>4240</v>
      </c>
      <c r="BH276" s="321"/>
      <c r="BI276" s="1" t="s">
        <v>4236</v>
      </c>
      <c r="BJ276" s="1" t="s">
        <v>4241</v>
      </c>
      <c r="BK276" s="109"/>
    </row>
    <row r="277" customFormat="false" ht="12.75" hidden="false" customHeight="true" outlineLevel="0" collapsed="false">
      <c r="A277" s="323" t="n">
        <v>222</v>
      </c>
      <c r="B277" s="324" t="s">
        <v>4242</v>
      </c>
      <c r="C277" s="324" t="s">
        <v>4242</v>
      </c>
      <c r="D277" s="95" t="s">
        <v>712</v>
      </c>
      <c r="E277" s="86" t="s">
        <v>4243</v>
      </c>
      <c r="F277" s="87" t="s">
        <v>713</v>
      </c>
      <c r="G277" s="88" t="s">
        <v>4244</v>
      </c>
      <c r="H277" s="89" t="s">
        <v>4245</v>
      </c>
      <c r="I277" s="90"/>
      <c r="J277" s="90"/>
      <c r="K277" s="91"/>
      <c r="L277" s="92" t="s">
        <v>2749</v>
      </c>
      <c r="M277" s="90" t="s">
        <v>2729</v>
      </c>
      <c r="N277" s="90"/>
      <c r="O277" s="90"/>
      <c r="P277" s="91"/>
      <c r="Q277" s="86" t="s">
        <v>708</v>
      </c>
      <c r="R277" s="86" t="s">
        <v>83</v>
      </c>
      <c r="S277" s="86" t="s">
        <v>104</v>
      </c>
      <c r="T277" s="86" t="s">
        <v>105</v>
      </c>
      <c r="U277" s="86" t="s">
        <v>83</v>
      </c>
      <c r="V277" s="100" t="s">
        <v>4246</v>
      </c>
      <c r="W277" s="95" t="s">
        <v>4207</v>
      </c>
      <c r="X277" s="96"/>
      <c r="Y277" s="96"/>
      <c r="Z277" s="96"/>
      <c r="AA277" s="96" t="s">
        <v>4230</v>
      </c>
      <c r="AB277" s="96" t="s">
        <v>696</v>
      </c>
      <c r="AC277" s="95" t="s">
        <v>2777</v>
      </c>
      <c r="AD277" s="95" t="s">
        <v>3037</v>
      </c>
      <c r="AE277" s="95" t="s">
        <v>2743</v>
      </c>
      <c r="AF277" s="95" t="s">
        <v>2760</v>
      </c>
      <c r="AG277" s="95" t="str">
        <f aca="false">IF(OR($AT277="",$AT277=$F277),$U277,IF($AT277=$G277,SUBSTITUTE(SUBSTITUTE($AT277,"GPIO3_","GPIO_"),".0",""),IF($AT277=$H277,$Q277,IF($AT277=$I277,$R277,IF($AT277=$J277,$S277,IF($AT277=$K277,$T277,"INVALID"))))))</f>
        <v>I2S4</v>
      </c>
      <c r="AH277" s="97"/>
      <c r="AI277" s="98" t="str">
        <f aca="false">IF(AND(OR($AV277="Int PU",$AV277="Int PD"),OR(AND($BC277&lt;&gt;"",$BC277&lt;&gt;"0"),AND($BD277&lt;&gt;"",$BD277&lt;&gt;"0"))),"INVALID",IF(OR($AT277=$F277,$AV277="Int PD"),"PULL_DOWN",IF(OR($AV277="Int PU",AND($AH277="YES",OR($BC277="",$BC277="0"),OR($BD277="",$BD277="0"),OR($AU277="Input",$AU277="Bidirectional"))),"PULL_UP","NORMAL")))</f>
        <v>PULL_DOWN</v>
      </c>
      <c r="AJ277" s="98" t="str">
        <f aca="false">IF($AU277="Input", "TRISTATE", IF($AV277="Z","TRISTATE",IF($AT277=$F277,"TRISTATE","NORMAL")))</f>
        <v>TRISTATE</v>
      </c>
      <c r="AK277" s="98" t="str">
        <f aca="false">IF(OR($AT277=$F277,$AU277="Output"),"DISABLE","ENABLE")</f>
        <v>ENABLE</v>
      </c>
      <c r="AL277" s="165" t="str">
        <f aca="false">IF($AT277&lt;&gt;$G277,"N/A",IF($AV277="Drive 1", "1", IF($AV277="Drive 0", "0", "")))</f>
        <v>N/A</v>
      </c>
      <c r="AM277" s="99" t="b">
        <f aca="false">TRUE()</f>
        <v>1</v>
      </c>
      <c r="AN277" s="99" t="b">
        <f aca="false">TRUE()</f>
        <v>1</v>
      </c>
      <c r="AO277" s="99" t="b">
        <f aca="false">TRUE()</f>
        <v>1</v>
      </c>
      <c r="AP277" s="99" t="b">
        <f aca="false">TRUE()</f>
        <v>1</v>
      </c>
      <c r="AQ277" s="99" t="b">
        <f aca="false">TRUE()</f>
        <v>1</v>
      </c>
      <c r="AR277" s="99" t="b">
        <f aca="false">TRUE()</f>
        <v>1</v>
      </c>
      <c r="AS277" s="100" t="str">
        <f aca="false">IF(AND($AM277:$AR277), "VALID", "INVALID")</f>
        <v>VALID</v>
      </c>
      <c r="AT277" s="101" t="s">
        <v>4245</v>
      </c>
      <c r="AU277" s="102" t="s">
        <v>2736</v>
      </c>
      <c r="AV277" s="103" t="s">
        <v>3123</v>
      </c>
      <c r="AW277" s="104"/>
      <c r="AX277" s="104"/>
      <c r="AY277" s="103" t="s">
        <v>4231</v>
      </c>
      <c r="AZ277" s="104"/>
      <c r="BA277" s="103" t="s">
        <v>85</v>
      </c>
      <c r="BB277" s="104"/>
      <c r="BC277" s="103"/>
      <c r="BD277" s="103"/>
      <c r="BE277" s="105"/>
      <c r="BF277" s="104"/>
      <c r="BG277" s="320" t="s">
        <v>4247</v>
      </c>
      <c r="BH277" s="321"/>
      <c r="BI277" s="1" t="s">
        <v>4243</v>
      </c>
      <c r="BJ277" s="1" t="s">
        <v>4248</v>
      </c>
      <c r="BK277" s="109"/>
    </row>
    <row r="278" customFormat="false" ht="12.75" hidden="false" customHeight="true" outlineLevel="0" collapsed="false">
      <c r="A278" s="323" t="n">
        <v>224</v>
      </c>
      <c r="B278" s="324" t="s">
        <v>4249</v>
      </c>
      <c r="C278" s="324" t="s">
        <v>4249</v>
      </c>
      <c r="D278" s="95" t="s">
        <v>714</v>
      </c>
      <c r="E278" s="86" t="s">
        <v>4250</v>
      </c>
      <c r="F278" s="87" t="s">
        <v>715</v>
      </c>
      <c r="G278" s="88" t="s">
        <v>4251</v>
      </c>
      <c r="H278" s="89" t="s">
        <v>4252</v>
      </c>
      <c r="I278" s="90"/>
      <c r="J278" s="90"/>
      <c r="K278" s="91"/>
      <c r="L278" s="92" t="s">
        <v>2749</v>
      </c>
      <c r="M278" s="90" t="s">
        <v>2749</v>
      </c>
      <c r="N278" s="90"/>
      <c r="O278" s="90"/>
      <c r="P278" s="91"/>
      <c r="Q278" s="86" t="s">
        <v>708</v>
      </c>
      <c r="R278" s="86" t="s">
        <v>83</v>
      </c>
      <c r="S278" s="86" t="s">
        <v>104</v>
      </c>
      <c r="T278" s="86" t="s">
        <v>105</v>
      </c>
      <c r="U278" s="86" t="s">
        <v>83</v>
      </c>
      <c r="V278" s="100" t="s">
        <v>4253</v>
      </c>
      <c r="W278" s="95" t="s">
        <v>4207</v>
      </c>
      <c r="X278" s="96"/>
      <c r="Y278" s="96"/>
      <c r="Z278" s="96"/>
      <c r="AA278" s="96" t="s">
        <v>4230</v>
      </c>
      <c r="AB278" s="96" t="s">
        <v>696</v>
      </c>
      <c r="AC278" s="95" t="s">
        <v>2777</v>
      </c>
      <c r="AD278" s="95" t="s">
        <v>3037</v>
      </c>
      <c r="AE278" s="95" t="s">
        <v>2743</v>
      </c>
      <c r="AF278" s="95" t="s">
        <v>2760</v>
      </c>
      <c r="AG278" s="95" t="str">
        <f aca="false">IF(OR($AT278="",$AT278=$F278),$U278,IF($AT278=$G278,SUBSTITUTE(SUBSTITUTE($AT278,"GPIO3_","GPIO_"),".0",""),IF($AT278=$H278,$Q278,IF($AT278=$I278,$R278,IF($AT278=$J278,$S278,IF($AT278=$K278,$T278,"INVALID"))))))</f>
        <v>I2S4</v>
      </c>
      <c r="AH278" s="97"/>
      <c r="AI278" s="98" t="str">
        <f aca="false">IF(AND(OR($AV278="Int PU",$AV278="Int PD"),OR(AND($BC278&lt;&gt;"",$BC278&lt;&gt;"0"),AND($BD278&lt;&gt;"",$BD278&lt;&gt;"0"))),"INVALID",IF(OR($AT278=$F278,$AV278="Int PD"),"PULL_DOWN",IF(OR($AV278="Int PU",AND($AH278="YES",OR($BC278="",$BC278="0"),OR($BD278="",$BD278="0"),OR($AU278="Input",$AU278="Bidirectional"))),"PULL_UP","NORMAL")))</f>
        <v>NORMAL</v>
      </c>
      <c r="AJ278" s="98" t="str">
        <f aca="false">IF($AU278="Input", "TRISTATE", IF($AV278="Z","TRISTATE",IF($AT278=$F278,"TRISTATE","NORMAL")))</f>
        <v>NORMAL</v>
      </c>
      <c r="AK278" s="98" t="str">
        <f aca="false">IF(OR($AT278=$F278,$AU278="Output"),"DISABLE","ENABLE")</f>
        <v>ENABLE</v>
      </c>
      <c r="AL278" s="165" t="str">
        <f aca="false">IF($AT278&lt;&gt;$G278,"N/A",IF($AV278="Drive 1", "1", IF($AV278="Drive 0", "0", "")))</f>
        <v>N/A</v>
      </c>
      <c r="AM278" s="99" t="b">
        <f aca="false">TRUE()</f>
        <v>1</v>
      </c>
      <c r="AN278" s="99" t="b">
        <f aca="false">TRUE()</f>
        <v>1</v>
      </c>
      <c r="AO278" s="99" t="b">
        <f aca="false">TRUE()</f>
        <v>1</v>
      </c>
      <c r="AP278" s="99" t="b">
        <f aca="false">TRUE()</f>
        <v>1</v>
      </c>
      <c r="AQ278" s="99" t="b">
        <f aca="false">TRUE()</f>
        <v>1</v>
      </c>
      <c r="AR278" s="99" t="b">
        <f aca="false">TRUE()</f>
        <v>1</v>
      </c>
      <c r="AS278" s="100" t="str">
        <f aca="false">IF(AND($AM278:$AR278), "VALID", "INVALID")</f>
        <v>VALID</v>
      </c>
      <c r="AT278" s="101" t="s">
        <v>4252</v>
      </c>
      <c r="AU278" s="102" t="s">
        <v>2833</v>
      </c>
      <c r="AV278" s="103"/>
      <c r="AW278" s="104"/>
      <c r="AX278" s="104"/>
      <c r="AY278" s="103" t="s">
        <v>4231</v>
      </c>
      <c r="AZ278" s="104"/>
      <c r="BA278" s="103" t="s">
        <v>85</v>
      </c>
      <c r="BB278" s="104"/>
      <c r="BC278" s="103"/>
      <c r="BD278" s="103"/>
      <c r="BE278" s="105"/>
      <c r="BF278" s="104"/>
      <c r="BG278" s="320" t="s">
        <v>4254</v>
      </c>
      <c r="BH278" s="321"/>
      <c r="BI278" s="1" t="s">
        <v>4250</v>
      </c>
      <c r="BJ278" s="1" t="s">
        <v>4255</v>
      </c>
      <c r="BK278" s="109"/>
    </row>
    <row r="279" s="85" customFormat="true" ht="18" hidden="true" customHeight="true" outlineLevel="0" collapsed="false">
      <c r="A279" s="315"/>
      <c r="B279" s="316"/>
      <c r="C279" s="316"/>
      <c r="D279" s="116" t="s">
        <v>716</v>
      </c>
      <c r="E279" s="75" t="s">
        <v>717</v>
      </c>
      <c r="F279" s="115"/>
      <c r="G279" s="153"/>
      <c r="H279" s="153"/>
      <c r="I279" s="153"/>
      <c r="J279" s="153"/>
      <c r="K279" s="153"/>
      <c r="L279" s="115"/>
      <c r="M279" s="115"/>
      <c r="N279" s="115"/>
      <c r="O279" s="115"/>
      <c r="P279" s="115"/>
      <c r="Q279" s="115"/>
      <c r="R279" s="115"/>
      <c r="S279" s="115"/>
      <c r="T279" s="115"/>
      <c r="U279" s="115"/>
      <c r="V279" s="115"/>
      <c r="W279" s="115"/>
      <c r="X279" s="154"/>
      <c r="Y279" s="154"/>
      <c r="Z279" s="154"/>
      <c r="AA279" s="154"/>
      <c r="AB279" s="154"/>
      <c r="AC279" s="155"/>
      <c r="AD279" s="155"/>
      <c r="AE279" s="155"/>
      <c r="AF279" s="155"/>
      <c r="AG279" s="155"/>
      <c r="AH279" s="155"/>
      <c r="AI279" s="155"/>
      <c r="AJ279" s="155"/>
      <c r="AK279" s="155"/>
      <c r="AL279" s="155"/>
      <c r="AM279" s="155"/>
      <c r="AN279" s="155"/>
      <c r="AO279" s="155"/>
      <c r="AP279" s="155"/>
      <c r="AQ279" s="155"/>
      <c r="AR279" s="155"/>
      <c r="AS279" s="155"/>
      <c r="AT279" s="79"/>
      <c r="AU279" s="156"/>
      <c r="AV279" s="157"/>
      <c r="AW279" s="157"/>
      <c r="AX279" s="157"/>
      <c r="AY279" s="157"/>
      <c r="AZ279" s="157"/>
      <c r="BA279" s="157"/>
      <c r="BB279" s="157"/>
      <c r="BC279" s="157"/>
      <c r="BD279" s="157"/>
      <c r="BE279" s="157"/>
      <c r="BF279" s="81" t="s">
        <v>76</v>
      </c>
      <c r="BG279" s="343"/>
      <c r="BH279" s="158" t="s">
        <v>119</v>
      </c>
      <c r="BI279" s="344" t="s">
        <v>717</v>
      </c>
      <c r="BJ279" s="344"/>
      <c r="BK279" s="159"/>
    </row>
    <row r="280" customFormat="false" ht="12.75" hidden="true" customHeight="true" outlineLevel="0" collapsed="false">
      <c r="A280" s="315"/>
      <c r="B280" s="330"/>
      <c r="C280" s="330"/>
      <c r="D280" s="331" t="s">
        <v>718</v>
      </c>
      <c r="E280" s="317" t="s">
        <v>4256</v>
      </c>
      <c r="F280" s="87" t="s">
        <v>720</v>
      </c>
      <c r="G280" s="88" t="s">
        <v>4257</v>
      </c>
      <c r="H280" s="89" t="s">
        <v>4258</v>
      </c>
      <c r="I280" s="90"/>
      <c r="J280" s="90"/>
      <c r="K280" s="91"/>
      <c r="L280" s="92" t="s">
        <v>2749</v>
      </c>
      <c r="M280" s="90" t="s">
        <v>2749</v>
      </c>
      <c r="N280" s="90"/>
      <c r="O280" s="90"/>
      <c r="P280" s="91"/>
      <c r="Q280" s="86" t="s">
        <v>719</v>
      </c>
      <c r="R280" s="86" t="s">
        <v>83</v>
      </c>
      <c r="S280" s="86" t="s">
        <v>104</v>
      </c>
      <c r="T280" s="86" t="s">
        <v>105</v>
      </c>
      <c r="U280" s="86" t="s">
        <v>83</v>
      </c>
      <c r="V280" s="94" t="s">
        <v>4259</v>
      </c>
      <c r="W280" s="95" t="s">
        <v>4260</v>
      </c>
      <c r="X280" s="96" t="s">
        <v>4261</v>
      </c>
      <c r="Y280" s="96"/>
      <c r="Z280" s="96"/>
      <c r="AA280" s="96" t="s">
        <v>4262</v>
      </c>
      <c r="AB280" s="96" t="s">
        <v>4263</v>
      </c>
      <c r="AC280" s="95" t="s">
        <v>2741</v>
      </c>
      <c r="AD280" s="95" t="s">
        <v>3077</v>
      </c>
      <c r="AE280" s="95" t="s">
        <v>2743</v>
      </c>
      <c r="AF280" s="95" t="s">
        <v>2735</v>
      </c>
      <c r="AG280" s="95" t="str">
        <f aca="false">IF(OR($AT280="",$AT280=$F280),$U280,IF($AT280=$G280,SUBSTITUTE(SUBSTITUTE($AT280,"GPIO3_","GPIO_"),".0",""),IF($AT280=$H280,$Q280,IF($AT280=$I280,$R280,IF($AT280=$J280,$S280,IF($AT280=$K280,$T280,"INVALID"))))))</f>
        <v>RSVD1</v>
      </c>
      <c r="AH280" s="97"/>
      <c r="AI280" s="98" t="str">
        <f aca="false">IF(AND(OR($AV280="Int PU",$AV280="Int PD"),OR(AND($BC280&lt;&gt;"",$BC280&lt;&gt;"0"),AND($BD280&lt;&gt;"",$BD280&lt;&gt;"0"))),"INVALID",IF(OR($AT280=$F280,$AV280="Int PD"),"PULL_DOWN",IF(OR($AV280="Int PU",AND($AH280="YES",OR($BC280="",$BC280="0"),OR($BD280="",$BD280="0"),OR($AU280="Input",$AU280="Bidirectional"))),"PULL_UP","NORMAL")))</f>
        <v>PULL_DOWN</v>
      </c>
      <c r="AJ280" s="98" t="str">
        <f aca="false">IF($AU280="Input", "TRISTATE", IF($AV280="Z","TRISTATE",IF($AT280=$F280,"TRISTATE","NORMAL")))</f>
        <v>TRISTATE</v>
      </c>
      <c r="AK280" s="98" t="str">
        <f aca="false">IF(OR($AT280=$F280,$AU280="Output"),"DISABLE","ENABLE")</f>
        <v>DISABLE</v>
      </c>
      <c r="AL280" s="112" t="str">
        <f aca="false">IF($AT280&lt;&gt;$G280,"N/A",IF($AV280="Drive 1", "1", IF($AV280="Drive 0", "0", "")))</f>
        <v>N/A</v>
      </c>
      <c r="AM280" s="99" t="b">
        <f aca="false">TRUE()</f>
        <v>1</v>
      </c>
      <c r="AN280" s="99" t="b">
        <f aca="false">TRUE()</f>
        <v>1</v>
      </c>
      <c r="AO280" s="99" t="b">
        <f aca="false">TRUE()</f>
        <v>1</v>
      </c>
      <c r="AP280" s="99" t="b">
        <f aca="false">TRUE()</f>
        <v>1</v>
      </c>
      <c r="AQ280" s="99" t="b">
        <f aca="false">TRUE()</f>
        <v>1</v>
      </c>
      <c r="AR280" s="99" t="b">
        <f aca="false">TRUE()</f>
        <v>1</v>
      </c>
      <c r="AS280" s="100" t="str">
        <f aca="false">IF(AND($AM280:$AR280), "VALID", "INVALID")</f>
        <v>VALID</v>
      </c>
      <c r="AT280" s="175" t="s">
        <v>720</v>
      </c>
      <c r="AU280" s="124" t="s">
        <v>79</v>
      </c>
      <c r="AV280" s="126"/>
      <c r="AW280" s="103" t="s">
        <v>89</v>
      </c>
      <c r="AX280" s="104"/>
      <c r="AY280" s="104"/>
      <c r="AZ280" s="110" t="s">
        <v>85</v>
      </c>
      <c r="BA280" s="103" t="s">
        <v>85</v>
      </c>
      <c r="BB280" s="174"/>
      <c r="BC280" s="126"/>
      <c r="BD280" s="126"/>
      <c r="BE280" s="127" t="s">
        <v>496</v>
      </c>
      <c r="BF280" s="125"/>
      <c r="BG280" s="327"/>
      <c r="BH280" s="20" t="s">
        <v>7</v>
      </c>
      <c r="BI280" s="1" t="s">
        <v>4256</v>
      </c>
      <c r="BJ280" s="1" t="s">
        <v>4264</v>
      </c>
      <c r="BK280" s="109"/>
    </row>
    <row r="281" customFormat="false" ht="12.75" hidden="true" customHeight="true" outlineLevel="0" collapsed="false">
      <c r="A281" s="315"/>
      <c r="B281" s="330"/>
      <c r="C281" s="330"/>
      <c r="D281" s="331" t="s">
        <v>721</v>
      </c>
      <c r="E281" s="317" t="s">
        <v>4265</v>
      </c>
      <c r="F281" s="87" t="s">
        <v>722</v>
      </c>
      <c r="G281" s="88" t="s">
        <v>4266</v>
      </c>
      <c r="H281" s="89" t="s">
        <v>4267</v>
      </c>
      <c r="I281" s="90"/>
      <c r="J281" s="90"/>
      <c r="K281" s="91"/>
      <c r="L281" s="92" t="s">
        <v>2749</v>
      </c>
      <c r="M281" s="90" t="s">
        <v>2749</v>
      </c>
      <c r="N281" s="90"/>
      <c r="O281" s="90"/>
      <c r="P281" s="91"/>
      <c r="Q281" s="86" t="s">
        <v>719</v>
      </c>
      <c r="R281" s="86" t="s">
        <v>83</v>
      </c>
      <c r="S281" s="86" t="s">
        <v>104</v>
      </c>
      <c r="T281" s="86" t="s">
        <v>105</v>
      </c>
      <c r="U281" s="86" t="s">
        <v>83</v>
      </c>
      <c r="V281" s="100" t="s">
        <v>4268</v>
      </c>
      <c r="W281" s="95" t="s">
        <v>4260</v>
      </c>
      <c r="X281" s="96"/>
      <c r="Y281" s="96"/>
      <c r="Z281" s="96"/>
      <c r="AA281" s="96" t="s">
        <v>4262</v>
      </c>
      <c r="AB281" s="96" t="s">
        <v>4263</v>
      </c>
      <c r="AC281" s="95" t="s">
        <v>2741</v>
      </c>
      <c r="AD281" s="95" t="s">
        <v>3077</v>
      </c>
      <c r="AE281" s="95" t="s">
        <v>2743</v>
      </c>
      <c r="AF281" s="95" t="n">
        <v>0</v>
      </c>
      <c r="AG281" s="95" t="str">
        <f aca="false">IF(OR($AT281="",$AT281=$F281),$U281,IF($AT281=$G281,SUBSTITUTE(SUBSTITUTE($AT281,"GPIO3_","GPIO_"),".0",""),IF($AT281=$H281,$Q281,IF($AT281=$I281,$R281,IF($AT281=$J281,$S281,IF($AT281=$K281,$T281,"INVALID"))))))</f>
        <v>RSVD1</v>
      </c>
      <c r="AH281" s="97"/>
      <c r="AI281" s="98" t="str">
        <f aca="false">IF(AND(OR($AV281="Int PU",$AV281="Int PD"),OR(AND($BC281&lt;&gt;"",$BC281&lt;&gt;"0"),AND($BD281&lt;&gt;"",$BD281&lt;&gt;"0"))),"INVALID",IF(OR($AT281=$F281,$AV281="Int PD"),"PULL_DOWN",IF(OR($AV281="Int PU",AND($AH281="YES",OR($BC281="",$BC281="0"),OR($BD281="",$BD281="0"),OR($AU281="Input",$AU281="Bidirectional"))),"PULL_UP","NORMAL")))</f>
        <v>PULL_DOWN</v>
      </c>
      <c r="AJ281" s="98" t="str">
        <f aca="false">IF($AU281="Input", "TRISTATE", IF($AV281="Z","TRISTATE",IF($AT281=$F281,"TRISTATE","NORMAL")))</f>
        <v>TRISTATE</v>
      </c>
      <c r="AK281" s="98" t="str">
        <f aca="false">IF(OR($AT281=$F281,$AU281="Output"),"DISABLE","ENABLE")</f>
        <v>DISABLE</v>
      </c>
      <c r="AL281" s="112" t="str">
        <f aca="false">IF($AT281&lt;&gt;$G281,"N/A",IF($AV281="Drive 1", "1", IF($AV281="Drive 0", "0", "")))</f>
        <v>N/A</v>
      </c>
      <c r="AM281" s="99" t="b">
        <f aca="false">TRUE()</f>
        <v>1</v>
      </c>
      <c r="AN281" s="99" t="b">
        <f aca="false">TRUE()</f>
        <v>1</v>
      </c>
      <c r="AO281" s="99" t="b">
        <f aca="false">TRUE()</f>
        <v>1</v>
      </c>
      <c r="AP281" s="99" t="b">
        <f aca="false">TRUE()</f>
        <v>1</v>
      </c>
      <c r="AQ281" s="99" t="b">
        <f aca="false">TRUE()</f>
        <v>1</v>
      </c>
      <c r="AR281" s="99" t="b">
        <f aca="false">TRUE()</f>
        <v>1</v>
      </c>
      <c r="AS281" s="100" t="str">
        <f aca="false">IF(AND($AM281:$AR281), "VALID", "INVALID")</f>
        <v>VALID</v>
      </c>
      <c r="AT281" s="101" t="s">
        <v>722</v>
      </c>
      <c r="AU281" s="102" t="s">
        <v>79</v>
      </c>
      <c r="AV281" s="103"/>
      <c r="AW281" s="104"/>
      <c r="AX281" s="104"/>
      <c r="AY281" s="104"/>
      <c r="AZ281" s="110" t="s">
        <v>85</v>
      </c>
      <c r="BA281" s="103" t="s">
        <v>85</v>
      </c>
      <c r="BB281" s="104"/>
      <c r="BC281" s="103"/>
      <c r="BD281" s="103"/>
      <c r="BE281" s="105"/>
      <c r="BF281" s="104"/>
      <c r="BG281" s="320"/>
      <c r="BH281" s="20" t="s">
        <v>7</v>
      </c>
      <c r="BI281" s="1" t="s">
        <v>4265</v>
      </c>
      <c r="BJ281" s="1" t="s">
        <v>4269</v>
      </c>
      <c r="BK281" s="109"/>
    </row>
    <row r="282" customFormat="false" ht="12.75" hidden="true" customHeight="true" outlineLevel="0" collapsed="false">
      <c r="A282" s="315"/>
      <c r="B282" s="330"/>
      <c r="C282" s="330"/>
      <c r="D282" s="331" t="s">
        <v>723</v>
      </c>
      <c r="E282" s="317" t="s">
        <v>4270</v>
      </c>
      <c r="F282" s="87" t="s">
        <v>725</v>
      </c>
      <c r="G282" s="88" t="s">
        <v>4271</v>
      </c>
      <c r="H282" s="89" t="s">
        <v>4272</v>
      </c>
      <c r="I282" s="90"/>
      <c r="J282" s="90"/>
      <c r="K282" s="91"/>
      <c r="L282" s="92" t="s">
        <v>2749</v>
      </c>
      <c r="M282" s="90" t="s">
        <v>2749</v>
      </c>
      <c r="N282" s="90"/>
      <c r="O282" s="90"/>
      <c r="P282" s="91"/>
      <c r="Q282" s="86" t="s">
        <v>724</v>
      </c>
      <c r="R282" s="86" t="s">
        <v>83</v>
      </c>
      <c r="S282" s="86" t="s">
        <v>104</v>
      </c>
      <c r="T282" s="86" t="s">
        <v>105</v>
      </c>
      <c r="U282" s="86" t="s">
        <v>83</v>
      </c>
      <c r="V282" s="100" t="s">
        <v>4273</v>
      </c>
      <c r="W282" s="95" t="s">
        <v>4260</v>
      </c>
      <c r="X282" s="96" t="s">
        <v>4274</v>
      </c>
      <c r="Y282" s="96"/>
      <c r="Z282" s="96"/>
      <c r="AA282" s="96" t="s">
        <v>4262</v>
      </c>
      <c r="AB282" s="96" t="s">
        <v>4263</v>
      </c>
      <c r="AC282" s="95" t="s">
        <v>2741</v>
      </c>
      <c r="AD282" s="95" t="s">
        <v>3077</v>
      </c>
      <c r="AE282" s="95" t="s">
        <v>2743</v>
      </c>
      <c r="AF282" s="95" t="s">
        <v>2735</v>
      </c>
      <c r="AG282" s="95" t="str">
        <f aca="false">IF(OR($AT282="",$AT282=$F282),$U282,IF($AT282=$G282,SUBSTITUTE(SUBSTITUTE($AT282,"GPIO3_","GPIO_"),".0",""),IF($AT282=$H282,$Q282,IF($AT282=$I282,$R282,IF($AT282=$J282,$S282,IF($AT282=$K282,$T282,"INVALID"))))))</f>
        <v>RSVD1</v>
      </c>
      <c r="AH282" s="97"/>
      <c r="AI282" s="98" t="str">
        <f aca="false">IF(AND(OR($AV282="Int PU",$AV282="Int PD"),OR(AND($BC282&lt;&gt;"",$BC282&lt;&gt;"0"),AND($BD282&lt;&gt;"",$BD282&lt;&gt;"0"))),"INVALID",IF(OR($AT282=$F282,$AV282="Int PD"),"PULL_DOWN",IF(OR($AV282="Int PU",AND($AH282="YES",OR($BC282="",$BC282="0"),OR($BD282="",$BD282="0"),OR($AU282="Input",$AU282="Bidirectional"))),"PULL_UP","NORMAL")))</f>
        <v>PULL_DOWN</v>
      </c>
      <c r="AJ282" s="98" t="str">
        <f aca="false">IF($AU282="Input", "TRISTATE", IF($AV282="Z","TRISTATE",IF($AT282=$F282,"TRISTATE","NORMAL")))</f>
        <v>TRISTATE</v>
      </c>
      <c r="AK282" s="98" t="str">
        <f aca="false">IF(OR($AT282=$F282,$AU282="Output"),"DISABLE","ENABLE")</f>
        <v>DISABLE</v>
      </c>
      <c r="AL282" s="112" t="str">
        <f aca="false">IF($AT282&lt;&gt;$G282,"N/A",IF($AV282="Drive 1", "1", IF($AV282="Drive 0", "0", "")))</f>
        <v>N/A</v>
      </c>
      <c r="AM282" s="99" t="b">
        <f aca="false">TRUE()</f>
        <v>1</v>
      </c>
      <c r="AN282" s="99" t="b">
        <f aca="false">TRUE()</f>
        <v>1</v>
      </c>
      <c r="AO282" s="99" t="b">
        <f aca="false">TRUE()</f>
        <v>1</v>
      </c>
      <c r="AP282" s="99" t="b">
        <f aca="false">TRUE()</f>
        <v>1</v>
      </c>
      <c r="AQ282" s="99" t="b">
        <f aca="false">TRUE()</f>
        <v>1</v>
      </c>
      <c r="AR282" s="99" t="b">
        <f aca="false">TRUE()</f>
        <v>1</v>
      </c>
      <c r="AS282" s="100" t="str">
        <f aca="false">IF(AND($AM282:$AR282), "VALID", "INVALID")</f>
        <v>VALID</v>
      </c>
      <c r="AT282" s="101" t="s">
        <v>725</v>
      </c>
      <c r="AU282" s="102" t="s">
        <v>79</v>
      </c>
      <c r="AV282" s="103"/>
      <c r="AW282" s="103" t="s">
        <v>89</v>
      </c>
      <c r="AX282" s="104"/>
      <c r="AY282" s="104"/>
      <c r="AZ282" s="110" t="s">
        <v>85</v>
      </c>
      <c r="BA282" s="103" t="s">
        <v>85</v>
      </c>
      <c r="BB282" s="104"/>
      <c r="BC282" s="103"/>
      <c r="BD282" s="103"/>
      <c r="BE282" s="105"/>
      <c r="BF282" s="104"/>
      <c r="BG282" s="320"/>
      <c r="BH282" s="20" t="s">
        <v>7</v>
      </c>
      <c r="BI282" s="1" t="s">
        <v>4270</v>
      </c>
      <c r="BJ282" s="1" t="s">
        <v>4275</v>
      </c>
      <c r="BK282" s="109"/>
    </row>
    <row r="283" customFormat="false" ht="12.75" hidden="true" customHeight="true" outlineLevel="0" collapsed="false">
      <c r="A283" s="315"/>
      <c r="B283" s="330"/>
      <c r="C283" s="330"/>
      <c r="D283" s="331" t="s">
        <v>726</v>
      </c>
      <c r="E283" s="317" t="s">
        <v>4276</v>
      </c>
      <c r="F283" s="87" t="s">
        <v>727</v>
      </c>
      <c r="G283" s="88" t="s">
        <v>4277</v>
      </c>
      <c r="H283" s="89" t="s">
        <v>4278</v>
      </c>
      <c r="I283" s="90"/>
      <c r="J283" s="90"/>
      <c r="K283" s="91"/>
      <c r="L283" s="92" t="s">
        <v>2749</v>
      </c>
      <c r="M283" s="90" t="s">
        <v>2749</v>
      </c>
      <c r="N283" s="90"/>
      <c r="O283" s="90"/>
      <c r="P283" s="91"/>
      <c r="Q283" s="86" t="s">
        <v>724</v>
      </c>
      <c r="R283" s="86" t="s">
        <v>83</v>
      </c>
      <c r="S283" s="86" t="s">
        <v>104</v>
      </c>
      <c r="T283" s="86" t="s">
        <v>105</v>
      </c>
      <c r="U283" s="86" t="s">
        <v>83</v>
      </c>
      <c r="V283" s="100" t="s">
        <v>4279</v>
      </c>
      <c r="W283" s="95" t="s">
        <v>4260</v>
      </c>
      <c r="X283" s="96"/>
      <c r="Y283" s="96"/>
      <c r="Z283" s="96"/>
      <c r="AA283" s="96" t="s">
        <v>4262</v>
      </c>
      <c r="AB283" s="96" t="s">
        <v>4263</v>
      </c>
      <c r="AC283" s="95" t="s">
        <v>2741</v>
      </c>
      <c r="AD283" s="95" t="s">
        <v>3077</v>
      </c>
      <c r="AE283" s="95" t="s">
        <v>2743</v>
      </c>
      <c r="AF283" s="95" t="n">
        <v>0</v>
      </c>
      <c r="AG283" s="95" t="str">
        <f aca="false">IF(OR($AT283="",$AT283=$F283),$U283,IF($AT283=$G283,SUBSTITUTE(SUBSTITUTE($AT283,"GPIO3_","GPIO_"),".0",""),IF($AT283=$H283,$Q283,IF($AT283=$I283,$R283,IF($AT283=$J283,$S283,IF($AT283=$K283,$T283,"INVALID"))))))</f>
        <v>RSVD1</v>
      </c>
      <c r="AH283" s="97"/>
      <c r="AI283" s="98" t="str">
        <f aca="false">IF(AND(OR($AV283="Int PU",$AV283="Int PD"),OR(AND($BC283&lt;&gt;"",$BC283&lt;&gt;"0"),AND($BD283&lt;&gt;"",$BD283&lt;&gt;"0"))),"INVALID",IF(OR($AT283=$F283,$AV283="Int PD"),"PULL_DOWN",IF(OR($AV283="Int PU",AND($AH283="YES",OR($BC283="",$BC283="0"),OR($BD283="",$BD283="0"),OR($AU283="Input",$AU283="Bidirectional"))),"PULL_UP","NORMAL")))</f>
        <v>PULL_DOWN</v>
      </c>
      <c r="AJ283" s="98" t="str">
        <f aca="false">IF($AU283="Input", "TRISTATE", IF($AV283="Z","TRISTATE",IF($AT283=$F283,"TRISTATE","NORMAL")))</f>
        <v>TRISTATE</v>
      </c>
      <c r="AK283" s="98" t="str">
        <f aca="false">IF(OR($AT283=$F283,$AU283="Output"),"DISABLE","ENABLE")</f>
        <v>DISABLE</v>
      </c>
      <c r="AL283" s="112" t="str">
        <f aca="false">IF($AT283&lt;&gt;$G283,"N/A",IF($AV283="Drive 1", "1", IF($AV283="Drive 0", "0", "")))</f>
        <v>N/A</v>
      </c>
      <c r="AM283" s="99" t="b">
        <f aca="false">TRUE()</f>
        <v>1</v>
      </c>
      <c r="AN283" s="99" t="b">
        <f aca="false">TRUE()</f>
        <v>1</v>
      </c>
      <c r="AO283" s="99" t="b">
        <f aca="false">TRUE()</f>
        <v>1</v>
      </c>
      <c r="AP283" s="99" t="b">
        <f aca="false">TRUE()</f>
        <v>1</v>
      </c>
      <c r="AQ283" s="99" t="b">
        <f aca="false">TRUE()</f>
        <v>1</v>
      </c>
      <c r="AR283" s="99" t="b">
        <f aca="false">TRUE()</f>
        <v>1</v>
      </c>
      <c r="AS283" s="100" t="str">
        <f aca="false">IF(AND($AM283:$AR283), "VALID", "INVALID")</f>
        <v>VALID</v>
      </c>
      <c r="AT283" s="101" t="s">
        <v>727</v>
      </c>
      <c r="AU283" s="102" t="s">
        <v>79</v>
      </c>
      <c r="AV283" s="103"/>
      <c r="AW283" s="104"/>
      <c r="AX283" s="104"/>
      <c r="AY283" s="104"/>
      <c r="AZ283" s="110" t="s">
        <v>85</v>
      </c>
      <c r="BA283" s="103" t="s">
        <v>85</v>
      </c>
      <c r="BB283" s="104"/>
      <c r="BC283" s="103"/>
      <c r="BD283" s="103"/>
      <c r="BE283" s="105"/>
      <c r="BF283" s="104"/>
      <c r="BG283" s="320"/>
      <c r="BH283" s="20" t="s">
        <v>7</v>
      </c>
      <c r="BI283" s="1" t="s">
        <v>4276</v>
      </c>
      <c r="BJ283" s="1" t="s">
        <v>4280</v>
      </c>
      <c r="BK283" s="109"/>
    </row>
    <row r="284" s="85" customFormat="true" ht="18" hidden="true" customHeight="true" outlineLevel="0" collapsed="false">
      <c r="A284" s="315"/>
      <c r="B284" s="316"/>
      <c r="C284" s="316"/>
      <c r="D284" s="116" t="s">
        <v>728</v>
      </c>
      <c r="E284" s="75" t="s">
        <v>717</v>
      </c>
      <c r="F284" s="115"/>
      <c r="G284" s="153"/>
      <c r="H284" s="153"/>
      <c r="I284" s="153"/>
      <c r="J284" s="153"/>
      <c r="K284" s="153"/>
      <c r="L284" s="115"/>
      <c r="M284" s="115"/>
      <c r="N284" s="115"/>
      <c r="O284" s="115"/>
      <c r="P284" s="115"/>
      <c r="Q284" s="115"/>
      <c r="R284" s="115"/>
      <c r="S284" s="115"/>
      <c r="T284" s="115"/>
      <c r="U284" s="115"/>
      <c r="V284" s="115"/>
      <c r="W284" s="115"/>
      <c r="X284" s="154"/>
      <c r="Y284" s="154"/>
      <c r="Z284" s="154"/>
      <c r="AA284" s="154"/>
      <c r="AB284" s="154"/>
      <c r="AC284" s="155"/>
      <c r="AD284" s="155"/>
      <c r="AE284" s="155"/>
      <c r="AF284" s="155"/>
      <c r="AG284" s="155"/>
      <c r="AH284" s="155"/>
      <c r="AI284" s="155"/>
      <c r="AJ284" s="155"/>
      <c r="AK284" s="155"/>
      <c r="AL284" s="155"/>
      <c r="AM284" s="155"/>
      <c r="AN284" s="155"/>
      <c r="AO284" s="155"/>
      <c r="AP284" s="155"/>
      <c r="AQ284" s="155"/>
      <c r="AR284" s="155"/>
      <c r="AS284" s="155"/>
      <c r="AT284" s="79"/>
      <c r="AU284" s="156"/>
      <c r="AV284" s="157"/>
      <c r="AW284" s="157"/>
      <c r="AX284" s="157"/>
      <c r="AY284" s="157"/>
      <c r="AZ284" s="157"/>
      <c r="BA284" s="157"/>
      <c r="BB284" s="157"/>
      <c r="BC284" s="157"/>
      <c r="BD284" s="157"/>
      <c r="BE284" s="157"/>
      <c r="BF284" s="81" t="s">
        <v>76</v>
      </c>
      <c r="BG284" s="343"/>
      <c r="BH284" s="158" t="s">
        <v>728</v>
      </c>
      <c r="BI284" s="344" t="s">
        <v>717</v>
      </c>
      <c r="BJ284" s="344"/>
      <c r="BK284" s="159"/>
    </row>
    <row r="285" customFormat="false" ht="12.75" hidden="true" customHeight="true" outlineLevel="0" collapsed="false">
      <c r="A285" s="315"/>
      <c r="B285" s="330"/>
      <c r="C285" s="330"/>
      <c r="D285" s="331" t="s">
        <v>729</v>
      </c>
      <c r="E285" s="317" t="s">
        <v>4281</v>
      </c>
      <c r="F285" s="87" t="s">
        <v>730</v>
      </c>
      <c r="G285" s="88"/>
      <c r="H285" s="89" t="s">
        <v>4282</v>
      </c>
      <c r="I285" s="90"/>
      <c r="J285" s="90"/>
      <c r="K285" s="91"/>
      <c r="L285" s="92"/>
      <c r="M285" s="90" t="s">
        <v>81</v>
      </c>
      <c r="N285" s="90"/>
      <c r="O285" s="90"/>
      <c r="P285" s="91"/>
      <c r="Q285" s="97"/>
      <c r="R285" s="97"/>
      <c r="S285" s="97"/>
      <c r="T285" s="97"/>
      <c r="U285" s="97"/>
      <c r="V285" s="100" t="s">
        <v>4283</v>
      </c>
      <c r="W285" s="95" t="s">
        <v>4284</v>
      </c>
      <c r="X285" s="96"/>
      <c r="Y285" s="96"/>
      <c r="Z285" s="96"/>
      <c r="AA285" s="96" t="s">
        <v>4285</v>
      </c>
      <c r="AB285" s="96" t="s">
        <v>4286</v>
      </c>
      <c r="AC285" s="95"/>
      <c r="AD285" s="95" t="s">
        <v>3963</v>
      </c>
      <c r="AE285" s="95"/>
      <c r="AF285" s="95" t="n">
        <v>0</v>
      </c>
      <c r="AG285" s="97"/>
      <c r="AH285" s="97"/>
      <c r="AI285" s="98" t="str">
        <f aca="false">IF(AND(OR($AV285="Int PU",$AV285="Int PD"),OR(AND($BC285&lt;&gt;"",$BC285&lt;&gt;"0"),AND($BD285&lt;&gt;"",$BD285&lt;&gt;"0"))),"INVALID",IF(OR($AT285=$F285,$AV285="Int PD"),"PULL_DOWN",IF(OR($AV285="Int PU",AND($AH285="YES",OR($BC285="",$BC285="0"),OR($BD285="",$BD285="0"),OR($AU285="Input",$AU285="Bidirectional"))),"PULL_UP","NORMAL")))</f>
        <v>PULL_DOWN</v>
      </c>
      <c r="AJ285" s="98" t="str">
        <f aca="false">IF($AU285="Input", "TRISTATE", IF($AV285="Z","TRISTATE",IF($AT285=$F285,"TRISTATE","NORMAL")))</f>
        <v>TRISTATE</v>
      </c>
      <c r="AK285" s="98" t="str">
        <f aca="false">IF(OR($AT285=$F285,$AU285="Output"),"DISABLE","ENABLE")</f>
        <v>DISABLE</v>
      </c>
      <c r="AL285" s="97"/>
      <c r="AM285" s="99" t="b">
        <f aca="false">TRUE()</f>
        <v>1</v>
      </c>
      <c r="AN285" s="99" t="b">
        <f aca="false">TRUE()</f>
        <v>1</v>
      </c>
      <c r="AO285" s="99" t="b">
        <f aca="false">TRUE()</f>
        <v>1</v>
      </c>
      <c r="AP285" s="99" t="b">
        <f aca="false">TRUE()</f>
        <v>1</v>
      </c>
      <c r="AQ285" s="99" t="b">
        <f aca="false">TRUE()</f>
        <v>1</v>
      </c>
      <c r="AR285" s="99" t="b">
        <f aca="false">TRUE()</f>
        <v>1</v>
      </c>
      <c r="AS285" s="100" t="str">
        <f aca="false">IF(AND($AM285:$AR285), "VALID", "INVALID")</f>
        <v>VALID</v>
      </c>
      <c r="AT285" s="123" t="s">
        <v>730</v>
      </c>
      <c r="AU285" s="124" t="s">
        <v>79</v>
      </c>
      <c r="AV285" s="103"/>
      <c r="AW285" s="104"/>
      <c r="AX285" s="104"/>
      <c r="AY285" s="104"/>
      <c r="AZ285" s="104"/>
      <c r="BA285" s="104"/>
      <c r="BB285" s="104"/>
      <c r="BC285" s="126"/>
      <c r="BD285" s="126"/>
      <c r="BE285" s="105"/>
      <c r="BF285" s="104"/>
      <c r="BG285" s="320"/>
      <c r="BH285" s="20" t="s">
        <v>7</v>
      </c>
      <c r="BI285" s="1" t="s">
        <v>4281</v>
      </c>
      <c r="BJ285" s="1" t="s">
        <v>4287</v>
      </c>
      <c r="BK285" s="109"/>
    </row>
    <row r="286" customFormat="false" ht="12.75" hidden="true" customHeight="true" outlineLevel="0" collapsed="false">
      <c r="A286" s="315"/>
      <c r="B286" s="330"/>
      <c r="C286" s="330"/>
      <c r="D286" s="331" t="s">
        <v>731</v>
      </c>
      <c r="E286" s="317" t="s">
        <v>4288</v>
      </c>
      <c r="F286" s="87" t="s">
        <v>732</v>
      </c>
      <c r="G286" s="88"/>
      <c r="H286" s="89" t="s">
        <v>4289</v>
      </c>
      <c r="I286" s="90"/>
      <c r="J286" s="90"/>
      <c r="K286" s="91"/>
      <c r="L286" s="92"/>
      <c r="M286" s="90" t="s">
        <v>81</v>
      </c>
      <c r="N286" s="90"/>
      <c r="O286" s="90"/>
      <c r="P286" s="91"/>
      <c r="Q286" s="97"/>
      <c r="R286" s="97"/>
      <c r="S286" s="97"/>
      <c r="T286" s="97"/>
      <c r="U286" s="97"/>
      <c r="V286" s="100" t="s">
        <v>4290</v>
      </c>
      <c r="W286" s="95" t="s">
        <v>4284</v>
      </c>
      <c r="X286" s="96"/>
      <c r="Y286" s="96"/>
      <c r="Z286" s="96"/>
      <c r="AA286" s="96" t="s">
        <v>4285</v>
      </c>
      <c r="AB286" s="96" t="s">
        <v>4286</v>
      </c>
      <c r="AC286" s="95"/>
      <c r="AD286" s="95" t="s">
        <v>3963</v>
      </c>
      <c r="AE286" s="95"/>
      <c r="AF286" s="95" t="n">
        <v>0</v>
      </c>
      <c r="AG286" s="97"/>
      <c r="AH286" s="97"/>
      <c r="AI286" s="98" t="str">
        <f aca="false">IF(AND(OR($AV286="Int PU",$AV286="Int PD"),OR(AND($BC286&lt;&gt;"",$BC286&lt;&gt;"0"),AND($BD286&lt;&gt;"",$BD286&lt;&gt;"0"))),"INVALID",IF(OR($AT286=$F286,$AV286="Int PD"),"PULL_DOWN",IF(OR($AV286="Int PU",AND($AH286="YES",OR($BC286="",$BC286="0"),OR($BD286="",$BD286="0"),OR($AU286="Input",$AU286="Bidirectional"))),"PULL_UP","NORMAL")))</f>
        <v>PULL_DOWN</v>
      </c>
      <c r="AJ286" s="98" t="str">
        <f aca="false">IF($AU286="Input", "TRISTATE", IF($AV286="Z","TRISTATE",IF($AT286=$F286,"TRISTATE","NORMAL")))</f>
        <v>TRISTATE</v>
      </c>
      <c r="AK286" s="98" t="str">
        <f aca="false">IF(OR($AT286=$F286,$AU286="Output"),"DISABLE","ENABLE")</f>
        <v>DISABLE</v>
      </c>
      <c r="AL286" s="97"/>
      <c r="AM286" s="99" t="b">
        <f aca="false">TRUE()</f>
        <v>1</v>
      </c>
      <c r="AN286" s="99" t="b">
        <f aca="false">TRUE()</f>
        <v>1</v>
      </c>
      <c r="AO286" s="99" t="b">
        <f aca="false">TRUE()</f>
        <v>1</v>
      </c>
      <c r="AP286" s="99" t="b">
        <f aca="false">TRUE()</f>
        <v>1</v>
      </c>
      <c r="AQ286" s="99" t="b">
        <f aca="false">TRUE()</f>
        <v>1</v>
      </c>
      <c r="AR286" s="99" t="b">
        <f aca="false">TRUE()</f>
        <v>1</v>
      </c>
      <c r="AS286" s="100" t="str">
        <f aca="false">IF(AND($AM286:$AR286), "VALID", "INVALID")</f>
        <v>VALID</v>
      </c>
      <c r="AT286" s="101" t="s">
        <v>732</v>
      </c>
      <c r="AU286" s="102" t="s">
        <v>79</v>
      </c>
      <c r="AV286" s="103"/>
      <c r="AW286" s="104"/>
      <c r="AX286" s="104"/>
      <c r="AY286" s="104"/>
      <c r="AZ286" s="104"/>
      <c r="BA286" s="104"/>
      <c r="BB286" s="104"/>
      <c r="BC286" s="103"/>
      <c r="BD286" s="103"/>
      <c r="BE286" s="105"/>
      <c r="BF286" s="104"/>
      <c r="BG286" s="320"/>
      <c r="BH286" s="20" t="s">
        <v>7</v>
      </c>
      <c r="BI286" s="1" t="s">
        <v>4288</v>
      </c>
      <c r="BJ286" s="1" t="s">
        <v>4291</v>
      </c>
      <c r="BK286" s="109"/>
    </row>
    <row r="287" customFormat="false" ht="12.75" hidden="true" customHeight="true" outlineLevel="0" collapsed="false">
      <c r="A287" s="315"/>
      <c r="B287" s="330"/>
      <c r="C287" s="330"/>
      <c r="D287" s="331" t="s">
        <v>733</v>
      </c>
      <c r="E287" s="317" t="s">
        <v>4292</v>
      </c>
      <c r="F287" s="87" t="s">
        <v>734</v>
      </c>
      <c r="G287" s="88"/>
      <c r="H287" s="89" t="s">
        <v>4293</v>
      </c>
      <c r="I287" s="90"/>
      <c r="J287" s="90"/>
      <c r="K287" s="91"/>
      <c r="L287" s="92"/>
      <c r="M287" s="90" t="s">
        <v>81</v>
      </c>
      <c r="N287" s="90"/>
      <c r="O287" s="90"/>
      <c r="P287" s="91"/>
      <c r="Q287" s="97"/>
      <c r="R287" s="97"/>
      <c r="S287" s="97"/>
      <c r="T287" s="97"/>
      <c r="U287" s="97"/>
      <c r="V287" s="100" t="s">
        <v>4294</v>
      </c>
      <c r="W287" s="95" t="s">
        <v>4284</v>
      </c>
      <c r="X287" s="96"/>
      <c r="Y287" s="96"/>
      <c r="Z287" s="96"/>
      <c r="AA287" s="96" t="s">
        <v>4285</v>
      </c>
      <c r="AB287" s="96" t="s">
        <v>4286</v>
      </c>
      <c r="AC287" s="95"/>
      <c r="AD287" s="95" t="s">
        <v>3963</v>
      </c>
      <c r="AE287" s="95"/>
      <c r="AF287" s="95" t="n">
        <v>0</v>
      </c>
      <c r="AG287" s="97"/>
      <c r="AH287" s="97"/>
      <c r="AI287" s="98" t="str">
        <f aca="false">IF(AND(OR($AV287="Int PU",$AV287="Int PD"),OR(AND($BC287&lt;&gt;"",$BC287&lt;&gt;"0"),AND($BD287&lt;&gt;"",$BD287&lt;&gt;"0"))),"INVALID",IF(OR($AT287=$F287,$AV287="Int PD"),"PULL_DOWN",IF(OR($AV287="Int PU",AND($AH287="YES",OR($BC287="",$BC287="0"),OR($BD287="",$BD287="0"),OR($AU287="Input",$AU287="Bidirectional"))),"PULL_UP","NORMAL")))</f>
        <v>PULL_DOWN</v>
      </c>
      <c r="AJ287" s="98" t="str">
        <f aca="false">IF($AU287="Input", "TRISTATE", IF($AV287="Z","TRISTATE",IF($AT287=$F287,"TRISTATE","NORMAL")))</f>
        <v>TRISTATE</v>
      </c>
      <c r="AK287" s="98" t="str">
        <f aca="false">IF(OR($AT287=$F287,$AU287="Output"),"DISABLE","ENABLE")</f>
        <v>DISABLE</v>
      </c>
      <c r="AL287" s="97"/>
      <c r="AM287" s="99" t="b">
        <f aca="false">TRUE()</f>
        <v>1</v>
      </c>
      <c r="AN287" s="99" t="b">
        <f aca="false">TRUE()</f>
        <v>1</v>
      </c>
      <c r="AO287" s="99" t="b">
        <f aca="false">TRUE()</f>
        <v>1</v>
      </c>
      <c r="AP287" s="99" t="b">
        <f aca="false">TRUE()</f>
        <v>1</v>
      </c>
      <c r="AQ287" s="99" t="b">
        <f aca="false">TRUE()</f>
        <v>1</v>
      </c>
      <c r="AR287" s="99" t="b">
        <f aca="false">TRUE()</f>
        <v>1</v>
      </c>
      <c r="AS287" s="100" t="str">
        <f aca="false">IF(AND($AM287:$AR287), "VALID", "INVALID")</f>
        <v>VALID</v>
      </c>
      <c r="AT287" s="101" t="s">
        <v>734</v>
      </c>
      <c r="AU287" s="102" t="s">
        <v>79</v>
      </c>
      <c r="AV287" s="103"/>
      <c r="AW287" s="104"/>
      <c r="AX287" s="104"/>
      <c r="AY287" s="104"/>
      <c r="AZ287" s="104"/>
      <c r="BA287" s="104"/>
      <c r="BB287" s="104"/>
      <c r="BC287" s="103"/>
      <c r="BD287" s="103"/>
      <c r="BE287" s="105"/>
      <c r="BF287" s="104"/>
      <c r="BG287" s="320"/>
      <c r="BH287" s="20" t="s">
        <v>7</v>
      </c>
      <c r="BI287" s="1" t="s">
        <v>4292</v>
      </c>
      <c r="BJ287" s="1" t="s">
        <v>4295</v>
      </c>
      <c r="BK287" s="109"/>
    </row>
    <row r="288" customFormat="false" ht="12.75" hidden="true" customHeight="true" outlineLevel="0" collapsed="false">
      <c r="A288" s="315"/>
      <c r="B288" s="330"/>
      <c r="C288" s="330"/>
      <c r="D288" s="331" t="s">
        <v>735</v>
      </c>
      <c r="E288" s="317" t="s">
        <v>4296</v>
      </c>
      <c r="F288" s="87" t="s">
        <v>736</v>
      </c>
      <c r="G288" s="88"/>
      <c r="H288" s="89" t="s">
        <v>4297</v>
      </c>
      <c r="I288" s="90"/>
      <c r="J288" s="90"/>
      <c r="K288" s="91"/>
      <c r="L288" s="92"/>
      <c r="M288" s="90" t="s">
        <v>81</v>
      </c>
      <c r="N288" s="90"/>
      <c r="O288" s="90"/>
      <c r="P288" s="91"/>
      <c r="Q288" s="97"/>
      <c r="R288" s="97"/>
      <c r="S288" s="97"/>
      <c r="T288" s="97"/>
      <c r="U288" s="97"/>
      <c r="V288" s="100" t="s">
        <v>4298</v>
      </c>
      <c r="W288" s="95" t="s">
        <v>4284</v>
      </c>
      <c r="X288" s="96"/>
      <c r="Y288" s="96"/>
      <c r="Z288" s="96"/>
      <c r="AA288" s="96" t="s">
        <v>4299</v>
      </c>
      <c r="AB288" s="96" t="s">
        <v>4286</v>
      </c>
      <c r="AC288" s="95"/>
      <c r="AD288" s="95" t="s">
        <v>3963</v>
      </c>
      <c r="AE288" s="95"/>
      <c r="AF288" s="95" t="n">
        <v>0</v>
      </c>
      <c r="AG288" s="97"/>
      <c r="AH288" s="97"/>
      <c r="AI288" s="98" t="str">
        <f aca="false">IF(AND(OR($AV288="Int PU",$AV288="Int PD"),OR(AND($BC288&lt;&gt;"",$BC288&lt;&gt;"0"),AND($BD288&lt;&gt;"",$BD288&lt;&gt;"0"))),"INVALID",IF(OR($AT288=$F288,$AV288="Int PD"),"PULL_DOWN",IF(OR($AV288="Int PU",AND($AH288="YES",OR($BC288="",$BC288="0"),OR($BD288="",$BD288="0"),OR($AU288="Input",$AU288="Bidirectional"))),"PULL_UP","NORMAL")))</f>
        <v>PULL_DOWN</v>
      </c>
      <c r="AJ288" s="98" t="str">
        <f aca="false">IF($AU288="Input", "TRISTATE", IF($AV288="Z","TRISTATE",IF($AT288=$F288,"TRISTATE","NORMAL")))</f>
        <v>TRISTATE</v>
      </c>
      <c r="AK288" s="98" t="str">
        <f aca="false">IF(OR($AT288=$F288,$AU288="Output"),"DISABLE","ENABLE")</f>
        <v>DISABLE</v>
      </c>
      <c r="AL288" s="97"/>
      <c r="AM288" s="99" t="b">
        <f aca="false">TRUE()</f>
        <v>1</v>
      </c>
      <c r="AN288" s="99" t="b">
        <f aca="false">TRUE()</f>
        <v>1</v>
      </c>
      <c r="AO288" s="99" t="b">
        <f aca="false">TRUE()</f>
        <v>1</v>
      </c>
      <c r="AP288" s="99" t="b">
        <f aca="false">TRUE()</f>
        <v>1</v>
      </c>
      <c r="AQ288" s="99" t="b">
        <f aca="false">TRUE()</f>
        <v>1</v>
      </c>
      <c r="AR288" s="99" t="b">
        <f aca="false">TRUE()</f>
        <v>1</v>
      </c>
      <c r="AS288" s="100" t="str">
        <f aca="false">IF(AND($AM288:$AR288), "VALID", "INVALID")</f>
        <v>VALID</v>
      </c>
      <c r="AT288" s="101" t="s">
        <v>736</v>
      </c>
      <c r="AU288" s="102" t="s">
        <v>79</v>
      </c>
      <c r="AV288" s="103"/>
      <c r="AW288" s="104"/>
      <c r="AX288" s="104"/>
      <c r="AY288" s="104"/>
      <c r="AZ288" s="104"/>
      <c r="BA288" s="104"/>
      <c r="BB288" s="104"/>
      <c r="BC288" s="103"/>
      <c r="BD288" s="103"/>
      <c r="BE288" s="105"/>
      <c r="BF288" s="104"/>
      <c r="BG288" s="320"/>
      <c r="BH288" s="20" t="s">
        <v>7</v>
      </c>
      <c r="BI288" s="1" t="s">
        <v>4296</v>
      </c>
      <c r="BJ288" s="1" t="s">
        <v>4300</v>
      </c>
      <c r="BK288" s="109"/>
    </row>
    <row r="289" s="85" customFormat="true" ht="18" hidden="true" customHeight="true" outlineLevel="0" collapsed="false">
      <c r="A289" s="315"/>
      <c r="B289" s="316"/>
      <c r="C289" s="316"/>
      <c r="D289" s="164" t="s">
        <v>737</v>
      </c>
      <c r="E289" s="116" t="s">
        <v>738</v>
      </c>
      <c r="F289" s="115"/>
      <c r="G289" s="153"/>
      <c r="H289" s="153"/>
      <c r="I289" s="153"/>
      <c r="J289" s="153"/>
      <c r="K289" s="153"/>
      <c r="L289" s="115"/>
      <c r="M289" s="115"/>
      <c r="N289" s="115"/>
      <c r="O289" s="115"/>
      <c r="P289" s="115"/>
      <c r="Q289" s="115"/>
      <c r="R289" s="115"/>
      <c r="S289" s="115"/>
      <c r="T289" s="115"/>
      <c r="U289" s="115"/>
      <c r="V289" s="115"/>
      <c r="W289" s="115"/>
      <c r="X289" s="154"/>
      <c r="Y289" s="154"/>
      <c r="Z289" s="154"/>
      <c r="AA289" s="154"/>
      <c r="AB289" s="154"/>
      <c r="AC289" s="155"/>
      <c r="AD289" s="155"/>
      <c r="AE289" s="155"/>
      <c r="AF289" s="155"/>
      <c r="AG289" s="155"/>
      <c r="AH289" s="155"/>
      <c r="AI289" s="155"/>
      <c r="AJ289" s="155"/>
      <c r="AK289" s="155"/>
      <c r="AL289" s="155"/>
      <c r="AM289" s="155"/>
      <c r="AN289" s="155"/>
      <c r="AO289" s="155"/>
      <c r="AP289" s="155"/>
      <c r="AQ289" s="155"/>
      <c r="AR289" s="155"/>
      <c r="AS289" s="155"/>
      <c r="AT289" s="79"/>
      <c r="AU289" s="156"/>
      <c r="AV289" s="157"/>
      <c r="AW289" s="157"/>
      <c r="AX289" s="157"/>
      <c r="AY289" s="157"/>
      <c r="AZ289" s="157"/>
      <c r="BA289" s="157"/>
      <c r="BB289" s="157"/>
      <c r="BC289" s="157"/>
      <c r="BD289" s="157"/>
      <c r="BE289" s="157"/>
      <c r="BF289" s="81" t="s">
        <v>76</v>
      </c>
      <c r="BG289" s="343"/>
      <c r="BH289" s="177" t="s">
        <v>737</v>
      </c>
      <c r="BI289" s="351" t="s">
        <v>738</v>
      </c>
      <c r="BJ289" s="351"/>
      <c r="BK289" s="178"/>
    </row>
    <row r="290" customFormat="false" ht="12.75" hidden="true" customHeight="true" outlineLevel="0" collapsed="false">
      <c r="A290" s="315"/>
      <c r="B290" s="316"/>
      <c r="C290" s="316"/>
      <c r="D290" s="331" t="s">
        <v>739</v>
      </c>
      <c r="E290" s="317" t="s">
        <v>4301</v>
      </c>
      <c r="F290" s="87" t="s">
        <v>742</v>
      </c>
      <c r="G290" s="88"/>
      <c r="H290" s="89" t="s">
        <v>739</v>
      </c>
      <c r="I290" s="90"/>
      <c r="J290" s="90"/>
      <c r="K290" s="91"/>
      <c r="L290" s="92"/>
      <c r="M290" s="90" t="s">
        <v>2749</v>
      </c>
      <c r="N290" s="90" t="s">
        <v>2749</v>
      </c>
      <c r="O290" s="90"/>
      <c r="P290" s="91"/>
      <c r="Q290" s="86" t="s">
        <v>740</v>
      </c>
      <c r="R290" s="86" t="s">
        <v>741</v>
      </c>
      <c r="S290" s="86" t="s">
        <v>104</v>
      </c>
      <c r="T290" s="86" t="s">
        <v>105</v>
      </c>
      <c r="U290" s="120" t="s">
        <v>104</v>
      </c>
      <c r="V290" s="100" t="s">
        <v>4302</v>
      </c>
      <c r="W290" s="95" t="s">
        <v>4303</v>
      </c>
      <c r="X290" s="96"/>
      <c r="Y290" s="96"/>
      <c r="Z290" s="96"/>
      <c r="AA290" s="96"/>
      <c r="AB290" s="96"/>
      <c r="AC290" s="95" t="s">
        <v>2777</v>
      </c>
      <c r="AD290" s="95" t="s">
        <v>3037</v>
      </c>
      <c r="AE290" s="95" t="s">
        <v>2743</v>
      </c>
      <c r="AF290" s="95" t="s">
        <v>2760</v>
      </c>
      <c r="AG290" s="97"/>
      <c r="AH290" s="97"/>
      <c r="AI290" s="98" t="str">
        <f aca="false">IF(AND(OR($AV290="Int PU",$AV290="Int PD"),OR(AND($BC290&lt;&gt;"",$BC290&lt;&gt;"0"),AND($BD290&lt;&gt;"",$BD290&lt;&gt;"0"))),"INVALID",IF(OR($AT290=$F290,$AV290="Int PD"),"PULL_DOWN",IF(OR($AV290="Int PU",AND($AH290="YES",OR($BC290="",$BC290="0"),OR($BD290="",$BD290="0"),OR($AU290="Input",$AU290="Bidirectional"))),"PULL_UP","NORMAL")))</f>
        <v>NORMAL</v>
      </c>
      <c r="AJ290" s="98" t="str">
        <f aca="false">IF($AU290="Input", "TRISTATE", IF($AV290="Z","TRISTATE",IF($AT290=$F290,"TRISTATE","NORMAL")))</f>
        <v>NORMAL</v>
      </c>
      <c r="AK290" s="98" t="str">
        <f aca="false">IF(OR($AT290=$F290,$AU290="Output"),"DISABLE","ENABLE")</f>
        <v>DISABLE</v>
      </c>
      <c r="AL290" s="97"/>
      <c r="AM290" s="99" t="b">
        <f aca="false">TRUE()</f>
        <v>1</v>
      </c>
      <c r="AN290" s="99" t="b">
        <f aca="false">TRUE()</f>
        <v>1</v>
      </c>
      <c r="AO290" s="99" t="b">
        <f aca="false">TRUE()</f>
        <v>1</v>
      </c>
      <c r="AP290" s="99" t="b">
        <f aca="false">TRUE()</f>
        <v>1</v>
      </c>
      <c r="AQ290" s="99" t="b">
        <f aca="false">TRUE()</f>
        <v>1</v>
      </c>
      <c r="AR290" s="99" t="b">
        <f aca="false">TRUE()</f>
        <v>1</v>
      </c>
      <c r="AS290" s="100" t="str">
        <f aca="false">IF(AND($AM290:$AR290), "VALID", "INVALID")</f>
        <v>VALID</v>
      </c>
      <c r="AT290" s="175" t="s">
        <v>739</v>
      </c>
      <c r="AU290" s="124" t="s">
        <v>2744</v>
      </c>
      <c r="AV290" s="103"/>
      <c r="AW290" s="125"/>
      <c r="AX290" s="125"/>
      <c r="AY290" s="103" t="s">
        <v>124</v>
      </c>
      <c r="AZ290" s="125"/>
      <c r="BA290" s="103" t="s">
        <v>85</v>
      </c>
      <c r="BB290" s="174"/>
      <c r="BC290" s="126"/>
      <c r="BD290" s="126"/>
      <c r="BE290" s="127" t="s">
        <v>496</v>
      </c>
      <c r="BF290" s="125"/>
      <c r="BG290" s="327" t="s">
        <v>4304</v>
      </c>
      <c r="BH290" s="333" t="s">
        <v>4305</v>
      </c>
      <c r="BI290" s="1" t="s">
        <v>4301</v>
      </c>
      <c r="BJ290" s="1" t="s">
        <v>4306</v>
      </c>
      <c r="BK290" s="109"/>
    </row>
    <row r="291" customFormat="false" ht="12.75" hidden="true" customHeight="true" outlineLevel="0" collapsed="false">
      <c r="A291" s="315"/>
      <c r="B291" s="316"/>
      <c r="C291" s="316"/>
      <c r="D291" s="331" t="s">
        <v>743</v>
      </c>
      <c r="E291" s="317" t="s">
        <v>4307</v>
      </c>
      <c r="F291" s="87" t="s">
        <v>744</v>
      </c>
      <c r="G291" s="88"/>
      <c r="H291" s="89" t="s">
        <v>4308</v>
      </c>
      <c r="I291" s="90"/>
      <c r="J291" s="90"/>
      <c r="K291" s="91"/>
      <c r="L291" s="92"/>
      <c r="M291" s="90" t="s">
        <v>2729</v>
      </c>
      <c r="N291" s="90" t="s">
        <v>2749</v>
      </c>
      <c r="O291" s="90"/>
      <c r="P291" s="91"/>
      <c r="Q291" s="86" t="s">
        <v>740</v>
      </c>
      <c r="R291" s="86" t="s">
        <v>741</v>
      </c>
      <c r="S291" s="86" t="s">
        <v>104</v>
      </c>
      <c r="T291" s="86" t="s">
        <v>105</v>
      </c>
      <c r="U291" s="86" t="s">
        <v>104</v>
      </c>
      <c r="V291" s="100" t="s">
        <v>4309</v>
      </c>
      <c r="W291" s="95" t="s">
        <v>4303</v>
      </c>
      <c r="X291" s="96"/>
      <c r="Y291" s="96"/>
      <c r="Z291" s="96"/>
      <c r="AA291" s="96"/>
      <c r="AB291" s="96"/>
      <c r="AC291" s="95" t="s">
        <v>2777</v>
      </c>
      <c r="AD291" s="95" t="s">
        <v>3037</v>
      </c>
      <c r="AE291" s="95" t="s">
        <v>2743</v>
      </c>
      <c r="AF291" s="95" t="s">
        <v>2760</v>
      </c>
      <c r="AG291" s="97"/>
      <c r="AH291" s="97"/>
      <c r="AI291" s="98" t="str">
        <f aca="false">IF(AND(OR($AV291="Int PU",$AV291="Int PD"),OR(AND($BC291&lt;&gt;"",$BC291&lt;&gt;"0"),AND($BD291&lt;&gt;"",$BD291&lt;&gt;"0"))),"INVALID",IF(OR($AT291=$F291,$AV291="Int PD"),"PULL_DOWN",IF(OR($AV291="Int PU",AND($AH291="YES",OR($BC291="",$BC291="0"),OR($BD291="",$BD291="0"),OR($AU291="Input",$AU291="Bidirectional"))),"PULL_UP","NORMAL")))</f>
        <v>NORMAL</v>
      </c>
      <c r="AJ291" s="98" t="str">
        <f aca="false">IF($AU291="Input", "TRISTATE", IF($AV291="Z","TRISTATE",IF($AT291=$F291,"TRISTATE","NORMAL")))</f>
        <v>TRISTATE</v>
      </c>
      <c r="AK291" s="98" t="str">
        <f aca="false">IF(OR($AT291=$F291,$AU291="Output"),"DISABLE","ENABLE")</f>
        <v>ENABLE</v>
      </c>
      <c r="AL291" s="97"/>
      <c r="AM291" s="99" t="b">
        <f aca="false">TRUE()</f>
        <v>1</v>
      </c>
      <c r="AN291" s="99" t="b">
        <f aca="false">TRUE()</f>
        <v>1</v>
      </c>
      <c r="AO291" s="99" t="b">
        <f aca="false">TRUE()</f>
        <v>1</v>
      </c>
      <c r="AP291" s="99" t="b">
        <f aca="false">TRUE()</f>
        <v>1</v>
      </c>
      <c r="AQ291" s="99" t="b">
        <f aca="false">TRUE()</f>
        <v>1</v>
      </c>
      <c r="AR291" s="99" t="b">
        <f aca="false">TRUE()</f>
        <v>1</v>
      </c>
      <c r="AS291" s="100" t="str">
        <f aca="false">IF(AND($AM291:$AR291), "VALID", "INVALID")</f>
        <v>VALID</v>
      </c>
      <c r="AT291" s="179" t="s">
        <v>4308</v>
      </c>
      <c r="AU291" s="102" t="s">
        <v>2736</v>
      </c>
      <c r="AV291" s="103"/>
      <c r="AW291" s="104"/>
      <c r="AX291" s="104"/>
      <c r="AY291" s="103" t="s">
        <v>124</v>
      </c>
      <c r="AZ291" s="104"/>
      <c r="BA291" s="103" t="s">
        <v>85</v>
      </c>
      <c r="BB291" s="104"/>
      <c r="BC291" s="103"/>
      <c r="BD291" s="103"/>
      <c r="BE291" s="105"/>
      <c r="BF291" s="104"/>
      <c r="BG291" s="327" t="s">
        <v>4304</v>
      </c>
      <c r="BH291" s="333" t="s">
        <v>4310</v>
      </c>
      <c r="BI291" s="1" t="s">
        <v>4307</v>
      </c>
      <c r="BJ291" s="1" t="s">
        <v>4311</v>
      </c>
      <c r="BK291" s="109"/>
    </row>
    <row r="292" customFormat="false" ht="12.75" hidden="true" customHeight="true" outlineLevel="0" collapsed="false">
      <c r="A292" s="315"/>
      <c r="B292" s="316"/>
      <c r="C292" s="316"/>
      <c r="D292" s="331" t="s">
        <v>745</v>
      </c>
      <c r="E292" s="317" t="s">
        <v>4312</v>
      </c>
      <c r="F292" s="87" t="s">
        <v>746</v>
      </c>
      <c r="G292" s="88"/>
      <c r="H292" s="89" t="s">
        <v>4313</v>
      </c>
      <c r="I292" s="90"/>
      <c r="J292" s="90"/>
      <c r="K292" s="91"/>
      <c r="L292" s="92"/>
      <c r="M292" s="90" t="s">
        <v>81</v>
      </c>
      <c r="N292" s="90"/>
      <c r="O292" s="90"/>
      <c r="P292" s="91"/>
      <c r="Q292" s="86" t="s">
        <v>740</v>
      </c>
      <c r="R292" s="86" t="s">
        <v>83</v>
      </c>
      <c r="S292" s="86" t="s">
        <v>104</v>
      </c>
      <c r="T292" s="86" t="s">
        <v>105</v>
      </c>
      <c r="U292" s="86" t="s">
        <v>83</v>
      </c>
      <c r="V292" s="100" t="s">
        <v>4314</v>
      </c>
      <c r="W292" s="95" t="s">
        <v>4303</v>
      </c>
      <c r="X292" s="96"/>
      <c r="Y292" s="96"/>
      <c r="Z292" s="96"/>
      <c r="AA292" s="96"/>
      <c r="AB292" s="96"/>
      <c r="AC292" s="95" t="s">
        <v>2777</v>
      </c>
      <c r="AD292" s="95" t="s">
        <v>3037</v>
      </c>
      <c r="AE292" s="95" t="s">
        <v>2743</v>
      </c>
      <c r="AF292" s="95" t="s">
        <v>2760</v>
      </c>
      <c r="AG292" s="97"/>
      <c r="AH292" s="97"/>
      <c r="AI292" s="98" t="str">
        <f aca="false">IF(AND(OR($AV292="Int PU",$AV292="Int PD"),OR(AND($BC292&lt;&gt;"",$BC292&lt;&gt;"0"),AND($BD292&lt;&gt;"",$BD292&lt;&gt;"0"))),"INVALID",IF(OR($AT292=$F292,$AV292="Int PD"),"PULL_DOWN",IF(OR($AV292="Int PU",AND($AH292="YES",OR($BC292="",$BC292="0"),OR($BD292="",$BD292="0"),OR($AU292="Input",$AU292="Bidirectional"))),"PULL_UP","NORMAL")))</f>
        <v>NORMAL</v>
      </c>
      <c r="AJ292" s="98" t="str">
        <f aca="false">IF($AU292="Input", "TRISTATE", IF($AV292="Z","TRISTATE",IF($AT292=$F292,"TRISTATE","NORMAL")))</f>
        <v>NORMAL</v>
      </c>
      <c r="AK292" s="98" t="str">
        <f aca="false">IF(OR($AT292=$F292,$AU292="Output"),"DISABLE","ENABLE")</f>
        <v>DISABLE</v>
      </c>
      <c r="AL292" s="97"/>
      <c r="AM292" s="99" t="b">
        <f aca="false">TRUE()</f>
        <v>1</v>
      </c>
      <c r="AN292" s="99" t="b">
        <f aca="false">TRUE()</f>
        <v>1</v>
      </c>
      <c r="AO292" s="99" t="b">
        <f aca="false">TRUE()</f>
        <v>1</v>
      </c>
      <c r="AP292" s="99" t="b">
        <f aca="false">TRUE()</f>
        <v>1</v>
      </c>
      <c r="AQ292" s="99" t="b">
        <f aca="false">TRUE()</f>
        <v>1</v>
      </c>
      <c r="AR292" s="99" t="b">
        <f aca="false">TRUE()</f>
        <v>1</v>
      </c>
      <c r="AS292" s="100" t="str">
        <f aca="false">IF(AND($AM292:$AR292), "VALID", "INVALID")</f>
        <v>VALID</v>
      </c>
      <c r="AT292" s="179" t="s">
        <v>4313</v>
      </c>
      <c r="AU292" s="102" t="s">
        <v>2744</v>
      </c>
      <c r="AV292" s="103"/>
      <c r="AW292" s="104"/>
      <c r="AX292" s="104"/>
      <c r="AY292" s="103" t="s">
        <v>124</v>
      </c>
      <c r="AZ292" s="104"/>
      <c r="BA292" s="103" t="s">
        <v>85</v>
      </c>
      <c r="BB292" s="104"/>
      <c r="BC292" s="103"/>
      <c r="BD292" s="103"/>
      <c r="BE292" s="105"/>
      <c r="BF292" s="104"/>
      <c r="BG292" s="327" t="s">
        <v>4304</v>
      </c>
      <c r="BH292" s="333" t="s">
        <v>4315</v>
      </c>
      <c r="BI292" s="1" t="s">
        <v>4312</v>
      </c>
      <c r="BJ292" s="1" t="s">
        <v>4316</v>
      </c>
      <c r="BK292" s="109"/>
    </row>
    <row r="293" customFormat="false" ht="12.75" hidden="true" customHeight="true" outlineLevel="0" collapsed="false">
      <c r="A293" s="315"/>
      <c r="B293" s="316"/>
      <c r="C293" s="316"/>
      <c r="D293" s="331" t="s">
        <v>747</v>
      </c>
      <c r="E293" s="317" t="s">
        <v>4317</v>
      </c>
      <c r="F293" s="87" t="s">
        <v>748</v>
      </c>
      <c r="G293" s="88"/>
      <c r="H293" s="89" t="s">
        <v>747</v>
      </c>
      <c r="I293" s="90"/>
      <c r="J293" s="90"/>
      <c r="K293" s="91"/>
      <c r="L293" s="92"/>
      <c r="M293" s="90" t="s">
        <v>81</v>
      </c>
      <c r="N293" s="90"/>
      <c r="O293" s="90"/>
      <c r="P293" s="91"/>
      <c r="Q293" s="86" t="s">
        <v>740</v>
      </c>
      <c r="R293" s="86" t="s">
        <v>83</v>
      </c>
      <c r="S293" s="86" t="s">
        <v>104</v>
      </c>
      <c r="T293" s="86" t="s">
        <v>105</v>
      </c>
      <c r="U293" s="86" t="s">
        <v>83</v>
      </c>
      <c r="V293" s="100" t="s">
        <v>4318</v>
      </c>
      <c r="W293" s="95" t="s">
        <v>4303</v>
      </c>
      <c r="X293" s="96"/>
      <c r="Y293" s="96"/>
      <c r="Z293" s="96"/>
      <c r="AA293" s="96"/>
      <c r="AB293" s="96"/>
      <c r="AC293" s="95" t="s">
        <v>2777</v>
      </c>
      <c r="AD293" s="95" t="s">
        <v>3037</v>
      </c>
      <c r="AE293" s="95" t="s">
        <v>2743</v>
      </c>
      <c r="AF293" s="95" t="s">
        <v>2760</v>
      </c>
      <c r="AG293" s="97"/>
      <c r="AH293" s="97"/>
      <c r="AI293" s="98" t="str">
        <f aca="false">IF(AND(OR($AV293="Int PU",$AV293="Int PD"),OR(AND($BC293&lt;&gt;"",$BC293&lt;&gt;"0"),AND($BD293&lt;&gt;"",$BD293&lt;&gt;"0"))),"INVALID",IF(OR($AT293=$F293,$AV293="Int PD"),"PULL_DOWN",IF(OR($AV293="Int PU",AND($AH293="YES",OR($BC293="",$BC293="0"),OR($BD293="",$BD293="0"),OR($AU293="Input",$AU293="Bidirectional"))),"PULL_UP","NORMAL")))</f>
        <v>NORMAL</v>
      </c>
      <c r="AJ293" s="98" t="str">
        <f aca="false">IF($AU293="Input", "TRISTATE", IF($AV293="Z","TRISTATE",IF($AT293=$F293,"TRISTATE","NORMAL")))</f>
        <v>NORMAL</v>
      </c>
      <c r="AK293" s="98" t="str">
        <f aca="false">IF(OR($AT293=$F293,$AU293="Output"),"DISABLE","ENABLE")</f>
        <v>DISABLE</v>
      </c>
      <c r="AL293" s="97"/>
      <c r="AM293" s="99" t="b">
        <f aca="false">TRUE()</f>
        <v>1</v>
      </c>
      <c r="AN293" s="99" t="b">
        <f aca="false">TRUE()</f>
        <v>1</v>
      </c>
      <c r="AO293" s="99" t="b">
        <f aca="false">TRUE()</f>
        <v>1</v>
      </c>
      <c r="AP293" s="99" t="b">
        <f aca="false">TRUE()</f>
        <v>1</v>
      </c>
      <c r="AQ293" s="99" t="b">
        <f aca="false">TRUE()</f>
        <v>1</v>
      </c>
      <c r="AR293" s="99" t="b">
        <f aca="false">TRUE()</f>
        <v>1</v>
      </c>
      <c r="AS293" s="100" t="str">
        <f aca="false">IF(AND($AM293:$AR293), "VALID", "INVALID")</f>
        <v>VALID</v>
      </c>
      <c r="AT293" s="179" t="s">
        <v>747</v>
      </c>
      <c r="AU293" s="102" t="s">
        <v>2744</v>
      </c>
      <c r="AV293" s="103"/>
      <c r="AW293" s="104"/>
      <c r="AX293" s="104"/>
      <c r="AY293" s="103" t="s">
        <v>124</v>
      </c>
      <c r="AZ293" s="104"/>
      <c r="BA293" s="103" t="s">
        <v>85</v>
      </c>
      <c r="BB293" s="104"/>
      <c r="BC293" s="103"/>
      <c r="BD293" s="103"/>
      <c r="BE293" s="105"/>
      <c r="BF293" s="104"/>
      <c r="BG293" s="327" t="s">
        <v>4304</v>
      </c>
      <c r="BH293" s="333" t="s">
        <v>4319</v>
      </c>
      <c r="BI293" s="1" t="s">
        <v>4317</v>
      </c>
      <c r="BJ293" s="1" t="s">
        <v>4320</v>
      </c>
      <c r="BK293" s="109"/>
    </row>
    <row r="294" s="85" customFormat="true" ht="18" hidden="true" customHeight="true" outlineLevel="0" collapsed="false">
      <c r="A294" s="315"/>
      <c r="B294" s="316"/>
      <c r="C294" s="316"/>
      <c r="D294" s="140" t="s">
        <v>749</v>
      </c>
      <c r="E294" s="140" t="s">
        <v>750</v>
      </c>
      <c r="F294" s="74"/>
      <c r="G294" s="76"/>
      <c r="H294" s="76"/>
      <c r="I294" s="76"/>
      <c r="J294" s="76"/>
      <c r="K294" s="76"/>
      <c r="L294" s="74"/>
      <c r="M294" s="74"/>
      <c r="N294" s="74"/>
      <c r="O294" s="74"/>
      <c r="P294" s="74"/>
      <c r="Q294" s="74"/>
      <c r="R294" s="74"/>
      <c r="S294" s="74"/>
      <c r="T294" s="74"/>
      <c r="U294" s="74"/>
      <c r="V294" s="74"/>
      <c r="W294" s="74"/>
      <c r="X294" s="77"/>
      <c r="Y294" s="77"/>
      <c r="Z294" s="77"/>
      <c r="AA294" s="77"/>
      <c r="AB294" s="77"/>
      <c r="AC294" s="78"/>
      <c r="AD294" s="78"/>
      <c r="AE294" s="78"/>
      <c r="AF294" s="78"/>
      <c r="AG294" s="78"/>
      <c r="AH294" s="78"/>
      <c r="AI294" s="78"/>
      <c r="AJ294" s="78"/>
      <c r="AK294" s="78"/>
      <c r="AL294" s="78"/>
      <c r="AM294" s="78"/>
      <c r="AN294" s="78"/>
      <c r="AO294" s="78"/>
      <c r="AP294" s="78"/>
      <c r="AQ294" s="78"/>
      <c r="AR294" s="78"/>
      <c r="AS294" s="78"/>
      <c r="AT294" s="79"/>
      <c r="AU294" s="79"/>
      <c r="AV294" s="80"/>
      <c r="AW294" s="80"/>
      <c r="AX294" s="80"/>
      <c r="AY294" s="80"/>
      <c r="AZ294" s="80"/>
      <c r="BA294" s="80"/>
      <c r="BB294" s="80"/>
      <c r="BC294" s="80"/>
      <c r="BD294" s="80"/>
      <c r="BE294" s="80"/>
      <c r="BF294" s="81" t="s">
        <v>76</v>
      </c>
      <c r="BG294" s="79"/>
      <c r="BH294" s="83" t="s">
        <v>749</v>
      </c>
      <c r="BI294" s="314" t="s">
        <v>750</v>
      </c>
      <c r="BJ294" s="314"/>
      <c r="BK294" s="84"/>
    </row>
    <row r="295" customFormat="false" ht="12.75" hidden="true" customHeight="true" outlineLevel="0" collapsed="false">
      <c r="A295" s="315"/>
      <c r="B295" s="316"/>
      <c r="C295" s="316"/>
      <c r="D295" s="331" t="s">
        <v>751</v>
      </c>
      <c r="E295" s="317" t="s">
        <v>4321</v>
      </c>
      <c r="F295" s="87" t="s">
        <v>752</v>
      </c>
      <c r="G295" s="88"/>
      <c r="H295" s="89" t="s">
        <v>751</v>
      </c>
      <c r="I295" s="90"/>
      <c r="J295" s="90"/>
      <c r="K295" s="91"/>
      <c r="L295" s="92"/>
      <c r="M295" s="90" t="s">
        <v>81</v>
      </c>
      <c r="N295" s="90"/>
      <c r="O295" s="90"/>
      <c r="P295" s="91"/>
      <c r="Q295" s="98" t="s">
        <v>749</v>
      </c>
      <c r="R295" s="98" t="s">
        <v>83</v>
      </c>
      <c r="S295" s="98" t="s">
        <v>104</v>
      </c>
      <c r="T295" s="98" t="s">
        <v>105</v>
      </c>
      <c r="U295" s="86" t="s">
        <v>83</v>
      </c>
      <c r="V295" s="94" t="s">
        <v>4322</v>
      </c>
      <c r="W295" s="95" t="s">
        <v>4323</v>
      </c>
      <c r="X295" s="96"/>
      <c r="Y295" s="96"/>
      <c r="Z295" s="96"/>
      <c r="AA295" s="96" t="s">
        <v>749</v>
      </c>
      <c r="AB295" s="96" t="s">
        <v>749</v>
      </c>
      <c r="AC295" s="95" t="s">
        <v>4324</v>
      </c>
      <c r="AD295" s="95" t="s">
        <v>4325</v>
      </c>
      <c r="AE295" s="95" t="s">
        <v>4326</v>
      </c>
      <c r="AF295" s="95" t="s">
        <v>4327</v>
      </c>
      <c r="AG295" s="95" t="str">
        <f aca="false">IF(OR($AT295="",$AT295=$F295),$U295,IF($AT295=$G295,SUBSTITUTE(SUBSTITUTE($AT295,"GPIO3_","GPIO_"),".0",""),IF($AT295=$H295,$Q295,IF($AT295=$I295,$R295,IF($AT295=$J295,$S295,IF($AT295=$K295,$T295,"INVALID"))))))</f>
        <v>RSVD1</v>
      </c>
      <c r="AH295" s="97"/>
      <c r="AI295" s="98" t="str">
        <f aca="false">IF(AND(OR($AV295="Int PU",$AV295="Int PD"),OR(AND($BC295&lt;&gt;"",$BC295&lt;&gt;"0"),AND($BD295&lt;&gt;"",$BD295&lt;&gt;"0"))),"INVALID",IF(OR($AT295=$F295,$AV295="Int PD"),"PULL_DOWN",IF(OR($AV295="Int PU",AND($AH295="YES",OR($BC295="",$BC295="0"),OR($BD295="",$BD295="0"),OR($AU295="Input",$AU295="Bidirectional"))),"PULL_UP","NORMAL")))</f>
        <v>PULL_DOWN</v>
      </c>
      <c r="AJ295" s="98" t="str">
        <f aca="false">IF($AU295="Input", "TRISTATE", IF($AV295="Z","TRISTATE",IF($AT295=$F295,"TRISTATE","NORMAL")))</f>
        <v>TRISTATE</v>
      </c>
      <c r="AK295" s="98" t="str">
        <f aca="false">IF($AT295=$H295,"ENABLE",IF(OR($AT295=$F295,$AU295="Output"),"DISABLE","ENABLE"))</f>
        <v>DISABLE</v>
      </c>
      <c r="AL295" s="97"/>
      <c r="AM295" s="99" t="b">
        <f aca="false">TRUE()</f>
        <v>1</v>
      </c>
      <c r="AN295" s="99" t="b">
        <f aca="false">TRUE()</f>
        <v>1</v>
      </c>
      <c r="AO295" s="99" t="b">
        <f aca="false">TRUE()</f>
        <v>1</v>
      </c>
      <c r="AP295" s="99" t="b">
        <f aca="false">TRUE()</f>
        <v>1</v>
      </c>
      <c r="AQ295" s="99" t="b">
        <f aca="false">TRUE()</f>
        <v>1</v>
      </c>
      <c r="AR295" s="99" t="b">
        <f aca="false">TRUE()</f>
        <v>1</v>
      </c>
      <c r="AS295" s="100" t="str">
        <f aca="false">IF(AND($AM295:$AR295), "VALID", "INVALID")</f>
        <v>VALID</v>
      </c>
      <c r="AT295" s="141" t="s">
        <v>752</v>
      </c>
      <c r="AU295" s="102" t="s">
        <v>79</v>
      </c>
      <c r="AV295" s="103"/>
      <c r="AW295" s="104"/>
      <c r="AX295" s="104"/>
      <c r="AY295" s="104"/>
      <c r="AZ295" s="104"/>
      <c r="BA295" s="104"/>
      <c r="BB295" s="103" t="s">
        <v>434</v>
      </c>
      <c r="BC295" s="103"/>
      <c r="BD295" s="103"/>
      <c r="BE295" s="105"/>
      <c r="BF295" s="104"/>
      <c r="BG295" s="320"/>
      <c r="BH295" s="20" t="s">
        <v>7</v>
      </c>
      <c r="BI295" s="1" t="s">
        <v>4321</v>
      </c>
      <c r="BJ295" s="1" t="s">
        <v>4328</v>
      </c>
      <c r="BK295" s="109"/>
    </row>
    <row r="296" customFormat="false" ht="12.75" hidden="true" customHeight="true" outlineLevel="0" collapsed="false">
      <c r="A296" s="315"/>
      <c r="B296" s="316"/>
      <c r="C296" s="316"/>
      <c r="D296" s="331" t="s">
        <v>753</v>
      </c>
      <c r="E296" s="317" t="s">
        <v>4329</v>
      </c>
      <c r="F296" s="87" t="s">
        <v>754</v>
      </c>
      <c r="G296" s="88"/>
      <c r="H296" s="89" t="s">
        <v>753</v>
      </c>
      <c r="I296" s="90"/>
      <c r="J296" s="90"/>
      <c r="K296" s="91"/>
      <c r="L296" s="92"/>
      <c r="M296" s="90" t="s">
        <v>2749</v>
      </c>
      <c r="N296" s="90"/>
      <c r="O296" s="90"/>
      <c r="P296" s="91"/>
      <c r="Q296" s="98" t="s">
        <v>749</v>
      </c>
      <c r="R296" s="98" t="s">
        <v>83</v>
      </c>
      <c r="S296" s="98" t="s">
        <v>104</v>
      </c>
      <c r="T296" s="98" t="s">
        <v>105</v>
      </c>
      <c r="U296" s="86" t="s">
        <v>83</v>
      </c>
      <c r="V296" s="100" t="s">
        <v>4330</v>
      </c>
      <c r="W296" s="95" t="s">
        <v>4323</v>
      </c>
      <c r="X296" s="96"/>
      <c r="Y296" s="96"/>
      <c r="Z296" s="96"/>
      <c r="AA296" s="96" t="s">
        <v>749</v>
      </c>
      <c r="AB296" s="96" t="s">
        <v>749</v>
      </c>
      <c r="AC296" s="95" t="s">
        <v>4324</v>
      </c>
      <c r="AD296" s="95" t="s">
        <v>4325</v>
      </c>
      <c r="AE296" s="95" t="s">
        <v>4326</v>
      </c>
      <c r="AF296" s="95" t="s">
        <v>3057</v>
      </c>
      <c r="AG296" s="95" t="str">
        <f aca="false">IF(OR($AT296="",$AT296=$F296),$U296,IF($AT296=$G296,SUBSTITUTE(SUBSTITUTE($AT296,"GPIO3_","GPIO_"),".0",""),IF($AT296=$H296,$Q296,IF($AT296=$I296,$R296,IF($AT296=$J296,$S296,IF($AT296=$K296,$T296,"INVALID"))))))</f>
        <v>RSVD1</v>
      </c>
      <c r="AH296" s="97"/>
      <c r="AI296" s="98" t="str">
        <f aca="false">IF(AND(OR($AV296="Int PU",$AV296="Int PD"),OR(AND($BC296&lt;&gt;"",$BC296&lt;&gt;"0"),AND($BD296&lt;&gt;"",$BD296&lt;&gt;"0"))),"INVALID",IF(OR($AT296=$F296,$AV296="Int PD"),"PULL_DOWN",IF(OR($AV296="Int PU",AND($AH296="YES",OR($BC296="",$BC296="0"),OR($BD296="",$BD296="0"),OR($AU296="Input",$AU296="Bidirectional"))),"PULL_UP","NORMAL")))</f>
        <v>PULL_DOWN</v>
      </c>
      <c r="AJ296" s="98" t="str">
        <f aca="false">IF($AU296="Input", "TRISTATE", IF($AV296="Z","TRISTATE",IF($AT296=$F296,"TRISTATE","NORMAL")))</f>
        <v>TRISTATE</v>
      </c>
      <c r="AK296" s="98" t="str">
        <f aca="false">IF(OR($AT296=$F296,$AU296="Output"),"DISABLE","ENABLE")</f>
        <v>DISABLE</v>
      </c>
      <c r="AL296" s="97"/>
      <c r="AM296" s="99" t="b">
        <f aca="false">TRUE()</f>
        <v>1</v>
      </c>
      <c r="AN296" s="99" t="b">
        <f aca="false">TRUE()</f>
        <v>1</v>
      </c>
      <c r="AO296" s="99" t="b">
        <f aca="false">TRUE()</f>
        <v>1</v>
      </c>
      <c r="AP296" s="99" t="b">
        <f aca="false">TRUE()</f>
        <v>1</v>
      </c>
      <c r="AQ296" s="99" t="b">
        <f aca="false">TRUE()</f>
        <v>1</v>
      </c>
      <c r="AR296" s="99" t="b">
        <f aca="false">TRUE()</f>
        <v>1</v>
      </c>
      <c r="AS296" s="100" t="str">
        <f aca="false">IF(AND($AM296:$AR296), "VALID", "INVALID")</f>
        <v>VALID</v>
      </c>
      <c r="AT296" s="141" t="s">
        <v>754</v>
      </c>
      <c r="AU296" s="102" t="s">
        <v>79</v>
      </c>
      <c r="AV296" s="103"/>
      <c r="AW296" s="104"/>
      <c r="AX296" s="104"/>
      <c r="AY296" s="104"/>
      <c r="AZ296" s="104"/>
      <c r="BA296" s="104"/>
      <c r="BB296" s="103" t="s">
        <v>85</v>
      </c>
      <c r="BC296" s="103" t="s">
        <v>569</v>
      </c>
      <c r="BD296" s="103"/>
      <c r="BE296" s="105"/>
      <c r="BF296" s="104"/>
      <c r="BG296" s="320"/>
      <c r="BH296" s="20" t="s">
        <v>7</v>
      </c>
      <c r="BI296" s="1" t="s">
        <v>4329</v>
      </c>
      <c r="BJ296" s="1" t="s">
        <v>4331</v>
      </c>
      <c r="BK296" s="109"/>
    </row>
    <row r="297" customFormat="false" ht="12.75" hidden="true" customHeight="true" outlineLevel="0" collapsed="false">
      <c r="A297" s="315"/>
      <c r="B297" s="316"/>
      <c r="C297" s="316"/>
      <c r="D297" s="331" t="s">
        <v>755</v>
      </c>
      <c r="E297" s="317" t="s">
        <v>4332</v>
      </c>
      <c r="F297" s="87" t="s">
        <v>756</v>
      </c>
      <c r="G297" s="88"/>
      <c r="H297" s="89" t="s">
        <v>755</v>
      </c>
      <c r="I297" s="90"/>
      <c r="J297" s="90"/>
      <c r="K297" s="91"/>
      <c r="L297" s="92"/>
      <c r="M297" s="90" t="s">
        <v>2749</v>
      </c>
      <c r="N297" s="90"/>
      <c r="O297" s="90"/>
      <c r="P297" s="91"/>
      <c r="Q297" s="98" t="s">
        <v>749</v>
      </c>
      <c r="R297" s="98" t="s">
        <v>83</v>
      </c>
      <c r="S297" s="98" t="s">
        <v>104</v>
      </c>
      <c r="T297" s="98" t="s">
        <v>105</v>
      </c>
      <c r="U297" s="86" t="s">
        <v>83</v>
      </c>
      <c r="V297" s="100" t="s">
        <v>4333</v>
      </c>
      <c r="W297" s="95" t="s">
        <v>4323</v>
      </c>
      <c r="X297" s="96"/>
      <c r="Y297" s="96"/>
      <c r="Z297" s="96"/>
      <c r="AA297" s="96" t="s">
        <v>749</v>
      </c>
      <c r="AB297" s="96" t="s">
        <v>749</v>
      </c>
      <c r="AC297" s="95" t="s">
        <v>4324</v>
      </c>
      <c r="AD297" s="95" t="s">
        <v>4325</v>
      </c>
      <c r="AE297" s="95" t="s">
        <v>4326</v>
      </c>
      <c r="AF297" s="95" t="s">
        <v>3057</v>
      </c>
      <c r="AG297" s="95" t="str">
        <f aca="false">IF(OR($AT297="",$AT297=$F297),$U297,IF($AT297=$G297,SUBSTITUTE(SUBSTITUTE($AT297,"GPIO3_","GPIO_"),".0",""),IF($AT297=$H297,$Q297,IF($AT297=$I297,$R297,IF($AT297=$J297,$S297,IF($AT297=$K297,$T297,"INVALID"))))))</f>
        <v>RSVD1</v>
      </c>
      <c r="AH297" s="97"/>
      <c r="AI297" s="98" t="str">
        <f aca="false">IF(AND(OR($AV297="Int PU",$AV297="Int PD"),OR(AND($BC297&lt;&gt;"",$BC297&lt;&gt;"0"),AND($BD297&lt;&gt;"",$BD297&lt;&gt;"0"))),"INVALID",IF(OR($AT297=$F297,$AV297="Int PD"),"PULL_DOWN",IF(OR($AV297="Int PU",AND($AH297="YES",OR($BC297="",$BC297="0"),OR($BD297="",$BD297="0"),OR($AU297="Input",$AU297="Bidirectional"))),"PULL_UP","NORMAL")))</f>
        <v>PULL_DOWN</v>
      </c>
      <c r="AJ297" s="98" t="str">
        <f aca="false">IF($AU297="Input", "TRISTATE", IF($AV297="Z","TRISTATE",IF($AT297=$F297,"TRISTATE","NORMAL")))</f>
        <v>TRISTATE</v>
      </c>
      <c r="AK297" s="98" t="str">
        <f aca="false">IF(OR($AT297=$F297,$AU297="Output"),"DISABLE","ENABLE")</f>
        <v>DISABLE</v>
      </c>
      <c r="AL297" s="97"/>
      <c r="AM297" s="99" t="b">
        <f aca="false">TRUE()</f>
        <v>1</v>
      </c>
      <c r="AN297" s="99" t="b">
        <f aca="false">TRUE()</f>
        <v>1</v>
      </c>
      <c r="AO297" s="99" t="b">
        <f aca="false">TRUE()</f>
        <v>1</v>
      </c>
      <c r="AP297" s="99" t="b">
        <f aca="false">TRUE()</f>
        <v>1</v>
      </c>
      <c r="AQ297" s="99" t="b">
        <f aca="false">TRUE()</f>
        <v>1</v>
      </c>
      <c r="AR297" s="99" t="b">
        <f aca="false">TRUE()</f>
        <v>1</v>
      </c>
      <c r="AS297" s="100" t="str">
        <f aca="false">IF(AND($AM297:$AR297), "VALID", "INVALID")</f>
        <v>VALID</v>
      </c>
      <c r="AT297" s="141" t="s">
        <v>756</v>
      </c>
      <c r="AU297" s="102" t="s">
        <v>79</v>
      </c>
      <c r="AV297" s="103"/>
      <c r="AW297" s="104"/>
      <c r="AX297" s="104"/>
      <c r="AY297" s="104"/>
      <c r="AZ297" s="104"/>
      <c r="BA297" s="104"/>
      <c r="BB297" s="103" t="s">
        <v>85</v>
      </c>
      <c r="BC297" s="103"/>
      <c r="BD297" s="103"/>
      <c r="BE297" s="105"/>
      <c r="BF297" s="104"/>
      <c r="BG297" s="320"/>
      <c r="BH297" s="20" t="s">
        <v>7</v>
      </c>
      <c r="BI297" s="1" t="s">
        <v>4332</v>
      </c>
      <c r="BJ297" s="1" t="s">
        <v>4334</v>
      </c>
      <c r="BK297" s="109"/>
    </row>
    <row r="298" customFormat="false" ht="12.75" hidden="true" customHeight="true" outlineLevel="0" collapsed="false">
      <c r="A298" s="315"/>
      <c r="B298" s="316"/>
      <c r="C298" s="316"/>
      <c r="D298" s="331" t="s">
        <v>757</v>
      </c>
      <c r="E298" s="317" t="s">
        <v>4335</v>
      </c>
      <c r="F298" s="87" t="s">
        <v>758</v>
      </c>
      <c r="G298" s="88"/>
      <c r="H298" s="89" t="s">
        <v>757</v>
      </c>
      <c r="I298" s="90"/>
      <c r="J298" s="90"/>
      <c r="K298" s="91"/>
      <c r="L298" s="92"/>
      <c r="M298" s="90" t="s">
        <v>2749</v>
      </c>
      <c r="N298" s="90"/>
      <c r="O298" s="90"/>
      <c r="P298" s="91"/>
      <c r="Q298" s="98" t="s">
        <v>749</v>
      </c>
      <c r="R298" s="98" t="s">
        <v>83</v>
      </c>
      <c r="S298" s="98" t="s">
        <v>104</v>
      </c>
      <c r="T298" s="98" t="s">
        <v>105</v>
      </c>
      <c r="U298" s="86" t="s">
        <v>83</v>
      </c>
      <c r="V298" s="100" t="s">
        <v>4336</v>
      </c>
      <c r="W298" s="95" t="s">
        <v>4323</v>
      </c>
      <c r="X298" s="96"/>
      <c r="Y298" s="96"/>
      <c r="Z298" s="96"/>
      <c r="AA298" s="96" t="s">
        <v>749</v>
      </c>
      <c r="AB298" s="96" t="s">
        <v>749</v>
      </c>
      <c r="AC298" s="95" t="s">
        <v>4324</v>
      </c>
      <c r="AD298" s="95" t="s">
        <v>4325</v>
      </c>
      <c r="AE298" s="95" t="s">
        <v>4326</v>
      </c>
      <c r="AF298" s="95" t="s">
        <v>3057</v>
      </c>
      <c r="AG298" s="95" t="str">
        <f aca="false">IF(OR($AT298="",$AT298=$F298),$U298,IF($AT298=$G298,SUBSTITUTE(SUBSTITUTE($AT298,"GPIO3_","GPIO_"),".0",""),IF($AT298=$H298,$Q298,IF($AT298=$I298,$R298,IF($AT298=$J298,$S298,IF($AT298=$K298,$T298,"INVALID"))))))</f>
        <v>RSVD1</v>
      </c>
      <c r="AH298" s="97"/>
      <c r="AI298" s="98" t="str">
        <f aca="false">IF(AND(OR($AV298="Int PU",$AV298="Int PD"),OR(AND($BC298&lt;&gt;"",$BC298&lt;&gt;"0"),AND($BD298&lt;&gt;"",$BD298&lt;&gt;"0"))),"INVALID",IF(OR($AT298=$F298,$AV298="Int PD"),"PULL_DOWN",IF(OR($AV298="Int PU",AND($AH298="YES",OR($BC298="",$BC298="0"),OR($BD298="",$BD298="0"),OR($AU298="Input",$AU298="Bidirectional"))),"PULL_UP","NORMAL")))</f>
        <v>PULL_DOWN</v>
      </c>
      <c r="AJ298" s="98" t="str">
        <f aca="false">IF($AU298="Input", "TRISTATE", IF($AV298="Z","TRISTATE",IF($AT298=$F298,"TRISTATE","NORMAL")))</f>
        <v>TRISTATE</v>
      </c>
      <c r="AK298" s="98" t="str">
        <f aca="false">IF(OR($AT298=$F298,$AU298="Output"),"DISABLE","ENABLE")</f>
        <v>DISABLE</v>
      </c>
      <c r="AL298" s="97"/>
      <c r="AM298" s="99" t="b">
        <f aca="false">TRUE()</f>
        <v>1</v>
      </c>
      <c r="AN298" s="99" t="b">
        <f aca="false">TRUE()</f>
        <v>1</v>
      </c>
      <c r="AO298" s="99" t="b">
        <f aca="false">TRUE()</f>
        <v>1</v>
      </c>
      <c r="AP298" s="99" t="b">
        <f aca="false">TRUE()</f>
        <v>1</v>
      </c>
      <c r="AQ298" s="99" t="b">
        <f aca="false">TRUE()</f>
        <v>1</v>
      </c>
      <c r="AR298" s="99" t="b">
        <f aca="false">TRUE()</f>
        <v>1</v>
      </c>
      <c r="AS298" s="100" t="str">
        <f aca="false">IF(AND($AM298:$AR298), "VALID", "INVALID")</f>
        <v>VALID</v>
      </c>
      <c r="AT298" s="168" t="s">
        <v>758</v>
      </c>
      <c r="AU298" s="146" t="s">
        <v>79</v>
      </c>
      <c r="AV298" s="147"/>
      <c r="AW298" s="104"/>
      <c r="AX298" s="148"/>
      <c r="AY298" s="148"/>
      <c r="AZ298" s="104"/>
      <c r="BA298" s="104"/>
      <c r="BB298" s="103" t="s">
        <v>85</v>
      </c>
      <c r="BC298" s="147"/>
      <c r="BD298" s="147"/>
      <c r="BE298" s="149"/>
      <c r="BF298" s="148"/>
      <c r="BG298" s="320"/>
      <c r="BH298" s="20" t="s">
        <v>7</v>
      </c>
      <c r="BI298" s="1" t="s">
        <v>4335</v>
      </c>
      <c r="BJ298" s="1" t="s">
        <v>4337</v>
      </c>
      <c r="BK298" s="109"/>
    </row>
    <row r="299" customFormat="false" ht="12.75" hidden="true" customHeight="true" outlineLevel="0" collapsed="false">
      <c r="A299" s="315"/>
      <c r="B299" s="316"/>
      <c r="C299" s="316"/>
      <c r="D299" s="331" t="s">
        <v>759</v>
      </c>
      <c r="E299" s="317" t="s">
        <v>4338</v>
      </c>
      <c r="F299" s="87" t="s">
        <v>760</v>
      </c>
      <c r="G299" s="88"/>
      <c r="H299" s="89" t="s">
        <v>759</v>
      </c>
      <c r="I299" s="90"/>
      <c r="J299" s="90"/>
      <c r="K299" s="91"/>
      <c r="L299" s="92"/>
      <c r="M299" s="90" t="s">
        <v>2749</v>
      </c>
      <c r="N299" s="90"/>
      <c r="O299" s="90"/>
      <c r="P299" s="91"/>
      <c r="Q299" s="98" t="s">
        <v>749</v>
      </c>
      <c r="R299" s="98" t="s">
        <v>83</v>
      </c>
      <c r="S299" s="98" t="s">
        <v>104</v>
      </c>
      <c r="T299" s="98" t="s">
        <v>105</v>
      </c>
      <c r="U299" s="86" t="s">
        <v>83</v>
      </c>
      <c r="V299" s="100" t="s">
        <v>4339</v>
      </c>
      <c r="W299" s="95" t="s">
        <v>4323</v>
      </c>
      <c r="X299" s="96"/>
      <c r="Y299" s="96"/>
      <c r="Z299" s="96"/>
      <c r="AA299" s="96" t="s">
        <v>749</v>
      </c>
      <c r="AB299" s="96" t="s">
        <v>749</v>
      </c>
      <c r="AC299" s="95" t="s">
        <v>4324</v>
      </c>
      <c r="AD299" s="95" t="s">
        <v>4325</v>
      </c>
      <c r="AE299" s="95" t="s">
        <v>4326</v>
      </c>
      <c r="AF299" s="95" t="s">
        <v>3057</v>
      </c>
      <c r="AG299" s="95" t="str">
        <f aca="false">IF(OR($AT299="",$AT299=$F299),$U299,IF($AT299=$G299,SUBSTITUTE(SUBSTITUTE($AT299,"GPIO3_","GPIO_"),".0",""),IF($AT299=$H299,$Q299,IF($AT299=$I299,$R299,IF($AT299=$J299,$S299,IF($AT299=$K299,$T299,"INVALID"))))))</f>
        <v>RSVD1</v>
      </c>
      <c r="AH299" s="97"/>
      <c r="AI299" s="98" t="str">
        <f aca="false">IF(AND(OR($AV299="Int PU",$AV299="Int PD"),OR(AND($BC299&lt;&gt;"",$BC299&lt;&gt;"0"),AND($BD299&lt;&gt;"",$BD299&lt;&gt;"0"))),"INVALID",IF(OR($AT299=$F299,$AV299="Int PD"),"PULL_DOWN",IF(OR($AV299="Int PU",AND($AH299="YES",OR($BC299="",$BC299="0"),OR($BD299="",$BD299="0"),OR($AU299="Input",$AU299="Bidirectional"))),"PULL_UP","NORMAL")))</f>
        <v>PULL_DOWN</v>
      </c>
      <c r="AJ299" s="98" t="str">
        <f aca="false">IF($AU299="Input", "TRISTATE", IF($AV299="Z","TRISTATE",IF($AT299=$F299,"TRISTATE","NORMAL")))</f>
        <v>TRISTATE</v>
      </c>
      <c r="AK299" s="98" t="str">
        <f aca="false">IF(OR($AT299=$F299,$AU299="Output"),"DISABLE","ENABLE")</f>
        <v>DISABLE</v>
      </c>
      <c r="AL299" s="97"/>
      <c r="AM299" s="99" t="b">
        <f aca="false">TRUE()</f>
        <v>1</v>
      </c>
      <c r="AN299" s="99" t="b">
        <f aca="false">TRUE()</f>
        <v>1</v>
      </c>
      <c r="AO299" s="99" t="b">
        <f aca="false">TRUE()</f>
        <v>1</v>
      </c>
      <c r="AP299" s="99" t="b">
        <f aca="false">TRUE()</f>
        <v>1</v>
      </c>
      <c r="AQ299" s="99" t="b">
        <f aca="false">TRUE()</f>
        <v>1</v>
      </c>
      <c r="AR299" s="99" t="b">
        <f aca="false">TRUE()</f>
        <v>1</v>
      </c>
      <c r="AS299" s="100" t="str">
        <f aca="false">IF(AND($AM299:$AR299), "VALID", "INVALID")</f>
        <v>VALID</v>
      </c>
      <c r="AT299" s="151" t="s">
        <v>760</v>
      </c>
      <c r="AU299" s="102" t="s">
        <v>79</v>
      </c>
      <c r="AV299" s="103"/>
      <c r="AW299" s="104"/>
      <c r="AX299" s="148"/>
      <c r="AY299" s="148"/>
      <c r="AZ299" s="104"/>
      <c r="BA299" s="104"/>
      <c r="BB299" s="103" t="s">
        <v>85</v>
      </c>
      <c r="BC299" s="103"/>
      <c r="BD299" s="103"/>
      <c r="BE299" s="105" t="s">
        <v>496</v>
      </c>
      <c r="BF299" s="104"/>
      <c r="BG299" s="320"/>
      <c r="BH299" s="20" t="s">
        <v>7</v>
      </c>
      <c r="BI299" s="1" t="s">
        <v>4338</v>
      </c>
      <c r="BJ299" s="1" t="s">
        <v>4340</v>
      </c>
      <c r="BK299" s="109"/>
    </row>
    <row r="300" customFormat="false" ht="12.75" hidden="true" customHeight="true" outlineLevel="0" collapsed="false">
      <c r="A300" s="315"/>
      <c r="B300" s="316"/>
      <c r="C300" s="316"/>
      <c r="D300" s="331" t="s">
        <v>761</v>
      </c>
      <c r="E300" s="317" t="s">
        <v>4341</v>
      </c>
      <c r="F300" s="87" t="s">
        <v>762</v>
      </c>
      <c r="G300" s="88"/>
      <c r="H300" s="89" t="s">
        <v>761</v>
      </c>
      <c r="I300" s="90"/>
      <c r="J300" s="90"/>
      <c r="K300" s="91"/>
      <c r="L300" s="92"/>
      <c r="M300" s="90" t="s">
        <v>2749</v>
      </c>
      <c r="N300" s="90"/>
      <c r="O300" s="90"/>
      <c r="P300" s="91"/>
      <c r="Q300" s="98" t="s">
        <v>749</v>
      </c>
      <c r="R300" s="98" t="s">
        <v>83</v>
      </c>
      <c r="S300" s="98" t="s">
        <v>104</v>
      </c>
      <c r="T300" s="98" t="s">
        <v>105</v>
      </c>
      <c r="U300" s="86" t="s">
        <v>83</v>
      </c>
      <c r="V300" s="100" t="s">
        <v>4342</v>
      </c>
      <c r="W300" s="95" t="s">
        <v>4323</v>
      </c>
      <c r="X300" s="96"/>
      <c r="Y300" s="96"/>
      <c r="Z300" s="96"/>
      <c r="AA300" s="96" t="s">
        <v>749</v>
      </c>
      <c r="AB300" s="96" t="s">
        <v>749</v>
      </c>
      <c r="AC300" s="95" t="s">
        <v>4324</v>
      </c>
      <c r="AD300" s="95" t="s">
        <v>4325</v>
      </c>
      <c r="AE300" s="95" t="s">
        <v>4326</v>
      </c>
      <c r="AF300" s="95" t="s">
        <v>3057</v>
      </c>
      <c r="AG300" s="95" t="str">
        <f aca="false">IF(OR($AT300="",$AT300=$F300),$U300,IF($AT300=$G300,SUBSTITUTE(SUBSTITUTE($AT300,"GPIO3_","GPIO_"),".0",""),IF($AT300=$H300,$Q300,IF($AT300=$I300,$R300,IF($AT300=$J300,$S300,IF($AT300=$K300,$T300,"INVALID"))))))</f>
        <v>RSVD1</v>
      </c>
      <c r="AH300" s="97"/>
      <c r="AI300" s="98" t="str">
        <f aca="false">IF(AND(OR($AV300="Int PU",$AV300="Int PD"),OR(AND($BC300&lt;&gt;"",$BC300&lt;&gt;"0"),AND($BD300&lt;&gt;"",$BD300&lt;&gt;"0"))),"INVALID",IF(OR($AT300=$F300,$AV300="Int PD"),"PULL_DOWN",IF(OR($AV300="Int PU",AND($AH300="YES",OR($BC300="",$BC300="0"),OR($BD300="",$BD300="0"),OR($AU300="Input",$AU300="Bidirectional"))),"PULL_UP","NORMAL")))</f>
        <v>PULL_DOWN</v>
      </c>
      <c r="AJ300" s="98" t="str">
        <f aca="false">IF($AU300="Input", "TRISTATE", IF($AV300="Z","TRISTATE",IF($AT300=$F300,"TRISTATE","NORMAL")))</f>
        <v>TRISTATE</v>
      </c>
      <c r="AK300" s="98" t="str">
        <f aca="false">IF(OR($AT300=$F300,$AU300="Output"),"DISABLE","ENABLE")</f>
        <v>DISABLE</v>
      </c>
      <c r="AL300" s="97"/>
      <c r="AM300" s="99" t="b">
        <f aca="false">TRUE()</f>
        <v>1</v>
      </c>
      <c r="AN300" s="99" t="b">
        <f aca="false">TRUE()</f>
        <v>1</v>
      </c>
      <c r="AO300" s="99" t="b">
        <f aca="false">TRUE()</f>
        <v>1</v>
      </c>
      <c r="AP300" s="99" t="b">
        <f aca="false">TRUE()</f>
        <v>1</v>
      </c>
      <c r="AQ300" s="99" t="b">
        <f aca="false">TRUE()</f>
        <v>1</v>
      </c>
      <c r="AR300" s="99" t="b">
        <f aca="false">TRUE()</f>
        <v>1</v>
      </c>
      <c r="AS300" s="100" t="str">
        <f aca="false">IF(AND($AM300:$AR300), "VALID", "INVALID")</f>
        <v>VALID</v>
      </c>
      <c r="AT300" s="101" t="s">
        <v>762</v>
      </c>
      <c r="AU300" s="102" t="s">
        <v>79</v>
      </c>
      <c r="AV300" s="103"/>
      <c r="AW300" s="104"/>
      <c r="AX300" s="148"/>
      <c r="AY300" s="148"/>
      <c r="AZ300" s="104"/>
      <c r="BA300" s="104"/>
      <c r="BB300" s="103" t="s">
        <v>85</v>
      </c>
      <c r="BC300" s="103"/>
      <c r="BD300" s="103"/>
      <c r="BE300" s="105"/>
      <c r="BF300" s="104"/>
      <c r="BG300" s="320"/>
      <c r="BH300" s="20" t="s">
        <v>7</v>
      </c>
      <c r="BI300" s="1" t="s">
        <v>4341</v>
      </c>
      <c r="BJ300" s="1" t="s">
        <v>4343</v>
      </c>
      <c r="BK300" s="109"/>
    </row>
    <row r="301" customFormat="false" ht="12.75" hidden="true" customHeight="true" outlineLevel="0" collapsed="false">
      <c r="A301" s="315"/>
      <c r="B301" s="316"/>
      <c r="C301" s="316"/>
      <c r="D301" s="331" t="s">
        <v>763</v>
      </c>
      <c r="E301" s="317" t="s">
        <v>4344</v>
      </c>
      <c r="F301" s="87" t="s">
        <v>764</v>
      </c>
      <c r="G301" s="88"/>
      <c r="H301" s="89" t="s">
        <v>763</v>
      </c>
      <c r="I301" s="90"/>
      <c r="J301" s="90"/>
      <c r="K301" s="91"/>
      <c r="L301" s="92"/>
      <c r="M301" s="90" t="s">
        <v>2749</v>
      </c>
      <c r="N301" s="90"/>
      <c r="O301" s="90"/>
      <c r="P301" s="91"/>
      <c r="Q301" s="98" t="s">
        <v>749</v>
      </c>
      <c r="R301" s="98" t="s">
        <v>83</v>
      </c>
      <c r="S301" s="98" t="s">
        <v>104</v>
      </c>
      <c r="T301" s="98" t="s">
        <v>105</v>
      </c>
      <c r="U301" s="134" t="s">
        <v>83</v>
      </c>
      <c r="V301" s="98" t="s">
        <v>4345</v>
      </c>
      <c r="W301" s="132" t="s">
        <v>4323</v>
      </c>
      <c r="X301" s="96"/>
      <c r="Y301" s="96"/>
      <c r="Z301" s="96"/>
      <c r="AA301" s="96" t="s">
        <v>749</v>
      </c>
      <c r="AB301" s="96" t="s">
        <v>749</v>
      </c>
      <c r="AC301" s="95" t="s">
        <v>4324</v>
      </c>
      <c r="AD301" s="95" t="s">
        <v>4325</v>
      </c>
      <c r="AE301" s="95" t="s">
        <v>4326</v>
      </c>
      <c r="AF301" s="95" t="s">
        <v>3057</v>
      </c>
      <c r="AG301" s="95" t="str">
        <f aca="false">IF(OR($AT301="",$AT301=$F301),$U301,IF($AT301=$G301,SUBSTITUTE(SUBSTITUTE($AT301,"GPIO3_","GPIO_"),".0",""),IF($AT301=$H301,$Q301,IF($AT301=$I301,$R301,IF($AT301=$J301,$S301,IF($AT301=$K301,$T301,"INVALID"))))))</f>
        <v>RSVD1</v>
      </c>
      <c r="AH301" s="97"/>
      <c r="AI301" s="98" t="str">
        <f aca="false">IF(AND(OR($AV301="Int PU",$AV301="Int PD"),OR(AND($BC301&lt;&gt;"",$BC301&lt;&gt;"0"),AND($BD301&lt;&gt;"",$BD301&lt;&gt;"0"))),"INVALID",IF(OR($AT301=$F301,$AV301="Int PD"),"PULL_DOWN",IF(OR($AV301="Int PU",AND($AH301="YES",OR($BC301="",$BC301="0"),OR($BD301="",$BD301="0"),OR($AU301="Input",$AU301="Bidirectional"))),"PULL_UP","NORMAL")))</f>
        <v>PULL_DOWN</v>
      </c>
      <c r="AJ301" s="98" t="str">
        <f aca="false">IF($AU301="Input", "TRISTATE", IF($AV301="Z","TRISTATE",IF($AT301=$F301,"TRISTATE","NORMAL")))</f>
        <v>TRISTATE</v>
      </c>
      <c r="AK301" s="98" t="str">
        <f aca="false">IF(OR($AT301=$F301,$AU301="Output"),"DISABLE","ENABLE")</f>
        <v>DISABLE</v>
      </c>
      <c r="AL301" s="97"/>
      <c r="AM301" s="99" t="b">
        <f aca="false">TRUE()</f>
        <v>1</v>
      </c>
      <c r="AN301" s="99" t="b">
        <f aca="false">TRUE()</f>
        <v>1</v>
      </c>
      <c r="AO301" s="99" t="b">
        <f aca="false">TRUE()</f>
        <v>1</v>
      </c>
      <c r="AP301" s="99" t="b">
        <f aca="false">TRUE()</f>
        <v>1</v>
      </c>
      <c r="AQ301" s="99" t="b">
        <f aca="false">TRUE()</f>
        <v>1</v>
      </c>
      <c r="AR301" s="99" t="b">
        <f aca="false">TRUE()</f>
        <v>1</v>
      </c>
      <c r="AS301" s="100" t="str">
        <f aca="false">IF(AND($AM301:$AR301), "VALID", "INVALID")</f>
        <v>VALID</v>
      </c>
      <c r="AT301" s="101" t="s">
        <v>764</v>
      </c>
      <c r="AU301" s="102" t="s">
        <v>79</v>
      </c>
      <c r="AV301" s="103"/>
      <c r="AW301" s="104"/>
      <c r="AX301" s="104"/>
      <c r="AY301" s="104"/>
      <c r="AZ301" s="104"/>
      <c r="BA301" s="104"/>
      <c r="BB301" s="103" t="s">
        <v>85</v>
      </c>
      <c r="BC301" s="103"/>
      <c r="BD301" s="103"/>
      <c r="BE301" s="105"/>
      <c r="BF301" s="104"/>
      <c r="BG301" s="320"/>
      <c r="BH301" s="20" t="s">
        <v>7</v>
      </c>
      <c r="BI301" s="1" t="s">
        <v>4344</v>
      </c>
      <c r="BJ301" s="1" t="s">
        <v>4346</v>
      </c>
      <c r="BK301" s="109"/>
    </row>
    <row r="302" customFormat="false" ht="12.75" hidden="true" customHeight="true" outlineLevel="0" collapsed="false">
      <c r="A302" s="315"/>
      <c r="B302" s="316"/>
      <c r="C302" s="316"/>
      <c r="D302" s="331" t="s">
        <v>765</v>
      </c>
      <c r="E302" s="317" t="s">
        <v>4347</v>
      </c>
      <c r="F302" s="87" t="s">
        <v>766</v>
      </c>
      <c r="G302" s="88"/>
      <c r="H302" s="89" t="s">
        <v>765</v>
      </c>
      <c r="I302" s="90"/>
      <c r="J302" s="90"/>
      <c r="K302" s="91"/>
      <c r="L302" s="92"/>
      <c r="M302" s="90" t="s">
        <v>2749</v>
      </c>
      <c r="N302" s="90"/>
      <c r="O302" s="90"/>
      <c r="P302" s="91"/>
      <c r="Q302" s="98" t="s">
        <v>749</v>
      </c>
      <c r="R302" s="98" t="s">
        <v>83</v>
      </c>
      <c r="S302" s="98" t="s">
        <v>104</v>
      </c>
      <c r="T302" s="98" t="s">
        <v>105</v>
      </c>
      <c r="U302" s="86" t="s">
        <v>83</v>
      </c>
      <c r="V302" s="100" t="s">
        <v>4348</v>
      </c>
      <c r="W302" s="95" t="s">
        <v>4323</v>
      </c>
      <c r="X302" s="96"/>
      <c r="Y302" s="96"/>
      <c r="Z302" s="96"/>
      <c r="AA302" s="96" t="s">
        <v>749</v>
      </c>
      <c r="AB302" s="96" t="s">
        <v>749</v>
      </c>
      <c r="AC302" s="95" t="s">
        <v>4324</v>
      </c>
      <c r="AD302" s="95" t="s">
        <v>4325</v>
      </c>
      <c r="AE302" s="95" t="s">
        <v>4326</v>
      </c>
      <c r="AF302" s="95" t="s">
        <v>3057</v>
      </c>
      <c r="AG302" s="95" t="str">
        <f aca="false">IF(OR($AT302="",$AT302=$F302),$U302,IF($AT302=$G302,SUBSTITUTE(SUBSTITUTE($AT302,"GPIO3_","GPIO_"),".0",""),IF($AT302=$H302,$Q302,IF($AT302=$I302,$R302,IF($AT302=$J302,$S302,IF($AT302=$K302,$T302,"INVALID"))))))</f>
        <v>RSVD1</v>
      </c>
      <c r="AH302" s="97"/>
      <c r="AI302" s="98" t="str">
        <f aca="false">IF(AND(OR($AV302="Int PU",$AV302="Int PD"),OR(AND($BC302&lt;&gt;"",$BC302&lt;&gt;"0"),AND($BD302&lt;&gt;"",$BD302&lt;&gt;"0"))),"INVALID",IF(OR($AT302=$F302,$AV302="Int PD"),"PULL_DOWN",IF(OR($AV302="Int PU",AND($AH302="YES",OR($BC302="",$BC302="0"),OR($BD302="",$BD302="0"),OR($AU302="Input",$AU302="Bidirectional"))),"PULL_UP","NORMAL")))</f>
        <v>PULL_DOWN</v>
      </c>
      <c r="AJ302" s="98" t="str">
        <f aca="false">IF($AU302="Input", "TRISTATE", IF($AV302="Z","TRISTATE",IF($AT302=$F302,"TRISTATE","NORMAL")))</f>
        <v>TRISTATE</v>
      </c>
      <c r="AK302" s="98" t="str">
        <f aca="false">IF(OR($AT302=$F302,$AU302="Output"),"DISABLE","ENABLE")</f>
        <v>DISABLE</v>
      </c>
      <c r="AL302" s="97"/>
      <c r="AM302" s="99" t="b">
        <f aca="false">TRUE()</f>
        <v>1</v>
      </c>
      <c r="AN302" s="99" t="b">
        <f aca="false">TRUE()</f>
        <v>1</v>
      </c>
      <c r="AO302" s="99" t="b">
        <f aca="false">TRUE()</f>
        <v>1</v>
      </c>
      <c r="AP302" s="99" t="b">
        <f aca="false">TRUE()</f>
        <v>1</v>
      </c>
      <c r="AQ302" s="99" t="b">
        <f aca="false">TRUE()</f>
        <v>1</v>
      </c>
      <c r="AR302" s="99" t="b">
        <f aca="false">TRUE()</f>
        <v>1</v>
      </c>
      <c r="AS302" s="100" t="str">
        <f aca="false">IF(AND($AM302:$AR302), "VALID", "INVALID")</f>
        <v>VALID</v>
      </c>
      <c r="AT302" s="141" t="s">
        <v>766</v>
      </c>
      <c r="AU302" s="102" t="s">
        <v>79</v>
      </c>
      <c r="AV302" s="103"/>
      <c r="AW302" s="104"/>
      <c r="AX302" s="104"/>
      <c r="AY302" s="104"/>
      <c r="AZ302" s="104"/>
      <c r="BA302" s="104"/>
      <c r="BB302" s="103" t="s">
        <v>85</v>
      </c>
      <c r="BC302" s="103"/>
      <c r="BD302" s="103"/>
      <c r="BE302" s="105"/>
      <c r="BF302" s="104"/>
      <c r="BG302" s="320"/>
      <c r="BH302" s="20" t="s">
        <v>7</v>
      </c>
      <c r="BI302" s="1" t="s">
        <v>4347</v>
      </c>
      <c r="BJ302" s="1" t="s">
        <v>4349</v>
      </c>
      <c r="BK302" s="109"/>
    </row>
    <row r="303" customFormat="false" ht="12.75" hidden="true" customHeight="true" outlineLevel="0" collapsed="false">
      <c r="A303" s="315"/>
      <c r="B303" s="316"/>
      <c r="C303" s="316"/>
      <c r="D303" s="331" t="s">
        <v>767</v>
      </c>
      <c r="E303" s="317" t="s">
        <v>4350</v>
      </c>
      <c r="F303" s="87" t="s">
        <v>768</v>
      </c>
      <c r="G303" s="88"/>
      <c r="H303" s="89" t="s">
        <v>767</v>
      </c>
      <c r="I303" s="90"/>
      <c r="J303" s="90"/>
      <c r="K303" s="91"/>
      <c r="L303" s="92"/>
      <c r="M303" s="90" t="s">
        <v>2749</v>
      </c>
      <c r="N303" s="90"/>
      <c r="O303" s="90"/>
      <c r="P303" s="91"/>
      <c r="Q303" s="98" t="s">
        <v>749</v>
      </c>
      <c r="R303" s="98" t="s">
        <v>83</v>
      </c>
      <c r="S303" s="98" t="s">
        <v>104</v>
      </c>
      <c r="T303" s="98" t="s">
        <v>105</v>
      </c>
      <c r="U303" s="86" t="s">
        <v>83</v>
      </c>
      <c r="V303" s="100" t="s">
        <v>4351</v>
      </c>
      <c r="W303" s="95" t="s">
        <v>4323</v>
      </c>
      <c r="X303" s="96"/>
      <c r="Y303" s="96"/>
      <c r="Z303" s="96"/>
      <c r="AA303" s="96" t="s">
        <v>749</v>
      </c>
      <c r="AB303" s="96" t="s">
        <v>749</v>
      </c>
      <c r="AC303" s="95" t="s">
        <v>4324</v>
      </c>
      <c r="AD303" s="95" t="s">
        <v>4325</v>
      </c>
      <c r="AE303" s="95" t="s">
        <v>4326</v>
      </c>
      <c r="AF303" s="95" t="s">
        <v>3057</v>
      </c>
      <c r="AG303" s="95" t="str">
        <f aca="false">IF(OR($AT303="",$AT303=$F303),$U303,IF($AT303=$G303,SUBSTITUTE(SUBSTITUTE($AT303,"GPIO3_","GPIO_"),".0",""),IF($AT303=$H303,$Q303,IF($AT303=$I303,$R303,IF($AT303=$J303,$S303,IF($AT303=$K303,$T303,"INVALID"))))))</f>
        <v>RSVD1</v>
      </c>
      <c r="AH303" s="97"/>
      <c r="AI303" s="98" t="str">
        <f aca="false">IF(AND(OR($AV303="Int PU",$AV303="Int PD"),OR(AND($BC303&lt;&gt;"",$BC303&lt;&gt;"0"),AND($BD303&lt;&gt;"",$BD303&lt;&gt;"0"))),"INVALID",IF(OR($AT303=$F303,$AV303="Int PD"),"PULL_DOWN",IF(OR($AV303="Int PU",AND($AH303="YES",OR($BC303="",$BC303="0"),OR($BD303="",$BD303="0"),OR($AU303="Input",$AU303="Bidirectional"))),"PULL_UP","NORMAL")))</f>
        <v>PULL_DOWN</v>
      </c>
      <c r="AJ303" s="98" t="str">
        <f aca="false">IF($AU303="Input", "TRISTATE", IF($AV303="Z","TRISTATE",IF($AT303=$F303,"TRISTATE","NORMAL")))</f>
        <v>TRISTATE</v>
      </c>
      <c r="AK303" s="98" t="str">
        <f aca="false">IF(OR($AT303=$F303,$AU303="Output"),"DISABLE","ENABLE")</f>
        <v>DISABLE</v>
      </c>
      <c r="AL303" s="97"/>
      <c r="AM303" s="99" t="b">
        <f aca="false">TRUE()</f>
        <v>1</v>
      </c>
      <c r="AN303" s="99" t="b">
        <f aca="false">TRUE()</f>
        <v>1</v>
      </c>
      <c r="AO303" s="99" t="b">
        <f aca="false">TRUE()</f>
        <v>1</v>
      </c>
      <c r="AP303" s="99" t="b">
        <f aca="false">TRUE()</f>
        <v>1</v>
      </c>
      <c r="AQ303" s="99" t="b">
        <f aca="false">TRUE()</f>
        <v>1</v>
      </c>
      <c r="AR303" s="99" t="b">
        <f aca="false">TRUE()</f>
        <v>1</v>
      </c>
      <c r="AS303" s="100" t="str">
        <f aca="false">IF(AND($AM303:$AR303), "VALID", "INVALID")</f>
        <v>VALID</v>
      </c>
      <c r="AT303" s="141" t="s">
        <v>768</v>
      </c>
      <c r="AU303" s="102" t="s">
        <v>79</v>
      </c>
      <c r="AV303" s="103"/>
      <c r="AW303" s="104"/>
      <c r="AX303" s="104"/>
      <c r="AY303" s="104"/>
      <c r="AZ303" s="104"/>
      <c r="BA303" s="104"/>
      <c r="BB303" s="103" t="s">
        <v>85</v>
      </c>
      <c r="BC303" s="103"/>
      <c r="BD303" s="103"/>
      <c r="BE303" s="105"/>
      <c r="BF303" s="104"/>
      <c r="BG303" s="320"/>
      <c r="BH303" s="20" t="s">
        <v>7</v>
      </c>
      <c r="BI303" s="1" t="s">
        <v>4350</v>
      </c>
      <c r="BJ303" s="1" t="s">
        <v>4352</v>
      </c>
      <c r="BK303" s="109"/>
    </row>
    <row r="304" customFormat="false" ht="12.75" hidden="true" customHeight="true" outlineLevel="0" collapsed="false">
      <c r="A304" s="315"/>
      <c r="B304" s="316"/>
      <c r="C304" s="316"/>
      <c r="D304" s="331" t="s">
        <v>769</v>
      </c>
      <c r="E304" s="317" t="s">
        <v>4353</v>
      </c>
      <c r="F304" s="87" t="s">
        <v>770</v>
      </c>
      <c r="G304" s="88"/>
      <c r="H304" s="89" t="s">
        <v>769</v>
      </c>
      <c r="I304" s="90"/>
      <c r="J304" s="90"/>
      <c r="K304" s="91"/>
      <c r="L304" s="92"/>
      <c r="M304" s="90" t="s">
        <v>2749</v>
      </c>
      <c r="N304" s="90"/>
      <c r="O304" s="90"/>
      <c r="P304" s="91"/>
      <c r="Q304" s="98" t="s">
        <v>749</v>
      </c>
      <c r="R304" s="98" t="s">
        <v>83</v>
      </c>
      <c r="S304" s="98" t="s">
        <v>104</v>
      </c>
      <c r="T304" s="98" t="s">
        <v>105</v>
      </c>
      <c r="U304" s="86" t="s">
        <v>83</v>
      </c>
      <c r="V304" s="100" t="s">
        <v>4354</v>
      </c>
      <c r="W304" s="95" t="s">
        <v>4323</v>
      </c>
      <c r="X304" s="96"/>
      <c r="Y304" s="96"/>
      <c r="Z304" s="96"/>
      <c r="AA304" s="96" t="s">
        <v>749</v>
      </c>
      <c r="AB304" s="96" t="s">
        <v>749</v>
      </c>
      <c r="AC304" s="95" t="s">
        <v>4324</v>
      </c>
      <c r="AD304" s="95" t="s">
        <v>4325</v>
      </c>
      <c r="AE304" s="95" t="s">
        <v>4326</v>
      </c>
      <c r="AF304" s="95" t="s">
        <v>3057</v>
      </c>
      <c r="AG304" s="95" t="str">
        <f aca="false">IF(OR($AT304="",$AT304=$F304),$U304,IF($AT304=$G304,SUBSTITUTE(SUBSTITUTE($AT304,"GPIO3_","GPIO_"),".0",""),IF($AT304=$H304,$Q304,IF($AT304=$I304,$R304,IF($AT304=$J304,$S304,IF($AT304=$K304,$T304,"INVALID"))))))</f>
        <v>RSVD1</v>
      </c>
      <c r="AH304" s="97"/>
      <c r="AI304" s="98" t="str">
        <f aca="false">IF(AND(OR($AV304="Int PU",$AV304="Int PD"),OR(AND($BC304&lt;&gt;"",$BC304&lt;&gt;"0"),AND($BD304&lt;&gt;"",$BD304&lt;&gt;"0"))),"INVALID",IF(OR($AT304=$F304,$AV304="Int PD"),"PULL_DOWN",IF(OR($AV304="Int PU",AND($AH304="YES",OR($BC304="",$BC304="0"),OR($BD304="",$BD304="0"),OR($AU304="Input",$AU304="Bidirectional"))),"PULL_UP","NORMAL")))</f>
        <v>PULL_DOWN</v>
      </c>
      <c r="AJ304" s="98" t="str">
        <f aca="false">IF($AU304="Input", "TRISTATE", IF($AV304="Z","TRISTATE",IF($AT304=$F304,"TRISTATE","NORMAL")))</f>
        <v>TRISTATE</v>
      </c>
      <c r="AK304" s="98" t="str">
        <f aca="false">IF(OR($AT304=$F304,$AU304="Output"),"DISABLE","ENABLE")</f>
        <v>DISABLE</v>
      </c>
      <c r="AL304" s="97"/>
      <c r="AM304" s="99" t="b">
        <f aca="false">TRUE()</f>
        <v>1</v>
      </c>
      <c r="AN304" s="99" t="b">
        <f aca="false">TRUE()</f>
        <v>1</v>
      </c>
      <c r="AO304" s="99" t="b">
        <f aca="false">TRUE()</f>
        <v>1</v>
      </c>
      <c r="AP304" s="99" t="b">
        <f aca="false">TRUE()</f>
        <v>1</v>
      </c>
      <c r="AQ304" s="99" t="b">
        <f aca="false">TRUE()</f>
        <v>1</v>
      </c>
      <c r="AR304" s="99" t="b">
        <f aca="false">TRUE()</f>
        <v>1</v>
      </c>
      <c r="AS304" s="100" t="str">
        <f aca="false">IF(AND($AM304:$AR304), "VALID", "INVALID")</f>
        <v>VALID</v>
      </c>
      <c r="AT304" s="141" t="s">
        <v>770</v>
      </c>
      <c r="AU304" s="102" t="s">
        <v>79</v>
      </c>
      <c r="AV304" s="103"/>
      <c r="AW304" s="104"/>
      <c r="AX304" s="104"/>
      <c r="AY304" s="104"/>
      <c r="AZ304" s="104"/>
      <c r="BA304" s="104"/>
      <c r="BB304" s="103" t="s">
        <v>85</v>
      </c>
      <c r="BC304" s="103"/>
      <c r="BD304" s="103"/>
      <c r="BE304" s="105"/>
      <c r="BF304" s="104"/>
      <c r="BG304" s="320"/>
      <c r="BH304" s="20" t="s">
        <v>7</v>
      </c>
      <c r="BI304" s="1" t="s">
        <v>4353</v>
      </c>
      <c r="BJ304" s="1" t="s">
        <v>4355</v>
      </c>
      <c r="BK304" s="109"/>
    </row>
    <row r="305" customFormat="false" ht="12.75" hidden="true" customHeight="true" outlineLevel="0" collapsed="false">
      <c r="A305" s="315"/>
      <c r="B305" s="316"/>
      <c r="C305" s="316"/>
      <c r="D305" s="331" t="s">
        <v>771</v>
      </c>
      <c r="E305" s="317" t="s">
        <v>4356</v>
      </c>
      <c r="F305" s="87" t="s">
        <v>772</v>
      </c>
      <c r="G305" s="88"/>
      <c r="H305" s="89" t="s">
        <v>771</v>
      </c>
      <c r="I305" s="90"/>
      <c r="J305" s="90"/>
      <c r="K305" s="91"/>
      <c r="L305" s="92"/>
      <c r="M305" s="90" t="s">
        <v>2729</v>
      </c>
      <c r="N305" s="90"/>
      <c r="O305" s="90"/>
      <c r="P305" s="91"/>
      <c r="Q305" s="98" t="s">
        <v>749</v>
      </c>
      <c r="R305" s="98" t="s">
        <v>83</v>
      </c>
      <c r="S305" s="98" t="s">
        <v>104</v>
      </c>
      <c r="T305" s="98" t="s">
        <v>105</v>
      </c>
      <c r="U305" s="86" t="s">
        <v>83</v>
      </c>
      <c r="V305" s="100" t="s">
        <v>4357</v>
      </c>
      <c r="W305" s="95" t="s">
        <v>4323</v>
      </c>
      <c r="X305" s="96"/>
      <c r="Y305" s="96"/>
      <c r="Z305" s="96"/>
      <c r="AA305" s="96" t="s">
        <v>749</v>
      </c>
      <c r="AB305" s="96" t="s">
        <v>749</v>
      </c>
      <c r="AC305" s="95" t="s">
        <v>4324</v>
      </c>
      <c r="AD305" s="95" t="s">
        <v>4325</v>
      </c>
      <c r="AE305" s="95" t="s">
        <v>4326</v>
      </c>
      <c r="AF305" s="95" t="s">
        <v>2760</v>
      </c>
      <c r="AG305" s="95" t="str">
        <f aca="false">IF(OR($AT305="",$AT305=$F305),$U305,IF($AT305=$G305,SUBSTITUTE(SUBSTITUTE($AT305,"GPIO3_","GPIO_"),".0",""),IF($AT305=$H305,$Q305,IF($AT305=$I305,$R305,IF($AT305=$J305,$S305,IF($AT305=$K305,$T305,"INVALID"))))))</f>
        <v>RSVD1</v>
      </c>
      <c r="AH305" s="97"/>
      <c r="AI305" s="98" t="str">
        <f aca="false">IF(AND(OR($AV305="Int PU",$AV305="Int PD"),OR(AND($BC305&lt;&gt;"",$BC305&lt;&gt;"0"),AND($BD305&lt;&gt;"",$BD305&lt;&gt;"0"))),"INVALID",IF(OR($AT305=$F305,$AV305="Int PD"),"PULL_DOWN",IF(OR($AV305="Int PU",AND($AH305="YES",OR($BC305="",$BC305="0"),OR($BD305="",$BD305="0"),OR($AU305="Input",$AU305="Bidirectional"))),"PULL_UP","NORMAL")))</f>
        <v>PULL_DOWN</v>
      </c>
      <c r="AJ305" s="98" t="str">
        <f aca="false">IF($AU305="Input", "TRISTATE", IF($AV305="Z","TRISTATE",IF($AT305=$F305,"TRISTATE","NORMAL")))</f>
        <v>TRISTATE</v>
      </c>
      <c r="AK305" s="98" t="str">
        <f aca="false">IF(OR($AT305=$F305,$AU305="Output"),"DISABLE","ENABLE")</f>
        <v>DISABLE</v>
      </c>
      <c r="AL305" s="97"/>
      <c r="AM305" s="99" t="b">
        <f aca="false">TRUE()</f>
        <v>1</v>
      </c>
      <c r="AN305" s="99" t="b">
        <f aca="false">TRUE()</f>
        <v>1</v>
      </c>
      <c r="AO305" s="99" t="b">
        <f aca="false">TRUE()</f>
        <v>1</v>
      </c>
      <c r="AP305" s="99" t="b">
        <f aca="false">TRUE()</f>
        <v>1</v>
      </c>
      <c r="AQ305" s="99" t="b">
        <f aca="false">TRUE()</f>
        <v>1</v>
      </c>
      <c r="AR305" s="99" t="b">
        <f aca="false">TRUE()</f>
        <v>1</v>
      </c>
      <c r="AS305" s="100" t="str">
        <f aca="false">IF(AND($AM305:$AR305), "VALID", "INVALID")</f>
        <v>VALID</v>
      </c>
      <c r="AT305" s="168" t="s">
        <v>772</v>
      </c>
      <c r="AU305" s="146" t="s">
        <v>79</v>
      </c>
      <c r="AV305" s="147"/>
      <c r="AW305" s="148"/>
      <c r="AX305" s="148"/>
      <c r="AY305" s="148"/>
      <c r="AZ305" s="104"/>
      <c r="BA305" s="104"/>
      <c r="BB305" s="104"/>
      <c r="BC305" s="147"/>
      <c r="BD305" s="147"/>
      <c r="BE305" s="149"/>
      <c r="BF305" s="148"/>
      <c r="BG305" s="320"/>
      <c r="BH305" s="20" t="s">
        <v>7</v>
      </c>
      <c r="BI305" s="1" t="s">
        <v>4356</v>
      </c>
      <c r="BJ305" s="1" t="s">
        <v>4358</v>
      </c>
      <c r="BK305" s="109"/>
    </row>
    <row r="306" customFormat="false" ht="12.75" hidden="true" customHeight="true" outlineLevel="0" collapsed="false">
      <c r="A306" s="315"/>
      <c r="B306" s="316"/>
      <c r="C306" s="316"/>
      <c r="D306" s="331" t="s">
        <v>773</v>
      </c>
      <c r="E306" s="317" t="s">
        <v>4359</v>
      </c>
      <c r="F306" s="87" t="s">
        <v>4360</v>
      </c>
      <c r="G306" s="88"/>
      <c r="H306" s="89" t="s">
        <v>773</v>
      </c>
      <c r="I306" s="90"/>
      <c r="J306" s="90"/>
      <c r="K306" s="91"/>
      <c r="L306" s="92"/>
      <c r="M306" s="90" t="s">
        <v>81</v>
      </c>
      <c r="N306" s="90"/>
      <c r="O306" s="90"/>
      <c r="P306" s="91"/>
      <c r="Q306" s="97"/>
      <c r="R306" s="97"/>
      <c r="S306" s="97"/>
      <c r="T306" s="97"/>
      <c r="U306" s="97"/>
      <c r="V306" s="352" t="s">
        <v>4361</v>
      </c>
      <c r="W306" s="95" t="s">
        <v>4323</v>
      </c>
      <c r="X306" s="96"/>
      <c r="Y306" s="96"/>
      <c r="Z306" s="96"/>
      <c r="AA306" s="96" t="s">
        <v>749</v>
      </c>
      <c r="AB306" s="96" t="s">
        <v>749</v>
      </c>
      <c r="AC306" s="95" t="s">
        <v>4324</v>
      </c>
      <c r="AD306" s="95" t="s">
        <v>4325</v>
      </c>
      <c r="AE306" s="95" t="s">
        <v>4326</v>
      </c>
      <c r="AF306" s="95"/>
      <c r="AG306" s="97"/>
      <c r="AH306" s="97"/>
      <c r="AI306" s="97"/>
      <c r="AJ306" s="97"/>
      <c r="AK306" s="97"/>
      <c r="AL306" s="97"/>
      <c r="AM306" s="99" t="b">
        <f aca="false">TRUE()</f>
        <v>1</v>
      </c>
      <c r="AN306" s="99" t="b">
        <f aca="false">TRUE()</f>
        <v>1</v>
      </c>
      <c r="AO306" s="99" t="b">
        <f aca="false">TRUE()</f>
        <v>1</v>
      </c>
      <c r="AP306" s="99" t="b">
        <f aca="false">TRUE()</f>
        <v>1</v>
      </c>
      <c r="AQ306" s="99" t="b">
        <f aca="false">TRUE()</f>
        <v>1</v>
      </c>
      <c r="AR306" s="99" t="b">
        <f aca="false">TRUE()</f>
        <v>1</v>
      </c>
      <c r="AS306" s="100" t="str">
        <f aca="false">IF(AND($AM306:$AR306), "VALID", "INVALID")</f>
        <v>VALID</v>
      </c>
      <c r="AT306" s="168" t="s">
        <v>4360</v>
      </c>
      <c r="AU306" s="146" t="s">
        <v>79</v>
      </c>
      <c r="AV306" s="147"/>
      <c r="AW306" s="148"/>
      <c r="AX306" s="148"/>
      <c r="AY306" s="148"/>
      <c r="AZ306" s="104"/>
      <c r="BA306" s="104"/>
      <c r="BB306" s="104"/>
      <c r="BC306" s="147"/>
      <c r="BD306" s="147" t="s">
        <v>447</v>
      </c>
      <c r="BE306" s="149"/>
      <c r="BF306" s="148"/>
      <c r="BG306" s="320"/>
      <c r="BH306" s="20" t="s">
        <v>7</v>
      </c>
      <c r="BI306" s="1" t="s">
        <v>4359</v>
      </c>
      <c r="BJ306" s="1" t="s">
        <v>4362</v>
      </c>
      <c r="BK306" s="109"/>
    </row>
    <row r="307" s="181" customFormat="true" ht="15.75" hidden="true" customHeight="true" outlineLevel="0" collapsed="false">
      <c r="A307" s="315"/>
      <c r="B307" s="316"/>
      <c r="C307" s="316"/>
      <c r="D307" s="64" t="s">
        <v>774</v>
      </c>
      <c r="E307" s="64"/>
      <c r="F307" s="65"/>
      <c r="G307" s="66"/>
      <c r="H307" s="66"/>
      <c r="I307" s="66"/>
      <c r="J307" s="66"/>
      <c r="K307" s="66"/>
      <c r="L307" s="65"/>
      <c r="M307" s="65"/>
      <c r="N307" s="65"/>
      <c r="O307" s="65"/>
      <c r="P307" s="65"/>
      <c r="Q307" s="65"/>
      <c r="R307" s="65"/>
      <c r="S307" s="65"/>
      <c r="T307" s="65"/>
      <c r="U307" s="65"/>
      <c r="V307" s="65"/>
      <c r="W307" s="65"/>
      <c r="X307" s="67"/>
      <c r="Y307" s="67"/>
      <c r="Z307" s="67"/>
      <c r="AA307" s="67"/>
      <c r="AB307" s="67"/>
      <c r="AC307" s="68"/>
      <c r="AD307" s="68"/>
      <c r="AE307" s="68"/>
      <c r="AF307" s="68"/>
      <c r="AG307" s="68"/>
      <c r="AH307" s="68"/>
      <c r="AI307" s="68"/>
      <c r="AJ307" s="68"/>
      <c r="AK307" s="68"/>
      <c r="AL307" s="68"/>
      <c r="AM307" s="68"/>
      <c r="AN307" s="68"/>
      <c r="AO307" s="68"/>
      <c r="AP307" s="68"/>
      <c r="AQ307" s="68"/>
      <c r="AR307" s="68"/>
      <c r="AS307" s="68"/>
      <c r="AT307" s="69"/>
      <c r="AU307" s="69"/>
      <c r="AV307" s="70"/>
      <c r="AW307" s="70"/>
      <c r="AX307" s="70"/>
      <c r="AY307" s="70"/>
      <c r="AZ307" s="70"/>
      <c r="BA307" s="70"/>
      <c r="BB307" s="70"/>
      <c r="BC307" s="70"/>
      <c r="BD307" s="70"/>
      <c r="BE307" s="70"/>
      <c r="BF307" s="70"/>
      <c r="BG307" s="311"/>
      <c r="BH307" s="353"/>
      <c r="BI307" s="354"/>
      <c r="BJ307" s="354"/>
      <c r="BK307" s="73"/>
    </row>
    <row r="308" s="181" customFormat="true" ht="18" hidden="false" customHeight="true" outlineLevel="0" collapsed="false">
      <c r="A308" s="315"/>
      <c r="B308" s="316"/>
      <c r="C308" s="316"/>
      <c r="D308" s="64" t="s">
        <v>775</v>
      </c>
      <c r="E308" s="64" t="s">
        <v>776</v>
      </c>
      <c r="F308" s="65"/>
      <c r="G308" s="66"/>
      <c r="H308" s="66"/>
      <c r="I308" s="66"/>
      <c r="J308" s="66"/>
      <c r="K308" s="66"/>
      <c r="L308" s="65"/>
      <c r="M308" s="65"/>
      <c r="N308" s="65"/>
      <c r="O308" s="65"/>
      <c r="P308" s="65"/>
      <c r="Q308" s="65"/>
      <c r="R308" s="65"/>
      <c r="S308" s="65"/>
      <c r="T308" s="65"/>
      <c r="U308" s="65"/>
      <c r="V308" s="65"/>
      <c r="W308" s="65"/>
      <c r="X308" s="67"/>
      <c r="Y308" s="67"/>
      <c r="Z308" s="67"/>
      <c r="AA308" s="67"/>
      <c r="AB308" s="67"/>
      <c r="AC308" s="68"/>
      <c r="AD308" s="68"/>
      <c r="AE308" s="68"/>
      <c r="AF308" s="68"/>
      <c r="AG308" s="68"/>
      <c r="AH308" s="68"/>
      <c r="AI308" s="68"/>
      <c r="AJ308" s="68"/>
      <c r="AK308" s="68"/>
      <c r="AL308" s="68"/>
      <c r="AM308" s="68"/>
      <c r="AN308" s="68"/>
      <c r="AO308" s="68"/>
      <c r="AP308" s="68"/>
      <c r="AQ308" s="68"/>
      <c r="AR308" s="68"/>
      <c r="AS308" s="68"/>
      <c r="AT308" s="69"/>
      <c r="AU308" s="69"/>
      <c r="AV308" s="70"/>
      <c r="AW308" s="70"/>
      <c r="AX308" s="70"/>
      <c r="AY308" s="70"/>
      <c r="AZ308" s="70"/>
      <c r="BA308" s="70"/>
      <c r="BB308" s="70"/>
      <c r="BC308" s="70"/>
      <c r="BD308" s="70"/>
      <c r="BE308" s="70"/>
      <c r="BF308" s="81" t="s">
        <v>548</v>
      </c>
      <c r="BG308" s="311"/>
      <c r="BH308" s="182" t="s">
        <v>775</v>
      </c>
      <c r="BI308" s="355" t="s">
        <v>776</v>
      </c>
      <c r="BJ308" s="355"/>
      <c r="BK308" s="183"/>
    </row>
    <row r="309" s="193" customFormat="true" ht="12.75" hidden="false" customHeight="true" outlineLevel="0" collapsed="false">
      <c r="A309" s="323" t="n">
        <v>6</v>
      </c>
      <c r="B309" s="348" t="s">
        <v>4363</v>
      </c>
      <c r="C309" s="348" t="s">
        <v>4363</v>
      </c>
      <c r="D309" s="184" t="s">
        <v>777</v>
      </c>
      <c r="E309" s="86" t="s">
        <v>4364</v>
      </c>
      <c r="F309" s="87" t="s">
        <v>4365</v>
      </c>
      <c r="G309" s="88"/>
      <c r="H309" s="89" t="s">
        <v>777</v>
      </c>
      <c r="I309" s="90" t="s">
        <v>4366</v>
      </c>
      <c r="J309" s="90"/>
      <c r="K309" s="91"/>
      <c r="L309" s="92"/>
      <c r="M309" s="90" t="s">
        <v>2749</v>
      </c>
      <c r="N309" s="90" t="s">
        <v>2749</v>
      </c>
      <c r="O309" s="90"/>
      <c r="P309" s="91"/>
      <c r="Q309" s="185"/>
      <c r="R309" s="185"/>
      <c r="S309" s="185"/>
      <c r="T309" s="185"/>
      <c r="U309" s="185"/>
      <c r="V309" s="352" t="s">
        <v>4367</v>
      </c>
      <c r="W309" s="95" t="s">
        <v>4368</v>
      </c>
      <c r="X309" s="96"/>
      <c r="Y309" s="96"/>
      <c r="Z309" s="96"/>
      <c r="AA309" s="96" t="s">
        <v>4369</v>
      </c>
      <c r="AB309" s="96" t="s">
        <v>775</v>
      </c>
      <c r="AC309" s="95"/>
      <c r="AD309" s="95" t="s">
        <v>4370</v>
      </c>
      <c r="AE309" s="95"/>
      <c r="AF309" s="94" t="s">
        <v>2735</v>
      </c>
      <c r="AG309" s="186"/>
      <c r="AH309" s="187"/>
      <c r="AI309" s="187"/>
      <c r="AJ309" s="187"/>
      <c r="AK309" s="188"/>
      <c r="AL309" s="188"/>
      <c r="AM309" s="189"/>
      <c r="AN309" s="189"/>
      <c r="AO309" s="189"/>
      <c r="AP309" s="189"/>
      <c r="AQ309" s="189"/>
      <c r="AR309" s="189"/>
      <c r="AS309" s="189"/>
      <c r="AT309" s="190" t="s">
        <v>777</v>
      </c>
      <c r="AU309" s="104"/>
      <c r="AV309" s="104"/>
      <c r="AW309" s="104"/>
      <c r="AX309" s="104"/>
      <c r="AY309" s="104"/>
      <c r="AZ309" s="104"/>
      <c r="BA309" s="104"/>
      <c r="BB309" s="104"/>
      <c r="BC309" s="104"/>
      <c r="BD309" s="104"/>
      <c r="BE309" s="162"/>
      <c r="BF309" s="104"/>
      <c r="BG309" s="341" t="s">
        <v>4371</v>
      </c>
      <c r="BH309" s="350" t="s">
        <v>777</v>
      </c>
      <c r="BI309" s="193" t="s">
        <v>4364</v>
      </c>
      <c r="BJ309" s="193" t="s">
        <v>4372</v>
      </c>
      <c r="BK309" s="109"/>
    </row>
    <row r="310" s="193" customFormat="true" ht="12.75" hidden="false" customHeight="true" outlineLevel="0" collapsed="false">
      <c r="A310" s="323" t="n">
        <v>4</v>
      </c>
      <c r="B310" s="348" t="s">
        <v>4373</v>
      </c>
      <c r="C310" s="348" t="s">
        <v>4373</v>
      </c>
      <c r="D310" s="184" t="s">
        <v>779</v>
      </c>
      <c r="E310" s="86" t="s">
        <v>4374</v>
      </c>
      <c r="F310" s="87" t="s">
        <v>4375</v>
      </c>
      <c r="G310" s="88"/>
      <c r="H310" s="89" t="s">
        <v>779</v>
      </c>
      <c r="I310" s="90" t="s">
        <v>4366</v>
      </c>
      <c r="J310" s="90"/>
      <c r="K310" s="91"/>
      <c r="L310" s="92"/>
      <c r="M310" s="90" t="s">
        <v>2749</v>
      </c>
      <c r="N310" s="90" t="s">
        <v>2749</v>
      </c>
      <c r="O310" s="90"/>
      <c r="P310" s="91"/>
      <c r="Q310" s="185"/>
      <c r="R310" s="185"/>
      <c r="S310" s="185"/>
      <c r="T310" s="185"/>
      <c r="U310" s="185"/>
      <c r="V310" s="352" t="s">
        <v>4376</v>
      </c>
      <c r="W310" s="95" t="s">
        <v>4368</v>
      </c>
      <c r="X310" s="96"/>
      <c r="Y310" s="96"/>
      <c r="Z310" s="96"/>
      <c r="AA310" s="96" t="s">
        <v>4369</v>
      </c>
      <c r="AB310" s="96" t="s">
        <v>775</v>
      </c>
      <c r="AC310" s="95"/>
      <c r="AD310" s="95" t="s">
        <v>4370</v>
      </c>
      <c r="AE310" s="95"/>
      <c r="AF310" s="100" t="s">
        <v>2735</v>
      </c>
      <c r="AG310" s="186"/>
      <c r="AH310" s="187"/>
      <c r="AI310" s="187"/>
      <c r="AJ310" s="187"/>
      <c r="AK310" s="188"/>
      <c r="AL310" s="188"/>
      <c r="AM310" s="189"/>
      <c r="AN310" s="189"/>
      <c r="AO310" s="189"/>
      <c r="AP310" s="189"/>
      <c r="AQ310" s="189"/>
      <c r="AR310" s="189"/>
      <c r="AS310" s="189"/>
      <c r="AT310" s="194" t="s">
        <v>779</v>
      </c>
      <c r="AU310" s="104"/>
      <c r="AV310" s="104"/>
      <c r="AW310" s="104"/>
      <c r="AX310" s="104"/>
      <c r="AY310" s="104"/>
      <c r="AZ310" s="104"/>
      <c r="BA310" s="104"/>
      <c r="BB310" s="104"/>
      <c r="BC310" s="104"/>
      <c r="BD310" s="104"/>
      <c r="BE310" s="162"/>
      <c r="BF310" s="104"/>
      <c r="BG310" s="341" t="s">
        <v>4377</v>
      </c>
      <c r="BH310" s="321" t="s">
        <v>779</v>
      </c>
      <c r="BI310" s="193" t="s">
        <v>4374</v>
      </c>
      <c r="BJ310" s="193" t="s">
        <v>4378</v>
      </c>
      <c r="BK310" s="109"/>
    </row>
    <row r="311" s="193" customFormat="true" ht="12.75" hidden="false" customHeight="true" outlineLevel="0" collapsed="false">
      <c r="A311" s="323" t="n">
        <v>12</v>
      </c>
      <c r="B311" s="348" t="s">
        <v>4379</v>
      </c>
      <c r="C311" s="348" t="s">
        <v>4379</v>
      </c>
      <c r="D311" s="184" t="s">
        <v>780</v>
      </c>
      <c r="E311" s="86" t="s">
        <v>4380</v>
      </c>
      <c r="F311" s="87" t="s">
        <v>4381</v>
      </c>
      <c r="G311" s="88"/>
      <c r="H311" s="89" t="s">
        <v>780</v>
      </c>
      <c r="I311" s="90" t="s">
        <v>4366</v>
      </c>
      <c r="J311" s="90"/>
      <c r="K311" s="91"/>
      <c r="L311" s="92"/>
      <c r="M311" s="90" t="s">
        <v>2749</v>
      </c>
      <c r="N311" s="90" t="s">
        <v>2749</v>
      </c>
      <c r="O311" s="90"/>
      <c r="P311" s="91"/>
      <c r="Q311" s="185"/>
      <c r="R311" s="185"/>
      <c r="S311" s="185"/>
      <c r="T311" s="185"/>
      <c r="U311" s="185"/>
      <c r="V311" s="352" t="s">
        <v>4382</v>
      </c>
      <c r="W311" s="95" t="s">
        <v>4368</v>
      </c>
      <c r="X311" s="96"/>
      <c r="Y311" s="96"/>
      <c r="Z311" s="96"/>
      <c r="AA311" s="96" t="s">
        <v>4369</v>
      </c>
      <c r="AB311" s="96" t="s">
        <v>775</v>
      </c>
      <c r="AC311" s="95"/>
      <c r="AD311" s="95" t="s">
        <v>4370</v>
      </c>
      <c r="AE311" s="95"/>
      <c r="AF311" s="100" t="s">
        <v>2735</v>
      </c>
      <c r="AG311" s="186"/>
      <c r="AH311" s="187"/>
      <c r="AI311" s="187"/>
      <c r="AJ311" s="187"/>
      <c r="AK311" s="188"/>
      <c r="AL311" s="188"/>
      <c r="AM311" s="189"/>
      <c r="AN311" s="189"/>
      <c r="AO311" s="189"/>
      <c r="AP311" s="189"/>
      <c r="AQ311" s="189"/>
      <c r="AR311" s="189"/>
      <c r="AS311" s="189"/>
      <c r="AT311" s="194" t="s">
        <v>780</v>
      </c>
      <c r="AU311" s="104"/>
      <c r="AV311" s="104"/>
      <c r="AW311" s="104"/>
      <c r="AX311" s="104"/>
      <c r="AY311" s="104"/>
      <c r="AZ311" s="104"/>
      <c r="BA311" s="104"/>
      <c r="BB311" s="104"/>
      <c r="BC311" s="104"/>
      <c r="BD311" s="104"/>
      <c r="BE311" s="162"/>
      <c r="BF311" s="104"/>
      <c r="BG311" s="341" t="s">
        <v>4383</v>
      </c>
      <c r="BH311" s="321" t="s">
        <v>780</v>
      </c>
      <c r="BI311" s="193" t="s">
        <v>4380</v>
      </c>
      <c r="BJ311" s="193" t="s">
        <v>4384</v>
      </c>
      <c r="BK311" s="109"/>
    </row>
    <row r="312" s="193" customFormat="true" ht="12.75" hidden="false" customHeight="true" outlineLevel="0" collapsed="false">
      <c r="A312" s="323" t="n">
        <v>10</v>
      </c>
      <c r="B312" s="348" t="s">
        <v>4385</v>
      </c>
      <c r="C312" s="348" t="s">
        <v>4385</v>
      </c>
      <c r="D312" s="184" t="s">
        <v>778</v>
      </c>
      <c r="E312" s="86" t="s">
        <v>4386</v>
      </c>
      <c r="F312" s="87" t="s">
        <v>4387</v>
      </c>
      <c r="G312" s="88"/>
      <c r="H312" s="89" t="s">
        <v>778</v>
      </c>
      <c r="I312" s="90" t="s">
        <v>4388</v>
      </c>
      <c r="J312" s="90"/>
      <c r="K312" s="91"/>
      <c r="L312" s="92"/>
      <c r="M312" s="90" t="s">
        <v>2749</v>
      </c>
      <c r="N312" s="90" t="s">
        <v>2749</v>
      </c>
      <c r="O312" s="90"/>
      <c r="P312" s="91"/>
      <c r="Q312" s="185"/>
      <c r="R312" s="185"/>
      <c r="S312" s="185"/>
      <c r="T312" s="185"/>
      <c r="U312" s="185"/>
      <c r="V312" s="352" t="s">
        <v>4389</v>
      </c>
      <c r="W312" s="95" t="s">
        <v>4368</v>
      </c>
      <c r="X312" s="96"/>
      <c r="Y312" s="96"/>
      <c r="Z312" s="96"/>
      <c r="AA312" s="96" t="s">
        <v>4369</v>
      </c>
      <c r="AB312" s="96" t="s">
        <v>775</v>
      </c>
      <c r="AC312" s="95"/>
      <c r="AD312" s="95" t="s">
        <v>4370</v>
      </c>
      <c r="AE312" s="95"/>
      <c r="AF312" s="100" t="s">
        <v>2735</v>
      </c>
      <c r="AG312" s="186"/>
      <c r="AH312" s="187"/>
      <c r="AI312" s="187"/>
      <c r="AJ312" s="187"/>
      <c r="AK312" s="188"/>
      <c r="AL312" s="188"/>
      <c r="AM312" s="189"/>
      <c r="AN312" s="189"/>
      <c r="AO312" s="189"/>
      <c r="AP312" s="189"/>
      <c r="AQ312" s="189"/>
      <c r="AR312" s="189"/>
      <c r="AS312" s="189"/>
      <c r="AT312" s="194" t="s">
        <v>778</v>
      </c>
      <c r="AU312" s="104"/>
      <c r="AV312" s="104"/>
      <c r="AW312" s="104"/>
      <c r="AX312" s="104"/>
      <c r="AY312" s="104"/>
      <c r="AZ312" s="104"/>
      <c r="BA312" s="104"/>
      <c r="BB312" s="104"/>
      <c r="BC312" s="104"/>
      <c r="BD312" s="104"/>
      <c r="BE312" s="162"/>
      <c r="BF312" s="104"/>
      <c r="BG312" s="341" t="s">
        <v>4390</v>
      </c>
      <c r="BH312" s="321" t="s">
        <v>778</v>
      </c>
      <c r="BI312" s="193" t="s">
        <v>4386</v>
      </c>
      <c r="BJ312" s="193" t="s">
        <v>4391</v>
      </c>
      <c r="BK312" s="109"/>
    </row>
    <row r="313" s="193" customFormat="true" ht="12.75" hidden="false" customHeight="true" outlineLevel="0" collapsed="false">
      <c r="A313" s="323" t="n">
        <v>18</v>
      </c>
      <c r="B313" s="348" t="s">
        <v>4392</v>
      </c>
      <c r="C313" s="348" t="s">
        <v>4392</v>
      </c>
      <c r="D313" s="184" t="s">
        <v>781</v>
      </c>
      <c r="E313" s="86" t="s">
        <v>4393</v>
      </c>
      <c r="F313" s="87" t="s">
        <v>4394</v>
      </c>
      <c r="G313" s="88"/>
      <c r="H313" s="89" t="s">
        <v>781</v>
      </c>
      <c r="I313" s="90" t="s">
        <v>4388</v>
      </c>
      <c r="J313" s="90"/>
      <c r="K313" s="91"/>
      <c r="L313" s="92"/>
      <c r="M313" s="90" t="s">
        <v>2749</v>
      </c>
      <c r="N313" s="90" t="s">
        <v>2749</v>
      </c>
      <c r="O313" s="90"/>
      <c r="P313" s="91"/>
      <c r="Q313" s="185"/>
      <c r="R313" s="185"/>
      <c r="S313" s="185"/>
      <c r="T313" s="185"/>
      <c r="U313" s="185"/>
      <c r="V313" s="352" t="s">
        <v>4395</v>
      </c>
      <c r="W313" s="95" t="s">
        <v>4368</v>
      </c>
      <c r="X313" s="96"/>
      <c r="Y313" s="96"/>
      <c r="Z313" s="96"/>
      <c r="AA313" s="96" t="s">
        <v>4369</v>
      </c>
      <c r="AB313" s="96" t="s">
        <v>775</v>
      </c>
      <c r="AC313" s="95"/>
      <c r="AD313" s="95" t="s">
        <v>4370</v>
      </c>
      <c r="AE313" s="95"/>
      <c r="AF313" s="100" t="s">
        <v>2735</v>
      </c>
      <c r="AG313" s="186"/>
      <c r="AH313" s="187"/>
      <c r="AI313" s="187"/>
      <c r="AJ313" s="187"/>
      <c r="AK313" s="188"/>
      <c r="AL313" s="188"/>
      <c r="AM313" s="189"/>
      <c r="AN313" s="189"/>
      <c r="AO313" s="189"/>
      <c r="AP313" s="189"/>
      <c r="AQ313" s="189"/>
      <c r="AR313" s="189"/>
      <c r="AS313" s="189"/>
      <c r="AT313" s="194" t="s">
        <v>781</v>
      </c>
      <c r="AU313" s="104"/>
      <c r="AV313" s="104"/>
      <c r="AW313" s="104"/>
      <c r="AX313" s="104"/>
      <c r="AY313" s="104"/>
      <c r="AZ313" s="104"/>
      <c r="BA313" s="104"/>
      <c r="BB313" s="104"/>
      <c r="BC313" s="104"/>
      <c r="BD313" s="104"/>
      <c r="BE313" s="162"/>
      <c r="BF313" s="104"/>
      <c r="BG313" s="341" t="s">
        <v>4396</v>
      </c>
      <c r="BH313" s="321" t="s">
        <v>781</v>
      </c>
      <c r="BI313" s="193" t="s">
        <v>4393</v>
      </c>
      <c r="BJ313" s="193" t="s">
        <v>4397</v>
      </c>
      <c r="BK313" s="109"/>
    </row>
    <row r="314" s="193" customFormat="true" ht="12.75" hidden="false" customHeight="true" outlineLevel="0" collapsed="false">
      <c r="A314" s="323" t="n">
        <v>16</v>
      </c>
      <c r="B314" s="348" t="s">
        <v>4398</v>
      </c>
      <c r="C314" s="348" t="s">
        <v>4398</v>
      </c>
      <c r="D314" s="184" t="s">
        <v>782</v>
      </c>
      <c r="E314" s="86" t="s">
        <v>4399</v>
      </c>
      <c r="F314" s="87" t="s">
        <v>4400</v>
      </c>
      <c r="G314" s="88"/>
      <c r="H314" s="89" t="s">
        <v>782</v>
      </c>
      <c r="I314" s="90" t="s">
        <v>4388</v>
      </c>
      <c r="J314" s="90"/>
      <c r="K314" s="91"/>
      <c r="L314" s="92"/>
      <c r="M314" s="90" t="s">
        <v>2749</v>
      </c>
      <c r="N314" s="90" t="s">
        <v>2749</v>
      </c>
      <c r="O314" s="90"/>
      <c r="P314" s="91"/>
      <c r="Q314" s="185"/>
      <c r="R314" s="185"/>
      <c r="S314" s="185"/>
      <c r="T314" s="185"/>
      <c r="U314" s="185"/>
      <c r="V314" s="352" t="s">
        <v>4401</v>
      </c>
      <c r="W314" s="95" t="s">
        <v>4368</v>
      </c>
      <c r="X314" s="96"/>
      <c r="Y314" s="96"/>
      <c r="Z314" s="96"/>
      <c r="AA314" s="96" t="s">
        <v>4369</v>
      </c>
      <c r="AB314" s="96" t="s">
        <v>775</v>
      </c>
      <c r="AC314" s="95"/>
      <c r="AD314" s="95" t="s">
        <v>4370</v>
      </c>
      <c r="AE314" s="95"/>
      <c r="AF314" s="100" t="s">
        <v>2735</v>
      </c>
      <c r="AG314" s="186"/>
      <c r="AH314" s="187"/>
      <c r="AI314" s="187"/>
      <c r="AJ314" s="187"/>
      <c r="AK314" s="188"/>
      <c r="AL314" s="188"/>
      <c r="AM314" s="189"/>
      <c r="AN314" s="189"/>
      <c r="AO314" s="189"/>
      <c r="AP314" s="189"/>
      <c r="AQ314" s="189"/>
      <c r="AR314" s="189"/>
      <c r="AS314" s="189"/>
      <c r="AT314" s="194" t="s">
        <v>782</v>
      </c>
      <c r="AU314" s="104"/>
      <c r="AV314" s="104"/>
      <c r="AW314" s="104"/>
      <c r="AX314" s="104"/>
      <c r="AY314" s="104"/>
      <c r="AZ314" s="104"/>
      <c r="BA314" s="104"/>
      <c r="BB314" s="104"/>
      <c r="BC314" s="104"/>
      <c r="BD314" s="104"/>
      <c r="BE314" s="162"/>
      <c r="BF314" s="104"/>
      <c r="BG314" s="341" t="s">
        <v>4402</v>
      </c>
      <c r="BH314" s="321" t="s">
        <v>782</v>
      </c>
      <c r="BI314" s="193" t="s">
        <v>4399</v>
      </c>
      <c r="BJ314" s="193" t="s">
        <v>4403</v>
      </c>
      <c r="BK314" s="109"/>
    </row>
    <row r="315" s="193" customFormat="true" ht="12.75" hidden="false" customHeight="true" outlineLevel="0" collapsed="false">
      <c r="A315" s="323" t="n">
        <v>5</v>
      </c>
      <c r="B315" s="348" t="s">
        <v>4404</v>
      </c>
      <c r="C315" s="348" t="s">
        <v>4404</v>
      </c>
      <c r="D315" s="184" t="s">
        <v>783</v>
      </c>
      <c r="E315" s="86" t="s">
        <v>4405</v>
      </c>
      <c r="F315" s="87" t="s">
        <v>4406</v>
      </c>
      <c r="G315" s="88"/>
      <c r="H315" s="89" t="s">
        <v>783</v>
      </c>
      <c r="I315" s="90" t="s">
        <v>4407</v>
      </c>
      <c r="J315" s="90"/>
      <c r="K315" s="91"/>
      <c r="L315" s="92"/>
      <c r="M315" s="90" t="s">
        <v>2749</v>
      </c>
      <c r="N315" s="90" t="s">
        <v>2749</v>
      </c>
      <c r="O315" s="90"/>
      <c r="P315" s="91"/>
      <c r="Q315" s="185"/>
      <c r="R315" s="185"/>
      <c r="S315" s="185"/>
      <c r="T315" s="185"/>
      <c r="U315" s="185"/>
      <c r="V315" s="352" t="s">
        <v>4408</v>
      </c>
      <c r="W315" s="95" t="s">
        <v>4368</v>
      </c>
      <c r="X315" s="96"/>
      <c r="Y315" s="96"/>
      <c r="Z315" s="96"/>
      <c r="AA315" s="96" t="s">
        <v>4409</v>
      </c>
      <c r="AB315" s="96" t="s">
        <v>775</v>
      </c>
      <c r="AC315" s="95"/>
      <c r="AD315" s="95" t="s">
        <v>4370</v>
      </c>
      <c r="AE315" s="95"/>
      <c r="AF315" s="100" t="s">
        <v>2735</v>
      </c>
      <c r="AG315" s="186"/>
      <c r="AH315" s="187"/>
      <c r="AI315" s="187"/>
      <c r="AJ315" s="187"/>
      <c r="AK315" s="188"/>
      <c r="AL315" s="188"/>
      <c r="AM315" s="189"/>
      <c r="AN315" s="189"/>
      <c r="AO315" s="189"/>
      <c r="AP315" s="189"/>
      <c r="AQ315" s="189"/>
      <c r="AR315" s="189"/>
      <c r="AS315" s="189"/>
      <c r="AT315" s="190" t="s">
        <v>783</v>
      </c>
      <c r="AU315" s="104"/>
      <c r="AV315" s="104"/>
      <c r="AW315" s="104"/>
      <c r="AX315" s="104"/>
      <c r="AY315" s="104"/>
      <c r="AZ315" s="104"/>
      <c r="BA315" s="104"/>
      <c r="BB315" s="104"/>
      <c r="BC315" s="104"/>
      <c r="BD315" s="104"/>
      <c r="BE315" s="162"/>
      <c r="BF315" s="104"/>
      <c r="BG315" s="341" t="s">
        <v>4410</v>
      </c>
      <c r="BH315" s="321" t="s">
        <v>783</v>
      </c>
      <c r="BI315" s="193" t="s">
        <v>4405</v>
      </c>
      <c r="BJ315" s="193" t="s">
        <v>4411</v>
      </c>
      <c r="BK315" s="109"/>
    </row>
    <row r="316" s="193" customFormat="true" ht="12.75" hidden="false" customHeight="true" outlineLevel="0" collapsed="false">
      <c r="A316" s="323" t="n">
        <v>3</v>
      </c>
      <c r="B316" s="348" t="s">
        <v>4412</v>
      </c>
      <c r="C316" s="348" t="s">
        <v>4412</v>
      </c>
      <c r="D316" s="184" t="s">
        <v>785</v>
      </c>
      <c r="E316" s="86" t="s">
        <v>4413</v>
      </c>
      <c r="F316" s="87" t="s">
        <v>4414</v>
      </c>
      <c r="G316" s="88"/>
      <c r="H316" s="89" t="s">
        <v>785</v>
      </c>
      <c r="I316" s="90" t="s">
        <v>4407</v>
      </c>
      <c r="J316" s="90"/>
      <c r="K316" s="91"/>
      <c r="L316" s="92"/>
      <c r="M316" s="90" t="s">
        <v>2749</v>
      </c>
      <c r="N316" s="90" t="s">
        <v>2749</v>
      </c>
      <c r="O316" s="90"/>
      <c r="P316" s="91"/>
      <c r="Q316" s="185"/>
      <c r="R316" s="185"/>
      <c r="S316" s="185"/>
      <c r="T316" s="185"/>
      <c r="U316" s="185"/>
      <c r="V316" s="352" t="s">
        <v>4415</v>
      </c>
      <c r="W316" s="95" t="s">
        <v>4368</v>
      </c>
      <c r="X316" s="96"/>
      <c r="Y316" s="96"/>
      <c r="Z316" s="96"/>
      <c r="AA316" s="96" t="s">
        <v>4409</v>
      </c>
      <c r="AB316" s="96" t="s">
        <v>775</v>
      </c>
      <c r="AC316" s="95"/>
      <c r="AD316" s="95" t="s">
        <v>4370</v>
      </c>
      <c r="AE316" s="95"/>
      <c r="AF316" s="100" t="s">
        <v>2735</v>
      </c>
      <c r="AG316" s="186"/>
      <c r="AH316" s="187"/>
      <c r="AI316" s="187"/>
      <c r="AJ316" s="187"/>
      <c r="AK316" s="188"/>
      <c r="AL316" s="188"/>
      <c r="AM316" s="189"/>
      <c r="AN316" s="189"/>
      <c r="AO316" s="189"/>
      <c r="AP316" s="189"/>
      <c r="AQ316" s="189"/>
      <c r="AR316" s="189"/>
      <c r="AS316" s="189"/>
      <c r="AT316" s="194" t="s">
        <v>785</v>
      </c>
      <c r="AU316" s="104"/>
      <c r="AV316" s="104"/>
      <c r="AW316" s="104"/>
      <c r="AX316" s="104"/>
      <c r="AY316" s="104"/>
      <c r="AZ316" s="104"/>
      <c r="BA316" s="104"/>
      <c r="BB316" s="104"/>
      <c r="BC316" s="104"/>
      <c r="BD316" s="104"/>
      <c r="BE316" s="162"/>
      <c r="BF316" s="104"/>
      <c r="BG316" s="341" t="s">
        <v>4416</v>
      </c>
      <c r="BH316" s="321" t="s">
        <v>785</v>
      </c>
      <c r="BI316" s="193" t="s">
        <v>4413</v>
      </c>
      <c r="BJ316" s="193" t="s">
        <v>4417</v>
      </c>
      <c r="BK316" s="109"/>
    </row>
    <row r="317" s="193" customFormat="true" ht="12.75" hidden="false" customHeight="true" outlineLevel="0" collapsed="false">
      <c r="A317" s="323" t="n">
        <v>11</v>
      </c>
      <c r="B317" s="348" t="s">
        <v>4418</v>
      </c>
      <c r="C317" s="348" t="s">
        <v>4419</v>
      </c>
      <c r="D317" s="184" t="s">
        <v>786</v>
      </c>
      <c r="E317" s="86" t="s">
        <v>4420</v>
      </c>
      <c r="F317" s="87" t="s">
        <v>4421</v>
      </c>
      <c r="G317" s="88"/>
      <c r="H317" s="89" t="s">
        <v>786</v>
      </c>
      <c r="I317" s="90" t="s">
        <v>4407</v>
      </c>
      <c r="J317" s="90"/>
      <c r="K317" s="91"/>
      <c r="L317" s="92"/>
      <c r="M317" s="90" t="s">
        <v>2749</v>
      </c>
      <c r="N317" s="90" t="s">
        <v>2749</v>
      </c>
      <c r="O317" s="90"/>
      <c r="P317" s="91"/>
      <c r="Q317" s="185"/>
      <c r="R317" s="185"/>
      <c r="S317" s="185"/>
      <c r="T317" s="185"/>
      <c r="U317" s="185"/>
      <c r="V317" s="352" t="s">
        <v>4422</v>
      </c>
      <c r="W317" s="95" t="s">
        <v>4368</v>
      </c>
      <c r="X317" s="96"/>
      <c r="Y317" s="96"/>
      <c r="Z317" s="96"/>
      <c r="AA317" s="96" t="s">
        <v>4409</v>
      </c>
      <c r="AB317" s="96" t="s">
        <v>775</v>
      </c>
      <c r="AC317" s="95"/>
      <c r="AD317" s="95" t="s">
        <v>4370</v>
      </c>
      <c r="AE317" s="95"/>
      <c r="AF317" s="100" t="s">
        <v>2735</v>
      </c>
      <c r="AG317" s="186"/>
      <c r="AH317" s="187"/>
      <c r="AI317" s="187"/>
      <c r="AJ317" s="187"/>
      <c r="AK317" s="188"/>
      <c r="AL317" s="188"/>
      <c r="AM317" s="189"/>
      <c r="AN317" s="189"/>
      <c r="AO317" s="189"/>
      <c r="AP317" s="189"/>
      <c r="AQ317" s="189"/>
      <c r="AR317" s="189"/>
      <c r="AS317" s="189"/>
      <c r="AT317" s="194" t="s">
        <v>786</v>
      </c>
      <c r="AU317" s="104"/>
      <c r="AV317" s="104"/>
      <c r="AW317" s="104"/>
      <c r="AX317" s="104"/>
      <c r="AY317" s="104"/>
      <c r="AZ317" s="104"/>
      <c r="BA317" s="104"/>
      <c r="BB317" s="104"/>
      <c r="BC317" s="104"/>
      <c r="BD317" s="104"/>
      <c r="BE317" s="162"/>
      <c r="BF317" s="104"/>
      <c r="BG317" s="341" t="s">
        <v>4423</v>
      </c>
      <c r="BH317" s="321" t="s">
        <v>786</v>
      </c>
      <c r="BI317" s="193" t="s">
        <v>4420</v>
      </c>
      <c r="BJ317" s="193" t="s">
        <v>4424</v>
      </c>
      <c r="BK317" s="109"/>
    </row>
    <row r="318" s="193" customFormat="true" ht="12.75" hidden="false" customHeight="true" outlineLevel="0" collapsed="false">
      <c r="A318" s="323" t="n">
        <v>9</v>
      </c>
      <c r="B318" s="348" t="s">
        <v>4425</v>
      </c>
      <c r="C318" s="348" t="s">
        <v>4426</v>
      </c>
      <c r="D318" s="184" t="s">
        <v>784</v>
      </c>
      <c r="E318" s="86" t="s">
        <v>4427</v>
      </c>
      <c r="F318" s="87" t="s">
        <v>4428</v>
      </c>
      <c r="G318" s="88"/>
      <c r="H318" s="89" t="s">
        <v>784</v>
      </c>
      <c r="I318" s="90" t="s">
        <v>4429</v>
      </c>
      <c r="J318" s="90"/>
      <c r="K318" s="91"/>
      <c r="L318" s="92"/>
      <c r="M318" s="90" t="s">
        <v>2749</v>
      </c>
      <c r="N318" s="90" t="s">
        <v>2749</v>
      </c>
      <c r="O318" s="90"/>
      <c r="P318" s="91"/>
      <c r="Q318" s="185"/>
      <c r="R318" s="185"/>
      <c r="S318" s="185"/>
      <c r="T318" s="185"/>
      <c r="U318" s="185"/>
      <c r="V318" s="352" t="s">
        <v>4430</v>
      </c>
      <c r="W318" s="95" t="s">
        <v>4368</v>
      </c>
      <c r="X318" s="96"/>
      <c r="Y318" s="96"/>
      <c r="Z318" s="96"/>
      <c r="AA318" s="96" t="s">
        <v>4409</v>
      </c>
      <c r="AB318" s="96" t="s">
        <v>775</v>
      </c>
      <c r="AC318" s="95"/>
      <c r="AD318" s="95" t="s">
        <v>4370</v>
      </c>
      <c r="AE318" s="95"/>
      <c r="AF318" s="100" t="s">
        <v>2735</v>
      </c>
      <c r="AG318" s="186"/>
      <c r="AH318" s="187"/>
      <c r="AI318" s="187"/>
      <c r="AJ318" s="187"/>
      <c r="AK318" s="188"/>
      <c r="AL318" s="188"/>
      <c r="AM318" s="189"/>
      <c r="AN318" s="189"/>
      <c r="AO318" s="189"/>
      <c r="AP318" s="189"/>
      <c r="AQ318" s="189"/>
      <c r="AR318" s="189"/>
      <c r="AS318" s="189"/>
      <c r="AT318" s="194" t="s">
        <v>784</v>
      </c>
      <c r="AU318" s="104"/>
      <c r="AV318" s="104"/>
      <c r="AW318" s="104"/>
      <c r="AX318" s="104"/>
      <c r="AY318" s="104"/>
      <c r="AZ318" s="104"/>
      <c r="BA318" s="104"/>
      <c r="BB318" s="104"/>
      <c r="BC318" s="104"/>
      <c r="BD318" s="104"/>
      <c r="BE318" s="162"/>
      <c r="BF318" s="104"/>
      <c r="BG318" s="341" t="s">
        <v>4431</v>
      </c>
      <c r="BH318" s="321" t="s">
        <v>784</v>
      </c>
      <c r="BI318" s="193" t="s">
        <v>4427</v>
      </c>
      <c r="BJ318" s="193" t="s">
        <v>4432</v>
      </c>
      <c r="BK318" s="109"/>
    </row>
    <row r="319" s="193" customFormat="true" ht="12.75" hidden="false" customHeight="true" outlineLevel="0" collapsed="false">
      <c r="A319" s="323" t="n">
        <v>17</v>
      </c>
      <c r="B319" s="348" t="s">
        <v>4433</v>
      </c>
      <c r="C319" s="348" t="s">
        <v>4433</v>
      </c>
      <c r="D319" s="184" t="s">
        <v>787</v>
      </c>
      <c r="E319" s="86" t="s">
        <v>4434</v>
      </c>
      <c r="F319" s="87" t="s">
        <v>4435</v>
      </c>
      <c r="G319" s="88"/>
      <c r="H319" s="89" t="s">
        <v>787</v>
      </c>
      <c r="I319" s="90" t="s">
        <v>4429</v>
      </c>
      <c r="J319" s="90"/>
      <c r="K319" s="91"/>
      <c r="L319" s="92"/>
      <c r="M319" s="90" t="s">
        <v>2749</v>
      </c>
      <c r="N319" s="90" t="s">
        <v>2749</v>
      </c>
      <c r="O319" s="90"/>
      <c r="P319" s="91"/>
      <c r="Q319" s="185"/>
      <c r="R319" s="185"/>
      <c r="S319" s="185"/>
      <c r="T319" s="185"/>
      <c r="U319" s="185"/>
      <c r="V319" s="352" t="s">
        <v>4436</v>
      </c>
      <c r="W319" s="95" t="s">
        <v>4368</v>
      </c>
      <c r="X319" s="96"/>
      <c r="Y319" s="96"/>
      <c r="Z319" s="96"/>
      <c r="AA319" s="96" t="s">
        <v>4409</v>
      </c>
      <c r="AB319" s="96" t="s">
        <v>775</v>
      </c>
      <c r="AC319" s="95"/>
      <c r="AD319" s="95" t="s">
        <v>4370</v>
      </c>
      <c r="AE319" s="95"/>
      <c r="AF319" s="100" t="s">
        <v>2735</v>
      </c>
      <c r="AG319" s="186"/>
      <c r="AH319" s="187"/>
      <c r="AI319" s="187"/>
      <c r="AJ319" s="187"/>
      <c r="AK319" s="188"/>
      <c r="AL319" s="188"/>
      <c r="AM319" s="189"/>
      <c r="AN319" s="189"/>
      <c r="AO319" s="189"/>
      <c r="AP319" s="189"/>
      <c r="AQ319" s="189"/>
      <c r="AR319" s="189"/>
      <c r="AS319" s="189"/>
      <c r="AT319" s="194" t="s">
        <v>787</v>
      </c>
      <c r="AU319" s="104"/>
      <c r="AV319" s="104"/>
      <c r="AW319" s="104"/>
      <c r="AX319" s="104"/>
      <c r="AY319" s="104"/>
      <c r="AZ319" s="104"/>
      <c r="BA319" s="104"/>
      <c r="BB319" s="104"/>
      <c r="BC319" s="104"/>
      <c r="BD319" s="104"/>
      <c r="BE319" s="162"/>
      <c r="BF319" s="104"/>
      <c r="BG319" s="341" t="s">
        <v>4437</v>
      </c>
      <c r="BH319" s="321" t="s">
        <v>787</v>
      </c>
      <c r="BI319" s="193" t="s">
        <v>4434</v>
      </c>
      <c r="BJ319" s="193" t="s">
        <v>4438</v>
      </c>
      <c r="BK319" s="109"/>
    </row>
    <row r="320" s="193" customFormat="true" ht="12.75" hidden="false" customHeight="true" outlineLevel="0" collapsed="false">
      <c r="A320" s="323" t="n">
        <v>15</v>
      </c>
      <c r="B320" s="348" t="s">
        <v>4439</v>
      </c>
      <c r="C320" s="348" t="s">
        <v>4439</v>
      </c>
      <c r="D320" s="184" t="s">
        <v>788</v>
      </c>
      <c r="E320" s="86" t="s">
        <v>4440</v>
      </c>
      <c r="F320" s="87" t="s">
        <v>4441</v>
      </c>
      <c r="G320" s="88"/>
      <c r="H320" s="89" t="s">
        <v>788</v>
      </c>
      <c r="I320" s="90" t="s">
        <v>4429</v>
      </c>
      <c r="J320" s="90"/>
      <c r="K320" s="91"/>
      <c r="L320" s="92"/>
      <c r="M320" s="90" t="s">
        <v>2749</v>
      </c>
      <c r="N320" s="90" t="s">
        <v>2749</v>
      </c>
      <c r="O320" s="90"/>
      <c r="P320" s="91"/>
      <c r="Q320" s="185"/>
      <c r="R320" s="185"/>
      <c r="S320" s="185"/>
      <c r="T320" s="185"/>
      <c r="U320" s="185"/>
      <c r="V320" s="352" t="s">
        <v>4442</v>
      </c>
      <c r="W320" s="95" t="s">
        <v>4368</v>
      </c>
      <c r="X320" s="96"/>
      <c r="Y320" s="96"/>
      <c r="Z320" s="96"/>
      <c r="AA320" s="96" t="s">
        <v>4409</v>
      </c>
      <c r="AB320" s="96" t="s">
        <v>775</v>
      </c>
      <c r="AC320" s="95"/>
      <c r="AD320" s="95" t="s">
        <v>4370</v>
      </c>
      <c r="AE320" s="95"/>
      <c r="AF320" s="100" t="s">
        <v>2735</v>
      </c>
      <c r="AG320" s="186"/>
      <c r="AH320" s="187"/>
      <c r="AI320" s="187"/>
      <c r="AJ320" s="187"/>
      <c r="AK320" s="188"/>
      <c r="AL320" s="188"/>
      <c r="AM320" s="189"/>
      <c r="AN320" s="189"/>
      <c r="AO320" s="189"/>
      <c r="AP320" s="189"/>
      <c r="AQ320" s="189"/>
      <c r="AR320" s="189"/>
      <c r="AS320" s="189"/>
      <c r="AT320" s="194" t="s">
        <v>788</v>
      </c>
      <c r="AU320" s="104"/>
      <c r="AV320" s="104"/>
      <c r="AW320" s="104"/>
      <c r="AX320" s="104"/>
      <c r="AY320" s="104"/>
      <c r="AZ320" s="104"/>
      <c r="BA320" s="104"/>
      <c r="BB320" s="104"/>
      <c r="BC320" s="104"/>
      <c r="BD320" s="104"/>
      <c r="BE320" s="162"/>
      <c r="BF320" s="104"/>
      <c r="BG320" s="341" t="s">
        <v>4443</v>
      </c>
      <c r="BH320" s="321" t="s">
        <v>788</v>
      </c>
      <c r="BI320" s="193" t="s">
        <v>4440</v>
      </c>
      <c r="BJ320" s="193" t="s">
        <v>4444</v>
      </c>
      <c r="BK320" s="109"/>
    </row>
    <row r="321" s="193" customFormat="true" ht="12.75" hidden="false" customHeight="true" outlineLevel="0" collapsed="false">
      <c r="A321" s="323" t="n">
        <v>24</v>
      </c>
      <c r="B321" s="348" t="s">
        <v>4445</v>
      </c>
      <c r="C321" s="348" t="s">
        <v>4445</v>
      </c>
      <c r="D321" s="184" t="s">
        <v>789</v>
      </c>
      <c r="E321" s="86" t="s">
        <v>4446</v>
      </c>
      <c r="F321" s="87" t="s">
        <v>4447</v>
      </c>
      <c r="G321" s="88"/>
      <c r="H321" s="89" t="s">
        <v>789</v>
      </c>
      <c r="I321" s="90" t="s">
        <v>4448</v>
      </c>
      <c r="J321" s="90"/>
      <c r="K321" s="91"/>
      <c r="L321" s="92"/>
      <c r="M321" s="90" t="s">
        <v>2749</v>
      </c>
      <c r="N321" s="90" t="s">
        <v>2749</v>
      </c>
      <c r="O321" s="90"/>
      <c r="P321" s="91"/>
      <c r="Q321" s="185"/>
      <c r="R321" s="185"/>
      <c r="S321" s="185"/>
      <c r="T321" s="185"/>
      <c r="U321" s="185"/>
      <c r="V321" s="352" t="s">
        <v>4449</v>
      </c>
      <c r="W321" s="95" t="s">
        <v>4368</v>
      </c>
      <c r="X321" s="96"/>
      <c r="Y321" s="96"/>
      <c r="Z321" s="96"/>
      <c r="AA321" s="96" t="s">
        <v>4450</v>
      </c>
      <c r="AB321" s="96" t="s">
        <v>775</v>
      </c>
      <c r="AC321" s="95"/>
      <c r="AD321" s="95" t="s">
        <v>4370</v>
      </c>
      <c r="AE321" s="95"/>
      <c r="AF321" s="100" t="s">
        <v>2735</v>
      </c>
      <c r="AG321" s="186"/>
      <c r="AH321" s="187"/>
      <c r="AI321" s="187"/>
      <c r="AJ321" s="187"/>
      <c r="AK321" s="188"/>
      <c r="AL321" s="188"/>
      <c r="AM321" s="189"/>
      <c r="AN321" s="189"/>
      <c r="AO321" s="189"/>
      <c r="AP321" s="189"/>
      <c r="AQ321" s="189"/>
      <c r="AR321" s="189"/>
      <c r="AS321" s="189"/>
      <c r="AT321" s="190" t="s">
        <v>789</v>
      </c>
      <c r="AU321" s="104"/>
      <c r="AV321" s="104"/>
      <c r="AW321" s="104"/>
      <c r="AX321" s="104"/>
      <c r="AY321" s="104"/>
      <c r="AZ321" s="104"/>
      <c r="BA321" s="104"/>
      <c r="BB321" s="104"/>
      <c r="BC321" s="104"/>
      <c r="BD321" s="104"/>
      <c r="BE321" s="162"/>
      <c r="BF321" s="104"/>
      <c r="BG321" s="341" t="s">
        <v>4451</v>
      </c>
      <c r="BH321" s="321" t="s">
        <v>789</v>
      </c>
      <c r="BI321" s="193" t="s">
        <v>4446</v>
      </c>
      <c r="BJ321" s="193" t="s">
        <v>4452</v>
      </c>
      <c r="BK321" s="109"/>
    </row>
    <row r="322" s="193" customFormat="true" ht="12.75" hidden="false" customHeight="true" outlineLevel="0" collapsed="false">
      <c r="A322" s="323" t="n">
        <v>22</v>
      </c>
      <c r="B322" s="348" t="s">
        <v>4453</v>
      </c>
      <c r="C322" s="348" t="s">
        <v>4453</v>
      </c>
      <c r="D322" s="184" t="s">
        <v>791</v>
      </c>
      <c r="E322" s="86" t="s">
        <v>4454</v>
      </c>
      <c r="F322" s="87" t="s">
        <v>4455</v>
      </c>
      <c r="G322" s="88"/>
      <c r="H322" s="89" t="s">
        <v>791</v>
      </c>
      <c r="I322" s="90" t="s">
        <v>4448</v>
      </c>
      <c r="J322" s="90"/>
      <c r="K322" s="91"/>
      <c r="L322" s="92"/>
      <c r="M322" s="90" t="s">
        <v>2749</v>
      </c>
      <c r="N322" s="90" t="s">
        <v>2749</v>
      </c>
      <c r="O322" s="90"/>
      <c r="P322" s="91"/>
      <c r="Q322" s="185"/>
      <c r="R322" s="185"/>
      <c r="S322" s="185"/>
      <c r="T322" s="185"/>
      <c r="U322" s="185"/>
      <c r="V322" s="352" t="s">
        <v>4456</v>
      </c>
      <c r="W322" s="95" t="s">
        <v>4368</v>
      </c>
      <c r="X322" s="96"/>
      <c r="Y322" s="96"/>
      <c r="Z322" s="96"/>
      <c r="AA322" s="96" t="s">
        <v>4450</v>
      </c>
      <c r="AB322" s="96" t="s">
        <v>775</v>
      </c>
      <c r="AC322" s="95"/>
      <c r="AD322" s="95" t="s">
        <v>4370</v>
      </c>
      <c r="AE322" s="95"/>
      <c r="AF322" s="100" t="s">
        <v>2735</v>
      </c>
      <c r="AG322" s="186"/>
      <c r="AH322" s="187"/>
      <c r="AI322" s="187"/>
      <c r="AJ322" s="187"/>
      <c r="AK322" s="188"/>
      <c r="AL322" s="188"/>
      <c r="AM322" s="189"/>
      <c r="AN322" s="189"/>
      <c r="AO322" s="189"/>
      <c r="AP322" s="189"/>
      <c r="AQ322" s="189"/>
      <c r="AR322" s="189"/>
      <c r="AS322" s="189"/>
      <c r="AT322" s="194" t="s">
        <v>791</v>
      </c>
      <c r="AU322" s="104"/>
      <c r="AV322" s="104"/>
      <c r="AW322" s="104"/>
      <c r="AX322" s="104"/>
      <c r="AY322" s="104"/>
      <c r="AZ322" s="104"/>
      <c r="BA322" s="104"/>
      <c r="BB322" s="104"/>
      <c r="BC322" s="104"/>
      <c r="BD322" s="104"/>
      <c r="BE322" s="162"/>
      <c r="BF322" s="104"/>
      <c r="BG322" s="341" t="s">
        <v>4457</v>
      </c>
      <c r="BH322" s="321" t="s">
        <v>791</v>
      </c>
      <c r="BI322" s="193" t="s">
        <v>4454</v>
      </c>
      <c r="BJ322" s="193" t="s">
        <v>4458</v>
      </c>
      <c r="BK322" s="109"/>
    </row>
    <row r="323" s="193" customFormat="true" ht="12.75" hidden="false" customHeight="true" outlineLevel="0" collapsed="false">
      <c r="A323" s="323" t="n">
        <v>30</v>
      </c>
      <c r="B323" s="348" t="s">
        <v>4459</v>
      </c>
      <c r="C323" s="348" t="s">
        <v>4459</v>
      </c>
      <c r="D323" s="184" t="s">
        <v>792</v>
      </c>
      <c r="E323" s="86" t="s">
        <v>4460</v>
      </c>
      <c r="F323" s="87" t="s">
        <v>4461</v>
      </c>
      <c r="G323" s="88"/>
      <c r="H323" s="89" t="s">
        <v>792</v>
      </c>
      <c r="I323" s="90" t="s">
        <v>4448</v>
      </c>
      <c r="J323" s="90"/>
      <c r="K323" s="91"/>
      <c r="L323" s="92"/>
      <c r="M323" s="90" t="s">
        <v>2749</v>
      </c>
      <c r="N323" s="90" t="s">
        <v>2749</v>
      </c>
      <c r="O323" s="90"/>
      <c r="P323" s="91"/>
      <c r="Q323" s="185"/>
      <c r="R323" s="185"/>
      <c r="S323" s="185"/>
      <c r="T323" s="185"/>
      <c r="U323" s="185"/>
      <c r="V323" s="352" t="s">
        <v>4462</v>
      </c>
      <c r="W323" s="95" t="s">
        <v>4368</v>
      </c>
      <c r="X323" s="96"/>
      <c r="Y323" s="96"/>
      <c r="Z323" s="96"/>
      <c r="AA323" s="96" t="s">
        <v>4450</v>
      </c>
      <c r="AB323" s="96" t="s">
        <v>775</v>
      </c>
      <c r="AC323" s="95"/>
      <c r="AD323" s="95" t="s">
        <v>4370</v>
      </c>
      <c r="AE323" s="95"/>
      <c r="AF323" s="100" t="s">
        <v>2735</v>
      </c>
      <c r="AG323" s="186"/>
      <c r="AH323" s="187"/>
      <c r="AI323" s="187"/>
      <c r="AJ323" s="187"/>
      <c r="AK323" s="188"/>
      <c r="AL323" s="188"/>
      <c r="AM323" s="189"/>
      <c r="AN323" s="189"/>
      <c r="AO323" s="189"/>
      <c r="AP323" s="189"/>
      <c r="AQ323" s="189"/>
      <c r="AR323" s="189"/>
      <c r="AS323" s="189"/>
      <c r="AT323" s="194" t="s">
        <v>792</v>
      </c>
      <c r="AU323" s="104"/>
      <c r="AV323" s="104"/>
      <c r="AW323" s="104"/>
      <c r="AX323" s="104"/>
      <c r="AY323" s="104"/>
      <c r="AZ323" s="104"/>
      <c r="BA323" s="104"/>
      <c r="BB323" s="104"/>
      <c r="BC323" s="104"/>
      <c r="BD323" s="104"/>
      <c r="BE323" s="162"/>
      <c r="BF323" s="104"/>
      <c r="BG323" s="341" t="s">
        <v>4463</v>
      </c>
      <c r="BH323" s="321" t="s">
        <v>792</v>
      </c>
      <c r="BI323" s="193" t="s">
        <v>4460</v>
      </c>
      <c r="BJ323" s="193" t="s">
        <v>4464</v>
      </c>
      <c r="BK323" s="109"/>
    </row>
    <row r="324" s="193" customFormat="true" ht="12.75" hidden="false" customHeight="true" outlineLevel="0" collapsed="false">
      <c r="A324" s="323" t="n">
        <v>28</v>
      </c>
      <c r="B324" s="348" t="s">
        <v>4465</v>
      </c>
      <c r="C324" s="348" t="s">
        <v>4465</v>
      </c>
      <c r="D324" s="184" t="s">
        <v>790</v>
      </c>
      <c r="E324" s="86" t="s">
        <v>4466</v>
      </c>
      <c r="F324" s="87" t="s">
        <v>4467</v>
      </c>
      <c r="G324" s="88"/>
      <c r="H324" s="89" t="s">
        <v>790</v>
      </c>
      <c r="I324" s="90" t="s">
        <v>4468</v>
      </c>
      <c r="J324" s="90"/>
      <c r="K324" s="91"/>
      <c r="L324" s="92"/>
      <c r="M324" s="90" t="s">
        <v>2749</v>
      </c>
      <c r="N324" s="90" t="s">
        <v>2749</v>
      </c>
      <c r="O324" s="90"/>
      <c r="P324" s="91"/>
      <c r="Q324" s="185"/>
      <c r="R324" s="185"/>
      <c r="S324" s="185"/>
      <c r="T324" s="185"/>
      <c r="U324" s="185"/>
      <c r="V324" s="352" t="s">
        <v>4469</v>
      </c>
      <c r="W324" s="95" t="s">
        <v>4368</v>
      </c>
      <c r="X324" s="96"/>
      <c r="Y324" s="96"/>
      <c r="Z324" s="96"/>
      <c r="AA324" s="96" t="s">
        <v>4450</v>
      </c>
      <c r="AB324" s="96" t="s">
        <v>775</v>
      </c>
      <c r="AC324" s="95"/>
      <c r="AD324" s="95" t="s">
        <v>4370</v>
      </c>
      <c r="AE324" s="95"/>
      <c r="AF324" s="100" t="s">
        <v>2735</v>
      </c>
      <c r="AG324" s="186"/>
      <c r="AH324" s="187"/>
      <c r="AI324" s="187"/>
      <c r="AJ324" s="187"/>
      <c r="AK324" s="188"/>
      <c r="AL324" s="188"/>
      <c r="AM324" s="189"/>
      <c r="AN324" s="189"/>
      <c r="AO324" s="189"/>
      <c r="AP324" s="189"/>
      <c r="AQ324" s="189"/>
      <c r="AR324" s="189"/>
      <c r="AS324" s="189"/>
      <c r="AT324" s="194" t="s">
        <v>790</v>
      </c>
      <c r="AU324" s="104"/>
      <c r="AV324" s="104"/>
      <c r="AW324" s="104"/>
      <c r="AX324" s="104"/>
      <c r="AY324" s="104"/>
      <c r="AZ324" s="104"/>
      <c r="BA324" s="104"/>
      <c r="BB324" s="104"/>
      <c r="BC324" s="104"/>
      <c r="BD324" s="104"/>
      <c r="BE324" s="162"/>
      <c r="BF324" s="104"/>
      <c r="BG324" s="341" t="s">
        <v>4470</v>
      </c>
      <c r="BH324" s="321" t="s">
        <v>790</v>
      </c>
      <c r="BI324" s="193" t="s">
        <v>4466</v>
      </c>
      <c r="BJ324" s="193" t="s">
        <v>4471</v>
      </c>
      <c r="BK324" s="109"/>
    </row>
    <row r="325" s="193" customFormat="true" ht="12.75" hidden="false" customHeight="true" outlineLevel="0" collapsed="false">
      <c r="A325" s="323" t="n">
        <v>36</v>
      </c>
      <c r="B325" s="348" t="s">
        <v>4472</v>
      </c>
      <c r="C325" s="348" t="s">
        <v>4472</v>
      </c>
      <c r="D325" s="184" t="s">
        <v>793</v>
      </c>
      <c r="E325" s="86" t="s">
        <v>4473</v>
      </c>
      <c r="F325" s="87" t="s">
        <v>4474</v>
      </c>
      <c r="G325" s="88"/>
      <c r="H325" s="89" t="s">
        <v>793</v>
      </c>
      <c r="I325" s="90" t="s">
        <v>4468</v>
      </c>
      <c r="J325" s="90"/>
      <c r="K325" s="91"/>
      <c r="L325" s="92"/>
      <c r="M325" s="90" t="s">
        <v>2749</v>
      </c>
      <c r="N325" s="90" t="s">
        <v>2749</v>
      </c>
      <c r="O325" s="90"/>
      <c r="P325" s="91"/>
      <c r="Q325" s="185"/>
      <c r="R325" s="185"/>
      <c r="S325" s="185"/>
      <c r="T325" s="185"/>
      <c r="U325" s="185"/>
      <c r="V325" s="352" t="s">
        <v>4475</v>
      </c>
      <c r="W325" s="95" t="s">
        <v>4368</v>
      </c>
      <c r="X325" s="96"/>
      <c r="Y325" s="96"/>
      <c r="Z325" s="96"/>
      <c r="AA325" s="96" t="s">
        <v>4450</v>
      </c>
      <c r="AB325" s="96" t="s">
        <v>775</v>
      </c>
      <c r="AC325" s="95"/>
      <c r="AD325" s="95" t="s">
        <v>4370</v>
      </c>
      <c r="AE325" s="95"/>
      <c r="AF325" s="100" t="s">
        <v>2735</v>
      </c>
      <c r="AG325" s="186"/>
      <c r="AH325" s="187"/>
      <c r="AI325" s="187"/>
      <c r="AJ325" s="187"/>
      <c r="AK325" s="188"/>
      <c r="AL325" s="188"/>
      <c r="AM325" s="189"/>
      <c r="AN325" s="189"/>
      <c r="AO325" s="189"/>
      <c r="AP325" s="189"/>
      <c r="AQ325" s="189"/>
      <c r="AR325" s="189"/>
      <c r="AS325" s="189"/>
      <c r="AT325" s="194" t="s">
        <v>793</v>
      </c>
      <c r="AU325" s="104"/>
      <c r="AV325" s="104"/>
      <c r="AW325" s="104"/>
      <c r="AX325" s="104"/>
      <c r="AY325" s="104"/>
      <c r="AZ325" s="104"/>
      <c r="BA325" s="104"/>
      <c r="BB325" s="104"/>
      <c r="BC325" s="104"/>
      <c r="BD325" s="104"/>
      <c r="BE325" s="162"/>
      <c r="BF325" s="104"/>
      <c r="BG325" s="341" t="s">
        <v>4476</v>
      </c>
      <c r="BH325" s="321" t="s">
        <v>793</v>
      </c>
      <c r="BI325" s="193" t="s">
        <v>4473</v>
      </c>
      <c r="BJ325" s="193" t="s">
        <v>4477</v>
      </c>
      <c r="BK325" s="109"/>
    </row>
    <row r="326" s="193" customFormat="true" ht="12.75" hidden="false" customHeight="true" outlineLevel="0" collapsed="false">
      <c r="A326" s="323" t="n">
        <v>34</v>
      </c>
      <c r="B326" s="348" t="s">
        <v>4478</v>
      </c>
      <c r="C326" s="348" t="s">
        <v>4478</v>
      </c>
      <c r="D326" s="184" t="s">
        <v>794</v>
      </c>
      <c r="E326" s="86" t="s">
        <v>4479</v>
      </c>
      <c r="F326" s="87" t="s">
        <v>4480</v>
      </c>
      <c r="G326" s="88"/>
      <c r="H326" s="89" t="s">
        <v>794</v>
      </c>
      <c r="I326" s="90" t="s">
        <v>4468</v>
      </c>
      <c r="J326" s="90"/>
      <c r="K326" s="91"/>
      <c r="L326" s="92"/>
      <c r="M326" s="90" t="s">
        <v>2749</v>
      </c>
      <c r="N326" s="90" t="s">
        <v>2749</v>
      </c>
      <c r="O326" s="90"/>
      <c r="P326" s="91"/>
      <c r="Q326" s="185"/>
      <c r="R326" s="185"/>
      <c r="S326" s="185"/>
      <c r="T326" s="185"/>
      <c r="U326" s="185"/>
      <c r="V326" s="352" t="s">
        <v>4481</v>
      </c>
      <c r="W326" s="95" t="s">
        <v>4368</v>
      </c>
      <c r="X326" s="96"/>
      <c r="Y326" s="96"/>
      <c r="Z326" s="96"/>
      <c r="AA326" s="96" t="s">
        <v>4450</v>
      </c>
      <c r="AB326" s="96" t="s">
        <v>775</v>
      </c>
      <c r="AC326" s="95"/>
      <c r="AD326" s="95" t="s">
        <v>4370</v>
      </c>
      <c r="AE326" s="95"/>
      <c r="AF326" s="100" t="s">
        <v>2735</v>
      </c>
      <c r="AG326" s="186"/>
      <c r="AH326" s="187"/>
      <c r="AI326" s="187"/>
      <c r="AJ326" s="187"/>
      <c r="AK326" s="188"/>
      <c r="AL326" s="188"/>
      <c r="AM326" s="189"/>
      <c r="AN326" s="189"/>
      <c r="AO326" s="189"/>
      <c r="AP326" s="189"/>
      <c r="AQ326" s="189"/>
      <c r="AR326" s="189"/>
      <c r="AS326" s="189"/>
      <c r="AT326" s="194" t="s">
        <v>794</v>
      </c>
      <c r="AU326" s="104"/>
      <c r="AV326" s="104"/>
      <c r="AW326" s="104"/>
      <c r="AX326" s="104"/>
      <c r="AY326" s="104"/>
      <c r="AZ326" s="104"/>
      <c r="BA326" s="104"/>
      <c r="BB326" s="104"/>
      <c r="BC326" s="104"/>
      <c r="BD326" s="104"/>
      <c r="BE326" s="162"/>
      <c r="BF326" s="104"/>
      <c r="BG326" s="341" t="s">
        <v>4482</v>
      </c>
      <c r="BH326" s="321" t="s">
        <v>794</v>
      </c>
      <c r="BI326" s="193" t="s">
        <v>4479</v>
      </c>
      <c r="BJ326" s="193" t="s">
        <v>4483</v>
      </c>
      <c r="BK326" s="109"/>
    </row>
    <row r="327" s="193" customFormat="true" ht="12.75" hidden="false" customHeight="true" outlineLevel="0" collapsed="false">
      <c r="A327" s="323" t="n">
        <v>23</v>
      </c>
      <c r="B327" s="348" t="s">
        <v>4484</v>
      </c>
      <c r="C327" s="348" t="s">
        <v>4484</v>
      </c>
      <c r="D327" s="184" t="s">
        <v>795</v>
      </c>
      <c r="E327" s="86" t="s">
        <v>4485</v>
      </c>
      <c r="F327" s="87" t="s">
        <v>4486</v>
      </c>
      <c r="G327" s="88"/>
      <c r="H327" s="89" t="s">
        <v>795</v>
      </c>
      <c r="I327" s="90" t="s">
        <v>4487</v>
      </c>
      <c r="J327" s="90"/>
      <c r="K327" s="91"/>
      <c r="L327" s="92"/>
      <c r="M327" s="90" t="s">
        <v>2749</v>
      </c>
      <c r="N327" s="90" t="s">
        <v>2749</v>
      </c>
      <c r="O327" s="90"/>
      <c r="P327" s="91"/>
      <c r="Q327" s="185"/>
      <c r="R327" s="185"/>
      <c r="S327" s="185"/>
      <c r="T327" s="185"/>
      <c r="U327" s="185"/>
      <c r="V327" s="352" t="s">
        <v>4488</v>
      </c>
      <c r="W327" s="95" t="s">
        <v>4368</v>
      </c>
      <c r="X327" s="96"/>
      <c r="Y327" s="96"/>
      <c r="Z327" s="96"/>
      <c r="AA327" s="96" t="s">
        <v>4489</v>
      </c>
      <c r="AB327" s="96" t="s">
        <v>775</v>
      </c>
      <c r="AC327" s="95"/>
      <c r="AD327" s="95" t="s">
        <v>4370</v>
      </c>
      <c r="AE327" s="95"/>
      <c r="AF327" s="100" t="s">
        <v>2735</v>
      </c>
      <c r="AG327" s="186"/>
      <c r="AH327" s="187"/>
      <c r="AI327" s="187"/>
      <c r="AJ327" s="187"/>
      <c r="AK327" s="188"/>
      <c r="AL327" s="188"/>
      <c r="AM327" s="189"/>
      <c r="AN327" s="189"/>
      <c r="AO327" s="189"/>
      <c r="AP327" s="189"/>
      <c r="AQ327" s="189"/>
      <c r="AR327" s="189"/>
      <c r="AS327" s="189"/>
      <c r="AT327" s="190" t="s">
        <v>795</v>
      </c>
      <c r="AU327" s="104"/>
      <c r="AV327" s="104"/>
      <c r="AW327" s="104"/>
      <c r="AX327" s="104"/>
      <c r="AY327" s="104"/>
      <c r="AZ327" s="104"/>
      <c r="BA327" s="104"/>
      <c r="BB327" s="104"/>
      <c r="BC327" s="104"/>
      <c r="BD327" s="104"/>
      <c r="BE327" s="162"/>
      <c r="BF327" s="104"/>
      <c r="BG327" s="341" t="s">
        <v>4490</v>
      </c>
      <c r="BH327" s="321" t="s">
        <v>795</v>
      </c>
      <c r="BI327" s="193" t="s">
        <v>4485</v>
      </c>
      <c r="BJ327" s="193" t="s">
        <v>4491</v>
      </c>
      <c r="BK327" s="109"/>
    </row>
    <row r="328" s="193" customFormat="true" ht="12.75" hidden="false" customHeight="true" outlineLevel="0" collapsed="false">
      <c r="A328" s="323" t="n">
        <v>21</v>
      </c>
      <c r="B328" s="348" t="s">
        <v>4492</v>
      </c>
      <c r="C328" s="348" t="s">
        <v>4492</v>
      </c>
      <c r="D328" s="184" t="s">
        <v>797</v>
      </c>
      <c r="E328" s="86" t="s">
        <v>4493</v>
      </c>
      <c r="F328" s="87" t="s">
        <v>4494</v>
      </c>
      <c r="G328" s="88"/>
      <c r="H328" s="89" t="s">
        <v>797</v>
      </c>
      <c r="I328" s="90" t="s">
        <v>4487</v>
      </c>
      <c r="J328" s="90"/>
      <c r="K328" s="91"/>
      <c r="L328" s="92"/>
      <c r="M328" s="90" t="s">
        <v>2749</v>
      </c>
      <c r="N328" s="90" t="s">
        <v>2749</v>
      </c>
      <c r="O328" s="90"/>
      <c r="P328" s="91"/>
      <c r="Q328" s="185"/>
      <c r="R328" s="185"/>
      <c r="S328" s="185"/>
      <c r="T328" s="185"/>
      <c r="U328" s="185"/>
      <c r="V328" s="352" t="s">
        <v>4495</v>
      </c>
      <c r="W328" s="95" t="s">
        <v>4368</v>
      </c>
      <c r="X328" s="96"/>
      <c r="Y328" s="96"/>
      <c r="Z328" s="96"/>
      <c r="AA328" s="96" t="s">
        <v>4489</v>
      </c>
      <c r="AB328" s="96" t="s">
        <v>775</v>
      </c>
      <c r="AC328" s="95"/>
      <c r="AD328" s="95" t="s">
        <v>4370</v>
      </c>
      <c r="AE328" s="95"/>
      <c r="AF328" s="100" t="s">
        <v>2735</v>
      </c>
      <c r="AG328" s="186"/>
      <c r="AH328" s="187"/>
      <c r="AI328" s="187"/>
      <c r="AJ328" s="187"/>
      <c r="AK328" s="188"/>
      <c r="AL328" s="188"/>
      <c r="AM328" s="189"/>
      <c r="AN328" s="189"/>
      <c r="AO328" s="189"/>
      <c r="AP328" s="189"/>
      <c r="AQ328" s="189"/>
      <c r="AR328" s="189"/>
      <c r="AS328" s="189"/>
      <c r="AT328" s="194" t="s">
        <v>797</v>
      </c>
      <c r="AU328" s="104"/>
      <c r="AV328" s="104"/>
      <c r="AW328" s="104"/>
      <c r="AX328" s="104"/>
      <c r="AY328" s="104"/>
      <c r="AZ328" s="104"/>
      <c r="BA328" s="104"/>
      <c r="BB328" s="104"/>
      <c r="BC328" s="104"/>
      <c r="BD328" s="104"/>
      <c r="BE328" s="162"/>
      <c r="BF328" s="104"/>
      <c r="BG328" s="341" t="s">
        <v>4496</v>
      </c>
      <c r="BH328" s="321" t="s">
        <v>797</v>
      </c>
      <c r="BI328" s="193" t="s">
        <v>4493</v>
      </c>
      <c r="BJ328" s="193" t="s">
        <v>4497</v>
      </c>
      <c r="BK328" s="109"/>
    </row>
    <row r="329" s="193" customFormat="true" ht="12.75" hidden="false" customHeight="true" outlineLevel="0" collapsed="false">
      <c r="A329" s="323" t="n">
        <v>29</v>
      </c>
      <c r="B329" s="348" t="s">
        <v>4498</v>
      </c>
      <c r="C329" s="348" t="s">
        <v>4498</v>
      </c>
      <c r="D329" s="184" t="s">
        <v>798</v>
      </c>
      <c r="E329" s="86" t="s">
        <v>4499</v>
      </c>
      <c r="F329" s="87" t="s">
        <v>4500</v>
      </c>
      <c r="G329" s="88"/>
      <c r="H329" s="89" t="s">
        <v>798</v>
      </c>
      <c r="I329" s="90" t="s">
        <v>4487</v>
      </c>
      <c r="J329" s="90"/>
      <c r="K329" s="91"/>
      <c r="L329" s="92"/>
      <c r="M329" s="90" t="s">
        <v>2749</v>
      </c>
      <c r="N329" s="90" t="s">
        <v>2749</v>
      </c>
      <c r="O329" s="90"/>
      <c r="P329" s="91"/>
      <c r="Q329" s="185"/>
      <c r="R329" s="185"/>
      <c r="S329" s="185"/>
      <c r="T329" s="185"/>
      <c r="U329" s="185"/>
      <c r="V329" s="352" t="s">
        <v>4501</v>
      </c>
      <c r="W329" s="95" t="s">
        <v>4368</v>
      </c>
      <c r="X329" s="96"/>
      <c r="Y329" s="96"/>
      <c r="Z329" s="96"/>
      <c r="AA329" s="96" t="s">
        <v>4489</v>
      </c>
      <c r="AB329" s="96" t="s">
        <v>775</v>
      </c>
      <c r="AC329" s="95"/>
      <c r="AD329" s="95" t="s">
        <v>4370</v>
      </c>
      <c r="AE329" s="95"/>
      <c r="AF329" s="100" t="s">
        <v>2735</v>
      </c>
      <c r="AG329" s="186"/>
      <c r="AH329" s="187"/>
      <c r="AI329" s="187"/>
      <c r="AJ329" s="187"/>
      <c r="AK329" s="188"/>
      <c r="AL329" s="188"/>
      <c r="AM329" s="189"/>
      <c r="AN329" s="189"/>
      <c r="AO329" s="189"/>
      <c r="AP329" s="189"/>
      <c r="AQ329" s="189"/>
      <c r="AR329" s="189"/>
      <c r="AS329" s="189"/>
      <c r="AT329" s="194" t="s">
        <v>798</v>
      </c>
      <c r="AU329" s="104"/>
      <c r="AV329" s="104"/>
      <c r="AW329" s="104"/>
      <c r="AX329" s="104"/>
      <c r="AY329" s="104"/>
      <c r="AZ329" s="104"/>
      <c r="BA329" s="104"/>
      <c r="BB329" s="104"/>
      <c r="BC329" s="104"/>
      <c r="BD329" s="104"/>
      <c r="BE329" s="162"/>
      <c r="BF329" s="104"/>
      <c r="BG329" s="341" t="s">
        <v>4502</v>
      </c>
      <c r="BH329" s="321" t="s">
        <v>798</v>
      </c>
      <c r="BI329" s="193" t="s">
        <v>4499</v>
      </c>
      <c r="BJ329" s="193" t="s">
        <v>4503</v>
      </c>
      <c r="BK329" s="109"/>
    </row>
    <row r="330" s="193" customFormat="true" ht="12.75" hidden="false" customHeight="true" outlineLevel="0" collapsed="false">
      <c r="A330" s="323" t="n">
        <v>27</v>
      </c>
      <c r="B330" s="348" t="s">
        <v>4504</v>
      </c>
      <c r="C330" s="348" t="s">
        <v>4504</v>
      </c>
      <c r="D330" s="184" t="s">
        <v>796</v>
      </c>
      <c r="E330" s="86" t="s">
        <v>4505</v>
      </c>
      <c r="F330" s="87" t="s">
        <v>4506</v>
      </c>
      <c r="G330" s="88"/>
      <c r="H330" s="89" t="s">
        <v>796</v>
      </c>
      <c r="I330" s="90" t="s">
        <v>4507</v>
      </c>
      <c r="J330" s="90"/>
      <c r="K330" s="91"/>
      <c r="L330" s="92"/>
      <c r="M330" s="90" t="s">
        <v>2749</v>
      </c>
      <c r="N330" s="90" t="s">
        <v>2749</v>
      </c>
      <c r="O330" s="90"/>
      <c r="P330" s="91"/>
      <c r="Q330" s="185"/>
      <c r="R330" s="185"/>
      <c r="S330" s="185"/>
      <c r="T330" s="185"/>
      <c r="U330" s="185"/>
      <c r="V330" s="352" t="s">
        <v>4508</v>
      </c>
      <c r="W330" s="95" t="s">
        <v>4368</v>
      </c>
      <c r="X330" s="96"/>
      <c r="Y330" s="96"/>
      <c r="Z330" s="96"/>
      <c r="AA330" s="96" t="s">
        <v>4489</v>
      </c>
      <c r="AB330" s="96" t="s">
        <v>775</v>
      </c>
      <c r="AC330" s="95"/>
      <c r="AD330" s="95" t="s">
        <v>4370</v>
      </c>
      <c r="AE330" s="95"/>
      <c r="AF330" s="100" t="s">
        <v>2735</v>
      </c>
      <c r="AG330" s="186"/>
      <c r="AH330" s="187"/>
      <c r="AI330" s="187"/>
      <c r="AJ330" s="187"/>
      <c r="AK330" s="188"/>
      <c r="AL330" s="188"/>
      <c r="AM330" s="189"/>
      <c r="AN330" s="189"/>
      <c r="AO330" s="189"/>
      <c r="AP330" s="189"/>
      <c r="AQ330" s="189"/>
      <c r="AR330" s="189"/>
      <c r="AS330" s="189"/>
      <c r="AT330" s="194" t="s">
        <v>796</v>
      </c>
      <c r="AU330" s="104"/>
      <c r="AV330" s="104"/>
      <c r="AW330" s="104"/>
      <c r="AX330" s="104"/>
      <c r="AY330" s="104"/>
      <c r="AZ330" s="104"/>
      <c r="BA330" s="104"/>
      <c r="BB330" s="104"/>
      <c r="BC330" s="104"/>
      <c r="BD330" s="104"/>
      <c r="BE330" s="162"/>
      <c r="BF330" s="104"/>
      <c r="BG330" s="341" t="s">
        <v>4509</v>
      </c>
      <c r="BH330" s="321" t="s">
        <v>796</v>
      </c>
      <c r="BI330" s="193" t="s">
        <v>4505</v>
      </c>
      <c r="BJ330" s="193" t="s">
        <v>4510</v>
      </c>
      <c r="BK330" s="109"/>
    </row>
    <row r="331" s="193" customFormat="true" ht="12.75" hidden="false" customHeight="true" outlineLevel="0" collapsed="false">
      <c r="A331" s="323" t="n">
        <v>35</v>
      </c>
      <c r="B331" s="348" t="s">
        <v>4511</v>
      </c>
      <c r="C331" s="348" t="s">
        <v>4511</v>
      </c>
      <c r="D331" s="184" t="s">
        <v>799</v>
      </c>
      <c r="E331" s="86" t="s">
        <v>4512</v>
      </c>
      <c r="F331" s="87" t="s">
        <v>4513</v>
      </c>
      <c r="G331" s="88"/>
      <c r="H331" s="89" t="s">
        <v>799</v>
      </c>
      <c r="I331" s="90" t="s">
        <v>4507</v>
      </c>
      <c r="J331" s="90"/>
      <c r="K331" s="91"/>
      <c r="L331" s="92"/>
      <c r="M331" s="90" t="s">
        <v>2749</v>
      </c>
      <c r="N331" s="90" t="s">
        <v>2749</v>
      </c>
      <c r="O331" s="90"/>
      <c r="P331" s="91"/>
      <c r="Q331" s="185"/>
      <c r="R331" s="185"/>
      <c r="S331" s="185"/>
      <c r="T331" s="185"/>
      <c r="U331" s="185"/>
      <c r="V331" s="352" t="s">
        <v>4514</v>
      </c>
      <c r="W331" s="95" t="s">
        <v>4368</v>
      </c>
      <c r="X331" s="96"/>
      <c r="Y331" s="96"/>
      <c r="Z331" s="96"/>
      <c r="AA331" s="96" t="s">
        <v>4489</v>
      </c>
      <c r="AB331" s="96" t="s">
        <v>775</v>
      </c>
      <c r="AC331" s="95"/>
      <c r="AD331" s="95" t="s">
        <v>4370</v>
      </c>
      <c r="AE331" s="95"/>
      <c r="AF331" s="100" t="s">
        <v>2735</v>
      </c>
      <c r="AG331" s="186"/>
      <c r="AH331" s="187"/>
      <c r="AI331" s="187"/>
      <c r="AJ331" s="187"/>
      <c r="AK331" s="188"/>
      <c r="AL331" s="188"/>
      <c r="AM331" s="189"/>
      <c r="AN331" s="189"/>
      <c r="AO331" s="189"/>
      <c r="AP331" s="189"/>
      <c r="AQ331" s="189"/>
      <c r="AR331" s="189"/>
      <c r="AS331" s="189"/>
      <c r="AT331" s="194" t="s">
        <v>799</v>
      </c>
      <c r="AU331" s="104"/>
      <c r="AV331" s="104"/>
      <c r="AW331" s="104"/>
      <c r="AX331" s="104"/>
      <c r="AY331" s="104"/>
      <c r="AZ331" s="104"/>
      <c r="BA331" s="104"/>
      <c r="BB331" s="104"/>
      <c r="BC331" s="104"/>
      <c r="BD331" s="104"/>
      <c r="BE331" s="162"/>
      <c r="BF331" s="104"/>
      <c r="BG331" s="341" t="s">
        <v>4515</v>
      </c>
      <c r="BH331" s="321" t="s">
        <v>799</v>
      </c>
      <c r="BI331" s="193" t="s">
        <v>4512</v>
      </c>
      <c r="BJ331" s="193" t="s">
        <v>4516</v>
      </c>
      <c r="BK331" s="109"/>
    </row>
    <row r="332" s="193" customFormat="true" ht="12.75" hidden="false" customHeight="true" outlineLevel="0" collapsed="false">
      <c r="A332" s="323" t="n">
        <v>33</v>
      </c>
      <c r="B332" s="348" t="s">
        <v>4517</v>
      </c>
      <c r="C332" s="348" t="s">
        <v>4517</v>
      </c>
      <c r="D332" s="184" t="s">
        <v>800</v>
      </c>
      <c r="E332" s="86" t="s">
        <v>4518</v>
      </c>
      <c r="F332" s="87" t="s">
        <v>4519</v>
      </c>
      <c r="G332" s="88"/>
      <c r="H332" s="89" t="s">
        <v>800</v>
      </c>
      <c r="I332" s="90" t="s">
        <v>4507</v>
      </c>
      <c r="J332" s="90"/>
      <c r="K332" s="91"/>
      <c r="L332" s="92"/>
      <c r="M332" s="90" t="s">
        <v>2749</v>
      </c>
      <c r="N332" s="90" t="s">
        <v>2749</v>
      </c>
      <c r="O332" s="90"/>
      <c r="P332" s="91"/>
      <c r="Q332" s="185"/>
      <c r="R332" s="185"/>
      <c r="S332" s="185"/>
      <c r="T332" s="185"/>
      <c r="U332" s="185"/>
      <c r="V332" s="352" t="s">
        <v>4520</v>
      </c>
      <c r="W332" s="95" t="s">
        <v>4368</v>
      </c>
      <c r="X332" s="96"/>
      <c r="Y332" s="96"/>
      <c r="Z332" s="96"/>
      <c r="AA332" s="96" t="s">
        <v>4489</v>
      </c>
      <c r="AB332" s="96" t="s">
        <v>775</v>
      </c>
      <c r="AC332" s="95"/>
      <c r="AD332" s="95" t="s">
        <v>4370</v>
      </c>
      <c r="AE332" s="95"/>
      <c r="AF332" s="100" t="s">
        <v>2735</v>
      </c>
      <c r="AG332" s="186"/>
      <c r="AH332" s="187"/>
      <c r="AI332" s="187"/>
      <c r="AJ332" s="187"/>
      <c r="AK332" s="188"/>
      <c r="AL332" s="188"/>
      <c r="AM332" s="189"/>
      <c r="AN332" s="189"/>
      <c r="AO332" s="189"/>
      <c r="AP332" s="189"/>
      <c r="AQ332" s="189"/>
      <c r="AR332" s="189"/>
      <c r="AS332" s="189"/>
      <c r="AT332" s="194" t="s">
        <v>800</v>
      </c>
      <c r="AU332" s="104"/>
      <c r="AV332" s="104"/>
      <c r="AW332" s="104"/>
      <c r="AX332" s="104"/>
      <c r="AY332" s="104"/>
      <c r="AZ332" s="104"/>
      <c r="BA332" s="104"/>
      <c r="BB332" s="104"/>
      <c r="BC332" s="104"/>
      <c r="BD332" s="104"/>
      <c r="BE332" s="162"/>
      <c r="BF332" s="104"/>
      <c r="BG332" s="341" t="s">
        <v>4521</v>
      </c>
      <c r="BH332" s="321" t="s">
        <v>800</v>
      </c>
      <c r="BI332" s="193" t="s">
        <v>4518</v>
      </c>
      <c r="BJ332" s="193" t="s">
        <v>4522</v>
      </c>
      <c r="BK332" s="109"/>
    </row>
    <row r="333" s="193" customFormat="true" ht="12.75" hidden="true" customHeight="true" outlineLevel="0" collapsed="false">
      <c r="A333" s="315"/>
      <c r="B333" s="316"/>
      <c r="C333" s="316"/>
      <c r="D333" s="184" t="s">
        <v>801</v>
      </c>
      <c r="E333" s="317" t="s">
        <v>4523</v>
      </c>
      <c r="F333" s="87" t="s">
        <v>4524</v>
      </c>
      <c r="G333" s="88"/>
      <c r="H333" s="89" t="s">
        <v>801</v>
      </c>
      <c r="I333" s="90" t="s">
        <v>4525</v>
      </c>
      <c r="J333" s="90"/>
      <c r="K333" s="91"/>
      <c r="L333" s="92"/>
      <c r="M333" s="90" t="s">
        <v>2749</v>
      </c>
      <c r="N333" s="90" t="s">
        <v>4526</v>
      </c>
      <c r="O333" s="90"/>
      <c r="P333" s="91"/>
      <c r="Q333" s="185"/>
      <c r="R333" s="185"/>
      <c r="S333" s="185"/>
      <c r="T333" s="185"/>
      <c r="U333" s="185"/>
      <c r="V333" s="352" t="s">
        <v>4527</v>
      </c>
      <c r="W333" s="95" t="s">
        <v>4368</v>
      </c>
      <c r="X333" s="96"/>
      <c r="Y333" s="96"/>
      <c r="Z333" s="96"/>
      <c r="AA333" s="96" t="s">
        <v>4528</v>
      </c>
      <c r="AB333" s="96" t="s">
        <v>775</v>
      </c>
      <c r="AC333" s="95"/>
      <c r="AD333" s="95" t="s">
        <v>4370</v>
      </c>
      <c r="AE333" s="95"/>
      <c r="AF333" s="100" t="s">
        <v>2735</v>
      </c>
      <c r="AG333" s="186"/>
      <c r="AH333" s="187"/>
      <c r="AI333" s="187"/>
      <c r="AJ333" s="187"/>
      <c r="AK333" s="188"/>
      <c r="AL333" s="188"/>
      <c r="AM333" s="189"/>
      <c r="AN333" s="189"/>
      <c r="AO333" s="189"/>
      <c r="AP333" s="189"/>
      <c r="AQ333" s="189"/>
      <c r="AR333" s="189"/>
      <c r="AS333" s="189"/>
      <c r="AT333" s="194" t="s">
        <v>4524</v>
      </c>
      <c r="AU333" s="104"/>
      <c r="AV333" s="104"/>
      <c r="AW333" s="104"/>
      <c r="AX333" s="104"/>
      <c r="AY333" s="104"/>
      <c r="AZ333" s="104"/>
      <c r="BA333" s="104"/>
      <c r="BB333" s="104"/>
      <c r="BC333" s="104"/>
      <c r="BD333" s="104"/>
      <c r="BE333" s="162"/>
      <c r="BF333" s="174"/>
      <c r="BG333" s="341"/>
      <c r="BH333" s="20" t="s">
        <v>7</v>
      </c>
      <c r="BI333" s="193" t="s">
        <v>4523</v>
      </c>
      <c r="BJ333" s="193" t="s">
        <v>4529</v>
      </c>
      <c r="BK333" s="109"/>
    </row>
    <row r="334" s="193" customFormat="true" ht="12.75" hidden="true" customHeight="true" outlineLevel="0" collapsed="false">
      <c r="A334" s="315"/>
      <c r="B334" s="316"/>
      <c r="C334" s="316"/>
      <c r="D334" s="184" t="s">
        <v>803</v>
      </c>
      <c r="E334" s="317" t="s">
        <v>4530</v>
      </c>
      <c r="F334" s="87" t="s">
        <v>4531</v>
      </c>
      <c r="G334" s="88"/>
      <c r="H334" s="89" t="s">
        <v>803</v>
      </c>
      <c r="I334" s="90" t="s">
        <v>4525</v>
      </c>
      <c r="J334" s="90"/>
      <c r="K334" s="91"/>
      <c r="L334" s="92"/>
      <c r="M334" s="90" t="s">
        <v>2749</v>
      </c>
      <c r="N334" s="90" t="s">
        <v>2749</v>
      </c>
      <c r="O334" s="90"/>
      <c r="P334" s="91"/>
      <c r="Q334" s="185"/>
      <c r="R334" s="185"/>
      <c r="S334" s="185"/>
      <c r="T334" s="185"/>
      <c r="U334" s="185"/>
      <c r="V334" s="352" t="s">
        <v>4532</v>
      </c>
      <c r="W334" s="95" t="s">
        <v>4368</v>
      </c>
      <c r="X334" s="96"/>
      <c r="Y334" s="96"/>
      <c r="Z334" s="96"/>
      <c r="AA334" s="96" t="s">
        <v>4528</v>
      </c>
      <c r="AB334" s="96" t="s">
        <v>775</v>
      </c>
      <c r="AC334" s="95"/>
      <c r="AD334" s="95" t="s">
        <v>4370</v>
      </c>
      <c r="AE334" s="95"/>
      <c r="AF334" s="100" t="s">
        <v>2735</v>
      </c>
      <c r="AG334" s="186"/>
      <c r="AH334" s="187"/>
      <c r="AI334" s="187"/>
      <c r="AJ334" s="187"/>
      <c r="AK334" s="188"/>
      <c r="AL334" s="188"/>
      <c r="AM334" s="189"/>
      <c r="AN334" s="189"/>
      <c r="AO334" s="189"/>
      <c r="AP334" s="189"/>
      <c r="AQ334" s="189"/>
      <c r="AR334" s="189"/>
      <c r="AS334" s="189"/>
      <c r="AT334" s="194" t="s">
        <v>4531</v>
      </c>
      <c r="AU334" s="104"/>
      <c r="AV334" s="104"/>
      <c r="AW334" s="104"/>
      <c r="AX334" s="104"/>
      <c r="AY334" s="104"/>
      <c r="AZ334" s="104"/>
      <c r="BA334" s="104"/>
      <c r="BB334" s="104"/>
      <c r="BC334" s="104"/>
      <c r="BD334" s="104"/>
      <c r="BE334" s="162"/>
      <c r="BF334" s="104"/>
      <c r="BG334" s="341"/>
      <c r="BH334" s="20" t="s">
        <v>7</v>
      </c>
      <c r="BI334" s="193" t="s">
        <v>4530</v>
      </c>
      <c r="BJ334" s="193" t="s">
        <v>4533</v>
      </c>
      <c r="BK334" s="109"/>
    </row>
    <row r="335" s="193" customFormat="true" ht="12.75" hidden="true" customHeight="true" outlineLevel="0" collapsed="false">
      <c r="A335" s="315"/>
      <c r="B335" s="316"/>
      <c r="C335" s="316"/>
      <c r="D335" s="184" t="s">
        <v>804</v>
      </c>
      <c r="E335" s="317" t="s">
        <v>4534</v>
      </c>
      <c r="F335" s="87" t="s">
        <v>4535</v>
      </c>
      <c r="G335" s="88"/>
      <c r="H335" s="89" t="s">
        <v>804</v>
      </c>
      <c r="I335" s="90" t="s">
        <v>4525</v>
      </c>
      <c r="J335" s="90"/>
      <c r="K335" s="91"/>
      <c r="L335" s="92"/>
      <c r="M335" s="90" t="s">
        <v>2749</v>
      </c>
      <c r="N335" s="90" t="s">
        <v>4536</v>
      </c>
      <c r="O335" s="90"/>
      <c r="P335" s="91"/>
      <c r="Q335" s="185"/>
      <c r="R335" s="185"/>
      <c r="S335" s="185"/>
      <c r="T335" s="185"/>
      <c r="U335" s="185"/>
      <c r="V335" s="352" t="s">
        <v>4537</v>
      </c>
      <c r="W335" s="95" t="s">
        <v>4368</v>
      </c>
      <c r="X335" s="96"/>
      <c r="Y335" s="96"/>
      <c r="Z335" s="96"/>
      <c r="AA335" s="96" t="s">
        <v>4528</v>
      </c>
      <c r="AB335" s="96" t="s">
        <v>775</v>
      </c>
      <c r="AC335" s="95"/>
      <c r="AD335" s="95" t="s">
        <v>4370</v>
      </c>
      <c r="AE335" s="95"/>
      <c r="AF335" s="100" t="s">
        <v>2735</v>
      </c>
      <c r="AG335" s="186"/>
      <c r="AH335" s="187"/>
      <c r="AI335" s="187"/>
      <c r="AJ335" s="187"/>
      <c r="AK335" s="188"/>
      <c r="AL335" s="188"/>
      <c r="AM335" s="189"/>
      <c r="AN335" s="189"/>
      <c r="AO335" s="189"/>
      <c r="AP335" s="189"/>
      <c r="AQ335" s="189"/>
      <c r="AR335" s="189"/>
      <c r="AS335" s="189"/>
      <c r="AT335" s="194" t="s">
        <v>4535</v>
      </c>
      <c r="AU335" s="104"/>
      <c r="AV335" s="104"/>
      <c r="AW335" s="104"/>
      <c r="AX335" s="104"/>
      <c r="AY335" s="104"/>
      <c r="AZ335" s="104"/>
      <c r="BA335" s="104"/>
      <c r="BB335" s="104"/>
      <c r="BC335" s="104"/>
      <c r="BD335" s="104"/>
      <c r="BE335" s="162"/>
      <c r="BF335" s="104"/>
      <c r="BG335" s="341"/>
      <c r="BH335" s="20" t="s">
        <v>7</v>
      </c>
      <c r="BI335" s="193" t="s">
        <v>4534</v>
      </c>
      <c r="BJ335" s="193" t="s">
        <v>4538</v>
      </c>
      <c r="BK335" s="109"/>
    </row>
    <row r="336" s="193" customFormat="true" ht="12.75" hidden="true" customHeight="true" outlineLevel="0" collapsed="false">
      <c r="A336" s="315"/>
      <c r="B336" s="316"/>
      <c r="C336" s="316"/>
      <c r="D336" s="184" t="s">
        <v>802</v>
      </c>
      <c r="E336" s="317" t="s">
        <v>4539</v>
      </c>
      <c r="F336" s="87" t="s">
        <v>4540</v>
      </c>
      <c r="G336" s="88"/>
      <c r="H336" s="89" t="s">
        <v>802</v>
      </c>
      <c r="I336" s="90" t="s">
        <v>4541</v>
      </c>
      <c r="J336" s="90"/>
      <c r="K336" s="91"/>
      <c r="L336" s="92"/>
      <c r="M336" s="90" t="s">
        <v>2749</v>
      </c>
      <c r="N336" s="90" t="s">
        <v>4536</v>
      </c>
      <c r="O336" s="90"/>
      <c r="P336" s="91"/>
      <c r="Q336" s="185"/>
      <c r="R336" s="185"/>
      <c r="S336" s="185"/>
      <c r="T336" s="185"/>
      <c r="U336" s="185"/>
      <c r="V336" s="352" t="s">
        <v>4542</v>
      </c>
      <c r="W336" s="95" t="s">
        <v>4368</v>
      </c>
      <c r="X336" s="96"/>
      <c r="Y336" s="96"/>
      <c r="Z336" s="96"/>
      <c r="AA336" s="96" t="s">
        <v>4528</v>
      </c>
      <c r="AB336" s="96" t="s">
        <v>775</v>
      </c>
      <c r="AC336" s="95"/>
      <c r="AD336" s="95" t="s">
        <v>4370</v>
      </c>
      <c r="AE336" s="95"/>
      <c r="AF336" s="100" t="s">
        <v>2735</v>
      </c>
      <c r="AG336" s="186"/>
      <c r="AH336" s="187"/>
      <c r="AI336" s="187"/>
      <c r="AJ336" s="187"/>
      <c r="AK336" s="188"/>
      <c r="AL336" s="188"/>
      <c r="AM336" s="189"/>
      <c r="AN336" s="189"/>
      <c r="AO336" s="189"/>
      <c r="AP336" s="189"/>
      <c r="AQ336" s="189"/>
      <c r="AR336" s="189"/>
      <c r="AS336" s="189"/>
      <c r="AT336" s="194" t="s">
        <v>4540</v>
      </c>
      <c r="AU336" s="104"/>
      <c r="AV336" s="104"/>
      <c r="AW336" s="104"/>
      <c r="AX336" s="104"/>
      <c r="AY336" s="104"/>
      <c r="AZ336" s="104"/>
      <c r="BA336" s="104"/>
      <c r="BB336" s="104"/>
      <c r="BC336" s="104"/>
      <c r="BD336" s="104"/>
      <c r="BE336" s="162"/>
      <c r="BF336" s="104"/>
      <c r="BG336" s="341"/>
      <c r="BH336" s="20" t="s">
        <v>7</v>
      </c>
      <c r="BI336" s="193" t="s">
        <v>4539</v>
      </c>
      <c r="BJ336" s="193" t="s">
        <v>4543</v>
      </c>
      <c r="BK336" s="109"/>
    </row>
    <row r="337" s="193" customFormat="true" ht="12.75" hidden="true" customHeight="true" outlineLevel="0" collapsed="false">
      <c r="A337" s="315"/>
      <c r="B337" s="316"/>
      <c r="C337" s="316"/>
      <c r="D337" s="184" t="s">
        <v>805</v>
      </c>
      <c r="E337" s="317" t="s">
        <v>4544</v>
      </c>
      <c r="F337" s="87" t="s">
        <v>4545</v>
      </c>
      <c r="G337" s="88"/>
      <c r="H337" s="89" t="s">
        <v>805</v>
      </c>
      <c r="I337" s="90" t="s">
        <v>4541</v>
      </c>
      <c r="J337" s="90"/>
      <c r="K337" s="91"/>
      <c r="L337" s="92"/>
      <c r="M337" s="90" t="s">
        <v>2749</v>
      </c>
      <c r="N337" s="90" t="s">
        <v>4526</v>
      </c>
      <c r="O337" s="90"/>
      <c r="P337" s="91"/>
      <c r="Q337" s="185"/>
      <c r="R337" s="185"/>
      <c r="S337" s="185"/>
      <c r="T337" s="185"/>
      <c r="U337" s="185"/>
      <c r="V337" s="352" t="s">
        <v>4546</v>
      </c>
      <c r="W337" s="95" t="s">
        <v>4368</v>
      </c>
      <c r="X337" s="96"/>
      <c r="Y337" s="96"/>
      <c r="Z337" s="96"/>
      <c r="AA337" s="96" t="s">
        <v>4528</v>
      </c>
      <c r="AB337" s="96" t="s">
        <v>775</v>
      </c>
      <c r="AC337" s="95"/>
      <c r="AD337" s="95" t="s">
        <v>4370</v>
      </c>
      <c r="AE337" s="95"/>
      <c r="AF337" s="100" t="s">
        <v>2735</v>
      </c>
      <c r="AG337" s="186"/>
      <c r="AH337" s="187"/>
      <c r="AI337" s="187"/>
      <c r="AJ337" s="187"/>
      <c r="AK337" s="188"/>
      <c r="AL337" s="188"/>
      <c r="AM337" s="189"/>
      <c r="AN337" s="189"/>
      <c r="AO337" s="189"/>
      <c r="AP337" s="189"/>
      <c r="AQ337" s="189"/>
      <c r="AR337" s="189"/>
      <c r="AS337" s="189"/>
      <c r="AT337" s="194" t="s">
        <v>4545</v>
      </c>
      <c r="AU337" s="104"/>
      <c r="AV337" s="104"/>
      <c r="AW337" s="104"/>
      <c r="AX337" s="104"/>
      <c r="AY337" s="104"/>
      <c r="AZ337" s="104"/>
      <c r="BA337" s="104"/>
      <c r="BB337" s="104"/>
      <c r="BC337" s="104"/>
      <c r="BD337" s="104"/>
      <c r="BE337" s="162"/>
      <c r="BF337" s="104"/>
      <c r="BG337" s="341"/>
      <c r="BH337" s="20" t="s">
        <v>7</v>
      </c>
      <c r="BI337" s="193" t="s">
        <v>4544</v>
      </c>
      <c r="BJ337" s="193" t="s">
        <v>4547</v>
      </c>
      <c r="BK337" s="109"/>
    </row>
    <row r="338" s="193" customFormat="true" ht="12.75" hidden="true" customHeight="true" outlineLevel="0" collapsed="false">
      <c r="A338" s="315"/>
      <c r="B338" s="316"/>
      <c r="C338" s="316"/>
      <c r="D338" s="184" t="s">
        <v>806</v>
      </c>
      <c r="E338" s="317" t="s">
        <v>4548</v>
      </c>
      <c r="F338" s="87" t="s">
        <v>4549</v>
      </c>
      <c r="G338" s="88"/>
      <c r="H338" s="89" t="s">
        <v>806</v>
      </c>
      <c r="I338" s="90" t="s">
        <v>4541</v>
      </c>
      <c r="J338" s="90"/>
      <c r="K338" s="91"/>
      <c r="L338" s="92"/>
      <c r="M338" s="90" t="s">
        <v>2749</v>
      </c>
      <c r="N338" s="90" t="s">
        <v>2749</v>
      </c>
      <c r="O338" s="90"/>
      <c r="P338" s="91"/>
      <c r="Q338" s="185"/>
      <c r="R338" s="185"/>
      <c r="S338" s="185"/>
      <c r="T338" s="185"/>
      <c r="U338" s="185"/>
      <c r="V338" s="352" t="s">
        <v>4550</v>
      </c>
      <c r="W338" s="95" t="s">
        <v>4368</v>
      </c>
      <c r="X338" s="96"/>
      <c r="Y338" s="96"/>
      <c r="Z338" s="96"/>
      <c r="AA338" s="96" t="s">
        <v>4528</v>
      </c>
      <c r="AB338" s="96" t="s">
        <v>775</v>
      </c>
      <c r="AC338" s="95"/>
      <c r="AD338" s="95" t="s">
        <v>4370</v>
      </c>
      <c r="AE338" s="95"/>
      <c r="AF338" s="100" t="s">
        <v>2735</v>
      </c>
      <c r="AG338" s="186"/>
      <c r="AH338" s="187"/>
      <c r="AI338" s="187"/>
      <c r="AJ338" s="187"/>
      <c r="AK338" s="188"/>
      <c r="AL338" s="188"/>
      <c r="AM338" s="189"/>
      <c r="AN338" s="189"/>
      <c r="AO338" s="189"/>
      <c r="AP338" s="189"/>
      <c r="AQ338" s="189"/>
      <c r="AR338" s="189"/>
      <c r="AS338" s="189"/>
      <c r="AT338" s="194" t="s">
        <v>4549</v>
      </c>
      <c r="AU338" s="104"/>
      <c r="AV338" s="104"/>
      <c r="AW338" s="104"/>
      <c r="AX338" s="104"/>
      <c r="AY338" s="104"/>
      <c r="AZ338" s="104"/>
      <c r="BA338" s="104"/>
      <c r="BB338" s="104"/>
      <c r="BC338" s="104"/>
      <c r="BD338" s="104"/>
      <c r="BE338" s="162"/>
      <c r="BF338" s="104"/>
      <c r="BG338" s="341"/>
      <c r="BH338" s="20" t="s">
        <v>7</v>
      </c>
      <c r="BI338" s="193" t="s">
        <v>4548</v>
      </c>
      <c r="BJ338" s="193" t="s">
        <v>4551</v>
      </c>
      <c r="BK338" s="109"/>
    </row>
    <row r="339" s="193" customFormat="true" ht="12.75" hidden="true" customHeight="true" outlineLevel="0" collapsed="false">
      <c r="A339" s="315"/>
      <c r="B339" s="316"/>
      <c r="C339" s="316"/>
      <c r="D339" s="184" t="s">
        <v>807</v>
      </c>
      <c r="E339" s="317" t="s">
        <v>4552</v>
      </c>
      <c r="F339" s="87" t="s">
        <v>4553</v>
      </c>
      <c r="G339" s="88"/>
      <c r="H339" s="89" t="s">
        <v>807</v>
      </c>
      <c r="I339" s="90" t="s">
        <v>4554</v>
      </c>
      <c r="J339" s="90"/>
      <c r="K339" s="91"/>
      <c r="L339" s="92"/>
      <c r="M339" s="90" t="s">
        <v>2749</v>
      </c>
      <c r="N339" s="90" t="s">
        <v>4526</v>
      </c>
      <c r="O339" s="90"/>
      <c r="P339" s="91"/>
      <c r="Q339" s="185"/>
      <c r="R339" s="185"/>
      <c r="S339" s="185"/>
      <c r="T339" s="185"/>
      <c r="U339" s="185"/>
      <c r="V339" s="352" t="s">
        <v>4555</v>
      </c>
      <c r="W339" s="95" t="s">
        <v>4368</v>
      </c>
      <c r="X339" s="96"/>
      <c r="Y339" s="96"/>
      <c r="Z339" s="96"/>
      <c r="AA339" s="96" t="s">
        <v>4556</v>
      </c>
      <c r="AB339" s="96" t="s">
        <v>775</v>
      </c>
      <c r="AC339" s="95"/>
      <c r="AD339" s="95" t="s">
        <v>4370</v>
      </c>
      <c r="AE339" s="95"/>
      <c r="AF339" s="100" t="s">
        <v>2735</v>
      </c>
      <c r="AG339" s="186"/>
      <c r="AH339" s="187"/>
      <c r="AI339" s="187"/>
      <c r="AJ339" s="187"/>
      <c r="AK339" s="188"/>
      <c r="AL339" s="188"/>
      <c r="AM339" s="189"/>
      <c r="AN339" s="189"/>
      <c r="AO339" s="189"/>
      <c r="AP339" s="189"/>
      <c r="AQ339" s="189"/>
      <c r="AR339" s="189"/>
      <c r="AS339" s="189"/>
      <c r="AT339" s="194" t="s">
        <v>4553</v>
      </c>
      <c r="AU339" s="104"/>
      <c r="AV339" s="104"/>
      <c r="AW339" s="104"/>
      <c r="AX339" s="104"/>
      <c r="AY339" s="104"/>
      <c r="AZ339" s="104"/>
      <c r="BA339" s="104"/>
      <c r="BB339" s="104"/>
      <c r="BC339" s="104"/>
      <c r="BD339" s="104"/>
      <c r="BE339" s="162"/>
      <c r="BF339" s="174"/>
      <c r="BG339" s="341"/>
      <c r="BH339" s="20" t="s">
        <v>7</v>
      </c>
      <c r="BI339" s="193" t="s">
        <v>4552</v>
      </c>
      <c r="BJ339" s="193" t="s">
        <v>4557</v>
      </c>
      <c r="BK339" s="109"/>
    </row>
    <row r="340" s="193" customFormat="true" ht="12.75" hidden="true" customHeight="true" outlineLevel="0" collapsed="false">
      <c r="A340" s="315"/>
      <c r="B340" s="316"/>
      <c r="C340" s="316"/>
      <c r="D340" s="184" t="s">
        <v>809</v>
      </c>
      <c r="E340" s="317" t="s">
        <v>4558</v>
      </c>
      <c r="F340" s="87" t="s">
        <v>4559</v>
      </c>
      <c r="G340" s="88"/>
      <c r="H340" s="89" t="s">
        <v>809</v>
      </c>
      <c r="I340" s="90" t="s">
        <v>4554</v>
      </c>
      <c r="J340" s="90"/>
      <c r="K340" s="91"/>
      <c r="L340" s="92"/>
      <c r="M340" s="90" t="s">
        <v>2749</v>
      </c>
      <c r="N340" s="90" t="s">
        <v>2749</v>
      </c>
      <c r="O340" s="90"/>
      <c r="P340" s="91"/>
      <c r="Q340" s="185"/>
      <c r="R340" s="185"/>
      <c r="S340" s="185"/>
      <c r="T340" s="185"/>
      <c r="U340" s="185"/>
      <c r="V340" s="352" t="s">
        <v>4560</v>
      </c>
      <c r="W340" s="95" t="s">
        <v>4368</v>
      </c>
      <c r="X340" s="96"/>
      <c r="Y340" s="96"/>
      <c r="Z340" s="96"/>
      <c r="AA340" s="96" t="s">
        <v>4556</v>
      </c>
      <c r="AB340" s="96" t="s">
        <v>775</v>
      </c>
      <c r="AC340" s="95"/>
      <c r="AD340" s="95" t="s">
        <v>4370</v>
      </c>
      <c r="AE340" s="95"/>
      <c r="AF340" s="100" t="s">
        <v>2735</v>
      </c>
      <c r="AG340" s="186"/>
      <c r="AH340" s="187"/>
      <c r="AI340" s="187"/>
      <c r="AJ340" s="187"/>
      <c r="AK340" s="188"/>
      <c r="AL340" s="188"/>
      <c r="AM340" s="189"/>
      <c r="AN340" s="189"/>
      <c r="AO340" s="189"/>
      <c r="AP340" s="189"/>
      <c r="AQ340" s="189"/>
      <c r="AR340" s="189"/>
      <c r="AS340" s="189"/>
      <c r="AT340" s="194" t="s">
        <v>4559</v>
      </c>
      <c r="AU340" s="104"/>
      <c r="AV340" s="104"/>
      <c r="AW340" s="104"/>
      <c r="AX340" s="104"/>
      <c r="AY340" s="104"/>
      <c r="AZ340" s="104"/>
      <c r="BA340" s="104"/>
      <c r="BB340" s="104"/>
      <c r="BC340" s="104"/>
      <c r="BD340" s="104"/>
      <c r="BE340" s="162"/>
      <c r="BF340" s="104"/>
      <c r="BG340" s="341"/>
      <c r="BH340" s="20" t="s">
        <v>7</v>
      </c>
      <c r="BI340" s="193" t="s">
        <v>4558</v>
      </c>
      <c r="BJ340" s="193" t="s">
        <v>4561</v>
      </c>
      <c r="BK340" s="109"/>
    </row>
    <row r="341" s="193" customFormat="true" ht="12.75" hidden="true" customHeight="true" outlineLevel="0" collapsed="false">
      <c r="A341" s="315"/>
      <c r="B341" s="316"/>
      <c r="C341" s="316"/>
      <c r="D341" s="184" t="s">
        <v>810</v>
      </c>
      <c r="E341" s="317" t="s">
        <v>4562</v>
      </c>
      <c r="F341" s="87" t="s">
        <v>4563</v>
      </c>
      <c r="G341" s="88"/>
      <c r="H341" s="89" t="s">
        <v>810</v>
      </c>
      <c r="I341" s="90" t="s">
        <v>4554</v>
      </c>
      <c r="J341" s="90"/>
      <c r="K341" s="91"/>
      <c r="L341" s="92"/>
      <c r="M341" s="90" t="s">
        <v>2749</v>
      </c>
      <c r="N341" s="90" t="s">
        <v>4536</v>
      </c>
      <c r="O341" s="90"/>
      <c r="P341" s="91"/>
      <c r="Q341" s="185"/>
      <c r="R341" s="185"/>
      <c r="S341" s="185"/>
      <c r="T341" s="185"/>
      <c r="U341" s="185"/>
      <c r="V341" s="352" t="s">
        <v>4564</v>
      </c>
      <c r="W341" s="95" t="s">
        <v>4368</v>
      </c>
      <c r="X341" s="96"/>
      <c r="Y341" s="96"/>
      <c r="Z341" s="96"/>
      <c r="AA341" s="96" t="s">
        <v>4556</v>
      </c>
      <c r="AB341" s="96" t="s">
        <v>775</v>
      </c>
      <c r="AC341" s="95"/>
      <c r="AD341" s="95" t="s">
        <v>4370</v>
      </c>
      <c r="AE341" s="95"/>
      <c r="AF341" s="100" t="s">
        <v>2735</v>
      </c>
      <c r="AG341" s="186"/>
      <c r="AH341" s="187"/>
      <c r="AI341" s="187"/>
      <c r="AJ341" s="187"/>
      <c r="AK341" s="188"/>
      <c r="AL341" s="188"/>
      <c r="AM341" s="189"/>
      <c r="AN341" s="189"/>
      <c r="AO341" s="189"/>
      <c r="AP341" s="189"/>
      <c r="AQ341" s="189"/>
      <c r="AR341" s="189"/>
      <c r="AS341" s="189"/>
      <c r="AT341" s="194" t="s">
        <v>4563</v>
      </c>
      <c r="AU341" s="104"/>
      <c r="AV341" s="104"/>
      <c r="AW341" s="104"/>
      <c r="AX341" s="104"/>
      <c r="AY341" s="104"/>
      <c r="AZ341" s="104"/>
      <c r="BA341" s="104"/>
      <c r="BB341" s="104"/>
      <c r="BC341" s="104"/>
      <c r="BD341" s="104"/>
      <c r="BE341" s="162"/>
      <c r="BF341" s="104"/>
      <c r="BG341" s="341"/>
      <c r="BH341" s="20" t="s">
        <v>7</v>
      </c>
      <c r="BI341" s="193" t="s">
        <v>4562</v>
      </c>
      <c r="BJ341" s="193" t="s">
        <v>4565</v>
      </c>
      <c r="BK341" s="109"/>
    </row>
    <row r="342" s="193" customFormat="true" ht="12.75" hidden="true" customHeight="true" outlineLevel="0" collapsed="false">
      <c r="A342" s="315"/>
      <c r="B342" s="316"/>
      <c r="C342" s="316"/>
      <c r="D342" s="184" t="s">
        <v>808</v>
      </c>
      <c r="E342" s="317" t="s">
        <v>4566</v>
      </c>
      <c r="F342" s="87" t="s">
        <v>4567</v>
      </c>
      <c r="G342" s="88"/>
      <c r="H342" s="89" t="s">
        <v>808</v>
      </c>
      <c r="I342" s="90" t="s">
        <v>4568</v>
      </c>
      <c r="J342" s="90"/>
      <c r="K342" s="91"/>
      <c r="L342" s="92"/>
      <c r="M342" s="90" t="s">
        <v>2749</v>
      </c>
      <c r="N342" s="90" t="s">
        <v>4536</v>
      </c>
      <c r="O342" s="90"/>
      <c r="P342" s="91"/>
      <c r="Q342" s="185"/>
      <c r="R342" s="185"/>
      <c r="S342" s="185"/>
      <c r="T342" s="185"/>
      <c r="U342" s="185"/>
      <c r="V342" s="352" t="s">
        <v>4569</v>
      </c>
      <c r="W342" s="95" t="s">
        <v>4368</v>
      </c>
      <c r="X342" s="96"/>
      <c r="Y342" s="96"/>
      <c r="Z342" s="96"/>
      <c r="AA342" s="96" t="s">
        <v>4556</v>
      </c>
      <c r="AB342" s="96" t="s">
        <v>775</v>
      </c>
      <c r="AC342" s="95"/>
      <c r="AD342" s="95" t="s">
        <v>4370</v>
      </c>
      <c r="AE342" s="95"/>
      <c r="AF342" s="100" t="s">
        <v>2735</v>
      </c>
      <c r="AG342" s="186"/>
      <c r="AH342" s="187"/>
      <c r="AI342" s="187"/>
      <c r="AJ342" s="187"/>
      <c r="AK342" s="188"/>
      <c r="AL342" s="188"/>
      <c r="AM342" s="189"/>
      <c r="AN342" s="189"/>
      <c r="AO342" s="189"/>
      <c r="AP342" s="189"/>
      <c r="AQ342" s="189"/>
      <c r="AR342" s="189"/>
      <c r="AS342" s="189"/>
      <c r="AT342" s="194" t="s">
        <v>4567</v>
      </c>
      <c r="AU342" s="104"/>
      <c r="AV342" s="104"/>
      <c r="AW342" s="104"/>
      <c r="AX342" s="104"/>
      <c r="AY342" s="104"/>
      <c r="AZ342" s="104"/>
      <c r="BA342" s="104"/>
      <c r="BB342" s="104"/>
      <c r="BC342" s="104"/>
      <c r="BD342" s="104"/>
      <c r="BE342" s="162"/>
      <c r="BF342" s="104"/>
      <c r="BG342" s="341"/>
      <c r="BH342" s="20" t="s">
        <v>7</v>
      </c>
      <c r="BI342" s="193" t="s">
        <v>4566</v>
      </c>
      <c r="BJ342" s="193" t="s">
        <v>4570</v>
      </c>
      <c r="BK342" s="109"/>
    </row>
    <row r="343" s="193" customFormat="true" ht="12.75" hidden="true" customHeight="true" outlineLevel="0" collapsed="false">
      <c r="A343" s="315"/>
      <c r="B343" s="316"/>
      <c r="C343" s="316"/>
      <c r="D343" s="184" t="s">
        <v>811</v>
      </c>
      <c r="E343" s="317" t="s">
        <v>4571</v>
      </c>
      <c r="F343" s="87" t="s">
        <v>4572</v>
      </c>
      <c r="G343" s="88"/>
      <c r="H343" s="89" t="s">
        <v>811</v>
      </c>
      <c r="I343" s="90" t="s">
        <v>4568</v>
      </c>
      <c r="J343" s="90"/>
      <c r="K343" s="91"/>
      <c r="L343" s="92"/>
      <c r="M343" s="90" t="s">
        <v>2749</v>
      </c>
      <c r="N343" s="90" t="s">
        <v>4526</v>
      </c>
      <c r="O343" s="90"/>
      <c r="P343" s="91"/>
      <c r="Q343" s="185"/>
      <c r="R343" s="185"/>
      <c r="S343" s="185"/>
      <c r="T343" s="185"/>
      <c r="U343" s="185"/>
      <c r="V343" s="352" t="s">
        <v>4573</v>
      </c>
      <c r="W343" s="95" t="s">
        <v>4368</v>
      </c>
      <c r="X343" s="96"/>
      <c r="Y343" s="96"/>
      <c r="Z343" s="96"/>
      <c r="AA343" s="96" t="s">
        <v>4556</v>
      </c>
      <c r="AB343" s="96" t="s">
        <v>775</v>
      </c>
      <c r="AC343" s="95"/>
      <c r="AD343" s="95" t="s">
        <v>4370</v>
      </c>
      <c r="AE343" s="95"/>
      <c r="AF343" s="100" t="s">
        <v>2735</v>
      </c>
      <c r="AG343" s="186"/>
      <c r="AH343" s="187"/>
      <c r="AI343" s="187"/>
      <c r="AJ343" s="187"/>
      <c r="AK343" s="188"/>
      <c r="AL343" s="188"/>
      <c r="AM343" s="189"/>
      <c r="AN343" s="189"/>
      <c r="AO343" s="189"/>
      <c r="AP343" s="189"/>
      <c r="AQ343" s="189"/>
      <c r="AR343" s="189"/>
      <c r="AS343" s="189"/>
      <c r="AT343" s="194" t="s">
        <v>4572</v>
      </c>
      <c r="AU343" s="104"/>
      <c r="AV343" s="104"/>
      <c r="AW343" s="104"/>
      <c r="AX343" s="104"/>
      <c r="AY343" s="104"/>
      <c r="AZ343" s="104"/>
      <c r="BA343" s="104"/>
      <c r="BB343" s="104"/>
      <c r="BC343" s="104"/>
      <c r="BD343" s="104"/>
      <c r="BE343" s="162"/>
      <c r="BF343" s="104"/>
      <c r="BG343" s="341"/>
      <c r="BH343" s="20" t="s">
        <v>7</v>
      </c>
      <c r="BI343" s="193" t="s">
        <v>4571</v>
      </c>
      <c r="BJ343" s="193" t="s">
        <v>4574</v>
      </c>
      <c r="BK343" s="109"/>
    </row>
    <row r="344" s="193" customFormat="true" ht="12.75" hidden="true" customHeight="true" outlineLevel="0" collapsed="false">
      <c r="A344" s="315"/>
      <c r="B344" s="316"/>
      <c r="C344" s="316"/>
      <c r="D344" s="184" t="s">
        <v>812</v>
      </c>
      <c r="E344" s="317" t="s">
        <v>4575</v>
      </c>
      <c r="F344" s="87" t="s">
        <v>4576</v>
      </c>
      <c r="G344" s="88"/>
      <c r="H344" s="89" t="s">
        <v>812</v>
      </c>
      <c r="I344" s="90" t="s">
        <v>4568</v>
      </c>
      <c r="J344" s="90"/>
      <c r="K344" s="91"/>
      <c r="L344" s="92"/>
      <c r="M344" s="90" t="s">
        <v>2749</v>
      </c>
      <c r="N344" s="90" t="s">
        <v>2749</v>
      </c>
      <c r="O344" s="90"/>
      <c r="P344" s="91"/>
      <c r="Q344" s="185"/>
      <c r="R344" s="185"/>
      <c r="S344" s="185"/>
      <c r="T344" s="185"/>
      <c r="U344" s="185"/>
      <c r="V344" s="352" t="s">
        <v>4577</v>
      </c>
      <c r="W344" s="95" t="s">
        <v>4368</v>
      </c>
      <c r="X344" s="96"/>
      <c r="Y344" s="96"/>
      <c r="Z344" s="96"/>
      <c r="AA344" s="96" t="s">
        <v>4556</v>
      </c>
      <c r="AB344" s="96" t="s">
        <v>775</v>
      </c>
      <c r="AC344" s="95"/>
      <c r="AD344" s="95" t="s">
        <v>4370</v>
      </c>
      <c r="AE344" s="95"/>
      <c r="AF344" s="100" t="s">
        <v>2735</v>
      </c>
      <c r="AG344" s="186"/>
      <c r="AH344" s="187"/>
      <c r="AI344" s="187"/>
      <c r="AJ344" s="187"/>
      <c r="AK344" s="188"/>
      <c r="AL344" s="188"/>
      <c r="AM344" s="189"/>
      <c r="AN344" s="189"/>
      <c r="AO344" s="189"/>
      <c r="AP344" s="189"/>
      <c r="AQ344" s="189"/>
      <c r="AR344" s="189"/>
      <c r="AS344" s="189"/>
      <c r="AT344" s="194" t="s">
        <v>4576</v>
      </c>
      <c r="AU344" s="104"/>
      <c r="AV344" s="104"/>
      <c r="AW344" s="104"/>
      <c r="AX344" s="104"/>
      <c r="AY344" s="104"/>
      <c r="AZ344" s="104"/>
      <c r="BA344" s="104"/>
      <c r="BB344" s="104"/>
      <c r="BC344" s="104"/>
      <c r="BD344" s="104"/>
      <c r="BE344" s="162"/>
      <c r="BF344" s="104"/>
      <c r="BG344" s="341"/>
      <c r="BH344" s="20" t="s">
        <v>7</v>
      </c>
      <c r="BI344" s="193" t="s">
        <v>4575</v>
      </c>
      <c r="BJ344" s="193" t="s">
        <v>4578</v>
      </c>
      <c r="BK344" s="109"/>
    </row>
    <row r="345" s="193" customFormat="true" ht="12.75" hidden="true" customHeight="true" outlineLevel="0" collapsed="false">
      <c r="A345" s="315"/>
      <c r="B345" s="316"/>
      <c r="C345" s="316"/>
      <c r="D345" s="184" t="s">
        <v>813</v>
      </c>
      <c r="E345" s="317" t="s">
        <v>4579</v>
      </c>
      <c r="F345" s="87" t="s">
        <v>4580</v>
      </c>
      <c r="G345" s="88"/>
      <c r="H345" s="89" t="s">
        <v>813</v>
      </c>
      <c r="I345" s="90" t="s">
        <v>4581</v>
      </c>
      <c r="J345" s="90"/>
      <c r="K345" s="91"/>
      <c r="L345" s="92"/>
      <c r="M345" s="90" t="s">
        <v>2749</v>
      </c>
      <c r="N345" s="90" t="s">
        <v>4526</v>
      </c>
      <c r="O345" s="90"/>
      <c r="P345" s="91"/>
      <c r="Q345" s="185"/>
      <c r="R345" s="185"/>
      <c r="S345" s="185"/>
      <c r="T345" s="185"/>
      <c r="U345" s="185"/>
      <c r="V345" s="352" t="s">
        <v>4582</v>
      </c>
      <c r="W345" s="95" t="s">
        <v>4368</v>
      </c>
      <c r="X345" s="96"/>
      <c r="Y345" s="96"/>
      <c r="Z345" s="96"/>
      <c r="AA345" s="96" t="s">
        <v>4583</v>
      </c>
      <c r="AB345" s="96" t="s">
        <v>775</v>
      </c>
      <c r="AC345" s="95"/>
      <c r="AD345" s="95" t="s">
        <v>4370</v>
      </c>
      <c r="AE345" s="95"/>
      <c r="AF345" s="100" t="s">
        <v>2735</v>
      </c>
      <c r="AG345" s="186"/>
      <c r="AH345" s="187"/>
      <c r="AI345" s="187"/>
      <c r="AJ345" s="187"/>
      <c r="AK345" s="188"/>
      <c r="AL345" s="188"/>
      <c r="AM345" s="189"/>
      <c r="AN345" s="189"/>
      <c r="AO345" s="189"/>
      <c r="AP345" s="189"/>
      <c r="AQ345" s="189"/>
      <c r="AR345" s="189"/>
      <c r="AS345" s="189"/>
      <c r="AT345" s="194" t="s">
        <v>4580</v>
      </c>
      <c r="AU345" s="104"/>
      <c r="AV345" s="104"/>
      <c r="AW345" s="104"/>
      <c r="AX345" s="104"/>
      <c r="AY345" s="104"/>
      <c r="AZ345" s="104"/>
      <c r="BA345" s="104"/>
      <c r="BB345" s="104"/>
      <c r="BC345" s="104"/>
      <c r="BD345" s="104"/>
      <c r="BE345" s="162"/>
      <c r="BF345" s="174"/>
      <c r="BG345" s="341"/>
      <c r="BH345" s="20" t="s">
        <v>7</v>
      </c>
      <c r="BI345" s="193" t="s">
        <v>4579</v>
      </c>
      <c r="BJ345" s="193" t="s">
        <v>4584</v>
      </c>
      <c r="BK345" s="109"/>
    </row>
    <row r="346" s="193" customFormat="true" ht="12.75" hidden="true" customHeight="true" outlineLevel="0" collapsed="false">
      <c r="A346" s="315"/>
      <c r="B346" s="316"/>
      <c r="C346" s="316"/>
      <c r="D346" s="184" t="s">
        <v>815</v>
      </c>
      <c r="E346" s="317" t="s">
        <v>4585</v>
      </c>
      <c r="F346" s="87" t="s">
        <v>4586</v>
      </c>
      <c r="G346" s="88"/>
      <c r="H346" s="89" t="s">
        <v>815</v>
      </c>
      <c r="I346" s="90" t="s">
        <v>4581</v>
      </c>
      <c r="J346" s="90"/>
      <c r="K346" s="91"/>
      <c r="L346" s="92"/>
      <c r="M346" s="90" t="s">
        <v>2749</v>
      </c>
      <c r="N346" s="90" t="s">
        <v>2749</v>
      </c>
      <c r="O346" s="90"/>
      <c r="P346" s="91"/>
      <c r="Q346" s="185"/>
      <c r="R346" s="185"/>
      <c r="S346" s="185"/>
      <c r="T346" s="185"/>
      <c r="U346" s="185"/>
      <c r="V346" s="352" t="s">
        <v>4587</v>
      </c>
      <c r="W346" s="95" t="s">
        <v>4368</v>
      </c>
      <c r="X346" s="96"/>
      <c r="Y346" s="96"/>
      <c r="Z346" s="96"/>
      <c r="AA346" s="96" t="s">
        <v>4583</v>
      </c>
      <c r="AB346" s="96" t="s">
        <v>775</v>
      </c>
      <c r="AC346" s="95"/>
      <c r="AD346" s="95" t="s">
        <v>4370</v>
      </c>
      <c r="AE346" s="95"/>
      <c r="AF346" s="100" t="s">
        <v>2735</v>
      </c>
      <c r="AG346" s="186"/>
      <c r="AH346" s="187"/>
      <c r="AI346" s="187"/>
      <c r="AJ346" s="187"/>
      <c r="AK346" s="188"/>
      <c r="AL346" s="188"/>
      <c r="AM346" s="189"/>
      <c r="AN346" s="189"/>
      <c r="AO346" s="189"/>
      <c r="AP346" s="189"/>
      <c r="AQ346" s="189"/>
      <c r="AR346" s="189"/>
      <c r="AS346" s="189"/>
      <c r="AT346" s="194" t="s">
        <v>4586</v>
      </c>
      <c r="AU346" s="104"/>
      <c r="AV346" s="104"/>
      <c r="AW346" s="104"/>
      <c r="AX346" s="104"/>
      <c r="AY346" s="104"/>
      <c r="AZ346" s="104"/>
      <c r="BA346" s="104"/>
      <c r="BB346" s="104"/>
      <c r="BC346" s="104"/>
      <c r="BD346" s="104"/>
      <c r="BE346" s="162"/>
      <c r="BF346" s="104"/>
      <c r="BG346" s="341"/>
      <c r="BH346" s="20" t="s">
        <v>7</v>
      </c>
      <c r="BI346" s="193" t="s">
        <v>4585</v>
      </c>
      <c r="BJ346" s="193" t="s">
        <v>4588</v>
      </c>
      <c r="BK346" s="109"/>
    </row>
    <row r="347" s="193" customFormat="true" ht="12.75" hidden="true" customHeight="true" outlineLevel="0" collapsed="false">
      <c r="A347" s="315"/>
      <c r="B347" s="316"/>
      <c r="C347" s="316"/>
      <c r="D347" s="184" t="s">
        <v>816</v>
      </c>
      <c r="E347" s="317" t="s">
        <v>4589</v>
      </c>
      <c r="F347" s="87" t="s">
        <v>4590</v>
      </c>
      <c r="G347" s="88"/>
      <c r="H347" s="89" t="s">
        <v>816</v>
      </c>
      <c r="I347" s="90" t="s">
        <v>4581</v>
      </c>
      <c r="J347" s="90"/>
      <c r="K347" s="91"/>
      <c r="L347" s="92"/>
      <c r="M347" s="90" t="s">
        <v>2749</v>
      </c>
      <c r="N347" s="90" t="s">
        <v>4536</v>
      </c>
      <c r="O347" s="90"/>
      <c r="P347" s="91"/>
      <c r="Q347" s="185"/>
      <c r="R347" s="185"/>
      <c r="S347" s="185"/>
      <c r="T347" s="185"/>
      <c r="U347" s="185"/>
      <c r="V347" s="352" t="s">
        <v>4591</v>
      </c>
      <c r="W347" s="95" t="s">
        <v>4368</v>
      </c>
      <c r="X347" s="96"/>
      <c r="Y347" s="96"/>
      <c r="Z347" s="96"/>
      <c r="AA347" s="96" t="s">
        <v>4583</v>
      </c>
      <c r="AB347" s="96" t="s">
        <v>775</v>
      </c>
      <c r="AC347" s="95"/>
      <c r="AD347" s="95" t="s">
        <v>4370</v>
      </c>
      <c r="AE347" s="95"/>
      <c r="AF347" s="100" t="s">
        <v>2735</v>
      </c>
      <c r="AG347" s="186"/>
      <c r="AH347" s="187"/>
      <c r="AI347" s="187"/>
      <c r="AJ347" s="187"/>
      <c r="AK347" s="188"/>
      <c r="AL347" s="188"/>
      <c r="AM347" s="189"/>
      <c r="AN347" s="189"/>
      <c r="AO347" s="189"/>
      <c r="AP347" s="189"/>
      <c r="AQ347" s="189"/>
      <c r="AR347" s="189"/>
      <c r="AS347" s="189"/>
      <c r="AT347" s="194" t="s">
        <v>4590</v>
      </c>
      <c r="AU347" s="104"/>
      <c r="AV347" s="104"/>
      <c r="AW347" s="104"/>
      <c r="AX347" s="104"/>
      <c r="AY347" s="104"/>
      <c r="AZ347" s="104"/>
      <c r="BA347" s="104"/>
      <c r="BB347" s="104"/>
      <c r="BC347" s="104"/>
      <c r="BD347" s="104"/>
      <c r="BE347" s="162"/>
      <c r="BF347" s="104"/>
      <c r="BG347" s="341"/>
      <c r="BH347" s="20" t="s">
        <v>7</v>
      </c>
      <c r="BI347" s="193" t="s">
        <v>4589</v>
      </c>
      <c r="BJ347" s="193" t="s">
        <v>4592</v>
      </c>
      <c r="BK347" s="109"/>
    </row>
    <row r="348" s="193" customFormat="true" ht="12.75" hidden="true" customHeight="true" outlineLevel="0" collapsed="false">
      <c r="A348" s="315"/>
      <c r="B348" s="316"/>
      <c r="C348" s="316"/>
      <c r="D348" s="184" t="s">
        <v>814</v>
      </c>
      <c r="E348" s="317" t="s">
        <v>4593</v>
      </c>
      <c r="F348" s="87" t="s">
        <v>4594</v>
      </c>
      <c r="G348" s="88"/>
      <c r="H348" s="89" t="s">
        <v>814</v>
      </c>
      <c r="I348" s="90" t="s">
        <v>4595</v>
      </c>
      <c r="J348" s="90"/>
      <c r="K348" s="91"/>
      <c r="L348" s="92"/>
      <c r="M348" s="90" t="s">
        <v>2749</v>
      </c>
      <c r="N348" s="90" t="s">
        <v>4536</v>
      </c>
      <c r="O348" s="90"/>
      <c r="P348" s="91"/>
      <c r="Q348" s="185"/>
      <c r="R348" s="185"/>
      <c r="S348" s="185"/>
      <c r="T348" s="185"/>
      <c r="U348" s="185"/>
      <c r="V348" s="352" t="s">
        <v>4596</v>
      </c>
      <c r="W348" s="95" t="s">
        <v>4368</v>
      </c>
      <c r="X348" s="96"/>
      <c r="Y348" s="96"/>
      <c r="Z348" s="96"/>
      <c r="AA348" s="96" t="s">
        <v>4583</v>
      </c>
      <c r="AB348" s="96" t="s">
        <v>775</v>
      </c>
      <c r="AC348" s="95"/>
      <c r="AD348" s="95" t="s">
        <v>4370</v>
      </c>
      <c r="AE348" s="95"/>
      <c r="AF348" s="100" t="s">
        <v>2735</v>
      </c>
      <c r="AG348" s="186"/>
      <c r="AH348" s="187"/>
      <c r="AI348" s="187"/>
      <c r="AJ348" s="187"/>
      <c r="AK348" s="188"/>
      <c r="AL348" s="188"/>
      <c r="AM348" s="189"/>
      <c r="AN348" s="189"/>
      <c r="AO348" s="189"/>
      <c r="AP348" s="189"/>
      <c r="AQ348" s="189"/>
      <c r="AR348" s="189"/>
      <c r="AS348" s="189"/>
      <c r="AT348" s="194" t="s">
        <v>4594</v>
      </c>
      <c r="AU348" s="104"/>
      <c r="AV348" s="104"/>
      <c r="AW348" s="104"/>
      <c r="AX348" s="104"/>
      <c r="AY348" s="104"/>
      <c r="AZ348" s="104"/>
      <c r="BA348" s="104"/>
      <c r="BB348" s="104"/>
      <c r="BC348" s="104"/>
      <c r="BD348" s="104"/>
      <c r="BE348" s="162"/>
      <c r="BF348" s="104"/>
      <c r="BG348" s="341"/>
      <c r="BH348" s="20" t="s">
        <v>7</v>
      </c>
      <c r="BI348" s="193" t="s">
        <v>4593</v>
      </c>
      <c r="BJ348" s="193" t="s">
        <v>4597</v>
      </c>
      <c r="BK348" s="109"/>
    </row>
    <row r="349" s="193" customFormat="true" ht="12.75" hidden="true" customHeight="true" outlineLevel="0" collapsed="false">
      <c r="A349" s="315"/>
      <c r="B349" s="316"/>
      <c r="C349" s="316"/>
      <c r="D349" s="184" t="s">
        <v>817</v>
      </c>
      <c r="E349" s="317" t="s">
        <v>4598</v>
      </c>
      <c r="F349" s="87" t="s">
        <v>4599</v>
      </c>
      <c r="G349" s="88"/>
      <c r="H349" s="89" t="s">
        <v>817</v>
      </c>
      <c r="I349" s="90" t="s">
        <v>4595</v>
      </c>
      <c r="J349" s="90"/>
      <c r="K349" s="91"/>
      <c r="L349" s="92"/>
      <c r="M349" s="90" t="s">
        <v>2749</v>
      </c>
      <c r="N349" s="90" t="s">
        <v>4526</v>
      </c>
      <c r="O349" s="90"/>
      <c r="P349" s="91"/>
      <c r="Q349" s="185"/>
      <c r="R349" s="185"/>
      <c r="S349" s="185"/>
      <c r="T349" s="185"/>
      <c r="U349" s="185"/>
      <c r="V349" s="352" t="s">
        <v>4600</v>
      </c>
      <c r="W349" s="95" t="s">
        <v>4368</v>
      </c>
      <c r="X349" s="96"/>
      <c r="Y349" s="96"/>
      <c r="Z349" s="96"/>
      <c r="AA349" s="96" t="s">
        <v>4583</v>
      </c>
      <c r="AB349" s="96" t="s">
        <v>775</v>
      </c>
      <c r="AC349" s="95"/>
      <c r="AD349" s="95" t="s">
        <v>4370</v>
      </c>
      <c r="AE349" s="95"/>
      <c r="AF349" s="100" t="s">
        <v>2735</v>
      </c>
      <c r="AG349" s="186"/>
      <c r="AH349" s="187"/>
      <c r="AI349" s="187"/>
      <c r="AJ349" s="187"/>
      <c r="AK349" s="188"/>
      <c r="AL349" s="188"/>
      <c r="AM349" s="189"/>
      <c r="AN349" s="189"/>
      <c r="AO349" s="189"/>
      <c r="AP349" s="189"/>
      <c r="AQ349" s="189"/>
      <c r="AR349" s="189"/>
      <c r="AS349" s="189"/>
      <c r="AT349" s="194" t="s">
        <v>4599</v>
      </c>
      <c r="AU349" s="104"/>
      <c r="AV349" s="104"/>
      <c r="AW349" s="104"/>
      <c r="AX349" s="104"/>
      <c r="AY349" s="104"/>
      <c r="AZ349" s="104"/>
      <c r="BA349" s="104"/>
      <c r="BB349" s="104"/>
      <c r="BC349" s="104"/>
      <c r="BD349" s="104"/>
      <c r="BE349" s="162"/>
      <c r="BF349" s="104"/>
      <c r="BG349" s="341"/>
      <c r="BH349" s="20" t="s">
        <v>7</v>
      </c>
      <c r="BI349" s="193" t="s">
        <v>4598</v>
      </c>
      <c r="BJ349" s="193" t="s">
        <v>4601</v>
      </c>
      <c r="BK349" s="109"/>
    </row>
    <row r="350" s="193" customFormat="true" ht="12.75" hidden="true" customHeight="true" outlineLevel="0" collapsed="false">
      <c r="A350" s="315"/>
      <c r="B350" s="316"/>
      <c r="C350" s="316"/>
      <c r="D350" s="184" t="s">
        <v>818</v>
      </c>
      <c r="E350" s="317" t="s">
        <v>4602</v>
      </c>
      <c r="F350" s="87" t="s">
        <v>4603</v>
      </c>
      <c r="G350" s="88"/>
      <c r="H350" s="89" t="s">
        <v>818</v>
      </c>
      <c r="I350" s="90" t="s">
        <v>4595</v>
      </c>
      <c r="J350" s="90"/>
      <c r="K350" s="91"/>
      <c r="L350" s="92"/>
      <c r="M350" s="90" t="s">
        <v>2749</v>
      </c>
      <c r="N350" s="90" t="s">
        <v>2749</v>
      </c>
      <c r="O350" s="90"/>
      <c r="P350" s="91"/>
      <c r="Q350" s="185"/>
      <c r="R350" s="185"/>
      <c r="S350" s="185"/>
      <c r="T350" s="185"/>
      <c r="U350" s="185"/>
      <c r="V350" s="352" t="s">
        <v>4604</v>
      </c>
      <c r="W350" s="95" t="s">
        <v>4368</v>
      </c>
      <c r="X350" s="96"/>
      <c r="Y350" s="96"/>
      <c r="Z350" s="96"/>
      <c r="AA350" s="96" t="s">
        <v>4583</v>
      </c>
      <c r="AB350" s="96" t="s">
        <v>775</v>
      </c>
      <c r="AC350" s="95"/>
      <c r="AD350" s="95" t="s">
        <v>4370</v>
      </c>
      <c r="AE350" s="95"/>
      <c r="AF350" s="100" t="s">
        <v>2735</v>
      </c>
      <c r="AG350" s="186"/>
      <c r="AH350" s="187"/>
      <c r="AI350" s="187"/>
      <c r="AJ350" s="187"/>
      <c r="AK350" s="188"/>
      <c r="AL350" s="188"/>
      <c r="AM350" s="189"/>
      <c r="AN350" s="189"/>
      <c r="AO350" s="189"/>
      <c r="AP350" s="189"/>
      <c r="AQ350" s="189"/>
      <c r="AR350" s="189"/>
      <c r="AS350" s="189"/>
      <c r="AT350" s="194" t="s">
        <v>4603</v>
      </c>
      <c r="AU350" s="104"/>
      <c r="AV350" s="104"/>
      <c r="AW350" s="104"/>
      <c r="AX350" s="104"/>
      <c r="AY350" s="104"/>
      <c r="AZ350" s="104"/>
      <c r="BA350" s="104"/>
      <c r="BB350" s="104"/>
      <c r="BC350" s="104"/>
      <c r="BD350" s="104"/>
      <c r="BE350" s="162"/>
      <c r="BF350" s="104"/>
      <c r="BG350" s="341"/>
      <c r="BH350" s="20" t="s">
        <v>7</v>
      </c>
      <c r="BI350" s="193" t="s">
        <v>4602</v>
      </c>
      <c r="BJ350" s="193" t="s">
        <v>4605</v>
      </c>
      <c r="BK350" s="109"/>
    </row>
    <row r="351" s="193" customFormat="true" ht="12.75" hidden="true" customHeight="true" outlineLevel="0" collapsed="false">
      <c r="A351" s="315"/>
      <c r="B351" s="316"/>
      <c r="C351" s="316"/>
      <c r="D351" s="184" t="s">
        <v>819</v>
      </c>
      <c r="E351" s="317" t="s">
        <v>4606</v>
      </c>
      <c r="F351" s="87" t="s">
        <v>4607</v>
      </c>
      <c r="G351" s="88"/>
      <c r="H351" s="89" t="s">
        <v>819</v>
      </c>
      <c r="I351" s="90" t="s">
        <v>4608</v>
      </c>
      <c r="J351" s="90"/>
      <c r="K351" s="91"/>
      <c r="L351" s="92"/>
      <c r="M351" s="90" t="s">
        <v>2749</v>
      </c>
      <c r="N351" s="90" t="s">
        <v>4526</v>
      </c>
      <c r="O351" s="90"/>
      <c r="P351" s="91"/>
      <c r="Q351" s="185"/>
      <c r="R351" s="185"/>
      <c r="S351" s="185"/>
      <c r="T351" s="185"/>
      <c r="U351" s="185"/>
      <c r="V351" s="352" t="s">
        <v>4609</v>
      </c>
      <c r="W351" s="95" t="s">
        <v>4368</v>
      </c>
      <c r="X351" s="96"/>
      <c r="Y351" s="96"/>
      <c r="Z351" s="96"/>
      <c r="AA351" s="96" t="s">
        <v>4610</v>
      </c>
      <c r="AB351" s="96" t="s">
        <v>775</v>
      </c>
      <c r="AC351" s="95"/>
      <c r="AD351" s="95" t="s">
        <v>4370</v>
      </c>
      <c r="AE351" s="95"/>
      <c r="AF351" s="100" t="s">
        <v>2735</v>
      </c>
      <c r="AG351" s="186"/>
      <c r="AH351" s="187"/>
      <c r="AI351" s="187"/>
      <c r="AJ351" s="187"/>
      <c r="AK351" s="188"/>
      <c r="AL351" s="188"/>
      <c r="AM351" s="189"/>
      <c r="AN351" s="189"/>
      <c r="AO351" s="189"/>
      <c r="AP351" s="189"/>
      <c r="AQ351" s="189"/>
      <c r="AR351" s="189"/>
      <c r="AS351" s="189"/>
      <c r="AT351" s="194" t="s">
        <v>4607</v>
      </c>
      <c r="AU351" s="104"/>
      <c r="AV351" s="104"/>
      <c r="AW351" s="104"/>
      <c r="AX351" s="104"/>
      <c r="AY351" s="104"/>
      <c r="AZ351" s="104"/>
      <c r="BA351" s="104"/>
      <c r="BB351" s="104"/>
      <c r="BC351" s="104"/>
      <c r="BD351" s="104"/>
      <c r="BE351" s="162"/>
      <c r="BF351" s="174"/>
      <c r="BG351" s="356"/>
      <c r="BH351" s="20" t="s">
        <v>7</v>
      </c>
      <c r="BI351" s="193" t="s">
        <v>4606</v>
      </c>
      <c r="BJ351" s="193" t="s">
        <v>4611</v>
      </c>
      <c r="BK351" s="109"/>
    </row>
    <row r="352" s="193" customFormat="true" ht="12.75" hidden="true" customHeight="true" outlineLevel="0" collapsed="false">
      <c r="A352" s="315"/>
      <c r="B352" s="316"/>
      <c r="C352" s="316"/>
      <c r="D352" s="184" t="s">
        <v>821</v>
      </c>
      <c r="E352" s="317" t="s">
        <v>4612</v>
      </c>
      <c r="F352" s="87" t="s">
        <v>4613</v>
      </c>
      <c r="G352" s="88"/>
      <c r="H352" s="89" t="s">
        <v>821</v>
      </c>
      <c r="I352" s="90" t="s">
        <v>4608</v>
      </c>
      <c r="J352" s="90"/>
      <c r="K352" s="91"/>
      <c r="L352" s="92"/>
      <c r="M352" s="90" t="s">
        <v>2749</v>
      </c>
      <c r="N352" s="90" t="s">
        <v>2749</v>
      </c>
      <c r="O352" s="90"/>
      <c r="P352" s="91"/>
      <c r="Q352" s="185"/>
      <c r="R352" s="185"/>
      <c r="S352" s="185"/>
      <c r="T352" s="185"/>
      <c r="U352" s="185"/>
      <c r="V352" s="352" t="s">
        <v>4614</v>
      </c>
      <c r="W352" s="95" t="s">
        <v>4368</v>
      </c>
      <c r="X352" s="96"/>
      <c r="Y352" s="96"/>
      <c r="Z352" s="96"/>
      <c r="AA352" s="96" t="s">
        <v>4610</v>
      </c>
      <c r="AB352" s="96" t="s">
        <v>775</v>
      </c>
      <c r="AC352" s="95"/>
      <c r="AD352" s="95" t="s">
        <v>4370</v>
      </c>
      <c r="AE352" s="95"/>
      <c r="AF352" s="100" t="s">
        <v>2735</v>
      </c>
      <c r="AG352" s="186"/>
      <c r="AH352" s="187"/>
      <c r="AI352" s="187"/>
      <c r="AJ352" s="187"/>
      <c r="AK352" s="188"/>
      <c r="AL352" s="188"/>
      <c r="AM352" s="189"/>
      <c r="AN352" s="189"/>
      <c r="AO352" s="189"/>
      <c r="AP352" s="189"/>
      <c r="AQ352" s="189"/>
      <c r="AR352" s="189"/>
      <c r="AS352" s="189"/>
      <c r="AT352" s="194" t="s">
        <v>4613</v>
      </c>
      <c r="AU352" s="104"/>
      <c r="AV352" s="104"/>
      <c r="AW352" s="104"/>
      <c r="AX352" s="104"/>
      <c r="AY352" s="104"/>
      <c r="AZ352" s="104"/>
      <c r="BA352" s="104"/>
      <c r="BB352" s="104"/>
      <c r="BC352" s="104"/>
      <c r="BD352" s="104"/>
      <c r="BE352" s="162"/>
      <c r="BF352" s="104"/>
      <c r="BG352" s="341"/>
      <c r="BH352" s="20" t="s">
        <v>7</v>
      </c>
      <c r="BI352" s="193" t="s">
        <v>4612</v>
      </c>
      <c r="BJ352" s="193" t="s">
        <v>4615</v>
      </c>
      <c r="BK352" s="109"/>
    </row>
    <row r="353" s="193" customFormat="true" ht="12.75" hidden="true" customHeight="true" outlineLevel="0" collapsed="false">
      <c r="A353" s="315"/>
      <c r="B353" s="316"/>
      <c r="C353" s="316"/>
      <c r="D353" s="184" t="s">
        <v>822</v>
      </c>
      <c r="E353" s="317" t="s">
        <v>4616</v>
      </c>
      <c r="F353" s="87" t="s">
        <v>4617</v>
      </c>
      <c r="G353" s="88"/>
      <c r="H353" s="89" t="s">
        <v>822</v>
      </c>
      <c r="I353" s="90" t="s">
        <v>4608</v>
      </c>
      <c r="J353" s="90"/>
      <c r="K353" s="91"/>
      <c r="L353" s="92"/>
      <c r="M353" s="90" t="s">
        <v>2749</v>
      </c>
      <c r="N353" s="90" t="s">
        <v>4536</v>
      </c>
      <c r="O353" s="90"/>
      <c r="P353" s="91"/>
      <c r="Q353" s="185"/>
      <c r="R353" s="185"/>
      <c r="S353" s="185"/>
      <c r="T353" s="185"/>
      <c r="U353" s="185"/>
      <c r="V353" s="352" t="s">
        <v>4618</v>
      </c>
      <c r="W353" s="95" t="s">
        <v>4368</v>
      </c>
      <c r="X353" s="96"/>
      <c r="Y353" s="96"/>
      <c r="Z353" s="96"/>
      <c r="AA353" s="96" t="s">
        <v>4610</v>
      </c>
      <c r="AB353" s="96" t="s">
        <v>775</v>
      </c>
      <c r="AC353" s="95"/>
      <c r="AD353" s="95" t="s">
        <v>4370</v>
      </c>
      <c r="AE353" s="95"/>
      <c r="AF353" s="100" t="s">
        <v>2735</v>
      </c>
      <c r="AG353" s="186"/>
      <c r="AH353" s="187"/>
      <c r="AI353" s="187"/>
      <c r="AJ353" s="187"/>
      <c r="AK353" s="188"/>
      <c r="AL353" s="188"/>
      <c r="AM353" s="189"/>
      <c r="AN353" s="189"/>
      <c r="AO353" s="189"/>
      <c r="AP353" s="189"/>
      <c r="AQ353" s="189"/>
      <c r="AR353" s="189"/>
      <c r="AS353" s="189"/>
      <c r="AT353" s="194" t="s">
        <v>4617</v>
      </c>
      <c r="AU353" s="104"/>
      <c r="AV353" s="104"/>
      <c r="AW353" s="104"/>
      <c r="AX353" s="104"/>
      <c r="AY353" s="104"/>
      <c r="AZ353" s="104"/>
      <c r="BA353" s="104"/>
      <c r="BB353" s="104"/>
      <c r="BC353" s="104"/>
      <c r="BD353" s="104"/>
      <c r="BE353" s="162"/>
      <c r="BF353" s="104"/>
      <c r="BG353" s="341"/>
      <c r="BH353" s="20" t="s">
        <v>7</v>
      </c>
      <c r="BI353" s="193" t="s">
        <v>4616</v>
      </c>
      <c r="BJ353" s="193" t="s">
        <v>4619</v>
      </c>
      <c r="BK353" s="109"/>
    </row>
    <row r="354" s="193" customFormat="true" ht="12.75" hidden="true" customHeight="true" outlineLevel="0" collapsed="false">
      <c r="A354" s="315"/>
      <c r="B354" s="316"/>
      <c r="C354" s="316"/>
      <c r="D354" s="184" t="s">
        <v>820</v>
      </c>
      <c r="E354" s="317" t="s">
        <v>4620</v>
      </c>
      <c r="F354" s="87" t="s">
        <v>4621</v>
      </c>
      <c r="G354" s="88"/>
      <c r="H354" s="89" t="s">
        <v>820</v>
      </c>
      <c r="I354" s="90" t="s">
        <v>4622</v>
      </c>
      <c r="J354" s="90"/>
      <c r="K354" s="91"/>
      <c r="L354" s="92"/>
      <c r="M354" s="90" t="s">
        <v>2749</v>
      </c>
      <c r="N354" s="90" t="s">
        <v>4536</v>
      </c>
      <c r="O354" s="90"/>
      <c r="P354" s="91"/>
      <c r="Q354" s="185"/>
      <c r="R354" s="185"/>
      <c r="S354" s="185"/>
      <c r="T354" s="185"/>
      <c r="U354" s="185"/>
      <c r="V354" s="352" t="s">
        <v>4623</v>
      </c>
      <c r="W354" s="95" t="s">
        <v>4368</v>
      </c>
      <c r="X354" s="96"/>
      <c r="Y354" s="96"/>
      <c r="Z354" s="96"/>
      <c r="AA354" s="96" t="s">
        <v>4610</v>
      </c>
      <c r="AB354" s="96" t="s">
        <v>775</v>
      </c>
      <c r="AC354" s="95"/>
      <c r="AD354" s="95" t="s">
        <v>4370</v>
      </c>
      <c r="AE354" s="95"/>
      <c r="AF354" s="100" t="s">
        <v>2735</v>
      </c>
      <c r="AG354" s="186"/>
      <c r="AH354" s="187"/>
      <c r="AI354" s="187"/>
      <c r="AJ354" s="187"/>
      <c r="AK354" s="188"/>
      <c r="AL354" s="188"/>
      <c r="AM354" s="189"/>
      <c r="AN354" s="189"/>
      <c r="AO354" s="189"/>
      <c r="AP354" s="189"/>
      <c r="AQ354" s="189"/>
      <c r="AR354" s="189"/>
      <c r="AS354" s="189"/>
      <c r="AT354" s="194" t="s">
        <v>4621</v>
      </c>
      <c r="AU354" s="104"/>
      <c r="AV354" s="104"/>
      <c r="AW354" s="104"/>
      <c r="AX354" s="104"/>
      <c r="AY354" s="104"/>
      <c r="AZ354" s="104"/>
      <c r="BA354" s="104"/>
      <c r="BB354" s="104"/>
      <c r="BC354" s="104"/>
      <c r="BD354" s="104"/>
      <c r="BE354" s="162"/>
      <c r="BF354" s="104"/>
      <c r="BG354" s="341"/>
      <c r="BH354" s="20" t="s">
        <v>7</v>
      </c>
      <c r="BI354" s="193" t="s">
        <v>4620</v>
      </c>
      <c r="BJ354" s="193" t="s">
        <v>4624</v>
      </c>
      <c r="BK354" s="109"/>
    </row>
    <row r="355" s="193" customFormat="true" ht="12.75" hidden="true" customHeight="true" outlineLevel="0" collapsed="false">
      <c r="A355" s="315"/>
      <c r="B355" s="316"/>
      <c r="C355" s="316"/>
      <c r="D355" s="184" t="s">
        <v>823</v>
      </c>
      <c r="E355" s="317" t="s">
        <v>4625</v>
      </c>
      <c r="F355" s="87" t="s">
        <v>4626</v>
      </c>
      <c r="G355" s="88"/>
      <c r="H355" s="89" t="s">
        <v>823</v>
      </c>
      <c r="I355" s="90" t="s">
        <v>4622</v>
      </c>
      <c r="J355" s="90"/>
      <c r="K355" s="91"/>
      <c r="L355" s="92"/>
      <c r="M355" s="90" t="s">
        <v>2749</v>
      </c>
      <c r="N355" s="90" t="s">
        <v>4526</v>
      </c>
      <c r="O355" s="90"/>
      <c r="P355" s="91"/>
      <c r="Q355" s="185"/>
      <c r="R355" s="185"/>
      <c r="S355" s="185"/>
      <c r="T355" s="185"/>
      <c r="U355" s="185"/>
      <c r="V355" s="352" t="s">
        <v>4627</v>
      </c>
      <c r="W355" s="95" t="s">
        <v>4368</v>
      </c>
      <c r="X355" s="96"/>
      <c r="Y355" s="96"/>
      <c r="Z355" s="96"/>
      <c r="AA355" s="96" t="s">
        <v>4610</v>
      </c>
      <c r="AB355" s="96" t="s">
        <v>775</v>
      </c>
      <c r="AC355" s="95"/>
      <c r="AD355" s="95" t="s">
        <v>4370</v>
      </c>
      <c r="AE355" s="95"/>
      <c r="AF355" s="100" t="s">
        <v>2735</v>
      </c>
      <c r="AG355" s="186"/>
      <c r="AH355" s="187"/>
      <c r="AI355" s="187"/>
      <c r="AJ355" s="187"/>
      <c r="AK355" s="188"/>
      <c r="AL355" s="188"/>
      <c r="AM355" s="189"/>
      <c r="AN355" s="189"/>
      <c r="AO355" s="189"/>
      <c r="AP355" s="189"/>
      <c r="AQ355" s="189"/>
      <c r="AR355" s="189"/>
      <c r="AS355" s="189"/>
      <c r="AT355" s="194" t="s">
        <v>4626</v>
      </c>
      <c r="AU355" s="104"/>
      <c r="AV355" s="104"/>
      <c r="AW355" s="104"/>
      <c r="AX355" s="104"/>
      <c r="AY355" s="104"/>
      <c r="AZ355" s="104"/>
      <c r="BA355" s="104"/>
      <c r="BB355" s="104"/>
      <c r="BC355" s="104"/>
      <c r="BD355" s="104"/>
      <c r="BE355" s="162"/>
      <c r="BF355" s="104"/>
      <c r="BG355" s="341"/>
      <c r="BH355" s="20" t="s">
        <v>7</v>
      </c>
      <c r="BI355" s="193" t="s">
        <v>4625</v>
      </c>
      <c r="BJ355" s="193" t="s">
        <v>4628</v>
      </c>
      <c r="BK355" s="109"/>
    </row>
    <row r="356" s="193" customFormat="true" ht="12.75" hidden="true" customHeight="true" outlineLevel="0" collapsed="false">
      <c r="A356" s="315"/>
      <c r="B356" s="316"/>
      <c r="C356" s="316"/>
      <c r="D356" s="184" t="s">
        <v>824</v>
      </c>
      <c r="E356" s="317" t="s">
        <v>4629</v>
      </c>
      <c r="F356" s="87" t="s">
        <v>4630</v>
      </c>
      <c r="G356" s="88"/>
      <c r="H356" s="89" t="s">
        <v>824</v>
      </c>
      <c r="I356" s="90" t="s">
        <v>4622</v>
      </c>
      <c r="J356" s="90"/>
      <c r="K356" s="91"/>
      <c r="L356" s="92"/>
      <c r="M356" s="90" t="s">
        <v>2749</v>
      </c>
      <c r="N356" s="90" t="s">
        <v>2749</v>
      </c>
      <c r="O356" s="90"/>
      <c r="P356" s="91"/>
      <c r="Q356" s="185"/>
      <c r="R356" s="185"/>
      <c r="S356" s="185"/>
      <c r="T356" s="185"/>
      <c r="U356" s="185"/>
      <c r="V356" s="352" t="s">
        <v>4631</v>
      </c>
      <c r="W356" s="95" t="s">
        <v>4368</v>
      </c>
      <c r="X356" s="96"/>
      <c r="Y356" s="96"/>
      <c r="Z356" s="96"/>
      <c r="AA356" s="96" t="s">
        <v>4610</v>
      </c>
      <c r="AB356" s="96" t="s">
        <v>775</v>
      </c>
      <c r="AC356" s="95"/>
      <c r="AD356" s="95" t="s">
        <v>4370</v>
      </c>
      <c r="AE356" s="95"/>
      <c r="AF356" s="100" t="s">
        <v>2735</v>
      </c>
      <c r="AG356" s="186"/>
      <c r="AH356" s="187"/>
      <c r="AI356" s="187"/>
      <c r="AJ356" s="187"/>
      <c r="AK356" s="188"/>
      <c r="AL356" s="188"/>
      <c r="AM356" s="189"/>
      <c r="AN356" s="189"/>
      <c r="AO356" s="189"/>
      <c r="AP356" s="189"/>
      <c r="AQ356" s="189"/>
      <c r="AR356" s="189"/>
      <c r="AS356" s="189"/>
      <c r="AT356" s="194" t="s">
        <v>4630</v>
      </c>
      <c r="AU356" s="104"/>
      <c r="AV356" s="104"/>
      <c r="AW356" s="104"/>
      <c r="AX356" s="104"/>
      <c r="AY356" s="104"/>
      <c r="AZ356" s="104"/>
      <c r="BA356" s="104"/>
      <c r="BB356" s="104"/>
      <c r="BC356" s="104"/>
      <c r="BD356" s="104"/>
      <c r="BE356" s="162"/>
      <c r="BF356" s="104"/>
      <c r="BG356" s="341"/>
      <c r="BH356" s="20" t="s">
        <v>7</v>
      </c>
      <c r="BI356" s="193" t="s">
        <v>4629</v>
      </c>
      <c r="BJ356" s="193" t="s">
        <v>4632</v>
      </c>
      <c r="BK356" s="109"/>
    </row>
    <row r="357" s="193" customFormat="true" ht="12.75" hidden="true" customHeight="true" outlineLevel="0" collapsed="false">
      <c r="A357" s="315"/>
      <c r="B357" s="316"/>
      <c r="C357" s="316"/>
      <c r="D357" s="184" t="s">
        <v>825</v>
      </c>
      <c r="E357" s="317" t="s">
        <v>4633</v>
      </c>
      <c r="F357" s="87" t="s">
        <v>4634</v>
      </c>
      <c r="G357" s="88"/>
      <c r="H357" s="89" t="s">
        <v>825</v>
      </c>
      <c r="I357" s="90"/>
      <c r="J357" s="90"/>
      <c r="K357" s="91"/>
      <c r="L357" s="92"/>
      <c r="M357" s="90" t="s">
        <v>2749</v>
      </c>
      <c r="N357" s="90"/>
      <c r="O357" s="90"/>
      <c r="P357" s="91"/>
      <c r="Q357" s="185"/>
      <c r="R357" s="185"/>
      <c r="S357" s="185"/>
      <c r="T357" s="185"/>
      <c r="U357" s="185"/>
      <c r="V357" s="352" t="s">
        <v>4635</v>
      </c>
      <c r="W357" s="95" t="s">
        <v>4368</v>
      </c>
      <c r="X357" s="96"/>
      <c r="Y357" s="96"/>
      <c r="Z357" s="96"/>
      <c r="AA357" s="96" t="s">
        <v>4636</v>
      </c>
      <c r="AB357" s="96" t="s">
        <v>775</v>
      </c>
      <c r="AC357" s="95"/>
      <c r="AD357" s="95" t="s">
        <v>4370</v>
      </c>
      <c r="AE357" s="95"/>
      <c r="AF357" s="100"/>
      <c r="AG357" s="186"/>
      <c r="AH357" s="187"/>
      <c r="AI357" s="187"/>
      <c r="AJ357" s="187"/>
      <c r="AK357" s="188"/>
      <c r="AL357" s="188"/>
      <c r="AM357" s="189"/>
      <c r="AN357" s="189"/>
      <c r="AO357" s="189"/>
      <c r="AP357" s="189"/>
      <c r="AQ357" s="189"/>
      <c r="AR357" s="189"/>
      <c r="AS357" s="189"/>
      <c r="AT357" s="194" t="s">
        <v>825</v>
      </c>
      <c r="AU357" s="104"/>
      <c r="AV357" s="104"/>
      <c r="AW357" s="104"/>
      <c r="AX357" s="104"/>
      <c r="AY357" s="104"/>
      <c r="AZ357" s="104"/>
      <c r="BA357" s="104"/>
      <c r="BB357" s="104"/>
      <c r="BC357" s="104"/>
      <c r="BD357" s="199" t="s">
        <v>826</v>
      </c>
      <c r="BE357" s="162"/>
      <c r="BF357" s="104"/>
      <c r="BG357" s="341" t="s">
        <v>4637</v>
      </c>
      <c r="BH357" s="357" t="s">
        <v>825</v>
      </c>
      <c r="BI357" s="193" t="s">
        <v>4633</v>
      </c>
      <c r="BJ357" s="193" t="s">
        <v>4638</v>
      </c>
      <c r="BK357" s="109"/>
    </row>
    <row r="358" s="181" customFormat="true" ht="18" hidden="false" customHeight="true" outlineLevel="0" collapsed="false">
      <c r="A358" s="315"/>
      <c r="B358" s="316"/>
      <c r="C358" s="316"/>
      <c r="D358" s="64" t="s">
        <v>827</v>
      </c>
      <c r="E358" s="200" t="s">
        <v>828</v>
      </c>
      <c r="F358" s="65"/>
      <c r="G358" s="66"/>
      <c r="H358" s="66"/>
      <c r="I358" s="66"/>
      <c r="J358" s="66"/>
      <c r="K358" s="66"/>
      <c r="L358" s="65"/>
      <c r="M358" s="65"/>
      <c r="N358" s="65"/>
      <c r="O358" s="65"/>
      <c r="P358" s="65"/>
      <c r="Q358" s="65"/>
      <c r="R358" s="65"/>
      <c r="S358" s="65"/>
      <c r="T358" s="65"/>
      <c r="U358" s="65"/>
      <c r="V358" s="65"/>
      <c r="W358" s="65"/>
      <c r="X358" s="67"/>
      <c r="Y358" s="67"/>
      <c r="Z358" s="67"/>
      <c r="AA358" s="67"/>
      <c r="AB358" s="67"/>
      <c r="AC358" s="68"/>
      <c r="AD358" s="68"/>
      <c r="AE358" s="68"/>
      <c r="AF358" s="68"/>
      <c r="AG358" s="68"/>
      <c r="AH358" s="68"/>
      <c r="AI358" s="68"/>
      <c r="AJ358" s="68"/>
      <c r="AK358" s="68"/>
      <c r="AL358" s="68"/>
      <c r="AM358" s="68"/>
      <c r="AN358" s="68"/>
      <c r="AO358" s="68"/>
      <c r="AP358" s="68"/>
      <c r="AQ358" s="68"/>
      <c r="AR358" s="68"/>
      <c r="AS358" s="68"/>
      <c r="AT358" s="69"/>
      <c r="AU358" s="69"/>
      <c r="AV358" s="70"/>
      <c r="AW358" s="70"/>
      <c r="AX358" s="70"/>
      <c r="AY358" s="70"/>
      <c r="AZ358" s="70"/>
      <c r="BA358" s="70"/>
      <c r="BB358" s="70"/>
      <c r="BC358" s="70"/>
      <c r="BD358" s="70"/>
      <c r="BE358" s="70"/>
      <c r="BF358" s="81" t="s">
        <v>829</v>
      </c>
      <c r="BG358" s="311"/>
      <c r="BH358" s="182" t="s">
        <v>827</v>
      </c>
      <c r="BI358" s="358" t="s">
        <v>828</v>
      </c>
      <c r="BJ358" s="358"/>
      <c r="BK358" s="182"/>
    </row>
    <row r="359" s="193" customFormat="true" ht="12.75" hidden="false" customHeight="true" outlineLevel="0" collapsed="false">
      <c r="A359" s="323" t="n">
        <v>77</v>
      </c>
      <c r="B359" s="348" t="s">
        <v>4639</v>
      </c>
      <c r="C359" s="348" t="s">
        <v>4639</v>
      </c>
      <c r="D359" s="184" t="s">
        <v>830</v>
      </c>
      <c r="E359" s="86" t="s">
        <v>4640</v>
      </c>
      <c r="F359" s="87" t="s">
        <v>831</v>
      </c>
      <c r="G359" s="88"/>
      <c r="H359" s="89" t="s">
        <v>4641</v>
      </c>
      <c r="I359" s="90" t="s">
        <v>4642</v>
      </c>
      <c r="J359" s="90"/>
      <c r="K359" s="91"/>
      <c r="L359" s="92"/>
      <c r="M359" s="90" t="s">
        <v>81</v>
      </c>
      <c r="N359" s="90" t="s">
        <v>81</v>
      </c>
      <c r="O359" s="90"/>
      <c r="P359" s="91"/>
      <c r="Q359" s="185"/>
      <c r="R359" s="185"/>
      <c r="S359" s="185"/>
      <c r="T359" s="185"/>
      <c r="U359" s="185"/>
      <c r="V359" s="352" t="s">
        <v>4643</v>
      </c>
      <c r="W359" s="95" t="s">
        <v>4644</v>
      </c>
      <c r="X359" s="96"/>
      <c r="Y359" s="96"/>
      <c r="Z359" s="96"/>
      <c r="AA359" s="96" t="s">
        <v>827</v>
      </c>
      <c r="AB359" s="96" t="s">
        <v>4645</v>
      </c>
      <c r="AC359" s="95"/>
      <c r="AD359" s="95" t="s">
        <v>4646</v>
      </c>
      <c r="AE359" s="94"/>
      <c r="AF359" s="94" t="s">
        <v>2735</v>
      </c>
      <c r="AG359" s="201"/>
      <c r="AH359" s="202"/>
      <c r="AI359" s="202"/>
      <c r="AJ359" s="202"/>
      <c r="AK359" s="203"/>
      <c r="AL359" s="188"/>
      <c r="AM359" s="189"/>
      <c r="AN359" s="189"/>
      <c r="AO359" s="189"/>
      <c r="AP359" s="189"/>
      <c r="AQ359" s="189"/>
      <c r="AR359" s="189"/>
      <c r="AS359" s="189"/>
      <c r="AT359" s="194" t="s">
        <v>4641</v>
      </c>
      <c r="AU359" s="104"/>
      <c r="AV359" s="104"/>
      <c r="AW359" s="104"/>
      <c r="AX359" s="104"/>
      <c r="AY359" s="104"/>
      <c r="AZ359" s="104"/>
      <c r="BA359" s="104"/>
      <c r="BB359" s="104"/>
      <c r="BC359" s="104"/>
      <c r="BD359" s="104"/>
      <c r="BE359" s="162"/>
      <c r="BF359" s="174"/>
      <c r="BG359" s="359" t="s">
        <v>4647</v>
      </c>
      <c r="BH359" s="321" t="s">
        <v>4648</v>
      </c>
      <c r="BI359" s="193" t="s">
        <v>4640</v>
      </c>
      <c r="BJ359" s="193" t="s">
        <v>4649</v>
      </c>
      <c r="BK359" s="109"/>
    </row>
    <row r="360" s="193" customFormat="true" ht="12.75" hidden="false" customHeight="true" outlineLevel="0" collapsed="false">
      <c r="A360" s="323" t="n">
        <v>75</v>
      </c>
      <c r="B360" s="348" t="s">
        <v>4650</v>
      </c>
      <c r="C360" s="348" t="s">
        <v>4650</v>
      </c>
      <c r="D360" s="184" t="s">
        <v>833</v>
      </c>
      <c r="E360" s="86" t="s">
        <v>4651</v>
      </c>
      <c r="F360" s="87" t="s">
        <v>834</v>
      </c>
      <c r="G360" s="88"/>
      <c r="H360" s="89" t="s">
        <v>4652</v>
      </c>
      <c r="I360" s="90" t="s">
        <v>4653</v>
      </c>
      <c r="J360" s="90"/>
      <c r="K360" s="91"/>
      <c r="L360" s="92"/>
      <c r="M360" s="90" t="s">
        <v>81</v>
      </c>
      <c r="N360" s="90" t="s">
        <v>81</v>
      </c>
      <c r="O360" s="90"/>
      <c r="P360" s="91"/>
      <c r="Q360" s="185"/>
      <c r="R360" s="185"/>
      <c r="S360" s="185"/>
      <c r="T360" s="185"/>
      <c r="U360" s="185"/>
      <c r="V360" s="352" t="s">
        <v>4654</v>
      </c>
      <c r="W360" s="95" t="s">
        <v>4644</v>
      </c>
      <c r="X360" s="96"/>
      <c r="Y360" s="96"/>
      <c r="Z360" s="96"/>
      <c r="AA360" s="96" t="s">
        <v>827</v>
      </c>
      <c r="AB360" s="96" t="s">
        <v>4645</v>
      </c>
      <c r="AC360" s="95"/>
      <c r="AD360" s="95" t="s">
        <v>4646</v>
      </c>
      <c r="AE360" s="100"/>
      <c r="AF360" s="100" t="s">
        <v>2735</v>
      </c>
      <c r="AG360" s="186"/>
      <c r="AH360" s="187"/>
      <c r="AI360" s="187"/>
      <c r="AJ360" s="187"/>
      <c r="AK360" s="188"/>
      <c r="AL360" s="188"/>
      <c r="AM360" s="189"/>
      <c r="AN360" s="189"/>
      <c r="AO360" s="189"/>
      <c r="AP360" s="189"/>
      <c r="AQ360" s="189"/>
      <c r="AR360" s="189"/>
      <c r="AS360" s="189"/>
      <c r="AT360" s="194" t="s">
        <v>4652</v>
      </c>
      <c r="AU360" s="104"/>
      <c r="AV360" s="104"/>
      <c r="AW360" s="104"/>
      <c r="AX360" s="104"/>
      <c r="AY360" s="104"/>
      <c r="AZ360" s="104"/>
      <c r="BA360" s="104"/>
      <c r="BB360" s="104"/>
      <c r="BC360" s="104"/>
      <c r="BD360" s="104"/>
      <c r="BE360" s="162"/>
      <c r="BF360" s="104"/>
      <c r="BG360" s="359" t="s">
        <v>4655</v>
      </c>
      <c r="BH360" s="321"/>
      <c r="BI360" s="193" t="s">
        <v>4651</v>
      </c>
      <c r="BJ360" s="193" t="s">
        <v>4656</v>
      </c>
      <c r="BK360" s="109"/>
    </row>
    <row r="361" s="193" customFormat="true" ht="12.75" hidden="false" customHeight="true" outlineLevel="0" collapsed="false">
      <c r="A361" s="323" t="n">
        <v>71</v>
      </c>
      <c r="B361" s="348" t="s">
        <v>4657</v>
      </c>
      <c r="C361" s="348" t="s">
        <v>4657</v>
      </c>
      <c r="D361" s="184" t="s">
        <v>836</v>
      </c>
      <c r="E361" s="86" t="s">
        <v>4658</v>
      </c>
      <c r="F361" s="87" t="s">
        <v>837</v>
      </c>
      <c r="G361" s="88"/>
      <c r="H361" s="89" t="s">
        <v>4659</v>
      </c>
      <c r="I361" s="90" t="s">
        <v>4660</v>
      </c>
      <c r="J361" s="90"/>
      <c r="K361" s="91"/>
      <c r="L361" s="92"/>
      <c r="M361" s="90" t="s">
        <v>81</v>
      </c>
      <c r="N361" s="90" t="s">
        <v>81</v>
      </c>
      <c r="O361" s="90"/>
      <c r="P361" s="91"/>
      <c r="Q361" s="185"/>
      <c r="R361" s="185"/>
      <c r="S361" s="185"/>
      <c r="T361" s="185"/>
      <c r="U361" s="185"/>
      <c r="V361" s="352" t="s">
        <v>4661</v>
      </c>
      <c r="W361" s="95" t="s">
        <v>4644</v>
      </c>
      <c r="X361" s="96"/>
      <c r="Y361" s="96"/>
      <c r="Z361" s="96"/>
      <c r="AA361" s="96" t="s">
        <v>827</v>
      </c>
      <c r="AB361" s="96" t="s">
        <v>4645</v>
      </c>
      <c r="AC361" s="95"/>
      <c r="AD361" s="95" t="s">
        <v>4646</v>
      </c>
      <c r="AE361" s="100"/>
      <c r="AF361" s="100" t="s">
        <v>2735</v>
      </c>
      <c r="AG361" s="186"/>
      <c r="AH361" s="187"/>
      <c r="AI361" s="187"/>
      <c r="AJ361" s="187"/>
      <c r="AK361" s="188"/>
      <c r="AL361" s="188"/>
      <c r="AM361" s="189"/>
      <c r="AN361" s="189"/>
      <c r="AO361" s="189"/>
      <c r="AP361" s="189"/>
      <c r="AQ361" s="189"/>
      <c r="AR361" s="189"/>
      <c r="AS361" s="189"/>
      <c r="AT361" s="194" t="s">
        <v>4659</v>
      </c>
      <c r="AU361" s="104"/>
      <c r="AV361" s="104"/>
      <c r="AW361" s="104"/>
      <c r="AX361" s="104"/>
      <c r="AY361" s="104"/>
      <c r="AZ361" s="104"/>
      <c r="BA361" s="104"/>
      <c r="BB361" s="104"/>
      <c r="BC361" s="104"/>
      <c r="BD361" s="104"/>
      <c r="BE361" s="162"/>
      <c r="BF361" s="104"/>
      <c r="BG361" s="359" t="s">
        <v>4662</v>
      </c>
      <c r="BH361" s="321"/>
      <c r="BI361" s="193" t="s">
        <v>4658</v>
      </c>
      <c r="BJ361" s="193" t="s">
        <v>4663</v>
      </c>
      <c r="BK361" s="109"/>
    </row>
    <row r="362" s="193" customFormat="true" ht="12.75" hidden="false" customHeight="true" outlineLevel="0" collapsed="false">
      <c r="A362" s="323" t="n">
        <v>69</v>
      </c>
      <c r="B362" s="348" t="s">
        <v>4664</v>
      </c>
      <c r="C362" s="348" t="s">
        <v>4664</v>
      </c>
      <c r="D362" s="184" t="s">
        <v>839</v>
      </c>
      <c r="E362" s="86" t="s">
        <v>4665</v>
      </c>
      <c r="F362" s="87" t="s">
        <v>840</v>
      </c>
      <c r="G362" s="88"/>
      <c r="H362" s="89" t="s">
        <v>4666</v>
      </c>
      <c r="I362" s="90" t="s">
        <v>4667</v>
      </c>
      <c r="J362" s="90"/>
      <c r="K362" s="91"/>
      <c r="L362" s="92"/>
      <c r="M362" s="90" t="s">
        <v>81</v>
      </c>
      <c r="N362" s="90" t="s">
        <v>81</v>
      </c>
      <c r="O362" s="90"/>
      <c r="P362" s="91"/>
      <c r="Q362" s="185"/>
      <c r="R362" s="185"/>
      <c r="S362" s="185"/>
      <c r="T362" s="185"/>
      <c r="U362" s="185"/>
      <c r="V362" s="352" t="s">
        <v>4668</v>
      </c>
      <c r="W362" s="95" t="s">
        <v>4644</v>
      </c>
      <c r="X362" s="96"/>
      <c r="Y362" s="96"/>
      <c r="Z362" s="96"/>
      <c r="AA362" s="96" t="s">
        <v>827</v>
      </c>
      <c r="AB362" s="96" t="s">
        <v>4645</v>
      </c>
      <c r="AC362" s="95"/>
      <c r="AD362" s="95" t="s">
        <v>4646</v>
      </c>
      <c r="AE362" s="100"/>
      <c r="AF362" s="100" t="s">
        <v>2735</v>
      </c>
      <c r="AG362" s="186"/>
      <c r="AH362" s="187"/>
      <c r="AI362" s="187"/>
      <c r="AJ362" s="187"/>
      <c r="AK362" s="188"/>
      <c r="AL362" s="188"/>
      <c r="AM362" s="189"/>
      <c r="AN362" s="189"/>
      <c r="AO362" s="189"/>
      <c r="AP362" s="189"/>
      <c r="AQ362" s="189"/>
      <c r="AR362" s="189"/>
      <c r="AS362" s="189"/>
      <c r="AT362" s="194" t="s">
        <v>4666</v>
      </c>
      <c r="AU362" s="104"/>
      <c r="AV362" s="104"/>
      <c r="AW362" s="104"/>
      <c r="AX362" s="104"/>
      <c r="AY362" s="104"/>
      <c r="AZ362" s="104"/>
      <c r="BA362" s="104"/>
      <c r="BB362" s="104"/>
      <c r="BC362" s="104"/>
      <c r="BD362" s="104"/>
      <c r="BE362" s="162"/>
      <c r="BF362" s="104"/>
      <c r="BG362" s="359" t="s">
        <v>4669</v>
      </c>
      <c r="BH362" s="321"/>
      <c r="BI362" s="193" t="s">
        <v>4665</v>
      </c>
      <c r="BJ362" s="193" t="s">
        <v>4670</v>
      </c>
      <c r="BK362" s="109"/>
    </row>
    <row r="363" s="193" customFormat="true" ht="12.75" hidden="false" customHeight="true" outlineLevel="0" collapsed="false">
      <c r="A363" s="323" t="n">
        <v>65</v>
      </c>
      <c r="B363" s="348" t="s">
        <v>4671</v>
      </c>
      <c r="C363" s="348" t="s">
        <v>4671</v>
      </c>
      <c r="D363" s="184" t="s">
        <v>842</v>
      </c>
      <c r="E363" s="86" t="s">
        <v>4672</v>
      </c>
      <c r="F363" s="87" t="s">
        <v>843</v>
      </c>
      <c r="G363" s="88"/>
      <c r="H363" s="89" t="s">
        <v>4673</v>
      </c>
      <c r="I363" s="90" t="s">
        <v>4674</v>
      </c>
      <c r="J363" s="90"/>
      <c r="K363" s="91"/>
      <c r="L363" s="92"/>
      <c r="M363" s="90" t="s">
        <v>81</v>
      </c>
      <c r="N363" s="90" t="s">
        <v>81</v>
      </c>
      <c r="O363" s="90"/>
      <c r="P363" s="91"/>
      <c r="Q363" s="185"/>
      <c r="R363" s="185"/>
      <c r="S363" s="185"/>
      <c r="T363" s="185"/>
      <c r="U363" s="185"/>
      <c r="V363" s="352" t="s">
        <v>4675</v>
      </c>
      <c r="W363" s="95" t="s">
        <v>4644</v>
      </c>
      <c r="X363" s="96"/>
      <c r="Y363" s="96"/>
      <c r="Z363" s="96"/>
      <c r="AA363" s="96" t="s">
        <v>827</v>
      </c>
      <c r="AB363" s="96" t="s">
        <v>4645</v>
      </c>
      <c r="AC363" s="95"/>
      <c r="AD363" s="95" t="s">
        <v>4646</v>
      </c>
      <c r="AE363" s="100"/>
      <c r="AF363" s="100" t="s">
        <v>2735</v>
      </c>
      <c r="AG363" s="186"/>
      <c r="AH363" s="187"/>
      <c r="AI363" s="187"/>
      <c r="AJ363" s="187"/>
      <c r="AK363" s="188"/>
      <c r="AL363" s="188"/>
      <c r="AM363" s="189"/>
      <c r="AN363" s="189"/>
      <c r="AO363" s="189"/>
      <c r="AP363" s="189"/>
      <c r="AQ363" s="189"/>
      <c r="AR363" s="189"/>
      <c r="AS363" s="189"/>
      <c r="AT363" s="194" t="s">
        <v>4673</v>
      </c>
      <c r="AU363" s="104"/>
      <c r="AV363" s="104"/>
      <c r="AW363" s="104"/>
      <c r="AX363" s="104"/>
      <c r="AY363" s="104"/>
      <c r="AZ363" s="104"/>
      <c r="BA363" s="104"/>
      <c r="BB363" s="104"/>
      <c r="BC363" s="104"/>
      <c r="BD363" s="104"/>
      <c r="BE363" s="162"/>
      <c r="BF363" s="104"/>
      <c r="BG363" s="359" t="s">
        <v>4676</v>
      </c>
      <c r="BH363" s="321"/>
      <c r="BI363" s="193" t="s">
        <v>4672</v>
      </c>
      <c r="BJ363" s="193" t="s">
        <v>4677</v>
      </c>
      <c r="BK363" s="109"/>
    </row>
    <row r="364" s="193" customFormat="true" ht="12.75" hidden="false" customHeight="true" outlineLevel="0" collapsed="false">
      <c r="A364" s="323" t="n">
        <v>63</v>
      </c>
      <c r="B364" s="348" t="s">
        <v>4678</v>
      </c>
      <c r="C364" s="348" t="s">
        <v>4678</v>
      </c>
      <c r="D364" s="184" t="s">
        <v>845</v>
      </c>
      <c r="E364" s="86" t="s">
        <v>4679</v>
      </c>
      <c r="F364" s="87" t="s">
        <v>846</v>
      </c>
      <c r="G364" s="88"/>
      <c r="H364" s="89" t="s">
        <v>4680</v>
      </c>
      <c r="I364" s="90" t="s">
        <v>4681</v>
      </c>
      <c r="J364" s="90"/>
      <c r="K364" s="91"/>
      <c r="L364" s="92"/>
      <c r="M364" s="90" t="s">
        <v>81</v>
      </c>
      <c r="N364" s="90" t="s">
        <v>81</v>
      </c>
      <c r="O364" s="90"/>
      <c r="P364" s="91"/>
      <c r="Q364" s="185"/>
      <c r="R364" s="185"/>
      <c r="S364" s="185"/>
      <c r="T364" s="185"/>
      <c r="U364" s="185"/>
      <c r="V364" s="352" t="s">
        <v>4682</v>
      </c>
      <c r="W364" s="95" t="s">
        <v>4644</v>
      </c>
      <c r="X364" s="96"/>
      <c r="Y364" s="96"/>
      <c r="Z364" s="96"/>
      <c r="AA364" s="96" t="s">
        <v>827</v>
      </c>
      <c r="AB364" s="96" t="s">
        <v>4645</v>
      </c>
      <c r="AC364" s="95"/>
      <c r="AD364" s="95" t="s">
        <v>4646</v>
      </c>
      <c r="AE364" s="100"/>
      <c r="AF364" s="100" t="s">
        <v>2735</v>
      </c>
      <c r="AG364" s="186"/>
      <c r="AH364" s="187"/>
      <c r="AI364" s="187"/>
      <c r="AJ364" s="187"/>
      <c r="AK364" s="188"/>
      <c r="AL364" s="188"/>
      <c r="AM364" s="189"/>
      <c r="AN364" s="189"/>
      <c r="AO364" s="189"/>
      <c r="AP364" s="189"/>
      <c r="AQ364" s="189"/>
      <c r="AR364" s="189"/>
      <c r="AS364" s="189"/>
      <c r="AT364" s="194" t="s">
        <v>4680</v>
      </c>
      <c r="AU364" s="104"/>
      <c r="AV364" s="104"/>
      <c r="AW364" s="104"/>
      <c r="AX364" s="104"/>
      <c r="AY364" s="104"/>
      <c r="AZ364" s="104"/>
      <c r="BA364" s="104"/>
      <c r="BB364" s="104"/>
      <c r="BC364" s="104"/>
      <c r="BD364" s="104"/>
      <c r="BE364" s="162"/>
      <c r="BF364" s="104"/>
      <c r="BG364" s="359" t="s">
        <v>4683</v>
      </c>
      <c r="BH364" s="321"/>
      <c r="BI364" s="193" t="s">
        <v>4679</v>
      </c>
      <c r="BJ364" s="193" t="s">
        <v>4684</v>
      </c>
      <c r="BK364" s="109"/>
    </row>
    <row r="365" s="193" customFormat="true" ht="12.75" hidden="false" customHeight="true" outlineLevel="0" collapsed="false">
      <c r="A365" s="323" t="n">
        <v>83</v>
      </c>
      <c r="B365" s="348" t="s">
        <v>4685</v>
      </c>
      <c r="C365" s="348" t="s">
        <v>4685</v>
      </c>
      <c r="D365" s="184" t="s">
        <v>848</v>
      </c>
      <c r="E365" s="86" t="s">
        <v>4686</v>
      </c>
      <c r="F365" s="87" t="s">
        <v>849</v>
      </c>
      <c r="G365" s="88"/>
      <c r="H365" s="89" t="s">
        <v>4687</v>
      </c>
      <c r="I365" s="90" t="s">
        <v>4688</v>
      </c>
      <c r="J365" s="90"/>
      <c r="K365" s="91"/>
      <c r="L365" s="92"/>
      <c r="M365" s="90" t="s">
        <v>81</v>
      </c>
      <c r="N365" s="90" t="s">
        <v>81</v>
      </c>
      <c r="O365" s="90"/>
      <c r="P365" s="91"/>
      <c r="Q365" s="185"/>
      <c r="R365" s="185"/>
      <c r="S365" s="185"/>
      <c r="T365" s="185"/>
      <c r="U365" s="185"/>
      <c r="V365" s="352" t="s">
        <v>4689</v>
      </c>
      <c r="W365" s="95" t="s">
        <v>4644</v>
      </c>
      <c r="X365" s="96"/>
      <c r="Y365" s="96"/>
      <c r="Z365" s="96"/>
      <c r="AA365" s="96" t="s">
        <v>827</v>
      </c>
      <c r="AB365" s="96" t="s">
        <v>4645</v>
      </c>
      <c r="AC365" s="95"/>
      <c r="AD365" s="95" t="s">
        <v>4646</v>
      </c>
      <c r="AE365" s="100"/>
      <c r="AF365" s="100" t="s">
        <v>2735</v>
      </c>
      <c r="AG365" s="186"/>
      <c r="AH365" s="187"/>
      <c r="AI365" s="187"/>
      <c r="AJ365" s="187"/>
      <c r="AK365" s="188"/>
      <c r="AL365" s="188"/>
      <c r="AM365" s="189"/>
      <c r="AN365" s="189"/>
      <c r="AO365" s="189"/>
      <c r="AP365" s="189"/>
      <c r="AQ365" s="189"/>
      <c r="AR365" s="189"/>
      <c r="AS365" s="189"/>
      <c r="AT365" s="194" t="s">
        <v>4687</v>
      </c>
      <c r="AU365" s="104"/>
      <c r="AV365" s="104"/>
      <c r="AW365" s="104"/>
      <c r="AX365" s="104"/>
      <c r="AY365" s="104"/>
      <c r="AZ365" s="104"/>
      <c r="BA365" s="104"/>
      <c r="BB365" s="104"/>
      <c r="BC365" s="104"/>
      <c r="BD365" s="104"/>
      <c r="BE365" s="162"/>
      <c r="BF365" s="104"/>
      <c r="BG365" s="359" t="s">
        <v>4690</v>
      </c>
      <c r="BH365" s="321"/>
      <c r="BI365" s="193" t="s">
        <v>4686</v>
      </c>
      <c r="BJ365" s="193" t="s">
        <v>4691</v>
      </c>
      <c r="BK365" s="109"/>
    </row>
    <row r="366" s="193" customFormat="true" ht="12.75" hidden="false" customHeight="true" outlineLevel="0" collapsed="false">
      <c r="A366" s="323" t="n">
        <v>81</v>
      </c>
      <c r="B366" s="348" t="s">
        <v>4692</v>
      </c>
      <c r="C366" s="348" t="s">
        <v>4692</v>
      </c>
      <c r="D366" s="184" t="s">
        <v>851</v>
      </c>
      <c r="E366" s="86" t="s">
        <v>4693</v>
      </c>
      <c r="F366" s="87" t="s">
        <v>852</v>
      </c>
      <c r="G366" s="88"/>
      <c r="H366" s="89" t="s">
        <v>4694</v>
      </c>
      <c r="I366" s="90" t="s">
        <v>4695</v>
      </c>
      <c r="J366" s="90"/>
      <c r="K366" s="91"/>
      <c r="L366" s="92"/>
      <c r="M366" s="90" t="s">
        <v>81</v>
      </c>
      <c r="N366" s="90" t="s">
        <v>81</v>
      </c>
      <c r="O366" s="90"/>
      <c r="P366" s="91"/>
      <c r="Q366" s="185"/>
      <c r="R366" s="185"/>
      <c r="S366" s="185"/>
      <c r="T366" s="185"/>
      <c r="U366" s="185"/>
      <c r="V366" s="352" t="s">
        <v>4696</v>
      </c>
      <c r="W366" s="95" t="s">
        <v>4644</v>
      </c>
      <c r="X366" s="96"/>
      <c r="Y366" s="96"/>
      <c r="Z366" s="96"/>
      <c r="AA366" s="96" t="s">
        <v>827</v>
      </c>
      <c r="AB366" s="96" t="s">
        <v>4645</v>
      </c>
      <c r="AC366" s="95"/>
      <c r="AD366" s="95" t="s">
        <v>4646</v>
      </c>
      <c r="AE366" s="100"/>
      <c r="AF366" s="100" t="s">
        <v>2735</v>
      </c>
      <c r="AG366" s="186"/>
      <c r="AH366" s="187"/>
      <c r="AI366" s="187"/>
      <c r="AJ366" s="187"/>
      <c r="AK366" s="188"/>
      <c r="AL366" s="188"/>
      <c r="AM366" s="189"/>
      <c r="AN366" s="189"/>
      <c r="AO366" s="189"/>
      <c r="AP366" s="189"/>
      <c r="AQ366" s="189"/>
      <c r="AR366" s="189"/>
      <c r="AS366" s="189"/>
      <c r="AT366" s="194" t="s">
        <v>4694</v>
      </c>
      <c r="AU366" s="104"/>
      <c r="AV366" s="104"/>
      <c r="AW366" s="104"/>
      <c r="AX366" s="104"/>
      <c r="AY366" s="104"/>
      <c r="AZ366" s="104"/>
      <c r="BA366" s="104"/>
      <c r="BB366" s="104"/>
      <c r="BC366" s="104"/>
      <c r="BD366" s="104"/>
      <c r="BE366" s="162"/>
      <c r="BF366" s="104"/>
      <c r="BG366" s="359" t="s">
        <v>4697</v>
      </c>
      <c r="BH366" s="321"/>
      <c r="BI366" s="193" t="s">
        <v>4693</v>
      </c>
      <c r="BJ366" s="193" t="s">
        <v>4698</v>
      </c>
      <c r="BK366" s="109"/>
    </row>
    <row r="367" s="193" customFormat="true" ht="12.75" hidden="true" customHeight="true" outlineLevel="0" collapsed="false">
      <c r="A367" s="315"/>
      <c r="B367" s="316"/>
      <c r="C367" s="316"/>
      <c r="D367" s="184" t="s">
        <v>854</v>
      </c>
      <c r="E367" s="317" t="s">
        <v>4699</v>
      </c>
      <c r="F367" s="87" t="s">
        <v>4700</v>
      </c>
      <c r="G367" s="88"/>
      <c r="H367" s="89" t="s">
        <v>854</v>
      </c>
      <c r="I367" s="90"/>
      <c r="J367" s="90"/>
      <c r="K367" s="91"/>
      <c r="L367" s="92"/>
      <c r="M367" s="90" t="s">
        <v>2729</v>
      </c>
      <c r="N367" s="90"/>
      <c r="O367" s="90"/>
      <c r="P367" s="91"/>
      <c r="Q367" s="185"/>
      <c r="R367" s="185"/>
      <c r="S367" s="185"/>
      <c r="T367" s="185"/>
      <c r="U367" s="185"/>
      <c r="V367" s="352" t="s">
        <v>4701</v>
      </c>
      <c r="W367" s="95" t="s">
        <v>4644</v>
      </c>
      <c r="X367" s="96"/>
      <c r="Y367" s="96"/>
      <c r="Z367" s="96"/>
      <c r="AA367" s="96" t="s">
        <v>827</v>
      </c>
      <c r="AB367" s="96" t="s">
        <v>4645</v>
      </c>
      <c r="AC367" s="95"/>
      <c r="AD367" s="95" t="s">
        <v>4646</v>
      </c>
      <c r="AE367" s="100"/>
      <c r="AF367" s="100"/>
      <c r="AG367" s="186"/>
      <c r="AH367" s="187"/>
      <c r="AI367" s="187"/>
      <c r="AJ367" s="187"/>
      <c r="AK367" s="188"/>
      <c r="AL367" s="188"/>
      <c r="AM367" s="189"/>
      <c r="AN367" s="189"/>
      <c r="AO367" s="189"/>
      <c r="AP367" s="189"/>
      <c r="AQ367" s="189"/>
      <c r="AR367" s="189"/>
      <c r="AS367" s="189"/>
      <c r="AT367" s="194" t="s">
        <v>854</v>
      </c>
      <c r="AU367" s="104"/>
      <c r="AV367" s="104"/>
      <c r="AW367" s="104"/>
      <c r="AX367" s="104"/>
      <c r="AY367" s="104"/>
      <c r="AZ367" s="104"/>
      <c r="BA367" s="104"/>
      <c r="BB367" s="104"/>
      <c r="BC367" s="104"/>
      <c r="BD367" s="199" t="s">
        <v>826</v>
      </c>
      <c r="BE367" s="162"/>
      <c r="BF367" s="104"/>
      <c r="BG367" s="341" t="s">
        <v>4702</v>
      </c>
      <c r="BH367" s="357" t="s">
        <v>4703</v>
      </c>
      <c r="BI367" s="193" t="s">
        <v>4699</v>
      </c>
      <c r="BJ367" s="193" t="s">
        <v>4704</v>
      </c>
      <c r="BK367" s="109"/>
    </row>
    <row r="368" s="181" customFormat="true" ht="18" hidden="false" customHeight="true" outlineLevel="0" collapsed="false">
      <c r="A368" s="315"/>
      <c r="B368" s="316"/>
      <c r="C368" s="316"/>
      <c r="D368" s="64" t="s">
        <v>856</v>
      </c>
      <c r="E368" s="200" t="s">
        <v>857</v>
      </c>
      <c r="F368" s="65"/>
      <c r="G368" s="66"/>
      <c r="H368" s="66"/>
      <c r="I368" s="66"/>
      <c r="J368" s="66"/>
      <c r="K368" s="66"/>
      <c r="L368" s="65"/>
      <c r="M368" s="65"/>
      <c r="N368" s="65"/>
      <c r="O368" s="65"/>
      <c r="P368" s="65"/>
      <c r="Q368" s="65"/>
      <c r="R368" s="65"/>
      <c r="S368" s="65"/>
      <c r="T368" s="65"/>
      <c r="U368" s="65"/>
      <c r="V368" s="65"/>
      <c r="W368" s="65"/>
      <c r="X368" s="67"/>
      <c r="Y368" s="67"/>
      <c r="Z368" s="67"/>
      <c r="AA368" s="67"/>
      <c r="AB368" s="67"/>
      <c r="AC368" s="68"/>
      <c r="AD368" s="68"/>
      <c r="AE368" s="68"/>
      <c r="AF368" s="68"/>
      <c r="AG368" s="68"/>
      <c r="AH368" s="68"/>
      <c r="AI368" s="68"/>
      <c r="AJ368" s="68"/>
      <c r="AK368" s="68"/>
      <c r="AL368" s="68"/>
      <c r="AM368" s="68"/>
      <c r="AN368" s="68"/>
      <c r="AO368" s="68"/>
      <c r="AP368" s="68"/>
      <c r="AQ368" s="68"/>
      <c r="AR368" s="68"/>
      <c r="AS368" s="68"/>
      <c r="AT368" s="69"/>
      <c r="AU368" s="69"/>
      <c r="AV368" s="70"/>
      <c r="AW368" s="70"/>
      <c r="AX368" s="70"/>
      <c r="AY368" s="70"/>
      <c r="AZ368" s="70"/>
      <c r="BA368" s="70"/>
      <c r="BB368" s="70"/>
      <c r="BC368" s="70"/>
      <c r="BD368" s="70"/>
      <c r="BE368" s="70"/>
      <c r="BF368" s="81" t="s">
        <v>153</v>
      </c>
      <c r="BG368" s="311"/>
      <c r="BH368" s="182" t="s">
        <v>856</v>
      </c>
      <c r="BI368" s="358" t="s">
        <v>857</v>
      </c>
      <c r="BJ368" s="358"/>
      <c r="BK368" s="182"/>
    </row>
    <row r="369" s="193" customFormat="true" ht="12.75" hidden="false" customHeight="true" outlineLevel="0" collapsed="false">
      <c r="A369" s="323" t="n">
        <v>111</v>
      </c>
      <c r="B369" s="348" t="s">
        <v>4705</v>
      </c>
      <c r="C369" s="348" t="s">
        <v>4705</v>
      </c>
      <c r="D369" s="184" t="s">
        <v>858</v>
      </c>
      <c r="E369" s="86" t="s">
        <v>4706</v>
      </c>
      <c r="F369" s="87" t="s">
        <v>4707</v>
      </c>
      <c r="G369" s="88"/>
      <c r="H369" s="89" t="s">
        <v>858</v>
      </c>
      <c r="I369" s="90"/>
      <c r="J369" s="90"/>
      <c r="K369" s="91"/>
      <c r="L369" s="92"/>
      <c r="M369" s="90" t="s">
        <v>2749</v>
      </c>
      <c r="N369" s="90"/>
      <c r="O369" s="90"/>
      <c r="P369" s="91"/>
      <c r="Q369" s="185"/>
      <c r="R369" s="185"/>
      <c r="S369" s="185"/>
      <c r="T369" s="185"/>
      <c r="U369" s="185"/>
      <c r="V369" s="352" t="s">
        <v>4708</v>
      </c>
      <c r="W369" s="95" t="s">
        <v>4709</v>
      </c>
      <c r="X369" s="96"/>
      <c r="Y369" s="96"/>
      <c r="Z369" s="96"/>
      <c r="AA369" s="96"/>
      <c r="AB369" s="96"/>
      <c r="AC369" s="95"/>
      <c r="AD369" s="95" t="s">
        <v>4710</v>
      </c>
      <c r="AE369" s="94"/>
      <c r="AF369" s="94" t="n">
        <v>0</v>
      </c>
      <c r="AG369" s="202"/>
      <c r="AH369" s="202"/>
      <c r="AI369" s="202"/>
      <c r="AJ369" s="202"/>
      <c r="AK369" s="203"/>
      <c r="AL369" s="188"/>
      <c r="AM369" s="189"/>
      <c r="AN369" s="189"/>
      <c r="AO369" s="189"/>
      <c r="AP369" s="189"/>
      <c r="AQ369" s="189"/>
      <c r="AR369" s="189"/>
      <c r="AS369" s="189"/>
      <c r="AT369" s="207" t="s">
        <v>858</v>
      </c>
      <c r="AU369" s="104"/>
      <c r="AV369" s="104"/>
      <c r="AW369" s="104"/>
      <c r="AX369" s="104"/>
      <c r="AY369" s="104"/>
      <c r="AZ369" s="104"/>
      <c r="BA369" s="104"/>
      <c r="BB369" s="104"/>
      <c r="BC369" s="104"/>
      <c r="BD369" s="104"/>
      <c r="BE369" s="162"/>
      <c r="BF369" s="174"/>
      <c r="BG369" s="341" t="s">
        <v>4711</v>
      </c>
      <c r="BH369" s="321" t="s">
        <v>4712</v>
      </c>
      <c r="BI369" s="193" t="s">
        <v>4706</v>
      </c>
      <c r="BJ369" s="193" t="s">
        <v>4713</v>
      </c>
      <c r="BK369" s="109"/>
    </row>
    <row r="370" s="193" customFormat="true" ht="12.75" hidden="false" customHeight="true" outlineLevel="0" collapsed="false">
      <c r="A370" s="323" t="n">
        <v>109</v>
      </c>
      <c r="B370" s="348" t="s">
        <v>4714</v>
      </c>
      <c r="C370" s="348" t="s">
        <v>4714</v>
      </c>
      <c r="D370" s="184" t="s">
        <v>859</v>
      </c>
      <c r="E370" s="86" t="s">
        <v>4715</v>
      </c>
      <c r="F370" s="87" t="s">
        <v>4716</v>
      </c>
      <c r="G370" s="88"/>
      <c r="H370" s="89" t="s">
        <v>859</v>
      </c>
      <c r="I370" s="90"/>
      <c r="J370" s="90"/>
      <c r="K370" s="91"/>
      <c r="L370" s="92"/>
      <c r="M370" s="90" t="s">
        <v>2749</v>
      </c>
      <c r="N370" s="90"/>
      <c r="O370" s="90"/>
      <c r="P370" s="91"/>
      <c r="Q370" s="185"/>
      <c r="R370" s="185"/>
      <c r="S370" s="185"/>
      <c r="T370" s="185"/>
      <c r="U370" s="185"/>
      <c r="V370" s="352" t="s">
        <v>4717</v>
      </c>
      <c r="W370" s="95" t="s">
        <v>4709</v>
      </c>
      <c r="X370" s="96"/>
      <c r="Y370" s="96"/>
      <c r="Z370" s="96"/>
      <c r="AA370" s="96"/>
      <c r="AB370" s="96"/>
      <c r="AC370" s="95"/>
      <c r="AD370" s="95" t="s">
        <v>4710</v>
      </c>
      <c r="AE370" s="100"/>
      <c r="AF370" s="100" t="n">
        <v>0</v>
      </c>
      <c r="AG370" s="187"/>
      <c r="AH370" s="187"/>
      <c r="AI370" s="187"/>
      <c r="AJ370" s="187"/>
      <c r="AK370" s="188"/>
      <c r="AL370" s="188"/>
      <c r="AM370" s="189"/>
      <c r="AN370" s="189"/>
      <c r="AO370" s="189"/>
      <c r="AP370" s="189"/>
      <c r="AQ370" s="189"/>
      <c r="AR370" s="189"/>
      <c r="AS370" s="189"/>
      <c r="AT370" s="208" t="s">
        <v>859</v>
      </c>
      <c r="AU370" s="104"/>
      <c r="AV370" s="104"/>
      <c r="AW370" s="104"/>
      <c r="AX370" s="104"/>
      <c r="AY370" s="104"/>
      <c r="AZ370" s="104"/>
      <c r="BA370" s="104"/>
      <c r="BB370" s="104"/>
      <c r="BC370" s="104"/>
      <c r="BD370" s="104"/>
      <c r="BE370" s="162"/>
      <c r="BF370" s="104"/>
      <c r="BG370" s="341" t="s">
        <v>4718</v>
      </c>
      <c r="BH370" s="321"/>
      <c r="BI370" s="193" t="s">
        <v>4715</v>
      </c>
      <c r="BJ370" s="193" t="s">
        <v>4719</v>
      </c>
      <c r="BK370" s="109"/>
    </row>
    <row r="371" s="193" customFormat="true" ht="12.75" hidden="false" customHeight="true" outlineLevel="0" collapsed="false">
      <c r="A371" s="323" t="n">
        <v>117</v>
      </c>
      <c r="B371" s="348" t="s">
        <v>4720</v>
      </c>
      <c r="C371" s="348" t="s">
        <v>4720</v>
      </c>
      <c r="D371" s="184" t="s">
        <v>860</v>
      </c>
      <c r="E371" s="86" t="s">
        <v>4721</v>
      </c>
      <c r="F371" s="87" t="s">
        <v>4722</v>
      </c>
      <c r="G371" s="88"/>
      <c r="H371" s="89" t="s">
        <v>860</v>
      </c>
      <c r="I371" s="90"/>
      <c r="J371" s="90"/>
      <c r="K371" s="91"/>
      <c r="L371" s="92"/>
      <c r="M371" s="90" t="s">
        <v>2749</v>
      </c>
      <c r="N371" s="90"/>
      <c r="O371" s="90"/>
      <c r="P371" s="91"/>
      <c r="Q371" s="185"/>
      <c r="R371" s="185"/>
      <c r="S371" s="185"/>
      <c r="T371" s="185"/>
      <c r="U371" s="185"/>
      <c r="V371" s="352" t="s">
        <v>4723</v>
      </c>
      <c r="W371" s="95" t="s">
        <v>4709</v>
      </c>
      <c r="X371" s="96"/>
      <c r="Y371" s="96"/>
      <c r="Z371" s="96"/>
      <c r="AA371" s="96"/>
      <c r="AB371" s="96"/>
      <c r="AC371" s="95"/>
      <c r="AD371" s="95" t="s">
        <v>4710</v>
      </c>
      <c r="AE371" s="100"/>
      <c r="AF371" s="100" t="n">
        <v>0</v>
      </c>
      <c r="AG371" s="187"/>
      <c r="AH371" s="187"/>
      <c r="AI371" s="187"/>
      <c r="AJ371" s="187"/>
      <c r="AK371" s="188"/>
      <c r="AL371" s="188"/>
      <c r="AM371" s="189"/>
      <c r="AN371" s="189"/>
      <c r="AO371" s="189"/>
      <c r="AP371" s="189"/>
      <c r="AQ371" s="189"/>
      <c r="AR371" s="189"/>
      <c r="AS371" s="189"/>
      <c r="AT371" s="208" t="s">
        <v>860</v>
      </c>
      <c r="AU371" s="104"/>
      <c r="AV371" s="104"/>
      <c r="AW371" s="104"/>
      <c r="AX371" s="104"/>
      <c r="AY371" s="104"/>
      <c r="AZ371" s="104"/>
      <c r="BA371" s="104"/>
      <c r="BB371" s="104"/>
      <c r="BC371" s="104"/>
      <c r="BD371" s="104"/>
      <c r="BE371" s="162"/>
      <c r="BF371" s="104"/>
      <c r="BG371" s="341" t="s">
        <v>4724</v>
      </c>
      <c r="BH371" s="321" t="s">
        <v>4725</v>
      </c>
      <c r="BI371" s="193" t="s">
        <v>4721</v>
      </c>
      <c r="BJ371" s="193" t="s">
        <v>4726</v>
      </c>
      <c r="BK371" s="109"/>
    </row>
    <row r="372" s="193" customFormat="true" ht="12.75" hidden="false" customHeight="true" outlineLevel="0" collapsed="false">
      <c r="A372" s="323" t="n">
        <v>115</v>
      </c>
      <c r="B372" s="348" t="s">
        <v>4727</v>
      </c>
      <c r="C372" s="348" t="s">
        <v>4727</v>
      </c>
      <c r="D372" s="184" t="s">
        <v>861</v>
      </c>
      <c r="E372" s="86" t="s">
        <v>4728</v>
      </c>
      <c r="F372" s="87" t="s">
        <v>4729</v>
      </c>
      <c r="G372" s="88"/>
      <c r="H372" s="89" t="s">
        <v>861</v>
      </c>
      <c r="I372" s="90"/>
      <c r="J372" s="90"/>
      <c r="K372" s="91"/>
      <c r="L372" s="92"/>
      <c r="M372" s="90" t="s">
        <v>2749</v>
      </c>
      <c r="N372" s="90"/>
      <c r="O372" s="90"/>
      <c r="P372" s="91"/>
      <c r="Q372" s="185"/>
      <c r="R372" s="185"/>
      <c r="S372" s="185"/>
      <c r="T372" s="185"/>
      <c r="U372" s="185"/>
      <c r="V372" s="352" t="s">
        <v>4730</v>
      </c>
      <c r="W372" s="95" t="s">
        <v>4709</v>
      </c>
      <c r="X372" s="96"/>
      <c r="Y372" s="96"/>
      <c r="Z372" s="96"/>
      <c r="AA372" s="96"/>
      <c r="AB372" s="96"/>
      <c r="AC372" s="95"/>
      <c r="AD372" s="95" t="s">
        <v>4710</v>
      </c>
      <c r="AE372" s="100"/>
      <c r="AF372" s="100" t="n">
        <v>0</v>
      </c>
      <c r="AG372" s="187"/>
      <c r="AH372" s="187"/>
      <c r="AI372" s="187"/>
      <c r="AJ372" s="187"/>
      <c r="AK372" s="188"/>
      <c r="AL372" s="188"/>
      <c r="AM372" s="189"/>
      <c r="AN372" s="189"/>
      <c r="AO372" s="189"/>
      <c r="AP372" s="189"/>
      <c r="AQ372" s="189"/>
      <c r="AR372" s="189"/>
      <c r="AS372" s="189"/>
      <c r="AT372" s="208" t="s">
        <v>861</v>
      </c>
      <c r="AU372" s="104"/>
      <c r="AV372" s="104"/>
      <c r="AW372" s="104"/>
      <c r="AX372" s="104"/>
      <c r="AY372" s="104"/>
      <c r="AZ372" s="104"/>
      <c r="BA372" s="104"/>
      <c r="BB372" s="104"/>
      <c r="BC372" s="104"/>
      <c r="BD372" s="104"/>
      <c r="BE372" s="162"/>
      <c r="BF372" s="104"/>
      <c r="BG372" s="341" t="s">
        <v>4731</v>
      </c>
      <c r="BH372" s="321" t="s">
        <v>1</v>
      </c>
      <c r="BI372" s="193" t="s">
        <v>4728</v>
      </c>
      <c r="BJ372" s="193" t="s">
        <v>4732</v>
      </c>
      <c r="BK372" s="109"/>
    </row>
    <row r="373" s="193" customFormat="true" ht="12.75" hidden="false" customHeight="true" outlineLevel="0" collapsed="false">
      <c r="A373" s="323" t="n">
        <v>123</v>
      </c>
      <c r="B373" s="348" t="s">
        <v>4733</v>
      </c>
      <c r="C373" s="348" t="s">
        <v>4733</v>
      </c>
      <c r="D373" s="184" t="s">
        <v>862</v>
      </c>
      <c r="E373" s="86" t="s">
        <v>4734</v>
      </c>
      <c r="F373" s="87" t="s">
        <v>4735</v>
      </c>
      <c r="G373" s="88"/>
      <c r="H373" s="89" t="s">
        <v>862</v>
      </c>
      <c r="I373" s="90"/>
      <c r="J373" s="90"/>
      <c r="K373" s="91"/>
      <c r="L373" s="92"/>
      <c r="M373" s="90" t="s">
        <v>2749</v>
      </c>
      <c r="N373" s="90"/>
      <c r="O373" s="90"/>
      <c r="P373" s="91"/>
      <c r="Q373" s="185"/>
      <c r="R373" s="185"/>
      <c r="S373" s="185"/>
      <c r="T373" s="185"/>
      <c r="U373" s="185"/>
      <c r="V373" s="352" t="s">
        <v>4736</v>
      </c>
      <c r="W373" s="95" t="s">
        <v>4709</v>
      </c>
      <c r="X373" s="96"/>
      <c r="Y373" s="96"/>
      <c r="Z373" s="96"/>
      <c r="AA373" s="96"/>
      <c r="AB373" s="96"/>
      <c r="AC373" s="95"/>
      <c r="AD373" s="95" t="s">
        <v>4710</v>
      </c>
      <c r="AE373" s="100"/>
      <c r="AF373" s="100" t="n">
        <v>0</v>
      </c>
      <c r="AG373" s="187"/>
      <c r="AH373" s="187"/>
      <c r="AI373" s="187"/>
      <c r="AJ373" s="187"/>
      <c r="AK373" s="188"/>
      <c r="AL373" s="188"/>
      <c r="AM373" s="189"/>
      <c r="AN373" s="189"/>
      <c r="AO373" s="189"/>
      <c r="AP373" s="189"/>
      <c r="AQ373" s="189"/>
      <c r="AR373" s="189"/>
      <c r="AS373" s="189"/>
      <c r="AT373" s="207" t="s">
        <v>862</v>
      </c>
      <c r="AU373" s="104"/>
      <c r="AV373" s="104"/>
      <c r="AW373" s="104"/>
      <c r="AX373" s="104"/>
      <c r="AY373" s="104"/>
      <c r="AZ373" s="104"/>
      <c r="BA373" s="104"/>
      <c r="BB373" s="104"/>
      <c r="BC373" s="104"/>
      <c r="BD373" s="104"/>
      <c r="BE373" s="162"/>
      <c r="BF373" s="104"/>
      <c r="BG373" s="341" t="s">
        <v>4737</v>
      </c>
      <c r="BH373" s="321" t="s">
        <v>4738</v>
      </c>
      <c r="BI373" s="193" t="s">
        <v>4734</v>
      </c>
      <c r="BJ373" s="193" t="s">
        <v>29</v>
      </c>
      <c r="BK373" s="109"/>
    </row>
    <row r="374" s="193" customFormat="true" ht="12.75" hidden="false" customHeight="true" outlineLevel="0" collapsed="false">
      <c r="A374" s="323" t="n">
        <v>121</v>
      </c>
      <c r="B374" s="348" t="s">
        <v>4739</v>
      </c>
      <c r="C374" s="348" t="s">
        <v>4739</v>
      </c>
      <c r="D374" s="184" t="s">
        <v>863</v>
      </c>
      <c r="E374" s="86" t="s">
        <v>4740</v>
      </c>
      <c r="F374" s="87" t="s">
        <v>4741</v>
      </c>
      <c r="G374" s="88"/>
      <c r="H374" s="89" t="s">
        <v>863</v>
      </c>
      <c r="I374" s="90"/>
      <c r="J374" s="90"/>
      <c r="K374" s="91"/>
      <c r="L374" s="92"/>
      <c r="M374" s="90" t="s">
        <v>2749</v>
      </c>
      <c r="N374" s="90"/>
      <c r="O374" s="90"/>
      <c r="P374" s="91"/>
      <c r="Q374" s="185"/>
      <c r="R374" s="185"/>
      <c r="S374" s="185"/>
      <c r="T374" s="185"/>
      <c r="U374" s="185"/>
      <c r="V374" s="352" t="s">
        <v>4742</v>
      </c>
      <c r="W374" s="95" t="s">
        <v>4709</v>
      </c>
      <c r="X374" s="96"/>
      <c r="Y374" s="96"/>
      <c r="Z374" s="96"/>
      <c r="AA374" s="96"/>
      <c r="AB374" s="96"/>
      <c r="AC374" s="95"/>
      <c r="AD374" s="95" t="s">
        <v>4710</v>
      </c>
      <c r="AE374" s="100"/>
      <c r="AF374" s="100" t="n">
        <v>0</v>
      </c>
      <c r="AG374" s="187"/>
      <c r="AH374" s="187"/>
      <c r="AI374" s="187"/>
      <c r="AJ374" s="187"/>
      <c r="AK374" s="188"/>
      <c r="AL374" s="188"/>
      <c r="AM374" s="189"/>
      <c r="AN374" s="189"/>
      <c r="AO374" s="189"/>
      <c r="AP374" s="189"/>
      <c r="AQ374" s="189"/>
      <c r="AR374" s="189"/>
      <c r="AS374" s="189"/>
      <c r="AT374" s="208" t="s">
        <v>863</v>
      </c>
      <c r="AU374" s="104"/>
      <c r="AV374" s="104"/>
      <c r="AW374" s="104"/>
      <c r="AX374" s="104"/>
      <c r="AY374" s="104"/>
      <c r="AZ374" s="104"/>
      <c r="BA374" s="104"/>
      <c r="BB374" s="104"/>
      <c r="BC374" s="104"/>
      <c r="BD374" s="104"/>
      <c r="BE374" s="162"/>
      <c r="BF374" s="104"/>
      <c r="BG374" s="341" t="s">
        <v>4743</v>
      </c>
      <c r="BH374" s="321" t="s">
        <v>1</v>
      </c>
      <c r="BI374" s="193" t="s">
        <v>4740</v>
      </c>
      <c r="BJ374" s="193" t="s">
        <v>4744</v>
      </c>
      <c r="BK374" s="109"/>
    </row>
    <row r="375" s="193" customFormat="true" ht="12.75" hidden="true" customHeight="true" outlineLevel="0" collapsed="false">
      <c r="A375" s="315"/>
      <c r="B375" s="316"/>
      <c r="C375" s="316"/>
      <c r="D375" s="360" t="s">
        <v>864</v>
      </c>
      <c r="E375" s="317" t="s">
        <v>4745</v>
      </c>
      <c r="F375" s="87" t="s">
        <v>4746</v>
      </c>
      <c r="G375" s="88"/>
      <c r="H375" s="89" t="s">
        <v>864</v>
      </c>
      <c r="I375" s="90"/>
      <c r="J375" s="90"/>
      <c r="K375" s="91"/>
      <c r="L375" s="92"/>
      <c r="M375" s="90" t="s">
        <v>2749</v>
      </c>
      <c r="N375" s="90"/>
      <c r="O375" s="90"/>
      <c r="P375" s="91"/>
      <c r="Q375" s="185"/>
      <c r="R375" s="185"/>
      <c r="S375" s="185"/>
      <c r="T375" s="185"/>
      <c r="U375" s="185"/>
      <c r="V375" s="352" t="s">
        <v>4747</v>
      </c>
      <c r="W375" s="95" t="s">
        <v>4709</v>
      </c>
      <c r="X375" s="96"/>
      <c r="Y375" s="96"/>
      <c r="Z375" s="96"/>
      <c r="AA375" s="96"/>
      <c r="AB375" s="96"/>
      <c r="AC375" s="95"/>
      <c r="AD375" s="95" t="s">
        <v>4710</v>
      </c>
      <c r="AE375" s="100"/>
      <c r="AF375" s="100" t="n">
        <v>0</v>
      </c>
      <c r="AG375" s="187"/>
      <c r="AH375" s="187"/>
      <c r="AI375" s="187"/>
      <c r="AJ375" s="187"/>
      <c r="AK375" s="188"/>
      <c r="AL375" s="188"/>
      <c r="AM375" s="189"/>
      <c r="AN375" s="189"/>
      <c r="AO375" s="189"/>
      <c r="AP375" s="189"/>
      <c r="AQ375" s="189"/>
      <c r="AR375" s="189"/>
      <c r="AS375" s="189"/>
      <c r="AT375" s="207" t="s">
        <v>4746</v>
      </c>
      <c r="AU375" s="104"/>
      <c r="AV375" s="104"/>
      <c r="AW375" s="104"/>
      <c r="AX375" s="104"/>
      <c r="AY375" s="104"/>
      <c r="AZ375" s="104"/>
      <c r="BA375" s="104"/>
      <c r="BB375" s="104"/>
      <c r="BC375" s="104"/>
      <c r="BD375" s="104"/>
      <c r="BE375" s="162"/>
      <c r="BF375" s="104"/>
      <c r="BG375" s="341"/>
      <c r="BH375" s="20" t="s">
        <v>7</v>
      </c>
      <c r="BI375" s="193" t="s">
        <v>4745</v>
      </c>
      <c r="BJ375" s="193" t="s">
        <v>4748</v>
      </c>
      <c r="BK375" s="109"/>
    </row>
    <row r="376" s="193" customFormat="true" ht="12.75" hidden="true" customHeight="true" outlineLevel="0" collapsed="false">
      <c r="A376" s="315"/>
      <c r="B376" s="316"/>
      <c r="C376" s="316"/>
      <c r="D376" s="360" t="s">
        <v>865</v>
      </c>
      <c r="E376" s="317" t="s">
        <v>4749</v>
      </c>
      <c r="F376" s="87" t="s">
        <v>4750</v>
      </c>
      <c r="G376" s="88"/>
      <c r="H376" s="89" t="s">
        <v>865</v>
      </c>
      <c r="I376" s="90"/>
      <c r="J376" s="90"/>
      <c r="K376" s="91"/>
      <c r="L376" s="92"/>
      <c r="M376" s="90" t="s">
        <v>2749</v>
      </c>
      <c r="N376" s="90"/>
      <c r="O376" s="90"/>
      <c r="P376" s="91"/>
      <c r="Q376" s="185"/>
      <c r="R376" s="185"/>
      <c r="S376" s="185"/>
      <c r="T376" s="185"/>
      <c r="U376" s="185"/>
      <c r="V376" s="352" t="s">
        <v>4751</v>
      </c>
      <c r="W376" s="95" t="s">
        <v>4709</v>
      </c>
      <c r="X376" s="96"/>
      <c r="Y376" s="96"/>
      <c r="Z376" s="96"/>
      <c r="AA376" s="96"/>
      <c r="AB376" s="96"/>
      <c r="AC376" s="95"/>
      <c r="AD376" s="95" t="s">
        <v>4710</v>
      </c>
      <c r="AE376" s="100"/>
      <c r="AF376" s="100" t="n">
        <v>0</v>
      </c>
      <c r="AG376" s="187"/>
      <c r="AH376" s="187"/>
      <c r="AI376" s="187"/>
      <c r="AJ376" s="187"/>
      <c r="AK376" s="188"/>
      <c r="AL376" s="188"/>
      <c r="AM376" s="189"/>
      <c r="AN376" s="189"/>
      <c r="AO376" s="189"/>
      <c r="AP376" s="189"/>
      <c r="AQ376" s="189"/>
      <c r="AR376" s="189"/>
      <c r="AS376" s="189"/>
      <c r="AT376" s="208" t="s">
        <v>4750</v>
      </c>
      <c r="AU376" s="104"/>
      <c r="AV376" s="104"/>
      <c r="AW376" s="104"/>
      <c r="AX376" s="104"/>
      <c r="AY376" s="104"/>
      <c r="AZ376" s="104"/>
      <c r="BA376" s="104"/>
      <c r="BB376" s="104"/>
      <c r="BC376" s="104"/>
      <c r="BD376" s="104"/>
      <c r="BE376" s="162"/>
      <c r="BF376" s="104"/>
      <c r="BG376" s="341"/>
      <c r="BH376" s="20" t="s">
        <v>7</v>
      </c>
      <c r="BI376" s="193" t="s">
        <v>4749</v>
      </c>
      <c r="BJ376" s="193" t="s">
        <v>4752</v>
      </c>
      <c r="BK376" s="109"/>
    </row>
    <row r="377" s="193" customFormat="true" ht="12.75" hidden="true" customHeight="true" outlineLevel="0" collapsed="false">
      <c r="A377" s="315"/>
      <c r="B377" s="316"/>
      <c r="C377" s="316"/>
      <c r="D377" s="360" t="s">
        <v>866</v>
      </c>
      <c r="E377" s="317" t="s">
        <v>4753</v>
      </c>
      <c r="F377" s="87" t="s">
        <v>4754</v>
      </c>
      <c r="G377" s="88"/>
      <c r="H377" s="89" t="s">
        <v>866</v>
      </c>
      <c r="I377" s="90"/>
      <c r="J377" s="90"/>
      <c r="K377" s="91"/>
      <c r="L377" s="92"/>
      <c r="M377" s="90" t="s">
        <v>4755</v>
      </c>
      <c r="N377" s="90"/>
      <c r="O377" s="90"/>
      <c r="P377" s="91"/>
      <c r="Q377" s="185"/>
      <c r="R377" s="185"/>
      <c r="S377" s="185"/>
      <c r="T377" s="185"/>
      <c r="U377" s="185"/>
      <c r="V377" s="352" t="s">
        <v>4756</v>
      </c>
      <c r="W377" s="95" t="s">
        <v>4709</v>
      </c>
      <c r="X377" s="96"/>
      <c r="Y377" s="96"/>
      <c r="Z377" s="96"/>
      <c r="AA377" s="96"/>
      <c r="AB377" s="96"/>
      <c r="AC377" s="95"/>
      <c r="AD377" s="95" t="s">
        <v>4710</v>
      </c>
      <c r="AE377" s="100"/>
      <c r="AF377" s="100"/>
      <c r="AG377" s="187"/>
      <c r="AH377" s="187"/>
      <c r="AI377" s="187"/>
      <c r="AJ377" s="187"/>
      <c r="AK377" s="188"/>
      <c r="AL377" s="188"/>
      <c r="AM377" s="189"/>
      <c r="AN377" s="189"/>
      <c r="AO377" s="189"/>
      <c r="AP377" s="189"/>
      <c r="AQ377" s="189"/>
      <c r="AR377" s="189"/>
      <c r="AS377" s="189"/>
      <c r="AT377" s="208" t="s">
        <v>866</v>
      </c>
      <c r="AU377" s="104"/>
      <c r="AV377" s="104"/>
      <c r="AW377" s="104"/>
      <c r="AX377" s="104"/>
      <c r="AY377" s="104"/>
      <c r="AZ377" s="104"/>
      <c r="BA377" s="104"/>
      <c r="BB377" s="104"/>
      <c r="BC377" s="104"/>
      <c r="BD377" s="361" t="s">
        <v>826</v>
      </c>
      <c r="BE377" s="162"/>
      <c r="BF377" s="104"/>
      <c r="BG377" s="341" t="s">
        <v>4757</v>
      </c>
      <c r="BH377" s="333"/>
      <c r="BI377" s="193" t="s">
        <v>4753</v>
      </c>
      <c r="BJ377" s="193" t="s">
        <v>4758</v>
      </c>
      <c r="BK377" s="109"/>
    </row>
    <row r="378" s="181" customFormat="true" ht="18" hidden="false" customHeight="true" outlineLevel="0" collapsed="false">
      <c r="A378" s="315"/>
      <c r="B378" s="316"/>
      <c r="C378" s="316"/>
      <c r="D378" s="362" t="s">
        <v>867</v>
      </c>
      <c r="E378" s="200" t="s">
        <v>868</v>
      </c>
      <c r="F378" s="65"/>
      <c r="G378" s="66"/>
      <c r="H378" s="66"/>
      <c r="I378" s="66"/>
      <c r="J378" s="66"/>
      <c r="K378" s="66"/>
      <c r="L378" s="65"/>
      <c r="M378" s="65"/>
      <c r="N378" s="65"/>
      <c r="O378" s="65"/>
      <c r="P378" s="65"/>
      <c r="Q378" s="65"/>
      <c r="R378" s="65"/>
      <c r="S378" s="65"/>
      <c r="T378" s="65"/>
      <c r="U378" s="65"/>
      <c r="V378" s="65"/>
      <c r="W378" s="65"/>
      <c r="X378" s="67"/>
      <c r="Y378" s="67"/>
      <c r="Z378" s="67"/>
      <c r="AA378" s="67"/>
      <c r="AB378" s="67"/>
      <c r="AC378" s="68"/>
      <c r="AD378" s="68"/>
      <c r="AE378" s="68"/>
      <c r="AF378" s="68"/>
      <c r="AG378" s="68"/>
      <c r="AH378" s="68"/>
      <c r="AI378" s="68"/>
      <c r="AJ378" s="68"/>
      <c r="AK378" s="68"/>
      <c r="AL378" s="68"/>
      <c r="AM378" s="68"/>
      <c r="AN378" s="68"/>
      <c r="AO378" s="68"/>
      <c r="AP378" s="68"/>
      <c r="AQ378" s="68"/>
      <c r="AR378" s="68"/>
      <c r="AS378" s="68"/>
      <c r="AT378" s="69"/>
      <c r="AU378" s="69"/>
      <c r="AV378" s="70"/>
      <c r="AW378" s="70"/>
      <c r="AX378" s="70"/>
      <c r="AY378" s="70"/>
      <c r="AZ378" s="70"/>
      <c r="BA378" s="70"/>
      <c r="BB378" s="70"/>
      <c r="BC378" s="70"/>
      <c r="BD378" s="70"/>
      <c r="BE378" s="70"/>
      <c r="BF378" s="81" t="s">
        <v>829</v>
      </c>
      <c r="BG378" s="311"/>
      <c r="BH378" s="182" t="s">
        <v>867</v>
      </c>
      <c r="BI378" s="358" t="s">
        <v>868</v>
      </c>
      <c r="BJ378" s="358"/>
      <c r="BK378" s="182"/>
    </row>
    <row r="379" s="193" customFormat="true" ht="12.75" hidden="true" customHeight="true" outlineLevel="0" collapsed="false">
      <c r="A379" s="315"/>
      <c r="B379" s="316"/>
      <c r="C379" s="316"/>
      <c r="D379" s="360" t="s">
        <v>869</v>
      </c>
      <c r="E379" s="317" t="s">
        <v>4759</v>
      </c>
      <c r="F379" s="87" t="s">
        <v>870</v>
      </c>
      <c r="G379" s="88"/>
      <c r="H379" s="89" t="s">
        <v>869</v>
      </c>
      <c r="I379" s="90"/>
      <c r="J379" s="90"/>
      <c r="K379" s="91"/>
      <c r="L379" s="92"/>
      <c r="M379" s="90" t="s">
        <v>2729</v>
      </c>
      <c r="N379" s="90"/>
      <c r="O379" s="90"/>
      <c r="P379" s="91"/>
      <c r="Q379" s="185"/>
      <c r="R379" s="185"/>
      <c r="S379" s="185"/>
      <c r="T379" s="185"/>
      <c r="U379" s="185"/>
      <c r="V379" s="352" t="s">
        <v>4760</v>
      </c>
      <c r="W379" s="95" t="s">
        <v>4761</v>
      </c>
      <c r="X379" s="96"/>
      <c r="Y379" s="96"/>
      <c r="Z379" s="96"/>
      <c r="AA379" s="96"/>
      <c r="AB379" s="96"/>
      <c r="AC379" s="95"/>
      <c r="AD379" s="95" t="s">
        <v>4762</v>
      </c>
      <c r="AE379" s="94"/>
      <c r="AF379" s="94" t="s">
        <v>4763</v>
      </c>
      <c r="AG379" s="187"/>
      <c r="AH379" s="187"/>
      <c r="AI379" s="187"/>
      <c r="AJ379" s="187"/>
      <c r="AK379" s="188"/>
      <c r="AL379" s="188"/>
      <c r="AM379" s="189"/>
      <c r="AN379" s="189"/>
      <c r="AO379" s="189"/>
      <c r="AP379" s="189"/>
      <c r="AQ379" s="189"/>
      <c r="AR379" s="189"/>
      <c r="AS379" s="189"/>
      <c r="AT379" s="207" t="s">
        <v>870</v>
      </c>
      <c r="AU379" s="104"/>
      <c r="AV379" s="104"/>
      <c r="AW379" s="104"/>
      <c r="AX379" s="104"/>
      <c r="AY379" s="104"/>
      <c r="AZ379" s="104"/>
      <c r="BA379" s="104"/>
      <c r="BB379" s="104"/>
      <c r="BC379" s="104"/>
      <c r="BD379" s="104"/>
      <c r="BE379" s="162"/>
      <c r="BF379" s="104"/>
      <c r="BG379" s="341"/>
      <c r="BH379" s="20" t="s">
        <v>7</v>
      </c>
      <c r="BI379" s="193" t="s">
        <v>4759</v>
      </c>
      <c r="BJ379" s="193" t="s">
        <v>4764</v>
      </c>
      <c r="BK379" s="109"/>
    </row>
    <row r="380" s="193" customFormat="true" ht="12.75" hidden="true" customHeight="true" outlineLevel="0" collapsed="false">
      <c r="A380" s="315"/>
      <c r="B380" s="316"/>
      <c r="C380" s="316"/>
      <c r="D380" s="360" t="s">
        <v>871</v>
      </c>
      <c r="E380" s="317" t="s">
        <v>4765</v>
      </c>
      <c r="F380" s="87" t="s">
        <v>872</v>
      </c>
      <c r="G380" s="88"/>
      <c r="H380" s="89" t="s">
        <v>871</v>
      </c>
      <c r="I380" s="90"/>
      <c r="J380" s="90"/>
      <c r="K380" s="91"/>
      <c r="L380" s="92"/>
      <c r="M380" s="90" t="s">
        <v>2729</v>
      </c>
      <c r="N380" s="90"/>
      <c r="O380" s="90"/>
      <c r="P380" s="91"/>
      <c r="Q380" s="185"/>
      <c r="R380" s="185"/>
      <c r="S380" s="185"/>
      <c r="T380" s="185"/>
      <c r="U380" s="185"/>
      <c r="V380" s="352" t="s">
        <v>4766</v>
      </c>
      <c r="W380" s="95" t="s">
        <v>4761</v>
      </c>
      <c r="X380" s="96"/>
      <c r="Y380" s="96"/>
      <c r="Z380" s="96"/>
      <c r="AA380" s="96"/>
      <c r="AB380" s="96"/>
      <c r="AC380" s="95"/>
      <c r="AD380" s="95" t="s">
        <v>4762</v>
      </c>
      <c r="AE380" s="100"/>
      <c r="AF380" s="100" t="s">
        <v>4763</v>
      </c>
      <c r="AG380" s="187"/>
      <c r="AH380" s="187"/>
      <c r="AI380" s="187"/>
      <c r="AJ380" s="187"/>
      <c r="AK380" s="188"/>
      <c r="AL380" s="188"/>
      <c r="AM380" s="189"/>
      <c r="AN380" s="189"/>
      <c r="AO380" s="189"/>
      <c r="AP380" s="189"/>
      <c r="AQ380" s="189"/>
      <c r="AR380" s="189"/>
      <c r="AS380" s="189"/>
      <c r="AT380" s="208" t="s">
        <v>872</v>
      </c>
      <c r="AU380" s="104"/>
      <c r="AV380" s="104"/>
      <c r="AW380" s="104"/>
      <c r="AX380" s="104"/>
      <c r="AY380" s="104"/>
      <c r="AZ380" s="104"/>
      <c r="BA380" s="104"/>
      <c r="BB380" s="104"/>
      <c r="BC380" s="104"/>
      <c r="BD380" s="104"/>
      <c r="BE380" s="162"/>
      <c r="BF380" s="104"/>
      <c r="BG380" s="341"/>
      <c r="BH380" s="20" t="s">
        <v>7</v>
      </c>
      <c r="BI380" s="193" t="s">
        <v>4765</v>
      </c>
      <c r="BJ380" s="193" t="s">
        <v>4767</v>
      </c>
      <c r="BK380" s="109"/>
    </row>
    <row r="381" s="193" customFormat="true" ht="12.75" hidden="true" customHeight="true" outlineLevel="0" collapsed="false">
      <c r="A381" s="315"/>
      <c r="B381" s="316"/>
      <c r="C381" s="316"/>
      <c r="D381" s="360" t="s">
        <v>873</v>
      </c>
      <c r="E381" s="317" t="s">
        <v>4768</v>
      </c>
      <c r="F381" s="87" t="s">
        <v>874</v>
      </c>
      <c r="G381" s="88"/>
      <c r="H381" s="89" t="s">
        <v>873</v>
      </c>
      <c r="I381" s="90"/>
      <c r="J381" s="90"/>
      <c r="K381" s="91"/>
      <c r="L381" s="92"/>
      <c r="M381" s="90" t="s">
        <v>2729</v>
      </c>
      <c r="N381" s="90"/>
      <c r="O381" s="90"/>
      <c r="P381" s="91"/>
      <c r="Q381" s="185"/>
      <c r="R381" s="185"/>
      <c r="S381" s="185"/>
      <c r="T381" s="185"/>
      <c r="U381" s="185"/>
      <c r="V381" s="352" t="s">
        <v>4769</v>
      </c>
      <c r="W381" s="95" t="s">
        <v>4761</v>
      </c>
      <c r="X381" s="96"/>
      <c r="Y381" s="96"/>
      <c r="Z381" s="96"/>
      <c r="AA381" s="96"/>
      <c r="AB381" s="96"/>
      <c r="AC381" s="95"/>
      <c r="AD381" s="95" t="s">
        <v>4762</v>
      </c>
      <c r="AE381" s="100"/>
      <c r="AF381" s="100" t="s">
        <v>4763</v>
      </c>
      <c r="AG381" s="187"/>
      <c r="AH381" s="187"/>
      <c r="AI381" s="187"/>
      <c r="AJ381" s="187"/>
      <c r="AK381" s="188"/>
      <c r="AL381" s="188"/>
      <c r="AM381" s="189"/>
      <c r="AN381" s="189"/>
      <c r="AO381" s="189"/>
      <c r="AP381" s="189"/>
      <c r="AQ381" s="189"/>
      <c r="AR381" s="189"/>
      <c r="AS381" s="189"/>
      <c r="AT381" s="207" t="s">
        <v>873</v>
      </c>
      <c r="AU381" s="104"/>
      <c r="AV381" s="104"/>
      <c r="AW381" s="104"/>
      <c r="AX381" s="104"/>
      <c r="AY381" s="104"/>
      <c r="AZ381" s="104"/>
      <c r="BA381" s="104"/>
      <c r="BB381" s="104"/>
      <c r="BC381" s="104"/>
      <c r="BD381" s="104"/>
      <c r="BE381" s="162"/>
      <c r="BF381" s="104"/>
      <c r="BG381" s="341" t="s">
        <v>4770</v>
      </c>
      <c r="BH381" s="333" t="s">
        <v>873</v>
      </c>
      <c r="BI381" s="193" t="s">
        <v>4768</v>
      </c>
      <c r="BJ381" s="193" t="s">
        <v>4771</v>
      </c>
      <c r="BK381" s="109"/>
    </row>
    <row r="382" s="193" customFormat="true" ht="12.75" hidden="true" customHeight="true" outlineLevel="0" collapsed="false">
      <c r="A382" s="315"/>
      <c r="B382" s="316"/>
      <c r="C382" s="316"/>
      <c r="D382" s="360" t="s">
        <v>875</v>
      </c>
      <c r="E382" s="317" t="s">
        <v>4772</v>
      </c>
      <c r="F382" s="87" t="s">
        <v>876</v>
      </c>
      <c r="G382" s="88"/>
      <c r="H382" s="89" t="s">
        <v>875</v>
      </c>
      <c r="I382" s="90"/>
      <c r="J382" s="90"/>
      <c r="K382" s="91"/>
      <c r="L382" s="92"/>
      <c r="M382" s="90" t="s">
        <v>2729</v>
      </c>
      <c r="N382" s="90"/>
      <c r="O382" s="90"/>
      <c r="P382" s="91"/>
      <c r="Q382" s="185"/>
      <c r="R382" s="185"/>
      <c r="S382" s="185"/>
      <c r="T382" s="185"/>
      <c r="U382" s="185"/>
      <c r="V382" s="352" t="s">
        <v>4773</v>
      </c>
      <c r="W382" s="95" t="s">
        <v>4761</v>
      </c>
      <c r="X382" s="96"/>
      <c r="Y382" s="96"/>
      <c r="Z382" s="96"/>
      <c r="AA382" s="96"/>
      <c r="AB382" s="96"/>
      <c r="AC382" s="95"/>
      <c r="AD382" s="95" t="s">
        <v>4762</v>
      </c>
      <c r="AE382" s="100"/>
      <c r="AF382" s="100" t="s">
        <v>4763</v>
      </c>
      <c r="AG382" s="187"/>
      <c r="AH382" s="187"/>
      <c r="AI382" s="187"/>
      <c r="AJ382" s="187"/>
      <c r="AK382" s="188"/>
      <c r="AL382" s="188"/>
      <c r="AM382" s="189"/>
      <c r="AN382" s="189"/>
      <c r="AO382" s="189"/>
      <c r="AP382" s="189"/>
      <c r="AQ382" s="189"/>
      <c r="AR382" s="189"/>
      <c r="AS382" s="189"/>
      <c r="AT382" s="208" t="s">
        <v>875</v>
      </c>
      <c r="AU382" s="104"/>
      <c r="AV382" s="104"/>
      <c r="AW382" s="104"/>
      <c r="AX382" s="104"/>
      <c r="AY382" s="104"/>
      <c r="AZ382" s="104"/>
      <c r="BA382" s="104"/>
      <c r="BB382" s="104"/>
      <c r="BC382" s="104"/>
      <c r="BD382" s="104"/>
      <c r="BE382" s="162"/>
      <c r="BF382" s="104"/>
      <c r="BG382" s="341" t="s">
        <v>4770</v>
      </c>
      <c r="BH382" s="333" t="s">
        <v>875</v>
      </c>
      <c r="BI382" s="193" t="s">
        <v>4772</v>
      </c>
      <c r="BJ382" s="193" t="s">
        <v>4774</v>
      </c>
      <c r="BK382" s="109"/>
    </row>
    <row r="383" s="193" customFormat="true" ht="12.75" hidden="false" customHeight="true" outlineLevel="0" collapsed="false">
      <c r="A383" s="323" t="n">
        <v>163</v>
      </c>
      <c r="B383" s="348" t="s">
        <v>4775</v>
      </c>
      <c r="C383" s="348" t="s">
        <v>4775</v>
      </c>
      <c r="D383" s="184" t="s">
        <v>877</v>
      </c>
      <c r="E383" s="86" t="s">
        <v>4776</v>
      </c>
      <c r="F383" s="87" t="s">
        <v>878</v>
      </c>
      <c r="G383" s="88"/>
      <c r="H383" s="89" t="s">
        <v>4777</v>
      </c>
      <c r="I383" s="90" t="s">
        <v>4778</v>
      </c>
      <c r="J383" s="90"/>
      <c r="K383" s="91"/>
      <c r="L383" s="92"/>
      <c r="M383" s="90" t="s">
        <v>2729</v>
      </c>
      <c r="N383" s="90" t="s">
        <v>2729</v>
      </c>
      <c r="O383" s="90"/>
      <c r="P383" s="91"/>
      <c r="Q383" s="185"/>
      <c r="R383" s="185"/>
      <c r="S383" s="185"/>
      <c r="T383" s="185"/>
      <c r="U383" s="185"/>
      <c r="V383" s="352" t="s">
        <v>4779</v>
      </c>
      <c r="W383" s="95" t="s">
        <v>4761</v>
      </c>
      <c r="X383" s="96"/>
      <c r="Y383" s="96"/>
      <c r="Z383" s="96"/>
      <c r="AA383" s="96"/>
      <c r="AB383" s="96"/>
      <c r="AC383" s="95"/>
      <c r="AD383" s="95" t="s">
        <v>4762</v>
      </c>
      <c r="AE383" s="100"/>
      <c r="AF383" s="100" t="s">
        <v>4763</v>
      </c>
      <c r="AG383" s="187"/>
      <c r="AH383" s="187"/>
      <c r="AI383" s="187"/>
      <c r="AJ383" s="187"/>
      <c r="AK383" s="188"/>
      <c r="AL383" s="188"/>
      <c r="AM383" s="189"/>
      <c r="AN383" s="189"/>
      <c r="AO383" s="189"/>
      <c r="AP383" s="189"/>
      <c r="AQ383" s="189"/>
      <c r="AR383" s="189"/>
      <c r="AS383" s="189"/>
      <c r="AT383" s="207" t="s">
        <v>4777</v>
      </c>
      <c r="AU383" s="104"/>
      <c r="AV383" s="104"/>
      <c r="AW383" s="104"/>
      <c r="AX383" s="104"/>
      <c r="AY383" s="104"/>
      <c r="AZ383" s="104"/>
      <c r="BA383" s="104"/>
      <c r="BB383" s="104"/>
      <c r="BC383" s="104"/>
      <c r="BD383" s="104"/>
      <c r="BE383" s="162"/>
      <c r="BF383" s="104"/>
      <c r="BG383" s="341" t="s">
        <v>4780</v>
      </c>
      <c r="BH383" s="321" t="s">
        <v>4781</v>
      </c>
      <c r="BI383" s="193" t="s">
        <v>4776</v>
      </c>
      <c r="BJ383" s="193" t="s">
        <v>4782</v>
      </c>
      <c r="BK383" s="109"/>
    </row>
    <row r="384" s="193" customFormat="true" ht="12.75" hidden="false" customHeight="true" outlineLevel="0" collapsed="false">
      <c r="A384" s="323" t="n">
        <v>161</v>
      </c>
      <c r="B384" s="348" t="s">
        <v>4783</v>
      </c>
      <c r="C384" s="348" t="s">
        <v>4783</v>
      </c>
      <c r="D384" s="184" t="s">
        <v>880</v>
      </c>
      <c r="E384" s="86" t="s">
        <v>4784</v>
      </c>
      <c r="F384" s="87" t="s">
        <v>881</v>
      </c>
      <c r="G384" s="88"/>
      <c r="H384" s="89" t="s">
        <v>4785</v>
      </c>
      <c r="I384" s="90" t="s">
        <v>4786</v>
      </c>
      <c r="J384" s="90"/>
      <c r="K384" s="91"/>
      <c r="L384" s="92"/>
      <c r="M384" s="90" t="s">
        <v>2729</v>
      </c>
      <c r="N384" s="90" t="s">
        <v>2729</v>
      </c>
      <c r="O384" s="90"/>
      <c r="P384" s="91"/>
      <c r="Q384" s="185"/>
      <c r="R384" s="185"/>
      <c r="S384" s="185"/>
      <c r="T384" s="185"/>
      <c r="U384" s="185"/>
      <c r="V384" s="352" t="s">
        <v>4787</v>
      </c>
      <c r="W384" s="95" t="s">
        <v>4761</v>
      </c>
      <c r="X384" s="96"/>
      <c r="Y384" s="96"/>
      <c r="Z384" s="96"/>
      <c r="AA384" s="96"/>
      <c r="AB384" s="96"/>
      <c r="AC384" s="95"/>
      <c r="AD384" s="95" t="s">
        <v>4762</v>
      </c>
      <c r="AE384" s="100"/>
      <c r="AF384" s="100" t="s">
        <v>4763</v>
      </c>
      <c r="AG384" s="187"/>
      <c r="AH384" s="187"/>
      <c r="AI384" s="187"/>
      <c r="AJ384" s="187"/>
      <c r="AK384" s="188"/>
      <c r="AL384" s="188"/>
      <c r="AM384" s="189"/>
      <c r="AN384" s="189"/>
      <c r="AO384" s="189"/>
      <c r="AP384" s="189"/>
      <c r="AQ384" s="189"/>
      <c r="AR384" s="189"/>
      <c r="AS384" s="189"/>
      <c r="AT384" s="208" t="s">
        <v>4785</v>
      </c>
      <c r="AU384" s="104"/>
      <c r="AV384" s="104"/>
      <c r="AW384" s="104"/>
      <c r="AX384" s="104"/>
      <c r="AY384" s="104"/>
      <c r="AZ384" s="104"/>
      <c r="BA384" s="104"/>
      <c r="BB384" s="104"/>
      <c r="BC384" s="104"/>
      <c r="BD384" s="104"/>
      <c r="BE384" s="162"/>
      <c r="BF384" s="104"/>
      <c r="BG384" s="341" t="s">
        <v>4788</v>
      </c>
      <c r="BH384" s="321"/>
      <c r="BI384" s="193" t="s">
        <v>4784</v>
      </c>
      <c r="BJ384" s="193" t="s">
        <v>4789</v>
      </c>
      <c r="BK384" s="109"/>
    </row>
    <row r="385" s="193" customFormat="true" ht="12.75" hidden="false" customHeight="true" outlineLevel="0" collapsed="false">
      <c r="A385" s="323" t="n">
        <v>168</v>
      </c>
      <c r="B385" s="348" t="s">
        <v>4790</v>
      </c>
      <c r="C385" s="348" t="s">
        <v>4790</v>
      </c>
      <c r="D385" s="184" t="s">
        <v>882</v>
      </c>
      <c r="E385" s="86" t="s">
        <v>4791</v>
      </c>
      <c r="F385" s="87" t="s">
        <v>883</v>
      </c>
      <c r="G385" s="88"/>
      <c r="H385" s="89" t="s">
        <v>4792</v>
      </c>
      <c r="I385" s="90" t="s">
        <v>4793</v>
      </c>
      <c r="J385" s="90"/>
      <c r="K385" s="91"/>
      <c r="L385" s="92"/>
      <c r="M385" s="90" t="s">
        <v>81</v>
      </c>
      <c r="N385" s="90" t="s">
        <v>81</v>
      </c>
      <c r="O385" s="90"/>
      <c r="P385" s="91"/>
      <c r="Q385" s="185"/>
      <c r="R385" s="185"/>
      <c r="S385" s="185"/>
      <c r="T385" s="185"/>
      <c r="U385" s="185"/>
      <c r="V385" s="352" t="s">
        <v>4794</v>
      </c>
      <c r="W385" s="95" t="s">
        <v>4761</v>
      </c>
      <c r="X385" s="96"/>
      <c r="Y385" s="96"/>
      <c r="Z385" s="96"/>
      <c r="AA385" s="96"/>
      <c r="AB385" s="96"/>
      <c r="AC385" s="95"/>
      <c r="AD385" s="95" t="s">
        <v>4762</v>
      </c>
      <c r="AE385" s="100"/>
      <c r="AF385" s="100" t="s">
        <v>4763</v>
      </c>
      <c r="AG385" s="187"/>
      <c r="AH385" s="187"/>
      <c r="AI385" s="187"/>
      <c r="AJ385" s="187"/>
      <c r="AK385" s="188"/>
      <c r="AL385" s="188"/>
      <c r="AM385" s="189"/>
      <c r="AN385" s="189"/>
      <c r="AO385" s="189"/>
      <c r="AP385" s="189"/>
      <c r="AQ385" s="189"/>
      <c r="AR385" s="189"/>
      <c r="AS385" s="189"/>
      <c r="AT385" s="207" t="s">
        <v>4792</v>
      </c>
      <c r="AU385" s="104"/>
      <c r="AV385" s="104"/>
      <c r="AW385" s="104"/>
      <c r="AX385" s="104"/>
      <c r="AY385" s="104"/>
      <c r="AZ385" s="104"/>
      <c r="BA385" s="104"/>
      <c r="BB385" s="104"/>
      <c r="BC385" s="104"/>
      <c r="BD385" s="104"/>
      <c r="BE385" s="162"/>
      <c r="BF385" s="104"/>
      <c r="BG385" s="341" t="s">
        <v>4795</v>
      </c>
      <c r="BH385" s="321"/>
      <c r="BI385" s="193" t="s">
        <v>4791</v>
      </c>
      <c r="BJ385" s="193" t="s">
        <v>4796</v>
      </c>
      <c r="BK385" s="109"/>
    </row>
    <row r="386" s="193" customFormat="true" ht="12.75" hidden="false" customHeight="true" outlineLevel="0" collapsed="false">
      <c r="A386" s="323" t="n">
        <v>166</v>
      </c>
      <c r="B386" s="348" t="s">
        <v>4797</v>
      </c>
      <c r="C386" s="348" t="s">
        <v>4797</v>
      </c>
      <c r="D386" s="184" t="s">
        <v>885</v>
      </c>
      <c r="E386" s="86" t="s">
        <v>4798</v>
      </c>
      <c r="F386" s="87" t="s">
        <v>886</v>
      </c>
      <c r="G386" s="88"/>
      <c r="H386" s="89" t="s">
        <v>4799</v>
      </c>
      <c r="I386" s="90" t="s">
        <v>4800</v>
      </c>
      <c r="J386" s="90"/>
      <c r="K386" s="91"/>
      <c r="L386" s="92"/>
      <c r="M386" s="90" t="s">
        <v>81</v>
      </c>
      <c r="N386" s="90" t="s">
        <v>81</v>
      </c>
      <c r="O386" s="90"/>
      <c r="P386" s="91"/>
      <c r="Q386" s="185"/>
      <c r="R386" s="185"/>
      <c r="S386" s="185"/>
      <c r="T386" s="185"/>
      <c r="U386" s="185"/>
      <c r="V386" s="352" t="s">
        <v>4801</v>
      </c>
      <c r="W386" s="95" t="s">
        <v>4761</v>
      </c>
      <c r="X386" s="96"/>
      <c r="Y386" s="96"/>
      <c r="Z386" s="96"/>
      <c r="AA386" s="96"/>
      <c r="AB386" s="96"/>
      <c r="AC386" s="95"/>
      <c r="AD386" s="95" t="s">
        <v>4762</v>
      </c>
      <c r="AE386" s="100"/>
      <c r="AF386" s="100" t="s">
        <v>4763</v>
      </c>
      <c r="AG386" s="187"/>
      <c r="AH386" s="187"/>
      <c r="AI386" s="187"/>
      <c r="AJ386" s="187"/>
      <c r="AK386" s="188"/>
      <c r="AL386" s="188"/>
      <c r="AM386" s="189"/>
      <c r="AN386" s="189"/>
      <c r="AO386" s="189"/>
      <c r="AP386" s="189"/>
      <c r="AQ386" s="189"/>
      <c r="AR386" s="189"/>
      <c r="AS386" s="189"/>
      <c r="AT386" s="208" t="s">
        <v>4799</v>
      </c>
      <c r="AU386" s="104"/>
      <c r="AV386" s="104"/>
      <c r="AW386" s="104"/>
      <c r="AX386" s="104"/>
      <c r="AY386" s="104"/>
      <c r="AZ386" s="104"/>
      <c r="BA386" s="104"/>
      <c r="BB386" s="104"/>
      <c r="BC386" s="104"/>
      <c r="BD386" s="104"/>
      <c r="BE386" s="162"/>
      <c r="BF386" s="104"/>
      <c r="BG386" s="341" t="s">
        <v>4802</v>
      </c>
      <c r="BH386" s="321"/>
      <c r="BI386" s="193" t="s">
        <v>4798</v>
      </c>
      <c r="BJ386" s="193" t="s">
        <v>4803</v>
      </c>
      <c r="BK386" s="109"/>
    </row>
    <row r="387" s="193" customFormat="true" ht="12.75" hidden="false" customHeight="true" outlineLevel="0" collapsed="false">
      <c r="A387" s="323" t="n">
        <v>41</v>
      </c>
      <c r="B387" s="348" t="s">
        <v>4804</v>
      </c>
      <c r="C387" s="348" t="s">
        <v>4805</v>
      </c>
      <c r="D387" s="184" t="s">
        <v>887</v>
      </c>
      <c r="E387" s="86" t="s">
        <v>4806</v>
      </c>
      <c r="F387" s="87" t="s">
        <v>888</v>
      </c>
      <c r="G387" s="88"/>
      <c r="H387" s="89" t="s">
        <v>4807</v>
      </c>
      <c r="I387" s="90"/>
      <c r="J387" s="90"/>
      <c r="K387" s="91"/>
      <c r="L387" s="92"/>
      <c r="M387" s="90" t="s">
        <v>2729</v>
      </c>
      <c r="N387" s="90"/>
      <c r="O387" s="90"/>
      <c r="P387" s="91"/>
      <c r="Q387" s="185"/>
      <c r="R387" s="185"/>
      <c r="S387" s="185"/>
      <c r="T387" s="185"/>
      <c r="U387" s="185"/>
      <c r="V387" s="352" t="s">
        <v>4808</v>
      </c>
      <c r="W387" s="95" t="s">
        <v>4761</v>
      </c>
      <c r="X387" s="96"/>
      <c r="Y387" s="96"/>
      <c r="Z387" s="96"/>
      <c r="AA387" s="96"/>
      <c r="AB387" s="96"/>
      <c r="AC387" s="95"/>
      <c r="AD387" s="95" t="s">
        <v>4762</v>
      </c>
      <c r="AE387" s="100"/>
      <c r="AF387" s="100" t="s">
        <v>4763</v>
      </c>
      <c r="AG387" s="187"/>
      <c r="AH387" s="187"/>
      <c r="AI387" s="187"/>
      <c r="AJ387" s="187"/>
      <c r="AK387" s="188"/>
      <c r="AL387" s="188"/>
      <c r="AM387" s="189"/>
      <c r="AN387" s="189"/>
      <c r="AO387" s="189"/>
      <c r="AP387" s="189"/>
      <c r="AQ387" s="189"/>
      <c r="AR387" s="189"/>
      <c r="AS387" s="189"/>
      <c r="AT387" s="207" t="s">
        <v>4807</v>
      </c>
      <c r="AU387" s="104"/>
      <c r="AV387" s="104"/>
      <c r="AW387" s="104"/>
      <c r="AX387" s="104"/>
      <c r="AY387" s="104"/>
      <c r="AZ387" s="104"/>
      <c r="BA387" s="104"/>
      <c r="BB387" s="104"/>
      <c r="BC387" s="104"/>
      <c r="BD387" s="104"/>
      <c r="BE387" s="162"/>
      <c r="BF387" s="104"/>
      <c r="BG387" s="341" t="s">
        <v>4809</v>
      </c>
      <c r="BH387" s="321" t="s">
        <v>4810</v>
      </c>
      <c r="BI387" s="193" t="s">
        <v>4806</v>
      </c>
      <c r="BJ387" s="193" t="s">
        <v>4811</v>
      </c>
      <c r="BK387" s="109"/>
    </row>
    <row r="388" s="193" customFormat="true" ht="12.75" hidden="false" customHeight="true" outlineLevel="0" collapsed="false">
      <c r="A388" s="323" t="n">
        <v>39</v>
      </c>
      <c r="B388" s="348" t="s">
        <v>4812</v>
      </c>
      <c r="C388" s="348" t="s">
        <v>4813</v>
      </c>
      <c r="D388" s="184" t="s">
        <v>890</v>
      </c>
      <c r="E388" s="86" t="s">
        <v>4814</v>
      </c>
      <c r="F388" s="87" t="s">
        <v>891</v>
      </c>
      <c r="G388" s="88"/>
      <c r="H388" s="89" t="s">
        <v>4815</v>
      </c>
      <c r="I388" s="90"/>
      <c r="J388" s="90"/>
      <c r="K388" s="91"/>
      <c r="L388" s="92"/>
      <c r="M388" s="90" t="s">
        <v>2729</v>
      </c>
      <c r="N388" s="90"/>
      <c r="O388" s="90"/>
      <c r="P388" s="91"/>
      <c r="Q388" s="185"/>
      <c r="R388" s="185"/>
      <c r="S388" s="185"/>
      <c r="T388" s="185"/>
      <c r="U388" s="185"/>
      <c r="V388" s="352" t="s">
        <v>4816</v>
      </c>
      <c r="W388" s="95" t="s">
        <v>4761</v>
      </c>
      <c r="X388" s="96"/>
      <c r="Y388" s="96"/>
      <c r="Z388" s="96"/>
      <c r="AA388" s="96"/>
      <c r="AB388" s="96"/>
      <c r="AC388" s="95"/>
      <c r="AD388" s="95" t="s">
        <v>4762</v>
      </c>
      <c r="AE388" s="100"/>
      <c r="AF388" s="100" t="s">
        <v>4763</v>
      </c>
      <c r="AG388" s="187"/>
      <c r="AH388" s="187"/>
      <c r="AI388" s="187"/>
      <c r="AJ388" s="187"/>
      <c r="AK388" s="188"/>
      <c r="AL388" s="188"/>
      <c r="AM388" s="189"/>
      <c r="AN388" s="189"/>
      <c r="AO388" s="189"/>
      <c r="AP388" s="189"/>
      <c r="AQ388" s="189"/>
      <c r="AR388" s="189"/>
      <c r="AS388" s="189"/>
      <c r="AT388" s="208" t="s">
        <v>4815</v>
      </c>
      <c r="AU388" s="104"/>
      <c r="AV388" s="104"/>
      <c r="AW388" s="104"/>
      <c r="AX388" s="104"/>
      <c r="AY388" s="104"/>
      <c r="AZ388" s="104"/>
      <c r="BA388" s="104"/>
      <c r="BB388" s="104"/>
      <c r="BC388" s="104"/>
      <c r="BD388" s="104"/>
      <c r="BE388" s="162"/>
      <c r="BF388" s="104"/>
      <c r="BG388" s="341" t="s">
        <v>4817</v>
      </c>
      <c r="BH388" s="321"/>
      <c r="BI388" s="193" t="s">
        <v>4814</v>
      </c>
      <c r="BJ388" s="193" t="s">
        <v>4818</v>
      </c>
      <c r="BK388" s="109"/>
    </row>
    <row r="389" s="193" customFormat="true" ht="12.75" hidden="false" customHeight="true" outlineLevel="0" collapsed="false">
      <c r="A389" s="323" t="n">
        <v>47</v>
      </c>
      <c r="B389" s="348" t="s">
        <v>4819</v>
      </c>
      <c r="C389" s="348" t="s">
        <v>4820</v>
      </c>
      <c r="D389" s="184" t="s">
        <v>892</v>
      </c>
      <c r="E389" s="86" t="s">
        <v>4821</v>
      </c>
      <c r="F389" s="87" t="s">
        <v>893</v>
      </c>
      <c r="G389" s="88"/>
      <c r="H389" s="89" t="s">
        <v>4822</v>
      </c>
      <c r="I389" s="90"/>
      <c r="J389" s="90"/>
      <c r="K389" s="91"/>
      <c r="L389" s="92"/>
      <c r="M389" s="90" t="s">
        <v>81</v>
      </c>
      <c r="N389" s="90"/>
      <c r="O389" s="90"/>
      <c r="P389" s="91"/>
      <c r="Q389" s="185"/>
      <c r="R389" s="185"/>
      <c r="S389" s="185"/>
      <c r="T389" s="185"/>
      <c r="U389" s="185"/>
      <c r="V389" s="352" t="s">
        <v>4823</v>
      </c>
      <c r="W389" s="95" t="s">
        <v>4761</v>
      </c>
      <c r="X389" s="96"/>
      <c r="Y389" s="96"/>
      <c r="Z389" s="96"/>
      <c r="AA389" s="96"/>
      <c r="AB389" s="96"/>
      <c r="AC389" s="95"/>
      <c r="AD389" s="95" t="s">
        <v>4762</v>
      </c>
      <c r="AE389" s="100"/>
      <c r="AF389" s="100" t="s">
        <v>4763</v>
      </c>
      <c r="AG389" s="187"/>
      <c r="AH389" s="187"/>
      <c r="AI389" s="187"/>
      <c r="AJ389" s="187"/>
      <c r="AK389" s="188"/>
      <c r="AL389" s="188"/>
      <c r="AM389" s="189"/>
      <c r="AN389" s="189"/>
      <c r="AO389" s="189"/>
      <c r="AP389" s="189"/>
      <c r="AQ389" s="189"/>
      <c r="AR389" s="189"/>
      <c r="AS389" s="189"/>
      <c r="AT389" s="207" t="s">
        <v>4822</v>
      </c>
      <c r="AU389" s="104"/>
      <c r="AV389" s="104"/>
      <c r="AW389" s="104"/>
      <c r="AX389" s="104"/>
      <c r="AY389" s="104"/>
      <c r="AZ389" s="104"/>
      <c r="BA389" s="104"/>
      <c r="BB389" s="104"/>
      <c r="BC389" s="104"/>
      <c r="BD389" s="104"/>
      <c r="BE389" s="162"/>
      <c r="BF389" s="104"/>
      <c r="BG389" s="341" t="s">
        <v>4824</v>
      </c>
      <c r="BH389" s="321"/>
      <c r="BI389" s="193" t="s">
        <v>4821</v>
      </c>
      <c r="BJ389" s="193" t="s">
        <v>4825</v>
      </c>
      <c r="BK389" s="109"/>
    </row>
    <row r="390" s="193" customFormat="true" ht="12.75" hidden="false" customHeight="true" outlineLevel="0" collapsed="false">
      <c r="A390" s="323" t="n">
        <v>45</v>
      </c>
      <c r="B390" s="348" t="s">
        <v>4826</v>
      </c>
      <c r="C390" s="348" t="s">
        <v>4827</v>
      </c>
      <c r="D390" s="184" t="s">
        <v>894</v>
      </c>
      <c r="E390" s="86" t="s">
        <v>4828</v>
      </c>
      <c r="F390" s="87" t="s">
        <v>895</v>
      </c>
      <c r="G390" s="88"/>
      <c r="H390" s="89" t="s">
        <v>4829</v>
      </c>
      <c r="I390" s="90"/>
      <c r="J390" s="90"/>
      <c r="K390" s="91"/>
      <c r="L390" s="92"/>
      <c r="M390" s="90" t="s">
        <v>81</v>
      </c>
      <c r="N390" s="90"/>
      <c r="O390" s="90"/>
      <c r="P390" s="91"/>
      <c r="Q390" s="185"/>
      <c r="R390" s="185"/>
      <c r="S390" s="185"/>
      <c r="T390" s="185"/>
      <c r="U390" s="185"/>
      <c r="V390" s="352" t="s">
        <v>4830</v>
      </c>
      <c r="W390" s="95" t="s">
        <v>4761</v>
      </c>
      <c r="X390" s="96"/>
      <c r="Y390" s="96"/>
      <c r="Z390" s="96"/>
      <c r="AA390" s="96"/>
      <c r="AB390" s="96"/>
      <c r="AC390" s="95"/>
      <c r="AD390" s="95" t="s">
        <v>4762</v>
      </c>
      <c r="AE390" s="100"/>
      <c r="AF390" s="100" t="s">
        <v>4763</v>
      </c>
      <c r="AG390" s="187"/>
      <c r="AH390" s="187"/>
      <c r="AI390" s="187"/>
      <c r="AJ390" s="187"/>
      <c r="AK390" s="188"/>
      <c r="AL390" s="188"/>
      <c r="AM390" s="189"/>
      <c r="AN390" s="189"/>
      <c r="AO390" s="189"/>
      <c r="AP390" s="189"/>
      <c r="AQ390" s="189"/>
      <c r="AR390" s="189"/>
      <c r="AS390" s="189"/>
      <c r="AT390" s="208" t="s">
        <v>4829</v>
      </c>
      <c r="AU390" s="104"/>
      <c r="AV390" s="104"/>
      <c r="AW390" s="104"/>
      <c r="AX390" s="104"/>
      <c r="AY390" s="104"/>
      <c r="AZ390" s="104"/>
      <c r="BA390" s="104"/>
      <c r="BB390" s="104"/>
      <c r="BC390" s="104"/>
      <c r="BD390" s="104"/>
      <c r="BE390" s="162"/>
      <c r="BF390" s="104"/>
      <c r="BG390" s="341" t="s">
        <v>4831</v>
      </c>
      <c r="BH390" s="321"/>
      <c r="BI390" s="193" t="s">
        <v>4828</v>
      </c>
      <c r="BJ390" s="193" t="s">
        <v>4832</v>
      </c>
      <c r="BK390" s="109"/>
    </row>
    <row r="391" s="193" customFormat="true" ht="12.75" hidden="false" customHeight="true" outlineLevel="0" collapsed="false">
      <c r="A391" s="323" t="n">
        <v>53</v>
      </c>
      <c r="B391" s="348" t="s">
        <v>4833</v>
      </c>
      <c r="C391" s="348" t="s">
        <v>4834</v>
      </c>
      <c r="D391" s="184" t="s">
        <v>896</v>
      </c>
      <c r="E391" s="86" t="s">
        <v>4835</v>
      </c>
      <c r="F391" s="87" t="s">
        <v>897</v>
      </c>
      <c r="G391" s="88"/>
      <c r="H391" s="89" t="s">
        <v>4836</v>
      </c>
      <c r="I391" s="90"/>
      <c r="J391" s="90"/>
      <c r="K391" s="91"/>
      <c r="L391" s="92"/>
      <c r="M391" s="90" t="s">
        <v>2729</v>
      </c>
      <c r="N391" s="90"/>
      <c r="O391" s="90"/>
      <c r="P391" s="91"/>
      <c r="Q391" s="185"/>
      <c r="R391" s="185"/>
      <c r="S391" s="185"/>
      <c r="T391" s="185"/>
      <c r="U391" s="185"/>
      <c r="V391" s="352" t="s">
        <v>4837</v>
      </c>
      <c r="W391" s="95" t="s">
        <v>4761</v>
      </c>
      <c r="X391" s="96"/>
      <c r="Y391" s="96"/>
      <c r="Z391" s="96"/>
      <c r="AA391" s="96"/>
      <c r="AB391" s="96"/>
      <c r="AC391" s="95"/>
      <c r="AD391" s="95" t="s">
        <v>4762</v>
      </c>
      <c r="AE391" s="100"/>
      <c r="AF391" s="100" t="s">
        <v>4763</v>
      </c>
      <c r="AG391" s="187"/>
      <c r="AH391" s="187"/>
      <c r="AI391" s="187"/>
      <c r="AJ391" s="187"/>
      <c r="AK391" s="188"/>
      <c r="AL391" s="188"/>
      <c r="AM391" s="189"/>
      <c r="AN391" s="189"/>
      <c r="AO391" s="189"/>
      <c r="AP391" s="189"/>
      <c r="AQ391" s="189"/>
      <c r="AR391" s="189"/>
      <c r="AS391" s="189"/>
      <c r="AT391" s="207" t="s">
        <v>4836</v>
      </c>
      <c r="AU391" s="104"/>
      <c r="AV391" s="104"/>
      <c r="AW391" s="104"/>
      <c r="AX391" s="104"/>
      <c r="AY391" s="104"/>
      <c r="AZ391" s="104"/>
      <c r="BA391" s="104"/>
      <c r="BB391" s="104"/>
      <c r="BC391" s="104"/>
      <c r="BD391" s="104"/>
      <c r="BE391" s="162"/>
      <c r="BF391" s="104"/>
      <c r="BG391" s="341" t="s">
        <v>4838</v>
      </c>
      <c r="BH391" s="321" t="s">
        <v>4839</v>
      </c>
      <c r="BI391" s="193" t="s">
        <v>4835</v>
      </c>
      <c r="BJ391" s="193" t="s">
        <v>4840</v>
      </c>
      <c r="BK391" s="109"/>
    </row>
    <row r="392" s="193" customFormat="true" ht="12.75" hidden="false" customHeight="true" outlineLevel="0" collapsed="false">
      <c r="A392" s="323" t="n">
        <v>51</v>
      </c>
      <c r="B392" s="348" t="s">
        <v>4841</v>
      </c>
      <c r="C392" s="348" t="s">
        <v>4842</v>
      </c>
      <c r="D392" s="184" t="s">
        <v>898</v>
      </c>
      <c r="E392" s="86" t="s">
        <v>4843</v>
      </c>
      <c r="F392" s="87" t="s">
        <v>899</v>
      </c>
      <c r="G392" s="88"/>
      <c r="H392" s="89" t="s">
        <v>4844</v>
      </c>
      <c r="I392" s="90"/>
      <c r="J392" s="90"/>
      <c r="K392" s="91"/>
      <c r="L392" s="92"/>
      <c r="M392" s="90" t="s">
        <v>2729</v>
      </c>
      <c r="N392" s="90"/>
      <c r="O392" s="90"/>
      <c r="P392" s="91"/>
      <c r="Q392" s="185"/>
      <c r="R392" s="185"/>
      <c r="S392" s="185"/>
      <c r="T392" s="185"/>
      <c r="U392" s="185"/>
      <c r="V392" s="352" t="s">
        <v>4845</v>
      </c>
      <c r="W392" s="95" t="s">
        <v>4761</v>
      </c>
      <c r="X392" s="96"/>
      <c r="Y392" s="96"/>
      <c r="Z392" s="96"/>
      <c r="AA392" s="96"/>
      <c r="AB392" s="96"/>
      <c r="AC392" s="95"/>
      <c r="AD392" s="95" t="s">
        <v>4762</v>
      </c>
      <c r="AE392" s="100"/>
      <c r="AF392" s="100" t="s">
        <v>4763</v>
      </c>
      <c r="AG392" s="187"/>
      <c r="AH392" s="187"/>
      <c r="AI392" s="187"/>
      <c r="AJ392" s="187"/>
      <c r="AK392" s="188"/>
      <c r="AL392" s="188"/>
      <c r="AM392" s="189"/>
      <c r="AN392" s="189"/>
      <c r="AO392" s="189"/>
      <c r="AP392" s="189"/>
      <c r="AQ392" s="189"/>
      <c r="AR392" s="189"/>
      <c r="AS392" s="189"/>
      <c r="AT392" s="208" t="s">
        <v>4844</v>
      </c>
      <c r="AU392" s="104"/>
      <c r="AV392" s="104"/>
      <c r="AW392" s="104"/>
      <c r="AX392" s="104"/>
      <c r="AY392" s="104"/>
      <c r="AZ392" s="104"/>
      <c r="BA392" s="104"/>
      <c r="BB392" s="104"/>
      <c r="BC392" s="104"/>
      <c r="BD392" s="104"/>
      <c r="BE392" s="162"/>
      <c r="BF392" s="104"/>
      <c r="BG392" s="341" t="s">
        <v>4846</v>
      </c>
      <c r="BH392" s="321"/>
      <c r="BI392" s="193" t="s">
        <v>4843</v>
      </c>
      <c r="BJ392" s="193" t="s">
        <v>4847</v>
      </c>
      <c r="BK392" s="109"/>
    </row>
    <row r="393" s="193" customFormat="true" ht="12.75" hidden="false" customHeight="true" outlineLevel="0" collapsed="false">
      <c r="A393" s="323" t="n">
        <v>59</v>
      </c>
      <c r="B393" s="348" t="s">
        <v>4848</v>
      </c>
      <c r="C393" s="348" t="s">
        <v>4849</v>
      </c>
      <c r="D393" s="184" t="s">
        <v>900</v>
      </c>
      <c r="E393" s="86" t="s">
        <v>4850</v>
      </c>
      <c r="F393" s="87" t="s">
        <v>901</v>
      </c>
      <c r="G393" s="88"/>
      <c r="H393" s="89" t="s">
        <v>4851</v>
      </c>
      <c r="I393" s="90"/>
      <c r="J393" s="90"/>
      <c r="K393" s="91"/>
      <c r="L393" s="92"/>
      <c r="M393" s="90" t="s">
        <v>81</v>
      </c>
      <c r="N393" s="90"/>
      <c r="O393" s="90"/>
      <c r="P393" s="91"/>
      <c r="Q393" s="185"/>
      <c r="R393" s="185"/>
      <c r="S393" s="185"/>
      <c r="T393" s="185"/>
      <c r="U393" s="185"/>
      <c r="V393" s="352" t="s">
        <v>4852</v>
      </c>
      <c r="W393" s="95" t="s">
        <v>4761</v>
      </c>
      <c r="X393" s="96"/>
      <c r="Y393" s="96"/>
      <c r="Z393" s="96"/>
      <c r="AA393" s="96"/>
      <c r="AB393" s="96"/>
      <c r="AC393" s="95"/>
      <c r="AD393" s="95" t="s">
        <v>4762</v>
      </c>
      <c r="AE393" s="100"/>
      <c r="AF393" s="100" t="s">
        <v>4763</v>
      </c>
      <c r="AG393" s="187"/>
      <c r="AH393" s="187"/>
      <c r="AI393" s="187"/>
      <c r="AJ393" s="187"/>
      <c r="AK393" s="188"/>
      <c r="AL393" s="188"/>
      <c r="AM393" s="189"/>
      <c r="AN393" s="189"/>
      <c r="AO393" s="189"/>
      <c r="AP393" s="189"/>
      <c r="AQ393" s="189"/>
      <c r="AR393" s="189"/>
      <c r="AS393" s="189"/>
      <c r="AT393" s="207" t="s">
        <v>4851</v>
      </c>
      <c r="AU393" s="104"/>
      <c r="AV393" s="104"/>
      <c r="AW393" s="104"/>
      <c r="AX393" s="104"/>
      <c r="AY393" s="104"/>
      <c r="AZ393" s="104"/>
      <c r="BA393" s="104"/>
      <c r="BB393" s="104"/>
      <c r="BC393" s="104"/>
      <c r="BD393" s="104"/>
      <c r="BE393" s="162"/>
      <c r="BF393" s="104"/>
      <c r="BG393" s="341" t="s">
        <v>4853</v>
      </c>
      <c r="BH393" s="321"/>
      <c r="BI393" s="193" t="s">
        <v>4850</v>
      </c>
      <c r="BJ393" s="193" t="s">
        <v>4854</v>
      </c>
      <c r="BK393" s="109"/>
    </row>
    <row r="394" s="193" customFormat="true" ht="12.75" hidden="false" customHeight="true" outlineLevel="0" collapsed="false">
      <c r="A394" s="323" t="n">
        <v>57</v>
      </c>
      <c r="B394" s="348" t="s">
        <v>4855</v>
      </c>
      <c r="C394" s="348" t="s">
        <v>4856</v>
      </c>
      <c r="D394" s="184" t="s">
        <v>902</v>
      </c>
      <c r="E394" s="86" t="s">
        <v>4857</v>
      </c>
      <c r="F394" s="87" t="s">
        <v>903</v>
      </c>
      <c r="G394" s="88"/>
      <c r="H394" s="89" t="s">
        <v>4858</v>
      </c>
      <c r="I394" s="90"/>
      <c r="J394" s="90"/>
      <c r="K394" s="91"/>
      <c r="L394" s="92"/>
      <c r="M394" s="90" t="s">
        <v>81</v>
      </c>
      <c r="N394" s="90"/>
      <c r="O394" s="90"/>
      <c r="P394" s="91"/>
      <c r="Q394" s="185"/>
      <c r="R394" s="185"/>
      <c r="S394" s="185"/>
      <c r="T394" s="185"/>
      <c r="U394" s="185"/>
      <c r="V394" s="352" t="s">
        <v>4859</v>
      </c>
      <c r="W394" s="95" t="s">
        <v>4761</v>
      </c>
      <c r="X394" s="96"/>
      <c r="Y394" s="96"/>
      <c r="Z394" s="96"/>
      <c r="AA394" s="96"/>
      <c r="AB394" s="96"/>
      <c r="AC394" s="95"/>
      <c r="AD394" s="95" t="s">
        <v>4762</v>
      </c>
      <c r="AE394" s="100"/>
      <c r="AF394" s="100" t="s">
        <v>4763</v>
      </c>
      <c r="AG394" s="187"/>
      <c r="AH394" s="187"/>
      <c r="AI394" s="187"/>
      <c r="AJ394" s="187"/>
      <c r="AK394" s="188"/>
      <c r="AL394" s="188"/>
      <c r="AM394" s="189"/>
      <c r="AN394" s="189"/>
      <c r="AO394" s="189"/>
      <c r="AP394" s="189"/>
      <c r="AQ394" s="189"/>
      <c r="AR394" s="189"/>
      <c r="AS394" s="189"/>
      <c r="AT394" s="208" t="s">
        <v>4858</v>
      </c>
      <c r="AU394" s="104"/>
      <c r="AV394" s="104"/>
      <c r="AW394" s="104"/>
      <c r="AX394" s="104"/>
      <c r="AY394" s="104"/>
      <c r="AZ394" s="104"/>
      <c r="BA394" s="104"/>
      <c r="BB394" s="104"/>
      <c r="BC394" s="104"/>
      <c r="BD394" s="104"/>
      <c r="BE394" s="162"/>
      <c r="BF394" s="104"/>
      <c r="BG394" s="341" t="s">
        <v>4860</v>
      </c>
      <c r="BH394" s="321"/>
      <c r="BI394" s="193" t="s">
        <v>4857</v>
      </c>
      <c r="BJ394" s="193" t="s">
        <v>4861</v>
      </c>
      <c r="BK394" s="109"/>
    </row>
    <row r="395" s="193" customFormat="true" ht="12.75" hidden="false" customHeight="true" outlineLevel="0" collapsed="false">
      <c r="A395" s="323" t="n">
        <v>169</v>
      </c>
      <c r="B395" s="348" t="s">
        <v>4862</v>
      </c>
      <c r="C395" s="348" t="s">
        <v>4862</v>
      </c>
      <c r="D395" s="184" t="s">
        <v>904</v>
      </c>
      <c r="E395" s="86" t="s">
        <v>4863</v>
      </c>
      <c r="F395" s="87" t="s">
        <v>905</v>
      </c>
      <c r="G395" s="88"/>
      <c r="H395" s="89" t="s">
        <v>4864</v>
      </c>
      <c r="I395" s="90" t="s">
        <v>4865</v>
      </c>
      <c r="J395" s="90" t="s">
        <v>4866</v>
      </c>
      <c r="K395" s="91"/>
      <c r="L395" s="92"/>
      <c r="M395" s="90" t="s">
        <v>2729</v>
      </c>
      <c r="N395" s="90" t="s">
        <v>2729</v>
      </c>
      <c r="O395" s="90" t="s">
        <v>2729</v>
      </c>
      <c r="P395" s="91"/>
      <c r="Q395" s="185"/>
      <c r="R395" s="185"/>
      <c r="S395" s="185"/>
      <c r="T395" s="185"/>
      <c r="U395" s="185"/>
      <c r="V395" s="352" t="s">
        <v>4867</v>
      </c>
      <c r="W395" s="95" t="s">
        <v>4761</v>
      </c>
      <c r="X395" s="96"/>
      <c r="Y395" s="96"/>
      <c r="Z395" s="96"/>
      <c r="AA395" s="96"/>
      <c r="AB395" s="96"/>
      <c r="AC395" s="95"/>
      <c r="AD395" s="95" t="s">
        <v>4762</v>
      </c>
      <c r="AE395" s="100"/>
      <c r="AF395" s="100" t="s">
        <v>4763</v>
      </c>
      <c r="AG395" s="187"/>
      <c r="AH395" s="187"/>
      <c r="AI395" s="187"/>
      <c r="AJ395" s="187"/>
      <c r="AK395" s="188"/>
      <c r="AL395" s="188"/>
      <c r="AM395" s="189"/>
      <c r="AN395" s="189"/>
      <c r="AO395" s="189"/>
      <c r="AP395" s="189"/>
      <c r="AQ395" s="189"/>
      <c r="AR395" s="189"/>
      <c r="AS395" s="189"/>
      <c r="AT395" s="207" t="s">
        <v>4864</v>
      </c>
      <c r="AU395" s="104"/>
      <c r="AV395" s="104"/>
      <c r="AW395" s="104"/>
      <c r="AX395" s="104"/>
      <c r="AY395" s="104"/>
      <c r="AZ395" s="104"/>
      <c r="BA395" s="104"/>
      <c r="BB395" s="104"/>
      <c r="BC395" s="104"/>
      <c r="BD395" s="104"/>
      <c r="BE395" s="162"/>
      <c r="BF395" s="104"/>
      <c r="BG395" s="341" t="s">
        <v>4868</v>
      </c>
      <c r="BH395" s="321" t="s">
        <v>4869</v>
      </c>
      <c r="BI395" s="193" t="s">
        <v>4863</v>
      </c>
      <c r="BJ395" s="193" t="s">
        <v>4870</v>
      </c>
      <c r="BK395" s="109"/>
    </row>
    <row r="396" s="193" customFormat="true" ht="12.75" hidden="false" customHeight="true" outlineLevel="0" collapsed="false">
      <c r="A396" s="323" t="n">
        <v>167</v>
      </c>
      <c r="B396" s="348" t="s">
        <v>4871</v>
      </c>
      <c r="C396" s="348" t="s">
        <v>4871</v>
      </c>
      <c r="D396" s="184" t="s">
        <v>907</v>
      </c>
      <c r="E396" s="86" t="s">
        <v>4872</v>
      </c>
      <c r="F396" s="87" t="s">
        <v>908</v>
      </c>
      <c r="G396" s="88"/>
      <c r="H396" s="89" t="s">
        <v>4873</v>
      </c>
      <c r="I396" s="90" t="s">
        <v>4874</v>
      </c>
      <c r="J396" s="90" t="s">
        <v>4875</v>
      </c>
      <c r="K396" s="91"/>
      <c r="L396" s="92"/>
      <c r="M396" s="90" t="s">
        <v>2729</v>
      </c>
      <c r="N396" s="90" t="s">
        <v>2729</v>
      </c>
      <c r="O396" s="90" t="s">
        <v>2729</v>
      </c>
      <c r="P396" s="91"/>
      <c r="Q396" s="185"/>
      <c r="R396" s="185"/>
      <c r="S396" s="185"/>
      <c r="T396" s="185"/>
      <c r="U396" s="185"/>
      <c r="V396" s="352" t="s">
        <v>4876</v>
      </c>
      <c r="W396" s="95" t="s">
        <v>4761</v>
      </c>
      <c r="X396" s="96"/>
      <c r="Y396" s="96"/>
      <c r="Z396" s="96"/>
      <c r="AA396" s="96"/>
      <c r="AB396" s="96"/>
      <c r="AC396" s="95"/>
      <c r="AD396" s="95" t="s">
        <v>4762</v>
      </c>
      <c r="AE396" s="100"/>
      <c r="AF396" s="100" t="s">
        <v>4763</v>
      </c>
      <c r="AG396" s="187"/>
      <c r="AH396" s="187"/>
      <c r="AI396" s="187"/>
      <c r="AJ396" s="187"/>
      <c r="AK396" s="188"/>
      <c r="AL396" s="188"/>
      <c r="AM396" s="189"/>
      <c r="AN396" s="189"/>
      <c r="AO396" s="189"/>
      <c r="AP396" s="189"/>
      <c r="AQ396" s="189"/>
      <c r="AR396" s="189"/>
      <c r="AS396" s="189"/>
      <c r="AT396" s="208" t="s">
        <v>4873</v>
      </c>
      <c r="AU396" s="104"/>
      <c r="AV396" s="104"/>
      <c r="AW396" s="104"/>
      <c r="AX396" s="104"/>
      <c r="AY396" s="104"/>
      <c r="AZ396" s="104"/>
      <c r="BA396" s="104"/>
      <c r="BB396" s="104"/>
      <c r="BC396" s="104"/>
      <c r="BD396" s="104"/>
      <c r="BE396" s="162"/>
      <c r="BF396" s="104"/>
      <c r="BG396" s="341" t="s">
        <v>4877</v>
      </c>
      <c r="BH396" s="321"/>
      <c r="BI396" s="193" t="s">
        <v>4872</v>
      </c>
      <c r="BJ396" s="193" t="s">
        <v>4878</v>
      </c>
      <c r="BK396" s="109"/>
    </row>
    <row r="397" s="193" customFormat="true" ht="12.75" hidden="false" customHeight="true" outlineLevel="0" collapsed="false">
      <c r="A397" s="323" t="n">
        <v>174</v>
      </c>
      <c r="B397" s="348" t="s">
        <v>4879</v>
      </c>
      <c r="C397" s="348" t="s">
        <v>4879</v>
      </c>
      <c r="D397" s="184" t="s">
        <v>909</v>
      </c>
      <c r="E397" s="86" t="s">
        <v>4880</v>
      </c>
      <c r="F397" s="87" t="s">
        <v>910</v>
      </c>
      <c r="G397" s="88"/>
      <c r="H397" s="89" t="s">
        <v>4881</v>
      </c>
      <c r="I397" s="90" t="s">
        <v>4882</v>
      </c>
      <c r="J397" s="90" t="s">
        <v>4883</v>
      </c>
      <c r="K397" s="91"/>
      <c r="L397" s="92"/>
      <c r="M397" s="90" t="s">
        <v>81</v>
      </c>
      <c r="N397" s="90" t="s">
        <v>81</v>
      </c>
      <c r="O397" s="90" t="s">
        <v>81</v>
      </c>
      <c r="P397" s="91"/>
      <c r="Q397" s="185"/>
      <c r="R397" s="185"/>
      <c r="S397" s="185"/>
      <c r="T397" s="185"/>
      <c r="U397" s="185"/>
      <c r="V397" s="352" t="s">
        <v>4884</v>
      </c>
      <c r="W397" s="95" t="s">
        <v>4761</v>
      </c>
      <c r="X397" s="96"/>
      <c r="Y397" s="96"/>
      <c r="Z397" s="96"/>
      <c r="AA397" s="96"/>
      <c r="AB397" s="96"/>
      <c r="AC397" s="95"/>
      <c r="AD397" s="95" t="s">
        <v>4762</v>
      </c>
      <c r="AE397" s="100"/>
      <c r="AF397" s="100" t="s">
        <v>4763</v>
      </c>
      <c r="AG397" s="187"/>
      <c r="AH397" s="187"/>
      <c r="AI397" s="187"/>
      <c r="AJ397" s="187"/>
      <c r="AK397" s="188"/>
      <c r="AL397" s="188"/>
      <c r="AM397" s="189"/>
      <c r="AN397" s="189"/>
      <c r="AO397" s="189"/>
      <c r="AP397" s="189"/>
      <c r="AQ397" s="189"/>
      <c r="AR397" s="189"/>
      <c r="AS397" s="189"/>
      <c r="AT397" s="207" t="s">
        <v>4881</v>
      </c>
      <c r="AU397" s="104"/>
      <c r="AV397" s="104"/>
      <c r="AW397" s="104"/>
      <c r="AX397" s="104"/>
      <c r="AY397" s="104"/>
      <c r="AZ397" s="104"/>
      <c r="BA397" s="104"/>
      <c r="BB397" s="104"/>
      <c r="BC397" s="104"/>
      <c r="BD397" s="104"/>
      <c r="BE397" s="162"/>
      <c r="BF397" s="104"/>
      <c r="BG397" s="341" t="s">
        <v>4885</v>
      </c>
      <c r="BH397" s="321"/>
      <c r="BI397" s="193" t="s">
        <v>4880</v>
      </c>
      <c r="BJ397" s="193" t="s">
        <v>4886</v>
      </c>
      <c r="BK397" s="109"/>
    </row>
    <row r="398" s="193" customFormat="true" ht="12.75" hidden="false" customHeight="true" outlineLevel="0" collapsed="false">
      <c r="A398" s="323" t="n">
        <v>172</v>
      </c>
      <c r="B398" s="348" t="s">
        <v>4887</v>
      </c>
      <c r="C398" s="348" t="s">
        <v>4887</v>
      </c>
      <c r="D398" s="184" t="s">
        <v>911</v>
      </c>
      <c r="E398" s="86" t="s">
        <v>4888</v>
      </c>
      <c r="F398" s="87" t="s">
        <v>912</v>
      </c>
      <c r="G398" s="88"/>
      <c r="H398" s="89" t="s">
        <v>4889</v>
      </c>
      <c r="I398" s="90" t="s">
        <v>4890</v>
      </c>
      <c r="J398" s="90" t="s">
        <v>4891</v>
      </c>
      <c r="K398" s="91"/>
      <c r="L398" s="92"/>
      <c r="M398" s="90" t="s">
        <v>81</v>
      </c>
      <c r="N398" s="90" t="s">
        <v>81</v>
      </c>
      <c r="O398" s="90" t="s">
        <v>81</v>
      </c>
      <c r="P398" s="91"/>
      <c r="Q398" s="185"/>
      <c r="R398" s="185"/>
      <c r="S398" s="185"/>
      <c r="T398" s="185"/>
      <c r="U398" s="185"/>
      <c r="V398" s="352" t="s">
        <v>4892</v>
      </c>
      <c r="W398" s="95" t="s">
        <v>4761</v>
      </c>
      <c r="X398" s="96"/>
      <c r="Y398" s="96"/>
      <c r="Z398" s="96"/>
      <c r="AA398" s="96"/>
      <c r="AB398" s="96"/>
      <c r="AC398" s="95"/>
      <c r="AD398" s="95" t="s">
        <v>4762</v>
      </c>
      <c r="AE398" s="100"/>
      <c r="AF398" s="100" t="s">
        <v>4763</v>
      </c>
      <c r="AG398" s="187"/>
      <c r="AH398" s="187"/>
      <c r="AI398" s="187"/>
      <c r="AJ398" s="187"/>
      <c r="AK398" s="188"/>
      <c r="AL398" s="188"/>
      <c r="AM398" s="189"/>
      <c r="AN398" s="189"/>
      <c r="AO398" s="189"/>
      <c r="AP398" s="189"/>
      <c r="AQ398" s="189"/>
      <c r="AR398" s="189"/>
      <c r="AS398" s="189"/>
      <c r="AT398" s="208" t="s">
        <v>4889</v>
      </c>
      <c r="AU398" s="104"/>
      <c r="AV398" s="104"/>
      <c r="AW398" s="104"/>
      <c r="AX398" s="104"/>
      <c r="AY398" s="104"/>
      <c r="AZ398" s="104"/>
      <c r="BA398" s="104"/>
      <c r="BB398" s="104"/>
      <c r="BC398" s="104"/>
      <c r="BD398" s="104"/>
      <c r="BE398" s="162"/>
      <c r="BF398" s="104"/>
      <c r="BG398" s="341" t="s">
        <v>4893</v>
      </c>
      <c r="BH398" s="321"/>
      <c r="BI398" s="193" t="s">
        <v>4888</v>
      </c>
      <c r="BJ398" s="193" t="s">
        <v>4894</v>
      </c>
      <c r="BK398" s="109"/>
    </row>
    <row r="399" s="193" customFormat="true" ht="12.75" hidden="false" customHeight="true" outlineLevel="0" collapsed="false">
      <c r="A399" s="323" t="n">
        <v>133</v>
      </c>
      <c r="B399" s="348" t="s">
        <v>4895</v>
      </c>
      <c r="C399" s="348" t="s">
        <v>4895</v>
      </c>
      <c r="D399" s="184" t="s">
        <v>913</v>
      </c>
      <c r="E399" s="86" t="s">
        <v>4896</v>
      </c>
      <c r="F399" s="87" t="s">
        <v>914</v>
      </c>
      <c r="G399" s="88"/>
      <c r="H399" s="89" t="s">
        <v>4897</v>
      </c>
      <c r="I399" s="90" t="s">
        <v>4898</v>
      </c>
      <c r="J399" s="90" t="s">
        <v>4897</v>
      </c>
      <c r="K399" s="91"/>
      <c r="L399" s="92"/>
      <c r="M399" s="90" t="s">
        <v>2729</v>
      </c>
      <c r="N399" s="90" t="s">
        <v>2729</v>
      </c>
      <c r="O399" s="90" t="s">
        <v>2729</v>
      </c>
      <c r="P399" s="91"/>
      <c r="Q399" s="185"/>
      <c r="R399" s="185"/>
      <c r="S399" s="185"/>
      <c r="T399" s="185"/>
      <c r="U399" s="185"/>
      <c r="V399" s="352" t="s">
        <v>4899</v>
      </c>
      <c r="W399" s="95" t="s">
        <v>4761</v>
      </c>
      <c r="X399" s="96"/>
      <c r="Y399" s="96"/>
      <c r="Z399" s="96"/>
      <c r="AA399" s="96"/>
      <c r="AB399" s="96"/>
      <c r="AC399" s="95"/>
      <c r="AD399" s="95" t="s">
        <v>4762</v>
      </c>
      <c r="AE399" s="100"/>
      <c r="AF399" s="100" t="s">
        <v>4763</v>
      </c>
      <c r="AG399" s="187"/>
      <c r="AH399" s="187"/>
      <c r="AI399" s="187"/>
      <c r="AJ399" s="187"/>
      <c r="AK399" s="188"/>
      <c r="AL399" s="188"/>
      <c r="AM399" s="189"/>
      <c r="AN399" s="189"/>
      <c r="AO399" s="189"/>
      <c r="AP399" s="189"/>
      <c r="AQ399" s="189"/>
      <c r="AR399" s="189"/>
      <c r="AS399" s="189"/>
      <c r="AT399" s="207" t="s">
        <v>4897</v>
      </c>
      <c r="AU399" s="104"/>
      <c r="AV399" s="104"/>
      <c r="AW399" s="104"/>
      <c r="AX399" s="104"/>
      <c r="AY399" s="104"/>
      <c r="AZ399" s="104"/>
      <c r="BA399" s="104"/>
      <c r="BB399" s="104"/>
      <c r="BC399" s="104"/>
      <c r="BD399" s="104"/>
      <c r="BE399" s="162"/>
      <c r="BF399" s="104"/>
      <c r="BG399" s="341" t="s">
        <v>4900</v>
      </c>
      <c r="BH399" s="321" t="s">
        <v>4901</v>
      </c>
      <c r="BI399" s="193" t="s">
        <v>4896</v>
      </c>
      <c r="BJ399" s="193" t="s">
        <v>4902</v>
      </c>
      <c r="BK399" s="109"/>
    </row>
    <row r="400" s="193" customFormat="true" ht="12.75" hidden="false" customHeight="true" outlineLevel="0" collapsed="false">
      <c r="A400" s="323" t="n">
        <v>131</v>
      </c>
      <c r="B400" s="348" t="s">
        <v>4903</v>
      </c>
      <c r="C400" s="348" t="s">
        <v>4903</v>
      </c>
      <c r="D400" s="184" t="s">
        <v>916</v>
      </c>
      <c r="E400" s="86" t="s">
        <v>4904</v>
      </c>
      <c r="F400" s="87" t="s">
        <v>917</v>
      </c>
      <c r="G400" s="88"/>
      <c r="H400" s="89" t="s">
        <v>4905</v>
      </c>
      <c r="I400" s="90" t="s">
        <v>4906</v>
      </c>
      <c r="J400" s="90" t="s">
        <v>4905</v>
      </c>
      <c r="K400" s="91"/>
      <c r="L400" s="92"/>
      <c r="M400" s="90" t="s">
        <v>2729</v>
      </c>
      <c r="N400" s="90" t="s">
        <v>2729</v>
      </c>
      <c r="O400" s="90" t="s">
        <v>2729</v>
      </c>
      <c r="P400" s="91"/>
      <c r="Q400" s="185"/>
      <c r="R400" s="185"/>
      <c r="S400" s="185"/>
      <c r="T400" s="185"/>
      <c r="U400" s="185"/>
      <c r="V400" s="352" t="s">
        <v>4907</v>
      </c>
      <c r="W400" s="95" t="s">
        <v>4761</v>
      </c>
      <c r="X400" s="96"/>
      <c r="Y400" s="96"/>
      <c r="Z400" s="96"/>
      <c r="AA400" s="96"/>
      <c r="AB400" s="96"/>
      <c r="AC400" s="95"/>
      <c r="AD400" s="95" t="s">
        <v>4762</v>
      </c>
      <c r="AE400" s="100"/>
      <c r="AF400" s="100" t="s">
        <v>4763</v>
      </c>
      <c r="AG400" s="187"/>
      <c r="AH400" s="187"/>
      <c r="AI400" s="187"/>
      <c r="AJ400" s="187"/>
      <c r="AK400" s="188"/>
      <c r="AL400" s="188"/>
      <c r="AM400" s="189"/>
      <c r="AN400" s="189"/>
      <c r="AO400" s="189"/>
      <c r="AP400" s="189"/>
      <c r="AQ400" s="189"/>
      <c r="AR400" s="189"/>
      <c r="AS400" s="189"/>
      <c r="AT400" s="208" t="s">
        <v>4905</v>
      </c>
      <c r="AU400" s="104"/>
      <c r="AV400" s="104"/>
      <c r="AW400" s="104"/>
      <c r="AX400" s="104"/>
      <c r="AY400" s="104"/>
      <c r="AZ400" s="104"/>
      <c r="BA400" s="104"/>
      <c r="BB400" s="104"/>
      <c r="BC400" s="104"/>
      <c r="BD400" s="104"/>
      <c r="BE400" s="162"/>
      <c r="BF400" s="104"/>
      <c r="BG400" s="341" t="s">
        <v>4908</v>
      </c>
      <c r="BH400" s="321"/>
      <c r="BI400" s="193" t="s">
        <v>4904</v>
      </c>
      <c r="BJ400" s="193" t="s">
        <v>4909</v>
      </c>
      <c r="BK400" s="109"/>
    </row>
    <row r="401" s="193" customFormat="true" ht="12.75" hidden="false" customHeight="true" outlineLevel="0" collapsed="false">
      <c r="A401" s="323" t="n">
        <v>136</v>
      </c>
      <c r="B401" s="348" t="s">
        <v>4910</v>
      </c>
      <c r="C401" s="348" t="s">
        <v>4910</v>
      </c>
      <c r="D401" s="184" t="s">
        <v>918</v>
      </c>
      <c r="E401" s="86" t="s">
        <v>4911</v>
      </c>
      <c r="F401" s="87" t="s">
        <v>919</v>
      </c>
      <c r="G401" s="88"/>
      <c r="H401" s="89" t="s">
        <v>4912</v>
      </c>
      <c r="I401" s="90" t="s">
        <v>4913</v>
      </c>
      <c r="J401" s="90" t="s">
        <v>4912</v>
      </c>
      <c r="K401" s="91"/>
      <c r="L401" s="92"/>
      <c r="M401" s="90" t="s">
        <v>81</v>
      </c>
      <c r="N401" s="90" t="s">
        <v>81</v>
      </c>
      <c r="O401" s="90" t="s">
        <v>81</v>
      </c>
      <c r="P401" s="91"/>
      <c r="Q401" s="185"/>
      <c r="R401" s="185"/>
      <c r="S401" s="185"/>
      <c r="T401" s="185"/>
      <c r="U401" s="185"/>
      <c r="V401" s="352" t="s">
        <v>4914</v>
      </c>
      <c r="W401" s="95" t="s">
        <v>4761</v>
      </c>
      <c r="X401" s="96"/>
      <c r="Y401" s="96"/>
      <c r="Z401" s="96"/>
      <c r="AA401" s="96"/>
      <c r="AB401" s="96"/>
      <c r="AC401" s="95"/>
      <c r="AD401" s="95" t="s">
        <v>4762</v>
      </c>
      <c r="AE401" s="100"/>
      <c r="AF401" s="100" t="s">
        <v>4763</v>
      </c>
      <c r="AG401" s="187"/>
      <c r="AH401" s="187"/>
      <c r="AI401" s="187"/>
      <c r="AJ401" s="187"/>
      <c r="AK401" s="188"/>
      <c r="AL401" s="188"/>
      <c r="AM401" s="189"/>
      <c r="AN401" s="189"/>
      <c r="AO401" s="189"/>
      <c r="AP401" s="189"/>
      <c r="AQ401" s="189"/>
      <c r="AR401" s="189"/>
      <c r="AS401" s="189"/>
      <c r="AT401" s="207" t="s">
        <v>4912</v>
      </c>
      <c r="AU401" s="104"/>
      <c r="AV401" s="104"/>
      <c r="AW401" s="104"/>
      <c r="AX401" s="104"/>
      <c r="AY401" s="104"/>
      <c r="AZ401" s="104"/>
      <c r="BA401" s="104"/>
      <c r="BB401" s="104"/>
      <c r="BC401" s="104"/>
      <c r="BD401" s="104"/>
      <c r="BE401" s="162"/>
      <c r="BF401" s="104"/>
      <c r="BG401" s="341" t="s">
        <v>4915</v>
      </c>
      <c r="BH401" s="321"/>
      <c r="BI401" s="193" t="s">
        <v>4911</v>
      </c>
      <c r="BJ401" s="193" t="s">
        <v>4916</v>
      </c>
      <c r="BK401" s="109"/>
    </row>
    <row r="402" s="193" customFormat="true" ht="12.75" hidden="false" customHeight="true" outlineLevel="0" collapsed="false">
      <c r="A402" s="323" t="n">
        <v>134</v>
      </c>
      <c r="B402" s="348" t="s">
        <v>4917</v>
      </c>
      <c r="C402" s="348" t="s">
        <v>4917</v>
      </c>
      <c r="D402" s="184" t="s">
        <v>920</v>
      </c>
      <c r="E402" s="86" t="s">
        <v>4918</v>
      </c>
      <c r="F402" s="87" t="s">
        <v>921</v>
      </c>
      <c r="G402" s="88"/>
      <c r="H402" s="89" t="s">
        <v>4919</v>
      </c>
      <c r="I402" s="90" t="s">
        <v>4920</v>
      </c>
      <c r="J402" s="90" t="s">
        <v>4919</v>
      </c>
      <c r="K402" s="91"/>
      <c r="L402" s="92"/>
      <c r="M402" s="90" t="s">
        <v>81</v>
      </c>
      <c r="N402" s="90" t="s">
        <v>81</v>
      </c>
      <c r="O402" s="90" t="s">
        <v>81</v>
      </c>
      <c r="P402" s="91"/>
      <c r="Q402" s="185"/>
      <c r="R402" s="185"/>
      <c r="S402" s="185"/>
      <c r="T402" s="185"/>
      <c r="U402" s="185"/>
      <c r="V402" s="352" t="s">
        <v>4921</v>
      </c>
      <c r="W402" s="95" t="s">
        <v>4761</v>
      </c>
      <c r="X402" s="96"/>
      <c r="Y402" s="96"/>
      <c r="Z402" s="96"/>
      <c r="AA402" s="96"/>
      <c r="AB402" s="96"/>
      <c r="AC402" s="95"/>
      <c r="AD402" s="95" t="s">
        <v>4762</v>
      </c>
      <c r="AE402" s="100"/>
      <c r="AF402" s="100" t="s">
        <v>4763</v>
      </c>
      <c r="AG402" s="187"/>
      <c r="AH402" s="187"/>
      <c r="AI402" s="187"/>
      <c r="AJ402" s="187"/>
      <c r="AK402" s="188"/>
      <c r="AL402" s="188"/>
      <c r="AM402" s="189"/>
      <c r="AN402" s="189"/>
      <c r="AO402" s="189"/>
      <c r="AP402" s="189"/>
      <c r="AQ402" s="189"/>
      <c r="AR402" s="189"/>
      <c r="AS402" s="189"/>
      <c r="AT402" s="208" t="s">
        <v>4919</v>
      </c>
      <c r="AU402" s="104"/>
      <c r="AV402" s="104"/>
      <c r="AW402" s="104"/>
      <c r="AX402" s="104"/>
      <c r="AY402" s="104"/>
      <c r="AZ402" s="104"/>
      <c r="BA402" s="104"/>
      <c r="BB402" s="104"/>
      <c r="BC402" s="104"/>
      <c r="BD402" s="104"/>
      <c r="BE402" s="162"/>
      <c r="BF402" s="104"/>
      <c r="BG402" s="341" t="s">
        <v>4922</v>
      </c>
      <c r="BH402" s="321"/>
      <c r="BI402" s="193" t="s">
        <v>4918</v>
      </c>
      <c r="BJ402" s="193" t="s">
        <v>4923</v>
      </c>
      <c r="BK402" s="109"/>
    </row>
    <row r="403" s="193" customFormat="true" ht="12.75" hidden="false" customHeight="true" outlineLevel="0" collapsed="false">
      <c r="A403" s="323" t="n">
        <v>139</v>
      </c>
      <c r="B403" s="348" t="s">
        <v>4924</v>
      </c>
      <c r="C403" s="348" t="s">
        <v>4924</v>
      </c>
      <c r="D403" s="184" t="s">
        <v>922</v>
      </c>
      <c r="E403" s="86" t="s">
        <v>4925</v>
      </c>
      <c r="F403" s="87" t="s">
        <v>923</v>
      </c>
      <c r="G403" s="88"/>
      <c r="H403" s="89" t="s">
        <v>4926</v>
      </c>
      <c r="I403" s="90" t="s">
        <v>4927</v>
      </c>
      <c r="J403" s="90" t="s">
        <v>4926</v>
      </c>
      <c r="K403" s="91"/>
      <c r="L403" s="92"/>
      <c r="M403" s="90" t="s">
        <v>2729</v>
      </c>
      <c r="N403" s="90" t="s">
        <v>2729</v>
      </c>
      <c r="O403" s="90" t="s">
        <v>2729</v>
      </c>
      <c r="P403" s="91"/>
      <c r="Q403" s="185"/>
      <c r="R403" s="185"/>
      <c r="S403" s="185"/>
      <c r="T403" s="185"/>
      <c r="U403" s="185"/>
      <c r="V403" s="352" t="s">
        <v>4928</v>
      </c>
      <c r="W403" s="95" t="s">
        <v>4761</v>
      </c>
      <c r="X403" s="96"/>
      <c r="Y403" s="96"/>
      <c r="Z403" s="96"/>
      <c r="AA403" s="96"/>
      <c r="AB403" s="96"/>
      <c r="AC403" s="95"/>
      <c r="AD403" s="95" t="s">
        <v>4762</v>
      </c>
      <c r="AE403" s="100"/>
      <c r="AF403" s="100" t="s">
        <v>4763</v>
      </c>
      <c r="AG403" s="187"/>
      <c r="AH403" s="187"/>
      <c r="AI403" s="187"/>
      <c r="AJ403" s="187"/>
      <c r="AK403" s="188"/>
      <c r="AL403" s="188"/>
      <c r="AM403" s="189"/>
      <c r="AN403" s="189"/>
      <c r="AO403" s="189"/>
      <c r="AP403" s="189"/>
      <c r="AQ403" s="189"/>
      <c r="AR403" s="189"/>
      <c r="AS403" s="189"/>
      <c r="AT403" s="207" t="s">
        <v>4926</v>
      </c>
      <c r="AU403" s="104"/>
      <c r="AV403" s="104"/>
      <c r="AW403" s="104"/>
      <c r="AX403" s="104"/>
      <c r="AY403" s="104"/>
      <c r="AZ403" s="104"/>
      <c r="BA403" s="104"/>
      <c r="BB403" s="104"/>
      <c r="BC403" s="104"/>
      <c r="BD403" s="104"/>
      <c r="BE403" s="162"/>
      <c r="BF403" s="104"/>
      <c r="BG403" s="346" t="s">
        <v>4929</v>
      </c>
      <c r="BH403" s="321"/>
      <c r="BI403" s="193" t="s">
        <v>4925</v>
      </c>
      <c r="BJ403" s="193" t="s">
        <v>4930</v>
      </c>
      <c r="BK403" s="109"/>
    </row>
    <row r="404" s="193" customFormat="true" ht="12.75" hidden="false" customHeight="true" outlineLevel="0" collapsed="false">
      <c r="A404" s="323" t="n">
        <v>137</v>
      </c>
      <c r="B404" s="348" t="s">
        <v>4931</v>
      </c>
      <c r="C404" s="348" t="s">
        <v>4931</v>
      </c>
      <c r="D404" s="184" t="s">
        <v>925</v>
      </c>
      <c r="E404" s="86" t="s">
        <v>4932</v>
      </c>
      <c r="F404" s="87" t="s">
        <v>926</v>
      </c>
      <c r="G404" s="88"/>
      <c r="H404" s="89" t="s">
        <v>4933</v>
      </c>
      <c r="I404" s="90" t="s">
        <v>4934</v>
      </c>
      <c r="J404" s="90" t="s">
        <v>4933</v>
      </c>
      <c r="K404" s="91"/>
      <c r="L404" s="92"/>
      <c r="M404" s="90" t="s">
        <v>2729</v>
      </c>
      <c r="N404" s="90" t="s">
        <v>2729</v>
      </c>
      <c r="O404" s="90" t="s">
        <v>2729</v>
      </c>
      <c r="P404" s="91"/>
      <c r="Q404" s="185"/>
      <c r="R404" s="185"/>
      <c r="S404" s="185"/>
      <c r="T404" s="185"/>
      <c r="U404" s="185"/>
      <c r="V404" s="352" t="s">
        <v>4935</v>
      </c>
      <c r="W404" s="95" t="s">
        <v>4761</v>
      </c>
      <c r="X404" s="96"/>
      <c r="Y404" s="96"/>
      <c r="Z404" s="96"/>
      <c r="AA404" s="96"/>
      <c r="AB404" s="96"/>
      <c r="AC404" s="95"/>
      <c r="AD404" s="95" t="s">
        <v>4762</v>
      </c>
      <c r="AE404" s="100"/>
      <c r="AF404" s="100" t="s">
        <v>4763</v>
      </c>
      <c r="AG404" s="187"/>
      <c r="AH404" s="187"/>
      <c r="AI404" s="187"/>
      <c r="AJ404" s="187"/>
      <c r="AK404" s="188"/>
      <c r="AL404" s="188"/>
      <c r="AM404" s="189"/>
      <c r="AN404" s="189"/>
      <c r="AO404" s="189"/>
      <c r="AP404" s="189"/>
      <c r="AQ404" s="189"/>
      <c r="AR404" s="189"/>
      <c r="AS404" s="189"/>
      <c r="AT404" s="208" t="s">
        <v>4933</v>
      </c>
      <c r="AU404" s="104"/>
      <c r="AV404" s="104"/>
      <c r="AW404" s="104"/>
      <c r="AX404" s="104"/>
      <c r="AY404" s="104"/>
      <c r="AZ404" s="104"/>
      <c r="BA404" s="104"/>
      <c r="BB404" s="104"/>
      <c r="BC404" s="104"/>
      <c r="BD404" s="104"/>
      <c r="BE404" s="162"/>
      <c r="BF404" s="104"/>
      <c r="BG404" s="346" t="s">
        <v>4936</v>
      </c>
      <c r="BH404" s="321"/>
      <c r="BI404" s="193" t="s">
        <v>4932</v>
      </c>
      <c r="BJ404" s="193" t="s">
        <v>4937</v>
      </c>
      <c r="BK404" s="109"/>
    </row>
    <row r="405" s="193" customFormat="true" ht="12.75" hidden="false" customHeight="true" outlineLevel="0" collapsed="false">
      <c r="A405" s="323" t="n">
        <v>142</v>
      </c>
      <c r="B405" s="348" t="s">
        <v>4938</v>
      </c>
      <c r="C405" s="348" t="s">
        <v>4938</v>
      </c>
      <c r="D405" s="184" t="s">
        <v>927</v>
      </c>
      <c r="E405" s="86" t="s">
        <v>4939</v>
      </c>
      <c r="F405" s="87" t="s">
        <v>928</v>
      </c>
      <c r="G405" s="88"/>
      <c r="H405" s="89" t="s">
        <v>4940</v>
      </c>
      <c r="I405" s="90" t="s">
        <v>4941</v>
      </c>
      <c r="J405" s="90" t="s">
        <v>4940</v>
      </c>
      <c r="K405" s="91"/>
      <c r="L405" s="92"/>
      <c r="M405" s="90" t="s">
        <v>81</v>
      </c>
      <c r="N405" s="90" t="s">
        <v>81</v>
      </c>
      <c r="O405" s="90" t="s">
        <v>81</v>
      </c>
      <c r="P405" s="91"/>
      <c r="Q405" s="185"/>
      <c r="R405" s="185"/>
      <c r="S405" s="185"/>
      <c r="T405" s="185"/>
      <c r="U405" s="185"/>
      <c r="V405" s="352" t="s">
        <v>4942</v>
      </c>
      <c r="W405" s="95" t="s">
        <v>4761</v>
      </c>
      <c r="X405" s="96"/>
      <c r="Y405" s="96"/>
      <c r="Z405" s="96"/>
      <c r="AA405" s="96"/>
      <c r="AB405" s="96"/>
      <c r="AC405" s="95"/>
      <c r="AD405" s="95" t="s">
        <v>4762</v>
      </c>
      <c r="AE405" s="100"/>
      <c r="AF405" s="100" t="s">
        <v>4763</v>
      </c>
      <c r="AG405" s="187"/>
      <c r="AH405" s="187"/>
      <c r="AI405" s="187"/>
      <c r="AJ405" s="187"/>
      <c r="AK405" s="188"/>
      <c r="AL405" s="188"/>
      <c r="AM405" s="189"/>
      <c r="AN405" s="189"/>
      <c r="AO405" s="189"/>
      <c r="AP405" s="189"/>
      <c r="AQ405" s="189"/>
      <c r="AR405" s="189"/>
      <c r="AS405" s="189"/>
      <c r="AT405" s="207" t="s">
        <v>4940</v>
      </c>
      <c r="AU405" s="104"/>
      <c r="AV405" s="104"/>
      <c r="AW405" s="104"/>
      <c r="AX405" s="104"/>
      <c r="AY405" s="104"/>
      <c r="AZ405" s="104"/>
      <c r="BA405" s="104"/>
      <c r="BB405" s="104"/>
      <c r="BC405" s="104"/>
      <c r="BD405" s="104"/>
      <c r="BE405" s="162"/>
      <c r="BF405" s="104"/>
      <c r="BG405" s="346" t="s">
        <v>4943</v>
      </c>
      <c r="BH405" s="321"/>
      <c r="BI405" s="193" t="s">
        <v>4939</v>
      </c>
      <c r="BJ405" s="193" t="s">
        <v>4944</v>
      </c>
      <c r="BK405" s="109"/>
    </row>
    <row r="406" s="193" customFormat="true" ht="12.75" hidden="false" customHeight="true" outlineLevel="0" collapsed="false">
      <c r="A406" s="323" t="n">
        <v>140</v>
      </c>
      <c r="B406" s="348" t="s">
        <v>4945</v>
      </c>
      <c r="C406" s="348" t="s">
        <v>4945</v>
      </c>
      <c r="D406" s="184" t="s">
        <v>929</v>
      </c>
      <c r="E406" s="86" t="s">
        <v>4946</v>
      </c>
      <c r="F406" s="87" t="s">
        <v>930</v>
      </c>
      <c r="G406" s="88"/>
      <c r="H406" s="89" t="s">
        <v>4947</v>
      </c>
      <c r="I406" s="90" t="s">
        <v>4948</v>
      </c>
      <c r="J406" s="90" t="s">
        <v>4947</v>
      </c>
      <c r="K406" s="91"/>
      <c r="L406" s="92"/>
      <c r="M406" s="90" t="s">
        <v>81</v>
      </c>
      <c r="N406" s="90" t="s">
        <v>81</v>
      </c>
      <c r="O406" s="90" t="s">
        <v>81</v>
      </c>
      <c r="P406" s="91"/>
      <c r="Q406" s="185"/>
      <c r="R406" s="185"/>
      <c r="S406" s="185"/>
      <c r="T406" s="185"/>
      <c r="U406" s="185"/>
      <c r="V406" s="352" t="s">
        <v>4949</v>
      </c>
      <c r="W406" s="95" t="s">
        <v>4761</v>
      </c>
      <c r="X406" s="96"/>
      <c r="Y406" s="96"/>
      <c r="Z406" s="96"/>
      <c r="AA406" s="96"/>
      <c r="AB406" s="96"/>
      <c r="AC406" s="95"/>
      <c r="AD406" s="95" t="s">
        <v>4762</v>
      </c>
      <c r="AE406" s="100"/>
      <c r="AF406" s="100" t="s">
        <v>4763</v>
      </c>
      <c r="AG406" s="187"/>
      <c r="AH406" s="187"/>
      <c r="AI406" s="187"/>
      <c r="AJ406" s="187"/>
      <c r="AK406" s="188"/>
      <c r="AL406" s="188"/>
      <c r="AM406" s="189"/>
      <c r="AN406" s="189"/>
      <c r="AO406" s="189"/>
      <c r="AP406" s="189"/>
      <c r="AQ406" s="189"/>
      <c r="AR406" s="189"/>
      <c r="AS406" s="189"/>
      <c r="AT406" s="208" t="s">
        <v>4947</v>
      </c>
      <c r="AU406" s="104"/>
      <c r="AV406" s="104"/>
      <c r="AW406" s="104"/>
      <c r="AX406" s="104"/>
      <c r="AY406" s="104"/>
      <c r="AZ406" s="104"/>
      <c r="BA406" s="104"/>
      <c r="BB406" s="104"/>
      <c r="BC406" s="104"/>
      <c r="BD406" s="104"/>
      <c r="BE406" s="162"/>
      <c r="BF406" s="104"/>
      <c r="BG406" s="346" t="s">
        <v>4950</v>
      </c>
      <c r="BH406" s="321"/>
      <c r="BI406" s="193" t="s">
        <v>4946</v>
      </c>
      <c r="BJ406" s="193" t="s">
        <v>4951</v>
      </c>
      <c r="BK406" s="109"/>
    </row>
    <row r="407" s="193" customFormat="true" ht="12.75" hidden="false" customHeight="true" outlineLevel="0" collapsed="false">
      <c r="A407" s="323" t="n">
        <v>151</v>
      </c>
      <c r="B407" s="348" t="s">
        <v>4952</v>
      </c>
      <c r="C407" s="348" t="s">
        <v>4952</v>
      </c>
      <c r="D407" s="184" t="s">
        <v>931</v>
      </c>
      <c r="E407" s="86" t="s">
        <v>4953</v>
      </c>
      <c r="F407" s="87" t="s">
        <v>932</v>
      </c>
      <c r="G407" s="88"/>
      <c r="H407" s="89" t="s">
        <v>4954</v>
      </c>
      <c r="I407" s="90" t="s">
        <v>4926</v>
      </c>
      <c r="J407" s="90" t="s">
        <v>4955</v>
      </c>
      <c r="K407" s="91" t="s">
        <v>4954</v>
      </c>
      <c r="L407" s="92"/>
      <c r="M407" s="90" t="s">
        <v>2729</v>
      </c>
      <c r="N407" s="90" t="s">
        <v>2729</v>
      </c>
      <c r="O407" s="90" t="s">
        <v>2729</v>
      </c>
      <c r="P407" s="91" t="s">
        <v>2729</v>
      </c>
      <c r="Q407" s="185"/>
      <c r="R407" s="185"/>
      <c r="S407" s="185"/>
      <c r="T407" s="185"/>
      <c r="U407" s="185"/>
      <c r="V407" s="352" t="s">
        <v>4956</v>
      </c>
      <c r="W407" s="95" t="s">
        <v>4761</v>
      </c>
      <c r="X407" s="209"/>
      <c r="Y407" s="209"/>
      <c r="Z407" s="209"/>
      <c r="AA407" s="209"/>
      <c r="AB407" s="209"/>
      <c r="AC407" s="95"/>
      <c r="AD407" s="95" t="s">
        <v>4762</v>
      </c>
      <c r="AE407" s="210"/>
      <c r="AF407" s="100" t="s">
        <v>4763</v>
      </c>
      <c r="AG407" s="187"/>
      <c r="AH407" s="187"/>
      <c r="AI407" s="187"/>
      <c r="AJ407" s="187"/>
      <c r="AK407" s="188"/>
      <c r="AL407" s="188"/>
      <c r="AM407" s="189"/>
      <c r="AN407" s="189"/>
      <c r="AO407" s="189"/>
      <c r="AP407" s="189"/>
      <c r="AQ407" s="189"/>
      <c r="AR407" s="189"/>
      <c r="AS407" s="189"/>
      <c r="AT407" s="208" t="s">
        <v>4955</v>
      </c>
      <c r="AU407" s="104"/>
      <c r="AV407" s="104"/>
      <c r="AW407" s="104"/>
      <c r="AX407" s="104"/>
      <c r="AY407" s="104"/>
      <c r="AZ407" s="104"/>
      <c r="BA407" s="104"/>
      <c r="BB407" s="104"/>
      <c r="BC407" s="104"/>
      <c r="BD407" s="104"/>
      <c r="BE407" s="162"/>
      <c r="BF407" s="104"/>
      <c r="BG407" s="341" t="s">
        <v>4957</v>
      </c>
      <c r="BH407" s="321"/>
      <c r="BI407" s="193" t="s">
        <v>4953</v>
      </c>
      <c r="BJ407" s="193" t="s">
        <v>4958</v>
      </c>
      <c r="BK407" s="109"/>
    </row>
    <row r="408" s="193" customFormat="true" ht="12.75" hidden="false" customHeight="true" outlineLevel="0" collapsed="false">
      <c r="A408" s="323" t="n">
        <v>149</v>
      </c>
      <c r="B408" s="348" t="s">
        <v>4959</v>
      </c>
      <c r="C408" s="348" t="s">
        <v>4959</v>
      </c>
      <c r="D408" s="184" t="s">
        <v>934</v>
      </c>
      <c r="E408" s="86" t="s">
        <v>4960</v>
      </c>
      <c r="F408" s="87" t="s">
        <v>935</v>
      </c>
      <c r="G408" s="88"/>
      <c r="H408" s="89" t="s">
        <v>4961</v>
      </c>
      <c r="I408" s="90" t="s">
        <v>4933</v>
      </c>
      <c r="J408" s="90" t="s">
        <v>4962</v>
      </c>
      <c r="K408" s="91" t="s">
        <v>4961</v>
      </c>
      <c r="L408" s="92"/>
      <c r="M408" s="90" t="s">
        <v>2729</v>
      </c>
      <c r="N408" s="90" t="s">
        <v>2729</v>
      </c>
      <c r="O408" s="90" t="s">
        <v>2729</v>
      </c>
      <c r="P408" s="91" t="s">
        <v>2729</v>
      </c>
      <c r="Q408" s="185"/>
      <c r="R408" s="185"/>
      <c r="S408" s="185"/>
      <c r="T408" s="185"/>
      <c r="U408" s="185"/>
      <c r="V408" s="352" t="s">
        <v>4963</v>
      </c>
      <c r="W408" s="95" t="s">
        <v>4761</v>
      </c>
      <c r="X408" s="96"/>
      <c r="Y408" s="96"/>
      <c r="Z408" s="96"/>
      <c r="AA408" s="96"/>
      <c r="AB408" s="96"/>
      <c r="AC408" s="95"/>
      <c r="AD408" s="95" t="s">
        <v>4762</v>
      </c>
      <c r="AE408" s="100"/>
      <c r="AF408" s="100" t="s">
        <v>4763</v>
      </c>
      <c r="AG408" s="187"/>
      <c r="AH408" s="187"/>
      <c r="AI408" s="187"/>
      <c r="AJ408" s="187"/>
      <c r="AK408" s="188"/>
      <c r="AL408" s="188"/>
      <c r="AM408" s="189"/>
      <c r="AN408" s="189"/>
      <c r="AO408" s="189"/>
      <c r="AP408" s="189"/>
      <c r="AQ408" s="189"/>
      <c r="AR408" s="189"/>
      <c r="AS408" s="189"/>
      <c r="AT408" s="207" t="s">
        <v>4962</v>
      </c>
      <c r="AU408" s="104"/>
      <c r="AV408" s="104"/>
      <c r="AW408" s="104"/>
      <c r="AX408" s="104"/>
      <c r="AY408" s="104"/>
      <c r="AZ408" s="104"/>
      <c r="BA408" s="104"/>
      <c r="BB408" s="104"/>
      <c r="BC408" s="104"/>
      <c r="BD408" s="104"/>
      <c r="BE408" s="162"/>
      <c r="BF408" s="104"/>
      <c r="BG408" s="341" t="s">
        <v>4964</v>
      </c>
      <c r="BH408" s="321"/>
      <c r="BI408" s="193" t="s">
        <v>4960</v>
      </c>
      <c r="BJ408" s="193" t="s">
        <v>4965</v>
      </c>
      <c r="BK408" s="109"/>
    </row>
    <row r="409" s="193" customFormat="true" ht="12.75" hidden="false" customHeight="true" outlineLevel="0" collapsed="false">
      <c r="A409" s="323" t="n">
        <v>150</v>
      </c>
      <c r="B409" s="348" t="s">
        <v>4966</v>
      </c>
      <c r="C409" s="348" t="s">
        <v>4966</v>
      </c>
      <c r="D409" s="184" t="s">
        <v>936</v>
      </c>
      <c r="E409" s="86" t="s">
        <v>4967</v>
      </c>
      <c r="F409" s="87" t="s">
        <v>937</v>
      </c>
      <c r="G409" s="88"/>
      <c r="H409" s="89" t="s">
        <v>4968</v>
      </c>
      <c r="I409" s="90" t="s">
        <v>4940</v>
      </c>
      <c r="J409" s="90" t="s">
        <v>4969</v>
      </c>
      <c r="K409" s="91" t="s">
        <v>4968</v>
      </c>
      <c r="L409" s="92"/>
      <c r="M409" s="90" t="s">
        <v>81</v>
      </c>
      <c r="N409" s="90" t="s">
        <v>81</v>
      </c>
      <c r="O409" s="90" t="s">
        <v>81</v>
      </c>
      <c r="P409" s="91" t="s">
        <v>81</v>
      </c>
      <c r="Q409" s="185"/>
      <c r="R409" s="185"/>
      <c r="S409" s="185"/>
      <c r="T409" s="185"/>
      <c r="U409" s="185"/>
      <c r="V409" s="352" t="s">
        <v>4970</v>
      </c>
      <c r="W409" s="95" t="s">
        <v>4761</v>
      </c>
      <c r="X409" s="96"/>
      <c r="Y409" s="96"/>
      <c r="Z409" s="96"/>
      <c r="AA409" s="96"/>
      <c r="AB409" s="96"/>
      <c r="AC409" s="95"/>
      <c r="AD409" s="95" t="s">
        <v>4762</v>
      </c>
      <c r="AE409" s="100"/>
      <c r="AF409" s="100" t="s">
        <v>4763</v>
      </c>
      <c r="AG409" s="187"/>
      <c r="AH409" s="187"/>
      <c r="AI409" s="187"/>
      <c r="AJ409" s="187"/>
      <c r="AK409" s="188"/>
      <c r="AL409" s="188"/>
      <c r="AM409" s="189"/>
      <c r="AN409" s="189"/>
      <c r="AO409" s="189"/>
      <c r="AP409" s="189"/>
      <c r="AQ409" s="189"/>
      <c r="AR409" s="189"/>
      <c r="AS409" s="189"/>
      <c r="AT409" s="208" t="s">
        <v>4969</v>
      </c>
      <c r="AU409" s="104"/>
      <c r="AV409" s="104"/>
      <c r="AW409" s="104"/>
      <c r="AX409" s="104"/>
      <c r="AY409" s="104"/>
      <c r="AZ409" s="104"/>
      <c r="BA409" s="104"/>
      <c r="BB409" s="104"/>
      <c r="BC409" s="104"/>
      <c r="BD409" s="104"/>
      <c r="BE409" s="162"/>
      <c r="BF409" s="104"/>
      <c r="BG409" s="341" t="s">
        <v>4971</v>
      </c>
      <c r="BH409" s="321"/>
      <c r="BI409" s="193" t="s">
        <v>4967</v>
      </c>
      <c r="BJ409" s="193" t="s">
        <v>4972</v>
      </c>
      <c r="BK409" s="109"/>
    </row>
    <row r="410" s="193" customFormat="true" ht="12.75" hidden="false" customHeight="true" outlineLevel="0" collapsed="false">
      <c r="A410" s="323" t="n">
        <v>148</v>
      </c>
      <c r="B410" s="348" t="s">
        <v>4973</v>
      </c>
      <c r="C410" s="348" t="s">
        <v>4973</v>
      </c>
      <c r="D410" s="184" t="s">
        <v>938</v>
      </c>
      <c r="E410" s="86" t="s">
        <v>4974</v>
      </c>
      <c r="F410" s="87" t="s">
        <v>939</v>
      </c>
      <c r="G410" s="88"/>
      <c r="H410" s="89" t="s">
        <v>4975</v>
      </c>
      <c r="I410" s="90" t="s">
        <v>4947</v>
      </c>
      <c r="J410" s="90" t="s">
        <v>4976</v>
      </c>
      <c r="K410" s="91" t="s">
        <v>4975</v>
      </c>
      <c r="L410" s="92"/>
      <c r="M410" s="90" t="s">
        <v>81</v>
      </c>
      <c r="N410" s="90" t="s">
        <v>81</v>
      </c>
      <c r="O410" s="90" t="s">
        <v>81</v>
      </c>
      <c r="P410" s="91" t="s">
        <v>81</v>
      </c>
      <c r="Q410" s="185"/>
      <c r="R410" s="185"/>
      <c r="S410" s="185"/>
      <c r="T410" s="185"/>
      <c r="U410" s="185"/>
      <c r="V410" s="352" t="s">
        <v>4977</v>
      </c>
      <c r="W410" s="95" t="s">
        <v>4761</v>
      </c>
      <c r="X410" s="96"/>
      <c r="Y410" s="96"/>
      <c r="Z410" s="96"/>
      <c r="AA410" s="96"/>
      <c r="AB410" s="96"/>
      <c r="AC410" s="95"/>
      <c r="AD410" s="95" t="s">
        <v>4762</v>
      </c>
      <c r="AE410" s="100"/>
      <c r="AF410" s="100" t="s">
        <v>4763</v>
      </c>
      <c r="AG410" s="187"/>
      <c r="AH410" s="187"/>
      <c r="AI410" s="187"/>
      <c r="AJ410" s="187"/>
      <c r="AK410" s="188"/>
      <c r="AL410" s="188"/>
      <c r="AM410" s="189"/>
      <c r="AN410" s="189"/>
      <c r="AO410" s="189"/>
      <c r="AP410" s="189"/>
      <c r="AQ410" s="189"/>
      <c r="AR410" s="189"/>
      <c r="AS410" s="189"/>
      <c r="AT410" s="207" t="s">
        <v>4976</v>
      </c>
      <c r="AU410" s="104"/>
      <c r="AV410" s="104"/>
      <c r="AW410" s="104"/>
      <c r="AX410" s="104"/>
      <c r="AY410" s="104"/>
      <c r="AZ410" s="104"/>
      <c r="BA410" s="104"/>
      <c r="BB410" s="104"/>
      <c r="BC410" s="104"/>
      <c r="BD410" s="104"/>
      <c r="BE410" s="162"/>
      <c r="BF410" s="104"/>
      <c r="BG410" s="341" t="s">
        <v>4978</v>
      </c>
      <c r="BH410" s="321"/>
      <c r="BI410" s="193" t="s">
        <v>4974</v>
      </c>
      <c r="BJ410" s="193" t="s">
        <v>4979</v>
      </c>
      <c r="BK410" s="109"/>
    </row>
    <row r="411" s="193" customFormat="true" ht="12.75" hidden="false" customHeight="true" outlineLevel="0" collapsed="false">
      <c r="A411" s="323" t="n">
        <v>157</v>
      </c>
      <c r="B411" s="348" t="s">
        <v>4980</v>
      </c>
      <c r="C411" s="348" t="s">
        <v>4980</v>
      </c>
      <c r="D411" s="184" t="s">
        <v>940</v>
      </c>
      <c r="E411" s="86" t="s">
        <v>4981</v>
      </c>
      <c r="F411" s="87" t="s">
        <v>941</v>
      </c>
      <c r="G411" s="88"/>
      <c r="H411" s="89" t="s">
        <v>4982</v>
      </c>
      <c r="I411" s="90" t="s">
        <v>4897</v>
      </c>
      <c r="J411" s="90" t="s">
        <v>4983</v>
      </c>
      <c r="K411" s="91" t="s">
        <v>4984</v>
      </c>
      <c r="L411" s="92"/>
      <c r="M411" s="90" t="s">
        <v>2729</v>
      </c>
      <c r="N411" s="90" t="s">
        <v>2729</v>
      </c>
      <c r="O411" s="90" t="s">
        <v>2729</v>
      </c>
      <c r="P411" s="91" t="s">
        <v>2729</v>
      </c>
      <c r="Q411" s="185"/>
      <c r="R411" s="185"/>
      <c r="S411" s="185"/>
      <c r="T411" s="185"/>
      <c r="U411" s="185"/>
      <c r="V411" s="352" t="s">
        <v>4985</v>
      </c>
      <c r="W411" s="95" t="s">
        <v>4761</v>
      </c>
      <c r="X411" s="96"/>
      <c r="Y411" s="96"/>
      <c r="Z411" s="96"/>
      <c r="AA411" s="96"/>
      <c r="AB411" s="96"/>
      <c r="AC411" s="95"/>
      <c r="AD411" s="95" t="s">
        <v>4762</v>
      </c>
      <c r="AE411" s="100"/>
      <c r="AF411" s="100" t="s">
        <v>4763</v>
      </c>
      <c r="AG411" s="187"/>
      <c r="AH411" s="187"/>
      <c r="AI411" s="187"/>
      <c r="AJ411" s="187"/>
      <c r="AK411" s="188"/>
      <c r="AL411" s="188"/>
      <c r="AM411" s="189"/>
      <c r="AN411" s="189"/>
      <c r="AO411" s="189"/>
      <c r="AP411" s="189"/>
      <c r="AQ411" s="189"/>
      <c r="AR411" s="189"/>
      <c r="AS411" s="189"/>
      <c r="AT411" s="208" t="s">
        <v>4983</v>
      </c>
      <c r="AU411" s="104"/>
      <c r="AV411" s="104"/>
      <c r="AW411" s="104"/>
      <c r="AX411" s="104"/>
      <c r="AY411" s="104"/>
      <c r="AZ411" s="104"/>
      <c r="BA411" s="104"/>
      <c r="BB411" s="104"/>
      <c r="BC411" s="104"/>
      <c r="BD411" s="104"/>
      <c r="BE411" s="162"/>
      <c r="BF411" s="104"/>
      <c r="BG411" s="341" t="s">
        <v>4986</v>
      </c>
      <c r="BH411" s="321"/>
      <c r="BI411" s="193" t="s">
        <v>4981</v>
      </c>
      <c r="BJ411" s="193" t="s">
        <v>4987</v>
      </c>
      <c r="BK411" s="109"/>
    </row>
    <row r="412" s="193" customFormat="true" ht="12.75" hidden="false" customHeight="true" outlineLevel="0" collapsed="false">
      <c r="A412" s="323" t="n">
        <v>155</v>
      </c>
      <c r="B412" s="348" t="s">
        <v>4988</v>
      </c>
      <c r="C412" s="348" t="s">
        <v>4988</v>
      </c>
      <c r="D412" s="184" t="s">
        <v>943</v>
      </c>
      <c r="E412" s="86" t="s">
        <v>4989</v>
      </c>
      <c r="F412" s="87" t="s">
        <v>944</v>
      </c>
      <c r="G412" s="88"/>
      <c r="H412" s="89" t="s">
        <v>4990</v>
      </c>
      <c r="I412" s="90" t="s">
        <v>4905</v>
      </c>
      <c r="J412" s="90" t="s">
        <v>4991</v>
      </c>
      <c r="K412" s="91" t="s">
        <v>4992</v>
      </c>
      <c r="L412" s="92"/>
      <c r="M412" s="90" t="s">
        <v>2729</v>
      </c>
      <c r="N412" s="90" t="s">
        <v>2729</v>
      </c>
      <c r="O412" s="90" t="s">
        <v>2729</v>
      </c>
      <c r="P412" s="91" t="s">
        <v>2729</v>
      </c>
      <c r="Q412" s="185"/>
      <c r="R412" s="185"/>
      <c r="S412" s="185"/>
      <c r="T412" s="185"/>
      <c r="U412" s="185"/>
      <c r="V412" s="352" t="s">
        <v>4993</v>
      </c>
      <c r="W412" s="95" t="s">
        <v>4761</v>
      </c>
      <c r="X412" s="96"/>
      <c r="Y412" s="96"/>
      <c r="Z412" s="96"/>
      <c r="AA412" s="96"/>
      <c r="AB412" s="96"/>
      <c r="AC412" s="95"/>
      <c r="AD412" s="95" t="s">
        <v>4762</v>
      </c>
      <c r="AE412" s="100"/>
      <c r="AF412" s="100" t="s">
        <v>4763</v>
      </c>
      <c r="AG412" s="187"/>
      <c r="AH412" s="187"/>
      <c r="AI412" s="187"/>
      <c r="AJ412" s="187"/>
      <c r="AK412" s="188"/>
      <c r="AL412" s="188"/>
      <c r="AM412" s="189"/>
      <c r="AN412" s="189"/>
      <c r="AO412" s="189"/>
      <c r="AP412" s="189"/>
      <c r="AQ412" s="189"/>
      <c r="AR412" s="189"/>
      <c r="AS412" s="189"/>
      <c r="AT412" s="207" t="s">
        <v>4991</v>
      </c>
      <c r="AU412" s="104"/>
      <c r="AV412" s="104"/>
      <c r="AW412" s="104"/>
      <c r="AX412" s="104"/>
      <c r="AY412" s="104"/>
      <c r="AZ412" s="104"/>
      <c r="BA412" s="104"/>
      <c r="BB412" s="104"/>
      <c r="BC412" s="104"/>
      <c r="BD412" s="104"/>
      <c r="BE412" s="162"/>
      <c r="BF412" s="104"/>
      <c r="BG412" s="341" t="s">
        <v>4994</v>
      </c>
      <c r="BH412" s="321"/>
      <c r="BI412" s="193" t="s">
        <v>4989</v>
      </c>
      <c r="BJ412" s="193" t="s">
        <v>4995</v>
      </c>
      <c r="BK412" s="109"/>
    </row>
    <row r="413" s="193" customFormat="true" ht="12.75" hidden="false" customHeight="true" outlineLevel="0" collapsed="false">
      <c r="A413" s="323" t="n">
        <v>156</v>
      </c>
      <c r="B413" s="348" t="s">
        <v>4996</v>
      </c>
      <c r="C413" s="348" t="s">
        <v>4996</v>
      </c>
      <c r="D413" s="184" t="s">
        <v>945</v>
      </c>
      <c r="E413" s="86" t="s">
        <v>4997</v>
      </c>
      <c r="F413" s="87" t="s">
        <v>946</v>
      </c>
      <c r="G413" s="88"/>
      <c r="H413" s="89" t="s">
        <v>4998</v>
      </c>
      <c r="I413" s="90" t="s">
        <v>4912</v>
      </c>
      <c r="J413" s="90" t="s">
        <v>4999</v>
      </c>
      <c r="K413" s="91" t="s">
        <v>5000</v>
      </c>
      <c r="L413" s="92"/>
      <c r="M413" s="90" t="s">
        <v>81</v>
      </c>
      <c r="N413" s="90" t="s">
        <v>81</v>
      </c>
      <c r="O413" s="90" t="s">
        <v>81</v>
      </c>
      <c r="P413" s="91" t="s">
        <v>81</v>
      </c>
      <c r="Q413" s="185"/>
      <c r="R413" s="185"/>
      <c r="S413" s="185"/>
      <c r="T413" s="185"/>
      <c r="U413" s="185"/>
      <c r="V413" s="352" t="s">
        <v>5001</v>
      </c>
      <c r="W413" s="95" t="s">
        <v>4761</v>
      </c>
      <c r="X413" s="96"/>
      <c r="Y413" s="96"/>
      <c r="Z413" s="96"/>
      <c r="AA413" s="96"/>
      <c r="AB413" s="96"/>
      <c r="AC413" s="95"/>
      <c r="AD413" s="95" t="s">
        <v>4762</v>
      </c>
      <c r="AE413" s="100"/>
      <c r="AF413" s="100" t="s">
        <v>4763</v>
      </c>
      <c r="AG413" s="187"/>
      <c r="AH413" s="187"/>
      <c r="AI413" s="187"/>
      <c r="AJ413" s="187"/>
      <c r="AK413" s="188"/>
      <c r="AL413" s="188"/>
      <c r="AM413" s="189"/>
      <c r="AN413" s="189"/>
      <c r="AO413" s="189"/>
      <c r="AP413" s="189"/>
      <c r="AQ413" s="189"/>
      <c r="AR413" s="189"/>
      <c r="AS413" s="189"/>
      <c r="AT413" s="208" t="s">
        <v>4999</v>
      </c>
      <c r="AU413" s="104"/>
      <c r="AV413" s="104"/>
      <c r="AW413" s="104"/>
      <c r="AX413" s="104"/>
      <c r="AY413" s="104"/>
      <c r="AZ413" s="104"/>
      <c r="BA413" s="104"/>
      <c r="BB413" s="104"/>
      <c r="BC413" s="104"/>
      <c r="BD413" s="104"/>
      <c r="BE413" s="162"/>
      <c r="BF413" s="104"/>
      <c r="BG413" s="341" t="s">
        <v>5002</v>
      </c>
      <c r="BH413" s="321"/>
      <c r="BI413" s="193" t="s">
        <v>4997</v>
      </c>
      <c r="BJ413" s="193" t="s">
        <v>5003</v>
      </c>
      <c r="BK413" s="109"/>
    </row>
    <row r="414" s="193" customFormat="true" ht="12.75" hidden="false" customHeight="true" outlineLevel="0" collapsed="false">
      <c r="A414" s="323" t="n">
        <v>154</v>
      </c>
      <c r="B414" s="348" t="s">
        <v>5004</v>
      </c>
      <c r="C414" s="348" t="s">
        <v>5004</v>
      </c>
      <c r="D414" s="184" t="s">
        <v>947</v>
      </c>
      <c r="E414" s="86" t="s">
        <v>5005</v>
      </c>
      <c r="F414" s="87" t="s">
        <v>948</v>
      </c>
      <c r="G414" s="88"/>
      <c r="H414" s="89" t="s">
        <v>5006</v>
      </c>
      <c r="I414" s="90" t="s">
        <v>4919</v>
      </c>
      <c r="J414" s="90" t="s">
        <v>5007</v>
      </c>
      <c r="K414" s="91" t="s">
        <v>5008</v>
      </c>
      <c r="L414" s="92"/>
      <c r="M414" s="90" t="s">
        <v>81</v>
      </c>
      <c r="N414" s="90" t="s">
        <v>81</v>
      </c>
      <c r="O414" s="90" t="s">
        <v>81</v>
      </c>
      <c r="P414" s="91" t="s">
        <v>81</v>
      </c>
      <c r="Q414" s="185"/>
      <c r="R414" s="185"/>
      <c r="S414" s="185"/>
      <c r="T414" s="185"/>
      <c r="U414" s="185"/>
      <c r="V414" s="352" t="s">
        <v>5009</v>
      </c>
      <c r="W414" s="95" t="s">
        <v>4761</v>
      </c>
      <c r="X414" s="96"/>
      <c r="Y414" s="96"/>
      <c r="Z414" s="96"/>
      <c r="AA414" s="96"/>
      <c r="AB414" s="96"/>
      <c r="AC414" s="95"/>
      <c r="AD414" s="95" t="s">
        <v>4762</v>
      </c>
      <c r="AE414" s="100"/>
      <c r="AF414" s="100" t="s">
        <v>4763</v>
      </c>
      <c r="AG414" s="187"/>
      <c r="AH414" s="187"/>
      <c r="AI414" s="187"/>
      <c r="AJ414" s="187"/>
      <c r="AK414" s="188"/>
      <c r="AL414" s="188"/>
      <c r="AM414" s="189"/>
      <c r="AN414" s="189"/>
      <c r="AO414" s="189"/>
      <c r="AP414" s="189"/>
      <c r="AQ414" s="189"/>
      <c r="AR414" s="189"/>
      <c r="AS414" s="189"/>
      <c r="AT414" s="207" t="s">
        <v>5007</v>
      </c>
      <c r="AU414" s="104"/>
      <c r="AV414" s="104"/>
      <c r="AW414" s="104"/>
      <c r="AX414" s="104"/>
      <c r="AY414" s="104"/>
      <c r="AZ414" s="104"/>
      <c r="BA414" s="104"/>
      <c r="BB414" s="104"/>
      <c r="BC414" s="104"/>
      <c r="BD414" s="104"/>
      <c r="BE414" s="162"/>
      <c r="BF414" s="104"/>
      <c r="BG414" s="341" t="s">
        <v>5010</v>
      </c>
      <c r="BH414" s="321"/>
      <c r="BI414" s="193" t="s">
        <v>5005</v>
      </c>
      <c r="BJ414" s="193" t="s">
        <v>5011</v>
      </c>
      <c r="BK414" s="109"/>
    </row>
    <row r="415" s="193" customFormat="true" ht="12.75" hidden="true" customHeight="true" outlineLevel="0" collapsed="false">
      <c r="A415" s="315"/>
      <c r="B415" s="316"/>
      <c r="C415" s="316"/>
      <c r="D415" s="360" t="s">
        <v>949</v>
      </c>
      <c r="E415" s="317" t="s">
        <v>5012</v>
      </c>
      <c r="F415" s="87" t="s">
        <v>5013</v>
      </c>
      <c r="G415" s="88"/>
      <c r="H415" s="89" t="s">
        <v>949</v>
      </c>
      <c r="I415" s="90"/>
      <c r="J415" s="90"/>
      <c r="K415" s="91"/>
      <c r="L415" s="92"/>
      <c r="M415" s="90"/>
      <c r="N415" s="90"/>
      <c r="O415" s="90"/>
      <c r="P415" s="91"/>
      <c r="Q415" s="185"/>
      <c r="R415" s="185"/>
      <c r="S415" s="185"/>
      <c r="T415" s="185"/>
      <c r="U415" s="185"/>
      <c r="V415" s="352" t="s">
        <v>5014</v>
      </c>
      <c r="W415" s="95" t="s">
        <v>4761</v>
      </c>
      <c r="X415" s="96"/>
      <c r="Y415" s="96"/>
      <c r="Z415" s="96"/>
      <c r="AA415" s="96"/>
      <c r="AB415" s="96"/>
      <c r="AC415" s="95"/>
      <c r="AD415" s="95" t="s">
        <v>4762</v>
      </c>
      <c r="AE415" s="100"/>
      <c r="AF415" s="100"/>
      <c r="AG415" s="187"/>
      <c r="AH415" s="187"/>
      <c r="AI415" s="187"/>
      <c r="AJ415" s="187"/>
      <c r="AK415" s="188"/>
      <c r="AL415" s="188"/>
      <c r="AM415" s="189"/>
      <c r="AN415" s="189"/>
      <c r="AO415" s="189"/>
      <c r="AP415" s="189"/>
      <c r="AQ415" s="189"/>
      <c r="AR415" s="189"/>
      <c r="AS415" s="189"/>
      <c r="AT415" s="208" t="s">
        <v>5013</v>
      </c>
      <c r="AU415" s="104"/>
      <c r="AV415" s="104"/>
      <c r="AW415" s="104"/>
      <c r="AX415" s="104"/>
      <c r="AY415" s="104"/>
      <c r="AZ415" s="104"/>
      <c r="BA415" s="104"/>
      <c r="BB415" s="104"/>
      <c r="BC415" s="104"/>
      <c r="BD415" s="104"/>
      <c r="BE415" s="162"/>
      <c r="BF415" s="104"/>
      <c r="BG415" s="341"/>
      <c r="BH415" s="20" t="s">
        <v>7</v>
      </c>
      <c r="BI415" s="193" t="s">
        <v>5012</v>
      </c>
      <c r="BJ415" s="193" t="s">
        <v>5015</v>
      </c>
      <c r="BK415" s="109"/>
    </row>
    <row r="416" s="193" customFormat="true" ht="12.75" hidden="true" customHeight="true" outlineLevel="0" collapsed="false">
      <c r="A416" s="315"/>
      <c r="B416" s="316"/>
      <c r="C416" s="316"/>
      <c r="D416" s="360" t="s">
        <v>952</v>
      </c>
      <c r="E416" s="317" t="s">
        <v>5016</v>
      </c>
      <c r="F416" s="87" t="s">
        <v>5017</v>
      </c>
      <c r="G416" s="88"/>
      <c r="H416" s="89" t="s">
        <v>952</v>
      </c>
      <c r="I416" s="90"/>
      <c r="J416" s="90"/>
      <c r="K416" s="91"/>
      <c r="L416" s="92"/>
      <c r="M416" s="90"/>
      <c r="N416" s="90"/>
      <c r="O416" s="90"/>
      <c r="P416" s="91"/>
      <c r="Q416" s="185"/>
      <c r="R416" s="185"/>
      <c r="S416" s="185"/>
      <c r="T416" s="185"/>
      <c r="U416" s="185"/>
      <c r="V416" s="352" t="s">
        <v>5018</v>
      </c>
      <c r="W416" s="95" t="s">
        <v>4761</v>
      </c>
      <c r="X416" s="96"/>
      <c r="Y416" s="96"/>
      <c r="Z416" s="96"/>
      <c r="AA416" s="96"/>
      <c r="AB416" s="96"/>
      <c r="AC416" s="95"/>
      <c r="AD416" s="95" t="s">
        <v>4762</v>
      </c>
      <c r="AE416" s="100"/>
      <c r="AF416" s="100"/>
      <c r="AG416" s="187"/>
      <c r="AH416" s="187"/>
      <c r="AI416" s="187"/>
      <c r="AJ416" s="187"/>
      <c r="AK416" s="188"/>
      <c r="AL416" s="188"/>
      <c r="AM416" s="189"/>
      <c r="AN416" s="189"/>
      <c r="AO416" s="189"/>
      <c r="AP416" s="189"/>
      <c r="AQ416" s="189"/>
      <c r="AR416" s="189"/>
      <c r="AS416" s="189"/>
      <c r="AT416" s="207" t="s">
        <v>952</v>
      </c>
      <c r="AU416" s="104"/>
      <c r="AV416" s="104"/>
      <c r="AW416" s="104"/>
      <c r="AX416" s="104"/>
      <c r="AY416" s="104"/>
      <c r="AZ416" s="104"/>
      <c r="BA416" s="104"/>
      <c r="BB416" s="104"/>
      <c r="BC416" s="104"/>
      <c r="BD416" s="199" t="s">
        <v>950</v>
      </c>
      <c r="BE416" s="162"/>
      <c r="BF416" s="104"/>
      <c r="BG416" s="341" t="s">
        <v>5019</v>
      </c>
      <c r="BH416" s="228" t="s">
        <v>953</v>
      </c>
      <c r="BI416" s="193" t="s">
        <v>5016</v>
      </c>
      <c r="BJ416" s="193" t="s">
        <v>5020</v>
      </c>
      <c r="BK416" s="109"/>
    </row>
    <row r="417" s="193" customFormat="true" ht="12.75" hidden="true" customHeight="true" outlineLevel="0" collapsed="false">
      <c r="A417" s="315"/>
      <c r="B417" s="316"/>
      <c r="C417" s="316"/>
      <c r="D417" s="360" t="s">
        <v>954</v>
      </c>
      <c r="E417" s="317" t="s">
        <v>5021</v>
      </c>
      <c r="F417" s="87" t="s">
        <v>5022</v>
      </c>
      <c r="G417" s="88"/>
      <c r="H417" s="89" t="s">
        <v>954</v>
      </c>
      <c r="I417" s="90"/>
      <c r="J417" s="90"/>
      <c r="K417" s="91"/>
      <c r="L417" s="92"/>
      <c r="M417" s="90"/>
      <c r="N417" s="90"/>
      <c r="O417" s="90"/>
      <c r="P417" s="91"/>
      <c r="Q417" s="185"/>
      <c r="R417" s="185"/>
      <c r="S417" s="185"/>
      <c r="T417" s="185"/>
      <c r="U417" s="185"/>
      <c r="V417" s="352" t="s">
        <v>5023</v>
      </c>
      <c r="W417" s="95" t="s">
        <v>4761</v>
      </c>
      <c r="X417" s="96"/>
      <c r="Y417" s="96"/>
      <c r="Z417" s="96"/>
      <c r="AA417" s="96"/>
      <c r="AB417" s="96"/>
      <c r="AC417" s="95"/>
      <c r="AD417" s="95" t="s">
        <v>4762</v>
      </c>
      <c r="AE417" s="100"/>
      <c r="AF417" s="100"/>
      <c r="AG417" s="187"/>
      <c r="AH417" s="187"/>
      <c r="AI417" s="187"/>
      <c r="AJ417" s="187"/>
      <c r="AK417" s="188"/>
      <c r="AL417" s="188"/>
      <c r="AM417" s="189"/>
      <c r="AN417" s="189"/>
      <c r="AO417" s="189"/>
      <c r="AP417" s="189"/>
      <c r="AQ417" s="189"/>
      <c r="AR417" s="189"/>
      <c r="AS417" s="189"/>
      <c r="AT417" s="208" t="s">
        <v>954</v>
      </c>
      <c r="AU417" s="104"/>
      <c r="AV417" s="104"/>
      <c r="AW417" s="104"/>
      <c r="AX417" s="104"/>
      <c r="AY417" s="104"/>
      <c r="AZ417" s="104"/>
      <c r="BA417" s="104"/>
      <c r="BB417" s="104"/>
      <c r="BC417" s="104"/>
      <c r="BD417" s="199" t="s">
        <v>950</v>
      </c>
      <c r="BE417" s="162"/>
      <c r="BF417" s="104"/>
      <c r="BG417" s="341" t="s">
        <v>5024</v>
      </c>
      <c r="BH417" s="228" t="s">
        <v>955</v>
      </c>
      <c r="BI417" s="193" t="s">
        <v>5021</v>
      </c>
      <c r="BJ417" s="193" t="s">
        <v>5025</v>
      </c>
      <c r="BK417" s="109"/>
    </row>
    <row r="418" s="193" customFormat="true" ht="12.75" hidden="true" customHeight="true" outlineLevel="0" collapsed="false">
      <c r="A418" s="315"/>
      <c r="B418" s="316"/>
      <c r="C418" s="316"/>
      <c r="D418" s="360" t="s">
        <v>956</v>
      </c>
      <c r="E418" s="317" t="s">
        <v>5026</v>
      </c>
      <c r="F418" s="87" t="s">
        <v>5027</v>
      </c>
      <c r="G418" s="88"/>
      <c r="H418" s="89" t="s">
        <v>956</v>
      </c>
      <c r="I418" s="90"/>
      <c r="J418" s="90"/>
      <c r="K418" s="91"/>
      <c r="L418" s="92"/>
      <c r="M418" s="90"/>
      <c r="N418" s="90"/>
      <c r="O418" s="90"/>
      <c r="P418" s="91"/>
      <c r="Q418" s="185"/>
      <c r="R418" s="185"/>
      <c r="S418" s="185"/>
      <c r="T418" s="185"/>
      <c r="U418" s="185"/>
      <c r="V418" s="352" t="s">
        <v>5028</v>
      </c>
      <c r="W418" s="95" t="s">
        <v>4761</v>
      </c>
      <c r="X418" s="96"/>
      <c r="Y418" s="96"/>
      <c r="Z418" s="96"/>
      <c r="AA418" s="96"/>
      <c r="AB418" s="96"/>
      <c r="AC418" s="95"/>
      <c r="AD418" s="95" t="s">
        <v>4762</v>
      </c>
      <c r="AE418" s="100"/>
      <c r="AF418" s="100"/>
      <c r="AG418" s="187"/>
      <c r="AH418" s="187"/>
      <c r="AI418" s="187"/>
      <c r="AJ418" s="187"/>
      <c r="AK418" s="188"/>
      <c r="AL418" s="188"/>
      <c r="AM418" s="189"/>
      <c r="AN418" s="189"/>
      <c r="AO418" s="189"/>
      <c r="AP418" s="189"/>
      <c r="AQ418" s="189"/>
      <c r="AR418" s="189"/>
      <c r="AS418" s="189"/>
      <c r="AT418" s="207" t="s">
        <v>5027</v>
      </c>
      <c r="AU418" s="104"/>
      <c r="AV418" s="104"/>
      <c r="AW418" s="104"/>
      <c r="AX418" s="104"/>
      <c r="AY418" s="104"/>
      <c r="AZ418" s="104"/>
      <c r="BA418" s="104"/>
      <c r="BB418" s="104"/>
      <c r="BC418" s="104"/>
      <c r="BD418" s="104"/>
      <c r="BE418" s="162"/>
      <c r="BF418" s="104"/>
      <c r="BG418" s="341"/>
      <c r="BH418" s="20" t="s">
        <v>7</v>
      </c>
      <c r="BI418" s="193" t="s">
        <v>5026</v>
      </c>
      <c r="BJ418" s="193" t="s">
        <v>5029</v>
      </c>
      <c r="BK418" s="109"/>
    </row>
    <row r="419" s="181" customFormat="true" ht="18" hidden="true" customHeight="true" outlineLevel="0" collapsed="false">
      <c r="A419" s="315"/>
      <c r="B419" s="316"/>
      <c r="C419" s="316"/>
      <c r="D419" s="200" t="s">
        <v>958</v>
      </c>
      <c r="E419" s="200" t="s">
        <v>959</v>
      </c>
      <c r="F419" s="65"/>
      <c r="G419" s="66"/>
      <c r="H419" s="66"/>
      <c r="I419" s="66"/>
      <c r="J419" s="66"/>
      <c r="K419" s="66"/>
      <c r="L419" s="65"/>
      <c r="M419" s="65"/>
      <c r="N419" s="65"/>
      <c r="O419" s="65"/>
      <c r="P419" s="65"/>
      <c r="Q419" s="65"/>
      <c r="R419" s="65"/>
      <c r="S419" s="65"/>
      <c r="T419" s="65"/>
      <c r="U419" s="65"/>
      <c r="V419" s="65"/>
      <c r="W419" s="65"/>
      <c r="X419" s="67"/>
      <c r="Y419" s="67"/>
      <c r="Z419" s="67"/>
      <c r="AA419" s="67"/>
      <c r="AB419" s="67"/>
      <c r="AC419" s="68"/>
      <c r="AD419" s="68"/>
      <c r="AE419" s="68"/>
      <c r="AF419" s="68"/>
      <c r="AG419" s="68"/>
      <c r="AH419" s="68"/>
      <c r="AI419" s="68"/>
      <c r="AJ419" s="68"/>
      <c r="AK419" s="68"/>
      <c r="AL419" s="68"/>
      <c r="AM419" s="68"/>
      <c r="AN419" s="68"/>
      <c r="AO419" s="68"/>
      <c r="AP419" s="68"/>
      <c r="AQ419" s="68"/>
      <c r="AR419" s="68"/>
      <c r="AS419" s="68"/>
      <c r="AT419" s="69"/>
      <c r="AU419" s="69"/>
      <c r="AV419" s="70"/>
      <c r="AW419" s="70"/>
      <c r="AX419" s="70"/>
      <c r="AY419" s="70"/>
      <c r="AZ419" s="70"/>
      <c r="BA419" s="70"/>
      <c r="BB419" s="70"/>
      <c r="BC419" s="70"/>
      <c r="BD419" s="70"/>
      <c r="BE419" s="70"/>
      <c r="BF419" s="81" t="s">
        <v>829</v>
      </c>
      <c r="BG419" s="311"/>
      <c r="BH419" s="182" t="s">
        <v>958</v>
      </c>
      <c r="BI419" s="358" t="s">
        <v>960</v>
      </c>
      <c r="BJ419" s="358"/>
      <c r="BK419" s="182"/>
    </row>
    <row r="420" s="193" customFormat="true" ht="12.75" hidden="true" customHeight="true" outlineLevel="0" collapsed="false">
      <c r="A420" s="315"/>
      <c r="B420" s="316"/>
      <c r="C420" s="316"/>
      <c r="D420" s="332" t="s">
        <v>961</v>
      </c>
      <c r="E420" s="317" t="s">
        <v>5030</v>
      </c>
      <c r="F420" s="87" t="s">
        <v>962</v>
      </c>
      <c r="G420" s="88"/>
      <c r="H420" s="89" t="s">
        <v>961</v>
      </c>
      <c r="I420" s="90"/>
      <c r="J420" s="90"/>
      <c r="K420" s="91"/>
      <c r="L420" s="92"/>
      <c r="M420" s="90" t="s">
        <v>2729</v>
      </c>
      <c r="N420" s="90"/>
      <c r="O420" s="90"/>
      <c r="P420" s="91"/>
      <c r="Q420" s="185"/>
      <c r="R420" s="185"/>
      <c r="S420" s="185"/>
      <c r="T420" s="185"/>
      <c r="U420" s="185"/>
      <c r="V420" s="352" t="s">
        <v>5031</v>
      </c>
      <c r="W420" s="95" t="s">
        <v>5032</v>
      </c>
      <c r="X420" s="96"/>
      <c r="Y420" s="96"/>
      <c r="Z420" s="96"/>
      <c r="AA420" s="96"/>
      <c r="AB420" s="96"/>
      <c r="AC420" s="95"/>
      <c r="AD420" s="95" t="s">
        <v>5033</v>
      </c>
      <c r="AE420" s="94"/>
      <c r="AF420" s="94" t="s">
        <v>4763</v>
      </c>
      <c r="AG420" s="187"/>
      <c r="AH420" s="187"/>
      <c r="AI420" s="187"/>
      <c r="AJ420" s="187"/>
      <c r="AK420" s="188"/>
      <c r="AL420" s="188"/>
      <c r="AM420" s="189"/>
      <c r="AN420" s="189"/>
      <c r="AO420" s="189"/>
      <c r="AP420" s="189"/>
      <c r="AQ420" s="189"/>
      <c r="AR420" s="189"/>
      <c r="AS420" s="189"/>
      <c r="AT420" s="207" t="s">
        <v>962</v>
      </c>
      <c r="AU420" s="104"/>
      <c r="AV420" s="104"/>
      <c r="AW420" s="104"/>
      <c r="AX420" s="104"/>
      <c r="AY420" s="104"/>
      <c r="AZ420" s="104"/>
      <c r="BA420" s="104"/>
      <c r="BB420" s="104"/>
      <c r="BC420" s="104"/>
      <c r="BD420" s="104"/>
      <c r="BE420" s="162"/>
      <c r="BF420" s="104"/>
      <c r="BG420" s="363"/>
      <c r="BH420" s="20" t="s">
        <v>7</v>
      </c>
      <c r="BI420" s="193" t="s">
        <v>5030</v>
      </c>
      <c r="BJ420" s="193" t="s">
        <v>5034</v>
      </c>
      <c r="BK420" s="109"/>
    </row>
    <row r="421" s="193" customFormat="true" ht="12.75" hidden="true" customHeight="true" outlineLevel="0" collapsed="false">
      <c r="A421" s="315"/>
      <c r="B421" s="316"/>
      <c r="C421" s="316"/>
      <c r="D421" s="332" t="s">
        <v>963</v>
      </c>
      <c r="E421" s="317" t="s">
        <v>5035</v>
      </c>
      <c r="F421" s="87" t="s">
        <v>964</v>
      </c>
      <c r="G421" s="88"/>
      <c r="H421" s="89" t="s">
        <v>963</v>
      </c>
      <c r="I421" s="90"/>
      <c r="J421" s="90"/>
      <c r="K421" s="91"/>
      <c r="L421" s="92"/>
      <c r="M421" s="90" t="s">
        <v>2729</v>
      </c>
      <c r="N421" s="90"/>
      <c r="O421" s="90"/>
      <c r="P421" s="91"/>
      <c r="Q421" s="185"/>
      <c r="R421" s="185"/>
      <c r="S421" s="185"/>
      <c r="T421" s="185"/>
      <c r="U421" s="185"/>
      <c r="V421" s="352" t="s">
        <v>5036</v>
      </c>
      <c r="W421" s="95" t="s">
        <v>5032</v>
      </c>
      <c r="X421" s="96"/>
      <c r="Y421" s="96"/>
      <c r="Z421" s="96"/>
      <c r="AA421" s="96"/>
      <c r="AB421" s="96"/>
      <c r="AC421" s="95"/>
      <c r="AD421" s="95" t="s">
        <v>5033</v>
      </c>
      <c r="AE421" s="100"/>
      <c r="AF421" s="100" t="s">
        <v>4763</v>
      </c>
      <c r="AG421" s="186"/>
      <c r="AH421" s="187"/>
      <c r="AI421" s="187"/>
      <c r="AJ421" s="187"/>
      <c r="AK421" s="188"/>
      <c r="AL421" s="188"/>
      <c r="AM421" s="189"/>
      <c r="AN421" s="189"/>
      <c r="AO421" s="189"/>
      <c r="AP421" s="189"/>
      <c r="AQ421" s="189"/>
      <c r="AR421" s="189"/>
      <c r="AS421" s="189"/>
      <c r="AT421" s="208" t="s">
        <v>964</v>
      </c>
      <c r="AU421" s="104"/>
      <c r="AV421" s="104"/>
      <c r="AW421" s="104"/>
      <c r="AX421" s="104"/>
      <c r="AY421" s="104"/>
      <c r="AZ421" s="104"/>
      <c r="BA421" s="104"/>
      <c r="BB421" s="104"/>
      <c r="BC421" s="104"/>
      <c r="BD421" s="104"/>
      <c r="BE421" s="162"/>
      <c r="BF421" s="104"/>
      <c r="BG421" s="363"/>
      <c r="BH421" s="20" t="s">
        <v>7</v>
      </c>
      <c r="BI421" s="193" t="s">
        <v>5035</v>
      </c>
      <c r="BJ421" s="193" t="s">
        <v>5037</v>
      </c>
      <c r="BK421" s="109"/>
    </row>
    <row r="422" s="193" customFormat="true" ht="12.75" hidden="true" customHeight="true" outlineLevel="0" collapsed="false">
      <c r="A422" s="315"/>
      <c r="B422" s="316"/>
      <c r="C422" s="316"/>
      <c r="D422" s="332" t="s">
        <v>965</v>
      </c>
      <c r="E422" s="317" t="s">
        <v>5038</v>
      </c>
      <c r="F422" s="87" t="s">
        <v>966</v>
      </c>
      <c r="G422" s="88"/>
      <c r="H422" s="89" t="s">
        <v>965</v>
      </c>
      <c r="I422" s="90"/>
      <c r="J422" s="90"/>
      <c r="K422" s="91"/>
      <c r="L422" s="92"/>
      <c r="M422" s="90" t="s">
        <v>2729</v>
      </c>
      <c r="N422" s="90"/>
      <c r="O422" s="90"/>
      <c r="P422" s="91"/>
      <c r="Q422" s="185"/>
      <c r="R422" s="185"/>
      <c r="S422" s="185"/>
      <c r="T422" s="185"/>
      <c r="U422" s="185"/>
      <c r="V422" s="352" t="s">
        <v>5039</v>
      </c>
      <c r="W422" s="95" t="s">
        <v>5032</v>
      </c>
      <c r="X422" s="96"/>
      <c r="Y422" s="96"/>
      <c r="Z422" s="96"/>
      <c r="AA422" s="96"/>
      <c r="AB422" s="96"/>
      <c r="AC422" s="95"/>
      <c r="AD422" s="95" t="s">
        <v>5033</v>
      </c>
      <c r="AE422" s="100"/>
      <c r="AF422" s="100" t="s">
        <v>4763</v>
      </c>
      <c r="AG422" s="187"/>
      <c r="AH422" s="187"/>
      <c r="AI422" s="187"/>
      <c r="AJ422" s="187"/>
      <c r="AK422" s="188"/>
      <c r="AL422" s="188"/>
      <c r="AM422" s="189"/>
      <c r="AN422" s="189"/>
      <c r="AO422" s="189"/>
      <c r="AP422" s="189"/>
      <c r="AQ422" s="189"/>
      <c r="AR422" s="189"/>
      <c r="AS422" s="189"/>
      <c r="AT422" s="207" t="s">
        <v>966</v>
      </c>
      <c r="AU422" s="104"/>
      <c r="AV422" s="104"/>
      <c r="AW422" s="104"/>
      <c r="AX422" s="104"/>
      <c r="AY422" s="104"/>
      <c r="AZ422" s="104"/>
      <c r="BA422" s="104"/>
      <c r="BB422" s="104"/>
      <c r="BC422" s="104"/>
      <c r="BD422" s="104"/>
      <c r="BE422" s="162"/>
      <c r="BF422" s="104"/>
      <c r="BG422" s="363"/>
      <c r="BH422" s="20" t="s">
        <v>7</v>
      </c>
      <c r="BI422" s="193" t="s">
        <v>5038</v>
      </c>
      <c r="BJ422" s="193" t="s">
        <v>5040</v>
      </c>
      <c r="BK422" s="109"/>
    </row>
    <row r="423" s="193" customFormat="true" ht="12.75" hidden="true" customHeight="true" outlineLevel="0" collapsed="false">
      <c r="A423" s="315"/>
      <c r="B423" s="316"/>
      <c r="C423" s="316"/>
      <c r="D423" s="332" t="s">
        <v>967</v>
      </c>
      <c r="E423" s="317" t="s">
        <v>5041</v>
      </c>
      <c r="F423" s="87" t="s">
        <v>968</v>
      </c>
      <c r="G423" s="88"/>
      <c r="H423" s="89" t="s">
        <v>967</v>
      </c>
      <c r="I423" s="90"/>
      <c r="J423" s="90"/>
      <c r="K423" s="91"/>
      <c r="L423" s="92"/>
      <c r="M423" s="90" t="s">
        <v>2729</v>
      </c>
      <c r="N423" s="90"/>
      <c r="O423" s="90"/>
      <c r="P423" s="91"/>
      <c r="Q423" s="185"/>
      <c r="R423" s="185"/>
      <c r="S423" s="185"/>
      <c r="T423" s="185"/>
      <c r="U423" s="185"/>
      <c r="V423" s="352" t="s">
        <v>5042</v>
      </c>
      <c r="W423" s="95" t="s">
        <v>5032</v>
      </c>
      <c r="X423" s="96"/>
      <c r="Y423" s="96"/>
      <c r="Z423" s="96"/>
      <c r="AA423" s="96"/>
      <c r="AB423" s="96"/>
      <c r="AC423" s="95"/>
      <c r="AD423" s="95" t="s">
        <v>5033</v>
      </c>
      <c r="AE423" s="100"/>
      <c r="AF423" s="100" t="s">
        <v>4763</v>
      </c>
      <c r="AG423" s="187"/>
      <c r="AH423" s="187"/>
      <c r="AI423" s="187"/>
      <c r="AJ423" s="187"/>
      <c r="AK423" s="188"/>
      <c r="AL423" s="188"/>
      <c r="AM423" s="189"/>
      <c r="AN423" s="189"/>
      <c r="AO423" s="189"/>
      <c r="AP423" s="189"/>
      <c r="AQ423" s="189"/>
      <c r="AR423" s="189"/>
      <c r="AS423" s="189"/>
      <c r="AT423" s="208" t="s">
        <v>968</v>
      </c>
      <c r="AU423" s="104"/>
      <c r="AV423" s="104"/>
      <c r="AW423" s="104"/>
      <c r="AX423" s="104"/>
      <c r="AY423" s="104"/>
      <c r="AZ423" s="104"/>
      <c r="BA423" s="104"/>
      <c r="BB423" s="104"/>
      <c r="BC423" s="104"/>
      <c r="BD423" s="104"/>
      <c r="BE423" s="162"/>
      <c r="BF423" s="104"/>
      <c r="BG423" s="363"/>
      <c r="BH423" s="20" t="s">
        <v>7</v>
      </c>
      <c r="BI423" s="193" t="s">
        <v>5041</v>
      </c>
      <c r="BJ423" s="193" t="s">
        <v>5043</v>
      </c>
      <c r="BK423" s="109"/>
    </row>
    <row r="424" s="193" customFormat="true" ht="12.75" hidden="true" customHeight="true" outlineLevel="0" collapsed="false">
      <c r="A424" s="315"/>
      <c r="B424" s="316"/>
      <c r="C424" s="316"/>
      <c r="D424" s="332" t="s">
        <v>969</v>
      </c>
      <c r="E424" s="317" t="s">
        <v>5044</v>
      </c>
      <c r="F424" s="87" t="s">
        <v>970</v>
      </c>
      <c r="G424" s="88"/>
      <c r="H424" s="89" t="s">
        <v>5045</v>
      </c>
      <c r="I424" s="90" t="s">
        <v>5045</v>
      </c>
      <c r="J424" s="90"/>
      <c r="K424" s="91"/>
      <c r="L424" s="92"/>
      <c r="M424" s="90" t="s">
        <v>2729</v>
      </c>
      <c r="N424" s="90" t="s">
        <v>2729</v>
      </c>
      <c r="O424" s="90"/>
      <c r="P424" s="91"/>
      <c r="Q424" s="185"/>
      <c r="R424" s="185"/>
      <c r="S424" s="185"/>
      <c r="T424" s="185"/>
      <c r="U424" s="185"/>
      <c r="V424" s="352" t="s">
        <v>5046</v>
      </c>
      <c r="W424" s="95" t="s">
        <v>5032</v>
      </c>
      <c r="X424" s="96"/>
      <c r="Y424" s="96"/>
      <c r="Z424" s="96"/>
      <c r="AA424" s="96"/>
      <c r="AB424" s="96"/>
      <c r="AC424" s="95"/>
      <c r="AD424" s="95" t="s">
        <v>5033</v>
      </c>
      <c r="AE424" s="100"/>
      <c r="AF424" s="100" t="s">
        <v>4763</v>
      </c>
      <c r="AG424" s="187"/>
      <c r="AH424" s="187"/>
      <c r="AI424" s="187"/>
      <c r="AJ424" s="187"/>
      <c r="AK424" s="188"/>
      <c r="AL424" s="188"/>
      <c r="AM424" s="189"/>
      <c r="AN424" s="189"/>
      <c r="AO424" s="189"/>
      <c r="AP424" s="189"/>
      <c r="AQ424" s="189"/>
      <c r="AR424" s="189"/>
      <c r="AS424" s="189"/>
      <c r="AT424" s="207" t="s">
        <v>970</v>
      </c>
      <c r="AU424" s="104"/>
      <c r="AV424" s="104"/>
      <c r="AW424" s="104"/>
      <c r="AX424" s="104"/>
      <c r="AY424" s="104"/>
      <c r="AZ424" s="104"/>
      <c r="BA424" s="104"/>
      <c r="BB424" s="104"/>
      <c r="BC424" s="104"/>
      <c r="BD424" s="104"/>
      <c r="BE424" s="162"/>
      <c r="BF424" s="104"/>
      <c r="BG424" s="363"/>
      <c r="BH424" s="20" t="s">
        <v>7</v>
      </c>
      <c r="BI424" s="193" t="s">
        <v>5044</v>
      </c>
      <c r="BJ424" s="193" t="s">
        <v>5047</v>
      </c>
      <c r="BK424" s="109"/>
    </row>
    <row r="425" s="193" customFormat="true" ht="12.75" hidden="true" customHeight="true" outlineLevel="0" collapsed="false">
      <c r="A425" s="315"/>
      <c r="B425" s="316"/>
      <c r="C425" s="316"/>
      <c r="D425" s="332" t="s">
        <v>971</v>
      </c>
      <c r="E425" s="317" t="s">
        <v>5048</v>
      </c>
      <c r="F425" s="87" t="s">
        <v>972</v>
      </c>
      <c r="G425" s="88"/>
      <c r="H425" s="89" t="s">
        <v>5049</v>
      </c>
      <c r="I425" s="90" t="s">
        <v>5049</v>
      </c>
      <c r="J425" s="90"/>
      <c r="K425" s="91"/>
      <c r="L425" s="92"/>
      <c r="M425" s="90" t="s">
        <v>2729</v>
      </c>
      <c r="N425" s="90" t="s">
        <v>2729</v>
      </c>
      <c r="O425" s="90"/>
      <c r="P425" s="91"/>
      <c r="Q425" s="185"/>
      <c r="R425" s="185"/>
      <c r="S425" s="185"/>
      <c r="T425" s="185"/>
      <c r="U425" s="185"/>
      <c r="V425" s="352" t="s">
        <v>5050</v>
      </c>
      <c r="W425" s="95" t="s">
        <v>5032</v>
      </c>
      <c r="X425" s="96"/>
      <c r="Y425" s="96"/>
      <c r="Z425" s="96"/>
      <c r="AA425" s="96"/>
      <c r="AB425" s="96"/>
      <c r="AC425" s="95"/>
      <c r="AD425" s="95" t="s">
        <v>5033</v>
      </c>
      <c r="AE425" s="100"/>
      <c r="AF425" s="100" t="s">
        <v>4763</v>
      </c>
      <c r="AG425" s="187"/>
      <c r="AH425" s="187"/>
      <c r="AI425" s="187"/>
      <c r="AJ425" s="187"/>
      <c r="AK425" s="188"/>
      <c r="AL425" s="188"/>
      <c r="AM425" s="189"/>
      <c r="AN425" s="189"/>
      <c r="AO425" s="189"/>
      <c r="AP425" s="189"/>
      <c r="AQ425" s="189"/>
      <c r="AR425" s="189"/>
      <c r="AS425" s="189"/>
      <c r="AT425" s="208" t="s">
        <v>972</v>
      </c>
      <c r="AU425" s="104"/>
      <c r="AV425" s="104"/>
      <c r="AW425" s="104"/>
      <c r="AX425" s="104"/>
      <c r="AY425" s="104"/>
      <c r="AZ425" s="104"/>
      <c r="BA425" s="104"/>
      <c r="BB425" s="104"/>
      <c r="BC425" s="104"/>
      <c r="BD425" s="104"/>
      <c r="BE425" s="162"/>
      <c r="BF425" s="104"/>
      <c r="BG425" s="363"/>
      <c r="BH425" s="20" t="s">
        <v>7</v>
      </c>
      <c r="BI425" s="193" t="s">
        <v>5048</v>
      </c>
      <c r="BJ425" s="193" t="s">
        <v>5051</v>
      </c>
      <c r="BK425" s="109"/>
    </row>
    <row r="426" s="193" customFormat="true" ht="12.75" hidden="true" customHeight="true" outlineLevel="0" collapsed="false">
      <c r="A426" s="315"/>
      <c r="B426" s="316"/>
      <c r="C426" s="316"/>
      <c r="D426" s="332" t="s">
        <v>973</v>
      </c>
      <c r="E426" s="317" t="s">
        <v>5052</v>
      </c>
      <c r="F426" s="87" t="s">
        <v>974</v>
      </c>
      <c r="G426" s="88"/>
      <c r="H426" s="89" t="s">
        <v>5053</v>
      </c>
      <c r="I426" s="90" t="s">
        <v>5053</v>
      </c>
      <c r="J426" s="90"/>
      <c r="K426" s="91"/>
      <c r="L426" s="92"/>
      <c r="M426" s="90" t="s">
        <v>81</v>
      </c>
      <c r="N426" s="90" t="s">
        <v>81</v>
      </c>
      <c r="O426" s="90"/>
      <c r="P426" s="91"/>
      <c r="Q426" s="185"/>
      <c r="R426" s="185"/>
      <c r="S426" s="185"/>
      <c r="T426" s="185"/>
      <c r="U426" s="185"/>
      <c r="V426" s="352" t="s">
        <v>5054</v>
      </c>
      <c r="W426" s="95" t="s">
        <v>5032</v>
      </c>
      <c r="X426" s="96"/>
      <c r="Y426" s="96"/>
      <c r="Z426" s="96"/>
      <c r="AA426" s="96"/>
      <c r="AB426" s="96"/>
      <c r="AC426" s="95"/>
      <c r="AD426" s="95" t="s">
        <v>5033</v>
      </c>
      <c r="AE426" s="100"/>
      <c r="AF426" s="100" t="s">
        <v>4763</v>
      </c>
      <c r="AG426" s="187"/>
      <c r="AH426" s="187"/>
      <c r="AI426" s="187"/>
      <c r="AJ426" s="187"/>
      <c r="AK426" s="188"/>
      <c r="AL426" s="188"/>
      <c r="AM426" s="189"/>
      <c r="AN426" s="189"/>
      <c r="AO426" s="189"/>
      <c r="AP426" s="189"/>
      <c r="AQ426" s="189"/>
      <c r="AR426" s="189"/>
      <c r="AS426" s="189"/>
      <c r="AT426" s="207" t="s">
        <v>974</v>
      </c>
      <c r="AU426" s="104"/>
      <c r="AV426" s="104"/>
      <c r="AW426" s="104"/>
      <c r="AX426" s="104"/>
      <c r="AY426" s="104"/>
      <c r="AZ426" s="104"/>
      <c r="BA426" s="104"/>
      <c r="BB426" s="104"/>
      <c r="BC426" s="104"/>
      <c r="BD426" s="104"/>
      <c r="BE426" s="162"/>
      <c r="BF426" s="104"/>
      <c r="BG426" s="363"/>
      <c r="BH426" s="20" t="s">
        <v>7</v>
      </c>
      <c r="BI426" s="193" t="s">
        <v>5052</v>
      </c>
      <c r="BJ426" s="193" t="s">
        <v>5055</v>
      </c>
      <c r="BK426" s="109"/>
    </row>
    <row r="427" s="193" customFormat="true" ht="12.75" hidden="true" customHeight="true" outlineLevel="0" collapsed="false">
      <c r="A427" s="315"/>
      <c r="B427" s="316"/>
      <c r="C427" s="316"/>
      <c r="D427" s="332" t="s">
        <v>975</v>
      </c>
      <c r="E427" s="317" t="s">
        <v>5056</v>
      </c>
      <c r="F427" s="87" t="s">
        <v>976</v>
      </c>
      <c r="G427" s="88"/>
      <c r="H427" s="89" t="s">
        <v>5057</v>
      </c>
      <c r="I427" s="90" t="s">
        <v>5057</v>
      </c>
      <c r="J427" s="90"/>
      <c r="K427" s="91"/>
      <c r="L427" s="92"/>
      <c r="M427" s="90" t="s">
        <v>81</v>
      </c>
      <c r="N427" s="90" t="s">
        <v>81</v>
      </c>
      <c r="O427" s="90"/>
      <c r="P427" s="91"/>
      <c r="Q427" s="185"/>
      <c r="R427" s="185"/>
      <c r="S427" s="185"/>
      <c r="T427" s="185"/>
      <c r="U427" s="185"/>
      <c r="V427" s="352" t="s">
        <v>5058</v>
      </c>
      <c r="W427" s="95" t="s">
        <v>5032</v>
      </c>
      <c r="X427" s="96"/>
      <c r="Y427" s="96"/>
      <c r="Z427" s="96"/>
      <c r="AA427" s="96"/>
      <c r="AB427" s="96"/>
      <c r="AC427" s="95"/>
      <c r="AD427" s="95" t="s">
        <v>5033</v>
      </c>
      <c r="AE427" s="100"/>
      <c r="AF427" s="100" t="s">
        <v>4763</v>
      </c>
      <c r="AG427" s="187"/>
      <c r="AH427" s="187"/>
      <c r="AI427" s="187"/>
      <c r="AJ427" s="187"/>
      <c r="AK427" s="188"/>
      <c r="AL427" s="188"/>
      <c r="AM427" s="189"/>
      <c r="AN427" s="189"/>
      <c r="AO427" s="189"/>
      <c r="AP427" s="189"/>
      <c r="AQ427" s="189"/>
      <c r="AR427" s="189"/>
      <c r="AS427" s="189"/>
      <c r="AT427" s="208" t="s">
        <v>976</v>
      </c>
      <c r="AU427" s="104"/>
      <c r="AV427" s="104"/>
      <c r="AW427" s="104"/>
      <c r="AX427" s="104"/>
      <c r="AY427" s="104"/>
      <c r="AZ427" s="104"/>
      <c r="BA427" s="104"/>
      <c r="BB427" s="104"/>
      <c r="BC427" s="104"/>
      <c r="BD427" s="104"/>
      <c r="BE427" s="162"/>
      <c r="BF427" s="104"/>
      <c r="BG427" s="363"/>
      <c r="BH427" s="20" t="s">
        <v>7</v>
      </c>
      <c r="BI427" s="193" t="s">
        <v>5056</v>
      </c>
      <c r="BJ427" s="193" t="s">
        <v>5059</v>
      </c>
      <c r="BK427" s="109"/>
    </row>
    <row r="428" s="193" customFormat="true" ht="12.75" hidden="true" customHeight="true" outlineLevel="0" collapsed="false">
      <c r="A428" s="315"/>
      <c r="B428" s="316"/>
      <c r="C428" s="316"/>
      <c r="D428" s="332" t="s">
        <v>977</v>
      </c>
      <c r="E428" s="317" t="s">
        <v>5060</v>
      </c>
      <c r="F428" s="87" t="s">
        <v>978</v>
      </c>
      <c r="G428" s="88"/>
      <c r="H428" s="89" t="s">
        <v>5061</v>
      </c>
      <c r="I428" s="90" t="s">
        <v>5061</v>
      </c>
      <c r="J428" s="90"/>
      <c r="K428" s="91"/>
      <c r="L428" s="92"/>
      <c r="M428" s="90" t="s">
        <v>2729</v>
      </c>
      <c r="N428" s="90" t="s">
        <v>2729</v>
      </c>
      <c r="O428" s="90"/>
      <c r="P428" s="91"/>
      <c r="Q428" s="185"/>
      <c r="R428" s="185"/>
      <c r="S428" s="185"/>
      <c r="T428" s="185"/>
      <c r="U428" s="185"/>
      <c r="V428" s="352" t="s">
        <v>5062</v>
      </c>
      <c r="W428" s="95" t="s">
        <v>5032</v>
      </c>
      <c r="X428" s="96"/>
      <c r="Y428" s="96"/>
      <c r="Z428" s="96"/>
      <c r="AA428" s="96"/>
      <c r="AB428" s="96"/>
      <c r="AC428" s="95"/>
      <c r="AD428" s="95" t="s">
        <v>5033</v>
      </c>
      <c r="AE428" s="100"/>
      <c r="AF428" s="100" t="s">
        <v>4763</v>
      </c>
      <c r="AG428" s="187"/>
      <c r="AH428" s="187"/>
      <c r="AI428" s="187"/>
      <c r="AJ428" s="187"/>
      <c r="AK428" s="188"/>
      <c r="AL428" s="188"/>
      <c r="AM428" s="189"/>
      <c r="AN428" s="189"/>
      <c r="AO428" s="189"/>
      <c r="AP428" s="189"/>
      <c r="AQ428" s="189"/>
      <c r="AR428" s="189"/>
      <c r="AS428" s="189"/>
      <c r="AT428" s="207" t="s">
        <v>978</v>
      </c>
      <c r="AU428" s="104"/>
      <c r="AV428" s="104"/>
      <c r="AW428" s="104"/>
      <c r="AX428" s="104"/>
      <c r="AY428" s="104"/>
      <c r="AZ428" s="104"/>
      <c r="BA428" s="104"/>
      <c r="BB428" s="104"/>
      <c r="BC428" s="104"/>
      <c r="BD428" s="104"/>
      <c r="BE428" s="162"/>
      <c r="BF428" s="104"/>
      <c r="BG428" s="363"/>
      <c r="BH428" s="20" t="s">
        <v>7</v>
      </c>
      <c r="BI428" s="193" t="s">
        <v>5060</v>
      </c>
      <c r="BJ428" s="193" t="s">
        <v>5063</v>
      </c>
      <c r="BK428" s="109"/>
    </row>
    <row r="429" s="193" customFormat="true" ht="12.75" hidden="true" customHeight="true" outlineLevel="0" collapsed="false">
      <c r="A429" s="315"/>
      <c r="B429" s="316"/>
      <c r="C429" s="316"/>
      <c r="D429" s="332" t="s">
        <v>979</v>
      </c>
      <c r="E429" s="317" t="s">
        <v>5064</v>
      </c>
      <c r="F429" s="87" t="s">
        <v>980</v>
      </c>
      <c r="G429" s="88"/>
      <c r="H429" s="89" t="s">
        <v>5065</v>
      </c>
      <c r="I429" s="90" t="s">
        <v>5065</v>
      </c>
      <c r="J429" s="90"/>
      <c r="K429" s="91"/>
      <c r="L429" s="92"/>
      <c r="M429" s="90" t="s">
        <v>2729</v>
      </c>
      <c r="N429" s="90" t="s">
        <v>2729</v>
      </c>
      <c r="O429" s="90"/>
      <c r="P429" s="91"/>
      <c r="Q429" s="185"/>
      <c r="R429" s="185"/>
      <c r="S429" s="185"/>
      <c r="T429" s="185"/>
      <c r="U429" s="185"/>
      <c r="V429" s="352" t="s">
        <v>5066</v>
      </c>
      <c r="W429" s="95" t="s">
        <v>5032</v>
      </c>
      <c r="X429" s="96"/>
      <c r="Y429" s="96"/>
      <c r="Z429" s="96"/>
      <c r="AA429" s="96"/>
      <c r="AB429" s="96"/>
      <c r="AC429" s="95"/>
      <c r="AD429" s="95" t="s">
        <v>5033</v>
      </c>
      <c r="AE429" s="100"/>
      <c r="AF429" s="100" t="s">
        <v>4763</v>
      </c>
      <c r="AG429" s="187"/>
      <c r="AH429" s="187"/>
      <c r="AI429" s="187"/>
      <c r="AJ429" s="187"/>
      <c r="AK429" s="188"/>
      <c r="AL429" s="188"/>
      <c r="AM429" s="189"/>
      <c r="AN429" s="189"/>
      <c r="AO429" s="189"/>
      <c r="AP429" s="189"/>
      <c r="AQ429" s="189"/>
      <c r="AR429" s="189"/>
      <c r="AS429" s="189"/>
      <c r="AT429" s="208" t="s">
        <v>980</v>
      </c>
      <c r="AU429" s="104"/>
      <c r="AV429" s="104"/>
      <c r="AW429" s="104"/>
      <c r="AX429" s="104"/>
      <c r="AY429" s="104"/>
      <c r="AZ429" s="104"/>
      <c r="BA429" s="104"/>
      <c r="BB429" s="104"/>
      <c r="BC429" s="104"/>
      <c r="BD429" s="104"/>
      <c r="BE429" s="162"/>
      <c r="BF429" s="104"/>
      <c r="BG429" s="363"/>
      <c r="BH429" s="20" t="s">
        <v>7</v>
      </c>
      <c r="BI429" s="193" t="s">
        <v>5064</v>
      </c>
      <c r="BJ429" s="193" t="s">
        <v>5067</v>
      </c>
      <c r="BK429" s="109"/>
    </row>
    <row r="430" s="193" customFormat="true" ht="12.75" hidden="true" customHeight="true" outlineLevel="0" collapsed="false">
      <c r="A430" s="315"/>
      <c r="B430" s="316"/>
      <c r="C430" s="316"/>
      <c r="D430" s="332" t="s">
        <v>981</v>
      </c>
      <c r="E430" s="317" t="s">
        <v>5068</v>
      </c>
      <c r="F430" s="87" t="s">
        <v>982</v>
      </c>
      <c r="G430" s="88"/>
      <c r="H430" s="89" t="s">
        <v>5069</v>
      </c>
      <c r="I430" s="90" t="s">
        <v>5069</v>
      </c>
      <c r="J430" s="90"/>
      <c r="K430" s="91"/>
      <c r="L430" s="92"/>
      <c r="M430" s="90" t="s">
        <v>81</v>
      </c>
      <c r="N430" s="90" t="s">
        <v>81</v>
      </c>
      <c r="O430" s="90"/>
      <c r="P430" s="91"/>
      <c r="Q430" s="185"/>
      <c r="R430" s="185"/>
      <c r="S430" s="185"/>
      <c r="T430" s="185"/>
      <c r="U430" s="185"/>
      <c r="V430" s="352" t="s">
        <v>5070</v>
      </c>
      <c r="W430" s="95" t="s">
        <v>5032</v>
      </c>
      <c r="X430" s="96"/>
      <c r="Y430" s="96"/>
      <c r="Z430" s="96"/>
      <c r="AA430" s="96"/>
      <c r="AB430" s="96"/>
      <c r="AC430" s="95"/>
      <c r="AD430" s="95" t="s">
        <v>5033</v>
      </c>
      <c r="AE430" s="100"/>
      <c r="AF430" s="100" t="s">
        <v>4763</v>
      </c>
      <c r="AG430" s="187"/>
      <c r="AH430" s="187"/>
      <c r="AI430" s="187"/>
      <c r="AJ430" s="187"/>
      <c r="AK430" s="188"/>
      <c r="AL430" s="188"/>
      <c r="AM430" s="189"/>
      <c r="AN430" s="189"/>
      <c r="AO430" s="189"/>
      <c r="AP430" s="189"/>
      <c r="AQ430" s="189"/>
      <c r="AR430" s="189"/>
      <c r="AS430" s="189"/>
      <c r="AT430" s="207" t="s">
        <v>982</v>
      </c>
      <c r="AU430" s="104"/>
      <c r="AV430" s="104"/>
      <c r="AW430" s="104"/>
      <c r="AX430" s="104"/>
      <c r="AY430" s="104"/>
      <c r="AZ430" s="104"/>
      <c r="BA430" s="104"/>
      <c r="BB430" s="104"/>
      <c r="BC430" s="104"/>
      <c r="BD430" s="104"/>
      <c r="BE430" s="162"/>
      <c r="BF430" s="104"/>
      <c r="BG430" s="363"/>
      <c r="BH430" s="20" t="s">
        <v>7</v>
      </c>
      <c r="BI430" s="193" t="s">
        <v>5068</v>
      </c>
      <c r="BJ430" s="193" t="s">
        <v>5071</v>
      </c>
      <c r="BK430" s="109"/>
    </row>
    <row r="431" s="193" customFormat="true" ht="12.75" hidden="true" customHeight="true" outlineLevel="0" collapsed="false">
      <c r="A431" s="315"/>
      <c r="B431" s="316"/>
      <c r="C431" s="316"/>
      <c r="D431" s="332" t="s">
        <v>983</v>
      </c>
      <c r="E431" s="317" t="s">
        <v>5072</v>
      </c>
      <c r="F431" s="87" t="s">
        <v>984</v>
      </c>
      <c r="G431" s="88"/>
      <c r="H431" s="89" t="s">
        <v>5073</v>
      </c>
      <c r="I431" s="90" t="s">
        <v>5073</v>
      </c>
      <c r="J431" s="90"/>
      <c r="K431" s="91"/>
      <c r="L431" s="92"/>
      <c r="M431" s="90" t="s">
        <v>81</v>
      </c>
      <c r="N431" s="90" t="s">
        <v>81</v>
      </c>
      <c r="O431" s="90"/>
      <c r="P431" s="91"/>
      <c r="Q431" s="185"/>
      <c r="R431" s="185"/>
      <c r="S431" s="185"/>
      <c r="T431" s="185"/>
      <c r="U431" s="185"/>
      <c r="V431" s="352" t="s">
        <v>5074</v>
      </c>
      <c r="W431" s="95" t="s">
        <v>5032</v>
      </c>
      <c r="X431" s="96"/>
      <c r="Y431" s="96"/>
      <c r="Z431" s="96"/>
      <c r="AA431" s="96"/>
      <c r="AB431" s="96"/>
      <c r="AC431" s="95"/>
      <c r="AD431" s="95" t="s">
        <v>5033</v>
      </c>
      <c r="AE431" s="100"/>
      <c r="AF431" s="100" t="s">
        <v>4763</v>
      </c>
      <c r="AG431" s="187"/>
      <c r="AH431" s="187"/>
      <c r="AI431" s="187"/>
      <c r="AJ431" s="187"/>
      <c r="AK431" s="188"/>
      <c r="AL431" s="188"/>
      <c r="AM431" s="189"/>
      <c r="AN431" s="189"/>
      <c r="AO431" s="189"/>
      <c r="AP431" s="189"/>
      <c r="AQ431" s="189"/>
      <c r="AR431" s="189"/>
      <c r="AS431" s="189"/>
      <c r="AT431" s="208" t="s">
        <v>984</v>
      </c>
      <c r="AU431" s="104"/>
      <c r="AV431" s="104"/>
      <c r="AW431" s="104"/>
      <c r="AX431" s="104"/>
      <c r="AY431" s="104"/>
      <c r="AZ431" s="104"/>
      <c r="BA431" s="104"/>
      <c r="BB431" s="104"/>
      <c r="BC431" s="104"/>
      <c r="BD431" s="104"/>
      <c r="BE431" s="162"/>
      <c r="BF431" s="104"/>
      <c r="BG431" s="363"/>
      <c r="BH431" s="20" t="s">
        <v>7</v>
      </c>
      <c r="BI431" s="193" t="s">
        <v>5072</v>
      </c>
      <c r="BJ431" s="193" t="s">
        <v>5075</v>
      </c>
      <c r="BK431" s="109"/>
    </row>
    <row r="432" s="193" customFormat="true" ht="12.75" hidden="true" customHeight="true" outlineLevel="0" collapsed="false">
      <c r="A432" s="315"/>
      <c r="B432" s="316"/>
      <c r="C432" s="316"/>
      <c r="D432" s="332" t="s">
        <v>985</v>
      </c>
      <c r="E432" s="317" t="s">
        <v>5076</v>
      </c>
      <c r="F432" s="87" t="s">
        <v>986</v>
      </c>
      <c r="G432" s="88"/>
      <c r="H432" s="89" t="s">
        <v>5077</v>
      </c>
      <c r="I432" s="90" t="s">
        <v>5077</v>
      </c>
      <c r="J432" s="90"/>
      <c r="K432" s="91"/>
      <c r="L432" s="92"/>
      <c r="M432" s="90" t="s">
        <v>2729</v>
      </c>
      <c r="N432" s="90" t="s">
        <v>2729</v>
      </c>
      <c r="O432" s="90"/>
      <c r="P432" s="91"/>
      <c r="Q432" s="185"/>
      <c r="R432" s="185"/>
      <c r="S432" s="185"/>
      <c r="T432" s="185"/>
      <c r="U432" s="185"/>
      <c r="V432" s="352" t="s">
        <v>5078</v>
      </c>
      <c r="W432" s="95" t="s">
        <v>5032</v>
      </c>
      <c r="X432" s="96"/>
      <c r="Y432" s="96"/>
      <c r="Z432" s="96"/>
      <c r="AA432" s="96"/>
      <c r="AB432" s="96"/>
      <c r="AC432" s="95"/>
      <c r="AD432" s="95" t="s">
        <v>5033</v>
      </c>
      <c r="AE432" s="100"/>
      <c r="AF432" s="100" t="s">
        <v>4763</v>
      </c>
      <c r="AG432" s="187"/>
      <c r="AH432" s="187"/>
      <c r="AI432" s="187"/>
      <c r="AJ432" s="187"/>
      <c r="AK432" s="188"/>
      <c r="AL432" s="188"/>
      <c r="AM432" s="189"/>
      <c r="AN432" s="189"/>
      <c r="AO432" s="189"/>
      <c r="AP432" s="189"/>
      <c r="AQ432" s="189"/>
      <c r="AR432" s="189"/>
      <c r="AS432" s="189"/>
      <c r="AT432" s="207" t="s">
        <v>986</v>
      </c>
      <c r="AU432" s="104"/>
      <c r="AV432" s="104"/>
      <c r="AW432" s="104"/>
      <c r="AX432" s="104"/>
      <c r="AY432" s="104"/>
      <c r="AZ432" s="104"/>
      <c r="BA432" s="104"/>
      <c r="BB432" s="104"/>
      <c r="BC432" s="104"/>
      <c r="BD432" s="104"/>
      <c r="BE432" s="162"/>
      <c r="BF432" s="104"/>
      <c r="BG432" s="363"/>
      <c r="BH432" s="20" t="s">
        <v>7</v>
      </c>
      <c r="BI432" s="193" t="s">
        <v>5076</v>
      </c>
      <c r="BJ432" s="193" t="s">
        <v>5079</v>
      </c>
      <c r="BK432" s="109"/>
    </row>
    <row r="433" s="193" customFormat="true" ht="12.75" hidden="true" customHeight="true" outlineLevel="0" collapsed="false">
      <c r="A433" s="315"/>
      <c r="B433" s="316"/>
      <c r="C433" s="316"/>
      <c r="D433" s="332" t="s">
        <v>987</v>
      </c>
      <c r="E433" s="317" t="s">
        <v>5080</v>
      </c>
      <c r="F433" s="87" t="s">
        <v>988</v>
      </c>
      <c r="G433" s="88"/>
      <c r="H433" s="89" t="s">
        <v>5081</v>
      </c>
      <c r="I433" s="90" t="s">
        <v>5081</v>
      </c>
      <c r="J433" s="90"/>
      <c r="K433" s="91"/>
      <c r="L433" s="92"/>
      <c r="M433" s="90" t="s">
        <v>2729</v>
      </c>
      <c r="N433" s="90" t="s">
        <v>2729</v>
      </c>
      <c r="O433" s="90"/>
      <c r="P433" s="91"/>
      <c r="Q433" s="185"/>
      <c r="R433" s="185"/>
      <c r="S433" s="185"/>
      <c r="T433" s="185"/>
      <c r="U433" s="185"/>
      <c r="V433" s="352" t="s">
        <v>5082</v>
      </c>
      <c r="W433" s="95" t="s">
        <v>5032</v>
      </c>
      <c r="X433" s="96"/>
      <c r="Y433" s="96"/>
      <c r="Z433" s="96"/>
      <c r="AA433" s="96"/>
      <c r="AB433" s="96"/>
      <c r="AC433" s="95"/>
      <c r="AD433" s="95" t="s">
        <v>5033</v>
      </c>
      <c r="AE433" s="100"/>
      <c r="AF433" s="100" t="s">
        <v>4763</v>
      </c>
      <c r="AG433" s="187"/>
      <c r="AH433" s="187"/>
      <c r="AI433" s="187"/>
      <c r="AJ433" s="187"/>
      <c r="AK433" s="188"/>
      <c r="AL433" s="188"/>
      <c r="AM433" s="189"/>
      <c r="AN433" s="189"/>
      <c r="AO433" s="189"/>
      <c r="AP433" s="189"/>
      <c r="AQ433" s="189"/>
      <c r="AR433" s="189"/>
      <c r="AS433" s="189"/>
      <c r="AT433" s="208" t="s">
        <v>988</v>
      </c>
      <c r="AU433" s="104"/>
      <c r="AV433" s="104"/>
      <c r="AW433" s="104"/>
      <c r="AX433" s="104"/>
      <c r="AY433" s="104"/>
      <c r="AZ433" s="104"/>
      <c r="BA433" s="104"/>
      <c r="BB433" s="104"/>
      <c r="BC433" s="104"/>
      <c r="BD433" s="104"/>
      <c r="BE433" s="162"/>
      <c r="BF433" s="104"/>
      <c r="BG433" s="363"/>
      <c r="BH433" s="20" t="s">
        <v>7</v>
      </c>
      <c r="BI433" s="193" t="s">
        <v>5080</v>
      </c>
      <c r="BJ433" s="193" t="s">
        <v>5083</v>
      </c>
      <c r="BK433" s="109"/>
    </row>
    <row r="434" s="193" customFormat="true" ht="12.75" hidden="true" customHeight="true" outlineLevel="0" collapsed="false">
      <c r="A434" s="315"/>
      <c r="B434" s="316"/>
      <c r="C434" s="316"/>
      <c r="D434" s="332" t="s">
        <v>989</v>
      </c>
      <c r="E434" s="317" t="s">
        <v>5084</v>
      </c>
      <c r="F434" s="87" t="s">
        <v>990</v>
      </c>
      <c r="G434" s="88"/>
      <c r="H434" s="89" t="s">
        <v>5085</v>
      </c>
      <c r="I434" s="90" t="s">
        <v>5085</v>
      </c>
      <c r="J434" s="90"/>
      <c r="K434" s="91"/>
      <c r="L434" s="92"/>
      <c r="M434" s="90" t="s">
        <v>81</v>
      </c>
      <c r="N434" s="90" t="s">
        <v>81</v>
      </c>
      <c r="O434" s="90"/>
      <c r="P434" s="91"/>
      <c r="Q434" s="185"/>
      <c r="R434" s="185"/>
      <c r="S434" s="185"/>
      <c r="T434" s="185"/>
      <c r="U434" s="185"/>
      <c r="V434" s="352" t="s">
        <v>5086</v>
      </c>
      <c r="W434" s="95" t="s">
        <v>5032</v>
      </c>
      <c r="X434" s="96"/>
      <c r="Y434" s="96"/>
      <c r="Z434" s="96"/>
      <c r="AA434" s="96"/>
      <c r="AB434" s="96"/>
      <c r="AC434" s="95"/>
      <c r="AD434" s="95" t="s">
        <v>5033</v>
      </c>
      <c r="AE434" s="100"/>
      <c r="AF434" s="100" t="s">
        <v>4763</v>
      </c>
      <c r="AG434" s="187"/>
      <c r="AH434" s="187"/>
      <c r="AI434" s="187"/>
      <c r="AJ434" s="187"/>
      <c r="AK434" s="188"/>
      <c r="AL434" s="188"/>
      <c r="AM434" s="189"/>
      <c r="AN434" s="189"/>
      <c r="AO434" s="189"/>
      <c r="AP434" s="189"/>
      <c r="AQ434" s="189"/>
      <c r="AR434" s="189"/>
      <c r="AS434" s="189"/>
      <c r="AT434" s="207" t="s">
        <v>990</v>
      </c>
      <c r="AU434" s="104"/>
      <c r="AV434" s="104"/>
      <c r="AW434" s="104"/>
      <c r="AX434" s="104"/>
      <c r="AY434" s="104"/>
      <c r="AZ434" s="104"/>
      <c r="BA434" s="104"/>
      <c r="BB434" s="104"/>
      <c r="BC434" s="104"/>
      <c r="BD434" s="104"/>
      <c r="BE434" s="162"/>
      <c r="BF434" s="104"/>
      <c r="BG434" s="363"/>
      <c r="BH434" s="20" t="s">
        <v>7</v>
      </c>
      <c r="BI434" s="193" t="s">
        <v>5084</v>
      </c>
      <c r="BJ434" s="193" t="s">
        <v>5087</v>
      </c>
      <c r="BK434" s="109"/>
    </row>
    <row r="435" s="193" customFormat="true" ht="12.75" hidden="true" customHeight="true" outlineLevel="0" collapsed="false">
      <c r="A435" s="315"/>
      <c r="B435" s="316"/>
      <c r="C435" s="316"/>
      <c r="D435" s="332" t="s">
        <v>991</v>
      </c>
      <c r="E435" s="317" t="s">
        <v>5088</v>
      </c>
      <c r="F435" s="87" t="s">
        <v>992</v>
      </c>
      <c r="G435" s="88"/>
      <c r="H435" s="89" t="s">
        <v>5089</v>
      </c>
      <c r="I435" s="90" t="s">
        <v>5089</v>
      </c>
      <c r="J435" s="90"/>
      <c r="K435" s="91"/>
      <c r="L435" s="92"/>
      <c r="M435" s="90" t="s">
        <v>81</v>
      </c>
      <c r="N435" s="90" t="s">
        <v>81</v>
      </c>
      <c r="O435" s="90"/>
      <c r="P435" s="91"/>
      <c r="Q435" s="185"/>
      <c r="R435" s="185"/>
      <c r="S435" s="185"/>
      <c r="T435" s="185"/>
      <c r="U435" s="185"/>
      <c r="V435" s="352" t="s">
        <v>5090</v>
      </c>
      <c r="W435" s="95" t="s">
        <v>5032</v>
      </c>
      <c r="X435" s="96"/>
      <c r="Y435" s="96"/>
      <c r="Z435" s="96"/>
      <c r="AA435" s="96"/>
      <c r="AB435" s="96"/>
      <c r="AC435" s="95"/>
      <c r="AD435" s="95" t="s">
        <v>5033</v>
      </c>
      <c r="AE435" s="100"/>
      <c r="AF435" s="100" t="s">
        <v>4763</v>
      </c>
      <c r="AG435" s="187"/>
      <c r="AH435" s="187"/>
      <c r="AI435" s="187"/>
      <c r="AJ435" s="187"/>
      <c r="AK435" s="188"/>
      <c r="AL435" s="188"/>
      <c r="AM435" s="189"/>
      <c r="AN435" s="189"/>
      <c r="AO435" s="189"/>
      <c r="AP435" s="189"/>
      <c r="AQ435" s="189"/>
      <c r="AR435" s="189"/>
      <c r="AS435" s="189"/>
      <c r="AT435" s="208" t="s">
        <v>992</v>
      </c>
      <c r="AU435" s="104"/>
      <c r="AV435" s="104"/>
      <c r="AW435" s="104"/>
      <c r="AX435" s="104"/>
      <c r="AY435" s="104"/>
      <c r="AZ435" s="104"/>
      <c r="BA435" s="104"/>
      <c r="BB435" s="104"/>
      <c r="BC435" s="104"/>
      <c r="BD435" s="104"/>
      <c r="BE435" s="162"/>
      <c r="BF435" s="104"/>
      <c r="BG435" s="363"/>
      <c r="BH435" s="20" t="s">
        <v>7</v>
      </c>
      <c r="BI435" s="193" t="s">
        <v>5088</v>
      </c>
      <c r="BJ435" s="193" t="s">
        <v>5091</v>
      </c>
      <c r="BK435" s="109"/>
    </row>
    <row r="436" s="193" customFormat="true" ht="12.75" hidden="true" customHeight="true" outlineLevel="0" collapsed="false">
      <c r="A436" s="315"/>
      <c r="B436" s="316"/>
      <c r="C436" s="316"/>
      <c r="D436" s="332" t="s">
        <v>993</v>
      </c>
      <c r="E436" s="317" t="s">
        <v>5092</v>
      </c>
      <c r="F436" s="87" t="s">
        <v>994</v>
      </c>
      <c r="G436" s="88"/>
      <c r="H436" s="89" t="s">
        <v>5093</v>
      </c>
      <c r="I436" s="90" t="s">
        <v>5093</v>
      </c>
      <c r="J436" s="90"/>
      <c r="K436" s="91"/>
      <c r="L436" s="92"/>
      <c r="M436" s="90" t="s">
        <v>2729</v>
      </c>
      <c r="N436" s="90" t="s">
        <v>2729</v>
      </c>
      <c r="O436" s="90"/>
      <c r="P436" s="91"/>
      <c r="Q436" s="185"/>
      <c r="R436" s="185"/>
      <c r="S436" s="185"/>
      <c r="T436" s="185"/>
      <c r="U436" s="185"/>
      <c r="V436" s="352" t="s">
        <v>5094</v>
      </c>
      <c r="W436" s="95" t="s">
        <v>5032</v>
      </c>
      <c r="X436" s="96"/>
      <c r="Y436" s="96"/>
      <c r="Z436" s="96"/>
      <c r="AA436" s="96"/>
      <c r="AB436" s="96"/>
      <c r="AC436" s="95"/>
      <c r="AD436" s="95" t="s">
        <v>5033</v>
      </c>
      <c r="AE436" s="100"/>
      <c r="AF436" s="100" t="s">
        <v>4763</v>
      </c>
      <c r="AG436" s="187"/>
      <c r="AH436" s="187"/>
      <c r="AI436" s="187"/>
      <c r="AJ436" s="187"/>
      <c r="AK436" s="188"/>
      <c r="AL436" s="188"/>
      <c r="AM436" s="189"/>
      <c r="AN436" s="189"/>
      <c r="AO436" s="189"/>
      <c r="AP436" s="189"/>
      <c r="AQ436" s="189"/>
      <c r="AR436" s="189"/>
      <c r="AS436" s="189"/>
      <c r="AT436" s="207" t="s">
        <v>994</v>
      </c>
      <c r="AU436" s="104"/>
      <c r="AV436" s="104"/>
      <c r="AW436" s="104"/>
      <c r="AX436" s="104"/>
      <c r="AY436" s="104"/>
      <c r="AZ436" s="104"/>
      <c r="BA436" s="104"/>
      <c r="BB436" s="104"/>
      <c r="BC436" s="104"/>
      <c r="BD436" s="104"/>
      <c r="BE436" s="162"/>
      <c r="BF436" s="104"/>
      <c r="BG436" s="363"/>
      <c r="BH436" s="20" t="s">
        <v>7</v>
      </c>
      <c r="BI436" s="193" t="s">
        <v>5092</v>
      </c>
      <c r="BJ436" s="193" t="s">
        <v>5095</v>
      </c>
      <c r="BK436" s="109"/>
    </row>
    <row r="437" s="193" customFormat="true" ht="12.75" hidden="true" customHeight="true" outlineLevel="0" collapsed="false">
      <c r="A437" s="315"/>
      <c r="B437" s="316"/>
      <c r="C437" s="316"/>
      <c r="D437" s="332" t="s">
        <v>995</v>
      </c>
      <c r="E437" s="317" t="s">
        <v>5096</v>
      </c>
      <c r="F437" s="87" t="s">
        <v>996</v>
      </c>
      <c r="G437" s="88"/>
      <c r="H437" s="89" t="s">
        <v>5097</v>
      </c>
      <c r="I437" s="90" t="s">
        <v>5097</v>
      </c>
      <c r="J437" s="90"/>
      <c r="K437" s="91"/>
      <c r="L437" s="92"/>
      <c r="M437" s="90" t="s">
        <v>2729</v>
      </c>
      <c r="N437" s="90" t="s">
        <v>2729</v>
      </c>
      <c r="O437" s="90"/>
      <c r="P437" s="91"/>
      <c r="Q437" s="185"/>
      <c r="R437" s="185"/>
      <c r="S437" s="185"/>
      <c r="T437" s="185"/>
      <c r="U437" s="185"/>
      <c r="V437" s="352" t="s">
        <v>5098</v>
      </c>
      <c r="W437" s="95" t="s">
        <v>5032</v>
      </c>
      <c r="X437" s="96"/>
      <c r="Y437" s="96"/>
      <c r="Z437" s="96"/>
      <c r="AA437" s="96"/>
      <c r="AB437" s="96"/>
      <c r="AC437" s="95"/>
      <c r="AD437" s="95" t="s">
        <v>5033</v>
      </c>
      <c r="AE437" s="100"/>
      <c r="AF437" s="100" t="s">
        <v>4763</v>
      </c>
      <c r="AG437" s="187"/>
      <c r="AH437" s="187"/>
      <c r="AI437" s="187"/>
      <c r="AJ437" s="187"/>
      <c r="AK437" s="188"/>
      <c r="AL437" s="188"/>
      <c r="AM437" s="189"/>
      <c r="AN437" s="189"/>
      <c r="AO437" s="189"/>
      <c r="AP437" s="189"/>
      <c r="AQ437" s="189"/>
      <c r="AR437" s="189"/>
      <c r="AS437" s="189"/>
      <c r="AT437" s="208" t="s">
        <v>996</v>
      </c>
      <c r="AU437" s="104"/>
      <c r="AV437" s="104"/>
      <c r="AW437" s="104"/>
      <c r="AX437" s="104"/>
      <c r="AY437" s="104"/>
      <c r="AZ437" s="104"/>
      <c r="BA437" s="104"/>
      <c r="BB437" s="104"/>
      <c r="BC437" s="104"/>
      <c r="BD437" s="104"/>
      <c r="BE437" s="162"/>
      <c r="BF437" s="104"/>
      <c r="BG437" s="363"/>
      <c r="BH437" s="20" t="s">
        <v>7</v>
      </c>
      <c r="BI437" s="193" t="s">
        <v>5096</v>
      </c>
      <c r="BJ437" s="193" t="s">
        <v>5099</v>
      </c>
      <c r="BK437" s="109"/>
    </row>
    <row r="438" s="193" customFormat="true" ht="12.75" hidden="true" customHeight="true" outlineLevel="0" collapsed="false">
      <c r="A438" s="315"/>
      <c r="B438" s="316"/>
      <c r="C438" s="316"/>
      <c r="D438" s="332" t="s">
        <v>997</v>
      </c>
      <c r="E438" s="317" t="s">
        <v>5100</v>
      </c>
      <c r="F438" s="87" t="s">
        <v>998</v>
      </c>
      <c r="G438" s="88"/>
      <c r="H438" s="89" t="s">
        <v>5101</v>
      </c>
      <c r="I438" s="90" t="s">
        <v>5101</v>
      </c>
      <c r="J438" s="90"/>
      <c r="K438" s="91"/>
      <c r="L438" s="92"/>
      <c r="M438" s="90" t="s">
        <v>81</v>
      </c>
      <c r="N438" s="90" t="s">
        <v>81</v>
      </c>
      <c r="O438" s="90"/>
      <c r="P438" s="91"/>
      <c r="Q438" s="185"/>
      <c r="R438" s="185"/>
      <c r="S438" s="185"/>
      <c r="T438" s="185"/>
      <c r="U438" s="185"/>
      <c r="V438" s="352" t="s">
        <v>5102</v>
      </c>
      <c r="W438" s="95" t="s">
        <v>5032</v>
      </c>
      <c r="X438" s="96"/>
      <c r="Y438" s="96"/>
      <c r="Z438" s="96"/>
      <c r="AA438" s="96"/>
      <c r="AB438" s="96"/>
      <c r="AC438" s="95"/>
      <c r="AD438" s="95" t="s">
        <v>5033</v>
      </c>
      <c r="AE438" s="100"/>
      <c r="AF438" s="100" t="s">
        <v>4763</v>
      </c>
      <c r="AG438" s="187"/>
      <c r="AH438" s="187"/>
      <c r="AI438" s="187"/>
      <c r="AJ438" s="187"/>
      <c r="AK438" s="188"/>
      <c r="AL438" s="188"/>
      <c r="AM438" s="189"/>
      <c r="AN438" s="189"/>
      <c r="AO438" s="189"/>
      <c r="AP438" s="189"/>
      <c r="AQ438" s="189"/>
      <c r="AR438" s="189"/>
      <c r="AS438" s="189"/>
      <c r="AT438" s="207" t="s">
        <v>998</v>
      </c>
      <c r="AU438" s="104"/>
      <c r="AV438" s="104"/>
      <c r="AW438" s="104"/>
      <c r="AX438" s="104"/>
      <c r="AY438" s="104"/>
      <c r="AZ438" s="104"/>
      <c r="BA438" s="104"/>
      <c r="BB438" s="104"/>
      <c r="BC438" s="104"/>
      <c r="BD438" s="104"/>
      <c r="BE438" s="162"/>
      <c r="BF438" s="104"/>
      <c r="BG438" s="363"/>
      <c r="BH438" s="20" t="s">
        <v>7</v>
      </c>
      <c r="BI438" s="193" t="s">
        <v>5100</v>
      </c>
      <c r="BJ438" s="193" t="s">
        <v>5103</v>
      </c>
      <c r="BK438" s="109"/>
    </row>
    <row r="439" s="193" customFormat="true" ht="12.75" hidden="true" customHeight="true" outlineLevel="0" collapsed="false">
      <c r="A439" s="315"/>
      <c r="B439" s="316"/>
      <c r="C439" s="316"/>
      <c r="D439" s="332" t="s">
        <v>999</v>
      </c>
      <c r="E439" s="317" t="s">
        <v>5104</v>
      </c>
      <c r="F439" s="87" t="s">
        <v>1000</v>
      </c>
      <c r="G439" s="88"/>
      <c r="H439" s="89" t="s">
        <v>5105</v>
      </c>
      <c r="I439" s="90" t="s">
        <v>5105</v>
      </c>
      <c r="J439" s="90"/>
      <c r="K439" s="91"/>
      <c r="L439" s="92"/>
      <c r="M439" s="90" t="s">
        <v>81</v>
      </c>
      <c r="N439" s="90" t="s">
        <v>81</v>
      </c>
      <c r="O439" s="90"/>
      <c r="P439" s="91"/>
      <c r="Q439" s="185"/>
      <c r="R439" s="185"/>
      <c r="S439" s="185"/>
      <c r="T439" s="185"/>
      <c r="U439" s="185"/>
      <c r="V439" s="352" t="s">
        <v>5106</v>
      </c>
      <c r="W439" s="95" t="s">
        <v>5032</v>
      </c>
      <c r="X439" s="96"/>
      <c r="Y439" s="96"/>
      <c r="Z439" s="96"/>
      <c r="AA439" s="96"/>
      <c r="AB439" s="96"/>
      <c r="AC439" s="95"/>
      <c r="AD439" s="95" t="s">
        <v>5033</v>
      </c>
      <c r="AE439" s="100"/>
      <c r="AF439" s="100" t="s">
        <v>4763</v>
      </c>
      <c r="AG439" s="187"/>
      <c r="AH439" s="187"/>
      <c r="AI439" s="187"/>
      <c r="AJ439" s="187"/>
      <c r="AK439" s="188"/>
      <c r="AL439" s="188"/>
      <c r="AM439" s="189"/>
      <c r="AN439" s="189"/>
      <c r="AO439" s="189"/>
      <c r="AP439" s="189"/>
      <c r="AQ439" s="189"/>
      <c r="AR439" s="189"/>
      <c r="AS439" s="189"/>
      <c r="AT439" s="208" t="s">
        <v>1000</v>
      </c>
      <c r="AU439" s="104"/>
      <c r="AV439" s="104"/>
      <c r="AW439" s="104"/>
      <c r="AX439" s="104"/>
      <c r="AY439" s="104"/>
      <c r="AZ439" s="104"/>
      <c r="BA439" s="104"/>
      <c r="BB439" s="104"/>
      <c r="BC439" s="104"/>
      <c r="BD439" s="104"/>
      <c r="BE439" s="162"/>
      <c r="BF439" s="104"/>
      <c r="BG439" s="363"/>
      <c r="BH439" s="20" t="s">
        <v>7</v>
      </c>
      <c r="BI439" s="193" t="s">
        <v>5104</v>
      </c>
      <c r="BJ439" s="193" t="s">
        <v>5107</v>
      </c>
      <c r="BK439" s="109"/>
    </row>
    <row r="440" s="193" customFormat="true" ht="12.75" hidden="true" customHeight="true" outlineLevel="0" collapsed="false">
      <c r="A440" s="315"/>
      <c r="B440" s="316"/>
      <c r="C440" s="316"/>
      <c r="D440" s="332" t="s">
        <v>1001</v>
      </c>
      <c r="E440" s="317" t="s">
        <v>5108</v>
      </c>
      <c r="F440" s="87" t="s">
        <v>1002</v>
      </c>
      <c r="G440" s="88"/>
      <c r="H440" s="89" t="s">
        <v>5109</v>
      </c>
      <c r="I440" s="90" t="s">
        <v>5110</v>
      </c>
      <c r="J440" s="90"/>
      <c r="K440" s="91"/>
      <c r="L440" s="92"/>
      <c r="M440" s="90" t="s">
        <v>2729</v>
      </c>
      <c r="N440" s="90" t="s">
        <v>2729</v>
      </c>
      <c r="O440" s="90"/>
      <c r="P440" s="91"/>
      <c r="Q440" s="185"/>
      <c r="R440" s="185"/>
      <c r="S440" s="185"/>
      <c r="T440" s="185"/>
      <c r="U440" s="185"/>
      <c r="V440" s="352" t="s">
        <v>5111</v>
      </c>
      <c r="W440" s="95" t="s">
        <v>5032</v>
      </c>
      <c r="X440" s="96"/>
      <c r="Y440" s="96"/>
      <c r="Z440" s="96"/>
      <c r="AA440" s="96"/>
      <c r="AB440" s="96"/>
      <c r="AC440" s="95"/>
      <c r="AD440" s="95" t="s">
        <v>5033</v>
      </c>
      <c r="AE440" s="100"/>
      <c r="AF440" s="100" t="s">
        <v>4763</v>
      </c>
      <c r="AG440" s="187"/>
      <c r="AH440" s="187"/>
      <c r="AI440" s="187"/>
      <c r="AJ440" s="187"/>
      <c r="AK440" s="188"/>
      <c r="AL440" s="188"/>
      <c r="AM440" s="189"/>
      <c r="AN440" s="189"/>
      <c r="AO440" s="189"/>
      <c r="AP440" s="189"/>
      <c r="AQ440" s="189"/>
      <c r="AR440" s="189"/>
      <c r="AS440" s="189"/>
      <c r="AT440" s="207" t="s">
        <v>1002</v>
      </c>
      <c r="AU440" s="104"/>
      <c r="AV440" s="104"/>
      <c r="AW440" s="104"/>
      <c r="AX440" s="104"/>
      <c r="AY440" s="104"/>
      <c r="AZ440" s="104"/>
      <c r="BA440" s="104"/>
      <c r="BB440" s="104"/>
      <c r="BC440" s="104"/>
      <c r="BD440" s="104"/>
      <c r="BE440" s="162"/>
      <c r="BF440" s="104"/>
      <c r="BG440" s="363"/>
      <c r="BH440" s="20" t="s">
        <v>7</v>
      </c>
      <c r="BI440" s="193" t="s">
        <v>5108</v>
      </c>
      <c r="BJ440" s="193" t="s">
        <v>5112</v>
      </c>
      <c r="BK440" s="109"/>
    </row>
    <row r="441" s="193" customFormat="true" ht="12.75" hidden="true" customHeight="true" outlineLevel="0" collapsed="false">
      <c r="A441" s="315"/>
      <c r="B441" s="316"/>
      <c r="C441" s="316"/>
      <c r="D441" s="332" t="s">
        <v>1003</v>
      </c>
      <c r="E441" s="317" t="s">
        <v>5113</v>
      </c>
      <c r="F441" s="87" t="s">
        <v>1004</v>
      </c>
      <c r="G441" s="88"/>
      <c r="H441" s="89" t="s">
        <v>5114</v>
      </c>
      <c r="I441" s="90" t="s">
        <v>5115</v>
      </c>
      <c r="J441" s="90"/>
      <c r="K441" s="91"/>
      <c r="L441" s="92"/>
      <c r="M441" s="90" t="s">
        <v>2729</v>
      </c>
      <c r="N441" s="90" t="s">
        <v>2729</v>
      </c>
      <c r="O441" s="90"/>
      <c r="P441" s="91"/>
      <c r="Q441" s="185"/>
      <c r="R441" s="185"/>
      <c r="S441" s="185"/>
      <c r="T441" s="185"/>
      <c r="U441" s="185"/>
      <c r="V441" s="352" t="s">
        <v>5116</v>
      </c>
      <c r="W441" s="95" t="s">
        <v>5032</v>
      </c>
      <c r="X441" s="96"/>
      <c r="Y441" s="96"/>
      <c r="Z441" s="96"/>
      <c r="AA441" s="96"/>
      <c r="AB441" s="96"/>
      <c r="AC441" s="95"/>
      <c r="AD441" s="95" t="s">
        <v>5033</v>
      </c>
      <c r="AE441" s="100"/>
      <c r="AF441" s="100" t="s">
        <v>4763</v>
      </c>
      <c r="AG441" s="187"/>
      <c r="AH441" s="187"/>
      <c r="AI441" s="187"/>
      <c r="AJ441" s="187"/>
      <c r="AK441" s="188"/>
      <c r="AL441" s="188"/>
      <c r="AM441" s="189"/>
      <c r="AN441" s="189"/>
      <c r="AO441" s="189"/>
      <c r="AP441" s="189"/>
      <c r="AQ441" s="189"/>
      <c r="AR441" s="189"/>
      <c r="AS441" s="189"/>
      <c r="AT441" s="208" t="s">
        <v>1004</v>
      </c>
      <c r="AU441" s="104"/>
      <c r="AV441" s="104"/>
      <c r="AW441" s="104"/>
      <c r="AX441" s="104"/>
      <c r="AY441" s="104"/>
      <c r="AZ441" s="104"/>
      <c r="BA441" s="104"/>
      <c r="BB441" s="104"/>
      <c r="BC441" s="104"/>
      <c r="BD441" s="104"/>
      <c r="BE441" s="162"/>
      <c r="BF441" s="104"/>
      <c r="BG441" s="363"/>
      <c r="BH441" s="20" t="s">
        <v>7</v>
      </c>
      <c r="BI441" s="193" t="s">
        <v>5113</v>
      </c>
      <c r="BJ441" s="193" t="s">
        <v>5117</v>
      </c>
      <c r="BK441" s="109"/>
    </row>
    <row r="442" s="193" customFormat="true" ht="12.75" hidden="true" customHeight="true" outlineLevel="0" collapsed="false">
      <c r="A442" s="315"/>
      <c r="B442" s="316"/>
      <c r="C442" s="316"/>
      <c r="D442" s="332" t="s">
        <v>1005</v>
      </c>
      <c r="E442" s="317" t="s">
        <v>5118</v>
      </c>
      <c r="F442" s="87" t="s">
        <v>1006</v>
      </c>
      <c r="G442" s="88"/>
      <c r="H442" s="89" t="s">
        <v>5119</v>
      </c>
      <c r="I442" s="90" t="s">
        <v>5120</v>
      </c>
      <c r="J442" s="90"/>
      <c r="K442" s="91"/>
      <c r="L442" s="92"/>
      <c r="M442" s="90" t="s">
        <v>81</v>
      </c>
      <c r="N442" s="90" t="s">
        <v>81</v>
      </c>
      <c r="O442" s="90"/>
      <c r="P442" s="91"/>
      <c r="Q442" s="185"/>
      <c r="R442" s="185"/>
      <c r="S442" s="185"/>
      <c r="T442" s="185"/>
      <c r="U442" s="185"/>
      <c r="V442" s="352" t="s">
        <v>5121</v>
      </c>
      <c r="W442" s="95" t="s">
        <v>5032</v>
      </c>
      <c r="X442" s="96"/>
      <c r="Y442" s="96"/>
      <c r="Z442" s="96"/>
      <c r="AA442" s="96"/>
      <c r="AB442" s="96"/>
      <c r="AC442" s="95"/>
      <c r="AD442" s="95" t="s">
        <v>5033</v>
      </c>
      <c r="AE442" s="100"/>
      <c r="AF442" s="100" t="s">
        <v>4763</v>
      </c>
      <c r="AG442" s="187"/>
      <c r="AH442" s="187"/>
      <c r="AI442" s="187"/>
      <c r="AJ442" s="187"/>
      <c r="AK442" s="188"/>
      <c r="AL442" s="188"/>
      <c r="AM442" s="189"/>
      <c r="AN442" s="189"/>
      <c r="AO442" s="189"/>
      <c r="AP442" s="189"/>
      <c r="AQ442" s="189"/>
      <c r="AR442" s="189"/>
      <c r="AS442" s="189"/>
      <c r="AT442" s="207" t="s">
        <v>1006</v>
      </c>
      <c r="AU442" s="104"/>
      <c r="AV442" s="104"/>
      <c r="AW442" s="104"/>
      <c r="AX442" s="104"/>
      <c r="AY442" s="104"/>
      <c r="AZ442" s="104"/>
      <c r="BA442" s="104"/>
      <c r="BB442" s="104"/>
      <c r="BC442" s="104"/>
      <c r="BD442" s="104"/>
      <c r="BE442" s="162"/>
      <c r="BF442" s="104"/>
      <c r="BG442" s="363"/>
      <c r="BH442" s="20" t="s">
        <v>7</v>
      </c>
      <c r="BI442" s="193" t="s">
        <v>5118</v>
      </c>
      <c r="BJ442" s="193" t="s">
        <v>5122</v>
      </c>
      <c r="BK442" s="109"/>
    </row>
    <row r="443" s="193" customFormat="true" ht="12.75" hidden="true" customHeight="true" outlineLevel="0" collapsed="false">
      <c r="A443" s="315"/>
      <c r="B443" s="316"/>
      <c r="C443" s="316"/>
      <c r="D443" s="332" t="s">
        <v>1007</v>
      </c>
      <c r="E443" s="317" t="s">
        <v>5123</v>
      </c>
      <c r="F443" s="87" t="s">
        <v>1008</v>
      </c>
      <c r="G443" s="88"/>
      <c r="H443" s="89" t="s">
        <v>5124</v>
      </c>
      <c r="I443" s="90" t="s">
        <v>5125</v>
      </c>
      <c r="J443" s="90"/>
      <c r="K443" s="91"/>
      <c r="L443" s="92"/>
      <c r="M443" s="90" t="s">
        <v>81</v>
      </c>
      <c r="N443" s="90" t="s">
        <v>81</v>
      </c>
      <c r="O443" s="90"/>
      <c r="P443" s="91"/>
      <c r="Q443" s="185"/>
      <c r="R443" s="185"/>
      <c r="S443" s="185"/>
      <c r="T443" s="185"/>
      <c r="U443" s="185"/>
      <c r="V443" s="352" t="s">
        <v>5126</v>
      </c>
      <c r="W443" s="95" t="s">
        <v>5032</v>
      </c>
      <c r="X443" s="96"/>
      <c r="Y443" s="96"/>
      <c r="Z443" s="96"/>
      <c r="AA443" s="96"/>
      <c r="AB443" s="96"/>
      <c r="AC443" s="95"/>
      <c r="AD443" s="95" t="s">
        <v>5033</v>
      </c>
      <c r="AE443" s="100"/>
      <c r="AF443" s="100" t="s">
        <v>4763</v>
      </c>
      <c r="AG443" s="187"/>
      <c r="AH443" s="187"/>
      <c r="AI443" s="187"/>
      <c r="AJ443" s="187"/>
      <c r="AK443" s="188"/>
      <c r="AL443" s="188"/>
      <c r="AM443" s="189"/>
      <c r="AN443" s="189"/>
      <c r="AO443" s="189"/>
      <c r="AP443" s="189"/>
      <c r="AQ443" s="189"/>
      <c r="AR443" s="189"/>
      <c r="AS443" s="189"/>
      <c r="AT443" s="208" t="s">
        <v>1008</v>
      </c>
      <c r="AU443" s="104"/>
      <c r="AV443" s="104"/>
      <c r="AW443" s="104"/>
      <c r="AX443" s="104"/>
      <c r="AY443" s="104"/>
      <c r="AZ443" s="104"/>
      <c r="BA443" s="104"/>
      <c r="BB443" s="104"/>
      <c r="BC443" s="104"/>
      <c r="BD443" s="104"/>
      <c r="BE443" s="162"/>
      <c r="BF443" s="104"/>
      <c r="BG443" s="363"/>
      <c r="BH443" s="20" t="s">
        <v>7</v>
      </c>
      <c r="BI443" s="193" t="s">
        <v>5123</v>
      </c>
      <c r="BJ443" s="193" t="s">
        <v>5127</v>
      </c>
      <c r="BK443" s="109"/>
    </row>
    <row r="444" s="193" customFormat="true" ht="12.75" hidden="true" customHeight="true" outlineLevel="0" collapsed="false">
      <c r="A444" s="315"/>
      <c r="B444" s="316"/>
      <c r="C444" s="316"/>
      <c r="D444" s="332" t="s">
        <v>1009</v>
      </c>
      <c r="E444" s="317" t="s">
        <v>5128</v>
      </c>
      <c r="F444" s="87" t="s">
        <v>1010</v>
      </c>
      <c r="G444" s="88"/>
      <c r="H444" s="89" t="s">
        <v>5129</v>
      </c>
      <c r="I444" s="90" t="s">
        <v>5130</v>
      </c>
      <c r="J444" s="90"/>
      <c r="K444" s="91"/>
      <c r="L444" s="92"/>
      <c r="M444" s="90" t="s">
        <v>2729</v>
      </c>
      <c r="N444" s="90" t="s">
        <v>2729</v>
      </c>
      <c r="O444" s="90"/>
      <c r="P444" s="91"/>
      <c r="Q444" s="185"/>
      <c r="R444" s="185"/>
      <c r="S444" s="185"/>
      <c r="T444" s="185"/>
      <c r="U444" s="185"/>
      <c r="V444" s="352" t="s">
        <v>5131</v>
      </c>
      <c r="W444" s="95" t="s">
        <v>5032</v>
      </c>
      <c r="X444" s="96"/>
      <c r="Y444" s="96"/>
      <c r="Z444" s="96"/>
      <c r="AA444" s="96"/>
      <c r="AB444" s="96"/>
      <c r="AC444" s="95"/>
      <c r="AD444" s="95" t="s">
        <v>5033</v>
      </c>
      <c r="AE444" s="100"/>
      <c r="AF444" s="100" t="s">
        <v>4763</v>
      </c>
      <c r="AG444" s="187"/>
      <c r="AH444" s="187"/>
      <c r="AI444" s="187"/>
      <c r="AJ444" s="187"/>
      <c r="AK444" s="188"/>
      <c r="AL444" s="188"/>
      <c r="AM444" s="189"/>
      <c r="AN444" s="189"/>
      <c r="AO444" s="189"/>
      <c r="AP444" s="189"/>
      <c r="AQ444" s="189"/>
      <c r="AR444" s="189"/>
      <c r="AS444" s="189"/>
      <c r="AT444" s="207" t="s">
        <v>1010</v>
      </c>
      <c r="AU444" s="104"/>
      <c r="AV444" s="104"/>
      <c r="AW444" s="104"/>
      <c r="AX444" s="104"/>
      <c r="AY444" s="104"/>
      <c r="AZ444" s="104"/>
      <c r="BA444" s="104"/>
      <c r="BB444" s="104"/>
      <c r="BC444" s="104"/>
      <c r="BD444" s="104"/>
      <c r="BE444" s="162"/>
      <c r="BF444" s="104"/>
      <c r="BG444" s="363"/>
      <c r="BH444" s="20" t="s">
        <v>7</v>
      </c>
      <c r="BI444" s="193" t="s">
        <v>5128</v>
      </c>
      <c r="BJ444" s="193" t="s">
        <v>5132</v>
      </c>
      <c r="BK444" s="109"/>
    </row>
    <row r="445" s="193" customFormat="true" ht="12.75" hidden="true" customHeight="true" outlineLevel="0" collapsed="false">
      <c r="A445" s="315"/>
      <c r="B445" s="316"/>
      <c r="C445" s="316"/>
      <c r="D445" s="332" t="s">
        <v>1011</v>
      </c>
      <c r="E445" s="317" t="s">
        <v>5133</v>
      </c>
      <c r="F445" s="87" t="s">
        <v>1012</v>
      </c>
      <c r="G445" s="88"/>
      <c r="H445" s="89" t="s">
        <v>5134</v>
      </c>
      <c r="I445" s="90" t="s">
        <v>5135</v>
      </c>
      <c r="J445" s="90"/>
      <c r="K445" s="91"/>
      <c r="L445" s="92"/>
      <c r="M445" s="90" t="s">
        <v>2729</v>
      </c>
      <c r="N445" s="90" t="s">
        <v>2729</v>
      </c>
      <c r="O445" s="90"/>
      <c r="P445" s="91"/>
      <c r="Q445" s="185"/>
      <c r="R445" s="185"/>
      <c r="S445" s="185"/>
      <c r="T445" s="185"/>
      <c r="U445" s="185"/>
      <c r="V445" s="352" t="s">
        <v>5136</v>
      </c>
      <c r="W445" s="95" t="s">
        <v>5032</v>
      </c>
      <c r="X445" s="96"/>
      <c r="Y445" s="96"/>
      <c r="Z445" s="96"/>
      <c r="AA445" s="96"/>
      <c r="AB445" s="96"/>
      <c r="AC445" s="95"/>
      <c r="AD445" s="95" t="s">
        <v>5033</v>
      </c>
      <c r="AE445" s="100"/>
      <c r="AF445" s="100" t="s">
        <v>4763</v>
      </c>
      <c r="AG445" s="187"/>
      <c r="AH445" s="187"/>
      <c r="AI445" s="187"/>
      <c r="AJ445" s="187"/>
      <c r="AK445" s="188"/>
      <c r="AL445" s="188"/>
      <c r="AM445" s="189"/>
      <c r="AN445" s="189"/>
      <c r="AO445" s="189"/>
      <c r="AP445" s="189"/>
      <c r="AQ445" s="189"/>
      <c r="AR445" s="189"/>
      <c r="AS445" s="189"/>
      <c r="AT445" s="208" t="s">
        <v>1012</v>
      </c>
      <c r="AU445" s="104"/>
      <c r="AV445" s="104"/>
      <c r="AW445" s="104"/>
      <c r="AX445" s="104"/>
      <c r="AY445" s="104"/>
      <c r="AZ445" s="104"/>
      <c r="BA445" s="104"/>
      <c r="BB445" s="104"/>
      <c r="BC445" s="104"/>
      <c r="BD445" s="104"/>
      <c r="BE445" s="162"/>
      <c r="BF445" s="104"/>
      <c r="BG445" s="363"/>
      <c r="BH445" s="20" t="s">
        <v>7</v>
      </c>
      <c r="BI445" s="193" t="s">
        <v>5133</v>
      </c>
      <c r="BJ445" s="193" t="s">
        <v>5137</v>
      </c>
      <c r="BK445" s="109"/>
    </row>
    <row r="446" s="193" customFormat="true" ht="12.75" hidden="true" customHeight="true" outlineLevel="0" collapsed="false">
      <c r="A446" s="315"/>
      <c r="B446" s="316"/>
      <c r="C446" s="316"/>
      <c r="D446" s="332" t="s">
        <v>1013</v>
      </c>
      <c r="E446" s="317" t="s">
        <v>5138</v>
      </c>
      <c r="F446" s="87" t="s">
        <v>1014</v>
      </c>
      <c r="G446" s="88"/>
      <c r="H446" s="89" t="s">
        <v>5139</v>
      </c>
      <c r="I446" s="90" t="s">
        <v>5140</v>
      </c>
      <c r="J446" s="90"/>
      <c r="K446" s="91"/>
      <c r="L446" s="92"/>
      <c r="M446" s="90" t="s">
        <v>81</v>
      </c>
      <c r="N446" s="90" t="s">
        <v>81</v>
      </c>
      <c r="O446" s="90"/>
      <c r="P446" s="91"/>
      <c r="Q446" s="185"/>
      <c r="R446" s="185"/>
      <c r="S446" s="185"/>
      <c r="T446" s="185"/>
      <c r="U446" s="185"/>
      <c r="V446" s="352" t="s">
        <v>5141</v>
      </c>
      <c r="W446" s="95" t="s">
        <v>5032</v>
      </c>
      <c r="X446" s="96"/>
      <c r="Y446" s="96"/>
      <c r="Z446" s="96"/>
      <c r="AA446" s="96"/>
      <c r="AB446" s="96"/>
      <c r="AC446" s="95"/>
      <c r="AD446" s="95" t="s">
        <v>5033</v>
      </c>
      <c r="AE446" s="100"/>
      <c r="AF446" s="100" t="s">
        <v>4763</v>
      </c>
      <c r="AG446" s="187"/>
      <c r="AH446" s="187"/>
      <c r="AI446" s="187"/>
      <c r="AJ446" s="187"/>
      <c r="AK446" s="188"/>
      <c r="AL446" s="188"/>
      <c r="AM446" s="189"/>
      <c r="AN446" s="189"/>
      <c r="AO446" s="189"/>
      <c r="AP446" s="189"/>
      <c r="AQ446" s="189"/>
      <c r="AR446" s="189"/>
      <c r="AS446" s="189"/>
      <c r="AT446" s="207" t="s">
        <v>1014</v>
      </c>
      <c r="AU446" s="104"/>
      <c r="AV446" s="104"/>
      <c r="AW446" s="104"/>
      <c r="AX446" s="104"/>
      <c r="AY446" s="104"/>
      <c r="AZ446" s="104"/>
      <c r="BA446" s="104"/>
      <c r="BB446" s="104"/>
      <c r="BC446" s="104"/>
      <c r="BD446" s="104"/>
      <c r="BE446" s="162"/>
      <c r="BF446" s="104"/>
      <c r="BG446" s="363"/>
      <c r="BH446" s="20" t="s">
        <v>7</v>
      </c>
      <c r="BI446" s="193" t="s">
        <v>5138</v>
      </c>
      <c r="BJ446" s="193" t="s">
        <v>5142</v>
      </c>
      <c r="BK446" s="109"/>
    </row>
    <row r="447" s="193" customFormat="true" ht="12.75" hidden="true" customHeight="true" outlineLevel="0" collapsed="false">
      <c r="A447" s="315"/>
      <c r="B447" s="316"/>
      <c r="C447" s="316"/>
      <c r="D447" s="332" t="s">
        <v>1015</v>
      </c>
      <c r="E447" s="317" t="s">
        <v>5143</v>
      </c>
      <c r="F447" s="87" t="s">
        <v>1016</v>
      </c>
      <c r="G447" s="88"/>
      <c r="H447" s="89" t="s">
        <v>5144</v>
      </c>
      <c r="I447" s="90" t="s">
        <v>5145</v>
      </c>
      <c r="J447" s="90"/>
      <c r="K447" s="91"/>
      <c r="L447" s="92"/>
      <c r="M447" s="90" t="s">
        <v>81</v>
      </c>
      <c r="N447" s="90" t="s">
        <v>81</v>
      </c>
      <c r="O447" s="90"/>
      <c r="P447" s="91"/>
      <c r="Q447" s="185"/>
      <c r="R447" s="185"/>
      <c r="S447" s="185"/>
      <c r="T447" s="185"/>
      <c r="U447" s="185"/>
      <c r="V447" s="352" t="s">
        <v>5146</v>
      </c>
      <c r="W447" s="95" t="s">
        <v>5032</v>
      </c>
      <c r="X447" s="96"/>
      <c r="Y447" s="96"/>
      <c r="Z447" s="96"/>
      <c r="AA447" s="96"/>
      <c r="AB447" s="96"/>
      <c r="AC447" s="95"/>
      <c r="AD447" s="95" t="s">
        <v>5033</v>
      </c>
      <c r="AE447" s="100"/>
      <c r="AF447" s="100" t="s">
        <v>4763</v>
      </c>
      <c r="AG447" s="187"/>
      <c r="AH447" s="187"/>
      <c r="AI447" s="187"/>
      <c r="AJ447" s="187"/>
      <c r="AK447" s="188"/>
      <c r="AL447" s="188"/>
      <c r="AM447" s="189"/>
      <c r="AN447" s="189"/>
      <c r="AO447" s="189"/>
      <c r="AP447" s="189"/>
      <c r="AQ447" s="189"/>
      <c r="AR447" s="189"/>
      <c r="AS447" s="189"/>
      <c r="AT447" s="208" t="s">
        <v>1016</v>
      </c>
      <c r="AU447" s="104"/>
      <c r="AV447" s="104"/>
      <c r="AW447" s="104"/>
      <c r="AX447" s="104"/>
      <c r="AY447" s="104"/>
      <c r="AZ447" s="104"/>
      <c r="BA447" s="104"/>
      <c r="BB447" s="104"/>
      <c r="BC447" s="104"/>
      <c r="BD447" s="104"/>
      <c r="BE447" s="162"/>
      <c r="BF447" s="104"/>
      <c r="BG447" s="363"/>
      <c r="BH447" s="20" t="s">
        <v>7</v>
      </c>
      <c r="BI447" s="193" t="s">
        <v>5143</v>
      </c>
      <c r="BJ447" s="193" t="s">
        <v>5147</v>
      </c>
      <c r="BK447" s="109"/>
    </row>
    <row r="448" s="193" customFormat="true" ht="12.75" hidden="true" customHeight="true" outlineLevel="0" collapsed="false">
      <c r="A448" s="315"/>
      <c r="B448" s="316"/>
      <c r="C448" s="316"/>
      <c r="D448" s="332" t="s">
        <v>1017</v>
      </c>
      <c r="E448" s="317" t="s">
        <v>5148</v>
      </c>
      <c r="F448" s="87" t="s">
        <v>1018</v>
      </c>
      <c r="G448" s="88"/>
      <c r="H448" s="89" t="s">
        <v>5149</v>
      </c>
      <c r="I448" s="90" t="s">
        <v>5150</v>
      </c>
      <c r="J448" s="90"/>
      <c r="K448" s="91"/>
      <c r="L448" s="92"/>
      <c r="M448" s="90" t="s">
        <v>2729</v>
      </c>
      <c r="N448" s="90" t="s">
        <v>2729</v>
      </c>
      <c r="O448" s="90"/>
      <c r="P448" s="91"/>
      <c r="Q448" s="185"/>
      <c r="R448" s="185"/>
      <c r="S448" s="185"/>
      <c r="T448" s="185"/>
      <c r="U448" s="185"/>
      <c r="V448" s="352" t="s">
        <v>5151</v>
      </c>
      <c r="W448" s="95" t="s">
        <v>5032</v>
      </c>
      <c r="X448" s="96"/>
      <c r="Y448" s="96"/>
      <c r="Z448" s="96"/>
      <c r="AA448" s="96"/>
      <c r="AB448" s="96"/>
      <c r="AC448" s="95"/>
      <c r="AD448" s="95" t="s">
        <v>5033</v>
      </c>
      <c r="AE448" s="100"/>
      <c r="AF448" s="100" t="s">
        <v>4763</v>
      </c>
      <c r="AG448" s="187"/>
      <c r="AH448" s="187"/>
      <c r="AI448" s="187"/>
      <c r="AJ448" s="187"/>
      <c r="AK448" s="188"/>
      <c r="AL448" s="188"/>
      <c r="AM448" s="189"/>
      <c r="AN448" s="189"/>
      <c r="AO448" s="189"/>
      <c r="AP448" s="189"/>
      <c r="AQ448" s="189"/>
      <c r="AR448" s="189"/>
      <c r="AS448" s="189"/>
      <c r="AT448" s="207" t="s">
        <v>1018</v>
      </c>
      <c r="AU448" s="104"/>
      <c r="AV448" s="104"/>
      <c r="AW448" s="104"/>
      <c r="AX448" s="104"/>
      <c r="AY448" s="104"/>
      <c r="AZ448" s="104"/>
      <c r="BA448" s="104"/>
      <c r="BB448" s="104"/>
      <c r="BC448" s="104"/>
      <c r="BD448" s="104"/>
      <c r="BE448" s="162"/>
      <c r="BF448" s="104"/>
      <c r="BG448" s="363"/>
      <c r="BH448" s="20" t="s">
        <v>7</v>
      </c>
      <c r="BI448" s="193" t="s">
        <v>5148</v>
      </c>
      <c r="BJ448" s="193" t="s">
        <v>5152</v>
      </c>
      <c r="BK448" s="109"/>
    </row>
    <row r="449" s="193" customFormat="true" ht="12.75" hidden="true" customHeight="true" outlineLevel="0" collapsed="false">
      <c r="A449" s="315"/>
      <c r="B449" s="316"/>
      <c r="C449" s="316"/>
      <c r="D449" s="332" t="s">
        <v>1019</v>
      </c>
      <c r="E449" s="317" t="s">
        <v>5153</v>
      </c>
      <c r="F449" s="87" t="s">
        <v>1020</v>
      </c>
      <c r="G449" s="88"/>
      <c r="H449" s="89" t="s">
        <v>5154</v>
      </c>
      <c r="I449" s="90" t="s">
        <v>5155</v>
      </c>
      <c r="J449" s="90"/>
      <c r="K449" s="91"/>
      <c r="L449" s="92"/>
      <c r="M449" s="90" t="s">
        <v>2729</v>
      </c>
      <c r="N449" s="90" t="s">
        <v>2729</v>
      </c>
      <c r="O449" s="90"/>
      <c r="P449" s="91"/>
      <c r="Q449" s="185"/>
      <c r="R449" s="185"/>
      <c r="S449" s="185"/>
      <c r="T449" s="185"/>
      <c r="U449" s="185"/>
      <c r="V449" s="352" t="s">
        <v>5156</v>
      </c>
      <c r="W449" s="95" t="s">
        <v>5032</v>
      </c>
      <c r="X449" s="96"/>
      <c r="Y449" s="96"/>
      <c r="Z449" s="96"/>
      <c r="AA449" s="96"/>
      <c r="AB449" s="96"/>
      <c r="AC449" s="95"/>
      <c r="AD449" s="95" t="s">
        <v>5033</v>
      </c>
      <c r="AE449" s="100"/>
      <c r="AF449" s="100" t="s">
        <v>4763</v>
      </c>
      <c r="AG449" s="187"/>
      <c r="AH449" s="187"/>
      <c r="AI449" s="187"/>
      <c r="AJ449" s="187"/>
      <c r="AK449" s="188"/>
      <c r="AL449" s="188"/>
      <c r="AM449" s="189"/>
      <c r="AN449" s="189"/>
      <c r="AO449" s="189"/>
      <c r="AP449" s="189"/>
      <c r="AQ449" s="189"/>
      <c r="AR449" s="189"/>
      <c r="AS449" s="189"/>
      <c r="AT449" s="208" t="s">
        <v>1020</v>
      </c>
      <c r="AU449" s="104"/>
      <c r="AV449" s="104"/>
      <c r="AW449" s="104"/>
      <c r="AX449" s="104"/>
      <c r="AY449" s="104"/>
      <c r="AZ449" s="104"/>
      <c r="BA449" s="104"/>
      <c r="BB449" s="104"/>
      <c r="BC449" s="104"/>
      <c r="BD449" s="104"/>
      <c r="BE449" s="162"/>
      <c r="BF449" s="104"/>
      <c r="BG449" s="363"/>
      <c r="BH449" s="20" t="s">
        <v>7</v>
      </c>
      <c r="BI449" s="193" t="s">
        <v>5153</v>
      </c>
      <c r="BJ449" s="193" t="s">
        <v>5157</v>
      </c>
      <c r="BK449" s="109"/>
    </row>
    <row r="450" s="193" customFormat="true" ht="12.75" hidden="true" customHeight="true" outlineLevel="0" collapsed="false">
      <c r="A450" s="315"/>
      <c r="B450" s="316"/>
      <c r="C450" s="316"/>
      <c r="D450" s="332" t="s">
        <v>1021</v>
      </c>
      <c r="E450" s="317" t="s">
        <v>5158</v>
      </c>
      <c r="F450" s="87" t="s">
        <v>1022</v>
      </c>
      <c r="G450" s="88"/>
      <c r="H450" s="89" t="s">
        <v>5159</v>
      </c>
      <c r="I450" s="90" t="s">
        <v>5160</v>
      </c>
      <c r="J450" s="90"/>
      <c r="K450" s="91"/>
      <c r="L450" s="92"/>
      <c r="M450" s="90" t="s">
        <v>81</v>
      </c>
      <c r="N450" s="90" t="s">
        <v>81</v>
      </c>
      <c r="O450" s="90"/>
      <c r="P450" s="91"/>
      <c r="Q450" s="185"/>
      <c r="R450" s="185"/>
      <c r="S450" s="185"/>
      <c r="T450" s="185"/>
      <c r="U450" s="185"/>
      <c r="V450" s="352" t="s">
        <v>5161</v>
      </c>
      <c r="W450" s="95" t="s">
        <v>5032</v>
      </c>
      <c r="X450" s="209"/>
      <c r="Y450" s="209"/>
      <c r="Z450" s="209"/>
      <c r="AA450" s="209"/>
      <c r="AB450" s="209"/>
      <c r="AC450" s="95"/>
      <c r="AD450" s="95" t="s">
        <v>5033</v>
      </c>
      <c r="AE450" s="210"/>
      <c r="AF450" s="165" t="s">
        <v>4763</v>
      </c>
      <c r="AG450" s="187"/>
      <c r="AH450" s="187"/>
      <c r="AI450" s="187"/>
      <c r="AJ450" s="187"/>
      <c r="AK450" s="188"/>
      <c r="AL450" s="188"/>
      <c r="AM450" s="189"/>
      <c r="AN450" s="189"/>
      <c r="AO450" s="189"/>
      <c r="AP450" s="189"/>
      <c r="AQ450" s="189"/>
      <c r="AR450" s="189"/>
      <c r="AS450" s="189"/>
      <c r="AT450" s="208" t="s">
        <v>1022</v>
      </c>
      <c r="AU450" s="104"/>
      <c r="AV450" s="104"/>
      <c r="AW450" s="104"/>
      <c r="AX450" s="104"/>
      <c r="AY450" s="104"/>
      <c r="AZ450" s="104"/>
      <c r="BA450" s="104"/>
      <c r="BB450" s="104"/>
      <c r="BC450" s="104"/>
      <c r="BD450" s="104"/>
      <c r="BE450" s="162"/>
      <c r="BF450" s="104"/>
      <c r="BG450" s="363"/>
      <c r="BH450" s="20" t="s">
        <v>7</v>
      </c>
      <c r="BI450" s="193" t="s">
        <v>5158</v>
      </c>
      <c r="BJ450" s="193" t="s">
        <v>5162</v>
      </c>
      <c r="BK450" s="109"/>
    </row>
    <row r="451" s="193" customFormat="true" ht="12.75" hidden="true" customHeight="true" outlineLevel="0" collapsed="false">
      <c r="A451" s="315"/>
      <c r="B451" s="316"/>
      <c r="C451" s="316"/>
      <c r="D451" s="332" t="s">
        <v>1023</v>
      </c>
      <c r="E451" s="317" t="s">
        <v>5163</v>
      </c>
      <c r="F451" s="87" t="s">
        <v>1024</v>
      </c>
      <c r="G451" s="88"/>
      <c r="H451" s="89" t="s">
        <v>5164</v>
      </c>
      <c r="I451" s="90" t="s">
        <v>5165</v>
      </c>
      <c r="J451" s="90"/>
      <c r="K451" s="91"/>
      <c r="L451" s="92"/>
      <c r="M451" s="90" t="s">
        <v>81</v>
      </c>
      <c r="N451" s="90" t="s">
        <v>81</v>
      </c>
      <c r="O451" s="90"/>
      <c r="P451" s="91"/>
      <c r="Q451" s="185"/>
      <c r="R451" s="185"/>
      <c r="S451" s="185"/>
      <c r="T451" s="185"/>
      <c r="U451" s="185"/>
      <c r="V451" s="352" t="s">
        <v>5166</v>
      </c>
      <c r="W451" s="95" t="s">
        <v>5032</v>
      </c>
      <c r="X451" s="96"/>
      <c r="Y451" s="96"/>
      <c r="Z451" s="96"/>
      <c r="AA451" s="96"/>
      <c r="AB451" s="96"/>
      <c r="AC451" s="95"/>
      <c r="AD451" s="95" t="s">
        <v>5033</v>
      </c>
      <c r="AE451" s="100"/>
      <c r="AF451" s="100" t="s">
        <v>4763</v>
      </c>
      <c r="AG451" s="187"/>
      <c r="AH451" s="187"/>
      <c r="AI451" s="187"/>
      <c r="AJ451" s="187"/>
      <c r="AK451" s="188"/>
      <c r="AL451" s="188"/>
      <c r="AM451" s="189"/>
      <c r="AN451" s="189"/>
      <c r="AO451" s="189"/>
      <c r="AP451" s="189"/>
      <c r="AQ451" s="189"/>
      <c r="AR451" s="189"/>
      <c r="AS451" s="189"/>
      <c r="AT451" s="207" t="s">
        <v>1024</v>
      </c>
      <c r="AU451" s="104"/>
      <c r="AV451" s="104"/>
      <c r="AW451" s="104"/>
      <c r="AX451" s="104"/>
      <c r="AY451" s="104"/>
      <c r="AZ451" s="104"/>
      <c r="BA451" s="104"/>
      <c r="BB451" s="104"/>
      <c r="BC451" s="104"/>
      <c r="BD451" s="104"/>
      <c r="BE451" s="162"/>
      <c r="BF451" s="104"/>
      <c r="BG451" s="363"/>
      <c r="BH451" s="20" t="s">
        <v>7</v>
      </c>
      <c r="BI451" s="193" t="s">
        <v>5163</v>
      </c>
      <c r="BJ451" s="193" t="s">
        <v>5167</v>
      </c>
      <c r="BK451" s="109"/>
    </row>
    <row r="452" s="193" customFormat="true" ht="12.75" hidden="true" customHeight="true" outlineLevel="0" collapsed="false">
      <c r="A452" s="315"/>
      <c r="B452" s="316"/>
      <c r="C452" s="316"/>
      <c r="D452" s="332" t="s">
        <v>1025</v>
      </c>
      <c r="E452" s="317" t="s">
        <v>5168</v>
      </c>
      <c r="F452" s="87" t="s">
        <v>1026</v>
      </c>
      <c r="G452" s="88"/>
      <c r="H452" s="89" t="s">
        <v>5169</v>
      </c>
      <c r="I452" s="90" t="s">
        <v>5170</v>
      </c>
      <c r="J452" s="90"/>
      <c r="K452" s="91"/>
      <c r="L452" s="92"/>
      <c r="M452" s="90" t="s">
        <v>2729</v>
      </c>
      <c r="N452" s="90" t="s">
        <v>2729</v>
      </c>
      <c r="O452" s="90"/>
      <c r="P452" s="91"/>
      <c r="Q452" s="185"/>
      <c r="R452" s="185"/>
      <c r="S452" s="185"/>
      <c r="T452" s="185"/>
      <c r="U452" s="185"/>
      <c r="V452" s="352" t="s">
        <v>5171</v>
      </c>
      <c r="W452" s="95" t="s">
        <v>5032</v>
      </c>
      <c r="X452" s="96"/>
      <c r="Y452" s="96"/>
      <c r="Z452" s="96"/>
      <c r="AA452" s="96"/>
      <c r="AB452" s="96"/>
      <c r="AC452" s="95"/>
      <c r="AD452" s="95" t="s">
        <v>5033</v>
      </c>
      <c r="AE452" s="100"/>
      <c r="AF452" s="100" t="s">
        <v>4763</v>
      </c>
      <c r="AG452" s="187"/>
      <c r="AH452" s="187"/>
      <c r="AI452" s="187"/>
      <c r="AJ452" s="187"/>
      <c r="AK452" s="188"/>
      <c r="AL452" s="188"/>
      <c r="AM452" s="189"/>
      <c r="AN452" s="189"/>
      <c r="AO452" s="189"/>
      <c r="AP452" s="189"/>
      <c r="AQ452" s="189"/>
      <c r="AR452" s="189"/>
      <c r="AS452" s="189"/>
      <c r="AT452" s="208" t="s">
        <v>1026</v>
      </c>
      <c r="AU452" s="104"/>
      <c r="AV452" s="104"/>
      <c r="AW452" s="104"/>
      <c r="AX452" s="104"/>
      <c r="AY452" s="104"/>
      <c r="AZ452" s="104"/>
      <c r="BA452" s="104"/>
      <c r="BB452" s="104"/>
      <c r="BC452" s="104"/>
      <c r="BD452" s="104"/>
      <c r="BE452" s="162"/>
      <c r="BF452" s="104"/>
      <c r="BG452" s="363"/>
      <c r="BH452" s="20" t="s">
        <v>7</v>
      </c>
      <c r="BI452" s="193" t="s">
        <v>5168</v>
      </c>
      <c r="BJ452" s="193" t="s">
        <v>5172</v>
      </c>
      <c r="BK452" s="109"/>
    </row>
    <row r="453" s="193" customFormat="true" ht="12.75" hidden="true" customHeight="true" outlineLevel="0" collapsed="false">
      <c r="A453" s="315"/>
      <c r="B453" s="316"/>
      <c r="C453" s="316"/>
      <c r="D453" s="332" t="s">
        <v>1027</v>
      </c>
      <c r="E453" s="317" t="s">
        <v>5173</v>
      </c>
      <c r="F453" s="87" t="s">
        <v>1028</v>
      </c>
      <c r="G453" s="88"/>
      <c r="H453" s="89" t="s">
        <v>5174</v>
      </c>
      <c r="I453" s="90" t="s">
        <v>5175</v>
      </c>
      <c r="J453" s="90"/>
      <c r="K453" s="91"/>
      <c r="L453" s="92"/>
      <c r="M453" s="90" t="s">
        <v>2729</v>
      </c>
      <c r="N453" s="90" t="s">
        <v>2729</v>
      </c>
      <c r="O453" s="90"/>
      <c r="P453" s="91"/>
      <c r="Q453" s="185"/>
      <c r="R453" s="185"/>
      <c r="S453" s="185"/>
      <c r="T453" s="185"/>
      <c r="U453" s="185"/>
      <c r="V453" s="352" t="s">
        <v>5176</v>
      </c>
      <c r="W453" s="95" t="s">
        <v>5032</v>
      </c>
      <c r="X453" s="96"/>
      <c r="Y453" s="96"/>
      <c r="Z453" s="96"/>
      <c r="AA453" s="96"/>
      <c r="AB453" s="96"/>
      <c r="AC453" s="95"/>
      <c r="AD453" s="95" t="s">
        <v>5033</v>
      </c>
      <c r="AE453" s="100"/>
      <c r="AF453" s="100" t="s">
        <v>4763</v>
      </c>
      <c r="AG453" s="187"/>
      <c r="AH453" s="187"/>
      <c r="AI453" s="187"/>
      <c r="AJ453" s="187"/>
      <c r="AK453" s="188"/>
      <c r="AL453" s="188"/>
      <c r="AM453" s="189"/>
      <c r="AN453" s="189"/>
      <c r="AO453" s="189"/>
      <c r="AP453" s="189"/>
      <c r="AQ453" s="189"/>
      <c r="AR453" s="189"/>
      <c r="AS453" s="189"/>
      <c r="AT453" s="207" t="s">
        <v>1028</v>
      </c>
      <c r="AU453" s="104"/>
      <c r="AV453" s="104"/>
      <c r="AW453" s="104"/>
      <c r="AX453" s="104"/>
      <c r="AY453" s="104"/>
      <c r="AZ453" s="104"/>
      <c r="BA453" s="104"/>
      <c r="BB453" s="104"/>
      <c r="BC453" s="104"/>
      <c r="BD453" s="104"/>
      <c r="BE453" s="162"/>
      <c r="BF453" s="104"/>
      <c r="BG453" s="363"/>
      <c r="BH453" s="20" t="s">
        <v>7</v>
      </c>
      <c r="BI453" s="193" t="s">
        <v>5173</v>
      </c>
      <c r="BJ453" s="193" t="s">
        <v>5177</v>
      </c>
      <c r="BK453" s="109"/>
    </row>
    <row r="454" s="193" customFormat="true" ht="12.75" hidden="true" customHeight="true" outlineLevel="0" collapsed="false">
      <c r="A454" s="315"/>
      <c r="B454" s="316"/>
      <c r="C454" s="316"/>
      <c r="D454" s="332" t="s">
        <v>1029</v>
      </c>
      <c r="E454" s="317" t="s">
        <v>5178</v>
      </c>
      <c r="F454" s="87" t="s">
        <v>1030</v>
      </c>
      <c r="G454" s="88"/>
      <c r="H454" s="89" t="s">
        <v>5179</v>
      </c>
      <c r="I454" s="90" t="s">
        <v>5180</v>
      </c>
      <c r="J454" s="90"/>
      <c r="K454" s="91"/>
      <c r="L454" s="92"/>
      <c r="M454" s="90" t="s">
        <v>81</v>
      </c>
      <c r="N454" s="90" t="s">
        <v>81</v>
      </c>
      <c r="O454" s="90"/>
      <c r="P454" s="91"/>
      <c r="Q454" s="185"/>
      <c r="R454" s="185"/>
      <c r="S454" s="185"/>
      <c r="T454" s="185"/>
      <c r="U454" s="185"/>
      <c r="V454" s="352" t="s">
        <v>5181</v>
      </c>
      <c r="W454" s="95" t="s">
        <v>5032</v>
      </c>
      <c r="X454" s="96"/>
      <c r="Y454" s="96"/>
      <c r="Z454" s="96"/>
      <c r="AA454" s="96"/>
      <c r="AB454" s="96"/>
      <c r="AC454" s="95"/>
      <c r="AD454" s="95" t="s">
        <v>5033</v>
      </c>
      <c r="AE454" s="100"/>
      <c r="AF454" s="100" t="s">
        <v>4763</v>
      </c>
      <c r="AG454" s="187"/>
      <c r="AH454" s="187"/>
      <c r="AI454" s="187"/>
      <c r="AJ454" s="187"/>
      <c r="AK454" s="188"/>
      <c r="AL454" s="188"/>
      <c r="AM454" s="189"/>
      <c r="AN454" s="189"/>
      <c r="AO454" s="189"/>
      <c r="AP454" s="189"/>
      <c r="AQ454" s="189"/>
      <c r="AR454" s="189"/>
      <c r="AS454" s="189"/>
      <c r="AT454" s="208" t="s">
        <v>1030</v>
      </c>
      <c r="AU454" s="104"/>
      <c r="AV454" s="104"/>
      <c r="AW454" s="104"/>
      <c r="AX454" s="104"/>
      <c r="AY454" s="104"/>
      <c r="AZ454" s="104"/>
      <c r="BA454" s="104"/>
      <c r="BB454" s="104"/>
      <c r="BC454" s="104"/>
      <c r="BD454" s="104"/>
      <c r="BE454" s="162"/>
      <c r="BF454" s="104"/>
      <c r="BG454" s="363"/>
      <c r="BH454" s="20" t="s">
        <v>7</v>
      </c>
      <c r="BI454" s="193" t="s">
        <v>5178</v>
      </c>
      <c r="BJ454" s="193" t="s">
        <v>5182</v>
      </c>
      <c r="BK454" s="109"/>
    </row>
    <row r="455" s="193" customFormat="true" ht="12.75" hidden="true" customHeight="true" outlineLevel="0" collapsed="false">
      <c r="A455" s="315"/>
      <c r="B455" s="316"/>
      <c r="C455" s="316"/>
      <c r="D455" s="332" t="s">
        <v>1031</v>
      </c>
      <c r="E455" s="317" t="s">
        <v>5183</v>
      </c>
      <c r="F455" s="87" t="s">
        <v>1032</v>
      </c>
      <c r="G455" s="88"/>
      <c r="H455" s="89" t="s">
        <v>5184</v>
      </c>
      <c r="I455" s="90" t="s">
        <v>5185</v>
      </c>
      <c r="J455" s="90"/>
      <c r="K455" s="91"/>
      <c r="L455" s="92"/>
      <c r="M455" s="90" t="s">
        <v>81</v>
      </c>
      <c r="N455" s="90" t="s">
        <v>81</v>
      </c>
      <c r="O455" s="90"/>
      <c r="P455" s="91"/>
      <c r="Q455" s="185"/>
      <c r="R455" s="185"/>
      <c r="S455" s="185"/>
      <c r="T455" s="185"/>
      <c r="U455" s="185"/>
      <c r="V455" s="352" t="s">
        <v>5186</v>
      </c>
      <c r="W455" s="95" t="s">
        <v>5032</v>
      </c>
      <c r="X455" s="96"/>
      <c r="Y455" s="96"/>
      <c r="Z455" s="96"/>
      <c r="AA455" s="96"/>
      <c r="AB455" s="96"/>
      <c r="AC455" s="95"/>
      <c r="AD455" s="95" t="s">
        <v>5033</v>
      </c>
      <c r="AE455" s="100"/>
      <c r="AF455" s="100" t="s">
        <v>4763</v>
      </c>
      <c r="AG455" s="187"/>
      <c r="AH455" s="187"/>
      <c r="AI455" s="187"/>
      <c r="AJ455" s="187"/>
      <c r="AK455" s="188"/>
      <c r="AL455" s="188"/>
      <c r="AM455" s="189"/>
      <c r="AN455" s="189"/>
      <c r="AO455" s="189"/>
      <c r="AP455" s="189"/>
      <c r="AQ455" s="189"/>
      <c r="AR455" s="189"/>
      <c r="AS455" s="189"/>
      <c r="AT455" s="207" t="s">
        <v>1032</v>
      </c>
      <c r="AU455" s="104"/>
      <c r="AV455" s="104"/>
      <c r="AW455" s="104"/>
      <c r="AX455" s="104"/>
      <c r="AY455" s="104"/>
      <c r="AZ455" s="104"/>
      <c r="BA455" s="104"/>
      <c r="BB455" s="104"/>
      <c r="BC455" s="104"/>
      <c r="BD455" s="104"/>
      <c r="BE455" s="162"/>
      <c r="BF455" s="104"/>
      <c r="BG455" s="363"/>
      <c r="BH455" s="20" t="s">
        <v>7</v>
      </c>
      <c r="BI455" s="193" t="s">
        <v>5183</v>
      </c>
      <c r="BJ455" s="193" t="s">
        <v>5187</v>
      </c>
      <c r="BK455" s="109"/>
    </row>
    <row r="456" s="193" customFormat="true" ht="12.75" hidden="true" customHeight="true" outlineLevel="0" collapsed="false">
      <c r="A456" s="315"/>
      <c r="B456" s="316"/>
      <c r="C456" s="316"/>
      <c r="D456" s="332" t="s">
        <v>1033</v>
      </c>
      <c r="E456" s="317" t="s">
        <v>5188</v>
      </c>
      <c r="F456" s="87" t="s">
        <v>5189</v>
      </c>
      <c r="G456" s="88"/>
      <c r="H456" s="89" t="s">
        <v>1033</v>
      </c>
      <c r="I456" s="90"/>
      <c r="J456" s="90"/>
      <c r="K456" s="91"/>
      <c r="L456" s="92"/>
      <c r="M456" s="90"/>
      <c r="N456" s="90"/>
      <c r="O456" s="90"/>
      <c r="P456" s="91"/>
      <c r="Q456" s="185"/>
      <c r="R456" s="185"/>
      <c r="S456" s="185"/>
      <c r="T456" s="185"/>
      <c r="U456" s="185"/>
      <c r="V456" s="352" t="s">
        <v>5190</v>
      </c>
      <c r="W456" s="95" t="s">
        <v>5032</v>
      </c>
      <c r="X456" s="96"/>
      <c r="Y456" s="96"/>
      <c r="Z456" s="96"/>
      <c r="AA456" s="96"/>
      <c r="AB456" s="96"/>
      <c r="AC456" s="95"/>
      <c r="AD456" s="95" t="s">
        <v>5033</v>
      </c>
      <c r="AE456" s="100"/>
      <c r="AF456" s="100"/>
      <c r="AG456" s="187"/>
      <c r="AH456" s="187"/>
      <c r="AI456" s="187"/>
      <c r="AJ456" s="187"/>
      <c r="AK456" s="188"/>
      <c r="AL456" s="188"/>
      <c r="AM456" s="189"/>
      <c r="AN456" s="189"/>
      <c r="AO456" s="189"/>
      <c r="AP456" s="189"/>
      <c r="AQ456" s="189"/>
      <c r="AR456" s="189"/>
      <c r="AS456" s="189"/>
      <c r="AT456" s="208" t="s">
        <v>5189</v>
      </c>
      <c r="AU456" s="104"/>
      <c r="AV456" s="104"/>
      <c r="AW456" s="104"/>
      <c r="AX456" s="104"/>
      <c r="AY456" s="104"/>
      <c r="AZ456" s="104"/>
      <c r="BA456" s="104"/>
      <c r="BB456" s="104"/>
      <c r="BC456" s="104"/>
      <c r="BD456" s="199" t="s">
        <v>950</v>
      </c>
      <c r="BE456" s="162"/>
      <c r="BF456" s="104"/>
      <c r="BG456" s="363"/>
      <c r="BH456" s="20" t="s">
        <v>7</v>
      </c>
      <c r="BI456" s="193" t="s">
        <v>5188</v>
      </c>
      <c r="BJ456" s="193" t="s">
        <v>5191</v>
      </c>
      <c r="BK456" s="109"/>
    </row>
    <row r="457" s="193" customFormat="true" ht="12.75" hidden="true" customHeight="true" outlineLevel="0" collapsed="false">
      <c r="A457" s="315"/>
      <c r="B457" s="316"/>
      <c r="C457" s="316"/>
      <c r="D457" s="332" t="s">
        <v>1034</v>
      </c>
      <c r="E457" s="317" t="s">
        <v>5192</v>
      </c>
      <c r="F457" s="87" t="s">
        <v>5193</v>
      </c>
      <c r="G457" s="88"/>
      <c r="H457" s="89" t="s">
        <v>1034</v>
      </c>
      <c r="I457" s="90"/>
      <c r="J457" s="90"/>
      <c r="K457" s="91"/>
      <c r="L457" s="92"/>
      <c r="M457" s="90"/>
      <c r="N457" s="90"/>
      <c r="O457" s="90"/>
      <c r="P457" s="91"/>
      <c r="Q457" s="185"/>
      <c r="R457" s="185"/>
      <c r="S457" s="185"/>
      <c r="T457" s="185"/>
      <c r="U457" s="185"/>
      <c r="V457" s="352" t="s">
        <v>5194</v>
      </c>
      <c r="W457" s="95" t="s">
        <v>5032</v>
      </c>
      <c r="X457" s="96"/>
      <c r="Y457" s="96"/>
      <c r="Z457" s="96"/>
      <c r="AA457" s="96"/>
      <c r="AB457" s="96"/>
      <c r="AC457" s="95"/>
      <c r="AD457" s="95" t="s">
        <v>5033</v>
      </c>
      <c r="AE457" s="100"/>
      <c r="AF457" s="100"/>
      <c r="AG457" s="187"/>
      <c r="AH457" s="187"/>
      <c r="AI457" s="187"/>
      <c r="AJ457" s="187"/>
      <c r="AK457" s="188"/>
      <c r="AL457" s="188"/>
      <c r="AM457" s="189"/>
      <c r="AN457" s="189"/>
      <c r="AO457" s="189"/>
      <c r="AP457" s="189"/>
      <c r="AQ457" s="189"/>
      <c r="AR457" s="189"/>
      <c r="AS457" s="189"/>
      <c r="AT457" s="207" t="s">
        <v>5193</v>
      </c>
      <c r="AU457" s="104"/>
      <c r="AV457" s="104"/>
      <c r="AW457" s="104"/>
      <c r="AX457" s="104"/>
      <c r="AY457" s="104"/>
      <c r="AZ457" s="104"/>
      <c r="BA457" s="104"/>
      <c r="BB457" s="104"/>
      <c r="BC457" s="104"/>
      <c r="BD457" s="199" t="s">
        <v>950</v>
      </c>
      <c r="BE457" s="162"/>
      <c r="BF457" s="104"/>
      <c r="BG457" s="363"/>
      <c r="BH457" s="20" t="s">
        <v>7</v>
      </c>
      <c r="BI457" s="193" t="s">
        <v>5192</v>
      </c>
      <c r="BJ457" s="193" t="s">
        <v>5195</v>
      </c>
      <c r="BK457" s="109"/>
    </row>
    <row r="458" s="181" customFormat="true" ht="18" hidden="false" customHeight="true" outlineLevel="0" collapsed="false">
      <c r="A458" s="315"/>
      <c r="B458" s="316"/>
      <c r="C458" s="316"/>
      <c r="D458" s="364" t="s">
        <v>1035</v>
      </c>
      <c r="E458" s="365" t="s">
        <v>1035</v>
      </c>
      <c r="F458" s="65"/>
      <c r="G458" s="66"/>
      <c r="H458" s="66"/>
      <c r="I458" s="66"/>
      <c r="J458" s="66"/>
      <c r="K458" s="66"/>
      <c r="L458" s="65"/>
      <c r="M458" s="65"/>
      <c r="N458" s="65"/>
      <c r="O458" s="65"/>
      <c r="P458" s="65"/>
      <c r="Q458" s="64"/>
      <c r="R458" s="65"/>
      <c r="S458" s="65"/>
      <c r="T458" s="65"/>
      <c r="U458" s="65"/>
      <c r="V458" s="65"/>
      <c r="W458" s="65"/>
      <c r="X458" s="67"/>
      <c r="Y458" s="67"/>
      <c r="Z458" s="67"/>
      <c r="AA458" s="67"/>
      <c r="AB458" s="67"/>
      <c r="AC458" s="68"/>
      <c r="AD458" s="68"/>
      <c r="AE458" s="68"/>
      <c r="AF458" s="68"/>
      <c r="AG458" s="68"/>
      <c r="AH458" s="68"/>
      <c r="AI458" s="68"/>
      <c r="AJ458" s="68"/>
      <c r="AK458" s="68"/>
      <c r="AL458" s="68"/>
      <c r="AM458" s="68"/>
      <c r="AN458" s="68"/>
      <c r="AO458" s="68"/>
      <c r="AP458" s="68"/>
      <c r="AQ458" s="68"/>
      <c r="AR458" s="68"/>
      <c r="AS458" s="68"/>
      <c r="AT458" s="69"/>
      <c r="AU458" s="69"/>
      <c r="AV458" s="70"/>
      <c r="AW458" s="70"/>
      <c r="AX458" s="70"/>
      <c r="AY458" s="70"/>
      <c r="AZ458" s="70"/>
      <c r="BA458" s="70"/>
      <c r="BB458" s="70"/>
      <c r="BC458" s="70"/>
      <c r="BD458" s="70"/>
      <c r="BE458" s="70"/>
      <c r="BF458" s="81" t="s">
        <v>829</v>
      </c>
      <c r="BG458" s="311"/>
      <c r="BH458" s="182" t="s">
        <v>1035</v>
      </c>
      <c r="BI458" s="358" t="s">
        <v>1036</v>
      </c>
      <c r="BJ458" s="358"/>
      <c r="BK458" s="182"/>
    </row>
    <row r="459" s="193" customFormat="true" ht="12.75" hidden="true" customHeight="true" outlineLevel="0" collapsed="false">
      <c r="A459" s="315"/>
      <c r="B459" s="316"/>
      <c r="C459" s="316"/>
      <c r="D459" s="332" t="s">
        <v>1037</v>
      </c>
      <c r="E459" s="317" t="s">
        <v>5196</v>
      </c>
      <c r="F459" s="87" t="s">
        <v>1038</v>
      </c>
      <c r="G459" s="88"/>
      <c r="H459" s="89" t="s">
        <v>1037</v>
      </c>
      <c r="I459" s="90"/>
      <c r="J459" s="90"/>
      <c r="K459" s="91"/>
      <c r="L459" s="92"/>
      <c r="M459" s="90" t="s">
        <v>2729</v>
      </c>
      <c r="N459" s="90"/>
      <c r="O459" s="90"/>
      <c r="P459" s="91"/>
      <c r="Q459" s="185"/>
      <c r="R459" s="185"/>
      <c r="S459" s="185"/>
      <c r="T459" s="185"/>
      <c r="U459" s="185"/>
      <c r="V459" s="352" t="s">
        <v>5197</v>
      </c>
      <c r="W459" s="95" t="s">
        <v>5198</v>
      </c>
      <c r="X459" s="96"/>
      <c r="Y459" s="96"/>
      <c r="Z459" s="96"/>
      <c r="AA459" s="96"/>
      <c r="AB459" s="96"/>
      <c r="AC459" s="95"/>
      <c r="AD459" s="95" t="s">
        <v>5199</v>
      </c>
      <c r="AE459" s="94"/>
      <c r="AF459" s="94" t="s">
        <v>4763</v>
      </c>
      <c r="AG459" s="187"/>
      <c r="AH459" s="187"/>
      <c r="AI459" s="187"/>
      <c r="AJ459" s="187"/>
      <c r="AK459" s="188"/>
      <c r="AL459" s="188"/>
      <c r="AM459" s="189"/>
      <c r="AN459" s="189"/>
      <c r="AO459" s="189"/>
      <c r="AP459" s="189"/>
      <c r="AQ459" s="189"/>
      <c r="AR459" s="189"/>
      <c r="AS459" s="189"/>
      <c r="AT459" s="207" t="s">
        <v>1038</v>
      </c>
      <c r="AU459" s="104"/>
      <c r="AV459" s="104"/>
      <c r="AW459" s="104"/>
      <c r="AX459" s="104"/>
      <c r="AY459" s="104"/>
      <c r="AZ459" s="104"/>
      <c r="BA459" s="104"/>
      <c r="BB459" s="104"/>
      <c r="BC459" s="104"/>
      <c r="BD459" s="104"/>
      <c r="BE459" s="162"/>
      <c r="BF459" s="104"/>
      <c r="BG459" s="341"/>
      <c r="BH459" s="20" t="s">
        <v>7</v>
      </c>
      <c r="BI459" s="193" t="s">
        <v>5196</v>
      </c>
      <c r="BJ459" s="193" t="s">
        <v>5200</v>
      </c>
      <c r="BK459" s="109"/>
    </row>
    <row r="460" s="193" customFormat="true" ht="12.75" hidden="true" customHeight="true" outlineLevel="0" collapsed="false">
      <c r="A460" s="315"/>
      <c r="B460" s="316"/>
      <c r="C460" s="316"/>
      <c r="D460" s="332" t="s">
        <v>1039</v>
      </c>
      <c r="E460" s="317" t="s">
        <v>5201</v>
      </c>
      <c r="F460" s="87" t="s">
        <v>1040</v>
      </c>
      <c r="G460" s="88"/>
      <c r="H460" s="89" t="s">
        <v>1039</v>
      </c>
      <c r="I460" s="90"/>
      <c r="J460" s="90"/>
      <c r="K460" s="91"/>
      <c r="L460" s="92"/>
      <c r="M460" s="90" t="s">
        <v>2729</v>
      </c>
      <c r="N460" s="90"/>
      <c r="O460" s="90"/>
      <c r="P460" s="91"/>
      <c r="Q460" s="185"/>
      <c r="R460" s="185"/>
      <c r="S460" s="185"/>
      <c r="T460" s="185"/>
      <c r="U460" s="185"/>
      <c r="V460" s="352" t="s">
        <v>5202</v>
      </c>
      <c r="W460" s="95" t="s">
        <v>5203</v>
      </c>
      <c r="X460" s="96"/>
      <c r="Y460" s="96"/>
      <c r="Z460" s="96"/>
      <c r="AA460" s="96"/>
      <c r="AB460" s="96"/>
      <c r="AC460" s="95"/>
      <c r="AD460" s="95" t="s">
        <v>5199</v>
      </c>
      <c r="AE460" s="100"/>
      <c r="AF460" s="100" t="s">
        <v>4763</v>
      </c>
      <c r="AG460" s="186"/>
      <c r="AH460" s="187"/>
      <c r="AI460" s="187"/>
      <c r="AJ460" s="187"/>
      <c r="AK460" s="188"/>
      <c r="AL460" s="188"/>
      <c r="AM460" s="189"/>
      <c r="AN460" s="189"/>
      <c r="AO460" s="189"/>
      <c r="AP460" s="189"/>
      <c r="AQ460" s="189"/>
      <c r="AR460" s="189"/>
      <c r="AS460" s="189"/>
      <c r="AT460" s="207" t="s">
        <v>1040</v>
      </c>
      <c r="AU460" s="104"/>
      <c r="AV460" s="104"/>
      <c r="AW460" s="104"/>
      <c r="AX460" s="104"/>
      <c r="AY460" s="104"/>
      <c r="AZ460" s="104"/>
      <c r="BA460" s="104"/>
      <c r="BB460" s="104"/>
      <c r="BC460" s="104"/>
      <c r="BD460" s="104"/>
      <c r="BE460" s="162"/>
      <c r="BF460" s="104"/>
      <c r="BG460" s="341"/>
      <c r="BH460" s="20" t="s">
        <v>7</v>
      </c>
      <c r="BI460" s="193" t="s">
        <v>5201</v>
      </c>
      <c r="BJ460" s="193" t="s">
        <v>5204</v>
      </c>
      <c r="BK460" s="109"/>
    </row>
    <row r="461" s="193" customFormat="true" ht="12.75" hidden="true" customHeight="true" outlineLevel="0" collapsed="false">
      <c r="A461" s="315"/>
      <c r="B461" s="316"/>
      <c r="C461" s="316"/>
      <c r="D461" s="332" t="s">
        <v>1041</v>
      </c>
      <c r="E461" s="317" t="s">
        <v>5205</v>
      </c>
      <c r="F461" s="87" t="s">
        <v>1042</v>
      </c>
      <c r="G461" s="88"/>
      <c r="H461" s="89" t="s">
        <v>1041</v>
      </c>
      <c r="I461" s="90"/>
      <c r="J461" s="90"/>
      <c r="K461" s="91"/>
      <c r="L461" s="92"/>
      <c r="M461" s="90" t="s">
        <v>2729</v>
      </c>
      <c r="N461" s="90"/>
      <c r="O461" s="90"/>
      <c r="P461" s="91"/>
      <c r="Q461" s="185"/>
      <c r="R461" s="185"/>
      <c r="S461" s="185"/>
      <c r="T461" s="185"/>
      <c r="U461" s="185"/>
      <c r="V461" s="352" t="s">
        <v>5206</v>
      </c>
      <c r="W461" s="95" t="s">
        <v>5203</v>
      </c>
      <c r="X461" s="96"/>
      <c r="Y461" s="96"/>
      <c r="Z461" s="96"/>
      <c r="AA461" s="96"/>
      <c r="AB461" s="96"/>
      <c r="AC461" s="95"/>
      <c r="AD461" s="95" t="s">
        <v>5199</v>
      </c>
      <c r="AE461" s="100"/>
      <c r="AF461" s="100" t="s">
        <v>4763</v>
      </c>
      <c r="AG461" s="187"/>
      <c r="AH461" s="187"/>
      <c r="AI461" s="187"/>
      <c r="AJ461" s="187"/>
      <c r="AK461" s="188"/>
      <c r="AL461" s="188"/>
      <c r="AM461" s="189"/>
      <c r="AN461" s="189"/>
      <c r="AO461" s="189"/>
      <c r="AP461" s="189"/>
      <c r="AQ461" s="189"/>
      <c r="AR461" s="189"/>
      <c r="AS461" s="189"/>
      <c r="AT461" s="207" t="s">
        <v>1042</v>
      </c>
      <c r="AU461" s="104"/>
      <c r="AV461" s="104"/>
      <c r="AW461" s="104"/>
      <c r="AX461" s="104"/>
      <c r="AY461" s="104"/>
      <c r="AZ461" s="104"/>
      <c r="BA461" s="104"/>
      <c r="BB461" s="104"/>
      <c r="BC461" s="104"/>
      <c r="BD461" s="104"/>
      <c r="BE461" s="162"/>
      <c r="BF461" s="104"/>
      <c r="BG461" s="341"/>
      <c r="BH461" s="20" t="s">
        <v>7</v>
      </c>
      <c r="BI461" s="193" t="s">
        <v>5205</v>
      </c>
      <c r="BJ461" s="193" t="s">
        <v>5207</v>
      </c>
      <c r="BK461" s="109"/>
    </row>
    <row r="462" s="193" customFormat="true" ht="12.75" hidden="true" customHeight="true" outlineLevel="0" collapsed="false">
      <c r="A462" s="315"/>
      <c r="B462" s="316"/>
      <c r="C462" s="316"/>
      <c r="D462" s="332" t="s">
        <v>1043</v>
      </c>
      <c r="E462" s="317" t="s">
        <v>5208</v>
      </c>
      <c r="F462" s="87" t="s">
        <v>1044</v>
      </c>
      <c r="G462" s="88"/>
      <c r="H462" s="89" t="s">
        <v>1043</v>
      </c>
      <c r="I462" s="90"/>
      <c r="J462" s="90"/>
      <c r="K462" s="91"/>
      <c r="L462" s="92"/>
      <c r="M462" s="90" t="s">
        <v>2729</v>
      </c>
      <c r="N462" s="90"/>
      <c r="O462" s="90"/>
      <c r="P462" s="91"/>
      <c r="Q462" s="185"/>
      <c r="R462" s="185"/>
      <c r="S462" s="185"/>
      <c r="T462" s="185"/>
      <c r="U462" s="185"/>
      <c r="V462" s="352" t="s">
        <v>5209</v>
      </c>
      <c r="W462" s="95" t="s">
        <v>5203</v>
      </c>
      <c r="X462" s="96"/>
      <c r="Y462" s="96"/>
      <c r="Z462" s="96"/>
      <c r="AA462" s="96"/>
      <c r="AB462" s="96"/>
      <c r="AC462" s="95"/>
      <c r="AD462" s="95" t="s">
        <v>5199</v>
      </c>
      <c r="AE462" s="100"/>
      <c r="AF462" s="86" t="s">
        <v>4763</v>
      </c>
      <c r="AG462" s="186"/>
      <c r="AH462" s="187"/>
      <c r="AI462" s="187"/>
      <c r="AJ462" s="187"/>
      <c r="AK462" s="188"/>
      <c r="AL462" s="188"/>
      <c r="AM462" s="189"/>
      <c r="AN462" s="189"/>
      <c r="AO462" s="189"/>
      <c r="AP462" s="189"/>
      <c r="AQ462" s="189"/>
      <c r="AR462" s="189"/>
      <c r="AS462" s="189"/>
      <c r="AT462" s="366" t="s">
        <v>1044</v>
      </c>
      <c r="AU462" s="104"/>
      <c r="AV462" s="104"/>
      <c r="AW462" s="104"/>
      <c r="AX462" s="104"/>
      <c r="AY462" s="104"/>
      <c r="AZ462" s="104"/>
      <c r="BA462" s="104"/>
      <c r="BB462" s="104"/>
      <c r="BC462" s="104"/>
      <c r="BD462" s="104"/>
      <c r="BE462" s="162"/>
      <c r="BF462" s="104"/>
      <c r="BG462" s="341"/>
      <c r="BH462" s="20" t="s">
        <v>7</v>
      </c>
      <c r="BI462" s="193" t="s">
        <v>5208</v>
      </c>
      <c r="BJ462" s="193" t="s">
        <v>5210</v>
      </c>
      <c r="BK462" s="109"/>
    </row>
    <row r="463" s="193" customFormat="true" ht="12.75" hidden="true" customHeight="true" outlineLevel="0" collapsed="false">
      <c r="A463" s="315"/>
      <c r="B463" s="316"/>
      <c r="C463" s="316"/>
      <c r="D463" s="332" t="s">
        <v>1045</v>
      </c>
      <c r="E463" s="317" t="s">
        <v>5211</v>
      </c>
      <c r="F463" s="87" t="s">
        <v>1046</v>
      </c>
      <c r="G463" s="88"/>
      <c r="H463" s="89" t="s">
        <v>1045</v>
      </c>
      <c r="I463" s="90"/>
      <c r="J463" s="90"/>
      <c r="K463" s="91"/>
      <c r="L463" s="92"/>
      <c r="M463" s="90" t="s">
        <v>2729</v>
      </c>
      <c r="N463" s="90"/>
      <c r="O463" s="90"/>
      <c r="P463" s="91"/>
      <c r="Q463" s="185"/>
      <c r="R463" s="185"/>
      <c r="S463" s="185"/>
      <c r="T463" s="185"/>
      <c r="U463" s="185"/>
      <c r="V463" s="352" t="s">
        <v>5212</v>
      </c>
      <c r="W463" s="95" t="s">
        <v>5203</v>
      </c>
      <c r="X463" s="96"/>
      <c r="Y463" s="96"/>
      <c r="Z463" s="96"/>
      <c r="AA463" s="96"/>
      <c r="AB463" s="96"/>
      <c r="AC463" s="95"/>
      <c r="AD463" s="95" t="s">
        <v>5199</v>
      </c>
      <c r="AE463" s="100"/>
      <c r="AF463" s="100" t="s">
        <v>4763</v>
      </c>
      <c r="AG463" s="187"/>
      <c r="AH463" s="187"/>
      <c r="AI463" s="187"/>
      <c r="AJ463" s="187"/>
      <c r="AK463" s="188"/>
      <c r="AL463" s="188"/>
      <c r="AM463" s="189"/>
      <c r="AN463" s="189"/>
      <c r="AO463" s="189"/>
      <c r="AP463" s="189"/>
      <c r="AQ463" s="189"/>
      <c r="AR463" s="189"/>
      <c r="AS463" s="189"/>
      <c r="AT463" s="207" t="s">
        <v>1046</v>
      </c>
      <c r="AU463" s="104"/>
      <c r="AV463" s="104"/>
      <c r="AW463" s="104"/>
      <c r="AX463" s="104"/>
      <c r="AY463" s="104"/>
      <c r="AZ463" s="104"/>
      <c r="BA463" s="104"/>
      <c r="BB463" s="104"/>
      <c r="BC463" s="104"/>
      <c r="BD463" s="104"/>
      <c r="BE463" s="162"/>
      <c r="BF463" s="104"/>
      <c r="BG463" s="341"/>
      <c r="BH463" s="20" t="s">
        <v>7</v>
      </c>
      <c r="BI463" s="193" t="s">
        <v>5211</v>
      </c>
      <c r="BJ463" s="193" t="s">
        <v>5213</v>
      </c>
      <c r="BK463" s="109"/>
    </row>
    <row r="464" s="193" customFormat="true" ht="12.75" hidden="true" customHeight="true" outlineLevel="0" collapsed="false">
      <c r="A464" s="315"/>
      <c r="B464" s="316"/>
      <c r="C464" s="316"/>
      <c r="D464" s="332" t="s">
        <v>1047</v>
      </c>
      <c r="E464" s="317" t="s">
        <v>5214</v>
      </c>
      <c r="F464" s="87" t="s">
        <v>1048</v>
      </c>
      <c r="G464" s="88"/>
      <c r="H464" s="89" t="s">
        <v>1047</v>
      </c>
      <c r="I464" s="90"/>
      <c r="J464" s="90"/>
      <c r="K464" s="91"/>
      <c r="L464" s="92"/>
      <c r="M464" s="90" t="s">
        <v>2729</v>
      </c>
      <c r="N464" s="90"/>
      <c r="O464" s="90"/>
      <c r="P464" s="91"/>
      <c r="Q464" s="185"/>
      <c r="R464" s="185"/>
      <c r="S464" s="185"/>
      <c r="T464" s="185"/>
      <c r="U464" s="185"/>
      <c r="V464" s="352" t="s">
        <v>5215</v>
      </c>
      <c r="W464" s="95" t="s">
        <v>5203</v>
      </c>
      <c r="X464" s="96"/>
      <c r="Y464" s="96"/>
      <c r="Z464" s="96"/>
      <c r="AA464" s="96"/>
      <c r="AB464" s="96"/>
      <c r="AC464" s="95"/>
      <c r="AD464" s="95" t="s">
        <v>5199</v>
      </c>
      <c r="AE464" s="100"/>
      <c r="AF464" s="100" t="s">
        <v>4763</v>
      </c>
      <c r="AG464" s="187"/>
      <c r="AH464" s="187"/>
      <c r="AI464" s="187"/>
      <c r="AJ464" s="187"/>
      <c r="AK464" s="188"/>
      <c r="AL464" s="188"/>
      <c r="AM464" s="189"/>
      <c r="AN464" s="189"/>
      <c r="AO464" s="189"/>
      <c r="AP464" s="189"/>
      <c r="AQ464" s="189"/>
      <c r="AR464" s="189"/>
      <c r="AS464" s="189"/>
      <c r="AT464" s="208" t="s">
        <v>1048</v>
      </c>
      <c r="AU464" s="104"/>
      <c r="AV464" s="104"/>
      <c r="AW464" s="104"/>
      <c r="AX464" s="104"/>
      <c r="AY464" s="104"/>
      <c r="AZ464" s="104"/>
      <c r="BA464" s="104"/>
      <c r="BB464" s="104"/>
      <c r="BC464" s="104"/>
      <c r="BD464" s="104"/>
      <c r="BE464" s="162"/>
      <c r="BF464" s="104"/>
      <c r="BG464" s="341"/>
      <c r="BH464" s="20" t="s">
        <v>7</v>
      </c>
      <c r="BI464" s="193" t="s">
        <v>5214</v>
      </c>
      <c r="BJ464" s="193" t="s">
        <v>5216</v>
      </c>
      <c r="BK464" s="109"/>
    </row>
    <row r="465" s="193" customFormat="true" ht="12.75" hidden="false" customHeight="true" outlineLevel="0" collapsed="false">
      <c r="A465" s="323" t="n">
        <v>42</v>
      </c>
      <c r="B465" s="348" t="s">
        <v>5217</v>
      </c>
      <c r="C465" s="348" t="s">
        <v>5218</v>
      </c>
      <c r="D465" s="133" t="s">
        <v>1049</v>
      </c>
      <c r="E465" s="86" t="s">
        <v>5219</v>
      </c>
      <c r="F465" s="87" t="s">
        <v>1050</v>
      </c>
      <c r="G465" s="88"/>
      <c r="H465" s="89" t="s">
        <v>5220</v>
      </c>
      <c r="I465" s="90" t="s">
        <v>5220</v>
      </c>
      <c r="J465" s="90"/>
      <c r="K465" s="91"/>
      <c r="L465" s="92"/>
      <c r="M465" s="90" t="s">
        <v>2729</v>
      </c>
      <c r="N465" s="90" t="s">
        <v>2729</v>
      </c>
      <c r="O465" s="90"/>
      <c r="P465" s="91"/>
      <c r="Q465" s="185"/>
      <c r="R465" s="185"/>
      <c r="S465" s="185"/>
      <c r="T465" s="185"/>
      <c r="U465" s="185"/>
      <c r="V465" s="352" t="s">
        <v>5221</v>
      </c>
      <c r="W465" s="95" t="s">
        <v>5203</v>
      </c>
      <c r="X465" s="96"/>
      <c r="Y465" s="96"/>
      <c r="Z465" s="96"/>
      <c r="AA465" s="96"/>
      <c r="AB465" s="96"/>
      <c r="AC465" s="95"/>
      <c r="AD465" s="95" t="s">
        <v>5199</v>
      </c>
      <c r="AE465" s="100"/>
      <c r="AF465" s="100" t="s">
        <v>4763</v>
      </c>
      <c r="AG465" s="187"/>
      <c r="AH465" s="187"/>
      <c r="AI465" s="187"/>
      <c r="AJ465" s="187"/>
      <c r="AK465" s="188"/>
      <c r="AL465" s="188"/>
      <c r="AM465" s="189"/>
      <c r="AN465" s="189"/>
      <c r="AO465" s="189"/>
      <c r="AP465" s="189"/>
      <c r="AQ465" s="189"/>
      <c r="AR465" s="189"/>
      <c r="AS465" s="189"/>
      <c r="AT465" s="207" t="s">
        <v>5220</v>
      </c>
      <c r="AU465" s="104"/>
      <c r="AV465" s="104"/>
      <c r="AW465" s="104"/>
      <c r="AX465" s="104"/>
      <c r="AY465" s="104"/>
      <c r="AZ465" s="104"/>
      <c r="BA465" s="104"/>
      <c r="BB465" s="104"/>
      <c r="BC465" s="104"/>
      <c r="BD465" s="104"/>
      <c r="BE465" s="162"/>
      <c r="BF465" s="104"/>
      <c r="BG465" s="341" t="s">
        <v>5222</v>
      </c>
      <c r="BH465" s="321" t="s">
        <v>5223</v>
      </c>
      <c r="BI465" s="193" t="s">
        <v>5219</v>
      </c>
      <c r="BJ465" s="193" t="s">
        <v>5224</v>
      </c>
      <c r="BK465" s="109"/>
    </row>
    <row r="466" s="193" customFormat="true" ht="12.75" hidden="false" customHeight="true" outlineLevel="0" collapsed="false">
      <c r="A466" s="323" t="n">
        <v>40</v>
      </c>
      <c r="B466" s="348" t="s">
        <v>5225</v>
      </c>
      <c r="C466" s="348" t="s">
        <v>5226</v>
      </c>
      <c r="D466" s="133" t="s">
        <v>1051</v>
      </c>
      <c r="E466" s="86" t="s">
        <v>5227</v>
      </c>
      <c r="F466" s="87" t="s">
        <v>1052</v>
      </c>
      <c r="G466" s="88"/>
      <c r="H466" s="89" t="s">
        <v>5228</v>
      </c>
      <c r="I466" s="90" t="s">
        <v>5228</v>
      </c>
      <c r="J466" s="90"/>
      <c r="K466" s="91"/>
      <c r="L466" s="92"/>
      <c r="M466" s="90" t="s">
        <v>2729</v>
      </c>
      <c r="N466" s="90" t="s">
        <v>2729</v>
      </c>
      <c r="O466" s="90"/>
      <c r="P466" s="91"/>
      <c r="Q466" s="185"/>
      <c r="R466" s="185"/>
      <c r="S466" s="185"/>
      <c r="T466" s="185"/>
      <c r="U466" s="185"/>
      <c r="V466" s="352" t="s">
        <v>5229</v>
      </c>
      <c r="W466" s="95" t="s">
        <v>5203</v>
      </c>
      <c r="X466" s="96"/>
      <c r="Y466" s="96"/>
      <c r="Z466" s="96"/>
      <c r="AA466" s="96"/>
      <c r="AB466" s="96"/>
      <c r="AC466" s="95"/>
      <c r="AD466" s="95" t="s">
        <v>5199</v>
      </c>
      <c r="AE466" s="100"/>
      <c r="AF466" s="100" t="s">
        <v>4763</v>
      </c>
      <c r="AG466" s="187"/>
      <c r="AH466" s="187"/>
      <c r="AI466" s="187"/>
      <c r="AJ466" s="187"/>
      <c r="AK466" s="188"/>
      <c r="AL466" s="188"/>
      <c r="AM466" s="189"/>
      <c r="AN466" s="189"/>
      <c r="AO466" s="189"/>
      <c r="AP466" s="189"/>
      <c r="AQ466" s="189"/>
      <c r="AR466" s="189"/>
      <c r="AS466" s="189"/>
      <c r="AT466" s="208" t="s">
        <v>5228</v>
      </c>
      <c r="AU466" s="104"/>
      <c r="AV466" s="104"/>
      <c r="AW466" s="104"/>
      <c r="AX466" s="104"/>
      <c r="AY466" s="104"/>
      <c r="AZ466" s="104"/>
      <c r="BA466" s="104"/>
      <c r="BB466" s="104"/>
      <c r="BC466" s="104"/>
      <c r="BD466" s="104"/>
      <c r="BE466" s="162"/>
      <c r="BF466" s="104"/>
      <c r="BG466" s="341" t="s">
        <v>5230</v>
      </c>
      <c r="BH466" s="321"/>
      <c r="BI466" s="193" t="s">
        <v>5227</v>
      </c>
      <c r="BJ466" s="193" t="s">
        <v>5231</v>
      </c>
      <c r="BK466" s="109"/>
    </row>
    <row r="467" s="193" customFormat="true" ht="12.75" hidden="false" customHeight="true" outlineLevel="0" collapsed="false">
      <c r="A467" s="323" t="n">
        <v>48</v>
      </c>
      <c r="B467" s="348" t="s">
        <v>5232</v>
      </c>
      <c r="C467" s="348" t="s">
        <v>5233</v>
      </c>
      <c r="D467" s="133" t="s">
        <v>1053</v>
      </c>
      <c r="E467" s="86" t="s">
        <v>5234</v>
      </c>
      <c r="F467" s="87" t="s">
        <v>1054</v>
      </c>
      <c r="G467" s="88"/>
      <c r="H467" s="89" t="s">
        <v>5235</v>
      </c>
      <c r="I467" s="90" t="s">
        <v>5235</v>
      </c>
      <c r="J467" s="90"/>
      <c r="K467" s="91"/>
      <c r="L467" s="92"/>
      <c r="M467" s="90" t="s">
        <v>81</v>
      </c>
      <c r="N467" s="90" t="s">
        <v>81</v>
      </c>
      <c r="O467" s="90"/>
      <c r="P467" s="91"/>
      <c r="Q467" s="185"/>
      <c r="R467" s="185"/>
      <c r="S467" s="185"/>
      <c r="T467" s="185"/>
      <c r="U467" s="185"/>
      <c r="V467" s="352" t="s">
        <v>5236</v>
      </c>
      <c r="W467" s="95" t="s">
        <v>5203</v>
      </c>
      <c r="X467" s="96"/>
      <c r="Y467" s="96"/>
      <c r="Z467" s="96"/>
      <c r="AA467" s="96"/>
      <c r="AB467" s="96"/>
      <c r="AC467" s="95"/>
      <c r="AD467" s="95" t="s">
        <v>5199</v>
      </c>
      <c r="AE467" s="100"/>
      <c r="AF467" s="100" t="s">
        <v>4763</v>
      </c>
      <c r="AG467" s="187"/>
      <c r="AH467" s="187"/>
      <c r="AI467" s="187"/>
      <c r="AJ467" s="187"/>
      <c r="AK467" s="188"/>
      <c r="AL467" s="188"/>
      <c r="AM467" s="189"/>
      <c r="AN467" s="189"/>
      <c r="AO467" s="189"/>
      <c r="AP467" s="189"/>
      <c r="AQ467" s="189"/>
      <c r="AR467" s="189"/>
      <c r="AS467" s="189"/>
      <c r="AT467" s="207" t="s">
        <v>5235</v>
      </c>
      <c r="AU467" s="104"/>
      <c r="AV467" s="104"/>
      <c r="AW467" s="104"/>
      <c r="AX467" s="104"/>
      <c r="AY467" s="104"/>
      <c r="AZ467" s="104"/>
      <c r="BA467" s="104"/>
      <c r="BB467" s="104"/>
      <c r="BC467" s="104"/>
      <c r="BD467" s="104"/>
      <c r="BE467" s="162"/>
      <c r="BF467" s="104"/>
      <c r="BG467" s="341" t="s">
        <v>5237</v>
      </c>
      <c r="BH467" s="321"/>
      <c r="BI467" s="193" t="s">
        <v>5234</v>
      </c>
      <c r="BJ467" s="193" t="s">
        <v>5238</v>
      </c>
      <c r="BK467" s="109"/>
    </row>
    <row r="468" s="193" customFormat="true" ht="12.75" hidden="false" customHeight="true" outlineLevel="0" collapsed="false">
      <c r="A468" s="323" t="n">
        <v>46</v>
      </c>
      <c r="B468" s="348" t="s">
        <v>5239</v>
      </c>
      <c r="C468" s="348" t="s">
        <v>5240</v>
      </c>
      <c r="D468" s="133" t="s">
        <v>1055</v>
      </c>
      <c r="E468" s="86" t="s">
        <v>5241</v>
      </c>
      <c r="F468" s="87" t="s">
        <v>1056</v>
      </c>
      <c r="G468" s="88"/>
      <c r="H468" s="89" t="s">
        <v>5242</v>
      </c>
      <c r="I468" s="90" t="s">
        <v>5242</v>
      </c>
      <c r="J468" s="90"/>
      <c r="K468" s="91"/>
      <c r="L468" s="92"/>
      <c r="M468" s="90" t="s">
        <v>81</v>
      </c>
      <c r="N468" s="90" t="s">
        <v>81</v>
      </c>
      <c r="O468" s="90"/>
      <c r="P468" s="91"/>
      <c r="Q468" s="185"/>
      <c r="R468" s="185"/>
      <c r="S468" s="185"/>
      <c r="T468" s="185"/>
      <c r="U468" s="185"/>
      <c r="V468" s="352" t="s">
        <v>5243</v>
      </c>
      <c r="W468" s="95" t="s">
        <v>5203</v>
      </c>
      <c r="X468" s="96"/>
      <c r="Y468" s="96"/>
      <c r="Z468" s="96"/>
      <c r="AA468" s="96"/>
      <c r="AB468" s="96"/>
      <c r="AC468" s="95"/>
      <c r="AD468" s="95" t="s">
        <v>5199</v>
      </c>
      <c r="AE468" s="100"/>
      <c r="AF468" s="100" t="s">
        <v>4763</v>
      </c>
      <c r="AG468" s="187"/>
      <c r="AH468" s="187"/>
      <c r="AI468" s="187"/>
      <c r="AJ468" s="187"/>
      <c r="AK468" s="188"/>
      <c r="AL468" s="188"/>
      <c r="AM468" s="189"/>
      <c r="AN468" s="189"/>
      <c r="AO468" s="189"/>
      <c r="AP468" s="189"/>
      <c r="AQ468" s="189"/>
      <c r="AR468" s="189"/>
      <c r="AS468" s="189"/>
      <c r="AT468" s="208" t="s">
        <v>5242</v>
      </c>
      <c r="AU468" s="104"/>
      <c r="AV468" s="104"/>
      <c r="AW468" s="104"/>
      <c r="AX468" s="104"/>
      <c r="AY468" s="104"/>
      <c r="AZ468" s="104"/>
      <c r="BA468" s="104"/>
      <c r="BB468" s="104"/>
      <c r="BC468" s="104"/>
      <c r="BD468" s="104"/>
      <c r="BE468" s="162"/>
      <c r="BF468" s="104"/>
      <c r="BG468" s="341" t="s">
        <v>5244</v>
      </c>
      <c r="BH468" s="321"/>
      <c r="BI468" s="193" t="s">
        <v>5241</v>
      </c>
      <c r="BJ468" s="193" t="s">
        <v>5245</v>
      </c>
      <c r="BK468" s="109"/>
    </row>
    <row r="469" s="193" customFormat="true" ht="12.75" hidden="false" customHeight="true" outlineLevel="0" collapsed="false">
      <c r="A469" s="323" t="n">
        <v>60</v>
      </c>
      <c r="B469" s="348" t="s">
        <v>5246</v>
      </c>
      <c r="C469" s="348" t="s">
        <v>5247</v>
      </c>
      <c r="D469" s="133" t="s">
        <v>1057</v>
      </c>
      <c r="E469" s="86" t="s">
        <v>5248</v>
      </c>
      <c r="F469" s="87" t="s">
        <v>1058</v>
      </c>
      <c r="G469" s="88"/>
      <c r="H469" s="89" t="s">
        <v>5249</v>
      </c>
      <c r="I469" s="90" t="s">
        <v>5250</v>
      </c>
      <c r="J469" s="90"/>
      <c r="K469" s="91"/>
      <c r="L469" s="92"/>
      <c r="M469" s="90" t="s">
        <v>2729</v>
      </c>
      <c r="N469" s="90" t="s">
        <v>2729</v>
      </c>
      <c r="O469" s="90"/>
      <c r="P469" s="91"/>
      <c r="Q469" s="185"/>
      <c r="R469" s="185"/>
      <c r="S469" s="185"/>
      <c r="T469" s="185"/>
      <c r="U469" s="185"/>
      <c r="V469" s="352" t="s">
        <v>5251</v>
      </c>
      <c r="W469" s="95" t="s">
        <v>5203</v>
      </c>
      <c r="X469" s="96"/>
      <c r="Y469" s="96"/>
      <c r="Z469" s="96"/>
      <c r="AA469" s="96"/>
      <c r="AB469" s="96"/>
      <c r="AC469" s="95"/>
      <c r="AD469" s="95" t="s">
        <v>5199</v>
      </c>
      <c r="AE469" s="100"/>
      <c r="AF469" s="100" t="s">
        <v>4763</v>
      </c>
      <c r="AG469" s="187"/>
      <c r="AH469" s="187"/>
      <c r="AI469" s="187"/>
      <c r="AJ469" s="187"/>
      <c r="AK469" s="188"/>
      <c r="AL469" s="188"/>
      <c r="AM469" s="189"/>
      <c r="AN469" s="189"/>
      <c r="AO469" s="189"/>
      <c r="AP469" s="189"/>
      <c r="AQ469" s="189"/>
      <c r="AR469" s="189"/>
      <c r="AS469" s="189"/>
      <c r="AT469" s="207" t="s">
        <v>5249</v>
      </c>
      <c r="AU469" s="104"/>
      <c r="AV469" s="104"/>
      <c r="AW469" s="104"/>
      <c r="AX469" s="104"/>
      <c r="AY469" s="104"/>
      <c r="AZ469" s="104"/>
      <c r="BA469" s="104"/>
      <c r="BB469" s="104"/>
      <c r="BC469" s="104"/>
      <c r="BD469" s="104"/>
      <c r="BE469" s="162"/>
      <c r="BF469" s="104"/>
      <c r="BG469" s="346" t="s">
        <v>5252</v>
      </c>
      <c r="BH469" s="321"/>
      <c r="BI469" s="193" t="s">
        <v>5248</v>
      </c>
      <c r="BJ469" s="193" t="s">
        <v>5253</v>
      </c>
      <c r="BK469" s="109"/>
    </row>
    <row r="470" s="193" customFormat="true" ht="12.75" hidden="false" customHeight="true" outlineLevel="0" collapsed="false">
      <c r="A470" s="323" t="n">
        <v>58</v>
      </c>
      <c r="B470" s="348" t="s">
        <v>5254</v>
      </c>
      <c r="C470" s="348" t="s">
        <v>5255</v>
      </c>
      <c r="D470" s="133" t="s">
        <v>1059</v>
      </c>
      <c r="E470" s="86" t="s">
        <v>5256</v>
      </c>
      <c r="F470" s="87" t="s">
        <v>1060</v>
      </c>
      <c r="G470" s="88"/>
      <c r="H470" s="89" t="s">
        <v>5257</v>
      </c>
      <c r="I470" s="90" t="s">
        <v>5258</v>
      </c>
      <c r="J470" s="90"/>
      <c r="K470" s="91"/>
      <c r="L470" s="92"/>
      <c r="M470" s="90" t="s">
        <v>2729</v>
      </c>
      <c r="N470" s="90" t="s">
        <v>2729</v>
      </c>
      <c r="O470" s="90"/>
      <c r="P470" s="91"/>
      <c r="Q470" s="185"/>
      <c r="R470" s="185"/>
      <c r="S470" s="185"/>
      <c r="T470" s="185"/>
      <c r="U470" s="185"/>
      <c r="V470" s="352" t="s">
        <v>5259</v>
      </c>
      <c r="W470" s="95" t="s">
        <v>5203</v>
      </c>
      <c r="X470" s="96"/>
      <c r="Y470" s="96"/>
      <c r="Z470" s="96"/>
      <c r="AA470" s="96"/>
      <c r="AB470" s="96"/>
      <c r="AC470" s="95"/>
      <c r="AD470" s="95" t="s">
        <v>5199</v>
      </c>
      <c r="AE470" s="100"/>
      <c r="AF470" s="100" t="s">
        <v>4763</v>
      </c>
      <c r="AG470" s="187"/>
      <c r="AH470" s="187"/>
      <c r="AI470" s="187"/>
      <c r="AJ470" s="187"/>
      <c r="AK470" s="188"/>
      <c r="AL470" s="188"/>
      <c r="AM470" s="189"/>
      <c r="AN470" s="189"/>
      <c r="AO470" s="189"/>
      <c r="AP470" s="189"/>
      <c r="AQ470" s="189"/>
      <c r="AR470" s="189"/>
      <c r="AS470" s="189"/>
      <c r="AT470" s="208" t="s">
        <v>5257</v>
      </c>
      <c r="AU470" s="104"/>
      <c r="AV470" s="104"/>
      <c r="AW470" s="104"/>
      <c r="AX470" s="104"/>
      <c r="AY470" s="104"/>
      <c r="AZ470" s="104"/>
      <c r="BA470" s="104"/>
      <c r="BB470" s="104"/>
      <c r="BC470" s="104"/>
      <c r="BD470" s="104"/>
      <c r="BE470" s="162"/>
      <c r="BF470" s="104"/>
      <c r="BG470" s="346" t="s">
        <v>5260</v>
      </c>
      <c r="BH470" s="321"/>
      <c r="BI470" s="193" t="s">
        <v>5256</v>
      </c>
      <c r="BJ470" s="193" t="s">
        <v>5261</v>
      </c>
      <c r="BK470" s="109"/>
    </row>
    <row r="471" s="193" customFormat="true" ht="12.75" hidden="false" customHeight="true" outlineLevel="0" collapsed="false">
      <c r="A471" s="323" t="n">
        <v>66</v>
      </c>
      <c r="B471" s="348" t="s">
        <v>5262</v>
      </c>
      <c r="C471" s="348" t="s">
        <v>5263</v>
      </c>
      <c r="D471" s="133" t="s">
        <v>1061</v>
      </c>
      <c r="E471" s="86" t="s">
        <v>5264</v>
      </c>
      <c r="F471" s="87" t="s">
        <v>1062</v>
      </c>
      <c r="G471" s="88"/>
      <c r="H471" s="89" t="s">
        <v>5265</v>
      </c>
      <c r="I471" s="90" t="s">
        <v>5266</v>
      </c>
      <c r="J471" s="90"/>
      <c r="K471" s="91"/>
      <c r="L471" s="92"/>
      <c r="M471" s="90" t="s">
        <v>81</v>
      </c>
      <c r="N471" s="90" t="s">
        <v>81</v>
      </c>
      <c r="O471" s="90"/>
      <c r="P471" s="91"/>
      <c r="Q471" s="185"/>
      <c r="R471" s="185"/>
      <c r="S471" s="185"/>
      <c r="T471" s="185"/>
      <c r="U471" s="185"/>
      <c r="V471" s="352" t="s">
        <v>5267</v>
      </c>
      <c r="W471" s="95" t="s">
        <v>5203</v>
      </c>
      <c r="X471" s="96"/>
      <c r="Y471" s="96"/>
      <c r="Z471" s="96"/>
      <c r="AA471" s="96"/>
      <c r="AB471" s="96"/>
      <c r="AC471" s="95"/>
      <c r="AD471" s="95" t="s">
        <v>5199</v>
      </c>
      <c r="AE471" s="100"/>
      <c r="AF471" s="100" t="s">
        <v>4763</v>
      </c>
      <c r="AG471" s="187"/>
      <c r="AH471" s="187"/>
      <c r="AI471" s="187"/>
      <c r="AJ471" s="187"/>
      <c r="AK471" s="188"/>
      <c r="AL471" s="188"/>
      <c r="AM471" s="189"/>
      <c r="AN471" s="189"/>
      <c r="AO471" s="189"/>
      <c r="AP471" s="189"/>
      <c r="AQ471" s="189"/>
      <c r="AR471" s="189"/>
      <c r="AS471" s="189"/>
      <c r="AT471" s="207" t="s">
        <v>5265</v>
      </c>
      <c r="AU471" s="104"/>
      <c r="AV471" s="104"/>
      <c r="AW471" s="104"/>
      <c r="AX471" s="104"/>
      <c r="AY471" s="104"/>
      <c r="AZ471" s="104"/>
      <c r="BA471" s="104"/>
      <c r="BB471" s="104"/>
      <c r="BC471" s="104"/>
      <c r="BD471" s="104"/>
      <c r="BE471" s="162"/>
      <c r="BF471" s="104"/>
      <c r="BG471" s="341" t="s">
        <v>5268</v>
      </c>
      <c r="BH471" s="321"/>
      <c r="BI471" s="193" t="s">
        <v>5264</v>
      </c>
      <c r="BJ471" s="193" t="s">
        <v>5269</v>
      </c>
      <c r="BK471" s="109"/>
    </row>
    <row r="472" s="193" customFormat="true" ht="12.75" hidden="false" customHeight="true" outlineLevel="0" collapsed="false">
      <c r="A472" s="323" t="n">
        <v>64</v>
      </c>
      <c r="B472" s="348" t="s">
        <v>5270</v>
      </c>
      <c r="C472" s="348" t="s">
        <v>5271</v>
      </c>
      <c r="D472" s="133" t="s">
        <v>1063</v>
      </c>
      <c r="E472" s="86" t="s">
        <v>5272</v>
      </c>
      <c r="F472" s="87" t="s">
        <v>1064</v>
      </c>
      <c r="G472" s="88"/>
      <c r="H472" s="89" t="s">
        <v>5273</v>
      </c>
      <c r="I472" s="90" t="s">
        <v>5274</v>
      </c>
      <c r="J472" s="90"/>
      <c r="K472" s="91"/>
      <c r="L472" s="92"/>
      <c r="M472" s="90" t="s">
        <v>81</v>
      </c>
      <c r="N472" s="90" t="s">
        <v>81</v>
      </c>
      <c r="O472" s="90"/>
      <c r="P472" s="91"/>
      <c r="Q472" s="185"/>
      <c r="R472" s="185"/>
      <c r="S472" s="185"/>
      <c r="T472" s="185"/>
      <c r="U472" s="185"/>
      <c r="V472" s="352" t="s">
        <v>5275</v>
      </c>
      <c r="W472" s="95" t="s">
        <v>5203</v>
      </c>
      <c r="X472" s="96"/>
      <c r="Y472" s="96"/>
      <c r="Z472" s="96"/>
      <c r="AA472" s="96"/>
      <c r="AB472" s="96"/>
      <c r="AC472" s="95"/>
      <c r="AD472" s="95" t="s">
        <v>5199</v>
      </c>
      <c r="AE472" s="100"/>
      <c r="AF472" s="100" t="s">
        <v>4763</v>
      </c>
      <c r="AG472" s="187"/>
      <c r="AH472" s="187"/>
      <c r="AI472" s="187"/>
      <c r="AJ472" s="187"/>
      <c r="AK472" s="188"/>
      <c r="AL472" s="188"/>
      <c r="AM472" s="189"/>
      <c r="AN472" s="189"/>
      <c r="AO472" s="189"/>
      <c r="AP472" s="189"/>
      <c r="AQ472" s="189"/>
      <c r="AR472" s="189"/>
      <c r="AS472" s="189"/>
      <c r="AT472" s="208" t="s">
        <v>5273</v>
      </c>
      <c r="AU472" s="104"/>
      <c r="AV472" s="104"/>
      <c r="AW472" s="104"/>
      <c r="AX472" s="104"/>
      <c r="AY472" s="104"/>
      <c r="AZ472" s="104"/>
      <c r="BA472" s="104"/>
      <c r="BB472" s="104"/>
      <c r="BC472" s="104"/>
      <c r="BD472" s="104"/>
      <c r="BE472" s="162"/>
      <c r="BF472" s="104"/>
      <c r="BG472" s="341" t="s">
        <v>5276</v>
      </c>
      <c r="BH472" s="321"/>
      <c r="BI472" s="193" t="s">
        <v>5272</v>
      </c>
      <c r="BJ472" s="193" t="s">
        <v>5277</v>
      </c>
      <c r="BK472" s="109"/>
    </row>
    <row r="473" s="193" customFormat="true" ht="12.75" hidden="true" customHeight="true" outlineLevel="0" collapsed="false">
      <c r="A473" s="315"/>
      <c r="B473" s="316"/>
      <c r="C473" s="316"/>
      <c r="D473" s="332" t="s">
        <v>1065</v>
      </c>
      <c r="E473" s="317" t="s">
        <v>5278</v>
      </c>
      <c r="F473" s="87" t="s">
        <v>1066</v>
      </c>
      <c r="G473" s="88"/>
      <c r="H473" s="89" t="s">
        <v>5279</v>
      </c>
      <c r="I473" s="90" t="s">
        <v>5279</v>
      </c>
      <c r="J473" s="90" t="s">
        <v>5280</v>
      </c>
      <c r="K473" s="91"/>
      <c r="L473" s="92"/>
      <c r="M473" s="90" t="s">
        <v>2729</v>
      </c>
      <c r="N473" s="90" t="s">
        <v>2729</v>
      </c>
      <c r="O473" s="90" t="s">
        <v>2729</v>
      </c>
      <c r="P473" s="91"/>
      <c r="Q473" s="185"/>
      <c r="R473" s="185"/>
      <c r="S473" s="185"/>
      <c r="T473" s="185"/>
      <c r="U473" s="185"/>
      <c r="V473" s="352" t="s">
        <v>5281</v>
      </c>
      <c r="W473" s="95" t="s">
        <v>5203</v>
      </c>
      <c r="X473" s="96"/>
      <c r="Y473" s="96"/>
      <c r="Z473" s="96"/>
      <c r="AA473" s="96"/>
      <c r="AB473" s="96"/>
      <c r="AC473" s="95"/>
      <c r="AD473" s="95" t="s">
        <v>5199</v>
      </c>
      <c r="AE473" s="100"/>
      <c r="AF473" s="100" t="s">
        <v>4763</v>
      </c>
      <c r="AG473" s="187"/>
      <c r="AH473" s="187"/>
      <c r="AI473" s="187"/>
      <c r="AJ473" s="187"/>
      <c r="AK473" s="188"/>
      <c r="AL473" s="188"/>
      <c r="AM473" s="189"/>
      <c r="AN473" s="189"/>
      <c r="AO473" s="189"/>
      <c r="AP473" s="189"/>
      <c r="AQ473" s="189"/>
      <c r="AR473" s="189"/>
      <c r="AS473" s="189"/>
      <c r="AT473" s="207" t="s">
        <v>1066</v>
      </c>
      <c r="AU473" s="104"/>
      <c r="AV473" s="104"/>
      <c r="AW473" s="104"/>
      <c r="AX473" s="104"/>
      <c r="AY473" s="104"/>
      <c r="AZ473" s="104"/>
      <c r="BA473" s="104"/>
      <c r="BB473" s="104"/>
      <c r="BC473" s="104"/>
      <c r="BD473" s="104"/>
      <c r="BE473" s="162"/>
      <c r="BF473" s="104"/>
      <c r="BG473" s="341"/>
      <c r="BH473" s="20" t="s">
        <v>7</v>
      </c>
      <c r="BI473" s="193" t="s">
        <v>5278</v>
      </c>
      <c r="BJ473" s="193" t="s">
        <v>5282</v>
      </c>
      <c r="BK473" s="109"/>
    </row>
    <row r="474" s="193" customFormat="true" ht="12.75" hidden="true" customHeight="true" outlineLevel="0" collapsed="false">
      <c r="A474" s="315"/>
      <c r="B474" s="316"/>
      <c r="C474" s="316"/>
      <c r="D474" s="332" t="s">
        <v>1067</v>
      </c>
      <c r="E474" s="317" t="s">
        <v>5283</v>
      </c>
      <c r="F474" s="87" t="s">
        <v>1068</v>
      </c>
      <c r="G474" s="88"/>
      <c r="H474" s="89" t="s">
        <v>5284</v>
      </c>
      <c r="I474" s="90" t="s">
        <v>5284</v>
      </c>
      <c r="J474" s="90" t="s">
        <v>5285</v>
      </c>
      <c r="K474" s="91"/>
      <c r="L474" s="92"/>
      <c r="M474" s="90" t="s">
        <v>2729</v>
      </c>
      <c r="N474" s="90" t="s">
        <v>2729</v>
      </c>
      <c r="O474" s="90" t="s">
        <v>2729</v>
      </c>
      <c r="P474" s="91"/>
      <c r="Q474" s="185"/>
      <c r="R474" s="185"/>
      <c r="S474" s="185"/>
      <c r="T474" s="185"/>
      <c r="U474" s="185"/>
      <c r="V474" s="352" t="s">
        <v>5286</v>
      </c>
      <c r="W474" s="95" t="s">
        <v>5203</v>
      </c>
      <c r="X474" s="96"/>
      <c r="Y474" s="96"/>
      <c r="Z474" s="96"/>
      <c r="AA474" s="96"/>
      <c r="AB474" s="96"/>
      <c r="AC474" s="95"/>
      <c r="AD474" s="95" t="s">
        <v>5199</v>
      </c>
      <c r="AE474" s="100"/>
      <c r="AF474" s="100" t="s">
        <v>4763</v>
      </c>
      <c r="AG474" s="187"/>
      <c r="AH474" s="187"/>
      <c r="AI474" s="187"/>
      <c r="AJ474" s="187"/>
      <c r="AK474" s="188"/>
      <c r="AL474" s="188"/>
      <c r="AM474" s="189"/>
      <c r="AN474" s="189"/>
      <c r="AO474" s="189"/>
      <c r="AP474" s="189"/>
      <c r="AQ474" s="189"/>
      <c r="AR474" s="189"/>
      <c r="AS474" s="189"/>
      <c r="AT474" s="208" t="s">
        <v>1068</v>
      </c>
      <c r="AU474" s="104"/>
      <c r="AV474" s="104"/>
      <c r="AW474" s="104"/>
      <c r="AX474" s="104"/>
      <c r="AY474" s="104"/>
      <c r="AZ474" s="104"/>
      <c r="BA474" s="104"/>
      <c r="BB474" s="104"/>
      <c r="BC474" s="104"/>
      <c r="BD474" s="104"/>
      <c r="BE474" s="162"/>
      <c r="BF474" s="104"/>
      <c r="BG474" s="341"/>
      <c r="BH474" s="20" t="s">
        <v>7</v>
      </c>
      <c r="BI474" s="193" t="s">
        <v>5283</v>
      </c>
      <c r="BJ474" s="193" t="s">
        <v>5287</v>
      </c>
      <c r="BK474" s="109"/>
    </row>
    <row r="475" s="193" customFormat="true" ht="12.75" hidden="true" customHeight="true" outlineLevel="0" collapsed="false">
      <c r="A475" s="315"/>
      <c r="B475" s="316"/>
      <c r="C475" s="316"/>
      <c r="D475" s="332" t="s">
        <v>1069</v>
      </c>
      <c r="E475" s="317" t="s">
        <v>5288</v>
      </c>
      <c r="F475" s="87" t="s">
        <v>1070</v>
      </c>
      <c r="G475" s="88"/>
      <c r="H475" s="89" t="s">
        <v>5289</v>
      </c>
      <c r="I475" s="90" t="s">
        <v>5289</v>
      </c>
      <c r="J475" s="90" t="s">
        <v>5290</v>
      </c>
      <c r="K475" s="91"/>
      <c r="L475" s="92"/>
      <c r="M475" s="90" t="s">
        <v>81</v>
      </c>
      <c r="N475" s="90" t="s">
        <v>81</v>
      </c>
      <c r="O475" s="90" t="s">
        <v>81</v>
      </c>
      <c r="P475" s="91"/>
      <c r="Q475" s="185"/>
      <c r="R475" s="185"/>
      <c r="S475" s="185"/>
      <c r="T475" s="185"/>
      <c r="U475" s="185"/>
      <c r="V475" s="352" t="s">
        <v>5291</v>
      </c>
      <c r="W475" s="95" t="s">
        <v>5203</v>
      </c>
      <c r="X475" s="96"/>
      <c r="Y475" s="96"/>
      <c r="Z475" s="96"/>
      <c r="AA475" s="96"/>
      <c r="AB475" s="96"/>
      <c r="AC475" s="95"/>
      <c r="AD475" s="95" t="s">
        <v>5199</v>
      </c>
      <c r="AE475" s="100"/>
      <c r="AF475" s="100" t="s">
        <v>4763</v>
      </c>
      <c r="AG475" s="187"/>
      <c r="AH475" s="187"/>
      <c r="AI475" s="187"/>
      <c r="AJ475" s="187"/>
      <c r="AK475" s="188"/>
      <c r="AL475" s="188"/>
      <c r="AM475" s="189"/>
      <c r="AN475" s="189"/>
      <c r="AO475" s="189"/>
      <c r="AP475" s="189"/>
      <c r="AQ475" s="189"/>
      <c r="AR475" s="189"/>
      <c r="AS475" s="189"/>
      <c r="AT475" s="207" t="s">
        <v>1070</v>
      </c>
      <c r="AU475" s="104"/>
      <c r="AV475" s="104"/>
      <c r="AW475" s="104"/>
      <c r="AX475" s="104"/>
      <c r="AY475" s="104"/>
      <c r="AZ475" s="104"/>
      <c r="BA475" s="104"/>
      <c r="BB475" s="104"/>
      <c r="BC475" s="104"/>
      <c r="BD475" s="104"/>
      <c r="BE475" s="162"/>
      <c r="BF475" s="104"/>
      <c r="BG475" s="346"/>
      <c r="BH475" s="20" t="s">
        <v>7</v>
      </c>
      <c r="BI475" s="193" t="s">
        <v>5288</v>
      </c>
      <c r="BJ475" s="193" t="s">
        <v>5292</v>
      </c>
      <c r="BK475" s="109"/>
    </row>
    <row r="476" s="193" customFormat="true" ht="12.75" hidden="true" customHeight="true" outlineLevel="0" collapsed="false">
      <c r="A476" s="315"/>
      <c r="B476" s="316"/>
      <c r="C476" s="316"/>
      <c r="D476" s="332" t="s">
        <v>1071</v>
      </c>
      <c r="E476" s="317" t="s">
        <v>5293</v>
      </c>
      <c r="F476" s="87" t="s">
        <v>1072</v>
      </c>
      <c r="G476" s="88"/>
      <c r="H476" s="89" t="s">
        <v>5294</v>
      </c>
      <c r="I476" s="90" t="s">
        <v>5294</v>
      </c>
      <c r="J476" s="90" t="s">
        <v>5295</v>
      </c>
      <c r="K476" s="91"/>
      <c r="L476" s="92"/>
      <c r="M476" s="90" t="s">
        <v>81</v>
      </c>
      <c r="N476" s="90" t="s">
        <v>81</v>
      </c>
      <c r="O476" s="90" t="s">
        <v>81</v>
      </c>
      <c r="P476" s="91"/>
      <c r="Q476" s="185"/>
      <c r="R476" s="185"/>
      <c r="S476" s="185"/>
      <c r="T476" s="185"/>
      <c r="U476" s="185"/>
      <c r="V476" s="352" t="s">
        <v>5296</v>
      </c>
      <c r="W476" s="95" t="s">
        <v>5203</v>
      </c>
      <c r="X476" s="96"/>
      <c r="Y476" s="96"/>
      <c r="Z476" s="96"/>
      <c r="AA476" s="96"/>
      <c r="AB476" s="96"/>
      <c r="AC476" s="95"/>
      <c r="AD476" s="95" t="s">
        <v>5199</v>
      </c>
      <c r="AE476" s="100"/>
      <c r="AF476" s="100" t="s">
        <v>4763</v>
      </c>
      <c r="AG476" s="187"/>
      <c r="AH476" s="187"/>
      <c r="AI476" s="187"/>
      <c r="AJ476" s="187"/>
      <c r="AK476" s="188"/>
      <c r="AL476" s="188"/>
      <c r="AM476" s="189"/>
      <c r="AN476" s="189"/>
      <c r="AO476" s="189"/>
      <c r="AP476" s="189"/>
      <c r="AQ476" s="189"/>
      <c r="AR476" s="189"/>
      <c r="AS476" s="189"/>
      <c r="AT476" s="208" t="s">
        <v>1072</v>
      </c>
      <c r="AU476" s="104"/>
      <c r="AV476" s="104"/>
      <c r="AW476" s="104"/>
      <c r="AX476" s="104"/>
      <c r="AY476" s="104"/>
      <c r="AZ476" s="104"/>
      <c r="BA476" s="104"/>
      <c r="BB476" s="104"/>
      <c r="BC476" s="104"/>
      <c r="BD476" s="104"/>
      <c r="BE476" s="162"/>
      <c r="BF476" s="104"/>
      <c r="BG476" s="346"/>
      <c r="BH476" s="20" t="s">
        <v>7</v>
      </c>
      <c r="BI476" s="193" t="s">
        <v>5293</v>
      </c>
      <c r="BJ476" s="193" t="s">
        <v>5297</v>
      </c>
      <c r="BK476" s="109"/>
    </row>
    <row r="477" s="193" customFormat="true" ht="12.75" hidden="true" customHeight="true" outlineLevel="0" collapsed="false">
      <c r="A477" s="315"/>
      <c r="B477" s="316"/>
      <c r="C477" s="316"/>
      <c r="D477" s="332" t="s">
        <v>1073</v>
      </c>
      <c r="E477" s="317" t="s">
        <v>5298</v>
      </c>
      <c r="F477" s="87" t="s">
        <v>1074</v>
      </c>
      <c r="G477" s="88"/>
      <c r="H477" s="89" t="s">
        <v>5299</v>
      </c>
      <c r="I477" s="90" t="s">
        <v>5299</v>
      </c>
      <c r="J477" s="90" t="s">
        <v>5300</v>
      </c>
      <c r="K477" s="91"/>
      <c r="L477" s="92"/>
      <c r="M477" s="90" t="s">
        <v>2729</v>
      </c>
      <c r="N477" s="90" t="s">
        <v>2729</v>
      </c>
      <c r="O477" s="90" t="s">
        <v>2729</v>
      </c>
      <c r="P477" s="91" t="s">
        <v>2729</v>
      </c>
      <c r="Q477" s="185"/>
      <c r="R477" s="185"/>
      <c r="S477" s="185"/>
      <c r="T477" s="185"/>
      <c r="U477" s="185"/>
      <c r="V477" s="352" t="s">
        <v>5301</v>
      </c>
      <c r="W477" s="95" t="s">
        <v>5203</v>
      </c>
      <c r="X477" s="96"/>
      <c r="Y477" s="96"/>
      <c r="Z477" s="96"/>
      <c r="AA477" s="96"/>
      <c r="AB477" s="96"/>
      <c r="AC477" s="95"/>
      <c r="AD477" s="95" t="s">
        <v>5199</v>
      </c>
      <c r="AE477" s="100"/>
      <c r="AF477" s="100" t="s">
        <v>4763</v>
      </c>
      <c r="AG477" s="187"/>
      <c r="AH477" s="187"/>
      <c r="AI477" s="187"/>
      <c r="AJ477" s="187"/>
      <c r="AK477" s="188"/>
      <c r="AL477" s="188"/>
      <c r="AM477" s="189"/>
      <c r="AN477" s="189"/>
      <c r="AO477" s="189"/>
      <c r="AP477" s="189"/>
      <c r="AQ477" s="189"/>
      <c r="AR477" s="189"/>
      <c r="AS477" s="189"/>
      <c r="AT477" s="207" t="s">
        <v>5300</v>
      </c>
      <c r="AU477" s="104"/>
      <c r="AV477" s="104"/>
      <c r="AW477" s="104"/>
      <c r="AX477" s="104"/>
      <c r="AY477" s="104"/>
      <c r="AZ477" s="104"/>
      <c r="BA477" s="104"/>
      <c r="BB477" s="104"/>
      <c r="BC477" s="104"/>
      <c r="BD477" s="104"/>
      <c r="BE477" s="162"/>
      <c r="BF477" s="104"/>
      <c r="BG477" s="341" t="s">
        <v>5302</v>
      </c>
      <c r="BH477" s="228" t="s">
        <v>1073</v>
      </c>
      <c r="BI477" s="193" t="s">
        <v>5298</v>
      </c>
      <c r="BJ477" s="193" t="s">
        <v>5303</v>
      </c>
      <c r="BK477" s="109"/>
    </row>
    <row r="478" s="193" customFormat="true" ht="12.75" hidden="true" customHeight="true" outlineLevel="0" collapsed="false">
      <c r="A478" s="315"/>
      <c r="B478" s="316"/>
      <c r="C478" s="316"/>
      <c r="D478" s="332" t="s">
        <v>1075</v>
      </c>
      <c r="E478" s="317" t="s">
        <v>5304</v>
      </c>
      <c r="F478" s="87" t="s">
        <v>1076</v>
      </c>
      <c r="G478" s="88"/>
      <c r="H478" s="89" t="s">
        <v>5305</v>
      </c>
      <c r="I478" s="90" t="s">
        <v>5305</v>
      </c>
      <c r="J478" s="90" t="s">
        <v>5306</v>
      </c>
      <c r="K478" s="91"/>
      <c r="L478" s="92"/>
      <c r="M478" s="90" t="s">
        <v>2729</v>
      </c>
      <c r="N478" s="90" t="s">
        <v>2729</v>
      </c>
      <c r="O478" s="90" t="s">
        <v>2729</v>
      </c>
      <c r="P478" s="91" t="s">
        <v>2729</v>
      </c>
      <c r="Q478" s="185"/>
      <c r="R478" s="185"/>
      <c r="S478" s="185"/>
      <c r="T478" s="185"/>
      <c r="U478" s="185"/>
      <c r="V478" s="352" t="s">
        <v>5307</v>
      </c>
      <c r="W478" s="95" t="s">
        <v>5203</v>
      </c>
      <c r="X478" s="96"/>
      <c r="Y478" s="96"/>
      <c r="Z478" s="96"/>
      <c r="AA478" s="96"/>
      <c r="AB478" s="96"/>
      <c r="AC478" s="95"/>
      <c r="AD478" s="95" t="s">
        <v>5199</v>
      </c>
      <c r="AE478" s="100"/>
      <c r="AF478" s="100" t="s">
        <v>4763</v>
      </c>
      <c r="AG478" s="187"/>
      <c r="AH478" s="187"/>
      <c r="AI478" s="187"/>
      <c r="AJ478" s="187"/>
      <c r="AK478" s="188"/>
      <c r="AL478" s="188"/>
      <c r="AM478" s="189"/>
      <c r="AN478" s="189"/>
      <c r="AO478" s="189"/>
      <c r="AP478" s="189"/>
      <c r="AQ478" s="189"/>
      <c r="AR478" s="189"/>
      <c r="AS478" s="189"/>
      <c r="AT478" s="208" t="s">
        <v>5306</v>
      </c>
      <c r="AU478" s="104"/>
      <c r="AV478" s="104"/>
      <c r="AW478" s="104"/>
      <c r="AX478" s="104"/>
      <c r="AY478" s="104"/>
      <c r="AZ478" s="104"/>
      <c r="BA478" s="104"/>
      <c r="BB478" s="104"/>
      <c r="BC478" s="104"/>
      <c r="BD478" s="104"/>
      <c r="BE478" s="162"/>
      <c r="BF478" s="104"/>
      <c r="BG478" s="341" t="s">
        <v>5302</v>
      </c>
      <c r="BH478" s="228" t="s">
        <v>1075</v>
      </c>
      <c r="BI478" s="193" t="s">
        <v>5304</v>
      </c>
      <c r="BJ478" s="193" t="s">
        <v>5308</v>
      </c>
      <c r="BK478" s="109"/>
    </row>
    <row r="479" s="193" customFormat="true" ht="12.75" hidden="true" customHeight="true" outlineLevel="0" collapsed="false">
      <c r="A479" s="315"/>
      <c r="B479" s="316"/>
      <c r="C479" s="316"/>
      <c r="D479" s="332" t="s">
        <v>1077</v>
      </c>
      <c r="E479" s="317" t="s">
        <v>5309</v>
      </c>
      <c r="F479" s="87" t="s">
        <v>1078</v>
      </c>
      <c r="G479" s="88"/>
      <c r="H479" s="89" t="s">
        <v>5310</v>
      </c>
      <c r="I479" s="90" t="s">
        <v>5310</v>
      </c>
      <c r="J479" s="90" t="s">
        <v>5311</v>
      </c>
      <c r="K479" s="91"/>
      <c r="L479" s="92"/>
      <c r="M479" s="90" t="s">
        <v>81</v>
      </c>
      <c r="N479" s="90" t="s">
        <v>81</v>
      </c>
      <c r="O479" s="90" t="s">
        <v>81</v>
      </c>
      <c r="P479" s="91" t="s">
        <v>81</v>
      </c>
      <c r="Q479" s="185"/>
      <c r="R479" s="185"/>
      <c r="S479" s="185"/>
      <c r="T479" s="185"/>
      <c r="U479" s="185"/>
      <c r="V479" s="352" t="s">
        <v>5312</v>
      </c>
      <c r="W479" s="95" t="s">
        <v>5203</v>
      </c>
      <c r="X479" s="96"/>
      <c r="Y479" s="96"/>
      <c r="Z479" s="96"/>
      <c r="AA479" s="96"/>
      <c r="AB479" s="96"/>
      <c r="AC479" s="95"/>
      <c r="AD479" s="95" t="s">
        <v>5199</v>
      </c>
      <c r="AE479" s="100"/>
      <c r="AF479" s="100" t="s">
        <v>4763</v>
      </c>
      <c r="AG479" s="187"/>
      <c r="AH479" s="187"/>
      <c r="AI479" s="187"/>
      <c r="AJ479" s="187"/>
      <c r="AK479" s="188"/>
      <c r="AL479" s="188"/>
      <c r="AM479" s="189"/>
      <c r="AN479" s="189"/>
      <c r="AO479" s="189"/>
      <c r="AP479" s="189"/>
      <c r="AQ479" s="189"/>
      <c r="AR479" s="189"/>
      <c r="AS479" s="189"/>
      <c r="AT479" s="207" t="s">
        <v>5311</v>
      </c>
      <c r="AU479" s="104"/>
      <c r="AV479" s="104"/>
      <c r="AW479" s="104"/>
      <c r="AX479" s="104"/>
      <c r="AY479" s="104"/>
      <c r="AZ479" s="104"/>
      <c r="BA479" s="104"/>
      <c r="BB479" s="104"/>
      <c r="BC479" s="104"/>
      <c r="BD479" s="104"/>
      <c r="BE479" s="162"/>
      <c r="BF479" s="104"/>
      <c r="BG479" s="341" t="s">
        <v>5313</v>
      </c>
      <c r="BH479" s="228" t="s">
        <v>1077</v>
      </c>
      <c r="BI479" s="193" t="s">
        <v>5309</v>
      </c>
      <c r="BJ479" s="193" t="s">
        <v>5314</v>
      </c>
      <c r="BK479" s="109"/>
    </row>
    <row r="480" s="193" customFormat="true" ht="12.75" hidden="true" customHeight="true" outlineLevel="0" collapsed="false">
      <c r="A480" s="315"/>
      <c r="B480" s="316"/>
      <c r="C480" s="316"/>
      <c r="D480" s="332" t="s">
        <v>1079</v>
      </c>
      <c r="E480" s="317" t="s">
        <v>5315</v>
      </c>
      <c r="F480" s="87" t="s">
        <v>1080</v>
      </c>
      <c r="G480" s="88"/>
      <c r="H480" s="89" t="s">
        <v>5316</v>
      </c>
      <c r="I480" s="90" t="s">
        <v>5316</v>
      </c>
      <c r="J480" s="90" t="s">
        <v>5317</v>
      </c>
      <c r="K480" s="91"/>
      <c r="L480" s="92"/>
      <c r="M480" s="90" t="s">
        <v>81</v>
      </c>
      <c r="N480" s="90" t="s">
        <v>81</v>
      </c>
      <c r="O480" s="90" t="s">
        <v>81</v>
      </c>
      <c r="P480" s="91" t="s">
        <v>81</v>
      </c>
      <c r="Q480" s="185"/>
      <c r="R480" s="185"/>
      <c r="S480" s="185"/>
      <c r="T480" s="185"/>
      <c r="U480" s="185"/>
      <c r="V480" s="352" t="s">
        <v>5318</v>
      </c>
      <c r="W480" s="95" t="s">
        <v>5203</v>
      </c>
      <c r="X480" s="96"/>
      <c r="Y480" s="96"/>
      <c r="Z480" s="96"/>
      <c r="AA480" s="96"/>
      <c r="AB480" s="96"/>
      <c r="AC480" s="95"/>
      <c r="AD480" s="95" t="s">
        <v>5199</v>
      </c>
      <c r="AE480" s="100"/>
      <c r="AF480" s="100" t="s">
        <v>4763</v>
      </c>
      <c r="AG480" s="187"/>
      <c r="AH480" s="187"/>
      <c r="AI480" s="187"/>
      <c r="AJ480" s="187"/>
      <c r="AK480" s="188"/>
      <c r="AL480" s="188"/>
      <c r="AM480" s="189"/>
      <c r="AN480" s="189"/>
      <c r="AO480" s="189"/>
      <c r="AP480" s="189"/>
      <c r="AQ480" s="189"/>
      <c r="AR480" s="189"/>
      <c r="AS480" s="189"/>
      <c r="AT480" s="208" t="s">
        <v>5317</v>
      </c>
      <c r="AU480" s="104"/>
      <c r="AV480" s="104"/>
      <c r="AW480" s="104"/>
      <c r="AX480" s="104"/>
      <c r="AY480" s="104"/>
      <c r="AZ480" s="104"/>
      <c r="BA480" s="104"/>
      <c r="BB480" s="104"/>
      <c r="BC480" s="104"/>
      <c r="BD480" s="104"/>
      <c r="BE480" s="162"/>
      <c r="BF480" s="104"/>
      <c r="BG480" s="341" t="s">
        <v>5313</v>
      </c>
      <c r="BH480" s="228" t="s">
        <v>1079</v>
      </c>
      <c r="BI480" s="193" t="s">
        <v>5315</v>
      </c>
      <c r="BJ480" s="193" t="s">
        <v>5319</v>
      </c>
      <c r="BK480" s="109"/>
    </row>
    <row r="481" s="193" customFormat="true" ht="12.75" hidden="true" customHeight="true" outlineLevel="0" collapsed="false">
      <c r="A481" s="315"/>
      <c r="B481" s="316"/>
      <c r="C481" s="316"/>
      <c r="D481" s="332" t="s">
        <v>1081</v>
      </c>
      <c r="E481" s="317" t="s">
        <v>5320</v>
      </c>
      <c r="F481" s="87" t="s">
        <v>1082</v>
      </c>
      <c r="G481" s="88"/>
      <c r="H481" s="89" t="s">
        <v>5321</v>
      </c>
      <c r="I481" s="90" t="s">
        <v>5322</v>
      </c>
      <c r="J481" s="90"/>
      <c r="K481" s="91"/>
      <c r="L481" s="92"/>
      <c r="M481" s="90" t="s">
        <v>2729</v>
      </c>
      <c r="N481" s="90" t="s">
        <v>2729</v>
      </c>
      <c r="O481" s="90" t="s">
        <v>2729</v>
      </c>
      <c r="P481" s="91" t="s">
        <v>2729</v>
      </c>
      <c r="Q481" s="185"/>
      <c r="R481" s="185"/>
      <c r="S481" s="185"/>
      <c r="T481" s="185"/>
      <c r="U481" s="185"/>
      <c r="V481" s="352" t="s">
        <v>5323</v>
      </c>
      <c r="W481" s="95" t="s">
        <v>5203</v>
      </c>
      <c r="X481" s="96"/>
      <c r="Y481" s="96"/>
      <c r="Z481" s="96"/>
      <c r="AA481" s="96"/>
      <c r="AB481" s="96"/>
      <c r="AC481" s="95"/>
      <c r="AD481" s="95" t="s">
        <v>5199</v>
      </c>
      <c r="AE481" s="100"/>
      <c r="AF481" s="100" t="s">
        <v>4763</v>
      </c>
      <c r="AG481" s="187"/>
      <c r="AH481" s="187"/>
      <c r="AI481" s="187"/>
      <c r="AJ481" s="187"/>
      <c r="AK481" s="188"/>
      <c r="AL481" s="188"/>
      <c r="AM481" s="189"/>
      <c r="AN481" s="189"/>
      <c r="AO481" s="189"/>
      <c r="AP481" s="189"/>
      <c r="AQ481" s="189"/>
      <c r="AR481" s="189"/>
      <c r="AS481" s="189"/>
      <c r="AT481" s="207" t="s">
        <v>1082</v>
      </c>
      <c r="AU481" s="104"/>
      <c r="AV481" s="104"/>
      <c r="AW481" s="104"/>
      <c r="AX481" s="104"/>
      <c r="AY481" s="104"/>
      <c r="AZ481" s="104"/>
      <c r="BA481" s="104"/>
      <c r="BB481" s="104"/>
      <c r="BC481" s="104"/>
      <c r="BD481" s="104"/>
      <c r="BE481" s="162"/>
      <c r="BF481" s="104"/>
      <c r="BG481" s="341"/>
      <c r="BH481" s="20" t="s">
        <v>7</v>
      </c>
      <c r="BI481" s="193" t="s">
        <v>5320</v>
      </c>
      <c r="BJ481" s="193" t="s">
        <v>5324</v>
      </c>
      <c r="BK481" s="109"/>
    </row>
    <row r="482" s="193" customFormat="true" ht="12.75" hidden="true" customHeight="true" outlineLevel="0" collapsed="false">
      <c r="A482" s="315"/>
      <c r="B482" s="316"/>
      <c r="C482" s="316"/>
      <c r="D482" s="332" t="s">
        <v>1083</v>
      </c>
      <c r="E482" s="317" t="s">
        <v>5325</v>
      </c>
      <c r="F482" s="87" t="s">
        <v>1084</v>
      </c>
      <c r="G482" s="88"/>
      <c r="H482" s="89" t="s">
        <v>5326</v>
      </c>
      <c r="I482" s="90" t="s">
        <v>5327</v>
      </c>
      <c r="J482" s="90"/>
      <c r="K482" s="91"/>
      <c r="L482" s="92"/>
      <c r="M482" s="90" t="s">
        <v>2729</v>
      </c>
      <c r="N482" s="90" t="s">
        <v>2729</v>
      </c>
      <c r="O482" s="90" t="s">
        <v>2729</v>
      </c>
      <c r="P482" s="91" t="s">
        <v>2729</v>
      </c>
      <c r="Q482" s="185"/>
      <c r="R482" s="185"/>
      <c r="S482" s="185"/>
      <c r="T482" s="185"/>
      <c r="U482" s="185"/>
      <c r="V482" s="352" t="s">
        <v>5328</v>
      </c>
      <c r="W482" s="95" t="s">
        <v>5203</v>
      </c>
      <c r="X482" s="96"/>
      <c r="Y482" s="96"/>
      <c r="Z482" s="96"/>
      <c r="AA482" s="96"/>
      <c r="AB482" s="96"/>
      <c r="AC482" s="95"/>
      <c r="AD482" s="95" t="s">
        <v>5199</v>
      </c>
      <c r="AE482" s="100"/>
      <c r="AF482" s="100" t="s">
        <v>4763</v>
      </c>
      <c r="AG482" s="187"/>
      <c r="AH482" s="187"/>
      <c r="AI482" s="187"/>
      <c r="AJ482" s="187"/>
      <c r="AK482" s="188"/>
      <c r="AL482" s="188"/>
      <c r="AM482" s="189"/>
      <c r="AN482" s="189"/>
      <c r="AO482" s="189"/>
      <c r="AP482" s="189"/>
      <c r="AQ482" s="189"/>
      <c r="AR482" s="189"/>
      <c r="AS482" s="189"/>
      <c r="AT482" s="208" t="s">
        <v>1084</v>
      </c>
      <c r="AU482" s="104"/>
      <c r="AV482" s="104"/>
      <c r="AW482" s="104"/>
      <c r="AX482" s="104"/>
      <c r="AY482" s="104"/>
      <c r="AZ482" s="104"/>
      <c r="BA482" s="104"/>
      <c r="BB482" s="104"/>
      <c r="BC482" s="104"/>
      <c r="BD482" s="104"/>
      <c r="BE482" s="162"/>
      <c r="BF482" s="104"/>
      <c r="BG482" s="341"/>
      <c r="BH482" s="20" t="s">
        <v>7</v>
      </c>
      <c r="BI482" s="193" t="s">
        <v>5325</v>
      </c>
      <c r="BJ482" s="193" t="s">
        <v>5329</v>
      </c>
      <c r="BK482" s="109"/>
    </row>
    <row r="483" s="193" customFormat="true" ht="12.75" hidden="true" customHeight="true" outlineLevel="0" collapsed="false">
      <c r="A483" s="315"/>
      <c r="B483" s="316"/>
      <c r="C483" s="316"/>
      <c r="D483" s="332" t="s">
        <v>1085</v>
      </c>
      <c r="E483" s="317" t="s">
        <v>5330</v>
      </c>
      <c r="F483" s="87" t="s">
        <v>1086</v>
      </c>
      <c r="G483" s="88"/>
      <c r="H483" s="89" t="s">
        <v>5331</v>
      </c>
      <c r="I483" s="90" t="s">
        <v>5332</v>
      </c>
      <c r="J483" s="90"/>
      <c r="K483" s="91"/>
      <c r="L483" s="92"/>
      <c r="M483" s="90" t="s">
        <v>81</v>
      </c>
      <c r="N483" s="90" t="s">
        <v>81</v>
      </c>
      <c r="O483" s="90" t="s">
        <v>81</v>
      </c>
      <c r="P483" s="91" t="s">
        <v>81</v>
      </c>
      <c r="Q483" s="185"/>
      <c r="R483" s="185"/>
      <c r="S483" s="185"/>
      <c r="T483" s="185"/>
      <c r="U483" s="185"/>
      <c r="V483" s="352" t="s">
        <v>5333</v>
      </c>
      <c r="W483" s="95" t="s">
        <v>5203</v>
      </c>
      <c r="X483" s="96"/>
      <c r="Y483" s="96"/>
      <c r="Z483" s="96"/>
      <c r="AA483" s="96"/>
      <c r="AB483" s="96"/>
      <c r="AC483" s="95"/>
      <c r="AD483" s="95" t="s">
        <v>5199</v>
      </c>
      <c r="AE483" s="100"/>
      <c r="AF483" s="100" t="s">
        <v>4763</v>
      </c>
      <c r="AG483" s="187"/>
      <c r="AH483" s="187"/>
      <c r="AI483" s="187"/>
      <c r="AJ483" s="187"/>
      <c r="AK483" s="188"/>
      <c r="AL483" s="188"/>
      <c r="AM483" s="189"/>
      <c r="AN483" s="189"/>
      <c r="AO483" s="189"/>
      <c r="AP483" s="189"/>
      <c r="AQ483" s="189"/>
      <c r="AR483" s="189"/>
      <c r="AS483" s="189"/>
      <c r="AT483" s="207" t="s">
        <v>1086</v>
      </c>
      <c r="AU483" s="104"/>
      <c r="AV483" s="104"/>
      <c r="AW483" s="104"/>
      <c r="AX483" s="104"/>
      <c r="AY483" s="104"/>
      <c r="AZ483" s="104"/>
      <c r="BA483" s="104"/>
      <c r="BB483" s="104"/>
      <c r="BC483" s="104"/>
      <c r="BD483" s="104"/>
      <c r="BE483" s="162"/>
      <c r="BF483" s="104"/>
      <c r="BG483" s="341"/>
      <c r="BH483" s="20" t="s">
        <v>7</v>
      </c>
      <c r="BI483" s="193" t="s">
        <v>5330</v>
      </c>
      <c r="BJ483" s="193" t="s">
        <v>5334</v>
      </c>
      <c r="BK483" s="109"/>
    </row>
    <row r="484" s="193" customFormat="true" ht="12.75" hidden="true" customHeight="true" outlineLevel="0" collapsed="false">
      <c r="A484" s="315"/>
      <c r="B484" s="316"/>
      <c r="C484" s="316"/>
      <c r="D484" s="332" t="s">
        <v>1087</v>
      </c>
      <c r="E484" s="317" t="s">
        <v>5335</v>
      </c>
      <c r="F484" s="87" t="s">
        <v>1088</v>
      </c>
      <c r="G484" s="88"/>
      <c r="H484" s="89" t="s">
        <v>5336</v>
      </c>
      <c r="I484" s="90" t="s">
        <v>5337</v>
      </c>
      <c r="J484" s="90"/>
      <c r="K484" s="91"/>
      <c r="L484" s="92"/>
      <c r="M484" s="90" t="s">
        <v>81</v>
      </c>
      <c r="N484" s="90" t="s">
        <v>81</v>
      </c>
      <c r="O484" s="90" t="s">
        <v>81</v>
      </c>
      <c r="P484" s="91" t="s">
        <v>81</v>
      </c>
      <c r="Q484" s="185"/>
      <c r="R484" s="185"/>
      <c r="S484" s="185"/>
      <c r="T484" s="185"/>
      <c r="U484" s="185"/>
      <c r="V484" s="352" t="s">
        <v>5338</v>
      </c>
      <c r="W484" s="95" t="s">
        <v>5203</v>
      </c>
      <c r="X484" s="96"/>
      <c r="Y484" s="96"/>
      <c r="Z484" s="96"/>
      <c r="AA484" s="96"/>
      <c r="AB484" s="96"/>
      <c r="AC484" s="95"/>
      <c r="AD484" s="95" t="s">
        <v>5199</v>
      </c>
      <c r="AE484" s="100"/>
      <c r="AF484" s="100" t="s">
        <v>4763</v>
      </c>
      <c r="AG484" s="187"/>
      <c r="AH484" s="187"/>
      <c r="AI484" s="187"/>
      <c r="AJ484" s="187"/>
      <c r="AK484" s="188"/>
      <c r="AL484" s="188"/>
      <c r="AM484" s="189"/>
      <c r="AN484" s="189"/>
      <c r="AO484" s="189"/>
      <c r="AP484" s="189"/>
      <c r="AQ484" s="189"/>
      <c r="AR484" s="189"/>
      <c r="AS484" s="189"/>
      <c r="AT484" s="208" t="s">
        <v>1088</v>
      </c>
      <c r="AU484" s="104"/>
      <c r="AV484" s="104"/>
      <c r="AW484" s="104"/>
      <c r="AX484" s="104"/>
      <c r="AY484" s="104"/>
      <c r="AZ484" s="104"/>
      <c r="BA484" s="104"/>
      <c r="BB484" s="104"/>
      <c r="BC484" s="104"/>
      <c r="BD484" s="104"/>
      <c r="BE484" s="162"/>
      <c r="BF484" s="104"/>
      <c r="BG484" s="341"/>
      <c r="BH484" s="20" t="s">
        <v>7</v>
      </c>
      <c r="BI484" s="193" t="s">
        <v>5335</v>
      </c>
      <c r="BJ484" s="193" t="s">
        <v>5339</v>
      </c>
      <c r="BK484" s="109"/>
    </row>
    <row r="485" s="193" customFormat="true" ht="12.75" hidden="true" customHeight="true" outlineLevel="0" collapsed="false">
      <c r="A485" s="315"/>
      <c r="B485" s="316"/>
      <c r="C485" s="316"/>
      <c r="D485" s="332" t="s">
        <v>1089</v>
      </c>
      <c r="E485" s="317" t="s">
        <v>5340</v>
      </c>
      <c r="F485" s="87" t="s">
        <v>1090</v>
      </c>
      <c r="G485" s="88"/>
      <c r="H485" s="89" t="s">
        <v>5341</v>
      </c>
      <c r="I485" s="90" t="s">
        <v>5342</v>
      </c>
      <c r="J485" s="90"/>
      <c r="K485" s="91"/>
      <c r="L485" s="92"/>
      <c r="M485" s="90" t="s">
        <v>2729</v>
      </c>
      <c r="N485" s="90" t="s">
        <v>2729</v>
      </c>
      <c r="O485" s="90" t="s">
        <v>2729</v>
      </c>
      <c r="P485" s="91"/>
      <c r="Q485" s="185"/>
      <c r="R485" s="185"/>
      <c r="S485" s="185"/>
      <c r="T485" s="185"/>
      <c r="U485" s="185"/>
      <c r="V485" s="352" t="s">
        <v>5343</v>
      </c>
      <c r="W485" s="95" t="s">
        <v>5203</v>
      </c>
      <c r="X485" s="96"/>
      <c r="Y485" s="96"/>
      <c r="Z485" s="96"/>
      <c r="AA485" s="96"/>
      <c r="AB485" s="96"/>
      <c r="AC485" s="95"/>
      <c r="AD485" s="95" t="s">
        <v>5199</v>
      </c>
      <c r="AE485" s="100"/>
      <c r="AF485" s="100" t="s">
        <v>4763</v>
      </c>
      <c r="AG485" s="187"/>
      <c r="AH485" s="187"/>
      <c r="AI485" s="187"/>
      <c r="AJ485" s="187"/>
      <c r="AK485" s="188"/>
      <c r="AL485" s="188"/>
      <c r="AM485" s="189"/>
      <c r="AN485" s="189"/>
      <c r="AO485" s="189"/>
      <c r="AP485" s="189"/>
      <c r="AQ485" s="189"/>
      <c r="AR485" s="189"/>
      <c r="AS485" s="189"/>
      <c r="AT485" s="207" t="s">
        <v>1090</v>
      </c>
      <c r="AU485" s="104"/>
      <c r="AV485" s="104"/>
      <c r="AW485" s="104"/>
      <c r="AX485" s="104"/>
      <c r="AY485" s="104"/>
      <c r="AZ485" s="104"/>
      <c r="BA485" s="104"/>
      <c r="BB485" s="104"/>
      <c r="BC485" s="104"/>
      <c r="BD485" s="104"/>
      <c r="BE485" s="162"/>
      <c r="BF485" s="104"/>
      <c r="BG485" s="341"/>
      <c r="BH485" s="20" t="s">
        <v>7</v>
      </c>
      <c r="BI485" s="193" t="s">
        <v>5340</v>
      </c>
      <c r="BJ485" s="193" t="s">
        <v>5344</v>
      </c>
      <c r="BK485" s="109"/>
    </row>
    <row r="486" s="193" customFormat="true" ht="12.75" hidden="true" customHeight="true" outlineLevel="0" collapsed="false">
      <c r="A486" s="315"/>
      <c r="B486" s="316"/>
      <c r="C486" s="316"/>
      <c r="D486" s="332" t="s">
        <v>1091</v>
      </c>
      <c r="E486" s="317" t="s">
        <v>5345</v>
      </c>
      <c r="F486" s="87" t="s">
        <v>1092</v>
      </c>
      <c r="G486" s="88"/>
      <c r="H486" s="89" t="s">
        <v>5346</v>
      </c>
      <c r="I486" s="90" t="s">
        <v>5347</v>
      </c>
      <c r="J486" s="90"/>
      <c r="K486" s="91"/>
      <c r="L486" s="92"/>
      <c r="M486" s="90" t="s">
        <v>2729</v>
      </c>
      <c r="N486" s="90" t="s">
        <v>2729</v>
      </c>
      <c r="O486" s="90" t="s">
        <v>2729</v>
      </c>
      <c r="P486" s="91"/>
      <c r="Q486" s="185"/>
      <c r="R486" s="185"/>
      <c r="S486" s="185"/>
      <c r="T486" s="185"/>
      <c r="U486" s="185"/>
      <c r="V486" s="352" t="s">
        <v>5348</v>
      </c>
      <c r="W486" s="95" t="s">
        <v>5203</v>
      </c>
      <c r="X486" s="96"/>
      <c r="Y486" s="96"/>
      <c r="Z486" s="96"/>
      <c r="AA486" s="96"/>
      <c r="AB486" s="96"/>
      <c r="AC486" s="95"/>
      <c r="AD486" s="95" t="s">
        <v>5199</v>
      </c>
      <c r="AE486" s="100"/>
      <c r="AF486" s="100" t="s">
        <v>4763</v>
      </c>
      <c r="AG486" s="187"/>
      <c r="AH486" s="187"/>
      <c r="AI486" s="187"/>
      <c r="AJ486" s="187"/>
      <c r="AK486" s="188"/>
      <c r="AL486" s="188"/>
      <c r="AM486" s="189"/>
      <c r="AN486" s="189"/>
      <c r="AO486" s="189"/>
      <c r="AP486" s="189"/>
      <c r="AQ486" s="189"/>
      <c r="AR486" s="189"/>
      <c r="AS486" s="189"/>
      <c r="AT486" s="208" t="s">
        <v>1092</v>
      </c>
      <c r="AU486" s="104"/>
      <c r="AV486" s="104"/>
      <c r="AW486" s="104"/>
      <c r="AX486" s="104"/>
      <c r="AY486" s="104"/>
      <c r="AZ486" s="104"/>
      <c r="BA486" s="104"/>
      <c r="BB486" s="104"/>
      <c r="BC486" s="104"/>
      <c r="BD486" s="104"/>
      <c r="BE486" s="162"/>
      <c r="BF486" s="104"/>
      <c r="BG486" s="341"/>
      <c r="BH486" s="20" t="s">
        <v>7</v>
      </c>
      <c r="BI486" s="193" t="s">
        <v>5345</v>
      </c>
      <c r="BJ486" s="193" t="s">
        <v>5349</v>
      </c>
      <c r="BK486" s="109"/>
    </row>
    <row r="487" s="193" customFormat="true" ht="12.75" hidden="true" customHeight="true" outlineLevel="0" collapsed="false">
      <c r="A487" s="315"/>
      <c r="B487" s="316"/>
      <c r="C487" s="316"/>
      <c r="D487" s="332" t="s">
        <v>1093</v>
      </c>
      <c r="E487" s="317" t="s">
        <v>5350</v>
      </c>
      <c r="F487" s="87" t="s">
        <v>1094</v>
      </c>
      <c r="G487" s="88"/>
      <c r="H487" s="89" t="s">
        <v>5351</v>
      </c>
      <c r="I487" s="90" t="s">
        <v>5352</v>
      </c>
      <c r="J487" s="90"/>
      <c r="K487" s="91"/>
      <c r="L487" s="92"/>
      <c r="M487" s="90" t="s">
        <v>81</v>
      </c>
      <c r="N487" s="90" t="s">
        <v>81</v>
      </c>
      <c r="O487" s="90" t="s">
        <v>81</v>
      </c>
      <c r="P487" s="91"/>
      <c r="Q487" s="185"/>
      <c r="R487" s="185"/>
      <c r="S487" s="185"/>
      <c r="T487" s="185"/>
      <c r="U487" s="185"/>
      <c r="V487" s="352" t="s">
        <v>5353</v>
      </c>
      <c r="W487" s="95" t="s">
        <v>5203</v>
      </c>
      <c r="X487" s="96"/>
      <c r="Y487" s="96"/>
      <c r="Z487" s="96"/>
      <c r="AA487" s="96"/>
      <c r="AB487" s="96"/>
      <c r="AC487" s="95"/>
      <c r="AD487" s="95" t="s">
        <v>5199</v>
      </c>
      <c r="AE487" s="100"/>
      <c r="AF487" s="100" t="s">
        <v>4763</v>
      </c>
      <c r="AG487" s="187"/>
      <c r="AH487" s="187"/>
      <c r="AI487" s="187"/>
      <c r="AJ487" s="187"/>
      <c r="AK487" s="188"/>
      <c r="AL487" s="188"/>
      <c r="AM487" s="189"/>
      <c r="AN487" s="189"/>
      <c r="AO487" s="189"/>
      <c r="AP487" s="189"/>
      <c r="AQ487" s="189"/>
      <c r="AR487" s="189"/>
      <c r="AS487" s="189"/>
      <c r="AT487" s="207" t="s">
        <v>1094</v>
      </c>
      <c r="AU487" s="104"/>
      <c r="AV487" s="104"/>
      <c r="AW487" s="104"/>
      <c r="AX487" s="104"/>
      <c r="AY487" s="104"/>
      <c r="AZ487" s="104"/>
      <c r="BA487" s="104"/>
      <c r="BB487" s="104"/>
      <c r="BC487" s="104"/>
      <c r="BD487" s="104"/>
      <c r="BE487" s="162"/>
      <c r="BF487" s="104"/>
      <c r="BG487" s="341"/>
      <c r="BH487" s="20" t="s">
        <v>7</v>
      </c>
      <c r="BI487" s="193" t="s">
        <v>5350</v>
      </c>
      <c r="BJ487" s="193" t="s">
        <v>5354</v>
      </c>
      <c r="BK487" s="109"/>
    </row>
    <row r="488" s="193" customFormat="true" ht="12.75" hidden="true" customHeight="true" outlineLevel="0" collapsed="false">
      <c r="A488" s="315"/>
      <c r="B488" s="316"/>
      <c r="C488" s="316"/>
      <c r="D488" s="332" t="s">
        <v>1095</v>
      </c>
      <c r="E488" s="317" t="s">
        <v>5355</v>
      </c>
      <c r="F488" s="87" t="s">
        <v>1096</v>
      </c>
      <c r="G488" s="88"/>
      <c r="H488" s="89" t="s">
        <v>5356</v>
      </c>
      <c r="I488" s="90" t="s">
        <v>5357</v>
      </c>
      <c r="J488" s="90"/>
      <c r="K488" s="91"/>
      <c r="L488" s="92"/>
      <c r="M488" s="90" t="s">
        <v>81</v>
      </c>
      <c r="N488" s="90" t="s">
        <v>81</v>
      </c>
      <c r="O488" s="90" t="s">
        <v>81</v>
      </c>
      <c r="P488" s="91"/>
      <c r="Q488" s="185"/>
      <c r="R488" s="185"/>
      <c r="S488" s="185"/>
      <c r="T488" s="185"/>
      <c r="U488" s="185"/>
      <c r="V488" s="352" t="s">
        <v>5358</v>
      </c>
      <c r="W488" s="95" t="s">
        <v>5203</v>
      </c>
      <c r="X488" s="96"/>
      <c r="Y488" s="96"/>
      <c r="Z488" s="96"/>
      <c r="AA488" s="96"/>
      <c r="AB488" s="96"/>
      <c r="AC488" s="95"/>
      <c r="AD488" s="95" t="s">
        <v>5199</v>
      </c>
      <c r="AE488" s="100"/>
      <c r="AF488" s="100" t="s">
        <v>4763</v>
      </c>
      <c r="AG488" s="187"/>
      <c r="AH488" s="187"/>
      <c r="AI488" s="187"/>
      <c r="AJ488" s="187"/>
      <c r="AK488" s="188"/>
      <c r="AL488" s="188"/>
      <c r="AM488" s="189"/>
      <c r="AN488" s="189"/>
      <c r="AO488" s="189"/>
      <c r="AP488" s="189"/>
      <c r="AQ488" s="189"/>
      <c r="AR488" s="189"/>
      <c r="AS488" s="189"/>
      <c r="AT488" s="208" t="s">
        <v>1096</v>
      </c>
      <c r="AU488" s="104"/>
      <c r="AV488" s="104"/>
      <c r="AW488" s="104"/>
      <c r="AX488" s="104"/>
      <c r="AY488" s="104"/>
      <c r="AZ488" s="104"/>
      <c r="BA488" s="104"/>
      <c r="BB488" s="104"/>
      <c r="BC488" s="104"/>
      <c r="BD488" s="104"/>
      <c r="BE488" s="162"/>
      <c r="BF488" s="104"/>
      <c r="BG488" s="341"/>
      <c r="BH488" s="20" t="s">
        <v>7</v>
      </c>
      <c r="BI488" s="193" t="s">
        <v>5355</v>
      </c>
      <c r="BJ488" s="193" t="s">
        <v>5359</v>
      </c>
      <c r="BK488" s="109"/>
    </row>
    <row r="489" s="193" customFormat="true" ht="12.75" hidden="true" customHeight="true" outlineLevel="0" collapsed="false">
      <c r="A489" s="315"/>
      <c r="B489" s="316"/>
      <c r="C489" s="316"/>
      <c r="D489" s="332" t="s">
        <v>1097</v>
      </c>
      <c r="E489" s="317" t="s">
        <v>5360</v>
      </c>
      <c r="F489" s="87" t="s">
        <v>1098</v>
      </c>
      <c r="G489" s="88"/>
      <c r="H489" s="89" t="s">
        <v>5361</v>
      </c>
      <c r="I489" s="90" t="s">
        <v>5362</v>
      </c>
      <c r="J489" s="90"/>
      <c r="K489" s="91"/>
      <c r="L489" s="92"/>
      <c r="M489" s="90" t="s">
        <v>2729</v>
      </c>
      <c r="N489" s="90" t="s">
        <v>2729</v>
      </c>
      <c r="O489" s="90" t="s">
        <v>2729</v>
      </c>
      <c r="P489" s="91" t="s">
        <v>2729</v>
      </c>
      <c r="Q489" s="185"/>
      <c r="R489" s="185"/>
      <c r="S489" s="185"/>
      <c r="T489" s="185"/>
      <c r="U489" s="185"/>
      <c r="V489" s="352" t="s">
        <v>5363</v>
      </c>
      <c r="W489" s="95" t="s">
        <v>5203</v>
      </c>
      <c r="X489" s="96"/>
      <c r="Y489" s="96"/>
      <c r="Z489" s="96"/>
      <c r="AA489" s="96"/>
      <c r="AB489" s="96"/>
      <c r="AC489" s="95"/>
      <c r="AD489" s="95" t="s">
        <v>5199</v>
      </c>
      <c r="AE489" s="100"/>
      <c r="AF489" s="100" t="s">
        <v>4763</v>
      </c>
      <c r="AG489" s="187"/>
      <c r="AH489" s="187"/>
      <c r="AI489" s="187"/>
      <c r="AJ489" s="187"/>
      <c r="AK489" s="188"/>
      <c r="AL489" s="188"/>
      <c r="AM489" s="189"/>
      <c r="AN489" s="189"/>
      <c r="AO489" s="189"/>
      <c r="AP489" s="189"/>
      <c r="AQ489" s="189"/>
      <c r="AR489" s="189"/>
      <c r="AS489" s="189"/>
      <c r="AT489" s="207" t="s">
        <v>1098</v>
      </c>
      <c r="AU489" s="104"/>
      <c r="AV489" s="104"/>
      <c r="AW489" s="104"/>
      <c r="AX489" s="104"/>
      <c r="AY489" s="104"/>
      <c r="AZ489" s="104"/>
      <c r="BA489" s="104"/>
      <c r="BB489" s="104"/>
      <c r="BC489" s="104"/>
      <c r="BD489" s="104"/>
      <c r="BE489" s="162"/>
      <c r="BF489" s="104"/>
      <c r="BG489" s="341"/>
      <c r="BH489" s="20" t="s">
        <v>7</v>
      </c>
      <c r="BI489" s="193" t="s">
        <v>5360</v>
      </c>
      <c r="BJ489" s="193" t="s">
        <v>5364</v>
      </c>
      <c r="BK489" s="109"/>
    </row>
    <row r="490" s="193" customFormat="true" ht="12.75" hidden="true" customHeight="true" outlineLevel="0" collapsed="false">
      <c r="A490" s="315"/>
      <c r="B490" s="316"/>
      <c r="C490" s="316"/>
      <c r="D490" s="332" t="s">
        <v>1099</v>
      </c>
      <c r="E490" s="317" t="s">
        <v>5365</v>
      </c>
      <c r="F490" s="87" t="s">
        <v>1100</v>
      </c>
      <c r="G490" s="88"/>
      <c r="H490" s="89" t="s">
        <v>5366</v>
      </c>
      <c r="I490" s="90" t="s">
        <v>5367</v>
      </c>
      <c r="J490" s="90"/>
      <c r="K490" s="91"/>
      <c r="L490" s="92"/>
      <c r="M490" s="90" t="s">
        <v>2729</v>
      </c>
      <c r="N490" s="90" t="s">
        <v>2729</v>
      </c>
      <c r="O490" s="90" t="s">
        <v>2729</v>
      </c>
      <c r="P490" s="91" t="s">
        <v>2729</v>
      </c>
      <c r="Q490" s="185"/>
      <c r="R490" s="185"/>
      <c r="S490" s="185"/>
      <c r="T490" s="185"/>
      <c r="U490" s="185"/>
      <c r="V490" s="352" t="s">
        <v>5368</v>
      </c>
      <c r="W490" s="95" t="s">
        <v>5203</v>
      </c>
      <c r="X490" s="96"/>
      <c r="Y490" s="96"/>
      <c r="Z490" s="96"/>
      <c r="AA490" s="96"/>
      <c r="AB490" s="96"/>
      <c r="AC490" s="95"/>
      <c r="AD490" s="95" t="s">
        <v>5199</v>
      </c>
      <c r="AE490" s="100"/>
      <c r="AF490" s="100" t="s">
        <v>4763</v>
      </c>
      <c r="AG490" s="187"/>
      <c r="AH490" s="187"/>
      <c r="AI490" s="187"/>
      <c r="AJ490" s="187"/>
      <c r="AK490" s="188"/>
      <c r="AL490" s="188"/>
      <c r="AM490" s="189"/>
      <c r="AN490" s="189"/>
      <c r="AO490" s="189"/>
      <c r="AP490" s="189"/>
      <c r="AQ490" s="189"/>
      <c r="AR490" s="189"/>
      <c r="AS490" s="189"/>
      <c r="AT490" s="208" t="s">
        <v>1100</v>
      </c>
      <c r="AU490" s="104"/>
      <c r="AV490" s="104"/>
      <c r="AW490" s="104"/>
      <c r="AX490" s="104"/>
      <c r="AY490" s="104"/>
      <c r="AZ490" s="104"/>
      <c r="BA490" s="104"/>
      <c r="BB490" s="104"/>
      <c r="BC490" s="104"/>
      <c r="BD490" s="104"/>
      <c r="BE490" s="162"/>
      <c r="BF490" s="104"/>
      <c r="BG490" s="341"/>
      <c r="BH490" s="20" t="s">
        <v>7</v>
      </c>
      <c r="BI490" s="193" t="s">
        <v>5365</v>
      </c>
      <c r="BJ490" s="193" t="s">
        <v>5369</v>
      </c>
      <c r="BK490" s="109"/>
    </row>
    <row r="491" s="193" customFormat="true" ht="12.75" hidden="true" customHeight="true" outlineLevel="0" collapsed="false">
      <c r="A491" s="315"/>
      <c r="B491" s="316"/>
      <c r="C491" s="316"/>
      <c r="D491" s="332" t="s">
        <v>1101</v>
      </c>
      <c r="E491" s="317" t="s">
        <v>5370</v>
      </c>
      <c r="F491" s="87" t="s">
        <v>1102</v>
      </c>
      <c r="G491" s="88"/>
      <c r="H491" s="89" t="s">
        <v>5371</v>
      </c>
      <c r="I491" s="90" t="s">
        <v>5372</v>
      </c>
      <c r="J491" s="90"/>
      <c r="K491" s="91"/>
      <c r="L491" s="92"/>
      <c r="M491" s="90" t="s">
        <v>81</v>
      </c>
      <c r="N491" s="90" t="s">
        <v>81</v>
      </c>
      <c r="O491" s="90" t="s">
        <v>81</v>
      </c>
      <c r="P491" s="91" t="s">
        <v>81</v>
      </c>
      <c r="Q491" s="185"/>
      <c r="R491" s="185"/>
      <c r="S491" s="185"/>
      <c r="T491" s="185"/>
      <c r="U491" s="185"/>
      <c r="V491" s="352" t="s">
        <v>5373</v>
      </c>
      <c r="W491" s="95" t="s">
        <v>5203</v>
      </c>
      <c r="X491" s="209"/>
      <c r="Y491" s="96"/>
      <c r="Z491" s="209"/>
      <c r="AA491" s="209"/>
      <c r="AB491" s="209"/>
      <c r="AC491" s="95"/>
      <c r="AD491" s="95" t="s">
        <v>5199</v>
      </c>
      <c r="AE491" s="210"/>
      <c r="AF491" s="95" t="s">
        <v>4763</v>
      </c>
      <c r="AG491" s="186"/>
      <c r="AH491" s="187"/>
      <c r="AI491" s="187"/>
      <c r="AJ491" s="187"/>
      <c r="AK491" s="188"/>
      <c r="AL491" s="188"/>
      <c r="AM491" s="189"/>
      <c r="AN491" s="189"/>
      <c r="AO491" s="189"/>
      <c r="AP491" s="189"/>
      <c r="AQ491" s="189"/>
      <c r="AR491" s="189"/>
      <c r="AS491" s="189"/>
      <c r="AT491" s="366" t="s">
        <v>1102</v>
      </c>
      <c r="AU491" s="104"/>
      <c r="AV491" s="104"/>
      <c r="AW491" s="104"/>
      <c r="AX491" s="104"/>
      <c r="AY491" s="104"/>
      <c r="AZ491" s="104"/>
      <c r="BA491" s="104"/>
      <c r="BB491" s="104"/>
      <c r="BC491" s="104"/>
      <c r="BD491" s="104"/>
      <c r="BE491" s="162"/>
      <c r="BF491" s="104"/>
      <c r="BG491" s="341"/>
      <c r="BH491" s="20" t="s">
        <v>7</v>
      </c>
      <c r="BI491" s="193" t="s">
        <v>5370</v>
      </c>
      <c r="BJ491" s="193" t="s">
        <v>5374</v>
      </c>
      <c r="BK491" s="109"/>
    </row>
    <row r="492" s="193" customFormat="true" ht="12.75" hidden="true" customHeight="true" outlineLevel="0" collapsed="false">
      <c r="A492" s="315"/>
      <c r="B492" s="316"/>
      <c r="C492" s="316"/>
      <c r="D492" s="332" t="s">
        <v>1103</v>
      </c>
      <c r="E492" s="317" t="s">
        <v>5375</v>
      </c>
      <c r="F492" s="87" t="s">
        <v>1104</v>
      </c>
      <c r="G492" s="88"/>
      <c r="H492" s="89" t="s">
        <v>5376</v>
      </c>
      <c r="I492" s="90" t="s">
        <v>5377</v>
      </c>
      <c r="J492" s="90"/>
      <c r="K492" s="91"/>
      <c r="L492" s="92"/>
      <c r="M492" s="90" t="s">
        <v>81</v>
      </c>
      <c r="N492" s="90" t="s">
        <v>81</v>
      </c>
      <c r="O492" s="90" t="s">
        <v>81</v>
      </c>
      <c r="P492" s="91" t="s">
        <v>81</v>
      </c>
      <c r="Q492" s="185"/>
      <c r="R492" s="185"/>
      <c r="S492" s="185"/>
      <c r="T492" s="185"/>
      <c r="U492" s="185"/>
      <c r="V492" s="352" t="s">
        <v>5378</v>
      </c>
      <c r="W492" s="95" t="s">
        <v>5203</v>
      </c>
      <c r="X492" s="96"/>
      <c r="Y492" s="96"/>
      <c r="Z492" s="96"/>
      <c r="AA492" s="96"/>
      <c r="AB492" s="96"/>
      <c r="AC492" s="95"/>
      <c r="AD492" s="95" t="s">
        <v>5199</v>
      </c>
      <c r="AE492" s="100"/>
      <c r="AF492" s="100" t="s">
        <v>4763</v>
      </c>
      <c r="AG492" s="187"/>
      <c r="AH492" s="187"/>
      <c r="AI492" s="187"/>
      <c r="AJ492" s="187"/>
      <c r="AK492" s="188"/>
      <c r="AL492" s="188"/>
      <c r="AM492" s="189"/>
      <c r="AN492" s="189"/>
      <c r="AO492" s="189"/>
      <c r="AP492" s="189"/>
      <c r="AQ492" s="189"/>
      <c r="AR492" s="189"/>
      <c r="AS492" s="189"/>
      <c r="AT492" s="207" t="s">
        <v>1104</v>
      </c>
      <c r="AU492" s="104"/>
      <c r="AV492" s="104"/>
      <c r="AW492" s="104"/>
      <c r="AX492" s="104"/>
      <c r="AY492" s="104"/>
      <c r="AZ492" s="104"/>
      <c r="BA492" s="104"/>
      <c r="BB492" s="104"/>
      <c r="BC492" s="104"/>
      <c r="BD492" s="104"/>
      <c r="BE492" s="162"/>
      <c r="BF492" s="104"/>
      <c r="BG492" s="341"/>
      <c r="BH492" s="20" t="s">
        <v>7</v>
      </c>
      <c r="BI492" s="193" t="s">
        <v>5375</v>
      </c>
      <c r="BJ492" s="193" t="s">
        <v>5379</v>
      </c>
      <c r="BK492" s="109"/>
    </row>
    <row r="493" s="193" customFormat="true" ht="12.75" hidden="true" customHeight="true" outlineLevel="0" collapsed="false">
      <c r="A493" s="315"/>
      <c r="B493" s="316"/>
      <c r="C493" s="316"/>
      <c r="D493" s="332" t="s">
        <v>1105</v>
      </c>
      <c r="E493" s="317" t="s">
        <v>5380</v>
      </c>
      <c r="F493" s="87" t="s">
        <v>1106</v>
      </c>
      <c r="G493" s="88"/>
      <c r="H493" s="89" t="s">
        <v>5381</v>
      </c>
      <c r="I493" s="90" t="s">
        <v>5382</v>
      </c>
      <c r="J493" s="90"/>
      <c r="K493" s="91"/>
      <c r="L493" s="92"/>
      <c r="M493" s="90" t="s">
        <v>2729</v>
      </c>
      <c r="N493" s="90" t="s">
        <v>2729</v>
      </c>
      <c r="O493" s="90" t="s">
        <v>2729</v>
      </c>
      <c r="P493" s="91" t="s">
        <v>2729</v>
      </c>
      <c r="Q493" s="185"/>
      <c r="R493" s="185"/>
      <c r="S493" s="185"/>
      <c r="T493" s="185"/>
      <c r="U493" s="185"/>
      <c r="V493" s="352" t="s">
        <v>5383</v>
      </c>
      <c r="W493" s="95" t="s">
        <v>5203</v>
      </c>
      <c r="X493" s="96"/>
      <c r="Y493" s="96"/>
      <c r="Z493" s="96"/>
      <c r="AA493" s="96"/>
      <c r="AB493" s="96"/>
      <c r="AC493" s="95"/>
      <c r="AD493" s="95" t="s">
        <v>5199</v>
      </c>
      <c r="AE493" s="100"/>
      <c r="AF493" s="100" t="s">
        <v>4763</v>
      </c>
      <c r="AG493" s="187"/>
      <c r="AH493" s="187"/>
      <c r="AI493" s="187"/>
      <c r="AJ493" s="187"/>
      <c r="AK493" s="188"/>
      <c r="AL493" s="188"/>
      <c r="AM493" s="189"/>
      <c r="AN493" s="189"/>
      <c r="AO493" s="189"/>
      <c r="AP493" s="189"/>
      <c r="AQ493" s="189"/>
      <c r="AR493" s="189"/>
      <c r="AS493" s="189"/>
      <c r="AT493" s="208" t="s">
        <v>1106</v>
      </c>
      <c r="AU493" s="104"/>
      <c r="AV493" s="104"/>
      <c r="AW493" s="104"/>
      <c r="AX493" s="104"/>
      <c r="AY493" s="104"/>
      <c r="AZ493" s="104"/>
      <c r="BA493" s="104"/>
      <c r="BB493" s="104"/>
      <c r="BC493" s="104"/>
      <c r="BD493" s="104"/>
      <c r="BE493" s="162"/>
      <c r="BF493" s="104"/>
      <c r="BG493" s="341"/>
      <c r="BH493" s="20" t="s">
        <v>7</v>
      </c>
      <c r="BI493" s="193" t="s">
        <v>5380</v>
      </c>
      <c r="BJ493" s="193" t="s">
        <v>5384</v>
      </c>
      <c r="BK493" s="109"/>
    </row>
    <row r="494" s="193" customFormat="true" ht="12.75" hidden="true" customHeight="true" outlineLevel="0" collapsed="false">
      <c r="A494" s="315"/>
      <c r="B494" s="316"/>
      <c r="C494" s="316"/>
      <c r="D494" s="332" t="s">
        <v>1107</v>
      </c>
      <c r="E494" s="317" t="s">
        <v>5385</v>
      </c>
      <c r="F494" s="87" t="s">
        <v>1108</v>
      </c>
      <c r="G494" s="88"/>
      <c r="H494" s="89" t="s">
        <v>5386</v>
      </c>
      <c r="I494" s="90" t="s">
        <v>5387</v>
      </c>
      <c r="J494" s="90"/>
      <c r="K494" s="91"/>
      <c r="L494" s="92"/>
      <c r="M494" s="90" t="s">
        <v>2729</v>
      </c>
      <c r="N494" s="90" t="s">
        <v>2729</v>
      </c>
      <c r="O494" s="90" t="s">
        <v>2729</v>
      </c>
      <c r="P494" s="91" t="s">
        <v>2729</v>
      </c>
      <c r="Q494" s="185"/>
      <c r="R494" s="185"/>
      <c r="S494" s="185"/>
      <c r="T494" s="185"/>
      <c r="U494" s="185"/>
      <c r="V494" s="352" t="s">
        <v>5388</v>
      </c>
      <c r="W494" s="95" t="s">
        <v>5203</v>
      </c>
      <c r="X494" s="96"/>
      <c r="Y494" s="96"/>
      <c r="Z494" s="96"/>
      <c r="AA494" s="96"/>
      <c r="AB494" s="96"/>
      <c r="AC494" s="95"/>
      <c r="AD494" s="95" t="s">
        <v>5199</v>
      </c>
      <c r="AE494" s="100"/>
      <c r="AF494" s="100" t="s">
        <v>4763</v>
      </c>
      <c r="AG494" s="187"/>
      <c r="AH494" s="187"/>
      <c r="AI494" s="187"/>
      <c r="AJ494" s="187"/>
      <c r="AK494" s="188"/>
      <c r="AL494" s="188"/>
      <c r="AM494" s="189"/>
      <c r="AN494" s="189"/>
      <c r="AO494" s="189"/>
      <c r="AP494" s="189"/>
      <c r="AQ494" s="189"/>
      <c r="AR494" s="189"/>
      <c r="AS494" s="189"/>
      <c r="AT494" s="207" t="s">
        <v>1108</v>
      </c>
      <c r="AU494" s="104"/>
      <c r="AV494" s="104"/>
      <c r="AW494" s="104"/>
      <c r="AX494" s="104"/>
      <c r="AY494" s="104"/>
      <c r="AZ494" s="104"/>
      <c r="BA494" s="104"/>
      <c r="BB494" s="104"/>
      <c r="BC494" s="104"/>
      <c r="BD494" s="104"/>
      <c r="BE494" s="162"/>
      <c r="BF494" s="104"/>
      <c r="BG494" s="341"/>
      <c r="BH494" s="20" t="s">
        <v>7</v>
      </c>
      <c r="BI494" s="193" t="s">
        <v>5385</v>
      </c>
      <c r="BJ494" s="193" t="s">
        <v>5389</v>
      </c>
      <c r="BK494" s="109"/>
    </row>
    <row r="495" s="193" customFormat="true" ht="12.75" hidden="true" customHeight="true" outlineLevel="0" collapsed="false">
      <c r="A495" s="315"/>
      <c r="B495" s="316"/>
      <c r="C495" s="316"/>
      <c r="D495" s="332" t="s">
        <v>1109</v>
      </c>
      <c r="E495" s="317" t="s">
        <v>5390</v>
      </c>
      <c r="F495" s="87" t="s">
        <v>1110</v>
      </c>
      <c r="G495" s="88"/>
      <c r="H495" s="89" t="s">
        <v>5391</v>
      </c>
      <c r="I495" s="90" t="s">
        <v>5392</v>
      </c>
      <c r="J495" s="90"/>
      <c r="K495" s="91"/>
      <c r="L495" s="92"/>
      <c r="M495" s="90" t="s">
        <v>81</v>
      </c>
      <c r="N495" s="90" t="s">
        <v>81</v>
      </c>
      <c r="O495" s="90" t="s">
        <v>81</v>
      </c>
      <c r="P495" s="91" t="s">
        <v>81</v>
      </c>
      <c r="Q495" s="185"/>
      <c r="R495" s="185"/>
      <c r="S495" s="185"/>
      <c r="T495" s="185"/>
      <c r="U495" s="185"/>
      <c r="V495" s="352" t="s">
        <v>5393</v>
      </c>
      <c r="W495" s="95" t="s">
        <v>5203</v>
      </c>
      <c r="X495" s="96"/>
      <c r="Y495" s="96"/>
      <c r="Z495" s="96"/>
      <c r="AA495" s="96"/>
      <c r="AB495" s="96"/>
      <c r="AC495" s="95"/>
      <c r="AD495" s="95" t="s">
        <v>5199</v>
      </c>
      <c r="AE495" s="100"/>
      <c r="AF495" s="100" t="s">
        <v>4763</v>
      </c>
      <c r="AG495" s="187"/>
      <c r="AH495" s="187"/>
      <c r="AI495" s="187"/>
      <c r="AJ495" s="187"/>
      <c r="AK495" s="188"/>
      <c r="AL495" s="188"/>
      <c r="AM495" s="189"/>
      <c r="AN495" s="189"/>
      <c r="AO495" s="189"/>
      <c r="AP495" s="189"/>
      <c r="AQ495" s="189"/>
      <c r="AR495" s="189"/>
      <c r="AS495" s="189"/>
      <c r="AT495" s="208" t="s">
        <v>1110</v>
      </c>
      <c r="AU495" s="104"/>
      <c r="AV495" s="104"/>
      <c r="AW495" s="104"/>
      <c r="AX495" s="104"/>
      <c r="AY495" s="104"/>
      <c r="AZ495" s="104"/>
      <c r="BA495" s="104"/>
      <c r="BB495" s="104"/>
      <c r="BC495" s="104"/>
      <c r="BD495" s="104"/>
      <c r="BE495" s="162"/>
      <c r="BF495" s="104"/>
      <c r="BG495" s="341"/>
      <c r="BH495" s="20" t="s">
        <v>7</v>
      </c>
      <c r="BI495" s="193" t="s">
        <v>5390</v>
      </c>
      <c r="BJ495" s="193" t="s">
        <v>5394</v>
      </c>
      <c r="BK495" s="109"/>
    </row>
    <row r="496" s="193" customFormat="true" ht="12.75" hidden="true" customHeight="true" outlineLevel="0" collapsed="false">
      <c r="A496" s="315"/>
      <c r="B496" s="316"/>
      <c r="C496" s="316"/>
      <c r="D496" s="332" t="s">
        <v>1111</v>
      </c>
      <c r="E496" s="317" t="s">
        <v>5395</v>
      </c>
      <c r="F496" s="87" t="s">
        <v>1112</v>
      </c>
      <c r="G496" s="88"/>
      <c r="H496" s="89" t="s">
        <v>5396</v>
      </c>
      <c r="I496" s="90" t="s">
        <v>5397</v>
      </c>
      <c r="J496" s="90"/>
      <c r="K496" s="91"/>
      <c r="L496" s="92"/>
      <c r="M496" s="90" t="s">
        <v>81</v>
      </c>
      <c r="N496" s="90" t="s">
        <v>81</v>
      </c>
      <c r="O496" s="90" t="s">
        <v>81</v>
      </c>
      <c r="P496" s="91" t="s">
        <v>81</v>
      </c>
      <c r="Q496" s="185"/>
      <c r="R496" s="185"/>
      <c r="S496" s="185"/>
      <c r="T496" s="185"/>
      <c r="U496" s="185"/>
      <c r="V496" s="352" t="s">
        <v>5398</v>
      </c>
      <c r="W496" s="95" t="s">
        <v>5203</v>
      </c>
      <c r="X496" s="96"/>
      <c r="Y496" s="96"/>
      <c r="Z496" s="96"/>
      <c r="AA496" s="96"/>
      <c r="AB496" s="96"/>
      <c r="AC496" s="95"/>
      <c r="AD496" s="95" t="s">
        <v>5199</v>
      </c>
      <c r="AE496" s="100"/>
      <c r="AF496" s="100" t="s">
        <v>4763</v>
      </c>
      <c r="AG496" s="187"/>
      <c r="AH496" s="187"/>
      <c r="AI496" s="187"/>
      <c r="AJ496" s="187"/>
      <c r="AK496" s="188"/>
      <c r="AL496" s="188"/>
      <c r="AM496" s="189"/>
      <c r="AN496" s="189"/>
      <c r="AO496" s="189"/>
      <c r="AP496" s="189"/>
      <c r="AQ496" s="189"/>
      <c r="AR496" s="189"/>
      <c r="AS496" s="189"/>
      <c r="AT496" s="207" t="s">
        <v>1112</v>
      </c>
      <c r="AU496" s="104"/>
      <c r="AV496" s="104"/>
      <c r="AW496" s="104"/>
      <c r="AX496" s="104"/>
      <c r="AY496" s="104"/>
      <c r="AZ496" s="104"/>
      <c r="BA496" s="104"/>
      <c r="BB496" s="104"/>
      <c r="BC496" s="104"/>
      <c r="BD496" s="104"/>
      <c r="BE496" s="162"/>
      <c r="BF496" s="104"/>
      <c r="BG496" s="341"/>
      <c r="BH496" s="20" t="s">
        <v>7</v>
      </c>
      <c r="BI496" s="193" t="s">
        <v>5395</v>
      </c>
      <c r="BJ496" s="193" t="s">
        <v>5399</v>
      </c>
      <c r="BK496" s="109"/>
    </row>
    <row r="497" s="193" customFormat="true" ht="12.75" hidden="true" customHeight="true" outlineLevel="0" collapsed="false">
      <c r="A497" s="315"/>
      <c r="B497" s="316"/>
      <c r="C497" s="316"/>
      <c r="D497" s="332" t="s">
        <v>1113</v>
      </c>
      <c r="E497" s="317" t="s">
        <v>5400</v>
      </c>
      <c r="F497" s="87" t="s">
        <v>5401</v>
      </c>
      <c r="G497" s="88"/>
      <c r="H497" s="89" t="s">
        <v>1114</v>
      </c>
      <c r="I497" s="90"/>
      <c r="J497" s="90"/>
      <c r="K497" s="91"/>
      <c r="L497" s="92"/>
      <c r="M497" s="90"/>
      <c r="N497" s="90"/>
      <c r="O497" s="90"/>
      <c r="P497" s="91"/>
      <c r="Q497" s="185"/>
      <c r="R497" s="185"/>
      <c r="S497" s="185"/>
      <c r="T497" s="185"/>
      <c r="U497" s="185"/>
      <c r="V497" s="352" t="s">
        <v>5402</v>
      </c>
      <c r="W497" s="95" t="s">
        <v>5203</v>
      </c>
      <c r="X497" s="96"/>
      <c r="Y497" s="96"/>
      <c r="Z497" s="96"/>
      <c r="AA497" s="96"/>
      <c r="AB497" s="96"/>
      <c r="AC497" s="95"/>
      <c r="AD497" s="95" t="s">
        <v>5199</v>
      </c>
      <c r="AE497" s="100"/>
      <c r="AF497" s="100"/>
      <c r="AG497" s="187"/>
      <c r="AH497" s="187"/>
      <c r="AI497" s="187"/>
      <c r="AJ497" s="187"/>
      <c r="AK497" s="188"/>
      <c r="AL497" s="188"/>
      <c r="AM497" s="189"/>
      <c r="AN497" s="189"/>
      <c r="AO497" s="189"/>
      <c r="AP497" s="189"/>
      <c r="AQ497" s="189"/>
      <c r="AR497" s="189"/>
      <c r="AS497" s="189"/>
      <c r="AT497" s="207" t="s">
        <v>1114</v>
      </c>
      <c r="AU497" s="104"/>
      <c r="AV497" s="104"/>
      <c r="AW497" s="104"/>
      <c r="AX497" s="104"/>
      <c r="AY497" s="104"/>
      <c r="AZ497" s="104"/>
      <c r="BA497" s="104"/>
      <c r="BB497" s="104"/>
      <c r="BC497" s="104"/>
      <c r="BD497" s="199" t="s">
        <v>950</v>
      </c>
      <c r="BE497" s="162"/>
      <c r="BF497" s="104"/>
      <c r="BG497" s="341"/>
      <c r="BH497" s="228" t="s">
        <v>1114</v>
      </c>
      <c r="BI497" s="193" t="s">
        <v>5400</v>
      </c>
      <c r="BJ497" s="193" t="s">
        <v>5403</v>
      </c>
      <c r="BK497" s="109"/>
    </row>
    <row r="498" s="193" customFormat="true" ht="12.75" hidden="true" customHeight="true" outlineLevel="0" collapsed="false">
      <c r="A498" s="315"/>
      <c r="B498" s="316"/>
      <c r="C498" s="316"/>
      <c r="D498" s="332" t="s">
        <v>1115</v>
      </c>
      <c r="E498" s="317" t="s">
        <v>5404</v>
      </c>
      <c r="F498" s="87" t="s">
        <v>5405</v>
      </c>
      <c r="G498" s="88"/>
      <c r="H498" s="89" t="s">
        <v>1113</v>
      </c>
      <c r="I498" s="90"/>
      <c r="J498" s="90"/>
      <c r="K498" s="91"/>
      <c r="L498" s="92"/>
      <c r="M498" s="90"/>
      <c r="N498" s="90"/>
      <c r="O498" s="90"/>
      <c r="P498" s="91"/>
      <c r="Q498" s="185"/>
      <c r="R498" s="185"/>
      <c r="S498" s="185"/>
      <c r="T498" s="185"/>
      <c r="U498" s="185"/>
      <c r="V498" s="352" t="s">
        <v>5406</v>
      </c>
      <c r="W498" s="95" t="s">
        <v>5203</v>
      </c>
      <c r="X498" s="96"/>
      <c r="Y498" s="96"/>
      <c r="Z498" s="96"/>
      <c r="AA498" s="96"/>
      <c r="AB498" s="96"/>
      <c r="AC498" s="95"/>
      <c r="AD498" s="95" t="s">
        <v>5199</v>
      </c>
      <c r="AE498" s="100"/>
      <c r="AF498" s="100"/>
      <c r="AG498" s="187"/>
      <c r="AH498" s="187"/>
      <c r="AI498" s="187"/>
      <c r="AJ498" s="187"/>
      <c r="AK498" s="188"/>
      <c r="AL498" s="188"/>
      <c r="AM498" s="189"/>
      <c r="AN498" s="189"/>
      <c r="AO498" s="189"/>
      <c r="AP498" s="189"/>
      <c r="AQ498" s="189"/>
      <c r="AR498" s="189"/>
      <c r="AS498" s="189"/>
      <c r="AT498" s="208" t="s">
        <v>1113</v>
      </c>
      <c r="AU498" s="104"/>
      <c r="AV498" s="104"/>
      <c r="AW498" s="104"/>
      <c r="AX498" s="104"/>
      <c r="AY498" s="104"/>
      <c r="AZ498" s="104"/>
      <c r="BA498" s="104"/>
      <c r="BB498" s="104"/>
      <c r="BC498" s="104"/>
      <c r="BD498" s="199" t="s">
        <v>950</v>
      </c>
      <c r="BE498" s="162"/>
      <c r="BF498" s="104"/>
      <c r="BG498" s="341" t="s">
        <v>5407</v>
      </c>
      <c r="BH498" s="228" t="s">
        <v>1113</v>
      </c>
      <c r="BI498" s="193" t="s">
        <v>5404</v>
      </c>
      <c r="BJ498" s="193" t="s">
        <v>5408</v>
      </c>
      <c r="BK498" s="109"/>
    </row>
    <row r="499" s="193" customFormat="true" ht="12.75" hidden="true" customHeight="true" outlineLevel="0" collapsed="false">
      <c r="A499" s="315"/>
      <c r="B499" s="316"/>
      <c r="C499" s="316"/>
      <c r="D499" s="332" t="s">
        <v>1114</v>
      </c>
      <c r="E499" s="317" t="s">
        <v>5409</v>
      </c>
      <c r="F499" s="87" t="s">
        <v>5410</v>
      </c>
      <c r="G499" s="88"/>
      <c r="H499" s="89" t="s">
        <v>1113</v>
      </c>
      <c r="I499" s="90"/>
      <c r="J499" s="90"/>
      <c r="K499" s="91"/>
      <c r="L499" s="92"/>
      <c r="M499" s="90"/>
      <c r="N499" s="90"/>
      <c r="O499" s="90"/>
      <c r="P499" s="91"/>
      <c r="Q499" s="185"/>
      <c r="R499" s="185"/>
      <c r="S499" s="185"/>
      <c r="T499" s="185"/>
      <c r="U499" s="185"/>
      <c r="V499" s="352" t="s">
        <v>5411</v>
      </c>
      <c r="W499" s="95" t="s">
        <v>5203</v>
      </c>
      <c r="X499" s="96"/>
      <c r="Y499" s="96"/>
      <c r="Z499" s="96"/>
      <c r="AA499" s="96"/>
      <c r="AB499" s="96"/>
      <c r="AC499" s="95"/>
      <c r="AD499" s="95" t="s">
        <v>5199</v>
      </c>
      <c r="AE499" s="100"/>
      <c r="AF499" s="100"/>
      <c r="AG499" s="187"/>
      <c r="AH499" s="187"/>
      <c r="AI499" s="187"/>
      <c r="AJ499" s="187"/>
      <c r="AK499" s="188"/>
      <c r="AL499" s="188"/>
      <c r="AM499" s="189"/>
      <c r="AN499" s="189"/>
      <c r="AO499" s="189"/>
      <c r="AP499" s="189"/>
      <c r="AQ499" s="189"/>
      <c r="AR499" s="189"/>
      <c r="AS499" s="189"/>
      <c r="AT499" s="207" t="s">
        <v>1113</v>
      </c>
      <c r="AU499" s="104"/>
      <c r="AV499" s="104"/>
      <c r="AW499" s="104"/>
      <c r="AX499" s="104"/>
      <c r="AY499" s="104"/>
      <c r="AZ499" s="104"/>
      <c r="BA499" s="104"/>
      <c r="BB499" s="104"/>
      <c r="BC499" s="104"/>
      <c r="BD499" s="199" t="s">
        <v>950</v>
      </c>
      <c r="BE499" s="162"/>
      <c r="BF499" s="104"/>
      <c r="BG499" s="341" t="s">
        <v>5412</v>
      </c>
      <c r="BH499" s="228" t="s">
        <v>1115</v>
      </c>
      <c r="BI499" s="193" t="s">
        <v>5409</v>
      </c>
      <c r="BJ499" s="193" t="s">
        <v>5413</v>
      </c>
      <c r="BK499" s="109"/>
    </row>
    <row r="500" s="181" customFormat="true" ht="18" hidden="true" customHeight="true" outlineLevel="0" collapsed="false">
      <c r="A500" s="367"/>
      <c r="B500" s="368"/>
      <c r="C500" s="368"/>
      <c r="D500" s="64" t="s">
        <v>1116</v>
      </c>
      <c r="E500" s="64" t="s">
        <v>1117</v>
      </c>
      <c r="F500" s="65"/>
      <c r="G500" s="66"/>
      <c r="H500" s="66"/>
      <c r="I500" s="66"/>
      <c r="J500" s="66"/>
      <c r="K500" s="66"/>
      <c r="L500" s="65"/>
      <c r="M500" s="65"/>
      <c r="N500" s="65"/>
      <c r="O500" s="65"/>
      <c r="P500" s="65"/>
      <c r="Q500" s="65"/>
      <c r="R500" s="65"/>
      <c r="S500" s="65"/>
      <c r="T500" s="65"/>
      <c r="U500" s="65"/>
      <c r="V500" s="65"/>
      <c r="W500" s="65"/>
      <c r="X500" s="67"/>
      <c r="Y500" s="67"/>
      <c r="Z500" s="67"/>
      <c r="AA500" s="67"/>
      <c r="AB500" s="67"/>
      <c r="AC500" s="68"/>
      <c r="AD500" s="68"/>
      <c r="AE500" s="68"/>
      <c r="AF500" s="68"/>
      <c r="AG500" s="68"/>
      <c r="AH500" s="68"/>
      <c r="AI500" s="68"/>
      <c r="AJ500" s="68"/>
      <c r="AK500" s="68"/>
      <c r="AL500" s="68"/>
      <c r="AM500" s="68"/>
      <c r="AN500" s="68"/>
      <c r="AO500" s="68"/>
      <c r="AP500" s="68"/>
      <c r="AQ500" s="68"/>
      <c r="AR500" s="68"/>
      <c r="AS500" s="68"/>
      <c r="AT500" s="69"/>
      <c r="AU500" s="69"/>
      <c r="AV500" s="70"/>
      <c r="AW500" s="70"/>
      <c r="AX500" s="70"/>
      <c r="AY500" s="70"/>
      <c r="AZ500" s="70"/>
      <c r="BA500" s="70"/>
      <c r="BB500" s="70"/>
      <c r="BC500" s="70"/>
      <c r="BD500" s="70"/>
      <c r="BE500" s="70"/>
      <c r="BF500" s="81" t="s">
        <v>1118</v>
      </c>
      <c r="BG500" s="311"/>
      <c r="BH500" s="211" t="s">
        <v>1116</v>
      </c>
      <c r="BI500" s="211" t="s">
        <v>1117</v>
      </c>
      <c r="BJ500" s="358"/>
      <c r="BK500" s="182"/>
    </row>
    <row r="501" s="193" customFormat="true" ht="12.75" hidden="true" customHeight="true" outlineLevel="0" collapsed="false">
      <c r="A501" s="315"/>
      <c r="B501" s="316"/>
      <c r="C501" s="316"/>
      <c r="D501" s="332" t="s">
        <v>1119</v>
      </c>
      <c r="E501" s="317" t="s">
        <v>1121</v>
      </c>
      <c r="F501" s="87" t="s">
        <v>5414</v>
      </c>
      <c r="G501" s="88"/>
      <c r="H501" s="89" t="s">
        <v>5415</v>
      </c>
      <c r="I501" s="90"/>
      <c r="J501" s="90"/>
      <c r="K501" s="91"/>
      <c r="L501" s="92"/>
      <c r="M501" s="90" t="s">
        <v>2749</v>
      </c>
      <c r="N501" s="90"/>
      <c r="O501" s="90"/>
      <c r="P501" s="91"/>
      <c r="Q501" s="185"/>
      <c r="R501" s="185"/>
      <c r="S501" s="185"/>
      <c r="T501" s="185"/>
      <c r="U501" s="185"/>
      <c r="V501" s="100" t="s">
        <v>5416</v>
      </c>
      <c r="W501" s="95" t="s">
        <v>5417</v>
      </c>
      <c r="X501" s="96"/>
      <c r="Y501" s="96"/>
      <c r="Z501" s="96"/>
      <c r="AA501" s="96"/>
      <c r="AB501" s="96"/>
      <c r="AC501" s="95"/>
      <c r="AD501" s="95" t="s">
        <v>5418</v>
      </c>
      <c r="AE501" s="94"/>
      <c r="AF501" s="94" t="s">
        <v>2735</v>
      </c>
      <c r="AG501" s="201"/>
      <c r="AH501" s="202"/>
      <c r="AI501" s="202"/>
      <c r="AJ501" s="202"/>
      <c r="AK501" s="203"/>
      <c r="AL501" s="188"/>
      <c r="AM501" s="189"/>
      <c r="AN501" s="189"/>
      <c r="AO501" s="189"/>
      <c r="AP501" s="189"/>
      <c r="AQ501" s="189"/>
      <c r="AR501" s="189"/>
      <c r="AS501" s="189"/>
      <c r="AT501" s="194" t="s">
        <v>1120</v>
      </c>
      <c r="AU501" s="104"/>
      <c r="AV501" s="104"/>
      <c r="AW501" s="104"/>
      <c r="AX501" s="104"/>
      <c r="AY501" s="104"/>
      <c r="AZ501" s="104"/>
      <c r="BA501" s="104"/>
      <c r="BB501" s="104"/>
      <c r="BC501" s="104"/>
      <c r="BD501" s="104"/>
      <c r="BE501" s="162"/>
      <c r="BF501" s="174"/>
      <c r="BG501" s="369"/>
      <c r="BH501" s="213" t="s">
        <v>1121</v>
      </c>
      <c r="BI501" s="193" t="s">
        <v>1121</v>
      </c>
      <c r="BJ501" s="193" t="s">
        <v>5419</v>
      </c>
      <c r="BK501" s="109"/>
    </row>
    <row r="502" s="193" customFormat="true" ht="12.75" hidden="true" customHeight="true" outlineLevel="0" collapsed="false">
      <c r="A502" s="315"/>
      <c r="B502" s="316"/>
      <c r="C502" s="316"/>
      <c r="D502" s="332" t="s">
        <v>1122</v>
      </c>
      <c r="E502" s="317" t="s">
        <v>1124</v>
      </c>
      <c r="F502" s="87" t="s">
        <v>5420</v>
      </c>
      <c r="G502" s="88"/>
      <c r="H502" s="89" t="s">
        <v>5421</v>
      </c>
      <c r="I502" s="90"/>
      <c r="J502" s="90"/>
      <c r="K502" s="91"/>
      <c r="L502" s="92"/>
      <c r="M502" s="90" t="s">
        <v>2749</v>
      </c>
      <c r="N502" s="90"/>
      <c r="O502" s="90"/>
      <c r="P502" s="91"/>
      <c r="Q502" s="185"/>
      <c r="R502" s="185"/>
      <c r="S502" s="185"/>
      <c r="T502" s="185"/>
      <c r="U502" s="185"/>
      <c r="V502" s="100" t="s">
        <v>5422</v>
      </c>
      <c r="W502" s="95" t="s">
        <v>5417</v>
      </c>
      <c r="X502" s="96"/>
      <c r="Y502" s="96"/>
      <c r="Z502" s="96"/>
      <c r="AA502" s="96"/>
      <c r="AB502" s="96"/>
      <c r="AC502" s="95"/>
      <c r="AD502" s="95" t="s">
        <v>5418</v>
      </c>
      <c r="AE502" s="100"/>
      <c r="AF502" s="100" t="s">
        <v>2735</v>
      </c>
      <c r="AG502" s="186"/>
      <c r="AH502" s="187"/>
      <c r="AI502" s="187"/>
      <c r="AJ502" s="187"/>
      <c r="AK502" s="188"/>
      <c r="AL502" s="188"/>
      <c r="AM502" s="189"/>
      <c r="AN502" s="189"/>
      <c r="AO502" s="189"/>
      <c r="AP502" s="189"/>
      <c r="AQ502" s="189"/>
      <c r="AR502" s="189"/>
      <c r="AS502" s="189"/>
      <c r="AT502" s="194" t="s">
        <v>1123</v>
      </c>
      <c r="AU502" s="104"/>
      <c r="AV502" s="104"/>
      <c r="AW502" s="104"/>
      <c r="AX502" s="104"/>
      <c r="AY502" s="104"/>
      <c r="AZ502" s="104"/>
      <c r="BA502" s="104"/>
      <c r="BB502" s="104"/>
      <c r="BC502" s="104"/>
      <c r="BD502" s="104"/>
      <c r="BE502" s="162"/>
      <c r="BF502" s="104"/>
      <c r="BG502" s="363"/>
      <c r="BH502" s="213" t="s">
        <v>1124</v>
      </c>
      <c r="BI502" s="193" t="s">
        <v>1124</v>
      </c>
      <c r="BJ502" s="193" t="s">
        <v>5423</v>
      </c>
      <c r="BK502" s="109"/>
    </row>
    <row r="503" s="193" customFormat="true" ht="12.75" hidden="true" customHeight="true" outlineLevel="0" collapsed="false">
      <c r="A503" s="315"/>
      <c r="B503" s="316"/>
      <c r="C503" s="316"/>
      <c r="D503" s="332" t="s">
        <v>1125</v>
      </c>
      <c r="E503" s="317" t="s">
        <v>1127</v>
      </c>
      <c r="F503" s="87" t="s">
        <v>5424</v>
      </c>
      <c r="G503" s="88"/>
      <c r="H503" s="89" t="s">
        <v>5425</v>
      </c>
      <c r="I503" s="90"/>
      <c r="J503" s="90"/>
      <c r="K503" s="91"/>
      <c r="L503" s="92"/>
      <c r="M503" s="90" t="s">
        <v>2749</v>
      </c>
      <c r="N503" s="90"/>
      <c r="O503" s="90"/>
      <c r="P503" s="91"/>
      <c r="Q503" s="185"/>
      <c r="R503" s="185"/>
      <c r="S503" s="185"/>
      <c r="T503" s="185"/>
      <c r="U503" s="185"/>
      <c r="V503" s="100" t="s">
        <v>5426</v>
      </c>
      <c r="W503" s="95" t="s">
        <v>5417</v>
      </c>
      <c r="X503" s="96"/>
      <c r="Y503" s="96"/>
      <c r="Z503" s="96"/>
      <c r="AA503" s="96"/>
      <c r="AB503" s="96"/>
      <c r="AC503" s="95"/>
      <c r="AD503" s="95" t="s">
        <v>5418</v>
      </c>
      <c r="AE503" s="100"/>
      <c r="AF503" s="100" t="s">
        <v>2735</v>
      </c>
      <c r="AG503" s="186"/>
      <c r="AH503" s="187"/>
      <c r="AI503" s="187"/>
      <c r="AJ503" s="187"/>
      <c r="AK503" s="188"/>
      <c r="AL503" s="188"/>
      <c r="AM503" s="189"/>
      <c r="AN503" s="189"/>
      <c r="AO503" s="189"/>
      <c r="AP503" s="189"/>
      <c r="AQ503" s="189"/>
      <c r="AR503" s="189"/>
      <c r="AS503" s="189"/>
      <c r="AT503" s="194" t="s">
        <v>1126</v>
      </c>
      <c r="AU503" s="104"/>
      <c r="AV503" s="104"/>
      <c r="AW503" s="104"/>
      <c r="AX503" s="104"/>
      <c r="AY503" s="104"/>
      <c r="AZ503" s="104"/>
      <c r="BA503" s="104"/>
      <c r="BB503" s="104"/>
      <c r="BC503" s="104"/>
      <c r="BD503" s="104"/>
      <c r="BE503" s="162"/>
      <c r="BF503" s="104"/>
      <c r="BG503" s="363"/>
      <c r="BH503" s="213" t="s">
        <v>1127</v>
      </c>
      <c r="BI503" s="193" t="s">
        <v>1127</v>
      </c>
      <c r="BJ503" s="193" t="s">
        <v>5427</v>
      </c>
      <c r="BK503" s="109"/>
    </row>
    <row r="504" s="193" customFormat="true" ht="12.75" hidden="true" customHeight="true" outlineLevel="0" collapsed="false">
      <c r="A504" s="315"/>
      <c r="B504" s="316"/>
      <c r="C504" s="316"/>
      <c r="D504" s="332" t="s">
        <v>1128</v>
      </c>
      <c r="E504" s="317" t="s">
        <v>1130</v>
      </c>
      <c r="F504" s="87" t="s">
        <v>5428</v>
      </c>
      <c r="G504" s="88"/>
      <c r="H504" s="89" t="s">
        <v>5429</v>
      </c>
      <c r="I504" s="90"/>
      <c r="J504" s="90"/>
      <c r="K504" s="91"/>
      <c r="L504" s="92"/>
      <c r="M504" s="90" t="s">
        <v>2749</v>
      </c>
      <c r="N504" s="90"/>
      <c r="O504" s="90"/>
      <c r="P504" s="91"/>
      <c r="Q504" s="185"/>
      <c r="R504" s="185"/>
      <c r="S504" s="185"/>
      <c r="T504" s="185"/>
      <c r="U504" s="185"/>
      <c r="V504" s="100" t="s">
        <v>5430</v>
      </c>
      <c r="W504" s="95" t="s">
        <v>5417</v>
      </c>
      <c r="X504" s="96"/>
      <c r="Y504" s="96"/>
      <c r="Z504" s="96"/>
      <c r="AA504" s="96"/>
      <c r="AB504" s="96"/>
      <c r="AC504" s="95"/>
      <c r="AD504" s="95" t="s">
        <v>5418</v>
      </c>
      <c r="AE504" s="100"/>
      <c r="AF504" s="100" t="s">
        <v>2735</v>
      </c>
      <c r="AG504" s="186"/>
      <c r="AH504" s="187"/>
      <c r="AI504" s="187"/>
      <c r="AJ504" s="187"/>
      <c r="AK504" s="188"/>
      <c r="AL504" s="188"/>
      <c r="AM504" s="189"/>
      <c r="AN504" s="189"/>
      <c r="AO504" s="189"/>
      <c r="AP504" s="189"/>
      <c r="AQ504" s="189"/>
      <c r="AR504" s="189"/>
      <c r="AS504" s="189"/>
      <c r="AT504" s="194" t="s">
        <v>1129</v>
      </c>
      <c r="AU504" s="104"/>
      <c r="AV504" s="104"/>
      <c r="AW504" s="104"/>
      <c r="AX504" s="104"/>
      <c r="AY504" s="104"/>
      <c r="AZ504" s="104"/>
      <c r="BA504" s="104"/>
      <c r="BB504" s="104"/>
      <c r="BC504" s="104"/>
      <c r="BD504" s="104"/>
      <c r="BE504" s="162"/>
      <c r="BF504" s="104"/>
      <c r="BG504" s="363"/>
      <c r="BH504" s="213" t="s">
        <v>1130</v>
      </c>
      <c r="BI504" s="193" t="s">
        <v>1130</v>
      </c>
      <c r="BJ504" s="193" t="s">
        <v>5431</v>
      </c>
      <c r="BK504" s="109"/>
    </row>
    <row r="505" s="193" customFormat="true" ht="12.75" hidden="true" customHeight="true" outlineLevel="0" collapsed="false">
      <c r="A505" s="315"/>
      <c r="B505" s="316"/>
      <c r="C505" s="316"/>
      <c r="D505" s="332" t="s">
        <v>1131</v>
      </c>
      <c r="E505" s="317" t="s">
        <v>1133</v>
      </c>
      <c r="F505" s="87" t="s">
        <v>5432</v>
      </c>
      <c r="G505" s="88"/>
      <c r="H505" s="89" t="s">
        <v>5433</v>
      </c>
      <c r="I505" s="90"/>
      <c r="J505" s="90"/>
      <c r="K505" s="91"/>
      <c r="L505" s="92"/>
      <c r="M505" s="90" t="s">
        <v>2749</v>
      </c>
      <c r="N505" s="90"/>
      <c r="O505" s="90"/>
      <c r="P505" s="91"/>
      <c r="Q505" s="185"/>
      <c r="R505" s="185"/>
      <c r="S505" s="185"/>
      <c r="T505" s="185"/>
      <c r="U505" s="185"/>
      <c r="V505" s="100" t="s">
        <v>5434</v>
      </c>
      <c r="W505" s="95" t="s">
        <v>5417</v>
      </c>
      <c r="X505" s="96"/>
      <c r="Y505" s="96"/>
      <c r="Z505" s="96"/>
      <c r="AA505" s="96"/>
      <c r="AB505" s="96"/>
      <c r="AC505" s="95"/>
      <c r="AD505" s="95" t="s">
        <v>5418</v>
      </c>
      <c r="AE505" s="100"/>
      <c r="AF505" s="100" t="s">
        <v>2735</v>
      </c>
      <c r="AG505" s="186"/>
      <c r="AH505" s="187"/>
      <c r="AI505" s="187"/>
      <c r="AJ505" s="187"/>
      <c r="AK505" s="188"/>
      <c r="AL505" s="188"/>
      <c r="AM505" s="189"/>
      <c r="AN505" s="189"/>
      <c r="AO505" s="189"/>
      <c r="AP505" s="189"/>
      <c r="AQ505" s="189"/>
      <c r="AR505" s="189"/>
      <c r="AS505" s="189"/>
      <c r="AT505" s="194" t="s">
        <v>1132</v>
      </c>
      <c r="AU505" s="104"/>
      <c r="AV505" s="104"/>
      <c r="AW505" s="104"/>
      <c r="AX505" s="104"/>
      <c r="AY505" s="104"/>
      <c r="AZ505" s="104"/>
      <c r="BA505" s="104"/>
      <c r="BB505" s="104"/>
      <c r="BC505" s="104"/>
      <c r="BD505" s="104"/>
      <c r="BE505" s="162"/>
      <c r="BF505" s="104"/>
      <c r="BG505" s="363"/>
      <c r="BH505" s="213" t="s">
        <v>1133</v>
      </c>
      <c r="BI505" s="193" t="s">
        <v>1133</v>
      </c>
      <c r="BJ505" s="193" t="s">
        <v>5435</v>
      </c>
      <c r="BK505" s="109"/>
    </row>
    <row r="506" s="193" customFormat="true" ht="12.75" hidden="true" customHeight="true" outlineLevel="0" collapsed="false">
      <c r="A506" s="315"/>
      <c r="B506" s="316"/>
      <c r="C506" s="316"/>
      <c r="D506" s="332" t="s">
        <v>1134</v>
      </c>
      <c r="E506" s="317" t="s">
        <v>1136</v>
      </c>
      <c r="F506" s="87" t="s">
        <v>5436</v>
      </c>
      <c r="G506" s="88"/>
      <c r="H506" s="89" t="s">
        <v>5437</v>
      </c>
      <c r="I506" s="90"/>
      <c r="J506" s="90"/>
      <c r="K506" s="91"/>
      <c r="L506" s="92"/>
      <c r="M506" s="90" t="s">
        <v>2749</v>
      </c>
      <c r="N506" s="90"/>
      <c r="O506" s="90"/>
      <c r="P506" s="91"/>
      <c r="Q506" s="185"/>
      <c r="R506" s="185"/>
      <c r="S506" s="185"/>
      <c r="T506" s="185"/>
      <c r="U506" s="185"/>
      <c r="V506" s="100" t="s">
        <v>5438</v>
      </c>
      <c r="W506" s="95" t="s">
        <v>5417</v>
      </c>
      <c r="X506" s="96"/>
      <c r="Y506" s="96"/>
      <c r="Z506" s="96"/>
      <c r="AA506" s="96"/>
      <c r="AB506" s="96"/>
      <c r="AC506" s="95"/>
      <c r="AD506" s="95" t="s">
        <v>5418</v>
      </c>
      <c r="AE506" s="100"/>
      <c r="AF506" s="100" t="s">
        <v>2735</v>
      </c>
      <c r="AG506" s="186"/>
      <c r="AH506" s="187"/>
      <c r="AI506" s="187"/>
      <c r="AJ506" s="187"/>
      <c r="AK506" s="188"/>
      <c r="AL506" s="188"/>
      <c r="AM506" s="189"/>
      <c r="AN506" s="189"/>
      <c r="AO506" s="189"/>
      <c r="AP506" s="189"/>
      <c r="AQ506" s="189"/>
      <c r="AR506" s="189"/>
      <c r="AS506" s="189"/>
      <c r="AT506" s="194" t="s">
        <v>1135</v>
      </c>
      <c r="AU506" s="104"/>
      <c r="AV506" s="104"/>
      <c r="AW506" s="104"/>
      <c r="AX506" s="104"/>
      <c r="AY506" s="104"/>
      <c r="AZ506" s="104"/>
      <c r="BA506" s="104"/>
      <c r="BB506" s="104"/>
      <c r="BC506" s="104"/>
      <c r="BD506" s="104"/>
      <c r="BE506" s="162"/>
      <c r="BF506" s="104"/>
      <c r="BG506" s="363"/>
      <c r="BH506" s="213" t="s">
        <v>1136</v>
      </c>
      <c r="BI506" s="193" t="s">
        <v>1136</v>
      </c>
      <c r="BJ506" s="193" t="s">
        <v>5439</v>
      </c>
      <c r="BK506" s="109"/>
    </row>
    <row r="507" s="193" customFormat="true" ht="12.75" hidden="true" customHeight="true" outlineLevel="0" collapsed="false">
      <c r="A507" s="315"/>
      <c r="B507" s="316"/>
      <c r="C507" s="316"/>
      <c r="D507" s="332" t="s">
        <v>1137</v>
      </c>
      <c r="E507" s="317" t="s">
        <v>1139</v>
      </c>
      <c r="F507" s="87" t="s">
        <v>5440</v>
      </c>
      <c r="G507" s="88"/>
      <c r="H507" s="89" t="s">
        <v>5441</v>
      </c>
      <c r="I507" s="90"/>
      <c r="J507" s="90"/>
      <c r="K507" s="91"/>
      <c r="L507" s="92"/>
      <c r="M507" s="90" t="s">
        <v>2749</v>
      </c>
      <c r="N507" s="90"/>
      <c r="O507" s="90"/>
      <c r="P507" s="91"/>
      <c r="Q507" s="185"/>
      <c r="R507" s="185"/>
      <c r="S507" s="185"/>
      <c r="T507" s="185"/>
      <c r="U507" s="185"/>
      <c r="V507" s="100" t="s">
        <v>5442</v>
      </c>
      <c r="W507" s="95" t="s">
        <v>5417</v>
      </c>
      <c r="X507" s="96"/>
      <c r="Y507" s="96"/>
      <c r="Z507" s="96"/>
      <c r="AA507" s="96"/>
      <c r="AB507" s="96"/>
      <c r="AC507" s="95"/>
      <c r="AD507" s="95" t="s">
        <v>5418</v>
      </c>
      <c r="AE507" s="100"/>
      <c r="AF507" s="100" t="s">
        <v>2735</v>
      </c>
      <c r="AG507" s="186"/>
      <c r="AH507" s="187"/>
      <c r="AI507" s="187"/>
      <c r="AJ507" s="187"/>
      <c r="AK507" s="188"/>
      <c r="AL507" s="188"/>
      <c r="AM507" s="189"/>
      <c r="AN507" s="189"/>
      <c r="AO507" s="189"/>
      <c r="AP507" s="189"/>
      <c r="AQ507" s="189"/>
      <c r="AR507" s="189"/>
      <c r="AS507" s="189"/>
      <c r="AT507" s="194" t="s">
        <v>1138</v>
      </c>
      <c r="AU507" s="104"/>
      <c r="AV507" s="104"/>
      <c r="AW507" s="104"/>
      <c r="AX507" s="104"/>
      <c r="AY507" s="104"/>
      <c r="AZ507" s="104"/>
      <c r="BA507" s="104"/>
      <c r="BB507" s="104"/>
      <c r="BC507" s="104"/>
      <c r="BD507" s="104"/>
      <c r="BE507" s="162"/>
      <c r="BF507" s="104"/>
      <c r="BG507" s="363"/>
      <c r="BH507" s="213" t="s">
        <v>1139</v>
      </c>
      <c r="BI507" s="193" t="s">
        <v>1139</v>
      </c>
      <c r="BJ507" s="193" t="s">
        <v>5443</v>
      </c>
      <c r="BK507" s="109"/>
    </row>
    <row r="508" s="193" customFormat="true" ht="12.75" hidden="true" customHeight="true" outlineLevel="0" collapsed="false">
      <c r="A508" s="315"/>
      <c r="B508" s="316"/>
      <c r="C508" s="316"/>
      <c r="D508" s="332" t="s">
        <v>1140</v>
      </c>
      <c r="E508" s="317" t="s">
        <v>1142</v>
      </c>
      <c r="F508" s="87" t="s">
        <v>5444</v>
      </c>
      <c r="G508" s="88"/>
      <c r="H508" s="89" t="s">
        <v>5445</v>
      </c>
      <c r="I508" s="90"/>
      <c r="J508" s="90"/>
      <c r="K508" s="91"/>
      <c r="L508" s="92"/>
      <c r="M508" s="90" t="s">
        <v>2749</v>
      </c>
      <c r="N508" s="90"/>
      <c r="O508" s="90"/>
      <c r="P508" s="91"/>
      <c r="Q508" s="185"/>
      <c r="R508" s="185"/>
      <c r="S508" s="185"/>
      <c r="T508" s="185"/>
      <c r="U508" s="185"/>
      <c r="V508" s="100" t="s">
        <v>5446</v>
      </c>
      <c r="W508" s="95" t="s">
        <v>5417</v>
      </c>
      <c r="X508" s="96"/>
      <c r="Y508" s="96"/>
      <c r="Z508" s="96"/>
      <c r="AA508" s="96"/>
      <c r="AB508" s="96"/>
      <c r="AC508" s="95"/>
      <c r="AD508" s="95" t="s">
        <v>5418</v>
      </c>
      <c r="AE508" s="100"/>
      <c r="AF508" s="100" t="s">
        <v>2735</v>
      </c>
      <c r="AG508" s="186"/>
      <c r="AH508" s="187"/>
      <c r="AI508" s="187"/>
      <c r="AJ508" s="187"/>
      <c r="AK508" s="188"/>
      <c r="AL508" s="188"/>
      <c r="AM508" s="189"/>
      <c r="AN508" s="189"/>
      <c r="AO508" s="189"/>
      <c r="AP508" s="189"/>
      <c r="AQ508" s="189"/>
      <c r="AR508" s="189"/>
      <c r="AS508" s="189"/>
      <c r="AT508" s="194" t="s">
        <v>1141</v>
      </c>
      <c r="AU508" s="104"/>
      <c r="AV508" s="104"/>
      <c r="AW508" s="104"/>
      <c r="AX508" s="104"/>
      <c r="AY508" s="104"/>
      <c r="AZ508" s="104"/>
      <c r="BA508" s="104"/>
      <c r="BB508" s="104"/>
      <c r="BC508" s="104"/>
      <c r="BD508" s="104"/>
      <c r="BE508" s="162"/>
      <c r="BF508" s="104"/>
      <c r="BG508" s="363"/>
      <c r="BH508" s="213" t="s">
        <v>1142</v>
      </c>
      <c r="BI508" s="193" t="s">
        <v>1142</v>
      </c>
      <c r="BJ508" s="193" t="s">
        <v>5447</v>
      </c>
      <c r="BK508" s="109"/>
    </row>
    <row r="509" s="193" customFormat="true" ht="12.75" hidden="true" customHeight="true" outlineLevel="0" collapsed="false">
      <c r="A509" s="315"/>
      <c r="B509" s="316"/>
      <c r="C509" s="316"/>
      <c r="D509" s="332" t="s">
        <v>1143</v>
      </c>
      <c r="E509" s="317" t="s">
        <v>1144</v>
      </c>
      <c r="F509" s="87" t="s">
        <v>5448</v>
      </c>
      <c r="G509" s="88"/>
      <c r="H509" s="89" t="s">
        <v>5449</v>
      </c>
      <c r="I509" s="90"/>
      <c r="J509" s="90"/>
      <c r="K509" s="91"/>
      <c r="L509" s="92"/>
      <c r="M509" s="90" t="s">
        <v>2749</v>
      </c>
      <c r="N509" s="90"/>
      <c r="O509" s="90"/>
      <c r="P509" s="91"/>
      <c r="Q509" s="185"/>
      <c r="R509" s="185"/>
      <c r="S509" s="185"/>
      <c r="T509" s="185"/>
      <c r="U509" s="185"/>
      <c r="V509" s="100" t="s">
        <v>5450</v>
      </c>
      <c r="W509" s="95" t="s">
        <v>5417</v>
      </c>
      <c r="X509" s="96"/>
      <c r="Y509" s="96"/>
      <c r="Z509" s="96"/>
      <c r="AA509" s="96"/>
      <c r="AB509" s="96"/>
      <c r="AC509" s="95"/>
      <c r="AD509" s="95" t="s">
        <v>5418</v>
      </c>
      <c r="AE509" s="100"/>
      <c r="AF509" s="100" t="s">
        <v>2735</v>
      </c>
      <c r="AG509" s="186"/>
      <c r="AH509" s="187"/>
      <c r="AI509" s="187"/>
      <c r="AJ509" s="187"/>
      <c r="AK509" s="188"/>
      <c r="AL509" s="188"/>
      <c r="AM509" s="189"/>
      <c r="AN509" s="189"/>
      <c r="AO509" s="189"/>
      <c r="AP509" s="189"/>
      <c r="AQ509" s="189"/>
      <c r="AR509" s="189"/>
      <c r="AS509" s="189"/>
      <c r="AT509" s="194" t="s">
        <v>1143</v>
      </c>
      <c r="AU509" s="104"/>
      <c r="AV509" s="104"/>
      <c r="AW509" s="104"/>
      <c r="AX509" s="104"/>
      <c r="AY509" s="104"/>
      <c r="AZ509" s="104"/>
      <c r="BA509" s="104"/>
      <c r="BB509" s="104"/>
      <c r="BC509" s="104"/>
      <c r="BD509" s="104"/>
      <c r="BE509" s="162"/>
      <c r="BF509" s="104"/>
      <c r="BG509" s="363"/>
      <c r="BH509" s="213" t="s">
        <v>1144</v>
      </c>
      <c r="BI509" s="193" t="s">
        <v>1144</v>
      </c>
      <c r="BJ509" s="193" t="s">
        <v>5451</v>
      </c>
      <c r="BK509" s="109"/>
    </row>
    <row r="510" s="193" customFormat="true" ht="12.75" hidden="true" customHeight="true" outlineLevel="0" collapsed="false">
      <c r="A510" s="315"/>
      <c r="B510" s="316"/>
      <c r="C510" s="316"/>
      <c r="D510" s="370" t="s">
        <v>1145</v>
      </c>
      <c r="E510" s="317" t="s">
        <v>1146</v>
      </c>
      <c r="F510" s="87" t="s">
        <v>5452</v>
      </c>
      <c r="G510" s="88"/>
      <c r="H510" s="89" t="s">
        <v>5453</v>
      </c>
      <c r="I510" s="90"/>
      <c r="J510" s="90"/>
      <c r="K510" s="91"/>
      <c r="L510" s="92"/>
      <c r="M510" s="90" t="s">
        <v>2749</v>
      </c>
      <c r="N510" s="90"/>
      <c r="O510" s="90"/>
      <c r="P510" s="91"/>
      <c r="Q510" s="185"/>
      <c r="R510" s="185"/>
      <c r="S510" s="185"/>
      <c r="T510" s="185"/>
      <c r="U510" s="185"/>
      <c r="V510" s="100" t="s">
        <v>5454</v>
      </c>
      <c r="W510" s="95" t="s">
        <v>5417</v>
      </c>
      <c r="X510" s="96"/>
      <c r="Y510" s="96"/>
      <c r="Z510" s="96"/>
      <c r="AA510" s="96"/>
      <c r="AB510" s="96"/>
      <c r="AC510" s="95"/>
      <c r="AD510" s="95" t="s">
        <v>5418</v>
      </c>
      <c r="AE510" s="100"/>
      <c r="AF510" s="100" t="s">
        <v>2735</v>
      </c>
      <c r="AG510" s="186"/>
      <c r="AH510" s="187"/>
      <c r="AI510" s="187"/>
      <c r="AJ510" s="187"/>
      <c r="AK510" s="188"/>
      <c r="AL510" s="188"/>
      <c r="AM510" s="189"/>
      <c r="AN510" s="189"/>
      <c r="AO510" s="189"/>
      <c r="AP510" s="189"/>
      <c r="AQ510" s="189"/>
      <c r="AR510" s="189"/>
      <c r="AS510" s="189"/>
      <c r="AT510" s="194" t="s">
        <v>1145</v>
      </c>
      <c r="AU510" s="104"/>
      <c r="AV510" s="104"/>
      <c r="AW510" s="104"/>
      <c r="AX510" s="104"/>
      <c r="AY510" s="104"/>
      <c r="AZ510" s="104"/>
      <c r="BA510" s="104"/>
      <c r="BB510" s="104"/>
      <c r="BC510" s="104"/>
      <c r="BD510" s="104"/>
      <c r="BE510" s="162"/>
      <c r="BF510" s="104"/>
      <c r="BG510" s="363"/>
      <c r="BH510" s="213" t="s">
        <v>1146</v>
      </c>
      <c r="BI510" s="193" t="s">
        <v>1146</v>
      </c>
      <c r="BJ510" s="193" t="s">
        <v>5455</v>
      </c>
      <c r="BK510" s="109"/>
    </row>
    <row r="511" s="193" customFormat="true" ht="12.75" hidden="true" customHeight="true" outlineLevel="0" collapsed="false">
      <c r="A511" s="315"/>
      <c r="B511" s="316"/>
      <c r="C511" s="316"/>
      <c r="D511" s="370" t="s">
        <v>1147</v>
      </c>
      <c r="E511" s="317" t="s">
        <v>1148</v>
      </c>
      <c r="F511" s="87" t="s">
        <v>5456</v>
      </c>
      <c r="G511" s="88"/>
      <c r="H511" s="89" t="s">
        <v>5457</v>
      </c>
      <c r="I511" s="90"/>
      <c r="J511" s="90"/>
      <c r="K511" s="91"/>
      <c r="L511" s="92"/>
      <c r="M511" s="90" t="s">
        <v>2749</v>
      </c>
      <c r="N511" s="90"/>
      <c r="O511" s="90"/>
      <c r="P511" s="91"/>
      <c r="Q511" s="185"/>
      <c r="R511" s="185"/>
      <c r="S511" s="185"/>
      <c r="T511" s="185"/>
      <c r="U511" s="185"/>
      <c r="V511" s="100" t="s">
        <v>5458</v>
      </c>
      <c r="W511" s="95" t="s">
        <v>5417</v>
      </c>
      <c r="X511" s="96"/>
      <c r="Y511" s="96"/>
      <c r="Z511" s="96"/>
      <c r="AA511" s="96"/>
      <c r="AB511" s="96"/>
      <c r="AC511" s="95"/>
      <c r="AD511" s="95" t="s">
        <v>5418</v>
      </c>
      <c r="AE511" s="100"/>
      <c r="AF511" s="100" t="s">
        <v>2735</v>
      </c>
      <c r="AG511" s="186"/>
      <c r="AH511" s="187"/>
      <c r="AI511" s="187"/>
      <c r="AJ511" s="187"/>
      <c r="AK511" s="188"/>
      <c r="AL511" s="188"/>
      <c r="AM511" s="189"/>
      <c r="AN511" s="189"/>
      <c r="AO511" s="189"/>
      <c r="AP511" s="189"/>
      <c r="AQ511" s="189"/>
      <c r="AR511" s="189"/>
      <c r="AS511" s="189"/>
      <c r="AT511" s="194" t="s">
        <v>1147</v>
      </c>
      <c r="AU511" s="104"/>
      <c r="AV511" s="104"/>
      <c r="AW511" s="104"/>
      <c r="AX511" s="104"/>
      <c r="AY511" s="104"/>
      <c r="AZ511" s="104"/>
      <c r="BA511" s="104"/>
      <c r="BB511" s="104"/>
      <c r="BC511" s="104"/>
      <c r="BD511" s="104"/>
      <c r="BE511" s="162"/>
      <c r="BF511" s="104"/>
      <c r="BG511" s="363"/>
      <c r="BH511" s="213" t="s">
        <v>1148</v>
      </c>
      <c r="BI511" s="193" t="s">
        <v>1148</v>
      </c>
      <c r="BJ511" s="193" t="s">
        <v>5459</v>
      </c>
      <c r="BK511" s="109"/>
    </row>
    <row r="512" s="193" customFormat="true" ht="12.75" hidden="true" customHeight="true" outlineLevel="0" collapsed="false">
      <c r="A512" s="315"/>
      <c r="B512" s="316"/>
      <c r="C512" s="316"/>
      <c r="D512" s="332" t="s">
        <v>1149</v>
      </c>
      <c r="E512" s="317" t="s">
        <v>1150</v>
      </c>
      <c r="F512" s="87" t="s">
        <v>5460</v>
      </c>
      <c r="G512" s="88"/>
      <c r="H512" s="89" t="s">
        <v>5461</v>
      </c>
      <c r="I512" s="90"/>
      <c r="J512" s="90"/>
      <c r="K512" s="91"/>
      <c r="L512" s="92"/>
      <c r="M512" s="90" t="s">
        <v>2749</v>
      </c>
      <c r="N512" s="90"/>
      <c r="O512" s="90"/>
      <c r="P512" s="91"/>
      <c r="Q512" s="185"/>
      <c r="R512" s="185"/>
      <c r="S512" s="185"/>
      <c r="T512" s="185"/>
      <c r="U512" s="185"/>
      <c r="V512" s="100" t="s">
        <v>5462</v>
      </c>
      <c r="W512" s="95" t="s">
        <v>5417</v>
      </c>
      <c r="X512" s="96"/>
      <c r="Y512" s="96"/>
      <c r="Z512" s="96"/>
      <c r="AA512" s="96"/>
      <c r="AB512" s="96"/>
      <c r="AC512" s="95"/>
      <c r="AD512" s="95" t="s">
        <v>5418</v>
      </c>
      <c r="AE512" s="100"/>
      <c r="AF512" s="100" t="s">
        <v>2735</v>
      </c>
      <c r="AG512" s="186"/>
      <c r="AH512" s="187"/>
      <c r="AI512" s="187"/>
      <c r="AJ512" s="187"/>
      <c r="AK512" s="188"/>
      <c r="AL512" s="188"/>
      <c r="AM512" s="189"/>
      <c r="AN512" s="189"/>
      <c r="AO512" s="189"/>
      <c r="AP512" s="189"/>
      <c r="AQ512" s="189"/>
      <c r="AR512" s="189"/>
      <c r="AS512" s="189"/>
      <c r="AT512" s="194" t="s">
        <v>1149</v>
      </c>
      <c r="AU512" s="104"/>
      <c r="AV512" s="104"/>
      <c r="AW512" s="104"/>
      <c r="AX512" s="104"/>
      <c r="AY512" s="104"/>
      <c r="AZ512" s="104"/>
      <c r="BA512" s="104"/>
      <c r="BB512" s="104"/>
      <c r="BC512" s="104"/>
      <c r="BD512" s="104"/>
      <c r="BE512" s="162"/>
      <c r="BF512" s="104"/>
      <c r="BG512" s="363"/>
      <c r="BH512" s="213" t="s">
        <v>1150</v>
      </c>
      <c r="BI512" s="193" t="s">
        <v>1150</v>
      </c>
      <c r="BJ512" s="193" t="s">
        <v>5463</v>
      </c>
      <c r="BK512" s="109"/>
    </row>
    <row r="513" s="193" customFormat="true" ht="12.75" hidden="true" customHeight="true" outlineLevel="0" collapsed="false">
      <c r="A513" s="315"/>
      <c r="B513" s="316"/>
      <c r="C513" s="316"/>
      <c r="D513" s="332" t="s">
        <v>1151</v>
      </c>
      <c r="E513" s="317" t="s">
        <v>1152</v>
      </c>
      <c r="F513" s="87" t="s">
        <v>5464</v>
      </c>
      <c r="G513" s="88"/>
      <c r="H513" s="89" t="s">
        <v>5465</v>
      </c>
      <c r="I513" s="90"/>
      <c r="J513" s="90"/>
      <c r="K513" s="91"/>
      <c r="L513" s="92"/>
      <c r="M513" s="90" t="s">
        <v>2749</v>
      </c>
      <c r="N513" s="90"/>
      <c r="O513" s="90"/>
      <c r="P513" s="91"/>
      <c r="Q513" s="185"/>
      <c r="R513" s="185"/>
      <c r="S513" s="185"/>
      <c r="T513" s="185"/>
      <c r="U513" s="185"/>
      <c r="V513" s="100" t="s">
        <v>5466</v>
      </c>
      <c r="W513" s="95" t="s">
        <v>5417</v>
      </c>
      <c r="X513" s="96"/>
      <c r="Y513" s="96"/>
      <c r="Z513" s="96"/>
      <c r="AA513" s="96"/>
      <c r="AB513" s="96"/>
      <c r="AC513" s="95"/>
      <c r="AD513" s="95" t="s">
        <v>5418</v>
      </c>
      <c r="AE513" s="100"/>
      <c r="AF513" s="100" t="s">
        <v>2735</v>
      </c>
      <c r="AG513" s="186"/>
      <c r="AH513" s="187"/>
      <c r="AI513" s="187"/>
      <c r="AJ513" s="187"/>
      <c r="AK513" s="188"/>
      <c r="AL513" s="188"/>
      <c r="AM513" s="189"/>
      <c r="AN513" s="189"/>
      <c r="AO513" s="189"/>
      <c r="AP513" s="189"/>
      <c r="AQ513" s="189"/>
      <c r="AR513" s="189"/>
      <c r="AS513" s="189"/>
      <c r="AT513" s="194" t="s">
        <v>1151</v>
      </c>
      <c r="AU513" s="104"/>
      <c r="AV513" s="104"/>
      <c r="AW513" s="104"/>
      <c r="AX513" s="104"/>
      <c r="AY513" s="104"/>
      <c r="AZ513" s="104"/>
      <c r="BA513" s="104"/>
      <c r="BB513" s="104"/>
      <c r="BC513" s="104"/>
      <c r="BD513" s="104"/>
      <c r="BE513" s="162"/>
      <c r="BF513" s="104"/>
      <c r="BG513" s="363"/>
      <c r="BH513" s="213" t="s">
        <v>1152</v>
      </c>
      <c r="BI513" s="193" t="s">
        <v>1152</v>
      </c>
      <c r="BJ513" s="193" t="s">
        <v>5467</v>
      </c>
      <c r="BK513" s="109"/>
    </row>
    <row r="514" s="193" customFormat="true" ht="12.75" hidden="true" customHeight="true" outlineLevel="0" collapsed="false">
      <c r="A514" s="315"/>
      <c r="B514" s="316"/>
      <c r="C514" s="316"/>
      <c r="D514" s="332" t="s">
        <v>1153</v>
      </c>
      <c r="E514" s="317" t="s">
        <v>1155</v>
      </c>
      <c r="F514" s="87" t="s">
        <v>5468</v>
      </c>
      <c r="G514" s="88"/>
      <c r="H514" s="89" t="s">
        <v>5469</v>
      </c>
      <c r="I514" s="90"/>
      <c r="J514" s="90"/>
      <c r="K514" s="91"/>
      <c r="L514" s="92"/>
      <c r="M514" s="90" t="s">
        <v>2749</v>
      </c>
      <c r="N514" s="90"/>
      <c r="O514" s="90"/>
      <c r="P514" s="91"/>
      <c r="Q514" s="185"/>
      <c r="R514" s="185"/>
      <c r="S514" s="185"/>
      <c r="T514" s="185"/>
      <c r="U514" s="185"/>
      <c r="V514" s="100" t="s">
        <v>5470</v>
      </c>
      <c r="W514" s="95" t="s">
        <v>5417</v>
      </c>
      <c r="X514" s="96"/>
      <c r="Y514" s="96"/>
      <c r="Z514" s="96"/>
      <c r="AA514" s="96"/>
      <c r="AB514" s="96"/>
      <c r="AC514" s="95"/>
      <c r="AD514" s="95" t="s">
        <v>5418</v>
      </c>
      <c r="AE514" s="100"/>
      <c r="AF514" s="100" t="s">
        <v>2735</v>
      </c>
      <c r="AG514" s="186"/>
      <c r="AH514" s="187"/>
      <c r="AI514" s="187"/>
      <c r="AJ514" s="187"/>
      <c r="AK514" s="188"/>
      <c r="AL514" s="188"/>
      <c r="AM514" s="189"/>
      <c r="AN514" s="189"/>
      <c r="AO514" s="189"/>
      <c r="AP514" s="189"/>
      <c r="AQ514" s="189"/>
      <c r="AR514" s="189"/>
      <c r="AS514" s="189"/>
      <c r="AT514" s="194" t="s">
        <v>1154</v>
      </c>
      <c r="AU514" s="104"/>
      <c r="AV514" s="104"/>
      <c r="AW514" s="104"/>
      <c r="AX514" s="104"/>
      <c r="AY514" s="104"/>
      <c r="AZ514" s="104"/>
      <c r="BA514" s="104"/>
      <c r="BB514" s="104"/>
      <c r="BC514" s="104"/>
      <c r="BD514" s="104"/>
      <c r="BE514" s="162"/>
      <c r="BF514" s="104"/>
      <c r="BG514" s="363"/>
      <c r="BH514" s="213" t="s">
        <v>1155</v>
      </c>
      <c r="BI514" s="193" t="s">
        <v>1155</v>
      </c>
      <c r="BJ514" s="193" t="s">
        <v>5471</v>
      </c>
      <c r="BK514" s="109"/>
    </row>
    <row r="515" s="193" customFormat="true" ht="12.75" hidden="true" customHeight="true" outlineLevel="0" collapsed="false">
      <c r="A515" s="315"/>
      <c r="B515" s="316"/>
      <c r="C515" s="316"/>
      <c r="D515" s="332" t="s">
        <v>1156</v>
      </c>
      <c r="E515" s="317" t="s">
        <v>1158</v>
      </c>
      <c r="F515" s="87" t="s">
        <v>5472</v>
      </c>
      <c r="G515" s="88"/>
      <c r="H515" s="89" t="s">
        <v>5473</v>
      </c>
      <c r="I515" s="90"/>
      <c r="J515" s="90"/>
      <c r="K515" s="91"/>
      <c r="L515" s="92"/>
      <c r="M515" s="90" t="s">
        <v>2749</v>
      </c>
      <c r="N515" s="90"/>
      <c r="O515" s="90"/>
      <c r="P515" s="91"/>
      <c r="Q515" s="185"/>
      <c r="R515" s="185"/>
      <c r="S515" s="185"/>
      <c r="T515" s="185"/>
      <c r="U515" s="185"/>
      <c r="V515" s="100" t="s">
        <v>5474</v>
      </c>
      <c r="W515" s="95" t="s">
        <v>5417</v>
      </c>
      <c r="X515" s="96"/>
      <c r="Y515" s="96"/>
      <c r="Z515" s="96"/>
      <c r="AA515" s="96"/>
      <c r="AB515" s="96"/>
      <c r="AC515" s="95"/>
      <c r="AD515" s="95" t="s">
        <v>5418</v>
      </c>
      <c r="AE515" s="100"/>
      <c r="AF515" s="100" t="s">
        <v>2735</v>
      </c>
      <c r="AG515" s="186"/>
      <c r="AH515" s="187"/>
      <c r="AI515" s="187"/>
      <c r="AJ515" s="187"/>
      <c r="AK515" s="188"/>
      <c r="AL515" s="188"/>
      <c r="AM515" s="189"/>
      <c r="AN515" s="189"/>
      <c r="AO515" s="189"/>
      <c r="AP515" s="189"/>
      <c r="AQ515" s="189"/>
      <c r="AR515" s="189"/>
      <c r="AS515" s="189"/>
      <c r="AT515" s="194" t="s">
        <v>1157</v>
      </c>
      <c r="AU515" s="104"/>
      <c r="AV515" s="104"/>
      <c r="AW515" s="104"/>
      <c r="AX515" s="104"/>
      <c r="AY515" s="104"/>
      <c r="AZ515" s="104"/>
      <c r="BA515" s="104"/>
      <c r="BB515" s="104"/>
      <c r="BC515" s="104"/>
      <c r="BD515" s="104"/>
      <c r="BE515" s="162"/>
      <c r="BF515" s="104"/>
      <c r="BG515" s="363"/>
      <c r="BH515" s="213" t="s">
        <v>1158</v>
      </c>
      <c r="BI515" s="193" t="s">
        <v>1158</v>
      </c>
      <c r="BJ515" s="193" t="s">
        <v>5475</v>
      </c>
      <c r="BK515" s="109"/>
    </row>
    <row r="516" s="193" customFormat="true" ht="12.75" hidden="true" customHeight="true" outlineLevel="0" collapsed="false">
      <c r="A516" s="315"/>
      <c r="B516" s="316"/>
      <c r="C516" s="316"/>
      <c r="D516" s="332" t="s">
        <v>1159</v>
      </c>
      <c r="E516" s="317" t="s">
        <v>1161</v>
      </c>
      <c r="F516" s="87" t="s">
        <v>5476</v>
      </c>
      <c r="G516" s="88"/>
      <c r="H516" s="89" t="s">
        <v>5477</v>
      </c>
      <c r="I516" s="90"/>
      <c r="J516" s="90"/>
      <c r="K516" s="91"/>
      <c r="L516" s="92"/>
      <c r="M516" s="90" t="s">
        <v>2749</v>
      </c>
      <c r="N516" s="90"/>
      <c r="O516" s="90"/>
      <c r="P516" s="91"/>
      <c r="Q516" s="185"/>
      <c r="R516" s="185"/>
      <c r="S516" s="185"/>
      <c r="T516" s="185"/>
      <c r="U516" s="185"/>
      <c r="V516" s="100" t="s">
        <v>5478</v>
      </c>
      <c r="W516" s="95" t="s">
        <v>5417</v>
      </c>
      <c r="X516" s="96"/>
      <c r="Y516" s="96"/>
      <c r="Z516" s="96"/>
      <c r="AA516" s="96"/>
      <c r="AB516" s="96"/>
      <c r="AC516" s="95"/>
      <c r="AD516" s="95" t="s">
        <v>5418</v>
      </c>
      <c r="AE516" s="100"/>
      <c r="AF516" s="100" t="s">
        <v>2735</v>
      </c>
      <c r="AG516" s="186"/>
      <c r="AH516" s="187"/>
      <c r="AI516" s="187"/>
      <c r="AJ516" s="187"/>
      <c r="AK516" s="188"/>
      <c r="AL516" s="188"/>
      <c r="AM516" s="189"/>
      <c r="AN516" s="189"/>
      <c r="AO516" s="189"/>
      <c r="AP516" s="189"/>
      <c r="AQ516" s="189"/>
      <c r="AR516" s="189"/>
      <c r="AS516" s="189"/>
      <c r="AT516" s="194" t="s">
        <v>1160</v>
      </c>
      <c r="AU516" s="104"/>
      <c r="AV516" s="104"/>
      <c r="AW516" s="104"/>
      <c r="AX516" s="104"/>
      <c r="AY516" s="104"/>
      <c r="AZ516" s="104"/>
      <c r="BA516" s="104"/>
      <c r="BB516" s="104"/>
      <c r="BC516" s="104"/>
      <c r="BD516" s="104"/>
      <c r="BE516" s="162"/>
      <c r="BF516" s="104"/>
      <c r="BG516" s="363"/>
      <c r="BH516" s="213" t="s">
        <v>1161</v>
      </c>
      <c r="BI516" s="193" t="s">
        <v>1161</v>
      </c>
      <c r="BJ516" s="193" t="s">
        <v>5479</v>
      </c>
      <c r="BK516" s="109"/>
    </row>
    <row r="517" s="193" customFormat="true" ht="12.75" hidden="true" customHeight="true" outlineLevel="0" collapsed="false">
      <c r="A517" s="315"/>
      <c r="B517" s="316"/>
      <c r="C517" s="316"/>
      <c r="D517" s="332" t="s">
        <v>1162</v>
      </c>
      <c r="E517" s="317" t="s">
        <v>1164</v>
      </c>
      <c r="F517" s="87" t="s">
        <v>5480</v>
      </c>
      <c r="G517" s="88"/>
      <c r="H517" s="89" t="s">
        <v>5481</v>
      </c>
      <c r="I517" s="90"/>
      <c r="J517" s="90"/>
      <c r="K517" s="91"/>
      <c r="L517" s="92"/>
      <c r="M517" s="90" t="s">
        <v>2749</v>
      </c>
      <c r="N517" s="90"/>
      <c r="O517" s="90"/>
      <c r="P517" s="91"/>
      <c r="Q517" s="185"/>
      <c r="R517" s="185"/>
      <c r="S517" s="185"/>
      <c r="T517" s="185"/>
      <c r="U517" s="185"/>
      <c r="V517" s="100" t="s">
        <v>5482</v>
      </c>
      <c r="W517" s="95" t="s">
        <v>5417</v>
      </c>
      <c r="X517" s="96"/>
      <c r="Y517" s="96"/>
      <c r="Z517" s="96"/>
      <c r="AA517" s="96"/>
      <c r="AB517" s="96"/>
      <c r="AC517" s="95"/>
      <c r="AD517" s="95" t="s">
        <v>5418</v>
      </c>
      <c r="AE517" s="100"/>
      <c r="AF517" s="100" t="s">
        <v>2735</v>
      </c>
      <c r="AG517" s="186"/>
      <c r="AH517" s="187"/>
      <c r="AI517" s="187"/>
      <c r="AJ517" s="187"/>
      <c r="AK517" s="188"/>
      <c r="AL517" s="188"/>
      <c r="AM517" s="189"/>
      <c r="AN517" s="189"/>
      <c r="AO517" s="189"/>
      <c r="AP517" s="189"/>
      <c r="AQ517" s="189"/>
      <c r="AR517" s="189"/>
      <c r="AS517" s="189"/>
      <c r="AT517" s="194" t="s">
        <v>1163</v>
      </c>
      <c r="AU517" s="104"/>
      <c r="AV517" s="104"/>
      <c r="AW517" s="104"/>
      <c r="AX517" s="104"/>
      <c r="AY517" s="104"/>
      <c r="AZ517" s="104"/>
      <c r="BA517" s="104"/>
      <c r="BB517" s="104"/>
      <c r="BC517" s="104"/>
      <c r="BD517" s="104"/>
      <c r="BE517" s="162"/>
      <c r="BF517" s="104"/>
      <c r="BG517" s="363"/>
      <c r="BH517" s="213" t="s">
        <v>1164</v>
      </c>
      <c r="BI517" s="193" t="s">
        <v>1164</v>
      </c>
      <c r="BJ517" s="193" t="s">
        <v>5483</v>
      </c>
      <c r="BK517" s="109"/>
    </row>
    <row r="518" s="193" customFormat="true" ht="12.75" hidden="true" customHeight="true" outlineLevel="0" collapsed="false">
      <c r="A518" s="315"/>
      <c r="B518" s="316"/>
      <c r="C518" s="316"/>
      <c r="D518" s="332" t="s">
        <v>1165</v>
      </c>
      <c r="E518" s="317" t="s">
        <v>1167</v>
      </c>
      <c r="F518" s="87" t="s">
        <v>5484</v>
      </c>
      <c r="G518" s="88"/>
      <c r="H518" s="89" t="s">
        <v>5485</v>
      </c>
      <c r="I518" s="90"/>
      <c r="J518" s="90"/>
      <c r="K518" s="91"/>
      <c r="L518" s="92"/>
      <c r="M518" s="90" t="s">
        <v>2749</v>
      </c>
      <c r="N518" s="90"/>
      <c r="O518" s="90"/>
      <c r="P518" s="91"/>
      <c r="Q518" s="185"/>
      <c r="R518" s="185"/>
      <c r="S518" s="185"/>
      <c r="T518" s="185"/>
      <c r="U518" s="185"/>
      <c r="V518" s="100" t="s">
        <v>5486</v>
      </c>
      <c r="W518" s="95" t="s">
        <v>5417</v>
      </c>
      <c r="X518" s="96"/>
      <c r="Y518" s="96"/>
      <c r="Z518" s="96"/>
      <c r="AA518" s="96"/>
      <c r="AB518" s="96"/>
      <c r="AC518" s="95"/>
      <c r="AD518" s="95" t="s">
        <v>5418</v>
      </c>
      <c r="AE518" s="100"/>
      <c r="AF518" s="100" t="s">
        <v>2735</v>
      </c>
      <c r="AG518" s="186"/>
      <c r="AH518" s="187"/>
      <c r="AI518" s="187"/>
      <c r="AJ518" s="187"/>
      <c r="AK518" s="188"/>
      <c r="AL518" s="188"/>
      <c r="AM518" s="189"/>
      <c r="AN518" s="189"/>
      <c r="AO518" s="189"/>
      <c r="AP518" s="189"/>
      <c r="AQ518" s="189"/>
      <c r="AR518" s="189"/>
      <c r="AS518" s="189"/>
      <c r="AT518" s="194" t="s">
        <v>1166</v>
      </c>
      <c r="AU518" s="104"/>
      <c r="AV518" s="104"/>
      <c r="AW518" s="104"/>
      <c r="AX518" s="104"/>
      <c r="AY518" s="104"/>
      <c r="AZ518" s="104"/>
      <c r="BA518" s="104"/>
      <c r="BB518" s="104"/>
      <c r="BC518" s="104"/>
      <c r="BD518" s="104"/>
      <c r="BE518" s="162"/>
      <c r="BF518" s="104"/>
      <c r="BG518" s="363"/>
      <c r="BH518" s="213" t="s">
        <v>1167</v>
      </c>
      <c r="BI518" s="193" t="s">
        <v>1167</v>
      </c>
      <c r="BJ518" s="193" t="s">
        <v>5487</v>
      </c>
      <c r="BK518" s="109"/>
    </row>
    <row r="519" s="193" customFormat="true" ht="12.75" hidden="true" customHeight="true" outlineLevel="0" collapsed="false">
      <c r="A519" s="315"/>
      <c r="B519" s="316"/>
      <c r="C519" s="316"/>
      <c r="D519" s="332" t="s">
        <v>1168</v>
      </c>
      <c r="E519" s="317" t="s">
        <v>1170</v>
      </c>
      <c r="F519" s="87" t="s">
        <v>5488</v>
      </c>
      <c r="G519" s="88"/>
      <c r="H519" s="89" t="s">
        <v>5489</v>
      </c>
      <c r="I519" s="90"/>
      <c r="J519" s="90"/>
      <c r="K519" s="91"/>
      <c r="L519" s="92"/>
      <c r="M519" s="90" t="s">
        <v>2749</v>
      </c>
      <c r="N519" s="90"/>
      <c r="O519" s="90"/>
      <c r="P519" s="91"/>
      <c r="Q519" s="185"/>
      <c r="R519" s="185"/>
      <c r="S519" s="185"/>
      <c r="T519" s="185"/>
      <c r="U519" s="185"/>
      <c r="V519" s="100" t="s">
        <v>5490</v>
      </c>
      <c r="W519" s="95" t="s">
        <v>5417</v>
      </c>
      <c r="X519" s="96"/>
      <c r="Y519" s="96"/>
      <c r="Z519" s="96"/>
      <c r="AA519" s="96"/>
      <c r="AB519" s="96"/>
      <c r="AC519" s="95"/>
      <c r="AD519" s="95" t="s">
        <v>5418</v>
      </c>
      <c r="AE519" s="100"/>
      <c r="AF519" s="100" t="s">
        <v>2735</v>
      </c>
      <c r="AG519" s="186"/>
      <c r="AH519" s="187"/>
      <c r="AI519" s="187"/>
      <c r="AJ519" s="187"/>
      <c r="AK519" s="188"/>
      <c r="AL519" s="188"/>
      <c r="AM519" s="189"/>
      <c r="AN519" s="189"/>
      <c r="AO519" s="189"/>
      <c r="AP519" s="189"/>
      <c r="AQ519" s="189"/>
      <c r="AR519" s="189"/>
      <c r="AS519" s="189"/>
      <c r="AT519" s="194" t="s">
        <v>1169</v>
      </c>
      <c r="AU519" s="104"/>
      <c r="AV519" s="104"/>
      <c r="AW519" s="104"/>
      <c r="AX519" s="104"/>
      <c r="AY519" s="104"/>
      <c r="AZ519" s="104"/>
      <c r="BA519" s="104"/>
      <c r="BB519" s="104"/>
      <c r="BC519" s="104"/>
      <c r="BD519" s="104"/>
      <c r="BE519" s="162"/>
      <c r="BF519" s="104"/>
      <c r="BG519" s="363"/>
      <c r="BH519" s="213" t="s">
        <v>1170</v>
      </c>
      <c r="BI519" s="193" t="s">
        <v>1170</v>
      </c>
      <c r="BJ519" s="193" t="s">
        <v>5491</v>
      </c>
      <c r="BK519" s="109"/>
    </row>
    <row r="520" s="193" customFormat="true" ht="12.75" hidden="true" customHeight="true" outlineLevel="0" collapsed="false">
      <c r="A520" s="315"/>
      <c r="B520" s="316"/>
      <c r="C520" s="316"/>
      <c r="D520" s="332" t="s">
        <v>1171</v>
      </c>
      <c r="E520" s="317" t="s">
        <v>1173</v>
      </c>
      <c r="F520" s="87" t="s">
        <v>5492</v>
      </c>
      <c r="G520" s="88"/>
      <c r="H520" s="89" t="s">
        <v>5493</v>
      </c>
      <c r="I520" s="90"/>
      <c r="J520" s="90"/>
      <c r="K520" s="91"/>
      <c r="L520" s="92"/>
      <c r="M520" s="90" t="s">
        <v>2749</v>
      </c>
      <c r="N520" s="90"/>
      <c r="O520" s="90"/>
      <c r="P520" s="91"/>
      <c r="Q520" s="185"/>
      <c r="R520" s="185"/>
      <c r="S520" s="185"/>
      <c r="T520" s="185"/>
      <c r="U520" s="185"/>
      <c r="V520" s="100" t="s">
        <v>5494</v>
      </c>
      <c r="W520" s="95" t="s">
        <v>5417</v>
      </c>
      <c r="X520" s="96"/>
      <c r="Y520" s="96"/>
      <c r="Z520" s="96"/>
      <c r="AA520" s="96"/>
      <c r="AB520" s="96"/>
      <c r="AC520" s="95"/>
      <c r="AD520" s="95" t="s">
        <v>5418</v>
      </c>
      <c r="AE520" s="100"/>
      <c r="AF520" s="100" t="s">
        <v>2735</v>
      </c>
      <c r="AG520" s="186"/>
      <c r="AH520" s="187"/>
      <c r="AI520" s="187"/>
      <c r="AJ520" s="187"/>
      <c r="AK520" s="188"/>
      <c r="AL520" s="188"/>
      <c r="AM520" s="189"/>
      <c r="AN520" s="189"/>
      <c r="AO520" s="189"/>
      <c r="AP520" s="189"/>
      <c r="AQ520" s="189"/>
      <c r="AR520" s="189"/>
      <c r="AS520" s="189"/>
      <c r="AT520" s="194" t="s">
        <v>1172</v>
      </c>
      <c r="AU520" s="104"/>
      <c r="AV520" s="104"/>
      <c r="AW520" s="104"/>
      <c r="AX520" s="104"/>
      <c r="AY520" s="104"/>
      <c r="AZ520" s="104"/>
      <c r="BA520" s="104"/>
      <c r="BB520" s="104"/>
      <c r="BC520" s="104"/>
      <c r="BD520" s="104"/>
      <c r="BE520" s="162"/>
      <c r="BF520" s="104"/>
      <c r="BG520" s="363"/>
      <c r="BH520" s="213" t="s">
        <v>1173</v>
      </c>
      <c r="BI520" s="193" t="s">
        <v>1173</v>
      </c>
      <c r="BJ520" s="193" t="s">
        <v>5495</v>
      </c>
      <c r="BK520" s="109"/>
    </row>
    <row r="521" s="193" customFormat="true" ht="12.75" hidden="true" customHeight="true" outlineLevel="0" collapsed="false">
      <c r="A521" s="315"/>
      <c r="B521" s="316"/>
      <c r="C521" s="316"/>
      <c r="D521" s="332" t="s">
        <v>1174</v>
      </c>
      <c r="E521" s="317" t="s">
        <v>1176</v>
      </c>
      <c r="F521" s="87" t="s">
        <v>5496</v>
      </c>
      <c r="G521" s="88"/>
      <c r="H521" s="89" t="s">
        <v>5497</v>
      </c>
      <c r="I521" s="90"/>
      <c r="J521" s="90"/>
      <c r="K521" s="91"/>
      <c r="L521" s="92"/>
      <c r="M521" s="90" t="s">
        <v>2749</v>
      </c>
      <c r="N521" s="90"/>
      <c r="O521" s="90"/>
      <c r="P521" s="91"/>
      <c r="Q521" s="185"/>
      <c r="R521" s="185"/>
      <c r="S521" s="185"/>
      <c r="T521" s="185"/>
      <c r="U521" s="185"/>
      <c r="V521" s="100" t="s">
        <v>5498</v>
      </c>
      <c r="W521" s="95" t="s">
        <v>5417</v>
      </c>
      <c r="X521" s="96"/>
      <c r="Y521" s="96"/>
      <c r="Z521" s="96"/>
      <c r="AA521" s="96"/>
      <c r="AB521" s="96"/>
      <c r="AC521" s="95"/>
      <c r="AD521" s="95" t="s">
        <v>5418</v>
      </c>
      <c r="AE521" s="100"/>
      <c r="AF521" s="100" t="s">
        <v>2735</v>
      </c>
      <c r="AG521" s="186"/>
      <c r="AH521" s="187"/>
      <c r="AI521" s="187"/>
      <c r="AJ521" s="187"/>
      <c r="AK521" s="188"/>
      <c r="AL521" s="188"/>
      <c r="AM521" s="189"/>
      <c r="AN521" s="189"/>
      <c r="AO521" s="189"/>
      <c r="AP521" s="189"/>
      <c r="AQ521" s="189"/>
      <c r="AR521" s="189"/>
      <c r="AS521" s="189"/>
      <c r="AT521" s="194" t="s">
        <v>1175</v>
      </c>
      <c r="AU521" s="104"/>
      <c r="AV521" s="104"/>
      <c r="AW521" s="104"/>
      <c r="AX521" s="104"/>
      <c r="AY521" s="104"/>
      <c r="AZ521" s="104"/>
      <c r="BA521" s="104"/>
      <c r="BB521" s="104"/>
      <c r="BC521" s="104"/>
      <c r="BD521" s="104"/>
      <c r="BE521" s="162"/>
      <c r="BF521" s="104"/>
      <c r="BG521" s="363"/>
      <c r="BH521" s="213" t="s">
        <v>1176</v>
      </c>
      <c r="BI521" s="193" t="s">
        <v>1176</v>
      </c>
      <c r="BJ521" s="193" t="s">
        <v>5499</v>
      </c>
      <c r="BK521" s="109"/>
    </row>
    <row r="522" s="193" customFormat="true" ht="12.75" hidden="true" customHeight="true" outlineLevel="0" collapsed="false">
      <c r="A522" s="315"/>
      <c r="B522" s="316"/>
      <c r="C522" s="316"/>
      <c r="D522" s="370" t="s">
        <v>1177</v>
      </c>
      <c r="E522" s="317" t="s">
        <v>1178</v>
      </c>
      <c r="F522" s="87" t="s">
        <v>5500</v>
      </c>
      <c r="G522" s="88"/>
      <c r="H522" s="89" t="s">
        <v>5501</v>
      </c>
      <c r="I522" s="90"/>
      <c r="J522" s="90"/>
      <c r="K522" s="91"/>
      <c r="L522" s="92"/>
      <c r="M522" s="90" t="s">
        <v>2749</v>
      </c>
      <c r="N522" s="90"/>
      <c r="O522" s="90"/>
      <c r="P522" s="91"/>
      <c r="Q522" s="185"/>
      <c r="R522" s="185"/>
      <c r="S522" s="185"/>
      <c r="T522" s="185"/>
      <c r="U522" s="185"/>
      <c r="V522" s="100" t="s">
        <v>5502</v>
      </c>
      <c r="W522" s="95" t="s">
        <v>5417</v>
      </c>
      <c r="X522" s="96"/>
      <c r="Y522" s="96"/>
      <c r="Z522" s="96"/>
      <c r="AA522" s="96"/>
      <c r="AB522" s="96"/>
      <c r="AC522" s="95"/>
      <c r="AD522" s="95" t="s">
        <v>5418</v>
      </c>
      <c r="AE522" s="100"/>
      <c r="AF522" s="100" t="s">
        <v>2735</v>
      </c>
      <c r="AG522" s="186"/>
      <c r="AH522" s="187"/>
      <c r="AI522" s="187"/>
      <c r="AJ522" s="187"/>
      <c r="AK522" s="188"/>
      <c r="AL522" s="188"/>
      <c r="AM522" s="189"/>
      <c r="AN522" s="189"/>
      <c r="AO522" s="189"/>
      <c r="AP522" s="189"/>
      <c r="AQ522" s="189"/>
      <c r="AR522" s="189"/>
      <c r="AS522" s="189"/>
      <c r="AT522" s="194" t="s">
        <v>1177</v>
      </c>
      <c r="AU522" s="104"/>
      <c r="AV522" s="104"/>
      <c r="AW522" s="104"/>
      <c r="AX522" s="104"/>
      <c r="AY522" s="104"/>
      <c r="AZ522" s="104"/>
      <c r="BA522" s="104"/>
      <c r="BB522" s="104"/>
      <c r="BC522" s="104"/>
      <c r="BD522" s="104"/>
      <c r="BE522" s="162"/>
      <c r="BF522" s="104"/>
      <c r="BG522" s="363"/>
      <c r="BH522" s="213" t="s">
        <v>1178</v>
      </c>
      <c r="BI522" s="193" t="s">
        <v>1178</v>
      </c>
      <c r="BJ522" s="193" t="s">
        <v>5503</v>
      </c>
      <c r="BK522" s="109"/>
    </row>
    <row r="523" s="193" customFormat="true" ht="12.75" hidden="true" customHeight="true" outlineLevel="0" collapsed="false">
      <c r="A523" s="315"/>
      <c r="B523" s="316"/>
      <c r="C523" s="316"/>
      <c r="D523" s="370" t="s">
        <v>1179</v>
      </c>
      <c r="E523" s="317" t="s">
        <v>1180</v>
      </c>
      <c r="F523" s="87" t="s">
        <v>5504</v>
      </c>
      <c r="G523" s="88"/>
      <c r="H523" s="89" t="s">
        <v>5505</v>
      </c>
      <c r="I523" s="90"/>
      <c r="J523" s="90"/>
      <c r="K523" s="91"/>
      <c r="L523" s="92"/>
      <c r="M523" s="90" t="s">
        <v>2749</v>
      </c>
      <c r="N523" s="90"/>
      <c r="O523" s="90"/>
      <c r="P523" s="91"/>
      <c r="Q523" s="185"/>
      <c r="R523" s="185"/>
      <c r="S523" s="185"/>
      <c r="T523" s="185"/>
      <c r="U523" s="185"/>
      <c r="V523" s="100" t="s">
        <v>5506</v>
      </c>
      <c r="W523" s="95" t="s">
        <v>5417</v>
      </c>
      <c r="X523" s="96"/>
      <c r="Y523" s="96"/>
      <c r="Z523" s="96"/>
      <c r="AA523" s="96"/>
      <c r="AB523" s="96"/>
      <c r="AC523" s="95"/>
      <c r="AD523" s="95" t="s">
        <v>5418</v>
      </c>
      <c r="AE523" s="100"/>
      <c r="AF523" s="100" t="s">
        <v>2735</v>
      </c>
      <c r="AG523" s="186"/>
      <c r="AH523" s="187"/>
      <c r="AI523" s="187"/>
      <c r="AJ523" s="187"/>
      <c r="AK523" s="188"/>
      <c r="AL523" s="188"/>
      <c r="AM523" s="189"/>
      <c r="AN523" s="189"/>
      <c r="AO523" s="189"/>
      <c r="AP523" s="189"/>
      <c r="AQ523" s="189"/>
      <c r="AR523" s="189"/>
      <c r="AS523" s="189"/>
      <c r="AT523" s="194" t="s">
        <v>1179</v>
      </c>
      <c r="AU523" s="104"/>
      <c r="AV523" s="104"/>
      <c r="AW523" s="104"/>
      <c r="AX523" s="104"/>
      <c r="AY523" s="104"/>
      <c r="AZ523" s="104"/>
      <c r="BA523" s="104"/>
      <c r="BB523" s="104"/>
      <c r="BC523" s="104"/>
      <c r="BD523" s="104"/>
      <c r="BE523" s="162"/>
      <c r="BF523" s="104"/>
      <c r="BG523" s="363"/>
      <c r="BH523" s="213" t="s">
        <v>1180</v>
      </c>
      <c r="BI523" s="193" t="s">
        <v>1180</v>
      </c>
      <c r="BJ523" s="193" t="s">
        <v>5507</v>
      </c>
      <c r="BK523" s="109"/>
    </row>
    <row r="524" s="193" customFormat="true" ht="12.75" hidden="true" customHeight="true" outlineLevel="0" collapsed="false">
      <c r="A524" s="315"/>
      <c r="B524" s="316"/>
      <c r="C524" s="316"/>
      <c r="D524" s="332" t="s">
        <v>1181</v>
      </c>
      <c r="E524" s="317" t="s">
        <v>1182</v>
      </c>
      <c r="F524" s="87" t="s">
        <v>5508</v>
      </c>
      <c r="G524" s="88"/>
      <c r="H524" s="89" t="s">
        <v>5509</v>
      </c>
      <c r="I524" s="90"/>
      <c r="J524" s="90"/>
      <c r="K524" s="91"/>
      <c r="L524" s="92"/>
      <c r="M524" s="90" t="s">
        <v>2749</v>
      </c>
      <c r="N524" s="90"/>
      <c r="O524" s="90"/>
      <c r="P524" s="91"/>
      <c r="Q524" s="185"/>
      <c r="R524" s="185"/>
      <c r="S524" s="185"/>
      <c r="T524" s="185"/>
      <c r="U524" s="185"/>
      <c r="V524" s="100" t="s">
        <v>5510</v>
      </c>
      <c r="W524" s="95" t="s">
        <v>5417</v>
      </c>
      <c r="X524" s="96"/>
      <c r="Y524" s="96"/>
      <c r="Z524" s="96"/>
      <c r="AA524" s="96"/>
      <c r="AB524" s="96"/>
      <c r="AC524" s="95"/>
      <c r="AD524" s="95" t="s">
        <v>5418</v>
      </c>
      <c r="AE524" s="100"/>
      <c r="AF524" s="100" t="s">
        <v>2735</v>
      </c>
      <c r="AG524" s="186"/>
      <c r="AH524" s="187"/>
      <c r="AI524" s="187"/>
      <c r="AJ524" s="187"/>
      <c r="AK524" s="188"/>
      <c r="AL524" s="188"/>
      <c r="AM524" s="189"/>
      <c r="AN524" s="189"/>
      <c r="AO524" s="189"/>
      <c r="AP524" s="189"/>
      <c r="AQ524" s="189"/>
      <c r="AR524" s="189"/>
      <c r="AS524" s="189"/>
      <c r="AT524" s="194" t="s">
        <v>1181</v>
      </c>
      <c r="AU524" s="104"/>
      <c r="AV524" s="104"/>
      <c r="AW524" s="104"/>
      <c r="AX524" s="104"/>
      <c r="AY524" s="104"/>
      <c r="AZ524" s="104"/>
      <c r="BA524" s="104"/>
      <c r="BB524" s="104"/>
      <c r="BC524" s="104"/>
      <c r="BD524" s="104"/>
      <c r="BE524" s="162"/>
      <c r="BF524" s="104"/>
      <c r="BG524" s="363"/>
      <c r="BH524" s="213" t="s">
        <v>1182</v>
      </c>
      <c r="BI524" s="193" t="s">
        <v>1182</v>
      </c>
      <c r="BJ524" s="193" t="s">
        <v>5511</v>
      </c>
      <c r="BK524" s="109"/>
    </row>
    <row r="525" s="193" customFormat="true" ht="12.75" hidden="true" customHeight="true" outlineLevel="0" collapsed="false">
      <c r="A525" s="315"/>
      <c r="B525" s="316"/>
      <c r="C525" s="316"/>
      <c r="D525" s="332" t="s">
        <v>1183</v>
      </c>
      <c r="E525" s="317" t="s">
        <v>1184</v>
      </c>
      <c r="F525" s="87" t="s">
        <v>5512</v>
      </c>
      <c r="G525" s="88"/>
      <c r="H525" s="89" t="s">
        <v>5513</v>
      </c>
      <c r="I525" s="90"/>
      <c r="J525" s="90"/>
      <c r="K525" s="91"/>
      <c r="L525" s="92"/>
      <c r="M525" s="90" t="s">
        <v>2749</v>
      </c>
      <c r="N525" s="90"/>
      <c r="O525" s="90"/>
      <c r="P525" s="91"/>
      <c r="Q525" s="185"/>
      <c r="R525" s="185"/>
      <c r="S525" s="185"/>
      <c r="T525" s="185"/>
      <c r="U525" s="185"/>
      <c r="V525" s="100" t="s">
        <v>5514</v>
      </c>
      <c r="W525" s="95" t="s">
        <v>5417</v>
      </c>
      <c r="X525" s="96"/>
      <c r="Y525" s="96"/>
      <c r="Z525" s="96"/>
      <c r="AA525" s="96"/>
      <c r="AB525" s="96"/>
      <c r="AC525" s="95"/>
      <c r="AD525" s="95" t="s">
        <v>5418</v>
      </c>
      <c r="AE525" s="100"/>
      <c r="AF525" s="100" t="s">
        <v>2735</v>
      </c>
      <c r="AG525" s="186"/>
      <c r="AH525" s="187"/>
      <c r="AI525" s="187"/>
      <c r="AJ525" s="187"/>
      <c r="AK525" s="188"/>
      <c r="AL525" s="188"/>
      <c r="AM525" s="189"/>
      <c r="AN525" s="189"/>
      <c r="AO525" s="189"/>
      <c r="AP525" s="189"/>
      <c r="AQ525" s="189"/>
      <c r="AR525" s="189"/>
      <c r="AS525" s="189"/>
      <c r="AT525" s="194" t="s">
        <v>1183</v>
      </c>
      <c r="AU525" s="104"/>
      <c r="AV525" s="104"/>
      <c r="AW525" s="104"/>
      <c r="AX525" s="104"/>
      <c r="AY525" s="104"/>
      <c r="AZ525" s="104"/>
      <c r="BA525" s="104"/>
      <c r="BB525" s="104"/>
      <c r="BC525" s="104"/>
      <c r="BD525" s="104"/>
      <c r="BE525" s="162"/>
      <c r="BF525" s="104"/>
      <c r="BG525" s="363"/>
      <c r="BH525" s="213" t="s">
        <v>1184</v>
      </c>
      <c r="BI525" s="193" t="s">
        <v>1184</v>
      </c>
      <c r="BJ525" s="193" t="s">
        <v>5515</v>
      </c>
      <c r="BK525" s="109"/>
    </row>
    <row r="526" s="193" customFormat="true" ht="12.75" hidden="true" customHeight="true" outlineLevel="0" collapsed="false">
      <c r="A526" s="315"/>
      <c r="B526" s="316"/>
      <c r="C526" s="316"/>
      <c r="D526" s="332" t="s">
        <v>1185</v>
      </c>
      <c r="E526" s="317" t="s">
        <v>1186</v>
      </c>
      <c r="F526" s="87" t="s">
        <v>5516</v>
      </c>
      <c r="G526" s="88"/>
      <c r="H526" s="89" t="s">
        <v>5517</v>
      </c>
      <c r="I526" s="90"/>
      <c r="J526" s="90"/>
      <c r="K526" s="91"/>
      <c r="L526" s="92"/>
      <c r="M526" s="90" t="s">
        <v>2749</v>
      </c>
      <c r="N526" s="90"/>
      <c r="O526" s="90"/>
      <c r="P526" s="91"/>
      <c r="Q526" s="185"/>
      <c r="R526" s="185"/>
      <c r="S526" s="185"/>
      <c r="T526" s="185"/>
      <c r="U526" s="185"/>
      <c r="V526" s="100" t="s">
        <v>5518</v>
      </c>
      <c r="W526" s="95" t="s">
        <v>5417</v>
      </c>
      <c r="X526" s="96"/>
      <c r="Y526" s="96"/>
      <c r="Z526" s="96"/>
      <c r="AA526" s="96"/>
      <c r="AB526" s="96"/>
      <c r="AC526" s="95"/>
      <c r="AD526" s="95" t="s">
        <v>5418</v>
      </c>
      <c r="AE526" s="100"/>
      <c r="AF526" s="100" t="s">
        <v>2735</v>
      </c>
      <c r="AG526" s="186"/>
      <c r="AH526" s="187"/>
      <c r="AI526" s="187"/>
      <c r="AJ526" s="187"/>
      <c r="AK526" s="188"/>
      <c r="AL526" s="188"/>
      <c r="AM526" s="189"/>
      <c r="AN526" s="189"/>
      <c r="AO526" s="189"/>
      <c r="AP526" s="189"/>
      <c r="AQ526" s="189"/>
      <c r="AR526" s="189"/>
      <c r="AS526" s="189"/>
      <c r="AT526" s="194" t="s">
        <v>1185</v>
      </c>
      <c r="AU526" s="104"/>
      <c r="AV526" s="104"/>
      <c r="AW526" s="104"/>
      <c r="AX526" s="104"/>
      <c r="AY526" s="104"/>
      <c r="AZ526" s="104"/>
      <c r="BA526" s="104"/>
      <c r="BB526" s="104"/>
      <c r="BC526" s="104"/>
      <c r="BD526" s="104"/>
      <c r="BE526" s="162"/>
      <c r="BF526" s="104"/>
      <c r="BG526" s="363"/>
      <c r="BH526" s="213" t="s">
        <v>1186</v>
      </c>
      <c r="BI526" s="193" t="s">
        <v>1186</v>
      </c>
      <c r="BJ526" s="193" t="s">
        <v>5519</v>
      </c>
      <c r="BK526" s="109"/>
    </row>
    <row r="527" s="193" customFormat="true" ht="12.75" hidden="true" customHeight="true" outlineLevel="0" collapsed="false">
      <c r="A527" s="315"/>
      <c r="B527" s="316"/>
      <c r="C527" s="316"/>
      <c r="D527" s="332" t="s">
        <v>1187</v>
      </c>
      <c r="E527" s="317" t="s">
        <v>1189</v>
      </c>
      <c r="F527" s="87" t="s">
        <v>5520</v>
      </c>
      <c r="G527" s="88"/>
      <c r="H527" s="89" t="s">
        <v>5521</v>
      </c>
      <c r="I527" s="90"/>
      <c r="J527" s="90"/>
      <c r="K527" s="91"/>
      <c r="L527" s="92"/>
      <c r="M527" s="90" t="s">
        <v>2749</v>
      </c>
      <c r="N527" s="90"/>
      <c r="O527" s="90"/>
      <c r="P527" s="91"/>
      <c r="Q527" s="185"/>
      <c r="R527" s="185"/>
      <c r="S527" s="185"/>
      <c r="T527" s="185"/>
      <c r="U527" s="185"/>
      <c r="V527" s="100" t="s">
        <v>5522</v>
      </c>
      <c r="W527" s="95" t="s">
        <v>5417</v>
      </c>
      <c r="X527" s="96"/>
      <c r="Y527" s="96"/>
      <c r="Z527" s="96"/>
      <c r="AA527" s="96"/>
      <c r="AB527" s="96"/>
      <c r="AC527" s="95"/>
      <c r="AD527" s="95" t="s">
        <v>5523</v>
      </c>
      <c r="AE527" s="100"/>
      <c r="AF527" s="100" t="s">
        <v>2735</v>
      </c>
      <c r="AG527" s="186"/>
      <c r="AH527" s="187"/>
      <c r="AI527" s="187"/>
      <c r="AJ527" s="187"/>
      <c r="AK527" s="188"/>
      <c r="AL527" s="188"/>
      <c r="AM527" s="189"/>
      <c r="AN527" s="189"/>
      <c r="AO527" s="189"/>
      <c r="AP527" s="189"/>
      <c r="AQ527" s="189"/>
      <c r="AR527" s="189"/>
      <c r="AS527" s="189"/>
      <c r="AT527" s="194" t="s">
        <v>1188</v>
      </c>
      <c r="AU527" s="104"/>
      <c r="AV527" s="104"/>
      <c r="AW527" s="104"/>
      <c r="AX527" s="104"/>
      <c r="AY527" s="104"/>
      <c r="AZ527" s="104"/>
      <c r="BA527" s="104"/>
      <c r="BB527" s="104"/>
      <c r="BC527" s="104"/>
      <c r="BD527" s="104"/>
      <c r="BE527" s="162"/>
      <c r="BF527" s="104"/>
      <c r="BG527" s="363"/>
      <c r="BH527" s="213" t="s">
        <v>1189</v>
      </c>
      <c r="BI527" s="193" t="s">
        <v>1189</v>
      </c>
      <c r="BJ527" s="193" t="s">
        <v>5524</v>
      </c>
      <c r="BK527" s="109"/>
    </row>
    <row r="528" s="193" customFormat="true" ht="12.75" hidden="true" customHeight="true" outlineLevel="0" collapsed="false">
      <c r="A528" s="315"/>
      <c r="B528" s="316"/>
      <c r="C528" s="316"/>
      <c r="D528" s="332" t="s">
        <v>1190</v>
      </c>
      <c r="E528" s="317" t="s">
        <v>1192</v>
      </c>
      <c r="F528" s="87" t="s">
        <v>5525</v>
      </c>
      <c r="G528" s="88"/>
      <c r="H528" s="89" t="s">
        <v>5526</v>
      </c>
      <c r="I528" s="90"/>
      <c r="J528" s="90"/>
      <c r="K528" s="91"/>
      <c r="L528" s="92"/>
      <c r="M528" s="90" t="s">
        <v>2749</v>
      </c>
      <c r="N528" s="90"/>
      <c r="O528" s="90"/>
      <c r="P528" s="91"/>
      <c r="Q528" s="185"/>
      <c r="R528" s="185"/>
      <c r="S528" s="185"/>
      <c r="T528" s="185"/>
      <c r="U528" s="185"/>
      <c r="V528" s="100" t="s">
        <v>5527</v>
      </c>
      <c r="W528" s="95" t="s">
        <v>5417</v>
      </c>
      <c r="X528" s="96"/>
      <c r="Y528" s="96"/>
      <c r="Z528" s="96"/>
      <c r="AA528" s="96"/>
      <c r="AB528" s="96"/>
      <c r="AC528" s="95"/>
      <c r="AD528" s="95" t="s">
        <v>5523</v>
      </c>
      <c r="AE528" s="100"/>
      <c r="AF528" s="100" t="s">
        <v>2735</v>
      </c>
      <c r="AG528" s="186"/>
      <c r="AH528" s="187"/>
      <c r="AI528" s="187"/>
      <c r="AJ528" s="187"/>
      <c r="AK528" s="188"/>
      <c r="AL528" s="188"/>
      <c r="AM528" s="189"/>
      <c r="AN528" s="189"/>
      <c r="AO528" s="189"/>
      <c r="AP528" s="189"/>
      <c r="AQ528" s="189"/>
      <c r="AR528" s="189"/>
      <c r="AS528" s="189"/>
      <c r="AT528" s="194" t="s">
        <v>1191</v>
      </c>
      <c r="AU528" s="104"/>
      <c r="AV528" s="104"/>
      <c r="AW528" s="104"/>
      <c r="AX528" s="104"/>
      <c r="AY528" s="104"/>
      <c r="AZ528" s="104"/>
      <c r="BA528" s="104"/>
      <c r="BB528" s="104"/>
      <c r="BC528" s="104"/>
      <c r="BD528" s="104"/>
      <c r="BE528" s="162"/>
      <c r="BF528" s="104"/>
      <c r="BG528" s="363"/>
      <c r="BH528" s="213" t="s">
        <v>1192</v>
      </c>
      <c r="BI528" s="193" t="s">
        <v>1192</v>
      </c>
      <c r="BJ528" s="193" t="s">
        <v>5528</v>
      </c>
      <c r="BK528" s="109"/>
    </row>
    <row r="529" s="193" customFormat="true" ht="12.75" hidden="true" customHeight="true" outlineLevel="0" collapsed="false">
      <c r="A529" s="315"/>
      <c r="B529" s="316"/>
      <c r="C529" s="316"/>
      <c r="D529" s="332" t="s">
        <v>1193</v>
      </c>
      <c r="E529" s="317" t="s">
        <v>1195</v>
      </c>
      <c r="F529" s="87" t="s">
        <v>5529</v>
      </c>
      <c r="G529" s="88"/>
      <c r="H529" s="89" t="s">
        <v>5530</v>
      </c>
      <c r="I529" s="90"/>
      <c r="J529" s="90"/>
      <c r="K529" s="91"/>
      <c r="L529" s="92"/>
      <c r="M529" s="90" t="s">
        <v>2749</v>
      </c>
      <c r="N529" s="90"/>
      <c r="O529" s="90"/>
      <c r="P529" s="91"/>
      <c r="Q529" s="185"/>
      <c r="R529" s="185"/>
      <c r="S529" s="185"/>
      <c r="T529" s="185"/>
      <c r="U529" s="185"/>
      <c r="V529" s="100" t="s">
        <v>5531</v>
      </c>
      <c r="W529" s="95" t="s">
        <v>5417</v>
      </c>
      <c r="X529" s="96"/>
      <c r="Y529" s="96"/>
      <c r="Z529" s="96"/>
      <c r="AA529" s="96"/>
      <c r="AB529" s="96"/>
      <c r="AC529" s="95"/>
      <c r="AD529" s="95" t="s">
        <v>5523</v>
      </c>
      <c r="AE529" s="100"/>
      <c r="AF529" s="100" t="s">
        <v>2735</v>
      </c>
      <c r="AG529" s="186"/>
      <c r="AH529" s="187"/>
      <c r="AI529" s="187"/>
      <c r="AJ529" s="187"/>
      <c r="AK529" s="188"/>
      <c r="AL529" s="188"/>
      <c r="AM529" s="189"/>
      <c r="AN529" s="189"/>
      <c r="AO529" s="189"/>
      <c r="AP529" s="189"/>
      <c r="AQ529" s="189"/>
      <c r="AR529" s="189"/>
      <c r="AS529" s="189"/>
      <c r="AT529" s="194" t="s">
        <v>1194</v>
      </c>
      <c r="AU529" s="104"/>
      <c r="AV529" s="104"/>
      <c r="AW529" s="104"/>
      <c r="AX529" s="104"/>
      <c r="AY529" s="104"/>
      <c r="AZ529" s="104"/>
      <c r="BA529" s="104"/>
      <c r="BB529" s="104"/>
      <c r="BC529" s="104"/>
      <c r="BD529" s="104"/>
      <c r="BE529" s="162"/>
      <c r="BF529" s="104"/>
      <c r="BG529" s="363"/>
      <c r="BH529" s="213" t="s">
        <v>1195</v>
      </c>
      <c r="BI529" s="193" t="s">
        <v>1195</v>
      </c>
      <c r="BJ529" s="193" t="s">
        <v>5532</v>
      </c>
      <c r="BK529" s="109"/>
    </row>
    <row r="530" s="193" customFormat="true" ht="12.75" hidden="true" customHeight="true" outlineLevel="0" collapsed="false">
      <c r="A530" s="315"/>
      <c r="B530" s="316"/>
      <c r="C530" s="316"/>
      <c r="D530" s="332" t="s">
        <v>1196</v>
      </c>
      <c r="E530" s="317" t="s">
        <v>1198</v>
      </c>
      <c r="F530" s="87" t="s">
        <v>5533</v>
      </c>
      <c r="G530" s="88"/>
      <c r="H530" s="89" t="s">
        <v>5534</v>
      </c>
      <c r="I530" s="90"/>
      <c r="J530" s="90"/>
      <c r="K530" s="91"/>
      <c r="L530" s="92"/>
      <c r="M530" s="90" t="s">
        <v>2749</v>
      </c>
      <c r="N530" s="90"/>
      <c r="O530" s="90"/>
      <c r="P530" s="91"/>
      <c r="Q530" s="185"/>
      <c r="R530" s="185"/>
      <c r="S530" s="185"/>
      <c r="T530" s="185"/>
      <c r="U530" s="185"/>
      <c r="V530" s="100" t="s">
        <v>5535</v>
      </c>
      <c r="W530" s="95" t="s">
        <v>5417</v>
      </c>
      <c r="X530" s="96"/>
      <c r="Y530" s="96"/>
      <c r="Z530" s="96"/>
      <c r="AA530" s="96"/>
      <c r="AB530" s="96"/>
      <c r="AC530" s="95"/>
      <c r="AD530" s="95" t="s">
        <v>5523</v>
      </c>
      <c r="AE530" s="100"/>
      <c r="AF530" s="100" t="s">
        <v>2735</v>
      </c>
      <c r="AG530" s="186"/>
      <c r="AH530" s="187"/>
      <c r="AI530" s="187"/>
      <c r="AJ530" s="187"/>
      <c r="AK530" s="188"/>
      <c r="AL530" s="188"/>
      <c r="AM530" s="189"/>
      <c r="AN530" s="189"/>
      <c r="AO530" s="189"/>
      <c r="AP530" s="189"/>
      <c r="AQ530" s="189"/>
      <c r="AR530" s="189"/>
      <c r="AS530" s="189"/>
      <c r="AT530" s="194" t="s">
        <v>1197</v>
      </c>
      <c r="AU530" s="104"/>
      <c r="AV530" s="104"/>
      <c r="AW530" s="104"/>
      <c r="AX530" s="104"/>
      <c r="AY530" s="104"/>
      <c r="AZ530" s="104"/>
      <c r="BA530" s="104"/>
      <c r="BB530" s="104"/>
      <c r="BC530" s="104"/>
      <c r="BD530" s="104"/>
      <c r="BE530" s="162"/>
      <c r="BF530" s="104"/>
      <c r="BG530" s="363"/>
      <c r="BH530" s="213" t="s">
        <v>1198</v>
      </c>
      <c r="BI530" s="193" t="s">
        <v>1198</v>
      </c>
      <c r="BJ530" s="193" t="s">
        <v>5536</v>
      </c>
      <c r="BK530" s="109"/>
    </row>
    <row r="531" s="193" customFormat="true" ht="12.75" hidden="true" customHeight="true" outlineLevel="0" collapsed="false">
      <c r="A531" s="315"/>
      <c r="B531" s="316"/>
      <c r="C531" s="316"/>
      <c r="D531" s="332" t="s">
        <v>1199</v>
      </c>
      <c r="E531" s="317" t="s">
        <v>1201</v>
      </c>
      <c r="F531" s="87" t="s">
        <v>5537</v>
      </c>
      <c r="G531" s="88"/>
      <c r="H531" s="89" t="s">
        <v>5538</v>
      </c>
      <c r="I531" s="90"/>
      <c r="J531" s="90"/>
      <c r="K531" s="91"/>
      <c r="L531" s="92"/>
      <c r="M531" s="90" t="s">
        <v>2749</v>
      </c>
      <c r="N531" s="90"/>
      <c r="O531" s="90"/>
      <c r="P531" s="91"/>
      <c r="Q531" s="185"/>
      <c r="R531" s="185"/>
      <c r="S531" s="185"/>
      <c r="T531" s="185"/>
      <c r="U531" s="185"/>
      <c r="V531" s="100" t="s">
        <v>5539</v>
      </c>
      <c r="W531" s="95" t="s">
        <v>5417</v>
      </c>
      <c r="X531" s="96"/>
      <c r="Y531" s="96"/>
      <c r="Z531" s="96"/>
      <c r="AA531" s="96"/>
      <c r="AB531" s="96"/>
      <c r="AC531" s="95"/>
      <c r="AD531" s="95" t="s">
        <v>5523</v>
      </c>
      <c r="AE531" s="100"/>
      <c r="AF531" s="100" t="s">
        <v>2735</v>
      </c>
      <c r="AG531" s="186"/>
      <c r="AH531" s="187"/>
      <c r="AI531" s="187"/>
      <c r="AJ531" s="187"/>
      <c r="AK531" s="188"/>
      <c r="AL531" s="188"/>
      <c r="AM531" s="189"/>
      <c r="AN531" s="189"/>
      <c r="AO531" s="189"/>
      <c r="AP531" s="189"/>
      <c r="AQ531" s="189"/>
      <c r="AR531" s="189"/>
      <c r="AS531" s="189"/>
      <c r="AT531" s="194" t="s">
        <v>1200</v>
      </c>
      <c r="AU531" s="104"/>
      <c r="AV531" s="104"/>
      <c r="AW531" s="104"/>
      <c r="AX531" s="104"/>
      <c r="AY531" s="104"/>
      <c r="AZ531" s="104"/>
      <c r="BA531" s="104"/>
      <c r="BB531" s="104"/>
      <c r="BC531" s="104"/>
      <c r="BD531" s="104"/>
      <c r="BE531" s="162"/>
      <c r="BF531" s="104"/>
      <c r="BG531" s="363"/>
      <c r="BH531" s="213" t="s">
        <v>1201</v>
      </c>
      <c r="BI531" s="193" t="s">
        <v>1201</v>
      </c>
      <c r="BJ531" s="193" t="s">
        <v>5540</v>
      </c>
      <c r="BK531" s="109"/>
    </row>
    <row r="532" s="193" customFormat="true" ht="12.75" hidden="true" customHeight="true" outlineLevel="0" collapsed="false">
      <c r="A532" s="315"/>
      <c r="B532" s="316"/>
      <c r="C532" s="316"/>
      <c r="D532" s="332" t="s">
        <v>1202</v>
      </c>
      <c r="E532" s="317" t="s">
        <v>1204</v>
      </c>
      <c r="F532" s="87" t="s">
        <v>5541</v>
      </c>
      <c r="G532" s="88"/>
      <c r="H532" s="89" t="s">
        <v>5542</v>
      </c>
      <c r="I532" s="90"/>
      <c r="J532" s="90"/>
      <c r="K532" s="91"/>
      <c r="L532" s="92"/>
      <c r="M532" s="90" t="s">
        <v>2749</v>
      </c>
      <c r="N532" s="90"/>
      <c r="O532" s="90"/>
      <c r="P532" s="91"/>
      <c r="Q532" s="185"/>
      <c r="R532" s="185"/>
      <c r="S532" s="185"/>
      <c r="T532" s="185"/>
      <c r="U532" s="185"/>
      <c r="V532" s="100" t="s">
        <v>5543</v>
      </c>
      <c r="W532" s="95" t="s">
        <v>5417</v>
      </c>
      <c r="X532" s="96"/>
      <c r="Y532" s="96"/>
      <c r="Z532" s="96"/>
      <c r="AA532" s="96"/>
      <c r="AB532" s="96"/>
      <c r="AC532" s="95"/>
      <c r="AD532" s="95" t="s">
        <v>5523</v>
      </c>
      <c r="AE532" s="100"/>
      <c r="AF532" s="100" t="s">
        <v>2735</v>
      </c>
      <c r="AG532" s="186"/>
      <c r="AH532" s="187"/>
      <c r="AI532" s="187"/>
      <c r="AJ532" s="187"/>
      <c r="AK532" s="188"/>
      <c r="AL532" s="188"/>
      <c r="AM532" s="189"/>
      <c r="AN532" s="189"/>
      <c r="AO532" s="189"/>
      <c r="AP532" s="189"/>
      <c r="AQ532" s="189"/>
      <c r="AR532" s="189"/>
      <c r="AS532" s="189"/>
      <c r="AT532" s="194" t="s">
        <v>1203</v>
      </c>
      <c r="AU532" s="104"/>
      <c r="AV532" s="104"/>
      <c r="AW532" s="104"/>
      <c r="AX532" s="104"/>
      <c r="AY532" s="104"/>
      <c r="AZ532" s="104"/>
      <c r="BA532" s="104"/>
      <c r="BB532" s="104"/>
      <c r="BC532" s="104"/>
      <c r="BD532" s="104"/>
      <c r="BE532" s="162"/>
      <c r="BF532" s="104"/>
      <c r="BG532" s="363"/>
      <c r="BH532" s="213" t="s">
        <v>1204</v>
      </c>
      <c r="BI532" s="193" t="s">
        <v>1204</v>
      </c>
      <c r="BJ532" s="193" t="s">
        <v>5544</v>
      </c>
      <c r="BK532" s="109"/>
    </row>
    <row r="533" s="193" customFormat="true" ht="12.75" hidden="true" customHeight="true" outlineLevel="0" collapsed="false">
      <c r="A533" s="315"/>
      <c r="B533" s="316"/>
      <c r="C533" s="316"/>
      <c r="D533" s="332" t="s">
        <v>1205</v>
      </c>
      <c r="E533" s="317" t="s">
        <v>1207</v>
      </c>
      <c r="F533" s="87" t="s">
        <v>5545</v>
      </c>
      <c r="G533" s="88"/>
      <c r="H533" s="89" t="s">
        <v>5546</v>
      </c>
      <c r="I533" s="90"/>
      <c r="J533" s="90"/>
      <c r="K533" s="91"/>
      <c r="L533" s="92"/>
      <c r="M533" s="90" t="s">
        <v>2749</v>
      </c>
      <c r="N533" s="90"/>
      <c r="O533" s="90"/>
      <c r="P533" s="91"/>
      <c r="Q533" s="185"/>
      <c r="R533" s="185"/>
      <c r="S533" s="185"/>
      <c r="T533" s="185"/>
      <c r="U533" s="185"/>
      <c r="V533" s="100" t="s">
        <v>5547</v>
      </c>
      <c r="W533" s="95" t="s">
        <v>5417</v>
      </c>
      <c r="X533" s="96"/>
      <c r="Y533" s="96"/>
      <c r="Z533" s="96"/>
      <c r="AA533" s="96"/>
      <c r="AB533" s="96"/>
      <c r="AC533" s="95"/>
      <c r="AD533" s="95" t="s">
        <v>5523</v>
      </c>
      <c r="AE533" s="100"/>
      <c r="AF533" s="100" t="s">
        <v>2735</v>
      </c>
      <c r="AG533" s="186"/>
      <c r="AH533" s="187"/>
      <c r="AI533" s="187"/>
      <c r="AJ533" s="187"/>
      <c r="AK533" s="188"/>
      <c r="AL533" s="188"/>
      <c r="AM533" s="189"/>
      <c r="AN533" s="189"/>
      <c r="AO533" s="189"/>
      <c r="AP533" s="189"/>
      <c r="AQ533" s="189"/>
      <c r="AR533" s="189"/>
      <c r="AS533" s="189"/>
      <c r="AT533" s="194" t="s">
        <v>1206</v>
      </c>
      <c r="AU533" s="104"/>
      <c r="AV533" s="104"/>
      <c r="AW533" s="104"/>
      <c r="AX533" s="104"/>
      <c r="AY533" s="104"/>
      <c r="AZ533" s="104"/>
      <c r="BA533" s="104"/>
      <c r="BB533" s="104"/>
      <c r="BC533" s="104"/>
      <c r="BD533" s="104"/>
      <c r="BE533" s="162"/>
      <c r="BF533" s="104"/>
      <c r="BG533" s="363"/>
      <c r="BH533" s="213" t="s">
        <v>1207</v>
      </c>
      <c r="BI533" s="193" t="s">
        <v>1207</v>
      </c>
      <c r="BJ533" s="193" t="s">
        <v>5548</v>
      </c>
      <c r="BK533" s="109"/>
    </row>
    <row r="534" s="193" customFormat="true" ht="12.75" hidden="true" customHeight="true" outlineLevel="0" collapsed="false">
      <c r="A534" s="315"/>
      <c r="B534" s="316"/>
      <c r="C534" s="316"/>
      <c r="D534" s="370" t="s">
        <v>1208</v>
      </c>
      <c r="E534" s="317" t="s">
        <v>1210</v>
      </c>
      <c r="F534" s="87" t="s">
        <v>5549</v>
      </c>
      <c r="G534" s="88"/>
      <c r="H534" s="89" t="s">
        <v>5550</v>
      </c>
      <c r="I534" s="90"/>
      <c r="J534" s="90"/>
      <c r="K534" s="91"/>
      <c r="L534" s="92"/>
      <c r="M534" s="90" t="s">
        <v>2749</v>
      </c>
      <c r="N534" s="90"/>
      <c r="O534" s="90"/>
      <c r="P534" s="91"/>
      <c r="Q534" s="185"/>
      <c r="R534" s="185"/>
      <c r="S534" s="185"/>
      <c r="T534" s="185"/>
      <c r="U534" s="185"/>
      <c r="V534" s="100" t="s">
        <v>5551</v>
      </c>
      <c r="W534" s="95" t="s">
        <v>5417</v>
      </c>
      <c r="X534" s="96"/>
      <c r="Y534" s="96"/>
      <c r="Z534" s="96"/>
      <c r="AA534" s="96"/>
      <c r="AB534" s="96"/>
      <c r="AC534" s="95"/>
      <c r="AD534" s="95" t="s">
        <v>5523</v>
      </c>
      <c r="AE534" s="100"/>
      <c r="AF534" s="100" t="s">
        <v>2735</v>
      </c>
      <c r="AG534" s="186"/>
      <c r="AH534" s="187"/>
      <c r="AI534" s="187"/>
      <c r="AJ534" s="187"/>
      <c r="AK534" s="188"/>
      <c r="AL534" s="188"/>
      <c r="AM534" s="189"/>
      <c r="AN534" s="189"/>
      <c r="AO534" s="189"/>
      <c r="AP534" s="189"/>
      <c r="AQ534" s="189"/>
      <c r="AR534" s="189"/>
      <c r="AS534" s="189"/>
      <c r="AT534" s="194" t="s">
        <v>1209</v>
      </c>
      <c r="AU534" s="104"/>
      <c r="AV534" s="104"/>
      <c r="AW534" s="104"/>
      <c r="AX534" s="104"/>
      <c r="AY534" s="104"/>
      <c r="AZ534" s="104"/>
      <c r="BA534" s="104"/>
      <c r="BB534" s="104"/>
      <c r="BC534" s="104"/>
      <c r="BD534" s="104"/>
      <c r="BE534" s="162"/>
      <c r="BF534" s="104"/>
      <c r="BG534" s="363"/>
      <c r="BH534" s="213" t="s">
        <v>1210</v>
      </c>
      <c r="BI534" s="193" t="s">
        <v>1210</v>
      </c>
      <c r="BJ534" s="193" t="s">
        <v>5552</v>
      </c>
      <c r="BK534" s="109"/>
    </row>
    <row r="535" s="193" customFormat="true" ht="12.75" hidden="true" customHeight="true" outlineLevel="0" collapsed="false">
      <c r="A535" s="315"/>
      <c r="B535" s="316"/>
      <c r="C535" s="316"/>
      <c r="D535" s="370" t="s">
        <v>1211</v>
      </c>
      <c r="E535" s="317" t="s">
        <v>1213</v>
      </c>
      <c r="F535" s="87" t="s">
        <v>5553</v>
      </c>
      <c r="G535" s="88"/>
      <c r="H535" s="89" t="s">
        <v>5554</v>
      </c>
      <c r="I535" s="90"/>
      <c r="J535" s="90"/>
      <c r="K535" s="91"/>
      <c r="L535" s="92"/>
      <c r="M535" s="90" t="s">
        <v>2749</v>
      </c>
      <c r="N535" s="90"/>
      <c r="O535" s="90"/>
      <c r="P535" s="91"/>
      <c r="Q535" s="185"/>
      <c r="R535" s="185"/>
      <c r="S535" s="185"/>
      <c r="T535" s="185"/>
      <c r="U535" s="185"/>
      <c r="V535" s="100" t="s">
        <v>5555</v>
      </c>
      <c r="W535" s="95" t="s">
        <v>5417</v>
      </c>
      <c r="X535" s="96"/>
      <c r="Y535" s="96"/>
      <c r="Z535" s="96"/>
      <c r="AA535" s="96"/>
      <c r="AB535" s="96"/>
      <c r="AC535" s="95"/>
      <c r="AD535" s="95" t="s">
        <v>5523</v>
      </c>
      <c r="AE535" s="100"/>
      <c r="AF535" s="100" t="s">
        <v>2735</v>
      </c>
      <c r="AG535" s="186"/>
      <c r="AH535" s="187"/>
      <c r="AI535" s="187"/>
      <c r="AJ535" s="187"/>
      <c r="AK535" s="188"/>
      <c r="AL535" s="188"/>
      <c r="AM535" s="189"/>
      <c r="AN535" s="189"/>
      <c r="AO535" s="189"/>
      <c r="AP535" s="189"/>
      <c r="AQ535" s="189"/>
      <c r="AR535" s="189"/>
      <c r="AS535" s="189"/>
      <c r="AT535" s="194" t="s">
        <v>1212</v>
      </c>
      <c r="AU535" s="104"/>
      <c r="AV535" s="104"/>
      <c r="AW535" s="104"/>
      <c r="AX535" s="104"/>
      <c r="AY535" s="104"/>
      <c r="AZ535" s="104"/>
      <c r="BA535" s="104"/>
      <c r="BB535" s="104"/>
      <c r="BC535" s="104"/>
      <c r="BD535" s="104"/>
      <c r="BE535" s="162"/>
      <c r="BF535" s="104"/>
      <c r="BG535" s="363"/>
      <c r="BH535" s="213" t="s">
        <v>1213</v>
      </c>
      <c r="BI535" s="193" t="s">
        <v>1213</v>
      </c>
      <c r="BJ535" s="193" t="s">
        <v>5556</v>
      </c>
      <c r="BK535" s="109"/>
    </row>
    <row r="536" s="193" customFormat="true" ht="12.75" hidden="true" customHeight="true" outlineLevel="0" collapsed="false">
      <c r="A536" s="315"/>
      <c r="B536" s="316"/>
      <c r="C536" s="316"/>
      <c r="D536" s="332" t="s">
        <v>1214</v>
      </c>
      <c r="E536" s="317" t="s">
        <v>1216</v>
      </c>
      <c r="F536" s="87" t="s">
        <v>5557</v>
      </c>
      <c r="G536" s="88"/>
      <c r="H536" s="89" t="s">
        <v>5558</v>
      </c>
      <c r="I536" s="90"/>
      <c r="J536" s="90"/>
      <c r="K536" s="91"/>
      <c r="L536" s="92"/>
      <c r="M536" s="90" t="s">
        <v>2749</v>
      </c>
      <c r="N536" s="90"/>
      <c r="O536" s="90"/>
      <c r="P536" s="91"/>
      <c r="Q536" s="185"/>
      <c r="R536" s="185"/>
      <c r="S536" s="185"/>
      <c r="T536" s="185"/>
      <c r="U536" s="185"/>
      <c r="V536" s="100" t="s">
        <v>5559</v>
      </c>
      <c r="W536" s="95" t="s">
        <v>5417</v>
      </c>
      <c r="X536" s="96"/>
      <c r="Y536" s="96"/>
      <c r="Z536" s="96"/>
      <c r="AA536" s="96"/>
      <c r="AB536" s="96"/>
      <c r="AC536" s="95"/>
      <c r="AD536" s="95" t="s">
        <v>5523</v>
      </c>
      <c r="AE536" s="100"/>
      <c r="AF536" s="100" t="s">
        <v>2735</v>
      </c>
      <c r="AG536" s="186"/>
      <c r="AH536" s="187"/>
      <c r="AI536" s="187"/>
      <c r="AJ536" s="187"/>
      <c r="AK536" s="188"/>
      <c r="AL536" s="188"/>
      <c r="AM536" s="189"/>
      <c r="AN536" s="189"/>
      <c r="AO536" s="189"/>
      <c r="AP536" s="189"/>
      <c r="AQ536" s="189"/>
      <c r="AR536" s="189"/>
      <c r="AS536" s="189"/>
      <c r="AT536" s="194" t="s">
        <v>1215</v>
      </c>
      <c r="AU536" s="104"/>
      <c r="AV536" s="104"/>
      <c r="AW536" s="104"/>
      <c r="AX536" s="104"/>
      <c r="AY536" s="104"/>
      <c r="AZ536" s="104"/>
      <c r="BA536" s="104"/>
      <c r="BB536" s="104"/>
      <c r="BC536" s="104"/>
      <c r="BD536" s="104"/>
      <c r="BE536" s="162"/>
      <c r="BF536" s="104"/>
      <c r="BG536" s="363"/>
      <c r="BH536" s="213" t="s">
        <v>1216</v>
      </c>
      <c r="BI536" s="193" t="s">
        <v>1216</v>
      </c>
      <c r="BJ536" s="193" t="s">
        <v>5560</v>
      </c>
      <c r="BK536" s="109"/>
    </row>
    <row r="537" s="193" customFormat="true" ht="12.75" hidden="true" customHeight="true" outlineLevel="0" collapsed="false">
      <c r="A537" s="315"/>
      <c r="B537" s="316"/>
      <c r="C537" s="316"/>
      <c r="D537" s="332" t="s">
        <v>1217</v>
      </c>
      <c r="E537" s="317" t="s">
        <v>1219</v>
      </c>
      <c r="F537" s="87" t="s">
        <v>5561</v>
      </c>
      <c r="G537" s="88"/>
      <c r="H537" s="89" t="s">
        <v>5562</v>
      </c>
      <c r="I537" s="90"/>
      <c r="J537" s="90"/>
      <c r="K537" s="91"/>
      <c r="L537" s="92"/>
      <c r="M537" s="90" t="s">
        <v>2749</v>
      </c>
      <c r="N537" s="90"/>
      <c r="O537" s="90"/>
      <c r="P537" s="91"/>
      <c r="Q537" s="185"/>
      <c r="R537" s="185"/>
      <c r="S537" s="185"/>
      <c r="T537" s="185"/>
      <c r="U537" s="185"/>
      <c r="V537" s="100" t="s">
        <v>5563</v>
      </c>
      <c r="W537" s="95" t="s">
        <v>5417</v>
      </c>
      <c r="X537" s="96"/>
      <c r="Y537" s="96"/>
      <c r="Z537" s="96"/>
      <c r="AA537" s="96"/>
      <c r="AB537" s="96"/>
      <c r="AC537" s="95"/>
      <c r="AD537" s="95" t="s">
        <v>5523</v>
      </c>
      <c r="AE537" s="100"/>
      <c r="AF537" s="100" t="s">
        <v>2735</v>
      </c>
      <c r="AG537" s="186"/>
      <c r="AH537" s="187"/>
      <c r="AI537" s="187"/>
      <c r="AJ537" s="187"/>
      <c r="AK537" s="188"/>
      <c r="AL537" s="188"/>
      <c r="AM537" s="189"/>
      <c r="AN537" s="189"/>
      <c r="AO537" s="189"/>
      <c r="AP537" s="189"/>
      <c r="AQ537" s="189"/>
      <c r="AR537" s="189"/>
      <c r="AS537" s="189"/>
      <c r="AT537" s="194" t="s">
        <v>1218</v>
      </c>
      <c r="AU537" s="104"/>
      <c r="AV537" s="104"/>
      <c r="AW537" s="104"/>
      <c r="AX537" s="104"/>
      <c r="AY537" s="104"/>
      <c r="AZ537" s="104"/>
      <c r="BA537" s="104"/>
      <c r="BB537" s="104"/>
      <c r="BC537" s="104"/>
      <c r="BD537" s="104"/>
      <c r="BE537" s="162"/>
      <c r="BF537" s="104"/>
      <c r="BG537" s="363"/>
      <c r="BH537" s="213" t="s">
        <v>1219</v>
      </c>
      <c r="BI537" s="193" t="s">
        <v>1219</v>
      </c>
      <c r="BJ537" s="193" t="s">
        <v>5564</v>
      </c>
      <c r="BK537" s="109"/>
    </row>
    <row r="538" s="193" customFormat="true" ht="12.75" hidden="true" customHeight="true" outlineLevel="0" collapsed="false">
      <c r="A538" s="315"/>
      <c r="B538" s="316"/>
      <c r="C538" s="316"/>
      <c r="D538" s="332" t="s">
        <v>1220</v>
      </c>
      <c r="E538" s="317" t="s">
        <v>1222</v>
      </c>
      <c r="F538" s="87" t="s">
        <v>5565</v>
      </c>
      <c r="G538" s="88"/>
      <c r="H538" s="89" t="s">
        <v>5566</v>
      </c>
      <c r="I538" s="90"/>
      <c r="J538" s="90"/>
      <c r="K538" s="91"/>
      <c r="L538" s="92"/>
      <c r="M538" s="90" t="s">
        <v>2749</v>
      </c>
      <c r="N538" s="90"/>
      <c r="O538" s="90"/>
      <c r="P538" s="91"/>
      <c r="Q538" s="185"/>
      <c r="R538" s="185"/>
      <c r="S538" s="185"/>
      <c r="T538" s="185"/>
      <c r="U538" s="185"/>
      <c r="V538" s="100" t="s">
        <v>5567</v>
      </c>
      <c r="W538" s="95" t="s">
        <v>5417</v>
      </c>
      <c r="X538" s="96"/>
      <c r="Y538" s="96"/>
      <c r="Z538" s="96"/>
      <c r="AA538" s="96"/>
      <c r="AB538" s="96"/>
      <c r="AC538" s="95"/>
      <c r="AD538" s="95" t="s">
        <v>5523</v>
      </c>
      <c r="AE538" s="100"/>
      <c r="AF538" s="100" t="s">
        <v>2735</v>
      </c>
      <c r="AG538" s="186"/>
      <c r="AH538" s="187"/>
      <c r="AI538" s="187"/>
      <c r="AJ538" s="187"/>
      <c r="AK538" s="188"/>
      <c r="AL538" s="188"/>
      <c r="AM538" s="189"/>
      <c r="AN538" s="189"/>
      <c r="AO538" s="189"/>
      <c r="AP538" s="189"/>
      <c r="AQ538" s="189"/>
      <c r="AR538" s="189"/>
      <c r="AS538" s="189"/>
      <c r="AT538" s="194" t="s">
        <v>1221</v>
      </c>
      <c r="AU538" s="104"/>
      <c r="AV538" s="104"/>
      <c r="AW538" s="104"/>
      <c r="AX538" s="104"/>
      <c r="AY538" s="104"/>
      <c r="AZ538" s="104"/>
      <c r="BA538" s="104"/>
      <c r="BB538" s="104"/>
      <c r="BC538" s="104"/>
      <c r="BD538" s="104"/>
      <c r="BE538" s="162"/>
      <c r="BF538" s="104"/>
      <c r="BG538" s="363"/>
      <c r="BH538" s="213" t="s">
        <v>1222</v>
      </c>
      <c r="BI538" s="193" t="s">
        <v>1222</v>
      </c>
      <c r="BJ538" s="193" t="s">
        <v>5568</v>
      </c>
      <c r="BK538" s="109"/>
    </row>
    <row r="539" s="193" customFormat="true" ht="12.75" hidden="true" customHeight="true" outlineLevel="0" collapsed="false">
      <c r="A539" s="315"/>
      <c r="B539" s="316"/>
      <c r="C539" s="316"/>
      <c r="D539" s="332" t="s">
        <v>1223</v>
      </c>
      <c r="E539" s="317" t="s">
        <v>1225</v>
      </c>
      <c r="F539" s="87" t="s">
        <v>5569</v>
      </c>
      <c r="G539" s="88"/>
      <c r="H539" s="89" t="s">
        <v>5570</v>
      </c>
      <c r="I539" s="90"/>
      <c r="J539" s="90"/>
      <c r="K539" s="91"/>
      <c r="L539" s="92"/>
      <c r="M539" s="90" t="s">
        <v>2749</v>
      </c>
      <c r="N539" s="90"/>
      <c r="O539" s="90"/>
      <c r="P539" s="91"/>
      <c r="Q539" s="185"/>
      <c r="R539" s="185"/>
      <c r="S539" s="185"/>
      <c r="T539" s="185"/>
      <c r="U539" s="185"/>
      <c r="V539" s="100" t="s">
        <v>5571</v>
      </c>
      <c r="W539" s="95" t="s">
        <v>5417</v>
      </c>
      <c r="X539" s="96"/>
      <c r="Y539" s="96"/>
      <c r="Z539" s="96"/>
      <c r="AA539" s="96"/>
      <c r="AB539" s="96"/>
      <c r="AC539" s="95"/>
      <c r="AD539" s="95" t="s">
        <v>5523</v>
      </c>
      <c r="AE539" s="100"/>
      <c r="AF539" s="100" t="s">
        <v>2735</v>
      </c>
      <c r="AG539" s="186"/>
      <c r="AH539" s="187"/>
      <c r="AI539" s="187"/>
      <c r="AJ539" s="187"/>
      <c r="AK539" s="188"/>
      <c r="AL539" s="188"/>
      <c r="AM539" s="189"/>
      <c r="AN539" s="189"/>
      <c r="AO539" s="189"/>
      <c r="AP539" s="189"/>
      <c r="AQ539" s="189"/>
      <c r="AR539" s="189"/>
      <c r="AS539" s="189"/>
      <c r="AT539" s="194" t="s">
        <v>1224</v>
      </c>
      <c r="AU539" s="104"/>
      <c r="AV539" s="104"/>
      <c r="AW539" s="104"/>
      <c r="AX539" s="104"/>
      <c r="AY539" s="104"/>
      <c r="AZ539" s="104"/>
      <c r="BA539" s="104"/>
      <c r="BB539" s="104"/>
      <c r="BC539" s="104"/>
      <c r="BD539" s="104"/>
      <c r="BE539" s="162"/>
      <c r="BF539" s="104"/>
      <c r="BG539" s="363"/>
      <c r="BH539" s="213" t="s">
        <v>1225</v>
      </c>
      <c r="BI539" s="193" t="s">
        <v>1225</v>
      </c>
      <c r="BJ539" s="193" t="s">
        <v>5572</v>
      </c>
      <c r="BK539" s="109"/>
    </row>
    <row r="540" s="193" customFormat="true" ht="12.75" hidden="true" customHeight="true" outlineLevel="0" collapsed="false">
      <c r="A540" s="315"/>
      <c r="B540" s="316"/>
      <c r="C540" s="316"/>
      <c r="D540" s="332" t="s">
        <v>1226</v>
      </c>
      <c r="E540" s="317" t="s">
        <v>1228</v>
      </c>
      <c r="F540" s="87" t="s">
        <v>5573</v>
      </c>
      <c r="G540" s="88"/>
      <c r="H540" s="89" t="s">
        <v>5574</v>
      </c>
      <c r="I540" s="90"/>
      <c r="J540" s="90"/>
      <c r="K540" s="91"/>
      <c r="L540" s="92"/>
      <c r="M540" s="90" t="s">
        <v>2749</v>
      </c>
      <c r="N540" s="90"/>
      <c r="O540" s="90"/>
      <c r="P540" s="91"/>
      <c r="Q540" s="185"/>
      <c r="R540" s="185"/>
      <c r="S540" s="185"/>
      <c r="T540" s="185"/>
      <c r="U540" s="185"/>
      <c r="V540" s="100" t="s">
        <v>5575</v>
      </c>
      <c r="W540" s="95" t="s">
        <v>5417</v>
      </c>
      <c r="X540" s="96"/>
      <c r="Y540" s="96"/>
      <c r="Z540" s="96"/>
      <c r="AA540" s="96"/>
      <c r="AB540" s="96"/>
      <c r="AC540" s="95"/>
      <c r="AD540" s="95" t="s">
        <v>5523</v>
      </c>
      <c r="AE540" s="100"/>
      <c r="AF540" s="100" t="s">
        <v>2735</v>
      </c>
      <c r="AG540" s="186"/>
      <c r="AH540" s="187"/>
      <c r="AI540" s="187"/>
      <c r="AJ540" s="187"/>
      <c r="AK540" s="188"/>
      <c r="AL540" s="188"/>
      <c r="AM540" s="189"/>
      <c r="AN540" s="189"/>
      <c r="AO540" s="189"/>
      <c r="AP540" s="189"/>
      <c r="AQ540" s="189"/>
      <c r="AR540" s="189"/>
      <c r="AS540" s="189"/>
      <c r="AT540" s="194" t="s">
        <v>1227</v>
      </c>
      <c r="AU540" s="104"/>
      <c r="AV540" s="104"/>
      <c r="AW540" s="104"/>
      <c r="AX540" s="104"/>
      <c r="AY540" s="104"/>
      <c r="AZ540" s="104"/>
      <c r="BA540" s="104"/>
      <c r="BB540" s="104"/>
      <c r="BC540" s="104"/>
      <c r="BD540" s="104"/>
      <c r="BE540" s="162"/>
      <c r="BF540" s="104"/>
      <c r="BG540" s="363"/>
      <c r="BH540" s="213" t="s">
        <v>1228</v>
      </c>
      <c r="BI540" s="193" t="s">
        <v>1228</v>
      </c>
      <c r="BJ540" s="193" t="s">
        <v>5576</v>
      </c>
      <c r="BK540" s="109"/>
    </row>
    <row r="541" s="193" customFormat="true" ht="12.75" hidden="true" customHeight="true" outlineLevel="0" collapsed="false">
      <c r="A541" s="315"/>
      <c r="B541" s="316"/>
      <c r="C541" s="316"/>
      <c r="D541" s="332" t="s">
        <v>1229</v>
      </c>
      <c r="E541" s="317" t="s">
        <v>1230</v>
      </c>
      <c r="F541" s="87" t="s">
        <v>5577</v>
      </c>
      <c r="G541" s="88"/>
      <c r="H541" s="371" t="s">
        <v>5578</v>
      </c>
      <c r="I541" s="90"/>
      <c r="J541" s="90"/>
      <c r="K541" s="91"/>
      <c r="L541" s="92"/>
      <c r="M541" s="90" t="s">
        <v>2749</v>
      </c>
      <c r="N541" s="90"/>
      <c r="O541" s="90"/>
      <c r="P541" s="91"/>
      <c r="Q541" s="185"/>
      <c r="R541" s="185"/>
      <c r="S541" s="185"/>
      <c r="T541" s="185"/>
      <c r="U541" s="185"/>
      <c r="V541" s="100" t="s">
        <v>5579</v>
      </c>
      <c r="W541" s="95" t="s">
        <v>5417</v>
      </c>
      <c r="X541" s="96"/>
      <c r="Y541" s="96"/>
      <c r="Z541" s="96"/>
      <c r="AA541" s="96"/>
      <c r="AB541" s="96"/>
      <c r="AC541" s="95"/>
      <c r="AD541" s="95" t="s">
        <v>5523</v>
      </c>
      <c r="AE541" s="100"/>
      <c r="AF541" s="100" t="n">
        <v>0</v>
      </c>
      <c r="AG541" s="186"/>
      <c r="AH541" s="187"/>
      <c r="AI541" s="187"/>
      <c r="AJ541" s="187"/>
      <c r="AK541" s="188"/>
      <c r="AL541" s="188"/>
      <c r="AM541" s="189"/>
      <c r="AN541" s="189"/>
      <c r="AO541" s="189"/>
      <c r="AP541" s="189"/>
      <c r="AQ541" s="189"/>
      <c r="AR541" s="189"/>
      <c r="AS541" s="189"/>
      <c r="AT541" s="194" t="s">
        <v>1229</v>
      </c>
      <c r="AU541" s="104"/>
      <c r="AV541" s="104"/>
      <c r="AW541" s="104"/>
      <c r="AX541" s="104"/>
      <c r="AY541" s="104"/>
      <c r="AZ541" s="104"/>
      <c r="BA541" s="104"/>
      <c r="BB541" s="104"/>
      <c r="BC541" s="104"/>
      <c r="BD541" s="104"/>
      <c r="BE541" s="162"/>
      <c r="BF541" s="104"/>
      <c r="BG541" s="363"/>
      <c r="BH541" s="213" t="s">
        <v>1230</v>
      </c>
      <c r="BI541" s="193" t="s">
        <v>1230</v>
      </c>
      <c r="BJ541" s="193" t="s">
        <v>5580</v>
      </c>
      <c r="BK541" s="109"/>
    </row>
    <row r="542" s="193" customFormat="true" ht="12.75" hidden="true" customHeight="true" outlineLevel="0" collapsed="false">
      <c r="A542" s="315"/>
      <c r="B542" s="316"/>
      <c r="C542" s="316"/>
      <c r="D542" s="332" t="s">
        <v>1231</v>
      </c>
      <c r="E542" s="317" t="s">
        <v>1232</v>
      </c>
      <c r="F542" s="87" t="s">
        <v>5581</v>
      </c>
      <c r="G542" s="88"/>
      <c r="H542" s="89" t="s">
        <v>5582</v>
      </c>
      <c r="I542" s="90"/>
      <c r="J542" s="90"/>
      <c r="K542" s="91"/>
      <c r="L542" s="92"/>
      <c r="M542" s="90" t="s">
        <v>2749</v>
      </c>
      <c r="N542" s="90"/>
      <c r="O542" s="90"/>
      <c r="P542" s="91"/>
      <c r="Q542" s="185"/>
      <c r="R542" s="185"/>
      <c r="S542" s="185"/>
      <c r="T542" s="185"/>
      <c r="U542" s="185"/>
      <c r="V542" s="100" t="s">
        <v>5583</v>
      </c>
      <c r="W542" s="95" t="s">
        <v>5417</v>
      </c>
      <c r="X542" s="96"/>
      <c r="Y542" s="96"/>
      <c r="Z542" s="96"/>
      <c r="AA542" s="96"/>
      <c r="AB542" s="96"/>
      <c r="AC542" s="95"/>
      <c r="AD542" s="95" t="s">
        <v>5523</v>
      </c>
      <c r="AE542" s="100"/>
      <c r="AF542" s="100" t="n">
        <v>0</v>
      </c>
      <c r="AG542" s="186"/>
      <c r="AH542" s="187"/>
      <c r="AI542" s="187"/>
      <c r="AJ542" s="187"/>
      <c r="AK542" s="188"/>
      <c r="AL542" s="188"/>
      <c r="AM542" s="189"/>
      <c r="AN542" s="189"/>
      <c r="AO542" s="189"/>
      <c r="AP542" s="189"/>
      <c r="AQ542" s="189"/>
      <c r="AR542" s="189"/>
      <c r="AS542" s="189"/>
      <c r="AT542" s="194" t="s">
        <v>1231</v>
      </c>
      <c r="AU542" s="104"/>
      <c r="AV542" s="104"/>
      <c r="AW542" s="104"/>
      <c r="AX542" s="104"/>
      <c r="AY542" s="104"/>
      <c r="AZ542" s="104"/>
      <c r="BA542" s="104"/>
      <c r="BB542" s="104"/>
      <c r="BC542" s="104"/>
      <c r="BD542" s="104"/>
      <c r="BE542" s="162"/>
      <c r="BF542" s="104"/>
      <c r="BG542" s="363"/>
      <c r="BH542" s="213" t="s">
        <v>1232</v>
      </c>
      <c r="BI542" s="193" t="s">
        <v>1232</v>
      </c>
      <c r="BJ542" s="193" t="s">
        <v>5584</v>
      </c>
      <c r="BK542" s="109"/>
    </row>
    <row r="543" s="193" customFormat="true" ht="12.75" hidden="true" customHeight="true" outlineLevel="0" collapsed="false">
      <c r="A543" s="315"/>
      <c r="B543" s="316"/>
      <c r="C543" s="316"/>
      <c r="D543" s="332" t="s">
        <v>1233</v>
      </c>
      <c r="E543" s="317" t="s">
        <v>1234</v>
      </c>
      <c r="F543" s="87" t="s">
        <v>5585</v>
      </c>
      <c r="G543" s="88"/>
      <c r="H543" s="89" t="s">
        <v>5586</v>
      </c>
      <c r="I543" s="90"/>
      <c r="J543" s="90"/>
      <c r="K543" s="91"/>
      <c r="L543" s="92"/>
      <c r="M543" s="90" t="s">
        <v>2749</v>
      </c>
      <c r="N543" s="90"/>
      <c r="O543" s="90"/>
      <c r="P543" s="91"/>
      <c r="Q543" s="185"/>
      <c r="R543" s="185"/>
      <c r="S543" s="185"/>
      <c r="T543" s="185"/>
      <c r="U543" s="185"/>
      <c r="V543" s="100" t="s">
        <v>5587</v>
      </c>
      <c r="W543" s="95" t="s">
        <v>5417</v>
      </c>
      <c r="X543" s="96"/>
      <c r="Y543" s="96"/>
      <c r="Z543" s="96"/>
      <c r="AA543" s="96"/>
      <c r="AB543" s="96"/>
      <c r="AC543" s="95"/>
      <c r="AD543" s="95" t="s">
        <v>5523</v>
      </c>
      <c r="AE543" s="100"/>
      <c r="AF543" s="100" t="n">
        <v>0</v>
      </c>
      <c r="AG543" s="186"/>
      <c r="AH543" s="187"/>
      <c r="AI543" s="187"/>
      <c r="AJ543" s="187"/>
      <c r="AK543" s="188"/>
      <c r="AL543" s="188"/>
      <c r="AM543" s="189"/>
      <c r="AN543" s="189"/>
      <c r="AO543" s="189"/>
      <c r="AP543" s="189"/>
      <c r="AQ543" s="189"/>
      <c r="AR543" s="189"/>
      <c r="AS543" s="189"/>
      <c r="AT543" s="194" t="s">
        <v>1233</v>
      </c>
      <c r="AU543" s="104"/>
      <c r="AV543" s="104"/>
      <c r="AW543" s="104"/>
      <c r="AX543" s="104"/>
      <c r="AY543" s="104"/>
      <c r="AZ543" s="104"/>
      <c r="BA543" s="104"/>
      <c r="BB543" s="104"/>
      <c r="BC543" s="104"/>
      <c r="BD543" s="104"/>
      <c r="BE543" s="162"/>
      <c r="BF543" s="104"/>
      <c r="BG543" s="363"/>
      <c r="BH543" s="213" t="s">
        <v>1234</v>
      </c>
      <c r="BI543" s="193" t="s">
        <v>1234</v>
      </c>
      <c r="BJ543" s="193" t="s">
        <v>5588</v>
      </c>
      <c r="BK543" s="109"/>
    </row>
    <row r="544" s="193" customFormat="true" ht="12.75" hidden="true" customHeight="true" outlineLevel="0" collapsed="false">
      <c r="A544" s="315"/>
      <c r="B544" s="316"/>
      <c r="C544" s="316"/>
      <c r="D544" s="332" t="s">
        <v>1235</v>
      </c>
      <c r="E544" s="317" t="s">
        <v>1236</v>
      </c>
      <c r="F544" s="87" t="s">
        <v>5589</v>
      </c>
      <c r="G544" s="88"/>
      <c r="H544" s="89" t="s">
        <v>5590</v>
      </c>
      <c r="I544" s="90"/>
      <c r="J544" s="90"/>
      <c r="K544" s="91"/>
      <c r="L544" s="92"/>
      <c r="M544" s="90" t="s">
        <v>2749</v>
      </c>
      <c r="N544" s="90"/>
      <c r="O544" s="90"/>
      <c r="P544" s="91"/>
      <c r="Q544" s="185"/>
      <c r="R544" s="185"/>
      <c r="S544" s="185"/>
      <c r="T544" s="185"/>
      <c r="U544" s="185"/>
      <c r="V544" s="100" t="s">
        <v>5591</v>
      </c>
      <c r="W544" s="95" t="s">
        <v>5417</v>
      </c>
      <c r="X544" s="96"/>
      <c r="Y544" s="96"/>
      <c r="Z544" s="96"/>
      <c r="AA544" s="96"/>
      <c r="AB544" s="96"/>
      <c r="AC544" s="95"/>
      <c r="AD544" s="95" t="s">
        <v>5523</v>
      </c>
      <c r="AE544" s="100"/>
      <c r="AF544" s="100" t="n">
        <v>0</v>
      </c>
      <c r="AG544" s="186"/>
      <c r="AH544" s="187"/>
      <c r="AI544" s="187"/>
      <c r="AJ544" s="187"/>
      <c r="AK544" s="188"/>
      <c r="AL544" s="188"/>
      <c r="AM544" s="189"/>
      <c r="AN544" s="189"/>
      <c r="AO544" s="189"/>
      <c r="AP544" s="189"/>
      <c r="AQ544" s="189"/>
      <c r="AR544" s="189"/>
      <c r="AS544" s="189"/>
      <c r="AT544" s="194" t="s">
        <v>1235</v>
      </c>
      <c r="AU544" s="104"/>
      <c r="AV544" s="104"/>
      <c r="AW544" s="104"/>
      <c r="AX544" s="104"/>
      <c r="AY544" s="104"/>
      <c r="AZ544" s="104"/>
      <c r="BA544" s="104"/>
      <c r="BB544" s="104"/>
      <c r="BC544" s="104"/>
      <c r="BD544" s="104"/>
      <c r="BE544" s="162"/>
      <c r="BF544" s="104"/>
      <c r="BG544" s="363"/>
      <c r="BH544" s="213" t="s">
        <v>1236</v>
      </c>
      <c r="BI544" s="193" t="s">
        <v>1236</v>
      </c>
      <c r="BJ544" s="193" t="s">
        <v>5592</v>
      </c>
      <c r="BK544" s="109"/>
    </row>
    <row r="545" s="193" customFormat="true" ht="12.75" hidden="true" customHeight="true" outlineLevel="0" collapsed="false">
      <c r="A545" s="315"/>
      <c r="B545" s="316"/>
      <c r="C545" s="316"/>
      <c r="D545" s="332" t="s">
        <v>1237</v>
      </c>
      <c r="E545" s="317" t="s">
        <v>1238</v>
      </c>
      <c r="F545" s="87" t="s">
        <v>5593</v>
      </c>
      <c r="G545" s="88"/>
      <c r="H545" s="89" t="s">
        <v>5594</v>
      </c>
      <c r="I545" s="90"/>
      <c r="J545" s="90"/>
      <c r="K545" s="91"/>
      <c r="L545" s="92"/>
      <c r="M545" s="90" t="s">
        <v>2749</v>
      </c>
      <c r="N545" s="90"/>
      <c r="O545" s="90"/>
      <c r="P545" s="91"/>
      <c r="Q545" s="185"/>
      <c r="R545" s="185"/>
      <c r="S545" s="185"/>
      <c r="T545" s="185"/>
      <c r="U545" s="185"/>
      <c r="V545" s="100" t="s">
        <v>5595</v>
      </c>
      <c r="W545" s="95" t="s">
        <v>5417</v>
      </c>
      <c r="X545" s="96"/>
      <c r="Y545" s="96"/>
      <c r="Z545" s="96"/>
      <c r="AA545" s="96"/>
      <c r="AB545" s="96"/>
      <c r="AC545" s="95"/>
      <c r="AD545" s="95" t="s">
        <v>5523</v>
      </c>
      <c r="AE545" s="100"/>
      <c r="AF545" s="100" t="n">
        <v>0</v>
      </c>
      <c r="AG545" s="186"/>
      <c r="AH545" s="187"/>
      <c r="AI545" s="187"/>
      <c r="AJ545" s="187"/>
      <c r="AK545" s="188"/>
      <c r="AL545" s="188"/>
      <c r="AM545" s="189"/>
      <c r="AN545" s="189"/>
      <c r="AO545" s="189"/>
      <c r="AP545" s="189"/>
      <c r="AQ545" s="189"/>
      <c r="AR545" s="189"/>
      <c r="AS545" s="189"/>
      <c r="AT545" s="194" t="s">
        <v>1237</v>
      </c>
      <c r="AU545" s="104"/>
      <c r="AV545" s="104"/>
      <c r="AW545" s="104"/>
      <c r="AX545" s="104"/>
      <c r="AY545" s="104"/>
      <c r="AZ545" s="104"/>
      <c r="BA545" s="104"/>
      <c r="BB545" s="104"/>
      <c r="BC545" s="104"/>
      <c r="BD545" s="104"/>
      <c r="BE545" s="162"/>
      <c r="BF545" s="104"/>
      <c r="BG545" s="363"/>
      <c r="BH545" s="213" t="s">
        <v>1238</v>
      </c>
      <c r="BI545" s="193" t="s">
        <v>1238</v>
      </c>
      <c r="BJ545" s="193" t="s">
        <v>5596</v>
      </c>
      <c r="BK545" s="109"/>
    </row>
    <row r="546" s="193" customFormat="true" ht="12.75" hidden="true" customHeight="true" outlineLevel="0" collapsed="false">
      <c r="A546" s="315"/>
      <c r="B546" s="316"/>
      <c r="C546" s="316"/>
      <c r="D546" s="370" t="s">
        <v>1239</v>
      </c>
      <c r="E546" s="317" t="s">
        <v>1240</v>
      </c>
      <c r="F546" s="87" t="s">
        <v>5597</v>
      </c>
      <c r="G546" s="88"/>
      <c r="H546" s="89" t="s">
        <v>5598</v>
      </c>
      <c r="I546" s="90"/>
      <c r="J546" s="90"/>
      <c r="K546" s="91"/>
      <c r="L546" s="92"/>
      <c r="M546" s="90" t="s">
        <v>2749</v>
      </c>
      <c r="N546" s="90"/>
      <c r="O546" s="90"/>
      <c r="P546" s="91"/>
      <c r="Q546" s="185"/>
      <c r="R546" s="185"/>
      <c r="S546" s="185"/>
      <c r="T546" s="185"/>
      <c r="U546" s="185"/>
      <c r="V546" s="100" t="s">
        <v>5599</v>
      </c>
      <c r="W546" s="95" t="s">
        <v>5417</v>
      </c>
      <c r="X546" s="96"/>
      <c r="Y546" s="96"/>
      <c r="Z546" s="96"/>
      <c r="AA546" s="96"/>
      <c r="AB546" s="96"/>
      <c r="AC546" s="95"/>
      <c r="AD546" s="95" t="s">
        <v>5523</v>
      </c>
      <c r="AE546" s="100"/>
      <c r="AF546" s="100" t="n">
        <v>1</v>
      </c>
      <c r="AG546" s="186"/>
      <c r="AH546" s="187"/>
      <c r="AI546" s="187"/>
      <c r="AJ546" s="187"/>
      <c r="AK546" s="188"/>
      <c r="AL546" s="188"/>
      <c r="AM546" s="189"/>
      <c r="AN546" s="189"/>
      <c r="AO546" s="189"/>
      <c r="AP546" s="189"/>
      <c r="AQ546" s="189"/>
      <c r="AR546" s="189"/>
      <c r="AS546" s="189"/>
      <c r="AT546" s="194" t="s">
        <v>1239</v>
      </c>
      <c r="AU546" s="104"/>
      <c r="AV546" s="104"/>
      <c r="AW546" s="104"/>
      <c r="AX546" s="104"/>
      <c r="AY546" s="104"/>
      <c r="AZ546" s="104"/>
      <c r="BA546" s="104"/>
      <c r="BB546" s="104"/>
      <c r="BC546" s="104"/>
      <c r="BD546" s="104"/>
      <c r="BE546" s="162"/>
      <c r="BF546" s="104"/>
      <c r="BG546" s="363"/>
      <c r="BH546" s="213" t="s">
        <v>1240</v>
      </c>
      <c r="BI546" s="193" t="s">
        <v>1240</v>
      </c>
      <c r="BJ546" s="193" t="s">
        <v>5600</v>
      </c>
      <c r="BK546" s="109"/>
    </row>
    <row r="547" s="193" customFormat="true" ht="12.75" hidden="true" customHeight="true" outlineLevel="0" collapsed="false">
      <c r="A547" s="315"/>
      <c r="B547" s="316"/>
      <c r="C547" s="316"/>
      <c r="D547" s="370" t="s">
        <v>1241</v>
      </c>
      <c r="E547" s="317" t="s">
        <v>1242</v>
      </c>
      <c r="F547" s="87" t="s">
        <v>5601</v>
      </c>
      <c r="G547" s="88"/>
      <c r="H547" s="89" t="s">
        <v>5602</v>
      </c>
      <c r="I547" s="90"/>
      <c r="J547" s="90"/>
      <c r="K547" s="91"/>
      <c r="L547" s="92"/>
      <c r="M547" s="90" t="s">
        <v>2749</v>
      </c>
      <c r="N547" s="90"/>
      <c r="O547" s="90"/>
      <c r="P547" s="91"/>
      <c r="Q547" s="185"/>
      <c r="R547" s="185"/>
      <c r="S547" s="185"/>
      <c r="T547" s="185"/>
      <c r="U547" s="185"/>
      <c r="V547" s="100" t="s">
        <v>5603</v>
      </c>
      <c r="W547" s="95" t="s">
        <v>5417</v>
      </c>
      <c r="X547" s="96"/>
      <c r="Y547" s="96"/>
      <c r="Z547" s="96"/>
      <c r="AA547" s="96"/>
      <c r="AB547" s="96"/>
      <c r="AC547" s="95"/>
      <c r="AD547" s="95" t="s">
        <v>5523</v>
      </c>
      <c r="AE547" s="100"/>
      <c r="AF547" s="100" t="n">
        <v>0</v>
      </c>
      <c r="AG547" s="186"/>
      <c r="AH547" s="187"/>
      <c r="AI547" s="187"/>
      <c r="AJ547" s="187"/>
      <c r="AK547" s="188"/>
      <c r="AL547" s="188"/>
      <c r="AM547" s="189"/>
      <c r="AN547" s="189"/>
      <c r="AO547" s="189"/>
      <c r="AP547" s="189"/>
      <c r="AQ547" s="189"/>
      <c r="AR547" s="189"/>
      <c r="AS547" s="189"/>
      <c r="AT547" s="194" t="s">
        <v>1241</v>
      </c>
      <c r="AU547" s="104"/>
      <c r="AV547" s="104"/>
      <c r="AW547" s="104"/>
      <c r="AX547" s="104"/>
      <c r="AY547" s="104"/>
      <c r="AZ547" s="104"/>
      <c r="BA547" s="104"/>
      <c r="BB547" s="104"/>
      <c r="BC547" s="104"/>
      <c r="BD547" s="104"/>
      <c r="BE547" s="162"/>
      <c r="BF547" s="104"/>
      <c r="BG547" s="363"/>
      <c r="BH547" s="213" t="s">
        <v>1242</v>
      </c>
      <c r="BI547" s="193" t="s">
        <v>1242</v>
      </c>
      <c r="BJ547" s="193" t="s">
        <v>5604</v>
      </c>
      <c r="BK547" s="109"/>
    </row>
    <row r="548" s="193" customFormat="true" ht="12.75" hidden="true" customHeight="true" outlineLevel="0" collapsed="false">
      <c r="A548" s="315"/>
      <c r="B548" s="316"/>
      <c r="C548" s="316"/>
      <c r="D548" s="332" t="s">
        <v>1243</v>
      </c>
      <c r="E548" s="317" t="s">
        <v>1244</v>
      </c>
      <c r="F548" s="87" t="s">
        <v>5605</v>
      </c>
      <c r="G548" s="88"/>
      <c r="H548" s="89" t="s">
        <v>5606</v>
      </c>
      <c r="I548" s="90"/>
      <c r="J548" s="90"/>
      <c r="K548" s="91"/>
      <c r="L548" s="92"/>
      <c r="M548" s="90" t="s">
        <v>2749</v>
      </c>
      <c r="N548" s="90"/>
      <c r="O548" s="90"/>
      <c r="P548" s="91"/>
      <c r="Q548" s="185"/>
      <c r="R548" s="185"/>
      <c r="S548" s="185"/>
      <c r="T548" s="185"/>
      <c r="U548" s="185"/>
      <c r="V548" s="100" t="s">
        <v>5607</v>
      </c>
      <c r="W548" s="95" t="s">
        <v>5417</v>
      </c>
      <c r="X548" s="96"/>
      <c r="Y548" s="96"/>
      <c r="Z548" s="96"/>
      <c r="AA548" s="96"/>
      <c r="AB548" s="96"/>
      <c r="AC548" s="95"/>
      <c r="AD548" s="95" t="s">
        <v>5523</v>
      </c>
      <c r="AE548" s="100"/>
      <c r="AF548" s="100" t="n">
        <v>1</v>
      </c>
      <c r="AG548" s="186"/>
      <c r="AH548" s="187"/>
      <c r="AI548" s="187"/>
      <c r="AJ548" s="187"/>
      <c r="AK548" s="188"/>
      <c r="AL548" s="188"/>
      <c r="AM548" s="189"/>
      <c r="AN548" s="189"/>
      <c r="AO548" s="189"/>
      <c r="AP548" s="189"/>
      <c r="AQ548" s="189"/>
      <c r="AR548" s="189"/>
      <c r="AS548" s="189"/>
      <c r="AT548" s="194" t="s">
        <v>1243</v>
      </c>
      <c r="AU548" s="104"/>
      <c r="AV548" s="104"/>
      <c r="AW548" s="104"/>
      <c r="AX548" s="104"/>
      <c r="AY548" s="104"/>
      <c r="AZ548" s="104"/>
      <c r="BA548" s="104"/>
      <c r="BB548" s="104"/>
      <c r="BC548" s="104"/>
      <c r="BD548" s="104"/>
      <c r="BE548" s="162"/>
      <c r="BF548" s="104"/>
      <c r="BG548" s="363"/>
      <c r="BH548" s="213" t="s">
        <v>1244</v>
      </c>
      <c r="BI548" s="193" t="s">
        <v>1244</v>
      </c>
      <c r="BJ548" s="193" t="s">
        <v>5608</v>
      </c>
      <c r="BK548" s="109"/>
    </row>
    <row r="549" s="193" customFormat="true" ht="12.75" hidden="true" customHeight="true" outlineLevel="0" collapsed="false">
      <c r="A549" s="315"/>
      <c r="B549" s="316"/>
      <c r="C549" s="316"/>
      <c r="D549" s="332" t="s">
        <v>1245</v>
      </c>
      <c r="E549" s="317" t="s">
        <v>1247</v>
      </c>
      <c r="F549" s="87" t="s">
        <v>5609</v>
      </c>
      <c r="G549" s="88"/>
      <c r="H549" s="89" t="s">
        <v>5610</v>
      </c>
      <c r="I549" s="90"/>
      <c r="J549" s="90"/>
      <c r="K549" s="91"/>
      <c r="L549" s="92"/>
      <c r="M549" s="90" t="s">
        <v>2749</v>
      </c>
      <c r="N549" s="90"/>
      <c r="O549" s="90"/>
      <c r="P549" s="91"/>
      <c r="Q549" s="185"/>
      <c r="R549" s="185"/>
      <c r="S549" s="185"/>
      <c r="T549" s="185"/>
      <c r="U549" s="185"/>
      <c r="V549" s="100" t="s">
        <v>5611</v>
      </c>
      <c r="W549" s="95" t="s">
        <v>5417</v>
      </c>
      <c r="X549" s="96"/>
      <c r="Y549" s="96"/>
      <c r="Z549" s="96"/>
      <c r="AA549" s="96"/>
      <c r="AB549" s="96"/>
      <c r="AC549" s="95"/>
      <c r="AD549" s="95" t="s">
        <v>5418</v>
      </c>
      <c r="AE549" s="100"/>
      <c r="AF549" s="100" t="s">
        <v>2735</v>
      </c>
      <c r="AG549" s="186"/>
      <c r="AH549" s="187"/>
      <c r="AI549" s="187"/>
      <c r="AJ549" s="187"/>
      <c r="AK549" s="188"/>
      <c r="AL549" s="188"/>
      <c r="AM549" s="189"/>
      <c r="AN549" s="189"/>
      <c r="AO549" s="189"/>
      <c r="AP549" s="189"/>
      <c r="AQ549" s="189"/>
      <c r="AR549" s="189"/>
      <c r="AS549" s="189"/>
      <c r="AT549" s="194" t="s">
        <v>1246</v>
      </c>
      <c r="AU549" s="104"/>
      <c r="AV549" s="104"/>
      <c r="AW549" s="104"/>
      <c r="AX549" s="104"/>
      <c r="AY549" s="104"/>
      <c r="AZ549" s="104"/>
      <c r="BA549" s="104"/>
      <c r="BB549" s="104"/>
      <c r="BC549" s="104"/>
      <c r="BD549" s="104"/>
      <c r="BE549" s="162"/>
      <c r="BF549" s="104"/>
      <c r="BG549" s="363"/>
      <c r="BH549" s="213" t="s">
        <v>1247</v>
      </c>
      <c r="BI549" s="193" t="s">
        <v>1247</v>
      </c>
      <c r="BJ549" s="193" t="s">
        <v>5612</v>
      </c>
      <c r="BK549" s="109"/>
    </row>
    <row r="550" s="193" customFormat="true" ht="12.75" hidden="true" customHeight="true" outlineLevel="0" collapsed="false">
      <c r="A550" s="315"/>
      <c r="B550" s="316"/>
      <c r="C550" s="316"/>
      <c r="D550" s="332" t="s">
        <v>1248</v>
      </c>
      <c r="E550" s="317" t="s">
        <v>1250</v>
      </c>
      <c r="F550" s="87" t="s">
        <v>5613</v>
      </c>
      <c r="G550" s="88"/>
      <c r="H550" s="89" t="s">
        <v>5614</v>
      </c>
      <c r="I550" s="90"/>
      <c r="J550" s="90"/>
      <c r="K550" s="91"/>
      <c r="L550" s="92"/>
      <c r="M550" s="90" t="s">
        <v>2749</v>
      </c>
      <c r="N550" s="90"/>
      <c r="O550" s="90"/>
      <c r="P550" s="91"/>
      <c r="Q550" s="185"/>
      <c r="R550" s="185"/>
      <c r="S550" s="185"/>
      <c r="T550" s="185"/>
      <c r="U550" s="185"/>
      <c r="V550" s="100" t="s">
        <v>5615</v>
      </c>
      <c r="W550" s="95" t="s">
        <v>5417</v>
      </c>
      <c r="X550" s="96"/>
      <c r="Y550" s="96"/>
      <c r="Z550" s="96"/>
      <c r="AA550" s="96"/>
      <c r="AB550" s="96"/>
      <c r="AC550" s="95"/>
      <c r="AD550" s="95" t="s">
        <v>5418</v>
      </c>
      <c r="AE550" s="100"/>
      <c r="AF550" s="100" t="s">
        <v>2735</v>
      </c>
      <c r="AG550" s="186"/>
      <c r="AH550" s="187"/>
      <c r="AI550" s="187"/>
      <c r="AJ550" s="187"/>
      <c r="AK550" s="188"/>
      <c r="AL550" s="188"/>
      <c r="AM550" s="189"/>
      <c r="AN550" s="189"/>
      <c r="AO550" s="189"/>
      <c r="AP550" s="189"/>
      <c r="AQ550" s="189"/>
      <c r="AR550" s="189"/>
      <c r="AS550" s="189"/>
      <c r="AT550" s="194" t="s">
        <v>1249</v>
      </c>
      <c r="AU550" s="104"/>
      <c r="AV550" s="104"/>
      <c r="AW550" s="104"/>
      <c r="AX550" s="104"/>
      <c r="AY550" s="104"/>
      <c r="AZ550" s="104"/>
      <c r="BA550" s="104"/>
      <c r="BB550" s="104"/>
      <c r="BC550" s="104"/>
      <c r="BD550" s="104"/>
      <c r="BE550" s="162"/>
      <c r="BF550" s="104"/>
      <c r="BG550" s="363"/>
      <c r="BH550" s="213" t="s">
        <v>1250</v>
      </c>
      <c r="BI550" s="193" t="s">
        <v>1250</v>
      </c>
      <c r="BJ550" s="193" t="s">
        <v>5616</v>
      </c>
      <c r="BK550" s="109"/>
    </row>
    <row r="551" s="193" customFormat="true" ht="12.75" hidden="true" customHeight="true" outlineLevel="0" collapsed="false">
      <c r="A551" s="315"/>
      <c r="B551" s="316"/>
      <c r="C551" s="316"/>
      <c r="D551" s="332" t="s">
        <v>1251</v>
      </c>
      <c r="E551" s="317" t="s">
        <v>1253</v>
      </c>
      <c r="F551" s="87" t="s">
        <v>5617</v>
      </c>
      <c r="G551" s="88"/>
      <c r="H551" s="89" t="s">
        <v>5618</v>
      </c>
      <c r="I551" s="90"/>
      <c r="J551" s="90"/>
      <c r="K551" s="91"/>
      <c r="L551" s="92"/>
      <c r="M551" s="90" t="s">
        <v>2749</v>
      </c>
      <c r="N551" s="90"/>
      <c r="O551" s="90"/>
      <c r="P551" s="91"/>
      <c r="Q551" s="185"/>
      <c r="R551" s="185"/>
      <c r="S551" s="185"/>
      <c r="T551" s="185"/>
      <c r="U551" s="185"/>
      <c r="V551" s="100" t="s">
        <v>5619</v>
      </c>
      <c r="W551" s="95" t="s">
        <v>5417</v>
      </c>
      <c r="X551" s="96"/>
      <c r="Y551" s="96"/>
      <c r="Z551" s="96"/>
      <c r="AA551" s="96"/>
      <c r="AB551" s="96"/>
      <c r="AC551" s="95"/>
      <c r="AD551" s="95" t="s">
        <v>5418</v>
      </c>
      <c r="AE551" s="100"/>
      <c r="AF551" s="100" t="s">
        <v>2735</v>
      </c>
      <c r="AG551" s="186"/>
      <c r="AH551" s="187"/>
      <c r="AI551" s="187"/>
      <c r="AJ551" s="187"/>
      <c r="AK551" s="188"/>
      <c r="AL551" s="188"/>
      <c r="AM551" s="189"/>
      <c r="AN551" s="189"/>
      <c r="AO551" s="189"/>
      <c r="AP551" s="189"/>
      <c r="AQ551" s="189"/>
      <c r="AR551" s="189"/>
      <c r="AS551" s="189"/>
      <c r="AT551" s="194" t="s">
        <v>1252</v>
      </c>
      <c r="AU551" s="104"/>
      <c r="AV551" s="104"/>
      <c r="AW551" s="104"/>
      <c r="AX551" s="104"/>
      <c r="AY551" s="104"/>
      <c r="AZ551" s="104"/>
      <c r="BA551" s="104"/>
      <c r="BB551" s="104"/>
      <c r="BC551" s="104"/>
      <c r="BD551" s="104"/>
      <c r="BE551" s="162"/>
      <c r="BF551" s="104"/>
      <c r="BG551" s="363"/>
      <c r="BH551" s="213" t="s">
        <v>1253</v>
      </c>
      <c r="BI551" s="193" t="s">
        <v>1253</v>
      </c>
      <c r="BJ551" s="193" t="s">
        <v>5620</v>
      </c>
      <c r="BK551" s="109"/>
    </row>
    <row r="552" s="193" customFormat="true" ht="12.75" hidden="true" customHeight="true" outlineLevel="0" collapsed="false">
      <c r="A552" s="315"/>
      <c r="B552" s="316"/>
      <c r="C552" s="316"/>
      <c r="D552" s="332" t="s">
        <v>1254</v>
      </c>
      <c r="E552" s="317" t="s">
        <v>1256</v>
      </c>
      <c r="F552" s="87" t="s">
        <v>5621</v>
      </c>
      <c r="G552" s="88"/>
      <c r="H552" s="89" t="s">
        <v>5622</v>
      </c>
      <c r="I552" s="90"/>
      <c r="J552" s="90"/>
      <c r="K552" s="91"/>
      <c r="L552" s="92"/>
      <c r="M552" s="90" t="s">
        <v>2749</v>
      </c>
      <c r="N552" s="90"/>
      <c r="O552" s="90"/>
      <c r="P552" s="91"/>
      <c r="Q552" s="185"/>
      <c r="R552" s="185"/>
      <c r="S552" s="185"/>
      <c r="T552" s="185"/>
      <c r="U552" s="185"/>
      <c r="V552" s="100" t="s">
        <v>5623</v>
      </c>
      <c r="W552" s="95" t="s">
        <v>5417</v>
      </c>
      <c r="X552" s="96"/>
      <c r="Y552" s="96"/>
      <c r="Z552" s="96"/>
      <c r="AA552" s="96"/>
      <c r="AB552" s="96"/>
      <c r="AC552" s="95"/>
      <c r="AD552" s="95" t="s">
        <v>5418</v>
      </c>
      <c r="AE552" s="100"/>
      <c r="AF552" s="100" t="s">
        <v>2735</v>
      </c>
      <c r="AG552" s="186"/>
      <c r="AH552" s="187"/>
      <c r="AI552" s="187"/>
      <c r="AJ552" s="187"/>
      <c r="AK552" s="188"/>
      <c r="AL552" s="188"/>
      <c r="AM552" s="189"/>
      <c r="AN552" s="189"/>
      <c r="AO552" s="189"/>
      <c r="AP552" s="189"/>
      <c r="AQ552" s="189"/>
      <c r="AR552" s="189"/>
      <c r="AS552" s="189"/>
      <c r="AT552" s="194" t="s">
        <v>1255</v>
      </c>
      <c r="AU552" s="104"/>
      <c r="AV552" s="104"/>
      <c r="AW552" s="104"/>
      <c r="AX552" s="104"/>
      <c r="AY552" s="104"/>
      <c r="AZ552" s="104"/>
      <c r="BA552" s="104"/>
      <c r="BB552" s="104"/>
      <c r="BC552" s="104"/>
      <c r="BD552" s="104"/>
      <c r="BE552" s="162"/>
      <c r="BF552" s="104"/>
      <c r="BG552" s="363"/>
      <c r="BH552" s="213" t="s">
        <v>1256</v>
      </c>
      <c r="BI552" s="193" t="s">
        <v>1256</v>
      </c>
      <c r="BJ552" s="193" t="s">
        <v>5624</v>
      </c>
      <c r="BK552" s="109"/>
    </row>
    <row r="553" s="193" customFormat="true" ht="12.75" hidden="true" customHeight="true" outlineLevel="0" collapsed="false">
      <c r="A553" s="315"/>
      <c r="B553" s="316"/>
      <c r="C553" s="316"/>
      <c r="D553" s="332" t="s">
        <v>1257</v>
      </c>
      <c r="E553" s="317" t="s">
        <v>1259</v>
      </c>
      <c r="F553" s="87" t="s">
        <v>5625</v>
      </c>
      <c r="G553" s="88"/>
      <c r="H553" s="89" t="s">
        <v>5626</v>
      </c>
      <c r="I553" s="90"/>
      <c r="J553" s="90"/>
      <c r="K553" s="91"/>
      <c r="L553" s="92"/>
      <c r="M553" s="90" t="s">
        <v>2749</v>
      </c>
      <c r="N553" s="90"/>
      <c r="O553" s="90"/>
      <c r="P553" s="91"/>
      <c r="Q553" s="185"/>
      <c r="R553" s="185"/>
      <c r="S553" s="185"/>
      <c r="T553" s="185"/>
      <c r="U553" s="185"/>
      <c r="V553" s="100" t="s">
        <v>5627</v>
      </c>
      <c r="W553" s="95" t="s">
        <v>5417</v>
      </c>
      <c r="X553" s="96"/>
      <c r="Y553" s="96"/>
      <c r="Z553" s="96"/>
      <c r="AA553" s="96"/>
      <c r="AB553" s="96"/>
      <c r="AC553" s="95"/>
      <c r="AD553" s="95" t="s">
        <v>5418</v>
      </c>
      <c r="AE553" s="100"/>
      <c r="AF553" s="100" t="s">
        <v>2735</v>
      </c>
      <c r="AG553" s="186"/>
      <c r="AH553" s="187"/>
      <c r="AI553" s="187"/>
      <c r="AJ553" s="187"/>
      <c r="AK553" s="188"/>
      <c r="AL553" s="188"/>
      <c r="AM553" s="189"/>
      <c r="AN553" s="189"/>
      <c r="AO553" s="189"/>
      <c r="AP553" s="189"/>
      <c r="AQ553" s="189"/>
      <c r="AR553" s="189"/>
      <c r="AS553" s="189"/>
      <c r="AT553" s="194" t="s">
        <v>1258</v>
      </c>
      <c r="AU553" s="104"/>
      <c r="AV553" s="104"/>
      <c r="AW553" s="104"/>
      <c r="AX553" s="104"/>
      <c r="AY553" s="104"/>
      <c r="AZ553" s="104"/>
      <c r="BA553" s="104"/>
      <c r="BB553" s="104"/>
      <c r="BC553" s="104"/>
      <c r="BD553" s="104"/>
      <c r="BE553" s="162"/>
      <c r="BF553" s="104"/>
      <c r="BG553" s="363"/>
      <c r="BH553" s="213" t="s">
        <v>1259</v>
      </c>
      <c r="BI553" s="193" t="s">
        <v>1259</v>
      </c>
      <c r="BJ553" s="193" t="s">
        <v>5628</v>
      </c>
      <c r="BK553" s="109"/>
    </row>
    <row r="554" s="193" customFormat="true" ht="12.75" hidden="true" customHeight="true" outlineLevel="0" collapsed="false">
      <c r="A554" s="315"/>
      <c r="B554" s="316"/>
      <c r="C554" s="316"/>
      <c r="D554" s="332" t="s">
        <v>1260</v>
      </c>
      <c r="E554" s="317" t="s">
        <v>1262</v>
      </c>
      <c r="F554" s="87" t="s">
        <v>5629</v>
      </c>
      <c r="G554" s="88"/>
      <c r="H554" s="89" t="s">
        <v>5630</v>
      </c>
      <c r="I554" s="90"/>
      <c r="J554" s="90"/>
      <c r="K554" s="91"/>
      <c r="L554" s="92"/>
      <c r="M554" s="90" t="s">
        <v>2749</v>
      </c>
      <c r="N554" s="90"/>
      <c r="O554" s="90"/>
      <c r="P554" s="91"/>
      <c r="Q554" s="185"/>
      <c r="R554" s="185"/>
      <c r="S554" s="185"/>
      <c r="T554" s="185"/>
      <c r="U554" s="185"/>
      <c r="V554" s="100" t="s">
        <v>5631</v>
      </c>
      <c r="W554" s="95" t="s">
        <v>5417</v>
      </c>
      <c r="X554" s="96"/>
      <c r="Y554" s="96"/>
      <c r="Z554" s="96"/>
      <c r="AA554" s="96"/>
      <c r="AB554" s="96"/>
      <c r="AC554" s="95"/>
      <c r="AD554" s="95" t="s">
        <v>5418</v>
      </c>
      <c r="AE554" s="100"/>
      <c r="AF554" s="100" t="s">
        <v>2735</v>
      </c>
      <c r="AG554" s="186"/>
      <c r="AH554" s="187"/>
      <c r="AI554" s="187"/>
      <c r="AJ554" s="187"/>
      <c r="AK554" s="188"/>
      <c r="AL554" s="188"/>
      <c r="AM554" s="189"/>
      <c r="AN554" s="189"/>
      <c r="AO554" s="189"/>
      <c r="AP554" s="189"/>
      <c r="AQ554" s="189"/>
      <c r="AR554" s="189"/>
      <c r="AS554" s="189"/>
      <c r="AT554" s="194" t="s">
        <v>1261</v>
      </c>
      <c r="AU554" s="104"/>
      <c r="AV554" s="104"/>
      <c r="AW554" s="104"/>
      <c r="AX554" s="104"/>
      <c r="AY554" s="104"/>
      <c r="AZ554" s="104"/>
      <c r="BA554" s="104"/>
      <c r="BB554" s="104"/>
      <c r="BC554" s="104"/>
      <c r="BD554" s="104"/>
      <c r="BE554" s="162"/>
      <c r="BF554" s="104"/>
      <c r="BG554" s="363"/>
      <c r="BH554" s="213" t="s">
        <v>1262</v>
      </c>
      <c r="BI554" s="193" t="s">
        <v>1262</v>
      </c>
      <c r="BJ554" s="193" t="s">
        <v>5632</v>
      </c>
      <c r="BK554" s="109"/>
    </row>
    <row r="555" s="193" customFormat="true" ht="12.75" hidden="true" customHeight="true" outlineLevel="0" collapsed="false">
      <c r="A555" s="315"/>
      <c r="B555" s="316"/>
      <c r="C555" s="316"/>
      <c r="D555" s="332" t="s">
        <v>1263</v>
      </c>
      <c r="E555" s="317" t="s">
        <v>1265</v>
      </c>
      <c r="F555" s="87" t="s">
        <v>5633</v>
      </c>
      <c r="G555" s="88"/>
      <c r="H555" s="89" t="s">
        <v>5634</v>
      </c>
      <c r="I555" s="90"/>
      <c r="J555" s="90"/>
      <c r="K555" s="91"/>
      <c r="L555" s="92"/>
      <c r="M555" s="90" t="s">
        <v>2749</v>
      </c>
      <c r="N555" s="90"/>
      <c r="O555" s="90"/>
      <c r="P555" s="91"/>
      <c r="Q555" s="185"/>
      <c r="R555" s="185"/>
      <c r="S555" s="185"/>
      <c r="T555" s="185"/>
      <c r="U555" s="185"/>
      <c r="V555" s="100" t="s">
        <v>5635</v>
      </c>
      <c r="W555" s="95" t="s">
        <v>5417</v>
      </c>
      <c r="X555" s="96"/>
      <c r="Y555" s="96"/>
      <c r="Z555" s="96"/>
      <c r="AA555" s="96"/>
      <c r="AB555" s="96"/>
      <c r="AC555" s="95"/>
      <c r="AD555" s="95" t="s">
        <v>5418</v>
      </c>
      <c r="AE555" s="100"/>
      <c r="AF555" s="100" t="s">
        <v>2735</v>
      </c>
      <c r="AG555" s="186"/>
      <c r="AH555" s="187"/>
      <c r="AI555" s="187"/>
      <c r="AJ555" s="187"/>
      <c r="AK555" s="188"/>
      <c r="AL555" s="188"/>
      <c r="AM555" s="189"/>
      <c r="AN555" s="189"/>
      <c r="AO555" s="189"/>
      <c r="AP555" s="189"/>
      <c r="AQ555" s="189"/>
      <c r="AR555" s="189"/>
      <c r="AS555" s="189"/>
      <c r="AT555" s="194" t="s">
        <v>1264</v>
      </c>
      <c r="AU555" s="104"/>
      <c r="AV555" s="104"/>
      <c r="AW555" s="104"/>
      <c r="AX555" s="104"/>
      <c r="AY555" s="104"/>
      <c r="AZ555" s="104"/>
      <c r="BA555" s="104"/>
      <c r="BB555" s="104"/>
      <c r="BC555" s="104"/>
      <c r="BD555" s="104"/>
      <c r="BE555" s="162"/>
      <c r="BF555" s="104"/>
      <c r="BG555" s="363"/>
      <c r="BH555" s="213" t="s">
        <v>1265</v>
      </c>
      <c r="BI555" s="193" t="s">
        <v>1265</v>
      </c>
      <c r="BJ555" s="193" t="s">
        <v>5636</v>
      </c>
      <c r="BK555" s="109"/>
    </row>
    <row r="556" s="193" customFormat="true" ht="12.75" hidden="true" customHeight="true" outlineLevel="0" collapsed="false">
      <c r="A556" s="315"/>
      <c r="B556" s="316"/>
      <c r="C556" s="316"/>
      <c r="D556" s="332" t="s">
        <v>1266</v>
      </c>
      <c r="E556" s="317" t="s">
        <v>1268</v>
      </c>
      <c r="F556" s="87" t="s">
        <v>5637</v>
      </c>
      <c r="G556" s="88"/>
      <c r="H556" s="89" t="s">
        <v>5638</v>
      </c>
      <c r="I556" s="90"/>
      <c r="J556" s="90"/>
      <c r="K556" s="91"/>
      <c r="L556" s="92"/>
      <c r="M556" s="90" t="s">
        <v>2749</v>
      </c>
      <c r="N556" s="90"/>
      <c r="O556" s="90"/>
      <c r="P556" s="91"/>
      <c r="Q556" s="185"/>
      <c r="R556" s="185"/>
      <c r="S556" s="185"/>
      <c r="T556" s="185"/>
      <c r="U556" s="185"/>
      <c r="V556" s="100" t="s">
        <v>5639</v>
      </c>
      <c r="W556" s="95" t="s">
        <v>5417</v>
      </c>
      <c r="X556" s="96"/>
      <c r="Y556" s="96"/>
      <c r="Z556" s="96"/>
      <c r="AA556" s="96"/>
      <c r="AB556" s="96"/>
      <c r="AC556" s="95"/>
      <c r="AD556" s="95" t="s">
        <v>5418</v>
      </c>
      <c r="AE556" s="100"/>
      <c r="AF556" s="100" t="s">
        <v>2735</v>
      </c>
      <c r="AG556" s="186"/>
      <c r="AH556" s="187"/>
      <c r="AI556" s="187"/>
      <c r="AJ556" s="187"/>
      <c r="AK556" s="188"/>
      <c r="AL556" s="188"/>
      <c r="AM556" s="189"/>
      <c r="AN556" s="189"/>
      <c r="AO556" s="189"/>
      <c r="AP556" s="189"/>
      <c r="AQ556" s="189"/>
      <c r="AR556" s="189"/>
      <c r="AS556" s="189"/>
      <c r="AT556" s="194" t="s">
        <v>1267</v>
      </c>
      <c r="AU556" s="104"/>
      <c r="AV556" s="104"/>
      <c r="AW556" s="104"/>
      <c r="AX556" s="104"/>
      <c r="AY556" s="104"/>
      <c r="AZ556" s="104"/>
      <c r="BA556" s="104"/>
      <c r="BB556" s="104"/>
      <c r="BC556" s="104"/>
      <c r="BD556" s="104"/>
      <c r="BE556" s="162"/>
      <c r="BF556" s="104"/>
      <c r="BG556" s="363"/>
      <c r="BH556" s="213" t="s">
        <v>1268</v>
      </c>
      <c r="BI556" s="193" t="s">
        <v>1268</v>
      </c>
      <c r="BJ556" s="193" t="s">
        <v>5640</v>
      </c>
      <c r="BK556" s="109"/>
    </row>
    <row r="557" s="193" customFormat="true" ht="12.75" hidden="true" customHeight="true" outlineLevel="0" collapsed="false">
      <c r="A557" s="315"/>
      <c r="B557" s="316"/>
      <c r="C557" s="316"/>
      <c r="D557" s="332" t="s">
        <v>1269</v>
      </c>
      <c r="E557" s="317" t="s">
        <v>1270</v>
      </c>
      <c r="F557" s="87" t="s">
        <v>5641</v>
      </c>
      <c r="G557" s="88"/>
      <c r="H557" s="89" t="s">
        <v>5642</v>
      </c>
      <c r="I557" s="90"/>
      <c r="J557" s="90"/>
      <c r="K557" s="91"/>
      <c r="L557" s="92"/>
      <c r="M557" s="90" t="s">
        <v>2749</v>
      </c>
      <c r="N557" s="90"/>
      <c r="O557" s="90"/>
      <c r="P557" s="91"/>
      <c r="Q557" s="185"/>
      <c r="R557" s="185"/>
      <c r="S557" s="185"/>
      <c r="T557" s="185"/>
      <c r="U557" s="185"/>
      <c r="V557" s="100" t="s">
        <v>5643</v>
      </c>
      <c r="W557" s="95" t="s">
        <v>5417</v>
      </c>
      <c r="X557" s="96"/>
      <c r="Y557" s="96"/>
      <c r="Z557" s="96"/>
      <c r="AA557" s="96"/>
      <c r="AB557" s="96"/>
      <c r="AC557" s="95"/>
      <c r="AD557" s="95" t="s">
        <v>5418</v>
      </c>
      <c r="AE557" s="100"/>
      <c r="AF557" s="100" t="s">
        <v>2735</v>
      </c>
      <c r="AG557" s="186"/>
      <c r="AH557" s="187"/>
      <c r="AI557" s="187"/>
      <c r="AJ557" s="187"/>
      <c r="AK557" s="188"/>
      <c r="AL557" s="188"/>
      <c r="AM557" s="189"/>
      <c r="AN557" s="189"/>
      <c r="AO557" s="189"/>
      <c r="AP557" s="189"/>
      <c r="AQ557" s="189"/>
      <c r="AR557" s="189"/>
      <c r="AS557" s="189"/>
      <c r="AT557" s="194" t="s">
        <v>1269</v>
      </c>
      <c r="AU557" s="104"/>
      <c r="AV557" s="104"/>
      <c r="AW557" s="104"/>
      <c r="AX557" s="104"/>
      <c r="AY557" s="104"/>
      <c r="AZ557" s="104"/>
      <c r="BA557" s="104"/>
      <c r="BB557" s="104"/>
      <c r="BC557" s="104"/>
      <c r="BD557" s="104"/>
      <c r="BE557" s="162"/>
      <c r="BF557" s="104"/>
      <c r="BG557" s="363"/>
      <c r="BH557" s="213" t="s">
        <v>1270</v>
      </c>
      <c r="BI557" s="193" t="s">
        <v>1270</v>
      </c>
      <c r="BJ557" s="193" t="s">
        <v>5644</v>
      </c>
      <c r="BK557" s="109"/>
    </row>
    <row r="558" s="193" customFormat="true" ht="12.75" hidden="true" customHeight="true" outlineLevel="0" collapsed="false">
      <c r="A558" s="315"/>
      <c r="B558" s="316"/>
      <c r="C558" s="316"/>
      <c r="D558" s="370" t="s">
        <v>1271</v>
      </c>
      <c r="E558" s="317" t="s">
        <v>1272</v>
      </c>
      <c r="F558" s="87" t="s">
        <v>5645</v>
      </c>
      <c r="G558" s="88"/>
      <c r="H558" s="89" t="s">
        <v>5646</v>
      </c>
      <c r="I558" s="90"/>
      <c r="J558" s="90"/>
      <c r="K558" s="91"/>
      <c r="L558" s="92"/>
      <c r="M558" s="90" t="s">
        <v>2749</v>
      </c>
      <c r="N558" s="90"/>
      <c r="O558" s="90"/>
      <c r="P558" s="91"/>
      <c r="Q558" s="185"/>
      <c r="R558" s="185"/>
      <c r="S558" s="185"/>
      <c r="T558" s="185"/>
      <c r="U558" s="185"/>
      <c r="V558" s="100" t="s">
        <v>5647</v>
      </c>
      <c r="W558" s="95" t="s">
        <v>5417</v>
      </c>
      <c r="X558" s="96"/>
      <c r="Y558" s="96"/>
      <c r="Z558" s="96"/>
      <c r="AA558" s="96"/>
      <c r="AB558" s="96"/>
      <c r="AC558" s="95"/>
      <c r="AD558" s="95" t="s">
        <v>5418</v>
      </c>
      <c r="AE558" s="100"/>
      <c r="AF558" s="100" t="s">
        <v>2735</v>
      </c>
      <c r="AG558" s="186"/>
      <c r="AH558" s="187"/>
      <c r="AI558" s="187"/>
      <c r="AJ558" s="187"/>
      <c r="AK558" s="188"/>
      <c r="AL558" s="188"/>
      <c r="AM558" s="189"/>
      <c r="AN558" s="189"/>
      <c r="AO558" s="189"/>
      <c r="AP558" s="189"/>
      <c r="AQ558" s="189"/>
      <c r="AR558" s="189"/>
      <c r="AS558" s="189"/>
      <c r="AT558" s="194" t="s">
        <v>1271</v>
      </c>
      <c r="AU558" s="104"/>
      <c r="AV558" s="104"/>
      <c r="AW558" s="104"/>
      <c r="AX558" s="104"/>
      <c r="AY558" s="104"/>
      <c r="AZ558" s="104"/>
      <c r="BA558" s="104"/>
      <c r="BB558" s="104"/>
      <c r="BC558" s="104"/>
      <c r="BD558" s="104"/>
      <c r="BE558" s="162"/>
      <c r="BF558" s="104"/>
      <c r="BG558" s="363"/>
      <c r="BH558" s="213" t="s">
        <v>1272</v>
      </c>
      <c r="BI558" s="193" t="s">
        <v>1272</v>
      </c>
      <c r="BJ558" s="193" t="s">
        <v>5648</v>
      </c>
      <c r="BK558" s="109"/>
    </row>
    <row r="559" s="193" customFormat="true" ht="12.75" hidden="true" customHeight="true" outlineLevel="0" collapsed="false">
      <c r="A559" s="315"/>
      <c r="B559" s="316"/>
      <c r="C559" s="316"/>
      <c r="D559" s="370" t="s">
        <v>1273</v>
      </c>
      <c r="E559" s="317" t="s">
        <v>1274</v>
      </c>
      <c r="F559" s="87" t="s">
        <v>5649</v>
      </c>
      <c r="G559" s="88"/>
      <c r="H559" s="89" t="s">
        <v>5650</v>
      </c>
      <c r="I559" s="90"/>
      <c r="J559" s="90"/>
      <c r="K559" s="91"/>
      <c r="L559" s="92"/>
      <c r="M559" s="90" t="s">
        <v>2749</v>
      </c>
      <c r="N559" s="90"/>
      <c r="O559" s="90"/>
      <c r="P559" s="91"/>
      <c r="Q559" s="185"/>
      <c r="R559" s="185"/>
      <c r="S559" s="185"/>
      <c r="T559" s="185"/>
      <c r="U559" s="185"/>
      <c r="V559" s="100" t="s">
        <v>5651</v>
      </c>
      <c r="W559" s="95" t="s">
        <v>5417</v>
      </c>
      <c r="X559" s="96"/>
      <c r="Y559" s="96"/>
      <c r="Z559" s="96"/>
      <c r="AA559" s="96"/>
      <c r="AB559" s="96"/>
      <c r="AC559" s="95"/>
      <c r="AD559" s="95" t="s">
        <v>5418</v>
      </c>
      <c r="AE559" s="100"/>
      <c r="AF559" s="100" t="s">
        <v>2735</v>
      </c>
      <c r="AG559" s="186"/>
      <c r="AH559" s="187"/>
      <c r="AI559" s="187"/>
      <c r="AJ559" s="187"/>
      <c r="AK559" s="188"/>
      <c r="AL559" s="188"/>
      <c r="AM559" s="189"/>
      <c r="AN559" s="189"/>
      <c r="AO559" s="189"/>
      <c r="AP559" s="189"/>
      <c r="AQ559" s="189"/>
      <c r="AR559" s="189"/>
      <c r="AS559" s="189"/>
      <c r="AT559" s="194" t="s">
        <v>1273</v>
      </c>
      <c r="AU559" s="104"/>
      <c r="AV559" s="104"/>
      <c r="AW559" s="104"/>
      <c r="AX559" s="104"/>
      <c r="AY559" s="104"/>
      <c r="AZ559" s="104"/>
      <c r="BA559" s="104"/>
      <c r="BB559" s="104"/>
      <c r="BC559" s="104"/>
      <c r="BD559" s="104"/>
      <c r="BE559" s="162"/>
      <c r="BF559" s="104"/>
      <c r="BG559" s="363"/>
      <c r="BH559" s="213" t="s">
        <v>1274</v>
      </c>
      <c r="BI559" s="193" t="s">
        <v>1274</v>
      </c>
      <c r="BJ559" s="193" t="s">
        <v>5652</v>
      </c>
      <c r="BK559" s="109"/>
    </row>
    <row r="560" s="193" customFormat="true" ht="12.75" hidden="true" customHeight="true" outlineLevel="0" collapsed="false">
      <c r="A560" s="315"/>
      <c r="B560" s="316"/>
      <c r="C560" s="316"/>
      <c r="D560" s="332" t="s">
        <v>1275</v>
      </c>
      <c r="E560" s="317" t="s">
        <v>1276</v>
      </c>
      <c r="F560" s="87" t="s">
        <v>5653</v>
      </c>
      <c r="G560" s="88"/>
      <c r="H560" s="89" t="s">
        <v>5654</v>
      </c>
      <c r="I560" s="90"/>
      <c r="J560" s="90"/>
      <c r="K560" s="91"/>
      <c r="L560" s="92"/>
      <c r="M560" s="90" t="s">
        <v>2749</v>
      </c>
      <c r="N560" s="90"/>
      <c r="O560" s="90"/>
      <c r="P560" s="91"/>
      <c r="Q560" s="185"/>
      <c r="R560" s="185"/>
      <c r="S560" s="185"/>
      <c r="T560" s="185"/>
      <c r="U560" s="185"/>
      <c r="V560" s="100" t="s">
        <v>5655</v>
      </c>
      <c r="W560" s="95" t="s">
        <v>5417</v>
      </c>
      <c r="X560" s="96"/>
      <c r="Y560" s="96"/>
      <c r="Z560" s="96"/>
      <c r="AA560" s="96"/>
      <c r="AB560" s="96"/>
      <c r="AC560" s="95"/>
      <c r="AD560" s="95" t="s">
        <v>5418</v>
      </c>
      <c r="AE560" s="100"/>
      <c r="AF560" s="100" t="s">
        <v>2735</v>
      </c>
      <c r="AG560" s="186"/>
      <c r="AH560" s="187"/>
      <c r="AI560" s="187"/>
      <c r="AJ560" s="187"/>
      <c r="AK560" s="188"/>
      <c r="AL560" s="188"/>
      <c r="AM560" s="189"/>
      <c r="AN560" s="189"/>
      <c r="AO560" s="189"/>
      <c r="AP560" s="189"/>
      <c r="AQ560" s="189"/>
      <c r="AR560" s="189"/>
      <c r="AS560" s="189"/>
      <c r="AT560" s="194" t="s">
        <v>1275</v>
      </c>
      <c r="AU560" s="104"/>
      <c r="AV560" s="104"/>
      <c r="AW560" s="104"/>
      <c r="AX560" s="104"/>
      <c r="AY560" s="104"/>
      <c r="AZ560" s="104"/>
      <c r="BA560" s="104"/>
      <c r="BB560" s="104"/>
      <c r="BC560" s="104"/>
      <c r="BD560" s="104"/>
      <c r="BE560" s="162"/>
      <c r="BF560" s="104"/>
      <c r="BG560" s="363"/>
      <c r="BH560" s="213" t="s">
        <v>1276</v>
      </c>
      <c r="BI560" s="193" t="s">
        <v>1276</v>
      </c>
      <c r="BJ560" s="193" t="s">
        <v>5656</v>
      </c>
      <c r="BK560" s="109"/>
    </row>
    <row r="561" s="193" customFormat="true" ht="12.75" hidden="true" customHeight="true" outlineLevel="0" collapsed="false">
      <c r="A561" s="315"/>
      <c r="B561" s="316"/>
      <c r="C561" s="316"/>
      <c r="D561" s="332" t="s">
        <v>1277</v>
      </c>
      <c r="E561" s="317" t="s">
        <v>1278</v>
      </c>
      <c r="F561" s="87" t="s">
        <v>5657</v>
      </c>
      <c r="G561" s="88"/>
      <c r="H561" s="89" t="s">
        <v>5658</v>
      </c>
      <c r="I561" s="90"/>
      <c r="J561" s="90"/>
      <c r="K561" s="91"/>
      <c r="L561" s="92"/>
      <c r="M561" s="90" t="s">
        <v>2749</v>
      </c>
      <c r="N561" s="90"/>
      <c r="O561" s="90"/>
      <c r="P561" s="91"/>
      <c r="Q561" s="185"/>
      <c r="R561" s="185"/>
      <c r="S561" s="185"/>
      <c r="T561" s="185"/>
      <c r="U561" s="185"/>
      <c r="V561" s="100" t="s">
        <v>5659</v>
      </c>
      <c r="W561" s="95" t="s">
        <v>5417</v>
      </c>
      <c r="X561" s="96"/>
      <c r="Y561" s="96"/>
      <c r="Z561" s="96"/>
      <c r="AA561" s="96"/>
      <c r="AB561" s="96"/>
      <c r="AC561" s="95"/>
      <c r="AD561" s="95" t="s">
        <v>5418</v>
      </c>
      <c r="AE561" s="100"/>
      <c r="AF561" s="100" t="s">
        <v>2735</v>
      </c>
      <c r="AG561" s="186"/>
      <c r="AH561" s="187"/>
      <c r="AI561" s="187"/>
      <c r="AJ561" s="187"/>
      <c r="AK561" s="188"/>
      <c r="AL561" s="188"/>
      <c r="AM561" s="189"/>
      <c r="AN561" s="189"/>
      <c r="AO561" s="189"/>
      <c r="AP561" s="189"/>
      <c r="AQ561" s="189"/>
      <c r="AR561" s="189"/>
      <c r="AS561" s="189"/>
      <c r="AT561" s="194" t="s">
        <v>1277</v>
      </c>
      <c r="AU561" s="104"/>
      <c r="AV561" s="104"/>
      <c r="AW561" s="104"/>
      <c r="AX561" s="104"/>
      <c r="AY561" s="104"/>
      <c r="AZ561" s="104"/>
      <c r="BA561" s="104"/>
      <c r="BB561" s="104"/>
      <c r="BC561" s="104"/>
      <c r="BD561" s="104"/>
      <c r="BE561" s="162"/>
      <c r="BF561" s="104"/>
      <c r="BG561" s="363"/>
      <c r="BH561" s="213" t="s">
        <v>1278</v>
      </c>
      <c r="BI561" s="193" t="s">
        <v>1278</v>
      </c>
      <c r="BJ561" s="193" t="s">
        <v>5660</v>
      </c>
      <c r="BK561" s="109"/>
    </row>
    <row r="562" s="193" customFormat="true" ht="12.75" hidden="true" customHeight="true" outlineLevel="0" collapsed="false">
      <c r="A562" s="315"/>
      <c r="B562" s="316"/>
      <c r="C562" s="316"/>
      <c r="D562" s="332" t="s">
        <v>1279</v>
      </c>
      <c r="E562" s="317" t="s">
        <v>1281</v>
      </c>
      <c r="F562" s="87" t="s">
        <v>5661</v>
      </c>
      <c r="G562" s="88"/>
      <c r="H562" s="89" t="s">
        <v>5662</v>
      </c>
      <c r="I562" s="90"/>
      <c r="J562" s="90"/>
      <c r="K562" s="91"/>
      <c r="L562" s="92"/>
      <c r="M562" s="90" t="s">
        <v>2749</v>
      </c>
      <c r="N562" s="90"/>
      <c r="O562" s="90"/>
      <c r="P562" s="91"/>
      <c r="Q562" s="185"/>
      <c r="R562" s="185"/>
      <c r="S562" s="185"/>
      <c r="T562" s="185"/>
      <c r="U562" s="185"/>
      <c r="V562" s="100" t="s">
        <v>5663</v>
      </c>
      <c r="W562" s="95" t="s">
        <v>5417</v>
      </c>
      <c r="X562" s="96"/>
      <c r="Y562" s="96"/>
      <c r="Z562" s="96"/>
      <c r="AA562" s="96"/>
      <c r="AB562" s="96"/>
      <c r="AC562" s="95"/>
      <c r="AD562" s="95" t="s">
        <v>5418</v>
      </c>
      <c r="AE562" s="100"/>
      <c r="AF562" s="100" t="s">
        <v>2735</v>
      </c>
      <c r="AG562" s="186"/>
      <c r="AH562" s="187"/>
      <c r="AI562" s="187"/>
      <c r="AJ562" s="187"/>
      <c r="AK562" s="188"/>
      <c r="AL562" s="188"/>
      <c r="AM562" s="189"/>
      <c r="AN562" s="189"/>
      <c r="AO562" s="189"/>
      <c r="AP562" s="189"/>
      <c r="AQ562" s="189"/>
      <c r="AR562" s="189"/>
      <c r="AS562" s="189"/>
      <c r="AT562" s="194" t="s">
        <v>1280</v>
      </c>
      <c r="AU562" s="104"/>
      <c r="AV562" s="104"/>
      <c r="AW562" s="104"/>
      <c r="AX562" s="104"/>
      <c r="AY562" s="104"/>
      <c r="AZ562" s="104"/>
      <c r="BA562" s="104"/>
      <c r="BB562" s="104"/>
      <c r="BC562" s="104"/>
      <c r="BD562" s="104"/>
      <c r="BE562" s="162"/>
      <c r="BF562" s="104"/>
      <c r="BG562" s="363"/>
      <c r="BH562" s="213" t="s">
        <v>1281</v>
      </c>
      <c r="BI562" s="193" t="s">
        <v>1281</v>
      </c>
      <c r="BJ562" s="193" t="s">
        <v>5664</v>
      </c>
      <c r="BK562" s="109"/>
    </row>
    <row r="563" s="193" customFormat="true" ht="12.75" hidden="true" customHeight="true" outlineLevel="0" collapsed="false">
      <c r="A563" s="315"/>
      <c r="B563" s="316"/>
      <c r="C563" s="316"/>
      <c r="D563" s="332" t="s">
        <v>1282</v>
      </c>
      <c r="E563" s="317" t="s">
        <v>1284</v>
      </c>
      <c r="F563" s="87" t="s">
        <v>5665</v>
      </c>
      <c r="G563" s="88"/>
      <c r="H563" s="89" t="s">
        <v>5666</v>
      </c>
      <c r="I563" s="90"/>
      <c r="J563" s="90"/>
      <c r="K563" s="91"/>
      <c r="L563" s="92"/>
      <c r="M563" s="90" t="s">
        <v>2749</v>
      </c>
      <c r="N563" s="90"/>
      <c r="O563" s="90"/>
      <c r="P563" s="91"/>
      <c r="Q563" s="185"/>
      <c r="R563" s="185"/>
      <c r="S563" s="185"/>
      <c r="T563" s="185"/>
      <c r="U563" s="185"/>
      <c r="V563" s="100" t="s">
        <v>5667</v>
      </c>
      <c r="W563" s="95" t="s">
        <v>5417</v>
      </c>
      <c r="X563" s="96"/>
      <c r="Y563" s="96"/>
      <c r="Z563" s="96"/>
      <c r="AA563" s="96"/>
      <c r="AB563" s="96"/>
      <c r="AC563" s="95"/>
      <c r="AD563" s="95" t="s">
        <v>5418</v>
      </c>
      <c r="AE563" s="100"/>
      <c r="AF563" s="100" t="s">
        <v>2735</v>
      </c>
      <c r="AG563" s="186"/>
      <c r="AH563" s="187"/>
      <c r="AI563" s="187"/>
      <c r="AJ563" s="187"/>
      <c r="AK563" s="188"/>
      <c r="AL563" s="188"/>
      <c r="AM563" s="189"/>
      <c r="AN563" s="189"/>
      <c r="AO563" s="189"/>
      <c r="AP563" s="189"/>
      <c r="AQ563" s="189"/>
      <c r="AR563" s="189"/>
      <c r="AS563" s="189"/>
      <c r="AT563" s="194" t="s">
        <v>1283</v>
      </c>
      <c r="AU563" s="104"/>
      <c r="AV563" s="104"/>
      <c r="AW563" s="104"/>
      <c r="AX563" s="104"/>
      <c r="AY563" s="104"/>
      <c r="AZ563" s="104"/>
      <c r="BA563" s="104"/>
      <c r="BB563" s="104"/>
      <c r="BC563" s="104"/>
      <c r="BD563" s="104"/>
      <c r="BE563" s="162"/>
      <c r="BF563" s="104"/>
      <c r="BG563" s="363"/>
      <c r="BH563" s="213" t="s">
        <v>1284</v>
      </c>
      <c r="BI563" s="193" t="s">
        <v>1284</v>
      </c>
      <c r="BJ563" s="193" t="s">
        <v>5668</v>
      </c>
      <c r="BK563" s="109"/>
    </row>
    <row r="564" s="193" customFormat="true" ht="12.75" hidden="true" customHeight="true" outlineLevel="0" collapsed="false">
      <c r="A564" s="315"/>
      <c r="B564" s="316"/>
      <c r="C564" s="316"/>
      <c r="D564" s="332" t="s">
        <v>1285</v>
      </c>
      <c r="E564" s="317" t="s">
        <v>1287</v>
      </c>
      <c r="F564" s="87" t="s">
        <v>5669</v>
      </c>
      <c r="G564" s="88"/>
      <c r="H564" s="89" t="s">
        <v>5670</v>
      </c>
      <c r="I564" s="90"/>
      <c r="J564" s="90"/>
      <c r="K564" s="91"/>
      <c r="L564" s="92"/>
      <c r="M564" s="90" t="s">
        <v>2749</v>
      </c>
      <c r="N564" s="90"/>
      <c r="O564" s="90"/>
      <c r="P564" s="91"/>
      <c r="Q564" s="185"/>
      <c r="R564" s="185"/>
      <c r="S564" s="185"/>
      <c r="T564" s="185"/>
      <c r="U564" s="185"/>
      <c r="V564" s="100" t="s">
        <v>5671</v>
      </c>
      <c r="W564" s="95" t="s">
        <v>5417</v>
      </c>
      <c r="X564" s="96"/>
      <c r="Y564" s="96"/>
      <c r="Z564" s="96"/>
      <c r="AA564" s="96"/>
      <c r="AB564" s="96"/>
      <c r="AC564" s="95"/>
      <c r="AD564" s="95" t="s">
        <v>5418</v>
      </c>
      <c r="AE564" s="100"/>
      <c r="AF564" s="100" t="s">
        <v>2735</v>
      </c>
      <c r="AG564" s="186"/>
      <c r="AH564" s="187"/>
      <c r="AI564" s="187"/>
      <c r="AJ564" s="187"/>
      <c r="AK564" s="188"/>
      <c r="AL564" s="188"/>
      <c r="AM564" s="189"/>
      <c r="AN564" s="189"/>
      <c r="AO564" s="189"/>
      <c r="AP564" s="189"/>
      <c r="AQ564" s="189"/>
      <c r="AR564" s="189"/>
      <c r="AS564" s="189"/>
      <c r="AT564" s="194" t="s">
        <v>1286</v>
      </c>
      <c r="AU564" s="104"/>
      <c r="AV564" s="104"/>
      <c r="AW564" s="104"/>
      <c r="AX564" s="104"/>
      <c r="AY564" s="104"/>
      <c r="AZ564" s="104"/>
      <c r="BA564" s="104"/>
      <c r="BB564" s="104"/>
      <c r="BC564" s="104"/>
      <c r="BD564" s="104"/>
      <c r="BE564" s="162"/>
      <c r="BF564" s="104"/>
      <c r="BG564" s="363"/>
      <c r="BH564" s="213" t="s">
        <v>1287</v>
      </c>
      <c r="BI564" s="193" t="s">
        <v>1287</v>
      </c>
      <c r="BJ564" s="193" t="s">
        <v>5672</v>
      </c>
      <c r="BK564" s="109"/>
    </row>
    <row r="565" s="193" customFormat="true" ht="12.75" hidden="true" customHeight="true" outlineLevel="0" collapsed="false">
      <c r="A565" s="315"/>
      <c r="B565" s="316"/>
      <c r="C565" s="316"/>
      <c r="D565" s="332" t="s">
        <v>1288</v>
      </c>
      <c r="E565" s="317" t="s">
        <v>1290</v>
      </c>
      <c r="F565" s="87" t="s">
        <v>5673</v>
      </c>
      <c r="G565" s="88"/>
      <c r="H565" s="89" t="s">
        <v>5674</v>
      </c>
      <c r="I565" s="90"/>
      <c r="J565" s="90"/>
      <c r="K565" s="91"/>
      <c r="L565" s="92"/>
      <c r="M565" s="90" t="s">
        <v>2749</v>
      </c>
      <c r="N565" s="90"/>
      <c r="O565" s="90"/>
      <c r="P565" s="91"/>
      <c r="Q565" s="185"/>
      <c r="R565" s="185"/>
      <c r="S565" s="185"/>
      <c r="T565" s="185"/>
      <c r="U565" s="185"/>
      <c r="V565" s="100" t="s">
        <v>5675</v>
      </c>
      <c r="W565" s="95" t="s">
        <v>5417</v>
      </c>
      <c r="X565" s="96"/>
      <c r="Y565" s="96"/>
      <c r="Z565" s="96"/>
      <c r="AA565" s="96"/>
      <c r="AB565" s="96"/>
      <c r="AC565" s="95"/>
      <c r="AD565" s="95" t="s">
        <v>5418</v>
      </c>
      <c r="AE565" s="100"/>
      <c r="AF565" s="100" t="s">
        <v>2735</v>
      </c>
      <c r="AG565" s="186"/>
      <c r="AH565" s="187"/>
      <c r="AI565" s="187"/>
      <c r="AJ565" s="187"/>
      <c r="AK565" s="188"/>
      <c r="AL565" s="188"/>
      <c r="AM565" s="189"/>
      <c r="AN565" s="189"/>
      <c r="AO565" s="189"/>
      <c r="AP565" s="189"/>
      <c r="AQ565" s="189"/>
      <c r="AR565" s="189"/>
      <c r="AS565" s="189"/>
      <c r="AT565" s="194" t="s">
        <v>1289</v>
      </c>
      <c r="AU565" s="104"/>
      <c r="AV565" s="104"/>
      <c r="AW565" s="104"/>
      <c r="AX565" s="104"/>
      <c r="AY565" s="104"/>
      <c r="AZ565" s="104"/>
      <c r="BA565" s="104"/>
      <c r="BB565" s="104"/>
      <c r="BC565" s="104"/>
      <c r="BD565" s="104"/>
      <c r="BE565" s="162"/>
      <c r="BF565" s="104"/>
      <c r="BG565" s="363"/>
      <c r="BH565" s="213" t="s">
        <v>1290</v>
      </c>
      <c r="BI565" s="193" t="s">
        <v>1290</v>
      </c>
      <c r="BJ565" s="193" t="s">
        <v>5676</v>
      </c>
      <c r="BK565" s="109"/>
    </row>
    <row r="566" s="193" customFormat="true" ht="12.75" hidden="true" customHeight="true" outlineLevel="0" collapsed="false">
      <c r="A566" s="315"/>
      <c r="B566" s="316"/>
      <c r="C566" s="316"/>
      <c r="D566" s="332" t="s">
        <v>1291</v>
      </c>
      <c r="E566" s="317" t="s">
        <v>1293</v>
      </c>
      <c r="F566" s="87" t="s">
        <v>5677</v>
      </c>
      <c r="G566" s="88"/>
      <c r="H566" s="89" t="s">
        <v>5678</v>
      </c>
      <c r="I566" s="90"/>
      <c r="J566" s="90"/>
      <c r="K566" s="91"/>
      <c r="L566" s="92"/>
      <c r="M566" s="90" t="s">
        <v>2749</v>
      </c>
      <c r="N566" s="90"/>
      <c r="O566" s="90"/>
      <c r="P566" s="91"/>
      <c r="Q566" s="185"/>
      <c r="R566" s="185"/>
      <c r="S566" s="185"/>
      <c r="T566" s="185"/>
      <c r="U566" s="185"/>
      <c r="V566" s="100" t="s">
        <v>5679</v>
      </c>
      <c r="W566" s="95" t="s">
        <v>5417</v>
      </c>
      <c r="X566" s="96"/>
      <c r="Y566" s="96"/>
      <c r="Z566" s="96"/>
      <c r="AA566" s="96"/>
      <c r="AB566" s="96"/>
      <c r="AC566" s="95"/>
      <c r="AD566" s="95" t="s">
        <v>5418</v>
      </c>
      <c r="AE566" s="100"/>
      <c r="AF566" s="100" t="s">
        <v>2735</v>
      </c>
      <c r="AG566" s="186"/>
      <c r="AH566" s="187"/>
      <c r="AI566" s="187"/>
      <c r="AJ566" s="187"/>
      <c r="AK566" s="188"/>
      <c r="AL566" s="188"/>
      <c r="AM566" s="189"/>
      <c r="AN566" s="189"/>
      <c r="AO566" s="189"/>
      <c r="AP566" s="189"/>
      <c r="AQ566" s="189"/>
      <c r="AR566" s="189"/>
      <c r="AS566" s="189"/>
      <c r="AT566" s="194" t="s">
        <v>1292</v>
      </c>
      <c r="AU566" s="104"/>
      <c r="AV566" s="104"/>
      <c r="AW566" s="104"/>
      <c r="AX566" s="104"/>
      <c r="AY566" s="104"/>
      <c r="AZ566" s="104"/>
      <c r="BA566" s="104"/>
      <c r="BB566" s="104"/>
      <c r="BC566" s="104"/>
      <c r="BD566" s="104"/>
      <c r="BE566" s="162"/>
      <c r="BF566" s="104"/>
      <c r="BG566" s="363"/>
      <c r="BH566" s="213" t="s">
        <v>1293</v>
      </c>
      <c r="BI566" s="193" t="s">
        <v>1293</v>
      </c>
      <c r="BJ566" s="193" t="s">
        <v>5680</v>
      </c>
      <c r="BK566" s="109"/>
    </row>
    <row r="567" s="193" customFormat="true" ht="12.75" hidden="true" customHeight="true" outlineLevel="0" collapsed="false">
      <c r="A567" s="315"/>
      <c r="B567" s="316"/>
      <c r="C567" s="316"/>
      <c r="D567" s="332" t="s">
        <v>1294</v>
      </c>
      <c r="E567" s="317" t="s">
        <v>1296</v>
      </c>
      <c r="F567" s="87" t="s">
        <v>5681</v>
      </c>
      <c r="G567" s="88"/>
      <c r="H567" s="89" t="s">
        <v>5682</v>
      </c>
      <c r="I567" s="90"/>
      <c r="J567" s="90"/>
      <c r="K567" s="91"/>
      <c r="L567" s="92"/>
      <c r="M567" s="90" t="s">
        <v>2749</v>
      </c>
      <c r="N567" s="90"/>
      <c r="O567" s="90"/>
      <c r="P567" s="91"/>
      <c r="Q567" s="185"/>
      <c r="R567" s="185"/>
      <c r="S567" s="185"/>
      <c r="T567" s="185"/>
      <c r="U567" s="185"/>
      <c r="V567" s="100" t="s">
        <v>5683</v>
      </c>
      <c r="W567" s="95" t="s">
        <v>5417</v>
      </c>
      <c r="X567" s="96"/>
      <c r="Y567" s="96"/>
      <c r="Z567" s="96"/>
      <c r="AA567" s="96"/>
      <c r="AB567" s="96"/>
      <c r="AC567" s="95"/>
      <c r="AD567" s="95" t="s">
        <v>5418</v>
      </c>
      <c r="AE567" s="100"/>
      <c r="AF567" s="100" t="s">
        <v>2735</v>
      </c>
      <c r="AG567" s="186"/>
      <c r="AH567" s="187"/>
      <c r="AI567" s="187"/>
      <c r="AJ567" s="187"/>
      <c r="AK567" s="188"/>
      <c r="AL567" s="188"/>
      <c r="AM567" s="189"/>
      <c r="AN567" s="189"/>
      <c r="AO567" s="189"/>
      <c r="AP567" s="189"/>
      <c r="AQ567" s="189"/>
      <c r="AR567" s="189"/>
      <c r="AS567" s="189"/>
      <c r="AT567" s="194" t="s">
        <v>1295</v>
      </c>
      <c r="AU567" s="104"/>
      <c r="AV567" s="104"/>
      <c r="AW567" s="104"/>
      <c r="AX567" s="104"/>
      <c r="AY567" s="104"/>
      <c r="AZ567" s="104"/>
      <c r="BA567" s="104"/>
      <c r="BB567" s="104"/>
      <c r="BC567" s="104"/>
      <c r="BD567" s="104"/>
      <c r="BE567" s="162"/>
      <c r="BF567" s="104"/>
      <c r="BG567" s="363"/>
      <c r="BH567" s="213" t="s">
        <v>1296</v>
      </c>
      <c r="BI567" s="193" t="s">
        <v>1296</v>
      </c>
      <c r="BJ567" s="193" t="s">
        <v>5684</v>
      </c>
      <c r="BK567" s="109"/>
    </row>
    <row r="568" s="193" customFormat="true" ht="12.75" hidden="true" customHeight="true" outlineLevel="0" collapsed="false">
      <c r="A568" s="315"/>
      <c r="B568" s="316"/>
      <c r="C568" s="316"/>
      <c r="D568" s="332" t="s">
        <v>1297</v>
      </c>
      <c r="E568" s="317" t="s">
        <v>1299</v>
      </c>
      <c r="F568" s="87" t="s">
        <v>5685</v>
      </c>
      <c r="G568" s="88"/>
      <c r="H568" s="89" t="s">
        <v>5686</v>
      </c>
      <c r="I568" s="90"/>
      <c r="J568" s="90"/>
      <c r="K568" s="91"/>
      <c r="L568" s="92"/>
      <c r="M568" s="90" t="s">
        <v>2749</v>
      </c>
      <c r="N568" s="90"/>
      <c r="O568" s="90"/>
      <c r="P568" s="91"/>
      <c r="Q568" s="185"/>
      <c r="R568" s="185"/>
      <c r="S568" s="185"/>
      <c r="T568" s="185"/>
      <c r="U568" s="185"/>
      <c r="V568" s="100" t="s">
        <v>5687</v>
      </c>
      <c r="W568" s="95" t="s">
        <v>5417</v>
      </c>
      <c r="X568" s="96"/>
      <c r="Y568" s="96"/>
      <c r="Z568" s="96"/>
      <c r="AA568" s="96"/>
      <c r="AB568" s="96"/>
      <c r="AC568" s="95"/>
      <c r="AD568" s="95" t="s">
        <v>5418</v>
      </c>
      <c r="AE568" s="100"/>
      <c r="AF568" s="100" t="s">
        <v>2735</v>
      </c>
      <c r="AG568" s="186"/>
      <c r="AH568" s="187"/>
      <c r="AI568" s="187"/>
      <c r="AJ568" s="187"/>
      <c r="AK568" s="188"/>
      <c r="AL568" s="188"/>
      <c r="AM568" s="189"/>
      <c r="AN568" s="189"/>
      <c r="AO568" s="189"/>
      <c r="AP568" s="189"/>
      <c r="AQ568" s="189"/>
      <c r="AR568" s="189"/>
      <c r="AS568" s="189"/>
      <c r="AT568" s="194" t="s">
        <v>1298</v>
      </c>
      <c r="AU568" s="104"/>
      <c r="AV568" s="104"/>
      <c r="AW568" s="104"/>
      <c r="AX568" s="104"/>
      <c r="AY568" s="104"/>
      <c r="AZ568" s="104"/>
      <c r="BA568" s="104"/>
      <c r="BB568" s="104"/>
      <c r="BC568" s="104"/>
      <c r="BD568" s="104"/>
      <c r="BE568" s="162"/>
      <c r="BF568" s="104"/>
      <c r="BG568" s="363"/>
      <c r="BH568" s="213" t="s">
        <v>1299</v>
      </c>
      <c r="BI568" s="193" t="s">
        <v>1299</v>
      </c>
      <c r="BJ568" s="193" t="s">
        <v>5688</v>
      </c>
      <c r="BK568" s="109"/>
    </row>
    <row r="569" s="193" customFormat="true" ht="12.75" hidden="true" customHeight="true" outlineLevel="0" collapsed="false">
      <c r="A569" s="315"/>
      <c r="B569" s="316"/>
      <c r="C569" s="316"/>
      <c r="D569" s="332" t="s">
        <v>1300</v>
      </c>
      <c r="E569" s="317" t="s">
        <v>1302</v>
      </c>
      <c r="F569" s="87" t="s">
        <v>5689</v>
      </c>
      <c r="G569" s="88"/>
      <c r="H569" s="89" t="s">
        <v>5690</v>
      </c>
      <c r="I569" s="90"/>
      <c r="J569" s="90"/>
      <c r="K569" s="91"/>
      <c r="L569" s="92"/>
      <c r="M569" s="90" t="s">
        <v>2749</v>
      </c>
      <c r="N569" s="90"/>
      <c r="O569" s="90"/>
      <c r="P569" s="91"/>
      <c r="Q569" s="185"/>
      <c r="R569" s="185"/>
      <c r="S569" s="185"/>
      <c r="T569" s="185"/>
      <c r="U569" s="185"/>
      <c r="V569" s="100" t="s">
        <v>5691</v>
      </c>
      <c r="W569" s="95" t="s">
        <v>5417</v>
      </c>
      <c r="X569" s="96"/>
      <c r="Y569" s="96"/>
      <c r="Z569" s="96"/>
      <c r="AA569" s="96"/>
      <c r="AB569" s="96"/>
      <c r="AC569" s="95"/>
      <c r="AD569" s="95" t="s">
        <v>5418</v>
      </c>
      <c r="AE569" s="100"/>
      <c r="AF569" s="100" t="s">
        <v>2735</v>
      </c>
      <c r="AG569" s="186"/>
      <c r="AH569" s="187"/>
      <c r="AI569" s="187"/>
      <c r="AJ569" s="187"/>
      <c r="AK569" s="188"/>
      <c r="AL569" s="188"/>
      <c r="AM569" s="189"/>
      <c r="AN569" s="189"/>
      <c r="AO569" s="189"/>
      <c r="AP569" s="189"/>
      <c r="AQ569" s="189"/>
      <c r="AR569" s="189"/>
      <c r="AS569" s="189"/>
      <c r="AT569" s="194" t="s">
        <v>1301</v>
      </c>
      <c r="AU569" s="104"/>
      <c r="AV569" s="104"/>
      <c r="AW569" s="104"/>
      <c r="AX569" s="104"/>
      <c r="AY569" s="104"/>
      <c r="AZ569" s="104"/>
      <c r="BA569" s="104"/>
      <c r="BB569" s="104"/>
      <c r="BC569" s="104"/>
      <c r="BD569" s="104"/>
      <c r="BE569" s="162"/>
      <c r="BF569" s="104"/>
      <c r="BG569" s="363"/>
      <c r="BH569" s="213" t="s">
        <v>1302</v>
      </c>
      <c r="BI569" s="193" t="s">
        <v>1302</v>
      </c>
      <c r="BJ569" s="193" t="s">
        <v>5692</v>
      </c>
      <c r="BK569" s="109"/>
    </row>
    <row r="570" s="193" customFormat="true" ht="12.75" hidden="true" customHeight="true" outlineLevel="0" collapsed="false">
      <c r="A570" s="315"/>
      <c r="B570" s="316"/>
      <c r="C570" s="316"/>
      <c r="D570" s="370" t="s">
        <v>1303</v>
      </c>
      <c r="E570" s="317" t="s">
        <v>1304</v>
      </c>
      <c r="F570" s="87" t="s">
        <v>5693</v>
      </c>
      <c r="G570" s="88"/>
      <c r="H570" s="89" t="s">
        <v>5694</v>
      </c>
      <c r="I570" s="90"/>
      <c r="J570" s="90"/>
      <c r="K570" s="91"/>
      <c r="L570" s="92"/>
      <c r="M570" s="90" t="s">
        <v>2749</v>
      </c>
      <c r="N570" s="90"/>
      <c r="O570" s="90"/>
      <c r="P570" s="91"/>
      <c r="Q570" s="185"/>
      <c r="R570" s="185"/>
      <c r="S570" s="185"/>
      <c r="T570" s="185"/>
      <c r="U570" s="185"/>
      <c r="V570" s="100" t="s">
        <v>5695</v>
      </c>
      <c r="W570" s="95" t="s">
        <v>5417</v>
      </c>
      <c r="X570" s="96"/>
      <c r="Y570" s="96"/>
      <c r="Z570" s="96"/>
      <c r="AA570" s="96"/>
      <c r="AB570" s="96"/>
      <c r="AC570" s="95"/>
      <c r="AD570" s="95" t="s">
        <v>5418</v>
      </c>
      <c r="AE570" s="100"/>
      <c r="AF570" s="100" t="s">
        <v>2735</v>
      </c>
      <c r="AG570" s="186"/>
      <c r="AH570" s="187"/>
      <c r="AI570" s="187"/>
      <c r="AJ570" s="187"/>
      <c r="AK570" s="188"/>
      <c r="AL570" s="188"/>
      <c r="AM570" s="189"/>
      <c r="AN570" s="189"/>
      <c r="AO570" s="189"/>
      <c r="AP570" s="189"/>
      <c r="AQ570" s="189"/>
      <c r="AR570" s="189"/>
      <c r="AS570" s="189"/>
      <c r="AT570" s="194" t="s">
        <v>1303</v>
      </c>
      <c r="AU570" s="104"/>
      <c r="AV570" s="104"/>
      <c r="AW570" s="104"/>
      <c r="AX570" s="104"/>
      <c r="AY570" s="104"/>
      <c r="AZ570" s="104"/>
      <c r="BA570" s="104"/>
      <c r="BB570" s="104"/>
      <c r="BC570" s="104"/>
      <c r="BD570" s="104"/>
      <c r="BE570" s="162"/>
      <c r="BF570" s="104"/>
      <c r="BG570" s="363"/>
      <c r="BH570" s="213" t="s">
        <v>1304</v>
      </c>
      <c r="BI570" s="193" t="s">
        <v>1304</v>
      </c>
      <c r="BJ570" s="193" t="s">
        <v>5696</v>
      </c>
      <c r="BK570" s="109"/>
    </row>
    <row r="571" s="193" customFormat="true" ht="12.75" hidden="true" customHeight="true" outlineLevel="0" collapsed="false">
      <c r="A571" s="315"/>
      <c r="B571" s="316"/>
      <c r="C571" s="316"/>
      <c r="D571" s="370" t="s">
        <v>1305</v>
      </c>
      <c r="E571" s="317" t="s">
        <v>1306</v>
      </c>
      <c r="F571" s="87" t="s">
        <v>5697</v>
      </c>
      <c r="G571" s="88"/>
      <c r="H571" s="89" t="s">
        <v>5698</v>
      </c>
      <c r="I571" s="90"/>
      <c r="J571" s="90"/>
      <c r="K571" s="91"/>
      <c r="L571" s="92"/>
      <c r="M571" s="90" t="s">
        <v>2749</v>
      </c>
      <c r="N571" s="90"/>
      <c r="O571" s="90"/>
      <c r="P571" s="91"/>
      <c r="Q571" s="185"/>
      <c r="R571" s="185"/>
      <c r="S571" s="185"/>
      <c r="T571" s="185"/>
      <c r="U571" s="185"/>
      <c r="V571" s="100" t="s">
        <v>5699</v>
      </c>
      <c r="W571" s="95" t="s">
        <v>5417</v>
      </c>
      <c r="X571" s="96"/>
      <c r="Y571" s="96"/>
      <c r="Z571" s="96"/>
      <c r="AA571" s="96"/>
      <c r="AB571" s="96"/>
      <c r="AC571" s="95"/>
      <c r="AD571" s="95" t="s">
        <v>5418</v>
      </c>
      <c r="AE571" s="100"/>
      <c r="AF571" s="100" t="s">
        <v>2735</v>
      </c>
      <c r="AG571" s="186"/>
      <c r="AH571" s="187"/>
      <c r="AI571" s="187"/>
      <c r="AJ571" s="187"/>
      <c r="AK571" s="188"/>
      <c r="AL571" s="188"/>
      <c r="AM571" s="189"/>
      <c r="AN571" s="189"/>
      <c r="AO571" s="189"/>
      <c r="AP571" s="189"/>
      <c r="AQ571" s="189"/>
      <c r="AR571" s="189"/>
      <c r="AS571" s="189"/>
      <c r="AT571" s="194" t="s">
        <v>1305</v>
      </c>
      <c r="AU571" s="104"/>
      <c r="AV571" s="104"/>
      <c r="AW571" s="104"/>
      <c r="AX571" s="104"/>
      <c r="AY571" s="104"/>
      <c r="AZ571" s="104"/>
      <c r="BA571" s="104"/>
      <c r="BB571" s="104"/>
      <c r="BC571" s="104"/>
      <c r="BD571" s="104"/>
      <c r="BE571" s="162"/>
      <c r="BF571" s="104"/>
      <c r="BG571" s="363"/>
      <c r="BH571" s="213" t="s">
        <v>1306</v>
      </c>
      <c r="BI571" s="193" t="s">
        <v>1306</v>
      </c>
      <c r="BJ571" s="193" t="s">
        <v>5700</v>
      </c>
      <c r="BK571" s="109"/>
    </row>
    <row r="572" s="193" customFormat="true" ht="12.75" hidden="true" customHeight="true" outlineLevel="0" collapsed="false">
      <c r="A572" s="315"/>
      <c r="B572" s="316"/>
      <c r="C572" s="316"/>
      <c r="D572" s="332" t="s">
        <v>1307</v>
      </c>
      <c r="E572" s="317" t="s">
        <v>1308</v>
      </c>
      <c r="F572" s="87" t="s">
        <v>5701</v>
      </c>
      <c r="G572" s="88"/>
      <c r="H572" s="89" t="s">
        <v>5702</v>
      </c>
      <c r="I572" s="90"/>
      <c r="J572" s="90"/>
      <c r="K572" s="91"/>
      <c r="L572" s="92"/>
      <c r="M572" s="90" t="s">
        <v>2749</v>
      </c>
      <c r="N572" s="90"/>
      <c r="O572" s="90"/>
      <c r="P572" s="91"/>
      <c r="Q572" s="185"/>
      <c r="R572" s="185"/>
      <c r="S572" s="185"/>
      <c r="T572" s="185"/>
      <c r="U572" s="185"/>
      <c r="V572" s="100" t="s">
        <v>5703</v>
      </c>
      <c r="W572" s="95" t="s">
        <v>5417</v>
      </c>
      <c r="X572" s="96"/>
      <c r="Y572" s="96"/>
      <c r="Z572" s="96"/>
      <c r="AA572" s="96"/>
      <c r="AB572" s="96"/>
      <c r="AC572" s="95"/>
      <c r="AD572" s="95" t="s">
        <v>5418</v>
      </c>
      <c r="AE572" s="100"/>
      <c r="AF572" s="100" t="s">
        <v>2735</v>
      </c>
      <c r="AG572" s="186"/>
      <c r="AH572" s="187"/>
      <c r="AI572" s="187"/>
      <c r="AJ572" s="187"/>
      <c r="AK572" s="188"/>
      <c r="AL572" s="188"/>
      <c r="AM572" s="189"/>
      <c r="AN572" s="189"/>
      <c r="AO572" s="189"/>
      <c r="AP572" s="189"/>
      <c r="AQ572" s="189"/>
      <c r="AR572" s="189"/>
      <c r="AS572" s="189"/>
      <c r="AT572" s="194" t="s">
        <v>1307</v>
      </c>
      <c r="AU572" s="104"/>
      <c r="AV572" s="104"/>
      <c r="AW572" s="104"/>
      <c r="AX572" s="104"/>
      <c r="AY572" s="104"/>
      <c r="AZ572" s="104"/>
      <c r="BA572" s="104"/>
      <c r="BB572" s="104"/>
      <c r="BC572" s="104"/>
      <c r="BD572" s="104"/>
      <c r="BE572" s="162"/>
      <c r="BF572" s="104"/>
      <c r="BG572" s="363"/>
      <c r="BH572" s="213" t="s">
        <v>1308</v>
      </c>
      <c r="BI572" s="193" t="s">
        <v>1308</v>
      </c>
      <c r="BJ572" s="193" t="s">
        <v>5704</v>
      </c>
      <c r="BK572" s="109"/>
    </row>
    <row r="573" s="193" customFormat="true" ht="12.75" hidden="true" customHeight="true" outlineLevel="0" collapsed="false">
      <c r="A573" s="315"/>
      <c r="B573" s="316"/>
      <c r="C573" s="316"/>
      <c r="D573" s="332" t="s">
        <v>1309</v>
      </c>
      <c r="E573" s="317" t="s">
        <v>1310</v>
      </c>
      <c r="F573" s="87" t="s">
        <v>5705</v>
      </c>
      <c r="G573" s="88"/>
      <c r="H573" s="89" t="s">
        <v>5706</v>
      </c>
      <c r="I573" s="90"/>
      <c r="J573" s="90"/>
      <c r="K573" s="91"/>
      <c r="L573" s="92"/>
      <c r="M573" s="90" t="s">
        <v>2749</v>
      </c>
      <c r="N573" s="90"/>
      <c r="O573" s="90"/>
      <c r="P573" s="91"/>
      <c r="Q573" s="185"/>
      <c r="R573" s="185"/>
      <c r="S573" s="185"/>
      <c r="T573" s="185"/>
      <c r="U573" s="185"/>
      <c r="V573" s="100" t="s">
        <v>5707</v>
      </c>
      <c r="W573" s="95" t="s">
        <v>5417</v>
      </c>
      <c r="X573" s="96"/>
      <c r="Y573" s="96"/>
      <c r="Z573" s="96"/>
      <c r="AA573" s="96"/>
      <c r="AB573" s="96"/>
      <c r="AC573" s="95"/>
      <c r="AD573" s="95" t="s">
        <v>5418</v>
      </c>
      <c r="AE573" s="100"/>
      <c r="AF573" s="100" t="s">
        <v>2735</v>
      </c>
      <c r="AG573" s="186"/>
      <c r="AH573" s="187"/>
      <c r="AI573" s="187"/>
      <c r="AJ573" s="187"/>
      <c r="AK573" s="188"/>
      <c r="AL573" s="188"/>
      <c r="AM573" s="189"/>
      <c r="AN573" s="189"/>
      <c r="AO573" s="189"/>
      <c r="AP573" s="189"/>
      <c r="AQ573" s="189"/>
      <c r="AR573" s="189"/>
      <c r="AS573" s="189"/>
      <c r="AT573" s="194" t="s">
        <v>1309</v>
      </c>
      <c r="AU573" s="104"/>
      <c r="AV573" s="104"/>
      <c r="AW573" s="104"/>
      <c r="AX573" s="104"/>
      <c r="AY573" s="104"/>
      <c r="AZ573" s="104"/>
      <c r="BA573" s="104"/>
      <c r="BB573" s="104"/>
      <c r="BC573" s="104"/>
      <c r="BD573" s="104"/>
      <c r="BE573" s="162"/>
      <c r="BF573" s="104"/>
      <c r="BG573" s="363"/>
      <c r="BH573" s="213" t="s">
        <v>1310</v>
      </c>
      <c r="BI573" s="193" t="s">
        <v>1310</v>
      </c>
      <c r="BJ573" s="193" t="s">
        <v>5708</v>
      </c>
      <c r="BK573" s="109"/>
    </row>
    <row r="574" s="193" customFormat="true" ht="12.75" hidden="true" customHeight="true" outlineLevel="0" collapsed="false">
      <c r="A574" s="315"/>
      <c r="B574" s="316"/>
      <c r="C574" s="316"/>
      <c r="D574" s="332" t="s">
        <v>1311</v>
      </c>
      <c r="E574" s="317" t="s">
        <v>1312</v>
      </c>
      <c r="F574" s="87" t="s">
        <v>5709</v>
      </c>
      <c r="G574" s="88"/>
      <c r="H574" s="89" t="s">
        <v>5710</v>
      </c>
      <c r="I574" s="90"/>
      <c r="J574" s="90"/>
      <c r="K574" s="91"/>
      <c r="L574" s="92"/>
      <c r="M574" s="90" t="s">
        <v>2749</v>
      </c>
      <c r="N574" s="90"/>
      <c r="O574" s="90"/>
      <c r="P574" s="91"/>
      <c r="Q574" s="185"/>
      <c r="R574" s="185"/>
      <c r="S574" s="185"/>
      <c r="T574" s="185"/>
      <c r="U574" s="185"/>
      <c r="V574" s="100" t="s">
        <v>5711</v>
      </c>
      <c r="W574" s="95" t="s">
        <v>5417</v>
      </c>
      <c r="X574" s="96"/>
      <c r="Y574" s="96"/>
      <c r="Z574" s="96"/>
      <c r="AA574" s="96"/>
      <c r="AB574" s="96"/>
      <c r="AC574" s="95"/>
      <c r="AD574" s="95" t="s">
        <v>5418</v>
      </c>
      <c r="AE574" s="100"/>
      <c r="AF574" s="100" t="s">
        <v>2735</v>
      </c>
      <c r="AG574" s="186"/>
      <c r="AH574" s="187"/>
      <c r="AI574" s="187"/>
      <c r="AJ574" s="187"/>
      <c r="AK574" s="188"/>
      <c r="AL574" s="188"/>
      <c r="AM574" s="189"/>
      <c r="AN574" s="189"/>
      <c r="AO574" s="189"/>
      <c r="AP574" s="189"/>
      <c r="AQ574" s="189"/>
      <c r="AR574" s="189"/>
      <c r="AS574" s="189"/>
      <c r="AT574" s="194" t="s">
        <v>1311</v>
      </c>
      <c r="AU574" s="104"/>
      <c r="AV574" s="104"/>
      <c r="AW574" s="104"/>
      <c r="AX574" s="104"/>
      <c r="AY574" s="104"/>
      <c r="AZ574" s="104"/>
      <c r="BA574" s="104"/>
      <c r="BB574" s="104"/>
      <c r="BC574" s="104"/>
      <c r="BD574" s="104"/>
      <c r="BE574" s="162"/>
      <c r="BF574" s="104"/>
      <c r="BG574" s="363"/>
      <c r="BH574" s="213" t="s">
        <v>1312</v>
      </c>
      <c r="BI574" s="193" t="s">
        <v>1312</v>
      </c>
      <c r="BJ574" s="193" t="s">
        <v>5712</v>
      </c>
      <c r="BK574" s="109"/>
    </row>
    <row r="575" s="193" customFormat="true" ht="12.75" hidden="true" customHeight="true" outlineLevel="0" collapsed="false">
      <c r="A575" s="315"/>
      <c r="B575" s="316"/>
      <c r="C575" s="316"/>
      <c r="D575" s="332" t="s">
        <v>1313</v>
      </c>
      <c r="E575" s="317" t="s">
        <v>1315</v>
      </c>
      <c r="F575" s="87" t="s">
        <v>5713</v>
      </c>
      <c r="G575" s="88"/>
      <c r="H575" s="89" t="s">
        <v>5714</v>
      </c>
      <c r="I575" s="90"/>
      <c r="J575" s="90"/>
      <c r="K575" s="91"/>
      <c r="L575" s="92"/>
      <c r="M575" s="90" t="s">
        <v>2749</v>
      </c>
      <c r="N575" s="90"/>
      <c r="O575" s="90"/>
      <c r="P575" s="91"/>
      <c r="Q575" s="185"/>
      <c r="R575" s="185"/>
      <c r="S575" s="185"/>
      <c r="T575" s="185"/>
      <c r="U575" s="185"/>
      <c r="V575" s="100" t="s">
        <v>5715</v>
      </c>
      <c r="W575" s="95" t="s">
        <v>5417</v>
      </c>
      <c r="X575" s="96"/>
      <c r="Y575" s="96"/>
      <c r="Z575" s="96"/>
      <c r="AA575" s="96"/>
      <c r="AB575" s="96"/>
      <c r="AC575" s="95"/>
      <c r="AD575" s="95" t="s">
        <v>5418</v>
      </c>
      <c r="AE575" s="100"/>
      <c r="AF575" s="100" t="s">
        <v>2735</v>
      </c>
      <c r="AG575" s="186"/>
      <c r="AH575" s="187"/>
      <c r="AI575" s="187"/>
      <c r="AJ575" s="187"/>
      <c r="AK575" s="188"/>
      <c r="AL575" s="188"/>
      <c r="AM575" s="189"/>
      <c r="AN575" s="189"/>
      <c r="AO575" s="189"/>
      <c r="AP575" s="189"/>
      <c r="AQ575" s="189"/>
      <c r="AR575" s="189"/>
      <c r="AS575" s="189"/>
      <c r="AT575" s="194" t="s">
        <v>1314</v>
      </c>
      <c r="AU575" s="104"/>
      <c r="AV575" s="104"/>
      <c r="AW575" s="104"/>
      <c r="AX575" s="104"/>
      <c r="AY575" s="104"/>
      <c r="AZ575" s="104"/>
      <c r="BA575" s="104"/>
      <c r="BB575" s="104"/>
      <c r="BC575" s="104"/>
      <c r="BD575" s="104"/>
      <c r="BE575" s="162"/>
      <c r="BF575" s="104"/>
      <c r="BG575" s="363"/>
      <c r="BH575" s="213" t="s">
        <v>1315</v>
      </c>
      <c r="BI575" s="193" t="s">
        <v>1315</v>
      </c>
      <c r="BJ575" s="193" t="s">
        <v>5716</v>
      </c>
      <c r="BK575" s="109"/>
    </row>
    <row r="576" s="193" customFormat="true" ht="12.75" hidden="true" customHeight="true" outlineLevel="0" collapsed="false">
      <c r="A576" s="315"/>
      <c r="B576" s="316"/>
      <c r="C576" s="316"/>
      <c r="D576" s="332" t="s">
        <v>1316</v>
      </c>
      <c r="E576" s="317" t="s">
        <v>1318</v>
      </c>
      <c r="F576" s="87" t="s">
        <v>5717</v>
      </c>
      <c r="G576" s="88"/>
      <c r="H576" s="89" t="s">
        <v>5718</v>
      </c>
      <c r="I576" s="90"/>
      <c r="J576" s="90"/>
      <c r="K576" s="91"/>
      <c r="L576" s="92"/>
      <c r="M576" s="90" t="s">
        <v>2749</v>
      </c>
      <c r="N576" s="90"/>
      <c r="O576" s="90"/>
      <c r="P576" s="91"/>
      <c r="Q576" s="185"/>
      <c r="R576" s="185"/>
      <c r="S576" s="185"/>
      <c r="T576" s="185"/>
      <c r="U576" s="185"/>
      <c r="V576" s="100" t="s">
        <v>5719</v>
      </c>
      <c r="W576" s="95" t="s">
        <v>5417</v>
      </c>
      <c r="X576" s="96"/>
      <c r="Y576" s="96"/>
      <c r="Z576" s="96"/>
      <c r="AA576" s="96"/>
      <c r="AB576" s="96"/>
      <c r="AC576" s="95"/>
      <c r="AD576" s="95" t="s">
        <v>5418</v>
      </c>
      <c r="AE576" s="100"/>
      <c r="AF576" s="100" t="s">
        <v>2735</v>
      </c>
      <c r="AG576" s="186"/>
      <c r="AH576" s="187"/>
      <c r="AI576" s="187"/>
      <c r="AJ576" s="187"/>
      <c r="AK576" s="188"/>
      <c r="AL576" s="188"/>
      <c r="AM576" s="189"/>
      <c r="AN576" s="189"/>
      <c r="AO576" s="189"/>
      <c r="AP576" s="189"/>
      <c r="AQ576" s="189"/>
      <c r="AR576" s="189"/>
      <c r="AS576" s="189"/>
      <c r="AT576" s="194" t="s">
        <v>1317</v>
      </c>
      <c r="AU576" s="104"/>
      <c r="AV576" s="104"/>
      <c r="AW576" s="104"/>
      <c r="AX576" s="104"/>
      <c r="AY576" s="104"/>
      <c r="AZ576" s="104"/>
      <c r="BA576" s="104"/>
      <c r="BB576" s="104"/>
      <c r="BC576" s="104"/>
      <c r="BD576" s="104"/>
      <c r="BE576" s="162"/>
      <c r="BF576" s="104"/>
      <c r="BG576" s="363"/>
      <c r="BH576" s="213" t="s">
        <v>1318</v>
      </c>
      <c r="BI576" s="193" t="s">
        <v>1318</v>
      </c>
      <c r="BJ576" s="193" t="s">
        <v>5720</v>
      </c>
      <c r="BK576" s="109"/>
    </row>
    <row r="577" s="193" customFormat="true" ht="12.75" hidden="true" customHeight="true" outlineLevel="0" collapsed="false">
      <c r="A577" s="315"/>
      <c r="B577" s="316"/>
      <c r="C577" s="316"/>
      <c r="D577" s="332" t="s">
        <v>1319</v>
      </c>
      <c r="E577" s="317" t="s">
        <v>1321</v>
      </c>
      <c r="F577" s="87" t="s">
        <v>5721</v>
      </c>
      <c r="G577" s="88"/>
      <c r="H577" s="89" t="s">
        <v>5722</v>
      </c>
      <c r="I577" s="90"/>
      <c r="J577" s="90"/>
      <c r="K577" s="91"/>
      <c r="L577" s="92"/>
      <c r="M577" s="90" t="s">
        <v>2749</v>
      </c>
      <c r="N577" s="90"/>
      <c r="O577" s="90"/>
      <c r="P577" s="91"/>
      <c r="Q577" s="185"/>
      <c r="R577" s="185"/>
      <c r="S577" s="185"/>
      <c r="T577" s="185"/>
      <c r="U577" s="185"/>
      <c r="V577" s="100" t="s">
        <v>5723</v>
      </c>
      <c r="W577" s="95" t="s">
        <v>5417</v>
      </c>
      <c r="X577" s="96"/>
      <c r="Y577" s="96"/>
      <c r="Z577" s="96"/>
      <c r="AA577" s="96"/>
      <c r="AB577" s="96"/>
      <c r="AC577" s="95"/>
      <c r="AD577" s="95" t="s">
        <v>5418</v>
      </c>
      <c r="AE577" s="100"/>
      <c r="AF577" s="100" t="s">
        <v>2735</v>
      </c>
      <c r="AG577" s="186"/>
      <c r="AH577" s="187"/>
      <c r="AI577" s="187"/>
      <c r="AJ577" s="187"/>
      <c r="AK577" s="188"/>
      <c r="AL577" s="188"/>
      <c r="AM577" s="189"/>
      <c r="AN577" s="189"/>
      <c r="AO577" s="189"/>
      <c r="AP577" s="189"/>
      <c r="AQ577" s="189"/>
      <c r="AR577" s="189"/>
      <c r="AS577" s="189"/>
      <c r="AT577" s="194" t="s">
        <v>1320</v>
      </c>
      <c r="AU577" s="104"/>
      <c r="AV577" s="104"/>
      <c r="AW577" s="104"/>
      <c r="AX577" s="104"/>
      <c r="AY577" s="104"/>
      <c r="AZ577" s="104"/>
      <c r="BA577" s="104"/>
      <c r="BB577" s="104"/>
      <c r="BC577" s="104"/>
      <c r="BD577" s="104"/>
      <c r="BE577" s="162"/>
      <c r="BF577" s="104"/>
      <c r="BG577" s="363"/>
      <c r="BH577" s="213" t="s">
        <v>1321</v>
      </c>
      <c r="BI577" s="193" t="s">
        <v>1321</v>
      </c>
      <c r="BJ577" s="193" t="s">
        <v>5724</v>
      </c>
      <c r="BK577" s="109"/>
    </row>
    <row r="578" s="193" customFormat="true" ht="12.75" hidden="true" customHeight="true" outlineLevel="0" collapsed="false">
      <c r="A578" s="315"/>
      <c r="B578" s="316"/>
      <c r="C578" s="316"/>
      <c r="D578" s="332" t="s">
        <v>1322</v>
      </c>
      <c r="E578" s="317" t="s">
        <v>1324</v>
      </c>
      <c r="F578" s="87" t="s">
        <v>5725</v>
      </c>
      <c r="G578" s="88"/>
      <c r="H578" s="89" t="s">
        <v>5726</v>
      </c>
      <c r="I578" s="90"/>
      <c r="J578" s="90"/>
      <c r="K578" s="91"/>
      <c r="L578" s="92"/>
      <c r="M578" s="90" t="s">
        <v>2749</v>
      </c>
      <c r="N578" s="90"/>
      <c r="O578" s="90"/>
      <c r="P578" s="91"/>
      <c r="Q578" s="185"/>
      <c r="R578" s="185"/>
      <c r="S578" s="185"/>
      <c r="T578" s="185"/>
      <c r="U578" s="185"/>
      <c r="V578" s="100" t="s">
        <v>5727</v>
      </c>
      <c r="W578" s="95" t="s">
        <v>5417</v>
      </c>
      <c r="X578" s="96"/>
      <c r="Y578" s="96"/>
      <c r="Z578" s="96"/>
      <c r="AA578" s="96"/>
      <c r="AB578" s="96"/>
      <c r="AC578" s="95"/>
      <c r="AD578" s="95" t="s">
        <v>5418</v>
      </c>
      <c r="AE578" s="100"/>
      <c r="AF578" s="100" t="s">
        <v>2735</v>
      </c>
      <c r="AG578" s="186"/>
      <c r="AH578" s="187"/>
      <c r="AI578" s="187"/>
      <c r="AJ578" s="187"/>
      <c r="AK578" s="188"/>
      <c r="AL578" s="188"/>
      <c r="AM578" s="189"/>
      <c r="AN578" s="189"/>
      <c r="AO578" s="189"/>
      <c r="AP578" s="189"/>
      <c r="AQ578" s="189"/>
      <c r="AR578" s="189"/>
      <c r="AS578" s="189"/>
      <c r="AT578" s="194" t="s">
        <v>1323</v>
      </c>
      <c r="AU578" s="104"/>
      <c r="AV578" s="104"/>
      <c r="AW578" s="104"/>
      <c r="AX578" s="104"/>
      <c r="AY578" s="104"/>
      <c r="AZ578" s="104"/>
      <c r="BA578" s="104"/>
      <c r="BB578" s="104"/>
      <c r="BC578" s="104"/>
      <c r="BD578" s="104"/>
      <c r="BE578" s="162"/>
      <c r="BF578" s="104"/>
      <c r="BG578" s="363"/>
      <c r="BH578" s="213" t="s">
        <v>1324</v>
      </c>
      <c r="BI578" s="193" t="s">
        <v>1324</v>
      </c>
      <c r="BJ578" s="193" t="s">
        <v>5728</v>
      </c>
      <c r="BK578" s="109"/>
    </row>
    <row r="579" s="193" customFormat="true" ht="12.75" hidden="true" customHeight="true" outlineLevel="0" collapsed="false">
      <c r="A579" s="315"/>
      <c r="B579" s="316"/>
      <c r="C579" s="316"/>
      <c r="D579" s="332" t="s">
        <v>1325</v>
      </c>
      <c r="E579" s="317" t="s">
        <v>1327</v>
      </c>
      <c r="F579" s="87" t="s">
        <v>5729</v>
      </c>
      <c r="G579" s="88"/>
      <c r="H579" s="89" t="s">
        <v>5730</v>
      </c>
      <c r="I579" s="90"/>
      <c r="J579" s="90"/>
      <c r="K579" s="91"/>
      <c r="L579" s="92"/>
      <c r="M579" s="90" t="s">
        <v>2749</v>
      </c>
      <c r="N579" s="90"/>
      <c r="O579" s="90"/>
      <c r="P579" s="91"/>
      <c r="Q579" s="185"/>
      <c r="R579" s="185"/>
      <c r="S579" s="185"/>
      <c r="T579" s="185"/>
      <c r="U579" s="185"/>
      <c r="V579" s="100" t="s">
        <v>5731</v>
      </c>
      <c r="W579" s="95" t="s">
        <v>5417</v>
      </c>
      <c r="X579" s="96"/>
      <c r="Y579" s="96"/>
      <c r="Z579" s="96"/>
      <c r="AA579" s="96"/>
      <c r="AB579" s="96"/>
      <c r="AC579" s="95"/>
      <c r="AD579" s="95" t="s">
        <v>5418</v>
      </c>
      <c r="AE579" s="100"/>
      <c r="AF579" s="100" t="s">
        <v>2735</v>
      </c>
      <c r="AG579" s="186"/>
      <c r="AH579" s="187"/>
      <c r="AI579" s="187"/>
      <c r="AJ579" s="187"/>
      <c r="AK579" s="188"/>
      <c r="AL579" s="188"/>
      <c r="AM579" s="189"/>
      <c r="AN579" s="189"/>
      <c r="AO579" s="189"/>
      <c r="AP579" s="189"/>
      <c r="AQ579" s="189"/>
      <c r="AR579" s="189"/>
      <c r="AS579" s="189"/>
      <c r="AT579" s="194" t="s">
        <v>1326</v>
      </c>
      <c r="AU579" s="104"/>
      <c r="AV579" s="104"/>
      <c r="AW579" s="104"/>
      <c r="AX579" s="104"/>
      <c r="AY579" s="104"/>
      <c r="AZ579" s="104"/>
      <c r="BA579" s="104"/>
      <c r="BB579" s="104"/>
      <c r="BC579" s="104"/>
      <c r="BD579" s="104"/>
      <c r="BE579" s="162"/>
      <c r="BF579" s="104"/>
      <c r="BG579" s="363"/>
      <c r="BH579" s="213" t="s">
        <v>1327</v>
      </c>
      <c r="BI579" s="193" t="s">
        <v>1327</v>
      </c>
      <c r="BJ579" s="193" t="s">
        <v>5732</v>
      </c>
      <c r="BK579" s="109"/>
    </row>
    <row r="580" s="193" customFormat="true" ht="12.75" hidden="true" customHeight="true" outlineLevel="0" collapsed="false">
      <c r="A580" s="315"/>
      <c r="B580" s="316"/>
      <c r="C580" s="316"/>
      <c r="D580" s="332" t="s">
        <v>1328</v>
      </c>
      <c r="E580" s="317" t="s">
        <v>1330</v>
      </c>
      <c r="F580" s="87" t="s">
        <v>5733</v>
      </c>
      <c r="G580" s="88"/>
      <c r="H580" s="89" t="s">
        <v>5734</v>
      </c>
      <c r="I580" s="90"/>
      <c r="J580" s="90"/>
      <c r="K580" s="91"/>
      <c r="L580" s="92"/>
      <c r="M580" s="90" t="s">
        <v>2749</v>
      </c>
      <c r="N580" s="90"/>
      <c r="O580" s="90"/>
      <c r="P580" s="91"/>
      <c r="Q580" s="185"/>
      <c r="R580" s="185"/>
      <c r="S580" s="185"/>
      <c r="T580" s="185"/>
      <c r="U580" s="185"/>
      <c r="V580" s="100" t="s">
        <v>5735</v>
      </c>
      <c r="W580" s="95" t="s">
        <v>5417</v>
      </c>
      <c r="X580" s="96"/>
      <c r="Y580" s="96"/>
      <c r="Z580" s="96"/>
      <c r="AA580" s="96"/>
      <c r="AB580" s="96"/>
      <c r="AC580" s="95"/>
      <c r="AD580" s="95" t="s">
        <v>5418</v>
      </c>
      <c r="AE580" s="100"/>
      <c r="AF580" s="100" t="s">
        <v>2735</v>
      </c>
      <c r="AG580" s="186"/>
      <c r="AH580" s="187"/>
      <c r="AI580" s="187"/>
      <c r="AJ580" s="187"/>
      <c r="AK580" s="188"/>
      <c r="AL580" s="188"/>
      <c r="AM580" s="189"/>
      <c r="AN580" s="189"/>
      <c r="AO580" s="189"/>
      <c r="AP580" s="189"/>
      <c r="AQ580" s="189"/>
      <c r="AR580" s="189"/>
      <c r="AS580" s="189"/>
      <c r="AT580" s="194" t="s">
        <v>1329</v>
      </c>
      <c r="AU580" s="104"/>
      <c r="AV580" s="104"/>
      <c r="AW580" s="104"/>
      <c r="AX580" s="104"/>
      <c r="AY580" s="104"/>
      <c r="AZ580" s="104"/>
      <c r="BA580" s="104"/>
      <c r="BB580" s="104"/>
      <c r="BC580" s="104"/>
      <c r="BD580" s="104"/>
      <c r="BE580" s="162"/>
      <c r="BF580" s="104"/>
      <c r="BG580" s="363"/>
      <c r="BH580" s="213" t="s">
        <v>1330</v>
      </c>
      <c r="BI580" s="193" t="s">
        <v>1330</v>
      </c>
      <c r="BJ580" s="193" t="s">
        <v>5736</v>
      </c>
      <c r="BK580" s="109"/>
    </row>
    <row r="581" s="193" customFormat="true" ht="12.75" hidden="true" customHeight="true" outlineLevel="0" collapsed="false">
      <c r="A581" s="315"/>
      <c r="B581" s="316"/>
      <c r="C581" s="316"/>
      <c r="D581" s="332" t="s">
        <v>1331</v>
      </c>
      <c r="E581" s="317" t="s">
        <v>1333</v>
      </c>
      <c r="F581" s="87" t="s">
        <v>5737</v>
      </c>
      <c r="G581" s="88"/>
      <c r="H581" s="89" t="s">
        <v>5738</v>
      </c>
      <c r="I581" s="90"/>
      <c r="J581" s="90"/>
      <c r="K581" s="91"/>
      <c r="L581" s="92"/>
      <c r="M581" s="90" t="s">
        <v>2749</v>
      </c>
      <c r="N581" s="90"/>
      <c r="O581" s="90"/>
      <c r="P581" s="91"/>
      <c r="Q581" s="185"/>
      <c r="R581" s="185"/>
      <c r="S581" s="185"/>
      <c r="T581" s="185"/>
      <c r="U581" s="185"/>
      <c r="V581" s="100" t="s">
        <v>5739</v>
      </c>
      <c r="W581" s="95" t="s">
        <v>5417</v>
      </c>
      <c r="X581" s="96"/>
      <c r="Y581" s="96"/>
      <c r="Z581" s="96"/>
      <c r="AA581" s="96"/>
      <c r="AB581" s="96"/>
      <c r="AC581" s="95"/>
      <c r="AD581" s="95" t="s">
        <v>5418</v>
      </c>
      <c r="AE581" s="100"/>
      <c r="AF581" s="100" t="s">
        <v>2735</v>
      </c>
      <c r="AG581" s="186"/>
      <c r="AH581" s="187"/>
      <c r="AI581" s="187"/>
      <c r="AJ581" s="187"/>
      <c r="AK581" s="188"/>
      <c r="AL581" s="188"/>
      <c r="AM581" s="189"/>
      <c r="AN581" s="189"/>
      <c r="AO581" s="189"/>
      <c r="AP581" s="189"/>
      <c r="AQ581" s="189"/>
      <c r="AR581" s="189"/>
      <c r="AS581" s="189"/>
      <c r="AT581" s="194" t="s">
        <v>1332</v>
      </c>
      <c r="AU581" s="104"/>
      <c r="AV581" s="104"/>
      <c r="AW581" s="104"/>
      <c r="AX581" s="104"/>
      <c r="AY581" s="104"/>
      <c r="AZ581" s="104"/>
      <c r="BA581" s="104"/>
      <c r="BB581" s="104"/>
      <c r="BC581" s="104"/>
      <c r="BD581" s="104"/>
      <c r="BE581" s="162"/>
      <c r="BF581" s="104"/>
      <c r="BG581" s="363"/>
      <c r="BH581" s="213" t="s">
        <v>1333</v>
      </c>
      <c r="BI581" s="193" t="s">
        <v>1333</v>
      </c>
      <c r="BJ581" s="193" t="s">
        <v>5740</v>
      </c>
      <c r="BK581" s="109"/>
    </row>
    <row r="582" s="193" customFormat="true" ht="12.75" hidden="true" customHeight="true" outlineLevel="0" collapsed="false">
      <c r="A582" s="315"/>
      <c r="B582" s="316"/>
      <c r="C582" s="316"/>
      <c r="D582" s="370" t="s">
        <v>1334</v>
      </c>
      <c r="E582" s="317" t="s">
        <v>1336</v>
      </c>
      <c r="F582" s="87" t="s">
        <v>5741</v>
      </c>
      <c r="G582" s="88"/>
      <c r="H582" s="89" t="s">
        <v>5742</v>
      </c>
      <c r="I582" s="90"/>
      <c r="J582" s="90"/>
      <c r="K582" s="91"/>
      <c r="L582" s="92"/>
      <c r="M582" s="90" t="s">
        <v>2749</v>
      </c>
      <c r="N582" s="90"/>
      <c r="O582" s="90"/>
      <c r="P582" s="91"/>
      <c r="Q582" s="185"/>
      <c r="R582" s="185"/>
      <c r="S582" s="185"/>
      <c r="T582" s="185"/>
      <c r="U582" s="185"/>
      <c r="V582" s="100" t="s">
        <v>5743</v>
      </c>
      <c r="W582" s="95" t="s">
        <v>5417</v>
      </c>
      <c r="X582" s="96"/>
      <c r="Y582" s="96"/>
      <c r="Z582" s="96"/>
      <c r="AA582" s="96"/>
      <c r="AB582" s="96"/>
      <c r="AC582" s="95"/>
      <c r="AD582" s="95" t="s">
        <v>5418</v>
      </c>
      <c r="AE582" s="100"/>
      <c r="AF582" s="100" t="s">
        <v>2735</v>
      </c>
      <c r="AG582" s="186"/>
      <c r="AH582" s="187"/>
      <c r="AI582" s="187"/>
      <c r="AJ582" s="187"/>
      <c r="AK582" s="188"/>
      <c r="AL582" s="188"/>
      <c r="AM582" s="189"/>
      <c r="AN582" s="189"/>
      <c r="AO582" s="189"/>
      <c r="AP582" s="189"/>
      <c r="AQ582" s="189"/>
      <c r="AR582" s="189"/>
      <c r="AS582" s="189"/>
      <c r="AT582" s="194" t="s">
        <v>1335</v>
      </c>
      <c r="AU582" s="104"/>
      <c r="AV582" s="104"/>
      <c r="AW582" s="104"/>
      <c r="AX582" s="104"/>
      <c r="AY582" s="104"/>
      <c r="AZ582" s="104"/>
      <c r="BA582" s="104"/>
      <c r="BB582" s="104"/>
      <c r="BC582" s="104"/>
      <c r="BD582" s="104"/>
      <c r="BE582" s="162"/>
      <c r="BF582" s="104"/>
      <c r="BG582" s="363"/>
      <c r="BH582" s="213" t="s">
        <v>1336</v>
      </c>
      <c r="BI582" s="193" t="s">
        <v>1336</v>
      </c>
      <c r="BJ582" s="193" t="s">
        <v>5744</v>
      </c>
      <c r="BK582" s="109"/>
    </row>
    <row r="583" s="193" customFormat="true" ht="12.75" hidden="true" customHeight="true" outlineLevel="0" collapsed="false">
      <c r="A583" s="315"/>
      <c r="B583" s="316"/>
      <c r="C583" s="316"/>
      <c r="D583" s="370" t="s">
        <v>1337</v>
      </c>
      <c r="E583" s="317" t="s">
        <v>1338</v>
      </c>
      <c r="F583" s="87" t="s">
        <v>5745</v>
      </c>
      <c r="G583" s="88"/>
      <c r="H583" s="89" t="s">
        <v>5746</v>
      </c>
      <c r="I583" s="90"/>
      <c r="J583" s="90"/>
      <c r="K583" s="91"/>
      <c r="L583" s="92"/>
      <c r="M583" s="90" t="s">
        <v>2749</v>
      </c>
      <c r="N583" s="90"/>
      <c r="O583" s="90"/>
      <c r="P583" s="91"/>
      <c r="Q583" s="185"/>
      <c r="R583" s="185"/>
      <c r="S583" s="185"/>
      <c r="T583" s="185"/>
      <c r="U583" s="185"/>
      <c r="V583" s="100" t="s">
        <v>5747</v>
      </c>
      <c r="W583" s="95" t="s">
        <v>5417</v>
      </c>
      <c r="X583" s="96"/>
      <c r="Y583" s="96"/>
      <c r="Z583" s="96"/>
      <c r="AA583" s="96"/>
      <c r="AB583" s="96"/>
      <c r="AC583" s="95"/>
      <c r="AD583" s="95" t="s">
        <v>5418</v>
      </c>
      <c r="AE583" s="100"/>
      <c r="AF583" s="100" t="s">
        <v>2735</v>
      </c>
      <c r="AG583" s="186"/>
      <c r="AH583" s="187"/>
      <c r="AI583" s="187"/>
      <c r="AJ583" s="187"/>
      <c r="AK583" s="188"/>
      <c r="AL583" s="188"/>
      <c r="AM583" s="189"/>
      <c r="AN583" s="189"/>
      <c r="AO583" s="189"/>
      <c r="AP583" s="189"/>
      <c r="AQ583" s="189"/>
      <c r="AR583" s="189"/>
      <c r="AS583" s="189"/>
      <c r="AT583" s="194" t="s">
        <v>1337</v>
      </c>
      <c r="AU583" s="104"/>
      <c r="AV583" s="104"/>
      <c r="AW583" s="104"/>
      <c r="AX583" s="104"/>
      <c r="AY583" s="104"/>
      <c r="AZ583" s="104"/>
      <c r="BA583" s="104"/>
      <c r="BB583" s="104"/>
      <c r="BC583" s="104"/>
      <c r="BD583" s="104"/>
      <c r="BE583" s="162"/>
      <c r="BF583" s="104"/>
      <c r="BG583" s="363"/>
      <c r="BH583" s="213" t="s">
        <v>1338</v>
      </c>
      <c r="BI583" s="193" t="s">
        <v>1338</v>
      </c>
      <c r="BJ583" s="193" t="s">
        <v>5748</v>
      </c>
      <c r="BK583" s="109"/>
    </row>
    <row r="584" s="193" customFormat="true" ht="12.75" hidden="true" customHeight="true" outlineLevel="0" collapsed="false">
      <c r="A584" s="315"/>
      <c r="B584" s="316"/>
      <c r="C584" s="316"/>
      <c r="D584" s="332" t="s">
        <v>1339</v>
      </c>
      <c r="E584" s="317" t="s">
        <v>1340</v>
      </c>
      <c r="F584" s="87" t="s">
        <v>5749</v>
      </c>
      <c r="G584" s="88"/>
      <c r="H584" s="89" t="s">
        <v>5750</v>
      </c>
      <c r="I584" s="90"/>
      <c r="J584" s="90"/>
      <c r="K584" s="91"/>
      <c r="L584" s="92"/>
      <c r="M584" s="90" t="s">
        <v>2749</v>
      </c>
      <c r="N584" s="90"/>
      <c r="O584" s="90"/>
      <c r="P584" s="91"/>
      <c r="Q584" s="185"/>
      <c r="R584" s="185"/>
      <c r="S584" s="185"/>
      <c r="T584" s="185"/>
      <c r="U584" s="185"/>
      <c r="V584" s="100" t="s">
        <v>5751</v>
      </c>
      <c r="W584" s="95" t="s">
        <v>5417</v>
      </c>
      <c r="X584" s="96"/>
      <c r="Y584" s="96"/>
      <c r="Z584" s="96"/>
      <c r="AA584" s="96"/>
      <c r="AB584" s="96"/>
      <c r="AC584" s="95"/>
      <c r="AD584" s="95" t="s">
        <v>5418</v>
      </c>
      <c r="AE584" s="100"/>
      <c r="AF584" s="100" t="s">
        <v>2735</v>
      </c>
      <c r="AG584" s="186"/>
      <c r="AH584" s="187"/>
      <c r="AI584" s="187"/>
      <c r="AJ584" s="187"/>
      <c r="AK584" s="188"/>
      <c r="AL584" s="188"/>
      <c r="AM584" s="189"/>
      <c r="AN584" s="189"/>
      <c r="AO584" s="189"/>
      <c r="AP584" s="189"/>
      <c r="AQ584" s="189"/>
      <c r="AR584" s="189"/>
      <c r="AS584" s="189"/>
      <c r="AT584" s="194" t="s">
        <v>1339</v>
      </c>
      <c r="AU584" s="104"/>
      <c r="AV584" s="104"/>
      <c r="AW584" s="104"/>
      <c r="AX584" s="104"/>
      <c r="AY584" s="104"/>
      <c r="AZ584" s="104"/>
      <c r="BA584" s="104"/>
      <c r="BB584" s="104"/>
      <c r="BC584" s="104"/>
      <c r="BD584" s="104"/>
      <c r="BE584" s="162"/>
      <c r="BF584" s="104"/>
      <c r="BG584" s="363"/>
      <c r="BH584" s="213" t="s">
        <v>1340</v>
      </c>
      <c r="BI584" s="193" t="s">
        <v>1340</v>
      </c>
      <c r="BJ584" s="193" t="s">
        <v>5752</v>
      </c>
      <c r="BK584" s="109"/>
    </row>
    <row r="585" s="193" customFormat="true" ht="12.75" hidden="true" customHeight="true" outlineLevel="0" collapsed="false">
      <c r="A585" s="315"/>
      <c r="B585" s="316"/>
      <c r="C585" s="316"/>
      <c r="D585" s="332" t="s">
        <v>1341</v>
      </c>
      <c r="E585" s="317" t="s">
        <v>1342</v>
      </c>
      <c r="F585" s="87" t="s">
        <v>5753</v>
      </c>
      <c r="G585" s="88"/>
      <c r="H585" s="89" t="s">
        <v>5754</v>
      </c>
      <c r="I585" s="90"/>
      <c r="J585" s="90"/>
      <c r="K585" s="91"/>
      <c r="L585" s="92"/>
      <c r="M585" s="90" t="s">
        <v>2749</v>
      </c>
      <c r="N585" s="90"/>
      <c r="O585" s="90"/>
      <c r="P585" s="91"/>
      <c r="Q585" s="185"/>
      <c r="R585" s="185"/>
      <c r="S585" s="185"/>
      <c r="T585" s="185"/>
      <c r="U585" s="185"/>
      <c r="V585" s="100" t="s">
        <v>5755</v>
      </c>
      <c r="W585" s="95" t="s">
        <v>5417</v>
      </c>
      <c r="X585" s="96"/>
      <c r="Y585" s="96"/>
      <c r="Z585" s="96"/>
      <c r="AA585" s="96"/>
      <c r="AB585" s="96"/>
      <c r="AC585" s="95"/>
      <c r="AD585" s="95" t="s">
        <v>5418</v>
      </c>
      <c r="AE585" s="100"/>
      <c r="AF585" s="100" t="s">
        <v>2735</v>
      </c>
      <c r="AG585" s="186"/>
      <c r="AH585" s="187"/>
      <c r="AI585" s="187"/>
      <c r="AJ585" s="187"/>
      <c r="AK585" s="188"/>
      <c r="AL585" s="188"/>
      <c r="AM585" s="189"/>
      <c r="AN585" s="189"/>
      <c r="AO585" s="189"/>
      <c r="AP585" s="189"/>
      <c r="AQ585" s="189"/>
      <c r="AR585" s="189"/>
      <c r="AS585" s="189"/>
      <c r="AT585" s="194" t="s">
        <v>1341</v>
      </c>
      <c r="AU585" s="104"/>
      <c r="AV585" s="104"/>
      <c r="AW585" s="104"/>
      <c r="AX585" s="104"/>
      <c r="AY585" s="104"/>
      <c r="AZ585" s="104"/>
      <c r="BA585" s="104"/>
      <c r="BB585" s="104"/>
      <c r="BC585" s="104"/>
      <c r="BD585" s="104"/>
      <c r="BE585" s="162"/>
      <c r="BF585" s="104"/>
      <c r="BG585" s="363"/>
      <c r="BH585" s="213" t="s">
        <v>1342</v>
      </c>
      <c r="BI585" s="193" t="s">
        <v>1342</v>
      </c>
      <c r="BJ585" s="193" t="s">
        <v>5756</v>
      </c>
      <c r="BK585" s="109"/>
    </row>
    <row r="586" s="193" customFormat="true" ht="12.75" hidden="true" customHeight="true" outlineLevel="0" collapsed="false">
      <c r="A586" s="315"/>
      <c r="B586" s="316"/>
      <c r="C586" s="316"/>
      <c r="D586" s="332" t="s">
        <v>1343</v>
      </c>
      <c r="E586" s="317" t="s">
        <v>1344</v>
      </c>
      <c r="F586" s="87" t="s">
        <v>5757</v>
      </c>
      <c r="G586" s="88"/>
      <c r="H586" s="89" t="s">
        <v>5758</v>
      </c>
      <c r="I586" s="90"/>
      <c r="J586" s="90"/>
      <c r="K586" s="91"/>
      <c r="L586" s="92"/>
      <c r="M586" s="90" t="s">
        <v>2749</v>
      </c>
      <c r="N586" s="90"/>
      <c r="O586" s="90"/>
      <c r="P586" s="91"/>
      <c r="Q586" s="185"/>
      <c r="R586" s="185"/>
      <c r="S586" s="185"/>
      <c r="T586" s="185"/>
      <c r="U586" s="185"/>
      <c r="V586" s="100" t="s">
        <v>5759</v>
      </c>
      <c r="W586" s="95" t="s">
        <v>5417</v>
      </c>
      <c r="X586" s="96"/>
      <c r="Y586" s="96"/>
      <c r="Z586" s="96"/>
      <c r="AA586" s="96"/>
      <c r="AB586" s="96"/>
      <c r="AC586" s="95"/>
      <c r="AD586" s="95" t="s">
        <v>5418</v>
      </c>
      <c r="AE586" s="100"/>
      <c r="AF586" s="100" t="s">
        <v>2735</v>
      </c>
      <c r="AG586" s="186"/>
      <c r="AH586" s="187"/>
      <c r="AI586" s="187"/>
      <c r="AJ586" s="187"/>
      <c r="AK586" s="188"/>
      <c r="AL586" s="188"/>
      <c r="AM586" s="189"/>
      <c r="AN586" s="189"/>
      <c r="AO586" s="189"/>
      <c r="AP586" s="189"/>
      <c r="AQ586" s="189"/>
      <c r="AR586" s="189"/>
      <c r="AS586" s="189"/>
      <c r="AT586" s="194" t="s">
        <v>1343</v>
      </c>
      <c r="AU586" s="104"/>
      <c r="AV586" s="104"/>
      <c r="AW586" s="104"/>
      <c r="AX586" s="104"/>
      <c r="AY586" s="104"/>
      <c r="AZ586" s="104"/>
      <c r="BA586" s="104"/>
      <c r="BB586" s="104"/>
      <c r="BC586" s="104"/>
      <c r="BD586" s="104"/>
      <c r="BE586" s="162"/>
      <c r="BF586" s="104"/>
      <c r="BG586" s="363"/>
      <c r="BH586" s="213" t="s">
        <v>1344</v>
      </c>
      <c r="BI586" s="193" t="s">
        <v>1344</v>
      </c>
      <c r="BJ586" s="193" t="s">
        <v>5760</v>
      </c>
      <c r="BK586" s="109"/>
    </row>
    <row r="587" s="193" customFormat="true" ht="12.75" hidden="true" customHeight="true" outlineLevel="0" collapsed="false">
      <c r="A587" s="315"/>
      <c r="B587" s="316"/>
      <c r="C587" s="316"/>
      <c r="D587" s="332" t="s">
        <v>1345</v>
      </c>
      <c r="E587" s="317" t="s">
        <v>1346</v>
      </c>
      <c r="F587" s="87" t="s">
        <v>5761</v>
      </c>
      <c r="G587" s="88"/>
      <c r="H587" s="89" t="s">
        <v>5762</v>
      </c>
      <c r="I587" s="90"/>
      <c r="J587" s="90"/>
      <c r="K587" s="91"/>
      <c r="L587" s="92"/>
      <c r="M587" s="90" t="s">
        <v>2749</v>
      </c>
      <c r="N587" s="90"/>
      <c r="O587" s="90"/>
      <c r="P587" s="91"/>
      <c r="Q587" s="185"/>
      <c r="R587" s="185"/>
      <c r="S587" s="185"/>
      <c r="T587" s="185"/>
      <c r="U587" s="185"/>
      <c r="V587" s="100" t="s">
        <v>5763</v>
      </c>
      <c r="W587" s="95" t="s">
        <v>5417</v>
      </c>
      <c r="X587" s="96"/>
      <c r="Y587" s="96"/>
      <c r="Z587" s="96"/>
      <c r="AA587" s="96"/>
      <c r="AB587" s="96"/>
      <c r="AC587" s="95"/>
      <c r="AD587" s="95" t="s">
        <v>5418</v>
      </c>
      <c r="AE587" s="100"/>
      <c r="AF587" s="100" t="s">
        <v>2735</v>
      </c>
      <c r="AG587" s="186"/>
      <c r="AH587" s="187"/>
      <c r="AI587" s="187"/>
      <c r="AJ587" s="187"/>
      <c r="AK587" s="188"/>
      <c r="AL587" s="188"/>
      <c r="AM587" s="189"/>
      <c r="AN587" s="189"/>
      <c r="AO587" s="189"/>
      <c r="AP587" s="189"/>
      <c r="AQ587" s="189"/>
      <c r="AR587" s="189"/>
      <c r="AS587" s="189"/>
      <c r="AT587" s="194" t="s">
        <v>1345</v>
      </c>
      <c r="AU587" s="104"/>
      <c r="AV587" s="104"/>
      <c r="AW587" s="104"/>
      <c r="AX587" s="104"/>
      <c r="AY587" s="104"/>
      <c r="AZ587" s="104"/>
      <c r="BA587" s="104"/>
      <c r="BB587" s="104"/>
      <c r="BC587" s="104"/>
      <c r="BD587" s="104"/>
      <c r="BE587" s="162"/>
      <c r="BF587" s="104"/>
      <c r="BG587" s="363"/>
      <c r="BH587" s="213" t="s">
        <v>1346</v>
      </c>
      <c r="BI587" s="193" t="s">
        <v>1346</v>
      </c>
      <c r="BJ587" s="193" t="s">
        <v>5764</v>
      </c>
      <c r="BK587" s="109"/>
    </row>
    <row r="588" s="193" customFormat="true" ht="12.75" hidden="true" customHeight="true" outlineLevel="0" collapsed="false">
      <c r="A588" s="315"/>
      <c r="B588" s="316"/>
      <c r="C588" s="316"/>
      <c r="D588" s="332" t="s">
        <v>1347</v>
      </c>
      <c r="E588" s="317" t="s">
        <v>1349</v>
      </c>
      <c r="F588" s="87" t="s">
        <v>5765</v>
      </c>
      <c r="G588" s="88"/>
      <c r="H588" s="89" t="s">
        <v>5766</v>
      </c>
      <c r="I588" s="90"/>
      <c r="J588" s="90"/>
      <c r="K588" s="91"/>
      <c r="L588" s="92"/>
      <c r="M588" s="90" t="s">
        <v>2749</v>
      </c>
      <c r="N588" s="90"/>
      <c r="O588" s="90"/>
      <c r="P588" s="91"/>
      <c r="Q588" s="185"/>
      <c r="R588" s="185"/>
      <c r="S588" s="185"/>
      <c r="T588" s="185"/>
      <c r="U588" s="185"/>
      <c r="V588" s="100" t="s">
        <v>5767</v>
      </c>
      <c r="W588" s="95" t="s">
        <v>5417</v>
      </c>
      <c r="X588" s="96"/>
      <c r="Y588" s="96"/>
      <c r="Z588" s="96"/>
      <c r="AA588" s="96"/>
      <c r="AB588" s="96"/>
      <c r="AC588" s="95"/>
      <c r="AD588" s="95" t="s">
        <v>5418</v>
      </c>
      <c r="AE588" s="100"/>
      <c r="AF588" s="100" t="s">
        <v>2735</v>
      </c>
      <c r="AG588" s="186"/>
      <c r="AH588" s="187"/>
      <c r="AI588" s="187"/>
      <c r="AJ588" s="187"/>
      <c r="AK588" s="188"/>
      <c r="AL588" s="188"/>
      <c r="AM588" s="189"/>
      <c r="AN588" s="189"/>
      <c r="AO588" s="189"/>
      <c r="AP588" s="189"/>
      <c r="AQ588" s="189"/>
      <c r="AR588" s="189"/>
      <c r="AS588" s="189"/>
      <c r="AT588" s="194" t="s">
        <v>1348</v>
      </c>
      <c r="AU588" s="104"/>
      <c r="AV588" s="104"/>
      <c r="AW588" s="104"/>
      <c r="AX588" s="104"/>
      <c r="AY588" s="104"/>
      <c r="AZ588" s="104"/>
      <c r="BA588" s="104"/>
      <c r="BB588" s="104"/>
      <c r="BC588" s="104"/>
      <c r="BD588" s="104"/>
      <c r="BE588" s="162"/>
      <c r="BF588" s="104"/>
      <c r="BG588" s="363"/>
      <c r="BH588" s="213" t="s">
        <v>1349</v>
      </c>
      <c r="BI588" s="193" t="s">
        <v>1349</v>
      </c>
      <c r="BJ588" s="193" t="s">
        <v>5768</v>
      </c>
      <c r="BK588" s="109"/>
    </row>
    <row r="589" s="193" customFormat="true" ht="12.75" hidden="true" customHeight="true" outlineLevel="0" collapsed="false">
      <c r="A589" s="315"/>
      <c r="B589" s="316"/>
      <c r="C589" s="316"/>
      <c r="D589" s="332" t="s">
        <v>1350</v>
      </c>
      <c r="E589" s="317" t="s">
        <v>1352</v>
      </c>
      <c r="F589" s="87" t="s">
        <v>5769</v>
      </c>
      <c r="G589" s="88"/>
      <c r="H589" s="89" t="s">
        <v>5770</v>
      </c>
      <c r="I589" s="90"/>
      <c r="J589" s="90"/>
      <c r="K589" s="91"/>
      <c r="L589" s="92"/>
      <c r="M589" s="90" t="s">
        <v>2749</v>
      </c>
      <c r="N589" s="90"/>
      <c r="O589" s="90"/>
      <c r="P589" s="91"/>
      <c r="Q589" s="185"/>
      <c r="R589" s="185"/>
      <c r="S589" s="185"/>
      <c r="T589" s="185"/>
      <c r="U589" s="185"/>
      <c r="V589" s="100" t="s">
        <v>5771</v>
      </c>
      <c r="W589" s="95" t="s">
        <v>5417</v>
      </c>
      <c r="X589" s="96"/>
      <c r="Y589" s="96"/>
      <c r="Z589" s="96"/>
      <c r="AA589" s="96"/>
      <c r="AB589" s="96"/>
      <c r="AC589" s="95"/>
      <c r="AD589" s="95" t="s">
        <v>5418</v>
      </c>
      <c r="AE589" s="100"/>
      <c r="AF589" s="100" t="s">
        <v>2735</v>
      </c>
      <c r="AG589" s="186"/>
      <c r="AH589" s="187"/>
      <c r="AI589" s="187"/>
      <c r="AJ589" s="187"/>
      <c r="AK589" s="188"/>
      <c r="AL589" s="188"/>
      <c r="AM589" s="189"/>
      <c r="AN589" s="189"/>
      <c r="AO589" s="189"/>
      <c r="AP589" s="189"/>
      <c r="AQ589" s="189"/>
      <c r="AR589" s="189"/>
      <c r="AS589" s="189"/>
      <c r="AT589" s="194" t="s">
        <v>1351</v>
      </c>
      <c r="AU589" s="104"/>
      <c r="AV589" s="104"/>
      <c r="AW589" s="104"/>
      <c r="AX589" s="104"/>
      <c r="AY589" s="104"/>
      <c r="AZ589" s="104"/>
      <c r="BA589" s="104"/>
      <c r="BB589" s="104"/>
      <c r="BC589" s="104"/>
      <c r="BD589" s="104"/>
      <c r="BE589" s="162"/>
      <c r="BF589" s="104"/>
      <c r="BG589" s="363"/>
      <c r="BH589" s="213" t="s">
        <v>1352</v>
      </c>
      <c r="BI589" s="193" t="s">
        <v>1352</v>
      </c>
      <c r="BJ589" s="193" t="s">
        <v>5772</v>
      </c>
      <c r="BK589" s="109"/>
    </row>
    <row r="590" s="193" customFormat="true" ht="12.75" hidden="true" customHeight="true" outlineLevel="0" collapsed="false">
      <c r="A590" s="315"/>
      <c r="B590" s="316"/>
      <c r="C590" s="316"/>
      <c r="D590" s="332" t="s">
        <v>1353</v>
      </c>
      <c r="E590" s="317" t="s">
        <v>1355</v>
      </c>
      <c r="F590" s="87" t="s">
        <v>5773</v>
      </c>
      <c r="G590" s="88"/>
      <c r="H590" s="89" t="s">
        <v>5774</v>
      </c>
      <c r="I590" s="90"/>
      <c r="J590" s="90"/>
      <c r="K590" s="91"/>
      <c r="L590" s="92"/>
      <c r="M590" s="90" t="s">
        <v>2749</v>
      </c>
      <c r="N590" s="90"/>
      <c r="O590" s="90"/>
      <c r="P590" s="91"/>
      <c r="Q590" s="185"/>
      <c r="R590" s="185"/>
      <c r="S590" s="185"/>
      <c r="T590" s="185"/>
      <c r="U590" s="185"/>
      <c r="V590" s="100" t="s">
        <v>5775</v>
      </c>
      <c r="W590" s="95" t="s">
        <v>5417</v>
      </c>
      <c r="X590" s="96"/>
      <c r="Y590" s="96"/>
      <c r="Z590" s="96"/>
      <c r="AA590" s="96"/>
      <c r="AB590" s="96"/>
      <c r="AC590" s="95"/>
      <c r="AD590" s="95" t="s">
        <v>5418</v>
      </c>
      <c r="AE590" s="100"/>
      <c r="AF590" s="100" t="s">
        <v>2735</v>
      </c>
      <c r="AG590" s="186"/>
      <c r="AH590" s="187"/>
      <c r="AI590" s="187"/>
      <c r="AJ590" s="187"/>
      <c r="AK590" s="188"/>
      <c r="AL590" s="188"/>
      <c r="AM590" s="189"/>
      <c r="AN590" s="189"/>
      <c r="AO590" s="189"/>
      <c r="AP590" s="189"/>
      <c r="AQ590" s="189"/>
      <c r="AR590" s="189"/>
      <c r="AS590" s="189"/>
      <c r="AT590" s="194" t="s">
        <v>1354</v>
      </c>
      <c r="AU590" s="104"/>
      <c r="AV590" s="104"/>
      <c r="AW590" s="104"/>
      <c r="AX590" s="104"/>
      <c r="AY590" s="104"/>
      <c r="AZ590" s="104"/>
      <c r="BA590" s="104"/>
      <c r="BB590" s="104"/>
      <c r="BC590" s="104"/>
      <c r="BD590" s="104"/>
      <c r="BE590" s="162"/>
      <c r="BF590" s="104"/>
      <c r="BG590" s="363"/>
      <c r="BH590" s="213" t="s">
        <v>1355</v>
      </c>
      <c r="BI590" s="193" t="s">
        <v>1355</v>
      </c>
      <c r="BJ590" s="193" t="s">
        <v>5776</v>
      </c>
      <c r="BK590" s="109"/>
    </row>
    <row r="591" s="193" customFormat="true" ht="12.75" hidden="true" customHeight="true" outlineLevel="0" collapsed="false">
      <c r="A591" s="315"/>
      <c r="B591" s="316"/>
      <c r="C591" s="316"/>
      <c r="D591" s="332" t="s">
        <v>1356</v>
      </c>
      <c r="E591" s="317" t="s">
        <v>1358</v>
      </c>
      <c r="F591" s="87" t="s">
        <v>5777</v>
      </c>
      <c r="G591" s="88"/>
      <c r="H591" s="89" t="s">
        <v>5778</v>
      </c>
      <c r="I591" s="90"/>
      <c r="J591" s="90"/>
      <c r="K591" s="91"/>
      <c r="L591" s="92"/>
      <c r="M591" s="90" t="s">
        <v>2749</v>
      </c>
      <c r="N591" s="90"/>
      <c r="O591" s="90"/>
      <c r="P591" s="91"/>
      <c r="Q591" s="185"/>
      <c r="R591" s="185"/>
      <c r="S591" s="185"/>
      <c r="T591" s="185"/>
      <c r="U591" s="185"/>
      <c r="V591" s="100" t="s">
        <v>5779</v>
      </c>
      <c r="W591" s="95" t="s">
        <v>5417</v>
      </c>
      <c r="X591" s="96"/>
      <c r="Y591" s="96"/>
      <c r="Z591" s="96"/>
      <c r="AA591" s="96"/>
      <c r="AB591" s="96"/>
      <c r="AC591" s="95"/>
      <c r="AD591" s="95" t="s">
        <v>5418</v>
      </c>
      <c r="AE591" s="100"/>
      <c r="AF591" s="100" t="s">
        <v>2735</v>
      </c>
      <c r="AG591" s="186"/>
      <c r="AH591" s="187"/>
      <c r="AI591" s="187"/>
      <c r="AJ591" s="187"/>
      <c r="AK591" s="188"/>
      <c r="AL591" s="188"/>
      <c r="AM591" s="189"/>
      <c r="AN591" s="189"/>
      <c r="AO591" s="189"/>
      <c r="AP591" s="189"/>
      <c r="AQ591" s="189"/>
      <c r="AR591" s="189"/>
      <c r="AS591" s="189"/>
      <c r="AT591" s="194" t="s">
        <v>1357</v>
      </c>
      <c r="AU591" s="104"/>
      <c r="AV591" s="104"/>
      <c r="AW591" s="104"/>
      <c r="AX591" s="104"/>
      <c r="AY591" s="104"/>
      <c r="AZ591" s="104"/>
      <c r="BA591" s="104"/>
      <c r="BB591" s="104"/>
      <c r="BC591" s="104"/>
      <c r="BD591" s="104"/>
      <c r="BE591" s="162"/>
      <c r="BF591" s="104"/>
      <c r="BG591" s="363"/>
      <c r="BH591" s="213" t="s">
        <v>1358</v>
      </c>
      <c r="BI591" s="193" t="s">
        <v>1358</v>
      </c>
      <c r="BJ591" s="193" t="s">
        <v>5780</v>
      </c>
      <c r="BK591" s="109"/>
    </row>
    <row r="592" s="193" customFormat="true" ht="12.75" hidden="true" customHeight="true" outlineLevel="0" collapsed="false">
      <c r="A592" s="315"/>
      <c r="B592" s="316"/>
      <c r="C592" s="316"/>
      <c r="D592" s="332" t="s">
        <v>1359</v>
      </c>
      <c r="E592" s="317" t="s">
        <v>1361</v>
      </c>
      <c r="F592" s="87" t="s">
        <v>5781</v>
      </c>
      <c r="G592" s="88"/>
      <c r="H592" s="89" t="s">
        <v>5782</v>
      </c>
      <c r="I592" s="90"/>
      <c r="J592" s="90"/>
      <c r="K592" s="91"/>
      <c r="L592" s="92"/>
      <c r="M592" s="90" t="s">
        <v>2749</v>
      </c>
      <c r="N592" s="90"/>
      <c r="O592" s="90"/>
      <c r="P592" s="91"/>
      <c r="Q592" s="185"/>
      <c r="R592" s="185"/>
      <c r="S592" s="185"/>
      <c r="T592" s="185"/>
      <c r="U592" s="185"/>
      <c r="V592" s="100" t="s">
        <v>5783</v>
      </c>
      <c r="W592" s="95" t="s">
        <v>5417</v>
      </c>
      <c r="X592" s="96"/>
      <c r="Y592" s="96"/>
      <c r="Z592" s="96"/>
      <c r="AA592" s="96"/>
      <c r="AB592" s="96"/>
      <c r="AC592" s="95"/>
      <c r="AD592" s="95" t="s">
        <v>5418</v>
      </c>
      <c r="AE592" s="100"/>
      <c r="AF592" s="100" t="s">
        <v>2735</v>
      </c>
      <c r="AG592" s="186"/>
      <c r="AH592" s="187"/>
      <c r="AI592" s="187"/>
      <c r="AJ592" s="187"/>
      <c r="AK592" s="188"/>
      <c r="AL592" s="188"/>
      <c r="AM592" s="189"/>
      <c r="AN592" s="189"/>
      <c r="AO592" s="189"/>
      <c r="AP592" s="189"/>
      <c r="AQ592" s="189"/>
      <c r="AR592" s="189"/>
      <c r="AS592" s="189"/>
      <c r="AT592" s="194" t="s">
        <v>1360</v>
      </c>
      <c r="AU592" s="104"/>
      <c r="AV592" s="104"/>
      <c r="AW592" s="104"/>
      <c r="AX592" s="104"/>
      <c r="AY592" s="104"/>
      <c r="AZ592" s="104"/>
      <c r="BA592" s="104"/>
      <c r="BB592" s="104"/>
      <c r="BC592" s="104"/>
      <c r="BD592" s="104"/>
      <c r="BE592" s="162"/>
      <c r="BF592" s="104"/>
      <c r="BG592" s="363"/>
      <c r="BH592" s="213" t="s">
        <v>1361</v>
      </c>
      <c r="BI592" s="193" t="s">
        <v>1361</v>
      </c>
      <c r="BJ592" s="193" t="s">
        <v>5784</v>
      </c>
      <c r="BK592" s="109"/>
    </row>
    <row r="593" s="193" customFormat="true" ht="12.75" hidden="true" customHeight="true" outlineLevel="0" collapsed="false">
      <c r="A593" s="315"/>
      <c r="B593" s="316"/>
      <c r="C593" s="316"/>
      <c r="D593" s="370" t="s">
        <v>1362</v>
      </c>
      <c r="E593" s="317" t="s">
        <v>1364</v>
      </c>
      <c r="F593" s="87" t="s">
        <v>5785</v>
      </c>
      <c r="G593" s="88"/>
      <c r="H593" s="89" t="s">
        <v>5786</v>
      </c>
      <c r="I593" s="90"/>
      <c r="J593" s="90"/>
      <c r="K593" s="91"/>
      <c r="L593" s="92"/>
      <c r="M593" s="90" t="s">
        <v>2749</v>
      </c>
      <c r="N593" s="90"/>
      <c r="O593" s="90"/>
      <c r="P593" s="91"/>
      <c r="Q593" s="185"/>
      <c r="R593" s="185"/>
      <c r="S593" s="185"/>
      <c r="T593" s="185"/>
      <c r="U593" s="185"/>
      <c r="V593" s="100" t="s">
        <v>5787</v>
      </c>
      <c r="W593" s="95" t="s">
        <v>5417</v>
      </c>
      <c r="X593" s="96"/>
      <c r="Y593" s="96"/>
      <c r="Z593" s="96"/>
      <c r="AA593" s="96"/>
      <c r="AB593" s="96"/>
      <c r="AC593" s="95"/>
      <c r="AD593" s="95" t="s">
        <v>5418</v>
      </c>
      <c r="AE593" s="100"/>
      <c r="AF593" s="100" t="s">
        <v>2735</v>
      </c>
      <c r="AG593" s="186"/>
      <c r="AH593" s="187"/>
      <c r="AI593" s="187"/>
      <c r="AJ593" s="187"/>
      <c r="AK593" s="188"/>
      <c r="AL593" s="188"/>
      <c r="AM593" s="189"/>
      <c r="AN593" s="189"/>
      <c r="AO593" s="189"/>
      <c r="AP593" s="189"/>
      <c r="AQ593" s="189"/>
      <c r="AR593" s="189"/>
      <c r="AS593" s="189"/>
      <c r="AT593" s="194" t="s">
        <v>1363</v>
      </c>
      <c r="AU593" s="104"/>
      <c r="AV593" s="104"/>
      <c r="AW593" s="104"/>
      <c r="AX593" s="104"/>
      <c r="AY593" s="104"/>
      <c r="AZ593" s="104"/>
      <c r="BA593" s="104"/>
      <c r="BB593" s="104"/>
      <c r="BC593" s="104"/>
      <c r="BD593" s="104"/>
      <c r="BE593" s="162"/>
      <c r="BF593" s="104"/>
      <c r="BG593" s="363"/>
      <c r="BH593" s="213" t="s">
        <v>1364</v>
      </c>
      <c r="BI593" s="193" t="s">
        <v>1364</v>
      </c>
      <c r="BJ593" s="193" t="s">
        <v>5788</v>
      </c>
      <c r="BK593" s="109"/>
    </row>
    <row r="594" s="193" customFormat="true" ht="12.75" hidden="true" customHeight="true" outlineLevel="0" collapsed="false">
      <c r="A594" s="315"/>
      <c r="B594" s="316"/>
      <c r="C594" s="316"/>
      <c r="D594" s="370" t="s">
        <v>1365</v>
      </c>
      <c r="E594" s="317" t="s">
        <v>1367</v>
      </c>
      <c r="F594" s="87" t="s">
        <v>5789</v>
      </c>
      <c r="G594" s="88"/>
      <c r="H594" s="89" t="s">
        <v>5790</v>
      </c>
      <c r="I594" s="90"/>
      <c r="J594" s="90"/>
      <c r="K594" s="91"/>
      <c r="L594" s="92"/>
      <c r="M594" s="90" t="s">
        <v>2749</v>
      </c>
      <c r="N594" s="90"/>
      <c r="O594" s="90"/>
      <c r="P594" s="91"/>
      <c r="Q594" s="185"/>
      <c r="R594" s="185"/>
      <c r="S594" s="185"/>
      <c r="T594" s="185"/>
      <c r="U594" s="185"/>
      <c r="V594" s="100" t="s">
        <v>5791</v>
      </c>
      <c r="W594" s="95" t="s">
        <v>5417</v>
      </c>
      <c r="X594" s="96"/>
      <c r="Y594" s="96"/>
      <c r="Z594" s="96"/>
      <c r="AA594" s="96"/>
      <c r="AB594" s="96"/>
      <c r="AC594" s="95"/>
      <c r="AD594" s="95" t="s">
        <v>5418</v>
      </c>
      <c r="AE594" s="100"/>
      <c r="AF594" s="100" t="s">
        <v>2735</v>
      </c>
      <c r="AG594" s="186"/>
      <c r="AH594" s="187"/>
      <c r="AI594" s="187"/>
      <c r="AJ594" s="187"/>
      <c r="AK594" s="188"/>
      <c r="AL594" s="188"/>
      <c r="AM594" s="189"/>
      <c r="AN594" s="189"/>
      <c r="AO594" s="189"/>
      <c r="AP594" s="189"/>
      <c r="AQ594" s="189"/>
      <c r="AR594" s="189"/>
      <c r="AS594" s="189"/>
      <c r="AT594" s="194" t="s">
        <v>1366</v>
      </c>
      <c r="AU594" s="104"/>
      <c r="AV594" s="104"/>
      <c r="AW594" s="104"/>
      <c r="AX594" s="104"/>
      <c r="AY594" s="104"/>
      <c r="AZ594" s="104"/>
      <c r="BA594" s="104"/>
      <c r="BB594" s="104"/>
      <c r="BC594" s="104"/>
      <c r="BD594" s="104"/>
      <c r="BE594" s="162"/>
      <c r="BF594" s="104"/>
      <c r="BG594" s="363"/>
      <c r="BH594" s="213" t="s">
        <v>1367</v>
      </c>
      <c r="BI594" s="193" t="s">
        <v>1367</v>
      </c>
      <c r="BJ594" s="193" t="s">
        <v>5792</v>
      </c>
      <c r="BK594" s="109"/>
    </row>
    <row r="595" s="193" customFormat="true" ht="12.75" hidden="true" customHeight="true" outlineLevel="0" collapsed="false">
      <c r="A595" s="315"/>
      <c r="B595" s="316"/>
      <c r="C595" s="316"/>
      <c r="D595" s="332" t="s">
        <v>1368</v>
      </c>
      <c r="E595" s="317" t="s">
        <v>1370</v>
      </c>
      <c r="F595" s="87" t="s">
        <v>5793</v>
      </c>
      <c r="G595" s="88"/>
      <c r="H595" s="89" t="s">
        <v>5794</v>
      </c>
      <c r="I595" s="90"/>
      <c r="J595" s="90"/>
      <c r="K595" s="91"/>
      <c r="L595" s="92"/>
      <c r="M595" s="90" t="s">
        <v>2749</v>
      </c>
      <c r="N595" s="90"/>
      <c r="O595" s="90"/>
      <c r="P595" s="91"/>
      <c r="Q595" s="185"/>
      <c r="R595" s="185"/>
      <c r="S595" s="185"/>
      <c r="T595" s="185"/>
      <c r="U595" s="185"/>
      <c r="V595" s="100" t="s">
        <v>5795</v>
      </c>
      <c r="W595" s="95" t="s">
        <v>5417</v>
      </c>
      <c r="X595" s="96"/>
      <c r="Y595" s="96"/>
      <c r="Z595" s="96"/>
      <c r="AA595" s="96"/>
      <c r="AB595" s="96"/>
      <c r="AC595" s="95"/>
      <c r="AD595" s="95" t="s">
        <v>5418</v>
      </c>
      <c r="AE595" s="100"/>
      <c r="AF595" s="100" t="s">
        <v>2735</v>
      </c>
      <c r="AG595" s="186"/>
      <c r="AH595" s="187"/>
      <c r="AI595" s="187"/>
      <c r="AJ595" s="187"/>
      <c r="AK595" s="188"/>
      <c r="AL595" s="188"/>
      <c r="AM595" s="189"/>
      <c r="AN595" s="189"/>
      <c r="AO595" s="189"/>
      <c r="AP595" s="189"/>
      <c r="AQ595" s="189"/>
      <c r="AR595" s="189"/>
      <c r="AS595" s="189"/>
      <c r="AT595" s="194" t="s">
        <v>1369</v>
      </c>
      <c r="AU595" s="104"/>
      <c r="AV595" s="104"/>
      <c r="AW595" s="104"/>
      <c r="AX595" s="104"/>
      <c r="AY595" s="104"/>
      <c r="AZ595" s="104"/>
      <c r="BA595" s="104"/>
      <c r="BB595" s="104"/>
      <c r="BC595" s="104"/>
      <c r="BD595" s="104"/>
      <c r="BE595" s="162"/>
      <c r="BF595" s="104"/>
      <c r="BG595" s="363"/>
      <c r="BH595" s="213" t="s">
        <v>1370</v>
      </c>
      <c r="BI595" s="193" t="s">
        <v>1370</v>
      </c>
      <c r="BJ595" s="193" t="s">
        <v>5796</v>
      </c>
      <c r="BK595" s="109"/>
    </row>
    <row r="596" s="193" customFormat="true" ht="12.75" hidden="true" customHeight="true" outlineLevel="0" collapsed="false">
      <c r="A596" s="315"/>
      <c r="B596" s="316"/>
      <c r="C596" s="316"/>
      <c r="D596" s="332" t="s">
        <v>1371</v>
      </c>
      <c r="E596" s="317" t="s">
        <v>1372</v>
      </c>
      <c r="F596" s="87" t="s">
        <v>5797</v>
      </c>
      <c r="G596" s="88"/>
      <c r="H596" s="89" t="s">
        <v>5798</v>
      </c>
      <c r="I596" s="90"/>
      <c r="J596" s="90"/>
      <c r="K596" s="91"/>
      <c r="L596" s="92"/>
      <c r="M596" s="90" t="s">
        <v>2749</v>
      </c>
      <c r="N596" s="90"/>
      <c r="O596" s="90"/>
      <c r="P596" s="91"/>
      <c r="Q596" s="185"/>
      <c r="R596" s="185"/>
      <c r="S596" s="185"/>
      <c r="T596" s="185"/>
      <c r="U596" s="185"/>
      <c r="V596" s="100" t="s">
        <v>5799</v>
      </c>
      <c r="W596" s="95" t="s">
        <v>5417</v>
      </c>
      <c r="X596" s="96"/>
      <c r="Y596" s="96"/>
      <c r="Z596" s="96"/>
      <c r="AA596" s="96"/>
      <c r="AB596" s="96"/>
      <c r="AC596" s="95"/>
      <c r="AD596" s="95" t="s">
        <v>5418</v>
      </c>
      <c r="AE596" s="100"/>
      <c r="AF596" s="100" t="s">
        <v>2735</v>
      </c>
      <c r="AG596" s="186"/>
      <c r="AH596" s="187"/>
      <c r="AI596" s="187"/>
      <c r="AJ596" s="187"/>
      <c r="AK596" s="188"/>
      <c r="AL596" s="188"/>
      <c r="AM596" s="189"/>
      <c r="AN596" s="189"/>
      <c r="AO596" s="189"/>
      <c r="AP596" s="189"/>
      <c r="AQ596" s="189"/>
      <c r="AR596" s="189"/>
      <c r="AS596" s="189"/>
      <c r="AT596" s="194" t="s">
        <v>1371</v>
      </c>
      <c r="AU596" s="104"/>
      <c r="AV596" s="104"/>
      <c r="AW596" s="104"/>
      <c r="AX596" s="104"/>
      <c r="AY596" s="104"/>
      <c r="AZ596" s="104"/>
      <c r="BA596" s="104"/>
      <c r="BB596" s="104"/>
      <c r="BC596" s="104"/>
      <c r="BD596" s="104"/>
      <c r="BE596" s="162"/>
      <c r="BF596" s="104"/>
      <c r="BG596" s="363"/>
      <c r="BH596" s="213" t="s">
        <v>1372</v>
      </c>
      <c r="BI596" s="193" t="s">
        <v>1372</v>
      </c>
      <c r="BJ596" s="193" t="s">
        <v>5800</v>
      </c>
      <c r="BK596" s="109"/>
    </row>
    <row r="597" s="193" customFormat="true" ht="12.75" hidden="true" customHeight="true" outlineLevel="0" collapsed="false">
      <c r="A597" s="315"/>
      <c r="B597" s="316"/>
      <c r="C597" s="316"/>
      <c r="D597" s="332" t="s">
        <v>1373</v>
      </c>
      <c r="E597" s="317" t="s">
        <v>1374</v>
      </c>
      <c r="F597" s="87" t="s">
        <v>5801</v>
      </c>
      <c r="G597" s="88"/>
      <c r="H597" s="89" t="s">
        <v>5802</v>
      </c>
      <c r="I597" s="90"/>
      <c r="J597" s="90"/>
      <c r="K597" s="91"/>
      <c r="L597" s="92"/>
      <c r="M597" s="90" t="s">
        <v>2749</v>
      </c>
      <c r="N597" s="90"/>
      <c r="O597" s="90"/>
      <c r="P597" s="91"/>
      <c r="Q597" s="185"/>
      <c r="R597" s="185"/>
      <c r="S597" s="185"/>
      <c r="T597" s="185"/>
      <c r="U597" s="185"/>
      <c r="V597" s="100" t="s">
        <v>5803</v>
      </c>
      <c r="W597" s="95" t="s">
        <v>5417</v>
      </c>
      <c r="X597" s="96"/>
      <c r="Y597" s="96"/>
      <c r="Z597" s="96"/>
      <c r="AA597" s="96"/>
      <c r="AB597" s="96"/>
      <c r="AC597" s="95"/>
      <c r="AD597" s="95" t="s">
        <v>5418</v>
      </c>
      <c r="AE597" s="100"/>
      <c r="AF597" s="100" t="s">
        <v>2735</v>
      </c>
      <c r="AG597" s="186"/>
      <c r="AH597" s="187"/>
      <c r="AI597" s="187"/>
      <c r="AJ597" s="187"/>
      <c r="AK597" s="188"/>
      <c r="AL597" s="188"/>
      <c r="AM597" s="189"/>
      <c r="AN597" s="189"/>
      <c r="AO597" s="189"/>
      <c r="AP597" s="189"/>
      <c r="AQ597" s="189"/>
      <c r="AR597" s="189"/>
      <c r="AS597" s="189"/>
      <c r="AT597" s="194" t="s">
        <v>1373</v>
      </c>
      <c r="AU597" s="104"/>
      <c r="AV597" s="104"/>
      <c r="AW597" s="104"/>
      <c r="AX597" s="104"/>
      <c r="AY597" s="104"/>
      <c r="AZ597" s="104"/>
      <c r="BA597" s="104"/>
      <c r="BB597" s="104"/>
      <c r="BC597" s="104"/>
      <c r="BD597" s="104"/>
      <c r="BE597" s="162"/>
      <c r="BF597" s="104"/>
      <c r="BG597" s="363"/>
      <c r="BH597" s="213" t="s">
        <v>1374</v>
      </c>
      <c r="BI597" s="193" t="s">
        <v>1374</v>
      </c>
      <c r="BJ597" s="193" t="s">
        <v>5804</v>
      </c>
      <c r="BK597" s="109"/>
    </row>
    <row r="598" s="193" customFormat="true" ht="12.75" hidden="true" customHeight="true" outlineLevel="0" collapsed="false">
      <c r="A598" s="315"/>
      <c r="B598" s="316"/>
      <c r="C598" s="316"/>
      <c r="D598" s="332" t="s">
        <v>1375</v>
      </c>
      <c r="E598" s="317" t="s">
        <v>1376</v>
      </c>
      <c r="F598" s="87" t="s">
        <v>5805</v>
      </c>
      <c r="G598" s="88"/>
      <c r="H598" s="89" t="s">
        <v>5806</v>
      </c>
      <c r="I598" s="90"/>
      <c r="J598" s="90"/>
      <c r="K598" s="91"/>
      <c r="L598" s="92"/>
      <c r="M598" s="90" t="s">
        <v>2749</v>
      </c>
      <c r="N598" s="90"/>
      <c r="O598" s="90"/>
      <c r="P598" s="91"/>
      <c r="Q598" s="185"/>
      <c r="R598" s="185"/>
      <c r="S598" s="185"/>
      <c r="T598" s="185"/>
      <c r="U598" s="185"/>
      <c r="V598" s="100" t="s">
        <v>5807</v>
      </c>
      <c r="W598" s="95" t="s">
        <v>5417</v>
      </c>
      <c r="X598" s="96"/>
      <c r="Y598" s="96"/>
      <c r="Z598" s="96"/>
      <c r="AA598" s="96"/>
      <c r="AB598" s="96"/>
      <c r="AC598" s="95"/>
      <c r="AD598" s="95" t="s">
        <v>5418</v>
      </c>
      <c r="AE598" s="100"/>
      <c r="AF598" s="100" t="s">
        <v>2735</v>
      </c>
      <c r="AG598" s="186"/>
      <c r="AH598" s="187"/>
      <c r="AI598" s="187"/>
      <c r="AJ598" s="187"/>
      <c r="AK598" s="188"/>
      <c r="AL598" s="188"/>
      <c r="AM598" s="189"/>
      <c r="AN598" s="189"/>
      <c r="AO598" s="189"/>
      <c r="AP598" s="189"/>
      <c r="AQ598" s="189"/>
      <c r="AR598" s="189"/>
      <c r="AS598" s="189"/>
      <c r="AT598" s="194" t="s">
        <v>1375</v>
      </c>
      <c r="AU598" s="104"/>
      <c r="AV598" s="104"/>
      <c r="AW598" s="104"/>
      <c r="AX598" s="104"/>
      <c r="AY598" s="104"/>
      <c r="AZ598" s="104"/>
      <c r="BA598" s="104"/>
      <c r="BB598" s="104"/>
      <c r="BC598" s="104"/>
      <c r="BD598" s="104"/>
      <c r="BE598" s="162"/>
      <c r="BF598" s="104"/>
      <c r="BG598" s="363"/>
      <c r="BH598" s="213" t="s">
        <v>1376</v>
      </c>
      <c r="BI598" s="193" t="s">
        <v>1376</v>
      </c>
      <c r="BJ598" s="193" t="s">
        <v>5808</v>
      </c>
      <c r="BK598" s="109"/>
    </row>
    <row r="599" s="193" customFormat="true" ht="12.75" hidden="true" customHeight="true" outlineLevel="0" collapsed="false">
      <c r="A599" s="315"/>
      <c r="B599" s="316"/>
      <c r="C599" s="316"/>
      <c r="D599" s="332" t="s">
        <v>1377</v>
      </c>
      <c r="E599" s="317" t="s">
        <v>1378</v>
      </c>
      <c r="F599" s="87" t="s">
        <v>5809</v>
      </c>
      <c r="G599" s="88"/>
      <c r="H599" s="89" t="s">
        <v>5810</v>
      </c>
      <c r="I599" s="90"/>
      <c r="J599" s="90"/>
      <c r="K599" s="91"/>
      <c r="L599" s="92"/>
      <c r="M599" s="90" t="s">
        <v>2749</v>
      </c>
      <c r="N599" s="90"/>
      <c r="O599" s="90"/>
      <c r="P599" s="91"/>
      <c r="Q599" s="185"/>
      <c r="R599" s="185"/>
      <c r="S599" s="185"/>
      <c r="T599" s="185"/>
      <c r="U599" s="185"/>
      <c r="V599" s="100" t="s">
        <v>5811</v>
      </c>
      <c r="W599" s="95" t="s">
        <v>5417</v>
      </c>
      <c r="X599" s="96"/>
      <c r="Y599" s="96"/>
      <c r="Z599" s="96"/>
      <c r="AA599" s="96"/>
      <c r="AB599" s="96"/>
      <c r="AC599" s="95"/>
      <c r="AD599" s="95" t="s">
        <v>5418</v>
      </c>
      <c r="AE599" s="100"/>
      <c r="AF599" s="100" t="s">
        <v>2735</v>
      </c>
      <c r="AG599" s="186"/>
      <c r="AH599" s="187"/>
      <c r="AI599" s="187"/>
      <c r="AJ599" s="187"/>
      <c r="AK599" s="188"/>
      <c r="AL599" s="188"/>
      <c r="AM599" s="189"/>
      <c r="AN599" s="189"/>
      <c r="AO599" s="189"/>
      <c r="AP599" s="189"/>
      <c r="AQ599" s="189"/>
      <c r="AR599" s="189"/>
      <c r="AS599" s="189"/>
      <c r="AT599" s="194" t="s">
        <v>1377</v>
      </c>
      <c r="AU599" s="104"/>
      <c r="AV599" s="104"/>
      <c r="AW599" s="104"/>
      <c r="AX599" s="104"/>
      <c r="AY599" s="104"/>
      <c r="AZ599" s="104"/>
      <c r="BA599" s="104"/>
      <c r="BB599" s="104"/>
      <c r="BC599" s="104"/>
      <c r="BD599" s="104"/>
      <c r="BE599" s="162"/>
      <c r="BF599" s="104"/>
      <c r="BG599" s="363"/>
      <c r="BH599" s="213" t="s">
        <v>1378</v>
      </c>
      <c r="BI599" s="193" t="s">
        <v>1378</v>
      </c>
      <c r="BJ599" s="193" t="s">
        <v>5812</v>
      </c>
      <c r="BK599" s="109"/>
    </row>
    <row r="600" s="193" customFormat="true" ht="12.75" hidden="true" customHeight="true" outlineLevel="0" collapsed="false">
      <c r="A600" s="315"/>
      <c r="B600" s="316"/>
      <c r="C600" s="316"/>
      <c r="D600" s="332" t="s">
        <v>1379</v>
      </c>
      <c r="E600" s="317" t="s">
        <v>1380</v>
      </c>
      <c r="F600" s="87" t="s">
        <v>5813</v>
      </c>
      <c r="G600" s="88"/>
      <c r="H600" s="89" t="s">
        <v>5814</v>
      </c>
      <c r="I600" s="90"/>
      <c r="J600" s="90"/>
      <c r="K600" s="91"/>
      <c r="L600" s="92"/>
      <c r="M600" s="90" t="s">
        <v>2749</v>
      </c>
      <c r="N600" s="90"/>
      <c r="O600" s="90"/>
      <c r="P600" s="91"/>
      <c r="Q600" s="185"/>
      <c r="R600" s="185"/>
      <c r="S600" s="185"/>
      <c r="T600" s="185"/>
      <c r="U600" s="185"/>
      <c r="V600" s="100" t="s">
        <v>5815</v>
      </c>
      <c r="W600" s="95" t="s">
        <v>5417</v>
      </c>
      <c r="X600" s="96"/>
      <c r="Y600" s="96"/>
      <c r="Z600" s="96"/>
      <c r="AA600" s="96"/>
      <c r="AB600" s="96"/>
      <c r="AC600" s="95"/>
      <c r="AD600" s="95" t="s">
        <v>5418</v>
      </c>
      <c r="AE600" s="100"/>
      <c r="AF600" s="100" t="s">
        <v>2735</v>
      </c>
      <c r="AG600" s="186"/>
      <c r="AH600" s="187"/>
      <c r="AI600" s="187"/>
      <c r="AJ600" s="187"/>
      <c r="AK600" s="188"/>
      <c r="AL600" s="188"/>
      <c r="AM600" s="189"/>
      <c r="AN600" s="189"/>
      <c r="AO600" s="189"/>
      <c r="AP600" s="189"/>
      <c r="AQ600" s="189"/>
      <c r="AR600" s="189"/>
      <c r="AS600" s="189"/>
      <c r="AT600" s="194" t="s">
        <v>1379</v>
      </c>
      <c r="AU600" s="104"/>
      <c r="AV600" s="104"/>
      <c r="AW600" s="104"/>
      <c r="AX600" s="104"/>
      <c r="AY600" s="104"/>
      <c r="AZ600" s="104"/>
      <c r="BA600" s="104"/>
      <c r="BB600" s="104"/>
      <c r="BC600" s="104"/>
      <c r="BD600" s="104"/>
      <c r="BE600" s="162"/>
      <c r="BF600" s="104"/>
      <c r="BG600" s="363"/>
      <c r="BH600" s="213" t="s">
        <v>1380</v>
      </c>
      <c r="BI600" s="193" t="s">
        <v>1380</v>
      </c>
      <c r="BJ600" s="193" t="s">
        <v>5816</v>
      </c>
      <c r="BK600" s="109"/>
    </row>
    <row r="601" s="193" customFormat="true" ht="12.75" hidden="true" customHeight="true" outlineLevel="0" collapsed="false">
      <c r="A601" s="315"/>
      <c r="B601" s="316"/>
      <c r="C601" s="316"/>
      <c r="D601" s="332" t="s">
        <v>1381</v>
      </c>
      <c r="E601" s="317" t="s">
        <v>1383</v>
      </c>
      <c r="F601" s="87" t="s">
        <v>5817</v>
      </c>
      <c r="G601" s="88"/>
      <c r="H601" s="89" t="s">
        <v>5818</v>
      </c>
      <c r="I601" s="90"/>
      <c r="J601" s="90"/>
      <c r="K601" s="91"/>
      <c r="L601" s="92"/>
      <c r="M601" s="90" t="s">
        <v>2749</v>
      </c>
      <c r="N601" s="90"/>
      <c r="O601" s="90"/>
      <c r="P601" s="91"/>
      <c r="Q601" s="185"/>
      <c r="R601" s="185"/>
      <c r="S601" s="185"/>
      <c r="T601" s="185"/>
      <c r="U601" s="185"/>
      <c r="V601" s="100" t="s">
        <v>5819</v>
      </c>
      <c r="W601" s="95" t="s">
        <v>5417</v>
      </c>
      <c r="X601" s="96"/>
      <c r="Y601" s="96"/>
      <c r="Z601" s="96"/>
      <c r="AA601" s="96"/>
      <c r="AB601" s="96"/>
      <c r="AC601" s="95"/>
      <c r="AD601" s="95" t="s">
        <v>5523</v>
      </c>
      <c r="AE601" s="100"/>
      <c r="AF601" s="100" t="s">
        <v>2735</v>
      </c>
      <c r="AG601" s="186"/>
      <c r="AH601" s="187"/>
      <c r="AI601" s="187"/>
      <c r="AJ601" s="187"/>
      <c r="AK601" s="188"/>
      <c r="AL601" s="188"/>
      <c r="AM601" s="189"/>
      <c r="AN601" s="189"/>
      <c r="AO601" s="189"/>
      <c r="AP601" s="189"/>
      <c r="AQ601" s="189"/>
      <c r="AR601" s="189"/>
      <c r="AS601" s="189"/>
      <c r="AT601" s="194" t="s">
        <v>1382</v>
      </c>
      <c r="AU601" s="104"/>
      <c r="AV601" s="104"/>
      <c r="AW601" s="104"/>
      <c r="AX601" s="104"/>
      <c r="AY601" s="104"/>
      <c r="AZ601" s="104"/>
      <c r="BA601" s="104"/>
      <c r="BB601" s="104"/>
      <c r="BC601" s="104"/>
      <c r="BD601" s="104"/>
      <c r="BE601" s="162"/>
      <c r="BF601" s="104"/>
      <c r="BG601" s="363"/>
      <c r="BH601" s="213" t="s">
        <v>1383</v>
      </c>
      <c r="BI601" s="193" t="s">
        <v>1383</v>
      </c>
      <c r="BJ601" s="193" t="s">
        <v>5820</v>
      </c>
      <c r="BK601" s="109"/>
    </row>
    <row r="602" s="193" customFormat="true" ht="12.75" hidden="true" customHeight="true" outlineLevel="0" collapsed="false">
      <c r="A602" s="315"/>
      <c r="B602" s="316"/>
      <c r="C602" s="316"/>
      <c r="D602" s="332" t="s">
        <v>1384</v>
      </c>
      <c r="E602" s="317" t="s">
        <v>1386</v>
      </c>
      <c r="F602" s="87" t="s">
        <v>5821</v>
      </c>
      <c r="G602" s="88"/>
      <c r="H602" s="89" t="s">
        <v>5822</v>
      </c>
      <c r="I602" s="90"/>
      <c r="J602" s="90"/>
      <c r="K602" s="91"/>
      <c r="L602" s="92"/>
      <c r="M602" s="90" t="s">
        <v>2749</v>
      </c>
      <c r="N602" s="90"/>
      <c r="O602" s="90"/>
      <c r="P602" s="91"/>
      <c r="Q602" s="185"/>
      <c r="R602" s="185"/>
      <c r="S602" s="185"/>
      <c r="T602" s="185"/>
      <c r="U602" s="185"/>
      <c r="V602" s="100" t="s">
        <v>5823</v>
      </c>
      <c r="W602" s="95" t="s">
        <v>5417</v>
      </c>
      <c r="X602" s="96"/>
      <c r="Y602" s="96"/>
      <c r="Z602" s="96"/>
      <c r="AA602" s="96"/>
      <c r="AB602" s="96"/>
      <c r="AC602" s="95"/>
      <c r="AD602" s="95" t="s">
        <v>5523</v>
      </c>
      <c r="AE602" s="100"/>
      <c r="AF602" s="100" t="s">
        <v>2735</v>
      </c>
      <c r="AG602" s="186"/>
      <c r="AH602" s="187"/>
      <c r="AI602" s="187"/>
      <c r="AJ602" s="187"/>
      <c r="AK602" s="188"/>
      <c r="AL602" s="188"/>
      <c r="AM602" s="189"/>
      <c r="AN602" s="189"/>
      <c r="AO602" s="189"/>
      <c r="AP602" s="189"/>
      <c r="AQ602" s="189"/>
      <c r="AR602" s="189"/>
      <c r="AS602" s="189"/>
      <c r="AT602" s="194" t="s">
        <v>1385</v>
      </c>
      <c r="AU602" s="104"/>
      <c r="AV602" s="104"/>
      <c r="AW602" s="104"/>
      <c r="AX602" s="104"/>
      <c r="AY602" s="104"/>
      <c r="AZ602" s="104"/>
      <c r="BA602" s="104"/>
      <c r="BB602" s="104"/>
      <c r="BC602" s="104"/>
      <c r="BD602" s="104"/>
      <c r="BE602" s="162"/>
      <c r="BF602" s="104"/>
      <c r="BG602" s="363"/>
      <c r="BH602" s="213" t="s">
        <v>1386</v>
      </c>
      <c r="BI602" s="193" t="s">
        <v>1386</v>
      </c>
      <c r="BJ602" s="193" t="s">
        <v>5824</v>
      </c>
      <c r="BK602" s="109"/>
    </row>
    <row r="603" s="193" customFormat="true" ht="12.75" hidden="true" customHeight="true" outlineLevel="0" collapsed="false">
      <c r="A603" s="315"/>
      <c r="B603" s="316"/>
      <c r="C603" s="316"/>
      <c r="D603" s="332" t="s">
        <v>1387</v>
      </c>
      <c r="E603" s="317" t="s">
        <v>1389</v>
      </c>
      <c r="F603" s="87" t="s">
        <v>5825</v>
      </c>
      <c r="G603" s="88"/>
      <c r="H603" s="89" t="s">
        <v>5826</v>
      </c>
      <c r="I603" s="90"/>
      <c r="J603" s="90"/>
      <c r="K603" s="91"/>
      <c r="L603" s="92"/>
      <c r="M603" s="90" t="s">
        <v>2749</v>
      </c>
      <c r="N603" s="90"/>
      <c r="O603" s="90"/>
      <c r="P603" s="91"/>
      <c r="Q603" s="185"/>
      <c r="R603" s="185"/>
      <c r="S603" s="185"/>
      <c r="T603" s="185"/>
      <c r="U603" s="185"/>
      <c r="V603" s="100" t="s">
        <v>5827</v>
      </c>
      <c r="W603" s="95" t="s">
        <v>5417</v>
      </c>
      <c r="X603" s="96"/>
      <c r="Y603" s="96"/>
      <c r="Z603" s="96"/>
      <c r="AA603" s="96"/>
      <c r="AB603" s="96"/>
      <c r="AC603" s="95"/>
      <c r="AD603" s="95" t="s">
        <v>5523</v>
      </c>
      <c r="AE603" s="100"/>
      <c r="AF603" s="100" t="s">
        <v>2735</v>
      </c>
      <c r="AG603" s="186"/>
      <c r="AH603" s="187"/>
      <c r="AI603" s="187"/>
      <c r="AJ603" s="187"/>
      <c r="AK603" s="188"/>
      <c r="AL603" s="188"/>
      <c r="AM603" s="189"/>
      <c r="AN603" s="189"/>
      <c r="AO603" s="189"/>
      <c r="AP603" s="189"/>
      <c r="AQ603" s="189"/>
      <c r="AR603" s="189"/>
      <c r="AS603" s="189"/>
      <c r="AT603" s="194" t="s">
        <v>1388</v>
      </c>
      <c r="AU603" s="104"/>
      <c r="AV603" s="104"/>
      <c r="AW603" s="104"/>
      <c r="AX603" s="104"/>
      <c r="AY603" s="104"/>
      <c r="AZ603" s="104"/>
      <c r="BA603" s="104"/>
      <c r="BB603" s="104"/>
      <c r="BC603" s="104"/>
      <c r="BD603" s="104"/>
      <c r="BE603" s="162"/>
      <c r="BF603" s="104"/>
      <c r="BG603" s="363"/>
      <c r="BH603" s="213" t="s">
        <v>1389</v>
      </c>
      <c r="BI603" s="193" t="s">
        <v>1389</v>
      </c>
      <c r="BJ603" s="193" t="s">
        <v>5828</v>
      </c>
      <c r="BK603" s="109"/>
    </row>
    <row r="604" s="193" customFormat="true" ht="12.75" hidden="true" customHeight="true" outlineLevel="0" collapsed="false">
      <c r="A604" s="315"/>
      <c r="B604" s="316"/>
      <c r="C604" s="316"/>
      <c r="D604" s="332" t="s">
        <v>1390</v>
      </c>
      <c r="E604" s="317" t="s">
        <v>1392</v>
      </c>
      <c r="F604" s="87" t="s">
        <v>5829</v>
      </c>
      <c r="G604" s="88"/>
      <c r="H604" s="89" t="s">
        <v>5830</v>
      </c>
      <c r="I604" s="90"/>
      <c r="J604" s="90"/>
      <c r="K604" s="91"/>
      <c r="L604" s="92"/>
      <c r="M604" s="90" t="s">
        <v>2749</v>
      </c>
      <c r="N604" s="90"/>
      <c r="O604" s="90"/>
      <c r="P604" s="91"/>
      <c r="Q604" s="185"/>
      <c r="R604" s="185"/>
      <c r="S604" s="185"/>
      <c r="T604" s="185"/>
      <c r="U604" s="185"/>
      <c r="V604" s="100" t="s">
        <v>5831</v>
      </c>
      <c r="W604" s="95" t="s">
        <v>5417</v>
      </c>
      <c r="X604" s="96"/>
      <c r="Y604" s="96"/>
      <c r="Z604" s="96"/>
      <c r="AA604" s="96"/>
      <c r="AB604" s="96"/>
      <c r="AC604" s="95"/>
      <c r="AD604" s="95" t="s">
        <v>5523</v>
      </c>
      <c r="AE604" s="100"/>
      <c r="AF604" s="100" t="s">
        <v>2735</v>
      </c>
      <c r="AG604" s="186"/>
      <c r="AH604" s="187"/>
      <c r="AI604" s="187"/>
      <c r="AJ604" s="187"/>
      <c r="AK604" s="188"/>
      <c r="AL604" s="188"/>
      <c r="AM604" s="189"/>
      <c r="AN604" s="189"/>
      <c r="AO604" s="189"/>
      <c r="AP604" s="189"/>
      <c r="AQ604" s="189"/>
      <c r="AR604" s="189"/>
      <c r="AS604" s="189"/>
      <c r="AT604" s="194" t="s">
        <v>1391</v>
      </c>
      <c r="AU604" s="104"/>
      <c r="AV604" s="104"/>
      <c r="AW604" s="104"/>
      <c r="AX604" s="104"/>
      <c r="AY604" s="104"/>
      <c r="AZ604" s="104"/>
      <c r="BA604" s="104"/>
      <c r="BB604" s="104"/>
      <c r="BC604" s="104"/>
      <c r="BD604" s="104"/>
      <c r="BE604" s="162"/>
      <c r="BF604" s="104"/>
      <c r="BG604" s="363"/>
      <c r="BH604" s="213" t="s">
        <v>1392</v>
      </c>
      <c r="BI604" s="193" t="s">
        <v>1392</v>
      </c>
      <c r="BJ604" s="193" t="s">
        <v>5832</v>
      </c>
      <c r="BK604" s="109"/>
    </row>
    <row r="605" s="193" customFormat="true" ht="12.75" hidden="true" customHeight="true" outlineLevel="0" collapsed="false">
      <c r="A605" s="315"/>
      <c r="B605" s="316"/>
      <c r="C605" s="316"/>
      <c r="D605" s="370" t="s">
        <v>1393</v>
      </c>
      <c r="E605" s="317" t="s">
        <v>1395</v>
      </c>
      <c r="F605" s="87" t="s">
        <v>5833</v>
      </c>
      <c r="G605" s="88"/>
      <c r="H605" s="89" t="s">
        <v>5834</v>
      </c>
      <c r="I605" s="90"/>
      <c r="J605" s="90"/>
      <c r="K605" s="91"/>
      <c r="L605" s="92"/>
      <c r="M605" s="90" t="s">
        <v>2749</v>
      </c>
      <c r="N605" s="90"/>
      <c r="O605" s="90"/>
      <c r="P605" s="91"/>
      <c r="Q605" s="185"/>
      <c r="R605" s="185"/>
      <c r="S605" s="185"/>
      <c r="T605" s="185"/>
      <c r="U605" s="185"/>
      <c r="V605" s="100" t="s">
        <v>5835</v>
      </c>
      <c r="W605" s="95" t="s">
        <v>5417</v>
      </c>
      <c r="X605" s="96"/>
      <c r="Y605" s="96"/>
      <c r="Z605" s="96"/>
      <c r="AA605" s="96"/>
      <c r="AB605" s="96"/>
      <c r="AC605" s="95"/>
      <c r="AD605" s="95" t="s">
        <v>5523</v>
      </c>
      <c r="AE605" s="100"/>
      <c r="AF605" s="100" t="s">
        <v>2735</v>
      </c>
      <c r="AG605" s="186"/>
      <c r="AH605" s="187"/>
      <c r="AI605" s="187"/>
      <c r="AJ605" s="187"/>
      <c r="AK605" s="188"/>
      <c r="AL605" s="188"/>
      <c r="AM605" s="189"/>
      <c r="AN605" s="189"/>
      <c r="AO605" s="189"/>
      <c r="AP605" s="189"/>
      <c r="AQ605" s="189"/>
      <c r="AR605" s="189"/>
      <c r="AS605" s="189"/>
      <c r="AT605" s="194" t="s">
        <v>1394</v>
      </c>
      <c r="AU605" s="104"/>
      <c r="AV605" s="104"/>
      <c r="AW605" s="104"/>
      <c r="AX605" s="104"/>
      <c r="AY605" s="104"/>
      <c r="AZ605" s="104"/>
      <c r="BA605" s="104"/>
      <c r="BB605" s="104"/>
      <c r="BC605" s="104"/>
      <c r="BD605" s="104"/>
      <c r="BE605" s="162"/>
      <c r="BF605" s="104"/>
      <c r="BG605" s="363"/>
      <c r="BH605" s="213" t="s">
        <v>1395</v>
      </c>
      <c r="BI605" s="193" t="s">
        <v>1395</v>
      </c>
      <c r="BJ605" s="193" t="s">
        <v>5836</v>
      </c>
      <c r="BK605" s="109"/>
    </row>
    <row r="606" s="193" customFormat="true" ht="12.75" hidden="true" customHeight="true" outlineLevel="0" collapsed="false">
      <c r="A606" s="315"/>
      <c r="B606" s="316"/>
      <c r="C606" s="316"/>
      <c r="D606" s="370" t="s">
        <v>1396</v>
      </c>
      <c r="E606" s="317" t="s">
        <v>1398</v>
      </c>
      <c r="F606" s="87" t="s">
        <v>5837</v>
      </c>
      <c r="G606" s="88"/>
      <c r="H606" s="89" t="s">
        <v>5838</v>
      </c>
      <c r="I606" s="90"/>
      <c r="J606" s="90"/>
      <c r="K606" s="91"/>
      <c r="L606" s="92"/>
      <c r="M606" s="90" t="s">
        <v>2749</v>
      </c>
      <c r="N606" s="90"/>
      <c r="O606" s="90"/>
      <c r="P606" s="91"/>
      <c r="Q606" s="185"/>
      <c r="R606" s="185"/>
      <c r="S606" s="185"/>
      <c r="T606" s="185"/>
      <c r="U606" s="185"/>
      <c r="V606" s="100" t="s">
        <v>5839</v>
      </c>
      <c r="W606" s="95" t="s">
        <v>5417</v>
      </c>
      <c r="X606" s="96"/>
      <c r="Y606" s="96"/>
      <c r="Z606" s="96"/>
      <c r="AA606" s="96"/>
      <c r="AB606" s="96"/>
      <c r="AC606" s="95"/>
      <c r="AD606" s="95" t="s">
        <v>5523</v>
      </c>
      <c r="AE606" s="100"/>
      <c r="AF606" s="100" t="s">
        <v>2735</v>
      </c>
      <c r="AG606" s="186"/>
      <c r="AH606" s="187"/>
      <c r="AI606" s="187"/>
      <c r="AJ606" s="187"/>
      <c r="AK606" s="188"/>
      <c r="AL606" s="188"/>
      <c r="AM606" s="189"/>
      <c r="AN606" s="189"/>
      <c r="AO606" s="189"/>
      <c r="AP606" s="189"/>
      <c r="AQ606" s="189"/>
      <c r="AR606" s="189"/>
      <c r="AS606" s="189"/>
      <c r="AT606" s="194" t="s">
        <v>1397</v>
      </c>
      <c r="AU606" s="104"/>
      <c r="AV606" s="104"/>
      <c r="AW606" s="104"/>
      <c r="AX606" s="104"/>
      <c r="AY606" s="104"/>
      <c r="AZ606" s="104"/>
      <c r="BA606" s="104"/>
      <c r="BB606" s="104"/>
      <c r="BC606" s="104"/>
      <c r="BD606" s="104"/>
      <c r="BE606" s="162"/>
      <c r="BF606" s="104"/>
      <c r="BG606" s="363"/>
      <c r="BH606" s="213" t="s">
        <v>1398</v>
      </c>
      <c r="BI606" s="193" t="s">
        <v>1398</v>
      </c>
      <c r="BJ606" s="193" t="s">
        <v>5840</v>
      </c>
      <c r="BK606" s="109"/>
    </row>
    <row r="607" s="193" customFormat="true" ht="12.75" hidden="true" customHeight="true" outlineLevel="0" collapsed="false">
      <c r="A607" s="315"/>
      <c r="B607" s="316"/>
      <c r="C607" s="316"/>
      <c r="D607" s="332" t="s">
        <v>1399</v>
      </c>
      <c r="E607" s="317" t="s">
        <v>1401</v>
      </c>
      <c r="F607" s="87" t="s">
        <v>5841</v>
      </c>
      <c r="G607" s="88"/>
      <c r="H607" s="89" t="s">
        <v>5842</v>
      </c>
      <c r="I607" s="90"/>
      <c r="J607" s="90"/>
      <c r="K607" s="91"/>
      <c r="L607" s="92"/>
      <c r="M607" s="90" t="s">
        <v>2749</v>
      </c>
      <c r="N607" s="90"/>
      <c r="O607" s="90"/>
      <c r="P607" s="91"/>
      <c r="Q607" s="185"/>
      <c r="R607" s="185"/>
      <c r="S607" s="185"/>
      <c r="T607" s="185"/>
      <c r="U607" s="185"/>
      <c r="V607" s="100" t="s">
        <v>5843</v>
      </c>
      <c r="W607" s="95" t="s">
        <v>5417</v>
      </c>
      <c r="X607" s="96"/>
      <c r="Y607" s="96"/>
      <c r="Z607" s="96"/>
      <c r="AA607" s="96"/>
      <c r="AB607" s="96"/>
      <c r="AC607" s="95"/>
      <c r="AD607" s="95" t="s">
        <v>5523</v>
      </c>
      <c r="AE607" s="100"/>
      <c r="AF607" s="100" t="s">
        <v>2735</v>
      </c>
      <c r="AG607" s="186"/>
      <c r="AH607" s="187"/>
      <c r="AI607" s="187"/>
      <c r="AJ607" s="187"/>
      <c r="AK607" s="188"/>
      <c r="AL607" s="188"/>
      <c r="AM607" s="189"/>
      <c r="AN607" s="189"/>
      <c r="AO607" s="189"/>
      <c r="AP607" s="189"/>
      <c r="AQ607" s="189"/>
      <c r="AR607" s="189"/>
      <c r="AS607" s="189"/>
      <c r="AT607" s="194" t="s">
        <v>1400</v>
      </c>
      <c r="AU607" s="104"/>
      <c r="AV607" s="104"/>
      <c r="AW607" s="104"/>
      <c r="AX607" s="104"/>
      <c r="AY607" s="104"/>
      <c r="AZ607" s="104"/>
      <c r="BA607" s="104"/>
      <c r="BB607" s="104"/>
      <c r="BC607" s="104"/>
      <c r="BD607" s="104"/>
      <c r="BE607" s="162"/>
      <c r="BF607" s="104"/>
      <c r="BG607" s="363"/>
      <c r="BH607" s="213" t="s">
        <v>1401</v>
      </c>
      <c r="BI607" s="193" t="s">
        <v>1401</v>
      </c>
      <c r="BJ607" s="193" t="s">
        <v>5844</v>
      </c>
      <c r="BK607" s="109"/>
    </row>
    <row r="608" s="193" customFormat="true" ht="12.75" hidden="true" customHeight="true" outlineLevel="0" collapsed="false">
      <c r="A608" s="315"/>
      <c r="B608" s="316"/>
      <c r="C608" s="316"/>
      <c r="D608" s="332" t="s">
        <v>1402</v>
      </c>
      <c r="E608" s="317" t="s">
        <v>1404</v>
      </c>
      <c r="F608" s="87" t="s">
        <v>5845</v>
      </c>
      <c r="G608" s="88"/>
      <c r="H608" s="89" t="s">
        <v>5846</v>
      </c>
      <c r="I608" s="90"/>
      <c r="J608" s="90"/>
      <c r="K608" s="91"/>
      <c r="L608" s="92"/>
      <c r="M608" s="90" t="s">
        <v>2749</v>
      </c>
      <c r="N608" s="90"/>
      <c r="O608" s="90"/>
      <c r="P608" s="91"/>
      <c r="Q608" s="185"/>
      <c r="R608" s="185"/>
      <c r="S608" s="185"/>
      <c r="T608" s="185"/>
      <c r="U608" s="185"/>
      <c r="V608" s="100" t="s">
        <v>5847</v>
      </c>
      <c r="W608" s="95" t="s">
        <v>5417</v>
      </c>
      <c r="X608" s="96"/>
      <c r="Y608" s="96"/>
      <c r="Z608" s="96"/>
      <c r="AA608" s="96"/>
      <c r="AB608" s="96"/>
      <c r="AC608" s="95"/>
      <c r="AD608" s="95" t="s">
        <v>5523</v>
      </c>
      <c r="AE608" s="100"/>
      <c r="AF608" s="100" t="s">
        <v>2735</v>
      </c>
      <c r="AG608" s="186"/>
      <c r="AH608" s="187"/>
      <c r="AI608" s="187"/>
      <c r="AJ608" s="187"/>
      <c r="AK608" s="188"/>
      <c r="AL608" s="188"/>
      <c r="AM608" s="189"/>
      <c r="AN608" s="189"/>
      <c r="AO608" s="189"/>
      <c r="AP608" s="189"/>
      <c r="AQ608" s="189"/>
      <c r="AR608" s="189"/>
      <c r="AS608" s="189"/>
      <c r="AT608" s="194" t="s">
        <v>1403</v>
      </c>
      <c r="AU608" s="104"/>
      <c r="AV608" s="104"/>
      <c r="AW608" s="104"/>
      <c r="AX608" s="104"/>
      <c r="AY608" s="104"/>
      <c r="AZ608" s="104"/>
      <c r="BA608" s="104"/>
      <c r="BB608" s="104"/>
      <c r="BC608" s="104"/>
      <c r="BD608" s="104"/>
      <c r="BE608" s="162"/>
      <c r="BF608" s="104"/>
      <c r="BG608" s="363"/>
      <c r="BH608" s="213" t="s">
        <v>1404</v>
      </c>
      <c r="BI608" s="193" t="s">
        <v>1404</v>
      </c>
      <c r="BJ608" s="193" t="s">
        <v>5848</v>
      </c>
      <c r="BK608" s="109"/>
    </row>
    <row r="609" s="193" customFormat="true" ht="12.75" hidden="true" customHeight="true" outlineLevel="0" collapsed="false">
      <c r="A609" s="315"/>
      <c r="B609" s="316"/>
      <c r="C609" s="316"/>
      <c r="D609" s="332" t="s">
        <v>1405</v>
      </c>
      <c r="E609" s="317" t="s">
        <v>1407</v>
      </c>
      <c r="F609" s="87" t="s">
        <v>5849</v>
      </c>
      <c r="G609" s="88"/>
      <c r="H609" s="89" t="s">
        <v>5850</v>
      </c>
      <c r="I609" s="90"/>
      <c r="J609" s="90"/>
      <c r="K609" s="91"/>
      <c r="L609" s="92"/>
      <c r="M609" s="90" t="s">
        <v>2749</v>
      </c>
      <c r="N609" s="90"/>
      <c r="O609" s="90"/>
      <c r="P609" s="91"/>
      <c r="Q609" s="185"/>
      <c r="R609" s="185"/>
      <c r="S609" s="185"/>
      <c r="T609" s="185"/>
      <c r="U609" s="185"/>
      <c r="V609" s="100" t="s">
        <v>5851</v>
      </c>
      <c r="W609" s="95" t="s">
        <v>5417</v>
      </c>
      <c r="X609" s="96"/>
      <c r="Y609" s="96"/>
      <c r="Z609" s="96"/>
      <c r="AA609" s="96"/>
      <c r="AB609" s="96"/>
      <c r="AC609" s="95"/>
      <c r="AD609" s="95" t="s">
        <v>5523</v>
      </c>
      <c r="AE609" s="100"/>
      <c r="AF609" s="100" t="s">
        <v>2735</v>
      </c>
      <c r="AG609" s="186"/>
      <c r="AH609" s="187"/>
      <c r="AI609" s="187"/>
      <c r="AJ609" s="187"/>
      <c r="AK609" s="188"/>
      <c r="AL609" s="188"/>
      <c r="AM609" s="189"/>
      <c r="AN609" s="189"/>
      <c r="AO609" s="189"/>
      <c r="AP609" s="189"/>
      <c r="AQ609" s="189"/>
      <c r="AR609" s="189"/>
      <c r="AS609" s="189"/>
      <c r="AT609" s="194" t="s">
        <v>1406</v>
      </c>
      <c r="AU609" s="104"/>
      <c r="AV609" s="104"/>
      <c r="AW609" s="104"/>
      <c r="AX609" s="104"/>
      <c r="AY609" s="104"/>
      <c r="AZ609" s="104"/>
      <c r="BA609" s="104"/>
      <c r="BB609" s="104"/>
      <c r="BC609" s="104"/>
      <c r="BD609" s="104"/>
      <c r="BE609" s="162"/>
      <c r="BF609" s="104"/>
      <c r="BG609" s="363"/>
      <c r="BH609" s="213" t="s">
        <v>1407</v>
      </c>
      <c r="BI609" s="193" t="s">
        <v>1407</v>
      </c>
      <c r="BJ609" s="193" t="s">
        <v>5852</v>
      </c>
      <c r="BK609" s="109"/>
    </row>
    <row r="610" s="193" customFormat="true" ht="12.75" hidden="true" customHeight="true" outlineLevel="0" collapsed="false">
      <c r="A610" s="315"/>
      <c r="B610" s="316"/>
      <c r="C610" s="316"/>
      <c r="D610" s="332" t="s">
        <v>1408</v>
      </c>
      <c r="E610" s="317" t="s">
        <v>1410</v>
      </c>
      <c r="F610" s="87" t="s">
        <v>5853</v>
      </c>
      <c r="G610" s="88"/>
      <c r="H610" s="89" t="s">
        <v>5854</v>
      </c>
      <c r="I610" s="90"/>
      <c r="J610" s="90"/>
      <c r="K610" s="91"/>
      <c r="L610" s="92"/>
      <c r="M610" s="90" t="s">
        <v>2749</v>
      </c>
      <c r="N610" s="90"/>
      <c r="O610" s="90"/>
      <c r="P610" s="91"/>
      <c r="Q610" s="185"/>
      <c r="R610" s="185"/>
      <c r="S610" s="185"/>
      <c r="T610" s="185"/>
      <c r="U610" s="185"/>
      <c r="V610" s="100" t="s">
        <v>5855</v>
      </c>
      <c r="W610" s="95" t="s">
        <v>5417</v>
      </c>
      <c r="X610" s="96"/>
      <c r="Y610" s="96"/>
      <c r="Z610" s="96"/>
      <c r="AA610" s="96"/>
      <c r="AB610" s="96"/>
      <c r="AC610" s="95"/>
      <c r="AD610" s="95" t="s">
        <v>5523</v>
      </c>
      <c r="AE610" s="100"/>
      <c r="AF610" s="100" t="s">
        <v>2735</v>
      </c>
      <c r="AG610" s="186"/>
      <c r="AH610" s="187"/>
      <c r="AI610" s="187"/>
      <c r="AJ610" s="187"/>
      <c r="AK610" s="188"/>
      <c r="AL610" s="188"/>
      <c r="AM610" s="189"/>
      <c r="AN610" s="189"/>
      <c r="AO610" s="189"/>
      <c r="AP610" s="189"/>
      <c r="AQ610" s="189"/>
      <c r="AR610" s="189"/>
      <c r="AS610" s="189"/>
      <c r="AT610" s="194" t="s">
        <v>1409</v>
      </c>
      <c r="AU610" s="104"/>
      <c r="AV610" s="104"/>
      <c r="AW610" s="104"/>
      <c r="AX610" s="104"/>
      <c r="AY610" s="104"/>
      <c r="AZ610" s="104"/>
      <c r="BA610" s="104"/>
      <c r="BB610" s="104"/>
      <c r="BC610" s="104"/>
      <c r="BD610" s="104"/>
      <c r="BE610" s="162"/>
      <c r="BF610" s="104"/>
      <c r="BG610" s="363"/>
      <c r="BH610" s="213" t="s">
        <v>1410</v>
      </c>
      <c r="BI610" s="193" t="s">
        <v>1410</v>
      </c>
      <c r="BJ610" s="193" t="s">
        <v>5856</v>
      </c>
      <c r="BK610" s="109"/>
    </row>
    <row r="611" s="193" customFormat="true" ht="12.75" hidden="true" customHeight="true" outlineLevel="0" collapsed="false">
      <c r="A611" s="315"/>
      <c r="B611" s="316"/>
      <c r="C611" s="316"/>
      <c r="D611" s="332" t="s">
        <v>1411</v>
      </c>
      <c r="E611" s="317" t="s">
        <v>1413</v>
      </c>
      <c r="F611" s="87" t="s">
        <v>5857</v>
      </c>
      <c r="G611" s="88"/>
      <c r="H611" s="89" t="s">
        <v>5858</v>
      </c>
      <c r="I611" s="90"/>
      <c r="J611" s="90"/>
      <c r="K611" s="91"/>
      <c r="L611" s="92"/>
      <c r="M611" s="90" t="s">
        <v>2749</v>
      </c>
      <c r="N611" s="90"/>
      <c r="O611" s="90"/>
      <c r="P611" s="91"/>
      <c r="Q611" s="185"/>
      <c r="R611" s="185"/>
      <c r="S611" s="185"/>
      <c r="T611" s="185"/>
      <c r="U611" s="185"/>
      <c r="V611" s="100" t="s">
        <v>5859</v>
      </c>
      <c r="W611" s="95" t="s">
        <v>5417</v>
      </c>
      <c r="X611" s="96"/>
      <c r="Y611" s="96"/>
      <c r="Z611" s="96"/>
      <c r="AA611" s="96"/>
      <c r="AB611" s="96"/>
      <c r="AC611" s="95"/>
      <c r="AD611" s="95" t="s">
        <v>5523</v>
      </c>
      <c r="AE611" s="100"/>
      <c r="AF611" s="100" t="s">
        <v>2735</v>
      </c>
      <c r="AG611" s="186"/>
      <c r="AH611" s="187"/>
      <c r="AI611" s="187"/>
      <c r="AJ611" s="187"/>
      <c r="AK611" s="188"/>
      <c r="AL611" s="188"/>
      <c r="AM611" s="189"/>
      <c r="AN611" s="189"/>
      <c r="AO611" s="189"/>
      <c r="AP611" s="189"/>
      <c r="AQ611" s="189"/>
      <c r="AR611" s="189"/>
      <c r="AS611" s="189"/>
      <c r="AT611" s="194" t="s">
        <v>1412</v>
      </c>
      <c r="AU611" s="104"/>
      <c r="AV611" s="104"/>
      <c r="AW611" s="104"/>
      <c r="AX611" s="104"/>
      <c r="AY611" s="104"/>
      <c r="AZ611" s="104"/>
      <c r="BA611" s="104"/>
      <c r="BB611" s="104"/>
      <c r="BC611" s="104"/>
      <c r="BD611" s="104"/>
      <c r="BE611" s="162"/>
      <c r="BF611" s="104"/>
      <c r="BG611" s="363"/>
      <c r="BH611" s="213" t="s">
        <v>1413</v>
      </c>
      <c r="BI611" s="193" t="s">
        <v>1413</v>
      </c>
      <c r="BJ611" s="193" t="s">
        <v>5860</v>
      </c>
      <c r="BK611" s="109"/>
    </row>
    <row r="612" s="193" customFormat="true" ht="12.75" hidden="true" customHeight="true" outlineLevel="0" collapsed="false">
      <c r="A612" s="315"/>
      <c r="B612" s="316"/>
      <c r="C612" s="316"/>
      <c r="D612" s="332" t="s">
        <v>1414</v>
      </c>
      <c r="E612" s="317" t="s">
        <v>1416</v>
      </c>
      <c r="F612" s="87" t="s">
        <v>5861</v>
      </c>
      <c r="G612" s="88"/>
      <c r="H612" s="89" t="s">
        <v>5862</v>
      </c>
      <c r="I612" s="90"/>
      <c r="J612" s="90"/>
      <c r="K612" s="91"/>
      <c r="L612" s="92"/>
      <c r="M612" s="90" t="s">
        <v>2749</v>
      </c>
      <c r="N612" s="90"/>
      <c r="O612" s="90"/>
      <c r="P612" s="91"/>
      <c r="Q612" s="185"/>
      <c r="R612" s="185"/>
      <c r="S612" s="185"/>
      <c r="T612" s="185"/>
      <c r="U612" s="185"/>
      <c r="V612" s="100" t="s">
        <v>5863</v>
      </c>
      <c r="W612" s="95" t="s">
        <v>5417</v>
      </c>
      <c r="X612" s="96"/>
      <c r="Y612" s="96"/>
      <c r="Z612" s="96"/>
      <c r="AA612" s="96"/>
      <c r="AB612" s="96"/>
      <c r="AC612" s="95"/>
      <c r="AD612" s="95" t="s">
        <v>5523</v>
      </c>
      <c r="AE612" s="100"/>
      <c r="AF612" s="100" t="s">
        <v>2735</v>
      </c>
      <c r="AG612" s="186"/>
      <c r="AH612" s="187"/>
      <c r="AI612" s="187"/>
      <c r="AJ612" s="187"/>
      <c r="AK612" s="188"/>
      <c r="AL612" s="188"/>
      <c r="AM612" s="189"/>
      <c r="AN612" s="189"/>
      <c r="AO612" s="189"/>
      <c r="AP612" s="189"/>
      <c r="AQ612" s="189"/>
      <c r="AR612" s="189"/>
      <c r="AS612" s="189"/>
      <c r="AT612" s="194" t="s">
        <v>1415</v>
      </c>
      <c r="AU612" s="104"/>
      <c r="AV612" s="104"/>
      <c r="AW612" s="104"/>
      <c r="AX612" s="104"/>
      <c r="AY612" s="104"/>
      <c r="AZ612" s="104"/>
      <c r="BA612" s="104"/>
      <c r="BB612" s="104"/>
      <c r="BC612" s="104"/>
      <c r="BD612" s="104"/>
      <c r="BE612" s="162"/>
      <c r="BF612" s="104"/>
      <c r="BG612" s="363"/>
      <c r="BH612" s="213" t="s">
        <v>1416</v>
      </c>
      <c r="BI612" s="193" t="s">
        <v>1416</v>
      </c>
      <c r="BJ612" s="193" t="s">
        <v>5864</v>
      </c>
      <c r="BK612" s="109"/>
    </row>
    <row r="613" s="193" customFormat="true" ht="12.75" hidden="true" customHeight="true" outlineLevel="0" collapsed="false">
      <c r="A613" s="315"/>
      <c r="B613" s="316"/>
      <c r="C613" s="316"/>
      <c r="D613" s="332" t="s">
        <v>1417</v>
      </c>
      <c r="E613" s="317" t="s">
        <v>1419</v>
      </c>
      <c r="F613" s="87" t="s">
        <v>5865</v>
      </c>
      <c r="G613" s="88"/>
      <c r="H613" s="89" t="s">
        <v>5866</v>
      </c>
      <c r="I613" s="90"/>
      <c r="J613" s="90"/>
      <c r="K613" s="91"/>
      <c r="L613" s="92"/>
      <c r="M613" s="90" t="s">
        <v>2749</v>
      </c>
      <c r="N613" s="90"/>
      <c r="O613" s="90"/>
      <c r="P613" s="91"/>
      <c r="Q613" s="185"/>
      <c r="R613" s="185"/>
      <c r="S613" s="185"/>
      <c r="T613" s="185"/>
      <c r="U613" s="185"/>
      <c r="V613" s="100" t="s">
        <v>5867</v>
      </c>
      <c r="W613" s="95" t="s">
        <v>5417</v>
      </c>
      <c r="X613" s="96"/>
      <c r="Y613" s="96"/>
      <c r="Z613" s="96"/>
      <c r="AA613" s="96"/>
      <c r="AB613" s="96"/>
      <c r="AC613" s="95"/>
      <c r="AD613" s="95" t="s">
        <v>5523</v>
      </c>
      <c r="AE613" s="100"/>
      <c r="AF613" s="100" t="s">
        <v>2735</v>
      </c>
      <c r="AG613" s="186"/>
      <c r="AH613" s="187"/>
      <c r="AI613" s="187"/>
      <c r="AJ613" s="187"/>
      <c r="AK613" s="188"/>
      <c r="AL613" s="188"/>
      <c r="AM613" s="189"/>
      <c r="AN613" s="189"/>
      <c r="AO613" s="189"/>
      <c r="AP613" s="189"/>
      <c r="AQ613" s="189"/>
      <c r="AR613" s="189"/>
      <c r="AS613" s="189"/>
      <c r="AT613" s="194" t="s">
        <v>1418</v>
      </c>
      <c r="AU613" s="104"/>
      <c r="AV613" s="104"/>
      <c r="AW613" s="104"/>
      <c r="AX613" s="104"/>
      <c r="AY613" s="104"/>
      <c r="AZ613" s="104"/>
      <c r="BA613" s="104"/>
      <c r="BB613" s="104"/>
      <c r="BC613" s="104"/>
      <c r="BD613" s="104"/>
      <c r="BE613" s="162"/>
      <c r="BF613" s="104"/>
      <c r="BG613" s="363"/>
      <c r="BH613" s="213" t="s">
        <v>1419</v>
      </c>
      <c r="BI613" s="193" t="s">
        <v>1419</v>
      </c>
      <c r="BJ613" s="193" t="s">
        <v>5868</v>
      </c>
      <c r="BK613" s="109"/>
    </row>
    <row r="614" s="193" customFormat="true" ht="12.75" hidden="true" customHeight="true" outlineLevel="0" collapsed="false">
      <c r="A614" s="315"/>
      <c r="B614" s="316"/>
      <c r="C614" s="316"/>
      <c r="D614" s="332" t="s">
        <v>1420</v>
      </c>
      <c r="E614" s="317" t="s">
        <v>1422</v>
      </c>
      <c r="F614" s="87" t="s">
        <v>5869</v>
      </c>
      <c r="G614" s="88"/>
      <c r="H614" s="89" t="s">
        <v>5870</v>
      </c>
      <c r="I614" s="90"/>
      <c r="J614" s="90"/>
      <c r="K614" s="91"/>
      <c r="L614" s="92"/>
      <c r="M614" s="90" t="s">
        <v>2749</v>
      </c>
      <c r="N614" s="90"/>
      <c r="O614" s="90"/>
      <c r="P614" s="91"/>
      <c r="Q614" s="185"/>
      <c r="R614" s="185"/>
      <c r="S614" s="185"/>
      <c r="T614" s="185"/>
      <c r="U614" s="185"/>
      <c r="V614" s="100" t="s">
        <v>5871</v>
      </c>
      <c r="W614" s="95" t="s">
        <v>5417</v>
      </c>
      <c r="X614" s="96"/>
      <c r="Y614" s="96"/>
      <c r="Z614" s="96"/>
      <c r="AA614" s="96"/>
      <c r="AB614" s="96"/>
      <c r="AC614" s="95"/>
      <c r="AD614" s="95" t="s">
        <v>5523</v>
      </c>
      <c r="AE614" s="100"/>
      <c r="AF614" s="100" t="s">
        <v>2735</v>
      </c>
      <c r="AG614" s="186"/>
      <c r="AH614" s="187"/>
      <c r="AI614" s="187"/>
      <c r="AJ614" s="187"/>
      <c r="AK614" s="188"/>
      <c r="AL614" s="188"/>
      <c r="AM614" s="189"/>
      <c r="AN614" s="189"/>
      <c r="AO614" s="189"/>
      <c r="AP614" s="189"/>
      <c r="AQ614" s="189"/>
      <c r="AR614" s="189"/>
      <c r="AS614" s="189"/>
      <c r="AT614" s="194" t="s">
        <v>1421</v>
      </c>
      <c r="AU614" s="104"/>
      <c r="AV614" s="104"/>
      <c r="AW614" s="104"/>
      <c r="AX614" s="104"/>
      <c r="AY614" s="104"/>
      <c r="AZ614" s="104"/>
      <c r="BA614" s="104"/>
      <c r="BB614" s="104"/>
      <c r="BC614" s="104"/>
      <c r="BD614" s="104"/>
      <c r="BE614" s="162"/>
      <c r="BF614" s="104"/>
      <c r="BG614" s="363"/>
      <c r="BH614" s="213" t="s">
        <v>1422</v>
      </c>
      <c r="BI614" s="193" t="s">
        <v>1422</v>
      </c>
      <c r="BJ614" s="193" t="s">
        <v>5872</v>
      </c>
      <c r="BK614" s="109"/>
    </row>
    <row r="615" s="193" customFormat="true" ht="12.75" hidden="true" customHeight="true" outlineLevel="0" collapsed="false">
      <c r="A615" s="315"/>
      <c r="B615" s="316"/>
      <c r="C615" s="316"/>
      <c r="D615" s="332" t="s">
        <v>1423</v>
      </c>
      <c r="E615" s="317" t="s">
        <v>1424</v>
      </c>
      <c r="F615" s="87" t="s">
        <v>5873</v>
      </c>
      <c r="G615" s="88"/>
      <c r="H615" s="89" t="s">
        <v>5874</v>
      </c>
      <c r="I615" s="90"/>
      <c r="J615" s="90"/>
      <c r="K615" s="91"/>
      <c r="L615" s="92"/>
      <c r="M615" s="90" t="s">
        <v>2749</v>
      </c>
      <c r="N615" s="90"/>
      <c r="O615" s="90"/>
      <c r="P615" s="91"/>
      <c r="Q615" s="185"/>
      <c r="R615" s="185"/>
      <c r="S615" s="185"/>
      <c r="T615" s="185"/>
      <c r="U615" s="185"/>
      <c r="V615" s="100" t="s">
        <v>5875</v>
      </c>
      <c r="W615" s="95" t="s">
        <v>5417</v>
      </c>
      <c r="X615" s="96"/>
      <c r="Y615" s="96"/>
      <c r="Z615" s="96"/>
      <c r="AA615" s="96"/>
      <c r="AB615" s="96"/>
      <c r="AC615" s="95"/>
      <c r="AD615" s="95" t="s">
        <v>5523</v>
      </c>
      <c r="AE615" s="100"/>
      <c r="AF615" s="100" t="n">
        <v>0</v>
      </c>
      <c r="AG615" s="186"/>
      <c r="AH615" s="187"/>
      <c r="AI615" s="187"/>
      <c r="AJ615" s="187"/>
      <c r="AK615" s="188"/>
      <c r="AL615" s="188"/>
      <c r="AM615" s="189"/>
      <c r="AN615" s="189"/>
      <c r="AO615" s="189"/>
      <c r="AP615" s="189"/>
      <c r="AQ615" s="189"/>
      <c r="AR615" s="189"/>
      <c r="AS615" s="189"/>
      <c r="AT615" s="194" t="s">
        <v>1423</v>
      </c>
      <c r="AU615" s="104"/>
      <c r="AV615" s="104"/>
      <c r="AW615" s="104"/>
      <c r="AX615" s="104"/>
      <c r="AY615" s="104"/>
      <c r="AZ615" s="104"/>
      <c r="BA615" s="104"/>
      <c r="BB615" s="104"/>
      <c r="BC615" s="104"/>
      <c r="BD615" s="104"/>
      <c r="BE615" s="162"/>
      <c r="BF615" s="104"/>
      <c r="BG615" s="363"/>
      <c r="BH615" s="213" t="s">
        <v>1424</v>
      </c>
      <c r="BI615" s="193" t="s">
        <v>1424</v>
      </c>
      <c r="BJ615" s="193" t="s">
        <v>5876</v>
      </c>
      <c r="BK615" s="109"/>
    </row>
    <row r="616" s="193" customFormat="true" ht="12.75" hidden="true" customHeight="true" outlineLevel="0" collapsed="false">
      <c r="A616" s="315"/>
      <c r="B616" s="316"/>
      <c r="C616" s="316"/>
      <c r="D616" s="332" t="s">
        <v>1425</v>
      </c>
      <c r="E616" s="317" t="s">
        <v>1426</v>
      </c>
      <c r="F616" s="87" t="s">
        <v>5877</v>
      </c>
      <c r="G616" s="88"/>
      <c r="H616" s="89" t="s">
        <v>5878</v>
      </c>
      <c r="I616" s="90"/>
      <c r="J616" s="90"/>
      <c r="K616" s="91"/>
      <c r="L616" s="92"/>
      <c r="M616" s="90" t="s">
        <v>2749</v>
      </c>
      <c r="N616" s="90"/>
      <c r="O616" s="90"/>
      <c r="P616" s="91"/>
      <c r="Q616" s="185"/>
      <c r="R616" s="185"/>
      <c r="S616" s="185"/>
      <c r="T616" s="185"/>
      <c r="U616" s="185"/>
      <c r="V616" s="100" t="s">
        <v>5879</v>
      </c>
      <c r="W616" s="95" t="s">
        <v>5417</v>
      </c>
      <c r="X616" s="96"/>
      <c r="Y616" s="96"/>
      <c r="Z616" s="96"/>
      <c r="AA616" s="96"/>
      <c r="AB616" s="96"/>
      <c r="AC616" s="95"/>
      <c r="AD616" s="95" t="s">
        <v>5523</v>
      </c>
      <c r="AE616" s="100"/>
      <c r="AF616" s="100" t="n">
        <v>0</v>
      </c>
      <c r="AG616" s="186"/>
      <c r="AH616" s="187"/>
      <c r="AI616" s="187"/>
      <c r="AJ616" s="187"/>
      <c r="AK616" s="188"/>
      <c r="AL616" s="188"/>
      <c r="AM616" s="189"/>
      <c r="AN616" s="189"/>
      <c r="AO616" s="189"/>
      <c r="AP616" s="189"/>
      <c r="AQ616" s="189"/>
      <c r="AR616" s="189"/>
      <c r="AS616" s="189"/>
      <c r="AT616" s="194" t="s">
        <v>1425</v>
      </c>
      <c r="AU616" s="104"/>
      <c r="AV616" s="104"/>
      <c r="AW616" s="104"/>
      <c r="AX616" s="104"/>
      <c r="AY616" s="104"/>
      <c r="AZ616" s="104"/>
      <c r="BA616" s="104"/>
      <c r="BB616" s="104"/>
      <c r="BC616" s="104"/>
      <c r="BD616" s="104"/>
      <c r="BE616" s="162"/>
      <c r="BF616" s="104"/>
      <c r="BG616" s="363"/>
      <c r="BH616" s="213" t="s">
        <v>1426</v>
      </c>
      <c r="BI616" s="193" t="s">
        <v>1426</v>
      </c>
      <c r="BJ616" s="193" t="s">
        <v>5880</v>
      </c>
      <c r="BK616" s="109"/>
    </row>
    <row r="617" s="193" customFormat="true" ht="12.75" hidden="true" customHeight="true" outlineLevel="0" collapsed="false">
      <c r="A617" s="315"/>
      <c r="B617" s="316"/>
      <c r="C617" s="316"/>
      <c r="D617" s="370" t="s">
        <v>1427</v>
      </c>
      <c r="E617" s="317" t="s">
        <v>1428</v>
      </c>
      <c r="F617" s="87" t="s">
        <v>5881</v>
      </c>
      <c r="G617" s="88"/>
      <c r="H617" s="89" t="s">
        <v>5882</v>
      </c>
      <c r="I617" s="90"/>
      <c r="J617" s="90"/>
      <c r="K617" s="91"/>
      <c r="L617" s="92"/>
      <c r="M617" s="90" t="s">
        <v>2749</v>
      </c>
      <c r="N617" s="90"/>
      <c r="O617" s="90"/>
      <c r="P617" s="91"/>
      <c r="Q617" s="185"/>
      <c r="R617" s="185"/>
      <c r="S617" s="185"/>
      <c r="T617" s="185"/>
      <c r="U617" s="185"/>
      <c r="V617" s="100" t="s">
        <v>5883</v>
      </c>
      <c r="W617" s="95" t="s">
        <v>5417</v>
      </c>
      <c r="X617" s="96"/>
      <c r="Y617" s="96"/>
      <c r="Z617" s="96"/>
      <c r="AA617" s="96"/>
      <c r="AB617" s="96"/>
      <c r="AC617" s="95"/>
      <c r="AD617" s="95" t="s">
        <v>5523</v>
      </c>
      <c r="AE617" s="100"/>
      <c r="AF617" s="100" t="n">
        <v>0</v>
      </c>
      <c r="AG617" s="186"/>
      <c r="AH617" s="187"/>
      <c r="AI617" s="187"/>
      <c r="AJ617" s="187"/>
      <c r="AK617" s="188"/>
      <c r="AL617" s="188"/>
      <c r="AM617" s="189"/>
      <c r="AN617" s="189"/>
      <c r="AO617" s="189"/>
      <c r="AP617" s="189"/>
      <c r="AQ617" s="189"/>
      <c r="AR617" s="189"/>
      <c r="AS617" s="189"/>
      <c r="AT617" s="194" t="s">
        <v>1427</v>
      </c>
      <c r="AU617" s="104"/>
      <c r="AV617" s="104"/>
      <c r="AW617" s="104"/>
      <c r="AX617" s="104"/>
      <c r="AY617" s="104"/>
      <c r="AZ617" s="104"/>
      <c r="BA617" s="104"/>
      <c r="BB617" s="104"/>
      <c r="BC617" s="104"/>
      <c r="BD617" s="104"/>
      <c r="BE617" s="162"/>
      <c r="BF617" s="104"/>
      <c r="BG617" s="363"/>
      <c r="BH617" s="213" t="s">
        <v>1428</v>
      </c>
      <c r="BI617" s="193" t="s">
        <v>1428</v>
      </c>
      <c r="BJ617" s="193" t="s">
        <v>5884</v>
      </c>
      <c r="BK617" s="109"/>
    </row>
    <row r="618" s="193" customFormat="true" ht="12.75" hidden="true" customHeight="true" outlineLevel="0" collapsed="false">
      <c r="A618" s="315"/>
      <c r="B618" s="316"/>
      <c r="C618" s="316"/>
      <c r="D618" s="370" t="s">
        <v>1429</v>
      </c>
      <c r="E618" s="317" t="s">
        <v>1430</v>
      </c>
      <c r="F618" s="87" t="s">
        <v>5885</v>
      </c>
      <c r="G618" s="88"/>
      <c r="H618" s="89" t="s">
        <v>5886</v>
      </c>
      <c r="I618" s="90"/>
      <c r="J618" s="90"/>
      <c r="K618" s="91"/>
      <c r="L618" s="92"/>
      <c r="M618" s="90" t="s">
        <v>2749</v>
      </c>
      <c r="N618" s="90"/>
      <c r="O618" s="90"/>
      <c r="P618" s="91"/>
      <c r="Q618" s="185"/>
      <c r="R618" s="185"/>
      <c r="S618" s="185"/>
      <c r="T618" s="185"/>
      <c r="U618" s="185"/>
      <c r="V618" s="100" t="s">
        <v>5887</v>
      </c>
      <c r="W618" s="95" t="s">
        <v>5417</v>
      </c>
      <c r="X618" s="96"/>
      <c r="Y618" s="96"/>
      <c r="Z618" s="96"/>
      <c r="AA618" s="96"/>
      <c r="AB618" s="96"/>
      <c r="AC618" s="95"/>
      <c r="AD618" s="95" t="s">
        <v>5523</v>
      </c>
      <c r="AE618" s="100"/>
      <c r="AF618" s="100" t="n">
        <v>0</v>
      </c>
      <c r="AG618" s="186"/>
      <c r="AH618" s="187"/>
      <c r="AI618" s="187"/>
      <c r="AJ618" s="187"/>
      <c r="AK618" s="188"/>
      <c r="AL618" s="188"/>
      <c r="AM618" s="189"/>
      <c r="AN618" s="189"/>
      <c r="AO618" s="189"/>
      <c r="AP618" s="189"/>
      <c r="AQ618" s="189"/>
      <c r="AR618" s="189"/>
      <c r="AS618" s="189"/>
      <c r="AT618" s="194" t="s">
        <v>1429</v>
      </c>
      <c r="AU618" s="104"/>
      <c r="AV618" s="104"/>
      <c r="AW618" s="104"/>
      <c r="AX618" s="104"/>
      <c r="AY618" s="104"/>
      <c r="AZ618" s="104"/>
      <c r="BA618" s="104"/>
      <c r="BB618" s="104"/>
      <c r="BC618" s="104"/>
      <c r="BD618" s="104"/>
      <c r="BE618" s="162"/>
      <c r="BF618" s="104"/>
      <c r="BG618" s="363"/>
      <c r="BH618" s="213" t="s">
        <v>1430</v>
      </c>
      <c r="BI618" s="193" t="s">
        <v>1430</v>
      </c>
      <c r="BJ618" s="193" t="s">
        <v>5888</v>
      </c>
      <c r="BK618" s="109"/>
    </row>
    <row r="619" s="193" customFormat="true" ht="12.75" hidden="true" customHeight="true" outlineLevel="0" collapsed="false">
      <c r="A619" s="315"/>
      <c r="B619" s="316"/>
      <c r="C619" s="316"/>
      <c r="D619" s="332" t="s">
        <v>1431</v>
      </c>
      <c r="E619" s="317" t="s">
        <v>1432</v>
      </c>
      <c r="F619" s="87" t="s">
        <v>5889</v>
      </c>
      <c r="G619" s="88"/>
      <c r="H619" s="89" t="s">
        <v>5890</v>
      </c>
      <c r="I619" s="90"/>
      <c r="J619" s="90"/>
      <c r="K619" s="91"/>
      <c r="L619" s="92"/>
      <c r="M619" s="90" t="s">
        <v>2749</v>
      </c>
      <c r="N619" s="90"/>
      <c r="O619" s="90"/>
      <c r="P619" s="91"/>
      <c r="Q619" s="185"/>
      <c r="R619" s="185"/>
      <c r="S619" s="185"/>
      <c r="T619" s="185"/>
      <c r="U619" s="185"/>
      <c r="V619" s="100" t="s">
        <v>5891</v>
      </c>
      <c r="W619" s="95" t="s">
        <v>5417</v>
      </c>
      <c r="X619" s="96"/>
      <c r="Y619" s="96"/>
      <c r="Z619" s="96"/>
      <c r="AA619" s="96"/>
      <c r="AB619" s="96"/>
      <c r="AC619" s="95"/>
      <c r="AD619" s="95" t="s">
        <v>5523</v>
      </c>
      <c r="AE619" s="100"/>
      <c r="AF619" s="100" t="n">
        <v>0</v>
      </c>
      <c r="AG619" s="186"/>
      <c r="AH619" s="187"/>
      <c r="AI619" s="187"/>
      <c r="AJ619" s="187"/>
      <c r="AK619" s="188"/>
      <c r="AL619" s="188"/>
      <c r="AM619" s="189"/>
      <c r="AN619" s="189"/>
      <c r="AO619" s="189"/>
      <c r="AP619" s="189"/>
      <c r="AQ619" s="189"/>
      <c r="AR619" s="189"/>
      <c r="AS619" s="189"/>
      <c r="AT619" s="194" t="s">
        <v>1431</v>
      </c>
      <c r="AU619" s="104"/>
      <c r="AV619" s="104"/>
      <c r="AW619" s="104"/>
      <c r="AX619" s="104"/>
      <c r="AY619" s="104"/>
      <c r="AZ619" s="104"/>
      <c r="BA619" s="104"/>
      <c r="BB619" s="104"/>
      <c r="BC619" s="104"/>
      <c r="BD619" s="104"/>
      <c r="BE619" s="162"/>
      <c r="BF619" s="104"/>
      <c r="BG619" s="363"/>
      <c r="BH619" s="213" t="s">
        <v>1432</v>
      </c>
      <c r="BI619" s="193" t="s">
        <v>1432</v>
      </c>
      <c r="BJ619" s="193" t="s">
        <v>5892</v>
      </c>
      <c r="BK619" s="109"/>
    </row>
    <row r="620" s="193" customFormat="true" ht="12.75" hidden="true" customHeight="true" outlineLevel="0" collapsed="false">
      <c r="A620" s="315"/>
      <c r="B620" s="316"/>
      <c r="C620" s="316"/>
      <c r="D620" s="332" t="s">
        <v>1433</v>
      </c>
      <c r="E620" s="317" t="s">
        <v>1434</v>
      </c>
      <c r="F620" s="87" t="s">
        <v>5893</v>
      </c>
      <c r="G620" s="88"/>
      <c r="H620" s="89" t="s">
        <v>5894</v>
      </c>
      <c r="I620" s="90"/>
      <c r="J620" s="90"/>
      <c r="K620" s="91"/>
      <c r="L620" s="92"/>
      <c r="M620" s="90" t="s">
        <v>2749</v>
      </c>
      <c r="N620" s="90"/>
      <c r="O620" s="90"/>
      <c r="P620" s="91"/>
      <c r="Q620" s="185"/>
      <c r="R620" s="185"/>
      <c r="S620" s="185"/>
      <c r="T620" s="185"/>
      <c r="U620" s="185"/>
      <c r="V620" s="100" t="s">
        <v>5895</v>
      </c>
      <c r="W620" s="95" t="s">
        <v>5417</v>
      </c>
      <c r="X620" s="96"/>
      <c r="Y620" s="96"/>
      <c r="Z620" s="96"/>
      <c r="AA620" s="96"/>
      <c r="AB620" s="96"/>
      <c r="AC620" s="95"/>
      <c r="AD620" s="95" t="s">
        <v>5523</v>
      </c>
      <c r="AE620" s="100"/>
      <c r="AF620" s="100" t="n">
        <v>1</v>
      </c>
      <c r="AG620" s="186"/>
      <c r="AH620" s="187"/>
      <c r="AI620" s="187"/>
      <c r="AJ620" s="187"/>
      <c r="AK620" s="188"/>
      <c r="AL620" s="188"/>
      <c r="AM620" s="189"/>
      <c r="AN620" s="189"/>
      <c r="AO620" s="189"/>
      <c r="AP620" s="189"/>
      <c r="AQ620" s="189"/>
      <c r="AR620" s="189"/>
      <c r="AS620" s="189"/>
      <c r="AT620" s="194" t="s">
        <v>1433</v>
      </c>
      <c r="AU620" s="104"/>
      <c r="AV620" s="104"/>
      <c r="AW620" s="104"/>
      <c r="AX620" s="104"/>
      <c r="AY620" s="104"/>
      <c r="AZ620" s="104"/>
      <c r="BA620" s="104"/>
      <c r="BB620" s="104"/>
      <c r="BC620" s="104"/>
      <c r="BD620" s="104"/>
      <c r="BE620" s="162"/>
      <c r="BF620" s="104"/>
      <c r="BG620" s="363"/>
      <c r="BH620" s="213" t="s">
        <v>1434</v>
      </c>
      <c r="BI620" s="193" t="s">
        <v>1434</v>
      </c>
      <c r="BJ620" s="193" t="s">
        <v>5896</v>
      </c>
      <c r="BK620" s="109"/>
    </row>
    <row r="621" s="193" customFormat="true" ht="12.75" hidden="true" customHeight="true" outlineLevel="0" collapsed="false">
      <c r="A621" s="315"/>
      <c r="B621" s="316"/>
      <c r="C621" s="316"/>
      <c r="D621" s="332" t="s">
        <v>1435</v>
      </c>
      <c r="E621" s="317" t="s">
        <v>1436</v>
      </c>
      <c r="F621" s="87" t="s">
        <v>5897</v>
      </c>
      <c r="G621" s="88"/>
      <c r="H621" s="89" t="s">
        <v>5898</v>
      </c>
      <c r="I621" s="90"/>
      <c r="J621" s="90"/>
      <c r="K621" s="91"/>
      <c r="L621" s="92"/>
      <c r="M621" s="90" t="s">
        <v>2749</v>
      </c>
      <c r="N621" s="90"/>
      <c r="O621" s="90"/>
      <c r="P621" s="91"/>
      <c r="Q621" s="185"/>
      <c r="R621" s="185"/>
      <c r="S621" s="185"/>
      <c r="T621" s="185"/>
      <c r="U621" s="185"/>
      <c r="V621" s="100" t="s">
        <v>5899</v>
      </c>
      <c r="W621" s="95" t="s">
        <v>5417</v>
      </c>
      <c r="X621" s="96"/>
      <c r="Y621" s="96"/>
      <c r="Z621" s="96"/>
      <c r="AA621" s="96"/>
      <c r="AB621" s="96"/>
      <c r="AC621" s="95"/>
      <c r="AD621" s="95" t="s">
        <v>5523</v>
      </c>
      <c r="AE621" s="100"/>
      <c r="AF621" s="100" t="n">
        <v>0</v>
      </c>
      <c r="AG621" s="186"/>
      <c r="AH621" s="187"/>
      <c r="AI621" s="187"/>
      <c r="AJ621" s="187"/>
      <c r="AK621" s="188"/>
      <c r="AL621" s="188"/>
      <c r="AM621" s="189"/>
      <c r="AN621" s="189"/>
      <c r="AO621" s="189"/>
      <c r="AP621" s="189"/>
      <c r="AQ621" s="189"/>
      <c r="AR621" s="189"/>
      <c r="AS621" s="189"/>
      <c r="AT621" s="194" t="s">
        <v>1435</v>
      </c>
      <c r="AU621" s="104"/>
      <c r="AV621" s="104"/>
      <c r="AW621" s="104"/>
      <c r="AX621" s="104"/>
      <c r="AY621" s="104"/>
      <c r="AZ621" s="104"/>
      <c r="BA621" s="104"/>
      <c r="BB621" s="104"/>
      <c r="BC621" s="104"/>
      <c r="BD621" s="104"/>
      <c r="BE621" s="162"/>
      <c r="BF621" s="104"/>
      <c r="BG621" s="363"/>
      <c r="BH621" s="213" t="s">
        <v>1436</v>
      </c>
      <c r="BI621" s="193" t="s">
        <v>1436</v>
      </c>
      <c r="BJ621" s="193" t="s">
        <v>5900</v>
      </c>
      <c r="BK621" s="109"/>
    </row>
    <row r="622" s="193" customFormat="true" ht="12.75" hidden="true" customHeight="true" outlineLevel="0" collapsed="false">
      <c r="A622" s="315"/>
      <c r="B622" s="316"/>
      <c r="C622" s="316"/>
      <c r="D622" s="332" t="s">
        <v>1437</v>
      </c>
      <c r="E622" s="317" t="s">
        <v>1438</v>
      </c>
      <c r="F622" s="87" t="s">
        <v>5901</v>
      </c>
      <c r="G622" s="88"/>
      <c r="H622" s="89" t="s">
        <v>5902</v>
      </c>
      <c r="I622" s="90"/>
      <c r="J622" s="90"/>
      <c r="K622" s="91"/>
      <c r="L622" s="92"/>
      <c r="M622" s="90" t="s">
        <v>2749</v>
      </c>
      <c r="N622" s="90"/>
      <c r="O622" s="90"/>
      <c r="P622" s="91"/>
      <c r="Q622" s="185"/>
      <c r="R622" s="185"/>
      <c r="S622" s="185"/>
      <c r="T622" s="185"/>
      <c r="U622" s="185"/>
      <c r="V622" s="100" t="s">
        <v>5903</v>
      </c>
      <c r="W622" s="95" t="s">
        <v>5417</v>
      </c>
      <c r="X622" s="96"/>
      <c r="Y622" s="96"/>
      <c r="Z622" s="96"/>
      <c r="AA622" s="96"/>
      <c r="AB622" s="96"/>
      <c r="AC622" s="95"/>
      <c r="AD622" s="95" t="s">
        <v>5523</v>
      </c>
      <c r="AE622" s="100"/>
      <c r="AF622" s="100" t="n">
        <v>1</v>
      </c>
      <c r="AG622" s="186"/>
      <c r="AH622" s="187"/>
      <c r="AI622" s="187"/>
      <c r="AJ622" s="187"/>
      <c r="AK622" s="188"/>
      <c r="AL622" s="188"/>
      <c r="AM622" s="189"/>
      <c r="AN622" s="189"/>
      <c r="AO622" s="189"/>
      <c r="AP622" s="189"/>
      <c r="AQ622" s="189"/>
      <c r="AR622" s="189"/>
      <c r="AS622" s="189"/>
      <c r="AT622" s="194" t="s">
        <v>1437</v>
      </c>
      <c r="AU622" s="104"/>
      <c r="AV622" s="104"/>
      <c r="AW622" s="104"/>
      <c r="AX622" s="104"/>
      <c r="AY622" s="104"/>
      <c r="AZ622" s="104"/>
      <c r="BA622" s="104"/>
      <c r="BB622" s="104"/>
      <c r="BC622" s="104"/>
      <c r="BD622" s="104"/>
      <c r="BE622" s="162"/>
      <c r="BF622" s="104"/>
      <c r="BG622" s="363"/>
      <c r="BH622" s="213" t="s">
        <v>1438</v>
      </c>
      <c r="BI622" s="193" t="s">
        <v>1438</v>
      </c>
      <c r="BJ622" s="193" t="s">
        <v>5904</v>
      </c>
      <c r="BK622" s="109"/>
    </row>
    <row r="623" s="193" customFormat="true" ht="12.75" hidden="true" customHeight="true" outlineLevel="0" collapsed="false">
      <c r="A623" s="315"/>
      <c r="B623" s="316"/>
      <c r="C623" s="316"/>
      <c r="D623" s="332" t="s">
        <v>1439</v>
      </c>
      <c r="E623" s="317" t="s">
        <v>1441</v>
      </c>
      <c r="F623" s="87" t="s">
        <v>5905</v>
      </c>
      <c r="G623" s="88"/>
      <c r="H623" s="89" t="s">
        <v>5906</v>
      </c>
      <c r="I623" s="90"/>
      <c r="J623" s="90"/>
      <c r="K623" s="91"/>
      <c r="L623" s="92"/>
      <c r="M623" s="90" t="s">
        <v>2749</v>
      </c>
      <c r="N623" s="90"/>
      <c r="O623" s="90"/>
      <c r="P623" s="91"/>
      <c r="Q623" s="185"/>
      <c r="R623" s="185"/>
      <c r="S623" s="185"/>
      <c r="T623" s="185"/>
      <c r="U623" s="185"/>
      <c r="V623" s="100" t="s">
        <v>5907</v>
      </c>
      <c r="W623" s="95" t="s">
        <v>5417</v>
      </c>
      <c r="X623" s="96"/>
      <c r="Y623" s="96"/>
      <c r="Z623" s="96"/>
      <c r="AA623" s="96"/>
      <c r="AB623" s="96"/>
      <c r="AC623" s="95"/>
      <c r="AD623" s="95" t="s">
        <v>5418</v>
      </c>
      <c r="AE623" s="100"/>
      <c r="AF623" s="100" t="s">
        <v>2735</v>
      </c>
      <c r="AG623" s="186"/>
      <c r="AH623" s="187"/>
      <c r="AI623" s="187"/>
      <c r="AJ623" s="187"/>
      <c r="AK623" s="188"/>
      <c r="AL623" s="188"/>
      <c r="AM623" s="189"/>
      <c r="AN623" s="189"/>
      <c r="AO623" s="189"/>
      <c r="AP623" s="189"/>
      <c r="AQ623" s="189"/>
      <c r="AR623" s="189"/>
      <c r="AS623" s="189"/>
      <c r="AT623" s="194" t="s">
        <v>1440</v>
      </c>
      <c r="AU623" s="104"/>
      <c r="AV623" s="104"/>
      <c r="AW623" s="104"/>
      <c r="AX623" s="104"/>
      <c r="AY623" s="104"/>
      <c r="AZ623" s="104"/>
      <c r="BA623" s="104"/>
      <c r="BB623" s="104"/>
      <c r="BC623" s="104"/>
      <c r="BD623" s="104"/>
      <c r="BE623" s="162"/>
      <c r="BF623" s="104"/>
      <c r="BG623" s="363"/>
      <c r="BH623" s="213" t="s">
        <v>1441</v>
      </c>
      <c r="BI623" s="193" t="s">
        <v>1441</v>
      </c>
      <c r="BJ623" s="193" t="s">
        <v>5908</v>
      </c>
      <c r="BK623" s="109"/>
    </row>
    <row r="624" s="193" customFormat="true" ht="12.75" hidden="true" customHeight="true" outlineLevel="0" collapsed="false">
      <c r="A624" s="315"/>
      <c r="B624" s="316"/>
      <c r="C624" s="316"/>
      <c r="D624" s="332" t="s">
        <v>1442</v>
      </c>
      <c r="E624" s="317" t="s">
        <v>1444</v>
      </c>
      <c r="F624" s="87" t="s">
        <v>5909</v>
      </c>
      <c r="G624" s="88"/>
      <c r="H624" s="89" t="s">
        <v>5910</v>
      </c>
      <c r="I624" s="90"/>
      <c r="J624" s="90"/>
      <c r="K624" s="91"/>
      <c r="L624" s="92"/>
      <c r="M624" s="90" t="s">
        <v>2749</v>
      </c>
      <c r="N624" s="90"/>
      <c r="O624" s="90"/>
      <c r="P624" s="91"/>
      <c r="Q624" s="185"/>
      <c r="R624" s="185"/>
      <c r="S624" s="185"/>
      <c r="T624" s="185"/>
      <c r="U624" s="185"/>
      <c r="V624" s="100" t="s">
        <v>5911</v>
      </c>
      <c r="W624" s="95" t="s">
        <v>5417</v>
      </c>
      <c r="X624" s="96"/>
      <c r="Y624" s="96"/>
      <c r="Z624" s="96"/>
      <c r="AA624" s="96"/>
      <c r="AB624" s="96"/>
      <c r="AC624" s="95"/>
      <c r="AD624" s="95" t="s">
        <v>5418</v>
      </c>
      <c r="AE624" s="100"/>
      <c r="AF624" s="100" t="s">
        <v>2735</v>
      </c>
      <c r="AG624" s="186"/>
      <c r="AH624" s="187"/>
      <c r="AI624" s="187"/>
      <c r="AJ624" s="187"/>
      <c r="AK624" s="188"/>
      <c r="AL624" s="188"/>
      <c r="AM624" s="189"/>
      <c r="AN624" s="189"/>
      <c r="AO624" s="189"/>
      <c r="AP624" s="189"/>
      <c r="AQ624" s="189"/>
      <c r="AR624" s="189"/>
      <c r="AS624" s="189"/>
      <c r="AT624" s="194" t="s">
        <v>1443</v>
      </c>
      <c r="AU624" s="104"/>
      <c r="AV624" s="104"/>
      <c r="AW624" s="104"/>
      <c r="AX624" s="104"/>
      <c r="AY624" s="104"/>
      <c r="AZ624" s="104"/>
      <c r="BA624" s="104"/>
      <c r="BB624" s="104"/>
      <c r="BC624" s="104"/>
      <c r="BD624" s="104"/>
      <c r="BE624" s="162"/>
      <c r="BF624" s="104"/>
      <c r="BG624" s="363"/>
      <c r="BH624" s="213" t="s">
        <v>1444</v>
      </c>
      <c r="BI624" s="193" t="s">
        <v>1444</v>
      </c>
      <c r="BJ624" s="193" t="s">
        <v>5912</v>
      </c>
      <c r="BK624" s="109"/>
    </row>
    <row r="625" s="193" customFormat="true" ht="12.75" hidden="true" customHeight="true" outlineLevel="0" collapsed="false">
      <c r="A625" s="315"/>
      <c r="B625" s="316"/>
      <c r="C625" s="316"/>
      <c r="D625" s="332" t="s">
        <v>1445</v>
      </c>
      <c r="E625" s="317" t="s">
        <v>1447</v>
      </c>
      <c r="F625" s="87" t="s">
        <v>5913</v>
      </c>
      <c r="G625" s="88"/>
      <c r="H625" s="89" t="s">
        <v>5914</v>
      </c>
      <c r="I625" s="90"/>
      <c r="J625" s="90"/>
      <c r="K625" s="91"/>
      <c r="L625" s="92"/>
      <c r="M625" s="90" t="s">
        <v>2749</v>
      </c>
      <c r="N625" s="90"/>
      <c r="O625" s="90"/>
      <c r="P625" s="91"/>
      <c r="Q625" s="185"/>
      <c r="R625" s="185"/>
      <c r="S625" s="185"/>
      <c r="T625" s="185"/>
      <c r="U625" s="185"/>
      <c r="V625" s="100" t="s">
        <v>5915</v>
      </c>
      <c r="W625" s="95" t="s">
        <v>5417</v>
      </c>
      <c r="X625" s="96"/>
      <c r="Y625" s="96"/>
      <c r="Z625" s="96"/>
      <c r="AA625" s="96"/>
      <c r="AB625" s="96"/>
      <c r="AC625" s="95"/>
      <c r="AD625" s="95" t="s">
        <v>5418</v>
      </c>
      <c r="AE625" s="100"/>
      <c r="AF625" s="100" t="s">
        <v>2735</v>
      </c>
      <c r="AG625" s="186"/>
      <c r="AH625" s="187"/>
      <c r="AI625" s="187"/>
      <c r="AJ625" s="187"/>
      <c r="AK625" s="188"/>
      <c r="AL625" s="188"/>
      <c r="AM625" s="189"/>
      <c r="AN625" s="189"/>
      <c r="AO625" s="189"/>
      <c r="AP625" s="189"/>
      <c r="AQ625" s="189"/>
      <c r="AR625" s="189"/>
      <c r="AS625" s="189"/>
      <c r="AT625" s="194" t="s">
        <v>1446</v>
      </c>
      <c r="AU625" s="104"/>
      <c r="AV625" s="104"/>
      <c r="AW625" s="104"/>
      <c r="AX625" s="104"/>
      <c r="AY625" s="104"/>
      <c r="AZ625" s="104"/>
      <c r="BA625" s="104"/>
      <c r="BB625" s="104"/>
      <c r="BC625" s="104"/>
      <c r="BD625" s="104"/>
      <c r="BE625" s="162"/>
      <c r="BF625" s="104"/>
      <c r="BG625" s="363"/>
      <c r="BH625" s="213" t="s">
        <v>1447</v>
      </c>
      <c r="BI625" s="193" t="s">
        <v>1447</v>
      </c>
      <c r="BJ625" s="193" t="s">
        <v>5916</v>
      </c>
      <c r="BK625" s="109"/>
    </row>
    <row r="626" s="193" customFormat="true" ht="12.75" hidden="true" customHeight="true" outlineLevel="0" collapsed="false">
      <c r="A626" s="315"/>
      <c r="B626" s="316"/>
      <c r="C626" s="316"/>
      <c r="D626" s="332" t="s">
        <v>1448</v>
      </c>
      <c r="E626" s="317" t="s">
        <v>1450</v>
      </c>
      <c r="F626" s="87" t="s">
        <v>5917</v>
      </c>
      <c r="G626" s="88"/>
      <c r="H626" s="89" t="s">
        <v>5918</v>
      </c>
      <c r="I626" s="90"/>
      <c r="J626" s="90"/>
      <c r="K626" s="91"/>
      <c r="L626" s="92"/>
      <c r="M626" s="90" t="s">
        <v>2749</v>
      </c>
      <c r="N626" s="90"/>
      <c r="O626" s="90"/>
      <c r="P626" s="91"/>
      <c r="Q626" s="185"/>
      <c r="R626" s="185"/>
      <c r="S626" s="185"/>
      <c r="T626" s="185"/>
      <c r="U626" s="185"/>
      <c r="V626" s="100" t="s">
        <v>5919</v>
      </c>
      <c r="W626" s="95" t="s">
        <v>5417</v>
      </c>
      <c r="X626" s="96"/>
      <c r="Y626" s="96"/>
      <c r="Z626" s="96"/>
      <c r="AA626" s="96"/>
      <c r="AB626" s="96"/>
      <c r="AC626" s="95"/>
      <c r="AD626" s="95" t="s">
        <v>5418</v>
      </c>
      <c r="AE626" s="100"/>
      <c r="AF626" s="100" t="s">
        <v>2735</v>
      </c>
      <c r="AG626" s="186"/>
      <c r="AH626" s="187"/>
      <c r="AI626" s="187"/>
      <c r="AJ626" s="187"/>
      <c r="AK626" s="188"/>
      <c r="AL626" s="188"/>
      <c r="AM626" s="189"/>
      <c r="AN626" s="189"/>
      <c r="AO626" s="189"/>
      <c r="AP626" s="189"/>
      <c r="AQ626" s="189"/>
      <c r="AR626" s="189"/>
      <c r="AS626" s="189"/>
      <c r="AT626" s="194" t="s">
        <v>1449</v>
      </c>
      <c r="AU626" s="104"/>
      <c r="AV626" s="104"/>
      <c r="AW626" s="104"/>
      <c r="AX626" s="104"/>
      <c r="AY626" s="104"/>
      <c r="AZ626" s="104"/>
      <c r="BA626" s="104"/>
      <c r="BB626" s="104"/>
      <c r="BC626" s="104"/>
      <c r="BD626" s="104"/>
      <c r="BE626" s="162"/>
      <c r="BF626" s="104"/>
      <c r="BG626" s="363"/>
      <c r="BH626" s="213" t="s">
        <v>1450</v>
      </c>
      <c r="BI626" s="193" t="s">
        <v>1450</v>
      </c>
      <c r="BJ626" s="193" t="s">
        <v>5920</v>
      </c>
      <c r="BK626" s="109"/>
    </row>
    <row r="627" s="193" customFormat="true" ht="12.75" hidden="true" customHeight="true" outlineLevel="0" collapsed="false">
      <c r="A627" s="315"/>
      <c r="B627" s="316"/>
      <c r="C627" s="316"/>
      <c r="D627" s="332" t="s">
        <v>1451</v>
      </c>
      <c r="E627" s="317" t="s">
        <v>1453</v>
      </c>
      <c r="F627" s="87" t="s">
        <v>5921</v>
      </c>
      <c r="G627" s="88"/>
      <c r="H627" s="89" t="s">
        <v>5922</v>
      </c>
      <c r="I627" s="90"/>
      <c r="J627" s="90"/>
      <c r="K627" s="91"/>
      <c r="L627" s="92"/>
      <c r="M627" s="90" t="s">
        <v>2749</v>
      </c>
      <c r="N627" s="90"/>
      <c r="O627" s="90"/>
      <c r="P627" s="91"/>
      <c r="Q627" s="185"/>
      <c r="R627" s="185"/>
      <c r="S627" s="185"/>
      <c r="T627" s="185"/>
      <c r="U627" s="185"/>
      <c r="V627" s="100" t="s">
        <v>5923</v>
      </c>
      <c r="W627" s="95" t="s">
        <v>5417</v>
      </c>
      <c r="X627" s="96"/>
      <c r="Y627" s="96"/>
      <c r="Z627" s="96"/>
      <c r="AA627" s="96"/>
      <c r="AB627" s="96"/>
      <c r="AC627" s="95"/>
      <c r="AD627" s="95" t="s">
        <v>5418</v>
      </c>
      <c r="AE627" s="100"/>
      <c r="AF627" s="100" t="s">
        <v>2735</v>
      </c>
      <c r="AG627" s="186"/>
      <c r="AH627" s="187"/>
      <c r="AI627" s="187"/>
      <c r="AJ627" s="187"/>
      <c r="AK627" s="188"/>
      <c r="AL627" s="188"/>
      <c r="AM627" s="189"/>
      <c r="AN627" s="189"/>
      <c r="AO627" s="189"/>
      <c r="AP627" s="189"/>
      <c r="AQ627" s="189"/>
      <c r="AR627" s="189"/>
      <c r="AS627" s="189"/>
      <c r="AT627" s="194" t="s">
        <v>1452</v>
      </c>
      <c r="AU627" s="104"/>
      <c r="AV627" s="104"/>
      <c r="AW627" s="104"/>
      <c r="AX627" s="104"/>
      <c r="AY627" s="104"/>
      <c r="AZ627" s="104"/>
      <c r="BA627" s="104"/>
      <c r="BB627" s="104"/>
      <c r="BC627" s="104"/>
      <c r="BD627" s="104"/>
      <c r="BE627" s="162"/>
      <c r="BF627" s="104"/>
      <c r="BG627" s="363"/>
      <c r="BH627" s="213" t="s">
        <v>1453</v>
      </c>
      <c r="BI627" s="193" t="s">
        <v>1453</v>
      </c>
      <c r="BJ627" s="193" t="s">
        <v>5924</v>
      </c>
      <c r="BK627" s="109"/>
    </row>
    <row r="628" s="193" customFormat="true" ht="12.75" hidden="true" customHeight="true" outlineLevel="0" collapsed="false">
      <c r="A628" s="315"/>
      <c r="B628" s="316"/>
      <c r="C628" s="316"/>
      <c r="D628" s="332" t="s">
        <v>1454</v>
      </c>
      <c r="E628" s="317" t="s">
        <v>1456</v>
      </c>
      <c r="F628" s="87" t="s">
        <v>5925</v>
      </c>
      <c r="G628" s="88"/>
      <c r="H628" s="89" t="s">
        <v>5926</v>
      </c>
      <c r="I628" s="90"/>
      <c r="J628" s="90"/>
      <c r="K628" s="91"/>
      <c r="L628" s="92"/>
      <c r="M628" s="90" t="s">
        <v>2749</v>
      </c>
      <c r="N628" s="90"/>
      <c r="O628" s="90"/>
      <c r="P628" s="91"/>
      <c r="Q628" s="185"/>
      <c r="R628" s="185"/>
      <c r="S628" s="185"/>
      <c r="T628" s="185"/>
      <c r="U628" s="185"/>
      <c r="V628" s="100" t="s">
        <v>5927</v>
      </c>
      <c r="W628" s="95" t="s">
        <v>5417</v>
      </c>
      <c r="X628" s="96"/>
      <c r="Y628" s="96"/>
      <c r="Z628" s="96"/>
      <c r="AA628" s="96"/>
      <c r="AB628" s="96"/>
      <c r="AC628" s="95"/>
      <c r="AD628" s="95" t="s">
        <v>5418</v>
      </c>
      <c r="AE628" s="100"/>
      <c r="AF628" s="100" t="s">
        <v>2735</v>
      </c>
      <c r="AG628" s="186"/>
      <c r="AH628" s="187"/>
      <c r="AI628" s="187"/>
      <c r="AJ628" s="187"/>
      <c r="AK628" s="188"/>
      <c r="AL628" s="188"/>
      <c r="AM628" s="189"/>
      <c r="AN628" s="189"/>
      <c r="AO628" s="189"/>
      <c r="AP628" s="189"/>
      <c r="AQ628" s="189"/>
      <c r="AR628" s="189"/>
      <c r="AS628" s="189"/>
      <c r="AT628" s="194" t="s">
        <v>1455</v>
      </c>
      <c r="AU628" s="104"/>
      <c r="AV628" s="104"/>
      <c r="AW628" s="104"/>
      <c r="AX628" s="104"/>
      <c r="AY628" s="104"/>
      <c r="AZ628" s="104"/>
      <c r="BA628" s="104"/>
      <c r="BB628" s="104"/>
      <c r="BC628" s="104"/>
      <c r="BD628" s="104"/>
      <c r="BE628" s="162"/>
      <c r="BF628" s="104"/>
      <c r="BG628" s="363"/>
      <c r="BH628" s="213" t="s">
        <v>1456</v>
      </c>
      <c r="BI628" s="193" t="s">
        <v>1456</v>
      </c>
      <c r="BJ628" s="193" t="s">
        <v>5928</v>
      </c>
      <c r="BK628" s="109"/>
    </row>
    <row r="629" s="193" customFormat="true" ht="12.75" hidden="true" customHeight="true" outlineLevel="0" collapsed="false">
      <c r="A629" s="315"/>
      <c r="B629" s="316"/>
      <c r="C629" s="316"/>
      <c r="D629" s="370" t="s">
        <v>1457</v>
      </c>
      <c r="E629" s="317" t="s">
        <v>1459</v>
      </c>
      <c r="F629" s="87" t="s">
        <v>5929</v>
      </c>
      <c r="G629" s="88"/>
      <c r="H629" s="89" t="s">
        <v>5930</v>
      </c>
      <c r="I629" s="90"/>
      <c r="J629" s="90"/>
      <c r="K629" s="91"/>
      <c r="L629" s="92"/>
      <c r="M629" s="90" t="s">
        <v>2749</v>
      </c>
      <c r="N629" s="90"/>
      <c r="O629" s="90"/>
      <c r="P629" s="91"/>
      <c r="Q629" s="185"/>
      <c r="R629" s="185"/>
      <c r="S629" s="185"/>
      <c r="T629" s="185"/>
      <c r="U629" s="185"/>
      <c r="V629" s="100" t="s">
        <v>5931</v>
      </c>
      <c r="W629" s="95" t="s">
        <v>5417</v>
      </c>
      <c r="X629" s="96"/>
      <c r="Y629" s="96"/>
      <c r="Z629" s="96"/>
      <c r="AA629" s="96"/>
      <c r="AB629" s="96"/>
      <c r="AC629" s="95"/>
      <c r="AD629" s="95" t="s">
        <v>5418</v>
      </c>
      <c r="AE629" s="100"/>
      <c r="AF629" s="100" t="s">
        <v>2735</v>
      </c>
      <c r="AG629" s="186"/>
      <c r="AH629" s="187"/>
      <c r="AI629" s="187"/>
      <c r="AJ629" s="187"/>
      <c r="AK629" s="188"/>
      <c r="AL629" s="188"/>
      <c r="AM629" s="189"/>
      <c r="AN629" s="189"/>
      <c r="AO629" s="189"/>
      <c r="AP629" s="189"/>
      <c r="AQ629" s="189"/>
      <c r="AR629" s="189"/>
      <c r="AS629" s="189"/>
      <c r="AT629" s="194" t="s">
        <v>1458</v>
      </c>
      <c r="AU629" s="104"/>
      <c r="AV629" s="104"/>
      <c r="AW629" s="104"/>
      <c r="AX629" s="104"/>
      <c r="AY629" s="104"/>
      <c r="AZ629" s="104"/>
      <c r="BA629" s="104"/>
      <c r="BB629" s="104"/>
      <c r="BC629" s="104"/>
      <c r="BD629" s="104"/>
      <c r="BE629" s="162"/>
      <c r="BF629" s="104"/>
      <c r="BG629" s="363"/>
      <c r="BH629" s="213" t="s">
        <v>1459</v>
      </c>
      <c r="BI629" s="193" t="s">
        <v>1459</v>
      </c>
      <c r="BJ629" s="193" t="s">
        <v>5932</v>
      </c>
      <c r="BK629" s="109"/>
    </row>
    <row r="630" s="193" customFormat="true" ht="12.75" hidden="true" customHeight="true" outlineLevel="0" collapsed="false">
      <c r="A630" s="315"/>
      <c r="B630" s="316"/>
      <c r="C630" s="316"/>
      <c r="D630" s="370" t="s">
        <v>1460</v>
      </c>
      <c r="E630" s="317" t="s">
        <v>1462</v>
      </c>
      <c r="F630" s="87" t="s">
        <v>5933</v>
      </c>
      <c r="G630" s="88"/>
      <c r="H630" s="89" t="s">
        <v>5934</v>
      </c>
      <c r="I630" s="90"/>
      <c r="J630" s="90"/>
      <c r="K630" s="91"/>
      <c r="L630" s="92"/>
      <c r="M630" s="90" t="s">
        <v>2749</v>
      </c>
      <c r="N630" s="90"/>
      <c r="O630" s="90"/>
      <c r="P630" s="91"/>
      <c r="Q630" s="185"/>
      <c r="R630" s="185"/>
      <c r="S630" s="185"/>
      <c r="T630" s="185"/>
      <c r="U630" s="185"/>
      <c r="V630" s="100" t="s">
        <v>5935</v>
      </c>
      <c r="W630" s="95" t="s">
        <v>5417</v>
      </c>
      <c r="X630" s="96"/>
      <c r="Y630" s="96"/>
      <c r="Z630" s="96"/>
      <c r="AA630" s="96"/>
      <c r="AB630" s="96"/>
      <c r="AC630" s="95"/>
      <c r="AD630" s="95" t="s">
        <v>5418</v>
      </c>
      <c r="AE630" s="100"/>
      <c r="AF630" s="100" t="s">
        <v>2735</v>
      </c>
      <c r="AG630" s="186"/>
      <c r="AH630" s="187"/>
      <c r="AI630" s="187"/>
      <c r="AJ630" s="187"/>
      <c r="AK630" s="188"/>
      <c r="AL630" s="188"/>
      <c r="AM630" s="189"/>
      <c r="AN630" s="189"/>
      <c r="AO630" s="189"/>
      <c r="AP630" s="189"/>
      <c r="AQ630" s="189"/>
      <c r="AR630" s="189"/>
      <c r="AS630" s="189"/>
      <c r="AT630" s="194" t="s">
        <v>1461</v>
      </c>
      <c r="AU630" s="104"/>
      <c r="AV630" s="104"/>
      <c r="AW630" s="104"/>
      <c r="AX630" s="104"/>
      <c r="AY630" s="104"/>
      <c r="AZ630" s="104"/>
      <c r="BA630" s="104"/>
      <c r="BB630" s="104"/>
      <c r="BC630" s="104"/>
      <c r="BD630" s="104"/>
      <c r="BE630" s="162"/>
      <c r="BF630" s="104"/>
      <c r="BG630" s="363"/>
      <c r="BH630" s="213" t="s">
        <v>1462</v>
      </c>
      <c r="BI630" s="193" t="s">
        <v>1462</v>
      </c>
      <c r="BJ630" s="193" t="s">
        <v>5936</v>
      </c>
      <c r="BK630" s="109"/>
    </row>
    <row r="631" s="193" customFormat="true" ht="12.75" hidden="true" customHeight="true" outlineLevel="0" collapsed="false">
      <c r="A631" s="315"/>
      <c r="B631" s="316"/>
      <c r="C631" s="316"/>
      <c r="D631" s="332" t="s">
        <v>1463</v>
      </c>
      <c r="E631" s="317" t="s">
        <v>1464</v>
      </c>
      <c r="F631" s="87" t="s">
        <v>5937</v>
      </c>
      <c r="G631" s="88"/>
      <c r="H631" s="89" t="s">
        <v>5938</v>
      </c>
      <c r="I631" s="90"/>
      <c r="J631" s="90"/>
      <c r="K631" s="91"/>
      <c r="L631" s="92"/>
      <c r="M631" s="90" t="s">
        <v>2749</v>
      </c>
      <c r="N631" s="90"/>
      <c r="O631" s="90"/>
      <c r="P631" s="91"/>
      <c r="Q631" s="185"/>
      <c r="R631" s="185"/>
      <c r="S631" s="185"/>
      <c r="T631" s="185"/>
      <c r="U631" s="185"/>
      <c r="V631" s="100" t="s">
        <v>5939</v>
      </c>
      <c r="W631" s="95" t="s">
        <v>5417</v>
      </c>
      <c r="X631" s="96"/>
      <c r="Y631" s="96"/>
      <c r="Z631" s="96"/>
      <c r="AA631" s="96"/>
      <c r="AB631" s="96"/>
      <c r="AC631" s="95"/>
      <c r="AD631" s="95" t="s">
        <v>5418</v>
      </c>
      <c r="AE631" s="100"/>
      <c r="AF631" s="100" t="s">
        <v>2735</v>
      </c>
      <c r="AG631" s="186"/>
      <c r="AH631" s="187"/>
      <c r="AI631" s="187"/>
      <c r="AJ631" s="187"/>
      <c r="AK631" s="188"/>
      <c r="AL631" s="188"/>
      <c r="AM631" s="189"/>
      <c r="AN631" s="189"/>
      <c r="AO631" s="189"/>
      <c r="AP631" s="189"/>
      <c r="AQ631" s="189"/>
      <c r="AR631" s="189"/>
      <c r="AS631" s="189"/>
      <c r="AT631" s="194" t="s">
        <v>1463</v>
      </c>
      <c r="AU631" s="104"/>
      <c r="AV631" s="104"/>
      <c r="AW631" s="104"/>
      <c r="AX631" s="104"/>
      <c r="AY631" s="104"/>
      <c r="AZ631" s="104"/>
      <c r="BA631" s="104"/>
      <c r="BB631" s="104"/>
      <c r="BC631" s="104"/>
      <c r="BD631" s="104"/>
      <c r="BE631" s="162"/>
      <c r="BF631" s="104"/>
      <c r="BG631" s="363"/>
      <c r="BH631" s="213" t="s">
        <v>1464</v>
      </c>
      <c r="BI631" s="193" t="s">
        <v>1464</v>
      </c>
      <c r="BJ631" s="193" t="s">
        <v>5940</v>
      </c>
      <c r="BK631" s="109"/>
    </row>
    <row r="632" s="193" customFormat="true" ht="12.75" hidden="true" customHeight="true" outlineLevel="0" collapsed="false">
      <c r="A632" s="315"/>
      <c r="B632" s="316"/>
      <c r="C632" s="316"/>
      <c r="D632" s="332" t="s">
        <v>1465</v>
      </c>
      <c r="E632" s="317" t="s">
        <v>1466</v>
      </c>
      <c r="F632" s="87" t="s">
        <v>5941</v>
      </c>
      <c r="G632" s="88"/>
      <c r="H632" s="89" t="s">
        <v>5942</v>
      </c>
      <c r="I632" s="90"/>
      <c r="J632" s="90"/>
      <c r="K632" s="91"/>
      <c r="L632" s="92"/>
      <c r="M632" s="90" t="s">
        <v>2749</v>
      </c>
      <c r="N632" s="90"/>
      <c r="O632" s="90"/>
      <c r="P632" s="91"/>
      <c r="Q632" s="185"/>
      <c r="R632" s="185"/>
      <c r="S632" s="185"/>
      <c r="T632" s="185"/>
      <c r="U632" s="185"/>
      <c r="V632" s="100" t="s">
        <v>5943</v>
      </c>
      <c r="W632" s="95" t="s">
        <v>5417</v>
      </c>
      <c r="X632" s="96"/>
      <c r="Y632" s="96"/>
      <c r="Z632" s="96"/>
      <c r="AA632" s="96"/>
      <c r="AB632" s="96"/>
      <c r="AC632" s="95"/>
      <c r="AD632" s="95" t="s">
        <v>5418</v>
      </c>
      <c r="AE632" s="100"/>
      <c r="AF632" s="100" t="s">
        <v>2735</v>
      </c>
      <c r="AG632" s="186"/>
      <c r="AH632" s="187"/>
      <c r="AI632" s="187"/>
      <c r="AJ632" s="187"/>
      <c r="AK632" s="188"/>
      <c r="AL632" s="188"/>
      <c r="AM632" s="189"/>
      <c r="AN632" s="189"/>
      <c r="AO632" s="189"/>
      <c r="AP632" s="189"/>
      <c r="AQ632" s="189"/>
      <c r="AR632" s="189"/>
      <c r="AS632" s="189"/>
      <c r="AT632" s="194" t="s">
        <v>1465</v>
      </c>
      <c r="AU632" s="104"/>
      <c r="AV632" s="104"/>
      <c r="AW632" s="104"/>
      <c r="AX632" s="104"/>
      <c r="AY632" s="104"/>
      <c r="AZ632" s="104"/>
      <c r="BA632" s="104"/>
      <c r="BB632" s="104"/>
      <c r="BC632" s="104"/>
      <c r="BD632" s="104"/>
      <c r="BE632" s="162"/>
      <c r="BF632" s="104"/>
      <c r="BG632" s="363"/>
      <c r="BH632" s="213" t="s">
        <v>1466</v>
      </c>
      <c r="BI632" s="193" t="s">
        <v>1466</v>
      </c>
      <c r="BJ632" s="193" t="s">
        <v>5944</v>
      </c>
      <c r="BK632" s="109"/>
    </row>
    <row r="633" s="193" customFormat="true" ht="12.75" hidden="true" customHeight="true" outlineLevel="0" collapsed="false">
      <c r="A633" s="315"/>
      <c r="B633" s="316"/>
      <c r="C633" s="316"/>
      <c r="D633" s="332" t="s">
        <v>1467</v>
      </c>
      <c r="E633" s="317" t="s">
        <v>1468</v>
      </c>
      <c r="F633" s="87" t="s">
        <v>5945</v>
      </c>
      <c r="G633" s="88"/>
      <c r="H633" s="89" t="s">
        <v>5946</v>
      </c>
      <c r="I633" s="90"/>
      <c r="J633" s="90"/>
      <c r="K633" s="91"/>
      <c r="L633" s="92"/>
      <c r="M633" s="90" t="s">
        <v>2749</v>
      </c>
      <c r="N633" s="90"/>
      <c r="O633" s="90"/>
      <c r="P633" s="91"/>
      <c r="Q633" s="185"/>
      <c r="R633" s="185"/>
      <c r="S633" s="185"/>
      <c r="T633" s="185"/>
      <c r="U633" s="185"/>
      <c r="V633" s="100" t="s">
        <v>5947</v>
      </c>
      <c r="W633" s="95" t="s">
        <v>5417</v>
      </c>
      <c r="X633" s="96"/>
      <c r="Y633" s="96"/>
      <c r="Z633" s="96"/>
      <c r="AA633" s="96"/>
      <c r="AB633" s="96"/>
      <c r="AC633" s="95"/>
      <c r="AD633" s="95" t="s">
        <v>5418</v>
      </c>
      <c r="AE633" s="100"/>
      <c r="AF633" s="100" t="s">
        <v>2735</v>
      </c>
      <c r="AG633" s="186"/>
      <c r="AH633" s="187"/>
      <c r="AI633" s="187"/>
      <c r="AJ633" s="187"/>
      <c r="AK633" s="188"/>
      <c r="AL633" s="188"/>
      <c r="AM633" s="189"/>
      <c r="AN633" s="189"/>
      <c r="AO633" s="189"/>
      <c r="AP633" s="189"/>
      <c r="AQ633" s="189"/>
      <c r="AR633" s="189"/>
      <c r="AS633" s="189"/>
      <c r="AT633" s="194" t="s">
        <v>1467</v>
      </c>
      <c r="AU633" s="104"/>
      <c r="AV633" s="104"/>
      <c r="AW633" s="104"/>
      <c r="AX633" s="104"/>
      <c r="AY633" s="104"/>
      <c r="AZ633" s="104"/>
      <c r="BA633" s="104"/>
      <c r="BB633" s="104"/>
      <c r="BC633" s="104"/>
      <c r="BD633" s="104"/>
      <c r="BE633" s="162"/>
      <c r="BF633" s="104"/>
      <c r="BG633" s="363"/>
      <c r="BH633" s="213" t="s">
        <v>1468</v>
      </c>
      <c r="BI633" s="193" t="s">
        <v>1468</v>
      </c>
      <c r="BJ633" s="193" t="s">
        <v>5948</v>
      </c>
      <c r="BK633" s="109"/>
    </row>
    <row r="634" s="193" customFormat="true" ht="12.75" hidden="true" customHeight="true" outlineLevel="0" collapsed="false">
      <c r="A634" s="315"/>
      <c r="B634" s="316"/>
      <c r="C634" s="316"/>
      <c r="D634" s="332" t="s">
        <v>1469</v>
      </c>
      <c r="E634" s="317" t="s">
        <v>1470</v>
      </c>
      <c r="F634" s="87" t="s">
        <v>5949</v>
      </c>
      <c r="G634" s="88"/>
      <c r="H634" s="89" t="s">
        <v>5950</v>
      </c>
      <c r="I634" s="90"/>
      <c r="J634" s="90"/>
      <c r="K634" s="91"/>
      <c r="L634" s="92"/>
      <c r="M634" s="90" t="s">
        <v>2749</v>
      </c>
      <c r="N634" s="90"/>
      <c r="O634" s="90"/>
      <c r="P634" s="91"/>
      <c r="Q634" s="185"/>
      <c r="R634" s="185"/>
      <c r="S634" s="185"/>
      <c r="T634" s="185"/>
      <c r="U634" s="185"/>
      <c r="V634" s="100" t="s">
        <v>5951</v>
      </c>
      <c r="W634" s="95" t="s">
        <v>5417</v>
      </c>
      <c r="X634" s="96"/>
      <c r="Y634" s="96"/>
      <c r="Z634" s="96"/>
      <c r="AA634" s="96"/>
      <c r="AB634" s="96"/>
      <c r="AC634" s="95"/>
      <c r="AD634" s="95" t="s">
        <v>5418</v>
      </c>
      <c r="AE634" s="100"/>
      <c r="AF634" s="100" t="s">
        <v>2735</v>
      </c>
      <c r="AG634" s="186"/>
      <c r="AH634" s="187"/>
      <c r="AI634" s="187"/>
      <c r="AJ634" s="187"/>
      <c r="AK634" s="188"/>
      <c r="AL634" s="188"/>
      <c r="AM634" s="189"/>
      <c r="AN634" s="189"/>
      <c r="AO634" s="189"/>
      <c r="AP634" s="189"/>
      <c r="AQ634" s="189"/>
      <c r="AR634" s="189"/>
      <c r="AS634" s="189"/>
      <c r="AT634" s="194" t="s">
        <v>1469</v>
      </c>
      <c r="AU634" s="104"/>
      <c r="AV634" s="104"/>
      <c r="AW634" s="104"/>
      <c r="AX634" s="104"/>
      <c r="AY634" s="104"/>
      <c r="AZ634" s="104"/>
      <c r="BA634" s="104"/>
      <c r="BB634" s="104"/>
      <c r="BC634" s="104"/>
      <c r="BD634" s="104"/>
      <c r="BE634" s="162"/>
      <c r="BF634" s="104"/>
      <c r="BG634" s="363"/>
      <c r="BH634" s="213" t="s">
        <v>1470</v>
      </c>
      <c r="BI634" s="193" t="s">
        <v>1470</v>
      </c>
      <c r="BJ634" s="193" t="s">
        <v>5952</v>
      </c>
      <c r="BK634" s="109"/>
    </row>
    <row r="635" s="193" customFormat="true" ht="12.75" hidden="true" customHeight="true" outlineLevel="0" collapsed="false">
      <c r="A635" s="315"/>
      <c r="B635" s="316"/>
      <c r="C635" s="316"/>
      <c r="D635" s="332" t="s">
        <v>1471</v>
      </c>
      <c r="E635" s="317" t="s">
        <v>1472</v>
      </c>
      <c r="F635" s="87" t="s">
        <v>5953</v>
      </c>
      <c r="G635" s="88"/>
      <c r="H635" s="89" t="s">
        <v>5954</v>
      </c>
      <c r="I635" s="90"/>
      <c r="J635" s="90"/>
      <c r="K635" s="91"/>
      <c r="L635" s="92"/>
      <c r="M635" s="90" t="s">
        <v>2749</v>
      </c>
      <c r="N635" s="90"/>
      <c r="O635" s="90"/>
      <c r="P635" s="91"/>
      <c r="Q635" s="185"/>
      <c r="R635" s="185"/>
      <c r="S635" s="185"/>
      <c r="T635" s="185"/>
      <c r="U635" s="185"/>
      <c r="V635" s="100" t="s">
        <v>5955</v>
      </c>
      <c r="W635" s="95" t="s">
        <v>5417</v>
      </c>
      <c r="X635" s="96"/>
      <c r="Y635" s="96"/>
      <c r="Z635" s="96"/>
      <c r="AA635" s="96"/>
      <c r="AB635" s="96"/>
      <c r="AC635" s="95"/>
      <c r="AD635" s="95" t="s">
        <v>5418</v>
      </c>
      <c r="AE635" s="100"/>
      <c r="AF635" s="100" t="s">
        <v>2735</v>
      </c>
      <c r="AG635" s="186"/>
      <c r="AH635" s="187"/>
      <c r="AI635" s="187"/>
      <c r="AJ635" s="187"/>
      <c r="AK635" s="188"/>
      <c r="AL635" s="188"/>
      <c r="AM635" s="189"/>
      <c r="AN635" s="189"/>
      <c r="AO635" s="189"/>
      <c r="AP635" s="189"/>
      <c r="AQ635" s="189"/>
      <c r="AR635" s="189"/>
      <c r="AS635" s="189"/>
      <c r="AT635" s="194" t="s">
        <v>1471</v>
      </c>
      <c r="AU635" s="104"/>
      <c r="AV635" s="104"/>
      <c r="AW635" s="104"/>
      <c r="AX635" s="104"/>
      <c r="AY635" s="104"/>
      <c r="AZ635" s="104"/>
      <c r="BA635" s="104"/>
      <c r="BB635" s="104"/>
      <c r="BC635" s="104"/>
      <c r="BD635" s="104"/>
      <c r="BE635" s="162"/>
      <c r="BF635" s="104"/>
      <c r="BG635" s="363"/>
      <c r="BH635" s="213" t="s">
        <v>1472</v>
      </c>
      <c r="BI635" s="193" t="s">
        <v>1472</v>
      </c>
      <c r="BJ635" s="193" t="s">
        <v>5956</v>
      </c>
      <c r="BK635" s="109"/>
    </row>
    <row r="636" s="193" customFormat="true" ht="12.75" hidden="true" customHeight="true" outlineLevel="0" collapsed="false">
      <c r="A636" s="315"/>
      <c r="B636" s="316"/>
      <c r="C636" s="316"/>
      <c r="D636" s="332" t="s">
        <v>1473</v>
      </c>
      <c r="E636" s="317" t="s">
        <v>1475</v>
      </c>
      <c r="F636" s="87" t="s">
        <v>5957</v>
      </c>
      <c r="G636" s="88"/>
      <c r="H636" s="89" t="s">
        <v>5958</v>
      </c>
      <c r="I636" s="90"/>
      <c r="J636" s="90"/>
      <c r="K636" s="91"/>
      <c r="L636" s="92"/>
      <c r="M636" s="90" t="s">
        <v>2749</v>
      </c>
      <c r="N636" s="90"/>
      <c r="O636" s="90"/>
      <c r="P636" s="91"/>
      <c r="Q636" s="185"/>
      <c r="R636" s="185"/>
      <c r="S636" s="185"/>
      <c r="T636" s="185"/>
      <c r="U636" s="185"/>
      <c r="V636" s="100" t="s">
        <v>5959</v>
      </c>
      <c r="W636" s="95" t="s">
        <v>5417</v>
      </c>
      <c r="X636" s="96"/>
      <c r="Y636" s="96"/>
      <c r="Z636" s="96"/>
      <c r="AA636" s="96"/>
      <c r="AB636" s="96"/>
      <c r="AC636" s="95"/>
      <c r="AD636" s="95" t="s">
        <v>5418</v>
      </c>
      <c r="AE636" s="100"/>
      <c r="AF636" s="100" t="s">
        <v>2735</v>
      </c>
      <c r="AG636" s="186"/>
      <c r="AH636" s="187"/>
      <c r="AI636" s="187"/>
      <c r="AJ636" s="187"/>
      <c r="AK636" s="188"/>
      <c r="AL636" s="188"/>
      <c r="AM636" s="189"/>
      <c r="AN636" s="189"/>
      <c r="AO636" s="189"/>
      <c r="AP636" s="189"/>
      <c r="AQ636" s="189"/>
      <c r="AR636" s="189"/>
      <c r="AS636" s="189"/>
      <c r="AT636" s="194" t="s">
        <v>1474</v>
      </c>
      <c r="AU636" s="104"/>
      <c r="AV636" s="104"/>
      <c r="AW636" s="104"/>
      <c r="AX636" s="104"/>
      <c r="AY636" s="104"/>
      <c r="AZ636" s="104"/>
      <c r="BA636" s="104"/>
      <c r="BB636" s="104"/>
      <c r="BC636" s="104"/>
      <c r="BD636" s="104"/>
      <c r="BE636" s="162"/>
      <c r="BF636" s="104"/>
      <c r="BG636" s="363"/>
      <c r="BH636" s="213" t="s">
        <v>1475</v>
      </c>
      <c r="BI636" s="193" t="s">
        <v>1475</v>
      </c>
      <c r="BJ636" s="193" t="s">
        <v>5960</v>
      </c>
      <c r="BK636" s="109"/>
    </row>
    <row r="637" s="193" customFormat="true" ht="12.75" hidden="true" customHeight="true" outlineLevel="0" collapsed="false">
      <c r="A637" s="315"/>
      <c r="B637" s="316"/>
      <c r="C637" s="316"/>
      <c r="D637" s="332" t="s">
        <v>1476</v>
      </c>
      <c r="E637" s="317" t="s">
        <v>1478</v>
      </c>
      <c r="F637" s="87" t="s">
        <v>5961</v>
      </c>
      <c r="G637" s="88"/>
      <c r="H637" s="89" t="s">
        <v>5962</v>
      </c>
      <c r="I637" s="90"/>
      <c r="J637" s="90"/>
      <c r="K637" s="91"/>
      <c r="L637" s="92"/>
      <c r="M637" s="90" t="s">
        <v>2749</v>
      </c>
      <c r="N637" s="90"/>
      <c r="O637" s="90"/>
      <c r="P637" s="91"/>
      <c r="Q637" s="185"/>
      <c r="R637" s="185"/>
      <c r="S637" s="185"/>
      <c r="T637" s="185"/>
      <c r="U637" s="185"/>
      <c r="V637" s="100" t="s">
        <v>5963</v>
      </c>
      <c r="W637" s="95" t="s">
        <v>5417</v>
      </c>
      <c r="X637" s="96"/>
      <c r="Y637" s="96"/>
      <c r="Z637" s="96"/>
      <c r="AA637" s="96"/>
      <c r="AB637" s="96"/>
      <c r="AC637" s="95"/>
      <c r="AD637" s="95" t="s">
        <v>5418</v>
      </c>
      <c r="AE637" s="100"/>
      <c r="AF637" s="100" t="s">
        <v>2735</v>
      </c>
      <c r="AG637" s="186"/>
      <c r="AH637" s="187"/>
      <c r="AI637" s="187"/>
      <c r="AJ637" s="187"/>
      <c r="AK637" s="188"/>
      <c r="AL637" s="188"/>
      <c r="AM637" s="189"/>
      <c r="AN637" s="189"/>
      <c r="AO637" s="189"/>
      <c r="AP637" s="189"/>
      <c r="AQ637" s="189"/>
      <c r="AR637" s="189"/>
      <c r="AS637" s="189"/>
      <c r="AT637" s="194" t="s">
        <v>1477</v>
      </c>
      <c r="AU637" s="104"/>
      <c r="AV637" s="104"/>
      <c r="AW637" s="104"/>
      <c r="AX637" s="104"/>
      <c r="AY637" s="104"/>
      <c r="AZ637" s="104"/>
      <c r="BA637" s="104"/>
      <c r="BB637" s="104"/>
      <c r="BC637" s="104"/>
      <c r="BD637" s="104"/>
      <c r="BE637" s="162"/>
      <c r="BF637" s="104"/>
      <c r="BG637" s="363"/>
      <c r="BH637" s="213" t="s">
        <v>1478</v>
      </c>
      <c r="BI637" s="193" t="s">
        <v>1478</v>
      </c>
      <c r="BJ637" s="193" t="s">
        <v>5964</v>
      </c>
      <c r="BK637" s="109"/>
    </row>
    <row r="638" s="193" customFormat="true" ht="12.75" hidden="true" customHeight="true" outlineLevel="0" collapsed="false">
      <c r="A638" s="315"/>
      <c r="B638" s="316"/>
      <c r="C638" s="316"/>
      <c r="D638" s="332" t="s">
        <v>1479</v>
      </c>
      <c r="E638" s="317" t="s">
        <v>1481</v>
      </c>
      <c r="F638" s="87" t="s">
        <v>5965</v>
      </c>
      <c r="G638" s="88"/>
      <c r="H638" s="89" t="s">
        <v>5966</v>
      </c>
      <c r="I638" s="90"/>
      <c r="J638" s="90"/>
      <c r="K638" s="91"/>
      <c r="L638" s="92"/>
      <c r="M638" s="90" t="s">
        <v>2749</v>
      </c>
      <c r="N638" s="90"/>
      <c r="O638" s="90"/>
      <c r="P638" s="91"/>
      <c r="Q638" s="185"/>
      <c r="R638" s="185"/>
      <c r="S638" s="185"/>
      <c r="T638" s="185"/>
      <c r="U638" s="185"/>
      <c r="V638" s="100" t="s">
        <v>5967</v>
      </c>
      <c r="W638" s="95" t="s">
        <v>5417</v>
      </c>
      <c r="X638" s="96"/>
      <c r="Y638" s="96"/>
      <c r="Z638" s="96"/>
      <c r="AA638" s="96"/>
      <c r="AB638" s="96"/>
      <c r="AC638" s="95"/>
      <c r="AD638" s="95" t="s">
        <v>5418</v>
      </c>
      <c r="AE638" s="100"/>
      <c r="AF638" s="100" t="s">
        <v>2735</v>
      </c>
      <c r="AG638" s="186"/>
      <c r="AH638" s="187"/>
      <c r="AI638" s="187"/>
      <c r="AJ638" s="187"/>
      <c r="AK638" s="188"/>
      <c r="AL638" s="188"/>
      <c r="AM638" s="189"/>
      <c r="AN638" s="189"/>
      <c r="AO638" s="189"/>
      <c r="AP638" s="189"/>
      <c r="AQ638" s="189"/>
      <c r="AR638" s="189"/>
      <c r="AS638" s="189"/>
      <c r="AT638" s="194" t="s">
        <v>1480</v>
      </c>
      <c r="AU638" s="104"/>
      <c r="AV638" s="104"/>
      <c r="AW638" s="104"/>
      <c r="AX638" s="104"/>
      <c r="AY638" s="104"/>
      <c r="AZ638" s="104"/>
      <c r="BA638" s="104"/>
      <c r="BB638" s="104"/>
      <c r="BC638" s="104"/>
      <c r="BD638" s="104"/>
      <c r="BE638" s="162"/>
      <c r="BF638" s="104"/>
      <c r="BG638" s="363"/>
      <c r="BH638" s="213" t="s">
        <v>1481</v>
      </c>
      <c r="BI638" s="193" t="s">
        <v>1481</v>
      </c>
      <c r="BJ638" s="193" t="s">
        <v>5968</v>
      </c>
      <c r="BK638" s="109"/>
    </row>
    <row r="639" s="193" customFormat="true" ht="12.75" hidden="true" customHeight="true" outlineLevel="0" collapsed="false">
      <c r="A639" s="315"/>
      <c r="B639" s="316"/>
      <c r="C639" s="316"/>
      <c r="D639" s="332" t="s">
        <v>1482</v>
      </c>
      <c r="E639" s="317" t="s">
        <v>1484</v>
      </c>
      <c r="F639" s="87" t="s">
        <v>5969</v>
      </c>
      <c r="G639" s="88"/>
      <c r="H639" s="89" t="s">
        <v>5970</v>
      </c>
      <c r="I639" s="90"/>
      <c r="J639" s="90"/>
      <c r="K639" s="91"/>
      <c r="L639" s="92"/>
      <c r="M639" s="90" t="s">
        <v>2749</v>
      </c>
      <c r="N639" s="90"/>
      <c r="O639" s="90"/>
      <c r="P639" s="91"/>
      <c r="Q639" s="185"/>
      <c r="R639" s="185"/>
      <c r="S639" s="185"/>
      <c r="T639" s="185"/>
      <c r="U639" s="185"/>
      <c r="V639" s="100" t="s">
        <v>5971</v>
      </c>
      <c r="W639" s="95" t="s">
        <v>5417</v>
      </c>
      <c r="X639" s="96"/>
      <c r="Y639" s="96"/>
      <c r="Z639" s="96"/>
      <c r="AA639" s="96"/>
      <c r="AB639" s="96"/>
      <c r="AC639" s="95"/>
      <c r="AD639" s="95" t="s">
        <v>5418</v>
      </c>
      <c r="AE639" s="100"/>
      <c r="AF639" s="100" t="s">
        <v>2735</v>
      </c>
      <c r="AG639" s="186"/>
      <c r="AH639" s="187"/>
      <c r="AI639" s="187"/>
      <c r="AJ639" s="187"/>
      <c r="AK639" s="188"/>
      <c r="AL639" s="188"/>
      <c r="AM639" s="189"/>
      <c r="AN639" s="189"/>
      <c r="AO639" s="189"/>
      <c r="AP639" s="189"/>
      <c r="AQ639" s="189"/>
      <c r="AR639" s="189"/>
      <c r="AS639" s="189"/>
      <c r="AT639" s="194" t="s">
        <v>1483</v>
      </c>
      <c r="AU639" s="104"/>
      <c r="AV639" s="104"/>
      <c r="AW639" s="104"/>
      <c r="AX639" s="104"/>
      <c r="AY639" s="104"/>
      <c r="AZ639" s="104"/>
      <c r="BA639" s="104"/>
      <c r="BB639" s="104"/>
      <c r="BC639" s="104"/>
      <c r="BD639" s="104"/>
      <c r="BE639" s="162"/>
      <c r="BF639" s="104"/>
      <c r="BG639" s="363"/>
      <c r="BH639" s="213" t="s">
        <v>1484</v>
      </c>
      <c r="BI639" s="193" t="s">
        <v>1484</v>
      </c>
      <c r="BJ639" s="193" t="s">
        <v>5972</v>
      </c>
      <c r="BK639" s="109"/>
    </row>
    <row r="640" s="193" customFormat="true" ht="12.75" hidden="true" customHeight="true" outlineLevel="0" collapsed="false">
      <c r="A640" s="315"/>
      <c r="B640" s="316"/>
      <c r="C640" s="316"/>
      <c r="D640" s="332" t="s">
        <v>1485</v>
      </c>
      <c r="E640" s="317" t="s">
        <v>1487</v>
      </c>
      <c r="F640" s="87" t="s">
        <v>5973</v>
      </c>
      <c r="G640" s="88"/>
      <c r="H640" s="89" t="s">
        <v>5974</v>
      </c>
      <c r="I640" s="90"/>
      <c r="J640" s="90"/>
      <c r="K640" s="91"/>
      <c r="L640" s="92"/>
      <c r="M640" s="90" t="s">
        <v>2749</v>
      </c>
      <c r="N640" s="90"/>
      <c r="O640" s="90"/>
      <c r="P640" s="91"/>
      <c r="Q640" s="185"/>
      <c r="R640" s="185"/>
      <c r="S640" s="185"/>
      <c r="T640" s="185"/>
      <c r="U640" s="185"/>
      <c r="V640" s="100" t="s">
        <v>5975</v>
      </c>
      <c r="W640" s="95" t="s">
        <v>5417</v>
      </c>
      <c r="X640" s="96"/>
      <c r="Y640" s="96"/>
      <c r="Z640" s="96"/>
      <c r="AA640" s="96"/>
      <c r="AB640" s="96"/>
      <c r="AC640" s="95"/>
      <c r="AD640" s="95" t="s">
        <v>5418</v>
      </c>
      <c r="AE640" s="100"/>
      <c r="AF640" s="100" t="s">
        <v>2735</v>
      </c>
      <c r="AG640" s="186"/>
      <c r="AH640" s="187"/>
      <c r="AI640" s="187"/>
      <c r="AJ640" s="187"/>
      <c r="AK640" s="188"/>
      <c r="AL640" s="188"/>
      <c r="AM640" s="189"/>
      <c r="AN640" s="189"/>
      <c r="AO640" s="189"/>
      <c r="AP640" s="189"/>
      <c r="AQ640" s="189"/>
      <c r="AR640" s="189"/>
      <c r="AS640" s="189"/>
      <c r="AT640" s="194" t="s">
        <v>1486</v>
      </c>
      <c r="AU640" s="104"/>
      <c r="AV640" s="104"/>
      <c r="AW640" s="104"/>
      <c r="AX640" s="104"/>
      <c r="AY640" s="104"/>
      <c r="AZ640" s="104"/>
      <c r="BA640" s="104"/>
      <c r="BB640" s="104"/>
      <c r="BC640" s="104"/>
      <c r="BD640" s="104"/>
      <c r="BE640" s="162"/>
      <c r="BF640" s="104"/>
      <c r="BG640" s="363"/>
      <c r="BH640" s="213" t="s">
        <v>1487</v>
      </c>
      <c r="BI640" s="193" t="s">
        <v>1487</v>
      </c>
      <c r="BJ640" s="193" t="s">
        <v>5976</v>
      </c>
      <c r="BK640" s="109"/>
    </row>
    <row r="641" s="193" customFormat="true" ht="12.75" hidden="true" customHeight="true" outlineLevel="0" collapsed="false">
      <c r="A641" s="315"/>
      <c r="B641" s="316"/>
      <c r="C641" s="316"/>
      <c r="D641" s="370" t="s">
        <v>1488</v>
      </c>
      <c r="E641" s="317" t="s">
        <v>1490</v>
      </c>
      <c r="F641" s="87" t="s">
        <v>5977</v>
      </c>
      <c r="G641" s="88"/>
      <c r="H641" s="89" t="s">
        <v>5978</v>
      </c>
      <c r="I641" s="90"/>
      <c r="J641" s="90"/>
      <c r="K641" s="91"/>
      <c r="L641" s="92"/>
      <c r="M641" s="90" t="s">
        <v>2749</v>
      </c>
      <c r="N641" s="90"/>
      <c r="O641" s="90"/>
      <c r="P641" s="91"/>
      <c r="Q641" s="185"/>
      <c r="R641" s="185"/>
      <c r="S641" s="185"/>
      <c r="T641" s="185"/>
      <c r="U641" s="185"/>
      <c r="V641" s="100" t="s">
        <v>5979</v>
      </c>
      <c r="W641" s="95" t="s">
        <v>5417</v>
      </c>
      <c r="X641" s="96"/>
      <c r="Y641" s="96"/>
      <c r="Z641" s="96"/>
      <c r="AA641" s="96"/>
      <c r="AB641" s="96"/>
      <c r="AC641" s="95"/>
      <c r="AD641" s="95" t="s">
        <v>5418</v>
      </c>
      <c r="AE641" s="100"/>
      <c r="AF641" s="100" t="s">
        <v>2735</v>
      </c>
      <c r="AG641" s="186"/>
      <c r="AH641" s="187"/>
      <c r="AI641" s="187"/>
      <c r="AJ641" s="187"/>
      <c r="AK641" s="188"/>
      <c r="AL641" s="188"/>
      <c r="AM641" s="189"/>
      <c r="AN641" s="189"/>
      <c r="AO641" s="189"/>
      <c r="AP641" s="189"/>
      <c r="AQ641" s="189"/>
      <c r="AR641" s="189"/>
      <c r="AS641" s="189"/>
      <c r="AT641" s="194" t="s">
        <v>1489</v>
      </c>
      <c r="AU641" s="104"/>
      <c r="AV641" s="104"/>
      <c r="AW641" s="104"/>
      <c r="AX641" s="104"/>
      <c r="AY641" s="104"/>
      <c r="AZ641" s="104"/>
      <c r="BA641" s="104"/>
      <c r="BB641" s="104"/>
      <c r="BC641" s="104"/>
      <c r="BD641" s="104"/>
      <c r="BE641" s="162"/>
      <c r="BF641" s="104"/>
      <c r="BG641" s="363"/>
      <c r="BH641" s="213" t="s">
        <v>1490</v>
      </c>
      <c r="BI641" s="193" t="s">
        <v>1490</v>
      </c>
      <c r="BJ641" s="193" t="s">
        <v>5980</v>
      </c>
      <c r="BK641" s="109"/>
    </row>
    <row r="642" s="193" customFormat="true" ht="12.75" hidden="true" customHeight="true" outlineLevel="0" collapsed="false">
      <c r="A642" s="315"/>
      <c r="B642" s="316"/>
      <c r="C642" s="316"/>
      <c r="D642" s="370" t="s">
        <v>1491</v>
      </c>
      <c r="E642" s="317" t="s">
        <v>1493</v>
      </c>
      <c r="F642" s="87" t="s">
        <v>5981</v>
      </c>
      <c r="G642" s="88"/>
      <c r="H642" s="89" t="s">
        <v>5982</v>
      </c>
      <c r="I642" s="90"/>
      <c r="J642" s="90"/>
      <c r="K642" s="91"/>
      <c r="L642" s="92"/>
      <c r="M642" s="90" t="s">
        <v>2749</v>
      </c>
      <c r="N642" s="90"/>
      <c r="O642" s="90"/>
      <c r="P642" s="91"/>
      <c r="Q642" s="185"/>
      <c r="R642" s="185"/>
      <c r="S642" s="185"/>
      <c r="T642" s="185"/>
      <c r="U642" s="185"/>
      <c r="V642" s="100" t="s">
        <v>5983</v>
      </c>
      <c r="W642" s="95" t="s">
        <v>5417</v>
      </c>
      <c r="X642" s="96"/>
      <c r="Y642" s="96"/>
      <c r="Z642" s="96"/>
      <c r="AA642" s="96"/>
      <c r="AB642" s="96"/>
      <c r="AC642" s="95"/>
      <c r="AD642" s="95" t="s">
        <v>5418</v>
      </c>
      <c r="AE642" s="100"/>
      <c r="AF642" s="100" t="s">
        <v>2735</v>
      </c>
      <c r="AG642" s="186"/>
      <c r="AH642" s="187"/>
      <c r="AI642" s="187"/>
      <c r="AJ642" s="187"/>
      <c r="AK642" s="188"/>
      <c r="AL642" s="188"/>
      <c r="AM642" s="189"/>
      <c r="AN642" s="189"/>
      <c r="AO642" s="189"/>
      <c r="AP642" s="189"/>
      <c r="AQ642" s="189"/>
      <c r="AR642" s="189"/>
      <c r="AS642" s="189"/>
      <c r="AT642" s="215" t="s">
        <v>1492</v>
      </c>
      <c r="AU642" s="104"/>
      <c r="AV642" s="104"/>
      <c r="AW642" s="104"/>
      <c r="AX642" s="104"/>
      <c r="AY642" s="104"/>
      <c r="AZ642" s="104"/>
      <c r="BA642" s="104"/>
      <c r="BB642" s="104"/>
      <c r="BC642" s="104"/>
      <c r="BD642" s="104"/>
      <c r="BE642" s="162"/>
      <c r="BF642" s="104"/>
      <c r="BG642" s="363"/>
      <c r="BH642" s="213" t="s">
        <v>1493</v>
      </c>
      <c r="BI642" s="193" t="s">
        <v>1493</v>
      </c>
      <c r="BJ642" s="193" t="s">
        <v>5984</v>
      </c>
      <c r="BK642" s="109"/>
    </row>
    <row r="643" s="193" customFormat="true" ht="12.75" hidden="true" customHeight="true" outlineLevel="0" collapsed="false">
      <c r="A643" s="315"/>
      <c r="B643" s="316"/>
      <c r="C643" s="316"/>
      <c r="D643" s="370" t="s">
        <v>1494</v>
      </c>
      <c r="E643" s="317" t="s">
        <v>1496</v>
      </c>
      <c r="F643" s="87" t="s">
        <v>5985</v>
      </c>
      <c r="G643" s="88"/>
      <c r="H643" s="89" t="s">
        <v>5986</v>
      </c>
      <c r="I643" s="90"/>
      <c r="J643" s="90"/>
      <c r="K643" s="91"/>
      <c r="L643" s="92"/>
      <c r="M643" s="90" t="s">
        <v>2749</v>
      </c>
      <c r="N643" s="90"/>
      <c r="O643" s="90"/>
      <c r="P643" s="91"/>
      <c r="Q643" s="185"/>
      <c r="R643" s="185"/>
      <c r="S643" s="185"/>
      <c r="T643" s="185"/>
      <c r="U643" s="185"/>
      <c r="V643" s="100" t="s">
        <v>5987</v>
      </c>
      <c r="W643" s="95" t="s">
        <v>5417</v>
      </c>
      <c r="X643" s="96"/>
      <c r="Y643" s="96"/>
      <c r="Z643" s="96"/>
      <c r="AA643" s="96"/>
      <c r="AB643" s="96"/>
      <c r="AC643" s="95"/>
      <c r="AD643" s="95" t="s">
        <v>5418</v>
      </c>
      <c r="AE643" s="100"/>
      <c r="AF643" s="100" t="s">
        <v>2735</v>
      </c>
      <c r="AG643" s="186"/>
      <c r="AH643" s="187"/>
      <c r="AI643" s="187"/>
      <c r="AJ643" s="187"/>
      <c r="AK643" s="188"/>
      <c r="AL643" s="188"/>
      <c r="AM643" s="189"/>
      <c r="AN643" s="189"/>
      <c r="AO643" s="189"/>
      <c r="AP643" s="189"/>
      <c r="AQ643" s="189"/>
      <c r="AR643" s="189"/>
      <c r="AS643" s="189"/>
      <c r="AT643" s="216" t="s">
        <v>1495</v>
      </c>
      <c r="AU643" s="148"/>
      <c r="AV643" s="148"/>
      <c r="AW643" s="148"/>
      <c r="AX643" s="148"/>
      <c r="AY643" s="148"/>
      <c r="AZ643" s="148"/>
      <c r="BA643" s="148"/>
      <c r="BB643" s="148"/>
      <c r="BC643" s="148"/>
      <c r="BD643" s="148"/>
      <c r="BE643" s="217"/>
      <c r="BF643" s="148"/>
      <c r="BG643" s="372"/>
      <c r="BH643" s="213" t="s">
        <v>1496</v>
      </c>
      <c r="BI643" s="193" t="s">
        <v>1496</v>
      </c>
      <c r="BJ643" s="193" t="s">
        <v>5988</v>
      </c>
      <c r="BK643" s="109"/>
    </row>
    <row r="644" s="193" customFormat="true" ht="12.75" hidden="true" customHeight="true" outlineLevel="0" collapsed="false">
      <c r="A644" s="315"/>
      <c r="B644" s="316"/>
      <c r="C644" s="316"/>
      <c r="D644" s="373" t="s">
        <v>1497</v>
      </c>
      <c r="E644" s="317" t="s">
        <v>1498</v>
      </c>
      <c r="F644" s="87" t="s">
        <v>5989</v>
      </c>
      <c r="G644" s="88"/>
      <c r="H644" s="89" t="s">
        <v>5990</v>
      </c>
      <c r="I644" s="90"/>
      <c r="J644" s="90"/>
      <c r="K644" s="91"/>
      <c r="L644" s="92"/>
      <c r="M644" s="90" t="s">
        <v>2749</v>
      </c>
      <c r="N644" s="90"/>
      <c r="O644" s="90"/>
      <c r="P644" s="91"/>
      <c r="Q644" s="185"/>
      <c r="R644" s="185"/>
      <c r="S644" s="185"/>
      <c r="T644" s="185"/>
      <c r="U644" s="185"/>
      <c r="V644" s="100" t="s">
        <v>5991</v>
      </c>
      <c r="W644" s="95" t="s">
        <v>5417</v>
      </c>
      <c r="X644" s="96"/>
      <c r="Y644" s="96"/>
      <c r="Z644" s="96"/>
      <c r="AA644" s="96"/>
      <c r="AB644" s="96"/>
      <c r="AC644" s="95"/>
      <c r="AD644" s="95" t="s">
        <v>5418</v>
      </c>
      <c r="AE644" s="100"/>
      <c r="AF644" s="100" t="s">
        <v>2735</v>
      </c>
      <c r="AG644" s="186"/>
      <c r="AH644" s="187"/>
      <c r="AI644" s="187"/>
      <c r="AJ644" s="187"/>
      <c r="AK644" s="188"/>
      <c r="AL644" s="188"/>
      <c r="AM644" s="189"/>
      <c r="AN644" s="189"/>
      <c r="AO644" s="189"/>
      <c r="AP644" s="189"/>
      <c r="AQ644" s="189"/>
      <c r="AR644" s="189"/>
      <c r="AS644" s="189"/>
      <c r="AT644" s="220" t="s">
        <v>1497</v>
      </c>
      <c r="AU644" s="148"/>
      <c r="AV644" s="148"/>
      <c r="AW644" s="148"/>
      <c r="AX644" s="148"/>
      <c r="AY644" s="148"/>
      <c r="AZ644" s="148"/>
      <c r="BA644" s="148"/>
      <c r="BB644" s="148"/>
      <c r="BC644" s="148"/>
      <c r="BD644" s="148"/>
      <c r="BE644" s="217"/>
      <c r="BF644" s="148"/>
      <c r="BG644" s="374"/>
      <c r="BH644" s="213" t="s">
        <v>1498</v>
      </c>
      <c r="BI644" s="193" t="s">
        <v>1498</v>
      </c>
      <c r="BJ644" s="193" t="s">
        <v>5992</v>
      </c>
      <c r="BK644" s="109"/>
    </row>
    <row r="645" s="193" customFormat="true" ht="12.75" hidden="true" customHeight="true" outlineLevel="0" collapsed="false">
      <c r="A645" s="315"/>
      <c r="B645" s="316"/>
      <c r="C645" s="316"/>
      <c r="D645" s="332" t="s">
        <v>1499</v>
      </c>
      <c r="E645" s="317" t="s">
        <v>1500</v>
      </c>
      <c r="F645" s="87" t="s">
        <v>5993</v>
      </c>
      <c r="G645" s="88"/>
      <c r="H645" s="89" t="s">
        <v>5994</v>
      </c>
      <c r="I645" s="90"/>
      <c r="J645" s="90"/>
      <c r="K645" s="91"/>
      <c r="L645" s="92"/>
      <c r="M645" s="90" t="s">
        <v>2749</v>
      </c>
      <c r="N645" s="90"/>
      <c r="O645" s="90"/>
      <c r="P645" s="91"/>
      <c r="Q645" s="185"/>
      <c r="R645" s="185"/>
      <c r="S645" s="185"/>
      <c r="T645" s="185"/>
      <c r="U645" s="185"/>
      <c r="V645" s="352" t="s">
        <v>5995</v>
      </c>
      <c r="W645" s="95" t="s">
        <v>5417</v>
      </c>
      <c r="X645" s="96"/>
      <c r="Y645" s="96"/>
      <c r="Z645" s="96"/>
      <c r="AA645" s="96"/>
      <c r="AB645" s="96"/>
      <c r="AC645" s="95"/>
      <c r="AD645" s="95" t="s">
        <v>5418</v>
      </c>
      <c r="AE645" s="100"/>
      <c r="AF645" s="100" t="s">
        <v>2735</v>
      </c>
      <c r="AG645" s="186"/>
      <c r="AH645" s="187"/>
      <c r="AI645" s="187"/>
      <c r="AJ645" s="187"/>
      <c r="AK645" s="188"/>
      <c r="AL645" s="188"/>
      <c r="AM645" s="189"/>
      <c r="AN645" s="189"/>
      <c r="AO645" s="189"/>
      <c r="AP645" s="189"/>
      <c r="AQ645" s="189"/>
      <c r="AR645" s="189"/>
      <c r="AS645" s="189"/>
      <c r="AT645" s="220" t="s">
        <v>1499</v>
      </c>
      <c r="AU645" s="148"/>
      <c r="AV645" s="148"/>
      <c r="AW645" s="148"/>
      <c r="AX645" s="148"/>
      <c r="AY645" s="148"/>
      <c r="AZ645" s="148"/>
      <c r="BA645" s="148"/>
      <c r="BB645" s="148"/>
      <c r="BC645" s="148"/>
      <c r="BD645" s="148"/>
      <c r="BE645" s="217"/>
      <c r="BF645" s="148"/>
      <c r="BG645" s="374"/>
      <c r="BH645" s="213" t="s">
        <v>1500</v>
      </c>
      <c r="BI645" s="193" t="s">
        <v>1500</v>
      </c>
      <c r="BJ645" s="193" t="s">
        <v>5996</v>
      </c>
      <c r="BK645" s="109"/>
    </row>
    <row r="646" s="193" customFormat="true" ht="12.75" hidden="true" customHeight="true" outlineLevel="0" collapsed="false">
      <c r="A646" s="315"/>
      <c r="B646" s="316"/>
      <c r="C646" s="316"/>
      <c r="D646" s="332" t="s">
        <v>1501</v>
      </c>
      <c r="E646" s="317" t="s">
        <v>1502</v>
      </c>
      <c r="F646" s="87" t="s">
        <v>5997</v>
      </c>
      <c r="G646" s="88"/>
      <c r="H646" s="89" t="s">
        <v>5998</v>
      </c>
      <c r="I646" s="90"/>
      <c r="J646" s="90"/>
      <c r="K646" s="91"/>
      <c r="L646" s="92"/>
      <c r="M646" s="90" t="s">
        <v>2749</v>
      </c>
      <c r="N646" s="90"/>
      <c r="O646" s="90"/>
      <c r="P646" s="91"/>
      <c r="Q646" s="185"/>
      <c r="R646" s="185"/>
      <c r="S646" s="185"/>
      <c r="T646" s="185"/>
      <c r="U646" s="185"/>
      <c r="V646" s="352" t="s">
        <v>5999</v>
      </c>
      <c r="W646" s="95" t="s">
        <v>5417</v>
      </c>
      <c r="X646" s="96"/>
      <c r="Y646" s="96"/>
      <c r="Z646" s="96"/>
      <c r="AA646" s="96"/>
      <c r="AB646" s="96"/>
      <c r="AC646" s="95"/>
      <c r="AD646" s="95" t="s">
        <v>5418</v>
      </c>
      <c r="AE646" s="100"/>
      <c r="AF646" s="100" t="s">
        <v>2735</v>
      </c>
      <c r="AG646" s="186"/>
      <c r="AH646" s="187"/>
      <c r="AI646" s="187"/>
      <c r="AJ646" s="187"/>
      <c r="AK646" s="188"/>
      <c r="AL646" s="188"/>
      <c r="AM646" s="189"/>
      <c r="AN646" s="189"/>
      <c r="AO646" s="189"/>
      <c r="AP646" s="189"/>
      <c r="AQ646" s="189"/>
      <c r="AR646" s="189"/>
      <c r="AS646" s="189"/>
      <c r="AT646" s="223" t="s">
        <v>1501</v>
      </c>
      <c r="AU646" s="148"/>
      <c r="AV646" s="148"/>
      <c r="AW646" s="148"/>
      <c r="AX646" s="148"/>
      <c r="AY646" s="148"/>
      <c r="AZ646" s="148"/>
      <c r="BA646" s="148"/>
      <c r="BB646" s="148"/>
      <c r="BC646" s="148"/>
      <c r="BD646" s="148"/>
      <c r="BE646" s="217"/>
      <c r="BF646" s="148"/>
      <c r="BG646" s="375"/>
      <c r="BH646" s="213" t="s">
        <v>1502</v>
      </c>
      <c r="BI646" s="193" t="s">
        <v>1502</v>
      </c>
      <c r="BJ646" s="193" t="s">
        <v>6000</v>
      </c>
      <c r="BK646" s="109"/>
    </row>
    <row r="647" s="193" customFormat="true" ht="12.75" hidden="true" customHeight="true" outlineLevel="0" collapsed="false">
      <c r="A647" s="315"/>
      <c r="B647" s="316"/>
      <c r="C647" s="316"/>
      <c r="D647" s="332" t="s">
        <v>1503</v>
      </c>
      <c r="E647" s="317" t="s">
        <v>1504</v>
      </c>
      <c r="F647" s="87" t="s">
        <v>6001</v>
      </c>
      <c r="G647" s="88"/>
      <c r="H647" s="89" t="s">
        <v>6002</v>
      </c>
      <c r="I647" s="90"/>
      <c r="J647" s="90"/>
      <c r="K647" s="91"/>
      <c r="L647" s="92"/>
      <c r="M647" s="90" t="s">
        <v>2749</v>
      </c>
      <c r="N647" s="90"/>
      <c r="O647" s="90"/>
      <c r="P647" s="91"/>
      <c r="Q647" s="185"/>
      <c r="R647" s="185"/>
      <c r="S647" s="185"/>
      <c r="T647" s="185"/>
      <c r="U647" s="185"/>
      <c r="V647" s="352" t="s">
        <v>6003</v>
      </c>
      <c r="W647" s="95" t="s">
        <v>5417</v>
      </c>
      <c r="X647" s="96"/>
      <c r="Y647" s="96"/>
      <c r="Z647" s="96"/>
      <c r="AA647" s="96"/>
      <c r="AB647" s="96"/>
      <c r="AC647" s="95"/>
      <c r="AD647" s="95" t="s">
        <v>5418</v>
      </c>
      <c r="AE647" s="100"/>
      <c r="AF647" s="100" t="s">
        <v>2735</v>
      </c>
      <c r="AG647" s="186"/>
      <c r="AH647" s="187"/>
      <c r="AI647" s="187"/>
      <c r="AJ647" s="187"/>
      <c r="AK647" s="188"/>
      <c r="AL647" s="188"/>
      <c r="AM647" s="189"/>
      <c r="AN647" s="189"/>
      <c r="AO647" s="189"/>
      <c r="AP647" s="189"/>
      <c r="AQ647" s="189"/>
      <c r="AR647" s="189"/>
      <c r="AS647" s="189"/>
      <c r="AT647" s="194" t="s">
        <v>1503</v>
      </c>
      <c r="AU647" s="104"/>
      <c r="AV647" s="104"/>
      <c r="AW647" s="104"/>
      <c r="AX647" s="104"/>
      <c r="AY647" s="104"/>
      <c r="AZ647" s="104"/>
      <c r="BA647" s="104"/>
      <c r="BB647" s="104"/>
      <c r="BC647" s="104"/>
      <c r="BD647" s="104"/>
      <c r="BE647" s="162"/>
      <c r="BF647" s="104"/>
      <c r="BG647" s="363"/>
      <c r="BH647" s="213" t="s">
        <v>1504</v>
      </c>
      <c r="BI647" s="193" t="s">
        <v>1504</v>
      </c>
      <c r="BJ647" s="193" t="s">
        <v>6004</v>
      </c>
      <c r="BK647" s="109"/>
    </row>
    <row r="648" s="193" customFormat="true" ht="12.75" hidden="true" customHeight="true" outlineLevel="0" collapsed="false">
      <c r="A648" s="315"/>
      <c r="B648" s="316"/>
      <c r="C648" s="316"/>
      <c r="D648" s="332" t="s">
        <v>1505</v>
      </c>
      <c r="E648" s="317" t="s">
        <v>1506</v>
      </c>
      <c r="F648" s="87" t="s">
        <v>6005</v>
      </c>
      <c r="G648" s="88"/>
      <c r="H648" s="89" t="s">
        <v>6006</v>
      </c>
      <c r="I648" s="90"/>
      <c r="J648" s="90"/>
      <c r="K648" s="91"/>
      <c r="L648" s="92"/>
      <c r="M648" s="90" t="s">
        <v>2749</v>
      </c>
      <c r="N648" s="90"/>
      <c r="O648" s="90"/>
      <c r="P648" s="91"/>
      <c r="Q648" s="185"/>
      <c r="R648" s="185"/>
      <c r="S648" s="185"/>
      <c r="T648" s="185"/>
      <c r="U648" s="185"/>
      <c r="V648" s="352" t="s">
        <v>6007</v>
      </c>
      <c r="W648" s="95" t="s">
        <v>5417</v>
      </c>
      <c r="X648" s="96"/>
      <c r="Y648" s="96"/>
      <c r="Z648" s="96"/>
      <c r="AA648" s="96"/>
      <c r="AB648" s="96"/>
      <c r="AC648" s="95"/>
      <c r="AD648" s="95" t="s">
        <v>5418</v>
      </c>
      <c r="AE648" s="100"/>
      <c r="AF648" s="100" t="s">
        <v>2735</v>
      </c>
      <c r="AG648" s="186"/>
      <c r="AH648" s="187"/>
      <c r="AI648" s="187"/>
      <c r="AJ648" s="187"/>
      <c r="AK648" s="188"/>
      <c r="AL648" s="188"/>
      <c r="AM648" s="189"/>
      <c r="AN648" s="189"/>
      <c r="AO648" s="189"/>
      <c r="AP648" s="189"/>
      <c r="AQ648" s="189"/>
      <c r="AR648" s="189"/>
      <c r="AS648" s="189"/>
      <c r="AT648" s="194" t="s">
        <v>1505</v>
      </c>
      <c r="AU648" s="104"/>
      <c r="AV648" s="104"/>
      <c r="AW648" s="104"/>
      <c r="AX648" s="104"/>
      <c r="AY648" s="104"/>
      <c r="AZ648" s="104"/>
      <c r="BA648" s="104"/>
      <c r="BB648" s="104"/>
      <c r="BC648" s="104"/>
      <c r="BD648" s="104"/>
      <c r="BE648" s="162"/>
      <c r="BF648" s="104"/>
      <c r="BG648" s="363"/>
      <c r="BH648" s="213" t="s">
        <v>1506</v>
      </c>
      <c r="BI648" s="193" t="s">
        <v>1506</v>
      </c>
      <c r="BJ648" s="193" t="s">
        <v>6008</v>
      </c>
      <c r="BK648" s="109"/>
    </row>
    <row r="649" s="193" customFormat="true" ht="18.75" hidden="true" customHeight="true" outlineLevel="0" collapsed="false">
      <c r="A649" s="315"/>
      <c r="B649" s="316"/>
      <c r="C649" s="316"/>
      <c r="D649" s="64" t="s">
        <v>1507</v>
      </c>
      <c r="E649" s="64" t="s">
        <v>1117</v>
      </c>
      <c r="F649" s="185"/>
      <c r="G649" s="376"/>
      <c r="H649" s="377"/>
      <c r="I649" s="377"/>
      <c r="J649" s="377"/>
      <c r="K649" s="377"/>
      <c r="L649" s="377"/>
      <c r="M649" s="377"/>
      <c r="N649" s="377"/>
      <c r="O649" s="377"/>
      <c r="P649" s="378"/>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85"/>
      <c r="AR649" s="185"/>
      <c r="AS649" s="185"/>
      <c r="AT649" s="162"/>
      <c r="AU649" s="225"/>
      <c r="AV649" s="225"/>
      <c r="AW649" s="225"/>
      <c r="AX649" s="225"/>
      <c r="AY649" s="225"/>
      <c r="AZ649" s="225"/>
      <c r="BA649" s="225"/>
      <c r="BB649" s="225"/>
      <c r="BC649" s="225"/>
      <c r="BD649" s="225"/>
      <c r="BE649" s="225"/>
      <c r="BF649" s="81" t="s">
        <v>1118</v>
      </c>
      <c r="BG649" s="379"/>
      <c r="BH649" s="211" t="s">
        <v>1507</v>
      </c>
      <c r="BI649" s="211" t="s">
        <v>1117</v>
      </c>
      <c r="BJ649" s="64"/>
      <c r="BK649" s="211"/>
    </row>
    <row r="650" s="193" customFormat="true" ht="12.75" hidden="true" customHeight="true" outlineLevel="0" collapsed="false">
      <c r="A650" s="315"/>
      <c r="B650" s="316"/>
      <c r="C650" s="316"/>
      <c r="D650" s="332" t="s">
        <v>1508</v>
      </c>
      <c r="E650" s="317" t="s">
        <v>1510</v>
      </c>
      <c r="F650" s="87" t="s">
        <v>6009</v>
      </c>
      <c r="G650" s="88"/>
      <c r="H650" s="89" t="s">
        <v>6010</v>
      </c>
      <c r="I650" s="90"/>
      <c r="J650" s="90"/>
      <c r="K650" s="91"/>
      <c r="L650" s="92"/>
      <c r="M650" s="90" t="s">
        <v>2749</v>
      </c>
      <c r="N650" s="90"/>
      <c r="O650" s="90"/>
      <c r="P650" s="91"/>
      <c r="Q650" s="185"/>
      <c r="R650" s="185"/>
      <c r="S650" s="185"/>
      <c r="T650" s="185"/>
      <c r="U650" s="185"/>
      <c r="V650" s="100" t="s">
        <v>6011</v>
      </c>
      <c r="W650" s="95" t="s">
        <v>6012</v>
      </c>
      <c r="X650" s="96"/>
      <c r="Y650" s="96"/>
      <c r="Z650" s="96"/>
      <c r="AA650" s="96"/>
      <c r="AB650" s="96"/>
      <c r="AC650" s="95"/>
      <c r="AD650" s="95" t="s">
        <v>5418</v>
      </c>
      <c r="AE650" s="100"/>
      <c r="AF650" s="100" t="s">
        <v>2735</v>
      </c>
      <c r="AG650" s="186"/>
      <c r="AH650" s="187"/>
      <c r="AI650" s="187"/>
      <c r="AJ650" s="187"/>
      <c r="AK650" s="188"/>
      <c r="AL650" s="188"/>
      <c r="AM650" s="189"/>
      <c r="AN650" s="189"/>
      <c r="AO650" s="189"/>
      <c r="AP650" s="189"/>
      <c r="AQ650" s="189"/>
      <c r="AR650" s="189"/>
      <c r="AS650" s="189"/>
      <c r="AT650" s="194" t="s">
        <v>1509</v>
      </c>
      <c r="AU650" s="104"/>
      <c r="AV650" s="104"/>
      <c r="AW650" s="104"/>
      <c r="AX650" s="104"/>
      <c r="AY650" s="104"/>
      <c r="AZ650" s="104"/>
      <c r="BA650" s="104"/>
      <c r="BB650" s="104"/>
      <c r="BC650" s="104"/>
      <c r="BD650" s="104"/>
      <c r="BE650" s="162"/>
      <c r="BF650" s="104"/>
      <c r="BG650" s="363"/>
      <c r="BH650" s="213" t="s">
        <v>1510</v>
      </c>
      <c r="BI650" s="193" t="s">
        <v>1510</v>
      </c>
      <c r="BJ650" s="193" t="s">
        <v>6013</v>
      </c>
      <c r="BK650" s="109"/>
    </row>
    <row r="651" s="193" customFormat="true" ht="12.75" hidden="true" customHeight="true" outlineLevel="0" collapsed="false">
      <c r="A651" s="315"/>
      <c r="B651" s="316"/>
      <c r="C651" s="316"/>
      <c r="D651" s="332" t="s">
        <v>1511</v>
      </c>
      <c r="E651" s="317" t="s">
        <v>1513</v>
      </c>
      <c r="F651" s="87" t="s">
        <v>6014</v>
      </c>
      <c r="G651" s="88"/>
      <c r="H651" s="89" t="s">
        <v>6015</v>
      </c>
      <c r="I651" s="90"/>
      <c r="J651" s="90"/>
      <c r="K651" s="91"/>
      <c r="L651" s="92"/>
      <c r="M651" s="90" t="s">
        <v>2749</v>
      </c>
      <c r="N651" s="90"/>
      <c r="O651" s="90"/>
      <c r="P651" s="91"/>
      <c r="Q651" s="185"/>
      <c r="R651" s="185"/>
      <c r="S651" s="185"/>
      <c r="T651" s="185"/>
      <c r="U651" s="185"/>
      <c r="V651" s="100" t="s">
        <v>6016</v>
      </c>
      <c r="W651" s="95" t="s">
        <v>6012</v>
      </c>
      <c r="X651" s="96"/>
      <c r="Y651" s="96"/>
      <c r="Z651" s="96"/>
      <c r="AA651" s="96"/>
      <c r="AB651" s="96"/>
      <c r="AC651" s="95"/>
      <c r="AD651" s="95" t="s">
        <v>5418</v>
      </c>
      <c r="AE651" s="100"/>
      <c r="AF651" s="100" t="s">
        <v>2735</v>
      </c>
      <c r="AG651" s="186"/>
      <c r="AH651" s="187"/>
      <c r="AI651" s="187"/>
      <c r="AJ651" s="187"/>
      <c r="AK651" s="188"/>
      <c r="AL651" s="188"/>
      <c r="AM651" s="189"/>
      <c r="AN651" s="189"/>
      <c r="AO651" s="189"/>
      <c r="AP651" s="189"/>
      <c r="AQ651" s="189"/>
      <c r="AR651" s="189"/>
      <c r="AS651" s="189"/>
      <c r="AT651" s="194" t="s">
        <v>1512</v>
      </c>
      <c r="AU651" s="104"/>
      <c r="AV651" s="104"/>
      <c r="AW651" s="104"/>
      <c r="AX651" s="104"/>
      <c r="AY651" s="104"/>
      <c r="AZ651" s="104"/>
      <c r="BA651" s="104"/>
      <c r="BB651" s="104"/>
      <c r="BC651" s="104"/>
      <c r="BD651" s="104"/>
      <c r="BE651" s="162"/>
      <c r="BF651" s="104"/>
      <c r="BG651" s="363"/>
      <c r="BH651" s="213" t="s">
        <v>1513</v>
      </c>
      <c r="BI651" s="193" t="s">
        <v>1513</v>
      </c>
      <c r="BJ651" s="193" t="s">
        <v>6017</v>
      </c>
      <c r="BK651" s="109"/>
    </row>
    <row r="652" s="193" customFormat="true" ht="12.75" hidden="true" customHeight="true" outlineLevel="0" collapsed="false">
      <c r="A652" s="315"/>
      <c r="B652" s="316"/>
      <c r="C652" s="316"/>
      <c r="D652" s="332" t="s">
        <v>1514</v>
      </c>
      <c r="E652" s="317" t="s">
        <v>1516</v>
      </c>
      <c r="F652" s="87" t="s">
        <v>6018</v>
      </c>
      <c r="G652" s="88"/>
      <c r="H652" s="89" t="s">
        <v>6019</v>
      </c>
      <c r="I652" s="90"/>
      <c r="J652" s="90"/>
      <c r="K652" s="91"/>
      <c r="L652" s="92"/>
      <c r="M652" s="90" t="s">
        <v>2749</v>
      </c>
      <c r="N652" s="90"/>
      <c r="O652" s="90"/>
      <c r="P652" s="91"/>
      <c r="Q652" s="185"/>
      <c r="R652" s="185"/>
      <c r="S652" s="185"/>
      <c r="T652" s="185"/>
      <c r="U652" s="185"/>
      <c r="V652" s="100" t="s">
        <v>6020</v>
      </c>
      <c r="W652" s="95" t="s">
        <v>6012</v>
      </c>
      <c r="X652" s="96"/>
      <c r="Y652" s="96"/>
      <c r="Z652" s="96"/>
      <c r="AA652" s="96"/>
      <c r="AB652" s="96"/>
      <c r="AC652" s="95"/>
      <c r="AD652" s="95" t="s">
        <v>5418</v>
      </c>
      <c r="AE652" s="100"/>
      <c r="AF652" s="100" t="s">
        <v>2735</v>
      </c>
      <c r="AG652" s="186"/>
      <c r="AH652" s="187"/>
      <c r="AI652" s="187"/>
      <c r="AJ652" s="187"/>
      <c r="AK652" s="188"/>
      <c r="AL652" s="188"/>
      <c r="AM652" s="189"/>
      <c r="AN652" s="189"/>
      <c r="AO652" s="189"/>
      <c r="AP652" s="189"/>
      <c r="AQ652" s="189"/>
      <c r="AR652" s="189"/>
      <c r="AS652" s="189"/>
      <c r="AT652" s="194" t="s">
        <v>1515</v>
      </c>
      <c r="AU652" s="104"/>
      <c r="AV652" s="104"/>
      <c r="AW652" s="104"/>
      <c r="AX652" s="104"/>
      <c r="AY652" s="104"/>
      <c r="AZ652" s="104"/>
      <c r="BA652" s="104"/>
      <c r="BB652" s="104"/>
      <c r="BC652" s="104"/>
      <c r="BD652" s="104"/>
      <c r="BE652" s="162"/>
      <c r="BF652" s="104"/>
      <c r="BG652" s="363"/>
      <c r="BH652" s="213" t="s">
        <v>1516</v>
      </c>
      <c r="BI652" s="193" t="s">
        <v>1516</v>
      </c>
      <c r="BJ652" s="193" t="s">
        <v>6021</v>
      </c>
      <c r="BK652" s="109"/>
    </row>
    <row r="653" s="193" customFormat="true" ht="12.75" hidden="true" customHeight="true" outlineLevel="0" collapsed="false">
      <c r="A653" s="315"/>
      <c r="B653" s="316"/>
      <c r="C653" s="316"/>
      <c r="D653" s="332" t="s">
        <v>1517</v>
      </c>
      <c r="E653" s="317" t="s">
        <v>1519</v>
      </c>
      <c r="F653" s="87" t="s">
        <v>6022</v>
      </c>
      <c r="G653" s="88"/>
      <c r="H653" s="89" t="s">
        <v>6023</v>
      </c>
      <c r="I653" s="90"/>
      <c r="J653" s="90"/>
      <c r="K653" s="91"/>
      <c r="L653" s="92"/>
      <c r="M653" s="90" t="s">
        <v>2749</v>
      </c>
      <c r="N653" s="90"/>
      <c r="O653" s="90"/>
      <c r="P653" s="91"/>
      <c r="Q653" s="185"/>
      <c r="R653" s="185"/>
      <c r="S653" s="185"/>
      <c r="T653" s="185"/>
      <c r="U653" s="185"/>
      <c r="V653" s="100" t="s">
        <v>6024</v>
      </c>
      <c r="W653" s="95" t="s">
        <v>6012</v>
      </c>
      <c r="X653" s="96"/>
      <c r="Y653" s="96"/>
      <c r="Z653" s="96"/>
      <c r="AA653" s="96"/>
      <c r="AB653" s="96"/>
      <c r="AC653" s="95"/>
      <c r="AD653" s="95" t="s">
        <v>5418</v>
      </c>
      <c r="AE653" s="100"/>
      <c r="AF653" s="100" t="s">
        <v>2735</v>
      </c>
      <c r="AG653" s="186"/>
      <c r="AH653" s="187"/>
      <c r="AI653" s="187"/>
      <c r="AJ653" s="187"/>
      <c r="AK653" s="188"/>
      <c r="AL653" s="188"/>
      <c r="AM653" s="189"/>
      <c r="AN653" s="189"/>
      <c r="AO653" s="189"/>
      <c r="AP653" s="189"/>
      <c r="AQ653" s="189"/>
      <c r="AR653" s="189"/>
      <c r="AS653" s="189"/>
      <c r="AT653" s="194" t="s">
        <v>1518</v>
      </c>
      <c r="AU653" s="104"/>
      <c r="AV653" s="104"/>
      <c r="AW653" s="104"/>
      <c r="AX653" s="104"/>
      <c r="AY653" s="104"/>
      <c r="AZ653" s="104"/>
      <c r="BA653" s="104"/>
      <c r="BB653" s="104"/>
      <c r="BC653" s="104"/>
      <c r="BD653" s="104"/>
      <c r="BE653" s="162"/>
      <c r="BF653" s="104"/>
      <c r="BG653" s="363"/>
      <c r="BH653" s="213" t="s">
        <v>1519</v>
      </c>
      <c r="BI653" s="193" t="s">
        <v>1519</v>
      </c>
      <c r="BJ653" s="193" t="s">
        <v>6025</v>
      </c>
      <c r="BK653" s="109"/>
    </row>
    <row r="654" s="193" customFormat="true" ht="12.75" hidden="true" customHeight="true" outlineLevel="0" collapsed="false">
      <c r="A654" s="315"/>
      <c r="B654" s="316"/>
      <c r="C654" s="316"/>
      <c r="D654" s="370" t="s">
        <v>1520</v>
      </c>
      <c r="E654" s="317" t="s">
        <v>1522</v>
      </c>
      <c r="F654" s="87" t="s">
        <v>6026</v>
      </c>
      <c r="G654" s="88"/>
      <c r="H654" s="89" t="s">
        <v>6027</v>
      </c>
      <c r="I654" s="90"/>
      <c r="J654" s="90"/>
      <c r="K654" s="91"/>
      <c r="L654" s="92"/>
      <c r="M654" s="90" t="s">
        <v>2749</v>
      </c>
      <c r="N654" s="90"/>
      <c r="O654" s="90"/>
      <c r="P654" s="91"/>
      <c r="Q654" s="185"/>
      <c r="R654" s="185"/>
      <c r="S654" s="185"/>
      <c r="T654" s="185"/>
      <c r="U654" s="185"/>
      <c r="V654" s="100" t="s">
        <v>6028</v>
      </c>
      <c r="W654" s="95" t="s">
        <v>6012</v>
      </c>
      <c r="X654" s="96"/>
      <c r="Y654" s="96"/>
      <c r="Z654" s="96"/>
      <c r="AA654" s="96"/>
      <c r="AB654" s="96"/>
      <c r="AC654" s="95"/>
      <c r="AD654" s="95" t="s">
        <v>5418</v>
      </c>
      <c r="AE654" s="100"/>
      <c r="AF654" s="100" t="s">
        <v>2735</v>
      </c>
      <c r="AG654" s="186"/>
      <c r="AH654" s="187"/>
      <c r="AI654" s="187"/>
      <c r="AJ654" s="187"/>
      <c r="AK654" s="188"/>
      <c r="AL654" s="188"/>
      <c r="AM654" s="189"/>
      <c r="AN654" s="189"/>
      <c r="AO654" s="189"/>
      <c r="AP654" s="189"/>
      <c r="AQ654" s="189"/>
      <c r="AR654" s="189"/>
      <c r="AS654" s="189"/>
      <c r="AT654" s="194" t="s">
        <v>1521</v>
      </c>
      <c r="AU654" s="104"/>
      <c r="AV654" s="104"/>
      <c r="AW654" s="104"/>
      <c r="AX654" s="104"/>
      <c r="AY654" s="104"/>
      <c r="AZ654" s="104"/>
      <c r="BA654" s="104"/>
      <c r="BB654" s="104"/>
      <c r="BC654" s="104"/>
      <c r="BD654" s="104"/>
      <c r="BE654" s="162"/>
      <c r="BF654" s="104"/>
      <c r="BG654" s="363"/>
      <c r="BH654" s="213" t="s">
        <v>1522</v>
      </c>
      <c r="BI654" s="193" t="s">
        <v>1522</v>
      </c>
      <c r="BJ654" s="193" t="s">
        <v>6029</v>
      </c>
      <c r="BK654" s="109"/>
    </row>
    <row r="655" s="193" customFormat="true" ht="12.75" hidden="true" customHeight="true" outlineLevel="0" collapsed="false">
      <c r="A655" s="315"/>
      <c r="B655" s="316"/>
      <c r="C655" s="316"/>
      <c r="D655" s="370" t="s">
        <v>1523</v>
      </c>
      <c r="E655" s="317" t="s">
        <v>1525</v>
      </c>
      <c r="F655" s="87" t="s">
        <v>6030</v>
      </c>
      <c r="G655" s="88"/>
      <c r="H655" s="89" t="s">
        <v>6031</v>
      </c>
      <c r="I655" s="90"/>
      <c r="J655" s="90"/>
      <c r="K655" s="91"/>
      <c r="L655" s="92"/>
      <c r="M655" s="90" t="s">
        <v>2749</v>
      </c>
      <c r="N655" s="90"/>
      <c r="O655" s="90"/>
      <c r="P655" s="91"/>
      <c r="Q655" s="185"/>
      <c r="R655" s="185"/>
      <c r="S655" s="185"/>
      <c r="T655" s="185"/>
      <c r="U655" s="185"/>
      <c r="V655" s="100" t="s">
        <v>6032</v>
      </c>
      <c r="W655" s="95" t="s">
        <v>6012</v>
      </c>
      <c r="X655" s="96"/>
      <c r="Y655" s="96"/>
      <c r="Z655" s="96"/>
      <c r="AA655" s="96"/>
      <c r="AB655" s="96"/>
      <c r="AC655" s="95"/>
      <c r="AD655" s="95" t="s">
        <v>5418</v>
      </c>
      <c r="AE655" s="100"/>
      <c r="AF655" s="100" t="s">
        <v>2735</v>
      </c>
      <c r="AG655" s="186"/>
      <c r="AH655" s="187"/>
      <c r="AI655" s="187"/>
      <c r="AJ655" s="187"/>
      <c r="AK655" s="188"/>
      <c r="AL655" s="188"/>
      <c r="AM655" s="189"/>
      <c r="AN655" s="189"/>
      <c r="AO655" s="189"/>
      <c r="AP655" s="189"/>
      <c r="AQ655" s="189"/>
      <c r="AR655" s="189"/>
      <c r="AS655" s="189"/>
      <c r="AT655" s="194" t="s">
        <v>1524</v>
      </c>
      <c r="AU655" s="104"/>
      <c r="AV655" s="104"/>
      <c r="AW655" s="104"/>
      <c r="AX655" s="104"/>
      <c r="AY655" s="104"/>
      <c r="AZ655" s="104"/>
      <c r="BA655" s="104"/>
      <c r="BB655" s="104"/>
      <c r="BC655" s="104"/>
      <c r="BD655" s="104"/>
      <c r="BE655" s="162"/>
      <c r="BF655" s="104"/>
      <c r="BG655" s="363"/>
      <c r="BH655" s="213" t="s">
        <v>1525</v>
      </c>
      <c r="BI655" s="193" t="s">
        <v>1525</v>
      </c>
      <c r="BJ655" s="193" t="s">
        <v>6033</v>
      </c>
      <c r="BK655" s="109"/>
    </row>
    <row r="656" s="193" customFormat="true" ht="12.75" hidden="true" customHeight="true" outlineLevel="0" collapsed="false">
      <c r="A656" s="315"/>
      <c r="B656" s="316"/>
      <c r="C656" s="316"/>
      <c r="D656" s="332" t="s">
        <v>1526</v>
      </c>
      <c r="E656" s="317" t="s">
        <v>1528</v>
      </c>
      <c r="F656" s="87" t="s">
        <v>6034</v>
      </c>
      <c r="G656" s="88"/>
      <c r="H656" s="89" t="s">
        <v>6035</v>
      </c>
      <c r="I656" s="90"/>
      <c r="J656" s="90"/>
      <c r="K656" s="91"/>
      <c r="L656" s="92"/>
      <c r="M656" s="90" t="s">
        <v>2749</v>
      </c>
      <c r="N656" s="90"/>
      <c r="O656" s="90"/>
      <c r="P656" s="91"/>
      <c r="Q656" s="185"/>
      <c r="R656" s="185"/>
      <c r="S656" s="185"/>
      <c r="T656" s="185"/>
      <c r="U656" s="185"/>
      <c r="V656" s="100" t="s">
        <v>6036</v>
      </c>
      <c r="W656" s="95" t="s">
        <v>6012</v>
      </c>
      <c r="X656" s="96"/>
      <c r="Y656" s="96"/>
      <c r="Z656" s="96"/>
      <c r="AA656" s="96"/>
      <c r="AB656" s="96"/>
      <c r="AC656" s="95"/>
      <c r="AD656" s="95" t="s">
        <v>5418</v>
      </c>
      <c r="AE656" s="100"/>
      <c r="AF656" s="100" t="s">
        <v>2735</v>
      </c>
      <c r="AG656" s="186"/>
      <c r="AH656" s="187"/>
      <c r="AI656" s="187"/>
      <c r="AJ656" s="187"/>
      <c r="AK656" s="188"/>
      <c r="AL656" s="188"/>
      <c r="AM656" s="189"/>
      <c r="AN656" s="189"/>
      <c r="AO656" s="189"/>
      <c r="AP656" s="189"/>
      <c r="AQ656" s="189"/>
      <c r="AR656" s="189"/>
      <c r="AS656" s="189"/>
      <c r="AT656" s="194" t="s">
        <v>1527</v>
      </c>
      <c r="AU656" s="104"/>
      <c r="AV656" s="104"/>
      <c r="AW656" s="104"/>
      <c r="AX656" s="104"/>
      <c r="AY656" s="104"/>
      <c r="AZ656" s="104"/>
      <c r="BA656" s="104"/>
      <c r="BB656" s="104"/>
      <c r="BC656" s="104"/>
      <c r="BD656" s="104"/>
      <c r="BE656" s="162"/>
      <c r="BF656" s="104"/>
      <c r="BG656" s="363"/>
      <c r="BH656" s="213" t="s">
        <v>1528</v>
      </c>
      <c r="BI656" s="193" t="s">
        <v>1528</v>
      </c>
      <c r="BJ656" s="193" t="s">
        <v>6037</v>
      </c>
      <c r="BK656" s="109"/>
    </row>
    <row r="657" s="193" customFormat="true" ht="12.75" hidden="true" customHeight="true" outlineLevel="0" collapsed="false">
      <c r="A657" s="315"/>
      <c r="B657" s="316"/>
      <c r="C657" s="316"/>
      <c r="D657" s="332" t="s">
        <v>1529</v>
      </c>
      <c r="E657" s="317" t="s">
        <v>1531</v>
      </c>
      <c r="F657" s="87" t="s">
        <v>6038</v>
      </c>
      <c r="G657" s="88"/>
      <c r="H657" s="89" t="s">
        <v>6039</v>
      </c>
      <c r="I657" s="90"/>
      <c r="J657" s="90"/>
      <c r="K657" s="91"/>
      <c r="L657" s="92"/>
      <c r="M657" s="90" t="s">
        <v>2749</v>
      </c>
      <c r="N657" s="90"/>
      <c r="O657" s="90"/>
      <c r="P657" s="91"/>
      <c r="Q657" s="185"/>
      <c r="R657" s="185"/>
      <c r="S657" s="185"/>
      <c r="T657" s="185"/>
      <c r="U657" s="185"/>
      <c r="V657" s="100" t="s">
        <v>6040</v>
      </c>
      <c r="W657" s="95" t="s">
        <v>6012</v>
      </c>
      <c r="X657" s="96"/>
      <c r="Y657" s="96"/>
      <c r="Z657" s="96"/>
      <c r="AA657" s="96"/>
      <c r="AB657" s="96"/>
      <c r="AC657" s="95"/>
      <c r="AD657" s="95" t="s">
        <v>5418</v>
      </c>
      <c r="AE657" s="100"/>
      <c r="AF657" s="100" t="s">
        <v>2735</v>
      </c>
      <c r="AG657" s="186"/>
      <c r="AH657" s="187"/>
      <c r="AI657" s="187"/>
      <c r="AJ657" s="187"/>
      <c r="AK657" s="188"/>
      <c r="AL657" s="188"/>
      <c r="AM657" s="189"/>
      <c r="AN657" s="189"/>
      <c r="AO657" s="189"/>
      <c r="AP657" s="189"/>
      <c r="AQ657" s="189"/>
      <c r="AR657" s="189"/>
      <c r="AS657" s="189"/>
      <c r="AT657" s="194" t="s">
        <v>1530</v>
      </c>
      <c r="AU657" s="104"/>
      <c r="AV657" s="104"/>
      <c r="AW657" s="104"/>
      <c r="AX657" s="104"/>
      <c r="AY657" s="104"/>
      <c r="AZ657" s="104"/>
      <c r="BA657" s="104"/>
      <c r="BB657" s="104"/>
      <c r="BC657" s="104"/>
      <c r="BD657" s="104"/>
      <c r="BE657" s="162"/>
      <c r="BF657" s="104"/>
      <c r="BG657" s="363"/>
      <c r="BH657" s="213" t="s">
        <v>1531</v>
      </c>
      <c r="BI657" s="193" t="s">
        <v>1531</v>
      </c>
      <c r="BJ657" s="193" t="s">
        <v>6041</v>
      </c>
      <c r="BK657" s="109"/>
    </row>
    <row r="658" s="193" customFormat="true" ht="12.75" hidden="true" customHeight="true" outlineLevel="0" collapsed="false">
      <c r="A658" s="315"/>
      <c r="B658" s="316"/>
      <c r="C658" s="316"/>
      <c r="D658" s="332" t="s">
        <v>1532</v>
      </c>
      <c r="E658" s="317" t="s">
        <v>1533</v>
      </c>
      <c r="F658" s="87" t="s">
        <v>6042</v>
      </c>
      <c r="G658" s="88"/>
      <c r="H658" s="89" t="s">
        <v>6043</v>
      </c>
      <c r="I658" s="90"/>
      <c r="J658" s="90"/>
      <c r="K658" s="91"/>
      <c r="L658" s="92"/>
      <c r="M658" s="90" t="s">
        <v>2749</v>
      </c>
      <c r="N658" s="90"/>
      <c r="O658" s="90"/>
      <c r="P658" s="91"/>
      <c r="Q658" s="185"/>
      <c r="R658" s="185"/>
      <c r="S658" s="185"/>
      <c r="T658" s="185"/>
      <c r="U658" s="185"/>
      <c r="V658" s="100" t="s">
        <v>6044</v>
      </c>
      <c r="W658" s="95" t="s">
        <v>6012</v>
      </c>
      <c r="X658" s="96"/>
      <c r="Y658" s="96"/>
      <c r="Z658" s="96"/>
      <c r="AA658" s="96"/>
      <c r="AB658" s="96"/>
      <c r="AC658" s="95"/>
      <c r="AD658" s="95" t="s">
        <v>5418</v>
      </c>
      <c r="AE658" s="100"/>
      <c r="AF658" s="100" t="s">
        <v>2735</v>
      </c>
      <c r="AG658" s="186"/>
      <c r="AH658" s="187"/>
      <c r="AI658" s="187"/>
      <c r="AJ658" s="187"/>
      <c r="AK658" s="188"/>
      <c r="AL658" s="188"/>
      <c r="AM658" s="189"/>
      <c r="AN658" s="189"/>
      <c r="AO658" s="189"/>
      <c r="AP658" s="189"/>
      <c r="AQ658" s="189"/>
      <c r="AR658" s="189"/>
      <c r="AS658" s="189"/>
      <c r="AT658" s="194" t="s">
        <v>1532</v>
      </c>
      <c r="AU658" s="104"/>
      <c r="AV658" s="104"/>
      <c r="AW658" s="104"/>
      <c r="AX658" s="104"/>
      <c r="AY658" s="104"/>
      <c r="AZ658" s="104"/>
      <c r="BA658" s="104"/>
      <c r="BB658" s="104"/>
      <c r="BC658" s="104"/>
      <c r="BD658" s="104"/>
      <c r="BE658" s="162"/>
      <c r="BF658" s="104"/>
      <c r="BG658" s="363"/>
      <c r="BH658" s="213" t="s">
        <v>1533</v>
      </c>
      <c r="BI658" s="193" t="s">
        <v>1533</v>
      </c>
      <c r="BJ658" s="193" t="s">
        <v>6045</v>
      </c>
      <c r="BK658" s="109"/>
    </row>
    <row r="659" s="193" customFormat="true" ht="12.75" hidden="true" customHeight="true" outlineLevel="0" collapsed="false">
      <c r="A659" s="315"/>
      <c r="B659" s="316"/>
      <c r="C659" s="316"/>
      <c r="D659" s="332" t="s">
        <v>1534</v>
      </c>
      <c r="E659" s="317" t="s">
        <v>1535</v>
      </c>
      <c r="F659" s="87" t="s">
        <v>6046</v>
      </c>
      <c r="G659" s="88"/>
      <c r="H659" s="89" t="s">
        <v>6047</v>
      </c>
      <c r="I659" s="90"/>
      <c r="J659" s="90"/>
      <c r="K659" s="91"/>
      <c r="L659" s="92"/>
      <c r="M659" s="90" t="s">
        <v>2749</v>
      </c>
      <c r="N659" s="90"/>
      <c r="O659" s="90"/>
      <c r="P659" s="91"/>
      <c r="Q659" s="185"/>
      <c r="R659" s="185"/>
      <c r="S659" s="185"/>
      <c r="T659" s="185"/>
      <c r="U659" s="185"/>
      <c r="V659" s="100" t="s">
        <v>6048</v>
      </c>
      <c r="W659" s="95" t="s">
        <v>6012</v>
      </c>
      <c r="X659" s="96"/>
      <c r="Y659" s="96"/>
      <c r="Z659" s="96"/>
      <c r="AA659" s="96"/>
      <c r="AB659" s="96"/>
      <c r="AC659" s="95"/>
      <c r="AD659" s="95" t="s">
        <v>5418</v>
      </c>
      <c r="AE659" s="100"/>
      <c r="AF659" s="100" t="s">
        <v>2735</v>
      </c>
      <c r="AG659" s="186"/>
      <c r="AH659" s="187"/>
      <c r="AI659" s="187"/>
      <c r="AJ659" s="187"/>
      <c r="AK659" s="188"/>
      <c r="AL659" s="188"/>
      <c r="AM659" s="189"/>
      <c r="AN659" s="189"/>
      <c r="AO659" s="189"/>
      <c r="AP659" s="189"/>
      <c r="AQ659" s="189"/>
      <c r="AR659" s="189"/>
      <c r="AS659" s="189"/>
      <c r="AT659" s="194" t="s">
        <v>1534</v>
      </c>
      <c r="AU659" s="104"/>
      <c r="AV659" s="104"/>
      <c r="AW659" s="104"/>
      <c r="AX659" s="104"/>
      <c r="AY659" s="104"/>
      <c r="AZ659" s="104"/>
      <c r="BA659" s="104"/>
      <c r="BB659" s="104"/>
      <c r="BC659" s="104"/>
      <c r="BD659" s="104"/>
      <c r="BE659" s="162"/>
      <c r="BF659" s="104"/>
      <c r="BG659" s="363"/>
      <c r="BH659" s="213" t="s">
        <v>1535</v>
      </c>
      <c r="BI659" s="193" t="s">
        <v>1535</v>
      </c>
      <c r="BJ659" s="193" t="s">
        <v>6049</v>
      </c>
      <c r="BK659" s="109"/>
    </row>
    <row r="660" s="193" customFormat="true" ht="12.75" hidden="true" customHeight="true" outlineLevel="0" collapsed="false">
      <c r="A660" s="315"/>
      <c r="B660" s="316"/>
      <c r="C660" s="316"/>
      <c r="D660" s="332" t="s">
        <v>1536</v>
      </c>
      <c r="E660" s="317" t="s">
        <v>1537</v>
      </c>
      <c r="F660" s="87" t="s">
        <v>6050</v>
      </c>
      <c r="G660" s="88"/>
      <c r="H660" s="89" t="s">
        <v>6051</v>
      </c>
      <c r="I660" s="90"/>
      <c r="J660" s="90"/>
      <c r="K660" s="91"/>
      <c r="L660" s="92"/>
      <c r="M660" s="90" t="s">
        <v>2749</v>
      </c>
      <c r="N660" s="90"/>
      <c r="O660" s="90"/>
      <c r="P660" s="91"/>
      <c r="Q660" s="185"/>
      <c r="R660" s="185"/>
      <c r="S660" s="185"/>
      <c r="T660" s="185"/>
      <c r="U660" s="185"/>
      <c r="V660" s="100" t="s">
        <v>6052</v>
      </c>
      <c r="W660" s="95" t="s">
        <v>6012</v>
      </c>
      <c r="X660" s="96"/>
      <c r="Y660" s="96"/>
      <c r="Z660" s="96"/>
      <c r="AA660" s="96"/>
      <c r="AB660" s="96"/>
      <c r="AC660" s="95"/>
      <c r="AD660" s="95" t="s">
        <v>5418</v>
      </c>
      <c r="AE660" s="100"/>
      <c r="AF660" s="100" t="s">
        <v>2735</v>
      </c>
      <c r="AG660" s="186"/>
      <c r="AH660" s="187"/>
      <c r="AI660" s="187"/>
      <c r="AJ660" s="187"/>
      <c r="AK660" s="188"/>
      <c r="AL660" s="188"/>
      <c r="AM660" s="189"/>
      <c r="AN660" s="189"/>
      <c r="AO660" s="189"/>
      <c r="AP660" s="189"/>
      <c r="AQ660" s="189"/>
      <c r="AR660" s="189"/>
      <c r="AS660" s="189"/>
      <c r="AT660" s="194" t="s">
        <v>1536</v>
      </c>
      <c r="AU660" s="104"/>
      <c r="AV660" s="104"/>
      <c r="AW660" s="104"/>
      <c r="AX660" s="104"/>
      <c r="AY660" s="104"/>
      <c r="AZ660" s="104"/>
      <c r="BA660" s="104"/>
      <c r="BB660" s="104"/>
      <c r="BC660" s="104"/>
      <c r="BD660" s="104"/>
      <c r="BE660" s="162"/>
      <c r="BF660" s="104"/>
      <c r="BG660" s="363"/>
      <c r="BH660" s="213" t="s">
        <v>1537</v>
      </c>
      <c r="BI660" s="193" t="s">
        <v>1537</v>
      </c>
      <c r="BJ660" s="193" t="s">
        <v>6053</v>
      </c>
      <c r="BK660" s="109"/>
    </row>
    <row r="661" s="193" customFormat="true" ht="12.75" hidden="true" customHeight="true" outlineLevel="0" collapsed="false">
      <c r="A661" s="315"/>
      <c r="B661" s="316"/>
      <c r="C661" s="316"/>
      <c r="D661" s="332" t="s">
        <v>1538</v>
      </c>
      <c r="E661" s="317" t="s">
        <v>1539</v>
      </c>
      <c r="F661" s="87" t="s">
        <v>6054</v>
      </c>
      <c r="G661" s="88"/>
      <c r="H661" s="89" t="s">
        <v>6055</v>
      </c>
      <c r="I661" s="90"/>
      <c r="J661" s="90"/>
      <c r="K661" s="91"/>
      <c r="L661" s="92"/>
      <c r="M661" s="90" t="s">
        <v>2749</v>
      </c>
      <c r="N661" s="90"/>
      <c r="O661" s="90"/>
      <c r="P661" s="91"/>
      <c r="Q661" s="185"/>
      <c r="R661" s="185"/>
      <c r="S661" s="185"/>
      <c r="T661" s="185"/>
      <c r="U661" s="185"/>
      <c r="V661" s="100" t="s">
        <v>6056</v>
      </c>
      <c r="W661" s="95" t="s">
        <v>6012</v>
      </c>
      <c r="X661" s="96"/>
      <c r="Y661" s="96"/>
      <c r="Z661" s="96"/>
      <c r="AA661" s="96"/>
      <c r="AB661" s="96"/>
      <c r="AC661" s="95"/>
      <c r="AD661" s="95" t="s">
        <v>5418</v>
      </c>
      <c r="AE661" s="100"/>
      <c r="AF661" s="100" t="s">
        <v>2735</v>
      </c>
      <c r="AG661" s="186"/>
      <c r="AH661" s="187"/>
      <c r="AI661" s="187"/>
      <c r="AJ661" s="187"/>
      <c r="AK661" s="188"/>
      <c r="AL661" s="188"/>
      <c r="AM661" s="189"/>
      <c r="AN661" s="189"/>
      <c r="AO661" s="189"/>
      <c r="AP661" s="189"/>
      <c r="AQ661" s="189"/>
      <c r="AR661" s="189"/>
      <c r="AS661" s="189"/>
      <c r="AT661" s="194" t="s">
        <v>1538</v>
      </c>
      <c r="AU661" s="104"/>
      <c r="AV661" s="104"/>
      <c r="AW661" s="104"/>
      <c r="AX661" s="104"/>
      <c r="AY661" s="104"/>
      <c r="AZ661" s="104"/>
      <c r="BA661" s="104"/>
      <c r="BB661" s="104"/>
      <c r="BC661" s="104"/>
      <c r="BD661" s="104"/>
      <c r="BE661" s="162"/>
      <c r="BF661" s="104"/>
      <c r="BG661" s="363"/>
      <c r="BH661" s="213" t="s">
        <v>1539</v>
      </c>
      <c r="BI661" s="193" t="s">
        <v>1539</v>
      </c>
      <c r="BJ661" s="193" t="s">
        <v>6057</v>
      </c>
      <c r="BK661" s="109"/>
    </row>
    <row r="662" s="193" customFormat="true" ht="12.75" hidden="true" customHeight="true" outlineLevel="0" collapsed="false">
      <c r="A662" s="315"/>
      <c r="B662" s="316"/>
      <c r="C662" s="316"/>
      <c r="D662" s="332" t="s">
        <v>1540</v>
      </c>
      <c r="E662" s="317" t="s">
        <v>1541</v>
      </c>
      <c r="F662" s="87" t="s">
        <v>6058</v>
      </c>
      <c r="G662" s="88"/>
      <c r="H662" s="89" t="s">
        <v>6059</v>
      </c>
      <c r="I662" s="90"/>
      <c r="J662" s="90"/>
      <c r="K662" s="91"/>
      <c r="L662" s="92"/>
      <c r="M662" s="90" t="s">
        <v>2749</v>
      </c>
      <c r="N662" s="90"/>
      <c r="O662" s="90"/>
      <c r="P662" s="91"/>
      <c r="Q662" s="185"/>
      <c r="R662" s="185"/>
      <c r="S662" s="185"/>
      <c r="T662" s="185"/>
      <c r="U662" s="185"/>
      <c r="V662" s="100" t="s">
        <v>6060</v>
      </c>
      <c r="W662" s="95" t="s">
        <v>6012</v>
      </c>
      <c r="X662" s="96"/>
      <c r="Y662" s="96"/>
      <c r="Z662" s="96"/>
      <c r="AA662" s="96"/>
      <c r="AB662" s="96"/>
      <c r="AC662" s="95"/>
      <c r="AD662" s="95" t="s">
        <v>5418</v>
      </c>
      <c r="AE662" s="100"/>
      <c r="AF662" s="100" t="s">
        <v>2735</v>
      </c>
      <c r="AG662" s="186"/>
      <c r="AH662" s="187"/>
      <c r="AI662" s="187"/>
      <c r="AJ662" s="187"/>
      <c r="AK662" s="188"/>
      <c r="AL662" s="188"/>
      <c r="AM662" s="189"/>
      <c r="AN662" s="189"/>
      <c r="AO662" s="189"/>
      <c r="AP662" s="189"/>
      <c r="AQ662" s="189"/>
      <c r="AR662" s="189"/>
      <c r="AS662" s="189"/>
      <c r="AT662" s="194" t="s">
        <v>1540</v>
      </c>
      <c r="AU662" s="104"/>
      <c r="AV662" s="104"/>
      <c r="AW662" s="104"/>
      <c r="AX662" s="104"/>
      <c r="AY662" s="104"/>
      <c r="AZ662" s="104"/>
      <c r="BA662" s="104"/>
      <c r="BB662" s="104"/>
      <c r="BC662" s="104"/>
      <c r="BD662" s="104"/>
      <c r="BE662" s="162"/>
      <c r="BF662" s="104"/>
      <c r="BG662" s="363"/>
      <c r="BH662" s="213" t="s">
        <v>1541</v>
      </c>
      <c r="BI662" s="193" t="s">
        <v>1541</v>
      </c>
      <c r="BJ662" s="193" t="s">
        <v>6061</v>
      </c>
      <c r="BK662" s="109"/>
    </row>
    <row r="663" s="193" customFormat="true" ht="12.75" hidden="true" customHeight="true" outlineLevel="0" collapsed="false">
      <c r="A663" s="315"/>
      <c r="B663" s="316"/>
      <c r="C663" s="316"/>
      <c r="D663" s="332" t="s">
        <v>1542</v>
      </c>
      <c r="E663" s="317" t="s">
        <v>1544</v>
      </c>
      <c r="F663" s="87" t="s">
        <v>6062</v>
      </c>
      <c r="G663" s="88"/>
      <c r="H663" s="89" t="s">
        <v>6063</v>
      </c>
      <c r="I663" s="90"/>
      <c r="J663" s="90"/>
      <c r="K663" s="91"/>
      <c r="L663" s="92"/>
      <c r="M663" s="90" t="s">
        <v>2749</v>
      </c>
      <c r="N663" s="90"/>
      <c r="O663" s="90"/>
      <c r="P663" s="91"/>
      <c r="Q663" s="185"/>
      <c r="R663" s="185"/>
      <c r="S663" s="185"/>
      <c r="T663" s="185"/>
      <c r="U663" s="185"/>
      <c r="V663" s="100" t="s">
        <v>6064</v>
      </c>
      <c r="W663" s="95" t="s">
        <v>6012</v>
      </c>
      <c r="X663" s="96"/>
      <c r="Y663" s="96"/>
      <c r="Z663" s="96"/>
      <c r="AA663" s="96"/>
      <c r="AB663" s="96"/>
      <c r="AC663" s="95"/>
      <c r="AD663" s="95" t="s">
        <v>5418</v>
      </c>
      <c r="AE663" s="100"/>
      <c r="AF663" s="100" t="s">
        <v>2735</v>
      </c>
      <c r="AG663" s="186"/>
      <c r="AH663" s="187"/>
      <c r="AI663" s="187"/>
      <c r="AJ663" s="187"/>
      <c r="AK663" s="188"/>
      <c r="AL663" s="188"/>
      <c r="AM663" s="189"/>
      <c r="AN663" s="189"/>
      <c r="AO663" s="189"/>
      <c r="AP663" s="189"/>
      <c r="AQ663" s="189"/>
      <c r="AR663" s="189"/>
      <c r="AS663" s="189"/>
      <c r="AT663" s="194" t="s">
        <v>1543</v>
      </c>
      <c r="AU663" s="104"/>
      <c r="AV663" s="104"/>
      <c r="AW663" s="104"/>
      <c r="AX663" s="104"/>
      <c r="AY663" s="104"/>
      <c r="AZ663" s="104"/>
      <c r="BA663" s="104"/>
      <c r="BB663" s="104"/>
      <c r="BC663" s="104"/>
      <c r="BD663" s="104"/>
      <c r="BE663" s="162"/>
      <c r="BF663" s="104"/>
      <c r="BG663" s="363"/>
      <c r="BH663" s="213" t="s">
        <v>1544</v>
      </c>
      <c r="BI663" s="193" t="s">
        <v>1544</v>
      </c>
      <c r="BJ663" s="193" t="s">
        <v>6065</v>
      </c>
      <c r="BK663" s="109"/>
    </row>
    <row r="664" s="193" customFormat="true" ht="12.75" hidden="true" customHeight="true" outlineLevel="0" collapsed="false">
      <c r="A664" s="315"/>
      <c r="B664" s="316"/>
      <c r="C664" s="316"/>
      <c r="D664" s="332" t="s">
        <v>1545</v>
      </c>
      <c r="E664" s="317" t="s">
        <v>1547</v>
      </c>
      <c r="F664" s="87" t="s">
        <v>6066</v>
      </c>
      <c r="G664" s="88"/>
      <c r="H664" s="89" t="s">
        <v>6067</v>
      </c>
      <c r="I664" s="90"/>
      <c r="J664" s="90"/>
      <c r="K664" s="91"/>
      <c r="L664" s="92"/>
      <c r="M664" s="90" t="s">
        <v>2749</v>
      </c>
      <c r="N664" s="90"/>
      <c r="O664" s="90"/>
      <c r="P664" s="91"/>
      <c r="Q664" s="185"/>
      <c r="R664" s="185"/>
      <c r="S664" s="185"/>
      <c r="T664" s="185"/>
      <c r="U664" s="185"/>
      <c r="V664" s="100" t="s">
        <v>6068</v>
      </c>
      <c r="W664" s="95" t="s">
        <v>6012</v>
      </c>
      <c r="X664" s="96"/>
      <c r="Y664" s="96"/>
      <c r="Z664" s="96"/>
      <c r="AA664" s="96"/>
      <c r="AB664" s="96"/>
      <c r="AC664" s="95"/>
      <c r="AD664" s="95" t="s">
        <v>5418</v>
      </c>
      <c r="AE664" s="100"/>
      <c r="AF664" s="100" t="s">
        <v>2735</v>
      </c>
      <c r="AG664" s="186"/>
      <c r="AH664" s="187"/>
      <c r="AI664" s="187"/>
      <c r="AJ664" s="187"/>
      <c r="AK664" s="188"/>
      <c r="AL664" s="188"/>
      <c r="AM664" s="189"/>
      <c r="AN664" s="189"/>
      <c r="AO664" s="189"/>
      <c r="AP664" s="189"/>
      <c r="AQ664" s="189"/>
      <c r="AR664" s="189"/>
      <c r="AS664" s="189"/>
      <c r="AT664" s="194" t="s">
        <v>1546</v>
      </c>
      <c r="AU664" s="104"/>
      <c r="AV664" s="104"/>
      <c r="AW664" s="104"/>
      <c r="AX664" s="104"/>
      <c r="AY664" s="104"/>
      <c r="AZ664" s="104"/>
      <c r="BA664" s="104"/>
      <c r="BB664" s="104"/>
      <c r="BC664" s="104"/>
      <c r="BD664" s="104"/>
      <c r="BE664" s="162"/>
      <c r="BF664" s="104"/>
      <c r="BG664" s="363"/>
      <c r="BH664" s="213" t="s">
        <v>1547</v>
      </c>
      <c r="BI664" s="193" t="s">
        <v>1547</v>
      </c>
      <c r="BJ664" s="193" t="s">
        <v>6069</v>
      </c>
      <c r="BK664" s="109"/>
    </row>
    <row r="665" s="193" customFormat="true" ht="12.75" hidden="true" customHeight="true" outlineLevel="0" collapsed="false">
      <c r="A665" s="315"/>
      <c r="B665" s="316"/>
      <c r="C665" s="316"/>
      <c r="D665" s="332" t="s">
        <v>1548</v>
      </c>
      <c r="E665" s="317" t="s">
        <v>1550</v>
      </c>
      <c r="F665" s="87" t="s">
        <v>6070</v>
      </c>
      <c r="G665" s="88"/>
      <c r="H665" s="89" t="s">
        <v>6071</v>
      </c>
      <c r="I665" s="90"/>
      <c r="J665" s="90"/>
      <c r="K665" s="91"/>
      <c r="L665" s="92"/>
      <c r="M665" s="90" t="s">
        <v>2749</v>
      </c>
      <c r="N665" s="90"/>
      <c r="O665" s="90"/>
      <c r="P665" s="91"/>
      <c r="Q665" s="185"/>
      <c r="R665" s="185"/>
      <c r="S665" s="185"/>
      <c r="T665" s="185"/>
      <c r="U665" s="185"/>
      <c r="V665" s="100" t="s">
        <v>6072</v>
      </c>
      <c r="W665" s="95" t="s">
        <v>6012</v>
      </c>
      <c r="X665" s="96"/>
      <c r="Y665" s="96"/>
      <c r="Z665" s="96"/>
      <c r="AA665" s="96"/>
      <c r="AB665" s="96"/>
      <c r="AC665" s="95"/>
      <c r="AD665" s="95" t="s">
        <v>5418</v>
      </c>
      <c r="AE665" s="100"/>
      <c r="AF665" s="100" t="s">
        <v>2735</v>
      </c>
      <c r="AG665" s="186"/>
      <c r="AH665" s="187"/>
      <c r="AI665" s="187"/>
      <c r="AJ665" s="187"/>
      <c r="AK665" s="188"/>
      <c r="AL665" s="188"/>
      <c r="AM665" s="189"/>
      <c r="AN665" s="189"/>
      <c r="AO665" s="189"/>
      <c r="AP665" s="189"/>
      <c r="AQ665" s="189"/>
      <c r="AR665" s="189"/>
      <c r="AS665" s="189"/>
      <c r="AT665" s="194" t="s">
        <v>1549</v>
      </c>
      <c r="AU665" s="104"/>
      <c r="AV665" s="104"/>
      <c r="AW665" s="104"/>
      <c r="AX665" s="104"/>
      <c r="AY665" s="104"/>
      <c r="AZ665" s="104"/>
      <c r="BA665" s="104"/>
      <c r="BB665" s="104"/>
      <c r="BC665" s="104"/>
      <c r="BD665" s="104"/>
      <c r="BE665" s="162"/>
      <c r="BF665" s="104"/>
      <c r="BG665" s="363"/>
      <c r="BH665" s="213" t="s">
        <v>1550</v>
      </c>
      <c r="BI665" s="193" t="s">
        <v>1550</v>
      </c>
      <c r="BJ665" s="193" t="s">
        <v>6073</v>
      </c>
      <c r="BK665" s="109"/>
    </row>
    <row r="666" s="193" customFormat="true" ht="12.75" hidden="true" customHeight="true" outlineLevel="0" collapsed="false">
      <c r="A666" s="315"/>
      <c r="B666" s="316"/>
      <c r="C666" s="316"/>
      <c r="D666" s="370" t="s">
        <v>1551</v>
      </c>
      <c r="E666" s="317" t="s">
        <v>1553</v>
      </c>
      <c r="F666" s="87" t="s">
        <v>6074</v>
      </c>
      <c r="G666" s="88"/>
      <c r="H666" s="89" t="s">
        <v>6075</v>
      </c>
      <c r="I666" s="90"/>
      <c r="J666" s="90"/>
      <c r="K666" s="91"/>
      <c r="L666" s="92"/>
      <c r="M666" s="90" t="s">
        <v>2749</v>
      </c>
      <c r="N666" s="90"/>
      <c r="O666" s="90"/>
      <c r="P666" s="91"/>
      <c r="Q666" s="185"/>
      <c r="R666" s="185"/>
      <c r="S666" s="185"/>
      <c r="T666" s="185"/>
      <c r="U666" s="185"/>
      <c r="V666" s="100" t="s">
        <v>6076</v>
      </c>
      <c r="W666" s="95" t="s">
        <v>6012</v>
      </c>
      <c r="X666" s="96"/>
      <c r="Y666" s="96"/>
      <c r="Z666" s="96"/>
      <c r="AA666" s="96"/>
      <c r="AB666" s="96"/>
      <c r="AC666" s="95"/>
      <c r="AD666" s="95" t="s">
        <v>5418</v>
      </c>
      <c r="AE666" s="100"/>
      <c r="AF666" s="100" t="s">
        <v>2735</v>
      </c>
      <c r="AG666" s="186"/>
      <c r="AH666" s="187"/>
      <c r="AI666" s="187"/>
      <c r="AJ666" s="187"/>
      <c r="AK666" s="188"/>
      <c r="AL666" s="188"/>
      <c r="AM666" s="189"/>
      <c r="AN666" s="189"/>
      <c r="AO666" s="189"/>
      <c r="AP666" s="189"/>
      <c r="AQ666" s="189"/>
      <c r="AR666" s="189"/>
      <c r="AS666" s="189"/>
      <c r="AT666" s="194" t="s">
        <v>1552</v>
      </c>
      <c r="AU666" s="104"/>
      <c r="AV666" s="104"/>
      <c r="AW666" s="104"/>
      <c r="AX666" s="104"/>
      <c r="AY666" s="104"/>
      <c r="AZ666" s="104"/>
      <c r="BA666" s="104"/>
      <c r="BB666" s="104"/>
      <c r="BC666" s="104"/>
      <c r="BD666" s="104"/>
      <c r="BE666" s="162"/>
      <c r="BF666" s="104"/>
      <c r="BG666" s="363"/>
      <c r="BH666" s="213" t="s">
        <v>1553</v>
      </c>
      <c r="BI666" s="193" t="s">
        <v>1553</v>
      </c>
      <c r="BJ666" s="193" t="s">
        <v>6077</v>
      </c>
      <c r="BK666" s="109"/>
    </row>
    <row r="667" s="193" customFormat="true" ht="12.75" hidden="true" customHeight="true" outlineLevel="0" collapsed="false">
      <c r="A667" s="315"/>
      <c r="B667" s="316"/>
      <c r="C667" s="316"/>
      <c r="D667" s="370" t="s">
        <v>1554</v>
      </c>
      <c r="E667" s="317" t="s">
        <v>1556</v>
      </c>
      <c r="F667" s="87" t="s">
        <v>6078</v>
      </c>
      <c r="G667" s="88"/>
      <c r="H667" s="89" t="s">
        <v>6079</v>
      </c>
      <c r="I667" s="90"/>
      <c r="J667" s="90"/>
      <c r="K667" s="91"/>
      <c r="L667" s="92"/>
      <c r="M667" s="90" t="s">
        <v>2749</v>
      </c>
      <c r="N667" s="90"/>
      <c r="O667" s="90"/>
      <c r="P667" s="91"/>
      <c r="Q667" s="185"/>
      <c r="R667" s="185"/>
      <c r="S667" s="185"/>
      <c r="T667" s="185"/>
      <c r="U667" s="185"/>
      <c r="V667" s="100" t="s">
        <v>6080</v>
      </c>
      <c r="W667" s="95" t="s">
        <v>6012</v>
      </c>
      <c r="X667" s="96"/>
      <c r="Y667" s="96"/>
      <c r="Z667" s="96"/>
      <c r="AA667" s="96"/>
      <c r="AB667" s="96"/>
      <c r="AC667" s="95"/>
      <c r="AD667" s="95" t="s">
        <v>5418</v>
      </c>
      <c r="AE667" s="100"/>
      <c r="AF667" s="100" t="s">
        <v>2735</v>
      </c>
      <c r="AG667" s="186"/>
      <c r="AH667" s="187"/>
      <c r="AI667" s="187"/>
      <c r="AJ667" s="187"/>
      <c r="AK667" s="188"/>
      <c r="AL667" s="188"/>
      <c r="AM667" s="189"/>
      <c r="AN667" s="189"/>
      <c r="AO667" s="189"/>
      <c r="AP667" s="189"/>
      <c r="AQ667" s="189"/>
      <c r="AR667" s="189"/>
      <c r="AS667" s="189"/>
      <c r="AT667" s="194" t="s">
        <v>1555</v>
      </c>
      <c r="AU667" s="104"/>
      <c r="AV667" s="104"/>
      <c r="AW667" s="104"/>
      <c r="AX667" s="104"/>
      <c r="AY667" s="104"/>
      <c r="AZ667" s="104"/>
      <c r="BA667" s="104"/>
      <c r="BB667" s="104"/>
      <c r="BC667" s="104"/>
      <c r="BD667" s="104"/>
      <c r="BE667" s="162"/>
      <c r="BF667" s="104"/>
      <c r="BG667" s="363"/>
      <c r="BH667" s="213" t="s">
        <v>1556</v>
      </c>
      <c r="BI667" s="193" t="s">
        <v>1556</v>
      </c>
      <c r="BJ667" s="193" t="s">
        <v>6081</v>
      </c>
      <c r="BK667" s="109"/>
    </row>
    <row r="668" s="193" customFormat="true" ht="12.75" hidden="true" customHeight="true" outlineLevel="0" collapsed="false">
      <c r="A668" s="315"/>
      <c r="B668" s="316"/>
      <c r="C668" s="316"/>
      <c r="D668" s="332" t="s">
        <v>1557</v>
      </c>
      <c r="E668" s="317" t="s">
        <v>1559</v>
      </c>
      <c r="F668" s="87" t="s">
        <v>6082</v>
      </c>
      <c r="G668" s="88"/>
      <c r="H668" s="89" t="s">
        <v>6083</v>
      </c>
      <c r="I668" s="90"/>
      <c r="J668" s="90"/>
      <c r="K668" s="91"/>
      <c r="L668" s="92"/>
      <c r="M668" s="90" t="s">
        <v>2749</v>
      </c>
      <c r="N668" s="90"/>
      <c r="O668" s="90"/>
      <c r="P668" s="91"/>
      <c r="Q668" s="185"/>
      <c r="R668" s="185"/>
      <c r="S668" s="185"/>
      <c r="T668" s="185"/>
      <c r="U668" s="185"/>
      <c r="V668" s="100" t="s">
        <v>6084</v>
      </c>
      <c r="W668" s="95" t="s">
        <v>6012</v>
      </c>
      <c r="X668" s="96"/>
      <c r="Y668" s="96"/>
      <c r="Z668" s="96"/>
      <c r="AA668" s="96"/>
      <c r="AB668" s="96"/>
      <c r="AC668" s="95"/>
      <c r="AD668" s="95" t="s">
        <v>5418</v>
      </c>
      <c r="AE668" s="100"/>
      <c r="AF668" s="100" t="s">
        <v>2735</v>
      </c>
      <c r="AG668" s="186"/>
      <c r="AH668" s="187"/>
      <c r="AI668" s="187"/>
      <c r="AJ668" s="187"/>
      <c r="AK668" s="188"/>
      <c r="AL668" s="188"/>
      <c r="AM668" s="189"/>
      <c r="AN668" s="189"/>
      <c r="AO668" s="189"/>
      <c r="AP668" s="189"/>
      <c r="AQ668" s="189"/>
      <c r="AR668" s="189"/>
      <c r="AS668" s="189"/>
      <c r="AT668" s="194" t="s">
        <v>1558</v>
      </c>
      <c r="AU668" s="104"/>
      <c r="AV668" s="104"/>
      <c r="AW668" s="104"/>
      <c r="AX668" s="104"/>
      <c r="AY668" s="104"/>
      <c r="AZ668" s="104"/>
      <c r="BA668" s="104"/>
      <c r="BB668" s="104"/>
      <c r="BC668" s="104"/>
      <c r="BD668" s="104"/>
      <c r="BE668" s="162"/>
      <c r="BF668" s="104"/>
      <c r="BG668" s="363"/>
      <c r="BH668" s="213" t="s">
        <v>1559</v>
      </c>
      <c r="BI668" s="193" t="s">
        <v>1559</v>
      </c>
      <c r="BJ668" s="193" t="s">
        <v>6085</v>
      </c>
      <c r="BK668" s="109"/>
    </row>
    <row r="669" s="193" customFormat="true" ht="12.75" hidden="true" customHeight="true" outlineLevel="0" collapsed="false">
      <c r="A669" s="315"/>
      <c r="B669" s="316"/>
      <c r="C669" s="316"/>
      <c r="D669" s="332" t="s">
        <v>1560</v>
      </c>
      <c r="E669" s="317" t="s">
        <v>1562</v>
      </c>
      <c r="F669" s="87" t="s">
        <v>6086</v>
      </c>
      <c r="G669" s="88"/>
      <c r="H669" s="89" t="s">
        <v>6087</v>
      </c>
      <c r="I669" s="90"/>
      <c r="J669" s="90"/>
      <c r="K669" s="91"/>
      <c r="L669" s="92"/>
      <c r="M669" s="90" t="s">
        <v>2749</v>
      </c>
      <c r="N669" s="90"/>
      <c r="O669" s="90"/>
      <c r="P669" s="91"/>
      <c r="Q669" s="185"/>
      <c r="R669" s="185"/>
      <c r="S669" s="185"/>
      <c r="T669" s="185"/>
      <c r="U669" s="185"/>
      <c r="V669" s="100" t="s">
        <v>6088</v>
      </c>
      <c r="W669" s="95" t="s">
        <v>6012</v>
      </c>
      <c r="X669" s="96"/>
      <c r="Y669" s="96"/>
      <c r="Z669" s="96"/>
      <c r="AA669" s="96"/>
      <c r="AB669" s="96"/>
      <c r="AC669" s="95"/>
      <c r="AD669" s="95" t="s">
        <v>5418</v>
      </c>
      <c r="AE669" s="100"/>
      <c r="AF669" s="100" t="s">
        <v>2735</v>
      </c>
      <c r="AG669" s="186"/>
      <c r="AH669" s="187"/>
      <c r="AI669" s="187"/>
      <c r="AJ669" s="187"/>
      <c r="AK669" s="188"/>
      <c r="AL669" s="188"/>
      <c r="AM669" s="189"/>
      <c r="AN669" s="189"/>
      <c r="AO669" s="189"/>
      <c r="AP669" s="189"/>
      <c r="AQ669" s="189"/>
      <c r="AR669" s="189"/>
      <c r="AS669" s="189"/>
      <c r="AT669" s="194" t="s">
        <v>1561</v>
      </c>
      <c r="AU669" s="104"/>
      <c r="AV669" s="104"/>
      <c r="AW669" s="104"/>
      <c r="AX669" s="104"/>
      <c r="AY669" s="104"/>
      <c r="AZ669" s="104"/>
      <c r="BA669" s="104"/>
      <c r="BB669" s="104"/>
      <c r="BC669" s="104"/>
      <c r="BD669" s="104"/>
      <c r="BE669" s="162"/>
      <c r="BF669" s="104"/>
      <c r="BG669" s="363"/>
      <c r="BH669" s="213" t="s">
        <v>1562</v>
      </c>
      <c r="BI669" s="193" t="s">
        <v>1562</v>
      </c>
      <c r="BJ669" s="193" t="s">
        <v>6089</v>
      </c>
      <c r="BK669" s="109"/>
    </row>
    <row r="670" s="193" customFormat="true" ht="12.75" hidden="true" customHeight="true" outlineLevel="0" collapsed="false">
      <c r="A670" s="315"/>
      <c r="B670" s="316"/>
      <c r="C670" s="316"/>
      <c r="D670" s="332" t="s">
        <v>1563</v>
      </c>
      <c r="E670" s="317" t="s">
        <v>1565</v>
      </c>
      <c r="F670" s="87" t="s">
        <v>6090</v>
      </c>
      <c r="G670" s="88"/>
      <c r="H670" s="89" t="s">
        <v>6091</v>
      </c>
      <c r="I670" s="90"/>
      <c r="J670" s="90"/>
      <c r="K670" s="91"/>
      <c r="L670" s="92"/>
      <c r="M670" s="90" t="s">
        <v>2749</v>
      </c>
      <c r="N670" s="90"/>
      <c r="O670" s="90"/>
      <c r="P670" s="91"/>
      <c r="Q670" s="185"/>
      <c r="R670" s="185"/>
      <c r="S670" s="185"/>
      <c r="T670" s="185"/>
      <c r="U670" s="185"/>
      <c r="V670" s="100" t="s">
        <v>6092</v>
      </c>
      <c r="W670" s="95" t="s">
        <v>6012</v>
      </c>
      <c r="X670" s="96"/>
      <c r="Y670" s="96"/>
      <c r="Z670" s="96"/>
      <c r="AA670" s="96"/>
      <c r="AB670" s="96"/>
      <c r="AC670" s="95"/>
      <c r="AD670" s="95" t="s">
        <v>5418</v>
      </c>
      <c r="AE670" s="100"/>
      <c r="AF670" s="100" t="s">
        <v>2735</v>
      </c>
      <c r="AG670" s="186"/>
      <c r="AH670" s="187"/>
      <c r="AI670" s="187"/>
      <c r="AJ670" s="187"/>
      <c r="AK670" s="188"/>
      <c r="AL670" s="188"/>
      <c r="AM670" s="189"/>
      <c r="AN670" s="189"/>
      <c r="AO670" s="189"/>
      <c r="AP670" s="189"/>
      <c r="AQ670" s="189"/>
      <c r="AR670" s="189"/>
      <c r="AS670" s="189"/>
      <c r="AT670" s="194" t="s">
        <v>1564</v>
      </c>
      <c r="AU670" s="104"/>
      <c r="AV670" s="104"/>
      <c r="AW670" s="104"/>
      <c r="AX670" s="104"/>
      <c r="AY670" s="104"/>
      <c r="AZ670" s="104"/>
      <c r="BA670" s="104"/>
      <c r="BB670" s="104"/>
      <c r="BC670" s="104"/>
      <c r="BD670" s="104"/>
      <c r="BE670" s="162"/>
      <c r="BF670" s="104"/>
      <c r="BG670" s="363"/>
      <c r="BH670" s="213" t="s">
        <v>1565</v>
      </c>
      <c r="BI670" s="193" t="s">
        <v>1565</v>
      </c>
      <c r="BJ670" s="193" t="s">
        <v>6093</v>
      </c>
      <c r="BK670" s="109"/>
    </row>
    <row r="671" s="193" customFormat="true" ht="12.75" hidden="true" customHeight="true" outlineLevel="0" collapsed="false">
      <c r="A671" s="315"/>
      <c r="B671" s="316"/>
      <c r="C671" s="316"/>
      <c r="D671" s="332" t="s">
        <v>1566</v>
      </c>
      <c r="E671" s="317" t="s">
        <v>1567</v>
      </c>
      <c r="F671" s="87" t="s">
        <v>6094</v>
      </c>
      <c r="G671" s="88"/>
      <c r="H671" s="89" t="s">
        <v>6095</v>
      </c>
      <c r="I671" s="90"/>
      <c r="J671" s="90"/>
      <c r="K671" s="91"/>
      <c r="L671" s="92"/>
      <c r="M671" s="90" t="s">
        <v>2749</v>
      </c>
      <c r="N671" s="90"/>
      <c r="O671" s="90"/>
      <c r="P671" s="91"/>
      <c r="Q671" s="185"/>
      <c r="R671" s="185"/>
      <c r="S671" s="185"/>
      <c r="T671" s="185"/>
      <c r="U671" s="185"/>
      <c r="V671" s="100" t="s">
        <v>6096</v>
      </c>
      <c r="W671" s="95" t="s">
        <v>6012</v>
      </c>
      <c r="X671" s="96"/>
      <c r="Y671" s="96"/>
      <c r="Z671" s="96"/>
      <c r="AA671" s="96"/>
      <c r="AB671" s="96"/>
      <c r="AC671" s="95"/>
      <c r="AD671" s="95" t="s">
        <v>5418</v>
      </c>
      <c r="AE671" s="100"/>
      <c r="AF671" s="100" t="s">
        <v>2735</v>
      </c>
      <c r="AG671" s="186"/>
      <c r="AH671" s="187"/>
      <c r="AI671" s="187"/>
      <c r="AJ671" s="187"/>
      <c r="AK671" s="188"/>
      <c r="AL671" s="188"/>
      <c r="AM671" s="189"/>
      <c r="AN671" s="189"/>
      <c r="AO671" s="189"/>
      <c r="AP671" s="189"/>
      <c r="AQ671" s="189"/>
      <c r="AR671" s="189"/>
      <c r="AS671" s="189"/>
      <c r="AT671" s="194" t="s">
        <v>1566</v>
      </c>
      <c r="AU671" s="104"/>
      <c r="AV671" s="104"/>
      <c r="AW671" s="104"/>
      <c r="AX671" s="104"/>
      <c r="AY671" s="104"/>
      <c r="AZ671" s="104"/>
      <c r="BA671" s="104"/>
      <c r="BB671" s="104"/>
      <c r="BC671" s="104"/>
      <c r="BD671" s="104"/>
      <c r="BE671" s="162"/>
      <c r="BF671" s="104"/>
      <c r="BG671" s="363"/>
      <c r="BH671" s="213" t="s">
        <v>1567</v>
      </c>
      <c r="BI671" s="193" t="s">
        <v>1567</v>
      </c>
      <c r="BJ671" s="193" t="s">
        <v>6097</v>
      </c>
      <c r="BK671" s="109"/>
    </row>
    <row r="672" s="193" customFormat="true" ht="12.75" hidden="true" customHeight="true" outlineLevel="0" collapsed="false">
      <c r="A672" s="315"/>
      <c r="B672" s="316"/>
      <c r="C672" s="316"/>
      <c r="D672" s="332" t="s">
        <v>1568</v>
      </c>
      <c r="E672" s="317" t="s">
        <v>1569</v>
      </c>
      <c r="F672" s="87" t="s">
        <v>6098</v>
      </c>
      <c r="G672" s="88"/>
      <c r="H672" s="89" t="s">
        <v>6099</v>
      </c>
      <c r="I672" s="90"/>
      <c r="J672" s="90"/>
      <c r="K672" s="91"/>
      <c r="L672" s="92"/>
      <c r="M672" s="90" t="s">
        <v>2749</v>
      </c>
      <c r="N672" s="90"/>
      <c r="O672" s="90"/>
      <c r="P672" s="91"/>
      <c r="Q672" s="185"/>
      <c r="R672" s="185"/>
      <c r="S672" s="185"/>
      <c r="T672" s="185"/>
      <c r="U672" s="185"/>
      <c r="V672" s="100" t="s">
        <v>6100</v>
      </c>
      <c r="W672" s="95" t="s">
        <v>6012</v>
      </c>
      <c r="X672" s="96"/>
      <c r="Y672" s="96"/>
      <c r="Z672" s="96"/>
      <c r="AA672" s="96"/>
      <c r="AB672" s="96"/>
      <c r="AC672" s="95"/>
      <c r="AD672" s="95" t="s">
        <v>5418</v>
      </c>
      <c r="AE672" s="100"/>
      <c r="AF672" s="100" t="s">
        <v>2735</v>
      </c>
      <c r="AG672" s="186"/>
      <c r="AH672" s="187"/>
      <c r="AI672" s="187"/>
      <c r="AJ672" s="187"/>
      <c r="AK672" s="188"/>
      <c r="AL672" s="188"/>
      <c r="AM672" s="189"/>
      <c r="AN672" s="189"/>
      <c r="AO672" s="189"/>
      <c r="AP672" s="189"/>
      <c r="AQ672" s="189"/>
      <c r="AR672" s="189"/>
      <c r="AS672" s="189"/>
      <c r="AT672" s="194" t="s">
        <v>1568</v>
      </c>
      <c r="AU672" s="104"/>
      <c r="AV672" s="104"/>
      <c r="AW672" s="104"/>
      <c r="AX672" s="104"/>
      <c r="AY672" s="104"/>
      <c r="AZ672" s="104"/>
      <c r="BA672" s="104"/>
      <c r="BB672" s="104"/>
      <c r="BC672" s="104"/>
      <c r="BD672" s="104"/>
      <c r="BE672" s="162"/>
      <c r="BF672" s="104"/>
      <c r="BG672" s="363"/>
      <c r="BH672" s="213" t="s">
        <v>1569</v>
      </c>
      <c r="BI672" s="193" t="s">
        <v>1569</v>
      </c>
      <c r="BJ672" s="193" t="s">
        <v>6101</v>
      </c>
      <c r="BK672" s="109"/>
    </row>
    <row r="673" s="193" customFormat="true" ht="12.75" hidden="true" customHeight="true" outlineLevel="0" collapsed="false">
      <c r="A673" s="315"/>
      <c r="B673" s="316"/>
      <c r="C673" s="316"/>
      <c r="D673" s="332" t="s">
        <v>1570</v>
      </c>
      <c r="E673" s="317" t="s">
        <v>1571</v>
      </c>
      <c r="F673" s="87" t="s">
        <v>6102</v>
      </c>
      <c r="G673" s="88"/>
      <c r="H673" s="89" t="s">
        <v>6103</v>
      </c>
      <c r="I673" s="90"/>
      <c r="J673" s="90"/>
      <c r="K673" s="91"/>
      <c r="L673" s="92"/>
      <c r="M673" s="90" t="s">
        <v>2749</v>
      </c>
      <c r="N673" s="90"/>
      <c r="O673" s="90"/>
      <c r="P673" s="91"/>
      <c r="Q673" s="185"/>
      <c r="R673" s="185"/>
      <c r="S673" s="185"/>
      <c r="T673" s="185"/>
      <c r="U673" s="185"/>
      <c r="V673" s="100" t="s">
        <v>6104</v>
      </c>
      <c r="W673" s="95" t="s">
        <v>6012</v>
      </c>
      <c r="X673" s="96"/>
      <c r="Y673" s="96"/>
      <c r="Z673" s="96"/>
      <c r="AA673" s="96"/>
      <c r="AB673" s="96"/>
      <c r="AC673" s="95"/>
      <c r="AD673" s="95" t="s">
        <v>5418</v>
      </c>
      <c r="AE673" s="100"/>
      <c r="AF673" s="100" t="s">
        <v>2735</v>
      </c>
      <c r="AG673" s="186"/>
      <c r="AH673" s="187"/>
      <c r="AI673" s="187"/>
      <c r="AJ673" s="187"/>
      <c r="AK673" s="188"/>
      <c r="AL673" s="188"/>
      <c r="AM673" s="189"/>
      <c r="AN673" s="189"/>
      <c r="AO673" s="189"/>
      <c r="AP673" s="189"/>
      <c r="AQ673" s="189"/>
      <c r="AR673" s="189"/>
      <c r="AS673" s="189"/>
      <c r="AT673" s="194" t="s">
        <v>1570</v>
      </c>
      <c r="AU673" s="104"/>
      <c r="AV673" s="104"/>
      <c r="AW673" s="104"/>
      <c r="AX673" s="104"/>
      <c r="AY673" s="104"/>
      <c r="AZ673" s="104"/>
      <c r="BA673" s="104"/>
      <c r="BB673" s="104"/>
      <c r="BC673" s="104"/>
      <c r="BD673" s="104"/>
      <c r="BE673" s="162"/>
      <c r="BF673" s="104"/>
      <c r="BG673" s="363"/>
      <c r="BH673" s="213" t="s">
        <v>1571</v>
      </c>
      <c r="BI673" s="193" t="s">
        <v>1571</v>
      </c>
      <c r="BJ673" s="193" t="s">
        <v>6105</v>
      </c>
      <c r="BK673" s="109"/>
    </row>
    <row r="674" s="193" customFormat="true" ht="12.75" hidden="true" customHeight="true" outlineLevel="0" collapsed="false">
      <c r="A674" s="315"/>
      <c r="B674" s="316"/>
      <c r="C674" s="316"/>
      <c r="D674" s="332" t="s">
        <v>1572</v>
      </c>
      <c r="E674" s="317" t="s">
        <v>1573</v>
      </c>
      <c r="F674" s="87" t="s">
        <v>6106</v>
      </c>
      <c r="G674" s="88"/>
      <c r="H674" s="89" t="s">
        <v>6107</v>
      </c>
      <c r="I674" s="90"/>
      <c r="J674" s="90"/>
      <c r="K674" s="91"/>
      <c r="L674" s="92"/>
      <c r="M674" s="90" t="s">
        <v>2749</v>
      </c>
      <c r="N674" s="90"/>
      <c r="O674" s="90"/>
      <c r="P674" s="91"/>
      <c r="Q674" s="185"/>
      <c r="R674" s="185"/>
      <c r="S674" s="185"/>
      <c r="T674" s="185"/>
      <c r="U674" s="185"/>
      <c r="V674" s="100" t="s">
        <v>6108</v>
      </c>
      <c r="W674" s="95" t="s">
        <v>6012</v>
      </c>
      <c r="X674" s="96"/>
      <c r="Y674" s="96"/>
      <c r="Z674" s="96"/>
      <c r="AA674" s="96"/>
      <c r="AB674" s="96"/>
      <c r="AC674" s="95"/>
      <c r="AD674" s="95" t="s">
        <v>5418</v>
      </c>
      <c r="AE674" s="100"/>
      <c r="AF674" s="100" t="s">
        <v>2735</v>
      </c>
      <c r="AG674" s="186"/>
      <c r="AH674" s="187"/>
      <c r="AI674" s="187"/>
      <c r="AJ674" s="187"/>
      <c r="AK674" s="188"/>
      <c r="AL674" s="188"/>
      <c r="AM674" s="189"/>
      <c r="AN674" s="189"/>
      <c r="AO674" s="189"/>
      <c r="AP674" s="189"/>
      <c r="AQ674" s="189"/>
      <c r="AR674" s="189"/>
      <c r="AS674" s="189"/>
      <c r="AT674" s="194" t="s">
        <v>1572</v>
      </c>
      <c r="AU674" s="104"/>
      <c r="AV674" s="104"/>
      <c r="AW674" s="104"/>
      <c r="AX674" s="104"/>
      <c r="AY674" s="104"/>
      <c r="AZ674" s="104"/>
      <c r="BA674" s="104"/>
      <c r="BB674" s="104"/>
      <c r="BC674" s="104"/>
      <c r="BD674" s="104"/>
      <c r="BE674" s="162"/>
      <c r="BF674" s="104"/>
      <c r="BG674" s="363"/>
      <c r="BH674" s="213" t="s">
        <v>1573</v>
      </c>
      <c r="BI674" s="193" t="s">
        <v>1573</v>
      </c>
      <c r="BJ674" s="193" t="s">
        <v>6109</v>
      </c>
      <c r="BK674" s="109"/>
    </row>
    <row r="675" s="193" customFormat="true" ht="12.75" hidden="true" customHeight="true" outlineLevel="0" collapsed="false">
      <c r="A675" s="315"/>
      <c r="B675" s="316"/>
      <c r="C675" s="316"/>
      <c r="D675" s="332" t="s">
        <v>1574</v>
      </c>
      <c r="E675" s="317" t="s">
        <v>1575</v>
      </c>
      <c r="F675" s="87" t="s">
        <v>6110</v>
      </c>
      <c r="G675" s="88"/>
      <c r="H675" s="89" t="s">
        <v>6111</v>
      </c>
      <c r="I675" s="90"/>
      <c r="J675" s="90"/>
      <c r="K675" s="91"/>
      <c r="L675" s="92"/>
      <c r="M675" s="90" t="s">
        <v>2749</v>
      </c>
      <c r="N675" s="90"/>
      <c r="O675" s="90"/>
      <c r="P675" s="91"/>
      <c r="Q675" s="185"/>
      <c r="R675" s="185"/>
      <c r="S675" s="185"/>
      <c r="T675" s="185"/>
      <c r="U675" s="185"/>
      <c r="V675" s="100" t="s">
        <v>6112</v>
      </c>
      <c r="W675" s="95" t="s">
        <v>6012</v>
      </c>
      <c r="X675" s="96"/>
      <c r="Y675" s="96"/>
      <c r="Z675" s="96"/>
      <c r="AA675" s="96"/>
      <c r="AB675" s="96"/>
      <c r="AC675" s="95"/>
      <c r="AD675" s="95" t="s">
        <v>5418</v>
      </c>
      <c r="AE675" s="100"/>
      <c r="AF675" s="100" t="s">
        <v>2735</v>
      </c>
      <c r="AG675" s="186"/>
      <c r="AH675" s="187"/>
      <c r="AI675" s="187"/>
      <c r="AJ675" s="187"/>
      <c r="AK675" s="188"/>
      <c r="AL675" s="188"/>
      <c r="AM675" s="189"/>
      <c r="AN675" s="189"/>
      <c r="AO675" s="189"/>
      <c r="AP675" s="189"/>
      <c r="AQ675" s="189"/>
      <c r="AR675" s="189"/>
      <c r="AS675" s="189"/>
      <c r="AT675" s="194" t="s">
        <v>1574</v>
      </c>
      <c r="AU675" s="104"/>
      <c r="AV675" s="104"/>
      <c r="AW675" s="104"/>
      <c r="AX675" s="104"/>
      <c r="AY675" s="104"/>
      <c r="AZ675" s="104"/>
      <c r="BA675" s="104"/>
      <c r="BB675" s="104"/>
      <c r="BC675" s="104"/>
      <c r="BD675" s="104"/>
      <c r="BE675" s="162"/>
      <c r="BF675" s="104"/>
      <c r="BG675" s="363"/>
      <c r="BH675" s="213" t="s">
        <v>1575</v>
      </c>
      <c r="BI675" s="193" t="s">
        <v>1575</v>
      </c>
      <c r="BJ675" s="193" t="s">
        <v>6113</v>
      </c>
      <c r="BK675" s="109"/>
    </row>
    <row r="676" s="193" customFormat="true" ht="12.75" hidden="true" customHeight="true" outlineLevel="0" collapsed="false">
      <c r="A676" s="315"/>
      <c r="B676" s="316"/>
      <c r="C676" s="316"/>
      <c r="D676" s="332" t="s">
        <v>1576</v>
      </c>
      <c r="E676" s="317" t="s">
        <v>1578</v>
      </c>
      <c r="F676" s="87" t="s">
        <v>6114</v>
      </c>
      <c r="G676" s="88"/>
      <c r="H676" s="89" t="s">
        <v>6115</v>
      </c>
      <c r="I676" s="90"/>
      <c r="J676" s="90"/>
      <c r="K676" s="91"/>
      <c r="L676" s="92"/>
      <c r="M676" s="90" t="s">
        <v>2749</v>
      </c>
      <c r="N676" s="90"/>
      <c r="O676" s="90"/>
      <c r="P676" s="91"/>
      <c r="Q676" s="185"/>
      <c r="R676" s="185"/>
      <c r="S676" s="185"/>
      <c r="T676" s="185"/>
      <c r="U676" s="185"/>
      <c r="V676" s="100" t="s">
        <v>6116</v>
      </c>
      <c r="W676" s="95" t="s">
        <v>6012</v>
      </c>
      <c r="X676" s="96"/>
      <c r="Y676" s="96"/>
      <c r="Z676" s="96"/>
      <c r="AA676" s="96"/>
      <c r="AB676" s="96"/>
      <c r="AC676" s="95"/>
      <c r="AD676" s="95" t="s">
        <v>5523</v>
      </c>
      <c r="AE676" s="100"/>
      <c r="AF676" s="100" t="s">
        <v>2735</v>
      </c>
      <c r="AG676" s="186"/>
      <c r="AH676" s="187"/>
      <c r="AI676" s="187"/>
      <c r="AJ676" s="187"/>
      <c r="AK676" s="188"/>
      <c r="AL676" s="188"/>
      <c r="AM676" s="189"/>
      <c r="AN676" s="189"/>
      <c r="AO676" s="189"/>
      <c r="AP676" s="189"/>
      <c r="AQ676" s="189"/>
      <c r="AR676" s="189"/>
      <c r="AS676" s="189"/>
      <c r="AT676" s="194" t="s">
        <v>1577</v>
      </c>
      <c r="AU676" s="104"/>
      <c r="AV676" s="104"/>
      <c r="AW676" s="104"/>
      <c r="AX676" s="104"/>
      <c r="AY676" s="104"/>
      <c r="AZ676" s="104"/>
      <c r="BA676" s="104"/>
      <c r="BB676" s="104"/>
      <c r="BC676" s="104"/>
      <c r="BD676" s="104"/>
      <c r="BE676" s="162"/>
      <c r="BF676" s="104"/>
      <c r="BG676" s="363"/>
      <c r="BH676" s="213" t="s">
        <v>1578</v>
      </c>
      <c r="BI676" s="193" t="s">
        <v>1578</v>
      </c>
      <c r="BJ676" s="193" t="s">
        <v>6117</v>
      </c>
      <c r="BK676" s="109"/>
    </row>
    <row r="677" s="193" customFormat="true" ht="12.75" hidden="true" customHeight="true" outlineLevel="0" collapsed="false">
      <c r="A677" s="315"/>
      <c r="B677" s="316"/>
      <c r="C677" s="316"/>
      <c r="D677" s="332" t="s">
        <v>1579</v>
      </c>
      <c r="E677" s="317" t="s">
        <v>1581</v>
      </c>
      <c r="F677" s="87" t="s">
        <v>6118</v>
      </c>
      <c r="G677" s="88"/>
      <c r="H677" s="89" t="s">
        <v>6119</v>
      </c>
      <c r="I677" s="90"/>
      <c r="J677" s="90"/>
      <c r="K677" s="91"/>
      <c r="L677" s="92"/>
      <c r="M677" s="90" t="s">
        <v>2749</v>
      </c>
      <c r="N677" s="90"/>
      <c r="O677" s="90"/>
      <c r="P677" s="91"/>
      <c r="Q677" s="185"/>
      <c r="R677" s="185"/>
      <c r="S677" s="185"/>
      <c r="T677" s="185"/>
      <c r="U677" s="185"/>
      <c r="V677" s="100" t="s">
        <v>6120</v>
      </c>
      <c r="W677" s="95" t="s">
        <v>6012</v>
      </c>
      <c r="X677" s="96"/>
      <c r="Y677" s="96"/>
      <c r="Z677" s="96"/>
      <c r="AA677" s="96"/>
      <c r="AB677" s="96"/>
      <c r="AC677" s="95"/>
      <c r="AD677" s="95" t="s">
        <v>5523</v>
      </c>
      <c r="AE677" s="100"/>
      <c r="AF677" s="100" t="s">
        <v>2735</v>
      </c>
      <c r="AG677" s="186"/>
      <c r="AH677" s="187"/>
      <c r="AI677" s="187"/>
      <c r="AJ677" s="187"/>
      <c r="AK677" s="188"/>
      <c r="AL677" s="188"/>
      <c r="AM677" s="189"/>
      <c r="AN677" s="189"/>
      <c r="AO677" s="189"/>
      <c r="AP677" s="189"/>
      <c r="AQ677" s="189"/>
      <c r="AR677" s="189"/>
      <c r="AS677" s="189"/>
      <c r="AT677" s="194" t="s">
        <v>1580</v>
      </c>
      <c r="AU677" s="104"/>
      <c r="AV677" s="104"/>
      <c r="AW677" s="104"/>
      <c r="AX677" s="104"/>
      <c r="AY677" s="104"/>
      <c r="AZ677" s="104"/>
      <c r="BA677" s="104"/>
      <c r="BB677" s="104"/>
      <c r="BC677" s="104"/>
      <c r="BD677" s="104"/>
      <c r="BE677" s="162"/>
      <c r="BF677" s="104"/>
      <c r="BG677" s="363"/>
      <c r="BH677" s="213" t="s">
        <v>1581</v>
      </c>
      <c r="BI677" s="193" t="s">
        <v>1581</v>
      </c>
      <c r="BJ677" s="193" t="s">
        <v>6121</v>
      </c>
      <c r="BK677" s="109"/>
    </row>
    <row r="678" s="193" customFormat="true" ht="12.75" hidden="true" customHeight="true" outlineLevel="0" collapsed="false">
      <c r="A678" s="315"/>
      <c r="B678" s="316"/>
      <c r="C678" s="316"/>
      <c r="D678" s="370" t="s">
        <v>1582</v>
      </c>
      <c r="E678" s="317" t="s">
        <v>1584</v>
      </c>
      <c r="F678" s="87" t="s">
        <v>6122</v>
      </c>
      <c r="G678" s="88"/>
      <c r="H678" s="89" t="s">
        <v>6123</v>
      </c>
      <c r="I678" s="90"/>
      <c r="J678" s="90"/>
      <c r="K678" s="91"/>
      <c r="L678" s="92"/>
      <c r="M678" s="90" t="s">
        <v>2749</v>
      </c>
      <c r="N678" s="90"/>
      <c r="O678" s="90"/>
      <c r="P678" s="91"/>
      <c r="Q678" s="185"/>
      <c r="R678" s="185"/>
      <c r="S678" s="185"/>
      <c r="T678" s="185"/>
      <c r="U678" s="185"/>
      <c r="V678" s="100" t="s">
        <v>6124</v>
      </c>
      <c r="W678" s="95" t="s">
        <v>6012</v>
      </c>
      <c r="X678" s="96"/>
      <c r="Y678" s="96"/>
      <c r="Z678" s="96"/>
      <c r="AA678" s="96"/>
      <c r="AB678" s="96"/>
      <c r="AC678" s="95"/>
      <c r="AD678" s="95" t="s">
        <v>5523</v>
      </c>
      <c r="AE678" s="100"/>
      <c r="AF678" s="100" t="s">
        <v>2735</v>
      </c>
      <c r="AG678" s="186"/>
      <c r="AH678" s="187"/>
      <c r="AI678" s="187"/>
      <c r="AJ678" s="187"/>
      <c r="AK678" s="188"/>
      <c r="AL678" s="188"/>
      <c r="AM678" s="189"/>
      <c r="AN678" s="189"/>
      <c r="AO678" s="189"/>
      <c r="AP678" s="189"/>
      <c r="AQ678" s="189"/>
      <c r="AR678" s="189"/>
      <c r="AS678" s="189"/>
      <c r="AT678" s="194" t="s">
        <v>1583</v>
      </c>
      <c r="AU678" s="104"/>
      <c r="AV678" s="104"/>
      <c r="AW678" s="104"/>
      <c r="AX678" s="104"/>
      <c r="AY678" s="104"/>
      <c r="AZ678" s="104"/>
      <c r="BA678" s="104"/>
      <c r="BB678" s="104"/>
      <c r="BC678" s="104"/>
      <c r="BD678" s="104"/>
      <c r="BE678" s="162"/>
      <c r="BF678" s="104"/>
      <c r="BG678" s="363"/>
      <c r="BH678" s="213" t="s">
        <v>1584</v>
      </c>
      <c r="BI678" s="193" t="s">
        <v>1584</v>
      </c>
      <c r="BJ678" s="193" t="s">
        <v>6125</v>
      </c>
      <c r="BK678" s="109"/>
    </row>
    <row r="679" s="193" customFormat="true" ht="12.75" hidden="true" customHeight="true" outlineLevel="0" collapsed="false">
      <c r="A679" s="315"/>
      <c r="B679" s="316"/>
      <c r="C679" s="316"/>
      <c r="D679" s="370" t="s">
        <v>1585</v>
      </c>
      <c r="E679" s="317" t="s">
        <v>1587</v>
      </c>
      <c r="F679" s="87" t="s">
        <v>6126</v>
      </c>
      <c r="G679" s="88"/>
      <c r="H679" s="89" t="s">
        <v>6127</v>
      </c>
      <c r="I679" s="90"/>
      <c r="J679" s="90"/>
      <c r="K679" s="91"/>
      <c r="L679" s="92"/>
      <c r="M679" s="90" t="s">
        <v>2749</v>
      </c>
      <c r="N679" s="90"/>
      <c r="O679" s="90"/>
      <c r="P679" s="91"/>
      <c r="Q679" s="185"/>
      <c r="R679" s="185"/>
      <c r="S679" s="185"/>
      <c r="T679" s="185"/>
      <c r="U679" s="185"/>
      <c r="V679" s="100" t="s">
        <v>6128</v>
      </c>
      <c r="W679" s="95" t="s">
        <v>6012</v>
      </c>
      <c r="X679" s="96"/>
      <c r="Y679" s="96"/>
      <c r="Z679" s="96"/>
      <c r="AA679" s="96"/>
      <c r="AB679" s="96"/>
      <c r="AC679" s="95"/>
      <c r="AD679" s="95" t="s">
        <v>5523</v>
      </c>
      <c r="AE679" s="100"/>
      <c r="AF679" s="100" t="s">
        <v>2735</v>
      </c>
      <c r="AG679" s="186"/>
      <c r="AH679" s="187"/>
      <c r="AI679" s="187"/>
      <c r="AJ679" s="187"/>
      <c r="AK679" s="188"/>
      <c r="AL679" s="188"/>
      <c r="AM679" s="189"/>
      <c r="AN679" s="189"/>
      <c r="AO679" s="189"/>
      <c r="AP679" s="189"/>
      <c r="AQ679" s="189"/>
      <c r="AR679" s="189"/>
      <c r="AS679" s="189"/>
      <c r="AT679" s="194" t="s">
        <v>1586</v>
      </c>
      <c r="AU679" s="104"/>
      <c r="AV679" s="104"/>
      <c r="AW679" s="104"/>
      <c r="AX679" s="104"/>
      <c r="AY679" s="104"/>
      <c r="AZ679" s="104"/>
      <c r="BA679" s="104"/>
      <c r="BB679" s="104"/>
      <c r="BC679" s="104"/>
      <c r="BD679" s="104"/>
      <c r="BE679" s="162"/>
      <c r="BF679" s="104"/>
      <c r="BG679" s="363"/>
      <c r="BH679" s="213" t="s">
        <v>1587</v>
      </c>
      <c r="BI679" s="193" t="s">
        <v>1587</v>
      </c>
      <c r="BJ679" s="193" t="s">
        <v>6129</v>
      </c>
      <c r="BK679" s="109"/>
    </row>
    <row r="680" s="193" customFormat="true" ht="12.75" hidden="true" customHeight="true" outlineLevel="0" collapsed="false">
      <c r="A680" s="315"/>
      <c r="B680" s="316"/>
      <c r="C680" s="316"/>
      <c r="D680" s="332" t="s">
        <v>1588</v>
      </c>
      <c r="E680" s="317" t="s">
        <v>1590</v>
      </c>
      <c r="F680" s="87" t="s">
        <v>6130</v>
      </c>
      <c r="G680" s="88"/>
      <c r="H680" s="89" t="s">
        <v>6131</v>
      </c>
      <c r="I680" s="90"/>
      <c r="J680" s="90"/>
      <c r="K680" s="91"/>
      <c r="L680" s="92"/>
      <c r="M680" s="90" t="s">
        <v>2749</v>
      </c>
      <c r="N680" s="90"/>
      <c r="O680" s="90"/>
      <c r="P680" s="91"/>
      <c r="Q680" s="185"/>
      <c r="R680" s="185"/>
      <c r="S680" s="185"/>
      <c r="T680" s="185"/>
      <c r="U680" s="185"/>
      <c r="V680" s="100" t="s">
        <v>6132</v>
      </c>
      <c r="W680" s="95" t="s">
        <v>6012</v>
      </c>
      <c r="X680" s="96"/>
      <c r="Y680" s="96"/>
      <c r="Z680" s="96"/>
      <c r="AA680" s="96"/>
      <c r="AB680" s="96"/>
      <c r="AC680" s="95"/>
      <c r="AD680" s="95" t="s">
        <v>5523</v>
      </c>
      <c r="AE680" s="100"/>
      <c r="AF680" s="100" t="s">
        <v>2735</v>
      </c>
      <c r="AG680" s="186"/>
      <c r="AH680" s="187"/>
      <c r="AI680" s="187"/>
      <c r="AJ680" s="187"/>
      <c r="AK680" s="188"/>
      <c r="AL680" s="188"/>
      <c r="AM680" s="189"/>
      <c r="AN680" s="189"/>
      <c r="AO680" s="189"/>
      <c r="AP680" s="189"/>
      <c r="AQ680" s="189"/>
      <c r="AR680" s="189"/>
      <c r="AS680" s="189"/>
      <c r="AT680" s="194" t="s">
        <v>1589</v>
      </c>
      <c r="AU680" s="104"/>
      <c r="AV680" s="104"/>
      <c r="AW680" s="104"/>
      <c r="AX680" s="104"/>
      <c r="AY680" s="104"/>
      <c r="AZ680" s="104"/>
      <c r="BA680" s="104"/>
      <c r="BB680" s="104"/>
      <c r="BC680" s="104"/>
      <c r="BD680" s="104"/>
      <c r="BE680" s="162"/>
      <c r="BF680" s="104"/>
      <c r="BG680" s="363"/>
      <c r="BH680" s="213" t="s">
        <v>1590</v>
      </c>
      <c r="BI680" s="193" t="s">
        <v>1590</v>
      </c>
      <c r="BJ680" s="193" t="s">
        <v>6133</v>
      </c>
      <c r="BK680" s="109"/>
    </row>
    <row r="681" s="193" customFormat="true" ht="12.75" hidden="true" customHeight="true" outlineLevel="0" collapsed="false">
      <c r="A681" s="315"/>
      <c r="B681" s="316"/>
      <c r="C681" s="316"/>
      <c r="D681" s="332" t="s">
        <v>1591</v>
      </c>
      <c r="E681" s="317" t="s">
        <v>1593</v>
      </c>
      <c r="F681" s="87" t="s">
        <v>6134</v>
      </c>
      <c r="G681" s="88"/>
      <c r="H681" s="89" t="s">
        <v>6135</v>
      </c>
      <c r="I681" s="90"/>
      <c r="J681" s="90"/>
      <c r="K681" s="91"/>
      <c r="L681" s="92"/>
      <c r="M681" s="90" t="s">
        <v>2749</v>
      </c>
      <c r="N681" s="90"/>
      <c r="O681" s="90"/>
      <c r="P681" s="91"/>
      <c r="Q681" s="185"/>
      <c r="R681" s="185"/>
      <c r="S681" s="185"/>
      <c r="T681" s="185"/>
      <c r="U681" s="185"/>
      <c r="V681" s="100" t="s">
        <v>6136</v>
      </c>
      <c r="W681" s="95" t="s">
        <v>6012</v>
      </c>
      <c r="X681" s="96"/>
      <c r="Y681" s="96"/>
      <c r="Z681" s="96"/>
      <c r="AA681" s="96"/>
      <c r="AB681" s="96"/>
      <c r="AC681" s="95"/>
      <c r="AD681" s="95" t="s">
        <v>5523</v>
      </c>
      <c r="AE681" s="100"/>
      <c r="AF681" s="100" t="s">
        <v>2735</v>
      </c>
      <c r="AG681" s="186"/>
      <c r="AH681" s="187"/>
      <c r="AI681" s="187"/>
      <c r="AJ681" s="187"/>
      <c r="AK681" s="188"/>
      <c r="AL681" s="188"/>
      <c r="AM681" s="189"/>
      <c r="AN681" s="189"/>
      <c r="AO681" s="189"/>
      <c r="AP681" s="189"/>
      <c r="AQ681" s="189"/>
      <c r="AR681" s="189"/>
      <c r="AS681" s="189"/>
      <c r="AT681" s="194" t="s">
        <v>1592</v>
      </c>
      <c r="AU681" s="104"/>
      <c r="AV681" s="104"/>
      <c r="AW681" s="104"/>
      <c r="AX681" s="104"/>
      <c r="AY681" s="104"/>
      <c r="AZ681" s="104"/>
      <c r="BA681" s="104"/>
      <c r="BB681" s="104"/>
      <c r="BC681" s="104"/>
      <c r="BD681" s="104"/>
      <c r="BE681" s="162"/>
      <c r="BF681" s="104"/>
      <c r="BG681" s="363"/>
      <c r="BH681" s="213" t="s">
        <v>1593</v>
      </c>
      <c r="BI681" s="193" t="s">
        <v>1593</v>
      </c>
      <c r="BJ681" s="193" t="s">
        <v>6137</v>
      </c>
      <c r="BK681" s="109"/>
    </row>
    <row r="682" s="193" customFormat="true" ht="12.75" hidden="true" customHeight="true" outlineLevel="0" collapsed="false">
      <c r="A682" s="315"/>
      <c r="B682" s="316"/>
      <c r="C682" s="316"/>
      <c r="D682" s="332" t="s">
        <v>1594</v>
      </c>
      <c r="E682" s="317" t="s">
        <v>1596</v>
      </c>
      <c r="F682" s="87" t="s">
        <v>6138</v>
      </c>
      <c r="G682" s="88"/>
      <c r="H682" s="89" t="s">
        <v>6139</v>
      </c>
      <c r="I682" s="90"/>
      <c r="J682" s="90"/>
      <c r="K682" s="91"/>
      <c r="L682" s="92"/>
      <c r="M682" s="90" t="s">
        <v>2749</v>
      </c>
      <c r="N682" s="90"/>
      <c r="O682" s="90"/>
      <c r="P682" s="91"/>
      <c r="Q682" s="185"/>
      <c r="R682" s="185"/>
      <c r="S682" s="185"/>
      <c r="T682" s="185"/>
      <c r="U682" s="185"/>
      <c r="V682" s="100" t="s">
        <v>6140</v>
      </c>
      <c r="W682" s="95" t="s">
        <v>6012</v>
      </c>
      <c r="X682" s="96"/>
      <c r="Y682" s="96"/>
      <c r="Z682" s="96"/>
      <c r="AA682" s="96"/>
      <c r="AB682" s="96"/>
      <c r="AC682" s="95"/>
      <c r="AD682" s="95" t="s">
        <v>5523</v>
      </c>
      <c r="AE682" s="100"/>
      <c r="AF682" s="100" t="s">
        <v>2735</v>
      </c>
      <c r="AG682" s="186"/>
      <c r="AH682" s="187"/>
      <c r="AI682" s="187"/>
      <c r="AJ682" s="187"/>
      <c r="AK682" s="188"/>
      <c r="AL682" s="188"/>
      <c r="AM682" s="189"/>
      <c r="AN682" s="189"/>
      <c r="AO682" s="189"/>
      <c r="AP682" s="189"/>
      <c r="AQ682" s="189"/>
      <c r="AR682" s="189"/>
      <c r="AS682" s="189"/>
      <c r="AT682" s="194" t="s">
        <v>1595</v>
      </c>
      <c r="AU682" s="104"/>
      <c r="AV682" s="104"/>
      <c r="AW682" s="104"/>
      <c r="AX682" s="104"/>
      <c r="AY682" s="104"/>
      <c r="AZ682" s="104"/>
      <c r="BA682" s="104"/>
      <c r="BB682" s="104"/>
      <c r="BC682" s="104"/>
      <c r="BD682" s="104"/>
      <c r="BE682" s="162"/>
      <c r="BF682" s="104"/>
      <c r="BG682" s="363"/>
      <c r="BH682" s="213" t="s">
        <v>1596</v>
      </c>
      <c r="BI682" s="193" t="s">
        <v>1596</v>
      </c>
      <c r="BJ682" s="193" t="s">
        <v>6141</v>
      </c>
      <c r="BK682" s="109"/>
    </row>
    <row r="683" s="193" customFormat="true" ht="12.75" hidden="true" customHeight="true" outlineLevel="0" collapsed="false">
      <c r="A683" s="315"/>
      <c r="B683" s="316"/>
      <c r="C683" s="316"/>
      <c r="D683" s="332" t="s">
        <v>1597</v>
      </c>
      <c r="E683" s="317" t="s">
        <v>1599</v>
      </c>
      <c r="F683" s="87" t="s">
        <v>6142</v>
      </c>
      <c r="G683" s="88"/>
      <c r="H683" s="89" t="s">
        <v>6143</v>
      </c>
      <c r="I683" s="90"/>
      <c r="J683" s="90"/>
      <c r="K683" s="91"/>
      <c r="L683" s="92"/>
      <c r="M683" s="90" t="s">
        <v>2749</v>
      </c>
      <c r="N683" s="90"/>
      <c r="O683" s="90"/>
      <c r="P683" s="91"/>
      <c r="Q683" s="185"/>
      <c r="R683" s="185"/>
      <c r="S683" s="185"/>
      <c r="T683" s="185"/>
      <c r="U683" s="185"/>
      <c r="V683" s="100" t="s">
        <v>6144</v>
      </c>
      <c r="W683" s="95" t="s">
        <v>6012</v>
      </c>
      <c r="X683" s="96"/>
      <c r="Y683" s="96"/>
      <c r="Z683" s="96"/>
      <c r="AA683" s="96"/>
      <c r="AB683" s="96"/>
      <c r="AC683" s="95"/>
      <c r="AD683" s="95" t="s">
        <v>5523</v>
      </c>
      <c r="AE683" s="100"/>
      <c r="AF683" s="100" t="s">
        <v>2735</v>
      </c>
      <c r="AG683" s="186"/>
      <c r="AH683" s="187"/>
      <c r="AI683" s="187"/>
      <c r="AJ683" s="187"/>
      <c r="AK683" s="188"/>
      <c r="AL683" s="188"/>
      <c r="AM683" s="189"/>
      <c r="AN683" s="189"/>
      <c r="AO683" s="189"/>
      <c r="AP683" s="189"/>
      <c r="AQ683" s="189"/>
      <c r="AR683" s="189"/>
      <c r="AS683" s="189"/>
      <c r="AT683" s="194" t="s">
        <v>1598</v>
      </c>
      <c r="AU683" s="104"/>
      <c r="AV683" s="104"/>
      <c r="AW683" s="104"/>
      <c r="AX683" s="104"/>
      <c r="AY683" s="104"/>
      <c r="AZ683" s="104"/>
      <c r="BA683" s="104"/>
      <c r="BB683" s="104"/>
      <c r="BC683" s="104"/>
      <c r="BD683" s="104"/>
      <c r="BE683" s="162"/>
      <c r="BF683" s="104"/>
      <c r="BG683" s="363"/>
      <c r="BH683" s="213" t="s">
        <v>1599</v>
      </c>
      <c r="BI683" s="193" t="s">
        <v>1599</v>
      </c>
      <c r="BJ683" s="193" t="s">
        <v>6145</v>
      </c>
      <c r="BK683" s="109"/>
    </row>
    <row r="684" s="193" customFormat="true" ht="12.75" hidden="true" customHeight="true" outlineLevel="0" collapsed="false">
      <c r="A684" s="315"/>
      <c r="B684" s="316"/>
      <c r="C684" s="316"/>
      <c r="D684" s="332" t="s">
        <v>1600</v>
      </c>
      <c r="E684" s="317" t="s">
        <v>1602</v>
      </c>
      <c r="F684" s="87" t="s">
        <v>6146</v>
      </c>
      <c r="G684" s="88"/>
      <c r="H684" s="89" t="s">
        <v>6147</v>
      </c>
      <c r="I684" s="90"/>
      <c r="J684" s="90"/>
      <c r="K684" s="91"/>
      <c r="L684" s="92"/>
      <c r="M684" s="90" t="s">
        <v>2749</v>
      </c>
      <c r="N684" s="90"/>
      <c r="O684" s="90"/>
      <c r="P684" s="91"/>
      <c r="Q684" s="185"/>
      <c r="R684" s="185"/>
      <c r="S684" s="185"/>
      <c r="T684" s="185"/>
      <c r="U684" s="185"/>
      <c r="V684" s="100" t="s">
        <v>6148</v>
      </c>
      <c r="W684" s="95" t="s">
        <v>6012</v>
      </c>
      <c r="X684" s="96"/>
      <c r="Y684" s="96"/>
      <c r="Z684" s="96"/>
      <c r="AA684" s="96"/>
      <c r="AB684" s="96"/>
      <c r="AC684" s="95"/>
      <c r="AD684" s="95" t="s">
        <v>5523</v>
      </c>
      <c r="AE684" s="100"/>
      <c r="AF684" s="100" t="s">
        <v>2735</v>
      </c>
      <c r="AG684" s="186"/>
      <c r="AH684" s="187"/>
      <c r="AI684" s="187"/>
      <c r="AJ684" s="187"/>
      <c r="AK684" s="188"/>
      <c r="AL684" s="188"/>
      <c r="AM684" s="189"/>
      <c r="AN684" s="189"/>
      <c r="AO684" s="189"/>
      <c r="AP684" s="189"/>
      <c r="AQ684" s="189"/>
      <c r="AR684" s="189"/>
      <c r="AS684" s="189"/>
      <c r="AT684" s="194" t="s">
        <v>1601</v>
      </c>
      <c r="AU684" s="104"/>
      <c r="AV684" s="104"/>
      <c r="AW684" s="104"/>
      <c r="AX684" s="104"/>
      <c r="AY684" s="104"/>
      <c r="AZ684" s="104"/>
      <c r="BA684" s="104"/>
      <c r="BB684" s="104"/>
      <c r="BC684" s="104"/>
      <c r="BD684" s="104"/>
      <c r="BE684" s="162"/>
      <c r="BF684" s="104"/>
      <c r="BG684" s="363"/>
      <c r="BH684" s="213" t="s">
        <v>1602</v>
      </c>
      <c r="BI684" s="193" t="s">
        <v>1602</v>
      </c>
      <c r="BJ684" s="193" t="s">
        <v>6149</v>
      </c>
      <c r="BK684" s="109"/>
    </row>
    <row r="685" s="193" customFormat="true" ht="12.75" hidden="true" customHeight="true" outlineLevel="0" collapsed="false">
      <c r="A685" s="315"/>
      <c r="B685" s="316"/>
      <c r="C685" s="316"/>
      <c r="D685" s="332" t="s">
        <v>1603</v>
      </c>
      <c r="E685" s="317" t="s">
        <v>1605</v>
      </c>
      <c r="F685" s="87" t="s">
        <v>6150</v>
      </c>
      <c r="G685" s="88"/>
      <c r="H685" s="89" t="s">
        <v>6151</v>
      </c>
      <c r="I685" s="90"/>
      <c r="J685" s="90"/>
      <c r="K685" s="91"/>
      <c r="L685" s="92"/>
      <c r="M685" s="90" t="s">
        <v>2749</v>
      </c>
      <c r="N685" s="90"/>
      <c r="O685" s="90"/>
      <c r="P685" s="91"/>
      <c r="Q685" s="185"/>
      <c r="R685" s="185"/>
      <c r="S685" s="185"/>
      <c r="T685" s="185"/>
      <c r="U685" s="185"/>
      <c r="V685" s="100" t="s">
        <v>6152</v>
      </c>
      <c r="W685" s="95" t="s">
        <v>6012</v>
      </c>
      <c r="X685" s="96"/>
      <c r="Y685" s="96"/>
      <c r="Z685" s="96"/>
      <c r="AA685" s="96"/>
      <c r="AB685" s="96"/>
      <c r="AC685" s="95"/>
      <c r="AD685" s="95" t="s">
        <v>5523</v>
      </c>
      <c r="AE685" s="100"/>
      <c r="AF685" s="100" t="s">
        <v>2735</v>
      </c>
      <c r="AG685" s="186"/>
      <c r="AH685" s="187"/>
      <c r="AI685" s="187"/>
      <c r="AJ685" s="187"/>
      <c r="AK685" s="188"/>
      <c r="AL685" s="188"/>
      <c r="AM685" s="189"/>
      <c r="AN685" s="189"/>
      <c r="AO685" s="189"/>
      <c r="AP685" s="189"/>
      <c r="AQ685" s="189"/>
      <c r="AR685" s="189"/>
      <c r="AS685" s="189"/>
      <c r="AT685" s="194" t="s">
        <v>1604</v>
      </c>
      <c r="AU685" s="104"/>
      <c r="AV685" s="104"/>
      <c r="AW685" s="104"/>
      <c r="AX685" s="104"/>
      <c r="AY685" s="104"/>
      <c r="AZ685" s="104"/>
      <c r="BA685" s="104"/>
      <c r="BB685" s="104"/>
      <c r="BC685" s="104"/>
      <c r="BD685" s="104"/>
      <c r="BE685" s="162"/>
      <c r="BF685" s="104"/>
      <c r="BG685" s="363"/>
      <c r="BH685" s="213" t="s">
        <v>1605</v>
      </c>
      <c r="BI685" s="193" t="s">
        <v>1605</v>
      </c>
      <c r="BJ685" s="193" t="s">
        <v>6153</v>
      </c>
      <c r="BK685" s="109"/>
    </row>
    <row r="686" s="193" customFormat="true" ht="12.75" hidden="true" customHeight="true" outlineLevel="0" collapsed="false">
      <c r="A686" s="315"/>
      <c r="B686" s="316"/>
      <c r="C686" s="316"/>
      <c r="D686" s="332" t="s">
        <v>1606</v>
      </c>
      <c r="E686" s="317" t="s">
        <v>1608</v>
      </c>
      <c r="F686" s="87" t="s">
        <v>6154</v>
      </c>
      <c r="G686" s="88"/>
      <c r="H686" s="89" t="s">
        <v>6155</v>
      </c>
      <c r="I686" s="90"/>
      <c r="J686" s="90"/>
      <c r="K686" s="91"/>
      <c r="L686" s="92"/>
      <c r="M686" s="90" t="s">
        <v>2749</v>
      </c>
      <c r="N686" s="90"/>
      <c r="O686" s="90"/>
      <c r="P686" s="91"/>
      <c r="Q686" s="185"/>
      <c r="R686" s="185"/>
      <c r="S686" s="185"/>
      <c r="T686" s="185"/>
      <c r="U686" s="185"/>
      <c r="V686" s="100" t="s">
        <v>6156</v>
      </c>
      <c r="W686" s="95" t="s">
        <v>6012</v>
      </c>
      <c r="X686" s="96"/>
      <c r="Y686" s="96"/>
      <c r="Z686" s="96"/>
      <c r="AA686" s="96"/>
      <c r="AB686" s="96"/>
      <c r="AC686" s="95"/>
      <c r="AD686" s="95" t="s">
        <v>5523</v>
      </c>
      <c r="AE686" s="100"/>
      <c r="AF686" s="100" t="s">
        <v>2735</v>
      </c>
      <c r="AG686" s="186"/>
      <c r="AH686" s="187"/>
      <c r="AI686" s="187"/>
      <c r="AJ686" s="187"/>
      <c r="AK686" s="188"/>
      <c r="AL686" s="188"/>
      <c r="AM686" s="189"/>
      <c r="AN686" s="189"/>
      <c r="AO686" s="189"/>
      <c r="AP686" s="189"/>
      <c r="AQ686" s="189"/>
      <c r="AR686" s="189"/>
      <c r="AS686" s="189"/>
      <c r="AT686" s="194" t="s">
        <v>1607</v>
      </c>
      <c r="AU686" s="104"/>
      <c r="AV686" s="104"/>
      <c r="AW686" s="104"/>
      <c r="AX686" s="104"/>
      <c r="AY686" s="104"/>
      <c r="AZ686" s="104"/>
      <c r="BA686" s="104"/>
      <c r="BB686" s="104"/>
      <c r="BC686" s="104"/>
      <c r="BD686" s="104"/>
      <c r="BE686" s="162"/>
      <c r="BF686" s="104"/>
      <c r="BG686" s="363"/>
      <c r="BH686" s="213" t="s">
        <v>1608</v>
      </c>
      <c r="BI686" s="193" t="s">
        <v>1608</v>
      </c>
      <c r="BJ686" s="193" t="s">
        <v>6157</v>
      </c>
      <c r="BK686" s="109"/>
    </row>
    <row r="687" s="193" customFormat="true" ht="12.75" hidden="true" customHeight="true" outlineLevel="0" collapsed="false">
      <c r="A687" s="315"/>
      <c r="B687" s="316"/>
      <c r="C687" s="316"/>
      <c r="D687" s="332" t="s">
        <v>1609</v>
      </c>
      <c r="E687" s="317" t="s">
        <v>1611</v>
      </c>
      <c r="F687" s="87" t="s">
        <v>6158</v>
      </c>
      <c r="G687" s="88"/>
      <c r="H687" s="89" t="s">
        <v>6159</v>
      </c>
      <c r="I687" s="90"/>
      <c r="J687" s="90"/>
      <c r="K687" s="91"/>
      <c r="L687" s="92"/>
      <c r="M687" s="90" t="s">
        <v>2749</v>
      </c>
      <c r="N687" s="90"/>
      <c r="O687" s="90"/>
      <c r="P687" s="91"/>
      <c r="Q687" s="185"/>
      <c r="R687" s="185"/>
      <c r="S687" s="185"/>
      <c r="T687" s="185"/>
      <c r="U687" s="185"/>
      <c r="V687" s="100" t="s">
        <v>6160</v>
      </c>
      <c r="W687" s="95" t="s">
        <v>6012</v>
      </c>
      <c r="X687" s="96"/>
      <c r="Y687" s="96"/>
      <c r="Z687" s="96"/>
      <c r="AA687" s="96"/>
      <c r="AB687" s="96"/>
      <c r="AC687" s="95"/>
      <c r="AD687" s="95" t="s">
        <v>5523</v>
      </c>
      <c r="AE687" s="100"/>
      <c r="AF687" s="100" t="s">
        <v>2735</v>
      </c>
      <c r="AG687" s="186"/>
      <c r="AH687" s="187"/>
      <c r="AI687" s="187"/>
      <c r="AJ687" s="187"/>
      <c r="AK687" s="188"/>
      <c r="AL687" s="188"/>
      <c r="AM687" s="189"/>
      <c r="AN687" s="189"/>
      <c r="AO687" s="189"/>
      <c r="AP687" s="189"/>
      <c r="AQ687" s="189"/>
      <c r="AR687" s="189"/>
      <c r="AS687" s="189"/>
      <c r="AT687" s="194" t="s">
        <v>1610</v>
      </c>
      <c r="AU687" s="104"/>
      <c r="AV687" s="104"/>
      <c r="AW687" s="104"/>
      <c r="AX687" s="104"/>
      <c r="AY687" s="104"/>
      <c r="AZ687" s="104"/>
      <c r="BA687" s="104"/>
      <c r="BB687" s="104"/>
      <c r="BC687" s="104"/>
      <c r="BD687" s="104"/>
      <c r="BE687" s="162"/>
      <c r="BF687" s="104"/>
      <c r="BG687" s="363"/>
      <c r="BH687" s="213" t="s">
        <v>1611</v>
      </c>
      <c r="BI687" s="193" t="s">
        <v>1611</v>
      </c>
      <c r="BJ687" s="193" t="s">
        <v>6161</v>
      </c>
      <c r="BK687" s="109"/>
    </row>
    <row r="688" s="193" customFormat="true" ht="12.75" hidden="true" customHeight="true" outlineLevel="0" collapsed="false">
      <c r="A688" s="315"/>
      <c r="B688" s="316"/>
      <c r="C688" s="316"/>
      <c r="D688" s="332" t="s">
        <v>1612</v>
      </c>
      <c r="E688" s="317" t="s">
        <v>1614</v>
      </c>
      <c r="F688" s="87" t="s">
        <v>6162</v>
      </c>
      <c r="G688" s="88"/>
      <c r="H688" s="89" t="s">
        <v>6163</v>
      </c>
      <c r="I688" s="90"/>
      <c r="J688" s="90"/>
      <c r="K688" s="91"/>
      <c r="L688" s="92"/>
      <c r="M688" s="90" t="s">
        <v>2749</v>
      </c>
      <c r="N688" s="90"/>
      <c r="O688" s="90"/>
      <c r="P688" s="91"/>
      <c r="Q688" s="185"/>
      <c r="R688" s="185"/>
      <c r="S688" s="185"/>
      <c r="T688" s="185"/>
      <c r="U688" s="185"/>
      <c r="V688" s="100" t="s">
        <v>6164</v>
      </c>
      <c r="W688" s="95" t="s">
        <v>6012</v>
      </c>
      <c r="X688" s="96"/>
      <c r="Y688" s="96"/>
      <c r="Z688" s="96"/>
      <c r="AA688" s="96"/>
      <c r="AB688" s="96"/>
      <c r="AC688" s="95"/>
      <c r="AD688" s="95" t="s">
        <v>5523</v>
      </c>
      <c r="AE688" s="100"/>
      <c r="AF688" s="100" t="s">
        <v>2735</v>
      </c>
      <c r="AG688" s="186"/>
      <c r="AH688" s="187"/>
      <c r="AI688" s="187"/>
      <c r="AJ688" s="187"/>
      <c r="AK688" s="188"/>
      <c r="AL688" s="188"/>
      <c r="AM688" s="189"/>
      <c r="AN688" s="189"/>
      <c r="AO688" s="189"/>
      <c r="AP688" s="189"/>
      <c r="AQ688" s="189"/>
      <c r="AR688" s="189"/>
      <c r="AS688" s="189"/>
      <c r="AT688" s="194" t="s">
        <v>1613</v>
      </c>
      <c r="AU688" s="104"/>
      <c r="AV688" s="104"/>
      <c r="AW688" s="104"/>
      <c r="AX688" s="104"/>
      <c r="AY688" s="104"/>
      <c r="AZ688" s="104"/>
      <c r="BA688" s="104"/>
      <c r="BB688" s="104"/>
      <c r="BC688" s="104"/>
      <c r="BD688" s="104"/>
      <c r="BE688" s="162"/>
      <c r="BF688" s="104"/>
      <c r="BG688" s="363"/>
      <c r="BH688" s="213" t="s">
        <v>1614</v>
      </c>
      <c r="BI688" s="193" t="s">
        <v>1614</v>
      </c>
      <c r="BJ688" s="193" t="s">
        <v>6165</v>
      </c>
      <c r="BK688" s="109"/>
    </row>
    <row r="689" s="193" customFormat="true" ht="12.75" hidden="true" customHeight="true" outlineLevel="0" collapsed="false">
      <c r="A689" s="315"/>
      <c r="B689" s="316"/>
      <c r="C689" s="316"/>
      <c r="D689" s="332" t="s">
        <v>1615</v>
      </c>
      <c r="E689" s="317" t="s">
        <v>1617</v>
      </c>
      <c r="F689" s="87" t="s">
        <v>6166</v>
      </c>
      <c r="G689" s="88"/>
      <c r="H689" s="89" t="s">
        <v>6167</v>
      </c>
      <c r="I689" s="90"/>
      <c r="J689" s="90"/>
      <c r="K689" s="91"/>
      <c r="L689" s="92"/>
      <c r="M689" s="90" t="s">
        <v>2749</v>
      </c>
      <c r="N689" s="90"/>
      <c r="O689" s="90"/>
      <c r="P689" s="91"/>
      <c r="Q689" s="185"/>
      <c r="R689" s="185"/>
      <c r="S689" s="185"/>
      <c r="T689" s="185"/>
      <c r="U689" s="185"/>
      <c r="V689" s="100" t="s">
        <v>6168</v>
      </c>
      <c r="W689" s="95" t="s">
        <v>6012</v>
      </c>
      <c r="X689" s="96"/>
      <c r="Y689" s="96"/>
      <c r="Z689" s="96"/>
      <c r="AA689" s="96"/>
      <c r="AB689" s="96"/>
      <c r="AC689" s="95"/>
      <c r="AD689" s="95" t="s">
        <v>5523</v>
      </c>
      <c r="AE689" s="100"/>
      <c r="AF689" s="100" t="s">
        <v>2735</v>
      </c>
      <c r="AG689" s="186"/>
      <c r="AH689" s="187"/>
      <c r="AI689" s="187"/>
      <c r="AJ689" s="187"/>
      <c r="AK689" s="188"/>
      <c r="AL689" s="188"/>
      <c r="AM689" s="189"/>
      <c r="AN689" s="189"/>
      <c r="AO689" s="189"/>
      <c r="AP689" s="189"/>
      <c r="AQ689" s="189"/>
      <c r="AR689" s="189"/>
      <c r="AS689" s="189"/>
      <c r="AT689" s="194" t="s">
        <v>1616</v>
      </c>
      <c r="AU689" s="104"/>
      <c r="AV689" s="104"/>
      <c r="AW689" s="104"/>
      <c r="AX689" s="104"/>
      <c r="AY689" s="104"/>
      <c r="AZ689" s="104"/>
      <c r="BA689" s="104"/>
      <c r="BB689" s="104"/>
      <c r="BC689" s="104"/>
      <c r="BD689" s="104"/>
      <c r="BE689" s="162"/>
      <c r="BF689" s="104"/>
      <c r="BG689" s="363"/>
      <c r="BH689" s="213" t="s">
        <v>1617</v>
      </c>
      <c r="BI689" s="193" t="s">
        <v>1617</v>
      </c>
      <c r="BJ689" s="193" t="s">
        <v>6169</v>
      </c>
      <c r="BK689" s="109"/>
    </row>
    <row r="690" s="193" customFormat="true" ht="12.75" hidden="true" customHeight="true" outlineLevel="0" collapsed="false">
      <c r="A690" s="315"/>
      <c r="B690" s="316"/>
      <c r="C690" s="316"/>
      <c r="D690" s="370" t="s">
        <v>1618</v>
      </c>
      <c r="E690" s="317" t="s">
        <v>1619</v>
      </c>
      <c r="F690" s="87" t="s">
        <v>6170</v>
      </c>
      <c r="G690" s="88"/>
      <c r="H690" s="89" t="s">
        <v>6171</v>
      </c>
      <c r="I690" s="90"/>
      <c r="J690" s="90"/>
      <c r="K690" s="91"/>
      <c r="L690" s="92"/>
      <c r="M690" s="90" t="s">
        <v>2749</v>
      </c>
      <c r="N690" s="90"/>
      <c r="O690" s="90"/>
      <c r="P690" s="91"/>
      <c r="Q690" s="185"/>
      <c r="R690" s="185"/>
      <c r="S690" s="185"/>
      <c r="T690" s="185"/>
      <c r="U690" s="185"/>
      <c r="V690" s="100" t="s">
        <v>6172</v>
      </c>
      <c r="W690" s="95" t="s">
        <v>6012</v>
      </c>
      <c r="X690" s="96"/>
      <c r="Y690" s="96"/>
      <c r="Z690" s="96"/>
      <c r="AA690" s="96"/>
      <c r="AB690" s="96"/>
      <c r="AC690" s="95"/>
      <c r="AD690" s="95" t="s">
        <v>5523</v>
      </c>
      <c r="AE690" s="100"/>
      <c r="AF690" s="100" t="n">
        <v>0</v>
      </c>
      <c r="AG690" s="186"/>
      <c r="AH690" s="187"/>
      <c r="AI690" s="187"/>
      <c r="AJ690" s="187"/>
      <c r="AK690" s="188"/>
      <c r="AL690" s="188"/>
      <c r="AM690" s="189"/>
      <c r="AN690" s="189"/>
      <c r="AO690" s="189"/>
      <c r="AP690" s="189"/>
      <c r="AQ690" s="189"/>
      <c r="AR690" s="189"/>
      <c r="AS690" s="189"/>
      <c r="AT690" s="194" t="s">
        <v>1618</v>
      </c>
      <c r="AU690" s="104"/>
      <c r="AV690" s="104"/>
      <c r="AW690" s="104"/>
      <c r="AX690" s="104"/>
      <c r="AY690" s="104"/>
      <c r="AZ690" s="104"/>
      <c r="BA690" s="104"/>
      <c r="BB690" s="104"/>
      <c r="BC690" s="104"/>
      <c r="BD690" s="104"/>
      <c r="BE690" s="162"/>
      <c r="BF690" s="104"/>
      <c r="BG690" s="363"/>
      <c r="BH690" s="213" t="s">
        <v>1619</v>
      </c>
      <c r="BI690" s="193" t="s">
        <v>1619</v>
      </c>
      <c r="BJ690" s="193" t="s">
        <v>6173</v>
      </c>
      <c r="BK690" s="109"/>
    </row>
    <row r="691" s="193" customFormat="true" ht="12.75" hidden="true" customHeight="true" outlineLevel="0" collapsed="false">
      <c r="A691" s="315"/>
      <c r="B691" s="316"/>
      <c r="C691" s="316"/>
      <c r="D691" s="370" t="s">
        <v>1620</v>
      </c>
      <c r="E691" s="317" t="s">
        <v>1621</v>
      </c>
      <c r="F691" s="87" t="s">
        <v>6174</v>
      </c>
      <c r="G691" s="88"/>
      <c r="H691" s="89" t="s">
        <v>6175</v>
      </c>
      <c r="I691" s="90"/>
      <c r="J691" s="90"/>
      <c r="K691" s="91"/>
      <c r="L691" s="92"/>
      <c r="M691" s="90" t="s">
        <v>2749</v>
      </c>
      <c r="N691" s="90"/>
      <c r="O691" s="90"/>
      <c r="P691" s="91"/>
      <c r="Q691" s="185"/>
      <c r="R691" s="185"/>
      <c r="S691" s="185"/>
      <c r="T691" s="185"/>
      <c r="U691" s="185"/>
      <c r="V691" s="100" t="s">
        <v>6176</v>
      </c>
      <c r="W691" s="95" t="s">
        <v>6012</v>
      </c>
      <c r="X691" s="96"/>
      <c r="Y691" s="96"/>
      <c r="Z691" s="96"/>
      <c r="AA691" s="96"/>
      <c r="AB691" s="96"/>
      <c r="AC691" s="95"/>
      <c r="AD691" s="95" t="s">
        <v>5523</v>
      </c>
      <c r="AE691" s="100"/>
      <c r="AF691" s="100" t="n">
        <v>0</v>
      </c>
      <c r="AG691" s="186"/>
      <c r="AH691" s="187"/>
      <c r="AI691" s="187"/>
      <c r="AJ691" s="187"/>
      <c r="AK691" s="188"/>
      <c r="AL691" s="188"/>
      <c r="AM691" s="189"/>
      <c r="AN691" s="189"/>
      <c r="AO691" s="189"/>
      <c r="AP691" s="189"/>
      <c r="AQ691" s="189"/>
      <c r="AR691" s="189"/>
      <c r="AS691" s="189"/>
      <c r="AT691" s="194" t="s">
        <v>1620</v>
      </c>
      <c r="AU691" s="104"/>
      <c r="AV691" s="104"/>
      <c r="AW691" s="104"/>
      <c r="AX691" s="104"/>
      <c r="AY691" s="104"/>
      <c r="AZ691" s="104"/>
      <c r="BA691" s="104"/>
      <c r="BB691" s="104"/>
      <c r="BC691" s="104"/>
      <c r="BD691" s="104"/>
      <c r="BE691" s="162"/>
      <c r="BF691" s="104"/>
      <c r="BG691" s="363"/>
      <c r="BH691" s="213" t="s">
        <v>1621</v>
      </c>
      <c r="BI691" s="193" t="s">
        <v>1621</v>
      </c>
      <c r="BJ691" s="193" t="s">
        <v>6177</v>
      </c>
      <c r="BK691" s="109"/>
    </row>
    <row r="692" s="193" customFormat="true" ht="12.75" hidden="true" customHeight="true" outlineLevel="0" collapsed="false">
      <c r="A692" s="315"/>
      <c r="B692" s="316"/>
      <c r="C692" s="316"/>
      <c r="D692" s="332" t="s">
        <v>1622</v>
      </c>
      <c r="E692" s="317" t="s">
        <v>1623</v>
      </c>
      <c r="F692" s="87" t="s">
        <v>6178</v>
      </c>
      <c r="G692" s="88"/>
      <c r="H692" s="89" t="s">
        <v>6179</v>
      </c>
      <c r="I692" s="90"/>
      <c r="J692" s="90"/>
      <c r="K692" s="91"/>
      <c r="L692" s="92"/>
      <c r="M692" s="90" t="s">
        <v>2749</v>
      </c>
      <c r="N692" s="90"/>
      <c r="O692" s="90"/>
      <c r="P692" s="91"/>
      <c r="Q692" s="185"/>
      <c r="R692" s="185"/>
      <c r="S692" s="185"/>
      <c r="T692" s="185"/>
      <c r="U692" s="185"/>
      <c r="V692" s="100" t="s">
        <v>6180</v>
      </c>
      <c r="W692" s="95" t="s">
        <v>6012</v>
      </c>
      <c r="X692" s="96"/>
      <c r="Y692" s="96"/>
      <c r="Z692" s="96"/>
      <c r="AA692" s="96"/>
      <c r="AB692" s="96"/>
      <c r="AC692" s="95"/>
      <c r="AD692" s="95" t="s">
        <v>5523</v>
      </c>
      <c r="AE692" s="100"/>
      <c r="AF692" s="100" t="n">
        <v>0</v>
      </c>
      <c r="AG692" s="186"/>
      <c r="AH692" s="187"/>
      <c r="AI692" s="187"/>
      <c r="AJ692" s="187"/>
      <c r="AK692" s="188"/>
      <c r="AL692" s="188"/>
      <c r="AM692" s="189"/>
      <c r="AN692" s="189"/>
      <c r="AO692" s="189"/>
      <c r="AP692" s="189"/>
      <c r="AQ692" s="189"/>
      <c r="AR692" s="189"/>
      <c r="AS692" s="189"/>
      <c r="AT692" s="194" t="s">
        <v>1622</v>
      </c>
      <c r="AU692" s="104"/>
      <c r="AV692" s="104"/>
      <c r="AW692" s="104"/>
      <c r="AX692" s="104"/>
      <c r="AY692" s="104"/>
      <c r="AZ692" s="104"/>
      <c r="BA692" s="104"/>
      <c r="BB692" s="104"/>
      <c r="BC692" s="104"/>
      <c r="BD692" s="104"/>
      <c r="BE692" s="162"/>
      <c r="BF692" s="104"/>
      <c r="BG692" s="363"/>
      <c r="BH692" s="213" t="s">
        <v>1623</v>
      </c>
      <c r="BI692" s="193" t="s">
        <v>1623</v>
      </c>
      <c r="BJ692" s="193" t="s">
        <v>6181</v>
      </c>
      <c r="BK692" s="109"/>
    </row>
    <row r="693" s="193" customFormat="true" ht="12.75" hidden="true" customHeight="true" outlineLevel="0" collapsed="false">
      <c r="A693" s="315"/>
      <c r="B693" s="316"/>
      <c r="C693" s="316"/>
      <c r="D693" s="332" t="s">
        <v>1624</v>
      </c>
      <c r="E693" s="317" t="s">
        <v>1625</v>
      </c>
      <c r="F693" s="87" t="s">
        <v>6182</v>
      </c>
      <c r="G693" s="88"/>
      <c r="H693" s="89" t="s">
        <v>6183</v>
      </c>
      <c r="I693" s="90"/>
      <c r="J693" s="90"/>
      <c r="K693" s="91"/>
      <c r="L693" s="92"/>
      <c r="M693" s="90" t="s">
        <v>2749</v>
      </c>
      <c r="N693" s="90"/>
      <c r="O693" s="90"/>
      <c r="P693" s="91"/>
      <c r="Q693" s="185"/>
      <c r="R693" s="185"/>
      <c r="S693" s="185"/>
      <c r="T693" s="185"/>
      <c r="U693" s="185"/>
      <c r="V693" s="100" t="s">
        <v>6184</v>
      </c>
      <c r="W693" s="95" t="s">
        <v>6012</v>
      </c>
      <c r="X693" s="96"/>
      <c r="Y693" s="96"/>
      <c r="Z693" s="96"/>
      <c r="AA693" s="96"/>
      <c r="AB693" s="96"/>
      <c r="AC693" s="95"/>
      <c r="AD693" s="95" t="s">
        <v>5523</v>
      </c>
      <c r="AE693" s="100"/>
      <c r="AF693" s="100" t="n">
        <v>0</v>
      </c>
      <c r="AG693" s="186"/>
      <c r="AH693" s="187"/>
      <c r="AI693" s="187"/>
      <c r="AJ693" s="187"/>
      <c r="AK693" s="188"/>
      <c r="AL693" s="188"/>
      <c r="AM693" s="189"/>
      <c r="AN693" s="189"/>
      <c r="AO693" s="189"/>
      <c r="AP693" s="189"/>
      <c r="AQ693" s="189"/>
      <c r="AR693" s="189"/>
      <c r="AS693" s="189"/>
      <c r="AT693" s="194" t="s">
        <v>1624</v>
      </c>
      <c r="AU693" s="104"/>
      <c r="AV693" s="104"/>
      <c r="AW693" s="104"/>
      <c r="AX693" s="104"/>
      <c r="AY693" s="104"/>
      <c r="AZ693" s="104"/>
      <c r="BA693" s="104"/>
      <c r="BB693" s="104"/>
      <c r="BC693" s="104"/>
      <c r="BD693" s="104"/>
      <c r="BE693" s="162"/>
      <c r="BF693" s="104"/>
      <c r="BG693" s="363"/>
      <c r="BH693" s="213" t="s">
        <v>1625</v>
      </c>
      <c r="BI693" s="193" t="s">
        <v>1625</v>
      </c>
      <c r="BJ693" s="193" t="s">
        <v>6185</v>
      </c>
      <c r="BK693" s="109"/>
    </row>
    <row r="694" s="193" customFormat="true" ht="12.75" hidden="true" customHeight="true" outlineLevel="0" collapsed="false">
      <c r="A694" s="315"/>
      <c r="B694" s="316"/>
      <c r="C694" s="316"/>
      <c r="D694" s="332" t="s">
        <v>1626</v>
      </c>
      <c r="E694" s="317" t="s">
        <v>1627</v>
      </c>
      <c r="F694" s="87" t="s">
        <v>6186</v>
      </c>
      <c r="G694" s="88"/>
      <c r="H694" s="89" t="s">
        <v>6187</v>
      </c>
      <c r="I694" s="90"/>
      <c r="J694" s="90"/>
      <c r="K694" s="91"/>
      <c r="L694" s="92"/>
      <c r="M694" s="90" t="s">
        <v>2749</v>
      </c>
      <c r="N694" s="90"/>
      <c r="O694" s="90"/>
      <c r="P694" s="91"/>
      <c r="Q694" s="185"/>
      <c r="R694" s="185"/>
      <c r="S694" s="185"/>
      <c r="T694" s="185"/>
      <c r="U694" s="185"/>
      <c r="V694" s="100" t="s">
        <v>6188</v>
      </c>
      <c r="W694" s="95" t="s">
        <v>6012</v>
      </c>
      <c r="X694" s="96"/>
      <c r="Y694" s="96"/>
      <c r="Z694" s="96"/>
      <c r="AA694" s="96"/>
      <c r="AB694" s="96"/>
      <c r="AC694" s="95"/>
      <c r="AD694" s="95" t="s">
        <v>5523</v>
      </c>
      <c r="AE694" s="100"/>
      <c r="AF694" s="100" t="n">
        <v>0</v>
      </c>
      <c r="AG694" s="186"/>
      <c r="AH694" s="187"/>
      <c r="AI694" s="187"/>
      <c r="AJ694" s="187"/>
      <c r="AK694" s="188"/>
      <c r="AL694" s="188"/>
      <c r="AM694" s="189"/>
      <c r="AN694" s="189"/>
      <c r="AO694" s="189"/>
      <c r="AP694" s="189"/>
      <c r="AQ694" s="189"/>
      <c r="AR694" s="189"/>
      <c r="AS694" s="189"/>
      <c r="AT694" s="194" t="s">
        <v>1626</v>
      </c>
      <c r="AU694" s="104"/>
      <c r="AV694" s="104"/>
      <c r="AW694" s="104"/>
      <c r="AX694" s="104"/>
      <c r="AY694" s="104"/>
      <c r="AZ694" s="104"/>
      <c r="BA694" s="104"/>
      <c r="BB694" s="104"/>
      <c r="BC694" s="104"/>
      <c r="BD694" s="104"/>
      <c r="BE694" s="162"/>
      <c r="BF694" s="104"/>
      <c r="BG694" s="363"/>
      <c r="BH694" s="213" t="s">
        <v>1627</v>
      </c>
      <c r="BI694" s="193" t="s">
        <v>1627</v>
      </c>
      <c r="BJ694" s="193" t="s">
        <v>6189</v>
      </c>
      <c r="BK694" s="109"/>
    </row>
    <row r="695" s="193" customFormat="true" ht="12.75" hidden="true" customHeight="true" outlineLevel="0" collapsed="false">
      <c r="A695" s="315"/>
      <c r="B695" s="316"/>
      <c r="C695" s="316"/>
      <c r="D695" s="332" t="s">
        <v>1628</v>
      </c>
      <c r="E695" s="317" t="s">
        <v>1629</v>
      </c>
      <c r="F695" s="87" t="s">
        <v>6190</v>
      </c>
      <c r="G695" s="88"/>
      <c r="H695" s="89" t="s">
        <v>6191</v>
      </c>
      <c r="I695" s="90"/>
      <c r="J695" s="90"/>
      <c r="K695" s="91"/>
      <c r="L695" s="92"/>
      <c r="M695" s="90" t="s">
        <v>2749</v>
      </c>
      <c r="N695" s="90"/>
      <c r="O695" s="90"/>
      <c r="P695" s="91"/>
      <c r="Q695" s="185"/>
      <c r="R695" s="185"/>
      <c r="S695" s="185"/>
      <c r="T695" s="185"/>
      <c r="U695" s="185"/>
      <c r="V695" s="100" t="s">
        <v>6192</v>
      </c>
      <c r="W695" s="95" t="s">
        <v>6012</v>
      </c>
      <c r="X695" s="96"/>
      <c r="Y695" s="96"/>
      <c r="Z695" s="96"/>
      <c r="AA695" s="96"/>
      <c r="AB695" s="96"/>
      <c r="AC695" s="95"/>
      <c r="AD695" s="95" t="s">
        <v>5523</v>
      </c>
      <c r="AE695" s="100"/>
      <c r="AF695" s="100" t="n">
        <v>1</v>
      </c>
      <c r="AG695" s="186"/>
      <c r="AH695" s="187"/>
      <c r="AI695" s="187"/>
      <c r="AJ695" s="187"/>
      <c r="AK695" s="188"/>
      <c r="AL695" s="188"/>
      <c r="AM695" s="189"/>
      <c r="AN695" s="189"/>
      <c r="AO695" s="189"/>
      <c r="AP695" s="189"/>
      <c r="AQ695" s="189"/>
      <c r="AR695" s="189"/>
      <c r="AS695" s="189"/>
      <c r="AT695" s="194" t="s">
        <v>1628</v>
      </c>
      <c r="AU695" s="104"/>
      <c r="AV695" s="104"/>
      <c r="AW695" s="104"/>
      <c r="AX695" s="104"/>
      <c r="AY695" s="104"/>
      <c r="AZ695" s="104"/>
      <c r="BA695" s="104"/>
      <c r="BB695" s="104"/>
      <c r="BC695" s="104"/>
      <c r="BD695" s="104"/>
      <c r="BE695" s="162"/>
      <c r="BF695" s="104"/>
      <c r="BG695" s="363"/>
      <c r="BH695" s="213" t="s">
        <v>1629</v>
      </c>
      <c r="BI695" s="193" t="s">
        <v>1629</v>
      </c>
      <c r="BJ695" s="193" t="s">
        <v>6193</v>
      </c>
      <c r="BK695" s="109"/>
    </row>
    <row r="696" s="193" customFormat="true" ht="12.75" hidden="true" customHeight="true" outlineLevel="0" collapsed="false">
      <c r="A696" s="315"/>
      <c r="B696" s="316"/>
      <c r="C696" s="316"/>
      <c r="D696" s="332" t="s">
        <v>1630</v>
      </c>
      <c r="E696" s="317" t="s">
        <v>1631</v>
      </c>
      <c r="F696" s="87" t="s">
        <v>6194</v>
      </c>
      <c r="G696" s="88"/>
      <c r="H696" s="89" t="s">
        <v>6195</v>
      </c>
      <c r="I696" s="90"/>
      <c r="J696" s="90"/>
      <c r="K696" s="91"/>
      <c r="L696" s="92"/>
      <c r="M696" s="90" t="s">
        <v>2749</v>
      </c>
      <c r="N696" s="90"/>
      <c r="O696" s="90"/>
      <c r="P696" s="91"/>
      <c r="Q696" s="185"/>
      <c r="R696" s="185"/>
      <c r="S696" s="185"/>
      <c r="T696" s="185"/>
      <c r="U696" s="185"/>
      <c r="V696" s="100" t="s">
        <v>6196</v>
      </c>
      <c r="W696" s="95" t="s">
        <v>6012</v>
      </c>
      <c r="X696" s="96"/>
      <c r="Y696" s="96"/>
      <c r="Z696" s="96"/>
      <c r="AA696" s="96"/>
      <c r="AB696" s="96"/>
      <c r="AC696" s="95"/>
      <c r="AD696" s="95" t="s">
        <v>5523</v>
      </c>
      <c r="AE696" s="100"/>
      <c r="AF696" s="100" t="n">
        <v>0</v>
      </c>
      <c r="AG696" s="186"/>
      <c r="AH696" s="187"/>
      <c r="AI696" s="187"/>
      <c r="AJ696" s="187"/>
      <c r="AK696" s="188"/>
      <c r="AL696" s="188"/>
      <c r="AM696" s="189"/>
      <c r="AN696" s="189"/>
      <c r="AO696" s="189"/>
      <c r="AP696" s="189"/>
      <c r="AQ696" s="189"/>
      <c r="AR696" s="189"/>
      <c r="AS696" s="189"/>
      <c r="AT696" s="194" t="s">
        <v>1630</v>
      </c>
      <c r="AU696" s="104"/>
      <c r="AV696" s="104"/>
      <c r="AW696" s="104"/>
      <c r="AX696" s="104"/>
      <c r="AY696" s="104"/>
      <c r="AZ696" s="104"/>
      <c r="BA696" s="104"/>
      <c r="BB696" s="104"/>
      <c r="BC696" s="104"/>
      <c r="BD696" s="104"/>
      <c r="BE696" s="162"/>
      <c r="BF696" s="104"/>
      <c r="BG696" s="363"/>
      <c r="BH696" s="213" t="s">
        <v>1631</v>
      </c>
      <c r="BI696" s="193" t="s">
        <v>1631</v>
      </c>
      <c r="BJ696" s="193" t="s">
        <v>6197</v>
      </c>
      <c r="BK696" s="109"/>
    </row>
    <row r="697" s="193" customFormat="true" ht="12.75" hidden="true" customHeight="true" outlineLevel="0" collapsed="false">
      <c r="A697" s="315"/>
      <c r="B697" s="316"/>
      <c r="C697" s="316"/>
      <c r="D697" s="332" t="s">
        <v>1632</v>
      </c>
      <c r="E697" s="317" t="s">
        <v>1633</v>
      </c>
      <c r="F697" s="87" t="s">
        <v>6198</v>
      </c>
      <c r="G697" s="88"/>
      <c r="H697" s="89" t="s">
        <v>6199</v>
      </c>
      <c r="I697" s="90"/>
      <c r="J697" s="90"/>
      <c r="K697" s="91"/>
      <c r="L697" s="92"/>
      <c r="M697" s="90" t="s">
        <v>2749</v>
      </c>
      <c r="N697" s="90"/>
      <c r="O697" s="90"/>
      <c r="P697" s="91"/>
      <c r="Q697" s="185"/>
      <c r="R697" s="185"/>
      <c r="S697" s="185"/>
      <c r="T697" s="185"/>
      <c r="U697" s="185"/>
      <c r="V697" s="100" t="s">
        <v>6200</v>
      </c>
      <c r="W697" s="95" t="s">
        <v>6012</v>
      </c>
      <c r="X697" s="96"/>
      <c r="Y697" s="96"/>
      <c r="Z697" s="96"/>
      <c r="AA697" s="96"/>
      <c r="AB697" s="96"/>
      <c r="AC697" s="95"/>
      <c r="AD697" s="95" t="s">
        <v>5523</v>
      </c>
      <c r="AE697" s="100"/>
      <c r="AF697" s="100" t="n">
        <v>1</v>
      </c>
      <c r="AG697" s="186"/>
      <c r="AH697" s="187"/>
      <c r="AI697" s="187"/>
      <c r="AJ697" s="187"/>
      <c r="AK697" s="188"/>
      <c r="AL697" s="188"/>
      <c r="AM697" s="189"/>
      <c r="AN697" s="189"/>
      <c r="AO697" s="189"/>
      <c r="AP697" s="189"/>
      <c r="AQ697" s="189"/>
      <c r="AR697" s="189"/>
      <c r="AS697" s="189"/>
      <c r="AT697" s="194" t="s">
        <v>1632</v>
      </c>
      <c r="AU697" s="104"/>
      <c r="AV697" s="104"/>
      <c r="AW697" s="104"/>
      <c r="AX697" s="104"/>
      <c r="AY697" s="104"/>
      <c r="AZ697" s="104"/>
      <c r="BA697" s="104"/>
      <c r="BB697" s="104"/>
      <c r="BC697" s="104"/>
      <c r="BD697" s="104"/>
      <c r="BE697" s="162"/>
      <c r="BF697" s="104"/>
      <c r="BG697" s="363"/>
      <c r="BH697" s="213" t="s">
        <v>1633</v>
      </c>
      <c r="BI697" s="193" t="s">
        <v>1633</v>
      </c>
      <c r="BJ697" s="193" t="s">
        <v>6201</v>
      </c>
      <c r="BK697" s="109"/>
    </row>
    <row r="698" s="193" customFormat="true" ht="12.75" hidden="true" customHeight="true" outlineLevel="0" collapsed="false">
      <c r="A698" s="315"/>
      <c r="B698" s="316"/>
      <c r="C698" s="316"/>
      <c r="D698" s="332" t="s">
        <v>1634</v>
      </c>
      <c r="E698" s="317" t="s">
        <v>1636</v>
      </c>
      <c r="F698" s="87" t="s">
        <v>6202</v>
      </c>
      <c r="G698" s="88"/>
      <c r="H698" s="89" t="s">
        <v>6203</v>
      </c>
      <c r="I698" s="90"/>
      <c r="J698" s="90"/>
      <c r="K698" s="91"/>
      <c r="L698" s="92"/>
      <c r="M698" s="90" t="s">
        <v>2749</v>
      </c>
      <c r="N698" s="90"/>
      <c r="O698" s="90"/>
      <c r="P698" s="91"/>
      <c r="Q698" s="185"/>
      <c r="R698" s="185"/>
      <c r="S698" s="185"/>
      <c r="T698" s="185"/>
      <c r="U698" s="185"/>
      <c r="V698" s="100" t="s">
        <v>6204</v>
      </c>
      <c r="W698" s="95" t="s">
        <v>6012</v>
      </c>
      <c r="X698" s="96"/>
      <c r="Y698" s="96"/>
      <c r="Z698" s="96"/>
      <c r="AA698" s="96"/>
      <c r="AB698" s="96"/>
      <c r="AC698" s="95"/>
      <c r="AD698" s="95" t="s">
        <v>5418</v>
      </c>
      <c r="AE698" s="100"/>
      <c r="AF698" s="100" t="s">
        <v>2735</v>
      </c>
      <c r="AG698" s="186"/>
      <c r="AH698" s="187"/>
      <c r="AI698" s="187"/>
      <c r="AJ698" s="187"/>
      <c r="AK698" s="188"/>
      <c r="AL698" s="188"/>
      <c r="AM698" s="189"/>
      <c r="AN698" s="189"/>
      <c r="AO698" s="189"/>
      <c r="AP698" s="189"/>
      <c r="AQ698" s="189"/>
      <c r="AR698" s="189"/>
      <c r="AS698" s="189"/>
      <c r="AT698" s="194" t="s">
        <v>1635</v>
      </c>
      <c r="AU698" s="104"/>
      <c r="AV698" s="104"/>
      <c r="AW698" s="104"/>
      <c r="AX698" s="104"/>
      <c r="AY698" s="104"/>
      <c r="AZ698" s="104"/>
      <c r="BA698" s="104"/>
      <c r="BB698" s="104"/>
      <c r="BC698" s="104"/>
      <c r="BD698" s="104"/>
      <c r="BE698" s="162"/>
      <c r="BF698" s="104"/>
      <c r="BG698" s="363"/>
      <c r="BH698" s="213" t="s">
        <v>1636</v>
      </c>
      <c r="BI698" s="193" t="s">
        <v>1636</v>
      </c>
      <c r="BJ698" s="193" t="s">
        <v>6205</v>
      </c>
      <c r="BK698" s="109"/>
    </row>
    <row r="699" s="193" customFormat="true" ht="12.75" hidden="true" customHeight="true" outlineLevel="0" collapsed="false">
      <c r="A699" s="315"/>
      <c r="B699" s="316"/>
      <c r="C699" s="316"/>
      <c r="D699" s="332" t="s">
        <v>1637</v>
      </c>
      <c r="E699" s="317" t="s">
        <v>1639</v>
      </c>
      <c r="F699" s="87" t="s">
        <v>6206</v>
      </c>
      <c r="G699" s="88"/>
      <c r="H699" s="89" t="s">
        <v>6207</v>
      </c>
      <c r="I699" s="90"/>
      <c r="J699" s="90"/>
      <c r="K699" s="91"/>
      <c r="L699" s="92"/>
      <c r="M699" s="90" t="s">
        <v>2749</v>
      </c>
      <c r="N699" s="90"/>
      <c r="O699" s="90"/>
      <c r="P699" s="91"/>
      <c r="Q699" s="185"/>
      <c r="R699" s="185"/>
      <c r="S699" s="185"/>
      <c r="T699" s="185"/>
      <c r="U699" s="185"/>
      <c r="V699" s="100" t="s">
        <v>6208</v>
      </c>
      <c r="W699" s="95" t="s">
        <v>6012</v>
      </c>
      <c r="X699" s="96"/>
      <c r="Y699" s="96"/>
      <c r="Z699" s="96"/>
      <c r="AA699" s="96"/>
      <c r="AB699" s="96"/>
      <c r="AC699" s="95"/>
      <c r="AD699" s="95" t="s">
        <v>5418</v>
      </c>
      <c r="AE699" s="100"/>
      <c r="AF699" s="100" t="s">
        <v>2735</v>
      </c>
      <c r="AG699" s="186"/>
      <c r="AH699" s="187"/>
      <c r="AI699" s="187"/>
      <c r="AJ699" s="187"/>
      <c r="AK699" s="188"/>
      <c r="AL699" s="188"/>
      <c r="AM699" s="189"/>
      <c r="AN699" s="189"/>
      <c r="AO699" s="189"/>
      <c r="AP699" s="189"/>
      <c r="AQ699" s="189"/>
      <c r="AR699" s="189"/>
      <c r="AS699" s="189"/>
      <c r="AT699" s="194" t="s">
        <v>1638</v>
      </c>
      <c r="AU699" s="104"/>
      <c r="AV699" s="104"/>
      <c r="AW699" s="104"/>
      <c r="AX699" s="104"/>
      <c r="AY699" s="104"/>
      <c r="AZ699" s="104"/>
      <c r="BA699" s="104"/>
      <c r="BB699" s="104"/>
      <c r="BC699" s="104"/>
      <c r="BD699" s="104"/>
      <c r="BE699" s="162"/>
      <c r="BF699" s="104"/>
      <c r="BG699" s="363"/>
      <c r="BH699" s="213" t="s">
        <v>1639</v>
      </c>
      <c r="BI699" s="193" t="s">
        <v>1639</v>
      </c>
      <c r="BJ699" s="193" t="s">
        <v>6209</v>
      </c>
      <c r="BK699" s="109"/>
    </row>
    <row r="700" s="193" customFormat="true" ht="12.75" hidden="true" customHeight="true" outlineLevel="0" collapsed="false">
      <c r="A700" s="315"/>
      <c r="B700" s="316"/>
      <c r="C700" s="316"/>
      <c r="D700" s="332" t="s">
        <v>1640</v>
      </c>
      <c r="E700" s="317" t="s">
        <v>1642</v>
      </c>
      <c r="F700" s="87" t="s">
        <v>6210</v>
      </c>
      <c r="G700" s="88"/>
      <c r="H700" s="89" t="s">
        <v>6211</v>
      </c>
      <c r="I700" s="90"/>
      <c r="J700" s="90"/>
      <c r="K700" s="91"/>
      <c r="L700" s="92"/>
      <c r="M700" s="90" t="s">
        <v>2749</v>
      </c>
      <c r="N700" s="90"/>
      <c r="O700" s="90"/>
      <c r="P700" s="91"/>
      <c r="Q700" s="185"/>
      <c r="R700" s="185"/>
      <c r="S700" s="185"/>
      <c r="T700" s="185"/>
      <c r="U700" s="185"/>
      <c r="V700" s="100" t="s">
        <v>6212</v>
      </c>
      <c r="W700" s="95" t="s">
        <v>6012</v>
      </c>
      <c r="X700" s="96"/>
      <c r="Y700" s="96"/>
      <c r="Z700" s="96"/>
      <c r="AA700" s="96"/>
      <c r="AB700" s="96"/>
      <c r="AC700" s="95"/>
      <c r="AD700" s="95" t="s">
        <v>5418</v>
      </c>
      <c r="AE700" s="100"/>
      <c r="AF700" s="100" t="s">
        <v>2735</v>
      </c>
      <c r="AG700" s="186"/>
      <c r="AH700" s="187"/>
      <c r="AI700" s="187"/>
      <c r="AJ700" s="187"/>
      <c r="AK700" s="188"/>
      <c r="AL700" s="188"/>
      <c r="AM700" s="189"/>
      <c r="AN700" s="189"/>
      <c r="AO700" s="189"/>
      <c r="AP700" s="189"/>
      <c r="AQ700" s="189"/>
      <c r="AR700" s="189"/>
      <c r="AS700" s="189"/>
      <c r="AT700" s="194" t="s">
        <v>1641</v>
      </c>
      <c r="AU700" s="104"/>
      <c r="AV700" s="104"/>
      <c r="AW700" s="104"/>
      <c r="AX700" s="104"/>
      <c r="AY700" s="104"/>
      <c r="AZ700" s="104"/>
      <c r="BA700" s="104"/>
      <c r="BB700" s="104"/>
      <c r="BC700" s="104"/>
      <c r="BD700" s="104"/>
      <c r="BE700" s="162"/>
      <c r="BF700" s="104"/>
      <c r="BG700" s="363"/>
      <c r="BH700" s="213" t="s">
        <v>1642</v>
      </c>
      <c r="BI700" s="193" t="s">
        <v>1642</v>
      </c>
      <c r="BJ700" s="193" t="s">
        <v>6213</v>
      </c>
      <c r="BK700" s="109"/>
    </row>
    <row r="701" s="193" customFormat="true" ht="12.75" hidden="true" customHeight="true" outlineLevel="0" collapsed="false">
      <c r="A701" s="315"/>
      <c r="B701" s="316"/>
      <c r="C701" s="316"/>
      <c r="D701" s="332" t="s">
        <v>1643</v>
      </c>
      <c r="E701" s="317" t="s">
        <v>1645</v>
      </c>
      <c r="F701" s="87" t="s">
        <v>6214</v>
      </c>
      <c r="G701" s="88"/>
      <c r="H701" s="89" t="s">
        <v>6215</v>
      </c>
      <c r="I701" s="90"/>
      <c r="J701" s="90"/>
      <c r="K701" s="91"/>
      <c r="L701" s="92"/>
      <c r="M701" s="90" t="s">
        <v>2749</v>
      </c>
      <c r="N701" s="90"/>
      <c r="O701" s="90"/>
      <c r="P701" s="91"/>
      <c r="Q701" s="185"/>
      <c r="R701" s="185"/>
      <c r="S701" s="185"/>
      <c r="T701" s="185"/>
      <c r="U701" s="185"/>
      <c r="V701" s="100" t="s">
        <v>6216</v>
      </c>
      <c r="W701" s="95" t="s">
        <v>6012</v>
      </c>
      <c r="X701" s="96"/>
      <c r="Y701" s="96"/>
      <c r="Z701" s="96"/>
      <c r="AA701" s="96"/>
      <c r="AB701" s="96"/>
      <c r="AC701" s="95"/>
      <c r="AD701" s="95" t="s">
        <v>5418</v>
      </c>
      <c r="AE701" s="100"/>
      <c r="AF701" s="100" t="s">
        <v>2735</v>
      </c>
      <c r="AG701" s="186"/>
      <c r="AH701" s="187"/>
      <c r="AI701" s="187"/>
      <c r="AJ701" s="187"/>
      <c r="AK701" s="188"/>
      <c r="AL701" s="188"/>
      <c r="AM701" s="189"/>
      <c r="AN701" s="189"/>
      <c r="AO701" s="189"/>
      <c r="AP701" s="189"/>
      <c r="AQ701" s="189"/>
      <c r="AR701" s="189"/>
      <c r="AS701" s="189"/>
      <c r="AT701" s="194" t="s">
        <v>1644</v>
      </c>
      <c r="AU701" s="104"/>
      <c r="AV701" s="104"/>
      <c r="AW701" s="104"/>
      <c r="AX701" s="104"/>
      <c r="AY701" s="104"/>
      <c r="AZ701" s="104"/>
      <c r="BA701" s="104"/>
      <c r="BB701" s="104"/>
      <c r="BC701" s="104"/>
      <c r="BD701" s="104"/>
      <c r="BE701" s="162"/>
      <c r="BF701" s="104"/>
      <c r="BG701" s="363"/>
      <c r="BH701" s="213" t="s">
        <v>1645</v>
      </c>
      <c r="BI701" s="193" t="s">
        <v>1645</v>
      </c>
      <c r="BJ701" s="193" t="s">
        <v>6217</v>
      </c>
      <c r="BK701" s="109"/>
    </row>
    <row r="702" s="193" customFormat="true" ht="12.75" hidden="true" customHeight="true" outlineLevel="0" collapsed="false">
      <c r="A702" s="315"/>
      <c r="B702" s="316"/>
      <c r="C702" s="316"/>
      <c r="D702" s="370" t="s">
        <v>1646</v>
      </c>
      <c r="E702" s="317" t="s">
        <v>1648</v>
      </c>
      <c r="F702" s="87" t="s">
        <v>6218</v>
      </c>
      <c r="G702" s="88"/>
      <c r="H702" s="89" t="s">
        <v>6219</v>
      </c>
      <c r="I702" s="90"/>
      <c r="J702" s="90"/>
      <c r="K702" s="91"/>
      <c r="L702" s="92"/>
      <c r="M702" s="90" t="s">
        <v>2749</v>
      </c>
      <c r="N702" s="90"/>
      <c r="O702" s="90"/>
      <c r="P702" s="91"/>
      <c r="Q702" s="185"/>
      <c r="R702" s="185"/>
      <c r="S702" s="185"/>
      <c r="T702" s="185"/>
      <c r="U702" s="185"/>
      <c r="V702" s="100" t="s">
        <v>6220</v>
      </c>
      <c r="W702" s="95" t="s">
        <v>6012</v>
      </c>
      <c r="X702" s="96"/>
      <c r="Y702" s="96"/>
      <c r="Z702" s="96"/>
      <c r="AA702" s="96"/>
      <c r="AB702" s="96"/>
      <c r="AC702" s="95"/>
      <c r="AD702" s="95" t="s">
        <v>5418</v>
      </c>
      <c r="AE702" s="100"/>
      <c r="AF702" s="100" t="s">
        <v>2735</v>
      </c>
      <c r="AG702" s="186"/>
      <c r="AH702" s="187"/>
      <c r="AI702" s="187"/>
      <c r="AJ702" s="187"/>
      <c r="AK702" s="188"/>
      <c r="AL702" s="188"/>
      <c r="AM702" s="189"/>
      <c r="AN702" s="189"/>
      <c r="AO702" s="189"/>
      <c r="AP702" s="189"/>
      <c r="AQ702" s="189"/>
      <c r="AR702" s="189"/>
      <c r="AS702" s="189"/>
      <c r="AT702" s="194" t="s">
        <v>1647</v>
      </c>
      <c r="AU702" s="104"/>
      <c r="AV702" s="104"/>
      <c r="AW702" s="104"/>
      <c r="AX702" s="104"/>
      <c r="AY702" s="104"/>
      <c r="AZ702" s="104"/>
      <c r="BA702" s="104"/>
      <c r="BB702" s="104"/>
      <c r="BC702" s="104"/>
      <c r="BD702" s="104"/>
      <c r="BE702" s="162"/>
      <c r="BF702" s="104"/>
      <c r="BG702" s="363"/>
      <c r="BH702" s="213" t="s">
        <v>1648</v>
      </c>
      <c r="BI702" s="193" t="s">
        <v>1648</v>
      </c>
      <c r="BJ702" s="193" t="s">
        <v>6221</v>
      </c>
      <c r="BK702" s="109"/>
    </row>
    <row r="703" s="193" customFormat="true" ht="12.75" hidden="true" customHeight="true" outlineLevel="0" collapsed="false">
      <c r="A703" s="315"/>
      <c r="B703" s="316"/>
      <c r="C703" s="316"/>
      <c r="D703" s="370" t="s">
        <v>1649</v>
      </c>
      <c r="E703" s="317" t="s">
        <v>1651</v>
      </c>
      <c r="F703" s="87" t="s">
        <v>6222</v>
      </c>
      <c r="G703" s="88"/>
      <c r="H703" s="89" t="s">
        <v>6223</v>
      </c>
      <c r="I703" s="90"/>
      <c r="J703" s="90"/>
      <c r="K703" s="91"/>
      <c r="L703" s="92"/>
      <c r="M703" s="90" t="s">
        <v>2749</v>
      </c>
      <c r="N703" s="90"/>
      <c r="O703" s="90"/>
      <c r="P703" s="91"/>
      <c r="Q703" s="185"/>
      <c r="R703" s="185"/>
      <c r="S703" s="185"/>
      <c r="T703" s="185"/>
      <c r="U703" s="185"/>
      <c r="V703" s="100" t="s">
        <v>6224</v>
      </c>
      <c r="W703" s="95" t="s">
        <v>6012</v>
      </c>
      <c r="X703" s="96"/>
      <c r="Y703" s="96"/>
      <c r="Z703" s="96"/>
      <c r="AA703" s="96"/>
      <c r="AB703" s="96"/>
      <c r="AC703" s="95"/>
      <c r="AD703" s="95" t="s">
        <v>5418</v>
      </c>
      <c r="AE703" s="100"/>
      <c r="AF703" s="100" t="s">
        <v>2735</v>
      </c>
      <c r="AG703" s="186"/>
      <c r="AH703" s="187"/>
      <c r="AI703" s="187"/>
      <c r="AJ703" s="187"/>
      <c r="AK703" s="188"/>
      <c r="AL703" s="188"/>
      <c r="AM703" s="189"/>
      <c r="AN703" s="189"/>
      <c r="AO703" s="189"/>
      <c r="AP703" s="189"/>
      <c r="AQ703" s="189"/>
      <c r="AR703" s="189"/>
      <c r="AS703" s="189"/>
      <c r="AT703" s="194" t="s">
        <v>1650</v>
      </c>
      <c r="AU703" s="104"/>
      <c r="AV703" s="104"/>
      <c r="AW703" s="104"/>
      <c r="AX703" s="104"/>
      <c r="AY703" s="104"/>
      <c r="AZ703" s="104"/>
      <c r="BA703" s="104"/>
      <c r="BB703" s="104"/>
      <c r="BC703" s="104"/>
      <c r="BD703" s="104"/>
      <c r="BE703" s="162"/>
      <c r="BF703" s="104"/>
      <c r="BG703" s="363"/>
      <c r="BH703" s="213" t="s">
        <v>1651</v>
      </c>
      <c r="BI703" s="193" t="s">
        <v>1651</v>
      </c>
      <c r="BJ703" s="193" t="s">
        <v>6225</v>
      </c>
      <c r="BK703" s="109"/>
    </row>
    <row r="704" s="193" customFormat="true" ht="12.75" hidden="true" customHeight="true" outlineLevel="0" collapsed="false">
      <c r="A704" s="315"/>
      <c r="B704" s="316"/>
      <c r="C704" s="316"/>
      <c r="D704" s="332" t="s">
        <v>1652</v>
      </c>
      <c r="E704" s="317" t="s">
        <v>1654</v>
      </c>
      <c r="F704" s="87" t="s">
        <v>6226</v>
      </c>
      <c r="G704" s="88"/>
      <c r="H704" s="89" t="s">
        <v>6227</v>
      </c>
      <c r="I704" s="90"/>
      <c r="J704" s="90"/>
      <c r="K704" s="91"/>
      <c r="L704" s="92"/>
      <c r="M704" s="90" t="s">
        <v>2749</v>
      </c>
      <c r="N704" s="90"/>
      <c r="O704" s="90"/>
      <c r="P704" s="91"/>
      <c r="Q704" s="185"/>
      <c r="R704" s="185"/>
      <c r="S704" s="185"/>
      <c r="T704" s="185"/>
      <c r="U704" s="185"/>
      <c r="V704" s="100" t="s">
        <v>6228</v>
      </c>
      <c r="W704" s="95" t="s">
        <v>6012</v>
      </c>
      <c r="X704" s="96"/>
      <c r="Y704" s="96"/>
      <c r="Z704" s="96"/>
      <c r="AA704" s="96"/>
      <c r="AB704" s="96"/>
      <c r="AC704" s="95"/>
      <c r="AD704" s="95" t="s">
        <v>5418</v>
      </c>
      <c r="AE704" s="100"/>
      <c r="AF704" s="100" t="s">
        <v>2735</v>
      </c>
      <c r="AG704" s="186"/>
      <c r="AH704" s="187"/>
      <c r="AI704" s="187"/>
      <c r="AJ704" s="187"/>
      <c r="AK704" s="188"/>
      <c r="AL704" s="188"/>
      <c r="AM704" s="189"/>
      <c r="AN704" s="189"/>
      <c r="AO704" s="189"/>
      <c r="AP704" s="189"/>
      <c r="AQ704" s="189"/>
      <c r="AR704" s="189"/>
      <c r="AS704" s="189"/>
      <c r="AT704" s="194" t="s">
        <v>1653</v>
      </c>
      <c r="AU704" s="104"/>
      <c r="AV704" s="104"/>
      <c r="AW704" s="104"/>
      <c r="AX704" s="104"/>
      <c r="AY704" s="104"/>
      <c r="AZ704" s="104"/>
      <c r="BA704" s="104"/>
      <c r="BB704" s="104"/>
      <c r="BC704" s="104"/>
      <c r="BD704" s="104"/>
      <c r="BE704" s="162"/>
      <c r="BF704" s="104"/>
      <c r="BG704" s="363"/>
      <c r="BH704" s="213" t="s">
        <v>1654</v>
      </c>
      <c r="BI704" s="193" t="s">
        <v>1654</v>
      </c>
      <c r="BJ704" s="193" t="s">
        <v>6229</v>
      </c>
      <c r="BK704" s="109"/>
    </row>
    <row r="705" s="193" customFormat="true" ht="12.75" hidden="true" customHeight="true" outlineLevel="0" collapsed="false">
      <c r="A705" s="315"/>
      <c r="B705" s="316"/>
      <c r="C705" s="316"/>
      <c r="D705" s="332" t="s">
        <v>1655</v>
      </c>
      <c r="E705" s="317" t="s">
        <v>1657</v>
      </c>
      <c r="F705" s="87" t="s">
        <v>6230</v>
      </c>
      <c r="G705" s="88"/>
      <c r="H705" s="89" t="s">
        <v>6231</v>
      </c>
      <c r="I705" s="90"/>
      <c r="J705" s="90"/>
      <c r="K705" s="91"/>
      <c r="L705" s="92"/>
      <c r="M705" s="90" t="s">
        <v>2749</v>
      </c>
      <c r="N705" s="90"/>
      <c r="O705" s="90"/>
      <c r="P705" s="91"/>
      <c r="Q705" s="185"/>
      <c r="R705" s="185"/>
      <c r="S705" s="185"/>
      <c r="T705" s="185"/>
      <c r="U705" s="185"/>
      <c r="V705" s="100" t="s">
        <v>6232</v>
      </c>
      <c r="W705" s="95" t="s">
        <v>6012</v>
      </c>
      <c r="X705" s="96"/>
      <c r="Y705" s="96"/>
      <c r="Z705" s="96"/>
      <c r="AA705" s="96"/>
      <c r="AB705" s="96"/>
      <c r="AC705" s="95"/>
      <c r="AD705" s="95" t="s">
        <v>5418</v>
      </c>
      <c r="AE705" s="100"/>
      <c r="AF705" s="100" t="s">
        <v>2735</v>
      </c>
      <c r="AG705" s="186"/>
      <c r="AH705" s="187"/>
      <c r="AI705" s="187"/>
      <c r="AJ705" s="187"/>
      <c r="AK705" s="188"/>
      <c r="AL705" s="188"/>
      <c r="AM705" s="189"/>
      <c r="AN705" s="189"/>
      <c r="AO705" s="189"/>
      <c r="AP705" s="189"/>
      <c r="AQ705" s="189"/>
      <c r="AR705" s="189"/>
      <c r="AS705" s="189"/>
      <c r="AT705" s="194" t="s">
        <v>1656</v>
      </c>
      <c r="AU705" s="104"/>
      <c r="AV705" s="104"/>
      <c r="AW705" s="104"/>
      <c r="AX705" s="104"/>
      <c r="AY705" s="104"/>
      <c r="AZ705" s="104"/>
      <c r="BA705" s="104"/>
      <c r="BB705" s="104"/>
      <c r="BC705" s="104"/>
      <c r="BD705" s="104"/>
      <c r="BE705" s="162"/>
      <c r="BF705" s="104"/>
      <c r="BG705" s="363"/>
      <c r="BH705" s="213" t="s">
        <v>1657</v>
      </c>
      <c r="BI705" s="193" t="s">
        <v>1657</v>
      </c>
      <c r="BJ705" s="193" t="s">
        <v>6233</v>
      </c>
      <c r="BK705" s="109"/>
    </row>
    <row r="706" s="193" customFormat="true" ht="12.75" hidden="true" customHeight="true" outlineLevel="0" collapsed="false">
      <c r="A706" s="315"/>
      <c r="B706" s="316"/>
      <c r="C706" s="316"/>
      <c r="D706" s="332" t="s">
        <v>1658</v>
      </c>
      <c r="E706" s="317" t="s">
        <v>1659</v>
      </c>
      <c r="F706" s="87" t="s">
        <v>6234</v>
      </c>
      <c r="G706" s="88"/>
      <c r="H706" s="89" t="s">
        <v>6235</v>
      </c>
      <c r="I706" s="90"/>
      <c r="J706" s="90"/>
      <c r="K706" s="91"/>
      <c r="L706" s="92"/>
      <c r="M706" s="90" t="s">
        <v>2749</v>
      </c>
      <c r="N706" s="90"/>
      <c r="O706" s="90"/>
      <c r="P706" s="91"/>
      <c r="Q706" s="185"/>
      <c r="R706" s="185"/>
      <c r="S706" s="185"/>
      <c r="T706" s="185"/>
      <c r="U706" s="185"/>
      <c r="V706" s="100" t="s">
        <v>6236</v>
      </c>
      <c r="W706" s="95" t="s">
        <v>6012</v>
      </c>
      <c r="X706" s="96"/>
      <c r="Y706" s="96"/>
      <c r="Z706" s="96"/>
      <c r="AA706" s="96"/>
      <c r="AB706" s="96"/>
      <c r="AC706" s="95"/>
      <c r="AD706" s="95" t="s">
        <v>5418</v>
      </c>
      <c r="AE706" s="100"/>
      <c r="AF706" s="100" t="s">
        <v>2735</v>
      </c>
      <c r="AG706" s="186"/>
      <c r="AH706" s="187"/>
      <c r="AI706" s="187"/>
      <c r="AJ706" s="187"/>
      <c r="AK706" s="188"/>
      <c r="AL706" s="188"/>
      <c r="AM706" s="189"/>
      <c r="AN706" s="189"/>
      <c r="AO706" s="189"/>
      <c r="AP706" s="189"/>
      <c r="AQ706" s="189"/>
      <c r="AR706" s="189"/>
      <c r="AS706" s="189"/>
      <c r="AT706" s="194" t="s">
        <v>1658</v>
      </c>
      <c r="AU706" s="104"/>
      <c r="AV706" s="104"/>
      <c r="AW706" s="104"/>
      <c r="AX706" s="104"/>
      <c r="AY706" s="104"/>
      <c r="AZ706" s="104"/>
      <c r="BA706" s="104"/>
      <c r="BB706" s="104"/>
      <c r="BC706" s="104"/>
      <c r="BD706" s="104"/>
      <c r="BE706" s="162"/>
      <c r="BF706" s="104"/>
      <c r="BG706" s="363"/>
      <c r="BH706" s="213" t="s">
        <v>1659</v>
      </c>
      <c r="BI706" s="193" t="s">
        <v>1659</v>
      </c>
      <c r="BJ706" s="193" t="s">
        <v>6237</v>
      </c>
      <c r="BK706" s="109"/>
    </row>
    <row r="707" s="193" customFormat="true" ht="12.75" hidden="true" customHeight="true" outlineLevel="0" collapsed="false">
      <c r="A707" s="315"/>
      <c r="B707" s="316"/>
      <c r="C707" s="316"/>
      <c r="D707" s="332" t="s">
        <v>1660</v>
      </c>
      <c r="E707" s="317" t="s">
        <v>1661</v>
      </c>
      <c r="F707" s="87" t="s">
        <v>6238</v>
      </c>
      <c r="G707" s="88"/>
      <c r="H707" s="89" t="s">
        <v>6239</v>
      </c>
      <c r="I707" s="90"/>
      <c r="J707" s="90"/>
      <c r="K707" s="91"/>
      <c r="L707" s="92"/>
      <c r="M707" s="90" t="s">
        <v>2749</v>
      </c>
      <c r="N707" s="90"/>
      <c r="O707" s="90"/>
      <c r="P707" s="91"/>
      <c r="Q707" s="185"/>
      <c r="R707" s="185"/>
      <c r="S707" s="185"/>
      <c r="T707" s="185"/>
      <c r="U707" s="185"/>
      <c r="V707" s="100" t="s">
        <v>6240</v>
      </c>
      <c r="W707" s="95" t="s">
        <v>6012</v>
      </c>
      <c r="X707" s="96"/>
      <c r="Y707" s="96"/>
      <c r="Z707" s="96"/>
      <c r="AA707" s="96"/>
      <c r="AB707" s="96"/>
      <c r="AC707" s="95"/>
      <c r="AD707" s="95" t="s">
        <v>5418</v>
      </c>
      <c r="AE707" s="100"/>
      <c r="AF707" s="100" t="s">
        <v>2735</v>
      </c>
      <c r="AG707" s="186"/>
      <c r="AH707" s="187"/>
      <c r="AI707" s="187"/>
      <c r="AJ707" s="187"/>
      <c r="AK707" s="188"/>
      <c r="AL707" s="188"/>
      <c r="AM707" s="189"/>
      <c r="AN707" s="189"/>
      <c r="AO707" s="189"/>
      <c r="AP707" s="189"/>
      <c r="AQ707" s="189"/>
      <c r="AR707" s="189"/>
      <c r="AS707" s="189"/>
      <c r="AT707" s="194" t="s">
        <v>1660</v>
      </c>
      <c r="AU707" s="104"/>
      <c r="AV707" s="104"/>
      <c r="AW707" s="104"/>
      <c r="AX707" s="104"/>
      <c r="AY707" s="104"/>
      <c r="AZ707" s="104"/>
      <c r="BA707" s="104"/>
      <c r="BB707" s="104"/>
      <c r="BC707" s="104"/>
      <c r="BD707" s="104"/>
      <c r="BE707" s="162"/>
      <c r="BF707" s="104"/>
      <c r="BG707" s="363"/>
      <c r="BH707" s="213" t="s">
        <v>1661</v>
      </c>
      <c r="BI707" s="193" t="s">
        <v>1661</v>
      </c>
      <c r="BJ707" s="193" t="s">
        <v>6241</v>
      </c>
      <c r="BK707" s="109"/>
    </row>
    <row r="708" s="193" customFormat="true" ht="12.75" hidden="true" customHeight="true" outlineLevel="0" collapsed="false">
      <c r="A708" s="315"/>
      <c r="B708" s="316"/>
      <c r="C708" s="316"/>
      <c r="D708" s="332" t="s">
        <v>1662</v>
      </c>
      <c r="E708" s="317" t="s">
        <v>1663</v>
      </c>
      <c r="F708" s="87" t="s">
        <v>6242</v>
      </c>
      <c r="G708" s="88"/>
      <c r="H708" s="89" t="s">
        <v>6243</v>
      </c>
      <c r="I708" s="90"/>
      <c r="J708" s="90"/>
      <c r="K708" s="91"/>
      <c r="L708" s="92"/>
      <c r="M708" s="90" t="s">
        <v>2749</v>
      </c>
      <c r="N708" s="90"/>
      <c r="O708" s="90"/>
      <c r="P708" s="91"/>
      <c r="Q708" s="185"/>
      <c r="R708" s="185"/>
      <c r="S708" s="185"/>
      <c r="T708" s="185"/>
      <c r="U708" s="185"/>
      <c r="V708" s="100" t="s">
        <v>6244</v>
      </c>
      <c r="W708" s="95" t="s">
        <v>6012</v>
      </c>
      <c r="X708" s="96"/>
      <c r="Y708" s="96"/>
      <c r="Z708" s="96"/>
      <c r="AA708" s="96"/>
      <c r="AB708" s="96"/>
      <c r="AC708" s="95"/>
      <c r="AD708" s="95" t="s">
        <v>5418</v>
      </c>
      <c r="AE708" s="100"/>
      <c r="AF708" s="100" t="s">
        <v>2735</v>
      </c>
      <c r="AG708" s="186"/>
      <c r="AH708" s="187"/>
      <c r="AI708" s="187"/>
      <c r="AJ708" s="187"/>
      <c r="AK708" s="188"/>
      <c r="AL708" s="188"/>
      <c r="AM708" s="189"/>
      <c r="AN708" s="189"/>
      <c r="AO708" s="189"/>
      <c r="AP708" s="189"/>
      <c r="AQ708" s="189"/>
      <c r="AR708" s="189"/>
      <c r="AS708" s="189"/>
      <c r="AT708" s="194" t="s">
        <v>1662</v>
      </c>
      <c r="AU708" s="104"/>
      <c r="AV708" s="104"/>
      <c r="AW708" s="104"/>
      <c r="AX708" s="104"/>
      <c r="AY708" s="104"/>
      <c r="AZ708" s="104"/>
      <c r="BA708" s="104"/>
      <c r="BB708" s="104"/>
      <c r="BC708" s="104"/>
      <c r="BD708" s="104"/>
      <c r="BE708" s="162"/>
      <c r="BF708" s="104"/>
      <c r="BG708" s="363"/>
      <c r="BH708" s="213" t="s">
        <v>1663</v>
      </c>
      <c r="BI708" s="193" t="s">
        <v>1663</v>
      </c>
      <c r="BJ708" s="193" t="s">
        <v>6245</v>
      </c>
      <c r="BK708" s="109"/>
    </row>
    <row r="709" s="193" customFormat="true" ht="12.75" hidden="true" customHeight="true" outlineLevel="0" collapsed="false">
      <c r="A709" s="315"/>
      <c r="B709" s="316"/>
      <c r="C709" s="316"/>
      <c r="D709" s="332" t="s">
        <v>1664</v>
      </c>
      <c r="E709" s="317" t="s">
        <v>1665</v>
      </c>
      <c r="F709" s="87" t="s">
        <v>6246</v>
      </c>
      <c r="G709" s="88"/>
      <c r="H709" s="89" t="s">
        <v>6247</v>
      </c>
      <c r="I709" s="90"/>
      <c r="J709" s="90"/>
      <c r="K709" s="91"/>
      <c r="L709" s="92"/>
      <c r="M709" s="90" t="s">
        <v>2749</v>
      </c>
      <c r="N709" s="90"/>
      <c r="O709" s="90"/>
      <c r="P709" s="91"/>
      <c r="Q709" s="185"/>
      <c r="R709" s="185"/>
      <c r="S709" s="185"/>
      <c r="T709" s="185"/>
      <c r="U709" s="185"/>
      <c r="V709" s="100" t="s">
        <v>6248</v>
      </c>
      <c r="W709" s="95" t="s">
        <v>6012</v>
      </c>
      <c r="X709" s="96"/>
      <c r="Y709" s="96"/>
      <c r="Z709" s="96"/>
      <c r="AA709" s="96"/>
      <c r="AB709" s="96"/>
      <c r="AC709" s="95"/>
      <c r="AD709" s="95" t="s">
        <v>5418</v>
      </c>
      <c r="AE709" s="100"/>
      <c r="AF709" s="100" t="s">
        <v>2735</v>
      </c>
      <c r="AG709" s="186"/>
      <c r="AH709" s="187"/>
      <c r="AI709" s="187"/>
      <c r="AJ709" s="187"/>
      <c r="AK709" s="188"/>
      <c r="AL709" s="188"/>
      <c r="AM709" s="189"/>
      <c r="AN709" s="189"/>
      <c r="AO709" s="189"/>
      <c r="AP709" s="189"/>
      <c r="AQ709" s="189"/>
      <c r="AR709" s="189"/>
      <c r="AS709" s="189"/>
      <c r="AT709" s="194" t="s">
        <v>1664</v>
      </c>
      <c r="AU709" s="104"/>
      <c r="AV709" s="104"/>
      <c r="AW709" s="104"/>
      <c r="AX709" s="104"/>
      <c r="AY709" s="104"/>
      <c r="AZ709" s="104"/>
      <c r="BA709" s="104"/>
      <c r="BB709" s="104"/>
      <c r="BC709" s="104"/>
      <c r="BD709" s="104"/>
      <c r="BE709" s="162"/>
      <c r="BF709" s="104"/>
      <c r="BG709" s="363"/>
      <c r="BH709" s="213" t="s">
        <v>1665</v>
      </c>
      <c r="BI709" s="193" t="s">
        <v>1665</v>
      </c>
      <c r="BJ709" s="193" t="s">
        <v>6249</v>
      </c>
      <c r="BK709" s="109"/>
    </row>
    <row r="710" s="193" customFormat="true" ht="12.75" hidden="true" customHeight="true" outlineLevel="0" collapsed="false">
      <c r="A710" s="315"/>
      <c r="B710" s="316"/>
      <c r="C710" s="316"/>
      <c r="D710" s="332" t="s">
        <v>1666</v>
      </c>
      <c r="E710" s="317" t="s">
        <v>1667</v>
      </c>
      <c r="F710" s="87" t="s">
        <v>6250</v>
      </c>
      <c r="G710" s="88"/>
      <c r="H710" s="89" t="s">
        <v>6251</v>
      </c>
      <c r="I710" s="90"/>
      <c r="J710" s="90"/>
      <c r="K710" s="91"/>
      <c r="L710" s="92"/>
      <c r="M710" s="90" t="s">
        <v>2749</v>
      </c>
      <c r="N710" s="90"/>
      <c r="O710" s="90"/>
      <c r="P710" s="91"/>
      <c r="Q710" s="185"/>
      <c r="R710" s="185"/>
      <c r="S710" s="185"/>
      <c r="T710" s="185"/>
      <c r="U710" s="185"/>
      <c r="V710" s="100" t="s">
        <v>6252</v>
      </c>
      <c r="W710" s="95" t="s">
        <v>6012</v>
      </c>
      <c r="X710" s="96"/>
      <c r="Y710" s="96"/>
      <c r="Z710" s="96"/>
      <c r="AA710" s="96"/>
      <c r="AB710" s="96"/>
      <c r="AC710" s="95"/>
      <c r="AD710" s="95" t="s">
        <v>5418</v>
      </c>
      <c r="AE710" s="100"/>
      <c r="AF710" s="100" t="s">
        <v>2735</v>
      </c>
      <c r="AG710" s="186"/>
      <c r="AH710" s="187"/>
      <c r="AI710" s="187"/>
      <c r="AJ710" s="187"/>
      <c r="AK710" s="188"/>
      <c r="AL710" s="188"/>
      <c r="AM710" s="189"/>
      <c r="AN710" s="189"/>
      <c r="AO710" s="189"/>
      <c r="AP710" s="189"/>
      <c r="AQ710" s="189"/>
      <c r="AR710" s="189"/>
      <c r="AS710" s="189"/>
      <c r="AT710" s="194" t="s">
        <v>1666</v>
      </c>
      <c r="AU710" s="104"/>
      <c r="AV710" s="104"/>
      <c r="AW710" s="104"/>
      <c r="AX710" s="104"/>
      <c r="AY710" s="104"/>
      <c r="AZ710" s="104"/>
      <c r="BA710" s="104"/>
      <c r="BB710" s="104"/>
      <c r="BC710" s="104"/>
      <c r="BD710" s="104"/>
      <c r="BE710" s="162"/>
      <c r="BF710" s="104"/>
      <c r="BG710" s="363"/>
      <c r="BH710" s="213" t="s">
        <v>1667</v>
      </c>
      <c r="BI710" s="193" t="s">
        <v>1667</v>
      </c>
      <c r="BJ710" s="193" t="s">
        <v>6253</v>
      </c>
      <c r="BK710" s="109"/>
    </row>
    <row r="711" s="193" customFormat="true" ht="12.75" hidden="true" customHeight="true" outlineLevel="0" collapsed="false">
      <c r="A711" s="315"/>
      <c r="B711" s="316"/>
      <c r="C711" s="316"/>
      <c r="D711" s="332" t="s">
        <v>1668</v>
      </c>
      <c r="E711" s="317" t="s">
        <v>1670</v>
      </c>
      <c r="F711" s="87" t="s">
        <v>6254</v>
      </c>
      <c r="G711" s="88"/>
      <c r="H711" s="89" t="s">
        <v>6255</v>
      </c>
      <c r="I711" s="90"/>
      <c r="J711" s="90"/>
      <c r="K711" s="91"/>
      <c r="L711" s="92"/>
      <c r="M711" s="90" t="s">
        <v>2749</v>
      </c>
      <c r="N711" s="90"/>
      <c r="O711" s="90"/>
      <c r="P711" s="91"/>
      <c r="Q711" s="185"/>
      <c r="R711" s="185"/>
      <c r="S711" s="185"/>
      <c r="T711" s="185"/>
      <c r="U711" s="185"/>
      <c r="V711" s="100" t="s">
        <v>6256</v>
      </c>
      <c r="W711" s="95" t="s">
        <v>6012</v>
      </c>
      <c r="X711" s="96"/>
      <c r="Y711" s="96"/>
      <c r="Z711" s="96"/>
      <c r="AA711" s="96"/>
      <c r="AB711" s="96"/>
      <c r="AC711" s="95"/>
      <c r="AD711" s="95" t="s">
        <v>5418</v>
      </c>
      <c r="AE711" s="100"/>
      <c r="AF711" s="100" t="s">
        <v>2735</v>
      </c>
      <c r="AG711" s="186"/>
      <c r="AH711" s="187"/>
      <c r="AI711" s="187"/>
      <c r="AJ711" s="187"/>
      <c r="AK711" s="188"/>
      <c r="AL711" s="188"/>
      <c r="AM711" s="189"/>
      <c r="AN711" s="189"/>
      <c r="AO711" s="189"/>
      <c r="AP711" s="189"/>
      <c r="AQ711" s="189"/>
      <c r="AR711" s="189"/>
      <c r="AS711" s="189"/>
      <c r="AT711" s="194" t="s">
        <v>1669</v>
      </c>
      <c r="AU711" s="104"/>
      <c r="AV711" s="104"/>
      <c r="AW711" s="104"/>
      <c r="AX711" s="104"/>
      <c r="AY711" s="104"/>
      <c r="AZ711" s="104"/>
      <c r="BA711" s="104"/>
      <c r="BB711" s="104"/>
      <c r="BC711" s="104"/>
      <c r="BD711" s="104"/>
      <c r="BE711" s="162"/>
      <c r="BF711" s="104"/>
      <c r="BG711" s="363"/>
      <c r="BH711" s="213" t="s">
        <v>1670</v>
      </c>
      <c r="BI711" s="193" t="s">
        <v>1670</v>
      </c>
      <c r="BJ711" s="193" t="s">
        <v>6257</v>
      </c>
      <c r="BK711" s="109"/>
    </row>
    <row r="712" s="193" customFormat="true" ht="12.75" hidden="true" customHeight="true" outlineLevel="0" collapsed="false">
      <c r="A712" s="315"/>
      <c r="B712" s="316"/>
      <c r="C712" s="316"/>
      <c r="D712" s="332" t="s">
        <v>1671</v>
      </c>
      <c r="E712" s="317" t="s">
        <v>1673</v>
      </c>
      <c r="F712" s="87" t="s">
        <v>6258</v>
      </c>
      <c r="G712" s="88"/>
      <c r="H712" s="89" t="s">
        <v>6259</v>
      </c>
      <c r="I712" s="90"/>
      <c r="J712" s="90"/>
      <c r="K712" s="91"/>
      <c r="L712" s="92"/>
      <c r="M712" s="90" t="s">
        <v>2749</v>
      </c>
      <c r="N712" s="90"/>
      <c r="O712" s="90"/>
      <c r="P712" s="91"/>
      <c r="Q712" s="185"/>
      <c r="R712" s="185"/>
      <c r="S712" s="185"/>
      <c r="T712" s="185"/>
      <c r="U712" s="185"/>
      <c r="V712" s="100" t="s">
        <v>6260</v>
      </c>
      <c r="W712" s="95" t="s">
        <v>6012</v>
      </c>
      <c r="X712" s="96"/>
      <c r="Y712" s="96"/>
      <c r="Z712" s="96"/>
      <c r="AA712" s="96"/>
      <c r="AB712" s="96"/>
      <c r="AC712" s="95"/>
      <c r="AD712" s="95" t="s">
        <v>5418</v>
      </c>
      <c r="AE712" s="100"/>
      <c r="AF712" s="100" t="s">
        <v>2735</v>
      </c>
      <c r="AG712" s="186"/>
      <c r="AH712" s="187"/>
      <c r="AI712" s="187"/>
      <c r="AJ712" s="187"/>
      <c r="AK712" s="188"/>
      <c r="AL712" s="188"/>
      <c r="AM712" s="189"/>
      <c r="AN712" s="189"/>
      <c r="AO712" s="189"/>
      <c r="AP712" s="189"/>
      <c r="AQ712" s="189"/>
      <c r="AR712" s="189"/>
      <c r="AS712" s="189"/>
      <c r="AT712" s="194" t="s">
        <v>1672</v>
      </c>
      <c r="AU712" s="104"/>
      <c r="AV712" s="104"/>
      <c r="AW712" s="104"/>
      <c r="AX712" s="104"/>
      <c r="AY712" s="104"/>
      <c r="AZ712" s="104"/>
      <c r="BA712" s="104"/>
      <c r="BB712" s="104"/>
      <c r="BC712" s="104"/>
      <c r="BD712" s="104"/>
      <c r="BE712" s="162"/>
      <c r="BF712" s="104"/>
      <c r="BG712" s="363"/>
      <c r="BH712" s="213" t="s">
        <v>1673</v>
      </c>
      <c r="BI712" s="193" t="s">
        <v>1673</v>
      </c>
      <c r="BJ712" s="193" t="s">
        <v>6261</v>
      </c>
      <c r="BK712" s="109"/>
    </row>
    <row r="713" s="193" customFormat="true" ht="12.75" hidden="true" customHeight="true" outlineLevel="0" collapsed="false">
      <c r="A713" s="315"/>
      <c r="B713" s="316"/>
      <c r="C713" s="316"/>
      <c r="D713" s="332" t="s">
        <v>1674</v>
      </c>
      <c r="E713" s="317" t="s">
        <v>1676</v>
      </c>
      <c r="F713" s="87" t="s">
        <v>6262</v>
      </c>
      <c r="G713" s="88"/>
      <c r="H713" s="89" t="s">
        <v>6263</v>
      </c>
      <c r="I713" s="90"/>
      <c r="J713" s="90"/>
      <c r="K713" s="91"/>
      <c r="L713" s="92"/>
      <c r="M713" s="90" t="s">
        <v>2749</v>
      </c>
      <c r="N713" s="90"/>
      <c r="O713" s="90"/>
      <c r="P713" s="91"/>
      <c r="Q713" s="185"/>
      <c r="R713" s="185"/>
      <c r="S713" s="185"/>
      <c r="T713" s="185"/>
      <c r="U713" s="185"/>
      <c r="V713" s="100" t="s">
        <v>6264</v>
      </c>
      <c r="W713" s="95" t="s">
        <v>6012</v>
      </c>
      <c r="X713" s="96"/>
      <c r="Y713" s="96"/>
      <c r="Z713" s="96"/>
      <c r="AA713" s="96"/>
      <c r="AB713" s="96"/>
      <c r="AC713" s="95"/>
      <c r="AD713" s="95" t="s">
        <v>5418</v>
      </c>
      <c r="AE713" s="100"/>
      <c r="AF713" s="100" t="s">
        <v>2735</v>
      </c>
      <c r="AG713" s="186"/>
      <c r="AH713" s="187"/>
      <c r="AI713" s="187"/>
      <c r="AJ713" s="187"/>
      <c r="AK713" s="188"/>
      <c r="AL713" s="188"/>
      <c r="AM713" s="189"/>
      <c r="AN713" s="189"/>
      <c r="AO713" s="189"/>
      <c r="AP713" s="189"/>
      <c r="AQ713" s="189"/>
      <c r="AR713" s="189"/>
      <c r="AS713" s="189"/>
      <c r="AT713" s="194" t="s">
        <v>1675</v>
      </c>
      <c r="AU713" s="104"/>
      <c r="AV713" s="104"/>
      <c r="AW713" s="104"/>
      <c r="AX713" s="104"/>
      <c r="AY713" s="104"/>
      <c r="AZ713" s="104"/>
      <c r="BA713" s="104"/>
      <c r="BB713" s="104"/>
      <c r="BC713" s="104"/>
      <c r="BD713" s="104"/>
      <c r="BE713" s="162"/>
      <c r="BF713" s="104"/>
      <c r="BG713" s="363"/>
      <c r="BH713" s="213" t="s">
        <v>1676</v>
      </c>
      <c r="BI713" s="193" t="s">
        <v>1676</v>
      </c>
      <c r="BJ713" s="193" t="s">
        <v>6265</v>
      </c>
      <c r="BK713" s="109"/>
    </row>
    <row r="714" s="193" customFormat="true" ht="12.75" hidden="true" customHeight="true" outlineLevel="0" collapsed="false">
      <c r="A714" s="315"/>
      <c r="B714" s="316"/>
      <c r="C714" s="316"/>
      <c r="D714" s="370" t="s">
        <v>1677</v>
      </c>
      <c r="E714" s="317" t="s">
        <v>1679</v>
      </c>
      <c r="F714" s="87" t="s">
        <v>6266</v>
      </c>
      <c r="G714" s="88"/>
      <c r="H714" s="89" t="s">
        <v>6267</v>
      </c>
      <c r="I714" s="90"/>
      <c r="J714" s="90"/>
      <c r="K714" s="91"/>
      <c r="L714" s="92"/>
      <c r="M714" s="90" t="s">
        <v>2749</v>
      </c>
      <c r="N714" s="90"/>
      <c r="O714" s="90"/>
      <c r="P714" s="91"/>
      <c r="Q714" s="185"/>
      <c r="R714" s="185"/>
      <c r="S714" s="185"/>
      <c r="T714" s="185"/>
      <c r="U714" s="185"/>
      <c r="V714" s="100" t="s">
        <v>6268</v>
      </c>
      <c r="W714" s="95" t="s">
        <v>6012</v>
      </c>
      <c r="X714" s="96"/>
      <c r="Y714" s="96"/>
      <c r="Z714" s="96"/>
      <c r="AA714" s="96"/>
      <c r="AB714" s="96"/>
      <c r="AC714" s="95"/>
      <c r="AD714" s="95" t="s">
        <v>5418</v>
      </c>
      <c r="AE714" s="100"/>
      <c r="AF714" s="100" t="s">
        <v>2735</v>
      </c>
      <c r="AG714" s="186"/>
      <c r="AH714" s="187"/>
      <c r="AI714" s="187"/>
      <c r="AJ714" s="187"/>
      <c r="AK714" s="188"/>
      <c r="AL714" s="188"/>
      <c r="AM714" s="189"/>
      <c r="AN714" s="189"/>
      <c r="AO714" s="189"/>
      <c r="AP714" s="189"/>
      <c r="AQ714" s="189"/>
      <c r="AR714" s="189"/>
      <c r="AS714" s="189"/>
      <c r="AT714" s="194" t="s">
        <v>1678</v>
      </c>
      <c r="AU714" s="104"/>
      <c r="AV714" s="104"/>
      <c r="AW714" s="104"/>
      <c r="AX714" s="104"/>
      <c r="AY714" s="104"/>
      <c r="AZ714" s="104"/>
      <c r="BA714" s="104"/>
      <c r="BB714" s="104"/>
      <c r="BC714" s="104"/>
      <c r="BD714" s="104"/>
      <c r="BE714" s="162"/>
      <c r="BF714" s="104"/>
      <c r="BG714" s="363"/>
      <c r="BH714" s="213" t="s">
        <v>1679</v>
      </c>
      <c r="BI714" s="193" t="s">
        <v>1679</v>
      </c>
      <c r="BJ714" s="193" t="s">
        <v>6269</v>
      </c>
      <c r="BK714" s="109"/>
    </row>
    <row r="715" s="193" customFormat="true" ht="12.75" hidden="true" customHeight="true" outlineLevel="0" collapsed="false">
      <c r="A715" s="315"/>
      <c r="B715" s="316"/>
      <c r="C715" s="316"/>
      <c r="D715" s="370" t="s">
        <v>1680</v>
      </c>
      <c r="E715" s="317" t="s">
        <v>1682</v>
      </c>
      <c r="F715" s="87" t="s">
        <v>6270</v>
      </c>
      <c r="G715" s="88"/>
      <c r="H715" s="89" t="s">
        <v>6271</v>
      </c>
      <c r="I715" s="90"/>
      <c r="J715" s="90"/>
      <c r="K715" s="91"/>
      <c r="L715" s="92"/>
      <c r="M715" s="90" t="s">
        <v>2749</v>
      </c>
      <c r="N715" s="90"/>
      <c r="O715" s="90"/>
      <c r="P715" s="91"/>
      <c r="Q715" s="185"/>
      <c r="R715" s="185"/>
      <c r="S715" s="185"/>
      <c r="T715" s="185"/>
      <c r="U715" s="185"/>
      <c r="V715" s="100" t="s">
        <v>6272</v>
      </c>
      <c r="W715" s="95" t="s">
        <v>6012</v>
      </c>
      <c r="X715" s="96"/>
      <c r="Y715" s="96"/>
      <c r="Z715" s="96"/>
      <c r="AA715" s="96"/>
      <c r="AB715" s="96"/>
      <c r="AC715" s="95"/>
      <c r="AD715" s="95" t="s">
        <v>5418</v>
      </c>
      <c r="AE715" s="100"/>
      <c r="AF715" s="100" t="s">
        <v>2735</v>
      </c>
      <c r="AG715" s="186"/>
      <c r="AH715" s="187"/>
      <c r="AI715" s="187"/>
      <c r="AJ715" s="187"/>
      <c r="AK715" s="188"/>
      <c r="AL715" s="188"/>
      <c r="AM715" s="189"/>
      <c r="AN715" s="189"/>
      <c r="AO715" s="189"/>
      <c r="AP715" s="189"/>
      <c r="AQ715" s="189"/>
      <c r="AR715" s="189"/>
      <c r="AS715" s="189"/>
      <c r="AT715" s="194" t="s">
        <v>1681</v>
      </c>
      <c r="AU715" s="104"/>
      <c r="AV715" s="104"/>
      <c r="AW715" s="104"/>
      <c r="AX715" s="104"/>
      <c r="AY715" s="104"/>
      <c r="AZ715" s="104"/>
      <c r="BA715" s="104"/>
      <c r="BB715" s="104"/>
      <c r="BC715" s="104"/>
      <c r="BD715" s="104"/>
      <c r="BE715" s="162"/>
      <c r="BF715" s="104"/>
      <c r="BG715" s="363"/>
      <c r="BH715" s="213" t="s">
        <v>1682</v>
      </c>
      <c r="BI715" s="193" t="s">
        <v>1682</v>
      </c>
      <c r="BJ715" s="193" t="s">
        <v>6273</v>
      </c>
      <c r="BK715" s="109"/>
    </row>
    <row r="716" s="193" customFormat="true" ht="12.75" hidden="true" customHeight="true" outlineLevel="0" collapsed="false">
      <c r="A716" s="315"/>
      <c r="B716" s="316"/>
      <c r="C716" s="316"/>
      <c r="D716" s="332" t="s">
        <v>1683</v>
      </c>
      <c r="E716" s="317" t="s">
        <v>1685</v>
      </c>
      <c r="F716" s="87" t="s">
        <v>6274</v>
      </c>
      <c r="G716" s="88"/>
      <c r="H716" s="89" t="s">
        <v>6275</v>
      </c>
      <c r="I716" s="90"/>
      <c r="J716" s="90"/>
      <c r="K716" s="91"/>
      <c r="L716" s="92"/>
      <c r="M716" s="90" t="s">
        <v>2749</v>
      </c>
      <c r="N716" s="90"/>
      <c r="O716" s="90"/>
      <c r="P716" s="91"/>
      <c r="Q716" s="185"/>
      <c r="R716" s="185"/>
      <c r="S716" s="185"/>
      <c r="T716" s="185"/>
      <c r="U716" s="185"/>
      <c r="V716" s="100" t="s">
        <v>6276</v>
      </c>
      <c r="W716" s="95" t="s">
        <v>6012</v>
      </c>
      <c r="X716" s="96"/>
      <c r="Y716" s="96"/>
      <c r="Z716" s="96"/>
      <c r="AA716" s="96"/>
      <c r="AB716" s="96"/>
      <c r="AC716" s="95"/>
      <c r="AD716" s="95" t="s">
        <v>5418</v>
      </c>
      <c r="AE716" s="100"/>
      <c r="AF716" s="100" t="s">
        <v>2735</v>
      </c>
      <c r="AG716" s="186"/>
      <c r="AH716" s="187"/>
      <c r="AI716" s="187"/>
      <c r="AJ716" s="187"/>
      <c r="AK716" s="188"/>
      <c r="AL716" s="188"/>
      <c r="AM716" s="189"/>
      <c r="AN716" s="189"/>
      <c r="AO716" s="189"/>
      <c r="AP716" s="189"/>
      <c r="AQ716" s="189"/>
      <c r="AR716" s="189"/>
      <c r="AS716" s="189"/>
      <c r="AT716" s="194" t="s">
        <v>1684</v>
      </c>
      <c r="AU716" s="104"/>
      <c r="AV716" s="104"/>
      <c r="AW716" s="104"/>
      <c r="AX716" s="104"/>
      <c r="AY716" s="104"/>
      <c r="AZ716" s="104"/>
      <c r="BA716" s="104"/>
      <c r="BB716" s="104"/>
      <c r="BC716" s="104"/>
      <c r="BD716" s="104"/>
      <c r="BE716" s="162"/>
      <c r="BF716" s="104"/>
      <c r="BG716" s="363"/>
      <c r="BH716" s="213" t="s">
        <v>1685</v>
      </c>
      <c r="BI716" s="193" t="s">
        <v>1685</v>
      </c>
      <c r="BJ716" s="193" t="s">
        <v>6277</v>
      </c>
      <c r="BK716" s="109"/>
    </row>
    <row r="717" s="193" customFormat="true" ht="12.75" hidden="true" customHeight="true" outlineLevel="0" collapsed="false">
      <c r="A717" s="315"/>
      <c r="B717" s="316"/>
      <c r="C717" s="316"/>
      <c r="D717" s="332" t="s">
        <v>1686</v>
      </c>
      <c r="E717" s="317" t="s">
        <v>1688</v>
      </c>
      <c r="F717" s="87" t="s">
        <v>6278</v>
      </c>
      <c r="G717" s="88"/>
      <c r="H717" s="89" t="s">
        <v>6279</v>
      </c>
      <c r="I717" s="90"/>
      <c r="J717" s="90"/>
      <c r="K717" s="91"/>
      <c r="L717" s="92"/>
      <c r="M717" s="90" t="s">
        <v>2749</v>
      </c>
      <c r="N717" s="90"/>
      <c r="O717" s="90"/>
      <c r="P717" s="91"/>
      <c r="Q717" s="185"/>
      <c r="R717" s="185"/>
      <c r="S717" s="185"/>
      <c r="T717" s="185"/>
      <c r="U717" s="185"/>
      <c r="V717" s="100" t="s">
        <v>6280</v>
      </c>
      <c r="W717" s="95" t="s">
        <v>6012</v>
      </c>
      <c r="X717" s="96"/>
      <c r="Y717" s="96"/>
      <c r="Z717" s="96"/>
      <c r="AA717" s="96"/>
      <c r="AB717" s="96"/>
      <c r="AC717" s="95"/>
      <c r="AD717" s="95" t="s">
        <v>5418</v>
      </c>
      <c r="AE717" s="100"/>
      <c r="AF717" s="100" t="s">
        <v>2735</v>
      </c>
      <c r="AG717" s="186"/>
      <c r="AH717" s="187"/>
      <c r="AI717" s="187"/>
      <c r="AJ717" s="187"/>
      <c r="AK717" s="188"/>
      <c r="AL717" s="188"/>
      <c r="AM717" s="189"/>
      <c r="AN717" s="189"/>
      <c r="AO717" s="189"/>
      <c r="AP717" s="189"/>
      <c r="AQ717" s="189"/>
      <c r="AR717" s="189"/>
      <c r="AS717" s="189"/>
      <c r="AT717" s="194" t="s">
        <v>1687</v>
      </c>
      <c r="AU717" s="104"/>
      <c r="AV717" s="104"/>
      <c r="AW717" s="104"/>
      <c r="AX717" s="104"/>
      <c r="AY717" s="104"/>
      <c r="AZ717" s="104"/>
      <c r="BA717" s="104"/>
      <c r="BB717" s="104"/>
      <c r="BC717" s="104"/>
      <c r="BD717" s="104"/>
      <c r="BE717" s="162"/>
      <c r="BF717" s="104"/>
      <c r="BG717" s="363"/>
      <c r="BH717" s="213" t="s">
        <v>1688</v>
      </c>
      <c r="BI717" s="193" t="s">
        <v>1688</v>
      </c>
      <c r="BJ717" s="193" t="s">
        <v>6281</v>
      </c>
      <c r="BK717" s="109"/>
    </row>
    <row r="718" s="193" customFormat="true" ht="12.75" hidden="true" customHeight="true" outlineLevel="0" collapsed="false">
      <c r="A718" s="315"/>
      <c r="B718" s="316"/>
      <c r="C718" s="316"/>
      <c r="D718" s="332" t="s">
        <v>1689</v>
      </c>
      <c r="E718" s="317" t="s">
        <v>1691</v>
      </c>
      <c r="F718" s="87" t="s">
        <v>6282</v>
      </c>
      <c r="G718" s="88"/>
      <c r="H718" s="89" t="s">
        <v>6283</v>
      </c>
      <c r="I718" s="90"/>
      <c r="J718" s="90"/>
      <c r="K718" s="91"/>
      <c r="L718" s="92"/>
      <c r="M718" s="90" t="s">
        <v>2749</v>
      </c>
      <c r="N718" s="90"/>
      <c r="O718" s="90"/>
      <c r="P718" s="91"/>
      <c r="Q718" s="185"/>
      <c r="R718" s="185"/>
      <c r="S718" s="185"/>
      <c r="T718" s="185"/>
      <c r="U718" s="185"/>
      <c r="V718" s="100" t="s">
        <v>6284</v>
      </c>
      <c r="W718" s="95" t="s">
        <v>6012</v>
      </c>
      <c r="X718" s="96"/>
      <c r="Y718" s="96"/>
      <c r="Z718" s="96"/>
      <c r="AA718" s="96"/>
      <c r="AB718" s="96"/>
      <c r="AC718" s="95"/>
      <c r="AD718" s="95" t="s">
        <v>5418</v>
      </c>
      <c r="AE718" s="100"/>
      <c r="AF718" s="100" t="s">
        <v>2735</v>
      </c>
      <c r="AG718" s="186"/>
      <c r="AH718" s="187"/>
      <c r="AI718" s="187"/>
      <c r="AJ718" s="187"/>
      <c r="AK718" s="188"/>
      <c r="AL718" s="188"/>
      <c r="AM718" s="189"/>
      <c r="AN718" s="189"/>
      <c r="AO718" s="189"/>
      <c r="AP718" s="189"/>
      <c r="AQ718" s="189"/>
      <c r="AR718" s="189"/>
      <c r="AS718" s="189"/>
      <c r="AT718" s="194" t="s">
        <v>1690</v>
      </c>
      <c r="AU718" s="104"/>
      <c r="AV718" s="104"/>
      <c r="AW718" s="104"/>
      <c r="AX718" s="104"/>
      <c r="AY718" s="104"/>
      <c r="AZ718" s="104"/>
      <c r="BA718" s="104"/>
      <c r="BB718" s="104"/>
      <c r="BC718" s="104"/>
      <c r="BD718" s="104"/>
      <c r="BE718" s="162"/>
      <c r="BF718" s="104"/>
      <c r="BG718" s="363"/>
      <c r="BH718" s="213" t="s">
        <v>1691</v>
      </c>
      <c r="BI718" s="193" t="s">
        <v>1691</v>
      </c>
      <c r="BJ718" s="193" t="s">
        <v>6285</v>
      </c>
      <c r="BK718" s="109"/>
    </row>
    <row r="719" s="193" customFormat="true" ht="12.75" hidden="true" customHeight="true" outlineLevel="0" collapsed="false">
      <c r="A719" s="315"/>
      <c r="B719" s="316"/>
      <c r="C719" s="316"/>
      <c r="D719" s="332" t="s">
        <v>1692</v>
      </c>
      <c r="E719" s="317" t="s">
        <v>1693</v>
      </c>
      <c r="F719" s="87" t="s">
        <v>6286</v>
      </c>
      <c r="G719" s="88"/>
      <c r="H719" s="89" t="s">
        <v>6287</v>
      </c>
      <c r="I719" s="90"/>
      <c r="J719" s="90"/>
      <c r="K719" s="91"/>
      <c r="L719" s="92"/>
      <c r="M719" s="90" t="s">
        <v>2749</v>
      </c>
      <c r="N719" s="90"/>
      <c r="O719" s="90"/>
      <c r="P719" s="91"/>
      <c r="Q719" s="185"/>
      <c r="R719" s="185"/>
      <c r="S719" s="185"/>
      <c r="T719" s="185"/>
      <c r="U719" s="185"/>
      <c r="V719" s="100" t="s">
        <v>6288</v>
      </c>
      <c r="W719" s="95" t="s">
        <v>6012</v>
      </c>
      <c r="X719" s="96"/>
      <c r="Y719" s="96"/>
      <c r="Z719" s="96"/>
      <c r="AA719" s="96"/>
      <c r="AB719" s="96"/>
      <c r="AC719" s="95"/>
      <c r="AD719" s="95" t="s">
        <v>5418</v>
      </c>
      <c r="AE719" s="100"/>
      <c r="AF719" s="100" t="s">
        <v>2735</v>
      </c>
      <c r="AG719" s="186"/>
      <c r="AH719" s="187"/>
      <c r="AI719" s="187"/>
      <c r="AJ719" s="187"/>
      <c r="AK719" s="188"/>
      <c r="AL719" s="188"/>
      <c r="AM719" s="189"/>
      <c r="AN719" s="189"/>
      <c r="AO719" s="189"/>
      <c r="AP719" s="189"/>
      <c r="AQ719" s="189"/>
      <c r="AR719" s="189"/>
      <c r="AS719" s="189"/>
      <c r="AT719" s="194" t="s">
        <v>1692</v>
      </c>
      <c r="AU719" s="104"/>
      <c r="AV719" s="104"/>
      <c r="AW719" s="104"/>
      <c r="AX719" s="104"/>
      <c r="AY719" s="104"/>
      <c r="AZ719" s="104"/>
      <c r="BA719" s="104"/>
      <c r="BB719" s="104"/>
      <c r="BC719" s="104"/>
      <c r="BD719" s="104"/>
      <c r="BE719" s="162"/>
      <c r="BF719" s="104"/>
      <c r="BG719" s="363"/>
      <c r="BH719" s="213" t="s">
        <v>1693</v>
      </c>
      <c r="BI719" s="193" t="s">
        <v>1693</v>
      </c>
      <c r="BJ719" s="193" t="s">
        <v>6289</v>
      </c>
      <c r="BK719" s="109"/>
    </row>
    <row r="720" s="193" customFormat="true" ht="12.75" hidden="true" customHeight="true" outlineLevel="0" collapsed="false">
      <c r="A720" s="315"/>
      <c r="B720" s="316"/>
      <c r="C720" s="316"/>
      <c r="D720" s="332" t="s">
        <v>1694</v>
      </c>
      <c r="E720" s="317" t="s">
        <v>1695</v>
      </c>
      <c r="F720" s="87" t="s">
        <v>6290</v>
      </c>
      <c r="G720" s="88"/>
      <c r="H720" s="89" t="s">
        <v>6291</v>
      </c>
      <c r="I720" s="90"/>
      <c r="J720" s="90"/>
      <c r="K720" s="91"/>
      <c r="L720" s="92"/>
      <c r="M720" s="90" t="s">
        <v>2749</v>
      </c>
      <c r="N720" s="90"/>
      <c r="O720" s="90"/>
      <c r="P720" s="91"/>
      <c r="Q720" s="185"/>
      <c r="R720" s="185"/>
      <c r="S720" s="185"/>
      <c r="T720" s="185"/>
      <c r="U720" s="185"/>
      <c r="V720" s="100" t="s">
        <v>6292</v>
      </c>
      <c r="W720" s="95" t="s">
        <v>6012</v>
      </c>
      <c r="X720" s="96"/>
      <c r="Y720" s="96"/>
      <c r="Z720" s="96"/>
      <c r="AA720" s="96"/>
      <c r="AB720" s="96"/>
      <c r="AC720" s="95"/>
      <c r="AD720" s="95" t="s">
        <v>5418</v>
      </c>
      <c r="AE720" s="100"/>
      <c r="AF720" s="100" t="s">
        <v>2735</v>
      </c>
      <c r="AG720" s="186"/>
      <c r="AH720" s="187"/>
      <c r="AI720" s="187"/>
      <c r="AJ720" s="187"/>
      <c r="AK720" s="188"/>
      <c r="AL720" s="188"/>
      <c r="AM720" s="189"/>
      <c r="AN720" s="189"/>
      <c r="AO720" s="189"/>
      <c r="AP720" s="189"/>
      <c r="AQ720" s="189"/>
      <c r="AR720" s="189"/>
      <c r="AS720" s="189"/>
      <c r="AT720" s="194" t="s">
        <v>1694</v>
      </c>
      <c r="AU720" s="104"/>
      <c r="AV720" s="104"/>
      <c r="AW720" s="104"/>
      <c r="AX720" s="104"/>
      <c r="AY720" s="104"/>
      <c r="AZ720" s="104"/>
      <c r="BA720" s="104"/>
      <c r="BB720" s="104"/>
      <c r="BC720" s="104"/>
      <c r="BD720" s="104"/>
      <c r="BE720" s="162"/>
      <c r="BF720" s="104"/>
      <c r="BG720" s="363"/>
      <c r="BH720" s="213" t="s">
        <v>1695</v>
      </c>
      <c r="BI720" s="193" t="s">
        <v>1695</v>
      </c>
      <c r="BJ720" s="193" t="s">
        <v>6293</v>
      </c>
      <c r="BK720" s="109"/>
    </row>
    <row r="721" s="193" customFormat="true" ht="12.75" hidden="true" customHeight="true" outlineLevel="0" collapsed="false">
      <c r="A721" s="315"/>
      <c r="B721" s="316"/>
      <c r="C721" s="316"/>
      <c r="D721" s="332" t="s">
        <v>1696</v>
      </c>
      <c r="E721" s="317" t="s">
        <v>1697</v>
      </c>
      <c r="F721" s="87" t="s">
        <v>6294</v>
      </c>
      <c r="G721" s="88"/>
      <c r="H721" s="89" t="s">
        <v>6295</v>
      </c>
      <c r="I721" s="90"/>
      <c r="J721" s="90"/>
      <c r="K721" s="91"/>
      <c r="L721" s="92"/>
      <c r="M721" s="90" t="s">
        <v>2749</v>
      </c>
      <c r="N721" s="90"/>
      <c r="O721" s="90"/>
      <c r="P721" s="91"/>
      <c r="Q721" s="185"/>
      <c r="R721" s="185"/>
      <c r="S721" s="185"/>
      <c r="T721" s="185"/>
      <c r="U721" s="185"/>
      <c r="V721" s="100" t="s">
        <v>6296</v>
      </c>
      <c r="W721" s="95" t="s">
        <v>6012</v>
      </c>
      <c r="X721" s="96"/>
      <c r="Y721" s="96"/>
      <c r="Z721" s="96"/>
      <c r="AA721" s="96"/>
      <c r="AB721" s="96"/>
      <c r="AC721" s="95"/>
      <c r="AD721" s="95" t="s">
        <v>5418</v>
      </c>
      <c r="AE721" s="100"/>
      <c r="AF721" s="100" t="s">
        <v>2735</v>
      </c>
      <c r="AG721" s="186"/>
      <c r="AH721" s="187"/>
      <c r="AI721" s="187"/>
      <c r="AJ721" s="187"/>
      <c r="AK721" s="188"/>
      <c r="AL721" s="188"/>
      <c r="AM721" s="189"/>
      <c r="AN721" s="189"/>
      <c r="AO721" s="189"/>
      <c r="AP721" s="189"/>
      <c r="AQ721" s="189"/>
      <c r="AR721" s="189"/>
      <c r="AS721" s="189"/>
      <c r="AT721" s="194" t="s">
        <v>1696</v>
      </c>
      <c r="AU721" s="104"/>
      <c r="AV721" s="104"/>
      <c r="AW721" s="104"/>
      <c r="AX721" s="104"/>
      <c r="AY721" s="104"/>
      <c r="AZ721" s="104"/>
      <c r="BA721" s="104"/>
      <c r="BB721" s="104"/>
      <c r="BC721" s="104"/>
      <c r="BD721" s="104"/>
      <c r="BE721" s="162"/>
      <c r="BF721" s="104"/>
      <c r="BG721" s="363"/>
      <c r="BH721" s="213" t="s">
        <v>1697</v>
      </c>
      <c r="BI721" s="193" t="s">
        <v>1697</v>
      </c>
      <c r="BJ721" s="193" t="s">
        <v>6297</v>
      </c>
      <c r="BK721" s="109"/>
    </row>
    <row r="722" s="193" customFormat="true" ht="12.75" hidden="true" customHeight="true" outlineLevel="0" collapsed="false">
      <c r="A722" s="315"/>
      <c r="B722" s="316"/>
      <c r="C722" s="316"/>
      <c r="D722" s="332" t="s">
        <v>1698</v>
      </c>
      <c r="E722" s="317" t="s">
        <v>1699</v>
      </c>
      <c r="F722" s="87" t="s">
        <v>6298</v>
      </c>
      <c r="G722" s="88"/>
      <c r="H722" s="89" t="s">
        <v>6299</v>
      </c>
      <c r="I722" s="90"/>
      <c r="J722" s="90"/>
      <c r="K722" s="91"/>
      <c r="L722" s="92"/>
      <c r="M722" s="90" t="s">
        <v>2749</v>
      </c>
      <c r="N722" s="90"/>
      <c r="O722" s="90"/>
      <c r="P722" s="91"/>
      <c r="Q722" s="185"/>
      <c r="R722" s="185"/>
      <c r="S722" s="185"/>
      <c r="T722" s="185"/>
      <c r="U722" s="185"/>
      <c r="V722" s="100" t="s">
        <v>6300</v>
      </c>
      <c r="W722" s="95" t="s">
        <v>6012</v>
      </c>
      <c r="X722" s="96"/>
      <c r="Y722" s="96"/>
      <c r="Z722" s="96"/>
      <c r="AA722" s="96"/>
      <c r="AB722" s="96"/>
      <c r="AC722" s="95"/>
      <c r="AD722" s="95" t="s">
        <v>5418</v>
      </c>
      <c r="AE722" s="100"/>
      <c r="AF722" s="100" t="s">
        <v>2735</v>
      </c>
      <c r="AG722" s="186"/>
      <c r="AH722" s="187"/>
      <c r="AI722" s="187"/>
      <c r="AJ722" s="187"/>
      <c r="AK722" s="188"/>
      <c r="AL722" s="188"/>
      <c r="AM722" s="189"/>
      <c r="AN722" s="189"/>
      <c r="AO722" s="189"/>
      <c r="AP722" s="189"/>
      <c r="AQ722" s="189"/>
      <c r="AR722" s="189"/>
      <c r="AS722" s="189"/>
      <c r="AT722" s="194" t="s">
        <v>1698</v>
      </c>
      <c r="AU722" s="104"/>
      <c r="AV722" s="104"/>
      <c r="AW722" s="104"/>
      <c r="AX722" s="104"/>
      <c r="AY722" s="104"/>
      <c r="AZ722" s="104"/>
      <c r="BA722" s="104"/>
      <c r="BB722" s="104"/>
      <c r="BC722" s="104"/>
      <c r="BD722" s="104"/>
      <c r="BE722" s="162"/>
      <c r="BF722" s="104"/>
      <c r="BG722" s="363"/>
      <c r="BH722" s="213" t="s">
        <v>1699</v>
      </c>
      <c r="BI722" s="193" t="s">
        <v>1699</v>
      </c>
      <c r="BJ722" s="193" t="s">
        <v>6301</v>
      </c>
      <c r="BK722" s="109"/>
    </row>
    <row r="723" s="193" customFormat="true" ht="12.75" hidden="true" customHeight="true" outlineLevel="0" collapsed="false">
      <c r="A723" s="315"/>
      <c r="B723" s="316"/>
      <c r="C723" s="316"/>
      <c r="D723" s="332" t="s">
        <v>1700</v>
      </c>
      <c r="E723" s="317" t="s">
        <v>1701</v>
      </c>
      <c r="F723" s="87" t="s">
        <v>6302</v>
      </c>
      <c r="G723" s="88"/>
      <c r="H723" s="89" t="s">
        <v>6303</v>
      </c>
      <c r="I723" s="90"/>
      <c r="J723" s="90"/>
      <c r="K723" s="91"/>
      <c r="L723" s="92"/>
      <c r="M723" s="90" t="s">
        <v>2749</v>
      </c>
      <c r="N723" s="90"/>
      <c r="O723" s="90"/>
      <c r="P723" s="91"/>
      <c r="Q723" s="185"/>
      <c r="R723" s="185"/>
      <c r="S723" s="185"/>
      <c r="T723" s="185"/>
      <c r="U723" s="185"/>
      <c r="V723" s="100" t="s">
        <v>6304</v>
      </c>
      <c r="W723" s="95" t="s">
        <v>6012</v>
      </c>
      <c r="X723" s="96"/>
      <c r="Y723" s="96"/>
      <c r="Z723" s="96"/>
      <c r="AA723" s="96"/>
      <c r="AB723" s="96"/>
      <c r="AC723" s="95"/>
      <c r="AD723" s="95" t="s">
        <v>5418</v>
      </c>
      <c r="AE723" s="100"/>
      <c r="AF723" s="100" t="s">
        <v>2735</v>
      </c>
      <c r="AG723" s="186"/>
      <c r="AH723" s="187"/>
      <c r="AI723" s="187"/>
      <c r="AJ723" s="187"/>
      <c r="AK723" s="188"/>
      <c r="AL723" s="188"/>
      <c r="AM723" s="189"/>
      <c r="AN723" s="189"/>
      <c r="AO723" s="189"/>
      <c r="AP723" s="189"/>
      <c r="AQ723" s="189"/>
      <c r="AR723" s="189"/>
      <c r="AS723" s="189"/>
      <c r="AT723" s="194" t="s">
        <v>1700</v>
      </c>
      <c r="AU723" s="104"/>
      <c r="AV723" s="104"/>
      <c r="AW723" s="104"/>
      <c r="AX723" s="104"/>
      <c r="AY723" s="104"/>
      <c r="AZ723" s="104"/>
      <c r="BA723" s="104"/>
      <c r="BB723" s="104"/>
      <c r="BC723" s="104"/>
      <c r="BD723" s="104"/>
      <c r="BE723" s="162"/>
      <c r="BF723" s="104"/>
      <c r="BG723" s="363"/>
      <c r="BH723" s="213" t="s">
        <v>1701</v>
      </c>
      <c r="BI723" s="193" t="s">
        <v>1701</v>
      </c>
      <c r="BJ723" s="193" t="s">
        <v>6305</v>
      </c>
      <c r="BK723" s="109"/>
    </row>
    <row r="724" s="193" customFormat="true" ht="12.75" hidden="true" customHeight="true" outlineLevel="0" collapsed="false">
      <c r="A724" s="315"/>
      <c r="B724" s="316"/>
      <c r="C724" s="316"/>
      <c r="D724" s="332" t="s">
        <v>1702</v>
      </c>
      <c r="E724" s="317" t="s">
        <v>1704</v>
      </c>
      <c r="F724" s="87" t="s">
        <v>6306</v>
      </c>
      <c r="G724" s="88"/>
      <c r="H724" s="89" t="s">
        <v>6307</v>
      </c>
      <c r="I724" s="90"/>
      <c r="J724" s="90"/>
      <c r="K724" s="91"/>
      <c r="L724" s="92"/>
      <c r="M724" s="90" t="s">
        <v>2749</v>
      </c>
      <c r="N724" s="90"/>
      <c r="O724" s="90"/>
      <c r="P724" s="91"/>
      <c r="Q724" s="185"/>
      <c r="R724" s="185"/>
      <c r="S724" s="185"/>
      <c r="T724" s="185"/>
      <c r="U724" s="185"/>
      <c r="V724" s="100" t="s">
        <v>6308</v>
      </c>
      <c r="W724" s="95" t="s">
        <v>6012</v>
      </c>
      <c r="X724" s="96"/>
      <c r="Y724" s="96"/>
      <c r="Z724" s="96"/>
      <c r="AA724" s="96"/>
      <c r="AB724" s="96"/>
      <c r="AC724" s="95"/>
      <c r="AD724" s="95" t="s">
        <v>5418</v>
      </c>
      <c r="AE724" s="100"/>
      <c r="AF724" s="100" t="s">
        <v>2735</v>
      </c>
      <c r="AG724" s="186"/>
      <c r="AH724" s="187"/>
      <c r="AI724" s="187"/>
      <c r="AJ724" s="187"/>
      <c r="AK724" s="188"/>
      <c r="AL724" s="188"/>
      <c r="AM724" s="189"/>
      <c r="AN724" s="189"/>
      <c r="AO724" s="189"/>
      <c r="AP724" s="189"/>
      <c r="AQ724" s="189"/>
      <c r="AR724" s="189"/>
      <c r="AS724" s="189"/>
      <c r="AT724" s="194" t="s">
        <v>1703</v>
      </c>
      <c r="AU724" s="104"/>
      <c r="AV724" s="104"/>
      <c r="AW724" s="104"/>
      <c r="AX724" s="104"/>
      <c r="AY724" s="104"/>
      <c r="AZ724" s="104"/>
      <c r="BA724" s="104"/>
      <c r="BB724" s="104"/>
      <c r="BC724" s="104"/>
      <c r="BD724" s="104"/>
      <c r="BE724" s="162"/>
      <c r="BF724" s="104"/>
      <c r="BG724" s="363"/>
      <c r="BH724" s="213" t="s">
        <v>1704</v>
      </c>
      <c r="BI724" s="193" t="s">
        <v>1704</v>
      </c>
      <c r="BJ724" s="193" t="s">
        <v>6309</v>
      </c>
      <c r="BK724" s="109"/>
    </row>
    <row r="725" s="193" customFormat="true" ht="12.75" hidden="true" customHeight="true" outlineLevel="0" collapsed="false">
      <c r="A725" s="315"/>
      <c r="B725" s="316"/>
      <c r="C725" s="316"/>
      <c r="D725" s="332" t="s">
        <v>1705</v>
      </c>
      <c r="E725" s="317" t="s">
        <v>1707</v>
      </c>
      <c r="F725" s="87" t="s">
        <v>6310</v>
      </c>
      <c r="G725" s="88"/>
      <c r="H725" s="89" t="s">
        <v>6311</v>
      </c>
      <c r="I725" s="90"/>
      <c r="J725" s="90"/>
      <c r="K725" s="91"/>
      <c r="L725" s="92"/>
      <c r="M725" s="90" t="s">
        <v>2749</v>
      </c>
      <c r="N725" s="90"/>
      <c r="O725" s="90"/>
      <c r="P725" s="91"/>
      <c r="Q725" s="185"/>
      <c r="R725" s="185"/>
      <c r="S725" s="185"/>
      <c r="T725" s="185"/>
      <c r="U725" s="185"/>
      <c r="V725" s="100" t="s">
        <v>6312</v>
      </c>
      <c r="W725" s="95" t="s">
        <v>6012</v>
      </c>
      <c r="X725" s="96"/>
      <c r="Y725" s="96"/>
      <c r="Z725" s="96"/>
      <c r="AA725" s="96"/>
      <c r="AB725" s="96"/>
      <c r="AC725" s="95"/>
      <c r="AD725" s="95" t="s">
        <v>5418</v>
      </c>
      <c r="AE725" s="100"/>
      <c r="AF725" s="100" t="s">
        <v>2735</v>
      </c>
      <c r="AG725" s="186"/>
      <c r="AH725" s="187"/>
      <c r="AI725" s="187"/>
      <c r="AJ725" s="187"/>
      <c r="AK725" s="188"/>
      <c r="AL725" s="188"/>
      <c r="AM725" s="189"/>
      <c r="AN725" s="189"/>
      <c r="AO725" s="189"/>
      <c r="AP725" s="189"/>
      <c r="AQ725" s="189"/>
      <c r="AR725" s="189"/>
      <c r="AS725" s="189"/>
      <c r="AT725" s="194" t="s">
        <v>1706</v>
      </c>
      <c r="AU725" s="104"/>
      <c r="AV725" s="104"/>
      <c r="AW725" s="104"/>
      <c r="AX725" s="104"/>
      <c r="AY725" s="104"/>
      <c r="AZ725" s="104"/>
      <c r="BA725" s="104"/>
      <c r="BB725" s="104"/>
      <c r="BC725" s="104"/>
      <c r="BD725" s="104"/>
      <c r="BE725" s="162"/>
      <c r="BF725" s="104"/>
      <c r="BG725" s="363"/>
      <c r="BH725" s="213" t="s">
        <v>1707</v>
      </c>
      <c r="BI725" s="193" t="s">
        <v>1707</v>
      </c>
      <c r="BJ725" s="193" t="s">
        <v>6313</v>
      </c>
      <c r="BK725" s="109"/>
    </row>
    <row r="726" s="193" customFormat="true" ht="12.75" hidden="true" customHeight="true" outlineLevel="0" collapsed="false">
      <c r="A726" s="315"/>
      <c r="B726" s="316"/>
      <c r="C726" s="316"/>
      <c r="D726" s="370" t="s">
        <v>1708</v>
      </c>
      <c r="E726" s="317" t="s">
        <v>1710</v>
      </c>
      <c r="F726" s="87" t="s">
        <v>6314</v>
      </c>
      <c r="G726" s="88"/>
      <c r="H726" s="89" t="s">
        <v>6315</v>
      </c>
      <c r="I726" s="90"/>
      <c r="J726" s="90"/>
      <c r="K726" s="91"/>
      <c r="L726" s="92"/>
      <c r="M726" s="90" t="s">
        <v>2749</v>
      </c>
      <c r="N726" s="90"/>
      <c r="O726" s="90"/>
      <c r="P726" s="91"/>
      <c r="Q726" s="185"/>
      <c r="R726" s="185"/>
      <c r="S726" s="185"/>
      <c r="T726" s="185"/>
      <c r="U726" s="185"/>
      <c r="V726" s="100" t="s">
        <v>6316</v>
      </c>
      <c r="W726" s="95" t="s">
        <v>6012</v>
      </c>
      <c r="X726" s="96"/>
      <c r="Y726" s="96"/>
      <c r="Z726" s="96"/>
      <c r="AA726" s="96"/>
      <c r="AB726" s="96"/>
      <c r="AC726" s="95"/>
      <c r="AD726" s="95" t="s">
        <v>5418</v>
      </c>
      <c r="AE726" s="100"/>
      <c r="AF726" s="100" t="s">
        <v>2735</v>
      </c>
      <c r="AG726" s="186"/>
      <c r="AH726" s="187"/>
      <c r="AI726" s="187"/>
      <c r="AJ726" s="187"/>
      <c r="AK726" s="188"/>
      <c r="AL726" s="188"/>
      <c r="AM726" s="189"/>
      <c r="AN726" s="189"/>
      <c r="AO726" s="189"/>
      <c r="AP726" s="189"/>
      <c r="AQ726" s="189"/>
      <c r="AR726" s="189"/>
      <c r="AS726" s="189"/>
      <c r="AT726" s="194" t="s">
        <v>1709</v>
      </c>
      <c r="AU726" s="104"/>
      <c r="AV726" s="104"/>
      <c r="AW726" s="104"/>
      <c r="AX726" s="104"/>
      <c r="AY726" s="104"/>
      <c r="AZ726" s="104"/>
      <c r="BA726" s="104"/>
      <c r="BB726" s="104"/>
      <c r="BC726" s="104"/>
      <c r="BD726" s="104"/>
      <c r="BE726" s="162"/>
      <c r="BF726" s="104"/>
      <c r="BG726" s="363"/>
      <c r="BH726" s="213" t="s">
        <v>1710</v>
      </c>
      <c r="BI726" s="193" t="s">
        <v>1710</v>
      </c>
      <c r="BJ726" s="193" t="s">
        <v>6317</v>
      </c>
      <c r="BK726" s="109"/>
    </row>
    <row r="727" s="193" customFormat="true" ht="12.75" hidden="true" customHeight="true" outlineLevel="0" collapsed="false">
      <c r="A727" s="315"/>
      <c r="B727" s="316"/>
      <c r="C727" s="316"/>
      <c r="D727" s="370" t="s">
        <v>1711</v>
      </c>
      <c r="E727" s="317" t="s">
        <v>1713</v>
      </c>
      <c r="F727" s="87" t="s">
        <v>6318</v>
      </c>
      <c r="G727" s="88"/>
      <c r="H727" s="89" t="s">
        <v>6319</v>
      </c>
      <c r="I727" s="90"/>
      <c r="J727" s="90"/>
      <c r="K727" s="91"/>
      <c r="L727" s="92"/>
      <c r="M727" s="90" t="s">
        <v>2749</v>
      </c>
      <c r="N727" s="90"/>
      <c r="O727" s="90"/>
      <c r="P727" s="91"/>
      <c r="Q727" s="185"/>
      <c r="R727" s="185"/>
      <c r="S727" s="185"/>
      <c r="T727" s="185"/>
      <c r="U727" s="185"/>
      <c r="V727" s="100" t="s">
        <v>6320</v>
      </c>
      <c r="W727" s="95" t="s">
        <v>6012</v>
      </c>
      <c r="X727" s="96"/>
      <c r="Y727" s="96"/>
      <c r="Z727" s="96"/>
      <c r="AA727" s="96"/>
      <c r="AB727" s="96"/>
      <c r="AC727" s="95"/>
      <c r="AD727" s="95" t="s">
        <v>5418</v>
      </c>
      <c r="AE727" s="100"/>
      <c r="AF727" s="100" t="s">
        <v>2735</v>
      </c>
      <c r="AG727" s="186"/>
      <c r="AH727" s="187"/>
      <c r="AI727" s="187"/>
      <c r="AJ727" s="187"/>
      <c r="AK727" s="188"/>
      <c r="AL727" s="188"/>
      <c r="AM727" s="189"/>
      <c r="AN727" s="189"/>
      <c r="AO727" s="189"/>
      <c r="AP727" s="189"/>
      <c r="AQ727" s="189"/>
      <c r="AR727" s="189"/>
      <c r="AS727" s="189"/>
      <c r="AT727" s="194" t="s">
        <v>1712</v>
      </c>
      <c r="AU727" s="104"/>
      <c r="AV727" s="104"/>
      <c r="AW727" s="104"/>
      <c r="AX727" s="104"/>
      <c r="AY727" s="104"/>
      <c r="AZ727" s="104"/>
      <c r="BA727" s="104"/>
      <c r="BB727" s="104"/>
      <c r="BC727" s="104"/>
      <c r="BD727" s="104"/>
      <c r="BE727" s="162"/>
      <c r="BF727" s="104"/>
      <c r="BG727" s="363"/>
      <c r="BH727" s="213" t="s">
        <v>1713</v>
      </c>
      <c r="BI727" s="193" t="s">
        <v>1713</v>
      </c>
      <c r="BJ727" s="193" t="s">
        <v>6321</v>
      </c>
      <c r="BK727" s="109"/>
    </row>
    <row r="728" s="193" customFormat="true" ht="12.75" hidden="true" customHeight="true" outlineLevel="0" collapsed="false">
      <c r="A728" s="315"/>
      <c r="B728" s="316"/>
      <c r="C728" s="316"/>
      <c r="D728" s="332" t="s">
        <v>1714</v>
      </c>
      <c r="E728" s="317" t="s">
        <v>1716</v>
      </c>
      <c r="F728" s="87" t="s">
        <v>6322</v>
      </c>
      <c r="G728" s="88"/>
      <c r="H728" s="89" t="s">
        <v>6323</v>
      </c>
      <c r="I728" s="90"/>
      <c r="J728" s="90"/>
      <c r="K728" s="91"/>
      <c r="L728" s="92"/>
      <c r="M728" s="90" t="s">
        <v>2749</v>
      </c>
      <c r="N728" s="90"/>
      <c r="O728" s="90"/>
      <c r="P728" s="91"/>
      <c r="Q728" s="185"/>
      <c r="R728" s="185"/>
      <c r="S728" s="185"/>
      <c r="T728" s="185"/>
      <c r="U728" s="185"/>
      <c r="V728" s="100" t="s">
        <v>6324</v>
      </c>
      <c r="W728" s="95" t="s">
        <v>6012</v>
      </c>
      <c r="X728" s="96"/>
      <c r="Y728" s="96"/>
      <c r="Z728" s="96"/>
      <c r="AA728" s="96"/>
      <c r="AB728" s="96"/>
      <c r="AC728" s="95"/>
      <c r="AD728" s="95" t="s">
        <v>5418</v>
      </c>
      <c r="AE728" s="100"/>
      <c r="AF728" s="100" t="s">
        <v>2735</v>
      </c>
      <c r="AG728" s="186"/>
      <c r="AH728" s="187"/>
      <c r="AI728" s="187"/>
      <c r="AJ728" s="187"/>
      <c r="AK728" s="188"/>
      <c r="AL728" s="188"/>
      <c r="AM728" s="189"/>
      <c r="AN728" s="189"/>
      <c r="AO728" s="189"/>
      <c r="AP728" s="189"/>
      <c r="AQ728" s="189"/>
      <c r="AR728" s="189"/>
      <c r="AS728" s="189"/>
      <c r="AT728" s="194" t="s">
        <v>1715</v>
      </c>
      <c r="AU728" s="104"/>
      <c r="AV728" s="104"/>
      <c r="AW728" s="104"/>
      <c r="AX728" s="104"/>
      <c r="AY728" s="104"/>
      <c r="AZ728" s="104"/>
      <c r="BA728" s="104"/>
      <c r="BB728" s="104"/>
      <c r="BC728" s="104"/>
      <c r="BD728" s="104"/>
      <c r="BE728" s="162"/>
      <c r="BF728" s="104"/>
      <c r="BG728" s="363"/>
      <c r="BH728" s="213" t="s">
        <v>1716</v>
      </c>
      <c r="BI728" s="193" t="s">
        <v>1716</v>
      </c>
      <c r="BJ728" s="193" t="s">
        <v>6325</v>
      </c>
      <c r="BK728" s="109"/>
    </row>
    <row r="729" s="193" customFormat="true" ht="12.75" hidden="true" customHeight="true" outlineLevel="0" collapsed="false">
      <c r="A729" s="315"/>
      <c r="B729" s="316"/>
      <c r="C729" s="316"/>
      <c r="D729" s="332" t="s">
        <v>1717</v>
      </c>
      <c r="E729" s="317" t="s">
        <v>1719</v>
      </c>
      <c r="F729" s="87" t="s">
        <v>6326</v>
      </c>
      <c r="G729" s="88"/>
      <c r="H729" s="89" t="s">
        <v>6327</v>
      </c>
      <c r="I729" s="90"/>
      <c r="J729" s="90"/>
      <c r="K729" s="91"/>
      <c r="L729" s="92"/>
      <c r="M729" s="90" t="s">
        <v>2749</v>
      </c>
      <c r="N729" s="90"/>
      <c r="O729" s="90"/>
      <c r="P729" s="91"/>
      <c r="Q729" s="185"/>
      <c r="R729" s="185"/>
      <c r="S729" s="185"/>
      <c r="T729" s="185"/>
      <c r="U729" s="185"/>
      <c r="V729" s="100" t="s">
        <v>6328</v>
      </c>
      <c r="W729" s="95" t="s">
        <v>6012</v>
      </c>
      <c r="X729" s="96"/>
      <c r="Y729" s="96"/>
      <c r="Z729" s="96"/>
      <c r="AA729" s="96"/>
      <c r="AB729" s="96"/>
      <c r="AC729" s="95"/>
      <c r="AD729" s="95" t="s">
        <v>5418</v>
      </c>
      <c r="AE729" s="100"/>
      <c r="AF729" s="100" t="s">
        <v>2735</v>
      </c>
      <c r="AG729" s="186"/>
      <c r="AH729" s="187"/>
      <c r="AI729" s="187"/>
      <c r="AJ729" s="187"/>
      <c r="AK729" s="188"/>
      <c r="AL729" s="188"/>
      <c r="AM729" s="189"/>
      <c r="AN729" s="189"/>
      <c r="AO729" s="189"/>
      <c r="AP729" s="189"/>
      <c r="AQ729" s="189"/>
      <c r="AR729" s="189"/>
      <c r="AS729" s="189"/>
      <c r="AT729" s="194" t="s">
        <v>1718</v>
      </c>
      <c r="AU729" s="104"/>
      <c r="AV729" s="104"/>
      <c r="AW729" s="104"/>
      <c r="AX729" s="104"/>
      <c r="AY729" s="104"/>
      <c r="AZ729" s="104"/>
      <c r="BA729" s="104"/>
      <c r="BB729" s="104"/>
      <c r="BC729" s="104"/>
      <c r="BD729" s="104"/>
      <c r="BE729" s="162"/>
      <c r="BF729" s="104"/>
      <c r="BG729" s="363"/>
      <c r="BH729" s="213" t="s">
        <v>1719</v>
      </c>
      <c r="BI729" s="193" t="s">
        <v>1719</v>
      </c>
      <c r="BJ729" s="193" t="s">
        <v>6329</v>
      </c>
      <c r="BK729" s="109"/>
    </row>
    <row r="730" s="193" customFormat="true" ht="12.75" hidden="true" customHeight="true" outlineLevel="0" collapsed="false">
      <c r="A730" s="315"/>
      <c r="B730" s="316"/>
      <c r="C730" s="316"/>
      <c r="D730" s="332" t="s">
        <v>1720</v>
      </c>
      <c r="E730" s="317" t="s">
        <v>1722</v>
      </c>
      <c r="F730" s="87" t="s">
        <v>6330</v>
      </c>
      <c r="G730" s="88"/>
      <c r="H730" s="89" t="s">
        <v>6331</v>
      </c>
      <c r="I730" s="90"/>
      <c r="J730" s="90"/>
      <c r="K730" s="91"/>
      <c r="L730" s="92"/>
      <c r="M730" s="90" t="s">
        <v>2749</v>
      </c>
      <c r="N730" s="90"/>
      <c r="O730" s="90"/>
      <c r="P730" s="91"/>
      <c r="Q730" s="185"/>
      <c r="R730" s="185"/>
      <c r="S730" s="185"/>
      <c r="T730" s="185"/>
      <c r="U730" s="185"/>
      <c r="V730" s="100" t="s">
        <v>6332</v>
      </c>
      <c r="W730" s="95" t="s">
        <v>6012</v>
      </c>
      <c r="X730" s="96"/>
      <c r="Y730" s="96"/>
      <c r="Z730" s="96"/>
      <c r="AA730" s="96"/>
      <c r="AB730" s="96"/>
      <c r="AC730" s="95"/>
      <c r="AD730" s="95" t="s">
        <v>5418</v>
      </c>
      <c r="AE730" s="100"/>
      <c r="AF730" s="100" t="s">
        <v>2735</v>
      </c>
      <c r="AG730" s="186"/>
      <c r="AH730" s="187"/>
      <c r="AI730" s="187"/>
      <c r="AJ730" s="187"/>
      <c r="AK730" s="188"/>
      <c r="AL730" s="188"/>
      <c r="AM730" s="189"/>
      <c r="AN730" s="189"/>
      <c r="AO730" s="189"/>
      <c r="AP730" s="189"/>
      <c r="AQ730" s="189"/>
      <c r="AR730" s="189"/>
      <c r="AS730" s="189"/>
      <c r="AT730" s="194" t="s">
        <v>1721</v>
      </c>
      <c r="AU730" s="104"/>
      <c r="AV730" s="104"/>
      <c r="AW730" s="104"/>
      <c r="AX730" s="104"/>
      <c r="AY730" s="104"/>
      <c r="AZ730" s="104"/>
      <c r="BA730" s="104"/>
      <c r="BB730" s="104"/>
      <c r="BC730" s="104"/>
      <c r="BD730" s="104"/>
      <c r="BE730" s="162"/>
      <c r="BF730" s="104"/>
      <c r="BG730" s="363"/>
      <c r="BH730" s="213" t="s">
        <v>1722</v>
      </c>
      <c r="BI730" s="193" t="s">
        <v>1722</v>
      </c>
      <c r="BJ730" s="193" t="s">
        <v>6333</v>
      </c>
      <c r="BK730" s="109"/>
    </row>
    <row r="731" s="193" customFormat="true" ht="12.75" hidden="true" customHeight="true" outlineLevel="0" collapsed="false">
      <c r="A731" s="315"/>
      <c r="B731" s="316"/>
      <c r="C731" s="316"/>
      <c r="D731" s="332" t="s">
        <v>1723</v>
      </c>
      <c r="E731" s="317" t="s">
        <v>1725</v>
      </c>
      <c r="F731" s="87" t="s">
        <v>6334</v>
      </c>
      <c r="G731" s="88"/>
      <c r="H731" s="89" t="s">
        <v>6335</v>
      </c>
      <c r="I731" s="90"/>
      <c r="J731" s="90"/>
      <c r="K731" s="91"/>
      <c r="L731" s="92"/>
      <c r="M731" s="90" t="s">
        <v>2749</v>
      </c>
      <c r="N731" s="90"/>
      <c r="O731" s="90"/>
      <c r="P731" s="91"/>
      <c r="Q731" s="185"/>
      <c r="R731" s="185"/>
      <c r="S731" s="185"/>
      <c r="T731" s="185"/>
      <c r="U731" s="185"/>
      <c r="V731" s="100" t="s">
        <v>6336</v>
      </c>
      <c r="W731" s="95" t="s">
        <v>6012</v>
      </c>
      <c r="X731" s="96"/>
      <c r="Y731" s="96"/>
      <c r="Z731" s="96"/>
      <c r="AA731" s="96"/>
      <c r="AB731" s="96"/>
      <c r="AC731" s="95"/>
      <c r="AD731" s="95" t="s">
        <v>5418</v>
      </c>
      <c r="AE731" s="100"/>
      <c r="AF731" s="100" t="s">
        <v>2735</v>
      </c>
      <c r="AG731" s="186"/>
      <c r="AH731" s="187"/>
      <c r="AI731" s="187"/>
      <c r="AJ731" s="187"/>
      <c r="AK731" s="188"/>
      <c r="AL731" s="188"/>
      <c r="AM731" s="189"/>
      <c r="AN731" s="189"/>
      <c r="AO731" s="189"/>
      <c r="AP731" s="189"/>
      <c r="AQ731" s="189"/>
      <c r="AR731" s="189"/>
      <c r="AS731" s="189"/>
      <c r="AT731" s="194" t="s">
        <v>1724</v>
      </c>
      <c r="AU731" s="104"/>
      <c r="AV731" s="104"/>
      <c r="AW731" s="104"/>
      <c r="AX731" s="104"/>
      <c r="AY731" s="104"/>
      <c r="AZ731" s="104"/>
      <c r="BA731" s="104"/>
      <c r="BB731" s="104"/>
      <c r="BC731" s="104"/>
      <c r="BD731" s="104"/>
      <c r="BE731" s="162"/>
      <c r="BF731" s="104"/>
      <c r="BG731" s="363"/>
      <c r="BH731" s="213" t="s">
        <v>1725</v>
      </c>
      <c r="BI731" s="193" t="s">
        <v>1725</v>
      </c>
      <c r="BJ731" s="193" t="s">
        <v>6337</v>
      </c>
      <c r="BK731" s="109"/>
    </row>
    <row r="732" s="193" customFormat="true" ht="12.75" hidden="true" customHeight="true" outlineLevel="0" collapsed="false">
      <c r="A732" s="315"/>
      <c r="B732" s="316"/>
      <c r="C732" s="316"/>
      <c r="D732" s="332" t="s">
        <v>1726</v>
      </c>
      <c r="E732" s="317" t="s">
        <v>1727</v>
      </c>
      <c r="F732" s="87" t="s">
        <v>6338</v>
      </c>
      <c r="G732" s="88"/>
      <c r="H732" s="89" t="s">
        <v>6339</v>
      </c>
      <c r="I732" s="90"/>
      <c r="J732" s="90"/>
      <c r="K732" s="91"/>
      <c r="L732" s="92"/>
      <c r="M732" s="90" t="s">
        <v>2749</v>
      </c>
      <c r="N732" s="90"/>
      <c r="O732" s="90"/>
      <c r="P732" s="91"/>
      <c r="Q732" s="185"/>
      <c r="R732" s="185"/>
      <c r="S732" s="185"/>
      <c r="T732" s="185"/>
      <c r="U732" s="185"/>
      <c r="V732" s="100" t="s">
        <v>6340</v>
      </c>
      <c r="W732" s="95" t="s">
        <v>6012</v>
      </c>
      <c r="X732" s="96"/>
      <c r="Y732" s="96"/>
      <c r="Z732" s="96"/>
      <c r="AA732" s="96"/>
      <c r="AB732" s="96"/>
      <c r="AC732" s="95"/>
      <c r="AD732" s="95" t="s">
        <v>5418</v>
      </c>
      <c r="AE732" s="100"/>
      <c r="AF732" s="100" t="s">
        <v>2735</v>
      </c>
      <c r="AG732" s="186"/>
      <c r="AH732" s="187"/>
      <c r="AI732" s="187"/>
      <c r="AJ732" s="187"/>
      <c r="AK732" s="188"/>
      <c r="AL732" s="188"/>
      <c r="AM732" s="189"/>
      <c r="AN732" s="189"/>
      <c r="AO732" s="189"/>
      <c r="AP732" s="189"/>
      <c r="AQ732" s="189"/>
      <c r="AR732" s="189"/>
      <c r="AS732" s="189"/>
      <c r="AT732" s="194" t="s">
        <v>1726</v>
      </c>
      <c r="AU732" s="104"/>
      <c r="AV732" s="104"/>
      <c r="AW732" s="104"/>
      <c r="AX732" s="104"/>
      <c r="AY732" s="104"/>
      <c r="AZ732" s="104"/>
      <c r="BA732" s="104"/>
      <c r="BB732" s="104"/>
      <c r="BC732" s="104"/>
      <c r="BD732" s="104"/>
      <c r="BE732" s="162"/>
      <c r="BF732" s="104"/>
      <c r="BG732" s="363"/>
      <c r="BH732" s="213" t="s">
        <v>1727</v>
      </c>
      <c r="BI732" s="193" t="s">
        <v>1727</v>
      </c>
      <c r="BJ732" s="193" t="s">
        <v>6341</v>
      </c>
      <c r="BK732" s="109"/>
    </row>
    <row r="733" s="193" customFormat="true" ht="12.75" hidden="true" customHeight="true" outlineLevel="0" collapsed="false">
      <c r="A733" s="315"/>
      <c r="B733" s="316"/>
      <c r="C733" s="316"/>
      <c r="D733" s="332" t="s">
        <v>1728</v>
      </c>
      <c r="E733" s="317" t="s">
        <v>1729</v>
      </c>
      <c r="F733" s="87" t="s">
        <v>6342</v>
      </c>
      <c r="G733" s="88"/>
      <c r="H733" s="89" t="s">
        <v>6343</v>
      </c>
      <c r="I733" s="90"/>
      <c r="J733" s="90"/>
      <c r="K733" s="91"/>
      <c r="L733" s="92"/>
      <c r="M733" s="90" t="s">
        <v>2749</v>
      </c>
      <c r="N733" s="90"/>
      <c r="O733" s="90"/>
      <c r="P733" s="91"/>
      <c r="Q733" s="185"/>
      <c r="R733" s="185"/>
      <c r="S733" s="185"/>
      <c r="T733" s="185"/>
      <c r="U733" s="185"/>
      <c r="V733" s="100" t="s">
        <v>6344</v>
      </c>
      <c r="W733" s="95" t="s">
        <v>6012</v>
      </c>
      <c r="X733" s="96"/>
      <c r="Y733" s="96"/>
      <c r="Z733" s="96"/>
      <c r="AA733" s="96"/>
      <c r="AB733" s="96"/>
      <c r="AC733" s="95"/>
      <c r="AD733" s="95" t="s">
        <v>5418</v>
      </c>
      <c r="AE733" s="100"/>
      <c r="AF733" s="100" t="s">
        <v>2735</v>
      </c>
      <c r="AG733" s="186"/>
      <c r="AH733" s="187"/>
      <c r="AI733" s="187"/>
      <c r="AJ733" s="187"/>
      <c r="AK733" s="188"/>
      <c r="AL733" s="188"/>
      <c r="AM733" s="189"/>
      <c r="AN733" s="189"/>
      <c r="AO733" s="189"/>
      <c r="AP733" s="189"/>
      <c r="AQ733" s="189"/>
      <c r="AR733" s="189"/>
      <c r="AS733" s="189"/>
      <c r="AT733" s="194" t="s">
        <v>1728</v>
      </c>
      <c r="AU733" s="104"/>
      <c r="AV733" s="104"/>
      <c r="AW733" s="104"/>
      <c r="AX733" s="104"/>
      <c r="AY733" s="104"/>
      <c r="AZ733" s="104"/>
      <c r="BA733" s="104"/>
      <c r="BB733" s="104"/>
      <c r="BC733" s="104"/>
      <c r="BD733" s="104"/>
      <c r="BE733" s="162"/>
      <c r="BF733" s="104"/>
      <c r="BG733" s="363"/>
      <c r="BH733" s="213" t="s">
        <v>1729</v>
      </c>
      <c r="BI733" s="193" t="s">
        <v>1729</v>
      </c>
      <c r="BJ733" s="193" t="s">
        <v>6345</v>
      </c>
      <c r="BK733" s="109"/>
    </row>
    <row r="734" s="193" customFormat="true" ht="12.75" hidden="true" customHeight="true" outlineLevel="0" collapsed="false">
      <c r="A734" s="315"/>
      <c r="B734" s="316"/>
      <c r="C734" s="316"/>
      <c r="D734" s="332" t="s">
        <v>1730</v>
      </c>
      <c r="E734" s="317" t="s">
        <v>1731</v>
      </c>
      <c r="F734" s="87" t="s">
        <v>6346</v>
      </c>
      <c r="G734" s="88"/>
      <c r="H734" s="89" t="s">
        <v>6347</v>
      </c>
      <c r="I734" s="90"/>
      <c r="J734" s="90"/>
      <c r="K734" s="91"/>
      <c r="L734" s="92"/>
      <c r="M734" s="90" t="s">
        <v>2749</v>
      </c>
      <c r="N734" s="90"/>
      <c r="O734" s="90"/>
      <c r="P734" s="91"/>
      <c r="Q734" s="185"/>
      <c r="R734" s="185"/>
      <c r="S734" s="185"/>
      <c r="T734" s="185"/>
      <c r="U734" s="185"/>
      <c r="V734" s="100" t="s">
        <v>6348</v>
      </c>
      <c r="W734" s="95" t="s">
        <v>6012</v>
      </c>
      <c r="X734" s="96"/>
      <c r="Y734" s="96"/>
      <c r="Z734" s="96"/>
      <c r="AA734" s="96"/>
      <c r="AB734" s="96"/>
      <c r="AC734" s="95"/>
      <c r="AD734" s="95" t="s">
        <v>5418</v>
      </c>
      <c r="AE734" s="100"/>
      <c r="AF734" s="100" t="s">
        <v>2735</v>
      </c>
      <c r="AG734" s="186"/>
      <c r="AH734" s="187"/>
      <c r="AI734" s="187"/>
      <c r="AJ734" s="187"/>
      <c r="AK734" s="188"/>
      <c r="AL734" s="188"/>
      <c r="AM734" s="189"/>
      <c r="AN734" s="189"/>
      <c r="AO734" s="189"/>
      <c r="AP734" s="189"/>
      <c r="AQ734" s="189"/>
      <c r="AR734" s="189"/>
      <c r="AS734" s="189"/>
      <c r="AT734" s="194" t="s">
        <v>1730</v>
      </c>
      <c r="AU734" s="104"/>
      <c r="AV734" s="104"/>
      <c r="AW734" s="104"/>
      <c r="AX734" s="104"/>
      <c r="AY734" s="104"/>
      <c r="AZ734" s="104"/>
      <c r="BA734" s="104"/>
      <c r="BB734" s="104"/>
      <c r="BC734" s="104"/>
      <c r="BD734" s="104"/>
      <c r="BE734" s="162"/>
      <c r="BF734" s="104"/>
      <c r="BG734" s="363"/>
      <c r="BH734" s="213" t="s">
        <v>1731</v>
      </c>
      <c r="BI734" s="193" t="s">
        <v>1731</v>
      </c>
      <c r="BJ734" s="193" t="s">
        <v>6349</v>
      </c>
      <c r="BK734" s="109"/>
    </row>
    <row r="735" s="193" customFormat="true" ht="12.75" hidden="true" customHeight="true" outlineLevel="0" collapsed="false">
      <c r="A735" s="315"/>
      <c r="B735" s="316"/>
      <c r="C735" s="316"/>
      <c r="D735" s="332" t="s">
        <v>1732</v>
      </c>
      <c r="E735" s="317" t="s">
        <v>1733</v>
      </c>
      <c r="F735" s="87" t="s">
        <v>6350</v>
      </c>
      <c r="G735" s="88"/>
      <c r="H735" s="89" t="s">
        <v>6351</v>
      </c>
      <c r="I735" s="90"/>
      <c r="J735" s="90"/>
      <c r="K735" s="91"/>
      <c r="L735" s="92"/>
      <c r="M735" s="90" t="s">
        <v>2749</v>
      </c>
      <c r="N735" s="90"/>
      <c r="O735" s="90"/>
      <c r="P735" s="91"/>
      <c r="Q735" s="185"/>
      <c r="R735" s="185"/>
      <c r="S735" s="185"/>
      <c r="T735" s="185"/>
      <c r="U735" s="185"/>
      <c r="V735" s="100" t="s">
        <v>6352</v>
      </c>
      <c r="W735" s="95" t="s">
        <v>6012</v>
      </c>
      <c r="X735" s="96"/>
      <c r="Y735" s="96"/>
      <c r="Z735" s="96"/>
      <c r="AA735" s="96"/>
      <c r="AB735" s="96"/>
      <c r="AC735" s="95"/>
      <c r="AD735" s="95" t="s">
        <v>5418</v>
      </c>
      <c r="AE735" s="100"/>
      <c r="AF735" s="100" t="s">
        <v>2735</v>
      </c>
      <c r="AG735" s="186"/>
      <c r="AH735" s="187"/>
      <c r="AI735" s="187"/>
      <c r="AJ735" s="187"/>
      <c r="AK735" s="188"/>
      <c r="AL735" s="188"/>
      <c r="AM735" s="189"/>
      <c r="AN735" s="189"/>
      <c r="AO735" s="189"/>
      <c r="AP735" s="189"/>
      <c r="AQ735" s="189"/>
      <c r="AR735" s="189"/>
      <c r="AS735" s="189"/>
      <c r="AT735" s="194" t="s">
        <v>1732</v>
      </c>
      <c r="AU735" s="104"/>
      <c r="AV735" s="104"/>
      <c r="AW735" s="104"/>
      <c r="AX735" s="104"/>
      <c r="AY735" s="104"/>
      <c r="AZ735" s="104"/>
      <c r="BA735" s="104"/>
      <c r="BB735" s="104"/>
      <c r="BC735" s="104"/>
      <c r="BD735" s="104"/>
      <c r="BE735" s="162"/>
      <c r="BF735" s="104"/>
      <c r="BG735" s="363"/>
      <c r="BH735" s="213" t="s">
        <v>1733</v>
      </c>
      <c r="BI735" s="193" t="s">
        <v>1733</v>
      </c>
      <c r="BJ735" s="193" t="s">
        <v>6353</v>
      </c>
      <c r="BK735" s="109"/>
    </row>
    <row r="736" s="193" customFormat="true" ht="12.75" hidden="true" customHeight="true" outlineLevel="0" collapsed="false">
      <c r="A736" s="315"/>
      <c r="B736" s="316"/>
      <c r="C736" s="316"/>
      <c r="D736" s="332" t="s">
        <v>1734</v>
      </c>
      <c r="E736" s="317" t="s">
        <v>1735</v>
      </c>
      <c r="F736" s="87" t="s">
        <v>6354</v>
      </c>
      <c r="G736" s="88"/>
      <c r="H736" s="89" t="s">
        <v>6355</v>
      </c>
      <c r="I736" s="90"/>
      <c r="J736" s="90"/>
      <c r="K736" s="91"/>
      <c r="L736" s="92"/>
      <c r="M736" s="90" t="s">
        <v>2749</v>
      </c>
      <c r="N736" s="90"/>
      <c r="O736" s="90"/>
      <c r="P736" s="91"/>
      <c r="Q736" s="185"/>
      <c r="R736" s="185"/>
      <c r="S736" s="185"/>
      <c r="T736" s="185"/>
      <c r="U736" s="185"/>
      <c r="V736" s="100" t="s">
        <v>6356</v>
      </c>
      <c r="W736" s="95" t="s">
        <v>6012</v>
      </c>
      <c r="X736" s="96"/>
      <c r="Y736" s="96"/>
      <c r="Z736" s="96"/>
      <c r="AA736" s="96"/>
      <c r="AB736" s="96"/>
      <c r="AC736" s="95"/>
      <c r="AD736" s="95" t="s">
        <v>5418</v>
      </c>
      <c r="AE736" s="100"/>
      <c r="AF736" s="100" t="s">
        <v>2735</v>
      </c>
      <c r="AG736" s="186"/>
      <c r="AH736" s="187"/>
      <c r="AI736" s="187"/>
      <c r="AJ736" s="187"/>
      <c r="AK736" s="188"/>
      <c r="AL736" s="188"/>
      <c r="AM736" s="189"/>
      <c r="AN736" s="189"/>
      <c r="AO736" s="189"/>
      <c r="AP736" s="189"/>
      <c r="AQ736" s="189"/>
      <c r="AR736" s="189"/>
      <c r="AS736" s="189"/>
      <c r="AT736" s="194" t="s">
        <v>1734</v>
      </c>
      <c r="AU736" s="104"/>
      <c r="AV736" s="104"/>
      <c r="AW736" s="104"/>
      <c r="AX736" s="104"/>
      <c r="AY736" s="104"/>
      <c r="AZ736" s="104"/>
      <c r="BA736" s="104"/>
      <c r="BB736" s="104"/>
      <c r="BC736" s="104"/>
      <c r="BD736" s="104"/>
      <c r="BE736" s="162"/>
      <c r="BF736" s="104"/>
      <c r="BG736" s="363"/>
      <c r="BH736" s="213" t="s">
        <v>1735</v>
      </c>
      <c r="BI736" s="193" t="s">
        <v>1735</v>
      </c>
      <c r="BJ736" s="193" t="s">
        <v>6357</v>
      </c>
      <c r="BK736" s="109"/>
    </row>
    <row r="737" s="193" customFormat="true" ht="12.75" hidden="true" customHeight="true" outlineLevel="0" collapsed="false">
      <c r="A737" s="315"/>
      <c r="B737" s="316"/>
      <c r="C737" s="316"/>
      <c r="D737" s="370" t="s">
        <v>1736</v>
      </c>
      <c r="E737" s="317" t="s">
        <v>1738</v>
      </c>
      <c r="F737" s="87" t="s">
        <v>6358</v>
      </c>
      <c r="G737" s="88"/>
      <c r="H737" s="89" t="s">
        <v>6359</v>
      </c>
      <c r="I737" s="90"/>
      <c r="J737" s="90"/>
      <c r="K737" s="91"/>
      <c r="L737" s="92"/>
      <c r="M737" s="90" t="s">
        <v>2749</v>
      </c>
      <c r="N737" s="90"/>
      <c r="O737" s="90"/>
      <c r="P737" s="91"/>
      <c r="Q737" s="185"/>
      <c r="R737" s="185"/>
      <c r="S737" s="185"/>
      <c r="T737" s="185"/>
      <c r="U737" s="185"/>
      <c r="V737" s="100" t="s">
        <v>6360</v>
      </c>
      <c r="W737" s="95" t="s">
        <v>6012</v>
      </c>
      <c r="X737" s="96"/>
      <c r="Y737" s="96"/>
      <c r="Z737" s="96"/>
      <c r="AA737" s="96"/>
      <c r="AB737" s="96"/>
      <c r="AC737" s="95"/>
      <c r="AD737" s="95" t="s">
        <v>5418</v>
      </c>
      <c r="AE737" s="100"/>
      <c r="AF737" s="100" t="s">
        <v>2735</v>
      </c>
      <c r="AG737" s="186"/>
      <c r="AH737" s="187"/>
      <c r="AI737" s="187"/>
      <c r="AJ737" s="187"/>
      <c r="AK737" s="188"/>
      <c r="AL737" s="188"/>
      <c r="AM737" s="189"/>
      <c r="AN737" s="189"/>
      <c r="AO737" s="189"/>
      <c r="AP737" s="189"/>
      <c r="AQ737" s="189"/>
      <c r="AR737" s="189"/>
      <c r="AS737" s="189"/>
      <c r="AT737" s="194" t="s">
        <v>1737</v>
      </c>
      <c r="AU737" s="104"/>
      <c r="AV737" s="104"/>
      <c r="AW737" s="104"/>
      <c r="AX737" s="104"/>
      <c r="AY737" s="104"/>
      <c r="AZ737" s="104"/>
      <c r="BA737" s="104"/>
      <c r="BB737" s="104"/>
      <c r="BC737" s="104"/>
      <c r="BD737" s="104"/>
      <c r="BE737" s="162"/>
      <c r="BF737" s="104"/>
      <c r="BG737" s="363"/>
      <c r="BH737" s="213" t="s">
        <v>1738</v>
      </c>
      <c r="BI737" s="193" t="s">
        <v>1738</v>
      </c>
      <c r="BJ737" s="193" t="s">
        <v>6361</v>
      </c>
      <c r="BK737" s="109"/>
    </row>
    <row r="738" s="193" customFormat="true" ht="12.75" hidden="true" customHeight="true" outlineLevel="0" collapsed="false">
      <c r="A738" s="315"/>
      <c r="B738" s="316"/>
      <c r="C738" s="316"/>
      <c r="D738" s="370" t="s">
        <v>1739</v>
      </c>
      <c r="E738" s="317" t="s">
        <v>1741</v>
      </c>
      <c r="F738" s="87" t="s">
        <v>6362</v>
      </c>
      <c r="G738" s="88"/>
      <c r="H738" s="89" t="s">
        <v>6363</v>
      </c>
      <c r="I738" s="90"/>
      <c r="J738" s="90"/>
      <c r="K738" s="91"/>
      <c r="L738" s="92"/>
      <c r="M738" s="90" t="s">
        <v>2749</v>
      </c>
      <c r="N738" s="90"/>
      <c r="O738" s="90"/>
      <c r="P738" s="91"/>
      <c r="Q738" s="185"/>
      <c r="R738" s="185"/>
      <c r="S738" s="185"/>
      <c r="T738" s="185"/>
      <c r="U738" s="185"/>
      <c r="V738" s="100" t="s">
        <v>6364</v>
      </c>
      <c r="W738" s="95" t="s">
        <v>6012</v>
      </c>
      <c r="X738" s="96"/>
      <c r="Y738" s="96"/>
      <c r="Z738" s="96"/>
      <c r="AA738" s="96"/>
      <c r="AB738" s="96"/>
      <c r="AC738" s="95"/>
      <c r="AD738" s="95" t="s">
        <v>5418</v>
      </c>
      <c r="AE738" s="100"/>
      <c r="AF738" s="100" t="s">
        <v>2735</v>
      </c>
      <c r="AG738" s="186"/>
      <c r="AH738" s="187"/>
      <c r="AI738" s="187"/>
      <c r="AJ738" s="187"/>
      <c r="AK738" s="188"/>
      <c r="AL738" s="188"/>
      <c r="AM738" s="189"/>
      <c r="AN738" s="189"/>
      <c r="AO738" s="189"/>
      <c r="AP738" s="189"/>
      <c r="AQ738" s="189"/>
      <c r="AR738" s="189"/>
      <c r="AS738" s="189"/>
      <c r="AT738" s="194" t="s">
        <v>1740</v>
      </c>
      <c r="AU738" s="104"/>
      <c r="AV738" s="104"/>
      <c r="AW738" s="104"/>
      <c r="AX738" s="104"/>
      <c r="AY738" s="104"/>
      <c r="AZ738" s="104"/>
      <c r="BA738" s="104"/>
      <c r="BB738" s="104"/>
      <c r="BC738" s="104"/>
      <c r="BD738" s="104"/>
      <c r="BE738" s="162"/>
      <c r="BF738" s="104"/>
      <c r="BG738" s="363"/>
      <c r="BH738" s="213" t="s">
        <v>1741</v>
      </c>
      <c r="BI738" s="193" t="s">
        <v>1741</v>
      </c>
      <c r="BJ738" s="193" t="s">
        <v>6365</v>
      </c>
      <c r="BK738" s="109"/>
    </row>
    <row r="739" s="193" customFormat="true" ht="12.75" hidden="true" customHeight="true" outlineLevel="0" collapsed="false">
      <c r="A739" s="315"/>
      <c r="B739" s="316"/>
      <c r="C739" s="316"/>
      <c r="D739" s="332" t="s">
        <v>1742</v>
      </c>
      <c r="E739" s="317" t="s">
        <v>1744</v>
      </c>
      <c r="F739" s="87" t="s">
        <v>6366</v>
      </c>
      <c r="G739" s="88"/>
      <c r="H739" s="89" t="s">
        <v>6367</v>
      </c>
      <c r="I739" s="90"/>
      <c r="J739" s="90"/>
      <c r="K739" s="91"/>
      <c r="L739" s="92"/>
      <c r="M739" s="90" t="s">
        <v>2749</v>
      </c>
      <c r="N739" s="90"/>
      <c r="O739" s="90"/>
      <c r="P739" s="91"/>
      <c r="Q739" s="185"/>
      <c r="R739" s="185"/>
      <c r="S739" s="185"/>
      <c r="T739" s="185"/>
      <c r="U739" s="185"/>
      <c r="V739" s="100" t="s">
        <v>6368</v>
      </c>
      <c r="W739" s="95" t="s">
        <v>6012</v>
      </c>
      <c r="X739" s="96"/>
      <c r="Y739" s="96"/>
      <c r="Z739" s="96"/>
      <c r="AA739" s="96"/>
      <c r="AB739" s="96"/>
      <c r="AC739" s="95"/>
      <c r="AD739" s="95" t="s">
        <v>5418</v>
      </c>
      <c r="AE739" s="100"/>
      <c r="AF739" s="100" t="s">
        <v>2735</v>
      </c>
      <c r="AG739" s="186"/>
      <c r="AH739" s="187"/>
      <c r="AI739" s="187"/>
      <c r="AJ739" s="187"/>
      <c r="AK739" s="188"/>
      <c r="AL739" s="188"/>
      <c r="AM739" s="189"/>
      <c r="AN739" s="189"/>
      <c r="AO739" s="189"/>
      <c r="AP739" s="189"/>
      <c r="AQ739" s="189"/>
      <c r="AR739" s="189"/>
      <c r="AS739" s="189"/>
      <c r="AT739" s="194" t="s">
        <v>1743</v>
      </c>
      <c r="AU739" s="104"/>
      <c r="AV739" s="104"/>
      <c r="AW739" s="104"/>
      <c r="AX739" s="104"/>
      <c r="AY739" s="104"/>
      <c r="AZ739" s="104"/>
      <c r="BA739" s="104"/>
      <c r="BB739" s="104"/>
      <c r="BC739" s="104"/>
      <c r="BD739" s="104"/>
      <c r="BE739" s="162"/>
      <c r="BF739" s="104"/>
      <c r="BG739" s="363"/>
      <c r="BH739" s="213" t="s">
        <v>1744</v>
      </c>
      <c r="BI739" s="193" t="s">
        <v>1744</v>
      </c>
      <c r="BJ739" s="193" t="s">
        <v>6369</v>
      </c>
      <c r="BK739" s="109"/>
    </row>
    <row r="740" s="193" customFormat="true" ht="12.75" hidden="true" customHeight="true" outlineLevel="0" collapsed="false">
      <c r="A740" s="315"/>
      <c r="B740" s="316"/>
      <c r="C740" s="316"/>
      <c r="D740" s="332" t="s">
        <v>1745</v>
      </c>
      <c r="E740" s="317" t="s">
        <v>1747</v>
      </c>
      <c r="F740" s="87" t="s">
        <v>6370</v>
      </c>
      <c r="G740" s="88"/>
      <c r="H740" s="89" t="s">
        <v>6371</v>
      </c>
      <c r="I740" s="90"/>
      <c r="J740" s="90"/>
      <c r="K740" s="91"/>
      <c r="L740" s="92"/>
      <c r="M740" s="90" t="s">
        <v>2749</v>
      </c>
      <c r="N740" s="90"/>
      <c r="O740" s="90"/>
      <c r="P740" s="91"/>
      <c r="Q740" s="185"/>
      <c r="R740" s="185"/>
      <c r="S740" s="185"/>
      <c r="T740" s="185"/>
      <c r="U740" s="185"/>
      <c r="V740" s="100" t="s">
        <v>6372</v>
      </c>
      <c r="W740" s="95" t="s">
        <v>6012</v>
      </c>
      <c r="X740" s="96"/>
      <c r="Y740" s="96"/>
      <c r="Z740" s="96"/>
      <c r="AA740" s="96"/>
      <c r="AB740" s="96"/>
      <c r="AC740" s="95"/>
      <c r="AD740" s="95" t="s">
        <v>5418</v>
      </c>
      <c r="AE740" s="100"/>
      <c r="AF740" s="100" t="s">
        <v>2735</v>
      </c>
      <c r="AG740" s="186"/>
      <c r="AH740" s="187"/>
      <c r="AI740" s="187"/>
      <c r="AJ740" s="187"/>
      <c r="AK740" s="188"/>
      <c r="AL740" s="188"/>
      <c r="AM740" s="189"/>
      <c r="AN740" s="189"/>
      <c r="AO740" s="189"/>
      <c r="AP740" s="189"/>
      <c r="AQ740" s="189"/>
      <c r="AR740" s="189"/>
      <c r="AS740" s="189"/>
      <c r="AT740" s="194" t="s">
        <v>1746</v>
      </c>
      <c r="AU740" s="104"/>
      <c r="AV740" s="104"/>
      <c r="AW740" s="104"/>
      <c r="AX740" s="104"/>
      <c r="AY740" s="104"/>
      <c r="AZ740" s="104"/>
      <c r="BA740" s="104"/>
      <c r="BB740" s="104"/>
      <c r="BC740" s="104"/>
      <c r="BD740" s="104"/>
      <c r="BE740" s="162"/>
      <c r="BF740" s="104"/>
      <c r="BG740" s="363"/>
      <c r="BH740" s="213" t="s">
        <v>1747</v>
      </c>
      <c r="BI740" s="193" t="s">
        <v>1747</v>
      </c>
      <c r="BJ740" s="193" t="s">
        <v>6373</v>
      </c>
      <c r="BK740" s="109"/>
    </row>
    <row r="741" s="193" customFormat="true" ht="12.75" hidden="true" customHeight="true" outlineLevel="0" collapsed="false">
      <c r="A741" s="315"/>
      <c r="B741" s="316"/>
      <c r="C741" s="316"/>
      <c r="D741" s="332" t="s">
        <v>1748</v>
      </c>
      <c r="E741" s="317" t="s">
        <v>1750</v>
      </c>
      <c r="F741" s="87" t="s">
        <v>6374</v>
      </c>
      <c r="G741" s="88"/>
      <c r="H741" s="89" t="s">
        <v>6375</v>
      </c>
      <c r="I741" s="90"/>
      <c r="J741" s="90"/>
      <c r="K741" s="91"/>
      <c r="L741" s="92"/>
      <c r="M741" s="90" t="s">
        <v>2749</v>
      </c>
      <c r="N741" s="90"/>
      <c r="O741" s="90"/>
      <c r="P741" s="91"/>
      <c r="Q741" s="185"/>
      <c r="R741" s="185"/>
      <c r="S741" s="185"/>
      <c r="T741" s="185"/>
      <c r="U741" s="185"/>
      <c r="V741" s="100" t="s">
        <v>6376</v>
      </c>
      <c r="W741" s="95" t="s">
        <v>6012</v>
      </c>
      <c r="X741" s="96"/>
      <c r="Y741" s="96"/>
      <c r="Z741" s="96"/>
      <c r="AA741" s="96"/>
      <c r="AB741" s="96"/>
      <c r="AC741" s="95"/>
      <c r="AD741" s="95" t="s">
        <v>5418</v>
      </c>
      <c r="AE741" s="100"/>
      <c r="AF741" s="100" t="s">
        <v>2735</v>
      </c>
      <c r="AG741" s="186"/>
      <c r="AH741" s="187"/>
      <c r="AI741" s="187"/>
      <c r="AJ741" s="187"/>
      <c r="AK741" s="188"/>
      <c r="AL741" s="188"/>
      <c r="AM741" s="189"/>
      <c r="AN741" s="189"/>
      <c r="AO741" s="189"/>
      <c r="AP741" s="189"/>
      <c r="AQ741" s="189"/>
      <c r="AR741" s="189"/>
      <c r="AS741" s="189"/>
      <c r="AT741" s="194" t="s">
        <v>1749</v>
      </c>
      <c r="AU741" s="104"/>
      <c r="AV741" s="104"/>
      <c r="AW741" s="104"/>
      <c r="AX741" s="104"/>
      <c r="AY741" s="104"/>
      <c r="AZ741" s="104"/>
      <c r="BA741" s="104"/>
      <c r="BB741" s="104"/>
      <c r="BC741" s="104"/>
      <c r="BD741" s="104"/>
      <c r="BE741" s="162"/>
      <c r="BF741" s="104"/>
      <c r="BG741" s="363"/>
      <c r="BH741" s="213" t="s">
        <v>1750</v>
      </c>
      <c r="BI741" s="193" t="s">
        <v>1750</v>
      </c>
      <c r="BJ741" s="193" t="s">
        <v>6377</v>
      </c>
      <c r="BK741" s="109"/>
    </row>
    <row r="742" s="193" customFormat="true" ht="12.75" hidden="true" customHeight="true" outlineLevel="0" collapsed="false">
      <c r="A742" s="315"/>
      <c r="B742" s="316"/>
      <c r="C742" s="316"/>
      <c r="D742" s="332" t="s">
        <v>1751</v>
      </c>
      <c r="E742" s="317" t="s">
        <v>1753</v>
      </c>
      <c r="F742" s="87" t="s">
        <v>6378</v>
      </c>
      <c r="G742" s="88"/>
      <c r="H742" s="89" t="s">
        <v>6379</v>
      </c>
      <c r="I742" s="90"/>
      <c r="J742" s="90"/>
      <c r="K742" s="91"/>
      <c r="L742" s="92"/>
      <c r="M742" s="90" t="s">
        <v>2749</v>
      </c>
      <c r="N742" s="90"/>
      <c r="O742" s="90"/>
      <c r="P742" s="91"/>
      <c r="Q742" s="185"/>
      <c r="R742" s="185"/>
      <c r="S742" s="185"/>
      <c r="T742" s="185"/>
      <c r="U742" s="185"/>
      <c r="V742" s="100" t="s">
        <v>6380</v>
      </c>
      <c r="W742" s="95" t="s">
        <v>6012</v>
      </c>
      <c r="X742" s="96"/>
      <c r="Y742" s="96"/>
      <c r="Z742" s="96"/>
      <c r="AA742" s="96"/>
      <c r="AB742" s="96"/>
      <c r="AC742" s="95"/>
      <c r="AD742" s="95" t="s">
        <v>5418</v>
      </c>
      <c r="AE742" s="100"/>
      <c r="AF742" s="100" t="s">
        <v>2735</v>
      </c>
      <c r="AG742" s="186"/>
      <c r="AH742" s="187"/>
      <c r="AI742" s="187"/>
      <c r="AJ742" s="187"/>
      <c r="AK742" s="188"/>
      <c r="AL742" s="188"/>
      <c r="AM742" s="189"/>
      <c r="AN742" s="189"/>
      <c r="AO742" s="189"/>
      <c r="AP742" s="189"/>
      <c r="AQ742" s="189"/>
      <c r="AR742" s="189"/>
      <c r="AS742" s="189"/>
      <c r="AT742" s="194" t="s">
        <v>1752</v>
      </c>
      <c r="AU742" s="104"/>
      <c r="AV742" s="104"/>
      <c r="AW742" s="104"/>
      <c r="AX742" s="104"/>
      <c r="AY742" s="104"/>
      <c r="AZ742" s="104"/>
      <c r="BA742" s="104"/>
      <c r="BB742" s="104"/>
      <c r="BC742" s="104"/>
      <c r="BD742" s="104"/>
      <c r="BE742" s="162"/>
      <c r="BF742" s="104"/>
      <c r="BG742" s="363"/>
      <c r="BH742" s="213" t="s">
        <v>1753</v>
      </c>
      <c r="BI742" s="193" t="s">
        <v>1753</v>
      </c>
      <c r="BJ742" s="193" t="s">
        <v>6381</v>
      </c>
      <c r="BK742" s="109"/>
    </row>
    <row r="743" s="193" customFormat="true" ht="12.75" hidden="true" customHeight="true" outlineLevel="0" collapsed="false">
      <c r="A743" s="315"/>
      <c r="B743" s="316"/>
      <c r="C743" s="316"/>
      <c r="D743" s="332" t="s">
        <v>1754</v>
      </c>
      <c r="E743" s="317" t="s">
        <v>1756</v>
      </c>
      <c r="F743" s="87" t="s">
        <v>6382</v>
      </c>
      <c r="G743" s="88"/>
      <c r="H743" s="89" t="s">
        <v>6383</v>
      </c>
      <c r="I743" s="90"/>
      <c r="J743" s="90"/>
      <c r="K743" s="91"/>
      <c r="L743" s="92"/>
      <c r="M743" s="90" t="s">
        <v>2749</v>
      </c>
      <c r="N743" s="90"/>
      <c r="O743" s="90"/>
      <c r="P743" s="91"/>
      <c r="Q743" s="185"/>
      <c r="R743" s="185"/>
      <c r="S743" s="185"/>
      <c r="T743" s="185"/>
      <c r="U743" s="185"/>
      <c r="V743" s="100" t="s">
        <v>6384</v>
      </c>
      <c r="W743" s="95" t="s">
        <v>6012</v>
      </c>
      <c r="X743" s="96"/>
      <c r="Y743" s="96"/>
      <c r="Z743" s="96"/>
      <c r="AA743" s="96"/>
      <c r="AB743" s="96"/>
      <c r="AC743" s="95"/>
      <c r="AD743" s="95" t="s">
        <v>5418</v>
      </c>
      <c r="AE743" s="100"/>
      <c r="AF743" s="100" t="s">
        <v>2735</v>
      </c>
      <c r="AG743" s="186"/>
      <c r="AH743" s="187"/>
      <c r="AI743" s="187"/>
      <c r="AJ743" s="187"/>
      <c r="AK743" s="188"/>
      <c r="AL743" s="188"/>
      <c r="AM743" s="189"/>
      <c r="AN743" s="189"/>
      <c r="AO743" s="189"/>
      <c r="AP743" s="189"/>
      <c r="AQ743" s="189"/>
      <c r="AR743" s="189"/>
      <c r="AS743" s="189"/>
      <c r="AT743" s="194" t="s">
        <v>1755</v>
      </c>
      <c r="AU743" s="104"/>
      <c r="AV743" s="104"/>
      <c r="AW743" s="104"/>
      <c r="AX743" s="104"/>
      <c r="AY743" s="104"/>
      <c r="AZ743" s="104"/>
      <c r="BA743" s="104"/>
      <c r="BB743" s="104"/>
      <c r="BC743" s="104"/>
      <c r="BD743" s="104"/>
      <c r="BE743" s="162"/>
      <c r="BF743" s="104"/>
      <c r="BG743" s="363"/>
      <c r="BH743" s="213" t="s">
        <v>1756</v>
      </c>
      <c r="BI743" s="193" t="s">
        <v>1756</v>
      </c>
      <c r="BJ743" s="193" t="s">
        <v>6385</v>
      </c>
      <c r="BK743" s="109"/>
    </row>
    <row r="744" s="193" customFormat="true" ht="12.75" hidden="true" customHeight="true" outlineLevel="0" collapsed="false">
      <c r="A744" s="315"/>
      <c r="B744" s="316"/>
      <c r="C744" s="316"/>
      <c r="D744" s="332" t="s">
        <v>1757</v>
      </c>
      <c r="E744" s="317" t="s">
        <v>1759</v>
      </c>
      <c r="F744" s="87" t="s">
        <v>6386</v>
      </c>
      <c r="G744" s="88"/>
      <c r="H744" s="89" t="s">
        <v>6387</v>
      </c>
      <c r="I744" s="90"/>
      <c r="J744" s="90"/>
      <c r="K744" s="91"/>
      <c r="L744" s="92"/>
      <c r="M744" s="90" t="s">
        <v>2749</v>
      </c>
      <c r="N744" s="90"/>
      <c r="O744" s="90"/>
      <c r="P744" s="91"/>
      <c r="Q744" s="185"/>
      <c r="R744" s="185"/>
      <c r="S744" s="185"/>
      <c r="T744" s="185"/>
      <c r="U744" s="185"/>
      <c r="V744" s="100" t="s">
        <v>6388</v>
      </c>
      <c r="W744" s="95" t="s">
        <v>6012</v>
      </c>
      <c r="X744" s="96"/>
      <c r="Y744" s="96"/>
      <c r="Z744" s="96"/>
      <c r="AA744" s="96"/>
      <c r="AB744" s="96"/>
      <c r="AC744" s="95"/>
      <c r="AD744" s="95" t="s">
        <v>5418</v>
      </c>
      <c r="AE744" s="100"/>
      <c r="AF744" s="100" t="s">
        <v>2735</v>
      </c>
      <c r="AG744" s="186"/>
      <c r="AH744" s="187"/>
      <c r="AI744" s="187"/>
      <c r="AJ744" s="187"/>
      <c r="AK744" s="188"/>
      <c r="AL744" s="188"/>
      <c r="AM744" s="189"/>
      <c r="AN744" s="189"/>
      <c r="AO744" s="189"/>
      <c r="AP744" s="189"/>
      <c r="AQ744" s="189"/>
      <c r="AR744" s="189"/>
      <c r="AS744" s="189"/>
      <c r="AT744" s="194" t="s">
        <v>1758</v>
      </c>
      <c r="AU744" s="104"/>
      <c r="AV744" s="104"/>
      <c r="AW744" s="104"/>
      <c r="AX744" s="104"/>
      <c r="AY744" s="104"/>
      <c r="AZ744" s="104"/>
      <c r="BA744" s="104"/>
      <c r="BB744" s="104"/>
      <c r="BC744" s="104"/>
      <c r="BD744" s="104"/>
      <c r="BE744" s="162"/>
      <c r="BF744" s="104"/>
      <c r="BG744" s="363"/>
      <c r="BH744" s="213" t="s">
        <v>1759</v>
      </c>
      <c r="BI744" s="193" t="s">
        <v>1759</v>
      </c>
      <c r="BJ744" s="193" t="s">
        <v>6389</v>
      </c>
      <c r="BK744" s="109"/>
    </row>
    <row r="745" s="193" customFormat="true" ht="12.75" hidden="true" customHeight="true" outlineLevel="0" collapsed="false">
      <c r="A745" s="315"/>
      <c r="B745" s="316"/>
      <c r="C745" s="316"/>
      <c r="D745" s="332" t="s">
        <v>1760</v>
      </c>
      <c r="E745" s="317" t="s">
        <v>1761</v>
      </c>
      <c r="F745" s="87" t="s">
        <v>6390</v>
      </c>
      <c r="G745" s="88"/>
      <c r="H745" s="89" t="s">
        <v>6391</v>
      </c>
      <c r="I745" s="90"/>
      <c r="J745" s="90"/>
      <c r="K745" s="91"/>
      <c r="L745" s="92"/>
      <c r="M745" s="90" t="s">
        <v>2749</v>
      </c>
      <c r="N745" s="90"/>
      <c r="O745" s="90"/>
      <c r="P745" s="91"/>
      <c r="Q745" s="185"/>
      <c r="R745" s="185"/>
      <c r="S745" s="185"/>
      <c r="T745" s="185"/>
      <c r="U745" s="185"/>
      <c r="V745" s="100" t="s">
        <v>6392</v>
      </c>
      <c r="W745" s="95" t="s">
        <v>6012</v>
      </c>
      <c r="X745" s="96"/>
      <c r="Y745" s="96"/>
      <c r="Z745" s="96"/>
      <c r="AA745" s="96"/>
      <c r="AB745" s="96"/>
      <c r="AC745" s="95"/>
      <c r="AD745" s="95" t="s">
        <v>5418</v>
      </c>
      <c r="AE745" s="100"/>
      <c r="AF745" s="100" t="s">
        <v>2735</v>
      </c>
      <c r="AG745" s="186"/>
      <c r="AH745" s="187"/>
      <c r="AI745" s="187"/>
      <c r="AJ745" s="187"/>
      <c r="AK745" s="188"/>
      <c r="AL745" s="188"/>
      <c r="AM745" s="189"/>
      <c r="AN745" s="189"/>
      <c r="AO745" s="189"/>
      <c r="AP745" s="189"/>
      <c r="AQ745" s="189"/>
      <c r="AR745" s="189"/>
      <c r="AS745" s="189"/>
      <c r="AT745" s="194" t="s">
        <v>1760</v>
      </c>
      <c r="AU745" s="104"/>
      <c r="AV745" s="104"/>
      <c r="AW745" s="104"/>
      <c r="AX745" s="104"/>
      <c r="AY745" s="104"/>
      <c r="AZ745" s="104"/>
      <c r="BA745" s="104"/>
      <c r="BB745" s="104"/>
      <c r="BC745" s="104"/>
      <c r="BD745" s="104"/>
      <c r="BE745" s="162"/>
      <c r="BF745" s="104"/>
      <c r="BG745" s="363"/>
      <c r="BH745" s="213" t="s">
        <v>1761</v>
      </c>
      <c r="BI745" s="193" t="s">
        <v>1761</v>
      </c>
      <c r="BJ745" s="193" t="s">
        <v>6393</v>
      </c>
      <c r="BK745" s="109"/>
    </row>
    <row r="746" s="193" customFormat="true" ht="12.75" hidden="true" customHeight="true" outlineLevel="0" collapsed="false">
      <c r="A746" s="315"/>
      <c r="B746" s="316"/>
      <c r="C746" s="316"/>
      <c r="D746" s="332" t="s">
        <v>1762</v>
      </c>
      <c r="E746" s="317" t="s">
        <v>1763</v>
      </c>
      <c r="F746" s="87" t="s">
        <v>6394</v>
      </c>
      <c r="G746" s="88"/>
      <c r="H746" s="89" t="s">
        <v>6395</v>
      </c>
      <c r="I746" s="90"/>
      <c r="J746" s="90"/>
      <c r="K746" s="91"/>
      <c r="L746" s="92"/>
      <c r="M746" s="90" t="s">
        <v>2749</v>
      </c>
      <c r="N746" s="90"/>
      <c r="O746" s="90"/>
      <c r="P746" s="91"/>
      <c r="Q746" s="185"/>
      <c r="R746" s="185"/>
      <c r="S746" s="185"/>
      <c r="T746" s="185"/>
      <c r="U746" s="185"/>
      <c r="V746" s="100" t="s">
        <v>6396</v>
      </c>
      <c r="W746" s="95" t="s">
        <v>6012</v>
      </c>
      <c r="X746" s="96"/>
      <c r="Y746" s="96"/>
      <c r="Z746" s="96"/>
      <c r="AA746" s="96"/>
      <c r="AB746" s="96"/>
      <c r="AC746" s="95"/>
      <c r="AD746" s="95" t="s">
        <v>5418</v>
      </c>
      <c r="AE746" s="100"/>
      <c r="AF746" s="100" t="s">
        <v>2735</v>
      </c>
      <c r="AG746" s="186"/>
      <c r="AH746" s="187"/>
      <c r="AI746" s="187"/>
      <c r="AJ746" s="187"/>
      <c r="AK746" s="188"/>
      <c r="AL746" s="188"/>
      <c r="AM746" s="189"/>
      <c r="AN746" s="189"/>
      <c r="AO746" s="189"/>
      <c r="AP746" s="189"/>
      <c r="AQ746" s="189"/>
      <c r="AR746" s="189"/>
      <c r="AS746" s="189"/>
      <c r="AT746" s="194" t="s">
        <v>1762</v>
      </c>
      <c r="AU746" s="104"/>
      <c r="AV746" s="104"/>
      <c r="AW746" s="104"/>
      <c r="AX746" s="104"/>
      <c r="AY746" s="104"/>
      <c r="AZ746" s="104"/>
      <c r="BA746" s="104"/>
      <c r="BB746" s="104"/>
      <c r="BC746" s="104"/>
      <c r="BD746" s="104"/>
      <c r="BE746" s="162"/>
      <c r="BF746" s="104"/>
      <c r="BG746" s="363"/>
      <c r="BH746" s="213" t="s">
        <v>1763</v>
      </c>
      <c r="BI746" s="193" t="s">
        <v>1763</v>
      </c>
      <c r="BJ746" s="193" t="s">
        <v>6397</v>
      </c>
      <c r="BK746" s="109"/>
    </row>
    <row r="747" s="193" customFormat="true" ht="12.75" hidden="true" customHeight="true" outlineLevel="0" collapsed="false">
      <c r="A747" s="315"/>
      <c r="B747" s="316"/>
      <c r="C747" s="316"/>
      <c r="D747" s="332" t="s">
        <v>1764</v>
      </c>
      <c r="E747" s="317" t="s">
        <v>1765</v>
      </c>
      <c r="F747" s="87" t="s">
        <v>6398</v>
      </c>
      <c r="G747" s="88"/>
      <c r="H747" s="89" t="s">
        <v>6399</v>
      </c>
      <c r="I747" s="90"/>
      <c r="J747" s="90"/>
      <c r="K747" s="91"/>
      <c r="L747" s="92"/>
      <c r="M747" s="90" t="s">
        <v>2749</v>
      </c>
      <c r="N747" s="90"/>
      <c r="O747" s="90"/>
      <c r="P747" s="91"/>
      <c r="Q747" s="185"/>
      <c r="R747" s="185"/>
      <c r="S747" s="185"/>
      <c r="T747" s="185"/>
      <c r="U747" s="185"/>
      <c r="V747" s="100" t="s">
        <v>6400</v>
      </c>
      <c r="W747" s="95" t="s">
        <v>6012</v>
      </c>
      <c r="X747" s="96"/>
      <c r="Y747" s="96"/>
      <c r="Z747" s="96"/>
      <c r="AA747" s="96"/>
      <c r="AB747" s="96"/>
      <c r="AC747" s="95"/>
      <c r="AD747" s="95" t="s">
        <v>5418</v>
      </c>
      <c r="AE747" s="100"/>
      <c r="AF747" s="100" t="s">
        <v>2735</v>
      </c>
      <c r="AG747" s="186"/>
      <c r="AH747" s="187"/>
      <c r="AI747" s="187"/>
      <c r="AJ747" s="187"/>
      <c r="AK747" s="188"/>
      <c r="AL747" s="188"/>
      <c r="AM747" s="189"/>
      <c r="AN747" s="189"/>
      <c r="AO747" s="189"/>
      <c r="AP747" s="189"/>
      <c r="AQ747" s="189"/>
      <c r="AR747" s="189"/>
      <c r="AS747" s="189"/>
      <c r="AT747" s="194" t="s">
        <v>1764</v>
      </c>
      <c r="AU747" s="104"/>
      <c r="AV747" s="104"/>
      <c r="AW747" s="104"/>
      <c r="AX747" s="104"/>
      <c r="AY747" s="104"/>
      <c r="AZ747" s="104"/>
      <c r="BA747" s="104"/>
      <c r="BB747" s="104"/>
      <c r="BC747" s="104"/>
      <c r="BD747" s="104"/>
      <c r="BE747" s="162"/>
      <c r="BF747" s="104"/>
      <c r="BG747" s="363"/>
      <c r="BH747" s="213" t="s">
        <v>1765</v>
      </c>
      <c r="BI747" s="193" t="s">
        <v>1765</v>
      </c>
      <c r="BJ747" s="193" t="s">
        <v>6401</v>
      </c>
      <c r="BK747" s="109"/>
    </row>
    <row r="748" s="193" customFormat="true" ht="12.75" hidden="true" customHeight="true" outlineLevel="0" collapsed="false">
      <c r="A748" s="315"/>
      <c r="B748" s="316"/>
      <c r="C748" s="316"/>
      <c r="D748" s="332" t="s">
        <v>1766</v>
      </c>
      <c r="E748" s="317" t="s">
        <v>1767</v>
      </c>
      <c r="F748" s="87" t="s">
        <v>6402</v>
      </c>
      <c r="G748" s="88"/>
      <c r="H748" s="89" t="s">
        <v>6403</v>
      </c>
      <c r="I748" s="90"/>
      <c r="J748" s="90"/>
      <c r="K748" s="91"/>
      <c r="L748" s="92"/>
      <c r="M748" s="90" t="s">
        <v>2749</v>
      </c>
      <c r="N748" s="90"/>
      <c r="O748" s="90"/>
      <c r="P748" s="91"/>
      <c r="Q748" s="185"/>
      <c r="R748" s="185"/>
      <c r="S748" s="185"/>
      <c r="T748" s="185"/>
      <c r="U748" s="185"/>
      <c r="V748" s="100" t="s">
        <v>6404</v>
      </c>
      <c r="W748" s="95" t="s">
        <v>6012</v>
      </c>
      <c r="X748" s="96"/>
      <c r="Y748" s="96"/>
      <c r="Z748" s="96"/>
      <c r="AA748" s="96"/>
      <c r="AB748" s="96"/>
      <c r="AC748" s="95"/>
      <c r="AD748" s="95" t="s">
        <v>5418</v>
      </c>
      <c r="AE748" s="100"/>
      <c r="AF748" s="100" t="s">
        <v>2735</v>
      </c>
      <c r="AG748" s="186"/>
      <c r="AH748" s="187"/>
      <c r="AI748" s="187"/>
      <c r="AJ748" s="187"/>
      <c r="AK748" s="188"/>
      <c r="AL748" s="188"/>
      <c r="AM748" s="189"/>
      <c r="AN748" s="189"/>
      <c r="AO748" s="189"/>
      <c r="AP748" s="189"/>
      <c r="AQ748" s="189"/>
      <c r="AR748" s="189"/>
      <c r="AS748" s="189"/>
      <c r="AT748" s="194" t="s">
        <v>1766</v>
      </c>
      <c r="AU748" s="104"/>
      <c r="AV748" s="104"/>
      <c r="AW748" s="104"/>
      <c r="AX748" s="104"/>
      <c r="AY748" s="104"/>
      <c r="AZ748" s="104"/>
      <c r="BA748" s="104"/>
      <c r="BB748" s="104"/>
      <c r="BC748" s="104"/>
      <c r="BD748" s="104"/>
      <c r="BE748" s="162"/>
      <c r="BF748" s="104"/>
      <c r="BG748" s="363"/>
      <c r="BH748" s="213" t="s">
        <v>1767</v>
      </c>
      <c r="BI748" s="193" t="s">
        <v>1767</v>
      </c>
      <c r="BJ748" s="193" t="s">
        <v>6405</v>
      </c>
      <c r="BK748" s="109"/>
    </row>
    <row r="749" s="193" customFormat="true" ht="12.75" hidden="true" customHeight="true" outlineLevel="0" collapsed="false">
      <c r="A749" s="315"/>
      <c r="B749" s="316"/>
      <c r="C749" s="316"/>
      <c r="D749" s="370" t="s">
        <v>1768</v>
      </c>
      <c r="E749" s="317" t="s">
        <v>1769</v>
      </c>
      <c r="F749" s="87" t="s">
        <v>6406</v>
      </c>
      <c r="G749" s="88"/>
      <c r="H749" s="89" t="s">
        <v>6407</v>
      </c>
      <c r="I749" s="90"/>
      <c r="J749" s="90"/>
      <c r="K749" s="91"/>
      <c r="L749" s="92"/>
      <c r="M749" s="90" t="s">
        <v>2749</v>
      </c>
      <c r="N749" s="90"/>
      <c r="O749" s="90"/>
      <c r="P749" s="91"/>
      <c r="Q749" s="185"/>
      <c r="R749" s="185"/>
      <c r="S749" s="185"/>
      <c r="T749" s="185"/>
      <c r="U749" s="185"/>
      <c r="V749" s="100" t="s">
        <v>6408</v>
      </c>
      <c r="W749" s="95" t="s">
        <v>6012</v>
      </c>
      <c r="X749" s="96"/>
      <c r="Y749" s="96"/>
      <c r="Z749" s="96"/>
      <c r="AA749" s="96"/>
      <c r="AB749" s="96"/>
      <c r="AC749" s="95"/>
      <c r="AD749" s="95" t="s">
        <v>5418</v>
      </c>
      <c r="AE749" s="100"/>
      <c r="AF749" s="100" t="s">
        <v>2735</v>
      </c>
      <c r="AG749" s="186"/>
      <c r="AH749" s="187"/>
      <c r="AI749" s="187"/>
      <c r="AJ749" s="187"/>
      <c r="AK749" s="188"/>
      <c r="AL749" s="188"/>
      <c r="AM749" s="189"/>
      <c r="AN749" s="189"/>
      <c r="AO749" s="189"/>
      <c r="AP749" s="189"/>
      <c r="AQ749" s="189"/>
      <c r="AR749" s="189"/>
      <c r="AS749" s="189"/>
      <c r="AT749" s="194" t="s">
        <v>1768</v>
      </c>
      <c r="AU749" s="104"/>
      <c r="AV749" s="104"/>
      <c r="AW749" s="104"/>
      <c r="AX749" s="104"/>
      <c r="AY749" s="104"/>
      <c r="AZ749" s="104"/>
      <c r="BA749" s="104"/>
      <c r="BB749" s="104"/>
      <c r="BC749" s="104"/>
      <c r="BD749" s="104"/>
      <c r="BE749" s="162"/>
      <c r="BF749" s="104"/>
      <c r="BG749" s="363"/>
      <c r="BH749" s="213" t="s">
        <v>1769</v>
      </c>
      <c r="BI749" s="193" t="s">
        <v>1769</v>
      </c>
      <c r="BJ749" s="193" t="s">
        <v>6409</v>
      </c>
      <c r="BK749" s="109"/>
    </row>
    <row r="750" s="193" customFormat="true" ht="12.75" hidden="true" customHeight="true" outlineLevel="0" collapsed="false">
      <c r="A750" s="315"/>
      <c r="B750" s="316"/>
      <c r="C750" s="316"/>
      <c r="D750" s="370" t="s">
        <v>1770</v>
      </c>
      <c r="E750" s="317" t="s">
        <v>1772</v>
      </c>
      <c r="F750" s="87" t="s">
        <v>6410</v>
      </c>
      <c r="G750" s="88"/>
      <c r="H750" s="89" t="s">
        <v>6411</v>
      </c>
      <c r="I750" s="90"/>
      <c r="J750" s="90"/>
      <c r="K750" s="91"/>
      <c r="L750" s="92"/>
      <c r="M750" s="90" t="s">
        <v>2749</v>
      </c>
      <c r="N750" s="90"/>
      <c r="O750" s="90"/>
      <c r="P750" s="91"/>
      <c r="Q750" s="185"/>
      <c r="R750" s="185"/>
      <c r="S750" s="185"/>
      <c r="T750" s="185"/>
      <c r="U750" s="185"/>
      <c r="V750" s="100" t="s">
        <v>6412</v>
      </c>
      <c r="W750" s="95" t="s">
        <v>6012</v>
      </c>
      <c r="X750" s="96"/>
      <c r="Y750" s="96"/>
      <c r="Z750" s="96"/>
      <c r="AA750" s="96"/>
      <c r="AB750" s="96"/>
      <c r="AC750" s="95"/>
      <c r="AD750" s="95" t="s">
        <v>5523</v>
      </c>
      <c r="AE750" s="100"/>
      <c r="AF750" s="100" t="s">
        <v>2735</v>
      </c>
      <c r="AG750" s="186"/>
      <c r="AH750" s="187"/>
      <c r="AI750" s="187"/>
      <c r="AJ750" s="187"/>
      <c r="AK750" s="188"/>
      <c r="AL750" s="188"/>
      <c r="AM750" s="189"/>
      <c r="AN750" s="189"/>
      <c r="AO750" s="189"/>
      <c r="AP750" s="189"/>
      <c r="AQ750" s="189"/>
      <c r="AR750" s="189"/>
      <c r="AS750" s="189"/>
      <c r="AT750" s="194" t="s">
        <v>1771</v>
      </c>
      <c r="AU750" s="104"/>
      <c r="AV750" s="104"/>
      <c r="AW750" s="104"/>
      <c r="AX750" s="104"/>
      <c r="AY750" s="104"/>
      <c r="AZ750" s="104"/>
      <c r="BA750" s="104"/>
      <c r="BB750" s="104"/>
      <c r="BC750" s="104"/>
      <c r="BD750" s="104"/>
      <c r="BE750" s="162"/>
      <c r="BF750" s="104"/>
      <c r="BG750" s="363"/>
      <c r="BH750" s="213" t="s">
        <v>1772</v>
      </c>
      <c r="BI750" s="193" t="s">
        <v>1772</v>
      </c>
      <c r="BJ750" s="193" t="s">
        <v>6413</v>
      </c>
      <c r="BK750" s="109"/>
    </row>
    <row r="751" s="193" customFormat="true" ht="12.75" hidden="true" customHeight="true" outlineLevel="0" collapsed="false">
      <c r="A751" s="315"/>
      <c r="B751" s="316"/>
      <c r="C751" s="316"/>
      <c r="D751" s="332" t="s">
        <v>1773</v>
      </c>
      <c r="E751" s="317" t="s">
        <v>1775</v>
      </c>
      <c r="F751" s="87" t="s">
        <v>6414</v>
      </c>
      <c r="G751" s="88"/>
      <c r="H751" s="89" t="s">
        <v>6415</v>
      </c>
      <c r="I751" s="90"/>
      <c r="J751" s="90"/>
      <c r="K751" s="91"/>
      <c r="L751" s="92"/>
      <c r="M751" s="90" t="s">
        <v>2749</v>
      </c>
      <c r="N751" s="90"/>
      <c r="O751" s="90"/>
      <c r="P751" s="91"/>
      <c r="Q751" s="185"/>
      <c r="R751" s="185"/>
      <c r="S751" s="185"/>
      <c r="T751" s="185"/>
      <c r="U751" s="185"/>
      <c r="V751" s="100" t="s">
        <v>6416</v>
      </c>
      <c r="W751" s="95" t="s">
        <v>6012</v>
      </c>
      <c r="X751" s="96"/>
      <c r="Y751" s="96"/>
      <c r="Z751" s="96"/>
      <c r="AA751" s="96"/>
      <c r="AB751" s="96"/>
      <c r="AC751" s="95"/>
      <c r="AD751" s="95" t="s">
        <v>5523</v>
      </c>
      <c r="AE751" s="100"/>
      <c r="AF751" s="100" t="s">
        <v>2735</v>
      </c>
      <c r="AG751" s="186"/>
      <c r="AH751" s="187"/>
      <c r="AI751" s="187"/>
      <c r="AJ751" s="187"/>
      <c r="AK751" s="188"/>
      <c r="AL751" s="188"/>
      <c r="AM751" s="189"/>
      <c r="AN751" s="189"/>
      <c r="AO751" s="189"/>
      <c r="AP751" s="189"/>
      <c r="AQ751" s="189"/>
      <c r="AR751" s="189"/>
      <c r="AS751" s="189"/>
      <c r="AT751" s="194" t="s">
        <v>1774</v>
      </c>
      <c r="AU751" s="104"/>
      <c r="AV751" s="104"/>
      <c r="AW751" s="104"/>
      <c r="AX751" s="104"/>
      <c r="AY751" s="104"/>
      <c r="AZ751" s="104"/>
      <c r="BA751" s="104"/>
      <c r="BB751" s="104"/>
      <c r="BC751" s="104"/>
      <c r="BD751" s="104"/>
      <c r="BE751" s="162"/>
      <c r="BF751" s="104"/>
      <c r="BG751" s="363"/>
      <c r="BH751" s="213" t="s">
        <v>1775</v>
      </c>
      <c r="BI751" s="193" t="s">
        <v>1775</v>
      </c>
      <c r="BJ751" s="193" t="s">
        <v>6417</v>
      </c>
      <c r="BK751" s="109"/>
    </row>
    <row r="752" s="193" customFormat="true" ht="12.75" hidden="true" customHeight="true" outlineLevel="0" collapsed="false">
      <c r="A752" s="315"/>
      <c r="B752" s="316"/>
      <c r="C752" s="316"/>
      <c r="D752" s="332" t="s">
        <v>1776</v>
      </c>
      <c r="E752" s="317" t="s">
        <v>1778</v>
      </c>
      <c r="F752" s="87" t="s">
        <v>6418</v>
      </c>
      <c r="G752" s="88"/>
      <c r="H752" s="89" t="s">
        <v>6419</v>
      </c>
      <c r="I752" s="90"/>
      <c r="J752" s="90"/>
      <c r="K752" s="91"/>
      <c r="L752" s="92"/>
      <c r="M752" s="90" t="s">
        <v>2749</v>
      </c>
      <c r="N752" s="90"/>
      <c r="O752" s="90"/>
      <c r="P752" s="91"/>
      <c r="Q752" s="185"/>
      <c r="R752" s="185"/>
      <c r="S752" s="185"/>
      <c r="T752" s="185"/>
      <c r="U752" s="185"/>
      <c r="V752" s="100" t="s">
        <v>6420</v>
      </c>
      <c r="W752" s="95" t="s">
        <v>6012</v>
      </c>
      <c r="X752" s="96"/>
      <c r="Y752" s="96"/>
      <c r="Z752" s="96"/>
      <c r="AA752" s="96"/>
      <c r="AB752" s="96"/>
      <c r="AC752" s="95"/>
      <c r="AD752" s="95" t="s">
        <v>5523</v>
      </c>
      <c r="AE752" s="100"/>
      <c r="AF752" s="100" t="s">
        <v>2735</v>
      </c>
      <c r="AG752" s="186"/>
      <c r="AH752" s="187"/>
      <c r="AI752" s="187"/>
      <c r="AJ752" s="187"/>
      <c r="AK752" s="188"/>
      <c r="AL752" s="188"/>
      <c r="AM752" s="189"/>
      <c r="AN752" s="189"/>
      <c r="AO752" s="189"/>
      <c r="AP752" s="189"/>
      <c r="AQ752" s="189"/>
      <c r="AR752" s="189"/>
      <c r="AS752" s="189"/>
      <c r="AT752" s="194" t="s">
        <v>1777</v>
      </c>
      <c r="AU752" s="104"/>
      <c r="AV752" s="104"/>
      <c r="AW752" s="104"/>
      <c r="AX752" s="104"/>
      <c r="AY752" s="104"/>
      <c r="AZ752" s="104"/>
      <c r="BA752" s="104"/>
      <c r="BB752" s="104"/>
      <c r="BC752" s="104"/>
      <c r="BD752" s="104"/>
      <c r="BE752" s="162"/>
      <c r="BF752" s="104"/>
      <c r="BG752" s="363"/>
      <c r="BH752" s="213" t="s">
        <v>1778</v>
      </c>
      <c r="BI752" s="193" t="s">
        <v>1778</v>
      </c>
      <c r="BJ752" s="193" t="s">
        <v>6421</v>
      </c>
      <c r="BK752" s="109"/>
    </row>
    <row r="753" s="193" customFormat="true" ht="12.75" hidden="true" customHeight="true" outlineLevel="0" collapsed="false">
      <c r="A753" s="315"/>
      <c r="B753" s="316"/>
      <c r="C753" s="316"/>
      <c r="D753" s="332" t="s">
        <v>1779</v>
      </c>
      <c r="E753" s="317" t="s">
        <v>1781</v>
      </c>
      <c r="F753" s="87" t="s">
        <v>6422</v>
      </c>
      <c r="G753" s="88"/>
      <c r="H753" s="89" t="s">
        <v>6423</v>
      </c>
      <c r="I753" s="90"/>
      <c r="J753" s="90"/>
      <c r="K753" s="91"/>
      <c r="L753" s="92"/>
      <c r="M753" s="90" t="s">
        <v>2749</v>
      </c>
      <c r="N753" s="90"/>
      <c r="O753" s="90"/>
      <c r="P753" s="91"/>
      <c r="Q753" s="185"/>
      <c r="R753" s="185"/>
      <c r="S753" s="185"/>
      <c r="T753" s="185"/>
      <c r="U753" s="185"/>
      <c r="V753" s="100" t="s">
        <v>6424</v>
      </c>
      <c r="W753" s="95" t="s">
        <v>6012</v>
      </c>
      <c r="X753" s="96"/>
      <c r="Y753" s="96"/>
      <c r="Z753" s="96"/>
      <c r="AA753" s="96"/>
      <c r="AB753" s="96"/>
      <c r="AC753" s="95"/>
      <c r="AD753" s="95" t="s">
        <v>5523</v>
      </c>
      <c r="AE753" s="100"/>
      <c r="AF753" s="100" t="s">
        <v>2735</v>
      </c>
      <c r="AG753" s="186"/>
      <c r="AH753" s="187"/>
      <c r="AI753" s="187"/>
      <c r="AJ753" s="187"/>
      <c r="AK753" s="188"/>
      <c r="AL753" s="188"/>
      <c r="AM753" s="189"/>
      <c r="AN753" s="189"/>
      <c r="AO753" s="189"/>
      <c r="AP753" s="189"/>
      <c r="AQ753" s="189"/>
      <c r="AR753" s="189"/>
      <c r="AS753" s="189"/>
      <c r="AT753" s="194" t="s">
        <v>1780</v>
      </c>
      <c r="AU753" s="104"/>
      <c r="AV753" s="104"/>
      <c r="AW753" s="104"/>
      <c r="AX753" s="104"/>
      <c r="AY753" s="104"/>
      <c r="AZ753" s="104"/>
      <c r="BA753" s="104"/>
      <c r="BB753" s="104"/>
      <c r="BC753" s="104"/>
      <c r="BD753" s="104"/>
      <c r="BE753" s="162"/>
      <c r="BF753" s="104"/>
      <c r="BG753" s="363"/>
      <c r="BH753" s="213" t="s">
        <v>1781</v>
      </c>
      <c r="BI753" s="193" t="s">
        <v>1781</v>
      </c>
      <c r="BJ753" s="193" t="s">
        <v>6425</v>
      </c>
      <c r="BK753" s="109"/>
    </row>
    <row r="754" s="193" customFormat="true" ht="12.75" hidden="true" customHeight="true" outlineLevel="0" collapsed="false">
      <c r="A754" s="315"/>
      <c r="B754" s="316"/>
      <c r="C754" s="316"/>
      <c r="D754" s="332" t="s">
        <v>1782</v>
      </c>
      <c r="E754" s="317" t="s">
        <v>1784</v>
      </c>
      <c r="F754" s="87" t="s">
        <v>6426</v>
      </c>
      <c r="G754" s="88"/>
      <c r="H754" s="89" t="s">
        <v>6427</v>
      </c>
      <c r="I754" s="90"/>
      <c r="J754" s="90"/>
      <c r="K754" s="91"/>
      <c r="L754" s="92"/>
      <c r="M754" s="90" t="s">
        <v>2749</v>
      </c>
      <c r="N754" s="90"/>
      <c r="O754" s="90"/>
      <c r="P754" s="91"/>
      <c r="Q754" s="185"/>
      <c r="R754" s="185"/>
      <c r="S754" s="185"/>
      <c r="T754" s="185"/>
      <c r="U754" s="185"/>
      <c r="V754" s="100" t="s">
        <v>6428</v>
      </c>
      <c r="W754" s="95" t="s">
        <v>6012</v>
      </c>
      <c r="X754" s="96"/>
      <c r="Y754" s="96"/>
      <c r="Z754" s="96"/>
      <c r="AA754" s="96"/>
      <c r="AB754" s="96"/>
      <c r="AC754" s="95"/>
      <c r="AD754" s="95" t="s">
        <v>5523</v>
      </c>
      <c r="AE754" s="100"/>
      <c r="AF754" s="100" t="s">
        <v>2735</v>
      </c>
      <c r="AG754" s="186"/>
      <c r="AH754" s="187"/>
      <c r="AI754" s="187"/>
      <c r="AJ754" s="187"/>
      <c r="AK754" s="188"/>
      <c r="AL754" s="188"/>
      <c r="AM754" s="189"/>
      <c r="AN754" s="189"/>
      <c r="AO754" s="189"/>
      <c r="AP754" s="189"/>
      <c r="AQ754" s="189"/>
      <c r="AR754" s="189"/>
      <c r="AS754" s="189"/>
      <c r="AT754" s="194" t="s">
        <v>1783</v>
      </c>
      <c r="AU754" s="104"/>
      <c r="AV754" s="104"/>
      <c r="AW754" s="104"/>
      <c r="AX754" s="104"/>
      <c r="AY754" s="104"/>
      <c r="AZ754" s="104"/>
      <c r="BA754" s="104"/>
      <c r="BB754" s="104"/>
      <c r="BC754" s="104"/>
      <c r="BD754" s="104"/>
      <c r="BE754" s="162"/>
      <c r="BF754" s="104"/>
      <c r="BG754" s="363"/>
      <c r="BH754" s="213" t="s">
        <v>1784</v>
      </c>
      <c r="BI754" s="193" t="s">
        <v>1784</v>
      </c>
      <c r="BJ754" s="193" t="s">
        <v>6429</v>
      </c>
      <c r="BK754" s="109"/>
    </row>
    <row r="755" s="193" customFormat="true" ht="12.75" hidden="true" customHeight="true" outlineLevel="0" collapsed="false">
      <c r="A755" s="315"/>
      <c r="B755" s="316"/>
      <c r="C755" s="316"/>
      <c r="D755" s="332" t="s">
        <v>1785</v>
      </c>
      <c r="E755" s="317" t="s">
        <v>1787</v>
      </c>
      <c r="F755" s="87" t="s">
        <v>6430</v>
      </c>
      <c r="G755" s="88"/>
      <c r="H755" s="89" t="s">
        <v>6431</v>
      </c>
      <c r="I755" s="90"/>
      <c r="J755" s="90"/>
      <c r="K755" s="91"/>
      <c r="L755" s="92"/>
      <c r="M755" s="90" t="s">
        <v>2749</v>
      </c>
      <c r="N755" s="90"/>
      <c r="O755" s="90"/>
      <c r="P755" s="91"/>
      <c r="Q755" s="185"/>
      <c r="R755" s="185"/>
      <c r="S755" s="185"/>
      <c r="T755" s="185"/>
      <c r="U755" s="185"/>
      <c r="V755" s="100" t="s">
        <v>6432</v>
      </c>
      <c r="W755" s="95" t="s">
        <v>6012</v>
      </c>
      <c r="X755" s="96"/>
      <c r="Y755" s="96"/>
      <c r="Z755" s="96"/>
      <c r="AA755" s="96"/>
      <c r="AB755" s="96"/>
      <c r="AC755" s="95"/>
      <c r="AD755" s="95" t="s">
        <v>5523</v>
      </c>
      <c r="AE755" s="100"/>
      <c r="AF755" s="100" t="s">
        <v>2735</v>
      </c>
      <c r="AG755" s="186"/>
      <c r="AH755" s="187"/>
      <c r="AI755" s="187"/>
      <c r="AJ755" s="187"/>
      <c r="AK755" s="188"/>
      <c r="AL755" s="188"/>
      <c r="AM755" s="189"/>
      <c r="AN755" s="189"/>
      <c r="AO755" s="189"/>
      <c r="AP755" s="189"/>
      <c r="AQ755" s="189"/>
      <c r="AR755" s="189"/>
      <c r="AS755" s="189"/>
      <c r="AT755" s="194" t="s">
        <v>1786</v>
      </c>
      <c r="AU755" s="104"/>
      <c r="AV755" s="104"/>
      <c r="AW755" s="104"/>
      <c r="AX755" s="104"/>
      <c r="AY755" s="104"/>
      <c r="AZ755" s="104"/>
      <c r="BA755" s="104"/>
      <c r="BB755" s="104"/>
      <c r="BC755" s="104"/>
      <c r="BD755" s="104"/>
      <c r="BE755" s="162"/>
      <c r="BF755" s="104"/>
      <c r="BG755" s="363"/>
      <c r="BH755" s="213" t="s">
        <v>1787</v>
      </c>
      <c r="BI755" s="193" t="s">
        <v>1787</v>
      </c>
      <c r="BJ755" s="193" t="s">
        <v>6433</v>
      </c>
      <c r="BK755" s="109"/>
    </row>
    <row r="756" s="193" customFormat="true" ht="12.75" hidden="true" customHeight="true" outlineLevel="0" collapsed="false">
      <c r="A756" s="315"/>
      <c r="B756" s="316"/>
      <c r="C756" s="316"/>
      <c r="D756" s="332" t="s">
        <v>1788</v>
      </c>
      <c r="E756" s="317" t="s">
        <v>1790</v>
      </c>
      <c r="F756" s="87" t="s">
        <v>6434</v>
      </c>
      <c r="G756" s="88"/>
      <c r="H756" s="89" t="s">
        <v>6435</v>
      </c>
      <c r="I756" s="90"/>
      <c r="J756" s="90"/>
      <c r="K756" s="91"/>
      <c r="L756" s="92"/>
      <c r="M756" s="90" t="s">
        <v>2749</v>
      </c>
      <c r="N756" s="90"/>
      <c r="O756" s="90"/>
      <c r="P756" s="91"/>
      <c r="Q756" s="185"/>
      <c r="R756" s="185"/>
      <c r="S756" s="185"/>
      <c r="T756" s="185"/>
      <c r="U756" s="185"/>
      <c r="V756" s="100" t="s">
        <v>6436</v>
      </c>
      <c r="W756" s="95" t="s">
        <v>6012</v>
      </c>
      <c r="X756" s="96"/>
      <c r="Y756" s="96"/>
      <c r="Z756" s="96"/>
      <c r="AA756" s="96"/>
      <c r="AB756" s="96"/>
      <c r="AC756" s="95"/>
      <c r="AD756" s="95" t="s">
        <v>5523</v>
      </c>
      <c r="AE756" s="100"/>
      <c r="AF756" s="100" t="s">
        <v>2735</v>
      </c>
      <c r="AG756" s="186"/>
      <c r="AH756" s="187"/>
      <c r="AI756" s="187"/>
      <c r="AJ756" s="187"/>
      <c r="AK756" s="188"/>
      <c r="AL756" s="188"/>
      <c r="AM756" s="189"/>
      <c r="AN756" s="189"/>
      <c r="AO756" s="189"/>
      <c r="AP756" s="189"/>
      <c r="AQ756" s="189"/>
      <c r="AR756" s="189"/>
      <c r="AS756" s="189"/>
      <c r="AT756" s="194" t="s">
        <v>1789</v>
      </c>
      <c r="AU756" s="104"/>
      <c r="AV756" s="104"/>
      <c r="AW756" s="104"/>
      <c r="AX756" s="104"/>
      <c r="AY756" s="104"/>
      <c r="AZ756" s="104"/>
      <c r="BA756" s="104"/>
      <c r="BB756" s="104"/>
      <c r="BC756" s="104"/>
      <c r="BD756" s="104"/>
      <c r="BE756" s="162"/>
      <c r="BF756" s="104"/>
      <c r="BG756" s="363"/>
      <c r="BH756" s="213" t="s">
        <v>1790</v>
      </c>
      <c r="BI756" s="193" t="s">
        <v>1790</v>
      </c>
      <c r="BJ756" s="193" t="s">
        <v>6437</v>
      </c>
      <c r="BK756" s="109"/>
    </row>
    <row r="757" s="193" customFormat="true" ht="12.75" hidden="true" customHeight="true" outlineLevel="0" collapsed="false">
      <c r="A757" s="315"/>
      <c r="B757" s="316"/>
      <c r="C757" s="316"/>
      <c r="D757" s="332" t="s">
        <v>1791</v>
      </c>
      <c r="E757" s="317" t="s">
        <v>1793</v>
      </c>
      <c r="F757" s="87" t="s">
        <v>6438</v>
      </c>
      <c r="G757" s="88"/>
      <c r="H757" s="89" t="s">
        <v>6439</v>
      </c>
      <c r="I757" s="90"/>
      <c r="J757" s="90"/>
      <c r="K757" s="91"/>
      <c r="L757" s="92"/>
      <c r="M757" s="90" t="s">
        <v>2749</v>
      </c>
      <c r="N757" s="90"/>
      <c r="O757" s="90"/>
      <c r="P757" s="91"/>
      <c r="Q757" s="185"/>
      <c r="R757" s="185"/>
      <c r="S757" s="185"/>
      <c r="T757" s="185"/>
      <c r="U757" s="185"/>
      <c r="V757" s="100" t="s">
        <v>6440</v>
      </c>
      <c r="W757" s="95" t="s">
        <v>6012</v>
      </c>
      <c r="X757" s="96"/>
      <c r="Y757" s="96"/>
      <c r="Z757" s="96"/>
      <c r="AA757" s="96"/>
      <c r="AB757" s="96"/>
      <c r="AC757" s="95"/>
      <c r="AD757" s="95" t="s">
        <v>5523</v>
      </c>
      <c r="AE757" s="100"/>
      <c r="AF757" s="100" t="s">
        <v>2735</v>
      </c>
      <c r="AG757" s="186"/>
      <c r="AH757" s="187"/>
      <c r="AI757" s="187"/>
      <c r="AJ757" s="187"/>
      <c r="AK757" s="188"/>
      <c r="AL757" s="188"/>
      <c r="AM757" s="189"/>
      <c r="AN757" s="189"/>
      <c r="AO757" s="189"/>
      <c r="AP757" s="189"/>
      <c r="AQ757" s="189"/>
      <c r="AR757" s="189"/>
      <c r="AS757" s="189"/>
      <c r="AT757" s="194" t="s">
        <v>1792</v>
      </c>
      <c r="AU757" s="104"/>
      <c r="AV757" s="104"/>
      <c r="AW757" s="104"/>
      <c r="AX757" s="104"/>
      <c r="AY757" s="104"/>
      <c r="AZ757" s="104"/>
      <c r="BA757" s="104"/>
      <c r="BB757" s="104"/>
      <c r="BC757" s="104"/>
      <c r="BD757" s="104"/>
      <c r="BE757" s="162"/>
      <c r="BF757" s="104"/>
      <c r="BG757" s="363"/>
      <c r="BH757" s="213" t="s">
        <v>1793</v>
      </c>
      <c r="BI757" s="193" t="s">
        <v>1793</v>
      </c>
      <c r="BJ757" s="193" t="s">
        <v>6441</v>
      </c>
      <c r="BK757" s="109"/>
    </row>
    <row r="758" s="193" customFormat="true" ht="12.75" hidden="true" customHeight="true" outlineLevel="0" collapsed="false">
      <c r="A758" s="315"/>
      <c r="B758" s="316"/>
      <c r="C758" s="316"/>
      <c r="D758" s="332" t="s">
        <v>1794</v>
      </c>
      <c r="E758" s="317" t="s">
        <v>1796</v>
      </c>
      <c r="F758" s="87" t="s">
        <v>6442</v>
      </c>
      <c r="G758" s="88"/>
      <c r="H758" s="89" t="s">
        <v>6443</v>
      </c>
      <c r="I758" s="90"/>
      <c r="J758" s="90"/>
      <c r="K758" s="91"/>
      <c r="L758" s="92"/>
      <c r="M758" s="90" t="s">
        <v>2749</v>
      </c>
      <c r="N758" s="90"/>
      <c r="O758" s="90"/>
      <c r="P758" s="91"/>
      <c r="Q758" s="185"/>
      <c r="R758" s="185"/>
      <c r="S758" s="185"/>
      <c r="T758" s="185"/>
      <c r="U758" s="185"/>
      <c r="V758" s="100" t="s">
        <v>6444</v>
      </c>
      <c r="W758" s="95" t="s">
        <v>6012</v>
      </c>
      <c r="X758" s="96"/>
      <c r="Y758" s="96"/>
      <c r="Z758" s="96"/>
      <c r="AA758" s="96"/>
      <c r="AB758" s="96"/>
      <c r="AC758" s="95"/>
      <c r="AD758" s="95" t="s">
        <v>5523</v>
      </c>
      <c r="AE758" s="100"/>
      <c r="AF758" s="100" t="s">
        <v>2735</v>
      </c>
      <c r="AG758" s="186"/>
      <c r="AH758" s="187"/>
      <c r="AI758" s="187"/>
      <c r="AJ758" s="187"/>
      <c r="AK758" s="188"/>
      <c r="AL758" s="188"/>
      <c r="AM758" s="189"/>
      <c r="AN758" s="189"/>
      <c r="AO758" s="189"/>
      <c r="AP758" s="189"/>
      <c r="AQ758" s="189"/>
      <c r="AR758" s="189"/>
      <c r="AS758" s="189"/>
      <c r="AT758" s="194" t="s">
        <v>1795</v>
      </c>
      <c r="AU758" s="104"/>
      <c r="AV758" s="104"/>
      <c r="AW758" s="104"/>
      <c r="AX758" s="104"/>
      <c r="AY758" s="104"/>
      <c r="AZ758" s="104"/>
      <c r="BA758" s="104"/>
      <c r="BB758" s="104"/>
      <c r="BC758" s="104"/>
      <c r="BD758" s="104"/>
      <c r="BE758" s="162"/>
      <c r="BF758" s="104"/>
      <c r="BG758" s="363"/>
      <c r="BH758" s="213" t="s">
        <v>1796</v>
      </c>
      <c r="BI758" s="193" t="s">
        <v>1796</v>
      </c>
      <c r="BJ758" s="193" t="s">
        <v>6445</v>
      </c>
      <c r="BK758" s="109"/>
    </row>
    <row r="759" s="193" customFormat="true" ht="12.75" hidden="true" customHeight="true" outlineLevel="0" collapsed="false">
      <c r="A759" s="315"/>
      <c r="B759" s="316"/>
      <c r="C759" s="316"/>
      <c r="D759" s="332" t="s">
        <v>1797</v>
      </c>
      <c r="E759" s="317" t="s">
        <v>1799</v>
      </c>
      <c r="F759" s="87" t="s">
        <v>6446</v>
      </c>
      <c r="G759" s="88"/>
      <c r="H759" s="89" t="s">
        <v>6447</v>
      </c>
      <c r="I759" s="90"/>
      <c r="J759" s="90"/>
      <c r="K759" s="91"/>
      <c r="L759" s="92"/>
      <c r="M759" s="90" t="s">
        <v>2749</v>
      </c>
      <c r="N759" s="90"/>
      <c r="O759" s="90"/>
      <c r="P759" s="91"/>
      <c r="Q759" s="185"/>
      <c r="R759" s="185"/>
      <c r="S759" s="185"/>
      <c r="T759" s="185"/>
      <c r="U759" s="185"/>
      <c r="V759" s="100" t="s">
        <v>6448</v>
      </c>
      <c r="W759" s="95" t="s">
        <v>6012</v>
      </c>
      <c r="X759" s="96"/>
      <c r="Y759" s="96"/>
      <c r="Z759" s="96"/>
      <c r="AA759" s="96"/>
      <c r="AB759" s="96"/>
      <c r="AC759" s="95"/>
      <c r="AD759" s="95" t="s">
        <v>5523</v>
      </c>
      <c r="AE759" s="100"/>
      <c r="AF759" s="100" t="s">
        <v>2735</v>
      </c>
      <c r="AG759" s="186"/>
      <c r="AH759" s="187"/>
      <c r="AI759" s="187"/>
      <c r="AJ759" s="187"/>
      <c r="AK759" s="188"/>
      <c r="AL759" s="188"/>
      <c r="AM759" s="189"/>
      <c r="AN759" s="189"/>
      <c r="AO759" s="189"/>
      <c r="AP759" s="189"/>
      <c r="AQ759" s="189"/>
      <c r="AR759" s="189"/>
      <c r="AS759" s="189"/>
      <c r="AT759" s="194" t="s">
        <v>1798</v>
      </c>
      <c r="AU759" s="104"/>
      <c r="AV759" s="104"/>
      <c r="AW759" s="104"/>
      <c r="AX759" s="104"/>
      <c r="AY759" s="104"/>
      <c r="AZ759" s="104"/>
      <c r="BA759" s="104"/>
      <c r="BB759" s="104"/>
      <c r="BC759" s="104"/>
      <c r="BD759" s="104"/>
      <c r="BE759" s="162"/>
      <c r="BF759" s="104"/>
      <c r="BG759" s="363"/>
      <c r="BH759" s="213" t="s">
        <v>1799</v>
      </c>
      <c r="BI759" s="193" t="s">
        <v>1799</v>
      </c>
      <c r="BJ759" s="193" t="s">
        <v>6449</v>
      </c>
      <c r="BK759" s="109"/>
    </row>
    <row r="760" s="193" customFormat="true" ht="12.75" hidden="true" customHeight="true" outlineLevel="0" collapsed="false">
      <c r="A760" s="315"/>
      <c r="B760" s="316"/>
      <c r="C760" s="316"/>
      <c r="D760" s="332" t="s">
        <v>1800</v>
      </c>
      <c r="E760" s="317" t="s">
        <v>1802</v>
      </c>
      <c r="F760" s="87" t="s">
        <v>6450</v>
      </c>
      <c r="G760" s="88"/>
      <c r="H760" s="89" t="s">
        <v>6451</v>
      </c>
      <c r="I760" s="90"/>
      <c r="J760" s="90"/>
      <c r="K760" s="91"/>
      <c r="L760" s="92"/>
      <c r="M760" s="90" t="s">
        <v>2749</v>
      </c>
      <c r="N760" s="90"/>
      <c r="O760" s="90"/>
      <c r="P760" s="91"/>
      <c r="Q760" s="185"/>
      <c r="R760" s="185"/>
      <c r="S760" s="185"/>
      <c r="T760" s="185"/>
      <c r="U760" s="185"/>
      <c r="V760" s="100" t="s">
        <v>6452</v>
      </c>
      <c r="W760" s="95" t="s">
        <v>6012</v>
      </c>
      <c r="X760" s="96"/>
      <c r="Y760" s="96"/>
      <c r="Z760" s="96"/>
      <c r="AA760" s="96"/>
      <c r="AB760" s="96"/>
      <c r="AC760" s="95"/>
      <c r="AD760" s="95" t="s">
        <v>5523</v>
      </c>
      <c r="AE760" s="100"/>
      <c r="AF760" s="100" t="s">
        <v>2735</v>
      </c>
      <c r="AG760" s="186"/>
      <c r="AH760" s="187"/>
      <c r="AI760" s="187"/>
      <c r="AJ760" s="187"/>
      <c r="AK760" s="188"/>
      <c r="AL760" s="188"/>
      <c r="AM760" s="189"/>
      <c r="AN760" s="189"/>
      <c r="AO760" s="189"/>
      <c r="AP760" s="189"/>
      <c r="AQ760" s="189"/>
      <c r="AR760" s="189"/>
      <c r="AS760" s="189"/>
      <c r="AT760" s="194" t="s">
        <v>1801</v>
      </c>
      <c r="AU760" s="104"/>
      <c r="AV760" s="104"/>
      <c r="AW760" s="104"/>
      <c r="AX760" s="104"/>
      <c r="AY760" s="104"/>
      <c r="AZ760" s="104"/>
      <c r="BA760" s="104"/>
      <c r="BB760" s="104"/>
      <c r="BC760" s="104"/>
      <c r="BD760" s="104"/>
      <c r="BE760" s="162"/>
      <c r="BF760" s="104"/>
      <c r="BG760" s="363"/>
      <c r="BH760" s="213" t="s">
        <v>1802</v>
      </c>
      <c r="BI760" s="193" t="s">
        <v>1802</v>
      </c>
      <c r="BJ760" s="193" t="s">
        <v>6453</v>
      </c>
      <c r="BK760" s="109"/>
    </row>
    <row r="761" s="193" customFormat="true" ht="12.75" hidden="true" customHeight="true" outlineLevel="0" collapsed="false">
      <c r="A761" s="315"/>
      <c r="B761" s="316"/>
      <c r="C761" s="316"/>
      <c r="D761" s="370" t="s">
        <v>1803</v>
      </c>
      <c r="E761" s="317" t="s">
        <v>1805</v>
      </c>
      <c r="F761" s="87" t="s">
        <v>6454</v>
      </c>
      <c r="G761" s="88"/>
      <c r="H761" s="89" t="s">
        <v>6455</v>
      </c>
      <c r="I761" s="90"/>
      <c r="J761" s="90"/>
      <c r="K761" s="91"/>
      <c r="L761" s="92"/>
      <c r="M761" s="90" t="s">
        <v>2749</v>
      </c>
      <c r="N761" s="90"/>
      <c r="O761" s="90"/>
      <c r="P761" s="91"/>
      <c r="Q761" s="185"/>
      <c r="R761" s="185"/>
      <c r="S761" s="185"/>
      <c r="T761" s="185"/>
      <c r="U761" s="185"/>
      <c r="V761" s="100" t="s">
        <v>6456</v>
      </c>
      <c r="W761" s="95" t="s">
        <v>6012</v>
      </c>
      <c r="X761" s="96"/>
      <c r="Y761" s="96"/>
      <c r="Z761" s="96"/>
      <c r="AA761" s="96"/>
      <c r="AB761" s="96"/>
      <c r="AC761" s="95"/>
      <c r="AD761" s="95" t="s">
        <v>5523</v>
      </c>
      <c r="AE761" s="100"/>
      <c r="AF761" s="100" t="s">
        <v>2735</v>
      </c>
      <c r="AG761" s="186"/>
      <c r="AH761" s="187"/>
      <c r="AI761" s="187"/>
      <c r="AJ761" s="187"/>
      <c r="AK761" s="188"/>
      <c r="AL761" s="188"/>
      <c r="AM761" s="189"/>
      <c r="AN761" s="189"/>
      <c r="AO761" s="189"/>
      <c r="AP761" s="189"/>
      <c r="AQ761" s="189"/>
      <c r="AR761" s="189"/>
      <c r="AS761" s="189"/>
      <c r="AT761" s="194" t="s">
        <v>1804</v>
      </c>
      <c r="AU761" s="104"/>
      <c r="AV761" s="104"/>
      <c r="AW761" s="104"/>
      <c r="AX761" s="104"/>
      <c r="AY761" s="104"/>
      <c r="AZ761" s="104"/>
      <c r="BA761" s="104"/>
      <c r="BB761" s="104"/>
      <c r="BC761" s="104"/>
      <c r="BD761" s="104"/>
      <c r="BE761" s="162"/>
      <c r="BF761" s="104"/>
      <c r="BG761" s="363"/>
      <c r="BH761" s="213" t="s">
        <v>1805</v>
      </c>
      <c r="BI761" s="193" t="s">
        <v>1805</v>
      </c>
      <c r="BJ761" s="193" t="s">
        <v>6457</v>
      </c>
      <c r="BK761" s="109"/>
    </row>
    <row r="762" s="193" customFormat="true" ht="12.75" hidden="true" customHeight="true" outlineLevel="0" collapsed="false">
      <c r="A762" s="315"/>
      <c r="B762" s="316"/>
      <c r="C762" s="316"/>
      <c r="D762" s="370" t="s">
        <v>1806</v>
      </c>
      <c r="E762" s="317" t="s">
        <v>1808</v>
      </c>
      <c r="F762" s="87" t="s">
        <v>6458</v>
      </c>
      <c r="G762" s="88"/>
      <c r="H762" s="89" t="s">
        <v>6459</v>
      </c>
      <c r="I762" s="90"/>
      <c r="J762" s="90"/>
      <c r="K762" s="91"/>
      <c r="L762" s="92"/>
      <c r="M762" s="90" t="s">
        <v>2749</v>
      </c>
      <c r="N762" s="90"/>
      <c r="O762" s="90"/>
      <c r="P762" s="91"/>
      <c r="Q762" s="185"/>
      <c r="R762" s="185"/>
      <c r="S762" s="185"/>
      <c r="T762" s="185"/>
      <c r="U762" s="185"/>
      <c r="V762" s="100" t="s">
        <v>6460</v>
      </c>
      <c r="W762" s="95" t="s">
        <v>6012</v>
      </c>
      <c r="X762" s="96"/>
      <c r="Y762" s="96"/>
      <c r="Z762" s="96"/>
      <c r="AA762" s="96"/>
      <c r="AB762" s="96"/>
      <c r="AC762" s="95"/>
      <c r="AD762" s="95" t="s">
        <v>5523</v>
      </c>
      <c r="AE762" s="100"/>
      <c r="AF762" s="100" t="s">
        <v>2735</v>
      </c>
      <c r="AG762" s="186"/>
      <c r="AH762" s="187"/>
      <c r="AI762" s="187"/>
      <c r="AJ762" s="187"/>
      <c r="AK762" s="188"/>
      <c r="AL762" s="188"/>
      <c r="AM762" s="189"/>
      <c r="AN762" s="189"/>
      <c r="AO762" s="189"/>
      <c r="AP762" s="189"/>
      <c r="AQ762" s="189"/>
      <c r="AR762" s="189"/>
      <c r="AS762" s="189"/>
      <c r="AT762" s="194" t="s">
        <v>1807</v>
      </c>
      <c r="AU762" s="104"/>
      <c r="AV762" s="104"/>
      <c r="AW762" s="104"/>
      <c r="AX762" s="104"/>
      <c r="AY762" s="104"/>
      <c r="AZ762" s="104"/>
      <c r="BA762" s="104"/>
      <c r="BB762" s="104"/>
      <c r="BC762" s="104"/>
      <c r="BD762" s="104"/>
      <c r="BE762" s="162"/>
      <c r="BF762" s="104"/>
      <c r="BG762" s="363"/>
      <c r="BH762" s="213" t="s">
        <v>1808</v>
      </c>
      <c r="BI762" s="193" t="s">
        <v>1808</v>
      </c>
      <c r="BJ762" s="193" t="s">
        <v>6461</v>
      </c>
      <c r="BK762" s="109"/>
    </row>
    <row r="763" s="193" customFormat="true" ht="12.75" hidden="true" customHeight="true" outlineLevel="0" collapsed="false">
      <c r="A763" s="315"/>
      <c r="B763" s="316"/>
      <c r="C763" s="316"/>
      <c r="D763" s="332" t="s">
        <v>1809</v>
      </c>
      <c r="E763" s="317" t="s">
        <v>1811</v>
      </c>
      <c r="F763" s="87" t="s">
        <v>6462</v>
      </c>
      <c r="G763" s="88"/>
      <c r="H763" s="89" t="s">
        <v>6463</v>
      </c>
      <c r="I763" s="90"/>
      <c r="J763" s="90"/>
      <c r="K763" s="91"/>
      <c r="L763" s="92"/>
      <c r="M763" s="90" t="s">
        <v>2749</v>
      </c>
      <c r="N763" s="90"/>
      <c r="O763" s="90"/>
      <c r="P763" s="91"/>
      <c r="Q763" s="185"/>
      <c r="R763" s="185"/>
      <c r="S763" s="185"/>
      <c r="T763" s="185"/>
      <c r="U763" s="185"/>
      <c r="V763" s="100" t="s">
        <v>6464</v>
      </c>
      <c r="W763" s="95" t="s">
        <v>6012</v>
      </c>
      <c r="X763" s="96"/>
      <c r="Y763" s="96"/>
      <c r="Z763" s="96"/>
      <c r="AA763" s="96"/>
      <c r="AB763" s="96"/>
      <c r="AC763" s="95"/>
      <c r="AD763" s="95" t="s">
        <v>5523</v>
      </c>
      <c r="AE763" s="100"/>
      <c r="AF763" s="100" t="s">
        <v>2735</v>
      </c>
      <c r="AG763" s="186"/>
      <c r="AH763" s="187"/>
      <c r="AI763" s="187"/>
      <c r="AJ763" s="187"/>
      <c r="AK763" s="188"/>
      <c r="AL763" s="188"/>
      <c r="AM763" s="189"/>
      <c r="AN763" s="189"/>
      <c r="AO763" s="189"/>
      <c r="AP763" s="189"/>
      <c r="AQ763" s="189"/>
      <c r="AR763" s="189"/>
      <c r="AS763" s="189"/>
      <c r="AT763" s="194" t="s">
        <v>1810</v>
      </c>
      <c r="AU763" s="104"/>
      <c r="AV763" s="104"/>
      <c r="AW763" s="104"/>
      <c r="AX763" s="104"/>
      <c r="AY763" s="104"/>
      <c r="AZ763" s="104"/>
      <c r="BA763" s="104"/>
      <c r="BB763" s="104"/>
      <c r="BC763" s="104"/>
      <c r="BD763" s="104"/>
      <c r="BE763" s="162"/>
      <c r="BF763" s="104"/>
      <c r="BG763" s="363"/>
      <c r="BH763" s="213" t="s">
        <v>1811</v>
      </c>
      <c r="BI763" s="193" t="s">
        <v>1811</v>
      </c>
      <c r="BJ763" s="193" t="s">
        <v>6465</v>
      </c>
      <c r="BK763" s="109"/>
    </row>
    <row r="764" s="193" customFormat="true" ht="12.75" hidden="true" customHeight="true" outlineLevel="0" collapsed="false">
      <c r="A764" s="315"/>
      <c r="B764" s="316"/>
      <c r="C764" s="316"/>
      <c r="D764" s="332" t="s">
        <v>1812</v>
      </c>
      <c r="E764" s="317" t="s">
        <v>1813</v>
      </c>
      <c r="F764" s="87" t="s">
        <v>6466</v>
      </c>
      <c r="G764" s="88"/>
      <c r="H764" s="89" t="s">
        <v>6467</v>
      </c>
      <c r="I764" s="90"/>
      <c r="J764" s="90"/>
      <c r="K764" s="91"/>
      <c r="L764" s="92"/>
      <c r="M764" s="90" t="s">
        <v>2749</v>
      </c>
      <c r="N764" s="90"/>
      <c r="O764" s="90"/>
      <c r="P764" s="91"/>
      <c r="Q764" s="185"/>
      <c r="R764" s="185"/>
      <c r="S764" s="185"/>
      <c r="T764" s="185"/>
      <c r="U764" s="185"/>
      <c r="V764" s="100" t="s">
        <v>6468</v>
      </c>
      <c r="W764" s="95" t="s">
        <v>6012</v>
      </c>
      <c r="X764" s="96"/>
      <c r="Y764" s="96"/>
      <c r="Z764" s="96"/>
      <c r="AA764" s="96"/>
      <c r="AB764" s="96"/>
      <c r="AC764" s="95"/>
      <c r="AD764" s="95" t="s">
        <v>5523</v>
      </c>
      <c r="AE764" s="100"/>
      <c r="AF764" s="100" t="n">
        <v>0</v>
      </c>
      <c r="AG764" s="186"/>
      <c r="AH764" s="187"/>
      <c r="AI764" s="187"/>
      <c r="AJ764" s="187"/>
      <c r="AK764" s="188"/>
      <c r="AL764" s="188"/>
      <c r="AM764" s="189"/>
      <c r="AN764" s="189"/>
      <c r="AO764" s="189"/>
      <c r="AP764" s="189"/>
      <c r="AQ764" s="189"/>
      <c r="AR764" s="189"/>
      <c r="AS764" s="189"/>
      <c r="AT764" s="194" t="s">
        <v>1812</v>
      </c>
      <c r="AU764" s="104"/>
      <c r="AV764" s="104"/>
      <c r="AW764" s="104"/>
      <c r="AX764" s="104"/>
      <c r="AY764" s="104"/>
      <c r="AZ764" s="104"/>
      <c r="BA764" s="104"/>
      <c r="BB764" s="104"/>
      <c r="BC764" s="104"/>
      <c r="BD764" s="104"/>
      <c r="BE764" s="162"/>
      <c r="BF764" s="104"/>
      <c r="BG764" s="363"/>
      <c r="BH764" s="213" t="s">
        <v>1813</v>
      </c>
      <c r="BI764" s="193" t="s">
        <v>1813</v>
      </c>
      <c r="BJ764" s="193" t="s">
        <v>6469</v>
      </c>
      <c r="BK764" s="109"/>
    </row>
    <row r="765" s="193" customFormat="true" ht="12.75" hidden="true" customHeight="true" outlineLevel="0" collapsed="false">
      <c r="A765" s="315"/>
      <c r="B765" s="316"/>
      <c r="C765" s="316"/>
      <c r="D765" s="332" t="s">
        <v>1814</v>
      </c>
      <c r="E765" s="317" t="s">
        <v>1815</v>
      </c>
      <c r="F765" s="87" t="s">
        <v>6470</v>
      </c>
      <c r="G765" s="88"/>
      <c r="H765" s="89" t="s">
        <v>6471</v>
      </c>
      <c r="I765" s="90"/>
      <c r="J765" s="90"/>
      <c r="K765" s="91"/>
      <c r="L765" s="92"/>
      <c r="M765" s="90" t="s">
        <v>2749</v>
      </c>
      <c r="N765" s="90"/>
      <c r="O765" s="90"/>
      <c r="P765" s="91"/>
      <c r="Q765" s="185"/>
      <c r="R765" s="185"/>
      <c r="S765" s="185"/>
      <c r="T765" s="185"/>
      <c r="U765" s="185"/>
      <c r="V765" s="100" t="s">
        <v>6472</v>
      </c>
      <c r="W765" s="95" t="s">
        <v>6012</v>
      </c>
      <c r="X765" s="96"/>
      <c r="Y765" s="96"/>
      <c r="Z765" s="96"/>
      <c r="AA765" s="96"/>
      <c r="AB765" s="96"/>
      <c r="AC765" s="95"/>
      <c r="AD765" s="95" t="s">
        <v>5523</v>
      </c>
      <c r="AE765" s="100"/>
      <c r="AF765" s="100" t="n">
        <v>0</v>
      </c>
      <c r="AG765" s="186"/>
      <c r="AH765" s="187"/>
      <c r="AI765" s="187"/>
      <c r="AJ765" s="187"/>
      <c r="AK765" s="188"/>
      <c r="AL765" s="188"/>
      <c r="AM765" s="189"/>
      <c r="AN765" s="189"/>
      <c r="AO765" s="189"/>
      <c r="AP765" s="189"/>
      <c r="AQ765" s="189"/>
      <c r="AR765" s="189"/>
      <c r="AS765" s="189"/>
      <c r="AT765" s="194" t="s">
        <v>1814</v>
      </c>
      <c r="AU765" s="104"/>
      <c r="AV765" s="104"/>
      <c r="AW765" s="104"/>
      <c r="AX765" s="104"/>
      <c r="AY765" s="104"/>
      <c r="AZ765" s="104"/>
      <c r="BA765" s="104"/>
      <c r="BB765" s="104"/>
      <c r="BC765" s="104"/>
      <c r="BD765" s="104"/>
      <c r="BE765" s="162"/>
      <c r="BF765" s="104"/>
      <c r="BG765" s="363"/>
      <c r="BH765" s="213" t="s">
        <v>1815</v>
      </c>
      <c r="BI765" s="193" t="s">
        <v>1815</v>
      </c>
      <c r="BJ765" s="193" t="s">
        <v>6473</v>
      </c>
      <c r="BK765" s="109"/>
    </row>
    <row r="766" s="193" customFormat="true" ht="12.75" hidden="true" customHeight="true" outlineLevel="0" collapsed="false">
      <c r="A766" s="315"/>
      <c r="B766" s="316"/>
      <c r="C766" s="316"/>
      <c r="D766" s="332" t="s">
        <v>1816</v>
      </c>
      <c r="E766" s="317" t="s">
        <v>1817</v>
      </c>
      <c r="F766" s="87" t="s">
        <v>6474</v>
      </c>
      <c r="G766" s="88"/>
      <c r="H766" s="89" t="s">
        <v>6475</v>
      </c>
      <c r="I766" s="90"/>
      <c r="J766" s="90"/>
      <c r="K766" s="91"/>
      <c r="L766" s="92"/>
      <c r="M766" s="90" t="s">
        <v>2749</v>
      </c>
      <c r="N766" s="90"/>
      <c r="O766" s="90"/>
      <c r="P766" s="91"/>
      <c r="Q766" s="185"/>
      <c r="R766" s="185"/>
      <c r="S766" s="185"/>
      <c r="T766" s="185"/>
      <c r="U766" s="185"/>
      <c r="V766" s="100" t="s">
        <v>6476</v>
      </c>
      <c r="W766" s="95" t="s">
        <v>6012</v>
      </c>
      <c r="X766" s="96"/>
      <c r="Y766" s="96"/>
      <c r="Z766" s="96"/>
      <c r="AA766" s="96"/>
      <c r="AB766" s="96"/>
      <c r="AC766" s="95"/>
      <c r="AD766" s="95" t="s">
        <v>5523</v>
      </c>
      <c r="AE766" s="100"/>
      <c r="AF766" s="100" t="n">
        <v>0</v>
      </c>
      <c r="AG766" s="186"/>
      <c r="AH766" s="187"/>
      <c r="AI766" s="187"/>
      <c r="AJ766" s="187"/>
      <c r="AK766" s="188"/>
      <c r="AL766" s="188"/>
      <c r="AM766" s="189"/>
      <c r="AN766" s="189"/>
      <c r="AO766" s="189"/>
      <c r="AP766" s="189"/>
      <c r="AQ766" s="189"/>
      <c r="AR766" s="189"/>
      <c r="AS766" s="189"/>
      <c r="AT766" s="194" t="s">
        <v>1816</v>
      </c>
      <c r="AU766" s="104"/>
      <c r="AV766" s="104"/>
      <c r="AW766" s="104"/>
      <c r="AX766" s="104"/>
      <c r="AY766" s="104"/>
      <c r="AZ766" s="104"/>
      <c r="BA766" s="104"/>
      <c r="BB766" s="104"/>
      <c r="BC766" s="104"/>
      <c r="BD766" s="104"/>
      <c r="BE766" s="162"/>
      <c r="BF766" s="104"/>
      <c r="BG766" s="363"/>
      <c r="BH766" s="213" t="s">
        <v>1817</v>
      </c>
      <c r="BI766" s="193" t="s">
        <v>1817</v>
      </c>
      <c r="BJ766" s="193" t="s">
        <v>6477</v>
      </c>
      <c r="BK766" s="109"/>
    </row>
    <row r="767" s="193" customFormat="true" ht="12.75" hidden="true" customHeight="true" outlineLevel="0" collapsed="false">
      <c r="A767" s="315"/>
      <c r="B767" s="316"/>
      <c r="C767" s="316"/>
      <c r="D767" s="332" t="s">
        <v>1818</v>
      </c>
      <c r="E767" s="317" t="s">
        <v>1819</v>
      </c>
      <c r="F767" s="87" t="s">
        <v>6478</v>
      </c>
      <c r="G767" s="88"/>
      <c r="H767" s="89" t="s">
        <v>6479</v>
      </c>
      <c r="I767" s="90"/>
      <c r="J767" s="90"/>
      <c r="K767" s="91"/>
      <c r="L767" s="92"/>
      <c r="M767" s="90" t="s">
        <v>2749</v>
      </c>
      <c r="N767" s="90"/>
      <c r="O767" s="90"/>
      <c r="P767" s="91"/>
      <c r="Q767" s="185"/>
      <c r="R767" s="185"/>
      <c r="S767" s="185"/>
      <c r="T767" s="185"/>
      <c r="U767" s="185"/>
      <c r="V767" s="100" t="s">
        <v>6480</v>
      </c>
      <c r="W767" s="95" t="s">
        <v>6012</v>
      </c>
      <c r="X767" s="96"/>
      <c r="Y767" s="96"/>
      <c r="Z767" s="96"/>
      <c r="AA767" s="96"/>
      <c r="AB767" s="96"/>
      <c r="AC767" s="95"/>
      <c r="AD767" s="95" t="s">
        <v>5523</v>
      </c>
      <c r="AE767" s="100"/>
      <c r="AF767" s="100" t="n">
        <v>0</v>
      </c>
      <c r="AG767" s="186"/>
      <c r="AH767" s="187"/>
      <c r="AI767" s="187"/>
      <c r="AJ767" s="187"/>
      <c r="AK767" s="188"/>
      <c r="AL767" s="188"/>
      <c r="AM767" s="189"/>
      <c r="AN767" s="189"/>
      <c r="AO767" s="189"/>
      <c r="AP767" s="189"/>
      <c r="AQ767" s="189"/>
      <c r="AR767" s="189"/>
      <c r="AS767" s="189"/>
      <c r="AT767" s="194" t="s">
        <v>1818</v>
      </c>
      <c r="AU767" s="104"/>
      <c r="AV767" s="104"/>
      <c r="AW767" s="104"/>
      <c r="AX767" s="104"/>
      <c r="AY767" s="104"/>
      <c r="AZ767" s="104"/>
      <c r="BA767" s="104"/>
      <c r="BB767" s="104"/>
      <c r="BC767" s="104"/>
      <c r="BD767" s="104"/>
      <c r="BE767" s="162"/>
      <c r="BF767" s="104"/>
      <c r="BG767" s="363"/>
      <c r="BH767" s="213" t="s">
        <v>1819</v>
      </c>
      <c r="BI767" s="193" t="s">
        <v>1819</v>
      </c>
      <c r="BJ767" s="193" t="s">
        <v>6481</v>
      </c>
      <c r="BK767" s="109"/>
    </row>
    <row r="768" s="193" customFormat="true" ht="12.75" hidden="true" customHeight="true" outlineLevel="0" collapsed="false">
      <c r="A768" s="315"/>
      <c r="B768" s="316"/>
      <c r="C768" s="316"/>
      <c r="D768" s="332" t="s">
        <v>1820</v>
      </c>
      <c r="E768" s="317" t="s">
        <v>1821</v>
      </c>
      <c r="F768" s="87" t="s">
        <v>6482</v>
      </c>
      <c r="G768" s="88"/>
      <c r="H768" s="89" t="s">
        <v>6483</v>
      </c>
      <c r="I768" s="90"/>
      <c r="J768" s="90"/>
      <c r="K768" s="91"/>
      <c r="L768" s="92"/>
      <c r="M768" s="90" t="s">
        <v>2749</v>
      </c>
      <c r="N768" s="90"/>
      <c r="O768" s="90"/>
      <c r="P768" s="91"/>
      <c r="Q768" s="185"/>
      <c r="R768" s="185"/>
      <c r="S768" s="185"/>
      <c r="T768" s="185"/>
      <c r="U768" s="185"/>
      <c r="V768" s="100" t="s">
        <v>6484</v>
      </c>
      <c r="W768" s="95" t="s">
        <v>6012</v>
      </c>
      <c r="X768" s="96"/>
      <c r="Y768" s="96"/>
      <c r="Z768" s="96"/>
      <c r="AA768" s="96"/>
      <c r="AB768" s="96"/>
      <c r="AC768" s="95"/>
      <c r="AD768" s="95" t="s">
        <v>5523</v>
      </c>
      <c r="AE768" s="100"/>
      <c r="AF768" s="100" t="n">
        <v>0</v>
      </c>
      <c r="AG768" s="186"/>
      <c r="AH768" s="187"/>
      <c r="AI768" s="187"/>
      <c r="AJ768" s="187"/>
      <c r="AK768" s="188"/>
      <c r="AL768" s="188"/>
      <c r="AM768" s="189"/>
      <c r="AN768" s="189"/>
      <c r="AO768" s="189"/>
      <c r="AP768" s="189"/>
      <c r="AQ768" s="189"/>
      <c r="AR768" s="189"/>
      <c r="AS768" s="189"/>
      <c r="AT768" s="194" t="s">
        <v>1820</v>
      </c>
      <c r="AU768" s="104"/>
      <c r="AV768" s="104"/>
      <c r="AW768" s="104"/>
      <c r="AX768" s="104"/>
      <c r="AY768" s="104"/>
      <c r="AZ768" s="104"/>
      <c r="BA768" s="104"/>
      <c r="BB768" s="104"/>
      <c r="BC768" s="104"/>
      <c r="BD768" s="104"/>
      <c r="BE768" s="162"/>
      <c r="BF768" s="104"/>
      <c r="BG768" s="363"/>
      <c r="BH768" s="213" t="s">
        <v>1821</v>
      </c>
      <c r="BI768" s="193" t="s">
        <v>1821</v>
      </c>
      <c r="BJ768" s="193" t="s">
        <v>6485</v>
      </c>
      <c r="BK768" s="109"/>
    </row>
    <row r="769" s="193" customFormat="true" ht="12.75" hidden="true" customHeight="true" outlineLevel="0" collapsed="false">
      <c r="A769" s="315"/>
      <c r="B769" s="316"/>
      <c r="C769" s="316"/>
      <c r="D769" s="332" t="s">
        <v>1822</v>
      </c>
      <c r="E769" s="317" t="s">
        <v>1823</v>
      </c>
      <c r="F769" s="87" t="s">
        <v>6486</v>
      </c>
      <c r="G769" s="88"/>
      <c r="H769" s="89" t="s">
        <v>6487</v>
      </c>
      <c r="I769" s="90"/>
      <c r="J769" s="90"/>
      <c r="K769" s="91"/>
      <c r="L769" s="92"/>
      <c r="M769" s="90" t="s">
        <v>2749</v>
      </c>
      <c r="N769" s="90"/>
      <c r="O769" s="90"/>
      <c r="P769" s="91"/>
      <c r="Q769" s="185"/>
      <c r="R769" s="185"/>
      <c r="S769" s="185"/>
      <c r="T769" s="185"/>
      <c r="U769" s="185"/>
      <c r="V769" s="100" t="s">
        <v>6488</v>
      </c>
      <c r="W769" s="95" t="s">
        <v>6012</v>
      </c>
      <c r="X769" s="96"/>
      <c r="Y769" s="96"/>
      <c r="Z769" s="96"/>
      <c r="AA769" s="96"/>
      <c r="AB769" s="96"/>
      <c r="AC769" s="95"/>
      <c r="AD769" s="95" t="s">
        <v>5523</v>
      </c>
      <c r="AE769" s="100"/>
      <c r="AF769" s="100" t="n">
        <v>1</v>
      </c>
      <c r="AG769" s="186"/>
      <c r="AH769" s="187"/>
      <c r="AI769" s="187"/>
      <c r="AJ769" s="187"/>
      <c r="AK769" s="188"/>
      <c r="AL769" s="188"/>
      <c r="AM769" s="189"/>
      <c r="AN769" s="189"/>
      <c r="AO769" s="189"/>
      <c r="AP769" s="189"/>
      <c r="AQ769" s="189"/>
      <c r="AR769" s="189"/>
      <c r="AS769" s="189"/>
      <c r="AT769" s="194" t="s">
        <v>1822</v>
      </c>
      <c r="AU769" s="104"/>
      <c r="AV769" s="104"/>
      <c r="AW769" s="104"/>
      <c r="AX769" s="104"/>
      <c r="AY769" s="104"/>
      <c r="AZ769" s="104"/>
      <c r="BA769" s="104"/>
      <c r="BB769" s="104"/>
      <c r="BC769" s="104"/>
      <c r="BD769" s="104"/>
      <c r="BE769" s="162"/>
      <c r="BF769" s="104"/>
      <c r="BG769" s="363"/>
      <c r="BH769" s="213" t="s">
        <v>1823</v>
      </c>
      <c r="BI769" s="193" t="s">
        <v>1823</v>
      </c>
      <c r="BJ769" s="193" t="s">
        <v>6489</v>
      </c>
      <c r="BK769" s="109"/>
    </row>
    <row r="770" s="193" customFormat="true" ht="12.75" hidden="true" customHeight="true" outlineLevel="0" collapsed="false">
      <c r="A770" s="315"/>
      <c r="B770" s="316"/>
      <c r="C770" s="316"/>
      <c r="D770" s="332" t="s">
        <v>1824</v>
      </c>
      <c r="E770" s="317" t="s">
        <v>1825</v>
      </c>
      <c r="F770" s="87" t="s">
        <v>6490</v>
      </c>
      <c r="G770" s="88"/>
      <c r="H770" s="89" t="s">
        <v>6491</v>
      </c>
      <c r="I770" s="90"/>
      <c r="J770" s="90"/>
      <c r="K770" s="91"/>
      <c r="L770" s="92"/>
      <c r="M770" s="90" t="s">
        <v>2749</v>
      </c>
      <c r="N770" s="90"/>
      <c r="O770" s="90"/>
      <c r="P770" s="91"/>
      <c r="Q770" s="185"/>
      <c r="R770" s="185"/>
      <c r="S770" s="185"/>
      <c r="T770" s="185"/>
      <c r="U770" s="185"/>
      <c r="V770" s="100" t="s">
        <v>6492</v>
      </c>
      <c r="W770" s="95" t="s">
        <v>6012</v>
      </c>
      <c r="X770" s="96"/>
      <c r="Y770" s="96"/>
      <c r="Z770" s="96"/>
      <c r="AA770" s="96"/>
      <c r="AB770" s="96"/>
      <c r="AC770" s="95"/>
      <c r="AD770" s="95" t="s">
        <v>5523</v>
      </c>
      <c r="AE770" s="100"/>
      <c r="AF770" s="100" t="n">
        <v>0</v>
      </c>
      <c r="AG770" s="186"/>
      <c r="AH770" s="187"/>
      <c r="AI770" s="187"/>
      <c r="AJ770" s="187"/>
      <c r="AK770" s="188"/>
      <c r="AL770" s="188"/>
      <c r="AM770" s="189"/>
      <c r="AN770" s="189"/>
      <c r="AO770" s="189"/>
      <c r="AP770" s="189"/>
      <c r="AQ770" s="189"/>
      <c r="AR770" s="189"/>
      <c r="AS770" s="189"/>
      <c r="AT770" s="194" t="s">
        <v>1824</v>
      </c>
      <c r="AU770" s="104"/>
      <c r="AV770" s="104"/>
      <c r="AW770" s="104"/>
      <c r="AX770" s="104"/>
      <c r="AY770" s="104"/>
      <c r="AZ770" s="104"/>
      <c r="BA770" s="104"/>
      <c r="BB770" s="104"/>
      <c r="BC770" s="104"/>
      <c r="BD770" s="104"/>
      <c r="BE770" s="162"/>
      <c r="BF770" s="104"/>
      <c r="BG770" s="363"/>
      <c r="BH770" s="213" t="s">
        <v>1825</v>
      </c>
      <c r="BI770" s="193" t="s">
        <v>1825</v>
      </c>
      <c r="BJ770" s="193" t="s">
        <v>6493</v>
      </c>
      <c r="BK770" s="109"/>
    </row>
    <row r="771" s="193" customFormat="true" ht="12.75" hidden="true" customHeight="true" outlineLevel="0" collapsed="false">
      <c r="A771" s="315"/>
      <c r="B771" s="316"/>
      <c r="C771" s="316"/>
      <c r="D771" s="332" t="s">
        <v>1826</v>
      </c>
      <c r="E771" s="317" t="s">
        <v>1827</v>
      </c>
      <c r="F771" s="87" t="s">
        <v>6494</v>
      </c>
      <c r="G771" s="88"/>
      <c r="H771" s="89" t="s">
        <v>6495</v>
      </c>
      <c r="I771" s="90"/>
      <c r="J771" s="90"/>
      <c r="K771" s="91"/>
      <c r="L771" s="92"/>
      <c r="M771" s="90" t="s">
        <v>2749</v>
      </c>
      <c r="N771" s="90"/>
      <c r="O771" s="90"/>
      <c r="P771" s="91"/>
      <c r="Q771" s="185"/>
      <c r="R771" s="185"/>
      <c r="S771" s="185"/>
      <c r="T771" s="185"/>
      <c r="U771" s="185"/>
      <c r="V771" s="100" t="s">
        <v>6496</v>
      </c>
      <c r="W771" s="95" t="s">
        <v>6012</v>
      </c>
      <c r="X771" s="96"/>
      <c r="Y771" s="96"/>
      <c r="Z771" s="96"/>
      <c r="AA771" s="96"/>
      <c r="AB771" s="96"/>
      <c r="AC771" s="95"/>
      <c r="AD771" s="95" t="s">
        <v>5523</v>
      </c>
      <c r="AE771" s="100"/>
      <c r="AF771" s="100" t="n">
        <v>1</v>
      </c>
      <c r="AG771" s="186"/>
      <c r="AH771" s="187"/>
      <c r="AI771" s="187"/>
      <c r="AJ771" s="187"/>
      <c r="AK771" s="188"/>
      <c r="AL771" s="188"/>
      <c r="AM771" s="189"/>
      <c r="AN771" s="189"/>
      <c r="AO771" s="189"/>
      <c r="AP771" s="189"/>
      <c r="AQ771" s="189"/>
      <c r="AR771" s="189"/>
      <c r="AS771" s="189"/>
      <c r="AT771" s="194" t="s">
        <v>1826</v>
      </c>
      <c r="AU771" s="104"/>
      <c r="AV771" s="104"/>
      <c r="AW771" s="104"/>
      <c r="AX771" s="104"/>
      <c r="AY771" s="104"/>
      <c r="AZ771" s="104"/>
      <c r="BA771" s="104"/>
      <c r="BB771" s="104"/>
      <c r="BC771" s="104"/>
      <c r="BD771" s="104"/>
      <c r="BE771" s="162"/>
      <c r="BF771" s="104"/>
      <c r="BG771" s="363"/>
      <c r="BH771" s="213" t="s">
        <v>1827</v>
      </c>
      <c r="BI771" s="193" t="s">
        <v>1827</v>
      </c>
      <c r="BJ771" s="193" t="s">
        <v>6497</v>
      </c>
      <c r="BK771" s="109"/>
    </row>
    <row r="772" s="193" customFormat="true" ht="12.75" hidden="true" customHeight="true" outlineLevel="0" collapsed="false">
      <c r="A772" s="315"/>
      <c r="B772" s="316"/>
      <c r="C772" s="316"/>
      <c r="D772" s="332" t="s">
        <v>1828</v>
      </c>
      <c r="E772" s="317" t="s">
        <v>1830</v>
      </c>
      <c r="F772" s="87" t="s">
        <v>6498</v>
      </c>
      <c r="G772" s="88"/>
      <c r="H772" s="89" t="s">
        <v>6499</v>
      </c>
      <c r="I772" s="90"/>
      <c r="J772" s="90"/>
      <c r="K772" s="91"/>
      <c r="L772" s="92"/>
      <c r="M772" s="90" t="s">
        <v>2749</v>
      </c>
      <c r="N772" s="90"/>
      <c r="O772" s="90"/>
      <c r="P772" s="91"/>
      <c r="Q772" s="185"/>
      <c r="R772" s="185"/>
      <c r="S772" s="185"/>
      <c r="T772" s="185"/>
      <c r="U772" s="185"/>
      <c r="V772" s="100" t="s">
        <v>6500</v>
      </c>
      <c r="W772" s="95" t="s">
        <v>6012</v>
      </c>
      <c r="X772" s="96"/>
      <c r="Y772" s="96"/>
      <c r="Z772" s="96"/>
      <c r="AA772" s="96"/>
      <c r="AB772" s="96"/>
      <c r="AC772" s="95"/>
      <c r="AD772" s="95" t="s">
        <v>5418</v>
      </c>
      <c r="AE772" s="100"/>
      <c r="AF772" s="100" t="s">
        <v>2735</v>
      </c>
      <c r="AG772" s="186"/>
      <c r="AH772" s="187"/>
      <c r="AI772" s="187"/>
      <c r="AJ772" s="187"/>
      <c r="AK772" s="188"/>
      <c r="AL772" s="188"/>
      <c r="AM772" s="189"/>
      <c r="AN772" s="189"/>
      <c r="AO772" s="189"/>
      <c r="AP772" s="189"/>
      <c r="AQ772" s="189"/>
      <c r="AR772" s="189"/>
      <c r="AS772" s="189"/>
      <c r="AT772" s="194" t="s">
        <v>1829</v>
      </c>
      <c r="AU772" s="104"/>
      <c r="AV772" s="104"/>
      <c r="AW772" s="104"/>
      <c r="AX772" s="104"/>
      <c r="AY772" s="104"/>
      <c r="AZ772" s="104"/>
      <c r="BA772" s="104"/>
      <c r="BB772" s="104"/>
      <c r="BC772" s="104"/>
      <c r="BD772" s="104"/>
      <c r="BE772" s="162"/>
      <c r="BF772" s="104"/>
      <c r="BG772" s="363"/>
      <c r="BH772" s="213" t="s">
        <v>1830</v>
      </c>
      <c r="BI772" s="193" t="s">
        <v>1830</v>
      </c>
      <c r="BJ772" s="193" t="s">
        <v>6501</v>
      </c>
      <c r="BK772" s="109"/>
    </row>
    <row r="773" s="193" customFormat="true" ht="12.75" hidden="true" customHeight="true" outlineLevel="0" collapsed="false">
      <c r="A773" s="315"/>
      <c r="B773" s="316"/>
      <c r="C773" s="316"/>
      <c r="D773" s="370" t="s">
        <v>1831</v>
      </c>
      <c r="E773" s="317" t="s">
        <v>1833</v>
      </c>
      <c r="F773" s="87" t="s">
        <v>6502</v>
      </c>
      <c r="G773" s="88"/>
      <c r="H773" s="89" t="s">
        <v>6503</v>
      </c>
      <c r="I773" s="90"/>
      <c r="J773" s="90"/>
      <c r="K773" s="91"/>
      <c r="L773" s="92"/>
      <c r="M773" s="90" t="s">
        <v>2749</v>
      </c>
      <c r="N773" s="90"/>
      <c r="O773" s="90"/>
      <c r="P773" s="91"/>
      <c r="Q773" s="185"/>
      <c r="R773" s="185"/>
      <c r="S773" s="185"/>
      <c r="T773" s="185"/>
      <c r="U773" s="185"/>
      <c r="V773" s="100" t="s">
        <v>6504</v>
      </c>
      <c r="W773" s="95" t="s">
        <v>6012</v>
      </c>
      <c r="X773" s="96"/>
      <c r="Y773" s="96"/>
      <c r="Z773" s="96"/>
      <c r="AA773" s="96"/>
      <c r="AB773" s="96"/>
      <c r="AC773" s="95"/>
      <c r="AD773" s="95" t="s">
        <v>5418</v>
      </c>
      <c r="AE773" s="100"/>
      <c r="AF773" s="100" t="s">
        <v>2735</v>
      </c>
      <c r="AG773" s="186"/>
      <c r="AH773" s="187"/>
      <c r="AI773" s="187"/>
      <c r="AJ773" s="187"/>
      <c r="AK773" s="188"/>
      <c r="AL773" s="188"/>
      <c r="AM773" s="189"/>
      <c r="AN773" s="189"/>
      <c r="AO773" s="189"/>
      <c r="AP773" s="189"/>
      <c r="AQ773" s="189"/>
      <c r="AR773" s="189"/>
      <c r="AS773" s="189"/>
      <c r="AT773" s="194" t="s">
        <v>1832</v>
      </c>
      <c r="AU773" s="104"/>
      <c r="AV773" s="104"/>
      <c r="AW773" s="104"/>
      <c r="AX773" s="104"/>
      <c r="AY773" s="104"/>
      <c r="AZ773" s="104"/>
      <c r="BA773" s="104"/>
      <c r="BB773" s="104"/>
      <c r="BC773" s="104"/>
      <c r="BD773" s="104"/>
      <c r="BE773" s="162"/>
      <c r="BF773" s="104"/>
      <c r="BG773" s="363"/>
      <c r="BH773" s="213" t="s">
        <v>1833</v>
      </c>
      <c r="BI773" s="193" t="s">
        <v>1833</v>
      </c>
      <c r="BJ773" s="193" t="s">
        <v>6505</v>
      </c>
      <c r="BK773" s="109"/>
    </row>
    <row r="774" s="193" customFormat="true" ht="12.75" hidden="true" customHeight="true" outlineLevel="0" collapsed="false">
      <c r="A774" s="315"/>
      <c r="B774" s="316"/>
      <c r="C774" s="316"/>
      <c r="D774" s="370" t="s">
        <v>1834</v>
      </c>
      <c r="E774" s="317" t="s">
        <v>1836</v>
      </c>
      <c r="F774" s="87" t="s">
        <v>6506</v>
      </c>
      <c r="G774" s="88"/>
      <c r="H774" s="89" t="s">
        <v>6507</v>
      </c>
      <c r="I774" s="90"/>
      <c r="J774" s="90"/>
      <c r="K774" s="91"/>
      <c r="L774" s="92"/>
      <c r="M774" s="90" t="s">
        <v>2749</v>
      </c>
      <c r="N774" s="90"/>
      <c r="O774" s="90"/>
      <c r="P774" s="91"/>
      <c r="Q774" s="185"/>
      <c r="R774" s="185"/>
      <c r="S774" s="185"/>
      <c r="T774" s="185"/>
      <c r="U774" s="185"/>
      <c r="V774" s="100" t="s">
        <v>6508</v>
      </c>
      <c r="W774" s="95" t="s">
        <v>6012</v>
      </c>
      <c r="X774" s="96"/>
      <c r="Y774" s="96"/>
      <c r="Z774" s="96"/>
      <c r="AA774" s="96"/>
      <c r="AB774" s="96"/>
      <c r="AC774" s="95"/>
      <c r="AD774" s="95" t="s">
        <v>5418</v>
      </c>
      <c r="AE774" s="100"/>
      <c r="AF774" s="100" t="s">
        <v>2735</v>
      </c>
      <c r="AG774" s="186"/>
      <c r="AH774" s="187"/>
      <c r="AI774" s="187"/>
      <c r="AJ774" s="187"/>
      <c r="AK774" s="188"/>
      <c r="AL774" s="188"/>
      <c r="AM774" s="189"/>
      <c r="AN774" s="189"/>
      <c r="AO774" s="189"/>
      <c r="AP774" s="189"/>
      <c r="AQ774" s="189"/>
      <c r="AR774" s="189"/>
      <c r="AS774" s="189"/>
      <c r="AT774" s="194" t="s">
        <v>1835</v>
      </c>
      <c r="AU774" s="104"/>
      <c r="AV774" s="104"/>
      <c r="AW774" s="104"/>
      <c r="AX774" s="104"/>
      <c r="AY774" s="104"/>
      <c r="AZ774" s="104"/>
      <c r="BA774" s="104"/>
      <c r="BB774" s="104"/>
      <c r="BC774" s="104"/>
      <c r="BD774" s="104"/>
      <c r="BE774" s="162"/>
      <c r="BF774" s="104"/>
      <c r="BG774" s="363"/>
      <c r="BH774" s="213" t="s">
        <v>1836</v>
      </c>
      <c r="BI774" s="193" t="s">
        <v>1836</v>
      </c>
      <c r="BJ774" s="193" t="s">
        <v>6509</v>
      </c>
      <c r="BK774" s="109"/>
    </row>
    <row r="775" s="193" customFormat="true" ht="12.75" hidden="true" customHeight="true" outlineLevel="0" collapsed="false">
      <c r="A775" s="315"/>
      <c r="B775" s="316"/>
      <c r="C775" s="316"/>
      <c r="D775" s="332" t="s">
        <v>1837</v>
      </c>
      <c r="E775" s="317" t="s">
        <v>1839</v>
      </c>
      <c r="F775" s="87" t="s">
        <v>6510</v>
      </c>
      <c r="G775" s="88"/>
      <c r="H775" s="89" t="s">
        <v>6511</v>
      </c>
      <c r="I775" s="90"/>
      <c r="J775" s="90"/>
      <c r="K775" s="91"/>
      <c r="L775" s="92"/>
      <c r="M775" s="90" t="s">
        <v>2749</v>
      </c>
      <c r="N775" s="90"/>
      <c r="O775" s="90"/>
      <c r="P775" s="91"/>
      <c r="Q775" s="185"/>
      <c r="R775" s="185"/>
      <c r="S775" s="185"/>
      <c r="T775" s="185"/>
      <c r="U775" s="185"/>
      <c r="V775" s="100" t="s">
        <v>6512</v>
      </c>
      <c r="W775" s="95" t="s">
        <v>6012</v>
      </c>
      <c r="X775" s="96"/>
      <c r="Y775" s="96"/>
      <c r="Z775" s="96"/>
      <c r="AA775" s="96"/>
      <c r="AB775" s="96"/>
      <c r="AC775" s="95"/>
      <c r="AD775" s="95" t="s">
        <v>5418</v>
      </c>
      <c r="AE775" s="100"/>
      <c r="AF775" s="100" t="s">
        <v>2735</v>
      </c>
      <c r="AG775" s="186"/>
      <c r="AH775" s="187"/>
      <c r="AI775" s="187"/>
      <c r="AJ775" s="187"/>
      <c r="AK775" s="188"/>
      <c r="AL775" s="188"/>
      <c r="AM775" s="189"/>
      <c r="AN775" s="189"/>
      <c r="AO775" s="189"/>
      <c r="AP775" s="189"/>
      <c r="AQ775" s="189"/>
      <c r="AR775" s="189"/>
      <c r="AS775" s="189"/>
      <c r="AT775" s="194" t="s">
        <v>1838</v>
      </c>
      <c r="AU775" s="104"/>
      <c r="AV775" s="104"/>
      <c r="AW775" s="104"/>
      <c r="AX775" s="104"/>
      <c r="AY775" s="104"/>
      <c r="AZ775" s="104"/>
      <c r="BA775" s="104"/>
      <c r="BB775" s="104"/>
      <c r="BC775" s="104"/>
      <c r="BD775" s="104"/>
      <c r="BE775" s="162"/>
      <c r="BF775" s="104"/>
      <c r="BG775" s="363"/>
      <c r="BH775" s="213" t="s">
        <v>1839</v>
      </c>
      <c r="BI775" s="193" t="s">
        <v>1839</v>
      </c>
      <c r="BJ775" s="193" t="s">
        <v>6513</v>
      </c>
      <c r="BK775" s="109"/>
    </row>
    <row r="776" s="193" customFormat="true" ht="12.75" hidden="true" customHeight="true" outlineLevel="0" collapsed="false">
      <c r="A776" s="315"/>
      <c r="B776" s="316"/>
      <c r="C776" s="316"/>
      <c r="D776" s="332" t="s">
        <v>1840</v>
      </c>
      <c r="E776" s="317" t="s">
        <v>1842</v>
      </c>
      <c r="F776" s="87" t="s">
        <v>6514</v>
      </c>
      <c r="G776" s="88"/>
      <c r="H776" s="89" t="s">
        <v>6515</v>
      </c>
      <c r="I776" s="90"/>
      <c r="J776" s="90"/>
      <c r="K776" s="91"/>
      <c r="L776" s="92"/>
      <c r="M776" s="90" t="s">
        <v>2749</v>
      </c>
      <c r="N776" s="90"/>
      <c r="O776" s="90"/>
      <c r="P776" s="91"/>
      <c r="Q776" s="185"/>
      <c r="R776" s="185"/>
      <c r="S776" s="185"/>
      <c r="T776" s="185"/>
      <c r="U776" s="185"/>
      <c r="V776" s="100" t="s">
        <v>6516</v>
      </c>
      <c r="W776" s="95" t="s">
        <v>6012</v>
      </c>
      <c r="X776" s="96"/>
      <c r="Y776" s="96"/>
      <c r="Z776" s="96"/>
      <c r="AA776" s="96"/>
      <c r="AB776" s="96"/>
      <c r="AC776" s="95"/>
      <c r="AD776" s="95" t="s">
        <v>5418</v>
      </c>
      <c r="AE776" s="100"/>
      <c r="AF776" s="100" t="s">
        <v>2735</v>
      </c>
      <c r="AG776" s="186"/>
      <c r="AH776" s="187"/>
      <c r="AI776" s="187"/>
      <c r="AJ776" s="187"/>
      <c r="AK776" s="188"/>
      <c r="AL776" s="188"/>
      <c r="AM776" s="189"/>
      <c r="AN776" s="189"/>
      <c r="AO776" s="189"/>
      <c r="AP776" s="189"/>
      <c r="AQ776" s="189"/>
      <c r="AR776" s="189"/>
      <c r="AS776" s="189"/>
      <c r="AT776" s="194" t="s">
        <v>1841</v>
      </c>
      <c r="AU776" s="104"/>
      <c r="AV776" s="104"/>
      <c r="AW776" s="104"/>
      <c r="AX776" s="104"/>
      <c r="AY776" s="104"/>
      <c r="AZ776" s="104"/>
      <c r="BA776" s="104"/>
      <c r="BB776" s="104"/>
      <c r="BC776" s="104"/>
      <c r="BD776" s="104"/>
      <c r="BE776" s="162"/>
      <c r="BF776" s="104"/>
      <c r="BG776" s="363"/>
      <c r="BH776" s="213" t="s">
        <v>1842</v>
      </c>
      <c r="BI776" s="193" t="s">
        <v>1842</v>
      </c>
      <c r="BJ776" s="193" t="s">
        <v>6517</v>
      </c>
      <c r="BK776" s="109"/>
    </row>
    <row r="777" s="193" customFormat="true" ht="12.75" hidden="true" customHeight="true" outlineLevel="0" collapsed="false">
      <c r="A777" s="315"/>
      <c r="B777" s="316"/>
      <c r="C777" s="316"/>
      <c r="D777" s="332" t="s">
        <v>1843</v>
      </c>
      <c r="E777" s="317" t="s">
        <v>1845</v>
      </c>
      <c r="F777" s="87" t="s">
        <v>6518</v>
      </c>
      <c r="G777" s="88"/>
      <c r="H777" s="89" t="s">
        <v>6519</v>
      </c>
      <c r="I777" s="90"/>
      <c r="J777" s="90"/>
      <c r="K777" s="91"/>
      <c r="L777" s="92"/>
      <c r="M777" s="90" t="s">
        <v>2749</v>
      </c>
      <c r="N777" s="90"/>
      <c r="O777" s="90"/>
      <c r="P777" s="91"/>
      <c r="Q777" s="185"/>
      <c r="R777" s="185"/>
      <c r="S777" s="185"/>
      <c r="T777" s="185"/>
      <c r="U777" s="185"/>
      <c r="V777" s="100" t="s">
        <v>6520</v>
      </c>
      <c r="W777" s="95" t="s">
        <v>6012</v>
      </c>
      <c r="X777" s="96"/>
      <c r="Y777" s="96"/>
      <c r="Z777" s="96"/>
      <c r="AA777" s="96"/>
      <c r="AB777" s="96"/>
      <c r="AC777" s="95"/>
      <c r="AD777" s="95" t="s">
        <v>5418</v>
      </c>
      <c r="AE777" s="100"/>
      <c r="AF777" s="100" t="s">
        <v>2735</v>
      </c>
      <c r="AG777" s="186"/>
      <c r="AH777" s="187"/>
      <c r="AI777" s="187"/>
      <c r="AJ777" s="187"/>
      <c r="AK777" s="188"/>
      <c r="AL777" s="188"/>
      <c r="AM777" s="189"/>
      <c r="AN777" s="189"/>
      <c r="AO777" s="189"/>
      <c r="AP777" s="189"/>
      <c r="AQ777" s="189"/>
      <c r="AR777" s="189"/>
      <c r="AS777" s="189"/>
      <c r="AT777" s="194" t="s">
        <v>1844</v>
      </c>
      <c r="AU777" s="104"/>
      <c r="AV777" s="104"/>
      <c r="AW777" s="104"/>
      <c r="AX777" s="104"/>
      <c r="AY777" s="104"/>
      <c r="AZ777" s="104"/>
      <c r="BA777" s="104"/>
      <c r="BB777" s="104"/>
      <c r="BC777" s="104"/>
      <c r="BD777" s="104"/>
      <c r="BE777" s="162"/>
      <c r="BF777" s="104"/>
      <c r="BG777" s="363"/>
      <c r="BH777" s="213" t="s">
        <v>1845</v>
      </c>
      <c r="BI777" s="193" t="s">
        <v>1845</v>
      </c>
      <c r="BJ777" s="193" t="s">
        <v>6521</v>
      </c>
      <c r="BK777" s="109"/>
    </row>
    <row r="778" s="193" customFormat="true" ht="12.75" hidden="true" customHeight="true" outlineLevel="0" collapsed="false">
      <c r="A778" s="315"/>
      <c r="B778" s="316"/>
      <c r="C778" s="316"/>
      <c r="D778" s="332" t="s">
        <v>1846</v>
      </c>
      <c r="E778" s="317" t="s">
        <v>1848</v>
      </c>
      <c r="F778" s="87" t="s">
        <v>6522</v>
      </c>
      <c r="G778" s="88"/>
      <c r="H778" s="89" t="s">
        <v>6523</v>
      </c>
      <c r="I778" s="90"/>
      <c r="J778" s="90"/>
      <c r="K778" s="91"/>
      <c r="L778" s="92"/>
      <c r="M778" s="90" t="s">
        <v>2749</v>
      </c>
      <c r="N778" s="90"/>
      <c r="O778" s="90"/>
      <c r="P778" s="91"/>
      <c r="Q778" s="185"/>
      <c r="R778" s="185"/>
      <c r="S778" s="185"/>
      <c r="T778" s="185"/>
      <c r="U778" s="185"/>
      <c r="V778" s="100" t="s">
        <v>6524</v>
      </c>
      <c r="W778" s="95" t="s">
        <v>6012</v>
      </c>
      <c r="X778" s="96"/>
      <c r="Y778" s="96"/>
      <c r="Z778" s="96"/>
      <c r="AA778" s="96"/>
      <c r="AB778" s="96"/>
      <c r="AC778" s="95"/>
      <c r="AD778" s="95" t="s">
        <v>5418</v>
      </c>
      <c r="AE778" s="100"/>
      <c r="AF778" s="100" t="s">
        <v>2735</v>
      </c>
      <c r="AG778" s="186"/>
      <c r="AH778" s="187"/>
      <c r="AI778" s="187"/>
      <c r="AJ778" s="187"/>
      <c r="AK778" s="188"/>
      <c r="AL778" s="188"/>
      <c r="AM778" s="189"/>
      <c r="AN778" s="189"/>
      <c r="AO778" s="189"/>
      <c r="AP778" s="189"/>
      <c r="AQ778" s="189"/>
      <c r="AR778" s="189"/>
      <c r="AS778" s="189"/>
      <c r="AT778" s="194" t="s">
        <v>1847</v>
      </c>
      <c r="AU778" s="104"/>
      <c r="AV778" s="104"/>
      <c r="AW778" s="104"/>
      <c r="AX778" s="104"/>
      <c r="AY778" s="104"/>
      <c r="AZ778" s="104"/>
      <c r="BA778" s="104"/>
      <c r="BB778" s="104"/>
      <c r="BC778" s="104"/>
      <c r="BD778" s="104"/>
      <c r="BE778" s="162"/>
      <c r="BF778" s="104"/>
      <c r="BG778" s="363"/>
      <c r="BH778" s="213" t="s">
        <v>1848</v>
      </c>
      <c r="BI778" s="193" t="s">
        <v>1848</v>
      </c>
      <c r="BJ778" s="193" t="s">
        <v>6525</v>
      </c>
      <c r="BK778" s="109"/>
    </row>
    <row r="779" s="193" customFormat="true" ht="12.75" hidden="true" customHeight="true" outlineLevel="0" collapsed="false">
      <c r="A779" s="315"/>
      <c r="B779" s="316"/>
      <c r="C779" s="316"/>
      <c r="D779" s="332" t="s">
        <v>1849</v>
      </c>
      <c r="E779" s="317" t="s">
        <v>1851</v>
      </c>
      <c r="F779" s="87" t="s">
        <v>6526</v>
      </c>
      <c r="G779" s="88"/>
      <c r="H779" s="89" t="s">
        <v>6527</v>
      </c>
      <c r="I779" s="90"/>
      <c r="J779" s="90"/>
      <c r="K779" s="91"/>
      <c r="L779" s="92"/>
      <c r="M779" s="90" t="s">
        <v>2749</v>
      </c>
      <c r="N779" s="90"/>
      <c r="O779" s="90"/>
      <c r="P779" s="91"/>
      <c r="Q779" s="185"/>
      <c r="R779" s="185"/>
      <c r="S779" s="185"/>
      <c r="T779" s="185"/>
      <c r="U779" s="185"/>
      <c r="V779" s="100" t="s">
        <v>6528</v>
      </c>
      <c r="W779" s="95" t="s">
        <v>6012</v>
      </c>
      <c r="X779" s="96"/>
      <c r="Y779" s="96"/>
      <c r="Z779" s="96"/>
      <c r="AA779" s="96"/>
      <c r="AB779" s="96"/>
      <c r="AC779" s="95"/>
      <c r="AD779" s="95" t="s">
        <v>5418</v>
      </c>
      <c r="AE779" s="100"/>
      <c r="AF779" s="100" t="s">
        <v>2735</v>
      </c>
      <c r="AG779" s="186"/>
      <c r="AH779" s="187"/>
      <c r="AI779" s="187"/>
      <c r="AJ779" s="187"/>
      <c r="AK779" s="188"/>
      <c r="AL779" s="188"/>
      <c r="AM779" s="189"/>
      <c r="AN779" s="189"/>
      <c r="AO779" s="189"/>
      <c r="AP779" s="189"/>
      <c r="AQ779" s="189"/>
      <c r="AR779" s="189"/>
      <c r="AS779" s="189"/>
      <c r="AT779" s="194" t="s">
        <v>1850</v>
      </c>
      <c r="AU779" s="104"/>
      <c r="AV779" s="104"/>
      <c r="AW779" s="104"/>
      <c r="AX779" s="104"/>
      <c r="AY779" s="104"/>
      <c r="AZ779" s="104"/>
      <c r="BA779" s="104"/>
      <c r="BB779" s="104"/>
      <c r="BC779" s="104"/>
      <c r="BD779" s="104"/>
      <c r="BE779" s="162"/>
      <c r="BF779" s="104"/>
      <c r="BG779" s="363"/>
      <c r="BH779" s="213" t="s">
        <v>1851</v>
      </c>
      <c r="BI779" s="193" t="s">
        <v>1851</v>
      </c>
      <c r="BJ779" s="193" t="s">
        <v>6529</v>
      </c>
      <c r="BK779" s="109"/>
    </row>
    <row r="780" s="193" customFormat="true" ht="12.75" hidden="true" customHeight="true" outlineLevel="0" collapsed="false">
      <c r="A780" s="315"/>
      <c r="B780" s="316"/>
      <c r="C780" s="316"/>
      <c r="D780" s="332" t="s">
        <v>1852</v>
      </c>
      <c r="E780" s="317" t="s">
        <v>1853</v>
      </c>
      <c r="F780" s="87" t="s">
        <v>6530</v>
      </c>
      <c r="G780" s="88"/>
      <c r="H780" s="89" t="s">
        <v>6531</v>
      </c>
      <c r="I780" s="90"/>
      <c r="J780" s="90"/>
      <c r="K780" s="91"/>
      <c r="L780" s="92"/>
      <c r="M780" s="90" t="s">
        <v>2749</v>
      </c>
      <c r="N780" s="90"/>
      <c r="O780" s="90"/>
      <c r="P780" s="91"/>
      <c r="Q780" s="185"/>
      <c r="R780" s="185"/>
      <c r="S780" s="185"/>
      <c r="T780" s="185"/>
      <c r="U780" s="185"/>
      <c r="V780" s="100" t="s">
        <v>6532</v>
      </c>
      <c r="W780" s="95" t="s">
        <v>6012</v>
      </c>
      <c r="X780" s="96"/>
      <c r="Y780" s="96"/>
      <c r="Z780" s="96"/>
      <c r="AA780" s="96"/>
      <c r="AB780" s="96"/>
      <c r="AC780" s="95"/>
      <c r="AD780" s="95" t="s">
        <v>5418</v>
      </c>
      <c r="AE780" s="100"/>
      <c r="AF780" s="100" t="s">
        <v>2735</v>
      </c>
      <c r="AG780" s="186"/>
      <c r="AH780" s="187"/>
      <c r="AI780" s="187"/>
      <c r="AJ780" s="187"/>
      <c r="AK780" s="188"/>
      <c r="AL780" s="188"/>
      <c r="AM780" s="189"/>
      <c r="AN780" s="189"/>
      <c r="AO780" s="189"/>
      <c r="AP780" s="189"/>
      <c r="AQ780" s="189"/>
      <c r="AR780" s="189"/>
      <c r="AS780" s="189"/>
      <c r="AT780" s="194" t="s">
        <v>1852</v>
      </c>
      <c r="AU780" s="104"/>
      <c r="AV780" s="104"/>
      <c r="AW780" s="104"/>
      <c r="AX780" s="104"/>
      <c r="AY780" s="104"/>
      <c r="AZ780" s="104"/>
      <c r="BA780" s="104"/>
      <c r="BB780" s="104"/>
      <c r="BC780" s="104"/>
      <c r="BD780" s="104"/>
      <c r="BE780" s="162"/>
      <c r="BF780" s="104"/>
      <c r="BG780" s="363"/>
      <c r="BH780" s="213" t="s">
        <v>1853</v>
      </c>
      <c r="BI780" s="193" t="s">
        <v>1853</v>
      </c>
      <c r="BJ780" s="193" t="s">
        <v>6533</v>
      </c>
      <c r="BK780" s="109"/>
    </row>
    <row r="781" s="193" customFormat="true" ht="12.75" hidden="true" customHeight="true" outlineLevel="0" collapsed="false">
      <c r="A781" s="315"/>
      <c r="B781" s="316"/>
      <c r="C781" s="316"/>
      <c r="D781" s="332" t="s">
        <v>1854</v>
      </c>
      <c r="E781" s="317" t="s">
        <v>1855</v>
      </c>
      <c r="F781" s="87" t="s">
        <v>6534</v>
      </c>
      <c r="G781" s="88"/>
      <c r="H781" s="89" t="s">
        <v>6535</v>
      </c>
      <c r="I781" s="90"/>
      <c r="J781" s="90"/>
      <c r="K781" s="91"/>
      <c r="L781" s="92"/>
      <c r="M781" s="90" t="s">
        <v>2749</v>
      </c>
      <c r="N781" s="90"/>
      <c r="O781" s="90"/>
      <c r="P781" s="91"/>
      <c r="Q781" s="185"/>
      <c r="R781" s="185"/>
      <c r="S781" s="185"/>
      <c r="T781" s="185"/>
      <c r="U781" s="185"/>
      <c r="V781" s="100" t="s">
        <v>6536</v>
      </c>
      <c r="W781" s="95" t="s">
        <v>6012</v>
      </c>
      <c r="X781" s="96"/>
      <c r="Y781" s="96"/>
      <c r="Z781" s="96"/>
      <c r="AA781" s="96"/>
      <c r="AB781" s="96"/>
      <c r="AC781" s="95"/>
      <c r="AD781" s="95" t="s">
        <v>5418</v>
      </c>
      <c r="AE781" s="100"/>
      <c r="AF781" s="100" t="s">
        <v>2735</v>
      </c>
      <c r="AG781" s="186"/>
      <c r="AH781" s="187"/>
      <c r="AI781" s="187"/>
      <c r="AJ781" s="187"/>
      <c r="AK781" s="188"/>
      <c r="AL781" s="188"/>
      <c r="AM781" s="189"/>
      <c r="AN781" s="189"/>
      <c r="AO781" s="189"/>
      <c r="AP781" s="189"/>
      <c r="AQ781" s="189"/>
      <c r="AR781" s="189"/>
      <c r="AS781" s="189"/>
      <c r="AT781" s="194" t="s">
        <v>1854</v>
      </c>
      <c r="AU781" s="104"/>
      <c r="AV781" s="104"/>
      <c r="AW781" s="104"/>
      <c r="AX781" s="104"/>
      <c r="AY781" s="104"/>
      <c r="AZ781" s="104"/>
      <c r="BA781" s="104"/>
      <c r="BB781" s="104"/>
      <c r="BC781" s="104"/>
      <c r="BD781" s="104"/>
      <c r="BE781" s="162"/>
      <c r="BF781" s="104"/>
      <c r="BG781" s="363"/>
      <c r="BH781" s="213" t="s">
        <v>1855</v>
      </c>
      <c r="BI781" s="193" t="s">
        <v>1855</v>
      </c>
      <c r="BJ781" s="193" t="s">
        <v>6537</v>
      </c>
      <c r="BK781" s="109"/>
    </row>
    <row r="782" s="193" customFormat="true" ht="12.75" hidden="true" customHeight="true" outlineLevel="0" collapsed="false">
      <c r="A782" s="315"/>
      <c r="B782" s="316"/>
      <c r="C782" s="316"/>
      <c r="D782" s="332" t="s">
        <v>1856</v>
      </c>
      <c r="E782" s="317" t="s">
        <v>1857</v>
      </c>
      <c r="F782" s="87" t="s">
        <v>6538</v>
      </c>
      <c r="G782" s="88"/>
      <c r="H782" s="89" t="s">
        <v>6539</v>
      </c>
      <c r="I782" s="90"/>
      <c r="J782" s="90"/>
      <c r="K782" s="91"/>
      <c r="L782" s="92"/>
      <c r="M782" s="90" t="s">
        <v>2749</v>
      </c>
      <c r="N782" s="90"/>
      <c r="O782" s="90"/>
      <c r="P782" s="91"/>
      <c r="Q782" s="185"/>
      <c r="R782" s="185"/>
      <c r="S782" s="185"/>
      <c r="T782" s="185"/>
      <c r="U782" s="185"/>
      <c r="V782" s="100" t="s">
        <v>6540</v>
      </c>
      <c r="W782" s="95" t="s">
        <v>6012</v>
      </c>
      <c r="X782" s="96"/>
      <c r="Y782" s="96"/>
      <c r="Z782" s="96"/>
      <c r="AA782" s="96"/>
      <c r="AB782" s="96"/>
      <c r="AC782" s="95"/>
      <c r="AD782" s="95" t="s">
        <v>5418</v>
      </c>
      <c r="AE782" s="100"/>
      <c r="AF782" s="100" t="s">
        <v>2735</v>
      </c>
      <c r="AG782" s="186"/>
      <c r="AH782" s="187"/>
      <c r="AI782" s="187"/>
      <c r="AJ782" s="187"/>
      <c r="AK782" s="188"/>
      <c r="AL782" s="188"/>
      <c r="AM782" s="189"/>
      <c r="AN782" s="189"/>
      <c r="AO782" s="189"/>
      <c r="AP782" s="189"/>
      <c r="AQ782" s="189"/>
      <c r="AR782" s="189"/>
      <c r="AS782" s="189"/>
      <c r="AT782" s="194" t="s">
        <v>1856</v>
      </c>
      <c r="AU782" s="104"/>
      <c r="AV782" s="104"/>
      <c r="AW782" s="104"/>
      <c r="AX782" s="104"/>
      <c r="AY782" s="104"/>
      <c r="AZ782" s="104"/>
      <c r="BA782" s="104"/>
      <c r="BB782" s="104"/>
      <c r="BC782" s="104"/>
      <c r="BD782" s="104"/>
      <c r="BE782" s="162"/>
      <c r="BF782" s="104"/>
      <c r="BG782" s="363"/>
      <c r="BH782" s="213" t="s">
        <v>1857</v>
      </c>
      <c r="BI782" s="193" t="s">
        <v>1857</v>
      </c>
      <c r="BJ782" s="193" t="s">
        <v>6541</v>
      </c>
      <c r="BK782" s="109"/>
    </row>
    <row r="783" s="193" customFormat="true" ht="12.75" hidden="true" customHeight="true" outlineLevel="0" collapsed="false">
      <c r="A783" s="315"/>
      <c r="B783" s="316"/>
      <c r="C783" s="316"/>
      <c r="D783" s="332" t="s">
        <v>1858</v>
      </c>
      <c r="E783" s="317" t="s">
        <v>1859</v>
      </c>
      <c r="F783" s="87" t="s">
        <v>6542</v>
      </c>
      <c r="G783" s="88"/>
      <c r="H783" s="89" t="s">
        <v>6543</v>
      </c>
      <c r="I783" s="90"/>
      <c r="J783" s="90"/>
      <c r="K783" s="91"/>
      <c r="L783" s="92"/>
      <c r="M783" s="90" t="s">
        <v>2749</v>
      </c>
      <c r="N783" s="90"/>
      <c r="O783" s="90"/>
      <c r="P783" s="91"/>
      <c r="Q783" s="185"/>
      <c r="R783" s="185"/>
      <c r="S783" s="185"/>
      <c r="T783" s="185"/>
      <c r="U783" s="185"/>
      <c r="V783" s="100" t="s">
        <v>6544</v>
      </c>
      <c r="W783" s="95" t="s">
        <v>6012</v>
      </c>
      <c r="X783" s="96"/>
      <c r="Y783" s="96"/>
      <c r="Z783" s="96"/>
      <c r="AA783" s="96"/>
      <c r="AB783" s="96"/>
      <c r="AC783" s="95"/>
      <c r="AD783" s="95" t="s">
        <v>5418</v>
      </c>
      <c r="AE783" s="100"/>
      <c r="AF783" s="100" t="s">
        <v>2735</v>
      </c>
      <c r="AG783" s="186"/>
      <c r="AH783" s="187"/>
      <c r="AI783" s="187"/>
      <c r="AJ783" s="187"/>
      <c r="AK783" s="188"/>
      <c r="AL783" s="188"/>
      <c r="AM783" s="189"/>
      <c r="AN783" s="189"/>
      <c r="AO783" s="189"/>
      <c r="AP783" s="189"/>
      <c r="AQ783" s="189"/>
      <c r="AR783" s="189"/>
      <c r="AS783" s="189"/>
      <c r="AT783" s="194" t="s">
        <v>1858</v>
      </c>
      <c r="AU783" s="104"/>
      <c r="AV783" s="104"/>
      <c r="AW783" s="104"/>
      <c r="AX783" s="104"/>
      <c r="AY783" s="104"/>
      <c r="AZ783" s="104"/>
      <c r="BA783" s="104"/>
      <c r="BB783" s="104"/>
      <c r="BC783" s="104"/>
      <c r="BD783" s="104"/>
      <c r="BE783" s="162"/>
      <c r="BF783" s="104"/>
      <c r="BG783" s="363"/>
      <c r="BH783" s="213" t="s">
        <v>1859</v>
      </c>
      <c r="BI783" s="193" t="s">
        <v>1859</v>
      </c>
      <c r="BJ783" s="193" t="s">
        <v>6545</v>
      </c>
      <c r="BK783" s="109"/>
    </row>
    <row r="784" s="193" customFormat="true" ht="12.75" hidden="true" customHeight="true" outlineLevel="0" collapsed="false">
      <c r="A784" s="315"/>
      <c r="B784" s="316"/>
      <c r="C784" s="316"/>
      <c r="D784" s="332" t="s">
        <v>1860</v>
      </c>
      <c r="E784" s="317" t="s">
        <v>1861</v>
      </c>
      <c r="F784" s="87" t="s">
        <v>6546</v>
      </c>
      <c r="G784" s="88"/>
      <c r="H784" s="89" t="s">
        <v>6547</v>
      </c>
      <c r="I784" s="90"/>
      <c r="J784" s="90"/>
      <c r="K784" s="91"/>
      <c r="L784" s="92"/>
      <c r="M784" s="90" t="s">
        <v>2749</v>
      </c>
      <c r="N784" s="90"/>
      <c r="O784" s="90"/>
      <c r="P784" s="91"/>
      <c r="Q784" s="185"/>
      <c r="R784" s="185"/>
      <c r="S784" s="185"/>
      <c r="T784" s="185"/>
      <c r="U784" s="185"/>
      <c r="V784" s="100" t="s">
        <v>6548</v>
      </c>
      <c r="W784" s="95" t="s">
        <v>6012</v>
      </c>
      <c r="X784" s="96"/>
      <c r="Y784" s="96"/>
      <c r="Z784" s="96"/>
      <c r="AA784" s="96"/>
      <c r="AB784" s="96"/>
      <c r="AC784" s="95"/>
      <c r="AD784" s="95" t="s">
        <v>5418</v>
      </c>
      <c r="AE784" s="100"/>
      <c r="AF784" s="100" t="s">
        <v>2735</v>
      </c>
      <c r="AG784" s="186"/>
      <c r="AH784" s="187"/>
      <c r="AI784" s="187"/>
      <c r="AJ784" s="187"/>
      <c r="AK784" s="188"/>
      <c r="AL784" s="188"/>
      <c r="AM784" s="189"/>
      <c r="AN784" s="189"/>
      <c r="AO784" s="189"/>
      <c r="AP784" s="189"/>
      <c r="AQ784" s="189"/>
      <c r="AR784" s="189"/>
      <c r="AS784" s="189"/>
      <c r="AT784" s="194" t="s">
        <v>1860</v>
      </c>
      <c r="AU784" s="104"/>
      <c r="AV784" s="104"/>
      <c r="AW784" s="104"/>
      <c r="AX784" s="104"/>
      <c r="AY784" s="104"/>
      <c r="AZ784" s="104"/>
      <c r="BA784" s="104"/>
      <c r="BB784" s="104"/>
      <c r="BC784" s="104"/>
      <c r="BD784" s="104"/>
      <c r="BE784" s="162"/>
      <c r="BF784" s="104"/>
      <c r="BG784" s="363"/>
      <c r="BH784" s="213" t="s">
        <v>1861</v>
      </c>
      <c r="BI784" s="193" t="s">
        <v>1861</v>
      </c>
      <c r="BJ784" s="193" t="s">
        <v>6549</v>
      </c>
      <c r="BK784" s="109"/>
    </row>
    <row r="785" s="193" customFormat="true" ht="12.75" hidden="true" customHeight="true" outlineLevel="0" collapsed="false">
      <c r="A785" s="315"/>
      <c r="B785" s="316"/>
      <c r="C785" s="316"/>
      <c r="D785" s="370" t="s">
        <v>1862</v>
      </c>
      <c r="E785" s="317" t="s">
        <v>1864</v>
      </c>
      <c r="F785" s="87" t="s">
        <v>6550</v>
      </c>
      <c r="G785" s="88"/>
      <c r="H785" s="89" t="s">
        <v>6551</v>
      </c>
      <c r="I785" s="90"/>
      <c r="J785" s="90"/>
      <c r="K785" s="91"/>
      <c r="L785" s="92"/>
      <c r="M785" s="90" t="s">
        <v>2749</v>
      </c>
      <c r="N785" s="90"/>
      <c r="O785" s="90"/>
      <c r="P785" s="91"/>
      <c r="Q785" s="185"/>
      <c r="R785" s="185"/>
      <c r="S785" s="185"/>
      <c r="T785" s="185"/>
      <c r="U785" s="185"/>
      <c r="V785" s="100" t="s">
        <v>6552</v>
      </c>
      <c r="W785" s="95" t="s">
        <v>6012</v>
      </c>
      <c r="X785" s="96"/>
      <c r="Y785" s="96"/>
      <c r="Z785" s="96"/>
      <c r="AA785" s="96"/>
      <c r="AB785" s="96"/>
      <c r="AC785" s="95"/>
      <c r="AD785" s="95" t="s">
        <v>5418</v>
      </c>
      <c r="AE785" s="100"/>
      <c r="AF785" s="100" t="s">
        <v>2735</v>
      </c>
      <c r="AG785" s="186"/>
      <c r="AH785" s="187"/>
      <c r="AI785" s="187"/>
      <c r="AJ785" s="187"/>
      <c r="AK785" s="188"/>
      <c r="AL785" s="188"/>
      <c r="AM785" s="189"/>
      <c r="AN785" s="189"/>
      <c r="AO785" s="189"/>
      <c r="AP785" s="189"/>
      <c r="AQ785" s="189"/>
      <c r="AR785" s="189"/>
      <c r="AS785" s="189"/>
      <c r="AT785" s="194" t="s">
        <v>1863</v>
      </c>
      <c r="AU785" s="104"/>
      <c r="AV785" s="104"/>
      <c r="AW785" s="104"/>
      <c r="AX785" s="104"/>
      <c r="AY785" s="104"/>
      <c r="AZ785" s="104"/>
      <c r="BA785" s="104"/>
      <c r="BB785" s="104"/>
      <c r="BC785" s="104"/>
      <c r="BD785" s="104"/>
      <c r="BE785" s="162"/>
      <c r="BF785" s="104"/>
      <c r="BG785" s="363"/>
      <c r="BH785" s="213" t="s">
        <v>1864</v>
      </c>
      <c r="BI785" s="193" t="s">
        <v>1864</v>
      </c>
      <c r="BJ785" s="193" t="s">
        <v>6553</v>
      </c>
      <c r="BK785" s="109"/>
    </row>
    <row r="786" s="193" customFormat="true" ht="12.75" hidden="true" customHeight="true" outlineLevel="0" collapsed="false">
      <c r="A786" s="315"/>
      <c r="B786" s="316"/>
      <c r="C786" s="316"/>
      <c r="D786" s="370" t="s">
        <v>1865</v>
      </c>
      <c r="E786" s="317" t="s">
        <v>1867</v>
      </c>
      <c r="F786" s="87" t="s">
        <v>6554</v>
      </c>
      <c r="G786" s="88"/>
      <c r="H786" s="89" t="s">
        <v>6555</v>
      </c>
      <c r="I786" s="90"/>
      <c r="J786" s="90"/>
      <c r="K786" s="91"/>
      <c r="L786" s="92"/>
      <c r="M786" s="90" t="s">
        <v>2749</v>
      </c>
      <c r="N786" s="90"/>
      <c r="O786" s="90"/>
      <c r="P786" s="91"/>
      <c r="Q786" s="185"/>
      <c r="R786" s="185"/>
      <c r="S786" s="185"/>
      <c r="T786" s="185"/>
      <c r="U786" s="185"/>
      <c r="V786" s="100" t="s">
        <v>6556</v>
      </c>
      <c r="W786" s="95" t="s">
        <v>6012</v>
      </c>
      <c r="X786" s="96"/>
      <c r="Y786" s="96"/>
      <c r="Z786" s="96"/>
      <c r="AA786" s="96"/>
      <c r="AB786" s="96"/>
      <c r="AC786" s="95"/>
      <c r="AD786" s="95" t="s">
        <v>5418</v>
      </c>
      <c r="AE786" s="100"/>
      <c r="AF786" s="100" t="s">
        <v>2735</v>
      </c>
      <c r="AG786" s="186"/>
      <c r="AH786" s="187"/>
      <c r="AI786" s="187"/>
      <c r="AJ786" s="187"/>
      <c r="AK786" s="188"/>
      <c r="AL786" s="188"/>
      <c r="AM786" s="189"/>
      <c r="AN786" s="189"/>
      <c r="AO786" s="189"/>
      <c r="AP786" s="189"/>
      <c r="AQ786" s="189"/>
      <c r="AR786" s="189"/>
      <c r="AS786" s="189"/>
      <c r="AT786" s="194" t="s">
        <v>1866</v>
      </c>
      <c r="AU786" s="104"/>
      <c r="AV786" s="104"/>
      <c r="AW786" s="104"/>
      <c r="AX786" s="104"/>
      <c r="AY786" s="104"/>
      <c r="AZ786" s="104"/>
      <c r="BA786" s="104"/>
      <c r="BB786" s="104"/>
      <c r="BC786" s="104"/>
      <c r="BD786" s="104"/>
      <c r="BE786" s="162"/>
      <c r="BF786" s="104"/>
      <c r="BG786" s="363"/>
      <c r="BH786" s="213" t="s">
        <v>1867</v>
      </c>
      <c r="BI786" s="193" t="s">
        <v>1867</v>
      </c>
      <c r="BJ786" s="193" t="s">
        <v>6557</v>
      </c>
      <c r="BK786" s="109"/>
    </row>
    <row r="787" s="193" customFormat="true" ht="12.75" hidden="true" customHeight="true" outlineLevel="0" collapsed="false">
      <c r="A787" s="315"/>
      <c r="B787" s="316"/>
      <c r="C787" s="316"/>
      <c r="D787" s="370" t="s">
        <v>1868</v>
      </c>
      <c r="E787" s="317" t="s">
        <v>1870</v>
      </c>
      <c r="F787" s="87" t="s">
        <v>6558</v>
      </c>
      <c r="G787" s="88"/>
      <c r="H787" s="89" t="s">
        <v>6559</v>
      </c>
      <c r="I787" s="90"/>
      <c r="J787" s="90"/>
      <c r="K787" s="91"/>
      <c r="L787" s="92"/>
      <c r="M787" s="90" t="s">
        <v>2749</v>
      </c>
      <c r="N787" s="90"/>
      <c r="O787" s="90"/>
      <c r="P787" s="91"/>
      <c r="Q787" s="185"/>
      <c r="R787" s="185"/>
      <c r="S787" s="185"/>
      <c r="T787" s="185"/>
      <c r="U787" s="185"/>
      <c r="V787" s="100" t="s">
        <v>6560</v>
      </c>
      <c r="W787" s="95" t="s">
        <v>6012</v>
      </c>
      <c r="X787" s="96"/>
      <c r="Y787" s="96"/>
      <c r="Z787" s="96"/>
      <c r="AA787" s="96"/>
      <c r="AB787" s="96"/>
      <c r="AC787" s="95"/>
      <c r="AD787" s="95" t="s">
        <v>5418</v>
      </c>
      <c r="AE787" s="100"/>
      <c r="AF787" s="100" t="s">
        <v>2735</v>
      </c>
      <c r="AG787" s="186"/>
      <c r="AH787" s="187"/>
      <c r="AI787" s="187"/>
      <c r="AJ787" s="187"/>
      <c r="AK787" s="188"/>
      <c r="AL787" s="188"/>
      <c r="AM787" s="189"/>
      <c r="AN787" s="189"/>
      <c r="AO787" s="189"/>
      <c r="AP787" s="189"/>
      <c r="AQ787" s="189"/>
      <c r="AR787" s="189"/>
      <c r="AS787" s="189"/>
      <c r="AT787" s="194" t="s">
        <v>1869</v>
      </c>
      <c r="AU787" s="104"/>
      <c r="AV787" s="104"/>
      <c r="AW787" s="104"/>
      <c r="AX787" s="104"/>
      <c r="AY787" s="104"/>
      <c r="AZ787" s="104"/>
      <c r="BA787" s="104"/>
      <c r="BB787" s="104"/>
      <c r="BC787" s="104"/>
      <c r="BD787" s="104"/>
      <c r="BE787" s="162"/>
      <c r="BF787" s="104"/>
      <c r="BG787" s="363"/>
      <c r="BH787" s="213" t="s">
        <v>1870</v>
      </c>
      <c r="BI787" s="193" t="s">
        <v>1870</v>
      </c>
      <c r="BJ787" s="193" t="s">
        <v>6561</v>
      </c>
      <c r="BK787" s="109"/>
    </row>
    <row r="788" s="193" customFormat="true" ht="12.75" hidden="true" customHeight="true" outlineLevel="0" collapsed="false">
      <c r="A788" s="315"/>
      <c r="B788" s="316"/>
      <c r="C788" s="316"/>
      <c r="D788" s="373" t="s">
        <v>1871</v>
      </c>
      <c r="E788" s="317" t="s">
        <v>1873</v>
      </c>
      <c r="F788" s="87" t="s">
        <v>6562</v>
      </c>
      <c r="G788" s="88"/>
      <c r="H788" s="89" t="s">
        <v>6563</v>
      </c>
      <c r="I788" s="90"/>
      <c r="J788" s="90"/>
      <c r="K788" s="91"/>
      <c r="L788" s="92"/>
      <c r="M788" s="90" t="s">
        <v>2749</v>
      </c>
      <c r="N788" s="90"/>
      <c r="O788" s="90"/>
      <c r="P788" s="91"/>
      <c r="Q788" s="185"/>
      <c r="R788" s="185"/>
      <c r="S788" s="185"/>
      <c r="T788" s="185"/>
      <c r="U788" s="185"/>
      <c r="V788" s="100" t="s">
        <v>6564</v>
      </c>
      <c r="W788" s="95" t="s">
        <v>6012</v>
      </c>
      <c r="X788" s="96"/>
      <c r="Y788" s="96"/>
      <c r="Z788" s="96"/>
      <c r="AA788" s="96"/>
      <c r="AB788" s="96"/>
      <c r="AC788" s="95"/>
      <c r="AD788" s="95" t="s">
        <v>5418</v>
      </c>
      <c r="AE788" s="100"/>
      <c r="AF788" s="100" t="s">
        <v>2735</v>
      </c>
      <c r="AG788" s="186"/>
      <c r="AH788" s="187"/>
      <c r="AI788" s="187"/>
      <c r="AJ788" s="187"/>
      <c r="AK788" s="188"/>
      <c r="AL788" s="188"/>
      <c r="AM788" s="189"/>
      <c r="AN788" s="189"/>
      <c r="AO788" s="189"/>
      <c r="AP788" s="189"/>
      <c r="AQ788" s="189"/>
      <c r="AR788" s="189"/>
      <c r="AS788" s="189"/>
      <c r="AT788" s="194" t="s">
        <v>1872</v>
      </c>
      <c r="AU788" s="104"/>
      <c r="AV788" s="104"/>
      <c r="AW788" s="104"/>
      <c r="AX788" s="104"/>
      <c r="AY788" s="104"/>
      <c r="AZ788" s="104"/>
      <c r="BA788" s="104"/>
      <c r="BB788" s="104"/>
      <c r="BC788" s="104"/>
      <c r="BD788" s="104"/>
      <c r="BE788" s="162"/>
      <c r="BF788" s="104"/>
      <c r="BG788" s="363"/>
      <c r="BH788" s="226" t="s">
        <v>1873</v>
      </c>
      <c r="BI788" s="193" t="s">
        <v>1873</v>
      </c>
      <c r="BJ788" s="193" t="s">
        <v>6565</v>
      </c>
      <c r="BK788" s="109"/>
    </row>
    <row r="789" s="193" customFormat="true" ht="12.75" hidden="true" customHeight="true" outlineLevel="0" collapsed="false">
      <c r="A789" s="315"/>
      <c r="B789" s="316"/>
      <c r="C789" s="316"/>
      <c r="D789" s="380" t="s">
        <v>1874</v>
      </c>
      <c r="E789" s="317" t="s">
        <v>1876</v>
      </c>
      <c r="F789" s="87" t="s">
        <v>6566</v>
      </c>
      <c r="G789" s="88"/>
      <c r="H789" s="89" t="s">
        <v>6567</v>
      </c>
      <c r="I789" s="90"/>
      <c r="J789" s="90"/>
      <c r="K789" s="91"/>
      <c r="L789" s="92"/>
      <c r="M789" s="90" t="s">
        <v>2749</v>
      </c>
      <c r="N789" s="90"/>
      <c r="O789" s="90"/>
      <c r="P789" s="91"/>
      <c r="Q789" s="185"/>
      <c r="R789" s="185"/>
      <c r="S789" s="185"/>
      <c r="T789" s="185"/>
      <c r="U789" s="185"/>
      <c r="V789" s="100" t="s">
        <v>6568</v>
      </c>
      <c r="W789" s="95" t="s">
        <v>6012</v>
      </c>
      <c r="X789" s="96"/>
      <c r="Y789" s="96"/>
      <c r="Z789" s="96"/>
      <c r="AA789" s="96"/>
      <c r="AB789" s="96"/>
      <c r="AC789" s="95"/>
      <c r="AD789" s="95" t="s">
        <v>5418</v>
      </c>
      <c r="AE789" s="100"/>
      <c r="AF789" s="100" t="s">
        <v>2735</v>
      </c>
      <c r="AG789" s="186"/>
      <c r="AH789" s="187"/>
      <c r="AI789" s="187"/>
      <c r="AJ789" s="187"/>
      <c r="AK789" s="188"/>
      <c r="AL789" s="188"/>
      <c r="AM789" s="189"/>
      <c r="AN789" s="189"/>
      <c r="AO789" s="189"/>
      <c r="AP789" s="189"/>
      <c r="AQ789" s="189"/>
      <c r="AR789" s="189"/>
      <c r="AS789" s="189"/>
      <c r="AT789" s="194" t="s">
        <v>1875</v>
      </c>
      <c r="AU789" s="104"/>
      <c r="AV789" s="104"/>
      <c r="AW789" s="104"/>
      <c r="AX789" s="104"/>
      <c r="AY789" s="104"/>
      <c r="AZ789" s="104"/>
      <c r="BA789" s="104"/>
      <c r="BB789" s="104"/>
      <c r="BC789" s="104"/>
      <c r="BD789" s="104"/>
      <c r="BE789" s="162"/>
      <c r="BF789" s="104"/>
      <c r="BG789" s="363"/>
      <c r="BH789" s="228" t="s">
        <v>1876</v>
      </c>
      <c r="BI789" s="193" t="s">
        <v>1876</v>
      </c>
      <c r="BJ789" s="193" t="s">
        <v>6569</v>
      </c>
      <c r="BK789" s="109"/>
    </row>
    <row r="790" s="193" customFormat="true" ht="13.5" hidden="true" customHeight="true" outlineLevel="0" collapsed="false">
      <c r="A790" s="315"/>
      <c r="B790" s="316"/>
      <c r="C790" s="316"/>
      <c r="D790" s="373" t="s">
        <v>1877</v>
      </c>
      <c r="E790" s="317" t="s">
        <v>1879</v>
      </c>
      <c r="F790" s="87" t="s">
        <v>6570</v>
      </c>
      <c r="G790" s="88"/>
      <c r="H790" s="89" t="s">
        <v>6571</v>
      </c>
      <c r="I790" s="90"/>
      <c r="J790" s="90"/>
      <c r="K790" s="91"/>
      <c r="L790" s="92"/>
      <c r="M790" s="90" t="s">
        <v>2749</v>
      </c>
      <c r="N790" s="90"/>
      <c r="O790" s="90"/>
      <c r="P790" s="91"/>
      <c r="Q790" s="185"/>
      <c r="R790" s="185"/>
      <c r="S790" s="185"/>
      <c r="T790" s="185"/>
      <c r="U790" s="185"/>
      <c r="V790" s="100" t="s">
        <v>6572</v>
      </c>
      <c r="W790" s="95" t="s">
        <v>6012</v>
      </c>
      <c r="X790" s="96"/>
      <c r="Y790" s="96"/>
      <c r="Z790" s="96"/>
      <c r="AA790" s="96"/>
      <c r="AB790" s="96"/>
      <c r="AC790" s="95"/>
      <c r="AD790" s="95" t="s">
        <v>5418</v>
      </c>
      <c r="AE790" s="100"/>
      <c r="AF790" s="100" t="s">
        <v>2735</v>
      </c>
      <c r="AG790" s="186"/>
      <c r="AH790" s="187"/>
      <c r="AI790" s="187"/>
      <c r="AJ790" s="187"/>
      <c r="AK790" s="188"/>
      <c r="AL790" s="188"/>
      <c r="AM790" s="189"/>
      <c r="AN790" s="189"/>
      <c r="AO790" s="189"/>
      <c r="AP790" s="189"/>
      <c r="AQ790" s="189"/>
      <c r="AR790" s="189"/>
      <c r="AS790" s="189"/>
      <c r="AT790" s="194" t="s">
        <v>1878</v>
      </c>
      <c r="AU790" s="104"/>
      <c r="AV790" s="104"/>
      <c r="AW790" s="104"/>
      <c r="AX790" s="104"/>
      <c r="AY790" s="104"/>
      <c r="AZ790" s="104"/>
      <c r="BA790" s="104"/>
      <c r="BB790" s="104"/>
      <c r="BC790" s="104"/>
      <c r="BD790" s="104"/>
      <c r="BE790" s="162"/>
      <c r="BF790" s="104"/>
      <c r="BG790" s="363"/>
      <c r="BH790" s="228" t="s">
        <v>1879</v>
      </c>
      <c r="BI790" s="193" t="s">
        <v>1879</v>
      </c>
      <c r="BJ790" s="193" t="s">
        <v>6573</v>
      </c>
      <c r="BK790" s="109"/>
    </row>
    <row r="791" s="193" customFormat="true" ht="12.75" hidden="true" customHeight="true" outlineLevel="0" collapsed="false">
      <c r="A791" s="315"/>
      <c r="B791" s="316"/>
      <c r="C791" s="316"/>
      <c r="D791" s="332" t="s">
        <v>1880</v>
      </c>
      <c r="E791" s="317" t="s">
        <v>1882</v>
      </c>
      <c r="F791" s="87" t="s">
        <v>6574</v>
      </c>
      <c r="G791" s="88"/>
      <c r="H791" s="89" t="s">
        <v>6575</v>
      </c>
      <c r="I791" s="90"/>
      <c r="J791" s="90"/>
      <c r="K791" s="91"/>
      <c r="L791" s="92"/>
      <c r="M791" s="90" t="s">
        <v>2749</v>
      </c>
      <c r="N791" s="90"/>
      <c r="O791" s="90"/>
      <c r="P791" s="91"/>
      <c r="Q791" s="185"/>
      <c r="R791" s="185"/>
      <c r="S791" s="185"/>
      <c r="T791" s="185"/>
      <c r="U791" s="185"/>
      <c r="V791" s="352" t="s">
        <v>6576</v>
      </c>
      <c r="W791" s="95" t="s">
        <v>6012</v>
      </c>
      <c r="X791" s="96"/>
      <c r="Y791" s="96"/>
      <c r="Z791" s="96"/>
      <c r="AA791" s="96"/>
      <c r="AB791" s="96"/>
      <c r="AC791" s="95"/>
      <c r="AD791" s="95" t="s">
        <v>5418</v>
      </c>
      <c r="AE791" s="94"/>
      <c r="AF791" s="94" t="s">
        <v>2735</v>
      </c>
      <c r="AG791" s="201"/>
      <c r="AH791" s="202"/>
      <c r="AI791" s="202"/>
      <c r="AJ791" s="202"/>
      <c r="AK791" s="203"/>
      <c r="AL791" s="188"/>
      <c r="AM791" s="189"/>
      <c r="AN791" s="189"/>
      <c r="AO791" s="189"/>
      <c r="AP791" s="189"/>
      <c r="AQ791" s="189"/>
      <c r="AR791" s="189"/>
      <c r="AS791" s="189"/>
      <c r="AT791" s="194" t="s">
        <v>1881</v>
      </c>
      <c r="AU791" s="104"/>
      <c r="AV791" s="104"/>
      <c r="AW791" s="104"/>
      <c r="AX791" s="104"/>
      <c r="AY791" s="104"/>
      <c r="AZ791" s="104"/>
      <c r="BA791" s="104"/>
      <c r="BB791" s="104"/>
      <c r="BC791" s="104"/>
      <c r="BD791" s="104"/>
      <c r="BE791" s="162"/>
      <c r="BF791" s="174"/>
      <c r="BG791" s="363"/>
      <c r="BH791" s="228" t="s">
        <v>1882</v>
      </c>
      <c r="BI791" s="193" t="s">
        <v>1882</v>
      </c>
      <c r="BJ791" s="193" t="s">
        <v>6577</v>
      </c>
      <c r="BK791" s="109"/>
    </row>
    <row r="792" s="193" customFormat="true" ht="12.75" hidden="true" customHeight="true" outlineLevel="0" collapsed="false">
      <c r="A792" s="315"/>
      <c r="B792" s="316"/>
      <c r="C792" s="316"/>
      <c r="D792" s="332" t="s">
        <v>1883</v>
      </c>
      <c r="E792" s="317" t="s">
        <v>1885</v>
      </c>
      <c r="F792" s="87" t="s">
        <v>6578</v>
      </c>
      <c r="G792" s="88"/>
      <c r="H792" s="89" t="s">
        <v>6579</v>
      </c>
      <c r="I792" s="90"/>
      <c r="J792" s="90"/>
      <c r="K792" s="91"/>
      <c r="L792" s="92"/>
      <c r="M792" s="90" t="s">
        <v>2749</v>
      </c>
      <c r="N792" s="90"/>
      <c r="O792" s="90"/>
      <c r="P792" s="91"/>
      <c r="Q792" s="185"/>
      <c r="R792" s="185"/>
      <c r="S792" s="185"/>
      <c r="T792" s="185"/>
      <c r="U792" s="185"/>
      <c r="V792" s="352" t="s">
        <v>6580</v>
      </c>
      <c r="W792" s="95" t="s">
        <v>6012</v>
      </c>
      <c r="X792" s="96"/>
      <c r="Y792" s="96"/>
      <c r="Z792" s="96"/>
      <c r="AA792" s="96"/>
      <c r="AB792" s="96"/>
      <c r="AC792" s="95"/>
      <c r="AD792" s="95" t="s">
        <v>5418</v>
      </c>
      <c r="AE792" s="100"/>
      <c r="AF792" s="100" t="s">
        <v>2735</v>
      </c>
      <c r="AG792" s="186"/>
      <c r="AH792" s="187"/>
      <c r="AI792" s="187"/>
      <c r="AJ792" s="187"/>
      <c r="AK792" s="188"/>
      <c r="AL792" s="188"/>
      <c r="AM792" s="189"/>
      <c r="AN792" s="189"/>
      <c r="AO792" s="189"/>
      <c r="AP792" s="189"/>
      <c r="AQ792" s="189"/>
      <c r="AR792" s="189"/>
      <c r="AS792" s="189"/>
      <c r="AT792" s="194" t="s">
        <v>1884</v>
      </c>
      <c r="AU792" s="104"/>
      <c r="AV792" s="104"/>
      <c r="AW792" s="104"/>
      <c r="AX792" s="104"/>
      <c r="AY792" s="104"/>
      <c r="AZ792" s="104"/>
      <c r="BA792" s="104"/>
      <c r="BB792" s="104"/>
      <c r="BC792" s="104"/>
      <c r="BD792" s="104"/>
      <c r="BE792" s="162"/>
      <c r="BF792" s="104"/>
      <c r="BG792" s="363"/>
      <c r="BH792" s="213" t="s">
        <v>1885</v>
      </c>
      <c r="BI792" s="193" t="s">
        <v>1885</v>
      </c>
      <c r="BJ792" s="193" t="s">
        <v>6581</v>
      </c>
      <c r="BK792" s="109"/>
    </row>
    <row r="793" s="193" customFormat="true" ht="12.75" hidden="true" customHeight="true" outlineLevel="0" collapsed="false">
      <c r="A793" s="315"/>
      <c r="B793" s="316"/>
      <c r="C793" s="316"/>
      <c r="D793" s="332" t="s">
        <v>1886</v>
      </c>
      <c r="E793" s="317" t="s">
        <v>1887</v>
      </c>
      <c r="F793" s="87" t="s">
        <v>6582</v>
      </c>
      <c r="G793" s="88"/>
      <c r="H793" s="89" t="s">
        <v>6583</v>
      </c>
      <c r="I793" s="90"/>
      <c r="J793" s="90"/>
      <c r="K793" s="91"/>
      <c r="L793" s="92"/>
      <c r="M793" s="90" t="s">
        <v>2749</v>
      </c>
      <c r="N793" s="90"/>
      <c r="O793" s="90"/>
      <c r="P793" s="91"/>
      <c r="Q793" s="185"/>
      <c r="R793" s="185"/>
      <c r="S793" s="185"/>
      <c r="T793" s="185"/>
      <c r="U793" s="185"/>
      <c r="V793" s="352" t="s">
        <v>6584</v>
      </c>
      <c r="W793" s="95" t="s">
        <v>6012</v>
      </c>
      <c r="X793" s="96"/>
      <c r="Y793" s="96"/>
      <c r="Z793" s="96"/>
      <c r="AA793" s="96"/>
      <c r="AB793" s="96"/>
      <c r="AC793" s="95"/>
      <c r="AD793" s="95" t="s">
        <v>5418</v>
      </c>
      <c r="AE793" s="100"/>
      <c r="AF793" s="100" t="s">
        <v>2735</v>
      </c>
      <c r="AG793" s="186"/>
      <c r="AH793" s="187"/>
      <c r="AI793" s="187"/>
      <c r="AJ793" s="187"/>
      <c r="AK793" s="188"/>
      <c r="AL793" s="188"/>
      <c r="AM793" s="189"/>
      <c r="AN793" s="189"/>
      <c r="AO793" s="189"/>
      <c r="AP793" s="189"/>
      <c r="AQ793" s="189"/>
      <c r="AR793" s="189"/>
      <c r="AS793" s="189"/>
      <c r="AT793" s="194" t="s">
        <v>1886</v>
      </c>
      <c r="AU793" s="104"/>
      <c r="AV793" s="104"/>
      <c r="AW793" s="104"/>
      <c r="AX793" s="104"/>
      <c r="AY793" s="104"/>
      <c r="AZ793" s="104"/>
      <c r="BA793" s="104"/>
      <c r="BB793" s="104"/>
      <c r="BC793" s="104"/>
      <c r="BD793" s="104"/>
      <c r="BE793" s="162"/>
      <c r="BF793" s="104"/>
      <c r="BG793" s="363"/>
      <c r="BH793" s="213" t="s">
        <v>1887</v>
      </c>
      <c r="BI793" s="193" t="s">
        <v>1887</v>
      </c>
      <c r="BJ793" s="193" t="s">
        <v>6585</v>
      </c>
      <c r="BK793" s="109"/>
    </row>
    <row r="794" s="193" customFormat="true" ht="12.75" hidden="true" customHeight="true" outlineLevel="0" collapsed="false">
      <c r="A794" s="315"/>
      <c r="B794" s="316"/>
      <c r="C794" s="316"/>
      <c r="D794" s="332" t="s">
        <v>1888</v>
      </c>
      <c r="E794" s="317" t="s">
        <v>1889</v>
      </c>
      <c r="F794" s="87" t="s">
        <v>6586</v>
      </c>
      <c r="G794" s="88"/>
      <c r="H794" s="89" t="s">
        <v>6587</v>
      </c>
      <c r="I794" s="90"/>
      <c r="J794" s="90"/>
      <c r="K794" s="91"/>
      <c r="L794" s="92"/>
      <c r="M794" s="90" t="s">
        <v>2749</v>
      </c>
      <c r="N794" s="90"/>
      <c r="O794" s="90"/>
      <c r="P794" s="91"/>
      <c r="Q794" s="185"/>
      <c r="R794" s="185"/>
      <c r="S794" s="185"/>
      <c r="T794" s="185"/>
      <c r="U794" s="185"/>
      <c r="V794" s="352" t="s">
        <v>6588</v>
      </c>
      <c r="W794" s="95" t="s">
        <v>6012</v>
      </c>
      <c r="X794" s="96"/>
      <c r="Y794" s="96"/>
      <c r="Z794" s="96"/>
      <c r="AA794" s="96"/>
      <c r="AB794" s="96"/>
      <c r="AC794" s="95"/>
      <c r="AD794" s="95" t="s">
        <v>5418</v>
      </c>
      <c r="AE794" s="100"/>
      <c r="AF794" s="100" t="s">
        <v>2735</v>
      </c>
      <c r="AG794" s="186"/>
      <c r="AH794" s="187"/>
      <c r="AI794" s="187"/>
      <c r="AJ794" s="187"/>
      <c r="AK794" s="188"/>
      <c r="AL794" s="188"/>
      <c r="AM794" s="189"/>
      <c r="AN794" s="189"/>
      <c r="AO794" s="189"/>
      <c r="AP794" s="189"/>
      <c r="AQ794" s="189"/>
      <c r="AR794" s="189"/>
      <c r="AS794" s="189"/>
      <c r="AT794" s="194" t="s">
        <v>1888</v>
      </c>
      <c r="AU794" s="104"/>
      <c r="AV794" s="104"/>
      <c r="AW794" s="104"/>
      <c r="AX794" s="104"/>
      <c r="AY794" s="104"/>
      <c r="AZ794" s="104"/>
      <c r="BA794" s="104"/>
      <c r="BB794" s="104"/>
      <c r="BC794" s="104"/>
      <c r="BD794" s="104"/>
      <c r="BE794" s="162"/>
      <c r="BF794" s="104"/>
      <c r="BG794" s="363"/>
      <c r="BH794" s="213" t="s">
        <v>1889</v>
      </c>
      <c r="BI794" s="193" t="s">
        <v>1889</v>
      </c>
      <c r="BJ794" s="193" t="s">
        <v>6589</v>
      </c>
      <c r="BK794" s="109"/>
    </row>
    <row r="795" s="193" customFormat="true" ht="12.75" hidden="true" customHeight="true" outlineLevel="0" collapsed="false">
      <c r="A795" s="315"/>
      <c r="B795" s="316"/>
      <c r="C795" s="316"/>
      <c r="D795" s="332" t="s">
        <v>1890</v>
      </c>
      <c r="E795" s="317" t="s">
        <v>1891</v>
      </c>
      <c r="F795" s="87" t="s">
        <v>6590</v>
      </c>
      <c r="G795" s="88"/>
      <c r="H795" s="89" t="s">
        <v>6591</v>
      </c>
      <c r="I795" s="90"/>
      <c r="J795" s="90"/>
      <c r="K795" s="91"/>
      <c r="L795" s="92"/>
      <c r="M795" s="90" t="s">
        <v>2749</v>
      </c>
      <c r="N795" s="90"/>
      <c r="O795" s="90"/>
      <c r="P795" s="91"/>
      <c r="Q795" s="185"/>
      <c r="R795" s="185"/>
      <c r="S795" s="185"/>
      <c r="T795" s="185"/>
      <c r="U795" s="185"/>
      <c r="V795" s="352" t="s">
        <v>6592</v>
      </c>
      <c r="W795" s="95" t="s">
        <v>6012</v>
      </c>
      <c r="X795" s="96"/>
      <c r="Y795" s="96"/>
      <c r="Z795" s="96"/>
      <c r="AA795" s="96"/>
      <c r="AB795" s="96"/>
      <c r="AC795" s="95"/>
      <c r="AD795" s="95" t="s">
        <v>5418</v>
      </c>
      <c r="AE795" s="100"/>
      <c r="AF795" s="100" t="s">
        <v>2735</v>
      </c>
      <c r="AG795" s="186"/>
      <c r="AH795" s="187"/>
      <c r="AI795" s="187"/>
      <c r="AJ795" s="187"/>
      <c r="AK795" s="188"/>
      <c r="AL795" s="188"/>
      <c r="AM795" s="189"/>
      <c r="AN795" s="189"/>
      <c r="AO795" s="189"/>
      <c r="AP795" s="189"/>
      <c r="AQ795" s="189"/>
      <c r="AR795" s="189"/>
      <c r="AS795" s="189"/>
      <c r="AT795" s="194" t="s">
        <v>1890</v>
      </c>
      <c r="AU795" s="104"/>
      <c r="AV795" s="104"/>
      <c r="AW795" s="104"/>
      <c r="AX795" s="104"/>
      <c r="AY795" s="104"/>
      <c r="AZ795" s="104"/>
      <c r="BA795" s="104"/>
      <c r="BB795" s="104"/>
      <c r="BC795" s="104"/>
      <c r="BD795" s="104"/>
      <c r="BE795" s="162"/>
      <c r="BF795" s="104"/>
      <c r="BG795" s="363"/>
      <c r="BH795" s="213" t="s">
        <v>1891</v>
      </c>
      <c r="BI795" s="193" t="s">
        <v>1891</v>
      </c>
      <c r="BJ795" s="193" t="s">
        <v>6593</v>
      </c>
      <c r="BK795" s="109"/>
    </row>
    <row r="796" s="193" customFormat="true" ht="12.75" hidden="true" customHeight="true" outlineLevel="0" collapsed="false">
      <c r="A796" s="315"/>
      <c r="B796" s="316"/>
      <c r="C796" s="316"/>
      <c r="D796" s="332" t="s">
        <v>1892</v>
      </c>
      <c r="E796" s="317" t="s">
        <v>1893</v>
      </c>
      <c r="F796" s="87" t="s">
        <v>6594</v>
      </c>
      <c r="G796" s="88"/>
      <c r="H796" s="89" t="s">
        <v>6595</v>
      </c>
      <c r="I796" s="90"/>
      <c r="J796" s="90"/>
      <c r="K796" s="91"/>
      <c r="L796" s="92"/>
      <c r="M796" s="90" t="s">
        <v>2749</v>
      </c>
      <c r="N796" s="90"/>
      <c r="O796" s="90"/>
      <c r="P796" s="91"/>
      <c r="Q796" s="185"/>
      <c r="R796" s="185"/>
      <c r="S796" s="185"/>
      <c r="T796" s="185"/>
      <c r="U796" s="185"/>
      <c r="V796" s="352" t="s">
        <v>6596</v>
      </c>
      <c r="W796" s="95" t="s">
        <v>6012</v>
      </c>
      <c r="X796" s="96"/>
      <c r="Y796" s="96"/>
      <c r="Z796" s="96"/>
      <c r="AA796" s="96"/>
      <c r="AB796" s="96"/>
      <c r="AC796" s="95"/>
      <c r="AD796" s="95" t="s">
        <v>5418</v>
      </c>
      <c r="AE796" s="100"/>
      <c r="AF796" s="100" t="s">
        <v>2735</v>
      </c>
      <c r="AG796" s="186"/>
      <c r="AH796" s="187"/>
      <c r="AI796" s="187"/>
      <c r="AJ796" s="187"/>
      <c r="AK796" s="188"/>
      <c r="AL796" s="188"/>
      <c r="AM796" s="189"/>
      <c r="AN796" s="189"/>
      <c r="AO796" s="189"/>
      <c r="AP796" s="189"/>
      <c r="AQ796" s="189"/>
      <c r="AR796" s="189"/>
      <c r="AS796" s="189"/>
      <c r="AT796" s="194" t="s">
        <v>1892</v>
      </c>
      <c r="AU796" s="104"/>
      <c r="AV796" s="104"/>
      <c r="AW796" s="104"/>
      <c r="AX796" s="104"/>
      <c r="AY796" s="104"/>
      <c r="AZ796" s="104"/>
      <c r="BA796" s="104"/>
      <c r="BB796" s="104"/>
      <c r="BC796" s="104"/>
      <c r="BD796" s="104"/>
      <c r="BE796" s="162"/>
      <c r="BF796" s="104"/>
      <c r="BG796" s="363"/>
      <c r="BH796" s="213" t="s">
        <v>1893</v>
      </c>
      <c r="BI796" s="193" t="s">
        <v>1893</v>
      </c>
      <c r="BJ796" s="193" t="s">
        <v>6597</v>
      </c>
      <c r="BK796" s="109"/>
    </row>
    <row r="797" s="193" customFormat="true" ht="12.75" hidden="true" customHeight="true" outlineLevel="0" collapsed="false">
      <c r="A797" s="315"/>
      <c r="B797" s="316"/>
      <c r="C797" s="316"/>
      <c r="D797" s="332" t="s">
        <v>1894</v>
      </c>
      <c r="E797" s="317" t="s">
        <v>1895</v>
      </c>
      <c r="F797" s="87" t="s">
        <v>6598</v>
      </c>
      <c r="G797" s="88"/>
      <c r="H797" s="89" t="s">
        <v>6599</v>
      </c>
      <c r="I797" s="90"/>
      <c r="J797" s="90"/>
      <c r="K797" s="91"/>
      <c r="L797" s="92"/>
      <c r="M797" s="90" t="s">
        <v>2749</v>
      </c>
      <c r="N797" s="90"/>
      <c r="O797" s="90"/>
      <c r="P797" s="91"/>
      <c r="Q797" s="185"/>
      <c r="R797" s="185"/>
      <c r="S797" s="185"/>
      <c r="T797" s="185"/>
      <c r="U797" s="185"/>
      <c r="V797" s="352" t="s">
        <v>6600</v>
      </c>
      <c r="W797" s="95" t="s">
        <v>6012</v>
      </c>
      <c r="X797" s="96"/>
      <c r="Y797" s="96"/>
      <c r="Z797" s="96"/>
      <c r="AA797" s="96"/>
      <c r="AB797" s="96"/>
      <c r="AC797" s="95"/>
      <c r="AD797" s="95" t="s">
        <v>5418</v>
      </c>
      <c r="AE797" s="100"/>
      <c r="AF797" s="100" t="s">
        <v>2735</v>
      </c>
      <c r="AG797" s="186"/>
      <c r="AH797" s="187"/>
      <c r="AI797" s="187"/>
      <c r="AJ797" s="187"/>
      <c r="AK797" s="188"/>
      <c r="AL797" s="188"/>
      <c r="AM797" s="189"/>
      <c r="AN797" s="189"/>
      <c r="AO797" s="189"/>
      <c r="AP797" s="189"/>
      <c r="AQ797" s="189"/>
      <c r="AR797" s="189"/>
      <c r="AS797" s="189"/>
      <c r="AT797" s="194" t="s">
        <v>1894</v>
      </c>
      <c r="AU797" s="104"/>
      <c r="AV797" s="104"/>
      <c r="AW797" s="104"/>
      <c r="AX797" s="104"/>
      <c r="AY797" s="104"/>
      <c r="AZ797" s="104"/>
      <c r="BA797" s="104"/>
      <c r="BB797" s="104"/>
      <c r="BC797" s="104"/>
      <c r="BD797" s="104"/>
      <c r="BE797" s="162"/>
      <c r="BF797" s="104"/>
      <c r="BG797" s="363"/>
      <c r="BH797" s="213" t="s">
        <v>1895</v>
      </c>
      <c r="BI797" s="193" t="s">
        <v>1895</v>
      </c>
      <c r="BJ797" s="193" t="s">
        <v>6601</v>
      </c>
      <c r="BK797" s="109"/>
    </row>
    <row r="798" s="193" customFormat="true" ht="18.75" hidden="true" customHeight="true" outlineLevel="0" collapsed="false">
      <c r="A798" s="315"/>
      <c r="B798" s="316"/>
      <c r="C798" s="316"/>
      <c r="D798" s="362" t="s">
        <v>1896</v>
      </c>
      <c r="E798" s="362" t="s">
        <v>1117</v>
      </c>
      <c r="F798" s="185"/>
      <c r="G798" s="376"/>
      <c r="H798" s="377"/>
      <c r="I798" s="377"/>
      <c r="J798" s="377"/>
      <c r="K798" s="377"/>
      <c r="L798" s="377"/>
      <c r="M798" s="377"/>
      <c r="N798" s="377"/>
      <c r="O798" s="377"/>
      <c r="P798" s="378"/>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5"/>
      <c r="AP798" s="185"/>
      <c r="AQ798" s="185"/>
      <c r="AR798" s="189"/>
      <c r="AS798" s="185"/>
      <c r="AT798" s="162"/>
      <c r="AU798" s="225"/>
      <c r="AV798" s="225"/>
      <c r="AW798" s="225"/>
      <c r="AX798" s="225"/>
      <c r="AY798" s="225"/>
      <c r="AZ798" s="225"/>
      <c r="BA798" s="225"/>
      <c r="BB798" s="225"/>
      <c r="BC798" s="225"/>
      <c r="BD798" s="225"/>
      <c r="BE798" s="225"/>
      <c r="BF798" s="81" t="s">
        <v>1118</v>
      </c>
      <c r="BG798" s="379"/>
      <c r="BH798" s="211" t="s">
        <v>1896</v>
      </c>
      <c r="BI798" s="229" t="s">
        <v>1117</v>
      </c>
      <c r="BJ798" s="358"/>
      <c r="BK798" s="182"/>
    </row>
    <row r="799" s="193" customFormat="true" ht="12.75" hidden="true" customHeight="true" outlineLevel="0" collapsed="false">
      <c r="A799" s="315"/>
      <c r="B799" s="316"/>
      <c r="C799" s="316"/>
      <c r="D799" s="332" t="s">
        <v>1897</v>
      </c>
      <c r="E799" s="317" t="s">
        <v>1899</v>
      </c>
      <c r="F799" s="87" t="s">
        <v>6602</v>
      </c>
      <c r="G799" s="88"/>
      <c r="H799" s="89" t="s">
        <v>6603</v>
      </c>
      <c r="I799" s="90"/>
      <c r="J799" s="90"/>
      <c r="K799" s="91"/>
      <c r="L799" s="92"/>
      <c r="M799" s="90" t="s">
        <v>2749</v>
      </c>
      <c r="N799" s="90"/>
      <c r="O799" s="90"/>
      <c r="P799" s="91"/>
      <c r="Q799" s="185"/>
      <c r="R799" s="185"/>
      <c r="S799" s="185"/>
      <c r="T799" s="185"/>
      <c r="U799" s="185"/>
      <c r="V799" s="100" t="s">
        <v>6604</v>
      </c>
      <c r="W799" s="95" t="s">
        <v>6605</v>
      </c>
      <c r="X799" s="96"/>
      <c r="Y799" s="96"/>
      <c r="Z799" s="96"/>
      <c r="AA799" s="96"/>
      <c r="AB799" s="96"/>
      <c r="AC799" s="95"/>
      <c r="AD799" s="95" t="s">
        <v>6606</v>
      </c>
      <c r="AE799" s="100"/>
      <c r="AF799" s="100" t="s">
        <v>2735</v>
      </c>
      <c r="AG799" s="186"/>
      <c r="AH799" s="187"/>
      <c r="AI799" s="187"/>
      <c r="AJ799" s="187"/>
      <c r="AK799" s="188"/>
      <c r="AL799" s="188"/>
      <c r="AM799" s="189"/>
      <c r="AN799" s="189"/>
      <c r="AO799" s="189"/>
      <c r="AP799" s="189"/>
      <c r="AQ799" s="189"/>
      <c r="AR799" s="189"/>
      <c r="AS799" s="189"/>
      <c r="AT799" s="194" t="s">
        <v>1898</v>
      </c>
      <c r="AU799" s="104"/>
      <c r="AV799" s="104"/>
      <c r="AW799" s="104"/>
      <c r="AX799" s="104"/>
      <c r="AY799" s="104"/>
      <c r="AZ799" s="104"/>
      <c r="BA799" s="104"/>
      <c r="BB799" s="104"/>
      <c r="BC799" s="104"/>
      <c r="BD799" s="104"/>
      <c r="BE799" s="162"/>
      <c r="BF799" s="104"/>
      <c r="BG799" s="363"/>
      <c r="BH799" s="213" t="s">
        <v>1899</v>
      </c>
      <c r="BI799" s="193" t="s">
        <v>1899</v>
      </c>
      <c r="BJ799" s="193" t="s">
        <v>6607</v>
      </c>
      <c r="BK799" s="109"/>
    </row>
    <row r="800" s="193" customFormat="true" ht="12.75" hidden="true" customHeight="true" outlineLevel="0" collapsed="false">
      <c r="A800" s="315"/>
      <c r="B800" s="316"/>
      <c r="C800" s="316"/>
      <c r="D800" s="370" t="s">
        <v>1900</v>
      </c>
      <c r="E800" s="317" t="s">
        <v>1902</v>
      </c>
      <c r="F800" s="87" t="s">
        <v>6608</v>
      </c>
      <c r="G800" s="88"/>
      <c r="H800" s="89" t="s">
        <v>6609</v>
      </c>
      <c r="I800" s="90"/>
      <c r="J800" s="90"/>
      <c r="K800" s="91"/>
      <c r="L800" s="92"/>
      <c r="M800" s="90" t="s">
        <v>2749</v>
      </c>
      <c r="N800" s="90"/>
      <c r="O800" s="90"/>
      <c r="P800" s="91"/>
      <c r="Q800" s="185"/>
      <c r="R800" s="185"/>
      <c r="S800" s="185"/>
      <c r="T800" s="185"/>
      <c r="U800" s="185"/>
      <c r="V800" s="100" t="s">
        <v>6610</v>
      </c>
      <c r="W800" s="95" t="s">
        <v>6605</v>
      </c>
      <c r="X800" s="96"/>
      <c r="Y800" s="96"/>
      <c r="Z800" s="96"/>
      <c r="AA800" s="96"/>
      <c r="AB800" s="96"/>
      <c r="AC800" s="95"/>
      <c r="AD800" s="95" t="s">
        <v>6606</v>
      </c>
      <c r="AE800" s="100"/>
      <c r="AF800" s="100" t="s">
        <v>2735</v>
      </c>
      <c r="AG800" s="186"/>
      <c r="AH800" s="187"/>
      <c r="AI800" s="187"/>
      <c r="AJ800" s="187"/>
      <c r="AK800" s="188"/>
      <c r="AL800" s="188"/>
      <c r="AM800" s="189"/>
      <c r="AN800" s="189"/>
      <c r="AO800" s="189"/>
      <c r="AP800" s="189"/>
      <c r="AQ800" s="189"/>
      <c r="AR800" s="189"/>
      <c r="AS800" s="189"/>
      <c r="AT800" s="194" t="s">
        <v>1901</v>
      </c>
      <c r="AU800" s="104"/>
      <c r="AV800" s="104"/>
      <c r="AW800" s="104"/>
      <c r="AX800" s="104"/>
      <c r="AY800" s="104"/>
      <c r="AZ800" s="104"/>
      <c r="BA800" s="104"/>
      <c r="BB800" s="104"/>
      <c r="BC800" s="104"/>
      <c r="BD800" s="104"/>
      <c r="BE800" s="162"/>
      <c r="BF800" s="104"/>
      <c r="BG800" s="363"/>
      <c r="BH800" s="213" t="s">
        <v>1902</v>
      </c>
      <c r="BI800" s="193" t="s">
        <v>1902</v>
      </c>
      <c r="BJ800" s="193" t="s">
        <v>6611</v>
      </c>
      <c r="BK800" s="109"/>
    </row>
    <row r="801" s="193" customFormat="true" ht="12.75" hidden="true" customHeight="true" outlineLevel="0" collapsed="false">
      <c r="A801" s="315"/>
      <c r="B801" s="316"/>
      <c r="C801" s="316"/>
      <c r="D801" s="370" t="s">
        <v>1903</v>
      </c>
      <c r="E801" s="317" t="s">
        <v>1905</v>
      </c>
      <c r="F801" s="87" t="s">
        <v>6612</v>
      </c>
      <c r="G801" s="88"/>
      <c r="H801" s="89" t="s">
        <v>6613</v>
      </c>
      <c r="I801" s="90"/>
      <c r="J801" s="90"/>
      <c r="K801" s="91"/>
      <c r="L801" s="92"/>
      <c r="M801" s="90" t="s">
        <v>2749</v>
      </c>
      <c r="N801" s="90"/>
      <c r="O801" s="90"/>
      <c r="P801" s="91"/>
      <c r="Q801" s="185"/>
      <c r="R801" s="185"/>
      <c r="S801" s="185"/>
      <c r="T801" s="185"/>
      <c r="U801" s="185"/>
      <c r="V801" s="100" t="s">
        <v>6614</v>
      </c>
      <c r="W801" s="95" t="s">
        <v>6605</v>
      </c>
      <c r="X801" s="96"/>
      <c r="Y801" s="96"/>
      <c r="Z801" s="96"/>
      <c r="AA801" s="96"/>
      <c r="AB801" s="96"/>
      <c r="AC801" s="95"/>
      <c r="AD801" s="95" t="s">
        <v>6606</v>
      </c>
      <c r="AE801" s="100"/>
      <c r="AF801" s="100" t="s">
        <v>2735</v>
      </c>
      <c r="AG801" s="186"/>
      <c r="AH801" s="187"/>
      <c r="AI801" s="187"/>
      <c r="AJ801" s="187"/>
      <c r="AK801" s="188"/>
      <c r="AL801" s="188"/>
      <c r="AM801" s="189"/>
      <c r="AN801" s="189"/>
      <c r="AO801" s="189"/>
      <c r="AP801" s="189"/>
      <c r="AQ801" s="189"/>
      <c r="AR801" s="189"/>
      <c r="AS801" s="189"/>
      <c r="AT801" s="194" t="s">
        <v>1904</v>
      </c>
      <c r="AU801" s="104"/>
      <c r="AV801" s="104"/>
      <c r="AW801" s="104"/>
      <c r="AX801" s="104"/>
      <c r="AY801" s="104"/>
      <c r="AZ801" s="104"/>
      <c r="BA801" s="104"/>
      <c r="BB801" s="104"/>
      <c r="BC801" s="104"/>
      <c r="BD801" s="104"/>
      <c r="BE801" s="162"/>
      <c r="BF801" s="104"/>
      <c r="BG801" s="363"/>
      <c r="BH801" s="213" t="s">
        <v>1905</v>
      </c>
      <c r="BI801" s="193" t="s">
        <v>1905</v>
      </c>
      <c r="BJ801" s="193" t="s">
        <v>6615</v>
      </c>
      <c r="BK801" s="109"/>
    </row>
    <row r="802" s="193" customFormat="true" ht="12.75" hidden="true" customHeight="true" outlineLevel="0" collapsed="false">
      <c r="A802" s="315"/>
      <c r="B802" s="316"/>
      <c r="C802" s="316"/>
      <c r="D802" s="332" t="s">
        <v>1906</v>
      </c>
      <c r="E802" s="317" t="s">
        <v>1908</v>
      </c>
      <c r="F802" s="87" t="s">
        <v>6616</v>
      </c>
      <c r="G802" s="88"/>
      <c r="H802" s="89" t="s">
        <v>6617</v>
      </c>
      <c r="I802" s="90"/>
      <c r="J802" s="90"/>
      <c r="K802" s="91"/>
      <c r="L802" s="92"/>
      <c r="M802" s="90" t="s">
        <v>2749</v>
      </c>
      <c r="N802" s="90"/>
      <c r="O802" s="90"/>
      <c r="P802" s="91"/>
      <c r="Q802" s="185"/>
      <c r="R802" s="185"/>
      <c r="S802" s="185"/>
      <c r="T802" s="185"/>
      <c r="U802" s="185"/>
      <c r="V802" s="100" t="s">
        <v>6618</v>
      </c>
      <c r="W802" s="95" t="s">
        <v>6605</v>
      </c>
      <c r="X802" s="96"/>
      <c r="Y802" s="96"/>
      <c r="Z802" s="96"/>
      <c r="AA802" s="96"/>
      <c r="AB802" s="96"/>
      <c r="AC802" s="95"/>
      <c r="AD802" s="95" t="s">
        <v>6606</v>
      </c>
      <c r="AE802" s="100"/>
      <c r="AF802" s="100" t="s">
        <v>2735</v>
      </c>
      <c r="AG802" s="186"/>
      <c r="AH802" s="187"/>
      <c r="AI802" s="187"/>
      <c r="AJ802" s="187"/>
      <c r="AK802" s="188"/>
      <c r="AL802" s="188"/>
      <c r="AM802" s="189"/>
      <c r="AN802" s="189"/>
      <c r="AO802" s="189"/>
      <c r="AP802" s="189"/>
      <c r="AQ802" s="189"/>
      <c r="AR802" s="189"/>
      <c r="AS802" s="189"/>
      <c r="AT802" s="194" t="s">
        <v>1907</v>
      </c>
      <c r="AU802" s="104"/>
      <c r="AV802" s="104"/>
      <c r="AW802" s="104"/>
      <c r="AX802" s="104"/>
      <c r="AY802" s="104"/>
      <c r="AZ802" s="104"/>
      <c r="BA802" s="104"/>
      <c r="BB802" s="104"/>
      <c r="BC802" s="104"/>
      <c r="BD802" s="104"/>
      <c r="BE802" s="162"/>
      <c r="BF802" s="104"/>
      <c r="BG802" s="363"/>
      <c r="BH802" s="213" t="s">
        <v>1908</v>
      </c>
      <c r="BI802" s="193" t="s">
        <v>1908</v>
      </c>
      <c r="BJ802" s="193" t="s">
        <v>6619</v>
      </c>
      <c r="BK802" s="109"/>
    </row>
    <row r="803" s="193" customFormat="true" ht="12.75" hidden="true" customHeight="true" outlineLevel="0" collapsed="false">
      <c r="A803" s="315"/>
      <c r="B803" s="316"/>
      <c r="C803" s="316"/>
      <c r="D803" s="332" t="s">
        <v>1909</v>
      </c>
      <c r="E803" s="317" t="s">
        <v>1911</v>
      </c>
      <c r="F803" s="87" t="s">
        <v>6620</v>
      </c>
      <c r="G803" s="88"/>
      <c r="H803" s="89" t="s">
        <v>6621</v>
      </c>
      <c r="I803" s="90"/>
      <c r="J803" s="90"/>
      <c r="K803" s="91"/>
      <c r="L803" s="92"/>
      <c r="M803" s="90" t="s">
        <v>2749</v>
      </c>
      <c r="N803" s="90"/>
      <c r="O803" s="90"/>
      <c r="P803" s="91"/>
      <c r="Q803" s="185"/>
      <c r="R803" s="185"/>
      <c r="S803" s="185"/>
      <c r="T803" s="185"/>
      <c r="U803" s="185"/>
      <c r="V803" s="100" t="s">
        <v>6622</v>
      </c>
      <c r="W803" s="95" t="s">
        <v>6605</v>
      </c>
      <c r="X803" s="96"/>
      <c r="Y803" s="96"/>
      <c r="Z803" s="96"/>
      <c r="AA803" s="96"/>
      <c r="AB803" s="96"/>
      <c r="AC803" s="95"/>
      <c r="AD803" s="95" t="s">
        <v>6606</v>
      </c>
      <c r="AE803" s="100"/>
      <c r="AF803" s="100" t="s">
        <v>2735</v>
      </c>
      <c r="AG803" s="186"/>
      <c r="AH803" s="187"/>
      <c r="AI803" s="187"/>
      <c r="AJ803" s="187"/>
      <c r="AK803" s="188"/>
      <c r="AL803" s="188"/>
      <c r="AM803" s="189"/>
      <c r="AN803" s="189"/>
      <c r="AO803" s="189"/>
      <c r="AP803" s="189"/>
      <c r="AQ803" s="189"/>
      <c r="AR803" s="189"/>
      <c r="AS803" s="189"/>
      <c r="AT803" s="194" t="s">
        <v>1910</v>
      </c>
      <c r="AU803" s="104"/>
      <c r="AV803" s="104"/>
      <c r="AW803" s="104"/>
      <c r="AX803" s="104"/>
      <c r="AY803" s="104"/>
      <c r="AZ803" s="104"/>
      <c r="BA803" s="104"/>
      <c r="BB803" s="104"/>
      <c r="BC803" s="104"/>
      <c r="BD803" s="104"/>
      <c r="BE803" s="162"/>
      <c r="BF803" s="104"/>
      <c r="BG803" s="363"/>
      <c r="BH803" s="213" t="s">
        <v>1911</v>
      </c>
      <c r="BI803" s="193" t="s">
        <v>1911</v>
      </c>
      <c r="BJ803" s="193" t="s">
        <v>6623</v>
      </c>
      <c r="BK803" s="109"/>
    </row>
    <row r="804" s="193" customFormat="true" ht="12.75" hidden="true" customHeight="true" outlineLevel="0" collapsed="false">
      <c r="A804" s="315"/>
      <c r="B804" s="316"/>
      <c r="C804" s="316"/>
      <c r="D804" s="332" t="s">
        <v>1912</v>
      </c>
      <c r="E804" s="317" t="s">
        <v>1914</v>
      </c>
      <c r="F804" s="87" t="s">
        <v>6624</v>
      </c>
      <c r="G804" s="88"/>
      <c r="H804" s="89" t="s">
        <v>6625</v>
      </c>
      <c r="I804" s="90"/>
      <c r="J804" s="90"/>
      <c r="K804" s="91"/>
      <c r="L804" s="92"/>
      <c r="M804" s="90" t="s">
        <v>2749</v>
      </c>
      <c r="N804" s="90"/>
      <c r="O804" s="90"/>
      <c r="P804" s="91"/>
      <c r="Q804" s="185"/>
      <c r="R804" s="185"/>
      <c r="S804" s="185"/>
      <c r="T804" s="185"/>
      <c r="U804" s="185"/>
      <c r="V804" s="100" t="s">
        <v>6626</v>
      </c>
      <c r="W804" s="95" t="s">
        <v>6605</v>
      </c>
      <c r="X804" s="96"/>
      <c r="Y804" s="96"/>
      <c r="Z804" s="96"/>
      <c r="AA804" s="96"/>
      <c r="AB804" s="96"/>
      <c r="AC804" s="95"/>
      <c r="AD804" s="95" t="s">
        <v>6606</v>
      </c>
      <c r="AE804" s="100"/>
      <c r="AF804" s="100" t="s">
        <v>2735</v>
      </c>
      <c r="AG804" s="186"/>
      <c r="AH804" s="187"/>
      <c r="AI804" s="187"/>
      <c r="AJ804" s="187"/>
      <c r="AK804" s="188"/>
      <c r="AL804" s="188"/>
      <c r="AM804" s="189"/>
      <c r="AN804" s="189"/>
      <c r="AO804" s="189"/>
      <c r="AP804" s="189"/>
      <c r="AQ804" s="189"/>
      <c r="AR804" s="189"/>
      <c r="AS804" s="189"/>
      <c r="AT804" s="194" t="s">
        <v>1913</v>
      </c>
      <c r="AU804" s="104"/>
      <c r="AV804" s="104"/>
      <c r="AW804" s="104"/>
      <c r="AX804" s="104"/>
      <c r="AY804" s="104"/>
      <c r="AZ804" s="104"/>
      <c r="BA804" s="104"/>
      <c r="BB804" s="104"/>
      <c r="BC804" s="104"/>
      <c r="BD804" s="104"/>
      <c r="BE804" s="162"/>
      <c r="BF804" s="104"/>
      <c r="BG804" s="363"/>
      <c r="BH804" s="213" t="s">
        <v>1914</v>
      </c>
      <c r="BI804" s="193" t="s">
        <v>1914</v>
      </c>
      <c r="BJ804" s="193" t="s">
        <v>6627</v>
      </c>
      <c r="BK804" s="109"/>
    </row>
    <row r="805" s="193" customFormat="true" ht="12.75" hidden="true" customHeight="true" outlineLevel="0" collapsed="false">
      <c r="A805" s="315"/>
      <c r="B805" s="316"/>
      <c r="C805" s="316"/>
      <c r="D805" s="332" t="s">
        <v>1915</v>
      </c>
      <c r="E805" s="317" t="s">
        <v>1917</v>
      </c>
      <c r="F805" s="87" t="s">
        <v>6628</v>
      </c>
      <c r="G805" s="88"/>
      <c r="H805" s="89" t="s">
        <v>6629</v>
      </c>
      <c r="I805" s="90"/>
      <c r="J805" s="90"/>
      <c r="K805" s="91"/>
      <c r="L805" s="92"/>
      <c r="M805" s="90" t="s">
        <v>2749</v>
      </c>
      <c r="N805" s="90"/>
      <c r="O805" s="90"/>
      <c r="P805" s="91"/>
      <c r="Q805" s="185"/>
      <c r="R805" s="185"/>
      <c r="S805" s="185"/>
      <c r="T805" s="185"/>
      <c r="U805" s="185"/>
      <c r="V805" s="100" t="s">
        <v>6630</v>
      </c>
      <c r="W805" s="95" t="s">
        <v>6605</v>
      </c>
      <c r="X805" s="96"/>
      <c r="Y805" s="96"/>
      <c r="Z805" s="96"/>
      <c r="AA805" s="96"/>
      <c r="AB805" s="96"/>
      <c r="AC805" s="95"/>
      <c r="AD805" s="95" t="s">
        <v>6606</v>
      </c>
      <c r="AE805" s="100"/>
      <c r="AF805" s="100" t="s">
        <v>2735</v>
      </c>
      <c r="AG805" s="186"/>
      <c r="AH805" s="187"/>
      <c r="AI805" s="187"/>
      <c r="AJ805" s="187"/>
      <c r="AK805" s="188"/>
      <c r="AL805" s="188"/>
      <c r="AM805" s="189"/>
      <c r="AN805" s="189"/>
      <c r="AO805" s="189"/>
      <c r="AP805" s="189"/>
      <c r="AQ805" s="189"/>
      <c r="AR805" s="189"/>
      <c r="AS805" s="189"/>
      <c r="AT805" s="194" t="s">
        <v>1916</v>
      </c>
      <c r="AU805" s="104"/>
      <c r="AV805" s="104"/>
      <c r="AW805" s="104"/>
      <c r="AX805" s="104"/>
      <c r="AY805" s="104"/>
      <c r="AZ805" s="104"/>
      <c r="BA805" s="104"/>
      <c r="BB805" s="104"/>
      <c r="BC805" s="104"/>
      <c r="BD805" s="104"/>
      <c r="BE805" s="162"/>
      <c r="BF805" s="104"/>
      <c r="BG805" s="363"/>
      <c r="BH805" s="213" t="s">
        <v>1917</v>
      </c>
      <c r="BI805" s="193" t="s">
        <v>1917</v>
      </c>
      <c r="BJ805" s="193" t="s">
        <v>6631</v>
      </c>
      <c r="BK805" s="109"/>
    </row>
    <row r="806" s="193" customFormat="true" ht="12.75" hidden="true" customHeight="true" outlineLevel="0" collapsed="false">
      <c r="A806" s="315"/>
      <c r="B806" s="316"/>
      <c r="C806" s="316"/>
      <c r="D806" s="332" t="s">
        <v>1918</v>
      </c>
      <c r="E806" s="317" t="s">
        <v>1920</v>
      </c>
      <c r="F806" s="87" t="s">
        <v>6632</v>
      </c>
      <c r="G806" s="88"/>
      <c r="H806" s="89" t="s">
        <v>6633</v>
      </c>
      <c r="I806" s="90"/>
      <c r="J806" s="90"/>
      <c r="K806" s="91"/>
      <c r="L806" s="92"/>
      <c r="M806" s="90" t="s">
        <v>2749</v>
      </c>
      <c r="N806" s="90"/>
      <c r="O806" s="90"/>
      <c r="P806" s="91"/>
      <c r="Q806" s="185"/>
      <c r="R806" s="185"/>
      <c r="S806" s="185"/>
      <c r="T806" s="185"/>
      <c r="U806" s="185"/>
      <c r="V806" s="100" t="s">
        <v>6634</v>
      </c>
      <c r="W806" s="95" t="s">
        <v>6605</v>
      </c>
      <c r="X806" s="96"/>
      <c r="Y806" s="96"/>
      <c r="Z806" s="96"/>
      <c r="AA806" s="96"/>
      <c r="AB806" s="96"/>
      <c r="AC806" s="95"/>
      <c r="AD806" s="95" t="s">
        <v>6606</v>
      </c>
      <c r="AE806" s="100"/>
      <c r="AF806" s="100" t="s">
        <v>2735</v>
      </c>
      <c r="AG806" s="186"/>
      <c r="AH806" s="187"/>
      <c r="AI806" s="187"/>
      <c r="AJ806" s="187"/>
      <c r="AK806" s="188"/>
      <c r="AL806" s="188"/>
      <c r="AM806" s="189"/>
      <c r="AN806" s="189"/>
      <c r="AO806" s="189"/>
      <c r="AP806" s="189"/>
      <c r="AQ806" s="189"/>
      <c r="AR806" s="189"/>
      <c r="AS806" s="189"/>
      <c r="AT806" s="194" t="s">
        <v>1919</v>
      </c>
      <c r="AU806" s="104"/>
      <c r="AV806" s="104"/>
      <c r="AW806" s="104"/>
      <c r="AX806" s="104"/>
      <c r="AY806" s="104"/>
      <c r="AZ806" s="104"/>
      <c r="BA806" s="104"/>
      <c r="BB806" s="104"/>
      <c r="BC806" s="104"/>
      <c r="BD806" s="104"/>
      <c r="BE806" s="162"/>
      <c r="BF806" s="104"/>
      <c r="BG806" s="363"/>
      <c r="BH806" s="213" t="s">
        <v>1920</v>
      </c>
      <c r="BI806" s="193" t="s">
        <v>1920</v>
      </c>
      <c r="BJ806" s="193" t="s">
        <v>6635</v>
      </c>
      <c r="BK806" s="109"/>
    </row>
    <row r="807" s="193" customFormat="true" ht="12.75" hidden="true" customHeight="true" outlineLevel="0" collapsed="false">
      <c r="A807" s="315"/>
      <c r="B807" s="316"/>
      <c r="C807" s="316"/>
      <c r="D807" s="332" t="s">
        <v>1921</v>
      </c>
      <c r="E807" s="317" t="s">
        <v>1922</v>
      </c>
      <c r="F807" s="87" t="s">
        <v>6636</v>
      </c>
      <c r="G807" s="88"/>
      <c r="H807" s="89" t="s">
        <v>6637</v>
      </c>
      <c r="I807" s="90"/>
      <c r="J807" s="90"/>
      <c r="K807" s="91"/>
      <c r="L807" s="92"/>
      <c r="M807" s="90" t="s">
        <v>2749</v>
      </c>
      <c r="N807" s="90"/>
      <c r="O807" s="90"/>
      <c r="P807" s="91"/>
      <c r="Q807" s="185"/>
      <c r="R807" s="185"/>
      <c r="S807" s="185"/>
      <c r="T807" s="185"/>
      <c r="U807" s="185"/>
      <c r="V807" s="100" t="s">
        <v>6638</v>
      </c>
      <c r="W807" s="95" t="s">
        <v>6605</v>
      </c>
      <c r="X807" s="96"/>
      <c r="Y807" s="96"/>
      <c r="Z807" s="96"/>
      <c r="AA807" s="96"/>
      <c r="AB807" s="96"/>
      <c r="AC807" s="95"/>
      <c r="AD807" s="95" t="s">
        <v>6606</v>
      </c>
      <c r="AE807" s="100"/>
      <c r="AF807" s="100" t="s">
        <v>2735</v>
      </c>
      <c r="AG807" s="186"/>
      <c r="AH807" s="187"/>
      <c r="AI807" s="187"/>
      <c r="AJ807" s="187"/>
      <c r="AK807" s="188"/>
      <c r="AL807" s="188"/>
      <c r="AM807" s="189"/>
      <c r="AN807" s="189"/>
      <c r="AO807" s="189"/>
      <c r="AP807" s="189"/>
      <c r="AQ807" s="189"/>
      <c r="AR807" s="189"/>
      <c r="AS807" s="189"/>
      <c r="AT807" s="194" t="s">
        <v>1921</v>
      </c>
      <c r="AU807" s="104"/>
      <c r="AV807" s="104"/>
      <c r="AW807" s="104"/>
      <c r="AX807" s="104"/>
      <c r="AY807" s="104"/>
      <c r="AZ807" s="104"/>
      <c r="BA807" s="104"/>
      <c r="BB807" s="104"/>
      <c r="BC807" s="104"/>
      <c r="BD807" s="104"/>
      <c r="BE807" s="162"/>
      <c r="BF807" s="104"/>
      <c r="BG807" s="363"/>
      <c r="BH807" s="213" t="s">
        <v>1922</v>
      </c>
      <c r="BI807" s="193" t="s">
        <v>1922</v>
      </c>
      <c r="BJ807" s="193" t="s">
        <v>6639</v>
      </c>
      <c r="BK807" s="109"/>
    </row>
    <row r="808" s="193" customFormat="true" ht="12.75" hidden="true" customHeight="true" outlineLevel="0" collapsed="false">
      <c r="A808" s="315"/>
      <c r="B808" s="316"/>
      <c r="C808" s="316"/>
      <c r="D808" s="332" t="s">
        <v>1923</v>
      </c>
      <c r="E808" s="317" t="s">
        <v>1924</v>
      </c>
      <c r="F808" s="87" t="s">
        <v>6640</v>
      </c>
      <c r="G808" s="88"/>
      <c r="H808" s="89" t="s">
        <v>6641</v>
      </c>
      <c r="I808" s="90"/>
      <c r="J808" s="90"/>
      <c r="K808" s="91"/>
      <c r="L808" s="92"/>
      <c r="M808" s="90" t="s">
        <v>2749</v>
      </c>
      <c r="N808" s="90"/>
      <c r="O808" s="90"/>
      <c r="P808" s="91"/>
      <c r="Q808" s="185"/>
      <c r="R808" s="185"/>
      <c r="S808" s="185"/>
      <c r="T808" s="185"/>
      <c r="U808" s="185"/>
      <c r="V808" s="100" t="s">
        <v>6642</v>
      </c>
      <c r="W808" s="95" t="s">
        <v>6605</v>
      </c>
      <c r="X808" s="96"/>
      <c r="Y808" s="96"/>
      <c r="Z808" s="96"/>
      <c r="AA808" s="96"/>
      <c r="AB808" s="96"/>
      <c r="AC808" s="95"/>
      <c r="AD808" s="95" t="s">
        <v>6606</v>
      </c>
      <c r="AE808" s="100"/>
      <c r="AF808" s="100" t="s">
        <v>2735</v>
      </c>
      <c r="AG808" s="186"/>
      <c r="AH808" s="187"/>
      <c r="AI808" s="187"/>
      <c r="AJ808" s="187"/>
      <c r="AK808" s="188"/>
      <c r="AL808" s="188"/>
      <c r="AM808" s="189"/>
      <c r="AN808" s="189"/>
      <c r="AO808" s="189"/>
      <c r="AP808" s="189"/>
      <c r="AQ808" s="189"/>
      <c r="AR808" s="189"/>
      <c r="AS808" s="189"/>
      <c r="AT808" s="194" t="s">
        <v>1923</v>
      </c>
      <c r="AU808" s="104"/>
      <c r="AV808" s="104"/>
      <c r="AW808" s="104"/>
      <c r="AX808" s="104"/>
      <c r="AY808" s="104"/>
      <c r="AZ808" s="104"/>
      <c r="BA808" s="104"/>
      <c r="BB808" s="104"/>
      <c r="BC808" s="104"/>
      <c r="BD808" s="104"/>
      <c r="BE808" s="162"/>
      <c r="BF808" s="104"/>
      <c r="BG808" s="363"/>
      <c r="BH808" s="213" t="s">
        <v>1924</v>
      </c>
      <c r="BI808" s="193" t="s">
        <v>1924</v>
      </c>
      <c r="BJ808" s="193" t="s">
        <v>6643</v>
      </c>
      <c r="BK808" s="109"/>
    </row>
    <row r="809" s="193" customFormat="true" ht="12.75" hidden="true" customHeight="true" outlineLevel="0" collapsed="false">
      <c r="A809" s="315"/>
      <c r="B809" s="316"/>
      <c r="C809" s="316"/>
      <c r="D809" s="332" t="s">
        <v>1925</v>
      </c>
      <c r="E809" s="317" t="s">
        <v>1926</v>
      </c>
      <c r="F809" s="87" t="s">
        <v>6644</v>
      </c>
      <c r="G809" s="88"/>
      <c r="H809" s="89" t="s">
        <v>6645</v>
      </c>
      <c r="I809" s="90"/>
      <c r="J809" s="90"/>
      <c r="K809" s="91"/>
      <c r="L809" s="92"/>
      <c r="M809" s="90" t="s">
        <v>2749</v>
      </c>
      <c r="N809" s="90"/>
      <c r="O809" s="90"/>
      <c r="P809" s="91"/>
      <c r="Q809" s="185"/>
      <c r="R809" s="185"/>
      <c r="S809" s="185"/>
      <c r="T809" s="185"/>
      <c r="U809" s="185"/>
      <c r="V809" s="100" t="s">
        <v>6646</v>
      </c>
      <c r="W809" s="95" t="s">
        <v>6605</v>
      </c>
      <c r="X809" s="96"/>
      <c r="Y809" s="96"/>
      <c r="Z809" s="96"/>
      <c r="AA809" s="96"/>
      <c r="AB809" s="96"/>
      <c r="AC809" s="95"/>
      <c r="AD809" s="95" t="s">
        <v>6606</v>
      </c>
      <c r="AE809" s="100"/>
      <c r="AF809" s="100" t="s">
        <v>2735</v>
      </c>
      <c r="AG809" s="186"/>
      <c r="AH809" s="187"/>
      <c r="AI809" s="187"/>
      <c r="AJ809" s="187"/>
      <c r="AK809" s="188"/>
      <c r="AL809" s="188"/>
      <c r="AM809" s="189"/>
      <c r="AN809" s="189"/>
      <c r="AO809" s="189"/>
      <c r="AP809" s="189"/>
      <c r="AQ809" s="189"/>
      <c r="AR809" s="189"/>
      <c r="AS809" s="189"/>
      <c r="AT809" s="194" t="s">
        <v>1925</v>
      </c>
      <c r="AU809" s="104"/>
      <c r="AV809" s="104"/>
      <c r="AW809" s="104"/>
      <c r="AX809" s="104"/>
      <c r="AY809" s="104"/>
      <c r="AZ809" s="104"/>
      <c r="BA809" s="104"/>
      <c r="BB809" s="104"/>
      <c r="BC809" s="104"/>
      <c r="BD809" s="104"/>
      <c r="BE809" s="162"/>
      <c r="BF809" s="104"/>
      <c r="BG809" s="363"/>
      <c r="BH809" s="213" t="s">
        <v>1926</v>
      </c>
      <c r="BI809" s="193" t="s">
        <v>1926</v>
      </c>
      <c r="BJ809" s="193" t="s">
        <v>6647</v>
      </c>
      <c r="BK809" s="109"/>
    </row>
    <row r="810" s="193" customFormat="true" ht="12.75" hidden="true" customHeight="true" outlineLevel="0" collapsed="false">
      <c r="A810" s="315"/>
      <c r="B810" s="316"/>
      <c r="C810" s="316"/>
      <c r="D810" s="332" t="s">
        <v>1927</v>
      </c>
      <c r="E810" s="317" t="s">
        <v>1928</v>
      </c>
      <c r="F810" s="87" t="s">
        <v>6648</v>
      </c>
      <c r="G810" s="88"/>
      <c r="H810" s="89" t="s">
        <v>6649</v>
      </c>
      <c r="I810" s="90"/>
      <c r="J810" s="90"/>
      <c r="K810" s="91"/>
      <c r="L810" s="92"/>
      <c r="M810" s="90" t="s">
        <v>2749</v>
      </c>
      <c r="N810" s="90"/>
      <c r="O810" s="90"/>
      <c r="P810" s="91"/>
      <c r="Q810" s="185"/>
      <c r="R810" s="185"/>
      <c r="S810" s="185"/>
      <c r="T810" s="185"/>
      <c r="U810" s="185"/>
      <c r="V810" s="100" t="s">
        <v>6650</v>
      </c>
      <c r="W810" s="95" t="s">
        <v>6605</v>
      </c>
      <c r="X810" s="96"/>
      <c r="Y810" s="96"/>
      <c r="Z810" s="96"/>
      <c r="AA810" s="96"/>
      <c r="AB810" s="96"/>
      <c r="AC810" s="95"/>
      <c r="AD810" s="95" t="s">
        <v>6606</v>
      </c>
      <c r="AE810" s="100"/>
      <c r="AF810" s="100" t="s">
        <v>2735</v>
      </c>
      <c r="AG810" s="186"/>
      <c r="AH810" s="187"/>
      <c r="AI810" s="187"/>
      <c r="AJ810" s="187"/>
      <c r="AK810" s="188"/>
      <c r="AL810" s="188"/>
      <c r="AM810" s="189"/>
      <c r="AN810" s="189"/>
      <c r="AO810" s="189"/>
      <c r="AP810" s="189"/>
      <c r="AQ810" s="189"/>
      <c r="AR810" s="189"/>
      <c r="AS810" s="189"/>
      <c r="AT810" s="194" t="s">
        <v>1927</v>
      </c>
      <c r="AU810" s="104"/>
      <c r="AV810" s="104"/>
      <c r="AW810" s="104"/>
      <c r="AX810" s="104"/>
      <c r="AY810" s="104"/>
      <c r="AZ810" s="104"/>
      <c r="BA810" s="104"/>
      <c r="BB810" s="104"/>
      <c r="BC810" s="104"/>
      <c r="BD810" s="104"/>
      <c r="BE810" s="162"/>
      <c r="BF810" s="104"/>
      <c r="BG810" s="363"/>
      <c r="BH810" s="213" t="s">
        <v>1928</v>
      </c>
      <c r="BI810" s="193" t="s">
        <v>1928</v>
      </c>
      <c r="BJ810" s="193" t="s">
        <v>6651</v>
      </c>
      <c r="BK810" s="109"/>
    </row>
    <row r="811" s="193" customFormat="true" ht="12.75" hidden="true" customHeight="true" outlineLevel="0" collapsed="false">
      <c r="A811" s="315"/>
      <c r="B811" s="316"/>
      <c r="C811" s="316"/>
      <c r="D811" s="332" t="s">
        <v>1929</v>
      </c>
      <c r="E811" s="317" t="s">
        <v>1930</v>
      </c>
      <c r="F811" s="87" t="s">
        <v>6652</v>
      </c>
      <c r="G811" s="88"/>
      <c r="H811" s="89" t="s">
        <v>6653</v>
      </c>
      <c r="I811" s="90"/>
      <c r="J811" s="90"/>
      <c r="K811" s="91"/>
      <c r="L811" s="92"/>
      <c r="M811" s="90" t="s">
        <v>2749</v>
      </c>
      <c r="N811" s="90"/>
      <c r="O811" s="90"/>
      <c r="P811" s="91"/>
      <c r="Q811" s="185"/>
      <c r="R811" s="185"/>
      <c r="S811" s="185"/>
      <c r="T811" s="185"/>
      <c r="U811" s="185"/>
      <c r="V811" s="100" t="s">
        <v>6654</v>
      </c>
      <c r="W811" s="95" t="s">
        <v>6605</v>
      </c>
      <c r="X811" s="96"/>
      <c r="Y811" s="96"/>
      <c r="Z811" s="96"/>
      <c r="AA811" s="96"/>
      <c r="AB811" s="96"/>
      <c r="AC811" s="95"/>
      <c r="AD811" s="95" t="s">
        <v>6606</v>
      </c>
      <c r="AE811" s="100"/>
      <c r="AF811" s="100" t="s">
        <v>2735</v>
      </c>
      <c r="AG811" s="186"/>
      <c r="AH811" s="187"/>
      <c r="AI811" s="187"/>
      <c r="AJ811" s="187"/>
      <c r="AK811" s="188"/>
      <c r="AL811" s="188"/>
      <c r="AM811" s="189"/>
      <c r="AN811" s="189"/>
      <c r="AO811" s="189"/>
      <c r="AP811" s="189"/>
      <c r="AQ811" s="189"/>
      <c r="AR811" s="189"/>
      <c r="AS811" s="189"/>
      <c r="AT811" s="194" t="s">
        <v>1929</v>
      </c>
      <c r="AU811" s="104"/>
      <c r="AV811" s="104"/>
      <c r="AW811" s="104"/>
      <c r="AX811" s="104"/>
      <c r="AY811" s="104"/>
      <c r="AZ811" s="104"/>
      <c r="BA811" s="104"/>
      <c r="BB811" s="104"/>
      <c r="BC811" s="104"/>
      <c r="BD811" s="104"/>
      <c r="BE811" s="162"/>
      <c r="BF811" s="104"/>
      <c r="BG811" s="363"/>
      <c r="BH811" s="213" t="s">
        <v>1930</v>
      </c>
      <c r="BI811" s="193" t="s">
        <v>1930</v>
      </c>
      <c r="BJ811" s="193" t="s">
        <v>6655</v>
      </c>
      <c r="BK811" s="109"/>
    </row>
    <row r="812" s="193" customFormat="true" ht="12.75" hidden="true" customHeight="true" outlineLevel="0" collapsed="false">
      <c r="A812" s="315"/>
      <c r="B812" s="316"/>
      <c r="C812" s="316"/>
      <c r="D812" s="370" t="s">
        <v>1931</v>
      </c>
      <c r="E812" s="317" t="s">
        <v>1933</v>
      </c>
      <c r="F812" s="87" t="s">
        <v>6656</v>
      </c>
      <c r="G812" s="88"/>
      <c r="H812" s="89" t="s">
        <v>6657</v>
      </c>
      <c r="I812" s="90"/>
      <c r="J812" s="90"/>
      <c r="K812" s="91"/>
      <c r="L812" s="92"/>
      <c r="M812" s="90" t="s">
        <v>2749</v>
      </c>
      <c r="N812" s="90"/>
      <c r="O812" s="90"/>
      <c r="P812" s="91"/>
      <c r="Q812" s="185"/>
      <c r="R812" s="185"/>
      <c r="S812" s="185"/>
      <c r="T812" s="185"/>
      <c r="U812" s="185"/>
      <c r="V812" s="100" t="s">
        <v>6658</v>
      </c>
      <c r="W812" s="95" t="s">
        <v>6605</v>
      </c>
      <c r="X812" s="96"/>
      <c r="Y812" s="96"/>
      <c r="Z812" s="96"/>
      <c r="AA812" s="96"/>
      <c r="AB812" s="96"/>
      <c r="AC812" s="95"/>
      <c r="AD812" s="95" t="s">
        <v>6606</v>
      </c>
      <c r="AE812" s="100"/>
      <c r="AF812" s="100" t="s">
        <v>2735</v>
      </c>
      <c r="AG812" s="186"/>
      <c r="AH812" s="187"/>
      <c r="AI812" s="187"/>
      <c r="AJ812" s="187"/>
      <c r="AK812" s="188"/>
      <c r="AL812" s="188"/>
      <c r="AM812" s="189"/>
      <c r="AN812" s="189"/>
      <c r="AO812" s="189"/>
      <c r="AP812" s="189"/>
      <c r="AQ812" s="189"/>
      <c r="AR812" s="189"/>
      <c r="AS812" s="189"/>
      <c r="AT812" s="194" t="s">
        <v>1932</v>
      </c>
      <c r="AU812" s="104"/>
      <c r="AV812" s="104"/>
      <c r="AW812" s="104"/>
      <c r="AX812" s="104"/>
      <c r="AY812" s="104"/>
      <c r="AZ812" s="104"/>
      <c r="BA812" s="104"/>
      <c r="BB812" s="104"/>
      <c r="BC812" s="104"/>
      <c r="BD812" s="104"/>
      <c r="BE812" s="162"/>
      <c r="BF812" s="104"/>
      <c r="BG812" s="363"/>
      <c r="BH812" s="213" t="s">
        <v>1933</v>
      </c>
      <c r="BI812" s="193" t="s">
        <v>1933</v>
      </c>
      <c r="BJ812" s="193" t="s">
        <v>6659</v>
      </c>
      <c r="BK812" s="109"/>
    </row>
    <row r="813" s="193" customFormat="true" ht="12.75" hidden="true" customHeight="true" outlineLevel="0" collapsed="false">
      <c r="A813" s="315"/>
      <c r="B813" s="316"/>
      <c r="C813" s="316"/>
      <c r="D813" s="370" t="s">
        <v>1934</v>
      </c>
      <c r="E813" s="317" t="s">
        <v>1936</v>
      </c>
      <c r="F813" s="87" t="s">
        <v>6660</v>
      </c>
      <c r="G813" s="88"/>
      <c r="H813" s="89" t="s">
        <v>6661</v>
      </c>
      <c r="I813" s="90"/>
      <c r="J813" s="90"/>
      <c r="K813" s="91"/>
      <c r="L813" s="92"/>
      <c r="M813" s="90" t="s">
        <v>2749</v>
      </c>
      <c r="N813" s="90"/>
      <c r="O813" s="90"/>
      <c r="P813" s="91"/>
      <c r="Q813" s="185"/>
      <c r="R813" s="185"/>
      <c r="S813" s="185"/>
      <c r="T813" s="185"/>
      <c r="U813" s="185"/>
      <c r="V813" s="100" t="s">
        <v>6662</v>
      </c>
      <c r="W813" s="95" t="s">
        <v>6605</v>
      </c>
      <c r="X813" s="96"/>
      <c r="Y813" s="96"/>
      <c r="Z813" s="96"/>
      <c r="AA813" s="96"/>
      <c r="AB813" s="96"/>
      <c r="AC813" s="95"/>
      <c r="AD813" s="95" t="s">
        <v>6606</v>
      </c>
      <c r="AE813" s="100"/>
      <c r="AF813" s="100" t="s">
        <v>2735</v>
      </c>
      <c r="AG813" s="186"/>
      <c r="AH813" s="187"/>
      <c r="AI813" s="187"/>
      <c r="AJ813" s="187"/>
      <c r="AK813" s="188"/>
      <c r="AL813" s="188"/>
      <c r="AM813" s="189"/>
      <c r="AN813" s="189"/>
      <c r="AO813" s="189"/>
      <c r="AP813" s="189"/>
      <c r="AQ813" s="189"/>
      <c r="AR813" s="189"/>
      <c r="AS813" s="189"/>
      <c r="AT813" s="194" t="s">
        <v>1935</v>
      </c>
      <c r="AU813" s="104"/>
      <c r="AV813" s="104"/>
      <c r="AW813" s="104"/>
      <c r="AX813" s="104"/>
      <c r="AY813" s="104"/>
      <c r="AZ813" s="104"/>
      <c r="BA813" s="104"/>
      <c r="BB813" s="104"/>
      <c r="BC813" s="104"/>
      <c r="BD813" s="104"/>
      <c r="BE813" s="162"/>
      <c r="BF813" s="104"/>
      <c r="BG813" s="363"/>
      <c r="BH813" s="213" t="s">
        <v>1936</v>
      </c>
      <c r="BI813" s="193" t="s">
        <v>1936</v>
      </c>
      <c r="BJ813" s="193" t="s">
        <v>6663</v>
      </c>
      <c r="BK813" s="109"/>
    </row>
    <row r="814" s="193" customFormat="true" ht="12.75" hidden="true" customHeight="true" outlineLevel="0" collapsed="false">
      <c r="A814" s="315"/>
      <c r="B814" s="316"/>
      <c r="C814" s="316"/>
      <c r="D814" s="332" t="s">
        <v>1937</v>
      </c>
      <c r="E814" s="317" t="s">
        <v>1939</v>
      </c>
      <c r="F814" s="87" t="s">
        <v>6664</v>
      </c>
      <c r="G814" s="88"/>
      <c r="H814" s="89" t="s">
        <v>6665</v>
      </c>
      <c r="I814" s="90"/>
      <c r="J814" s="90"/>
      <c r="K814" s="91"/>
      <c r="L814" s="92"/>
      <c r="M814" s="90" t="s">
        <v>2749</v>
      </c>
      <c r="N814" s="90"/>
      <c r="O814" s="90"/>
      <c r="P814" s="91"/>
      <c r="Q814" s="185"/>
      <c r="R814" s="185"/>
      <c r="S814" s="185"/>
      <c r="T814" s="185"/>
      <c r="U814" s="185"/>
      <c r="V814" s="100" t="s">
        <v>6666</v>
      </c>
      <c r="W814" s="95" t="s">
        <v>6605</v>
      </c>
      <c r="X814" s="96"/>
      <c r="Y814" s="96"/>
      <c r="Z814" s="96"/>
      <c r="AA814" s="96"/>
      <c r="AB814" s="96"/>
      <c r="AC814" s="95"/>
      <c r="AD814" s="95" t="s">
        <v>6606</v>
      </c>
      <c r="AE814" s="100"/>
      <c r="AF814" s="100" t="s">
        <v>2735</v>
      </c>
      <c r="AG814" s="186"/>
      <c r="AH814" s="187"/>
      <c r="AI814" s="187"/>
      <c r="AJ814" s="187"/>
      <c r="AK814" s="188"/>
      <c r="AL814" s="188"/>
      <c r="AM814" s="189"/>
      <c r="AN814" s="189"/>
      <c r="AO814" s="189"/>
      <c r="AP814" s="189"/>
      <c r="AQ814" s="189"/>
      <c r="AR814" s="189"/>
      <c r="AS814" s="189"/>
      <c r="AT814" s="194" t="s">
        <v>1938</v>
      </c>
      <c r="AU814" s="104"/>
      <c r="AV814" s="104"/>
      <c r="AW814" s="104"/>
      <c r="AX814" s="104"/>
      <c r="AY814" s="104"/>
      <c r="AZ814" s="104"/>
      <c r="BA814" s="104"/>
      <c r="BB814" s="104"/>
      <c r="BC814" s="104"/>
      <c r="BD814" s="104"/>
      <c r="BE814" s="162"/>
      <c r="BF814" s="104"/>
      <c r="BG814" s="363"/>
      <c r="BH814" s="213" t="s">
        <v>1939</v>
      </c>
      <c r="BI814" s="193" t="s">
        <v>1939</v>
      </c>
      <c r="BJ814" s="193" t="s">
        <v>6667</v>
      </c>
      <c r="BK814" s="109"/>
    </row>
    <row r="815" s="193" customFormat="true" ht="12.75" hidden="true" customHeight="true" outlineLevel="0" collapsed="false">
      <c r="A815" s="315"/>
      <c r="B815" s="316"/>
      <c r="C815" s="316"/>
      <c r="D815" s="332" t="s">
        <v>1940</v>
      </c>
      <c r="E815" s="317" t="s">
        <v>1942</v>
      </c>
      <c r="F815" s="87" t="s">
        <v>6668</v>
      </c>
      <c r="G815" s="88"/>
      <c r="H815" s="89" t="s">
        <v>6669</v>
      </c>
      <c r="I815" s="90"/>
      <c r="J815" s="90"/>
      <c r="K815" s="91"/>
      <c r="L815" s="92"/>
      <c r="M815" s="90" t="s">
        <v>2749</v>
      </c>
      <c r="N815" s="90"/>
      <c r="O815" s="90"/>
      <c r="P815" s="91"/>
      <c r="Q815" s="185"/>
      <c r="R815" s="185"/>
      <c r="S815" s="185"/>
      <c r="T815" s="185"/>
      <c r="U815" s="185"/>
      <c r="V815" s="100" t="s">
        <v>6670</v>
      </c>
      <c r="W815" s="95" t="s">
        <v>6605</v>
      </c>
      <c r="X815" s="96"/>
      <c r="Y815" s="96"/>
      <c r="Z815" s="96"/>
      <c r="AA815" s="96"/>
      <c r="AB815" s="96"/>
      <c r="AC815" s="95"/>
      <c r="AD815" s="95" t="s">
        <v>6606</v>
      </c>
      <c r="AE815" s="100"/>
      <c r="AF815" s="100" t="s">
        <v>2735</v>
      </c>
      <c r="AG815" s="186"/>
      <c r="AH815" s="187"/>
      <c r="AI815" s="187"/>
      <c r="AJ815" s="187"/>
      <c r="AK815" s="188"/>
      <c r="AL815" s="188"/>
      <c r="AM815" s="189"/>
      <c r="AN815" s="189"/>
      <c r="AO815" s="189"/>
      <c r="AP815" s="189"/>
      <c r="AQ815" s="189"/>
      <c r="AR815" s="189"/>
      <c r="AS815" s="189"/>
      <c r="AT815" s="194" t="s">
        <v>1941</v>
      </c>
      <c r="AU815" s="104"/>
      <c r="AV815" s="104"/>
      <c r="AW815" s="104"/>
      <c r="AX815" s="104"/>
      <c r="AY815" s="104"/>
      <c r="AZ815" s="104"/>
      <c r="BA815" s="104"/>
      <c r="BB815" s="104"/>
      <c r="BC815" s="104"/>
      <c r="BD815" s="104"/>
      <c r="BE815" s="162"/>
      <c r="BF815" s="104"/>
      <c r="BG815" s="363"/>
      <c r="BH815" s="213" t="s">
        <v>1942</v>
      </c>
      <c r="BI815" s="193" t="s">
        <v>1942</v>
      </c>
      <c r="BJ815" s="193" t="s">
        <v>6671</v>
      </c>
      <c r="BK815" s="109"/>
    </row>
    <row r="816" s="193" customFormat="true" ht="12.75" hidden="true" customHeight="true" outlineLevel="0" collapsed="false">
      <c r="A816" s="315"/>
      <c r="B816" s="316"/>
      <c r="C816" s="316"/>
      <c r="D816" s="332" t="s">
        <v>1943</v>
      </c>
      <c r="E816" s="317" t="s">
        <v>1945</v>
      </c>
      <c r="F816" s="87" t="s">
        <v>6672</v>
      </c>
      <c r="G816" s="88"/>
      <c r="H816" s="89" t="s">
        <v>6673</v>
      </c>
      <c r="I816" s="90"/>
      <c r="J816" s="90"/>
      <c r="K816" s="91"/>
      <c r="L816" s="92"/>
      <c r="M816" s="90" t="s">
        <v>2749</v>
      </c>
      <c r="N816" s="90"/>
      <c r="O816" s="90"/>
      <c r="P816" s="91"/>
      <c r="Q816" s="185"/>
      <c r="R816" s="185"/>
      <c r="S816" s="185"/>
      <c r="T816" s="185"/>
      <c r="U816" s="185"/>
      <c r="V816" s="100" t="s">
        <v>6674</v>
      </c>
      <c r="W816" s="95" t="s">
        <v>6605</v>
      </c>
      <c r="X816" s="96"/>
      <c r="Y816" s="96"/>
      <c r="Z816" s="96"/>
      <c r="AA816" s="96"/>
      <c r="AB816" s="96"/>
      <c r="AC816" s="95"/>
      <c r="AD816" s="95" t="s">
        <v>6606</v>
      </c>
      <c r="AE816" s="100"/>
      <c r="AF816" s="100" t="s">
        <v>2735</v>
      </c>
      <c r="AG816" s="186"/>
      <c r="AH816" s="187"/>
      <c r="AI816" s="187"/>
      <c r="AJ816" s="187"/>
      <c r="AK816" s="188"/>
      <c r="AL816" s="188"/>
      <c r="AM816" s="189"/>
      <c r="AN816" s="189"/>
      <c r="AO816" s="189"/>
      <c r="AP816" s="189"/>
      <c r="AQ816" s="189"/>
      <c r="AR816" s="189"/>
      <c r="AS816" s="189"/>
      <c r="AT816" s="194" t="s">
        <v>1944</v>
      </c>
      <c r="AU816" s="104"/>
      <c r="AV816" s="104"/>
      <c r="AW816" s="104"/>
      <c r="AX816" s="104"/>
      <c r="AY816" s="104"/>
      <c r="AZ816" s="104"/>
      <c r="BA816" s="104"/>
      <c r="BB816" s="104"/>
      <c r="BC816" s="104"/>
      <c r="BD816" s="104"/>
      <c r="BE816" s="162"/>
      <c r="BF816" s="104"/>
      <c r="BG816" s="363"/>
      <c r="BH816" s="213" t="s">
        <v>1945</v>
      </c>
      <c r="BI816" s="193" t="s">
        <v>1945</v>
      </c>
      <c r="BJ816" s="193" t="s">
        <v>6675</v>
      </c>
      <c r="BK816" s="109"/>
    </row>
    <row r="817" s="193" customFormat="true" ht="12.75" hidden="true" customHeight="true" outlineLevel="0" collapsed="false">
      <c r="A817" s="315"/>
      <c r="B817" s="316"/>
      <c r="C817" s="316"/>
      <c r="D817" s="332" t="s">
        <v>1946</v>
      </c>
      <c r="E817" s="317" t="s">
        <v>1948</v>
      </c>
      <c r="F817" s="87" t="s">
        <v>6676</v>
      </c>
      <c r="G817" s="88"/>
      <c r="H817" s="89" t="s">
        <v>6677</v>
      </c>
      <c r="I817" s="90"/>
      <c r="J817" s="90"/>
      <c r="K817" s="91"/>
      <c r="L817" s="92"/>
      <c r="M817" s="90" t="s">
        <v>2749</v>
      </c>
      <c r="N817" s="90"/>
      <c r="O817" s="90"/>
      <c r="P817" s="91"/>
      <c r="Q817" s="185"/>
      <c r="R817" s="185"/>
      <c r="S817" s="185"/>
      <c r="T817" s="185"/>
      <c r="U817" s="185"/>
      <c r="V817" s="100" t="s">
        <v>6678</v>
      </c>
      <c r="W817" s="95" t="s">
        <v>6605</v>
      </c>
      <c r="X817" s="96"/>
      <c r="Y817" s="96"/>
      <c r="Z817" s="96"/>
      <c r="AA817" s="96"/>
      <c r="AB817" s="96"/>
      <c r="AC817" s="95"/>
      <c r="AD817" s="95" t="s">
        <v>6606</v>
      </c>
      <c r="AE817" s="100"/>
      <c r="AF817" s="100" t="s">
        <v>2735</v>
      </c>
      <c r="AG817" s="186"/>
      <c r="AH817" s="187"/>
      <c r="AI817" s="187"/>
      <c r="AJ817" s="187"/>
      <c r="AK817" s="188"/>
      <c r="AL817" s="188"/>
      <c r="AM817" s="189"/>
      <c r="AN817" s="189"/>
      <c r="AO817" s="189"/>
      <c r="AP817" s="189"/>
      <c r="AQ817" s="189"/>
      <c r="AR817" s="189"/>
      <c r="AS817" s="189"/>
      <c r="AT817" s="194" t="s">
        <v>1947</v>
      </c>
      <c r="AU817" s="104"/>
      <c r="AV817" s="104"/>
      <c r="AW817" s="104"/>
      <c r="AX817" s="104"/>
      <c r="AY817" s="104"/>
      <c r="AZ817" s="104"/>
      <c r="BA817" s="104"/>
      <c r="BB817" s="104"/>
      <c r="BC817" s="104"/>
      <c r="BD817" s="104"/>
      <c r="BE817" s="162"/>
      <c r="BF817" s="104"/>
      <c r="BG817" s="363"/>
      <c r="BH817" s="213" t="s">
        <v>1948</v>
      </c>
      <c r="BI817" s="193" t="s">
        <v>1948</v>
      </c>
      <c r="BJ817" s="193" t="s">
        <v>6679</v>
      </c>
      <c r="BK817" s="109"/>
    </row>
    <row r="818" s="193" customFormat="true" ht="12.75" hidden="true" customHeight="true" outlineLevel="0" collapsed="false">
      <c r="A818" s="315"/>
      <c r="B818" s="316"/>
      <c r="C818" s="316"/>
      <c r="D818" s="332" t="s">
        <v>1949</v>
      </c>
      <c r="E818" s="317" t="s">
        <v>1951</v>
      </c>
      <c r="F818" s="87" t="s">
        <v>6680</v>
      </c>
      <c r="G818" s="88"/>
      <c r="H818" s="89" t="s">
        <v>6681</v>
      </c>
      <c r="I818" s="90"/>
      <c r="J818" s="90"/>
      <c r="K818" s="91"/>
      <c r="L818" s="92"/>
      <c r="M818" s="90" t="s">
        <v>2749</v>
      </c>
      <c r="N818" s="90"/>
      <c r="O818" s="90"/>
      <c r="P818" s="91"/>
      <c r="Q818" s="185"/>
      <c r="R818" s="185"/>
      <c r="S818" s="185"/>
      <c r="T818" s="185"/>
      <c r="U818" s="185"/>
      <c r="V818" s="100" t="s">
        <v>6682</v>
      </c>
      <c r="W818" s="95" t="s">
        <v>6605</v>
      </c>
      <c r="X818" s="96"/>
      <c r="Y818" s="96"/>
      <c r="Z818" s="96"/>
      <c r="AA818" s="96"/>
      <c r="AB818" s="96"/>
      <c r="AC818" s="95"/>
      <c r="AD818" s="95" t="s">
        <v>6606</v>
      </c>
      <c r="AE818" s="100"/>
      <c r="AF818" s="100" t="s">
        <v>2735</v>
      </c>
      <c r="AG818" s="186"/>
      <c r="AH818" s="187"/>
      <c r="AI818" s="187"/>
      <c r="AJ818" s="187"/>
      <c r="AK818" s="188"/>
      <c r="AL818" s="188"/>
      <c r="AM818" s="189"/>
      <c r="AN818" s="189"/>
      <c r="AO818" s="189"/>
      <c r="AP818" s="189"/>
      <c r="AQ818" s="189"/>
      <c r="AR818" s="189"/>
      <c r="AS818" s="189"/>
      <c r="AT818" s="194" t="s">
        <v>1950</v>
      </c>
      <c r="AU818" s="104"/>
      <c r="AV818" s="104"/>
      <c r="AW818" s="104"/>
      <c r="AX818" s="104"/>
      <c r="AY818" s="104"/>
      <c r="AZ818" s="104"/>
      <c r="BA818" s="104"/>
      <c r="BB818" s="104"/>
      <c r="BC818" s="104"/>
      <c r="BD818" s="104"/>
      <c r="BE818" s="162"/>
      <c r="BF818" s="104"/>
      <c r="BG818" s="363"/>
      <c r="BH818" s="213" t="s">
        <v>1951</v>
      </c>
      <c r="BI818" s="193" t="s">
        <v>1951</v>
      </c>
      <c r="BJ818" s="193" t="s">
        <v>6683</v>
      </c>
      <c r="BK818" s="109"/>
    </row>
    <row r="819" s="193" customFormat="true" ht="12.75" hidden="true" customHeight="true" outlineLevel="0" collapsed="false">
      <c r="A819" s="315"/>
      <c r="B819" s="316"/>
      <c r="C819" s="316"/>
      <c r="D819" s="332" t="s">
        <v>1952</v>
      </c>
      <c r="E819" s="317" t="s">
        <v>1954</v>
      </c>
      <c r="F819" s="87" t="s">
        <v>6684</v>
      </c>
      <c r="G819" s="88"/>
      <c r="H819" s="89" t="s">
        <v>6685</v>
      </c>
      <c r="I819" s="90"/>
      <c r="J819" s="90"/>
      <c r="K819" s="91"/>
      <c r="L819" s="92"/>
      <c r="M819" s="90" t="s">
        <v>2749</v>
      </c>
      <c r="N819" s="90"/>
      <c r="O819" s="90"/>
      <c r="P819" s="91"/>
      <c r="Q819" s="185"/>
      <c r="R819" s="185"/>
      <c r="S819" s="185"/>
      <c r="T819" s="185"/>
      <c r="U819" s="185"/>
      <c r="V819" s="100" t="s">
        <v>6686</v>
      </c>
      <c r="W819" s="95" t="s">
        <v>6605</v>
      </c>
      <c r="X819" s="96"/>
      <c r="Y819" s="96"/>
      <c r="Z819" s="96"/>
      <c r="AA819" s="96"/>
      <c r="AB819" s="96"/>
      <c r="AC819" s="95"/>
      <c r="AD819" s="95" t="s">
        <v>6606</v>
      </c>
      <c r="AE819" s="100"/>
      <c r="AF819" s="100" t="s">
        <v>2735</v>
      </c>
      <c r="AG819" s="186"/>
      <c r="AH819" s="187"/>
      <c r="AI819" s="187"/>
      <c r="AJ819" s="187"/>
      <c r="AK819" s="188"/>
      <c r="AL819" s="188"/>
      <c r="AM819" s="189"/>
      <c r="AN819" s="189"/>
      <c r="AO819" s="189"/>
      <c r="AP819" s="189"/>
      <c r="AQ819" s="189"/>
      <c r="AR819" s="189"/>
      <c r="AS819" s="189"/>
      <c r="AT819" s="194" t="s">
        <v>1953</v>
      </c>
      <c r="AU819" s="104"/>
      <c r="AV819" s="104"/>
      <c r="AW819" s="104"/>
      <c r="AX819" s="104"/>
      <c r="AY819" s="104"/>
      <c r="AZ819" s="104"/>
      <c r="BA819" s="104"/>
      <c r="BB819" s="104"/>
      <c r="BC819" s="104"/>
      <c r="BD819" s="104"/>
      <c r="BE819" s="162"/>
      <c r="BF819" s="104"/>
      <c r="BG819" s="363"/>
      <c r="BH819" s="213" t="s">
        <v>1954</v>
      </c>
      <c r="BI819" s="193" t="s">
        <v>1954</v>
      </c>
      <c r="BJ819" s="193" t="s">
        <v>6687</v>
      </c>
      <c r="BK819" s="109"/>
    </row>
    <row r="820" s="193" customFormat="true" ht="12.75" hidden="true" customHeight="true" outlineLevel="0" collapsed="false">
      <c r="A820" s="315"/>
      <c r="B820" s="316"/>
      <c r="C820" s="316"/>
      <c r="D820" s="332" t="s">
        <v>1955</v>
      </c>
      <c r="E820" s="317" t="s">
        <v>1956</v>
      </c>
      <c r="F820" s="87" t="s">
        <v>6688</v>
      </c>
      <c r="G820" s="88"/>
      <c r="H820" s="89" t="s">
        <v>6689</v>
      </c>
      <c r="I820" s="90"/>
      <c r="J820" s="90"/>
      <c r="K820" s="91"/>
      <c r="L820" s="92"/>
      <c r="M820" s="90" t="s">
        <v>2749</v>
      </c>
      <c r="N820" s="90"/>
      <c r="O820" s="90"/>
      <c r="P820" s="91"/>
      <c r="Q820" s="185"/>
      <c r="R820" s="185"/>
      <c r="S820" s="185"/>
      <c r="T820" s="185"/>
      <c r="U820" s="185"/>
      <c r="V820" s="100" t="s">
        <v>6690</v>
      </c>
      <c r="W820" s="95" t="s">
        <v>6605</v>
      </c>
      <c r="X820" s="96"/>
      <c r="Y820" s="96"/>
      <c r="Z820" s="96"/>
      <c r="AA820" s="96"/>
      <c r="AB820" s="96"/>
      <c r="AC820" s="95"/>
      <c r="AD820" s="95" t="s">
        <v>6606</v>
      </c>
      <c r="AE820" s="100"/>
      <c r="AF820" s="100" t="s">
        <v>2735</v>
      </c>
      <c r="AG820" s="186"/>
      <c r="AH820" s="187"/>
      <c r="AI820" s="187"/>
      <c r="AJ820" s="187"/>
      <c r="AK820" s="188"/>
      <c r="AL820" s="188"/>
      <c r="AM820" s="189"/>
      <c r="AN820" s="189"/>
      <c r="AO820" s="189"/>
      <c r="AP820" s="189"/>
      <c r="AQ820" s="189"/>
      <c r="AR820" s="189"/>
      <c r="AS820" s="189"/>
      <c r="AT820" s="194" t="s">
        <v>1955</v>
      </c>
      <c r="AU820" s="104"/>
      <c r="AV820" s="104"/>
      <c r="AW820" s="104"/>
      <c r="AX820" s="104"/>
      <c r="AY820" s="104"/>
      <c r="AZ820" s="104"/>
      <c r="BA820" s="104"/>
      <c r="BB820" s="104"/>
      <c r="BC820" s="104"/>
      <c r="BD820" s="104"/>
      <c r="BE820" s="162"/>
      <c r="BF820" s="104"/>
      <c r="BG820" s="363"/>
      <c r="BH820" s="213" t="s">
        <v>1956</v>
      </c>
      <c r="BI820" s="193" t="s">
        <v>1956</v>
      </c>
      <c r="BJ820" s="193" t="s">
        <v>6691</v>
      </c>
      <c r="BK820" s="109"/>
    </row>
    <row r="821" s="193" customFormat="true" ht="12.75" hidden="true" customHeight="true" outlineLevel="0" collapsed="false">
      <c r="A821" s="315"/>
      <c r="B821" s="316"/>
      <c r="C821" s="316"/>
      <c r="D821" s="332" t="s">
        <v>1957</v>
      </c>
      <c r="E821" s="317" t="s">
        <v>1958</v>
      </c>
      <c r="F821" s="87" t="s">
        <v>6692</v>
      </c>
      <c r="G821" s="88"/>
      <c r="H821" s="89" t="s">
        <v>6693</v>
      </c>
      <c r="I821" s="90"/>
      <c r="J821" s="90"/>
      <c r="K821" s="91"/>
      <c r="L821" s="92"/>
      <c r="M821" s="90" t="s">
        <v>2749</v>
      </c>
      <c r="N821" s="90"/>
      <c r="O821" s="90"/>
      <c r="P821" s="91"/>
      <c r="Q821" s="185"/>
      <c r="R821" s="185"/>
      <c r="S821" s="185"/>
      <c r="T821" s="185"/>
      <c r="U821" s="185"/>
      <c r="V821" s="100" t="s">
        <v>6694</v>
      </c>
      <c r="W821" s="95" t="s">
        <v>6605</v>
      </c>
      <c r="X821" s="96"/>
      <c r="Y821" s="96"/>
      <c r="Z821" s="96"/>
      <c r="AA821" s="96"/>
      <c r="AB821" s="96"/>
      <c r="AC821" s="95"/>
      <c r="AD821" s="95" t="s">
        <v>6606</v>
      </c>
      <c r="AE821" s="100"/>
      <c r="AF821" s="100" t="s">
        <v>2735</v>
      </c>
      <c r="AG821" s="186"/>
      <c r="AH821" s="187"/>
      <c r="AI821" s="187"/>
      <c r="AJ821" s="187"/>
      <c r="AK821" s="188"/>
      <c r="AL821" s="188"/>
      <c r="AM821" s="189"/>
      <c r="AN821" s="189"/>
      <c r="AO821" s="189"/>
      <c r="AP821" s="189"/>
      <c r="AQ821" s="189"/>
      <c r="AR821" s="189"/>
      <c r="AS821" s="189"/>
      <c r="AT821" s="194" t="s">
        <v>1957</v>
      </c>
      <c r="AU821" s="104"/>
      <c r="AV821" s="104"/>
      <c r="AW821" s="104"/>
      <c r="AX821" s="104"/>
      <c r="AY821" s="104"/>
      <c r="AZ821" s="104"/>
      <c r="BA821" s="104"/>
      <c r="BB821" s="104"/>
      <c r="BC821" s="104"/>
      <c r="BD821" s="104"/>
      <c r="BE821" s="162"/>
      <c r="BF821" s="104"/>
      <c r="BG821" s="363"/>
      <c r="BH821" s="213" t="s">
        <v>1958</v>
      </c>
      <c r="BI821" s="193" t="s">
        <v>1958</v>
      </c>
      <c r="BJ821" s="193" t="s">
        <v>6695</v>
      </c>
      <c r="BK821" s="109"/>
    </row>
    <row r="822" s="193" customFormat="true" ht="12.75" hidden="true" customHeight="true" outlineLevel="0" collapsed="false">
      <c r="A822" s="315"/>
      <c r="B822" s="316"/>
      <c r="C822" s="316"/>
      <c r="D822" s="332" t="s">
        <v>1959</v>
      </c>
      <c r="E822" s="317" t="s">
        <v>1960</v>
      </c>
      <c r="F822" s="87" t="s">
        <v>6696</v>
      </c>
      <c r="G822" s="88"/>
      <c r="H822" s="89" t="s">
        <v>6697</v>
      </c>
      <c r="I822" s="90"/>
      <c r="J822" s="90"/>
      <c r="K822" s="91"/>
      <c r="L822" s="92"/>
      <c r="M822" s="90" t="s">
        <v>2749</v>
      </c>
      <c r="N822" s="90"/>
      <c r="O822" s="90"/>
      <c r="P822" s="91"/>
      <c r="Q822" s="185"/>
      <c r="R822" s="185"/>
      <c r="S822" s="185"/>
      <c r="T822" s="185"/>
      <c r="U822" s="185"/>
      <c r="V822" s="100" t="s">
        <v>6698</v>
      </c>
      <c r="W822" s="95" t="s">
        <v>6605</v>
      </c>
      <c r="X822" s="96"/>
      <c r="Y822" s="96"/>
      <c r="Z822" s="96"/>
      <c r="AA822" s="96"/>
      <c r="AB822" s="96"/>
      <c r="AC822" s="95"/>
      <c r="AD822" s="95" t="s">
        <v>6606</v>
      </c>
      <c r="AE822" s="100"/>
      <c r="AF822" s="100" t="s">
        <v>2735</v>
      </c>
      <c r="AG822" s="186"/>
      <c r="AH822" s="187"/>
      <c r="AI822" s="187"/>
      <c r="AJ822" s="187"/>
      <c r="AK822" s="188"/>
      <c r="AL822" s="188"/>
      <c r="AM822" s="189"/>
      <c r="AN822" s="189"/>
      <c r="AO822" s="189"/>
      <c r="AP822" s="189"/>
      <c r="AQ822" s="189"/>
      <c r="AR822" s="189"/>
      <c r="AS822" s="189"/>
      <c r="AT822" s="194" t="s">
        <v>1959</v>
      </c>
      <c r="AU822" s="104"/>
      <c r="AV822" s="104"/>
      <c r="AW822" s="104"/>
      <c r="AX822" s="104"/>
      <c r="AY822" s="104"/>
      <c r="AZ822" s="104"/>
      <c r="BA822" s="104"/>
      <c r="BB822" s="104"/>
      <c r="BC822" s="104"/>
      <c r="BD822" s="104"/>
      <c r="BE822" s="162"/>
      <c r="BF822" s="104"/>
      <c r="BG822" s="363"/>
      <c r="BH822" s="213" t="s">
        <v>1960</v>
      </c>
      <c r="BI822" s="193" t="s">
        <v>1960</v>
      </c>
      <c r="BJ822" s="193" t="s">
        <v>6699</v>
      </c>
      <c r="BK822" s="109"/>
    </row>
    <row r="823" s="193" customFormat="true" ht="12.75" hidden="true" customHeight="true" outlineLevel="0" collapsed="false">
      <c r="A823" s="315"/>
      <c r="B823" s="316"/>
      <c r="C823" s="316"/>
      <c r="D823" s="332" t="s">
        <v>1961</v>
      </c>
      <c r="E823" s="317" t="s">
        <v>1962</v>
      </c>
      <c r="F823" s="87" t="s">
        <v>6700</v>
      </c>
      <c r="G823" s="88"/>
      <c r="H823" s="89" t="s">
        <v>6701</v>
      </c>
      <c r="I823" s="90"/>
      <c r="J823" s="90"/>
      <c r="K823" s="91"/>
      <c r="L823" s="92"/>
      <c r="M823" s="90" t="s">
        <v>2749</v>
      </c>
      <c r="N823" s="90"/>
      <c r="O823" s="90"/>
      <c r="P823" s="91"/>
      <c r="Q823" s="185"/>
      <c r="R823" s="185"/>
      <c r="S823" s="185"/>
      <c r="T823" s="185"/>
      <c r="U823" s="185"/>
      <c r="V823" s="100" t="s">
        <v>6702</v>
      </c>
      <c r="W823" s="95" t="s">
        <v>6605</v>
      </c>
      <c r="X823" s="96"/>
      <c r="Y823" s="96"/>
      <c r="Z823" s="96"/>
      <c r="AA823" s="96"/>
      <c r="AB823" s="96"/>
      <c r="AC823" s="95"/>
      <c r="AD823" s="95" t="s">
        <v>6606</v>
      </c>
      <c r="AE823" s="100"/>
      <c r="AF823" s="100" t="s">
        <v>2735</v>
      </c>
      <c r="AG823" s="186"/>
      <c r="AH823" s="187"/>
      <c r="AI823" s="187"/>
      <c r="AJ823" s="187"/>
      <c r="AK823" s="188"/>
      <c r="AL823" s="188"/>
      <c r="AM823" s="189"/>
      <c r="AN823" s="189"/>
      <c r="AO823" s="189"/>
      <c r="AP823" s="189"/>
      <c r="AQ823" s="189"/>
      <c r="AR823" s="189"/>
      <c r="AS823" s="189"/>
      <c r="AT823" s="194" t="s">
        <v>1961</v>
      </c>
      <c r="AU823" s="104"/>
      <c r="AV823" s="104"/>
      <c r="AW823" s="104"/>
      <c r="AX823" s="104"/>
      <c r="AY823" s="104"/>
      <c r="AZ823" s="104"/>
      <c r="BA823" s="104"/>
      <c r="BB823" s="104"/>
      <c r="BC823" s="104"/>
      <c r="BD823" s="104"/>
      <c r="BE823" s="162"/>
      <c r="BF823" s="104"/>
      <c r="BG823" s="363"/>
      <c r="BH823" s="213" t="s">
        <v>1962</v>
      </c>
      <c r="BI823" s="193" t="s">
        <v>1962</v>
      </c>
      <c r="BJ823" s="193" t="s">
        <v>6703</v>
      </c>
      <c r="BK823" s="109"/>
    </row>
    <row r="824" s="193" customFormat="true" ht="12.75" hidden="true" customHeight="true" outlineLevel="0" collapsed="false">
      <c r="A824" s="315"/>
      <c r="B824" s="316"/>
      <c r="C824" s="316"/>
      <c r="D824" s="370" t="s">
        <v>1963</v>
      </c>
      <c r="E824" s="317" t="s">
        <v>1964</v>
      </c>
      <c r="F824" s="87" t="s">
        <v>6704</v>
      </c>
      <c r="G824" s="88"/>
      <c r="H824" s="89" t="s">
        <v>6705</v>
      </c>
      <c r="I824" s="90"/>
      <c r="J824" s="90"/>
      <c r="K824" s="91"/>
      <c r="L824" s="92"/>
      <c r="M824" s="90" t="s">
        <v>2749</v>
      </c>
      <c r="N824" s="90"/>
      <c r="O824" s="90"/>
      <c r="P824" s="91"/>
      <c r="Q824" s="185"/>
      <c r="R824" s="185"/>
      <c r="S824" s="185"/>
      <c r="T824" s="185"/>
      <c r="U824" s="185"/>
      <c r="V824" s="100" t="s">
        <v>6706</v>
      </c>
      <c r="W824" s="95" t="s">
        <v>6605</v>
      </c>
      <c r="X824" s="96"/>
      <c r="Y824" s="96"/>
      <c r="Z824" s="96"/>
      <c r="AA824" s="96"/>
      <c r="AB824" s="96"/>
      <c r="AC824" s="95"/>
      <c r="AD824" s="95" t="s">
        <v>6606</v>
      </c>
      <c r="AE824" s="100"/>
      <c r="AF824" s="100" t="s">
        <v>2735</v>
      </c>
      <c r="AG824" s="186"/>
      <c r="AH824" s="187"/>
      <c r="AI824" s="187"/>
      <c r="AJ824" s="187"/>
      <c r="AK824" s="188"/>
      <c r="AL824" s="188"/>
      <c r="AM824" s="189"/>
      <c r="AN824" s="189"/>
      <c r="AO824" s="189"/>
      <c r="AP824" s="189"/>
      <c r="AQ824" s="189"/>
      <c r="AR824" s="189"/>
      <c r="AS824" s="189"/>
      <c r="AT824" s="194" t="s">
        <v>1963</v>
      </c>
      <c r="AU824" s="104"/>
      <c r="AV824" s="104"/>
      <c r="AW824" s="104"/>
      <c r="AX824" s="104"/>
      <c r="AY824" s="104"/>
      <c r="AZ824" s="104"/>
      <c r="BA824" s="104"/>
      <c r="BB824" s="104"/>
      <c r="BC824" s="104"/>
      <c r="BD824" s="104"/>
      <c r="BE824" s="162"/>
      <c r="BF824" s="104"/>
      <c r="BG824" s="363"/>
      <c r="BH824" s="213" t="s">
        <v>1964</v>
      </c>
      <c r="BI824" s="193" t="s">
        <v>1964</v>
      </c>
      <c r="BJ824" s="193" t="s">
        <v>6707</v>
      </c>
      <c r="BK824" s="109"/>
    </row>
    <row r="825" s="193" customFormat="true" ht="12.75" hidden="true" customHeight="true" outlineLevel="0" collapsed="false">
      <c r="A825" s="315"/>
      <c r="B825" s="316"/>
      <c r="C825" s="316"/>
      <c r="D825" s="370" t="s">
        <v>1965</v>
      </c>
      <c r="E825" s="317" t="s">
        <v>1967</v>
      </c>
      <c r="F825" s="87" t="s">
        <v>6708</v>
      </c>
      <c r="G825" s="88"/>
      <c r="H825" s="89" t="s">
        <v>6709</v>
      </c>
      <c r="I825" s="90"/>
      <c r="J825" s="90"/>
      <c r="K825" s="91"/>
      <c r="L825" s="92"/>
      <c r="M825" s="90" t="s">
        <v>2749</v>
      </c>
      <c r="N825" s="90"/>
      <c r="O825" s="90"/>
      <c r="P825" s="91"/>
      <c r="Q825" s="185"/>
      <c r="R825" s="185"/>
      <c r="S825" s="185"/>
      <c r="T825" s="185"/>
      <c r="U825" s="185"/>
      <c r="V825" s="100" t="s">
        <v>6710</v>
      </c>
      <c r="W825" s="95" t="s">
        <v>6605</v>
      </c>
      <c r="X825" s="96"/>
      <c r="Y825" s="96"/>
      <c r="Z825" s="96"/>
      <c r="AA825" s="96"/>
      <c r="AB825" s="96"/>
      <c r="AC825" s="95"/>
      <c r="AD825" s="95" t="s">
        <v>6711</v>
      </c>
      <c r="AE825" s="100"/>
      <c r="AF825" s="100" t="s">
        <v>2735</v>
      </c>
      <c r="AG825" s="186"/>
      <c r="AH825" s="187"/>
      <c r="AI825" s="187"/>
      <c r="AJ825" s="187"/>
      <c r="AK825" s="188"/>
      <c r="AL825" s="188"/>
      <c r="AM825" s="189"/>
      <c r="AN825" s="189"/>
      <c r="AO825" s="189"/>
      <c r="AP825" s="189"/>
      <c r="AQ825" s="189"/>
      <c r="AR825" s="189"/>
      <c r="AS825" s="189"/>
      <c r="AT825" s="194" t="s">
        <v>1966</v>
      </c>
      <c r="AU825" s="104"/>
      <c r="AV825" s="104"/>
      <c r="AW825" s="104"/>
      <c r="AX825" s="104"/>
      <c r="AY825" s="104"/>
      <c r="AZ825" s="104"/>
      <c r="BA825" s="104"/>
      <c r="BB825" s="104"/>
      <c r="BC825" s="104"/>
      <c r="BD825" s="104"/>
      <c r="BE825" s="162"/>
      <c r="BF825" s="104"/>
      <c r="BG825" s="363"/>
      <c r="BH825" s="213" t="s">
        <v>1967</v>
      </c>
      <c r="BI825" s="193" t="s">
        <v>1967</v>
      </c>
      <c r="BJ825" s="193" t="s">
        <v>6712</v>
      </c>
      <c r="BK825" s="109"/>
    </row>
    <row r="826" s="193" customFormat="true" ht="12.75" hidden="true" customHeight="true" outlineLevel="0" collapsed="false">
      <c r="A826" s="315"/>
      <c r="B826" s="316"/>
      <c r="C826" s="316"/>
      <c r="D826" s="332" t="s">
        <v>1968</v>
      </c>
      <c r="E826" s="317" t="s">
        <v>1970</v>
      </c>
      <c r="F826" s="87" t="s">
        <v>6713</v>
      </c>
      <c r="G826" s="88"/>
      <c r="H826" s="89" t="s">
        <v>6714</v>
      </c>
      <c r="I826" s="90"/>
      <c r="J826" s="90"/>
      <c r="K826" s="91"/>
      <c r="L826" s="92"/>
      <c r="M826" s="90" t="s">
        <v>2749</v>
      </c>
      <c r="N826" s="90"/>
      <c r="O826" s="90"/>
      <c r="P826" s="91"/>
      <c r="Q826" s="185"/>
      <c r="R826" s="185"/>
      <c r="S826" s="185"/>
      <c r="T826" s="185"/>
      <c r="U826" s="185"/>
      <c r="V826" s="100" t="s">
        <v>6715</v>
      </c>
      <c r="W826" s="95" t="s">
        <v>6605</v>
      </c>
      <c r="X826" s="96"/>
      <c r="Y826" s="96"/>
      <c r="Z826" s="96"/>
      <c r="AA826" s="96"/>
      <c r="AB826" s="96"/>
      <c r="AC826" s="95"/>
      <c r="AD826" s="95" t="s">
        <v>6711</v>
      </c>
      <c r="AE826" s="100"/>
      <c r="AF826" s="100" t="s">
        <v>2735</v>
      </c>
      <c r="AG826" s="186"/>
      <c r="AH826" s="187"/>
      <c r="AI826" s="187"/>
      <c r="AJ826" s="187"/>
      <c r="AK826" s="188"/>
      <c r="AL826" s="188"/>
      <c r="AM826" s="189"/>
      <c r="AN826" s="189"/>
      <c r="AO826" s="189"/>
      <c r="AP826" s="189"/>
      <c r="AQ826" s="189"/>
      <c r="AR826" s="189"/>
      <c r="AS826" s="189"/>
      <c r="AT826" s="194" t="s">
        <v>1969</v>
      </c>
      <c r="AU826" s="104"/>
      <c r="AV826" s="104"/>
      <c r="AW826" s="104"/>
      <c r="AX826" s="104"/>
      <c r="AY826" s="104"/>
      <c r="AZ826" s="104"/>
      <c r="BA826" s="104"/>
      <c r="BB826" s="104"/>
      <c r="BC826" s="104"/>
      <c r="BD826" s="104"/>
      <c r="BE826" s="162"/>
      <c r="BF826" s="104"/>
      <c r="BG826" s="363"/>
      <c r="BH826" s="213" t="s">
        <v>1970</v>
      </c>
      <c r="BI826" s="193" t="s">
        <v>1970</v>
      </c>
      <c r="BJ826" s="193" t="s">
        <v>6716</v>
      </c>
      <c r="BK826" s="109"/>
    </row>
    <row r="827" s="193" customFormat="true" ht="12.75" hidden="true" customHeight="true" outlineLevel="0" collapsed="false">
      <c r="A827" s="315"/>
      <c r="B827" s="316"/>
      <c r="C827" s="316"/>
      <c r="D827" s="332" t="s">
        <v>1971</v>
      </c>
      <c r="E827" s="317" t="s">
        <v>1973</v>
      </c>
      <c r="F827" s="87" t="s">
        <v>6717</v>
      </c>
      <c r="G827" s="88"/>
      <c r="H827" s="89" t="s">
        <v>6718</v>
      </c>
      <c r="I827" s="90"/>
      <c r="J827" s="90"/>
      <c r="K827" s="91"/>
      <c r="L827" s="92"/>
      <c r="M827" s="90" t="s">
        <v>2749</v>
      </c>
      <c r="N827" s="90"/>
      <c r="O827" s="90"/>
      <c r="P827" s="91"/>
      <c r="Q827" s="185"/>
      <c r="R827" s="185"/>
      <c r="S827" s="185"/>
      <c r="T827" s="185"/>
      <c r="U827" s="185"/>
      <c r="V827" s="100" t="s">
        <v>6719</v>
      </c>
      <c r="W827" s="95" t="s">
        <v>6605</v>
      </c>
      <c r="X827" s="96"/>
      <c r="Y827" s="96"/>
      <c r="Z827" s="96"/>
      <c r="AA827" s="96"/>
      <c r="AB827" s="96"/>
      <c r="AC827" s="95"/>
      <c r="AD827" s="95" t="s">
        <v>6711</v>
      </c>
      <c r="AE827" s="100"/>
      <c r="AF827" s="100" t="s">
        <v>2735</v>
      </c>
      <c r="AG827" s="186"/>
      <c r="AH827" s="187"/>
      <c r="AI827" s="187"/>
      <c r="AJ827" s="187"/>
      <c r="AK827" s="188"/>
      <c r="AL827" s="188"/>
      <c r="AM827" s="189"/>
      <c r="AN827" s="189"/>
      <c r="AO827" s="189"/>
      <c r="AP827" s="189"/>
      <c r="AQ827" s="189"/>
      <c r="AR827" s="189"/>
      <c r="AS827" s="189"/>
      <c r="AT827" s="194" t="s">
        <v>1972</v>
      </c>
      <c r="AU827" s="104"/>
      <c r="AV827" s="104"/>
      <c r="AW827" s="104"/>
      <c r="AX827" s="104"/>
      <c r="AY827" s="104"/>
      <c r="AZ827" s="104"/>
      <c r="BA827" s="104"/>
      <c r="BB827" s="104"/>
      <c r="BC827" s="104"/>
      <c r="BD827" s="104"/>
      <c r="BE827" s="162"/>
      <c r="BF827" s="104"/>
      <c r="BG827" s="363"/>
      <c r="BH827" s="213" t="s">
        <v>1973</v>
      </c>
      <c r="BI827" s="193" t="s">
        <v>1973</v>
      </c>
      <c r="BJ827" s="193" t="s">
        <v>6720</v>
      </c>
      <c r="BK827" s="109"/>
    </row>
    <row r="828" s="193" customFormat="true" ht="12.75" hidden="true" customHeight="true" outlineLevel="0" collapsed="false">
      <c r="A828" s="315"/>
      <c r="B828" s="316"/>
      <c r="C828" s="316"/>
      <c r="D828" s="332" t="s">
        <v>1974</v>
      </c>
      <c r="E828" s="317" t="s">
        <v>1976</v>
      </c>
      <c r="F828" s="87" t="s">
        <v>6721</v>
      </c>
      <c r="G828" s="88"/>
      <c r="H828" s="89" t="s">
        <v>6722</v>
      </c>
      <c r="I828" s="90"/>
      <c r="J828" s="90"/>
      <c r="K828" s="91"/>
      <c r="L828" s="92"/>
      <c r="M828" s="90" t="s">
        <v>2749</v>
      </c>
      <c r="N828" s="90"/>
      <c r="O828" s="90"/>
      <c r="P828" s="91"/>
      <c r="Q828" s="185"/>
      <c r="R828" s="185"/>
      <c r="S828" s="185"/>
      <c r="T828" s="185"/>
      <c r="U828" s="185"/>
      <c r="V828" s="100" t="s">
        <v>6723</v>
      </c>
      <c r="W828" s="95" t="s">
        <v>6605</v>
      </c>
      <c r="X828" s="96"/>
      <c r="Y828" s="96"/>
      <c r="Z828" s="96"/>
      <c r="AA828" s="96"/>
      <c r="AB828" s="96"/>
      <c r="AC828" s="95"/>
      <c r="AD828" s="95" t="s">
        <v>6711</v>
      </c>
      <c r="AE828" s="100"/>
      <c r="AF828" s="100" t="s">
        <v>2735</v>
      </c>
      <c r="AG828" s="186"/>
      <c r="AH828" s="187"/>
      <c r="AI828" s="187"/>
      <c r="AJ828" s="187"/>
      <c r="AK828" s="188"/>
      <c r="AL828" s="188"/>
      <c r="AM828" s="189"/>
      <c r="AN828" s="189"/>
      <c r="AO828" s="189"/>
      <c r="AP828" s="189"/>
      <c r="AQ828" s="189"/>
      <c r="AR828" s="189"/>
      <c r="AS828" s="189"/>
      <c r="AT828" s="194" t="s">
        <v>1975</v>
      </c>
      <c r="AU828" s="104"/>
      <c r="AV828" s="104"/>
      <c r="AW828" s="104"/>
      <c r="AX828" s="104"/>
      <c r="AY828" s="104"/>
      <c r="AZ828" s="104"/>
      <c r="BA828" s="104"/>
      <c r="BB828" s="104"/>
      <c r="BC828" s="104"/>
      <c r="BD828" s="104"/>
      <c r="BE828" s="162"/>
      <c r="BF828" s="104"/>
      <c r="BG828" s="363"/>
      <c r="BH828" s="213" t="s">
        <v>1976</v>
      </c>
      <c r="BI828" s="193" t="s">
        <v>1976</v>
      </c>
      <c r="BJ828" s="193" t="s">
        <v>6724</v>
      </c>
      <c r="BK828" s="109"/>
    </row>
    <row r="829" s="193" customFormat="true" ht="12.75" hidden="true" customHeight="true" outlineLevel="0" collapsed="false">
      <c r="A829" s="315"/>
      <c r="B829" s="316"/>
      <c r="C829" s="316"/>
      <c r="D829" s="332" t="s">
        <v>1977</v>
      </c>
      <c r="E829" s="317" t="s">
        <v>1979</v>
      </c>
      <c r="F829" s="87" t="s">
        <v>6725</v>
      </c>
      <c r="G829" s="88"/>
      <c r="H829" s="89" t="s">
        <v>6726</v>
      </c>
      <c r="I829" s="90"/>
      <c r="J829" s="90"/>
      <c r="K829" s="91"/>
      <c r="L829" s="92"/>
      <c r="M829" s="90" t="s">
        <v>2749</v>
      </c>
      <c r="N829" s="90"/>
      <c r="O829" s="90"/>
      <c r="P829" s="91"/>
      <c r="Q829" s="185"/>
      <c r="R829" s="185"/>
      <c r="S829" s="185"/>
      <c r="T829" s="185"/>
      <c r="U829" s="185"/>
      <c r="V829" s="100" t="s">
        <v>6727</v>
      </c>
      <c r="W829" s="95" t="s">
        <v>6605</v>
      </c>
      <c r="X829" s="96"/>
      <c r="Y829" s="96"/>
      <c r="Z829" s="96"/>
      <c r="AA829" s="96"/>
      <c r="AB829" s="96"/>
      <c r="AC829" s="95"/>
      <c r="AD829" s="95" t="s">
        <v>6711</v>
      </c>
      <c r="AE829" s="100"/>
      <c r="AF829" s="100" t="s">
        <v>2735</v>
      </c>
      <c r="AG829" s="186"/>
      <c r="AH829" s="187"/>
      <c r="AI829" s="187"/>
      <c r="AJ829" s="187"/>
      <c r="AK829" s="188"/>
      <c r="AL829" s="188"/>
      <c r="AM829" s="189"/>
      <c r="AN829" s="189"/>
      <c r="AO829" s="189"/>
      <c r="AP829" s="189"/>
      <c r="AQ829" s="189"/>
      <c r="AR829" s="189"/>
      <c r="AS829" s="189"/>
      <c r="AT829" s="194" t="s">
        <v>1978</v>
      </c>
      <c r="AU829" s="104"/>
      <c r="AV829" s="104"/>
      <c r="AW829" s="104"/>
      <c r="AX829" s="104"/>
      <c r="AY829" s="104"/>
      <c r="AZ829" s="104"/>
      <c r="BA829" s="104"/>
      <c r="BB829" s="104"/>
      <c r="BC829" s="104"/>
      <c r="BD829" s="104"/>
      <c r="BE829" s="162"/>
      <c r="BF829" s="104"/>
      <c r="BG829" s="363"/>
      <c r="BH829" s="213" t="s">
        <v>1979</v>
      </c>
      <c r="BI829" s="193" t="s">
        <v>1979</v>
      </c>
      <c r="BJ829" s="193" t="s">
        <v>6728</v>
      </c>
      <c r="BK829" s="109"/>
    </row>
    <row r="830" s="193" customFormat="true" ht="12.75" hidden="true" customHeight="true" outlineLevel="0" collapsed="false">
      <c r="A830" s="315"/>
      <c r="B830" s="316"/>
      <c r="C830" s="316"/>
      <c r="D830" s="332" t="s">
        <v>1980</v>
      </c>
      <c r="E830" s="317" t="s">
        <v>1982</v>
      </c>
      <c r="F830" s="87" t="s">
        <v>6729</v>
      </c>
      <c r="G830" s="88"/>
      <c r="H830" s="89" t="s">
        <v>6730</v>
      </c>
      <c r="I830" s="90"/>
      <c r="J830" s="90"/>
      <c r="K830" s="91"/>
      <c r="L830" s="92"/>
      <c r="M830" s="90" t="s">
        <v>2749</v>
      </c>
      <c r="N830" s="90"/>
      <c r="O830" s="90"/>
      <c r="P830" s="91"/>
      <c r="Q830" s="185"/>
      <c r="R830" s="185"/>
      <c r="S830" s="185"/>
      <c r="T830" s="185"/>
      <c r="U830" s="185"/>
      <c r="V830" s="100" t="s">
        <v>6731</v>
      </c>
      <c r="W830" s="95" t="s">
        <v>6605</v>
      </c>
      <c r="X830" s="96"/>
      <c r="Y830" s="96"/>
      <c r="Z830" s="96"/>
      <c r="AA830" s="96"/>
      <c r="AB830" s="96"/>
      <c r="AC830" s="95"/>
      <c r="AD830" s="95" t="s">
        <v>6711</v>
      </c>
      <c r="AE830" s="100"/>
      <c r="AF830" s="100" t="s">
        <v>2735</v>
      </c>
      <c r="AG830" s="186"/>
      <c r="AH830" s="187"/>
      <c r="AI830" s="187"/>
      <c r="AJ830" s="187"/>
      <c r="AK830" s="188"/>
      <c r="AL830" s="188"/>
      <c r="AM830" s="189"/>
      <c r="AN830" s="189"/>
      <c r="AO830" s="189"/>
      <c r="AP830" s="189"/>
      <c r="AQ830" s="189"/>
      <c r="AR830" s="189"/>
      <c r="AS830" s="189"/>
      <c r="AT830" s="194" t="s">
        <v>1981</v>
      </c>
      <c r="AU830" s="104"/>
      <c r="AV830" s="104"/>
      <c r="AW830" s="104"/>
      <c r="AX830" s="104"/>
      <c r="AY830" s="104"/>
      <c r="AZ830" s="104"/>
      <c r="BA830" s="104"/>
      <c r="BB830" s="104"/>
      <c r="BC830" s="104"/>
      <c r="BD830" s="104"/>
      <c r="BE830" s="162"/>
      <c r="BF830" s="104"/>
      <c r="BG830" s="363"/>
      <c r="BH830" s="213" t="s">
        <v>1982</v>
      </c>
      <c r="BI830" s="193" t="s">
        <v>1982</v>
      </c>
      <c r="BJ830" s="193" t="s">
        <v>6732</v>
      </c>
      <c r="BK830" s="109"/>
    </row>
    <row r="831" s="193" customFormat="true" ht="12.75" hidden="true" customHeight="true" outlineLevel="0" collapsed="false">
      <c r="A831" s="315"/>
      <c r="B831" s="316"/>
      <c r="C831" s="316"/>
      <c r="D831" s="332" t="s">
        <v>1983</v>
      </c>
      <c r="E831" s="317" t="s">
        <v>1985</v>
      </c>
      <c r="F831" s="87" t="s">
        <v>6733</v>
      </c>
      <c r="G831" s="88"/>
      <c r="H831" s="89" t="s">
        <v>6734</v>
      </c>
      <c r="I831" s="90"/>
      <c r="J831" s="90"/>
      <c r="K831" s="91"/>
      <c r="L831" s="92"/>
      <c r="M831" s="90" t="s">
        <v>2749</v>
      </c>
      <c r="N831" s="90"/>
      <c r="O831" s="90"/>
      <c r="P831" s="91"/>
      <c r="Q831" s="185"/>
      <c r="R831" s="185"/>
      <c r="S831" s="185"/>
      <c r="T831" s="185"/>
      <c r="U831" s="185"/>
      <c r="V831" s="100" t="s">
        <v>6735</v>
      </c>
      <c r="W831" s="95" t="s">
        <v>6605</v>
      </c>
      <c r="X831" s="96"/>
      <c r="Y831" s="96"/>
      <c r="Z831" s="96"/>
      <c r="AA831" s="96"/>
      <c r="AB831" s="96"/>
      <c r="AC831" s="95"/>
      <c r="AD831" s="95" t="s">
        <v>6711</v>
      </c>
      <c r="AE831" s="100"/>
      <c r="AF831" s="100" t="s">
        <v>2735</v>
      </c>
      <c r="AG831" s="186"/>
      <c r="AH831" s="187"/>
      <c r="AI831" s="187"/>
      <c r="AJ831" s="187"/>
      <c r="AK831" s="188"/>
      <c r="AL831" s="188"/>
      <c r="AM831" s="189"/>
      <c r="AN831" s="189"/>
      <c r="AO831" s="189"/>
      <c r="AP831" s="189"/>
      <c r="AQ831" s="189"/>
      <c r="AR831" s="189"/>
      <c r="AS831" s="189"/>
      <c r="AT831" s="194" t="s">
        <v>1984</v>
      </c>
      <c r="AU831" s="104"/>
      <c r="AV831" s="104"/>
      <c r="AW831" s="104"/>
      <c r="AX831" s="104"/>
      <c r="AY831" s="104"/>
      <c r="AZ831" s="104"/>
      <c r="BA831" s="104"/>
      <c r="BB831" s="104"/>
      <c r="BC831" s="104"/>
      <c r="BD831" s="104"/>
      <c r="BE831" s="162"/>
      <c r="BF831" s="104"/>
      <c r="BG831" s="363"/>
      <c r="BH831" s="213" t="s">
        <v>1985</v>
      </c>
      <c r="BI831" s="193" t="s">
        <v>1985</v>
      </c>
      <c r="BJ831" s="193" t="s">
        <v>6736</v>
      </c>
      <c r="BK831" s="109"/>
    </row>
    <row r="832" s="193" customFormat="true" ht="12.75" hidden="true" customHeight="true" outlineLevel="0" collapsed="false">
      <c r="A832" s="315"/>
      <c r="B832" s="316"/>
      <c r="C832" s="316"/>
      <c r="D832" s="332" t="s">
        <v>1986</v>
      </c>
      <c r="E832" s="317" t="s">
        <v>1988</v>
      </c>
      <c r="F832" s="87" t="s">
        <v>6737</v>
      </c>
      <c r="G832" s="88"/>
      <c r="H832" s="89" t="s">
        <v>6738</v>
      </c>
      <c r="I832" s="90"/>
      <c r="J832" s="90"/>
      <c r="K832" s="91"/>
      <c r="L832" s="92"/>
      <c r="M832" s="90" t="s">
        <v>2749</v>
      </c>
      <c r="N832" s="90"/>
      <c r="O832" s="90"/>
      <c r="P832" s="91"/>
      <c r="Q832" s="185"/>
      <c r="R832" s="185"/>
      <c r="S832" s="185"/>
      <c r="T832" s="185"/>
      <c r="U832" s="185"/>
      <c r="V832" s="100" t="s">
        <v>6739</v>
      </c>
      <c r="W832" s="95" t="s">
        <v>6605</v>
      </c>
      <c r="X832" s="96"/>
      <c r="Y832" s="96"/>
      <c r="Z832" s="96"/>
      <c r="AA832" s="96"/>
      <c r="AB832" s="96"/>
      <c r="AC832" s="95"/>
      <c r="AD832" s="95" t="s">
        <v>6711</v>
      </c>
      <c r="AE832" s="100"/>
      <c r="AF832" s="100" t="s">
        <v>2735</v>
      </c>
      <c r="AG832" s="186"/>
      <c r="AH832" s="187"/>
      <c r="AI832" s="187"/>
      <c r="AJ832" s="187"/>
      <c r="AK832" s="188"/>
      <c r="AL832" s="188"/>
      <c r="AM832" s="189"/>
      <c r="AN832" s="189"/>
      <c r="AO832" s="189"/>
      <c r="AP832" s="189"/>
      <c r="AQ832" s="189"/>
      <c r="AR832" s="189"/>
      <c r="AS832" s="189"/>
      <c r="AT832" s="194" t="s">
        <v>1987</v>
      </c>
      <c r="AU832" s="104"/>
      <c r="AV832" s="104"/>
      <c r="AW832" s="104"/>
      <c r="AX832" s="104"/>
      <c r="AY832" s="104"/>
      <c r="AZ832" s="104"/>
      <c r="BA832" s="104"/>
      <c r="BB832" s="104"/>
      <c r="BC832" s="104"/>
      <c r="BD832" s="104"/>
      <c r="BE832" s="162"/>
      <c r="BF832" s="104"/>
      <c r="BG832" s="363"/>
      <c r="BH832" s="213" t="s">
        <v>1988</v>
      </c>
      <c r="BI832" s="193" t="s">
        <v>1988</v>
      </c>
      <c r="BJ832" s="193" t="s">
        <v>6740</v>
      </c>
      <c r="BK832" s="109"/>
    </row>
    <row r="833" s="193" customFormat="true" ht="12.75" hidden="true" customHeight="true" outlineLevel="0" collapsed="false">
      <c r="A833" s="315"/>
      <c r="B833" s="316"/>
      <c r="C833" s="316"/>
      <c r="D833" s="332" t="s">
        <v>1989</v>
      </c>
      <c r="E833" s="317" t="s">
        <v>1991</v>
      </c>
      <c r="F833" s="87" t="s">
        <v>6741</v>
      </c>
      <c r="G833" s="88"/>
      <c r="H833" s="89" t="s">
        <v>6742</v>
      </c>
      <c r="I833" s="90"/>
      <c r="J833" s="90"/>
      <c r="K833" s="91"/>
      <c r="L833" s="92"/>
      <c r="M833" s="90" t="s">
        <v>2749</v>
      </c>
      <c r="N833" s="90"/>
      <c r="O833" s="90"/>
      <c r="P833" s="91"/>
      <c r="Q833" s="185"/>
      <c r="R833" s="185"/>
      <c r="S833" s="185"/>
      <c r="T833" s="185"/>
      <c r="U833" s="185"/>
      <c r="V833" s="100" t="s">
        <v>6743</v>
      </c>
      <c r="W833" s="95" t="s">
        <v>6605</v>
      </c>
      <c r="X833" s="96"/>
      <c r="Y833" s="96"/>
      <c r="Z833" s="96"/>
      <c r="AA833" s="96"/>
      <c r="AB833" s="96"/>
      <c r="AC833" s="95"/>
      <c r="AD833" s="95" t="s">
        <v>6711</v>
      </c>
      <c r="AE833" s="100"/>
      <c r="AF833" s="100" t="s">
        <v>2735</v>
      </c>
      <c r="AG833" s="186"/>
      <c r="AH833" s="187"/>
      <c r="AI833" s="187"/>
      <c r="AJ833" s="187"/>
      <c r="AK833" s="188"/>
      <c r="AL833" s="188"/>
      <c r="AM833" s="189"/>
      <c r="AN833" s="189"/>
      <c r="AO833" s="189"/>
      <c r="AP833" s="189"/>
      <c r="AQ833" s="189"/>
      <c r="AR833" s="189"/>
      <c r="AS833" s="189"/>
      <c r="AT833" s="194" t="s">
        <v>1990</v>
      </c>
      <c r="AU833" s="104"/>
      <c r="AV833" s="104"/>
      <c r="AW833" s="104"/>
      <c r="AX833" s="104"/>
      <c r="AY833" s="104"/>
      <c r="AZ833" s="104"/>
      <c r="BA833" s="104"/>
      <c r="BB833" s="104"/>
      <c r="BC833" s="104"/>
      <c r="BD833" s="104"/>
      <c r="BE833" s="162"/>
      <c r="BF833" s="104"/>
      <c r="BG833" s="363"/>
      <c r="BH833" s="213" t="s">
        <v>1991</v>
      </c>
      <c r="BI833" s="193" t="s">
        <v>1991</v>
      </c>
      <c r="BJ833" s="193" t="s">
        <v>6744</v>
      </c>
      <c r="BK833" s="109"/>
    </row>
    <row r="834" s="193" customFormat="true" ht="12.75" hidden="true" customHeight="true" outlineLevel="0" collapsed="false">
      <c r="A834" s="315"/>
      <c r="B834" s="316"/>
      <c r="C834" s="316"/>
      <c r="D834" s="332" t="s">
        <v>1992</v>
      </c>
      <c r="E834" s="317" t="s">
        <v>1994</v>
      </c>
      <c r="F834" s="87" t="s">
        <v>6745</v>
      </c>
      <c r="G834" s="88"/>
      <c r="H834" s="89" t="s">
        <v>6746</v>
      </c>
      <c r="I834" s="90"/>
      <c r="J834" s="90"/>
      <c r="K834" s="91"/>
      <c r="L834" s="92"/>
      <c r="M834" s="90" t="s">
        <v>2749</v>
      </c>
      <c r="N834" s="90"/>
      <c r="O834" s="90"/>
      <c r="P834" s="91"/>
      <c r="Q834" s="185"/>
      <c r="R834" s="185"/>
      <c r="S834" s="185"/>
      <c r="T834" s="185"/>
      <c r="U834" s="185"/>
      <c r="V834" s="100" t="s">
        <v>6747</v>
      </c>
      <c r="W834" s="95" t="s">
        <v>6605</v>
      </c>
      <c r="X834" s="96"/>
      <c r="Y834" s="96"/>
      <c r="Z834" s="96"/>
      <c r="AA834" s="96"/>
      <c r="AB834" s="96"/>
      <c r="AC834" s="95"/>
      <c r="AD834" s="95" t="s">
        <v>6711</v>
      </c>
      <c r="AE834" s="100"/>
      <c r="AF834" s="100" t="s">
        <v>2735</v>
      </c>
      <c r="AG834" s="186"/>
      <c r="AH834" s="187"/>
      <c r="AI834" s="187"/>
      <c r="AJ834" s="187"/>
      <c r="AK834" s="188"/>
      <c r="AL834" s="188"/>
      <c r="AM834" s="189"/>
      <c r="AN834" s="189"/>
      <c r="AO834" s="189"/>
      <c r="AP834" s="189"/>
      <c r="AQ834" s="189"/>
      <c r="AR834" s="189"/>
      <c r="AS834" s="189"/>
      <c r="AT834" s="194" t="s">
        <v>1993</v>
      </c>
      <c r="AU834" s="104"/>
      <c r="AV834" s="104"/>
      <c r="AW834" s="104"/>
      <c r="AX834" s="104"/>
      <c r="AY834" s="104"/>
      <c r="AZ834" s="104"/>
      <c r="BA834" s="104"/>
      <c r="BB834" s="104"/>
      <c r="BC834" s="104"/>
      <c r="BD834" s="104"/>
      <c r="BE834" s="162"/>
      <c r="BF834" s="104"/>
      <c r="BG834" s="363"/>
      <c r="BH834" s="213" t="s">
        <v>1994</v>
      </c>
      <c r="BI834" s="193" t="s">
        <v>1994</v>
      </c>
      <c r="BJ834" s="193" t="s">
        <v>6748</v>
      </c>
      <c r="BK834" s="109"/>
    </row>
    <row r="835" s="193" customFormat="true" ht="12.75" hidden="true" customHeight="true" outlineLevel="0" collapsed="false">
      <c r="A835" s="315"/>
      <c r="B835" s="316"/>
      <c r="C835" s="316"/>
      <c r="D835" s="332" t="s">
        <v>1995</v>
      </c>
      <c r="E835" s="317" t="s">
        <v>1997</v>
      </c>
      <c r="F835" s="87" t="s">
        <v>6749</v>
      </c>
      <c r="G835" s="88"/>
      <c r="H835" s="89" t="s">
        <v>6750</v>
      </c>
      <c r="I835" s="90"/>
      <c r="J835" s="90"/>
      <c r="K835" s="91"/>
      <c r="L835" s="92"/>
      <c r="M835" s="90" t="s">
        <v>2749</v>
      </c>
      <c r="N835" s="90"/>
      <c r="O835" s="90"/>
      <c r="P835" s="91"/>
      <c r="Q835" s="185"/>
      <c r="R835" s="185"/>
      <c r="S835" s="185"/>
      <c r="T835" s="185"/>
      <c r="U835" s="185"/>
      <c r="V835" s="100" t="s">
        <v>6751</v>
      </c>
      <c r="W835" s="95" t="s">
        <v>6605</v>
      </c>
      <c r="X835" s="96"/>
      <c r="Y835" s="96"/>
      <c r="Z835" s="96"/>
      <c r="AA835" s="96"/>
      <c r="AB835" s="96"/>
      <c r="AC835" s="95"/>
      <c r="AD835" s="95" t="s">
        <v>6711</v>
      </c>
      <c r="AE835" s="100"/>
      <c r="AF835" s="100" t="s">
        <v>2735</v>
      </c>
      <c r="AG835" s="186"/>
      <c r="AH835" s="187"/>
      <c r="AI835" s="187"/>
      <c r="AJ835" s="187"/>
      <c r="AK835" s="188"/>
      <c r="AL835" s="188"/>
      <c r="AM835" s="189"/>
      <c r="AN835" s="189"/>
      <c r="AO835" s="189"/>
      <c r="AP835" s="189"/>
      <c r="AQ835" s="189"/>
      <c r="AR835" s="189"/>
      <c r="AS835" s="189"/>
      <c r="AT835" s="194" t="s">
        <v>1996</v>
      </c>
      <c r="AU835" s="104"/>
      <c r="AV835" s="104"/>
      <c r="AW835" s="104"/>
      <c r="AX835" s="104"/>
      <c r="AY835" s="104"/>
      <c r="AZ835" s="104"/>
      <c r="BA835" s="104"/>
      <c r="BB835" s="104"/>
      <c r="BC835" s="104"/>
      <c r="BD835" s="104"/>
      <c r="BE835" s="162"/>
      <c r="BF835" s="104"/>
      <c r="BG835" s="363"/>
      <c r="BH835" s="213" t="s">
        <v>1997</v>
      </c>
      <c r="BI835" s="193" t="s">
        <v>1997</v>
      </c>
      <c r="BJ835" s="193" t="s">
        <v>6752</v>
      </c>
      <c r="BK835" s="109"/>
    </row>
    <row r="836" s="193" customFormat="true" ht="12.75" hidden="true" customHeight="true" outlineLevel="0" collapsed="false">
      <c r="A836" s="315"/>
      <c r="B836" s="316"/>
      <c r="C836" s="316"/>
      <c r="D836" s="370" t="s">
        <v>1998</v>
      </c>
      <c r="E836" s="317" t="s">
        <v>2000</v>
      </c>
      <c r="F836" s="87" t="s">
        <v>6753</v>
      </c>
      <c r="G836" s="88"/>
      <c r="H836" s="89" t="s">
        <v>6754</v>
      </c>
      <c r="I836" s="90"/>
      <c r="J836" s="90"/>
      <c r="K836" s="91"/>
      <c r="L836" s="92"/>
      <c r="M836" s="90" t="s">
        <v>2749</v>
      </c>
      <c r="N836" s="90"/>
      <c r="O836" s="90"/>
      <c r="P836" s="91"/>
      <c r="Q836" s="185"/>
      <c r="R836" s="185"/>
      <c r="S836" s="185"/>
      <c r="T836" s="185"/>
      <c r="U836" s="185"/>
      <c r="V836" s="100" t="s">
        <v>6755</v>
      </c>
      <c r="W836" s="95" t="s">
        <v>6605</v>
      </c>
      <c r="X836" s="96"/>
      <c r="Y836" s="96"/>
      <c r="Z836" s="96"/>
      <c r="AA836" s="96"/>
      <c r="AB836" s="96"/>
      <c r="AC836" s="95"/>
      <c r="AD836" s="95" t="s">
        <v>6711</v>
      </c>
      <c r="AE836" s="100"/>
      <c r="AF836" s="100" t="s">
        <v>2735</v>
      </c>
      <c r="AG836" s="186"/>
      <c r="AH836" s="187"/>
      <c r="AI836" s="187"/>
      <c r="AJ836" s="187"/>
      <c r="AK836" s="188"/>
      <c r="AL836" s="188"/>
      <c r="AM836" s="189"/>
      <c r="AN836" s="189"/>
      <c r="AO836" s="189"/>
      <c r="AP836" s="189"/>
      <c r="AQ836" s="189"/>
      <c r="AR836" s="189"/>
      <c r="AS836" s="189"/>
      <c r="AT836" s="194" t="s">
        <v>1999</v>
      </c>
      <c r="AU836" s="104"/>
      <c r="AV836" s="104"/>
      <c r="AW836" s="104"/>
      <c r="AX836" s="104"/>
      <c r="AY836" s="104"/>
      <c r="AZ836" s="104"/>
      <c r="BA836" s="104"/>
      <c r="BB836" s="104"/>
      <c r="BC836" s="104"/>
      <c r="BD836" s="104"/>
      <c r="BE836" s="162"/>
      <c r="BF836" s="104"/>
      <c r="BG836" s="363"/>
      <c r="BH836" s="213" t="s">
        <v>2000</v>
      </c>
      <c r="BI836" s="193" t="s">
        <v>2000</v>
      </c>
      <c r="BJ836" s="193" t="s">
        <v>6756</v>
      </c>
      <c r="BK836" s="109"/>
    </row>
    <row r="837" s="193" customFormat="true" ht="12.75" hidden="true" customHeight="true" outlineLevel="0" collapsed="false">
      <c r="A837" s="315"/>
      <c r="B837" s="316"/>
      <c r="C837" s="316"/>
      <c r="D837" s="370" t="s">
        <v>2001</v>
      </c>
      <c r="E837" s="317" t="s">
        <v>2003</v>
      </c>
      <c r="F837" s="87" t="s">
        <v>6757</v>
      </c>
      <c r="G837" s="88"/>
      <c r="H837" s="89" t="s">
        <v>6758</v>
      </c>
      <c r="I837" s="90"/>
      <c r="J837" s="90"/>
      <c r="K837" s="91"/>
      <c r="L837" s="92"/>
      <c r="M837" s="90" t="s">
        <v>2749</v>
      </c>
      <c r="N837" s="90"/>
      <c r="O837" s="90"/>
      <c r="P837" s="91"/>
      <c r="Q837" s="185"/>
      <c r="R837" s="185"/>
      <c r="S837" s="185"/>
      <c r="T837" s="185"/>
      <c r="U837" s="185"/>
      <c r="V837" s="100" t="s">
        <v>6759</v>
      </c>
      <c r="W837" s="95" t="s">
        <v>6605</v>
      </c>
      <c r="X837" s="96"/>
      <c r="Y837" s="96"/>
      <c r="Z837" s="96"/>
      <c r="AA837" s="96"/>
      <c r="AB837" s="96"/>
      <c r="AC837" s="95"/>
      <c r="AD837" s="95" t="s">
        <v>6711</v>
      </c>
      <c r="AE837" s="100"/>
      <c r="AF837" s="100" t="s">
        <v>2735</v>
      </c>
      <c r="AG837" s="186"/>
      <c r="AH837" s="187"/>
      <c r="AI837" s="187"/>
      <c r="AJ837" s="187"/>
      <c r="AK837" s="188"/>
      <c r="AL837" s="188"/>
      <c r="AM837" s="189"/>
      <c r="AN837" s="189"/>
      <c r="AO837" s="189"/>
      <c r="AP837" s="189"/>
      <c r="AQ837" s="189"/>
      <c r="AR837" s="189"/>
      <c r="AS837" s="189"/>
      <c r="AT837" s="194" t="s">
        <v>2002</v>
      </c>
      <c r="AU837" s="104"/>
      <c r="AV837" s="104"/>
      <c r="AW837" s="104"/>
      <c r="AX837" s="104"/>
      <c r="AY837" s="104"/>
      <c r="AZ837" s="104"/>
      <c r="BA837" s="104"/>
      <c r="BB837" s="104"/>
      <c r="BC837" s="104"/>
      <c r="BD837" s="104"/>
      <c r="BE837" s="162"/>
      <c r="BF837" s="104"/>
      <c r="BG837" s="363"/>
      <c r="BH837" s="213" t="s">
        <v>2003</v>
      </c>
      <c r="BI837" s="193" t="s">
        <v>2003</v>
      </c>
      <c r="BJ837" s="193" t="s">
        <v>6760</v>
      </c>
      <c r="BK837" s="109"/>
    </row>
    <row r="838" s="193" customFormat="true" ht="12.75" hidden="true" customHeight="true" outlineLevel="0" collapsed="false">
      <c r="A838" s="315"/>
      <c r="B838" s="316"/>
      <c r="C838" s="316"/>
      <c r="D838" s="332" t="s">
        <v>2004</v>
      </c>
      <c r="E838" s="317" t="s">
        <v>2006</v>
      </c>
      <c r="F838" s="87" t="s">
        <v>6761</v>
      </c>
      <c r="G838" s="88"/>
      <c r="H838" s="89" t="s">
        <v>6762</v>
      </c>
      <c r="I838" s="90"/>
      <c r="J838" s="90"/>
      <c r="K838" s="91"/>
      <c r="L838" s="92"/>
      <c r="M838" s="90" t="s">
        <v>2749</v>
      </c>
      <c r="N838" s="90"/>
      <c r="O838" s="90"/>
      <c r="P838" s="91"/>
      <c r="Q838" s="185"/>
      <c r="R838" s="185"/>
      <c r="S838" s="185"/>
      <c r="T838" s="185"/>
      <c r="U838" s="185"/>
      <c r="V838" s="100" t="s">
        <v>6763</v>
      </c>
      <c r="W838" s="95" t="s">
        <v>6605</v>
      </c>
      <c r="X838" s="96"/>
      <c r="Y838" s="96"/>
      <c r="Z838" s="96"/>
      <c r="AA838" s="96"/>
      <c r="AB838" s="96"/>
      <c r="AC838" s="95"/>
      <c r="AD838" s="95" t="s">
        <v>6711</v>
      </c>
      <c r="AE838" s="100"/>
      <c r="AF838" s="100" t="s">
        <v>2735</v>
      </c>
      <c r="AG838" s="186"/>
      <c r="AH838" s="187"/>
      <c r="AI838" s="187"/>
      <c r="AJ838" s="187"/>
      <c r="AK838" s="188"/>
      <c r="AL838" s="188"/>
      <c r="AM838" s="189"/>
      <c r="AN838" s="189"/>
      <c r="AO838" s="189"/>
      <c r="AP838" s="189"/>
      <c r="AQ838" s="189"/>
      <c r="AR838" s="189"/>
      <c r="AS838" s="189"/>
      <c r="AT838" s="194" t="s">
        <v>2005</v>
      </c>
      <c r="AU838" s="104"/>
      <c r="AV838" s="104"/>
      <c r="AW838" s="104"/>
      <c r="AX838" s="104"/>
      <c r="AY838" s="104"/>
      <c r="AZ838" s="104"/>
      <c r="BA838" s="104"/>
      <c r="BB838" s="104"/>
      <c r="BC838" s="104"/>
      <c r="BD838" s="104"/>
      <c r="BE838" s="162"/>
      <c r="BF838" s="104"/>
      <c r="BG838" s="363"/>
      <c r="BH838" s="213" t="s">
        <v>2006</v>
      </c>
      <c r="BI838" s="193" t="s">
        <v>2006</v>
      </c>
      <c r="BJ838" s="193" t="s">
        <v>6764</v>
      </c>
      <c r="BK838" s="109"/>
    </row>
    <row r="839" s="193" customFormat="true" ht="12.75" hidden="true" customHeight="true" outlineLevel="0" collapsed="false">
      <c r="A839" s="315"/>
      <c r="B839" s="316"/>
      <c r="C839" s="316"/>
      <c r="D839" s="332" t="s">
        <v>2007</v>
      </c>
      <c r="E839" s="317" t="s">
        <v>2008</v>
      </c>
      <c r="F839" s="87" t="s">
        <v>6765</v>
      </c>
      <c r="G839" s="88"/>
      <c r="H839" s="89" t="s">
        <v>6766</v>
      </c>
      <c r="I839" s="90"/>
      <c r="J839" s="90"/>
      <c r="K839" s="91"/>
      <c r="L839" s="92"/>
      <c r="M839" s="90" t="s">
        <v>2749</v>
      </c>
      <c r="N839" s="90"/>
      <c r="O839" s="90"/>
      <c r="P839" s="91"/>
      <c r="Q839" s="185"/>
      <c r="R839" s="185"/>
      <c r="S839" s="185"/>
      <c r="T839" s="185"/>
      <c r="U839" s="185"/>
      <c r="V839" s="100" t="s">
        <v>6767</v>
      </c>
      <c r="W839" s="95" t="s">
        <v>6605</v>
      </c>
      <c r="X839" s="96"/>
      <c r="Y839" s="96"/>
      <c r="Z839" s="96"/>
      <c r="AA839" s="96"/>
      <c r="AB839" s="96"/>
      <c r="AC839" s="95"/>
      <c r="AD839" s="95" t="s">
        <v>6711</v>
      </c>
      <c r="AE839" s="100"/>
      <c r="AF839" s="100" t="n">
        <v>0</v>
      </c>
      <c r="AG839" s="186"/>
      <c r="AH839" s="187"/>
      <c r="AI839" s="187"/>
      <c r="AJ839" s="187"/>
      <c r="AK839" s="188"/>
      <c r="AL839" s="188"/>
      <c r="AM839" s="189"/>
      <c r="AN839" s="189"/>
      <c r="AO839" s="189"/>
      <c r="AP839" s="189"/>
      <c r="AQ839" s="189"/>
      <c r="AR839" s="189"/>
      <c r="AS839" s="189"/>
      <c r="AT839" s="194" t="s">
        <v>2007</v>
      </c>
      <c r="AU839" s="104"/>
      <c r="AV839" s="104"/>
      <c r="AW839" s="104"/>
      <c r="AX839" s="104"/>
      <c r="AY839" s="104"/>
      <c r="AZ839" s="104"/>
      <c r="BA839" s="104"/>
      <c r="BB839" s="104"/>
      <c r="BC839" s="104"/>
      <c r="BD839" s="104"/>
      <c r="BE839" s="162"/>
      <c r="BF839" s="104"/>
      <c r="BG839" s="363"/>
      <c r="BH839" s="213" t="s">
        <v>2008</v>
      </c>
      <c r="BI839" s="193" t="s">
        <v>2008</v>
      </c>
      <c r="BJ839" s="193" t="s">
        <v>6768</v>
      </c>
      <c r="BK839" s="109"/>
    </row>
    <row r="840" s="193" customFormat="true" ht="12.75" hidden="true" customHeight="true" outlineLevel="0" collapsed="false">
      <c r="A840" s="315"/>
      <c r="B840" s="316"/>
      <c r="C840" s="316"/>
      <c r="D840" s="332" t="s">
        <v>2009</v>
      </c>
      <c r="E840" s="317" t="s">
        <v>2010</v>
      </c>
      <c r="F840" s="87" t="s">
        <v>6769</v>
      </c>
      <c r="G840" s="88"/>
      <c r="H840" s="89" t="s">
        <v>6770</v>
      </c>
      <c r="I840" s="90"/>
      <c r="J840" s="90"/>
      <c r="K840" s="91"/>
      <c r="L840" s="92"/>
      <c r="M840" s="90" t="s">
        <v>2749</v>
      </c>
      <c r="N840" s="90"/>
      <c r="O840" s="90"/>
      <c r="P840" s="91"/>
      <c r="Q840" s="185"/>
      <c r="R840" s="185"/>
      <c r="S840" s="185"/>
      <c r="T840" s="185"/>
      <c r="U840" s="185"/>
      <c r="V840" s="100" t="s">
        <v>6771</v>
      </c>
      <c r="W840" s="95" t="s">
        <v>6605</v>
      </c>
      <c r="X840" s="96"/>
      <c r="Y840" s="96"/>
      <c r="Z840" s="96"/>
      <c r="AA840" s="96"/>
      <c r="AB840" s="96"/>
      <c r="AC840" s="95"/>
      <c r="AD840" s="95" t="s">
        <v>6711</v>
      </c>
      <c r="AE840" s="100"/>
      <c r="AF840" s="100" t="n">
        <v>0</v>
      </c>
      <c r="AG840" s="186"/>
      <c r="AH840" s="187"/>
      <c r="AI840" s="187"/>
      <c r="AJ840" s="187"/>
      <c r="AK840" s="188"/>
      <c r="AL840" s="188"/>
      <c r="AM840" s="189"/>
      <c r="AN840" s="189"/>
      <c r="AO840" s="189"/>
      <c r="AP840" s="189"/>
      <c r="AQ840" s="189"/>
      <c r="AR840" s="189"/>
      <c r="AS840" s="189"/>
      <c r="AT840" s="194" t="s">
        <v>2009</v>
      </c>
      <c r="AU840" s="104"/>
      <c r="AV840" s="104"/>
      <c r="AW840" s="104"/>
      <c r="AX840" s="104"/>
      <c r="AY840" s="104"/>
      <c r="AZ840" s="104"/>
      <c r="BA840" s="104"/>
      <c r="BB840" s="104"/>
      <c r="BC840" s="104"/>
      <c r="BD840" s="104"/>
      <c r="BE840" s="162"/>
      <c r="BF840" s="104"/>
      <c r="BG840" s="363"/>
      <c r="BH840" s="213" t="s">
        <v>2010</v>
      </c>
      <c r="BI840" s="193" t="s">
        <v>2010</v>
      </c>
      <c r="BJ840" s="193" t="s">
        <v>6772</v>
      </c>
      <c r="BK840" s="109"/>
    </row>
    <row r="841" s="193" customFormat="true" ht="12.75" hidden="true" customHeight="true" outlineLevel="0" collapsed="false">
      <c r="A841" s="315"/>
      <c r="B841" s="316"/>
      <c r="C841" s="316"/>
      <c r="D841" s="332" t="s">
        <v>2011</v>
      </c>
      <c r="E841" s="317" t="s">
        <v>2012</v>
      </c>
      <c r="F841" s="87" t="s">
        <v>6773</v>
      </c>
      <c r="G841" s="88"/>
      <c r="H841" s="89" t="s">
        <v>6774</v>
      </c>
      <c r="I841" s="90"/>
      <c r="J841" s="90"/>
      <c r="K841" s="91"/>
      <c r="L841" s="92"/>
      <c r="M841" s="90" t="s">
        <v>2749</v>
      </c>
      <c r="N841" s="90"/>
      <c r="O841" s="90"/>
      <c r="P841" s="91"/>
      <c r="Q841" s="185"/>
      <c r="R841" s="185"/>
      <c r="S841" s="185"/>
      <c r="T841" s="185"/>
      <c r="U841" s="185"/>
      <c r="V841" s="100" t="s">
        <v>6775</v>
      </c>
      <c r="W841" s="95" t="s">
        <v>6605</v>
      </c>
      <c r="X841" s="96"/>
      <c r="Y841" s="96"/>
      <c r="Z841" s="96"/>
      <c r="AA841" s="96"/>
      <c r="AB841" s="96"/>
      <c r="AC841" s="95"/>
      <c r="AD841" s="95" t="s">
        <v>6711</v>
      </c>
      <c r="AE841" s="100"/>
      <c r="AF841" s="100" t="n">
        <v>0</v>
      </c>
      <c r="AG841" s="186"/>
      <c r="AH841" s="187"/>
      <c r="AI841" s="187"/>
      <c r="AJ841" s="187"/>
      <c r="AK841" s="188"/>
      <c r="AL841" s="188"/>
      <c r="AM841" s="189"/>
      <c r="AN841" s="189"/>
      <c r="AO841" s="189"/>
      <c r="AP841" s="189"/>
      <c r="AQ841" s="189"/>
      <c r="AR841" s="189"/>
      <c r="AS841" s="189"/>
      <c r="AT841" s="194" t="s">
        <v>2011</v>
      </c>
      <c r="AU841" s="104"/>
      <c r="AV841" s="104"/>
      <c r="AW841" s="104"/>
      <c r="AX841" s="104"/>
      <c r="AY841" s="104"/>
      <c r="AZ841" s="104"/>
      <c r="BA841" s="104"/>
      <c r="BB841" s="104"/>
      <c r="BC841" s="104"/>
      <c r="BD841" s="104"/>
      <c r="BE841" s="162"/>
      <c r="BF841" s="104"/>
      <c r="BG841" s="363"/>
      <c r="BH841" s="213" t="s">
        <v>2012</v>
      </c>
      <c r="BI841" s="193" t="s">
        <v>2012</v>
      </c>
      <c r="BJ841" s="193" t="s">
        <v>6776</v>
      </c>
      <c r="BK841" s="109"/>
    </row>
    <row r="842" s="193" customFormat="true" ht="12.75" hidden="true" customHeight="true" outlineLevel="0" collapsed="false">
      <c r="A842" s="315"/>
      <c r="B842" s="316"/>
      <c r="C842" s="316"/>
      <c r="D842" s="332" t="s">
        <v>2013</v>
      </c>
      <c r="E842" s="317" t="s">
        <v>2014</v>
      </c>
      <c r="F842" s="87" t="s">
        <v>6777</v>
      </c>
      <c r="G842" s="88"/>
      <c r="H842" s="89" t="s">
        <v>6778</v>
      </c>
      <c r="I842" s="90"/>
      <c r="J842" s="90"/>
      <c r="K842" s="91"/>
      <c r="L842" s="92"/>
      <c r="M842" s="90" t="s">
        <v>2749</v>
      </c>
      <c r="N842" s="90"/>
      <c r="O842" s="90"/>
      <c r="P842" s="91"/>
      <c r="Q842" s="185"/>
      <c r="R842" s="185"/>
      <c r="S842" s="185"/>
      <c r="T842" s="185"/>
      <c r="U842" s="185"/>
      <c r="V842" s="100" t="s">
        <v>6779</v>
      </c>
      <c r="W842" s="95" t="s">
        <v>6605</v>
      </c>
      <c r="X842" s="96"/>
      <c r="Y842" s="96"/>
      <c r="Z842" s="96"/>
      <c r="AA842" s="96"/>
      <c r="AB842" s="96"/>
      <c r="AC842" s="95"/>
      <c r="AD842" s="95" t="s">
        <v>6711</v>
      </c>
      <c r="AE842" s="100"/>
      <c r="AF842" s="100" t="n">
        <v>0</v>
      </c>
      <c r="AG842" s="186"/>
      <c r="AH842" s="187"/>
      <c r="AI842" s="187"/>
      <c r="AJ842" s="187"/>
      <c r="AK842" s="188"/>
      <c r="AL842" s="188"/>
      <c r="AM842" s="189"/>
      <c r="AN842" s="189"/>
      <c r="AO842" s="189"/>
      <c r="AP842" s="189"/>
      <c r="AQ842" s="189"/>
      <c r="AR842" s="189"/>
      <c r="AS842" s="189"/>
      <c r="AT842" s="194" t="s">
        <v>2013</v>
      </c>
      <c r="AU842" s="104"/>
      <c r="AV842" s="104"/>
      <c r="AW842" s="104"/>
      <c r="AX842" s="104"/>
      <c r="AY842" s="104"/>
      <c r="AZ842" s="104"/>
      <c r="BA842" s="104"/>
      <c r="BB842" s="104"/>
      <c r="BC842" s="104"/>
      <c r="BD842" s="104"/>
      <c r="BE842" s="162"/>
      <c r="BF842" s="104"/>
      <c r="BG842" s="363"/>
      <c r="BH842" s="213" t="s">
        <v>2014</v>
      </c>
      <c r="BI842" s="193" t="s">
        <v>2014</v>
      </c>
      <c r="BJ842" s="193" t="s">
        <v>6780</v>
      </c>
      <c r="BK842" s="109"/>
    </row>
    <row r="843" s="193" customFormat="true" ht="12.75" hidden="true" customHeight="true" outlineLevel="0" collapsed="false">
      <c r="A843" s="315"/>
      <c r="B843" s="316"/>
      <c r="C843" s="316"/>
      <c r="D843" s="332" t="s">
        <v>2015</v>
      </c>
      <c r="E843" s="317" t="s">
        <v>2016</v>
      </c>
      <c r="F843" s="87" t="s">
        <v>6781</v>
      </c>
      <c r="G843" s="88"/>
      <c r="H843" s="89" t="s">
        <v>6782</v>
      </c>
      <c r="I843" s="90"/>
      <c r="J843" s="90"/>
      <c r="K843" s="91"/>
      <c r="L843" s="92"/>
      <c r="M843" s="90" t="s">
        <v>2749</v>
      </c>
      <c r="N843" s="90"/>
      <c r="O843" s="90"/>
      <c r="P843" s="91"/>
      <c r="Q843" s="185"/>
      <c r="R843" s="185"/>
      <c r="S843" s="185"/>
      <c r="T843" s="185"/>
      <c r="U843" s="185"/>
      <c r="V843" s="100" t="s">
        <v>6783</v>
      </c>
      <c r="W843" s="95" t="s">
        <v>6605</v>
      </c>
      <c r="X843" s="96"/>
      <c r="Y843" s="96"/>
      <c r="Z843" s="96"/>
      <c r="AA843" s="96"/>
      <c r="AB843" s="96"/>
      <c r="AC843" s="95"/>
      <c r="AD843" s="95" t="s">
        <v>6711</v>
      </c>
      <c r="AE843" s="100"/>
      <c r="AF843" s="100" t="n">
        <v>0</v>
      </c>
      <c r="AG843" s="186"/>
      <c r="AH843" s="187"/>
      <c r="AI843" s="187"/>
      <c r="AJ843" s="187"/>
      <c r="AK843" s="188"/>
      <c r="AL843" s="188"/>
      <c r="AM843" s="189"/>
      <c r="AN843" s="189"/>
      <c r="AO843" s="189"/>
      <c r="AP843" s="189"/>
      <c r="AQ843" s="189"/>
      <c r="AR843" s="189"/>
      <c r="AS843" s="189"/>
      <c r="AT843" s="194" t="s">
        <v>2015</v>
      </c>
      <c r="AU843" s="104"/>
      <c r="AV843" s="104"/>
      <c r="AW843" s="104"/>
      <c r="AX843" s="104"/>
      <c r="AY843" s="104"/>
      <c r="AZ843" s="104"/>
      <c r="BA843" s="104"/>
      <c r="BB843" s="104"/>
      <c r="BC843" s="104"/>
      <c r="BD843" s="104"/>
      <c r="BE843" s="162"/>
      <c r="BF843" s="104"/>
      <c r="BG843" s="363"/>
      <c r="BH843" s="213" t="s">
        <v>2016</v>
      </c>
      <c r="BI843" s="193" t="s">
        <v>2016</v>
      </c>
      <c r="BJ843" s="193" t="s">
        <v>6784</v>
      </c>
      <c r="BK843" s="109"/>
    </row>
    <row r="844" s="193" customFormat="true" ht="12.75" hidden="true" customHeight="true" outlineLevel="0" collapsed="false">
      <c r="A844" s="315"/>
      <c r="B844" s="316"/>
      <c r="C844" s="316"/>
      <c r="D844" s="332" t="s">
        <v>2017</v>
      </c>
      <c r="E844" s="317" t="s">
        <v>2018</v>
      </c>
      <c r="F844" s="87" t="s">
        <v>6785</v>
      </c>
      <c r="G844" s="88"/>
      <c r="H844" s="89" t="s">
        <v>6786</v>
      </c>
      <c r="I844" s="90"/>
      <c r="J844" s="90"/>
      <c r="K844" s="91"/>
      <c r="L844" s="92"/>
      <c r="M844" s="90" t="s">
        <v>2749</v>
      </c>
      <c r="N844" s="90"/>
      <c r="O844" s="90"/>
      <c r="P844" s="91"/>
      <c r="Q844" s="185"/>
      <c r="R844" s="185"/>
      <c r="S844" s="185"/>
      <c r="T844" s="185"/>
      <c r="U844" s="185"/>
      <c r="V844" s="100" t="s">
        <v>6787</v>
      </c>
      <c r="W844" s="95" t="s">
        <v>6605</v>
      </c>
      <c r="X844" s="96"/>
      <c r="Y844" s="96"/>
      <c r="Z844" s="96"/>
      <c r="AA844" s="96"/>
      <c r="AB844" s="96"/>
      <c r="AC844" s="95"/>
      <c r="AD844" s="95" t="s">
        <v>6711</v>
      </c>
      <c r="AE844" s="100"/>
      <c r="AF844" s="100" t="n">
        <v>1</v>
      </c>
      <c r="AG844" s="186"/>
      <c r="AH844" s="187"/>
      <c r="AI844" s="187"/>
      <c r="AJ844" s="187"/>
      <c r="AK844" s="188"/>
      <c r="AL844" s="188"/>
      <c r="AM844" s="189"/>
      <c r="AN844" s="189"/>
      <c r="AO844" s="189"/>
      <c r="AP844" s="189"/>
      <c r="AQ844" s="189"/>
      <c r="AR844" s="189"/>
      <c r="AS844" s="189"/>
      <c r="AT844" s="194" t="s">
        <v>2017</v>
      </c>
      <c r="AU844" s="104"/>
      <c r="AV844" s="104"/>
      <c r="AW844" s="104"/>
      <c r="AX844" s="104"/>
      <c r="AY844" s="104"/>
      <c r="AZ844" s="104"/>
      <c r="BA844" s="104"/>
      <c r="BB844" s="104"/>
      <c r="BC844" s="104"/>
      <c r="BD844" s="104"/>
      <c r="BE844" s="162"/>
      <c r="BF844" s="104"/>
      <c r="BG844" s="363"/>
      <c r="BH844" s="213" t="s">
        <v>2018</v>
      </c>
      <c r="BI844" s="193" t="s">
        <v>2018</v>
      </c>
      <c r="BJ844" s="193" t="s">
        <v>6788</v>
      </c>
      <c r="BK844" s="109"/>
    </row>
    <row r="845" s="193" customFormat="true" ht="12.75" hidden="true" customHeight="true" outlineLevel="0" collapsed="false">
      <c r="A845" s="315"/>
      <c r="B845" s="316"/>
      <c r="C845" s="316"/>
      <c r="D845" s="332" t="s">
        <v>2019</v>
      </c>
      <c r="E845" s="317" t="s">
        <v>2020</v>
      </c>
      <c r="F845" s="87" t="s">
        <v>6789</v>
      </c>
      <c r="G845" s="88"/>
      <c r="H845" s="89" t="s">
        <v>6790</v>
      </c>
      <c r="I845" s="90"/>
      <c r="J845" s="90"/>
      <c r="K845" s="91"/>
      <c r="L845" s="92"/>
      <c r="M845" s="90" t="s">
        <v>2749</v>
      </c>
      <c r="N845" s="90"/>
      <c r="O845" s="90"/>
      <c r="P845" s="91"/>
      <c r="Q845" s="185"/>
      <c r="R845" s="185"/>
      <c r="S845" s="185"/>
      <c r="T845" s="185"/>
      <c r="U845" s="185"/>
      <c r="V845" s="100" t="s">
        <v>6791</v>
      </c>
      <c r="W845" s="95" t="s">
        <v>6605</v>
      </c>
      <c r="X845" s="96"/>
      <c r="Y845" s="96"/>
      <c r="Z845" s="96"/>
      <c r="AA845" s="96"/>
      <c r="AB845" s="96"/>
      <c r="AC845" s="95"/>
      <c r="AD845" s="95" t="s">
        <v>6711</v>
      </c>
      <c r="AE845" s="100"/>
      <c r="AF845" s="100" t="n">
        <v>0</v>
      </c>
      <c r="AG845" s="186"/>
      <c r="AH845" s="187"/>
      <c r="AI845" s="187"/>
      <c r="AJ845" s="187"/>
      <c r="AK845" s="188"/>
      <c r="AL845" s="188"/>
      <c r="AM845" s="189"/>
      <c r="AN845" s="189"/>
      <c r="AO845" s="189"/>
      <c r="AP845" s="189"/>
      <c r="AQ845" s="189"/>
      <c r="AR845" s="189"/>
      <c r="AS845" s="189"/>
      <c r="AT845" s="194" t="s">
        <v>2019</v>
      </c>
      <c r="AU845" s="104"/>
      <c r="AV845" s="104"/>
      <c r="AW845" s="104"/>
      <c r="AX845" s="104"/>
      <c r="AY845" s="104"/>
      <c r="AZ845" s="104"/>
      <c r="BA845" s="104"/>
      <c r="BB845" s="104"/>
      <c r="BC845" s="104"/>
      <c r="BD845" s="104"/>
      <c r="BE845" s="162"/>
      <c r="BF845" s="104"/>
      <c r="BG845" s="363"/>
      <c r="BH845" s="213" t="s">
        <v>2020</v>
      </c>
      <c r="BI845" s="193" t="s">
        <v>2020</v>
      </c>
      <c r="BJ845" s="193" t="s">
        <v>6792</v>
      </c>
      <c r="BK845" s="109"/>
    </row>
    <row r="846" s="193" customFormat="true" ht="12.75" hidden="true" customHeight="true" outlineLevel="0" collapsed="false">
      <c r="A846" s="315"/>
      <c r="B846" s="316"/>
      <c r="C846" s="316"/>
      <c r="D846" s="332" t="s">
        <v>2021</v>
      </c>
      <c r="E846" s="317" t="s">
        <v>2022</v>
      </c>
      <c r="F846" s="87" t="s">
        <v>6793</v>
      </c>
      <c r="G846" s="88"/>
      <c r="H846" s="89" t="s">
        <v>6794</v>
      </c>
      <c r="I846" s="90"/>
      <c r="J846" s="90"/>
      <c r="K846" s="91"/>
      <c r="L846" s="92"/>
      <c r="M846" s="90" t="s">
        <v>2749</v>
      </c>
      <c r="N846" s="90"/>
      <c r="O846" s="90"/>
      <c r="P846" s="91"/>
      <c r="Q846" s="185"/>
      <c r="R846" s="185"/>
      <c r="S846" s="185"/>
      <c r="T846" s="185"/>
      <c r="U846" s="185"/>
      <c r="V846" s="100" t="s">
        <v>6795</v>
      </c>
      <c r="W846" s="95" t="s">
        <v>6605</v>
      </c>
      <c r="X846" s="96"/>
      <c r="Y846" s="96"/>
      <c r="Z846" s="96"/>
      <c r="AA846" s="96"/>
      <c r="AB846" s="96"/>
      <c r="AC846" s="95"/>
      <c r="AD846" s="95" t="s">
        <v>6711</v>
      </c>
      <c r="AE846" s="100"/>
      <c r="AF846" s="100" t="n">
        <v>1</v>
      </c>
      <c r="AG846" s="186"/>
      <c r="AH846" s="187"/>
      <c r="AI846" s="187"/>
      <c r="AJ846" s="187"/>
      <c r="AK846" s="188"/>
      <c r="AL846" s="188"/>
      <c r="AM846" s="189"/>
      <c r="AN846" s="189"/>
      <c r="AO846" s="189"/>
      <c r="AP846" s="189"/>
      <c r="AQ846" s="189"/>
      <c r="AR846" s="189"/>
      <c r="AS846" s="189"/>
      <c r="AT846" s="194" t="s">
        <v>2021</v>
      </c>
      <c r="AU846" s="104"/>
      <c r="AV846" s="104"/>
      <c r="AW846" s="104"/>
      <c r="AX846" s="104"/>
      <c r="AY846" s="104"/>
      <c r="AZ846" s="104"/>
      <c r="BA846" s="104"/>
      <c r="BB846" s="104"/>
      <c r="BC846" s="104"/>
      <c r="BD846" s="104"/>
      <c r="BE846" s="162"/>
      <c r="BF846" s="104"/>
      <c r="BG846" s="363"/>
      <c r="BH846" s="213" t="s">
        <v>2022</v>
      </c>
      <c r="BI846" s="193" t="s">
        <v>2022</v>
      </c>
      <c r="BJ846" s="193" t="s">
        <v>6796</v>
      </c>
      <c r="BK846" s="109"/>
    </row>
    <row r="847" s="193" customFormat="true" ht="12.75" hidden="true" customHeight="true" outlineLevel="0" collapsed="false">
      <c r="A847" s="315"/>
      <c r="B847" s="316"/>
      <c r="C847" s="316"/>
      <c r="D847" s="332" t="s">
        <v>2023</v>
      </c>
      <c r="E847" s="317" t="s">
        <v>2025</v>
      </c>
      <c r="F847" s="87" t="s">
        <v>6797</v>
      </c>
      <c r="G847" s="88"/>
      <c r="H847" s="89" t="s">
        <v>6798</v>
      </c>
      <c r="I847" s="90"/>
      <c r="J847" s="90"/>
      <c r="K847" s="91"/>
      <c r="L847" s="92"/>
      <c r="M847" s="90" t="s">
        <v>2749</v>
      </c>
      <c r="N847" s="90"/>
      <c r="O847" s="90"/>
      <c r="P847" s="91"/>
      <c r="Q847" s="185"/>
      <c r="R847" s="185"/>
      <c r="S847" s="185"/>
      <c r="T847" s="185"/>
      <c r="U847" s="185"/>
      <c r="V847" s="100" t="s">
        <v>6799</v>
      </c>
      <c r="W847" s="95" t="s">
        <v>6605</v>
      </c>
      <c r="X847" s="96"/>
      <c r="Y847" s="96"/>
      <c r="Z847" s="96"/>
      <c r="AA847" s="96"/>
      <c r="AB847" s="96"/>
      <c r="AC847" s="95"/>
      <c r="AD847" s="95" t="s">
        <v>6606</v>
      </c>
      <c r="AE847" s="100"/>
      <c r="AF847" s="100" t="s">
        <v>2735</v>
      </c>
      <c r="AG847" s="186"/>
      <c r="AH847" s="187"/>
      <c r="AI847" s="187"/>
      <c r="AJ847" s="187"/>
      <c r="AK847" s="188"/>
      <c r="AL847" s="188"/>
      <c r="AM847" s="189"/>
      <c r="AN847" s="189"/>
      <c r="AO847" s="189"/>
      <c r="AP847" s="189"/>
      <c r="AQ847" s="189"/>
      <c r="AR847" s="189"/>
      <c r="AS847" s="189"/>
      <c r="AT847" s="194" t="s">
        <v>2024</v>
      </c>
      <c r="AU847" s="104"/>
      <c r="AV847" s="104"/>
      <c r="AW847" s="104"/>
      <c r="AX847" s="104"/>
      <c r="AY847" s="104"/>
      <c r="AZ847" s="104"/>
      <c r="BA847" s="104"/>
      <c r="BB847" s="104"/>
      <c r="BC847" s="104"/>
      <c r="BD847" s="104"/>
      <c r="BE847" s="162"/>
      <c r="BF847" s="104"/>
      <c r="BG847" s="363"/>
      <c r="BH847" s="213" t="s">
        <v>2025</v>
      </c>
      <c r="BI847" s="193" t="s">
        <v>2025</v>
      </c>
      <c r="BJ847" s="193" t="s">
        <v>6800</v>
      </c>
      <c r="BK847" s="109"/>
    </row>
    <row r="848" s="193" customFormat="true" ht="12.75" hidden="true" customHeight="true" outlineLevel="0" collapsed="false">
      <c r="A848" s="315"/>
      <c r="B848" s="316"/>
      <c r="C848" s="316"/>
      <c r="D848" s="370" t="s">
        <v>2026</v>
      </c>
      <c r="E848" s="317" t="s">
        <v>2028</v>
      </c>
      <c r="F848" s="87" t="s">
        <v>6801</v>
      </c>
      <c r="G848" s="88"/>
      <c r="H848" s="89" t="s">
        <v>6802</v>
      </c>
      <c r="I848" s="90"/>
      <c r="J848" s="90"/>
      <c r="K848" s="91"/>
      <c r="L848" s="92"/>
      <c r="M848" s="90" t="s">
        <v>2749</v>
      </c>
      <c r="N848" s="90"/>
      <c r="O848" s="90"/>
      <c r="P848" s="91"/>
      <c r="Q848" s="185"/>
      <c r="R848" s="185"/>
      <c r="S848" s="185"/>
      <c r="T848" s="185"/>
      <c r="U848" s="185"/>
      <c r="V848" s="100" t="s">
        <v>6803</v>
      </c>
      <c r="W848" s="95" t="s">
        <v>6605</v>
      </c>
      <c r="X848" s="96"/>
      <c r="Y848" s="96"/>
      <c r="Z848" s="96"/>
      <c r="AA848" s="96"/>
      <c r="AB848" s="96"/>
      <c r="AC848" s="95"/>
      <c r="AD848" s="95" t="s">
        <v>6606</v>
      </c>
      <c r="AE848" s="100"/>
      <c r="AF848" s="100" t="s">
        <v>2735</v>
      </c>
      <c r="AG848" s="186"/>
      <c r="AH848" s="187"/>
      <c r="AI848" s="187"/>
      <c r="AJ848" s="187"/>
      <c r="AK848" s="188"/>
      <c r="AL848" s="188"/>
      <c r="AM848" s="189"/>
      <c r="AN848" s="189"/>
      <c r="AO848" s="189"/>
      <c r="AP848" s="189"/>
      <c r="AQ848" s="189"/>
      <c r="AR848" s="189"/>
      <c r="AS848" s="189"/>
      <c r="AT848" s="194" t="s">
        <v>2027</v>
      </c>
      <c r="AU848" s="104"/>
      <c r="AV848" s="104"/>
      <c r="AW848" s="104"/>
      <c r="AX848" s="104"/>
      <c r="AY848" s="104"/>
      <c r="AZ848" s="104"/>
      <c r="BA848" s="104"/>
      <c r="BB848" s="104"/>
      <c r="BC848" s="104"/>
      <c r="BD848" s="104"/>
      <c r="BE848" s="162"/>
      <c r="BF848" s="104"/>
      <c r="BG848" s="363"/>
      <c r="BH848" s="213" t="s">
        <v>2028</v>
      </c>
      <c r="BI848" s="193" t="s">
        <v>2028</v>
      </c>
      <c r="BJ848" s="193" t="s">
        <v>6804</v>
      </c>
      <c r="BK848" s="109"/>
    </row>
    <row r="849" s="193" customFormat="true" ht="12.75" hidden="true" customHeight="true" outlineLevel="0" collapsed="false">
      <c r="A849" s="315"/>
      <c r="B849" s="316"/>
      <c r="C849" s="316"/>
      <c r="D849" s="370" t="s">
        <v>2029</v>
      </c>
      <c r="E849" s="317" t="s">
        <v>2031</v>
      </c>
      <c r="F849" s="87" t="s">
        <v>6805</v>
      </c>
      <c r="G849" s="88"/>
      <c r="H849" s="89" t="s">
        <v>6806</v>
      </c>
      <c r="I849" s="90"/>
      <c r="J849" s="90"/>
      <c r="K849" s="91"/>
      <c r="L849" s="92"/>
      <c r="M849" s="90" t="s">
        <v>2749</v>
      </c>
      <c r="N849" s="90"/>
      <c r="O849" s="90"/>
      <c r="P849" s="91"/>
      <c r="Q849" s="185"/>
      <c r="R849" s="185"/>
      <c r="S849" s="185"/>
      <c r="T849" s="185"/>
      <c r="U849" s="185"/>
      <c r="V849" s="100" t="s">
        <v>6807</v>
      </c>
      <c r="W849" s="95" t="s">
        <v>6605</v>
      </c>
      <c r="X849" s="96"/>
      <c r="Y849" s="96"/>
      <c r="Z849" s="96"/>
      <c r="AA849" s="96"/>
      <c r="AB849" s="96"/>
      <c r="AC849" s="95"/>
      <c r="AD849" s="95" t="s">
        <v>6606</v>
      </c>
      <c r="AE849" s="100"/>
      <c r="AF849" s="100" t="s">
        <v>2735</v>
      </c>
      <c r="AG849" s="186"/>
      <c r="AH849" s="187"/>
      <c r="AI849" s="187"/>
      <c r="AJ849" s="187"/>
      <c r="AK849" s="188"/>
      <c r="AL849" s="188"/>
      <c r="AM849" s="189"/>
      <c r="AN849" s="189"/>
      <c r="AO849" s="189"/>
      <c r="AP849" s="189"/>
      <c r="AQ849" s="189"/>
      <c r="AR849" s="189"/>
      <c r="AS849" s="189"/>
      <c r="AT849" s="194" t="s">
        <v>2030</v>
      </c>
      <c r="AU849" s="104"/>
      <c r="AV849" s="104"/>
      <c r="AW849" s="104"/>
      <c r="AX849" s="104"/>
      <c r="AY849" s="104"/>
      <c r="AZ849" s="104"/>
      <c r="BA849" s="104"/>
      <c r="BB849" s="104"/>
      <c r="BC849" s="104"/>
      <c r="BD849" s="104"/>
      <c r="BE849" s="162"/>
      <c r="BF849" s="104"/>
      <c r="BG849" s="363"/>
      <c r="BH849" s="213" t="s">
        <v>2031</v>
      </c>
      <c r="BI849" s="193" t="s">
        <v>2031</v>
      </c>
      <c r="BJ849" s="193" t="s">
        <v>6808</v>
      </c>
      <c r="BK849" s="109"/>
    </row>
    <row r="850" s="193" customFormat="true" ht="12.75" hidden="true" customHeight="true" outlineLevel="0" collapsed="false">
      <c r="A850" s="315"/>
      <c r="B850" s="316"/>
      <c r="C850" s="316"/>
      <c r="D850" s="332" t="s">
        <v>2032</v>
      </c>
      <c r="E850" s="317" t="s">
        <v>2034</v>
      </c>
      <c r="F850" s="87" t="s">
        <v>6809</v>
      </c>
      <c r="G850" s="88"/>
      <c r="H850" s="89" t="s">
        <v>6810</v>
      </c>
      <c r="I850" s="90"/>
      <c r="J850" s="90"/>
      <c r="K850" s="91"/>
      <c r="L850" s="92"/>
      <c r="M850" s="90" t="s">
        <v>2749</v>
      </c>
      <c r="N850" s="90"/>
      <c r="O850" s="90"/>
      <c r="P850" s="91"/>
      <c r="Q850" s="185"/>
      <c r="R850" s="185"/>
      <c r="S850" s="185"/>
      <c r="T850" s="185"/>
      <c r="U850" s="185"/>
      <c r="V850" s="100" t="s">
        <v>6811</v>
      </c>
      <c r="W850" s="95" t="s">
        <v>6605</v>
      </c>
      <c r="X850" s="96"/>
      <c r="Y850" s="96"/>
      <c r="Z850" s="96"/>
      <c r="AA850" s="96"/>
      <c r="AB850" s="96"/>
      <c r="AC850" s="95"/>
      <c r="AD850" s="95" t="s">
        <v>6606</v>
      </c>
      <c r="AE850" s="100"/>
      <c r="AF850" s="100" t="s">
        <v>2735</v>
      </c>
      <c r="AG850" s="186"/>
      <c r="AH850" s="187"/>
      <c r="AI850" s="187"/>
      <c r="AJ850" s="187"/>
      <c r="AK850" s="188"/>
      <c r="AL850" s="188"/>
      <c r="AM850" s="189"/>
      <c r="AN850" s="189"/>
      <c r="AO850" s="189"/>
      <c r="AP850" s="189"/>
      <c r="AQ850" s="189"/>
      <c r="AR850" s="189"/>
      <c r="AS850" s="189"/>
      <c r="AT850" s="194" t="s">
        <v>2033</v>
      </c>
      <c r="AU850" s="104"/>
      <c r="AV850" s="104"/>
      <c r="AW850" s="104"/>
      <c r="AX850" s="104"/>
      <c r="AY850" s="104"/>
      <c r="AZ850" s="104"/>
      <c r="BA850" s="104"/>
      <c r="BB850" s="104"/>
      <c r="BC850" s="104"/>
      <c r="BD850" s="104"/>
      <c r="BE850" s="162"/>
      <c r="BF850" s="104"/>
      <c r="BG850" s="363"/>
      <c r="BH850" s="213" t="s">
        <v>2034</v>
      </c>
      <c r="BI850" s="193" t="s">
        <v>2034</v>
      </c>
      <c r="BJ850" s="193" t="s">
        <v>6812</v>
      </c>
      <c r="BK850" s="109"/>
    </row>
    <row r="851" s="193" customFormat="true" ht="12.75" hidden="true" customHeight="true" outlineLevel="0" collapsed="false">
      <c r="A851" s="315"/>
      <c r="B851" s="316"/>
      <c r="C851" s="316"/>
      <c r="D851" s="332" t="s">
        <v>2035</v>
      </c>
      <c r="E851" s="317" t="s">
        <v>2037</v>
      </c>
      <c r="F851" s="87" t="s">
        <v>6813</v>
      </c>
      <c r="G851" s="88"/>
      <c r="H851" s="89" t="s">
        <v>6814</v>
      </c>
      <c r="I851" s="90"/>
      <c r="J851" s="90"/>
      <c r="K851" s="91"/>
      <c r="L851" s="92"/>
      <c r="M851" s="90" t="s">
        <v>2749</v>
      </c>
      <c r="N851" s="90"/>
      <c r="O851" s="90"/>
      <c r="P851" s="91"/>
      <c r="Q851" s="185"/>
      <c r="R851" s="185"/>
      <c r="S851" s="185"/>
      <c r="T851" s="185"/>
      <c r="U851" s="185"/>
      <c r="V851" s="100" t="s">
        <v>6815</v>
      </c>
      <c r="W851" s="95" t="s">
        <v>6605</v>
      </c>
      <c r="X851" s="96"/>
      <c r="Y851" s="96"/>
      <c r="Z851" s="96"/>
      <c r="AA851" s="96"/>
      <c r="AB851" s="96"/>
      <c r="AC851" s="95"/>
      <c r="AD851" s="95" t="s">
        <v>6606</v>
      </c>
      <c r="AE851" s="100"/>
      <c r="AF851" s="100" t="s">
        <v>2735</v>
      </c>
      <c r="AG851" s="186"/>
      <c r="AH851" s="187"/>
      <c r="AI851" s="187"/>
      <c r="AJ851" s="187"/>
      <c r="AK851" s="188"/>
      <c r="AL851" s="188"/>
      <c r="AM851" s="189"/>
      <c r="AN851" s="189"/>
      <c r="AO851" s="189"/>
      <c r="AP851" s="189"/>
      <c r="AQ851" s="189"/>
      <c r="AR851" s="189"/>
      <c r="AS851" s="189"/>
      <c r="AT851" s="194" t="s">
        <v>2036</v>
      </c>
      <c r="AU851" s="104"/>
      <c r="AV851" s="104"/>
      <c r="AW851" s="104"/>
      <c r="AX851" s="104"/>
      <c r="AY851" s="104"/>
      <c r="AZ851" s="104"/>
      <c r="BA851" s="104"/>
      <c r="BB851" s="104"/>
      <c r="BC851" s="104"/>
      <c r="BD851" s="104"/>
      <c r="BE851" s="162"/>
      <c r="BF851" s="104"/>
      <c r="BG851" s="363"/>
      <c r="BH851" s="213" t="s">
        <v>2037</v>
      </c>
      <c r="BI851" s="193" t="s">
        <v>2037</v>
      </c>
      <c r="BJ851" s="193" t="s">
        <v>6816</v>
      </c>
      <c r="BK851" s="109"/>
    </row>
    <row r="852" s="193" customFormat="true" ht="12.75" hidden="true" customHeight="true" outlineLevel="0" collapsed="false">
      <c r="A852" s="315"/>
      <c r="B852" s="316"/>
      <c r="C852" s="316"/>
      <c r="D852" s="332" t="s">
        <v>2038</v>
      </c>
      <c r="E852" s="317" t="s">
        <v>2040</v>
      </c>
      <c r="F852" s="87" t="s">
        <v>6817</v>
      </c>
      <c r="G852" s="88"/>
      <c r="H852" s="89" t="s">
        <v>6818</v>
      </c>
      <c r="I852" s="90"/>
      <c r="J852" s="90"/>
      <c r="K852" s="91"/>
      <c r="L852" s="92"/>
      <c r="M852" s="90" t="s">
        <v>2749</v>
      </c>
      <c r="N852" s="90"/>
      <c r="O852" s="90"/>
      <c r="P852" s="91"/>
      <c r="Q852" s="185"/>
      <c r="R852" s="185"/>
      <c r="S852" s="185"/>
      <c r="T852" s="185"/>
      <c r="U852" s="185"/>
      <c r="V852" s="100" t="s">
        <v>6819</v>
      </c>
      <c r="W852" s="95" t="s">
        <v>6605</v>
      </c>
      <c r="X852" s="96"/>
      <c r="Y852" s="96"/>
      <c r="Z852" s="96"/>
      <c r="AA852" s="96"/>
      <c r="AB852" s="96"/>
      <c r="AC852" s="95"/>
      <c r="AD852" s="95" t="s">
        <v>6606</v>
      </c>
      <c r="AE852" s="100"/>
      <c r="AF852" s="100" t="s">
        <v>2735</v>
      </c>
      <c r="AG852" s="186"/>
      <c r="AH852" s="187"/>
      <c r="AI852" s="187"/>
      <c r="AJ852" s="187"/>
      <c r="AK852" s="188"/>
      <c r="AL852" s="188"/>
      <c r="AM852" s="189"/>
      <c r="AN852" s="189"/>
      <c r="AO852" s="189"/>
      <c r="AP852" s="189"/>
      <c r="AQ852" s="189"/>
      <c r="AR852" s="189"/>
      <c r="AS852" s="189"/>
      <c r="AT852" s="194" t="s">
        <v>2039</v>
      </c>
      <c r="AU852" s="104"/>
      <c r="AV852" s="104"/>
      <c r="AW852" s="104"/>
      <c r="AX852" s="104"/>
      <c r="AY852" s="104"/>
      <c r="AZ852" s="104"/>
      <c r="BA852" s="104"/>
      <c r="BB852" s="104"/>
      <c r="BC852" s="104"/>
      <c r="BD852" s="104"/>
      <c r="BE852" s="162"/>
      <c r="BF852" s="104"/>
      <c r="BG852" s="363"/>
      <c r="BH852" s="213" t="s">
        <v>2040</v>
      </c>
      <c r="BI852" s="193" t="s">
        <v>2040</v>
      </c>
      <c r="BJ852" s="193" t="s">
        <v>6820</v>
      </c>
      <c r="BK852" s="109"/>
    </row>
    <row r="853" s="193" customFormat="true" ht="12.75" hidden="true" customHeight="true" outlineLevel="0" collapsed="false">
      <c r="A853" s="315"/>
      <c r="B853" s="316"/>
      <c r="C853" s="316"/>
      <c r="D853" s="332" t="s">
        <v>2041</v>
      </c>
      <c r="E853" s="317" t="s">
        <v>2043</v>
      </c>
      <c r="F853" s="87" t="s">
        <v>6821</v>
      </c>
      <c r="G853" s="88"/>
      <c r="H853" s="89" t="s">
        <v>6822</v>
      </c>
      <c r="I853" s="90"/>
      <c r="J853" s="90"/>
      <c r="K853" s="91"/>
      <c r="L853" s="92"/>
      <c r="M853" s="90" t="s">
        <v>2749</v>
      </c>
      <c r="N853" s="90"/>
      <c r="O853" s="90"/>
      <c r="P853" s="91"/>
      <c r="Q853" s="185"/>
      <c r="R853" s="185"/>
      <c r="S853" s="185"/>
      <c r="T853" s="185"/>
      <c r="U853" s="185"/>
      <c r="V853" s="100" t="s">
        <v>6823</v>
      </c>
      <c r="W853" s="95" t="s">
        <v>6605</v>
      </c>
      <c r="X853" s="96"/>
      <c r="Y853" s="96"/>
      <c r="Z853" s="96"/>
      <c r="AA853" s="96"/>
      <c r="AB853" s="96"/>
      <c r="AC853" s="95"/>
      <c r="AD853" s="95" t="s">
        <v>6606</v>
      </c>
      <c r="AE853" s="100"/>
      <c r="AF853" s="100" t="s">
        <v>2735</v>
      </c>
      <c r="AG853" s="186"/>
      <c r="AH853" s="187"/>
      <c r="AI853" s="187"/>
      <c r="AJ853" s="187"/>
      <c r="AK853" s="188"/>
      <c r="AL853" s="188"/>
      <c r="AM853" s="189"/>
      <c r="AN853" s="189"/>
      <c r="AO853" s="189"/>
      <c r="AP853" s="189"/>
      <c r="AQ853" s="189"/>
      <c r="AR853" s="189"/>
      <c r="AS853" s="189"/>
      <c r="AT853" s="194" t="s">
        <v>2042</v>
      </c>
      <c r="AU853" s="104"/>
      <c r="AV853" s="104"/>
      <c r="AW853" s="104"/>
      <c r="AX853" s="104"/>
      <c r="AY853" s="104"/>
      <c r="AZ853" s="104"/>
      <c r="BA853" s="104"/>
      <c r="BB853" s="104"/>
      <c r="BC853" s="104"/>
      <c r="BD853" s="104"/>
      <c r="BE853" s="162"/>
      <c r="BF853" s="104"/>
      <c r="BG853" s="363"/>
      <c r="BH853" s="213" t="s">
        <v>2043</v>
      </c>
      <c r="BI853" s="193" t="s">
        <v>2043</v>
      </c>
      <c r="BJ853" s="193" t="s">
        <v>6824</v>
      </c>
      <c r="BK853" s="109"/>
    </row>
    <row r="854" s="193" customFormat="true" ht="12.75" hidden="true" customHeight="true" outlineLevel="0" collapsed="false">
      <c r="A854" s="315"/>
      <c r="B854" s="316"/>
      <c r="C854" s="316"/>
      <c r="D854" s="332" t="s">
        <v>2044</v>
      </c>
      <c r="E854" s="317" t="s">
        <v>2046</v>
      </c>
      <c r="F854" s="87" t="s">
        <v>6825</v>
      </c>
      <c r="G854" s="88"/>
      <c r="H854" s="89" t="s">
        <v>6826</v>
      </c>
      <c r="I854" s="90"/>
      <c r="J854" s="90"/>
      <c r="K854" s="91"/>
      <c r="L854" s="92"/>
      <c r="M854" s="90" t="s">
        <v>2749</v>
      </c>
      <c r="N854" s="90"/>
      <c r="O854" s="90"/>
      <c r="P854" s="91"/>
      <c r="Q854" s="185"/>
      <c r="R854" s="185"/>
      <c r="S854" s="185"/>
      <c r="T854" s="185"/>
      <c r="U854" s="185"/>
      <c r="V854" s="100" t="s">
        <v>6827</v>
      </c>
      <c r="W854" s="95" t="s">
        <v>6605</v>
      </c>
      <c r="X854" s="96"/>
      <c r="Y854" s="96"/>
      <c r="Z854" s="96"/>
      <c r="AA854" s="96"/>
      <c r="AB854" s="96"/>
      <c r="AC854" s="95"/>
      <c r="AD854" s="95" t="s">
        <v>6606</v>
      </c>
      <c r="AE854" s="100"/>
      <c r="AF854" s="100" t="s">
        <v>2735</v>
      </c>
      <c r="AG854" s="186"/>
      <c r="AH854" s="187"/>
      <c r="AI854" s="187"/>
      <c r="AJ854" s="187"/>
      <c r="AK854" s="188"/>
      <c r="AL854" s="188"/>
      <c r="AM854" s="189"/>
      <c r="AN854" s="189"/>
      <c r="AO854" s="189"/>
      <c r="AP854" s="189"/>
      <c r="AQ854" s="189"/>
      <c r="AR854" s="189"/>
      <c r="AS854" s="189"/>
      <c r="AT854" s="194" t="s">
        <v>2045</v>
      </c>
      <c r="AU854" s="104"/>
      <c r="AV854" s="104"/>
      <c r="AW854" s="104"/>
      <c r="AX854" s="104"/>
      <c r="AY854" s="104"/>
      <c r="AZ854" s="104"/>
      <c r="BA854" s="104"/>
      <c r="BB854" s="104"/>
      <c r="BC854" s="104"/>
      <c r="BD854" s="104"/>
      <c r="BE854" s="162"/>
      <c r="BF854" s="104"/>
      <c r="BG854" s="363"/>
      <c r="BH854" s="213" t="s">
        <v>2046</v>
      </c>
      <c r="BI854" s="193" t="s">
        <v>2046</v>
      </c>
      <c r="BJ854" s="193" t="s">
        <v>6828</v>
      </c>
      <c r="BK854" s="109"/>
    </row>
    <row r="855" s="193" customFormat="true" ht="12.75" hidden="true" customHeight="true" outlineLevel="0" collapsed="false">
      <c r="A855" s="315"/>
      <c r="B855" s="316"/>
      <c r="C855" s="316"/>
      <c r="D855" s="332" t="s">
        <v>2047</v>
      </c>
      <c r="E855" s="317" t="s">
        <v>2048</v>
      </c>
      <c r="F855" s="87" t="s">
        <v>6829</v>
      </c>
      <c r="G855" s="88"/>
      <c r="H855" s="89" t="s">
        <v>6830</v>
      </c>
      <c r="I855" s="90"/>
      <c r="J855" s="90"/>
      <c r="K855" s="91"/>
      <c r="L855" s="92"/>
      <c r="M855" s="90" t="s">
        <v>2749</v>
      </c>
      <c r="N855" s="90"/>
      <c r="O855" s="90"/>
      <c r="P855" s="91"/>
      <c r="Q855" s="185"/>
      <c r="R855" s="185"/>
      <c r="S855" s="185"/>
      <c r="T855" s="185"/>
      <c r="U855" s="185"/>
      <c r="V855" s="100" t="s">
        <v>6831</v>
      </c>
      <c r="W855" s="95" t="s">
        <v>6605</v>
      </c>
      <c r="X855" s="96"/>
      <c r="Y855" s="96"/>
      <c r="Z855" s="96"/>
      <c r="AA855" s="96"/>
      <c r="AB855" s="96"/>
      <c r="AC855" s="95"/>
      <c r="AD855" s="95" t="s">
        <v>6606</v>
      </c>
      <c r="AE855" s="100"/>
      <c r="AF855" s="100" t="s">
        <v>2735</v>
      </c>
      <c r="AG855" s="186"/>
      <c r="AH855" s="187"/>
      <c r="AI855" s="187"/>
      <c r="AJ855" s="187"/>
      <c r="AK855" s="188"/>
      <c r="AL855" s="188"/>
      <c r="AM855" s="189"/>
      <c r="AN855" s="189"/>
      <c r="AO855" s="189"/>
      <c r="AP855" s="189"/>
      <c r="AQ855" s="189"/>
      <c r="AR855" s="189"/>
      <c r="AS855" s="189"/>
      <c r="AT855" s="194" t="s">
        <v>2047</v>
      </c>
      <c r="AU855" s="104"/>
      <c r="AV855" s="104"/>
      <c r="AW855" s="104"/>
      <c r="AX855" s="104"/>
      <c r="AY855" s="104"/>
      <c r="AZ855" s="104"/>
      <c r="BA855" s="104"/>
      <c r="BB855" s="104"/>
      <c r="BC855" s="104"/>
      <c r="BD855" s="104"/>
      <c r="BE855" s="162"/>
      <c r="BF855" s="104"/>
      <c r="BG855" s="363"/>
      <c r="BH855" s="213" t="s">
        <v>2048</v>
      </c>
      <c r="BI855" s="193" t="s">
        <v>2048</v>
      </c>
      <c r="BJ855" s="193" t="s">
        <v>6832</v>
      </c>
      <c r="BK855" s="109"/>
    </row>
    <row r="856" s="193" customFormat="true" ht="12.75" hidden="true" customHeight="true" outlineLevel="0" collapsed="false">
      <c r="A856" s="315"/>
      <c r="B856" s="316"/>
      <c r="C856" s="316"/>
      <c r="D856" s="332" t="s">
        <v>2049</v>
      </c>
      <c r="E856" s="317" t="s">
        <v>2050</v>
      </c>
      <c r="F856" s="87" t="s">
        <v>6833</v>
      </c>
      <c r="G856" s="88"/>
      <c r="H856" s="89" t="s">
        <v>6834</v>
      </c>
      <c r="I856" s="90"/>
      <c r="J856" s="90"/>
      <c r="K856" s="91"/>
      <c r="L856" s="92"/>
      <c r="M856" s="90" t="s">
        <v>2749</v>
      </c>
      <c r="N856" s="90"/>
      <c r="O856" s="90"/>
      <c r="P856" s="91"/>
      <c r="Q856" s="185"/>
      <c r="R856" s="185"/>
      <c r="S856" s="185"/>
      <c r="T856" s="185"/>
      <c r="U856" s="185"/>
      <c r="V856" s="100" t="s">
        <v>6835</v>
      </c>
      <c r="W856" s="95" t="s">
        <v>6605</v>
      </c>
      <c r="X856" s="96"/>
      <c r="Y856" s="96"/>
      <c r="Z856" s="96"/>
      <c r="AA856" s="96"/>
      <c r="AB856" s="96"/>
      <c r="AC856" s="95"/>
      <c r="AD856" s="95" t="s">
        <v>6606</v>
      </c>
      <c r="AE856" s="100"/>
      <c r="AF856" s="100" t="s">
        <v>2735</v>
      </c>
      <c r="AG856" s="186"/>
      <c r="AH856" s="187"/>
      <c r="AI856" s="187"/>
      <c r="AJ856" s="187"/>
      <c r="AK856" s="188"/>
      <c r="AL856" s="188"/>
      <c r="AM856" s="189"/>
      <c r="AN856" s="189"/>
      <c r="AO856" s="189"/>
      <c r="AP856" s="189"/>
      <c r="AQ856" s="189"/>
      <c r="AR856" s="189"/>
      <c r="AS856" s="189"/>
      <c r="AT856" s="194" t="s">
        <v>2049</v>
      </c>
      <c r="AU856" s="104"/>
      <c r="AV856" s="104"/>
      <c r="AW856" s="104"/>
      <c r="AX856" s="104"/>
      <c r="AY856" s="104"/>
      <c r="AZ856" s="104"/>
      <c r="BA856" s="104"/>
      <c r="BB856" s="104"/>
      <c r="BC856" s="104"/>
      <c r="BD856" s="104"/>
      <c r="BE856" s="162"/>
      <c r="BF856" s="104"/>
      <c r="BG856" s="363"/>
      <c r="BH856" s="213" t="s">
        <v>2050</v>
      </c>
      <c r="BI856" s="193" t="s">
        <v>2050</v>
      </c>
      <c r="BJ856" s="193" t="s">
        <v>6836</v>
      </c>
      <c r="BK856" s="109"/>
    </row>
    <row r="857" s="193" customFormat="true" ht="12.75" hidden="true" customHeight="true" outlineLevel="0" collapsed="false">
      <c r="A857" s="315"/>
      <c r="B857" s="316"/>
      <c r="C857" s="316"/>
      <c r="D857" s="332" t="s">
        <v>2051</v>
      </c>
      <c r="E857" s="317" t="s">
        <v>2052</v>
      </c>
      <c r="F857" s="87" t="s">
        <v>6837</v>
      </c>
      <c r="G857" s="88"/>
      <c r="H857" s="89" t="s">
        <v>6838</v>
      </c>
      <c r="I857" s="90"/>
      <c r="J857" s="90"/>
      <c r="K857" s="91"/>
      <c r="L857" s="92"/>
      <c r="M857" s="90" t="s">
        <v>2749</v>
      </c>
      <c r="N857" s="90"/>
      <c r="O857" s="90"/>
      <c r="P857" s="91"/>
      <c r="Q857" s="185"/>
      <c r="R857" s="185"/>
      <c r="S857" s="185"/>
      <c r="T857" s="185"/>
      <c r="U857" s="185"/>
      <c r="V857" s="100" t="s">
        <v>6839</v>
      </c>
      <c r="W857" s="95" t="s">
        <v>6605</v>
      </c>
      <c r="X857" s="96"/>
      <c r="Y857" s="96"/>
      <c r="Z857" s="96"/>
      <c r="AA857" s="96"/>
      <c r="AB857" s="96"/>
      <c r="AC857" s="95"/>
      <c r="AD857" s="95" t="s">
        <v>6606</v>
      </c>
      <c r="AE857" s="100"/>
      <c r="AF857" s="100" t="s">
        <v>2735</v>
      </c>
      <c r="AG857" s="186"/>
      <c r="AH857" s="187"/>
      <c r="AI857" s="187"/>
      <c r="AJ857" s="187"/>
      <c r="AK857" s="188"/>
      <c r="AL857" s="188"/>
      <c r="AM857" s="189"/>
      <c r="AN857" s="189"/>
      <c r="AO857" s="189"/>
      <c r="AP857" s="189"/>
      <c r="AQ857" s="189"/>
      <c r="AR857" s="189"/>
      <c r="AS857" s="189"/>
      <c r="AT857" s="194" t="s">
        <v>2051</v>
      </c>
      <c r="AU857" s="104"/>
      <c r="AV857" s="104"/>
      <c r="AW857" s="104"/>
      <c r="AX857" s="104"/>
      <c r="AY857" s="104"/>
      <c r="AZ857" s="104"/>
      <c r="BA857" s="104"/>
      <c r="BB857" s="104"/>
      <c r="BC857" s="104"/>
      <c r="BD857" s="104"/>
      <c r="BE857" s="162"/>
      <c r="BF857" s="104"/>
      <c r="BG857" s="363"/>
      <c r="BH857" s="213" t="s">
        <v>2052</v>
      </c>
      <c r="BI857" s="193" t="s">
        <v>2052</v>
      </c>
      <c r="BJ857" s="193" t="s">
        <v>6840</v>
      </c>
      <c r="BK857" s="109"/>
    </row>
    <row r="858" s="193" customFormat="true" ht="12.75" hidden="true" customHeight="true" outlineLevel="0" collapsed="false">
      <c r="A858" s="315"/>
      <c r="B858" s="316"/>
      <c r="C858" s="316"/>
      <c r="D858" s="332" t="s">
        <v>2053</v>
      </c>
      <c r="E858" s="317" t="s">
        <v>2054</v>
      </c>
      <c r="F858" s="87" t="s">
        <v>6841</v>
      </c>
      <c r="G858" s="88"/>
      <c r="H858" s="89" t="s">
        <v>6842</v>
      </c>
      <c r="I858" s="90"/>
      <c r="J858" s="90"/>
      <c r="K858" s="91"/>
      <c r="L858" s="92"/>
      <c r="M858" s="90" t="s">
        <v>2749</v>
      </c>
      <c r="N858" s="90"/>
      <c r="O858" s="90"/>
      <c r="P858" s="91"/>
      <c r="Q858" s="185"/>
      <c r="R858" s="185"/>
      <c r="S858" s="185"/>
      <c r="T858" s="185"/>
      <c r="U858" s="185"/>
      <c r="V858" s="100" t="s">
        <v>6843</v>
      </c>
      <c r="W858" s="95" t="s">
        <v>6605</v>
      </c>
      <c r="X858" s="96"/>
      <c r="Y858" s="96"/>
      <c r="Z858" s="96"/>
      <c r="AA858" s="96"/>
      <c r="AB858" s="96"/>
      <c r="AC858" s="95"/>
      <c r="AD858" s="95" t="s">
        <v>6606</v>
      </c>
      <c r="AE858" s="100"/>
      <c r="AF858" s="100" t="s">
        <v>2735</v>
      </c>
      <c r="AG858" s="186"/>
      <c r="AH858" s="187"/>
      <c r="AI858" s="187"/>
      <c r="AJ858" s="187"/>
      <c r="AK858" s="188"/>
      <c r="AL858" s="188"/>
      <c r="AM858" s="189"/>
      <c r="AN858" s="189"/>
      <c r="AO858" s="189"/>
      <c r="AP858" s="189"/>
      <c r="AQ858" s="189"/>
      <c r="AR858" s="189"/>
      <c r="AS858" s="189"/>
      <c r="AT858" s="194" t="s">
        <v>2053</v>
      </c>
      <c r="AU858" s="104"/>
      <c r="AV858" s="104"/>
      <c r="AW858" s="104"/>
      <c r="AX858" s="104"/>
      <c r="AY858" s="104"/>
      <c r="AZ858" s="104"/>
      <c r="BA858" s="104"/>
      <c r="BB858" s="104"/>
      <c r="BC858" s="104"/>
      <c r="BD858" s="104"/>
      <c r="BE858" s="162"/>
      <c r="BF858" s="104"/>
      <c r="BG858" s="363"/>
      <c r="BH858" s="213" t="s">
        <v>2054</v>
      </c>
      <c r="BI858" s="193" t="s">
        <v>2054</v>
      </c>
      <c r="BJ858" s="193" t="s">
        <v>6844</v>
      </c>
      <c r="BK858" s="109"/>
    </row>
    <row r="859" s="193" customFormat="true" ht="12.75" hidden="true" customHeight="true" outlineLevel="0" collapsed="false">
      <c r="A859" s="315"/>
      <c r="B859" s="316"/>
      <c r="C859" s="316"/>
      <c r="D859" s="332" t="s">
        <v>2055</v>
      </c>
      <c r="E859" s="317" t="s">
        <v>2056</v>
      </c>
      <c r="F859" s="87" t="s">
        <v>6845</v>
      </c>
      <c r="G859" s="88"/>
      <c r="H859" s="89" t="s">
        <v>6846</v>
      </c>
      <c r="I859" s="90"/>
      <c r="J859" s="90"/>
      <c r="K859" s="91"/>
      <c r="L859" s="92"/>
      <c r="M859" s="90" t="s">
        <v>2749</v>
      </c>
      <c r="N859" s="90"/>
      <c r="O859" s="90"/>
      <c r="P859" s="91"/>
      <c r="Q859" s="185"/>
      <c r="R859" s="185"/>
      <c r="S859" s="185"/>
      <c r="T859" s="185"/>
      <c r="U859" s="185"/>
      <c r="V859" s="100" t="s">
        <v>6847</v>
      </c>
      <c r="W859" s="95" t="s">
        <v>6605</v>
      </c>
      <c r="X859" s="96"/>
      <c r="Y859" s="96"/>
      <c r="Z859" s="96"/>
      <c r="AA859" s="96"/>
      <c r="AB859" s="96"/>
      <c r="AC859" s="95"/>
      <c r="AD859" s="95" t="s">
        <v>6606</v>
      </c>
      <c r="AE859" s="100"/>
      <c r="AF859" s="100" t="s">
        <v>2735</v>
      </c>
      <c r="AG859" s="186"/>
      <c r="AH859" s="187"/>
      <c r="AI859" s="187"/>
      <c r="AJ859" s="187"/>
      <c r="AK859" s="188"/>
      <c r="AL859" s="188"/>
      <c r="AM859" s="189"/>
      <c r="AN859" s="189"/>
      <c r="AO859" s="189"/>
      <c r="AP859" s="189"/>
      <c r="AQ859" s="189"/>
      <c r="AR859" s="189"/>
      <c r="AS859" s="189"/>
      <c r="AT859" s="194" t="s">
        <v>2055</v>
      </c>
      <c r="AU859" s="104"/>
      <c r="AV859" s="104"/>
      <c r="AW859" s="104"/>
      <c r="AX859" s="104"/>
      <c r="AY859" s="104"/>
      <c r="AZ859" s="104"/>
      <c r="BA859" s="104"/>
      <c r="BB859" s="104"/>
      <c r="BC859" s="104"/>
      <c r="BD859" s="104"/>
      <c r="BE859" s="162"/>
      <c r="BF859" s="104"/>
      <c r="BG859" s="363"/>
      <c r="BH859" s="213" t="s">
        <v>2056</v>
      </c>
      <c r="BI859" s="193" t="s">
        <v>2056</v>
      </c>
      <c r="BJ859" s="193" t="s">
        <v>6848</v>
      </c>
      <c r="BK859" s="109"/>
    </row>
    <row r="860" s="193" customFormat="true" ht="12.75" hidden="true" customHeight="true" outlineLevel="0" collapsed="false">
      <c r="A860" s="315"/>
      <c r="B860" s="316"/>
      <c r="C860" s="316"/>
      <c r="D860" s="370" t="s">
        <v>2057</v>
      </c>
      <c r="E860" s="317" t="s">
        <v>2059</v>
      </c>
      <c r="F860" s="87" t="s">
        <v>6849</v>
      </c>
      <c r="G860" s="88"/>
      <c r="H860" s="89" t="s">
        <v>6850</v>
      </c>
      <c r="I860" s="90"/>
      <c r="J860" s="90"/>
      <c r="K860" s="91"/>
      <c r="L860" s="92"/>
      <c r="M860" s="90" t="s">
        <v>2749</v>
      </c>
      <c r="N860" s="90"/>
      <c r="O860" s="90"/>
      <c r="P860" s="91"/>
      <c r="Q860" s="185"/>
      <c r="R860" s="185"/>
      <c r="S860" s="185"/>
      <c r="T860" s="185"/>
      <c r="U860" s="185"/>
      <c r="V860" s="100" t="s">
        <v>6851</v>
      </c>
      <c r="W860" s="95" t="s">
        <v>6605</v>
      </c>
      <c r="X860" s="96"/>
      <c r="Y860" s="96"/>
      <c r="Z860" s="96"/>
      <c r="AA860" s="96"/>
      <c r="AB860" s="96"/>
      <c r="AC860" s="95"/>
      <c r="AD860" s="95" t="s">
        <v>6606</v>
      </c>
      <c r="AE860" s="100"/>
      <c r="AF860" s="100" t="s">
        <v>2735</v>
      </c>
      <c r="AG860" s="186"/>
      <c r="AH860" s="187"/>
      <c r="AI860" s="187"/>
      <c r="AJ860" s="187"/>
      <c r="AK860" s="188"/>
      <c r="AL860" s="188"/>
      <c r="AM860" s="189"/>
      <c r="AN860" s="189"/>
      <c r="AO860" s="189"/>
      <c r="AP860" s="189"/>
      <c r="AQ860" s="189"/>
      <c r="AR860" s="189"/>
      <c r="AS860" s="189"/>
      <c r="AT860" s="194" t="s">
        <v>2058</v>
      </c>
      <c r="AU860" s="104"/>
      <c r="AV860" s="104"/>
      <c r="AW860" s="104"/>
      <c r="AX860" s="104"/>
      <c r="AY860" s="104"/>
      <c r="AZ860" s="104"/>
      <c r="BA860" s="104"/>
      <c r="BB860" s="104"/>
      <c r="BC860" s="104"/>
      <c r="BD860" s="104"/>
      <c r="BE860" s="162"/>
      <c r="BF860" s="104"/>
      <c r="BG860" s="363"/>
      <c r="BH860" s="213" t="s">
        <v>2059</v>
      </c>
      <c r="BI860" s="193" t="s">
        <v>2059</v>
      </c>
      <c r="BJ860" s="193" t="s">
        <v>6852</v>
      </c>
      <c r="BK860" s="109"/>
    </row>
    <row r="861" s="193" customFormat="true" ht="12.75" hidden="true" customHeight="true" outlineLevel="0" collapsed="false">
      <c r="A861" s="315"/>
      <c r="B861" s="316"/>
      <c r="C861" s="316"/>
      <c r="D861" s="370" t="s">
        <v>2060</v>
      </c>
      <c r="E861" s="317" t="s">
        <v>2062</v>
      </c>
      <c r="F861" s="87" t="s">
        <v>6853</v>
      </c>
      <c r="G861" s="88"/>
      <c r="H861" s="89" t="s">
        <v>6854</v>
      </c>
      <c r="I861" s="90"/>
      <c r="J861" s="90"/>
      <c r="K861" s="91"/>
      <c r="L861" s="92"/>
      <c r="M861" s="90" t="s">
        <v>2749</v>
      </c>
      <c r="N861" s="90"/>
      <c r="O861" s="90"/>
      <c r="P861" s="91"/>
      <c r="Q861" s="185"/>
      <c r="R861" s="185"/>
      <c r="S861" s="185"/>
      <c r="T861" s="185"/>
      <c r="U861" s="185"/>
      <c r="V861" s="100" t="s">
        <v>6855</v>
      </c>
      <c r="W861" s="95" t="s">
        <v>6605</v>
      </c>
      <c r="X861" s="96"/>
      <c r="Y861" s="96"/>
      <c r="Z861" s="96"/>
      <c r="AA861" s="96"/>
      <c r="AB861" s="96"/>
      <c r="AC861" s="95"/>
      <c r="AD861" s="95" t="s">
        <v>6606</v>
      </c>
      <c r="AE861" s="100"/>
      <c r="AF861" s="100" t="s">
        <v>2735</v>
      </c>
      <c r="AG861" s="186"/>
      <c r="AH861" s="187"/>
      <c r="AI861" s="187"/>
      <c r="AJ861" s="187"/>
      <c r="AK861" s="188"/>
      <c r="AL861" s="188"/>
      <c r="AM861" s="189"/>
      <c r="AN861" s="189"/>
      <c r="AO861" s="189"/>
      <c r="AP861" s="189"/>
      <c r="AQ861" s="189"/>
      <c r="AR861" s="189"/>
      <c r="AS861" s="189"/>
      <c r="AT861" s="194" t="s">
        <v>2061</v>
      </c>
      <c r="AU861" s="104"/>
      <c r="AV861" s="104"/>
      <c r="AW861" s="104"/>
      <c r="AX861" s="104"/>
      <c r="AY861" s="104"/>
      <c r="AZ861" s="104"/>
      <c r="BA861" s="104"/>
      <c r="BB861" s="104"/>
      <c r="BC861" s="104"/>
      <c r="BD861" s="104"/>
      <c r="BE861" s="162"/>
      <c r="BF861" s="104"/>
      <c r="BG861" s="363"/>
      <c r="BH861" s="213" t="s">
        <v>2062</v>
      </c>
      <c r="BI861" s="193" t="s">
        <v>2062</v>
      </c>
      <c r="BJ861" s="193" t="s">
        <v>6856</v>
      </c>
      <c r="BK861" s="109"/>
    </row>
    <row r="862" s="193" customFormat="true" ht="12.75" hidden="true" customHeight="true" outlineLevel="0" collapsed="false">
      <c r="A862" s="315"/>
      <c r="B862" s="316"/>
      <c r="C862" s="316"/>
      <c r="D862" s="332" t="s">
        <v>2063</v>
      </c>
      <c r="E862" s="317" t="s">
        <v>2065</v>
      </c>
      <c r="F862" s="87" t="s">
        <v>6857</v>
      </c>
      <c r="G862" s="88"/>
      <c r="H862" s="89" t="s">
        <v>6858</v>
      </c>
      <c r="I862" s="90"/>
      <c r="J862" s="90"/>
      <c r="K862" s="91"/>
      <c r="L862" s="92"/>
      <c r="M862" s="90" t="s">
        <v>2749</v>
      </c>
      <c r="N862" s="90"/>
      <c r="O862" s="90"/>
      <c r="P862" s="91"/>
      <c r="Q862" s="185"/>
      <c r="R862" s="185"/>
      <c r="S862" s="185"/>
      <c r="T862" s="185"/>
      <c r="U862" s="185"/>
      <c r="V862" s="100" t="s">
        <v>6859</v>
      </c>
      <c r="W862" s="95" t="s">
        <v>6605</v>
      </c>
      <c r="X862" s="96"/>
      <c r="Y862" s="96"/>
      <c r="Z862" s="96"/>
      <c r="AA862" s="96"/>
      <c r="AB862" s="96"/>
      <c r="AC862" s="95"/>
      <c r="AD862" s="95" t="s">
        <v>6606</v>
      </c>
      <c r="AE862" s="100"/>
      <c r="AF862" s="100" t="s">
        <v>2735</v>
      </c>
      <c r="AG862" s="186"/>
      <c r="AH862" s="187"/>
      <c r="AI862" s="187"/>
      <c r="AJ862" s="187"/>
      <c r="AK862" s="188"/>
      <c r="AL862" s="188"/>
      <c r="AM862" s="189"/>
      <c r="AN862" s="189"/>
      <c r="AO862" s="189"/>
      <c r="AP862" s="189"/>
      <c r="AQ862" s="189"/>
      <c r="AR862" s="189"/>
      <c r="AS862" s="189"/>
      <c r="AT862" s="194" t="s">
        <v>2064</v>
      </c>
      <c r="AU862" s="104"/>
      <c r="AV862" s="104"/>
      <c r="AW862" s="104"/>
      <c r="AX862" s="104"/>
      <c r="AY862" s="104"/>
      <c r="AZ862" s="104"/>
      <c r="BA862" s="104"/>
      <c r="BB862" s="104"/>
      <c r="BC862" s="104"/>
      <c r="BD862" s="104"/>
      <c r="BE862" s="162"/>
      <c r="BF862" s="104"/>
      <c r="BG862" s="363"/>
      <c r="BH862" s="213" t="s">
        <v>2065</v>
      </c>
      <c r="BI862" s="193" t="s">
        <v>2065</v>
      </c>
      <c r="BJ862" s="193" t="s">
        <v>6860</v>
      </c>
      <c r="BK862" s="109"/>
    </row>
    <row r="863" s="193" customFormat="true" ht="12.75" hidden="true" customHeight="true" outlineLevel="0" collapsed="false">
      <c r="A863" s="315"/>
      <c r="B863" s="316"/>
      <c r="C863" s="316"/>
      <c r="D863" s="332" t="s">
        <v>2066</v>
      </c>
      <c r="E863" s="317" t="s">
        <v>2068</v>
      </c>
      <c r="F863" s="87" t="s">
        <v>6861</v>
      </c>
      <c r="G863" s="88"/>
      <c r="H863" s="89" t="s">
        <v>6862</v>
      </c>
      <c r="I863" s="90"/>
      <c r="J863" s="90"/>
      <c r="K863" s="91"/>
      <c r="L863" s="92"/>
      <c r="M863" s="90" t="s">
        <v>2749</v>
      </c>
      <c r="N863" s="90"/>
      <c r="O863" s="90"/>
      <c r="P863" s="91"/>
      <c r="Q863" s="185"/>
      <c r="R863" s="185"/>
      <c r="S863" s="185"/>
      <c r="T863" s="185"/>
      <c r="U863" s="185"/>
      <c r="V863" s="100" t="s">
        <v>6863</v>
      </c>
      <c r="W863" s="95" t="s">
        <v>6605</v>
      </c>
      <c r="X863" s="96"/>
      <c r="Y863" s="96"/>
      <c r="Z863" s="96"/>
      <c r="AA863" s="96"/>
      <c r="AB863" s="96"/>
      <c r="AC863" s="95"/>
      <c r="AD863" s="95" t="s">
        <v>6606</v>
      </c>
      <c r="AE863" s="100"/>
      <c r="AF863" s="100" t="s">
        <v>2735</v>
      </c>
      <c r="AG863" s="186"/>
      <c r="AH863" s="187"/>
      <c r="AI863" s="187"/>
      <c r="AJ863" s="187"/>
      <c r="AK863" s="188"/>
      <c r="AL863" s="188"/>
      <c r="AM863" s="189"/>
      <c r="AN863" s="189"/>
      <c r="AO863" s="189"/>
      <c r="AP863" s="189"/>
      <c r="AQ863" s="189"/>
      <c r="AR863" s="189"/>
      <c r="AS863" s="189"/>
      <c r="AT863" s="194" t="s">
        <v>2067</v>
      </c>
      <c r="AU863" s="104"/>
      <c r="AV863" s="104"/>
      <c r="AW863" s="104"/>
      <c r="AX863" s="104"/>
      <c r="AY863" s="104"/>
      <c r="AZ863" s="104"/>
      <c r="BA863" s="104"/>
      <c r="BB863" s="104"/>
      <c r="BC863" s="104"/>
      <c r="BD863" s="104"/>
      <c r="BE863" s="162"/>
      <c r="BF863" s="104"/>
      <c r="BG863" s="363"/>
      <c r="BH863" s="213" t="s">
        <v>2068</v>
      </c>
      <c r="BI863" s="193" t="s">
        <v>2068</v>
      </c>
      <c r="BJ863" s="193" t="s">
        <v>6864</v>
      </c>
      <c r="BK863" s="109"/>
    </row>
    <row r="864" s="193" customFormat="true" ht="12.75" hidden="true" customHeight="true" outlineLevel="0" collapsed="false">
      <c r="A864" s="315"/>
      <c r="B864" s="316"/>
      <c r="C864" s="316"/>
      <c r="D864" s="332" t="s">
        <v>2069</v>
      </c>
      <c r="E864" s="317" t="s">
        <v>2071</v>
      </c>
      <c r="F864" s="87" t="s">
        <v>6865</v>
      </c>
      <c r="G864" s="88"/>
      <c r="H864" s="89" t="s">
        <v>6866</v>
      </c>
      <c r="I864" s="90"/>
      <c r="J864" s="90"/>
      <c r="K864" s="91"/>
      <c r="L864" s="92"/>
      <c r="M864" s="90" t="s">
        <v>2749</v>
      </c>
      <c r="N864" s="90"/>
      <c r="O864" s="90"/>
      <c r="P864" s="91"/>
      <c r="Q864" s="185"/>
      <c r="R864" s="185"/>
      <c r="S864" s="185"/>
      <c r="T864" s="185"/>
      <c r="U864" s="185"/>
      <c r="V864" s="100" t="s">
        <v>6867</v>
      </c>
      <c r="W864" s="95" t="s">
        <v>6605</v>
      </c>
      <c r="X864" s="96"/>
      <c r="Y864" s="96"/>
      <c r="Z864" s="96"/>
      <c r="AA864" s="96"/>
      <c r="AB864" s="96"/>
      <c r="AC864" s="95"/>
      <c r="AD864" s="95" t="s">
        <v>6606</v>
      </c>
      <c r="AE864" s="100"/>
      <c r="AF864" s="100" t="s">
        <v>2735</v>
      </c>
      <c r="AG864" s="186"/>
      <c r="AH864" s="187"/>
      <c r="AI864" s="187"/>
      <c r="AJ864" s="187"/>
      <c r="AK864" s="188"/>
      <c r="AL864" s="188"/>
      <c r="AM864" s="189"/>
      <c r="AN864" s="189"/>
      <c r="AO864" s="189"/>
      <c r="AP864" s="189"/>
      <c r="AQ864" s="189"/>
      <c r="AR864" s="189"/>
      <c r="AS864" s="189"/>
      <c r="AT864" s="194" t="s">
        <v>2070</v>
      </c>
      <c r="AU864" s="104"/>
      <c r="AV864" s="104"/>
      <c r="AW864" s="104"/>
      <c r="AX864" s="104"/>
      <c r="AY864" s="104"/>
      <c r="AZ864" s="104"/>
      <c r="BA864" s="104"/>
      <c r="BB864" s="104"/>
      <c r="BC864" s="104"/>
      <c r="BD864" s="104"/>
      <c r="BE864" s="162"/>
      <c r="BF864" s="104"/>
      <c r="BG864" s="363"/>
      <c r="BH864" s="213" t="s">
        <v>2071</v>
      </c>
      <c r="BI864" s="193" t="s">
        <v>2071</v>
      </c>
      <c r="BJ864" s="193" t="s">
        <v>6868</v>
      </c>
      <c r="BK864" s="109"/>
    </row>
    <row r="865" s="193" customFormat="true" ht="12.75" hidden="true" customHeight="true" outlineLevel="0" collapsed="false">
      <c r="A865" s="315"/>
      <c r="B865" s="316"/>
      <c r="C865" s="316"/>
      <c r="D865" s="332" t="s">
        <v>2072</v>
      </c>
      <c r="E865" s="317" t="s">
        <v>2074</v>
      </c>
      <c r="F865" s="87" t="s">
        <v>6869</v>
      </c>
      <c r="G865" s="88"/>
      <c r="H865" s="89" t="s">
        <v>6870</v>
      </c>
      <c r="I865" s="90"/>
      <c r="J865" s="90"/>
      <c r="K865" s="91"/>
      <c r="L865" s="92"/>
      <c r="M865" s="90" t="s">
        <v>2749</v>
      </c>
      <c r="N865" s="90"/>
      <c r="O865" s="90"/>
      <c r="P865" s="91"/>
      <c r="Q865" s="185"/>
      <c r="R865" s="185"/>
      <c r="S865" s="185"/>
      <c r="T865" s="185"/>
      <c r="U865" s="185"/>
      <c r="V865" s="100" t="s">
        <v>6871</v>
      </c>
      <c r="W865" s="95" t="s">
        <v>6605</v>
      </c>
      <c r="X865" s="96"/>
      <c r="Y865" s="96"/>
      <c r="Z865" s="96"/>
      <c r="AA865" s="96"/>
      <c r="AB865" s="96"/>
      <c r="AC865" s="95"/>
      <c r="AD865" s="95" t="s">
        <v>6606</v>
      </c>
      <c r="AE865" s="100"/>
      <c r="AF865" s="100" t="s">
        <v>2735</v>
      </c>
      <c r="AG865" s="186"/>
      <c r="AH865" s="187"/>
      <c r="AI865" s="187"/>
      <c r="AJ865" s="187"/>
      <c r="AK865" s="188"/>
      <c r="AL865" s="188"/>
      <c r="AM865" s="189"/>
      <c r="AN865" s="189"/>
      <c r="AO865" s="189"/>
      <c r="AP865" s="189"/>
      <c r="AQ865" s="189"/>
      <c r="AR865" s="189"/>
      <c r="AS865" s="189"/>
      <c r="AT865" s="194" t="s">
        <v>2073</v>
      </c>
      <c r="AU865" s="104"/>
      <c r="AV865" s="104"/>
      <c r="AW865" s="104"/>
      <c r="AX865" s="104"/>
      <c r="AY865" s="104"/>
      <c r="AZ865" s="104"/>
      <c r="BA865" s="104"/>
      <c r="BB865" s="104"/>
      <c r="BC865" s="104"/>
      <c r="BD865" s="104"/>
      <c r="BE865" s="162"/>
      <c r="BF865" s="104"/>
      <c r="BG865" s="363"/>
      <c r="BH865" s="213" t="s">
        <v>2074</v>
      </c>
      <c r="BI865" s="193" t="s">
        <v>2074</v>
      </c>
      <c r="BJ865" s="193" t="s">
        <v>6872</v>
      </c>
      <c r="BK865" s="109"/>
    </row>
    <row r="866" s="193" customFormat="true" ht="12.75" hidden="true" customHeight="true" outlineLevel="0" collapsed="false">
      <c r="A866" s="315"/>
      <c r="B866" s="316"/>
      <c r="C866" s="316"/>
      <c r="D866" s="332" t="s">
        <v>2075</v>
      </c>
      <c r="E866" s="317" t="s">
        <v>2077</v>
      </c>
      <c r="F866" s="87" t="s">
        <v>6873</v>
      </c>
      <c r="G866" s="88"/>
      <c r="H866" s="89" t="s">
        <v>6874</v>
      </c>
      <c r="I866" s="90"/>
      <c r="J866" s="90"/>
      <c r="K866" s="91"/>
      <c r="L866" s="92"/>
      <c r="M866" s="90" t="s">
        <v>2749</v>
      </c>
      <c r="N866" s="90"/>
      <c r="O866" s="90"/>
      <c r="P866" s="91"/>
      <c r="Q866" s="185"/>
      <c r="R866" s="185"/>
      <c r="S866" s="185"/>
      <c r="T866" s="185"/>
      <c r="U866" s="185"/>
      <c r="V866" s="100" t="s">
        <v>6875</v>
      </c>
      <c r="W866" s="95" t="s">
        <v>6605</v>
      </c>
      <c r="X866" s="96"/>
      <c r="Y866" s="96"/>
      <c r="Z866" s="96"/>
      <c r="AA866" s="96"/>
      <c r="AB866" s="96"/>
      <c r="AC866" s="95"/>
      <c r="AD866" s="95" t="s">
        <v>6606</v>
      </c>
      <c r="AE866" s="100"/>
      <c r="AF866" s="100" t="s">
        <v>2735</v>
      </c>
      <c r="AG866" s="186"/>
      <c r="AH866" s="187"/>
      <c r="AI866" s="187"/>
      <c r="AJ866" s="187"/>
      <c r="AK866" s="188"/>
      <c r="AL866" s="188"/>
      <c r="AM866" s="189"/>
      <c r="AN866" s="189"/>
      <c r="AO866" s="189"/>
      <c r="AP866" s="189"/>
      <c r="AQ866" s="189"/>
      <c r="AR866" s="189"/>
      <c r="AS866" s="189"/>
      <c r="AT866" s="194" t="s">
        <v>2076</v>
      </c>
      <c r="AU866" s="104"/>
      <c r="AV866" s="104"/>
      <c r="AW866" s="104"/>
      <c r="AX866" s="104"/>
      <c r="AY866" s="104"/>
      <c r="AZ866" s="104"/>
      <c r="BA866" s="104"/>
      <c r="BB866" s="104"/>
      <c r="BC866" s="104"/>
      <c r="BD866" s="104"/>
      <c r="BE866" s="162"/>
      <c r="BF866" s="104"/>
      <c r="BG866" s="363"/>
      <c r="BH866" s="213" t="s">
        <v>2077</v>
      </c>
      <c r="BI866" s="193" t="s">
        <v>2077</v>
      </c>
      <c r="BJ866" s="193" t="s">
        <v>6876</v>
      </c>
      <c r="BK866" s="109"/>
    </row>
    <row r="867" s="193" customFormat="true" ht="12.75" hidden="true" customHeight="true" outlineLevel="0" collapsed="false">
      <c r="A867" s="315"/>
      <c r="B867" s="316"/>
      <c r="C867" s="316"/>
      <c r="D867" s="332" t="s">
        <v>2078</v>
      </c>
      <c r="E867" s="317" t="s">
        <v>2080</v>
      </c>
      <c r="F867" s="87" t="s">
        <v>6877</v>
      </c>
      <c r="G867" s="88"/>
      <c r="H867" s="89" t="s">
        <v>6878</v>
      </c>
      <c r="I867" s="90"/>
      <c r="J867" s="90"/>
      <c r="K867" s="91"/>
      <c r="L867" s="92"/>
      <c r="M867" s="90" t="s">
        <v>2749</v>
      </c>
      <c r="N867" s="90"/>
      <c r="O867" s="90"/>
      <c r="P867" s="91"/>
      <c r="Q867" s="185"/>
      <c r="R867" s="185"/>
      <c r="S867" s="185"/>
      <c r="T867" s="185"/>
      <c r="U867" s="185"/>
      <c r="V867" s="100" t="s">
        <v>6879</v>
      </c>
      <c r="W867" s="95" t="s">
        <v>6605</v>
      </c>
      <c r="X867" s="96"/>
      <c r="Y867" s="96"/>
      <c r="Z867" s="96"/>
      <c r="AA867" s="96"/>
      <c r="AB867" s="96"/>
      <c r="AC867" s="95"/>
      <c r="AD867" s="95" t="s">
        <v>6606</v>
      </c>
      <c r="AE867" s="100"/>
      <c r="AF867" s="100" t="s">
        <v>2735</v>
      </c>
      <c r="AG867" s="186"/>
      <c r="AH867" s="187"/>
      <c r="AI867" s="187"/>
      <c r="AJ867" s="187"/>
      <c r="AK867" s="188"/>
      <c r="AL867" s="188"/>
      <c r="AM867" s="189"/>
      <c r="AN867" s="189"/>
      <c r="AO867" s="189"/>
      <c r="AP867" s="189"/>
      <c r="AQ867" s="189"/>
      <c r="AR867" s="189"/>
      <c r="AS867" s="189"/>
      <c r="AT867" s="194" t="s">
        <v>2079</v>
      </c>
      <c r="AU867" s="104"/>
      <c r="AV867" s="104"/>
      <c r="AW867" s="104"/>
      <c r="AX867" s="104"/>
      <c r="AY867" s="104"/>
      <c r="AZ867" s="104"/>
      <c r="BA867" s="104"/>
      <c r="BB867" s="104"/>
      <c r="BC867" s="104"/>
      <c r="BD867" s="104"/>
      <c r="BE867" s="162"/>
      <c r="BF867" s="104"/>
      <c r="BG867" s="363"/>
      <c r="BH867" s="213" t="s">
        <v>2080</v>
      </c>
      <c r="BI867" s="193" t="s">
        <v>2080</v>
      </c>
      <c r="BJ867" s="193" t="s">
        <v>6880</v>
      </c>
      <c r="BK867" s="109"/>
    </row>
    <row r="868" s="193" customFormat="true" ht="12.75" hidden="true" customHeight="true" outlineLevel="0" collapsed="false">
      <c r="A868" s="315"/>
      <c r="B868" s="316"/>
      <c r="C868" s="316"/>
      <c r="D868" s="332" t="s">
        <v>2081</v>
      </c>
      <c r="E868" s="317" t="s">
        <v>2082</v>
      </c>
      <c r="F868" s="87" t="s">
        <v>6881</v>
      </c>
      <c r="G868" s="88"/>
      <c r="H868" s="89" t="s">
        <v>6882</v>
      </c>
      <c r="I868" s="90"/>
      <c r="J868" s="90"/>
      <c r="K868" s="91"/>
      <c r="L868" s="92"/>
      <c r="M868" s="90" t="s">
        <v>2749</v>
      </c>
      <c r="N868" s="90"/>
      <c r="O868" s="90"/>
      <c r="P868" s="91"/>
      <c r="Q868" s="185"/>
      <c r="R868" s="185"/>
      <c r="S868" s="185"/>
      <c r="T868" s="185"/>
      <c r="U868" s="185"/>
      <c r="V868" s="100" t="s">
        <v>6883</v>
      </c>
      <c r="W868" s="95" t="s">
        <v>6605</v>
      </c>
      <c r="X868" s="96"/>
      <c r="Y868" s="96"/>
      <c r="Z868" s="96"/>
      <c r="AA868" s="96"/>
      <c r="AB868" s="96"/>
      <c r="AC868" s="95"/>
      <c r="AD868" s="95" t="s">
        <v>6606</v>
      </c>
      <c r="AE868" s="100"/>
      <c r="AF868" s="100" t="s">
        <v>2735</v>
      </c>
      <c r="AG868" s="186"/>
      <c r="AH868" s="187"/>
      <c r="AI868" s="187"/>
      <c r="AJ868" s="187"/>
      <c r="AK868" s="188"/>
      <c r="AL868" s="188"/>
      <c r="AM868" s="189"/>
      <c r="AN868" s="189"/>
      <c r="AO868" s="189"/>
      <c r="AP868" s="189"/>
      <c r="AQ868" s="189"/>
      <c r="AR868" s="189"/>
      <c r="AS868" s="189"/>
      <c r="AT868" s="194" t="s">
        <v>2081</v>
      </c>
      <c r="AU868" s="104"/>
      <c r="AV868" s="104"/>
      <c r="AW868" s="104"/>
      <c r="AX868" s="104"/>
      <c r="AY868" s="104"/>
      <c r="AZ868" s="104"/>
      <c r="BA868" s="104"/>
      <c r="BB868" s="104"/>
      <c r="BC868" s="104"/>
      <c r="BD868" s="104"/>
      <c r="BE868" s="162"/>
      <c r="BF868" s="104"/>
      <c r="BG868" s="363"/>
      <c r="BH868" s="213" t="s">
        <v>2082</v>
      </c>
      <c r="BI868" s="193" t="s">
        <v>2082</v>
      </c>
      <c r="BJ868" s="193" t="s">
        <v>6884</v>
      </c>
      <c r="BK868" s="109"/>
    </row>
    <row r="869" s="193" customFormat="true" ht="12.75" hidden="true" customHeight="true" outlineLevel="0" collapsed="false">
      <c r="A869" s="315"/>
      <c r="B869" s="316"/>
      <c r="C869" s="316"/>
      <c r="D869" s="332" t="s">
        <v>2083</v>
      </c>
      <c r="E869" s="317" t="s">
        <v>2084</v>
      </c>
      <c r="F869" s="87" t="s">
        <v>6885</v>
      </c>
      <c r="G869" s="88"/>
      <c r="H869" s="89" t="s">
        <v>6886</v>
      </c>
      <c r="I869" s="90"/>
      <c r="J869" s="90"/>
      <c r="K869" s="91"/>
      <c r="L869" s="92"/>
      <c r="M869" s="90" t="s">
        <v>2749</v>
      </c>
      <c r="N869" s="90"/>
      <c r="O869" s="90"/>
      <c r="P869" s="91"/>
      <c r="Q869" s="185"/>
      <c r="R869" s="185"/>
      <c r="S869" s="185"/>
      <c r="T869" s="185"/>
      <c r="U869" s="185"/>
      <c r="V869" s="100" t="s">
        <v>6887</v>
      </c>
      <c r="W869" s="95" t="s">
        <v>6605</v>
      </c>
      <c r="X869" s="96"/>
      <c r="Y869" s="96"/>
      <c r="Z869" s="96"/>
      <c r="AA869" s="96"/>
      <c r="AB869" s="96"/>
      <c r="AC869" s="95"/>
      <c r="AD869" s="95" t="s">
        <v>6606</v>
      </c>
      <c r="AE869" s="100"/>
      <c r="AF869" s="100" t="s">
        <v>2735</v>
      </c>
      <c r="AG869" s="186"/>
      <c r="AH869" s="187"/>
      <c r="AI869" s="187"/>
      <c r="AJ869" s="187"/>
      <c r="AK869" s="188"/>
      <c r="AL869" s="188"/>
      <c r="AM869" s="189"/>
      <c r="AN869" s="189"/>
      <c r="AO869" s="189"/>
      <c r="AP869" s="189"/>
      <c r="AQ869" s="189"/>
      <c r="AR869" s="189"/>
      <c r="AS869" s="189"/>
      <c r="AT869" s="194" t="s">
        <v>2083</v>
      </c>
      <c r="AU869" s="104"/>
      <c r="AV869" s="104"/>
      <c r="AW869" s="104"/>
      <c r="AX869" s="104"/>
      <c r="AY869" s="104"/>
      <c r="AZ869" s="104"/>
      <c r="BA869" s="104"/>
      <c r="BB869" s="104"/>
      <c r="BC869" s="104"/>
      <c r="BD869" s="104"/>
      <c r="BE869" s="162"/>
      <c r="BF869" s="104"/>
      <c r="BG869" s="363"/>
      <c r="BH869" s="213" t="s">
        <v>2084</v>
      </c>
      <c r="BI869" s="193" t="s">
        <v>2084</v>
      </c>
      <c r="BJ869" s="193" t="s">
        <v>6888</v>
      </c>
      <c r="BK869" s="109"/>
    </row>
    <row r="870" s="193" customFormat="true" ht="12.75" hidden="true" customHeight="true" outlineLevel="0" collapsed="false">
      <c r="A870" s="315"/>
      <c r="B870" s="316"/>
      <c r="C870" s="316"/>
      <c r="D870" s="332" t="s">
        <v>2085</v>
      </c>
      <c r="E870" s="317" t="s">
        <v>2086</v>
      </c>
      <c r="F870" s="87" t="s">
        <v>6889</v>
      </c>
      <c r="G870" s="88"/>
      <c r="H870" s="89" t="s">
        <v>6890</v>
      </c>
      <c r="I870" s="90"/>
      <c r="J870" s="90"/>
      <c r="K870" s="91"/>
      <c r="L870" s="92"/>
      <c r="M870" s="90" t="s">
        <v>2749</v>
      </c>
      <c r="N870" s="90"/>
      <c r="O870" s="90"/>
      <c r="P870" s="91"/>
      <c r="Q870" s="185"/>
      <c r="R870" s="185"/>
      <c r="S870" s="185"/>
      <c r="T870" s="185"/>
      <c r="U870" s="185"/>
      <c r="V870" s="100" t="s">
        <v>6891</v>
      </c>
      <c r="W870" s="95" t="s">
        <v>6605</v>
      </c>
      <c r="X870" s="96"/>
      <c r="Y870" s="96"/>
      <c r="Z870" s="96"/>
      <c r="AA870" s="96"/>
      <c r="AB870" s="96"/>
      <c r="AC870" s="95"/>
      <c r="AD870" s="95" t="s">
        <v>6606</v>
      </c>
      <c r="AE870" s="100"/>
      <c r="AF870" s="100" t="s">
        <v>2735</v>
      </c>
      <c r="AG870" s="186"/>
      <c r="AH870" s="187"/>
      <c r="AI870" s="187"/>
      <c r="AJ870" s="187"/>
      <c r="AK870" s="188"/>
      <c r="AL870" s="188"/>
      <c r="AM870" s="189"/>
      <c r="AN870" s="189"/>
      <c r="AO870" s="189"/>
      <c r="AP870" s="189"/>
      <c r="AQ870" s="189"/>
      <c r="AR870" s="189"/>
      <c r="AS870" s="189"/>
      <c r="AT870" s="194" t="s">
        <v>2085</v>
      </c>
      <c r="AU870" s="104"/>
      <c r="AV870" s="104"/>
      <c r="AW870" s="104"/>
      <c r="AX870" s="104"/>
      <c r="AY870" s="104"/>
      <c r="AZ870" s="104"/>
      <c r="BA870" s="104"/>
      <c r="BB870" s="104"/>
      <c r="BC870" s="104"/>
      <c r="BD870" s="104"/>
      <c r="BE870" s="162"/>
      <c r="BF870" s="104"/>
      <c r="BG870" s="363"/>
      <c r="BH870" s="213" t="s">
        <v>2086</v>
      </c>
      <c r="BI870" s="193" t="s">
        <v>2086</v>
      </c>
      <c r="BJ870" s="193" t="s">
        <v>6892</v>
      </c>
      <c r="BK870" s="109"/>
    </row>
    <row r="871" s="193" customFormat="true" ht="12.75" hidden="true" customHeight="true" outlineLevel="0" collapsed="false">
      <c r="A871" s="315"/>
      <c r="B871" s="316"/>
      <c r="C871" s="316"/>
      <c r="D871" s="332" t="s">
        <v>2087</v>
      </c>
      <c r="E871" s="317" t="s">
        <v>2088</v>
      </c>
      <c r="F871" s="87" t="s">
        <v>6893</v>
      </c>
      <c r="G871" s="88"/>
      <c r="H871" s="89" t="s">
        <v>6894</v>
      </c>
      <c r="I871" s="90"/>
      <c r="J871" s="90"/>
      <c r="K871" s="91"/>
      <c r="L871" s="92"/>
      <c r="M871" s="90" t="s">
        <v>2749</v>
      </c>
      <c r="N871" s="90"/>
      <c r="O871" s="90"/>
      <c r="P871" s="91"/>
      <c r="Q871" s="185"/>
      <c r="R871" s="185"/>
      <c r="S871" s="185"/>
      <c r="T871" s="185"/>
      <c r="U871" s="185"/>
      <c r="V871" s="100" t="s">
        <v>6895</v>
      </c>
      <c r="W871" s="95" t="s">
        <v>6605</v>
      </c>
      <c r="X871" s="96"/>
      <c r="Y871" s="96"/>
      <c r="Z871" s="96"/>
      <c r="AA871" s="96"/>
      <c r="AB871" s="96"/>
      <c r="AC871" s="95"/>
      <c r="AD871" s="95" t="s">
        <v>6606</v>
      </c>
      <c r="AE871" s="100"/>
      <c r="AF871" s="100" t="s">
        <v>2735</v>
      </c>
      <c r="AG871" s="186"/>
      <c r="AH871" s="187"/>
      <c r="AI871" s="187"/>
      <c r="AJ871" s="187"/>
      <c r="AK871" s="188"/>
      <c r="AL871" s="188"/>
      <c r="AM871" s="189"/>
      <c r="AN871" s="189"/>
      <c r="AO871" s="189"/>
      <c r="AP871" s="189"/>
      <c r="AQ871" s="189"/>
      <c r="AR871" s="189"/>
      <c r="AS871" s="189"/>
      <c r="AT871" s="194" t="s">
        <v>2087</v>
      </c>
      <c r="AU871" s="104"/>
      <c r="AV871" s="104"/>
      <c r="AW871" s="104"/>
      <c r="AX871" s="104"/>
      <c r="AY871" s="104"/>
      <c r="AZ871" s="104"/>
      <c r="BA871" s="104"/>
      <c r="BB871" s="104"/>
      <c r="BC871" s="104"/>
      <c r="BD871" s="104"/>
      <c r="BE871" s="162"/>
      <c r="BF871" s="104"/>
      <c r="BG871" s="363"/>
      <c r="BH871" s="213" t="s">
        <v>2088</v>
      </c>
      <c r="BI871" s="193" t="s">
        <v>2088</v>
      </c>
      <c r="BJ871" s="193" t="s">
        <v>6896</v>
      </c>
      <c r="BK871" s="109"/>
    </row>
    <row r="872" s="193" customFormat="true" ht="12.75" hidden="true" customHeight="true" outlineLevel="0" collapsed="false">
      <c r="A872" s="315"/>
      <c r="B872" s="316"/>
      <c r="C872" s="316"/>
      <c r="D872" s="370" t="s">
        <v>2089</v>
      </c>
      <c r="E872" s="317" t="s">
        <v>2090</v>
      </c>
      <c r="F872" s="87" t="s">
        <v>6897</v>
      </c>
      <c r="G872" s="88"/>
      <c r="H872" s="89" t="s">
        <v>6898</v>
      </c>
      <c r="I872" s="90"/>
      <c r="J872" s="90"/>
      <c r="K872" s="91"/>
      <c r="L872" s="92"/>
      <c r="M872" s="90" t="s">
        <v>2749</v>
      </c>
      <c r="N872" s="90"/>
      <c r="O872" s="90"/>
      <c r="P872" s="91"/>
      <c r="Q872" s="185"/>
      <c r="R872" s="185"/>
      <c r="S872" s="185"/>
      <c r="T872" s="185"/>
      <c r="U872" s="185"/>
      <c r="V872" s="100" t="s">
        <v>6899</v>
      </c>
      <c r="W872" s="95" t="s">
        <v>6605</v>
      </c>
      <c r="X872" s="96"/>
      <c r="Y872" s="96"/>
      <c r="Z872" s="96"/>
      <c r="AA872" s="96"/>
      <c r="AB872" s="96"/>
      <c r="AC872" s="95"/>
      <c r="AD872" s="95" t="s">
        <v>6606</v>
      </c>
      <c r="AE872" s="100"/>
      <c r="AF872" s="100" t="s">
        <v>2735</v>
      </c>
      <c r="AG872" s="186"/>
      <c r="AH872" s="187"/>
      <c r="AI872" s="187"/>
      <c r="AJ872" s="187"/>
      <c r="AK872" s="188"/>
      <c r="AL872" s="188"/>
      <c r="AM872" s="189"/>
      <c r="AN872" s="189"/>
      <c r="AO872" s="189"/>
      <c r="AP872" s="189"/>
      <c r="AQ872" s="189"/>
      <c r="AR872" s="189"/>
      <c r="AS872" s="189"/>
      <c r="AT872" s="194" t="s">
        <v>2089</v>
      </c>
      <c r="AU872" s="104"/>
      <c r="AV872" s="104"/>
      <c r="AW872" s="104"/>
      <c r="AX872" s="104"/>
      <c r="AY872" s="104"/>
      <c r="AZ872" s="104"/>
      <c r="BA872" s="104"/>
      <c r="BB872" s="104"/>
      <c r="BC872" s="104"/>
      <c r="BD872" s="104"/>
      <c r="BE872" s="162"/>
      <c r="BF872" s="104"/>
      <c r="BG872" s="363"/>
      <c r="BH872" s="213" t="s">
        <v>2090</v>
      </c>
      <c r="BI872" s="193" t="s">
        <v>2090</v>
      </c>
      <c r="BJ872" s="193" t="s">
        <v>6900</v>
      </c>
      <c r="BK872" s="109"/>
    </row>
    <row r="873" s="193" customFormat="true" ht="12.75" hidden="true" customHeight="true" outlineLevel="0" collapsed="false">
      <c r="A873" s="315"/>
      <c r="B873" s="316"/>
      <c r="C873" s="316"/>
      <c r="D873" s="370" t="s">
        <v>2091</v>
      </c>
      <c r="E873" s="317" t="s">
        <v>2093</v>
      </c>
      <c r="F873" s="87" t="s">
        <v>6901</v>
      </c>
      <c r="G873" s="88"/>
      <c r="H873" s="89" t="s">
        <v>6902</v>
      </c>
      <c r="I873" s="90"/>
      <c r="J873" s="90"/>
      <c r="K873" s="91"/>
      <c r="L873" s="92"/>
      <c r="M873" s="90" t="s">
        <v>2749</v>
      </c>
      <c r="N873" s="90"/>
      <c r="O873" s="90"/>
      <c r="P873" s="91"/>
      <c r="Q873" s="185"/>
      <c r="R873" s="185"/>
      <c r="S873" s="185"/>
      <c r="T873" s="185"/>
      <c r="U873" s="185"/>
      <c r="V873" s="100" t="s">
        <v>6903</v>
      </c>
      <c r="W873" s="95" t="s">
        <v>6605</v>
      </c>
      <c r="X873" s="96"/>
      <c r="Y873" s="96"/>
      <c r="Z873" s="96"/>
      <c r="AA873" s="96"/>
      <c r="AB873" s="96"/>
      <c r="AC873" s="95"/>
      <c r="AD873" s="95" t="s">
        <v>6606</v>
      </c>
      <c r="AE873" s="100"/>
      <c r="AF873" s="100" t="s">
        <v>2735</v>
      </c>
      <c r="AG873" s="186"/>
      <c r="AH873" s="187"/>
      <c r="AI873" s="187"/>
      <c r="AJ873" s="187"/>
      <c r="AK873" s="188"/>
      <c r="AL873" s="188"/>
      <c r="AM873" s="189"/>
      <c r="AN873" s="189"/>
      <c r="AO873" s="189"/>
      <c r="AP873" s="189"/>
      <c r="AQ873" s="189"/>
      <c r="AR873" s="189"/>
      <c r="AS873" s="189"/>
      <c r="AT873" s="194" t="s">
        <v>2092</v>
      </c>
      <c r="AU873" s="104"/>
      <c r="AV873" s="104"/>
      <c r="AW873" s="104"/>
      <c r="AX873" s="104"/>
      <c r="AY873" s="104"/>
      <c r="AZ873" s="104"/>
      <c r="BA873" s="104"/>
      <c r="BB873" s="104"/>
      <c r="BC873" s="104"/>
      <c r="BD873" s="104"/>
      <c r="BE873" s="162"/>
      <c r="BF873" s="104"/>
      <c r="BG873" s="363"/>
      <c r="BH873" s="213" t="s">
        <v>2093</v>
      </c>
      <c r="BI873" s="193" t="s">
        <v>2093</v>
      </c>
      <c r="BJ873" s="193" t="s">
        <v>6904</v>
      </c>
      <c r="BK873" s="109"/>
    </row>
    <row r="874" s="193" customFormat="true" ht="12.75" hidden="true" customHeight="true" outlineLevel="0" collapsed="false">
      <c r="A874" s="315"/>
      <c r="B874" s="316"/>
      <c r="C874" s="316"/>
      <c r="D874" s="332" t="s">
        <v>2094</v>
      </c>
      <c r="E874" s="317" t="s">
        <v>2096</v>
      </c>
      <c r="F874" s="87" t="s">
        <v>6905</v>
      </c>
      <c r="G874" s="88"/>
      <c r="H874" s="89" t="s">
        <v>6906</v>
      </c>
      <c r="I874" s="90"/>
      <c r="J874" s="90"/>
      <c r="K874" s="91"/>
      <c r="L874" s="92"/>
      <c r="M874" s="90" t="s">
        <v>2749</v>
      </c>
      <c r="N874" s="90"/>
      <c r="O874" s="90"/>
      <c r="P874" s="91"/>
      <c r="Q874" s="185"/>
      <c r="R874" s="185"/>
      <c r="S874" s="185"/>
      <c r="T874" s="185"/>
      <c r="U874" s="185"/>
      <c r="V874" s="100" t="s">
        <v>6907</v>
      </c>
      <c r="W874" s="95" t="s">
        <v>6605</v>
      </c>
      <c r="X874" s="96"/>
      <c r="Y874" s="96"/>
      <c r="Z874" s="96"/>
      <c r="AA874" s="96"/>
      <c r="AB874" s="96"/>
      <c r="AC874" s="95"/>
      <c r="AD874" s="95" t="s">
        <v>6606</v>
      </c>
      <c r="AE874" s="100"/>
      <c r="AF874" s="100" t="s">
        <v>2735</v>
      </c>
      <c r="AG874" s="186"/>
      <c r="AH874" s="187"/>
      <c r="AI874" s="187"/>
      <c r="AJ874" s="187"/>
      <c r="AK874" s="188"/>
      <c r="AL874" s="188"/>
      <c r="AM874" s="189"/>
      <c r="AN874" s="189"/>
      <c r="AO874" s="189"/>
      <c r="AP874" s="189"/>
      <c r="AQ874" s="189"/>
      <c r="AR874" s="189"/>
      <c r="AS874" s="189"/>
      <c r="AT874" s="194" t="s">
        <v>2095</v>
      </c>
      <c r="AU874" s="104"/>
      <c r="AV874" s="104"/>
      <c r="AW874" s="104"/>
      <c r="AX874" s="104"/>
      <c r="AY874" s="104"/>
      <c r="AZ874" s="104"/>
      <c r="BA874" s="104"/>
      <c r="BB874" s="104"/>
      <c r="BC874" s="104"/>
      <c r="BD874" s="104"/>
      <c r="BE874" s="162"/>
      <c r="BF874" s="104"/>
      <c r="BG874" s="363"/>
      <c r="BH874" s="213" t="s">
        <v>2096</v>
      </c>
      <c r="BI874" s="193" t="s">
        <v>2096</v>
      </c>
      <c r="BJ874" s="193" t="s">
        <v>6908</v>
      </c>
      <c r="BK874" s="109"/>
    </row>
    <row r="875" s="193" customFormat="true" ht="12.75" hidden="true" customHeight="true" outlineLevel="0" collapsed="false">
      <c r="A875" s="315"/>
      <c r="B875" s="316"/>
      <c r="C875" s="316"/>
      <c r="D875" s="332" t="s">
        <v>2097</v>
      </c>
      <c r="E875" s="317" t="s">
        <v>2099</v>
      </c>
      <c r="F875" s="87" t="s">
        <v>6909</v>
      </c>
      <c r="G875" s="88"/>
      <c r="H875" s="89" t="s">
        <v>6910</v>
      </c>
      <c r="I875" s="90"/>
      <c r="J875" s="90"/>
      <c r="K875" s="91"/>
      <c r="L875" s="92"/>
      <c r="M875" s="90" t="s">
        <v>2749</v>
      </c>
      <c r="N875" s="90"/>
      <c r="O875" s="90"/>
      <c r="P875" s="91"/>
      <c r="Q875" s="185"/>
      <c r="R875" s="185"/>
      <c r="S875" s="185"/>
      <c r="T875" s="185"/>
      <c r="U875" s="185"/>
      <c r="V875" s="100" t="s">
        <v>6911</v>
      </c>
      <c r="W875" s="95" t="s">
        <v>6605</v>
      </c>
      <c r="X875" s="96"/>
      <c r="Y875" s="96"/>
      <c r="Z875" s="96"/>
      <c r="AA875" s="96"/>
      <c r="AB875" s="96"/>
      <c r="AC875" s="95"/>
      <c r="AD875" s="95" t="s">
        <v>6606</v>
      </c>
      <c r="AE875" s="100"/>
      <c r="AF875" s="100" t="s">
        <v>2735</v>
      </c>
      <c r="AG875" s="186"/>
      <c r="AH875" s="187"/>
      <c r="AI875" s="187"/>
      <c r="AJ875" s="187"/>
      <c r="AK875" s="188"/>
      <c r="AL875" s="188"/>
      <c r="AM875" s="189"/>
      <c r="AN875" s="189"/>
      <c r="AO875" s="189"/>
      <c r="AP875" s="189"/>
      <c r="AQ875" s="189"/>
      <c r="AR875" s="189"/>
      <c r="AS875" s="189"/>
      <c r="AT875" s="194" t="s">
        <v>2098</v>
      </c>
      <c r="AU875" s="104"/>
      <c r="AV875" s="104"/>
      <c r="AW875" s="104"/>
      <c r="AX875" s="104"/>
      <c r="AY875" s="104"/>
      <c r="AZ875" s="104"/>
      <c r="BA875" s="104"/>
      <c r="BB875" s="104"/>
      <c r="BC875" s="104"/>
      <c r="BD875" s="104"/>
      <c r="BE875" s="162"/>
      <c r="BF875" s="104"/>
      <c r="BG875" s="363"/>
      <c r="BH875" s="213" t="s">
        <v>2099</v>
      </c>
      <c r="BI875" s="193" t="s">
        <v>2099</v>
      </c>
      <c r="BJ875" s="193" t="s">
        <v>6912</v>
      </c>
      <c r="BK875" s="109"/>
    </row>
    <row r="876" s="193" customFormat="true" ht="12.75" hidden="true" customHeight="true" outlineLevel="0" collapsed="false">
      <c r="A876" s="315"/>
      <c r="B876" s="316"/>
      <c r="C876" s="316"/>
      <c r="D876" s="332" t="s">
        <v>2100</v>
      </c>
      <c r="E876" s="317" t="s">
        <v>2102</v>
      </c>
      <c r="F876" s="87" t="s">
        <v>6913</v>
      </c>
      <c r="G876" s="88"/>
      <c r="H876" s="89" t="s">
        <v>6914</v>
      </c>
      <c r="I876" s="90"/>
      <c r="J876" s="90"/>
      <c r="K876" s="91"/>
      <c r="L876" s="92"/>
      <c r="M876" s="90" t="s">
        <v>2749</v>
      </c>
      <c r="N876" s="90"/>
      <c r="O876" s="90"/>
      <c r="P876" s="91"/>
      <c r="Q876" s="185"/>
      <c r="R876" s="185"/>
      <c r="S876" s="185"/>
      <c r="T876" s="185"/>
      <c r="U876" s="185"/>
      <c r="V876" s="100" t="s">
        <v>6915</v>
      </c>
      <c r="W876" s="95" t="s">
        <v>6605</v>
      </c>
      <c r="X876" s="96"/>
      <c r="Y876" s="96"/>
      <c r="Z876" s="96"/>
      <c r="AA876" s="96"/>
      <c r="AB876" s="96"/>
      <c r="AC876" s="95"/>
      <c r="AD876" s="95" t="s">
        <v>6606</v>
      </c>
      <c r="AE876" s="100"/>
      <c r="AF876" s="100" t="s">
        <v>2735</v>
      </c>
      <c r="AG876" s="186"/>
      <c r="AH876" s="187"/>
      <c r="AI876" s="187"/>
      <c r="AJ876" s="187"/>
      <c r="AK876" s="188"/>
      <c r="AL876" s="188"/>
      <c r="AM876" s="189"/>
      <c r="AN876" s="189"/>
      <c r="AO876" s="189"/>
      <c r="AP876" s="189"/>
      <c r="AQ876" s="189"/>
      <c r="AR876" s="189"/>
      <c r="AS876" s="189"/>
      <c r="AT876" s="194" t="s">
        <v>2101</v>
      </c>
      <c r="AU876" s="104"/>
      <c r="AV876" s="104"/>
      <c r="AW876" s="104"/>
      <c r="AX876" s="104"/>
      <c r="AY876" s="104"/>
      <c r="AZ876" s="104"/>
      <c r="BA876" s="104"/>
      <c r="BB876" s="104"/>
      <c r="BC876" s="104"/>
      <c r="BD876" s="104"/>
      <c r="BE876" s="162"/>
      <c r="BF876" s="104"/>
      <c r="BG876" s="363"/>
      <c r="BH876" s="213" t="s">
        <v>2102</v>
      </c>
      <c r="BI876" s="193" t="s">
        <v>2102</v>
      </c>
      <c r="BJ876" s="193" t="s">
        <v>6916</v>
      </c>
      <c r="BK876" s="109"/>
    </row>
    <row r="877" s="193" customFormat="true" ht="12.75" hidden="true" customHeight="true" outlineLevel="0" collapsed="false">
      <c r="A877" s="315"/>
      <c r="B877" s="316"/>
      <c r="C877" s="316"/>
      <c r="D877" s="332" t="s">
        <v>2103</v>
      </c>
      <c r="E877" s="317" t="s">
        <v>2105</v>
      </c>
      <c r="F877" s="87" t="s">
        <v>6917</v>
      </c>
      <c r="G877" s="88"/>
      <c r="H877" s="89" t="s">
        <v>6918</v>
      </c>
      <c r="I877" s="90"/>
      <c r="J877" s="90"/>
      <c r="K877" s="91"/>
      <c r="L877" s="92"/>
      <c r="M877" s="90" t="s">
        <v>2749</v>
      </c>
      <c r="N877" s="90"/>
      <c r="O877" s="90"/>
      <c r="P877" s="91"/>
      <c r="Q877" s="185"/>
      <c r="R877" s="185"/>
      <c r="S877" s="185"/>
      <c r="T877" s="185"/>
      <c r="U877" s="185"/>
      <c r="V877" s="100" t="s">
        <v>6919</v>
      </c>
      <c r="W877" s="95" t="s">
        <v>6605</v>
      </c>
      <c r="X877" s="96"/>
      <c r="Y877" s="96"/>
      <c r="Z877" s="96"/>
      <c r="AA877" s="96"/>
      <c r="AB877" s="96"/>
      <c r="AC877" s="95"/>
      <c r="AD877" s="95" t="s">
        <v>6606</v>
      </c>
      <c r="AE877" s="100"/>
      <c r="AF877" s="100" t="s">
        <v>2735</v>
      </c>
      <c r="AG877" s="186"/>
      <c r="AH877" s="187"/>
      <c r="AI877" s="187"/>
      <c r="AJ877" s="187"/>
      <c r="AK877" s="188"/>
      <c r="AL877" s="188"/>
      <c r="AM877" s="189"/>
      <c r="AN877" s="189"/>
      <c r="AO877" s="189"/>
      <c r="AP877" s="189"/>
      <c r="AQ877" s="189"/>
      <c r="AR877" s="189"/>
      <c r="AS877" s="189"/>
      <c r="AT877" s="194" t="s">
        <v>2104</v>
      </c>
      <c r="AU877" s="104"/>
      <c r="AV877" s="104"/>
      <c r="AW877" s="104"/>
      <c r="AX877" s="104"/>
      <c r="AY877" s="104"/>
      <c r="AZ877" s="104"/>
      <c r="BA877" s="104"/>
      <c r="BB877" s="104"/>
      <c r="BC877" s="104"/>
      <c r="BD877" s="104"/>
      <c r="BE877" s="162"/>
      <c r="BF877" s="104"/>
      <c r="BG877" s="363"/>
      <c r="BH877" s="213" t="s">
        <v>2105</v>
      </c>
      <c r="BI877" s="193" t="s">
        <v>2105</v>
      </c>
      <c r="BJ877" s="193" t="s">
        <v>6920</v>
      </c>
      <c r="BK877" s="109"/>
    </row>
    <row r="878" s="193" customFormat="true" ht="12.75" hidden="true" customHeight="true" outlineLevel="0" collapsed="false">
      <c r="A878" s="315"/>
      <c r="B878" s="316"/>
      <c r="C878" s="316"/>
      <c r="D878" s="332" t="s">
        <v>2106</v>
      </c>
      <c r="E878" s="317" t="s">
        <v>2108</v>
      </c>
      <c r="F878" s="87" t="s">
        <v>6921</v>
      </c>
      <c r="G878" s="88"/>
      <c r="H878" s="89" t="s">
        <v>6922</v>
      </c>
      <c r="I878" s="90"/>
      <c r="J878" s="90"/>
      <c r="K878" s="91"/>
      <c r="L878" s="92"/>
      <c r="M878" s="90" t="s">
        <v>2749</v>
      </c>
      <c r="N878" s="90"/>
      <c r="O878" s="90"/>
      <c r="P878" s="91"/>
      <c r="Q878" s="185"/>
      <c r="R878" s="185"/>
      <c r="S878" s="185"/>
      <c r="T878" s="185"/>
      <c r="U878" s="185"/>
      <c r="V878" s="100" t="s">
        <v>6923</v>
      </c>
      <c r="W878" s="95" t="s">
        <v>6605</v>
      </c>
      <c r="X878" s="96"/>
      <c r="Y878" s="96"/>
      <c r="Z878" s="96"/>
      <c r="AA878" s="96"/>
      <c r="AB878" s="96"/>
      <c r="AC878" s="95"/>
      <c r="AD878" s="95" t="s">
        <v>6606</v>
      </c>
      <c r="AE878" s="100"/>
      <c r="AF878" s="100" t="s">
        <v>2735</v>
      </c>
      <c r="AG878" s="186"/>
      <c r="AH878" s="187"/>
      <c r="AI878" s="187"/>
      <c r="AJ878" s="187"/>
      <c r="AK878" s="188"/>
      <c r="AL878" s="188"/>
      <c r="AM878" s="189"/>
      <c r="AN878" s="189"/>
      <c r="AO878" s="189"/>
      <c r="AP878" s="189"/>
      <c r="AQ878" s="189"/>
      <c r="AR878" s="189"/>
      <c r="AS878" s="189"/>
      <c r="AT878" s="194" t="s">
        <v>2107</v>
      </c>
      <c r="AU878" s="104"/>
      <c r="AV878" s="104"/>
      <c r="AW878" s="104"/>
      <c r="AX878" s="104"/>
      <c r="AY878" s="104"/>
      <c r="AZ878" s="104"/>
      <c r="BA878" s="104"/>
      <c r="BB878" s="104"/>
      <c r="BC878" s="104"/>
      <c r="BD878" s="104"/>
      <c r="BE878" s="162"/>
      <c r="BF878" s="104"/>
      <c r="BG878" s="363"/>
      <c r="BH878" s="213" t="s">
        <v>2108</v>
      </c>
      <c r="BI878" s="193" t="s">
        <v>2108</v>
      </c>
      <c r="BJ878" s="193" t="s">
        <v>6924</v>
      </c>
      <c r="BK878" s="109"/>
    </row>
    <row r="879" s="193" customFormat="true" ht="12.75" hidden="true" customHeight="true" outlineLevel="0" collapsed="false">
      <c r="A879" s="315"/>
      <c r="B879" s="316"/>
      <c r="C879" s="316"/>
      <c r="D879" s="332" t="s">
        <v>2109</v>
      </c>
      <c r="E879" s="317" t="s">
        <v>2111</v>
      </c>
      <c r="F879" s="87" t="s">
        <v>6925</v>
      </c>
      <c r="G879" s="88"/>
      <c r="H879" s="89" t="s">
        <v>6926</v>
      </c>
      <c r="I879" s="90"/>
      <c r="J879" s="90"/>
      <c r="K879" s="91"/>
      <c r="L879" s="92"/>
      <c r="M879" s="90" t="s">
        <v>2749</v>
      </c>
      <c r="N879" s="90"/>
      <c r="O879" s="90"/>
      <c r="P879" s="91"/>
      <c r="Q879" s="185"/>
      <c r="R879" s="185"/>
      <c r="S879" s="185"/>
      <c r="T879" s="185"/>
      <c r="U879" s="185"/>
      <c r="V879" s="100" t="s">
        <v>6927</v>
      </c>
      <c r="W879" s="95" t="s">
        <v>6605</v>
      </c>
      <c r="X879" s="96"/>
      <c r="Y879" s="96"/>
      <c r="Z879" s="96"/>
      <c r="AA879" s="96"/>
      <c r="AB879" s="96"/>
      <c r="AC879" s="95"/>
      <c r="AD879" s="95" t="s">
        <v>6606</v>
      </c>
      <c r="AE879" s="100"/>
      <c r="AF879" s="100" t="s">
        <v>2735</v>
      </c>
      <c r="AG879" s="186"/>
      <c r="AH879" s="187"/>
      <c r="AI879" s="187"/>
      <c r="AJ879" s="187"/>
      <c r="AK879" s="188"/>
      <c r="AL879" s="188"/>
      <c r="AM879" s="189"/>
      <c r="AN879" s="189"/>
      <c r="AO879" s="189"/>
      <c r="AP879" s="189"/>
      <c r="AQ879" s="189"/>
      <c r="AR879" s="189"/>
      <c r="AS879" s="189"/>
      <c r="AT879" s="194" t="s">
        <v>2110</v>
      </c>
      <c r="AU879" s="104"/>
      <c r="AV879" s="104"/>
      <c r="AW879" s="104"/>
      <c r="AX879" s="104"/>
      <c r="AY879" s="104"/>
      <c r="AZ879" s="104"/>
      <c r="BA879" s="104"/>
      <c r="BB879" s="104"/>
      <c r="BC879" s="104"/>
      <c r="BD879" s="104"/>
      <c r="BE879" s="162"/>
      <c r="BF879" s="104"/>
      <c r="BG879" s="363"/>
      <c r="BH879" s="213" t="s">
        <v>2111</v>
      </c>
      <c r="BI879" s="193" t="s">
        <v>2111</v>
      </c>
      <c r="BJ879" s="193" t="s">
        <v>6928</v>
      </c>
      <c r="BK879" s="109"/>
    </row>
    <row r="880" s="193" customFormat="true" ht="12.75" hidden="true" customHeight="true" outlineLevel="0" collapsed="false">
      <c r="A880" s="315"/>
      <c r="B880" s="316"/>
      <c r="C880" s="316"/>
      <c r="D880" s="332" t="s">
        <v>2112</v>
      </c>
      <c r="E880" s="317" t="s">
        <v>2114</v>
      </c>
      <c r="F880" s="87" t="s">
        <v>6929</v>
      </c>
      <c r="G880" s="88"/>
      <c r="H880" s="89" t="s">
        <v>6930</v>
      </c>
      <c r="I880" s="90"/>
      <c r="J880" s="90"/>
      <c r="K880" s="91"/>
      <c r="L880" s="92"/>
      <c r="M880" s="90" t="s">
        <v>2749</v>
      </c>
      <c r="N880" s="90"/>
      <c r="O880" s="90"/>
      <c r="P880" s="91"/>
      <c r="Q880" s="185"/>
      <c r="R880" s="185"/>
      <c r="S880" s="185"/>
      <c r="T880" s="185"/>
      <c r="U880" s="185"/>
      <c r="V880" s="100" t="s">
        <v>6931</v>
      </c>
      <c r="W880" s="95" t="s">
        <v>6605</v>
      </c>
      <c r="X880" s="96"/>
      <c r="Y880" s="96"/>
      <c r="Z880" s="96"/>
      <c r="AA880" s="96"/>
      <c r="AB880" s="96"/>
      <c r="AC880" s="95"/>
      <c r="AD880" s="95" t="s">
        <v>6606</v>
      </c>
      <c r="AE880" s="100"/>
      <c r="AF880" s="100" t="s">
        <v>2735</v>
      </c>
      <c r="AG880" s="186"/>
      <c r="AH880" s="187"/>
      <c r="AI880" s="187"/>
      <c r="AJ880" s="187"/>
      <c r="AK880" s="188"/>
      <c r="AL880" s="188"/>
      <c r="AM880" s="189"/>
      <c r="AN880" s="189"/>
      <c r="AO880" s="189"/>
      <c r="AP880" s="189"/>
      <c r="AQ880" s="189"/>
      <c r="AR880" s="189"/>
      <c r="AS880" s="189"/>
      <c r="AT880" s="194" t="s">
        <v>2113</v>
      </c>
      <c r="AU880" s="104"/>
      <c r="AV880" s="104"/>
      <c r="AW880" s="104"/>
      <c r="AX880" s="104"/>
      <c r="AY880" s="104"/>
      <c r="AZ880" s="104"/>
      <c r="BA880" s="104"/>
      <c r="BB880" s="104"/>
      <c r="BC880" s="104"/>
      <c r="BD880" s="104"/>
      <c r="BE880" s="162"/>
      <c r="BF880" s="104"/>
      <c r="BG880" s="363"/>
      <c r="BH880" s="213" t="s">
        <v>2114</v>
      </c>
      <c r="BI880" s="193" t="s">
        <v>2114</v>
      </c>
      <c r="BJ880" s="193" t="s">
        <v>6932</v>
      </c>
      <c r="BK880" s="109"/>
    </row>
    <row r="881" s="193" customFormat="true" ht="12.75" hidden="true" customHeight="true" outlineLevel="0" collapsed="false">
      <c r="A881" s="315"/>
      <c r="B881" s="316"/>
      <c r="C881" s="316"/>
      <c r="D881" s="332" t="s">
        <v>2115</v>
      </c>
      <c r="E881" s="317" t="s">
        <v>2116</v>
      </c>
      <c r="F881" s="87" t="s">
        <v>6933</v>
      </c>
      <c r="G881" s="88"/>
      <c r="H881" s="89" t="s">
        <v>6934</v>
      </c>
      <c r="I881" s="90"/>
      <c r="J881" s="90"/>
      <c r="K881" s="91"/>
      <c r="L881" s="92"/>
      <c r="M881" s="90" t="s">
        <v>2749</v>
      </c>
      <c r="N881" s="90"/>
      <c r="O881" s="90"/>
      <c r="P881" s="91"/>
      <c r="Q881" s="185"/>
      <c r="R881" s="185"/>
      <c r="S881" s="185"/>
      <c r="T881" s="185"/>
      <c r="U881" s="185"/>
      <c r="V881" s="100" t="s">
        <v>6935</v>
      </c>
      <c r="W881" s="95" t="s">
        <v>6605</v>
      </c>
      <c r="X881" s="96"/>
      <c r="Y881" s="96"/>
      <c r="Z881" s="96"/>
      <c r="AA881" s="96"/>
      <c r="AB881" s="96"/>
      <c r="AC881" s="95"/>
      <c r="AD881" s="95" t="s">
        <v>6606</v>
      </c>
      <c r="AE881" s="100"/>
      <c r="AF881" s="100" t="s">
        <v>2735</v>
      </c>
      <c r="AG881" s="186"/>
      <c r="AH881" s="187"/>
      <c r="AI881" s="187"/>
      <c r="AJ881" s="187"/>
      <c r="AK881" s="188"/>
      <c r="AL881" s="188"/>
      <c r="AM881" s="189"/>
      <c r="AN881" s="189"/>
      <c r="AO881" s="189"/>
      <c r="AP881" s="189"/>
      <c r="AQ881" s="189"/>
      <c r="AR881" s="189"/>
      <c r="AS881" s="189"/>
      <c r="AT881" s="194" t="s">
        <v>2115</v>
      </c>
      <c r="AU881" s="104"/>
      <c r="AV881" s="104"/>
      <c r="AW881" s="104"/>
      <c r="AX881" s="104"/>
      <c r="AY881" s="104"/>
      <c r="AZ881" s="104"/>
      <c r="BA881" s="104"/>
      <c r="BB881" s="104"/>
      <c r="BC881" s="104"/>
      <c r="BD881" s="104"/>
      <c r="BE881" s="162"/>
      <c r="BF881" s="104"/>
      <c r="BG881" s="363"/>
      <c r="BH881" s="213" t="s">
        <v>2116</v>
      </c>
      <c r="BI881" s="193" t="s">
        <v>2116</v>
      </c>
      <c r="BJ881" s="193" t="s">
        <v>6936</v>
      </c>
      <c r="BK881" s="109"/>
    </row>
    <row r="882" s="193" customFormat="true" ht="12.75" hidden="true" customHeight="true" outlineLevel="0" collapsed="false">
      <c r="A882" s="315"/>
      <c r="B882" s="316"/>
      <c r="C882" s="316"/>
      <c r="D882" s="332" t="s">
        <v>2117</v>
      </c>
      <c r="E882" s="317" t="s">
        <v>2118</v>
      </c>
      <c r="F882" s="87" t="s">
        <v>6937</v>
      </c>
      <c r="G882" s="88"/>
      <c r="H882" s="89" t="s">
        <v>6938</v>
      </c>
      <c r="I882" s="90"/>
      <c r="J882" s="90"/>
      <c r="K882" s="91"/>
      <c r="L882" s="92"/>
      <c r="M882" s="90" t="s">
        <v>2749</v>
      </c>
      <c r="N882" s="90"/>
      <c r="O882" s="90"/>
      <c r="P882" s="91"/>
      <c r="Q882" s="185"/>
      <c r="R882" s="185"/>
      <c r="S882" s="185"/>
      <c r="T882" s="185"/>
      <c r="U882" s="185"/>
      <c r="V882" s="100" t="s">
        <v>6939</v>
      </c>
      <c r="W882" s="95" t="s">
        <v>6605</v>
      </c>
      <c r="X882" s="96"/>
      <c r="Y882" s="96"/>
      <c r="Z882" s="96"/>
      <c r="AA882" s="96"/>
      <c r="AB882" s="96"/>
      <c r="AC882" s="95"/>
      <c r="AD882" s="95" t="s">
        <v>6606</v>
      </c>
      <c r="AE882" s="100"/>
      <c r="AF882" s="100" t="s">
        <v>2735</v>
      </c>
      <c r="AG882" s="186"/>
      <c r="AH882" s="187"/>
      <c r="AI882" s="187"/>
      <c r="AJ882" s="187"/>
      <c r="AK882" s="188"/>
      <c r="AL882" s="188"/>
      <c r="AM882" s="189"/>
      <c r="AN882" s="189"/>
      <c r="AO882" s="189"/>
      <c r="AP882" s="189"/>
      <c r="AQ882" s="189"/>
      <c r="AR882" s="189"/>
      <c r="AS882" s="189"/>
      <c r="AT882" s="194" t="s">
        <v>2117</v>
      </c>
      <c r="AU882" s="104"/>
      <c r="AV882" s="104"/>
      <c r="AW882" s="104"/>
      <c r="AX882" s="104"/>
      <c r="AY882" s="104"/>
      <c r="AZ882" s="104"/>
      <c r="BA882" s="104"/>
      <c r="BB882" s="104"/>
      <c r="BC882" s="104"/>
      <c r="BD882" s="104"/>
      <c r="BE882" s="162"/>
      <c r="BF882" s="104"/>
      <c r="BG882" s="363"/>
      <c r="BH882" s="213" t="s">
        <v>2118</v>
      </c>
      <c r="BI882" s="193" t="s">
        <v>2118</v>
      </c>
      <c r="BJ882" s="193" t="s">
        <v>6940</v>
      </c>
      <c r="BK882" s="109"/>
    </row>
    <row r="883" s="193" customFormat="true" ht="12.75" hidden="true" customHeight="true" outlineLevel="0" collapsed="false">
      <c r="A883" s="315"/>
      <c r="B883" s="316"/>
      <c r="C883" s="316"/>
      <c r="D883" s="332" t="s">
        <v>2119</v>
      </c>
      <c r="E883" s="317" t="s">
        <v>2120</v>
      </c>
      <c r="F883" s="87" t="s">
        <v>6941</v>
      </c>
      <c r="G883" s="88"/>
      <c r="H883" s="89" t="s">
        <v>6942</v>
      </c>
      <c r="I883" s="90"/>
      <c r="J883" s="90"/>
      <c r="K883" s="91"/>
      <c r="L883" s="92"/>
      <c r="M883" s="90" t="s">
        <v>2749</v>
      </c>
      <c r="N883" s="90"/>
      <c r="O883" s="90"/>
      <c r="P883" s="91"/>
      <c r="Q883" s="185"/>
      <c r="R883" s="185"/>
      <c r="S883" s="185"/>
      <c r="T883" s="185"/>
      <c r="U883" s="185"/>
      <c r="V883" s="100" t="s">
        <v>6943</v>
      </c>
      <c r="W883" s="95" t="s">
        <v>6605</v>
      </c>
      <c r="X883" s="96"/>
      <c r="Y883" s="96"/>
      <c r="Z883" s="96"/>
      <c r="AA883" s="96"/>
      <c r="AB883" s="96"/>
      <c r="AC883" s="95"/>
      <c r="AD883" s="95" t="s">
        <v>6606</v>
      </c>
      <c r="AE883" s="100"/>
      <c r="AF883" s="100" t="s">
        <v>2735</v>
      </c>
      <c r="AG883" s="186"/>
      <c r="AH883" s="187"/>
      <c r="AI883" s="187"/>
      <c r="AJ883" s="187"/>
      <c r="AK883" s="188"/>
      <c r="AL883" s="188"/>
      <c r="AM883" s="189"/>
      <c r="AN883" s="189"/>
      <c r="AO883" s="189"/>
      <c r="AP883" s="189"/>
      <c r="AQ883" s="189"/>
      <c r="AR883" s="189"/>
      <c r="AS883" s="189"/>
      <c r="AT883" s="194" t="s">
        <v>2119</v>
      </c>
      <c r="AU883" s="104"/>
      <c r="AV883" s="104"/>
      <c r="AW883" s="104"/>
      <c r="AX883" s="104"/>
      <c r="AY883" s="104"/>
      <c r="AZ883" s="104"/>
      <c r="BA883" s="104"/>
      <c r="BB883" s="104"/>
      <c r="BC883" s="104"/>
      <c r="BD883" s="104"/>
      <c r="BE883" s="162"/>
      <c r="BF883" s="104"/>
      <c r="BG883" s="363"/>
      <c r="BH883" s="213" t="s">
        <v>2120</v>
      </c>
      <c r="BI883" s="193" t="s">
        <v>2120</v>
      </c>
      <c r="BJ883" s="193" t="s">
        <v>6944</v>
      </c>
      <c r="BK883" s="109"/>
    </row>
    <row r="884" s="193" customFormat="true" ht="12.75" hidden="true" customHeight="true" outlineLevel="0" collapsed="false">
      <c r="A884" s="315"/>
      <c r="B884" s="316"/>
      <c r="C884" s="316"/>
      <c r="D884" s="370" t="s">
        <v>2121</v>
      </c>
      <c r="E884" s="317" t="s">
        <v>2122</v>
      </c>
      <c r="F884" s="87" t="s">
        <v>6945</v>
      </c>
      <c r="G884" s="88"/>
      <c r="H884" s="89" t="s">
        <v>6946</v>
      </c>
      <c r="I884" s="90"/>
      <c r="J884" s="90"/>
      <c r="K884" s="91"/>
      <c r="L884" s="92"/>
      <c r="M884" s="90" t="s">
        <v>2749</v>
      </c>
      <c r="N884" s="90"/>
      <c r="O884" s="90"/>
      <c r="P884" s="91"/>
      <c r="Q884" s="185"/>
      <c r="R884" s="185"/>
      <c r="S884" s="185"/>
      <c r="T884" s="185"/>
      <c r="U884" s="185"/>
      <c r="V884" s="100" t="s">
        <v>6947</v>
      </c>
      <c r="W884" s="95" t="s">
        <v>6605</v>
      </c>
      <c r="X884" s="96"/>
      <c r="Y884" s="96"/>
      <c r="Z884" s="96"/>
      <c r="AA884" s="96"/>
      <c r="AB884" s="96"/>
      <c r="AC884" s="95"/>
      <c r="AD884" s="95" t="s">
        <v>6606</v>
      </c>
      <c r="AE884" s="100"/>
      <c r="AF884" s="100" t="s">
        <v>2735</v>
      </c>
      <c r="AG884" s="186"/>
      <c r="AH884" s="187"/>
      <c r="AI884" s="187"/>
      <c r="AJ884" s="187"/>
      <c r="AK884" s="188"/>
      <c r="AL884" s="188"/>
      <c r="AM884" s="189"/>
      <c r="AN884" s="189"/>
      <c r="AO884" s="189"/>
      <c r="AP884" s="189"/>
      <c r="AQ884" s="189"/>
      <c r="AR884" s="189"/>
      <c r="AS884" s="189"/>
      <c r="AT884" s="194" t="s">
        <v>2121</v>
      </c>
      <c r="AU884" s="104"/>
      <c r="AV884" s="104"/>
      <c r="AW884" s="104"/>
      <c r="AX884" s="104"/>
      <c r="AY884" s="104"/>
      <c r="AZ884" s="104"/>
      <c r="BA884" s="104"/>
      <c r="BB884" s="104"/>
      <c r="BC884" s="104"/>
      <c r="BD884" s="104"/>
      <c r="BE884" s="162"/>
      <c r="BF884" s="104"/>
      <c r="BG884" s="363"/>
      <c r="BH884" s="213" t="s">
        <v>2122</v>
      </c>
      <c r="BI884" s="193" t="s">
        <v>2122</v>
      </c>
      <c r="BJ884" s="193" t="s">
        <v>6948</v>
      </c>
      <c r="BK884" s="109"/>
    </row>
    <row r="885" s="193" customFormat="true" ht="12.75" hidden="true" customHeight="true" outlineLevel="0" collapsed="false">
      <c r="A885" s="315"/>
      <c r="B885" s="316"/>
      <c r="C885" s="316"/>
      <c r="D885" s="370" t="s">
        <v>2123</v>
      </c>
      <c r="E885" s="317" t="s">
        <v>2124</v>
      </c>
      <c r="F885" s="87" t="s">
        <v>6949</v>
      </c>
      <c r="G885" s="88"/>
      <c r="H885" s="89" t="s">
        <v>6950</v>
      </c>
      <c r="I885" s="90"/>
      <c r="J885" s="90"/>
      <c r="K885" s="91"/>
      <c r="L885" s="92"/>
      <c r="M885" s="90" t="s">
        <v>2749</v>
      </c>
      <c r="N885" s="90"/>
      <c r="O885" s="90"/>
      <c r="P885" s="91"/>
      <c r="Q885" s="185"/>
      <c r="R885" s="185"/>
      <c r="S885" s="185"/>
      <c r="T885" s="185"/>
      <c r="U885" s="185"/>
      <c r="V885" s="100" t="s">
        <v>6951</v>
      </c>
      <c r="W885" s="95" t="s">
        <v>6605</v>
      </c>
      <c r="X885" s="96"/>
      <c r="Y885" s="96"/>
      <c r="Z885" s="96"/>
      <c r="AA885" s="96"/>
      <c r="AB885" s="96"/>
      <c r="AC885" s="95"/>
      <c r="AD885" s="95" t="s">
        <v>6606</v>
      </c>
      <c r="AE885" s="100"/>
      <c r="AF885" s="100" t="s">
        <v>2735</v>
      </c>
      <c r="AG885" s="186"/>
      <c r="AH885" s="187"/>
      <c r="AI885" s="187"/>
      <c r="AJ885" s="187"/>
      <c r="AK885" s="188"/>
      <c r="AL885" s="188"/>
      <c r="AM885" s="189"/>
      <c r="AN885" s="189"/>
      <c r="AO885" s="189"/>
      <c r="AP885" s="189"/>
      <c r="AQ885" s="189"/>
      <c r="AR885" s="189"/>
      <c r="AS885" s="189"/>
      <c r="AT885" s="194" t="s">
        <v>2123</v>
      </c>
      <c r="AU885" s="104"/>
      <c r="AV885" s="104"/>
      <c r="AW885" s="104"/>
      <c r="AX885" s="104"/>
      <c r="AY885" s="104"/>
      <c r="AZ885" s="104"/>
      <c r="BA885" s="104"/>
      <c r="BB885" s="104"/>
      <c r="BC885" s="104"/>
      <c r="BD885" s="104"/>
      <c r="BE885" s="162"/>
      <c r="BF885" s="104"/>
      <c r="BG885" s="363"/>
      <c r="BH885" s="213" t="s">
        <v>2124</v>
      </c>
      <c r="BI885" s="193" t="s">
        <v>2124</v>
      </c>
      <c r="BJ885" s="193" t="s">
        <v>6952</v>
      </c>
      <c r="BK885" s="109"/>
    </row>
    <row r="886" s="193" customFormat="true" ht="12.75" hidden="true" customHeight="true" outlineLevel="0" collapsed="false">
      <c r="A886" s="315"/>
      <c r="B886" s="316"/>
      <c r="C886" s="316"/>
      <c r="D886" s="332" t="s">
        <v>2125</v>
      </c>
      <c r="E886" s="317" t="s">
        <v>2127</v>
      </c>
      <c r="F886" s="87" t="s">
        <v>6953</v>
      </c>
      <c r="G886" s="88"/>
      <c r="H886" s="89" t="s">
        <v>6954</v>
      </c>
      <c r="I886" s="90"/>
      <c r="J886" s="90"/>
      <c r="K886" s="91"/>
      <c r="L886" s="92"/>
      <c r="M886" s="90" t="s">
        <v>2749</v>
      </c>
      <c r="N886" s="90"/>
      <c r="O886" s="90"/>
      <c r="P886" s="91"/>
      <c r="Q886" s="185"/>
      <c r="R886" s="185"/>
      <c r="S886" s="185"/>
      <c r="T886" s="185"/>
      <c r="U886" s="185"/>
      <c r="V886" s="100" t="s">
        <v>6955</v>
      </c>
      <c r="W886" s="95" t="s">
        <v>6605</v>
      </c>
      <c r="X886" s="96"/>
      <c r="Y886" s="96"/>
      <c r="Z886" s="96"/>
      <c r="AA886" s="96"/>
      <c r="AB886" s="96"/>
      <c r="AC886" s="95"/>
      <c r="AD886" s="95" t="s">
        <v>6606</v>
      </c>
      <c r="AE886" s="100"/>
      <c r="AF886" s="100" t="s">
        <v>2735</v>
      </c>
      <c r="AG886" s="186"/>
      <c r="AH886" s="187"/>
      <c r="AI886" s="187"/>
      <c r="AJ886" s="187"/>
      <c r="AK886" s="188"/>
      <c r="AL886" s="188"/>
      <c r="AM886" s="189"/>
      <c r="AN886" s="189"/>
      <c r="AO886" s="189"/>
      <c r="AP886" s="189"/>
      <c r="AQ886" s="189"/>
      <c r="AR886" s="189"/>
      <c r="AS886" s="189"/>
      <c r="AT886" s="194" t="s">
        <v>2126</v>
      </c>
      <c r="AU886" s="104"/>
      <c r="AV886" s="104"/>
      <c r="AW886" s="104"/>
      <c r="AX886" s="104"/>
      <c r="AY886" s="104"/>
      <c r="AZ886" s="104"/>
      <c r="BA886" s="104"/>
      <c r="BB886" s="104"/>
      <c r="BC886" s="104"/>
      <c r="BD886" s="104"/>
      <c r="BE886" s="162"/>
      <c r="BF886" s="104"/>
      <c r="BG886" s="363"/>
      <c r="BH886" s="213" t="s">
        <v>2127</v>
      </c>
      <c r="BI886" s="193" t="s">
        <v>2127</v>
      </c>
      <c r="BJ886" s="193" t="s">
        <v>6956</v>
      </c>
      <c r="BK886" s="109"/>
    </row>
    <row r="887" s="193" customFormat="true" ht="12.75" hidden="true" customHeight="true" outlineLevel="0" collapsed="false">
      <c r="A887" s="315"/>
      <c r="B887" s="316"/>
      <c r="C887" s="316"/>
      <c r="D887" s="332" t="s">
        <v>2128</v>
      </c>
      <c r="E887" s="317" t="s">
        <v>2130</v>
      </c>
      <c r="F887" s="87" t="s">
        <v>6957</v>
      </c>
      <c r="G887" s="88"/>
      <c r="H887" s="89" t="s">
        <v>6958</v>
      </c>
      <c r="I887" s="90"/>
      <c r="J887" s="90"/>
      <c r="K887" s="91"/>
      <c r="L887" s="92"/>
      <c r="M887" s="90" t="s">
        <v>2749</v>
      </c>
      <c r="N887" s="90"/>
      <c r="O887" s="90"/>
      <c r="P887" s="91"/>
      <c r="Q887" s="185"/>
      <c r="R887" s="185"/>
      <c r="S887" s="185"/>
      <c r="T887" s="185"/>
      <c r="U887" s="185"/>
      <c r="V887" s="100" t="s">
        <v>6959</v>
      </c>
      <c r="W887" s="95" t="s">
        <v>6605</v>
      </c>
      <c r="X887" s="96"/>
      <c r="Y887" s="96"/>
      <c r="Z887" s="96"/>
      <c r="AA887" s="96"/>
      <c r="AB887" s="96"/>
      <c r="AC887" s="95"/>
      <c r="AD887" s="95" t="s">
        <v>6606</v>
      </c>
      <c r="AE887" s="100"/>
      <c r="AF887" s="100" t="s">
        <v>2735</v>
      </c>
      <c r="AG887" s="186"/>
      <c r="AH887" s="187"/>
      <c r="AI887" s="187"/>
      <c r="AJ887" s="187"/>
      <c r="AK887" s="188"/>
      <c r="AL887" s="188"/>
      <c r="AM887" s="189"/>
      <c r="AN887" s="189"/>
      <c r="AO887" s="189"/>
      <c r="AP887" s="189"/>
      <c r="AQ887" s="189"/>
      <c r="AR887" s="189"/>
      <c r="AS887" s="189"/>
      <c r="AT887" s="194" t="s">
        <v>2129</v>
      </c>
      <c r="AU887" s="104"/>
      <c r="AV887" s="104"/>
      <c r="AW887" s="104"/>
      <c r="AX887" s="104"/>
      <c r="AY887" s="104"/>
      <c r="AZ887" s="104"/>
      <c r="BA887" s="104"/>
      <c r="BB887" s="104"/>
      <c r="BC887" s="104"/>
      <c r="BD887" s="104"/>
      <c r="BE887" s="162"/>
      <c r="BF887" s="104"/>
      <c r="BG887" s="363"/>
      <c r="BH887" s="213" t="s">
        <v>2130</v>
      </c>
      <c r="BI887" s="193" t="s">
        <v>2130</v>
      </c>
      <c r="BJ887" s="193" t="s">
        <v>6960</v>
      </c>
      <c r="BK887" s="109"/>
    </row>
    <row r="888" s="193" customFormat="true" ht="12.75" hidden="true" customHeight="true" outlineLevel="0" collapsed="false">
      <c r="A888" s="315"/>
      <c r="B888" s="316"/>
      <c r="C888" s="316"/>
      <c r="D888" s="332" t="s">
        <v>2131</v>
      </c>
      <c r="E888" s="317" t="s">
        <v>2133</v>
      </c>
      <c r="F888" s="87" t="s">
        <v>6961</v>
      </c>
      <c r="G888" s="88"/>
      <c r="H888" s="89" t="s">
        <v>6962</v>
      </c>
      <c r="I888" s="90"/>
      <c r="J888" s="90"/>
      <c r="K888" s="91"/>
      <c r="L888" s="92"/>
      <c r="M888" s="90" t="s">
        <v>2749</v>
      </c>
      <c r="N888" s="90"/>
      <c r="O888" s="90"/>
      <c r="P888" s="91"/>
      <c r="Q888" s="185"/>
      <c r="R888" s="185"/>
      <c r="S888" s="185"/>
      <c r="T888" s="185"/>
      <c r="U888" s="185"/>
      <c r="V888" s="100" t="s">
        <v>6963</v>
      </c>
      <c r="W888" s="95" t="s">
        <v>6605</v>
      </c>
      <c r="X888" s="96"/>
      <c r="Y888" s="96"/>
      <c r="Z888" s="96"/>
      <c r="AA888" s="96"/>
      <c r="AB888" s="96"/>
      <c r="AC888" s="95"/>
      <c r="AD888" s="95" t="s">
        <v>6606</v>
      </c>
      <c r="AE888" s="100"/>
      <c r="AF888" s="100" t="s">
        <v>2735</v>
      </c>
      <c r="AG888" s="186"/>
      <c r="AH888" s="187"/>
      <c r="AI888" s="187"/>
      <c r="AJ888" s="187"/>
      <c r="AK888" s="188"/>
      <c r="AL888" s="188"/>
      <c r="AM888" s="189"/>
      <c r="AN888" s="189"/>
      <c r="AO888" s="189"/>
      <c r="AP888" s="189"/>
      <c r="AQ888" s="189"/>
      <c r="AR888" s="189"/>
      <c r="AS888" s="189"/>
      <c r="AT888" s="194" t="s">
        <v>2132</v>
      </c>
      <c r="AU888" s="104"/>
      <c r="AV888" s="104"/>
      <c r="AW888" s="104"/>
      <c r="AX888" s="104"/>
      <c r="AY888" s="104"/>
      <c r="AZ888" s="104"/>
      <c r="BA888" s="104"/>
      <c r="BB888" s="104"/>
      <c r="BC888" s="104"/>
      <c r="BD888" s="104"/>
      <c r="BE888" s="162"/>
      <c r="BF888" s="104"/>
      <c r="BG888" s="363"/>
      <c r="BH888" s="213" t="s">
        <v>2133</v>
      </c>
      <c r="BI888" s="193" t="s">
        <v>2133</v>
      </c>
      <c r="BJ888" s="193" t="s">
        <v>6964</v>
      </c>
      <c r="BK888" s="109"/>
    </row>
    <row r="889" s="193" customFormat="true" ht="12.75" hidden="true" customHeight="true" outlineLevel="0" collapsed="false">
      <c r="A889" s="315"/>
      <c r="B889" s="316"/>
      <c r="C889" s="316"/>
      <c r="D889" s="332" t="s">
        <v>2134</v>
      </c>
      <c r="E889" s="317" t="s">
        <v>2136</v>
      </c>
      <c r="F889" s="87" t="s">
        <v>6965</v>
      </c>
      <c r="G889" s="88"/>
      <c r="H889" s="89" t="s">
        <v>6966</v>
      </c>
      <c r="I889" s="90"/>
      <c r="J889" s="90"/>
      <c r="K889" s="91"/>
      <c r="L889" s="92"/>
      <c r="M889" s="90" t="s">
        <v>2749</v>
      </c>
      <c r="N889" s="90"/>
      <c r="O889" s="90"/>
      <c r="P889" s="91"/>
      <c r="Q889" s="185"/>
      <c r="R889" s="185"/>
      <c r="S889" s="185"/>
      <c r="T889" s="185"/>
      <c r="U889" s="185"/>
      <c r="V889" s="100" t="s">
        <v>6967</v>
      </c>
      <c r="W889" s="95" t="s">
        <v>6605</v>
      </c>
      <c r="X889" s="96"/>
      <c r="Y889" s="96"/>
      <c r="Z889" s="96"/>
      <c r="AA889" s="96"/>
      <c r="AB889" s="96"/>
      <c r="AC889" s="95"/>
      <c r="AD889" s="95" t="s">
        <v>6606</v>
      </c>
      <c r="AE889" s="100"/>
      <c r="AF889" s="100" t="s">
        <v>2735</v>
      </c>
      <c r="AG889" s="186"/>
      <c r="AH889" s="187"/>
      <c r="AI889" s="187"/>
      <c r="AJ889" s="187"/>
      <c r="AK889" s="188"/>
      <c r="AL889" s="188"/>
      <c r="AM889" s="189"/>
      <c r="AN889" s="189"/>
      <c r="AO889" s="189"/>
      <c r="AP889" s="189"/>
      <c r="AQ889" s="189"/>
      <c r="AR889" s="189"/>
      <c r="AS889" s="189"/>
      <c r="AT889" s="194" t="s">
        <v>2135</v>
      </c>
      <c r="AU889" s="104"/>
      <c r="AV889" s="104"/>
      <c r="AW889" s="104"/>
      <c r="AX889" s="104"/>
      <c r="AY889" s="104"/>
      <c r="AZ889" s="104"/>
      <c r="BA889" s="104"/>
      <c r="BB889" s="104"/>
      <c r="BC889" s="104"/>
      <c r="BD889" s="104"/>
      <c r="BE889" s="162"/>
      <c r="BF889" s="104"/>
      <c r="BG889" s="363"/>
      <c r="BH889" s="213" t="s">
        <v>2136</v>
      </c>
      <c r="BI889" s="193" t="s">
        <v>2136</v>
      </c>
      <c r="BJ889" s="193" t="s">
        <v>6968</v>
      </c>
      <c r="BK889" s="109"/>
    </row>
    <row r="890" s="193" customFormat="true" ht="12.75" hidden="true" customHeight="true" outlineLevel="0" collapsed="false">
      <c r="A890" s="315"/>
      <c r="B890" s="316"/>
      <c r="C890" s="316"/>
      <c r="D890" s="332" t="s">
        <v>2137</v>
      </c>
      <c r="E890" s="317" t="s">
        <v>2139</v>
      </c>
      <c r="F890" s="87" t="s">
        <v>6969</v>
      </c>
      <c r="G890" s="88"/>
      <c r="H890" s="89" t="s">
        <v>6970</v>
      </c>
      <c r="I890" s="90"/>
      <c r="J890" s="90"/>
      <c r="K890" s="91"/>
      <c r="L890" s="92"/>
      <c r="M890" s="90" t="s">
        <v>2749</v>
      </c>
      <c r="N890" s="90"/>
      <c r="O890" s="90"/>
      <c r="P890" s="91"/>
      <c r="Q890" s="185"/>
      <c r="R890" s="185"/>
      <c r="S890" s="185"/>
      <c r="T890" s="185"/>
      <c r="U890" s="185"/>
      <c r="V890" s="100" t="s">
        <v>6971</v>
      </c>
      <c r="W890" s="95" t="s">
        <v>6605</v>
      </c>
      <c r="X890" s="96"/>
      <c r="Y890" s="96"/>
      <c r="Z890" s="96"/>
      <c r="AA890" s="96"/>
      <c r="AB890" s="96"/>
      <c r="AC890" s="95"/>
      <c r="AD890" s="95" t="s">
        <v>6606</v>
      </c>
      <c r="AE890" s="100"/>
      <c r="AF890" s="100" t="s">
        <v>2735</v>
      </c>
      <c r="AG890" s="186"/>
      <c r="AH890" s="187"/>
      <c r="AI890" s="187"/>
      <c r="AJ890" s="187"/>
      <c r="AK890" s="188"/>
      <c r="AL890" s="188"/>
      <c r="AM890" s="189"/>
      <c r="AN890" s="189"/>
      <c r="AO890" s="189"/>
      <c r="AP890" s="189"/>
      <c r="AQ890" s="189"/>
      <c r="AR890" s="189"/>
      <c r="AS890" s="189"/>
      <c r="AT890" s="194" t="s">
        <v>2138</v>
      </c>
      <c r="AU890" s="104"/>
      <c r="AV890" s="104"/>
      <c r="AW890" s="104"/>
      <c r="AX890" s="104"/>
      <c r="AY890" s="104"/>
      <c r="AZ890" s="104"/>
      <c r="BA890" s="104"/>
      <c r="BB890" s="104"/>
      <c r="BC890" s="104"/>
      <c r="BD890" s="104"/>
      <c r="BE890" s="162"/>
      <c r="BF890" s="104"/>
      <c r="BG890" s="363"/>
      <c r="BH890" s="213" t="s">
        <v>2139</v>
      </c>
      <c r="BI890" s="193" t="s">
        <v>2139</v>
      </c>
      <c r="BJ890" s="193" t="s">
        <v>6972</v>
      </c>
      <c r="BK890" s="109"/>
    </row>
    <row r="891" s="193" customFormat="true" ht="12.75" hidden="true" customHeight="true" outlineLevel="0" collapsed="false">
      <c r="A891" s="315"/>
      <c r="B891" s="316"/>
      <c r="C891" s="316"/>
      <c r="D891" s="332" t="s">
        <v>2140</v>
      </c>
      <c r="E891" s="317" t="s">
        <v>2142</v>
      </c>
      <c r="F891" s="87" t="s">
        <v>6973</v>
      </c>
      <c r="G891" s="88"/>
      <c r="H891" s="89" t="s">
        <v>6974</v>
      </c>
      <c r="I891" s="90"/>
      <c r="J891" s="90"/>
      <c r="K891" s="91"/>
      <c r="L891" s="92"/>
      <c r="M891" s="90" t="s">
        <v>2749</v>
      </c>
      <c r="N891" s="90"/>
      <c r="O891" s="90"/>
      <c r="P891" s="91"/>
      <c r="Q891" s="185"/>
      <c r="R891" s="185"/>
      <c r="S891" s="185"/>
      <c r="T891" s="185"/>
      <c r="U891" s="185"/>
      <c r="V891" s="100" t="s">
        <v>6975</v>
      </c>
      <c r="W891" s="95" t="s">
        <v>6605</v>
      </c>
      <c r="X891" s="96"/>
      <c r="Y891" s="96"/>
      <c r="Z891" s="96"/>
      <c r="AA891" s="96"/>
      <c r="AB891" s="96"/>
      <c r="AC891" s="95"/>
      <c r="AD891" s="95" t="s">
        <v>6606</v>
      </c>
      <c r="AE891" s="100"/>
      <c r="AF891" s="100" t="s">
        <v>2735</v>
      </c>
      <c r="AG891" s="186"/>
      <c r="AH891" s="187"/>
      <c r="AI891" s="187"/>
      <c r="AJ891" s="187"/>
      <c r="AK891" s="188"/>
      <c r="AL891" s="188"/>
      <c r="AM891" s="189"/>
      <c r="AN891" s="189"/>
      <c r="AO891" s="189"/>
      <c r="AP891" s="189"/>
      <c r="AQ891" s="189"/>
      <c r="AR891" s="189"/>
      <c r="AS891" s="189"/>
      <c r="AT891" s="194" t="s">
        <v>2141</v>
      </c>
      <c r="AU891" s="104"/>
      <c r="AV891" s="104"/>
      <c r="AW891" s="104"/>
      <c r="AX891" s="104"/>
      <c r="AY891" s="104"/>
      <c r="AZ891" s="104"/>
      <c r="BA891" s="104"/>
      <c r="BB891" s="104"/>
      <c r="BC891" s="104"/>
      <c r="BD891" s="104"/>
      <c r="BE891" s="162"/>
      <c r="BF891" s="104"/>
      <c r="BG891" s="363"/>
      <c r="BH891" s="213" t="s">
        <v>2142</v>
      </c>
      <c r="BI891" s="193" t="s">
        <v>2142</v>
      </c>
      <c r="BJ891" s="193" t="s">
        <v>6976</v>
      </c>
      <c r="BK891" s="109"/>
    </row>
    <row r="892" s="193" customFormat="true" ht="12.75" hidden="true" customHeight="true" outlineLevel="0" collapsed="false">
      <c r="A892" s="315"/>
      <c r="B892" s="316"/>
      <c r="C892" s="316"/>
      <c r="D892" s="332" t="s">
        <v>2143</v>
      </c>
      <c r="E892" s="317" t="s">
        <v>2145</v>
      </c>
      <c r="F892" s="87" t="s">
        <v>6977</v>
      </c>
      <c r="G892" s="88"/>
      <c r="H892" s="89" t="s">
        <v>6978</v>
      </c>
      <c r="I892" s="90"/>
      <c r="J892" s="90"/>
      <c r="K892" s="91"/>
      <c r="L892" s="92"/>
      <c r="M892" s="90" t="s">
        <v>2749</v>
      </c>
      <c r="N892" s="90"/>
      <c r="O892" s="90"/>
      <c r="P892" s="91"/>
      <c r="Q892" s="185"/>
      <c r="R892" s="185"/>
      <c r="S892" s="185"/>
      <c r="T892" s="185"/>
      <c r="U892" s="185"/>
      <c r="V892" s="100" t="s">
        <v>6979</v>
      </c>
      <c r="W892" s="95" t="s">
        <v>6605</v>
      </c>
      <c r="X892" s="96"/>
      <c r="Y892" s="96"/>
      <c r="Z892" s="96"/>
      <c r="AA892" s="96"/>
      <c r="AB892" s="96"/>
      <c r="AC892" s="95"/>
      <c r="AD892" s="95" t="s">
        <v>6606</v>
      </c>
      <c r="AE892" s="100"/>
      <c r="AF892" s="100" t="s">
        <v>2735</v>
      </c>
      <c r="AG892" s="186"/>
      <c r="AH892" s="187"/>
      <c r="AI892" s="187"/>
      <c r="AJ892" s="187"/>
      <c r="AK892" s="188"/>
      <c r="AL892" s="188"/>
      <c r="AM892" s="189"/>
      <c r="AN892" s="189"/>
      <c r="AO892" s="189"/>
      <c r="AP892" s="189"/>
      <c r="AQ892" s="189"/>
      <c r="AR892" s="189"/>
      <c r="AS892" s="189"/>
      <c r="AT892" s="194" t="s">
        <v>2144</v>
      </c>
      <c r="AU892" s="104"/>
      <c r="AV892" s="104"/>
      <c r="AW892" s="104"/>
      <c r="AX892" s="104"/>
      <c r="AY892" s="104"/>
      <c r="AZ892" s="104"/>
      <c r="BA892" s="104"/>
      <c r="BB892" s="104"/>
      <c r="BC892" s="104"/>
      <c r="BD892" s="104"/>
      <c r="BE892" s="162"/>
      <c r="BF892" s="104"/>
      <c r="BG892" s="363"/>
      <c r="BH892" s="213" t="s">
        <v>2145</v>
      </c>
      <c r="BI892" s="193" t="s">
        <v>2145</v>
      </c>
      <c r="BJ892" s="193" t="s">
        <v>6980</v>
      </c>
      <c r="BK892" s="109"/>
    </row>
    <row r="893" s="193" customFormat="true" ht="12.75" hidden="true" customHeight="true" outlineLevel="0" collapsed="false">
      <c r="A893" s="315"/>
      <c r="B893" s="316"/>
      <c r="C893" s="316"/>
      <c r="D893" s="332" t="s">
        <v>2146</v>
      </c>
      <c r="E893" s="317" t="s">
        <v>2148</v>
      </c>
      <c r="F893" s="87" t="s">
        <v>6981</v>
      </c>
      <c r="G893" s="88"/>
      <c r="H893" s="89" t="s">
        <v>6982</v>
      </c>
      <c r="I893" s="90"/>
      <c r="J893" s="90"/>
      <c r="K893" s="91"/>
      <c r="L893" s="92"/>
      <c r="M893" s="90" t="s">
        <v>2749</v>
      </c>
      <c r="N893" s="90"/>
      <c r="O893" s="90"/>
      <c r="P893" s="91"/>
      <c r="Q893" s="185"/>
      <c r="R893" s="185"/>
      <c r="S893" s="185"/>
      <c r="T893" s="185"/>
      <c r="U893" s="185"/>
      <c r="V893" s="100" t="s">
        <v>6983</v>
      </c>
      <c r="W893" s="95" t="s">
        <v>6605</v>
      </c>
      <c r="X893" s="96"/>
      <c r="Y893" s="96"/>
      <c r="Z893" s="96"/>
      <c r="AA893" s="96"/>
      <c r="AB893" s="96"/>
      <c r="AC893" s="95"/>
      <c r="AD893" s="95" t="s">
        <v>6606</v>
      </c>
      <c r="AE893" s="100"/>
      <c r="AF893" s="100" t="s">
        <v>2735</v>
      </c>
      <c r="AG893" s="186"/>
      <c r="AH893" s="187"/>
      <c r="AI893" s="187"/>
      <c r="AJ893" s="187"/>
      <c r="AK893" s="188"/>
      <c r="AL893" s="188"/>
      <c r="AM893" s="189"/>
      <c r="AN893" s="189"/>
      <c r="AO893" s="189"/>
      <c r="AP893" s="189"/>
      <c r="AQ893" s="189"/>
      <c r="AR893" s="189"/>
      <c r="AS893" s="189"/>
      <c r="AT893" s="194" t="s">
        <v>2147</v>
      </c>
      <c r="AU893" s="104"/>
      <c r="AV893" s="104"/>
      <c r="AW893" s="104"/>
      <c r="AX893" s="104"/>
      <c r="AY893" s="104"/>
      <c r="AZ893" s="104"/>
      <c r="BA893" s="104"/>
      <c r="BB893" s="104"/>
      <c r="BC893" s="104"/>
      <c r="BD893" s="104"/>
      <c r="BE893" s="162"/>
      <c r="BF893" s="104"/>
      <c r="BG893" s="363"/>
      <c r="BH893" s="213" t="s">
        <v>2148</v>
      </c>
      <c r="BI893" s="193" t="s">
        <v>2148</v>
      </c>
      <c r="BJ893" s="193" t="s">
        <v>6984</v>
      </c>
      <c r="BK893" s="109"/>
    </row>
    <row r="894" s="193" customFormat="true" ht="12.75" hidden="true" customHeight="true" outlineLevel="0" collapsed="false">
      <c r="A894" s="315"/>
      <c r="B894" s="316"/>
      <c r="C894" s="316"/>
      <c r="D894" s="332" t="s">
        <v>2149</v>
      </c>
      <c r="E894" s="317" t="s">
        <v>2150</v>
      </c>
      <c r="F894" s="87" t="s">
        <v>6985</v>
      </c>
      <c r="G894" s="88"/>
      <c r="H894" s="89" t="s">
        <v>6986</v>
      </c>
      <c r="I894" s="90"/>
      <c r="J894" s="90"/>
      <c r="K894" s="91"/>
      <c r="L894" s="92"/>
      <c r="M894" s="90" t="s">
        <v>2749</v>
      </c>
      <c r="N894" s="90"/>
      <c r="O894" s="90"/>
      <c r="P894" s="91"/>
      <c r="Q894" s="185"/>
      <c r="R894" s="185"/>
      <c r="S894" s="185"/>
      <c r="T894" s="185"/>
      <c r="U894" s="185"/>
      <c r="V894" s="100" t="s">
        <v>6987</v>
      </c>
      <c r="W894" s="95" t="s">
        <v>6605</v>
      </c>
      <c r="X894" s="96"/>
      <c r="Y894" s="96"/>
      <c r="Z894" s="96"/>
      <c r="AA894" s="96"/>
      <c r="AB894" s="96"/>
      <c r="AC894" s="95"/>
      <c r="AD894" s="95" t="s">
        <v>6606</v>
      </c>
      <c r="AE894" s="100"/>
      <c r="AF894" s="100" t="s">
        <v>2735</v>
      </c>
      <c r="AG894" s="186"/>
      <c r="AH894" s="187"/>
      <c r="AI894" s="187"/>
      <c r="AJ894" s="187"/>
      <c r="AK894" s="188"/>
      <c r="AL894" s="188"/>
      <c r="AM894" s="189"/>
      <c r="AN894" s="189"/>
      <c r="AO894" s="189"/>
      <c r="AP894" s="189"/>
      <c r="AQ894" s="189"/>
      <c r="AR894" s="189"/>
      <c r="AS894" s="189"/>
      <c r="AT894" s="194" t="s">
        <v>2149</v>
      </c>
      <c r="AU894" s="104"/>
      <c r="AV894" s="104"/>
      <c r="AW894" s="104"/>
      <c r="AX894" s="104"/>
      <c r="AY894" s="104"/>
      <c r="AZ894" s="104"/>
      <c r="BA894" s="104"/>
      <c r="BB894" s="104"/>
      <c r="BC894" s="104"/>
      <c r="BD894" s="104"/>
      <c r="BE894" s="162"/>
      <c r="BF894" s="104"/>
      <c r="BG894" s="363"/>
      <c r="BH894" s="213" t="s">
        <v>2150</v>
      </c>
      <c r="BI894" s="193" t="s">
        <v>2150</v>
      </c>
      <c r="BJ894" s="193" t="s">
        <v>6988</v>
      </c>
      <c r="BK894" s="109"/>
    </row>
    <row r="895" s="193" customFormat="true" ht="12.75" hidden="true" customHeight="true" outlineLevel="0" collapsed="false">
      <c r="A895" s="315"/>
      <c r="B895" s="316"/>
      <c r="C895" s="316"/>
      <c r="D895" s="370" t="s">
        <v>2151</v>
      </c>
      <c r="E895" s="317" t="s">
        <v>2152</v>
      </c>
      <c r="F895" s="87" t="s">
        <v>6989</v>
      </c>
      <c r="G895" s="88"/>
      <c r="H895" s="89" t="s">
        <v>6990</v>
      </c>
      <c r="I895" s="90"/>
      <c r="J895" s="90"/>
      <c r="K895" s="91"/>
      <c r="L895" s="92"/>
      <c r="M895" s="90" t="s">
        <v>2749</v>
      </c>
      <c r="N895" s="90"/>
      <c r="O895" s="90"/>
      <c r="P895" s="91"/>
      <c r="Q895" s="185"/>
      <c r="R895" s="185"/>
      <c r="S895" s="185"/>
      <c r="T895" s="185"/>
      <c r="U895" s="185"/>
      <c r="V895" s="100" t="s">
        <v>6991</v>
      </c>
      <c r="W895" s="95" t="s">
        <v>6605</v>
      </c>
      <c r="X895" s="96"/>
      <c r="Y895" s="96"/>
      <c r="Z895" s="96"/>
      <c r="AA895" s="96"/>
      <c r="AB895" s="96"/>
      <c r="AC895" s="95"/>
      <c r="AD895" s="95" t="s">
        <v>6606</v>
      </c>
      <c r="AE895" s="100"/>
      <c r="AF895" s="100" t="s">
        <v>2735</v>
      </c>
      <c r="AG895" s="186"/>
      <c r="AH895" s="187"/>
      <c r="AI895" s="187"/>
      <c r="AJ895" s="187"/>
      <c r="AK895" s="188"/>
      <c r="AL895" s="188"/>
      <c r="AM895" s="189"/>
      <c r="AN895" s="189"/>
      <c r="AO895" s="189"/>
      <c r="AP895" s="189"/>
      <c r="AQ895" s="189"/>
      <c r="AR895" s="189"/>
      <c r="AS895" s="189"/>
      <c r="AT895" s="194" t="s">
        <v>2151</v>
      </c>
      <c r="AU895" s="104"/>
      <c r="AV895" s="104"/>
      <c r="AW895" s="104"/>
      <c r="AX895" s="104"/>
      <c r="AY895" s="104"/>
      <c r="AZ895" s="104"/>
      <c r="BA895" s="104"/>
      <c r="BB895" s="104"/>
      <c r="BC895" s="104"/>
      <c r="BD895" s="104"/>
      <c r="BE895" s="162"/>
      <c r="BF895" s="104"/>
      <c r="BG895" s="363"/>
      <c r="BH895" s="213" t="s">
        <v>2152</v>
      </c>
      <c r="BI895" s="193" t="s">
        <v>2152</v>
      </c>
      <c r="BJ895" s="193" t="s">
        <v>6992</v>
      </c>
      <c r="BK895" s="109"/>
    </row>
    <row r="896" s="193" customFormat="true" ht="12.75" hidden="true" customHeight="true" outlineLevel="0" collapsed="false">
      <c r="A896" s="315"/>
      <c r="B896" s="316"/>
      <c r="C896" s="316"/>
      <c r="D896" s="370" t="s">
        <v>2153</v>
      </c>
      <c r="E896" s="317" t="s">
        <v>2154</v>
      </c>
      <c r="F896" s="87" t="s">
        <v>6993</v>
      </c>
      <c r="G896" s="88"/>
      <c r="H896" s="89" t="s">
        <v>6994</v>
      </c>
      <c r="I896" s="90"/>
      <c r="J896" s="90"/>
      <c r="K896" s="91"/>
      <c r="L896" s="92"/>
      <c r="M896" s="90" t="s">
        <v>2749</v>
      </c>
      <c r="N896" s="90"/>
      <c r="O896" s="90"/>
      <c r="P896" s="91"/>
      <c r="Q896" s="185"/>
      <c r="R896" s="185"/>
      <c r="S896" s="185"/>
      <c r="T896" s="185"/>
      <c r="U896" s="185"/>
      <c r="V896" s="100" t="s">
        <v>6995</v>
      </c>
      <c r="W896" s="95" t="s">
        <v>6605</v>
      </c>
      <c r="X896" s="96"/>
      <c r="Y896" s="96"/>
      <c r="Z896" s="96"/>
      <c r="AA896" s="96"/>
      <c r="AB896" s="96"/>
      <c r="AC896" s="95"/>
      <c r="AD896" s="95" t="s">
        <v>6606</v>
      </c>
      <c r="AE896" s="100"/>
      <c r="AF896" s="100" t="s">
        <v>2735</v>
      </c>
      <c r="AG896" s="186"/>
      <c r="AH896" s="187"/>
      <c r="AI896" s="187"/>
      <c r="AJ896" s="187"/>
      <c r="AK896" s="188"/>
      <c r="AL896" s="188"/>
      <c r="AM896" s="189"/>
      <c r="AN896" s="189"/>
      <c r="AO896" s="189"/>
      <c r="AP896" s="189"/>
      <c r="AQ896" s="189"/>
      <c r="AR896" s="189"/>
      <c r="AS896" s="189"/>
      <c r="AT896" s="194" t="s">
        <v>2153</v>
      </c>
      <c r="AU896" s="104"/>
      <c r="AV896" s="104"/>
      <c r="AW896" s="104"/>
      <c r="AX896" s="104"/>
      <c r="AY896" s="104"/>
      <c r="AZ896" s="104"/>
      <c r="BA896" s="104"/>
      <c r="BB896" s="104"/>
      <c r="BC896" s="104"/>
      <c r="BD896" s="104"/>
      <c r="BE896" s="162"/>
      <c r="BF896" s="104"/>
      <c r="BG896" s="363"/>
      <c r="BH896" s="213" t="s">
        <v>2154</v>
      </c>
      <c r="BI896" s="193" t="s">
        <v>2154</v>
      </c>
      <c r="BJ896" s="193" t="s">
        <v>6996</v>
      </c>
      <c r="BK896" s="109"/>
    </row>
    <row r="897" s="193" customFormat="true" ht="12.75" hidden="true" customHeight="true" outlineLevel="0" collapsed="false">
      <c r="A897" s="315"/>
      <c r="B897" s="316"/>
      <c r="C897" s="316"/>
      <c r="D897" s="332" t="s">
        <v>2155</v>
      </c>
      <c r="E897" s="317" t="s">
        <v>2156</v>
      </c>
      <c r="F897" s="87" t="s">
        <v>6997</v>
      </c>
      <c r="G897" s="88"/>
      <c r="H897" s="89" t="s">
        <v>6998</v>
      </c>
      <c r="I897" s="90"/>
      <c r="J897" s="90"/>
      <c r="K897" s="91"/>
      <c r="L897" s="92"/>
      <c r="M897" s="90" t="s">
        <v>2749</v>
      </c>
      <c r="N897" s="90"/>
      <c r="O897" s="90"/>
      <c r="P897" s="91"/>
      <c r="Q897" s="185"/>
      <c r="R897" s="185"/>
      <c r="S897" s="185"/>
      <c r="T897" s="185"/>
      <c r="U897" s="185"/>
      <c r="V897" s="100" t="s">
        <v>6999</v>
      </c>
      <c r="W897" s="95" t="s">
        <v>6605</v>
      </c>
      <c r="X897" s="96"/>
      <c r="Y897" s="96"/>
      <c r="Z897" s="96"/>
      <c r="AA897" s="96"/>
      <c r="AB897" s="96"/>
      <c r="AC897" s="95"/>
      <c r="AD897" s="95" t="s">
        <v>6606</v>
      </c>
      <c r="AE897" s="100"/>
      <c r="AF897" s="100" t="s">
        <v>2735</v>
      </c>
      <c r="AG897" s="186"/>
      <c r="AH897" s="187"/>
      <c r="AI897" s="187"/>
      <c r="AJ897" s="187"/>
      <c r="AK897" s="188"/>
      <c r="AL897" s="188"/>
      <c r="AM897" s="189"/>
      <c r="AN897" s="189"/>
      <c r="AO897" s="189"/>
      <c r="AP897" s="189"/>
      <c r="AQ897" s="189"/>
      <c r="AR897" s="189"/>
      <c r="AS897" s="189"/>
      <c r="AT897" s="194" t="s">
        <v>2155</v>
      </c>
      <c r="AU897" s="104"/>
      <c r="AV897" s="104"/>
      <c r="AW897" s="104"/>
      <c r="AX897" s="104"/>
      <c r="AY897" s="104"/>
      <c r="AZ897" s="104"/>
      <c r="BA897" s="104"/>
      <c r="BB897" s="104"/>
      <c r="BC897" s="104"/>
      <c r="BD897" s="104"/>
      <c r="BE897" s="162"/>
      <c r="BF897" s="104"/>
      <c r="BG897" s="363"/>
      <c r="BH897" s="213" t="s">
        <v>2156</v>
      </c>
      <c r="BI897" s="193" t="s">
        <v>2156</v>
      </c>
      <c r="BJ897" s="193" t="s">
        <v>7000</v>
      </c>
      <c r="BK897" s="109"/>
    </row>
    <row r="898" s="193" customFormat="true" ht="12.75" hidden="true" customHeight="true" outlineLevel="0" collapsed="false">
      <c r="A898" s="315"/>
      <c r="B898" s="316"/>
      <c r="C898" s="316"/>
      <c r="D898" s="332" t="s">
        <v>2157</v>
      </c>
      <c r="E898" s="317" t="s">
        <v>2158</v>
      </c>
      <c r="F898" s="87" t="s">
        <v>7001</v>
      </c>
      <c r="G898" s="88"/>
      <c r="H898" s="89" t="s">
        <v>7002</v>
      </c>
      <c r="I898" s="90"/>
      <c r="J898" s="90"/>
      <c r="K898" s="91"/>
      <c r="L898" s="92"/>
      <c r="M898" s="90" t="s">
        <v>2749</v>
      </c>
      <c r="N898" s="90"/>
      <c r="O898" s="90"/>
      <c r="P898" s="91"/>
      <c r="Q898" s="185"/>
      <c r="R898" s="185"/>
      <c r="S898" s="185"/>
      <c r="T898" s="185"/>
      <c r="U898" s="185"/>
      <c r="V898" s="100" t="s">
        <v>7003</v>
      </c>
      <c r="W898" s="95" t="s">
        <v>6605</v>
      </c>
      <c r="X898" s="96"/>
      <c r="Y898" s="96"/>
      <c r="Z898" s="96"/>
      <c r="AA898" s="96"/>
      <c r="AB898" s="96"/>
      <c r="AC898" s="95"/>
      <c r="AD898" s="95" t="s">
        <v>6606</v>
      </c>
      <c r="AE898" s="100"/>
      <c r="AF898" s="100" t="s">
        <v>2735</v>
      </c>
      <c r="AG898" s="186"/>
      <c r="AH898" s="187"/>
      <c r="AI898" s="187"/>
      <c r="AJ898" s="187"/>
      <c r="AK898" s="188"/>
      <c r="AL898" s="188"/>
      <c r="AM898" s="189"/>
      <c r="AN898" s="189"/>
      <c r="AO898" s="189"/>
      <c r="AP898" s="189"/>
      <c r="AQ898" s="189"/>
      <c r="AR898" s="189"/>
      <c r="AS898" s="189"/>
      <c r="AT898" s="194" t="s">
        <v>2157</v>
      </c>
      <c r="AU898" s="104"/>
      <c r="AV898" s="104"/>
      <c r="AW898" s="104"/>
      <c r="AX898" s="104"/>
      <c r="AY898" s="104"/>
      <c r="AZ898" s="104"/>
      <c r="BA898" s="104"/>
      <c r="BB898" s="104"/>
      <c r="BC898" s="104"/>
      <c r="BD898" s="104"/>
      <c r="BE898" s="162"/>
      <c r="BF898" s="104"/>
      <c r="BG898" s="363"/>
      <c r="BH898" s="213" t="s">
        <v>2158</v>
      </c>
      <c r="BI898" s="193" t="s">
        <v>2158</v>
      </c>
      <c r="BJ898" s="193" t="s">
        <v>7004</v>
      </c>
      <c r="BK898" s="109"/>
    </row>
    <row r="899" s="193" customFormat="true" ht="12.75" hidden="true" customHeight="true" outlineLevel="0" collapsed="false">
      <c r="A899" s="315"/>
      <c r="B899" s="316"/>
      <c r="C899" s="316"/>
      <c r="D899" s="332" t="s">
        <v>2159</v>
      </c>
      <c r="E899" s="317" t="s">
        <v>2161</v>
      </c>
      <c r="F899" s="87" t="s">
        <v>7005</v>
      </c>
      <c r="G899" s="88"/>
      <c r="H899" s="89" t="s">
        <v>7006</v>
      </c>
      <c r="I899" s="90"/>
      <c r="J899" s="90"/>
      <c r="K899" s="91"/>
      <c r="L899" s="92"/>
      <c r="M899" s="90" t="s">
        <v>2749</v>
      </c>
      <c r="N899" s="90"/>
      <c r="O899" s="90"/>
      <c r="P899" s="91"/>
      <c r="Q899" s="185"/>
      <c r="R899" s="185"/>
      <c r="S899" s="185"/>
      <c r="T899" s="185"/>
      <c r="U899" s="185"/>
      <c r="V899" s="100" t="s">
        <v>7007</v>
      </c>
      <c r="W899" s="95" t="s">
        <v>6605</v>
      </c>
      <c r="X899" s="96"/>
      <c r="Y899" s="96"/>
      <c r="Z899" s="96"/>
      <c r="AA899" s="96"/>
      <c r="AB899" s="96"/>
      <c r="AC899" s="95"/>
      <c r="AD899" s="95" t="s">
        <v>6711</v>
      </c>
      <c r="AE899" s="100"/>
      <c r="AF899" s="100" t="s">
        <v>2735</v>
      </c>
      <c r="AG899" s="186"/>
      <c r="AH899" s="187"/>
      <c r="AI899" s="187"/>
      <c r="AJ899" s="187"/>
      <c r="AK899" s="188"/>
      <c r="AL899" s="188"/>
      <c r="AM899" s="189"/>
      <c r="AN899" s="189"/>
      <c r="AO899" s="189"/>
      <c r="AP899" s="189"/>
      <c r="AQ899" s="189"/>
      <c r="AR899" s="189"/>
      <c r="AS899" s="189"/>
      <c r="AT899" s="194" t="s">
        <v>2160</v>
      </c>
      <c r="AU899" s="104"/>
      <c r="AV899" s="104"/>
      <c r="AW899" s="104"/>
      <c r="AX899" s="104"/>
      <c r="AY899" s="104"/>
      <c r="AZ899" s="104"/>
      <c r="BA899" s="104"/>
      <c r="BB899" s="104"/>
      <c r="BC899" s="104"/>
      <c r="BD899" s="104"/>
      <c r="BE899" s="162"/>
      <c r="BF899" s="104"/>
      <c r="BG899" s="363"/>
      <c r="BH899" s="213" t="s">
        <v>2161</v>
      </c>
      <c r="BI899" s="193" t="s">
        <v>2161</v>
      </c>
      <c r="BJ899" s="193" t="s">
        <v>7008</v>
      </c>
      <c r="BK899" s="109"/>
    </row>
    <row r="900" s="193" customFormat="true" ht="12.75" hidden="true" customHeight="true" outlineLevel="0" collapsed="false">
      <c r="A900" s="315"/>
      <c r="B900" s="316"/>
      <c r="C900" s="316"/>
      <c r="D900" s="332" t="s">
        <v>2162</v>
      </c>
      <c r="E900" s="317" t="s">
        <v>2164</v>
      </c>
      <c r="F900" s="87" t="s">
        <v>7009</v>
      </c>
      <c r="G900" s="88"/>
      <c r="H900" s="89" t="s">
        <v>7010</v>
      </c>
      <c r="I900" s="90"/>
      <c r="J900" s="90"/>
      <c r="K900" s="91"/>
      <c r="L900" s="92"/>
      <c r="M900" s="90" t="s">
        <v>2749</v>
      </c>
      <c r="N900" s="90"/>
      <c r="O900" s="90"/>
      <c r="P900" s="91"/>
      <c r="Q900" s="185"/>
      <c r="R900" s="185"/>
      <c r="S900" s="185"/>
      <c r="T900" s="185"/>
      <c r="U900" s="185"/>
      <c r="V900" s="100" t="s">
        <v>7011</v>
      </c>
      <c r="W900" s="95" t="s">
        <v>6605</v>
      </c>
      <c r="X900" s="96"/>
      <c r="Y900" s="96"/>
      <c r="Z900" s="96"/>
      <c r="AA900" s="96"/>
      <c r="AB900" s="96"/>
      <c r="AC900" s="95"/>
      <c r="AD900" s="95" t="s">
        <v>6711</v>
      </c>
      <c r="AE900" s="100"/>
      <c r="AF900" s="100" t="s">
        <v>2735</v>
      </c>
      <c r="AG900" s="186"/>
      <c r="AH900" s="187"/>
      <c r="AI900" s="187"/>
      <c r="AJ900" s="187"/>
      <c r="AK900" s="188"/>
      <c r="AL900" s="188"/>
      <c r="AM900" s="189"/>
      <c r="AN900" s="189"/>
      <c r="AO900" s="189"/>
      <c r="AP900" s="189"/>
      <c r="AQ900" s="189"/>
      <c r="AR900" s="189"/>
      <c r="AS900" s="189"/>
      <c r="AT900" s="194" t="s">
        <v>2163</v>
      </c>
      <c r="AU900" s="104"/>
      <c r="AV900" s="104"/>
      <c r="AW900" s="104"/>
      <c r="AX900" s="104"/>
      <c r="AY900" s="104"/>
      <c r="AZ900" s="104"/>
      <c r="BA900" s="104"/>
      <c r="BB900" s="104"/>
      <c r="BC900" s="104"/>
      <c r="BD900" s="104"/>
      <c r="BE900" s="162"/>
      <c r="BF900" s="104"/>
      <c r="BG900" s="363"/>
      <c r="BH900" s="213" t="s">
        <v>2164</v>
      </c>
      <c r="BI900" s="193" t="s">
        <v>2164</v>
      </c>
      <c r="BJ900" s="193" t="s">
        <v>7012</v>
      </c>
      <c r="BK900" s="109"/>
    </row>
    <row r="901" s="193" customFormat="true" ht="12.75" hidden="true" customHeight="true" outlineLevel="0" collapsed="false">
      <c r="A901" s="315"/>
      <c r="B901" s="316"/>
      <c r="C901" s="316"/>
      <c r="D901" s="332" t="s">
        <v>2165</v>
      </c>
      <c r="E901" s="317" t="s">
        <v>2167</v>
      </c>
      <c r="F901" s="87" t="s">
        <v>7013</v>
      </c>
      <c r="G901" s="88"/>
      <c r="H901" s="89" t="s">
        <v>7014</v>
      </c>
      <c r="I901" s="90"/>
      <c r="J901" s="90"/>
      <c r="K901" s="91"/>
      <c r="L901" s="92"/>
      <c r="M901" s="90" t="s">
        <v>2749</v>
      </c>
      <c r="N901" s="90"/>
      <c r="O901" s="90"/>
      <c r="P901" s="91"/>
      <c r="Q901" s="185"/>
      <c r="R901" s="185"/>
      <c r="S901" s="185"/>
      <c r="T901" s="185"/>
      <c r="U901" s="185"/>
      <c r="V901" s="100" t="s">
        <v>7015</v>
      </c>
      <c r="W901" s="95" t="s">
        <v>6605</v>
      </c>
      <c r="X901" s="96"/>
      <c r="Y901" s="96"/>
      <c r="Z901" s="96"/>
      <c r="AA901" s="96"/>
      <c r="AB901" s="96"/>
      <c r="AC901" s="95"/>
      <c r="AD901" s="95" t="s">
        <v>6711</v>
      </c>
      <c r="AE901" s="100"/>
      <c r="AF901" s="100" t="s">
        <v>2735</v>
      </c>
      <c r="AG901" s="186"/>
      <c r="AH901" s="187"/>
      <c r="AI901" s="187"/>
      <c r="AJ901" s="187"/>
      <c r="AK901" s="188"/>
      <c r="AL901" s="188"/>
      <c r="AM901" s="189"/>
      <c r="AN901" s="189"/>
      <c r="AO901" s="189"/>
      <c r="AP901" s="189"/>
      <c r="AQ901" s="189"/>
      <c r="AR901" s="189"/>
      <c r="AS901" s="189"/>
      <c r="AT901" s="194" t="s">
        <v>2166</v>
      </c>
      <c r="AU901" s="104"/>
      <c r="AV901" s="104"/>
      <c r="AW901" s="104"/>
      <c r="AX901" s="104"/>
      <c r="AY901" s="104"/>
      <c r="AZ901" s="104"/>
      <c r="BA901" s="104"/>
      <c r="BB901" s="104"/>
      <c r="BC901" s="104"/>
      <c r="BD901" s="104"/>
      <c r="BE901" s="162"/>
      <c r="BF901" s="104"/>
      <c r="BG901" s="363"/>
      <c r="BH901" s="213" t="s">
        <v>2167</v>
      </c>
      <c r="BI901" s="193" t="s">
        <v>2167</v>
      </c>
      <c r="BJ901" s="193" t="s">
        <v>7016</v>
      </c>
      <c r="BK901" s="109"/>
    </row>
    <row r="902" s="193" customFormat="true" ht="12.75" hidden="true" customHeight="true" outlineLevel="0" collapsed="false">
      <c r="A902" s="315"/>
      <c r="B902" s="316"/>
      <c r="C902" s="316"/>
      <c r="D902" s="332" t="s">
        <v>2168</v>
      </c>
      <c r="E902" s="317" t="s">
        <v>2170</v>
      </c>
      <c r="F902" s="87" t="s">
        <v>7017</v>
      </c>
      <c r="G902" s="88"/>
      <c r="H902" s="89" t="s">
        <v>7018</v>
      </c>
      <c r="I902" s="90"/>
      <c r="J902" s="90"/>
      <c r="K902" s="91"/>
      <c r="L902" s="92"/>
      <c r="M902" s="90" t="s">
        <v>2749</v>
      </c>
      <c r="N902" s="90"/>
      <c r="O902" s="90"/>
      <c r="P902" s="91"/>
      <c r="Q902" s="185"/>
      <c r="R902" s="185"/>
      <c r="S902" s="185"/>
      <c r="T902" s="185"/>
      <c r="U902" s="185"/>
      <c r="V902" s="100" t="s">
        <v>7019</v>
      </c>
      <c r="W902" s="95" t="s">
        <v>6605</v>
      </c>
      <c r="X902" s="96"/>
      <c r="Y902" s="96"/>
      <c r="Z902" s="96"/>
      <c r="AA902" s="96"/>
      <c r="AB902" s="96"/>
      <c r="AC902" s="95"/>
      <c r="AD902" s="95" t="s">
        <v>6711</v>
      </c>
      <c r="AE902" s="100"/>
      <c r="AF902" s="100" t="s">
        <v>2735</v>
      </c>
      <c r="AG902" s="186"/>
      <c r="AH902" s="187"/>
      <c r="AI902" s="187"/>
      <c r="AJ902" s="187"/>
      <c r="AK902" s="188"/>
      <c r="AL902" s="188"/>
      <c r="AM902" s="189"/>
      <c r="AN902" s="189"/>
      <c r="AO902" s="189"/>
      <c r="AP902" s="189"/>
      <c r="AQ902" s="189"/>
      <c r="AR902" s="189"/>
      <c r="AS902" s="189"/>
      <c r="AT902" s="194" t="s">
        <v>2169</v>
      </c>
      <c r="AU902" s="104"/>
      <c r="AV902" s="104"/>
      <c r="AW902" s="104"/>
      <c r="AX902" s="104"/>
      <c r="AY902" s="104"/>
      <c r="AZ902" s="104"/>
      <c r="BA902" s="104"/>
      <c r="BB902" s="104"/>
      <c r="BC902" s="104"/>
      <c r="BD902" s="104"/>
      <c r="BE902" s="162"/>
      <c r="BF902" s="104"/>
      <c r="BG902" s="363"/>
      <c r="BH902" s="213" t="s">
        <v>2170</v>
      </c>
      <c r="BI902" s="193" t="s">
        <v>2170</v>
      </c>
      <c r="BJ902" s="193" t="s">
        <v>7020</v>
      </c>
      <c r="BK902" s="109"/>
    </row>
    <row r="903" s="193" customFormat="true" ht="12.75" hidden="true" customHeight="true" outlineLevel="0" collapsed="false">
      <c r="A903" s="315"/>
      <c r="B903" s="316"/>
      <c r="C903" s="316"/>
      <c r="D903" s="332" t="s">
        <v>2171</v>
      </c>
      <c r="E903" s="317" t="s">
        <v>2173</v>
      </c>
      <c r="F903" s="87" t="s">
        <v>7021</v>
      </c>
      <c r="G903" s="88"/>
      <c r="H903" s="89" t="s">
        <v>7022</v>
      </c>
      <c r="I903" s="90"/>
      <c r="J903" s="90"/>
      <c r="K903" s="91"/>
      <c r="L903" s="92"/>
      <c r="M903" s="90" t="s">
        <v>2749</v>
      </c>
      <c r="N903" s="90"/>
      <c r="O903" s="90"/>
      <c r="P903" s="91"/>
      <c r="Q903" s="185"/>
      <c r="R903" s="185"/>
      <c r="S903" s="185"/>
      <c r="T903" s="185"/>
      <c r="U903" s="185"/>
      <c r="V903" s="100" t="s">
        <v>7023</v>
      </c>
      <c r="W903" s="95" t="s">
        <v>6605</v>
      </c>
      <c r="X903" s="96"/>
      <c r="Y903" s="96"/>
      <c r="Z903" s="96"/>
      <c r="AA903" s="96"/>
      <c r="AB903" s="96"/>
      <c r="AC903" s="95"/>
      <c r="AD903" s="95" t="s">
        <v>6711</v>
      </c>
      <c r="AE903" s="100"/>
      <c r="AF903" s="100" t="s">
        <v>2735</v>
      </c>
      <c r="AG903" s="186"/>
      <c r="AH903" s="187"/>
      <c r="AI903" s="187"/>
      <c r="AJ903" s="187"/>
      <c r="AK903" s="188"/>
      <c r="AL903" s="188"/>
      <c r="AM903" s="189"/>
      <c r="AN903" s="189"/>
      <c r="AO903" s="189"/>
      <c r="AP903" s="189"/>
      <c r="AQ903" s="189"/>
      <c r="AR903" s="189"/>
      <c r="AS903" s="189"/>
      <c r="AT903" s="194" t="s">
        <v>2172</v>
      </c>
      <c r="AU903" s="104"/>
      <c r="AV903" s="104"/>
      <c r="AW903" s="104"/>
      <c r="AX903" s="104"/>
      <c r="AY903" s="104"/>
      <c r="AZ903" s="104"/>
      <c r="BA903" s="104"/>
      <c r="BB903" s="104"/>
      <c r="BC903" s="104"/>
      <c r="BD903" s="104"/>
      <c r="BE903" s="162"/>
      <c r="BF903" s="104"/>
      <c r="BG903" s="363"/>
      <c r="BH903" s="213" t="s">
        <v>2173</v>
      </c>
      <c r="BI903" s="193" t="s">
        <v>2173</v>
      </c>
      <c r="BJ903" s="193" t="s">
        <v>7024</v>
      </c>
      <c r="BK903" s="109"/>
    </row>
    <row r="904" s="193" customFormat="true" ht="12.75" hidden="true" customHeight="true" outlineLevel="0" collapsed="false">
      <c r="A904" s="315"/>
      <c r="B904" s="316"/>
      <c r="C904" s="316"/>
      <c r="D904" s="332" t="s">
        <v>2174</v>
      </c>
      <c r="E904" s="317" t="s">
        <v>2176</v>
      </c>
      <c r="F904" s="87" t="s">
        <v>7025</v>
      </c>
      <c r="G904" s="88"/>
      <c r="H904" s="89" t="s">
        <v>7026</v>
      </c>
      <c r="I904" s="90"/>
      <c r="J904" s="90"/>
      <c r="K904" s="91"/>
      <c r="L904" s="92"/>
      <c r="M904" s="90" t="s">
        <v>2749</v>
      </c>
      <c r="N904" s="90"/>
      <c r="O904" s="90"/>
      <c r="P904" s="91"/>
      <c r="Q904" s="185"/>
      <c r="R904" s="185"/>
      <c r="S904" s="185"/>
      <c r="T904" s="185"/>
      <c r="U904" s="185"/>
      <c r="V904" s="100" t="s">
        <v>7027</v>
      </c>
      <c r="W904" s="95" t="s">
        <v>6605</v>
      </c>
      <c r="X904" s="96"/>
      <c r="Y904" s="96"/>
      <c r="Z904" s="96"/>
      <c r="AA904" s="96"/>
      <c r="AB904" s="96"/>
      <c r="AC904" s="95"/>
      <c r="AD904" s="95" t="s">
        <v>6711</v>
      </c>
      <c r="AE904" s="100"/>
      <c r="AF904" s="100" t="s">
        <v>2735</v>
      </c>
      <c r="AG904" s="186"/>
      <c r="AH904" s="187"/>
      <c r="AI904" s="187"/>
      <c r="AJ904" s="187"/>
      <c r="AK904" s="188"/>
      <c r="AL904" s="188"/>
      <c r="AM904" s="189"/>
      <c r="AN904" s="189"/>
      <c r="AO904" s="189"/>
      <c r="AP904" s="189"/>
      <c r="AQ904" s="189"/>
      <c r="AR904" s="189"/>
      <c r="AS904" s="189"/>
      <c r="AT904" s="194" t="s">
        <v>2175</v>
      </c>
      <c r="AU904" s="104"/>
      <c r="AV904" s="104"/>
      <c r="AW904" s="104"/>
      <c r="AX904" s="104"/>
      <c r="AY904" s="104"/>
      <c r="AZ904" s="104"/>
      <c r="BA904" s="104"/>
      <c r="BB904" s="104"/>
      <c r="BC904" s="104"/>
      <c r="BD904" s="104"/>
      <c r="BE904" s="162"/>
      <c r="BF904" s="104"/>
      <c r="BG904" s="363"/>
      <c r="BH904" s="213" t="s">
        <v>2176</v>
      </c>
      <c r="BI904" s="193" t="s">
        <v>2176</v>
      </c>
      <c r="BJ904" s="193" t="s">
        <v>7028</v>
      </c>
      <c r="BK904" s="109"/>
    </row>
    <row r="905" s="193" customFormat="true" ht="12.75" hidden="true" customHeight="true" outlineLevel="0" collapsed="false">
      <c r="A905" s="315"/>
      <c r="B905" s="316"/>
      <c r="C905" s="316"/>
      <c r="D905" s="332" t="s">
        <v>2177</v>
      </c>
      <c r="E905" s="317" t="s">
        <v>2179</v>
      </c>
      <c r="F905" s="87" t="s">
        <v>7029</v>
      </c>
      <c r="G905" s="88"/>
      <c r="H905" s="89" t="s">
        <v>7030</v>
      </c>
      <c r="I905" s="90"/>
      <c r="J905" s="90"/>
      <c r="K905" s="91"/>
      <c r="L905" s="92"/>
      <c r="M905" s="90" t="s">
        <v>2749</v>
      </c>
      <c r="N905" s="90"/>
      <c r="O905" s="90"/>
      <c r="P905" s="91"/>
      <c r="Q905" s="185"/>
      <c r="R905" s="185"/>
      <c r="S905" s="185"/>
      <c r="T905" s="185"/>
      <c r="U905" s="185"/>
      <c r="V905" s="100" t="s">
        <v>7031</v>
      </c>
      <c r="W905" s="95" t="s">
        <v>6605</v>
      </c>
      <c r="X905" s="96"/>
      <c r="Y905" s="96"/>
      <c r="Z905" s="96"/>
      <c r="AA905" s="96"/>
      <c r="AB905" s="96"/>
      <c r="AC905" s="95"/>
      <c r="AD905" s="95" t="s">
        <v>6711</v>
      </c>
      <c r="AE905" s="100"/>
      <c r="AF905" s="100" t="s">
        <v>2735</v>
      </c>
      <c r="AG905" s="186"/>
      <c r="AH905" s="187"/>
      <c r="AI905" s="187"/>
      <c r="AJ905" s="187"/>
      <c r="AK905" s="188"/>
      <c r="AL905" s="188"/>
      <c r="AM905" s="189"/>
      <c r="AN905" s="189"/>
      <c r="AO905" s="189"/>
      <c r="AP905" s="189"/>
      <c r="AQ905" s="189"/>
      <c r="AR905" s="189"/>
      <c r="AS905" s="189"/>
      <c r="AT905" s="194" t="s">
        <v>2178</v>
      </c>
      <c r="AU905" s="104"/>
      <c r="AV905" s="104"/>
      <c r="AW905" s="104"/>
      <c r="AX905" s="104"/>
      <c r="AY905" s="104"/>
      <c r="AZ905" s="104"/>
      <c r="BA905" s="104"/>
      <c r="BB905" s="104"/>
      <c r="BC905" s="104"/>
      <c r="BD905" s="104"/>
      <c r="BE905" s="162"/>
      <c r="BF905" s="104"/>
      <c r="BG905" s="363"/>
      <c r="BH905" s="213" t="s">
        <v>2179</v>
      </c>
      <c r="BI905" s="193" t="s">
        <v>2179</v>
      </c>
      <c r="BJ905" s="193" t="s">
        <v>7032</v>
      </c>
      <c r="BK905" s="109"/>
    </row>
    <row r="906" s="193" customFormat="true" ht="12.75" hidden="true" customHeight="true" outlineLevel="0" collapsed="false">
      <c r="A906" s="315"/>
      <c r="B906" s="316"/>
      <c r="C906" s="316"/>
      <c r="D906" s="332" t="s">
        <v>2180</v>
      </c>
      <c r="E906" s="317" t="s">
        <v>2182</v>
      </c>
      <c r="F906" s="87" t="s">
        <v>7033</v>
      </c>
      <c r="G906" s="88"/>
      <c r="H906" s="89" t="s">
        <v>7034</v>
      </c>
      <c r="I906" s="90"/>
      <c r="J906" s="90"/>
      <c r="K906" s="91"/>
      <c r="L906" s="92"/>
      <c r="M906" s="90" t="s">
        <v>2749</v>
      </c>
      <c r="N906" s="90"/>
      <c r="O906" s="90"/>
      <c r="P906" s="91"/>
      <c r="Q906" s="185"/>
      <c r="R906" s="185"/>
      <c r="S906" s="185"/>
      <c r="T906" s="185"/>
      <c r="U906" s="185"/>
      <c r="V906" s="100" t="s">
        <v>7035</v>
      </c>
      <c r="W906" s="95" t="s">
        <v>6605</v>
      </c>
      <c r="X906" s="96"/>
      <c r="Y906" s="96"/>
      <c r="Z906" s="96"/>
      <c r="AA906" s="96"/>
      <c r="AB906" s="96"/>
      <c r="AC906" s="95"/>
      <c r="AD906" s="95" t="s">
        <v>6711</v>
      </c>
      <c r="AE906" s="100"/>
      <c r="AF906" s="100" t="s">
        <v>2735</v>
      </c>
      <c r="AG906" s="186"/>
      <c r="AH906" s="187"/>
      <c r="AI906" s="187"/>
      <c r="AJ906" s="187"/>
      <c r="AK906" s="188"/>
      <c r="AL906" s="188"/>
      <c r="AM906" s="189"/>
      <c r="AN906" s="189"/>
      <c r="AO906" s="189"/>
      <c r="AP906" s="189"/>
      <c r="AQ906" s="189"/>
      <c r="AR906" s="189"/>
      <c r="AS906" s="189"/>
      <c r="AT906" s="194" t="s">
        <v>2181</v>
      </c>
      <c r="AU906" s="104"/>
      <c r="AV906" s="104"/>
      <c r="AW906" s="104"/>
      <c r="AX906" s="104"/>
      <c r="AY906" s="104"/>
      <c r="AZ906" s="104"/>
      <c r="BA906" s="104"/>
      <c r="BB906" s="104"/>
      <c r="BC906" s="104"/>
      <c r="BD906" s="104"/>
      <c r="BE906" s="162"/>
      <c r="BF906" s="104"/>
      <c r="BG906" s="363"/>
      <c r="BH906" s="213" t="s">
        <v>2182</v>
      </c>
      <c r="BI906" s="193" t="s">
        <v>2182</v>
      </c>
      <c r="BJ906" s="193" t="s">
        <v>7036</v>
      </c>
      <c r="BK906" s="109"/>
    </row>
    <row r="907" s="193" customFormat="true" ht="12.75" hidden="true" customHeight="true" outlineLevel="0" collapsed="false">
      <c r="A907" s="315"/>
      <c r="B907" s="316"/>
      <c r="C907" s="316"/>
      <c r="D907" s="370" t="s">
        <v>2183</v>
      </c>
      <c r="E907" s="317" t="s">
        <v>2185</v>
      </c>
      <c r="F907" s="87" t="s">
        <v>7037</v>
      </c>
      <c r="G907" s="88"/>
      <c r="H907" s="89" t="s">
        <v>7038</v>
      </c>
      <c r="I907" s="90"/>
      <c r="J907" s="90"/>
      <c r="K907" s="91"/>
      <c r="L907" s="92"/>
      <c r="M907" s="90" t="s">
        <v>2749</v>
      </c>
      <c r="N907" s="90"/>
      <c r="O907" s="90"/>
      <c r="P907" s="91"/>
      <c r="Q907" s="185"/>
      <c r="R907" s="185"/>
      <c r="S907" s="185"/>
      <c r="T907" s="185"/>
      <c r="U907" s="185"/>
      <c r="V907" s="100" t="s">
        <v>7039</v>
      </c>
      <c r="W907" s="95" t="s">
        <v>6605</v>
      </c>
      <c r="X907" s="96"/>
      <c r="Y907" s="96"/>
      <c r="Z907" s="96"/>
      <c r="AA907" s="96"/>
      <c r="AB907" s="96"/>
      <c r="AC907" s="95"/>
      <c r="AD907" s="95" t="s">
        <v>6711</v>
      </c>
      <c r="AE907" s="100"/>
      <c r="AF907" s="100" t="s">
        <v>2735</v>
      </c>
      <c r="AG907" s="186"/>
      <c r="AH907" s="187"/>
      <c r="AI907" s="187"/>
      <c r="AJ907" s="187"/>
      <c r="AK907" s="188"/>
      <c r="AL907" s="188"/>
      <c r="AM907" s="189"/>
      <c r="AN907" s="189"/>
      <c r="AO907" s="189"/>
      <c r="AP907" s="189"/>
      <c r="AQ907" s="189"/>
      <c r="AR907" s="189"/>
      <c r="AS907" s="189"/>
      <c r="AT907" s="194" t="s">
        <v>2184</v>
      </c>
      <c r="AU907" s="104"/>
      <c r="AV907" s="104"/>
      <c r="AW907" s="104"/>
      <c r="AX907" s="104"/>
      <c r="AY907" s="104"/>
      <c r="AZ907" s="104"/>
      <c r="BA907" s="104"/>
      <c r="BB907" s="104"/>
      <c r="BC907" s="104"/>
      <c r="BD907" s="104"/>
      <c r="BE907" s="162"/>
      <c r="BF907" s="104"/>
      <c r="BG907" s="363"/>
      <c r="BH907" s="213" t="s">
        <v>2185</v>
      </c>
      <c r="BI907" s="193" t="s">
        <v>2185</v>
      </c>
      <c r="BJ907" s="193" t="s">
        <v>7040</v>
      </c>
      <c r="BK907" s="109"/>
    </row>
    <row r="908" s="193" customFormat="true" ht="12.75" hidden="true" customHeight="true" outlineLevel="0" collapsed="false">
      <c r="A908" s="315"/>
      <c r="B908" s="316"/>
      <c r="C908" s="316"/>
      <c r="D908" s="370" t="s">
        <v>2186</v>
      </c>
      <c r="E908" s="317" t="s">
        <v>2188</v>
      </c>
      <c r="F908" s="87" t="s">
        <v>7041</v>
      </c>
      <c r="G908" s="88"/>
      <c r="H908" s="89" t="s">
        <v>7042</v>
      </c>
      <c r="I908" s="90"/>
      <c r="J908" s="90"/>
      <c r="K908" s="91"/>
      <c r="L908" s="92"/>
      <c r="M908" s="90" t="s">
        <v>2749</v>
      </c>
      <c r="N908" s="90"/>
      <c r="O908" s="90"/>
      <c r="P908" s="91"/>
      <c r="Q908" s="185"/>
      <c r="R908" s="185"/>
      <c r="S908" s="185"/>
      <c r="T908" s="185"/>
      <c r="U908" s="185"/>
      <c r="V908" s="100" t="s">
        <v>7043</v>
      </c>
      <c r="W908" s="95" t="s">
        <v>6605</v>
      </c>
      <c r="X908" s="96"/>
      <c r="Y908" s="96"/>
      <c r="Z908" s="96"/>
      <c r="AA908" s="96"/>
      <c r="AB908" s="96"/>
      <c r="AC908" s="95"/>
      <c r="AD908" s="95" t="s">
        <v>6711</v>
      </c>
      <c r="AE908" s="100"/>
      <c r="AF908" s="100" t="s">
        <v>2735</v>
      </c>
      <c r="AG908" s="186"/>
      <c r="AH908" s="187"/>
      <c r="AI908" s="187"/>
      <c r="AJ908" s="187"/>
      <c r="AK908" s="188"/>
      <c r="AL908" s="188"/>
      <c r="AM908" s="189"/>
      <c r="AN908" s="189"/>
      <c r="AO908" s="189"/>
      <c r="AP908" s="189"/>
      <c r="AQ908" s="189"/>
      <c r="AR908" s="189"/>
      <c r="AS908" s="189"/>
      <c r="AT908" s="194" t="s">
        <v>2187</v>
      </c>
      <c r="AU908" s="104"/>
      <c r="AV908" s="104"/>
      <c r="AW908" s="104"/>
      <c r="AX908" s="104"/>
      <c r="AY908" s="104"/>
      <c r="AZ908" s="104"/>
      <c r="BA908" s="104"/>
      <c r="BB908" s="104"/>
      <c r="BC908" s="104"/>
      <c r="BD908" s="104"/>
      <c r="BE908" s="162"/>
      <c r="BF908" s="104"/>
      <c r="BG908" s="363"/>
      <c r="BH908" s="213" t="s">
        <v>2188</v>
      </c>
      <c r="BI908" s="193" t="s">
        <v>2188</v>
      </c>
      <c r="BJ908" s="193" t="s">
        <v>7044</v>
      </c>
      <c r="BK908" s="109"/>
    </row>
    <row r="909" s="193" customFormat="true" ht="12.75" hidden="true" customHeight="true" outlineLevel="0" collapsed="false">
      <c r="A909" s="315"/>
      <c r="B909" s="316"/>
      <c r="C909" s="316"/>
      <c r="D909" s="332" t="s">
        <v>2189</v>
      </c>
      <c r="E909" s="317" t="s">
        <v>2191</v>
      </c>
      <c r="F909" s="87" t="s">
        <v>7045</v>
      </c>
      <c r="G909" s="88"/>
      <c r="H909" s="89" t="s">
        <v>7046</v>
      </c>
      <c r="I909" s="90"/>
      <c r="J909" s="90"/>
      <c r="K909" s="91"/>
      <c r="L909" s="92"/>
      <c r="M909" s="90" t="s">
        <v>2749</v>
      </c>
      <c r="N909" s="90"/>
      <c r="O909" s="90"/>
      <c r="P909" s="91"/>
      <c r="Q909" s="185"/>
      <c r="R909" s="185"/>
      <c r="S909" s="185"/>
      <c r="T909" s="185"/>
      <c r="U909" s="185"/>
      <c r="V909" s="100" t="s">
        <v>7047</v>
      </c>
      <c r="W909" s="95" t="s">
        <v>6605</v>
      </c>
      <c r="X909" s="96"/>
      <c r="Y909" s="96"/>
      <c r="Z909" s="96"/>
      <c r="AA909" s="96"/>
      <c r="AB909" s="96"/>
      <c r="AC909" s="95"/>
      <c r="AD909" s="95" t="s">
        <v>6711</v>
      </c>
      <c r="AE909" s="100"/>
      <c r="AF909" s="100" t="s">
        <v>2735</v>
      </c>
      <c r="AG909" s="186"/>
      <c r="AH909" s="187"/>
      <c r="AI909" s="187"/>
      <c r="AJ909" s="187"/>
      <c r="AK909" s="188"/>
      <c r="AL909" s="188"/>
      <c r="AM909" s="189"/>
      <c r="AN909" s="189"/>
      <c r="AO909" s="189"/>
      <c r="AP909" s="189"/>
      <c r="AQ909" s="189"/>
      <c r="AR909" s="189"/>
      <c r="AS909" s="189"/>
      <c r="AT909" s="194" t="s">
        <v>2190</v>
      </c>
      <c r="AU909" s="104"/>
      <c r="AV909" s="104"/>
      <c r="AW909" s="104"/>
      <c r="AX909" s="104"/>
      <c r="AY909" s="104"/>
      <c r="AZ909" s="104"/>
      <c r="BA909" s="104"/>
      <c r="BB909" s="104"/>
      <c r="BC909" s="104"/>
      <c r="BD909" s="104"/>
      <c r="BE909" s="162"/>
      <c r="BF909" s="104"/>
      <c r="BG909" s="363"/>
      <c r="BH909" s="213" t="s">
        <v>2191</v>
      </c>
      <c r="BI909" s="193" t="s">
        <v>2191</v>
      </c>
      <c r="BJ909" s="193" t="s">
        <v>7048</v>
      </c>
      <c r="BK909" s="109"/>
    </row>
    <row r="910" s="193" customFormat="true" ht="12.75" hidden="true" customHeight="true" outlineLevel="0" collapsed="false">
      <c r="A910" s="315"/>
      <c r="B910" s="316"/>
      <c r="C910" s="316"/>
      <c r="D910" s="332" t="s">
        <v>2192</v>
      </c>
      <c r="E910" s="317" t="s">
        <v>2194</v>
      </c>
      <c r="F910" s="87" t="s">
        <v>7049</v>
      </c>
      <c r="G910" s="88"/>
      <c r="H910" s="89" t="s">
        <v>7050</v>
      </c>
      <c r="I910" s="90"/>
      <c r="J910" s="90"/>
      <c r="K910" s="91"/>
      <c r="L910" s="92"/>
      <c r="M910" s="90" t="s">
        <v>2749</v>
      </c>
      <c r="N910" s="90"/>
      <c r="O910" s="90"/>
      <c r="P910" s="91"/>
      <c r="Q910" s="185"/>
      <c r="R910" s="185"/>
      <c r="S910" s="185"/>
      <c r="T910" s="185"/>
      <c r="U910" s="185"/>
      <c r="V910" s="100" t="s">
        <v>7051</v>
      </c>
      <c r="W910" s="95" t="s">
        <v>6605</v>
      </c>
      <c r="X910" s="96"/>
      <c r="Y910" s="96"/>
      <c r="Z910" s="96"/>
      <c r="AA910" s="96"/>
      <c r="AB910" s="96"/>
      <c r="AC910" s="95"/>
      <c r="AD910" s="95" t="s">
        <v>6711</v>
      </c>
      <c r="AE910" s="100"/>
      <c r="AF910" s="100" t="s">
        <v>2735</v>
      </c>
      <c r="AG910" s="186"/>
      <c r="AH910" s="187"/>
      <c r="AI910" s="187"/>
      <c r="AJ910" s="187"/>
      <c r="AK910" s="188"/>
      <c r="AL910" s="188"/>
      <c r="AM910" s="189"/>
      <c r="AN910" s="189"/>
      <c r="AO910" s="189"/>
      <c r="AP910" s="189"/>
      <c r="AQ910" s="189"/>
      <c r="AR910" s="189"/>
      <c r="AS910" s="189"/>
      <c r="AT910" s="194" t="s">
        <v>2193</v>
      </c>
      <c r="AU910" s="104"/>
      <c r="AV910" s="104"/>
      <c r="AW910" s="104"/>
      <c r="AX910" s="104"/>
      <c r="AY910" s="104"/>
      <c r="AZ910" s="104"/>
      <c r="BA910" s="104"/>
      <c r="BB910" s="104"/>
      <c r="BC910" s="104"/>
      <c r="BD910" s="104"/>
      <c r="BE910" s="162"/>
      <c r="BF910" s="104"/>
      <c r="BG910" s="363"/>
      <c r="BH910" s="213" t="s">
        <v>2194</v>
      </c>
      <c r="BI910" s="193" t="s">
        <v>2194</v>
      </c>
      <c r="BJ910" s="193" t="s">
        <v>7052</v>
      </c>
      <c r="BK910" s="109"/>
    </row>
    <row r="911" s="193" customFormat="true" ht="12.75" hidden="true" customHeight="true" outlineLevel="0" collapsed="false">
      <c r="A911" s="315"/>
      <c r="B911" s="316"/>
      <c r="C911" s="316"/>
      <c r="D911" s="332" t="s">
        <v>2195</v>
      </c>
      <c r="E911" s="317" t="s">
        <v>2197</v>
      </c>
      <c r="F911" s="87" t="s">
        <v>7053</v>
      </c>
      <c r="G911" s="88"/>
      <c r="H911" s="89" t="s">
        <v>7054</v>
      </c>
      <c r="I911" s="90"/>
      <c r="J911" s="90"/>
      <c r="K911" s="91"/>
      <c r="L911" s="92"/>
      <c r="M911" s="90" t="s">
        <v>2749</v>
      </c>
      <c r="N911" s="90"/>
      <c r="O911" s="90"/>
      <c r="P911" s="91"/>
      <c r="Q911" s="185"/>
      <c r="R911" s="185"/>
      <c r="S911" s="185"/>
      <c r="T911" s="185"/>
      <c r="U911" s="185"/>
      <c r="V911" s="100" t="s">
        <v>7055</v>
      </c>
      <c r="W911" s="95" t="s">
        <v>6605</v>
      </c>
      <c r="X911" s="96"/>
      <c r="Y911" s="96"/>
      <c r="Z911" s="96"/>
      <c r="AA911" s="96"/>
      <c r="AB911" s="96"/>
      <c r="AC911" s="95"/>
      <c r="AD911" s="95" t="s">
        <v>6711</v>
      </c>
      <c r="AE911" s="100"/>
      <c r="AF911" s="100" t="s">
        <v>2735</v>
      </c>
      <c r="AG911" s="186"/>
      <c r="AH911" s="187"/>
      <c r="AI911" s="187"/>
      <c r="AJ911" s="187"/>
      <c r="AK911" s="188"/>
      <c r="AL911" s="188"/>
      <c r="AM911" s="189"/>
      <c r="AN911" s="189"/>
      <c r="AO911" s="189"/>
      <c r="AP911" s="189"/>
      <c r="AQ911" s="189"/>
      <c r="AR911" s="189"/>
      <c r="AS911" s="189"/>
      <c r="AT911" s="194" t="s">
        <v>2196</v>
      </c>
      <c r="AU911" s="104"/>
      <c r="AV911" s="104"/>
      <c r="AW911" s="104"/>
      <c r="AX911" s="104"/>
      <c r="AY911" s="104"/>
      <c r="AZ911" s="104"/>
      <c r="BA911" s="104"/>
      <c r="BB911" s="104"/>
      <c r="BC911" s="104"/>
      <c r="BD911" s="104"/>
      <c r="BE911" s="162"/>
      <c r="BF911" s="104"/>
      <c r="BG911" s="363"/>
      <c r="BH911" s="213" t="s">
        <v>2197</v>
      </c>
      <c r="BI911" s="193" t="s">
        <v>2197</v>
      </c>
      <c r="BJ911" s="193" t="s">
        <v>7056</v>
      </c>
      <c r="BK911" s="109"/>
    </row>
    <row r="912" s="193" customFormat="true" ht="12.75" hidden="true" customHeight="true" outlineLevel="0" collapsed="false">
      <c r="A912" s="315"/>
      <c r="B912" s="316"/>
      <c r="C912" s="316"/>
      <c r="D912" s="332" t="s">
        <v>2198</v>
      </c>
      <c r="E912" s="317" t="s">
        <v>2200</v>
      </c>
      <c r="F912" s="87" t="s">
        <v>7057</v>
      </c>
      <c r="G912" s="88"/>
      <c r="H912" s="89" t="s">
        <v>7058</v>
      </c>
      <c r="I912" s="90"/>
      <c r="J912" s="90"/>
      <c r="K912" s="91"/>
      <c r="L912" s="92"/>
      <c r="M912" s="90" t="s">
        <v>2749</v>
      </c>
      <c r="N912" s="90"/>
      <c r="O912" s="90"/>
      <c r="P912" s="91"/>
      <c r="Q912" s="185"/>
      <c r="R912" s="185"/>
      <c r="S912" s="185"/>
      <c r="T912" s="185"/>
      <c r="U912" s="185"/>
      <c r="V912" s="100" t="s">
        <v>7059</v>
      </c>
      <c r="W912" s="95" t="s">
        <v>6605</v>
      </c>
      <c r="X912" s="96"/>
      <c r="Y912" s="96"/>
      <c r="Z912" s="96"/>
      <c r="AA912" s="96"/>
      <c r="AB912" s="96"/>
      <c r="AC912" s="95"/>
      <c r="AD912" s="95" t="s">
        <v>6711</v>
      </c>
      <c r="AE912" s="100"/>
      <c r="AF912" s="100" t="s">
        <v>2735</v>
      </c>
      <c r="AG912" s="186"/>
      <c r="AH912" s="187"/>
      <c r="AI912" s="187"/>
      <c r="AJ912" s="187"/>
      <c r="AK912" s="188"/>
      <c r="AL912" s="188"/>
      <c r="AM912" s="189"/>
      <c r="AN912" s="189"/>
      <c r="AO912" s="189"/>
      <c r="AP912" s="189"/>
      <c r="AQ912" s="189"/>
      <c r="AR912" s="189"/>
      <c r="AS912" s="189"/>
      <c r="AT912" s="194" t="s">
        <v>2199</v>
      </c>
      <c r="AU912" s="104"/>
      <c r="AV912" s="104"/>
      <c r="AW912" s="104"/>
      <c r="AX912" s="104"/>
      <c r="AY912" s="104"/>
      <c r="AZ912" s="104"/>
      <c r="BA912" s="104"/>
      <c r="BB912" s="104"/>
      <c r="BC912" s="104"/>
      <c r="BD912" s="104"/>
      <c r="BE912" s="162"/>
      <c r="BF912" s="104"/>
      <c r="BG912" s="363"/>
      <c r="BH912" s="213" t="s">
        <v>2200</v>
      </c>
      <c r="BI912" s="193" t="s">
        <v>2200</v>
      </c>
      <c r="BJ912" s="193" t="s">
        <v>7060</v>
      </c>
      <c r="BK912" s="109"/>
    </row>
    <row r="913" s="193" customFormat="true" ht="12.75" hidden="true" customHeight="true" outlineLevel="0" collapsed="false">
      <c r="A913" s="315"/>
      <c r="B913" s="316"/>
      <c r="C913" s="316"/>
      <c r="D913" s="332" t="s">
        <v>2201</v>
      </c>
      <c r="E913" s="317" t="s">
        <v>2202</v>
      </c>
      <c r="F913" s="87" t="s">
        <v>7061</v>
      </c>
      <c r="G913" s="88"/>
      <c r="H913" s="89" t="s">
        <v>7062</v>
      </c>
      <c r="I913" s="90"/>
      <c r="J913" s="90"/>
      <c r="K913" s="91"/>
      <c r="L913" s="92"/>
      <c r="M913" s="90" t="s">
        <v>2749</v>
      </c>
      <c r="N913" s="90"/>
      <c r="O913" s="90"/>
      <c r="P913" s="91"/>
      <c r="Q913" s="185"/>
      <c r="R913" s="185"/>
      <c r="S913" s="185"/>
      <c r="T913" s="185"/>
      <c r="U913" s="185"/>
      <c r="V913" s="100" t="s">
        <v>7063</v>
      </c>
      <c r="W913" s="95" t="s">
        <v>6605</v>
      </c>
      <c r="X913" s="96"/>
      <c r="Y913" s="96"/>
      <c r="Z913" s="96"/>
      <c r="AA913" s="96"/>
      <c r="AB913" s="96"/>
      <c r="AC913" s="95"/>
      <c r="AD913" s="95" t="s">
        <v>6711</v>
      </c>
      <c r="AE913" s="100"/>
      <c r="AF913" s="100" t="n">
        <v>0</v>
      </c>
      <c r="AG913" s="186"/>
      <c r="AH913" s="187"/>
      <c r="AI913" s="187"/>
      <c r="AJ913" s="187"/>
      <c r="AK913" s="188"/>
      <c r="AL913" s="188"/>
      <c r="AM913" s="189"/>
      <c r="AN913" s="189"/>
      <c r="AO913" s="189"/>
      <c r="AP913" s="189"/>
      <c r="AQ913" s="189"/>
      <c r="AR913" s="189"/>
      <c r="AS913" s="189"/>
      <c r="AT913" s="194" t="s">
        <v>2201</v>
      </c>
      <c r="AU913" s="104"/>
      <c r="AV913" s="104"/>
      <c r="AW913" s="104"/>
      <c r="AX913" s="104"/>
      <c r="AY913" s="104"/>
      <c r="AZ913" s="104"/>
      <c r="BA913" s="104"/>
      <c r="BB913" s="104"/>
      <c r="BC913" s="104"/>
      <c r="BD913" s="104"/>
      <c r="BE913" s="162"/>
      <c r="BF913" s="104"/>
      <c r="BG913" s="363"/>
      <c r="BH913" s="213" t="s">
        <v>2202</v>
      </c>
      <c r="BI913" s="193" t="s">
        <v>2202</v>
      </c>
      <c r="BJ913" s="193" t="s">
        <v>7064</v>
      </c>
      <c r="BK913" s="109"/>
    </row>
    <row r="914" s="193" customFormat="true" ht="12.75" hidden="true" customHeight="true" outlineLevel="0" collapsed="false">
      <c r="A914" s="315"/>
      <c r="B914" s="316"/>
      <c r="C914" s="316"/>
      <c r="D914" s="332" t="s">
        <v>2203</v>
      </c>
      <c r="E914" s="317" t="s">
        <v>2204</v>
      </c>
      <c r="F914" s="87" t="s">
        <v>7065</v>
      </c>
      <c r="G914" s="88"/>
      <c r="H914" s="89" t="s">
        <v>7066</v>
      </c>
      <c r="I914" s="90"/>
      <c r="J914" s="90"/>
      <c r="K914" s="91"/>
      <c r="L914" s="92"/>
      <c r="M914" s="90" t="s">
        <v>2749</v>
      </c>
      <c r="N914" s="90"/>
      <c r="O914" s="90"/>
      <c r="P914" s="91"/>
      <c r="Q914" s="185"/>
      <c r="R914" s="185"/>
      <c r="S914" s="185"/>
      <c r="T914" s="185"/>
      <c r="U914" s="185"/>
      <c r="V914" s="100" t="s">
        <v>7067</v>
      </c>
      <c r="W914" s="95" t="s">
        <v>6605</v>
      </c>
      <c r="X914" s="96"/>
      <c r="Y914" s="96"/>
      <c r="Z914" s="96"/>
      <c r="AA914" s="96"/>
      <c r="AB914" s="96"/>
      <c r="AC914" s="95"/>
      <c r="AD914" s="95" t="s">
        <v>6711</v>
      </c>
      <c r="AE914" s="100"/>
      <c r="AF914" s="100" t="n">
        <v>0</v>
      </c>
      <c r="AG914" s="186"/>
      <c r="AH914" s="187"/>
      <c r="AI914" s="187"/>
      <c r="AJ914" s="187"/>
      <c r="AK914" s="188"/>
      <c r="AL914" s="188"/>
      <c r="AM914" s="189"/>
      <c r="AN914" s="189"/>
      <c r="AO914" s="189"/>
      <c r="AP914" s="189"/>
      <c r="AQ914" s="189"/>
      <c r="AR914" s="189"/>
      <c r="AS914" s="189"/>
      <c r="AT914" s="194" t="s">
        <v>2203</v>
      </c>
      <c r="AU914" s="104"/>
      <c r="AV914" s="104"/>
      <c r="AW914" s="104"/>
      <c r="AX914" s="104"/>
      <c r="AY914" s="104"/>
      <c r="AZ914" s="104"/>
      <c r="BA914" s="104"/>
      <c r="BB914" s="104"/>
      <c r="BC914" s="104"/>
      <c r="BD914" s="104"/>
      <c r="BE914" s="162"/>
      <c r="BF914" s="104"/>
      <c r="BG914" s="363"/>
      <c r="BH914" s="213" t="s">
        <v>2204</v>
      </c>
      <c r="BI914" s="193" t="s">
        <v>2204</v>
      </c>
      <c r="BJ914" s="193" t="s">
        <v>7068</v>
      </c>
      <c r="BK914" s="109"/>
    </row>
    <row r="915" s="193" customFormat="true" ht="12.75" hidden="true" customHeight="true" outlineLevel="0" collapsed="false">
      <c r="A915" s="315"/>
      <c r="B915" s="316"/>
      <c r="C915" s="316"/>
      <c r="D915" s="332" t="s">
        <v>2205</v>
      </c>
      <c r="E915" s="317" t="s">
        <v>2206</v>
      </c>
      <c r="F915" s="87" t="s">
        <v>7069</v>
      </c>
      <c r="G915" s="88"/>
      <c r="H915" s="89" t="s">
        <v>7070</v>
      </c>
      <c r="I915" s="90"/>
      <c r="J915" s="90"/>
      <c r="K915" s="91"/>
      <c r="L915" s="92"/>
      <c r="M915" s="90" t="s">
        <v>2749</v>
      </c>
      <c r="N915" s="90"/>
      <c r="O915" s="90"/>
      <c r="P915" s="91"/>
      <c r="Q915" s="185"/>
      <c r="R915" s="185"/>
      <c r="S915" s="185"/>
      <c r="T915" s="185"/>
      <c r="U915" s="185"/>
      <c r="V915" s="100" t="s">
        <v>7071</v>
      </c>
      <c r="W915" s="95" t="s">
        <v>6605</v>
      </c>
      <c r="X915" s="96"/>
      <c r="Y915" s="96"/>
      <c r="Z915" s="96"/>
      <c r="AA915" s="96"/>
      <c r="AB915" s="96"/>
      <c r="AC915" s="95"/>
      <c r="AD915" s="95" t="s">
        <v>6711</v>
      </c>
      <c r="AE915" s="100"/>
      <c r="AF915" s="100" t="n">
        <v>0</v>
      </c>
      <c r="AG915" s="186"/>
      <c r="AH915" s="187"/>
      <c r="AI915" s="187"/>
      <c r="AJ915" s="187"/>
      <c r="AK915" s="188"/>
      <c r="AL915" s="188"/>
      <c r="AM915" s="189"/>
      <c r="AN915" s="189"/>
      <c r="AO915" s="189"/>
      <c r="AP915" s="189"/>
      <c r="AQ915" s="189"/>
      <c r="AR915" s="189"/>
      <c r="AS915" s="189"/>
      <c r="AT915" s="194" t="s">
        <v>2205</v>
      </c>
      <c r="AU915" s="104"/>
      <c r="AV915" s="104"/>
      <c r="AW915" s="104"/>
      <c r="AX915" s="104"/>
      <c r="AY915" s="104"/>
      <c r="AZ915" s="104"/>
      <c r="BA915" s="104"/>
      <c r="BB915" s="104"/>
      <c r="BC915" s="104"/>
      <c r="BD915" s="104"/>
      <c r="BE915" s="162"/>
      <c r="BF915" s="104"/>
      <c r="BG915" s="363"/>
      <c r="BH915" s="213" t="s">
        <v>2206</v>
      </c>
      <c r="BI915" s="193" t="s">
        <v>2206</v>
      </c>
      <c r="BJ915" s="193" t="s">
        <v>7072</v>
      </c>
      <c r="BK915" s="109"/>
    </row>
    <row r="916" s="193" customFormat="true" ht="12.75" hidden="true" customHeight="true" outlineLevel="0" collapsed="false">
      <c r="A916" s="315"/>
      <c r="B916" s="316"/>
      <c r="C916" s="316"/>
      <c r="D916" s="332" t="s">
        <v>2207</v>
      </c>
      <c r="E916" s="317" t="s">
        <v>2208</v>
      </c>
      <c r="F916" s="87" t="s">
        <v>7073</v>
      </c>
      <c r="G916" s="88"/>
      <c r="H916" s="89" t="s">
        <v>7074</v>
      </c>
      <c r="I916" s="90"/>
      <c r="J916" s="90"/>
      <c r="K916" s="91"/>
      <c r="L916" s="92"/>
      <c r="M916" s="90" t="s">
        <v>2749</v>
      </c>
      <c r="N916" s="90"/>
      <c r="O916" s="90"/>
      <c r="P916" s="91"/>
      <c r="Q916" s="185"/>
      <c r="R916" s="185"/>
      <c r="S916" s="185"/>
      <c r="T916" s="185"/>
      <c r="U916" s="185"/>
      <c r="V916" s="100" t="s">
        <v>7075</v>
      </c>
      <c r="W916" s="95" t="s">
        <v>6605</v>
      </c>
      <c r="X916" s="96"/>
      <c r="Y916" s="96"/>
      <c r="Z916" s="96"/>
      <c r="AA916" s="96"/>
      <c r="AB916" s="96"/>
      <c r="AC916" s="95"/>
      <c r="AD916" s="95" t="s">
        <v>6711</v>
      </c>
      <c r="AE916" s="100"/>
      <c r="AF916" s="100" t="n">
        <v>0</v>
      </c>
      <c r="AG916" s="186"/>
      <c r="AH916" s="187"/>
      <c r="AI916" s="187"/>
      <c r="AJ916" s="187"/>
      <c r="AK916" s="188"/>
      <c r="AL916" s="188"/>
      <c r="AM916" s="189"/>
      <c r="AN916" s="189"/>
      <c r="AO916" s="189"/>
      <c r="AP916" s="189"/>
      <c r="AQ916" s="189"/>
      <c r="AR916" s="189"/>
      <c r="AS916" s="189"/>
      <c r="AT916" s="194" t="s">
        <v>2207</v>
      </c>
      <c r="AU916" s="104"/>
      <c r="AV916" s="104"/>
      <c r="AW916" s="104"/>
      <c r="AX916" s="104"/>
      <c r="AY916" s="104"/>
      <c r="AZ916" s="104"/>
      <c r="BA916" s="104"/>
      <c r="BB916" s="104"/>
      <c r="BC916" s="104"/>
      <c r="BD916" s="104"/>
      <c r="BE916" s="162"/>
      <c r="BF916" s="104"/>
      <c r="BG916" s="363"/>
      <c r="BH916" s="213" t="s">
        <v>2208</v>
      </c>
      <c r="BI916" s="193" t="s">
        <v>2208</v>
      </c>
      <c r="BJ916" s="193" t="s">
        <v>7076</v>
      </c>
      <c r="BK916" s="109"/>
    </row>
    <row r="917" s="193" customFormat="true" ht="12.75" hidden="true" customHeight="true" outlineLevel="0" collapsed="false">
      <c r="A917" s="315"/>
      <c r="B917" s="316"/>
      <c r="C917" s="316"/>
      <c r="D917" s="332" t="s">
        <v>2209</v>
      </c>
      <c r="E917" s="317" t="s">
        <v>2210</v>
      </c>
      <c r="F917" s="87" t="s">
        <v>7077</v>
      </c>
      <c r="G917" s="88"/>
      <c r="H917" s="89" t="s">
        <v>7078</v>
      </c>
      <c r="I917" s="90"/>
      <c r="J917" s="90"/>
      <c r="K917" s="91"/>
      <c r="L917" s="92"/>
      <c r="M917" s="90" t="s">
        <v>2749</v>
      </c>
      <c r="N917" s="90"/>
      <c r="O917" s="90"/>
      <c r="P917" s="91"/>
      <c r="Q917" s="185"/>
      <c r="R917" s="185"/>
      <c r="S917" s="185"/>
      <c r="T917" s="185"/>
      <c r="U917" s="185"/>
      <c r="V917" s="100" t="s">
        <v>7079</v>
      </c>
      <c r="W917" s="95" t="s">
        <v>6605</v>
      </c>
      <c r="X917" s="96"/>
      <c r="Y917" s="96"/>
      <c r="Z917" s="96"/>
      <c r="AA917" s="96"/>
      <c r="AB917" s="96"/>
      <c r="AC917" s="95"/>
      <c r="AD917" s="95" t="s">
        <v>6711</v>
      </c>
      <c r="AE917" s="100"/>
      <c r="AF917" s="100" t="n">
        <v>0</v>
      </c>
      <c r="AG917" s="186"/>
      <c r="AH917" s="187"/>
      <c r="AI917" s="187"/>
      <c r="AJ917" s="187"/>
      <c r="AK917" s="188"/>
      <c r="AL917" s="188"/>
      <c r="AM917" s="189"/>
      <c r="AN917" s="189"/>
      <c r="AO917" s="189"/>
      <c r="AP917" s="189"/>
      <c r="AQ917" s="189"/>
      <c r="AR917" s="189"/>
      <c r="AS917" s="189"/>
      <c r="AT917" s="194" t="s">
        <v>2209</v>
      </c>
      <c r="AU917" s="104"/>
      <c r="AV917" s="104"/>
      <c r="AW917" s="104"/>
      <c r="AX917" s="104"/>
      <c r="AY917" s="104"/>
      <c r="AZ917" s="104"/>
      <c r="BA917" s="104"/>
      <c r="BB917" s="104"/>
      <c r="BC917" s="104"/>
      <c r="BD917" s="104"/>
      <c r="BE917" s="162"/>
      <c r="BF917" s="104"/>
      <c r="BG917" s="363"/>
      <c r="BH917" s="213" t="s">
        <v>2210</v>
      </c>
      <c r="BI917" s="193" t="s">
        <v>2210</v>
      </c>
      <c r="BJ917" s="193" t="s">
        <v>7080</v>
      </c>
      <c r="BK917" s="109"/>
    </row>
    <row r="918" s="193" customFormat="true" ht="12.75" hidden="true" customHeight="true" outlineLevel="0" collapsed="false">
      <c r="A918" s="315"/>
      <c r="B918" s="316"/>
      <c r="C918" s="316"/>
      <c r="D918" s="332" t="s">
        <v>2211</v>
      </c>
      <c r="E918" s="317" t="s">
        <v>2212</v>
      </c>
      <c r="F918" s="87" t="s">
        <v>7081</v>
      </c>
      <c r="G918" s="88"/>
      <c r="H918" s="89" t="s">
        <v>7082</v>
      </c>
      <c r="I918" s="90"/>
      <c r="J918" s="90"/>
      <c r="K918" s="91"/>
      <c r="L918" s="92"/>
      <c r="M918" s="90" t="s">
        <v>2749</v>
      </c>
      <c r="N918" s="90"/>
      <c r="O918" s="90"/>
      <c r="P918" s="91"/>
      <c r="Q918" s="185"/>
      <c r="R918" s="185"/>
      <c r="S918" s="185"/>
      <c r="T918" s="185"/>
      <c r="U918" s="185"/>
      <c r="V918" s="100" t="s">
        <v>7083</v>
      </c>
      <c r="W918" s="95" t="s">
        <v>6605</v>
      </c>
      <c r="X918" s="96"/>
      <c r="Y918" s="96"/>
      <c r="Z918" s="96"/>
      <c r="AA918" s="96"/>
      <c r="AB918" s="96"/>
      <c r="AC918" s="95"/>
      <c r="AD918" s="95" t="s">
        <v>6711</v>
      </c>
      <c r="AE918" s="100"/>
      <c r="AF918" s="100" t="n">
        <v>1</v>
      </c>
      <c r="AG918" s="186"/>
      <c r="AH918" s="187"/>
      <c r="AI918" s="187"/>
      <c r="AJ918" s="187"/>
      <c r="AK918" s="188"/>
      <c r="AL918" s="188"/>
      <c r="AM918" s="189"/>
      <c r="AN918" s="189"/>
      <c r="AO918" s="189"/>
      <c r="AP918" s="189"/>
      <c r="AQ918" s="189"/>
      <c r="AR918" s="189"/>
      <c r="AS918" s="189"/>
      <c r="AT918" s="194" t="s">
        <v>2211</v>
      </c>
      <c r="AU918" s="104"/>
      <c r="AV918" s="104"/>
      <c r="AW918" s="104"/>
      <c r="AX918" s="104"/>
      <c r="AY918" s="104"/>
      <c r="AZ918" s="104"/>
      <c r="BA918" s="104"/>
      <c r="BB918" s="104"/>
      <c r="BC918" s="104"/>
      <c r="BD918" s="104"/>
      <c r="BE918" s="162"/>
      <c r="BF918" s="104"/>
      <c r="BG918" s="363"/>
      <c r="BH918" s="213" t="s">
        <v>2212</v>
      </c>
      <c r="BI918" s="193" t="s">
        <v>2212</v>
      </c>
      <c r="BJ918" s="193" t="s">
        <v>7084</v>
      </c>
      <c r="BK918" s="109"/>
    </row>
    <row r="919" s="193" customFormat="true" ht="12.75" hidden="true" customHeight="true" outlineLevel="0" collapsed="false">
      <c r="A919" s="315"/>
      <c r="B919" s="316"/>
      <c r="C919" s="316"/>
      <c r="D919" s="370" t="s">
        <v>2213</v>
      </c>
      <c r="E919" s="317" t="s">
        <v>2214</v>
      </c>
      <c r="F919" s="87" t="s">
        <v>7085</v>
      </c>
      <c r="G919" s="88"/>
      <c r="H919" s="89" t="s">
        <v>7086</v>
      </c>
      <c r="I919" s="90"/>
      <c r="J919" s="90"/>
      <c r="K919" s="91"/>
      <c r="L919" s="92"/>
      <c r="M919" s="90" t="s">
        <v>2749</v>
      </c>
      <c r="N919" s="90"/>
      <c r="O919" s="90"/>
      <c r="P919" s="91"/>
      <c r="Q919" s="185"/>
      <c r="R919" s="185"/>
      <c r="S919" s="185"/>
      <c r="T919" s="185"/>
      <c r="U919" s="185"/>
      <c r="V919" s="100" t="s">
        <v>7087</v>
      </c>
      <c r="W919" s="95" t="s">
        <v>6605</v>
      </c>
      <c r="X919" s="96"/>
      <c r="Y919" s="96"/>
      <c r="Z919" s="96"/>
      <c r="AA919" s="96"/>
      <c r="AB919" s="96"/>
      <c r="AC919" s="95"/>
      <c r="AD919" s="95" t="s">
        <v>6711</v>
      </c>
      <c r="AE919" s="100"/>
      <c r="AF919" s="100" t="n">
        <v>0</v>
      </c>
      <c r="AG919" s="186"/>
      <c r="AH919" s="187"/>
      <c r="AI919" s="187"/>
      <c r="AJ919" s="187"/>
      <c r="AK919" s="188"/>
      <c r="AL919" s="188"/>
      <c r="AM919" s="189"/>
      <c r="AN919" s="189"/>
      <c r="AO919" s="189"/>
      <c r="AP919" s="189"/>
      <c r="AQ919" s="189"/>
      <c r="AR919" s="189"/>
      <c r="AS919" s="189"/>
      <c r="AT919" s="194" t="s">
        <v>2213</v>
      </c>
      <c r="AU919" s="104"/>
      <c r="AV919" s="104"/>
      <c r="AW919" s="104"/>
      <c r="AX919" s="104"/>
      <c r="AY919" s="104"/>
      <c r="AZ919" s="104"/>
      <c r="BA919" s="104"/>
      <c r="BB919" s="104"/>
      <c r="BC919" s="104"/>
      <c r="BD919" s="104"/>
      <c r="BE919" s="162"/>
      <c r="BF919" s="104"/>
      <c r="BG919" s="363"/>
      <c r="BH919" s="213" t="s">
        <v>2214</v>
      </c>
      <c r="BI919" s="193" t="s">
        <v>2214</v>
      </c>
      <c r="BJ919" s="193" t="s">
        <v>7088</v>
      </c>
      <c r="BK919" s="109"/>
    </row>
    <row r="920" s="193" customFormat="true" ht="12.75" hidden="true" customHeight="true" outlineLevel="0" collapsed="false">
      <c r="A920" s="315"/>
      <c r="B920" s="316"/>
      <c r="C920" s="316"/>
      <c r="D920" s="370" t="s">
        <v>2215</v>
      </c>
      <c r="E920" s="317" t="s">
        <v>2216</v>
      </c>
      <c r="F920" s="87" t="s">
        <v>7089</v>
      </c>
      <c r="G920" s="88"/>
      <c r="H920" s="89" t="s">
        <v>7090</v>
      </c>
      <c r="I920" s="90"/>
      <c r="J920" s="90"/>
      <c r="K920" s="91"/>
      <c r="L920" s="92"/>
      <c r="M920" s="90" t="s">
        <v>2749</v>
      </c>
      <c r="N920" s="90"/>
      <c r="O920" s="90"/>
      <c r="P920" s="91"/>
      <c r="Q920" s="185"/>
      <c r="R920" s="185"/>
      <c r="S920" s="185"/>
      <c r="T920" s="185"/>
      <c r="U920" s="185"/>
      <c r="V920" s="100" t="s">
        <v>7091</v>
      </c>
      <c r="W920" s="95" t="s">
        <v>6605</v>
      </c>
      <c r="X920" s="96"/>
      <c r="Y920" s="96"/>
      <c r="Z920" s="96"/>
      <c r="AA920" s="96"/>
      <c r="AB920" s="96"/>
      <c r="AC920" s="95"/>
      <c r="AD920" s="95" t="s">
        <v>6711</v>
      </c>
      <c r="AE920" s="100"/>
      <c r="AF920" s="100" t="n">
        <v>1</v>
      </c>
      <c r="AG920" s="186"/>
      <c r="AH920" s="187"/>
      <c r="AI920" s="187"/>
      <c r="AJ920" s="187"/>
      <c r="AK920" s="188"/>
      <c r="AL920" s="188"/>
      <c r="AM920" s="189"/>
      <c r="AN920" s="189"/>
      <c r="AO920" s="189"/>
      <c r="AP920" s="189"/>
      <c r="AQ920" s="189"/>
      <c r="AR920" s="189"/>
      <c r="AS920" s="189"/>
      <c r="AT920" s="194" t="s">
        <v>2215</v>
      </c>
      <c r="AU920" s="104"/>
      <c r="AV920" s="104"/>
      <c r="AW920" s="104"/>
      <c r="AX920" s="104"/>
      <c r="AY920" s="104"/>
      <c r="AZ920" s="104"/>
      <c r="BA920" s="104"/>
      <c r="BB920" s="104"/>
      <c r="BC920" s="104"/>
      <c r="BD920" s="104"/>
      <c r="BE920" s="162"/>
      <c r="BF920" s="104"/>
      <c r="BG920" s="363"/>
      <c r="BH920" s="213" t="s">
        <v>2216</v>
      </c>
      <c r="BI920" s="193" t="s">
        <v>2216</v>
      </c>
      <c r="BJ920" s="193" t="s">
        <v>7092</v>
      </c>
      <c r="BK920" s="109"/>
    </row>
    <row r="921" s="193" customFormat="true" ht="12.75" hidden="true" customHeight="true" outlineLevel="0" collapsed="false">
      <c r="A921" s="315"/>
      <c r="B921" s="316"/>
      <c r="C921" s="316"/>
      <c r="D921" s="332" t="s">
        <v>2217</v>
      </c>
      <c r="E921" s="317" t="s">
        <v>2219</v>
      </c>
      <c r="F921" s="87" t="s">
        <v>7093</v>
      </c>
      <c r="G921" s="88"/>
      <c r="H921" s="89" t="s">
        <v>7094</v>
      </c>
      <c r="I921" s="90"/>
      <c r="J921" s="90"/>
      <c r="K921" s="91"/>
      <c r="L921" s="92"/>
      <c r="M921" s="90" t="s">
        <v>2749</v>
      </c>
      <c r="N921" s="90"/>
      <c r="O921" s="90"/>
      <c r="P921" s="91"/>
      <c r="Q921" s="185"/>
      <c r="R921" s="185"/>
      <c r="S921" s="185"/>
      <c r="T921" s="185"/>
      <c r="U921" s="185"/>
      <c r="V921" s="100" t="s">
        <v>7095</v>
      </c>
      <c r="W921" s="95" t="s">
        <v>6605</v>
      </c>
      <c r="X921" s="96"/>
      <c r="Y921" s="96"/>
      <c r="Z921" s="96"/>
      <c r="AA921" s="96"/>
      <c r="AB921" s="96"/>
      <c r="AC921" s="95"/>
      <c r="AD921" s="95" t="s">
        <v>6606</v>
      </c>
      <c r="AE921" s="100"/>
      <c r="AF921" s="100" t="s">
        <v>2735</v>
      </c>
      <c r="AG921" s="186"/>
      <c r="AH921" s="187"/>
      <c r="AI921" s="187"/>
      <c r="AJ921" s="187"/>
      <c r="AK921" s="188"/>
      <c r="AL921" s="188"/>
      <c r="AM921" s="189"/>
      <c r="AN921" s="189"/>
      <c r="AO921" s="189"/>
      <c r="AP921" s="189"/>
      <c r="AQ921" s="189"/>
      <c r="AR921" s="189"/>
      <c r="AS921" s="189"/>
      <c r="AT921" s="194" t="s">
        <v>2218</v>
      </c>
      <c r="AU921" s="104"/>
      <c r="AV921" s="104"/>
      <c r="AW921" s="104"/>
      <c r="AX921" s="104"/>
      <c r="AY921" s="104"/>
      <c r="AZ921" s="104"/>
      <c r="BA921" s="104"/>
      <c r="BB921" s="104"/>
      <c r="BC921" s="104"/>
      <c r="BD921" s="104"/>
      <c r="BE921" s="162"/>
      <c r="BF921" s="104"/>
      <c r="BG921" s="363"/>
      <c r="BH921" s="213" t="s">
        <v>2219</v>
      </c>
      <c r="BI921" s="193" t="s">
        <v>2219</v>
      </c>
      <c r="BJ921" s="193" t="s">
        <v>7096</v>
      </c>
      <c r="BK921" s="109"/>
    </row>
    <row r="922" s="193" customFormat="true" ht="12.75" hidden="true" customHeight="true" outlineLevel="0" collapsed="false">
      <c r="A922" s="315"/>
      <c r="B922" s="316"/>
      <c r="C922" s="316"/>
      <c r="D922" s="332" t="s">
        <v>2220</v>
      </c>
      <c r="E922" s="317" t="s">
        <v>2222</v>
      </c>
      <c r="F922" s="87" t="s">
        <v>7097</v>
      </c>
      <c r="G922" s="88"/>
      <c r="H922" s="89" t="s">
        <v>7098</v>
      </c>
      <c r="I922" s="90"/>
      <c r="J922" s="90"/>
      <c r="K922" s="91"/>
      <c r="L922" s="92"/>
      <c r="M922" s="90" t="s">
        <v>2749</v>
      </c>
      <c r="N922" s="90"/>
      <c r="O922" s="90"/>
      <c r="P922" s="91"/>
      <c r="Q922" s="185"/>
      <c r="R922" s="185"/>
      <c r="S922" s="185"/>
      <c r="T922" s="185"/>
      <c r="U922" s="185"/>
      <c r="V922" s="100" t="s">
        <v>7099</v>
      </c>
      <c r="W922" s="95" t="s">
        <v>6605</v>
      </c>
      <c r="X922" s="96"/>
      <c r="Y922" s="96"/>
      <c r="Z922" s="96"/>
      <c r="AA922" s="96"/>
      <c r="AB922" s="96"/>
      <c r="AC922" s="95"/>
      <c r="AD922" s="95" t="s">
        <v>6606</v>
      </c>
      <c r="AE922" s="100"/>
      <c r="AF922" s="100" t="s">
        <v>2735</v>
      </c>
      <c r="AG922" s="186"/>
      <c r="AH922" s="187"/>
      <c r="AI922" s="187"/>
      <c r="AJ922" s="187"/>
      <c r="AK922" s="188"/>
      <c r="AL922" s="188"/>
      <c r="AM922" s="189"/>
      <c r="AN922" s="189"/>
      <c r="AO922" s="189"/>
      <c r="AP922" s="189"/>
      <c r="AQ922" s="189"/>
      <c r="AR922" s="189"/>
      <c r="AS922" s="189"/>
      <c r="AT922" s="194" t="s">
        <v>2221</v>
      </c>
      <c r="AU922" s="104"/>
      <c r="AV922" s="104"/>
      <c r="AW922" s="104"/>
      <c r="AX922" s="104"/>
      <c r="AY922" s="104"/>
      <c r="AZ922" s="104"/>
      <c r="BA922" s="104"/>
      <c r="BB922" s="104"/>
      <c r="BC922" s="104"/>
      <c r="BD922" s="104"/>
      <c r="BE922" s="162"/>
      <c r="BF922" s="104"/>
      <c r="BG922" s="363"/>
      <c r="BH922" s="213" t="s">
        <v>2222</v>
      </c>
      <c r="BI922" s="193" t="s">
        <v>2222</v>
      </c>
      <c r="BJ922" s="193" t="s">
        <v>7100</v>
      </c>
      <c r="BK922" s="109"/>
    </row>
    <row r="923" s="193" customFormat="true" ht="12.75" hidden="true" customHeight="true" outlineLevel="0" collapsed="false">
      <c r="A923" s="315"/>
      <c r="B923" s="316"/>
      <c r="C923" s="316"/>
      <c r="D923" s="332" t="s">
        <v>2223</v>
      </c>
      <c r="E923" s="317" t="s">
        <v>2225</v>
      </c>
      <c r="F923" s="87" t="s">
        <v>7101</v>
      </c>
      <c r="G923" s="88"/>
      <c r="H923" s="89" t="s">
        <v>7102</v>
      </c>
      <c r="I923" s="90"/>
      <c r="J923" s="90"/>
      <c r="K923" s="91"/>
      <c r="L923" s="92"/>
      <c r="M923" s="90" t="s">
        <v>2749</v>
      </c>
      <c r="N923" s="90"/>
      <c r="O923" s="90"/>
      <c r="P923" s="91"/>
      <c r="Q923" s="185"/>
      <c r="R923" s="185"/>
      <c r="S923" s="185"/>
      <c r="T923" s="185"/>
      <c r="U923" s="185"/>
      <c r="V923" s="100" t="s">
        <v>7103</v>
      </c>
      <c r="W923" s="95" t="s">
        <v>6605</v>
      </c>
      <c r="X923" s="96"/>
      <c r="Y923" s="96"/>
      <c r="Z923" s="96"/>
      <c r="AA923" s="96"/>
      <c r="AB923" s="96"/>
      <c r="AC923" s="95"/>
      <c r="AD923" s="95" t="s">
        <v>6606</v>
      </c>
      <c r="AE923" s="100"/>
      <c r="AF923" s="100" t="s">
        <v>2735</v>
      </c>
      <c r="AG923" s="186"/>
      <c r="AH923" s="187"/>
      <c r="AI923" s="187"/>
      <c r="AJ923" s="187"/>
      <c r="AK923" s="188"/>
      <c r="AL923" s="188"/>
      <c r="AM923" s="189"/>
      <c r="AN923" s="189"/>
      <c r="AO923" s="189"/>
      <c r="AP923" s="189"/>
      <c r="AQ923" s="189"/>
      <c r="AR923" s="189"/>
      <c r="AS923" s="189"/>
      <c r="AT923" s="194" t="s">
        <v>2224</v>
      </c>
      <c r="AU923" s="104"/>
      <c r="AV923" s="104"/>
      <c r="AW923" s="104"/>
      <c r="AX923" s="104"/>
      <c r="AY923" s="104"/>
      <c r="AZ923" s="104"/>
      <c r="BA923" s="104"/>
      <c r="BB923" s="104"/>
      <c r="BC923" s="104"/>
      <c r="BD923" s="104"/>
      <c r="BE923" s="162"/>
      <c r="BF923" s="104"/>
      <c r="BG923" s="363"/>
      <c r="BH923" s="213" t="s">
        <v>2225</v>
      </c>
      <c r="BI923" s="193" t="s">
        <v>2225</v>
      </c>
      <c r="BJ923" s="193" t="s">
        <v>7104</v>
      </c>
      <c r="BK923" s="109"/>
    </row>
    <row r="924" s="193" customFormat="true" ht="12.75" hidden="true" customHeight="true" outlineLevel="0" collapsed="false">
      <c r="A924" s="315"/>
      <c r="B924" s="316"/>
      <c r="C924" s="316"/>
      <c r="D924" s="332" t="s">
        <v>2226</v>
      </c>
      <c r="E924" s="317" t="s">
        <v>2228</v>
      </c>
      <c r="F924" s="87" t="s">
        <v>7105</v>
      </c>
      <c r="G924" s="88"/>
      <c r="H924" s="89" t="s">
        <v>7106</v>
      </c>
      <c r="I924" s="90"/>
      <c r="J924" s="90"/>
      <c r="K924" s="91"/>
      <c r="L924" s="92"/>
      <c r="M924" s="90" t="s">
        <v>2749</v>
      </c>
      <c r="N924" s="90"/>
      <c r="O924" s="90"/>
      <c r="P924" s="91"/>
      <c r="Q924" s="185"/>
      <c r="R924" s="185"/>
      <c r="S924" s="185"/>
      <c r="T924" s="185"/>
      <c r="U924" s="185"/>
      <c r="V924" s="100" t="s">
        <v>7107</v>
      </c>
      <c r="W924" s="95" t="s">
        <v>6605</v>
      </c>
      <c r="X924" s="96"/>
      <c r="Y924" s="96"/>
      <c r="Z924" s="96"/>
      <c r="AA924" s="96"/>
      <c r="AB924" s="96"/>
      <c r="AC924" s="95"/>
      <c r="AD924" s="95" t="s">
        <v>6606</v>
      </c>
      <c r="AE924" s="100"/>
      <c r="AF924" s="100" t="s">
        <v>2735</v>
      </c>
      <c r="AG924" s="186"/>
      <c r="AH924" s="187"/>
      <c r="AI924" s="187"/>
      <c r="AJ924" s="187"/>
      <c r="AK924" s="188"/>
      <c r="AL924" s="188"/>
      <c r="AM924" s="189"/>
      <c r="AN924" s="189"/>
      <c r="AO924" s="189"/>
      <c r="AP924" s="189"/>
      <c r="AQ924" s="189"/>
      <c r="AR924" s="189"/>
      <c r="AS924" s="189"/>
      <c r="AT924" s="194" t="s">
        <v>2227</v>
      </c>
      <c r="AU924" s="104"/>
      <c r="AV924" s="104"/>
      <c r="AW924" s="104"/>
      <c r="AX924" s="104"/>
      <c r="AY924" s="104"/>
      <c r="AZ924" s="104"/>
      <c r="BA924" s="104"/>
      <c r="BB924" s="104"/>
      <c r="BC924" s="104"/>
      <c r="BD924" s="104"/>
      <c r="BE924" s="162"/>
      <c r="BF924" s="104"/>
      <c r="BG924" s="363"/>
      <c r="BH924" s="213" t="s">
        <v>2228</v>
      </c>
      <c r="BI924" s="193" t="s">
        <v>2228</v>
      </c>
      <c r="BJ924" s="193" t="s">
        <v>7108</v>
      </c>
      <c r="BK924" s="109"/>
    </row>
    <row r="925" s="193" customFormat="true" ht="12.75" hidden="true" customHeight="true" outlineLevel="0" collapsed="false">
      <c r="A925" s="315"/>
      <c r="B925" s="316"/>
      <c r="C925" s="316"/>
      <c r="D925" s="332" t="s">
        <v>2229</v>
      </c>
      <c r="E925" s="317" t="s">
        <v>2231</v>
      </c>
      <c r="F925" s="87" t="s">
        <v>7109</v>
      </c>
      <c r="G925" s="88"/>
      <c r="H925" s="89" t="s">
        <v>7110</v>
      </c>
      <c r="I925" s="90"/>
      <c r="J925" s="90"/>
      <c r="K925" s="91"/>
      <c r="L925" s="92"/>
      <c r="M925" s="90" t="s">
        <v>2749</v>
      </c>
      <c r="N925" s="90"/>
      <c r="O925" s="90"/>
      <c r="P925" s="91"/>
      <c r="Q925" s="185"/>
      <c r="R925" s="185"/>
      <c r="S925" s="185"/>
      <c r="T925" s="185"/>
      <c r="U925" s="185"/>
      <c r="V925" s="100" t="s">
        <v>7111</v>
      </c>
      <c r="W925" s="95" t="s">
        <v>6605</v>
      </c>
      <c r="X925" s="96"/>
      <c r="Y925" s="96"/>
      <c r="Z925" s="96"/>
      <c r="AA925" s="96"/>
      <c r="AB925" s="96"/>
      <c r="AC925" s="95"/>
      <c r="AD925" s="95" t="s">
        <v>6606</v>
      </c>
      <c r="AE925" s="100"/>
      <c r="AF925" s="100" t="s">
        <v>2735</v>
      </c>
      <c r="AG925" s="186"/>
      <c r="AH925" s="187"/>
      <c r="AI925" s="187"/>
      <c r="AJ925" s="187"/>
      <c r="AK925" s="188"/>
      <c r="AL925" s="188"/>
      <c r="AM925" s="189"/>
      <c r="AN925" s="189"/>
      <c r="AO925" s="189"/>
      <c r="AP925" s="189"/>
      <c r="AQ925" s="189"/>
      <c r="AR925" s="189"/>
      <c r="AS925" s="189"/>
      <c r="AT925" s="194" t="s">
        <v>2230</v>
      </c>
      <c r="AU925" s="104"/>
      <c r="AV925" s="104"/>
      <c r="AW925" s="104"/>
      <c r="AX925" s="104"/>
      <c r="AY925" s="104"/>
      <c r="AZ925" s="104"/>
      <c r="BA925" s="104"/>
      <c r="BB925" s="104"/>
      <c r="BC925" s="104"/>
      <c r="BD925" s="104"/>
      <c r="BE925" s="162"/>
      <c r="BF925" s="104"/>
      <c r="BG925" s="363"/>
      <c r="BH925" s="213" t="s">
        <v>2231</v>
      </c>
      <c r="BI925" s="193" t="s">
        <v>2231</v>
      </c>
      <c r="BJ925" s="193" t="s">
        <v>7112</v>
      </c>
      <c r="BK925" s="109"/>
    </row>
    <row r="926" s="193" customFormat="true" ht="12.75" hidden="true" customHeight="true" outlineLevel="0" collapsed="false">
      <c r="A926" s="315"/>
      <c r="B926" s="316"/>
      <c r="C926" s="316"/>
      <c r="D926" s="332" t="s">
        <v>2232</v>
      </c>
      <c r="E926" s="317" t="s">
        <v>2234</v>
      </c>
      <c r="F926" s="87" t="s">
        <v>7113</v>
      </c>
      <c r="G926" s="88"/>
      <c r="H926" s="89" t="s">
        <v>7114</v>
      </c>
      <c r="I926" s="90"/>
      <c r="J926" s="90"/>
      <c r="K926" s="91"/>
      <c r="L926" s="92"/>
      <c r="M926" s="90" t="s">
        <v>2749</v>
      </c>
      <c r="N926" s="90"/>
      <c r="O926" s="90"/>
      <c r="P926" s="91"/>
      <c r="Q926" s="185"/>
      <c r="R926" s="185"/>
      <c r="S926" s="185"/>
      <c r="T926" s="185"/>
      <c r="U926" s="185"/>
      <c r="V926" s="100" t="s">
        <v>7115</v>
      </c>
      <c r="W926" s="95" t="s">
        <v>6605</v>
      </c>
      <c r="X926" s="96"/>
      <c r="Y926" s="96"/>
      <c r="Z926" s="96"/>
      <c r="AA926" s="96"/>
      <c r="AB926" s="96"/>
      <c r="AC926" s="95"/>
      <c r="AD926" s="95" t="s">
        <v>6606</v>
      </c>
      <c r="AE926" s="100"/>
      <c r="AF926" s="100" t="s">
        <v>2735</v>
      </c>
      <c r="AG926" s="186"/>
      <c r="AH926" s="187"/>
      <c r="AI926" s="187"/>
      <c r="AJ926" s="187"/>
      <c r="AK926" s="188"/>
      <c r="AL926" s="188"/>
      <c r="AM926" s="189"/>
      <c r="AN926" s="189"/>
      <c r="AO926" s="189"/>
      <c r="AP926" s="189"/>
      <c r="AQ926" s="189"/>
      <c r="AR926" s="189"/>
      <c r="AS926" s="189"/>
      <c r="AT926" s="194" t="s">
        <v>2233</v>
      </c>
      <c r="AU926" s="104"/>
      <c r="AV926" s="104"/>
      <c r="AW926" s="104"/>
      <c r="AX926" s="104"/>
      <c r="AY926" s="104"/>
      <c r="AZ926" s="104"/>
      <c r="BA926" s="104"/>
      <c r="BB926" s="104"/>
      <c r="BC926" s="104"/>
      <c r="BD926" s="104"/>
      <c r="BE926" s="162"/>
      <c r="BF926" s="104"/>
      <c r="BG926" s="363"/>
      <c r="BH926" s="213" t="s">
        <v>2234</v>
      </c>
      <c r="BI926" s="193" t="s">
        <v>2234</v>
      </c>
      <c r="BJ926" s="193" t="s">
        <v>7116</v>
      </c>
      <c r="BK926" s="109"/>
    </row>
    <row r="927" s="193" customFormat="true" ht="12.75" hidden="true" customHeight="true" outlineLevel="0" collapsed="false">
      <c r="A927" s="315"/>
      <c r="B927" s="316"/>
      <c r="C927" s="316"/>
      <c r="D927" s="332" t="s">
        <v>2235</v>
      </c>
      <c r="E927" s="317" t="s">
        <v>2237</v>
      </c>
      <c r="F927" s="87" t="s">
        <v>7117</v>
      </c>
      <c r="G927" s="88"/>
      <c r="H927" s="89" t="s">
        <v>7118</v>
      </c>
      <c r="I927" s="90"/>
      <c r="J927" s="90"/>
      <c r="K927" s="91"/>
      <c r="L927" s="92"/>
      <c r="M927" s="90" t="s">
        <v>2749</v>
      </c>
      <c r="N927" s="90"/>
      <c r="O927" s="90"/>
      <c r="P927" s="91"/>
      <c r="Q927" s="185"/>
      <c r="R927" s="185"/>
      <c r="S927" s="185"/>
      <c r="T927" s="185"/>
      <c r="U927" s="185"/>
      <c r="V927" s="100" t="s">
        <v>7119</v>
      </c>
      <c r="W927" s="95" t="s">
        <v>6605</v>
      </c>
      <c r="X927" s="96"/>
      <c r="Y927" s="96"/>
      <c r="Z927" s="96"/>
      <c r="AA927" s="96"/>
      <c r="AB927" s="96"/>
      <c r="AC927" s="95"/>
      <c r="AD927" s="95" t="s">
        <v>6606</v>
      </c>
      <c r="AE927" s="100"/>
      <c r="AF927" s="100" t="s">
        <v>2735</v>
      </c>
      <c r="AG927" s="186"/>
      <c r="AH927" s="187"/>
      <c r="AI927" s="187"/>
      <c r="AJ927" s="187"/>
      <c r="AK927" s="188"/>
      <c r="AL927" s="188"/>
      <c r="AM927" s="189"/>
      <c r="AN927" s="189"/>
      <c r="AO927" s="189"/>
      <c r="AP927" s="189"/>
      <c r="AQ927" s="189"/>
      <c r="AR927" s="189"/>
      <c r="AS927" s="189"/>
      <c r="AT927" s="194" t="s">
        <v>2236</v>
      </c>
      <c r="AU927" s="104"/>
      <c r="AV927" s="104"/>
      <c r="AW927" s="104"/>
      <c r="AX927" s="104"/>
      <c r="AY927" s="104"/>
      <c r="AZ927" s="104"/>
      <c r="BA927" s="104"/>
      <c r="BB927" s="104"/>
      <c r="BC927" s="104"/>
      <c r="BD927" s="104"/>
      <c r="BE927" s="162"/>
      <c r="BF927" s="104"/>
      <c r="BG927" s="363"/>
      <c r="BH927" s="213" t="s">
        <v>2237</v>
      </c>
      <c r="BI927" s="193" t="s">
        <v>2237</v>
      </c>
      <c r="BJ927" s="193" t="s">
        <v>7120</v>
      </c>
      <c r="BK927" s="109"/>
    </row>
    <row r="928" s="193" customFormat="true" ht="12.75" hidden="true" customHeight="true" outlineLevel="0" collapsed="false">
      <c r="A928" s="315"/>
      <c r="B928" s="316"/>
      <c r="C928" s="316"/>
      <c r="D928" s="332" t="s">
        <v>2238</v>
      </c>
      <c r="E928" s="317" t="s">
        <v>2240</v>
      </c>
      <c r="F928" s="87" t="s">
        <v>7121</v>
      </c>
      <c r="G928" s="88"/>
      <c r="H928" s="89" t="s">
        <v>7122</v>
      </c>
      <c r="I928" s="90"/>
      <c r="J928" s="90"/>
      <c r="K928" s="91"/>
      <c r="L928" s="92"/>
      <c r="M928" s="90" t="s">
        <v>2749</v>
      </c>
      <c r="N928" s="90"/>
      <c r="O928" s="90"/>
      <c r="P928" s="91"/>
      <c r="Q928" s="185"/>
      <c r="R928" s="185"/>
      <c r="S928" s="185"/>
      <c r="T928" s="185"/>
      <c r="U928" s="185"/>
      <c r="V928" s="100" t="s">
        <v>7123</v>
      </c>
      <c r="W928" s="95" t="s">
        <v>6605</v>
      </c>
      <c r="X928" s="96"/>
      <c r="Y928" s="96"/>
      <c r="Z928" s="96"/>
      <c r="AA928" s="96"/>
      <c r="AB928" s="96"/>
      <c r="AC928" s="95"/>
      <c r="AD928" s="95" t="s">
        <v>6606</v>
      </c>
      <c r="AE928" s="100"/>
      <c r="AF928" s="100" t="s">
        <v>2735</v>
      </c>
      <c r="AG928" s="186"/>
      <c r="AH928" s="187"/>
      <c r="AI928" s="187"/>
      <c r="AJ928" s="187"/>
      <c r="AK928" s="188"/>
      <c r="AL928" s="188"/>
      <c r="AM928" s="189"/>
      <c r="AN928" s="189"/>
      <c r="AO928" s="189"/>
      <c r="AP928" s="189"/>
      <c r="AQ928" s="189"/>
      <c r="AR928" s="189"/>
      <c r="AS928" s="189"/>
      <c r="AT928" s="194" t="s">
        <v>2239</v>
      </c>
      <c r="AU928" s="104"/>
      <c r="AV928" s="104"/>
      <c r="AW928" s="104"/>
      <c r="AX928" s="104"/>
      <c r="AY928" s="104"/>
      <c r="AZ928" s="104"/>
      <c r="BA928" s="104"/>
      <c r="BB928" s="104"/>
      <c r="BC928" s="104"/>
      <c r="BD928" s="104"/>
      <c r="BE928" s="162"/>
      <c r="BF928" s="104"/>
      <c r="BG928" s="363"/>
      <c r="BH928" s="213" t="s">
        <v>2240</v>
      </c>
      <c r="BI928" s="193" t="s">
        <v>2240</v>
      </c>
      <c r="BJ928" s="193" t="s">
        <v>7124</v>
      </c>
      <c r="BK928" s="109"/>
    </row>
    <row r="929" s="193" customFormat="true" ht="12.75" hidden="true" customHeight="true" outlineLevel="0" collapsed="false">
      <c r="A929" s="315"/>
      <c r="B929" s="316"/>
      <c r="C929" s="316"/>
      <c r="D929" s="332" t="s">
        <v>2241</v>
      </c>
      <c r="E929" s="317" t="s">
        <v>2242</v>
      </c>
      <c r="F929" s="87" t="s">
        <v>7125</v>
      </c>
      <c r="G929" s="88"/>
      <c r="H929" s="89" t="s">
        <v>7126</v>
      </c>
      <c r="I929" s="90"/>
      <c r="J929" s="90"/>
      <c r="K929" s="91"/>
      <c r="L929" s="92"/>
      <c r="M929" s="90" t="s">
        <v>2749</v>
      </c>
      <c r="N929" s="90"/>
      <c r="O929" s="90"/>
      <c r="P929" s="91"/>
      <c r="Q929" s="185"/>
      <c r="R929" s="185"/>
      <c r="S929" s="185"/>
      <c r="T929" s="185"/>
      <c r="U929" s="185"/>
      <c r="V929" s="100" t="s">
        <v>7127</v>
      </c>
      <c r="W929" s="95" t="s">
        <v>6605</v>
      </c>
      <c r="X929" s="96"/>
      <c r="Y929" s="96"/>
      <c r="Z929" s="96"/>
      <c r="AA929" s="96"/>
      <c r="AB929" s="96"/>
      <c r="AC929" s="95"/>
      <c r="AD929" s="95" t="s">
        <v>6606</v>
      </c>
      <c r="AE929" s="100"/>
      <c r="AF929" s="100" t="s">
        <v>2735</v>
      </c>
      <c r="AG929" s="186"/>
      <c r="AH929" s="187"/>
      <c r="AI929" s="187"/>
      <c r="AJ929" s="187"/>
      <c r="AK929" s="188"/>
      <c r="AL929" s="188"/>
      <c r="AM929" s="189"/>
      <c r="AN929" s="189"/>
      <c r="AO929" s="189"/>
      <c r="AP929" s="189"/>
      <c r="AQ929" s="189"/>
      <c r="AR929" s="189"/>
      <c r="AS929" s="189"/>
      <c r="AT929" s="194" t="s">
        <v>2241</v>
      </c>
      <c r="AU929" s="104"/>
      <c r="AV929" s="104"/>
      <c r="AW929" s="104"/>
      <c r="AX929" s="104"/>
      <c r="AY929" s="104"/>
      <c r="AZ929" s="104"/>
      <c r="BA929" s="104"/>
      <c r="BB929" s="104"/>
      <c r="BC929" s="104"/>
      <c r="BD929" s="104"/>
      <c r="BE929" s="162"/>
      <c r="BF929" s="104"/>
      <c r="BG929" s="363"/>
      <c r="BH929" s="213" t="s">
        <v>2242</v>
      </c>
      <c r="BI929" s="193" t="s">
        <v>2242</v>
      </c>
      <c r="BJ929" s="193" t="s">
        <v>7128</v>
      </c>
      <c r="BK929" s="109"/>
    </row>
    <row r="930" s="193" customFormat="true" ht="12.75" hidden="true" customHeight="true" outlineLevel="0" collapsed="false">
      <c r="A930" s="315"/>
      <c r="B930" s="316"/>
      <c r="C930" s="316"/>
      <c r="D930" s="332" t="s">
        <v>2243</v>
      </c>
      <c r="E930" s="317" t="s">
        <v>2244</v>
      </c>
      <c r="F930" s="87" t="s">
        <v>7129</v>
      </c>
      <c r="G930" s="88"/>
      <c r="H930" s="89" t="s">
        <v>7130</v>
      </c>
      <c r="I930" s="90"/>
      <c r="J930" s="90"/>
      <c r="K930" s="91"/>
      <c r="L930" s="92"/>
      <c r="M930" s="90" t="s">
        <v>2749</v>
      </c>
      <c r="N930" s="90"/>
      <c r="O930" s="90"/>
      <c r="P930" s="91"/>
      <c r="Q930" s="185"/>
      <c r="R930" s="185"/>
      <c r="S930" s="185"/>
      <c r="T930" s="185"/>
      <c r="U930" s="185"/>
      <c r="V930" s="100" t="s">
        <v>7131</v>
      </c>
      <c r="W930" s="95" t="s">
        <v>6605</v>
      </c>
      <c r="X930" s="96"/>
      <c r="Y930" s="96"/>
      <c r="Z930" s="96"/>
      <c r="AA930" s="96"/>
      <c r="AB930" s="96"/>
      <c r="AC930" s="95"/>
      <c r="AD930" s="95" t="s">
        <v>6606</v>
      </c>
      <c r="AE930" s="100"/>
      <c r="AF930" s="100" t="s">
        <v>2735</v>
      </c>
      <c r="AG930" s="186"/>
      <c r="AH930" s="187"/>
      <c r="AI930" s="187"/>
      <c r="AJ930" s="187"/>
      <c r="AK930" s="188"/>
      <c r="AL930" s="188"/>
      <c r="AM930" s="189"/>
      <c r="AN930" s="189"/>
      <c r="AO930" s="189"/>
      <c r="AP930" s="189"/>
      <c r="AQ930" s="189"/>
      <c r="AR930" s="189"/>
      <c r="AS930" s="189"/>
      <c r="AT930" s="194" t="s">
        <v>2243</v>
      </c>
      <c r="AU930" s="104"/>
      <c r="AV930" s="104"/>
      <c r="AW930" s="104"/>
      <c r="AX930" s="104"/>
      <c r="AY930" s="104"/>
      <c r="AZ930" s="104"/>
      <c r="BA930" s="104"/>
      <c r="BB930" s="104"/>
      <c r="BC930" s="104"/>
      <c r="BD930" s="104"/>
      <c r="BE930" s="162"/>
      <c r="BF930" s="104"/>
      <c r="BG930" s="363"/>
      <c r="BH930" s="213" t="s">
        <v>2244</v>
      </c>
      <c r="BI930" s="193" t="s">
        <v>2244</v>
      </c>
      <c r="BJ930" s="193" t="s">
        <v>7132</v>
      </c>
      <c r="BK930" s="109"/>
    </row>
    <row r="931" s="193" customFormat="true" ht="12.75" hidden="true" customHeight="true" outlineLevel="0" collapsed="false">
      <c r="A931" s="315"/>
      <c r="B931" s="316"/>
      <c r="C931" s="316"/>
      <c r="D931" s="370" t="s">
        <v>2245</v>
      </c>
      <c r="E931" s="317" t="s">
        <v>2246</v>
      </c>
      <c r="F931" s="87" t="s">
        <v>7133</v>
      </c>
      <c r="G931" s="88"/>
      <c r="H931" s="89" t="s">
        <v>7134</v>
      </c>
      <c r="I931" s="90"/>
      <c r="J931" s="90"/>
      <c r="K931" s="91"/>
      <c r="L931" s="92"/>
      <c r="M931" s="90" t="s">
        <v>2749</v>
      </c>
      <c r="N931" s="90"/>
      <c r="O931" s="90"/>
      <c r="P931" s="91"/>
      <c r="Q931" s="185"/>
      <c r="R931" s="185"/>
      <c r="S931" s="185"/>
      <c r="T931" s="185"/>
      <c r="U931" s="185"/>
      <c r="V931" s="100" t="s">
        <v>7135</v>
      </c>
      <c r="W931" s="95" t="s">
        <v>6605</v>
      </c>
      <c r="X931" s="96"/>
      <c r="Y931" s="96"/>
      <c r="Z931" s="96"/>
      <c r="AA931" s="96"/>
      <c r="AB931" s="96"/>
      <c r="AC931" s="95"/>
      <c r="AD931" s="95" t="s">
        <v>6606</v>
      </c>
      <c r="AE931" s="100"/>
      <c r="AF931" s="100" t="s">
        <v>2735</v>
      </c>
      <c r="AG931" s="186"/>
      <c r="AH931" s="187"/>
      <c r="AI931" s="187"/>
      <c r="AJ931" s="187"/>
      <c r="AK931" s="188"/>
      <c r="AL931" s="188"/>
      <c r="AM931" s="189"/>
      <c r="AN931" s="189"/>
      <c r="AO931" s="189"/>
      <c r="AP931" s="189"/>
      <c r="AQ931" s="189"/>
      <c r="AR931" s="189"/>
      <c r="AS931" s="189"/>
      <c r="AT931" s="194" t="s">
        <v>2245</v>
      </c>
      <c r="AU931" s="104"/>
      <c r="AV931" s="104"/>
      <c r="AW931" s="104"/>
      <c r="AX931" s="104"/>
      <c r="AY931" s="104"/>
      <c r="AZ931" s="104"/>
      <c r="BA931" s="104"/>
      <c r="BB931" s="104"/>
      <c r="BC931" s="104"/>
      <c r="BD931" s="104"/>
      <c r="BE931" s="162"/>
      <c r="BF931" s="104"/>
      <c r="BG931" s="363"/>
      <c r="BH931" s="213" t="s">
        <v>2246</v>
      </c>
      <c r="BI931" s="193" t="s">
        <v>2246</v>
      </c>
      <c r="BJ931" s="193" t="s">
        <v>7136</v>
      </c>
      <c r="BK931" s="109"/>
    </row>
    <row r="932" s="193" customFormat="true" ht="12.75" hidden="true" customHeight="true" outlineLevel="0" collapsed="false">
      <c r="A932" s="315"/>
      <c r="B932" s="316"/>
      <c r="C932" s="316"/>
      <c r="D932" s="370" t="s">
        <v>2247</v>
      </c>
      <c r="E932" s="317" t="s">
        <v>2248</v>
      </c>
      <c r="F932" s="87" t="s">
        <v>7137</v>
      </c>
      <c r="G932" s="88"/>
      <c r="H932" s="89" t="s">
        <v>7138</v>
      </c>
      <c r="I932" s="90"/>
      <c r="J932" s="90"/>
      <c r="K932" s="91"/>
      <c r="L932" s="92"/>
      <c r="M932" s="90" t="s">
        <v>2749</v>
      </c>
      <c r="N932" s="90"/>
      <c r="O932" s="90"/>
      <c r="P932" s="91"/>
      <c r="Q932" s="185"/>
      <c r="R932" s="185"/>
      <c r="S932" s="185"/>
      <c r="T932" s="185"/>
      <c r="U932" s="185"/>
      <c r="V932" s="100" t="s">
        <v>7139</v>
      </c>
      <c r="W932" s="95" t="s">
        <v>6605</v>
      </c>
      <c r="X932" s="96"/>
      <c r="Y932" s="96"/>
      <c r="Z932" s="96"/>
      <c r="AA932" s="96"/>
      <c r="AB932" s="96"/>
      <c r="AC932" s="95"/>
      <c r="AD932" s="95" t="s">
        <v>6606</v>
      </c>
      <c r="AE932" s="100"/>
      <c r="AF932" s="100" t="s">
        <v>2735</v>
      </c>
      <c r="AG932" s="186"/>
      <c r="AH932" s="187"/>
      <c r="AI932" s="187"/>
      <c r="AJ932" s="187"/>
      <c r="AK932" s="188"/>
      <c r="AL932" s="188"/>
      <c r="AM932" s="189"/>
      <c r="AN932" s="189"/>
      <c r="AO932" s="189"/>
      <c r="AP932" s="189"/>
      <c r="AQ932" s="189"/>
      <c r="AR932" s="189"/>
      <c r="AS932" s="189"/>
      <c r="AT932" s="194" t="s">
        <v>2247</v>
      </c>
      <c r="AU932" s="104"/>
      <c r="AV932" s="104"/>
      <c r="AW932" s="104"/>
      <c r="AX932" s="104"/>
      <c r="AY932" s="104"/>
      <c r="AZ932" s="104"/>
      <c r="BA932" s="104"/>
      <c r="BB932" s="104"/>
      <c r="BC932" s="104"/>
      <c r="BD932" s="104"/>
      <c r="BE932" s="162"/>
      <c r="BF932" s="104"/>
      <c r="BG932" s="363"/>
      <c r="BH932" s="213" t="s">
        <v>2248</v>
      </c>
      <c r="BI932" s="193" t="s">
        <v>2248</v>
      </c>
      <c r="BJ932" s="193" t="s">
        <v>7140</v>
      </c>
      <c r="BK932" s="109"/>
    </row>
    <row r="933" s="193" customFormat="true" ht="12.75" hidden="true" customHeight="true" outlineLevel="0" collapsed="false">
      <c r="A933" s="315"/>
      <c r="B933" s="316"/>
      <c r="C933" s="316"/>
      <c r="D933" s="370" t="s">
        <v>2249</v>
      </c>
      <c r="E933" s="317" t="s">
        <v>2250</v>
      </c>
      <c r="F933" s="87" t="s">
        <v>7141</v>
      </c>
      <c r="G933" s="88"/>
      <c r="H933" s="89" t="s">
        <v>7142</v>
      </c>
      <c r="I933" s="90"/>
      <c r="J933" s="90"/>
      <c r="K933" s="91"/>
      <c r="L933" s="92"/>
      <c r="M933" s="90" t="s">
        <v>2749</v>
      </c>
      <c r="N933" s="90"/>
      <c r="O933" s="90"/>
      <c r="P933" s="91"/>
      <c r="Q933" s="185"/>
      <c r="R933" s="185"/>
      <c r="S933" s="185"/>
      <c r="T933" s="185"/>
      <c r="U933" s="185"/>
      <c r="V933" s="100" t="s">
        <v>7143</v>
      </c>
      <c r="W933" s="95" t="s">
        <v>6605</v>
      </c>
      <c r="X933" s="96"/>
      <c r="Y933" s="96"/>
      <c r="Z933" s="96"/>
      <c r="AA933" s="96"/>
      <c r="AB933" s="96"/>
      <c r="AC933" s="95"/>
      <c r="AD933" s="95" t="s">
        <v>6606</v>
      </c>
      <c r="AE933" s="100"/>
      <c r="AF933" s="100" t="s">
        <v>2735</v>
      </c>
      <c r="AG933" s="186"/>
      <c r="AH933" s="187"/>
      <c r="AI933" s="187"/>
      <c r="AJ933" s="187"/>
      <c r="AK933" s="188"/>
      <c r="AL933" s="188"/>
      <c r="AM933" s="189"/>
      <c r="AN933" s="189"/>
      <c r="AO933" s="189"/>
      <c r="AP933" s="189"/>
      <c r="AQ933" s="189"/>
      <c r="AR933" s="189"/>
      <c r="AS933" s="189"/>
      <c r="AT933" s="194" t="s">
        <v>2249</v>
      </c>
      <c r="AU933" s="104"/>
      <c r="AV933" s="104"/>
      <c r="AW933" s="104"/>
      <c r="AX933" s="104"/>
      <c r="AY933" s="104"/>
      <c r="AZ933" s="104"/>
      <c r="BA933" s="104"/>
      <c r="BB933" s="104"/>
      <c r="BC933" s="104"/>
      <c r="BD933" s="104"/>
      <c r="BE933" s="162"/>
      <c r="BF933" s="104"/>
      <c r="BG933" s="363"/>
      <c r="BH933" s="213" t="s">
        <v>2250</v>
      </c>
      <c r="BI933" s="193" t="s">
        <v>2250</v>
      </c>
      <c r="BJ933" s="193" t="s">
        <v>7144</v>
      </c>
      <c r="BK933" s="109"/>
    </row>
    <row r="934" s="232" customFormat="true" ht="12.75" hidden="true" customHeight="true" outlineLevel="0" collapsed="false">
      <c r="A934" s="381"/>
      <c r="B934" s="382"/>
      <c r="C934" s="382"/>
      <c r="D934" s="373" t="s">
        <v>2251</v>
      </c>
      <c r="E934" s="317" t="s">
        <v>2253</v>
      </c>
      <c r="F934" s="87" t="s">
        <v>7145</v>
      </c>
      <c r="G934" s="88"/>
      <c r="H934" s="89" t="s">
        <v>7146</v>
      </c>
      <c r="I934" s="90"/>
      <c r="J934" s="90"/>
      <c r="K934" s="91"/>
      <c r="L934" s="92"/>
      <c r="M934" s="90" t="s">
        <v>2749</v>
      </c>
      <c r="N934" s="90"/>
      <c r="O934" s="90"/>
      <c r="P934" s="91"/>
      <c r="Q934" s="185"/>
      <c r="R934" s="185"/>
      <c r="S934" s="185"/>
      <c r="T934" s="185"/>
      <c r="U934" s="185"/>
      <c r="V934" s="100" t="s">
        <v>7147</v>
      </c>
      <c r="W934" s="95" t="s">
        <v>6605</v>
      </c>
      <c r="X934" s="96"/>
      <c r="Y934" s="96"/>
      <c r="Z934" s="96"/>
      <c r="AA934" s="96"/>
      <c r="AB934" s="96"/>
      <c r="AC934" s="95"/>
      <c r="AD934" s="95" t="s">
        <v>6606</v>
      </c>
      <c r="AE934" s="100"/>
      <c r="AF934" s="100" t="s">
        <v>2735</v>
      </c>
      <c r="AG934" s="186"/>
      <c r="AH934" s="187"/>
      <c r="AI934" s="187"/>
      <c r="AJ934" s="187"/>
      <c r="AK934" s="188"/>
      <c r="AL934" s="188"/>
      <c r="AM934" s="189"/>
      <c r="AN934" s="189"/>
      <c r="AO934" s="189"/>
      <c r="AP934" s="189"/>
      <c r="AQ934" s="189"/>
      <c r="AR934" s="189"/>
      <c r="AS934" s="189"/>
      <c r="AT934" s="194" t="s">
        <v>2252</v>
      </c>
      <c r="AU934" s="230"/>
      <c r="AV934" s="230"/>
      <c r="AW934" s="230"/>
      <c r="AX934" s="230"/>
      <c r="AY934" s="230"/>
      <c r="AZ934" s="230"/>
      <c r="BA934" s="230"/>
      <c r="BB934" s="230"/>
      <c r="BC934" s="230"/>
      <c r="BD934" s="230"/>
      <c r="BE934" s="231"/>
      <c r="BF934" s="230"/>
      <c r="BG934" s="363"/>
      <c r="BH934" s="226" t="s">
        <v>2253</v>
      </c>
      <c r="BI934" s="232" t="s">
        <v>2253</v>
      </c>
      <c r="BJ934" s="232" t="s">
        <v>7148</v>
      </c>
      <c r="BK934" s="109"/>
    </row>
    <row r="935" s="193" customFormat="true" ht="12.75" hidden="true" customHeight="true" outlineLevel="0" collapsed="false">
      <c r="A935" s="315"/>
      <c r="B935" s="316"/>
      <c r="C935" s="316"/>
      <c r="D935" s="332" t="s">
        <v>2254</v>
      </c>
      <c r="E935" s="317" t="s">
        <v>2256</v>
      </c>
      <c r="F935" s="87" t="s">
        <v>7149</v>
      </c>
      <c r="G935" s="88"/>
      <c r="H935" s="89" t="s">
        <v>7150</v>
      </c>
      <c r="I935" s="90"/>
      <c r="J935" s="90"/>
      <c r="K935" s="91"/>
      <c r="L935" s="92"/>
      <c r="M935" s="90" t="s">
        <v>2749</v>
      </c>
      <c r="N935" s="90"/>
      <c r="O935" s="90"/>
      <c r="P935" s="91"/>
      <c r="Q935" s="185"/>
      <c r="R935" s="185"/>
      <c r="S935" s="185"/>
      <c r="T935" s="185"/>
      <c r="U935" s="185"/>
      <c r="V935" s="352" t="s">
        <v>7151</v>
      </c>
      <c r="W935" s="95" t="s">
        <v>6605</v>
      </c>
      <c r="X935" s="96"/>
      <c r="Y935" s="96"/>
      <c r="Z935" s="96"/>
      <c r="AA935" s="96"/>
      <c r="AB935" s="96"/>
      <c r="AC935" s="95"/>
      <c r="AD935" s="95" t="s">
        <v>6606</v>
      </c>
      <c r="AE935" s="100"/>
      <c r="AF935" s="100" t="s">
        <v>2735</v>
      </c>
      <c r="AG935" s="186"/>
      <c r="AH935" s="187"/>
      <c r="AI935" s="187"/>
      <c r="AJ935" s="187"/>
      <c r="AK935" s="188"/>
      <c r="AL935" s="188"/>
      <c r="AM935" s="189"/>
      <c r="AN935" s="189"/>
      <c r="AO935" s="189"/>
      <c r="AP935" s="189"/>
      <c r="AQ935" s="189"/>
      <c r="AR935" s="189"/>
      <c r="AS935" s="189"/>
      <c r="AT935" s="194" t="s">
        <v>2255</v>
      </c>
      <c r="AU935" s="104"/>
      <c r="AV935" s="104"/>
      <c r="AW935" s="104"/>
      <c r="AX935" s="104"/>
      <c r="AY935" s="104"/>
      <c r="AZ935" s="104"/>
      <c r="BA935" s="104"/>
      <c r="BB935" s="104"/>
      <c r="BC935" s="104"/>
      <c r="BD935" s="104"/>
      <c r="BE935" s="162"/>
      <c r="BF935" s="174"/>
      <c r="BG935" s="369"/>
      <c r="BH935" s="213" t="s">
        <v>2256</v>
      </c>
      <c r="BI935" s="193" t="s">
        <v>2256</v>
      </c>
      <c r="BJ935" s="193" t="s">
        <v>7152</v>
      </c>
      <c r="BK935" s="109"/>
    </row>
    <row r="936" s="193" customFormat="true" ht="12.75" hidden="true" customHeight="true" outlineLevel="0" collapsed="false">
      <c r="A936" s="315"/>
      <c r="B936" s="316"/>
      <c r="C936" s="316"/>
      <c r="D936" s="332" t="s">
        <v>2257</v>
      </c>
      <c r="E936" s="317" t="s">
        <v>2259</v>
      </c>
      <c r="F936" s="87" t="s">
        <v>7153</v>
      </c>
      <c r="G936" s="88"/>
      <c r="H936" s="89" t="s">
        <v>7154</v>
      </c>
      <c r="I936" s="90"/>
      <c r="J936" s="90"/>
      <c r="K936" s="91"/>
      <c r="L936" s="92"/>
      <c r="M936" s="90" t="s">
        <v>2749</v>
      </c>
      <c r="N936" s="90"/>
      <c r="O936" s="90"/>
      <c r="P936" s="91"/>
      <c r="Q936" s="185"/>
      <c r="R936" s="185"/>
      <c r="S936" s="185"/>
      <c r="T936" s="185"/>
      <c r="U936" s="185"/>
      <c r="V936" s="352" t="s">
        <v>7155</v>
      </c>
      <c r="W936" s="95" t="s">
        <v>6605</v>
      </c>
      <c r="X936" s="96"/>
      <c r="Y936" s="96"/>
      <c r="Z936" s="96"/>
      <c r="AA936" s="96"/>
      <c r="AB936" s="96"/>
      <c r="AC936" s="95"/>
      <c r="AD936" s="95" t="s">
        <v>6606</v>
      </c>
      <c r="AE936" s="100"/>
      <c r="AF936" s="100" t="s">
        <v>2735</v>
      </c>
      <c r="AG936" s="186"/>
      <c r="AH936" s="187"/>
      <c r="AI936" s="187"/>
      <c r="AJ936" s="187"/>
      <c r="AK936" s="188"/>
      <c r="AL936" s="188"/>
      <c r="AM936" s="189"/>
      <c r="AN936" s="189"/>
      <c r="AO936" s="189"/>
      <c r="AP936" s="189"/>
      <c r="AQ936" s="189"/>
      <c r="AR936" s="189"/>
      <c r="AS936" s="189"/>
      <c r="AT936" s="194" t="s">
        <v>2258</v>
      </c>
      <c r="AU936" s="104"/>
      <c r="AV936" s="104"/>
      <c r="AW936" s="104"/>
      <c r="AX936" s="104"/>
      <c r="AY936" s="104"/>
      <c r="AZ936" s="104"/>
      <c r="BA936" s="104"/>
      <c r="BB936" s="104"/>
      <c r="BC936" s="104"/>
      <c r="BD936" s="104"/>
      <c r="BE936" s="162"/>
      <c r="BF936" s="104"/>
      <c r="BG936" s="363"/>
      <c r="BH936" s="213" t="s">
        <v>2259</v>
      </c>
      <c r="BI936" s="193" t="s">
        <v>2259</v>
      </c>
      <c r="BJ936" s="193" t="s">
        <v>7156</v>
      </c>
      <c r="BK936" s="109"/>
    </row>
    <row r="937" s="193" customFormat="true" ht="12.75" hidden="true" customHeight="true" outlineLevel="0" collapsed="false">
      <c r="A937" s="315"/>
      <c r="B937" s="316"/>
      <c r="C937" s="316"/>
      <c r="D937" s="332" t="s">
        <v>2260</v>
      </c>
      <c r="E937" s="317" t="s">
        <v>2262</v>
      </c>
      <c r="F937" s="87" t="s">
        <v>7157</v>
      </c>
      <c r="G937" s="88"/>
      <c r="H937" s="89" t="s">
        <v>7158</v>
      </c>
      <c r="I937" s="90"/>
      <c r="J937" s="90"/>
      <c r="K937" s="91"/>
      <c r="L937" s="92"/>
      <c r="M937" s="90" t="s">
        <v>2749</v>
      </c>
      <c r="N937" s="90"/>
      <c r="O937" s="90"/>
      <c r="P937" s="91"/>
      <c r="Q937" s="185"/>
      <c r="R937" s="185"/>
      <c r="S937" s="185"/>
      <c r="T937" s="185"/>
      <c r="U937" s="185"/>
      <c r="V937" s="352" t="s">
        <v>7159</v>
      </c>
      <c r="W937" s="95" t="s">
        <v>6605</v>
      </c>
      <c r="X937" s="96"/>
      <c r="Y937" s="96"/>
      <c r="Z937" s="96"/>
      <c r="AA937" s="96"/>
      <c r="AB937" s="96"/>
      <c r="AC937" s="95"/>
      <c r="AD937" s="95" t="s">
        <v>6606</v>
      </c>
      <c r="AE937" s="100"/>
      <c r="AF937" s="100" t="s">
        <v>2735</v>
      </c>
      <c r="AG937" s="186"/>
      <c r="AH937" s="187"/>
      <c r="AI937" s="187"/>
      <c r="AJ937" s="187"/>
      <c r="AK937" s="188"/>
      <c r="AL937" s="188"/>
      <c r="AM937" s="189"/>
      <c r="AN937" s="189"/>
      <c r="AO937" s="189"/>
      <c r="AP937" s="189"/>
      <c r="AQ937" s="189"/>
      <c r="AR937" s="189"/>
      <c r="AS937" s="189"/>
      <c r="AT937" s="194" t="s">
        <v>2261</v>
      </c>
      <c r="AU937" s="104"/>
      <c r="AV937" s="104"/>
      <c r="AW937" s="104"/>
      <c r="AX937" s="104"/>
      <c r="AY937" s="104"/>
      <c r="AZ937" s="104"/>
      <c r="BA937" s="104"/>
      <c r="BB937" s="104"/>
      <c r="BC937" s="104"/>
      <c r="BD937" s="104"/>
      <c r="BE937" s="162"/>
      <c r="BF937" s="104"/>
      <c r="BG937" s="363"/>
      <c r="BH937" s="213" t="s">
        <v>2262</v>
      </c>
      <c r="BI937" s="193" t="s">
        <v>2262</v>
      </c>
      <c r="BJ937" s="193" t="s">
        <v>7160</v>
      </c>
      <c r="BK937" s="109"/>
    </row>
    <row r="938" s="193" customFormat="true" ht="12.75" hidden="true" customHeight="true" outlineLevel="0" collapsed="false">
      <c r="A938" s="315"/>
      <c r="B938" s="316"/>
      <c r="C938" s="316"/>
      <c r="D938" s="332" t="s">
        <v>2263</v>
      </c>
      <c r="E938" s="317" t="s">
        <v>2265</v>
      </c>
      <c r="F938" s="87" t="s">
        <v>7161</v>
      </c>
      <c r="G938" s="88"/>
      <c r="H938" s="89" t="s">
        <v>7162</v>
      </c>
      <c r="I938" s="90"/>
      <c r="J938" s="90"/>
      <c r="K938" s="91"/>
      <c r="L938" s="92"/>
      <c r="M938" s="90" t="s">
        <v>2749</v>
      </c>
      <c r="N938" s="90"/>
      <c r="O938" s="90"/>
      <c r="P938" s="91"/>
      <c r="Q938" s="185"/>
      <c r="R938" s="185"/>
      <c r="S938" s="185"/>
      <c r="T938" s="185"/>
      <c r="U938" s="185"/>
      <c r="V938" s="352" t="s">
        <v>7163</v>
      </c>
      <c r="W938" s="95" t="s">
        <v>6605</v>
      </c>
      <c r="X938" s="96"/>
      <c r="Y938" s="96"/>
      <c r="Z938" s="96"/>
      <c r="AA938" s="96"/>
      <c r="AB938" s="96"/>
      <c r="AC938" s="95"/>
      <c r="AD938" s="95" t="s">
        <v>6606</v>
      </c>
      <c r="AE938" s="100"/>
      <c r="AF938" s="100" t="s">
        <v>2735</v>
      </c>
      <c r="AG938" s="186"/>
      <c r="AH938" s="187"/>
      <c r="AI938" s="187"/>
      <c r="AJ938" s="187"/>
      <c r="AK938" s="188"/>
      <c r="AL938" s="188"/>
      <c r="AM938" s="189"/>
      <c r="AN938" s="189"/>
      <c r="AO938" s="189"/>
      <c r="AP938" s="189"/>
      <c r="AQ938" s="189"/>
      <c r="AR938" s="189"/>
      <c r="AS938" s="189"/>
      <c r="AT938" s="194" t="s">
        <v>2264</v>
      </c>
      <c r="AU938" s="104"/>
      <c r="AV938" s="104"/>
      <c r="AW938" s="104"/>
      <c r="AX938" s="104"/>
      <c r="AY938" s="104"/>
      <c r="AZ938" s="104"/>
      <c r="BA938" s="104"/>
      <c r="BB938" s="104"/>
      <c r="BC938" s="104"/>
      <c r="BD938" s="104"/>
      <c r="BE938" s="162"/>
      <c r="BF938" s="104"/>
      <c r="BG938" s="363"/>
      <c r="BH938" s="213" t="s">
        <v>2265</v>
      </c>
      <c r="BI938" s="193" t="s">
        <v>2265</v>
      </c>
      <c r="BJ938" s="193" t="s">
        <v>7164</v>
      </c>
      <c r="BK938" s="109"/>
    </row>
    <row r="939" s="193" customFormat="true" ht="12.75" hidden="true" customHeight="true" outlineLevel="0" collapsed="false">
      <c r="A939" s="315"/>
      <c r="B939" s="316"/>
      <c r="C939" s="316"/>
      <c r="D939" s="332" t="s">
        <v>2266</v>
      </c>
      <c r="E939" s="317" t="s">
        <v>2268</v>
      </c>
      <c r="F939" s="87" t="s">
        <v>7165</v>
      </c>
      <c r="G939" s="88"/>
      <c r="H939" s="89" t="s">
        <v>7166</v>
      </c>
      <c r="I939" s="90"/>
      <c r="J939" s="90"/>
      <c r="K939" s="91"/>
      <c r="L939" s="92"/>
      <c r="M939" s="90" t="s">
        <v>2749</v>
      </c>
      <c r="N939" s="90"/>
      <c r="O939" s="90"/>
      <c r="P939" s="91"/>
      <c r="Q939" s="185"/>
      <c r="R939" s="185"/>
      <c r="S939" s="185"/>
      <c r="T939" s="185"/>
      <c r="U939" s="185"/>
      <c r="V939" s="352" t="s">
        <v>7167</v>
      </c>
      <c r="W939" s="95" t="s">
        <v>6605</v>
      </c>
      <c r="X939" s="96"/>
      <c r="Y939" s="96"/>
      <c r="Z939" s="96"/>
      <c r="AA939" s="96"/>
      <c r="AB939" s="96"/>
      <c r="AC939" s="95"/>
      <c r="AD939" s="95" t="s">
        <v>6606</v>
      </c>
      <c r="AE939" s="100"/>
      <c r="AF939" s="100" t="s">
        <v>2735</v>
      </c>
      <c r="AG939" s="186"/>
      <c r="AH939" s="187"/>
      <c r="AI939" s="187"/>
      <c r="AJ939" s="187"/>
      <c r="AK939" s="188"/>
      <c r="AL939" s="188"/>
      <c r="AM939" s="189"/>
      <c r="AN939" s="189"/>
      <c r="AO939" s="189"/>
      <c r="AP939" s="189"/>
      <c r="AQ939" s="189"/>
      <c r="AR939" s="189"/>
      <c r="AS939" s="189"/>
      <c r="AT939" s="194" t="s">
        <v>2267</v>
      </c>
      <c r="AU939" s="104"/>
      <c r="AV939" s="104"/>
      <c r="AW939" s="104"/>
      <c r="AX939" s="104"/>
      <c r="AY939" s="104"/>
      <c r="AZ939" s="104"/>
      <c r="BA939" s="104"/>
      <c r="BB939" s="104"/>
      <c r="BC939" s="104"/>
      <c r="BD939" s="104"/>
      <c r="BE939" s="162"/>
      <c r="BF939" s="104"/>
      <c r="BG939" s="363"/>
      <c r="BH939" s="213" t="s">
        <v>2268</v>
      </c>
      <c r="BI939" s="193" t="s">
        <v>2268</v>
      </c>
      <c r="BJ939" s="193" t="s">
        <v>7168</v>
      </c>
      <c r="BK939" s="109"/>
    </row>
    <row r="940" s="193" customFormat="true" ht="12.75" hidden="true" customHeight="true" outlineLevel="0" collapsed="false">
      <c r="A940" s="315"/>
      <c r="B940" s="316"/>
      <c r="C940" s="316"/>
      <c r="D940" s="332" t="s">
        <v>2269</v>
      </c>
      <c r="E940" s="317" t="s">
        <v>2271</v>
      </c>
      <c r="F940" s="87" t="s">
        <v>7169</v>
      </c>
      <c r="G940" s="88"/>
      <c r="H940" s="89" t="s">
        <v>7170</v>
      </c>
      <c r="I940" s="90"/>
      <c r="J940" s="90"/>
      <c r="K940" s="91"/>
      <c r="L940" s="92"/>
      <c r="M940" s="90" t="s">
        <v>2749</v>
      </c>
      <c r="N940" s="90"/>
      <c r="O940" s="90"/>
      <c r="P940" s="91"/>
      <c r="Q940" s="185"/>
      <c r="R940" s="185"/>
      <c r="S940" s="185"/>
      <c r="T940" s="185"/>
      <c r="U940" s="185"/>
      <c r="V940" s="352" t="s">
        <v>7171</v>
      </c>
      <c r="W940" s="95" t="s">
        <v>6605</v>
      </c>
      <c r="X940" s="96"/>
      <c r="Y940" s="96"/>
      <c r="Z940" s="96"/>
      <c r="AA940" s="96"/>
      <c r="AB940" s="96"/>
      <c r="AC940" s="95"/>
      <c r="AD940" s="95" t="s">
        <v>6606</v>
      </c>
      <c r="AE940" s="100"/>
      <c r="AF940" s="100" t="s">
        <v>2735</v>
      </c>
      <c r="AG940" s="186"/>
      <c r="AH940" s="187"/>
      <c r="AI940" s="187"/>
      <c r="AJ940" s="187"/>
      <c r="AK940" s="188"/>
      <c r="AL940" s="188"/>
      <c r="AM940" s="189"/>
      <c r="AN940" s="189"/>
      <c r="AO940" s="189"/>
      <c r="AP940" s="189"/>
      <c r="AQ940" s="189"/>
      <c r="AR940" s="189"/>
      <c r="AS940" s="189"/>
      <c r="AT940" s="194" t="s">
        <v>2270</v>
      </c>
      <c r="AU940" s="104"/>
      <c r="AV940" s="104"/>
      <c r="AW940" s="104"/>
      <c r="AX940" s="104"/>
      <c r="AY940" s="104"/>
      <c r="AZ940" s="104"/>
      <c r="BA940" s="104"/>
      <c r="BB940" s="104"/>
      <c r="BC940" s="104"/>
      <c r="BD940" s="104"/>
      <c r="BE940" s="162"/>
      <c r="BF940" s="104"/>
      <c r="BG940" s="363"/>
      <c r="BH940" s="213" t="s">
        <v>2271</v>
      </c>
      <c r="BI940" s="193" t="s">
        <v>2271</v>
      </c>
      <c r="BJ940" s="193" t="s">
        <v>7172</v>
      </c>
      <c r="BK940" s="109"/>
    </row>
    <row r="941" s="193" customFormat="true" ht="12.75" hidden="true" customHeight="true" outlineLevel="0" collapsed="false">
      <c r="A941" s="315"/>
      <c r="B941" s="316"/>
      <c r="C941" s="316"/>
      <c r="D941" s="332" t="s">
        <v>2272</v>
      </c>
      <c r="E941" s="317" t="s">
        <v>2274</v>
      </c>
      <c r="F941" s="87" t="s">
        <v>7173</v>
      </c>
      <c r="G941" s="88"/>
      <c r="H941" s="89" t="s">
        <v>7174</v>
      </c>
      <c r="I941" s="90"/>
      <c r="J941" s="90"/>
      <c r="K941" s="91"/>
      <c r="L941" s="92"/>
      <c r="M941" s="90" t="s">
        <v>2749</v>
      </c>
      <c r="N941" s="90"/>
      <c r="O941" s="90"/>
      <c r="P941" s="91"/>
      <c r="Q941" s="185"/>
      <c r="R941" s="185"/>
      <c r="S941" s="185"/>
      <c r="T941" s="185"/>
      <c r="U941" s="185"/>
      <c r="V941" s="352" t="s">
        <v>7175</v>
      </c>
      <c r="W941" s="95" t="s">
        <v>6605</v>
      </c>
      <c r="X941" s="96"/>
      <c r="Y941" s="96"/>
      <c r="Z941" s="96"/>
      <c r="AA941" s="96"/>
      <c r="AB941" s="96"/>
      <c r="AC941" s="95"/>
      <c r="AD941" s="95" t="s">
        <v>6606</v>
      </c>
      <c r="AE941" s="100"/>
      <c r="AF941" s="100" t="s">
        <v>2735</v>
      </c>
      <c r="AG941" s="186"/>
      <c r="AH941" s="187"/>
      <c r="AI941" s="187"/>
      <c r="AJ941" s="187"/>
      <c r="AK941" s="188"/>
      <c r="AL941" s="188"/>
      <c r="AM941" s="189"/>
      <c r="AN941" s="189"/>
      <c r="AO941" s="189"/>
      <c r="AP941" s="189"/>
      <c r="AQ941" s="189"/>
      <c r="AR941" s="189"/>
      <c r="AS941" s="189"/>
      <c r="AT941" s="194" t="s">
        <v>2273</v>
      </c>
      <c r="AU941" s="104"/>
      <c r="AV941" s="104"/>
      <c r="AW941" s="104"/>
      <c r="AX941" s="104"/>
      <c r="AY941" s="104"/>
      <c r="AZ941" s="104"/>
      <c r="BA941" s="104"/>
      <c r="BB941" s="104"/>
      <c r="BC941" s="104"/>
      <c r="BD941" s="104"/>
      <c r="BE941" s="162"/>
      <c r="BF941" s="104"/>
      <c r="BG941" s="363"/>
      <c r="BH941" s="213" t="s">
        <v>2274</v>
      </c>
      <c r="BI941" s="193" t="s">
        <v>2274</v>
      </c>
      <c r="BJ941" s="193" t="s">
        <v>7176</v>
      </c>
      <c r="BK941" s="109"/>
    </row>
    <row r="942" s="193" customFormat="true" ht="12.75" hidden="true" customHeight="true" outlineLevel="0" collapsed="false">
      <c r="A942" s="315"/>
      <c r="B942" s="316"/>
      <c r="C942" s="316"/>
      <c r="D942" s="332" t="s">
        <v>2275</v>
      </c>
      <c r="E942" s="317" t="s">
        <v>2276</v>
      </c>
      <c r="F942" s="87" t="s">
        <v>7177</v>
      </c>
      <c r="G942" s="88"/>
      <c r="H942" s="89" t="s">
        <v>7178</v>
      </c>
      <c r="I942" s="90"/>
      <c r="J942" s="90"/>
      <c r="K942" s="91"/>
      <c r="L942" s="92"/>
      <c r="M942" s="90" t="s">
        <v>2749</v>
      </c>
      <c r="N942" s="90"/>
      <c r="O942" s="90"/>
      <c r="P942" s="91"/>
      <c r="Q942" s="185"/>
      <c r="R942" s="185"/>
      <c r="S942" s="185"/>
      <c r="T942" s="185"/>
      <c r="U942" s="185"/>
      <c r="V942" s="352" t="s">
        <v>7179</v>
      </c>
      <c r="W942" s="95" t="s">
        <v>6605</v>
      </c>
      <c r="X942" s="96"/>
      <c r="Y942" s="96"/>
      <c r="Z942" s="96"/>
      <c r="AA942" s="96"/>
      <c r="AB942" s="96"/>
      <c r="AC942" s="95"/>
      <c r="AD942" s="95" t="s">
        <v>6606</v>
      </c>
      <c r="AE942" s="100"/>
      <c r="AF942" s="100" t="s">
        <v>2735</v>
      </c>
      <c r="AG942" s="186"/>
      <c r="AH942" s="187"/>
      <c r="AI942" s="187"/>
      <c r="AJ942" s="187"/>
      <c r="AK942" s="188"/>
      <c r="AL942" s="188"/>
      <c r="AM942" s="189"/>
      <c r="AN942" s="189"/>
      <c r="AO942" s="189"/>
      <c r="AP942" s="189"/>
      <c r="AQ942" s="189"/>
      <c r="AR942" s="189"/>
      <c r="AS942" s="189"/>
      <c r="AT942" s="194" t="s">
        <v>2275</v>
      </c>
      <c r="AU942" s="104"/>
      <c r="AV942" s="104"/>
      <c r="AW942" s="104"/>
      <c r="AX942" s="104"/>
      <c r="AY942" s="104"/>
      <c r="AZ942" s="104"/>
      <c r="BA942" s="104"/>
      <c r="BB942" s="104"/>
      <c r="BC942" s="104"/>
      <c r="BD942" s="104"/>
      <c r="BE942" s="162"/>
      <c r="BF942" s="104"/>
      <c r="BG942" s="363"/>
      <c r="BH942" s="213" t="s">
        <v>2276</v>
      </c>
      <c r="BI942" s="193" t="s">
        <v>2276</v>
      </c>
      <c r="BJ942" s="193" t="s">
        <v>7180</v>
      </c>
      <c r="BK942" s="109"/>
    </row>
    <row r="943" s="193" customFormat="true" ht="12.75" hidden="true" customHeight="true" outlineLevel="0" collapsed="false">
      <c r="A943" s="315"/>
      <c r="B943" s="316"/>
      <c r="C943" s="316"/>
      <c r="D943" s="332" t="s">
        <v>2277</v>
      </c>
      <c r="E943" s="317" t="s">
        <v>2278</v>
      </c>
      <c r="F943" s="87" t="s">
        <v>7181</v>
      </c>
      <c r="G943" s="88"/>
      <c r="H943" s="89" t="s">
        <v>7182</v>
      </c>
      <c r="I943" s="90"/>
      <c r="J943" s="90"/>
      <c r="K943" s="91"/>
      <c r="L943" s="92"/>
      <c r="M943" s="90" t="s">
        <v>2749</v>
      </c>
      <c r="N943" s="90"/>
      <c r="O943" s="90"/>
      <c r="P943" s="91"/>
      <c r="Q943" s="185"/>
      <c r="R943" s="185"/>
      <c r="S943" s="185"/>
      <c r="T943" s="185"/>
      <c r="U943" s="185"/>
      <c r="V943" s="352" t="s">
        <v>7183</v>
      </c>
      <c r="W943" s="95" t="s">
        <v>6605</v>
      </c>
      <c r="X943" s="96"/>
      <c r="Y943" s="96"/>
      <c r="Z943" s="96"/>
      <c r="AA943" s="96"/>
      <c r="AB943" s="96"/>
      <c r="AC943" s="95"/>
      <c r="AD943" s="95" t="s">
        <v>6606</v>
      </c>
      <c r="AE943" s="100"/>
      <c r="AF943" s="100" t="s">
        <v>2735</v>
      </c>
      <c r="AG943" s="186"/>
      <c r="AH943" s="187"/>
      <c r="AI943" s="187"/>
      <c r="AJ943" s="187"/>
      <c r="AK943" s="188"/>
      <c r="AL943" s="188"/>
      <c r="AM943" s="189"/>
      <c r="AN943" s="189"/>
      <c r="AO943" s="189"/>
      <c r="AP943" s="189"/>
      <c r="AQ943" s="189"/>
      <c r="AR943" s="189"/>
      <c r="AS943" s="189"/>
      <c r="AT943" s="194" t="s">
        <v>2277</v>
      </c>
      <c r="AU943" s="104"/>
      <c r="AV943" s="104"/>
      <c r="AW943" s="104"/>
      <c r="AX943" s="104"/>
      <c r="AY943" s="104"/>
      <c r="AZ943" s="104"/>
      <c r="BA943" s="104"/>
      <c r="BB943" s="104"/>
      <c r="BC943" s="104"/>
      <c r="BD943" s="104"/>
      <c r="BE943" s="162"/>
      <c r="BF943" s="104"/>
      <c r="BG943" s="363"/>
      <c r="BH943" s="213" t="s">
        <v>2278</v>
      </c>
      <c r="BI943" s="193" t="s">
        <v>2278</v>
      </c>
      <c r="BJ943" s="193" t="s">
        <v>7184</v>
      </c>
      <c r="BK943" s="109"/>
    </row>
    <row r="944" s="193" customFormat="true" ht="12.75" hidden="true" customHeight="true" outlineLevel="0" collapsed="false">
      <c r="A944" s="315"/>
      <c r="B944" s="316"/>
      <c r="C944" s="316"/>
      <c r="D944" s="370" t="s">
        <v>2279</v>
      </c>
      <c r="E944" s="317" t="s">
        <v>2280</v>
      </c>
      <c r="F944" s="87" t="s">
        <v>7185</v>
      </c>
      <c r="G944" s="88"/>
      <c r="H944" s="89" t="s">
        <v>7186</v>
      </c>
      <c r="I944" s="90"/>
      <c r="J944" s="90"/>
      <c r="K944" s="91"/>
      <c r="L944" s="92"/>
      <c r="M944" s="90" t="s">
        <v>2749</v>
      </c>
      <c r="N944" s="90"/>
      <c r="O944" s="90"/>
      <c r="P944" s="91"/>
      <c r="Q944" s="185"/>
      <c r="R944" s="185"/>
      <c r="S944" s="185"/>
      <c r="T944" s="185"/>
      <c r="U944" s="185"/>
      <c r="V944" s="352" t="s">
        <v>7187</v>
      </c>
      <c r="W944" s="95" t="s">
        <v>6605</v>
      </c>
      <c r="X944" s="96"/>
      <c r="Y944" s="96"/>
      <c r="Z944" s="96"/>
      <c r="AA944" s="96"/>
      <c r="AB944" s="96"/>
      <c r="AC944" s="95"/>
      <c r="AD944" s="95" t="s">
        <v>6606</v>
      </c>
      <c r="AE944" s="100"/>
      <c r="AF944" s="100" t="s">
        <v>2735</v>
      </c>
      <c r="AG944" s="186"/>
      <c r="AH944" s="187"/>
      <c r="AI944" s="187"/>
      <c r="AJ944" s="187"/>
      <c r="AK944" s="188"/>
      <c r="AL944" s="188"/>
      <c r="AM944" s="189"/>
      <c r="AN944" s="189"/>
      <c r="AO944" s="189"/>
      <c r="AP944" s="189"/>
      <c r="AQ944" s="189"/>
      <c r="AR944" s="189"/>
      <c r="AS944" s="189"/>
      <c r="AT944" s="194" t="s">
        <v>2279</v>
      </c>
      <c r="AU944" s="104"/>
      <c r="AV944" s="104"/>
      <c r="AW944" s="104"/>
      <c r="AX944" s="104"/>
      <c r="AY944" s="104"/>
      <c r="AZ944" s="104"/>
      <c r="BA944" s="104"/>
      <c r="BB944" s="104"/>
      <c r="BC944" s="104"/>
      <c r="BD944" s="104"/>
      <c r="BE944" s="162"/>
      <c r="BF944" s="104"/>
      <c r="BG944" s="363"/>
      <c r="BH944" s="213" t="s">
        <v>2280</v>
      </c>
      <c r="BI944" s="193" t="s">
        <v>2280</v>
      </c>
      <c r="BJ944" s="193" t="s">
        <v>7188</v>
      </c>
      <c r="BK944" s="109"/>
    </row>
    <row r="945" s="193" customFormat="true" ht="12.75" hidden="true" customHeight="true" outlineLevel="0" collapsed="false">
      <c r="A945" s="315"/>
      <c r="B945" s="316"/>
      <c r="C945" s="316"/>
      <c r="D945" s="370" t="s">
        <v>2281</v>
      </c>
      <c r="E945" s="317" t="s">
        <v>2282</v>
      </c>
      <c r="F945" s="87" t="s">
        <v>7189</v>
      </c>
      <c r="G945" s="88"/>
      <c r="H945" s="89" t="s">
        <v>7190</v>
      </c>
      <c r="I945" s="90"/>
      <c r="J945" s="90"/>
      <c r="K945" s="91"/>
      <c r="L945" s="92"/>
      <c r="M945" s="90" t="s">
        <v>2749</v>
      </c>
      <c r="N945" s="90"/>
      <c r="O945" s="90"/>
      <c r="P945" s="91"/>
      <c r="Q945" s="185"/>
      <c r="R945" s="185"/>
      <c r="S945" s="185"/>
      <c r="T945" s="185"/>
      <c r="U945" s="185"/>
      <c r="V945" s="352" t="s">
        <v>7191</v>
      </c>
      <c r="W945" s="95" t="s">
        <v>6605</v>
      </c>
      <c r="X945" s="96"/>
      <c r="Y945" s="96"/>
      <c r="Z945" s="96"/>
      <c r="AA945" s="96"/>
      <c r="AB945" s="96"/>
      <c r="AC945" s="95"/>
      <c r="AD945" s="95" t="s">
        <v>6606</v>
      </c>
      <c r="AE945" s="100"/>
      <c r="AF945" s="100" t="s">
        <v>2735</v>
      </c>
      <c r="AG945" s="186"/>
      <c r="AH945" s="187"/>
      <c r="AI945" s="187"/>
      <c r="AJ945" s="187"/>
      <c r="AK945" s="188"/>
      <c r="AL945" s="188"/>
      <c r="AM945" s="189"/>
      <c r="AN945" s="189"/>
      <c r="AO945" s="189"/>
      <c r="AP945" s="189"/>
      <c r="AQ945" s="189"/>
      <c r="AR945" s="189"/>
      <c r="AS945" s="189"/>
      <c r="AT945" s="194" t="s">
        <v>2281</v>
      </c>
      <c r="AU945" s="104"/>
      <c r="AV945" s="104"/>
      <c r="AW945" s="104"/>
      <c r="AX945" s="104"/>
      <c r="AY945" s="104"/>
      <c r="AZ945" s="104"/>
      <c r="BA945" s="104"/>
      <c r="BB945" s="104"/>
      <c r="BC945" s="104"/>
      <c r="BD945" s="104"/>
      <c r="BE945" s="162"/>
      <c r="BF945" s="104"/>
      <c r="BG945" s="363"/>
      <c r="BH945" s="213" t="s">
        <v>2282</v>
      </c>
      <c r="BI945" s="193" t="s">
        <v>2282</v>
      </c>
      <c r="BJ945" s="193" t="s">
        <v>7192</v>
      </c>
      <c r="BK945" s="109"/>
    </row>
    <row r="946" s="193" customFormat="true" ht="12.75" hidden="true" customHeight="true" outlineLevel="0" collapsed="false">
      <c r="A946" s="315"/>
      <c r="B946" s="316"/>
      <c r="C946" s="316"/>
      <c r="D946" s="332" t="s">
        <v>2283</v>
      </c>
      <c r="E946" s="317" t="s">
        <v>2284</v>
      </c>
      <c r="F946" s="87" t="s">
        <v>7193</v>
      </c>
      <c r="G946" s="88"/>
      <c r="H946" s="89" t="s">
        <v>7194</v>
      </c>
      <c r="I946" s="90"/>
      <c r="J946" s="90"/>
      <c r="K946" s="91"/>
      <c r="L946" s="92"/>
      <c r="M946" s="90" t="s">
        <v>2749</v>
      </c>
      <c r="N946" s="90"/>
      <c r="O946" s="90"/>
      <c r="P946" s="91"/>
      <c r="Q946" s="185"/>
      <c r="R946" s="185"/>
      <c r="S946" s="185"/>
      <c r="T946" s="185"/>
      <c r="U946" s="185"/>
      <c r="V946" s="352" t="s">
        <v>7195</v>
      </c>
      <c r="W946" s="95" t="s">
        <v>6605</v>
      </c>
      <c r="X946" s="96"/>
      <c r="Y946" s="96"/>
      <c r="Z946" s="96"/>
      <c r="AA946" s="96"/>
      <c r="AB946" s="96"/>
      <c r="AC946" s="95"/>
      <c r="AD946" s="95" t="s">
        <v>6606</v>
      </c>
      <c r="AE946" s="100"/>
      <c r="AF946" s="100" t="s">
        <v>2735</v>
      </c>
      <c r="AG946" s="186"/>
      <c r="AH946" s="187"/>
      <c r="AI946" s="187"/>
      <c r="AJ946" s="187"/>
      <c r="AK946" s="188"/>
      <c r="AL946" s="188"/>
      <c r="AM946" s="189"/>
      <c r="AN946" s="189"/>
      <c r="AO946" s="189"/>
      <c r="AP946" s="189"/>
      <c r="AQ946" s="189"/>
      <c r="AR946" s="189"/>
      <c r="AS946" s="189"/>
      <c r="AT946" s="194" t="s">
        <v>2283</v>
      </c>
      <c r="AU946" s="104"/>
      <c r="AV946" s="104"/>
      <c r="AW946" s="104"/>
      <c r="AX946" s="104"/>
      <c r="AY946" s="104"/>
      <c r="AZ946" s="104"/>
      <c r="BA946" s="104"/>
      <c r="BB946" s="104"/>
      <c r="BC946" s="104"/>
      <c r="BD946" s="104"/>
      <c r="BE946" s="162"/>
      <c r="BF946" s="104"/>
      <c r="BG946" s="363"/>
      <c r="BH946" s="213" t="s">
        <v>2284</v>
      </c>
      <c r="BI946" s="193" t="s">
        <v>2284</v>
      </c>
      <c r="BJ946" s="193" t="s">
        <v>7196</v>
      </c>
      <c r="BK946" s="109"/>
    </row>
    <row r="947" s="193" customFormat="true" ht="12.75" hidden="true" customHeight="true" outlineLevel="0" collapsed="false">
      <c r="A947" s="315"/>
      <c r="B947" s="316"/>
      <c r="C947" s="316"/>
      <c r="D947" s="370" t="s">
        <v>2285</v>
      </c>
      <c r="E947" s="317" t="s">
        <v>7197</v>
      </c>
      <c r="F947" s="87" t="s">
        <v>7198</v>
      </c>
      <c r="G947" s="88"/>
      <c r="H947" s="89" t="s">
        <v>7199</v>
      </c>
      <c r="I947" s="90"/>
      <c r="J947" s="90"/>
      <c r="K947" s="91"/>
      <c r="L947" s="92"/>
      <c r="M947" s="90" t="s">
        <v>2749</v>
      </c>
      <c r="N947" s="90"/>
      <c r="O947" s="90"/>
      <c r="P947" s="91"/>
      <c r="Q947" s="185"/>
      <c r="R947" s="185"/>
      <c r="S947" s="185"/>
      <c r="T947" s="185"/>
      <c r="U947" s="185"/>
      <c r="V947" s="352" t="s">
        <v>7200</v>
      </c>
      <c r="W947" s="95" t="s">
        <v>6605</v>
      </c>
      <c r="X947" s="96"/>
      <c r="Y947" s="96"/>
      <c r="Z947" s="96"/>
      <c r="AA947" s="96"/>
      <c r="AB947" s="96"/>
      <c r="AC947" s="95"/>
      <c r="AD947" s="95" t="s">
        <v>7201</v>
      </c>
      <c r="AE947" s="100"/>
      <c r="AF947" s="100"/>
      <c r="AG947" s="186"/>
      <c r="AH947" s="187"/>
      <c r="AI947" s="187"/>
      <c r="AJ947" s="187"/>
      <c r="AK947" s="188"/>
      <c r="AL947" s="188"/>
      <c r="AM947" s="189"/>
      <c r="AN947" s="189"/>
      <c r="AO947" s="189"/>
      <c r="AP947" s="189"/>
      <c r="AQ947" s="189"/>
      <c r="AR947" s="189"/>
      <c r="AS947" s="189"/>
      <c r="AT947" s="194" t="s">
        <v>2285</v>
      </c>
      <c r="AU947" s="104"/>
      <c r="AV947" s="104"/>
      <c r="AW947" s="104"/>
      <c r="AX947" s="104"/>
      <c r="AY947" s="104"/>
      <c r="AZ947" s="104"/>
      <c r="BA947" s="104"/>
      <c r="BB947" s="104"/>
      <c r="BC947" s="233" t="s">
        <v>2286</v>
      </c>
      <c r="BD947" s="104"/>
      <c r="BE947" s="162"/>
      <c r="BF947" s="104"/>
      <c r="BG947" s="363"/>
      <c r="BH947" s="213" t="s">
        <v>2287</v>
      </c>
      <c r="BI947" s="193" t="s">
        <v>7197</v>
      </c>
      <c r="BJ947" s="193" t="s">
        <v>7202</v>
      </c>
      <c r="BK947" s="109"/>
    </row>
    <row r="948" s="193" customFormat="true" ht="12.75" hidden="true" customHeight="true" outlineLevel="0" collapsed="false">
      <c r="A948" s="315"/>
      <c r="B948" s="316"/>
      <c r="C948" s="316"/>
      <c r="D948" s="370" t="s">
        <v>2288</v>
      </c>
      <c r="E948" s="317" t="s">
        <v>7203</v>
      </c>
      <c r="F948" s="87" t="s">
        <v>7204</v>
      </c>
      <c r="G948" s="88"/>
      <c r="H948" s="89" t="s">
        <v>7205</v>
      </c>
      <c r="I948" s="90"/>
      <c r="J948" s="90"/>
      <c r="K948" s="91"/>
      <c r="L948" s="92"/>
      <c r="M948" s="90" t="s">
        <v>2749</v>
      </c>
      <c r="N948" s="90"/>
      <c r="O948" s="90"/>
      <c r="P948" s="91"/>
      <c r="Q948" s="185"/>
      <c r="R948" s="185"/>
      <c r="S948" s="185"/>
      <c r="T948" s="185"/>
      <c r="U948" s="185"/>
      <c r="V948" s="352" t="s">
        <v>7206</v>
      </c>
      <c r="W948" s="95" t="s">
        <v>6605</v>
      </c>
      <c r="X948" s="96"/>
      <c r="Y948" s="96"/>
      <c r="Z948" s="96"/>
      <c r="AA948" s="96"/>
      <c r="AB948" s="96"/>
      <c r="AC948" s="95"/>
      <c r="AD948" s="95" t="s">
        <v>7201</v>
      </c>
      <c r="AE948" s="100"/>
      <c r="AF948" s="100"/>
      <c r="AG948" s="186"/>
      <c r="AH948" s="187"/>
      <c r="AI948" s="187"/>
      <c r="AJ948" s="187"/>
      <c r="AK948" s="188"/>
      <c r="AL948" s="188"/>
      <c r="AM948" s="189"/>
      <c r="AN948" s="189"/>
      <c r="AO948" s="189"/>
      <c r="AP948" s="189"/>
      <c r="AQ948" s="189"/>
      <c r="AR948" s="189"/>
      <c r="AS948" s="189"/>
      <c r="AT948" s="194" t="s">
        <v>2288</v>
      </c>
      <c r="AU948" s="104"/>
      <c r="AV948" s="104"/>
      <c r="AW948" s="104"/>
      <c r="AX948" s="104"/>
      <c r="AY948" s="104"/>
      <c r="AZ948" s="104"/>
      <c r="BA948" s="104"/>
      <c r="BB948" s="104"/>
      <c r="BC948" s="233" t="s">
        <v>2286</v>
      </c>
      <c r="BD948" s="104"/>
      <c r="BE948" s="162"/>
      <c r="BF948" s="104"/>
      <c r="BG948" s="363"/>
      <c r="BH948" s="213" t="s">
        <v>2289</v>
      </c>
      <c r="BI948" s="193" t="s">
        <v>7203</v>
      </c>
      <c r="BJ948" s="193" t="s">
        <v>7207</v>
      </c>
      <c r="BK948" s="109"/>
    </row>
    <row r="949" s="193" customFormat="true" ht="12.75" hidden="true" customHeight="true" outlineLevel="0" collapsed="false">
      <c r="A949" s="315"/>
      <c r="B949" s="316"/>
      <c r="C949" s="316"/>
      <c r="D949" s="370" t="s">
        <v>2290</v>
      </c>
      <c r="E949" s="317" t="s">
        <v>7208</v>
      </c>
      <c r="F949" s="87" t="s">
        <v>7209</v>
      </c>
      <c r="G949" s="88"/>
      <c r="H949" s="89" t="s">
        <v>7210</v>
      </c>
      <c r="I949" s="90"/>
      <c r="J949" s="90"/>
      <c r="K949" s="91"/>
      <c r="L949" s="92"/>
      <c r="M949" s="90" t="s">
        <v>2749</v>
      </c>
      <c r="N949" s="90"/>
      <c r="O949" s="90"/>
      <c r="P949" s="91"/>
      <c r="Q949" s="185"/>
      <c r="R949" s="185"/>
      <c r="S949" s="185"/>
      <c r="T949" s="185"/>
      <c r="U949" s="185"/>
      <c r="V949" s="352" t="s">
        <v>7211</v>
      </c>
      <c r="W949" s="95" t="s">
        <v>6605</v>
      </c>
      <c r="X949" s="96"/>
      <c r="Y949" s="96"/>
      <c r="Z949" s="96"/>
      <c r="AA949" s="96"/>
      <c r="AB949" s="96"/>
      <c r="AC949" s="95"/>
      <c r="AD949" s="95" t="s">
        <v>7201</v>
      </c>
      <c r="AE949" s="100"/>
      <c r="AF949" s="100"/>
      <c r="AG949" s="186"/>
      <c r="AH949" s="187"/>
      <c r="AI949" s="187"/>
      <c r="AJ949" s="187"/>
      <c r="AK949" s="188"/>
      <c r="AL949" s="188"/>
      <c r="AM949" s="189"/>
      <c r="AN949" s="189"/>
      <c r="AO949" s="189"/>
      <c r="AP949" s="189"/>
      <c r="AQ949" s="189"/>
      <c r="AR949" s="189"/>
      <c r="AS949" s="189"/>
      <c r="AT949" s="194" t="s">
        <v>2291</v>
      </c>
      <c r="AU949" s="104"/>
      <c r="AV949" s="104"/>
      <c r="AW949" s="104"/>
      <c r="AX949" s="104"/>
      <c r="AY949" s="104"/>
      <c r="AZ949" s="104"/>
      <c r="BA949" s="104"/>
      <c r="BB949" s="104"/>
      <c r="BC949" s="104"/>
      <c r="BD949" s="233" t="s">
        <v>2292</v>
      </c>
      <c r="BE949" s="162"/>
      <c r="BF949" s="104"/>
      <c r="BG949" s="363"/>
      <c r="BH949" s="213" t="s">
        <v>2293</v>
      </c>
      <c r="BI949" s="193" t="s">
        <v>7208</v>
      </c>
      <c r="BJ949" s="193" t="s">
        <v>7212</v>
      </c>
      <c r="BK949" s="109"/>
    </row>
    <row r="950" s="193" customFormat="true" ht="18.75" hidden="true" customHeight="true" outlineLevel="0" collapsed="false">
      <c r="A950" s="315"/>
      <c r="B950" s="316"/>
      <c r="C950" s="316"/>
      <c r="D950" s="362" t="s">
        <v>2294</v>
      </c>
      <c r="E950" s="362" t="s">
        <v>1117</v>
      </c>
      <c r="F950" s="185"/>
      <c r="G950" s="376"/>
      <c r="H950" s="377"/>
      <c r="I950" s="377"/>
      <c r="J950" s="377"/>
      <c r="K950" s="377"/>
      <c r="L950" s="377"/>
      <c r="M950" s="377"/>
      <c r="N950" s="377"/>
      <c r="O950" s="377"/>
      <c r="P950" s="378"/>
      <c r="Q950" s="185"/>
      <c r="R950" s="185"/>
      <c r="S950" s="185"/>
      <c r="T950" s="185"/>
      <c r="U950" s="185"/>
      <c r="V950" s="185"/>
      <c r="W950" s="185"/>
      <c r="X950" s="185"/>
      <c r="Y950" s="185"/>
      <c r="Z950" s="185"/>
      <c r="AA950" s="185"/>
      <c r="AB950" s="185"/>
      <c r="AC950" s="185"/>
      <c r="AD950" s="185"/>
      <c r="AE950" s="185"/>
      <c r="AF950" s="185"/>
      <c r="AG950" s="186"/>
      <c r="AH950" s="187"/>
      <c r="AI950" s="187"/>
      <c r="AJ950" s="187"/>
      <c r="AK950" s="188"/>
      <c r="AL950" s="188"/>
      <c r="AM950" s="189"/>
      <c r="AN950" s="189"/>
      <c r="AO950" s="189"/>
      <c r="AP950" s="189"/>
      <c r="AQ950" s="189"/>
      <c r="AR950" s="189"/>
      <c r="AS950" s="189"/>
      <c r="AT950" s="162"/>
      <c r="AU950" s="225"/>
      <c r="AV950" s="225"/>
      <c r="AW950" s="225"/>
      <c r="AX950" s="225"/>
      <c r="AY950" s="225"/>
      <c r="AZ950" s="225"/>
      <c r="BA950" s="225"/>
      <c r="BB950" s="225"/>
      <c r="BC950" s="225"/>
      <c r="BD950" s="225"/>
      <c r="BE950" s="225"/>
      <c r="BF950" s="81" t="s">
        <v>1118</v>
      </c>
      <c r="BG950" s="379"/>
      <c r="BH950" s="211" t="s">
        <v>2294</v>
      </c>
      <c r="BI950" s="234" t="s">
        <v>1117</v>
      </c>
      <c r="BJ950" s="162"/>
      <c r="BK950" s="235"/>
    </row>
    <row r="951" s="193" customFormat="true" ht="12.75" hidden="true" customHeight="true" outlineLevel="0" collapsed="false">
      <c r="A951" s="315"/>
      <c r="B951" s="316"/>
      <c r="C951" s="316"/>
      <c r="D951" s="332" t="s">
        <v>2295</v>
      </c>
      <c r="E951" s="317" t="s">
        <v>2297</v>
      </c>
      <c r="F951" s="87" t="s">
        <v>7213</v>
      </c>
      <c r="G951" s="88"/>
      <c r="H951" s="89" t="s">
        <v>7214</v>
      </c>
      <c r="I951" s="90"/>
      <c r="J951" s="90"/>
      <c r="K951" s="91"/>
      <c r="L951" s="92"/>
      <c r="M951" s="90" t="s">
        <v>2749</v>
      </c>
      <c r="N951" s="90"/>
      <c r="O951" s="90"/>
      <c r="P951" s="91"/>
      <c r="Q951" s="185"/>
      <c r="R951" s="185"/>
      <c r="S951" s="185"/>
      <c r="T951" s="185"/>
      <c r="U951" s="185"/>
      <c r="V951" s="100" t="s">
        <v>7215</v>
      </c>
      <c r="W951" s="95" t="s">
        <v>7216</v>
      </c>
      <c r="X951" s="96"/>
      <c r="Y951" s="96"/>
      <c r="Z951" s="96"/>
      <c r="AA951" s="96"/>
      <c r="AB951" s="96"/>
      <c r="AC951" s="95"/>
      <c r="AD951" s="95" t="s">
        <v>6606</v>
      </c>
      <c r="AE951" s="100"/>
      <c r="AF951" s="100" t="s">
        <v>2735</v>
      </c>
      <c r="AG951" s="186"/>
      <c r="AH951" s="187"/>
      <c r="AI951" s="187"/>
      <c r="AJ951" s="187"/>
      <c r="AK951" s="188"/>
      <c r="AL951" s="188"/>
      <c r="AM951" s="189"/>
      <c r="AN951" s="189"/>
      <c r="AO951" s="189"/>
      <c r="AP951" s="189"/>
      <c r="AQ951" s="189"/>
      <c r="AR951" s="189"/>
      <c r="AS951" s="189"/>
      <c r="AT951" s="194" t="s">
        <v>2296</v>
      </c>
      <c r="AU951" s="104"/>
      <c r="AV951" s="104"/>
      <c r="AW951" s="104"/>
      <c r="AX951" s="104"/>
      <c r="AY951" s="104"/>
      <c r="AZ951" s="104"/>
      <c r="BA951" s="104"/>
      <c r="BB951" s="104"/>
      <c r="BC951" s="104"/>
      <c r="BD951" s="104"/>
      <c r="BE951" s="162"/>
      <c r="BF951" s="104"/>
      <c r="BG951" s="363"/>
      <c r="BH951" s="213" t="s">
        <v>2297</v>
      </c>
      <c r="BI951" s="193" t="s">
        <v>2297</v>
      </c>
      <c r="BJ951" s="193" t="s">
        <v>7217</v>
      </c>
      <c r="BK951" s="109"/>
    </row>
    <row r="952" s="193" customFormat="true" ht="12.75" hidden="true" customHeight="true" outlineLevel="0" collapsed="false">
      <c r="A952" s="315"/>
      <c r="B952" s="316"/>
      <c r="C952" s="316"/>
      <c r="D952" s="332" t="s">
        <v>2298</v>
      </c>
      <c r="E952" s="317" t="s">
        <v>2300</v>
      </c>
      <c r="F952" s="87" t="s">
        <v>7218</v>
      </c>
      <c r="G952" s="88"/>
      <c r="H952" s="89" t="s">
        <v>7219</v>
      </c>
      <c r="I952" s="90"/>
      <c r="J952" s="90"/>
      <c r="K952" s="91"/>
      <c r="L952" s="92"/>
      <c r="M952" s="90" t="s">
        <v>2749</v>
      </c>
      <c r="N952" s="90"/>
      <c r="O952" s="90"/>
      <c r="P952" s="91"/>
      <c r="Q952" s="185"/>
      <c r="R952" s="185"/>
      <c r="S952" s="185"/>
      <c r="T952" s="185"/>
      <c r="U952" s="185"/>
      <c r="V952" s="100" t="s">
        <v>7220</v>
      </c>
      <c r="W952" s="95" t="s">
        <v>7216</v>
      </c>
      <c r="X952" s="96"/>
      <c r="Y952" s="96"/>
      <c r="Z952" s="96"/>
      <c r="AA952" s="96"/>
      <c r="AB952" s="96"/>
      <c r="AC952" s="95"/>
      <c r="AD952" s="95" t="s">
        <v>6606</v>
      </c>
      <c r="AE952" s="100"/>
      <c r="AF952" s="100" t="s">
        <v>2735</v>
      </c>
      <c r="AG952" s="186"/>
      <c r="AH952" s="187"/>
      <c r="AI952" s="187"/>
      <c r="AJ952" s="187"/>
      <c r="AK952" s="188"/>
      <c r="AL952" s="188"/>
      <c r="AM952" s="189"/>
      <c r="AN952" s="189"/>
      <c r="AO952" s="189"/>
      <c r="AP952" s="189"/>
      <c r="AQ952" s="189"/>
      <c r="AR952" s="189"/>
      <c r="AS952" s="189"/>
      <c r="AT952" s="194" t="s">
        <v>2299</v>
      </c>
      <c r="AU952" s="104"/>
      <c r="AV952" s="104"/>
      <c r="AW952" s="104"/>
      <c r="AX952" s="104"/>
      <c r="AY952" s="104"/>
      <c r="AZ952" s="104"/>
      <c r="BA952" s="104"/>
      <c r="BB952" s="104"/>
      <c r="BC952" s="104"/>
      <c r="BD952" s="104"/>
      <c r="BE952" s="162"/>
      <c r="BF952" s="104"/>
      <c r="BG952" s="363"/>
      <c r="BH952" s="213" t="s">
        <v>2300</v>
      </c>
      <c r="BI952" s="193" t="s">
        <v>2300</v>
      </c>
      <c r="BJ952" s="193" t="s">
        <v>7221</v>
      </c>
      <c r="BK952" s="109"/>
    </row>
    <row r="953" s="193" customFormat="true" ht="12.75" hidden="true" customHeight="true" outlineLevel="0" collapsed="false">
      <c r="A953" s="315"/>
      <c r="B953" s="316"/>
      <c r="C953" s="316"/>
      <c r="D953" s="332" t="s">
        <v>2301</v>
      </c>
      <c r="E953" s="317" t="s">
        <v>2303</v>
      </c>
      <c r="F953" s="87" t="s">
        <v>7222</v>
      </c>
      <c r="G953" s="88"/>
      <c r="H953" s="89" t="s">
        <v>7223</v>
      </c>
      <c r="I953" s="90"/>
      <c r="J953" s="90"/>
      <c r="K953" s="91"/>
      <c r="L953" s="92"/>
      <c r="M953" s="90" t="s">
        <v>2749</v>
      </c>
      <c r="N953" s="90"/>
      <c r="O953" s="90"/>
      <c r="P953" s="91"/>
      <c r="Q953" s="185"/>
      <c r="R953" s="185"/>
      <c r="S953" s="185"/>
      <c r="T953" s="185"/>
      <c r="U953" s="185"/>
      <c r="V953" s="100" t="s">
        <v>7224</v>
      </c>
      <c r="W953" s="95" t="s">
        <v>7216</v>
      </c>
      <c r="X953" s="96"/>
      <c r="Y953" s="96"/>
      <c r="Z953" s="96"/>
      <c r="AA953" s="96"/>
      <c r="AB953" s="96"/>
      <c r="AC953" s="95"/>
      <c r="AD953" s="95" t="s">
        <v>6606</v>
      </c>
      <c r="AE953" s="100"/>
      <c r="AF953" s="100" t="s">
        <v>2735</v>
      </c>
      <c r="AG953" s="186"/>
      <c r="AH953" s="187"/>
      <c r="AI953" s="187"/>
      <c r="AJ953" s="187"/>
      <c r="AK953" s="188"/>
      <c r="AL953" s="188"/>
      <c r="AM953" s="189"/>
      <c r="AN953" s="189"/>
      <c r="AO953" s="189"/>
      <c r="AP953" s="189"/>
      <c r="AQ953" s="189"/>
      <c r="AR953" s="189"/>
      <c r="AS953" s="189"/>
      <c r="AT953" s="194" t="s">
        <v>2302</v>
      </c>
      <c r="AU953" s="104"/>
      <c r="AV953" s="104"/>
      <c r="AW953" s="104"/>
      <c r="AX953" s="104"/>
      <c r="AY953" s="104"/>
      <c r="AZ953" s="104"/>
      <c r="BA953" s="104"/>
      <c r="BB953" s="104"/>
      <c r="BC953" s="104"/>
      <c r="BD953" s="104"/>
      <c r="BE953" s="162"/>
      <c r="BF953" s="104"/>
      <c r="BG953" s="363"/>
      <c r="BH953" s="213" t="s">
        <v>2303</v>
      </c>
      <c r="BI953" s="193" t="s">
        <v>2303</v>
      </c>
      <c r="BJ953" s="193" t="s">
        <v>7225</v>
      </c>
      <c r="BK953" s="109"/>
    </row>
    <row r="954" s="193" customFormat="true" ht="12.75" hidden="true" customHeight="true" outlineLevel="0" collapsed="false">
      <c r="A954" s="315"/>
      <c r="B954" s="316"/>
      <c r="C954" s="316"/>
      <c r="D954" s="332" t="s">
        <v>2304</v>
      </c>
      <c r="E954" s="317" t="s">
        <v>2306</v>
      </c>
      <c r="F954" s="87" t="s">
        <v>7226</v>
      </c>
      <c r="G954" s="88"/>
      <c r="H954" s="89" t="s">
        <v>7227</v>
      </c>
      <c r="I954" s="90"/>
      <c r="J954" s="90"/>
      <c r="K954" s="91"/>
      <c r="L954" s="92"/>
      <c r="M954" s="90" t="s">
        <v>2749</v>
      </c>
      <c r="N954" s="90"/>
      <c r="O954" s="90"/>
      <c r="P954" s="91"/>
      <c r="Q954" s="185"/>
      <c r="R954" s="185"/>
      <c r="S954" s="185"/>
      <c r="T954" s="185"/>
      <c r="U954" s="185"/>
      <c r="V954" s="100" t="s">
        <v>7228</v>
      </c>
      <c r="W954" s="95" t="s">
        <v>7216</v>
      </c>
      <c r="X954" s="96"/>
      <c r="Y954" s="96"/>
      <c r="Z954" s="96"/>
      <c r="AA954" s="96"/>
      <c r="AB954" s="96"/>
      <c r="AC954" s="95"/>
      <c r="AD954" s="95" t="s">
        <v>6606</v>
      </c>
      <c r="AE954" s="100"/>
      <c r="AF954" s="100" t="s">
        <v>2735</v>
      </c>
      <c r="AG954" s="186"/>
      <c r="AH954" s="187"/>
      <c r="AI954" s="187"/>
      <c r="AJ954" s="187"/>
      <c r="AK954" s="188"/>
      <c r="AL954" s="188"/>
      <c r="AM954" s="189"/>
      <c r="AN954" s="189"/>
      <c r="AO954" s="189"/>
      <c r="AP954" s="189"/>
      <c r="AQ954" s="189"/>
      <c r="AR954" s="189"/>
      <c r="AS954" s="189"/>
      <c r="AT954" s="194" t="s">
        <v>2305</v>
      </c>
      <c r="AU954" s="104"/>
      <c r="AV954" s="104"/>
      <c r="AW954" s="104"/>
      <c r="AX954" s="104"/>
      <c r="AY954" s="104"/>
      <c r="AZ954" s="104"/>
      <c r="BA954" s="104"/>
      <c r="BB954" s="104"/>
      <c r="BC954" s="104"/>
      <c r="BD954" s="104"/>
      <c r="BE954" s="162"/>
      <c r="BF954" s="104"/>
      <c r="BG954" s="363"/>
      <c r="BH954" s="213" t="s">
        <v>2306</v>
      </c>
      <c r="BI954" s="193" t="s">
        <v>2306</v>
      </c>
      <c r="BJ954" s="193" t="s">
        <v>7229</v>
      </c>
      <c r="BK954" s="109"/>
    </row>
    <row r="955" s="193" customFormat="true" ht="12.75" hidden="true" customHeight="true" outlineLevel="0" collapsed="false">
      <c r="A955" s="315"/>
      <c r="B955" s="316"/>
      <c r="C955" s="316"/>
      <c r="D955" s="332" t="s">
        <v>2307</v>
      </c>
      <c r="E955" s="317" t="s">
        <v>2309</v>
      </c>
      <c r="F955" s="87" t="s">
        <v>7230</v>
      </c>
      <c r="G955" s="88"/>
      <c r="H955" s="89" t="s">
        <v>7231</v>
      </c>
      <c r="I955" s="90"/>
      <c r="J955" s="90"/>
      <c r="K955" s="91"/>
      <c r="L955" s="92"/>
      <c r="M955" s="90" t="s">
        <v>2749</v>
      </c>
      <c r="N955" s="90"/>
      <c r="O955" s="90"/>
      <c r="P955" s="91"/>
      <c r="Q955" s="185"/>
      <c r="R955" s="185"/>
      <c r="S955" s="185"/>
      <c r="T955" s="185"/>
      <c r="U955" s="185"/>
      <c r="V955" s="100" t="s">
        <v>7232</v>
      </c>
      <c r="W955" s="95" t="s">
        <v>7216</v>
      </c>
      <c r="X955" s="96"/>
      <c r="Y955" s="96"/>
      <c r="Z955" s="96"/>
      <c r="AA955" s="96"/>
      <c r="AB955" s="96"/>
      <c r="AC955" s="95"/>
      <c r="AD955" s="95" t="s">
        <v>6606</v>
      </c>
      <c r="AE955" s="100"/>
      <c r="AF955" s="100" t="s">
        <v>2735</v>
      </c>
      <c r="AG955" s="186"/>
      <c r="AH955" s="187"/>
      <c r="AI955" s="187"/>
      <c r="AJ955" s="187"/>
      <c r="AK955" s="188"/>
      <c r="AL955" s="188"/>
      <c r="AM955" s="189"/>
      <c r="AN955" s="189"/>
      <c r="AO955" s="189"/>
      <c r="AP955" s="189"/>
      <c r="AQ955" s="189"/>
      <c r="AR955" s="189"/>
      <c r="AS955" s="189"/>
      <c r="AT955" s="194" t="s">
        <v>2308</v>
      </c>
      <c r="AU955" s="104"/>
      <c r="AV955" s="104"/>
      <c r="AW955" s="104"/>
      <c r="AX955" s="104"/>
      <c r="AY955" s="104"/>
      <c r="AZ955" s="104"/>
      <c r="BA955" s="104"/>
      <c r="BB955" s="104"/>
      <c r="BC955" s="104"/>
      <c r="BD955" s="104"/>
      <c r="BE955" s="162"/>
      <c r="BF955" s="104"/>
      <c r="BG955" s="363"/>
      <c r="BH955" s="213" t="s">
        <v>2309</v>
      </c>
      <c r="BI955" s="193" t="s">
        <v>2309</v>
      </c>
      <c r="BJ955" s="193" t="s">
        <v>7233</v>
      </c>
      <c r="BK955" s="109"/>
    </row>
    <row r="956" s="193" customFormat="true" ht="12.75" hidden="true" customHeight="true" outlineLevel="0" collapsed="false">
      <c r="A956" s="315"/>
      <c r="B956" s="316"/>
      <c r="C956" s="316"/>
      <c r="D956" s="332" t="s">
        <v>2310</v>
      </c>
      <c r="E956" s="317" t="s">
        <v>2312</v>
      </c>
      <c r="F956" s="87" t="s">
        <v>7234</v>
      </c>
      <c r="G956" s="88"/>
      <c r="H956" s="89" t="s">
        <v>7235</v>
      </c>
      <c r="I956" s="90"/>
      <c r="J956" s="90"/>
      <c r="K956" s="91"/>
      <c r="L956" s="92"/>
      <c r="M956" s="90" t="s">
        <v>2749</v>
      </c>
      <c r="N956" s="90"/>
      <c r="O956" s="90"/>
      <c r="P956" s="91"/>
      <c r="Q956" s="185"/>
      <c r="R956" s="185"/>
      <c r="S956" s="185"/>
      <c r="T956" s="185"/>
      <c r="U956" s="185"/>
      <c r="V956" s="100" t="s">
        <v>7236</v>
      </c>
      <c r="W956" s="95" t="s">
        <v>7216</v>
      </c>
      <c r="X956" s="96"/>
      <c r="Y956" s="96"/>
      <c r="Z956" s="96"/>
      <c r="AA956" s="96"/>
      <c r="AB956" s="96"/>
      <c r="AC956" s="95"/>
      <c r="AD956" s="95" t="s">
        <v>6606</v>
      </c>
      <c r="AE956" s="100"/>
      <c r="AF956" s="100" t="s">
        <v>2735</v>
      </c>
      <c r="AG956" s="186"/>
      <c r="AH956" s="187"/>
      <c r="AI956" s="187"/>
      <c r="AJ956" s="187"/>
      <c r="AK956" s="188"/>
      <c r="AL956" s="188"/>
      <c r="AM956" s="189"/>
      <c r="AN956" s="189"/>
      <c r="AO956" s="189"/>
      <c r="AP956" s="189"/>
      <c r="AQ956" s="189"/>
      <c r="AR956" s="189"/>
      <c r="AS956" s="189"/>
      <c r="AT956" s="194" t="s">
        <v>2311</v>
      </c>
      <c r="AU956" s="104"/>
      <c r="AV956" s="104"/>
      <c r="AW956" s="104"/>
      <c r="AX956" s="104"/>
      <c r="AY956" s="104"/>
      <c r="AZ956" s="104"/>
      <c r="BA956" s="104"/>
      <c r="BB956" s="104"/>
      <c r="BC956" s="104"/>
      <c r="BD956" s="104"/>
      <c r="BE956" s="162"/>
      <c r="BF956" s="104"/>
      <c r="BG956" s="363"/>
      <c r="BH956" s="213" t="s">
        <v>2312</v>
      </c>
      <c r="BI956" s="193" t="s">
        <v>2312</v>
      </c>
      <c r="BJ956" s="193" t="s">
        <v>7237</v>
      </c>
      <c r="BK956" s="109"/>
    </row>
    <row r="957" s="193" customFormat="true" ht="12.75" hidden="true" customHeight="true" outlineLevel="0" collapsed="false">
      <c r="A957" s="315"/>
      <c r="B957" s="316"/>
      <c r="C957" s="316"/>
      <c r="D957" s="332" t="s">
        <v>2313</v>
      </c>
      <c r="E957" s="317" t="s">
        <v>2315</v>
      </c>
      <c r="F957" s="87" t="s">
        <v>7238</v>
      </c>
      <c r="G957" s="88"/>
      <c r="H957" s="89" t="s">
        <v>7239</v>
      </c>
      <c r="I957" s="90"/>
      <c r="J957" s="90"/>
      <c r="K957" s="91"/>
      <c r="L957" s="92"/>
      <c r="M957" s="90" t="s">
        <v>2749</v>
      </c>
      <c r="N957" s="90"/>
      <c r="O957" s="90"/>
      <c r="P957" s="91"/>
      <c r="Q957" s="185"/>
      <c r="R957" s="185"/>
      <c r="S957" s="185"/>
      <c r="T957" s="185"/>
      <c r="U957" s="185"/>
      <c r="V957" s="100" t="s">
        <v>7240</v>
      </c>
      <c r="W957" s="95" t="s">
        <v>7216</v>
      </c>
      <c r="X957" s="96"/>
      <c r="Y957" s="96"/>
      <c r="Z957" s="96"/>
      <c r="AA957" s="96"/>
      <c r="AB957" s="96"/>
      <c r="AC957" s="95"/>
      <c r="AD957" s="95" t="s">
        <v>6606</v>
      </c>
      <c r="AE957" s="100"/>
      <c r="AF957" s="100" t="s">
        <v>2735</v>
      </c>
      <c r="AG957" s="186"/>
      <c r="AH957" s="187"/>
      <c r="AI957" s="187"/>
      <c r="AJ957" s="187"/>
      <c r="AK957" s="188"/>
      <c r="AL957" s="188"/>
      <c r="AM957" s="189"/>
      <c r="AN957" s="189"/>
      <c r="AO957" s="189"/>
      <c r="AP957" s="189"/>
      <c r="AQ957" s="189"/>
      <c r="AR957" s="189"/>
      <c r="AS957" s="189"/>
      <c r="AT957" s="194" t="s">
        <v>2314</v>
      </c>
      <c r="AU957" s="104"/>
      <c r="AV957" s="104"/>
      <c r="AW957" s="104"/>
      <c r="AX957" s="104"/>
      <c r="AY957" s="104"/>
      <c r="AZ957" s="104"/>
      <c r="BA957" s="104"/>
      <c r="BB957" s="104"/>
      <c r="BC957" s="104"/>
      <c r="BD957" s="104"/>
      <c r="BE957" s="162"/>
      <c r="BF957" s="104"/>
      <c r="BG957" s="363"/>
      <c r="BH957" s="213" t="s">
        <v>2315</v>
      </c>
      <c r="BI957" s="193" t="s">
        <v>2315</v>
      </c>
      <c r="BJ957" s="193" t="s">
        <v>7241</v>
      </c>
      <c r="BK957" s="109"/>
    </row>
    <row r="958" s="193" customFormat="true" ht="12.75" hidden="true" customHeight="true" outlineLevel="0" collapsed="false">
      <c r="A958" s="315"/>
      <c r="B958" s="316"/>
      <c r="C958" s="316"/>
      <c r="D958" s="332" t="s">
        <v>2316</v>
      </c>
      <c r="E958" s="317" t="s">
        <v>2318</v>
      </c>
      <c r="F958" s="87" t="s">
        <v>7242</v>
      </c>
      <c r="G958" s="88"/>
      <c r="H958" s="89" t="s">
        <v>7243</v>
      </c>
      <c r="I958" s="90"/>
      <c r="J958" s="90"/>
      <c r="K958" s="91"/>
      <c r="L958" s="92"/>
      <c r="M958" s="90" t="s">
        <v>2749</v>
      </c>
      <c r="N958" s="90"/>
      <c r="O958" s="90"/>
      <c r="P958" s="91"/>
      <c r="Q958" s="185"/>
      <c r="R958" s="185"/>
      <c r="S958" s="185"/>
      <c r="T958" s="185"/>
      <c r="U958" s="185"/>
      <c r="V958" s="100" t="s">
        <v>7244</v>
      </c>
      <c r="W958" s="95" t="s">
        <v>7216</v>
      </c>
      <c r="X958" s="96"/>
      <c r="Y958" s="96"/>
      <c r="Z958" s="96"/>
      <c r="AA958" s="96"/>
      <c r="AB958" s="96"/>
      <c r="AC958" s="95"/>
      <c r="AD958" s="95" t="s">
        <v>6606</v>
      </c>
      <c r="AE958" s="100"/>
      <c r="AF958" s="100" t="s">
        <v>2735</v>
      </c>
      <c r="AG958" s="186"/>
      <c r="AH958" s="187"/>
      <c r="AI958" s="187"/>
      <c r="AJ958" s="187"/>
      <c r="AK958" s="188"/>
      <c r="AL958" s="188"/>
      <c r="AM958" s="189"/>
      <c r="AN958" s="189"/>
      <c r="AO958" s="189"/>
      <c r="AP958" s="189"/>
      <c r="AQ958" s="189"/>
      <c r="AR958" s="189"/>
      <c r="AS958" s="189"/>
      <c r="AT958" s="194" t="s">
        <v>2317</v>
      </c>
      <c r="AU958" s="104"/>
      <c r="AV958" s="104"/>
      <c r="AW958" s="104"/>
      <c r="AX958" s="104"/>
      <c r="AY958" s="104"/>
      <c r="AZ958" s="104"/>
      <c r="BA958" s="104"/>
      <c r="BB958" s="104"/>
      <c r="BC958" s="104"/>
      <c r="BD958" s="104"/>
      <c r="BE958" s="162"/>
      <c r="BF958" s="104"/>
      <c r="BG958" s="363"/>
      <c r="BH958" s="213" t="s">
        <v>2318</v>
      </c>
      <c r="BI958" s="193" t="s">
        <v>2318</v>
      </c>
      <c r="BJ958" s="193" t="s">
        <v>7245</v>
      </c>
      <c r="BK958" s="109"/>
    </row>
    <row r="959" s="193" customFormat="true" ht="12.75" hidden="true" customHeight="true" outlineLevel="0" collapsed="false">
      <c r="A959" s="315"/>
      <c r="B959" s="316"/>
      <c r="C959" s="316"/>
      <c r="D959" s="370" t="s">
        <v>2319</v>
      </c>
      <c r="E959" s="317" t="s">
        <v>2320</v>
      </c>
      <c r="F959" s="87" t="s">
        <v>7246</v>
      </c>
      <c r="G959" s="88"/>
      <c r="H959" s="89" t="s">
        <v>7247</v>
      </c>
      <c r="I959" s="90"/>
      <c r="J959" s="90"/>
      <c r="K959" s="91"/>
      <c r="L959" s="92"/>
      <c r="M959" s="90" t="s">
        <v>2749</v>
      </c>
      <c r="N959" s="90"/>
      <c r="O959" s="90"/>
      <c r="P959" s="91"/>
      <c r="Q959" s="185"/>
      <c r="R959" s="185"/>
      <c r="S959" s="185"/>
      <c r="T959" s="185"/>
      <c r="U959" s="185"/>
      <c r="V959" s="100" t="s">
        <v>7248</v>
      </c>
      <c r="W959" s="95" t="s">
        <v>7216</v>
      </c>
      <c r="X959" s="96"/>
      <c r="Y959" s="96"/>
      <c r="Z959" s="96"/>
      <c r="AA959" s="96"/>
      <c r="AB959" s="96"/>
      <c r="AC959" s="95"/>
      <c r="AD959" s="95" t="s">
        <v>6606</v>
      </c>
      <c r="AE959" s="100"/>
      <c r="AF959" s="100" t="s">
        <v>2735</v>
      </c>
      <c r="AG959" s="186"/>
      <c r="AH959" s="187"/>
      <c r="AI959" s="187"/>
      <c r="AJ959" s="187"/>
      <c r="AK959" s="188"/>
      <c r="AL959" s="188"/>
      <c r="AM959" s="189"/>
      <c r="AN959" s="189"/>
      <c r="AO959" s="189"/>
      <c r="AP959" s="189"/>
      <c r="AQ959" s="189"/>
      <c r="AR959" s="189"/>
      <c r="AS959" s="189"/>
      <c r="AT959" s="194" t="s">
        <v>2319</v>
      </c>
      <c r="AU959" s="104"/>
      <c r="AV959" s="104"/>
      <c r="AW959" s="104"/>
      <c r="AX959" s="104"/>
      <c r="AY959" s="104"/>
      <c r="AZ959" s="104"/>
      <c r="BA959" s="104"/>
      <c r="BB959" s="104"/>
      <c r="BC959" s="104"/>
      <c r="BD959" s="104"/>
      <c r="BE959" s="162"/>
      <c r="BF959" s="104"/>
      <c r="BG959" s="363"/>
      <c r="BH959" s="213" t="s">
        <v>2320</v>
      </c>
      <c r="BI959" s="193" t="s">
        <v>2320</v>
      </c>
      <c r="BJ959" s="193" t="s">
        <v>7249</v>
      </c>
      <c r="BK959" s="109"/>
    </row>
    <row r="960" s="193" customFormat="true" ht="12.75" hidden="true" customHeight="true" outlineLevel="0" collapsed="false">
      <c r="A960" s="315"/>
      <c r="B960" s="316"/>
      <c r="C960" s="316"/>
      <c r="D960" s="370" t="s">
        <v>2321</v>
      </c>
      <c r="E960" s="317" t="s">
        <v>2322</v>
      </c>
      <c r="F960" s="87" t="s">
        <v>7250</v>
      </c>
      <c r="G960" s="88"/>
      <c r="H960" s="89" t="s">
        <v>7251</v>
      </c>
      <c r="I960" s="90"/>
      <c r="J960" s="90"/>
      <c r="K960" s="91"/>
      <c r="L960" s="92"/>
      <c r="M960" s="90" t="s">
        <v>2749</v>
      </c>
      <c r="N960" s="90"/>
      <c r="O960" s="90"/>
      <c r="P960" s="91"/>
      <c r="Q960" s="185"/>
      <c r="R960" s="185"/>
      <c r="S960" s="185"/>
      <c r="T960" s="185"/>
      <c r="U960" s="185"/>
      <c r="V960" s="100" t="s">
        <v>7252</v>
      </c>
      <c r="W960" s="95" t="s">
        <v>7216</v>
      </c>
      <c r="X960" s="96"/>
      <c r="Y960" s="96"/>
      <c r="Z960" s="96"/>
      <c r="AA960" s="96"/>
      <c r="AB960" s="96"/>
      <c r="AC960" s="95"/>
      <c r="AD960" s="95" t="s">
        <v>6606</v>
      </c>
      <c r="AE960" s="100"/>
      <c r="AF960" s="100" t="s">
        <v>2735</v>
      </c>
      <c r="AG960" s="186"/>
      <c r="AH960" s="187"/>
      <c r="AI960" s="187"/>
      <c r="AJ960" s="187"/>
      <c r="AK960" s="188"/>
      <c r="AL960" s="188"/>
      <c r="AM960" s="189"/>
      <c r="AN960" s="189"/>
      <c r="AO960" s="189"/>
      <c r="AP960" s="189"/>
      <c r="AQ960" s="189"/>
      <c r="AR960" s="189"/>
      <c r="AS960" s="189"/>
      <c r="AT960" s="194" t="s">
        <v>2321</v>
      </c>
      <c r="AU960" s="104"/>
      <c r="AV960" s="104"/>
      <c r="AW960" s="104"/>
      <c r="AX960" s="104"/>
      <c r="AY960" s="104"/>
      <c r="AZ960" s="104"/>
      <c r="BA960" s="104"/>
      <c r="BB960" s="104"/>
      <c r="BC960" s="104"/>
      <c r="BD960" s="104"/>
      <c r="BE960" s="162"/>
      <c r="BF960" s="104"/>
      <c r="BG960" s="363"/>
      <c r="BH960" s="213" t="s">
        <v>2322</v>
      </c>
      <c r="BI960" s="193" t="s">
        <v>2322</v>
      </c>
      <c r="BJ960" s="193" t="s">
        <v>7253</v>
      </c>
      <c r="BK960" s="109"/>
    </row>
    <row r="961" s="193" customFormat="true" ht="12.75" hidden="true" customHeight="true" outlineLevel="0" collapsed="false">
      <c r="A961" s="315"/>
      <c r="B961" s="316"/>
      <c r="C961" s="316"/>
      <c r="D961" s="332" t="s">
        <v>2323</v>
      </c>
      <c r="E961" s="317" t="s">
        <v>2324</v>
      </c>
      <c r="F961" s="87" t="s">
        <v>7254</v>
      </c>
      <c r="G961" s="88"/>
      <c r="H961" s="89" t="s">
        <v>7255</v>
      </c>
      <c r="I961" s="90"/>
      <c r="J961" s="90"/>
      <c r="K961" s="91"/>
      <c r="L961" s="92"/>
      <c r="M961" s="90" t="s">
        <v>2749</v>
      </c>
      <c r="N961" s="90"/>
      <c r="O961" s="90"/>
      <c r="P961" s="91"/>
      <c r="Q961" s="185"/>
      <c r="R961" s="185"/>
      <c r="S961" s="185"/>
      <c r="T961" s="185"/>
      <c r="U961" s="185"/>
      <c r="V961" s="100" t="s">
        <v>7256</v>
      </c>
      <c r="W961" s="95" t="s">
        <v>7216</v>
      </c>
      <c r="X961" s="96"/>
      <c r="Y961" s="96"/>
      <c r="Z961" s="96"/>
      <c r="AA961" s="96"/>
      <c r="AB961" s="96"/>
      <c r="AC961" s="95"/>
      <c r="AD961" s="95" t="s">
        <v>6606</v>
      </c>
      <c r="AE961" s="100"/>
      <c r="AF961" s="100" t="s">
        <v>2735</v>
      </c>
      <c r="AG961" s="186"/>
      <c r="AH961" s="187"/>
      <c r="AI961" s="187"/>
      <c r="AJ961" s="187"/>
      <c r="AK961" s="188"/>
      <c r="AL961" s="188"/>
      <c r="AM961" s="189"/>
      <c r="AN961" s="189"/>
      <c r="AO961" s="189"/>
      <c r="AP961" s="189"/>
      <c r="AQ961" s="189"/>
      <c r="AR961" s="189"/>
      <c r="AS961" s="189"/>
      <c r="AT961" s="194" t="s">
        <v>2323</v>
      </c>
      <c r="AU961" s="104"/>
      <c r="AV961" s="104"/>
      <c r="AW961" s="104"/>
      <c r="AX961" s="104"/>
      <c r="AY961" s="104"/>
      <c r="AZ961" s="104"/>
      <c r="BA961" s="104"/>
      <c r="BB961" s="104"/>
      <c r="BC961" s="104"/>
      <c r="BD961" s="104"/>
      <c r="BE961" s="162"/>
      <c r="BF961" s="104"/>
      <c r="BG961" s="363"/>
      <c r="BH961" s="213" t="s">
        <v>2324</v>
      </c>
      <c r="BI961" s="193" t="s">
        <v>2324</v>
      </c>
      <c r="BJ961" s="193" t="s">
        <v>7257</v>
      </c>
      <c r="BK961" s="109"/>
    </row>
    <row r="962" s="193" customFormat="true" ht="12.75" hidden="true" customHeight="true" outlineLevel="0" collapsed="false">
      <c r="A962" s="315"/>
      <c r="B962" s="316"/>
      <c r="C962" s="316"/>
      <c r="D962" s="332" t="s">
        <v>2325</v>
      </c>
      <c r="E962" s="317" t="s">
        <v>2326</v>
      </c>
      <c r="F962" s="87" t="s">
        <v>7258</v>
      </c>
      <c r="G962" s="88"/>
      <c r="H962" s="89" t="s">
        <v>7259</v>
      </c>
      <c r="I962" s="90"/>
      <c r="J962" s="90"/>
      <c r="K962" s="91"/>
      <c r="L962" s="92"/>
      <c r="M962" s="90" t="s">
        <v>2749</v>
      </c>
      <c r="N962" s="90"/>
      <c r="O962" s="90"/>
      <c r="P962" s="91"/>
      <c r="Q962" s="185"/>
      <c r="R962" s="185"/>
      <c r="S962" s="185"/>
      <c r="T962" s="185"/>
      <c r="U962" s="185"/>
      <c r="V962" s="100" t="s">
        <v>7260</v>
      </c>
      <c r="W962" s="95" t="s">
        <v>7216</v>
      </c>
      <c r="X962" s="96"/>
      <c r="Y962" s="96"/>
      <c r="Z962" s="96"/>
      <c r="AA962" s="96"/>
      <c r="AB962" s="96"/>
      <c r="AC962" s="95"/>
      <c r="AD962" s="95" t="s">
        <v>6606</v>
      </c>
      <c r="AE962" s="100"/>
      <c r="AF962" s="100" t="s">
        <v>2735</v>
      </c>
      <c r="AG962" s="186"/>
      <c r="AH962" s="187"/>
      <c r="AI962" s="187"/>
      <c r="AJ962" s="187"/>
      <c r="AK962" s="188"/>
      <c r="AL962" s="188"/>
      <c r="AM962" s="189"/>
      <c r="AN962" s="189"/>
      <c r="AO962" s="189"/>
      <c r="AP962" s="189"/>
      <c r="AQ962" s="189"/>
      <c r="AR962" s="189"/>
      <c r="AS962" s="189"/>
      <c r="AT962" s="194" t="s">
        <v>2325</v>
      </c>
      <c r="AU962" s="104"/>
      <c r="AV962" s="104"/>
      <c r="AW962" s="104"/>
      <c r="AX962" s="104"/>
      <c r="AY962" s="104"/>
      <c r="AZ962" s="104"/>
      <c r="BA962" s="104"/>
      <c r="BB962" s="104"/>
      <c r="BC962" s="104"/>
      <c r="BD962" s="104"/>
      <c r="BE962" s="162"/>
      <c r="BF962" s="104"/>
      <c r="BG962" s="363"/>
      <c r="BH962" s="213" t="s">
        <v>2326</v>
      </c>
      <c r="BI962" s="193" t="s">
        <v>2326</v>
      </c>
      <c r="BJ962" s="193" t="s">
        <v>7261</v>
      </c>
      <c r="BK962" s="109"/>
    </row>
    <row r="963" s="193" customFormat="true" ht="12.75" hidden="true" customHeight="true" outlineLevel="0" collapsed="false">
      <c r="A963" s="315"/>
      <c r="B963" s="316"/>
      <c r="C963" s="316"/>
      <c r="D963" s="332" t="s">
        <v>2327</v>
      </c>
      <c r="E963" s="317" t="s">
        <v>2328</v>
      </c>
      <c r="F963" s="87" t="s">
        <v>7262</v>
      </c>
      <c r="G963" s="88"/>
      <c r="H963" s="89" t="s">
        <v>7263</v>
      </c>
      <c r="I963" s="90"/>
      <c r="J963" s="90"/>
      <c r="K963" s="91"/>
      <c r="L963" s="92"/>
      <c r="M963" s="90" t="s">
        <v>2749</v>
      </c>
      <c r="N963" s="90"/>
      <c r="O963" s="90"/>
      <c r="P963" s="91"/>
      <c r="Q963" s="185"/>
      <c r="R963" s="185"/>
      <c r="S963" s="185"/>
      <c r="T963" s="185"/>
      <c r="U963" s="185"/>
      <c r="V963" s="100" t="s">
        <v>7264</v>
      </c>
      <c r="W963" s="95" t="s">
        <v>7216</v>
      </c>
      <c r="X963" s="96"/>
      <c r="Y963" s="96"/>
      <c r="Z963" s="96"/>
      <c r="AA963" s="96"/>
      <c r="AB963" s="96"/>
      <c r="AC963" s="95"/>
      <c r="AD963" s="95" t="s">
        <v>6606</v>
      </c>
      <c r="AE963" s="100"/>
      <c r="AF963" s="100" t="s">
        <v>2735</v>
      </c>
      <c r="AG963" s="186"/>
      <c r="AH963" s="187"/>
      <c r="AI963" s="187"/>
      <c r="AJ963" s="187"/>
      <c r="AK963" s="188"/>
      <c r="AL963" s="188"/>
      <c r="AM963" s="189"/>
      <c r="AN963" s="189"/>
      <c r="AO963" s="189"/>
      <c r="AP963" s="189"/>
      <c r="AQ963" s="189"/>
      <c r="AR963" s="189"/>
      <c r="AS963" s="189"/>
      <c r="AT963" s="194" t="s">
        <v>2327</v>
      </c>
      <c r="AU963" s="104"/>
      <c r="AV963" s="104"/>
      <c r="AW963" s="104"/>
      <c r="AX963" s="104"/>
      <c r="AY963" s="104"/>
      <c r="AZ963" s="104"/>
      <c r="BA963" s="104"/>
      <c r="BB963" s="104"/>
      <c r="BC963" s="104"/>
      <c r="BD963" s="104"/>
      <c r="BE963" s="162"/>
      <c r="BF963" s="104"/>
      <c r="BG963" s="363"/>
      <c r="BH963" s="213" t="s">
        <v>2328</v>
      </c>
      <c r="BI963" s="193" t="s">
        <v>2328</v>
      </c>
      <c r="BJ963" s="193" t="s">
        <v>7265</v>
      </c>
      <c r="BK963" s="109"/>
    </row>
    <row r="964" s="193" customFormat="true" ht="12.75" hidden="true" customHeight="true" outlineLevel="0" collapsed="false">
      <c r="A964" s="315"/>
      <c r="B964" s="316"/>
      <c r="C964" s="316"/>
      <c r="D964" s="332" t="s">
        <v>2329</v>
      </c>
      <c r="E964" s="317" t="s">
        <v>2331</v>
      </c>
      <c r="F964" s="87" t="s">
        <v>7266</v>
      </c>
      <c r="G964" s="88"/>
      <c r="H964" s="89" t="s">
        <v>7267</v>
      </c>
      <c r="I964" s="90"/>
      <c r="J964" s="90"/>
      <c r="K964" s="91"/>
      <c r="L964" s="92"/>
      <c r="M964" s="90" t="s">
        <v>2749</v>
      </c>
      <c r="N964" s="90"/>
      <c r="O964" s="90"/>
      <c r="P964" s="91"/>
      <c r="Q964" s="185"/>
      <c r="R964" s="185"/>
      <c r="S964" s="185"/>
      <c r="T964" s="185"/>
      <c r="U964" s="185"/>
      <c r="V964" s="100" t="s">
        <v>7268</v>
      </c>
      <c r="W964" s="95" t="s">
        <v>7216</v>
      </c>
      <c r="X964" s="96"/>
      <c r="Y964" s="96"/>
      <c r="Z964" s="96"/>
      <c r="AA964" s="96"/>
      <c r="AB964" s="96"/>
      <c r="AC964" s="95"/>
      <c r="AD964" s="95" t="s">
        <v>6606</v>
      </c>
      <c r="AE964" s="100"/>
      <c r="AF964" s="100" t="s">
        <v>2735</v>
      </c>
      <c r="AG964" s="186"/>
      <c r="AH964" s="187"/>
      <c r="AI964" s="187"/>
      <c r="AJ964" s="187"/>
      <c r="AK964" s="188"/>
      <c r="AL964" s="188"/>
      <c r="AM964" s="189"/>
      <c r="AN964" s="189"/>
      <c r="AO964" s="189"/>
      <c r="AP964" s="189"/>
      <c r="AQ964" s="189"/>
      <c r="AR964" s="189"/>
      <c r="AS964" s="189"/>
      <c r="AT964" s="194" t="s">
        <v>2330</v>
      </c>
      <c r="AU964" s="104"/>
      <c r="AV964" s="104"/>
      <c r="AW964" s="104"/>
      <c r="AX964" s="104"/>
      <c r="AY964" s="104"/>
      <c r="AZ964" s="104"/>
      <c r="BA964" s="104"/>
      <c r="BB964" s="104"/>
      <c r="BC964" s="104"/>
      <c r="BD964" s="104"/>
      <c r="BE964" s="162"/>
      <c r="BF964" s="104"/>
      <c r="BG964" s="363"/>
      <c r="BH964" s="213" t="s">
        <v>2331</v>
      </c>
      <c r="BI964" s="193" t="s">
        <v>2331</v>
      </c>
      <c r="BJ964" s="193" t="s">
        <v>7269</v>
      </c>
      <c r="BK964" s="109"/>
    </row>
    <row r="965" s="193" customFormat="true" ht="12.75" hidden="true" customHeight="true" outlineLevel="0" collapsed="false">
      <c r="A965" s="315"/>
      <c r="B965" s="316"/>
      <c r="C965" s="316"/>
      <c r="D965" s="332" t="s">
        <v>2332</v>
      </c>
      <c r="E965" s="317" t="s">
        <v>2334</v>
      </c>
      <c r="F965" s="87" t="s">
        <v>7270</v>
      </c>
      <c r="G965" s="88"/>
      <c r="H965" s="89" t="s">
        <v>7271</v>
      </c>
      <c r="I965" s="90"/>
      <c r="J965" s="90"/>
      <c r="K965" s="91"/>
      <c r="L965" s="92"/>
      <c r="M965" s="90" t="s">
        <v>2749</v>
      </c>
      <c r="N965" s="90"/>
      <c r="O965" s="90"/>
      <c r="P965" s="91"/>
      <c r="Q965" s="185"/>
      <c r="R965" s="185"/>
      <c r="S965" s="185"/>
      <c r="T965" s="185"/>
      <c r="U965" s="185"/>
      <c r="V965" s="100" t="s">
        <v>7272</v>
      </c>
      <c r="W965" s="95" t="s">
        <v>7216</v>
      </c>
      <c r="X965" s="96"/>
      <c r="Y965" s="96"/>
      <c r="Z965" s="96"/>
      <c r="AA965" s="96"/>
      <c r="AB965" s="96"/>
      <c r="AC965" s="95"/>
      <c r="AD965" s="95" t="s">
        <v>6606</v>
      </c>
      <c r="AE965" s="100"/>
      <c r="AF965" s="100" t="s">
        <v>2735</v>
      </c>
      <c r="AG965" s="186"/>
      <c r="AH965" s="187"/>
      <c r="AI965" s="187"/>
      <c r="AJ965" s="187"/>
      <c r="AK965" s="188"/>
      <c r="AL965" s="188"/>
      <c r="AM965" s="189"/>
      <c r="AN965" s="189"/>
      <c r="AO965" s="189"/>
      <c r="AP965" s="189"/>
      <c r="AQ965" s="189"/>
      <c r="AR965" s="189"/>
      <c r="AS965" s="189"/>
      <c r="AT965" s="194" t="s">
        <v>2333</v>
      </c>
      <c r="AU965" s="104"/>
      <c r="AV965" s="104"/>
      <c r="AW965" s="104"/>
      <c r="AX965" s="104"/>
      <c r="AY965" s="104"/>
      <c r="AZ965" s="104"/>
      <c r="BA965" s="104"/>
      <c r="BB965" s="104"/>
      <c r="BC965" s="104"/>
      <c r="BD965" s="104"/>
      <c r="BE965" s="162"/>
      <c r="BF965" s="104"/>
      <c r="BG965" s="363"/>
      <c r="BH965" s="213" t="s">
        <v>2334</v>
      </c>
      <c r="BI965" s="193" t="s">
        <v>2334</v>
      </c>
      <c r="BJ965" s="193" t="s">
        <v>7273</v>
      </c>
      <c r="BK965" s="109"/>
    </row>
    <row r="966" s="193" customFormat="true" ht="12.75" hidden="true" customHeight="true" outlineLevel="0" collapsed="false">
      <c r="A966" s="315"/>
      <c r="B966" s="316"/>
      <c r="C966" s="316"/>
      <c r="D966" s="332" t="s">
        <v>2335</v>
      </c>
      <c r="E966" s="317" t="s">
        <v>2337</v>
      </c>
      <c r="F966" s="87" t="s">
        <v>7274</v>
      </c>
      <c r="G966" s="88"/>
      <c r="H966" s="89" t="s">
        <v>7275</v>
      </c>
      <c r="I966" s="90"/>
      <c r="J966" s="90"/>
      <c r="K966" s="91"/>
      <c r="L966" s="92"/>
      <c r="M966" s="90" t="s">
        <v>2749</v>
      </c>
      <c r="N966" s="90"/>
      <c r="O966" s="90"/>
      <c r="P966" s="91"/>
      <c r="Q966" s="185"/>
      <c r="R966" s="185"/>
      <c r="S966" s="185"/>
      <c r="T966" s="185"/>
      <c r="U966" s="185"/>
      <c r="V966" s="100" t="s">
        <v>7276</v>
      </c>
      <c r="W966" s="95" t="s">
        <v>7216</v>
      </c>
      <c r="X966" s="96"/>
      <c r="Y966" s="96"/>
      <c r="Z966" s="96"/>
      <c r="AA966" s="96"/>
      <c r="AB966" s="96"/>
      <c r="AC966" s="95"/>
      <c r="AD966" s="95" t="s">
        <v>6606</v>
      </c>
      <c r="AE966" s="100"/>
      <c r="AF966" s="100" t="s">
        <v>2735</v>
      </c>
      <c r="AG966" s="186"/>
      <c r="AH966" s="187"/>
      <c r="AI966" s="187"/>
      <c r="AJ966" s="187"/>
      <c r="AK966" s="188"/>
      <c r="AL966" s="188"/>
      <c r="AM966" s="189"/>
      <c r="AN966" s="189"/>
      <c r="AO966" s="189"/>
      <c r="AP966" s="189"/>
      <c r="AQ966" s="189"/>
      <c r="AR966" s="189"/>
      <c r="AS966" s="189"/>
      <c r="AT966" s="194" t="s">
        <v>2336</v>
      </c>
      <c r="AU966" s="104"/>
      <c r="AV966" s="104"/>
      <c r="AW966" s="104"/>
      <c r="AX966" s="104"/>
      <c r="AY966" s="104"/>
      <c r="AZ966" s="104"/>
      <c r="BA966" s="104"/>
      <c r="BB966" s="104"/>
      <c r="BC966" s="104"/>
      <c r="BD966" s="104"/>
      <c r="BE966" s="162"/>
      <c r="BF966" s="104"/>
      <c r="BG966" s="363"/>
      <c r="BH966" s="213" t="s">
        <v>2337</v>
      </c>
      <c r="BI966" s="193" t="s">
        <v>2337</v>
      </c>
      <c r="BJ966" s="193" t="s">
        <v>7277</v>
      </c>
      <c r="BK966" s="109"/>
    </row>
    <row r="967" s="193" customFormat="true" ht="12.75" hidden="true" customHeight="true" outlineLevel="0" collapsed="false">
      <c r="A967" s="315"/>
      <c r="B967" s="316"/>
      <c r="C967" s="316"/>
      <c r="D967" s="332" t="s">
        <v>2338</v>
      </c>
      <c r="E967" s="317" t="s">
        <v>2340</v>
      </c>
      <c r="F967" s="87" t="s">
        <v>7278</v>
      </c>
      <c r="G967" s="88"/>
      <c r="H967" s="89" t="s">
        <v>7279</v>
      </c>
      <c r="I967" s="90"/>
      <c r="J967" s="90"/>
      <c r="K967" s="91"/>
      <c r="L967" s="92"/>
      <c r="M967" s="90" t="s">
        <v>2749</v>
      </c>
      <c r="N967" s="90"/>
      <c r="O967" s="90"/>
      <c r="P967" s="91"/>
      <c r="Q967" s="185"/>
      <c r="R967" s="185"/>
      <c r="S967" s="185"/>
      <c r="T967" s="185"/>
      <c r="U967" s="185"/>
      <c r="V967" s="100" t="s">
        <v>7280</v>
      </c>
      <c r="W967" s="95" t="s">
        <v>7216</v>
      </c>
      <c r="X967" s="96"/>
      <c r="Y967" s="96"/>
      <c r="Z967" s="96"/>
      <c r="AA967" s="96"/>
      <c r="AB967" s="96"/>
      <c r="AC967" s="95"/>
      <c r="AD967" s="95" t="s">
        <v>6606</v>
      </c>
      <c r="AE967" s="100"/>
      <c r="AF967" s="100" t="s">
        <v>2735</v>
      </c>
      <c r="AG967" s="186"/>
      <c r="AH967" s="187"/>
      <c r="AI967" s="187"/>
      <c r="AJ967" s="187"/>
      <c r="AK967" s="188"/>
      <c r="AL967" s="188"/>
      <c r="AM967" s="189"/>
      <c r="AN967" s="189"/>
      <c r="AO967" s="189"/>
      <c r="AP967" s="189"/>
      <c r="AQ967" s="189"/>
      <c r="AR967" s="189"/>
      <c r="AS967" s="189"/>
      <c r="AT967" s="194" t="s">
        <v>2339</v>
      </c>
      <c r="AU967" s="104"/>
      <c r="AV967" s="104"/>
      <c r="AW967" s="104"/>
      <c r="AX967" s="104"/>
      <c r="AY967" s="104"/>
      <c r="AZ967" s="104"/>
      <c r="BA967" s="104"/>
      <c r="BB967" s="104"/>
      <c r="BC967" s="104"/>
      <c r="BD967" s="104"/>
      <c r="BE967" s="162"/>
      <c r="BF967" s="104"/>
      <c r="BG967" s="363"/>
      <c r="BH967" s="213" t="s">
        <v>2340</v>
      </c>
      <c r="BI967" s="193" t="s">
        <v>2340</v>
      </c>
      <c r="BJ967" s="193" t="s">
        <v>7281</v>
      </c>
      <c r="BK967" s="109"/>
    </row>
    <row r="968" s="193" customFormat="true" ht="12.75" hidden="true" customHeight="true" outlineLevel="0" collapsed="false">
      <c r="A968" s="315"/>
      <c r="B968" s="316"/>
      <c r="C968" s="316"/>
      <c r="D968" s="332" t="s">
        <v>2341</v>
      </c>
      <c r="E968" s="317" t="s">
        <v>2343</v>
      </c>
      <c r="F968" s="87" t="s">
        <v>7282</v>
      </c>
      <c r="G968" s="88"/>
      <c r="H968" s="89" t="s">
        <v>7283</v>
      </c>
      <c r="I968" s="90"/>
      <c r="J968" s="90"/>
      <c r="K968" s="91"/>
      <c r="L968" s="92"/>
      <c r="M968" s="90" t="s">
        <v>2749</v>
      </c>
      <c r="N968" s="90"/>
      <c r="O968" s="90"/>
      <c r="P968" s="91"/>
      <c r="Q968" s="185"/>
      <c r="R968" s="185"/>
      <c r="S968" s="185"/>
      <c r="T968" s="185"/>
      <c r="U968" s="185"/>
      <c r="V968" s="100" t="s">
        <v>7284</v>
      </c>
      <c r="W968" s="95" t="s">
        <v>7216</v>
      </c>
      <c r="X968" s="96"/>
      <c r="Y968" s="96"/>
      <c r="Z968" s="96"/>
      <c r="AA968" s="96"/>
      <c r="AB968" s="96"/>
      <c r="AC968" s="95"/>
      <c r="AD968" s="95" t="s">
        <v>6606</v>
      </c>
      <c r="AE968" s="100"/>
      <c r="AF968" s="100" t="s">
        <v>2735</v>
      </c>
      <c r="AG968" s="186"/>
      <c r="AH968" s="187"/>
      <c r="AI968" s="187"/>
      <c r="AJ968" s="187"/>
      <c r="AK968" s="188"/>
      <c r="AL968" s="188"/>
      <c r="AM968" s="189"/>
      <c r="AN968" s="189"/>
      <c r="AO968" s="189"/>
      <c r="AP968" s="189"/>
      <c r="AQ968" s="189"/>
      <c r="AR968" s="189"/>
      <c r="AS968" s="189"/>
      <c r="AT968" s="194" t="s">
        <v>2342</v>
      </c>
      <c r="AU968" s="104"/>
      <c r="AV968" s="104"/>
      <c r="AW968" s="104"/>
      <c r="AX968" s="104"/>
      <c r="AY968" s="104"/>
      <c r="AZ968" s="104"/>
      <c r="BA968" s="104"/>
      <c r="BB968" s="104"/>
      <c r="BC968" s="104"/>
      <c r="BD968" s="104"/>
      <c r="BE968" s="162"/>
      <c r="BF968" s="104"/>
      <c r="BG968" s="363"/>
      <c r="BH968" s="213" t="s">
        <v>2343</v>
      </c>
      <c r="BI968" s="193" t="s">
        <v>2343</v>
      </c>
      <c r="BJ968" s="193" t="s">
        <v>7285</v>
      </c>
      <c r="BK968" s="109"/>
    </row>
    <row r="969" s="193" customFormat="true" ht="12.75" hidden="true" customHeight="true" outlineLevel="0" collapsed="false">
      <c r="A969" s="315"/>
      <c r="B969" s="316"/>
      <c r="C969" s="316"/>
      <c r="D969" s="332" t="s">
        <v>2344</v>
      </c>
      <c r="E969" s="317" t="s">
        <v>2346</v>
      </c>
      <c r="F969" s="87" t="s">
        <v>7286</v>
      </c>
      <c r="G969" s="88"/>
      <c r="H969" s="89" t="s">
        <v>7287</v>
      </c>
      <c r="I969" s="90"/>
      <c r="J969" s="90"/>
      <c r="K969" s="91"/>
      <c r="L969" s="92"/>
      <c r="M969" s="90" t="s">
        <v>2749</v>
      </c>
      <c r="N969" s="90"/>
      <c r="O969" s="90"/>
      <c r="P969" s="91"/>
      <c r="Q969" s="185"/>
      <c r="R969" s="185"/>
      <c r="S969" s="185"/>
      <c r="T969" s="185"/>
      <c r="U969" s="185"/>
      <c r="V969" s="100" t="s">
        <v>7288</v>
      </c>
      <c r="W969" s="95" t="s">
        <v>7216</v>
      </c>
      <c r="X969" s="96"/>
      <c r="Y969" s="96"/>
      <c r="Z969" s="96"/>
      <c r="AA969" s="96"/>
      <c r="AB969" s="96"/>
      <c r="AC969" s="95"/>
      <c r="AD969" s="95" t="s">
        <v>6606</v>
      </c>
      <c r="AE969" s="100"/>
      <c r="AF969" s="100" t="s">
        <v>2735</v>
      </c>
      <c r="AG969" s="186"/>
      <c r="AH969" s="187"/>
      <c r="AI969" s="187"/>
      <c r="AJ969" s="187"/>
      <c r="AK969" s="188"/>
      <c r="AL969" s="188"/>
      <c r="AM969" s="189"/>
      <c r="AN969" s="189"/>
      <c r="AO969" s="189"/>
      <c r="AP969" s="189"/>
      <c r="AQ969" s="189"/>
      <c r="AR969" s="189"/>
      <c r="AS969" s="189"/>
      <c r="AT969" s="194" t="s">
        <v>2345</v>
      </c>
      <c r="AU969" s="104"/>
      <c r="AV969" s="104"/>
      <c r="AW969" s="104"/>
      <c r="AX969" s="104"/>
      <c r="AY969" s="104"/>
      <c r="AZ969" s="104"/>
      <c r="BA969" s="104"/>
      <c r="BB969" s="104"/>
      <c r="BC969" s="104"/>
      <c r="BD969" s="104"/>
      <c r="BE969" s="162"/>
      <c r="BF969" s="104"/>
      <c r="BG969" s="363"/>
      <c r="BH969" s="213" t="s">
        <v>2346</v>
      </c>
      <c r="BI969" s="193" t="s">
        <v>2346</v>
      </c>
      <c r="BJ969" s="193" t="s">
        <v>7289</v>
      </c>
      <c r="BK969" s="109"/>
    </row>
    <row r="970" s="193" customFormat="true" ht="12.75" hidden="true" customHeight="true" outlineLevel="0" collapsed="false">
      <c r="A970" s="315"/>
      <c r="B970" s="316"/>
      <c r="C970" s="316"/>
      <c r="D970" s="332" t="s">
        <v>2347</v>
      </c>
      <c r="E970" s="317" t="s">
        <v>2349</v>
      </c>
      <c r="F970" s="87" t="s">
        <v>7290</v>
      </c>
      <c r="G970" s="88"/>
      <c r="H970" s="89" t="s">
        <v>7291</v>
      </c>
      <c r="I970" s="90"/>
      <c r="J970" s="90"/>
      <c r="K970" s="91"/>
      <c r="L970" s="92"/>
      <c r="M970" s="90" t="s">
        <v>2749</v>
      </c>
      <c r="N970" s="90"/>
      <c r="O970" s="90"/>
      <c r="P970" s="91"/>
      <c r="Q970" s="185"/>
      <c r="R970" s="185"/>
      <c r="S970" s="185"/>
      <c r="T970" s="185"/>
      <c r="U970" s="185"/>
      <c r="V970" s="100" t="s">
        <v>7292</v>
      </c>
      <c r="W970" s="95" t="s">
        <v>7216</v>
      </c>
      <c r="X970" s="96"/>
      <c r="Y970" s="96"/>
      <c r="Z970" s="96"/>
      <c r="AA970" s="96"/>
      <c r="AB970" s="96"/>
      <c r="AC970" s="95"/>
      <c r="AD970" s="95" t="s">
        <v>6606</v>
      </c>
      <c r="AE970" s="100"/>
      <c r="AF970" s="100" t="s">
        <v>2735</v>
      </c>
      <c r="AG970" s="186"/>
      <c r="AH970" s="187"/>
      <c r="AI970" s="187"/>
      <c r="AJ970" s="187"/>
      <c r="AK970" s="188"/>
      <c r="AL970" s="188"/>
      <c r="AM970" s="189"/>
      <c r="AN970" s="189"/>
      <c r="AO970" s="189"/>
      <c r="AP970" s="189"/>
      <c r="AQ970" s="189"/>
      <c r="AR970" s="189"/>
      <c r="AS970" s="189"/>
      <c r="AT970" s="194" t="s">
        <v>2348</v>
      </c>
      <c r="AU970" s="104"/>
      <c r="AV970" s="104"/>
      <c r="AW970" s="104"/>
      <c r="AX970" s="104"/>
      <c r="AY970" s="104"/>
      <c r="AZ970" s="104"/>
      <c r="BA970" s="104"/>
      <c r="BB970" s="104"/>
      <c r="BC970" s="104"/>
      <c r="BD970" s="104"/>
      <c r="BE970" s="162"/>
      <c r="BF970" s="104"/>
      <c r="BG970" s="363"/>
      <c r="BH970" s="213" t="s">
        <v>2349</v>
      </c>
      <c r="BI970" s="193" t="s">
        <v>2349</v>
      </c>
      <c r="BJ970" s="193" t="s">
        <v>7293</v>
      </c>
      <c r="BK970" s="109"/>
    </row>
    <row r="971" s="193" customFormat="true" ht="12.75" hidden="true" customHeight="true" outlineLevel="0" collapsed="false">
      <c r="A971" s="315"/>
      <c r="B971" s="316"/>
      <c r="C971" s="316"/>
      <c r="D971" s="370" t="s">
        <v>2350</v>
      </c>
      <c r="E971" s="317" t="s">
        <v>2352</v>
      </c>
      <c r="F971" s="87" t="s">
        <v>7294</v>
      </c>
      <c r="G971" s="88"/>
      <c r="H971" s="89" t="s">
        <v>7295</v>
      </c>
      <c r="I971" s="90"/>
      <c r="J971" s="90"/>
      <c r="K971" s="91"/>
      <c r="L971" s="92"/>
      <c r="M971" s="90" t="s">
        <v>2749</v>
      </c>
      <c r="N971" s="90"/>
      <c r="O971" s="90"/>
      <c r="P971" s="91"/>
      <c r="Q971" s="185"/>
      <c r="R971" s="185"/>
      <c r="S971" s="185"/>
      <c r="T971" s="185"/>
      <c r="U971" s="185"/>
      <c r="V971" s="100" t="s">
        <v>7296</v>
      </c>
      <c r="W971" s="95" t="s">
        <v>7216</v>
      </c>
      <c r="X971" s="96"/>
      <c r="Y971" s="96"/>
      <c r="Z971" s="96"/>
      <c r="AA971" s="96"/>
      <c r="AB971" s="96"/>
      <c r="AC971" s="95"/>
      <c r="AD971" s="95" t="s">
        <v>6606</v>
      </c>
      <c r="AE971" s="100"/>
      <c r="AF971" s="100" t="s">
        <v>2735</v>
      </c>
      <c r="AG971" s="186"/>
      <c r="AH971" s="187"/>
      <c r="AI971" s="187"/>
      <c r="AJ971" s="187"/>
      <c r="AK971" s="188"/>
      <c r="AL971" s="188"/>
      <c r="AM971" s="189"/>
      <c r="AN971" s="189"/>
      <c r="AO971" s="189"/>
      <c r="AP971" s="189"/>
      <c r="AQ971" s="189"/>
      <c r="AR971" s="189"/>
      <c r="AS971" s="189"/>
      <c r="AT971" s="194" t="s">
        <v>2351</v>
      </c>
      <c r="AU971" s="104"/>
      <c r="AV971" s="104"/>
      <c r="AW971" s="104"/>
      <c r="AX971" s="104"/>
      <c r="AY971" s="104"/>
      <c r="AZ971" s="104"/>
      <c r="BA971" s="104"/>
      <c r="BB971" s="104"/>
      <c r="BC971" s="104"/>
      <c r="BD971" s="104"/>
      <c r="BE971" s="162"/>
      <c r="BF971" s="104"/>
      <c r="BG971" s="363"/>
      <c r="BH971" s="213" t="s">
        <v>2352</v>
      </c>
      <c r="BI971" s="193" t="s">
        <v>2352</v>
      </c>
      <c r="BJ971" s="193" t="s">
        <v>7297</v>
      </c>
      <c r="BK971" s="109"/>
    </row>
    <row r="972" s="193" customFormat="true" ht="12.75" hidden="true" customHeight="true" outlineLevel="0" collapsed="false">
      <c r="A972" s="315"/>
      <c r="B972" s="316"/>
      <c r="C972" s="316"/>
      <c r="D972" s="370" t="s">
        <v>2353</v>
      </c>
      <c r="E972" s="317" t="s">
        <v>2354</v>
      </c>
      <c r="F972" s="87" t="s">
        <v>7298</v>
      </c>
      <c r="G972" s="88"/>
      <c r="H972" s="89" t="s">
        <v>7299</v>
      </c>
      <c r="I972" s="90"/>
      <c r="J972" s="90"/>
      <c r="K972" s="91"/>
      <c r="L972" s="92"/>
      <c r="M972" s="90" t="s">
        <v>2749</v>
      </c>
      <c r="N972" s="90"/>
      <c r="O972" s="90"/>
      <c r="P972" s="91"/>
      <c r="Q972" s="185"/>
      <c r="R972" s="185"/>
      <c r="S972" s="185"/>
      <c r="T972" s="185"/>
      <c r="U972" s="185"/>
      <c r="V972" s="100" t="s">
        <v>7300</v>
      </c>
      <c r="W972" s="95" t="s">
        <v>7216</v>
      </c>
      <c r="X972" s="96"/>
      <c r="Y972" s="96"/>
      <c r="Z972" s="96"/>
      <c r="AA972" s="96"/>
      <c r="AB972" s="96"/>
      <c r="AC972" s="95"/>
      <c r="AD972" s="95" t="s">
        <v>6606</v>
      </c>
      <c r="AE972" s="100"/>
      <c r="AF972" s="100" t="s">
        <v>2735</v>
      </c>
      <c r="AG972" s="186"/>
      <c r="AH972" s="187"/>
      <c r="AI972" s="187"/>
      <c r="AJ972" s="187"/>
      <c r="AK972" s="188"/>
      <c r="AL972" s="188"/>
      <c r="AM972" s="189"/>
      <c r="AN972" s="189"/>
      <c r="AO972" s="189"/>
      <c r="AP972" s="189"/>
      <c r="AQ972" s="189"/>
      <c r="AR972" s="189"/>
      <c r="AS972" s="189"/>
      <c r="AT972" s="194" t="s">
        <v>2353</v>
      </c>
      <c r="AU972" s="104"/>
      <c r="AV972" s="104"/>
      <c r="AW972" s="104"/>
      <c r="AX972" s="104"/>
      <c r="AY972" s="104"/>
      <c r="AZ972" s="104"/>
      <c r="BA972" s="104"/>
      <c r="BB972" s="104"/>
      <c r="BC972" s="104"/>
      <c r="BD972" s="104"/>
      <c r="BE972" s="162"/>
      <c r="BF972" s="104"/>
      <c r="BG972" s="363"/>
      <c r="BH972" s="213" t="s">
        <v>2354</v>
      </c>
      <c r="BI972" s="193" t="s">
        <v>2354</v>
      </c>
      <c r="BJ972" s="193" t="s">
        <v>7301</v>
      </c>
      <c r="BK972" s="109"/>
    </row>
    <row r="973" s="193" customFormat="true" ht="12.75" hidden="true" customHeight="true" outlineLevel="0" collapsed="false">
      <c r="A973" s="315"/>
      <c r="B973" s="316"/>
      <c r="C973" s="316"/>
      <c r="D973" s="332" t="s">
        <v>2355</v>
      </c>
      <c r="E973" s="317" t="s">
        <v>2356</v>
      </c>
      <c r="F973" s="87" t="s">
        <v>7302</v>
      </c>
      <c r="G973" s="88"/>
      <c r="H973" s="89" t="s">
        <v>7303</v>
      </c>
      <c r="I973" s="90"/>
      <c r="J973" s="90"/>
      <c r="K973" s="91"/>
      <c r="L973" s="92"/>
      <c r="M973" s="90" t="s">
        <v>2749</v>
      </c>
      <c r="N973" s="90"/>
      <c r="O973" s="90"/>
      <c r="P973" s="91"/>
      <c r="Q973" s="185"/>
      <c r="R973" s="185"/>
      <c r="S973" s="185"/>
      <c r="T973" s="185"/>
      <c r="U973" s="185"/>
      <c r="V973" s="100" t="s">
        <v>7304</v>
      </c>
      <c r="W973" s="95" t="s">
        <v>7216</v>
      </c>
      <c r="X973" s="96"/>
      <c r="Y973" s="96"/>
      <c r="Z973" s="96"/>
      <c r="AA973" s="96"/>
      <c r="AB973" s="96"/>
      <c r="AC973" s="95"/>
      <c r="AD973" s="95" t="s">
        <v>6606</v>
      </c>
      <c r="AE973" s="100"/>
      <c r="AF973" s="100" t="s">
        <v>2735</v>
      </c>
      <c r="AG973" s="186"/>
      <c r="AH973" s="187"/>
      <c r="AI973" s="187"/>
      <c r="AJ973" s="187"/>
      <c r="AK973" s="188"/>
      <c r="AL973" s="188"/>
      <c r="AM973" s="189"/>
      <c r="AN973" s="189"/>
      <c r="AO973" s="189"/>
      <c r="AP973" s="189"/>
      <c r="AQ973" s="189"/>
      <c r="AR973" s="189"/>
      <c r="AS973" s="189"/>
      <c r="AT973" s="194" t="s">
        <v>2355</v>
      </c>
      <c r="AU973" s="104"/>
      <c r="AV973" s="104"/>
      <c r="AW973" s="104"/>
      <c r="AX973" s="104"/>
      <c r="AY973" s="104"/>
      <c r="AZ973" s="104"/>
      <c r="BA973" s="104"/>
      <c r="BB973" s="104"/>
      <c r="BC973" s="104"/>
      <c r="BD973" s="104"/>
      <c r="BE973" s="162"/>
      <c r="BF973" s="104"/>
      <c r="BG973" s="363"/>
      <c r="BH973" s="213" t="s">
        <v>2356</v>
      </c>
      <c r="BI973" s="193" t="s">
        <v>2356</v>
      </c>
      <c r="BJ973" s="193" t="s">
        <v>7305</v>
      </c>
      <c r="BK973" s="109"/>
    </row>
    <row r="974" s="193" customFormat="true" ht="12.75" hidden="true" customHeight="true" outlineLevel="0" collapsed="false">
      <c r="A974" s="315"/>
      <c r="B974" s="316"/>
      <c r="C974" s="316"/>
      <c r="D974" s="332" t="s">
        <v>2357</v>
      </c>
      <c r="E974" s="317" t="s">
        <v>2358</v>
      </c>
      <c r="F974" s="87" t="s">
        <v>7306</v>
      </c>
      <c r="G974" s="88"/>
      <c r="H974" s="89" t="s">
        <v>7307</v>
      </c>
      <c r="I974" s="90"/>
      <c r="J974" s="90"/>
      <c r="K974" s="91"/>
      <c r="L974" s="92"/>
      <c r="M974" s="90" t="s">
        <v>2749</v>
      </c>
      <c r="N974" s="90"/>
      <c r="O974" s="90"/>
      <c r="P974" s="91"/>
      <c r="Q974" s="185"/>
      <c r="R974" s="185"/>
      <c r="S974" s="185"/>
      <c r="T974" s="185"/>
      <c r="U974" s="185"/>
      <c r="V974" s="100" t="s">
        <v>7308</v>
      </c>
      <c r="W974" s="95" t="s">
        <v>7216</v>
      </c>
      <c r="X974" s="96"/>
      <c r="Y974" s="96"/>
      <c r="Z974" s="96"/>
      <c r="AA974" s="96"/>
      <c r="AB974" s="96"/>
      <c r="AC974" s="95"/>
      <c r="AD974" s="95" t="s">
        <v>6606</v>
      </c>
      <c r="AE974" s="100"/>
      <c r="AF974" s="100" t="s">
        <v>2735</v>
      </c>
      <c r="AG974" s="186"/>
      <c r="AH974" s="187"/>
      <c r="AI974" s="187"/>
      <c r="AJ974" s="187"/>
      <c r="AK974" s="188"/>
      <c r="AL974" s="188"/>
      <c r="AM974" s="189"/>
      <c r="AN974" s="189"/>
      <c r="AO974" s="189"/>
      <c r="AP974" s="189"/>
      <c r="AQ974" s="189"/>
      <c r="AR974" s="189"/>
      <c r="AS974" s="189"/>
      <c r="AT974" s="194" t="s">
        <v>2357</v>
      </c>
      <c r="AU974" s="104"/>
      <c r="AV974" s="104"/>
      <c r="AW974" s="104"/>
      <c r="AX974" s="104"/>
      <c r="AY974" s="104"/>
      <c r="AZ974" s="104"/>
      <c r="BA974" s="104"/>
      <c r="BB974" s="104"/>
      <c r="BC974" s="104"/>
      <c r="BD974" s="104"/>
      <c r="BE974" s="162"/>
      <c r="BF974" s="104"/>
      <c r="BG974" s="363"/>
      <c r="BH974" s="213" t="s">
        <v>2358</v>
      </c>
      <c r="BI974" s="193" t="s">
        <v>2358</v>
      </c>
      <c r="BJ974" s="193" t="s">
        <v>7309</v>
      </c>
      <c r="BK974" s="109"/>
    </row>
    <row r="975" s="193" customFormat="true" ht="12.75" hidden="true" customHeight="true" outlineLevel="0" collapsed="false">
      <c r="A975" s="315"/>
      <c r="B975" s="316"/>
      <c r="C975" s="316"/>
      <c r="D975" s="332" t="s">
        <v>2359</v>
      </c>
      <c r="E975" s="317" t="s">
        <v>2360</v>
      </c>
      <c r="F975" s="87" t="s">
        <v>7310</v>
      </c>
      <c r="G975" s="88"/>
      <c r="H975" s="89" t="s">
        <v>7311</v>
      </c>
      <c r="I975" s="90"/>
      <c r="J975" s="90"/>
      <c r="K975" s="91"/>
      <c r="L975" s="92"/>
      <c r="M975" s="90" t="s">
        <v>2749</v>
      </c>
      <c r="N975" s="90"/>
      <c r="O975" s="90"/>
      <c r="P975" s="91"/>
      <c r="Q975" s="185"/>
      <c r="R975" s="185"/>
      <c r="S975" s="185"/>
      <c r="T975" s="185"/>
      <c r="U975" s="185"/>
      <c r="V975" s="100" t="s">
        <v>7312</v>
      </c>
      <c r="W975" s="95" t="s">
        <v>7216</v>
      </c>
      <c r="X975" s="96"/>
      <c r="Y975" s="96"/>
      <c r="Z975" s="96"/>
      <c r="AA975" s="96"/>
      <c r="AB975" s="96"/>
      <c r="AC975" s="95"/>
      <c r="AD975" s="95" t="s">
        <v>6606</v>
      </c>
      <c r="AE975" s="100"/>
      <c r="AF975" s="100" t="s">
        <v>2735</v>
      </c>
      <c r="AG975" s="186"/>
      <c r="AH975" s="187"/>
      <c r="AI975" s="187"/>
      <c r="AJ975" s="187"/>
      <c r="AK975" s="188"/>
      <c r="AL975" s="188"/>
      <c r="AM975" s="189"/>
      <c r="AN975" s="189"/>
      <c r="AO975" s="189"/>
      <c r="AP975" s="189"/>
      <c r="AQ975" s="189"/>
      <c r="AR975" s="189"/>
      <c r="AS975" s="189"/>
      <c r="AT975" s="194" t="s">
        <v>2359</v>
      </c>
      <c r="AU975" s="104"/>
      <c r="AV975" s="104"/>
      <c r="AW975" s="104"/>
      <c r="AX975" s="104"/>
      <c r="AY975" s="104"/>
      <c r="AZ975" s="104"/>
      <c r="BA975" s="104"/>
      <c r="BB975" s="104"/>
      <c r="BC975" s="104"/>
      <c r="BD975" s="104"/>
      <c r="BE975" s="162"/>
      <c r="BF975" s="104"/>
      <c r="BG975" s="363"/>
      <c r="BH975" s="213" t="s">
        <v>2360</v>
      </c>
      <c r="BI975" s="193" t="s">
        <v>2360</v>
      </c>
      <c r="BJ975" s="193" t="s">
        <v>7313</v>
      </c>
      <c r="BK975" s="109"/>
    </row>
    <row r="976" s="193" customFormat="true" ht="12.75" hidden="true" customHeight="true" outlineLevel="0" collapsed="false">
      <c r="A976" s="315"/>
      <c r="B976" s="316"/>
      <c r="C976" s="316"/>
      <c r="D976" s="332" t="s">
        <v>2361</v>
      </c>
      <c r="E976" s="317" t="s">
        <v>2362</v>
      </c>
      <c r="F976" s="87" t="s">
        <v>7314</v>
      </c>
      <c r="G976" s="88"/>
      <c r="H976" s="89" t="s">
        <v>7315</v>
      </c>
      <c r="I976" s="90"/>
      <c r="J976" s="90"/>
      <c r="K976" s="91"/>
      <c r="L976" s="92"/>
      <c r="M976" s="90" t="s">
        <v>2749</v>
      </c>
      <c r="N976" s="90"/>
      <c r="O976" s="90"/>
      <c r="P976" s="91"/>
      <c r="Q976" s="185"/>
      <c r="R976" s="185"/>
      <c r="S976" s="185"/>
      <c r="T976" s="185"/>
      <c r="U976" s="185"/>
      <c r="V976" s="100" t="s">
        <v>7316</v>
      </c>
      <c r="W976" s="95" t="s">
        <v>7216</v>
      </c>
      <c r="X976" s="96"/>
      <c r="Y976" s="96"/>
      <c r="Z976" s="96"/>
      <c r="AA976" s="96"/>
      <c r="AB976" s="96"/>
      <c r="AC976" s="95"/>
      <c r="AD976" s="95" t="s">
        <v>6606</v>
      </c>
      <c r="AE976" s="100"/>
      <c r="AF976" s="100" t="s">
        <v>2735</v>
      </c>
      <c r="AG976" s="186"/>
      <c r="AH976" s="187"/>
      <c r="AI976" s="187"/>
      <c r="AJ976" s="187"/>
      <c r="AK976" s="188"/>
      <c r="AL976" s="188"/>
      <c r="AM976" s="189"/>
      <c r="AN976" s="189"/>
      <c r="AO976" s="189"/>
      <c r="AP976" s="189"/>
      <c r="AQ976" s="189"/>
      <c r="AR976" s="189"/>
      <c r="AS976" s="189"/>
      <c r="AT976" s="194" t="s">
        <v>2361</v>
      </c>
      <c r="AU976" s="104"/>
      <c r="AV976" s="104"/>
      <c r="AW976" s="104"/>
      <c r="AX976" s="104"/>
      <c r="AY976" s="104"/>
      <c r="AZ976" s="104"/>
      <c r="BA976" s="104"/>
      <c r="BB976" s="104"/>
      <c r="BC976" s="104"/>
      <c r="BD976" s="104"/>
      <c r="BE976" s="162"/>
      <c r="BF976" s="104"/>
      <c r="BG976" s="363"/>
      <c r="BH976" s="213" t="s">
        <v>2362</v>
      </c>
      <c r="BI976" s="193" t="s">
        <v>2362</v>
      </c>
      <c r="BJ976" s="193" t="s">
        <v>7317</v>
      </c>
      <c r="BK976" s="109"/>
    </row>
    <row r="977" s="193" customFormat="true" ht="12.75" hidden="true" customHeight="true" outlineLevel="0" collapsed="false">
      <c r="A977" s="315"/>
      <c r="B977" s="316"/>
      <c r="C977" s="316"/>
      <c r="D977" s="332" t="s">
        <v>2363</v>
      </c>
      <c r="E977" s="317" t="s">
        <v>2365</v>
      </c>
      <c r="F977" s="87" t="s">
        <v>7318</v>
      </c>
      <c r="G977" s="88"/>
      <c r="H977" s="89" t="s">
        <v>7319</v>
      </c>
      <c r="I977" s="90"/>
      <c r="J977" s="90"/>
      <c r="K977" s="91"/>
      <c r="L977" s="92"/>
      <c r="M977" s="90" t="s">
        <v>2749</v>
      </c>
      <c r="N977" s="90"/>
      <c r="O977" s="90"/>
      <c r="P977" s="91"/>
      <c r="Q977" s="185"/>
      <c r="R977" s="185"/>
      <c r="S977" s="185"/>
      <c r="T977" s="185"/>
      <c r="U977" s="185"/>
      <c r="V977" s="100" t="s">
        <v>7320</v>
      </c>
      <c r="W977" s="95" t="s">
        <v>7216</v>
      </c>
      <c r="X977" s="96"/>
      <c r="Y977" s="96"/>
      <c r="Z977" s="96"/>
      <c r="AA977" s="96"/>
      <c r="AB977" s="96"/>
      <c r="AC977" s="95"/>
      <c r="AD977" s="95" t="s">
        <v>6711</v>
      </c>
      <c r="AE977" s="100"/>
      <c r="AF977" s="100" t="s">
        <v>2735</v>
      </c>
      <c r="AG977" s="186"/>
      <c r="AH977" s="187"/>
      <c r="AI977" s="187"/>
      <c r="AJ977" s="187"/>
      <c r="AK977" s="188"/>
      <c r="AL977" s="188"/>
      <c r="AM977" s="189"/>
      <c r="AN977" s="189"/>
      <c r="AO977" s="189"/>
      <c r="AP977" s="189"/>
      <c r="AQ977" s="189"/>
      <c r="AR977" s="189"/>
      <c r="AS977" s="189"/>
      <c r="AT977" s="194" t="s">
        <v>2364</v>
      </c>
      <c r="AU977" s="104"/>
      <c r="AV977" s="104"/>
      <c r="AW977" s="104"/>
      <c r="AX977" s="104"/>
      <c r="AY977" s="104"/>
      <c r="AZ977" s="104"/>
      <c r="BA977" s="104"/>
      <c r="BB977" s="104"/>
      <c r="BC977" s="104"/>
      <c r="BD977" s="104"/>
      <c r="BE977" s="162"/>
      <c r="BF977" s="104"/>
      <c r="BG977" s="363"/>
      <c r="BH977" s="213" t="s">
        <v>2365</v>
      </c>
      <c r="BI977" s="193" t="s">
        <v>2365</v>
      </c>
      <c r="BJ977" s="193" t="s">
        <v>7321</v>
      </c>
      <c r="BK977" s="109"/>
    </row>
    <row r="978" s="193" customFormat="true" ht="12.75" hidden="true" customHeight="true" outlineLevel="0" collapsed="false">
      <c r="A978" s="315"/>
      <c r="B978" s="316"/>
      <c r="C978" s="316"/>
      <c r="D978" s="332" t="s">
        <v>2366</v>
      </c>
      <c r="E978" s="317" t="s">
        <v>2368</v>
      </c>
      <c r="F978" s="87" t="s">
        <v>7322</v>
      </c>
      <c r="G978" s="88"/>
      <c r="H978" s="89" t="s">
        <v>7323</v>
      </c>
      <c r="I978" s="90"/>
      <c r="J978" s="90"/>
      <c r="K978" s="91"/>
      <c r="L978" s="92"/>
      <c r="M978" s="90" t="s">
        <v>2749</v>
      </c>
      <c r="N978" s="90"/>
      <c r="O978" s="90"/>
      <c r="P978" s="91"/>
      <c r="Q978" s="185"/>
      <c r="R978" s="185"/>
      <c r="S978" s="185"/>
      <c r="T978" s="185"/>
      <c r="U978" s="185"/>
      <c r="V978" s="100" t="s">
        <v>7324</v>
      </c>
      <c r="W978" s="95" t="s">
        <v>7216</v>
      </c>
      <c r="X978" s="96"/>
      <c r="Y978" s="96"/>
      <c r="Z978" s="96"/>
      <c r="AA978" s="96"/>
      <c r="AB978" s="96"/>
      <c r="AC978" s="95"/>
      <c r="AD978" s="95" t="s">
        <v>6711</v>
      </c>
      <c r="AE978" s="100"/>
      <c r="AF978" s="100" t="s">
        <v>2735</v>
      </c>
      <c r="AG978" s="186"/>
      <c r="AH978" s="187"/>
      <c r="AI978" s="187"/>
      <c r="AJ978" s="187"/>
      <c r="AK978" s="188"/>
      <c r="AL978" s="188"/>
      <c r="AM978" s="189"/>
      <c r="AN978" s="189"/>
      <c r="AO978" s="189"/>
      <c r="AP978" s="189"/>
      <c r="AQ978" s="189"/>
      <c r="AR978" s="189"/>
      <c r="AS978" s="189"/>
      <c r="AT978" s="194" t="s">
        <v>2367</v>
      </c>
      <c r="AU978" s="104"/>
      <c r="AV978" s="104"/>
      <c r="AW978" s="104"/>
      <c r="AX978" s="104"/>
      <c r="AY978" s="104"/>
      <c r="AZ978" s="104"/>
      <c r="BA978" s="104"/>
      <c r="BB978" s="104"/>
      <c r="BC978" s="104"/>
      <c r="BD978" s="104"/>
      <c r="BE978" s="162"/>
      <c r="BF978" s="104"/>
      <c r="BG978" s="363"/>
      <c r="BH978" s="213" t="s">
        <v>2368</v>
      </c>
      <c r="BI978" s="193" t="s">
        <v>2368</v>
      </c>
      <c r="BJ978" s="193" t="s">
        <v>7325</v>
      </c>
      <c r="BK978" s="109"/>
    </row>
    <row r="979" s="193" customFormat="true" ht="12.75" hidden="true" customHeight="true" outlineLevel="0" collapsed="false">
      <c r="A979" s="315"/>
      <c r="B979" s="316"/>
      <c r="C979" s="316"/>
      <c r="D979" s="332" t="s">
        <v>2369</v>
      </c>
      <c r="E979" s="317" t="s">
        <v>2371</v>
      </c>
      <c r="F979" s="87" t="s">
        <v>7326</v>
      </c>
      <c r="G979" s="88"/>
      <c r="H979" s="89" t="s">
        <v>7327</v>
      </c>
      <c r="I979" s="90"/>
      <c r="J979" s="90"/>
      <c r="K979" s="91"/>
      <c r="L979" s="92"/>
      <c r="M979" s="90" t="s">
        <v>2749</v>
      </c>
      <c r="N979" s="90"/>
      <c r="O979" s="90"/>
      <c r="P979" s="91"/>
      <c r="Q979" s="185"/>
      <c r="R979" s="185"/>
      <c r="S979" s="185"/>
      <c r="T979" s="185"/>
      <c r="U979" s="185"/>
      <c r="V979" s="100" t="s">
        <v>7328</v>
      </c>
      <c r="W979" s="95" t="s">
        <v>7216</v>
      </c>
      <c r="X979" s="96"/>
      <c r="Y979" s="96"/>
      <c r="Z979" s="96"/>
      <c r="AA979" s="96"/>
      <c r="AB979" s="96"/>
      <c r="AC979" s="95"/>
      <c r="AD979" s="95" t="s">
        <v>6711</v>
      </c>
      <c r="AE979" s="100"/>
      <c r="AF979" s="100" t="s">
        <v>2735</v>
      </c>
      <c r="AG979" s="186"/>
      <c r="AH979" s="187"/>
      <c r="AI979" s="187"/>
      <c r="AJ979" s="187"/>
      <c r="AK979" s="188"/>
      <c r="AL979" s="188"/>
      <c r="AM979" s="189"/>
      <c r="AN979" s="189"/>
      <c r="AO979" s="189"/>
      <c r="AP979" s="189"/>
      <c r="AQ979" s="189"/>
      <c r="AR979" s="189"/>
      <c r="AS979" s="189"/>
      <c r="AT979" s="194" t="s">
        <v>2370</v>
      </c>
      <c r="AU979" s="104"/>
      <c r="AV979" s="104"/>
      <c r="AW979" s="104"/>
      <c r="AX979" s="104"/>
      <c r="AY979" s="104"/>
      <c r="AZ979" s="104"/>
      <c r="BA979" s="104"/>
      <c r="BB979" s="104"/>
      <c r="BC979" s="104"/>
      <c r="BD979" s="104"/>
      <c r="BE979" s="162"/>
      <c r="BF979" s="104"/>
      <c r="BG979" s="363"/>
      <c r="BH979" s="213" t="s">
        <v>2371</v>
      </c>
      <c r="BI979" s="193" t="s">
        <v>2371</v>
      </c>
      <c r="BJ979" s="193" t="s">
        <v>7329</v>
      </c>
      <c r="BK979" s="109"/>
    </row>
    <row r="980" s="193" customFormat="true" ht="12.75" hidden="true" customHeight="true" outlineLevel="0" collapsed="false">
      <c r="A980" s="315"/>
      <c r="B980" s="316"/>
      <c r="C980" s="316"/>
      <c r="D980" s="332" t="s">
        <v>2372</v>
      </c>
      <c r="E980" s="317" t="s">
        <v>2374</v>
      </c>
      <c r="F980" s="87" t="s">
        <v>7330</v>
      </c>
      <c r="G980" s="88"/>
      <c r="H980" s="89" t="s">
        <v>7331</v>
      </c>
      <c r="I980" s="90"/>
      <c r="J980" s="90"/>
      <c r="K980" s="91"/>
      <c r="L980" s="92"/>
      <c r="M980" s="90" t="s">
        <v>2749</v>
      </c>
      <c r="N980" s="90"/>
      <c r="O980" s="90"/>
      <c r="P980" s="91"/>
      <c r="Q980" s="185"/>
      <c r="R980" s="185"/>
      <c r="S980" s="185"/>
      <c r="T980" s="185"/>
      <c r="U980" s="185"/>
      <c r="V980" s="100" t="s">
        <v>7332</v>
      </c>
      <c r="W980" s="95" t="s">
        <v>7216</v>
      </c>
      <c r="X980" s="96"/>
      <c r="Y980" s="96"/>
      <c r="Z980" s="96"/>
      <c r="AA980" s="96"/>
      <c r="AB980" s="96"/>
      <c r="AC980" s="95"/>
      <c r="AD980" s="95" t="s">
        <v>6711</v>
      </c>
      <c r="AE980" s="100"/>
      <c r="AF980" s="100" t="s">
        <v>2735</v>
      </c>
      <c r="AG980" s="186"/>
      <c r="AH980" s="187"/>
      <c r="AI980" s="187"/>
      <c r="AJ980" s="187"/>
      <c r="AK980" s="188"/>
      <c r="AL980" s="188"/>
      <c r="AM980" s="189"/>
      <c r="AN980" s="189"/>
      <c r="AO980" s="189"/>
      <c r="AP980" s="189"/>
      <c r="AQ980" s="189"/>
      <c r="AR980" s="189"/>
      <c r="AS980" s="189"/>
      <c r="AT980" s="194" t="s">
        <v>2373</v>
      </c>
      <c r="AU980" s="104"/>
      <c r="AV980" s="104"/>
      <c r="AW980" s="104"/>
      <c r="AX980" s="104"/>
      <c r="AY980" s="104"/>
      <c r="AZ980" s="104"/>
      <c r="BA980" s="104"/>
      <c r="BB980" s="104"/>
      <c r="BC980" s="104"/>
      <c r="BD980" s="104"/>
      <c r="BE980" s="162"/>
      <c r="BF980" s="104"/>
      <c r="BG980" s="363"/>
      <c r="BH980" s="213" t="s">
        <v>2374</v>
      </c>
      <c r="BI980" s="193" t="s">
        <v>2374</v>
      </c>
      <c r="BJ980" s="193" t="s">
        <v>7333</v>
      </c>
      <c r="BK980" s="109"/>
    </row>
    <row r="981" s="193" customFormat="true" ht="12.75" hidden="true" customHeight="true" outlineLevel="0" collapsed="false">
      <c r="A981" s="315"/>
      <c r="B981" s="316"/>
      <c r="C981" s="316"/>
      <c r="D981" s="332" t="s">
        <v>2375</v>
      </c>
      <c r="E981" s="317" t="s">
        <v>2377</v>
      </c>
      <c r="F981" s="87" t="s">
        <v>7334</v>
      </c>
      <c r="G981" s="88"/>
      <c r="H981" s="89" t="s">
        <v>7335</v>
      </c>
      <c r="I981" s="90"/>
      <c r="J981" s="90"/>
      <c r="K981" s="91"/>
      <c r="L981" s="92"/>
      <c r="M981" s="90" t="s">
        <v>2749</v>
      </c>
      <c r="N981" s="90"/>
      <c r="O981" s="90"/>
      <c r="P981" s="91"/>
      <c r="Q981" s="185"/>
      <c r="R981" s="185"/>
      <c r="S981" s="185"/>
      <c r="T981" s="185"/>
      <c r="U981" s="185"/>
      <c r="V981" s="100" t="s">
        <v>7336</v>
      </c>
      <c r="W981" s="95" t="s">
        <v>7216</v>
      </c>
      <c r="X981" s="96"/>
      <c r="Y981" s="96"/>
      <c r="Z981" s="96"/>
      <c r="AA981" s="96"/>
      <c r="AB981" s="96"/>
      <c r="AC981" s="95"/>
      <c r="AD981" s="95" t="s">
        <v>6711</v>
      </c>
      <c r="AE981" s="100"/>
      <c r="AF981" s="100" t="s">
        <v>2735</v>
      </c>
      <c r="AG981" s="186"/>
      <c r="AH981" s="187"/>
      <c r="AI981" s="187"/>
      <c r="AJ981" s="187"/>
      <c r="AK981" s="188"/>
      <c r="AL981" s="188"/>
      <c r="AM981" s="189"/>
      <c r="AN981" s="189"/>
      <c r="AO981" s="189"/>
      <c r="AP981" s="189"/>
      <c r="AQ981" s="189"/>
      <c r="AR981" s="189"/>
      <c r="AS981" s="189"/>
      <c r="AT981" s="194" t="s">
        <v>2376</v>
      </c>
      <c r="AU981" s="104"/>
      <c r="AV981" s="104"/>
      <c r="AW981" s="104"/>
      <c r="AX981" s="104"/>
      <c r="AY981" s="104"/>
      <c r="AZ981" s="104"/>
      <c r="BA981" s="104"/>
      <c r="BB981" s="104"/>
      <c r="BC981" s="104"/>
      <c r="BD981" s="104"/>
      <c r="BE981" s="162"/>
      <c r="BF981" s="104"/>
      <c r="BG981" s="363"/>
      <c r="BH981" s="213" t="s">
        <v>2377</v>
      </c>
      <c r="BI981" s="193" t="s">
        <v>2377</v>
      </c>
      <c r="BJ981" s="193" t="s">
        <v>7337</v>
      </c>
      <c r="BK981" s="109"/>
    </row>
    <row r="982" s="193" customFormat="true" ht="12.75" hidden="true" customHeight="true" outlineLevel="0" collapsed="false">
      <c r="A982" s="315"/>
      <c r="B982" s="316"/>
      <c r="C982" s="316"/>
      <c r="D982" s="332" t="s">
        <v>2378</v>
      </c>
      <c r="E982" s="317" t="s">
        <v>2380</v>
      </c>
      <c r="F982" s="87" t="s">
        <v>7338</v>
      </c>
      <c r="G982" s="88"/>
      <c r="H982" s="89" t="s">
        <v>7339</v>
      </c>
      <c r="I982" s="90"/>
      <c r="J982" s="90"/>
      <c r="K982" s="91"/>
      <c r="L982" s="92"/>
      <c r="M982" s="90" t="s">
        <v>2749</v>
      </c>
      <c r="N982" s="90"/>
      <c r="O982" s="90"/>
      <c r="P982" s="91"/>
      <c r="Q982" s="185"/>
      <c r="R982" s="185"/>
      <c r="S982" s="185"/>
      <c r="T982" s="185"/>
      <c r="U982" s="185"/>
      <c r="V982" s="100" t="s">
        <v>7340</v>
      </c>
      <c r="W982" s="95" t="s">
        <v>7216</v>
      </c>
      <c r="X982" s="96"/>
      <c r="Y982" s="96"/>
      <c r="Z982" s="96"/>
      <c r="AA982" s="96"/>
      <c r="AB982" s="96"/>
      <c r="AC982" s="95"/>
      <c r="AD982" s="95" t="s">
        <v>6711</v>
      </c>
      <c r="AE982" s="100"/>
      <c r="AF982" s="100" t="s">
        <v>2735</v>
      </c>
      <c r="AG982" s="186"/>
      <c r="AH982" s="187"/>
      <c r="AI982" s="187"/>
      <c r="AJ982" s="187"/>
      <c r="AK982" s="188"/>
      <c r="AL982" s="188"/>
      <c r="AM982" s="189"/>
      <c r="AN982" s="189"/>
      <c r="AO982" s="189"/>
      <c r="AP982" s="189"/>
      <c r="AQ982" s="189"/>
      <c r="AR982" s="189"/>
      <c r="AS982" s="189"/>
      <c r="AT982" s="194" t="s">
        <v>2379</v>
      </c>
      <c r="AU982" s="104"/>
      <c r="AV982" s="104"/>
      <c r="AW982" s="104"/>
      <c r="AX982" s="104"/>
      <c r="AY982" s="104"/>
      <c r="AZ982" s="104"/>
      <c r="BA982" s="104"/>
      <c r="BB982" s="104"/>
      <c r="BC982" s="104"/>
      <c r="BD982" s="104"/>
      <c r="BE982" s="162"/>
      <c r="BF982" s="104"/>
      <c r="BG982" s="363"/>
      <c r="BH982" s="213" t="s">
        <v>2380</v>
      </c>
      <c r="BI982" s="193" t="s">
        <v>2380</v>
      </c>
      <c r="BJ982" s="193" t="s">
        <v>7341</v>
      </c>
      <c r="BK982" s="109"/>
    </row>
    <row r="983" s="193" customFormat="true" ht="12.75" hidden="true" customHeight="true" outlineLevel="0" collapsed="false">
      <c r="A983" s="315"/>
      <c r="B983" s="316"/>
      <c r="C983" s="316"/>
      <c r="D983" s="370" t="s">
        <v>2381</v>
      </c>
      <c r="E983" s="317" t="s">
        <v>2383</v>
      </c>
      <c r="F983" s="87" t="s">
        <v>7342</v>
      </c>
      <c r="G983" s="88"/>
      <c r="H983" s="89" t="s">
        <v>7343</v>
      </c>
      <c r="I983" s="90"/>
      <c r="J983" s="90"/>
      <c r="K983" s="91"/>
      <c r="L983" s="92"/>
      <c r="M983" s="90" t="s">
        <v>2749</v>
      </c>
      <c r="N983" s="90"/>
      <c r="O983" s="90"/>
      <c r="P983" s="91"/>
      <c r="Q983" s="185"/>
      <c r="R983" s="185"/>
      <c r="S983" s="185"/>
      <c r="T983" s="185"/>
      <c r="U983" s="185"/>
      <c r="V983" s="100" t="s">
        <v>7344</v>
      </c>
      <c r="W983" s="95" t="s">
        <v>7216</v>
      </c>
      <c r="X983" s="96"/>
      <c r="Y983" s="96"/>
      <c r="Z983" s="96"/>
      <c r="AA983" s="96"/>
      <c r="AB983" s="96"/>
      <c r="AC983" s="95"/>
      <c r="AD983" s="95" t="s">
        <v>6711</v>
      </c>
      <c r="AE983" s="100"/>
      <c r="AF983" s="100" t="s">
        <v>2735</v>
      </c>
      <c r="AG983" s="186"/>
      <c r="AH983" s="187"/>
      <c r="AI983" s="187"/>
      <c r="AJ983" s="187"/>
      <c r="AK983" s="188"/>
      <c r="AL983" s="188"/>
      <c r="AM983" s="189"/>
      <c r="AN983" s="189"/>
      <c r="AO983" s="189"/>
      <c r="AP983" s="189"/>
      <c r="AQ983" s="189"/>
      <c r="AR983" s="189"/>
      <c r="AS983" s="189"/>
      <c r="AT983" s="194" t="s">
        <v>2382</v>
      </c>
      <c r="AU983" s="104"/>
      <c r="AV983" s="104"/>
      <c r="AW983" s="104"/>
      <c r="AX983" s="104"/>
      <c r="AY983" s="104"/>
      <c r="AZ983" s="104"/>
      <c r="BA983" s="104"/>
      <c r="BB983" s="104"/>
      <c r="BC983" s="104"/>
      <c r="BD983" s="104"/>
      <c r="BE983" s="162"/>
      <c r="BF983" s="104"/>
      <c r="BG983" s="363"/>
      <c r="BH983" s="213" t="s">
        <v>2383</v>
      </c>
      <c r="BI983" s="193" t="s">
        <v>2383</v>
      </c>
      <c r="BJ983" s="193" t="s">
        <v>7345</v>
      </c>
      <c r="BK983" s="109"/>
    </row>
    <row r="984" s="193" customFormat="true" ht="12.75" hidden="true" customHeight="true" outlineLevel="0" collapsed="false">
      <c r="A984" s="315"/>
      <c r="B984" s="316"/>
      <c r="C984" s="316"/>
      <c r="D984" s="370" t="s">
        <v>2384</v>
      </c>
      <c r="E984" s="317" t="s">
        <v>2386</v>
      </c>
      <c r="F984" s="87" t="s">
        <v>7346</v>
      </c>
      <c r="G984" s="88"/>
      <c r="H984" s="89" t="s">
        <v>7347</v>
      </c>
      <c r="I984" s="90"/>
      <c r="J984" s="90"/>
      <c r="K984" s="91"/>
      <c r="L984" s="92"/>
      <c r="M984" s="90" t="s">
        <v>2749</v>
      </c>
      <c r="N984" s="90"/>
      <c r="O984" s="90"/>
      <c r="P984" s="91"/>
      <c r="Q984" s="185"/>
      <c r="R984" s="185"/>
      <c r="S984" s="185"/>
      <c r="T984" s="185"/>
      <c r="U984" s="185"/>
      <c r="V984" s="100" t="s">
        <v>7348</v>
      </c>
      <c r="W984" s="95" t="s">
        <v>7216</v>
      </c>
      <c r="X984" s="96"/>
      <c r="Y984" s="96"/>
      <c r="Z984" s="96"/>
      <c r="AA984" s="96"/>
      <c r="AB984" s="96"/>
      <c r="AC984" s="95"/>
      <c r="AD984" s="95" t="s">
        <v>6711</v>
      </c>
      <c r="AE984" s="100"/>
      <c r="AF984" s="100" t="s">
        <v>2735</v>
      </c>
      <c r="AG984" s="186"/>
      <c r="AH984" s="187"/>
      <c r="AI984" s="187"/>
      <c r="AJ984" s="187"/>
      <c r="AK984" s="188"/>
      <c r="AL984" s="188"/>
      <c r="AM984" s="189"/>
      <c r="AN984" s="189"/>
      <c r="AO984" s="189"/>
      <c r="AP984" s="189"/>
      <c r="AQ984" s="189"/>
      <c r="AR984" s="189"/>
      <c r="AS984" s="189"/>
      <c r="AT984" s="194" t="s">
        <v>2385</v>
      </c>
      <c r="AU984" s="104"/>
      <c r="AV984" s="104"/>
      <c r="AW984" s="104"/>
      <c r="AX984" s="104"/>
      <c r="AY984" s="104"/>
      <c r="AZ984" s="104"/>
      <c r="BA984" s="104"/>
      <c r="BB984" s="104"/>
      <c r="BC984" s="104"/>
      <c r="BD984" s="104"/>
      <c r="BE984" s="162"/>
      <c r="BF984" s="104"/>
      <c r="BG984" s="363"/>
      <c r="BH984" s="213" t="s">
        <v>2386</v>
      </c>
      <c r="BI984" s="193" t="s">
        <v>2386</v>
      </c>
      <c r="BJ984" s="193" t="s">
        <v>7349</v>
      </c>
      <c r="BK984" s="109"/>
    </row>
    <row r="985" s="193" customFormat="true" ht="12.75" hidden="true" customHeight="true" outlineLevel="0" collapsed="false">
      <c r="A985" s="315"/>
      <c r="B985" s="316"/>
      <c r="C985" s="316"/>
      <c r="D985" s="332" t="s">
        <v>2387</v>
      </c>
      <c r="E985" s="317" t="s">
        <v>2389</v>
      </c>
      <c r="F985" s="87" t="s">
        <v>7350</v>
      </c>
      <c r="G985" s="88"/>
      <c r="H985" s="89" t="s">
        <v>7351</v>
      </c>
      <c r="I985" s="90"/>
      <c r="J985" s="90"/>
      <c r="K985" s="91"/>
      <c r="L985" s="92"/>
      <c r="M985" s="90" t="s">
        <v>2749</v>
      </c>
      <c r="N985" s="90"/>
      <c r="O985" s="90"/>
      <c r="P985" s="91"/>
      <c r="Q985" s="185"/>
      <c r="R985" s="185"/>
      <c r="S985" s="185"/>
      <c r="T985" s="185"/>
      <c r="U985" s="185"/>
      <c r="V985" s="100" t="s">
        <v>7352</v>
      </c>
      <c r="W985" s="95" t="s">
        <v>7216</v>
      </c>
      <c r="X985" s="96"/>
      <c r="Y985" s="96"/>
      <c r="Z985" s="96"/>
      <c r="AA985" s="96"/>
      <c r="AB985" s="96"/>
      <c r="AC985" s="95"/>
      <c r="AD985" s="95" t="s">
        <v>6711</v>
      </c>
      <c r="AE985" s="100"/>
      <c r="AF985" s="100" t="s">
        <v>2735</v>
      </c>
      <c r="AG985" s="186"/>
      <c r="AH985" s="187"/>
      <c r="AI985" s="187"/>
      <c r="AJ985" s="187"/>
      <c r="AK985" s="188"/>
      <c r="AL985" s="188"/>
      <c r="AM985" s="189"/>
      <c r="AN985" s="189"/>
      <c r="AO985" s="189"/>
      <c r="AP985" s="189"/>
      <c r="AQ985" s="189"/>
      <c r="AR985" s="189"/>
      <c r="AS985" s="189"/>
      <c r="AT985" s="194" t="s">
        <v>2388</v>
      </c>
      <c r="AU985" s="104"/>
      <c r="AV985" s="104"/>
      <c r="AW985" s="104"/>
      <c r="AX985" s="104"/>
      <c r="AY985" s="104"/>
      <c r="AZ985" s="104"/>
      <c r="BA985" s="104"/>
      <c r="BB985" s="104"/>
      <c r="BC985" s="104"/>
      <c r="BD985" s="104"/>
      <c r="BE985" s="162"/>
      <c r="BF985" s="104"/>
      <c r="BG985" s="363"/>
      <c r="BH985" s="213" t="s">
        <v>2389</v>
      </c>
      <c r="BI985" s="193" t="s">
        <v>2389</v>
      </c>
      <c r="BJ985" s="193" t="s">
        <v>7353</v>
      </c>
      <c r="BK985" s="109"/>
    </row>
    <row r="986" s="193" customFormat="true" ht="12.75" hidden="true" customHeight="true" outlineLevel="0" collapsed="false">
      <c r="A986" s="315"/>
      <c r="B986" s="316"/>
      <c r="C986" s="316"/>
      <c r="D986" s="332" t="s">
        <v>2390</v>
      </c>
      <c r="E986" s="317" t="s">
        <v>2392</v>
      </c>
      <c r="F986" s="87" t="s">
        <v>7354</v>
      </c>
      <c r="G986" s="88"/>
      <c r="H986" s="89" t="s">
        <v>7355</v>
      </c>
      <c r="I986" s="90"/>
      <c r="J986" s="90"/>
      <c r="K986" s="91"/>
      <c r="L986" s="92"/>
      <c r="M986" s="90" t="s">
        <v>2749</v>
      </c>
      <c r="N986" s="90"/>
      <c r="O986" s="90"/>
      <c r="P986" s="91"/>
      <c r="Q986" s="185"/>
      <c r="R986" s="185"/>
      <c r="S986" s="185"/>
      <c r="T986" s="185"/>
      <c r="U986" s="185"/>
      <c r="V986" s="100" t="s">
        <v>7356</v>
      </c>
      <c r="W986" s="95" t="s">
        <v>7216</v>
      </c>
      <c r="X986" s="96"/>
      <c r="Y986" s="96"/>
      <c r="Z986" s="96"/>
      <c r="AA986" s="96"/>
      <c r="AB986" s="96"/>
      <c r="AC986" s="95"/>
      <c r="AD986" s="95" t="s">
        <v>6711</v>
      </c>
      <c r="AE986" s="100"/>
      <c r="AF986" s="100" t="s">
        <v>2735</v>
      </c>
      <c r="AG986" s="186"/>
      <c r="AH986" s="187"/>
      <c r="AI986" s="187"/>
      <c r="AJ986" s="187"/>
      <c r="AK986" s="188"/>
      <c r="AL986" s="188"/>
      <c r="AM986" s="189"/>
      <c r="AN986" s="189"/>
      <c r="AO986" s="189"/>
      <c r="AP986" s="189"/>
      <c r="AQ986" s="189"/>
      <c r="AR986" s="189"/>
      <c r="AS986" s="189"/>
      <c r="AT986" s="194" t="s">
        <v>2391</v>
      </c>
      <c r="AU986" s="104"/>
      <c r="AV986" s="104"/>
      <c r="AW986" s="104"/>
      <c r="AX986" s="104"/>
      <c r="AY986" s="104"/>
      <c r="AZ986" s="104"/>
      <c r="BA986" s="104"/>
      <c r="BB986" s="104"/>
      <c r="BC986" s="104"/>
      <c r="BD986" s="104"/>
      <c r="BE986" s="162"/>
      <c r="BF986" s="104"/>
      <c r="BG986" s="363"/>
      <c r="BH986" s="213" t="s">
        <v>2392</v>
      </c>
      <c r="BI986" s="193" t="s">
        <v>2392</v>
      </c>
      <c r="BJ986" s="193" t="s">
        <v>7357</v>
      </c>
      <c r="BK986" s="109"/>
    </row>
    <row r="987" s="193" customFormat="true" ht="12.75" hidden="true" customHeight="true" outlineLevel="0" collapsed="false">
      <c r="A987" s="315"/>
      <c r="B987" s="316"/>
      <c r="C987" s="316"/>
      <c r="D987" s="332" t="s">
        <v>2393</v>
      </c>
      <c r="E987" s="317" t="s">
        <v>2395</v>
      </c>
      <c r="F987" s="87" t="s">
        <v>7358</v>
      </c>
      <c r="G987" s="88"/>
      <c r="H987" s="89" t="s">
        <v>7359</v>
      </c>
      <c r="I987" s="90"/>
      <c r="J987" s="90"/>
      <c r="K987" s="91"/>
      <c r="L987" s="92"/>
      <c r="M987" s="90" t="s">
        <v>2749</v>
      </c>
      <c r="N987" s="90"/>
      <c r="O987" s="90"/>
      <c r="P987" s="91"/>
      <c r="Q987" s="185"/>
      <c r="R987" s="185"/>
      <c r="S987" s="185"/>
      <c r="T987" s="185"/>
      <c r="U987" s="185"/>
      <c r="V987" s="100" t="s">
        <v>7360</v>
      </c>
      <c r="W987" s="95" t="s">
        <v>7216</v>
      </c>
      <c r="X987" s="96"/>
      <c r="Y987" s="96"/>
      <c r="Z987" s="96"/>
      <c r="AA987" s="96"/>
      <c r="AB987" s="96"/>
      <c r="AC987" s="95"/>
      <c r="AD987" s="95" t="s">
        <v>6711</v>
      </c>
      <c r="AE987" s="100"/>
      <c r="AF987" s="100" t="s">
        <v>2735</v>
      </c>
      <c r="AG987" s="186"/>
      <c r="AH987" s="187"/>
      <c r="AI987" s="187"/>
      <c r="AJ987" s="187"/>
      <c r="AK987" s="188"/>
      <c r="AL987" s="188"/>
      <c r="AM987" s="189"/>
      <c r="AN987" s="189"/>
      <c r="AO987" s="189"/>
      <c r="AP987" s="189"/>
      <c r="AQ987" s="189"/>
      <c r="AR987" s="189"/>
      <c r="AS987" s="189"/>
      <c r="AT987" s="194" t="s">
        <v>2394</v>
      </c>
      <c r="AU987" s="104"/>
      <c r="AV987" s="104"/>
      <c r="AW987" s="104"/>
      <c r="AX987" s="104"/>
      <c r="AY987" s="104"/>
      <c r="AZ987" s="104"/>
      <c r="BA987" s="104"/>
      <c r="BB987" s="104"/>
      <c r="BC987" s="104"/>
      <c r="BD987" s="104"/>
      <c r="BE987" s="162"/>
      <c r="BF987" s="104"/>
      <c r="BG987" s="363"/>
      <c r="BH987" s="213" t="s">
        <v>2395</v>
      </c>
      <c r="BI987" s="193" t="s">
        <v>2395</v>
      </c>
      <c r="BJ987" s="193" t="s">
        <v>7361</v>
      </c>
      <c r="BK987" s="109"/>
    </row>
    <row r="988" s="193" customFormat="true" ht="12.75" hidden="true" customHeight="true" outlineLevel="0" collapsed="false">
      <c r="A988" s="315"/>
      <c r="B988" s="316"/>
      <c r="C988" s="316"/>
      <c r="D988" s="332" t="s">
        <v>2396</v>
      </c>
      <c r="E988" s="317" t="s">
        <v>2398</v>
      </c>
      <c r="F988" s="87" t="s">
        <v>7362</v>
      </c>
      <c r="G988" s="88"/>
      <c r="H988" s="89" t="s">
        <v>7363</v>
      </c>
      <c r="I988" s="90"/>
      <c r="J988" s="90"/>
      <c r="K988" s="91"/>
      <c r="L988" s="92"/>
      <c r="M988" s="90" t="s">
        <v>2749</v>
      </c>
      <c r="N988" s="90"/>
      <c r="O988" s="90"/>
      <c r="P988" s="91"/>
      <c r="Q988" s="185"/>
      <c r="R988" s="185"/>
      <c r="S988" s="185"/>
      <c r="T988" s="185"/>
      <c r="U988" s="185"/>
      <c r="V988" s="100" t="s">
        <v>7364</v>
      </c>
      <c r="W988" s="95" t="s">
        <v>7216</v>
      </c>
      <c r="X988" s="96"/>
      <c r="Y988" s="96"/>
      <c r="Z988" s="96"/>
      <c r="AA988" s="96"/>
      <c r="AB988" s="96"/>
      <c r="AC988" s="95"/>
      <c r="AD988" s="95" t="s">
        <v>6711</v>
      </c>
      <c r="AE988" s="100"/>
      <c r="AF988" s="100" t="s">
        <v>2735</v>
      </c>
      <c r="AG988" s="186"/>
      <c r="AH988" s="187"/>
      <c r="AI988" s="187"/>
      <c r="AJ988" s="187"/>
      <c r="AK988" s="188"/>
      <c r="AL988" s="188"/>
      <c r="AM988" s="189"/>
      <c r="AN988" s="189"/>
      <c r="AO988" s="189"/>
      <c r="AP988" s="189"/>
      <c r="AQ988" s="189"/>
      <c r="AR988" s="189"/>
      <c r="AS988" s="189"/>
      <c r="AT988" s="194" t="s">
        <v>2397</v>
      </c>
      <c r="AU988" s="104"/>
      <c r="AV988" s="104"/>
      <c r="AW988" s="104"/>
      <c r="AX988" s="104"/>
      <c r="AY988" s="104"/>
      <c r="AZ988" s="104"/>
      <c r="BA988" s="104"/>
      <c r="BB988" s="104"/>
      <c r="BC988" s="104"/>
      <c r="BD988" s="104"/>
      <c r="BE988" s="162"/>
      <c r="BF988" s="104"/>
      <c r="BG988" s="363"/>
      <c r="BH988" s="213" t="s">
        <v>2398</v>
      </c>
      <c r="BI988" s="193" t="s">
        <v>2398</v>
      </c>
      <c r="BJ988" s="193" t="s">
        <v>7365</v>
      </c>
      <c r="BK988" s="109"/>
    </row>
    <row r="989" s="193" customFormat="true" ht="12.75" hidden="true" customHeight="true" outlineLevel="0" collapsed="false">
      <c r="A989" s="315"/>
      <c r="B989" s="316"/>
      <c r="C989" s="316"/>
      <c r="D989" s="332" t="s">
        <v>2399</v>
      </c>
      <c r="E989" s="317" t="s">
        <v>2401</v>
      </c>
      <c r="F989" s="87" t="s">
        <v>7366</v>
      </c>
      <c r="G989" s="88"/>
      <c r="H989" s="89" t="s">
        <v>7367</v>
      </c>
      <c r="I989" s="90"/>
      <c r="J989" s="90"/>
      <c r="K989" s="91"/>
      <c r="L989" s="92"/>
      <c r="M989" s="90" t="s">
        <v>2749</v>
      </c>
      <c r="N989" s="90"/>
      <c r="O989" s="90"/>
      <c r="P989" s="91"/>
      <c r="Q989" s="185"/>
      <c r="R989" s="185"/>
      <c r="S989" s="185"/>
      <c r="T989" s="185"/>
      <c r="U989" s="185"/>
      <c r="V989" s="100" t="s">
        <v>7368</v>
      </c>
      <c r="W989" s="95" t="s">
        <v>7216</v>
      </c>
      <c r="X989" s="96"/>
      <c r="Y989" s="96"/>
      <c r="Z989" s="96"/>
      <c r="AA989" s="96"/>
      <c r="AB989" s="96"/>
      <c r="AC989" s="95"/>
      <c r="AD989" s="95" t="s">
        <v>6711</v>
      </c>
      <c r="AE989" s="100"/>
      <c r="AF989" s="100" t="s">
        <v>2735</v>
      </c>
      <c r="AG989" s="186"/>
      <c r="AH989" s="187"/>
      <c r="AI989" s="187"/>
      <c r="AJ989" s="187"/>
      <c r="AK989" s="188"/>
      <c r="AL989" s="188"/>
      <c r="AM989" s="189"/>
      <c r="AN989" s="189"/>
      <c r="AO989" s="189"/>
      <c r="AP989" s="189"/>
      <c r="AQ989" s="189"/>
      <c r="AR989" s="189"/>
      <c r="AS989" s="189"/>
      <c r="AT989" s="194" t="s">
        <v>2400</v>
      </c>
      <c r="AU989" s="104"/>
      <c r="AV989" s="104"/>
      <c r="AW989" s="104"/>
      <c r="AX989" s="104"/>
      <c r="AY989" s="104"/>
      <c r="AZ989" s="104"/>
      <c r="BA989" s="104"/>
      <c r="BB989" s="104"/>
      <c r="BC989" s="104"/>
      <c r="BD989" s="104"/>
      <c r="BE989" s="162"/>
      <c r="BF989" s="104"/>
      <c r="BG989" s="363"/>
      <c r="BH989" s="213" t="s">
        <v>2401</v>
      </c>
      <c r="BI989" s="193" t="s">
        <v>2401</v>
      </c>
      <c r="BJ989" s="193" t="s">
        <v>7369</v>
      </c>
      <c r="BK989" s="109"/>
    </row>
    <row r="990" s="193" customFormat="true" ht="12.75" hidden="true" customHeight="true" outlineLevel="0" collapsed="false">
      <c r="A990" s="315"/>
      <c r="B990" s="316"/>
      <c r="C990" s="316"/>
      <c r="D990" s="332" t="s">
        <v>2402</v>
      </c>
      <c r="E990" s="317" t="s">
        <v>2404</v>
      </c>
      <c r="F990" s="87" t="s">
        <v>7370</v>
      </c>
      <c r="G990" s="88"/>
      <c r="H990" s="89" t="s">
        <v>7371</v>
      </c>
      <c r="I990" s="90"/>
      <c r="J990" s="90"/>
      <c r="K990" s="91"/>
      <c r="L990" s="92"/>
      <c r="M990" s="90" t="s">
        <v>2749</v>
      </c>
      <c r="N990" s="90"/>
      <c r="O990" s="90"/>
      <c r="P990" s="91"/>
      <c r="Q990" s="185"/>
      <c r="R990" s="185"/>
      <c r="S990" s="185"/>
      <c r="T990" s="185"/>
      <c r="U990" s="185"/>
      <c r="V990" s="100" t="s">
        <v>7372</v>
      </c>
      <c r="W990" s="95" t="s">
        <v>7216</v>
      </c>
      <c r="X990" s="96"/>
      <c r="Y990" s="96"/>
      <c r="Z990" s="96"/>
      <c r="AA990" s="96"/>
      <c r="AB990" s="96"/>
      <c r="AC990" s="95"/>
      <c r="AD990" s="95" t="s">
        <v>6711</v>
      </c>
      <c r="AE990" s="100"/>
      <c r="AF990" s="100" t="s">
        <v>2735</v>
      </c>
      <c r="AG990" s="186"/>
      <c r="AH990" s="187"/>
      <c r="AI990" s="187"/>
      <c r="AJ990" s="187"/>
      <c r="AK990" s="188"/>
      <c r="AL990" s="188"/>
      <c r="AM990" s="189"/>
      <c r="AN990" s="189"/>
      <c r="AO990" s="189"/>
      <c r="AP990" s="189"/>
      <c r="AQ990" s="189"/>
      <c r="AR990" s="189"/>
      <c r="AS990" s="189"/>
      <c r="AT990" s="194" t="s">
        <v>2403</v>
      </c>
      <c r="AU990" s="104"/>
      <c r="AV990" s="104"/>
      <c r="AW990" s="104"/>
      <c r="AX990" s="104"/>
      <c r="AY990" s="104"/>
      <c r="AZ990" s="104"/>
      <c r="BA990" s="104"/>
      <c r="BB990" s="104"/>
      <c r="BC990" s="104"/>
      <c r="BD990" s="104"/>
      <c r="BE990" s="162"/>
      <c r="BF990" s="104"/>
      <c r="BG990" s="363"/>
      <c r="BH990" s="213" t="s">
        <v>2404</v>
      </c>
      <c r="BI990" s="193" t="s">
        <v>2404</v>
      </c>
      <c r="BJ990" s="193" t="s">
        <v>7373</v>
      </c>
      <c r="BK990" s="109"/>
    </row>
    <row r="991" s="193" customFormat="true" ht="12.75" hidden="true" customHeight="true" outlineLevel="0" collapsed="false">
      <c r="A991" s="315"/>
      <c r="B991" s="316"/>
      <c r="C991" s="316"/>
      <c r="D991" s="332" t="s">
        <v>2405</v>
      </c>
      <c r="E991" s="317" t="s">
        <v>2406</v>
      </c>
      <c r="F991" s="87" t="s">
        <v>7374</v>
      </c>
      <c r="G991" s="88"/>
      <c r="H991" s="89" t="s">
        <v>7375</v>
      </c>
      <c r="I991" s="90"/>
      <c r="J991" s="90"/>
      <c r="K991" s="91"/>
      <c r="L991" s="92"/>
      <c r="M991" s="90" t="s">
        <v>2749</v>
      </c>
      <c r="N991" s="90"/>
      <c r="O991" s="90"/>
      <c r="P991" s="91"/>
      <c r="Q991" s="185"/>
      <c r="R991" s="185"/>
      <c r="S991" s="185"/>
      <c r="T991" s="185"/>
      <c r="U991" s="185"/>
      <c r="V991" s="100" t="s">
        <v>7376</v>
      </c>
      <c r="W991" s="95" t="s">
        <v>7216</v>
      </c>
      <c r="X991" s="96"/>
      <c r="Y991" s="96"/>
      <c r="Z991" s="96"/>
      <c r="AA991" s="96"/>
      <c r="AB991" s="96"/>
      <c r="AC991" s="95"/>
      <c r="AD991" s="95" t="s">
        <v>6711</v>
      </c>
      <c r="AE991" s="100"/>
      <c r="AF991" s="100" t="n">
        <v>0</v>
      </c>
      <c r="AG991" s="186"/>
      <c r="AH991" s="187"/>
      <c r="AI991" s="187"/>
      <c r="AJ991" s="187"/>
      <c r="AK991" s="188"/>
      <c r="AL991" s="188"/>
      <c r="AM991" s="189"/>
      <c r="AN991" s="189"/>
      <c r="AO991" s="189"/>
      <c r="AP991" s="189"/>
      <c r="AQ991" s="189"/>
      <c r="AR991" s="189"/>
      <c r="AS991" s="189"/>
      <c r="AT991" s="194" t="s">
        <v>2405</v>
      </c>
      <c r="AU991" s="104"/>
      <c r="AV991" s="104"/>
      <c r="AW991" s="104"/>
      <c r="AX991" s="104"/>
      <c r="AY991" s="104"/>
      <c r="AZ991" s="104"/>
      <c r="BA991" s="104"/>
      <c r="BB991" s="104"/>
      <c r="BC991" s="104"/>
      <c r="BD991" s="104"/>
      <c r="BE991" s="162"/>
      <c r="BF991" s="104"/>
      <c r="BG991" s="363"/>
      <c r="BH991" s="213" t="s">
        <v>2406</v>
      </c>
      <c r="BI991" s="193" t="s">
        <v>2406</v>
      </c>
      <c r="BJ991" s="193" t="s">
        <v>7377</v>
      </c>
      <c r="BK991" s="109"/>
    </row>
    <row r="992" s="193" customFormat="true" ht="12.75" hidden="true" customHeight="true" outlineLevel="0" collapsed="false">
      <c r="A992" s="315"/>
      <c r="B992" s="316"/>
      <c r="C992" s="316"/>
      <c r="D992" s="332" t="s">
        <v>2407</v>
      </c>
      <c r="E992" s="317" t="s">
        <v>2408</v>
      </c>
      <c r="F992" s="87" t="s">
        <v>7378</v>
      </c>
      <c r="G992" s="88"/>
      <c r="H992" s="89" t="s">
        <v>7379</v>
      </c>
      <c r="I992" s="90"/>
      <c r="J992" s="90"/>
      <c r="K992" s="91"/>
      <c r="L992" s="92"/>
      <c r="M992" s="90" t="s">
        <v>2749</v>
      </c>
      <c r="N992" s="90"/>
      <c r="O992" s="90"/>
      <c r="P992" s="91"/>
      <c r="Q992" s="185"/>
      <c r="R992" s="185"/>
      <c r="S992" s="185"/>
      <c r="T992" s="185"/>
      <c r="U992" s="185"/>
      <c r="V992" s="100" t="s">
        <v>7380</v>
      </c>
      <c r="W992" s="95" t="s">
        <v>7216</v>
      </c>
      <c r="X992" s="96"/>
      <c r="Y992" s="96"/>
      <c r="Z992" s="96"/>
      <c r="AA992" s="96"/>
      <c r="AB992" s="96"/>
      <c r="AC992" s="95"/>
      <c r="AD992" s="95" t="s">
        <v>6711</v>
      </c>
      <c r="AE992" s="100"/>
      <c r="AF992" s="100" t="n">
        <v>0</v>
      </c>
      <c r="AG992" s="186"/>
      <c r="AH992" s="187"/>
      <c r="AI992" s="187"/>
      <c r="AJ992" s="187"/>
      <c r="AK992" s="188"/>
      <c r="AL992" s="188"/>
      <c r="AM992" s="189"/>
      <c r="AN992" s="189"/>
      <c r="AO992" s="189"/>
      <c r="AP992" s="189"/>
      <c r="AQ992" s="189"/>
      <c r="AR992" s="189"/>
      <c r="AS992" s="189"/>
      <c r="AT992" s="194" t="s">
        <v>2407</v>
      </c>
      <c r="AU992" s="104"/>
      <c r="AV992" s="104"/>
      <c r="AW992" s="104"/>
      <c r="AX992" s="104"/>
      <c r="AY992" s="104"/>
      <c r="AZ992" s="104"/>
      <c r="BA992" s="104"/>
      <c r="BB992" s="104"/>
      <c r="BC992" s="104"/>
      <c r="BD992" s="104"/>
      <c r="BE992" s="162"/>
      <c r="BF992" s="104"/>
      <c r="BG992" s="363"/>
      <c r="BH992" s="213" t="s">
        <v>2408</v>
      </c>
      <c r="BI992" s="193" t="s">
        <v>2408</v>
      </c>
      <c r="BJ992" s="193" t="s">
        <v>7381</v>
      </c>
      <c r="BK992" s="109"/>
    </row>
    <row r="993" s="193" customFormat="true" ht="12.75" hidden="true" customHeight="true" outlineLevel="0" collapsed="false">
      <c r="A993" s="315"/>
      <c r="B993" s="316"/>
      <c r="C993" s="316"/>
      <c r="D993" s="332" t="s">
        <v>2409</v>
      </c>
      <c r="E993" s="317" t="s">
        <v>2410</v>
      </c>
      <c r="F993" s="87" t="s">
        <v>7382</v>
      </c>
      <c r="G993" s="88"/>
      <c r="H993" s="89" t="s">
        <v>7383</v>
      </c>
      <c r="I993" s="90"/>
      <c r="J993" s="90"/>
      <c r="K993" s="91"/>
      <c r="L993" s="92"/>
      <c r="M993" s="90" t="s">
        <v>2749</v>
      </c>
      <c r="N993" s="90"/>
      <c r="O993" s="90"/>
      <c r="P993" s="91"/>
      <c r="Q993" s="185"/>
      <c r="R993" s="185"/>
      <c r="S993" s="185"/>
      <c r="T993" s="185"/>
      <c r="U993" s="185"/>
      <c r="V993" s="100" t="s">
        <v>7384</v>
      </c>
      <c r="W993" s="95" t="s">
        <v>7216</v>
      </c>
      <c r="X993" s="96"/>
      <c r="Y993" s="96"/>
      <c r="Z993" s="96"/>
      <c r="AA993" s="96"/>
      <c r="AB993" s="96"/>
      <c r="AC993" s="95"/>
      <c r="AD993" s="95" t="s">
        <v>6711</v>
      </c>
      <c r="AE993" s="100"/>
      <c r="AF993" s="100" t="n">
        <v>0</v>
      </c>
      <c r="AG993" s="186"/>
      <c r="AH993" s="187"/>
      <c r="AI993" s="187"/>
      <c r="AJ993" s="187"/>
      <c r="AK993" s="188"/>
      <c r="AL993" s="188"/>
      <c r="AM993" s="189"/>
      <c r="AN993" s="189"/>
      <c r="AO993" s="189"/>
      <c r="AP993" s="189"/>
      <c r="AQ993" s="189"/>
      <c r="AR993" s="189"/>
      <c r="AS993" s="189"/>
      <c r="AT993" s="194" t="s">
        <v>2409</v>
      </c>
      <c r="AU993" s="104"/>
      <c r="AV993" s="104"/>
      <c r="AW993" s="104"/>
      <c r="AX993" s="104"/>
      <c r="AY993" s="104"/>
      <c r="AZ993" s="104"/>
      <c r="BA993" s="104"/>
      <c r="BB993" s="104"/>
      <c r="BC993" s="104"/>
      <c r="BD993" s="104"/>
      <c r="BE993" s="162"/>
      <c r="BF993" s="104"/>
      <c r="BG993" s="363"/>
      <c r="BH993" s="213" t="s">
        <v>2410</v>
      </c>
      <c r="BI993" s="193" t="s">
        <v>2410</v>
      </c>
      <c r="BJ993" s="193" t="s">
        <v>7385</v>
      </c>
      <c r="BK993" s="109"/>
    </row>
    <row r="994" s="193" customFormat="true" ht="12.75" hidden="true" customHeight="true" outlineLevel="0" collapsed="false">
      <c r="A994" s="315"/>
      <c r="B994" s="316"/>
      <c r="C994" s="316"/>
      <c r="D994" s="332" t="s">
        <v>2411</v>
      </c>
      <c r="E994" s="317" t="s">
        <v>2412</v>
      </c>
      <c r="F994" s="87" t="s">
        <v>7386</v>
      </c>
      <c r="G994" s="88"/>
      <c r="H994" s="89" t="s">
        <v>7387</v>
      </c>
      <c r="I994" s="90"/>
      <c r="J994" s="90"/>
      <c r="K994" s="91"/>
      <c r="L994" s="92"/>
      <c r="M994" s="90" t="s">
        <v>2749</v>
      </c>
      <c r="N994" s="90"/>
      <c r="O994" s="90"/>
      <c r="P994" s="91"/>
      <c r="Q994" s="185"/>
      <c r="R994" s="185"/>
      <c r="S994" s="185"/>
      <c r="T994" s="185"/>
      <c r="U994" s="185"/>
      <c r="V994" s="100" t="s">
        <v>7388</v>
      </c>
      <c r="W994" s="95" t="s">
        <v>7216</v>
      </c>
      <c r="X994" s="96"/>
      <c r="Y994" s="96"/>
      <c r="Z994" s="96"/>
      <c r="AA994" s="96"/>
      <c r="AB994" s="96"/>
      <c r="AC994" s="95"/>
      <c r="AD994" s="95" t="s">
        <v>6711</v>
      </c>
      <c r="AE994" s="100"/>
      <c r="AF994" s="100" t="n">
        <v>0</v>
      </c>
      <c r="AG994" s="186"/>
      <c r="AH994" s="187"/>
      <c r="AI994" s="187"/>
      <c r="AJ994" s="187"/>
      <c r="AK994" s="188"/>
      <c r="AL994" s="188"/>
      <c r="AM994" s="189"/>
      <c r="AN994" s="189"/>
      <c r="AO994" s="189"/>
      <c r="AP994" s="189"/>
      <c r="AQ994" s="189"/>
      <c r="AR994" s="189"/>
      <c r="AS994" s="189"/>
      <c r="AT994" s="194" t="s">
        <v>2411</v>
      </c>
      <c r="AU994" s="104"/>
      <c r="AV994" s="104"/>
      <c r="AW994" s="104"/>
      <c r="AX994" s="104"/>
      <c r="AY994" s="104"/>
      <c r="AZ994" s="104"/>
      <c r="BA994" s="104"/>
      <c r="BB994" s="104"/>
      <c r="BC994" s="104"/>
      <c r="BD994" s="104"/>
      <c r="BE994" s="162"/>
      <c r="BF994" s="104"/>
      <c r="BG994" s="363"/>
      <c r="BH994" s="213" t="s">
        <v>2412</v>
      </c>
      <c r="BI994" s="193" t="s">
        <v>2412</v>
      </c>
      <c r="BJ994" s="193" t="s">
        <v>7389</v>
      </c>
      <c r="BK994" s="109"/>
    </row>
    <row r="995" s="193" customFormat="true" ht="12.75" hidden="true" customHeight="true" outlineLevel="0" collapsed="false">
      <c r="A995" s="315"/>
      <c r="B995" s="316"/>
      <c r="C995" s="316"/>
      <c r="D995" s="370" t="s">
        <v>2413</v>
      </c>
      <c r="E995" s="317" t="s">
        <v>2414</v>
      </c>
      <c r="F995" s="87" t="s">
        <v>7390</v>
      </c>
      <c r="G995" s="88"/>
      <c r="H995" s="89" t="s">
        <v>7391</v>
      </c>
      <c r="I995" s="90"/>
      <c r="J995" s="90"/>
      <c r="K995" s="91"/>
      <c r="L995" s="92"/>
      <c r="M995" s="90" t="s">
        <v>2749</v>
      </c>
      <c r="N995" s="90"/>
      <c r="O995" s="90"/>
      <c r="P995" s="91"/>
      <c r="Q995" s="185"/>
      <c r="R995" s="185"/>
      <c r="S995" s="185"/>
      <c r="T995" s="185"/>
      <c r="U995" s="185"/>
      <c r="V995" s="100" t="s">
        <v>7392</v>
      </c>
      <c r="W995" s="95" t="s">
        <v>7216</v>
      </c>
      <c r="X995" s="96"/>
      <c r="Y995" s="96"/>
      <c r="Z995" s="96"/>
      <c r="AA995" s="96"/>
      <c r="AB995" s="96"/>
      <c r="AC995" s="95"/>
      <c r="AD995" s="95" t="s">
        <v>6711</v>
      </c>
      <c r="AE995" s="100"/>
      <c r="AF995" s="100" t="n">
        <v>0</v>
      </c>
      <c r="AG995" s="186"/>
      <c r="AH995" s="187"/>
      <c r="AI995" s="187"/>
      <c r="AJ995" s="187"/>
      <c r="AK995" s="188"/>
      <c r="AL995" s="188"/>
      <c r="AM995" s="189"/>
      <c r="AN995" s="189"/>
      <c r="AO995" s="189"/>
      <c r="AP995" s="189"/>
      <c r="AQ995" s="189"/>
      <c r="AR995" s="189"/>
      <c r="AS995" s="189"/>
      <c r="AT995" s="194" t="s">
        <v>2413</v>
      </c>
      <c r="AU995" s="104"/>
      <c r="AV995" s="104"/>
      <c r="AW995" s="104"/>
      <c r="AX995" s="104"/>
      <c r="AY995" s="104"/>
      <c r="AZ995" s="104"/>
      <c r="BA995" s="104"/>
      <c r="BB995" s="104"/>
      <c r="BC995" s="104"/>
      <c r="BD995" s="104"/>
      <c r="BE995" s="162"/>
      <c r="BF995" s="104"/>
      <c r="BG995" s="363"/>
      <c r="BH995" s="213" t="s">
        <v>2414</v>
      </c>
      <c r="BI995" s="193" t="s">
        <v>2414</v>
      </c>
      <c r="BJ995" s="193" t="s">
        <v>7393</v>
      </c>
      <c r="BK995" s="109"/>
    </row>
    <row r="996" s="193" customFormat="true" ht="12.75" hidden="true" customHeight="true" outlineLevel="0" collapsed="false">
      <c r="A996" s="315"/>
      <c r="B996" s="316"/>
      <c r="C996" s="316"/>
      <c r="D996" s="370" t="s">
        <v>2415</v>
      </c>
      <c r="E996" s="317" t="s">
        <v>2416</v>
      </c>
      <c r="F996" s="87" t="s">
        <v>7394</v>
      </c>
      <c r="G996" s="88"/>
      <c r="H996" s="89" t="s">
        <v>7395</v>
      </c>
      <c r="I996" s="90"/>
      <c r="J996" s="90"/>
      <c r="K996" s="91"/>
      <c r="L996" s="92"/>
      <c r="M996" s="90" t="s">
        <v>2749</v>
      </c>
      <c r="N996" s="90"/>
      <c r="O996" s="90"/>
      <c r="P996" s="91"/>
      <c r="Q996" s="185"/>
      <c r="R996" s="185"/>
      <c r="S996" s="185"/>
      <c r="T996" s="185"/>
      <c r="U996" s="185"/>
      <c r="V996" s="100" t="s">
        <v>7396</v>
      </c>
      <c r="W996" s="95" t="s">
        <v>7216</v>
      </c>
      <c r="X996" s="96"/>
      <c r="Y996" s="96"/>
      <c r="Z996" s="96"/>
      <c r="AA996" s="96"/>
      <c r="AB996" s="96"/>
      <c r="AC996" s="95"/>
      <c r="AD996" s="95" t="s">
        <v>6711</v>
      </c>
      <c r="AE996" s="100"/>
      <c r="AF996" s="100" t="n">
        <v>1</v>
      </c>
      <c r="AG996" s="186"/>
      <c r="AH996" s="187"/>
      <c r="AI996" s="187"/>
      <c r="AJ996" s="187"/>
      <c r="AK996" s="188"/>
      <c r="AL996" s="188"/>
      <c r="AM996" s="189"/>
      <c r="AN996" s="189"/>
      <c r="AO996" s="189"/>
      <c r="AP996" s="189"/>
      <c r="AQ996" s="189"/>
      <c r="AR996" s="189"/>
      <c r="AS996" s="189"/>
      <c r="AT996" s="194" t="s">
        <v>2415</v>
      </c>
      <c r="AU996" s="104"/>
      <c r="AV996" s="104"/>
      <c r="AW996" s="104"/>
      <c r="AX996" s="104"/>
      <c r="AY996" s="104"/>
      <c r="AZ996" s="104"/>
      <c r="BA996" s="104"/>
      <c r="BB996" s="104"/>
      <c r="BC996" s="104"/>
      <c r="BD996" s="104"/>
      <c r="BE996" s="162"/>
      <c r="BF996" s="104"/>
      <c r="BG996" s="363"/>
      <c r="BH996" s="213" t="s">
        <v>2416</v>
      </c>
      <c r="BI996" s="193" t="s">
        <v>2416</v>
      </c>
      <c r="BJ996" s="193" t="s">
        <v>7397</v>
      </c>
      <c r="BK996" s="109"/>
    </row>
    <row r="997" s="193" customFormat="true" ht="12.75" hidden="true" customHeight="true" outlineLevel="0" collapsed="false">
      <c r="A997" s="315"/>
      <c r="B997" s="316"/>
      <c r="C997" s="316"/>
      <c r="D997" s="332" t="s">
        <v>2417</v>
      </c>
      <c r="E997" s="317" t="s">
        <v>2418</v>
      </c>
      <c r="F997" s="87" t="s">
        <v>7398</v>
      </c>
      <c r="G997" s="88"/>
      <c r="H997" s="89" t="s">
        <v>7399</v>
      </c>
      <c r="I997" s="90"/>
      <c r="J997" s="90"/>
      <c r="K997" s="91"/>
      <c r="L997" s="92"/>
      <c r="M997" s="90" t="s">
        <v>2749</v>
      </c>
      <c r="N997" s="90"/>
      <c r="O997" s="90"/>
      <c r="P997" s="91"/>
      <c r="Q997" s="185"/>
      <c r="R997" s="185"/>
      <c r="S997" s="185"/>
      <c r="T997" s="185"/>
      <c r="U997" s="185"/>
      <c r="V997" s="100" t="s">
        <v>7400</v>
      </c>
      <c r="W997" s="95" t="s">
        <v>7216</v>
      </c>
      <c r="X997" s="96"/>
      <c r="Y997" s="96"/>
      <c r="Z997" s="96"/>
      <c r="AA997" s="96"/>
      <c r="AB997" s="96"/>
      <c r="AC997" s="95"/>
      <c r="AD997" s="95" t="s">
        <v>6711</v>
      </c>
      <c r="AE997" s="100"/>
      <c r="AF997" s="100" t="n">
        <v>0</v>
      </c>
      <c r="AG997" s="186"/>
      <c r="AH997" s="187"/>
      <c r="AI997" s="187"/>
      <c r="AJ997" s="187"/>
      <c r="AK997" s="188"/>
      <c r="AL997" s="188"/>
      <c r="AM997" s="189"/>
      <c r="AN997" s="189"/>
      <c r="AO997" s="189"/>
      <c r="AP997" s="189"/>
      <c r="AQ997" s="189"/>
      <c r="AR997" s="189"/>
      <c r="AS997" s="189"/>
      <c r="AT997" s="194" t="s">
        <v>2417</v>
      </c>
      <c r="AU997" s="104"/>
      <c r="AV997" s="104"/>
      <c r="AW997" s="104"/>
      <c r="AX997" s="104"/>
      <c r="AY997" s="104"/>
      <c r="AZ997" s="104"/>
      <c r="BA997" s="104"/>
      <c r="BB997" s="104"/>
      <c r="BC997" s="104"/>
      <c r="BD997" s="104"/>
      <c r="BE997" s="162"/>
      <c r="BF997" s="104"/>
      <c r="BG997" s="363"/>
      <c r="BH997" s="213" t="s">
        <v>2418</v>
      </c>
      <c r="BI997" s="193" t="s">
        <v>2418</v>
      </c>
      <c r="BJ997" s="193" t="s">
        <v>7401</v>
      </c>
      <c r="BK997" s="109"/>
    </row>
    <row r="998" s="193" customFormat="true" ht="12.75" hidden="true" customHeight="true" outlineLevel="0" collapsed="false">
      <c r="A998" s="315"/>
      <c r="B998" s="316"/>
      <c r="C998" s="316"/>
      <c r="D998" s="332" t="s">
        <v>2419</v>
      </c>
      <c r="E998" s="317" t="s">
        <v>2420</v>
      </c>
      <c r="F998" s="87" t="s">
        <v>7402</v>
      </c>
      <c r="G998" s="88"/>
      <c r="H998" s="89" t="s">
        <v>7403</v>
      </c>
      <c r="I998" s="90"/>
      <c r="J998" s="90"/>
      <c r="K998" s="91"/>
      <c r="L998" s="92"/>
      <c r="M998" s="90" t="s">
        <v>2749</v>
      </c>
      <c r="N998" s="90"/>
      <c r="O998" s="90"/>
      <c r="P998" s="91"/>
      <c r="Q998" s="185"/>
      <c r="R998" s="185"/>
      <c r="S998" s="185"/>
      <c r="T998" s="185"/>
      <c r="U998" s="185"/>
      <c r="V998" s="100" t="s">
        <v>7404</v>
      </c>
      <c r="W998" s="95" t="s">
        <v>7216</v>
      </c>
      <c r="X998" s="96"/>
      <c r="Y998" s="96"/>
      <c r="Z998" s="96"/>
      <c r="AA998" s="96"/>
      <c r="AB998" s="96"/>
      <c r="AC998" s="95"/>
      <c r="AD998" s="95" t="s">
        <v>6711</v>
      </c>
      <c r="AE998" s="100"/>
      <c r="AF998" s="100" t="n">
        <v>1</v>
      </c>
      <c r="AG998" s="186"/>
      <c r="AH998" s="187"/>
      <c r="AI998" s="187"/>
      <c r="AJ998" s="187"/>
      <c r="AK998" s="188"/>
      <c r="AL998" s="188"/>
      <c r="AM998" s="189"/>
      <c r="AN998" s="189"/>
      <c r="AO998" s="189"/>
      <c r="AP998" s="189"/>
      <c r="AQ998" s="189"/>
      <c r="AR998" s="189"/>
      <c r="AS998" s="189"/>
      <c r="AT998" s="194" t="s">
        <v>2419</v>
      </c>
      <c r="AU998" s="104"/>
      <c r="AV998" s="104"/>
      <c r="AW998" s="104"/>
      <c r="AX998" s="104"/>
      <c r="AY998" s="104"/>
      <c r="AZ998" s="104"/>
      <c r="BA998" s="104"/>
      <c r="BB998" s="104"/>
      <c r="BC998" s="104"/>
      <c r="BD998" s="104"/>
      <c r="BE998" s="162"/>
      <c r="BF998" s="104"/>
      <c r="BG998" s="363"/>
      <c r="BH998" s="213" t="s">
        <v>2420</v>
      </c>
      <c r="BI998" s="193" t="s">
        <v>2420</v>
      </c>
      <c r="BJ998" s="193" t="s">
        <v>7405</v>
      </c>
      <c r="BK998" s="109"/>
    </row>
    <row r="999" s="193" customFormat="true" ht="12.75" hidden="true" customHeight="true" outlineLevel="0" collapsed="false">
      <c r="A999" s="315"/>
      <c r="B999" s="316"/>
      <c r="C999" s="316"/>
      <c r="D999" s="332" t="s">
        <v>2421</v>
      </c>
      <c r="E999" s="317" t="s">
        <v>2423</v>
      </c>
      <c r="F999" s="87" t="s">
        <v>7406</v>
      </c>
      <c r="G999" s="88"/>
      <c r="H999" s="89" t="s">
        <v>7407</v>
      </c>
      <c r="I999" s="90"/>
      <c r="J999" s="90"/>
      <c r="K999" s="91"/>
      <c r="L999" s="92"/>
      <c r="M999" s="90" t="s">
        <v>2749</v>
      </c>
      <c r="N999" s="90"/>
      <c r="O999" s="90"/>
      <c r="P999" s="91"/>
      <c r="Q999" s="185"/>
      <c r="R999" s="185"/>
      <c r="S999" s="185"/>
      <c r="T999" s="185"/>
      <c r="U999" s="185"/>
      <c r="V999" s="100" t="s">
        <v>7408</v>
      </c>
      <c r="W999" s="95" t="s">
        <v>7216</v>
      </c>
      <c r="X999" s="96"/>
      <c r="Y999" s="96"/>
      <c r="Z999" s="96"/>
      <c r="AA999" s="96"/>
      <c r="AB999" s="96"/>
      <c r="AC999" s="95"/>
      <c r="AD999" s="95" t="s">
        <v>6606</v>
      </c>
      <c r="AE999" s="100"/>
      <c r="AF999" s="100" t="s">
        <v>2735</v>
      </c>
      <c r="AG999" s="186"/>
      <c r="AH999" s="187"/>
      <c r="AI999" s="187"/>
      <c r="AJ999" s="187"/>
      <c r="AK999" s="188"/>
      <c r="AL999" s="188"/>
      <c r="AM999" s="189"/>
      <c r="AN999" s="189"/>
      <c r="AO999" s="189"/>
      <c r="AP999" s="189"/>
      <c r="AQ999" s="189"/>
      <c r="AR999" s="189"/>
      <c r="AS999" s="189"/>
      <c r="AT999" s="194" t="s">
        <v>2422</v>
      </c>
      <c r="AU999" s="104"/>
      <c r="AV999" s="104"/>
      <c r="AW999" s="104"/>
      <c r="AX999" s="104"/>
      <c r="AY999" s="104"/>
      <c r="AZ999" s="104"/>
      <c r="BA999" s="104"/>
      <c r="BB999" s="104"/>
      <c r="BC999" s="104"/>
      <c r="BD999" s="104"/>
      <c r="BE999" s="162"/>
      <c r="BF999" s="104"/>
      <c r="BG999" s="363"/>
      <c r="BH999" s="213" t="s">
        <v>2423</v>
      </c>
      <c r="BI999" s="193" t="s">
        <v>2423</v>
      </c>
      <c r="BJ999" s="193" t="s">
        <v>7409</v>
      </c>
      <c r="BK999" s="109"/>
    </row>
    <row r="1000" s="193" customFormat="true" ht="12.75" hidden="true" customHeight="true" outlineLevel="0" collapsed="false">
      <c r="A1000" s="315"/>
      <c r="B1000" s="316"/>
      <c r="C1000" s="316"/>
      <c r="D1000" s="332" t="s">
        <v>2424</v>
      </c>
      <c r="E1000" s="317" t="s">
        <v>2426</v>
      </c>
      <c r="F1000" s="87" t="s">
        <v>7410</v>
      </c>
      <c r="G1000" s="88"/>
      <c r="H1000" s="89" t="s">
        <v>7411</v>
      </c>
      <c r="I1000" s="90"/>
      <c r="J1000" s="90"/>
      <c r="K1000" s="91"/>
      <c r="L1000" s="92"/>
      <c r="M1000" s="90" t="s">
        <v>2749</v>
      </c>
      <c r="N1000" s="90"/>
      <c r="O1000" s="90"/>
      <c r="P1000" s="91"/>
      <c r="Q1000" s="185"/>
      <c r="R1000" s="185"/>
      <c r="S1000" s="185"/>
      <c r="T1000" s="185"/>
      <c r="U1000" s="185"/>
      <c r="V1000" s="100" t="s">
        <v>7412</v>
      </c>
      <c r="W1000" s="95" t="s">
        <v>7216</v>
      </c>
      <c r="X1000" s="96"/>
      <c r="Y1000" s="96"/>
      <c r="Z1000" s="96"/>
      <c r="AA1000" s="96"/>
      <c r="AB1000" s="96"/>
      <c r="AC1000" s="95"/>
      <c r="AD1000" s="95" t="s">
        <v>6606</v>
      </c>
      <c r="AE1000" s="100"/>
      <c r="AF1000" s="100" t="s">
        <v>2735</v>
      </c>
      <c r="AG1000" s="186"/>
      <c r="AH1000" s="187"/>
      <c r="AI1000" s="187"/>
      <c r="AJ1000" s="187"/>
      <c r="AK1000" s="188"/>
      <c r="AL1000" s="188"/>
      <c r="AM1000" s="189"/>
      <c r="AN1000" s="189"/>
      <c r="AO1000" s="189"/>
      <c r="AP1000" s="189"/>
      <c r="AQ1000" s="189"/>
      <c r="AR1000" s="189"/>
      <c r="AS1000" s="189"/>
      <c r="AT1000" s="194" t="s">
        <v>2425</v>
      </c>
      <c r="AU1000" s="104"/>
      <c r="AV1000" s="104"/>
      <c r="AW1000" s="104"/>
      <c r="AX1000" s="104"/>
      <c r="AY1000" s="104"/>
      <c r="AZ1000" s="104"/>
      <c r="BA1000" s="104"/>
      <c r="BB1000" s="104"/>
      <c r="BC1000" s="104"/>
      <c r="BD1000" s="104"/>
      <c r="BE1000" s="162"/>
      <c r="BF1000" s="104"/>
      <c r="BG1000" s="363"/>
      <c r="BH1000" s="213" t="s">
        <v>2426</v>
      </c>
      <c r="BI1000" s="193" t="s">
        <v>2426</v>
      </c>
      <c r="BJ1000" s="193" t="s">
        <v>7413</v>
      </c>
      <c r="BK1000" s="109"/>
    </row>
    <row r="1001" s="193" customFormat="true" ht="12.75" hidden="true" customHeight="true" outlineLevel="0" collapsed="false">
      <c r="A1001" s="315"/>
      <c r="B1001" s="316"/>
      <c r="C1001" s="316"/>
      <c r="D1001" s="332" t="s">
        <v>2427</v>
      </c>
      <c r="E1001" s="317" t="s">
        <v>2429</v>
      </c>
      <c r="F1001" s="87" t="s">
        <v>7414</v>
      </c>
      <c r="G1001" s="88"/>
      <c r="H1001" s="89" t="s">
        <v>7415</v>
      </c>
      <c r="I1001" s="90"/>
      <c r="J1001" s="90"/>
      <c r="K1001" s="91"/>
      <c r="L1001" s="92"/>
      <c r="M1001" s="90" t="s">
        <v>2749</v>
      </c>
      <c r="N1001" s="90"/>
      <c r="O1001" s="90"/>
      <c r="P1001" s="91"/>
      <c r="Q1001" s="185"/>
      <c r="R1001" s="185"/>
      <c r="S1001" s="185"/>
      <c r="T1001" s="185"/>
      <c r="U1001" s="185"/>
      <c r="V1001" s="100" t="s">
        <v>7416</v>
      </c>
      <c r="W1001" s="95" t="s">
        <v>7216</v>
      </c>
      <c r="X1001" s="96"/>
      <c r="Y1001" s="96"/>
      <c r="Z1001" s="96"/>
      <c r="AA1001" s="96"/>
      <c r="AB1001" s="96"/>
      <c r="AC1001" s="95"/>
      <c r="AD1001" s="95" t="s">
        <v>6606</v>
      </c>
      <c r="AE1001" s="100"/>
      <c r="AF1001" s="100" t="s">
        <v>2735</v>
      </c>
      <c r="AG1001" s="186"/>
      <c r="AH1001" s="187"/>
      <c r="AI1001" s="187"/>
      <c r="AJ1001" s="187"/>
      <c r="AK1001" s="188"/>
      <c r="AL1001" s="188"/>
      <c r="AM1001" s="189"/>
      <c r="AN1001" s="189"/>
      <c r="AO1001" s="189"/>
      <c r="AP1001" s="189"/>
      <c r="AQ1001" s="189"/>
      <c r="AR1001" s="189"/>
      <c r="AS1001" s="189"/>
      <c r="AT1001" s="194" t="s">
        <v>2428</v>
      </c>
      <c r="AU1001" s="104"/>
      <c r="AV1001" s="104"/>
      <c r="AW1001" s="104"/>
      <c r="AX1001" s="104"/>
      <c r="AY1001" s="104"/>
      <c r="AZ1001" s="104"/>
      <c r="BA1001" s="104"/>
      <c r="BB1001" s="104"/>
      <c r="BC1001" s="104"/>
      <c r="BD1001" s="104"/>
      <c r="BE1001" s="162"/>
      <c r="BF1001" s="104"/>
      <c r="BG1001" s="363"/>
      <c r="BH1001" s="213" t="s">
        <v>2429</v>
      </c>
      <c r="BI1001" s="193" t="s">
        <v>2429</v>
      </c>
      <c r="BJ1001" s="193" t="s">
        <v>7417</v>
      </c>
      <c r="BK1001" s="109"/>
    </row>
    <row r="1002" s="193" customFormat="true" ht="12.75" hidden="true" customHeight="true" outlineLevel="0" collapsed="false">
      <c r="A1002" s="315"/>
      <c r="B1002" s="316"/>
      <c r="C1002" s="316"/>
      <c r="D1002" s="332" t="s">
        <v>2430</v>
      </c>
      <c r="E1002" s="317" t="s">
        <v>2432</v>
      </c>
      <c r="F1002" s="87" t="s">
        <v>7418</v>
      </c>
      <c r="G1002" s="88"/>
      <c r="H1002" s="89" t="s">
        <v>7419</v>
      </c>
      <c r="I1002" s="90"/>
      <c r="J1002" s="90"/>
      <c r="K1002" s="91"/>
      <c r="L1002" s="92"/>
      <c r="M1002" s="90" t="s">
        <v>2749</v>
      </c>
      <c r="N1002" s="90"/>
      <c r="O1002" s="90"/>
      <c r="P1002" s="91"/>
      <c r="Q1002" s="185"/>
      <c r="R1002" s="185"/>
      <c r="S1002" s="185"/>
      <c r="T1002" s="185"/>
      <c r="U1002" s="185"/>
      <c r="V1002" s="100" t="s">
        <v>7420</v>
      </c>
      <c r="W1002" s="95" t="s">
        <v>7216</v>
      </c>
      <c r="X1002" s="96"/>
      <c r="Y1002" s="96"/>
      <c r="Z1002" s="96"/>
      <c r="AA1002" s="96"/>
      <c r="AB1002" s="96"/>
      <c r="AC1002" s="95"/>
      <c r="AD1002" s="95" t="s">
        <v>6606</v>
      </c>
      <c r="AE1002" s="100"/>
      <c r="AF1002" s="100" t="s">
        <v>2735</v>
      </c>
      <c r="AG1002" s="186"/>
      <c r="AH1002" s="187"/>
      <c r="AI1002" s="187"/>
      <c r="AJ1002" s="187"/>
      <c r="AK1002" s="188"/>
      <c r="AL1002" s="188"/>
      <c r="AM1002" s="189"/>
      <c r="AN1002" s="189"/>
      <c r="AO1002" s="189"/>
      <c r="AP1002" s="189"/>
      <c r="AQ1002" s="189"/>
      <c r="AR1002" s="189"/>
      <c r="AS1002" s="189"/>
      <c r="AT1002" s="194" t="s">
        <v>2431</v>
      </c>
      <c r="AU1002" s="104"/>
      <c r="AV1002" s="104"/>
      <c r="AW1002" s="104"/>
      <c r="AX1002" s="104"/>
      <c r="AY1002" s="104"/>
      <c r="AZ1002" s="104"/>
      <c r="BA1002" s="104"/>
      <c r="BB1002" s="104"/>
      <c r="BC1002" s="104"/>
      <c r="BD1002" s="104"/>
      <c r="BE1002" s="162"/>
      <c r="BF1002" s="104"/>
      <c r="BG1002" s="363"/>
      <c r="BH1002" s="213" t="s">
        <v>2432</v>
      </c>
      <c r="BI1002" s="193" t="s">
        <v>2432</v>
      </c>
      <c r="BJ1002" s="193" t="s">
        <v>7421</v>
      </c>
      <c r="BK1002" s="109"/>
    </row>
    <row r="1003" s="193" customFormat="true" ht="12.75" hidden="true" customHeight="true" outlineLevel="0" collapsed="false">
      <c r="A1003" s="315"/>
      <c r="B1003" s="316"/>
      <c r="C1003" s="316"/>
      <c r="D1003" s="332" t="s">
        <v>2433</v>
      </c>
      <c r="E1003" s="317" t="s">
        <v>2435</v>
      </c>
      <c r="F1003" s="87" t="s">
        <v>7422</v>
      </c>
      <c r="G1003" s="88"/>
      <c r="H1003" s="89" t="s">
        <v>7423</v>
      </c>
      <c r="I1003" s="90"/>
      <c r="J1003" s="90"/>
      <c r="K1003" s="91"/>
      <c r="L1003" s="92"/>
      <c r="M1003" s="90" t="s">
        <v>2749</v>
      </c>
      <c r="N1003" s="90"/>
      <c r="O1003" s="90"/>
      <c r="P1003" s="91"/>
      <c r="Q1003" s="185"/>
      <c r="R1003" s="185"/>
      <c r="S1003" s="185"/>
      <c r="T1003" s="185"/>
      <c r="U1003" s="185"/>
      <c r="V1003" s="100" t="s">
        <v>7424</v>
      </c>
      <c r="W1003" s="95" t="s">
        <v>7216</v>
      </c>
      <c r="X1003" s="96"/>
      <c r="Y1003" s="96"/>
      <c r="Z1003" s="96"/>
      <c r="AA1003" s="96"/>
      <c r="AB1003" s="96"/>
      <c r="AC1003" s="95"/>
      <c r="AD1003" s="95" t="s">
        <v>6606</v>
      </c>
      <c r="AE1003" s="100"/>
      <c r="AF1003" s="100" t="s">
        <v>2735</v>
      </c>
      <c r="AG1003" s="186"/>
      <c r="AH1003" s="187"/>
      <c r="AI1003" s="187"/>
      <c r="AJ1003" s="187"/>
      <c r="AK1003" s="188"/>
      <c r="AL1003" s="188"/>
      <c r="AM1003" s="189"/>
      <c r="AN1003" s="189"/>
      <c r="AO1003" s="189"/>
      <c r="AP1003" s="189"/>
      <c r="AQ1003" s="189"/>
      <c r="AR1003" s="189"/>
      <c r="AS1003" s="189"/>
      <c r="AT1003" s="194" t="s">
        <v>2434</v>
      </c>
      <c r="AU1003" s="104"/>
      <c r="AV1003" s="104"/>
      <c r="AW1003" s="104"/>
      <c r="AX1003" s="104"/>
      <c r="AY1003" s="104"/>
      <c r="AZ1003" s="104"/>
      <c r="BA1003" s="104"/>
      <c r="BB1003" s="104"/>
      <c r="BC1003" s="104"/>
      <c r="BD1003" s="104"/>
      <c r="BE1003" s="162"/>
      <c r="BF1003" s="104"/>
      <c r="BG1003" s="363"/>
      <c r="BH1003" s="213" t="s">
        <v>2435</v>
      </c>
      <c r="BI1003" s="193" t="s">
        <v>2435</v>
      </c>
      <c r="BJ1003" s="193" t="s">
        <v>7425</v>
      </c>
      <c r="BK1003" s="109"/>
    </row>
    <row r="1004" s="193" customFormat="true" ht="12.75" hidden="true" customHeight="true" outlineLevel="0" collapsed="false">
      <c r="A1004" s="315"/>
      <c r="B1004" s="316"/>
      <c r="C1004" s="316"/>
      <c r="D1004" s="332" t="s">
        <v>2436</v>
      </c>
      <c r="E1004" s="317" t="s">
        <v>2438</v>
      </c>
      <c r="F1004" s="87" t="s">
        <v>7426</v>
      </c>
      <c r="G1004" s="88"/>
      <c r="H1004" s="89" t="s">
        <v>7427</v>
      </c>
      <c r="I1004" s="90"/>
      <c r="J1004" s="90"/>
      <c r="K1004" s="91"/>
      <c r="L1004" s="92"/>
      <c r="M1004" s="90" t="s">
        <v>2749</v>
      </c>
      <c r="N1004" s="90"/>
      <c r="O1004" s="90"/>
      <c r="P1004" s="91"/>
      <c r="Q1004" s="185"/>
      <c r="R1004" s="185"/>
      <c r="S1004" s="185"/>
      <c r="T1004" s="185"/>
      <c r="U1004" s="185"/>
      <c r="V1004" s="100" t="s">
        <v>7428</v>
      </c>
      <c r="W1004" s="95" t="s">
        <v>7216</v>
      </c>
      <c r="X1004" s="96"/>
      <c r="Y1004" s="96"/>
      <c r="Z1004" s="96"/>
      <c r="AA1004" s="96"/>
      <c r="AB1004" s="96"/>
      <c r="AC1004" s="95"/>
      <c r="AD1004" s="95" t="s">
        <v>6606</v>
      </c>
      <c r="AE1004" s="100"/>
      <c r="AF1004" s="100" t="s">
        <v>2735</v>
      </c>
      <c r="AG1004" s="186"/>
      <c r="AH1004" s="187"/>
      <c r="AI1004" s="187"/>
      <c r="AJ1004" s="187"/>
      <c r="AK1004" s="188"/>
      <c r="AL1004" s="188"/>
      <c r="AM1004" s="189"/>
      <c r="AN1004" s="189"/>
      <c r="AO1004" s="189"/>
      <c r="AP1004" s="189"/>
      <c r="AQ1004" s="189"/>
      <c r="AR1004" s="189"/>
      <c r="AS1004" s="189"/>
      <c r="AT1004" s="194" t="s">
        <v>2437</v>
      </c>
      <c r="AU1004" s="104"/>
      <c r="AV1004" s="104"/>
      <c r="AW1004" s="104"/>
      <c r="AX1004" s="104"/>
      <c r="AY1004" s="104"/>
      <c r="AZ1004" s="104"/>
      <c r="BA1004" s="104"/>
      <c r="BB1004" s="104"/>
      <c r="BC1004" s="104"/>
      <c r="BD1004" s="104"/>
      <c r="BE1004" s="162"/>
      <c r="BF1004" s="104"/>
      <c r="BG1004" s="363"/>
      <c r="BH1004" s="213" t="s">
        <v>2438</v>
      </c>
      <c r="BI1004" s="193" t="s">
        <v>2438</v>
      </c>
      <c r="BJ1004" s="193" t="s">
        <v>7429</v>
      </c>
      <c r="BK1004" s="109"/>
    </row>
    <row r="1005" s="193" customFormat="true" ht="12.75" hidden="true" customHeight="true" outlineLevel="0" collapsed="false">
      <c r="A1005" s="315"/>
      <c r="B1005" s="316"/>
      <c r="C1005" s="316"/>
      <c r="D1005" s="332" t="s">
        <v>2439</v>
      </c>
      <c r="E1005" s="317" t="s">
        <v>2441</v>
      </c>
      <c r="F1005" s="87" t="s">
        <v>7430</v>
      </c>
      <c r="G1005" s="88"/>
      <c r="H1005" s="89" t="s">
        <v>7431</v>
      </c>
      <c r="I1005" s="90"/>
      <c r="J1005" s="90"/>
      <c r="K1005" s="91"/>
      <c r="L1005" s="92"/>
      <c r="M1005" s="90" t="s">
        <v>2749</v>
      </c>
      <c r="N1005" s="90"/>
      <c r="O1005" s="90"/>
      <c r="P1005" s="91"/>
      <c r="Q1005" s="185"/>
      <c r="R1005" s="185"/>
      <c r="S1005" s="185"/>
      <c r="T1005" s="185"/>
      <c r="U1005" s="185"/>
      <c r="V1005" s="100" t="s">
        <v>7432</v>
      </c>
      <c r="W1005" s="95" t="s">
        <v>7216</v>
      </c>
      <c r="X1005" s="96"/>
      <c r="Y1005" s="96"/>
      <c r="Z1005" s="96"/>
      <c r="AA1005" s="96"/>
      <c r="AB1005" s="96"/>
      <c r="AC1005" s="95"/>
      <c r="AD1005" s="95" t="s">
        <v>6606</v>
      </c>
      <c r="AE1005" s="100"/>
      <c r="AF1005" s="100" t="s">
        <v>2735</v>
      </c>
      <c r="AG1005" s="186"/>
      <c r="AH1005" s="187"/>
      <c r="AI1005" s="187"/>
      <c r="AJ1005" s="187"/>
      <c r="AK1005" s="188"/>
      <c r="AL1005" s="188"/>
      <c r="AM1005" s="189"/>
      <c r="AN1005" s="189"/>
      <c r="AO1005" s="189"/>
      <c r="AP1005" s="189"/>
      <c r="AQ1005" s="189"/>
      <c r="AR1005" s="189"/>
      <c r="AS1005" s="189"/>
      <c r="AT1005" s="194" t="s">
        <v>2440</v>
      </c>
      <c r="AU1005" s="104"/>
      <c r="AV1005" s="104"/>
      <c r="AW1005" s="104"/>
      <c r="AX1005" s="104"/>
      <c r="AY1005" s="104"/>
      <c r="AZ1005" s="104"/>
      <c r="BA1005" s="104"/>
      <c r="BB1005" s="104"/>
      <c r="BC1005" s="104"/>
      <c r="BD1005" s="104"/>
      <c r="BE1005" s="162"/>
      <c r="BF1005" s="104"/>
      <c r="BG1005" s="363"/>
      <c r="BH1005" s="213" t="s">
        <v>2441</v>
      </c>
      <c r="BI1005" s="193" t="s">
        <v>2441</v>
      </c>
      <c r="BJ1005" s="193" t="s">
        <v>7433</v>
      </c>
      <c r="BK1005" s="109"/>
    </row>
    <row r="1006" s="193" customFormat="true" ht="12.75" hidden="true" customHeight="true" outlineLevel="0" collapsed="false">
      <c r="A1006" s="315"/>
      <c r="B1006" s="316"/>
      <c r="C1006" s="316"/>
      <c r="D1006" s="332" t="s">
        <v>2442</v>
      </c>
      <c r="E1006" s="317" t="s">
        <v>2444</v>
      </c>
      <c r="F1006" s="87" t="s">
        <v>7434</v>
      </c>
      <c r="G1006" s="88"/>
      <c r="H1006" s="89" t="s">
        <v>7435</v>
      </c>
      <c r="I1006" s="90"/>
      <c r="J1006" s="90"/>
      <c r="K1006" s="91"/>
      <c r="L1006" s="92"/>
      <c r="M1006" s="90" t="s">
        <v>2749</v>
      </c>
      <c r="N1006" s="90"/>
      <c r="O1006" s="90"/>
      <c r="P1006" s="91"/>
      <c r="Q1006" s="185"/>
      <c r="R1006" s="185"/>
      <c r="S1006" s="185"/>
      <c r="T1006" s="185"/>
      <c r="U1006" s="185"/>
      <c r="V1006" s="100" t="s">
        <v>7436</v>
      </c>
      <c r="W1006" s="95" t="s">
        <v>7216</v>
      </c>
      <c r="X1006" s="96"/>
      <c r="Y1006" s="96"/>
      <c r="Z1006" s="96"/>
      <c r="AA1006" s="96"/>
      <c r="AB1006" s="96"/>
      <c r="AC1006" s="95"/>
      <c r="AD1006" s="95" t="s">
        <v>6606</v>
      </c>
      <c r="AE1006" s="100"/>
      <c r="AF1006" s="100" t="s">
        <v>2735</v>
      </c>
      <c r="AG1006" s="186"/>
      <c r="AH1006" s="187"/>
      <c r="AI1006" s="187"/>
      <c r="AJ1006" s="187"/>
      <c r="AK1006" s="188"/>
      <c r="AL1006" s="188"/>
      <c r="AM1006" s="189"/>
      <c r="AN1006" s="189"/>
      <c r="AO1006" s="189"/>
      <c r="AP1006" s="189"/>
      <c r="AQ1006" s="189"/>
      <c r="AR1006" s="189"/>
      <c r="AS1006" s="189"/>
      <c r="AT1006" s="194" t="s">
        <v>2443</v>
      </c>
      <c r="AU1006" s="104"/>
      <c r="AV1006" s="104"/>
      <c r="AW1006" s="104"/>
      <c r="AX1006" s="104"/>
      <c r="AY1006" s="104"/>
      <c r="AZ1006" s="104"/>
      <c r="BA1006" s="104"/>
      <c r="BB1006" s="104"/>
      <c r="BC1006" s="104"/>
      <c r="BD1006" s="104"/>
      <c r="BE1006" s="162"/>
      <c r="BF1006" s="104"/>
      <c r="BG1006" s="363"/>
      <c r="BH1006" s="213" t="s">
        <v>2444</v>
      </c>
      <c r="BI1006" s="193" t="s">
        <v>2444</v>
      </c>
      <c r="BJ1006" s="193" t="s">
        <v>7437</v>
      </c>
      <c r="BK1006" s="109"/>
    </row>
    <row r="1007" s="193" customFormat="true" ht="12.75" hidden="true" customHeight="true" outlineLevel="0" collapsed="false">
      <c r="A1007" s="315"/>
      <c r="B1007" s="316"/>
      <c r="C1007" s="316"/>
      <c r="D1007" s="370" t="s">
        <v>2445</v>
      </c>
      <c r="E1007" s="317" t="s">
        <v>2446</v>
      </c>
      <c r="F1007" s="87" t="s">
        <v>7438</v>
      </c>
      <c r="G1007" s="88"/>
      <c r="H1007" s="89" t="s">
        <v>7439</v>
      </c>
      <c r="I1007" s="90"/>
      <c r="J1007" s="90"/>
      <c r="K1007" s="91"/>
      <c r="L1007" s="92"/>
      <c r="M1007" s="90" t="s">
        <v>2749</v>
      </c>
      <c r="N1007" s="90"/>
      <c r="O1007" s="90"/>
      <c r="P1007" s="91"/>
      <c r="Q1007" s="185"/>
      <c r="R1007" s="185"/>
      <c r="S1007" s="185"/>
      <c r="T1007" s="185"/>
      <c r="U1007" s="185"/>
      <c r="V1007" s="100" t="s">
        <v>7440</v>
      </c>
      <c r="W1007" s="95" t="s">
        <v>7216</v>
      </c>
      <c r="X1007" s="96"/>
      <c r="Y1007" s="96"/>
      <c r="Z1007" s="96"/>
      <c r="AA1007" s="96"/>
      <c r="AB1007" s="96"/>
      <c r="AC1007" s="95"/>
      <c r="AD1007" s="95" t="s">
        <v>6606</v>
      </c>
      <c r="AE1007" s="100"/>
      <c r="AF1007" s="100" t="s">
        <v>2735</v>
      </c>
      <c r="AG1007" s="186"/>
      <c r="AH1007" s="187"/>
      <c r="AI1007" s="187"/>
      <c r="AJ1007" s="187"/>
      <c r="AK1007" s="188"/>
      <c r="AL1007" s="188"/>
      <c r="AM1007" s="189"/>
      <c r="AN1007" s="189"/>
      <c r="AO1007" s="189"/>
      <c r="AP1007" s="189"/>
      <c r="AQ1007" s="189"/>
      <c r="AR1007" s="189"/>
      <c r="AS1007" s="189"/>
      <c r="AT1007" s="194" t="s">
        <v>2445</v>
      </c>
      <c r="AU1007" s="104"/>
      <c r="AV1007" s="104"/>
      <c r="AW1007" s="104"/>
      <c r="AX1007" s="104"/>
      <c r="AY1007" s="104"/>
      <c r="AZ1007" s="104"/>
      <c r="BA1007" s="104"/>
      <c r="BB1007" s="104"/>
      <c r="BC1007" s="104"/>
      <c r="BD1007" s="104"/>
      <c r="BE1007" s="162"/>
      <c r="BF1007" s="104"/>
      <c r="BG1007" s="363"/>
      <c r="BH1007" s="213" t="s">
        <v>2446</v>
      </c>
      <c r="BI1007" s="193" t="s">
        <v>2446</v>
      </c>
      <c r="BJ1007" s="193" t="s">
        <v>7441</v>
      </c>
      <c r="BK1007" s="109"/>
    </row>
    <row r="1008" s="193" customFormat="true" ht="12.75" hidden="true" customHeight="true" outlineLevel="0" collapsed="false">
      <c r="A1008" s="315"/>
      <c r="B1008" s="316"/>
      <c r="C1008" s="316"/>
      <c r="D1008" s="370" t="s">
        <v>2447</v>
      </c>
      <c r="E1008" s="317" t="s">
        <v>2448</v>
      </c>
      <c r="F1008" s="87" t="s">
        <v>7442</v>
      </c>
      <c r="G1008" s="88"/>
      <c r="H1008" s="89" t="s">
        <v>7443</v>
      </c>
      <c r="I1008" s="90"/>
      <c r="J1008" s="90"/>
      <c r="K1008" s="91"/>
      <c r="L1008" s="92"/>
      <c r="M1008" s="90" t="s">
        <v>2749</v>
      </c>
      <c r="N1008" s="90"/>
      <c r="O1008" s="90"/>
      <c r="P1008" s="91"/>
      <c r="Q1008" s="185"/>
      <c r="R1008" s="185"/>
      <c r="S1008" s="185"/>
      <c r="T1008" s="185"/>
      <c r="U1008" s="185"/>
      <c r="V1008" s="100" t="s">
        <v>7444</v>
      </c>
      <c r="W1008" s="95" t="s">
        <v>7216</v>
      </c>
      <c r="X1008" s="96"/>
      <c r="Y1008" s="96"/>
      <c r="Z1008" s="96"/>
      <c r="AA1008" s="96"/>
      <c r="AB1008" s="96"/>
      <c r="AC1008" s="95"/>
      <c r="AD1008" s="95" t="s">
        <v>6606</v>
      </c>
      <c r="AE1008" s="100"/>
      <c r="AF1008" s="100" t="s">
        <v>2735</v>
      </c>
      <c r="AG1008" s="186"/>
      <c r="AH1008" s="187"/>
      <c r="AI1008" s="187"/>
      <c r="AJ1008" s="187"/>
      <c r="AK1008" s="188"/>
      <c r="AL1008" s="188"/>
      <c r="AM1008" s="189"/>
      <c r="AN1008" s="189"/>
      <c r="AO1008" s="189"/>
      <c r="AP1008" s="189"/>
      <c r="AQ1008" s="189"/>
      <c r="AR1008" s="189"/>
      <c r="AS1008" s="189"/>
      <c r="AT1008" s="194" t="s">
        <v>2447</v>
      </c>
      <c r="AU1008" s="104"/>
      <c r="AV1008" s="104"/>
      <c r="AW1008" s="104"/>
      <c r="AX1008" s="104"/>
      <c r="AY1008" s="104"/>
      <c r="AZ1008" s="104"/>
      <c r="BA1008" s="104"/>
      <c r="BB1008" s="104"/>
      <c r="BC1008" s="104"/>
      <c r="BD1008" s="104"/>
      <c r="BE1008" s="162"/>
      <c r="BF1008" s="104"/>
      <c r="BG1008" s="363"/>
      <c r="BH1008" s="213" t="s">
        <v>2448</v>
      </c>
      <c r="BI1008" s="193" t="s">
        <v>2448</v>
      </c>
      <c r="BJ1008" s="193" t="s">
        <v>7445</v>
      </c>
      <c r="BK1008" s="109"/>
    </row>
    <row r="1009" s="193" customFormat="true" ht="12.75" hidden="true" customHeight="true" outlineLevel="0" collapsed="false">
      <c r="A1009" s="315"/>
      <c r="B1009" s="316"/>
      <c r="C1009" s="316"/>
      <c r="D1009" s="332" t="s">
        <v>2449</v>
      </c>
      <c r="E1009" s="317" t="s">
        <v>2450</v>
      </c>
      <c r="F1009" s="87" t="s">
        <v>7446</v>
      </c>
      <c r="G1009" s="88"/>
      <c r="H1009" s="89" t="s">
        <v>7447</v>
      </c>
      <c r="I1009" s="90"/>
      <c r="J1009" s="90"/>
      <c r="K1009" s="91"/>
      <c r="L1009" s="92"/>
      <c r="M1009" s="90" t="s">
        <v>2749</v>
      </c>
      <c r="N1009" s="90"/>
      <c r="O1009" s="90"/>
      <c r="P1009" s="91"/>
      <c r="Q1009" s="185"/>
      <c r="R1009" s="185"/>
      <c r="S1009" s="185"/>
      <c r="T1009" s="185"/>
      <c r="U1009" s="185"/>
      <c r="V1009" s="100" t="s">
        <v>7448</v>
      </c>
      <c r="W1009" s="95" t="s">
        <v>7216</v>
      </c>
      <c r="X1009" s="96"/>
      <c r="Y1009" s="96"/>
      <c r="Z1009" s="96"/>
      <c r="AA1009" s="96"/>
      <c r="AB1009" s="96"/>
      <c r="AC1009" s="95"/>
      <c r="AD1009" s="95" t="s">
        <v>6606</v>
      </c>
      <c r="AE1009" s="100"/>
      <c r="AF1009" s="100" t="s">
        <v>2735</v>
      </c>
      <c r="AG1009" s="186"/>
      <c r="AH1009" s="187"/>
      <c r="AI1009" s="187"/>
      <c r="AJ1009" s="187"/>
      <c r="AK1009" s="188"/>
      <c r="AL1009" s="188"/>
      <c r="AM1009" s="189"/>
      <c r="AN1009" s="189"/>
      <c r="AO1009" s="189"/>
      <c r="AP1009" s="189"/>
      <c r="AQ1009" s="189"/>
      <c r="AR1009" s="189"/>
      <c r="AS1009" s="189"/>
      <c r="AT1009" s="194" t="s">
        <v>2449</v>
      </c>
      <c r="AU1009" s="104"/>
      <c r="AV1009" s="104"/>
      <c r="AW1009" s="104"/>
      <c r="AX1009" s="104"/>
      <c r="AY1009" s="104"/>
      <c r="AZ1009" s="104"/>
      <c r="BA1009" s="104"/>
      <c r="BB1009" s="104"/>
      <c r="BC1009" s="104"/>
      <c r="BD1009" s="104"/>
      <c r="BE1009" s="162"/>
      <c r="BF1009" s="104"/>
      <c r="BG1009" s="363"/>
      <c r="BH1009" s="213" t="s">
        <v>2450</v>
      </c>
      <c r="BI1009" s="193" t="s">
        <v>2450</v>
      </c>
      <c r="BJ1009" s="193" t="s">
        <v>7449</v>
      </c>
      <c r="BK1009" s="109"/>
    </row>
    <row r="1010" s="193" customFormat="true" ht="12.75" hidden="true" customHeight="true" outlineLevel="0" collapsed="false">
      <c r="A1010" s="315"/>
      <c r="B1010" s="316"/>
      <c r="C1010" s="316"/>
      <c r="D1010" s="332" t="s">
        <v>2451</v>
      </c>
      <c r="E1010" s="317" t="s">
        <v>2452</v>
      </c>
      <c r="F1010" s="87" t="s">
        <v>7450</v>
      </c>
      <c r="G1010" s="88"/>
      <c r="H1010" s="89" t="s">
        <v>7451</v>
      </c>
      <c r="I1010" s="90"/>
      <c r="J1010" s="90"/>
      <c r="K1010" s="91"/>
      <c r="L1010" s="92"/>
      <c r="M1010" s="90" t="s">
        <v>2749</v>
      </c>
      <c r="N1010" s="90"/>
      <c r="O1010" s="90"/>
      <c r="P1010" s="91"/>
      <c r="Q1010" s="185"/>
      <c r="R1010" s="185"/>
      <c r="S1010" s="185"/>
      <c r="T1010" s="185"/>
      <c r="U1010" s="185"/>
      <c r="V1010" s="100" t="s">
        <v>7452</v>
      </c>
      <c r="W1010" s="95" t="s">
        <v>7216</v>
      </c>
      <c r="X1010" s="96"/>
      <c r="Y1010" s="96"/>
      <c r="Z1010" s="96"/>
      <c r="AA1010" s="96"/>
      <c r="AB1010" s="96"/>
      <c r="AC1010" s="95"/>
      <c r="AD1010" s="95" t="s">
        <v>6606</v>
      </c>
      <c r="AE1010" s="100"/>
      <c r="AF1010" s="100" t="s">
        <v>2735</v>
      </c>
      <c r="AG1010" s="186"/>
      <c r="AH1010" s="187"/>
      <c r="AI1010" s="187"/>
      <c r="AJ1010" s="187"/>
      <c r="AK1010" s="188"/>
      <c r="AL1010" s="188"/>
      <c r="AM1010" s="189"/>
      <c r="AN1010" s="189"/>
      <c r="AO1010" s="189"/>
      <c r="AP1010" s="189"/>
      <c r="AQ1010" s="189"/>
      <c r="AR1010" s="189"/>
      <c r="AS1010" s="189"/>
      <c r="AT1010" s="194" t="s">
        <v>2451</v>
      </c>
      <c r="AU1010" s="104"/>
      <c r="AV1010" s="104"/>
      <c r="AW1010" s="104"/>
      <c r="AX1010" s="104"/>
      <c r="AY1010" s="104"/>
      <c r="AZ1010" s="104"/>
      <c r="BA1010" s="104"/>
      <c r="BB1010" s="104"/>
      <c r="BC1010" s="104"/>
      <c r="BD1010" s="104"/>
      <c r="BE1010" s="162"/>
      <c r="BF1010" s="104"/>
      <c r="BG1010" s="363"/>
      <c r="BH1010" s="213" t="s">
        <v>2452</v>
      </c>
      <c r="BI1010" s="193" t="s">
        <v>2452</v>
      </c>
      <c r="BJ1010" s="193" t="s">
        <v>7453</v>
      </c>
      <c r="BK1010" s="109"/>
    </row>
    <row r="1011" s="193" customFormat="true" ht="12.75" hidden="true" customHeight="true" outlineLevel="0" collapsed="false">
      <c r="A1011" s="315"/>
      <c r="B1011" s="316"/>
      <c r="C1011" s="316"/>
      <c r="D1011" s="332" t="s">
        <v>2453</v>
      </c>
      <c r="E1011" s="317" t="s">
        <v>2454</v>
      </c>
      <c r="F1011" s="87" t="s">
        <v>7454</v>
      </c>
      <c r="G1011" s="88"/>
      <c r="H1011" s="89" t="s">
        <v>7455</v>
      </c>
      <c r="I1011" s="90"/>
      <c r="J1011" s="90"/>
      <c r="K1011" s="91"/>
      <c r="L1011" s="92"/>
      <c r="M1011" s="90" t="s">
        <v>2749</v>
      </c>
      <c r="N1011" s="90"/>
      <c r="O1011" s="90"/>
      <c r="P1011" s="91"/>
      <c r="Q1011" s="185"/>
      <c r="R1011" s="185"/>
      <c r="S1011" s="185"/>
      <c r="T1011" s="185"/>
      <c r="U1011" s="185"/>
      <c r="V1011" s="100" t="s">
        <v>7456</v>
      </c>
      <c r="W1011" s="95" t="s">
        <v>7216</v>
      </c>
      <c r="X1011" s="96"/>
      <c r="Y1011" s="96"/>
      <c r="Z1011" s="96"/>
      <c r="AA1011" s="96"/>
      <c r="AB1011" s="96"/>
      <c r="AC1011" s="95"/>
      <c r="AD1011" s="95" t="s">
        <v>6606</v>
      </c>
      <c r="AE1011" s="100"/>
      <c r="AF1011" s="100" t="s">
        <v>2735</v>
      </c>
      <c r="AG1011" s="186"/>
      <c r="AH1011" s="187"/>
      <c r="AI1011" s="187"/>
      <c r="AJ1011" s="187"/>
      <c r="AK1011" s="188"/>
      <c r="AL1011" s="188"/>
      <c r="AM1011" s="189"/>
      <c r="AN1011" s="189"/>
      <c r="AO1011" s="189"/>
      <c r="AP1011" s="189"/>
      <c r="AQ1011" s="189"/>
      <c r="AR1011" s="189"/>
      <c r="AS1011" s="189"/>
      <c r="AT1011" s="194" t="s">
        <v>2453</v>
      </c>
      <c r="AU1011" s="104"/>
      <c r="AV1011" s="104"/>
      <c r="AW1011" s="104"/>
      <c r="AX1011" s="104"/>
      <c r="AY1011" s="104"/>
      <c r="AZ1011" s="104"/>
      <c r="BA1011" s="104"/>
      <c r="BB1011" s="104"/>
      <c r="BC1011" s="104"/>
      <c r="BD1011" s="104"/>
      <c r="BE1011" s="162"/>
      <c r="BF1011" s="104"/>
      <c r="BG1011" s="363"/>
      <c r="BH1011" s="213" t="s">
        <v>2454</v>
      </c>
      <c r="BI1011" s="193" t="s">
        <v>2454</v>
      </c>
      <c r="BJ1011" s="193" t="s">
        <v>7457</v>
      </c>
      <c r="BK1011" s="109"/>
    </row>
    <row r="1012" s="193" customFormat="true" ht="12.75" hidden="true" customHeight="true" outlineLevel="0" collapsed="false">
      <c r="A1012" s="315"/>
      <c r="B1012" s="316"/>
      <c r="C1012" s="316"/>
      <c r="D1012" s="332" t="s">
        <v>2455</v>
      </c>
      <c r="E1012" s="317" t="s">
        <v>2457</v>
      </c>
      <c r="F1012" s="87" t="s">
        <v>7458</v>
      </c>
      <c r="G1012" s="88"/>
      <c r="H1012" s="89" t="s">
        <v>7459</v>
      </c>
      <c r="I1012" s="90"/>
      <c r="J1012" s="90"/>
      <c r="K1012" s="91"/>
      <c r="L1012" s="92"/>
      <c r="M1012" s="90" t="s">
        <v>2749</v>
      </c>
      <c r="N1012" s="90"/>
      <c r="O1012" s="90"/>
      <c r="P1012" s="91"/>
      <c r="Q1012" s="185"/>
      <c r="R1012" s="185"/>
      <c r="S1012" s="185"/>
      <c r="T1012" s="185"/>
      <c r="U1012" s="185"/>
      <c r="V1012" s="100" t="s">
        <v>7460</v>
      </c>
      <c r="W1012" s="95" t="s">
        <v>7216</v>
      </c>
      <c r="X1012" s="96"/>
      <c r="Y1012" s="96"/>
      <c r="Z1012" s="96"/>
      <c r="AA1012" s="96"/>
      <c r="AB1012" s="96"/>
      <c r="AC1012" s="95"/>
      <c r="AD1012" s="95" t="s">
        <v>6606</v>
      </c>
      <c r="AE1012" s="100"/>
      <c r="AF1012" s="100" t="s">
        <v>2735</v>
      </c>
      <c r="AG1012" s="186"/>
      <c r="AH1012" s="187"/>
      <c r="AI1012" s="187"/>
      <c r="AJ1012" s="187"/>
      <c r="AK1012" s="188"/>
      <c r="AL1012" s="188"/>
      <c r="AM1012" s="189"/>
      <c r="AN1012" s="189"/>
      <c r="AO1012" s="189"/>
      <c r="AP1012" s="189"/>
      <c r="AQ1012" s="189"/>
      <c r="AR1012" s="189"/>
      <c r="AS1012" s="189"/>
      <c r="AT1012" s="194" t="s">
        <v>2456</v>
      </c>
      <c r="AU1012" s="104"/>
      <c r="AV1012" s="104"/>
      <c r="AW1012" s="104"/>
      <c r="AX1012" s="104"/>
      <c r="AY1012" s="104"/>
      <c r="AZ1012" s="104"/>
      <c r="BA1012" s="104"/>
      <c r="BB1012" s="104"/>
      <c r="BC1012" s="104"/>
      <c r="BD1012" s="104"/>
      <c r="BE1012" s="162"/>
      <c r="BF1012" s="104"/>
      <c r="BG1012" s="363"/>
      <c r="BH1012" s="213" t="s">
        <v>2457</v>
      </c>
      <c r="BI1012" s="193" t="s">
        <v>2457</v>
      </c>
      <c r="BJ1012" s="193" t="s">
        <v>7461</v>
      </c>
      <c r="BK1012" s="109"/>
    </row>
    <row r="1013" s="193" customFormat="true" ht="12.75" hidden="true" customHeight="true" outlineLevel="0" collapsed="false">
      <c r="A1013" s="315"/>
      <c r="B1013" s="316"/>
      <c r="C1013" s="316"/>
      <c r="D1013" s="332" t="s">
        <v>2458</v>
      </c>
      <c r="E1013" s="317" t="s">
        <v>2460</v>
      </c>
      <c r="F1013" s="87" t="s">
        <v>7462</v>
      </c>
      <c r="G1013" s="88"/>
      <c r="H1013" s="89" t="s">
        <v>7463</v>
      </c>
      <c r="I1013" s="90"/>
      <c r="J1013" s="90"/>
      <c r="K1013" s="91"/>
      <c r="L1013" s="92"/>
      <c r="M1013" s="90" t="s">
        <v>2749</v>
      </c>
      <c r="N1013" s="90"/>
      <c r="O1013" s="90"/>
      <c r="P1013" s="91"/>
      <c r="Q1013" s="185"/>
      <c r="R1013" s="185"/>
      <c r="S1013" s="185"/>
      <c r="T1013" s="185"/>
      <c r="U1013" s="185"/>
      <c r="V1013" s="100" t="s">
        <v>7464</v>
      </c>
      <c r="W1013" s="95" t="s">
        <v>7216</v>
      </c>
      <c r="X1013" s="96"/>
      <c r="Y1013" s="96"/>
      <c r="Z1013" s="96"/>
      <c r="AA1013" s="96"/>
      <c r="AB1013" s="96"/>
      <c r="AC1013" s="95"/>
      <c r="AD1013" s="95" t="s">
        <v>6606</v>
      </c>
      <c r="AE1013" s="100"/>
      <c r="AF1013" s="100" t="s">
        <v>2735</v>
      </c>
      <c r="AG1013" s="186"/>
      <c r="AH1013" s="187"/>
      <c r="AI1013" s="187"/>
      <c r="AJ1013" s="187"/>
      <c r="AK1013" s="188"/>
      <c r="AL1013" s="188"/>
      <c r="AM1013" s="189"/>
      <c r="AN1013" s="189"/>
      <c r="AO1013" s="189"/>
      <c r="AP1013" s="189"/>
      <c r="AQ1013" s="189"/>
      <c r="AR1013" s="189"/>
      <c r="AS1013" s="189"/>
      <c r="AT1013" s="194" t="s">
        <v>2459</v>
      </c>
      <c r="AU1013" s="104"/>
      <c r="AV1013" s="104"/>
      <c r="AW1013" s="104"/>
      <c r="AX1013" s="104"/>
      <c r="AY1013" s="104"/>
      <c r="AZ1013" s="104"/>
      <c r="BA1013" s="104"/>
      <c r="BB1013" s="104"/>
      <c r="BC1013" s="104"/>
      <c r="BD1013" s="104"/>
      <c r="BE1013" s="162"/>
      <c r="BF1013" s="104"/>
      <c r="BG1013" s="363"/>
      <c r="BH1013" s="213" t="s">
        <v>2460</v>
      </c>
      <c r="BI1013" s="193" t="s">
        <v>2460</v>
      </c>
      <c r="BJ1013" s="193" t="s">
        <v>7465</v>
      </c>
      <c r="BK1013" s="109"/>
    </row>
    <row r="1014" s="193" customFormat="true" ht="12.75" hidden="true" customHeight="true" outlineLevel="0" collapsed="false">
      <c r="A1014" s="315"/>
      <c r="B1014" s="316"/>
      <c r="C1014" s="316"/>
      <c r="D1014" s="332" t="s">
        <v>2461</v>
      </c>
      <c r="E1014" s="317" t="s">
        <v>2463</v>
      </c>
      <c r="F1014" s="87" t="s">
        <v>7466</v>
      </c>
      <c r="G1014" s="88"/>
      <c r="H1014" s="89" t="s">
        <v>7467</v>
      </c>
      <c r="I1014" s="90"/>
      <c r="J1014" s="90"/>
      <c r="K1014" s="91"/>
      <c r="L1014" s="92"/>
      <c r="M1014" s="90" t="s">
        <v>2749</v>
      </c>
      <c r="N1014" s="90"/>
      <c r="O1014" s="90"/>
      <c r="P1014" s="91"/>
      <c r="Q1014" s="185"/>
      <c r="R1014" s="185"/>
      <c r="S1014" s="185"/>
      <c r="T1014" s="185"/>
      <c r="U1014" s="185"/>
      <c r="V1014" s="100" t="s">
        <v>7468</v>
      </c>
      <c r="W1014" s="95" t="s">
        <v>7216</v>
      </c>
      <c r="X1014" s="96"/>
      <c r="Y1014" s="96"/>
      <c r="Z1014" s="96"/>
      <c r="AA1014" s="96"/>
      <c r="AB1014" s="96"/>
      <c r="AC1014" s="95"/>
      <c r="AD1014" s="95" t="s">
        <v>6606</v>
      </c>
      <c r="AE1014" s="100"/>
      <c r="AF1014" s="100" t="s">
        <v>2735</v>
      </c>
      <c r="AG1014" s="186"/>
      <c r="AH1014" s="187"/>
      <c r="AI1014" s="187"/>
      <c r="AJ1014" s="187"/>
      <c r="AK1014" s="188"/>
      <c r="AL1014" s="188"/>
      <c r="AM1014" s="189"/>
      <c r="AN1014" s="189"/>
      <c r="AO1014" s="189"/>
      <c r="AP1014" s="189"/>
      <c r="AQ1014" s="189"/>
      <c r="AR1014" s="189"/>
      <c r="AS1014" s="189"/>
      <c r="AT1014" s="194" t="s">
        <v>2462</v>
      </c>
      <c r="AU1014" s="104"/>
      <c r="AV1014" s="104"/>
      <c r="AW1014" s="104"/>
      <c r="AX1014" s="104"/>
      <c r="AY1014" s="104"/>
      <c r="AZ1014" s="104"/>
      <c r="BA1014" s="104"/>
      <c r="BB1014" s="104"/>
      <c r="BC1014" s="104"/>
      <c r="BD1014" s="104"/>
      <c r="BE1014" s="162"/>
      <c r="BF1014" s="104"/>
      <c r="BG1014" s="363"/>
      <c r="BH1014" s="213" t="s">
        <v>2463</v>
      </c>
      <c r="BI1014" s="193" t="s">
        <v>2463</v>
      </c>
      <c r="BJ1014" s="193" t="s">
        <v>7469</v>
      </c>
      <c r="BK1014" s="109"/>
    </row>
    <row r="1015" s="193" customFormat="true" ht="12.75" hidden="true" customHeight="true" outlineLevel="0" collapsed="false">
      <c r="A1015" s="315"/>
      <c r="B1015" s="316"/>
      <c r="C1015" s="316"/>
      <c r="D1015" s="332" t="s">
        <v>2464</v>
      </c>
      <c r="E1015" s="317" t="s">
        <v>2466</v>
      </c>
      <c r="F1015" s="87" t="s">
        <v>7470</v>
      </c>
      <c r="G1015" s="88"/>
      <c r="H1015" s="89" t="s">
        <v>7471</v>
      </c>
      <c r="I1015" s="90"/>
      <c r="J1015" s="90"/>
      <c r="K1015" s="91"/>
      <c r="L1015" s="92"/>
      <c r="M1015" s="90" t="s">
        <v>2749</v>
      </c>
      <c r="N1015" s="90"/>
      <c r="O1015" s="90"/>
      <c r="P1015" s="91"/>
      <c r="Q1015" s="185"/>
      <c r="R1015" s="185"/>
      <c r="S1015" s="185"/>
      <c r="T1015" s="185"/>
      <c r="U1015" s="185"/>
      <c r="V1015" s="100" t="s">
        <v>7472</v>
      </c>
      <c r="W1015" s="95" t="s">
        <v>7216</v>
      </c>
      <c r="X1015" s="96"/>
      <c r="Y1015" s="96"/>
      <c r="Z1015" s="96"/>
      <c r="AA1015" s="96"/>
      <c r="AB1015" s="96"/>
      <c r="AC1015" s="95"/>
      <c r="AD1015" s="95" t="s">
        <v>6606</v>
      </c>
      <c r="AE1015" s="100"/>
      <c r="AF1015" s="100" t="s">
        <v>2735</v>
      </c>
      <c r="AG1015" s="186"/>
      <c r="AH1015" s="187"/>
      <c r="AI1015" s="187"/>
      <c r="AJ1015" s="187"/>
      <c r="AK1015" s="188"/>
      <c r="AL1015" s="188"/>
      <c r="AM1015" s="189"/>
      <c r="AN1015" s="189"/>
      <c r="AO1015" s="189"/>
      <c r="AP1015" s="189"/>
      <c r="AQ1015" s="189"/>
      <c r="AR1015" s="189"/>
      <c r="AS1015" s="189"/>
      <c r="AT1015" s="194" t="s">
        <v>2465</v>
      </c>
      <c r="AU1015" s="104"/>
      <c r="AV1015" s="104"/>
      <c r="AW1015" s="104"/>
      <c r="AX1015" s="104"/>
      <c r="AY1015" s="104"/>
      <c r="AZ1015" s="104"/>
      <c r="BA1015" s="104"/>
      <c r="BB1015" s="104"/>
      <c r="BC1015" s="104"/>
      <c r="BD1015" s="104"/>
      <c r="BE1015" s="162"/>
      <c r="BF1015" s="104"/>
      <c r="BG1015" s="363"/>
      <c r="BH1015" s="213" t="s">
        <v>2466</v>
      </c>
      <c r="BI1015" s="193" t="s">
        <v>2466</v>
      </c>
      <c r="BJ1015" s="193" t="s">
        <v>7473</v>
      </c>
      <c r="BK1015" s="109"/>
    </row>
    <row r="1016" s="193" customFormat="true" ht="12.75" hidden="true" customHeight="true" outlineLevel="0" collapsed="false">
      <c r="A1016" s="315"/>
      <c r="B1016" s="316"/>
      <c r="C1016" s="316"/>
      <c r="D1016" s="332" t="s">
        <v>2467</v>
      </c>
      <c r="E1016" s="317" t="s">
        <v>2469</v>
      </c>
      <c r="F1016" s="87" t="s">
        <v>7474</v>
      </c>
      <c r="G1016" s="88"/>
      <c r="H1016" s="89" t="s">
        <v>7475</v>
      </c>
      <c r="I1016" s="90"/>
      <c r="J1016" s="90"/>
      <c r="K1016" s="91"/>
      <c r="L1016" s="92"/>
      <c r="M1016" s="90" t="s">
        <v>2749</v>
      </c>
      <c r="N1016" s="90"/>
      <c r="O1016" s="90"/>
      <c r="P1016" s="91"/>
      <c r="Q1016" s="185"/>
      <c r="R1016" s="185"/>
      <c r="S1016" s="185"/>
      <c r="T1016" s="185"/>
      <c r="U1016" s="185"/>
      <c r="V1016" s="100" t="s">
        <v>7476</v>
      </c>
      <c r="W1016" s="95" t="s">
        <v>7216</v>
      </c>
      <c r="X1016" s="96"/>
      <c r="Y1016" s="96"/>
      <c r="Z1016" s="96"/>
      <c r="AA1016" s="96"/>
      <c r="AB1016" s="96"/>
      <c r="AC1016" s="95"/>
      <c r="AD1016" s="95" t="s">
        <v>6606</v>
      </c>
      <c r="AE1016" s="100"/>
      <c r="AF1016" s="100" t="s">
        <v>2735</v>
      </c>
      <c r="AG1016" s="186"/>
      <c r="AH1016" s="187"/>
      <c r="AI1016" s="187"/>
      <c r="AJ1016" s="187"/>
      <c r="AK1016" s="188"/>
      <c r="AL1016" s="188"/>
      <c r="AM1016" s="189"/>
      <c r="AN1016" s="189"/>
      <c r="AO1016" s="189"/>
      <c r="AP1016" s="189"/>
      <c r="AQ1016" s="189"/>
      <c r="AR1016" s="189"/>
      <c r="AS1016" s="189"/>
      <c r="AT1016" s="194" t="s">
        <v>2468</v>
      </c>
      <c r="AU1016" s="104"/>
      <c r="AV1016" s="104"/>
      <c r="AW1016" s="104"/>
      <c r="AX1016" s="104"/>
      <c r="AY1016" s="104"/>
      <c r="AZ1016" s="104"/>
      <c r="BA1016" s="104"/>
      <c r="BB1016" s="104"/>
      <c r="BC1016" s="104"/>
      <c r="BD1016" s="104"/>
      <c r="BE1016" s="162"/>
      <c r="BF1016" s="104"/>
      <c r="BG1016" s="363"/>
      <c r="BH1016" s="213" t="s">
        <v>2469</v>
      </c>
      <c r="BI1016" s="193" t="s">
        <v>2469</v>
      </c>
      <c r="BJ1016" s="193" t="s">
        <v>7477</v>
      </c>
      <c r="BK1016" s="109"/>
    </row>
    <row r="1017" s="193" customFormat="true" ht="12.75" hidden="true" customHeight="true" outlineLevel="0" collapsed="false">
      <c r="A1017" s="315"/>
      <c r="B1017" s="316"/>
      <c r="C1017" s="316"/>
      <c r="D1017" s="332" t="s">
        <v>2470</v>
      </c>
      <c r="E1017" s="317" t="s">
        <v>2472</v>
      </c>
      <c r="F1017" s="87" t="s">
        <v>7478</v>
      </c>
      <c r="G1017" s="88"/>
      <c r="H1017" s="89" t="s">
        <v>7479</v>
      </c>
      <c r="I1017" s="90"/>
      <c r="J1017" s="90"/>
      <c r="K1017" s="91"/>
      <c r="L1017" s="92"/>
      <c r="M1017" s="90" t="s">
        <v>2749</v>
      </c>
      <c r="N1017" s="90"/>
      <c r="O1017" s="90"/>
      <c r="P1017" s="91"/>
      <c r="Q1017" s="185"/>
      <c r="R1017" s="185"/>
      <c r="S1017" s="185"/>
      <c r="T1017" s="185"/>
      <c r="U1017" s="185"/>
      <c r="V1017" s="100" t="s">
        <v>7480</v>
      </c>
      <c r="W1017" s="95" t="s">
        <v>7216</v>
      </c>
      <c r="X1017" s="96"/>
      <c r="Y1017" s="96"/>
      <c r="Z1017" s="96"/>
      <c r="AA1017" s="96"/>
      <c r="AB1017" s="96"/>
      <c r="AC1017" s="95"/>
      <c r="AD1017" s="95" t="s">
        <v>6606</v>
      </c>
      <c r="AE1017" s="100"/>
      <c r="AF1017" s="100" t="s">
        <v>2735</v>
      </c>
      <c r="AG1017" s="186"/>
      <c r="AH1017" s="187"/>
      <c r="AI1017" s="187"/>
      <c r="AJ1017" s="187"/>
      <c r="AK1017" s="188"/>
      <c r="AL1017" s="188"/>
      <c r="AM1017" s="189"/>
      <c r="AN1017" s="189"/>
      <c r="AO1017" s="189"/>
      <c r="AP1017" s="189"/>
      <c r="AQ1017" s="189"/>
      <c r="AR1017" s="189"/>
      <c r="AS1017" s="189"/>
      <c r="AT1017" s="194" t="s">
        <v>2471</v>
      </c>
      <c r="AU1017" s="104"/>
      <c r="AV1017" s="104"/>
      <c r="AW1017" s="104"/>
      <c r="AX1017" s="104"/>
      <c r="AY1017" s="104"/>
      <c r="AZ1017" s="104"/>
      <c r="BA1017" s="104"/>
      <c r="BB1017" s="104"/>
      <c r="BC1017" s="104"/>
      <c r="BD1017" s="104"/>
      <c r="BE1017" s="162"/>
      <c r="BF1017" s="104"/>
      <c r="BG1017" s="363"/>
      <c r="BH1017" s="213" t="s">
        <v>2472</v>
      </c>
      <c r="BI1017" s="193" t="s">
        <v>2472</v>
      </c>
      <c r="BJ1017" s="193" t="s">
        <v>7481</v>
      </c>
      <c r="BK1017" s="109"/>
    </row>
    <row r="1018" s="193" customFormat="true" ht="12.75" hidden="true" customHeight="true" outlineLevel="0" collapsed="false">
      <c r="A1018" s="315"/>
      <c r="B1018" s="316"/>
      <c r="C1018" s="316"/>
      <c r="D1018" s="332" t="s">
        <v>2473</v>
      </c>
      <c r="E1018" s="317" t="s">
        <v>2475</v>
      </c>
      <c r="F1018" s="87" t="s">
        <v>7482</v>
      </c>
      <c r="G1018" s="88"/>
      <c r="H1018" s="89" t="s">
        <v>7483</v>
      </c>
      <c r="I1018" s="90"/>
      <c r="J1018" s="90"/>
      <c r="K1018" s="91"/>
      <c r="L1018" s="92"/>
      <c r="M1018" s="90" t="s">
        <v>2749</v>
      </c>
      <c r="N1018" s="90"/>
      <c r="O1018" s="90"/>
      <c r="P1018" s="91"/>
      <c r="Q1018" s="185"/>
      <c r="R1018" s="185"/>
      <c r="S1018" s="185"/>
      <c r="T1018" s="185"/>
      <c r="U1018" s="185"/>
      <c r="V1018" s="100" t="s">
        <v>7484</v>
      </c>
      <c r="W1018" s="95" t="s">
        <v>7216</v>
      </c>
      <c r="X1018" s="96"/>
      <c r="Y1018" s="96"/>
      <c r="Z1018" s="96"/>
      <c r="AA1018" s="96"/>
      <c r="AB1018" s="96"/>
      <c r="AC1018" s="95"/>
      <c r="AD1018" s="95" t="s">
        <v>6606</v>
      </c>
      <c r="AE1018" s="100"/>
      <c r="AF1018" s="100" t="s">
        <v>2735</v>
      </c>
      <c r="AG1018" s="186"/>
      <c r="AH1018" s="187"/>
      <c r="AI1018" s="187"/>
      <c r="AJ1018" s="187"/>
      <c r="AK1018" s="188"/>
      <c r="AL1018" s="188"/>
      <c r="AM1018" s="189"/>
      <c r="AN1018" s="189"/>
      <c r="AO1018" s="189"/>
      <c r="AP1018" s="189"/>
      <c r="AQ1018" s="189"/>
      <c r="AR1018" s="189"/>
      <c r="AS1018" s="189"/>
      <c r="AT1018" s="194" t="s">
        <v>2474</v>
      </c>
      <c r="AU1018" s="104"/>
      <c r="AV1018" s="104"/>
      <c r="AW1018" s="104"/>
      <c r="AX1018" s="104"/>
      <c r="AY1018" s="104"/>
      <c r="AZ1018" s="104"/>
      <c r="BA1018" s="104"/>
      <c r="BB1018" s="104"/>
      <c r="BC1018" s="104"/>
      <c r="BD1018" s="104"/>
      <c r="BE1018" s="162"/>
      <c r="BF1018" s="104"/>
      <c r="BG1018" s="363"/>
      <c r="BH1018" s="213" t="s">
        <v>2475</v>
      </c>
      <c r="BI1018" s="193" t="s">
        <v>2475</v>
      </c>
      <c r="BJ1018" s="193" t="s">
        <v>7485</v>
      </c>
      <c r="BK1018" s="109"/>
    </row>
    <row r="1019" s="193" customFormat="true" ht="12.75" hidden="true" customHeight="true" outlineLevel="0" collapsed="false">
      <c r="A1019" s="315"/>
      <c r="B1019" s="316"/>
      <c r="C1019" s="316"/>
      <c r="D1019" s="370" t="s">
        <v>2476</v>
      </c>
      <c r="E1019" s="317" t="s">
        <v>2478</v>
      </c>
      <c r="F1019" s="87" t="s">
        <v>7486</v>
      </c>
      <c r="G1019" s="88"/>
      <c r="H1019" s="89" t="s">
        <v>7487</v>
      </c>
      <c r="I1019" s="90"/>
      <c r="J1019" s="90"/>
      <c r="K1019" s="91"/>
      <c r="L1019" s="92"/>
      <c r="M1019" s="90" t="s">
        <v>2749</v>
      </c>
      <c r="N1019" s="90"/>
      <c r="O1019" s="90"/>
      <c r="P1019" s="91"/>
      <c r="Q1019" s="185"/>
      <c r="R1019" s="185"/>
      <c r="S1019" s="185"/>
      <c r="T1019" s="185"/>
      <c r="U1019" s="185"/>
      <c r="V1019" s="100" t="s">
        <v>7488</v>
      </c>
      <c r="W1019" s="95" t="s">
        <v>7216</v>
      </c>
      <c r="X1019" s="96"/>
      <c r="Y1019" s="96"/>
      <c r="Z1019" s="96"/>
      <c r="AA1019" s="96"/>
      <c r="AB1019" s="96"/>
      <c r="AC1019" s="95"/>
      <c r="AD1019" s="95" t="s">
        <v>6606</v>
      </c>
      <c r="AE1019" s="100"/>
      <c r="AF1019" s="100" t="s">
        <v>2735</v>
      </c>
      <c r="AG1019" s="186"/>
      <c r="AH1019" s="187"/>
      <c r="AI1019" s="187"/>
      <c r="AJ1019" s="187"/>
      <c r="AK1019" s="188"/>
      <c r="AL1019" s="188"/>
      <c r="AM1019" s="189"/>
      <c r="AN1019" s="189"/>
      <c r="AO1019" s="189"/>
      <c r="AP1019" s="189"/>
      <c r="AQ1019" s="189"/>
      <c r="AR1019" s="189"/>
      <c r="AS1019" s="189"/>
      <c r="AT1019" s="194" t="s">
        <v>2477</v>
      </c>
      <c r="AU1019" s="104"/>
      <c r="AV1019" s="104"/>
      <c r="AW1019" s="104"/>
      <c r="AX1019" s="104"/>
      <c r="AY1019" s="104"/>
      <c r="AZ1019" s="104"/>
      <c r="BA1019" s="104"/>
      <c r="BB1019" s="104"/>
      <c r="BC1019" s="104"/>
      <c r="BD1019" s="104"/>
      <c r="BE1019" s="162"/>
      <c r="BF1019" s="104"/>
      <c r="BG1019" s="363"/>
      <c r="BH1019" s="213" t="s">
        <v>2478</v>
      </c>
      <c r="BI1019" s="193" t="s">
        <v>2478</v>
      </c>
      <c r="BJ1019" s="193" t="s">
        <v>7489</v>
      </c>
      <c r="BK1019" s="109"/>
    </row>
    <row r="1020" s="193" customFormat="true" ht="12.75" hidden="true" customHeight="true" outlineLevel="0" collapsed="false">
      <c r="A1020" s="315"/>
      <c r="B1020" s="316"/>
      <c r="C1020" s="316"/>
      <c r="D1020" s="370" t="s">
        <v>2479</v>
      </c>
      <c r="E1020" s="317" t="s">
        <v>2480</v>
      </c>
      <c r="F1020" s="87" t="s">
        <v>7490</v>
      </c>
      <c r="G1020" s="88"/>
      <c r="H1020" s="89" t="s">
        <v>7491</v>
      </c>
      <c r="I1020" s="90"/>
      <c r="J1020" s="90"/>
      <c r="K1020" s="91"/>
      <c r="L1020" s="92"/>
      <c r="M1020" s="90" t="s">
        <v>2749</v>
      </c>
      <c r="N1020" s="90"/>
      <c r="O1020" s="90"/>
      <c r="P1020" s="91"/>
      <c r="Q1020" s="185"/>
      <c r="R1020" s="185"/>
      <c r="S1020" s="185"/>
      <c r="T1020" s="185"/>
      <c r="U1020" s="185"/>
      <c r="V1020" s="100" t="s">
        <v>7492</v>
      </c>
      <c r="W1020" s="95" t="s">
        <v>7216</v>
      </c>
      <c r="X1020" s="96"/>
      <c r="Y1020" s="96"/>
      <c r="Z1020" s="96"/>
      <c r="AA1020" s="96"/>
      <c r="AB1020" s="96"/>
      <c r="AC1020" s="95"/>
      <c r="AD1020" s="95" t="s">
        <v>6606</v>
      </c>
      <c r="AE1020" s="100"/>
      <c r="AF1020" s="100" t="s">
        <v>2735</v>
      </c>
      <c r="AG1020" s="186"/>
      <c r="AH1020" s="187"/>
      <c r="AI1020" s="187"/>
      <c r="AJ1020" s="187"/>
      <c r="AK1020" s="188"/>
      <c r="AL1020" s="188"/>
      <c r="AM1020" s="189"/>
      <c r="AN1020" s="189"/>
      <c r="AO1020" s="189"/>
      <c r="AP1020" s="189"/>
      <c r="AQ1020" s="189"/>
      <c r="AR1020" s="189"/>
      <c r="AS1020" s="189"/>
      <c r="AT1020" s="194" t="s">
        <v>2479</v>
      </c>
      <c r="AU1020" s="104"/>
      <c r="AV1020" s="104"/>
      <c r="AW1020" s="104"/>
      <c r="AX1020" s="104"/>
      <c r="AY1020" s="104"/>
      <c r="AZ1020" s="104"/>
      <c r="BA1020" s="104"/>
      <c r="BB1020" s="104"/>
      <c r="BC1020" s="104"/>
      <c r="BD1020" s="104"/>
      <c r="BE1020" s="162"/>
      <c r="BF1020" s="104"/>
      <c r="BG1020" s="363"/>
      <c r="BH1020" s="213" t="s">
        <v>2480</v>
      </c>
      <c r="BI1020" s="193" t="s">
        <v>2480</v>
      </c>
      <c r="BJ1020" s="193" t="s">
        <v>7493</v>
      </c>
      <c r="BK1020" s="109"/>
    </row>
    <row r="1021" s="193" customFormat="true" ht="12.75" hidden="true" customHeight="true" outlineLevel="0" collapsed="false">
      <c r="A1021" s="315"/>
      <c r="B1021" s="316"/>
      <c r="C1021" s="316"/>
      <c r="D1021" s="332" t="s">
        <v>2481</v>
      </c>
      <c r="E1021" s="317" t="s">
        <v>2482</v>
      </c>
      <c r="F1021" s="87" t="s">
        <v>7494</v>
      </c>
      <c r="G1021" s="88"/>
      <c r="H1021" s="89" t="s">
        <v>7495</v>
      </c>
      <c r="I1021" s="90"/>
      <c r="J1021" s="90"/>
      <c r="K1021" s="91"/>
      <c r="L1021" s="92"/>
      <c r="M1021" s="90" t="s">
        <v>2749</v>
      </c>
      <c r="N1021" s="90"/>
      <c r="O1021" s="90"/>
      <c r="P1021" s="91"/>
      <c r="Q1021" s="185"/>
      <c r="R1021" s="185"/>
      <c r="S1021" s="185"/>
      <c r="T1021" s="185"/>
      <c r="U1021" s="185"/>
      <c r="V1021" s="100" t="s">
        <v>7496</v>
      </c>
      <c r="W1021" s="95" t="s">
        <v>7216</v>
      </c>
      <c r="X1021" s="96"/>
      <c r="Y1021" s="96"/>
      <c r="Z1021" s="96"/>
      <c r="AA1021" s="96"/>
      <c r="AB1021" s="96"/>
      <c r="AC1021" s="95"/>
      <c r="AD1021" s="95" t="s">
        <v>6606</v>
      </c>
      <c r="AE1021" s="100"/>
      <c r="AF1021" s="100" t="s">
        <v>2735</v>
      </c>
      <c r="AG1021" s="186"/>
      <c r="AH1021" s="187"/>
      <c r="AI1021" s="187"/>
      <c r="AJ1021" s="187"/>
      <c r="AK1021" s="188"/>
      <c r="AL1021" s="188"/>
      <c r="AM1021" s="189"/>
      <c r="AN1021" s="189"/>
      <c r="AO1021" s="189"/>
      <c r="AP1021" s="189"/>
      <c r="AQ1021" s="189"/>
      <c r="AR1021" s="189"/>
      <c r="AS1021" s="189"/>
      <c r="AT1021" s="194" t="s">
        <v>2481</v>
      </c>
      <c r="AU1021" s="104"/>
      <c r="AV1021" s="104"/>
      <c r="AW1021" s="104"/>
      <c r="AX1021" s="104"/>
      <c r="AY1021" s="104"/>
      <c r="AZ1021" s="104"/>
      <c r="BA1021" s="104"/>
      <c r="BB1021" s="104"/>
      <c r="BC1021" s="104"/>
      <c r="BD1021" s="104"/>
      <c r="BE1021" s="162"/>
      <c r="BF1021" s="104"/>
      <c r="BG1021" s="363"/>
      <c r="BH1021" s="213" t="s">
        <v>2482</v>
      </c>
      <c r="BI1021" s="193" t="s">
        <v>2482</v>
      </c>
      <c r="BJ1021" s="193" t="s">
        <v>7497</v>
      </c>
      <c r="BK1021" s="109"/>
    </row>
    <row r="1022" s="193" customFormat="true" ht="12.75" hidden="true" customHeight="true" outlineLevel="0" collapsed="false">
      <c r="A1022" s="315"/>
      <c r="B1022" s="316"/>
      <c r="C1022" s="316"/>
      <c r="D1022" s="332" t="s">
        <v>2483</v>
      </c>
      <c r="E1022" s="317" t="s">
        <v>2484</v>
      </c>
      <c r="F1022" s="87" t="s">
        <v>7498</v>
      </c>
      <c r="G1022" s="88"/>
      <c r="H1022" s="89" t="s">
        <v>7499</v>
      </c>
      <c r="I1022" s="90"/>
      <c r="J1022" s="90"/>
      <c r="K1022" s="91"/>
      <c r="L1022" s="92"/>
      <c r="M1022" s="90" t="s">
        <v>2749</v>
      </c>
      <c r="N1022" s="90"/>
      <c r="O1022" s="90"/>
      <c r="P1022" s="91"/>
      <c r="Q1022" s="185"/>
      <c r="R1022" s="185"/>
      <c r="S1022" s="185"/>
      <c r="T1022" s="185"/>
      <c r="U1022" s="185"/>
      <c r="V1022" s="100" t="s">
        <v>7500</v>
      </c>
      <c r="W1022" s="95" t="s">
        <v>7216</v>
      </c>
      <c r="X1022" s="96"/>
      <c r="Y1022" s="96"/>
      <c r="Z1022" s="96"/>
      <c r="AA1022" s="96"/>
      <c r="AB1022" s="96"/>
      <c r="AC1022" s="95"/>
      <c r="AD1022" s="95" t="s">
        <v>6606</v>
      </c>
      <c r="AE1022" s="100"/>
      <c r="AF1022" s="100" t="s">
        <v>2735</v>
      </c>
      <c r="AG1022" s="186"/>
      <c r="AH1022" s="187"/>
      <c r="AI1022" s="187"/>
      <c r="AJ1022" s="187"/>
      <c r="AK1022" s="188"/>
      <c r="AL1022" s="188"/>
      <c r="AM1022" s="189"/>
      <c r="AN1022" s="189"/>
      <c r="AO1022" s="189"/>
      <c r="AP1022" s="189"/>
      <c r="AQ1022" s="189"/>
      <c r="AR1022" s="189"/>
      <c r="AS1022" s="189"/>
      <c r="AT1022" s="194" t="s">
        <v>2483</v>
      </c>
      <c r="AU1022" s="104"/>
      <c r="AV1022" s="104"/>
      <c r="AW1022" s="104"/>
      <c r="AX1022" s="104"/>
      <c r="AY1022" s="104"/>
      <c r="AZ1022" s="104"/>
      <c r="BA1022" s="104"/>
      <c r="BB1022" s="104"/>
      <c r="BC1022" s="104"/>
      <c r="BD1022" s="104"/>
      <c r="BE1022" s="162"/>
      <c r="BF1022" s="104"/>
      <c r="BG1022" s="363"/>
      <c r="BH1022" s="213" t="s">
        <v>2484</v>
      </c>
      <c r="BI1022" s="193" t="s">
        <v>2484</v>
      </c>
      <c r="BJ1022" s="193" t="s">
        <v>7501</v>
      </c>
      <c r="BK1022" s="109"/>
    </row>
    <row r="1023" s="193" customFormat="true" ht="12.75" hidden="true" customHeight="true" outlineLevel="0" collapsed="false">
      <c r="A1023" s="315"/>
      <c r="B1023" s="316"/>
      <c r="C1023" s="316"/>
      <c r="D1023" s="332" t="s">
        <v>2485</v>
      </c>
      <c r="E1023" s="317" t="s">
        <v>2486</v>
      </c>
      <c r="F1023" s="87" t="s">
        <v>7502</v>
      </c>
      <c r="G1023" s="88"/>
      <c r="H1023" s="89" t="s">
        <v>7503</v>
      </c>
      <c r="I1023" s="90"/>
      <c r="J1023" s="90"/>
      <c r="K1023" s="91"/>
      <c r="L1023" s="92"/>
      <c r="M1023" s="90" t="s">
        <v>2749</v>
      </c>
      <c r="N1023" s="90"/>
      <c r="O1023" s="90"/>
      <c r="P1023" s="91"/>
      <c r="Q1023" s="185"/>
      <c r="R1023" s="185"/>
      <c r="S1023" s="185"/>
      <c r="T1023" s="185"/>
      <c r="U1023" s="185"/>
      <c r="V1023" s="100" t="s">
        <v>7504</v>
      </c>
      <c r="W1023" s="95" t="s">
        <v>7216</v>
      </c>
      <c r="X1023" s="96"/>
      <c r="Y1023" s="96"/>
      <c r="Z1023" s="96"/>
      <c r="AA1023" s="96"/>
      <c r="AB1023" s="96"/>
      <c r="AC1023" s="95"/>
      <c r="AD1023" s="95" t="s">
        <v>6606</v>
      </c>
      <c r="AE1023" s="100"/>
      <c r="AF1023" s="100" t="s">
        <v>2735</v>
      </c>
      <c r="AG1023" s="186"/>
      <c r="AH1023" s="187"/>
      <c r="AI1023" s="187"/>
      <c r="AJ1023" s="187"/>
      <c r="AK1023" s="188"/>
      <c r="AL1023" s="188"/>
      <c r="AM1023" s="189"/>
      <c r="AN1023" s="189"/>
      <c r="AO1023" s="189"/>
      <c r="AP1023" s="189"/>
      <c r="AQ1023" s="189"/>
      <c r="AR1023" s="189"/>
      <c r="AS1023" s="189"/>
      <c r="AT1023" s="194" t="s">
        <v>2485</v>
      </c>
      <c r="AU1023" s="104"/>
      <c r="AV1023" s="104"/>
      <c r="AW1023" s="104"/>
      <c r="AX1023" s="104"/>
      <c r="AY1023" s="104"/>
      <c r="AZ1023" s="104"/>
      <c r="BA1023" s="104"/>
      <c r="BB1023" s="104"/>
      <c r="BC1023" s="104"/>
      <c r="BD1023" s="104"/>
      <c r="BE1023" s="162"/>
      <c r="BF1023" s="104"/>
      <c r="BG1023" s="363"/>
      <c r="BH1023" s="213" t="s">
        <v>2486</v>
      </c>
      <c r="BI1023" s="193" t="s">
        <v>2486</v>
      </c>
      <c r="BJ1023" s="193" t="s">
        <v>7505</v>
      </c>
      <c r="BK1023" s="109"/>
    </row>
    <row r="1024" s="193" customFormat="true" ht="12.75" hidden="true" customHeight="true" outlineLevel="0" collapsed="false">
      <c r="A1024" s="315"/>
      <c r="B1024" s="316"/>
      <c r="C1024" s="316"/>
      <c r="D1024" s="332" t="s">
        <v>2487</v>
      </c>
      <c r="E1024" s="317" t="s">
        <v>2488</v>
      </c>
      <c r="F1024" s="87" t="s">
        <v>7506</v>
      </c>
      <c r="G1024" s="88"/>
      <c r="H1024" s="89" t="s">
        <v>7507</v>
      </c>
      <c r="I1024" s="90"/>
      <c r="J1024" s="90"/>
      <c r="K1024" s="91"/>
      <c r="L1024" s="92"/>
      <c r="M1024" s="90" t="s">
        <v>2749</v>
      </c>
      <c r="N1024" s="90"/>
      <c r="O1024" s="90"/>
      <c r="P1024" s="91"/>
      <c r="Q1024" s="185"/>
      <c r="R1024" s="185"/>
      <c r="S1024" s="185"/>
      <c r="T1024" s="185"/>
      <c r="U1024" s="185"/>
      <c r="V1024" s="100" t="s">
        <v>7508</v>
      </c>
      <c r="W1024" s="95" t="s">
        <v>7216</v>
      </c>
      <c r="X1024" s="96"/>
      <c r="Y1024" s="96"/>
      <c r="Z1024" s="96"/>
      <c r="AA1024" s="96"/>
      <c r="AB1024" s="96"/>
      <c r="AC1024" s="95"/>
      <c r="AD1024" s="95" t="s">
        <v>6606</v>
      </c>
      <c r="AE1024" s="100"/>
      <c r="AF1024" s="100" t="s">
        <v>2735</v>
      </c>
      <c r="AG1024" s="186"/>
      <c r="AH1024" s="187"/>
      <c r="AI1024" s="187"/>
      <c r="AJ1024" s="187"/>
      <c r="AK1024" s="188"/>
      <c r="AL1024" s="188"/>
      <c r="AM1024" s="189"/>
      <c r="AN1024" s="189"/>
      <c r="AO1024" s="189"/>
      <c r="AP1024" s="189"/>
      <c r="AQ1024" s="189"/>
      <c r="AR1024" s="189"/>
      <c r="AS1024" s="189"/>
      <c r="AT1024" s="194" t="s">
        <v>2487</v>
      </c>
      <c r="AU1024" s="104"/>
      <c r="AV1024" s="104"/>
      <c r="AW1024" s="104"/>
      <c r="AX1024" s="104"/>
      <c r="AY1024" s="104"/>
      <c r="AZ1024" s="104"/>
      <c r="BA1024" s="104"/>
      <c r="BB1024" s="104"/>
      <c r="BC1024" s="104"/>
      <c r="BD1024" s="104"/>
      <c r="BE1024" s="162"/>
      <c r="BF1024" s="104"/>
      <c r="BG1024" s="363"/>
      <c r="BH1024" s="213" t="s">
        <v>2488</v>
      </c>
      <c r="BI1024" s="193" t="s">
        <v>2488</v>
      </c>
      <c r="BJ1024" s="193" t="s">
        <v>7509</v>
      </c>
      <c r="BK1024" s="109"/>
    </row>
    <row r="1025" s="193" customFormat="true" ht="12.75" hidden="true" customHeight="true" outlineLevel="0" collapsed="false">
      <c r="A1025" s="315"/>
      <c r="B1025" s="316"/>
      <c r="C1025" s="316"/>
      <c r="D1025" s="332" t="s">
        <v>2489</v>
      </c>
      <c r="E1025" s="317" t="s">
        <v>2491</v>
      </c>
      <c r="F1025" s="87" t="s">
        <v>7510</v>
      </c>
      <c r="G1025" s="88"/>
      <c r="H1025" s="89" t="s">
        <v>7511</v>
      </c>
      <c r="I1025" s="90"/>
      <c r="J1025" s="90"/>
      <c r="K1025" s="91"/>
      <c r="L1025" s="92"/>
      <c r="M1025" s="90" t="s">
        <v>2749</v>
      </c>
      <c r="N1025" s="90"/>
      <c r="O1025" s="90"/>
      <c r="P1025" s="91"/>
      <c r="Q1025" s="185"/>
      <c r="R1025" s="185"/>
      <c r="S1025" s="185"/>
      <c r="T1025" s="185"/>
      <c r="U1025" s="185"/>
      <c r="V1025" s="100" t="s">
        <v>7512</v>
      </c>
      <c r="W1025" s="95" t="s">
        <v>7216</v>
      </c>
      <c r="X1025" s="96"/>
      <c r="Y1025" s="96"/>
      <c r="Z1025" s="96"/>
      <c r="AA1025" s="96"/>
      <c r="AB1025" s="96"/>
      <c r="AC1025" s="95"/>
      <c r="AD1025" s="95" t="s">
        <v>6606</v>
      </c>
      <c r="AE1025" s="100"/>
      <c r="AF1025" s="100" t="s">
        <v>2735</v>
      </c>
      <c r="AG1025" s="186"/>
      <c r="AH1025" s="187"/>
      <c r="AI1025" s="187"/>
      <c r="AJ1025" s="187"/>
      <c r="AK1025" s="188"/>
      <c r="AL1025" s="188"/>
      <c r="AM1025" s="189"/>
      <c r="AN1025" s="189"/>
      <c r="AO1025" s="189"/>
      <c r="AP1025" s="189"/>
      <c r="AQ1025" s="189"/>
      <c r="AR1025" s="189"/>
      <c r="AS1025" s="189"/>
      <c r="AT1025" s="194" t="s">
        <v>2490</v>
      </c>
      <c r="AU1025" s="104"/>
      <c r="AV1025" s="104"/>
      <c r="AW1025" s="104"/>
      <c r="AX1025" s="104"/>
      <c r="AY1025" s="104"/>
      <c r="AZ1025" s="104"/>
      <c r="BA1025" s="104"/>
      <c r="BB1025" s="104"/>
      <c r="BC1025" s="104"/>
      <c r="BD1025" s="104"/>
      <c r="BE1025" s="162"/>
      <c r="BF1025" s="104"/>
      <c r="BG1025" s="363"/>
      <c r="BH1025" s="213" t="s">
        <v>2491</v>
      </c>
      <c r="BI1025" s="193" t="s">
        <v>2491</v>
      </c>
      <c r="BJ1025" s="193" t="s">
        <v>7513</v>
      </c>
      <c r="BK1025" s="109"/>
    </row>
    <row r="1026" s="193" customFormat="true" ht="12.75" hidden="true" customHeight="true" outlineLevel="0" collapsed="false">
      <c r="A1026" s="315"/>
      <c r="B1026" s="316"/>
      <c r="C1026" s="316"/>
      <c r="D1026" s="332" t="s">
        <v>2492</v>
      </c>
      <c r="E1026" s="317" t="s">
        <v>2494</v>
      </c>
      <c r="F1026" s="87" t="s">
        <v>7514</v>
      </c>
      <c r="G1026" s="88"/>
      <c r="H1026" s="89" t="s">
        <v>7515</v>
      </c>
      <c r="I1026" s="90"/>
      <c r="J1026" s="90"/>
      <c r="K1026" s="91"/>
      <c r="L1026" s="92"/>
      <c r="M1026" s="90" t="s">
        <v>2749</v>
      </c>
      <c r="N1026" s="90"/>
      <c r="O1026" s="90"/>
      <c r="P1026" s="91"/>
      <c r="Q1026" s="185"/>
      <c r="R1026" s="185"/>
      <c r="S1026" s="185"/>
      <c r="T1026" s="185"/>
      <c r="U1026" s="185"/>
      <c r="V1026" s="100" t="s">
        <v>7516</v>
      </c>
      <c r="W1026" s="95" t="s">
        <v>7216</v>
      </c>
      <c r="X1026" s="96"/>
      <c r="Y1026" s="96"/>
      <c r="Z1026" s="96"/>
      <c r="AA1026" s="96"/>
      <c r="AB1026" s="96"/>
      <c r="AC1026" s="95"/>
      <c r="AD1026" s="95" t="s">
        <v>6606</v>
      </c>
      <c r="AE1026" s="100"/>
      <c r="AF1026" s="100" t="s">
        <v>2735</v>
      </c>
      <c r="AG1026" s="186"/>
      <c r="AH1026" s="187"/>
      <c r="AI1026" s="187"/>
      <c r="AJ1026" s="187"/>
      <c r="AK1026" s="188"/>
      <c r="AL1026" s="188"/>
      <c r="AM1026" s="189"/>
      <c r="AN1026" s="189"/>
      <c r="AO1026" s="189"/>
      <c r="AP1026" s="189"/>
      <c r="AQ1026" s="189"/>
      <c r="AR1026" s="189"/>
      <c r="AS1026" s="189"/>
      <c r="AT1026" s="194" t="s">
        <v>2493</v>
      </c>
      <c r="AU1026" s="104"/>
      <c r="AV1026" s="104"/>
      <c r="AW1026" s="104"/>
      <c r="AX1026" s="104"/>
      <c r="AY1026" s="104"/>
      <c r="AZ1026" s="104"/>
      <c r="BA1026" s="104"/>
      <c r="BB1026" s="104"/>
      <c r="BC1026" s="104"/>
      <c r="BD1026" s="104"/>
      <c r="BE1026" s="162"/>
      <c r="BF1026" s="104"/>
      <c r="BG1026" s="363"/>
      <c r="BH1026" s="213" t="s">
        <v>2494</v>
      </c>
      <c r="BI1026" s="193" t="s">
        <v>2494</v>
      </c>
      <c r="BJ1026" s="193" t="s">
        <v>7517</v>
      </c>
      <c r="BK1026" s="109"/>
    </row>
    <row r="1027" s="193" customFormat="true" ht="12.75" hidden="true" customHeight="true" outlineLevel="0" collapsed="false">
      <c r="A1027" s="315"/>
      <c r="B1027" s="316"/>
      <c r="C1027" s="316"/>
      <c r="D1027" s="332" t="s">
        <v>2495</v>
      </c>
      <c r="E1027" s="317" t="s">
        <v>2497</v>
      </c>
      <c r="F1027" s="87" t="s">
        <v>7518</v>
      </c>
      <c r="G1027" s="88"/>
      <c r="H1027" s="89" t="s">
        <v>7519</v>
      </c>
      <c r="I1027" s="90"/>
      <c r="J1027" s="90"/>
      <c r="K1027" s="91"/>
      <c r="L1027" s="92"/>
      <c r="M1027" s="90" t="s">
        <v>2749</v>
      </c>
      <c r="N1027" s="90"/>
      <c r="O1027" s="90"/>
      <c r="P1027" s="91"/>
      <c r="Q1027" s="185"/>
      <c r="R1027" s="185"/>
      <c r="S1027" s="185"/>
      <c r="T1027" s="185"/>
      <c r="U1027" s="185"/>
      <c r="V1027" s="100" t="s">
        <v>7520</v>
      </c>
      <c r="W1027" s="95" t="s">
        <v>7216</v>
      </c>
      <c r="X1027" s="96"/>
      <c r="Y1027" s="96"/>
      <c r="Z1027" s="96"/>
      <c r="AA1027" s="96"/>
      <c r="AB1027" s="96"/>
      <c r="AC1027" s="95"/>
      <c r="AD1027" s="95" t="s">
        <v>6606</v>
      </c>
      <c r="AE1027" s="100"/>
      <c r="AF1027" s="100" t="s">
        <v>2735</v>
      </c>
      <c r="AG1027" s="186"/>
      <c r="AH1027" s="187"/>
      <c r="AI1027" s="187"/>
      <c r="AJ1027" s="187"/>
      <c r="AK1027" s="188"/>
      <c r="AL1027" s="188"/>
      <c r="AM1027" s="189"/>
      <c r="AN1027" s="189"/>
      <c r="AO1027" s="189"/>
      <c r="AP1027" s="189"/>
      <c r="AQ1027" s="189"/>
      <c r="AR1027" s="189"/>
      <c r="AS1027" s="189"/>
      <c r="AT1027" s="194" t="s">
        <v>2496</v>
      </c>
      <c r="AU1027" s="104"/>
      <c r="AV1027" s="104"/>
      <c r="AW1027" s="104"/>
      <c r="AX1027" s="104"/>
      <c r="AY1027" s="104"/>
      <c r="AZ1027" s="104"/>
      <c r="BA1027" s="104"/>
      <c r="BB1027" s="104"/>
      <c r="BC1027" s="104"/>
      <c r="BD1027" s="104"/>
      <c r="BE1027" s="162"/>
      <c r="BF1027" s="104"/>
      <c r="BG1027" s="363"/>
      <c r="BH1027" s="213" t="s">
        <v>2497</v>
      </c>
      <c r="BI1027" s="193" t="s">
        <v>2497</v>
      </c>
      <c r="BJ1027" s="193" t="s">
        <v>7521</v>
      </c>
      <c r="BK1027" s="109"/>
    </row>
    <row r="1028" s="193" customFormat="true" ht="12.75" hidden="true" customHeight="true" outlineLevel="0" collapsed="false">
      <c r="A1028" s="315"/>
      <c r="B1028" s="316"/>
      <c r="C1028" s="316"/>
      <c r="D1028" s="332" t="s">
        <v>2498</v>
      </c>
      <c r="E1028" s="317" t="s">
        <v>2500</v>
      </c>
      <c r="F1028" s="87" t="s">
        <v>7522</v>
      </c>
      <c r="G1028" s="88"/>
      <c r="H1028" s="89" t="s">
        <v>7523</v>
      </c>
      <c r="I1028" s="90"/>
      <c r="J1028" s="90"/>
      <c r="K1028" s="91"/>
      <c r="L1028" s="92"/>
      <c r="M1028" s="90" t="s">
        <v>2749</v>
      </c>
      <c r="N1028" s="90"/>
      <c r="O1028" s="90"/>
      <c r="P1028" s="91"/>
      <c r="Q1028" s="185"/>
      <c r="R1028" s="185"/>
      <c r="S1028" s="185"/>
      <c r="T1028" s="185"/>
      <c r="U1028" s="185"/>
      <c r="V1028" s="100" t="s">
        <v>7524</v>
      </c>
      <c r="W1028" s="95" t="s">
        <v>7216</v>
      </c>
      <c r="X1028" s="96"/>
      <c r="Y1028" s="96"/>
      <c r="Z1028" s="96"/>
      <c r="AA1028" s="96"/>
      <c r="AB1028" s="96"/>
      <c r="AC1028" s="95"/>
      <c r="AD1028" s="95" t="s">
        <v>6606</v>
      </c>
      <c r="AE1028" s="100"/>
      <c r="AF1028" s="100" t="s">
        <v>2735</v>
      </c>
      <c r="AG1028" s="186"/>
      <c r="AH1028" s="187"/>
      <c r="AI1028" s="187"/>
      <c r="AJ1028" s="187"/>
      <c r="AK1028" s="188"/>
      <c r="AL1028" s="188"/>
      <c r="AM1028" s="189"/>
      <c r="AN1028" s="189"/>
      <c r="AO1028" s="189"/>
      <c r="AP1028" s="189"/>
      <c r="AQ1028" s="189"/>
      <c r="AR1028" s="189"/>
      <c r="AS1028" s="189"/>
      <c r="AT1028" s="194" t="s">
        <v>2499</v>
      </c>
      <c r="AU1028" s="104"/>
      <c r="AV1028" s="104"/>
      <c r="AW1028" s="104"/>
      <c r="AX1028" s="104"/>
      <c r="AY1028" s="104"/>
      <c r="AZ1028" s="104"/>
      <c r="BA1028" s="104"/>
      <c r="BB1028" s="104"/>
      <c r="BC1028" s="104"/>
      <c r="BD1028" s="104"/>
      <c r="BE1028" s="162"/>
      <c r="BF1028" s="104"/>
      <c r="BG1028" s="363"/>
      <c r="BH1028" s="213" t="s">
        <v>2500</v>
      </c>
      <c r="BI1028" s="193" t="s">
        <v>2500</v>
      </c>
      <c r="BJ1028" s="193" t="s">
        <v>7525</v>
      </c>
      <c r="BK1028" s="109"/>
    </row>
    <row r="1029" s="193" customFormat="true" ht="12.75" hidden="true" customHeight="true" outlineLevel="0" collapsed="false">
      <c r="A1029" s="315"/>
      <c r="B1029" s="316"/>
      <c r="C1029" s="316"/>
      <c r="D1029" s="332" t="s">
        <v>2501</v>
      </c>
      <c r="E1029" s="317" t="s">
        <v>2503</v>
      </c>
      <c r="F1029" s="87" t="s">
        <v>7526</v>
      </c>
      <c r="G1029" s="88"/>
      <c r="H1029" s="89" t="s">
        <v>7527</v>
      </c>
      <c r="I1029" s="90"/>
      <c r="J1029" s="90"/>
      <c r="K1029" s="91"/>
      <c r="L1029" s="92"/>
      <c r="M1029" s="90" t="s">
        <v>2749</v>
      </c>
      <c r="N1029" s="90"/>
      <c r="O1029" s="90"/>
      <c r="P1029" s="91"/>
      <c r="Q1029" s="185"/>
      <c r="R1029" s="185"/>
      <c r="S1029" s="185"/>
      <c r="T1029" s="185"/>
      <c r="U1029" s="185"/>
      <c r="V1029" s="100" t="s">
        <v>7528</v>
      </c>
      <c r="W1029" s="95" t="s">
        <v>7216</v>
      </c>
      <c r="X1029" s="96"/>
      <c r="Y1029" s="96"/>
      <c r="Z1029" s="96"/>
      <c r="AA1029" s="96"/>
      <c r="AB1029" s="96"/>
      <c r="AC1029" s="95"/>
      <c r="AD1029" s="95" t="s">
        <v>6606</v>
      </c>
      <c r="AE1029" s="100"/>
      <c r="AF1029" s="100" t="s">
        <v>2735</v>
      </c>
      <c r="AG1029" s="186"/>
      <c r="AH1029" s="187"/>
      <c r="AI1029" s="187"/>
      <c r="AJ1029" s="187"/>
      <c r="AK1029" s="188"/>
      <c r="AL1029" s="188"/>
      <c r="AM1029" s="189"/>
      <c r="AN1029" s="189"/>
      <c r="AO1029" s="189"/>
      <c r="AP1029" s="189"/>
      <c r="AQ1029" s="189"/>
      <c r="AR1029" s="189"/>
      <c r="AS1029" s="189"/>
      <c r="AT1029" s="194" t="s">
        <v>2502</v>
      </c>
      <c r="AU1029" s="104"/>
      <c r="AV1029" s="104"/>
      <c r="AW1029" s="104"/>
      <c r="AX1029" s="104"/>
      <c r="AY1029" s="104"/>
      <c r="AZ1029" s="104"/>
      <c r="BA1029" s="104"/>
      <c r="BB1029" s="104"/>
      <c r="BC1029" s="104"/>
      <c r="BD1029" s="104"/>
      <c r="BE1029" s="162"/>
      <c r="BF1029" s="104"/>
      <c r="BG1029" s="363"/>
      <c r="BH1029" s="213" t="s">
        <v>2503</v>
      </c>
      <c r="BI1029" s="193" t="s">
        <v>2503</v>
      </c>
      <c r="BJ1029" s="193" t="s">
        <v>7529</v>
      </c>
      <c r="BK1029" s="109"/>
    </row>
    <row r="1030" s="193" customFormat="true" ht="12.75" hidden="true" customHeight="true" outlineLevel="0" collapsed="false">
      <c r="A1030" s="315"/>
      <c r="B1030" s="316"/>
      <c r="C1030" s="316"/>
      <c r="D1030" s="332" t="s">
        <v>2504</v>
      </c>
      <c r="E1030" s="317" t="s">
        <v>2506</v>
      </c>
      <c r="F1030" s="87" t="s">
        <v>7530</v>
      </c>
      <c r="G1030" s="88"/>
      <c r="H1030" s="89" t="s">
        <v>7531</v>
      </c>
      <c r="I1030" s="90"/>
      <c r="J1030" s="90"/>
      <c r="K1030" s="91"/>
      <c r="L1030" s="92"/>
      <c r="M1030" s="90" t="s">
        <v>2749</v>
      </c>
      <c r="N1030" s="90"/>
      <c r="O1030" s="90"/>
      <c r="P1030" s="91"/>
      <c r="Q1030" s="185"/>
      <c r="R1030" s="185"/>
      <c r="S1030" s="185"/>
      <c r="T1030" s="185"/>
      <c r="U1030" s="185"/>
      <c r="V1030" s="100" t="s">
        <v>7532</v>
      </c>
      <c r="W1030" s="95" t="s">
        <v>7216</v>
      </c>
      <c r="X1030" s="96"/>
      <c r="Y1030" s="96"/>
      <c r="Z1030" s="96"/>
      <c r="AA1030" s="96"/>
      <c r="AB1030" s="96"/>
      <c r="AC1030" s="95"/>
      <c r="AD1030" s="95" t="s">
        <v>6606</v>
      </c>
      <c r="AE1030" s="100"/>
      <c r="AF1030" s="100" t="s">
        <v>2735</v>
      </c>
      <c r="AG1030" s="186"/>
      <c r="AH1030" s="187"/>
      <c r="AI1030" s="187"/>
      <c r="AJ1030" s="187"/>
      <c r="AK1030" s="188"/>
      <c r="AL1030" s="188"/>
      <c r="AM1030" s="189"/>
      <c r="AN1030" s="189"/>
      <c r="AO1030" s="189"/>
      <c r="AP1030" s="189"/>
      <c r="AQ1030" s="189"/>
      <c r="AR1030" s="189"/>
      <c r="AS1030" s="189"/>
      <c r="AT1030" s="194" t="s">
        <v>2505</v>
      </c>
      <c r="AU1030" s="104"/>
      <c r="AV1030" s="104"/>
      <c r="AW1030" s="104"/>
      <c r="AX1030" s="104"/>
      <c r="AY1030" s="104"/>
      <c r="AZ1030" s="104"/>
      <c r="BA1030" s="104"/>
      <c r="BB1030" s="104"/>
      <c r="BC1030" s="104"/>
      <c r="BD1030" s="104"/>
      <c r="BE1030" s="162"/>
      <c r="BF1030" s="104"/>
      <c r="BG1030" s="363"/>
      <c r="BH1030" s="213" t="s">
        <v>2506</v>
      </c>
      <c r="BI1030" s="193" t="s">
        <v>2506</v>
      </c>
      <c r="BJ1030" s="193" t="s">
        <v>7533</v>
      </c>
      <c r="BK1030" s="109"/>
    </row>
    <row r="1031" s="193" customFormat="true" ht="12.75" hidden="true" customHeight="true" outlineLevel="0" collapsed="false">
      <c r="A1031" s="315"/>
      <c r="B1031" s="316"/>
      <c r="C1031" s="316"/>
      <c r="D1031" s="370" t="s">
        <v>2507</v>
      </c>
      <c r="E1031" s="317" t="s">
        <v>2509</v>
      </c>
      <c r="F1031" s="87" t="s">
        <v>7534</v>
      </c>
      <c r="G1031" s="88"/>
      <c r="H1031" s="89" t="s">
        <v>7535</v>
      </c>
      <c r="I1031" s="90"/>
      <c r="J1031" s="90"/>
      <c r="K1031" s="91"/>
      <c r="L1031" s="92"/>
      <c r="M1031" s="90" t="s">
        <v>2749</v>
      </c>
      <c r="N1031" s="90"/>
      <c r="O1031" s="90"/>
      <c r="P1031" s="91"/>
      <c r="Q1031" s="185"/>
      <c r="R1031" s="185"/>
      <c r="S1031" s="185"/>
      <c r="T1031" s="185"/>
      <c r="U1031" s="185"/>
      <c r="V1031" s="100" t="s">
        <v>7536</v>
      </c>
      <c r="W1031" s="95" t="s">
        <v>7216</v>
      </c>
      <c r="X1031" s="96"/>
      <c r="Y1031" s="96"/>
      <c r="Z1031" s="96"/>
      <c r="AA1031" s="96"/>
      <c r="AB1031" s="96"/>
      <c r="AC1031" s="95"/>
      <c r="AD1031" s="95" t="s">
        <v>6606</v>
      </c>
      <c r="AE1031" s="100"/>
      <c r="AF1031" s="100" t="s">
        <v>2735</v>
      </c>
      <c r="AG1031" s="186"/>
      <c r="AH1031" s="187"/>
      <c r="AI1031" s="187"/>
      <c r="AJ1031" s="187"/>
      <c r="AK1031" s="188"/>
      <c r="AL1031" s="188"/>
      <c r="AM1031" s="189"/>
      <c r="AN1031" s="189"/>
      <c r="AO1031" s="189"/>
      <c r="AP1031" s="189"/>
      <c r="AQ1031" s="189"/>
      <c r="AR1031" s="189"/>
      <c r="AS1031" s="189"/>
      <c r="AT1031" s="194" t="s">
        <v>2508</v>
      </c>
      <c r="AU1031" s="104"/>
      <c r="AV1031" s="104"/>
      <c r="AW1031" s="104"/>
      <c r="AX1031" s="104"/>
      <c r="AY1031" s="104"/>
      <c r="AZ1031" s="104"/>
      <c r="BA1031" s="104"/>
      <c r="BB1031" s="104"/>
      <c r="BC1031" s="104"/>
      <c r="BD1031" s="104"/>
      <c r="BE1031" s="162"/>
      <c r="BF1031" s="104"/>
      <c r="BG1031" s="363"/>
      <c r="BH1031" s="213" t="s">
        <v>2509</v>
      </c>
      <c r="BI1031" s="193" t="s">
        <v>2509</v>
      </c>
      <c r="BJ1031" s="193" t="s">
        <v>7537</v>
      </c>
      <c r="BK1031" s="109"/>
    </row>
    <row r="1032" s="193" customFormat="true" ht="12.75" hidden="true" customHeight="true" outlineLevel="0" collapsed="false">
      <c r="A1032" s="315"/>
      <c r="B1032" s="316"/>
      <c r="C1032" s="316"/>
      <c r="D1032" s="370" t="s">
        <v>2510</v>
      </c>
      <c r="E1032" s="317" t="s">
        <v>2512</v>
      </c>
      <c r="F1032" s="87" t="s">
        <v>7538</v>
      </c>
      <c r="G1032" s="88"/>
      <c r="H1032" s="89" t="s">
        <v>7539</v>
      </c>
      <c r="I1032" s="90"/>
      <c r="J1032" s="90"/>
      <c r="K1032" s="91"/>
      <c r="L1032" s="92"/>
      <c r="M1032" s="90" t="s">
        <v>2749</v>
      </c>
      <c r="N1032" s="90"/>
      <c r="O1032" s="90"/>
      <c r="P1032" s="91"/>
      <c r="Q1032" s="185"/>
      <c r="R1032" s="185"/>
      <c r="S1032" s="185"/>
      <c r="T1032" s="185"/>
      <c r="U1032" s="185"/>
      <c r="V1032" s="100" t="s">
        <v>7540</v>
      </c>
      <c r="W1032" s="95" t="s">
        <v>7216</v>
      </c>
      <c r="X1032" s="96"/>
      <c r="Y1032" s="96"/>
      <c r="Z1032" s="96"/>
      <c r="AA1032" s="96"/>
      <c r="AB1032" s="96"/>
      <c r="AC1032" s="95"/>
      <c r="AD1032" s="95" t="s">
        <v>6606</v>
      </c>
      <c r="AE1032" s="100"/>
      <c r="AF1032" s="100" t="s">
        <v>2735</v>
      </c>
      <c r="AG1032" s="186"/>
      <c r="AH1032" s="187"/>
      <c r="AI1032" s="187"/>
      <c r="AJ1032" s="187"/>
      <c r="AK1032" s="188"/>
      <c r="AL1032" s="188"/>
      <c r="AM1032" s="189"/>
      <c r="AN1032" s="189"/>
      <c r="AO1032" s="189"/>
      <c r="AP1032" s="189"/>
      <c r="AQ1032" s="189"/>
      <c r="AR1032" s="189"/>
      <c r="AS1032" s="189"/>
      <c r="AT1032" s="194" t="s">
        <v>2511</v>
      </c>
      <c r="AU1032" s="104"/>
      <c r="AV1032" s="104"/>
      <c r="AW1032" s="104"/>
      <c r="AX1032" s="104"/>
      <c r="AY1032" s="104"/>
      <c r="AZ1032" s="104"/>
      <c r="BA1032" s="104"/>
      <c r="BB1032" s="104"/>
      <c r="BC1032" s="104"/>
      <c r="BD1032" s="104"/>
      <c r="BE1032" s="162"/>
      <c r="BF1032" s="104"/>
      <c r="BG1032" s="363"/>
      <c r="BH1032" s="213" t="s">
        <v>2512</v>
      </c>
      <c r="BI1032" s="193" t="s">
        <v>2512</v>
      </c>
      <c r="BJ1032" s="193" t="s">
        <v>7541</v>
      </c>
      <c r="BK1032" s="109"/>
    </row>
    <row r="1033" s="193" customFormat="true" ht="12.75" hidden="true" customHeight="true" outlineLevel="0" collapsed="false">
      <c r="A1033" s="315"/>
      <c r="B1033" s="316"/>
      <c r="C1033" s="316"/>
      <c r="D1033" s="332" t="s">
        <v>2513</v>
      </c>
      <c r="E1033" s="317" t="s">
        <v>2514</v>
      </c>
      <c r="F1033" s="87" t="s">
        <v>7542</v>
      </c>
      <c r="G1033" s="88"/>
      <c r="H1033" s="89" t="s">
        <v>7543</v>
      </c>
      <c r="I1033" s="90"/>
      <c r="J1033" s="90"/>
      <c r="K1033" s="91"/>
      <c r="L1033" s="92"/>
      <c r="M1033" s="90" t="s">
        <v>2749</v>
      </c>
      <c r="N1033" s="90"/>
      <c r="O1033" s="90"/>
      <c r="P1033" s="91"/>
      <c r="Q1033" s="185"/>
      <c r="R1033" s="185"/>
      <c r="S1033" s="185"/>
      <c r="T1033" s="185"/>
      <c r="U1033" s="185"/>
      <c r="V1033" s="100" t="s">
        <v>7544</v>
      </c>
      <c r="W1033" s="95" t="s">
        <v>7216</v>
      </c>
      <c r="X1033" s="96"/>
      <c r="Y1033" s="96"/>
      <c r="Z1033" s="96"/>
      <c r="AA1033" s="96"/>
      <c r="AB1033" s="96"/>
      <c r="AC1033" s="95"/>
      <c r="AD1033" s="95" t="s">
        <v>6606</v>
      </c>
      <c r="AE1033" s="100"/>
      <c r="AF1033" s="100" t="s">
        <v>2735</v>
      </c>
      <c r="AG1033" s="186"/>
      <c r="AH1033" s="187"/>
      <c r="AI1033" s="187"/>
      <c r="AJ1033" s="187"/>
      <c r="AK1033" s="188"/>
      <c r="AL1033" s="188"/>
      <c r="AM1033" s="189"/>
      <c r="AN1033" s="189"/>
      <c r="AO1033" s="189"/>
      <c r="AP1033" s="189"/>
      <c r="AQ1033" s="189"/>
      <c r="AR1033" s="189"/>
      <c r="AS1033" s="189"/>
      <c r="AT1033" s="194" t="s">
        <v>2513</v>
      </c>
      <c r="AU1033" s="104"/>
      <c r="AV1033" s="104"/>
      <c r="AW1033" s="104"/>
      <c r="AX1033" s="104"/>
      <c r="AY1033" s="104"/>
      <c r="AZ1033" s="104"/>
      <c r="BA1033" s="104"/>
      <c r="BB1033" s="104"/>
      <c r="BC1033" s="104"/>
      <c r="BD1033" s="104"/>
      <c r="BE1033" s="162"/>
      <c r="BF1033" s="104"/>
      <c r="BG1033" s="363"/>
      <c r="BH1033" s="213" t="s">
        <v>2514</v>
      </c>
      <c r="BI1033" s="193" t="s">
        <v>2514</v>
      </c>
      <c r="BJ1033" s="193" t="s">
        <v>7545</v>
      </c>
      <c r="BK1033" s="109"/>
    </row>
    <row r="1034" s="193" customFormat="true" ht="12.75" hidden="true" customHeight="true" outlineLevel="0" collapsed="false">
      <c r="A1034" s="315"/>
      <c r="B1034" s="316"/>
      <c r="C1034" s="316"/>
      <c r="D1034" s="332" t="s">
        <v>2515</v>
      </c>
      <c r="E1034" s="317" t="s">
        <v>2516</v>
      </c>
      <c r="F1034" s="87" t="s">
        <v>7546</v>
      </c>
      <c r="G1034" s="88"/>
      <c r="H1034" s="89" t="s">
        <v>7547</v>
      </c>
      <c r="I1034" s="90"/>
      <c r="J1034" s="90"/>
      <c r="K1034" s="91"/>
      <c r="L1034" s="92"/>
      <c r="M1034" s="90" t="s">
        <v>2749</v>
      </c>
      <c r="N1034" s="90"/>
      <c r="O1034" s="90"/>
      <c r="P1034" s="91"/>
      <c r="Q1034" s="185"/>
      <c r="R1034" s="185"/>
      <c r="S1034" s="185"/>
      <c r="T1034" s="185"/>
      <c r="U1034" s="185"/>
      <c r="V1034" s="100" t="s">
        <v>7548</v>
      </c>
      <c r="W1034" s="95" t="s">
        <v>7216</v>
      </c>
      <c r="X1034" s="96"/>
      <c r="Y1034" s="96"/>
      <c r="Z1034" s="96"/>
      <c r="AA1034" s="96"/>
      <c r="AB1034" s="96"/>
      <c r="AC1034" s="95"/>
      <c r="AD1034" s="95" t="s">
        <v>6606</v>
      </c>
      <c r="AE1034" s="100"/>
      <c r="AF1034" s="100" t="s">
        <v>2735</v>
      </c>
      <c r="AG1034" s="186"/>
      <c r="AH1034" s="187"/>
      <c r="AI1034" s="187"/>
      <c r="AJ1034" s="187"/>
      <c r="AK1034" s="188"/>
      <c r="AL1034" s="188"/>
      <c r="AM1034" s="189"/>
      <c r="AN1034" s="189"/>
      <c r="AO1034" s="189"/>
      <c r="AP1034" s="189"/>
      <c r="AQ1034" s="189"/>
      <c r="AR1034" s="189"/>
      <c r="AS1034" s="189"/>
      <c r="AT1034" s="194" t="s">
        <v>2515</v>
      </c>
      <c r="AU1034" s="104"/>
      <c r="AV1034" s="104"/>
      <c r="AW1034" s="104"/>
      <c r="AX1034" s="104"/>
      <c r="AY1034" s="104"/>
      <c r="AZ1034" s="104"/>
      <c r="BA1034" s="104"/>
      <c r="BB1034" s="104"/>
      <c r="BC1034" s="104"/>
      <c r="BD1034" s="104"/>
      <c r="BE1034" s="162"/>
      <c r="BF1034" s="104"/>
      <c r="BG1034" s="363"/>
      <c r="BH1034" s="213" t="s">
        <v>2516</v>
      </c>
      <c r="BI1034" s="193" t="s">
        <v>2516</v>
      </c>
      <c r="BJ1034" s="193" t="s">
        <v>7549</v>
      </c>
      <c r="BK1034" s="109"/>
    </row>
    <row r="1035" s="193" customFormat="true" ht="12.75" hidden="true" customHeight="true" outlineLevel="0" collapsed="false">
      <c r="A1035" s="315"/>
      <c r="B1035" s="316"/>
      <c r="C1035" s="316"/>
      <c r="D1035" s="332" t="s">
        <v>2517</v>
      </c>
      <c r="E1035" s="317" t="s">
        <v>2518</v>
      </c>
      <c r="F1035" s="87" t="s">
        <v>7550</v>
      </c>
      <c r="G1035" s="88"/>
      <c r="H1035" s="89" t="s">
        <v>7551</v>
      </c>
      <c r="I1035" s="90"/>
      <c r="J1035" s="90"/>
      <c r="K1035" s="91"/>
      <c r="L1035" s="92"/>
      <c r="M1035" s="90" t="s">
        <v>2749</v>
      </c>
      <c r="N1035" s="90"/>
      <c r="O1035" s="90"/>
      <c r="P1035" s="91"/>
      <c r="Q1035" s="185"/>
      <c r="R1035" s="185"/>
      <c r="S1035" s="185"/>
      <c r="T1035" s="185"/>
      <c r="U1035" s="185"/>
      <c r="V1035" s="100" t="s">
        <v>7552</v>
      </c>
      <c r="W1035" s="95" t="s">
        <v>7216</v>
      </c>
      <c r="X1035" s="96"/>
      <c r="Y1035" s="96"/>
      <c r="Z1035" s="96"/>
      <c r="AA1035" s="96"/>
      <c r="AB1035" s="96"/>
      <c r="AC1035" s="95"/>
      <c r="AD1035" s="95" t="s">
        <v>6606</v>
      </c>
      <c r="AE1035" s="100"/>
      <c r="AF1035" s="100" t="s">
        <v>2735</v>
      </c>
      <c r="AG1035" s="186"/>
      <c r="AH1035" s="187"/>
      <c r="AI1035" s="187"/>
      <c r="AJ1035" s="187"/>
      <c r="AK1035" s="188"/>
      <c r="AL1035" s="188"/>
      <c r="AM1035" s="189"/>
      <c r="AN1035" s="189"/>
      <c r="AO1035" s="189"/>
      <c r="AP1035" s="189"/>
      <c r="AQ1035" s="189"/>
      <c r="AR1035" s="189"/>
      <c r="AS1035" s="189"/>
      <c r="AT1035" s="194" t="s">
        <v>2517</v>
      </c>
      <c r="AU1035" s="104"/>
      <c r="AV1035" s="104"/>
      <c r="AW1035" s="104"/>
      <c r="AX1035" s="104"/>
      <c r="AY1035" s="104"/>
      <c r="AZ1035" s="104"/>
      <c r="BA1035" s="104"/>
      <c r="BB1035" s="104"/>
      <c r="BC1035" s="104"/>
      <c r="BD1035" s="104"/>
      <c r="BE1035" s="162"/>
      <c r="BF1035" s="104"/>
      <c r="BG1035" s="363"/>
      <c r="BH1035" s="213" t="s">
        <v>2518</v>
      </c>
      <c r="BI1035" s="193" t="s">
        <v>2518</v>
      </c>
      <c r="BJ1035" s="193" t="s">
        <v>7553</v>
      </c>
      <c r="BK1035" s="109"/>
    </row>
    <row r="1036" s="193" customFormat="true" ht="12.75" hidden="true" customHeight="true" outlineLevel="0" collapsed="false">
      <c r="A1036" s="315"/>
      <c r="B1036" s="316"/>
      <c r="C1036" s="316"/>
      <c r="D1036" s="332" t="s">
        <v>2519</v>
      </c>
      <c r="E1036" s="317" t="s">
        <v>2520</v>
      </c>
      <c r="F1036" s="87" t="s">
        <v>7554</v>
      </c>
      <c r="G1036" s="88"/>
      <c r="H1036" s="89" t="s">
        <v>7555</v>
      </c>
      <c r="I1036" s="90"/>
      <c r="J1036" s="90"/>
      <c r="K1036" s="91"/>
      <c r="L1036" s="92"/>
      <c r="M1036" s="90" t="s">
        <v>2749</v>
      </c>
      <c r="N1036" s="90"/>
      <c r="O1036" s="90"/>
      <c r="P1036" s="91"/>
      <c r="Q1036" s="185"/>
      <c r="R1036" s="185"/>
      <c r="S1036" s="185"/>
      <c r="T1036" s="185"/>
      <c r="U1036" s="185"/>
      <c r="V1036" s="100" t="s">
        <v>7556</v>
      </c>
      <c r="W1036" s="95" t="s">
        <v>7216</v>
      </c>
      <c r="X1036" s="96"/>
      <c r="Y1036" s="96"/>
      <c r="Z1036" s="96"/>
      <c r="AA1036" s="96"/>
      <c r="AB1036" s="96"/>
      <c r="AC1036" s="95"/>
      <c r="AD1036" s="95" t="s">
        <v>6606</v>
      </c>
      <c r="AE1036" s="100"/>
      <c r="AF1036" s="100" t="s">
        <v>2735</v>
      </c>
      <c r="AG1036" s="186"/>
      <c r="AH1036" s="187"/>
      <c r="AI1036" s="187"/>
      <c r="AJ1036" s="187"/>
      <c r="AK1036" s="188"/>
      <c r="AL1036" s="188"/>
      <c r="AM1036" s="189"/>
      <c r="AN1036" s="189"/>
      <c r="AO1036" s="189"/>
      <c r="AP1036" s="189"/>
      <c r="AQ1036" s="189"/>
      <c r="AR1036" s="189"/>
      <c r="AS1036" s="189"/>
      <c r="AT1036" s="194" t="s">
        <v>2519</v>
      </c>
      <c r="AU1036" s="104"/>
      <c r="AV1036" s="104"/>
      <c r="AW1036" s="104"/>
      <c r="AX1036" s="104"/>
      <c r="AY1036" s="104"/>
      <c r="AZ1036" s="104"/>
      <c r="BA1036" s="104"/>
      <c r="BB1036" s="104"/>
      <c r="BC1036" s="104"/>
      <c r="BD1036" s="104"/>
      <c r="BE1036" s="162"/>
      <c r="BF1036" s="104"/>
      <c r="BG1036" s="363"/>
      <c r="BH1036" s="213" t="s">
        <v>2520</v>
      </c>
      <c r="BI1036" s="193" t="s">
        <v>2520</v>
      </c>
      <c r="BJ1036" s="193" t="s">
        <v>7557</v>
      </c>
      <c r="BK1036" s="109"/>
    </row>
    <row r="1037" s="193" customFormat="true" ht="12.75" hidden="true" customHeight="true" outlineLevel="0" collapsed="false">
      <c r="A1037" s="315"/>
      <c r="B1037" s="316"/>
      <c r="C1037" s="316"/>
      <c r="D1037" s="332" t="s">
        <v>2521</v>
      </c>
      <c r="E1037" s="317" t="s">
        <v>2522</v>
      </c>
      <c r="F1037" s="87" t="s">
        <v>7558</v>
      </c>
      <c r="G1037" s="88"/>
      <c r="H1037" s="89" t="s">
        <v>7559</v>
      </c>
      <c r="I1037" s="90"/>
      <c r="J1037" s="90"/>
      <c r="K1037" s="91"/>
      <c r="L1037" s="92"/>
      <c r="M1037" s="90" t="s">
        <v>2749</v>
      </c>
      <c r="N1037" s="90"/>
      <c r="O1037" s="90"/>
      <c r="P1037" s="91"/>
      <c r="Q1037" s="185"/>
      <c r="R1037" s="185"/>
      <c r="S1037" s="185"/>
      <c r="T1037" s="185"/>
      <c r="U1037" s="185"/>
      <c r="V1037" s="100" t="s">
        <v>7560</v>
      </c>
      <c r="W1037" s="95" t="s">
        <v>7216</v>
      </c>
      <c r="X1037" s="96"/>
      <c r="Y1037" s="96"/>
      <c r="Z1037" s="96"/>
      <c r="AA1037" s="96"/>
      <c r="AB1037" s="96"/>
      <c r="AC1037" s="95"/>
      <c r="AD1037" s="95" t="s">
        <v>6606</v>
      </c>
      <c r="AE1037" s="100"/>
      <c r="AF1037" s="100" t="s">
        <v>2735</v>
      </c>
      <c r="AG1037" s="186"/>
      <c r="AH1037" s="187"/>
      <c r="AI1037" s="187"/>
      <c r="AJ1037" s="187"/>
      <c r="AK1037" s="188"/>
      <c r="AL1037" s="188"/>
      <c r="AM1037" s="189"/>
      <c r="AN1037" s="189"/>
      <c r="AO1037" s="189"/>
      <c r="AP1037" s="189"/>
      <c r="AQ1037" s="189"/>
      <c r="AR1037" s="189"/>
      <c r="AS1037" s="189"/>
      <c r="AT1037" s="194" t="s">
        <v>2521</v>
      </c>
      <c r="AU1037" s="104"/>
      <c r="AV1037" s="104"/>
      <c r="AW1037" s="104"/>
      <c r="AX1037" s="104"/>
      <c r="AY1037" s="104"/>
      <c r="AZ1037" s="104"/>
      <c r="BA1037" s="104"/>
      <c r="BB1037" s="104"/>
      <c r="BC1037" s="104"/>
      <c r="BD1037" s="104"/>
      <c r="BE1037" s="162"/>
      <c r="BF1037" s="104"/>
      <c r="BG1037" s="363"/>
      <c r="BH1037" s="213" t="s">
        <v>2522</v>
      </c>
      <c r="BI1037" s="193" t="s">
        <v>2522</v>
      </c>
      <c r="BJ1037" s="193" t="s">
        <v>7561</v>
      </c>
      <c r="BK1037" s="109"/>
    </row>
    <row r="1038" s="193" customFormat="true" ht="12.75" hidden="true" customHeight="true" outlineLevel="0" collapsed="false">
      <c r="A1038" s="315"/>
      <c r="B1038" s="316"/>
      <c r="C1038" s="316"/>
      <c r="D1038" s="332" t="s">
        <v>2523</v>
      </c>
      <c r="E1038" s="317" t="s">
        <v>2525</v>
      </c>
      <c r="F1038" s="87" t="s">
        <v>7562</v>
      </c>
      <c r="G1038" s="88"/>
      <c r="H1038" s="89" t="s">
        <v>7563</v>
      </c>
      <c r="I1038" s="90"/>
      <c r="J1038" s="90"/>
      <c r="K1038" s="91"/>
      <c r="L1038" s="92"/>
      <c r="M1038" s="90" t="s">
        <v>2749</v>
      </c>
      <c r="N1038" s="90"/>
      <c r="O1038" s="90"/>
      <c r="P1038" s="91"/>
      <c r="Q1038" s="185"/>
      <c r="R1038" s="185"/>
      <c r="S1038" s="185"/>
      <c r="T1038" s="185"/>
      <c r="U1038" s="185"/>
      <c r="V1038" s="100" t="s">
        <v>7564</v>
      </c>
      <c r="W1038" s="95" t="s">
        <v>7216</v>
      </c>
      <c r="X1038" s="96"/>
      <c r="Y1038" s="96"/>
      <c r="Z1038" s="96"/>
      <c r="AA1038" s="96"/>
      <c r="AB1038" s="96"/>
      <c r="AC1038" s="95"/>
      <c r="AD1038" s="95" t="s">
        <v>6606</v>
      </c>
      <c r="AE1038" s="100"/>
      <c r="AF1038" s="100" t="s">
        <v>2735</v>
      </c>
      <c r="AG1038" s="186"/>
      <c r="AH1038" s="187"/>
      <c r="AI1038" s="187"/>
      <c r="AJ1038" s="187"/>
      <c r="AK1038" s="188"/>
      <c r="AL1038" s="188"/>
      <c r="AM1038" s="189"/>
      <c r="AN1038" s="189"/>
      <c r="AO1038" s="189"/>
      <c r="AP1038" s="189"/>
      <c r="AQ1038" s="189"/>
      <c r="AR1038" s="189"/>
      <c r="AS1038" s="189"/>
      <c r="AT1038" s="194" t="s">
        <v>2524</v>
      </c>
      <c r="AU1038" s="104"/>
      <c r="AV1038" s="104"/>
      <c r="AW1038" s="104"/>
      <c r="AX1038" s="104"/>
      <c r="AY1038" s="104"/>
      <c r="AZ1038" s="104"/>
      <c r="BA1038" s="104"/>
      <c r="BB1038" s="104"/>
      <c r="BC1038" s="104"/>
      <c r="BD1038" s="104"/>
      <c r="BE1038" s="162"/>
      <c r="BF1038" s="104"/>
      <c r="BG1038" s="363"/>
      <c r="BH1038" s="213" t="s">
        <v>2525</v>
      </c>
      <c r="BI1038" s="193" t="s">
        <v>2525</v>
      </c>
      <c r="BJ1038" s="193" t="s">
        <v>7565</v>
      </c>
      <c r="BK1038" s="109"/>
    </row>
    <row r="1039" s="193" customFormat="true" ht="12.75" hidden="true" customHeight="true" outlineLevel="0" collapsed="false">
      <c r="A1039" s="315"/>
      <c r="B1039" s="316"/>
      <c r="C1039" s="316"/>
      <c r="D1039" s="332" t="s">
        <v>2526</v>
      </c>
      <c r="E1039" s="317" t="s">
        <v>2528</v>
      </c>
      <c r="F1039" s="87" t="s">
        <v>7566</v>
      </c>
      <c r="G1039" s="88"/>
      <c r="H1039" s="89" t="s">
        <v>7567</v>
      </c>
      <c r="I1039" s="90"/>
      <c r="J1039" s="90"/>
      <c r="K1039" s="91"/>
      <c r="L1039" s="92"/>
      <c r="M1039" s="90" t="s">
        <v>2749</v>
      </c>
      <c r="N1039" s="90"/>
      <c r="O1039" s="90"/>
      <c r="P1039" s="91"/>
      <c r="Q1039" s="185"/>
      <c r="R1039" s="185"/>
      <c r="S1039" s="185"/>
      <c r="T1039" s="185"/>
      <c r="U1039" s="185"/>
      <c r="V1039" s="100" t="s">
        <v>7568</v>
      </c>
      <c r="W1039" s="95" t="s">
        <v>7216</v>
      </c>
      <c r="X1039" s="96"/>
      <c r="Y1039" s="96"/>
      <c r="Z1039" s="96"/>
      <c r="AA1039" s="96"/>
      <c r="AB1039" s="96"/>
      <c r="AC1039" s="95"/>
      <c r="AD1039" s="95" t="s">
        <v>6606</v>
      </c>
      <c r="AE1039" s="100"/>
      <c r="AF1039" s="100" t="s">
        <v>2735</v>
      </c>
      <c r="AG1039" s="186"/>
      <c r="AH1039" s="187"/>
      <c r="AI1039" s="187"/>
      <c r="AJ1039" s="187"/>
      <c r="AK1039" s="188"/>
      <c r="AL1039" s="188"/>
      <c r="AM1039" s="189"/>
      <c r="AN1039" s="189"/>
      <c r="AO1039" s="189"/>
      <c r="AP1039" s="189"/>
      <c r="AQ1039" s="189"/>
      <c r="AR1039" s="189"/>
      <c r="AS1039" s="189"/>
      <c r="AT1039" s="194" t="s">
        <v>2527</v>
      </c>
      <c r="AU1039" s="104"/>
      <c r="AV1039" s="104"/>
      <c r="AW1039" s="104"/>
      <c r="AX1039" s="104"/>
      <c r="AY1039" s="104"/>
      <c r="AZ1039" s="104"/>
      <c r="BA1039" s="104"/>
      <c r="BB1039" s="104"/>
      <c r="BC1039" s="104"/>
      <c r="BD1039" s="104"/>
      <c r="BE1039" s="162"/>
      <c r="BF1039" s="104"/>
      <c r="BG1039" s="363"/>
      <c r="BH1039" s="213" t="s">
        <v>2528</v>
      </c>
      <c r="BI1039" s="193" t="s">
        <v>2528</v>
      </c>
      <c r="BJ1039" s="193" t="s">
        <v>7569</v>
      </c>
      <c r="BK1039" s="109"/>
    </row>
    <row r="1040" s="193" customFormat="true" ht="12.75" hidden="true" customHeight="true" outlineLevel="0" collapsed="false">
      <c r="A1040" s="315"/>
      <c r="B1040" s="316"/>
      <c r="C1040" s="316"/>
      <c r="D1040" s="332" t="s">
        <v>2529</v>
      </c>
      <c r="E1040" s="317" t="s">
        <v>2531</v>
      </c>
      <c r="F1040" s="87" t="s">
        <v>7570</v>
      </c>
      <c r="G1040" s="88"/>
      <c r="H1040" s="89" t="s">
        <v>7571</v>
      </c>
      <c r="I1040" s="90"/>
      <c r="J1040" s="90"/>
      <c r="K1040" s="91"/>
      <c r="L1040" s="92"/>
      <c r="M1040" s="90" t="s">
        <v>2749</v>
      </c>
      <c r="N1040" s="90"/>
      <c r="O1040" s="90"/>
      <c r="P1040" s="91"/>
      <c r="Q1040" s="185"/>
      <c r="R1040" s="185"/>
      <c r="S1040" s="185"/>
      <c r="T1040" s="185"/>
      <c r="U1040" s="185"/>
      <c r="V1040" s="100" t="s">
        <v>7572</v>
      </c>
      <c r="W1040" s="95" t="s">
        <v>7216</v>
      </c>
      <c r="X1040" s="96"/>
      <c r="Y1040" s="96"/>
      <c r="Z1040" s="96"/>
      <c r="AA1040" s="96"/>
      <c r="AB1040" s="96"/>
      <c r="AC1040" s="95"/>
      <c r="AD1040" s="95" t="s">
        <v>6606</v>
      </c>
      <c r="AE1040" s="100"/>
      <c r="AF1040" s="100" t="s">
        <v>2735</v>
      </c>
      <c r="AG1040" s="186"/>
      <c r="AH1040" s="187"/>
      <c r="AI1040" s="187"/>
      <c r="AJ1040" s="187"/>
      <c r="AK1040" s="188"/>
      <c r="AL1040" s="188"/>
      <c r="AM1040" s="189"/>
      <c r="AN1040" s="189"/>
      <c r="AO1040" s="189"/>
      <c r="AP1040" s="189"/>
      <c r="AQ1040" s="189"/>
      <c r="AR1040" s="189"/>
      <c r="AS1040" s="189"/>
      <c r="AT1040" s="194" t="s">
        <v>2530</v>
      </c>
      <c r="AU1040" s="104"/>
      <c r="AV1040" s="104"/>
      <c r="AW1040" s="104"/>
      <c r="AX1040" s="104"/>
      <c r="AY1040" s="104"/>
      <c r="AZ1040" s="104"/>
      <c r="BA1040" s="104"/>
      <c r="BB1040" s="104"/>
      <c r="BC1040" s="104"/>
      <c r="BD1040" s="104"/>
      <c r="BE1040" s="162"/>
      <c r="BF1040" s="104"/>
      <c r="BG1040" s="363"/>
      <c r="BH1040" s="213" t="s">
        <v>2531</v>
      </c>
      <c r="BI1040" s="193" t="s">
        <v>2531</v>
      </c>
      <c r="BJ1040" s="193" t="s">
        <v>7573</v>
      </c>
      <c r="BK1040" s="109"/>
    </row>
    <row r="1041" s="193" customFormat="true" ht="12.75" hidden="true" customHeight="true" outlineLevel="0" collapsed="false">
      <c r="A1041" s="315"/>
      <c r="B1041" s="316"/>
      <c r="C1041" s="316"/>
      <c r="D1041" s="332" t="s">
        <v>2532</v>
      </c>
      <c r="E1041" s="317" t="s">
        <v>2534</v>
      </c>
      <c r="F1041" s="87" t="s">
        <v>7574</v>
      </c>
      <c r="G1041" s="88"/>
      <c r="H1041" s="89" t="s">
        <v>7575</v>
      </c>
      <c r="I1041" s="90"/>
      <c r="J1041" s="90"/>
      <c r="K1041" s="91"/>
      <c r="L1041" s="92"/>
      <c r="M1041" s="90" t="s">
        <v>2749</v>
      </c>
      <c r="N1041" s="90"/>
      <c r="O1041" s="90"/>
      <c r="P1041" s="91"/>
      <c r="Q1041" s="185"/>
      <c r="R1041" s="185"/>
      <c r="S1041" s="185"/>
      <c r="T1041" s="185"/>
      <c r="U1041" s="185"/>
      <c r="V1041" s="100" t="s">
        <v>7576</v>
      </c>
      <c r="W1041" s="95" t="s">
        <v>7216</v>
      </c>
      <c r="X1041" s="96"/>
      <c r="Y1041" s="96"/>
      <c r="Z1041" s="96"/>
      <c r="AA1041" s="96"/>
      <c r="AB1041" s="96"/>
      <c r="AC1041" s="95"/>
      <c r="AD1041" s="95" t="s">
        <v>6606</v>
      </c>
      <c r="AE1041" s="100"/>
      <c r="AF1041" s="100" t="s">
        <v>2735</v>
      </c>
      <c r="AG1041" s="186"/>
      <c r="AH1041" s="187"/>
      <c r="AI1041" s="187"/>
      <c r="AJ1041" s="187"/>
      <c r="AK1041" s="188"/>
      <c r="AL1041" s="188"/>
      <c r="AM1041" s="189"/>
      <c r="AN1041" s="189"/>
      <c r="AO1041" s="189"/>
      <c r="AP1041" s="189"/>
      <c r="AQ1041" s="189"/>
      <c r="AR1041" s="189"/>
      <c r="AS1041" s="189"/>
      <c r="AT1041" s="194" t="s">
        <v>2533</v>
      </c>
      <c r="AU1041" s="104"/>
      <c r="AV1041" s="104"/>
      <c r="AW1041" s="104"/>
      <c r="AX1041" s="104"/>
      <c r="AY1041" s="104"/>
      <c r="AZ1041" s="104"/>
      <c r="BA1041" s="104"/>
      <c r="BB1041" s="104"/>
      <c r="BC1041" s="104"/>
      <c r="BD1041" s="104"/>
      <c r="BE1041" s="162"/>
      <c r="BF1041" s="104"/>
      <c r="BG1041" s="363"/>
      <c r="BH1041" s="213" t="s">
        <v>2534</v>
      </c>
      <c r="BI1041" s="193" t="s">
        <v>2534</v>
      </c>
      <c r="BJ1041" s="193" t="s">
        <v>7577</v>
      </c>
      <c r="BK1041" s="109"/>
    </row>
    <row r="1042" s="193" customFormat="true" ht="12.75" hidden="true" customHeight="true" outlineLevel="0" collapsed="false">
      <c r="A1042" s="315"/>
      <c r="B1042" s="316"/>
      <c r="C1042" s="316"/>
      <c r="D1042" s="370" t="s">
        <v>2535</v>
      </c>
      <c r="E1042" s="317" t="s">
        <v>2537</v>
      </c>
      <c r="F1042" s="87" t="s">
        <v>7578</v>
      </c>
      <c r="G1042" s="88"/>
      <c r="H1042" s="89" t="s">
        <v>7579</v>
      </c>
      <c r="I1042" s="90"/>
      <c r="J1042" s="90"/>
      <c r="K1042" s="91"/>
      <c r="L1042" s="92"/>
      <c r="M1042" s="90" t="s">
        <v>2749</v>
      </c>
      <c r="N1042" s="90"/>
      <c r="O1042" s="90"/>
      <c r="P1042" s="91"/>
      <c r="Q1042" s="185"/>
      <c r="R1042" s="185"/>
      <c r="S1042" s="185"/>
      <c r="T1042" s="185"/>
      <c r="U1042" s="185"/>
      <c r="V1042" s="100" t="s">
        <v>7580</v>
      </c>
      <c r="W1042" s="95" t="s">
        <v>7216</v>
      </c>
      <c r="X1042" s="96"/>
      <c r="Y1042" s="96"/>
      <c r="Z1042" s="96"/>
      <c r="AA1042" s="96"/>
      <c r="AB1042" s="96"/>
      <c r="AC1042" s="95"/>
      <c r="AD1042" s="95" t="s">
        <v>6606</v>
      </c>
      <c r="AE1042" s="100"/>
      <c r="AF1042" s="100" t="s">
        <v>2735</v>
      </c>
      <c r="AG1042" s="186"/>
      <c r="AH1042" s="187"/>
      <c r="AI1042" s="187"/>
      <c r="AJ1042" s="187"/>
      <c r="AK1042" s="188"/>
      <c r="AL1042" s="188"/>
      <c r="AM1042" s="189"/>
      <c r="AN1042" s="189"/>
      <c r="AO1042" s="189"/>
      <c r="AP1042" s="189"/>
      <c r="AQ1042" s="189"/>
      <c r="AR1042" s="189"/>
      <c r="AS1042" s="189"/>
      <c r="AT1042" s="194" t="s">
        <v>2536</v>
      </c>
      <c r="AU1042" s="104"/>
      <c r="AV1042" s="104"/>
      <c r="AW1042" s="104"/>
      <c r="AX1042" s="104"/>
      <c r="AY1042" s="104"/>
      <c r="AZ1042" s="104"/>
      <c r="BA1042" s="104"/>
      <c r="BB1042" s="104"/>
      <c r="BC1042" s="104"/>
      <c r="BD1042" s="104"/>
      <c r="BE1042" s="162"/>
      <c r="BF1042" s="104"/>
      <c r="BG1042" s="363"/>
      <c r="BH1042" s="213" t="s">
        <v>2537</v>
      </c>
      <c r="BI1042" s="193" t="s">
        <v>2537</v>
      </c>
      <c r="BJ1042" s="193" t="s">
        <v>7581</v>
      </c>
      <c r="BK1042" s="109"/>
    </row>
    <row r="1043" s="193" customFormat="true" ht="12.75" hidden="true" customHeight="true" outlineLevel="0" collapsed="false">
      <c r="A1043" s="315"/>
      <c r="B1043" s="316"/>
      <c r="C1043" s="316"/>
      <c r="D1043" s="370" t="s">
        <v>2538</v>
      </c>
      <c r="E1043" s="317" t="s">
        <v>2540</v>
      </c>
      <c r="F1043" s="87" t="s">
        <v>7582</v>
      </c>
      <c r="G1043" s="88"/>
      <c r="H1043" s="89" t="s">
        <v>7583</v>
      </c>
      <c r="I1043" s="90"/>
      <c r="J1043" s="90"/>
      <c r="K1043" s="91"/>
      <c r="L1043" s="92"/>
      <c r="M1043" s="90" t="s">
        <v>2749</v>
      </c>
      <c r="N1043" s="90"/>
      <c r="O1043" s="90"/>
      <c r="P1043" s="91"/>
      <c r="Q1043" s="185"/>
      <c r="R1043" s="185"/>
      <c r="S1043" s="185"/>
      <c r="T1043" s="185"/>
      <c r="U1043" s="185"/>
      <c r="V1043" s="100" t="s">
        <v>7584</v>
      </c>
      <c r="W1043" s="95" t="s">
        <v>7216</v>
      </c>
      <c r="X1043" s="96"/>
      <c r="Y1043" s="96"/>
      <c r="Z1043" s="96"/>
      <c r="AA1043" s="96"/>
      <c r="AB1043" s="96"/>
      <c r="AC1043" s="95"/>
      <c r="AD1043" s="95" t="s">
        <v>6606</v>
      </c>
      <c r="AE1043" s="100"/>
      <c r="AF1043" s="100" t="s">
        <v>2735</v>
      </c>
      <c r="AG1043" s="186"/>
      <c r="AH1043" s="187"/>
      <c r="AI1043" s="187"/>
      <c r="AJ1043" s="187"/>
      <c r="AK1043" s="188"/>
      <c r="AL1043" s="188"/>
      <c r="AM1043" s="189"/>
      <c r="AN1043" s="189"/>
      <c r="AO1043" s="189"/>
      <c r="AP1043" s="189"/>
      <c r="AQ1043" s="189"/>
      <c r="AR1043" s="189"/>
      <c r="AS1043" s="189"/>
      <c r="AT1043" s="194" t="s">
        <v>2539</v>
      </c>
      <c r="AU1043" s="104"/>
      <c r="AV1043" s="104"/>
      <c r="AW1043" s="104"/>
      <c r="AX1043" s="104"/>
      <c r="AY1043" s="104"/>
      <c r="AZ1043" s="104"/>
      <c r="BA1043" s="104"/>
      <c r="BB1043" s="104"/>
      <c r="BC1043" s="104"/>
      <c r="BD1043" s="104"/>
      <c r="BE1043" s="162"/>
      <c r="BF1043" s="104"/>
      <c r="BG1043" s="363"/>
      <c r="BH1043" s="213" t="s">
        <v>2540</v>
      </c>
      <c r="BI1043" s="193" t="s">
        <v>2540</v>
      </c>
      <c r="BJ1043" s="193" t="s">
        <v>7585</v>
      </c>
      <c r="BK1043" s="109"/>
    </row>
    <row r="1044" s="193" customFormat="true" ht="12.75" hidden="true" customHeight="true" outlineLevel="0" collapsed="false">
      <c r="A1044" s="315"/>
      <c r="B1044" s="316"/>
      <c r="C1044" s="316"/>
      <c r="D1044" s="332" t="s">
        <v>2541</v>
      </c>
      <c r="E1044" s="317" t="s">
        <v>2543</v>
      </c>
      <c r="F1044" s="87" t="s">
        <v>7586</v>
      </c>
      <c r="G1044" s="88"/>
      <c r="H1044" s="89" t="s">
        <v>7587</v>
      </c>
      <c r="I1044" s="90"/>
      <c r="J1044" s="90"/>
      <c r="K1044" s="91"/>
      <c r="L1044" s="92"/>
      <c r="M1044" s="90" t="s">
        <v>2749</v>
      </c>
      <c r="N1044" s="90"/>
      <c r="O1044" s="90"/>
      <c r="P1044" s="91"/>
      <c r="Q1044" s="185"/>
      <c r="R1044" s="185"/>
      <c r="S1044" s="185"/>
      <c r="T1044" s="185"/>
      <c r="U1044" s="185"/>
      <c r="V1044" s="100" t="s">
        <v>7588</v>
      </c>
      <c r="W1044" s="95" t="s">
        <v>7216</v>
      </c>
      <c r="X1044" s="96"/>
      <c r="Y1044" s="96"/>
      <c r="Z1044" s="96"/>
      <c r="AA1044" s="96"/>
      <c r="AB1044" s="96"/>
      <c r="AC1044" s="95"/>
      <c r="AD1044" s="95" t="s">
        <v>6606</v>
      </c>
      <c r="AE1044" s="100"/>
      <c r="AF1044" s="100" t="s">
        <v>2735</v>
      </c>
      <c r="AG1044" s="186"/>
      <c r="AH1044" s="187"/>
      <c r="AI1044" s="187"/>
      <c r="AJ1044" s="187"/>
      <c r="AK1044" s="188"/>
      <c r="AL1044" s="188"/>
      <c r="AM1044" s="189"/>
      <c r="AN1044" s="189"/>
      <c r="AO1044" s="189"/>
      <c r="AP1044" s="189"/>
      <c r="AQ1044" s="189"/>
      <c r="AR1044" s="189"/>
      <c r="AS1044" s="189"/>
      <c r="AT1044" s="194" t="s">
        <v>2542</v>
      </c>
      <c r="AU1044" s="104"/>
      <c r="AV1044" s="104"/>
      <c r="AW1044" s="104"/>
      <c r="AX1044" s="104"/>
      <c r="AY1044" s="104"/>
      <c r="AZ1044" s="104"/>
      <c r="BA1044" s="104"/>
      <c r="BB1044" s="104"/>
      <c r="BC1044" s="104"/>
      <c r="BD1044" s="104"/>
      <c r="BE1044" s="162"/>
      <c r="BF1044" s="104"/>
      <c r="BG1044" s="363"/>
      <c r="BH1044" s="213" t="s">
        <v>2543</v>
      </c>
      <c r="BI1044" s="193" t="s">
        <v>2543</v>
      </c>
      <c r="BJ1044" s="193" t="s">
        <v>7589</v>
      </c>
      <c r="BK1044" s="109"/>
    </row>
    <row r="1045" s="193" customFormat="true" ht="12.75" hidden="true" customHeight="true" outlineLevel="0" collapsed="false">
      <c r="A1045" s="315"/>
      <c r="B1045" s="316"/>
      <c r="C1045" s="316"/>
      <c r="D1045" s="332" t="s">
        <v>2544</v>
      </c>
      <c r="E1045" s="317" t="s">
        <v>2546</v>
      </c>
      <c r="F1045" s="87" t="s">
        <v>7590</v>
      </c>
      <c r="G1045" s="88"/>
      <c r="H1045" s="89" t="s">
        <v>7591</v>
      </c>
      <c r="I1045" s="90"/>
      <c r="J1045" s="90"/>
      <c r="K1045" s="91"/>
      <c r="L1045" s="92"/>
      <c r="M1045" s="90" t="s">
        <v>2749</v>
      </c>
      <c r="N1045" s="90"/>
      <c r="O1045" s="90"/>
      <c r="P1045" s="91"/>
      <c r="Q1045" s="185"/>
      <c r="R1045" s="185"/>
      <c r="S1045" s="185"/>
      <c r="T1045" s="185"/>
      <c r="U1045" s="185"/>
      <c r="V1045" s="100" t="s">
        <v>7592</v>
      </c>
      <c r="W1045" s="95" t="s">
        <v>7216</v>
      </c>
      <c r="X1045" s="96"/>
      <c r="Y1045" s="96"/>
      <c r="Z1045" s="96"/>
      <c r="AA1045" s="96"/>
      <c r="AB1045" s="96"/>
      <c r="AC1045" s="95"/>
      <c r="AD1045" s="95" t="s">
        <v>6606</v>
      </c>
      <c r="AE1045" s="100"/>
      <c r="AF1045" s="100" t="s">
        <v>2735</v>
      </c>
      <c r="AG1045" s="186"/>
      <c r="AH1045" s="187"/>
      <c r="AI1045" s="187"/>
      <c r="AJ1045" s="187"/>
      <c r="AK1045" s="188"/>
      <c r="AL1045" s="188"/>
      <c r="AM1045" s="189"/>
      <c r="AN1045" s="189"/>
      <c r="AO1045" s="189"/>
      <c r="AP1045" s="189"/>
      <c r="AQ1045" s="189"/>
      <c r="AR1045" s="189"/>
      <c r="AS1045" s="189"/>
      <c r="AT1045" s="194" t="s">
        <v>2545</v>
      </c>
      <c r="AU1045" s="104"/>
      <c r="AV1045" s="104"/>
      <c r="AW1045" s="104"/>
      <c r="AX1045" s="104"/>
      <c r="AY1045" s="104"/>
      <c r="AZ1045" s="104"/>
      <c r="BA1045" s="104"/>
      <c r="BB1045" s="104"/>
      <c r="BC1045" s="104"/>
      <c r="BD1045" s="104"/>
      <c r="BE1045" s="162"/>
      <c r="BF1045" s="104"/>
      <c r="BG1045" s="363"/>
      <c r="BH1045" s="213" t="s">
        <v>2546</v>
      </c>
      <c r="BI1045" s="193" t="s">
        <v>2546</v>
      </c>
      <c r="BJ1045" s="193" t="s">
        <v>7593</v>
      </c>
      <c r="BK1045" s="109"/>
    </row>
    <row r="1046" s="193" customFormat="true" ht="12.75" hidden="true" customHeight="true" outlineLevel="0" collapsed="false">
      <c r="A1046" s="315"/>
      <c r="B1046" s="316"/>
      <c r="C1046" s="316"/>
      <c r="D1046" s="332" t="s">
        <v>2547</v>
      </c>
      <c r="E1046" s="317" t="s">
        <v>2548</v>
      </c>
      <c r="F1046" s="87" t="s">
        <v>7594</v>
      </c>
      <c r="G1046" s="88"/>
      <c r="H1046" s="89" t="s">
        <v>7595</v>
      </c>
      <c r="I1046" s="90"/>
      <c r="J1046" s="90"/>
      <c r="K1046" s="91"/>
      <c r="L1046" s="92"/>
      <c r="M1046" s="90" t="s">
        <v>2749</v>
      </c>
      <c r="N1046" s="90"/>
      <c r="O1046" s="90"/>
      <c r="P1046" s="91"/>
      <c r="Q1046" s="185"/>
      <c r="R1046" s="185"/>
      <c r="S1046" s="185"/>
      <c r="T1046" s="185"/>
      <c r="U1046" s="185"/>
      <c r="V1046" s="100" t="s">
        <v>7596</v>
      </c>
      <c r="W1046" s="95" t="s">
        <v>7216</v>
      </c>
      <c r="X1046" s="96"/>
      <c r="Y1046" s="96"/>
      <c r="Z1046" s="96"/>
      <c r="AA1046" s="96"/>
      <c r="AB1046" s="96"/>
      <c r="AC1046" s="95"/>
      <c r="AD1046" s="95" t="s">
        <v>6606</v>
      </c>
      <c r="AE1046" s="100"/>
      <c r="AF1046" s="100" t="s">
        <v>2735</v>
      </c>
      <c r="AG1046" s="186"/>
      <c r="AH1046" s="187"/>
      <c r="AI1046" s="187"/>
      <c r="AJ1046" s="187"/>
      <c r="AK1046" s="188"/>
      <c r="AL1046" s="188"/>
      <c r="AM1046" s="189"/>
      <c r="AN1046" s="189"/>
      <c r="AO1046" s="189"/>
      <c r="AP1046" s="189"/>
      <c r="AQ1046" s="189"/>
      <c r="AR1046" s="189"/>
      <c r="AS1046" s="189"/>
      <c r="AT1046" s="194" t="s">
        <v>2547</v>
      </c>
      <c r="AU1046" s="104"/>
      <c r="AV1046" s="104"/>
      <c r="AW1046" s="104"/>
      <c r="AX1046" s="104"/>
      <c r="AY1046" s="104"/>
      <c r="AZ1046" s="104"/>
      <c r="BA1046" s="104"/>
      <c r="BB1046" s="104"/>
      <c r="BC1046" s="104"/>
      <c r="BD1046" s="104"/>
      <c r="BE1046" s="162"/>
      <c r="BF1046" s="104"/>
      <c r="BG1046" s="363"/>
      <c r="BH1046" s="213" t="s">
        <v>2548</v>
      </c>
      <c r="BI1046" s="193" t="s">
        <v>2548</v>
      </c>
      <c r="BJ1046" s="193" t="s">
        <v>7597</v>
      </c>
      <c r="BK1046" s="109"/>
    </row>
    <row r="1047" s="193" customFormat="true" ht="12.75" hidden="true" customHeight="true" outlineLevel="0" collapsed="false">
      <c r="A1047" s="315"/>
      <c r="B1047" s="316"/>
      <c r="C1047" s="316"/>
      <c r="D1047" s="332" t="s">
        <v>2549</v>
      </c>
      <c r="E1047" s="317" t="s">
        <v>2550</v>
      </c>
      <c r="F1047" s="87" t="s">
        <v>7598</v>
      </c>
      <c r="G1047" s="88"/>
      <c r="H1047" s="89" t="s">
        <v>7599</v>
      </c>
      <c r="I1047" s="90"/>
      <c r="J1047" s="90"/>
      <c r="K1047" s="91"/>
      <c r="L1047" s="92"/>
      <c r="M1047" s="90" t="s">
        <v>2749</v>
      </c>
      <c r="N1047" s="90"/>
      <c r="O1047" s="90"/>
      <c r="P1047" s="91"/>
      <c r="Q1047" s="185"/>
      <c r="R1047" s="185"/>
      <c r="S1047" s="185"/>
      <c r="T1047" s="185"/>
      <c r="U1047" s="185"/>
      <c r="V1047" s="100" t="s">
        <v>7600</v>
      </c>
      <c r="W1047" s="95" t="s">
        <v>7216</v>
      </c>
      <c r="X1047" s="96"/>
      <c r="Y1047" s="96"/>
      <c r="Z1047" s="96"/>
      <c r="AA1047" s="96"/>
      <c r="AB1047" s="96"/>
      <c r="AC1047" s="95"/>
      <c r="AD1047" s="95" t="s">
        <v>6606</v>
      </c>
      <c r="AE1047" s="100"/>
      <c r="AF1047" s="100" t="s">
        <v>2735</v>
      </c>
      <c r="AG1047" s="186"/>
      <c r="AH1047" s="187"/>
      <c r="AI1047" s="187"/>
      <c r="AJ1047" s="187"/>
      <c r="AK1047" s="188"/>
      <c r="AL1047" s="188"/>
      <c r="AM1047" s="189"/>
      <c r="AN1047" s="189"/>
      <c r="AO1047" s="189"/>
      <c r="AP1047" s="189"/>
      <c r="AQ1047" s="189"/>
      <c r="AR1047" s="189"/>
      <c r="AS1047" s="189"/>
      <c r="AT1047" s="194" t="s">
        <v>2549</v>
      </c>
      <c r="AU1047" s="104"/>
      <c r="AV1047" s="104"/>
      <c r="AW1047" s="104"/>
      <c r="AX1047" s="104"/>
      <c r="AY1047" s="104"/>
      <c r="AZ1047" s="104"/>
      <c r="BA1047" s="104"/>
      <c r="BB1047" s="104"/>
      <c r="BC1047" s="104"/>
      <c r="BD1047" s="104"/>
      <c r="BE1047" s="162"/>
      <c r="BF1047" s="104"/>
      <c r="BG1047" s="363"/>
      <c r="BH1047" s="213" t="s">
        <v>2550</v>
      </c>
      <c r="BI1047" s="193" t="s">
        <v>2550</v>
      </c>
      <c r="BJ1047" s="193" t="s">
        <v>7601</v>
      </c>
      <c r="BK1047" s="109"/>
    </row>
    <row r="1048" s="193" customFormat="true" ht="12.75" hidden="true" customHeight="true" outlineLevel="0" collapsed="false">
      <c r="A1048" s="315"/>
      <c r="B1048" s="316"/>
      <c r="C1048" s="316"/>
      <c r="D1048" s="332" t="s">
        <v>2551</v>
      </c>
      <c r="E1048" s="317" t="s">
        <v>2552</v>
      </c>
      <c r="F1048" s="87" t="s">
        <v>7602</v>
      </c>
      <c r="G1048" s="88"/>
      <c r="H1048" s="89" t="s">
        <v>7603</v>
      </c>
      <c r="I1048" s="90"/>
      <c r="J1048" s="90"/>
      <c r="K1048" s="91"/>
      <c r="L1048" s="92"/>
      <c r="M1048" s="90" t="s">
        <v>2749</v>
      </c>
      <c r="N1048" s="90"/>
      <c r="O1048" s="90"/>
      <c r="P1048" s="91"/>
      <c r="Q1048" s="185"/>
      <c r="R1048" s="185"/>
      <c r="S1048" s="185"/>
      <c r="T1048" s="185"/>
      <c r="U1048" s="185"/>
      <c r="V1048" s="100" t="s">
        <v>7604</v>
      </c>
      <c r="W1048" s="95" t="s">
        <v>7216</v>
      </c>
      <c r="X1048" s="96"/>
      <c r="Y1048" s="96"/>
      <c r="Z1048" s="96"/>
      <c r="AA1048" s="96"/>
      <c r="AB1048" s="96"/>
      <c r="AC1048" s="95"/>
      <c r="AD1048" s="95" t="s">
        <v>6606</v>
      </c>
      <c r="AE1048" s="100"/>
      <c r="AF1048" s="100" t="s">
        <v>2735</v>
      </c>
      <c r="AG1048" s="186"/>
      <c r="AH1048" s="187"/>
      <c r="AI1048" s="187"/>
      <c r="AJ1048" s="187"/>
      <c r="AK1048" s="188"/>
      <c r="AL1048" s="188"/>
      <c r="AM1048" s="189"/>
      <c r="AN1048" s="189"/>
      <c r="AO1048" s="189"/>
      <c r="AP1048" s="189"/>
      <c r="AQ1048" s="189"/>
      <c r="AR1048" s="189"/>
      <c r="AS1048" s="189"/>
      <c r="AT1048" s="194" t="s">
        <v>2551</v>
      </c>
      <c r="AU1048" s="104"/>
      <c r="AV1048" s="104"/>
      <c r="AW1048" s="104"/>
      <c r="AX1048" s="104"/>
      <c r="AY1048" s="104"/>
      <c r="AZ1048" s="104"/>
      <c r="BA1048" s="104"/>
      <c r="BB1048" s="104"/>
      <c r="BC1048" s="104"/>
      <c r="BD1048" s="104"/>
      <c r="BE1048" s="162"/>
      <c r="BF1048" s="104"/>
      <c r="BG1048" s="363"/>
      <c r="BH1048" s="213" t="s">
        <v>2552</v>
      </c>
      <c r="BI1048" s="193" t="s">
        <v>2552</v>
      </c>
      <c r="BJ1048" s="193" t="s">
        <v>7605</v>
      </c>
      <c r="BK1048" s="109"/>
    </row>
    <row r="1049" s="193" customFormat="true" ht="12.75" hidden="true" customHeight="true" outlineLevel="0" collapsed="false">
      <c r="A1049" s="315"/>
      <c r="B1049" s="316"/>
      <c r="C1049" s="316"/>
      <c r="D1049" s="332" t="s">
        <v>2553</v>
      </c>
      <c r="E1049" s="317" t="s">
        <v>2554</v>
      </c>
      <c r="F1049" s="87" t="s">
        <v>7606</v>
      </c>
      <c r="G1049" s="88"/>
      <c r="H1049" s="89" t="s">
        <v>7607</v>
      </c>
      <c r="I1049" s="90"/>
      <c r="J1049" s="90"/>
      <c r="K1049" s="91"/>
      <c r="L1049" s="92"/>
      <c r="M1049" s="90" t="s">
        <v>2749</v>
      </c>
      <c r="N1049" s="90"/>
      <c r="O1049" s="90"/>
      <c r="P1049" s="91"/>
      <c r="Q1049" s="185"/>
      <c r="R1049" s="185"/>
      <c r="S1049" s="185"/>
      <c r="T1049" s="185"/>
      <c r="U1049" s="185"/>
      <c r="V1049" s="100" t="s">
        <v>7608</v>
      </c>
      <c r="W1049" s="95" t="s">
        <v>7216</v>
      </c>
      <c r="X1049" s="96"/>
      <c r="Y1049" s="96"/>
      <c r="Z1049" s="96"/>
      <c r="AA1049" s="96"/>
      <c r="AB1049" s="96"/>
      <c r="AC1049" s="95"/>
      <c r="AD1049" s="95" t="s">
        <v>6606</v>
      </c>
      <c r="AE1049" s="100"/>
      <c r="AF1049" s="100" t="s">
        <v>2735</v>
      </c>
      <c r="AG1049" s="186"/>
      <c r="AH1049" s="187"/>
      <c r="AI1049" s="187"/>
      <c r="AJ1049" s="187"/>
      <c r="AK1049" s="188"/>
      <c r="AL1049" s="188"/>
      <c r="AM1049" s="189"/>
      <c r="AN1049" s="189"/>
      <c r="AO1049" s="189"/>
      <c r="AP1049" s="189"/>
      <c r="AQ1049" s="189"/>
      <c r="AR1049" s="189"/>
      <c r="AS1049" s="189"/>
      <c r="AT1049" s="194" t="s">
        <v>2553</v>
      </c>
      <c r="AU1049" s="104"/>
      <c r="AV1049" s="104"/>
      <c r="AW1049" s="104"/>
      <c r="AX1049" s="104"/>
      <c r="AY1049" s="104"/>
      <c r="AZ1049" s="104"/>
      <c r="BA1049" s="104"/>
      <c r="BB1049" s="104"/>
      <c r="BC1049" s="104"/>
      <c r="BD1049" s="104"/>
      <c r="BE1049" s="162"/>
      <c r="BF1049" s="104"/>
      <c r="BG1049" s="363"/>
      <c r="BH1049" s="213" t="s">
        <v>2554</v>
      </c>
      <c r="BI1049" s="193" t="s">
        <v>2554</v>
      </c>
      <c r="BJ1049" s="193" t="s">
        <v>7609</v>
      </c>
      <c r="BK1049" s="109"/>
    </row>
    <row r="1050" s="193" customFormat="true" ht="12.75" hidden="true" customHeight="true" outlineLevel="0" collapsed="false">
      <c r="A1050" s="315"/>
      <c r="B1050" s="316"/>
      <c r="C1050" s="316"/>
      <c r="D1050" s="332" t="s">
        <v>2555</v>
      </c>
      <c r="E1050" s="317" t="s">
        <v>2556</v>
      </c>
      <c r="F1050" s="87" t="s">
        <v>7610</v>
      </c>
      <c r="G1050" s="88"/>
      <c r="H1050" s="89" t="s">
        <v>7611</v>
      </c>
      <c r="I1050" s="90"/>
      <c r="J1050" s="90"/>
      <c r="K1050" s="91"/>
      <c r="L1050" s="92"/>
      <c r="M1050" s="90" t="s">
        <v>2749</v>
      </c>
      <c r="N1050" s="90"/>
      <c r="O1050" s="90"/>
      <c r="P1050" s="91"/>
      <c r="Q1050" s="185"/>
      <c r="R1050" s="185"/>
      <c r="S1050" s="185"/>
      <c r="T1050" s="185"/>
      <c r="U1050" s="185"/>
      <c r="V1050" s="100" t="s">
        <v>7612</v>
      </c>
      <c r="W1050" s="95" t="s">
        <v>7216</v>
      </c>
      <c r="X1050" s="96"/>
      <c r="Y1050" s="96"/>
      <c r="Z1050" s="96"/>
      <c r="AA1050" s="96"/>
      <c r="AB1050" s="96"/>
      <c r="AC1050" s="95"/>
      <c r="AD1050" s="95" t="s">
        <v>6606</v>
      </c>
      <c r="AE1050" s="100"/>
      <c r="AF1050" s="100" t="s">
        <v>2735</v>
      </c>
      <c r="AG1050" s="186"/>
      <c r="AH1050" s="187"/>
      <c r="AI1050" s="187"/>
      <c r="AJ1050" s="187"/>
      <c r="AK1050" s="188"/>
      <c r="AL1050" s="188"/>
      <c r="AM1050" s="189"/>
      <c r="AN1050" s="189"/>
      <c r="AO1050" s="189"/>
      <c r="AP1050" s="189"/>
      <c r="AQ1050" s="189"/>
      <c r="AR1050" s="189"/>
      <c r="AS1050" s="189"/>
      <c r="AT1050" s="194" t="s">
        <v>2555</v>
      </c>
      <c r="AU1050" s="104"/>
      <c r="AV1050" s="104"/>
      <c r="AW1050" s="104"/>
      <c r="AX1050" s="104"/>
      <c r="AY1050" s="104"/>
      <c r="AZ1050" s="104"/>
      <c r="BA1050" s="104"/>
      <c r="BB1050" s="104"/>
      <c r="BC1050" s="104"/>
      <c r="BD1050" s="104"/>
      <c r="BE1050" s="162"/>
      <c r="BF1050" s="104"/>
      <c r="BG1050" s="363"/>
      <c r="BH1050" s="213" t="s">
        <v>2556</v>
      </c>
      <c r="BI1050" s="193" t="s">
        <v>2556</v>
      </c>
      <c r="BJ1050" s="193" t="s">
        <v>7613</v>
      </c>
      <c r="BK1050" s="109"/>
    </row>
    <row r="1051" s="193" customFormat="true" ht="12.75" hidden="true" customHeight="true" outlineLevel="0" collapsed="false">
      <c r="A1051" s="315"/>
      <c r="B1051" s="316"/>
      <c r="C1051" s="316"/>
      <c r="D1051" s="332" t="s">
        <v>2557</v>
      </c>
      <c r="E1051" s="317" t="s">
        <v>2559</v>
      </c>
      <c r="F1051" s="87" t="s">
        <v>7614</v>
      </c>
      <c r="G1051" s="88"/>
      <c r="H1051" s="89" t="s">
        <v>7615</v>
      </c>
      <c r="I1051" s="90"/>
      <c r="J1051" s="90"/>
      <c r="K1051" s="91"/>
      <c r="L1051" s="92"/>
      <c r="M1051" s="90" t="s">
        <v>2749</v>
      </c>
      <c r="N1051" s="90"/>
      <c r="O1051" s="90"/>
      <c r="P1051" s="91"/>
      <c r="Q1051" s="185"/>
      <c r="R1051" s="185"/>
      <c r="S1051" s="185"/>
      <c r="T1051" s="185"/>
      <c r="U1051" s="185"/>
      <c r="V1051" s="100" t="s">
        <v>7616</v>
      </c>
      <c r="W1051" s="95" t="s">
        <v>7216</v>
      </c>
      <c r="X1051" s="96"/>
      <c r="Y1051" s="96"/>
      <c r="Z1051" s="96"/>
      <c r="AA1051" s="96"/>
      <c r="AB1051" s="96"/>
      <c r="AC1051" s="95"/>
      <c r="AD1051" s="95" t="s">
        <v>6711</v>
      </c>
      <c r="AE1051" s="100"/>
      <c r="AF1051" s="100" t="s">
        <v>2735</v>
      </c>
      <c r="AG1051" s="186"/>
      <c r="AH1051" s="187"/>
      <c r="AI1051" s="187"/>
      <c r="AJ1051" s="187"/>
      <c r="AK1051" s="188"/>
      <c r="AL1051" s="188"/>
      <c r="AM1051" s="189"/>
      <c r="AN1051" s="189"/>
      <c r="AO1051" s="189"/>
      <c r="AP1051" s="189"/>
      <c r="AQ1051" s="189"/>
      <c r="AR1051" s="189"/>
      <c r="AS1051" s="189"/>
      <c r="AT1051" s="194" t="s">
        <v>2558</v>
      </c>
      <c r="AU1051" s="104"/>
      <c r="AV1051" s="104"/>
      <c r="AW1051" s="104"/>
      <c r="AX1051" s="104"/>
      <c r="AY1051" s="104"/>
      <c r="AZ1051" s="104"/>
      <c r="BA1051" s="104"/>
      <c r="BB1051" s="104"/>
      <c r="BC1051" s="104"/>
      <c r="BD1051" s="104"/>
      <c r="BE1051" s="162"/>
      <c r="BF1051" s="104"/>
      <c r="BG1051" s="363"/>
      <c r="BH1051" s="213" t="s">
        <v>2559</v>
      </c>
      <c r="BI1051" s="193" t="s">
        <v>2559</v>
      </c>
      <c r="BJ1051" s="193" t="s">
        <v>7617</v>
      </c>
      <c r="BK1051" s="109"/>
    </row>
    <row r="1052" s="193" customFormat="true" ht="12.75" hidden="true" customHeight="true" outlineLevel="0" collapsed="false">
      <c r="A1052" s="315"/>
      <c r="B1052" s="316"/>
      <c r="C1052" s="316"/>
      <c r="D1052" s="332" t="s">
        <v>2560</v>
      </c>
      <c r="E1052" s="317" t="s">
        <v>2562</v>
      </c>
      <c r="F1052" s="87" t="s">
        <v>7618</v>
      </c>
      <c r="G1052" s="88"/>
      <c r="H1052" s="89" t="s">
        <v>7619</v>
      </c>
      <c r="I1052" s="90"/>
      <c r="J1052" s="90"/>
      <c r="K1052" s="91"/>
      <c r="L1052" s="92"/>
      <c r="M1052" s="90" t="s">
        <v>2749</v>
      </c>
      <c r="N1052" s="90"/>
      <c r="O1052" s="90"/>
      <c r="P1052" s="91"/>
      <c r="Q1052" s="185"/>
      <c r="R1052" s="185"/>
      <c r="S1052" s="185"/>
      <c r="T1052" s="185"/>
      <c r="U1052" s="185"/>
      <c r="V1052" s="100" t="s">
        <v>7620</v>
      </c>
      <c r="W1052" s="95" t="s">
        <v>7216</v>
      </c>
      <c r="X1052" s="96"/>
      <c r="Y1052" s="96"/>
      <c r="Z1052" s="96"/>
      <c r="AA1052" s="96"/>
      <c r="AB1052" s="96"/>
      <c r="AC1052" s="95"/>
      <c r="AD1052" s="95" t="s">
        <v>6711</v>
      </c>
      <c r="AE1052" s="100"/>
      <c r="AF1052" s="100" t="s">
        <v>2735</v>
      </c>
      <c r="AG1052" s="186"/>
      <c r="AH1052" s="187"/>
      <c r="AI1052" s="187"/>
      <c r="AJ1052" s="187"/>
      <c r="AK1052" s="188"/>
      <c r="AL1052" s="188"/>
      <c r="AM1052" s="189"/>
      <c r="AN1052" s="189"/>
      <c r="AO1052" s="189"/>
      <c r="AP1052" s="189"/>
      <c r="AQ1052" s="189"/>
      <c r="AR1052" s="189"/>
      <c r="AS1052" s="189"/>
      <c r="AT1052" s="194" t="s">
        <v>2561</v>
      </c>
      <c r="AU1052" s="104"/>
      <c r="AV1052" s="104"/>
      <c r="AW1052" s="104"/>
      <c r="AX1052" s="104"/>
      <c r="AY1052" s="104"/>
      <c r="AZ1052" s="104"/>
      <c r="BA1052" s="104"/>
      <c r="BB1052" s="104"/>
      <c r="BC1052" s="104"/>
      <c r="BD1052" s="104"/>
      <c r="BE1052" s="162"/>
      <c r="BF1052" s="104"/>
      <c r="BG1052" s="363"/>
      <c r="BH1052" s="213" t="s">
        <v>2562</v>
      </c>
      <c r="BI1052" s="193" t="s">
        <v>2562</v>
      </c>
      <c r="BJ1052" s="193" t="s">
        <v>7621</v>
      </c>
      <c r="BK1052" s="109"/>
    </row>
    <row r="1053" s="193" customFormat="true" ht="12.75" hidden="true" customHeight="true" outlineLevel="0" collapsed="false">
      <c r="A1053" s="315"/>
      <c r="B1053" s="316"/>
      <c r="C1053" s="316"/>
      <c r="D1053" s="332" t="s">
        <v>2563</v>
      </c>
      <c r="E1053" s="317" t="s">
        <v>2565</v>
      </c>
      <c r="F1053" s="87" t="s">
        <v>7622</v>
      </c>
      <c r="G1053" s="88"/>
      <c r="H1053" s="89" t="s">
        <v>7623</v>
      </c>
      <c r="I1053" s="90"/>
      <c r="J1053" s="90"/>
      <c r="K1053" s="91"/>
      <c r="L1053" s="92"/>
      <c r="M1053" s="90" t="s">
        <v>2749</v>
      </c>
      <c r="N1053" s="90"/>
      <c r="O1053" s="90"/>
      <c r="P1053" s="91"/>
      <c r="Q1053" s="185"/>
      <c r="R1053" s="185"/>
      <c r="S1053" s="185"/>
      <c r="T1053" s="185"/>
      <c r="U1053" s="185"/>
      <c r="V1053" s="100" t="s">
        <v>7624</v>
      </c>
      <c r="W1053" s="95" t="s">
        <v>7216</v>
      </c>
      <c r="X1053" s="96"/>
      <c r="Y1053" s="96"/>
      <c r="Z1053" s="96"/>
      <c r="AA1053" s="96"/>
      <c r="AB1053" s="96"/>
      <c r="AC1053" s="95"/>
      <c r="AD1053" s="95" t="s">
        <v>6711</v>
      </c>
      <c r="AE1053" s="100"/>
      <c r="AF1053" s="100" t="s">
        <v>2735</v>
      </c>
      <c r="AG1053" s="186"/>
      <c r="AH1053" s="187"/>
      <c r="AI1053" s="187"/>
      <c r="AJ1053" s="187"/>
      <c r="AK1053" s="188"/>
      <c r="AL1053" s="188"/>
      <c r="AM1053" s="189"/>
      <c r="AN1053" s="189"/>
      <c r="AO1053" s="189"/>
      <c r="AP1053" s="189"/>
      <c r="AQ1053" s="189"/>
      <c r="AR1053" s="189"/>
      <c r="AS1053" s="189"/>
      <c r="AT1053" s="194" t="s">
        <v>2564</v>
      </c>
      <c r="AU1053" s="104"/>
      <c r="AV1053" s="104"/>
      <c r="AW1053" s="104"/>
      <c r="AX1053" s="104"/>
      <c r="AY1053" s="104"/>
      <c r="AZ1053" s="104"/>
      <c r="BA1053" s="104"/>
      <c r="BB1053" s="104"/>
      <c r="BC1053" s="104"/>
      <c r="BD1053" s="104"/>
      <c r="BE1053" s="162"/>
      <c r="BF1053" s="104"/>
      <c r="BG1053" s="363"/>
      <c r="BH1053" s="213" t="s">
        <v>2565</v>
      </c>
      <c r="BI1053" s="193" t="s">
        <v>2565</v>
      </c>
      <c r="BJ1053" s="193" t="s">
        <v>7625</v>
      </c>
      <c r="BK1053" s="109"/>
    </row>
    <row r="1054" s="193" customFormat="true" ht="12.75" hidden="true" customHeight="true" outlineLevel="0" collapsed="false">
      <c r="A1054" s="315"/>
      <c r="B1054" s="316"/>
      <c r="C1054" s="316"/>
      <c r="D1054" s="370" t="s">
        <v>2566</v>
      </c>
      <c r="E1054" s="317" t="s">
        <v>2568</v>
      </c>
      <c r="F1054" s="87" t="s">
        <v>7626</v>
      </c>
      <c r="G1054" s="88"/>
      <c r="H1054" s="89" t="s">
        <v>7627</v>
      </c>
      <c r="I1054" s="90"/>
      <c r="J1054" s="90"/>
      <c r="K1054" s="91"/>
      <c r="L1054" s="92"/>
      <c r="M1054" s="90" t="s">
        <v>2749</v>
      </c>
      <c r="N1054" s="90"/>
      <c r="O1054" s="90"/>
      <c r="P1054" s="91"/>
      <c r="Q1054" s="185"/>
      <c r="R1054" s="185"/>
      <c r="S1054" s="185"/>
      <c r="T1054" s="185"/>
      <c r="U1054" s="185"/>
      <c r="V1054" s="100" t="s">
        <v>7628</v>
      </c>
      <c r="W1054" s="95" t="s">
        <v>7216</v>
      </c>
      <c r="X1054" s="96"/>
      <c r="Y1054" s="96"/>
      <c r="Z1054" s="96"/>
      <c r="AA1054" s="96"/>
      <c r="AB1054" s="96"/>
      <c r="AC1054" s="95"/>
      <c r="AD1054" s="95" t="s">
        <v>6711</v>
      </c>
      <c r="AE1054" s="100"/>
      <c r="AF1054" s="100" t="s">
        <v>2735</v>
      </c>
      <c r="AG1054" s="186"/>
      <c r="AH1054" s="187"/>
      <c r="AI1054" s="187"/>
      <c r="AJ1054" s="187"/>
      <c r="AK1054" s="188"/>
      <c r="AL1054" s="188"/>
      <c r="AM1054" s="189"/>
      <c r="AN1054" s="189"/>
      <c r="AO1054" s="189"/>
      <c r="AP1054" s="189"/>
      <c r="AQ1054" s="189"/>
      <c r="AR1054" s="189"/>
      <c r="AS1054" s="189"/>
      <c r="AT1054" s="194" t="s">
        <v>2567</v>
      </c>
      <c r="AU1054" s="104"/>
      <c r="AV1054" s="104"/>
      <c r="AW1054" s="104"/>
      <c r="AX1054" s="104"/>
      <c r="AY1054" s="104"/>
      <c r="AZ1054" s="104"/>
      <c r="BA1054" s="104"/>
      <c r="BB1054" s="104"/>
      <c r="BC1054" s="104"/>
      <c r="BD1054" s="104"/>
      <c r="BE1054" s="162"/>
      <c r="BF1054" s="104"/>
      <c r="BG1054" s="363"/>
      <c r="BH1054" s="213" t="s">
        <v>2568</v>
      </c>
      <c r="BI1054" s="193" t="s">
        <v>2568</v>
      </c>
      <c r="BJ1054" s="193" t="s">
        <v>7629</v>
      </c>
      <c r="BK1054" s="109"/>
    </row>
    <row r="1055" s="193" customFormat="true" ht="12.75" hidden="true" customHeight="true" outlineLevel="0" collapsed="false">
      <c r="A1055" s="315"/>
      <c r="B1055" s="316"/>
      <c r="C1055" s="316"/>
      <c r="D1055" s="370" t="s">
        <v>2569</v>
      </c>
      <c r="E1055" s="317" t="s">
        <v>2571</v>
      </c>
      <c r="F1055" s="87" t="s">
        <v>7630</v>
      </c>
      <c r="G1055" s="88"/>
      <c r="H1055" s="89" t="s">
        <v>7631</v>
      </c>
      <c r="I1055" s="90"/>
      <c r="J1055" s="90"/>
      <c r="K1055" s="91"/>
      <c r="L1055" s="92"/>
      <c r="M1055" s="90" t="s">
        <v>2749</v>
      </c>
      <c r="N1055" s="90"/>
      <c r="O1055" s="90"/>
      <c r="P1055" s="91"/>
      <c r="Q1055" s="185"/>
      <c r="R1055" s="185"/>
      <c r="S1055" s="185"/>
      <c r="T1055" s="185"/>
      <c r="U1055" s="185"/>
      <c r="V1055" s="100" t="s">
        <v>7632</v>
      </c>
      <c r="W1055" s="95" t="s">
        <v>7216</v>
      </c>
      <c r="X1055" s="96"/>
      <c r="Y1055" s="96"/>
      <c r="Z1055" s="96"/>
      <c r="AA1055" s="96"/>
      <c r="AB1055" s="96"/>
      <c r="AC1055" s="95"/>
      <c r="AD1055" s="95" t="s">
        <v>6711</v>
      </c>
      <c r="AE1055" s="100"/>
      <c r="AF1055" s="100" t="s">
        <v>2735</v>
      </c>
      <c r="AG1055" s="186"/>
      <c r="AH1055" s="187"/>
      <c r="AI1055" s="187"/>
      <c r="AJ1055" s="187"/>
      <c r="AK1055" s="188"/>
      <c r="AL1055" s="188"/>
      <c r="AM1055" s="189"/>
      <c r="AN1055" s="189"/>
      <c r="AO1055" s="189"/>
      <c r="AP1055" s="189"/>
      <c r="AQ1055" s="189"/>
      <c r="AR1055" s="189"/>
      <c r="AS1055" s="189"/>
      <c r="AT1055" s="194" t="s">
        <v>2570</v>
      </c>
      <c r="AU1055" s="104"/>
      <c r="AV1055" s="104"/>
      <c r="AW1055" s="104"/>
      <c r="AX1055" s="104"/>
      <c r="AY1055" s="104"/>
      <c r="AZ1055" s="104"/>
      <c r="BA1055" s="104"/>
      <c r="BB1055" s="104"/>
      <c r="BC1055" s="104"/>
      <c r="BD1055" s="104"/>
      <c r="BE1055" s="162"/>
      <c r="BF1055" s="104"/>
      <c r="BG1055" s="363"/>
      <c r="BH1055" s="213" t="s">
        <v>2571</v>
      </c>
      <c r="BI1055" s="193" t="s">
        <v>2571</v>
      </c>
      <c r="BJ1055" s="193" t="s">
        <v>7633</v>
      </c>
      <c r="BK1055" s="109"/>
    </row>
    <row r="1056" s="193" customFormat="true" ht="12.75" hidden="true" customHeight="true" outlineLevel="0" collapsed="false">
      <c r="A1056" s="315"/>
      <c r="B1056" s="316"/>
      <c r="C1056" s="316"/>
      <c r="D1056" s="332" t="s">
        <v>2572</v>
      </c>
      <c r="E1056" s="317" t="s">
        <v>2574</v>
      </c>
      <c r="F1056" s="87" t="s">
        <v>7634</v>
      </c>
      <c r="G1056" s="88"/>
      <c r="H1056" s="89" t="s">
        <v>7635</v>
      </c>
      <c r="I1056" s="90"/>
      <c r="J1056" s="90"/>
      <c r="K1056" s="91"/>
      <c r="L1056" s="92"/>
      <c r="M1056" s="90" t="s">
        <v>2749</v>
      </c>
      <c r="N1056" s="90"/>
      <c r="O1056" s="90"/>
      <c r="P1056" s="91"/>
      <c r="Q1056" s="185"/>
      <c r="R1056" s="185"/>
      <c r="S1056" s="185"/>
      <c r="T1056" s="185"/>
      <c r="U1056" s="185"/>
      <c r="V1056" s="100" t="s">
        <v>7636</v>
      </c>
      <c r="W1056" s="95" t="s">
        <v>7216</v>
      </c>
      <c r="X1056" s="96"/>
      <c r="Y1056" s="96"/>
      <c r="Z1056" s="96"/>
      <c r="AA1056" s="96"/>
      <c r="AB1056" s="96"/>
      <c r="AC1056" s="95"/>
      <c r="AD1056" s="95" t="s">
        <v>6711</v>
      </c>
      <c r="AE1056" s="100"/>
      <c r="AF1056" s="100" t="s">
        <v>2735</v>
      </c>
      <c r="AG1056" s="186"/>
      <c r="AH1056" s="187"/>
      <c r="AI1056" s="187"/>
      <c r="AJ1056" s="187"/>
      <c r="AK1056" s="188"/>
      <c r="AL1056" s="188"/>
      <c r="AM1056" s="189"/>
      <c r="AN1056" s="189"/>
      <c r="AO1056" s="189"/>
      <c r="AP1056" s="189"/>
      <c r="AQ1056" s="189"/>
      <c r="AR1056" s="189"/>
      <c r="AS1056" s="189"/>
      <c r="AT1056" s="194" t="s">
        <v>2573</v>
      </c>
      <c r="AU1056" s="104"/>
      <c r="AV1056" s="104"/>
      <c r="AW1056" s="104"/>
      <c r="AX1056" s="104"/>
      <c r="AY1056" s="104"/>
      <c r="AZ1056" s="104"/>
      <c r="BA1056" s="104"/>
      <c r="BB1056" s="104"/>
      <c r="BC1056" s="104"/>
      <c r="BD1056" s="104"/>
      <c r="BE1056" s="162"/>
      <c r="BF1056" s="104"/>
      <c r="BG1056" s="363"/>
      <c r="BH1056" s="213" t="s">
        <v>2574</v>
      </c>
      <c r="BI1056" s="193" t="s">
        <v>2574</v>
      </c>
      <c r="BJ1056" s="193" t="s">
        <v>7637</v>
      </c>
      <c r="BK1056" s="109"/>
    </row>
    <row r="1057" s="193" customFormat="true" ht="12.75" hidden="true" customHeight="true" outlineLevel="0" collapsed="false">
      <c r="A1057" s="315"/>
      <c r="B1057" s="316"/>
      <c r="C1057" s="316"/>
      <c r="D1057" s="332" t="s">
        <v>2575</v>
      </c>
      <c r="E1057" s="317" t="s">
        <v>2577</v>
      </c>
      <c r="F1057" s="87" t="s">
        <v>7638</v>
      </c>
      <c r="G1057" s="88"/>
      <c r="H1057" s="89" t="s">
        <v>7639</v>
      </c>
      <c r="I1057" s="90"/>
      <c r="J1057" s="90"/>
      <c r="K1057" s="91"/>
      <c r="L1057" s="92"/>
      <c r="M1057" s="90" t="s">
        <v>2749</v>
      </c>
      <c r="N1057" s="90"/>
      <c r="O1057" s="90"/>
      <c r="P1057" s="91"/>
      <c r="Q1057" s="185"/>
      <c r="R1057" s="185"/>
      <c r="S1057" s="185"/>
      <c r="T1057" s="185"/>
      <c r="U1057" s="185"/>
      <c r="V1057" s="100" t="s">
        <v>7640</v>
      </c>
      <c r="W1057" s="95" t="s">
        <v>7216</v>
      </c>
      <c r="X1057" s="96"/>
      <c r="Y1057" s="96"/>
      <c r="Z1057" s="96"/>
      <c r="AA1057" s="96"/>
      <c r="AB1057" s="96"/>
      <c r="AC1057" s="95"/>
      <c r="AD1057" s="95" t="s">
        <v>6711</v>
      </c>
      <c r="AE1057" s="100"/>
      <c r="AF1057" s="100" t="s">
        <v>2735</v>
      </c>
      <c r="AG1057" s="186"/>
      <c r="AH1057" s="187"/>
      <c r="AI1057" s="187"/>
      <c r="AJ1057" s="187"/>
      <c r="AK1057" s="188"/>
      <c r="AL1057" s="188"/>
      <c r="AM1057" s="189"/>
      <c r="AN1057" s="189"/>
      <c r="AO1057" s="189"/>
      <c r="AP1057" s="189"/>
      <c r="AQ1057" s="189"/>
      <c r="AR1057" s="189"/>
      <c r="AS1057" s="189"/>
      <c r="AT1057" s="194" t="s">
        <v>2576</v>
      </c>
      <c r="AU1057" s="104"/>
      <c r="AV1057" s="104"/>
      <c r="AW1057" s="104"/>
      <c r="AX1057" s="104"/>
      <c r="AY1057" s="104"/>
      <c r="AZ1057" s="104"/>
      <c r="BA1057" s="104"/>
      <c r="BB1057" s="104"/>
      <c r="BC1057" s="104"/>
      <c r="BD1057" s="104"/>
      <c r="BE1057" s="162"/>
      <c r="BF1057" s="104"/>
      <c r="BG1057" s="363"/>
      <c r="BH1057" s="213" t="s">
        <v>2577</v>
      </c>
      <c r="BI1057" s="193" t="s">
        <v>2577</v>
      </c>
      <c r="BJ1057" s="193" t="s">
        <v>7641</v>
      </c>
      <c r="BK1057" s="109"/>
    </row>
    <row r="1058" s="193" customFormat="true" ht="12.75" hidden="true" customHeight="true" outlineLevel="0" collapsed="false">
      <c r="A1058" s="315"/>
      <c r="B1058" s="316"/>
      <c r="C1058" s="316"/>
      <c r="D1058" s="332" t="s">
        <v>2578</v>
      </c>
      <c r="E1058" s="317" t="s">
        <v>2580</v>
      </c>
      <c r="F1058" s="87" t="s">
        <v>7642</v>
      </c>
      <c r="G1058" s="88"/>
      <c r="H1058" s="89" t="s">
        <v>7643</v>
      </c>
      <c r="I1058" s="90"/>
      <c r="J1058" s="90"/>
      <c r="K1058" s="91"/>
      <c r="L1058" s="92"/>
      <c r="M1058" s="90" t="s">
        <v>2749</v>
      </c>
      <c r="N1058" s="90"/>
      <c r="O1058" s="90"/>
      <c r="P1058" s="91"/>
      <c r="Q1058" s="185"/>
      <c r="R1058" s="185"/>
      <c r="S1058" s="185"/>
      <c r="T1058" s="185"/>
      <c r="U1058" s="185"/>
      <c r="V1058" s="100" t="s">
        <v>7644</v>
      </c>
      <c r="W1058" s="95" t="s">
        <v>7216</v>
      </c>
      <c r="X1058" s="96"/>
      <c r="Y1058" s="96"/>
      <c r="Z1058" s="96"/>
      <c r="AA1058" s="96"/>
      <c r="AB1058" s="96"/>
      <c r="AC1058" s="95"/>
      <c r="AD1058" s="95" t="s">
        <v>6711</v>
      </c>
      <c r="AE1058" s="100"/>
      <c r="AF1058" s="100" t="s">
        <v>2735</v>
      </c>
      <c r="AG1058" s="186"/>
      <c r="AH1058" s="187"/>
      <c r="AI1058" s="187"/>
      <c r="AJ1058" s="187"/>
      <c r="AK1058" s="188"/>
      <c r="AL1058" s="188"/>
      <c r="AM1058" s="189"/>
      <c r="AN1058" s="189"/>
      <c r="AO1058" s="189"/>
      <c r="AP1058" s="189"/>
      <c r="AQ1058" s="189"/>
      <c r="AR1058" s="189"/>
      <c r="AS1058" s="189"/>
      <c r="AT1058" s="194" t="s">
        <v>2579</v>
      </c>
      <c r="AU1058" s="104"/>
      <c r="AV1058" s="104"/>
      <c r="AW1058" s="104"/>
      <c r="AX1058" s="104"/>
      <c r="AY1058" s="104"/>
      <c r="AZ1058" s="104"/>
      <c r="BA1058" s="104"/>
      <c r="BB1058" s="104"/>
      <c r="BC1058" s="104"/>
      <c r="BD1058" s="104"/>
      <c r="BE1058" s="162"/>
      <c r="BF1058" s="104"/>
      <c r="BG1058" s="363"/>
      <c r="BH1058" s="213" t="s">
        <v>2580</v>
      </c>
      <c r="BI1058" s="193" t="s">
        <v>2580</v>
      </c>
      <c r="BJ1058" s="193" t="s">
        <v>7645</v>
      </c>
      <c r="BK1058" s="109"/>
    </row>
    <row r="1059" s="193" customFormat="true" ht="12.75" hidden="true" customHeight="true" outlineLevel="0" collapsed="false">
      <c r="A1059" s="315"/>
      <c r="B1059" s="316"/>
      <c r="C1059" s="316"/>
      <c r="D1059" s="332" t="s">
        <v>2581</v>
      </c>
      <c r="E1059" s="317" t="s">
        <v>2583</v>
      </c>
      <c r="F1059" s="87" t="s">
        <v>7646</v>
      </c>
      <c r="G1059" s="88"/>
      <c r="H1059" s="89" t="s">
        <v>7647</v>
      </c>
      <c r="I1059" s="90"/>
      <c r="J1059" s="90"/>
      <c r="K1059" s="91"/>
      <c r="L1059" s="92"/>
      <c r="M1059" s="90" t="s">
        <v>2749</v>
      </c>
      <c r="N1059" s="90"/>
      <c r="O1059" s="90"/>
      <c r="P1059" s="91"/>
      <c r="Q1059" s="185"/>
      <c r="R1059" s="185"/>
      <c r="S1059" s="185"/>
      <c r="T1059" s="185"/>
      <c r="U1059" s="185"/>
      <c r="V1059" s="100" t="s">
        <v>7648</v>
      </c>
      <c r="W1059" s="95" t="s">
        <v>7216</v>
      </c>
      <c r="X1059" s="96"/>
      <c r="Y1059" s="96"/>
      <c r="Z1059" s="96"/>
      <c r="AA1059" s="96"/>
      <c r="AB1059" s="96"/>
      <c r="AC1059" s="95"/>
      <c r="AD1059" s="95" t="s">
        <v>6711</v>
      </c>
      <c r="AE1059" s="100"/>
      <c r="AF1059" s="100" t="s">
        <v>2735</v>
      </c>
      <c r="AG1059" s="186"/>
      <c r="AH1059" s="187"/>
      <c r="AI1059" s="187"/>
      <c r="AJ1059" s="187"/>
      <c r="AK1059" s="188"/>
      <c r="AL1059" s="188"/>
      <c r="AM1059" s="189"/>
      <c r="AN1059" s="189"/>
      <c r="AO1059" s="189"/>
      <c r="AP1059" s="189"/>
      <c r="AQ1059" s="189"/>
      <c r="AR1059" s="189"/>
      <c r="AS1059" s="189"/>
      <c r="AT1059" s="194" t="s">
        <v>2582</v>
      </c>
      <c r="AU1059" s="104"/>
      <c r="AV1059" s="104"/>
      <c r="AW1059" s="104"/>
      <c r="AX1059" s="104"/>
      <c r="AY1059" s="104"/>
      <c r="AZ1059" s="104"/>
      <c r="BA1059" s="104"/>
      <c r="BB1059" s="104"/>
      <c r="BC1059" s="104"/>
      <c r="BD1059" s="104"/>
      <c r="BE1059" s="162"/>
      <c r="BF1059" s="104"/>
      <c r="BG1059" s="363"/>
      <c r="BH1059" s="213" t="s">
        <v>2583</v>
      </c>
      <c r="BI1059" s="193" t="s">
        <v>2583</v>
      </c>
      <c r="BJ1059" s="193" t="s">
        <v>7649</v>
      </c>
      <c r="BK1059" s="109"/>
    </row>
    <row r="1060" s="193" customFormat="true" ht="12.75" hidden="true" customHeight="true" outlineLevel="0" collapsed="false">
      <c r="A1060" s="315"/>
      <c r="B1060" s="316"/>
      <c r="C1060" s="316"/>
      <c r="D1060" s="332" t="s">
        <v>2584</v>
      </c>
      <c r="E1060" s="317" t="s">
        <v>2586</v>
      </c>
      <c r="F1060" s="87" t="s">
        <v>7650</v>
      </c>
      <c r="G1060" s="88"/>
      <c r="H1060" s="89" t="s">
        <v>7651</v>
      </c>
      <c r="I1060" s="90"/>
      <c r="J1060" s="90"/>
      <c r="K1060" s="91"/>
      <c r="L1060" s="92"/>
      <c r="M1060" s="90" t="s">
        <v>2749</v>
      </c>
      <c r="N1060" s="90"/>
      <c r="O1060" s="90"/>
      <c r="P1060" s="91"/>
      <c r="Q1060" s="185"/>
      <c r="R1060" s="185"/>
      <c r="S1060" s="185"/>
      <c r="T1060" s="185"/>
      <c r="U1060" s="185"/>
      <c r="V1060" s="100" t="s">
        <v>7652</v>
      </c>
      <c r="W1060" s="95" t="s">
        <v>7216</v>
      </c>
      <c r="X1060" s="96"/>
      <c r="Y1060" s="96"/>
      <c r="Z1060" s="96"/>
      <c r="AA1060" s="96"/>
      <c r="AB1060" s="96"/>
      <c r="AC1060" s="95"/>
      <c r="AD1060" s="95" t="s">
        <v>6711</v>
      </c>
      <c r="AE1060" s="100"/>
      <c r="AF1060" s="100" t="s">
        <v>2735</v>
      </c>
      <c r="AG1060" s="186"/>
      <c r="AH1060" s="187"/>
      <c r="AI1060" s="187"/>
      <c r="AJ1060" s="187"/>
      <c r="AK1060" s="188"/>
      <c r="AL1060" s="188"/>
      <c r="AM1060" s="189"/>
      <c r="AN1060" s="189"/>
      <c r="AO1060" s="189"/>
      <c r="AP1060" s="189"/>
      <c r="AQ1060" s="189"/>
      <c r="AR1060" s="189"/>
      <c r="AS1060" s="189"/>
      <c r="AT1060" s="194" t="s">
        <v>2585</v>
      </c>
      <c r="AU1060" s="104"/>
      <c r="AV1060" s="104"/>
      <c r="AW1060" s="104"/>
      <c r="AX1060" s="104"/>
      <c r="AY1060" s="104"/>
      <c r="AZ1060" s="104"/>
      <c r="BA1060" s="104"/>
      <c r="BB1060" s="104"/>
      <c r="BC1060" s="104"/>
      <c r="BD1060" s="104"/>
      <c r="BE1060" s="162"/>
      <c r="BF1060" s="104"/>
      <c r="BG1060" s="363"/>
      <c r="BH1060" s="213" t="s">
        <v>2586</v>
      </c>
      <c r="BI1060" s="193" t="s">
        <v>2586</v>
      </c>
      <c r="BJ1060" s="193" t="s">
        <v>7653</v>
      </c>
      <c r="BK1060" s="109"/>
    </row>
    <row r="1061" s="193" customFormat="true" ht="12.75" hidden="true" customHeight="true" outlineLevel="0" collapsed="false">
      <c r="A1061" s="315"/>
      <c r="B1061" s="316"/>
      <c r="C1061" s="316"/>
      <c r="D1061" s="332" t="s">
        <v>2587</v>
      </c>
      <c r="E1061" s="317" t="s">
        <v>2589</v>
      </c>
      <c r="F1061" s="87" t="s">
        <v>7654</v>
      </c>
      <c r="G1061" s="88"/>
      <c r="H1061" s="89" t="s">
        <v>7655</v>
      </c>
      <c r="I1061" s="90"/>
      <c r="J1061" s="90"/>
      <c r="K1061" s="91"/>
      <c r="L1061" s="92"/>
      <c r="M1061" s="90" t="s">
        <v>2749</v>
      </c>
      <c r="N1061" s="90"/>
      <c r="O1061" s="90"/>
      <c r="P1061" s="91"/>
      <c r="Q1061" s="185"/>
      <c r="R1061" s="185"/>
      <c r="S1061" s="185"/>
      <c r="T1061" s="185"/>
      <c r="U1061" s="185"/>
      <c r="V1061" s="100" t="s">
        <v>7656</v>
      </c>
      <c r="W1061" s="95" t="s">
        <v>7216</v>
      </c>
      <c r="X1061" s="96"/>
      <c r="Y1061" s="96"/>
      <c r="Z1061" s="96"/>
      <c r="AA1061" s="96"/>
      <c r="AB1061" s="96"/>
      <c r="AC1061" s="95"/>
      <c r="AD1061" s="95" t="s">
        <v>6711</v>
      </c>
      <c r="AE1061" s="100"/>
      <c r="AF1061" s="100" t="s">
        <v>2735</v>
      </c>
      <c r="AG1061" s="186"/>
      <c r="AH1061" s="187"/>
      <c r="AI1061" s="187"/>
      <c r="AJ1061" s="187"/>
      <c r="AK1061" s="188"/>
      <c r="AL1061" s="188"/>
      <c r="AM1061" s="189"/>
      <c r="AN1061" s="189"/>
      <c r="AO1061" s="189"/>
      <c r="AP1061" s="189"/>
      <c r="AQ1061" s="189"/>
      <c r="AR1061" s="189"/>
      <c r="AS1061" s="189"/>
      <c r="AT1061" s="194" t="s">
        <v>2588</v>
      </c>
      <c r="AU1061" s="104"/>
      <c r="AV1061" s="104"/>
      <c r="AW1061" s="104"/>
      <c r="AX1061" s="104"/>
      <c r="AY1061" s="104"/>
      <c r="AZ1061" s="104"/>
      <c r="BA1061" s="104"/>
      <c r="BB1061" s="104"/>
      <c r="BC1061" s="104"/>
      <c r="BD1061" s="104"/>
      <c r="BE1061" s="162"/>
      <c r="BF1061" s="104"/>
      <c r="BG1061" s="363"/>
      <c r="BH1061" s="213" t="s">
        <v>2589</v>
      </c>
      <c r="BI1061" s="193" t="s">
        <v>2589</v>
      </c>
      <c r="BJ1061" s="193" t="s">
        <v>7657</v>
      </c>
      <c r="BK1061" s="109"/>
    </row>
    <row r="1062" s="193" customFormat="true" ht="12.75" hidden="true" customHeight="true" outlineLevel="0" collapsed="false">
      <c r="A1062" s="315"/>
      <c r="B1062" s="316"/>
      <c r="C1062" s="316"/>
      <c r="D1062" s="332" t="s">
        <v>2590</v>
      </c>
      <c r="E1062" s="317" t="s">
        <v>2592</v>
      </c>
      <c r="F1062" s="87" t="s">
        <v>7658</v>
      </c>
      <c r="G1062" s="88"/>
      <c r="H1062" s="89" t="s">
        <v>7659</v>
      </c>
      <c r="I1062" s="90"/>
      <c r="J1062" s="90"/>
      <c r="K1062" s="91"/>
      <c r="L1062" s="92"/>
      <c r="M1062" s="90" t="s">
        <v>2749</v>
      </c>
      <c r="N1062" s="90"/>
      <c r="O1062" s="90"/>
      <c r="P1062" s="91"/>
      <c r="Q1062" s="185"/>
      <c r="R1062" s="185"/>
      <c r="S1062" s="185"/>
      <c r="T1062" s="185"/>
      <c r="U1062" s="185"/>
      <c r="V1062" s="100" t="s">
        <v>7660</v>
      </c>
      <c r="W1062" s="95" t="s">
        <v>7216</v>
      </c>
      <c r="X1062" s="96"/>
      <c r="Y1062" s="96"/>
      <c r="Z1062" s="96"/>
      <c r="AA1062" s="96"/>
      <c r="AB1062" s="96"/>
      <c r="AC1062" s="95"/>
      <c r="AD1062" s="95" t="s">
        <v>6711</v>
      </c>
      <c r="AE1062" s="100"/>
      <c r="AF1062" s="100" t="s">
        <v>2735</v>
      </c>
      <c r="AG1062" s="186"/>
      <c r="AH1062" s="187"/>
      <c r="AI1062" s="187"/>
      <c r="AJ1062" s="187"/>
      <c r="AK1062" s="188"/>
      <c r="AL1062" s="188"/>
      <c r="AM1062" s="189"/>
      <c r="AN1062" s="189"/>
      <c r="AO1062" s="189"/>
      <c r="AP1062" s="189"/>
      <c r="AQ1062" s="189"/>
      <c r="AR1062" s="189"/>
      <c r="AS1062" s="189"/>
      <c r="AT1062" s="194" t="s">
        <v>2591</v>
      </c>
      <c r="AU1062" s="104"/>
      <c r="AV1062" s="104"/>
      <c r="AW1062" s="104"/>
      <c r="AX1062" s="104"/>
      <c r="AY1062" s="104"/>
      <c r="AZ1062" s="104"/>
      <c r="BA1062" s="104"/>
      <c r="BB1062" s="104"/>
      <c r="BC1062" s="104"/>
      <c r="BD1062" s="104"/>
      <c r="BE1062" s="162"/>
      <c r="BF1062" s="104"/>
      <c r="BG1062" s="363"/>
      <c r="BH1062" s="213" t="s">
        <v>2592</v>
      </c>
      <c r="BI1062" s="193" t="s">
        <v>2592</v>
      </c>
      <c r="BJ1062" s="193" t="s">
        <v>7661</v>
      </c>
      <c r="BK1062" s="109"/>
    </row>
    <row r="1063" s="193" customFormat="true" ht="12.75" hidden="true" customHeight="true" outlineLevel="0" collapsed="false">
      <c r="A1063" s="315"/>
      <c r="B1063" s="316"/>
      <c r="C1063" s="316"/>
      <c r="D1063" s="332" t="s">
        <v>2593</v>
      </c>
      <c r="E1063" s="317" t="s">
        <v>2595</v>
      </c>
      <c r="F1063" s="87" t="s">
        <v>7662</v>
      </c>
      <c r="G1063" s="88"/>
      <c r="H1063" s="89" t="s">
        <v>7663</v>
      </c>
      <c r="I1063" s="90"/>
      <c r="J1063" s="90"/>
      <c r="K1063" s="91"/>
      <c r="L1063" s="92"/>
      <c r="M1063" s="90" t="s">
        <v>2749</v>
      </c>
      <c r="N1063" s="90"/>
      <c r="O1063" s="90"/>
      <c r="P1063" s="91"/>
      <c r="Q1063" s="185"/>
      <c r="R1063" s="185"/>
      <c r="S1063" s="185"/>
      <c r="T1063" s="185"/>
      <c r="U1063" s="185"/>
      <c r="V1063" s="100" t="s">
        <v>7664</v>
      </c>
      <c r="W1063" s="95" t="s">
        <v>7216</v>
      </c>
      <c r="X1063" s="96"/>
      <c r="Y1063" s="96"/>
      <c r="Z1063" s="96"/>
      <c r="AA1063" s="96"/>
      <c r="AB1063" s="96"/>
      <c r="AC1063" s="95"/>
      <c r="AD1063" s="95" t="s">
        <v>6711</v>
      </c>
      <c r="AE1063" s="100"/>
      <c r="AF1063" s="100" t="s">
        <v>2735</v>
      </c>
      <c r="AG1063" s="186"/>
      <c r="AH1063" s="187"/>
      <c r="AI1063" s="187"/>
      <c r="AJ1063" s="187"/>
      <c r="AK1063" s="188"/>
      <c r="AL1063" s="188"/>
      <c r="AM1063" s="189"/>
      <c r="AN1063" s="189"/>
      <c r="AO1063" s="189"/>
      <c r="AP1063" s="189"/>
      <c r="AQ1063" s="189"/>
      <c r="AR1063" s="189"/>
      <c r="AS1063" s="189"/>
      <c r="AT1063" s="194" t="s">
        <v>2594</v>
      </c>
      <c r="AU1063" s="104"/>
      <c r="AV1063" s="104"/>
      <c r="AW1063" s="104"/>
      <c r="AX1063" s="104"/>
      <c r="AY1063" s="104"/>
      <c r="AZ1063" s="104"/>
      <c r="BA1063" s="104"/>
      <c r="BB1063" s="104"/>
      <c r="BC1063" s="104"/>
      <c r="BD1063" s="104"/>
      <c r="BE1063" s="162"/>
      <c r="BF1063" s="104"/>
      <c r="BG1063" s="363"/>
      <c r="BH1063" s="213" t="s">
        <v>2595</v>
      </c>
      <c r="BI1063" s="193" t="s">
        <v>2595</v>
      </c>
      <c r="BJ1063" s="193" t="s">
        <v>7665</v>
      </c>
      <c r="BK1063" s="109"/>
    </row>
    <row r="1064" s="193" customFormat="true" ht="12.75" hidden="true" customHeight="true" outlineLevel="0" collapsed="false">
      <c r="A1064" s="315"/>
      <c r="B1064" s="316"/>
      <c r="C1064" s="316"/>
      <c r="D1064" s="332" t="s">
        <v>2596</v>
      </c>
      <c r="E1064" s="317" t="s">
        <v>2598</v>
      </c>
      <c r="F1064" s="87" t="s">
        <v>7666</v>
      </c>
      <c r="G1064" s="88"/>
      <c r="H1064" s="89" t="s">
        <v>7667</v>
      </c>
      <c r="I1064" s="90"/>
      <c r="J1064" s="90"/>
      <c r="K1064" s="91"/>
      <c r="L1064" s="92"/>
      <c r="M1064" s="90" t="s">
        <v>2749</v>
      </c>
      <c r="N1064" s="90"/>
      <c r="O1064" s="90"/>
      <c r="P1064" s="91"/>
      <c r="Q1064" s="185"/>
      <c r="R1064" s="185"/>
      <c r="S1064" s="185"/>
      <c r="T1064" s="185"/>
      <c r="U1064" s="185"/>
      <c r="V1064" s="100" t="s">
        <v>7668</v>
      </c>
      <c r="W1064" s="95" t="s">
        <v>7216</v>
      </c>
      <c r="X1064" s="96"/>
      <c r="Y1064" s="96"/>
      <c r="Z1064" s="96"/>
      <c r="AA1064" s="96"/>
      <c r="AB1064" s="96"/>
      <c r="AC1064" s="95"/>
      <c r="AD1064" s="95" t="s">
        <v>6711</v>
      </c>
      <c r="AE1064" s="100"/>
      <c r="AF1064" s="100" t="s">
        <v>2735</v>
      </c>
      <c r="AG1064" s="186"/>
      <c r="AH1064" s="187"/>
      <c r="AI1064" s="187"/>
      <c r="AJ1064" s="187"/>
      <c r="AK1064" s="188"/>
      <c r="AL1064" s="188"/>
      <c r="AM1064" s="189"/>
      <c r="AN1064" s="189"/>
      <c r="AO1064" s="189"/>
      <c r="AP1064" s="189"/>
      <c r="AQ1064" s="189"/>
      <c r="AR1064" s="189"/>
      <c r="AS1064" s="189"/>
      <c r="AT1064" s="194" t="s">
        <v>2597</v>
      </c>
      <c r="AU1064" s="104"/>
      <c r="AV1064" s="104"/>
      <c r="AW1064" s="104"/>
      <c r="AX1064" s="104"/>
      <c r="AY1064" s="104"/>
      <c r="AZ1064" s="104"/>
      <c r="BA1064" s="104"/>
      <c r="BB1064" s="104"/>
      <c r="BC1064" s="104"/>
      <c r="BD1064" s="104"/>
      <c r="BE1064" s="162"/>
      <c r="BF1064" s="104"/>
      <c r="BG1064" s="363"/>
      <c r="BH1064" s="213" t="s">
        <v>2598</v>
      </c>
      <c r="BI1064" s="193" t="s">
        <v>2598</v>
      </c>
      <c r="BJ1064" s="193" t="s">
        <v>7669</v>
      </c>
      <c r="BK1064" s="109"/>
    </row>
    <row r="1065" s="193" customFormat="true" ht="12.75" hidden="true" customHeight="true" outlineLevel="0" collapsed="false">
      <c r="A1065" s="315"/>
      <c r="B1065" s="316"/>
      <c r="C1065" s="316"/>
      <c r="D1065" s="332" t="s">
        <v>2599</v>
      </c>
      <c r="E1065" s="317" t="s">
        <v>2600</v>
      </c>
      <c r="F1065" s="87" t="s">
        <v>7670</v>
      </c>
      <c r="G1065" s="88"/>
      <c r="H1065" s="89" t="s">
        <v>7671</v>
      </c>
      <c r="I1065" s="90"/>
      <c r="J1065" s="90"/>
      <c r="K1065" s="91"/>
      <c r="L1065" s="92"/>
      <c r="M1065" s="90" t="s">
        <v>2749</v>
      </c>
      <c r="N1065" s="90"/>
      <c r="O1065" s="90"/>
      <c r="P1065" s="91"/>
      <c r="Q1065" s="185"/>
      <c r="R1065" s="185"/>
      <c r="S1065" s="185"/>
      <c r="T1065" s="185"/>
      <c r="U1065" s="185"/>
      <c r="V1065" s="100" t="s">
        <v>7672</v>
      </c>
      <c r="W1065" s="95" t="s">
        <v>7216</v>
      </c>
      <c r="X1065" s="96"/>
      <c r="Y1065" s="96"/>
      <c r="Z1065" s="96"/>
      <c r="AA1065" s="96"/>
      <c r="AB1065" s="96"/>
      <c r="AC1065" s="95"/>
      <c r="AD1065" s="95" t="s">
        <v>6711</v>
      </c>
      <c r="AE1065" s="100"/>
      <c r="AF1065" s="100" t="n">
        <v>0</v>
      </c>
      <c r="AG1065" s="186"/>
      <c r="AH1065" s="187"/>
      <c r="AI1065" s="187"/>
      <c r="AJ1065" s="187"/>
      <c r="AK1065" s="188"/>
      <c r="AL1065" s="188"/>
      <c r="AM1065" s="189"/>
      <c r="AN1065" s="189"/>
      <c r="AO1065" s="189"/>
      <c r="AP1065" s="189"/>
      <c r="AQ1065" s="189"/>
      <c r="AR1065" s="189"/>
      <c r="AS1065" s="189"/>
      <c r="AT1065" s="194" t="s">
        <v>2599</v>
      </c>
      <c r="AU1065" s="104"/>
      <c r="AV1065" s="104"/>
      <c r="AW1065" s="104"/>
      <c r="AX1065" s="104"/>
      <c r="AY1065" s="104"/>
      <c r="AZ1065" s="104"/>
      <c r="BA1065" s="104"/>
      <c r="BB1065" s="104"/>
      <c r="BC1065" s="104"/>
      <c r="BD1065" s="104"/>
      <c r="BE1065" s="162"/>
      <c r="BF1065" s="104"/>
      <c r="BG1065" s="363"/>
      <c r="BH1065" s="213" t="s">
        <v>2600</v>
      </c>
      <c r="BI1065" s="193" t="s">
        <v>2600</v>
      </c>
      <c r="BJ1065" s="193" t="s">
        <v>7673</v>
      </c>
      <c r="BK1065" s="109"/>
    </row>
    <row r="1066" s="193" customFormat="true" ht="12.75" hidden="true" customHeight="true" outlineLevel="0" collapsed="false">
      <c r="A1066" s="315"/>
      <c r="B1066" s="316"/>
      <c r="C1066" s="316"/>
      <c r="D1066" s="370" t="s">
        <v>2601</v>
      </c>
      <c r="E1066" s="317" t="s">
        <v>2602</v>
      </c>
      <c r="F1066" s="87" t="s">
        <v>7674</v>
      </c>
      <c r="G1066" s="88"/>
      <c r="H1066" s="89" t="s">
        <v>7675</v>
      </c>
      <c r="I1066" s="90"/>
      <c r="J1066" s="90"/>
      <c r="K1066" s="91"/>
      <c r="L1066" s="92"/>
      <c r="M1066" s="90" t="s">
        <v>2749</v>
      </c>
      <c r="N1066" s="90"/>
      <c r="O1066" s="90"/>
      <c r="P1066" s="91"/>
      <c r="Q1066" s="185"/>
      <c r="R1066" s="185"/>
      <c r="S1066" s="185"/>
      <c r="T1066" s="185"/>
      <c r="U1066" s="185"/>
      <c r="V1066" s="100" t="s">
        <v>7676</v>
      </c>
      <c r="W1066" s="95" t="s">
        <v>7216</v>
      </c>
      <c r="X1066" s="96"/>
      <c r="Y1066" s="96"/>
      <c r="Z1066" s="96"/>
      <c r="AA1066" s="96"/>
      <c r="AB1066" s="96"/>
      <c r="AC1066" s="95"/>
      <c r="AD1066" s="95" t="s">
        <v>6711</v>
      </c>
      <c r="AE1066" s="100"/>
      <c r="AF1066" s="100" t="n">
        <v>0</v>
      </c>
      <c r="AG1066" s="186"/>
      <c r="AH1066" s="187"/>
      <c r="AI1066" s="187"/>
      <c r="AJ1066" s="187"/>
      <c r="AK1066" s="188"/>
      <c r="AL1066" s="188"/>
      <c r="AM1066" s="189"/>
      <c r="AN1066" s="189"/>
      <c r="AO1066" s="189"/>
      <c r="AP1066" s="189"/>
      <c r="AQ1066" s="189"/>
      <c r="AR1066" s="189"/>
      <c r="AS1066" s="189"/>
      <c r="AT1066" s="194" t="s">
        <v>2601</v>
      </c>
      <c r="AU1066" s="104"/>
      <c r="AV1066" s="104"/>
      <c r="AW1066" s="104"/>
      <c r="AX1066" s="104"/>
      <c r="AY1066" s="104"/>
      <c r="AZ1066" s="104"/>
      <c r="BA1066" s="104"/>
      <c r="BB1066" s="104"/>
      <c r="BC1066" s="104"/>
      <c r="BD1066" s="104"/>
      <c r="BE1066" s="162"/>
      <c r="BF1066" s="104"/>
      <c r="BG1066" s="363"/>
      <c r="BH1066" s="213" t="s">
        <v>2602</v>
      </c>
      <c r="BI1066" s="193" t="s">
        <v>2602</v>
      </c>
      <c r="BJ1066" s="193" t="s">
        <v>7677</v>
      </c>
      <c r="BK1066" s="109"/>
    </row>
    <row r="1067" s="193" customFormat="true" ht="12.75" hidden="true" customHeight="true" outlineLevel="0" collapsed="false">
      <c r="A1067" s="315"/>
      <c r="B1067" s="316"/>
      <c r="C1067" s="316"/>
      <c r="D1067" s="370" t="s">
        <v>2603</v>
      </c>
      <c r="E1067" s="317" t="s">
        <v>2604</v>
      </c>
      <c r="F1067" s="87" t="s">
        <v>7678</v>
      </c>
      <c r="G1067" s="88"/>
      <c r="H1067" s="89" t="s">
        <v>7679</v>
      </c>
      <c r="I1067" s="90"/>
      <c r="J1067" s="90"/>
      <c r="K1067" s="91"/>
      <c r="L1067" s="92"/>
      <c r="M1067" s="90" t="s">
        <v>2749</v>
      </c>
      <c r="N1067" s="90"/>
      <c r="O1067" s="90"/>
      <c r="P1067" s="91"/>
      <c r="Q1067" s="185"/>
      <c r="R1067" s="185"/>
      <c r="S1067" s="185"/>
      <c r="T1067" s="185"/>
      <c r="U1067" s="185"/>
      <c r="V1067" s="100" t="s">
        <v>7680</v>
      </c>
      <c r="W1067" s="95" t="s">
        <v>7216</v>
      </c>
      <c r="X1067" s="96"/>
      <c r="Y1067" s="96"/>
      <c r="Z1067" s="96"/>
      <c r="AA1067" s="96"/>
      <c r="AB1067" s="96"/>
      <c r="AC1067" s="95"/>
      <c r="AD1067" s="95" t="s">
        <v>6711</v>
      </c>
      <c r="AE1067" s="100"/>
      <c r="AF1067" s="100" t="n">
        <v>0</v>
      </c>
      <c r="AG1067" s="186"/>
      <c r="AH1067" s="187"/>
      <c r="AI1067" s="187"/>
      <c r="AJ1067" s="187"/>
      <c r="AK1067" s="188"/>
      <c r="AL1067" s="188"/>
      <c r="AM1067" s="189"/>
      <c r="AN1067" s="189"/>
      <c r="AO1067" s="189"/>
      <c r="AP1067" s="189"/>
      <c r="AQ1067" s="189"/>
      <c r="AR1067" s="189"/>
      <c r="AS1067" s="189"/>
      <c r="AT1067" s="194" t="s">
        <v>2603</v>
      </c>
      <c r="AU1067" s="104"/>
      <c r="AV1067" s="104"/>
      <c r="AW1067" s="104"/>
      <c r="AX1067" s="104"/>
      <c r="AY1067" s="104"/>
      <c r="AZ1067" s="104"/>
      <c r="BA1067" s="104"/>
      <c r="BB1067" s="104"/>
      <c r="BC1067" s="104"/>
      <c r="BD1067" s="104"/>
      <c r="BE1067" s="162"/>
      <c r="BF1067" s="104"/>
      <c r="BG1067" s="363"/>
      <c r="BH1067" s="213" t="s">
        <v>2604</v>
      </c>
      <c r="BI1067" s="193" t="s">
        <v>2604</v>
      </c>
      <c r="BJ1067" s="193" t="s">
        <v>7681</v>
      </c>
      <c r="BK1067" s="109"/>
    </row>
    <row r="1068" s="193" customFormat="true" ht="12.75" hidden="true" customHeight="true" outlineLevel="0" collapsed="false">
      <c r="A1068" s="315"/>
      <c r="B1068" s="316"/>
      <c r="C1068" s="316"/>
      <c r="D1068" s="332" t="s">
        <v>2605</v>
      </c>
      <c r="E1068" s="317" t="s">
        <v>2606</v>
      </c>
      <c r="F1068" s="87" t="s">
        <v>7682</v>
      </c>
      <c r="G1068" s="88"/>
      <c r="H1068" s="89" t="s">
        <v>7683</v>
      </c>
      <c r="I1068" s="90"/>
      <c r="J1068" s="90"/>
      <c r="K1068" s="91"/>
      <c r="L1068" s="92"/>
      <c r="M1068" s="90" t="s">
        <v>2749</v>
      </c>
      <c r="N1068" s="90"/>
      <c r="O1068" s="90"/>
      <c r="P1068" s="91"/>
      <c r="Q1068" s="185"/>
      <c r="R1068" s="185"/>
      <c r="S1068" s="185"/>
      <c r="T1068" s="185"/>
      <c r="U1068" s="185"/>
      <c r="V1068" s="100" t="s">
        <v>7684</v>
      </c>
      <c r="W1068" s="95" t="s">
        <v>7216</v>
      </c>
      <c r="X1068" s="96"/>
      <c r="Y1068" s="96"/>
      <c r="Z1068" s="96"/>
      <c r="AA1068" s="96"/>
      <c r="AB1068" s="96"/>
      <c r="AC1068" s="95"/>
      <c r="AD1068" s="95" t="s">
        <v>6711</v>
      </c>
      <c r="AE1068" s="100"/>
      <c r="AF1068" s="100" t="n">
        <v>0</v>
      </c>
      <c r="AG1068" s="186"/>
      <c r="AH1068" s="187"/>
      <c r="AI1068" s="187"/>
      <c r="AJ1068" s="187"/>
      <c r="AK1068" s="188"/>
      <c r="AL1068" s="188"/>
      <c r="AM1068" s="189"/>
      <c r="AN1068" s="189"/>
      <c r="AO1068" s="189"/>
      <c r="AP1068" s="189"/>
      <c r="AQ1068" s="189"/>
      <c r="AR1068" s="189"/>
      <c r="AS1068" s="189"/>
      <c r="AT1068" s="194" t="s">
        <v>2605</v>
      </c>
      <c r="AU1068" s="104"/>
      <c r="AV1068" s="104"/>
      <c r="AW1068" s="104"/>
      <c r="AX1068" s="104"/>
      <c r="AY1068" s="104"/>
      <c r="AZ1068" s="104"/>
      <c r="BA1068" s="104"/>
      <c r="BB1068" s="104"/>
      <c r="BC1068" s="104"/>
      <c r="BD1068" s="104"/>
      <c r="BE1068" s="162"/>
      <c r="BF1068" s="104"/>
      <c r="BG1068" s="363"/>
      <c r="BH1068" s="213" t="s">
        <v>2606</v>
      </c>
      <c r="BI1068" s="193" t="s">
        <v>2606</v>
      </c>
      <c r="BJ1068" s="193" t="s">
        <v>7685</v>
      </c>
      <c r="BK1068" s="109"/>
    </row>
    <row r="1069" s="193" customFormat="true" ht="12.75" hidden="true" customHeight="true" outlineLevel="0" collapsed="false">
      <c r="A1069" s="315"/>
      <c r="B1069" s="316"/>
      <c r="C1069" s="316"/>
      <c r="D1069" s="332" t="s">
        <v>2607</v>
      </c>
      <c r="E1069" s="317" t="s">
        <v>2608</v>
      </c>
      <c r="F1069" s="87" t="s">
        <v>7686</v>
      </c>
      <c r="G1069" s="88"/>
      <c r="H1069" s="89" t="s">
        <v>7687</v>
      </c>
      <c r="I1069" s="90"/>
      <c r="J1069" s="90"/>
      <c r="K1069" s="91"/>
      <c r="L1069" s="92"/>
      <c r="M1069" s="90" t="s">
        <v>2749</v>
      </c>
      <c r="N1069" s="90"/>
      <c r="O1069" s="90"/>
      <c r="P1069" s="91"/>
      <c r="Q1069" s="185"/>
      <c r="R1069" s="185"/>
      <c r="S1069" s="185"/>
      <c r="T1069" s="185"/>
      <c r="U1069" s="185"/>
      <c r="V1069" s="100" t="s">
        <v>7688</v>
      </c>
      <c r="W1069" s="95" t="s">
        <v>7216</v>
      </c>
      <c r="X1069" s="96"/>
      <c r="Y1069" s="96"/>
      <c r="Z1069" s="96"/>
      <c r="AA1069" s="96"/>
      <c r="AB1069" s="96"/>
      <c r="AC1069" s="95"/>
      <c r="AD1069" s="95" t="s">
        <v>6711</v>
      </c>
      <c r="AE1069" s="100"/>
      <c r="AF1069" s="100" t="n">
        <v>0</v>
      </c>
      <c r="AG1069" s="186"/>
      <c r="AH1069" s="187"/>
      <c r="AI1069" s="187"/>
      <c r="AJ1069" s="187"/>
      <c r="AK1069" s="188"/>
      <c r="AL1069" s="188"/>
      <c r="AM1069" s="189"/>
      <c r="AN1069" s="189"/>
      <c r="AO1069" s="189"/>
      <c r="AP1069" s="189"/>
      <c r="AQ1069" s="189"/>
      <c r="AR1069" s="189"/>
      <c r="AS1069" s="189"/>
      <c r="AT1069" s="194" t="s">
        <v>2607</v>
      </c>
      <c r="AU1069" s="104"/>
      <c r="AV1069" s="104"/>
      <c r="AW1069" s="104"/>
      <c r="AX1069" s="104"/>
      <c r="AY1069" s="104"/>
      <c r="AZ1069" s="104"/>
      <c r="BA1069" s="104"/>
      <c r="BB1069" s="104"/>
      <c r="BC1069" s="104"/>
      <c r="BD1069" s="104"/>
      <c r="BE1069" s="162"/>
      <c r="BF1069" s="104"/>
      <c r="BG1069" s="363"/>
      <c r="BH1069" s="213" t="s">
        <v>2608</v>
      </c>
      <c r="BI1069" s="193" t="s">
        <v>2608</v>
      </c>
      <c r="BJ1069" s="193" t="s">
        <v>7689</v>
      </c>
      <c r="BK1069" s="109"/>
    </row>
    <row r="1070" s="193" customFormat="true" ht="12.75" hidden="true" customHeight="true" outlineLevel="0" collapsed="false">
      <c r="A1070" s="315"/>
      <c r="B1070" s="316"/>
      <c r="C1070" s="316"/>
      <c r="D1070" s="332" t="s">
        <v>2609</v>
      </c>
      <c r="E1070" s="317" t="s">
        <v>2610</v>
      </c>
      <c r="F1070" s="87" t="s">
        <v>7690</v>
      </c>
      <c r="G1070" s="88"/>
      <c r="H1070" s="89" t="s">
        <v>7691</v>
      </c>
      <c r="I1070" s="90"/>
      <c r="J1070" s="90"/>
      <c r="K1070" s="91"/>
      <c r="L1070" s="92"/>
      <c r="M1070" s="90" t="s">
        <v>2749</v>
      </c>
      <c r="N1070" s="90"/>
      <c r="O1070" s="90"/>
      <c r="P1070" s="91"/>
      <c r="Q1070" s="185"/>
      <c r="R1070" s="185"/>
      <c r="S1070" s="185"/>
      <c r="T1070" s="185"/>
      <c r="U1070" s="185"/>
      <c r="V1070" s="100" t="s">
        <v>7692</v>
      </c>
      <c r="W1070" s="95" t="s">
        <v>7216</v>
      </c>
      <c r="X1070" s="96"/>
      <c r="Y1070" s="96"/>
      <c r="Z1070" s="96"/>
      <c r="AA1070" s="96"/>
      <c r="AB1070" s="96"/>
      <c r="AC1070" s="95"/>
      <c r="AD1070" s="95" t="s">
        <v>6711</v>
      </c>
      <c r="AE1070" s="100"/>
      <c r="AF1070" s="100" t="n">
        <v>1</v>
      </c>
      <c r="AG1070" s="186"/>
      <c r="AH1070" s="187"/>
      <c r="AI1070" s="187"/>
      <c r="AJ1070" s="187"/>
      <c r="AK1070" s="188"/>
      <c r="AL1070" s="188"/>
      <c r="AM1070" s="189"/>
      <c r="AN1070" s="189"/>
      <c r="AO1070" s="189"/>
      <c r="AP1070" s="189"/>
      <c r="AQ1070" s="189"/>
      <c r="AR1070" s="189"/>
      <c r="AS1070" s="189"/>
      <c r="AT1070" s="194" t="s">
        <v>2609</v>
      </c>
      <c r="AU1070" s="104"/>
      <c r="AV1070" s="104"/>
      <c r="AW1070" s="104"/>
      <c r="AX1070" s="104"/>
      <c r="AY1070" s="104"/>
      <c r="AZ1070" s="104"/>
      <c r="BA1070" s="104"/>
      <c r="BB1070" s="104"/>
      <c r="BC1070" s="104"/>
      <c r="BD1070" s="104"/>
      <c r="BE1070" s="162"/>
      <c r="BF1070" s="104"/>
      <c r="BG1070" s="363"/>
      <c r="BH1070" s="213" t="s">
        <v>2610</v>
      </c>
      <c r="BI1070" s="193" t="s">
        <v>2610</v>
      </c>
      <c r="BJ1070" s="193" t="s">
        <v>7693</v>
      </c>
      <c r="BK1070" s="109"/>
    </row>
    <row r="1071" s="193" customFormat="true" ht="12.75" hidden="true" customHeight="true" outlineLevel="0" collapsed="false">
      <c r="A1071" s="315"/>
      <c r="B1071" s="316"/>
      <c r="C1071" s="316"/>
      <c r="D1071" s="332" t="s">
        <v>2611</v>
      </c>
      <c r="E1071" s="317" t="s">
        <v>2612</v>
      </c>
      <c r="F1071" s="87" t="s">
        <v>7694</v>
      </c>
      <c r="G1071" s="88"/>
      <c r="H1071" s="89" t="s">
        <v>7695</v>
      </c>
      <c r="I1071" s="90"/>
      <c r="J1071" s="90"/>
      <c r="K1071" s="91"/>
      <c r="L1071" s="92"/>
      <c r="M1071" s="90" t="s">
        <v>2749</v>
      </c>
      <c r="N1071" s="90"/>
      <c r="O1071" s="90"/>
      <c r="P1071" s="91"/>
      <c r="Q1071" s="185"/>
      <c r="R1071" s="185"/>
      <c r="S1071" s="185"/>
      <c r="T1071" s="185"/>
      <c r="U1071" s="185"/>
      <c r="V1071" s="100" t="s">
        <v>7696</v>
      </c>
      <c r="W1071" s="95" t="s">
        <v>7216</v>
      </c>
      <c r="X1071" s="96"/>
      <c r="Y1071" s="96"/>
      <c r="Z1071" s="96"/>
      <c r="AA1071" s="96"/>
      <c r="AB1071" s="96"/>
      <c r="AC1071" s="95"/>
      <c r="AD1071" s="95" t="s">
        <v>6711</v>
      </c>
      <c r="AE1071" s="100"/>
      <c r="AF1071" s="100" t="n">
        <v>0</v>
      </c>
      <c r="AG1071" s="186"/>
      <c r="AH1071" s="187"/>
      <c r="AI1071" s="187"/>
      <c r="AJ1071" s="187"/>
      <c r="AK1071" s="188"/>
      <c r="AL1071" s="188"/>
      <c r="AM1071" s="189"/>
      <c r="AN1071" s="189"/>
      <c r="AO1071" s="189"/>
      <c r="AP1071" s="189"/>
      <c r="AQ1071" s="189"/>
      <c r="AR1071" s="189"/>
      <c r="AS1071" s="189"/>
      <c r="AT1071" s="194" t="s">
        <v>2611</v>
      </c>
      <c r="AU1071" s="104"/>
      <c r="AV1071" s="104"/>
      <c r="AW1071" s="104"/>
      <c r="AX1071" s="104"/>
      <c r="AY1071" s="104"/>
      <c r="AZ1071" s="104"/>
      <c r="BA1071" s="104"/>
      <c r="BB1071" s="104"/>
      <c r="BC1071" s="104"/>
      <c r="BD1071" s="104"/>
      <c r="BE1071" s="162"/>
      <c r="BF1071" s="104"/>
      <c r="BG1071" s="363"/>
      <c r="BH1071" s="213" t="s">
        <v>2612</v>
      </c>
      <c r="BI1071" s="193" t="s">
        <v>2612</v>
      </c>
      <c r="BJ1071" s="193" t="s">
        <v>7697</v>
      </c>
      <c r="BK1071" s="109"/>
    </row>
    <row r="1072" s="193" customFormat="true" ht="12.75" hidden="true" customHeight="true" outlineLevel="0" collapsed="false">
      <c r="A1072" s="315"/>
      <c r="B1072" s="316"/>
      <c r="C1072" s="316"/>
      <c r="D1072" s="332" t="s">
        <v>2613</v>
      </c>
      <c r="E1072" s="317" t="s">
        <v>2614</v>
      </c>
      <c r="F1072" s="87" t="s">
        <v>7698</v>
      </c>
      <c r="G1072" s="88"/>
      <c r="H1072" s="89" t="s">
        <v>7699</v>
      </c>
      <c r="I1072" s="90"/>
      <c r="J1072" s="90"/>
      <c r="K1072" s="91"/>
      <c r="L1072" s="92"/>
      <c r="M1072" s="90" t="s">
        <v>2749</v>
      </c>
      <c r="N1072" s="90"/>
      <c r="O1072" s="90"/>
      <c r="P1072" s="91"/>
      <c r="Q1072" s="185"/>
      <c r="R1072" s="185"/>
      <c r="S1072" s="185"/>
      <c r="T1072" s="185"/>
      <c r="U1072" s="185"/>
      <c r="V1072" s="100" t="s">
        <v>7700</v>
      </c>
      <c r="W1072" s="95" t="s">
        <v>7216</v>
      </c>
      <c r="X1072" s="96"/>
      <c r="Y1072" s="96"/>
      <c r="Z1072" s="96"/>
      <c r="AA1072" s="96"/>
      <c r="AB1072" s="96"/>
      <c r="AC1072" s="95"/>
      <c r="AD1072" s="95" t="s">
        <v>6711</v>
      </c>
      <c r="AE1072" s="100"/>
      <c r="AF1072" s="100" t="n">
        <v>1</v>
      </c>
      <c r="AG1072" s="186"/>
      <c r="AH1072" s="187"/>
      <c r="AI1072" s="187"/>
      <c r="AJ1072" s="187"/>
      <c r="AK1072" s="188"/>
      <c r="AL1072" s="188"/>
      <c r="AM1072" s="189"/>
      <c r="AN1072" s="189"/>
      <c r="AO1072" s="189"/>
      <c r="AP1072" s="189"/>
      <c r="AQ1072" s="189"/>
      <c r="AR1072" s="189"/>
      <c r="AS1072" s="189"/>
      <c r="AT1072" s="194" t="s">
        <v>2613</v>
      </c>
      <c r="AU1072" s="104"/>
      <c r="AV1072" s="104"/>
      <c r="AW1072" s="104"/>
      <c r="AX1072" s="104"/>
      <c r="AY1072" s="104"/>
      <c r="AZ1072" s="104"/>
      <c r="BA1072" s="104"/>
      <c r="BB1072" s="104"/>
      <c r="BC1072" s="104"/>
      <c r="BD1072" s="104"/>
      <c r="BE1072" s="162"/>
      <c r="BF1072" s="104"/>
      <c r="BG1072" s="363"/>
      <c r="BH1072" s="213" t="s">
        <v>2614</v>
      </c>
      <c r="BI1072" s="193" t="s">
        <v>2614</v>
      </c>
      <c r="BJ1072" s="193" t="s">
        <v>7701</v>
      </c>
      <c r="BK1072" s="109"/>
    </row>
    <row r="1073" s="193" customFormat="true" ht="12.75" hidden="true" customHeight="true" outlineLevel="0" collapsed="false">
      <c r="A1073" s="315"/>
      <c r="B1073" s="316"/>
      <c r="C1073" s="316"/>
      <c r="D1073" s="332" t="s">
        <v>2615</v>
      </c>
      <c r="E1073" s="317" t="s">
        <v>2617</v>
      </c>
      <c r="F1073" s="87" t="s">
        <v>7702</v>
      </c>
      <c r="G1073" s="88"/>
      <c r="H1073" s="89" t="s">
        <v>7703</v>
      </c>
      <c r="I1073" s="90"/>
      <c r="J1073" s="90"/>
      <c r="K1073" s="91"/>
      <c r="L1073" s="92"/>
      <c r="M1073" s="90" t="s">
        <v>2749</v>
      </c>
      <c r="N1073" s="90"/>
      <c r="O1073" s="90"/>
      <c r="P1073" s="91"/>
      <c r="Q1073" s="185"/>
      <c r="R1073" s="185"/>
      <c r="S1073" s="185"/>
      <c r="T1073" s="185"/>
      <c r="U1073" s="185"/>
      <c r="V1073" s="100" t="s">
        <v>7704</v>
      </c>
      <c r="W1073" s="95" t="s">
        <v>7216</v>
      </c>
      <c r="X1073" s="96"/>
      <c r="Y1073" s="96"/>
      <c r="Z1073" s="96"/>
      <c r="AA1073" s="96"/>
      <c r="AB1073" s="96"/>
      <c r="AC1073" s="95"/>
      <c r="AD1073" s="95" t="s">
        <v>6606</v>
      </c>
      <c r="AE1073" s="100"/>
      <c r="AF1073" s="100" t="s">
        <v>2735</v>
      </c>
      <c r="AG1073" s="186"/>
      <c r="AH1073" s="187"/>
      <c r="AI1073" s="187"/>
      <c r="AJ1073" s="187"/>
      <c r="AK1073" s="188"/>
      <c r="AL1073" s="188"/>
      <c r="AM1073" s="189"/>
      <c r="AN1073" s="189"/>
      <c r="AO1073" s="189"/>
      <c r="AP1073" s="189"/>
      <c r="AQ1073" s="189"/>
      <c r="AR1073" s="189"/>
      <c r="AS1073" s="189"/>
      <c r="AT1073" s="194" t="s">
        <v>2616</v>
      </c>
      <c r="AU1073" s="104"/>
      <c r="AV1073" s="104"/>
      <c r="AW1073" s="104"/>
      <c r="AX1073" s="104"/>
      <c r="AY1073" s="104"/>
      <c r="AZ1073" s="104"/>
      <c r="BA1073" s="104"/>
      <c r="BB1073" s="104"/>
      <c r="BC1073" s="104"/>
      <c r="BD1073" s="104"/>
      <c r="BE1073" s="162"/>
      <c r="BF1073" s="104"/>
      <c r="BG1073" s="363"/>
      <c r="BH1073" s="213" t="s">
        <v>2617</v>
      </c>
      <c r="BI1073" s="193" t="s">
        <v>2617</v>
      </c>
      <c r="BJ1073" s="193" t="s">
        <v>7705</v>
      </c>
      <c r="BK1073" s="109"/>
    </row>
    <row r="1074" s="193" customFormat="true" ht="12.75" hidden="true" customHeight="true" outlineLevel="0" collapsed="false">
      <c r="A1074" s="315"/>
      <c r="B1074" s="316"/>
      <c r="C1074" s="316"/>
      <c r="D1074" s="332" t="s">
        <v>2618</v>
      </c>
      <c r="E1074" s="317" t="s">
        <v>2620</v>
      </c>
      <c r="F1074" s="87" t="s">
        <v>7706</v>
      </c>
      <c r="G1074" s="88"/>
      <c r="H1074" s="89" t="s">
        <v>7707</v>
      </c>
      <c r="I1074" s="90"/>
      <c r="J1074" s="90"/>
      <c r="K1074" s="91"/>
      <c r="L1074" s="92"/>
      <c r="M1074" s="90" t="s">
        <v>2749</v>
      </c>
      <c r="N1074" s="90"/>
      <c r="O1074" s="90"/>
      <c r="P1074" s="91"/>
      <c r="Q1074" s="185"/>
      <c r="R1074" s="185"/>
      <c r="S1074" s="185"/>
      <c r="T1074" s="185"/>
      <c r="U1074" s="185"/>
      <c r="V1074" s="100" t="s">
        <v>7708</v>
      </c>
      <c r="W1074" s="95" t="s">
        <v>7216</v>
      </c>
      <c r="X1074" s="96"/>
      <c r="Y1074" s="96"/>
      <c r="Z1074" s="96"/>
      <c r="AA1074" s="96"/>
      <c r="AB1074" s="96"/>
      <c r="AC1074" s="95"/>
      <c r="AD1074" s="95" t="s">
        <v>6606</v>
      </c>
      <c r="AE1074" s="100"/>
      <c r="AF1074" s="100" t="s">
        <v>2735</v>
      </c>
      <c r="AG1074" s="186"/>
      <c r="AH1074" s="187"/>
      <c r="AI1074" s="187"/>
      <c r="AJ1074" s="187"/>
      <c r="AK1074" s="188"/>
      <c r="AL1074" s="188"/>
      <c r="AM1074" s="189"/>
      <c r="AN1074" s="189"/>
      <c r="AO1074" s="189"/>
      <c r="AP1074" s="189"/>
      <c r="AQ1074" s="189"/>
      <c r="AR1074" s="189"/>
      <c r="AS1074" s="189"/>
      <c r="AT1074" s="194" t="s">
        <v>2619</v>
      </c>
      <c r="AU1074" s="104"/>
      <c r="AV1074" s="104"/>
      <c r="AW1074" s="104"/>
      <c r="AX1074" s="104"/>
      <c r="AY1074" s="104"/>
      <c r="AZ1074" s="104"/>
      <c r="BA1074" s="104"/>
      <c r="BB1074" s="104"/>
      <c r="BC1074" s="104"/>
      <c r="BD1074" s="104"/>
      <c r="BE1074" s="162"/>
      <c r="BF1074" s="104"/>
      <c r="BG1074" s="363"/>
      <c r="BH1074" s="213" t="s">
        <v>2620</v>
      </c>
      <c r="BI1074" s="193" t="s">
        <v>2620</v>
      </c>
      <c r="BJ1074" s="193" t="s">
        <v>7709</v>
      </c>
      <c r="BK1074" s="109"/>
    </row>
    <row r="1075" s="193" customFormat="true" ht="12.75" hidden="true" customHeight="true" outlineLevel="0" collapsed="false">
      <c r="A1075" s="315"/>
      <c r="B1075" s="316"/>
      <c r="C1075" s="316"/>
      <c r="D1075" s="332" t="s">
        <v>2621</v>
      </c>
      <c r="E1075" s="317" t="s">
        <v>2623</v>
      </c>
      <c r="F1075" s="87" t="s">
        <v>7710</v>
      </c>
      <c r="G1075" s="88"/>
      <c r="H1075" s="89" t="s">
        <v>7711</v>
      </c>
      <c r="I1075" s="90"/>
      <c r="J1075" s="90"/>
      <c r="K1075" s="91"/>
      <c r="L1075" s="92"/>
      <c r="M1075" s="90" t="s">
        <v>2749</v>
      </c>
      <c r="N1075" s="90"/>
      <c r="O1075" s="90"/>
      <c r="P1075" s="91"/>
      <c r="Q1075" s="185"/>
      <c r="R1075" s="185"/>
      <c r="S1075" s="185"/>
      <c r="T1075" s="185"/>
      <c r="U1075" s="185"/>
      <c r="V1075" s="100" t="s">
        <v>7712</v>
      </c>
      <c r="W1075" s="95" t="s">
        <v>7216</v>
      </c>
      <c r="X1075" s="96"/>
      <c r="Y1075" s="96"/>
      <c r="Z1075" s="96"/>
      <c r="AA1075" s="96"/>
      <c r="AB1075" s="96"/>
      <c r="AC1075" s="95"/>
      <c r="AD1075" s="95" t="s">
        <v>6606</v>
      </c>
      <c r="AE1075" s="100"/>
      <c r="AF1075" s="100" t="s">
        <v>2735</v>
      </c>
      <c r="AG1075" s="186"/>
      <c r="AH1075" s="187"/>
      <c r="AI1075" s="187"/>
      <c r="AJ1075" s="187"/>
      <c r="AK1075" s="188"/>
      <c r="AL1075" s="188"/>
      <c r="AM1075" s="189"/>
      <c r="AN1075" s="189"/>
      <c r="AO1075" s="189"/>
      <c r="AP1075" s="189"/>
      <c r="AQ1075" s="189"/>
      <c r="AR1075" s="189"/>
      <c r="AS1075" s="189"/>
      <c r="AT1075" s="194" t="s">
        <v>2622</v>
      </c>
      <c r="AU1075" s="104"/>
      <c r="AV1075" s="104"/>
      <c r="AW1075" s="104"/>
      <c r="AX1075" s="104"/>
      <c r="AY1075" s="104"/>
      <c r="AZ1075" s="104"/>
      <c r="BA1075" s="104"/>
      <c r="BB1075" s="104"/>
      <c r="BC1075" s="104"/>
      <c r="BD1075" s="104"/>
      <c r="BE1075" s="162"/>
      <c r="BF1075" s="104"/>
      <c r="BG1075" s="363"/>
      <c r="BH1075" s="213" t="s">
        <v>2623</v>
      </c>
      <c r="BI1075" s="193" t="s">
        <v>2623</v>
      </c>
      <c r="BJ1075" s="193" t="s">
        <v>7713</v>
      </c>
      <c r="BK1075" s="109"/>
    </row>
    <row r="1076" s="193" customFormat="true" ht="12.75" hidden="true" customHeight="true" outlineLevel="0" collapsed="false">
      <c r="A1076" s="315"/>
      <c r="B1076" s="316"/>
      <c r="C1076" s="316"/>
      <c r="D1076" s="332" t="s">
        <v>2624</v>
      </c>
      <c r="E1076" s="317" t="s">
        <v>2626</v>
      </c>
      <c r="F1076" s="87" t="s">
        <v>7714</v>
      </c>
      <c r="G1076" s="88"/>
      <c r="H1076" s="89" t="s">
        <v>7715</v>
      </c>
      <c r="I1076" s="90"/>
      <c r="J1076" s="90"/>
      <c r="K1076" s="91"/>
      <c r="L1076" s="92"/>
      <c r="M1076" s="90" t="s">
        <v>2749</v>
      </c>
      <c r="N1076" s="90"/>
      <c r="O1076" s="90"/>
      <c r="P1076" s="91"/>
      <c r="Q1076" s="185"/>
      <c r="R1076" s="185"/>
      <c r="S1076" s="185"/>
      <c r="T1076" s="185"/>
      <c r="U1076" s="185"/>
      <c r="V1076" s="100" t="s">
        <v>7716</v>
      </c>
      <c r="W1076" s="95" t="s">
        <v>7216</v>
      </c>
      <c r="X1076" s="96"/>
      <c r="Y1076" s="96"/>
      <c r="Z1076" s="96"/>
      <c r="AA1076" s="96"/>
      <c r="AB1076" s="96"/>
      <c r="AC1076" s="95"/>
      <c r="AD1076" s="95" t="s">
        <v>6606</v>
      </c>
      <c r="AE1076" s="100"/>
      <c r="AF1076" s="100" t="s">
        <v>2735</v>
      </c>
      <c r="AG1076" s="186"/>
      <c r="AH1076" s="187"/>
      <c r="AI1076" s="187"/>
      <c r="AJ1076" s="187"/>
      <c r="AK1076" s="188"/>
      <c r="AL1076" s="188"/>
      <c r="AM1076" s="189"/>
      <c r="AN1076" s="189"/>
      <c r="AO1076" s="189"/>
      <c r="AP1076" s="189"/>
      <c r="AQ1076" s="189"/>
      <c r="AR1076" s="189"/>
      <c r="AS1076" s="189"/>
      <c r="AT1076" s="194" t="s">
        <v>2625</v>
      </c>
      <c r="AU1076" s="104"/>
      <c r="AV1076" s="104"/>
      <c r="AW1076" s="104"/>
      <c r="AX1076" s="104"/>
      <c r="AY1076" s="104"/>
      <c r="AZ1076" s="104"/>
      <c r="BA1076" s="104"/>
      <c r="BB1076" s="104"/>
      <c r="BC1076" s="104"/>
      <c r="BD1076" s="104"/>
      <c r="BE1076" s="162"/>
      <c r="BF1076" s="104"/>
      <c r="BG1076" s="363"/>
      <c r="BH1076" s="213" t="s">
        <v>2626</v>
      </c>
      <c r="BI1076" s="193" t="s">
        <v>2626</v>
      </c>
      <c r="BJ1076" s="193" t="s">
        <v>7717</v>
      </c>
      <c r="BK1076" s="109"/>
    </row>
    <row r="1077" s="193" customFormat="true" ht="12.75" hidden="true" customHeight="true" outlineLevel="0" collapsed="false">
      <c r="A1077" s="315"/>
      <c r="B1077" s="316"/>
      <c r="C1077" s="316"/>
      <c r="D1077" s="332" t="s">
        <v>2627</v>
      </c>
      <c r="E1077" s="317" t="s">
        <v>2629</v>
      </c>
      <c r="F1077" s="87" t="s">
        <v>7718</v>
      </c>
      <c r="G1077" s="88"/>
      <c r="H1077" s="89" t="s">
        <v>7719</v>
      </c>
      <c r="I1077" s="90"/>
      <c r="J1077" s="90"/>
      <c r="K1077" s="91"/>
      <c r="L1077" s="92"/>
      <c r="M1077" s="90" t="s">
        <v>2749</v>
      </c>
      <c r="N1077" s="90"/>
      <c r="O1077" s="90"/>
      <c r="P1077" s="91"/>
      <c r="Q1077" s="185"/>
      <c r="R1077" s="185"/>
      <c r="S1077" s="185"/>
      <c r="T1077" s="185"/>
      <c r="U1077" s="185"/>
      <c r="V1077" s="100" t="s">
        <v>7720</v>
      </c>
      <c r="W1077" s="95" t="s">
        <v>7216</v>
      </c>
      <c r="X1077" s="96"/>
      <c r="Y1077" s="96"/>
      <c r="Z1077" s="96"/>
      <c r="AA1077" s="96"/>
      <c r="AB1077" s="96"/>
      <c r="AC1077" s="95"/>
      <c r="AD1077" s="95" t="s">
        <v>6606</v>
      </c>
      <c r="AE1077" s="100"/>
      <c r="AF1077" s="100" t="s">
        <v>2735</v>
      </c>
      <c r="AG1077" s="186"/>
      <c r="AH1077" s="187"/>
      <c r="AI1077" s="187"/>
      <c r="AJ1077" s="187"/>
      <c r="AK1077" s="188"/>
      <c r="AL1077" s="188"/>
      <c r="AM1077" s="189"/>
      <c r="AN1077" s="189"/>
      <c r="AO1077" s="189"/>
      <c r="AP1077" s="189"/>
      <c r="AQ1077" s="189"/>
      <c r="AR1077" s="189"/>
      <c r="AS1077" s="189"/>
      <c r="AT1077" s="194" t="s">
        <v>2628</v>
      </c>
      <c r="AU1077" s="104"/>
      <c r="AV1077" s="104"/>
      <c r="AW1077" s="104"/>
      <c r="AX1077" s="104"/>
      <c r="AY1077" s="104"/>
      <c r="AZ1077" s="104"/>
      <c r="BA1077" s="104"/>
      <c r="BB1077" s="104"/>
      <c r="BC1077" s="104"/>
      <c r="BD1077" s="104"/>
      <c r="BE1077" s="162"/>
      <c r="BF1077" s="104"/>
      <c r="BG1077" s="363"/>
      <c r="BH1077" s="213" t="s">
        <v>2629</v>
      </c>
      <c r="BI1077" s="193" t="s">
        <v>2629</v>
      </c>
      <c r="BJ1077" s="193" t="s">
        <v>7721</v>
      </c>
      <c r="BK1077" s="109"/>
    </row>
    <row r="1078" s="193" customFormat="true" ht="12.75" hidden="true" customHeight="true" outlineLevel="0" collapsed="false">
      <c r="A1078" s="315"/>
      <c r="B1078" s="316"/>
      <c r="C1078" s="316"/>
      <c r="D1078" s="370" t="s">
        <v>2630</v>
      </c>
      <c r="E1078" s="317" t="s">
        <v>2632</v>
      </c>
      <c r="F1078" s="87" t="s">
        <v>7722</v>
      </c>
      <c r="G1078" s="88"/>
      <c r="H1078" s="89" t="s">
        <v>7723</v>
      </c>
      <c r="I1078" s="90"/>
      <c r="J1078" s="90"/>
      <c r="K1078" s="91"/>
      <c r="L1078" s="92"/>
      <c r="M1078" s="90" t="s">
        <v>2749</v>
      </c>
      <c r="N1078" s="90"/>
      <c r="O1078" s="90"/>
      <c r="P1078" s="91"/>
      <c r="Q1078" s="185"/>
      <c r="R1078" s="185"/>
      <c r="S1078" s="185"/>
      <c r="T1078" s="185"/>
      <c r="U1078" s="185"/>
      <c r="V1078" s="100" t="s">
        <v>7724</v>
      </c>
      <c r="W1078" s="95" t="s">
        <v>7216</v>
      </c>
      <c r="X1078" s="96"/>
      <c r="Y1078" s="96"/>
      <c r="Z1078" s="96"/>
      <c r="AA1078" s="96"/>
      <c r="AB1078" s="96"/>
      <c r="AC1078" s="95"/>
      <c r="AD1078" s="95" t="s">
        <v>6606</v>
      </c>
      <c r="AE1078" s="100"/>
      <c r="AF1078" s="100" t="s">
        <v>2735</v>
      </c>
      <c r="AG1078" s="186"/>
      <c r="AH1078" s="187"/>
      <c r="AI1078" s="187"/>
      <c r="AJ1078" s="187"/>
      <c r="AK1078" s="188"/>
      <c r="AL1078" s="188"/>
      <c r="AM1078" s="189"/>
      <c r="AN1078" s="189"/>
      <c r="AO1078" s="189"/>
      <c r="AP1078" s="189"/>
      <c r="AQ1078" s="189"/>
      <c r="AR1078" s="189"/>
      <c r="AS1078" s="189"/>
      <c r="AT1078" s="194" t="s">
        <v>2631</v>
      </c>
      <c r="AU1078" s="104"/>
      <c r="AV1078" s="104"/>
      <c r="AW1078" s="104"/>
      <c r="AX1078" s="104"/>
      <c r="AY1078" s="104"/>
      <c r="AZ1078" s="104"/>
      <c r="BA1078" s="104"/>
      <c r="BB1078" s="104"/>
      <c r="BC1078" s="104"/>
      <c r="BD1078" s="104"/>
      <c r="BE1078" s="162"/>
      <c r="BF1078" s="104"/>
      <c r="BG1078" s="363"/>
      <c r="BH1078" s="213" t="s">
        <v>2632</v>
      </c>
      <c r="BI1078" s="193" t="s">
        <v>2632</v>
      </c>
      <c r="BJ1078" s="193" t="s">
        <v>7725</v>
      </c>
      <c r="BK1078" s="109"/>
    </row>
    <row r="1079" s="193" customFormat="true" ht="12.75" hidden="true" customHeight="true" outlineLevel="0" collapsed="false">
      <c r="A1079" s="315"/>
      <c r="B1079" s="316"/>
      <c r="C1079" s="316"/>
      <c r="D1079" s="370" t="s">
        <v>2633</v>
      </c>
      <c r="E1079" s="317" t="s">
        <v>2635</v>
      </c>
      <c r="F1079" s="87" t="s">
        <v>7726</v>
      </c>
      <c r="G1079" s="88"/>
      <c r="H1079" s="89" t="s">
        <v>7727</v>
      </c>
      <c r="I1079" s="90"/>
      <c r="J1079" s="90"/>
      <c r="K1079" s="91"/>
      <c r="L1079" s="92"/>
      <c r="M1079" s="90" t="s">
        <v>2749</v>
      </c>
      <c r="N1079" s="90"/>
      <c r="O1079" s="90"/>
      <c r="P1079" s="91"/>
      <c r="Q1079" s="185"/>
      <c r="R1079" s="185"/>
      <c r="S1079" s="185"/>
      <c r="T1079" s="185"/>
      <c r="U1079" s="185"/>
      <c r="V1079" s="100" t="s">
        <v>7728</v>
      </c>
      <c r="W1079" s="95" t="s">
        <v>7216</v>
      </c>
      <c r="X1079" s="96"/>
      <c r="Y1079" s="96"/>
      <c r="Z1079" s="96"/>
      <c r="AA1079" s="96"/>
      <c r="AB1079" s="96"/>
      <c r="AC1079" s="95"/>
      <c r="AD1079" s="95" t="s">
        <v>6606</v>
      </c>
      <c r="AE1079" s="100"/>
      <c r="AF1079" s="100" t="s">
        <v>2735</v>
      </c>
      <c r="AG1079" s="186"/>
      <c r="AH1079" s="187"/>
      <c r="AI1079" s="187"/>
      <c r="AJ1079" s="187"/>
      <c r="AK1079" s="188"/>
      <c r="AL1079" s="188"/>
      <c r="AM1079" s="189"/>
      <c r="AN1079" s="189"/>
      <c r="AO1079" s="189"/>
      <c r="AP1079" s="189"/>
      <c r="AQ1079" s="189"/>
      <c r="AR1079" s="189"/>
      <c r="AS1079" s="189"/>
      <c r="AT1079" s="194" t="s">
        <v>2634</v>
      </c>
      <c r="AU1079" s="104"/>
      <c r="AV1079" s="104"/>
      <c r="AW1079" s="104"/>
      <c r="AX1079" s="104"/>
      <c r="AY1079" s="104"/>
      <c r="AZ1079" s="104"/>
      <c r="BA1079" s="104"/>
      <c r="BB1079" s="104"/>
      <c r="BC1079" s="104"/>
      <c r="BD1079" s="104"/>
      <c r="BE1079" s="162"/>
      <c r="BF1079" s="104"/>
      <c r="BG1079" s="363"/>
      <c r="BH1079" s="213" t="s">
        <v>2635</v>
      </c>
      <c r="BI1079" s="193" t="s">
        <v>2635</v>
      </c>
      <c r="BJ1079" s="193" t="s">
        <v>7729</v>
      </c>
      <c r="BK1079" s="109"/>
    </row>
    <row r="1080" s="193" customFormat="true" ht="12.75" hidden="true" customHeight="true" outlineLevel="0" collapsed="false">
      <c r="A1080" s="315"/>
      <c r="B1080" s="316"/>
      <c r="C1080" s="316"/>
      <c r="D1080" s="370" t="s">
        <v>2636</v>
      </c>
      <c r="E1080" s="317" t="s">
        <v>2638</v>
      </c>
      <c r="F1080" s="87" t="s">
        <v>7730</v>
      </c>
      <c r="G1080" s="88"/>
      <c r="H1080" s="89" t="s">
        <v>7731</v>
      </c>
      <c r="I1080" s="90"/>
      <c r="J1080" s="90"/>
      <c r="K1080" s="91"/>
      <c r="L1080" s="90"/>
      <c r="M1080" s="90" t="s">
        <v>2749</v>
      </c>
      <c r="N1080" s="90"/>
      <c r="O1080" s="90"/>
      <c r="P1080" s="91"/>
      <c r="Q1080" s="185"/>
      <c r="R1080" s="185"/>
      <c r="S1080" s="185"/>
      <c r="T1080" s="185"/>
      <c r="U1080" s="185"/>
      <c r="V1080" s="100" t="s">
        <v>7732</v>
      </c>
      <c r="W1080" s="95" t="s">
        <v>7216</v>
      </c>
      <c r="X1080" s="96"/>
      <c r="Y1080" s="96"/>
      <c r="Z1080" s="96"/>
      <c r="AA1080" s="96"/>
      <c r="AB1080" s="96"/>
      <c r="AC1080" s="95"/>
      <c r="AD1080" s="95" t="s">
        <v>6606</v>
      </c>
      <c r="AE1080" s="100"/>
      <c r="AF1080" s="100" t="s">
        <v>2735</v>
      </c>
      <c r="AG1080" s="186"/>
      <c r="AH1080" s="187"/>
      <c r="AI1080" s="187"/>
      <c r="AJ1080" s="187"/>
      <c r="AK1080" s="188"/>
      <c r="AL1080" s="188"/>
      <c r="AM1080" s="189"/>
      <c r="AN1080" s="189"/>
      <c r="AO1080" s="189"/>
      <c r="AP1080" s="189"/>
      <c r="AQ1080" s="189"/>
      <c r="AR1080" s="189"/>
      <c r="AS1080" s="189"/>
      <c r="AT1080" s="194" t="s">
        <v>2637</v>
      </c>
      <c r="AU1080" s="104"/>
      <c r="AV1080" s="104"/>
      <c r="AW1080" s="104"/>
      <c r="AX1080" s="104"/>
      <c r="AY1080" s="104"/>
      <c r="AZ1080" s="104"/>
      <c r="BA1080" s="104"/>
      <c r="BB1080" s="104"/>
      <c r="BC1080" s="104"/>
      <c r="BD1080" s="104"/>
      <c r="BE1080" s="162"/>
      <c r="BF1080" s="104"/>
      <c r="BG1080" s="363"/>
      <c r="BH1080" s="213" t="s">
        <v>2638</v>
      </c>
      <c r="BI1080" s="193" t="s">
        <v>2638</v>
      </c>
      <c r="BJ1080" s="193" t="s">
        <v>7733</v>
      </c>
      <c r="BK1080" s="109"/>
    </row>
    <row r="1081" s="193" customFormat="true" ht="13.5" hidden="true" customHeight="true" outlineLevel="0" collapsed="false">
      <c r="A1081" s="315"/>
      <c r="B1081" s="316"/>
      <c r="C1081" s="316"/>
      <c r="D1081" s="373" t="s">
        <v>2639</v>
      </c>
      <c r="E1081" s="317" t="s">
        <v>2640</v>
      </c>
      <c r="F1081" s="87" t="s">
        <v>7734</v>
      </c>
      <c r="G1081" s="88"/>
      <c r="H1081" s="89" t="s">
        <v>7735</v>
      </c>
      <c r="I1081" s="90"/>
      <c r="J1081" s="90"/>
      <c r="K1081" s="91"/>
      <c r="L1081" s="90"/>
      <c r="M1081" s="90" t="s">
        <v>2749</v>
      </c>
      <c r="N1081" s="90"/>
      <c r="O1081" s="90"/>
      <c r="P1081" s="91"/>
      <c r="Q1081" s="185"/>
      <c r="R1081" s="185"/>
      <c r="S1081" s="185"/>
      <c r="T1081" s="185"/>
      <c r="U1081" s="185"/>
      <c r="V1081" s="100" t="s">
        <v>7736</v>
      </c>
      <c r="W1081" s="95" t="s">
        <v>7216</v>
      </c>
      <c r="X1081" s="96"/>
      <c r="Y1081" s="96"/>
      <c r="Z1081" s="96"/>
      <c r="AA1081" s="96"/>
      <c r="AB1081" s="96"/>
      <c r="AC1081" s="95"/>
      <c r="AD1081" s="95" t="s">
        <v>6606</v>
      </c>
      <c r="AE1081" s="100"/>
      <c r="AF1081" s="100" t="s">
        <v>2735</v>
      </c>
      <c r="AG1081" s="186"/>
      <c r="AH1081" s="187"/>
      <c r="AI1081" s="187"/>
      <c r="AJ1081" s="187"/>
      <c r="AK1081" s="188"/>
      <c r="AL1081" s="188"/>
      <c r="AM1081" s="189"/>
      <c r="AN1081" s="189"/>
      <c r="AO1081" s="189"/>
      <c r="AP1081" s="189"/>
      <c r="AQ1081" s="189"/>
      <c r="AR1081" s="189"/>
      <c r="AS1081" s="189"/>
      <c r="AT1081" s="194" t="s">
        <v>2639</v>
      </c>
      <c r="AU1081" s="104"/>
      <c r="AV1081" s="104"/>
      <c r="AW1081" s="104"/>
      <c r="AX1081" s="104"/>
      <c r="AY1081" s="104"/>
      <c r="AZ1081" s="104"/>
      <c r="BA1081" s="104"/>
      <c r="BB1081" s="104"/>
      <c r="BC1081" s="104"/>
      <c r="BD1081" s="104"/>
      <c r="BE1081" s="162"/>
      <c r="BF1081" s="104"/>
      <c r="BG1081" s="363"/>
      <c r="BH1081" s="228" t="s">
        <v>2640</v>
      </c>
      <c r="BI1081" s="193" t="s">
        <v>2640</v>
      </c>
      <c r="BJ1081" s="193" t="s">
        <v>7737</v>
      </c>
      <c r="BK1081" s="109"/>
    </row>
    <row r="1082" s="193" customFormat="true" ht="12.75" hidden="true" customHeight="true" outlineLevel="0" collapsed="false">
      <c r="A1082" s="315"/>
      <c r="B1082" s="316"/>
      <c r="C1082" s="316"/>
      <c r="D1082" s="380" t="s">
        <v>2641</v>
      </c>
      <c r="E1082" s="317" t="s">
        <v>2642</v>
      </c>
      <c r="F1082" s="87" t="s">
        <v>7738</v>
      </c>
      <c r="G1082" s="88"/>
      <c r="H1082" s="89" t="s">
        <v>7739</v>
      </c>
      <c r="I1082" s="90"/>
      <c r="J1082" s="90"/>
      <c r="K1082" s="91"/>
      <c r="L1082" s="90"/>
      <c r="M1082" s="90" t="s">
        <v>2749</v>
      </c>
      <c r="N1082" s="90"/>
      <c r="O1082" s="90"/>
      <c r="P1082" s="91"/>
      <c r="Q1082" s="185"/>
      <c r="R1082" s="185"/>
      <c r="S1082" s="185"/>
      <c r="T1082" s="185"/>
      <c r="U1082" s="185"/>
      <c r="V1082" s="100" t="s">
        <v>7740</v>
      </c>
      <c r="W1082" s="95" t="s">
        <v>7216</v>
      </c>
      <c r="X1082" s="96"/>
      <c r="Y1082" s="96"/>
      <c r="Z1082" s="96"/>
      <c r="AA1082" s="96"/>
      <c r="AB1082" s="96"/>
      <c r="AC1082" s="95"/>
      <c r="AD1082" s="95" t="s">
        <v>6606</v>
      </c>
      <c r="AE1082" s="100"/>
      <c r="AF1082" s="100" t="s">
        <v>2735</v>
      </c>
      <c r="AG1082" s="186"/>
      <c r="AH1082" s="187"/>
      <c r="AI1082" s="187"/>
      <c r="AJ1082" s="187"/>
      <c r="AK1082" s="188"/>
      <c r="AL1082" s="188"/>
      <c r="AM1082" s="189"/>
      <c r="AN1082" s="189"/>
      <c r="AO1082" s="189"/>
      <c r="AP1082" s="189"/>
      <c r="AQ1082" s="189"/>
      <c r="AR1082" s="189"/>
      <c r="AS1082" s="189"/>
      <c r="AT1082" s="194" t="s">
        <v>2641</v>
      </c>
      <c r="AU1082" s="104"/>
      <c r="AV1082" s="104"/>
      <c r="AW1082" s="104"/>
      <c r="AX1082" s="104"/>
      <c r="AY1082" s="104"/>
      <c r="AZ1082" s="104"/>
      <c r="BA1082" s="104"/>
      <c r="BB1082" s="104"/>
      <c r="BC1082" s="104"/>
      <c r="BD1082" s="104"/>
      <c r="BE1082" s="162"/>
      <c r="BF1082" s="104"/>
      <c r="BG1082" s="363"/>
      <c r="BH1082" s="228" t="s">
        <v>2642</v>
      </c>
      <c r="BI1082" s="193" t="s">
        <v>2642</v>
      </c>
      <c r="BJ1082" s="193" t="s">
        <v>7741</v>
      </c>
      <c r="BK1082" s="109"/>
    </row>
    <row r="1083" s="193" customFormat="true" ht="13.5" hidden="true" customHeight="true" outlineLevel="0" collapsed="false">
      <c r="A1083" s="315"/>
      <c r="B1083" s="316"/>
      <c r="C1083" s="316"/>
      <c r="D1083" s="373" t="s">
        <v>2643</v>
      </c>
      <c r="E1083" s="317" t="s">
        <v>2644</v>
      </c>
      <c r="F1083" s="87" t="s">
        <v>7742</v>
      </c>
      <c r="G1083" s="88"/>
      <c r="H1083" s="89" t="s">
        <v>7743</v>
      </c>
      <c r="I1083" s="90"/>
      <c r="J1083" s="90"/>
      <c r="K1083" s="91"/>
      <c r="L1083" s="90"/>
      <c r="M1083" s="90" t="s">
        <v>2749</v>
      </c>
      <c r="N1083" s="90"/>
      <c r="O1083" s="90"/>
      <c r="P1083" s="91"/>
      <c r="Q1083" s="185"/>
      <c r="R1083" s="185"/>
      <c r="S1083" s="185"/>
      <c r="T1083" s="185"/>
      <c r="U1083" s="185"/>
      <c r="V1083" s="100" t="s">
        <v>7744</v>
      </c>
      <c r="W1083" s="95" t="s">
        <v>7216</v>
      </c>
      <c r="X1083" s="96"/>
      <c r="Y1083" s="96"/>
      <c r="Z1083" s="96"/>
      <c r="AA1083" s="96"/>
      <c r="AB1083" s="96"/>
      <c r="AC1083" s="95"/>
      <c r="AD1083" s="95" t="s">
        <v>6606</v>
      </c>
      <c r="AE1083" s="100"/>
      <c r="AF1083" s="100" t="s">
        <v>2735</v>
      </c>
      <c r="AG1083" s="186"/>
      <c r="AH1083" s="187"/>
      <c r="AI1083" s="187"/>
      <c r="AJ1083" s="187"/>
      <c r="AK1083" s="188"/>
      <c r="AL1083" s="189"/>
      <c r="AM1083" s="189"/>
      <c r="AN1083" s="189"/>
      <c r="AO1083" s="189"/>
      <c r="AP1083" s="188"/>
      <c r="AQ1083" s="189"/>
      <c r="AR1083" s="189"/>
      <c r="AS1083" s="189"/>
      <c r="AT1083" s="194" t="s">
        <v>2643</v>
      </c>
      <c r="AU1083" s="104"/>
      <c r="AV1083" s="104"/>
      <c r="AW1083" s="104"/>
      <c r="AX1083" s="104"/>
      <c r="AY1083" s="104"/>
      <c r="AZ1083" s="104"/>
      <c r="BA1083" s="104"/>
      <c r="BB1083" s="104"/>
      <c r="BC1083" s="104"/>
      <c r="BD1083" s="104"/>
      <c r="BE1083" s="104"/>
      <c r="BF1083" s="104"/>
      <c r="BG1083" s="383"/>
      <c r="BH1083" s="228" t="s">
        <v>2644</v>
      </c>
      <c r="BI1083" s="193" t="s">
        <v>2644</v>
      </c>
      <c r="BJ1083" s="193" t="s">
        <v>7745</v>
      </c>
      <c r="BK1083" s="109"/>
    </row>
    <row r="1084" s="193" customFormat="true" ht="12.75" hidden="true" customHeight="true" outlineLevel="0" collapsed="false">
      <c r="A1084" s="315"/>
      <c r="B1084" s="316"/>
      <c r="C1084" s="316"/>
      <c r="D1084" s="384" t="s">
        <v>2645</v>
      </c>
      <c r="E1084" s="317" t="s">
        <v>2646</v>
      </c>
      <c r="F1084" s="87" t="s">
        <v>7746</v>
      </c>
      <c r="G1084" s="88"/>
      <c r="H1084" s="89" t="s">
        <v>7747</v>
      </c>
      <c r="I1084" s="90"/>
      <c r="J1084" s="90"/>
      <c r="K1084" s="91"/>
      <c r="L1084" s="90"/>
      <c r="M1084" s="90" t="s">
        <v>2749</v>
      </c>
      <c r="N1084" s="90"/>
      <c r="O1084" s="90"/>
      <c r="P1084" s="91"/>
      <c r="Q1084" s="185"/>
      <c r="R1084" s="185"/>
      <c r="S1084" s="185"/>
      <c r="T1084" s="185"/>
      <c r="U1084" s="185"/>
      <c r="V1084" s="100" t="s">
        <v>7748</v>
      </c>
      <c r="W1084" s="95" t="s">
        <v>7216</v>
      </c>
      <c r="X1084" s="96"/>
      <c r="Y1084" s="96"/>
      <c r="Z1084" s="96"/>
      <c r="AA1084" s="96"/>
      <c r="AB1084" s="96"/>
      <c r="AC1084" s="95"/>
      <c r="AD1084" s="95" t="s">
        <v>6606</v>
      </c>
      <c r="AE1084" s="100"/>
      <c r="AF1084" s="100" t="s">
        <v>2735</v>
      </c>
      <c r="AG1084" s="187"/>
      <c r="AH1084" s="187"/>
      <c r="AI1084" s="187"/>
      <c r="AJ1084" s="187"/>
      <c r="AK1084" s="188"/>
      <c r="AL1084" s="189"/>
      <c r="AM1084" s="189"/>
      <c r="AN1084" s="189"/>
      <c r="AO1084" s="189"/>
      <c r="AP1084" s="189"/>
      <c r="AQ1084" s="189"/>
      <c r="AR1084" s="189"/>
      <c r="AS1084" s="188"/>
      <c r="AT1084" s="238" t="s">
        <v>2645</v>
      </c>
      <c r="AU1084" s="104"/>
      <c r="AV1084" s="104"/>
      <c r="AW1084" s="104"/>
      <c r="AX1084" s="104"/>
      <c r="AY1084" s="104"/>
      <c r="AZ1084" s="104"/>
      <c r="BA1084" s="104"/>
      <c r="BB1084" s="104"/>
      <c r="BC1084" s="104"/>
      <c r="BD1084" s="104"/>
      <c r="BE1084" s="104"/>
      <c r="BF1084" s="104"/>
      <c r="BG1084" s="383"/>
      <c r="BH1084" s="228" t="s">
        <v>2646</v>
      </c>
      <c r="BI1084" s="193" t="s">
        <v>2646</v>
      </c>
      <c r="BJ1084" s="193" t="s">
        <v>7749</v>
      </c>
      <c r="BK1084" s="109"/>
    </row>
    <row r="1085" s="193" customFormat="true" ht="12.75" hidden="true" customHeight="true" outlineLevel="0" collapsed="false">
      <c r="A1085" s="315"/>
      <c r="B1085" s="316"/>
      <c r="C1085" s="316"/>
      <c r="D1085" s="384" t="s">
        <v>2647</v>
      </c>
      <c r="E1085" s="317" t="s">
        <v>2648</v>
      </c>
      <c r="F1085" s="87" t="s">
        <v>7750</v>
      </c>
      <c r="G1085" s="88"/>
      <c r="H1085" s="89" t="s">
        <v>7751</v>
      </c>
      <c r="I1085" s="90"/>
      <c r="J1085" s="90"/>
      <c r="K1085" s="91"/>
      <c r="L1085" s="90"/>
      <c r="M1085" s="90" t="s">
        <v>2749</v>
      </c>
      <c r="N1085" s="90"/>
      <c r="O1085" s="90"/>
      <c r="P1085" s="91"/>
      <c r="Q1085" s="185"/>
      <c r="R1085" s="185"/>
      <c r="S1085" s="185"/>
      <c r="T1085" s="185"/>
      <c r="U1085" s="185"/>
      <c r="V1085" s="100" t="s">
        <v>7752</v>
      </c>
      <c r="W1085" s="95" t="s">
        <v>7216</v>
      </c>
      <c r="X1085" s="96"/>
      <c r="Y1085" s="96"/>
      <c r="Z1085" s="96"/>
      <c r="AA1085" s="96"/>
      <c r="AB1085" s="96"/>
      <c r="AC1085" s="95"/>
      <c r="AD1085" s="95" t="s">
        <v>6606</v>
      </c>
      <c r="AE1085" s="100"/>
      <c r="AF1085" s="100" t="s">
        <v>2735</v>
      </c>
      <c r="AG1085" s="187"/>
      <c r="AH1085" s="187"/>
      <c r="AI1085" s="187"/>
      <c r="AJ1085" s="187"/>
      <c r="AK1085" s="188"/>
      <c r="AL1085" s="189"/>
      <c r="AM1085" s="189"/>
      <c r="AN1085" s="189"/>
      <c r="AO1085" s="189"/>
      <c r="AP1085" s="189"/>
      <c r="AQ1085" s="189"/>
      <c r="AR1085" s="189"/>
      <c r="AS1085" s="188"/>
      <c r="AT1085" s="239" t="s">
        <v>2647</v>
      </c>
      <c r="AU1085" s="104"/>
      <c r="AV1085" s="104"/>
      <c r="AW1085" s="104"/>
      <c r="AX1085" s="104"/>
      <c r="AY1085" s="104"/>
      <c r="AZ1085" s="104"/>
      <c r="BA1085" s="104"/>
      <c r="BB1085" s="104"/>
      <c r="BC1085" s="104"/>
      <c r="BD1085" s="104"/>
      <c r="BE1085" s="104"/>
      <c r="BF1085" s="104"/>
      <c r="BG1085" s="383"/>
      <c r="BH1085" s="228" t="s">
        <v>2648</v>
      </c>
      <c r="BI1085" s="193" t="s">
        <v>2648</v>
      </c>
      <c r="BJ1085" s="193" t="s">
        <v>7753</v>
      </c>
      <c r="BK1085" s="109"/>
    </row>
    <row r="1086" customFormat="false" ht="15" hidden="true" customHeight="true" outlineLevel="0" collapsed="false">
      <c r="A1086" s="315"/>
      <c r="B1086" s="330"/>
      <c r="C1086" s="330"/>
      <c r="D1086" s="332" t="s">
        <v>2649</v>
      </c>
      <c r="E1086" s="317" t="s">
        <v>2651</v>
      </c>
      <c r="F1086" s="87" t="s">
        <v>7754</v>
      </c>
      <c r="G1086" s="88"/>
      <c r="H1086" s="89" t="s">
        <v>7755</v>
      </c>
      <c r="I1086" s="90"/>
      <c r="J1086" s="90"/>
      <c r="K1086" s="91"/>
      <c r="L1086" s="90"/>
      <c r="M1086" s="90" t="s">
        <v>2749</v>
      </c>
      <c r="N1086" s="90"/>
      <c r="O1086" s="90"/>
      <c r="P1086" s="91"/>
      <c r="Q1086" s="185"/>
      <c r="R1086" s="185"/>
      <c r="S1086" s="185"/>
      <c r="T1086" s="185"/>
      <c r="U1086" s="185"/>
      <c r="V1086" s="100" t="s">
        <v>7756</v>
      </c>
      <c r="W1086" s="95" t="s">
        <v>7216</v>
      </c>
      <c r="X1086" s="96"/>
      <c r="Y1086" s="96"/>
      <c r="Z1086" s="96"/>
      <c r="AA1086" s="96"/>
      <c r="AB1086" s="96"/>
      <c r="AC1086" s="95"/>
      <c r="AD1086" s="95" t="s">
        <v>6606</v>
      </c>
      <c r="AE1086" s="100"/>
      <c r="AF1086" s="100" t="s">
        <v>2735</v>
      </c>
      <c r="AG1086" s="187"/>
      <c r="AH1086" s="187"/>
      <c r="AI1086" s="187"/>
      <c r="AJ1086" s="187"/>
      <c r="AK1086" s="188"/>
      <c r="AL1086" s="189"/>
      <c r="AM1086" s="189"/>
      <c r="AN1086" s="189"/>
      <c r="AO1086" s="189"/>
      <c r="AP1086" s="189"/>
      <c r="AQ1086" s="189"/>
      <c r="AR1086" s="189"/>
      <c r="AS1086" s="188"/>
      <c r="AT1086" s="239" t="s">
        <v>2650</v>
      </c>
      <c r="AU1086" s="104"/>
      <c r="AV1086" s="104"/>
      <c r="AW1086" s="104"/>
      <c r="AX1086" s="104"/>
      <c r="AY1086" s="104"/>
      <c r="AZ1086" s="104"/>
      <c r="BA1086" s="104"/>
      <c r="BB1086" s="104"/>
      <c r="BC1086" s="104"/>
      <c r="BD1086" s="104"/>
      <c r="BE1086" s="104"/>
      <c r="BF1086" s="104"/>
      <c r="BG1086" s="383"/>
      <c r="BH1086" s="228" t="s">
        <v>2651</v>
      </c>
      <c r="BI1086" s="1" t="s">
        <v>2651</v>
      </c>
      <c r="BJ1086" s="1" t="s">
        <v>7757</v>
      </c>
      <c r="BK1086" s="109"/>
    </row>
    <row r="1087" customFormat="false" ht="15" hidden="true" customHeight="true" outlineLevel="0" collapsed="false">
      <c r="A1087" s="315"/>
      <c r="B1087" s="330"/>
      <c r="C1087" s="330"/>
      <c r="D1087" s="332" t="s">
        <v>2652</v>
      </c>
      <c r="E1087" s="317" t="s">
        <v>2654</v>
      </c>
      <c r="F1087" s="87" t="s">
        <v>7758</v>
      </c>
      <c r="G1087" s="88"/>
      <c r="H1087" s="89" t="s">
        <v>7759</v>
      </c>
      <c r="I1087" s="90"/>
      <c r="J1087" s="90"/>
      <c r="K1087" s="91"/>
      <c r="L1087" s="90"/>
      <c r="M1087" s="90" t="s">
        <v>2749</v>
      </c>
      <c r="N1087" s="90"/>
      <c r="O1087" s="90"/>
      <c r="P1087" s="91"/>
      <c r="Q1087" s="185"/>
      <c r="R1087" s="185"/>
      <c r="S1087" s="185"/>
      <c r="T1087" s="185"/>
      <c r="U1087" s="185"/>
      <c r="V1087" s="100" t="s">
        <v>7760</v>
      </c>
      <c r="W1087" s="95" t="s">
        <v>7216</v>
      </c>
      <c r="X1087" s="96"/>
      <c r="Y1087" s="96"/>
      <c r="Z1087" s="96"/>
      <c r="AA1087" s="96"/>
      <c r="AB1087" s="96"/>
      <c r="AC1087" s="95"/>
      <c r="AD1087" s="95" t="s">
        <v>6606</v>
      </c>
      <c r="AE1087" s="100"/>
      <c r="AF1087" s="100" t="s">
        <v>2735</v>
      </c>
      <c r="AG1087" s="187"/>
      <c r="AH1087" s="187"/>
      <c r="AI1087" s="187"/>
      <c r="AJ1087" s="187"/>
      <c r="AK1087" s="188"/>
      <c r="AL1087" s="189"/>
      <c r="AM1087" s="189"/>
      <c r="AN1087" s="189"/>
      <c r="AO1087" s="189"/>
      <c r="AP1087" s="189"/>
      <c r="AQ1087" s="189"/>
      <c r="AR1087" s="189"/>
      <c r="AS1087" s="188"/>
      <c r="AT1087" s="239" t="s">
        <v>2653</v>
      </c>
      <c r="AU1087" s="104"/>
      <c r="AV1087" s="104"/>
      <c r="AW1087" s="104"/>
      <c r="AX1087" s="104"/>
      <c r="AY1087" s="104"/>
      <c r="AZ1087" s="104"/>
      <c r="BA1087" s="104"/>
      <c r="BB1087" s="104"/>
      <c r="BC1087" s="104"/>
      <c r="BD1087" s="104"/>
      <c r="BE1087" s="104"/>
      <c r="BF1087" s="104"/>
      <c r="BG1087" s="383"/>
      <c r="BH1087" s="228" t="s">
        <v>2654</v>
      </c>
      <c r="BI1087" s="1" t="s">
        <v>2654</v>
      </c>
      <c r="BJ1087" s="1" t="s">
        <v>7761</v>
      </c>
      <c r="BK1087" s="109"/>
    </row>
    <row r="1088" customFormat="false" ht="15" hidden="true" customHeight="true" outlineLevel="0" collapsed="false">
      <c r="A1088" s="315"/>
      <c r="B1088" s="330"/>
      <c r="C1088" s="330"/>
      <c r="D1088" s="332" t="s">
        <v>2655</v>
      </c>
      <c r="E1088" s="317" t="s">
        <v>2657</v>
      </c>
      <c r="F1088" s="87" t="s">
        <v>7762</v>
      </c>
      <c r="G1088" s="88"/>
      <c r="H1088" s="89" t="s">
        <v>7763</v>
      </c>
      <c r="I1088" s="90"/>
      <c r="J1088" s="90"/>
      <c r="K1088" s="91"/>
      <c r="L1088" s="90"/>
      <c r="M1088" s="90" t="s">
        <v>2749</v>
      </c>
      <c r="N1088" s="90"/>
      <c r="O1088" s="90"/>
      <c r="P1088" s="91"/>
      <c r="Q1088" s="185"/>
      <c r="R1088" s="185"/>
      <c r="S1088" s="185"/>
      <c r="T1088" s="185"/>
      <c r="U1088" s="185"/>
      <c r="V1088" s="100" t="s">
        <v>7764</v>
      </c>
      <c r="W1088" s="95" t="s">
        <v>7216</v>
      </c>
      <c r="X1088" s="96"/>
      <c r="Y1088" s="96"/>
      <c r="Z1088" s="96"/>
      <c r="AA1088" s="96"/>
      <c r="AB1088" s="96"/>
      <c r="AC1088" s="95"/>
      <c r="AD1088" s="95" t="s">
        <v>6606</v>
      </c>
      <c r="AE1088" s="100"/>
      <c r="AF1088" s="100" t="s">
        <v>2735</v>
      </c>
      <c r="AG1088" s="187"/>
      <c r="AH1088" s="187"/>
      <c r="AI1088" s="187"/>
      <c r="AJ1088" s="187"/>
      <c r="AK1088" s="188"/>
      <c r="AL1088" s="189"/>
      <c r="AM1088" s="189"/>
      <c r="AN1088" s="189"/>
      <c r="AO1088" s="189"/>
      <c r="AP1088" s="189"/>
      <c r="AQ1088" s="189"/>
      <c r="AR1088" s="189"/>
      <c r="AS1088" s="188"/>
      <c r="AT1088" s="239" t="s">
        <v>2656</v>
      </c>
      <c r="AU1088" s="104"/>
      <c r="AV1088" s="104"/>
      <c r="AW1088" s="104"/>
      <c r="AX1088" s="104"/>
      <c r="AY1088" s="104"/>
      <c r="AZ1088" s="104"/>
      <c r="BA1088" s="104"/>
      <c r="BB1088" s="104"/>
      <c r="BC1088" s="104"/>
      <c r="BD1088" s="104"/>
      <c r="BE1088" s="104"/>
      <c r="BF1088" s="104"/>
      <c r="BG1088" s="383"/>
      <c r="BH1088" s="228" t="s">
        <v>2657</v>
      </c>
      <c r="BI1088" s="1" t="s">
        <v>2657</v>
      </c>
      <c r="BJ1088" s="1" t="s">
        <v>7765</v>
      </c>
      <c r="BK1088" s="109"/>
    </row>
    <row r="1089" customFormat="false" ht="15" hidden="true" customHeight="true" outlineLevel="0" collapsed="false">
      <c r="A1089" s="315"/>
      <c r="B1089" s="330"/>
      <c r="C1089" s="330"/>
      <c r="D1089" s="332" t="s">
        <v>2658</v>
      </c>
      <c r="E1089" s="317" t="s">
        <v>2660</v>
      </c>
      <c r="F1089" s="87" t="s">
        <v>7766</v>
      </c>
      <c r="G1089" s="88"/>
      <c r="H1089" s="89" t="s">
        <v>7767</v>
      </c>
      <c r="I1089" s="90"/>
      <c r="J1089" s="90"/>
      <c r="K1089" s="91"/>
      <c r="L1089" s="90"/>
      <c r="M1089" s="90" t="s">
        <v>2749</v>
      </c>
      <c r="N1089" s="90"/>
      <c r="O1089" s="90"/>
      <c r="P1089" s="91"/>
      <c r="Q1089" s="185"/>
      <c r="R1089" s="185"/>
      <c r="S1089" s="185"/>
      <c r="T1089" s="185"/>
      <c r="U1089" s="185"/>
      <c r="V1089" s="100" t="s">
        <v>7768</v>
      </c>
      <c r="W1089" s="95" t="s">
        <v>7216</v>
      </c>
      <c r="X1089" s="96"/>
      <c r="Y1089" s="96"/>
      <c r="Z1089" s="96"/>
      <c r="AA1089" s="96"/>
      <c r="AB1089" s="96"/>
      <c r="AC1089" s="95"/>
      <c r="AD1089" s="95" t="s">
        <v>6606</v>
      </c>
      <c r="AE1089" s="100"/>
      <c r="AF1089" s="100" t="s">
        <v>2735</v>
      </c>
      <c r="AG1089" s="187"/>
      <c r="AH1089" s="187"/>
      <c r="AI1089" s="187"/>
      <c r="AJ1089" s="187"/>
      <c r="AK1089" s="188"/>
      <c r="AL1089" s="189"/>
      <c r="AM1089" s="189"/>
      <c r="AN1089" s="189"/>
      <c r="AO1089" s="189"/>
      <c r="AP1089" s="189"/>
      <c r="AQ1089" s="189"/>
      <c r="AR1089" s="189"/>
      <c r="AS1089" s="188"/>
      <c r="AT1089" s="239" t="s">
        <v>2659</v>
      </c>
      <c r="AU1089" s="104"/>
      <c r="AV1089" s="104"/>
      <c r="AW1089" s="104"/>
      <c r="AX1089" s="104"/>
      <c r="AY1089" s="104"/>
      <c r="AZ1089" s="104"/>
      <c r="BA1089" s="104"/>
      <c r="BB1089" s="104"/>
      <c r="BC1089" s="104"/>
      <c r="BD1089" s="104"/>
      <c r="BE1089" s="104"/>
      <c r="BF1089" s="104"/>
      <c r="BG1089" s="383"/>
      <c r="BH1089" s="228" t="s">
        <v>2660</v>
      </c>
      <c r="BI1089" s="1" t="s">
        <v>2660</v>
      </c>
      <c r="BJ1089" s="1" t="s">
        <v>7769</v>
      </c>
      <c r="BK1089" s="109"/>
    </row>
    <row r="1090" customFormat="false" ht="15" hidden="true" customHeight="true" outlineLevel="0" collapsed="false">
      <c r="A1090" s="315"/>
      <c r="B1090" s="330"/>
      <c r="C1090" s="330"/>
      <c r="D1090" s="332" t="s">
        <v>2661</v>
      </c>
      <c r="E1090" s="317" t="s">
        <v>2663</v>
      </c>
      <c r="F1090" s="87" t="s">
        <v>7770</v>
      </c>
      <c r="G1090" s="88"/>
      <c r="H1090" s="89" t="s">
        <v>7771</v>
      </c>
      <c r="I1090" s="90"/>
      <c r="J1090" s="90"/>
      <c r="K1090" s="91"/>
      <c r="L1090" s="90"/>
      <c r="M1090" s="90" t="s">
        <v>2749</v>
      </c>
      <c r="N1090" s="90"/>
      <c r="O1090" s="90"/>
      <c r="P1090" s="91"/>
      <c r="Q1090" s="185"/>
      <c r="R1090" s="185"/>
      <c r="S1090" s="185"/>
      <c r="T1090" s="185"/>
      <c r="U1090" s="185"/>
      <c r="V1090" s="100" t="s">
        <v>7772</v>
      </c>
      <c r="W1090" s="95" t="s">
        <v>7216</v>
      </c>
      <c r="X1090" s="96"/>
      <c r="Y1090" s="96"/>
      <c r="Z1090" s="96"/>
      <c r="AA1090" s="96"/>
      <c r="AB1090" s="96"/>
      <c r="AC1090" s="95"/>
      <c r="AD1090" s="95" t="s">
        <v>6606</v>
      </c>
      <c r="AE1090" s="100"/>
      <c r="AF1090" s="100" t="s">
        <v>2735</v>
      </c>
      <c r="AG1090" s="187"/>
      <c r="AH1090" s="187"/>
      <c r="AI1090" s="187"/>
      <c r="AJ1090" s="187"/>
      <c r="AK1090" s="188"/>
      <c r="AL1090" s="189"/>
      <c r="AM1090" s="189"/>
      <c r="AN1090" s="189"/>
      <c r="AO1090" s="189"/>
      <c r="AP1090" s="189"/>
      <c r="AQ1090" s="189"/>
      <c r="AR1090" s="189"/>
      <c r="AS1090" s="188"/>
      <c r="AT1090" s="239" t="s">
        <v>2662</v>
      </c>
      <c r="AU1090" s="104"/>
      <c r="AV1090" s="104"/>
      <c r="AW1090" s="104"/>
      <c r="AX1090" s="104"/>
      <c r="AY1090" s="104"/>
      <c r="AZ1090" s="104"/>
      <c r="BA1090" s="104"/>
      <c r="BB1090" s="104"/>
      <c r="BC1090" s="104"/>
      <c r="BD1090" s="104"/>
      <c r="BE1090" s="104"/>
      <c r="BF1090" s="104"/>
      <c r="BG1090" s="383"/>
      <c r="BH1090" s="228" t="s">
        <v>2663</v>
      </c>
      <c r="BI1090" s="1" t="s">
        <v>2663</v>
      </c>
      <c r="BJ1090" s="1" t="s">
        <v>7773</v>
      </c>
      <c r="BK1090" s="109"/>
    </row>
    <row r="1091" customFormat="false" ht="15" hidden="true" customHeight="true" outlineLevel="0" collapsed="false">
      <c r="A1091" s="315"/>
      <c r="B1091" s="330"/>
      <c r="C1091" s="330"/>
      <c r="D1091" s="332" t="s">
        <v>2664</v>
      </c>
      <c r="E1091" s="317" t="s">
        <v>2666</v>
      </c>
      <c r="F1091" s="87" t="s">
        <v>7774</v>
      </c>
      <c r="G1091" s="88"/>
      <c r="H1091" s="89" t="s">
        <v>7775</v>
      </c>
      <c r="I1091" s="90"/>
      <c r="J1091" s="90"/>
      <c r="K1091" s="91"/>
      <c r="L1091" s="90"/>
      <c r="M1091" s="90" t="s">
        <v>2749</v>
      </c>
      <c r="N1091" s="90"/>
      <c r="O1091" s="90"/>
      <c r="P1091" s="91"/>
      <c r="Q1091" s="185"/>
      <c r="R1091" s="185"/>
      <c r="S1091" s="185"/>
      <c r="T1091" s="185"/>
      <c r="U1091" s="185"/>
      <c r="V1091" s="100" t="s">
        <v>7776</v>
      </c>
      <c r="W1091" s="95" t="s">
        <v>7216</v>
      </c>
      <c r="X1091" s="96"/>
      <c r="Y1091" s="96"/>
      <c r="Z1091" s="96"/>
      <c r="AA1091" s="96"/>
      <c r="AB1091" s="96"/>
      <c r="AC1091" s="95"/>
      <c r="AD1091" s="95" t="s">
        <v>6606</v>
      </c>
      <c r="AE1091" s="100"/>
      <c r="AF1091" s="100" t="s">
        <v>2735</v>
      </c>
      <c r="AG1091" s="187"/>
      <c r="AH1091" s="187"/>
      <c r="AI1091" s="187"/>
      <c r="AJ1091" s="187"/>
      <c r="AK1091" s="188"/>
      <c r="AL1091" s="189"/>
      <c r="AM1091" s="189"/>
      <c r="AN1091" s="189"/>
      <c r="AO1091" s="189"/>
      <c r="AP1091" s="189"/>
      <c r="AQ1091" s="189"/>
      <c r="AR1091" s="189"/>
      <c r="AS1091" s="188"/>
      <c r="AT1091" s="239" t="s">
        <v>2665</v>
      </c>
      <c r="AU1091" s="104"/>
      <c r="AV1091" s="104"/>
      <c r="AW1091" s="104"/>
      <c r="AX1091" s="104"/>
      <c r="AY1091" s="104"/>
      <c r="AZ1091" s="104"/>
      <c r="BA1091" s="104"/>
      <c r="BB1091" s="104"/>
      <c r="BC1091" s="104"/>
      <c r="BD1091" s="104"/>
      <c r="BE1091" s="104"/>
      <c r="BF1091" s="104"/>
      <c r="BG1091" s="383"/>
      <c r="BH1091" s="228" t="s">
        <v>2666</v>
      </c>
      <c r="BI1091" s="1" t="s">
        <v>2666</v>
      </c>
      <c r="BJ1091" s="1" t="s">
        <v>7777</v>
      </c>
      <c r="BK1091" s="109"/>
    </row>
    <row r="1092" customFormat="false" ht="15" hidden="true" customHeight="true" outlineLevel="0" collapsed="false">
      <c r="A1092" s="315"/>
      <c r="B1092" s="330"/>
      <c r="C1092" s="330"/>
      <c r="D1092" s="332" t="s">
        <v>2667</v>
      </c>
      <c r="E1092" s="317" t="s">
        <v>2669</v>
      </c>
      <c r="F1092" s="87" t="s">
        <v>7778</v>
      </c>
      <c r="G1092" s="88"/>
      <c r="H1092" s="89" t="s">
        <v>7779</v>
      </c>
      <c r="I1092" s="90"/>
      <c r="J1092" s="90"/>
      <c r="K1092" s="91"/>
      <c r="L1092" s="90"/>
      <c r="M1092" s="90" t="s">
        <v>2749</v>
      </c>
      <c r="N1092" s="90"/>
      <c r="O1092" s="90"/>
      <c r="P1092" s="91"/>
      <c r="Q1092" s="185"/>
      <c r="R1092" s="185"/>
      <c r="S1092" s="185"/>
      <c r="T1092" s="185"/>
      <c r="U1092" s="185"/>
      <c r="V1092" s="100" t="s">
        <v>7780</v>
      </c>
      <c r="W1092" s="95" t="s">
        <v>7216</v>
      </c>
      <c r="X1092" s="96"/>
      <c r="Y1092" s="96"/>
      <c r="Z1092" s="96"/>
      <c r="AA1092" s="96"/>
      <c r="AB1092" s="96"/>
      <c r="AC1092" s="95"/>
      <c r="AD1092" s="95" t="s">
        <v>6606</v>
      </c>
      <c r="AE1092" s="100"/>
      <c r="AF1092" s="100" t="s">
        <v>2735</v>
      </c>
      <c r="AG1092" s="187"/>
      <c r="AH1092" s="187"/>
      <c r="AI1092" s="187"/>
      <c r="AJ1092" s="187"/>
      <c r="AK1092" s="188"/>
      <c r="AL1092" s="189"/>
      <c r="AM1092" s="189"/>
      <c r="AN1092" s="189"/>
      <c r="AO1092" s="189"/>
      <c r="AP1092" s="189"/>
      <c r="AQ1092" s="189"/>
      <c r="AR1092" s="189"/>
      <c r="AS1092" s="188"/>
      <c r="AT1092" s="239" t="s">
        <v>2668</v>
      </c>
      <c r="AU1092" s="104"/>
      <c r="AV1092" s="104"/>
      <c r="AW1092" s="104"/>
      <c r="AX1092" s="104"/>
      <c r="AY1092" s="104"/>
      <c r="AZ1092" s="104"/>
      <c r="BA1092" s="104"/>
      <c r="BB1092" s="104"/>
      <c r="BC1092" s="104"/>
      <c r="BD1092" s="104"/>
      <c r="BE1092" s="104"/>
      <c r="BF1092" s="104"/>
      <c r="BG1092" s="383"/>
      <c r="BH1092" s="228" t="s">
        <v>2669</v>
      </c>
      <c r="BI1092" s="1" t="s">
        <v>2669</v>
      </c>
      <c r="BJ1092" s="1" t="s">
        <v>7781</v>
      </c>
      <c r="BK1092" s="109"/>
    </row>
    <row r="1093" customFormat="false" ht="15" hidden="true" customHeight="true" outlineLevel="0" collapsed="false">
      <c r="A1093" s="315"/>
      <c r="B1093" s="330"/>
      <c r="C1093" s="330"/>
      <c r="D1093" s="332" t="s">
        <v>2670</v>
      </c>
      <c r="E1093" s="317" t="s">
        <v>2672</v>
      </c>
      <c r="F1093" s="87" t="s">
        <v>7782</v>
      </c>
      <c r="G1093" s="88"/>
      <c r="H1093" s="89" t="s">
        <v>7783</v>
      </c>
      <c r="I1093" s="90"/>
      <c r="J1093" s="90"/>
      <c r="K1093" s="91"/>
      <c r="L1093" s="90"/>
      <c r="M1093" s="90" t="s">
        <v>2749</v>
      </c>
      <c r="N1093" s="90"/>
      <c r="O1093" s="90"/>
      <c r="P1093" s="91"/>
      <c r="Q1093" s="185"/>
      <c r="R1093" s="185"/>
      <c r="S1093" s="185"/>
      <c r="T1093" s="185"/>
      <c r="U1093" s="185"/>
      <c r="V1093" s="100" t="s">
        <v>7784</v>
      </c>
      <c r="W1093" s="95" t="s">
        <v>7216</v>
      </c>
      <c r="X1093" s="96"/>
      <c r="Y1093" s="96"/>
      <c r="Z1093" s="96"/>
      <c r="AA1093" s="96"/>
      <c r="AB1093" s="96"/>
      <c r="AC1093" s="95"/>
      <c r="AD1093" s="95" t="s">
        <v>6606</v>
      </c>
      <c r="AE1093" s="100"/>
      <c r="AF1093" s="100" t="s">
        <v>2735</v>
      </c>
      <c r="AG1093" s="187"/>
      <c r="AH1093" s="187"/>
      <c r="AI1093" s="187"/>
      <c r="AJ1093" s="187"/>
      <c r="AK1093" s="188"/>
      <c r="AL1093" s="189"/>
      <c r="AM1093" s="189"/>
      <c r="AN1093" s="189"/>
      <c r="AO1093" s="189"/>
      <c r="AP1093" s="189"/>
      <c r="AQ1093" s="189"/>
      <c r="AR1093" s="189"/>
      <c r="AS1093" s="188"/>
      <c r="AT1093" s="239" t="s">
        <v>2671</v>
      </c>
      <c r="AU1093" s="104"/>
      <c r="AV1093" s="104"/>
      <c r="AW1093" s="104"/>
      <c r="AX1093" s="104"/>
      <c r="AY1093" s="104"/>
      <c r="AZ1093" s="104"/>
      <c r="BA1093" s="104"/>
      <c r="BB1093" s="104"/>
      <c r="BC1093" s="104"/>
      <c r="BD1093" s="104"/>
      <c r="BE1093" s="104"/>
      <c r="BF1093" s="104"/>
      <c r="BG1093" s="383"/>
      <c r="BH1093" s="228" t="s">
        <v>2672</v>
      </c>
      <c r="BI1093" s="1" t="s">
        <v>2672</v>
      </c>
      <c r="BJ1093" s="1" t="s">
        <v>7785</v>
      </c>
      <c r="BK1093" s="109"/>
    </row>
    <row r="1094" customFormat="false" ht="15" hidden="true" customHeight="true" outlineLevel="0" collapsed="false">
      <c r="A1094" s="315"/>
      <c r="B1094" s="330"/>
      <c r="C1094" s="330"/>
      <c r="D1094" s="332" t="s">
        <v>2673</v>
      </c>
      <c r="E1094" s="317" t="s">
        <v>2674</v>
      </c>
      <c r="F1094" s="87" t="s">
        <v>7786</v>
      </c>
      <c r="G1094" s="88"/>
      <c r="H1094" s="89" t="s">
        <v>7787</v>
      </c>
      <c r="I1094" s="90"/>
      <c r="J1094" s="90"/>
      <c r="K1094" s="91"/>
      <c r="L1094" s="90"/>
      <c r="M1094" s="90" t="s">
        <v>2749</v>
      </c>
      <c r="N1094" s="90"/>
      <c r="O1094" s="90"/>
      <c r="P1094" s="91"/>
      <c r="Q1094" s="185"/>
      <c r="R1094" s="185"/>
      <c r="S1094" s="185"/>
      <c r="T1094" s="185"/>
      <c r="U1094" s="185"/>
      <c r="V1094" s="100" t="s">
        <v>7788</v>
      </c>
      <c r="W1094" s="95" t="s">
        <v>7216</v>
      </c>
      <c r="X1094" s="96"/>
      <c r="Y1094" s="96"/>
      <c r="Z1094" s="96"/>
      <c r="AA1094" s="96"/>
      <c r="AB1094" s="96"/>
      <c r="AC1094" s="95"/>
      <c r="AD1094" s="95" t="s">
        <v>6606</v>
      </c>
      <c r="AE1094" s="100"/>
      <c r="AF1094" s="100" t="s">
        <v>2735</v>
      </c>
      <c r="AG1094" s="187"/>
      <c r="AH1094" s="187"/>
      <c r="AI1094" s="187"/>
      <c r="AJ1094" s="187"/>
      <c r="AK1094" s="188"/>
      <c r="AL1094" s="189"/>
      <c r="AM1094" s="189"/>
      <c r="AN1094" s="189"/>
      <c r="AO1094" s="189"/>
      <c r="AP1094" s="189"/>
      <c r="AQ1094" s="189"/>
      <c r="AR1094" s="189"/>
      <c r="AS1094" s="188"/>
      <c r="AT1094" s="239" t="s">
        <v>2673</v>
      </c>
      <c r="AU1094" s="104"/>
      <c r="AV1094" s="104"/>
      <c r="AW1094" s="104"/>
      <c r="AX1094" s="104"/>
      <c r="AY1094" s="104"/>
      <c r="AZ1094" s="104"/>
      <c r="BA1094" s="104"/>
      <c r="BB1094" s="104"/>
      <c r="BC1094" s="104"/>
      <c r="BD1094" s="104"/>
      <c r="BE1094" s="104"/>
      <c r="BF1094" s="104"/>
      <c r="BG1094" s="383"/>
      <c r="BH1094" s="228" t="s">
        <v>2674</v>
      </c>
      <c r="BI1094" s="1" t="s">
        <v>2674</v>
      </c>
      <c r="BJ1094" s="1" t="s">
        <v>7789</v>
      </c>
      <c r="BK1094" s="109"/>
    </row>
    <row r="1095" customFormat="false" ht="15" hidden="true" customHeight="true" outlineLevel="0" collapsed="false">
      <c r="A1095" s="315"/>
      <c r="B1095" s="330"/>
      <c r="C1095" s="330"/>
      <c r="D1095" s="332" t="s">
        <v>2675</v>
      </c>
      <c r="E1095" s="317" t="s">
        <v>2676</v>
      </c>
      <c r="F1095" s="87" t="s">
        <v>7790</v>
      </c>
      <c r="G1095" s="88"/>
      <c r="H1095" s="89" t="s">
        <v>7791</v>
      </c>
      <c r="I1095" s="90"/>
      <c r="J1095" s="90"/>
      <c r="K1095" s="91"/>
      <c r="L1095" s="90"/>
      <c r="M1095" s="90" t="s">
        <v>2749</v>
      </c>
      <c r="N1095" s="90"/>
      <c r="O1095" s="90"/>
      <c r="P1095" s="91"/>
      <c r="Q1095" s="185"/>
      <c r="R1095" s="185"/>
      <c r="S1095" s="185"/>
      <c r="T1095" s="185"/>
      <c r="U1095" s="185"/>
      <c r="V1095" s="100" t="s">
        <v>7792</v>
      </c>
      <c r="W1095" s="95" t="s">
        <v>7216</v>
      </c>
      <c r="X1095" s="96"/>
      <c r="Y1095" s="96"/>
      <c r="Z1095" s="96"/>
      <c r="AA1095" s="96"/>
      <c r="AB1095" s="96"/>
      <c r="AC1095" s="95"/>
      <c r="AD1095" s="95" t="s">
        <v>6606</v>
      </c>
      <c r="AE1095" s="100"/>
      <c r="AF1095" s="100" t="s">
        <v>2735</v>
      </c>
      <c r="AG1095" s="187"/>
      <c r="AH1095" s="187"/>
      <c r="AI1095" s="187"/>
      <c r="AJ1095" s="187"/>
      <c r="AK1095" s="188"/>
      <c r="AL1095" s="189"/>
      <c r="AM1095" s="189"/>
      <c r="AN1095" s="189"/>
      <c r="AO1095" s="189"/>
      <c r="AP1095" s="189"/>
      <c r="AQ1095" s="189"/>
      <c r="AR1095" s="189"/>
      <c r="AS1095" s="188"/>
      <c r="AT1095" s="239" t="s">
        <v>2675</v>
      </c>
      <c r="AU1095" s="104"/>
      <c r="AV1095" s="104"/>
      <c r="AW1095" s="104"/>
      <c r="AX1095" s="104"/>
      <c r="AY1095" s="104"/>
      <c r="AZ1095" s="104"/>
      <c r="BA1095" s="104"/>
      <c r="BB1095" s="104"/>
      <c r="BC1095" s="104"/>
      <c r="BD1095" s="104"/>
      <c r="BE1095" s="104"/>
      <c r="BF1095" s="104"/>
      <c r="BG1095" s="383"/>
      <c r="BH1095" s="228" t="s">
        <v>2676</v>
      </c>
      <c r="BI1095" s="1" t="s">
        <v>2676</v>
      </c>
      <c r="BJ1095" s="1" t="s">
        <v>7793</v>
      </c>
      <c r="BK1095" s="109"/>
    </row>
    <row r="1096" customFormat="false" ht="15" hidden="true" customHeight="true" outlineLevel="0" collapsed="false">
      <c r="A1096" s="315"/>
      <c r="B1096" s="330"/>
      <c r="C1096" s="330"/>
      <c r="D1096" s="370" t="s">
        <v>2677</v>
      </c>
      <c r="E1096" s="317" t="s">
        <v>2678</v>
      </c>
      <c r="F1096" s="87" t="s">
        <v>7794</v>
      </c>
      <c r="G1096" s="88"/>
      <c r="H1096" s="89" t="s">
        <v>7795</v>
      </c>
      <c r="I1096" s="90"/>
      <c r="J1096" s="90"/>
      <c r="K1096" s="91"/>
      <c r="L1096" s="90"/>
      <c r="M1096" s="90" t="s">
        <v>2749</v>
      </c>
      <c r="N1096" s="90"/>
      <c r="O1096" s="90"/>
      <c r="P1096" s="91"/>
      <c r="Q1096" s="185"/>
      <c r="R1096" s="185"/>
      <c r="S1096" s="185"/>
      <c r="T1096" s="185"/>
      <c r="U1096" s="185"/>
      <c r="V1096" s="100" t="s">
        <v>7796</v>
      </c>
      <c r="W1096" s="95" t="s">
        <v>7216</v>
      </c>
      <c r="X1096" s="96"/>
      <c r="Y1096" s="96"/>
      <c r="Z1096" s="96"/>
      <c r="AA1096" s="96"/>
      <c r="AB1096" s="96"/>
      <c r="AC1096" s="95"/>
      <c r="AD1096" s="95" t="s">
        <v>6606</v>
      </c>
      <c r="AE1096" s="100"/>
      <c r="AF1096" s="100" t="s">
        <v>2735</v>
      </c>
      <c r="AG1096" s="187"/>
      <c r="AH1096" s="187"/>
      <c r="AI1096" s="187"/>
      <c r="AJ1096" s="187"/>
      <c r="AK1096" s="188"/>
      <c r="AL1096" s="189"/>
      <c r="AM1096" s="189"/>
      <c r="AN1096" s="189"/>
      <c r="AO1096" s="189"/>
      <c r="AP1096" s="189"/>
      <c r="AQ1096" s="189"/>
      <c r="AR1096" s="189"/>
      <c r="AS1096" s="188"/>
      <c r="AT1096" s="239" t="s">
        <v>2677</v>
      </c>
      <c r="AU1096" s="104"/>
      <c r="AV1096" s="104"/>
      <c r="AW1096" s="104"/>
      <c r="AX1096" s="104"/>
      <c r="AY1096" s="104"/>
      <c r="AZ1096" s="104"/>
      <c r="BA1096" s="104"/>
      <c r="BB1096" s="104"/>
      <c r="BC1096" s="104"/>
      <c r="BD1096" s="104"/>
      <c r="BE1096" s="104"/>
      <c r="BF1096" s="104"/>
      <c r="BG1096" s="383"/>
      <c r="BH1096" s="228" t="s">
        <v>2678</v>
      </c>
      <c r="BI1096" s="1" t="s">
        <v>2678</v>
      </c>
      <c r="BJ1096" s="1" t="s">
        <v>7797</v>
      </c>
      <c r="BK1096" s="109"/>
    </row>
    <row r="1097" customFormat="false" ht="15" hidden="true" customHeight="true" outlineLevel="0" collapsed="false">
      <c r="A1097" s="315"/>
      <c r="B1097" s="330"/>
      <c r="C1097" s="330"/>
      <c r="D1097" s="370" t="s">
        <v>2679</v>
      </c>
      <c r="E1097" s="317" t="s">
        <v>2680</v>
      </c>
      <c r="F1097" s="87" t="s">
        <v>7798</v>
      </c>
      <c r="G1097" s="88"/>
      <c r="H1097" s="89" t="s">
        <v>7799</v>
      </c>
      <c r="I1097" s="90"/>
      <c r="J1097" s="90"/>
      <c r="K1097" s="91"/>
      <c r="L1097" s="90"/>
      <c r="M1097" s="90" t="s">
        <v>2749</v>
      </c>
      <c r="N1097" s="90"/>
      <c r="O1097" s="90"/>
      <c r="P1097" s="91"/>
      <c r="Q1097" s="185"/>
      <c r="R1097" s="185"/>
      <c r="S1097" s="185"/>
      <c r="T1097" s="185"/>
      <c r="U1097" s="185"/>
      <c r="V1097" s="100" t="s">
        <v>7800</v>
      </c>
      <c r="W1097" s="95" t="s">
        <v>7216</v>
      </c>
      <c r="X1097" s="96"/>
      <c r="Y1097" s="96"/>
      <c r="Z1097" s="96"/>
      <c r="AA1097" s="96"/>
      <c r="AB1097" s="96"/>
      <c r="AC1097" s="95"/>
      <c r="AD1097" s="95" t="s">
        <v>6606</v>
      </c>
      <c r="AE1097" s="100"/>
      <c r="AF1097" s="100" t="s">
        <v>2735</v>
      </c>
      <c r="AG1097" s="187"/>
      <c r="AH1097" s="187"/>
      <c r="AI1097" s="187"/>
      <c r="AJ1097" s="187"/>
      <c r="AK1097" s="188"/>
      <c r="AL1097" s="189"/>
      <c r="AM1097" s="189"/>
      <c r="AN1097" s="189"/>
      <c r="AO1097" s="189"/>
      <c r="AP1097" s="189"/>
      <c r="AQ1097" s="189"/>
      <c r="AR1097" s="189"/>
      <c r="AS1097" s="188"/>
      <c r="AT1097" s="239" t="s">
        <v>2679</v>
      </c>
      <c r="AU1097" s="104"/>
      <c r="AV1097" s="104"/>
      <c r="AW1097" s="104"/>
      <c r="AX1097" s="104"/>
      <c r="AY1097" s="104"/>
      <c r="AZ1097" s="104"/>
      <c r="BA1097" s="104"/>
      <c r="BB1097" s="104"/>
      <c r="BC1097" s="104"/>
      <c r="BD1097" s="104"/>
      <c r="BE1097" s="104"/>
      <c r="BF1097" s="104"/>
      <c r="BG1097" s="383"/>
      <c r="BH1097" s="228" t="s">
        <v>2680</v>
      </c>
      <c r="BI1097" s="1" t="s">
        <v>2680</v>
      </c>
      <c r="BJ1097" s="1" t="s">
        <v>7801</v>
      </c>
      <c r="BK1097" s="109"/>
    </row>
    <row r="1098" customFormat="false" ht="15" hidden="true" customHeight="true" outlineLevel="0" collapsed="false">
      <c r="A1098" s="315"/>
      <c r="B1098" s="330"/>
      <c r="C1098" s="330"/>
      <c r="D1098" s="370" t="s">
        <v>2681</v>
      </c>
      <c r="E1098" s="317" t="s">
        <v>2682</v>
      </c>
      <c r="F1098" s="245" t="s">
        <v>7802</v>
      </c>
      <c r="G1098" s="246"/>
      <c r="H1098" s="241" t="s">
        <v>7803</v>
      </c>
      <c r="I1098" s="242"/>
      <c r="J1098" s="242"/>
      <c r="K1098" s="243"/>
      <c r="L1098" s="242"/>
      <c r="M1098" s="242" t="s">
        <v>2749</v>
      </c>
      <c r="N1098" s="242"/>
      <c r="O1098" s="242"/>
      <c r="P1098" s="243"/>
      <c r="Q1098" s="185"/>
      <c r="R1098" s="185"/>
      <c r="S1098" s="185"/>
      <c r="T1098" s="185"/>
      <c r="U1098" s="185"/>
      <c r="V1098" s="100" t="s">
        <v>7804</v>
      </c>
      <c r="W1098" s="95" t="s">
        <v>7216</v>
      </c>
      <c r="X1098" s="96"/>
      <c r="Y1098" s="96"/>
      <c r="Z1098" s="96"/>
      <c r="AA1098" s="96"/>
      <c r="AB1098" s="96"/>
      <c r="AC1098" s="95"/>
      <c r="AD1098" s="95" t="s">
        <v>6606</v>
      </c>
      <c r="AE1098" s="100"/>
      <c r="AF1098" s="100" t="s">
        <v>2735</v>
      </c>
      <c r="AG1098" s="187"/>
      <c r="AH1098" s="187"/>
      <c r="AI1098" s="187"/>
      <c r="AJ1098" s="187"/>
      <c r="AK1098" s="188"/>
      <c r="AL1098" s="189"/>
      <c r="AM1098" s="189"/>
      <c r="AN1098" s="189"/>
      <c r="AO1098" s="189"/>
      <c r="AP1098" s="189"/>
      <c r="AQ1098" s="189"/>
      <c r="AR1098" s="189"/>
      <c r="AS1098" s="188"/>
      <c r="AT1098" s="239" t="s">
        <v>2681</v>
      </c>
      <c r="AU1098" s="104"/>
      <c r="AV1098" s="104"/>
      <c r="AW1098" s="104"/>
      <c r="AX1098" s="104"/>
      <c r="AY1098" s="104"/>
      <c r="AZ1098" s="104"/>
      <c r="BA1098" s="104"/>
      <c r="BB1098" s="104"/>
      <c r="BC1098" s="104"/>
      <c r="BD1098" s="104"/>
      <c r="BE1098" s="104"/>
      <c r="BF1098" s="104"/>
      <c r="BG1098" s="383"/>
      <c r="BH1098" s="228" t="s">
        <v>2682</v>
      </c>
      <c r="BI1098" s="1" t="s">
        <v>2682</v>
      </c>
      <c r="BJ1098" s="1" t="s">
        <v>7805</v>
      </c>
      <c r="BK1098" s="109"/>
    </row>
    <row r="1099" customFormat="false" ht="15.75" hidden="true" customHeight="true" outlineLevel="0" collapsed="false">
      <c r="A1099" s="315"/>
      <c r="B1099" s="330"/>
      <c r="C1099" s="330"/>
      <c r="D1099" s="247" t="s">
        <v>2683</v>
      </c>
      <c r="E1099" s="247" t="s">
        <v>2684</v>
      </c>
      <c r="F1099" s="248"/>
      <c r="G1099" s="249"/>
      <c r="H1099" s="250"/>
      <c r="I1099" s="251"/>
      <c r="J1099" s="251"/>
      <c r="K1099" s="252"/>
      <c r="L1099" s="253"/>
      <c r="M1099" s="251"/>
      <c r="N1099" s="251"/>
      <c r="O1099" s="251"/>
      <c r="P1099" s="252"/>
      <c r="Q1099" s="185"/>
      <c r="R1099" s="185"/>
      <c r="S1099" s="185"/>
      <c r="T1099" s="185"/>
      <c r="U1099" s="185"/>
      <c r="V1099" s="254"/>
      <c r="W1099" s="255"/>
      <c r="X1099" s="256"/>
      <c r="Y1099" s="256"/>
      <c r="Z1099" s="256"/>
      <c r="AA1099" s="256"/>
      <c r="AB1099" s="256"/>
      <c r="AC1099" s="255"/>
      <c r="AD1099" s="255"/>
      <c r="AE1099" s="113"/>
      <c r="AF1099" s="113"/>
      <c r="AG1099" s="187"/>
      <c r="AH1099" s="187"/>
      <c r="AI1099" s="187"/>
      <c r="AJ1099" s="187"/>
      <c r="AK1099" s="188"/>
      <c r="AL1099" s="189"/>
      <c r="AM1099" s="189"/>
      <c r="AN1099" s="189"/>
      <c r="AO1099" s="189"/>
      <c r="AP1099" s="189"/>
      <c r="AQ1099" s="189"/>
      <c r="AR1099" s="189"/>
      <c r="AS1099" s="188"/>
      <c r="AT1099" s="104"/>
      <c r="AU1099" s="104"/>
      <c r="AV1099" s="104"/>
      <c r="AW1099" s="104"/>
      <c r="AX1099" s="104"/>
      <c r="AY1099" s="104"/>
      <c r="AZ1099" s="104"/>
      <c r="BA1099" s="104"/>
      <c r="BB1099" s="104"/>
      <c r="BC1099" s="104"/>
      <c r="BD1099" s="104"/>
      <c r="BE1099" s="104"/>
      <c r="BF1099" s="257" t="s">
        <v>1118</v>
      </c>
      <c r="BG1099" s="385"/>
      <c r="BH1099" s="258"/>
      <c r="BI1099" s="247" t="s">
        <v>2684</v>
      </c>
      <c r="BJ1099" s="162"/>
      <c r="BK1099" s="235"/>
    </row>
    <row r="1100" customFormat="false" ht="15" hidden="true" customHeight="true" outlineLevel="0" collapsed="false">
      <c r="A1100" s="315"/>
      <c r="B1100" s="330"/>
      <c r="C1100" s="330"/>
      <c r="D1100" s="370" t="s">
        <v>2685</v>
      </c>
      <c r="E1100" s="86" t="s">
        <v>7806</v>
      </c>
      <c r="F1100" s="245" t="s">
        <v>7807</v>
      </c>
      <c r="G1100" s="246"/>
      <c r="H1100" s="241" t="s">
        <v>2686</v>
      </c>
      <c r="I1100" s="242"/>
      <c r="J1100" s="242"/>
      <c r="K1100" s="243"/>
      <c r="L1100" s="244"/>
      <c r="M1100" s="242" t="s">
        <v>2749</v>
      </c>
      <c r="N1100" s="242"/>
      <c r="O1100" s="242"/>
      <c r="P1100" s="243"/>
      <c r="Q1100" s="185"/>
      <c r="R1100" s="185"/>
      <c r="S1100" s="185"/>
      <c r="T1100" s="185"/>
      <c r="U1100" s="185"/>
      <c r="V1100" s="254" t="s">
        <v>7808</v>
      </c>
      <c r="W1100" s="255" t="s">
        <v>7809</v>
      </c>
      <c r="X1100" s="256"/>
      <c r="Y1100" s="256"/>
      <c r="Z1100" s="256"/>
      <c r="AA1100" s="256"/>
      <c r="AB1100" s="256"/>
      <c r="AC1100" s="255"/>
      <c r="AD1100" s="255" t="s">
        <v>7810</v>
      </c>
      <c r="AE1100" s="113"/>
      <c r="AF1100" s="113" t="n">
        <v>0</v>
      </c>
      <c r="AG1100" s="187"/>
      <c r="AH1100" s="187"/>
      <c r="AI1100" s="187"/>
      <c r="AJ1100" s="187"/>
      <c r="AK1100" s="188"/>
      <c r="AL1100" s="189"/>
      <c r="AM1100" s="189"/>
      <c r="AN1100" s="189"/>
      <c r="AO1100" s="189"/>
      <c r="AP1100" s="189"/>
      <c r="AQ1100" s="189"/>
      <c r="AR1100" s="189"/>
      <c r="AS1100" s="188"/>
      <c r="AT1100" s="259" t="s">
        <v>2686</v>
      </c>
      <c r="AU1100" s="104"/>
      <c r="AV1100" s="104"/>
      <c r="AW1100" s="104"/>
      <c r="AX1100" s="104"/>
      <c r="AY1100" s="104"/>
      <c r="AZ1100" s="104"/>
      <c r="BA1100" s="104"/>
      <c r="BB1100" s="104"/>
      <c r="BC1100" s="104"/>
      <c r="BD1100" s="104"/>
      <c r="BE1100" s="104"/>
      <c r="BF1100" s="104"/>
      <c r="BG1100" s="383"/>
      <c r="BH1100" s="228" t="s">
        <v>2687</v>
      </c>
      <c r="BI1100" s="1" t="s">
        <v>7806</v>
      </c>
      <c r="BJ1100" s="1" t="s">
        <v>7811</v>
      </c>
      <c r="BK1100" s="109"/>
    </row>
    <row r="1101" customFormat="false" ht="15" hidden="true" customHeight="true" outlineLevel="0" collapsed="false">
      <c r="A1101" s="386"/>
      <c r="B1101" s="387"/>
      <c r="C1101" s="387"/>
      <c r="D1101" s="370" t="s">
        <v>2688</v>
      </c>
      <c r="E1101" s="86" t="s">
        <v>7812</v>
      </c>
      <c r="F1101" s="245" t="s">
        <v>7813</v>
      </c>
      <c r="G1101" s="246"/>
      <c r="H1101" s="241" t="s">
        <v>2689</v>
      </c>
      <c r="I1101" s="242"/>
      <c r="J1101" s="242"/>
      <c r="K1101" s="243"/>
      <c r="L1101" s="244"/>
      <c r="M1101" s="242" t="s">
        <v>2749</v>
      </c>
      <c r="N1101" s="242"/>
      <c r="O1101" s="242"/>
      <c r="P1101" s="243"/>
      <c r="Q1101" s="185"/>
      <c r="R1101" s="185"/>
      <c r="S1101" s="185"/>
      <c r="T1101" s="185"/>
      <c r="U1101" s="185"/>
      <c r="V1101" s="254" t="s">
        <v>7814</v>
      </c>
      <c r="W1101" s="255" t="s">
        <v>7815</v>
      </c>
      <c r="X1101" s="256"/>
      <c r="Y1101" s="256"/>
      <c r="Z1101" s="256"/>
      <c r="AA1101" s="256"/>
      <c r="AB1101" s="256"/>
      <c r="AC1101" s="255"/>
      <c r="AD1101" s="255" t="s">
        <v>7810</v>
      </c>
      <c r="AE1101" s="113"/>
      <c r="AF1101" s="113" t="n">
        <v>0</v>
      </c>
      <c r="AG1101" s="260"/>
      <c r="AH1101" s="260"/>
      <c r="AI1101" s="260"/>
      <c r="AJ1101" s="260"/>
      <c r="AK1101" s="261"/>
      <c r="AL1101" s="262"/>
      <c r="AM1101" s="263"/>
      <c r="AN1101" s="263"/>
      <c r="AO1101" s="263"/>
      <c r="AP1101" s="263"/>
      <c r="AQ1101" s="263"/>
      <c r="AR1101" s="263"/>
      <c r="AS1101" s="264"/>
      <c r="AT1101" s="265" t="s">
        <v>2689</v>
      </c>
      <c r="AU1101" s="266"/>
      <c r="AV1101" s="104"/>
      <c r="AW1101" s="104"/>
      <c r="AX1101" s="104"/>
      <c r="AY1101" s="104"/>
      <c r="AZ1101" s="104"/>
      <c r="BA1101" s="104"/>
      <c r="BB1101" s="104"/>
      <c r="BC1101" s="104"/>
      <c r="BD1101" s="104"/>
      <c r="BE1101" s="104"/>
      <c r="BF1101" s="104"/>
      <c r="BG1101" s="383"/>
      <c r="BH1101" s="228" t="s">
        <v>2690</v>
      </c>
      <c r="BI1101" s="1" t="s">
        <v>7812</v>
      </c>
      <c r="BJ1101" s="1" t="s">
        <v>7816</v>
      </c>
      <c r="BK1101" s="109"/>
    </row>
    <row r="1102" s="181" customFormat="true" ht="18" hidden="false" customHeight="true" outlineLevel="0" collapsed="false">
      <c r="A1102" s="296"/>
      <c r="B1102" s="1"/>
      <c r="C1102" s="1"/>
      <c r="D1102" s="388"/>
      <c r="E1102" s="388"/>
      <c r="F1102" s="389"/>
      <c r="G1102" s="390"/>
      <c r="H1102" s="390"/>
      <c r="I1102" s="390"/>
      <c r="J1102" s="390"/>
      <c r="K1102" s="390"/>
      <c r="L1102" s="389"/>
      <c r="M1102" s="389"/>
      <c r="N1102" s="389"/>
      <c r="O1102" s="389"/>
      <c r="P1102" s="389"/>
      <c r="Q1102" s="65"/>
      <c r="R1102" s="65"/>
      <c r="S1102" s="65"/>
      <c r="T1102" s="65"/>
      <c r="U1102" s="65"/>
      <c r="V1102" s="65"/>
      <c r="W1102" s="65"/>
      <c r="X1102" s="67"/>
      <c r="Y1102" s="67"/>
      <c r="Z1102" s="67"/>
      <c r="AA1102" s="67"/>
      <c r="AB1102" s="67"/>
      <c r="AC1102" s="68"/>
      <c r="AD1102" s="68"/>
      <c r="AE1102" s="68"/>
      <c r="AF1102" s="68"/>
      <c r="AG1102" s="68"/>
      <c r="AH1102" s="68"/>
      <c r="AI1102" s="68"/>
      <c r="AJ1102" s="68"/>
      <c r="AK1102" s="68"/>
      <c r="AL1102" s="68"/>
      <c r="AM1102" s="68"/>
      <c r="AN1102" s="68"/>
      <c r="AO1102" s="68"/>
      <c r="AP1102" s="68"/>
      <c r="AQ1102" s="68"/>
      <c r="AR1102" s="68"/>
      <c r="AS1102" s="68"/>
      <c r="AT1102" s="69"/>
      <c r="AU1102" s="69"/>
      <c r="AV1102" s="70"/>
      <c r="AW1102" s="70"/>
      <c r="AX1102" s="70"/>
      <c r="AY1102" s="70"/>
      <c r="AZ1102" s="70"/>
      <c r="BA1102" s="70"/>
      <c r="BB1102" s="70"/>
      <c r="BC1102" s="70"/>
      <c r="BD1102" s="70"/>
      <c r="BE1102" s="70"/>
      <c r="BF1102" s="70"/>
      <c r="BG1102" s="311"/>
      <c r="BH1102" s="182"/>
      <c r="BI1102" s="183"/>
      <c r="BJ1102" s="183"/>
    </row>
    <row r="1103" customFormat="false" ht="15" hidden="false" customHeight="false" outlineLevel="0" collapsed="false">
      <c r="A1103" s="391" t="n">
        <v>184</v>
      </c>
      <c r="B1103" s="270" t="s">
        <v>7817</v>
      </c>
      <c r="C1103" s="270" t="s">
        <v>7817</v>
      </c>
      <c r="D1103" s="270"/>
      <c r="E1103" s="270"/>
      <c r="F1103" s="269" t="s">
        <v>7818</v>
      </c>
      <c r="G1103" s="392"/>
      <c r="H1103" s="392" t="s">
        <v>7819</v>
      </c>
      <c r="I1103" s="392"/>
      <c r="J1103" s="392"/>
      <c r="K1103" s="392"/>
      <c r="L1103" s="270"/>
      <c r="M1103" s="270" t="s">
        <v>2749</v>
      </c>
      <c r="N1103" s="270"/>
      <c r="O1103" s="270"/>
      <c r="P1103" s="270"/>
      <c r="Q1103" s="393"/>
      <c r="R1103" s="393"/>
      <c r="S1103" s="393"/>
      <c r="T1103" s="393"/>
      <c r="U1103" s="393"/>
      <c r="V1103" s="393"/>
      <c r="W1103" s="393"/>
      <c r="X1103" s="394"/>
      <c r="Y1103" s="394"/>
      <c r="Z1103" s="394"/>
      <c r="AA1103" s="394"/>
      <c r="AB1103" s="394"/>
      <c r="AC1103" s="395"/>
      <c r="AD1103" s="395"/>
      <c r="AE1103" s="395"/>
      <c r="AF1103" s="395"/>
      <c r="AG1103" s="395"/>
      <c r="AH1103" s="395"/>
      <c r="AI1103" s="395"/>
      <c r="AJ1103" s="395"/>
      <c r="AK1103" s="395"/>
      <c r="AL1103" s="395"/>
      <c r="AM1103" s="395"/>
      <c r="AN1103" s="395"/>
      <c r="AO1103" s="395"/>
      <c r="AP1103" s="395"/>
      <c r="AQ1103" s="395"/>
      <c r="AR1103" s="395"/>
      <c r="AS1103" s="395"/>
      <c r="AT1103" s="396" t="s">
        <v>7819</v>
      </c>
      <c r="AU1103" s="397" t="s">
        <v>2833</v>
      </c>
      <c r="AV1103" s="104"/>
      <c r="AW1103" s="104"/>
      <c r="AX1103" s="104"/>
      <c r="AY1103" s="104"/>
      <c r="AZ1103" s="104"/>
      <c r="BA1103" s="104"/>
      <c r="BB1103" s="104"/>
      <c r="BC1103" s="104"/>
      <c r="BD1103" s="104"/>
      <c r="BE1103" s="104"/>
      <c r="BF1103" s="104"/>
      <c r="BG1103" s="398" t="s">
        <v>7820</v>
      </c>
      <c r="BH1103" s="399"/>
      <c r="BI1103" s="399" t="s">
        <v>7821</v>
      </c>
      <c r="BJ1103" s="270"/>
    </row>
    <row r="1104" customFormat="false" ht="15" hidden="false" customHeight="false" outlineLevel="0" collapsed="false">
      <c r="A1104" s="391" t="n">
        <v>186</v>
      </c>
      <c r="B1104" s="270" t="s">
        <v>7822</v>
      </c>
      <c r="C1104" s="270" t="s">
        <v>7822</v>
      </c>
      <c r="D1104" s="270"/>
      <c r="E1104" s="270"/>
      <c r="F1104" s="269" t="s">
        <v>7823</v>
      </c>
      <c r="G1104" s="392"/>
      <c r="H1104" s="392" t="s">
        <v>7824</v>
      </c>
      <c r="I1104" s="392"/>
      <c r="J1104" s="392"/>
      <c r="K1104" s="392"/>
      <c r="L1104" s="270"/>
      <c r="M1104" s="270" t="s">
        <v>2749</v>
      </c>
      <c r="N1104" s="270"/>
      <c r="O1104" s="270"/>
      <c r="P1104" s="270"/>
      <c r="Q1104" s="393"/>
      <c r="R1104" s="393"/>
      <c r="S1104" s="393"/>
      <c r="T1104" s="393"/>
      <c r="U1104" s="393"/>
      <c r="V1104" s="393"/>
      <c r="W1104" s="393"/>
      <c r="X1104" s="394"/>
      <c r="Y1104" s="394"/>
      <c r="Z1104" s="394"/>
      <c r="AA1104" s="394"/>
      <c r="AB1104" s="394"/>
      <c r="AC1104" s="395"/>
      <c r="AD1104" s="395"/>
      <c r="AE1104" s="395"/>
      <c r="AF1104" s="395"/>
      <c r="AG1104" s="395"/>
      <c r="AH1104" s="395"/>
      <c r="AI1104" s="395"/>
      <c r="AJ1104" s="395"/>
      <c r="AK1104" s="395"/>
      <c r="AL1104" s="395"/>
      <c r="AM1104" s="395"/>
      <c r="AN1104" s="395"/>
      <c r="AO1104" s="395"/>
      <c r="AP1104" s="395"/>
      <c r="AQ1104" s="395"/>
      <c r="AR1104" s="395"/>
      <c r="AS1104" s="395"/>
      <c r="AT1104" s="396" t="s">
        <v>7824</v>
      </c>
      <c r="AU1104" s="397" t="s">
        <v>2833</v>
      </c>
      <c r="AV1104" s="104"/>
      <c r="AW1104" s="104"/>
      <c r="AX1104" s="104"/>
      <c r="AY1104" s="104"/>
      <c r="AZ1104" s="104"/>
      <c r="BA1104" s="104"/>
      <c r="BB1104" s="104"/>
      <c r="BC1104" s="104"/>
      <c r="BD1104" s="104"/>
      <c r="BE1104" s="104"/>
      <c r="BF1104" s="104"/>
      <c r="BG1104" s="398" t="s">
        <v>7825</v>
      </c>
      <c r="BH1104" s="399"/>
      <c r="BI1104" s="399" t="s">
        <v>7821</v>
      </c>
      <c r="BJ1104" s="270"/>
    </row>
    <row r="1105" customFormat="false" ht="15" hidden="false" customHeight="false" outlineLevel="0" collapsed="false">
      <c r="A1105" s="391" t="n">
        <v>190</v>
      </c>
      <c r="B1105" s="270" t="s">
        <v>7826</v>
      </c>
      <c r="C1105" s="270" t="s">
        <v>7826</v>
      </c>
      <c r="D1105" s="270"/>
      <c r="E1105" s="270"/>
      <c r="F1105" s="269" t="s">
        <v>7827</v>
      </c>
      <c r="G1105" s="392"/>
      <c r="H1105" s="392" t="s">
        <v>7828</v>
      </c>
      <c r="I1105" s="392"/>
      <c r="J1105" s="392"/>
      <c r="K1105" s="392"/>
      <c r="L1105" s="270"/>
      <c r="M1105" s="270" t="s">
        <v>2749</v>
      </c>
      <c r="N1105" s="270"/>
      <c r="O1105" s="270"/>
      <c r="P1105" s="270"/>
      <c r="Q1105" s="393"/>
      <c r="R1105" s="393"/>
      <c r="S1105" s="393"/>
      <c r="T1105" s="393"/>
      <c r="U1105" s="393"/>
      <c r="V1105" s="393"/>
      <c r="W1105" s="393"/>
      <c r="X1105" s="394"/>
      <c r="Y1105" s="394"/>
      <c r="Z1105" s="394"/>
      <c r="AA1105" s="394"/>
      <c r="AB1105" s="394"/>
      <c r="AC1105" s="395"/>
      <c r="AD1105" s="395"/>
      <c r="AE1105" s="395"/>
      <c r="AF1105" s="395"/>
      <c r="AG1105" s="395"/>
      <c r="AH1105" s="395"/>
      <c r="AI1105" s="395"/>
      <c r="AJ1105" s="395"/>
      <c r="AK1105" s="395"/>
      <c r="AL1105" s="395"/>
      <c r="AM1105" s="395"/>
      <c r="AN1105" s="395"/>
      <c r="AO1105" s="395"/>
      <c r="AP1105" s="395"/>
      <c r="AQ1105" s="395"/>
      <c r="AR1105" s="395"/>
      <c r="AS1105" s="395"/>
      <c r="AT1105" s="396" t="s">
        <v>7828</v>
      </c>
      <c r="AU1105" s="397" t="s">
        <v>2833</v>
      </c>
      <c r="AV1105" s="104"/>
      <c r="AW1105" s="104"/>
      <c r="AX1105" s="104"/>
      <c r="AY1105" s="104"/>
      <c r="AZ1105" s="104"/>
      <c r="BA1105" s="104"/>
      <c r="BB1105" s="104"/>
      <c r="BC1105" s="104"/>
      <c r="BD1105" s="104"/>
      <c r="BE1105" s="104"/>
      <c r="BF1105" s="104"/>
      <c r="BG1105" s="398" t="s">
        <v>7829</v>
      </c>
      <c r="BH1105" s="399"/>
      <c r="BI1105" s="399" t="s">
        <v>7821</v>
      </c>
      <c r="BJ1105" s="270"/>
    </row>
    <row r="1106" customFormat="false" ht="15" hidden="false" customHeight="false" outlineLevel="0" collapsed="false">
      <c r="A1106" s="391" t="n">
        <v>192</v>
      </c>
      <c r="B1106" s="270" t="s">
        <v>7830</v>
      </c>
      <c r="C1106" s="270" t="s">
        <v>7830</v>
      </c>
      <c r="D1106" s="270"/>
      <c r="E1106" s="270"/>
      <c r="F1106" s="269" t="s">
        <v>7831</v>
      </c>
      <c r="G1106" s="392"/>
      <c r="H1106" s="392" t="s">
        <v>7832</v>
      </c>
      <c r="I1106" s="392"/>
      <c r="J1106" s="392"/>
      <c r="K1106" s="392"/>
      <c r="L1106" s="270"/>
      <c r="M1106" s="270" t="s">
        <v>2749</v>
      </c>
      <c r="N1106" s="270"/>
      <c r="O1106" s="270"/>
      <c r="P1106" s="270"/>
      <c r="Q1106" s="393"/>
      <c r="R1106" s="393"/>
      <c r="S1106" s="393"/>
      <c r="T1106" s="393"/>
      <c r="U1106" s="393"/>
      <c r="V1106" s="393"/>
      <c r="W1106" s="393"/>
      <c r="X1106" s="394"/>
      <c r="Y1106" s="394"/>
      <c r="Z1106" s="394"/>
      <c r="AA1106" s="394"/>
      <c r="AB1106" s="394"/>
      <c r="AC1106" s="395"/>
      <c r="AD1106" s="395"/>
      <c r="AE1106" s="395"/>
      <c r="AF1106" s="395"/>
      <c r="AG1106" s="395"/>
      <c r="AH1106" s="395"/>
      <c r="AI1106" s="395"/>
      <c r="AJ1106" s="395"/>
      <c r="AK1106" s="395"/>
      <c r="AL1106" s="395"/>
      <c r="AM1106" s="395"/>
      <c r="AN1106" s="395"/>
      <c r="AO1106" s="395"/>
      <c r="AP1106" s="395"/>
      <c r="AQ1106" s="395"/>
      <c r="AR1106" s="395"/>
      <c r="AS1106" s="395"/>
      <c r="AT1106" s="396" t="s">
        <v>7832</v>
      </c>
      <c r="AU1106" s="397" t="s">
        <v>2833</v>
      </c>
      <c r="AV1106" s="104"/>
      <c r="AW1106" s="104"/>
      <c r="AX1106" s="104"/>
      <c r="AY1106" s="104"/>
      <c r="AZ1106" s="104"/>
      <c r="BA1106" s="104"/>
      <c r="BB1106" s="104"/>
      <c r="BC1106" s="104"/>
      <c r="BD1106" s="104"/>
      <c r="BE1106" s="104"/>
      <c r="BF1106" s="104"/>
      <c r="BG1106" s="398" t="s">
        <v>7833</v>
      </c>
      <c r="BH1106" s="399"/>
      <c r="BI1106" s="399" t="s">
        <v>7821</v>
      </c>
      <c r="BJ1106" s="270"/>
    </row>
    <row r="1107" customFormat="false" ht="15" hidden="false" customHeight="false" outlineLevel="0" collapsed="false">
      <c r="A1107" s="391" t="n">
        <v>196</v>
      </c>
      <c r="B1107" s="270" t="s">
        <v>7834</v>
      </c>
      <c r="C1107" s="270" t="s">
        <v>7834</v>
      </c>
      <c r="D1107" s="270"/>
      <c r="E1107" s="270"/>
      <c r="F1107" s="269" t="s">
        <v>7835</v>
      </c>
      <c r="G1107" s="392"/>
      <c r="H1107" s="392" t="s">
        <v>7836</v>
      </c>
      <c r="I1107" s="392"/>
      <c r="J1107" s="392"/>
      <c r="K1107" s="392"/>
      <c r="L1107" s="270"/>
      <c r="M1107" s="270" t="s">
        <v>2749</v>
      </c>
      <c r="N1107" s="270"/>
      <c r="O1107" s="270"/>
      <c r="P1107" s="270"/>
      <c r="Q1107" s="393"/>
      <c r="R1107" s="393"/>
      <c r="S1107" s="393"/>
      <c r="T1107" s="393"/>
      <c r="U1107" s="393"/>
      <c r="V1107" s="393"/>
      <c r="W1107" s="393"/>
      <c r="X1107" s="394"/>
      <c r="Y1107" s="394"/>
      <c r="Z1107" s="394"/>
      <c r="AA1107" s="394"/>
      <c r="AB1107" s="394"/>
      <c r="AC1107" s="395"/>
      <c r="AD1107" s="395"/>
      <c r="AE1107" s="395"/>
      <c r="AF1107" s="395"/>
      <c r="AG1107" s="395"/>
      <c r="AH1107" s="395"/>
      <c r="AI1107" s="395"/>
      <c r="AJ1107" s="395"/>
      <c r="AK1107" s="395"/>
      <c r="AL1107" s="395"/>
      <c r="AM1107" s="395"/>
      <c r="AN1107" s="395"/>
      <c r="AO1107" s="395"/>
      <c r="AP1107" s="395"/>
      <c r="AQ1107" s="395"/>
      <c r="AR1107" s="395"/>
      <c r="AS1107" s="395"/>
      <c r="AT1107" s="396" t="s">
        <v>7836</v>
      </c>
      <c r="AU1107" s="397" t="s">
        <v>2833</v>
      </c>
      <c r="AV1107" s="104"/>
      <c r="AW1107" s="104"/>
      <c r="AX1107" s="104"/>
      <c r="AY1107" s="104"/>
      <c r="AZ1107" s="104"/>
      <c r="BA1107" s="104"/>
      <c r="BB1107" s="104"/>
      <c r="BC1107" s="104"/>
      <c r="BD1107" s="104"/>
      <c r="BE1107" s="104"/>
      <c r="BF1107" s="104"/>
      <c r="BG1107" s="398" t="s">
        <v>7837</v>
      </c>
      <c r="BH1107" s="399"/>
      <c r="BI1107" s="399" t="s">
        <v>7821</v>
      </c>
      <c r="BJ1107" s="270"/>
    </row>
    <row r="1108" customFormat="false" ht="15" hidden="false" customHeight="true" outlineLevel="0" collapsed="false">
      <c r="A1108" s="391" t="n">
        <v>198</v>
      </c>
      <c r="B1108" s="270" t="s">
        <v>7838</v>
      </c>
      <c r="C1108" s="270" t="s">
        <v>7838</v>
      </c>
      <c r="D1108" s="270"/>
      <c r="E1108" s="270"/>
      <c r="F1108" s="269" t="s">
        <v>7839</v>
      </c>
      <c r="G1108" s="392"/>
      <c r="H1108" s="392" t="s">
        <v>7840</v>
      </c>
      <c r="I1108" s="392"/>
      <c r="J1108" s="392"/>
      <c r="K1108" s="392"/>
      <c r="L1108" s="270"/>
      <c r="M1108" s="270" t="s">
        <v>2749</v>
      </c>
      <c r="N1108" s="270"/>
      <c r="O1108" s="270"/>
      <c r="P1108" s="270"/>
      <c r="Q1108" s="393"/>
      <c r="R1108" s="393"/>
      <c r="S1108" s="393"/>
      <c r="T1108" s="393"/>
      <c r="U1108" s="393"/>
      <c r="V1108" s="393"/>
      <c r="W1108" s="393"/>
      <c r="X1108" s="394"/>
      <c r="Y1108" s="394"/>
      <c r="Z1108" s="394"/>
      <c r="AA1108" s="394"/>
      <c r="AB1108" s="394"/>
      <c r="AC1108" s="395"/>
      <c r="AD1108" s="395"/>
      <c r="AE1108" s="395"/>
      <c r="AF1108" s="395"/>
      <c r="AG1108" s="395"/>
      <c r="AH1108" s="395"/>
      <c r="AI1108" s="395"/>
      <c r="AJ1108" s="395"/>
      <c r="AK1108" s="395"/>
      <c r="AL1108" s="395"/>
      <c r="AM1108" s="395"/>
      <c r="AN1108" s="395"/>
      <c r="AO1108" s="395"/>
      <c r="AP1108" s="395"/>
      <c r="AQ1108" s="395"/>
      <c r="AR1108" s="395"/>
      <c r="AS1108" s="395"/>
      <c r="AT1108" s="265" t="s">
        <v>7840</v>
      </c>
      <c r="AU1108" s="397" t="s">
        <v>2833</v>
      </c>
      <c r="AV1108" s="104"/>
      <c r="AW1108" s="104"/>
      <c r="AX1108" s="104"/>
      <c r="AY1108" s="104"/>
      <c r="AZ1108" s="104"/>
      <c r="BA1108" s="104"/>
      <c r="BB1108" s="104"/>
      <c r="BC1108" s="104"/>
      <c r="BD1108" s="104"/>
      <c r="BE1108" s="104"/>
      <c r="BF1108" s="104"/>
      <c r="BG1108" s="398" t="s">
        <v>7841</v>
      </c>
      <c r="BH1108" s="399"/>
      <c r="BI1108" s="399" t="s">
        <v>7821</v>
      </c>
      <c r="BJ1108" s="270"/>
    </row>
    <row r="1109" customFormat="false" ht="15" hidden="false" customHeight="true" outlineLevel="0" collapsed="false">
      <c r="A1109" s="391" t="n">
        <v>202</v>
      </c>
      <c r="B1109" s="270" t="s">
        <v>7842</v>
      </c>
      <c r="C1109" s="270" t="s">
        <v>7842</v>
      </c>
      <c r="D1109" s="270"/>
      <c r="E1109" s="270"/>
      <c r="F1109" s="269" t="s">
        <v>7843</v>
      </c>
      <c r="G1109" s="392"/>
      <c r="H1109" s="392" t="s">
        <v>7844</v>
      </c>
      <c r="I1109" s="392"/>
      <c r="J1109" s="392"/>
      <c r="K1109" s="392"/>
      <c r="L1109" s="270"/>
      <c r="M1109" s="270" t="s">
        <v>2749</v>
      </c>
      <c r="N1109" s="270"/>
      <c r="O1109" s="270"/>
      <c r="P1109" s="270"/>
      <c r="Q1109" s="393"/>
      <c r="R1109" s="393"/>
      <c r="S1109" s="393"/>
      <c r="T1109" s="393"/>
      <c r="U1109" s="393"/>
      <c r="V1109" s="393"/>
      <c r="W1109" s="393"/>
      <c r="X1109" s="394"/>
      <c r="Y1109" s="394"/>
      <c r="Z1109" s="394"/>
      <c r="AA1109" s="394"/>
      <c r="AB1109" s="394"/>
      <c r="AC1109" s="395"/>
      <c r="AD1109" s="395"/>
      <c r="AE1109" s="395"/>
      <c r="AF1109" s="395"/>
      <c r="AG1109" s="395"/>
      <c r="AH1109" s="395"/>
      <c r="AI1109" s="395"/>
      <c r="AJ1109" s="395"/>
      <c r="AK1109" s="395"/>
      <c r="AL1109" s="395"/>
      <c r="AM1109" s="395"/>
      <c r="AN1109" s="395"/>
      <c r="AO1109" s="395"/>
      <c r="AP1109" s="395"/>
      <c r="AQ1109" s="395"/>
      <c r="AR1109" s="395"/>
      <c r="AS1109" s="395"/>
      <c r="AT1109" s="265" t="s">
        <v>7844</v>
      </c>
      <c r="AU1109" s="397" t="s">
        <v>2833</v>
      </c>
      <c r="AV1109" s="104"/>
      <c r="AW1109" s="104"/>
      <c r="AX1109" s="104"/>
      <c r="AY1109" s="104"/>
      <c r="AZ1109" s="104"/>
      <c r="BA1109" s="104"/>
      <c r="BB1109" s="104"/>
      <c r="BC1109" s="104"/>
      <c r="BD1109" s="104"/>
      <c r="BE1109" s="104"/>
      <c r="BF1109" s="104"/>
      <c r="BG1109" s="398" t="s">
        <v>7845</v>
      </c>
      <c r="BH1109" s="399"/>
      <c r="BI1109" s="399" t="s">
        <v>7821</v>
      </c>
      <c r="BJ1109" s="270"/>
    </row>
    <row r="1110" customFormat="false" ht="15" hidden="false" customHeight="true" outlineLevel="0" collapsed="false">
      <c r="A1110" s="391" t="n">
        <v>204</v>
      </c>
      <c r="B1110" s="270" t="s">
        <v>7846</v>
      </c>
      <c r="C1110" s="270" t="s">
        <v>7846</v>
      </c>
      <c r="D1110" s="270"/>
      <c r="E1110" s="270"/>
      <c r="F1110" s="269" t="s">
        <v>7847</v>
      </c>
      <c r="G1110" s="392"/>
      <c r="H1110" s="392" t="s">
        <v>7848</v>
      </c>
      <c r="I1110" s="392"/>
      <c r="J1110" s="392"/>
      <c r="K1110" s="392"/>
      <c r="L1110" s="270"/>
      <c r="M1110" s="270" t="s">
        <v>2749</v>
      </c>
      <c r="N1110" s="270"/>
      <c r="O1110" s="270"/>
      <c r="P1110" s="270"/>
      <c r="Q1110" s="393"/>
      <c r="R1110" s="393"/>
      <c r="S1110" s="393"/>
      <c r="T1110" s="393"/>
      <c r="U1110" s="393"/>
      <c r="V1110" s="393"/>
      <c r="W1110" s="393"/>
      <c r="X1110" s="394"/>
      <c r="Y1110" s="394"/>
      <c r="Z1110" s="394"/>
      <c r="AA1110" s="394"/>
      <c r="AB1110" s="394"/>
      <c r="AC1110" s="395"/>
      <c r="AD1110" s="395"/>
      <c r="AE1110" s="395"/>
      <c r="AF1110" s="395"/>
      <c r="AG1110" s="395"/>
      <c r="AH1110" s="395"/>
      <c r="AI1110" s="395"/>
      <c r="AJ1110" s="395"/>
      <c r="AK1110" s="395"/>
      <c r="AL1110" s="395"/>
      <c r="AM1110" s="395"/>
      <c r="AN1110" s="395"/>
      <c r="AO1110" s="395"/>
      <c r="AP1110" s="395"/>
      <c r="AQ1110" s="395"/>
      <c r="AR1110" s="395"/>
      <c r="AS1110" s="395"/>
      <c r="AT1110" s="265" t="s">
        <v>7848</v>
      </c>
      <c r="AU1110" s="397" t="s">
        <v>2833</v>
      </c>
      <c r="AV1110" s="104"/>
      <c r="AW1110" s="104"/>
      <c r="AX1110" s="104"/>
      <c r="AY1110" s="104"/>
      <c r="AZ1110" s="104"/>
      <c r="BA1110" s="104"/>
      <c r="BB1110" s="104"/>
      <c r="BC1110" s="104"/>
      <c r="BD1110" s="104"/>
      <c r="BE1110" s="104"/>
      <c r="BF1110" s="104"/>
      <c r="BG1110" s="398" t="s">
        <v>7849</v>
      </c>
      <c r="BH1110" s="399"/>
      <c r="BI1110" s="399" t="s">
        <v>7821</v>
      </c>
      <c r="BJ1110" s="270"/>
    </row>
    <row r="1111" customFormat="false" ht="15" hidden="false" customHeight="true" outlineLevel="0" collapsed="false">
      <c r="A1111" s="391" t="n">
        <v>188</v>
      </c>
      <c r="B1111" s="270" t="s">
        <v>7850</v>
      </c>
      <c r="C1111" s="270" t="s">
        <v>7850</v>
      </c>
      <c r="D1111" s="270"/>
      <c r="E1111" s="270"/>
      <c r="F1111" s="269" t="s">
        <v>7851</v>
      </c>
      <c r="G1111" s="392"/>
      <c r="H1111" s="392" t="s">
        <v>7852</v>
      </c>
      <c r="I1111" s="392"/>
      <c r="J1111" s="392"/>
      <c r="K1111" s="392"/>
      <c r="L1111" s="270"/>
      <c r="M1111" s="270" t="s">
        <v>2749</v>
      </c>
      <c r="N1111" s="270"/>
      <c r="O1111" s="270"/>
      <c r="P1111" s="270"/>
      <c r="Q1111" s="393"/>
      <c r="R1111" s="393"/>
      <c r="S1111" s="393"/>
      <c r="T1111" s="393"/>
      <c r="U1111" s="393"/>
      <c r="V1111" s="393"/>
      <c r="W1111" s="393"/>
      <c r="X1111" s="394"/>
      <c r="Y1111" s="394"/>
      <c r="Z1111" s="394"/>
      <c r="AA1111" s="394"/>
      <c r="AB1111" s="394"/>
      <c r="AC1111" s="395"/>
      <c r="AD1111" s="395"/>
      <c r="AE1111" s="395"/>
      <c r="AF1111" s="395"/>
      <c r="AG1111" s="395"/>
      <c r="AH1111" s="395"/>
      <c r="AI1111" s="395"/>
      <c r="AJ1111" s="395"/>
      <c r="AK1111" s="395"/>
      <c r="AL1111" s="395"/>
      <c r="AM1111" s="395"/>
      <c r="AN1111" s="395"/>
      <c r="AO1111" s="395"/>
      <c r="AP1111" s="395"/>
      <c r="AQ1111" s="395"/>
      <c r="AR1111" s="395"/>
      <c r="AS1111" s="395"/>
      <c r="AT1111" s="265" t="s">
        <v>7852</v>
      </c>
      <c r="AU1111" s="397" t="s">
        <v>2833</v>
      </c>
      <c r="AV1111" s="104"/>
      <c r="AW1111" s="104"/>
      <c r="AX1111" s="104"/>
      <c r="AY1111" s="104"/>
      <c r="AZ1111" s="104"/>
      <c r="BA1111" s="104"/>
      <c r="BB1111" s="104"/>
      <c r="BC1111" s="104"/>
      <c r="BD1111" s="104"/>
      <c r="BE1111" s="104"/>
      <c r="BF1111" s="104"/>
      <c r="BG1111" s="398" t="s">
        <v>7853</v>
      </c>
      <c r="BH1111" s="399"/>
      <c r="BI1111" s="399" t="s">
        <v>7821</v>
      </c>
      <c r="BJ1111" s="270"/>
    </row>
    <row r="1112" customFormat="false" ht="15" hidden="false" customHeight="true" outlineLevel="0" collapsed="false">
      <c r="A1112" s="391" t="n">
        <v>194</v>
      </c>
      <c r="B1112" s="270" t="s">
        <v>7854</v>
      </c>
      <c r="C1112" s="270" t="s">
        <v>7854</v>
      </c>
      <c r="D1112" s="270"/>
      <c r="E1112" s="270"/>
      <c r="F1112" s="269" t="s">
        <v>7855</v>
      </c>
      <c r="G1112" s="392"/>
      <c r="H1112" s="392" t="s">
        <v>7856</v>
      </c>
      <c r="I1112" s="392"/>
      <c r="J1112" s="392"/>
      <c r="K1112" s="392"/>
      <c r="L1112" s="270"/>
      <c r="M1112" s="270" t="s">
        <v>2749</v>
      </c>
      <c r="N1112" s="270"/>
      <c r="O1112" s="270"/>
      <c r="P1112" s="270"/>
      <c r="Q1112" s="393"/>
      <c r="R1112" s="393"/>
      <c r="S1112" s="393"/>
      <c r="T1112" s="393"/>
      <c r="U1112" s="393"/>
      <c r="V1112" s="393"/>
      <c r="W1112" s="393"/>
      <c r="X1112" s="394"/>
      <c r="Y1112" s="394"/>
      <c r="Z1112" s="394"/>
      <c r="AA1112" s="394"/>
      <c r="AB1112" s="394"/>
      <c r="AC1112" s="395"/>
      <c r="AD1112" s="395"/>
      <c r="AE1112" s="395"/>
      <c r="AF1112" s="395"/>
      <c r="AG1112" s="395"/>
      <c r="AH1112" s="395"/>
      <c r="AI1112" s="395"/>
      <c r="AJ1112" s="395"/>
      <c r="AK1112" s="395"/>
      <c r="AL1112" s="395"/>
      <c r="AM1112" s="395"/>
      <c r="AN1112" s="395"/>
      <c r="AO1112" s="395"/>
      <c r="AP1112" s="395"/>
      <c r="AQ1112" s="395"/>
      <c r="AR1112" s="395"/>
      <c r="AS1112" s="395"/>
      <c r="AT1112" s="265" t="s">
        <v>7856</v>
      </c>
      <c r="AU1112" s="397" t="s">
        <v>2833</v>
      </c>
      <c r="AV1112" s="104"/>
      <c r="AW1112" s="104"/>
      <c r="AX1112" s="104"/>
      <c r="AY1112" s="104"/>
      <c r="AZ1112" s="104"/>
      <c r="BA1112" s="104"/>
      <c r="BB1112" s="104"/>
      <c r="BC1112" s="104"/>
      <c r="BD1112" s="104"/>
      <c r="BE1112" s="104"/>
      <c r="BF1112" s="104"/>
      <c r="BG1112" s="398" t="s">
        <v>7857</v>
      </c>
      <c r="BH1112" s="399"/>
      <c r="BI1112" s="399" t="s">
        <v>7821</v>
      </c>
      <c r="BJ1112" s="270"/>
    </row>
    <row r="1113" customFormat="false" ht="32.25" hidden="false" customHeight="true" outlineLevel="0" collapsed="false">
      <c r="A1113" s="391" t="n">
        <v>237</v>
      </c>
      <c r="B1113" s="270" t="s">
        <v>7858</v>
      </c>
      <c r="C1113" s="270" t="s">
        <v>7858</v>
      </c>
      <c r="D1113" s="270"/>
      <c r="E1113" s="270"/>
      <c r="F1113" s="269" t="s">
        <v>115</v>
      </c>
      <c r="G1113" s="392"/>
      <c r="H1113" s="392" t="s">
        <v>7858</v>
      </c>
      <c r="I1113" s="392"/>
      <c r="J1113" s="392"/>
      <c r="K1113" s="392"/>
      <c r="L1113" s="270"/>
      <c r="M1113" s="270" t="s">
        <v>2729</v>
      </c>
      <c r="N1113" s="270"/>
      <c r="O1113" s="270"/>
      <c r="P1113" s="270"/>
      <c r="Q1113" s="393"/>
      <c r="R1113" s="393"/>
      <c r="S1113" s="393"/>
      <c r="T1113" s="393"/>
      <c r="U1113" s="393"/>
      <c r="V1113" s="393"/>
      <c r="W1113" s="393"/>
      <c r="X1113" s="394"/>
      <c r="Y1113" s="394"/>
      <c r="Z1113" s="394"/>
      <c r="AA1113" s="394"/>
      <c r="AB1113" s="394"/>
      <c r="AC1113" s="395"/>
      <c r="AD1113" s="395"/>
      <c r="AE1113" s="395"/>
      <c r="AF1113" s="395"/>
      <c r="AG1113" s="395"/>
      <c r="AH1113" s="395"/>
      <c r="AI1113" s="395"/>
      <c r="AJ1113" s="395"/>
      <c r="AK1113" s="395"/>
      <c r="AL1113" s="395"/>
      <c r="AM1113" s="395"/>
      <c r="AN1113" s="395"/>
      <c r="AO1113" s="395"/>
      <c r="AP1113" s="395"/>
      <c r="AQ1113" s="395"/>
      <c r="AR1113" s="395"/>
      <c r="AS1113" s="395"/>
      <c r="AT1113" s="265" t="s">
        <v>7858</v>
      </c>
      <c r="AU1113" s="397" t="s">
        <v>2736</v>
      </c>
      <c r="AV1113" s="104"/>
      <c r="AW1113" s="104"/>
      <c r="AX1113" s="104"/>
      <c r="AY1113" s="104"/>
      <c r="AZ1113" s="104"/>
      <c r="BA1113" s="104"/>
      <c r="BB1113" s="104"/>
      <c r="BC1113" s="104"/>
      <c r="BD1113" s="104"/>
      <c r="BE1113" s="104"/>
      <c r="BF1113" s="104"/>
      <c r="BG1113" s="400" t="s">
        <v>7859</v>
      </c>
      <c r="BH1113" s="399"/>
      <c r="BI1113" s="399" t="s">
        <v>7821</v>
      </c>
      <c r="BJ1113" s="270"/>
    </row>
    <row r="1114" customFormat="false" ht="22.5" hidden="false" customHeight="false" outlineLevel="0" collapsed="false">
      <c r="A1114" s="391" t="n">
        <v>233</v>
      </c>
      <c r="B1114" s="401" t="s">
        <v>7860</v>
      </c>
      <c r="C1114" s="401" t="s">
        <v>7860</v>
      </c>
      <c r="D1114" s="270"/>
      <c r="E1114" s="270"/>
      <c r="F1114" s="269" t="s">
        <v>7861</v>
      </c>
      <c r="G1114" s="392"/>
      <c r="H1114" s="392" t="s">
        <v>7860</v>
      </c>
      <c r="I1114" s="392"/>
      <c r="J1114" s="392"/>
      <c r="K1114" s="392"/>
      <c r="L1114" s="270"/>
      <c r="M1114" s="270" t="s">
        <v>2749</v>
      </c>
      <c r="N1114" s="270"/>
      <c r="O1114" s="270"/>
      <c r="P1114" s="270"/>
      <c r="Q1114" s="393"/>
      <c r="R1114" s="393"/>
      <c r="S1114" s="393"/>
      <c r="T1114" s="393"/>
      <c r="U1114" s="393"/>
      <c r="V1114" s="393"/>
      <c r="W1114" s="393"/>
      <c r="X1114" s="394"/>
      <c r="Y1114" s="394"/>
      <c r="Z1114" s="394"/>
      <c r="AA1114" s="394"/>
      <c r="AB1114" s="394"/>
      <c r="AC1114" s="395"/>
      <c r="AD1114" s="395"/>
      <c r="AE1114" s="395"/>
      <c r="AF1114" s="395"/>
      <c r="AG1114" s="395"/>
      <c r="AH1114" s="395"/>
      <c r="AI1114" s="395"/>
      <c r="AJ1114" s="395"/>
      <c r="AK1114" s="395"/>
      <c r="AL1114" s="395"/>
      <c r="AM1114" s="395"/>
      <c r="AN1114" s="395"/>
      <c r="AO1114" s="395"/>
      <c r="AP1114" s="395"/>
      <c r="AQ1114" s="395"/>
      <c r="AR1114" s="395"/>
      <c r="AS1114" s="395"/>
      <c r="AT1114" s="265" t="s">
        <v>7860</v>
      </c>
      <c r="AU1114" s="402" t="s">
        <v>2736</v>
      </c>
      <c r="AV1114" s="104"/>
      <c r="AW1114" s="104"/>
      <c r="AX1114" s="104"/>
      <c r="AY1114" s="104"/>
      <c r="AZ1114" s="104"/>
      <c r="BA1114" s="104"/>
      <c r="BB1114" s="104"/>
      <c r="BC1114" s="104"/>
      <c r="BD1114" s="104"/>
      <c r="BE1114" s="104"/>
      <c r="BF1114" s="104"/>
      <c r="BG1114" s="403" t="s">
        <v>7862</v>
      </c>
      <c r="BH1114" s="399"/>
    </row>
    <row r="1115" customFormat="false" ht="15" hidden="false" customHeight="false" outlineLevel="0" collapsed="false">
      <c r="A1115" s="391" t="n">
        <v>239</v>
      </c>
      <c r="B1115" s="270" t="s">
        <v>7863</v>
      </c>
      <c r="C1115" s="270" t="s">
        <v>7863</v>
      </c>
      <c r="D1115" s="270"/>
      <c r="E1115" s="270"/>
      <c r="F1115" s="269" t="s">
        <v>7864</v>
      </c>
      <c r="G1115" s="392"/>
      <c r="H1115" s="392" t="s">
        <v>7865</v>
      </c>
      <c r="I1115" s="392"/>
      <c r="J1115" s="392"/>
      <c r="K1115" s="392"/>
      <c r="L1115" s="270"/>
      <c r="M1115" s="270" t="s">
        <v>81</v>
      </c>
      <c r="N1115" s="270"/>
      <c r="O1115" s="270"/>
      <c r="P1115" s="270"/>
      <c r="Q1115" s="393"/>
      <c r="R1115" s="393"/>
      <c r="S1115" s="393"/>
      <c r="T1115" s="393"/>
      <c r="U1115" s="393"/>
      <c r="V1115" s="393"/>
      <c r="W1115" s="393"/>
      <c r="X1115" s="394"/>
      <c r="Y1115" s="394"/>
      <c r="Z1115" s="394"/>
      <c r="AA1115" s="394"/>
      <c r="AB1115" s="394"/>
      <c r="AC1115" s="395"/>
      <c r="AD1115" s="395"/>
      <c r="AE1115" s="395"/>
      <c r="AF1115" s="395"/>
      <c r="AG1115" s="395"/>
      <c r="AH1115" s="395"/>
      <c r="AI1115" s="395"/>
      <c r="AJ1115" s="395"/>
      <c r="AK1115" s="395"/>
      <c r="AL1115" s="395"/>
      <c r="AM1115" s="395"/>
      <c r="AN1115" s="395"/>
      <c r="AO1115" s="395"/>
      <c r="AP1115" s="395"/>
      <c r="AQ1115" s="395"/>
      <c r="AR1115" s="395"/>
      <c r="AS1115" s="395"/>
      <c r="AT1115" s="265" t="s">
        <v>7865</v>
      </c>
      <c r="AU1115" s="397" t="s">
        <v>2744</v>
      </c>
      <c r="AV1115" s="104"/>
      <c r="AW1115" s="104"/>
      <c r="AX1115" s="104"/>
      <c r="AY1115" s="104"/>
      <c r="AZ1115" s="104"/>
      <c r="BA1115" s="104"/>
      <c r="BB1115" s="104"/>
      <c r="BC1115" s="104"/>
      <c r="BD1115" s="104"/>
      <c r="BE1115" s="104"/>
      <c r="BF1115" s="104"/>
      <c r="BG1115" s="398" t="s">
        <v>7866</v>
      </c>
      <c r="BH1115" s="399"/>
    </row>
    <row r="1116" customFormat="false" ht="15" hidden="false" customHeight="false" outlineLevel="0" collapsed="false">
      <c r="A1116" s="391" t="n">
        <v>210</v>
      </c>
      <c r="B1116" s="270" t="s">
        <v>7867</v>
      </c>
      <c r="C1116" s="270" t="s">
        <v>7867</v>
      </c>
      <c r="D1116" s="270"/>
      <c r="E1116" s="270"/>
      <c r="F1116" s="269" t="s">
        <v>7868</v>
      </c>
      <c r="G1116" s="392"/>
      <c r="H1116" s="392" t="s">
        <v>7867</v>
      </c>
      <c r="I1116" s="392"/>
      <c r="J1116" s="392"/>
      <c r="K1116" s="392"/>
      <c r="L1116" s="270"/>
      <c r="M1116" s="270" t="s">
        <v>81</v>
      </c>
      <c r="N1116" s="270"/>
      <c r="O1116" s="270"/>
      <c r="P1116" s="270"/>
      <c r="Q1116" s="393"/>
      <c r="R1116" s="393"/>
      <c r="S1116" s="393"/>
      <c r="T1116" s="393"/>
      <c r="U1116" s="393"/>
      <c r="V1116" s="393"/>
      <c r="W1116" s="393"/>
      <c r="X1116" s="394"/>
      <c r="Y1116" s="394"/>
      <c r="Z1116" s="394"/>
      <c r="AA1116" s="394"/>
      <c r="AB1116" s="394"/>
      <c r="AC1116" s="395"/>
      <c r="AD1116" s="395"/>
      <c r="AE1116" s="395"/>
      <c r="AF1116" s="395"/>
      <c r="AG1116" s="395"/>
      <c r="AH1116" s="395"/>
      <c r="AI1116" s="395"/>
      <c r="AJ1116" s="395"/>
      <c r="AK1116" s="395"/>
      <c r="AL1116" s="395"/>
      <c r="AM1116" s="395"/>
      <c r="AN1116" s="395"/>
      <c r="AO1116" s="395"/>
      <c r="AP1116" s="395"/>
      <c r="AQ1116" s="395"/>
      <c r="AR1116" s="395"/>
      <c r="AS1116" s="395"/>
      <c r="AT1116" s="265" t="s">
        <v>7867</v>
      </c>
      <c r="AU1116" s="397" t="s">
        <v>2744</v>
      </c>
      <c r="AV1116" s="104"/>
      <c r="AW1116" s="104"/>
      <c r="AX1116" s="104"/>
      <c r="AY1116" s="104"/>
      <c r="AZ1116" s="104"/>
      <c r="BA1116" s="104"/>
      <c r="BB1116" s="104"/>
      <c r="BC1116" s="104"/>
      <c r="BD1116" s="104"/>
      <c r="BE1116" s="104"/>
      <c r="BF1116" s="104"/>
      <c r="BG1116" s="398" t="s">
        <v>7869</v>
      </c>
      <c r="BH1116" s="399"/>
    </row>
    <row r="1131" customFormat="false" ht="11.25" hidden="false" customHeight="false" outlineLevel="0" collapsed="false">
      <c r="BG1131" s="268" t="s">
        <v>2691</v>
      </c>
      <c r="BH1131" s="268"/>
      <c r="BI1131" s="268"/>
    </row>
    <row r="1132" customFormat="false" ht="11.25" hidden="false" customHeight="false" outlineLevel="0" collapsed="false">
      <c r="BG1132" s="268" t="s">
        <v>2692</v>
      </c>
      <c r="BH1132" s="268" t="s">
        <v>2693</v>
      </c>
      <c r="BI1132" s="268"/>
    </row>
    <row r="1133" customFormat="false" ht="11.25" hidden="false" customHeight="false" outlineLevel="0" collapsed="false">
      <c r="BG1133" s="269" t="s">
        <v>2694</v>
      </c>
      <c r="BH1133" s="269" t="str">
        <f aca="false">BF150</f>
        <v>1.8V/3.3V</v>
      </c>
      <c r="BI1133" s="269"/>
    </row>
    <row r="1134" customFormat="false" ht="11.25" hidden="false" customHeight="false" outlineLevel="0" collapsed="false">
      <c r="BG1134" s="269" t="s">
        <v>481</v>
      </c>
      <c r="BH1134" s="269" t="str">
        <f aca="false">BF172</f>
        <v>1.8V</v>
      </c>
      <c r="BI1134" s="269"/>
    </row>
    <row r="1135" customFormat="false" ht="11.25" hidden="false" customHeight="false" outlineLevel="0" collapsed="false">
      <c r="BG1135" s="269" t="s">
        <v>448</v>
      </c>
      <c r="BH1135" s="269" t="str">
        <f aca="false">BF158</f>
        <v>1.8V</v>
      </c>
      <c r="BI1135" s="269"/>
    </row>
    <row r="1136" customFormat="false" ht="11.25" hidden="false" customHeight="false" outlineLevel="0" collapsed="false">
      <c r="BG1136" s="269" t="s">
        <v>203</v>
      </c>
      <c r="BH1136" s="269" t="str">
        <f aca="false">BF58</f>
        <v>1.8V</v>
      </c>
      <c r="BI1136" s="269"/>
    </row>
    <row r="1137" customFormat="false" ht="11.25" hidden="false" customHeight="false" outlineLevel="0" collapsed="false">
      <c r="BG1137" s="269" t="s">
        <v>2695</v>
      </c>
      <c r="BH1137" s="269" t="str">
        <f aca="false">BF36</f>
        <v>3.3V</v>
      </c>
      <c r="BI1137" s="269"/>
    </row>
    <row r="1138" customFormat="false" ht="11.25" hidden="false" customHeight="false" outlineLevel="0" collapsed="false">
      <c r="BG1138" s="269" t="s">
        <v>646</v>
      </c>
      <c r="BH1138" s="269" t="str">
        <f aca="false">BF246</f>
        <v>3.3V</v>
      </c>
      <c r="BI1138" s="269"/>
    </row>
    <row r="1139" customFormat="false" ht="11.25" hidden="false" customHeight="false" outlineLevel="0" collapsed="false">
      <c r="BG1139" s="269" t="s">
        <v>546</v>
      </c>
      <c r="BH1139" s="270" t="str">
        <f aca="false">BF201</f>
        <v>1.2V</v>
      </c>
      <c r="BI1139" s="270"/>
    </row>
  </sheetData>
  <mergeCells count="79">
    <mergeCell ref="E1:K1"/>
    <mergeCell ref="E4:K4"/>
    <mergeCell ref="E5:K5"/>
    <mergeCell ref="A6:A7"/>
    <mergeCell ref="B6:B7"/>
    <mergeCell ref="C6:C7"/>
    <mergeCell ref="D6:D7"/>
    <mergeCell ref="E6:E7"/>
    <mergeCell ref="G6:K6"/>
    <mergeCell ref="L6:P6"/>
    <mergeCell ref="Q6:U6"/>
    <mergeCell ref="W6:Z6"/>
    <mergeCell ref="AC6:AE6"/>
    <mergeCell ref="AG6:AL6"/>
    <mergeCell ref="AM6:AS6"/>
    <mergeCell ref="AT6:BE6"/>
    <mergeCell ref="BG6:BG7"/>
    <mergeCell ref="BH6:BH7"/>
    <mergeCell ref="BI6:BI7"/>
    <mergeCell ref="BJ6:BJ7"/>
    <mergeCell ref="BK6:BK7"/>
    <mergeCell ref="BI9:BJ9"/>
    <mergeCell ref="BH30:BH31"/>
    <mergeCell ref="BH32:BH33"/>
    <mergeCell ref="BH34:BH35"/>
    <mergeCell ref="BI49:BJ49"/>
    <mergeCell ref="BI58:BJ58"/>
    <mergeCell ref="BH63:BH66"/>
    <mergeCell ref="BH67:BH72"/>
    <mergeCell ref="BH78:BH82"/>
    <mergeCell ref="BI83:BJ83"/>
    <mergeCell ref="BH86:BH87"/>
    <mergeCell ref="BH102:BH105"/>
    <mergeCell ref="BI106:BJ106"/>
    <mergeCell ref="BH107:BH108"/>
    <mergeCell ref="BI109:BJ109"/>
    <mergeCell ref="BI126:BJ126"/>
    <mergeCell ref="BH142:BH145"/>
    <mergeCell ref="BH146:BH147"/>
    <mergeCell ref="BI150:BJ150"/>
    <mergeCell ref="BI158:BJ158"/>
    <mergeCell ref="BI172:BJ172"/>
    <mergeCell ref="BI188:BJ188"/>
    <mergeCell ref="BI201:BJ201"/>
    <mergeCell ref="BI204:BJ204"/>
    <mergeCell ref="BI217:BJ217"/>
    <mergeCell ref="BH220:BH221"/>
    <mergeCell ref="BH226:BH227"/>
    <mergeCell ref="BI228:BJ228"/>
    <mergeCell ref="BI237:BJ237"/>
    <mergeCell ref="BH238:BH239"/>
    <mergeCell ref="BH242:BH243"/>
    <mergeCell ref="BI246:BJ246"/>
    <mergeCell ref="BI257:BJ257"/>
    <mergeCell ref="BI267:BJ267"/>
    <mergeCell ref="BI270:BJ270"/>
    <mergeCell ref="BH275:BH278"/>
    <mergeCell ref="BI279:BJ279"/>
    <mergeCell ref="BI284:BJ284"/>
    <mergeCell ref="BI289:BJ289"/>
    <mergeCell ref="BI294:BJ294"/>
    <mergeCell ref="BI307:BJ307"/>
    <mergeCell ref="BI308:BJ308"/>
    <mergeCell ref="BI358:BJ358"/>
    <mergeCell ref="BH359:BH366"/>
    <mergeCell ref="BI368:BJ368"/>
    <mergeCell ref="BH369:BH370"/>
    <mergeCell ref="BH371:BH372"/>
    <mergeCell ref="BH373:BH374"/>
    <mergeCell ref="BI378:BJ378"/>
    <mergeCell ref="BH383:BH386"/>
    <mergeCell ref="BH387:BH390"/>
    <mergeCell ref="BH391:BH394"/>
    <mergeCell ref="BH395:BH398"/>
    <mergeCell ref="BH399:BH414"/>
    <mergeCell ref="BI419:BJ419"/>
    <mergeCell ref="BI458:BJ458"/>
    <mergeCell ref="BH465:BH472"/>
    <mergeCell ref="BI1102:BJ1102"/>
  </mergeCells>
  <conditionalFormatting sqref="AU368 AU1:AU7 AU170 AU500 AU49 AU238:AU241 AU285:AU288 AU1117:AU1048576 AU196:AU200 AU202:AU203 AU205 AU257:AU264 AU294:AU305 AU307:AU308">
    <cfRule type="cellIs" priority="2" operator="equal" aboveAverage="0" equalAverage="0" bottom="0" percent="0" rank="0" text="" dxfId="2315">
      <formula>"Not Assigned"</formula>
    </cfRule>
  </conditionalFormatting>
  <conditionalFormatting sqref="AS50:AS54 AG284:AI284 AG170:AI170 AM285:AS288 AG267:AI267 AL170 AI271:AI278 AI268:AI269 AM198:AS200 AL50 AL238:AL241 AM205:AS205 AI258:AI264 AG258:AH266 R294:T305 V294:V305 AK188:AS188 AL258:AS266 AK267:AS267 AM270:AS278 AK284:AS284 AG289:AS289 AG295:AI305 V501:V644 V650:V790 AG202:AI203 AG205:AI207 AG238:AI241 AG268:AG269 AG56:AI57 AG50:AI54 V951:V1098 V799:V934 AG188:AI200 AM295:AS305 Q295:Q305 AL189:AL200 AL202:AS203 AL205:AL207 AG270:AL270 AL268:AL269 AL271:AL278">
    <cfRule type="cellIs" priority="3" operator="equal" aboveAverage="0" equalAverage="0" bottom="0" percent="0" rank="0" text="" dxfId="2316">
      <formula>"INVALID"</formula>
    </cfRule>
  </conditionalFormatting>
  <conditionalFormatting sqref="AU50:AU54 AU56:AU57">
    <cfRule type="cellIs" priority="4" operator="equal" aboveAverage="0" equalAverage="0" bottom="0" percent="0" rank="0" text="" dxfId="2317">
      <formula>"Not Assigned"</formula>
    </cfRule>
  </conditionalFormatting>
  <conditionalFormatting sqref="AU358">
    <cfRule type="cellIs" priority="5" operator="equal" aboveAverage="0" equalAverage="0" bottom="0" percent="0" rank="0" text="" dxfId="2318">
      <formula>"Not Assigned"</formula>
    </cfRule>
  </conditionalFormatting>
  <conditionalFormatting sqref="AU378">
    <cfRule type="cellIs" priority="6" operator="equal" aboveAverage="0" equalAverage="0" bottom="0" percent="0" rank="0" text="" dxfId="2319">
      <formula>"Not Assigned"</formula>
    </cfRule>
  </conditionalFormatting>
  <conditionalFormatting sqref="AV23 AV238:AV241 AV170 AV302:AV305 AV189:AV200 AV34:AV35 AV50:AV57 AV151:AV156 AV181:AV186 AV202:AV203 AV205 AV215:AV216 AV258:AV264 AV268:AV269 AV272:AV278 AV281:AV283 AV285:AV288 AV290:AV293 AV105">
    <cfRule type="expression" priority="7" aboveAverage="0" equalAverage="0" bottom="0" percent="0" rank="0" text="" dxfId="2320">
      <formula>EXACT(AI23, "INVALID")</formula>
    </cfRule>
  </conditionalFormatting>
  <conditionalFormatting sqref="AV271">
    <cfRule type="expression" priority="8" aboveAverage="0" equalAverage="0" bottom="0" percent="0" rank="0" text="" dxfId="2321">
      <formula>EXACT(AI271, "INVALID")</formula>
    </cfRule>
  </conditionalFormatting>
  <conditionalFormatting sqref="BC23 BC238:BC241 BC302:BC305 BC196:BC200 BC169:BC170 BC50:BC57 BC151:BC156 BC181:BC186 BC202:BC203 BC258:BC264 BC268:BC269 BC272:BC278 BC281:BC283 BC285:BC288 BC290:BC293 BC105">
    <cfRule type="expression" priority="9" aboveAverage="0" equalAverage="0" bottom="0" percent="0" rank="0" text="" dxfId="2322">
      <formula>AND(NOT(ISBLANK(BC23)), EXACT(AI23, "INVALID"))</formula>
    </cfRule>
  </conditionalFormatting>
  <conditionalFormatting sqref="BD23 BD238:BD241 BD302:BD305 BD196:BD200 BD169:BD170 BD34:BD35 BD151:BD156 BD181:BD186 BD202:BD203 BD215:BD216 BD258:BD264 BD268:BD269 BD272:BD278 BD285:BD288 BD290:BD293 BD105 BD50:BD57 BC281:BD283">
    <cfRule type="expression" priority="10" aboveAverage="0" equalAverage="0" bottom="0" percent="0" rank="0" text="" dxfId="2323">
      <formula>AND(NOT(ISBLANK(BC23)), EXACT(AH23, "INVALID"))</formula>
    </cfRule>
  </conditionalFormatting>
  <conditionalFormatting sqref="BC271">
    <cfRule type="expression" priority="11" aboveAverage="0" equalAverage="0" bottom="0" percent="0" rank="0" text="" dxfId="2324">
      <formula>AND(NOT(ISBLANK(BC271)), EXACT(AI271, "INVALID"))</formula>
    </cfRule>
  </conditionalFormatting>
  <conditionalFormatting sqref="BD271">
    <cfRule type="expression" priority="12" aboveAverage="0" equalAverage="0" bottom="0" percent="0" rank="0" text="" dxfId="2325">
      <formula>AND(NOT(ISBLANK(BD271)), EXACT(AI271, "INVALID"))</formula>
    </cfRule>
  </conditionalFormatting>
  <conditionalFormatting sqref="AU23 AU238:AU241 AU34:AU35 AU50:AU57 AU151:AU156 AU159:AU170 AU181:AU186 AU189:AU200 AU202:AU203 AU205:AU207 AU215:AU216 AU295:AU305 AU258:AU266 AU268:AU269 AU271:AU278 AU280:AU283 AU285:AU288 AU290:AU293 AU105 AU247:AU248 AU119:AU120">
    <cfRule type="expression" priority="13" aboveAverage="0" equalAverage="0" bottom="0" percent="0" rank="0" text="" dxfId="2326">
      <formula>NOT($AO23)</formula>
    </cfRule>
  </conditionalFormatting>
  <conditionalFormatting sqref="AU268:AU269">
    <cfRule type="cellIs" priority="14" operator="equal" aboveAverage="0" equalAverage="0" bottom="0" percent="0" rank="0" text="" dxfId="2327">
      <formula>"Not Assigned"</formula>
    </cfRule>
  </conditionalFormatting>
  <conditionalFormatting sqref="AU271:AU278">
    <cfRule type="cellIs" priority="15" operator="equal" aboveAverage="0" equalAverage="0" bottom="0" percent="0" rank="0" text="" dxfId="2328">
      <formula>"Not Assigned"</formula>
    </cfRule>
  </conditionalFormatting>
  <conditionalFormatting sqref="AT341:AT344 AT403:AT406 AT308:AT314 AT23 AT317:AT326 AT329:AT338 AT378:AT398 AT34:AT35 AT50:AT57 AT151:AT156 AT159:AT170 AT181:AT186 AT189:AT200 AT202:AT203 AT205:AT207 AT215:AT216 AT295:AT305 AT258:AT264 AT268:AT269 AT271:AT278 AT280:AT283 AT285:AT288 AT290:AT293 AT358:AT366 AT408:AT414 AT424:AT441 AT105 AT500:AT648 AT247:AT248 AT119:AT120 AT451:AT455 AT465:AT482 AT799:AT946 AT650:AT797 AT951:AT1085 AT1100:AT1101 AT368:AT374 AT419:AT421 AT458:AT460 AT1105:AT1114 AT1116:AT1595">
    <cfRule type="expression" priority="16" aboveAverage="0" equalAverage="0" bottom="0" percent="0" rank="0" text="" dxfId="2329">
      <formula>REPLACE($AT23,8,LEN($AT23),"")="unused_"</formula>
    </cfRule>
  </conditionalFormatting>
  <conditionalFormatting sqref="AT399:AT402">
    <cfRule type="expression" priority="17" aboveAverage="0" equalAverage="0" bottom="0" percent="0" rank="0" text="" dxfId="2330">
      <formula>RIGHT($AT399, 1)="*"</formula>
    </cfRule>
    <cfRule type="expression" priority="18" aboveAverage="0" equalAverage="0" bottom="0" percent="0" rank="0" text="" dxfId="2331">
      <formula>REPLACE($AT399,8,LEN($AT399),"")="unused_"</formula>
    </cfRule>
  </conditionalFormatting>
  <conditionalFormatting sqref="AT265">
    <cfRule type="expression" priority="19" aboveAverage="0" equalAverage="0" bottom="0" percent="0" rank="0" text="" dxfId="2332">
      <formula>RIGHT($AT265, 1)="*"</formula>
    </cfRule>
    <cfRule type="expression" priority="20" aboveAverage="0" equalAverage="0" bottom="0" percent="0" rank="0" text="" dxfId="2333">
      <formula>REPLACE($AT265,8,LEN($AT265),"")="unused_"</formula>
    </cfRule>
  </conditionalFormatting>
  <conditionalFormatting sqref="AI265 AL265">
    <cfRule type="cellIs" priority="21" operator="equal" aboveAverage="0" equalAverage="0" bottom="0" percent="0" rank="0" text="" dxfId="2334">
      <formula>"INVALID"</formula>
    </cfRule>
  </conditionalFormatting>
  <conditionalFormatting sqref="AV265">
    <cfRule type="expression" priority="22" aboveAverage="0" equalAverage="0" bottom="0" percent="0" rank="0" text="" dxfId="2335">
      <formula>EXACT(AI265, "INVALID")</formula>
    </cfRule>
  </conditionalFormatting>
  <conditionalFormatting sqref="BC265">
    <cfRule type="expression" priority="23" aboveAverage="0" equalAverage="0" bottom="0" percent="0" rank="0" text="" dxfId="2336">
      <formula>AND(NOT(ISBLANK(BC265)), EXACT(AI265, "INVALID"))</formula>
    </cfRule>
  </conditionalFormatting>
  <conditionalFormatting sqref="BD265">
    <cfRule type="expression" priority="24" aboveAverage="0" equalAverage="0" bottom="0" percent="0" rank="0" text="" dxfId="2337">
      <formula>AND(NOT(ISBLANK(BD265)), EXACT(AI265, "INVALID"))</formula>
    </cfRule>
  </conditionalFormatting>
  <conditionalFormatting sqref="AU265">
    <cfRule type="cellIs" priority="25" operator="equal" aboveAverage="0" equalAverage="0" bottom="0" percent="0" rank="0" text="" dxfId="2338">
      <formula>"Not Assigned"</formula>
    </cfRule>
  </conditionalFormatting>
  <conditionalFormatting sqref="AT266">
    <cfRule type="expression" priority="26" aboveAverage="0" equalAverage="0" bottom="0" percent="0" rank="0" text="" dxfId="2339">
      <formula>RIGHT($AT266, 1)="*"</formula>
    </cfRule>
    <cfRule type="expression" priority="27" aboveAverage="0" equalAverage="0" bottom="0" percent="0" rank="0" text="" dxfId="2340">
      <formula>REPLACE($AT266,8,LEN($AT266),"")="unused_"</formula>
    </cfRule>
  </conditionalFormatting>
  <conditionalFormatting sqref="AI266 AL266">
    <cfRule type="cellIs" priority="28" operator="equal" aboveAverage="0" equalAverage="0" bottom="0" percent="0" rank="0" text="" dxfId="2341">
      <formula>"INVALID"</formula>
    </cfRule>
  </conditionalFormatting>
  <conditionalFormatting sqref="AV266">
    <cfRule type="expression" priority="29" aboveAverage="0" equalAverage="0" bottom="0" percent="0" rank="0" text="" dxfId="2342">
      <formula>EXACT(AI266, "INVALID")</formula>
    </cfRule>
  </conditionalFormatting>
  <conditionalFormatting sqref="BC266">
    <cfRule type="expression" priority="30" aboveAverage="0" equalAverage="0" bottom="0" percent="0" rank="0" text="" dxfId="2343">
      <formula>AND(NOT(ISBLANK(BC266)), EXACT(AI266, "INVALID"))</formula>
    </cfRule>
  </conditionalFormatting>
  <conditionalFormatting sqref="BD266">
    <cfRule type="expression" priority="31" aboveAverage="0" equalAverage="0" bottom="0" percent="0" rank="0" text="" dxfId="2344">
      <formula>AND(NOT(ISBLANK(BD266)), EXACT(AI266, "INVALID"))</formula>
    </cfRule>
  </conditionalFormatting>
  <conditionalFormatting sqref="AU266">
    <cfRule type="cellIs" priority="32" operator="equal" aboveAverage="0" equalAverage="0" bottom="0" percent="0" rank="0" text="" dxfId="2345">
      <formula>"Not Assigned"</formula>
    </cfRule>
  </conditionalFormatting>
  <conditionalFormatting sqref="AT339:AT340">
    <cfRule type="expression" priority="33" aboveAverage="0" equalAverage="0" bottom="0" percent="0" rank="0" text="" dxfId="2346">
      <formula>RIGHT($AT339, 1)="*"</formula>
    </cfRule>
    <cfRule type="expression" priority="34" aboveAverage="0" equalAverage="0" bottom="0" percent="0" rank="0" text="" dxfId="2347">
      <formula>REPLACE($AT339,8,LEN($AT339),"")="unused_"</formula>
    </cfRule>
  </conditionalFormatting>
  <conditionalFormatting sqref="AT347:AT350">
    <cfRule type="expression" priority="35" aboveAverage="0" equalAverage="0" bottom="0" percent="0" rank="0" text="" dxfId="2348">
      <formula>RIGHT($AT347, 1)="*"</formula>
    </cfRule>
    <cfRule type="expression" priority="36" aboveAverage="0" equalAverage="0" bottom="0" percent="0" rank="0" text="" dxfId="2349">
      <formula>REPLACE($AT347,8,LEN($AT347),"")="unused_"</formula>
    </cfRule>
  </conditionalFormatting>
  <conditionalFormatting sqref="AT345:AT346">
    <cfRule type="expression" priority="37" aboveAverage="0" equalAverage="0" bottom="0" percent="0" rank="0" text="" dxfId="2350">
      <formula>RIGHT($AT345, 1)="*"</formula>
    </cfRule>
    <cfRule type="expression" priority="38" aboveAverage="0" equalAverage="0" bottom="0" percent="0" rank="0" text="" dxfId="2351">
      <formula>REPLACE($AT345,8,LEN($AT345),"")="unused_"</formula>
    </cfRule>
  </conditionalFormatting>
  <conditionalFormatting sqref="AT353:AT356">
    <cfRule type="expression" priority="39" aboveAverage="0" equalAverage="0" bottom="0" percent="0" rank="0" text="" dxfId="2352">
      <formula>RIGHT($AT353, 1)="*"</formula>
    </cfRule>
    <cfRule type="expression" priority="40" aboveAverage="0" equalAverage="0" bottom="0" percent="0" rank="0" text="" dxfId="2353">
      <formula>REPLACE($AT353,8,LEN($AT353),"")="unused_"</formula>
    </cfRule>
  </conditionalFormatting>
  <conditionalFormatting sqref="AT351:AT352">
    <cfRule type="expression" priority="41" aboveAverage="0" equalAverage="0" bottom="0" percent="0" rank="0" text="" dxfId="2354">
      <formula>RIGHT($AT351, 1)="*"</formula>
    </cfRule>
    <cfRule type="expression" priority="42" aboveAverage="0" equalAverage="0" bottom="0" percent="0" rank="0" text="" dxfId="2355">
      <formula>REPLACE($AT351,8,LEN($AT351),"")="unused_"</formula>
    </cfRule>
  </conditionalFormatting>
  <conditionalFormatting sqref="AM50:AM54 AM56:AM57 AM170 AM196:AM197 AM268:AM269 AM238:AM241 AM271:AR278 AM285:AR288 AM198:AR200 AM202:AR203 AM205:AR205 AM258:AR266 AM295:AR305">
    <cfRule type="cellIs" priority="43" operator="equal" aboveAverage="0" equalAverage="0" bottom="0" percent="0" rank="0" text="" dxfId="2356">
      <formula>0</formula>
    </cfRule>
  </conditionalFormatting>
  <conditionalFormatting sqref="AN50:AN54 AN56:AN57 AN170 AN302:AN305 AN268:AN269 AN196:AN197 AN238:AN241">
    <cfRule type="cellIs" priority="44" operator="equal" aboveAverage="0" equalAverage="0" bottom="0" percent="0" rank="0" text="" dxfId="2357">
      <formula>0</formula>
    </cfRule>
  </conditionalFormatting>
  <conditionalFormatting sqref="AO50:AO54 AO56:AO57 AO170 AO302:AO305 AO268:AO269 AO196:AO197 AO238:AO241">
    <cfRule type="cellIs" priority="45" operator="equal" aboveAverage="0" equalAverage="0" bottom="0" percent="0" rank="0" text="" dxfId="2358">
      <formula>0</formula>
    </cfRule>
  </conditionalFormatting>
  <conditionalFormatting sqref="AP50:AP54 AP56:AP57 AP170 AP302:AP305 AP268:AP269 AP196:AP197 AP238:AP241">
    <cfRule type="cellIs" priority="46" operator="equal" aboveAverage="0" equalAverage="0" bottom="0" percent="0" rank="0" text="" dxfId="2359">
      <formula>0</formula>
    </cfRule>
  </conditionalFormatting>
  <conditionalFormatting sqref="AQ50:AQ54 AQ56:AQ57 AQ170 AQ302:AQ305 AQ268:AQ269 AQ196:AQ197 AQ238:AQ241">
    <cfRule type="cellIs" priority="47" operator="equal" aboveAverage="0" equalAverage="0" bottom="0" percent="0" rank="0" text="" dxfId="2360">
      <formula>0</formula>
    </cfRule>
  </conditionalFormatting>
  <conditionalFormatting sqref="AS56:AS57">
    <cfRule type="cellIs" priority="48" operator="equal" aboveAverage="0" equalAverage="0" bottom="0" percent="0" rank="0" text="" dxfId="2361">
      <formula>"INVALID"</formula>
    </cfRule>
  </conditionalFormatting>
  <conditionalFormatting sqref="AM56:AM57">
    <cfRule type="cellIs" priority="49" operator="equal" aboveAverage="0" equalAverage="0" bottom="0" percent="0" rank="0" text="" dxfId="2362">
      <formula>"INVALID"</formula>
    </cfRule>
  </conditionalFormatting>
  <conditionalFormatting sqref="AN56:AN57">
    <cfRule type="cellIs" priority="50" operator="equal" aboveAverage="0" equalAverage="0" bottom="0" percent="0" rank="0" text="" dxfId="2363">
      <formula>"INVALID"</formula>
    </cfRule>
  </conditionalFormatting>
  <conditionalFormatting sqref="AO56:AP57">
    <cfRule type="cellIs" priority="51" operator="equal" aboveAverage="0" equalAverage="0" bottom="0" percent="0" rank="0" text="" dxfId="2364">
      <formula>"INVALID"</formula>
    </cfRule>
  </conditionalFormatting>
  <conditionalFormatting sqref="AN56:AN57">
    <cfRule type="cellIs" priority="52" operator="equal" aboveAverage="0" equalAverage="0" bottom="0" percent="0" rank="0" text="" dxfId="2365">
      <formula>"INVALID"</formula>
    </cfRule>
  </conditionalFormatting>
  <conditionalFormatting sqref="AO56:AO57">
    <cfRule type="cellIs" priority="53" operator="equal" aboveAverage="0" equalAverage="0" bottom="0" percent="0" rank="0" text="" dxfId="2366">
      <formula>"INVALID"</formula>
    </cfRule>
  </conditionalFormatting>
  <conditionalFormatting sqref="AP56:AP57">
    <cfRule type="cellIs" priority="54" operator="equal" aboveAverage="0" equalAverage="0" bottom="0" percent="0" rank="0" text="" dxfId="2367">
      <formula>"INVALID"</formula>
    </cfRule>
  </conditionalFormatting>
  <conditionalFormatting sqref="AQ56:AQ57">
    <cfRule type="cellIs" priority="55" operator="equal" aboveAverage="0" equalAverage="0" bottom="0" percent="0" rank="0" text="" dxfId="2368">
      <formula>"INVALID"</formula>
    </cfRule>
  </conditionalFormatting>
  <conditionalFormatting sqref="AS170">
    <cfRule type="cellIs" priority="56" operator="equal" aboveAverage="0" equalAverage="0" bottom="0" percent="0" rank="0" text="" dxfId="2369">
      <formula>"INVALID"</formula>
    </cfRule>
  </conditionalFormatting>
  <conditionalFormatting sqref="AM170">
    <cfRule type="cellIs" priority="57" operator="equal" aboveAverage="0" equalAverage="0" bottom="0" percent="0" rank="0" text="" dxfId="2370">
      <formula>"INVALID"</formula>
    </cfRule>
  </conditionalFormatting>
  <conditionalFormatting sqref="AN170">
    <cfRule type="cellIs" priority="58" operator="equal" aboveAverage="0" equalAverage="0" bottom="0" percent="0" rank="0" text="" dxfId="2371">
      <formula>"INVALID"</formula>
    </cfRule>
  </conditionalFormatting>
  <conditionalFormatting sqref="AO170:AP170">
    <cfRule type="cellIs" priority="59" operator="equal" aboveAverage="0" equalAverage="0" bottom="0" percent="0" rank="0" text="" dxfId="2372">
      <formula>"INVALID"</formula>
    </cfRule>
  </conditionalFormatting>
  <conditionalFormatting sqref="AN170">
    <cfRule type="cellIs" priority="60" operator="equal" aboveAverage="0" equalAverage="0" bottom="0" percent="0" rank="0" text="" dxfId="2373">
      <formula>"INVALID"</formula>
    </cfRule>
  </conditionalFormatting>
  <conditionalFormatting sqref="AO170">
    <cfRule type="cellIs" priority="61" operator="equal" aboveAverage="0" equalAverage="0" bottom="0" percent="0" rank="0" text="" dxfId="2374">
      <formula>"INVALID"</formula>
    </cfRule>
  </conditionalFormatting>
  <conditionalFormatting sqref="AP170">
    <cfRule type="cellIs" priority="62" operator="equal" aboveAverage="0" equalAverage="0" bottom="0" percent="0" rank="0" text="" dxfId="2375">
      <formula>"INVALID"</formula>
    </cfRule>
  </conditionalFormatting>
  <conditionalFormatting sqref="AQ170">
    <cfRule type="cellIs" priority="63" operator="equal" aboveAverage="0" equalAverage="0" bottom="0" percent="0" rank="0" text="" dxfId="2376">
      <formula>"INVALID"</formula>
    </cfRule>
  </conditionalFormatting>
  <conditionalFormatting sqref="AS302:AS305 AS238:AS241">
    <cfRule type="cellIs" priority="64" operator="equal" aboveAverage="0" equalAverage="0" bottom="0" percent="0" rank="0" text="" dxfId="2377">
      <formula>"INVALID"</formula>
    </cfRule>
  </conditionalFormatting>
  <conditionalFormatting sqref="AM302:AM305 AM238:AM241">
    <cfRule type="cellIs" priority="65" operator="equal" aboveAverage="0" equalAverage="0" bottom="0" percent="0" rank="0" text="" dxfId="2378">
      <formula>"INVALID"</formula>
    </cfRule>
  </conditionalFormatting>
  <conditionalFormatting sqref="AN302:AN305 AN238:AN241">
    <cfRule type="cellIs" priority="66" operator="equal" aboveAverage="0" equalAverage="0" bottom="0" percent="0" rank="0" text="" dxfId="2379">
      <formula>"INVALID"</formula>
    </cfRule>
  </conditionalFormatting>
  <conditionalFormatting sqref="AO302:AP305 AO238:AP241">
    <cfRule type="cellIs" priority="67" operator="equal" aboveAverage="0" equalAverage="0" bottom="0" percent="0" rank="0" text="" dxfId="2380">
      <formula>"INVALID"</formula>
    </cfRule>
  </conditionalFormatting>
  <conditionalFormatting sqref="AN302:AN305 AN238:AN241">
    <cfRule type="cellIs" priority="68" operator="equal" aboveAverage="0" equalAverage="0" bottom="0" percent="0" rank="0" text="" dxfId="2381">
      <formula>"INVALID"</formula>
    </cfRule>
  </conditionalFormatting>
  <conditionalFormatting sqref="AO302:AO305 AO238:AO241">
    <cfRule type="cellIs" priority="69" operator="equal" aboveAverage="0" equalAverage="0" bottom="0" percent="0" rank="0" text="" dxfId="2382">
      <formula>"INVALID"</formula>
    </cfRule>
  </conditionalFormatting>
  <conditionalFormatting sqref="AP302:AP305 AP238:AP241">
    <cfRule type="cellIs" priority="70" operator="equal" aboveAverage="0" equalAverage="0" bottom="0" percent="0" rank="0" text="" dxfId="2383">
      <formula>"INVALID"</formula>
    </cfRule>
  </conditionalFormatting>
  <conditionalFormatting sqref="AQ302:AQ305 AQ238:AQ241">
    <cfRule type="cellIs" priority="71" operator="equal" aboveAverage="0" equalAverage="0" bottom="0" percent="0" rank="0" text="" dxfId="2384">
      <formula>"INVALID"</formula>
    </cfRule>
  </conditionalFormatting>
  <conditionalFormatting sqref="AS196:AS197">
    <cfRule type="cellIs" priority="72" operator="equal" aboveAverage="0" equalAverage="0" bottom="0" percent="0" rank="0" text="" dxfId="2385">
      <formula>"INVALID"</formula>
    </cfRule>
  </conditionalFormatting>
  <conditionalFormatting sqref="AM196:AM197">
    <cfRule type="cellIs" priority="73" operator="equal" aboveAverage="0" equalAverage="0" bottom="0" percent="0" rank="0" text="" dxfId="2386">
      <formula>"INVALID"</formula>
    </cfRule>
  </conditionalFormatting>
  <conditionalFormatting sqref="AN196:AN197">
    <cfRule type="cellIs" priority="74" operator="equal" aboveAverage="0" equalAverage="0" bottom="0" percent="0" rank="0" text="" dxfId="2387">
      <formula>"INVALID"</formula>
    </cfRule>
  </conditionalFormatting>
  <conditionalFormatting sqref="AO196:AP197">
    <cfRule type="cellIs" priority="75" operator="equal" aboveAverage="0" equalAverage="0" bottom="0" percent="0" rank="0" text="" dxfId="2388">
      <formula>"INVALID"</formula>
    </cfRule>
  </conditionalFormatting>
  <conditionalFormatting sqref="AN196:AN197">
    <cfRule type="cellIs" priority="76" operator="equal" aboveAverage="0" equalAverage="0" bottom="0" percent="0" rank="0" text="" dxfId="2389">
      <formula>"INVALID"</formula>
    </cfRule>
  </conditionalFormatting>
  <conditionalFormatting sqref="AO196:AO197">
    <cfRule type="cellIs" priority="77" operator="equal" aboveAverage="0" equalAverage="0" bottom="0" percent="0" rank="0" text="" dxfId="2390">
      <formula>"INVALID"</formula>
    </cfRule>
  </conditionalFormatting>
  <conditionalFormatting sqref="AP196:AP197">
    <cfRule type="cellIs" priority="78" operator="equal" aboveAverage="0" equalAverage="0" bottom="0" percent="0" rank="0" text="" dxfId="2391">
      <formula>"INVALID"</formula>
    </cfRule>
  </conditionalFormatting>
  <conditionalFormatting sqref="AQ196:AQ197">
    <cfRule type="cellIs" priority="79" operator="equal" aboveAverage="0" equalAverage="0" bottom="0" percent="0" rank="0" text="" dxfId="2392">
      <formula>"INVALID"</formula>
    </cfRule>
  </conditionalFormatting>
  <conditionalFormatting sqref="AS268:AS269">
    <cfRule type="cellIs" priority="80" operator="equal" aboveAverage="0" equalAverage="0" bottom="0" percent="0" rank="0" text="" dxfId="2393">
      <formula>"INVALID"</formula>
    </cfRule>
  </conditionalFormatting>
  <conditionalFormatting sqref="AM268:AM269">
    <cfRule type="cellIs" priority="81" operator="equal" aboveAverage="0" equalAverage="0" bottom="0" percent="0" rank="0" text="" dxfId="2394">
      <formula>"INVALID"</formula>
    </cfRule>
  </conditionalFormatting>
  <conditionalFormatting sqref="AN268:AN269">
    <cfRule type="cellIs" priority="82" operator="equal" aboveAverage="0" equalAverage="0" bottom="0" percent="0" rank="0" text="" dxfId="2395">
      <formula>"INVALID"</formula>
    </cfRule>
  </conditionalFormatting>
  <conditionalFormatting sqref="AO268:AP269">
    <cfRule type="cellIs" priority="83" operator="equal" aboveAverage="0" equalAverage="0" bottom="0" percent="0" rank="0" text="" dxfId="2396">
      <formula>"INVALID"</formula>
    </cfRule>
  </conditionalFormatting>
  <conditionalFormatting sqref="AN268:AN269">
    <cfRule type="cellIs" priority="84" operator="equal" aboveAverage="0" equalAverage="0" bottom="0" percent="0" rank="0" text="" dxfId="2397">
      <formula>"INVALID"</formula>
    </cfRule>
  </conditionalFormatting>
  <conditionalFormatting sqref="AO268:AO269">
    <cfRule type="cellIs" priority="85" operator="equal" aboveAverage="0" equalAverage="0" bottom="0" percent="0" rank="0" text="" dxfId="2398">
      <formula>"INVALID"</formula>
    </cfRule>
  </conditionalFormatting>
  <conditionalFormatting sqref="AP268:AP269">
    <cfRule type="cellIs" priority="86" operator="equal" aboveAverage="0" equalAverage="0" bottom="0" percent="0" rank="0" text="" dxfId="2399">
      <formula>"INVALID"</formula>
    </cfRule>
  </conditionalFormatting>
  <conditionalFormatting sqref="AQ268:AQ269">
    <cfRule type="cellIs" priority="87" operator="equal" aboveAverage="0" equalAverage="0" bottom="0" percent="0" rank="0" text="" dxfId="2400">
      <formula>"INVALID"</formula>
    </cfRule>
  </conditionalFormatting>
  <conditionalFormatting sqref="AT23 AT34:AT35 AT50:AT57 AT151:AT156 AT159:AT170 AT181:AT186 AT189:AT200 AT202:AT203 AT205:AT207 AT215:AT216 AT295:AT305 AT258:AT266 AT268:AT269 AT271:AT278 AT280:AT283 AT285:AT288 AT290:AT293 AT105 AT247:AT248 AT119:AT120">
    <cfRule type="expression" priority="88" aboveAverage="0" equalAverage="0" bottom="0" percent="0" rank="0" text="" dxfId="2401">
      <formula>NOT($AM23)</formula>
    </cfRule>
    <cfRule type="expression" priority="89" aboveAverage="0" equalAverage="0" bottom="0" percent="0" rank="0" text="" dxfId="2402">
      <formula>RIGHT($AT23, 1)="*"</formula>
    </cfRule>
  </conditionalFormatting>
  <conditionalFormatting sqref="AV23 AV238:AV241 AV10:AV21 BC22:BD23 BC238:BD245 AV25:AV35 AV50:AV57 BC159:BD170 AV151:AV156 BC181:BD186 AV189:AV200 BC189:BD200 BC202:BD203 AV202:AV203 BD215:BD216 AV205:AV216 AV295:AV305 BC258:BD266 BC247:BD256 AV258:AV266 BC268:BD269 AV268:AV269 BC271:BD278 AV271:AV278 AV280:AV283 BC285:BD288 AV285:AV288 AV290:AV293 BC290:BD293 AV104:AV105 BC105:BD105 AV247:AV248 BC46:BD48 AV84:AV89 BC96:BD97 AV110:AV125 BC119:BD120 BC136:BD138 BC148:BD149 BC218:BD220 AV221:AV227 AV229:AV236 AV98:AV101 BC102:BD103 BC80:BD80 BC71:BD72 AV73:AV76 BC77:BD78 BC82:BD82 BC151:BD157 AV159:AV171 AV173:AV187 BC295:BD306 BD230:BD232 BC230:BC236 BC33:BD35 BC50:BD57 BC209:BC216 BC205:BD208 BC280:BD283 AV91:AV95 AV59:AV70">
    <cfRule type="expression" priority="90" aboveAverage="0" equalAverage="0" bottom="0" percent="0" rank="0" text="" dxfId="2403">
      <formula>NOT($AQ10)</formula>
    </cfRule>
  </conditionalFormatting>
  <conditionalFormatting sqref="AV23 AV238:AV241 AV34:AV35 AV50:AV57 AV151:AV156 AV159:AV170 AV181:AV186 AV189:AV200 AV202:AV203 AV205:AV207 AV215:AV216 AV295:AV305 AV258:AV266 AV268:AV269 AV271:AV278 AV280:AV283 AV285:AV288 AV290:AV293 AV105 AV247:AV248 AV119:AV120">
    <cfRule type="expression" priority="91" aboveAverage="0" equalAverage="0" bottom="0" percent="0" rank="0" text="" dxfId="2404">
      <formula>NOT($AN23)</formula>
    </cfRule>
  </conditionalFormatting>
  <conditionalFormatting sqref="AG10:AI18 AL10:AL18">
    <cfRule type="cellIs" priority="92" operator="equal" aboveAverage="0" equalAverage="0" bottom="0" percent="0" rank="0" text="" dxfId="2405">
      <formula>"INVALID"</formula>
    </cfRule>
  </conditionalFormatting>
  <conditionalFormatting sqref="AR50:AR54 AR56:AR57 AR170 AR302:AR305 AR268:AR269 AR196:AR197 AR238:AR241">
    <cfRule type="cellIs" priority="93" operator="equal" aboveAverage="0" equalAverage="0" bottom="0" percent="0" rank="0" text="" dxfId="2406">
      <formula>0</formula>
    </cfRule>
  </conditionalFormatting>
  <conditionalFormatting sqref="AR56:AR57">
    <cfRule type="cellIs" priority="94" operator="equal" aboveAverage="0" equalAverage="0" bottom="0" percent="0" rank="0" text="" dxfId="2407">
      <formula>"INVALID"</formula>
    </cfRule>
  </conditionalFormatting>
  <conditionalFormatting sqref="AR56:AR57">
    <cfRule type="cellIs" priority="95" operator="equal" aboveAverage="0" equalAverage="0" bottom="0" percent="0" rank="0" text="" dxfId="2408">
      <formula>"INVALID"</formula>
    </cfRule>
  </conditionalFormatting>
  <conditionalFormatting sqref="AR170">
    <cfRule type="cellIs" priority="96" operator="equal" aboveAverage="0" equalAverage="0" bottom="0" percent="0" rank="0" text="" dxfId="2409">
      <formula>"INVALID"</formula>
    </cfRule>
  </conditionalFormatting>
  <conditionalFormatting sqref="AR170">
    <cfRule type="cellIs" priority="97" operator="equal" aboveAverage="0" equalAverage="0" bottom="0" percent="0" rank="0" text="" dxfId="2410">
      <formula>"INVALID"</formula>
    </cfRule>
  </conditionalFormatting>
  <conditionalFormatting sqref="AR302:AR305 AR238:AR241">
    <cfRule type="cellIs" priority="98" operator="equal" aboveAverage="0" equalAverage="0" bottom="0" percent="0" rank="0" text="" dxfId="2411">
      <formula>"INVALID"</formula>
    </cfRule>
  </conditionalFormatting>
  <conditionalFormatting sqref="AR302:AR305 AR238:AR241">
    <cfRule type="cellIs" priority="99" operator="equal" aboveAverage="0" equalAverage="0" bottom="0" percent="0" rank="0" text="" dxfId="2412">
      <formula>"INVALID"</formula>
    </cfRule>
  </conditionalFormatting>
  <conditionalFormatting sqref="AR196:AR197">
    <cfRule type="cellIs" priority="100" operator="equal" aboveAverage="0" equalAverage="0" bottom="0" percent="0" rank="0" text="" dxfId="2413">
      <formula>"INVALID"</formula>
    </cfRule>
  </conditionalFormatting>
  <conditionalFormatting sqref="AR196:AR197">
    <cfRule type="cellIs" priority="101" operator="equal" aboveAverage="0" equalAverage="0" bottom="0" percent="0" rank="0" text="" dxfId="2414">
      <formula>"INVALID"</formula>
    </cfRule>
  </conditionalFormatting>
  <conditionalFormatting sqref="AR268:AR269">
    <cfRule type="cellIs" priority="102" operator="equal" aboveAverage="0" equalAverage="0" bottom="0" percent="0" rank="0" text="" dxfId="2415">
      <formula>"INVALID"</formula>
    </cfRule>
  </conditionalFormatting>
  <conditionalFormatting sqref="AR268:AR269">
    <cfRule type="cellIs" priority="103" operator="equal" aboveAverage="0" equalAverage="0" bottom="0" percent="0" rank="0" text="" dxfId="2416">
      <formula>"INVALID"</formula>
    </cfRule>
  </conditionalFormatting>
  <conditionalFormatting sqref="AG285:AI288">
    <cfRule type="cellIs" priority="104" operator="equal" aboveAverage="0" equalAverage="0" bottom="0" percent="0" rank="0" text="" dxfId="2417">
      <formula>"INVALID"</formula>
    </cfRule>
  </conditionalFormatting>
  <conditionalFormatting sqref="AL268:AL269">
    <cfRule type="cellIs" priority="105" operator="equal" aboveAverage="0" equalAverage="0" bottom="0" percent="0" rank="0" text="" dxfId="2418">
      <formula>"INVALID"</formula>
    </cfRule>
  </conditionalFormatting>
  <conditionalFormatting sqref="AL268:AL269">
    <cfRule type="cellIs" priority="106" operator="equal" aboveAverage="0" equalAverage="0" bottom="0" percent="0" rank="0" text="" dxfId="2419">
      <formula>"INVALID"</formula>
    </cfRule>
  </conditionalFormatting>
  <conditionalFormatting sqref="AL268:AL269">
    <cfRule type="cellIs" priority="107" operator="equal" aboveAverage="0" equalAverage="0" bottom="0" percent="0" rank="0" text="" dxfId="2420">
      <formula>"INVALID"</formula>
    </cfRule>
  </conditionalFormatting>
  <conditionalFormatting sqref="AU10:AU18">
    <cfRule type="cellIs" priority="108" operator="equal" aboveAverage="0" equalAverage="0" bottom="0" percent="0" rank="0" text="" dxfId="2421">
      <formula>"Not Assigned"</formula>
    </cfRule>
  </conditionalFormatting>
  <conditionalFormatting sqref="AV10:AV18">
    <cfRule type="expression" priority="109" aboveAverage="0" equalAverage="0" bottom="0" percent="0" rank="0" text="" dxfId="2422">
      <formula>EXACT(AI10, "INVALID")</formula>
    </cfRule>
  </conditionalFormatting>
  <conditionalFormatting sqref="BC10:BC18">
    <cfRule type="expression" priority="110" aboveAverage="0" equalAverage="0" bottom="0" percent="0" rank="0" text="" dxfId="2423">
      <formula>AND(NOT(ISBLANK(BC10)), EXACT(AI10, "INVALID"))</formula>
    </cfRule>
  </conditionalFormatting>
  <conditionalFormatting sqref="BD10:BD18">
    <cfRule type="expression" priority="111" aboveAverage="0" equalAverage="0" bottom="0" percent="0" rank="0" text="" dxfId="2424">
      <formula>AND(NOT(ISBLANK(BD10)), EXACT(AI10, "INVALID"))</formula>
    </cfRule>
  </conditionalFormatting>
  <conditionalFormatting sqref="AU10:AU18">
    <cfRule type="expression" priority="112" aboveAverage="0" equalAverage="0" bottom="0" percent="0" rank="0" text="" dxfId="2425">
      <formula>NOT($AO10)</formula>
    </cfRule>
  </conditionalFormatting>
  <conditionalFormatting sqref="AT10:AT18">
    <cfRule type="expression" priority="113" aboveAverage="0" equalAverage="0" bottom="0" percent="0" rank="0" text="" dxfId="2426">
      <formula>REPLACE($AT10,8,LEN($AT10),"")="unused_"</formula>
    </cfRule>
  </conditionalFormatting>
  <conditionalFormatting sqref="AM10:AM18">
    <cfRule type="cellIs" priority="114" operator="equal" aboveAverage="0" equalAverage="0" bottom="0" percent="0" rank="0" text="" dxfId="2427">
      <formula>0</formula>
    </cfRule>
  </conditionalFormatting>
  <conditionalFormatting sqref="AN10:AN18">
    <cfRule type="cellIs" priority="115" operator="equal" aboveAverage="0" equalAverage="0" bottom="0" percent="0" rank="0" text="" dxfId="2428">
      <formula>0</formula>
    </cfRule>
  </conditionalFormatting>
  <conditionalFormatting sqref="AO10:AO18">
    <cfRule type="cellIs" priority="116" operator="equal" aboveAverage="0" equalAverage="0" bottom="0" percent="0" rank="0" text="" dxfId="2429">
      <formula>0</formula>
    </cfRule>
  </conditionalFormatting>
  <conditionalFormatting sqref="AP10:AP18">
    <cfRule type="cellIs" priority="117" operator="equal" aboveAverage="0" equalAverage="0" bottom="0" percent="0" rank="0" text="" dxfId="2430">
      <formula>0</formula>
    </cfRule>
  </conditionalFormatting>
  <conditionalFormatting sqref="AQ10:AQ18">
    <cfRule type="cellIs" priority="118" operator="equal" aboveAverage="0" equalAverage="0" bottom="0" percent="0" rank="0" text="" dxfId="2431">
      <formula>0</formula>
    </cfRule>
  </conditionalFormatting>
  <conditionalFormatting sqref="AS10:AS18">
    <cfRule type="cellIs" priority="119" operator="equal" aboveAverage="0" equalAverage="0" bottom="0" percent="0" rank="0" text="" dxfId="2432">
      <formula>"INVALID"</formula>
    </cfRule>
  </conditionalFormatting>
  <conditionalFormatting sqref="AM10:AM18">
    <cfRule type="cellIs" priority="120" operator="equal" aboveAverage="0" equalAverage="0" bottom="0" percent="0" rank="0" text="" dxfId="2433">
      <formula>"INVALID"</formula>
    </cfRule>
  </conditionalFormatting>
  <conditionalFormatting sqref="AN10:AN18">
    <cfRule type="cellIs" priority="121" operator="equal" aboveAverage="0" equalAverage="0" bottom="0" percent="0" rank="0" text="" dxfId="2434">
      <formula>"INVALID"</formula>
    </cfRule>
  </conditionalFormatting>
  <conditionalFormatting sqref="AO10:AP18">
    <cfRule type="cellIs" priority="122" operator="equal" aboveAverage="0" equalAverage="0" bottom="0" percent="0" rank="0" text="" dxfId="2435">
      <formula>"INVALID"</formula>
    </cfRule>
  </conditionalFormatting>
  <conditionalFormatting sqref="AN10:AN18">
    <cfRule type="cellIs" priority="123" operator="equal" aboveAverage="0" equalAverage="0" bottom="0" percent="0" rank="0" text="" dxfId="2436">
      <formula>"INVALID"</formula>
    </cfRule>
  </conditionalFormatting>
  <conditionalFormatting sqref="AO10:AO18">
    <cfRule type="cellIs" priority="124" operator="equal" aboveAverage="0" equalAverage="0" bottom="0" percent="0" rank="0" text="" dxfId="2437">
      <formula>"INVALID"</formula>
    </cfRule>
  </conditionalFormatting>
  <conditionalFormatting sqref="AP10:AP18">
    <cfRule type="cellIs" priority="125" operator="equal" aboveAverage="0" equalAverage="0" bottom="0" percent="0" rank="0" text="" dxfId="2438">
      <formula>"INVALID"</formula>
    </cfRule>
  </conditionalFormatting>
  <conditionalFormatting sqref="AQ10:AQ18">
    <cfRule type="cellIs" priority="126" operator="equal" aboveAverage="0" equalAverage="0" bottom="0" percent="0" rank="0" text="" dxfId="2439">
      <formula>"INVALID"</formula>
    </cfRule>
  </conditionalFormatting>
  <conditionalFormatting sqref="AW190 AW197:AW200">
    <cfRule type="expression" priority="127" aboveAverage="0" equalAverage="0" bottom="0" percent="0" rank="0" text="" dxfId="2440">
      <formula>NOT($AP190)</formula>
    </cfRule>
  </conditionalFormatting>
  <conditionalFormatting sqref="AT10:AT18">
    <cfRule type="expression" priority="128" aboveAverage="0" equalAverage="0" bottom="0" percent="0" rank="0" text="" dxfId="2441">
      <formula>NOT($AM10)</formula>
    </cfRule>
    <cfRule type="expression" priority="129" aboveAverage="0" equalAverage="0" bottom="0" percent="0" rank="0" text="" dxfId="2442">
      <formula>RIGHT($AT10, 1)="*"</formula>
    </cfRule>
  </conditionalFormatting>
  <conditionalFormatting sqref="BC10:BD18">
    <cfRule type="expression" priority="130" aboveAverage="0" equalAverage="0" bottom="0" percent="0" rank="0" text="" dxfId="2443">
      <formula>NOT($AQ10)</formula>
    </cfRule>
  </conditionalFormatting>
  <conditionalFormatting sqref="AV10:AV18">
    <cfRule type="expression" priority="131" aboveAverage="0" equalAverage="0" bottom="0" percent="0" rank="0" text="" dxfId="2444">
      <formula>NOT($AN10)</formula>
    </cfRule>
  </conditionalFormatting>
  <conditionalFormatting sqref="AR10:AR18">
    <cfRule type="cellIs" priority="132" operator="equal" aboveAverage="0" equalAverage="0" bottom="0" percent="0" rank="0" text="" dxfId="2445">
      <formula>0</formula>
    </cfRule>
  </conditionalFormatting>
  <conditionalFormatting sqref="AR10:AR18">
    <cfRule type="cellIs" priority="133" operator="equal" aboveAverage="0" equalAverage="0" bottom="0" percent="0" rank="0" text="" dxfId="2446">
      <formula>"INVALID"</formula>
    </cfRule>
  </conditionalFormatting>
  <conditionalFormatting sqref="AR10:AR18">
    <cfRule type="cellIs" priority="134" operator="equal" aboveAverage="0" equalAverage="0" bottom="0" percent="0" rank="0" text="" dxfId="2447">
      <formula>"INVALID"</formula>
    </cfRule>
  </conditionalFormatting>
  <conditionalFormatting sqref="AG23:AI23 AL23 AL19:AL20 AG19:AI21">
    <cfRule type="cellIs" priority="135" operator="equal" aboveAverage="0" equalAverage="0" bottom="0" percent="0" rank="0" text="" dxfId="2448">
      <formula>"INVALID"</formula>
    </cfRule>
  </conditionalFormatting>
  <conditionalFormatting sqref="AU19:AU21 AU23">
    <cfRule type="cellIs" priority="136" operator="equal" aboveAverage="0" equalAverage="0" bottom="0" percent="0" rank="0" text="" dxfId="2449">
      <formula>"Not Assigned"</formula>
    </cfRule>
  </conditionalFormatting>
  <conditionalFormatting sqref="AV19:AV21">
    <cfRule type="expression" priority="137" aboveAverage="0" equalAverage="0" bottom="0" percent="0" rank="0" text="" dxfId="2450">
      <formula>EXACT(AI19, "INVALID")</formula>
    </cfRule>
  </conditionalFormatting>
  <conditionalFormatting sqref="BC19:BC21">
    <cfRule type="expression" priority="138" aboveAverage="0" equalAverage="0" bottom="0" percent="0" rank="0" text="" dxfId="2451">
      <formula>AND(NOT(ISBLANK(BC19)), EXACT(AI19, "INVALID"))</formula>
    </cfRule>
  </conditionalFormatting>
  <conditionalFormatting sqref="BD19:BD21">
    <cfRule type="expression" priority="139" aboveAverage="0" equalAverage="0" bottom="0" percent="0" rank="0" text="" dxfId="2452">
      <formula>AND(NOT(ISBLANK(BD19)), EXACT(AI19, "INVALID"))</formula>
    </cfRule>
  </conditionalFormatting>
  <conditionalFormatting sqref="AU19:AU21">
    <cfRule type="expression" priority="140" aboveAverage="0" equalAverage="0" bottom="0" percent="0" rank="0" text="" dxfId="2453">
      <formula>NOT($AO19)</formula>
    </cfRule>
  </conditionalFormatting>
  <conditionalFormatting sqref="AT19:AT21">
    <cfRule type="expression" priority="141" aboveAverage="0" equalAverage="0" bottom="0" percent="0" rank="0" text="" dxfId="2454">
      <formula>REPLACE($AT19,8,LEN($AT19),"")="unused_"</formula>
    </cfRule>
  </conditionalFormatting>
  <conditionalFormatting sqref="AM19:AM21 AM23">
    <cfRule type="cellIs" priority="142" operator="equal" aboveAverage="0" equalAverage="0" bottom="0" percent="0" rank="0" text="" dxfId="2455">
      <formula>0</formula>
    </cfRule>
  </conditionalFormatting>
  <conditionalFormatting sqref="AN19:AN21 AN23">
    <cfRule type="cellIs" priority="143" operator="equal" aboveAverage="0" equalAverage="0" bottom="0" percent="0" rank="0" text="" dxfId="2456">
      <formula>0</formula>
    </cfRule>
  </conditionalFormatting>
  <conditionalFormatting sqref="AO19:AO21 AO23">
    <cfRule type="cellIs" priority="144" operator="equal" aboveAverage="0" equalAverage="0" bottom="0" percent="0" rank="0" text="" dxfId="2457">
      <formula>0</formula>
    </cfRule>
  </conditionalFormatting>
  <conditionalFormatting sqref="AP19:AP21 AP23">
    <cfRule type="cellIs" priority="145" operator="equal" aboveAverage="0" equalAverage="0" bottom="0" percent="0" rank="0" text="" dxfId="2458">
      <formula>0</formula>
    </cfRule>
  </conditionalFormatting>
  <conditionalFormatting sqref="AQ19:AQ21 AQ23">
    <cfRule type="cellIs" priority="146" operator="equal" aboveAverage="0" equalAverage="0" bottom="0" percent="0" rank="0" text="" dxfId="2459">
      <formula>0</formula>
    </cfRule>
  </conditionalFormatting>
  <conditionalFormatting sqref="AS19:AS21 AS23">
    <cfRule type="cellIs" priority="147" operator="equal" aboveAverage="0" equalAverage="0" bottom="0" percent="0" rank="0" text="" dxfId="2460">
      <formula>"INVALID"</formula>
    </cfRule>
  </conditionalFormatting>
  <conditionalFormatting sqref="AM19:AM21 AM23">
    <cfRule type="cellIs" priority="148" operator="equal" aboveAverage="0" equalAverage="0" bottom="0" percent="0" rank="0" text="" dxfId="2461">
      <formula>"INVALID"</formula>
    </cfRule>
  </conditionalFormatting>
  <conditionalFormatting sqref="AN19:AN21 AN23">
    <cfRule type="cellIs" priority="149" operator="equal" aboveAverage="0" equalAverage="0" bottom="0" percent="0" rank="0" text="" dxfId="2462">
      <formula>"INVALID"</formula>
    </cfRule>
  </conditionalFormatting>
  <conditionalFormatting sqref="AO19:AP21 AO23:AP23">
    <cfRule type="cellIs" priority="150" operator="equal" aboveAverage="0" equalAverage="0" bottom="0" percent="0" rank="0" text="" dxfId="2463">
      <formula>"INVALID"</formula>
    </cfRule>
  </conditionalFormatting>
  <conditionalFormatting sqref="AN19:AN21 AN23">
    <cfRule type="cellIs" priority="151" operator="equal" aboveAverage="0" equalAverage="0" bottom="0" percent="0" rank="0" text="" dxfId="2464">
      <formula>"INVALID"</formula>
    </cfRule>
  </conditionalFormatting>
  <conditionalFormatting sqref="AO19:AO21 AO23">
    <cfRule type="cellIs" priority="152" operator="equal" aboveAverage="0" equalAverage="0" bottom="0" percent="0" rank="0" text="" dxfId="2465">
      <formula>"INVALID"</formula>
    </cfRule>
  </conditionalFormatting>
  <conditionalFormatting sqref="AP19:AP21 AP23">
    <cfRule type="cellIs" priority="153" operator="equal" aboveAverage="0" equalAverage="0" bottom="0" percent="0" rank="0" text="" dxfId="2466">
      <formula>"INVALID"</formula>
    </cfRule>
  </conditionalFormatting>
  <conditionalFormatting sqref="AQ19:AQ21 AQ23">
    <cfRule type="cellIs" priority="154" operator="equal" aboveAverage="0" equalAverage="0" bottom="0" percent="0" rank="0" text="" dxfId="2467">
      <formula>"INVALID"</formula>
    </cfRule>
  </conditionalFormatting>
  <conditionalFormatting sqref="AT19:AT21">
    <cfRule type="expression" priority="155" aboveAverage="0" equalAverage="0" bottom="0" percent="0" rank="0" text="" dxfId="2468">
      <formula>NOT($AM19)</formula>
    </cfRule>
    <cfRule type="expression" priority="156" aboveAverage="0" equalAverage="0" bottom="0" percent="0" rank="0" text="" dxfId="2469">
      <formula>RIGHT($AT19, 1)="*"</formula>
    </cfRule>
  </conditionalFormatting>
  <conditionalFormatting sqref="BC19:BD21">
    <cfRule type="expression" priority="157" aboveAverage="0" equalAverage="0" bottom="0" percent="0" rank="0" text="" dxfId="2470">
      <formula>NOT($AQ19)</formula>
    </cfRule>
  </conditionalFormatting>
  <conditionalFormatting sqref="AV19:AV21">
    <cfRule type="expression" priority="158" aboveAverage="0" equalAverage="0" bottom="0" percent="0" rank="0" text="" dxfId="2471">
      <formula>NOT($AN19)</formula>
    </cfRule>
  </conditionalFormatting>
  <conditionalFormatting sqref="AR19:AR21 AR23">
    <cfRule type="cellIs" priority="159" operator="equal" aboveAverage="0" equalAverage="0" bottom="0" percent="0" rank="0" text="" dxfId="2472">
      <formula>0</formula>
    </cfRule>
  </conditionalFormatting>
  <conditionalFormatting sqref="AR19:AR21 AR23">
    <cfRule type="cellIs" priority="160" operator="equal" aboveAverage="0" equalAverage="0" bottom="0" percent="0" rank="0" text="" dxfId="2473">
      <formula>"INVALID"</formula>
    </cfRule>
  </conditionalFormatting>
  <conditionalFormatting sqref="AR19:AR21 AR23">
    <cfRule type="cellIs" priority="161" operator="equal" aboveAverage="0" equalAverage="0" bottom="0" percent="0" rank="0" text="" dxfId="2474">
      <formula>"INVALID"</formula>
    </cfRule>
  </conditionalFormatting>
  <conditionalFormatting sqref="AG22:AI22 AL22">
    <cfRule type="cellIs" priority="162" operator="equal" aboveAverage="0" equalAverage="0" bottom="0" percent="0" rank="0" text="" dxfId="2475">
      <formula>"INVALID"</formula>
    </cfRule>
  </conditionalFormatting>
  <conditionalFormatting sqref="AU22">
    <cfRule type="cellIs" priority="163" operator="equal" aboveAverage="0" equalAverage="0" bottom="0" percent="0" rank="0" text="" dxfId="2476">
      <formula>"Not Assigned"</formula>
    </cfRule>
  </conditionalFormatting>
  <conditionalFormatting sqref="AV22">
    <cfRule type="expression" priority="164" aboveAverage="0" equalAverage="0" bottom="0" percent="0" rank="0" text="" dxfId="2477">
      <formula>EXACT(AI22, "INVALID")</formula>
    </cfRule>
  </conditionalFormatting>
  <conditionalFormatting sqref="BC22">
    <cfRule type="expression" priority="165" aboveAverage="0" equalAverage="0" bottom="0" percent="0" rank="0" text="" dxfId="2478">
      <formula>AND(NOT(ISBLANK(BC22)), EXACT(AI22, "INVALID"))</formula>
    </cfRule>
  </conditionalFormatting>
  <conditionalFormatting sqref="BD22">
    <cfRule type="expression" priority="166" aboveAverage="0" equalAverage="0" bottom="0" percent="0" rank="0" text="" dxfId="2479">
      <formula>AND(NOT(ISBLANK(BD22)), EXACT(AI22, "INVALID"))</formula>
    </cfRule>
  </conditionalFormatting>
  <conditionalFormatting sqref="AU22">
    <cfRule type="expression" priority="167" aboveAverage="0" equalAverage="0" bottom="0" percent="0" rank="0" text="" dxfId="2480">
      <formula>NOT($AO22)</formula>
    </cfRule>
  </conditionalFormatting>
  <conditionalFormatting sqref="AT22">
    <cfRule type="expression" priority="168" aboveAverage="0" equalAverage="0" bottom="0" percent="0" rank="0" text="" dxfId="2481">
      <formula>REPLACE($AT22,8,LEN($AT22),"")="unused_"</formula>
    </cfRule>
  </conditionalFormatting>
  <conditionalFormatting sqref="AM22">
    <cfRule type="cellIs" priority="169" operator="equal" aboveAverage="0" equalAverage="0" bottom="0" percent="0" rank="0" text="" dxfId="2482">
      <formula>0</formula>
    </cfRule>
  </conditionalFormatting>
  <conditionalFormatting sqref="AN22">
    <cfRule type="cellIs" priority="170" operator="equal" aboveAverage="0" equalAverage="0" bottom="0" percent="0" rank="0" text="" dxfId="2483">
      <formula>0</formula>
    </cfRule>
  </conditionalFormatting>
  <conditionalFormatting sqref="AO22">
    <cfRule type="cellIs" priority="171" operator="equal" aboveAverage="0" equalAverage="0" bottom="0" percent="0" rank="0" text="" dxfId="2484">
      <formula>0</formula>
    </cfRule>
  </conditionalFormatting>
  <conditionalFormatting sqref="AP22">
    <cfRule type="cellIs" priority="172" operator="equal" aboveAverage="0" equalAverage="0" bottom="0" percent="0" rank="0" text="" dxfId="2485">
      <formula>0</formula>
    </cfRule>
  </conditionalFormatting>
  <conditionalFormatting sqref="AQ22">
    <cfRule type="cellIs" priority="173" operator="equal" aboveAverage="0" equalAverage="0" bottom="0" percent="0" rank="0" text="" dxfId="2486">
      <formula>0</formula>
    </cfRule>
  </conditionalFormatting>
  <conditionalFormatting sqref="AS22">
    <cfRule type="cellIs" priority="174" operator="equal" aboveAverage="0" equalAverage="0" bottom="0" percent="0" rank="0" text="" dxfId="2487">
      <formula>"INVALID"</formula>
    </cfRule>
  </conditionalFormatting>
  <conditionalFormatting sqref="AM22">
    <cfRule type="cellIs" priority="175" operator="equal" aboveAverage="0" equalAverage="0" bottom="0" percent="0" rank="0" text="" dxfId="2488">
      <formula>"INVALID"</formula>
    </cfRule>
  </conditionalFormatting>
  <conditionalFormatting sqref="AN22">
    <cfRule type="cellIs" priority="176" operator="equal" aboveAverage="0" equalAverage="0" bottom="0" percent="0" rank="0" text="" dxfId="2489">
      <formula>"INVALID"</formula>
    </cfRule>
  </conditionalFormatting>
  <conditionalFormatting sqref="AO22:AP22">
    <cfRule type="cellIs" priority="177" operator="equal" aboveAverage="0" equalAverage="0" bottom="0" percent="0" rank="0" text="" dxfId="2490">
      <formula>"INVALID"</formula>
    </cfRule>
  </conditionalFormatting>
  <conditionalFormatting sqref="AN22">
    <cfRule type="cellIs" priority="178" operator="equal" aboveAverage="0" equalAverage="0" bottom="0" percent="0" rank="0" text="" dxfId="2491">
      <formula>"INVALID"</formula>
    </cfRule>
  </conditionalFormatting>
  <conditionalFormatting sqref="AO22">
    <cfRule type="cellIs" priority="179" operator="equal" aboveAverage="0" equalAverage="0" bottom="0" percent="0" rank="0" text="" dxfId="2492">
      <formula>"INVALID"</formula>
    </cfRule>
  </conditionalFormatting>
  <conditionalFormatting sqref="AP22">
    <cfRule type="cellIs" priority="180" operator="equal" aboveAverage="0" equalAverage="0" bottom="0" percent="0" rank="0" text="" dxfId="2493">
      <formula>"INVALID"</formula>
    </cfRule>
  </conditionalFormatting>
  <conditionalFormatting sqref="AQ22">
    <cfRule type="cellIs" priority="181" operator="equal" aboveAverage="0" equalAverage="0" bottom="0" percent="0" rank="0" text="" dxfId="2494">
      <formula>"INVALID"</formula>
    </cfRule>
  </conditionalFormatting>
  <conditionalFormatting sqref="AT22">
    <cfRule type="expression" priority="182" aboveAverage="0" equalAverage="0" bottom="0" percent="0" rank="0" text="" dxfId="2495">
      <formula>NOT($AM22)</formula>
    </cfRule>
    <cfRule type="expression" priority="183" aboveAverage="0" equalAverage="0" bottom="0" percent="0" rank="0" text="" dxfId="2496">
      <formula>RIGHT($AT22, 1)="*"</formula>
    </cfRule>
  </conditionalFormatting>
  <conditionalFormatting sqref="AV22">
    <cfRule type="expression" priority="184" aboveAverage="0" equalAverage="0" bottom="0" percent="0" rank="0" text="" dxfId="2497">
      <formula>NOT($AQ22)</formula>
    </cfRule>
  </conditionalFormatting>
  <conditionalFormatting sqref="AV22">
    <cfRule type="expression" priority="185" aboveAverage="0" equalAverage="0" bottom="0" percent="0" rank="0" text="" dxfId="2498">
      <formula>NOT($AN22)</formula>
    </cfRule>
  </conditionalFormatting>
  <conditionalFormatting sqref="AR22">
    <cfRule type="cellIs" priority="186" operator="equal" aboveAverage="0" equalAverage="0" bottom="0" percent="0" rank="0" text="" dxfId="2499">
      <formula>0</formula>
    </cfRule>
  </conditionalFormatting>
  <conditionalFormatting sqref="AR22">
    <cfRule type="cellIs" priority="187" operator="equal" aboveAverage="0" equalAverage="0" bottom="0" percent="0" rank="0" text="" dxfId="2500">
      <formula>"INVALID"</formula>
    </cfRule>
  </conditionalFormatting>
  <conditionalFormatting sqref="AR22">
    <cfRule type="cellIs" priority="188" operator="equal" aboveAverage="0" equalAverage="0" bottom="0" percent="0" rank="0" text="" dxfId="2501">
      <formula>"INVALID"</formula>
    </cfRule>
  </conditionalFormatting>
  <conditionalFormatting sqref="AS55 AG55:AI55">
    <cfRule type="cellIs" priority="189" operator="equal" aboveAverage="0" equalAverage="0" bottom="0" percent="0" rank="0" text="" dxfId="2502">
      <formula>"INVALID"</formula>
    </cfRule>
  </conditionalFormatting>
  <conditionalFormatting sqref="AU55">
    <cfRule type="cellIs" priority="190" operator="equal" aboveAverage="0" equalAverage="0" bottom="0" percent="0" rank="0" text="" dxfId="2503">
      <formula>"Not Assigned"</formula>
    </cfRule>
  </conditionalFormatting>
  <conditionalFormatting sqref="AM55">
    <cfRule type="cellIs" priority="191" operator="equal" aboveAverage="0" equalAverage="0" bottom="0" percent="0" rank="0" text="" dxfId="2504">
      <formula>0</formula>
    </cfRule>
  </conditionalFormatting>
  <conditionalFormatting sqref="AN55">
    <cfRule type="cellIs" priority="192" operator="equal" aboveAverage="0" equalAverage="0" bottom="0" percent="0" rank="0" text="" dxfId="2505">
      <formula>0</formula>
    </cfRule>
  </conditionalFormatting>
  <conditionalFormatting sqref="AO55">
    <cfRule type="cellIs" priority="193" operator="equal" aboveAverage="0" equalAverage="0" bottom="0" percent="0" rank="0" text="" dxfId="2506">
      <formula>0</formula>
    </cfRule>
  </conditionalFormatting>
  <conditionalFormatting sqref="AQ55">
    <cfRule type="cellIs" priority="194" operator="equal" aboveAverage="0" equalAverage="0" bottom="0" percent="0" rank="0" text="" dxfId="2507">
      <formula>0</formula>
    </cfRule>
  </conditionalFormatting>
  <conditionalFormatting sqref="AR55">
    <cfRule type="cellIs" priority="195" operator="equal" aboveAverage="0" equalAverage="0" bottom="0" percent="0" rank="0" text="" dxfId="2508">
      <formula>0</formula>
    </cfRule>
  </conditionalFormatting>
  <conditionalFormatting sqref="AG290:AI293">
    <cfRule type="cellIs" priority="196" operator="equal" aboveAverage="0" equalAverage="0" bottom="0" percent="0" rank="0" text="" dxfId="2509">
      <formula>"INVALID"</formula>
    </cfRule>
  </conditionalFormatting>
  <conditionalFormatting sqref="AU290:AU293">
    <cfRule type="cellIs" priority="197" operator="equal" aboveAverage="0" equalAverage="0" bottom="0" percent="0" rank="0" text="" dxfId="2510">
      <formula>"Not Assigned"</formula>
    </cfRule>
  </conditionalFormatting>
  <conditionalFormatting sqref="AM290:AM293">
    <cfRule type="cellIs" priority="198" operator="equal" aboveAverage="0" equalAverage="0" bottom="0" percent="0" rank="0" text="" dxfId="2511">
      <formula>0</formula>
    </cfRule>
  </conditionalFormatting>
  <conditionalFormatting sqref="AN290:AN293">
    <cfRule type="cellIs" priority="199" operator="equal" aboveAverage="0" equalAverage="0" bottom="0" percent="0" rank="0" text="" dxfId="2512">
      <formula>0</formula>
    </cfRule>
  </conditionalFormatting>
  <conditionalFormatting sqref="AO290:AO293">
    <cfRule type="cellIs" priority="200" operator="equal" aboveAverage="0" equalAverage="0" bottom="0" percent="0" rank="0" text="" dxfId="2513">
      <formula>0</formula>
    </cfRule>
  </conditionalFormatting>
  <conditionalFormatting sqref="AP290:AP293">
    <cfRule type="cellIs" priority="201" operator="equal" aboveAverage="0" equalAverage="0" bottom="0" percent="0" rank="0" text="" dxfId="2514">
      <formula>0</formula>
    </cfRule>
  </conditionalFormatting>
  <conditionalFormatting sqref="AQ290:AQ293">
    <cfRule type="cellIs" priority="202" operator="equal" aboveAverage="0" equalAverage="0" bottom="0" percent="0" rank="0" text="" dxfId="2515">
      <formula>0</formula>
    </cfRule>
  </conditionalFormatting>
  <conditionalFormatting sqref="AS290:AS293">
    <cfRule type="cellIs" priority="203" operator="equal" aboveAverage="0" equalAverage="0" bottom="0" percent="0" rank="0" text="" dxfId="2516">
      <formula>"INVALID"</formula>
    </cfRule>
  </conditionalFormatting>
  <conditionalFormatting sqref="AM290:AM293">
    <cfRule type="cellIs" priority="204" operator="equal" aboveAverage="0" equalAverage="0" bottom="0" percent="0" rank="0" text="" dxfId="2517">
      <formula>"INVALID"</formula>
    </cfRule>
  </conditionalFormatting>
  <conditionalFormatting sqref="AN290:AN293">
    <cfRule type="cellIs" priority="205" operator="equal" aboveAverage="0" equalAverage="0" bottom="0" percent="0" rank="0" text="" dxfId="2518">
      <formula>"INVALID"</formula>
    </cfRule>
  </conditionalFormatting>
  <conditionalFormatting sqref="AO290:AP293">
    <cfRule type="cellIs" priority="206" operator="equal" aboveAverage="0" equalAverage="0" bottom="0" percent="0" rank="0" text="" dxfId="2519">
      <formula>"INVALID"</formula>
    </cfRule>
  </conditionalFormatting>
  <conditionalFormatting sqref="AN290:AN293">
    <cfRule type="cellIs" priority="207" operator="equal" aboveAverage="0" equalAverage="0" bottom="0" percent="0" rank="0" text="" dxfId="2520">
      <formula>"INVALID"</formula>
    </cfRule>
  </conditionalFormatting>
  <conditionalFormatting sqref="AO290:AO293">
    <cfRule type="cellIs" priority="208" operator="equal" aboveAverage="0" equalAverage="0" bottom="0" percent="0" rank="0" text="" dxfId="2521">
      <formula>"INVALID"</formula>
    </cfRule>
  </conditionalFormatting>
  <conditionalFormatting sqref="AP290:AP293">
    <cfRule type="cellIs" priority="209" operator="equal" aboveAverage="0" equalAverage="0" bottom="0" percent="0" rank="0" text="" dxfId="2522">
      <formula>"INVALID"</formula>
    </cfRule>
  </conditionalFormatting>
  <conditionalFormatting sqref="AQ290:AQ293">
    <cfRule type="cellIs" priority="210" operator="equal" aboveAverage="0" equalAverage="0" bottom="0" percent="0" rank="0" text="" dxfId="2523">
      <formula>"INVALID"</formula>
    </cfRule>
  </conditionalFormatting>
  <conditionalFormatting sqref="AR290:AR293">
    <cfRule type="cellIs" priority="211" operator="equal" aboveAverage="0" equalAverage="0" bottom="0" percent="0" rank="0" text="" dxfId="2524">
      <formula>0</formula>
    </cfRule>
  </conditionalFormatting>
  <conditionalFormatting sqref="AR290:AR293">
    <cfRule type="cellIs" priority="212" operator="equal" aboveAverage="0" equalAverage="0" bottom="0" percent="0" rank="0" text="" dxfId="2525">
      <formula>"INVALID"</formula>
    </cfRule>
  </conditionalFormatting>
  <conditionalFormatting sqref="AR290:AR293">
    <cfRule type="cellIs" priority="213" operator="equal" aboveAverage="0" equalAverage="0" bottom="0" percent="0" rank="0" text="" dxfId="2526">
      <formula>"INVALID"</formula>
    </cfRule>
  </conditionalFormatting>
  <conditionalFormatting sqref="AL242:AL243 AG242:AI243">
    <cfRule type="cellIs" priority="214" operator="equal" aboveAverage="0" equalAverage="0" bottom="0" percent="0" rank="0" text="" dxfId="2527">
      <formula>"INVALID"</formula>
    </cfRule>
  </conditionalFormatting>
  <conditionalFormatting sqref="AT315:AT316">
    <cfRule type="expression" priority="215" aboveAverage="0" equalAverage="0" bottom="0" percent="0" rank="0" text="" dxfId="2528">
      <formula>REPLACE($AT315,8,LEN($AT315),"")="unused_"</formula>
    </cfRule>
  </conditionalFormatting>
  <conditionalFormatting sqref="AT327:AT328">
    <cfRule type="expression" priority="216" aboveAverage="0" equalAverage="0" bottom="0" percent="0" rank="0" text="" dxfId="2529">
      <formula>REPLACE($AT327,8,LEN($AT327),"")="unused_"</formula>
    </cfRule>
  </conditionalFormatting>
  <conditionalFormatting sqref="AT407">
    <cfRule type="expression" priority="217" aboveAverage="0" equalAverage="0" bottom="0" percent="0" rank="0" text="" dxfId="2530">
      <formula>REPLACE($AT407,8,LEN($AT407),"")="unused_"</formula>
    </cfRule>
  </conditionalFormatting>
  <conditionalFormatting sqref="AT238:AT241">
    <cfRule type="expression" priority="218" aboveAverage="0" equalAverage="0" bottom="0" percent="0" rank="0" text="" dxfId="2531">
      <formula>REPLACE($AT238,8,LEN($AT238),"")="unused_"</formula>
    </cfRule>
  </conditionalFormatting>
  <conditionalFormatting sqref="AT238:AT241">
    <cfRule type="expression" priority="219" aboveAverage="0" equalAverage="0" bottom="0" percent="0" rank="0" text="" dxfId="2532">
      <formula>NOT($AM238)</formula>
    </cfRule>
    <cfRule type="expression" priority="220" aboveAverage="0" equalAverage="0" bottom="0" percent="0" rank="0" text="" dxfId="2533">
      <formula>RIGHT($AT238, 1)="*"</formula>
    </cfRule>
  </conditionalFormatting>
  <conditionalFormatting sqref="AT307">
    <cfRule type="expression" priority="221" aboveAverage="0" equalAverage="0" bottom="0" percent="0" rank="0" text="" dxfId="2534">
      <formula>REPLACE($AT307,8,LEN($AT307),"")="unused_"</formula>
    </cfRule>
  </conditionalFormatting>
  <conditionalFormatting sqref="AW16">
    <cfRule type="expression" priority="222" aboveAverage="0" equalAverage="0" bottom="0" percent="0" rank="0" text="" dxfId="2535">
      <formula>NOT($AP16)</formula>
    </cfRule>
  </conditionalFormatting>
  <conditionalFormatting sqref="AW18:AW19 AW134">
    <cfRule type="expression" priority="223" aboveAverage="0" equalAverage="0" bottom="0" percent="0" rank="0" text="" dxfId="2536">
      <formula>NOT($AP17)</formula>
    </cfRule>
  </conditionalFormatting>
  <conditionalFormatting sqref="BB159 BB165 BB295:BB304">
    <cfRule type="expression" priority="224" aboveAverage="0" equalAverage="0" bottom="0" percent="0" rank="0" text="" dxfId="2537">
      <formula>NOT($AR159)</formula>
    </cfRule>
  </conditionalFormatting>
  <conditionalFormatting sqref="AU8">
    <cfRule type="cellIs" priority="225" operator="equal" aboveAverage="0" equalAverage="0" bottom="0" percent="0" rank="0" text="" dxfId="2538">
      <formula>"Not Assigned"</formula>
    </cfRule>
  </conditionalFormatting>
  <conditionalFormatting sqref="AT8">
    <cfRule type="expression" priority="226" aboveAverage="0" equalAverage="0" bottom="0" percent="0" rank="0" text="" dxfId="2539">
      <formula>REPLACE($AT8,8,LEN($AT8),"")="unused_"</formula>
    </cfRule>
  </conditionalFormatting>
  <conditionalFormatting sqref="AU242:AU243">
    <cfRule type="cellIs" priority="227" operator="equal" aboveAverage="0" equalAverage="0" bottom="0" percent="0" rank="0" text="" dxfId="2540">
      <formula>"Not Assigned"</formula>
    </cfRule>
  </conditionalFormatting>
  <conditionalFormatting sqref="AV242:AV243">
    <cfRule type="expression" priority="228" aboveAverage="0" equalAverage="0" bottom="0" percent="0" rank="0" text="" dxfId="2541">
      <formula>EXACT(AI242, "INVALID")</formula>
    </cfRule>
  </conditionalFormatting>
  <conditionalFormatting sqref="BC242:BC243">
    <cfRule type="expression" priority="229" aboveAverage="0" equalAverage="0" bottom="0" percent="0" rank="0" text="" dxfId="2542">
      <formula>AND(NOT(ISBLANK(BC242)), EXACT(AI242, "INVALID"))</formula>
    </cfRule>
  </conditionalFormatting>
  <conditionalFormatting sqref="BD242:BD243">
    <cfRule type="expression" priority="230" aboveAverage="0" equalAverage="0" bottom="0" percent="0" rank="0" text="" dxfId="2543">
      <formula>AND(NOT(ISBLANK(BD242)), EXACT(AI242, "INVALID"))</formula>
    </cfRule>
  </conditionalFormatting>
  <conditionalFormatting sqref="AU242:AU243">
    <cfRule type="expression" priority="231" aboveAverage="0" equalAverage="0" bottom="0" percent="0" rank="0" text="" dxfId="2544">
      <formula>NOT($AO242)</formula>
    </cfRule>
  </conditionalFormatting>
  <conditionalFormatting sqref="AM242:AM243">
    <cfRule type="cellIs" priority="232" operator="equal" aboveAverage="0" equalAverage="0" bottom="0" percent="0" rank="0" text="" dxfId="2545">
      <formula>0</formula>
    </cfRule>
  </conditionalFormatting>
  <conditionalFormatting sqref="AN242:AN243">
    <cfRule type="cellIs" priority="233" operator="equal" aboveAverage="0" equalAverage="0" bottom="0" percent="0" rank="0" text="" dxfId="2546">
      <formula>0</formula>
    </cfRule>
  </conditionalFormatting>
  <conditionalFormatting sqref="AO242:AO243">
    <cfRule type="cellIs" priority="234" operator="equal" aboveAverage="0" equalAverage="0" bottom="0" percent="0" rank="0" text="" dxfId="2547">
      <formula>0</formula>
    </cfRule>
  </conditionalFormatting>
  <conditionalFormatting sqref="AP242:AP243">
    <cfRule type="cellIs" priority="235" operator="equal" aboveAverage="0" equalAverage="0" bottom="0" percent="0" rank="0" text="" dxfId="2548">
      <formula>0</formula>
    </cfRule>
  </conditionalFormatting>
  <conditionalFormatting sqref="AQ242:AQ243">
    <cfRule type="cellIs" priority="236" operator="equal" aboveAverage="0" equalAverage="0" bottom="0" percent="0" rank="0" text="" dxfId="2549">
      <formula>0</formula>
    </cfRule>
  </conditionalFormatting>
  <conditionalFormatting sqref="AS242:AS243">
    <cfRule type="cellIs" priority="237" operator="equal" aboveAverage="0" equalAverage="0" bottom="0" percent="0" rank="0" text="" dxfId="2550">
      <formula>"INVALID"</formula>
    </cfRule>
  </conditionalFormatting>
  <conditionalFormatting sqref="AM242:AM243">
    <cfRule type="cellIs" priority="238" operator="equal" aboveAverage="0" equalAverage="0" bottom="0" percent="0" rank="0" text="" dxfId="2551">
      <formula>"INVALID"</formula>
    </cfRule>
  </conditionalFormatting>
  <conditionalFormatting sqref="AN242:AN243">
    <cfRule type="cellIs" priority="239" operator="equal" aboveAverage="0" equalAverage="0" bottom="0" percent="0" rank="0" text="" dxfId="2552">
      <formula>"INVALID"</formula>
    </cfRule>
  </conditionalFormatting>
  <conditionalFormatting sqref="AO242:AP243">
    <cfRule type="cellIs" priority="240" operator="equal" aboveAverage="0" equalAverage="0" bottom="0" percent="0" rank="0" text="" dxfId="2553">
      <formula>"INVALID"</formula>
    </cfRule>
  </conditionalFormatting>
  <conditionalFormatting sqref="AN242:AN243">
    <cfRule type="cellIs" priority="241" operator="equal" aboveAverage="0" equalAverage="0" bottom="0" percent="0" rank="0" text="" dxfId="2554">
      <formula>"INVALID"</formula>
    </cfRule>
  </conditionalFormatting>
  <conditionalFormatting sqref="AO242:AO243">
    <cfRule type="cellIs" priority="242" operator="equal" aboveAverage="0" equalAverage="0" bottom="0" percent="0" rank="0" text="" dxfId="2555">
      <formula>"INVALID"</formula>
    </cfRule>
  </conditionalFormatting>
  <conditionalFormatting sqref="AP242:AP243">
    <cfRule type="cellIs" priority="243" operator="equal" aboveAverage="0" equalAverage="0" bottom="0" percent="0" rank="0" text="" dxfId="2556">
      <formula>"INVALID"</formula>
    </cfRule>
  </conditionalFormatting>
  <conditionalFormatting sqref="AQ242:AQ243">
    <cfRule type="cellIs" priority="244" operator="equal" aboveAverage="0" equalAverage="0" bottom="0" percent="0" rank="0" text="" dxfId="2557">
      <formula>"INVALID"</formula>
    </cfRule>
  </conditionalFormatting>
  <conditionalFormatting sqref="AV242:AV243">
    <cfRule type="expression" priority="245" aboveAverage="0" equalAverage="0" bottom="0" percent="0" rank="0" text="" dxfId="2558">
      <formula>NOT($AQ242)</formula>
    </cfRule>
  </conditionalFormatting>
  <conditionalFormatting sqref="AV242:AV243">
    <cfRule type="expression" priority="246" aboveAverage="0" equalAverage="0" bottom="0" percent="0" rank="0" text="" dxfId="2559">
      <formula>NOT($AN242)</formula>
    </cfRule>
  </conditionalFormatting>
  <conditionalFormatting sqref="AR242:AR243">
    <cfRule type="cellIs" priority="247" operator="equal" aboveAverage="0" equalAverage="0" bottom="0" percent="0" rank="0" text="" dxfId="2560">
      <formula>0</formula>
    </cfRule>
  </conditionalFormatting>
  <conditionalFormatting sqref="AR242:AR243">
    <cfRule type="cellIs" priority="248" operator="equal" aboveAverage="0" equalAverage="0" bottom="0" percent="0" rank="0" text="" dxfId="2561">
      <formula>"INVALID"</formula>
    </cfRule>
  </conditionalFormatting>
  <conditionalFormatting sqref="AR242:AR243">
    <cfRule type="cellIs" priority="249" operator="equal" aboveAverage="0" equalAverage="0" bottom="0" percent="0" rank="0" text="" dxfId="2562">
      <formula>"INVALID"</formula>
    </cfRule>
  </conditionalFormatting>
  <conditionalFormatting sqref="AT242:AT243">
    <cfRule type="expression" priority="250" aboveAverage="0" equalAverage="0" bottom="0" percent="0" rank="0" text="" dxfId="2563">
      <formula>REPLACE($AT242,8,LEN($AT242),"")="unused_"</formula>
    </cfRule>
  </conditionalFormatting>
  <conditionalFormatting sqref="AT242:AT243">
    <cfRule type="expression" priority="251" aboveAverage="0" equalAverage="0" bottom="0" percent="0" rank="0" text="" dxfId="2564">
      <formula>NOT($AM242)</formula>
    </cfRule>
    <cfRule type="expression" priority="252" aboveAverage="0" equalAverage="0" bottom="0" percent="0" rank="0" text="" dxfId="2565">
      <formula>RIGHT($AT242, 1)="*"</formula>
    </cfRule>
  </conditionalFormatting>
  <conditionalFormatting sqref="V309:V356">
    <cfRule type="cellIs" priority="253" operator="equal" aboveAverage="0" equalAverage="0" bottom="0" percent="0" rank="0" text="" dxfId="2566">
      <formula>"INVALID"</formula>
    </cfRule>
  </conditionalFormatting>
  <conditionalFormatting sqref="V309:V356">
    <cfRule type="cellIs" priority="254" operator="equal" aboveAverage="0" equalAverage="0" bottom="0" percent="0" rank="0" text="" dxfId="2567">
      <formula>"INVALID"</formula>
    </cfRule>
  </conditionalFormatting>
  <conditionalFormatting sqref="V359:V366">
    <cfRule type="cellIs" priority="255" operator="equal" aboveAverage="0" equalAverage="0" bottom="0" percent="0" rank="0" text="" dxfId="2568">
      <formula>"INVALID"</formula>
    </cfRule>
  </conditionalFormatting>
  <conditionalFormatting sqref="V359:V366">
    <cfRule type="cellIs" priority="256" operator="equal" aboveAverage="0" equalAverage="0" bottom="0" percent="0" rank="0" text="" dxfId="2569">
      <formula>"INVALID"</formula>
    </cfRule>
  </conditionalFormatting>
  <conditionalFormatting sqref="V369:V374">
    <cfRule type="cellIs" priority="257" operator="equal" aboveAverage="0" equalAverage="0" bottom="0" percent="0" rank="0" text="" dxfId="2570">
      <formula>"INVALID"</formula>
    </cfRule>
  </conditionalFormatting>
  <conditionalFormatting sqref="V369:V374">
    <cfRule type="cellIs" priority="258" operator="equal" aboveAverage="0" equalAverage="0" bottom="0" percent="0" rank="0" text="" dxfId="2571">
      <formula>"INVALID"</formula>
    </cfRule>
  </conditionalFormatting>
  <conditionalFormatting sqref="V379:V407">
    <cfRule type="cellIs" priority="259" operator="equal" aboveAverage="0" equalAverage="0" bottom="0" percent="0" rank="0" text="" dxfId="2572">
      <formula>"INVALID"</formula>
    </cfRule>
  </conditionalFormatting>
  <conditionalFormatting sqref="V379:V407">
    <cfRule type="cellIs" priority="260" operator="equal" aboveAverage="0" equalAverage="0" bottom="0" percent="0" rank="0" text="" dxfId="2573">
      <formula>"INVALID"</formula>
    </cfRule>
  </conditionalFormatting>
  <conditionalFormatting sqref="V645:V648">
    <cfRule type="cellIs" priority="261" operator="equal" aboveAverage="0" equalAverage="0" bottom="0" percent="0" rank="0" text="" dxfId="2574">
      <formula>"INVALID"</formula>
    </cfRule>
  </conditionalFormatting>
  <conditionalFormatting sqref="V645:V648">
    <cfRule type="cellIs" priority="262" operator="equal" aboveAverage="0" equalAverage="0" bottom="0" percent="0" rank="0" text="" dxfId="2575">
      <formula>"INVALID"</formula>
    </cfRule>
  </conditionalFormatting>
  <conditionalFormatting sqref="AJ267 AJ284 AJ188">
    <cfRule type="cellIs" priority="263" operator="equal" aboveAverage="0" equalAverage="0" bottom="0" percent="0" rank="0" text="" dxfId="2576">
      <formula>"INVALID"</formula>
    </cfRule>
  </conditionalFormatting>
  <conditionalFormatting sqref="AJ10">
    <cfRule type="cellIs" priority="264" operator="equal" aboveAverage="0" equalAverage="0" bottom="0" percent="0" rank="0" text="" dxfId="2577">
      <formula>"INVALID"</formula>
    </cfRule>
  </conditionalFormatting>
  <conditionalFormatting sqref="AG271:AG278">
    <cfRule type="cellIs" priority="265" operator="equal" aboveAverage="0" equalAverage="0" bottom="0" percent="0" rank="0" text="" dxfId="2578">
      <formula>"INVALID"</formula>
    </cfRule>
  </conditionalFormatting>
  <conditionalFormatting sqref="AU173:AU180">
    <cfRule type="cellIs" priority="266" operator="equal" aboveAverage="0" equalAverage="0" bottom="0" percent="0" rank="0" text="" dxfId="2579">
      <formula>"Not Assigned"</formula>
    </cfRule>
  </conditionalFormatting>
  <conditionalFormatting sqref="AG173:AI180 AL173:AL180">
    <cfRule type="cellIs" priority="267" operator="equal" aboveAverage="0" equalAverage="0" bottom="0" percent="0" rank="0" text="" dxfId="2580">
      <formula>"INVALID"</formula>
    </cfRule>
  </conditionalFormatting>
  <conditionalFormatting sqref="AV173:AV180">
    <cfRule type="expression" priority="268" aboveAverage="0" equalAverage="0" bottom="0" percent="0" rank="0" text="" dxfId="2581">
      <formula>EXACT(AI173, "INVALID")</formula>
    </cfRule>
  </conditionalFormatting>
  <conditionalFormatting sqref="BC173:BC180">
    <cfRule type="expression" priority="269" aboveAverage="0" equalAverage="0" bottom="0" percent="0" rank="0" text="" dxfId="2582">
      <formula>AND(NOT(ISBLANK(BC173)), EXACT(AI173, "INVALID"))</formula>
    </cfRule>
  </conditionalFormatting>
  <conditionalFormatting sqref="BD173:BD180">
    <cfRule type="expression" priority="270" aboveAverage="0" equalAverage="0" bottom="0" percent="0" rank="0" text="" dxfId="2583">
      <formula>AND(NOT(ISBLANK(BD173)), EXACT(AI173, "INVALID"))</formula>
    </cfRule>
  </conditionalFormatting>
  <conditionalFormatting sqref="AU173:AU180">
    <cfRule type="expression" priority="271" aboveAverage="0" equalAverage="0" bottom="0" percent="0" rank="0" text="" dxfId="2584">
      <formula>NOT($AO173)</formula>
    </cfRule>
  </conditionalFormatting>
  <conditionalFormatting sqref="AT173:AT180">
    <cfRule type="expression" priority="272" aboveAverage="0" equalAverage="0" bottom="0" percent="0" rank="0" text="" dxfId="2585">
      <formula>REPLACE($AT173,8,LEN($AT173),"")="unused_"</formula>
    </cfRule>
  </conditionalFormatting>
  <conditionalFormatting sqref="AM173:AM180">
    <cfRule type="cellIs" priority="273" operator="equal" aboveAverage="0" equalAverage="0" bottom="0" percent="0" rank="0" text="" dxfId="2586">
      <formula>0</formula>
    </cfRule>
  </conditionalFormatting>
  <conditionalFormatting sqref="AN173:AN180">
    <cfRule type="cellIs" priority="274" operator="equal" aboveAverage="0" equalAverage="0" bottom="0" percent="0" rank="0" text="" dxfId="2587">
      <formula>0</formula>
    </cfRule>
  </conditionalFormatting>
  <conditionalFormatting sqref="AO173:AO180">
    <cfRule type="cellIs" priority="275" operator="equal" aboveAverage="0" equalAverage="0" bottom="0" percent="0" rank="0" text="" dxfId="2588">
      <formula>0</formula>
    </cfRule>
  </conditionalFormatting>
  <conditionalFormatting sqref="AP173:AP180">
    <cfRule type="cellIs" priority="276" operator="equal" aboveAverage="0" equalAverage="0" bottom="0" percent="0" rank="0" text="" dxfId="2589">
      <formula>0</formula>
    </cfRule>
  </conditionalFormatting>
  <conditionalFormatting sqref="AQ173:AQ180">
    <cfRule type="cellIs" priority="277" operator="equal" aboveAverage="0" equalAverage="0" bottom="0" percent="0" rank="0" text="" dxfId="2590">
      <formula>0</formula>
    </cfRule>
  </conditionalFormatting>
  <conditionalFormatting sqref="AS173:AS180">
    <cfRule type="cellIs" priority="278" operator="equal" aboveAverage="0" equalAverage="0" bottom="0" percent="0" rank="0" text="" dxfId="2591">
      <formula>"INVALID"</formula>
    </cfRule>
  </conditionalFormatting>
  <conditionalFormatting sqref="AM173:AM180">
    <cfRule type="cellIs" priority="279" operator="equal" aboveAverage="0" equalAverage="0" bottom="0" percent="0" rank="0" text="" dxfId="2592">
      <formula>"INVALID"</formula>
    </cfRule>
  </conditionalFormatting>
  <conditionalFormatting sqref="AN173:AN180">
    <cfRule type="cellIs" priority="280" operator="equal" aboveAverage="0" equalAverage="0" bottom="0" percent="0" rank="0" text="" dxfId="2593">
      <formula>"INVALID"</formula>
    </cfRule>
  </conditionalFormatting>
  <conditionalFormatting sqref="AO173:AP180">
    <cfRule type="cellIs" priority="281" operator="equal" aboveAverage="0" equalAverage="0" bottom="0" percent="0" rank="0" text="" dxfId="2594">
      <formula>"INVALID"</formula>
    </cfRule>
  </conditionalFormatting>
  <conditionalFormatting sqref="AN173:AN180">
    <cfRule type="cellIs" priority="282" operator="equal" aboveAverage="0" equalAverage="0" bottom="0" percent="0" rank="0" text="" dxfId="2595">
      <formula>"INVALID"</formula>
    </cfRule>
  </conditionalFormatting>
  <conditionalFormatting sqref="AO173:AO180">
    <cfRule type="cellIs" priority="283" operator="equal" aboveAverage="0" equalAverage="0" bottom="0" percent="0" rank="0" text="" dxfId="2596">
      <formula>"INVALID"</formula>
    </cfRule>
  </conditionalFormatting>
  <conditionalFormatting sqref="AP173:AP180">
    <cfRule type="cellIs" priority="284" operator="equal" aboveAverage="0" equalAverage="0" bottom="0" percent="0" rank="0" text="" dxfId="2597">
      <formula>"INVALID"</formula>
    </cfRule>
  </conditionalFormatting>
  <conditionalFormatting sqref="AQ173:AQ180">
    <cfRule type="cellIs" priority="285" operator="equal" aboveAverage="0" equalAverage="0" bottom="0" percent="0" rank="0" text="" dxfId="2598">
      <formula>"INVALID"</formula>
    </cfRule>
  </conditionalFormatting>
  <conditionalFormatting sqref="AT173:AT180">
    <cfRule type="expression" priority="286" aboveAverage="0" equalAverage="0" bottom="0" percent="0" rank="0" text="" dxfId="2599">
      <formula>NOT($AM173)</formula>
    </cfRule>
    <cfRule type="expression" priority="287" aboveAverage="0" equalAverage="0" bottom="0" percent="0" rank="0" text="" dxfId="2600">
      <formula>RIGHT($AT173, 1)="*"</formula>
    </cfRule>
  </conditionalFormatting>
  <conditionalFormatting sqref="BC173:BD180">
    <cfRule type="expression" priority="288" aboveAverage="0" equalAverage="0" bottom="0" percent="0" rank="0" text="" dxfId="2601">
      <formula>NOT($AQ173)</formula>
    </cfRule>
  </conditionalFormatting>
  <conditionalFormatting sqref="AV173:AV180">
    <cfRule type="expression" priority="289" aboveAverage="0" equalAverage="0" bottom="0" percent="0" rank="0" text="" dxfId="2602">
      <formula>NOT($AN173)</formula>
    </cfRule>
  </conditionalFormatting>
  <conditionalFormatting sqref="AR173:AR180">
    <cfRule type="cellIs" priority="290" operator="equal" aboveAverage="0" equalAverage="0" bottom="0" percent="0" rank="0" text="" dxfId="2603">
      <formula>0</formula>
    </cfRule>
  </conditionalFormatting>
  <conditionalFormatting sqref="AR173:AR180">
    <cfRule type="cellIs" priority="291" operator="equal" aboveAverage="0" equalAverage="0" bottom="0" percent="0" rank="0" text="" dxfId="2604">
      <formula>"INVALID"</formula>
    </cfRule>
  </conditionalFormatting>
  <conditionalFormatting sqref="AR173:AR180">
    <cfRule type="cellIs" priority="292" operator="equal" aboveAverage="0" equalAverage="0" bottom="0" percent="0" rank="0" text="" dxfId="2605">
      <formula>"INVALID"</formula>
    </cfRule>
  </conditionalFormatting>
  <conditionalFormatting sqref="AU181:AU186 AU202:AU203 AU205:AU207 AU188:AU200">
    <cfRule type="cellIs" priority="293" operator="equal" aboveAverage="0" equalAverage="0" bottom="0" percent="0" rank="0" text="" dxfId="2606">
      <formula>"Not Assigned"</formula>
    </cfRule>
  </conditionalFormatting>
  <conditionalFormatting sqref="AL181:AL186 AL202:AL203 AL205:AL207 AG181:AI186 AG202:AI203 AG205:AI207 AG188:AI200 AK188:AS188 AL189:AL200">
    <cfRule type="cellIs" priority="294" operator="equal" aboveAverage="0" equalAverage="0" bottom="0" percent="0" rank="0" text="" dxfId="2607">
      <formula>"INVALID"</formula>
    </cfRule>
  </conditionalFormatting>
  <conditionalFormatting sqref="AM181:AM186 AM202:AM203 AM205:AM207 AM189:AM200">
    <cfRule type="cellIs" priority="295" operator="equal" aboveAverage="0" equalAverage="0" bottom="0" percent="0" rank="0" text="" dxfId="2608">
      <formula>0</formula>
    </cfRule>
  </conditionalFormatting>
  <conditionalFormatting sqref="AN181:AN186 AN202:AN203 AN205:AN207 AN189:AN200">
    <cfRule type="cellIs" priority="296" operator="equal" aboveAverage="0" equalAverage="0" bottom="0" percent="0" rank="0" text="" dxfId="2609">
      <formula>0</formula>
    </cfRule>
  </conditionalFormatting>
  <conditionalFormatting sqref="AO181:AO186 AO202:AO203 AO205:AO207 AO189:AO200">
    <cfRule type="cellIs" priority="297" operator="equal" aboveAverage="0" equalAverage="0" bottom="0" percent="0" rank="0" text="" dxfId="2610">
      <formula>0</formula>
    </cfRule>
  </conditionalFormatting>
  <conditionalFormatting sqref="AP181:AP186 AP202:AP203 AP205:AP207 AP189:AP200">
    <cfRule type="cellIs" priority="298" operator="equal" aboveAverage="0" equalAverage="0" bottom="0" percent="0" rank="0" text="" dxfId="2611">
      <formula>0</formula>
    </cfRule>
  </conditionalFormatting>
  <conditionalFormatting sqref="AQ181:AQ186 AQ202:AQ203 AQ205:AQ207 AQ189:AQ200">
    <cfRule type="cellIs" priority="299" operator="equal" aboveAverage="0" equalAverage="0" bottom="0" percent="0" rank="0" text="" dxfId="2612">
      <formula>0</formula>
    </cfRule>
  </conditionalFormatting>
  <conditionalFormatting sqref="AS181:AS186 AS202:AS203 AS205:AS207 AS189:AS200">
    <cfRule type="cellIs" priority="300" operator="equal" aboveAverage="0" equalAverage="0" bottom="0" percent="0" rank="0" text="" dxfId="2613">
      <formula>"INVALID"</formula>
    </cfRule>
  </conditionalFormatting>
  <conditionalFormatting sqref="AM181:AM186 AM202:AM203 AM205:AM207 AM189:AM200">
    <cfRule type="cellIs" priority="301" operator="equal" aboveAverage="0" equalAverage="0" bottom="0" percent="0" rank="0" text="" dxfId="2614">
      <formula>"INVALID"</formula>
    </cfRule>
  </conditionalFormatting>
  <conditionalFormatting sqref="AN181:AN186 AN202:AN203 AN205:AN207 AN189:AN200">
    <cfRule type="cellIs" priority="302" operator="equal" aboveAverage="0" equalAverage="0" bottom="0" percent="0" rank="0" text="" dxfId="2615">
      <formula>"INVALID"</formula>
    </cfRule>
  </conditionalFormatting>
  <conditionalFormatting sqref="AO181:AP186 AO202:AP203 AO205:AP207 AO189:AP200">
    <cfRule type="cellIs" priority="303" operator="equal" aboveAverage="0" equalAverage="0" bottom="0" percent="0" rank="0" text="" dxfId="2616">
      <formula>"INVALID"</formula>
    </cfRule>
  </conditionalFormatting>
  <conditionalFormatting sqref="AN181:AN186 AN202:AN203 AN205:AN207 AN189:AN200">
    <cfRule type="cellIs" priority="304" operator="equal" aboveAverage="0" equalAverage="0" bottom="0" percent="0" rank="0" text="" dxfId="2617">
      <formula>"INVALID"</formula>
    </cfRule>
  </conditionalFormatting>
  <conditionalFormatting sqref="AO181:AO186 AO202:AO203 AO205:AO207 AO189:AO200">
    <cfRule type="cellIs" priority="305" operator="equal" aboveAverage="0" equalAverage="0" bottom="0" percent="0" rank="0" text="" dxfId="2618">
      <formula>"INVALID"</formula>
    </cfRule>
  </conditionalFormatting>
  <conditionalFormatting sqref="AP181:AP186 AP202:AP203 AP205:AP207 AP189:AP200">
    <cfRule type="cellIs" priority="306" operator="equal" aboveAverage="0" equalAverage="0" bottom="0" percent="0" rank="0" text="" dxfId="2619">
      <formula>"INVALID"</formula>
    </cfRule>
  </conditionalFormatting>
  <conditionalFormatting sqref="AQ181:AQ186 AQ202:AQ203 AQ205:AQ207 AQ189:AQ200">
    <cfRule type="cellIs" priority="307" operator="equal" aboveAverage="0" equalAverage="0" bottom="0" percent="0" rank="0" text="" dxfId="2620">
      <formula>"INVALID"</formula>
    </cfRule>
  </conditionalFormatting>
  <conditionalFormatting sqref="AR181:AR186 AR202:AR203 AR205:AR207 AR189:AR200">
    <cfRule type="cellIs" priority="308" operator="equal" aboveAverage="0" equalAverage="0" bottom="0" percent="0" rank="0" text="" dxfId="2621">
      <formula>0</formula>
    </cfRule>
  </conditionalFormatting>
  <conditionalFormatting sqref="AR181:AR186 AR202:AR203 AR205:AR207 AR189:AR200">
    <cfRule type="cellIs" priority="309" operator="equal" aboveAverage="0" equalAverage="0" bottom="0" percent="0" rank="0" text="" dxfId="2622">
      <formula>"INVALID"</formula>
    </cfRule>
  </conditionalFormatting>
  <conditionalFormatting sqref="AR181:AR186 AR202:AR203 AR205:AR207 AR189:AR200">
    <cfRule type="cellIs" priority="310" operator="equal" aboveAverage="0" equalAverage="0" bottom="0" percent="0" rank="0" text="" dxfId="2623">
      <formula>"INVALID"</formula>
    </cfRule>
  </conditionalFormatting>
  <conditionalFormatting sqref="AW185">
    <cfRule type="expression" priority="311" aboveAverage="0" equalAverage="0" bottom="0" percent="0" rank="0" text="" dxfId="2624">
      <formula>NOT($AP185)</formula>
    </cfRule>
  </conditionalFormatting>
  <conditionalFormatting sqref="AJ188">
    <cfRule type="cellIs" priority="312" operator="equal" aboveAverage="0" equalAverage="0" bottom="0" percent="0" rank="0" text="" dxfId="2625">
      <formula>"INVALID"</formula>
    </cfRule>
  </conditionalFormatting>
  <conditionalFormatting sqref="AJ188">
    <cfRule type="cellIs" priority="313" operator="equal" aboveAverage="0" equalAverage="0" bottom="0" percent="0" rank="0" text="" dxfId="2626">
      <formula>"INVALID"</formula>
    </cfRule>
  </conditionalFormatting>
  <conditionalFormatting sqref="AJ188">
    <cfRule type="cellIs" priority="314" operator="equal" aboveAverage="0" equalAverage="0" bottom="0" percent="0" rank="0" text="" dxfId="2627">
      <formula>"INVALID"</formula>
    </cfRule>
  </conditionalFormatting>
  <conditionalFormatting sqref="AJ188">
    <cfRule type="cellIs" priority="315" operator="equal" aboveAverage="0" equalAverage="0" bottom="0" percent="0" rank="0" text="" dxfId="2628">
      <formula>"INVALID"</formula>
    </cfRule>
  </conditionalFormatting>
  <conditionalFormatting sqref="AU159:AU167 AU169">
    <cfRule type="cellIs" priority="316" operator="equal" aboveAverage="0" equalAverage="0" bottom="0" percent="0" rank="0" text="" dxfId="2629">
      <formula>"Not Assigned"</formula>
    </cfRule>
  </conditionalFormatting>
  <conditionalFormatting sqref="AG159:AI167 AG169:AI169 AL169 AL159:AL167">
    <cfRule type="cellIs" priority="317" operator="equal" aboveAverage="0" equalAverage="0" bottom="0" percent="0" rank="0" text="" dxfId="2630">
      <formula>"INVALID"</formula>
    </cfRule>
  </conditionalFormatting>
  <conditionalFormatting sqref="AV159:AV167 AV169">
    <cfRule type="expression" priority="318" aboveAverage="0" equalAverage="0" bottom="0" percent="0" rank="0" text="" dxfId="2631">
      <formula>EXACT(AI159, "INVALID")</formula>
    </cfRule>
  </conditionalFormatting>
  <conditionalFormatting sqref="BC159:BC167">
    <cfRule type="expression" priority="319" aboveAverage="0" equalAverage="0" bottom="0" percent="0" rank="0" text="" dxfId="2632">
      <formula>AND(NOT(ISBLANK(BC159)), EXACT(AI159, "INVALID"))</formula>
    </cfRule>
  </conditionalFormatting>
  <conditionalFormatting sqref="BD159:BD167">
    <cfRule type="expression" priority="320" aboveAverage="0" equalAverage="0" bottom="0" percent="0" rank="0" text="" dxfId="2633">
      <formula>AND(NOT(ISBLANK(BD159)), EXACT(AI159, "INVALID"))</formula>
    </cfRule>
  </conditionalFormatting>
  <conditionalFormatting sqref="AM159:AM167 AM169">
    <cfRule type="cellIs" priority="321" operator="equal" aboveAverage="0" equalAverage="0" bottom="0" percent="0" rank="0" text="" dxfId="2634">
      <formula>0</formula>
    </cfRule>
  </conditionalFormatting>
  <conditionalFormatting sqref="AN159:AN167 AN169">
    <cfRule type="cellIs" priority="322" operator="equal" aboveAverage="0" equalAverage="0" bottom="0" percent="0" rank="0" text="" dxfId="2635">
      <formula>0</formula>
    </cfRule>
  </conditionalFormatting>
  <conditionalFormatting sqref="AO159:AO167 AO169">
    <cfRule type="cellIs" priority="323" operator="equal" aboveAverage="0" equalAverage="0" bottom="0" percent="0" rank="0" text="" dxfId="2636">
      <formula>0</formula>
    </cfRule>
  </conditionalFormatting>
  <conditionalFormatting sqref="AP159:AP167 AP169">
    <cfRule type="cellIs" priority="324" operator="equal" aboveAverage="0" equalAverage="0" bottom="0" percent="0" rank="0" text="" dxfId="2637">
      <formula>0</formula>
    </cfRule>
  </conditionalFormatting>
  <conditionalFormatting sqref="AQ159:AQ167 AQ169">
    <cfRule type="cellIs" priority="325" operator="equal" aboveAverage="0" equalAverage="0" bottom="0" percent="0" rank="0" text="" dxfId="2638">
      <formula>0</formula>
    </cfRule>
  </conditionalFormatting>
  <conditionalFormatting sqref="AS159:AS167 AS169">
    <cfRule type="cellIs" priority="326" operator="equal" aboveAverage="0" equalAverage="0" bottom="0" percent="0" rank="0" text="" dxfId="2639">
      <formula>"INVALID"</formula>
    </cfRule>
  </conditionalFormatting>
  <conditionalFormatting sqref="AM159:AM167 AM169">
    <cfRule type="cellIs" priority="327" operator="equal" aboveAverage="0" equalAverage="0" bottom="0" percent="0" rank="0" text="" dxfId="2640">
      <formula>"INVALID"</formula>
    </cfRule>
  </conditionalFormatting>
  <conditionalFormatting sqref="AN159:AN167 AN169">
    <cfRule type="cellIs" priority="328" operator="equal" aboveAverage="0" equalAverage="0" bottom="0" percent="0" rank="0" text="" dxfId="2641">
      <formula>"INVALID"</formula>
    </cfRule>
  </conditionalFormatting>
  <conditionalFormatting sqref="AO159:AP167 AO169:AP169">
    <cfRule type="cellIs" priority="329" operator="equal" aboveAverage="0" equalAverage="0" bottom="0" percent="0" rank="0" text="" dxfId="2642">
      <formula>"INVALID"</formula>
    </cfRule>
  </conditionalFormatting>
  <conditionalFormatting sqref="AN159:AN167 AN169">
    <cfRule type="cellIs" priority="330" operator="equal" aboveAverage="0" equalAverage="0" bottom="0" percent="0" rank="0" text="" dxfId="2643">
      <formula>"INVALID"</formula>
    </cfRule>
  </conditionalFormatting>
  <conditionalFormatting sqref="AO159:AO167 AO169">
    <cfRule type="cellIs" priority="331" operator="equal" aboveAverage="0" equalAverage="0" bottom="0" percent="0" rank="0" text="" dxfId="2644">
      <formula>"INVALID"</formula>
    </cfRule>
  </conditionalFormatting>
  <conditionalFormatting sqref="AP159:AP167 AP169">
    <cfRule type="cellIs" priority="332" operator="equal" aboveAverage="0" equalAverage="0" bottom="0" percent="0" rank="0" text="" dxfId="2645">
      <formula>"INVALID"</formula>
    </cfRule>
  </conditionalFormatting>
  <conditionalFormatting sqref="AQ159:AQ167 AQ169">
    <cfRule type="cellIs" priority="333" operator="equal" aboveAverage="0" equalAverage="0" bottom="0" percent="0" rank="0" text="" dxfId="2646">
      <formula>"INVALID"</formula>
    </cfRule>
  </conditionalFormatting>
  <conditionalFormatting sqref="AR159:AR167 AR169">
    <cfRule type="cellIs" priority="334" operator="equal" aboveAverage="0" equalAverage="0" bottom="0" percent="0" rank="0" text="" dxfId="2647">
      <formula>0</formula>
    </cfRule>
  </conditionalFormatting>
  <conditionalFormatting sqref="AR159:AR167 AR169">
    <cfRule type="cellIs" priority="335" operator="equal" aboveAverage="0" equalAverage="0" bottom="0" percent="0" rank="0" text="" dxfId="2648">
      <formula>"INVALID"</formula>
    </cfRule>
  </conditionalFormatting>
  <conditionalFormatting sqref="AR159:AR167 AR169">
    <cfRule type="cellIs" priority="336" operator="equal" aboveAverage="0" equalAverage="0" bottom="0" percent="0" rank="0" text="" dxfId="2649">
      <formula>"INVALID"</formula>
    </cfRule>
  </conditionalFormatting>
  <conditionalFormatting sqref="AU168">
    <cfRule type="cellIs" priority="337" operator="equal" aboveAverage="0" equalAverage="0" bottom="0" percent="0" rank="0" text="" dxfId="2650">
      <formula>"Not Assigned"</formula>
    </cfRule>
  </conditionalFormatting>
  <conditionalFormatting sqref="AG168:AI168 AL168">
    <cfRule type="cellIs" priority="338" operator="equal" aboveAverage="0" equalAverage="0" bottom="0" percent="0" rank="0" text="" dxfId="2651">
      <formula>"INVALID"</formula>
    </cfRule>
  </conditionalFormatting>
  <conditionalFormatting sqref="AV168">
    <cfRule type="expression" priority="339" aboveAverage="0" equalAverage="0" bottom="0" percent="0" rank="0" text="" dxfId="2652">
      <formula>EXACT(AI168, "INVALID")</formula>
    </cfRule>
  </conditionalFormatting>
  <conditionalFormatting sqref="BC168">
    <cfRule type="expression" priority="340" aboveAverage="0" equalAverage="0" bottom="0" percent="0" rank="0" text="" dxfId="2653">
      <formula>AND(NOT(ISBLANK(BC168)), EXACT(AI168, "INVALID"))</formula>
    </cfRule>
  </conditionalFormatting>
  <conditionalFormatting sqref="BD168">
    <cfRule type="expression" priority="341" aboveAverage="0" equalAverage="0" bottom="0" percent="0" rank="0" text="" dxfId="2654">
      <formula>AND(NOT(ISBLANK(BD168)), EXACT(AI168, "INVALID"))</formula>
    </cfRule>
  </conditionalFormatting>
  <conditionalFormatting sqref="AM168">
    <cfRule type="cellIs" priority="342" operator="equal" aboveAverage="0" equalAverage="0" bottom="0" percent="0" rank="0" text="" dxfId="2655">
      <formula>0</formula>
    </cfRule>
  </conditionalFormatting>
  <conditionalFormatting sqref="AN168">
    <cfRule type="cellIs" priority="343" operator="equal" aboveAverage="0" equalAverage="0" bottom="0" percent="0" rank="0" text="" dxfId="2656">
      <formula>0</formula>
    </cfRule>
  </conditionalFormatting>
  <conditionalFormatting sqref="AO168">
    <cfRule type="cellIs" priority="344" operator="equal" aboveAverage="0" equalAverage="0" bottom="0" percent="0" rank="0" text="" dxfId="2657">
      <formula>0</formula>
    </cfRule>
  </conditionalFormatting>
  <conditionalFormatting sqref="AP168">
    <cfRule type="cellIs" priority="345" operator="equal" aboveAverage="0" equalAverage="0" bottom="0" percent="0" rank="0" text="" dxfId="2658">
      <formula>0</formula>
    </cfRule>
  </conditionalFormatting>
  <conditionalFormatting sqref="AQ168">
    <cfRule type="cellIs" priority="346" operator="equal" aboveAverage="0" equalAverage="0" bottom="0" percent="0" rank="0" text="" dxfId="2659">
      <formula>0</formula>
    </cfRule>
  </conditionalFormatting>
  <conditionalFormatting sqref="AS168">
    <cfRule type="cellIs" priority="347" operator="equal" aboveAverage="0" equalAverage="0" bottom="0" percent="0" rank="0" text="" dxfId="2660">
      <formula>"INVALID"</formula>
    </cfRule>
  </conditionalFormatting>
  <conditionalFormatting sqref="AM168">
    <cfRule type="cellIs" priority="348" operator="equal" aboveAverage="0" equalAverage="0" bottom="0" percent="0" rank="0" text="" dxfId="2661">
      <formula>"INVALID"</formula>
    </cfRule>
  </conditionalFormatting>
  <conditionalFormatting sqref="AN168">
    <cfRule type="cellIs" priority="349" operator="equal" aboveAverage="0" equalAverage="0" bottom="0" percent="0" rank="0" text="" dxfId="2662">
      <formula>"INVALID"</formula>
    </cfRule>
  </conditionalFormatting>
  <conditionalFormatting sqref="AO168:AP168">
    <cfRule type="cellIs" priority="350" operator="equal" aboveAverage="0" equalAverage="0" bottom="0" percent="0" rank="0" text="" dxfId="2663">
      <formula>"INVALID"</formula>
    </cfRule>
  </conditionalFormatting>
  <conditionalFormatting sqref="AN168">
    <cfRule type="cellIs" priority="351" operator="equal" aboveAverage="0" equalAverage="0" bottom="0" percent="0" rank="0" text="" dxfId="2664">
      <formula>"INVALID"</formula>
    </cfRule>
  </conditionalFormatting>
  <conditionalFormatting sqref="AO168">
    <cfRule type="cellIs" priority="352" operator="equal" aboveAverage="0" equalAverage="0" bottom="0" percent="0" rank="0" text="" dxfId="2665">
      <formula>"INVALID"</formula>
    </cfRule>
  </conditionalFormatting>
  <conditionalFormatting sqref="AP168">
    <cfRule type="cellIs" priority="353" operator="equal" aboveAverage="0" equalAverage="0" bottom="0" percent="0" rank="0" text="" dxfId="2666">
      <formula>"INVALID"</formula>
    </cfRule>
  </conditionalFormatting>
  <conditionalFormatting sqref="AQ168">
    <cfRule type="cellIs" priority="354" operator="equal" aboveAverage="0" equalAverage="0" bottom="0" percent="0" rank="0" text="" dxfId="2667">
      <formula>"INVALID"</formula>
    </cfRule>
  </conditionalFormatting>
  <conditionalFormatting sqref="AR168">
    <cfRule type="cellIs" priority="355" operator="equal" aboveAverage="0" equalAverage="0" bottom="0" percent="0" rank="0" text="" dxfId="2668">
      <formula>0</formula>
    </cfRule>
  </conditionalFormatting>
  <conditionalFormatting sqref="AR168">
    <cfRule type="cellIs" priority="356" operator="equal" aboveAverage="0" equalAverage="0" bottom="0" percent="0" rank="0" text="" dxfId="2669">
      <formula>"INVALID"</formula>
    </cfRule>
  </conditionalFormatting>
  <conditionalFormatting sqref="AR168">
    <cfRule type="cellIs" priority="357" operator="equal" aboveAverage="0" equalAverage="0" bottom="0" percent="0" rank="0" text="" dxfId="2670">
      <formula>"INVALID"</formula>
    </cfRule>
  </conditionalFormatting>
  <conditionalFormatting sqref="AU295:AU301">
    <cfRule type="cellIs" priority="358" operator="equal" aboveAverage="0" equalAverage="0" bottom="0" percent="0" rank="0" text="" dxfId="2671">
      <formula>"Not Assigned"</formula>
    </cfRule>
  </conditionalFormatting>
  <conditionalFormatting sqref="AG295:AI301">
    <cfRule type="cellIs" priority="359" operator="equal" aboveAverage="0" equalAverage="0" bottom="0" percent="0" rank="0" text="" dxfId="2672">
      <formula>"INVALID"</formula>
    </cfRule>
  </conditionalFormatting>
  <conditionalFormatting sqref="AV295:AV301">
    <cfRule type="expression" priority="360" aboveAverage="0" equalAverage="0" bottom="0" percent="0" rank="0" text="" dxfId="2673">
      <formula>EXACT(AI295, "INVALID")</formula>
    </cfRule>
  </conditionalFormatting>
  <conditionalFormatting sqref="BC295:BC301">
    <cfRule type="expression" priority="361" aboveAverage="0" equalAverage="0" bottom="0" percent="0" rank="0" text="" dxfId="2674">
      <formula>AND(NOT(ISBLANK(BC295)), EXACT(AI295, "INVALID"))</formula>
    </cfRule>
  </conditionalFormatting>
  <conditionalFormatting sqref="BD295:BD301">
    <cfRule type="expression" priority="362" aboveAverage="0" equalAverage="0" bottom="0" percent="0" rank="0" text="" dxfId="2675">
      <formula>AND(NOT(ISBLANK(BD295)), EXACT(AI295, "INVALID"))</formula>
    </cfRule>
  </conditionalFormatting>
  <conditionalFormatting sqref="AM295:AM301">
    <cfRule type="cellIs" priority="363" operator="equal" aboveAverage="0" equalAverage="0" bottom="0" percent="0" rank="0" text="" dxfId="2676">
      <formula>0</formula>
    </cfRule>
  </conditionalFormatting>
  <conditionalFormatting sqref="AN295:AN301">
    <cfRule type="cellIs" priority="364" operator="equal" aboveAverage="0" equalAverage="0" bottom="0" percent="0" rank="0" text="" dxfId="2677">
      <formula>0</formula>
    </cfRule>
  </conditionalFormatting>
  <conditionalFormatting sqref="AO295:AO301">
    <cfRule type="cellIs" priority="365" operator="equal" aboveAverage="0" equalAverage="0" bottom="0" percent="0" rank="0" text="" dxfId="2678">
      <formula>0</formula>
    </cfRule>
  </conditionalFormatting>
  <conditionalFormatting sqref="AP295:AP301">
    <cfRule type="cellIs" priority="366" operator="equal" aboveAverage="0" equalAverage="0" bottom="0" percent="0" rank="0" text="" dxfId="2679">
      <formula>0</formula>
    </cfRule>
  </conditionalFormatting>
  <conditionalFormatting sqref="AQ295:AQ301">
    <cfRule type="cellIs" priority="367" operator="equal" aboveAverage="0" equalAverage="0" bottom="0" percent="0" rank="0" text="" dxfId="2680">
      <formula>0</formula>
    </cfRule>
  </conditionalFormatting>
  <conditionalFormatting sqref="AS295:AS301">
    <cfRule type="cellIs" priority="368" operator="equal" aboveAverage="0" equalAverage="0" bottom="0" percent="0" rank="0" text="" dxfId="2681">
      <formula>"INVALID"</formula>
    </cfRule>
  </conditionalFormatting>
  <conditionalFormatting sqref="AM295:AM301">
    <cfRule type="cellIs" priority="369" operator="equal" aboveAverage="0" equalAverage="0" bottom="0" percent="0" rank="0" text="" dxfId="2682">
      <formula>"INVALID"</formula>
    </cfRule>
  </conditionalFormatting>
  <conditionalFormatting sqref="AN295:AN301">
    <cfRule type="cellIs" priority="370" operator="equal" aboveAverage="0" equalAverage="0" bottom="0" percent="0" rank="0" text="" dxfId="2683">
      <formula>"INVALID"</formula>
    </cfRule>
  </conditionalFormatting>
  <conditionalFormatting sqref="AO295:AP301">
    <cfRule type="cellIs" priority="371" operator="equal" aboveAverage="0" equalAverage="0" bottom="0" percent="0" rank="0" text="" dxfId="2684">
      <formula>"INVALID"</formula>
    </cfRule>
  </conditionalFormatting>
  <conditionalFormatting sqref="AN295:AN301">
    <cfRule type="cellIs" priority="372" operator="equal" aboveAverage="0" equalAverage="0" bottom="0" percent="0" rank="0" text="" dxfId="2685">
      <formula>"INVALID"</formula>
    </cfRule>
  </conditionalFormatting>
  <conditionalFormatting sqref="AO295:AO301">
    <cfRule type="cellIs" priority="373" operator="equal" aboveAverage="0" equalAverage="0" bottom="0" percent="0" rank="0" text="" dxfId="2686">
      <formula>"INVALID"</formula>
    </cfRule>
  </conditionalFormatting>
  <conditionalFormatting sqref="AP295:AP301">
    <cfRule type="cellIs" priority="374" operator="equal" aboveAverage="0" equalAverage="0" bottom="0" percent="0" rank="0" text="" dxfId="2687">
      <formula>"INVALID"</formula>
    </cfRule>
  </conditionalFormatting>
  <conditionalFormatting sqref="AQ295:AQ301">
    <cfRule type="cellIs" priority="375" operator="equal" aboveAverage="0" equalAverage="0" bottom="0" percent="0" rank="0" text="" dxfId="2688">
      <formula>"INVALID"</formula>
    </cfRule>
  </conditionalFormatting>
  <conditionalFormatting sqref="AR295:AR301">
    <cfRule type="cellIs" priority="376" operator="equal" aboveAverage="0" equalAverage="0" bottom="0" percent="0" rank="0" text="" dxfId="2689">
      <formula>0</formula>
    </cfRule>
  </conditionalFormatting>
  <conditionalFormatting sqref="AR295:AR301">
    <cfRule type="cellIs" priority="377" operator="equal" aboveAverage="0" equalAverage="0" bottom="0" percent="0" rank="0" text="" dxfId="2690">
      <formula>"INVALID"</formula>
    </cfRule>
  </conditionalFormatting>
  <conditionalFormatting sqref="AR295:AR301">
    <cfRule type="cellIs" priority="378" operator="equal" aboveAverage="0" equalAverage="0" bottom="0" percent="0" rank="0" text="" dxfId="2691">
      <formula>"INVALID"</formula>
    </cfRule>
  </conditionalFormatting>
  <conditionalFormatting sqref="AU244:AU245 AU247:AU248">
    <cfRule type="cellIs" priority="379" operator="equal" aboveAverage="0" equalAverage="0" bottom="0" percent="0" rank="0" text="" dxfId="2692">
      <formula>"Not Assigned"</formula>
    </cfRule>
  </conditionalFormatting>
  <conditionalFormatting sqref="AL244:AL245 AL247:AL248 AH247:AI248 AG244:AI245">
    <cfRule type="cellIs" priority="380" operator="equal" aboveAverage="0" equalAverage="0" bottom="0" percent="0" rank="0" text="" dxfId="2693">
      <formula>"INVALID"</formula>
    </cfRule>
  </conditionalFormatting>
  <conditionalFormatting sqref="AV244:AV245 AV247:AV248">
    <cfRule type="expression" priority="381" aboveAverage="0" equalAverage="0" bottom="0" percent="0" rank="0" text="" dxfId="2694">
      <formula>EXACT(AI244, "INVALID")</formula>
    </cfRule>
  </conditionalFormatting>
  <conditionalFormatting sqref="BC244:BC245 BC247:BC248">
    <cfRule type="expression" priority="382" aboveAverage="0" equalAverage="0" bottom="0" percent="0" rank="0" text="" dxfId="2695">
      <formula>AND(NOT(ISBLANK(BC244)), EXACT(AI244, "INVALID"))</formula>
    </cfRule>
  </conditionalFormatting>
  <conditionalFormatting sqref="BD244:BD245 BD247:BD248">
    <cfRule type="expression" priority="383" aboveAverage="0" equalAverage="0" bottom="0" percent="0" rank="0" text="" dxfId="2696">
      <formula>AND(NOT(ISBLANK(BD244)), EXACT(AI244, "INVALID"))</formula>
    </cfRule>
  </conditionalFormatting>
  <conditionalFormatting sqref="AU244:AU245">
    <cfRule type="expression" priority="384" aboveAverage="0" equalAverage="0" bottom="0" percent="0" rank="0" text="" dxfId="2697">
      <formula>NOT($AO244)</formula>
    </cfRule>
  </conditionalFormatting>
  <conditionalFormatting sqref="AM244:AM245 AM247:AM248">
    <cfRule type="cellIs" priority="385" operator="equal" aboveAverage="0" equalAverage="0" bottom="0" percent="0" rank="0" text="" dxfId="2698">
      <formula>0</formula>
    </cfRule>
  </conditionalFormatting>
  <conditionalFormatting sqref="AN244:AN245 AN247:AN248">
    <cfRule type="cellIs" priority="386" operator="equal" aboveAverage="0" equalAverage="0" bottom="0" percent="0" rank="0" text="" dxfId="2699">
      <formula>0</formula>
    </cfRule>
  </conditionalFormatting>
  <conditionalFormatting sqref="AO244:AO245 AO247:AO248">
    <cfRule type="cellIs" priority="387" operator="equal" aboveAverage="0" equalAverage="0" bottom="0" percent="0" rank="0" text="" dxfId="2700">
      <formula>0</formula>
    </cfRule>
  </conditionalFormatting>
  <conditionalFormatting sqref="AP244:AP245 AP247:AP248">
    <cfRule type="cellIs" priority="388" operator="equal" aboveAverage="0" equalAverage="0" bottom="0" percent="0" rank="0" text="" dxfId="2701">
      <formula>0</formula>
    </cfRule>
  </conditionalFormatting>
  <conditionalFormatting sqref="AQ244:AQ245 AQ247:AQ248">
    <cfRule type="cellIs" priority="389" operator="equal" aboveAverage="0" equalAverage="0" bottom="0" percent="0" rank="0" text="" dxfId="2702">
      <formula>0</formula>
    </cfRule>
  </conditionalFormatting>
  <conditionalFormatting sqref="AS244:AS245 AS247:AS248">
    <cfRule type="cellIs" priority="390" operator="equal" aboveAverage="0" equalAverage="0" bottom="0" percent="0" rank="0" text="" dxfId="2703">
      <formula>"INVALID"</formula>
    </cfRule>
  </conditionalFormatting>
  <conditionalFormatting sqref="AM244:AM245 AM247:AM248">
    <cfRule type="cellIs" priority="391" operator="equal" aboveAverage="0" equalAverage="0" bottom="0" percent="0" rank="0" text="" dxfId="2704">
      <formula>"INVALID"</formula>
    </cfRule>
  </conditionalFormatting>
  <conditionalFormatting sqref="AN244:AN245 AN247:AN248">
    <cfRule type="cellIs" priority="392" operator="equal" aboveAverage="0" equalAverage="0" bottom="0" percent="0" rank="0" text="" dxfId="2705">
      <formula>"INVALID"</formula>
    </cfRule>
  </conditionalFormatting>
  <conditionalFormatting sqref="AO244:AP245 AO247:AP248">
    <cfRule type="cellIs" priority="393" operator="equal" aboveAverage="0" equalAverage="0" bottom="0" percent="0" rank="0" text="" dxfId="2706">
      <formula>"INVALID"</formula>
    </cfRule>
  </conditionalFormatting>
  <conditionalFormatting sqref="AN244:AN245 AN247:AN248">
    <cfRule type="cellIs" priority="394" operator="equal" aboveAverage="0" equalAverage="0" bottom="0" percent="0" rank="0" text="" dxfId="2707">
      <formula>"INVALID"</formula>
    </cfRule>
  </conditionalFormatting>
  <conditionalFormatting sqref="AO244:AO245 AO247:AO248">
    <cfRule type="cellIs" priority="395" operator="equal" aboveAverage="0" equalAverage="0" bottom="0" percent="0" rank="0" text="" dxfId="2708">
      <formula>"INVALID"</formula>
    </cfRule>
  </conditionalFormatting>
  <conditionalFormatting sqref="AP244:AP245 AP247:AP248">
    <cfRule type="cellIs" priority="396" operator="equal" aboveAverage="0" equalAverage="0" bottom="0" percent="0" rank="0" text="" dxfId="2709">
      <formula>"INVALID"</formula>
    </cfRule>
  </conditionalFormatting>
  <conditionalFormatting sqref="AQ244:AQ245 AQ247:AQ248">
    <cfRule type="cellIs" priority="397" operator="equal" aboveAverage="0" equalAverage="0" bottom="0" percent="0" rank="0" text="" dxfId="2710">
      <formula>"INVALID"</formula>
    </cfRule>
  </conditionalFormatting>
  <conditionalFormatting sqref="AV244:AV245">
    <cfRule type="expression" priority="398" aboveAverage="0" equalAverage="0" bottom="0" percent="0" rank="0" text="" dxfId="2711">
      <formula>NOT($AQ244)</formula>
    </cfRule>
  </conditionalFormatting>
  <conditionalFormatting sqref="AV244:AV245">
    <cfRule type="expression" priority="399" aboveAverage="0" equalAverage="0" bottom="0" percent="0" rank="0" text="" dxfId="2712">
      <formula>NOT($AN244)</formula>
    </cfRule>
  </conditionalFormatting>
  <conditionalFormatting sqref="AR244:AR245 AR247:AR248">
    <cfRule type="cellIs" priority="400" operator="equal" aboveAverage="0" equalAverage="0" bottom="0" percent="0" rank="0" text="" dxfId="2713">
      <formula>0</formula>
    </cfRule>
  </conditionalFormatting>
  <conditionalFormatting sqref="AR244:AR245 AR247:AR248">
    <cfRule type="cellIs" priority="401" operator="equal" aboveAverage="0" equalAverage="0" bottom="0" percent="0" rank="0" text="" dxfId="2714">
      <formula>"INVALID"</formula>
    </cfRule>
  </conditionalFormatting>
  <conditionalFormatting sqref="AR244:AR245 AR247:AR248">
    <cfRule type="cellIs" priority="402" operator="equal" aboveAverage="0" equalAverage="0" bottom="0" percent="0" rank="0" text="" dxfId="2715">
      <formula>"INVALID"</formula>
    </cfRule>
  </conditionalFormatting>
  <conditionalFormatting sqref="AT244:AT245">
    <cfRule type="expression" priority="403" aboveAverage="0" equalAverage="0" bottom="0" percent="0" rank="0" text="" dxfId="2716">
      <formula>REPLACE($AT244,8,LEN($AT244),"")="unused_"</formula>
    </cfRule>
  </conditionalFormatting>
  <conditionalFormatting sqref="AT244:AT245">
    <cfRule type="expression" priority="404" aboveAverage="0" equalAverage="0" bottom="0" percent="0" rank="0" text="" dxfId="2717">
      <formula>NOT($AM244)</formula>
    </cfRule>
    <cfRule type="expression" priority="405" aboveAverage="0" equalAverage="0" bottom="0" percent="0" rank="0" text="" dxfId="2718">
      <formula>RIGHT($AT244, 1)="*"</formula>
    </cfRule>
  </conditionalFormatting>
  <conditionalFormatting sqref="AU256">
    <cfRule type="cellIs" priority="406" operator="equal" aboveAverage="0" equalAverage="0" bottom="0" percent="0" rank="0" text="" dxfId="2719">
      <formula>"Not Assigned"</formula>
    </cfRule>
  </conditionalFormatting>
  <conditionalFormatting sqref="AH256:AI256 AL256">
    <cfRule type="cellIs" priority="407" operator="equal" aboveAverage="0" equalAverage="0" bottom="0" percent="0" rank="0" text="" dxfId="2720">
      <formula>"INVALID"</formula>
    </cfRule>
  </conditionalFormatting>
  <conditionalFormatting sqref="AV256">
    <cfRule type="expression" priority="408" aboveAverage="0" equalAverage="0" bottom="0" percent="0" rank="0" text="" dxfId="2721">
      <formula>EXACT(AI256, "INVALID")</formula>
    </cfRule>
  </conditionalFormatting>
  <conditionalFormatting sqref="BC256">
    <cfRule type="expression" priority="409" aboveAverage="0" equalAverage="0" bottom="0" percent="0" rank="0" text="" dxfId="2722">
      <formula>AND(NOT(ISBLANK(BC256)), EXACT(AI256, "INVALID"))</formula>
    </cfRule>
  </conditionalFormatting>
  <conditionalFormatting sqref="BD256">
    <cfRule type="expression" priority="410" aboveAverage="0" equalAverage="0" bottom="0" percent="0" rank="0" text="" dxfId="2723">
      <formula>AND(NOT(ISBLANK(BD256)), EXACT(AI256, "INVALID"))</formula>
    </cfRule>
  </conditionalFormatting>
  <conditionalFormatting sqref="AU256">
    <cfRule type="expression" priority="411" aboveAverage="0" equalAverage="0" bottom="0" percent="0" rank="0" text="" dxfId="2724">
      <formula>NOT($AO256)</formula>
    </cfRule>
  </conditionalFormatting>
  <conditionalFormatting sqref="AM256">
    <cfRule type="cellIs" priority="412" operator="equal" aboveAverage="0" equalAverage="0" bottom="0" percent="0" rank="0" text="" dxfId="2725">
      <formula>0</formula>
    </cfRule>
  </conditionalFormatting>
  <conditionalFormatting sqref="AN256">
    <cfRule type="cellIs" priority="413" operator="equal" aboveAverage="0" equalAverage="0" bottom="0" percent="0" rank="0" text="" dxfId="2726">
      <formula>0</formula>
    </cfRule>
  </conditionalFormatting>
  <conditionalFormatting sqref="AO256">
    <cfRule type="cellIs" priority="414" operator="equal" aboveAverage="0" equalAverage="0" bottom="0" percent="0" rank="0" text="" dxfId="2727">
      <formula>0</formula>
    </cfRule>
  </conditionalFormatting>
  <conditionalFormatting sqref="AP256">
    <cfRule type="cellIs" priority="415" operator="equal" aboveAverage="0" equalAverage="0" bottom="0" percent="0" rank="0" text="" dxfId="2728">
      <formula>0</formula>
    </cfRule>
  </conditionalFormatting>
  <conditionalFormatting sqref="AQ256">
    <cfRule type="cellIs" priority="416" operator="equal" aboveAverage="0" equalAverage="0" bottom="0" percent="0" rank="0" text="" dxfId="2729">
      <formula>0</formula>
    </cfRule>
  </conditionalFormatting>
  <conditionalFormatting sqref="AS256">
    <cfRule type="cellIs" priority="417" operator="equal" aboveAverage="0" equalAverage="0" bottom="0" percent="0" rank="0" text="" dxfId="2730">
      <formula>"INVALID"</formula>
    </cfRule>
  </conditionalFormatting>
  <conditionalFormatting sqref="AM256">
    <cfRule type="cellIs" priority="418" operator="equal" aboveAverage="0" equalAverage="0" bottom="0" percent="0" rank="0" text="" dxfId="2731">
      <formula>"INVALID"</formula>
    </cfRule>
  </conditionalFormatting>
  <conditionalFormatting sqref="AN256">
    <cfRule type="cellIs" priority="419" operator="equal" aboveAverage="0" equalAverage="0" bottom="0" percent="0" rank="0" text="" dxfId="2732">
      <formula>"INVALID"</formula>
    </cfRule>
  </conditionalFormatting>
  <conditionalFormatting sqref="AO256:AP256">
    <cfRule type="cellIs" priority="420" operator="equal" aboveAverage="0" equalAverage="0" bottom="0" percent="0" rank="0" text="" dxfId="2733">
      <formula>"INVALID"</formula>
    </cfRule>
  </conditionalFormatting>
  <conditionalFormatting sqref="AN256">
    <cfRule type="cellIs" priority="421" operator="equal" aboveAverage="0" equalAverage="0" bottom="0" percent="0" rank="0" text="" dxfId="2734">
      <formula>"INVALID"</formula>
    </cfRule>
  </conditionalFormatting>
  <conditionalFormatting sqref="AO256">
    <cfRule type="cellIs" priority="422" operator="equal" aboveAverage="0" equalAverage="0" bottom="0" percent="0" rank="0" text="" dxfId="2735">
      <formula>"INVALID"</formula>
    </cfRule>
  </conditionalFormatting>
  <conditionalFormatting sqref="AP256">
    <cfRule type="cellIs" priority="423" operator="equal" aboveAverage="0" equalAverage="0" bottom="0" percent="0" rank="0" text="" dxfId="2736">
      <formula>"INVALID"</formula>
    </cfRule>
  </conditionalFormatting>
  <conditionalFormatting sqref="AQ256">
    <cfRule type="cellIs" priority="424" operator="equal" aboveAverage="0" equalAverage="0" bottom="0" percent="0" rank="0" text="" dxfId="2737">
      <formula>"INVALID"</formula>
    </cfRule>
  </conditionalFormatting>
  <conditionalFormatting sqref="AV256">
    <cfRule type="expression" priority="425" aboveAverage="0" equalAverage="0" bottom="0" percent="0" rank="0" text="" dxfId="2738">
      <formula>NOT($AQ256)</formula>
    </cfRule>
  </conditionalFormatting>
  <conditionalFormatting sqref="AV256">
    <cfRule type="expression" priority="426" aboveAverage="0" equalAverage="0" bottom="0" percent="0" rank="0" text="" dxfId="2739">
      <formula>NOT($AN256)</formula>
    </cfRule>
  </conditionalFormatting>
  <conditionalFormatting sqref="AR256">
    <cfRule type="cellIs" priority="427" operator="equal" aboveAverage="0" equalAverage="0" bottom="0" percent="0" rank="0" text="" dxfId="2740">
      <formula>0</formula>
    </cfRule>
  </conditionalFormatting>
  <conditionalFormatting sqref="AR256">
    <cfRule type="cellIs" priority="428" operator="equal" aboveAverage="0" equalAverage="0" bottom="0" percent="0" rank="0" text="" dxfId="2741">
      <formula>"INVALID"</formula>
    </cfRule>
  </conditionalFormatting>
  <conditionalFormatting sqref="AR256">
    <cfRule type="cellIs" priority="429" operator="equal" aboveAverage="0" equalAverage="0" bottom="0" percent="0" rank="0" text="" dxfId="2742">
      <formula>"INVALID"</formula>
    </cfRule>
  </conditionalFormatting>
  <conditionalFormatting sqref="AT256">
    <cfRule type="expression" priority="430" aboveAverage="0" equalAverage="0" bottom="0" percent="0" rank="0" text="" dxfId="2743">
      <formula>REPLACE($AT256,8,LEN($AT256),"")="unused_"</formula>
    </cfRule>
  </conditionalFormatting>
  <conditionalFormatting sqref="AT256">
    <cfRule type="expression" priority="431" aboveAverage="0" equalAverage="0" bottom="0" percent="0" rank="0" text="" dxfId="2744">
      <formula>NOT($AM256)</formula>
    </cfRule>
    <cfRule type="expression" priority="432" aboveAverage="0" equalAverage="0" bottom="0" percent="0" rank="0" text="" dxfId="2745">
      <formula>RIGHT($AT256, 1)="*"</formula>
    </cfRule>
  </conditionalFormatting>
  <conditionalFormatting sqref="AU249:AU252">
    <cfRule type="cellIs" priority="433" operator="equal" aboveAverage="0" equalAverage="0" bottom="0" percent="0" rank="0" text="" dxfId="2746">
      <formula>"Not Assigned"</formula>
    </cfRule>
  </conditionalFormatting>
  <conditionalFormatting sqref="AH249:AI252 AL249:AL252">
    <cfRule type="cellIs" priority="434" operator="equal" aboveAverage="0" equalAverage="0" bottom="0" percent="0" rank="0" text="" dxfId="2747">
      <formula>"INVALID"</formula>
    </cfRule>
  </conditionalFormatting>
  <conditionalFormatting sqref="AV249:AV252">
    <cfRule type="expression" priority="435" aboveAverage="0" equalAverage="0" bottom="0" percent="0" rank="0" text="" dxfId="2748">
      <formula>EXACT(AI249, "INVALID")</formula>
    </cfRule>
  </conditionalFormatting>
  <conditionalFormatting sqref="BC249:BC252">
    <cfRule type="expression" priority="436" aboveAverage="0" equalAverage="0" bottom="0" percent="0" rank="0" text="" dxfId="2749">
      <formula>AND(NOT(ISBLANK(BC249)), EXACT(AI249, "INVALID"))</formula>
    </cfRule>
  </conditionalFormatting>
  <conditionalFormatting sqref="BD249:BD252">
    <cfRule type="expression" priority="437" aboveAverage="0" equalAverage="0" bottom="0" percent="0" rank="0" text="" dxfId="2750">
      <formula>AND(NOT(ISBLANK(BD249)), EXACT(AI249, "INVALID"))</formula>
    </cfRule>
  </conditionalFormatting>
  <conditionalFormatting sqref="AU249:AU252">
    <cfRule type="expression" priority="438" aboveAverage="0" equalAverage="0" bottom="0" percent="0" rank="0" text="" dxfId="2751">
      <formula>NOT($AO249)</formula>
    </cfRule>
  </conditionalFormatting>
  <conditionalFormatting sqref="AM249:AM252">
    <cfRule type="cellIs" priority="439" operator="equal" aboveAverage="0" equalAverage="0" bottom="0" percent="0" rank="0" text="" dxfId="2752">
      <formula>0</formula>
    </cfRule>
  </conditionalFormatting>
  <conditionalFormatting sqref="AN249:AN252">
    <cfRule type="cellIs" priority="440" operator="equal" aboveAverage="0" equalAverage="0" bottom="0" percent="0" rank="0" text="" dxfId="2753">
      <formula>0</formula>
    </cfRule>
  </conditionalFormatting>
  <conditionalFormatting sqref="AO249:AO252">
    <cfRule type="cellIs" priority="441" operator="equal" aboveAverage="0" equalAverage="0" bottom="0" percent="0" rank="0" text="" dxfId="2754">
      <formula>0</formula>
    </cfRule>
  </conditionalFormatting>
  <conditionalFormatting sqref="AP249:AP252">
    <cfRule type="cellIs" priority="442" operator="equal" aboveAverage="0" equalAverage="0" bottom="0" percent="0" rank="0" text="" dxfId="2755">
      <formula>0</formula>
    </cfRule>
  </conditionalFormatting>
  <conditionalFormatting sqref="AQ249:AQ252">
    <cfRule type="cellIs" priority="443" operator="equal" aboveAverage="0" equalAverage="0" bottom="0" percent="0" rank="0" text="" dxfId="2756">
      <formula>0</formula>
    </cfRule>
  </conditionalFormatting>
  <conditionalFormatting sqref="AS249:AS252">
    <cfRule type="cellIs" priority="444" operator="equal" aboveAverage="0" equalAverage="0" bottom="0" percent="0" rank="0" text="" dxfId="2757">
      <formula>"INVALID"</formula>
    </cfRule>
  </conditionalFormatting>
  <conditionalFormatting sqref="AM249:AM252">
    <cfRule type="cellIs" priority="445" operator="equal" aboveAverage="0" equalAverage="0" bottom="0" percent="0" rank="0" text="" dxfId="2758">
      <formula>"INVALID"</formula>
    </cfRule>
  </conditionalFormatting>
  <conditionalFormatting sqref="AN249:AN252">
    <cfRule type="cellIs" priority="446" operator="equal" aboveAverage="0" equalAverage="0" bottom="0" percent="0" rank="0" text="" dxfId="2759">
      <formula>"INVALID"</formula>
    </cfRule>
  </conditionalFormatting>
  <conditionalFormatting sqref="AO249:AP252">
    <cfRule type="cellIs" priority="447" operator="equal" aboveAverage="0" equalAverage="0" bottom="0" percent="0" rank="0" text="" dxfId="2760">
      <formula>"INVALID"</formula>
    </cfRule>
  </conditionalFormatting>
  <conditionalFormatting sqref="AN249:AN252">
    <cfRule type="cellIs" priority="448" operator="equal" aboveAverage="0" equalAverage="0" bottom="0" percent="0" rank="0" text="" dxfId="2761">
      <formula>"INVALID"</formula>
    </cfRule>
  </conditionalFormatting>
  <conditionalFormatting sqref="AO249:AO252">
    <cfRule type="cellIs" priority="449" operator="equal" aboveAverage="0" equalAverage="0" bottom="0" percent="0" rank="0" text="" dxfId="2762">
      <formula>"INVALID"</formula>
    </cfRule>
  </conditionalFormatting>
  <conditionalFormatting sqref="AP249:AP252">
    <cfRule type="cellIs" priority="450" operator="equal" aboveAverage="0" equalAverage="0" bottom="0" percent="0" rank="0" text="" dxfId="2763">
      <formula>"INVALID"</formula>
    </cfRule>
  </conditionalFormatting>
  <conditionalFormatting sqref="AQ249:AQ252">
    <cfRule type="cellIs" priority="451" operator="equal" aboveAverage="0" equalAverage="0" bottom="0" percent="0" rank="0" text="" dxfId="2764">
      <formula>"INVALID"</formula>
    </cfRule>
  </conditionalFormatting>
  <conditionalFormatting sqref="AV249:AV252">
    <cfRule type="expression" priority="452" aboveAverage="0" equalAverage="0" bottom="0" percent="0" rank="0" text="" dxfId="2765">
      <formula>NOT($AQ249)</formula>
    </cfRule>
  </conditionalFormatting>
  <conditionalFormatting sqref="AV249:AV252">
    <cfRule type="expression" priority="453" aboveAverage="0" equalAverage="0" bottom="0" percent="0" rank="0" text="" dxfId="2766">
      <formula>NOT($AN249)</formula>
    </cfRule>
  </conditionalFormatting>
  <conditionalFormatting sqref="AR249:AR252">
    <cfRule type="cellIs" priority="454" operator="equal" aboveAverage="0" equalAverage="0" bottom="0" percent="0" rank="0" text="" dxfId="2767">
      <formula>0</formula>
    </cfRule>
  </conditionalFormatting>
  <conditionalFormatting sqref="AR249:AR252">
    <cfRule type="cellIs" priority="455" operator="equal" aboveAverage="0" equalAverage="0" bottom="0" percent="0" rank="0" text="" dxfId="2768">
      <formula>"INVALID"</formula>
    </cfRule>
  </conditionalFormatting>
  <conditionalFormatting sqref="AR249:AR252">
    <cfRule type="cellIs" priority="456" operator="equal" aboveAverage="0" equalAverage="0" bottom="0" percent="0" rank="0" text="" dxfId="2769">
      <formula>"INVALID"</formula>
    </cfRule>
  </conditionalFormatting>
  <conditionalFormatting sqref="AT249:AT252">
    <cfRule type="expression" priority="457" aboveAverage="0" equalAverage="0" bottom="0" percent="0" rank="0" text="" dxfId="2770">
      <formula>REPLACE($AT249,8,LEN($AT249),"")="unused_"</formula>
    </cfRule>
  </conditionalFormatting>
  <conditionalFormatting sqref="AT249:AT252">
    <cfRule type="expression" priority="458" aboveAverage="0" equalAverage="0" bottom="0" percent="0" rank="0" text="" dxfId="2771">
      <formula>NOT($AM249)</formula>
    </cfRule>
    <cfRule type="expression" priority="459" aboveAverage="0" equalAverage="0" bottom="0" percent="0" rank="0" text="" dxfId="2772">
      <formula>RIGHT($AT249, 1)="*"</formula>
    </cfRule>
  </conditionalFormatting>
  <conditionalFormatting sqref="AU253:AU254">
    <cfRule type="cellIs" priority="460" operator="equal" aboveAverage="0" equalAverage="0" bottom="0" percent="0" rank="0" text="" dxfId="2773">
      <formula>"Not Assigned"</formula>
    </cfRule>
  </conditionalFormatting>
  <conditionalFormatting sqref="AH253:AI254 AL253:AL254">
    <cfRule type="cellIs" priority="461" operator="equal" aboveAverage="0" equalAverage="0" bottom="0" percent="0" rank="0" text="" dxfId="2774">
      <formula>"INVALID"</formula>
    </cfRule>
  </conditionalFormatting>
  <conditionalFormatting sqref="AV253:AV254">
    <cfRule type="expression" priority="462" aboveAverage="0" equalAverage="0" bottom="0" percent="0" rank="0" text="" dxfId="2775">
      <formula>EXACT(AI253, "INVALID")</formula>
    </cfRule>
  </conditionalFormatting>
  <conditionalFormatting sqref="BC253:BC254">
    <cfRule type="expression" priority="463" aboveAverage="0" equalAverage="0" bottom="0" percent="0" rank="0" text="" dxfId="2776">
      <formula>AND(NOT(ISBLANK(BC253)), EXACT(AI253, "INVALID"))</formula>
    </cfRule>
  </conditionalFormatting>
  <conditionalFormatting sqref="BD253:BD254">
    <cfRule type="expression" priority="464" aboveAverage="0" equalAverage="0" bottom="0" percent="0" rank="0" text="" dxfId="2777">
      <formula>AND(NOT(ISBLANK(BD253)), EXACT(AI253, "INVALID"))</formula>
    </cfRule>
  </conditionalFormatting>
  <conditionalFormatting sqref="AU253:AU254">
    <cfRule type="expression" priority="465" aboveAverage="0" equalAverage="0" bottom="0" percent="0" rank="0" text="" dxfId="2778">
      <formula>NOT($AO253)</formula>
    </cfRule>
  </conditionalFormatting>
  <conditionalFormatting sqref="AM253:AM254">
    <cfRule type="cellIs" priority="466" operator="equal" aboveAverage="0" equalAverage="0" bottom="0" percent="0" rank="0" text="" dxfId="2779">
      <formula>0</formula>
    </cfRule>
  </conditionalFormatting>
  <conditionalFormatting sqref="AN253:AN254">
    <cfRule type="cellIs" priority="467" operator="equal" aboveAverage="0" equalAverage="0" bottom="0" percent="0" rank="0" text="" dxfId="2780">
      <formula>0</formula>
    </cfRule>
  </conditionalFormatting>
  <conditionalFormatting sqref="AO253:AO254">
    <cfRule type="cellIs" priority="468" operator="equal" aboveAverage="0" equalAverage="0" bottom="0" percent="0" rank="0" text="" dxfId="2781">
      <formula>0</formula>
    </cfRule>
  </conditionalFormatting>
  <conditionalFormatting sqref="AP253:AP254">
    <cfRule type="cellIs" priority="469" operator="equal" aboveAverage="0" equalAverage="0" bottom="0" percent="0" rank="0" text="" dxfId="2782">
      <formula>0</formula>
    </cfRule>
  </conditionalFormatting>
  <conditionalFormatting sqref="AQ253:AQ254">
    <cfRule type="cellIs" priority="470" operator="equal" aboveAverage="0" equalAverage="0" bottom="0" percent="0" rank="0" text="" dxfId="2783">
      <formula>0</formula>
    </cfRule>
  </conditionalFormatting>
  <conditionalFormatting sqref="AS253:AS254">
    <cfRule type="cellIs" priority="471" operator="equal" aboveAverage="0" equalAverage="0" bottom="0" percent="0" rank="0" text="" dxfId="2784">
      <formula>"INVALID"</formula>
    </cfRule>
  </conditionalFormatting>
  <conditionalFormatting sqref="AM253:AM254">
    <cfRule type="cellIs" priority="472" operator="equal" aboveAverage="0" equalAverage="0" bottom="0" percent="0" rank="0" text="" dxfId="2785">
      <formula>"INVALID"</formula>
    </cfRule>
  </conditionalFormatting>
  <conditionalFormatting sqref="AN253:AN254">
    <cfRule type="cellIs" priority="473" operator="equal" aboveAverage="0" equalAverage="0" bottom="0" percent="0" rank="0" text="" dxfId="2786">
      <formula>"INVALID"</formula>
    </cfRule>
  </conditionalFormatting>
  <conditionalFormatting sqref="AO253:AP254">
    <cfRule type="cellIs" priority="474" operator="equal" aboveAverage="0" equalAverage="0" bottom="0" percent="0" rank="0" text="" dxfId="2787">
      <formula>"INVALID"</formula>
    </cfRule>
  </conditionalFormatting>
  <conditionalFormatting sqref="AN253:AN254">
    <cfRule type="cellIs" priority="475" operator="equal" aboveAverage="0" equalAverage="0" bottom="0" percent="0" rank="0" text="" dxfId="2788">
      <formula>"INVALID"</formula>
    </cfRule>
  </conditionalFormatting>
  <conditionalFormatting sqref="AO253:AO254">
    <cfRule type="cellIs" priority="476" operator="equal" aboveAverage="0" equalAverage="0" bottom="0" percent="0" rank="0" text="" dxfId="2789">
      <formula>"INVALID"</formula>
    </cfRule>
  </conditionalFormatting>
  <conditionalFormatting sqref="AP253:AP254">
    <cfRule type="cellIs" priority="477" operator="equal" aboveAverage="0" equalAverage="0" bottom="0" percent="0" rank="0" text="" dxfId="2790">
      <formula>"INVALID"</formula>
    </cfRule>
  </conditionalFormatting>
  <conditionalFormatting sqref="AQ253:AQ254">
    <cfRule type="cellIs" priority="478" operator="equal" aboveAverage="0" equalAverage="0" bottom="0" percent="0" rank="0" text="" dxfId="2791">
      <formula>"INVALID"</formula>
    </cfRule>
  </conditionalFormatting>
  <conditionalFormatting sqref="AV253:AV254">
    <cfRule type="expression" priority="479" aboveAverage="0" equalAverage="0" bottom="0" percent="0" rank="0" text="" dxfId="2792">
      <formula>NOT($AQ253)</formula>
    </cfRule>
  </conditionalFormatting>
  <conditionalFormatting sqref="AV253:AV254">
    <cfRule type="expression" priority="480" aboveAverage="0" equalAverage="0" bottom="0" percent="0" rank="0" text="" dxfId="2793">
      <formula>NOT($AN253)</formula>
    </cfRule>
  </conditionalFormatting>
  <conditionalFormatting sqref="AR253:AR254">
    <cfRule type="cellIs" priority="481" operator="equal" aboveAverage="0" equalAverage="0" bottom="0" percent="0" rank="0" text="" dxfId="2794">
      <formula>0</formula>
    </cfRule>
  </conditionalFormatting>
  <conditionalFormatting sqref="AR253:AR254">
    <cfRule type="cellIs" priority="482" operator="equal" aboveAverage="0" equalAverage="0" bottom="0" percent="0" rank="0" text="" dxfId="2795">
      <formula>"INVALID"</formula>
    </cfRule>
  </conditionalFormatting>
  <conditionalFormatting sqref="AR253:AR254">
    <cfRule type="cellIs" priority="483" operator="equal" aboveAverage="0" equalAverage="0" bottom="0" percent="0" rank="0" text="" dxfId="2796">
      <formula>"INVALID"</formula>
    </cfRule>
  </conditionalFormatting>
  <conditionalFormatting sqref="AT253:AT254">
    <cfRule type="expression" priority="484" aboveAverage="0" equalAverage="0" bottom="0" percent="0" rank="0" text="" dxfId="2797">
      <formula>REPLACE($AT253,8,LEN($AT253),"")="unused_"</formula>
    </cfRule>
  </conditionalFormatting>
  <conditionalFormatting sqref="AT253:AT254">
    <cfRule type="expression" priority="485" aboveAverage="0" equalAverage="0" bottom="0" percent="0" rank="0" text="" dxfId="2798">
      <formula>NOT($AM253)</formula>
    </cfRule>
    <cfRule type="expression" priority="486" aboveAverage="0" equalAverage="0" bottom="0" percent="0" rank="0" text="" dxfId="2799">
      <formula>RIGHT($AT253, 1)="*"</formula>
    </cfRule>
  </conditionalFormatting>
  <conditionalFormatting sqref="AU255">
    <cfRule type="cellIs" priority="487" operator="equal" aboveAverage="0" equalAverage="0" bottom="0" percent="0" rank="0" text="" dxfId="2800">
      <formula>"Not Assigned"</formula>
    </cfRule>
  </conditionalFormatting>
  <conditionalFormatting sqref="AH255:AI255 AL255">
    <cfRule type="cellIs" priority="488" operator="equal" aboveAverage="0" equalAverage="0" bottom="0" percent="0" rank="0" text="" dxfId="2801">
      <formula>"INVALID"</formula>
    </cfRule>
  </conditionalFormatting>
  <conditionalFormatting sqref="AV255">
    <cfRule type="expression" priority="489" aboveAverage="0" equalAverage="0" bottom="0" percent="0" rank="0" text="" dxfId="2802">
      <formula>EXACT(AI255, "INVALID")</formula>
    </cfRule>
  </conditionalFormatting>
  <conditionalFormatting sqref="BC255">
    <cfRule type="expression" priority="490" aboveAverage="0" equalAverage="0" bottom="0" percent="0" rank="0" text="" dxfId="2803">
      <formula>AND(NOT(ISBLANK(BC255)), EXACT(AI255, "INVALID"))</formula>
    </cfRule>
  </conditionalFormatting>
  <conditionalFormatting sqref="BD255">
    <cfRule type="expression" priority="491" aboveAverage="0" equalAverage="0" bottom="0" percent="0" rank="0" text="" dxfId="2804">
      <formula>AND(NOT(ISBLANK(BD255)), EXACT(AI255, "INVALID"))</formula>
    </cfRule>
  </conditionalFormatting>
  <conditionalFormatting sqref="AU255">
    <cfRule type="expression" priority="492" aboveAverage="0" equalAverage="0" bottom="0" percent="0" rank="0" text="" dxfId="2805">
      <formula>NOT($AO255)</formula>
    </cfRule>
  </conditionalFormatting>
  <conditionalFormatting sqref="AM255">
    <cfRule type="cellIs" priority="493" operator="equal" aboveAverage="0" equalAverage="0" bottom="0" percent="0" rank="0" text="" dxfId="2806">
      <formula>0</formula>
    </cfRule>
  </conditionalFormatting>
  <conditionalFormatting sqref="AN255">
    <cfRule type="cellIs" priority="494" operator="equal" aboveAverage="0" equalAverage="0" bottom="0" percent="0" rank="0" text="" dxfId="2807">
      <formula>0</formula>
    </cfRule>
  </conditionalFormatting>
  <conditionalFormatting sqref="AO255">
    <cfRule type="cellIs" priority="495" operator="equal" aboveAverage="0" equalAverage="0" bottom="0" percent="0" rank="0" text="" dxfId="2808">
      <formula>0</formula>
    </cfRule>
  </conditionalFormatting>
  <conditionalFormatting sqref="AP255">
    <cfRule type="cellIs" priority="496" operator="equal" aboveAverage="0" equalAverage="0" bottom="0" percent="0" rank="0" text="" dxfId="2809">
      <formula>0</formula>
    </cfRule>
  </conditionalFormatting>
  <conditionalFormatting sqref="AQ255">
    <cfRule type="cellIs" priority="497" operator="equal" aboveAverage="0" equalAverage="0" bottom="0" percent="0" rank="0" text="" dxfId="2810">
      <formula>0</formula>
    </cfRule>
  </conditionalFormatting>
  <conditionalFormatting sqref="AS255">
    <cfRule type="cellIs" priority="498" operator="equal" aboveAverage="0" equalAverage="0" bottom="0" percent="0" rank="0" text="" dxfId="2811">
      <formula>"INVALID"</formula>
    </cfRule>
  </conditionalFormatting>
  <conditionalFormatting sqref="AM255">
    <cfRule type="cellIs" priority="499" operator="equal" aboveAverage="0" equalAverage="0" bottom="0" percent="0" rank="0" text="" dxfId="2812">
      <formula>"INVALID"</formula>
    </cfRule>
  </conditionalFormatting>
  <conditionalFormatting sqref="AN255">
    <cfRule type="cellIs" priority="500" operator="equal" aboveAverage="0" equalAverage="0" bottom="0" percent="0" rank="0" text="" dxfId="2813">
      <formula>"INVALID"</formula>
    </cfRule>
  </conditionalFormatting>
  <conditionalFormatting sqref="AO255:AP255">
    <cfRule type="cellIs" priority="501" operator="equal" aboveAverage="0" equalAverage="0" bottom="0" percent="0" rank="0" text="" dxfId="2814">
      <formula>"INVALID"</formula>
    </cfRule>
  </conditionalFormatting>
  <conditionalFormatting sqref="AN255">
    <cfRule type="cellIs" priority="502" operator="equal" aboveAverage="0" equalAverage="0" bottom="0" percent="0" rank="0" text="" dxfId="2815">
      <formula>"INVALID"</formula>
    </cfRule>
  </conditionalFormatting>
  <conditionalFormatting sqref="AO255">
    <cfRule type="cellIs" priority="503" operator="equal" aboveAverage="0" equalAverage="0" bottom="0" percent="0" rank="0" text="" dxfId="2816">
      <formula>"INVALID"</formula>
    </cfRule>
  </conditionalFormatting>
  <conditionalFormatting sqref="AP255">
    <cfRule type="cellIs" priority="504" operator="equal" aboveAverage="0" equalAverage="0" bottom="0" percent="0" rank="0" text="" dxfId="2817">
      <formula>"INVALID"</formula>
    </cfRule>
  </conditionalFormatting>
  <conditionalFormatting sqref="AQ255">
    <cfRule type="cellIs" priority="505" operator="equal" aboveAverage="0" equalAverage="0" bottom="0" percent="0" rank="0" text="" dxfId="2818">
      <formula>"INVALID"</formula>
    </cfRule>
  </conditionalFormatting>
  <conditionalFormatting sqref="AV255">
    <cfRule type="expression" priority="506" aboveAverage="0" equalAverage="0" bottom="0" percent="0" rank="0" text="" dxfId="2819">
      <formula>NOT($AQ255)</formula>
    </cfRule>
  </conditionalFormatting>
  <conditionalFormatting sqref="AV255">
    <cfRule type="expression" priority="507" aboveAverage="0" equalAverage="0" bottom="0" percent="0" rank="0" text="" dxfId="2820">
      <formula>NOT($AN255)</formula>
    </cfRule>
  </conditionalFormatting>
  <conditionalFormatting sqref="AR255">
    <cfRule type="cellIs" priority="508" operator="equal" aboveAverage="0" equalAverage="0" bottom="0" percent="0" rank="0" text="" dxfId="2821">
      <formula>0</formula>
    </cfRule>
  </conditionalFormatting>
  <conditionalFormatting sqref="AR255">
    <cfRule type="cellIs" priority="509" operator="equal" aboveAverage="0" equalAverage="0" bottom="0" percent="0" rank="0" text="" dxfId="2822">
      <formula>"INVALID"</formula>
    </cfRule>
  </conditionalFormatting>
  <conditionalFormatting sqref="AR255">
    <cfRule type="cellIs" priority="510" operator="equal" aboveAverage="0" equalAverage="0" bottom="0" percent="0" rank="0" text="" dxfId="2823">
      <formula>"INVALID"</formula>
    </cfRule>
  </conditionalFormatting>
  <conditionalFormatting sqref="AT255">
    <cfRule type="expression" priority="511" aboveAverage="0" equalAverage="0" bottom="0" percent="0" rank="0" text="" dxfId="2824">
      <formula>REPLACE($AT255,8,LEN($AT255),"")="unused_"</formula>
    </cfRule>
  </conditionalFormatting>
  <conditionalFormatting sqref="AT255">
    <cfRule type="expression" priority="512" aboveAverage="0" equalAverage="0" bottom="0" percent="0" rank="0" text="" dxfId="2825">
      <formula>NOT($AM255)</formula>
    </cfRule>
    <cfRule type="expression" priority="513" aboveAverage="0" equalAverage="0" bottom="0" percent="0" rank="0" text="" dxfId="2826">
      <formula>RIGHT($AT255, 1)="*"</formula>
    </cfRule>
  </conditionalFormatting>
  <conditionalFormatting sqref="AM189:AM195">
    <cfRule type="cellIs" priority="514" operator="equal" aboveAverage="0" equalAverage="0" bottom="0" percent="0" rank="0" text="" dxfId="2827">
      <formula>0</formula>
    </cfRule>
  </conditionalFormatting>
  <conditionalFormatting sqref="AN189:AN195">
    <cfRule type="cellIs" priority="515" operator="equal" aboveAverage="0" equalAverage="0" bottom="0" percent="0" rank="0" text="" dxfId="2828">
      <formula>0</formula>
    </cfRule>
  </conditionalFormatting>
  <conditionalFormatting sqref="AO189:AO195">
    <cfRule type="cellIs" priority="516" operator="equal" aboveAverage="0" equalAverage="0" bottom="0" percent="0" rank="0" text="" dxfId="2829">
      <formula>0</formula>
    </cfRule>
  </conditionalFormatting>
  <conditionalFormatting sqref="AP189:AP195">
    <cfRule type="cellIs" priority="517" operator="equal" aboveAverage="0" equalAverage="0" bottom="0" percent="0" rank="0" text="" dxfId="2830">
      <formula>0</formula>
    </cfRule>
  </conditionalFormatting>
  <conditionalFormatting sqref="AQ189:AQ195">
    <cfRule type="cellIs" priority="518" operator="equal" aboveAverage="0" equalAverage="0" bottom="0" percent="0" rank="0" text="" dxfId="2831">
      <formula>0</formula>
    </cfRule>
  </conditionalFormatting>
  <conditionalFormatting sqref="AS189:AS195">
    <cfRule type="cellIs" priority="519" operator="equal" aboveAverage="0" equalAverage="0" bottom="0" percent="0" rank="0" text="" dxfId="2832">
      <formula>"INVALID"</formula>
    </cfRule>
  </conditionalFormatting>
  <conditionalFormatting sqref="AM189:AM195">
    <cfRule type="cellIs" priority="520" operator="equal" aboveAverage="0" equalAverage="0" bottom="0" percent="0" rank="0" text="" dxfId="2833">
      <formula>"INVALID"</formula>
    </cfRule>
  </conditionalFormatting>
  <conditionalFormatting sqref="AN189:AN195">
    <cfRule type="cellIs" priority="521" operator="equal" aboveAverage="0" equalAverage="0" bottom="0" percent="0" rank="0" text="" dxfId="2834">
      <formula>"INVALID"</formula>
    </cfRule>
  </conditionalFormatting>
  <conditionalFormatting sqref="AO189:AP195">
    <cfRule type="cellIs" priority="522" operator="equal" aboveAverage="0" equalAverage="0" bottom="0" percent="0" rank="0" text="" dxfId="2835">
      <formula>"INVALID"</formula>
    </cfRule>
  </conditionalFormatting>
  <conditionalFormatting sqref="AN189:AN195">
    <cfRule type="cellIs" priority="523" operator="equal" aboveAverage="0" equalAverage="0" bottom="0" percent="0" rank="0" text="" dxfId="2836">
      <formula>"INVALID"</formula>
    </cfRule>
  </conditionalFormatting>
  <conditionalFormatting sqref="AO189:AO195">
    <cfRule type="cellIs" priority="524" operator="equal" aboveAverage="0" equalAverage="0" bottom="0" percent="0" rank="0" text="" dxfId="2837">
      <formula>"INVALID"</formula>
    </cfRule>
  </conditionalFormatting>
  <conditionalFormatting sqref="AP189:AP195">
    <cfRule type="cellIs" priority="525" operator="equal" aboveAverage="0" equalAverage="0" bottom="0" percent="0" rank="0" text="" dxfId="2838">
      <formula>"INVALID"</formula>
    </cfRule>
  </conditionalFormatting>
  <conditionalFormatting sqref="AQ189:AQ195">
    <cfRule type="cellIs" priority="526" operator="equal" aboveAverage="0" equalAverage="0" bottom="0" percent="0" rank="0" text="" dxfId="2839">
      <formula>"INVALID"</formula>
    </cfRule>
  </conditionalFormatting>
  <conditionalFormatting sqref="AR189:AR195">
    <cfRule type="cellIs" priority="527" operator="equal" aboveAverage="0" equalAverage="0" bottom="0" percent="0" rank="0" text="" dxfId="2840">
      <formula>"INVALID"</formula>
    </cfRule>
  </conditionalFormatting>
  <conditionalFormatting sqref="AU189:AU195">
    <cfRule type="cellIs" priority="528" operator="equal" aboveAverage="0" equalAverage="0" bottom="0" percent="0" rank="0" text="" dxfId="2841">
      <formula>"Not Assigned"</formula>
    </cfRule>
  </conditionalFormatting>
  <conditionalFormatting sqref="BC189:BC194">
    <cfRule type="expression" priority="529" aboveAverage="0" equalAverage="0" bottom="0" percent="0" rank="0" text="" dxfId="2842">
      <formula>AND(NOT(ISBLANK(BC189)), EXACT(AI189, "INVALID"))</formula>
    </cfRule>
  </conditionalFormatting>
  <conditionalFormatting sqref="BD189:BD194">
    <cfRule type="expression" priority="530" aboveAverage="0" equalAverage="0" bottom="0" percent="0" rank="0" text="" dxfId="2843">
      <formula>AND(NOT(ISBLANK(BD189)), EXACT(AI189, "INVALID"))</formula>
    </cfRule>
  </conditionalFormatting>
  <conditionalFormatting sqref="AR189:AR195">
    <cfRule type="cellIs" priority="531" operator="equal" aboveAverage="0" equalAverage="0" bottom="0" percent="0" rank="0" text="" dxfId="2844">
      <formula>0</formula>
    </cfRule>
  </conditionalFormatting>
  <conditionalFormatting sqref="AR189:AR195">
    <cfRule type="cellIs" priority="532" operator="equal" aboveAverage="0" equalAverage="0" bottom="0" percent="0" rank="0" text="" dxfId="2845">
      <formula>"INVALID"</formula>
    </cfRule>
  </conditionalFormatting>
  <conditionalFormatting sqref="AU206:AU207">
    <cfRule type="cellIs" priority="533" operator="equal" aboveAverage="0" equalAverage="0" bottom="0" percent="0" rank="0" text="" dxfId="2846">
      <formula>"Not Assigned"</formula>
    </cfRule>
  </conditionalFormatting>
  <conditionalFormatting sqref="AV206:AV207">
    <cfRule type="expression" priority="534" aboveAverage="0" equalAverage="0" bottom="0" percent="0" rank="0" text="" dxfId="2847">
      <formula>EXACT(AI206, "INVALID")</formula>
    </cfRule>
  </conditionalFormatting>
  <conditionalFormatting sqref="BD206:BD208">
    <cfRule type="expression" priority="535" aboveAverage="0" equalAverage="0" bottom="0" percent="0" rank="0" text="" dxfId="2848">
      <formula>AND(NOT(ISBLANK(BD206)), EXACT(AI206, "INVALID"))</formula>
    </cfRule>
  </conditionalFormatting>
  <conditionalFormatting sqref="AM206:AM207">
    <cfRule type="cellIs" priority="536" operator="equal" aboveAverage="0" equalAverage="0" bottom="0" percent="0" rank="0" text="" dxfId="2849">
      <formula>0</formula>
    </cfRule>
  </conditionalFormatting>
  <conditionalFormatting sqref="AN206:AN207">
    <cfRule type="cellIs" priority="537" operator="equal" aboveAverage="0" equalAverage="0" bottom="0" percent="0" rank="0" text="" dxfId="2850">
      <formula>0</formula>
    </cfRule>
  </conditionalFormatting>
  <conditionalFormatting sqref="AO206:AO207">
    <cfRule type="cellIs" priority="538" operator="equal" aboveAverage="0" equalAverage="0" bottom="0" percent="0" rank="0" text="" dxfId="2851">
      <formula>0</formula>
    </cfRule>
  </conditionalFormatting>
  <conditionalFormatting sqref="AP206:AP207">
    <cfRule type="cellIs" priority="539" operator="equal" aboveAverage="0" equalAverage="0" bottom="0" percent="0" rank="0" text="" dxfId="2852">
      <formula>0</formula>
    </cfRule>
  </conditionalFormatting>
  <conditionalFormatting sqref="AQ206:AQ207">
    <cfRule type="cellIs" priority="540" operator="equal" aboveAverage="0" equalAverage="0" bottom="0" percent="0" rank="0" text="" dxfId="2853">
      <formula>0</formula>
    </cfRule>
  </conditionalFormatting>
  <conditionalFormatting sqref="AS206:AS207">
    <cfRule type="cellIs" priority="541" operator="equal" aboveAverage="0" equalAverage="0" bottom="0" percent="0" rank="0" text="" dxfId="2854">
      <formula>"INVALID"</formula>
    </cfRule>
  </conditionalFormatting>
  <conditionalFormatting sqref="AM206:AM207">
    <cfRule type="cellIs" priority="542" operator="equal" aboveAverage="0" equalAverage="0" bottom="0" percent="0" rank="0" text="" dxfId="2855">
      <formula>"INVALID"</formula>
    </cfRule>
  </conditionalFormatting>
  <conditionalFormatting sqref="AN206:AN207">
    <cfRule type="cellIs" priority="543" operator="equal" aboveAverage="0" equalAverage="0" bottom="0" percent="0" rank="0" text="" dxfId="2856">
      <formula>"INVALID"</formula>
    </cfRule>
  </conditionalFormatting>
  <conditionalFormatting sqref="AO206:AP207">
    <cfRule type="cellIs" priority="544" operator="equal" aboveAverage="0" equalAverage="0" bottom="0" percent="0" rank="0" text="" dxfId="2857">
      <formula>"INVALID"</formula>
    </cfRule>
  </conditionalFormatting>
  <conditionalFormatting sqref="AN206:AN207">
    <cfRule type="cellIs" priority="545" operator="equal" aboveAverage="0" equalAverage="0" bottom="0" percent="0" rank="0" text="" dxfId="2858">
      <formula>"INVALID"</formula>
    </cfRule>
  </conditionalFormatting>
  <conditionalFormatting sqref="AO206:AO207">
    <cfRule type="cellIs" priority="546" operator="equal" aboveAverage="0" equalAverage="0" bottom="0" percent="0" rank="0" text="" dxfId="2859">
      <formula>"INVALID"</formula>
    </cfRule>
  </conditionalFormatting>
  <conditionalFormatting sqref="AP206:AP207">
    <cfRule type="cellIs" priority="547" operator="equal" aboveAverage="0" equalAverage="0" bottom="0" percent="0" rank="0" text="" dxfId="2860">
      <formula>"INVALID"</formula>
    </cfRule>
  </conditionalFormatting>
  <conditionalFormatting sqref="AQ206:AQ207">
    <cfRule type="cellIs" priority="548" operator="equal" aboveAverage="0" equalAverage="0" bottom="0" percent="0" rank="0" text="" dxfId="2861">
      <formula>"INVALID"</formula>
    </cfRule>
  </conditionalFormatting>
  <conditionalFormatting sqref="AR206:AR207">
    <cfRule type="cellIs" priority="549" operator="equal" aboveAverage="0" equalAverage="0" bottom="0" percent="0" rank="0" text="" dxfId="2862">
      <formula>0</formula>
    </cfRule>
  </conditionalFormatting>
  <conditionalFormatting sqref="AR206:AR207">
    <cfRule type="cellIs" priority="550" operator="equal" aboveAverage="0" equalAverage="0" bottom="0" percent="0" rank="0" text="" dxfId="2863">
      <formula>"INVALID"</formula>
    </cfRule>
  </conditionalFormatting>
  <conditionalFormatting sqref="AR206:AR207">
    <cfRule type="cellIs" priority="551" operator="equal" aboveAverage="0" equalAverage="0" bottom="0" percent="0" rank="0" text="" dxfId="2864">
      <formula>"INVALID"</formula>
    </cfRule>
  </conditionalFormatting>
  <conditionalFormatting sqref="AT375:AT376">
    <cfRule type="expression" priority="552" aboveAverage="0" equalAverage="0" bottom="0" percent="0" rank="0" text="" dxfId="2865">
      <formula>REPLACE($AT375,8,LEN($AT375),"")="unused_"</formula>
    </cfRule>
  </conditionalFormatting>
  <conditionalFormatting sqref="V375:V376">
    <cfRule type="cellIs" priority="553" operator="equal" aboveAverage="0" equalAverage="0" bottom="0" percent="0" rank="0" text="" dxfId="2866">
      <formula>"INVALID"</formula>
    </cfRule>
  </conditionalFormatting>
  <conditionalFormatting sqref="V375:V376">
    <cfRule type="cellIs" priority="554" operator="equal" aboveAverage="0" equalAverage="0" bottom="0" percent="0" rank="0" text="" dxfId="2867">
      <formula>"INVALID"</formula>
    </cfRule>
  </conditionalFormatting>
  <conditionalFormatting sqref="V408:V414">
    <cfRule type="cellIs" priority="555" operator="equal" aboveAverage="0" equalAverage="0" bottom="0" percent="0" rank="0" text="" dxfId="2868">
      <formula>"INVALID"</formula>
    </cfRule>
  </conditionalFormatting>
  <conditionalFormatting sqref="V408:V414">
    <cfRule type="cellIs" priority="556" operator="equal" aboveAverage="0" equalAverage="0" bottom="0" percent="0" rank="0" text="" dxfId="2869">
      <formula>"INVALID"</formula>
    </cfRule>
  </conditionalFormatting>
  <conditionalFormatting sqref="AU419">
    <cfRule type="cellIs" priority="557" operator="equal" aboveAverage="0" equalAverage="0" bottom="0" percent="0" rank="0" text="" dxfId="2870">
      <formula>"Not Assigned"</formula>
    </cfRule>
  </conditionalFormatting>
  <conditionalFormatting sqref="AT446:AT449">
    <cfRule type="expression" priority="558" aboveAverage="0" equalAverage="0" bottom="0" percent="0" rank="0" text="" dxfId="2871">
      <formula>REPLACE($AT446,8,LEN($AT446),"")="unused_"</formula>
    </cfRule>
  </conditionalFormatting>
  <conditionalFormatting sqref="AT442:AT445">
    <cfRule type="expression" priority="559" aboveAverage="0" equalAverage="0" bottom="0" percent="0" rank="0" text="" dxfId="2872">
      <formula>RIGHT($AT442, 1)="*"</formula>
    </cfRule>
    <cfRule type="expression" priority="560" aboveAverage="0" equalAverage="0" bottom="0" percent="0" rank="0" text="" dxfId="2873">
      <formula>REPLACE($AT442,8,LEN($AT442),"")="unused_"</formula>
    </cfRule>
  </conditionalFormatting>
  <conditionalFormatting sqref="AT450">
    <cfRule type="expression" priority="561" aboveAverage="0" equalAverage="0" bottom="0" percent="0" rank="0" text="" dxfId="2874">
      <formula>REPLACE($AT450,8,LEN($AT450),"")="unused_"</formula>
    </cfRule>
  </conditionalFormatting>
  <conditionalFormatting sqref="V420:V421 V424:V450">
    <cfRule type="cellIs" priority="562" operator="equal" aboveAverage="0" equalAverage="0" bottom="0" percent="0" rank="0" text="" dxfId="2875">
      <formula>"INVALID"</formula>
    </cfRule>
  </conditionalFormatting>
  <conditionalFormatting sqref="V420:V421 V424:V450">
    <cfRule type="cellIs" priority="563" operator="equal" aboveAverage="0" equalAverage="0" bottom="0" percent="0" rank="0" text="" dxfId="2876">
      <formula>"INVALID"</formula>
    </cfRule>
  </conditionalFormatting>
  <conditionalFormatting sqref="V451:V455">
    <cfRule type="cellIs" priority="564" operator="equal" aboveAverage="0" equalAverage="0" bottom="0" percent="0" rank="0" text="" dxfId="2877">
      <formula>"INVALID"</formula>
    </cfRule>
  </conditionalFormatting>
  <conditionalFormatting sqref="V451:V455">
    <cfRule type="cellIs" priority="565" operator="equal" aboveAverage="0" equalAverage="0" bottom="0" percent="0" rank="0" text="" dxfId="2878">
      <formula>"INVALID"</formula>
    </cfRule>
  </conditionalFormatting>
  <conditionalFormatting sqref="V791:V797">
    <cfRule type="cellIs" priority="566" operator="equal" aboveAverage="0" equalAverage="0" bottom="0" percent="0" rank="0" text="" dxfId="2879">
      <formula>"INVALID"</formula>
    </cfRule>
  </conditionalFormatting>
  <conditionalFormatting sqref="V791:V797">
    <cfRule type="cellIs" priority="567" operator="equal" aboveAverage="0" equalAverage="0" bottom="0" percent="0" rank="0" text="" dxfId="2880">
      <formula>"INVALID"</formula>
    </cfRule>
  </conditionalFormatting>
  <conditionalFormatting sqref="V935:V946">
    <cfRule type="cellIs" priority="568" operator="equal" aboveAverage="0" equalAverage="0" bottom="0" percent="0" rank="0" text="" dxfId="2881">
      <formula>"INVALID"</formula>
    </cfRule>
  </conditionalFormatting>
  <conditionalFormatting sqref="V935:V946">
    <cfRule type="cellIs" priority="569" operator="equal" aboveAverage="0" equalAverage="0" bottom="0" percent="0" rank="0" text="" dxfId="2882">
      <formula>"INVALID"</formula>
    </cfRule>
  </conditionalFormatting>
  <conditionalFormatting sqref="AG247:AG256">
    <cfRule type="cellIs" priority="570" operator="equal" aboveAverage="0" equalAverage="0" bottom="0" percent="0" rank="0" text="" dxfId="2883">
      <formula>"INVALID"</formula>
    </cfRule>
  </conditionalFormatting>
  <conditionalFormatting sqref="AW51">
    <cfRule type="expression" priority="571" aboveAverage="0" equalAverage="0" bottom="0" percent="0" rank="0" text="" dxfId="2884">
      <formula>NOT($AP53)</formula>
    </cfRule>
  </conditionalFormatting>
  <conditionalFormatting sqref="AW183">
    <cfRule type="expression" priority="572" aboveAverage="0" equalAverage="0" bottom="0" percent="0" rank="0" text="" dxfId="2885">
      <formula>NOT($AP183)</formula>
    </cfRule>
  </conditionalFormatting>
  <conditionalFormatting sqref="AI280:AI283 AG279:AS279 AL280:AS283">
    <cfRule type="cellIs" priority="573" operator="equal" aboveAverage="0" equalAverage="0" bottom="0" percent="0" rank="0" text="" dxfId="2886">
      <formula>"INVALID"</formula>
    </cfRule>
  </conditionalFormatting>
  <conditionalFormatting sqref="AV280">
    <cfRule type="expression" priority="574" aboveAverage="0" equalAverage="0" bottom="0" percent="0" rank="0" text="" dxfId="2887">
      <formula>EXACT(AI280, "INVALID")</formula>
    </cfRule>
  </conditionalFormatting>
  <conditionalFormatting sqref="BC280:BC283">
    <cfRule type="expression" priority="575" aboveAverage="0" equalAverage="0" bottom="0" percent="0" rank="0" text="" dxfId="2888">
      <formula>AND(NOT(ISBLANK(BC280)), EXACT(AI280, "INVALID"))</formula>
    </cfRule>
  </conditionalFormatting>
  <conditionalFormatting sqref="BC280:BD280">
    <cfRule type="expression" priority="576" aboveAverage="0" equalAverage="0" bottom="0" percent="0" rank="0" text="" dxfId="2889">
      <formula>AND(NOT(ISBLANK(BC280)), EXACT(AH280, "INVALID"))</formula>
    </cfRule>
  </conditionalFormatting>
  <conditionalFormatting sqref="AU280:AU283">
    <cfRule type="cellIs" priority="577" operator="equal" aboveAverage="0" equalAverage="0" bottom="0" percent="0" rank="0" text="" dxfId="2890">
      <formula>"Not Assigned"</formula>
    </cfRule>
  </conditionalFormatting>
  <conditionalFormatting sqref="AM280:AR283">
    <cfRule type="cellIs" priority="578" operator="equal" aboveAverage="0" equalAverage="0" bottom="0" percent="0" rank="0" text="" dxfId="2891">
      <formula>0</formula>
    </cfRule>
  </conditionalFormatting>
  <conditionalFormatting sqref="AW282">
    <cfRule type="expression" priority="579" aboveAverage="0" equalAverage="0" bottom="0" percent="0" rank="0" text="" dxfId="2892">
      <formula>NOT($AP283)</formula>
    </cfRule>
  </conditionalFormatting>
  <conditionalFormatting sqref="AW280">
    <cfRule type="expression" priority="580" aboveAverage="0" equalAverage="0" bottom="0" percent="0" rank="0" text="" dxfId="2893">
      <formula>NOT($AP281)</formula>
    </cfRule>
  </conditionalFormatting>
  <conditionalFormatting sqref="AG280:AG283">
    <cfRule type="cellIs" priority="581" operator="equal" aboveAverage="0" equalAverage="0" bottom="0" percent="0" rank="0" text="" dxfId="2894">
      <formula>"INVALID"</formula>
    </cfRule>
  </conditionalFormatting>
  <conditionalFormatting sqref="AH268:AH269">
    <cfRule type="cellIs" priority="582" operator="equal" aboveAverage="0" equalAverage="0" bottom="0" percent="0" rank="0" text="" dxfId="2895">
      <formula>"INVALID"</formula>
    </cfRule>
  </conditionalFormatting>
  <conditionalFormatting sqref="AH280:AH283">
    <cfRule type="cellIs" priority="583" operator="equal" aboveAverage="0" equalAverage="0" bottom="0" percent="0" rank="0" text="" dxfId="2896">
      <formula>"INVALID"</formula>
    </cfRule>
  </conditionalFormatting>
  <conditionalFormatting sqref="AH271:AH278">
    <cfRule type="cellIs" priority="584" operator="equal" aboveAverage="0" equalAverage="0" bottom="0" percent="0" rank="0" text="" dxfId="2897">
      <formula>"INVALID"</formula>
    </cfRule>
  </conditionalFormatting>
  <conditionalFormatting sqref="AK10">
    <cfRule type="cellIs" priority="585" operator="equal" aboveAverage="0" equalAverage="0" bottom="0" percent="0" rank="0" text="" dxfId="2898">
      <formula>"INVALID"</formula>
    </cfRule>
  </conditionalFormatting>
  <conditionalFormatting sqref="AG25:AI33 AL25:AL33">
    <cfRule type="cellIs" priority="586" operator="equal" aboveAverage="0" equalAverage="0" bottom="0" percent="0" rank="0" text="" dxfId="2899">
      <formula>"INVALID"</formula>
    </cfRule>
  </conditionalFormatting>
  <conditionalFormatting sqref="AU25:AU33">
    <cfRule type="cellIs" priority="587" operator="equal" aboveAverage="0" equalAverage="0" bottom="0" percent="0" rank="0" text="" dxfId="2900">
      <formula>"Not Assigned"</formula>
    </cfRule>
  </conditionalFormatting>
  <conditionalFormatting sqref="AV25:AV33">
    <cfRule type="expression" priority="588" aboveAverage="0" equalAverage="0" bottom="0" percent="0" rank="0" text="" dxfId="2901">
      <formula>EXACT(AI25, "INVALID")</formula>
    </cfRule>
  </conditionalFormatting>
  <conditionalFormatting sqref="BC25:BC35">
    <cfRule type="expression" priority="589" aboveAverage="0" equalAverage="0" bottom="0" percent="0" rank="0" text="" dxfId="2902">
      <formula>AND(NOT(ISBLANK(BC25)), EXACT(AI25, "INVALID"))</formula>
    </cfRule>
  </conditionalFormatting>
  <conditionalFormatting sqref="BD25:BD33">
    <cfRule type="expression" priority="590" aboveAverage="0" equalAverage="0" bottom="0" percent="0" rank="0" text="" dxfId="2903">
      <formula>AND(NOT(ISBLANK(BD25)), EXACT(AI25, "INVALID"))</formula>
    </cfRule>
  </conditionalFormatting>
  <conditionalFormatting sqref="AU25:AU33">
    <cfRule type="expression" priority="591" aboveAverage="0" equalAverage="0" bottom="0" percent="0" rank="0" text="" dxfId="2904">
      <formula>NOT($AO25)</formula>
    </cfRule>
  </conditionalFormatting>
  <conditionalFormatting sqref="AT25:AT33">
    <cfRule type="expression" priority="592" aboveAverage="0" equalAverage="0" bottom="0" percent="0" rank="0" text="" dxfId="2905">
      <formula>REPLACE($AT25,8,LEN($AT25),"")="unused_"</formula>
    </cfRule>
  </conditionalFormatting>
  <conditionalFormatting sqref="AM25:AM33">
    <cfRule type="cellIs" priority="593" operator="equal" aboveAverage="0" equalAverage="0" bottom="0" percent="0" rank="0" text="" dxfId="2906">
      <formula>0</formula>
    </cfRule>
  </conditionalFormatting>
  <conditionalFormatting sqref="AN25:AN33">
    <cfRule type="cellIs" priority="594" operator="equal" aboveAverage="0" equalAverage="0" bottom="0" percent="0" rank="0" text="" dxfId="2907">
      <formula>0</formula>
    </cfRule>
  </conditionalFormatting>
  <conditionalFormatting sqref="AO25:AO33">
    <cfRule type="cellIs" priority="595" operator="equal" aboveAverage="0" equalAverage="0" bottom="0" percent="0" rank="0" text="" dxfId="2908">
      <formula>0</formula>
    </cfRule>
  </conditionalFormatting>
  <conditionalFormatting sqref="AP25:AP33">
    <cfRule type="cellIs" priority="596" operator="equal" aboveAverage="0" equalAverage="0" bottom="0" percent="0" rank="0" text="" dxfId="2909">
      <formula>0</formula>
    </cfRule>
  </conditionalFormatting>
  <conditionalFormatting sqref="AQ25:AQ33">
    <cfRule type="cellIs" priority="597" operator="equal" aboveAverage="0" equalAverage="0" bottom="0" percent="0" rank="0" text="" dxfId="2910">
      <formula>0</formula>
    </cfRule>
  </conditionalFormatting>
  <conditionalFormatting sqref="AS25:AS33">
    <cfRule type="cellIs" priority="598" operator="equal" aboveAverage="0" equalAverage="0" bottom="0" percent="0" rank="0" text="" dxfId="2911">
      <formula>"INVALID"</formula>
    </cfRule>
  </conditionalFormatting>
  <conditionalFormatting sqref="AM25:AM33">
    <cfRule type="cellIs" priority="599" operator="equal" aboveAverage="0" equalAverage="0" bottom="0" percent="0" rank="0" text="" dxfId="2912">
      <formula>"INVALID"</formula>
    </cfRule>
  </conditionalFormatting>
  <conditionalFormatting sqref="AN25:AN33">
    <cfRule type="cellIs" priority="600" operator="equal" aboveAverage="0" equalAverage="0" bottom="0" percent="0" rank="0" text="" dxfId="2913">
      <formula>"INVALID"</formula>
    </cfRule>
  </conditionalFormatting>
  <conditionalFormatting sqref="AO25:AP33">
    <cfRule type="cellIs" priority="601" operator="equal" aboveAverage="0" equalAverage="0" bottom="0" percent="0" rank="0" text="" dxfId="2914">
      <formula>"INVALID"</formula>
    </cfRule>
  </conditionalFormatting>
  <conditionalFormatting sqref="AN25:AN33">
    <cfRule type="cellIs" priority="602" operator="equal" aboveAverage="0" equalAverage="0" bottom="0" percent="0" rank="0" text="" dxfId="2915">
      <formula>"INVALID"</formula>
    </cfRule>
  </conditionalFormatting>
  <conditionalFormatting sqref="AO25:AO33">
    <cfRule type="cellIs" priority="603" operator="equal" aboveAverage="0" equalAverage="0" bottom="0" percent="0" rank="0" text="" dxfId="2916">
      <formula>"INVALID"</formula>
    </cfRule>
  </conditionalFormatting>
  <conditionalFormatting sqref="AP25:AP33">
    <cfRule type="cellIs" priority="604" operator="equal" aboveAverage="0" equalAverage="0" bottom="0" percent="0" rank="0" text="" dxfId="2917">
      <formula>"INVALID"</formula>
    </cfRule>
  </conditionalFormatting>
  <conditionalFormatting sqref="AQ25:AQ33">
    <cfRule type="cellIs" priority="605" operator="equal" aboveAverage="0" equalAverage="0" bottom="0" percent="0" rank="0" text="" dxfId="2918">
      <formula>"INVALID"</formula>
    </cfRule>
  </conditionalFormatting>
  <conditionalFormatting sqref="AT25:AT33">
    <cfRule type="expression" priority="606" aboveAverage="0" equalAverage="0" bottom="0" percent="0" rank="0" text="" dxfId="2919">
      <formula>NOT($AM25)</formula>
    </cfRule>
    <cfRule type="expression" priority="607" aboveAverage="0" equalAverage="0" bottom="0" percent="0" rank="0" text="" dxfId="2920">
      <formula>RIGHT($AT25, 1)="*"</formula>
    </cfRule>
  </conditionalFormatting>
  <conditionalFormatting sqref="BC25:BD32 BC33:BC35">
    <cfRule type="expression" priority="608" aboveAverage="0" equalAverage="0" bottom="0" percent="0" rank="0" text="" dxfId="2921">
      <formula>NOT($AQ25)</formula>
    </cfRule>
  </conditionalFormatting>
  <conditionalFormatting sqref="AV25:AV33">
    <cfRule type="expression" priority="609" aboveAverage="0" equalAverage="0" bottom="0" percent="0" rank="0" text="" dxfId="2922">
      <formula>NOT($AN25)</formula>
    </cfRule>
  </conditionalFormatting>
  <conditionalFormatting sqref="AR25:AR33">
    <cfRule type="cellIs" priority="610" operator="equal" aboveAverage="0" equalAverage="0" bottom="0" percent="0" rank="0" text="" dxfId="2923">
      <formula>0</formula>
    </cfRule>
  </conditionalFormatting>
  <conditionalFormatting sqref="AR25:AR33">
    <cfRule type="cellIs" priority="611" operator="equal" aboveAverage="0" equalAverage="0" bottom="0" percent="0" rank="0" text="" dxfId="2924">
      <formula>"INVALID"</formula>
    </cfRule>
  </conditionalFormatting>
  <conditionalFormatting sqref="AR25:AR33">
    <cfRule type="cellIs" priority="612" operator="equal" aboveAverage="0" equalAverage="0" bottom="0" percent="0" rank="0" text="" dxfId="2925">
      <formula>"INVALID"</formula>
    </cfRule>
  </conditionalFormatting>
  <conditionalFormatting sqref="AG34:AI35 AL34:AL35">
    <cfRule type="cellIs" priority="613" operator="equal" aboveAverage="0" equalAverage="0" bottom="0" percent="0" rank="0" text="" dxfId="2926">
      <formula>"INVALID"</formula>
    </cfRule>
  </conditionalFormatting>
  <conditionalFormatting sqref="AU34:AU35">
    <cfRule type="cellIs" priority="614" operator="equal" aboveAverage="0" equalAverage="0" bottom="0" percent="0" rank="0" text="" dxfId="2927">
      <formula>"Not Assigned"</formula>
    </cfRule>
  </conditionalFormatting>
  <conditionalFormatting sqref="AM34:AM35">
    <cfRule type="cellIs" priority="615" operator="equal" aboveAverage="0" equalAverage="0" bottom="0" percent="0" rank="0" text="" dxfId="2928">
      <formula>0</formula>
    </cfRule>
  </conditionalFormatting>
  <conditionalFormatting sqref="AN34:AN35">
    <cfRule type="cellIs" priority="616" operator="equal" aboveAverage="0" equalAverage="0" bottom="0" percent="0" rank="0" text="" dxfId="2929">
      <formula>0</formula>
    </cfRule>
  </conditionalFormatting>
  <conditionalFormatting sqref="AO34:AO35">
    <cfRule type="cellIs" priority="617" operator="equal" aboveAverage="0" equalAverage="0" bottom="0" percent="0" rank="0" text="" dxfId="2930">
      <formula>0</formula>
    </cfRule>
  </conditionalFormatting>
  <conditionalFormatting sqref="AP34:AP35">
    <cfRule type="cellIs" priority="618" operator="equal" aboveAverage="0" equalAverage="0" bottom="0" percent="0" rank="0" text="" dxfId="2931">
      <formula>0</formula>
    </cfRule>
  </conditionalFormatting>
  <conditionalFormatting sqref="AQ34:AQ35">
    <cfRule type="cellIs" priority="619" operator="equal" aboveAverage="0" equalAverage="0" bottom="0" percent="0" rank="0" text="" dxfId="2932">
      <formula>0</formula>
    </cfRule>
  </conditionalFormatting>
  <conditionalFormatting sqref="AS34:AS35">
    <cfRule type="cellIs" priority="620" operator="equal" aboveAverage="0" equalAverage="0" bottom="0" percent="0" rank="0" text="" dxfId="2933">
      <formula>"INVALID"</formula>
    </cfRule>
  </conditionalFormatting>
  <conditionalFormatting sqref="AM34:AM35">
    <cfRule type="cellIs" priority="621" operator="equal" aboveAverage="0" equalAverage="0" bottom="0" percent="0" rank="0" text="" dxfId="2934">
      <formula>"INVALID"</formula>
    </cfRule>
  </conditionalFormatting>
  <conditionalFormatting sqref="AN34:AN35">
    <cfRule type="cellIs" priority="622" operator="equal" aboveAverage="0" equalAverage="0" bottom="0" percent="0" rank="0" text="" dxfId="2935">
      <formula>"INVALID"</formula>
    </cfRule>
  </conditionalFormatting>
  <conditionalFormatting sqref="AO34:AP35">
    <cfRule type="cellIs" priority="623" operator="equal" aboveAverage="0" equalAverage="0" bottom="0" percent="0" rank="0" text="" dxfId="2936">
      <formula>"INVALID"</formula>
    </cfRule>
  </conditionalFormatting>
  <conditionalFormatting sqref="AN34:AN35">
    <cfRule type="cellIs" priority="624" operator="equal" aboveAverage="0" equalAverage="0" bottom="0" percent="0" rank="0" text="" dxfId="2937">
      <formula>"INVALID"</formula>
    </cfRule>
  </conditionalFormatting>
  <conditionalFormatting sqref="AO34:AO35">
    <cfRule type="cellIs" priority="625" operator="equal" aboveAverage="0" equalAverage="0" bottom="0" percent="0" rank="0" text="" dxfId="2938">
      <formula>"INVALID"</formula>
    </cfRule>
  </conditionalFormatting>
  <conditionalFormatting sqref="AP34:AP35">
    <cfRule type="cellIs" priority="626" operator="equal" aboveAverage="0" equalAverage="0" bottom="0" percent="0" rank="0" text="" dxfId="2939">
      <formula>"INVALID"</formula>
    </cfRule>
  </conditionalFormatting>
  <conditionalFormatting sqref="AQ34:AQ35">
    <cfRule type="cellIs" priority="627" operator="equal" aboveAverage="0" equalAverage="0" bottom="0" percent="0" rank="0" text="" dxfId="2940">
      <formula>"INVALID"</formula>
    </cfRule>
  </conditionalFormatting>
  <conditionalFormatting sqref="AR34:AR35">
    <cfRule type="cellIs" priority="628" operator="equal" aboveAverage="0" equalAverage="0" bottom="0" percent="0" rank="0" text="" dxfId="2941">
      <formula>0</formula>
    </cfRule>
  </conditionalFormatting>
  <conditionalFormatting sqref="AR34:AR35">
    <cfRule type="cellIs" priority="629" operator="equal" aboveAverage="0" equalAverage="0" bottom="0" percent="0" rank="0" text="" dxfId="2942">
      <formula>"INVALID"</formula>
    </cfRule>
  </conditionalFormatting>
  <conditionalFormatting sqref="AR34:AR35">
    <cfRule type="cellIs" priority="630" operator="equal" aboveAverage="0" equalAverage="0" bottom="0" percent="0" rank="0" text="" dxfId="2943">
      <formula>"INVALID"</formula>
    </cfRule>
  </conditionalFormatting>
  <conditionalFormatting sqref="AW33">
    <cfRule type="expression" priority="631" aboveAverage="0" equalAverage="0" bottom="0" percent="0" rank="0" text="" dxfId="2944">
      <formula>NOT($AP32)</formula>
    </cfRule>
  </conditionalFormatting>
  <conditionalFormatting sqref="AV46:AV47">
    <cfRule type="expression" priority="632" aboveAverage="0" equalAverage="0" bottom="0" percent="0" rank="0" text="" dxfId="2945">
      <formula>EXACT(AI46, "INVALID")</formula>
    </cfRule>
  </conditionalFormatting>
  <conditionalFormatting sqref="BC46:BC47">
    <cfRule type="expression" priority="633" aboveAverage="0" equalAverage="0" bottom="0" percent="0" rank="0" text="" dxfId="2946">
      <formula>AND(NOT(ISBLANK(BC46)), EXACT(AI46, "INVALID"))</formula>
    </cfRule>
  </conditionalFormatting>
  <conditionalFormatting sqref="BD46:BD47">
    <cfRule type="expression" priority="634" aboveAverage="0" equalAverage="0" bottom="0" percent="0" rank="0" text="" dxfId="2947">
      <formula>AND(NOT(ISBLANK(BD46)), EXACT(AI46, "INVALID"))</formula>
    </cfRule>
  </conditionalFormatting>
  <conditionalFormatting sqref="AT46:AT47">
    <cfRule type="expression" priority="635" aboveAverage="0" equalAverage="0" bottom="0" percent="0" rank="0" text="" dxfId="2948">
      <formula>REPLACE($AT46,8,LEN($AT46),"")="unused_"</formula>
    </cfRule>
  </conditionalFormatting>
  <conditionalFormatting sqref="AT46:AT47">
    <cfRule type="expression" priority="636" aboveAverage="0" equalAverage="0" bottom="0" percent="0" rank="0" text="" dxfId="2949">
      <formula>NOT($AM46)</formula>
    </cfRule>
    <cfRule type="expression" priority="637" aboveAverage="0" equalAverage="0" bottom="0" percent="0" rank="0" text="" dxfId="2950">
      <formula>RIGHT($AT46, 1)="*"</formula>
    </cfRule>
  </conditionalFormatting>
  <conditionalFormatting sqref="AV37:AV47">
    <cfRule type="expression" priority="638" aboveAverage="0" equalAverage="0" bottom="0" percent="0" rank="0" text="" dxfId="2951">
      <formula>NOT($AQ37)</formula>
    </cfRule>
  </conditionalFormatting>
  <conditionalFormatting sqref="AV46:AV47">
    <cfRule type="expression" priority="639" aboveAverage="0" equalAverage="0" bottom="0" percent="0" rank="0" text="" dxfId="2952">
      <formula>NOT($AN46)</formula>
    </cfRule>
  </conditionalFormatting>
  <conditionalFormatting sqref="AG37:AI45 AL37:AL45">
    <cfRule type="cellIs" priority="640" operator="equal" aboveAverage="0" equalAverage="0" bottom="0" percent="0" rank="0" text="" dxfId="2953">
      <formula>"INVALID"</formula>
    </cfRule>
  </conditionalFormatting>
  <conditionalFormatting sqref="AU37:AU48">
    <cfRule type="cellIs" priority="641" operator="equal" aboveAverage="0" equalAverage="0" bottom="0" percent="0" rank="0" text="" dxfId="2954">
      <formula>"Not Assigned"</formula>
    </cfRule>
  </conditionalFormatting>
  <conditionalFormatting sqref="AV37:AV45">
    <cfRule type="expression" priority="642" aboveAverage="0" equalAverage="0" bottom="0" percent="0" rank="0" text="" dxfId="2955">
      <formula>EXACT(AI37, "INVALID")</formula>
    </cfRule>
  </conditionalFormatting>
  <conditionalFormatting sqref="BC37:BC45">
    <cfRule type="expression" priority="643" aboveAverage="0" equalAverage="0" bottom="0" percent="0" rank="0" text="" dxfId="2956">
      <formula>AND(NOT(ISBLANK(BC37)), EXACT(AI37, "INVALID"))</formula>
    </cfRule>
  </conditionalFormatting>
  <conditionalFormatting sqref="BD37:BD45">
    <cfRule type="expression" priority="644" aboveAverage="0" equalAverage="0" bottom="0" percent="0" rank="0" text="" dxfId="2957">
      <formula>AND(NOT(ISBLANK(BD37)), EXACT(AI37, "INVALID"))</formula>
    </cfRule>
  </conditionalFormatting>
  <conditionalFormatting sqref="AU37:AU48">
    <cfRule type="expression" priority="645" aboveAverage="0" equalAverage="0" bottom="0" percent="0" rank="0" text="" dxfId="2958">
      <formula>NOT($AO37)</formula>
    </cfRule>
  </conditionalFormatting>
  <conditionalFormatting sqref="AT37:AT45">
    <cfRule type="expression" priority="646" aboveAverage="0" equalAverage="0" bottom="0" percent="0" rank="0" text="" dxfId="2959">
      <formula>REPLACE($AT37,8,LEN($AT37),"")="unused_"</formula>
    </cfRule>
  </conditionalFormatting>
  <conditionalFormatting sqref="AM37:AM45">
    <cfRule type="cellIs" priority="647" operator="equal" aboveAverage="0" equalAverage="0" bottom="0" percent="0" rank="0" text="" dxfId="2960">
      <formula>0</formula>
    </cfRule>
  </conditionalFormatting>
  <conditionalFormatting sqref="AN37:AN45">
    <cfRule type="cellIs" priority="648" operator="equal" aboveAverage="0" equalAverage="0" bottom="0" percent="0" rank="0" text="" dxfId="2961">
      <formula>0</formula>
    </cfRule>
  </conditionalFormatting>
  <conditionalFormatting sqref="AO37:AO45">
    <cfRule type="cellIs" priority="649" operator="equal" aboveAverage="0" equalAverage="0" bottom="0" percent="0" rank="0" text="" dxfId="2962">
      <formula>0</formula>
    </cfRule>
  </conditionalFormatting>
  <conditionalFormatting sqref="AP37:AP45">
    <cfRule type="cellIs" priority="650" operator="equal" aboveAverage="0" equalAverage="0" bottom="0" percent="0" rank="0" text="" dxfId="2963">
      <formula>0</formula>
    </cfRule>
  </conditionalFormatting>
  <conditionalFormatting sqref="AQ37:AQ45">
    <cfRule type="cellIs" priority="651" operator="equal" aboveAverage="0" equalAverage="0" bottom="0" percent="0" rank="0" text="" dxfId="2964">
      <formula>0</formula>
    </cfRule>
  </conditionalFormatting>
  <conditionalFormatting sqref="AS37:AS45">
    <cfRule type="cellIs" priority="652" operator="equal" aboveAverage="0" equalAverage="0" bottom="0" percent="0" rank="0" text="" dxfId="2965">
      <formula>"INVALID"</formula>
    </cfRule>
  </conditionalFormatting>
  <conditionalFormatting sqref="AM37:AM45">
    <cfRule type="cellIs" priority="653" operator="equal" aboveAverage="0" equalAverage="0" bottom="0" percent="0" rank="0" text="" dxfId="2966">
      <formula>"INVALID"</formula>
    </cfRule>
  </conditionalFormatting>
  <conditionalFormatting sqref="AN37:AN45">
    <cfRule type="cellIs" priority="654" operator="equal" aboveAverage="0" equalAverage="0" bottom="0" percent="0" rank="0" text="" dxfId="2967">
      <formula>"INVALID"</formula>
    </cfRule>
  </conditionalFormatting>
  <conditionalFormatting sqref="AO37:AP45">
    <cfRule type="cellIs" priority="655" operator="equal" aboveAverage="0" equalAverage="0" bottom="0" percent="0" rank="0" text="" dxfId="2968">
      <formula>"INVALID"</formula>
    </cfRule>
  </conditionalFormatting>
  <conditionalFormatting sqref="AN37:AN45">
    <cfRule type="cellIs" priority="656" operator="equal" aboveAverage="0" equalAverage="0" bottom="0" percent="0" rank="0" text="" dxfId="2969">
      <formula>"INVALID"</formula>
    </cfRule>
  </conditionalFormatting>
  <conditionalFormatting sqref="AO37:AO45">
    <cfRule type="cellIs" priority="657" operator="equal" aboveAverage="0" equalAverage="0" bottom="0" percent="0" rank="0" text="" dxfId="2970">
      <formula>"INVALID"</formula>
    </cfRule>
  </conditionalFormatting>
  <conditionalFormatting sqref="AP37:AP45">
    <cfRule type="cellIs" priority="658" operator="equal" aboveAverage="0" equalAverage="0" bottom="0" percent="0" rank="0" text="" dxfId="2971">
      <formula>"INVALID"</formula>
    </cfRule>
  </conditionalFormatting>
  <conditionalFormatting sqref="AQ37:AQ45">
    <cfRule type="cellIs" priority="659" operator="equal" aboveAverage="0" equalAverage="0" bottom="0" percent="0" rank="0" text="" dxfId="2972">
      <formula>"INVALID"</formula>
    </cfRule>
  </conditionalFormatting>
  <conditionalFormatting sqref="AT37:AT45">
    <cfRule type="expression" priority="660" aboveAverage="0" equalAverage="0" bottom="0" percent="0" rank="0" text="" dxfId="2973">
      <formula>NOT($AM37)</formula>
    </cfRule>
    <cfRule type="expression" priority="661" aboveAverage="0" equalAverage="0" bottom="0" percent="0" rank="0" text="" dxfId="2974">
      <formula>RIGHT($AT37, 1)="*"</formula>
    </cfRule>
  </conditionalFormatting>
  <conditionalFormatting sqref="BC37:BD45">
    <cfRule type="expression" priority="662" aboveAverage="0" equalAverage="0" bottom="0" percent="0" rank="0" text="" dxfId="2975">
      <formula>NOT($AQ37)</formula>
    </cfRule>
  </conditionalFormatting>
  <conditionalFormatting sqref="AV37:AV45">
    <cfRule type="expression" priority="663" aboveAverage="0" equalAverage="0" bottom="0" percent="0" rank="0" text="" dxfId="2976">
      <formula>NOT($AN37)</formula>
    </cfRule>
  </conditionalFormatting>
  <conditionalFormatting sqref="AR37:AR45">
    <cfRule type="cellIs" priority="664" operator="equal" aboveAverage="0" equalAverage="0" bottom="0" percent="0" rank="0" text="" dxfId="2977">
      <formula>0</formula>
    </cfRule>
  </conditionalFormatting>
  <conditionalFormatting sqref="AR37:AR45">
    <cfRule type="cellIs" priority="665" operator="equal" aboveAverage="0" equalAverage="0" bottom="0" percent="0" rank="0" text="" dxfId="2978">
      <formula>"INVALID"</formula>
    </cfRule>
  </conditionalFormatting>
  <conditionalFormatting sqref="AR37:AR45">
    <cfRule type="cellIs" priority="666" operator="equal" aboveAverage="0" equalAverage="0" bottom="0" percent="0" rank="0" text="" dxfId="2979">
      <formula>"INVALID"</formula>
    </cfRule>
  </conditionalFormatting>
  <conditionalFormatting sqref="AG46:AI47 AL46:AL47">
    <cfRule type="cellIs" priority="667" operator="equal" aboveAverage="0" equalAverage="0" bottom="0" percent="0" rank="0" text="" dxfId="2980">
      <formula>"INVALID"</formula>
    </cfRule>
  </conditionalFormatting>
  <conditionalFormatting sqref="AM46:AM47">
    <cfRule type="cellIs" priority="668" operator="equal" aboveAverage="0" equalAverage="0" bottom="0" percent="0" rank="0" text="" dxfId="2981">
      <formula>0</formula>
    </cfRule>
  </conditionalFormatting>
  <conditionalFormatting sqref="AN46:AN47">
    <cfRule type="cellIs" priority="669" operator="equal" aboveAverage="0" equalAverage="0" bottom="0" percent="0" rank="0" text="" dxfId="2982">
      <formula>0</formula>
    </cfRule>
  </conditionalFormatting>
  <conditionalFormatting sqref="AO46:AO47">
    <cfRule type="cellIs" priority="670" operator="equal" aboveAverage="0" equalAverage="0" bottom="0" percent="0" rank="0" text="" dxfId="2983">
      <formula>0</formula>
    </cfRule>
  </conditionalFormatting>
  <conditionalFormatting sqref="AP46:AP47">
    <cfRule type="cellIs" priority="671" operator="equal" aboveAverage="0" equalAverage="0" bottom="0" percent="0" rank="0" text="" dxfId="2984">
      <formula>0</formula>
    </cfRule>
  </conditionalFormatting>
  <conditionalFormatting sqref="AQ46:AQ47">
    <cfRule type="cellIs" priority="672" operator="equal" aboveAverage="0" equalAverage="0" bottom="0" percent="0" rank="0" text="" dxfId="2985">
      <formula>0</formula>
    </cfRule>
  </conditionalFormatting>
  <conditionalFormatting sqref="AS46:AS47">
    <cfRule type="cellIs" priority="673" operator="equal" aboveAverage="0" equalAverage="0" bottom="0" percent="0" rank="0" text="" dxfId="2986">
      <formula>"INVALID"</formula>
    </cfRule>
  </conditionalFormatting>
  <conditionalFormatting sqref="AM46:AM47">
    <cfRule type="cellIs" priority="674" operator="equal" aboveAverage="0" equalAverage="0" bottom="0" percent="0" rank="0" text="" dxfId="2987">
      <formula>"INVALID"</formula>
    </cfRule>
  </conditionalFormatting>
  <conditionalFormatting sqref="AN46:AN47">
    <cfRule type="cellIs" priority="675" operator="equal" aboveAverage="0" equalAverage="0" bottom="0" percent="0" rank="0" text="" dxfId="2988">
      <formula>"INVALID"</formula>
    </cfRule>
  </conditionalFormatting>
  <conditionalFormatting sqref="AO46:AP47">
    <cfRule type="cellIs" priority="676" operator="equal" aboveAverage="0" equalAverage="0" bottom="0" percent="0" rank="0" text="" dxfId="2989">
      <formula>"INVALID"</formula>
    </cfRule>
  </conditionalFormatting>
  <conditionalFormatting sqref="AN46:AN47">
    <cfRule type="cellIs" priority="677" operator="equal" aboveAverage="0" equalAverage="0" bottom="0" percent="0" rank="0" text="" dxfId="2990">
      <formula>"INVALID"</formula>
    </cfRule>
  </conditionalFormatting>
  <conditionalFormatting sqref="AO46:AO47">
    <cfRule type="cellIs" priority="678" operator="equal" aboveAverage="0" equalAverage="0" bottom="0" percent="0" rank="0" text="" dxfId="2991">
      <formula>"INVALID"</formula>
    </cfRule>
  </conditionalFormatting>
  <conditionalFormatting sqref="AP46:AP47">
    <cfRule type="cellIs" priority="679" operator="equal" aboveAverage="0" equalAverage="0" bottom="0" percent="0" rank="0" text="" dxfId="2992">
      <formula>"INVALID"</formula>
    </cfRule>
  </conditionalFormatting>
  <conditionalFormatting sqref="AQ46:AQ47">
    <cfRule type="cellIs" priority="680" operator="equal" aboveAverage="0" equalAverage="0" bottom="0" percent="0" rank="0" text="" dxfId="2993">
      <formula>"INVALID"</formula>
    </cfRule>
  </conditionalFormatting>
  <conditionalFormatting sqref="AR46:AR47">
    <cfRule type="cellIs" priority="681" operator="equal" aboveAverage="0" equalAverage="0" bottom="0" percent="0" rank="0" text="" dxfId="2994">
      <formula>0</formula>
    </cfRule>
  </conditionalFormatting>
  <conditionalFormatting sqref="AR46:AR47">
    <cfRule type="cellIs" priority="682" operator="equal" aboveAverage="0" equalAverage="0" bottom="0" percent="0" rank="0" text="" dxfId="2995">
      <formula>"INVALID"</formula>
    </cfRule>
  </conditionalFormatting>
  <conditionalFormatting sqref="AR46:AR47">
    <cfRule type="cellIs" priority="683" operator="equal" aboveAverage="0" equalAverage="0" bottom="0" percent="0" rank="0" text="" dxfId="2996">
      <formula>"INVALID"</formula>
    </cfRule>
  </conditionalFormatting>
  <conditionalFormatting sqref="AW43">
    <cfRule type="expression" priority="684" aboveAverage="0" equalAverage="0" bottom="0" percent="0" rank="0" text="" dxfId="2997">
      <formula>NOT($AP43)</formula>
    </cfRule>
  </conditionalFormatting>
  <conditionalFormatting sqref="AV48">
    <cfRule type="expression" priority="685" aboveAverage="0" equalAverage="0" bottom="0" percent="0" rank="0" text="" dxfId="2998">
      <formula>EXACT(AI48, "INVALID")</formula>
    </cfRule>
  </conditionalFormatting>
  <conditionalFormatting sqref="BC48">
    <cfRule type="expression" priority="686" aboveAverage="0" equalAverage="0" bottom="0" percent="0" rank="0" text="" dxfId="2999">
      <formula>AND(NOT(ISBLANK(BC48)), EXACT(AI48, "INVALID"))</formula>
    </cfRule>
  </conditionalFormatting>
  <conditionalFormatting sqref="BD48">
    <cfRule type="expression" priority="687" aboveAverage="0" equalAverage="0" bottom="0" percent="0" rank="0" text="" dxfId="3000">
      <formula>AND(NOT(ISBLANK(BD48)), EXACT(AI48, "INVALID"))</formula>
    </cfRule>
  </conditionalFormatting>
  <conditionalFormatting sqref="AT48">
    <cfRule type="expression" priority="688" aboveAverage="0" equalAverage="0" bottom="0" percent="0" rank="0" text="" dxfId="3001">
      <formula>REPLACE($AT48,8,LEN($AT48),"")="unused_"</formula>
    </cfRule>
  </conditionalFormatting>
  <conditionalFormatting sqref="AT48">
    <cfRule type="expression" priority="689" aboveAverage="0" equalAverage="0" bottom="0" percent="0" rank="0" text="" dxfId="3002">
      <formula>NOT($AM48)</formula>
    </cfRule>
    <cfRule type="expression" priority="690" aboveAverage="0" equalAverage="0" bottom="0" percent="0" rank="0" text="" dxfId="3003">
      <formula>RIGHT($AT48, 1)="*"</formula>
    </cfRule>
  </conditionalFormatting>
  <conditionalFormatting sqref="AV48">
    <cfRule type="expression" priority="691" aboveAverage="0" equalAverage="0" bottom="0" percent="0" rank="0" text="" dxfId="3004">
      <formula>NOT($AQ48)</formula>
    </cfRule>
  </conditionalFormatting>
  <conditionalFormatting sqref="AV48">
    <cfRule type="expression" priority="692" aboveAverage="0" equalAverage="0" bottom="0" percent="0" rank="0" text="" dxfId="3005">
      <formula>NOT($AN48)</formula>
    </cfRule>
  </conditionalFormatting>
  <conditionalFormatting sqref="AG48:AI48 AL48">
    <cfRule type="cellIs" priority="693" operator="equal" aboveAverage="0" equalAverage="0" bottom="0" percent="0" rank="0" text="" dxfId="3006">
      <formula>"INVALID"</formula>
    </cfRule>
  </conditionalFormatting>
  <conditionalFormatting sqref="AM48">
    <cfRule type="cellIs" priority="694" operator="equal" aboveAverage="0" equalAverage="0" bottom="0" percent="0" rank="0" text="" dxfId="3007">
      <formula>0</formula>
    </cfRule>
  </conditionalFormatting>
  <conditionalFormatting sqref="AN48">
    <cfRule type="cellIs" priority="695" operator="equal" aboveAverage="0" equalAverage="0" bottom="0" percent="0" rank="0" text="" dxfId="3008">
      <formula>0</formula>
    </cfRule>
  </conditionalFormatting>
  <conditionalFormatting sqref="AO48">
    <cfRule type="cellIs" priority="696" operator="equal" aboveAverage="0" equalAverage="0" bottom="0" percent="0" rank="0" text="" dxfId="3009">
      <formula>0</formula>
    </cfRule>
  </conditionalFormatting>
  <conditionalFormatting sqref="AP48">
    <cfRule type="cellIs" priority="697" operator="equal" aboveAverage="0" equalAverage="0" bottom="0" percent="0" rank="0" text="" dxfId="3010">
      <formula>0</formula>
    </cfRule>
  </conditionalFormatting>
  <conditionalFormatting sqref="AQ48">
    <cfRule type="cellIs" priority="698" operator="equal" aboveAverage="0" equalAverage="0" bottom="0" percent="0" rank="0" text="" dxfId="3011">
      <formula>0</formula>
    </cfRule>
  </conditionalFormatting>
  <conditionalFormatting sqref="AS48">
    <cfRule type="cellIs" priority="699" operator="equal" aboveAverage="0" equalAverage="0" bottom="0" percent="0" rank="0" text="" dxfId="3012">
      <formula>"INVALID"</formula>
    </cfRule>
  </conditionalFormatting>
  <conditionalFormatting sqref="AM48">
    <cfRule type="cellIs" priority="700" operator="equal" aboveAverage="0" equalAverage="0" bottom="0" percent="0" rank="0" text="" dxfId="3013">
      <formula>"INVALID"</formula>
    </cfRule>
  </conditionalFormatting>
  <conditionalFormatting sqref="AN48">
    <cfRule type="cellIs" priority="701" operator="equal" aboveAverage="0" equalAverage="0" bottom="0" percent="0" rank="0" text="" dxfId="3014">
      <formula>"INVALID"</formula>
    </cfRule>
  </conditionalFormatting>
  <conditionalFormatting sqref="AO48:AP48">
    <cfRule type="cellIs" priority="702" operator="equal" aboveAverage="0" equalAverage="0" bottom="0" percent="0" rank="0" text="" dxfId="3015">
      <formula>"INVALID"</formula>
    </cfRule>
  </conditionalFormatting>
  <conditionalFormatting sqref="AN48">
    <cfRule type="cellIs" priority="703" operator="equal" aboveAverage="0" equalAverage="0" bottom="0" percent="0" rank="0" text="" dxfId="3016">
      <formula>"INVALID"</formula>
    </cfRule>
  </conditionalFormatting>
  <conditionalFormatting sqref="AO48">
    <cfRule type="cellIs" priority="704" operator="equal" aboveAverage="0" equalAverage="0" bottom="0" percent="0" rank="0" text="" dxfId="3017">
      <formula>"INVALID"</formula>
    </cfRule>
  </conditionalFormatting>
  <conditionalFormatting sqref="AP48">
    <cfRule type="cellIs" priority="705" operator="equal" aboveAverage="0" equalAverage="0" bottom="0" percent="0" rank="0" text="" dxfId="3018">
      <formula>"INVALID"</formula>
    </cfRule>
  </conditionalFormatting>
  <conditionalFormatting sqref="AQ48">
    <cfRule type="cellIs" priority="706" operator="equal" aboveAverage="0" equalAverage="0" bottom="0" percent="0" rank="0" text="" dxfId="3019">
      <formula>"INVALID"</formula>
    </cfRule>
  </conditionalFormatting>
  <conditionalFormatting sqref="AR48">
    <cfRule type="cellIs" priority="707" operator="equal" aboveAverage="0" equalAverage="0" bottom="0" percent="0" rank="0" text="" dxfId="3020">
      <formula>0</formula>
    </cfRule>
  </conditionalFormatting>
  <conditionalFormatting sqref="AR48">
    <cfRule type="cellIs" priority="708" operator="equal" aboveAverage="0" equalAverage="0" bottom="0" percent="0" rank="0" text="" dxfId="3021">
      <formula>"INVALID"</formula>
    </cfRule>
  </conditionalFormatting>
  <conditionalFormatting sqref="AR48">
    <cfRule type="cellIs" priority="709" operator="equal" aboveAverage="0" equalAverage="0" bottom="0" percent="0" rank="0" text="" dxfId="3022">
      <formula>"INVALID"</formula>
    </cfRule>
  </conditionalFormatting>
  <conditionalFormatting sqref="AU150">
    <cfRule type="cellIs" priority="710" operator="equal" aboveAverage="0" equalAverage="0" bottom="0" percent="0" rank="0" text="" dxfId="3023">
      <formula>"Not Assigned"</formula>
    </cfRule>
  </conditionalFormatting>
  <conditionalFormatting sqref="AS151:AS155 AG151:AI155 AL151:AL155">
    <cfRule type="cellIs" priority="711" operator="equal" aboveAverage="0" equalAverage="0" bottom="0" percent="0" rank="0" text="" dxfId="3024">
      <formula>"INVALID"</formula>
    </cfRule>
  </conditionalFormatting>
  <conditionalFormatting sqref="AU151:AU155">
    <cfRule type="cellIs" priority="712" operator="equal" aboveAverage="0" equalAverage="0" bottom="0" percent="0" rank="0" text="" dxfId="3025">
      <formula>"Not Assigned"</formula>
    </cfRule>
  </conditionalFormatting>
  <conditionalFormatting sqref="AV97 AV119:AV120">
    <cfRule type="expression" priority="713" aboveAverage="0" equalAverage="0" bottom="0" percent="0" rank="0" text="" dxfId="3026">
      <formula>EXACT(AI97, "INVALID")</formula>
    </cfRule>
  </conditionalFormatting>
  <conditionalFormatting sqref="BC97 BC119:BC120">
    <cfRule type="expression" priority="714" aboveAverage="0" equalAverage="0" bottom="0" percent="0" rank="0" text="" dxfId="3027">
      <formula>AND(NOT(ISBLANK(BC97)), EXACT(AI97, "INVALID"))</formula>
    </cfRule>
  </conditionalFormatting>
  <conditionalFormatting sqref="BD97 BD119:BD120">
    <cfRule type="expression" priority="715" aboveAverage="0" equalAverage="0" bottom="0" percent="0" rank="0" text="" dxfId="3028">
      <formula>AND(NOT(ISBLANK(BD97)), EXACT(AI97, "INVALID"))</formula>
    </cfRule>
  </conditionalFormatting>
  <conditionalFormatting sqref="AU97">
    <cfRule type="expression" priority="716" aboveAverage="0" equalAverage="0" bottom="0" percent="0" rank="0" text="" dxfId="3029">
      <formula>NOT($AO97)</formula>
    </cfRule>
  </conditionalFormatting>
  <conditionalFormatting sqref="AT97">
    <cfRule type="expression" priority="717" aboveAverage="0" equalAverage="0" bottom="0" percent="0" rank="0" text="" dxfId="3030">
      <formula>REPLACE($AT97,8,LEN($AT97),"")="unused_"</formula>
    </cfRule>
  </conditionalFormatting>
  <conditionalFormatting sqref="AM151:AM155">
    <cfRule type="cellIs" priority="718" operator="equal" aboveAverage="0" equalAverage="0" bottom="0" percent="0" rank="0" text="" dxfId="3031">
      <formula>0</formula>
    </cfRule>
  </conditionalFormatting>
  <conditionalFormatting sqref="AN151:AN155">
    <cfRule type="cellIs" priority="719" operator="equal" aboveAverage="0" equalAverage="0" bottom="0" percent="0" rank="0" text="" dxfId="3032">
      <formula>0</formula>
    </cfRule>
  </conditionalFormatting>
  <conditionalFormatting sqref="AO151:AO155">
    <cfRule type="cellIs" priority="720" operator="equal" aboveAverage="0" equalAverage="0" bottom="0" percent="0" rank="0" text="" dxfId="3033">
      <formula>0</formula>
    </cfRule>
  </conditionalFormatting>
  <conditionalFormatting sqref="AP151:AP155">
    <cfRule type="cellIs" priority="721" operator="equal" aboveAverage="0" equalAverage="0" bottom="0" percent="0" rank="0" text="" dxfId="3034">
      <formula>0</formula>
    </cfRule>
  </conditionalFormatting>
  <conditionalFormatting sqref="AQ151:AQ155">
    <cfRule type="cellIs" priority="722" operator="equal" aboveAverage="0" equalAverage="0" bottom="0" percent="0" rank="0" text="" dxfId="3035">
      <formula>0</formula>
    </cfRule>
  </conditionalFormatting>
  <conditionalFormatting sqref="AT97">
    <cfRule type="expression" priority="723" aboveAverage="0" equalAverage="0" bottom="0" percent="0" rank="0" text="" dxfId="3036">
      <formula>NOT($AM97)</formula>
    </cfRule>
    <cfRule type="expression" priority="724" aboveAverage="0" equalAverage="0" bottom="0" percent="0" rank="0" text="" dxfId="3037">
      <formula>RIGHT($AT97, 1)="*"</formula>
    </cfRule>
  </conditionalFormatting>
  <conditionalFormatting sqref="AV97">
    <cfRule type="expression" priority="725" aboveAverage="0" equalAverage="0" bottom="0" percent="0" rank="0" text="" dxfId="3038">
      <formula>NOT($AQ97)</formula>
    </cfRule>
  </conditionalFormatting>
  <conditionalFormatting sqref="AV97">
    <cfRule type="expression" priority="726" aboveAverage="0" equalAverage="0" bottom="0" percent="0" rank="0" text="" dxfId="3039">
      <formula>NOT($AN97)</formula>
    </cfRule>
  </conditionalFormatting>
  <conditionalFormatting sqref="AG84:AI92 AL84:AL92">
    <cfRule type="cellIs" priority="727" operator="equal" aboveAverage="0" equalAverage="0" bottom="0" percent="0" rank="0" text="" dxfId="3040">
      <formula>"INVALID"</formula>
    </cfRule>
  </conditionalFormatting>
  <conditionalFormatting sqref="AR151:AR155">
    <cfRule type="cellIs" priority="728" operator="equal" aboveAverage="0" equalAverage="0" bottom="0" percent="0" rank="0" text="" dxfId="3041">
      <formula>0</formula>
    </cfRule>
  </conditionalFormatting>
  <conditionalFormatting sqref="AU84:AU92">
    <cfRule type="cellIs" priority="729" operator="equal" aboveAverage="0" equalAverage="0" bottom="0" percent="0" rank="0" text="" dxfId="3042">
      <formula>"Not Assigned"</formula>
    </cfRule>
  </conditionalFormatting>
  <conditionalFormatting sqref="AV84:AV89 AV91:AV92">
    <cfRule type="expression" priority="730" aboveAverage="0" equalAverage="0" bottom="0" percent="0" rank="0" text="" dxfId="3043">
      <formula>EXACT(AI84, "INVALID")</formula>
    </cfRule>
  </conditionalFormatting>
  <conditionalFormatting sqref="BC84:BC92">
    <cfRule type="expression" priority="731" aboveAverage="0" equalAverage="0" bottom="0" percent="0" rank="0" text="" dxfId="3044">
      <formula>AND(NOT(ISBLANK(BC84)), EXACT(AI84, "INVALID"))</formula>
    </cfRule>
  </conditionalFormatting>
  <conditionalFormatting sqref="BD84:BD92">
    <cfRule type="expression" priority="732" aboveAverage="0" equalAverage="0" bottom="0" percent="0" rank="0" text="" dxfId="3045">
      <formula>AND(NOT(ISBLANK(BD84)), EXACT(AI84, "INVALID"))</formula>
    </cfRule>
  </conditionalFormatting>
  <conditionalFormatting sqref="AU84:AU92">
    <cfRule type="expression" priority="733" aboveAverage="0" equalAverage="0" bottom="0" percent="0" rank="0" text="" dxfId="3046">
      <formula>NOT($AO84)</formula>
    </cfRule>
  </conditionalFormatting>
  <conditionalFormatting sqref="AT84:AT92">
    <cfRule type="expression" priority="734" aboveAverage="0" equalAverage="0" bottom="0" percent="0" rank="0" text="" dxfId="3047">
      <formula>REPLACE($AT84,8,LEN($AT84),"")="unused_"</formula>
    </cfRule>
  </conditionalFormatting>
  <conditionalFormatting sqref="AM84:AM92">
    <cfRule type="cellIs" priority="735" operator="equal" aboveAverage="0" equalAverage="0" bottom="0" percent="0" rank="0" text="" dxfId="3048">
      <formula>0</formula>
    </cfRule>
  </conditionalFormatting>
  <conditionalFormatting sqref="AN84:AN92">
    <cfRule type="cellIs" priority="736" operator="equal" aboveAverage="0" equalAverage="0" bottom="0" percent="0" rank="0" text="" dxfId="3049">
      <formula>0</formula>
    </cfRule>
  </conditionalFormatting>
  <conditionalFormatting sqref="AO84:AO92">
    <cfRule type="cellIs" priority="737" operator="equal" aboveAverage="0" equalAverage="0" bottom="0" percent="0" rank="0" text="" dxfId="3050">
      <formula>0</formula>
    </cfRule>
  </conditionalFormatting>
  <conditionalFormatting sqref="AP84:AP92">
    <cfRule type="cellIs" priority="738" operator="equal" aboveAverage="0" equalAverage="0" bottom="0" percent="0" rank="0" text="" dxfId="3051">
      <formula>0</formula>
    </cfRule>
  </conditionalFormatting>
  <conditionalFormatting sqref="AQ84:AQ92">
    <cfRule type="cellIs" priority="739" operator="equal" aboveAverage="0" equalAverage="0" bottom="0" percent="0" rank="0" text="" dxfId="3052">
      <formula>0</formula>
    </cfRule>
  </conditionalFormatting>
  <conditionalFormatting sqref="AS84:AS92">
    <cfRule type="cellIs" priority="740" operator="equal" aboveAverage="0" equalAverage="0" bottom="0" percent="0" rank="0" text="" dxfId="3053">
      <formula>"INVALID"</formula>
    </cfRule>
  </conditionalFormatting>
  <conditionalFormatting sqref="AM84:AM92">
    <cfRule type="cellIs" priority="741" operator="equal" aboveAverage="0" equalAverage="0" bottom="0" percent="0" rank="0" text="" dxfId="3054">
      <formula>"INVALID"</formula>
    </cfRule>
  </conditionalFormatting>
  <conditionalFormatting sqref="AN84:AN92">
    <cfRule type="cellIs" priority="742" operator="equal" aboveAverage="0" equalAverage="0" bottom="0" percent="0" rank="0" text="" dxfId="3055">
      <formula>"INVALID"</formula>
    </cfRule>
  </conditionalFormatting>
  <conditionalFormatting sqref="AO84:AP92">
    <cfRule type="cellIs" priority="743" operator="equal" aboveAverage="0" equalAverage="0" bottom="0" percent="0" rank="0" text="" dxfId="3056">
      <formula>"INVALID"</formula>
    </cfRule>
  </conditionalFormatting>
  <conditionalFormatting sqref="AN84:AN92">
    <cfRule type="cellIs" priority="744" operator="equal" aboveAverage="0" equalAverage="0" bottom="0" percent="0" rank="0" text="" dxfId="3057">
      <formula>"INVALID"</formula>
    </cfRule>
  </conditionalFormatting>
  <conditionalFormatting sqref="AO84:AO92">
    <cfRule type="cellIs" priority="745" operator="equal" aboveAverage="0" equalAverage="0" bottom="0" percent="0" rank="0" text="" dxfId="3058">
      <formula>"INVALID"</formula>
    </cfRule>
  </conditionalFormatting>
  <conditionalFormatting sqref="AP84:AP92">
    <cfRule type="cellIs" priority="746" operator="equal" aboveAverage="0" equalAverage="0" bottom="0" percent="0" rank="0" text="" dxfId="3059">
      <formula>"INVALID"</formula>
    </cfRule>
  </conditionalFormatting>
  <conditionalFormatting sqref="AQ84:AQ92">
    <cfRule type="cellIs" priority="747" operator="equal" aboveAverage="0" equalAverage="0" bottom="0" percent="0" rank="0" text="" dxfId="3060">
      <formula>"INVALID"</formula>
    </cfRule>
  </conditionalFormatting>
  <conditionalFormatting sqref="AT84:AT92">
    <cfRule type="expression" priority="748" aboveAverage="0" equalAverage="0" bottom="0" percent="0" rank="0" text="" dxfId="3061">
      <formula>NOT($AM84)</formula>
    </cfRule>
    <cfRule type="expression" priority="749" aboveAverage="0" equalAverage="0" bottom="0" percent="0" rank="0" text="" dxfId="3062">
      <formula>RIGHT($AT84, 1)="*"</formula>
    </cfRule>
  </conditionalFormatting>
  <conditionalFormatting sqref="BC84:BD92">
    <cfRule type="expression" priority="750" aboveAverage="0" equalAverage="0" bottom="0" percent="0" rank="0" text="" dxfId="3063">
      <formula>NOT($AQ84)</formula>
    </cfRule>
  </conditionalFormatting>
  <conditionalFormatting sqref="AV84:AV89 AV91:AV92">
    <cfRule type="expression" priority="751" aboveAverage="0" equalAverage="0" bottom="0" percent="0" rank="0" text="" dxfId="3064">
      <formula>NOT($AN84)</formula>
    </cfRule>
  </conditionalFormatting>
  <conditionalFormatting sqref="AR84:AR92">
    <cfRule type="cellIs" priority="752" operator="equal" aboveAverage="0" equalAverage="0" bottom="0" percent="0" rank="0" text="" dxfId="3065">
      <formula>0</formula>
    </cfRule>
  </conditionalFormatting>
  <conditionalFormatting sqref="AR84:AR92">
    <cfRule type="cellIs" priority="753" operator="equal" aboveAverage="0" equalAverage="0" bottom="0" percent="0" rank="0" text="" dxfId="3066">
      <formula>"INVALID"</formula>
    </cfRule>
  </conditionalFormatting>
  <conditionalFormatting sqref="AR84:AR92">
    <cfRule type="cellIs" priority="754" operator="equal" aboveAverage="0" equalAverage="0" bottom="0" percent="0" rank="0" text="" dxfId="3067">
      <formula>"INVALID"</formula>
    </cfRule>
  </conditionalFormatting>
  <conditionalFormatting sqref="AG93:AI95 AG97:AI97 AL97 AL93:AL95">
    <cfRule type="cellIs" priority="755" operator="equal" aboveAverage="0" equalAverage="0" bottom="0" percent="0" rank="0" text="" dxfId="3068">
      <formula>"INVALID"</formula>
    </cfRule>
  </conditionalFormatting>
  <conditionalFormatting sqref="AU93:AU95 AU97">
    <cfRule type="cellIs" priority="756" operator="equal" aboveAverage="0" equalAverage="0" bottom="0" percent="0" rank="0" text="" dxfId="3069">
      <formula>"Not Assigned"</formula>
    </cfRule>
  </conditionalFormatting>
  <conditionalFormatting sqref="AV93:AV95">
    <cfRule type="expression" priority="757" aboveAverage="0" equalAverage="0" bottom="0" percent="0" rank="0" text="" dxfId="3070">
      <formula>EXACT(AI93, "INVALID")</formula>
    </cfRule>
  </conditionalFormatting>
  <conditionalFormatting sqref="BC93:BC95">
    <cfRule type="expression" priority="758" aboveAverage="0" equalAverage="0" bottom="0" percent="0" rank="0" text="" dxfId="3071">
      <formula>AND(NOT(ISBLANK(BC93)), EXACT(AI93, "INVALID"))</formula>
    </cfRule>
  </conditionalFormatting>
  <conditionalFormatting sqref="BD93:BD95">
    <cfRule type="expression" priority="759" aboveAverage="0" equalAverage="0" bottom="0" percent="0" rank="0" text="" dxfId="3072">
      <formula>AND(NOT(ISBLANK(BD93)), EXACT(AI93, "INVALID"))</formula>
    </cfRule>
  </conditionalFormatting>
  <conditionalFormatting sqref="AU93:AU95">
    <cfRule type="expression" priority="760" aboveAverage="0" equalAverage="0" bottom="0" percent="0" rank="0" text="" dxfId="3073">
      <formula>NOT($AO93)</formula>
    </cfRule>
  </conditionalFormatting>
  <conditionalFormatting sqref="AT93:AT95">
    <cfRule type="expression" priority="761" aboveAverage="0" equalAverage="0" bottom="0" percent="0" rank="0" text="" dxfId="3074">
      <formula>REPLACE($AT93,8,LEN($AT93),"")="unused_"</formula>
    </cfRule>
  </conditionalFormatting>
  <conditionalFormatting sqref="AM93:AM95 AM97">
    <cfRule type="cellIs" priority="762" operator="equal" aboveAverage="0" equalAverage="0" bottom="0" percent="0" rank="0" text="" dxfId="3075">
      <formula>0</formula>
    </cfRule>
  </conditionalFormatting>
  <conditionalFormatting sqref="AN93:AN95 AN97">
    <cfRule type="cellIs" priority="763" operator="equal" aboveAverage="0" equalAverage="0" bottom="0" percent="0" rank="0" text="" dxfId="3076">
      <formula>0</formula>
    </cfRule>
  </conditionalFormatting>
  <conditionalFormatting sqref="AO93:AO95 AO97">
    <cfRule type="cellIs" priority="764" operator="equal" aboveAverage="0" equalAverage="0" bottom="0" percent="0" rank="0" text="" dxfId="3077">
      <formula>0</formula>
    </cfRule>
  </conditionalFormatting>
  <conditionalFormatting sqref="AP93:AP95 AP97">
    <cfRule type="cellIs" priority="765" operator="equal" aboveAverage="0" equalAverage="0" bottom="0" percent="0" rank="0" text="" dxfId="3078">
      <formula>0</formula>
    </cfRule>
  </conditionalFormatting>
  <conditionalFormatting sqref="AQ93:AQ95 AQ97">
    <cfRule type="cellIs" priority="766" operator="equal" aboveAverage="0" equalAverage="0" bottom="0" percent="0" rank="0" text="" dxfId="3079">
      <formula>0</formula>
    </cfRule>
  </conditionalFormatting>
  <conditionalFormatting sqref="AS93:AS95 AS97">
    <cfRule type="cellIs" priority="767" operator="equal" aboveAverage="0" equalAverage="0" bottom="0" percent="0" rank="0" text="" dxfId="3080">
      <formula>"INVALID"</formula>
    </cfRule>
  </conditionalFormatting>
  <conditionalFormatting sqref="AM93:AM95 AM97">
    <cfRule type="cellIs" priority="768" operator="equal" aboveAverage="0" equalAverage="0" bottom="0" percent="0" rank="0" text="" dxfId="3081">
      <formula>"INVALID"</formula>
    </cfRule>
  </conditionalFormatting>
  <conditionalFormatting sqref="AN93:AN95 AN97">
    <cfRule type="cellIs" priority="769" operator="equal" aboveAverage="0" equalAverage="0" bottom="0" percent="0" rank="0" text="" dxfId="3082">
      <formula>"INVALID"</formula>
    </cfRule>
  </conditionalFormatting>
  <conditionalFormatting sqref="AO93:AP95 AO97:AP97">
    <cfRule type="cellIs" priority="770" operator="equal" aboveAverage="0" equalAverage="0" bottom="0" percent="0" rank="0" text="" dxfId="3083">
      <formula>"INVALID"</formula>
    </cfRule>
  </conditionalFormatting>
  <conditionalFormatting sqref="AN93:AN95 AN97">
    <cfRule type="cellIs" priority="771" operator="equal" aboveAverage="0" equalAverage="0" bottom="0" percent="0" rank="0" text="" dxfId="3084">
      <formula>"INVALID"</formula>
    </cfRule>
  </conditionalFormatting>
  <conditionalFormatting sqref="AO93:AO95 AO97">
    <cfRule type="cellIs" priority="772" operator="equal" aboveAverage="0" equalAverage="0" bottom="0" percent="0" rank="0" text="" dxfId="3085">
      <formula>"INVALID"</formula>
    </cfRule>
  </conditionalFormatting>
  <conditionalFormatting sqref="AP93:AP95 AP97">
    <cfRule type="cellIs" priority="773" operator="equal" aboveAverage="0" equalAverage="0" bottom="0" percent="0" rank="0" text="" dxfId="3086">
      <formula>"INVALID"</formula>
    </cfRule>
  </conditionalFormatting>
  <conditionalFormatting sqref="AQ93:AQ95 AQ97">
    <cfRule type="cellIs" priority="774" operator="equal" aboveAverage="0" equalAverage="0" bottom="0" percent="0" rank="0" text="" dxfId="3087">
      <formula>"INVALID"</formula>
    </cfRule>
  </conditionalFormatting>
  <conditionalFormatting sqref="AT93:AT95">
    <cfRule type="expression" priority="775" aboveAverage="0" equalAverage="0" bottom="0" percent="0" rank="0" text="" dxfId="3088">
      <formula>NOT($AM93)</formula>
    </cfRule>
    <cfRule type="expression" priority="776" aboveAverage="0" equalAverage="0" bottom="0" percent="0" rank="0" text="" dxfId="3089">
      <formula>RIGHT($AT93, 1)="*"</formula>
    </cfRule>
  </conditionalFormatting>
  <conditionalFormatting sqref="BC93:BD95">
    <cfRule type="expression" priority="777" aboveAverage="0" equalAverage="0" bottom="0" percent="0" rank="0" text="" dxfId="3090">
      <formula>NOT($AQ93)</formula>
    </cfRule>
  </conditionalFormatting>
  <conditionalFormatting sqref="AV93:AV95">
    <cfRule type="expression" priority="778" aboveAverage="0" equalAverage="0" bottom="0" percent="0" rank="0" text="" dxfId="3091">
      <formula>NOT($AN93)</formula>
    </cfRule>
  </conditionalFormatting>
  <conditionalFormatting sqref="AR93:AR95 AR97">
    <cfRule type="cellIs" priority="779" operator="equal" aboveAverage="0" equalAverage="0" bottom="0" percent="0" rank="0" text="" dxfId="3092">
      <formula>0</formula>
    </cfRule>
  </conditionalFormatting>
  <conditionalFormatting sqref="AR93:AR95 AR97">
    <cfRule type="cellIs" priority="780" operator="equal" aboveAverage="0" equalAverage="0" bottom="0" percent="0" rank="0" text="" dxfId="3093">
      <formula>"INVALID"</formula>
    </cfRule>
  </conditionalFormatting>
  <conditionalFormatting sqref="AR93:AR95 AR97">
    <cfRule type="cellIs" priority="781" operator="equal" aboveAverage="0" equalAverage="0" bottom="0" percent="0" rank="0" text="" dxfId="3094">
      <formula>"INVALID"</formula>
    </cfRule>
  </conditionalFormatting>
  <conditionalFormatting sqref="AG96:AI96 AL96">
    <cfRule type="cellIs" priority="782" operator="equal" aboveAverage="0" equalAverage="0" bottom="0" percent="0" rank="0" text="" dxfId="3095">
      <formula>"INVALID"</formula>
    </cfRule>
  </conditionalFormatting>
  <conditionalFormatting sqref="AU96">
    <cfRule type="cellIs" priority="783" operator="equal" aboveAverage="0" equalAverage="0" bottom="0" percent="0" rank="0" text="" dxfId="3096">
      <formula>"Not Assigned"</formula>
    </cfRule>
  </conditionalFormatting>
  <conditionalFormatting sqref="AV96">
    <cfRule type="expression" priority="784" aboveAverage="0" equalAverage="0" bottom="0" percent="0" rank="0" text="" dxfId="3097">
      <formula>EXACT(AI96, "INVALID")</formula>
    </cfRule>
  </conditionalFormatting>
  <conditionalFormatting sqref="BC96">
    <cfRule type="expression" priority="785" aboveAverage="0" equalAverage="0" bottom="0" percent="0" rank="0" text="" dxfId="3098">
      <formula>AND(NOT(ISBLANK(BC96)), EXACT(AI96, "INVALID"))</formula>
    </cfRule>
  </conditionalFormatting>
  <conditionalFormatting sqref="BD96">
    <cfRule type="expression" priority="786" aboveAverage="0" equalAverage="0" bottom="0" percent="0" rank="0" text="" dxfId="3099">
      <formula>AND(NOT(ISBLANK(BD96)), EXACT(AI96, "INVALID"))</formula>
    </cfRule>
  </conditionalFormatting>
  <conditionalFormatting sqref="AU96">
    <cfRule type="expression" priority="787" aboveAverage="0" equalAverage="0" bottom="0" percent="0" rank="0" text="" dxfId="3100">
      <formula>NOT($AO96)</formula>
    </cfRule>
  </conditionalFormatting>
  <conditionalFormatting sqref="AT96">
    <cfRule type="expression" priority="788" aboveAverage="0" equalAverage="0" bottom="0" percent="0" rank="0" text="" dxfId="3101">
      <formula>REPLACE($AT96,8,LEN($AT96),"")="unused_"</formula>
    </cfRule>
  </conditionalFormatting>
  <conditionalFormatting sqref="AM96">
    <cfRule type="cellIs" priority="789" operator="equal" aboveAverage="0" equalAverage="0" bottom="0" percent="0" rank="0" text="" dxfId="3102">
      <formula>0</formula>
    </cfRule>
  </conditionalFormatting>
  <conditionalFormatting sqref="AN96">
    <cfRule type="cellIs" priority="790" operator="equal" aboveAverage="0" equalAverage="0" bottom="0" percent="0" rank="0" text="" dxfId="3103">
      <formula>0</formula>
    </cfRule>
  </conditionalFormatting>
  <conditionalFormatting sqref="AO96">
    <cfRule type="cellIs" priority="791" operator="equal" aboveAverage="0" equalAverage="0" bottom="0" percent="0" rank="0" text="" dxfId="3104">
      <formula>0</formula>
    </cfRule>
  </conditionalFormatting>
  <conditionalFormatting sqref="AP96">
    <cfRule type="cellIs" priority="792" operator="equal" aboveAverage="0" equalAverage="0" bottom="0" percent="0" rank="0" text="" dxfId="3105">
      <formula>0</formula>
    </cfRule>
  </conditionalFormatting>
  <conditionalFormatting sqref="AQ96">
    <cfRule type="cellIs" priority="793" operator="equal" aboveAverage="0" equalAverage="0" bottom="0" percent="0" rank="0" text="" dxfId="3106">
      <formula>0</formula>
    </cfRule>
  </conditionalFormatting>
  <conditionalFormatting sqref="AS96">
    <cfRule type="cellIs" priority="794" operator="equal" aboveAverage="0" equalAverage="0" bottom="0" percent="0" rank="0" text="" dxfId="3107">
      <formula>"INVALID"</formula>
    </cfRule>
  </conditionalFormatting>
  <conditionalFormatting sqref="AM96">
    <cfRule type="cellIs" priority="795" operator="equal" aboveAverage="0" equalAverage="0" bottom="0" percent="0" rank="0" text="" dxfId="3108">
      <formula>"INVALID"</formula>
    </cfRule>
  </conditionalFormatting>
  <conditionalFormatting sqref="AN96">
    <cfRule type="cellIs" priority="796" operator="equal" aboveAverage="0" equalAverage="0" bottom="0" percent="0" rank="0" text="" dxfId="3109">
      <formula>"INVALID"</formula>
    </cfRule>
  </conditionalFormatting>
  <conditionalFormatting sqref="AO96:AP96">
    <cfRule type="cellIs" priority="797" operator="equal" aboveAverage="0" equalAverage="0" bottom="0" percent="0" rank="0" text="" dxfId="3110">
      <formula>"INVALID"</formula>
    </cfRule>
  </conditionalFormatting>
  <conditionalFormatting sqref="AN96">
    <cfRule type="cellIs" priority="798" operator="equal" aboveAverage="0" equalAverage="0" bottom="0" percent="0" rank="0" text="" dxfId="3111">
      <formula>"INVALID"</formula>
    </cfRule>
  </conditionalFormatting>
  <conditionalFormatting sqref="AO96">
    <cfRule type="cellIs" priority="799" operator="equal" aboveAverage="0" equalAverage="0" bottom="0" percent="0" rank="0" text="" dxfId="3112">
      <formula>"INVALID"</formula>
    </cfRule>
  </conditionalFormatting>
  <conditionalFormatting sqref="AP96">
    <cfRule type="cellIs" priority="800" operator="equal" aboveAverage="0" equalAverage="0" bottom="0" percent="0" rank="0" text="" dxfId="3113">
      <formula>"INVALID"</formula>
    </cfRule>
  </conditionalFormatting>
  <conditionalFormatting sqref="AQ96">
    <cfRule type="cellIs" priority="801" operator="equal" aboveAverage="0" equalAverage="0" bottom="0" percent="0" rank="0" text="" dxfId="3114">
      <formula>"INVALID"</formula>
    </cfRule>
  </conditionalFormatting>
  <conditionalFormatting sqref="AT96">
    <cfRule type="expression" priority="802" aboveAverage="0" equalAverage="0" bottom="0" percent="0" rank="0" text="" dxfId="3115">
      <formula>NOT($AM96)</formula>
    </cfRule>
    <cfRule type="expression" priority="803" aboveAverage="0" equalAverage="0" bottom="0" percent="0" rank="0" text="" dxfId="3116">
      <formula>RIGHT($AT96, 1)="*"</formula>
    </cfRule>
  </conditionalFormatting>
  <conditionalFormatting sqref="AV96">
    <cfRule type="expression" priority="804" aboveAverage="0" equalAverage="0" bottom="0" percent="0" rank="0" text="" dxfId="3117">
      <formula>NOT($AQ96)</formula>
    </cfRule>
  </conditionalFormatting>
  <conditionalFormatting sqref="AV96">
    <cfRule type="expression" priority="805" aboveAverage="0" equalAverage="0" bottom="0" percent="0" rank="0" text="" dxfId="3118">
      <formula>NOT($AN96)</formula>
    </cfRule>
  </conditionalFormatting>
  <conditionalFormatting sqref="AR96">
    <cfRule type="cellIs" priority="806" operator="equal" aboveAverage="0" equalAverage="0" bottom="0" percent="0" rank="0" text="" dxfId="3119">
      <formula>0</formula>
    </cfRule>
  </conditionalFormatting>
  <conditionalFormatting sqref="AR96">
    <cfRule type="cellIs" priority="807" operator="equal" aboveAverage="0" equalAverage="0" bottom="0" percent="0" rank="0" text="" dxfId="3120">
      <formula>"INVALID"</formula>
    </cfRule>
  </conditionalFormatting>
  <conditionalFormatting sqref="AR96">
    <cfRule type="cellIs" priority="808" operator="equal" aboveAverage="0" equalAverage="0" bottom="0" percent="0" rank="0" text="" dxfId="3121">
      <formula>"INVALID"</formula>
    </cfRule>
  </conditionalFormatting>
  <conditionalFormatting sqref="AS156 AG156:AI156 AL156 AL159:AL170 AG159:AI170 AS159:AS170">
    <cfRule type="cellIs" priority="809" operator="equal" aboveAverage="0" equalAverage="0" bottom="0" percent="0" rank="0" text="" dxfId="3122">
      <formula>"INVALID"</formula>
    </cfRule>
  </conditionalFormatting>
  <conditionalFormatting sqref="AU156 AU158:AU170">
    <cfRule type="cellIs" priority="810" operator="equal" aboveAverage="0" equalAverage="0" bottom="0" percent="0" rank="0" text="" dxfId="3123">
      <formula>"Not Assigned"</formula>
    </cfRule>
  </conditionalFormatting>
  <conditionalFormatting sqref="AM156 AM159:AM170">
    <cfRule type="cellIs" priority="811" operator="equal" aboveAverage="0" equalAverage="0" bottom="0" percent="0" rank="0" text="" dxfId="3124">
      <formula>0</formula>
    </cfRule>
  </conditionalFormatting>
  <conditionalFormatting sqref="AN156 AN159:AN170">
    <cfRule type="cellIs" priority="812" operator="equal" aboveAverage="0" equalAverage="0" bottom="0" percent="0" rank="0" text="" dxfId="3125">
      <formula>0</formula>
    </cfRule>
  </conditionalFormatting>
  <conditionalFormatting sqref="AO156 AO159:AO170">
    <cfRule type="cellIs" priority="813" operator="equal" aboveAverage="0" equalAverage="0" bottom="0" percent="0" rank="0" text="" dxfId="3126">
      <formula>0</formula>
    </cfRule>
  </conditionalFormatting>
  <conditionalFormatting sqref="AQ156 AQ159:AQ170">
    <cfRule type="cellIs" priority="814" operator="equal" aboveAverage="0" equalAverage="0" bottom="0" percent="0" rank="0" text="" dxfId="3127">
      <formula>0</formula>
    </cfRule>
  </conditionalFormatting>
  <conditionalFormatting sqref="AR156 AR159:AR170">
    <cfRule type="cellIs" priority="815" operator="equal" aboveAverage="0" equalAverage="0" bottom="0" percent="0" rank="0" text="" dxfId="3128">
      <formula>0</formula>
    </cfRule>
  </conditionalFormatting>
  <conditionalFormatting sqref="AW90">
    <cfRule type="expression" priority="816" aboveAverage="0" equalAverage="0" bottom="0" percent="0" rank="0" text="" dxfId="3129">
      <formula>NOT($AP90)</formula>
    </cfRule>
  </conditionalFormatting>
  <conditionalFormatting sqref="AW92:AW93">
    <cfRule type="expression" priority="817" aboveAverage="0" equalAverage="0" bottom="0" percent="0" rank="0" text="" dxfId="3130">
      <formula>NOT($AP91)</formula>
    </cfRule>
  </conditionalFormatting>
  <conditionalFormatting sqref="AW154">
    <cfRule type="expression" priority="818" aboveAverage="0" equalAverage="0" bottom="0" percent="0" rank="0" text="" dxfId="3131">
      <formula>NOT($AP154)</formula>
    </cfRule>
  </conditionalFormatting>
  <conditionalFormatting sqref="BB151">
    <cfRule type="expression" priority="819" aboveAverage="0" equalAverage="0" bottom="0" percent="0" rank="0" text="" dxfId="3132">
      <formula>NOT($AR151)</formula>
    </cfRule>
  </conditionalFormatting>
  <conditionalFormatting sqref="AG110:AI118 AL110:AL118">
    <cfRule type="cellIs" priority="820" operator="equal" aboveAverage="0" equalAverage="0" bottom="0" percent="0" rank="0" text="" dxfId="3133">
      <formula>"INVALID"</formula>
    </cfRule>
  </conditionalFormatting>
  <conditionalFormatting sqref="AU110:AU118">
    <cfRule type="cellIs" priority="821" operator="equal" aboveAverage="0" equalAverage="0" bottom="0" percent="0" rank="0" text="" dxfId="3134">
      <formula>"Not Assigned"</formula>
    </cfRule>
  </conditionalFormatting>
  <conditionalFormatting sqref="AV110:AV118">
    <cfRule type="expression" priority="822" aboveAverage="0" equalAverage="0" bottom="0" percent="0" rank="0" text="" dxfId="3135">
      <formula>EXACT(AI110, "INVALID")</formula>
    </cfRule>
  </conditionalFormatting>
  <conditionalFormatting sqref="BC110:BC118">
    <cfRule type="expression" priority="823" aboveAverage="0" equalAverage="0" bottom="0" percent="0" rank="0" text="" dxfId="3136">
      <formula>AND(NOT(ISBLANK(BC110)), EXACT(AI110, "INVALID"))</formula>
    </cfRule>
  </conditionalFormatting>
  <conditionalFormatting sqref="BD110:BD118">
    <cfRule type="expression" priority="824" aboveAverage="0" equalAverage="0" bottom="0" percent="0" rank="0" text="" dxfId="3137">
      <formula>AND(NOT(ISBLANK(BD110)), EXACT(AI110, "INVALID"))</formula>
    </cfRule>
  </conditionalFormatting>
  <conditionalFormatting sqref="AU110:AU118">
    <cfRule type="expression" priority="825" aboveAverage="0" equalAverage="0" bottom="0" percent="0" rank="0" text="" dxfId="3138">
      <formula>NOT($AO110)</formula>
    </cfRule>
  </conditionalFormatting>
  <conditionalFormatting sqref="AT110:AT118">
    <cfRule type="expression" priority="826" aboveAverage="0" equalAverage="0" bottom="0" percent="0" rank="0" text="" dxfId="3139">
      <formula>REPLACE($AT110,8,LEN($AT110),"")="unused_"</formula>
    </cfRule>
  </conditionalFormatting>
  <conditionalFormatting sqref="AM110:AM118">
    <cfRule type="cellIs" priority="827" operator="equal" aboveAverage="0" equalAverage="0" bottom="0" percent="0" rank="0" text="" dxfId="3140">
      <formula>0</formula>
    </cfRule>
  </conditionalFormatting>
  <conditionalFormatting sqref="AN110:AN118">
    <cfRule type="cellIs" priority="828" operator="equal" aboveAverage="0" equalAverage="0" bottom="0" percent="0" rank="0" text="" dxfId="3141">
      <formula>0</formula>
    </cfRule>
  </conditionalFormatting>
  <conditionalFormatting sqref="AO110:AO118">
    <cfRule type="cellIs" priority="829" operator="equal" aboveAverage="0" equalAverage="0" bottom="0" percent="0" rank="0" text="" dxfId="3142">
      <formula>0</formula>
    </cfRule>
  </conditionalFormatting>
  <conditionalFormatting sqref="AP110:AP118">
    <cfRule type="cellIs" priority="830" operator="equal" aboveAverage="0" equalAverage="0" bottom="0" percent="0" rank="0" text="" dxfId="3143">
      <formula>0</formula>
    </cfRule>
  </conditionalFormatting>
  <conditionalFormatting sqref="AQ110:AQ118">
    <cfRule type="cellIs" priority="831" operator="equal" aboveAverage="0" equalAverage="0" bottom="0" percent="0" rank="0" text="" dxfId="3144">
      <formula>0</formula>
    </cfRule>
  </conditionalFormatting>
  <conditionalFormatting sqref="AS110:AS118">
    <cfRule type="cellIs" priority="832" operator="equal" aboveAverage="0" equalAverage="0" bottom="0" percent="0" rank="0" text="" dxfId="3145">
      <formula>"INVALID"</formula>
    </cfRule>
  </conditionalFormatting>
  <conditionalFormatting sqref="AM110:AM118">
    <cfRule type="cellIs" priority="833" operator="equal" aboveAverage="0" equalAverage="0" bottom="0" percent="0" rank="0" text="" dxfId="3146">
      <formula>"INVALID"</formula>
    </cfRule>
  </conditionalFormatting>
  <conditionalFormatting sqref="AN110:AN118">
    <cfRule type="cellIs" priority="834" operator="equal" aboveAverage="0" equalAverage="0" bottom="0" percent="0" rank="0" text="" dxfId="3147">
      <formula>"INVALID"</formula>
    </cfRule>
  </conditionalFormatting>
  <conditionalFormatting sqref="AO110:AP118">
    <cfRule type="cellIs" priority="835" operator="equal" aboveAverage="0" equalAverage="0" bottom="0" percent="0" rank="0" text="" dxfId="3148">
      <formula>"INVALID"</formula>
    </cfRule>
  </conditionalFormatting>
  <conditionalFormatting sqref="AN110:AN118">
    <cfRule type="cellIs" priority="836" operator="equal" aboveAverage="0" equalAverage="0" bottom="0" percent="0" rank="0" text="" dxfId="3149">
      <formula>"INVALID"</formula>
    </cfRule>
  </conditionalFormatting>
  <conditionalFormatting sqref="AO110:AO118">
    <cfRule type="cellIs" priority="837" operator="equal" aboveAverage="0" equalAverage="0" bottom="0" percent="0" rank="0" text="" dxfId="3150">
      <formula>"INVALID"</formula>
    </cfRule>
  </conditionalFormatting>
  <conditionalFormatting sqref="AP110:AP118">
    <cfRule type="cellIs" priority="838" operator="equal" aboveAverage="0" equalAverage="0" bottom="0" percent="0" rank="0" text="" dxfId="3151">
      <formula>"INVALID"</formula>
    </cfRule>
  </conditionalFormatting>
  <conditionalFormatting sqref="AQ110:AQ118">
    <cfRule type="cellIs" priority="839" operator="equal" aboveAverage="0" equalAverage="0" bottom="0" percent="0" rank="0" text="" dxfId="3152">
      <formula>"INVALID"</formula>
    </cfRule>
  </conditionalFormatting>
  <conditionalFormatting sqref="AT110:AT118">
    <cfRule type="expression" priority="840" aboveAverage="0" equalAverage="0" bottom="0" percent="0" rank="0" text="" dxfId="3153">
      <formula>NOT($AM110)</formula>
    </cfRule>
    <cfRule type="expression" priority="841" aboveAverage="0" equalAverage="0" bottom="0" percent="0" rank="0" text="" dxfId="3154">
      <formula>RIGHT($AT110, 1)="*"</formula>
    </cfRule>
  </conditionalFormatting>
  <conditionalFormatting sqref="BC110:BD118">
    <cfRule type="expression" priority="842" aboveAverage="0" equalAverage="0" bottom="0" percent="0" rank="0" text="" dxfId="3155">
      <formula>NOT($AQ110)</formula>
    </cfRule>
  </conditionalFormatting>
  <conditionalFormatting sqref="AV110:AV118">
    <cfRule type="expression" priority="843" aboveAverage="0" equalAverage="0" bottom="0" percent="0" rank="0" text="" dxfId="3156">
      <formula>NOT($AN110)</formula>
    </cfRule>
  </conditionalFormatting>
  <conditionalFormatting sqref="AR110:AR118">
    <cfRule type="cellIs" priority="844" operator="equal" aboveAverage="0" equalAverage="0" bottom="0" percent="0" rank="0" text="" dxfId="3157">
      <formula>0</formula>
    </cfRule>
  </conditionalFormatting>
  <conditionalFormatting sqref="AR110:AR118">
    <cfRule type="cellIs" priority="845" operator="equal" aboveAverage="0" equalAverage="0" bottom="0" percent="0" rank="0" text="" dxfId="3158">
      <formula>"INVALID"</formula>
    </cfRule>
  </conditionalFormatting>
  <conditionalFormatting sqref="AR110:AR118">
    <cfRule type="cellIs" priority="846" operator="equal" aboveAverage="0" equalAverage="0" bottom="0" percent="0" rank="0" text="" dxfId="3159">
      <formula>"INVALID"</formula>
    </cfRule>
  </conditionalFormatting>
  <conditionalFormatting sqref="AG119:AI120 AL119:AL120">
    <cfRule type="cellIs" priority="847" operator="equal" aboveAverage="0" equalAverage="0" bottom="0" percent="0" rank="0" text="" dxfId="3160">
      <formula>"INVALID"</formula>
    </cfRule>
  </conditionalFormatting>
  <conditionalFormatting sqref="AU119:AU120">
    <cfRule type="cellIs" priority="848" operator="equal" aboveAverage="0" equalAverage="0" bottom="0" percent="0" rank="0" text="" dxfId="3161">
      <formula>"Not Assigned"</formula>
    </cfRule>
  </conditionalFormatting>
  <conditionalFormatting sqref="AM119:AM120">
    <cfRule type="cellIs" priority="849" operator="equal" aboveAverage="0" equalAverage="0" bottom="0" percent="0" rank="0" text="" dxfId="3162">
      <formula>0</formula>
    </cfRule>
  </conditionalFormatting>
  <conditionalFormatting sqref="AN119:AN120">
    <cfRule type="cellIs" priority="850" operator="equal" aboveAverage="0" equalAverage="0" bottom="0" percent="0" rank="0" text="" dxfId="3163">
      <formula>0</formula>
    </cfRule>
  </conditionalFormatting>
  <conditionalFormatting sqref="AO119:AO120">
    <cfRule type="cellIs" priority="851" operator="equal" aboveAverage="0" equalAverage="0" bottom="0" percent="0" rank="0" text="" dxfId="3164">
      <formula>0</formula>
    </cfRule>
  </conditionalFormatting>
  <conditionalFormatting sqref="AP119:AP120">
    <cfRule type="cellIs" priority="852" operator="equal" aboveAverage="0" equalAverage="0" bottom="0" percent="0" rank="0" text="" dxfId="3165">
      <formula>0</formula>
    </cfRule>
  </conditionalFormatting>
  <conditionalFormatting sqref="AQ119:AQ120">
    <cfRule type="cellIs" priority="853" operator="equal" aboveAverage="0" equalAverage="0" bottom="0" percent="0" rank="0" text="" dxfId="3166">
      <formula>0</formula>
    </cfRule>
  </conditionalFormatting>
  <conditionalFormatting sqref="AS119:AS120">
    <cfRule type="cellIs" priority="854" operator="equal" aboveAverage="0" equalAverage="0" bottom="0" percent="0" rank="0" text="" dxfId="3167">
      <formula>"INVALID"</formula>
    </cfRule>
  </conditionalFormatting>
  <conditionalFormatting sqref="AM119:AM120">
    <cfRule type="cellIs" priority="855" operator="equal" aboveAverage="0" equalAverage="0" bottom="0" percent="0" rank="0" text="" dxfId="3168">
      <formula>"INVALID"</formula>
    </cfRule>
  </conditionalFormatting>
  <conditionalFormatting sqref="AN119:AN120">
    <cfRule type="cellIs" priority="856" operator="equal" aboveAverage="0" equalAverage="0" bottom="0" percent="0" rank="0" text="" dxfId="3169">
      <formula>"INVALID"</formula>
    </cfRule>
  </conditionalFormatting>
  <conditionalFormatting sqref="AO119:AP120">
    <cfRule type="cellIs" priority="857" operator="equal" aboveAverage="0" equalAverage="0" bottom="0" percent="0" rank="0" text="" dxfId="3170">
      <formula>"INVALID"</formula>
    </cfRule>
  </conditionalFormatting>
  <conditionalFormatting sqref="AN119:AN120">
    <cfRule type="cellIs" priority="858" operator="equal" aboveAverage="0" equalAverage="0" bottom="0" percent="0" rank="0" text="" dxfId="3171">
      <formula>"INVALID"</formula>
    </cfRule>
  </conditionalFormatting>
  <conditionalFormatting sqref="AO119:AO120">
    <cfRule type="cellIs" priority="859" operator="equal" aboveAverage="0" equalAverage="0" bottom="0" percent="0" rank="0" text="" dxfId="3172">
      <formula>"INVALID"</formula>
    </cfRule>
  </conditionalFormatting>
  <conditionalFormatting sqref="AP119:AP120">
    <cfRule type="cellIs" priority="860" operator="equal" aboveAverage="0" equalAverage="0" bottom="0" percent="0" rank="0" text="" dxfId="3173">
      <formula>"INVALID"</formula>
    </cfRule>
  </conditionalFormatting>
  <conditionalFormatting sqref="AQ119:AQ120">
    <cfRule type="cellIs" priority="861" operator="equal" aboveAverage="0" equalAverage="0" bottom="0" percent="0" rank="0" text="" dxfId="3174">
      <formula>"INVALID"</formula>
    </cfRule>
  </conditionalFormatting>
  <conditionalFormatting sqref="AR119:AR120">
    <cfRule type="cellIs" priority="862" operator="equal" aboveAverage="0" equalAverage="0" bottom="0" percent="0" rank="0" text="" dxfId="3175">
      <formula>0</formula>
    </cfRule>
  </conditionalFormatting>
  <conditionalFormatting sqref="AR119:AR120">
    <cfRule type="cellIs" priority="863" operator="equal" aboveAverage="0" equalAverage="0" bottom="0" percent="0" rank="0" text="" dxfId="3176">
      <formula>"INVALID"</formula>
    </cfRule>
  </conditionalFormatting>
  <conditionalFormatting sqref="AR119:AR120">
    <cfRule type="cellIs" priority="864" operator="equal" aboveAverage="0" equalAverage="0" bottom="0" percent="0" rank="0" text="" dxfId="3177">
      <formula>"INVALID"</formula>
    </cfRule>
  </conditionalFormatting>
  <conditionalFormatting sqref="AW120">
    <cfRule type="expression" priority="865" aboveAverage="0" equalAverage="0" bottom="0" percent="0" rank="0" text="" dxfId="3178">
      <formula>NOT($AP117)</formula>
    </cfRule>
  </conditionalFormatting>
  <conditionalFormatting sqref="AV136:AV137">
    <cfRule type="expression" priority="866" aboveAverage="0" equalAverage="0" bottom="0" percent="0" rank="0" text="" dxfId="3179">
      <formula>EXACT(AI136, "INVALID")</formula>
    </cfRule>
  </conditionalFormatting>
  <conditionalFormatting sqref="BC136:BC137">
    <cfRule type="expression" priority="867" aboveAverage="0" equalAverage="0" bottom="0" percent="0" rank="0" text="" dxfId="3180">
      <formula>AND(NOT(ISBLANK(BC136)), EXACT(AI136, "INVALID"))</formula>
    </cfRule>
  </conditionalFormatting>
  <conditionalFormatting sqref="BD136:BD137">
    <cfRule type="expression" priority="868" aboveAverage="0" equalAverage="0" bottom="0" percent="0" rank="0" text="" dxfId="3181">
      <formula>AND(NOT(ISBLANK(BD136)), EXACT(AI136, "INVALID"))</formula>
    </cfRule>
  </conditionalFormatting>
  <conditionalFormatting sqref="AU136:AU137">
    <cfRule type="expression" priority="869" aboveAverage="0" equalAverage="0" bottom="0" percent="0" rank="0" text="" dxfId="3182">
      <formula>NOT($AO136)</formula>
    </cfRule>
  </conditionalFormatting>
  <conditionalFormatting sqref="AT136:AT137">
    <cfRule type="expression" priority="870" aboveAverage="0" equalAverage="0" bottom="0" percent="0" rank="0" text="" dxfId="3183">
      <formula>REPLACE($AT136,8,LEN($AT136),"")="unused_"</formula>
    </cfRule>
  </conditionalFormatting>
  <conditionalFormatting sqref="AT136:AT137">
    <cfRule type="expression" priority="871" aboveAverage="0" equalAverage="0" bottom="0" percent="0" rank="0" text="" dxfId="3184">
      <formula>NOT($AM136)</formula>
    </cfRule>
    <cfRule type="expression" priority="872" aboveAverage="0" equalAverage="0" bottom="0" percent="0" rank="0" text="" dxfId="3185">
      <formula>RIGHT($AT136, 1)="*"</formula>
    </cfRule>
  </conditionalFormatting>
  <conditionalFormatting sqref="AV127:AV137">
    <cfRule type="expression" priority="873" aboveAverage="0" equalAverage="0" bottom="0" percent="0" rank="0" text="" dxfId="3186">
      <formula>NOT($AQ127)</formula>
    </cfRule>
  </conditionalFormatting>
  <conditionalFormatting sqref="AV136:AV137">
    <cfRule type="expression" priority="874" aboveAverage="0" equalAverage="0" bottom="0" percent="0" rank="0" text="" dxfId="3187">
      <formula>NOT($AN136)</formula>
    </cfRule>
  </conditionalFormatting>
  <conditionalFormatting sqref="AG127:AI135 AL127:AL135">
    <cfRule type="cellIs" priority="875" operator="equal" aboveAverage="0" equalAverage="0" bottom="0" percent="0" rank="0" text="" dxfId="3188">
      <formula>"INVALID"</formula>
    </cfRule>
  </conditionalFormatting>
  <conditionalFormatting sqref="AU127:AU135">
    <cfRule type="cellIs" priority="876" operator="equal" aboveAverage="0" equalAverage="0" bottom="0" percent="0" rank="0" text="" dxfId="3189">
      <formula>"Not Assigned"</formula>
    </cfRule>
  </conditionalFormatting>
  <conditionalFormatting sqref="AV127:AV135">
    <cfRule type="expression" priority="877" aboveAverage="0" equalAverage="0" bottom="0" percent="0" rank="0" text="" dxfId="3190">
      <formula>EXACT(AI127, "INVALID")</formula>
    </cfRule>
  </conditionalFormatting>
  <conditionalFormatting sqref="BC127:BC135">
    <cfRule type="expression" priority="878" aboveAverage="0" equalAverage="0" bottom="0" percent="0" rank="0" text="" dxfId="3191">
      <formula>AND(NOT(ISBLANK(BC127)), EXACT(AI127, "INVALID"))</formula>
    </cfRule>
  </conditionalFormatting>
  <conditionalFormatting sqref="BD127:BD135">
    <cfRule type="expression" priority="879" aboveAverage="0" equalAverage="0" bottom="0" percent="0" rank="0" text="" dxfId="3192">
      <formula>AND(NOT(ISBLANK(BD127)), EXACT(AI127, "INVALID"))</formula>
    </cfRule>
  </conditionalFormatting>
  <conditionalFormatting sqref="AU127:AU135">
    <cfRule type="expression" priority="880" aboveAverage="0" equalAverage="0" bottom="0" percent="0" rank="0" text="" dxfId="3193">
      <formula>NOT($AO127)</formula>
    </cfRule>
  </conditionalFormatting>
  <conditionalFormatting sqref="AT127:AT135">
    <cfRule type="expression" priority="881" aboveAverage="0" equalAverage="0" bottom="0" percent="0" rank="0" text="" dxfId="3194">
      <formula>REPLACE($AT127,8,LEN($AT127),"")="unused_"</formula>
    </cfRule>
  </conditionalFormatting>
  <conditionalFormatting sqref="AM127:AM135">
    <cfRule type="cellIs" priority="882" operator="equal" aboveAverage="0" equalAverage="0" bottom="0" percent="0" rank="0" text="" dxfId="3195">
      <formula>0</formula>
    </cfRule>
  </conditionalFormatting>
  <conditionalFormatting sqref="AN127:AN135">
    <cfRule type="cellIs" priority="883" operator="equal" aboveAverage="0" equalAverage="0" bottom="0" percent="0" rank="0" text="" dxfId="3196">
      <formula>0</formula>
    </cfRule>
  </conditionalFormatting>
  <conditionalFormatting sqref="AO127:AO135">
    <cfRule type="cellIs" priority="884" operator="equal" aboveAverage="0" equalAverage="0" bottom="0" percent="0" rank="0" text="" dxfId="3197">
      <formula>0</formula>
    </cfRule>
  </conditionalFormatting>
  <conditionalFormatting sqref="AP127:AP135">
    <cfRule type="cellIs" priority="885" operator="equal" aboveAverage="0" equalAverage="0" bottom="0" percent="0" rank="0" text="" dxfId="3198">
      <formula>0</formula>
    </cfRule>
  </conditionalFormatting>
  <conditionalFormatting sqref="AQ127:AQ135">
    <cfRule type="cellIs" priority="886" operator="equal" aboveAverage="0" equalAverage="0" bottom="0" percent="0" rank="0" text="" dxfId="3199">
      <formula>0</formula>
    </cfRule>
  </conditionalFormatting>
  <conditionalFormatting sqref="AS127:AS135">
    <cfRule type="cellIs" priority="887" operator="equal" aboveAverage="0" equalAverage="0" bottom="0" percent="0" rank="0" text="" dxfId="3200">
      <formula>"INVALID"</formula>
    </cfRule>
  </conditionalFormatting>
  <conditionalFormatting sqref="AM127:AM135">
    <cfRule type="cellIs" priority="888" operator="equal" aboveAverage="0" equalAverage="0" bottom="0" percent="0" rank="0" text="" dxfId="3201">
      <formula>"INVALID"</formula>
    </cfRule>
  </conditionalFormatting>
  <conditionalFormatting sqref="AN127:AN135">
    <cfRule type="cellIs" priority="889" operator="equal" aboveAverage="0" equalAverage="0" bottom="0" percent="0" rank="0" text="" dxfId="3202">
      <formula>"INVALID"</formula>
    </cfRule>
  </conditionalFormatting>
  <conditionalFormatting sqref="AO127:AP135">
    <cfRule type="cellIs" priority="890" operator="equal" aboveAverage="0" equalAverage="0" bottom="0" percent="0" rank="0" text="" dxfId="3203">
      <formula>"INVALID"</formula>
    </cfRule>
  </conditionalFormatting>
  <conditionalFormatting sqref="AN127:AN135">
    <cfRule type="cellIs" priority="891" operator="equal" aboveAverage="0" equalAverage="0" bottom="0" percent="0" rank="0" text="" dxfId="3204">
      <formula>"INVALID"</formula>
    </cfRule>
  </conditionalFormatting>
  <conditionalFormatting sqref="AO127:AO135">
    <cfRule type="cellIs" priority="892" operator="equal" aboveAverage="0" equalAverage="0" bottom="0" percent="0" rank="0" text="" dxfId="3205">
      <formula>"INVALID"</formula>
    </cfRule>
  </conditionalFormatting>
  <conditionalFormatting sqref="AP127:AP135">
    <cfRule type="cellIs" priority="893" operator="equal" aboveAverage="0" equalAverage="0" bottom="0" percent="0" rank="0" text="" dxfId="3206">
      <formula>"INVALID"</formula>
    </cfRule>
  </conditionalFormatting>
  <conditionalFormatting sqref="AQ127:AQ135">
    <cfRule type="cellIs" priority="894" operator="equal" aboveAverage="0" equalAverage="0" bottom="0" percent="0" rank="0" text="" dxfId="3207">
      <formula>"INVALID"</formula>
    </cfRule>
  </conditionalFormatting>
  <conditionalFormatting sqref="AT127:AT135">
    <cfRule type="expression" priority="895" aboveAverage="0" equalAverage="0" bottom="0" percent="0" rank="0" text="" dxfId="3208">
      <formula>NOT($AM127)</formula>
    </cfRule>
    <cfRule type="expression" priority="896" aboveAverage="0" equalAverage="0" bottom="0" percent="0" rank="0" text="" dxfId="3209">
      <formula>RIGHT($AT127, 1)="*"</formula>
    </cfRule>
  </conditionalFormatting>
  <conditionalFormatting sqref="BC127:BD135">
    <cfRule type="expression" priority="897" aboveAverage="0" equalAverage="0" bottom="0" percent="0" rank="0" text="" dxfId="3210">
      <formula>NOT($AQ127)</formula>
    </cfRule>
  </conditionalFormatting>
  <conditionalFormatting sqref="AV127:AV135">
    <cfRule type="expression" priority="898" aboveAverage="0" equalAverage="0" bottom="0" percent="0" rank="0" text="" dxfId="3211">
      <formula>NOT($AN127)</formula>
    </cfRule>
  </conditionalFormatting>
  <conditionalFormatting sqref="AR127:AR135">
    <cfRule type="cellIs" priority="899" operator="equal" aboveAverage="0" equalAverage="0" bottom="0" percent="0" rank="0" text="" dxfId="3212">
      <formula>0</formula>
    </cfRule>
  </conditionalFormatting>
  <conditionalFormatting sqref="AR127:AR135">
    <cfRule type="cellIs" priority="900" operator="equal" aboveAverage="0" equalAverage="0" bottom="0" percent="0" rank="0" text="" dxfId="3213">
      <formula>"INVALID"</formula>
    </cfRule>
  </conditionalFormatting>
  <conditionalFormatting sqref="AR127:AR135">
    <cfRule type="cellIs" priority="901" operator="equal" aboveAverage="0" equalAverage="0" bottom="0" percent="0" rank="0" text="" dxfId="3214">
      <formula>"INVALID"</formula>
    </cfRule>
  </conditionalFormatting>
  <conditionalFormatting sqref="AG136:AI137 AL136:AL137">
    <cfRule type="cellIs" priority="902" operator="equal" aboveAverage="0" equalAverage="0" bottom="0" percent="0" rank="0" text="" dxfId="3215">
      <formula>"INVALID"</formula>
    </cfRule>
  </conditionalFormatting>
  <conditionalFormatting sqref="AU136:AU137">
    <cfRule type="cellIs" priority="903" operator="equal" aboveAverage="0" equalAverage="0" bottom="0" percent="0" rank="0" text="" dxfId="3216">
      <formula>"Not Assigned"</formula>
    </cfRule>
  </conditionalFormatting>
  <conditionalFormatting sqref="AM136:AM137">
    <cfRule type="cellIs" priority="904" operator="equal" aboveAverage="0" equalAverage="0" bottom="0" percent="0" rank="0" text="" dxfId="3217">
      <formula>0</formula>
    </cfRule>
  </conditionalFormatting>
  <conditionalFormatting sqref="AN136:AN137">
    <cfRule type="cellIs" priority="905" operator="equal" aboveAverage="0" equalAverage="0" bottom="0" percent="0" rank="0" text="" dxfId="3218">
      <formula>0</formula>
    </cfRule>
  </conditionalFormatting>
  <conditionalFormatting sqref="AO136:AO137">
    <cfRule type="cellIs" priority="906" operator="equal" aboveAverage="0" equalAverage="0" bottom="0" percent="0" rank="0" text="" dxfId="3219">
      <formula>0</formula>
    </cfRule>
  </conditionalFormatting>
  <conditionalFormatting sqref="AP136:AP137">
    <cfRule type="cellIs" priority="907" operator="equal" aboveAverage="0" equalAverage="0" bottom="0" percent="0" rank="0" text="" dxfId="3220">
      <formula>0</formula>
    </cfRule>
  </conditionalFormatting>
  <conditionalFormatting sqref="AQ136:AQ137">
    <cfRule type="cellIs" priority="908" operator="equal" aboveAverage="0" equalAverage="0" bottom="0" percent="0" rank="0" text="" dxfId="3221">
      <formula>0</formula>
    </cfRule>
  </conditionalFormatting>
  <conditionalFormatting sqref="AS136:AS137">
    <cfRule type="cellIs" priority="909" operator="equal" aboveAverage="0" equalAverage="0" bottom="0" percent="0" rank="0" text="" dxfId="3222">
      <formula>"INVALID"</formula>
    </cfRule>
  </conditionalFormatting>
  <conditionalFormatting sqref="AM136:AM137">
    <cfRule type="cellIs" priority="910" operator="equal" aboveAverage="0" equalAverage="0" bottom="0" percent="0" rank="0" text="" dxfId="3223">
      <formula>"INVALID"</formula>
    </cfRule>
  </conditionalFormatting>
  <conditionalFormatting sqref="AN136:AN137">
    <cfRule type="cellIs" priority="911" operator="equal" aboveAverage="0" equalAverage="0" bottom="0" percent="0" rank="0" text="" dxfId="3224">
      <formula>"INVALID"</formula>
    </cfRule>
  </conditionalFormatting>
  <conditionalFormatting sqref="AO136:AP137">
    <cfRule type="cellIs" priority="912" operator="equal" aboveAverage="0" equalAverage="0" bottom="0" percent="0" rank="0" text="" dxfId="3225">
      <formula>"INVALID"</formula>
    </cfRule>
  </conditionalFormatting>
  <conditionalFormatting sqref="AN136:AN137">
    <cfRule type="cellIs" priority="913" operator="equal" aboveAverage="0" equalAverage="0" bottom="0" percent="0" rank="0" text="" dxfId="3226">
      <formula>"INVALID"</formula>
    </cfRule>
  </conditionalFormatting>
  <conditionalFormatting sqref="AO136:AO137">
    <cfRule type="cellIs" priority="914" operator="equal" aboveAverage="0" equalAverage="0" bottom="0" percent="0" rank="0" text="" dxfId="3227">
      <formula>"INVALID"</formula>
    </cfRule>
  </conditionalFormatting>
  <conditionalFormatting sqref="AP136:AP137">
    <cfRule type="cellIs" priority="915" operator="equal" aboveAverage="0" equalAverage="0" bottom="0" percent="0" rank="0" text="" dxfId="3228">
      <formula>"INVALID"</formula>
    </cfRule>
  </conditionalFormatting>
  <conditionalFormatting sqref="AQ136:AQ137">
    <cfRule type="cellIs" priority="916" operator="equal" aboveAverage="0" equalAverage="0" bottom="0" percent="0" rank="0" text="" dxfId="3229">
      <formula>"INVALID"</formula>
    </cfRule>
  </conditionalFormatting>
  <conditionalFormatting sqref="AR136:AR137">
    <cfRule type="cellIs" priority="917" operator="equal" aboveAverage="0" equalAverage="0" bottom="0" percent="0" rank="0" text="" dxfId="3230">
      <formula>0</formula>
    </cfRule>
  </conditionalFormatting>
  <conditionalFormatting sqref="AR136:AR137">
    <cfRule type="cellIs" priority="918" operator="equal" aboveAverage="0" equalAverage="0" bottom="0" percent="0" rank="0" text="" dxfId="3231">
      <formula>"INVALID"</formula>
    </cfRule>
  </conditionalFormatting>
  <conditionalFormatting sqref="AR136:AR137">
    <cfRule type="cellIs" priority="919" operator="equal" aboveAverage="0" equalAverage="0" bottom="0" percent="0" rank="0" text="" dxfId="3232">
      <formula>"INVALID"</formula>
    </cfRule>
  </conditionalFormatting>
  <conditionalFormatting sqref="AV138">
    <cfRule type="expression" priority="920" aboveAverage="0" equalAverage="0" bottom="0" percent="0" rank="0" text="" dxfId="3233">
      <formula>EXACT(AI138, "INVALID")</formula>
    </cfRule>
  </conditionalFormatting>
  <conditionalFormatting sqref="BC138">
    <cfRule type="expression" priority="921" aboveAverage="0" equalAverage="0" bottom="0" percent="0" rank="0" text="" dxfId="3234">
      <formula>AND(NOT(ISBLANK(BC138)), EXACT(AI138, "INVALID"))</formula>
    </cfRule>
  </conditionalFormatting>
  <conditionalFormatting sqref="BD138">
    <cfRule type="expression" priority="922" aboveAverage="0" equalAverage="0" bottom="0" percent="0" rank="0" text="" dxfId="3235">
      <formula>AND(NOT(ISBLANK(BD138)), EXACT(AI138, "INVALID"))</formula>
    </cfRule>
  </conditionalFormatting>
  <conditionalFormatting sqref="AU138">
    <cfRule type="expression" priority="923" aboveAverage="0" equalAverage="0" bottom="0" percent="0" rank="0" text="" dxfId="3236">
      <formula>NOT($AO138)</formula>
    </cfRule>
  </conditionalFormatting>
  <conditionalFormatting sqref="AT138">
    <cfRule type="expression" priority="924" aboveAverage="0" equalAverage="0" bottom="0" percent="0" rank="0" text="" dxfId="3237">
      <formula>REPLACE($AT138,8,LEN($AT138),"")="unused_"</formula>
    </cfRule>
  </conditionalFormatting>
  <conditionalFormatting sqref="AT138">
    <cfRule type="expression" priority="925" aboveAverage="0" equalAverage="0" bottom="0" percent="0" rank="0" text="" dxfId="3238">
      <formula>NOT($AM138)</formula>
    </cfRule>
    <cfRule type="expression" priority="926" aboveAverage="0" equalAverage="0" bottom="0" percent="0" rank="0" text="" dxfId="3239">
      <formula>RIGHT($AT138, 1)="*"</formula>
    </cfRule>
  </conditionalFormatting>
  <conditionalFormatting sqref="AV138">
    <cfRule type="expression" priority="927" aboveAverage="0" equalAverage="0" bottom="0" percent="0" rank="0" text="" dxfId="3240">
      <formula>NOT($AQ138)</formula>
    </cfRule>
  </conditionalFormatting>
  <conditionalFormatting sqref="AV138">
    <cfRule type="expression" priority="928" aboveAverage="0" equalAverage="0" bottom="0" percent="0" rank="0" text="" dxfId="3241">
      <formula>NOT($AN138)</formula>
    </cfRule>
  </conditionalFormatting>
  <conditionalFormatting sqref="AG138:AI138 AL138">
    <cfRule type="cellIs" priority="929" operator="equal" aboveAverage="0" equalAverage="0" bottom="0" percent="0" rank="0" text="" dxfId="3242">
      <formula>"INVALID"</formula>
    </cfRule>
  </conditionalFormatting>
  <conditionalFormatting sqref="AU138">
    <cfRule type="cellIs" priority="930" operator="equal" aboveAverage="0" equalAverage="0" bottom="0" percent="0" rank="0" text="" dxfId="3243">
      <formula>"Not Assigned"</formula>
    </cfRule>
  </conditionalFormatting>
  <conditionalFormatting sqref="AM138">
    <cfRule type="cellIs" priority="931" operator="equal" aboveAverage="0" equalAverage="0" bottom="0" percent="0" rank="0" text="" dxfId="3244">
      <formula>0</formula>
    </cfRule>
  </conditionalFormatting>
  <conditionalFormatting sqref="AN138">
    <cfRule type="cellIs" priority="932" operator="equal" aboveAverage="0" equalAverage="0" bottom="0" percent="0" rank="0" text="" dxfId="3245">
      <formula>0</formula>
    </cfRule>
  </conditionalFormatting>
  <conditionalFormatting sqref="AO138">
    <cfRule type="cellIs" priority="933" operator="equal" aboveAverage="0" equalAverage="0" bottom="0" percent="0" rank="0" text="" dxfId="3246">
      <formula>0</formula>
    </cfRule>
  </conditionalFormatting>
  <conditionalFormatting sqref="AP138">
    <cfRule type="cellIs" priority="934" operator="equal" aboveAverage="0" equalAverage="0" bottom="0" percent="0" rank="0" text="" dxfId="3247">
      <formula>0</formula>
    </cfRule>
  </conditionalFormatting>
  <conditionalFormatting sqref="AQ138">
    <cfRule type="cellIs" priority="935" operator="equal" aboveAverage="0" equalAverage="0" bottom="0" percent="0" rank="0" text="" dxfId="3248">
      <formula>0</formula>
    </cfRule>
  </conditionalFormatting>
  <conditionalFormatting sqref="AS138">
    <cfRule type="cellIs" priority="936" operator="equal" aboveAverage="0" equalAverage="0" bottom="0" percent="0" rank="0" text="" dxfId="3249">
      <formula>"INVALID"</formula>
    </cfRule>
  </conditionalFormatting>
  <conditionalFormatting sqref="AM138">
    <cfRule type="cellIs" priority="937" operator="equal" aboveAverage="0" equalAverage="0" bottom="0" percent="0" rank="0" text="" dxfId="3250">
      <formula>"INVALID"</formula>
    </cfRule>
  </conditionalFormatting>
  <conditionalFormatting sqref="AN138">
    <cfRule type="cellIs" priority="938" operator="equal" aboveAverage="0" equalAverage="0" bottom="0" percent="0" rank="0" text="" dxfId="3251">
      <formula>"INVALID"</formula>
    </cfRule>
  </conditionalFormatting>
  <conditionalFormatting sqref="AO138:AP138">
    <cfRule type="cellIs" priority="939" operator="equal" aboveAverage="0" equalAverage="0" bottom="0" percent="0" rank="0" text="" dxfId="3252">
      <formula>"INVALID"</formula>
    </cfRule>
  </conditionalFormatting>
  <conditionalFormatting sqref="AN138">
    <cfRule type="cellIs" priority="940" operator="equal" aboveAverage="0" equalAverage="0" bottom="0" percent="0" rank="0" text="" dxfId="3253">
      <formula>"INVALID"</formula>
    </cfRule>
  </conditionalFormatting>
  <conditionalFormatting sqref="AO138">
    <cfRule type="cellIs" priority="941" operator="equal" aboveAverage="0" equalAverage="0" bottom="0" percent="0" rank="0" text="" dxfId="3254">
      <formula>"INVALID"</formula>
    </cfRule>
  </conditionalFormatting>
  <conditionalFormatting sqref="AP138">
    <cfRule type="cellIs" priority="942" operator="equal" aboveAverage="0" equalAverage="0" bottom="0" percent="0" rank="0" text="" dxfId="3255">
      <formula>"INVALID"</formula>
    </cfRule>
  </conditionalFormatting>
  <conditionalFormatting sqref="AQ138">
    <cfRule type="cellIs" priority="943" operator="equal" aboveAverage="0" equalAverage="0" bottom="0" percent="0" rank="0" text="" dxfId="3256">
      <formula>"INVALID"</formula>
    </cfRule>
  </conditionalFormatting>
  <conditionalFormatting sqref="AR138">
    <cfRule type="cellIs" priority="944" operator="equal" aboveAverage="0" equalAverage="0" bottom="0" percent="0" rank="0" text="" dxfId="3257">
      <formula>0</formula>
    </cfRule>
  </conditionalFormatting>
  <conditionalFormatting sqref="AR138">
    <cfRule type="cellIs" priority="945" operator="equal" aboveAverage="0" equalAverage="0" bottom="0" percent="0" rank="0" text="" dxfId="3258">
      <formula>"INVALID"</formula>
    </cfRule>
  </conditionalFormatting>
  <conditionalFormatting sqref="AR138">
    <cfRule type="cellIs" priority="946" operator="equal" aboveAverage="0" equalAverage="0" bottom="0" percent="0" rank="0" text="" dxfId="3259">
      <formula>"INVALID"</formula>
    </cfRule>
  </conditionalFormatting>
  <conditionalFormatting sqref="AV107">
    <cfRule type="expression" priority="947" aboveAverage="0" equalAverage="0" bottom="0" percent="0" rank="0" text="" dxfId="3260">
      <formula>NOT($AQ107)</formula>
    </cfRule>
  </conditionalFormatting>
  <conditionalFormatting sqref="AL107 AG107:AI107">
    <cfRule type="cellIs" priority="948" operator="equal" aboveAverage="0" equalAverage="0" bottom="0" percent="0" rank="0" text="" dxfId="3261">
      <formula>"INVALID"</formula>
    </cfRule>
  </conditionalFormatting>
  <conditionalFormatting sqref="AU107">
    <cfRule type="cellIs" priority="949" operator="equal" aboveAverage="0" equalAverage="0" bottom="0" percent="0" rank="0" text="" dxfId="3262">
      <formula>"Not Assigned"</formula>
    </cfRule>
  </conditionalFormatting>
  <conditionalFormatting sqref="AV107">
    <cfRule type="expression" priority="950" aboveAverage="0" equalAverage="0" bottom="0" percent="0" rank="0" text="" dxfId="3263">
      <formula>EXACT(AI107, "INVALID")</formula>
    </cfRule>
  </conditionalFormatting>
  <conditionalFormatting sqref="BC107">
    <cfRule type="expression" priority="951" aboveAverage="0" equalAverage="0" bottom="0" percent="0" rank="0" text="" dxfId="3264">
      <formula>AND(NOT(ISBLANK(BC107)), EXACT(AI107, "INVALID"))</formula>
    </cfRule>
  </conditionalFormatting>
  <conditionalFormatting sqref="BD107">
    <cfRule type="expression" priority="952" aboveAverage="0" equalAverage="0" bottom="0" percent="0" rank="0" text="" dxfId="3265">
      <formula>AND(NOT(ISBLANK(BD107)), EXACT(AI107, "INVALID"))</formula>
    </cfRule>
  </conditionalFormatting>
  <conditionalFormatting sqref="AU107">
    <cfRule type="expression" priority="953" aboveAverage="0" equalAverage="0" bottom="0" percent="0" rank="0" text="" dxfId="3266">
      <formula>NOT($AO107)</formula>
    </cfRule>
  </conditionalFormatting>
  <conditionalFormatting sqref="AT107">
    <cfRule type="expression" priority="954" aboveAverage="0" equalAverage="0" bottom="0" percent="0" rank="0" text="" dxfId="3267">
      <formula>REPLACE($AT107,8,LEN($AT107),"")="unused_"</formula>
    </cfRule>
  </conditionalFormatting>
  <conditionalFormatting sqref="AM107">
    <cfRule type="cellIs" priority="955" operator="equal" aboveAverage="0" equalAverage="0" bottom="0" percent="0" rank="0" text="" dxfId="3268">
      <formula>0</formula>
    </cfRule>
  </conditionalFormatting>
  <conditionalFormatting sqref="AN107">
    <cfRule type="cellIs" priority="956" operator="equal" aboveAverage="0" equalAverage="0" bottom="0" percent="0" rank="0" text="" dxfId="3269">
      <formula>0</formula>
    </cfRule>
  </conditionalFormatting>
  <conditionalFormatting sqref="AO107">
    <cfRule type="cellIs" priority="957" operator="equal" aboveAverage="0" equalAverage="0" bottom="0" percent="0" rank="0" text="" dxfId="3270">
      <formula>0</formula>
    </cfRule>
  </conditionalFormatting>
  <conditionalFormatting sqref="AP107">
    <cfRule type="cellIs" priority="958" operator="equal" aboveAverage="0" equalAverage="0" bottom="0" percent="0" rank="0" text="" dxfId="3271">
      <formula>0</formula>
    </cfRule>
  </conditionalFormatting>
  <conditionalFormatting sqref="AQ107">
    <cfRule type="cellIs" priority="959" operator="equal" aboveAverage="0" equalAverage="0" bottom="0" percent="0" rank="0" text="" dxfId="3272">
      <formula>0</formula>
    </cfRule>
  </conditionalFormatting>
  <conditionalFormatting sqref="AS107">
    <cfRule type="cellIs" priority="960" operator="equal" aboveAverage="0" equalAverage="0" bottom="0" percent="0" rank="0" text="" dxfId="3273">
      <formula>"INVALID"</formula>
    </cfRule>
  </conditionalFormatting>
  <conditionalFormatting sqref="AM107">
    <cfRule type="cellIs" priority="961" operator="equal" aboveAverage="0" equalAverage="0" bottom="0" percent="0" rank="0" text="" dxfId="3274">
      <formula>"INVALID"</formula>
    </cfRule>
  </conditionalFormatting>
  <conditionalFormatting sqref="AN107">
    <cfRule type="cellIs" priority="962" operator="equal" aboveAverage="0" equalAverage="0" bottom="0" percent="0" rank="0" text="" dxfId="3275">
      <formula>"INVALID"</formula>
    </cfRule>
  </conditionalFormatting>
  <conditionalFormatting sqref="AO107:AP107">
    <cfRule type="cellIs" priority="963" operator="equal" aboveAverage="0" equalAverage="0" bottom="0" percent="0" rank="0" text="" dxfId="3276">
      <formula>"INVALID"</formula>
    </cfRule>
  </conditionalFormatting>
  <conditionalFormatting sqref="AN107">
    <cfRule type="cellIs" priority="964" operator="equal" aboveAverage="0" equalAverage="0" bottom="0" percent="0" rank="0" text="" dxfId="3277">
      <formula>"INVALID"</formula>
    </cfRule>
  </conditionalFormatting>
  <conditionalFormatting sqref="AO107">
    <cfRule type="cellIs" priority="965" operator="equal" aboveAverage="0" equalAverage="0" bottom="0" percent="0" rank="0" text="" dxfId="3278">
      <formula>"INVALID"</formula>
    </cfRule>
  </conditionalFormatting>
  <conditionalFormatting sqref="AP107">
    <cfRule type="cellIs" priority="966" operator="equal" aboveAverage="0" equalAverage="0" bottom="0" percent="0" rank="0" text="" dxfId="3279">
      <formula>"INVALID"</formula>
    </cfRule>
  </conditionalFormatting>
  <conditionalFormatting sqref="AQ107">
    <cfRule type="cellIs" priority="967" operator="equal" aboveAverage="0" equalAverage="0" bottom="0" percent="0" rank="0" text="" dxfId="3280">
      <formula>"INVALID"</formula>
    </cfRule>
  </conditionalFormatting>
  <conditionalFormatting sqref="AT107">
    <cfRule type="expression" priority="968" aboveAverage="0" equalAverage="0" bottom="0" percent="0" rank="0" text="" dxfId="3281">
      <formula>NOT($AM107)</formula>
    </cfRule>
    <cfRule type="expression" priority="969" aboveAverage="0" equalAverage="0" bottom="0" percent="0" rank="0" text="" dxfId="3282">
      <formula>RIGHT($AT107, 1)="*"</formula>
    </cfRule>
  </conditionalFormatting>
  <conditionalFormatting sqref="BC107:BD107">
    <cfRule type="expression" priority="970" aboveAverage="0" equalAverage="0" bottom="0" percent="0" rank="0" text="" dxfId="3283">
      <formula>NOT($AQ107)</formula>
    </cfRule>
  </conditionalFormatting>
  <conditionalFormatting sqref="AV107">
    <cfRule type="expression" priority="971" aboveAverage="0" equalAverage="0" bottom="0" percent="0" rank="0" text="" dxfId="3284">
      <formula>NOT($AN107)</formula>
    </cfRule>
  </conditionalFormatting>
  <conditionalFormatting sqref="AR107">
    <cfRule type="cellIs" priority="972" operator="equal" aboveAverage="0" equalAverage="0" bottom="0" percent="0" rank="0" text="" dxfId="3285">
      <formula>0</formula>
    </cfRule>
  </conditionalFormatting>
  <conditionalFormatting sqref="AR107">
    <cfRule type="cellIs" priority="973" operator="equal" aboveAverage="0" equalAverage="0" bottom="0" percent="0" rank="0" text="" dxfId="3286">
      <formula>"INVALID"</formula>
    </cfRule>
  </conditionalFormatting>
  <conditionalFormatting sqref="AR107">
    <cfRule type="cellIs" priority="974" operator="equal" aboveAverage="0" equalAverage="0" bottom="0" percent="0" rank="0" text="" dxfId="3287">
      <formula>"INVALID"</formula>
    </cfRule>
  </conditionalFormatting>
  <conditionalFormatting sqref="AV108">
    <cfRule type="expression" priority="975" aboveAverage="0" equalAverage="0" bottom="0" percent="0" rank="0" text="" dxfId="3288">
      <formula>NOT($AQ108)</formula>
    </cfRule>
  </conditionalFormatting>
  <conditionalFormatting sqref="AL108 AG108:AI108">
    <cfRule type="cellIs" priority="976" operator="equal" aboveAverage="0" equalAverage="0" bottom="0" percent="0" rank="0" text="" dxfId="3289">
      <formula>"INVALID"</formula>
    </cfRule>
  </conditionalFormatting>
  <conditionalFormatting sqref="AU108">
    <cfRule type="cellIs" priority="977" operator="equal" aboveAverage="0" equalAverage="0" bottom="0" percent="0" rank="0" text="" dxfId="3290">
      <formula>"Not Assigned"</formula>
    </cfRule>
  </conditionalFormatting>
  <conditionalFormatting sqref="AV108">
    <cfRule type="expression" priority="978" aboveAverage="0" equalAverage="0" bottom="0" percent="0" rank="0" text="" dxfId="3291">
      <formula>EXACT(AI108, "INVALID")</formula>
    </cfRule>
  </conditionalFormatting>
  <conditionalFormatting sqref="BC108">
    <cfRule type="expression" priority="979" aboveAverage="0" equalAverage="0" bottom="0" percent="0" rank="0" text="" dxfId="3292">
      <formula>AND(NOT(ISBLANK(BC108)), EXACT(AI108, "INVALID"))</formula>
    </cfRule>
  </conditionalFormatting>
  <conditionalFormatting sqref="BD108">
    <cfRule type="expression" priority="980" aboveAverage="0" equalAverage="0" bottom="0" percent="0" rank="0" text="" dxfId="3293">
      <formula>AND(NOT(ISBLANK(BD108)), EXACT(AI108, "INVALID"))</formula>
    </cfRule>
  </conditionalFormatting>
  <conditionalFormatting sqref="AU108">
    <cfRule type="expression" priority="981" aboveAverage="0" equalAverage="0" bottom="0" percent="0" rank="0" text="" dxfId="3294">
      <formula>NOT($AO108)</formula>
    </cfRule>
  </conditionalFormatting>
  <conditionalFormatting sqref="AT108">
    <cfRule type="expression" priority="982" aboveAverage="0" equalAverage="0" bottom="0" percent="0" rank="0" text="" dxfId="3295">
      <formula>REPLACE($AT108,8,LEN($AT108),"")="unused_"</formula>
    </cfRule>
  </conditionalFormatting>
  <conditionalFormatting sqref="AM108">
    <cfRule type="cellIs" priority="983" operator="equal" aboveAverage="0" equalAverage="0" bottom="0" percent="0" rank="0" text="" dxfId="3296">
      <formula>0</formula>
    </cfRule>
  </conditionalFormatting>
  <conditionalFormatting sqref="AN108">
    <cfRule type="cellIs" priority="984" operator="equal" aboveAverage="0" equalAverage="0" bottom="0" percent="0" rank="0" text="" dxfId="3297">
      <formula>0</formula>
    </cfRule>
  </conditionalFormatting>
  <conditionalFormatting sqref="AO108">
    <cfRule type="cellIs" priority="985" operator="equal" aboveAverage="0" equalAverage="0" bottom="0" percent="0" rank="0" text="" dxfId="3298">
      <formula>0</formula>
    </cfRule>
  </conditionalFormatting>
  <conditionalFormatting sqref="AP108">
    <cfRule type="cellIs" priority="986" operator="equal" aboveAverage="0" equalAverage="0" bottom="0" percent="0" rank="0" text="" dxfId="3299">
      <formula>0</formula>
    </cfRule>
  </conditionalFormatting>
  <conditionalFormatting sqref="AQ108">
    <cfRule type="cellIs" priority="987" operator="equal" aboveAverage="0" equalAverage="0" bottom="0" percent="0" rank="0" text="" dxfId="3300">
      <formula>0</formula>
    </cfRule>
  </conditionalFormatting>
  <conditionalFormatting sqref="AS108">
    <cfRule type="cellIs" priority="988" operator="equal" aboveAverage="0" equalAverage="0" bottom="0" percent="0" rank="0" text="" dxfId="3301">
      <formula>"INVALID"</formula>
    </cfRule>
  </conditionalFormatting>
  <conditionalFormatting sqref="AM108">
    <cfRule type="cellIs" priority="989" operator="equal" aboveAverage="0" equalAverage="0" bottom="0" percent="0" rank="0" text="" dxfId="3302">
      <formula>"INVALID"</formula>
    </cfRule>
  </conditionalFormatting>
  <conditionalFormatting sqref="AN108">
    <cfRule type="cellIs" priority="990" operator="equal" aboveAverage="0" equalAverage="0" bottom="0" percent="0" rank="0" text="" dxfId="3303">
      <formula>"INVALID"</formula>
    </cfRule>
  </conditionalFormatting>
  <conditionalFormatting sqref="AO108:AP108">
    <cfRule type="cellIs" priority="991" operator="equal" aboveAverage="0" equalAverage="0" bottom="0" percent="0" rank="0" text="" dxfId="3304">
      <formula>"INVALID"</formula>
    </cfRule>
  </conditionalFormatting>
  <conditionalFormatting sqref="AN108">
    <cfRule type="cellIs" priority="992" operator="equal" aboveAverage="0" equalAverage="0" bottom="0" percent="0" rank="0" text="" dxfId="3305">
      <formula>"INVALID"</formula>
    </cfRule>
  </conditionalFormatting>
  <conditionalFormatting sqref="AO108">
    <cfRule type="cellIs" priority="993" operator="equal" aboveAverage="0" equalAverage="0" bottom="0" percent="0" rank="0" text="" dxfId="3306">
      <formula>"INVALID"</formula>
    </cfRule>
  </conditionalFormatting>
  <conditionalFormatting sqref="AP108">
    <cfRule type="cellIs" priority="994" operator="equal" aboveAverage="0" equalAverage="0" bottom="0" percent="0" rank="0" text="" dxfId="3307">
      <formula>"INVALID"</formula>
    </cfRule>
  </conditionalFormatting>
  <conditionalFormatting sqref="AQ108">
    <cfRule type="cellIs" priority="995" operator="equal" aboveAverage="0" equalAverage="0" bottom="0" percent="0" rank="0" text="" dxfId="3308">
      <formula>"INVALID"</formula>
    </cfRule>
  </conditionalFormatting>
  <conditionalFormatting sqref="AT108">
    <cfRule type="expression" priority="996" aboveAverage="0" equalAverage="0" bottom="0" percent="0" rank="0" text="" dxfId="3309">
      <formula>NOT($AM108)</formula>
    </cfRule>
    <cfRule type="expression" priority="997" aboveAverage="0" equalAverage="0" bottom="0" percent="0" rank="0" text="" dxfId="3310">
      <formula>RIGHT($AT108, 1)="*"</formula>
    </cfRule>
  </conditionalFormatting>
  <conditionalFormatting sqref="BC108:BD108">
    <cfRule type="expression" priority="998" aboveAverage="0" equalAverage="0" bottom="0" percent="0" rank="0" text="" dxfId="3311">
      <formula>NOT($AQ108)</formula>
    </cfRule>
  </conditionalFormatting>
  <conditionalFormatting sqref="AV108">
    <cfRule type="expression" priority="999" aboveAverage="0" equalAverage="0" bottom="0" percent="0" rank="0" text="" dxfId="3312">
      <formula>NOT($AN108)</formula>
    </cfRule>
  </conditionalFormatting>
  <conditionalFormatting sqref="AR108">
    <cfRule type="cellIs" priority="1000" operator="equal" aboveAverage="0" equalAverage="0" bottom="0" percent="0" rank="0" text="" dxfId="3313">
      <formula>0</formula>
    </cfRule>
  </conditionalFormatting>
  <conditionalFormatting sqref="AR108">
    <cfRule type="cellIs" priority="1001" operator="equal" aboveAverage="0" equalAverage="0" bottom="0" percent="0" rank="0" text="" dxfId="3314">
      <formula>"INVALID"</formula>
    </cfRule>
  </conditionalFormatting>
  <conditionalFormatting sqref="AR108">
    <cfRule type="cellIs" priority="1002" operator="equal" aboveAverage="0" equalAverage="0" bottom="0" percent="0" rank="0" text="" dxfId="3315">
      <formula>"INVALID"</formula>
    </cfRule>
  </conditionalFormatting>
  <conditionalFormatting sqref="AG121:AI125 AL121:AL125">
    <cfRule type="cellIs" priority="1003" operator="equal" aboveAverage="0" equalAverage="0" bottom="0" percent="0" rank="0" text="" dxfId="3316">
      <formula>"INVALID"</formula>
    </cfRule>
  </conditionalFormatting>
  <conditionalFormatting sqref="AU121:AU125">
    <cfRule type="cellIs" priority="1004" operator="equal" aboveAverage="0" equalAverage="0" bottom="0" percent="0" rank="0" text="" dxfId="3317">
      <formula>"Not Assigned"</formula>
    </cfRule>
  </conditionalFormatting>
  <conditionalFormatting sqref="AV121:AV125">
    <cfRule type="expression" priority="1005" aboveAverage="0" equalAverage="0" bottom="0" percent="0" rank="0" text="" dxfId="3318">
      <formula>EXACT(AI121, "INVALID")</formula>
    </cfRule>
  </conditionalFormatting>
  <conditionalFormatting sqref="BC121:BC125">
    <cfRule type="expression" priority="1006" aboveAverage="0" equalAverage="0" bottom="0" percent="0" rank="0" text="" dxfId="3319">
      <formula>AND(NOT(ISBLANK(BC121)), EXACT(AI121, "INVALID"))</formula>
    </cfRule>
  </conditionalFormatting>
  <conditionalFormatting sqref="BD121:BD125">
    <cfRule type="expression" priority="1007" aboveAverage="0" equalAverage="0" bottom="0" percent="0" rank="0" text="" dxfId="3320">
      <formula>AND(NOT(ISBLANK(BD121)), EXACT(AI121, "INVALID"))</formula>
    </cfRule>
  </conditionalFormatting>
  <conditionalFormatting sqref="AU121:AU125">
    <cfRule type="expression" priority="1008" aboveAverage="0" equalAverage="0" bottom="0" percent="0" rank="0" text="" dxfId="3321">
      <formula>NOT($AO121)</formula>
    </cfRule>
  </conditionalFormatting>
  <conditionalFormatting sqref="AT121:AT125">
    <cfRule type="expression" priority="1009" aboveAverage="0" equalAverage="0" bottom="0" percent="0" rank="0" text="" dxfId="3322">
      <formula>REPLACE($AT121,8,LEN($AT121),"")="unused_"</formula>
    </cfRule>
  </conditionalFormatting>
  <conditionalFormatting sqref="AM121:AM125">
    <cfRule type="cellIs" priority="1010" operator="equal" aboveAverage="0" equalAverage="0" bottom="0" percent="0" rank="0" text="" dxfId="3323">
      <formula>0</formula>
    </cfRule>
  </conditionalFormatting>
  <conditionalFormatting sqref="AN121:AN125">
    <cfRule type="cellIs" priority="1011" operator="equal" aboveAverage="0" equalAverage="0" bottom="0" percent="0" rank="0" text="" dxfId="3324">
      <formula>0</formula>
    </cfRule>
  </conditionalFormatting>
  <conditionalFormatting sqref="AO121:AO125">
    <cfRule type="cellIs" priority="1012" operator="equal" aboveAverage="0" equalAverage="0" bottom="0" percent="0" rank="0" text="" dxfId="3325">
      <formula>0</formula>
    </cfRule>
  </conditionalFormatting>
  <conditionalFormatting sqref="AP121:AP125">
    <cfRule type="cellIs" priority="1013" operator="equal" aboveAverage="0" equalAverage="0" bottom="0" percent="0" rank="0" text="" dxfId="3326">
      <formula>0</formula>
    </cfRule>
  </conditionalFormatting>
  <conditionalFormatting sqref="AQ121:AQ125">
    <cfRule type="cellIs" priority="1014" operator="equal" aboveAverage="0" equalAverage="0" bottom="0" percent="0" rank="0" text="" dxfId="3327">
      <formula>0</formula>
    </cfRule>
  </conditionalFormatting>
  <conditionalFormatting sqref="AS121:AS125">
    <cfRule type="cellIs" priority="1015" operator="equal" aboveAverage="0" equalAverage="0" bottom="0" percent="0" rank="0" text="" dxfId="3328">
      <formula>"INVALID"</formula>
    </cfRule>
  </conditionalFormatting>
  <conditionalFormatting sqref="AM121:AM125">
    <cfRule type="cellIs" priority="1016" operator="equal" aboveAverage="0" equalAverage="0" bottom="0" percent="0" rank="0" text="" dxfId="3329">
      <formula>"INVALID"</formula>
    </cfRule>
  </conditionalFormatting>
  <conditionalFormatting sqref="AN121:AN125">
    <cfRule type="cellIs" priority="1017" operator="equal" aboveAverage="0" equalAverage="0" bottom="0" percent="0" rank="0" text="" dxfId="3330">
      <formula>"INVALID"</formula>
    </cfRule>
  </conditionalFormatting>
  <conditionalFormatting sqref="AO121:AP125">
    <cfRule type="cellIs" priority="1018" operator="equal" aboveAverage="0" equalAverage="0" bottom="0" percent="0" rank="0" text="" dxfId="3331">
      <formula>"INVALID"</formula>
    </cfRule>
  </conditionalFormatting>
  <conditionalFormatting sqref="AN121:AN125">
    <cfRule type="cellIs" priority="1019" operator="equal" aboveAverage="0" equalAverage="0" bottom="0" percent="0" rank="0" text="" dxfId="3332">
      <formula>"INVALID"</formula>
    </cfRule>
  </conditionalFormatting>
  <conditionalFormatting sqref="AO121:AO125">
    <cfRule type="cellIs" priority="1020" operator="equal" aboveAverage="0" equalAverage="0" bottom="0" percent="0" rank="0" text="" dxfId="3333">
      <formula>"INVALID"</formula>
    </cfRule>
  </conditionalFormatting>
  <conditionalFormatting sqref="AP121:AP125">
    <cfRule type="cellIs" priority="1021" operator="equal" aboveAverage="0" equalAverage="0" bottom="0" percent="0" rank="0" text="" dxfId="3334">
      <formula>"INVALID"</formula>
    </cfRule>
  </conditionalFormatting>
  <conditionalFormatting sqref="AQ121:AQ125">
    <cfRule type="cellIs" priority="1022" operator="equal" aboveAverage="0" equalAverage="0" bottom="0" percent="0" rank="0" text="" dxfId="3335">
      <formula>"INVALID"</formula>
    </cfRule>
  </conditionalFormatting>
  <conditionalFormatting sqref="AT121:AT125">
    <cfRule type="expression" priority="1023" aboveAverage="0" equalAverage="0" bottom="0" percent="0" rank="0" text="" dxfId="3336">
      <formula>NOT($AM121)</formula>
    </cfRule>
    <cfRule type="expression" priority="1024" aboveAverage="0" equalAverage="0" bottom="0" percent="0" rank="0" text="" dxfId="3337">
      <formula>RIGHT($AT121, 1)="*"</formula>
    </cfRule>
  </conditionalFormatting>
  <conditionalFormatting sqref="BC121:BD125">
    <cfRule type="expression" priority="1025" aboveAverage="0" equalAverage="0" bottom="0" percent="0" rank="0" text="" dxfId="3338">
      <formula>NOT($AQ121)</formula>
    </cfRule>
  </conditionalFormatting>
  <conditionalFormatting sqref="AV121:AV125">
    <cfRule type="expression" priority="1026" aboveAverage="0" equalAverage="0" bottom="0" percent="0" rank="0" text="" dxfId="3339">
      <formula>NOT($AN121)</formula>
    </cfRule>
  </conditionalFormatting>
  <conditionalFormatting sqref="AR121:AR125">
    <cfRule type="cellIs" priority="1027" operator="equal" aboveAverage="0" equalAverage="0" bottom="0" percent="0" rank="0" text="" dxfId="3340">
      <formula>0</formula>
    </cfRule>
  </conditionalFormatting>
  <conditionalFormatting sqref="AR121:AR125">
    <cfRule type="cellIs" priority="1028" operator="equal" aboveAverage="0" equalAverage="0" bottom="0" percent="0" rank="0" text="" dxfId="3341">
      <formula>"INVALID"</formula>
    </cfRule>
  </conditionalFormatting>
  <conditionalFormatting sqref="AR121:AR125">
    <cfRule type="cellIs" priority="1029" operator="equal" aboveAverage="0" equalAverage="0" bottom="0" percent="0" rank="0" text="" dxfId="3342">
      <formula>"INVALID"</formula>
    </cfRule>
  </conditionalFormatting>
  <conditionalFormatting sqref="AW122:AW123">
    <cfRule type="expression" priority="1030" aboveAverage="0" equalAverage="0" bottom="0" percent="0" rank="0" text="" dxfId="3343">
      <formula>NOT($AP122)</formula>
    </cfRule>
  </conditionalFormatting>
  <conditionalFormatting sqref="AW125">
    <cfRule type="expression" priority="1031" aboveAverage="0" equalAverage="0" bottom="0" percent="0" rank="0" text="" dxfId="3344">
      <formula>NOT($AP124)</formula>
    </cfRule>
  </conditionalFormatting>
  <conditionalFormatting sqref="AV148:AV149">
    <cfRule type="expression" priority="1032" aboveAverage="0" equalAverage="0" bottom="0" percent="0" rank="0" text="" dxfId="3345">
      <formula>EXACT(AI148, "INVALID")</formula>
    </cfRule>
  </conditionalFormatting>
  <conditionalFormatting sqref="BC148:BC149">
    <cfRule type="expression" priority="1033" aboveAverage="0" equalAverage="0" bottom="0" percent="0" rank="0" text="" dxfId="3346">
      <formula>AND(NOT(ISBLANK(BC148)), EXACT(AI148, "INVALID"))</formula>
    </cfRule>
  </conditionalFormatting>
  <conditionalFormatting sqref="BD148:BD149">
    <cfRule type="expression" priority="1034" aboveAverage="0" equalAverage="0" bottom="0" percent="0" rank="0" text="" dxfId="3347">
      <formula>AND(NOT(ISBLANK(BD148)), EXACT(AI148, "INVALID"))</formula>
    </cfRule>
  </conditionalFormatting>
  <conditionalFormatting sqref="AU148:AU149">
    <cfRule type="expression" priority="1035" aboveAverage="0" equalAverage="0" bottom="0" percent="0" rank="0" text="" dxfId="3348">
      <formula>NOT($AO148)</formula>
    </cfRule>
  </conditionalFormatting>
  <conditionalFormatting sqref="AT148:AT149">
    <cfRule type="expression" priority="1036" aboveAverage="0" equalAverage="0" bottom="0" percent="0" rank="0" text="" dxfId="3349">
      <formula>REPLACE($AT148,8,LEN($AT148),"")="unused_"</formula>
    </cfRule>
  </conditionalFormatting>
  <conditionalFormatting sqref="AT148:AT149">
    <cfRule type="expression" priority="1037" aboveAverage="0" equalAverage="0" bottom="0" percent="0" rank="0" text="" dxfId="3350">
      <formula>NOT($AM148)</formula>
    </cfRule>
    <cfRule type="expression" priority="1038" aboveAverage="0" equalAverage="0" bottom="0" percent="0" rank="0" text="" dxfId="3351">
      <formula>RIGHT($AT148, 1)="*"</formula>
    </cfRule>
  </conditionalFormatting>
  <conditionalFormatting sqref="AV139:AV149">
    <cfRule type="expression" priority="1039" aboveAverage="0" equalAverage="0" bottom="0" percent="0" rank="0" text="" dxfId="3352">
      <formula>NOT($AQ139)</formula>
    </cfRule>
  </conditionalFormatting>
  <conditionalFormatting sqref="AV148:AV149">
    <cfRule type="expression" priority="1040" aboveAverage="0" equalAverage="0" bottom="0" percent="0" rank="0" text="" dxfId="3353">
      <formula>NOT($AN148)</formula>
    </cfRule>
  </conditionalFormatting>
  <conditionalFormatting sqref="AG139:AI147 AL139:AL147">
    <cfRule type="cellIs" priority="1041" operator="equal" aboveAverage="0" equalAverage="0" bottom="0" percent="0" rank="0" text="" dxfId="3354">
      <formula>"INVALID"</formula>
    </cfRule>
  </conditionalFormatting>
  <conditionalFormatting sqref="AU139:AU147">
    <cfRule type="cellIs" priority="1042" operator="equal" aboveAverage="0" equalAverage="0" bottom="0" percent="0" rank="0" text="" dxfId="3355">
      <formula>"Not Assigned"</formula>
    </cfRule>
  </conditionalFormatting>
  <conditionalFormatting sqref="AV139:AV147">
    <cfRule type="expression" priority="1043" aboveAverage="0" equalAverage="0" bottom="0" percent="0" rank="0" text="" dxfId="3356">
      <formula>EXACT(AI139, "INVALID")</formula>
    </cfRule>
  </conditionalFormatting>
  <conditionalFormatting sqref="BC139:BC147">
    <cfRule type="expression" priority="1044" aboveAverage="0" equalAverage="0" bottom="0" percent="0" rank="0" text="" dxfId="3357">
      <formula>AND(NOT(ISBLANK(BC139)), EXACT(AI139, "INVALID"))</formula>
    </cfRule>
  </conditionalFormatting>
  <conditionalFormatting sqref="BD139:BD147">
    <cfRule type="expression" priority="1045" aboveAverage="0" equalAverage="0" bottom="0" percent="0" rank="0" text="" dxfId="3358">
      <formula>AND(NOT(ISBLANK(BD139)), EXACT(AI139, "INVALID"))</formula>
    </cfRule>
  </conditionalFormatting>
  <conditionalFormatting sqref="AU139:AU147">
    <cfRule type="expression" priority="1046" aboveAverage="0" equalAverage="0" bottom="0" percent="0" rank="0" text="" dxfId="3359">
      <formula>NOT($AO139)</formula>
    </cfRule>
  </conditionalFormatting>
  <conditionalFormatting sqref="AT139:AT147">
    <cfRule type="expression" priority="1047" aboveAverage="0" equalAverage="0" bottom="0" percent="0" rank="0" text="" dxfId="3360">
      <formula>REPLACE($AT139,8,LEN($AT139),"")="unused_"</formula>
    </cfRule>
  </conditionalFormatting>
  <conditionalFormatting sqref="AM139:AM147">
    <cfRule type="cellIs" priority="1048" operator="equal" aboveAverage="0" equalAverage="0" bottom="0" percent="0" rank="0" text="" dxfId="3361">
      <formula>0</formula>
    </cfRule>
  </conditionalFormatting>
  <conditionalFormatting sqref="AN139:AN147">
    <cfRule type="cellIs" priority="1049" operator="equal" aboveAverage="0" equalAverage="0" bottom="0" percent="0" rank="0" text="" dxfId="3362">
      <formula>0</formula>
    </cfRule>
  </conditionalFormatting>
  <conditionalFormatting sqref="AO139:AO147">
    <cfRule type="cellIs" priority="1050" operator="equal" aboveAverage="0" equalAverage="0" bottom="0" percent="0" rank="0" text="" dxfId="3363">
      <formula>0</formula>
    </cfRule>
  </conditionalFormatting>
  <conditionalFormatting sqref="AP139:AP147">
    <cfRule type="cellIs" priority="1051" operator="equal" aboveAverage="0" equalAverage="0" bottom="0" percent="0" rank="0" text="" dxfId="3364">
      <formula>0</formula>
    </cfRule>
  </conditionalFormatting>
  <conditionalFormatting sqref="AQ139:AQ147">
    <cfRule type="cellIs" priority="1052" operator="equal" aboveAverage="0" equalAverage="0" bottom="0" percent="0" rank="0" text="" dxfId="3365">
      <formula>0</formula>
    </cfRule>
  </conditionalFormatting>
  <conditionalFormatting sqref="AS139:AS147">
    <cfRule type="cellIs" priority="1053" operator="equal" aboveAverage="0" equalAverage="0" bottom="0" percent="0" rank="0" text="" dxfId="3366">
      <formula>"INVALID"</formula>
    </cfRule>
  </conditionalFormatting>
  <conditionalFormatting sqref="AM139:AM147">
    <cfRule type="cellIs" priority="1054" operator="equal" aboveAverage="0" equalAverage="0" bottom="0" percent="0" rank="0" text="" dxfId="3367">
      <formula>"INVALID"</formula>
    </cfRule>
  </conditionalFormatting>
  <conditionalFormatting sqref="AN139:AN147">
    <cfRule type="cellIs" priority="1055" operator="equal" aboveAverage="0" equalAverage="0" bottom="0" percent="0" rank="0" text="" dxfId="3368">
      <formula>"INVALID"</formula>
    </cfRule>
  </conditionalFormatting>
  <conditionalFormatting sqref="AO139:AP147">
    <cfRule type="cellIs" priority="1056" operator="equal" aboveAverage="0" equalAverage="0" bottom="0" percent="0" rank="0" text="" dxfId="3369">
      <formula>"INVALID"</formula>
    </cfRule>
  </conditionalFormatting>
  <conditionalFormatting sqref="AN139:AN147">
    <cfRule type="cellIs" priority="1057" operator="equal" aboveAverage="0" equalAverage="0" bottom="0" percent="0" rank="0" text="" dxfId="3370">
      <formula>"INVALID"</formula>
    </cfRule>
  </conditionalFormatting>
  <conditionalFormatting sqref="AO139:AO147">
    <cfRule type="cellIs" priority="1058" operator="equal" aboveAverage="0" equalAverage="0" bottom="0" percent="0" rank="0" text="" dxfId="3371">
      <formula>"INVALID"</formula>
    </cfRule>
  </conditionalFormatting>
  <conditionalFormatting sqref="AP139:AP147">
    <cfRule type="cellIs" priority="1059" operator="equal" aboveAverage="0" equalAverage="0" bottom="0" percent="0" rank="0" text="" dxfId="3372">
      <formula>"INVALID"</formula>
    </cfRule>
  </conditionalFormatting>
  <conditionalFormatting sqref="AQ139:AQ147">
    <cfRule type="cellIs" priority="1060" operator="equal" aboveAverage="0" equalAverage="0" bottom="0" percent="0" rank="0" text="" dxfId="3373">
      <formula>"INVALID"</formula>
    </cfRule>
  </conditionalFormatting>
  <conditionalFormatting sqref="AT139:AT147">
    <cfRule type="expression" priority="1061" aboveAverage="0" equalAverage="0" bottom="0" percent="0" rank="0" text="" dxfId="3374">
      <formula>NOT($AM139)</formula>
    </cfRule>
    <cfRule type="expression" priority="1062" aboveAverage="0" equalAverage="0" bottom="0" percent="0" rank="0" text="" dxfId="3375">
      <formula>RIGHT($AT139, 1)="*"</formula>
    </cfRule>
  </conditionalFormatting>
  <conditionalFormatting sqref="BC139:BD147">
    <cfRule type="expression" priority="1063" aboveAverage="0" equalAverage="0" bottom="0" percent="0" rank="0" text="" dxfId="3376">
      <formula>NOT($AQ139)</formula>
    </cfRule>
  </conditionalFormatting>
  <conditionalFormatting sqref="AV139:AV147">
    <cfRule type="expression" priority="1064" aboveAverage="0" equalAverage="0" bottom="0" percent="0" rank="0" text="" dxfId="3377">
      <formula>NOT($AN139)</formula>
    </cfRule>
  </conditionalFormatting>
  <conditionalFormatting sqref="AR139:AR147">
    <cfRule type="cellIs" priority="1065" operator="equal" aboveAverage="0" equalAverage="0" bottom="0" percent="0" rank="0" text="" dxfId="3378">
      <formula>0</formula>
    </cfRule>
  </conditionalFormatting>
  <conditionalFormatting sqref="AR139:AR147">
    <cfRule type="cellIs" priority="1066" operator="equal" aboveAverage="0" equalAverage="0" bottom="0" percent="0" rank="0" text="" dxfId="3379">
      <formula>"INVALID"</formula>
    </cfRule>
  </conditionalFormatting>
  <conditionalFormatting sqref="AR139:AR147">
    <cfRule type="cellIs" priority="1067" operator="equal" aboveAverage="0" equalAverage="0" bottom="0" percent="0" rank="0" text="" dxfId="3380">
      <formula>"INVALID"</formula>
    </cfRule>
  </conditionalFormatting>
  <conditionalFormatting sqref="AG148:AI149 AL148:AL149">
    <cfRule type="cellIs" priority="1068" operator="equal" aboveAverage="0" equalAverage="0" bottom="0" percent="0" rank="0" text="" dxfId="3381">
      <formula>"INVALID"</formula>
    </cfRule>
  </conditionalFormatting>
  <conditionalFormatting sqref="AU148:AU149">
    <cfRule type="cellIs" priority="1069" operator="equal" aboveAverage="0" equalAverage="0" bottom="0" percent="0" rank="0" text="" dxfId="3382">
      <formula>"Not Assigned"</formula>
    </cfRule>
  </conditionalFormatting>
  <conditionalFormatting sqref="AM148:AM149">
    <cfRule type="cellIs" priority="1070" operator="equal" aboveAverage="0" equalAverage="0" bottom="0" percent="0" rank="0" text="" dxfId="3383">
      <formula>0</formula>
    </cfRule>
  </conditionalFormatting>
  <conditionalFormatting sqref="AN148:AN149">
    <cfRule type="cellIs" priority="1071" operator="equal" aboveAverage="0" equalAverage="0" bottom="0" percent="0" rank="0" text="" dxfId="3384">
      <formula>0</formula>
    </cfRule>
  </conditionalFormatting>
  <conditionalFormatting sqref="AO148:AO149">
    <cfRule type="cellIs" priority="1072" operator="equal" aboveAverage="0" equalAverage="0" bottom="0" percent="0" rank="0" text="" dxfId="3385">
      <formula>0</formula>
    </cfRule>
  </conditionalFormatting>
  <conditionalFormatting sqref="AP148:AP149">
    <cfRule type="cellIs" priority="1073" operator="equal" aboveAverage="0" equalAverage="0" bottom="0" percent="0" rank="0" text="" dxfId="3386">
      <formula>0</formula>
    </cfRule>
  </conditionalFormatting>
  <conditionalFormatting sqref="AQ148:AQ149">
    <cfRule type="cellIs" priority="1074" operator="equal" aboveAverage="0" equalAverage="0" bottom="0" percent="0" rank="0" text="" dxfId="3387">
      <formula>0</formula>
    </cfRule>
  </conditionalFormatting>
  <conditionalFormatting sqref="AS148:AS149">
    <cfRule type="cellIs" priority="1075" operator="equal" aboveAverage="0" equalAverage="0" bottom="0" percent="0" rank="0" text="" dxfId="3388">
      <formula>"INVALID"</formula>
    </cfRule>
  </conditionalFormatting>
  <conditionalFormatting sqref="AM148:AM149">
    <cfRule type="cellIs" priority="1076" operator="equal" aboveAverage="0" equalAverage="0" bottom="0" percent="0" rank="0" text="" dxfId="3389">
      <formula>"INVALID"</formula>
    </cfRule>
  </conditionalFormatting>
  <conditionalFormatting sqref="AN148:AN149">
    <cfRule type="cellIs" priority="1077" operator="equal" aboveAverage="0" equalAverage="0" bottom="0" percent="0" rank="0" text="" dxfId="3390">
      <formula>"INVALID"</formula>
    </cfRule>
  </conditionalFormatting>
  <conditionalFormatting sqref="AO148:AP149">
    <cfRule type="cellIs" priority="1078" operator="equal" aboveAverage="0" equalAverage="0" bottom="0" percent="0" rank="0" text="" dxfId="3391">
      <formula>"INVALID"</formula>
    </cfRule>
  </conditionalFormatting>
  <conditionalFormatting sqref="AN148:AN149">
    <cfRule type="cellIs" priority="1079" operator="equal" aboveAverage="0" equalAverage="0" bottom="0" percent="0" rank="0" text="" dxfId="3392">
      <formula>"INVALID"</formula>
    </cfRule>
  </conditionalFormatting>
  <conditionalFormatting sqref="AO148:AO149">
    <cfRule type="cellIs" priority="1080" operator="equal" aboveAverage="0" equalAverage="0" bottom="0" percent="0" rank="0" text="" dxfId="3393">
      <formula>"INVALID"</formula>
    </cfRule>
  </conditionalFormatting>
  <conditionalFormatting sqref="AP148:AP149">
    <cfRule type="cellIs" priority="1081" operator="equal" aboveAverage="0" equalAverage="0" bottom="0" percent="0" rank="0" text="" dxfId="3394">
      <formula>"INVALID"</formula>
    </cfRule>
  </conditionalFormatting>
  <conditionalFormatting sqref="AQ148:AQ149">
    <cfRule type="cellIs" priority="1082" operator="equal" aboveAverage="0" equalAverage="0" bottom="0" percent="0" rank="0" text="" dxfId="3395">
      <formula>"INVALID"</formula>
    </cfRule>
  </conditionalFormatting>
  <conditionalFormatting sqref="AR148:AR149">
    <cfRule type="cellIs" priority="1083" operator="equal" aboveAverage="0" equalAverage="0" bottom="0" percent="0" rank="0" text="" dxfId="3396">
      <formula>0</formula>
    </cfRule>
  </conditionalFormatting>
  <conditionalFormatting sqref="AR148:AR149">
    <cfRule type="cellIs" priority="1084" operator="equal" aboveAverage="0" equalAverage="0" bottom="0" percent="0" rank="0" text="" dxfId="3397">
      <formula>"INVALID"</formula>
    </cfRule>
  </conditionalFormatting>
  <conditionalFormatting sqref="AR148:AR149">
    <cfRule type="cellIs" priority="1085" operator="equal" aboveAverage="0" equalAverage="0" bottom="0" percent="0" rank="0" text="" dxfId="3398">
      <formula>"INVALID"</formula>
    </cfRule>
  </conditionalFormatting>
  <conditionalFormatting sqref="AU215:AU216">
    <cfRule type="cellIs" priority="1086" operator="equal" aboveAverage="0" equalAverage="0" bottom="0" percent="0" rank="0" text="" dxfId="3399">
      <formula>"Not Assigned"</formula>
    </cfRule>
  </conditionalFormatting>
  <conditionalFormatting sqref="AG215:AI216 AL215:AL216">
    <cfRule type="cellIs" priority="1087" operator="equal" aboveAverage="0" equalAverage="0" bottom="0" percent="0" rank="0" text="" dxfId="3400">
      <formula>"INVALID"</formula>
    </cfRule>
  </conditionalFormatting>
  <conditionalFormatting sqref="AM215:AM216">
    <cfRule type="cellIs" priority="1088" operator="equal" aboveAverage="0" equalAverage="0" bottom="0" percent="0" rank="0" text="" dxfId="3401">
      <formula>0</formula>
    </cfRule>
  </conditionalFormatting>
  <conditionalFormatting sqref="AN215:AN216">
    <cfRule type="cellIs" priority="1089" operator="equal" aboveAverage="0" equalAverage="0" bottom="0" percent="0" rank="0" text="" dxfId="3402">
      <formula>0</formula>
    </cfRule>
  </conditionalFormatting>
  <conditionalFormatting sqref="AO215:AO216">
    <cfRule type="cellIs" priority="1090" operator="equal" aboveAverage="0" equalAverage="0" bottom="0" percent="0" rank="0" text="" dxfId="3403">
      <formula>0</formula>
    </cfRule>
  </conditionalFormatting>
  <conditionalFormatting sqref="AP215:AP216">
    <cfRule type="cellIs" priority="1091" operator="equal" aboveAverage="0" equalAverage="0" bottom="0" percent="0" rank="0" text="" dxfId="3404">
      <formula>0</formula>
    </cfRule>
  </conditionalFormatting>
  <conditionalFormatting sqref="AQ215:AQ216">
    <cfRule type="cellIs" priority="1092" operator="equal" aboveAverage="0" equalAverage="0" bottom="0" percent="0" rank="0" text="" dxfId="3405">
      <formula>0</formula>
    </cfRule>
  </conditionalFormatting>
  <conditionalFormatting sqref="AS215:AS216">
    <cfRule type="cellIs" priority="1093" operator="equal" aboveAverage="0" equalAverage="0" bottom="0" percent="0" rank="0" text="" dxfId="3406">
      <formula>"INVALID"</formula>
    </cfRule>
  </conditionalFormatting>
  <conditionalFormatting sqref="AM215:AM216">
    <cfRule type="cellIs" priority="1094" operator="equal" aboveAverage="0" equalAverage="0" bottom="0" percent="0" rank="0" text="" dxfId="3407">
      <formula>"INVALID"</formula>
    </cfRule>
  </conditionalFormatting>
  <conditionalFormatting sqref="AN215:AN216">
    <cfRule type="cellIs" priority="1095" operator="equal" aboveAverage="0" equalAverage="0" bottom="0" percent="0" rank="0" text="" dxfId="3408">
      <formula>"INVALID"</formula>
    </cfRule>
  </conditionalFormatting>
  <conditionalFormatting sqref="AO215:AP216">
    <cfRule type="cellIs" priority="1096" operator="equal" aboveAverage="0" equalAverage="0" bottom="0" percent="0" rank="0" text="" dxfId="3409">
      <formula>"INVALID"</formula>
    </cfRule>
  </conditionalFormatting>
  <conditionalFormatting sqref="AN215:AN216">
    <cfRule type="cellIs" priority="1097" operator="equal" aboveAverage="0" equalAverage="0" bottom="0" percent="0" rank="0" text="" dxfId="3410">
      <formula>"INVALID"</formula>
    </cfRule>
  </conditionalFormatting>
  <conditionalFormatting sqref="AO215:AO216">
    <cfRule type="cellIs" priority="1098" operator="equal" aboveAverage="0" equalAverage="0" bottom="0" percent="0" rank="0" text="" dxfId="3411">
      <formula>"INVALID"</formula>
    </cfRule>
  </conditionalFormatting>
  <conditionalFormatting sqref="AP215:AP216">
    <cfRule type="cellIs" priority="1099" operator="equal" aboveAverage="0" equalAverage="0" bottom="0" percent="0" rank="0" text="" dxfId="3412">
      <formula>"INVALID"</formula>
    </cfRule>
  </conditionalFormatting>
  <conditionalFormatting sqref="AQ215:AQ216">
    <cfRule type="cellIs" priority="1100" operator="equal" aboveAverage="0" equalAverage="0" bottom="0" percent="0" rank="0" text="" dxfId="3413">
      <formula>"INVALID"</formula>
    </cfRule>
  </conditionalFormatting>
  <conditionalFormatting sqref="AR215:AR216">
    <cfRule type="cellIs" priority="1101" operator="equal" aboveAverage="0" equalAverage="0" bottom="0" percent="0" rank="0" text="" dxfId="3414">
      <formula>0</formula>
    </cfRule>
  </conditionalFormatting>
  <conditionalFormatting sqref="AR215:AR216">
    <cfRule type="cellIs" priority="1102" operator="equal" aboveAverage="0" equalAverage="0" bottom="0" percent="0" rank="0" text="" dxfId="3415">
      <formula>"INVALID"</formula>
    </cfRule>
  </conditionalFormatting>
  <conditionalFormatting sqref="AR215:AR216">
    <cfRule type="cellIs" priority="1103" operator="equal" aboveAverage="0" equalAverage="0" bottom="0" percent="0" rank="0" text="" dxfId="3416">
      <formula>"INVALID"</formula>
    </cfRule>
  </conditionalFormatting>
  <conditionalFormatting sqref="AU208:AU214">
    <cfRule type="cellIs" priority="1104" operator="equal" aboveAverage="0" equalAverage="0" bottom="0" percent="0" rank="0" text="" dxfId="3417">
      <formula>"Not Assigned"</formula>
    </cfRule>
  </conditionalFormatting>
  <conditionalFormatting sqref="AG208:AI214 AL208:AL214">
    <cfRule type="cellIs" priority="1105" operator="equal" aboveAverage="0" equalAverage="0" bottom="0" percent="0" rank="0" text="" dxfId="3418">
      <formula>"INVALID"</formula>
    </cfRule>
  </conditionalFormatting>
  <conditionalFormatting sqref="AV208:AV214">
    <cfRule type="expression" priority="1106" aboveAverage="0" equalAverage="0" bottom="0" percent="0" rank="0" text="" dxfId="3419">
      <formula>EXACT(AI208, "INVALID")</formula>
    </cfRule>
  </conditionalFormatting>
  <conditionalFormatting sqref="BD209:BD214">
    <cfRule type="expression" priority="1107" aboveAverage="0" equalAverage="0" bottom="0" percent="0" rank="0" text="" dxfId="3420">
      <formula>AND(NOT(ISBLANK(BD209)), EXACT(AI209, "INVALID"))</formula>
    </cfRule>
  </conditionalFormatting>
  <conditionalFormatting sqref="AU208:AU214">
    <cfRule type="expression" priority="1108" aboveAverage="0" equalAverage="0" bottom="0" percent="0" rank="0" text="" dxfId="3421">
      <formula>NOT($AO208)</formula>
    </cfRule>
  </conditionalFormatting>
  <conditionalFormatting sqref="AT208:AT214">
    <cfRule type="expression" priority="1109" aboveAverage="0" equalAverage="0" bottom="0" percent="0" rank="0" text="" dxfId="3422">
      <formula>REPLACE($AT208,8,LEN($AT208),"")="unused_"</formula>
    </cfRule>
  </conditionalFormatting>
  <conditionalFormatting sqref="AM208:AM214">
    <cfRule type="cellIs" priority="1110" operator="equal" aboveAverage="0" equalAverage="0" bottom="0" percent="0" rank="0" text="" dxfId="3423">
      <formula>0</formula>
    </cfRule>
  </conditionalFormatting>
  <conditionalFormatting sqref="AN208:AN214">
    <cfRule type="cellIs" priority="1111" operator="equal" aboveAverage="0" equalAverage="0" bottom="0" percent="0" rank="0" text="" dxfId="3424">
      <formula>0</formula>
    </cfRule>
  </conditionalFormatting>
  <conditionalFormatting sqref="AO208:AO214">
    <cfRule type="cellIs" priority="1112" operator="equal" aboveAverage="0" equalAverage="0" bottom="0" percent="0" rank="0" text="" dxfId="3425">
      <formula>0</formula>
    </cfRule>
  </conditionalFormatting>
  <conditionalFormatting sqref="AP208:AP214">
    <cfRule type="cellIs" priority="1113" operator="equal" aboveAverage="0" equalAverage="0" bottom="0" percent="0" rank="0" text="" dxfId="3426">
      <formula>0</formula>
    </cfRule>
  </conditionalFormatting>
  <conditionalFormatting sqref="AQ208:AQ214">
    <cfRule type="cellIs" priority="1114" operator="equal" aboveAverage="0" equalAverage="0" bottom="0" percent="0" rank="0" text="" dxfId="3427">
      <formula>0</formula>
    </cfRule>
  </conditionalFormatting>
  <conditionalFormatting sqref="AS208:AS214">
    <cfRule type="cellIs" priority="1115" operator="equal" aboveAverage="0" equalAverage="0" bottom="0" percent="0" rank="0" text="" dxfId="3428">
      <formula>"INVALID"</formula>
    </cfRule>
  </conditionalFormatting>
  <conditionalFormatting sqref="AM208:AM214">
    <cfRule type="cellIs" priority="1116" operator="equal" aboveAverage="0" equalAverage="0" bottom="0" percent="0" rank="0" text="" dxfId="3429">
      <formula>"INVALID"</formula>
    </cfRule>
  </conditionalFormatting>
  <conditionalFormatting sqref="AN208:AN214">
    <cfRule type="cellIs" priority="1117" operator="equal" aboveAverage="0" equalAverage="0" bottom="0" percent="0" rank="0" text="" dxfId="3430">
      <formula>"INVALID"</formula>
    </cfRule>
  </conditionalFormatting>
  <conditionalFormatting sqref="AO208:AP214">
    <cfRule type="cellIs" priority="1118" operator="equal" aboveAverage="0" equalAverage="0" bottom="0" percent="0" rank="0" text="" dxfId="3431">
      <formula>"INVALID"</formula>
    </cfRule>
  </conditionalFormatting>
  <conditionalFormatting sqref="AN208:AN214">
    <cfRule type="cellIs" priority="1119" operator="equal" aboveAverage="0" equalAverage="0" bottom="0" percent="0" rank="0" text="" dxfId="3432">
      <formula>"INVALID"</formula>
    </cfRule>
  </conditionalFormatting>
  <conditionalFormatting sqref="AO208:AO214">
    <cfRule type="cellIs" priority="1120" operator="equal" aboveAverage="0" equalAverage="0" bottom="0" percent="0" rank="0" text="" dxfId="3433">
      <formula>"INVALID"</formula>
    </cfRule>
  </conditionalFormatting>
  <conditionalFormatting sqref="AP208:AP214">
    <cfRule type="cellIs" priority="1121" operator="equal" aboveAverage="0" equalAverage="0" bottom="0" percent="0" rank="0" text="" dxfId="3434">
      <formula>"INVALID"</formula>
    </cfRule>
  </conditionalFormatting>
  <conditionalFormatting sqref="AQ208:AQ214">
    <cfRule type="cellIs" priority="1122" operator="equal" aboveAverage="0" equalAverage="0" bottom="0" percent="0" rank="0" text="" dxfId="3435">
      <formula>"INVALID"</formula>
    </cfRule>
  </conditionalFormatting>
  <conditionalFormatting sqref="AT208:AT214">
    <cfRule type="expression" priority="1123" aboveAverage="0" equalAverage="0" bottom="0" percent="0" rank="0" text="" dxfId="3436">
      <formula>NOT($AM208)</formula>
    </cfRule>
    <cfRule type="expression" priority="1124" aboveAverage="0" equalAverage="0" bottom="0" percent="0" rank="0" text="" dxfId="3437">
      <formula>RIGHT($AT208, 1)="*"</formula>
    </cfRule>
  </conditionalFormatting>
  <conditionalFormatting sqref="BD209:BD214">
    <cfRule type="expression" priority="1125" aboveAverage="0" equalAverage="0" bottom="0" percent="0" rank="0" text="" dxfId="3438">
      <formula>NOT($AQ209)</formula>
    </cfRule>
  </conditionalFormatting>
  <conditionalFormatting sqref="AV208:AV214">
    <cfRule type="expression" priority="1126" aboveAverage="0" equalAverage="0" bottom="0" percent="0" rank="0" text="" dxfId="3439">
      <formula>NOT($AN208)</formula>
    </cfRule>
  </conditionalFormatting>
  <conditionalFormatting sqref="AR208:AR214">
    <cfRule type="cellIs" priority="1127" operator="equal" aboveAverage="0" equalAverage="0" bottom="0" percent="0" rank="0" text="" dxfId="3440">
      <formula>0</formula>
    </cfRule>
  </conditionalFormatting>
  <conditionalFormatting sqref="AR208:AR214">
    <cfRule type="cellIs" priority="1128" operator="equal" aboveAverage="0" equalAverage="0" bottom="0" percent="0" rank="0" text="" dxfId="3441">
      <formula>"INVALID"</formula>
    </cfRule>
  </conditionalFormatting>
  <conditionalFormatting sqref="AR208:AR214">
    <cfRule type="cellIs" priority="1129" operator="equal" aboveAverage="0" equalAverage="0" bottom="0" percent="0" rank="0" text="" dxfId="3442">
      <formula>"INVALID"</formula>
    </cfRule>
  </conditionalFormatting>
  <conditionalFormatting sqref="AW211">
    <cfRule type="expression" priority="1130" aboveAverage="0" equalAverage="0" bottom="0" percent="0" rank="0" text="" dxfId="3443">
      <formula>NOT($AP211)</formula>
    </cfRule>
  </conditionalFormatting>
  <conditionalFormatting sqref="AU218">
    <cfRule type="cellIs" priority="1131" operator="equal" aboveAverage="0" equalAverage="0" bottom="0" percent="0" rank="0" text="" dxfId="3444">
      <formula>"Not Assigned"</formula>
    </cfRule>
  </conditionalFormatting>
  <conditionalFormatting sqref="AM218:AS218 AG218:AI220 AG221:AG227 AL218:AL220">
    <cfRule type="cellIs" priority="1132" operator="equal" aboveAverage="0" equalAverage="0" bottom="0" percent="0" rank="0" text="" dxfId="3445">
      <formula>"INVALID"</formula>
    </cfRule>
  </conditionalFormatting>
  <conditionalFormatting sqref="AV218">
    <cfRule type="expression" priority="1133" aboveAverage="0" equalAverage="0" bottom="0" percent="0" rank="0" text="" dxfId="3446">
      <formula>EXACT(AI218, "INVALID")</formula>
    </cfRule>
  </conditionalFormatting>
  <conditionalFormatting sqref="AU218:AU220">
    <cfRule type="expression" priority="1134" aboveAverage="0" equalAverage="0" bottom="0" percent="0" rank="0" text="" dxfId="3447">
      <formula>NOT($AO218)</formula>
    </cfRule>
  </conditionalFormatting>
  <conditionalFormatting sqref="AT218:AT220">
    <cfRule type="expression" priority="1135" aboveAverage="0" equalAverage="0" bottom="0" percent="0" rank="0" text="" dxfId="3448">
      <formula>REPLACE($AT218,8,LEN($AT218),"")="unused_"</formula>
    </cfRule>
  </conditionalFormatting>
  <conditionalFormatting sqref="AM218:AR218">
    <cfRule type="cellIs" priority="1136" operator="equal" aboveAverage="0" equalAverage="0" bottom="0" percent="0" rank="0" text="" dxfId="3449">
      <formula>0</formula>
    </cfRule>
  </conditionalFormatting>
  <conditionalFormatting sqref="AT218:AT220">
    <cfRule type="expression" priority="1137" aboveAverage="0" equalAverage="0" bottom="0" percent="0" rank="0" text="" dxfId="3450">
      <formula>NOT($AM218)</formula>
    </cfRule>
    <cfRule type="expression" priority="1138" aboveAverage="0" equalAverage="0" bottom="0" percent="0" rank="0" text="" dxfId="3451">
      <formula>RIGHT($AT218, 1)="*"</formula>
    </cfRule>
  </conditionalFormatting>
  <conditionalFormatting sqref="AV218:AV220">
    <cfRule type="expression" priority="1139" aboveAverage="0" equalAverage="0" bottom="0" percent="0" rank="0" text="" dxfId="3452">
      <formula>NOT($AQ218)</formula>
    </cfRule>
  </conditionalFormatting>
  <conditionalFormatting sqref="AV218:AV220">
    <cfRule type="expression" priority="1140" aboveAverage="0" equalAverage="0" bottom="0" percent="0" rank="0" text="" dxfId="3453">
      <formula>NOT($AN218)</formula>
    </cfRule>
  </conditionalFormatting>
  <conditionalFormatting sqref="AU218:AU220">
    <cfRule type="cellIs" priority="1141" operator="equal" aboveAverage="0" equalAverage="0" bottom="0" percent="0" rank="0" text="" dxfId="3454">
      <formula>"Not Assigned"</formula>
    </cfRule>
  </conditionalFormatting>
  <conditionalFormatting sqref="AG218:AI220 AL218:AL220 AG221:AG227">
    <cfRule type="cellIs" priority="1142" operator="equal" aboveAverage="0" equalAverage="0" bottom="0" percent="0" rank="0" text="" dxfId="3455">
      <formula>"INVALID"</formula>
    </cfRule>
  </conditionalFormatting>
  <conditionalFormatting sqref="AM218:AM220">
    <cfRule type="cellIs" priority="1143" operator="equal" aboveAverage="0" equalAverage="0" bottom="0" percent="0" rank="0" text="" dxfId="3456">
      <formula>0</formula>
    </cfRule>
  </conditionalFormatting>
  <conditionalFormatting sqref="AN218:AN220">
    <cfRule type="cellIs" priority="1144" operator="equal" aboveAverage="0" equalAverage="0" bottom="0" percent="0" rank="0" text="" dxfId="3457">
      <formula>0</formula>
    </cfRule>
  </conditionalFormatting>
  <conditionalFormatting sqref="AO218:AO220">
    <cfRule type="cellIs" priority="1145" operator="equal" aboveAverage="0" equalAverage="0" bottom="0" percent="0" rank="0" text="" dxfId="3458">
      <formula>0</formula>
    </cfRule>
  </conditionalFormatting>
  <conditionalFormatting sqref="AP218:AP220">
    <cfRule type="cellIs" priority="1146" operator="equal" aboveAverage="0" equalAverage="0" bottom="0" percent="0" rank="0" text="" dxfId="3459">
      <formula>0</formula>
    </cfRule>
  </conditionalFormatting>
  <conditionalFormatting sqref="AQ218:AQ220">
    <cfRule type="cellIs" priority="1147" operator="equal" aboveAverage="0" equalAverage="0" bottom="0" percent="0" rank="0" text="" dxfId="3460">
      <formula>0</formula>
    </cfRule>
  </conditionalFormatting>
  <conditionalFormatting sqref="AS218:AS220">
    <cfRule type="cellIs" priority="1148" operator="equal" aboveAverage="0" equalAverage="0" bottom="0" percent="0" rank="0" text="" dxfId="3461">
      <formula>"INVALID"</formula>
    </cfRule>
  </conditionalFormatting>
  <conditionalFormatting sqref="AM218:AM220">
    <cfRule type="cellIs" priority="1149" operator="equal" aboveAverage="0" equalAverage="0" bottom="0" percent="0" rank="0" text="" dxfId="3462">
      <formula>"INVALID"</formula>
    </cfRule>
  </conditionalFormatting>
  <conditionalFormatting sqref="AN218:AN220">
    <cfRule type="cellIs" priority="1150" operator="equal" aboveAverage="0" equalAverage="0" bottom="0" percent="0" rank="0" text="" dxfId="3463">
      <formula>"INVALID"</formula>
    </cfRule>
  </conditionalFormatting>
  <conditionalFormatting sqref="AO218:AP220">
    <cfRule type="cellIs" priority="1151" operator="equal" aboveAverage="0" equalAverage="0" bottom="0" percent="0" rank="0" text="" dxfId="3464">
      <formula>"INVALID"</formula>
    </cfRule>
  </conditionalFormatting>
  <conditionalFormatting sqref="AN218:AN220">
    <cfRule type="cellIs" priority="1152" operator="equal" aboveAverage="0" equalAverage="0" bottom="0" percent="0" rank="0" text="" dxfId="3465">
      <formula>"INVALID"</formula>
    </cfRule>
  </conditionalFormatting>
  <conditionalFormatting sqref="AO218:AO220">
    <cfRule type="cellIs" priority="1153" operator="equal" aboveAverage="0" equalAverage="0" bottom="0" percent="0" rank="0" text="" dxfId="3466">
      <formula>"INVALID"</formula>
    </cfRule>
  </conditionalFormatting>
  <conditionalFormatting sqref="AP218:AP220">
    <cfRule type="cellIs" priority="1154" operator="equal" aboveAverage="0" equalAverage="0" bottom="0" percent="0" rank="0" text="" dxfId="3467">
      <formula>"INVALID"</formula>
    </cfRule>
  </conditionalFormatting>
  <conditionalFormatting sqref="AQ218:AQ220">
    <cfRule type="cellIs" priority="1155" operator="equal" aboveAverage="0" equalAverage="0" bottom="0" percent="0" rank="0" text="" dxfId="3468">
      <formula>"INVALID"</formula>
    </cfRule>
  </conditionalFormatting>
  <conditionalFormatting sqref="AR218:AR220">
    <cfRule type="cellIs" priority="1156" operator="equal" aboveAverage="0" equalAverage="0" bottom="0" percent="0" rank="0" text="" dxfId="3469">
      <formula>0</formula>
    </cfRule>
  </conditionalFormatting>
  <conditionalFormatting sqref="AR218:AR220">
    <cfRule type="cellIs" priority="1157" operator="equal" aboveAverage="0" equalAverage="0" bottom="0" percent="0" rank="0" text="" dxfId="3470">
      <formula>"INVALID"</formula>
    </cfRule>
  </conditionalFormatting>
  <conditionalFormatting sqref="AR218:AR220">
    <cfRule type="cellIs" priority="1158" operator="equal" aboveAverage="0" equalAverage="0" bottom="0" percent="0" rank="0" text="" dxfId="3471">
      <formula>"INVALID"</formula>
    </cfRule>
  </conditionalFormatting>
  <conditionalFormatting sqref="AU219:AU220">
    <cfRule type="cellIs" priority="1159" operator="equal" aboveAverage="0" equalAverage="0" bottom="0" percent="0" rank="0" text="" dxfId="3472">
      <formula>"Not Assigned"</formula>
    </cfRule>
  </conditionalFormatting>
  <conditionalFormatting sqref="AV219:AV220">
    <cfRule type="expression" priority="1160" aboveAverage="0" equalAverage="0" bottom="0" percent="0" rank="0" text="" dxfId="3473">
      <formula>EXACT(AI219, "INVALID")</formula>
    </cfRule>
  </conditionalFormatting>
  <conditionalFormatting sqref="BC219:BC220">
    <cfRule type="expression" priority="1161" aboveAverage="0" equalAverage="0" bottom="0" percent="0" rank="0" text="" dxfId="3474">
      <formula>AND(NOT(ISBLANK(BC219)), EXACT(AI219, "INVALID"))</formula>
    </cfRule>
  </conditionalFormatting>
  <conditionalFormatting sqref="BD219:BD220">
    <cfRule type="expression" priority="1162" aboveAverage="0" equalAverage="0" bottom="0" percent="0" rank="0" text="" dxfId="3475">
      <formula>AND(NOT(ISBLANK(BD219)), EXACT(AI219, "INVALID"))</formula>
    </cfRule>
  </conditionalFormatting>
  <conditionalFormatting sqref="AM219:AM220">
    <cfRule type="cellIs" priority="1163" operator="equal" aboveAverage="0" equalAverage="0" bottom="0" percent="0" rank="0" text="" dxfId="3476">
      <formula>0</formula>
    </cfRule>
  </conditionalFormatting>
  <conditionalFormatting sqref="AN219:AN220">
    <cfRule type="cellIs" priority="1164" operator="equal" aboveAverage="0" equalAverage="0" bottom="0" percent="0" rank="0" text="" dxfId="3477">
      <formula>0</formula>
    </cfRule>
  </conditionalFormatting>
  <conditionalFormatting sqref="AO219:AO220">
    <cfRule type="cellIs" priority="1165" operator="equal" aboveAverage="0" equalAverage="0" bottom="0" percent="0" rank="0" text="" dxfId="3478">
      <formula>0</formula>
    </cfRule>
  </conditionalFormatting>
  <conditionalFormatting sqref="AP219:AP220">
    <cfRule type="cellIs" priority="1166" operator="equal" aboveAverage="0" equalAverage="0" bottom="0" percent="0" rank="0" text="" dxfId="3479">
      <formula>0</formula>
    </cfRule>
  </conditionalFormatting>
  <conditionalFormatting sqref="AQ219:AQ220">
    <cfRule type="cellIs" priority="1167" operator="equal" aboveAverage="0" equalAverage="0" bottom="0" percent="0" rank="0" text="" dxfId="3480">
      <formula>0</formula>
    </cfRule>
  </conditionalFormatting>
  <conditionalFormatting sqref="AS219:AS220">
    <cfRule type="cellIs" priority="1168" operator="equal" aboveAverage="0" equalAverage="0" bottom="0" percent="0" rank="0" text="" dxfId="3481">
      <formula>"INVALID"</formula>
    </cfRule>
  </conditionalFormatting>
  <conditionalFormatting sqref="AM219:AM220">
    <cfRule type="cellIs" priority="1169" operator="equal" aboveAverage="0" equalAverage="0" bottom="0" percent="0" rank="0" text="" dxfId="3482">
      <formula>"INVALID"</formula>
    </cfRule>
  </conditionalFormatting>
  <conditionalFormatting sqref="AN219:AN220">
    <cfRule type="cellIs" priority="1170" operator="equal" aboveAverage="0" equalAverage="0" bottom="0" percent="0" rank="0" text="" dxfId="3483">
      <formula>"INVALID"</formula>
    </cfRule>
  </conditionalFormatting>
  <conditionalFormatting sqref="AO219:AP220">
    <cfRule type="cellIs" priority="1171" operator="equal" aboveAverage="0" equalAverage="0" bottom="0" percent="0" rank="0" text="" dxfId="3484">
      <formula>"INVALID"</formula>
    </cfRule>
  </conditionalFormatting>
  <conditionalFormatting sqref="AN219:AN220">
    <cfRule type="cellIs" priority="1172" operator="equal" aboveAverage="0" equalAverage="0" bottom="0" percent="0" rank="0" text="" dxfId="3485">
      <formula>"INVALID"</formula>
    </cfRule>
  </conditionalFormatting>
  <conditionalFormatting sqref="AO219:AO220">
    <cfRule type="cellIs" priority="1173" operator="equal" aboveAverage="0" equalAverage="0" bottom="0" percent="0" rank="0" text="" dxfId="3486">
      <formula>"INVALID"</formula>
    </cfRule>
  </conditionalFormatting>
  <conditionalFormatting sqref="AP219:AP220">
    <cfRule type="cellIs" priority="1174" operator="equal" aboveAverage="0" equalAverage="0" bottom="0" percent="0" rank="0" text="" dxfId="3487">
      <formula>"INVALID"</formula>
    </cfRule>
  </conditionalFormatting>
  <conditionalFormatting sqref="AQ219:AQ220">
    <cfRule type="cellIs" priority="1175" operator="equal" aboveAverage="0" equalAverage="0" bottom="0" percent="0" rank="0" text="" dxfId="3488">
      <formula>"INVALID"</formula>
    </cfRule>
  </conditionalFormatting>
  <conditionalFormatting sqref="AR219:AR220">
    <cfRule type="cellIs" priority="1176" operator="equal" aboveAverage="0" equalAverage="0" bottom="0" percent="0" rank="0" text="" dxfId="3489">
      <formula>0</formula>
    </cfRule>
  </conditionalFormatting>
  <conditionalFormatting sqref="AR219:AR220">
    <cfRule type="cellIs" priority="1177" operator="equal" aboveAverage="0" equalAverage="0" bottom="0" percent="0" rank="0" text="" dxfId="3490">
      <formula>"INVALID"</formula>
    </cfRule>
  </conditionalFormatting>
  <conditionalFormatting sqref="AR219:AR220">
    <cfRule type="cellIs" priority="1178" operator="equal" aboveAverage="0" equalAverage="0" bottom="0" percent="0" rank="0" text="" dxfId="3491">
      <formula>"INVALID"</formula>
    </cfRule>
  </conditionalFormatting>
  <conditionalFormatting sqref="AU229:AU232">
    <cfRule type="cellIs" priority="1179" operator="equal" aboveAverage="0" equalAverage="0" bottom="0" percent="0" rank="0" text="" dxfId="3492">
      <formula>"Not Assigned"</formula>
    </cfRule>
  </conditionalFormatting>
  <conditionalFormatting sqref="AG229:AI232 AL229:AL232">
    <cfRule type="cellIs" priority="1180" operator="equal" aboveAverage="0" equalAverage="0" bottom="0" percent="0" rank="0" text="" dxfId="3493">
      <formula>"INVALID"</formula>
    </cfRule>
  </conditionalFormatting>
  <conditionalFormatting sqref="AV229:AV232">
    <cfRule type="expression" priority="1181" aboveAverage="0" equalAverage="0" bottom="0" percent="0" rank="0" text="" dxfId="3494">
      <formula>EXACT(AI229, "INVALID")</formula>
    </cfRule>
  </conditionalFormatting>
  <conditionalFormatting sqref="BC229:BC236">
    <cfRule type="expression" priority="1182" aboveAverage="0" equalAverage="0" bottom="0" percent="0" rank="0" text="" dxfId="3495">
      <formula>AND(NOT(ISBLANK(BC229)), EXACT(AI229, "INVALID"))</formula>
    </cfRule>
  </conditionalFormatting>
  <conditionalFormatting sqref="BD229:BD232">
    <cfRule type="expression" priority="1183" aboveAverage="0" equalAverage="0" bottom="0" percent="0" rank="0" text="" dxfId="3496">
      <formula>AND(NOT(ISBLANK(BD229)), EXACT(AI229, "INVALID"))</formula>
    </cfRule>
  </conditionalFormatting>
  <conditionalFormatting sqref="AU229:AU232">
    <cfRule type="expression" priority="1184" aboveAverage="0" equalAverage="0" bottom="0" percent="0" rank="0" text="" dxfId="3497">
      <formula>NOT($AO229)</formula>
    </cfRule>
  </conditionalFormatting>
  <conditionalFormatting sqref="AT229:AT232">
    <cfRule type="expression" priority="1185" aboveAverage="0" equalAverage="0" bottom="0" percent="0" rank="0" text="" dxfId="3498">
      <formula>REPLACE($AT229,8,LEN($AT229),"")="unused_"</formula>
    </cfRule>
  </conditionalFormatting>
  <conditionalFormatting sqref="AM229:AM232">
    <cfRule type="cellIs" priority="1186" operator="equal" aboveAverage="0" equalAverage="0" bottom="0" percent="0" rank="0" text="" dxfId="3499">
      <formula>0</formula>
    </cfRule>
  </conditionalFormatting>
  <conditionalFormatting sqref="AN229:AN232">
    <cfRule type="cellIs" priority="1187" operator="equal" aboveAverage="0" equalAverage="0" bottom="0" percent="0" rank="0" text="" dxfId="3500">
      <formula>0</formula>
    </cfRule>
  </conditionalFormatting>
  <conditionalFormatting sqref="AO229:AO232">
    <cfRule type="cellIs" priority="1188" operator="equal" aboveAverage="0" equalAverage="0" bottom="0" percent="0" rank="0" text="" dxfId="3501">
      <formula>0</formula>
    </cfRule>
  </conditionalFormatting>
  <conditionalFormatting sqref="AP229:AP232">
    <cfRule type="cellIs" priority="1189" operator="equal" aboveAverage="0" equalAverage="0" bottom="0" percent="0" rank="0" text="" dxfId="3502">
      <formula>0</formula>
    </cfRule>
  </conditionalFormatting>
  <conditionalFormatting sqref="AQ229:AQ232">
    <cfRule type="cellIs" priority="1190" operator="equal" aboveAverage="0" equalAverage="0" bottom="0" percent="0" rank="0" text="" dxfId="3503">
      <formula>0</formula>
    </cfRule>
  </conditionalFormatting>
  <conditionalFormatting sqref="AS229:AS232">
    <cfRule type="cellIs" priority="1191" operator="equal" aboveAverage="0" equalAverage="0" bottom="0" percent="0" rank="0" text="" dxfId="3504">
      <formula>"INVALID"</formula>
    </cfRule>
  </conditionalFormatting>
  <conditionalFormatting sqref="AM229:AM232">
    <cfRule type="cellIs" priority="1192" operator="equal" aboveAverage="0" equalAverage="0" bottom="0" percent="0" rank="0" text="" dxfId="3505">
      <formula>"INVALID"</formula>
    </cfRule>
  </conditionalFormatting>
  <conditionalFormatting sqref="AN229:AN232">
    <cfRule type="cellIs" priority="1193" operator="equal" aboveAverage="0" equalAverage="0" bottom="0" percent="0" rank="0" text="" dxfId="3506">
      <formula>"INVALID"</formula>
    </cfRule>
  </conditionalFormatting>
  <conditionalFormatting sqref="AO229:AP232">
    <cfRule type="cellIs" priority="1194" operator="equal" aboveAverage="0" equalAverage="0" bottom="0" percent="0" rank="0" text="" dxfId="3507">
      <formula>"INVALID"</formula>
    </cfRule>
  </conditionalFormatting>
  <conditionalFormatting sqref="AN229:AN232">
    <cfRule type="cellIs" priority="1195" operator="equal" aboveAverage="0" equalAverage="0" bottom="0" percent="0" rank="0" text="" dxfId="3508">
      <formula>"INVALID"</formula>
    </cfRule>
  </conditionalFormatting>
  <conditionalFormatting sqref="AO229:AO232">
    <cfRule type="cellIs" priority="1196" operator="equal" aboveAverage="0" equalAverage="0" bottom="0" percent="0" rank="0" text="" dxfId="3509">
      <formula>"INVALID"</formula>
    </cfRule>
  </conditionalFormatting>
  <conditionalFormatting sqref="AP229:AP232">
    <cfRule type="cellIs" priority="1197" operator="equal" aboveAverage="0" equalAverage="0" bottom="0" percent="0" rank="0" text="" dxfId="3510">
      <formula>"INVALID"</formula>
    </cfRule>
  </conditionalFormatting>
  <conditionalFormatting sqref="AQ229:AQ232">
    <cfRule type="cellIs" priority="1198" operator="equal" aboveAverage="0" equalAverage="0" bottom="0" percent="0" rank="0" text="" dxfId="3511">
      <formula>"INVALID"</formula>
    </cfRule>
  </conditionalFormatting>
  <conditionalFormatting sqref="AT229:AT232">
    <cfRule type="expression" priority="1199" aboveAverage="0" equalAverage="0" bottom="0" percent="0" rank="0" text="" dxfId="3512">
      <formula>NOT($AM229)</formula>
    </cfRule>
    <cfRule type="expression" priority="1200" aboveAverage="0" equalAverage="0" bottom="0" percent="0" rank="0" text="" dxfId="3513">
      <formula>RIGHT($AT229, 1)="*"</formula>
    </cfRule>
  </conditionalFormatting>
  <conditionalFormatting sqref="BC229:BD229">
    <cfRule type="expression" priority="1201" aboveAverage="0" equalAverage="0" bottom="0" percent="0" rank="0" text="" dxfId="3514">
      <formula>NOT($AQ229)</formula>
    </cfRule>
  </conditionalFormatting>
  <conditionalFormatting sqref="AV229:AV232">
    <cfRule type="expression" priority="1202" aboveAverage="0" equalAverage="0" bottom="0" percent="0" rank="0" text="" dxfId="3515">
      <formula>NOT($AN229)</formula>
    </cfRule>
  </conditionalFormatting>
  <conditionalFormatting sqref="AR229:AR232">
    <cfRule type="cellIs" priority="1203" operator="equal" aboveAverage="0" equalAverage="0" bottom="0" percent="0" rank="0" text="" dxfId="3516">
      <formula>0</formula>
    </cfRule>
  </conditionalFormatting>
  <conditionalFormatting sqref="AR229:AR232">
    <cfRule type="cellIs" priority="1204" operator="equal" aboveAverage="0" equalAverage="0" bottom="0" percent="0" rank="0" text="" dxfId="3517">
      <formula>"INVALID"</formula>
    </cfRule>
  </conditionalFormatting>
  <conditionalFormatting sqref="AR229:AR232">
    <cfRule type="cellIs" priority="1205" operator="equal" aboveAverage="0" equalAverage="0" bottom="0" percent="0" rank="0" text="" dxfId="3518">
      <formula>"INVALID"</formula>
    </cfRule>
  </conditionalFormatting>
  <conditionalFormatting sqref="AU221:AU227">
    <cfRule type="cellIs" priority="1206" operator="equal" aboveAverage="0" equalAverage="0" bottom="0" percent="0" rank="0" text="" dxfId="3519">
      <formula>"Not Assigned"</formula>
    </cfRule>
  </conditionalFormatting>
  <conditionalFormatting sqref="AH221:AI227 AL221:AL227">
    <cfRule type="cellIs" priority="1207" operator="equal" aboveAverage="0" equalAverage="0" bottom="0" percent="0" rank="0" text="" dxfId="3520">
      <formula>"INVALID"</formula>
    </cfRule>
  </conditionalFormatting>
  <conditionalFormatting sqref="AV221:AV227">
    <cfRule type="expression" priority="1208" aboveAverage="0" equalAverage="0" bottom="0" percent="0" rank="0" text="" dxfId="3521">
      <formula>EXACT(AI221, "INVALID")</formula>
    </cfRule>
  </conditionalFormatting>
  <conditionalFormatting sqref="BC221:BC227">
    <cfRule type="expression" priority="1209" aboveAverage="0" equalAverage="0" bottom="0" percent="0" rank="0" text="" dxfId="3522">
      <formula>AND(NOT(ISBLANK(BC221)), EXACT(AI221, "INVALID"))</formula>
    </cfRule>
  </conditionalFormatting>
  <conditionalFormatting sqref="BD221:BD227">
    <cfRule type="expression" priority="1210" aboveAverage="0" equalAverage="0" bottom="0" percent="0" rank="0" text="" dxfId="3523">
      <formula>AND(NOT(ISBLANK(BD221)), EXACT(AI221, "INVALID"))</formula>
    </cfRule>
  </conditionalFormatting>
  <conditionalFormatting sqref="AU221:AU227">
    <cfRule type="expression" priority="1211" aboveAverage="0" equalAverage="0" bottom="0" percent="0" rank="0" text="" dxfId="3524">
      <formula>NOT($AO221)</formula>
    </cfRule>
  </conditionalFormatting>
  <conditionalFormatting sqref="AT221:AT227">
    <cfRule type="expression" priority="1212" aboveAverage="0" equalAverage="0" bottom="0" percent="0" rank="0" text="" dxfId="3525">
      <formula>REPLACE($AT221,8,LEN($AT221),"")="unused_"</formula>
    </cfRule>
  </conditionalFormatting>
  <conditionalFormatting sqref="AM221:AM227">
    <cfRule type="cellIs" priority="1213" operator="equal" aboveAverage="0" equalAverage="0" bottom="0" percent="0" rank="0" text="" dxfId="3526">
      <formula>0</formula>
    </cfRule>
  </conditionalFormatting>
  <conditionalFormatting sqref="AN221:AN227">
    <cfRule type="cellIs" priority="1214" operator="equal" aboveAverage="0" equalAverage="0" bottom="0" percent="0" rank="0" text="" dxfId="3527">
      <formula>0</formula>
    </cfRule>
  </conditionalFormatting>
  <conditionalFormatting sqref="AO221:AO227">
    <cfRule type="cellIs" priority="1215" operator="equal" aboveAverage="0" equalAverage="0" bottom="0" percent="0" rank="0" text="" dxfId="3528">
      <formula>0</formula>
    </cfRule>
  </conditionalFormatting>
  <conditionalFormatting sqref="AP221:AP227">
    <cfRule type="cellIs" priority="1216" operator="equal" aboveAverage="0" equalAverage="0" bottom="0" percent="0" rank="0" text="" dxfId="3529">
      <formula>0</formula>
    </cfRule>
  </conditionalFormatting>
  <conditionalFormatting sqref="AQ221:AQ227">
    <cfRule type="cellIs" priority="1217" operator="equal" aboveAverage="0" equalAverage="0" bottom="0" percent="0" rank="0" text="" dxfId="3530">
      <formula>0</formula>
    </cfRule>
  </conditionalFormatting>
  <conditionalFormatting sqref="AS221:AS227">
    <cfRule type="cellIs" priority="1218" operator="equal" aboveAverage="0" equalAverage="0" bottom="0" percent="0" rank="0" text="" dxfId="3531">
      <formula>"INVALID"</formula>
    </cfRule>
  </conditionalFormatting>
  <conditionalFormatting sqref="AM221:AM227">
    <cfRule type="cellIs" priority="1219" operator="equal" aboveAverage="0" equalAverage="0" bottom="0" percent="0" rank="0" text="" dxfId="3532">
      <formula>"INVALID"</formula>
    </cfRule>
  </conditionalFormatting>
  <conditionalFormatting sqref="AN221:AN227">
    <cfRule type="cellIs" priority="1220" operator="equal" aboveAverage="0" equalAverage="0" bottom="0" percent="0" rank="0" text="" dxfId="3533">
      <formula>"INVALID"</formula>
    </cfRule>
  </conditionalFormatting>
  <conditionalFormatting sqref="AO221:AP227">
    <cfRule type="cellIs" priority="1221" operator="equal" aboveAverage="0" equalAverage="0" bottom="0" percent="0" rank="0" text="" dxfId="3534">
      <formula>"INVALID"</formula>
    </cfRule>
  </conditionalFormatting>
  <conditionalFormatting sqref="AN221:AN227">
    <cfRule type="cellIs" priority="1222" operator="equal" aboveAverage="0" equalAverage="0" bottom="0" percent="0" rank="0" text="" dxfId="3535">
      <formula>"INVALID"</formula>
    </cfRule>
  </conditionalFormatting>
  <conditionalFormatting sqref="AO221:AO227">
    <cfRule type="cellIs" priority="1223" operator="equal" aboveAverage="0" equalAverage="0" bottom="0" percent="0" rank="0" text="" dxfId="3536">
      <formula>"INVALID"</formula>
    </cfRule>
  </conditionalFormatting>
  <conditionalFormatting sqref="AP221:AP227">
    <cfRule type="cellIs" priority="1224" operator="equal" aboveAverage="0" equalAverage="0" bottom="0" percent="0" rank="0" text="" dxfId="3537">
      <formula>"INVALID"</formula>
    </cfRule>
  </conditionalFormatting>
  <conditionalFormatting sqref="AQ221:AQ227">
    <cfRule type="cellIs" priority="1225" operator="equal" aboveAverage="0" equalAverage="0" bottom="0" percent="0" rank="0" text="" dxfId="3538">
      <formula>"INVALID"</formula>
    </cfRule>
  </conditionalFormatting>
  <conditionalFormatting sqref="AT221:AT227">
    <cfRule type="expression" priority="1226" aboveAverage="0" equalAverage="0" bottom="0" percent="0" rank="0" text="" dxfId="3539">
      <formula>NOT($AM221)</formula>
    </cfRule>
    <cfRule type="expression" priority="1227" aboveAverage="0" equalAverage="0" bottom="0" percent="0" rank="0" text="" dxfId="3540">
      <formula>RIGHT($AT221, 1)="*"</formula>
    </cfRule>
  </conditionalFormatting>
  <conditionalFormatting sqref="BC221:BD227">
    <cfRule type="expression" priority="1228" aboveAverage="0" equalAverage="0" bottom="0" percent="0" rank="0" text="" dxfId="3541">
      <formula>NOT($AQ221)</formula>
    </cfRule>
  </conditionalFormatting>
  <conditionalFormatting sqref="AV221:AV227">
    <cfRule type="expression" priority="1229" aboveAverage="0" equalAverage="0" bottom="0" percent="0" rank="0" text="" dxfId="3542">
      <formula>NOT($AN221)</formula>
    </cfRule>
  </conditionalFormatting>
  <conditionalFormatting sqref="AR221:AR227">
    <cfRule type="cellIs" priority="1230" operator="equal" aboveAverage="0" equalAverage="0" bottom="0" percent="0" rank="0" text="" dxfId="3543">
      <formula>0</formula>
    </cfRule>
  </conditionalFormatting>
  <conditionalFormatting sqref="AR221:AR227">
    <cfRule type="cellIs" priority="1231" operator="equal" aboveAverage="0" equalAverage="0" bottom="0" percent="0" rank="0" text="" dxfId="3544">
      <formula>"INVALID"</formula>
    </cfRule>
  </conditionalFormatting>
  <conditionalFormatting sqref="AR221:AR227">
    <cfRule type="cellIs" priority="1232" operator="equal" aboveAverage="0" equalAverage="0" bottom="0" percent="0" rank="0" text="" dxfId="3545">
      <formula>"INVALID"</formula>
    </cfRule>
  </conditionalFormatting>
  <conditionalFormatting sqref="AU233:AU236">
    <cfRule type="cellIs" priority="1233" operator="equal" aboveAverage="0" equalAverage="0" bottom="0" percent="0" rank="0" text="" dxfId="3546">
      <formula>"Not Assigned"</formula>
    </cfRule>
  </conditionalFormatting>
  <conditionalFormatting sqref="AG233:AI236 AL233:AL236">
    <cfRule type="cellIs" priority="1234" operator="equal" aboveAverage="0" equalAverage="0" bottom="0" percent="0" rank="0" text="" dxfId="3547">
      <formula>"INVALID"</formula>
    </cfRule>
  </conditionalFormatting>
  <conditionalFormatting sqref="AV233:AV236">
    <cfRule type="expression" priority="1235" aboveAverage="0" equalAverage="0" bottom="0" percent="0" rank="0" text="" dxfId="3548">
      <formula>EXACT(AI233, "INVALID")</formula>
    </cfRule>
  </conditionalFormatting>
  <conditionalFormatting sqref="BD233:BD236">
    <cfRule type="expression" priority="1236" aboveAverage="0" equalAverage="0" bottom="0" percent="0" rank="0" text="" dxfId="3549">
      <formula>AND(NOT(ISBLANK(BD233)), EXACT(AI233, "INVALID"))</formula>
    </cfRule>
  </conditionalFormatting>
  <conditionalFormatting sqref="AU233:AU236">
    <cfRule type="expression" priority="1237" aboveAverage="0" equalAverage="0" bottom="0" percent="0" rank="0" text="" dxfId="3550">
      <formula>NOT($AO233)</formula>
    </cfRule>
  </conditionalFormatting>
  <conditionalFormatting sqref="AT233:AT236">
    <cfRule type="expression" priority="1238" aboveAverage="0" equalAverage="0" bottom="0" percent="0" rank="0" text="" dxfId="3551">
      <formula>REPLACE($AT233,8,LEN($AT233),"")="unused_"</formula>
    </cfRule>
  </conditionalFormatting>
  <conditionalFormatting sqref="AM233:AM236">
    <cfRule type="cellIs" priority="1239" operator="equal" aboveAverage="0" equalAverage="0" bottom="0" percent="0" rank="0" text="" dxfId="3552">
      <formula>0</formula>
    </cfRule>
  </conditionalFormatting>
  <conditionalFormatting sqref="AN233:AN236">
    <cfRule type="cellIs" priority="1240" operator="equal" aboveAverage="0" equalAverage="0" bottom="0" percent="0" rank="0" text="" dxfId="3553">
      <formula>0</formula>
    </cfRule>
  </conditionalFormatting>
  <conditionalFormatting sqref="AO233:AO236">
    <cfRule type="cellIs" priority="1241" operator="equal" aboveAverage="0" equalAverage="0" bottom="0" percent="0" rank="0" text="" dxfId="3554">
      <formula>0</formula>
    </cfRule>
  </conditionalFormatting>
  <conditionalFormatting sqref="AP233:AP236">
    <cfRule type="cellIs" priority="1242" operator="equal" aboveAverage="0" equalAverage="0" bottom="0" percent="0" rank="0" text="" dxfId="3555">
      <formula>0</formula>
    </cfRule>
  </conditionalFormatting>
  <conditionalFormatting sqref="AQ233:AQ236">
    <cfRule type="cellIs" priority="1243" operator="equal" aboveAverage="0" equalAverage="0" bottom="0" percent="0" rank="0" text="" dxfId="3556">
      <formula>0</formula>
    </cfRule>
  </conditionalFormatting>
  <conditionalFormatting sqref="AS233:AS236">
    <cfRule type="cellIs" priority="1244" operator="equal" aboveAverage="0" equalAverage="0" bottom="0" percent="0" rank="0" text="" dxfId="3557">
      <formula>"INVALID"</formula>
    </cfRule>
  </conditionalFormatting>
  <conditionalFormatting sqref="AM233:AM236">
    <cfRule type="cellIs" priority="1245" operator="equal" aboveAverage="0" equalAverage="0" bottom="0" percent="0" rank="0" text="" dxfId="3558">
      <formula>"INVALID"</formula>
    </cfRule>
  </conditionalFormatting>
  <conditionalFormatting sqref="AN233:AN236">
    <cfRule type="cellIs" priority="1246" operator="equal" aboveAverage="0" equalAverage="0" bottom="0" percent="0" rank="0" text="" dxfId="3559">
      <formula>"INVALID"</formula>
    </cfRule>
  </conditionalFormatting>
  <conditionalFormatting sqref="AO233:AP236">
    <cfRule type="cellIs" priority="1247" operator="equal" aboveAverage="0" equalAverage="0" bottom="0" percent="0" rank="0" text="" dxfId="3560">
      <formula>"INVALID"</formula>
    </cfRule>
  </conditionalFormatting>
  <conditionalFormatting sqref="AN233:AN236">
    <cfRule type="cellIs" priority="1248" operator="equal" aboveAverage="0" equalAverage="0" bottom="0" percent="0" rank="0" text="" dxfId="3561">
      <formula>"INVALID"</formula>
    </cfRule>
  </conditionalFormatting>
  <conditionalFormatting sqref="AO233:AO236">
    <cfRule type="cellIs" priority="1249" operator="equal" aboveAverage="0" equalAverage="0" bottom="0" percent="0" rank="0" text="" dxfId="3562">
      <formula>"INVALID"</formula>
    </cfRule>
  </conditionalFormatting>
  <conditionalFormatting sqref="AP233:AP236">
    <cfRule type="cellIs" priority="1250" operator="equal" aboveAverage="0" equalAverage="0" bottom="0" percent="0" rank="0" text="" dxfId="3563">
      <formula>"INVALID"</formula>
    </cfRule>
  </conditionalFormatting>
  <conditionalFormatting sqref="AQ233:AQ236">
    <cfRule type="cellIs" priority="1251" operator="equal" aboveAverage="0" equalAverage="0" bottom="0" percent="0" rank="0" text="" dxfId="3564">
      <formula>"INVALID"</formula>
    </cfRule>
  </conditionalFormatting>
  <conditionalFormatting sqref="AT233:AT236">
    <cfRule type="expression" priority="1252" aboveAverage="0" equalAverage="0" bottom="0" percent="0" rank="0" text="" dxfId="3565">
      <formula>NOT($AM233)</formula>
    </cfRule>
    <cfRule type="expression" priority="1253" aboveAverage="0" equalAverage="0" bottom="0" percent="0" rank="0" text="" dxfId="3566">
      <formula>RIGHT($AT233, 1)="*"</formula>
    </cfRule>
  </conditionalFormatting>
  <conditionalFormatting sqref="BD233:BD236">
    <cfRule type="expression" priority="1254" aboveAverage="0" equalAverage="0" bottom="0" percent="0" rank="0" text="" dxfId="3567">
      <formula>NOT($AQ233)</formula>
    </cfRule>
  </conditionalFormatting>
  <conditionalFormatting sqref="AV233:AV236">
    <cfRule type="expression" priority="1255" aboveAverage="0" equalAverage="0" bottom="0" percent="0" rank="0" text="" dxfId="3568">
      <formula>NOT($AN233)</formula>
    </cfRule>
  </conditionalFormatting>
  <conditionalFormatting sqref="AR233:AR236">
    <cfRule type="cellIs" priority="1256" operator="equal" aboveAverage="0" equalAverage="0" bottom="0" percent="0" rank="0" text="" dxfId="3569">
      <formula>0</formula>
    </cfRule>
  </conditionalFormatting>
  <conditionalFormatting sqref="AR233:AR236">
    <cfRule type="cellIs" priority="1257" operator="equal" aboveAverage="0" equalAverage="0" bottom="0" percent="0" rank="0" text="" dxfId="3570">
      <formula>"INVALID"</formula>
    </cfRule>
  </conditionalFormatting>
  <conditionalFormatting sqref="AR233:AR236">
    <cfRule type="cellIs" priority="1258" operator="equal" aboveAverage="0" equalAverage="0" bottom="0" percent="0" rank="0" text="" dxfId="3571">
      <formula>"INVALID"</formula>
    </cfRule>
  </conditionalFormatting>
  <conditionalFormatting sqref="R215">
    <cfRule type="cellIs" priority="1259" operator="equal" aboveAverage="0" equalAverage="0" bottom="0" percent="0" rank="0" text="" dxfId="3572">
      <formula>"INVALID"</formula>
    </cfRule>
  </conditionalFormatting>
  <conditionalFormatting sqref="S215">
    <cfRule type="cellIs" priority="1260" operator="equal" aboveAverage="0" equalAverage="0" bottom="0" percent="0" rank="0" text="" dxfId="3573">
      <formula>"INVALID"</formula>
    </cfRule>
  </conditionalFormatting>
  <conditionalFormatting sqref="T215">
    <cfRule type="cellIs" priority="1261" operator="equal" aboveAverage="0" equalAverage="0" bottom="0" percent="0" rank="0" text="" dxfId="3574">
      <formula>"INVALID"</formula>
    </cfRule>
  </conditionalFormatting>
  <conditionalFormatting sqref="U215">
    <cfRule type="cellIs" priority="1262" operator="equal" aboveAverage="0" equalAverage="0" bottom="0" percent="0" rank="0" text="" dxfId="3575">
      <formula>"INVALID"</formula>
    </cfRule>
  </conditionalFormatting>
  <conditionalFormatting sqref="AT422:AT423">
    <cfRule type="expression" priority="1263" aboveAverage="0" equalAverage="0" bottom="0" percent="0" rank="0" text="" dxfId="3576">
      <formula>REPLACE($AT422,8,LEN($AT422),"")="unused_"</formula>
    </cfRule>
  </conditionalFormatting>
  <conditionalFormatting sqref="V422:V423">
    <cfRule type="cellIs" priority="1264" operator="equal" aboveAverage="0" equalAverage="0" bottom="0" percent="0" rank="0" text="" dxfId="3577">
      <formula>"INVALID"</formula>
    </cfRule>
  </conditionalFormatting>
  <conditionalFormatting sqref="V422:V423">
    <cfRule type="cellIs" priority="1265" operator="equal" aboveAverage="0" equalAverage="0" bottom="0" percent="0" rank="0" text="" dxfId="3578">
      <formula>"INVALID"</formula>
    </cfRule>
  </conditionalFormatting>
  <conditionalFormatting sqref="AT492:AT496">
    <cfRule type="expression" priority="1266" aboveAverage="0" equalAverage="0" bottom="0" percent="0" rank="0" text="" dxfId="3579">
      <formula>REPLACE($AT492,8,LEN($AT492),"")="unused_"</formula>
    </cfRule>
  </conditionalFormatting>
  <conditionalFormatting sqref="AU458">
    <cfRule type="cellIs" priority="1267" operator="equal" aboveAverage="0" equalAverage="0" bottom="0" percent="0" rank="0" text="" dxfId="3580">
      <formula>"Not Assigned"</formula>
    </cfRule>
  </conditionalFormatting>
  <conditionalFormatting sqref="AT487:AT490">
    <cfRule type="expression" priority="1268" aboveAverage="0" equalAverage="0" bottom="0" percent="0" rank="0" text="" dxfId="3581">
      <formula>REPLACE($AT487,8,LEN($AT487),"")="unused_"</formula>
    </cfRule>
  </conditionalFormatting>
  <conditionalFormatting sqref="AT483:AT486">
    <cfRule type="expression" priority="1269" aboveAverage="0" equalAverage="0" bottom="0" percent="0" rank="0" text="" dxfId="3582">
      <formula>RIGHT($AT483, 1)="*"</formula>
    </cfRule>
    <cfRule type="expression" priority="1270" aboveAverage="0" equalAverage="0" bottom="0" percent="0" rank="0" text="" dxfId="3583">
      <formula>REPLACE($AT483,8,LEN($AT483),"")="unused_"</formula>
    </cfRule>
  </conditionalFormatting>
  <conditionalFormatting sqref="AT491">
    <cfRule type="expression" priority="1271" aboveAverage="0" equalAverage="0" bottom="0" percent="0" rank="0" text="" dxfId="3584">
      <formula>REPLACE($AT491,8,LEN($AT491),"")="unused_"</formula>
    </cfRule>
  </conditionalFormatting>
  <conditionalFormatting sqref="V459:V460 V465:V491">
    <cfRule type="cellIs" priority="1272" operator="equal" aboveAverage="0" equalAverage="0" bottom="0" percent="0" rank="0" text="" dxfId="3585">
      <formula>"INVALID"</formula>
    </cfRule>
  </conditionalFormatting>
  <conditionalFormatting sqref="V459:V460 V465:V491">
    <cfRule type="cellIs" priority="1273" operator="equal" aboveAverage="0" equalAverage="0" bottom="0" percent="0" rank="0" text="" dxfId="3586">
      <formula>"INVALID"</formula>
    </cfRule>
  </conditionalFormatting>
  <conditionalFormatting sqref="V492:V496">
    <cfRule type="cellIs" priority="1274" operator="equal" aboveAverage="0" equalAverage="0" bottom="0" percent="0" rank="0" text="" dxfId="3587">
      <formula>"INVALID"</formula>
    </cfRule>
  </conditionalFormatting>
  <conditionalFormatting sqref="V492:V496">
    <cfRule type="cellIs" priority="1275" operator="equal" aboveAverage="0" equalAverage="0" bottom="0" percent="0" rank="0" text="" dxfId="3588">
      <formula>"INVALID"</formula>
    </cfRule>
  </conditionalFormatting>
  <conditionalFormatting sqref="AT461:AT462">
    <cfRule type="expression" priority="1276" aboveAverage="0" equalAverage="0" bottom="0" percent="0" rank="0" text="" dxfId="3589">
      <formula>REPLACE($AT461,8,LEN($AT461),"")="unused_"</formula>
    </cfRule>
  </conditionalFormatting>
  <conditionalFormatting sqref="V461:V462">
    <cfRule type="cellIs" priority="1277" operator="equal" aboveAverage="0" equalAverage="0" bottom="0" percent="0" rank="0" text="" dxfId="3590">
      <formula>"INVALID"</formula>
    </cfRule>
  </conditionalFormatting>
  <conditionalFormatting sqref="V461:V462">
    <cfRule type="cellIs" priority="1278" operator="equal" aboveAverage="0" equalAverage="0" bottom="0" percent="0" rank="0" text="" dxfId="3591">
      <formula>"INVALID"</formula>
    </cfRule>
  </conditionalFormatting>
  <conditionalFormatting sqref="AT463:AT464">
    <cfRule type="expression" priority="1279" aboveAverage="0" equalAverage="0" bottom="0" percent="0" rank="0" text="" dxfId="3592">
      <formula>REPLACE($AT463,8,LEN($AT463),"")="unused_"</formula>
    </cfRule>
  </conditionalFormatting>
  <conditionalFormatting sqref="V463:V464">
    <cfRule type="cellIs" priority="1280" operator="equal" aboveAverage="0" equalAverage="0" bottom="0" percent="0" rank="0" text="" dxfId="3593">
      <formula>"INVALID"</formula>
    </cfRule>
  </conditionalFormatting>
  <conditionalFormatting sqref="V463:V464">
    <cfRule type="cellIs" priority="1281" operator="equal" aboveAverage="0" equalAverage="0" bottom="0" percent="0" rank="0" text="" dxfId="3594">
      <formula>"INVALID"</formula>
    </cfRule>
  </conditionalFormatting>
  <conditionalFormatting sqref="AT1086:AT1098">
    <cfRule type="expression" priority="1282" aboveAverage="0" equalAverage="0" bottom="0" percent="0" rank="0" text="" dxfId="3595">
      <formula>REPLACE($AT1086,8,LEN($AT1086),"")="unused_"</formula>
    </cfRule>
  </conditionalFormatting>
  <conditionalFormatting sqref="V1099:V1101">
    <cfRule type="cellIs" priority="1283" operator="equal" aboveAverage="0" equalAverage="0" bottom="0" percent="0" rank="0" text="" dxfId="3596">
      <formula>"INVALID"</formula>
    </cfRule>
  </conditionalFormatting>
  <conditionalFormatting sqref="V1099:V1101">
    <cfRule type="cellIs" priority="1284" operator="equal" aboveAverage="0" equalAverage="0" bottom="0" percent="0" rank="0" text="" dxfId="3597">
      <formula>"INVALID"</formula>
    </cfRule>
  </conditionalFormatting>
  <conditionalFormatting sqref="AV103">
    <cfRule type="expression" priority="1285" aboveAverage="0" equalAverage="0" bottom="0" percent="0" rank="0" text="" dxfId="3598">
      <formula>EXACT(AI103, "INVALID")</formula>
    </cfRule>
  </conditionalFormatting>
  <conditionalFormatting sqref="BC103">
    <cfRule type="expression" priority="1286" aboveAverage="0" equalAverage="0" bottom="0" percent="0" rank="0" text="" dxfId="3599">
      <formula>AND(NOT(ISBLANK(BC103)), EXACT(AI103, "INVALID"))</formula>
    </cfRule>
  </conditionalFormatting>
  <conditionalFormatting sqref="BD103">
    <cfRule type="expression" priority="1287" aboveAverage="0" equalAverage="0" bottom="0" percent="0" rank="0" text="" dxfId="3600">
      <formula>AND(NOT(ISBLANK(BD103)), EXACT(AI103, "INVALID"))</formula>
    </cfRule>
  </conditionalFormatting>
  <conditionalFormatting sqref="AU103">
    <cfRule type="expression" priority="1288" aboveAverage="0" equalAverage="0" bottom="0" percent="0" rank="0" text="" dxfId="3601">
      <formula>NOT($AO103)</formula>
    </cfRule>
  </conditionalFormatting>
  <conditionalFormatting sqref="AT103">
    <cfRule type="expression" priority="1289" aboveAverage="0" equalAverage="0" bottom="0" percent="0" rank="0" text="" dxfId="3602">
      <formula>REPLACE($AT103,8,LEN($AT103),"")="unused_"</formula>
    </cfRule>
  </conditionalFormatting>
  <conditionalFormatting sqref="AT103">
    <cfRule type="expression" priority="1290" aboveAverage="0" equalAverage="0" bottom="0" percent="0" rank="0" text="" dxfId="3603">
      <formula>NOT($AM103)</formula>
    </cfRule>
    <cfRule type="expression" priority="1291" aboveAverage="0" equalAverage="0" bottom="0" percent="0" rank="0" text="" dxfId="3604">
      <formula>RIGHT($AT103, 1)="*"</formula>
    </cfRule>
  </conditionalFormatting>
  <conditionalFormatting sqref="AV103">
    <cfRule type="expression" priority="1292" aboveAverage="0" equalAverage="0" bottom="0" percent="0" rank="0" text="" dxfId="3605">
      <formula>NOT($AQ103)</formula>
    </cfRule>
  </conditionalFormatting>
  <conditionalFormatting sqref="AV103">
    <cfRule type="expression" priority="1293" aboveAverage="0" equalAverage="0" bottom="0" percent="0" rank="0" text="" dxfId="3606">
      <formula>NOT($AN103)</formula>
    </cfRule>
  </conditionalFormatting>
  <conditionalFormatting sqref="AG98:AI98 AL98">
    <cfRule type="cellIs" priority="1294" operator="equal" aboveAverage="0" equalAverage="0" bottom="0" percent="0" rank="0" text="" dxfId="3607">
      <formula>"INVALID"</formula>
    </cfRule>
  </conditionalFormatting>
  <conditionalFormatting sqref="AU98">
    <cfRule type="cellIs" priority="1295" operator="equal" aboveAverage="0" equalAverage="0" bottom="0" percent="0" rank="0" text="" dxfId="3608">
      <formula>"Not Assigned"</formula>
    </cfRule>
  </conditionalFormatting>
  <conditionalFormatting sqref="AV98">
    <cfRule type="expression" priority="1296" aboveAverage="0" equalAverage="0" bottom="0" percent="0" rank="0" text="" dxfId="3609">
      <formula>EXACT(AI98, "INVALID")</formula>
    </cfRule>
  </conditionalFormatting>
  <conditionalFormatting sqref="BC98">
    <cfRule type="expression" priority="1297" aboveAverage="0" equalAverage="0" bottom="0" percent="0" rank="0" text="" dxfId="3610">
      <formula>AND(NOT(ISBLANK(BC98)), EXACT(AI98, "INVALID"))</formula>
    </cfRule>
  </conditionalFormatting>
  <conditionalFormatting sqref="BD98">
    <cfRule type="expression" priority="1298" aboveAverage="0" equalAverage="0" bottom="0" percent="0" rank="0" text="" dxfId="3611">
      <formula>AND(NOT(ISBLANK(BD98)), EXACT(AI98, "INVALID"))</formula>
    </cfRule>
  </conditionalFormatting>
  <conditionalFormatting sqref="AU98">
    <cfRule type="expression" priority="1299" aboveAverage="0" equalAverage="0" bottom="0" percent="0" rank="0" text="" dxfId="3612">
      <formula>NOT($AO98)</formula>
    </cfRule>
  </conditionalFormatting>
  <conditionalFormatting sqref="AT98">
    <cfRule type="expression" priority="1300" aboveAverage="0" equalAverage="0" bottom="0" percent="0" rank="0" text="" dxfId="3613">
      <formula>REPLACE($AT98,8,LEN($AT98),"")="unused_"</formula>
    </cfRule>
  </conditionalFormatting>
  <conditionalFormatting sqref="AM98">
    <cfRule type="cellIs" priority="1301" operator="equal" aboveAverage="0" equalAverage="0" bottom="0" percent="0" rank="0" text="" dxfId="3614">
      <formula>0</formula>
    </cfRule>
  </conditionalFormatting>
  <conditionalFormatting sqref="AN98">
    <cfRule type="cellIs" priority="1302" operator="equal" aboveAverage="0" equalAverage="0" bottom="0" percent="0" rank="0" text="" dxfId="3615">
      <formula>0</formula>
    </cfRule>
  </conditionalFormatting>
  <conditionalFormatting sqref="AO98">
    <cfRule type="cellIs" priority="1303" operator="equal" aboveAverage="0" equalAverage="0" bottom="0" percent="0" rank="0" text="" dxfId="3616">
      <formula>0</formula>
    </cfRule>
  </conditionalFormatting>
  <conditionalFormatting sqref="AP98">
    <cfRule type="cellIs" priority="1304" operator="equal" aboveAverage="0" equalAverage="0" bottom="0" percent="0" rank="0" text="" dxfId="3617">
      <formula>0</formula>
    </cfRule>
  </conditionalFormatting>
  <conditionalFormatting sqref="AQ98">
    <cfRule type="cellIs" priority="1305" operator="equal" aboveAverage="0" equalAverage="0" bottom="0" percent="0" rank="0" text="" dxfId="3618">
      <formula>0</formula>
    </cfRule>
  </conditionalFormatting>
  <conditionalFormatting sqref="AS98">
    <cfRule type="cellIs" priority="1306" operator="equal" aboveAverage="0" equalAverage="0" bottom="0" percent="0" rank="0" text="" dxfId="3619">
      <formula>"INVALID"</formula>
    </cfRule>
  </conditionalFormatting>
  <conditionalFormatting sqref="AM98">
    <cfRule type="cellIs" priority="1307" operator="equal" aboveAverage="0" equalAverage="0" bottom="0" percent="0" rank="0" text="" dxfId="3620">
      <formula>"INVALID"</formula>
    </cfRule>
  </conditionalFormatting>
  <conditionalFormatting sqref="AN98">
    <cfRule type="cellIs" priority="1308" operator="equal" aboveAverage="0" equalAverage="0" bottom="0" percent="0" rank="0" text="" dxfId="3621">
      <formula>"INVALID"</formula>
    </cfRule>
  </conditionalFormatting>
  <conditionalFormatting sqref="AO98:AP98">
    <cfRule type="cellIs" priority="1309" operator="equal" aboveAverage="0" equalAverage="0" bottom="0" percent="0" rank="0" text="" dxfId="3622">
      <formula>"INVALID"</formula>
    </cfRule>
  </conditionalFormatting>
  <conditionalFormatting sqref="AN98">
    <cfRule type="cellIs" priority="1310" operator="equal" aboveAverage="0" equalAverage="0" bottom="0" percent="0" rank="0" text="" dxfId="3623">
      <formula>"INVALID"</formula>
    </cfRule>
  </conditionalFormatting>
  <conditionalFormatting sqref="AO98">
    <cfRule type="cellIs" priority="1311" operator="equal" aboveAverage="0" equalAverage="0" bottom="0" percent="0" rank="0" text="" dxfId="3624">
      <formula>"INVALID"</formula>
    </cfRule>
  </conditionalFormatting>
  <conditionalFormatting sqref="AP98">
    <cfRule type="cellIs" priority="1312" operator="equal" aboveAverage="0" equalAverage="0" bottom="0" percent="0" rank="0" text="" dxfId="3625">
      <formula>"INVALID"</formula>
    </cfRule>
  </conditionalFormatting>
  <conditionalFormatting sqref="AQ98">
    <cfRule type="cellIs" priority="1313" operator="equal" aboveAverage="0" equalAverage="0" bottom="0" percent="0" rank="0" text="" dxfId="3626">
      <formula>"INVALID"</formula>
    </cfRule>
  </conditionalFormatting>
  <conditionalFormatting sqref="AT98">
    <cfRule type="expression" priority="1314" aboveAverage="0" equalAverage="0" bottom="0" percent="0" rank="0" text="" dxfId="3627">
      <formula>NOT($AM98)</formula>
    </cfRule>
    <cfRule type="expression" priority="1315" aboveAverage="0" equalAverage="0" bottom="0" percent="0" rank="0" text="" dxfId="3628">
      <formula>RIGHT($AT98, 1)="*"</formula>
    </cfRule>
  </conditionalFormatting>
  <conditionalFormatting sqref="BC98:BD98">
    <cfRule type="expression" priority="1316" aboveAverage="0" equalAverage="0" bottom="0" percent="0" rank="0" text="" dxfId="3629">
      <formula>NOT($AQ98)</formula>
    </cfRule>
  </conditionalFormatting>
  <conditionalFormatting sqref="AV98">
    <cfRule type="expression" priority="1317" aboveAverage="0" equalAverage="0" bottom="0" percent="0" rank="0" text="" dxfId="3630">
      <formula>NOT($AN98)</formula>
    </cfRule>
  </conditionalFormatting>
  <conditionalFormatting sqref="AR98">
    <cfRule type="cellIs" priority="1318" operator="equal" aboveAverage="0" equalAverage="0" bottom="0" percent="0" rank="0" text="" dxfId="3631">
      <formula>0</formula>
    </cfRule>
  </conditionalFormatting>
  <conditionalFormatting sqref="AR98">
    <cfRule type="cellIs" priority="1319" operator="equal" aboveAverage="0" equalAverage="0" bottom="0" percent="0" rank="0" text="" dxfId="3632">
      <formula>"INVALID"</formula>
    </cfRule>
  </conditionalFormatting>
  <conditionalFormatting sqref="AR98">
    <cfRule type="cellIs" priority="1320" operator="equal" aboveAverage="0" equalAverage="0" bottom="0" percent="0" rank="0" text="" dxfId="3633">
      <formula>"INVALID"</formula>
    </cfRule>
  </conditionalFormatting>
  <conditionalFormatting sqref="AG99:AI101 AG103:AI103 AL103 AL99:AL101">
    <cfRule type="cellIs" priority="1321" operator="equal" aboveAverage="0" equalAverage="0" bottom="0" percent="0" rank="0" text="" dxfId="3634">
      <formula>"INVALID"</formula>
    </cfRule>
  </conditionalFormatting>
  <conditionalFormatting sqref="AU99:AU101 AU103">
    <cfRule type="cellIs" priority="1322" operator="equal" aboveAverage="0" equalAverage="0" bottom="0" percent="0" rank="0" text="" dxfId="3635">
      <formula>"Not Assigned"</formula>
    </cfRule>
  </conditionalFormatting>
  <conditionalFormatting sqref="AV99:AV101">
    <cfRule type="expression" priority="1323" aboveAverage="0" equalAverage="0" bottom="0" percent="0" rank="0" text="" dxfId="3636">
      <formula>EXACT(AI99, "INVALID")</formula>
    </cfRule>
  </conditionalFormatting>
  <conditionalFormatting sqref="BC99:BC101">
    <cfRule type="expression" priority="1324" aboveAverage="0" equalAverage="0" bottom="0" percent="0" rank="0" text="" dxfId="3637">
      <formula>AND(NOT(ISBLANK(BC99)), EXACT(AI99, "INVALID"))</formula>
    </cfRule>
  </conditionalFormatting>
  <conditionalFormatting sqref="BD99:BD101">
    <cfRule type="expression" priority="1325" aboveAverage="0" equalAverage="0" bottom="0" percent="0" rank="0" text="" dxfId="3638">
      <formula>AND(NOT(ISBLANK(BD99)), EXACT(AI99, "INVALID"))</formula>
    </cfRule>
  </conditionalFormatting>
  <conditionalFormatting sqref="AU99:AU101">
    <cfRule type="expression" priority="1326" aboveAverage="0" equalAverage="0" bottom="0" percent="0" rank="0" text="" dxfId="3639">
      <formula>NOT($AO99)</formula>
    </cfRule>
  </conditionalFormatting>
  <conditionalFormatting sqref="AT99:AT101">
    <cfRule type="expression" priority="1327" aboveAverage="0" equalAverage="0" bottom="0" percent="0" rank="0" text="" dxfId="3640">
      <formula>REPLACE($AT99,8,LEN($AT99),"")="unused_"</formula>
    </cfRule>
  </conditionalFormatting>
  <conditionalFormatting sqref="AM99:AM101 AM103">
    <cfRule type="cellIs" priority="1328" operator="equal" aboveAverage="0" equalAverage="0" bottom="0" percent="0" rank="0" text="" dxfId="3641">
      <formula>0</formula>
    </cfRule>
  </conditionalFormatting>
  <conditionalFormatting sqref="AN99:AN101 AN103">
    <cfRule type="cellIs" priority="1329" operator="equal" aboveAverage="0" equalAverage="0" bottom="0" percent="0" rank="0" text="" dxfId="3642">
      <formula>0</formula>
    </cfRule>
  </conditionalFormatting>
  <conditionalFormatting sqref="AO99:AO101 AO103">
    <cfRule type="cellIs" priority="1330" operator="equal" aboveAverage="0" equalAverage="0" bottom="0" percent="0" rank="0" text="" dxfId="3643">
      <formula>0</formula>
    </cfRule>
  </conditionalFormatting>
  <conditionalFormatting sqref="AP99:AP101 AP103">
    <cfRule type="cellIs" priority="1331" operator="equal" aboveAverage="0" equalAverage="0" bottom="0" percent="0" rank="0" text="" dxfId="3644">
      <formula>0</formula>
    </cfRule>
  </conditionalFormatting>
  <conditionalFormatting sqref="AQ99:AQ101 AQ103">
    <cfRule type="cellIs" priority="1332" operator="equal" aboveAverage="0" equalAverage="0" bottom="0" percent="0" rank="0" text="" dxfId="3645">
      <formula>0</formula>
    </cfRule>
  </conditionalFormatting>
  <conditionalFormatting sqref="AS99:AS101 AS103">
    <cfRule type="cellIs" priority="1333" operator="equal" aboveAverage="0" equalAverage="0" bottom="0" percent="0" rank="0" text="" dxfId="3646">
      <formula>"INVALID"</formula>
    </cfRule>
  </conditionalFormatting>
  <conditionalFormatting sqref="AM99:AM101 AM103">
    <cfRule type="cellIs" priority="1334" operator="equal" aboveAverage="0" equalAverage="0" bottom="0" percent="0" rank="0" text="" dxfId="3647">
      <formula>"INVALID"</formula>
    </cfRule>
  </conditionalFormatting>
  <conditionalFormatting sqref="AN99:AN101 AN103">
    <cfRule type="cellIs" priority="1335" operator="equal" aboveAverage="0" equalAverage="0" bottom="0" percent="0" rank="0" text="" dxfId="3648">
      <formula>"INVALID"</formula>
    </cfRule>
  </conditionalFormatting>
  <conditionalFormatting sqref="AO99:AP101 AO103:AP103">
    <cfRule type="cellIs" priority="1336" operator="equal" aboveAverage="0" equalAverage="0" bottom="0" percent="0" rank="0" text="" dxfId="3649">
      <formula>"INVALID"</formula>
    </cfRule>
  </conditionalFormatting>
  <conditionalFormatting sqref="AN99:AN101 AN103">
    <cfRule type="cellIs" priority="1337" operator="equal" aboveAverage="0" equalAverage="0" bottom="0" percent="0" rank="0" text="" dxfId="3650">
      <formula>"INVALID"</formula>
    </cfRule>
  </conditionalFormatting>
  <conditionalFormatting sqref="AO99:AO101 AO103">
    <cfRule type="cellIs" priority="1338" operator="equal" aboveAverage="0" equalAverage="0" bottom="0" percent="0" rank="0" text="" dxfId="3651">
      <formula>"INVALID"</formula>
    </cfRule>
  </conditionalFormatting>
  <conditionalFormatting sqref="AP99:AP101 AP103">
    <cfRule type="cellIs" priority="1339" operator="equal" aboveAverage="0" equalAverage="0" bottom="0" percent="0" rank="0" text="" dxfId="3652">
      <formula>"INVALID"</formula>
    </cfRule>
  </conditionalFormatting>
  <conditionalFormatting sqref="AQ99:AQ101 AQ103">
    <cfRule type="cellIs" priority="1340" operator="equal" aboveAverage="0" equalAverage="0" bottom="0" percent="0" rank="0" text="" dxfId="3653">
      <formula>"INVALID"</formula>
    </cfRule>
  </conditionalFormatting>
  <conditionalFormatting sqref="AT99:AT101">
    <cfRule type="expression" priority="1341" aboveAverage="0" equalAverage="0" bottom="0" percent="0" rank="0" text="" dxfId="3654">
      <formula>NOT($AM99)</formula>
    </cfRule>
    <cfRule type="expression" priority="1342" aboveAverage="0" equalAverage="0" bottom="0" percent="0" rank="0" text="" dxfId="3655">
      <formula>RIGHT($AT99, 1)="*"</formula>
    </cfRule>
  </conditionalFormatting>
  <conditionalFormatting sqref="BC99:BD101">
    <cfRule type="expression" priority="1343" aboveAverage="0" equalAverage="0" bottom="0" percent="0" rank="0" text="" dxfId="3656">
      <formula>NOT($AQ99)</formula>
    </cfRule>
  </conditionalFormatting>
  <conditionalFormatting sqref="AV99:AV101">
    <cfRule type="expression" priority="1344" aboveAverage="0" equalAverage="0" bottom="0" percent="0" rank="0" text="" dxfId="3657">
      <formula>NOT($AN99)</formula>
    </cfRule>
  </conditionalFormatting>
  <conditionalFormatting sqref="AR99:AR101 AR103">
    <cfRule type="cellIs" priority="1345" operator="equal" aboveAverage="0" equalAverage="0" bottom="0" percent="0" rank="0" text="" dxfId="3658">
      <formula>0</formula>
    </cfRule>
  </conditionalFormatting>
  <conditionalFormatting sqref="AR99:AR101 AR103">
    <cfRule type="cellIs" priority="1346" operator="equal" aboveAverage="0" equalAverage="0" bottom="0" percent="0" rank="0" text="" dxfId="3659">
      <formula>"INVALID"</formula>
    </cfRule>
  </conditionalFormatting>
  <conditionalFormatting sqref="AR99:AR101 AR103">
    <cfRule type="cellIs" priority="1347" operator="equal" aboveAverage="0" equalAverage="0" bottom="0" percent="0" rank="0" text="" dxfId="3660">
      <formula>"INVALID"</formula>
    </cfRule>
  </conditionalFormatting>
  <conditionalFormatting sqref="AG102:AI102 AL102">
    <cfRule type="cellIs" priority="1348" operator="equal" aboveAverage="0" equalAverage="0" bottom="0" percent="0" rank="0" text="" dxfId="3661">
      <formula>"INVALID"</formula>
    </cfRule>
  </conditionalFormatting>
  <conditionalFormatting sqref="AU102">
    <cfRule type="cellIs" priority="1349" operator="equal" aboveAverage="0" equalAverage="0" bottom="0" percent="0" rank="0" text="" dxfId="3662">
      <formula>"Not Assigned"</formula>
    </cfRule>
  </conditionalFormatting>
  <conditionalFormatting sqref="AV102">
    <cfRule type="expression" priority="1350" aboveAverage="0" equalAverage="0" bottom="0" percent="0" rank="0" text="" dxfId="3663">
      <formula>EXACT(AI102, "INVALID")</formula>
    </cfRule>
  </conditionalFormatting>
  <conditionalFormatting sqref="BC102">
    <cfRule type="expression" priority="1351" aboveAverage="0" equalAverage="0" bottom="0" percent="0" rank="0" text="" dxfId="3664">
      <formula>AND(NOT(ISBLANK(BC102)), EXACT(AI102, "INVALID"))</formula>
    </cfRule>
  </conditionalFormatting>
  <conditionalFormatting sqref="BD102">
    <cfRule type="expression" priority="1352" aboveAverage="0" equalAverage="0" bottom="0" percent="0" rank="0" text="" dxfId="3665">
      <formula>AND(NOT(ISBLANK(BD102)), EXACT(AI102, "INVALID"))</formula>
    </cfRule>
  </conditionalFormatting>
  <conditionalFormatting sqref="AU102">
    <cfRule type="expression" priority="1353" aboveAverage="0" equalAverage="0" bottom="0" percent="0" rank="0" text="" dxfId="3666">
      <formula>NOT($AO102)</formula>
    </cfRule>
  </conditionalFormatting>
  <conditionalFormatting sqref="AT102">
    <cfRule type="expression" priority="1354" aboveAverage="0" equalAverage="0" bottom="0" percent="0" rank="0" text="" dxfId="3667">
      <formula>REPLACE($AT102,8,LEN($AT102),"")="unused_"</formula>
    </cfRule>
  </conditionalFormatting>
  <conditionalFormatting sqref="AM102">
    <cfRule type="cellIs" priority="1355" operator="equal" aboveAverage="0" equalAverage="0" bottom="0" percent="0" rank="0" text="" dxfId="3668">
      <formula>0</formula>
    </cfRule>
  </conditionalFormatting>
  <conditionalFormatting sqref="AN102">
    <cfRule type="cellIs" priority="1356" operator="equal" aboveAverage="0" equalAverage="0" bottom="0" percent="0" rank="0" text="" dxfId="3669">
      <formula>0</formula>
    </cfRule>
  </conditionalFormatting>
  <conditionalFormatting sqref="AO102">
    <cfRule type="cellIs" priority="1357" operator="equal" aboveAverage="0" equalAverage="0" bottom="0" percent="0" rank="0" text="" dxfId="3670">
      <formula>0</formula>
    </cfRule>
  </conditionalFormatting>
  <conditionalFormatting sqref="AP102">
    <cfRule type="cellIs" priority="1358" operator="equal" aboveAverage="0" equalAverage="0" bottom="0" percent="0" rank="0" text="" dxfId="3671">
      <formula>0</formula>
    </cfRule>
  </conditionalFormatting>
  <conditionalFormatting sqref="AQ102">
    <cfRule type="cellIs" priority="1359" operator="equal" aboveAverage="0" equalAverage="0" bottom="0" percent="0" rank="0" text="" dxfId="3672">
      <formula>0</formula>
    </cfRule>
  </conditionalFormatting>
  <conditionalFormatting sqref="AS102">
    <cfRule type="cellIs" priority="1360" operator="equal" aboveAverage="0" equalAverage="0" bottom="0" percent="0" rank="0" text="" dxfId="3673">
      <formula>"INVALID"</formula>
    </cfRule>
  </conditionalFormatting>
  <conditionalFormatting sqref="AM102">
    <cfRule type="cellIs" priority="1361" operator="equal" aboveAverage="0" equalAverage="0" bottom="0" percent="0" rank="0" text="" dxfId="3674">
      <formula>"INVALID"</formula>
    </cfRule>
  </conditionalFormatting>
  <conditionalFormatting sqref="AN102">
    <cfRule type="cellIs" priority="1362" operator="equal" aboveAverage="0" equalAverage="0" bottom="0" percent="0" rank="0" text="" dxfId="3675">
      <formula>"INVALID"</formula>
    </cfRule>
  </conditionalFormatting>
  <conditionalFormatting sqref="AO102:AP102">
    <cfRule type="cellIs" priority="1363" operator="equal" aboveAverage="0" equalAverage="0" bottom="0" percent="0" rank="0" text="" dxfId="3676">
      <formula>"INVALID"</formula>
    </cfRule>
  </conditionalFormatting>
  <conditionalFormatting sqref="AN102">
    <cfRule type="cellIs" priority="1364" operator="equal" aboveAverage="0" equalAverage="0" bottom="0" percent="0" rank="0" text="" dxfId="3677">
      <formula>"INVALID"</formula>
    </cfRule>
  </conditionalFormatting>
  <conditionalFormatting sqref="AO102">
    <cfRule type="cellIs" priority="1365" operator="equal" aboveAverage="0" equalAverage="0" bottom="0" percent="0" rank="0" text="" dxfId="3678">
      <formula>"INVALID"</formula>
    </cfRule>
  </conditionalFormatting>
  <conditionalFormatting sqref="AP102">
    <cfRule type="cellIs" priority="1366" operator="equal" aboveAverage="0" equalAverage="0" bottom="0" percent="0" rank="0" text="" dxfId="3679">
      <formula>"INVALID"</formula>
    </cfRule>
  </conditionalFormatting>
  <conditionalFormatting sqref="AQ102">
    <cfRule type="cellIs" priority="1367" operator="equal" aboveAverage="0" equalAverage="0" bottom="0" percent="0" rank="0" text="" dxfId="3680">
      <formula>"INVALID"</formula>
    </cfRule>
  </conditionalFormatting>
  <conditionalFormatting sqref="AT102">
    <cfRule type="expression" priority="1368" aboveAverage="0" equalAverage="0" bottom="0" percent="0" rank="0" text="" dxfId="3681">
      <formula>NOT($AM102)</formula>
    </cfRule>
    <cfRule type="expression" priority="1369" aboveAverage="0" equalAverage="0" bottom="0" percent="0" rank="0" text="" dxfId="3682">
      <formula>RIGHT($AT102, 1)="*"</formula>
    </cfRule>
  </conditionalFormatting>
  <conditionalFormatting sqref="AV102">
    <cfRule type="expression" priority="1370" aboveAverage="0" equalAverage="0" bottom="0" percent="0" rank="0" text="" dxfId="3683">
      <formula>NOT($AQ102)</formula>
    </cfRule>
  </conditionalFormatting>
  <conditionalFormatting sqref="AV102">
    <cfRule type="expression" priority="1371" aboveAverage="0" equalAverage="0" bottom="0" percent="0" rank="0" text="" dxfId="3684">
      <formula>NOT($AN102)</formula>
    </cfRule>
  </conditionalFormatting>
  <conditionalFormatting sqref="AR102">
    <cfRule type="cellIs" priority="1372" operator="equal" aboveAverage="0" equalAverage="0" bottom="0" percent="0" rank="0" text="" dxfId="3685">
      <formula>0</formula>
    </cfRule>
  </conditionalFormatting>
  <conditionalFormatting sqref="AR102">
    <cfRule type="cellIs" priority="1373" operator="equal" aboveAverage="0" equalAverage="0" bottom="0" percent="0" rank="0" text="" dxfId="3686">
      <formula>"INVALID"</formula>
    </cfRule>
  </conditionalFormatting>
  <conditionalFormatting sqref="AR102">
    <cfRule type="cellIs" priority="1374" operator="equal" aboveAverage="0" equalAverage="0" bottom="0" percent="0" rank="0" text="" dxfId="3687">
      <formula>"INVALID"</formula>
    </cfRule>
  </conditionalFormatting>
  <conditionalFormatting sqref="AG104:AI104 AL104">
    <cfRule type="cellIs" priority="1375" operator="equal" aboveAverage="0" equalAverage="0" bottom="0" percent="0" rank="0" text="" dxfId="3688">
      <formula>"INVALID"</formula>
    </cfRule>
  </conditionalFormatting>
  <conditionalFormatting sqref="AU104">
    <cfRule type="cellIs" priority="1376" operator="equal" aboveAverage="0" equalAverage="0" bottom="0" percent="0" rank="0" text="" dxfId="3689">
      <formula>"Not Assigned"</formula>
    </cfRule>
  </conditionalFormatting>
  <conditionalFormatting sqref="AV104">
    <cfRule type="expression" priority="1377" aboveAverage="0" equalAverage="0" bottom="0" percent="0" rank="0" text="" dxfId="3690">
      <formula>EXACT(AI104, "INVALID")</formula>
    </cfRule>
  </conditionalFormatting>
  <conditionalFormatting sqref="BC104">
    <cfRule type="expression" priority="1378" aboveAverage="0" equalAverage="0" bottom="0" percent="0" rank="0" text="" dxfId="3691">
      <formula>AND(NOT(ISBLANK(BC104)), EXACT(AI104, "INVALID"))</formula>
    </cfRule>
  </conditionalFormatting>
  <conditionalFormatting sqref="BD104">
    <cfRule type="expression" priority="1379" aboveAverage="0" equalAverage="0" bottom="0" percent="0" rank="0" text="" dxfId="3692">
      <formula>AND(NOT(ISBLANK(BD104)), EXACT(AI104, "INVALID"))</formula>
    </cfRule>
  </conditionalFormatting>
  <conditionalFormatting sqref="AU104">
    <cfRule type="expression" priority="1380" aboveAverage="0" equalAverage="0" bottom="0" percent="0" rank="0" text="" dxfId="3693">
      <formula>NOT($AO104)</formula>
    </cfRule>
  </conditionalFormatting>
  <conditionalFormatting sqref="AT104">
    <cfRule type="expression" priority="1381" aboveAverage="0" equalAverage="0" bottom="0" percent="0" rank="0" text="" dxfId="3694">
      <formula>REPLACE($AT104,8,LEN($AT104),"")="unused_"</formula>
    </cfRule>
  </conditionalFormatting>
  <conditionalFormatting sqref="AM104">
    <cfRule type="cellIs" priority="1382" operator="equal" aboveAverage="0" equalAverage="0" bottom="0" percent="0" rank="0" text="" dxfId="3695">
      <formula>0</formula>
    </cfRule>
  </conditionalFormatting>
  <conditionalFormatting sqref="AN104">
    <cfRule type="cellIs" priority="1383" operator="equal" aboveAverage="0" equalAverage="0" bottom="0" percent="0" rank="0" text="" dxfId="3696">
      <formula>0</formula>
    </cfRule>
  </conditionalFormatting>
  <conditionalFormatting sqref="AO104">
    <cfRule type="cellIs" priority="1384" operator="equal" aboveAverage="0" equalAverage="0" bottom="0" percent="0" rank="0" text="" dxfId="3697">
      <formula>0</formula>
    </cfRule>
  </conditionalFormatting>
  <conditionalFormatting sqref="AP104">
    <cfRule type="cellIs" priority="1385" operator="equal" aboveAverage="0" equalAverage="0" bottom="0" percent="0" rank="0" text="" dxfId="3698">
      <formula>0</formula>
    </cfRule>
  </conditionalFormatting>
  <conditionalFormatting sqref="AQ104">
    <cfRule type="cellIs" priority="1386" operator="equal" aboveAverage="0" equalAverage="0" bottom="0" percent="0" rank="0" text="" dxfId="3699">
      <formula>0</formula>
    </cfRule>
  </conditionalFormatting>
  <conditionalFormatting sqref="AS104">
    <cfRule type="cellIs" priority="1387" operator="equal" aboveAverage="0" equalAverage="0" bottom="0" percent="0" rank="0" text="" dxfId="3700">
      <formula>"INVALID"</formula>
    </cfRule>
  </conditionalFormatting>
  <conditionalFormatting sqref="AM104">
    <cfRule type="cellIs" priority="1388" operator="equal" aboveAverage="0" equalAverage="0" bottom="0" percent="0" rank="0" text="" dxfId="3701">
      <formula>"INVALID"</formula>
    </cfRule>
  </conditionalFormatting>
  <conditionalFormatting sqref="AN104">
    <cfRule type="cellIs" priority="1389" operator="equal" aboveAverage="0" equalAverage="0" bottom="0" percent="0" rank="0" text="" dxfId="3702">
      <formula>"INVALID"</formula>
    </cfRule>
  </conditionalFormatting>
  <conditionalFormatting sqref="AO104:AP104">
    <cfRule type="cellIs" priority="1390" operator="equal" aboveAverage="0" equalAverage="0" bottom="0" percent="0" rank="0" text="" dxfId="3703">
      <formula>"INVALID"</formula>
    </cfRule>
  </conditionalFormatting>
  <conditionalFormatting sqref="AN104">
    <cfRule type="cellIs" priority="1391" operator="equal" aboveAverage="0" equalAverage="0" bottom="0" percent="0" rank="0" text="" dxfId="3704">
      <formula>"INVALID"</formula>
    </cfRule>
  </conditionalFormatting>
  <conditionalFormatting sqref="AO104">
    <cfRule type="cellIs" priority="1392" operator="equal" aboveAverage="0" equalAverage="0" bottom="0" percent="0" rank="0" text="" dxfId="3705">
      <formula>"INVALID"</formula>
    </cfRule>
  </conditionalFormatting>
  <conditionalFormatting sqref="AP104">
    <cfRule type="cellIs" priority="1393" operator="equal" aboveAverage="0" equalAverage="0" bottom="0" percent="0" rank="0" text="" dxfId="3706">
      <formula>"INVALID"</formula>
    </cfRule>
  </conditionalFormatting>
  <conditionalFormatting sqref="AQ104">
    <cfRule type="cellIs" priority="1394" operator="equal" aboveAverage="0" equalAverage="0" bottom="0" percent="0" rank="0" text="" dxfId="3707">
      <formula>"INVALID"</formula>
    </cfRule>
  </conditionalFormatting>
  <conditionalFormatting sqref="AT104">
    <cfRule type="expression" priority="1395" aboveAverage="0" equalAverage="0" bottom="0" percent="0" rank="0" text="" dxfId="3708">
      <formula>NOT($AM104)</formula>
    </cfRule>
    <cfRule type="expression" priority="1396" aboveAverage="0" equalAverage="0" bottom="0" percent="0" rank="0" text="" dxfId="3709">
      <formula>RIGHT($AT104, 1)="*"</formula>
    </cfRule>
  </conditionalFormatting>
  <conditionalFormatting sqref="BC104:BD104">
    <cfRule type="expression" priority="1397" aboveAverage="0" equalAverage="0" bottom="0" percent="0" rank="0" text="" dxfId="3710">
      <formula>NOT($AQ104)</formula>
    </cfRule>
  </conditionalFormatting>
  <conditionalFormatting sqref="AV104">
    <cfRule type="expression" priority="1398" aboveAverage="0" equalAverage="0" bottom="0" percent="0" rank="0" text="" dxfId="3711">
      <formula>NOT($AN104)</formula>
    </cfRule>
  </conditionalFormatting>
  <conditionalFormatting sqref="AR104">
    <cfRule type="cellIs" priority="1399" operator="equal" aboveAverage="0" equalAverage="0" bottom="0" percent="0" rank="0" text="" dxfId="3712">
      <formula>0</formula>
    </cfRule>
  </conditionalFormatting>
  <conditionalFormatting sqref="AR104">
    <cfRule type="cellIs" priority="1400" operator="equal" aboveAverage="0" equalAverage="0" bottom="0" percent="0" rank="0" text="" dxfId="3713">
      <formula>"INVALID"</formula>
    </cfRule>
  </conditionalFormatting>
  <conditionalFormatting sqref="AR104">
    <cfRule type="cellIs" priority="1401" operator="equal" aboveAverage="0" equalAverage="0" bottom="0" percent="0" rank="0" text="" dxfId="3714">
      <formula>"INVALID"</formula>
    </cfRule>
  </conditionalFormatting>
  <conditionalFormatting sqref="AG105:AI105 AL105">
    <cfRule type="cellIs" priority="1402" operator="equal" aboveAverage="0" equalAverage="0" bottom="0" percent="0" rank="0" text="" dxfId="3715">
      <formula>"INVALID"</formula>
    </cfRule>
  </conditionalFormatting>
  <conditionalFormatting sqref="AU105">
    <cfRule type="cellIs" priority="1403" operator="equal" aboveAverage="0" equalAverage="0" bottom="0" percent="0" rank="0" text="" dxfId="3716">
      <formula>"Not Assigned"</formula>
    </cfRule>
  </conditionalFormatting>
  <conditionalFormatting sqref="AM105">
    <cfRule type="cellIs" priority="1404" operator="equal" aboveAverage="0" equalAverage="0" bottom="0" percent="0" rank="0" text="" dxfId="3717">
      <formula>0</formula>
    </cfRule>
  </conditionalFormatting>
  <conditionalFormatting sqref="AN105">
    <cfRule type="cellIs" priority="1405" operator="equal" aboveAverage="0" equalAverage="0" bottom="0" percent="0" rank="0" text="" dxfId="3718">
      <formula>0</formula>
    </cfRule>
  </conditionalFormatting>
  <conditionalFormatting sqref="AO105">
    <cfRule type="cellIs" priority="1406" operator="equal" aboveAverage="0" equalAverage="0" bottom="0" percent="0" rank="0" text="" dxfId="3719">
      <formula>0</formula>
    </cfRule>
  </conditionalFormatting>
  <conditionalFormatting sqref="AP105">
    <cfRule type="cellIs" priority="1407" operator="equal" aboveAverage="0" equalAverage="0" bottom="0" percent="0" rank="0" text="" dxfId="3720">
      <formula>0</formula>
    </cfRule>
  </conditionalFormatting>
  <conditionalFormatting sqref="AQ105">
    <cfRule type="cellIs" priority="1408" operator="equal" aboveAverage="0" equalAverage="0" bottom="0" percent="0" rank="0" text="" dxfId="3721">
      <formula>0</formula>
    </cfRule>
  </conditionalFormatting>
  <conditionalFormatting sqref="AS105">
    <cfRule type="cellIs" priority="1409" operator="equal" aboveAverage="0" equalAverage="0" bottom="0" percent="0" rank="0" text="" dxfId="3722">
      <formula>"INVALID"</formula>
    </cfRule>
  </conditionalFormatting>
  <conditionalFormatting sqref="AM105">
    <cfRule type="cellIs" priority="1410" operator="equal" aboveAverage="0" equalAverage="0" bottom="0" percent="0" rank="0" text="" dxfId="3723">
      <formula>"INVALID"</formula>
    </cfRule>
  </conditionalFormatting>
  <conditionalFormatting sqref="AN105">
    <cfRule type="cellIs" priority="1411" operator="equal" aboveAverage="0" equalAverage="0" bottom="0" percent="0" rank="0" text="" dxfId="3724">
      <formula>"INVALID"</formula>
    </cfRule>
  </conditionalFormatting>
  <conditionalFormatting sqref="AO105:AP105">
    <cfRule type="cellIs" priority="1412" operator="equal" aboveAverage="0" equalAverage="0" bottom="0" percent="0" rank="0" text="" dxfId="3725">
      <formula>"INVALID"</formula>
    </cfRule>
  </conditionalFormatting>
  <conditionalFormatting sqref="AN105">
    <cfRule type="cellIs" priority="1413" operator="equal" aboveAverage="0" equalAverage="0" bottom="0" percent="0" rank="0" text="" dxfId="3726">
      <formula>"INVALID"</formula>
    </cfRule>
  </conditionalFormatting>
  <conditionalFormatting sqref="AO105">
    <cfRule type="cellIs" priority="1414" operator="equal" aboveAverage="0" equalAverage="0" bottom="0" percent="0" rank="0" text="" dxfId="3727">
      <formula>"INVALID"</formula>
    </cfRule>
  </conditionalFormatting>
  <conditionalFormatting sqref="AP105">
    <cfRule type="cellIs" priority="1415" operator="equal" aboveAverage="0" equalAverage="0" bottom="0" percent="0" rank="0" text="" dxfId="3728">
      <formula>"INVALID"</formula>
    </cfRule>
  </conditionalFormatting>
  <conditionalFormatting sqref="AQ105">
    <cfRule type="cellIs" priority="1416" operator="equal" aboveAverage="0" equalAverage="0" bottom="0" percent="0" rank="0" text="" dxfId="3729">
      <formula>"INVALID"</formula>
    </cfRule>
  </conditionalFormatting>
  <conditionalFormatting sqref="AR105">
    <cfRule type="cellIs" priority="1417" operator="equal" aboveAverage="0" equalAverage="0" bottom="0" percent="0" rank="0" text="" dxfId="3730">
      <formula>0</formula>
    </cfRule>
  </conditionalFormatting>
  <conditionalFormatting sqref="AR105">
    <cfRule type="cellIs" priority="1418" operator="equal" aboveAverage="0" equalAverage="0" bottom="0" percent="0" rank="0" text="" dxfId="3731">
      <formula>"INVALID"</formula>
    </cfRule>
  </conditionalFormatting>
  <conditionalFormatting sqref="AR105">
    <cfRule type="cellIs" priority="1419" operator="equal" aboveAverage="0" equalAverage="0" bottom="0" percent="0" rank="0" text="" dxfId="3732">
      <formula>"INVALID"</formula>
    </cfRule>
  </conditionalFormatting>
  <conditionalFormatting sqref="AW12:AW13">
    <cfRule type="expression" priority="1420" aboveAverage="0" equalAverage="0" bottom="0" percent="0" rank="0" text="" dxfId="3733">
      <formula>NOT($AP12)</formula>
    </cfRule>
  </conditionalFormatting>
  <conditionalFormatting sqref="AW22:AW23">
    <cfRule type="expression" priority="1421" aboveAverage="0" equalAverage="0" bottom="0" percent="0" rank="0" text="" dxfId="3734">
      <formula>NOT($AP21)</formula>
    </cfRule>
  </conditionalFormatting>
  <conditionalFormatting sqref="AZ11:AZ15">
    <cfRule type="expression" priority="1422" aboveAverage="0" equalAverage="0" bottom="0" percent="0" rank="0" text="" dxfId="3735">
      <formula>NOT($AR11)</formula>
    </cfRule>
  </conditionalFormatting>
  <conditionalFormatting sqref="AW28">
    <cfRule type="expression" priority="1423" aboveAverage="0" equalAverage="0" bottom="0" percent="0" rank="0" text="" dxfId="3736">
      <formula>NOT($AP28)</formula>
    </cfRule>
  </conditionalFormatting>
  <conditionalFormatting sqref="AW35">
    <cfRule type="expression" priority="1424" aboveAverage="0" equalAverage="0" bottom="0" percent="0" rank="0" text="" dxfId="3737">
      <formula>NOT($AP35)</formula>
    </cfRule>
  </conditionalFormatting>
  <conditionalFormatting sqref="AW38">
    <cfRule type="expression" priority="1425" aboveAverage="0" equalAverage="0" bottom="0" percent="0" rank="0" text="" dxfId="3738">
      <formula>NOT($AP38)</formula>
    </cfRule>
  </conditionalFormatting>
  <conditionalFormatting sqref="AW40:AW41">
    <cfRule type="expression" priority="1426" aboveAverage="0" equalAverage="0" bottom="0" percent="0" rank="0" text="" dxfId="3739">
      <formula>NOT($AP40)</formula>
    </cfRule>
  </conditionalFormatting>
  <conditionalFormatting sqref="AW44">
    <cfRule type="expression" priority="1427" aboveAverage="0" equalAverage="0" bottom="0" percent="0" rank="0" text="" dxfId="3740">
      <formula>NOT($AP44)</formula>
    </cfRule>
  </conditionalFormatting>
  <conditionalFormatting sqref="AW47">
    <cfRule type="expression" priority="1428" aboveAverage="0" equalAverage="0" bottom="0" percent="0" rank="0" text="" dxfId="3741">
      <formula>NOT($AP47)</formula>
    </cfRule>
  </conditionalFormatting>
  <conditionalFormatting sqref="AW48">
    <cfRule type="expression" priority="1429" aboveAverage="0" equalAverage="0" bottom="0" percent="0" rank="0" text="" dxfId="3742">
      <formula>NOT($AP48)</formula>
    </cfRule>
  </conditionalFormatting>
  <conditionalFormatting sqref="AW129">
    <cfRule type="expression" priority="1430" aboveAverage="0" equalAverage="0" bottom="0" percent="0" rank="0" text="" dxfId="3743">
      <formula>NOT($AP129)</formula>
    </cfRule>
  </conditionalFormatting>
  <conditionalFormatting sqref="AW131">
    <cfRule type="expression" priority="1431" aboveAverage="0" equalAverage="0" bottom="0" percent="0" rank="0" text="" dxfId="3744">
      <formula>NOT($AP132)</formula>
    </cfRule>
  </conditionalFormatting>
  <conditionalFormatting sqref="AW141">
    <cfRule type="expression" priority="1432" aboveAverage="0" equalAverage="0" bottom="0" percent="0" rank="0" text="" dxfId="3745">
      <formula>NOT($AP134)</formula>
    </cfRule>
  </conditionalFormatting>
  <conditionalFormatting sqref="AW205">
    <cfRule type="expression" priority="1433" aboveAverage="0" equalAverage="0" bottom="0" percent="0" rank="0" text="" dxfId="3746">
      <formula>NOT($AP205)</formula>
    </cfRule>
  </conditionalFormatting>
  <conditionalFormatting sqref="AW207">
    <cfRule type="expression" priority="1434" aboveAverage="0" equalAverage="0" bottom="0" percent="0" rank="0" text="" dxfId="3747">
      <formula>NOT($AP207)</formula>
    </cfRule>
  </conditionalFormatting>
  <conditionalFormatting sqref="AW209">
    <cfRule type="expression" priority="1435" aboveAverage="0" equalAverage="0" bottom="0" percent="0" rank="0" text="" dxfId="3748">
      <formula>NOT($AP209)</formula>
    </cfRule>
  </conditionalFormatting>
  <conditionalFormatting sqref="AW213">
    <cfRule type="expression" priority="1436" aboveAverage="0" equalAverage="0" bottom="0" percent="0" rank="0" text="" dxfId="3749">
      <formula>NOT($AP213)</formula>
    </cfRule>
  </conditionalFormatting>
  <conditionalFormatting sqref="AW215:AW216">
    <cfRule type="expression" priority="1437" aboveAverage="0" equalAverage="0" bottom="0" percent="0" rank="0" text="" dxfId="3750">
      <formula>NOT($AP215)</formula>
    </cfRule>
  </conditionalFormatting>
  <conditionalFormatting sqref="AW229">
    <cfRule type="expression" priority="1438" aboveAverage="0" equalAverage="0" bottom="0" percent="0" rank="0" text="" dxfId="3751">
      <formula>NOT($AP229)</formula>
    </cfRule>
  </conditionalFormatting>
  <conditionalFormatting sqref="AW231">
    <cfRule type="expression" priority="1439" aboveAverage="0" equalAverage="0" bottom="0" percent="0" rank="0" text="" dxfId="3752">
      <formula>NOT($AP231)</formula>
    </cfRule>
  </conditionalFormatting>
  <conditionalFormatting sqref="AW233">
    <cfRule type="expression" priority="1440" aboveAverage="0" equalAverage="0" bottom="0" percent="0" rank="0" text="" dxfId="3753">
      <formula>NOT($AP233)</formula>
    </cfRule>
  </conditionalFormatting>
  <conditionalFormatting sqref="AW235">
    <cfRule type="expression" priority="1441" aboveAverage="0" equalAverage="0" bottom="0" percent="0" rank="0" text="" dxfId="3754">
      <formula>NOT($AP235)</formula>
    </cfRule>
  </conditionalFormatting>
  <conditionalFormatting sqref="D56:D57">
    <cfRule type="expression" priority="1442" aboveAverage="0" equalAverage="0" bottom="0" percent="0" rank="0" text="" dxfId="3755">
      <formula>AND(LEN(#ref!),NOT(LEN(#ref!)))</formula>
    </cfRule>
  </conditionalFormatting>
  <conditionalFormatting sqref="AV80">
    <cfRule type="expression" priority="1443" aboveAverage="0" equalAverage="0" bottom="0" percent="0" rank="0" text="" dxfId="3756">
      <formula>EXACT(AI80, "INVALID")</formula>
    </cfRule>
  </conditionalFormatting>
  <conditionalFormatting sqref="BC80">
    <cfRule type="expression" priority="1444" aboveAverage="0" equalAverage="0" bottom="0" percent="0" rank="0" text="" dxfId="3757">
      <formula>AND(NOT(ISBLANK(BC80)), EXACT(AI80, "INVALID"))</formula>
    </cfRule>
  </conditionalFormatting>
  <conditionalFormatting sqref="BD80">
    <cfRule type="expression" priority="1445" aboveAverage="0" equalAverage="0" bottom="0" percent="0" rank="0" text="" dxfId="3758">
      <formula>AND(NOT(ISBLANK(BD80)), EXACT(AI80, "INVALID"))</formula>
    </cfRule>
  </conditionalFormatting>
  <conditionalFormatting sqref="AU80">
    <cfRule type="expression" priority="1446" aboveAverage="0" equalAverage="0" bottom="0" percent="0" rank="0" text="" dxfId="3759">
      <formula>NOT($AO80)</formula>
    </cfRule>
  </conditionalFormatting>
  <conditionalFormatting sqref="AT80">
    <cfRule type="expression" priority="1447" aboveAverage="0" equalAverage="0" bottom="0" percent="0" rank="0" text="" dxfId="3760">
      <formula>REPLACE($AT80,8,LEN($AT80),"")="unused_"</formula>
    </cfRule>
  </conditionalFormatting>
  <conditionalFormatting sqref="AT80">
    <cfRule type="expression" priority="1448" aboveAverage="0" equalAverage="0" bottom="0" percent="0" rank="0" text="" dxfId="3761">
      <formula>NOT($AM80)</formula>
    </cfRule>
    <cfRule type="expression" priority="1449" aboveAverage="0" equalAverage="0" bottom="0" percent="0" rank="0" text="" dxfId="3762">
      <formula>RIGHT($AT80, 1)="*"</formula>
    </cfRule>
  </conditionalFormatting>
  <conditionalFormatting sqref="AV79:AV80">
    <cfRule type="expression" priority="1450" aboveAverage="0" equalAverage="0" bottom="0" percent="0" rank="0" text="" dxfId="3763">
      <formula>NOT($AQ79)</formula>
    </cfRule>
  </conditionalFormatting>
  <conditionalFormatting sqref="AV80">
    <cfRule type="expression" priority="1451" aboveAverage="0" equalAverage="0" bottom="0" percent="0" rank="0" text="" dxfId="3764">
      <formula>NOT($AN80)</formula>
    </cfRule>
  </conditionalFormatting>
  <conditionalFormatting sqref="AV72">
    <cfRule type="expression" priority="1452" aboveAverage="0" equalAverage="0" bottom="0" percent="0" rank="0" text="" dxfId="3765">
      <formula>EXACT(AI72, "INVALID")</formula>
    </cfRule>
  </conditionalFormatting>
  <conditionalFormatting sqref="BC72">
    <cfRule type="expression" priority="1453" aboveAverage="0" equalAverage="0" bottom="0" percent="0" rank="0" text="" dxfId="3766">
      <formula>AND(NOT(ISBLANK(BC72)), EXACT(AI72, "INVALID"))</formula>
    </cfRule>
  </conditionalFormatting>
  <conditionalFormatting sqref="BD72">
    <cfRule type="expression" priority="1454" aboveAverage="0" equalAverage="0" bottom="0" percent="0" rank="0" text="" dxfId="3767">
      <formula>AND(NOT(ISBLANK(BD72)), EXACT(AI72, "INVALID"))</formula>
    </cfRule>
  </conditionalFormatting>
  <conditionalFormatting sqref="AU72">
    <cfRule type="expression" priority="1455" aboveAverage="0" equalAverage="0" bottom="0" percent="0" rank="0" text="" dxfId="3768">
      <formula>NOT($AO72)</formula>
    </cfRule>
  </conditionalFormatting>
  <conditionalFormatting sqref="AT72">
    <cfRule type="expression" priority="1456" aboveAverage="0" equalAverage="0" bottom="0" percent="0" rank="0" text="" dxfId="3769">
      <formula>REPLACE($AT72,8,LEN($AT72),"")="unused_"</formula>
    </cfRule>
  </conditionalFormatting>
  <conditionalFormatting sqref="AT72">
    <cfRule type="expression" priority="1457" aboveAverage="0" equalAverage="0" bottom="0" percent="0" rank="0" text="" dxfId="3770">
      <formula>NOT($AM72)</formula>
    </cfRule>
    <cfRule type="expression" priority="1458" aboveAverage="0" equalAverage="0" bottom="0" percent="0" rank="0" text="" dxfId="3771">
      <formula>RIGHT($AT72, 1)="*"</formula>
    </cfRule>
  </conditionalFormatting>
  <conditionalFormatting sqref="AV72">
    <cfRule type="expression" priority="1459" aboveAverage="0" equalAverage="0" bottom="0" percent="0" rank="0" text="" dxfId="3772">
      <formula>NOT($AQ72)</formula>
    </cfRule>
  </conditionalFormatting>
  <conditionalFormatting sqref="AV72">
    <cfRule type="expression" priority="1460" aboveAverage="0" equalAverage="0" bottom="0" percent="0" rank="0" text="" dxfId="3773">
      <formula>NOT($AN72)</formula>
    </cfRule>
  </conditionalFormatting>
  <conditionalFormatting sqref="AG59:AI67 AL59:AL67">
    <cfRule type="cellIs" priority="1461" operator="equal" aboveAverage="0" equalAverage="0" bottom="0" percent="0" rank="0" text="" dxfId="3774">
      <formula>"INVALID"</formula>
    </cfRule>
  </conditionalFormatting>
  <conditionalFormatting sqref="AU59:AU67">
    <cfRule type="cellIs" priority="1462" operator="equal" aboveAverage="0" equalAverage="0" bottom="0" percent="0" rank="0" text="" dxfId="3775">
      <formula>"Not Assigned"</formula>
    </cfRule>
  </conditionalFormatting>
  <conditionalFormatting sqref="AV59:AV67">
    <cfRule type="expression" priority="1463" aboveAverage="0" equalAverage="0" bottom="0" percent="0" rank="0" text="" dxfId="3776">
      <formula>EXACT(AI59, "INVALID")</formula>
    </cfRule>
  </conditionalFormatting>
  <conditionalFormatting sqref="BC59:BC67">
    <cfRule type="expression" priority="1464" aboveAverage="0" equalAverage="0" bottom="0" percent="0" rank="0" text="" dxfId="3777">
      <formula>AND(NOT(ISBLANK(BC59)), EXACT(AI59, "INVALID"))</formula>
    </cfRule>
  </conditionalFormatting>
  <conditionalFormatting sqref="BD59:BD67">
    <cfRule type="expression" priority="1465" aboveAverage="0" equalAverage="0" bottom="0" percent="0" rank="0" text="" dxfId="3778">
      <formula>AND(NOT(ISBLANK(BD59)), EXACT(AI59, "INVALID"))</formula>
    </cfRule>
  </conditionalFormatting>
  <conditionalFormatting sqref="AU59:AU67">
    <cfRule type="expression" priority="1466" aboveAverage="0" equalAverage="0" bottom="0" percent="0" rank="0" text="" dxfId="3779">
      <formula>NOT($AO59)</formula>
    </cfRule>
  </conditionalFormatting>
  <conditionalFormatting sqref="AT59:AT67">
    <cfRule type="expression" priority="1467" aboveAverage="0" equalAverage="0" bottom="0" percent="0" rank="0" text="" dxfId="3780">
      <formula>REPLACE($AT59,8,LEN($AT59),"")="unused_"</formula>
    </cfRule>
  </conditionalFormatting>
  <conditionalFormatting sqref="AM59:AM67">
    <cfRule type="cellIs" priority="1468" operator="equal" aboveAverage="0" equalAverage="0" bottom="0" percent="0" rank="0" text="" dxfId="3781">
      <formula>0</formula>
    </cfRule>
  </conditionalFormatting>
  <conditionalFormatting sqref="AN59:AN67">
    <cfRule type="cellIs" priority="1469" operator="equal" aboveAverage="0" equalAverage="0" bottom="0" percent="0" rank="0" text="" dxfId="3782">
      <formula>0</formula>
    </cfRule>
  </conditionalFormatting>
  <conditionalFormatting sqref="AO59:AO67">
    <cfRule type="cellIs" priority="1470" operator="equal" aboveAverage="0" equalAverage="0" bottom="0" percent="0" rank="0" text="" dxfId="3783">
      <formula>0</formula>
    </cfRule>
  </conditionalFormatting>
  <conditionalFormatting sqref="AP59:AP67">
    <cfRule type="cellIs" priority="1471" operator="equal" aboveAverage="0" equalAverage="0" bottom="0" percent="0" rank="0" text="" dxfId="3784">
      <formula>0</formula>
    </cfRule>
  </conditionalFormatting>
  <conditionalFormatting sqref="AQ59:AQ67">
    <cfRule type="cellIs" priority="1472" operator="equal" aboveAverage="0" equalAverage="0" bottom="0" percent="0" rank="0" text="" dxfId="3785">
      <formula>0</formula>
    </cfRule>
  </conditionalFormatting>
  <conditionalFormatting sqref="AS59:AS67">
    <cfRule type="cellIs" priority="1473" operator="equal" aboveAverage="0" equalAverage="0" bottom="0" percent="0" rank="0" text="" dxfId="3786">
      <formula>"INVALID"</formula>
    </cfRule>
  </conditionalFormatting>
  <conditionalFormatting sqref="AM59:AM67">
    <cfRule type="cellIs" priority="1474" operator="equal" aboveAverage="0" equalAverage="0" bottom="0" percent="0" rank="0" text="" dxfId="3787">
      <formula>"INVALID"</formula>
    </cfRule>
  </conditionalFormatting>
  <conditionalFormatting sqref="AN59:AN67">
    <cfRule type="cellIs" priority="1475" operator="equal" aboveAverage="0" equalAverage="0" bottom="0" percent="0" rank="0" text="" dxfId="3788">
      <formula>"INVALID"</formula>
    </cfRule>
  </conditionalFormatting>
  <conditionalFormatting sqref="AO59:AP67">
    <cfRule type="cellIs" priority="1476" operator="equal" aboveAverage="0" equalAverage="0" bottom="0" percent="0" rank="0" text="" dxfId="3789">
      <formula>"INVALID"</formula>
    </cfRule>
  </conditionalFormatting>
  <conditionalFormatting sqref="AN59:AN67">
    <cfRule type="cellIs" priority="1477" operator="equal" aboveAverage="0" equalAverage="0" bottom="0" percent="0" rank="0" text="" dxfId="3790">
      <formula>"INVALID"</formula>
    </cfRule>
  </conditionalFormatting>
  <conditionalFormatting sqref="AO59:AO67">
    <cfRule type="cellIs" priority="1478" operator="equal" aboveAverage="0" equalAverage="0" bottom="0" percent="0" rank="0" text="" dxfId="3791">
      <formula>"INVALID"</formula>
    </cfRule>
  </conditionalFormatting>
  <conditionalFormatting sqref="AP59:AP67">
    <cfRule type="cellIs" priority="1479" operator="equal" aboveAverage="0" equalAverage="0" bottom="0" percent="0" rank="0" text="" dxfId="3792">
      <formula>"INVALID"</formula>
    </cfRule>
  </conditionalFormatting>
  <conditionalFormatting sqref="AQ59:AQ67">
    <cfRule type="cellIs" priority="1480" operator="equal" aboveAverage="0" equalAverage="0" bottom="0" percent="0" rank="0" text="" dxfId="3793">
      <formula>"INVALID"</formula>
    </cfRule>
  </conditionalFormatting>
  <conditionalFormatting sqref="AT59:AT67">
    <cfRule type="expression" priority="1481" aboveAverage="0" equalAverage="0" bottom="0" percent="0" rank="0" text="" dxfId="3794">
      <formula>NOT($AM59)</formula>
    </cfRule>
    <cfRule type="expression" priority="1482" aboveAverage="0" equalAverage="0" bottom="0" percent="0" rank="0" text="" dxfId="3795">
      <formula>RIGHT($AT59, 1)="*"</formula>
    </cfRule>
  </conditionalFormatting>
  <conditionalFormatting sqref="BC59:BD67">
    <cfRule type="expression" priority="1483" aboveAverage="0" equalAverage="0" bottom="0" percent="0" rank="0" text="" dxfId="3796">
      <formula>NOT($AQ59)</formula>
    </cfRule>
  </conditionalFormatting>
  <conditionalFormatting sqref="AV59:AV67">
    <cfRule type="expression" priority="1484" aboveAverage="0" equalAverage="0" bottom="0" percent="0" rank="0" text="" dxfId="3797">
      <formula>NOT($AN59)</formula>
    </cfRule>
  </conditionalFormatting>
  <conditionalFormatting sqref="AR59:AR67">
    <cfRule type="cellIs" priority="1485" operator="equal" aboveAverage="0" equalAverage="0" bottom="0" percent="0" rank="0" text="" dxfId="3798">
      <formula>0</formula>
    </cfRule>
  </conditionalFormatting>
  <conditionalFormatting sqref="AR59:AR67">
    <cfRule type="cellIs" priority="1486" operator="equal" aboveAverage="0" equalAverage="0" bottom="0" percent="0" rank="0" text="" dxfId="3799">
      <formula>"INVALID"</formula>
    </cfRule>
  </conditionalFormatting>
  <conditionalFormatting sqref="AR59:AR67">
    <cfRule type="cellIs" priority="1487" operator="equal" aboveAverage="0" equalAverage="0" bottom="0" percent="0" rank="0" text="" dxfId="3800">
      <formula>"INVALID"</formula>
    </cfRule>
  </conditionalFormatting>
  <conditionalFormatting sqref="AG68:AI70 AG72:AI72 AL72 AL68:AL70">
    <cfRule type="cellIs" priority="1488" operator="equal" aboveAverage="0" equalAverage="0" bottom="0" percent="0" rank="0" text="" dxfId="3801">
      <formula>"INVALID"</formula>
    </cfRule>
  </conditionalFormatting>
  <conditionalFormatting sqref="AU68:AU70 AU72">
    <cfRule type="cellIs" priority="1489" operator="equal" aboveAverage="0" equalAverage="0" bottom="0" percent="0" rank="0" text="" dxfId="3802">
      <formula>"Not Assigned"</formula>
    </cfRule>
  </conditionalFormatting>
  <conditionalFormatting sqref="AV68:AV70">
    <cfRule type="expression" priority="1490" aboveAverage="0" equalAverage="0" bottom="0" percent="0" rank="0" text="" dxfId="3803">
      <formula>EXACT(AI68, "INVALID")</formula>
    </cfRule>
  </conditionalFormatting>
  <conditionalFormatting sqref="BC68:BC70">
    <cfRule type="expression" priority="1491" aboveAverage="0" equalAverage="0" bottom="0" percent="0" rank="0" text="" dxfId="3804">
      <formula>AND(NOT(ISBLANK(BC68)), EXACT(AI68, "INVALID"))</formula>
    </cfRule>
  </conditionalFormatting>
  <conditionalFormatting sqref="BD68:BD70">
    <cfRule type="expression" priority="1492" aboveAverage="0" equalAverage="0" bottom="0" percent="0" rank="0" text="" dxfId="3805">
      <formula>AND(NOT(ISBLANK(BD68)), EXACT(AI68, "INVALID"))</formula>
    </cfRule>
  </conditionalFormatting>
  <conditionalFormatting sqref="AU68:AU70">
    <cfRule type="expression" priority="1493" aboveAverage="0" equalAverage="0" bottom="0" percent="0" rank="0" text="" dxfId="3806">
      <formula>NOT($AO68)</formula>
    </cfRule>
  </conditionalFormatting>
  <conditionalFormatting sqref="AT68:AT70">
    <cfRule type="expression" priority="1494" aboveAverage="0" equalAverage="0" bottom="0" percent="0" rank="0" text="" dxfId="3807">
      <formula>REPLACE($AT68,8,LEN($AT68),"")="unused_"</formula>
    </cfRule>
  </conditionalFormatting>
  <conditionalFormatting sqref="AM68:AM70 AM72">
    <cfRule type="cellIs" priority="1495" operator="equal" aboveAverage="0" equalAverage="0" bottom="0" percent="0" rank="0" text="" dxfId="3808">
      <formula>0</formula>
    </cfRule>
  </conditionalFormatting>
  <conditionalFormatting sqref="AN68:AN70 AN72">
    <cfRule type="cellIs" priority="1496" operator="equal" aboveAverage="0" equalAverage="0" bottom="0" percent="0" rank="0" text="" dxfId="3809">
      <formula>0</formula>
    </cfRule>
  </conditionalFormatting>
  <conditionalFormatting sqref="AO68:AO70 AO72">
    <cfRule type="cellIs" priority="1497" operator="equal" aboveAverage="0" equalAverage="0" bottom="0" percent="0" rank="0" text="" dxfId="3810">
      <formula>0</formula>
    </cfRule>
  </conditionalFormatting>
  <conditionalFormatting sqref="AP68:AP70 AP72">
    <cfRule type="cellIs" priority="1498" operator="equal" aboveAverage="0" equalAverage="0" bottom="0" percent="0" rank="0" text="" dxfId="3811">
      <formula>0</formula>
    </cfRule>
  </conditionalFormatting>
  <conditionalFormatting sqref="AQ68:AQ70 AQ72">
    <cfRule type="cellIs" priority="1499" operator="equal" aboveAverage="0" equalAverage="0" bottom="0" percent="0" rank="0" text="" dxfId="3812">
      <formula>0</formula>
    </cfRule>
  </conditionalFormatting>
  <conditionalFormatting sqref="AS68:AS70 AS72">
    <cfRule type="cellIs" priority="1500" operator="equal" aboveAverage="0" equalAverage="0" bottom="0" percent="0" rank="0" text="" dxfId="3813">
      <formula>"INVALID"</formula>
    </cfRule>
  </conditionalFormatting>
  <conditionalFormatting sqref="AM68:AM70 AM72">
    <cfRule type="cellIs" priority="1501" operator="equal" aboveAverage="0" equalAverage="0" bottom="0" percent="0" rank="0" text="" dxfId="3814">
      <formula>"INVALID"</formula>
    </cfRule>
  </conditionalFormatting>
  <conditionalFormatting sqref="AN68:AN70 AN72">
    <cfRule type="cellIs" priority="1502" operator="equal" aboveAverage="0" equalAverage="0" bottom="0" percent="0" rank="0" text="" dxfId="3815">
      <formula>"INVALID"</formula>
    </cfRule>
  </conditionalFormatting>
  <conditionalFormatting sqref="AO68:AP70 AO72:AP72">
    <cfRule type="cellIs" priority="1503" operator="equal" aboveAverage="0" equalAverage="0" bottom="0" percent="0" rank="0" text="" dxfId="3816">
      <formula>"INVALID"</formula>
    </cfRule>
  </conditionalFormatting>
  <conditionalFormatting sqref="AN68:AN70 AN72">
    <cfRule type="cellIs" priority="1504" operator="equal" aboveAverage="0" equalAverage="0" bottom="0" percent="0" rank="0" text="" dxfId="3817">
      <formula>"INVALID"</formula>
    </cfRule>
  </conditionalFormatting>
  <conditionalFormatting sqref="AO68:AO70 AO72">
    <cfRule type="cellIs" priority="1505" operator="equal" aboveAverage="0" equalAverage="0" bottom="0" percent="0" rank="0" text="" dxfId="3818">
      <formula>"INVALID"</formula>
    </cfRule>
  </conditionalFormatting>
  <conditionalFormatting sqref="AP68:AP70 AP72">
    <cfRule type="cellIs" priority="1506" operator="equal" aboveAverage="0" equalAverage="0" bottom="0" percent="0" rank="0" text="" dxfId="3819">
      <formula>"INVALID"</formula>
    </cfRule>
  </conditionalFormatting>
  <conditionalFormatting sqref="AQ68:AQ70 AQ72">
    <cfRule type="cellIs" priority="1507" operator="equal" aboveAverage="0" equalAverage="0" bottom="0" percent="0" rank="0" text="" dxfId="3820">
      <formula>"INVALID"</formula>
    </cfRule>
  </conditionalFormatting>
  <conditionalFormatting sqref="AT68:AT70">
    <cfRule type="expression" priority="1508" aboveAverage="0" equalAverage="0" bottom="0" percent="0" rank="0" text="" dxfId="3821">
      <formula>NOT($AM68)</formula>
    </cfRule>
    <cfRule type="expression" priority="1509" aboveAverage="0" equalAverage="0" bottom="0" percent="0" rank="0" text="" dxfId="3822">
      <formula>RIGHT($AT68, 1)="*"</formula>
    </cfRule>
  </conditionalFormatting>
  <conditionalFormatting sqref="BC68:BD70">
    <cfRule type="expression" priority="1510" aboveAverage="0" equalAverage="0" bottom="0" percent="0" rank="0" text="" dxfId="3823">
      <formula>NOT($AQ68)</formula>
    </cfRule>
  </conditionalFormatting>
  <conditionalFormatting sqref="AV68:AV70">
    <cfRule type="expression" priority="1511" aboveAverage="0" equalAverage="0" bottom="0" percent="0" rank="0" text="" dxfId="3824">
      <formula>NOT($AN68)</formula>
    </cfRule>
  </conditionalFormatting>
  <conditionalFormatting sqref="AR68:AR70 AR72">
    <cfRule type="cellIs" priority="1512" operator="equal" aboveAverage="0" equalAverage="0" bottom="0" percent="0" rank="0" text="" dxfId="3825">
      <formula>0</formula>
    </cfRule>
  </conditionalFormatting>
  <conditionalFormatting sqref="AR68:AR70 AR72">
    <cfRule type="cellIs" priority="1513" operator="equal" aboveAverage="0" equalAverage="0" bottom="0" percent="0" rank="0" text="" dxfId="3826">
      <formula>"INVALID"</formula>
    </cfRule>
  </conditionalFormatting>
  <conditionalFormatting sqref="AR68:AR70 AR72">
    <cfRule type="cellIs" priority="1514" operator="equal" aboveAverage="0" equalAverage="0" bottom="0" percent="0" rank="0" text="" dxfId="3827">
      <formula>"INVALID"</formula>
    </cfRule>
  </conditionalFormatting>
  <conditionalFormatting sqref="AG71:AI71 AL71">
    <cfRule type="cellIs" priority="1515" operator="equal" aboveAverage="0" equalAverage="0" bottom="0" percent="0" rank="0" text="" dxfId="3828">
      <formula>"INVALID"</formula>
    </cfRule>
  </conditionalFormatting>
  <conditionalFormatting sqref="AU71">
    <cfRule type="cellIs" priority="1516" operator="equal" aboveAverage="0" equalAverage="0" bottom="0" percent="0" rank="0" text="" dxfId="3829">
      <formula>"Not Assigned"</formula>
    </cfRule>
  </conditionalFormatting>
  <conditionalFormatting sqref="AV71">
    <cfRule type="expression" priority="1517" aboveAverage="0" equalAverage="0" bottom="0" percent="0" rank="0" text="" dxfId="3830">
      <formula>EXACT(AI71, "INVALID")</formula>
    </cfRule>
  </conditionalFormatting>
  <conditionalFormatting sqref="BC71">
    <cfRule type="expression" priority="1518" aboveAverage="0" equalAverage="0" bottom="0" percent="0" rank="0" text="" dxfId="3831">
      <formula>AND(NOT(ISBLANK(BC71)), EXACT(AI71, "INVALID"))</formula>
    </cfRule>
  </conditionalFormatting>
  <conditionalFormatting sqref="BD71">
    <cfRule type="expression" priority="1519" aboveAverage="0" equalAverage="0" bottom="0" percent="0" rank="0" text="" dxfId="3832">
      <formula>AND(NOT(ISBLANK(BD71)), EXACT(AI71, "INVALID"))</formula>
    </cfRule>
  </conditionalFormatting>
  <conditionalFormatting sqref="AU71">
    <cfRule type="expression" priority="1520" aboveAverage="0" equalAverage="0" bottom="0" percent="0" rank="0" text="" dxfId="3833">
      <formula>NOT($AO71)</formula>
    </cfRule>
  </conditionalFormatting>
  <conditionalFormatting sqref="AT71">
    <cfRule type="expression" priority="1521" aboveAverage="0" equalAverage="0" bottom="0" percent="0" rank="0" text="" dxfId="3834">
      <formula>REPLACE($AT71,8,LEN($AT71),"")="unused_"</formula>
    </cfRule>
  </conditionalFormatting>
  <conditionalFormatting sqref="AM71">
    <cfRule type="cellIs" priority="1522" operator="equal" aboveAverage="0" equalAverage="0" bottom="0" percent="0" rank="0" text="" dxfId="3835">
      <formula>0</formula>
    </cfRule>
  </conditionalFormatting>
  <conditionalFormatting sqref="AN71">
    <cfRule type="cellIs" priority="1523" operator="equal" aboveAverage="0" equalAverage="0" bottom="0" percent="0" rank="0" text="" dxfId="3836">
      <formula>0</formula>
    </cfRule>
  </conditionalFormatting>
  <conditionalFormatting sqref="AO71">
    <cfRule type="cellIs" priority="1524" operator="equal" aboveAverage="0" equalAverage="0" bottom="0" percent="0" rank="0" text="" dxfId="3837">
      <formula>0</formula>
    </cfRule>
  </conditionalFormatting>
  <conditionalFormatting sqref="AP71">
    <cfRule type="cellIs" priority="1525" operator="equal" aboveAverage="0" equalAverage="0" bottom="0" percent="0" rank="0" text="" dxfId="3838">
      <formula>0</formula>
    </cfRule>
  </conditionalFormatting>
  <conditionalFormatting sqref="AQ71">
    <cfRule type="cellIs" priority="1526" operator="equal" aboveAverage="0" equalAverage="0" bottom="0" percent="0" rank="0" text="" dxfId="3839">
      <formula>0</formula>
    </cfRule>
  </conditionalFormatting>
  <conditionalFormatting sqref="AS71">
    <cfRule type="cellIs" priority="1527" operator="equal" aboveAverage="0" equalAverage="0" bottom="0" percent="0" rank="0" text="" dxfId="3840">
      <formula>"INVALID"</formula>
    </cfRule>
  </conditionalFormatting>
  <conditionalFormatting sqref="AM71">
    <cfRule type="cellIs" priority="1528" operator="equal" aboveAverage="0" equalAverage="0" bottom="0" percent="0" rank="0" text="" dxfId="3841">
      <formula>"INVALID"</formula>
    </cfRule>
  </conditionalFormatting>
  <conditionalFormatting sqref="AN71">
    <cfRule type="cellIs" priority="1529" operator="equal" aboveAverage="0" equalAverage="0" bottom="0" percent="0" rank="0" text="" dxfId="3842">
      <formula>"INVALID"</formula>
    </cfRule>
  </conditionalFormatting>
  <conditionalFormatting sqref="AO71:AP71">
    <cfRule type="cellIs" priority="1530" operator="equal" aboveAverage="0" equalAverage="0" bottom="0" percent="0" rank="0" text="" dxfId="3843">
      <formula>"INVALID"</formula>
    </cfRule>
  </conditionalFormatting>
  <conditionalFormatting sqref="AN71">
    <cfRule type="cellIs" priority="1531" operator="equal" aboveAverage="0" equalAverage="0" bottom="0" percent="0" rank="0" text="" dxfId="3844">
      <formula>"INVALID"</formula>
    </cfRule>
  </conditionalFormatting>
  <conditionalFormatting sqref="AO71">
    <cfRule type="cellIs" priority="1532" operator="equal" aboveAverage="0" equalAverage="0" bottom="0" percent="0" rank="0" text="" dxfId="3845">
      <formula>"INVALID"</formula>
    </cfRule>
  </conditionalFormatting>
  <conditionalFormatting sqref="AP71">
    <cfRule type="cellIs" priority="1533" operator="equal" aboveAverage="0" equalAverage="0" bottom="0" percent="0" rank="0" text="" dxfId="3846">
      <formula>"INVALID"</formula>
    </cfRule>
  </conditionalFormatting>
  <conditionalFormatting sqref="AQ71">
    <cfRule type="cellIs" priority="1534" operator="equal" aboveAverage="0" equalAverage="0" bottom="0" percent="0" rank="0" text="" dxfId="3847">
      <formula>"INVALID"</formula>
    </cfRule>
  </conditionalFormatting>
  <conditionalFormatting sqref="AT71">
    <cfRule type="expression" priority="1535" aboveAverage="0" equalAverage="0" bottom="0" percent="0" rank="0" text="" dxfId="3848">
      <formula>NOT($AM71)</formula>
    </cfRule>
    <cfRule type="expression" priority="1536" aboveAverage="0" equalAverage="0" bottom="0" percent="0" rank="0" text="" dxfId="3849">
      <formula>RIGHT($AT71, 1)="*"</formula>
    </cfRule>
  </conditionalFormatting>
  <conditionalFormatting sqref="AV71">
    <cfRule type="expression" priority="1537" aboveAverage="0" equalAverage="0" bottom="0" percent="0" rank="0" text="" dxfId="3850">
      <formula>NOT($AQ71)</formula>
    </cfRule>
  </conditionalFormatting>
  <conditionalFormatting sqref="AV71">
    <cfRule type="expression" priority="1538" aboveAverage="0" equalAverage="0" bottom="0" percent="0" rank="0" text="" dxfId="3851">
      <formula>NOT($AN71)</formula>
    </cfRule>
  </conditionalFormatting>
  <conditionalFormatting sqref="AR71">
    <cfRule type="cellIs" priority="1539" operator="equal" aboveAverage="0" equalAverage="0" bottom="0" percent="0" rank="0" text="" dxfId="3852">
      <formula>0</formula>
    </cfRule>
  </conditionalFormatting>
  <conditionalFormatting sqref="AR71">
    <cfRule type="cellIs" priority="1540" operator="equal" aboveAverage="0" equalAverage="0" bottom="0" percent="0" rank="0" text="" dxfId="3853">
      <formula>"INVALID"</formula>
    </cfRule>
  </conditionalFormatting>
  <conditionalFormatting sqref="AR71">
    <cfRule type="cellIs" priority="1541" operator="equal" aboveAverage="0" equalAverage="0" bottom="0" percent="0" rank="0" text="" dxfId="3854">
      <formula>"INVALID"</formula>
    </cfRule>
  </conditionalFormatting>
  <conditionalFormatting sqref="AW66">
    <cfRule type="expression" priority="1542" aboveAverage="0" equalAverage="0" bottom="0" percent="0" rank="0" text="" dxfId="3855">
      <formula>NOT($AP66)</formula>
    </cfRule>
  </conditionalFormatting>
  <conditionalFormatting sqref="AV78">
    <cfRule type="expression" priority="1543" aboveAverage="0" equalAverage="0" bottom="0" percent="0" rank="0" text="" dxfId="3856">
      <formula>EXACT(AI78, "INVALID")</formula>
    </cfRule>
  </conditionalFormatting>
  <conditionalFormatting sqref="BC78">
    <cfRule type="expression" priority="1544" aboveAverage="0" equalAverage="0" bottom="0" percent="0" rank="0" text="" dxfId="3857">
      <formula>AND(NOT(ISBLANK(BC78)), EXACT(AI78, "INVALID"))</formula>
    </cfRule>
  </conditionalFormatting>
  <conditionalFormatting sqref="BD78">
    <cfRule type="expression" priority="1545" aboveAverage="0" equalAverage="0" bottom="0" percent="0" rank="0" text="" dxfId="3858">
      <formula>AND(NOT(ISBLANK(BD78)), EXACT(AI78, "INVALID"))</formula>
    </cfRule>
  </conditionalFormatting>
  <conditionalFormatting sqref="AU78">
    <cfRule type="expression" priority="1546" aboveAverage="0" equalAverage="0" bottom="0" percent="0" rank="0" text="" dxfId="3859">
      <formula>NOT($AO78)</formula>
    </cfRule>
  </conditionalFormatting>
  <conditionalFormatting sqref="AT78">
    <cfRule type="expression" priority="1547" aboveAverage="0" equalAverage="0" bottom="0" percent="0" rank="0" text="" dxfId="3860">
      <formula>REPLACE($AT78,8,LEN($AT78),"")="unused_"</formula>
    </cfRule>
  </conditionalFormatting>
  <conditionalFormatting sqref="AT78">
    <cfRule type="expression" priority="1548" aboveAverage="0" equalAverage="0" bottom="0" percent="0" rank="0" text="" dxfId="3861">
      <formula>NOT($AM78)</formula>
    </cfRule>
    <cfRule type="expression" priority="1549" aboveAverage="0" equalAverage="0" bottom="0" percent="0" rank="0" text="" dxfId="3862">
      <formula>RIGHT($AT78, 1)="*"</formula>
    </cfRule>
  </conditionalFormatting>
  <conditionalFormatting sqref="AV78">
    <cfRule type="expression" priority="1550" aboveAverage="0" equalAverage="0" bottom="0" percent="0" rank="0" text="" dxfId="3863">
      <formula>NOT($AQ78)</formula>
    </cfRule>
  </conditionalFormatting>
  <conditionalFormatting sqref="AV78">
    <cfRule type="expression" priority="1551" aboveAverage="0" equalAverage="0" bottom="0" percent="0" rank="0" text="" dxfId="3864">
      <formula>NOT($AN78)</formula>
    </cfRule>
  </conditionalFormatting>
  <conditionalFormatting sqref="AG73:AI73 AL73">
    <cfRule type="cellIs" priority="1552" operator="equal" aboveAverage="0" equalAverage="0" bottom="0" percent="0" rank="0" text="" dxfId="3865">
      <formula>"INVALID"</formula>
    </cfRule>
  </conditionalFormatting>
  <conditionalFormatting sqref="AU73:AU75">
    <cfRule type="cellIs" priority="1553" operator="equal" aboveAverage="0" equalAverage="0" bottom="0" percent="0" rank="0" text="" dxfId="3866">
      <formula>"Not Assigned"</formula>
    </cfRule>
  </conditionalFormatting>
  <conditionalFormatting sqref="AV73">
    <cfRule type="expression" priority="1554" aboveAverage="0" equalAverage="0" bottom="0" percent="0" rank="0" text="" dxfId="3867">
      <formula>EXACT(AI73, "INVALID")</formula>
    </cfRule>
  </conditionalFormatting>
  <conditionalFormatting sqref="BC73">
    <cfRule type="expression" priority="1555" aboveAverage="0" equalAverage="0" bottom="0" percent="0" rank="0" text="" dxfId="3868">
      <formula>AND(NOT(ISBLANK(BC73)), EXACT(AI73, "INVALID"))</formula>
    </cfRule>
  </conditionalFormatting>
  <conditionalFormatting sqref="BD73">
    <cfRule type="expression" priority="1556" aboveAverage="0" equalAverage="0" bottom="0" percent="0" rank="0" text="" dxfId="3869">
      <formula>AND(NOT(ISBLANK(BD73)), EXACT(AI73, "INVALID"))</formula>
    </cfRule>
  </conditionalFormatting>
  <conditionalFormatting sqref="AU73:AU75">
    <cfRule type="expression" priority="1557" aboveAverage="0" equalAverage="0" bottom="0" percent="0" rank="0" text="" dxfId="3870">
      <formula>NOT($AO73)</formula>
    </cfRule>
  </conditionalFormatting>
  <conditionalFormatting sqref="AT73">
    <cfRule type="expression" priority="1558" aboveAverage="0" equalAverage="0" bottom="0" percent="0" rank="0" text="" dxfId="3871">
      <formula>REPLACE($AT73,8,LEN($AT73),"")="unused_"</formula>
    </cfRule>
  </conditionalFormatting>
  <conditionalFormatting sqref="AM73">
    <cfRule type="cellIs" priority="1559" operator="equal" aboveAverage="0" equalAverage="0" bottom="0" percent="0" rank="0" text="" dxfId="3872">
      <formula>0</formula>
    </cfRule>
  </conditionalFormatting>
  <conditionalFormatting sqref="AN73">
    <cfRule type="cellIs" priority="1560" operator="equal" aboveAverage="0" equalAverage="0" bottom="0" percent="0" rank="0" text="" dxfId="3873">
      <formula>0</formula>
    </cfRule>
  </conditionalFormatting>
  <conditionalFormatting sqref="AO73">
    <cfRule type="cellIs" priority="1561" operator="equal" aboveAverage="0" equalAverage="0" bottom="0" percent="0" rank="0" text="" dxfId="3874">
      <formula>0</formula>
    </cfRule>
  </conditionalFormatting>
  <conditionalFormatting sqref="AP73">
    <cfRule type="cellIs" priority="1562" operator="equal" aboveAverage="0" equalAverage="0" bottom="0" percent="0" rank="0" text="" dxfId="3875">
      <formula>0</formula>
    </cfRule>
  </conditionalFormatting>
  <conditionalFormatting sqref="AQ73">
    <cfRule type="cellIs" priority="1563" operator="equal" aboveAverage="0" equalAverage="0" bottom="0" percent="0" rank="0" text="" dxfId="3876">
      <formula>0</formula>
    </cfRule>
  </conditionalFormatting>
  <conditionalFormatting sqref="AS73">
    <cfRule type="cellIs" priority="1564" operator="equal" aboveAverage="0" equalAverage="0" bottom="0" percent="0" rank="0" text="" dxfId="3877">
      <formula>"INVALID"</formula>
    </cfRule>
  </conditionalFormatting>
  <conditionalFormatting sqref="AM73">
    <cfRule type="cellIs" priority="1565" operator="equal" aboveAverage="0" equalAverage="0" bottom="0" percent="0" rank="0" text="" dxfId="3878">
      <formula>"INVALID"</formula>
    </cfRule>
  </conditionalFormatting>
  <conditionalFormatting sqref="AN73">
    <cfRule type="cellIs" priority="1566" operator="equal" aboveAverage="0" equalAverage="0" bottom="0" percent="0" rank="0" text="" dxfId="3879">
      <formula>"INVALID"</formula>
    </cfRule>
  </conditionalFormatting>
  <conditionalFormatting sqref="AO73:AP73">
    <cfRule type="cellIs" priority="1567" operator="equal" aboveAverage="0" equalAverage="0" bottom="0" percent="0" rank="0" text="" dxfId="3880">
      <formula>"INVALID"</formula>
    </cfRule>
  </conditionalFormatting>
  <conditionalFormatting sqref="AN73">
    <cfRule type="cellIs" priority="1568" operator="equal" aboveAverage="0" equalAverage="0" bottom="0" percent="0" rank="0" text="" dxfId="3881">
      <formula>"INVALID"</formula>
    </cfRule>
  </conditionalFormatting>
  <conditionalFormatting sqref="AO73">
    <cfRule type="cellIs" priority="1569" operator="equal" aboveAverage="0" equalAverage="0" bottom="0" percent="0" rank="0" text="" dxfId="3882">
      <formula>"INVALID"</formula>
    </cfRule>
  </conditionalFormatting>
  <conditionalFormatting sqref="AP73">
    <cfRule type="cellIs" priority="1570" operator="equal" aboveAverage="0" equalAverage="0" bottom="0" percent="0" rank="0" text="" dxfId="3883">
      <formula>"INVALID"</formula>
    </cfRule>
  </conditionalFormatting>
  <conditionalFormatting sqref="AQ73">
    <cfRule type="cellIs" priority="1571" operator="equal" aboveAverage="0" equalAverage="0" bottom="0" percent="0" rank="0" text="" dxfId="3884">
      <formula>"INVALID"</formula>
    </cfRule>
  </conditionalFormatting>
  <conditionalFormatting sqref="AT73">
    <cfRule type="expression" priority="1572" aboveAverage="0" equalAverage="0" bottom="0" percent="0" rank="0" text="" dxfId="3885">
      <formula>NOT($AM73)</formula>
    </cfRule>
    <cfRule type="expression" priority="1573" aboveAverage="0" equalAverage="0" bottom="0" percent="0" rank="0" text="" dxfId="3886">
      <formula>RIGHT($AT73, 1)="*"</formula>
    </cfRule>
  </conditionalFormatting>
  <conditionalFormatting sqref="BC73:BD73">
    <cfRule type="expression" priority="1574" aboveAverage="0" equalAverage="0" bottom="0" percent="0" rank="0" text="" dxfId="3887">
      <formula>NOT($AQ73)</formula>
    </cfRule>
  </conditionalFormatting>
  <conditionalFormatting sqref="AV73">
    <cfRule type="expression" priority="1575" aboveAverage="0" equalAverage="0" bottom="0" percent="0" rank="0" text="" dxfId="3888">
      <formula>NOT($AN73)</formula>
    </cfRule>
  </conditionalFormatting>
  <conditionalFormatting sqref="AR73">
    <cfRule type="cellIs" priority="1576" operator="equal" aboveAverage="0" equalAverage="0" bottom="0" percent="0" rank="0" text="" dxfId="3889">
      <formula>0</formula>
    </cfRule>
  </conditionalFormatting>
  <conditionalFormatting sqref="AR73">
    <cfRule type="cellIs" priority="1577" operator="equal" aboveAverage="0" equalAverage="0" bottom="0" percent="0" rank="0" text="" dxfId="3890">
      <formula>"INVALID"</formula>
    </cfRule>
  </conditionalFormatting>
  <conditionalFormatting sqref="AR73">
    <cfRule type="cellIs" priority="1578" operator="equal" aboveAverage="0" equalAverage="0" bottom="0" percent="0" rank="0" text="" dxfId="3891">
      <formula>"INVALID"</formula>
    </cfRule>
  </conditionalFormatting>
  <conditionalFormatting sqref="AG74:AI76 AG78:AI78 AL78 AL74:AL76">
    <cfRule type="cellIs" priority="1579" operator="equal" aboveAverage="0" equalAverage="0" bottom="0" percent="0" rank="0" text="" dxfId="3892">
      <formula>"INVALID"</formula>
    </cfRule>
  </conditionalFormatting>
  <conditionalFormatting sqref="AU76 AU78">
    <cfRule type="cellIs" priority="1580" operator="equal" aboveAverage="0" equalAverage="0" bottom="0" percent="0" rank="0" text="" dxfId="3893">
      <formula>"Not Assigned"</formula>
    </cfRule>
  </conditionalFormatting>
  <conditionalFormatting sqref="AV74:AV76">
    <cfRule type="expression" priority="1581" aboveAverage="0" equalAverage="0" bottom="0" percent="0" rank="0" text="" dxfId="3894">
      <formula>EXACT(AI74, "INVALID")</formula>
    </cfRule>
  </conditionalFormatting>
  <conditionalFormatting sqref="BC74:BC76">
    <cfRule type="expression" priority="1582" aboveAverage="0" equalAverage="0" bottom="0" percent="0" rank="0" text="" dxfId="3895">
      <formula>AND(NOT(ISBLANK(BC74)), EXACT(AI74, "INVALID"))</formula>
    </cfRule>
  </conditionalFormatting>
  <conditionalFormatting sqref="BD74:BD76">
    <cfRule type="expression" priority="1583" aboveAverage="0" equalAverage="0" bottom="0" percent="0" rank="0" text="" dxfId="3896">
      <formula>AND(NOT(ISBLANK(BD74)), EXACT(AI74, "INVALID"))</formula>
    </cfRule>
  </conditionalFormatting>
  <conditionalFormatting sqref="AU76">
    <cfRule type="expression" priority="1584" aboveAverage="0" equalAverage="0" bottom="0" percent="0" rank="0" text="" dxfId="3897">
      <formula>NOT($AO76)</formula>
    </cfRule>
  </conditionalFormatting>
  <conditionalFormatting sqref="AT74:AT76">
    <cfRule type="expression" priority="1585" aboveAverage="0" equalAverage="0" bottom="0" percent="0" rank="0" text="" dxfId="3898">
      <formula>REPLACE($AT74,8,LEN($AT74),"")="unused_"</formula>
    </cfRule>
  </conditionalFormatting>
  <conditionalFormatting sqref="AM74:AM76 AM78">
    <cfRule type="cellIs" priority="1586" operator="equal" aboveAverage="0" equalAverage="0" bottom="0" percent="0" rank="0" text="" dxfId="3899">
      <formula>0</formula>
    </cfRule>
  </conditionalFormatting>
  <conditionalFormatting sqref="AN74:AN76 AN78">
    <cfRule type="cellIs" priority="1587" operator="equal" aboveAverage="0" equalAverage="0" bottom="0" percent="0" rank="0" text="" dxfId="3900">
      <formula>0</formula>
    </cfRule>
  </conditionalFormatting>
  <conditionalFormatting sqref="AO74:AO76 AO78">
    <cfRule type="cellIs" priority="1588" operator="equal" aboveAverage="0" equalAverage="0" bottom="0" percent="0" rank="0" text="" dxfId="3901">
      <formula>0</formula>
    </cfRule>
  </conditionalFormatting>
  <conditionalFormatting sqref="AP74:AP76 AP78">
    <cfRule type="cellIs" priority="1589" operator="equal" aboveAverage="0" equalAverage="0" bottom="0" percent="0" rank="0" text="" dxfId="3902">
      <formula>0</formula>
    </cfRule>
  </conditionalFormatting>
  <conditionalFormatting sqref="AQ74:AQ76 AQ78">
    <cfRule type="cellIs" priority="1590" operator="equal" aboveAverage="0" equalAverage="0" bottom="0" percent="0" rank="0" text="" dxfId="3903">
      <formula>0</formula>
    </cfRule>
  </conditionalFormatting>
  <conditionalFormatting sqref="AS74:AS76 AS78">
    <cfRule type="cellIs" priority="1591" operator="equal" aboveAverage="0" equalAverage="0" bottom="0" percent="0" rank="0" text="" dxfId="3904">
      <formula>"INVALID"</formula>
    </cfRule>
  </conditionalFormatting>
  <conditionalFormatting sqref="AM74:AM76 AM78">
    <cfRule type="cellIs" priority="1592" operator="equal" aboveAverage="0" equalAverage="0" bottom="0" percent="0" rank="0" text="" dxfId="3905">
      <formula>"INVALID"</formula>
    </cfRule>
  </conditionalFormatting>
  <conditionalFormatting sqref="AN74:AN76 AN78">
    <cfRule type="cellIs" priority="1593" operator="equal" aboveAverage="0" equalAverage="0" bottom="0" percent="0" rank="0" text="" dxfId="3906">
      <formula>"INVALID"</formula>
    </cfRule>
  </conditionalFormatting>
  <conditionalFormatting sqref="AO74:AP76 AO78:AP78">
    <cfRule type="cellIs" priority="1594" operator="equal" aboveAverage="0" equalAverage="0" bottom="0" percent="0" rank="0" text="" dxfId="3907">
      <formula>"INVALID"</formula>
    </cfRule>
  </conditionalFormatting>
  <conditionalFormatting sqref="AN74:AN76 AN78">
    <cfRule type="cellIs" priority="1595" operator="equal" aboveAverage="0" equalAverage="0" bottom="0" percent="0" rank="0" text="" dxfId="3908">
      <formula>"INVALID"</formula>
    </cfRule>
  </conditionalFormatting>
  <conditionalFormatting sqref="AO74:AO76 AO78">
    <cfRule type="cellIs" priority="1596" operator="equal" aboveAverage="0" equalAverage="0" bottom="0" percent="0" rank="0" text="" dxfId="3909">
      <formula>"INVALID"</formula>
    </cfRule>
  </conditionalFormatting>
  <conditionalFormatting sqref="AP74:AP76 AP78">
    <cfRule type="cellIs" priority="1597" operator="equal" aboveAverage="0" equalAverage="0" bottom="0" percent="0" rank="0" text="" dxfId="3910">
      <formula>"INVALID"</formula>
    </cfRule>
  </conditionalFormatting>
  <conditionalFormatting sqref="AQ74:AQ76 AQ78">
    <cfRule type="cellIs" priority="1598" operator="equal" aboveAverage="0" equalAverage="0" bottom="0" percent="0" rank="0" text="" dxfId="3911">
      <formula>"INVALID"</formula>
    </cfRule>
  </conditionalFormatting>
  <conditionalFormatting sqref="AT74:AT76">
    <cfRule type="expression" priority="1599" aboveAverage="0" equalAverage="0" bottom="0" percent="0" rank="0" text="" dxfId="3912">
      <formula>NOT($AM74)</formula>
    </cfRule>
    <cfRule type="expression" priority="1600" aboveAverage="0" equalAverage="0" bottom="0" percent="0" rank="0" text="" dxfId="3913">
      <formula>RIGHT($AT74, 1)="*"</formula>
    </cfRule>
  </conditionalFormatting>
  <conditionalFormatting sqref="BC74:BD76">
    <cfRule type="expression" priority="1601" aboveAverage="0" equalAverage="0" bottom="0" percent="0" rank="0" text="" dxfId="3914">
      <formula>NOT($AQ74)</formula>
    </cfRule>
  </conditionalFormatting>
  <conditionalFormatting sqref="AV74:AV76">
    <cfRule type="expression" priority="1602" aboveAverage="0" equalAverage="0" bottom="0" percent="0" rank="0" text="" dxfId="3915">
      <formula>NOT($AN74)</formula>
    </cfRule>
  </conditionalFormatting>
  <conditionalFormatting sqref="AR74:AR76 AR78">
    <cfRule type="cellIs" priority="1603" operator="equal" aboveAverage="0" equalAverage="0" bottom="0" percent="0" rank="0" text="" dxfId="3916">
      <formula>0</formula>
    </cfRule>
  </conditionalFormatting>
  <conditionalFormatting sqref="AR74:AR76 AR78">
    <cfRule type="cellIs" priority="1604" operator="equal" aboveAverage="0" equalAverage="0" bottom="0" percent="0" rank="0" text="" dxfId="3917">
      <formula>"INVALID"</formula>
    </cfRule>
  </conditionalFormatting>
  <conditionalFormatting sqref="AR74:AR76 AR78">
    <cfRule type="cellIs" priority="1605" operator="equal" aboveAverage="0" equalAverage="0" bottom="0" percent="0" rank="0" text="" dxfId="3918">
      <formula>"INVALID"</formula>
    </cfRule>
  </conditionalFormatting>
  <conditionalFormatting sqref="AG77:AI77 AL77">
    <cfRule type="cellIs" priority="1606" operator="equal" aboveAverage="0" equalAverage="0" bottom="0" percent="0" rank="0" text="" dxfId="3919">
      <formula>"INVALID"</formula>
    </cfRule>
  </conditionalFormatting>
  <conditionalFormatting sqref="AU77">
    <cfRule type="cellIs" priority="1607" operator="equal" aboveAverage="0" equalAverage="0" bottom="0" percent="0" rank="0" text="" dxfId="3920">
      <formula>"Not Assigned"</formula>
    </cfRule>
  </conditionalFormatting>
  <conditionalFormatting sqref="AV77">
    <cfRule type="expression" priority="1608" aboveAverage="0" equalAverage="0" bottom="0" percent="0" rank="0" text="" dxfId="3921">
      <formula>EXACT(AI77, "INVALID")</formula>
    </cfRule>
  </conditionalFormatting>
  <conditionalFormatting sqref="BC77">
    <cfRule type="expression" priority="1609" aboveAverage="0" equalAverage="0" bottom="0" percent="0" rank="0" text="" dxfId="3922">
      <formula>AND(NOT(ISBLANK(BC77)), EXACT(AI77, "INVALID"))</formula>
    </cfRule>
  </conditionalFormatting>
  <conditionalFormatting sqref="BD77">
    <cfRule type="expression" priority="1610" aboveAverage="0" equalAverage="0" bottom="0" percent="0" rank="0" text="" dxfId="3923">
      <formula>AND(NOT(ISBLANK(BD77)), EXACT(AI77, "INVALID"))</formula>
    </cfRule>
  </conditionalFormatting>
  <conditionalFormatting sqref="AU77">
    <cfRule type="expression" priority="1611" aboveAverage="0" equalAverage="0" bottom="0" percent="0" rank="0" text="" dxfId="3924">
      <formula>NOT($AO77)</formula>
    </cfRule>
  </conditionalFormatting>
  <conditionalFormatting sqref="AT77">
    <cfRule type="expression" priority="1612" aboveAverage="0" equalAverage="0" bottom="0" percent="0" rank="0" text="" dxfId="3925">
      <formula>REPLACE($AT77,8,LEN($AT77),"")="unused_"</formula>
    </cfRule>
  </conditionalFormatting>
  <conditionalFormatting sqref="AM77">
    <cfRule type="cellIs" priority="1613" operator="equal" aboveAverage="0" equalAverage="0" bottom="0" percent="0" rank="0" text="" dxfId="3926">
      <formula>0</formula>
    </cfRule>
  </conditionalFormatting>
  <conditionalFormatting sqref="AN77">
    <cfRule type="cellIs" priority="1614" operator="equal" aboveAverage="0" equalAverage="0" bottom="0" percent="0" rank="0" text="" dxfId="3927">
      <formula>0</formula>
    </cfRule>
  </conditionalFormatting>
  <conditionalFormatting sqref="AO77">
    <cfRule type="cellIs" priority="1615" operator="equal" aboveAverage="0" equalAverage="0" bottom="0" percent="0" rank="0" text="" dxfId="3928">
      <formula>0</formula>
    </cfRule>
  </conditionalFormatting>
  <conditionalFormatting sqref="AP77">
    <cfRule type="cellIs" priority="1616" operator="equal" aboveAverage="0" equalAverage="0" bottom="0" percent="0" rank="0" text="" dxfId="3929">
      <formula>0</formula>
    </cfRule>
  </conditionalFormatting>
  <conditionalFormatting sqref="AQ77">
    <cfRule type="cellIs" priority="1617" operator="equal" aboveAverage="0" equalAverage="0" bottom="0" percent="0" rank="0" text="" dxfId="3930">
      <formula>0</formula>
    </cfRule>
  </conditionalFormatting>
  <conditionalFormatting sqref="AS77">
    <cfRule type="cellIs" priority="1618" operator="equal" aboveAverage="0" equalAverage="0" bottom="0" percent="0" rank="0" text="" dxfId="3931">
      <formula>"INVALID"</formula>
    </cfRule>
  </conditionalFormatting>
  <conditionalFormatting sqref="AM77">
    <cfRule type="cellIs" priority="1619" operator="equal" aboveAverage="0" equalAverage="0" bottom="0" percent="0" rank="0" text="" dxfId="3932">
      <formula>"INVALID"</formula>
    </cfRule>
  </conditionalFormatting>
  <conditionalFormatting sqref="AN77">
    <cfRule type="cellIs" priority="1620" operator="equal" aboveAverage="0" equalAverage="0" bottom="0" percent="0" rank="0" text="" dxfId="3933">
      <formula>"INVALID"</formula>
    </cfRule>
  </conditionalFormatting>
  <conditionalFormatting sqref="AO77:AP77">
    <cfRule type="cellIs" priority="1621" operator="equal" aboveAverage="0" equalAverage="0" bottom="0" percent="0" rank="0" text="" dxfId="3934">
      <formula>"INVALID"</formula>
    </cfRule>
  </conditionalFormatting>
  <conditionalFormatting sqref="AN77">
    <cfRule type="cellIs" priority="1622" operator="equal" aboveAverage="0" equalAverage="0" bottom="0" percent="0" rank="0" text="" dxfId="3935">
      <formula>"INVALID"</formula>
    </cfRule>
  </conditionalFormatting>
  <conditionalFormatting sqref="AO77">
    <cfRule type="cellIs" priority="1623" operator="equal" aboveAverage="0" equalAverage="0" bottom="0" percent="0" rank="0" text="" dxfId="3936">
      <formula>"INVALID"</formula>
    </cfRule>
  </conditionalFormatting>
  <conditionalFormatting sqref="AP77">
    <cfRule type="cellIs" priority="1624" operator="equal" aboveAverage="0" equalAverage="0" bottom="0" percent="0" rank="0" text="" dxfId="3937">
      <formula>"INVALID"</formula>
    </cfRule>
  </conditionalFormatting>
  <conditionalFormatting sqref="AQ77">
    <cfRule type="cellIs" priority="1625" operator="equal" aboveAverage="0" equalAverage="0" bottom="0" percent="0" rank="0" text="" dxfId="3938">
      <formula>"INVALID"</formula>
    </cfRule>
  </conditionalFormatting>
  <conditionalFormatting sqref="AT77">
    <cfRule type="expression" priority="1626" aboveAverage="0" equalAverage="0" bottom="0" percent="0" rank="0" text="" dxfId="3939">
      <formula>NOT($AM77)</formula>
    </cfRule>
    <cfRule type="expression" priority="1627" aboveAverage="0" equalAverage="0" bottom="0" percent="0" rank="0" text="" dxfId="3940">
      <formula>RIGHT($AT77, 1)="*"</formula>
    </cfRule>
  </conditionalFormatting>
  <conditionalFormatting sqref="AV77">
    <cfRule type="expression" priority="1628" aboveAverage="0" equalAverage="0" bottom="0" percent="0" rank="0" text="" dxfId="3941">
      <formula>NOT($AQ77)</formula>
    </cfRule>
  </conditionalFormatting>
  <conditionalFormatting sqref="AV77">
    <cfRule type="expression" priority="1629" aboveAverage="0" equalAverage="0" bottom="0" percent="0" rank="0" text="" dxfId="3942">
      <formula>NOT($AN77)</formula>
    </cfRule>
  </conditionalFormatting>
  <conditionalFormatting sqref="AR77">
    <cfRule type="cellIs" priority="1630" operator="equal" aboveAverage="0" equalAverage="0" bottom="0" percent="0" rank="0" text="" dxfId="3943">
      <formula>0</formula>
    </cfRule>
  </conditionalFormatting>
  <conditionalFormatting sqref="AR77">
    <cfRule type="cellIs" priority="1631" operator="equal" aboveAverage="0" equalAverage="0" bottom="0" percent="0" rank="0" text="" dxfId="3944">
      <formula>"INVALID"</formula>
    </cfRule>
  </conditionalFormatting>
  <conditionalFormatting sqref="AR77">
    <cfRule type="cellIs" priority="1632" operator="equal" aboveAverage="0" equalAverage="0" bottom="0" percent="0" rank="0" text="" dxfId="3945">
      <formula>"INVALID"</formula>
    </cfRule>
  </conditionalFormatting>
  <conditionalFormatting sqref="AG79:AI79 AL79">
    <cfRule type="cellIs" priority="1633" operator="equal" aboveAverage="0" equalAverage="0" bottom="0" percent="0" rank="0" text="" dxfId="3946">
      <formula>"INVALID"</formula>
    </cfRule>
  </conditionalFormatting>
  <conditionalFormatting sqref="AU79">
    <cfRule type="cellIs" priority="1634" operator="equal" aboveAverage="0" equalAverage="0" bottom="0" percent="0" rank="0" text="" dxfId="3947">
      <formula>"Not Assigned"</formula>
    </cfRule>
  </conditionalFormatting>
  <conditionalFormatting sqref="AV79">
    <cfRule type="expression" priority="1635" aboveAverage="0" equalAverage="0" bottom="0" percent="0" rank="0" text="" dxfId="3948">
      <formula>EXACT(AI79, "INVALID")</formula>
    </cfRule>
  </conditionalFormatting>
  <conditionalFormatting sqref="BC79">
    <cfRule type="expression" priority="1636" aboveAverage="0" equalAverage="0" bottom="0" percent="0" rank="0" text="" dxfId="3949">
      <formula>AND(NOT(ISBLANK(BC79)), EXACT(AI79, "INVALID"))</formula>
    </cfRule>
  </conditionalFormatting>
  <conditionalFormatting sqref="BD79">
    <cfRule type="expression" priority="1637" aboveAverage="0" equalAverage="0" bottom="0" percent="0" rank="0" text="" dxfId="3950">
      <formula>AND(NOT(ISBLANK(BD79)), EXACT(AI79, "INVALID"))</formula>
    </cfRule>
  </conditionalFormatting>
  <conditionalFormatting sqref="AU79">
    <cfRule type="expression" priority="1638" aboveAverage="0" equalAverage="0" bottom="0" percent="0" rank="0" text="" dxfId="3951">
      <formula>NOT($AO79)</formula>
    </cfRule>
  </conditionalFormatting>
  <conditionalFormatting sqref="AT79">
    <cfRule type="expression" priority="1639" aboveAverage="0" equalAverage="0" bottom="0" percent="0" rank="0" text="" dxfId="3952">
      <formula>REPLACE($AT79,8,LEN($AT79),"")="unused_"</formula>
    </cfRule>
  </conditionalFormatting>
  <conditionalFormatting sqref="AM79">
    <cfRule type="cellIs" priority="1640" operator="equal" aboveAverage="0" equalAverage="0" bottom="0" percent="0" rank="0" text="" dxfId="3953">
      <formula>0</formula>
    </cfRule>
  </conditionalFormatting>
  <conditionalFormatting sqref="AN79">
    <cfRule type="cellIs" priority="1641" operator="equal" aboveAverage="0" equalAverage="0" bottom="0" percent="0" rank="0" text="" dxfId="3954">
      <formula>0</formula>
    </cfRule>
  </conditionalFormatting>
  <conditionalFormatting sqref="AO79">
    <cfRule type="cellIs" priority="1642" operator="equal" aboveAverage="0" equalAverage="0" bottom="0" percent="0" rank="0" text="" dxfId="3955">
      <formula>0</formula>
    </cfRule>
  </conditionalFormatting>
  <conditionalFormatting sqref="AP79">
    <cfRule type="cellIs" priority="1643" operator="equal" aboveAverage="0" equalAverage="0" bottom="0" percent="0" rank="0" text="" dxfId="3956">
      <formula>0</formula>
    </cfRule>
  </conditionalFormatting>
  <conditionalFormatting sqref="AQ79">
    <cfRule type="cellIs" priority="1644" operator="equal" aboveAverage="0" equalAverage="0" bottom="0" percent="0" rank="0" text="" dxfId="3957">
      <formula>0</formula>
    </cfRule>
  </conditionalFormatting>
  <conditionalFormatting sqref="AS79">
    <cfRule type="cellIs" priority="1645" operator="equal" aboveAverage="0" equalAverage="0" bottom="0" percent="0" rank="0" text="" dxfId="3958">
      <formula>"INVALID"</formula>
    </cfRule>
  </conditionalFormatting>
  <conditionalFormatting sqref="AM79">
    <cfRule type="cellIs" priority="1646" operator="equal" aboveAverage="0" equalAverage="0" bottom="0" percent="0" rank="0" text="" dxfId="3959">
      <formula>"INVALID"</formula>
    </cfRule>
  </conditionalFormatting>
  <conditionalFormatting sqref="AN79">
    <cfRule type="cellIs" priority="1647" operator="equal" aboveAverage="0" equalAverage="0" bottom="0" percent="0" rank="0" text="" dxfId="3960">
      <formula>"INVALID"</formula>
    </cfRule>
  </conditionalFormatting>
  <conditionalFormatting sqref="AO79:AP79">
    <cfRule type="cellIs" priority="1648" operator="equal" aboveAverage="0" equalAverage="0" bottom="0" percent="0" rank="0" text="" dxfId="3961">
      <formula>"INVALID"</formula>
    </cfRule>
  </conditionalFormatting>
  <conditionalFormatting sqref="AN79">
    <cfRule type="cellIs" priority="1649" operator="equal" aboveAverage="0" equalAverage="0" bottom="0" percent="0" rank="0" text="" dxfId="3962">
      <formula>"INVALID"</formula>
    </cfRule>
  </conditionalFormatting>
  <conditionalFormatting sqref="AO79">
    <cfRule type="cellIs" priority="1650" operator="equal" aboveAverage="0" equalAverage="0" bottom="0" percent="0" rank="0" text="" dxfId="3963">
      <formula>"INVALID"</formula>
    </cfRule>
  </conditionalFormatting>
  <conditionalFormatting sqref="AP79">
    <cfRule type="cellIs" priority="1651" operator="equal" aboveAverage="0" equalAverage="0" bottom="0" percent="0" rank="0" text="" dxfId="3964">
      <formula>"INVALID"</formula>
    </cfRule>
  </conditionalFormatting>
  <conditionalFormatting sqref="AQ79">
    <cfRule type="cellIs" priority="1652" operator="equal" aboveAverage="0" equalAverage="0" bottom="0" percent="0" rank="0" text="" dxfId="3965">
      <formula>"INVALID"</formula>
    </cfRule>
  </conditionalFormatting>
  <conditionalFormatting sqref="AT79">
    <cfRule type="expression" priority="1653" aboveAverage="0" equalAverage="0" bottom="0" percent="0" rank="0" text="" dxfId="3966">
      <formula>NOT($AM79)</formula>
    </cfRule>
    <cfRule type="expression" priority="1654" aboveAverage="0" equalAverage="0" bottom="0" percent="0" rank="0" text="" dxfId="3967">
      <formula>RIGHT($AT79, 1)="*"</formula>
    </cfRule>
  </conditionalFormatting>
  <conditionalFormatting sqref="BC79:BD79">
    <cfRule type="expression" priority="1655" aboveAverage="0" equalAverage="0" bottom="0" percent="0" rank="0" text="" dxfId="3968">
      <formula>NOT($AQ79)</formula>
    </cfRule>
  </conditionalFormatting>
  <conditionalFormatting sqref="AV79">
    <cfRule type="expression" priority="1656" aboveAverage="0" equalAverage="0" bottom="0" percent="0" rank="0" text="" dxfId="3969">
      <formula>NOT($AN79)</formula>
    </cfRule>
  </conditionalFormatting>
  <conditionalFormatting sqref="AR79">
    <cfRule type="cellIs" priority="1657" operator="equal" aboveAverage="0" equalAverage="0" bottom="0" percent="0" rank="0" text="" dxfId="3970">
      <formula>0</formula>
    </cfRule>
  </conditionalFormatting>
  <conditionalFormatting sqref="AR79">
    <cfRule type="cellIs" priority="1658" operator="equal" aboveAverage="0" equalAverage="0" bottom="0" percent="0" rank="0" text="" dxfId="3971">
      <formula>"INVALID"</formula>
    </cfRule>
  </conditionalFormatting>
  <conditionalFormatting sqref="AR79">
    <cfRule type="cellIs" priority="1659" operator="equal" aboveAverage="0" equalAverage="0" bottom="0" percent="0" rank="0" text="" dxfId="3972">
      <formula>"INVALID"</formula>
    </cfRule>
  </conditionalFormatting>
  <conditionalFormatting sqref="AG80:AI80 AL80">
    <cfRule type="cellIs" priority="1660" operator="equal" aboveAverage="0" equalAverage="0" bottom="0" percent="0" rank="0" text="" dxfId="3973">
      <formula>"INVALID"</formula>
    </cfRule>
  </conditionalFormatting>
  <conditionalFormatting sqref="AU80">
    <cfRule type="cellIs" priority="1661" operator="equal" aboveAverage="0" equalAverage="0" bottom="0" percent="0" rank="0" text="" dxfId="3974">
      <formula>"Not Assigned"</formula>
    </cfRule>
  </conditionalFormatting>
  <conditionalFormatting sqref="AM80">
    <cfRule type="cellIs" priority="1662" operator="equal" aboveAverage="0" equalAverage="0" bottom="0" percent="0" rank="0" text="" dxfId="3975">
      <formula>0</formula>
    </cfRule>
  </conditionalFormatting>
  <conditionalFormatting sqref="AN80">
    <cfRule type="cellIs" priority="1663" operator="equal" aboveAverage="0" equalAverage="0" bottom="0" percent="0" rank="0" text="" dxfId="3976">
      <formula>0</formula>
    </cfRule>
  </conditionalFormatting>
  <conditionalFormatting sqref="AO80">
    <cfRule type="cellIs" priority="1664" operator="equal" aboveAverage="0" equalAverage="0" bottom="0" percent="0" rank="0" text="" dxfId="3977">
      <formula>0</formula>
    </cfRule>
  </conditionalFormatting>
  <conditionalFormatting sqref="AP80">
    <cfRule type="cellIs" priority="1665" operator="equal" aboveAverage="0" equalAverage="0" bottom="0" percent="0" rank="0" text="" dxfId="3978">
      <formula>0</formula>
    </cfRule>
  </conditionalFormatting>
  <conditionalFormatting sqref="AQ80">
    <cfRule type="cellIs" priority="1666" operator="equal" aboveAverage="0" equalAverage="0" bottom="0" percent="0" rank="0" text="" dxfId="3979">
      <formula>0</formula>
    </cfRule>
  </conditionalFormatting>
  <conditionalFormatting sqref="AS80">
    <cfRule type="cellIs" priority="1667" operator="equal" aboveAverage="0" equalAverage="0" bottom="0" percent="0" rank="0" text="" dxfId="3980">
      <formula>"INVALID"</formula>
    </cfRule>
  </conditionalFormatting>
  <conditionalFormatting sqref="AM80">
    <cfRule type="cellIs" priority="1668" operator="equal" aboveAverage="0" equalAverage="0" bottom="0" percent="0" rank="0" text="" dxfId="3981">
      <formula>"INVALID"</formula>
    </cfRule>
  </conditionalFormatting>
  <conditionalFormatting sqref="AN80">
    <cfRule type="cellIs" priority="1669" operator="equal" aboveAverage="0" equalAverage="0" bottom="0" percent="0" rank="0" text="" dxfId="3982">
      <formula>"INVALID"</formula>
    </cfRule>
  </conditionalFormatting>
  <conditionalFormatting sqref="AO80:AP80">
    <cfRule type="cellIs" priority="1670" operator="equal" aboveAverage="0" equalAverage="0" bottom="0" percent="0" rank="0" text="" dxfId="3983">
      <formula>"INVALID"</formula>
    </cfRule>
  </conditionalFormatting>
  <conditionalFormatting sqref="AN80">
    <cfRule type="cellIs" priority="1671" operator="equal" aboveAverage="0" equalAverage="0" bottom="0" percent="0" rank="0" text="" dxfId="3984">
      <formula>"INVALID"</formula>
    </cfRule>
  </conditionalFormatting>
  <conditionalFormatting sqref="AO80">
    <cfRule type="cellIs" priority="1672" operator="equal" aboveAverage="0" equalAverage="0" bottom="0" percent="0" rank="0" text="" dxfId="3985">
      <formula>"INVALID"</formula>
    </cfRule>
  </conditionalFormatting>
  <conditionalFormatting sqref="AP80">
    <cfRule type="cellIs" priority="1673" operator="equal" aboveAverage="0" equalAverage="0" bottom="0" percent="0" rank="0" text="" dxfId="3986">
      <formula>"INVALID"</formula>
    </cfRule>
  </conditionalFormatting>
  <conditionalFormatting sqref="AQ80">
    <cfRule type="cellIs" priority="1674" operator="equal" aboveAverage="0" equalAverage="0" bottom="0" percent="0" rank="0" text="" dxfId="3987">
      <formula>"INVALID"</formula>
    </cfRule>
  </conditionalFormatting>
  <conditionalFormatting sqref="AR80">
    <cfRule type="cellIs" priority="1675" operator="equal" aboveAverage="0" equalAverage="0" bottom="0" percent="0" rank="0" text="" dxfId="3988">
      <formula>0</formula>
    </cfRule>
  </conditionalFormatting>
  <conditionalFormatting sqref="AR80">
    <cfRule type="cellIs" priority="1676" operator="equal" aboveAverage="0" equalAverage="0" bottom="0" percent="0" rank="0" text="" dxfId="3989">
      <formula>"INVALID"</formula>
    </cfRule>
  </conditionalFormatting>
  <conditionalFormatting sqref="AR80">
    <cfRule type="cellIs" priority="1677" operator="equal" aboveAverage="0" equalAverage="0" bottom="0" percent="0" rank="0" text="" dxfId="3990">
      <formula>"INVALID"</formula>
    </cfRule>
  </conditionalFormatting>
  <conditionalFormatting sqref="AW82">
    <cfRule type="expression" priority="1678" aboveAverage="0" equalAverage="0" bottom="0" percent="0" rank="0" text="" dxfId="3991">
      <formula>NOT($AP78)</formula>
    </cfRule>
  </conditionalFormatting>
  <conditionalFormatting sqref="AN187">
    <cfRule type="cellIs" priority="1679" operator="equal" aboveAverage="0" equalAverage="0" bottom="0" percent="0" rank="0" text="" dxfId="3992">
      <formula>"INVALID"</formula>
    </cfRule>
  </conditionalFormatting>
  <conditionalFormatting sqref="AG187:AL187">
    <cfRule type="cellIs" priority="1680" operator="equal" aboveAverage="0" equalAverage="0" bottom="0" percent="0" rank="0" text="" dxfId="3993">
      <formula>"INVALID"</formula>
    </cfRule>
  </conditionalFormatting>
  <conditionalFormatting sqref="AV82">
    <cfRule type="expression" priority="1681" aboveAverage="0" equalAverage="0" bottom="0" percent="0" rank="0" text="" dxfId="3994">
      <formula>EXACT(AI82, "INVALID")</formula>
    </cfRule>
  </conditionalFormatting>
  <conditionalFormatting sqref="BC82">
    <cfRule type="expression" priority="1682" aboveAverage="0" equalAverage="0" bottom="0" percent="0" rank="0" text="" dxfId="3995">
      <formula>AND(NOT(ISBLANK(BC82)), EXACT(AI82, "INVALID"))</formula>
    </cfRule>
  </conditionalFormatting>
  <conditionalFormatting sqref="BD82">
    <cfRule type="expression" priority="1683" aboveAverage="0" equalAverage="0" bottom="0" percent="0" rank="0" text="" dxfId="3996">
      <formula>AND(NOT(ISBLANK(BD82)), EXACT(AI82, "INVALID"))</formula>
    </cfRule>
  </conditionalFormatting>
  <conditionalFormatting sqref="AU82">
    <cfRule type="expression" priority="1684" aboveAverage="0" equalAverage="0" bottom="0" percent="0" rank="0" text="" dxfId="3997">
      <formula>NOT($AO82)</formula>
    </cfRule>
  </conditionalFormatting>
  <conditionalFormatting sqref="AT82">
    <cfRule type="expression" priority="1685" aboveAverage="0" equalAverage="0" bottom="0" percent="0" rank="0" text="" dxfId="3998">
      <formula>REPLACE($AT82,8,LEN($AT82),"")="unused_"</formula>
    </cfRule>
  </conditionalFormatting>
  <conditionalFormatting sqref="AT82">
    <cfRule type="expression" priority="1686" aboveAverage="0" equalAverage="0" bottom="0" percent="0" rank="0" text="" dxfId="3999">
      <formula>NOT($AM82)</formula>
    </cfRule>
    <cfRule type="expression" priority="1687" aboveAverage="0" equalAverage="0" bottom="0" percent="0" rank="0" text="" dxfId="4000">
      <formula>RIGHT($AT82, 1)="*"</formula>
    </cfRule>
  </conditionalFormatting>
  <conditionalFormatting sqref="AV81:AV82">
    <cfRule type="expression" priority="1688" aboveAverage="0" equalAverage="0" bottom="0" percent="0" rank="0" text="" dxfId="4001">
      <formula>NOT($AQ81)</formula>
    </cfRule>
  </conditionalFormatting>
  <conditionalFormatting sqref="AV82">
    <cfRule type="expression" priority="1689" aboveAverage="0" equalAverage="0" bottom="0" percent="0" rank="0" text="" dxfId="4002">
      <formula>NOT($AN82)</formula>
    </cfRule>
  </conditionalFormatting>
  <conditionalFormatting sqref="AG81:AI81 AL81">
    <cfRule type="cellIs" priority="1690" operator="equal" aboveAverage="0" equalAverage="0" bottom="0" percent="0" rank="0" text="" dxfId="4003">
      <formula>"INVALID"</formula>
    </cfRule>
  </conditionalFormatting>
  <conditionalFormatting sqref="AU81">
    <cfRule type="cellIs" priority="1691" operator="equal" aboveAverage="0" equalAverage="0" bottom="0" percent="0" rank="0" text="" dxfId="4004">
      <formula>"Not Assigned"</formula>
    </cfRule>
  </conditionalFormatting>
  <conditionalFormatting sqref="AV81">
    <cfRule type="expression" priority="1692" aboveAverage="0" equalAverage="0" bottom="0" percent="0" rank="0" text="" dxfId="4005">
      <formula>EXACT(AI81, "INVALID")</formula>
    </cfRule>
  </conditionalFormatting>
  <conditionalFormatting sqref="BC81">
    <cfRule type="expression" priority="1693" aboveAverage="0" equalAverage="0" bottom="0" percent="0" rank="0" text="" dxfId="4006">
      <formula>AND(NOT(ISBLANK(BC81)), EXACT(AI81, "INVALID"))</formula>
    </cfRule>
  </conditionalFormatting>
  <conditionalFormatting sqref="BD81">
    <cfRule type="expression" priority="1694" aboveAverage="0" equalAverage="0" bottom="0" percent="0" rank="0" text="" dxfId="4007">
      <formula>AND(NOT(ISBLANK(BD81)), EXACT(AI81, "INVALID"))</formula>
    </cfRule>
  </conditionalFormatting>
  <conditionalFormatting sqref="AU81">
    <cfRule type="expression" priority="1695" aboveAverage="0" equalAverage="0" bottom="0" percent="0" rank="0" text="" dxfId="4008">
      <formula>NOT($AO81)</formula>
    </cfRule>
  </conditionalFormatting>
  <conditionalFormatting sqref="AT81">
    <cfRule type="expression" priority="1696" aboveAverage="0" equalAverage="0" bottom="0" percent="0" rank="0" text="" dxfId="4009">
      <formula>REPLACE($AT81,8,LEN($AT81),"")="unused_"</formula>
    </cfRule>
  </conditionalFormatting>
  <conditionalFormatting sqref="AM81">
    <cfRule type="cellIs" priority="1697" operator="equal" aboveAverage="0" equalAverage="0" bottom="0" percent="0" rank="0" text="" dxfId="4010">
      <formula>0</formula>
    </cfRule>
  </conditionalFormatting>
  <conditionalFormatting sqref="AN81">
    <cfRule type="cellIs" priority="1698" operator="equal" aboveAverage="0" equalAverage="0" bottom="0" percent="0" rank="0" text="" dxfId="4011">
      <formula>0</formula>
    </cfRule>
  </conditionalFormatting>
  <conditionalFormatting sqref="AO81">
    <cfRule type="cellIs" priority="1699" operator="equal" aboveAverage="0" equalAverage="0" bottom="0" percent="0" rank="0" text="" dxfId="4012">
      <formula>0</formula>
    </cfRule>
  </conditionalFormatting>
  <conditionalFormatting sqref="AP81">
    <cfRule type="cellIs" priority="1700" operator="equal" aboveAverage="0" equalAverage="0" bottom="0" percent="0" rank="0" text="" dxfId="4013">
      <formula>0</formula>
    </cfRule>
  </conditionalFormatting>
  <conditionalFormatting sqref="AQ81">
    <cfRule type="cellIs" priority="1701" operator="equal" aboveAverage="0" equalAverage="0" bottom="0" percent="0" rank="0" text="" dxfId="4014">
      <formula>0</formula>
    </cfRule>
  </conditionalFormatting>
  <conditionalFormatting sqref="AS81">
    <cfRule type="cellIs" priority="1702" operator="equal" aboveAverage="0" equalAverage="0" bottom="0" percent="0" rank="0" text="" dxfId="4015">
      <formula>"INVALID"</formula>
    </cfRule>
  </conditionalFormatting>
  <conditionalFormatting sqref="AM81">
    <cfRule type="cellIs" priority="1703" operator="equal" aboveAverage="0" equalAverage="0" bottom="0" percent="0" rank="0" text="" dxfId="4016">
      <formula>"INVALID"</formula>
    </cfRule>
  </conditionalFormatting>
  <conditionalFormatting sqref="AN81">
    <cfRule type="cellIs" priority="1704" operator="equal" aboveAverage="0" equalAverage="0" bottom="0" percent="0" rank="0" text="" dxfId="4017">
      <formula>"INVALID"</formula>
    </cfRule>
  </conditionalFormatting>
  <conditionalFormatting sqref="AO81:AP81">
    <cfRule type="cellIs" priority="1705" operator="equal" aboveAverage="0" equalAverage="0" bottom="0" percent="0" rank="0" text="" dxfId="4018">
      <formula>"INVALID"</formula>
    </cfRule>
  </conditionalFormatting>
  <conditionalFormatting sqref="AN81">
    <cfRule type="cellIs" priority="1706" operator="equal" aboveAverage="0" equalAverage="0" bottom="0" percent="0" rank="0" text="" dxfId="4019">
      <formula>"INVALID"</formula>
    </cfRule>
  </conditionalFormatting>
  <conditionalFormatting sqref="AO81">
    <cfRule type="cellIs" priority="1707" operator="equal" aboveAverage="0" equalAverage="0" bottom="0" percent="0" rank="0" text="" dxfId="4020">
      <formula>"INVALID"</formula>
    </cfRule>
  </conditionalFormatting>
  <conditionalFormatting sqref="AP81">
    <cfRule type="cellIs" priority="1708" operator="equal" aboveAverage="0" equalAverage="0" bottom="0" percent="0" rank="0" text="" dxfId="4021">
      <formula>"INVALID"</formula>
    </cfRule>
  </conditionalFormatting>
  <conditionalFormatting sqref="AQ81">
    <cfRule type="cellIs" priority="1709" operator="equal" aboveAverage="0" equalAverage="0" bottom="0" percent="0" rank="0" text="" dxfId="4022">
      <formula>"INVALID"</formula>
    </cfRule>
  </conditionalFormatting>
  <conditionalFormatting sqref="AT81">
    <cfRule type="expression" priority="1710" aboveAverage="0" equalAverage="0" bottom="0" percent="0" rank="0" text="" dxfId="4023">
      <formula>NOT($AM81)</formula>
    </cfRule>
    <cfRule type="expression" priority="1711" aboveAverage="0" equalAverage="0" bottom="0" percent="0" rank="0" text="" dxfId="4024">
      <formula>RIGHT($AT81, 1)="*"</formula>
    </cfRule>
  </conditionalFormatting>
  <conditionalFormatting sqref="BC81:BD81">
    <cfRule type="expression" priority="1712" aboveAverage="0" equalAverage="0" bottom="0" percent="0" rank="0" text="" dxfId="4025">
      <formula>NOT($AQ81)</formula>
    </cfRule>
  </conditionalFormatting>
  <conditionalFormatting sqref="AV81">
    <cfRule type="expression" priority="1713" aboveAverage="0" equalAverage="0" bottom="0" percent="0" rank="0" text="" dxfId="4026">
      <formula>NOT($AN81)</formula>
    </cfRule>
  </conditionalFormatting>
  <conditionalFormatting sqref="AR81">
    <cfRule type="cellIs" priority="1714" operator="equal" aboveAverage="0" equalAverage="0" bottom="0" percent="0" rank="0" text="" dxfId="4027">
      <formula>0</formula>
    </cfRule>
  </conditionalFormatting>
  <conditionalFormatting sqref="AR81">
    <cfRule type="cellIs" priority="1715" operator="equal" aboveAverage="0" equalAverage="0" bottom="0" percent="0" rank="0" text="" dxfId="4028">
      <formula>"INVALID"</formula>
    </cfRule>
  </conditionalFormatting>
  <conditionalFormatting sqref="AR81">
    <cfRule type="cellIs" priority="1716" operator="equal" aboveAverage="0" equalAverage="0" bottom="0" percent="0" rank="0" text="" dxfId="4029">
      <formula>"INVALID"</formula>
    </cfRule>
  </conditionalFormatting>
  <conditionalFormatting sqref="AG82:AI82 AL82">
    <cfRule type="cellIs" priority="1717" operator="equal" aboveAverage="0" equalAverage="0" bottom="0" percent="0" rank="0" text="" dxfId="4030">
      <formula>"INVALID"</formula>
    </cfRule>
  </conditionalFormatting>
  <conditionalFormatting sqref="AU82">
    <cfRule type="cellIs" priority="1718" operator="equal" aboveAverage="0" equalAverage="0" bottom="0" percent="0" rank="0" text="" dxfId="4031">
      <formula>"Not Assigned"</formula>
    </cfRule>
  </conditionalFormatting>
  <conditionalFormatting sqref="AM82">
    <cfRule type="cellIs" priority="1719" operator="equal" aboveAverage="0" equalAverage="0" bottom="0" percent="0" rank="0" text="" dxfId="4032">
      <formula>0</formula>
    </cfRule>
  </conditionalFormatting>
  <conditionalFormatting sqref="AN82">
    <cfRule type="cellIs" priority="1720" operator="equal" aboveAverage="0" equalAverage="0" bottom="0" percent="0" rank="0" text="" dxfId="4033">
      <formula>0</formula>
    </cfRule>
  </conditionalFormatting>
  <conditionalFormatting sqref="AO82">
    <cfRule type="cellIs" priority="1721" operator="equal" aboveAverage="0" equalAverage="0" bottom="0" percent="0" rank="0" text="" dxfId="4034">
      <formula>0</formula>
    </cfRule>
  </conditionalFormatting>
  <conditionalFormatting sqref="AP82">
    <cfRule type="cellIs" priority="1722" operator="equal" aboveAverage="0" equalAverage="0" bottom="0" percent="0" rank="0" text="" dxfId="4035">
      <formula>0</formula>
    </cfRule>
  </conditionalFormatting>
  <conditionalFormatting sqref="AQ82">
    <cfRule type="cellIs" priority="1723" operator="equal" aboveAverage="0" equalAverage="0" bottom="0" percent="0" rank="0" text="" dxfId="4036">
      <formula>0</formula>
    </cfRule>
  </conditionalFormatting>
  <conditionalFormatting sqref="AS82">
    <cfRule type="cellIs" priority="1724" operator="equal" aboveAverage="0" equalAverage="0" bottom="0" percent="0" rank="0" text="" dxfId="4037">
      <formula>"INVALID"</formula>
    </cfRule>
  </conditionalFormatting>
  <conditionalFormatting sqref="AM82">
    <cfRule type="cellIs" priority="1725" operator="equal" aboveAverage="0" equalAverage="0" bottom="0" percent="0" rank="0" text="" dxfId="4038">
      <formula>"INVALID"</formula>
    </cfRule>
  </conditionalFormatting>
  <conditionalFormatting sqref="AN82">
    <cfRule type="cellIs" priority="1726" operator="equal" aboveAverage="0" equalAverage="0" bottom="0" percent="0" rank="0" text="" dxfId="4039">
      <formula>"INVALID"</formula>
    </cfRule>
  </conditionalFormatting>
  <conditionalFormatting sqref="AO82:AP82">
    <cfRule type="cellIs" priority="1727" operator="equal" aboveAverage="0" equalAverage="0" bottom="0" percent="0" rank="0" text="" dxfId="4040">
      <formula>"INVALID"</formula>
    </cfRule>
  </conditionalFormatting>
  <conditionalFormatting sqref="AN82">
    <cfRule type="cellIs" priority="1728" operator="equal" aboveAverage="0" equalAverage="0" bottom="0" percent="0" rank="0" text="" dxfId="4041">
      <formula>"INVALID"</formula>
    </cfRule>
  </conditionalFormatting>
  <conditionalFormatting sqref="AO82">
    <cfRule type="cellIs" priority="1729" operator="equal" aboveAverage="0" equalAverage="0" bottom="0" percent="0" rank="0" text="" dxfId="4042">
      <formula>"INVALID"</formula>
    </cfRule>
  </conditionalFormatting>
  <conditionalFormatting sqref="AP82">
    <cfRule type="cellIs" priority="1730" operator="equal" aboveAverage="0" equalAverage="0" bottom="0" percent="0" rank="0" text="" dxfId="4043">
      <formula>"INVALID"</formula>
    </cfRule>
  </conditionalFormatting>
  <conditionalFormatting sqref="AQ82">
    <cfRule type="cellIs" priority="1731" operator="equal" aboveAverage="0" equalAverage="0" bottom="0" percent="0" rank="0" text="" dxfId="4044">
      <formula>"INVALID"</formula>
    </cfRule>
  </conditionalFormatting>
  <conditionalFormatting sqref="AR82">
    <cfRule type="cellIs" priority="1732" operator="equal" aboveAverage="0" equalAverage="0" bottom="0" percent="0" rank="0" text="" dxfId="4045">
      <formula>0</formula>
    </cfRule>
  </conditionalFormatting>
  <conditionalFormatting sqref="AR82">
    <cfRule type="cellIs" priority="1733" operator="equal" aboveAverage="0" equalAverage="0" bottom="0" percent="0" rank="0" text="" dxfId="4046">
      <formula>"INVALID"</formula>
    </cfRule>
  </conditionalFormatting>
  <conditionalFormatting sqref="AR82">
    <cfRule type="cellIs" priority="1734" operator="equal" aboveAverage="0" equalAverage="0" bottom="0" percent="0" rank="0" text="" dxfId="4047">
      <formula>"INVALID"</formula>
    </cfRule>
  </conditionalFormatting>
  <conditionalFormatting sqref="AW81">
    <cfRule type="expression" priority="1735" aboveAverage="0" equalAverage="0" bottom="0" percent="0" rank="0" text="" dxfId="4048">
      <formula>NOT($AP80)</formula>
    </cfRule>
  </conditionalFormatting>
  <conditionalFormatting sqref="AW70:AW71">
    <cfRule type="expression" priority="1736" aboveAverage="0" equalAverage="0" bottom="0" percent="0" rank="0" text="" dxfId="4049">
      <formula>NOT($AP70)</formula>
    </cfRule>
  </conditionalFormatting>
  <conditionalFormatting sqref="AW75:AW77">
    <cfRule type="expression" priority="1737" aboveAverage="0" equalAverage="0" bottom="0" percent="0" rank="0" text="" dxfId="4050">
      <formula>NOT($AP75)</formula>
    </cfRule>
  </conditionalFormatting>
  <conditionalFormatting sqref="AS187">
    <cfRule type="cellIs" priority="1738" operator="equal" aboveAverage="0" equalAverage="0" bottom="0" percent="0" rank="0" text="" dxfId="4051">
      <formula>"INVALID"</formula>
    </cfRule>
  </conditionalFormatting>
  <conditionalFormatting sqref="AV157">
    <cfRule type="expression" priority="1739" aboveAverage="0" equalAverage="0" bottom="0" percent="0" rank="0" text="" dxfId="4052">
      <formula>EXACT(AI157, "INVALID")</formula>
    </cfRule>
  </conditionalFormatting>
  <conditionalFormatting sqref="BC157">
    <cfRule type="expression" priority="1740" aboveAverage="0" equalAverage="0" bottom="0" percent="0" rank="0" text="" dxfId="4053">
      <formula>AND(NOT(ISBLANK(BC157)), EXACT(AI157, "INVALID"))</formula>
    </cfRule>
  </conditionalFormatting>
  <conditionalFormatting sqref="BD157">
    <cfRule type="expression" priority="1741" aboveAverage="0" equalAverage="0" bottom="0" percent="0" rank="0" text="" dxfId="4054">
      <formula>AND(NOT(ISBLANK(BD157)), EXACT(AI157, "INVALID"))</formula>
    </cfRule>
  </conditionalFormatting>
  <conditionalFormatting sqref="AU157">
    <cfRule type="expression" priority="1742" aboveAverage="0" equalAverage="0" bottom="0" percent="0" rank="0" text="" dxfId="4055">
      <formula>NOT($AO157)</formula>
    </cfRule>
  </conditionalFormatting>
  <conditionalFormatting sqref="AT157">
    <cfRule type="expression" priority="1743" aboveAverage="0" equalAverage="0" bottom="0" percent="0" rank="0" text="" dxfId="4056">
      <formula>REPLACE($AT157,8,LEN($AT157),"")="unused_"</formula>
    </cfRule>
  </conditionalFormatting>
  <conditionalFormatting sqref="AT157">
    <cfRule type="expression" priority="1744" aboveAverage="0" equalAverage="0" bottom="0" percent="0" rank="0" text="" dxfId="4057">
      <formula>NOT($AM157)</formula>
    </cfRule>
    <cfRule type="expression" priority="1745" aboveAverage="0" equalAverage="0" bottom="0" percent="0" rank="0" text="" dxfId="4058">
      <formula>RIGHT($AT157, 1)="*"</formula>
    </cfRule>
  </conditionalFormatting>
  <conditionalFormatting sqref="AV157">
    <cfRule type="expression" priority="1746" aboveAverage="0" equalAverage="0" bottom="0" percent="0" rank="0" text="" dxfId="4059">
      <formula>NOT($AQ157)</formula>
    </cfRule>
  </conditionalFormatting>
  <conditionalFormatting sqref="AV157">
    <cfRule type="expression" priority="1747" aboveAverage="0" equalAverage="0" bottom="0" percent="0" rank="0" text="" dxfId="4060">
      <formula>NOT($AN157)</formula>
    </cfRule>
  </conditionalFormatting>
  <conditionalFormatting sqref="AS157 AG157:AL157">
    <cfRule type="cellIs" priority="1748" operator="equal" aboveAverage="0" equalAverage="0" bottom="0" percent="0" rank="0" text="" dxfId="4061">
      <formula>"INVALID"</formula>
    </cfRule>
  </conditionalFormatting>
  <conditionalFormatting sqref="AU157">
    <cfRule type="cellIs" priority="1749" operator="equal" aboveAverage="0" equalAverage="0" bottom="0" percent="0" rank="0" text="" dxfId="4062">
      <formula>"Not Assigned"</formula>
    </cfRule>
  </conditionalFormatting>
  <conditionalFormatting sqref="AM157">
    <cfRule type="cellIs" priority="1750" operator="equal" aboveAverage="0" equalAverage="0" bottom="0" percent="0" rank="0" text="" dxfId="4063">
      <formula>0</formula>
    </cfRule>
  </conditionalFormatting>
  <conditionalFormatting sqref="AN157">
    <cfRule type="cellIs" priority="1751" operator="equal" aboveAverage="0" equalAverage="0" bottom="0" percent="0" rank="0" text="" dxfId="4064">
      <formula>0</formula>
    </cfRule>
  </conditionalFormatting>
  <conditionalFormatting sqref="AO157">
    <cfRule type="cellIs" priority="1752" operator="equal" aboveAverage="0" equalAverage="0" bottom="0" percent="0" rank="0" text="" dxfId="4065">
      <formula>0</formula>
    </cfRule>
  </conditionalFormatting>
  <conditionalFormatting sqref="AQ157">
    <cfRule type="cellIs" priority="1753" operator="equal" aboveAverage="0" equalAverage="0" bottom="0" percent="0" rank="0" text="" dxfId="4066">
      <formula>0</formula>
    </cfRule>
  </conditionalFormatting>
  <conditionalFormatting sqref="AR157">
    <cfRule type="cellIs" priority="1754" operator="equal" aboveAverage="0" equalAverage="0" bottom="0" percent="0" rank="0" text="" dxfId="4067">
      <formula>0</formula>
    </cfRule>
  </conditionalFormatting>
  <conditionalFormatting sqref="AP187">
    <cfRule type="cellIs" priority="1755" operator="equal" aboveAverage="0" equalAverage="0" bottom="0" percent="0" rank="0" text="" dxfId="4068">
      <formula>"INVALID"</formula>
    </cfRule>
  </conditionalFormatting>
  <conditionalFormatting sqref="AO187:AP187">
    <cfRule type="cellIs" priority="1756" operator="equal" aboveAverage="0" equalAverage="0" bottom="0" percent="0" rank="0" text="" dxfId="4069">
      <formula>"INVALID"</formula>
    </cfRule>
  </conditionalFormatting>
  <conditionalFormatting sqref="AN187">
    <cfRule type="cellIs" priority="1757" operator="equal" aboveAverage="0" equalAverage="0" bottom="0" percent="0" rank="0" text="" dxfId="4070">
      <formula>"INVALID"</formula>
    </cfRule>
  </conditionalFormatting>
  <conditionalFormatting sqref="AO187">
    <cfRule type="cellIs" priority="1758" operator="equal" aboveAverage="0" equalAverage="0" bottom="0" percent="0" rank="0" text="" dxfId="4071">
      <formula>"INVALID"</formula>
    </cfRule>
  </conditionalFormatting>
  <conditionalFormatting sqref="AU171">
    <cfRule type="cellIs" priority="1759" operator="equal" aboveAverage="0" equalAverage="0" bottom="0" percent="0" rank="0" text="" dxfId="4072">
      <formula>"Not Assigned"</formula>
    </cfRule>
  </conditionalFormatting>
  <conditionalFormatting sqref="AG171:AL171">
    <cfRule type="cellIs" priority="1760" operator="equal" aboveAverage="0" equalAverage="0" bottom="0" percent="0" rank="0" text="" dxfId="4073">
      <formula>"INVALID"</formula>
    </cfRule>
  </conditionalFormatting>
  <conditionalFormatting sqref="AV171">
    <cfRule type="expression" priority="1761" aboveAverage="0" equalAverage="0" bottom="0" percent="0" rank="0" text="" dxfId="4074">
      <formula>EXACT(AI171, "INVALID")</formula>
    </cfRule>
  </conditionalFormatting>
  <conditionalFormatting sqref="BC171">
    <cfRule type="expression" priority="1762" aboveAverage="0" equalAverage="0" bottom="0" percent="0" rank="0" text="" dxfId="4075">
      <formula>AND(NOT(ISBLANK(BC171)), EXACT(AI171, "INVALID"))</formula>
    </cfRule>
  </conditionalFormatting>
  <conditionalFormatting sqref="BD171">
    <cfRule type="expression" priority="1763" aboveAverage="0" equalAverage="0" bottom="0" percent="0" rank="0" text="" dxfId="4076">
      <formula>AND(NOT(ISBLANK(BD171)), EXACT(AI171, "INVALID"))</formula>
    </cfRule>
  </conditionalFormatting>
  <conditionalFormatting sqref="AU171">
    <cfRule type="expression" priority="1764" aboveAverage="0" equalAverage="0" bottom="0" percent="0" rank="0" text="" dxfId="4077">
      <formula>NOT($AO171)</formula>
    </cfRule>
  </conditionalFormatting>
  <conditionalFormatting sqref="AT171">
    <cfRule type="expression" priority="1765" aboveAverage="0" equalAverage="0" bottom="0" percent="0" rank="0" text="" dxfId="4078">
      <formula>REPLACE($AT171,8,LEN($AT171),"")="unused_"</formula>
    </cfRule>
  </conditionalFormatting>
  <conditionalFormatting sqref="AM171">
    <cfRule type="cellIs" priority="1766" operator="equal" aboveAverage="0" equalAverage="0" bottom="0" percent="0" rank="0" text="" dxfId="4079">
      <formula>0</formula>
    </cfRule>
  </conditionalFormatting>
  <conditionalFormatting sqref="AN171">
    <cfRule type="cellIs" priority="1767" operator="equal" aboveAverage="0" equalAverage="0" bottom="0" percent="0" rank="0" text="" dxfId="4080">
      <formula>0</formula>
    </cfRule>
  </conditionalFormatting>
  <conditionalFormatting sqref="AO171">
    <cfRule type="cellIs" priority="1768" operator="equal" aboveAverage="0" equalAverage="0" bottom="0" percent="0" rank="0" text="" dxfId="4081">
      <formula>0</formula>
    </cfRule>
  </conditionalFormatting>
  <conditionalFormatting sqref="AP171">
    <cfRule type="cellIs" priority="1769" operator="equal" aboveAverage="0" equalAverage="0" bottom="0" percent="0" rank="0" text="" dxfId="4082">
      <formula>0</formula>
    </cfRule>
  </conditionalFormatting>
  <conditionalFormatting sqref="AQ171">
    <cfRule type="cellIs" priority="1770" operator="equal" aboveAverage="0" equalAverage="0" bottom="0" percent="0" rank="0" text="" dxfId="4083">
      <formula>0</formula>
    </cfRule>
  </conditionalFormatting>
  <conditionalFormatting sqref="AS171">
    <cfRule type="cellIs" priority="1771" operator="equal" aboveAverage="0" equalAverage="0" bottom="0" percent="0" rank="0" text="" dxfId="4084">
      <formula>"INVALID"</formula>
    </cfRule>
  </conditionalFormatting>
  <conditionalFormatting sqref="AM171">
    <cfRule type="cellIs" priority="1772" operator="equal" aboveAverage="0" equalAverage="0" bottom="0" percent="0" rank="0" text="" dxfId="4085">
      <formula>"INVALID"</formula>
    </cfRule>
  </conditionalFormatting>
  <conditionalFormatting sqref="AN171">
    <cfRule type="cellIs" priority="1773" operator="equal" aboveAverage="0" equalAverage="0" bottom="0" percent="0" rank="0" text="" dxfId="4086">
      <formula>"INVALID"</formula>
    </cfRule>
  </conditionalFormatting>
  <conditionalFormatting sqref="AO171:AP171">
    <cfRule type="cellIs" priority="1774" operator="equal" aboveAverage="0" equalAverage="0" bottom="0" percent="0" rank="0" text="" dxfId="4087">
      <formula>"INVALID"</formula>
    </cfRule>
  </conditionalFormatting>
  <conditionalFormatting sqref="AN171">
    <cfRule type="cellIs" priority="1775" operator="equal" aboveAverage="0" equalAverage="0" bottom="0" percent="0" rank="0" text="" dxfId="4088">
      <formula>"INVALID"</formula>
    </cfRule>
  </conditionalFormatting>
  <conditionalFormatting sqref="AO171">
    <cfRule type="cellIs" priority="1776" operator="equal" aboveAverage="0" equalAverage="0" bottom="0" percent="0" rank="0" text="" dxfId="4089">
      <formula>"INVALID"</formula>
    </cfRule>
  </conditionalFormatting>
  <conditionalFormatting sqref="AP171">
    <cfRule type="cellIs" priority="1777" operator="equal" aboveAverage="0" equalAverage="0" bottom="0" percent="0" rank="0" text="" dxfId="4090">
      <formula>"INVALID"</formula>
    </cfRule>
  </conditionalFormatting>
  <conditionalFormatting sqref="AQ171">
    <cfRule type="cellIs" priority="1778" operator="equal" aboveAverage="0" equalAverage="0" bottom="0" percent="0" rank="0" text="" dxfId="4091">
      <formula>"INVALID"</formula>
    </cfRule>
  </conditionalFormatting>
  <conditionalFormatting sqref="AT171">
    <cfRule type="expression" priority="1779" aboveAverage="0" equalAverage="0" bottom="0" percent="0" rank="0" text="" dxfId="4092">
      <formula>NOT($AM171)</formula>
    </cfRule>
    <cfRule type="expression" priority="1780" aboveAverage="0" equalAverage="0" bottom="0" percent="0" rank="0" text="" dxfId="4093">
      <formula>RIGHT($AT171, 1)="*"</formula>
    </cfRule>
  </conditionalFormatting>
  <conditionalFormatting sqref="BC171:BD171">
    <cfRule type="expression" priority="1781" aboveAverage="0" equalAverage="0" bottom="0" percent="0" rank="0" text="" dxfId="4094">
      <formula>NOT($AQ171)</formula>
    </cfRule>
  </conditionalFormatting>
  <conditionalFormatting sqref="AV171">
    <cfRule type="expression" priority="1782" aboveAverage="0" equalAverage="0" bottom="0" percent="0" rank="0" text="" dxfId="4095">
      <formula>NOT($AN171)</formula>
    </cfRule>
  </conditionalFormatting>
  <conditionalFormatting sqref="AR171">
    <cfRule type="cellIs" priority="1783" operator="equal" aboveAverage="0" equalAverage="0" bottom="0" percent="0" rank="0" text="" dxfId="4096">
      <formula>0</formula>
    </cfRule>
  </conditionalFormatting>
  <conditionalFormatting sqref="AR171">
    <cfRule type="cellIs" priority="1784" operator="equal" aboveAverage="0" equalAverage="0" bottom="0" percent="0" rank="0" text="" dxfId="4097">
      <formula>"INVALID"</formula>
    </cfRule>
  </conditionalFormatting>
  <conditionalFormatting sqref="AR171">
    <cfRule type="cellIs" priority="1785" operator="equal" aboveAverage="0" equalAverage="0" bottom="0" percent="0" rank="0" text="" dxfId="4098">
      <formula>"INVALID"</formula>
    </cfRule>
  </conditionalFormatting>
  <conditionalFormatting sqref="AM187">
    <cfRule type="cellIs" priority="1786" operator="equal" aboveAverage="0" equalAverage="0" bottom="0" percent="0" rank="0" text="" dxfId="4099">
      <formula>"INVALID"</formula>
    </cfRule>
  </conditionalFormatting>
  <conditionalFormatting sqref="AQ187">
    <cfRule type="cellIs" priority="1787" operator="equal" aboveAverage="0" equalAverage="0" bottom="0" percent="0" rank="0" text="" dxfId="4100">
      <formula>"INVALID"</formula>
    </cfRule>
  </conditionalFormatting>
  <conditionalFormatting sqref="V306 AG306:AS306 AL295:AL305">
    <cfRule type="cellIs" priority="1788" operator="equal" aboveAverage="0" equalAverage="0" bottom="0" percent="0" rank="0" text="" dxfId="4101">
      <formula>"INVALID"</formula>
    </cfRule>
  </conditionalFormatting>
  <conditionalFormatting sqref="AS171 AG171:AL171">
    <cfRule type="cellIs" priority="1789" operator="equal" aboveAverage="0" equalAverage="0" bottom="0" percent="0" rank="0" text="" dxfId="4102">
      <formula>"INVALID"</formula>
    </cfRule>
  </conditionalFormatting>
  <conditionalFormatting sqref="AU171">
    <cfRule type="cellIs" priority="1790" operator="equal" aboveAverage="0" equalAverage="0" bottom="0" percent="0" rank="0" text="" dxfId="4103">
      <formula>"Not Assigned"</formula>
    </cfRule>
  </conditionalFormatting>
  <conditionalFormatting sqref="AM171">
    <cfRule type="cellIs" priority="1791" operator="equal" aboveAverage="0" equalAverage="0" bottom="0" percent="0" rank="0" text="" dxfId="4104">
      <formula>0</formula>
    </cfRule>
  </conditionalFormatting>
  <conditionalFormatting sqref="AN171">
    <cfRule type="cellIs" priority="1792" operator="equal" aboveAverage="0" equalAverage="0" bottom="0" percent="0" rank="0" text="" dxfId="4105">
      <formula>0</formula>
    </cfRule>
  </conditionalFormatting>
  <conditionalFormatting sqref="AO171">
    <cfRule type="cellIs" priority="1793" operator="equal" aboveAverage="0" equalAverage="0" bottom="0" percent="0" rank="0" text="" dxfId="4106">
      <formula>0</formula>
    </cfRule>
  </conditionalFormatting>
  <conditionalFormatting sqref="AQ171">
    <cfRule type="cellIs" priority="1794" operator="equal" aboveAverage="0" equalAverage="0" bottom="0" percent="0" rank="0" text="" dxfId="4107">
      <formula>0</formula>
    </cfRule>
  </conditionalFormatting>
  <conditionalFormatting sqref="AR171">
    <cfRule type="cellIs" priority="1795" operator="equal" aboveAverage="0" equalAverage="0" bottom="0" percent="0" rank="0" text="" dxfId="4108">
      <formula>0</formula>
    </cfRule>
  </conditionalFormatting>
  <conditionalFormatting sqref="AJ306">
    <cfRule type="cellIs" priority="1796" operator="equal" aboveAverage="0" equalAverage="0" bottom="0" percent="0" rank="0" text="" dxfId="4109">
      <formula>"INVALID"</formula>
    </cfRule>
  </conditionalFormatting>
  <conditionalFormatting sqref="AJ306">
    <cfRule type="cellIs" priority="1797" operator="equal" aboveAverage="0" equalAverage="0" bottom="0" percent="0" rank="0" text="" dxfId="4110">
      <formula>"INVALID"</formula>
    </cfRule>
  </conditionalFormatting>
  <conditionalFormatting sqref="AL285:AL288">
    <cfRule type="cellIs" priority="1798" operator="equal" aboveAverage="0" equalAverage="0" bottom="0" percent="0" rank="0" text="" dxfId="4111">
      <formula>"INVALID"</formula>
    </cfRule>
  </conditionalFormatting>
  <conditionalFormatting sqref="AL290:AL293">
    <cfRule type="cellIs" priority="1799" operator="equal" aboveAverage="0" equalAverage="0" bottom="0" percent="0" rank="0" text="" dxfId="4112">
      <formula>"INVALID"</formula>
    </cfRule>
  </conditionalFormatting>
  <conditionalFormatting sqref="AV187">
    <cfRule type="expression" priority="1800" aboveAverage="0" equalAverage="0" bottom="0" percent="0" rank="0" text="" dxfId="4113">
      <formula>EXACT(AI187, "INVALID")</formula>
    </cfRule>
  </conditionalFormatting>
  <conditionalFormatting sqref="BC187">
    <cfRule type="expression" priority="1801" aboveAverage="0" equalAverage="0" bottom="0" percent="0" rank="0" text="" dxfId="4114">
      <formula>AND(NOT(ISBLANK(BC187)), EXACT(AI187, "INVALID"))</formula>
    </cfRule>
  </conditionalFormatting>
  <conditionalFormatting sqref="BD187">
    <cfRule type="expression" priority="1802" aboveAverage="0" equalAverage="0" bottom="0" percent="0" rank="0" text="" dxfId="4115">
      <formula>AND(NOT(ISBLANK(BD187)), EXACT(AI187, "INVALID"))</formula>
    </cfRule>
  </conditionalFormatting>
  <conditionalFormatting sqref="AU187">
    <cfRule type="expression" priority="1803" aboveAverage="0" equalAverage="0" bottom="0" percent="0" rank="0" text="" dxfId="4116">
      <formula>NOT($AO187)</formula>
    </cfRule>
  </conditionalFormatting>
  <conditionalFormatting sqref="AT187">
    <cfRule type="expression" priority="1804" aboveAverage="0" equalAverage="0" bottom="0" percent="0" rank="0" text="" dxfId="4117">
      <formula>REPLACE($AT187,8,LEN($AT187),"")="unused_"</formula>
    </cfRule>
  </conditionalFormatting>
  <conditionalFormatting sqref="AT187">
    <cfRule type="expression" priority="1805" aboveAverage="0" equalAverage="0" bottom="0" percent="0" rank="0" text="" dxfId="4118">
      <formula>NOT($AM187)</formula>
    </cfRule>
    <cfRule type="expression" priority="1806" aboveAverage="0" equalAverage="0" bottom="0" percent="0" rank="0" text="" dxfId="4119">
      <formula>RIGHT($AT187, 1)="*"</formula>
    </cfRule>
  </conditionalFormatting>
  <conditionalFormatting sqref="BC187:BD187">
    <cfRule type="expression" priority="1807" aboveAverage="0" equalAverage="0" bottom="0" percent="0" rank="0" text="" dxfId="4120">
      <formula>NOT($AQ187)</formula>
    </cfRule>
  </conditionalFormatting>
  <conditionalFormatting sqref="AV187">
    <cfRule type="expression" priority="1808" aboveAverage="0" equalAverage="0" bottom="0" percent="0" rank="0" text="" dxfId="4121">
      <formula>NOT($AN187)</formula>
    </cfRule>
  </conditionalFormatting>
  <conditionalFormatting sqref="AU187">
    <cfRule type="cellIs" priority="1809" operator="equal" aboveAverage="0" equalAverage="0" bottom="0" percent="0" rank="0" text="" dxfId="4122">
      <formula>"Not Assigned"</formula>
    </cfRule>
  </conditionalFormatting>
  <conditionalFormatting sqref="AM187">
    <cfRule type="cellIs" priority="1810" operator="equal" aboveAverage="0" equalAverage="0" bottom="0" percent="0" rank="0" text="" dxfId="4123">
      <formula>0</formula>
    </cfRule>
  </conditionalFormatting>
  <conditionalFormatting sqref="AN187">
    <cfRule type="cellIs" priority="1811" operator="equal" aboveAverage="0" equalAverage="0" bottom="0" percent="0" rank="0" text="" dxfId="4124">
      <formula>0</formula>
    </cfRule>
  </conditionalFormatting>
  <conditionalFormatting sqref="AO187">
    <cfRule type="cellIs" priority="1812" operator="equal" aboveAverage="0" equalAverage="0" bottom="0" percent="0" rank="0" text="" dxfId="4125">
      <formula>0</formula>
    </cfRule>
  </conditionalFormatting>
  <conditionalFormatting sqref="AP187">
    <cfRule type="cellIs" priority="1813" operator="equal" aboveAverage="0" equalAverage="0" bottom="0" percent="0" rank="0" text="" dxfId="4126">
      <formula>0</formula>
    </cfRule>
  </conditionalFormatting>
  <conditionalFormatting sqref="AQ187">
    <cfRule type="cellIs" priority="1814" operator="equal" aboveAverage="0" equalAverage="0" bottom="0" percent="0" rank="0" text="" dxfId="4127">
      <formula>0</formula>
    </cfRule>
  </conditionalFormatting>
  <conditionalFormatting sqref="AO306">
    <cfRule type="cellIs" priority="1815" operator="equal" aboveAverage="0" equalAverage="0" bottom="0" percent="0" rank="0" text="" dxfId="4128">
      <formula>"INVALID"</formula>
    </cfRule>
  </conditionalFormatting>
  <conditionalFormatting sqref="AP306">
    <cfRule type="cellIs" priority="1816" operator="equal" aboveAverage="0" equalAverage="0" bottom="0" percent="0" rank="0" text="" dxfId="4129">
      <formula>"INVALID"</formula>
    </cfRule>
  </conditionalFormatting>
  <conditionalFormatting sqref="AQ306">
    <cfRule type="cellIs" priority="1817" operator="equal" aboveAverage="0" equalAverage="0" bottom="0" percent="0" rank="0" text="" dxfId="4130">
      <formula>"INVALID"</formula>
    </cfRule>
  </conditionalFormatting>
  <conditionalFormatting sqref="AR306">
    <cfRule type="cellIs" priority="1818" operator="equal" aboveAverage="0" equalAverage="0" bottom="0" percent="0" rank="0" text="" dxfId="4131">
      <formula>"INVALID"</formula>
    </cfRule>
  </conditionalFormatting>
  <conditionalFormatting sqref="AR187">
    <cfRule type="cellIs" priority="1819" operator="equal" aboveAverage="0" equalAverage="0" bottom="0" percent="0" rank="0" text="" dxfId="4132">
      <formula>"INVALID"</formula>
    </cfRule>
  </conditionalFormatting>
  <conditionalFormatting sqref="AR187">
    <cfRule type="cellIs" priority="1820" operator="equal" aboveAverage="0" equalAverage="0" bottom="0" percent="0" rank="0" text="" dxfId="4133">
      <formula>"INVALID"</formula>
    </cfRule>
  </conditionalFormatting>
  <conditionalFormatting sqref="AS306">
    <cfRule type="cellIs" priority="1821" operator="equal" aboveAverage="0" equalAverage="0" bottom="0" percent="0" rank="0" text="" dxfId="4134">
      <formula>"INVALID"</formula>
    </cfRule>
  </conditionalFormatting>
  <conditionalFormatting sqref="AR187">
    <cfRule type="cellIs" priority="1822" operator="equal" aboveAverage="0" equalAverage="0" bottom="0" percent="0" rank="0" text="" dxfId="4135">
      <formula>0</formula>
    </cfRule>
  </conditionalFormatting>
  <conditionalFormatting sqref="AN306">
    <cfRule type="cellIs" priority="1823" operator="equal" aboveAverage="0" equalAverage="0" bottom="0" percent="0" rank="0" text="" dxfId="4136">
      <formula>"INVALID"</formula>
    </cfRule>
  </conditionalFormatting>
  <conditionalFormatting sqref="AO306:AP306">
    <cfRule type="cellIs" priority="1824" operator="equal" aboveAverage="0" equalAverage="0" bottom="0" percent="0" rank="0" text="" dxfId="4137">
      <formula>"INVALID"</formula>
    </cfRule>
  </conditionalFormatting>
  <conditionalFormatting sqref="V357">
    <cfRule type="cellIs" priority="1825" operator="equal" aboveAverage="0" equalAverage="0" bottom="0" percent="0" rank="0" text="" dxfId="4138">
      <formula>"INVALID"</formula>
    </cfRule>
  </conditionalFormatting>
  <conditionalFormatting sqref="V357">
    <cfRule type="cellIs" priority="1826" operator="equal" aboveAverage="0" equalAverage="0" bottom="0" percent="0" rank="0" text="" dxfId="4139">
      <formula>"INVALID"</formula>
    </cfRule>
  </conditionalFormatting>
  <conditionalFormatting sqref="AU306">
    <cfRule type="cellIs" priority="1827" operator="equal" aboveAverage="0" equalAverage="0" bottom="0" percent="0" rank="0" text="" dxfId="4140">
      <formula>"Not Assigned"</formula>
    </cfRule>
  </conditionalFormatting>
  <conditionalFormatting sqref="AM306">
    <cfRule type="cellIs" priority="1828" operator="equal" aboveAverage="0" equalAverage="0" bottom="0" percent="0" rank="0" text="" dxfId="4141">
      <formula>"INVALID"</formula>
    </cfRule>
  </conditionalFormatting>
  <conditionalFormatting sqref="AV306">
    <cfRule type="expression" priority="1829" aboveAverage="0" equalAverage="0" bottom="0" percent="0" rank="0" text="" dxfId="4142">
      <formula>EXACT(AI306, "INVALID")</formula>
    </cfRule>
  </conditionalFormatting>
  <conditionalFormatting sqref="BC306">
    <cfRule type="expression" priority="1830" aboveAverage="0" equalAverage="0" bottom="0" percent="0" rank="0" text="" dxfId="4143">
      <formula>AND(NOT(ISBLANK(BC306)), EXACT(AI306, "INVALID"))</formula>
    </cfRule>
  </conditionalFormatting>
  <conditionalFormatting sqref="BD306">
    <cfRule type="expression" priority="1831" aboveAverage="0" equalAverage="0" bottom="0" percent="0" rank="0" text="" dxfId="4144">
      <formula>AND(NOT(ISBLANK(BD306)), EXACT(AI306, "INVALID"))</formula>
    </cfRule>
  </conditionalFormatting>
  <conditionalFormatting sqref="AU306">
    <cfRule type="expression" priority="1832" aboveAverage="0" equalAverage="0" bottom="0" percent="0" rank="0" text="" dxfId="4145">
      <formula>NOT($AO306)</formula>
    </cfRule>
  </conditionalFormatting>
  <conditionalFormatting sqref="AT306">
    <cfRule type="expression" priority="1833" aboveAverage="0" equalAverage="0" bottom="0" percent="0" rank="0" text="" dxfId="4146">
      <formula>REPLACE($AT306,8,LEN($AT306),"")="unused_"</formula>
    </cfRule>
  </conditionalFormatting>
  <conditionalFormatting sqref="AM306:AR306">
    <cfRule type="cellIs" priority="1834" operator="equal" aboveAverage="0" equalAverage="0" bottom="0" percent="0" rank="0" text="" dxfId="4147">
      <formula>0</formula>
    </cfRule>
  </conditionalFormatting>
  <conditionalFormatting sqref="AN306">
    <cfRule type="cellIs" priority="1835" operator="equal" aboveAverage="0" equalAverage="0" bottom="0" percent="0" rank="0" text="" dxfId="4148">
      <formula>0</formula>
    </cfRule>
  </conditionalFormatting>
  <conditionalFormatting sqref="AO306">
    <cfRule type="cellIs" priority="1836" operator="equal" aboveAverage="0" equalAverage="0" bottom="0" percent="0" rank="0" text="" dxfId="4149">
      <formula>0</formula>
    </cfRule>
  </conditionalFormatting>
  <conditionalFormatting sqref="AP306">
    <cfRule type="cellIs" priority="1837" operator="equal" aboveAverage="0" equalAverage="0" bottom="0" percent="0" rank="0" text="" dxfId="4150">
      <formula>0</formula>
    </cfRule>
  </conditionalFormatting>
  <conditionalFormatting sqref="AQ306">
    <cfRule type="cellIs" priority="1838" operator="equal" aboveAverage="0" equalAverage="0" bottom="0" percent="0" rank="0" text="" dxfId="4151">
      <formula>0</formula>
    </cfRule>
  </conditionalFormatting>
  <conditionalFormatting sqref="AN306">
    <cfRule type="cellIs" priority="1839" operator="equal" aboveAverage="0" equalAverage="0" bottom="0" percent="0" rank="0" text="" dxfId="4152">
      <formula>"INVALID"</formula>
    </cfRule>
  </conditionalFormatting>
  <conditionalFormatting sqref="AJ306">
    <cfRule type="cellIs" priority="1840" operator="equal" aboveAverage="0" equalAverage="0" bottom="0" percent="0" rank="0" text="" dxfId="4153">
      <formula>"INVALID"</formula>
    </cfRule>
  </conditionalFormatting>
  <conditionalFormatting sqref="AJ306">
    <cfRule type="cellIs" priority="1841" operator="equal" aboveAverage="0" equalAverage="0" bottom="0" percent="0" rank="0" text="" dxfId="4154">
      <formula>"INVALID"</formula>
    </cfRule>
  </conditionalFormatting>
  <conditionalFormatting sqref="AR306">
    <cfRule type="cellIs" priority="1842" operator="equal" aboveAverage="0" equalAverage="0" bottom="0" percent="0" rank="0" text="" dxfId="4155">
      <formula>"INVALID"</formula>
    </cfRule>
  </conditionalFormatting>
  <conditionalFormatting sqref="AT306">
    <cfRule type="expression" priority="1843" aboveAverage="0" equalAverage="0" bottom="0" percent="0" rank="0" text="" dxfId="4156">
      <formula>NOT($AM306)</formula>
    </cfRule>
    <cfRule type="expression" priority="1844" aboveAverage="0" equalAverage="0" bottom="0" percent="0" rank="0" text="" dxfId="4157">
      <formula>RIGHT($AT306, 1)="*"</formula>
    </cfRule>
  </conditionalFormatting>
  <conditionalFormatting sqref="AV306">
    <cfRule type="expression" priority="1845" aboveAverage="0" equalAverage="0" bottom="0" percent="0" rank="0" text="" dxfId="4158">
      <formula>NOT($AQ306)</formula>
    </cfRule>
  </conditionalFormatting>
  <conditionalFormatting sqref="AV306">
    <cfRule type="expression" priority="1846" aboveAverage="0" equalAverage="0" bottom="0" percent="0" rank="0" text="" dxfId="4159">
      <formula>NOT($AN306)</formula>
    </cfRule>
  </conditionalFormatting>
  <conditionalFormatting sqref="AR306">
    <cfRule type="cellIs" priority="1847" operator="equal" aboveAverage="0" equalAverage="0" bottom="0" percent="0" rank="0" text="" dxfId="4160">
      <formula>0</formula>
    </cfRule>
  </conditionalFormatting>
  <conditionalFormatting sqref="V415:V418">
    <cfRule type="cellIs" priority="1848" operator="equal" aboveAverage="0" equalAverage="0" bottom="0" percent="0" rank="0" text="" dxfId="4161">
      <formula>"INVALID"</formula>
    </cfRule>
  </conditionalFormatting>
  <conditionalFormatting sqref="V367">
    <cfRule type="cellIs" priority="1849" operator="equal" aboveAverage="0" equalAverage="0" bottom="0" percent="0" rank="0" text="" dxfId="4162">
      <formula>"INVALID"</formula>
    </cfRule>
  </conditionalFormatting>
  <conditionalFormatting sqref="V367">
    <cfRule type="cellIs" priority="1850" operator="equal" aboveAverage="0" equalAverage="0" bottom="0" percent="0" rank="0" text="" dxfId="4163">
      <formula>"INVALID"</formula>
    </cfRule>
  </conditionalFormatting>
  <conditionalFormatting sqref="V377">
    <cfRule type="cellIs" priority="1851" operator="equal" aboveAverage="0" equalAverage="0" bottom="0" percent="0" rank="0" text="" dxfId="4164">
      <formula>"INVALID"</formula>
    </cfRule>
  </conditionalFormatting>
  <conditionalFormatting sqref="V377">
    <cfRule type="cellIs" priority="1852" operator="equal" aboveAverage="0" equalAverage="0" bottom="0" percent="0" rank="0" text="" dxfId="4165">
      <formula>"INVALID"</formula>
    </cfRule>
  </conditionalFormatting>
  <conditionalFormatting sqref="AT357">
    <cfRule type="expression" priority="1853" aboveAverage="0" equalAverage="0" bottom="0" percent="0" rank="0" text="" dxfId="4166">
      <formula>RIGHT($AT357, 1)="*"</formula>
    </cfRule>
    <cfRule type="expression" priority="1854" aboveAverage="0" equalAverage="0" bottom="0" percent="0" rank="0" text="" dxfId="4167">
      <formula>REPLACE($AT357,8,LEN($AT357),"")="unused_"</formula>
    </cfRule>
  </conditionalFormatting>
  <conditionalFormatting sqref="V415:V418">
    <cfRule type="cellIs" priority="1855" operator="equal" aboveAverage="0" equalAverage="0" bottom="0" percent="0" rank="0" text="" dxfId="4168">
      <formula>"INVALID"</formula>
    </cfRule>
  </conditionalFormatting>
  <conditionalFormatting sqref="AT367">
    <cfRule type="expression" priority="1856" aboveAverage="0" equalAverage="0" bottom="0" percent="0" rank="0" text="" dxfId="4169">
      <formula>REPLACE($AT367,8,LEN($AT367),"")="unused_"</formula>
    </cfRule>
  </conditionalFormatting>
  <conditionalFormatting sqref="AT377">
    <cfRule type="expression" priority="1857" aboveAverage="0" equalAverage="0" bottom="0" percent="0" rank="0" text="" dxfId="4170">
      <formula>REPLACE($AT377,8,LEN($AT377),"")="unused_"</formula>
    </cfRule>
  </conditionalFormatting>
  <conditionalFormatting sqref="V456:V457">
    <cfRule type="cellIs" priority="1858" operator="equal" aboveAverage="0" equalAverage="0" bottom="0" percent="0" rank="0" text="" dxfId="4171">
      <formula>"INVALID"</formula>
    </cfRule>
  </conditionalFormatting>
  <conditionalFormatting sqref="V456:V457">
    <cfRule type="cellIs" priority="1859" operator="equal" aboveAverage="0" equalAverage="0" bottom="0" percent="0" rank="0" text="" dxfId="4172">
      <formula>"INVALID"</formula>
    </cfRule>
  </conditionalFormatting>
  <conditionalFormatting sqref="AT415:AT418">
    <cfRule type="expression" priority="1860" aboveAverage="0" equalAverage="0" bottom="0" percent="0" rank="0" text="" dxfId="4173">
      <formula>REPLACE($AT415,8,LEN($AT415),"")="unused_"</formula>
    </cfRule>
  </conditionalFormatting>
  <conditionalFormatting sqref="V497:V499">
    <cfRule type="cellIs" priority="1861" operator="equal" aboveAverage="0" equalAverage="0" bottom="0" percent="0" rank="0" text="" dxfId="4174">
      <formula>"INVALID"</formula>
    </cfRule>
  </conditionalFormatting>
  <conditionalFormatting sqref="V497:V499">
    <cfRule type="cellIs" priority="1862" operator="equal" aboveAverage="0" equalAverage="0" bottom="0" percent="0" rank="0" text="" dxfId="4175">
      <formula>"INVALID"</formula>
    </cfRule>
  </conditionalFormatting>
  <conditionalFormatting sqref="AT456:AT457">
    <cfRule type="expression" priority="1863" aboveAverage="0" equalAverage="0" bottom="0" percent="0" rank="0" text="" dxfId="4176">
      <formula>REPLACE($AT456,8,LEN($AT456),"")="unused_"</formula>
    </cfRule>
  </conditionalFormatting>
  <conditionalFormatting sqref="V947:V949">
    <cfRule type="cellIs" priority="1864" operator="equal" aboveAverage="0" equalAverage="0" bottom="0" percent="0" rank="0" text="" dxfId="4177">
      <formula>"INVALID"</formula>
    </cfRule>
  </conditionalFormatting>
  <conditionalFormatting sqref="V947:V949">
    <cfRule type="cellIs" priority="1865" operator="equal" aboveAverage="0" equalAverage="0" bottom="0" percent="0" rank="0" text="" dxfId="4178">
      <formula>"INVALID"</formula>
    </cfRule>
  </conditionalFormatting>
  <conditionalFormatting sqref="AT497:AT499">
    <cfRule type="expression" priority="1866" aboveAverage="0" equalAverage="0" bottom="0" percent="0" rank="0" text="" dxfId="4179">
      <formula>REPLACE($AT497,8,LEN($AT497),"")="unused_"</formula>
    </cfRule>
  </conditionalFormatting>
  <conditionalFormatting sqref="AT947:AT949">
    <cfRule type="expression" priority="1867" aboveAverage="0" equalAverage="0" bottom="0" percent="0" rank="0" text="" dxfId="4180">
      <formula>REPLACE($AT947,8,LEN($AT947),"")="unused_"</formula>
    </cfRule>
  </conditionalFormatting>
  <conditionalFormatting sqref="AU1102">
    <cfRule type="cellIs" priority="1868" operator="equal" aboveAverage="0" equalAverage="0" bottom="0" percent="0" rank="0" text="" dxfId="4181">
      <formula>"Not Assigned"</formula>
    </cfRule>
  </conditionalFormatting>
  <conditionalFormatting sqref="AT1102">
    <cfRule type="expression" priority="1869" aboveAverage="0" equalAverage="0" bottom="0" percent="0" rank="0" text="" dxfId="4182">
      <formula>REPLACE($AT1102,8,LEN($AT1102),"")="unused_"</formula>
    </cfRule>
  </conditionalFormatting>
  <conditionalFormatting sqref="AT1103">
    <cfRule type="expression" priority="1870" aboveAverage="0" equalAverage="0" bottom="0" percent="0" rank="0" text="" dxfId="4183">
      <formula>REPLACE($AT1103,8,LEN($AT1103),"")="unused_"</formula>
    </cfRule>
  </conditionalFormatting>
  <conditionalFormatting sqref="AT1104">
    <cfRule type="expression" priority="1871" aboveAverage="0" equalAverage="0" bottom="0" percent="0" rank="0" text="" dxfId="4184">
      <formula>REPLACE($AT1104,8,LEN($AT1104),"")="unused_"</formula>
    </cfRule>
  </conditionalFormatting>
  <conditionalFormatting sqref="AY25:AY28">
    <cfRule type="expression" priority="1872" aboveAverage="0" equalAverage="0" bottom="0" percent="0" rank="0" text="" dxfId="4185">
      <formula>NOT(#ref!)</formula>
    </cfRule>
  </conditionalFormatting>
  <conditionalFormatting sqref="AY37:AY40">
    <cfRule type="expression" priority="1873" aboveAverage="0" equalAverage="0" bottom="0" percent="0" rank="0" text="" dxfId="4186">
      <formula>NOT(#ref!)</formula>
    </cfRule>
  </conditionalFormatting>
  <conditionalFormatting sqref="AY46:AY48">
    <cfRule type="expression" priority="1874" aboveAverage="0" equalAverage="0" bottom="0" percent="0" rank="0" text="" dxfId="4187">
      <formula>NOT(#ref!)</formula>
    </cfRule>
  </conditionalFormatting>
  <conditionalFormatting sqref="AY67:AY71">
    <cfRule type="expression" priority="1875" aboveAverage="0" equalAverage="0" bottom="0" percent="0" rank="0" text="" dxfId="4188">
      <formula>NOT(#ref!)</formula>
    </cfRule>
  </conditionalFormatting>
  <conditionalFormatting sqref="AY78:AY82">
    <cfRule type="expression" priority="1876" aboveAverage="0" equalAverage="0" bottom="0" percent="0" rank="0" text="" dxfId="4189">
      <formula>NOT(#ref!)</formula>
    </cfRule>
  </conditionalFormatting>
  <conditionalFormatting sqref="AY142:AY145">
    <cfRule type="expression" priority="1877" aboveAverage="0" equalAverage="0" bottom="0" percent="0" rank="0" text="" dxfId="4190">
      <formula>NOT(#ref!)</formula>
    </cfRule>
  </conditionalFormatting>
  <conditionalFormatting sqref="AY189:AY200">
    <cfRule type="expression" priority="1878" aboveAverage="0" equalAverage="0" bottom="0" percent="0" rank="0" text="" dxfId="4191">
      <formula>NOT(#ref!)</formula>
    </cfRule>
  </conditionalFormatting>
  <conditionalFormatting sqref="AY261:AY264">
    <cfRule type="expression" priority="1879" aboveAverage="0" equalAverage="0" bottom="0" percent="0" rank="0" text="" dxfId="4192">
      <formula>NOT(#ref!)</formula>
    </cfRule>
  </conditionalFormatting>
  <conditionalFormatting sqref="AY290:AY293">
    <cfRule type="expression" priority="1880" aboveAverage="0" equalAverage="0" bottom="0" percent="0" rank="0" text="" dxfId="4193">
      <formula>NOT(#ref!)</formula>
    </cfRule>
  </conditionalFormatting>
  <conditionalFormatting sqref="AV37">
    <cfRule type="expression" priority="1881" aboveAverage="0" equalAverage="0" bottom="0" percent="0" rank="0" text="" dxfId="4194">
      <formula>EXACT(AI37, "INVALID")</formula>
    </cfRule>
  </conditionalFormatting>
  <conditionalFormatting sqref="AV37">
    <cfRule type="expression" priority="1882" aboveAverage="0" equalAverage="0" bottom="0" percent="0" rank="0" text="" dxfId="4195">
      <formula>NOT($AN37)</formula>
    </cfRule>
  </conditionalFormatting>
  <conditionalFormatting sqref="AV38">
    <cfRule type="expression" priority="1883" aboveAverage="0" equalAverage="0" bottom="0" percent="0" rank="0" text="" dxfId="4196">
      <formula>EXACT(AI38, "INVALID")</formula>
    </cfRule>
  </conditionalFormatting>
  <conditionalFormatting sqref="AV38">
    <cfRule type="expression" priority="1884" aboveAverage="0" equalAverage="0" bottom="0" percent="0" rank="0" text="" dxfId="4197">
      <formula>NOT($AN38)</formula>
    </cfRule>
  </conditionalFormatting>
  <conditionalFormatting sqref="AV38">
    <cfRule type="expression" priority="1885" aboveAverage="0" equalAverage="0" bottom="0" percent="0" rank="0" text="" dxfId="4198">
      <formula>EXACT(AI38, "INVALID")</formula>
    </cfRule>
  </conditionalFormatting>
  <conditionalFormatting sqref="AV38">
    <cfRule type="expression" priority="1886" aboveAverage="0" equalAverage="0" bottom="0" percent="0" rank="0" text="" dxfId="4199">
      <formula>NOT($AN38)</formula>
    </cfRule>
  </conditionalFormatting>
  <conditionalFormatting sqref="AV39">
    <cfRule type="expression" priority="1887" aboveAverage="0" equalAverage="0" bottom="0" percent="0" rank="0" text="" dxfId="4200">
      <formula>EXACT(AI39, "INVALID")</formula>
    </cfRule>
  </conditionalFormatting>
  <conditionalFormatting sqref="AV39">
    <cfRule type="expression" priority="1888" aboveAverage="0" equalAverage="0" bottom="0" percent="0" rank="0" text="" dxfId="4201">
      <formula>NOT($AN39)</formula>
    </cfRule>
  </conditionalFormatting>
  <conditionalFormatting sqref="AV40">
    <cfRule type="expression" priority="1889" aboveAverage="0" equalAverage="0" bottom="0" percent="0" rank="0" text="" dxfId="4202">
      <formula>EXACT(AI40, "INVALID")</formula>
    </cfRule>
  </conditionalFormatting>
  <conditionalFormatting sqref="AV40">
    <cfRule type="expression" priority="1890" aboveAverage="0" equalAverage="0" bottom="0" percent="0" rank="0" text="" dxfId="4203">
      <formula>NOT($AN40)</formula>
    </cfRule>
  </conditionalFormatting>
  <conditionalFormatting sqref="AJ11:AJ23">
    <cfRule type="cellIs" priority="1891" operator="equal" aboveAverage="0" equalAverage="0" bottom="0" percent="0" rank="0" text="" dxfId="4204">
      <formula>"INVALID"</formula>
    </cfRule>
  </conditionalFormatting>
  <conditionalFormatting sqref="AK11:AK23">
    <cfRule type="cellIs" priority="1892" operator="equal" aboveAverage="0" equalAverage="0" bottom="0" percent="0" rank="0" text="" dxfId="4205">
      <formula>"INVALID"</formula>
    </cfRule>
  </conditionalFormatting>
  <conditionalFormatting sqref="AJ25:AJ35">
    <cfRule type="cellIs" priority="1893" operator="equal" aboveAverage="0" equalAverage="0" bottom="0" percent="0" rank="0" text="" dxfId="4206">
      <formula>"INVALID"</formula>
    </cfRule>
  </conditionalFormatting>
  <conditionalFormatting sqref="AK25:AK35">
    <cfRule type="cellIs" priority="1894" operator="equal" aboveAverage="0" equalAverage="0" bottom="0" percent="0" rank="0" text="" dxfId="4207">
      <formula>"INVALID"</formula>
    </cfRule>
  </conditionalFormatting>
  <conditionalFormatting sqref="AJ37:AJ48">
    <cfRule type="cellIs" priority="1895" operator="equal" aboveAverage="0" equalAverage="0" bottom="0" percent="0" rank="0" text="" dxfId="4208">
      <formula>"INVALID"</formula>
    </cfRule>
  </conditionalFormatting>
  <conditionalFormatting sqref="AK37:AK48">
    <cfRule type="cellIs" priority="1896" operator="equal" aboveAverage="0" equalAverage="0" bottom="0" percent="0" rank="0" text="" dxfId="4209">
      <formula>"INVALID"</formula>
    </cfRule>
  </conditionalFormatting>
  <conditionalFormatting sqref="AJ50:AJ57">
    <cfRule type="cellIs" priority="1897" operator="equal" aboveAverage="0" equalAverage="0" bottom="0" percent="0" rank="0" text="" dxfId="4210">
      <formula>"INVALID"</formula>
    </cfRule>
  </conditionalFormatting>
  <conditionalFormatting sqref="AK50:AK57">
    <cfRule type="cellIs" priority="1898" operator="equal" aboveAverage="0" equalAverage="0" bottom="0" percent="0" rank="0" text="" dxfId="4211">
      <formula>"INVALID"</formula>
    </cfRule>
  </conditionalFormatting>
  <conditionalFormatting sqref="AJ59:AJ82">
    <cfRule type="cellIs" priority="1899" operator="equal" aboveAverage="0" equalAverage="0" bottom="0" percent="0" rank="0" text="" dxfId="4212">
      <formula>"INVALID"</formula>
    </cfRule>
  </conditionalFormatting>
  <conditionalFormatting sqref="AK59:AK82">
    <cfRule type="cellIs" priority="1900" operator="equal" aboveAverage="0" equalAverage="0" bottom="0" percent="0" rank="0" text="" dxfId="4213">
      <formula>"INVALID"</formula>
    </cfRule>
  </conditionalFormatting>
  <conditionalFormatting sqref="AJ84:AJ105">
    <cfRule type="cellIs" priority="1901" operator="equal" aboveAverage="0" equalAverage="0" bottom="0" percent="0" rank="0" text="" dxfId="4214">
      <formula>"INVALID"</formula>
    </cfRule>
  </conditionalFormatting>
  <conditionalFormatting sqref="AK84:AK105">
    <cfRule type="cellIs" priority="1902" operator="equal" aboveAverage="0" equalAverage="0" bottom="0" percent="0" rank="0" text="" dxfId="4215">
      <formula>"INVALID"</formula>
    </cfRule>
  </conditionalFormatting>
  <conditionalFormatting sqref="AJ107:AJ108">
    <cfRule type="cellIs" priority="1903" operator="equal" aboveAverage="0" equalAverage="0" bottom="0" percent="0" rank="0" text="" dxfId="4216">
      <formula>"INVALID"</formula>
    </cfRule>
  </conditionalFormatting>
  <conditionalFormatting sqref="AK107:AK108">
    <cfRule type="cellIs" priority="1904" operator="equal" aboveAverage="0" equalAverage="0" bottom="0" percent="0" rank="0" text="" dxfId="4217">
      <formula>"INVALID"</formula>
    </cfRule>
  </conditionalFormatting>
  <conditionalFormatting sqref="AJ110:AJ125">
    <cfRule type="cellIs" priority="1905" operator="equal" aboveAverage="0" equalAverage="0" bottom="0" percent="0" rank="0" text="" dxfId="4218">
      <formula>"INVALID"</formula>
    </cfRule>
  </conditionalFormatting>
  <conditionalFormatting sqref="AK110:AK125">
    <cfRule type="cellIs" priority="1906" operator="equal" aboveAverage="0" equalAverage="0" bottom="0" percent="0" rank="0" text="" dxfId="4219">
      <formula>"INVALID"</formula>
    </cfRule>
  </conditionalFormatting>
  <conditionalFormatting sqref="AJ127:AJ149">
    <cfRule type="cellIs" priority="1907" operator="equal" aboveAverage="0" equalAverage="0" bottom="0" percent="0" rank="0" text="" dxfId="4220">
      <formula>"INVALID"</formula>
    </cfRule>
  </conditionalFormatting>
  <conditionalFormatting sqref="AK127:AK149">
    <cfRule type="cellIs" priority="1908" operator="equal" aboveAverage="0" equalAverage="0" bottom="0" percent="0" rank="0" text="" dxfId="4221">
      <formula>"INVALID"</formula>
    </cfRule>
  </conditionalFormatting>
  <conditionalFormatting sqref="AJ151:AJ156">
    <cfRule type="cellIs" priority="1909" operator="equal" aboveAverage="0" equalAverage="0" bottom="0" percent="0" rank="0" text="" dxfId="4222">
      <formula>"INVALID"</formula>
    </cfRule>
  </conditionalFormatting>
  <conditionalFormatting sqref="AK152:AK156">
    <cfRule type="cellIs" priority="1910" operator="equal" aboveAverage="0" equalAverage="0" bottom="0" percent="0" rank="0" text="" dxfId="4223">
      <formula>"INVALID"</formula>
    </cfRule>
  </conditionalFormatting>
  <conditionalFormatting sqref="AJ159:AJ170">
    <cfRule type="cellIs" priority="1911" operator="equal" aboveAverage="0" equalAverage="0" bottom="0" percent="0" rank="0" text="" dxfId="4224">
      <formula>"INVALID"</formula>
    </cfRule>
  </conditionalFormatting>
  <conditionalFormatting sqref="AK159:AK170">
    <cfRule type="cellIs" priority="1912" operator="equal" aboveAverage="0" equalAverage="0" bottom="0" percent="0" rank="0" text="" dxfId="4225">
      <formula>"INVALID"</formula>
    </cfRule>
  </conditionalFormatting>
  <conditionalFormatting sqref="AJ173:AJ186">
    <cfRule type="cellIs" priority="1913" operator="equal" aboveAverage="0" equalAverage="0" bottom="0" percent="0" rank="0" text="" dxfId="4226">
      <formula>"INVALID"</formula>
    </cfRule>
  </conditionalFormatting>
  <conditionalFormatting sqref="AK173:AK186">
    <cfRule type="cellIs" priority="1914" operator="equal" aboveAverage="0" equalAverage="0" bottom="0" percent="0" rank="0" text="" dxfId="4227">
      <formula>"INVALID"</formula>
    </cfRule>
  </conditionalFormatting>
  <conditionalFormatting sqref="AJ189:AJ200">
    <cfRule type="cellIs" priority="1915" operator="equal" aboveAverage="0" equalAverage="0" bottom="0" percent="0" rank="0" text="" dxfId="4228">
      <formula>"INVALID"</formula>
    </cfRule>
  </conditionalFormatting>
  <conditionalFormatting sqref="AK189:AK200">
    <cfRule type="cellIs" priority="1916" operator="equal" aboveAverage="0" equalAverage="0" bottom="0" percent="0" rank="0" text="" dxfId="4229">
      <formula>"INVALID"</formula>
    </cfRule>
  </conditionalFormatting>
  <conditionalFormatting sqref="AJ202:AJ203">
    <cfRule type="cellIs" priority="1917" operator="equal" aboveAverage="0" equalAverage="0" bottom="0" percent="0" rank="0" text="" dxfId="4230">
      <formula>"INVALID"</formula>
    </cfRule>
  </conditionalFormatting>
  <conditionalFormatting sqref="AK202:AK203">
    <cfRule type="cellIs" priority="1918" operator="equal" aboveAverage="0" equalAverage="0" bottom="0" percent="0" rank="0" text="" dxfId="4231">
      <formula>"INVALID"</formula>
    </cfRule>
  </conditionalFormatting>
  <conditionalFormatting sqref="AJ205:AJ216">
    <cfRule type="cellIs" priority="1919" operator="equal" aboveAverage="0" equalAverage="0" bottom="0" percent="0" rank="0" text="" dxfId="4232">
      <formula>"INVALID"</formula>
    </cfRule>
  </conditionalFormatting>
  <conditionalFormatting sqref="AK205:AK216">
    <cfRule type="cellIs" priority="1920" operator="equal" aboveAverage="0" equalAverage="0" bottom="0" percent="0" rank="0" text="" dxfId="4233">
      <formula>"INVALID"</formula>
    </cfRule>
  </conditionalFormatting>
  <conditionalFormatting sqref="AJ218:AJ227">
    <cfRule type="cellIs" priority="1921" operator="equal" aboveAverage="0" equalAverage="0" bottom="0" percent="0" rank="0" text="" dxfId="4234">
      <formula>"INVALID"</formula>
    </cfRule>
  </conditionalFormatting>
  <conditionalFormatting sqref="AK218:AK227">
    <cfRule type="cellIs" priority="1922" operator="equal" aboveAverage="0" equalAverage="0" bottom="0" percent="0" rank="0" text="" dxfId="4235">
      <formula>"INVALID"</formula>
    </cfRule>
  </conditionalFormatting>
  <conditionalFormatting sqref="AJ229:AJ236">
    <cfRule type="cellIs" priority="1923" operator="equal" aboveAverage="0" equalAverage="0" bottom="0" percent="0" rank="0" text="" dxfId="4236">
      <formula>"INVALID"</formula>
    </cfRule>
  </conditionalFormatting>
  <conditionalFormatting sqref="AK229:AK236">
    <cfRule type="cellIs" priority="1924" operator="equal" aboveAverage="0" equalAverage="0" bottom="0" percent="0" rank="0" text="" dxfId="4237">
      <formula>"INVALID"</formula>
    </cfRule>
  </conditionalFormatting>
  <conditionalFormatting sqref="AJ238:AJ245">
    <cfRule type="cellIs" priority="1925" operator="equal" aboveAverage="0" equalAverage="0" bottom="0" percent="0" rank="0" text="" dxfId="4238">
      <formula>"INVALID"</formula>
    </cfRule>
  </conditionalFormatting>
  <conditionalFormatting sqref="AK238:AK245">
    <cfRule type="cellIs" priority="1926" operator="equal" aboveAverage="0" equalAverage="0" bottom="0" percent="0" rank="0" text="" dxfId="4239">
      <formula>"INVALID"</formula>
    </cfRule>
  </conditionalFormatting>
  <conditionalFormatting sqref="AJ247:AJ256">
    <cfRule type="cellIs" priority="1927" operator="equal" aboveAverage="0" equalAverage="0" bottom="0" percent="0" rank="0" text="" dxfId="4240">
      <formula>"INVALID"</formula>
    </cfRule>
  </conditionalFormatting>
  <conditionalFormatting sqref="AK247:AK256">
    <cfRule type="cellIs" priority="1928" operator="equal" aboveAverage="0" equalAverage="0" bottom="0" percent="0" rank="0" text="" dxfId="4241">
      <formula>"INVALID"</formula>
    </cfRule>
  </conditionalFormatting>
  <conditionalFormatting sqref="AJ258:AJ266">
    <cfRule type="cellIs" priority="1929" operator="equal" aboveAverage="0" equalAverage="0" bottom="0" percent="0" rank="0" text="" dxfId="4242">
      <formula>"INVALID"</formula>
    </cfRule>
  </conditionalFormatting>
  <conditionalFormatting sqref="AK258:AK266">
    <cfRule type="cellIs" priority="1930" operator="equal" aboveAverage="0" equalAverage="0" bottom="0" percent="0" rank="0" text="" dxfId="4243">
      <formula>"INVALID"</formula>
    </cfRule>
  </conditionalFormatting>
  <conditionalFormatting sqref="AJ268:AJ269">
    <cfRule type="cellIs" priority="1931" operator="equal" aboveAverage="0" equalAverage="0" bottom="0" percent="0" rank="0" text="" dxfId="4244">
      <formula>"INVALID"</formula>
    </cfRule>
  </conditionalFormatting>
  <conditionalFormatting sqref="AK268:AK269">
    <cfRule type="cellIs" priority="1932" operator="equal" aboveAverage="0" equalAverage="0" bottom="0" percent="0" rank="0" text="" dxfId="4245">
      <formula>"INVALID"</formula>
    </cfRule>
  </conditionalFormatting>
  <conditionalFormatting sqref="AJ271:AJ278">
    <cfRule type="cellIs" priority="1933" operator="equal" aboveAverage="0" equalAverage="0" bottom="0" percent="0" rank="0" text="" dxfId="4246">
      <formula>"INVALID"</formula>
    </cfRule>
  </conditionalFormatting>
  <conditionalFormatting sqref="AK271:AK278">
    <cfRule type="cellIs" priority="1934" operator="equal" aboveAverage="0" equalAverage="0" bottom="0" percent="0" rank="0" text="" dxfId="4247">
      <formula>"INVALID"</formula>
    </cfRule>
  </conditionalFormatting>
  <conditionalFormatting sqref="AJ280:AJ283">
    <cfRule type="cellIs" priority="1935" operator="equal" aboveAverage="0" equalAverage="0" bottom="0" percent="0" rank="0" text="" dxfId="4248">
      <formula>"INVALID"</formula>
    </cfRule>
  </conditionalFormatting>
  <conditionalFormatting sqref="AK280:AK283">
    <cfRule type="cellIs" priority="1936" operator="equal" aboveAverage="0" equalAverage="0" bottom="0" percent="0" rank="0" text="" dxfId="4249">
      <formula>"INVALID"</formula>
    </cfRule>
  </conditionalFormatting>
  <conditionalFormatting sqref="AJ285:AJ288">
    <cfRule type="cellIs" priority="1937" operator="equal" aboveAverage="0" equalAverage="0" bottom="0" percent="0" rank="0" text="" dxfId="4250">
      <formula>"INVALID"</formula>
    </cfRule>
  </conditionalFormatting>
  <conditionalFormatting sqref="AK285:AK288">
    <cfRule type="cellIs" priority="1938" operator="equal" aboveAverage="0" equalAverage="0" bottom="0" percent="0" rank="0" text="" dxfId="4251">
      <formula>"INVALID"</formula>
    </cfRule>
  </conditionalFormatting>
  <conditionalFormatting sqref="AJ290:AJ293">
    <cfRule type="cellIs" priority="1939" operator="equal" aboveAverage="0" equalAverage="0" bottom="0" percent="0" rank="0" text="" dxfId="4252">
      <formula>"INVALID"</formula>
    </cfRule>
  </conditionalFormatting>
  <conditionalFormatting sqref="AK290:AK293">
    <cfRule type="cellIs" priority="1940" operator="equal" aboveAverage="0" equalAverage="0" bottom="0" percent="0" rank="0" text="" dxfId="4253">
      <formula>"INVALID"</formula>
    </cfRule>
  </conditionalFormatting>
  <conditionalFormatting sqref="AJ295:AJ305">
    <cfRule type="cellIs" priority="1941" operator="equal" aboveAverage="0" equalAverage="0" bottom="0" percent="0" rank="0" text="" dxfId="4254">
      <formula>"INVALID"</formula>
    </cfRule>
  </conditionalFormatting>
  <conditionalFormatting sqref="AK296:AK305">
    <cfRule type="cellIs" priority="1942" operator="equal" aboveAverage="0" equalAverage="0" bottom="0" percent="0" rank="0" text="" dxfId="4255">
      <formula>"INVALID"</formula>
    </cfRule>
  </conditionalFormatting>
  <conditionalFormatting sqref="AK151">
    <cfRule type="cellIs" priority="1943" operator="equal" aboveAverage="0" equalAverage="0" bottom="0" percent="0" rank="0" text="" dxfId="4256">
      <formula>"INVALID"</formula>
    </cfRule>
  </conditionalFormatting>
  <conditionalFormatting sqref="AK295">
    <cfRule type="cellIs" priority="1944" operator="equal" aboveAverage="0" equalAverage="0" bottom="0" percent="0" rank="0" text="" dxfId="4257">
      <formula>"INVALID"</formula>
    </cfRule>
  </conditionalFormatting>
  <conditionalFormatting sqref="AL21">
    <cfRule type="cellIs" priority="1945" operator="equal" aboveAverage="0" equalAverage="0" bottom="0" percent="0" rank="0" text="" dxfId="4258">
      <formula>"INVALID"</formula>
    </cfRule>
  </conditionalFormatting>
  <conditionalFormatting sqref="AL56:AL57 AL51:AL54">
    <cfRule type="cellIs" priority="1946" operator="equal" aboveAverage="0" equalAverage="0" bottom="0" percent="0" rank="0" text="" dxfId="4259">
      <formula>"INVALID"</formula>
    </cfRule>
  </conditionalFormatting>
  <conditionalFormatting sqref="AL55">
    <cfRule type="cellIs" priority="1947" operator="equal" aboveAverage="0" equalAverage="0" bottom="0" percent="0" rank="0" text="" dxfId="4260">
      <formula>"INVALID"</formula>
    </cfRule>
  </conditionalFormatting>
  <conditionalFormatting sqref="AW110">
    <cfRule type="expression" priority="1948" aboveAverage="0" equalAverage="0" bottom="0" percent="0" rank="0" text="" dxfId="4261">
      <formula>NOT($AP115)</formula>
    </cfRule>
  </conditionalFormatting>
  <conditionalFormatting sqref="AY271">
    <cfRule type="expression" priority="1949" aboveAverage="0" equalAverage="0" bottom="0" percent="0" rank="0" text="" dxfId="4262">
      <formula>NOT(#ref!)</formula>
    </cfRule>
  </conditionalFormatting>
  <conditionalFormatting sqref="AY272:AY274">
    <cfRule type="expression" priority="1950" aboveAverage="0" equalAverage="0" bottom="0" percent="0" rank="0" text="" dxfId="4263">
      <formula>NOT(#ref!)</formula>
    </cfRule>
  </conditionalFormatting>
  <conditionalFormatting sqref="AY275:AY277">
    <cfRule type="expression" priority="1951" aboveAverage="0" equalAverage="0" bottom="0" percent="0" rank="0" text="" dxfId="4264">
      <formula>NOT(#ref!)</formula>
    </cfRule>
  </conditionalFormatting>
  <conditionalFormatting sqref="AY278">
    <cfRule type="expression" priority="1952" aboveAverage="0" equalAverage="0" bottom="0" percent="0" rank="0" text="" dxfId="4265">
      <formula>NOT(#ref!)</formula>
    </cfRule>
  </conditionalFormatting>
  <conditionalFormatting sqref="AT1115">
    <cfRule type="expression" priority="1953" aboveAverage="0" equalAverage="0" bottom="0" percent="0" rank="0" text="" dxfId="4266">
      <formula>REPLACE($AT1115,8,LEN($AT1115),"")="unused_"</formula>
    </cfRule>
  </conditionalFormatting>
  <conditionalFormatting sqref="AZ18:AZ23">
    <cfRule type="expression" priority="1954" aboveAverage="0" equalAverage="0" bottom="0" percent="0" rank="0" text="" dxfId="4267">
      <formula>NOT($AR18)</formula>
    </cfRule>
  </conditionalFormatting>
  <conditionalFormatting sqref="AZ25:AZ28">
    <cfRule type="expression" priority="1955" aboveAverage="0" equalAverage="0" bottom="0" percent="0" rank="0" text="" dxfId="4268">
      <formula>NOT($AR25)</formula>
    </cfRule>
  </conditionalFormatting>
  <conditionalFormatting sqref="AZ30:AZ31">
    <cfRule type="expression" priority="1956" aboveAverage="0" equalAverage="0" bottom="0" percent="0" rank="0" text="" dxfId="4269">
      <formula>NOT($AR30)</formula>
    </cfRule>
  </conditionalFormatting>
  <conditionalFormatting sqref="AZ29">
    <cfRule type="expression" priority="1957" aboveAverage="0" equalAverage="0" bottom="0" percent="0" rank="0" text="" dxfId="4270">
      <formula>NOT($AR29)</formula>
    </cfRule>
  </conditionalFormatting>
  <conditionalFormatting sqref="AZ32:AZ35">
    <cfRule type="expression" priority="1958" aboveAverage="0" equalAverage="0" bottom="0" percent="0" rank="0" text="" dxfId="4271">
      <formula>NOT($AR32)</formula>
    </cfRule>
  </conditionalFormatting>
  <conditionalFormatting sqref="AZ61:AZ64">
    <cfRule type="expression" priority="1959" aboveAverage="0" equalAverage="0" bottom="0" percent="0" rank="0" text="" dxfId="4272">
      <formula>NOT($AR61)</formula>
    </cfRule>
  </conditionalFormatting>
  <conditionalFormatting sqref="AZ67:AZ71">
    <cfRule type="expression" priority="1960" aboveAverage="0" equalAverage="0" bottom="0" percent="0" rank="0" text="" dxfId="4273">
      <formula>NOT($AR67)</formula>
    </cfRule>
  </conditionalFormatting>
  <conditionalFormatting sqref="AZ77:AZ82">
    <cfRule type="expression" priority="1961" aboveAverage="0" equalAverage="0" bottom="0" percent="0" rank="0" text="" dxfId="4274">
      <formula>NOT($AR77)</formula>
    </cfRule>
  </conditionalFormatting>
  <conditionalFormatting sqref="AZ76">
    <cfRule type="expression" priority="1962" aboveAverage="0" equalAverage="0" bottom="0" percent="0" rank="0" text="" dxfId="4275">
      <formula>NOT($AR76)</formula>
    </cfRule>
  </conditionalFormatting>
  <conditionalFormatting sqref="AZ86">
    <cfRule type="expression" priority="1963" aboveAverage="0" equalAverage="0" bottom="0" percent="0" rank="0" text="" dxfId="4276">
      <formula>NOT($AR86)</formula>
    </cfRule>
  </conditionalFormatting>
  <conditionalFormatting sqref="AZ88:AZ101">
    <cfRule type="expression" priority="1964" aboveAverage="0" equalAverage="0" bottom="0" percent="0" rank="0" text="" dxfId="4277">
      <formula>NOT($AR88)</formula>
    </cfRule>
  </conditionalFormatting>
  <conditionalFormatting sqref="AZ87">
    <cfRule type="expression" priority="1965" aboveAverage="0" equalAverage="0" bottom="0" percent="0" rank="0" text="" dxfId="4278">
      <formula>NOT($AR87)</formula>
    </cfRule>
  </conditionalFormatting>
  <conditionalFormatting sqref="AZ110:AZ119">
    <cfRule type="expression" priority="1966" aboveAverage="0" equalAverage="0" bottom="0" percent="0" rank="0" text="" dxfId="4279">
      <formula>NOT($AR110)</formula>
    </cfRule>
  </conditionalFormatting>
  <conditionalFormatting sqref="AZ146">
    <cfRule type="expression" priority="1967" aboveAverage="0" equalAverage="0" bottom="0" percent="0" rank="0" text="" dxfId="4280">
      <formula>NOT($AR146)</formula>
    </cfRule>
  </conditionalFormatting>
  <conditionalFormatting sqref="AZ147">
    <cfRule type="expression" priority="1968" aboveAverage="0" equalAverage="0" bottom="0" percent="0" rank="0" text="" dxfId="4281">
      <formula>NOT($AR147)</formula>
    </cfRule>
  </conditionalFormatting>
  <conditionalFormatting sqref="AZ205:AZ206">
    <cfRule type="expression" priority="1969" aboveAverage="0" equalAverage="0" bottom="0" percent="0" rank="0" text="" dxfId="4282">
      <formula>NOT($AR205)</formula>
    </cfRule>
  </conditionalFormatting>
  <conditionalFormatting sqref="AZ209:AZ212">
    <cfRule type="expression" priority="1970" aboveAverage="0" equalAverage="0" bottom="0" percent="0" rank="0" text="" dxfId="4283">
      <formula>NOT($AR209)</formula>
    </cfRule>
  </conditionalFormatting>
  <conditionalFormatting sqref="AZ216">
    <cfRule type="expression" priority="1971" aboveAverage="0" equalAverage="0" bottom="0" percent="0" rank="0" text="" dxfId="4284">
      <formula>NOT($AR216)</formula>
    </cfRule>
  </conditionalFormatting>
  <conditionalFormatting sqref="AZ207">
    <cfRule type="expression" priority="1972" aboveAverage="0" equalAverage="0" bottom="0" percent="0" rank="0" text="" dxfId="4285">
      <formula>NOT($AR207)</formula>
    </cfRule>
  </conditionalFormatting>
  <conditionalFormatting sqref="AZ208">
    <cfRule type="expression" priority="1973" aboveAverage="0" equalAverage="0" bottom="0" percent="0" rank="0" text="" dxfId="4286">
      <formula>NOT($AR208)</formula>
    </cfRule>
  </conditionalFormatting>
  <conditionalFormatting sqref="AZ213:AZ215">
    <cfRule type="expression" priority="1974" aboveAverage="0" equalAverage="0" bottom="0" percent="0" rank="0" text="" dxfId="4287">
      <formula>NOT($AR213)</formula>
    </cfRule>
  </conditionalFormatting>
  <conditionalFormatting sqref="AZ229:AZ230">
    <cfRule type="expression" priority="1975" aboveAverage="0" equalAverage="0" bottom="0" percent="0" rank="0" text="" dxfId="4288">
      <formula>NOT($AR229)</formula>
    </cfRule>
  </conditionalFormatting>
  <conditionalFormatting sqref="AZ233:AZ234">
    <cfRule type="expression" priority="1976" aboveAverage="0" equalAverage="0" bottom="0" percent="0" rank="0" text="" dxfId="4289">
      <formula>NOT($AR233)</formula>
    </cfRule>
  </conditionalFormatting>
  <conditionalFormatting sqref="AZ231:AZ232">
    <cfRule type="expression" priority="1977" aboveAverage="0" equalAverage="0" bottom="0" percent="0" rank="0" text="" dxfId="4290">
      <formula>NOT($AR231)</formula>
    </cfRule>
  </conditionalFormatting>
  <conditionalFormatting sqref="AZ235:AZ236">
    <cfRule type="expression" priority="1978" aboveAverage="0" equalAverage="0" bottom="0" percent="0" rank="0" text="" dxfId="4291">
      <formula>NOT($AR235)</formula>
    </cfRule>
  </conditionalFormatting>
  <conditionalFormatting sqref="AZ258:AZ266">
    <cfRule type="expression" priority="1979" aboveAverage="0" equalAverage="0" bottom="0" percent="0" rank="0" text="" dxfId="4292">
      <formula>NOT($AR258)</formula>
    </cfRule>
  </conditionalFormatting>
  <conditionalFormatting sqref="AZ268:AZ269">
    <cfRule type="expression" priority="1980" aboveAverage="0" equalAverage="0" bottom="0" percent="0" rank="0" text="" dxfId="4293">
      <formula>NOT($AR268)</formula>
    </cfRule>
  </conditionalFormatting>
  <conditionalFormatting sqref="AZ280:AZ283">
    <cfRule type="expression" priority="1981" aboveAverage="0" equalAverage="0" bottom="0" percent="0" rank="0" text="" dxfId="4294">
      <formula>NOT($AR280)</formula>
    </cfRule>
  </conditionalFormatting>
  <conditionalFormatting sqref="BH146">
    <cfRule type="expression" priority="1982" aboveAverage="0" equalAverage="0" bottom="0" percent="0" rank="0" text="" dxfId="4295">
      <formula>"($R($C-2))=-2"</formula>
    </cfRule>
  </conditionalFormatting>
  <conditionalFormatting sqref="BG540:BG542 BG562:BG564 BG551:BG553 BG573:BG575 BG605:BG607 BG517:BG524 BG501:BG515 BG527:BG531 BG584:BG596 BG731:BG737 BG1035:BG1041 BG885:BG886">
    <cfRule type="cellIs" priority="1983" operator="equal" aboveAverage="0" equalAverage="0" bottom="0" percent="0" rank="0" text="" dxfId="4296">
      <formula>"Not Assigned"</formula>
    </cfRule>
  </conditionalFormatting>
  <conditionalFormatting sqref="BG532:BG539 BG616:BG620 BG543:BG550 BG554:BG561 BG565:BG572">
    <cfRule type="cellIs" priority="1984" operator="equal" aboveAverage="0" equalAverage="0" bottom="0" percent="0" rank="0" text="" dxfId="4297">
      <formula>"Not Assigned"</formula>
    </cfRule>
  </conditionalFormatting>
  <conditionalFormatting sqref="BG1084:BG1085">
    <cfRule type="cellIs" priority="1985" operator="equal" aboveAverage="0" equalAverage="0" bottom="0" percent="0" rank="0" text="" dxfId="4298">
      <formula>"Not Assigned"</formula>
    </cfRule>
  </conditionalFormatting>
  <conditionalFormatting sqref="BG576:BG583 BG597:BG604 BG608:BG615">
    <cfRule type="cellIs" priority="1986" operator="equal" aboveAverage="0" equalAverage="0" bottom="0" percent="0" rank="0" text="" dxfId="4299">
      <formula>"Not Assigned"</formula>
    </cfRule>
  </conditionalFormatting>
  <conditionalFormatting sqref="BG516">
    <cfRule type="cellIs" priority="1987" operator="equal" aboveAverage="0" equalAverage="0" bottom="0" percent="0" rank="0" text="" dxfId="4300">
      <formula>"Not Assigned"</formula>
    </cfRule>
  </conditionalFormatting>
  <conditionalFormatting sqref="BG625:BG626">
    <cfRule type="cellIs" priority="1988" operator="equal" aboveAverage="0" equalAverage="0" bottom="0" percent="0" rank="0" text="" dxfId="4301">
      <formula>"Not Assigned"</formula>
    </cfRule>
  </conditionalFormatting>
  <conditionalFormatting sqref="BG623:BG624">
    <cfRule type="cellIs" priority="1989" operator="equal" aboveAverage="0" equalAverage="0" bottom="0" percent="0" rank="0" text="" dxfId="4302">
      <formula>"Not Assigned"</formula>
    </cfRule>
  </conditionalFormatting>
  <conditionalFormatting sqref="BG621:BG622">
    <cfRule type="cellIs" priority="1990" operator="equal" aboveAverage="0" equalAverage="0" bottom="0" percent="0" rank="0" text="" dxfId="4303">
      <formula>"Not Assigned"</formula>
    </cfRule>
  </conditionalFormatting>
  <conditionalFormatting sqref="BG629">
    <cfRule type="cellIs" priority="1991" operator="equal" aboveAverage="0" equalAverage="0" bottom="0" percent="0" rank="0" text="" dxfId="4304">
      <formula>"Not Assigned"</formula>
    </cfRule>
  </conditionalFormatting>
  <conditionalFormatting sqref="BG627:BG628">
    <cfRule type="cellIs" priority="1992" operator="equal" aboveAverage="0" equalAverage="0" bottom="0" percent="0" rank="0" text="" dxfId="4305">
      <formula>"Not Assigned"</formula>
    </cfRule>
  </conditionalFormatting>
  <conditionalFormatting sqref="BG525:BG526">
    <cfRule type="cellIs" priority="1993" operator="equal" aboveAverage="0" equalAverage="0" bottom="0" percent="0" rank="0" text="" dxfId="4306">
      <formula>"Not Assigned"</formula>
    </cfRule>
  </conditionalFormatting>
  <conditionalFormatting sqref="BG636:BG640">
    <cfRule type="cellIs" priority="1994" operator="equal" aboveAverage="0" equalAverage="0" bottom="0" percent="0" rank="0" text="" dxfId="4307">
      <formula>"Not Assigned"</formula>
    </cfRule>
  </conditionalFormatting>
  <conditionalFormatting sqref="BG630:BG635">
    <cfRule type="cellIs" priority="1995" operator="equal" aboveAverage="0" equalAverage="0" bottom="0" percent="0" rank="0" text="" dxfId="4308">
      <formula>"Not Assigned"</formula>
    </cfRule>
  </conditionalFormatting>
  <conditionalFormatting sqref="BG641:BG644">
    <cfRule type="cellIs" priority="1996" operator="equal" aboveAverage="0" equalAverage="0" bottom="0" percent="0" rank="0" text="" dxfId="4309">
      <formula>"Not Assigned"</formula>
    </cfRule>
  </conditionalFormatting>
  <conditionalFormatting sqref="BG684:BG686 BG706:BG708 BG695:BG697 BG717:BG719 BG728:BG730 BG749:BG751 BG738:BG740 BG661:BG668 BG645:BG648 BG671:BG675 BG650:BG659">
    <cfRule type="cellIs" priority="1997" operator="equal" aboveAverage="0" equalAverage="0" bottom="0" percent="0" rank="0" text="" dxfId="4310">
      <formula>"Not Assigned"</formula>
    </cfRule>
  </conditionalFormatting>
  <conditionalFormatting sqref="BG676:BG683 BG760:BG764 BG687:BG694 BG698:BG705 BG709:BG716">
    <cfRule type="cellIs" priority="1998" operator="equal" aboveAverage="0" equalAverage="0" bottom="0" percent="0" rank="0" text="" dxfId="4311">
      <formula>"Not Assigned"</formula>
    </cfRule>
  </conditionalFormatting>
  <conditionalFormatting sqref="BG720:BG727 BG741:BG748 BG752:BG759">
    <cfRule type="cellIs" priority="1999" operator="equal" aboveAverage="0" equalAverage="0" bottom="0" percent="0" rank="0" text="" dxfId="4312">
      <formula>"Not Assigned"</formula>
    </cfRule>
  </conditionalFormatting>
  <conditionalFormatting sqref="BG660">
    <cfRule type="cellIs" priority="2000" operator="equal" aboveAverage="0" equalAverage="0" bottom="0" percent="0" rank="0" text="" dxfId="4313">
      <formula>"Not Assigned"</formula>
    </cfRule>
  </conditionalFormatting>
  <conditionalFormatting sqref="BG769:BG770">
    <cfRule type="cellIs" priority="2001" operator="equal" aboveAverage="0" equalAverage="0" bottom="0" percent="0" rank="0" text="" dxfId="4314">
      <formula>"Not Assigned"</formula>
    </cfRule>
  </conditionalFormatting>
  <conditionalFormatting sqref="BG767:BG768">
    <cfRule type="cellIs" priority="2002" operator="equal" aboveAverage="0" equalAverage="0" bottom="0" percent="0" rank="0" text="" dxfId="4315">
      <formula>"Not Assigned"</formula>
    </cfRule>
  </conditionalFormatting>
  <conditionalFormatting sqref="BG765:BG766">
    <cfRule type="cellIs" priority="2003" operator="equal" aboveAverage="0" equalAverage="0" bottom="0" percent="0" rank="0" text="" dxfId="4316">
      <formula>"Not Assigned"</formula>
    </cfRule>
  </conditionalFormatting>
  <conditionalFormatting sqref="BG773">
    <cfRule type="cellIs" priority="2004" operator="equal" aboveAverage="0" equalAverage="0" bottom="0" percent="0" rank="0" text="" dxfId="4317">
      <formula>"Not Assigned"</formula>
    </cfRule>
  </conditionalFormatting>
  <conditionalFormatting sqref="BG771:BG772">
    <cfRule type="cellIs" priority="2005" operator="equal" aboveAverage="0" equalAverage="0" bottom="0" percent="0" rank="0" text="" dxfId="4318">
      <formula>"Not Assigned"</formula>
    </cfRule>
  </conditionalFormatting>
  <conditionalFormatting sqref="BG669:BG670">
    <cfRule type="cellIs" priority="2006" operator="equal" aboveAverage="0" equalAverage="0" bottom="0" percent="0" rank="0" text="" dxfId="4319">
      <formula>"Not Assigned"</formula>
    </cfRule>
  </conditionalFormatting>
  <conditionalFormatting sqref="BG780:BG784">
    <cfRule type="cellIs" priority="2007" operator="equal" aboveAverage="0" equalAverage="0" bottom="0" percent="0" rank="0" text="" dxfId="4320">
      <formula>"Not Assigned"</formula>
    </cfRule>
  </conditionalFormatting>
  <conditionalFormatting sqref="BG774:BG779">
    <cfRule type="cellIs" priority="2008" operator="equal" aboveAverage="0" equalAverage="0" bottom="0" percent="0" rank="0" text="" dxfId="4321">
      <formula>"Not Assigned"</formula>
    </cfRule>
  </conditionalFormatting>
  <conditionalFormatting sqref="BG785:BG791">
    <cfRule type="cellIs" priority="2009" operator="equal" aboveAverage="0" equalAverage="0" bottom="0" percent="0" rank="0" text="" dxfId="4322">
      <formula>"Not Assigned"</formula>
    </cfRule>
  </conditionalFormatting>
  <conditionalFormatting sqref="BG830:BG832 BG852:BG854 BG841:BG843 BG863:BG865 BG874:BG876 BG895:BG897 BG807:BG814 BG792:BG797 BG817:BG821 BG799:BG805">
    <cfRule type="cellIs" priority="2010" operator="equal" aboveAverage="0" equalAverage="0" bottom="0" percent="0" rank="0" text="" dxfId="4323">
      <formula>"Not Assigned"</formula>
    </cfRule>
  </conditionalFormatting>
  <conditionalFormatting sqref="BG822:BG829 BG906:BG910 BG833:BG840 BG844:BG851 BG855:BG862">
    <cfRule type="cellIs" priority="2011" operator="equal" aboveAverage="0" equalAverage="0" bottom="0" percent="0" rank="0" text="" dxfId="4324">
      <formula>"Not Assigned"</formula>
    </cfRule>
  </conditionalFormatting>
  <conditionalFormatting sqref="BG866:BG873 BG877:BG884 BG887:BG894 BG898:BG905">
    <cfRule type="cellIs" priority="2012" operator="equal" aboveAverage="0" equalAverage="0" bottom="0" percent="0" rank="0" text="" dxfId="4325">
      <formula>"Not Assigned"</formula>
    </cfRule>
  </conditionalFormatting>
  <conditionalFormatting sqref="BG806">
    <cfRule type="cellIs" priority="2013" operator="equal" aboveAverage="0" equalAverage="0" bottom="0" percent="0" rank="0" text="" dxfId="4326">
      <formula>"Not Assigned"</formula>
    </cfRule>
  </conditionalFormatting>
  <conditionalFormatting sqref="BG915:BG916">
    <cfRule type="cellIs" priority="2014" operator="equal" aboveAverage="0" equalAverage="0" bottom="0" percent="0" rank="0" text="" dxfId="4327">
      <formula>"Not Assigned"</formula>
    </cfRule>
  </conditionalFormatting>
  <conditionalFormatting sqref="BG913:BG914">
    <cfRule type="cellIs" priority="2015" operator="equal" aboveAverage="0" equalAverage="0" bottom="0" percent="0" rank="0" text="" dxfId="4328">
      <formula>"Not Assigned"</formula>
    </cfRule>
  </conditionalFormatting>
  <conditionalFormatting sqref="BG911:BG912">
    <cfRule type="cellIs" priority="2016" operator="equal" aboveAverage="0" equalAverage="0" bottom="0" percent="0" rank="0" text="" dxfId="4329">
      <formula>"Not Assigned"</formula>
    </cfRule>
  </conditionalFormatting>
  <conditionalFormatting sqref="BG919">
    <cfRule type="cellIs" priority="2017" operator="equal" aboveAverage="0" equalAverage="0" bottom="0" percent="0" rank="0" text="" dxfId="4330">
      <formula>"Not Assigned"</formula>
    </cfRule>
  </conditionalFormatting>
  <conditionalFormatting sqref="BG917:BG918">
    <cfRule type="cellIs" priority="2018" operator="equal" aboveAverage="0" equalAverage="0" bottom="0" percent="0" rank="0" text="" dxfId="4331">
      <formula>"Not Assigned"</formula>
    </cfRule>
  </conditionalFormatting>
  <conditionalFormatting sqref="BG815:BG816">
    <cfRule type="cellIs" priority="2019" operator="equal" aboveAverage="0" equalAverage="0" bottom="0" percent="0" rank="0" text="" dxfId="4332">
      <formula>"Not Assigned"</formula>
    </cfRule>
  </conditionalFormatting>
  <conditionalFormatting sqref="BG926:BG930">
    <cfRule type="cellIs" priority="2020" operator="equal" aboveAverage="0" equalAverage="0" bottom="0" percent="0" rank="0" text="" dxfId="4333">
      <formula>"Not Assigned"</formula>
    </cfRule>
  </conditionalFormatting>
  <conditionalFormatting sqref="BG920:BG925">
    <cfRule type="cellIs" priority="2021" operator="equal" aboveAverage="0" equalAverage="0" bottom="0" percent="0" rank="0" text="" dxfId="4334">
      <formula>"Not Assigned"</formula>
    </cfRule>
  </conditionalFormatting>
  <conditionalFormatting sqref="BG931:BG934">
    <cfRule type="cellIs" priority="2022" operator="equal" aboveAverage="0" equalAverage="0" bottom="0" percent="0" rank="0" text="" dxfId="4335">
      <formula>"Not Assigned"</formula>
    </cfRule>
  </conditionalFormatting>
  <conditionalFormatting sqref="BG977:BG979 BG999:BG1001 BG988:BG990 BG1010:BG1012 BG1021:BG1023 BG1042:BG1044 BG1032:BG1034 BG954:BG961 BG935:BG946 BG964:BG968 BG951:BG952">
    <cfRule type="cellIs" priority="2023" operator="equal" aboveAverage="0" equalAverage="0" bottom="0" percent="0" rank="0" text="" dxfId="4336">
      <formula>"Not Assigned"</formula>
    </cfRule>
  </conditionalFormatting>
  <conditionalFormatting sqref="BG969:BG976 BG1053:BG1057 BG980:BG987 BG991:BG998 BG1002:BG1009">
    <cfRule type="cellIs" priority="2024" operator="equal" aboveAverage="0" equalAverage="0" bottom="0" percent="0" rank="0" text="" dxfId="4337">
      <formula>"Not Assigned"</formula>
    </cfRule>
  </conditionalFormatting>
  <conditionalFormatting sqref="BG1013:BG1020 BG1024:BG1031 BG1045:BG1052">
    <cfRule type="cellIs" priority="2025" operator="equal" aboveAverage="0" equalAverage="0" bottom="0" percent="0" rank="0" text="" dxfId="4338">
      <formula>"Not Assigned"</formula>
    </cfRule>
  </conditionalFormatting>
  <conditionalFormatting sqref="BG953">
    <cfRule type="cellIs" priority="2026" operator="equal" aboveAverage="0" equalAverage="0" bottom="0" percent="0" rank="0" text="" dxfId="4339">
      <formula>"Not Assigned"</formula>
    </cfRule>
  </conditionalFormatting>
  <conditionalFormatting sqref="BG1062:BG1063">
    <cfRule type="cellIs" priority="2027" operator="equal" aboveAverage="0" equalAverage="0" bottom="0" percent="0" rank="0" text="" dxfId="4340">
      <formula>"Not Assigned"</formula>
    </cfRule>
  </conditionalFormatting>
  <conditionalFormatting sqref="BG1060:BG1061">
    <cfRule type="cellIs" priority="2028" operator="equal" aboveAverage="0" equalAverage="0" bottom="0" percent="0" rank="0" text="" dxfId="4341">
      <formula>"Not Assigned"</formula>
    </cfRule>
  </conditionalFormatting>
  <conditionalFormatting sqref="BG1058:BG1059">
    <cfRule type="cellIs" priority="2029" operator="equal" aboveAverage="0" equalAverage="0" bottom="0" percent="0" rank="0" text="" dxfId="4342">
      <formula>"Not Assigned"</formula>
    </cfRule>
  </conditionalFormatting>
  <conditionalFormatting sqref="BG1066">
    <cfRule type="cellIs" priority="2030" operator="equal" aboveAverage="0" equalAverage="0" bottom="0" percent="0" rank="0" text="" dxfId="4343">
      <formula>"Not Assigned"</formula>
    </cfRule>
  </conditionalFormatting>
  <conditionalFormatting sqref="BG1064:BG1065">
    <cfRule type="cellIs" priority="2031" operator="equal" aboveAverage="0" equalAverage="0" bottom="0" percent="0" rank="0" text="" dxfId="4344">
      <formula>"Not Assigned"</formula>
    </cfRule>
  </conditionalFormatting>
  <conditionalFormatting sqref="BG962:BG963">
    <cfRule type="cellIs" priority="2032" operator="equal" aboveAverage="0" equalAverage="0" bottom="0" percent="0" rank="0" text="" dxfId="4345">
      <formula>"Not Assigned"</formula>
    </cfRule>
  </conditionalFormatting>
  <conditionalFormatting sqref="BG1073:BG1077">
    <cfRule type="cellIs" priority="2033" operator="equal" aboveAverage="0" equalAverage="0" bottom="0" percent="0" rank="0" text="" dxfId="4346">
      <formula>"Not Assigned"</formula>
    </cfRule>
  </conditionalFormatting>
  <conditionalFormatting sqref="BG1067:BG1072">
    <cfRule type="cellIs" priority="2034" operator="equal" aboveAverage="0" equalAverage="0" bottom="0" percent="0" rank="0" text="" dxfId="4347">
      <formula>"Not Assigned"</formula>
    </cfRule>
  </conditionalFormatting>
  <conditionalFormatting sqref="BG1078:BG1083">
    <cfRule type="cellIs" priority="2035" operator="equal" aboveAverage="0" equalAverage="0" bottom="0" percent="0" rank="0" text="" dxfId="4348">
      <formula>"Not Assigned"</formula>
    </cfRule>
  </conditionalFormatting>
  <conditionalFormatting sqref="BG1086:BG1098 BG1100:BG1101">
    <cfRule type="cellIs" priority="2036" operator="equal" aboveAverage="0" equalAverage="0" bottom="0" percent="0" rank="0" text="" dxfId="4349">
      <formula>"Not Assigned"</formula>
    </cfRule>
  </conditionalFormatting>
  <conditionalFormatting sqref="BG947:BG949">
    <cfRule type="cellIs" priority="2037" operator="equal" aboveAverage="0" equalAverage="0" bottom="0" percent="0" rank="0" text="" dxfId="4350">
      <formula>"Not Assigned"</formula>
    </cfRule>
  </conditionalFormatting>
  <conditionalFormatting sqref="BG341:BG342 BG369:BG374 BG399:BG400 BG405:BG407 BG309:BG314 BG379:BG384">
    <cfRule type="cellIs" priority="2038" operator="equal" aboveAverage="0" equalAverage="0" bottom="0" percent="0" rank="0" text="" dxfId="4351">
      <formula>"Not Assigned"</formula>
    </cfRule>
  </conditionalFormatting>
  <conditionalFormatting sqref="BG359:BG366">
    <cfRule type="cellIs" priority="2039" operator="equal" aboveAverage="0" equalAverage="0" bottom="0" percent="0" rank="0" text="" dxfId="4352">
      <formula>"Not Assigned"</formula>
    </cfRule>
  </conditionalFormatting>
  <conditionalFormatting sqref="BG387:BG388">
    <cfRule type="cellIs" priority="2040" operator="equal" aboveAverage="0" equalAverage="0" bottom="0" percent="0" rank="0" text="" dxfId="4353">
      <formula>"Not Assigned"</formula>
    </cfRule>
  </conditionalFormatting>
  <conditionalFormatting sqref="BG353:BG356">
    <cfRule type="cellIs" priority="2041" operator="equal" aboveAverage="0" equalAverage="0" bottom="0" percent="0" rank="0" text="" dxfId="4354">
      <formula>"Not Assigned"</formula>
    </cfRule>
  </conditionalFormatting>
  <conditionalFormatting sqref="BG351:BG352">
    <cfRule type="cellIs" priority="2042" operator="equal" aboveAverage="0" equalAverage="0" bottom="0" percent="0" rank="0" text="" dxfId="4355">
      <formula>"Not Assigned"</formula>
    </cfRule>
  </conditionalFormatting>
  <conditionalFormatting sqref="BG375:BG376">
    <cfRule type="cellIs" priority="2043" operator="equal" aboveAverage="0" equalAverage="0" bottom="0" percent="0" rank="0" text="" dxfId="4356">
      <formula>"Not Assigned"</formula>
    </cfRule>
  </conditionalFormatting>
  <conditionalFormatting sqref="BG448:BG449">
    <cfRule type="cellIs" priority="2044" operator="equal" aboveAverage="0" equalAverage="0" bottom="0" percent="0" rank="0" text="" dxfId="4357">
      <formula>"Not Assigned"</formula>
    </cfRule>
  </conditionalFormatting>
  <conditionalFormatting sqref="BG420:BG421 BG424:BG427">
    <cfRule type="cellIs" priority="2045" operator="equal" aboveAverage="0" equalAverage="0" bottom="0" percent="0" rank="0" text="" dxfId="4358">
      <formula>"Not Assigned"</formula>
    </cfRule>
  </conditionalFormatting>
  <conditionalFormatting sqref="BG428:BG429">
    <cfRule type="cellIs" priority="2046" operator="equal" aboveAverage="0" equalAverage="0" bottom="0" percent="0" rank="0" text="" dxfId="4359">
      <formula>"Not Assigned"</formula>
    </cfRule>
  </conditionalFormatting>
  <conditionalFormatting sqref="BG430:BG431">
    <cfRule type="cellIs" priority="2047" operator="equal" aboveAverage="0" equalAverage="0" bottom="0" percent="0" rank="0" text="" dxfId="4360">
      <formula>"Not Assigned"</formula>
    </cfRule>
  </conditionalFormatting>
  <conditionalFormatting sqref="BG432:BG433">
    <cfRule type="cellIs" priority="2048" operator="equal" aboveAverage="0" equalAverage="0" bottom="0" percent="0" rank="0" text="" dxfId="4361">
      <formula>"Not Assigned"</formula>
    </cfRule>
  </conditionalFormatting>
  <conditionalFormatting sqref="BG434:BG435">
    <cfRule type="cellIs" priority="2049" operator="equal" aboveAverage="0" equalAverage="0" bottom="0" percent="0" rank="0" text="" dxfId="4362">
      <formula>"Not Assigned"</formula>
    </cfRule>
  </conditionalFormatting>
  <conditionalFormatting sqref="BG436:BG437">
    <cfRule type="cellIs" priority="2050" operator="equal" aboveAverage="0" equalAverage="0" bottom="0" percent="0" rank="0" text="" dxfId="4363">
      <formula>"Not Assigned"</formula>
    </cfRule>
  </conditionalFormatting>
  <conditionalFormatting sqref="BG438:BG439">
    <cfRule type="cellIs" priority="2051" operator="equal" aboveAverage="0" equalAverage="0" bottom="0" percent="0" rank="0" text="" dxfId="4364">
      <formula>"Not Assigned"</formula>
    </cfRule>
  </conditionalFormatting>
  <conditionalFormatting sqref="BG440:BG441">
    <cfRule type="cellIs" priority="2052" operator="equal" aboveAverage="0" equalAverage="0" bottom="0" percent="0" rank="0" text="" dxfId="4365">
      <formula>"Not Assigned"</formula>
    </cfRule>
  </conditionalFormatting>
  <conditionalFormatting sqref="BG446:BG447">
    <cfRule type="cellIs" priority="2053" operator="equal" aboveAverage="0" equalAverage="0" bottom="0" percent="0" rank="0" text="" dxfId="4366">
      <formula>"Not Assigned"</formula>
    </cfRule>
  </conditionalFormatting>
  <conditionalFormatting sqref="BG442:BG443">
    <cfRule type="cellIs" priority="2054" operator="equal" aboveAverage="0" equalAverage="0" bottom="0" percent="0" rank="0" text="" dxfId="4367">
      <formula>"Not Assigned"</formula>
    </cfRule>
  </conditionalFormatting>
  <conditionalFormatting sqref="BG444:BG445">
    <cfRule type="cellIs" priority="2055" operator="equal" aboveAverage="0" equalAverage="0" bottom="0" percent="0" rank="0" text="" dxfId="4368">
      <formula>"Not Assigned"</formula>
    </cfRule>
  </conditionalFormatting>
  <conditionalFormatting sqref="BG450">
    <cfRule type="cellIs" priority="2056" operator="equal" aboveAverage="0" equalAverage="0" bottom="0" percent="0" rank="0" text="" dxfId="4369">
      <formula>"Not Assigned"</formula>
    </cfRule>
  </conditionalFormatting>
  <conditionalFormatting sqref="BG451:BG455">
    <cfRule type="cellIs" priority="2057" operator="equal" aboveAverage="0" equalAverage="0" bottom="0" percent="0" rank="0" text="" dxfId="4370">
      <formula>"Not Assigned"</formula>
    </cfRule>
  </conditionalFormatting>
  <conditionalFormatting sqref="BG422:BG423">
    <cfRule type="cellIs" priority="2058" operator="equal" aboveAverage="0" equalAverage="0" bottom="0" percent="0" rank="0" text="" dxfId="4371">
      <formula>"Not Assigned"</formula>
    </cfRule>
  </conditionalFormatting>
  <conditionalFormatting sqref="BG459:BG460">
    <cfRule type="cellIs" priority="2059" operator="equal" aboveAverage="0" equalAverage="0" bottom="0" percent="0" rank="0" text="" dxfId="4372">
      <formula>"Not Assigned"</formula>
    </cfRule>
  </conditionalFormatting>
  <conditionalFormatting sqref="BG461:BG462">
    <cfRule type="cellIs" priority="2060" operator="equal" aboveAverage="0" equalAverage="0" bottom="0" percent="0" rank="0" text="" dxfId="4373">
      <formula>"Not Assigned"</formula>
    </cfRule>
  </conditionalFormatting>
  <conditionalFormatting sqref="BG463:BG464">
    <cfRule type="cellIs" priority="2061" operator="equal" aboveAverage="0" equalAverage="0" bottom="0" percent="0" rank="0" text="" dxfId="4374">
      <formula>"Not Assigned"</formula>
    </cfRule>
  </conditionalFormatting>
  <conditionalFormatting sqref="BG357">
    <cfRule type="cellIs" priority="2062" operator="equal" aboveAverage="0" equalAverage="0" bottom="0" percent="0" rank="0" text="" dxfId="4375">
      <formula>"Not Assigned"</formula>
    </cfRule>
  </conditionalFormatting>
  <conditionalFormatting sqref="BG367">
    <cfRule type="cellIs" priority="2063" operator="equal" aboveAverage="0" equalAverage="0" bottom="0" percent="0" rank="0" text="" dxfId="4376">
      <formula>"Not Assigned"</formula>
    </cfRule>
  </conditionalFormatting>
  <conditionalFormatting sqref="BG377">
    <cfRule type="cellIs" priority="2064" operator="equal" aboveAverage="0" equalAverage="0" bottom="0" percent="0" rank="0" text="" dxfId="4377">
      <formula>"Not Assigned"</formula>
    </cfRule>
  </conditionalFormatting>
  <conditionalFormatting sqref="BG416:BG417">
    <cfRule type="cellIs" priority="2065" operator="equal" aboveAverage="0" equalAverage="0" bottom="0" percent="0" rank="0" text="" dxfId="4378">
      <formula>"Not Assigned"</formula>
    </cfRule>
  </conditionalFormatting>
  <conditionalFormatting sqref="BG418">
    <cfRule type="cellIs" priority="2066" operator="equal" aboveAverage="0" equalAverage="0" bottom="0" percent="0" rank="0" text="" dxfId="4379">
      <formula>"Not Assigned"</formula>
    </cfRule>
  </conditionalFormatting>
  <conditionalFormatting sqref="BG456:BG457">
    <cfRule type="cellIs" priority="2067" operator="equal" aboveAverage="0" equalAverage="0" bottom="0" percent="0" rank="0" text="" dxfId="4380">
      <formula>"Not Assigned"</formula>
    </cfRule>
  </conditionalFormatting>
  <conditionalFormatting sqref="BG497:BG499">
    <cfRule type="cellIs" priority="2068" operator="equal" aboveAverage="0" equalAverage="0" bottom="0" percent="0" rank="0" text="" dxfId="4381">
      <formula>"Not Assigned"</formula>
    </cfRule>
  </conditionalFormatting>
  <conditionalFormatting sqref="BG485">
    <cfRule type="cellIs" priority="2069" operator="equal" aboveAverage="0" equalAverage="0" bottom="0" percent="0" rank="0" text="" dxfId="4382">
      <formula>"Not Assigned"</formula>
    </cfRule>
  </conditionalFormatting>
  <conditionalFormatting sqref="BG389">
    <cfRule type="cellIs" priority="2070" operator="equal" aboveAverage="0" equalAverage="0" bottom="0" percent="0" rank="0" text="" dxfId="4383">
      <formula>"Not Assigned"</formula>
    </cfRule>
  </conditionalFormatting>
  <conditionalFormatting sqref="BG390">
    <cfRule type="cellIs" priority="2071" operator="equal" aboveAverage="0" equalAverage="0" bottom="0" percent="0" rank="0" text="" dxfId="4384">
      <formula>"Not Assigned"</formula>
    </cfRule>
  </conditionalFormatting>
  <conditionalFormatting sqref="BG391:BG394">
    <cfRule type="cellIs" priority="2072" operator="equal" aboveAverage="0" equalAverage="0" bottom="0" percent="0" rank="0" text="" dxfId="4385">
      <formula>"Not Assigned"</formula>
    </cfRule>
  </conditionalFormatting>
  <conditionalFormatting sqref="BG219">
    <cfRule type="cellIs" priority="2073" operator="equal" aboveAverage="0" equalAverage="0" bottom="0" percent="0" rank="0" text="" dxfId="4386">
      <formula>"Not Assigned"</formula>
    </cfRule>
  </conditionalFormatting>
  <conditionalFormatting sqref="BG401:BG402">
    <cfRule type="cellIs" priority="2074" operator="equal" aboveAverage="0" equalAverage="0" bottom="0" percent="0" rank="0" text="" dxfId="4387">
      <formula>"Not Assigned"</formula>
    </cfRule>
  </conditionalFormatting>
  <conditionalFormatting sqref="BG403:BG404">
    <cfRule type="cellIs" priority="2075" operator="equal" aboveAverage="0" equalAverage="0" bottom="0" percent="0" rank="0" text="" dxfId="4388">
      <formula>"Not Assigned"</formula>
    </cfRule>
  </conditionalFormatting>
  <conditionalFormatting sqref="BG408">
    <cfRule type="cellIs" priority="2076" operator="equal" aboveAverage="0" equalAverage="0" bottom="0" percent="0" rank="0" text="" dxfId="4389">
      <formula>"Not Assigned"</formula>
    </cfRule>
  </conditionalFormatting>
  <conditionalFormatting sqref="BG409">
    <cfRule type="cellIs" priority="2077" operator="equal" aboveAverage="0" equalAverage="0" bottom="0" percent="0" rank="0" text="" dxfId="4390">
      <formula>"Not Assigned"</formula>
    </cfRule>
  </conditionalFormatting>
  <conditionalFormatting sqref="BG410:BG415">
    <cfRule type="cellIs" priority="2078" operator="equal" aboveAverage="0" equalAverage="0" bottom="0" percent="0" rank="0" text="" dxfId="4391">
      <formula>"Not Assigned"</formula>
    </cfRule>
  </conditionalFormatting>
  <conditionalFormatting sqref="BG207">
    <cfRule type="cellIs" priority="2079" operator="equal" aboveAverage="0" equalAverage="0" bottom="0" percent="0" rank="0" text="" dxfId="4392">
      <formula>"Not Assigned"</formula>
    </cfRule>
  </conditionalFormatting>
  <conditionalFormatting sqref="BG321:BG326">
    <cfRule type="cellIs" priority="2080" operator="equal" aboveAverage="0" equalAverage="0" bottom="0" percent="0" rank="0" text="" dxfId="4393">
      <formula>"Not Assigned"</formula>
    </cfRule>
  </conditionalFormatting>
  <conditionalFormatting sqref="BG486">
    <cfRule type="cellIs" priority="2081" operator="equal" aboveAverage="0" equalAverage="0" bottom="0" percent="0" rank="0" text="" dxfId="4394">
      <formula>"Not Assigned"</formula>
    </cfRule>
  </conditionalFormatting>
  <conditionalFormatting sqref="BG487">
    <cfRule type="cellIs" priority="2082" operator="equal" aboveAverage="0" equalAverage="0" bottom="0" percent="0" rank="0" text="" dxfId="4395">
      <formula>"Not Assigned"</formula>
    </cfRule>
  </conditionalFormatting>
  <conditionalFormatting sqref="BG488">
    <cfRule type="cellIs" priority="2083" operator="equal" aboveAverage="0" equalAverage="0" bottom="0" percent="0" rank="0" text="" dxfId="4396">
      <formula>"Not Assigned"</formula>
    </cfRule>
  </conditionalFormatting>
  <conditionalFormatting sqref="BG491:BG492">
    <cfRule type="cellIs" priority="2084" operator="equal" aboveAverage="0" equalAverage="0" bottom="0" percent="0" rank="0" text="" dxfId="4397">
      <formula>"Not Assigned"</formula>
    </cfRule>
  </conditionalFormatting>
  <conditionalFormatting sqref="BG493:BG494">
    <cfRule type="cellIs" priority="2085" operator="equal" aboveAverage="0" equalAverage="0" bottom="0" percent="0" rank="0" text="" dxfId="4398">
      <formula>"Not Assigned"</formula>
    </cfRule>
  </conditionalFormatting>
  <conditionalFormatting sqref="BG213">
    <cfRule type="cellIs" priority="2086" operator="equal" aboveAverage="0" equalAverage="0" bottom="0" percent="0" rank="0" text="" dxfId="4399">
      <formula>"Not Assigned"</formula>
    </cfRule>
  </conditionalFormatting>
  <conditionalFormatting sqref="BG214">
    <cfRule type="cellIs" priority="2087" operator="equal" aboveAverage="0" equalAverage="0" bottom="0" percent="0" rank="0" text="" dxfId="4400">
      <formula>"Not Assigned"</formula>
    </cfRule>
  </conditionalFormatting>
  <conditionalFormatting sqref="BG220">
    <cfRule type="cellIs" priority="2088" operator="equal" aboveAverage="0" equalAverage="0" bottom="0" percent="0" rank="0" text="" dxfId="4401">
      <formula>"Not Assigned"</formula>
    </cfRule>
  </conditionalFormatting>
  <conditionalFormatting sqref="BG220">
    <cfRule type="cellIs" priority="2089" operator="equal" aboveAverage="0" equalAverage="0" bottom="0" percent="0" rank="0" text="" dxfId="4402">
      <formula>"Not Assigned"</formula>
    </cfRule>
  </conditionalFormatting>
  <conditionalFormatting sqref="BG221">
    <cfRule type="cellIs" priority="2090" operator="equal" aboveAverage="0" equalAverage="0" bottom="0" percent="0" rank="0" text="" dxfId="4403">
      <formula>"Not Assigned"</formula>
    </cfRule>
  </conditionalFormatting>
  <conditionalFormatting sqref="BG221">
    <cfRule type="cellIs" priority="2091" operator="equal" aboveAverage="0" equalAverage="0" bottom="0" percent="0" rank="0" text="" dxfId="4404">
      <formula>"Not Assigned"</formula>
    </cfRule>
  </conditionalFormatting>
  <conditionalFormatting sqref="BG315:BG320">
    <cfRule type="cellIs" priority="2092" operator="equal" aboveAverage="0" equalAverage="0" bottom="0" percent="0" rank="0" text="" dxfId="4405">
      <formula>"Not Assigned"</formula>
    </cfRule>
  </conditionalFormatting>
  <conditionalFormatting sqref="BG343:BG344">
    <cfRule type="cellIs" priority="2093" operator="equal" aboveAverage="0" equalAverage="0" bottom="0" percent="0" rank="0" text="" dxfId="4406">
      <formula>"Not Assigned"</formula>
    </cfRule>
  </conditionalFormatting>
  <conditionalFormatting sqref="BG327:BG332">
    <cfRule type="cellIs" priority="2094" operator="equal" aboveAverage="0" equalAverage="0" bottom="0" percent="0" rank="0" text="" dxfId="4407">
      <formula>"Not Assigned"</formula>
    </cfRule>
  </conditionalFormatting>
  <conditionalFormatting sqref="BG333:BG338">
    <cfRule type="cellIs" priority="2095" operator="equal" aboveAverage="0" equalAverage="0" bottom="0" percent="0" rank="0" text="" dxfId="4408">
      <formula>"Not Assigned"</formula>
    </cfRule>
  </conditionalFormatting>
  <conditionalFormatting sqref="BG339:BG340">
    <cfRule type="cellIs" priority="2096" operator="equal" aboveAverage="0" equalAverage="0" bottom="0" percent="0" rank="0" text="" dxfId="4409">
      <formula>"Not Assigned"</formula>
    </cfRule>
  </conditionalFormatting>
  <conditionalFormatting sqref="BG385">
    <cfRule type="cellIs" priority="2097" operator="equal" aboveAverage="0" equalAverage="0" bottom="0" percent="0" rank="0" text="" dxfId="4410">
      <formula>"Not Assigned"</formula>
    </cfRule>
  </conditionalFormatting>
  <conditionalFormatting sqref="BG386">
    <cfRule type="cellIs" priority="2098" operator="equal" aboveAverage="0" equalAverage="0" bottom="0" percent="0" rank="0" text="" dxfId="4411">
      <formula>"Not Assigned"</formula>
    </cfRule>
  </conditionalFormatting>
  <conditionalFormatting sqref="BG345:BG350">
    <cfRule type="cellIs" priority="2099" operator="equal" aboveAverage="0" equalAverage="0" bottom="0" percent="0" rank="0" text="" dxfId="4412">
      <formula>"Not Assigned"</formula>
    </cfRule>
  </conditionalFormatting>
  <conditionalFormatting sqref="BG489:BG490 BG495:BG496">
    <cfRule type="cellIs" priority="2100" operator="equal" aboveAverage="0" equalAverage="0" bottom="0" percent="0" rank="0" text="" dxfId="4413">
      <formula>"Not Assigned"</formula>
    </cfRule>
  </conditionalFormatting>
  <conditionalFormatting sqref="BG465:BG466 BG471:BG472">
    <cfRule type="cellIs" priority="2101" operator="equal" aboveAverage="0" equalAverage="0" bottom="0" percent="0" rank="0" text="" dxfId="4414">
      <formula>"Not Assigned"</formula>
    </cfRule>
  </conditionalFormatting>
  <conditionalFormatting sqref="BG467:BG468">
    <cfRule type="cellIs" priority="2102" operator="equal" aboveAverage="0" equalAverage="0" bottom="0" percent="0" rank="0" text="" dxfId="4415">
      <formula>"Not Assigned"</formula>
    </cfRule>
  </conditionalFormatting>
  <conditionalFormatting sqref="BG469:BG470">
    <cfRule type="cellIs" priority="2103" operator="equal" aboveAverage="0" equalAverage="0" bottom="0" percent="0" rank="0" text="" dxfId="4416">
      <formula>"Not Assigned"</formula>
    </cfRule>
  </conditionalFormatting>
  <conditionalFormatting sqref="BG473:BG474">
    <cfRule type="cellIs" priority="2104" operator="equal" aboveAverage="0" equalAverage="0" bottom="0" percent="0" rank="0" text="" dxfId="4417">
      <formula>"Not Assigned"</formula>
    </cfRule>
  </conditionalFormatting>
  <conditionalFormatting sqref="BG475:BG476">
    <cfRule type="cellIs" priority="2105" operator="equal" aboveAverage="0" equalAverage="0" bottom="0" percent="0" rank="0" text="" dxfId="4418">
      <formula>"Not Assigned"</formula>
    </cfRule>
  </conditionalFormatting>
  <conditionalFormatting sqref="BG477:BG480">
    <cfRule type="cellIs" priority="2106" operator="equal" aboveAverage="0" equalAverage="0" bottom="0" percent="0" rank="0" text="" dxfId="4419">
      <formula>"Not Assigned"</formula>
    </cfRule>
  </conditionalFormatting>
  <conditionalFormatting sqref="BG395:BG396">
    <cfRule type="cellIs" priority="2107" operator="equal" aboveAverage="0" equalAverage="0" bottom="0" percent="0" rank="0" text="" dxfId="4420">
      <formula>"Not Assigned"</formula>
    </cfRule>
  </conditionalFormatting>
  <conditionalFormatting sqref="BG397">
    <cfRule type="cellIs" priority="2108" operator="equal" aboveAverage="0" equalAverage="0" bottom="0" percent="0" rank="0" text="" dxfId="4421">
      <formula>"Not Assigned"</formula>
    </cfRule>
  </conditionalFormatting>
  <conditionalFormatting sqref="BG398">
    <cfRule type="cellIs" priority="2109" operator="equal" aboveAverage="0" equalAverage="0" bottom="0" percent="0" rank="0" text="" dxfId="4422">
      <formula>"Not Assigned"</formula>
    </cfRule>
  </conditionalFormatting>
  <conditionalFormatting sqref="BG215">
    <cfRule type="cellIs" priority="2110" operator="equal" aboveAverage="0" equalAverage="0" bottom="0" percent="0" rank="0" text="" dxfId="4423">
      <formula>"Not Assigned"</formula>
    </cfRule>
  </conditionalFormatting>
  <conditionalFormatting sqref="BG244">
    <cfRule type="cellIs" priority="2111" operator="equal" aboveAverage="0" equalAverage="0" bottom="0" percent="0" rank="0" text="" dxfId="4424">
      <formula>"Not Assigned"</formula>
    </cfRule>
  </conditionalFormatting>
  <conditionalFormatting sqref="BG226:BG227">
    <cfRule type="cellIs" priority="2112" operator="equal" aboveAverage="0" equalAverage="0" bottom="0" percent="0" rank="0" text="" dxfId="4425">
      <formula>"Not Assigned"</formula>
    </cfRule>
  </conditionalFormatting>
  <conditionalFormatting sqref="BG226:BG227">
    <cfRule type="cellIs" priority="2113" operator="equal" aboveAverage="0" equalAverage="0" bottom="0" percent="0" rank="0" text="" dxfId="4426">
      <formula>"Not Assigned"</formula>
    </cfRule>
  </conditionalFormatting>
  <conditionalFormatting sqref="BG245">
    <cfRule type="cellIs" priority="2114" operator="equal" aboveAverage="0" equalAverage="0" bottom="0" percent="0" rank="0" text="" dxfId="4427">
      <formula>"Not Assigned"</formula>
    </cfRule>
  </conditionalFormatting>
  <conditionalFormatting sqref="BG238">
    <cfRule type="cellIs" priority="2115" operator="equal" aboveAverage="0" equalAverage="0" bottom="0" percent="0" rank="0" text="" dxfId="4428">
      <formula>"Not Assigned"</formula>
    </cfRule>
  </conditionalFormatting>
  <conditionalFormatting sqref="BG244">
    <cfRule type="cellIs" priority="2116" operator="equal" aboveAverage="0" equalAverage="0" bottom="0" percent="0" rank="0" text="" dxfId="4429">
      <formula>"Not Assigned"</formula>
    </cfRule>
  </conditionalFormatting>
  <conditionalFormatting sqref="BG245">
    <cfRule type="cellIs" priority="2117" operator="equal" aboveAverage="0" equalAverage="0" bottom="0" percent="0" rank="0" text="" dxfId="4430">
      <formula>"Not Assigned"</formula>
    </cfRule>
  </conditionalFormatting>
  <conditionalFormatting sqref="BG239">
    <cfRule type="cellIs" priority="2118" operator="equal" aboveAverage="0" equalAverage="0" bottom="0" percent="0" rank="0" text="" dxfId="4431">
      <formula>"Not Assigned"</formula>
    </cfRule>
  </conditionalFormatting>
  <conditionalFormatting sqref="BG229">
    <cfRule type="cellIs" priority="2119" operator="equal" aboveAverage="0" equalAverage="0" bottom="0" percent="0" rank="0" text="" dxfId="4432">
      <formula>"Not Assigned"</formula>
    </cfRule>
  </conditionalFormatting>
  <conditionalFormatting sqref="BG230">
    <cfRule type="cellIs" priority="2120" operator="equal" aboveAverage="0" equalAverage="0" bottom="0" percent="0" rank="0" text="" dxfId="4433">
      <formula>"Not Assigned"</formula>
    </cfRule>
  </conditionalFormatting>
  <conditionalFormatting sqref="BG235">
    <cfRule type="cellIs" priority="2121" operator="equal" aboveAverage="0" equalAverage="0" bottom="0" percent="0" rank="0" text="" dxfId="4434">
      <formula>"Not Assigned"</formula>
    </cfRule>
  </conditionalFormatting>
  <conditionalFormatting sqref="BG236">
    <cfRule type="cellIs" priority="2122" operator="equal" aboveAverage="0" equalAverage="0" bottom="0" percent="0" rank="0" text="" dxfId="4435">
      <formula>"Not Assigned"</formula>
    </cfRule>
  </conditionalFormatting>
  <conditionalFormatting sqref="BG208">
    <cfRule type="cellIs" priority="2123" operator="equal" aboveAverage="0" equalAverage="0" bottom="0" percent="0" rank="0" text="" dxfId="4436">
      <formula>"Not Assigned"</formula>
    </cfRule>
  </conditionalFormatting>
  <conditionalFormatting sqref="BG481">
    <cfRule type="cellIs" priority="2124" operator="equal" aboveAverage="0" equalAverage="0" bottom="0" percent="0" rank="0" text="" dxfId="4437">
      <formula>"Not Assigned"</formula>
    </cfRule>
  </conditionalFormatting>
  <conditionalFormatting sqref="BG482">
    <cfRule type="cellIs" priority="2125" operator="equal" aboveAverage="0" equalAverage="0" bottom="0" percent="0" rank="0" text="" dxfId="4438">
      <formula>"Not Assigned"</formula>
    </cfRule>
  </conditionalFormatting>
  <conditionalFormatting sqref="BG483">
    <cfRule type="cellIs" priority="2126" operator="equal" aboveAverage="0" equalAverage="0" bottom="0" percent="0" rank="0" text="" dxfId="4439">
      <formula>"Not Assigned"</formula>
    </cfRule>
  </conditionalFormatting>
  <conditionalFormatting sqref="BG484">
    <cfRule type="cellIs" priority="2127" operator="equal" aboveAverage="0" equalAverage="0" bottom="0" percent="0" rank="0" text="" dxfId="4440">
      <formula>"Not Assigned"</formula>
    </cfRule>
  </conditionalFormatting>
  <conditionalFormatting sqref="BG131">
    <cfRule type="cellIs" priority="2128" operator="equal" aboveAverage="0" equalAverage="0" bottom="0" percent="0" rank="0" text="" dxfId="4441">
      <formula>"Not Assigned"</formula>
    </cfRule>
  </conditionalFormatting>
  <conditionalFormatting sqref="BG131">
    <cfRule type="cellIs" priority="2129" operator="equal" aboveAverage="0" equalAverage="0" bottom="0" percent="0" rank="0" text="" dxfId="4442">
      <formula>"Not Assigned"</formula>
    </cfRule>
  </conditionalFormatting>
  <conditionalFormatting sqref="BG132">
    <cfRule type="cellIs" priority="2130" operator="equal" aboveAverage="0" equalAverage="0" bottom="0" percent="0" rank="0" text="" dxfId="4443">
      <formula>"Not Assigned"</formula>
    </cfRule>
  </conditionalFormatting>
  <conditionalFormatting sqref="BG132">
    <cfRule type="cellIs" priority="2131" operator="equal" aboveAverage="0" equalAverage="0" bottom="0" percent="0" rank="0" text="" dxfId="4444">
      <formula>"Not Assigned"</formula>
    </cfRule>
  </conditionalFormatting>
  <conditionalFormatting sqref="BG145">
    <cfRule type="expression" priority="2132" aboveAverage="0" equalAverage="0" bottom="0" percent="0" rank="0" text="" dxfId="4445">
      <formula>AND(NOT(ISBLANK(BG145)), EXACT(AL145, "INVALID"))</formula>
    </cfRule>
  </conditionalFormatting>
  <conditionalFormatting sqref="BG145">
    <cfRule type="expression" priority="2133" aboveAverage="0" equalAverage="0" bottom="0" percent="0" rank="0" text="" dxfId="4446">
      <formula>NOT($AQ145)</formula>
    </cfRule>
  </conditionalFormatting>
  <conditionalFormatting sqref="BG68">
    <cfRule type="expression" priority="2134" aboveAverage="0" equalAverage="0" bottom="0" percent="0" rank="0" text="" dxfId="4447">
      <formula>AND(NOT(ISBLANK(BG68)), EXACT(AL68, "INVALID"))</formula>
    </cfRule>
  </conditionalFormatting>
  <conditionalFormatting sqref="BG68">
    <cfRule type="expression" priority="2135" aboveAverage="0" equalAverage="0" bottom="0" percent="0" rank="0" text="" dxfId="4448">
      <formula>NOT($AQ68)</formula>
    </cfRule>
  </conditionalFormatting>
  <conditionalFormatting sqref="BG209">
    <cfRule type="cellIs" priority="2136" operator="equal" aboveAverage="0" equalAverage="0" bottom="0" percent="0" rank="0" text="" dxfId="4449">
      <formula>"Not Assigned"</formula>
    </cfRule>
  </conditionalFormatting>
  <conditionalFormatting sqref="BG210">
    <cfRule type="cellIs" priority="2137" operator="equal" aboveAverage="0" equalAverage="0" bottom="0" percent="0" rank="0" text="" dxfId="4450">
      <formula>"Not Assigned"</formula>
    </cfRule>
  </conditionalFormatting>
  <conditionalFormatting sqref="AV90">
    <cfRule type="expression" priority="2138" aboveAverage="0" equalAverage="0" bottom="0" percent="0" rank="0" text="" dxfId="4451">
      <formula>NOT($AQ90)</formula>
    </cfRule>
  </conditionalFormatting>
  <conditionalFormatting sqref="AV90">
    <cfRule type="expression" priority="2139" aboveAverage="0" equalAverage="0" bottom="0" percent="0" rank="0" text="" dxfId="4452">
      <formula>EXACT(AI90, "INVALID")</formula>
    </cfRule>
  </conditionalFormatting>
  <conditionalFormatting sqref="AV90">
    <cfRule type="expression" priority="2140" aboveAverage="0" equalAverage="0" bottom="0" percent="0" rank="0" text="" dxfId="4453">
      <formula>NOT($AN90)</formula>
    </cfRule>
  </conditionalFormatting>
  <dataValidations count="15">
    <dataValidation allowBlank="false" errorStyle="stop" operator="between" showDropDown="false" showErrorMessage="true" showInputMessage="true" sqref="AY290:AY293" type="list">
      <formula1>"Initiator"</formula1>
      <formula2>0</formula2>
    </dataValidation>
    <dataValidation allowBlank="false" errorStyle="stop" operator="between" showDropDown="false" showErrorMessage="true" showInputMessage="true" sqref="AY25:AY28 AY37:AY40 AY46:AY48 AY67:AY71 AY78:AY82 AY142:AY145 AY189:AY200 AY261:AY264 AY271:AY278" type="list">
      <formula1>"N/A,Initiator,Target"</formula1>
      <formula2>0</formula2>
    </dataValidation>
    <dataValidation allowBlank="true" errorStyle="stop" operator="between" showDropDown="false" showErrorMessage="true" showInputMessage="true" sqref="BF201" type="list">
      <formula1>"OFF,1.2V,1.8V"</formula1>
      <formula2>0</formula2>
    </dataValidation>
    <dataValidation allowBlank="true" errorStyle="stop" operator="between" showDropDown="false" showErrorMessage="true" showInputMessage="true" sqref="BF150" type="list">
      <formula1>"OFF,1.8V,3.3V,1.8V/3.3V,1.8V/3.3V_default_1.8V"</formula1>
      <formula2>0</formula2>
    </dataValidation>
    <dataValidation allowBlank="true" errorStyle="stop" operator="between" showDropDown="false" showErrorMessage="true" showInputMessage="true" sqref="BF36 BF246" type="list">
      <formula1>"OFF,1.8V,3.3V"</formula1>
      <formula2>0</formula2>
    </dataValidation>
    <dataValidation allowBlank="true" errorStyle="stop" operator="between" showDropDown="false" showErrorMessage="true" showInputMessage="true" sqref="BF368" type="list">
      <formula1>"OFF,3.3V"</formula1>
      <formula2>0</formula2>
    </dataValidation>
    <dataValidation allowBlank="true" errorStyle="stop" operator="between" showDropDown="false" showErrorMessage="true" showInputMessage="true" sqref="BF308" type="list">
      <formula1>"OFF,1.2V"</formula1>
      <formula2>0</formula2>
    </dataValidation>
    <dataValidation allowBlank="true" errorStyle="stop" operator="between" showDropDown="false" showErrorMessage="true" showInputMessage="true" sqref="BF9 BF24 BF49 BF58 BF83 BF106 BF109 BF126 BF158 BF172 BF188 BF204 BF217 BF228 BF237 BF257 BF267 BF270 BF279 BF284 BF289 BF294" type="list">
      <formula1>"OFF,1.8V"</formula1>
      <formula2>0</formula2>
    </dataValidation>
    <dataValidation allowBlank="false" errorStyle="stop" operator="between" showDropDown="false" showErrorMessage="true" showInputMessage="true" sqref="AV10:AV23 BE10:BE23 AV25:AV35 BE25:BE35 AV37:AV48 BE37:BE48 AV50:AV57 BE50:BE57 AV59:AV82 BE59:BE82 AV84:AV105 BE84:BE105 AV107:AV108 BE107:BE108 AV110:AV125 BE110:BE125 AV127:AV149 BE127:BE149 AV151:AV171 BE151:BE171 AV173:AV200 BE173:BE200 AV202:AV203 BE202:BE203 AV205:AV216 BE205:BE216 AV218:AV227 BE218:BE227 AV229:AV236 BE229:BE236 AV238:AV245 BE238:BE245 AV247:AV266 BE247:BE266 AV268:AV269 BE268:BE269 AV271:AV278 BE271:BE278 AV280:AV283 BE280:BE283 AV285:AV288 BE285:BE288 AV290:AV306 BE290:BE306" type="list">
      <formula1>"Z,Int PU,Int PD,Drive 0,Drive 1,N/A"</formula1>
      <formula2>0</formula2>
    </dataValidation>
    <dataValidation allowBlank="true" errorStyle="stop" operator="between" showDropDown="false" showErrorMessage="true" showInputMessage="true" sqref="AU10:AU23 AU25:AU35 AU37:AU48 AU50:AU57 AU59:AU82 AU84:AU105 AU107:AU108 AU110:AU125 AU127:AU149 AU151:AU171 AU173:AU200 AU202:AU203 AU205:AU216 AU218:AU227 AU229:AU236 AU238:AU245 AU247:AU266 AU268:AU269 AU271:AU278 AU280:AU283 AU285:AU288 AU290:AU306 AU1103:AU1116" type="list">
      <formula1>"Not Assigned,Input,Output,Bidirectional,Open-Drain,N/A"</formula1>
      <formula2>0</formula2>
    </dataValidation>
    <dataValidation allowBlank="false" errorStyle="stop" operator="between" showDropDown="false" showErrorMessage="true" showInputMessage="true" sqref="AT10:AT23 AT25:AT35 AT37:AT48 AT50:AT57 AT59:AT82 AT84:AT105 AT107:AT108 AT110:AT125 AT127:AT149 AT151:AT157 AT159:AT171 AT173:AT187 AT189:AT200 AT202:AT203 AT205:AT216 AT218:AT227 AT229:AT236 AT238:AT245 AT247:AT256 AT258:AT266 AT268:AT269 AT271:AT278 AT280:AT283 AT285:AT288 AT290:AT293 AT295:AT306 AT309:AT357 AT359:AT367 AT369:AT377 AT379:AT418 AT420:AT457 AT459:AT499 AT501:AT648 AT650:AT797 AT799:AT949 AT951:AT1098 AT1100:AT1101 AT1103:AT1116" type="list">
      <formula1>$F84:$K84</formula1>
      <formula2>0</formula2>
    </dataValidation>
    <dataValidation allowBlank="true" errorStyle="stop" operator="between" showDropDown="false" showErrorMessage="true" showInputMessage="true" sqref="AZ11:BA15 BA16:BA23 AZ18:AZ23 AZ25:BA35 BA50 BA59:BA82 AZ61:AZ64 AZ67:AZ71 AZ76:AZ82 BA84:BA102 AZ86:AZ101 BA103:BA105 BA107:BA108 AZ110:BA119 BA120:BA125 BA127:BA148 AZ146:AZ147 BA149 BB151 BB159 BB165 BA189:BA200 AZ205:BA216 AZ229:BA236 BA257:BA266 AZ258:AZ266 AZ268:BA269 BA271:BA278 AZ280:BA283 BA290:BA305 BB295:BB304 BA306" type="list">
      <formula1>"Disable,Enable"</formula1>
      <formula2>0</formula2>
    </dataValidation>
    <dataValidation allowBlank="true" errorStyle="stop" operator="between" showDropDown="false" showErrorMessage="true" showInputMessage="true" sqref="BF358 BF378 BF419 BF458" type="list">
      <formula1>"OFF,1.0V,1.05V"</formula1>
      <formula2>0</formula2>
    </dataValidation>
    <dataValidation allowBlank="false" errorStyle="stop" operator="between" showDropDown="false" showErrorMessage="true" showInputMessage="true" sqref="AW12:AW13 AW16 AW18:AW19 AW22:AW23 AW28 AW33 AW35 AW38 AW40:AW41 AW43:AW44 AW47:AW48 AW51 AW66 AW70:AW71 AW75:AW77 AW81:AW82 AW90 AW92:AW93 AW110 AW120 AW122:AW123 AW125 AW129 AW131 AW134 AW141 AW154 AW183 AW185 AW190 AW197:AW200 AW205 AW207 AW209 AW211 AW213 AW215:AW216 AW229 AW231 AW233 AW235 AW280 AW282 AW294:AW306" type="list">
      <formula1>"No,Yes"</formula1>
      <formula2>0</formula2>
    </dataValidation>
    <dataValidation allowBlank="true" errorStyle="stop" operator="between" showDropDown="false" showErrorMessage="true" showInputMessage="true" sqref="BF500 BF649 BF798 BF950 BF1099" type="list">
      <formula1>"OFF,0.6V,1.1V"</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45</xdr:col>
                    <xdr:colOff>504720</xdr:colOff>
                    <xdr:row>0</xdr:row>
                    <xdr:rowOff>123840</xdr:rowOff>
                  </from>
                  <to>
                    <xdr:col>46</xdr:col>
                    <xdr:colOff>466560</xdr:colOff>
                    <xdr:row>3</xdr:row>
                    <xdr:rowOff>142920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O1139"/>
  <sheetViews>
    <sheetView showFormulas="false" showGridLines="true" showRowColHeaders="true" showZeros="true" rightToLeft="false" tabSelected="true" showOutlineSymbols="true" defaultGridColor="true" view="normal" topLeftCell="A1" colorId="64" zoomScale="115" zoomScaleNormal="115" zoomScalePageLayoutView="71" workbookViewId="0">
      <pane xSplit="4" ySplit="7" topLeftCell="E68" activePane="bottomRight" state="frozen"/>
      <selection pane="topLeft" activeCell="A1" activeCellId="0" sqref="A1"/>
      <selection pane="topRight" activeCell="E1" activeCellId="0" sqref="E1"/>
      <selection pane="bottomLeft" activeCell="A68" activeCellId="0" sqref="A68"/>
      <selection pane="bottomRight" activeCell="AV103" activeCellId="0" sqref="AV103"/>
    </sheetView>
  </sheetViews>
  <sheetFormatPr defaultColWidth="9.14453125" defaultRowHeight="11.25" zeroHeight="false" outlineLevelRow="0" outlineLevelCol="0"/>
  <cols>
    <col collapsed="false" customWidth="false" hidden="false" outlineLevel="0" max="1" min="1" style="296" width="9.14"/>
    <col collapsed="false" customWidth="true" hidden="false" outlineLevel="0" max="2" min="2" style="1" width="16.71"/>
    <col collapsed="false" customWidth="true" hidden="false" outlineLevel="0" max="3" min="3" style="1" width="23.72"/>
    <col collapsed="false" customWidth="true" hidden="true" outlineLevel="0" max="4" min="4" style="1" width="26.85"/>
    <col collapsed="false" customWidth="true" hidden="true" outlineLevel="0" max="5" min="5" style="1" width="27"/>
    <col collapsed="false" customWidth="true" hidden="true" outlineLevel="0" max="6" min="6" style="1" width="28"/>
    <col collapsed="false" customWidth="true" hidden="true" outlineLevel="0" max="7" min="7" style="2" width="12.71"/>
    <col collapsed="false" customWidth="true" hidden="true" outlineLevel="0" max="8" min="8" style="2" width="24.72"/>
    <col collapsed="false" customWidth="true" hidden="true" outlineLevel="0" max="9" min="9" style="2" width="14"/>
    <col collapsed="false" customWidth="true" hidden="true" outlineLevel="0" max="10" min="10" style="2" width="12.71"/>
    <col collapsed="false" customWidth="true" hidden="true" outlineLevel="0" max="11" min="11" style="2" width="14.57"/>
    <col collapsed="false" customWidth="true" hidden="true" outlineLevel="0" max="12" min="12" style="1" width="5.43"/>
    <col collapsed="false" customWidth="true" hidden="true" outlineLevel="0" max="13" min="13" style="1" width="5.71"/>
    <col collapsed="false" customWidth="true" hidden="true" outlineLevel="0" max="14" min="14" style="1" width="5.57"/>
    <col collapsed="false" customWidth="true" hidden="true" outlineLevel="0" max="15" min="15" style="1" width="6.43"/>
    <col collapsed="false" customWidth="true" hidden="true" outlineLevel="0" max="16" min="16" style="1" width="5.57"/>
    <col collapsed="false" customWidth="true" hidden="true" outlineLevel="0" max="22" min="17" style="1" width="17.71"/>
    <col collapsed="false" customWidth="true" hidden="true" outlineLevel="0" max="23" min="23" style="1" width="13.43"/>
    <col collapsed="false" customWidth="true" hidden="true" outlineLevel="0" max="24" min="24" style="3" width="6.28"/>
    <col collapsed="false" customWidth="true" hidden="true" outlineLevel="0" max="28" min="25" style="3" width="10"/>
    <col collapsed="false" customWidth="true" hidden="true" outlineLevel="0" max="29" min="29" style="4" width="9"/>
    <col collapsed="false" customWidth="true" hidden="true" outlineLevel="0" max="30" min="30" style="4" width="30.42"/>
    <col collapsed="false" customWidth="true" hidden="false" outlineLevel="0" max="31" min="31" style="4" width="11.14"/>
    <col collapsed="false" customWidth="true" hidden="false" outlineLevel="0" max="32" min="32" style="4" width="5.43"/>
    <col collapsed="false" customWidth="true" hidden="true" outlineLevel="0" max="33" min="33" style="4" width="10.85"/>
    <col collapsed="false" customWidth="true" hidden="true" outlineLevel="0" max="34" min="34" style="4" width="8.85"/>
    <col collapsed="false" customWidth="true" hidden="true" outlineLevel="0" max="35" min="35" style="4" width="11.57"/>
    <col collapsed="false" customWidth="true" hidden="true" outlineLevel="0" max="36" min="36" style="4" width="10"/>
    <col collapsed="false" customWidth="true" hidden="true" outlineLevel="0" max="37" min="37" style="4" width="9"/>
    <col collapsed="false" customWidth="true" hidden="true" outlineLevel="0" max="38" min="38" style="4" width="7.85"/>
    <col collapsed="false" customWidth="true" hidden="true" outlineLevel="0" max="45" min="39" style="4" width="12.28"/>
    <col collapsed="false" customWidth="true" hidden="false" outlineLevel="0" max="46" min="46" style="1" width="29.72"/>
    <col collapsed="false" customWidth="true" hidden="false" outlineLevel="0" max="47" min="47" style="1" width="16.14"/>
    <col collapsed="false" customWidth="true" hidden="false" outlineLevel="0" max="48" min="48" style="5" width="8.43"/>
    <col collapsed="false" customWidth="true" hidden="false" outlineLevel="0" max="49" min="49" style="5" width="6.71"/>
    <col collapsed="false" customWidth="true" hidden="true" outlineLevel="0" max="50" min="50" style="5" width="8.43"/>
    <col collapsed="false" customWidth="true" hidden="false" outlineLevel="0" max="51" min="51" style="5" width="8.43"/>
    <col collapsed="false" customWidth="true" hidden="false" outlineLevel="0" max="52" min="52" style="5" width="11.28"/>
    <col collapsed="false" customWidth="true" hidden="false" outlineLevel="0" max="53" min="53" style="5" width="8.85"/>
    <col collapsed="false" customWidth="true" hidden="false" outlineLevel="0" max="55" min="54" style="5" width="9.85"/>
    <col collapsed="false" customWidth="true" hidden="false" outlineLevel="0" max="56" min="56" style="5" width="10"/>
    <col collapsed="false" customWidth="true" hidden="true" outlineLevel="0" max="57" min="57" style="5" width="8.43"/>
    <col collapsed="false" customWidth="true" hidden="false" outlineLevel="0" max="58" min="58" style="5" width="10"/>
    <col collapsed="false" customWidth="true" hidden="false" outlineLevel="0" max="59" min="59" style="133" width="67.43"/>
    <col collapsed="false" customWidth="true" hidden="false" outlineLevel="0" max="60" min="60" style="3" width="37"/>
    <col collapsed="false" customWidth="true" hidden="true" outlineLevel="0" max="61" min="61" style="3" width="30.29"/>
    <col collapsed="false" customWidth="true" hidden="true" outlineLevel="0" max="62" min="62" style="1" width="10.57"/>
    <col collapsed="false" customWidth="false" hidden="true" outlineLevel="0" max="63" min="63" style="1" width="9.14"/>
    <col collapsed="false" customWidth="false" hidden="false" outlineLevel="0" max="1024" min="64" style="1" width="9.14"/>
  </cols>
  <sheetData>
    <row r="1" s="9" customFormat="true" ht="18.75" hidden="false" customHeight="true" outlineLevel="0" collapsed="false">
      <c r="A1" s="297"/>
      <c r="D1" s="6"/>
      <c r="E1" s="7"/>
      <c r="F1" s="7"/>
      <c r="G1" s="7"/>
      <c r="H1" s="7"/>
      <c r="I1" s="7"/>
      <c r="J1" s="7"/>
      <c r="K1" s="7"/>
      <c r="L1" s="8"/>
      <c r="M1" s="8"/>
      <c r="N1" s="8"/>
      <c r="O1" s="8"/>
      <c r="P1" s="8"/>
      <c r="Q1" s="8"/>
      <c r="R1" s="8"/>
      <c r="S1" s="8"/>
      <c r="T1" s="8"/>
      <c r="U1" s="8"/>
      <c r="V1" s="8"/>
      <c r="X1" s="10"/>
      <c r="Y1" s="10"/>
      <c r="Z1" s="10"/>
      <c r="AA1" s="10"/>
      <c r="AB1" s="10"/>
      <c r="AC1" s="11"/>
      <c r="AD1" s="11"/>
      <c r="AE1" s="11"/>
      <c r="AF1" s="11"/>
      <c r="AG1" s="11"/>
      <c r="AH1" s="11"/>
      <c r="AI1" s="11"/>
      <c r="AJ1" s="11"/>
      <c r="AK1" s="11"/>
      <c r="AL1" s="11"/>
      <c r="AM1" s="11"/>
      <c r="AN1" s="11"/>
      <c r="AO1" s="11"/>
      <c r="AP1" s="11"/>
      <c r="AQ1" s="11"/>
      <c r="AR1" s="11"/>
      <c r="AS1" s="11"/>
      <c r="AV1" s="12" t="s">
        <v>0</v>
      </c>
      <c r="AW1" s="12"/>
      <c r="AX1" s="12"/>
      <c r="AY1" s="12"/>
      <c r="AZ1" s="12"/>
      <c r="BA1" s="12"/>
      <c r="BB1" s="12"/>
      <c r="BC1" s="12"/>
      <c r="BD1" s="12"/>
      <c r="BE1" s="12"/>
      <c r="BF1" s="12"/>
      <c r="BG1" s="298"/>
      <c r="BH1" s="13" t="s">
        <v>1</v>
      </c>
      <c r="BI1" s="10"/>
      <c r="BJ1" s="10"/>
    </row>
    <row r="2" s="9" customFormat="true" ht="15" hidden="false" customHeight="true" outlineLevel="0" collapsed="false">
      <c r="A2" s="297"/>
      <c r="D2" s="6"/>
      <c r="E2" s="14"/>
      <c r="F2" s="14"/>
      <c r="G2" s="14"/>
      <c r="H2" s="14"/>
      <c r="I2" s="14"/>
      <c r="J2" s="14"/>
      <c r="K2" s="14"/>
      <c r="L2" s="14"/>
      <c r="M2" s="8"/>
      <c r="N2" s="8"/>
      <c r="O2" s="8"/>
      <c r="P2" s="8"/>
      <c r="Q2" s="8"/>
      <c r="R2" s="8"/>
      <c r="S2" s="8"/>
      <c r="T2" s="8"/>
      <c r="U2" s="8"/>
      <c r="V2" s="8"/>
      <c r="X2" s="10"/>
      <c r="Y2" s="10"/>
      <c r="Z2" s="10"/>
      <c r="AA2" s="10"/>
      <c r="AB2" s="10"/>
      <c r="AC2" s="11"/>
      <c r="AD2" s="11"/>
      <c r="AE2" s="11"/>
      <c r="AF2" s="11"/>
      <c r="AG2" s="11"/>
      <c r="AH2" s="11"/>
      <c r="AI2" s="11"/>
      <c r="AJ2" s="11"/>
      <c r="AK2" s="11"/>
      <c r="AL2" s="11"/>
      <c r="AM2" s="11"/>
      <c r="AN2" s="11"/>
      <c r="AO2" s="11"/>
      <c r="AP2" s="11"/>
      <c r="AQ2" s="11"/>
      <c r="AR2" s="11"/>
      <c r="AS2" s="11"/>
      <c r="AV2" s="15" t="s">
        <v>2</v>
      </c>
      <c r="AW2" s="12"/>
      <c r="AX2" s="12"/>
      <c r="AY2" s="12"/>
      <c r="AZ2" s="12"/>
      <c r="BA2" s="12"/>
      <c r="BB2" s="12"/>
      <c r="BC2" s="12"/>
      <c r="BD2" s="12"/>
      <c r="BE2" s="12"/>
      <c r="BF2" s="12"/>
      <c r="BG2" s="298"/>
      <c r="BH2" s="16" t="s">
        <v>3</v>
      </c>
      <c r="BI2" s="10"/>
      <c r="BJ2" s="10"/>
    </row>
    <row r="3" s="9" customFormat="true" ht="15" hidden="false" customHeight="true" outlineLevel="0" collapsed="false">
      <c r="A3" s="297" t="s">
        <v>2698</v>
      </c>
      <c r="B3" s="299" t="n">
        <f aca="false">'Customer-Readme'!A11</f>
        <v>1.04</v>
      </c>
      <c r="C3" s="300"/>
      <c r="D3" s="6"/>
      <c r="F3" s="14"/>
      <c r="G3" s="14"/>
      <c r="H3" s="14"/>
      <c r="I3" s="14"/>
      <c r="J3" s="14"/>
      <c r="K3" s="14"/>
      <c r="L3" s="8"/>
      <c r="M3" s="8"/>
      <c r="N3" s="8"/>
      <c r="O3" s="8"/>
      <c r="P3" s="8"/>
      <c r="Q3" s="8"/>
      <c r="R3" s="8"/>
      <c r="S3" s="8"/>
      <c r="T3" s="8"/>
      <c r="U3" s="8"/>
      <c r="V3" s="8"/>
      <c r="X3" s="10"/>
      <c r="Y3" s="10"/>
      <c r="Z3" s="10"/>
      <c r="AA3" s="10"/>
      <c r="AB3" s="10"/>
      <c r="AC3" s="11"/>
      <c r="AD3" s="11"/>
      <c r="AE3" s="11"/>
      <c r="AF3" s="11"/>
      <c r="AG3" s="11"/>
      <c r="AH3" s="11"/>
      <c r="AI3" s="11"/>
      <c r="AJ3" s="11"/>
      <c r="AK3" s="11"/>
      <c r="AL3" s="11"/>
      <c r="AM3" s="11"/>
      <c r="AN3" s="11"/>
      <c r="AO3" s="11"/>
      <c r="AP3" s="11"/>
      <c r="AQ3" s="11"/>
      <c r="AR3" s="11"/>
      <c r="AS3" s="11"/>
      <c r="AV3" s="18" t="s">
        <v>5</v>
      </c>
      <c r="AW3" s="12"/>
      <c r="AX3" s="12"/>
      <c r="AY3" s="12"/>
      <c r="AZ3" s="12"/>
      <c r="BA3" s="12"/>
      <c r="BB3" s="12"/>
      <c r="BC3" s="12"/>
      <c r="BD3" s="12"/>
      <c r="BE3" s="12"/>
      <c r="BF3" s="12"/>
      <c r="BG3" s="298"/>
      <c r="BH3" s="19" t="s">
        <v>6</v>
      </c>
      <c r="BI3" s="10"/>
      <c r="BJ3" s="10"/>
    </row>
    <row r="4" s="9" customFormat="true" ht="15" hidden="false" customHeight="true" outlineLevel="0" collapsed="false">
      <c r="A4" s="297"/>
      <c r="E4" s="7"/>
      <c r="F4" s="7"/>
      <c r="G4" s="7"/>
      <c r="H4" s="7"/>
      <c r="I4" s="7"/>
      <c r="J4" s="7"/>
      <c r="K4" s="7"/>
      <c r="L4" s="8"/>
      <c r="M4" s="8"/>
      <c r="N4" s="8"/>
      <c r="O4" s="8"/>
      <c r="P4" s="8"/>
      <c r="Q4" s="8"/>
      <c r="R4" s="8"/>
      <c r="S4" s="8"/>
      <c r="T4" s="8"/>
      <c r="U4" s="8"/>
      <c r="V4" s="8"/>
      <c r="X4" s="10"/>
      <c r="Y4" s="10"/>
      <c r="Z4" s="10"/>
      <c r="AA4" s="10"/>
      <c r="AB4" s="10"/>
      <c r="AC4" s="11"/>
      <c r="AD4" s="11"/>
      <c r="AE4" s="11"/>
      <c r="AF4" s="11"/>
      <c r="AG4" s="11"/>
      <c r="AH4" s="11"/>
      <c r="AI4" s="11"/>
      <c r="AJ4" s="11"/>
      <c r="AK4" s="11"/>
      <c r="AL4" s="11"/>
      <c r="AM4" s="11"/>
      <c r="AN4" s="11"/>
      <c r="AO4" s="11"/>
      <c r="AP4" s="11"/>
      <c r="AQ4" s="11"/>
      <c r="AR4" s="11"/>
      <c r="AS4" s="11"/>
      <c r="AV4" s="12"/>
      <c r="AW4" s="12"/>
      <c r="AX4" s="12"/>
      <c r="AY4" s="12"/>
      <c r="AZ4" s="12"/>
      <c r="BA4" s="12"/>
      <c r="BB4" s="12"/>
      <c r="BC4" s="12"/>
      <c r="BD4" s="12"/>
      <c r="BE4" s="12"/>
      <c r="BF4" s="12"/>
      <c r="BG4" s="298"/>
      <c r="BH4" s="20" t="s">
        <v>7</v>
      </c>
      <c r="BI4" s="21"/>
      <c r="BJ4" s="21"/>
    </row>
    <row r="5" s="9" customFormat="true" ht="15" hidden="false" customHeight="true" outlineLevel="0" collapsed="false">
      <c r="A5" s="297"/>
      <c r="D5" s="6"/>
      <c r="E5" s="7"/>
      <c r="F5" s="7"/>
      <c r="G5" s="7"/>
      <c r="H5" s="7"/>
      <c r="I5" s="7"/>
      <c r="J5" s="7"/>
      <c r="K5" s="7"/>
      <c r="L5" s="8"/>
      <c r="M5" s="8"/>
      <c r="N5" s="8"/>
      <c r="O5" s="8"/>
      <c r="P5" s="8"/>
      <c r="Q5" s="8"/>
      <c r="R5" s="8"/>
      <c r="S5" s="8"/>
      <c r="T5" s="8"/>
      <c r="U5" s="8"/>
      <c r="V5" s="8"/>
      <c r="X5" s="10"/>
      <c r="Y5" s="10"/>
      <c r="Z5" s="10"/>
      <c r="AA5" s="10"/>
      <c r="AB5" s="10"/>
      <c r="AC5" s="11"/>
      <c r="AD5" s="11"/>
      <c r="AE5" s="11"/>
      <c r="AF5" s="11"/>
      <c r="AG5" s="11"/>
      <c r="AH5" s="11"/>
      <c r="AI5" s="11"/>
      <c r="AJ5" s="11"/>
      <c r="AK5" s="11"/>
      <c r="AL5" s="11"/>
      <c r="AM5" s="11"/>
      <c r="AN5" s="11"/>
      <c r="AO5" s="11"/>
      <c r="AP5" s="11"/>
      <c r="AQ5" s="11"/>
      <c r="AR5" s="11"/>
      <c r="AS5" s="11"/>
      <c r="AV5" s="12"/>
      <c r="AW5" s="12"/>
      <c r="AX5" s="12"/>
      <c r="AY5" s="12"/>
      <c r="AZ5" s="12"/>
      <c r="BA5" s="12"/>
      <c r="BB5" s="12"/>
      <c r="BC5" s="12"/>
      <c r="BD5" s="12"/>
      <c r="BE5" s="12"/>
      <c r="BF5" s="12"/>
      <c r="BG5" s="298"/>
      <c r="BH5" s="22"/>
      <c r="BI5" s="22"/>
      <c r="BJ5" s="22"/>
    </row>
    <row r="6" s="9" customFormat="true" ht="15" hidden="false" customHeight="true" outlineLevel="0" collapsed="false">
      <c r="A6" s="301" t="s">
        <v>2720</v>
      </c>
      <c r="B6" s="301" t="s">
        <v>2721</v>
      </c>
      <c r="C6" s="301" t="s">
        <v>2722</v>
      </c>
      <c r="D6" s="301" t="s">
        <v>21</v>
      </c>
      <c r="E6" s="302" t="s">
        <v>2723</v>
      </c>
      <c r="F6" s="25"/>
      <c r="G6" s="26" t="s">
        <v>8</v>
      </c>
      <c r="H6" s="26"/>
      <c r="I6" s="26"/>
      <c r="J6" s="26"/>
      <c r="K6" s="26"/>
      <c r="L6" s="27" t="s">
        <v>9</v>
      </c>
      <c r="M6" s="27"/>
      <c r="N6" s="27"/>
      <c r="O6" s="27"/>
      <c r="P6" s="27"/>
      <c r="Q6" s="28" t="s">
        <v>10</v>
      </c>
      <c r="R6" s="28"/>
      <c r="S6" s="28"/>
      <c r="T6" s="28"/>
      <c r="U6" s="28"/>
      <c r="V6" s="29"/>
      <c r="W6" s="27" t="s">
        <v>11</v>
      </c>
      <c r="X6" s="27"/>
      <c r="Y6" s="27"/>
      <c r="Z6" s="27"/>
      <c r="AA6" s="30"/>
      <c r="AB6" s="30"/>
      <c r="AC6" s="301" t="s">
        <v>12</v>
      </c>
      <c r="AD6" s="301"/>
      <c r="AE6" s="301"/>
      <c r="AF6" s="303" t="s">
        <v>13</v>
      </c>
      <c r="AG6" s="32" t="s">
        <v>14</v>
      </c>
      <c r="AH6" s="32"/>
      <c r="AI6" s="32"/>
      <c r="AJ6" s="32"/>
      <c r="AK6" s="32"/>
      <c r="AL6" s="32"/>
      <c r="AM6" s="32" t="s">
        <v>15</v>
      </c>
      <c r="AN6" s="32"/>
      <c r="AO6" s="32"/>
      <c r="AP6" s="32"/>
      <c r="AQ6" s="32"/>
      <c r="AR6" s="32"/>
      <c r="AS6" s="32"/>
      <c r="AT6" s="304" t="s">
        <v>16</v>
      </c>
      <c r="AU6" s="304"/>
      <c r="AV6" s="304"/>
      <c r="AW6" s="304"/>
      <c r="AX6" s="304"/>
      <c r="AY6" s="304"/>
      <c r="AZ6" s="304"/>
      <c r="BA6" s="304"/>
      <c r="BB6" s="304"/>
      <c r="BC6" s="304"/>
      <c r="BD6" s="304"/>
      <c r="BE6" s="304"/>
      <c r="BF6" s="305"/>
      <c r="BG6" s="301" t="s">
        <v>2724</v>
      </c>
      <c r="BH6" s="306" t="s">
        <v>2725</v>
      </c>
      <c r="BI6" s="404" t="s">
        <v>18</v>
      </c>
      <c r="BJ6" s="37" t="s">
        <v>19</v>
      </c>
      <c r="BK6" s="38" t="s">
        <v>20</v>
      </c>
    </row>
    <row r="7" s="14" customFormat="true" ht="51" hidden="false" customHeight="false" outlineLevel="0" collapsed="false">
      <c r="A7" s="301"/>
      <c r="B7" s="301"/>
      <c r="C7" s="301"/>
      <c r="D7" s="301"/>
      <c r="E7" s="302"/>
      <c r="F7" s="307" t="s">
        <v>23</v>
      </c>
      <c r="G7" s="42" t="s">
        <v>3</v>
      </c>
      <c r="H7" s="44" t="s">
        <v>24</v>
      </c>
      <c r="I7" s="44" t="s">
        <v>25</v>
      </c>
      <c r="J7" s="44" t="s">
        <v>26</v>
      </c>
      <c r="K7" s="45" t="s">
        <v>27</v>
      </c>
      <c r="L7" s="41" t="s">
        <v>3</v>
      </c>
      <c r="M7" s="46" t="s">
        <v>24</v>
      </c>
      <c r="N7" s="47" t="s">
        <v>25</v>
      </c>
      <c r="O7" s="47" t="s">
        <v>26</v>
      </c>
      <c r="P7" s="48" t="s">
        <v>27</v>
      </c>
      <c r="Q7" s="46" t="s">
        <v>28</v>
      </c>
      <c r="R7" s="47" t="s">
        <v>29</v>
      </c>
      <c r="S7" s="47" t="s">
        <v>30</v>
      </c>
      <c r="T7" s="47" t="s">
        <v>31</v>
      </c>
      <c r="U7" s="47" t="s">
        <v>32</v>
      </c>
      <c r="V7" s="49" t="s">
        <v>33</v>
      </c>
      <c r="W7" s="39" t="s">
        <v>34</v>
      </c>
      <c r="X7" s="10" t="s">
        <v>35</v>
      </c>
      <c r="Y7" s="10" t="s">
        <v>36</v>
      </c>
      <c r="Z7" s="10" t="s">
        <v>37</v>
      </c>
      <c r="AA7" s="10" t="s">
        <v>38</v>
      </c>
      <c r="AB7" s="10" t="s">
        <v>39</v>
      </c>
      <c r="AC7" s="50" t="s">
        <v>40</v>
      </c>
      <c r="AD7" s="51" t="s">
        <v>41</v>
      </c>
      <c r="AE7" s="308" t="s">
        <v>42</v>
      </c>
      <c r="AF7" s="53" t="s">
        <v>43</v>
      </c>
      <c r="AG7" s="54" t="s">
        <v>44</v>
      </c>
      <c r="AH7" s="55" t="s">
        <v>45</v>
      </c>
      <c r="AI7" s="56" t="s">
        <v>46</v>
      </c>
      <c r="AJ7" s="56" t="s">
        <v>47</v>
      </c>
      <c r="AK7" s="56" t="s">
        <v>48</v>
      </c>
      <c r="AL7" s="57" t="s">
        <v>49</v>
      </c>
      <c r="AM7" s="55" t="s">
        <v>50</v>
      </c>
      <c r="AN7" s="55" t="s">
        <v>51</v>
      </c>
      <c r="AO7" s="55" t="s">
        <v>52</v>
      </c>
      <c r="AP7" s="55" t="s">
        <v>53</v>
      </c>
      <c r="AQ7" s="55" t="s">
        <v>54</v>
      </c>
      <c r="AR7" s="55" t="s">
        <v>55</v>
      </c>
      <c r="AS7" s="55" t="s">
        <v>56</v>
      </c>
      <c r="AT7" s="58" t="s">
        <v>57</v>
      </c>
      <c r="AU7" s="59" t="s">
        <v>58</v>
      </c>
      <c r="AV7" s="60" t="s">
        <v>59</v>
      </c>
      <c r="AW7" s="61" t="s">
        <v>60</v>
      </c>
      <c r="AX7" s="60" t="s">
        <v>61</v>
      </c>
      <c r="AY7" s="60" t="s">
        <v>2726</v>
      </c>
      <c r="AZ7" s="60" t="s">
        <v>63</v>
      </c>
      <c r="BA7" s="60" t="s">
        <v>64</v>
      </c>
      <c r="BB7" s="60" t="s">
        <v>65</v>
      </c>
      <c r="BC7" s="60" t="s">
        <v>66</v>
      </c>
      <c r="BD7" s="60" t="s">
        <v>67</v>
      </c>
      <c r="BE7" s="62" t="s">
        <v>68</v>
      </c>
      <c r="BF7" s="62" t="s">
        <v>69</v>
      </c>
      <c r="BG7" s="301"/>
      <c r="BH7" s="306"/>
      <c r="BI7" s="404"/>
      <c r="BJ7" s="37"/>
      <c r="BK7" s="38"/>
    </row>
    <row r="8" s="14" customFormat="true" ht="15.75" hidden="false" customHeight="false" outlineLevel="0" collapsed="false">
      <c r="A8" s="310" t="s">
        <v>73</v>
      </c>
      <c r="B8" s="310" t="s">
        <v>72</v>
      </c>
      <c r="C8" s="310" t="s">
        <v>72</v>
      </c>
      <c r="D8" s="64" t="s">
        <v>71</v>
      </c>
      <c r="E8" s="65"/>
      <c r="F8" s="65"/>
      <c r="G8" s="66"/>
      <c r="H8" s="66"/>
      <c r="I8" s="66"/>
      <c r="J8" s="66"/>
      <c r="K8" s="66"/>
      <c r="L8" s="65"/>
      <c r="M8" s="65"/>
      <c r="N8" s="65"/>
      <c r="O8" s="65"/>
      <c r="P8" s="65"/>
      <c r="Q8" s="65"/>
      <c r="R8" s="65"/>
      <c r="S8" s="65"/>
      <c r="T8" s="65"/>
      <c r="U8" s="65"/>
      <c r="V8" s="65"/>
      <c r="W8" s="65"/>
      <c r="X8" s="67"/>
      <c r="Y8" s="67"/>
      <c r="Z8" s="67"/>
      <c r="AA8" s="67"/>
      <c r="AB8" s="67"/>
      <c r="AC8" s="68"/>
      <c r="AD8" s="68"/>
      <c r="AE8" s="68"/>
      <c r="AF8" s="68"/>
      <c r="AG8" s="68"/>
      <c r="AH8" s="68"/>
      <c r="AI8" s="68"/>
      <c r="AJ8" s="68"/>
      <c r="AK8" s="68"/>
      <c r="AL8" s="68"/>
      <c r="AM8" s="68"/>
      <c r="AN8" s="68"/>
      <c r="AO8" s="68"/>
      <c r="AP8" s="68"/>
      <c r="AQ8" s="68"/>
      <c r="AR8" s="68"/>
      <c r="AS8" s="68"/>
      <c r="AT8" s="69"/>
      <c r="AU8" s="69"/>
      <c r="AV8" s="70"/>
      <c r="AW8" s="70"/>
      <c r="AX8" s="70"/>
      <c r="AY8" s="70"/>
      <c r="AZ8" s="70"/>
      <c r="BA8" s="70"/>
      <c r="BB8" s="70"/>
      <c r="BC8" s="70"/>
      <c r="BD8" s="70"/>
      <c r="BE8" s="70"/>
      <c r="BF8" s="70"/>
      <c r="BG8" s="311"/>
      <c r="BH8" s="312"/>
      <c r="BI8" s="405" t="s">
        <v>72</v>
      </c>
      <c r="BJ8" s="72" t="s">
        <v>73</v>
      </c>
      <c r="BK8" s="73"/>
    </row>
    <row r="9" s="85" customFormat="true" ht="18" hidden="false" customHeight="true" outlineLevel="0" collapsed="false">
      <c r="A9" s="313"/>
      <c r="B9" s="247"/>
      <c r="C9" s="247"/>
      <c r="D9" s="74" t="s">
        <v>74</v>
      </c>
      <c r="E9" s="75" t="s">
        <v>75</v>
      </c>
      <c r="F9" s="74"/>
      <c r="G9" s="76"/>
      <c r="H9" s="76"/>
      <c r="I9" s="76"/>
      <c r="J9" s="76"/>
      <c r="K9" s="76"/>
      <c r="L9" s="74"/>
      <c r="M9" s="74"/>
      <c r="N9" s="74"/>
      <c r="O9" s="74"/>
      <c r="P9" s="74"/>
      <c r="Q9" s="74"/>
      <c r="R9" s="74"/>
      <c r="S9" s="74"/>
      <c r="T9" s="74"/>
      <c r="U9" s="74"/>
      <c r="V9" s="74"/>
      <c r="W9" s="74"/>
      <c r="X9" s="77"/>
      <c r="Y9" s="77"/>
      <c r="Z9" s="77"/>
      <c r="AA9" s="77"/>
      <c r="AB9" s="77"/>
      <c r="AC9" s="78"/>
      <c r="AD9" s="78"/>
      <c r="AE9" s="78"/>
      <c r="AF9" s="78"/>
      <c r="AG9" s="78"/>
      <c r="AH9" s="78"/>
      <c r="AI9" s="78"/>
      <c r="AJ9" s="78"/>
      <c r="AK9" s="78"/>
      <c r="AL9" s="78"/>
      <c r="AM9" s="78"/>
      <c r="AN9" s="78"/>
      <c r="AO9" s="78"/>
      <c r="AP9" s="78"/>
      <c r="AQ9" s="78"/>
      <c r="AR9" s="78"/>
      <c r="AS9" s="78"/>
      <c r="AT9" s="79"/>
      <c r="AU9" s="79"/>
      <c r="AV9" s="80"/>
      <c r="AW9" s="80"/>
      <c r="AX9" s="80"/>
      <c r="AY9" s="80"/>
      <c r="AZ9" s="80"/>
      <c r="BA9" s="80"/>
      <c r="BB9" s="80"/>
      <c r="BC9" s="80"/>
      <c r="BD9" s="80"/>
      <c r="BE9" s="80"/>
      <c r="BF9" s="81" t="s">
        <v>76</v>
      </c>
      <c r="BG9" s="79"/>
      <c r="BH9" s="84" t="s">
        <v>74</v>
      </c>
      <c r="BI9" s="76" t="s">
        <v>75</v>
      </c>
      <c r="BJ9" s="76"/>
      <c r="BK9" s="84"/>
    </row>
    <row r="10" customFormat="false" ht="12.75" hidden="true" customHeight="true" outlineLevel="0" collapsed="false">
      <c r="A10" s="315"/>
      <c r="B10" s="316"/>
      <c r="C10" s="316"/>
      <c r="D10" s="317" t="s">
        <v>77</v>
      </c>
      <c r="E10" s="317" t="s">
        <v>2727</v>
      </c>
      <c r="F10" s="87" t="s">
        <v>78</v>
      </c>
      <c r="G10" s="88"/>
      <c r="H10" s="89" t="s">
        <v>2728</v>
      </c>
      <c r="I10" s="90"/>
      <c r="J10" s="90"/>
      <c r="K10" s="91"/>
      <c r="L10" s="92"/>
      <c r="M10" s="90" t="s">
        <v>2729</v>
      </c>
      <c r="N10" s="90"/>
      <c r="O10" s="90"/>
      <c r="P10" s="91"/>
      <c r="Q10" s="93"/>
      <c r="R10" s="93"/>
      <c r="S10" s="93"/>
      <c r="T10" s="93"/>
      <c r="U10" s="93"/>
      <c r="V10" s="94" t="s">
        <v>2730</v>
      </c>
      <c r="W10" s="95" t="s">
        <v>2731</v>
      </c>
      <c r="X10" s="96"/>
      <c r="Y10" s="96"/>
      <c r="Z10" s="96"/>
      <c r="AA10" s="96"/>
      <c r="AB10" s="96"/>
      <c r="AC10" s="95" t="s">
        <v>2732</v>
      </c>
      <c r="AD10" s="95" t="s">
        <v>2733</v>
      </c>
      <c r="AE10" s="95" t="s">
        <v>2734</v>
      </c>
      <c r="AF10" s="95" t="s">
        <v>2735</v>
      </c>
      <c r="AG10" s="97"/>
      <c r="AH10" s="97"/>
      <c r="AI10" s="98" t="str">
        <f aca="false">IF(AND(OR($AV10="Int PU",$AV10="Int PD"),OR(AND($BC10&lt;&gt;"",$BC10&lt;&gt;"0"),AND($BD10&lt;&gt;"",$BD10&lt;&gt;"0"))),"INVALID",IF(OR($AT10=$F10,$AV10="Int PD"),"PULL_DOWN",IF(OR($AV10="Int PU",AND($AH10="YES",OR($BC10="",$BC10="0"),OR($BD10="",$BD10="0"),OR($AU10="Input",$AU10="Bidirectional"))),"PULL_UP","NORMAL")))</f>
        <v>NORMAL</v>
      </c>
      <c r="AJ10" s="98" t="str">
        <f aca="false">IF($AU10="Input", "TRISTATE", IF($AV10="Z","TRISTATE",IF($AT10=$F10,"TRISTATE","NORMAL")))</f>
        <v>TRISTATE</v>
      </c>
      <c r="AK10" s="98" t="str">
        <f aca="false">IF(OR($AT10=$F10,$AU10="Output"),"DISABLE","ENABLE")</f>
        <v>ENABLE</v>
      </c>
      <c r="AL10" s="97"/>
      <c r="AM10" s="406" t="b">
        <f aca="false">TRUE()</f>
        <v>1</v>
      </c>
      <c r="AN10" s="406" t="b">
        <f aca="false">TRUE()</f>
        <v>1</v>
      </c>
      <c r="AO10" s="406" t="b">
        <f aca="false">TRUE()</f>
        <v>1</v>
      </c>
      <c r="AP10" s="406" t="b">
        <f aca="false">TRUE()</f>
        <v>1</v>
      </c>
      <c r="AQ10" s="406" t="b">
        <f aca="false">TRUE()</f>
        <v>1</v>
      </c>
      <c r="AR10" s="406" t="b">
        <f aca="false">TRUE()</f>
        <v>1</v>
      </c>
      <c r="AS10" s="100" t="str">
        <f aca="false">IF(AND($AM10:$AR10), "VALID", "INVALID")</f>
        <v>VALID</v>
      </c>
      <c r="AT10" s="101" t="s">
        <v>2728</v>
      </c>
      <c r="AU10" s="102" t="s">
        <v>2736</v>
      </c>
      <c r="AV10" s="103"/>
      <c r="AW10" s="104"/>
      <c r="AX10" s="104"/>
      <c r="AY10" s="104"/>
      <c r="AZ10" s="104"/>
      <c r="BA10" s="104"/>
      <c r="BB10" s="104"/>
      <c r="BC10" s="103"/>
      <c r="BD10" s="103"/>
      <c r="BE10" s="105"/>
      <c r="BF10" s="104"/>
      <c r="BG10" s="318" t="s">
        <v>2737</v>
      </c>
      <c r="BH10" s="319" t="s">
        <v>77</v>
      </c>
      <c r="BI10" s="1" t="s">
        <v>2727</v>
      </c>
      <c r="BJ10" s="1" t="s">
        <v>2738</v>
      </c>
      <c r="BK10" s="109"/>
    </row>
    <row r="11" customFormat="false" ht="12.75" hidden="true" customHeight="true" outlineLevel="0" collapsed="false">
      <c r="A11" s="315"/>
      <c r="B11" s="316"/>
      <c r="C11" s="316"/>
      <c r="D11" s="317" t="s">
        <v>80</v>
      </c>
      <c r="E11" s="317" t="s">
        <v>2739</v>
      </c>
      <c r="F11" s="87" t="s">
        <v>84</v>
      </c>
      <c r="G11" s="88"/>
      <c r="H11" s="89" t="s">
        <v>80</v>
      </c>
      <c r="I11" s="90"/>
      <c r="J11" s="90"/>
      <c r="K11" s="91"/>
      <c r="L11" s="92"/>
      <c r="M11" s="90" t="s">
        <v>81</v>
      </c>
      <c r="N11" s="90"/>
      <c r="O11" s="90"/>
      <c r="P11" s="91"/>
      <c r="Q11" s="86" t="s">
        <v>82</v>
      </c>
      <c r="R11" s="86" t="s">
        <v>83</v>
      </c>
      <c r="S11" s="86" t="s">
        <v>104</v>
      </c>
      <c r="T11" s="86" t="s">
        <v>105</v>
      </c>
      <c r="U11" s="86" t="s">
        <v>83</v>
      </c>
      <c r="V11" s="100" t="s">
        <v>2740</v>
      </c>
      <c r="W11" s="95" t="s">
        <v>2731</v>
      </c>
      <c r="X11" s="96"/>
      <c r="Y11" s="96"/>
      <c r="Z11" s="96"/>
      <c r="AA11" s="96"/>
      <c r="AB11" s="96"/>
      <c r="AC11" s="95" t="s">
        <v>2741</v>
      </c>
      <c r="AD11" s="95" t="s">
        <v>2742</v>
      </c>
      <c r="AE11" s="95" t="s">
        <v>2743</v>
      </c>
      <c r="AF11" s="95" t="s">
        <v>2735</v>
      </c>
      <c r="AG11" s="95" t="str">
        <f aca="false">IF(OR($AT11="",$AT11=$F11),$U11,IF($AT11=$G11,SUBSTITUTE(SUBSTITUTE($AT11,"GPIO3_","GPIO_"),".0",""),IF($AT11=$H11,$Q11,IF($AT11=$I11,$R11,IF($AT11=$J11,$S11,IF($AT11=$K11,$T11,"INVALID"))))))</f>
        <v>SHUTDOWN</v>
      </c>
      <c r="AH11" s="97"/>
      <c r="AI11" s="98" t="str">
        <f aca="false">IF(AND(OR($AV11="Int PU",$AV11="Int PD"),OR(AND($BC11&lt;&gt;"",$BC11&lt;&gt;"0"),AND($BD11&lt;&gt;"",$BD11&lt;&gt;"0"))),"INVALID",IF(OR($AT11=$F11,$AV11="Int PD"),"PULL_DOWN",IF(OR($AV11="Int PU",AND($AH11="YES",OR($BC11="",$BC11="0"),OR($BD11="",$BD11="0"),OR($AU11="Input",$AU11="Bidirectional"))),"PULL_UP","NORMAL")))</f>
        <v>NORMAL</v>
      </c>
      <c r="AJ11" s="98" t="str">
        <f aca="false">IF($AU11="Input", "TRISTATE", IF($AV11="Z","TRISTATE",IF($AT11=$F11,"TRISTATE","NORMAL")))</f>
        <v>NORMAL</v>
      </c>
      <c r="AK11" s="98" t="str">
        <f aca="false">IF(OR($AT11=$F11,$AU11="Output"),"DISABLE","ENABLE")</f>
        <v>DISABLE</v>
      </c>
      <c r="AL11" s="97"/>
      <c r="AM11" s="406" t="b">
        <f aca="false">TRUE()</f>
        <v>1</v>
      </c>
      <c r="AN11" s="406" t="b">
        <f aca="false">TRUE()</f>
        <v>1</v>
      </c>
      <c r="AO11" s="406" t="b">
        <f aca="false">TRUE()</f>
        <v>1</v>
      </c>
      <c r="AP11" s="406" t="b">
        <f aca="false">TRUE()</f>
        <v>1</v>
      </c>
      <c r="AQ11" s="406" t="b">
        <f aca="false">TRUE()</f>
        <v>1</v>
      </c>
      <c r="AR11" s="406" t="b">
        <f aca="false">TRUE()</f>
        <v>1</v>
      </c>
      <c r="AS11" s="100" t="str">
        <f aca="false">IF(AND($AM11:$AR11), "VALID", "INVALID")</f>
        <v>VALID</v>
      </c>
      <c r="AT11" s="101" t="s">
        <v>80</v>
      </c>
      <c r="AU11" s="102" t="s">
        <v>2744</v>
      </c>
      <c r="AV11" s="103"/>
      <c r="AW11" s="104"/>
      <c r="AX11" s="104"/>
      <c r="AY11" s="104"/>
      <c r="AZ11" s="110" t="s">
        <v>85</v>
      </c>
      <c r="BA11" s="103" t="s">
        <v>85</v>
      </c>
      <c r="BB11" s="104"/>
      <c r="BC11" s="103"/>
      <c r="BD11" s="103"/>
      <c r="BE11" s="105"/>
      <c r="BF11" s="104"/>
      <c r="BG11" s="320" t="s">
        <v>2745</v>
      </c>
      <c r="BH11" s="213" t="s">
        <v>80</v>
      </c>
      <c r="BI11" s="1" t="s">
        <v>2739</v>
      </c>
      <c r="BJ11" s="1" t="s">
        <v>2746</v>
      </c>
      <c r="BK11" s="109"/>
    </row>
    <row r="12" customFormat="false" ht="12.75" hidden="true" customHeight="true" outlineLevel="0" collapsed="false">
      <c r="A12" s="315"/>
      <c r="B12" s="316"/>
      <c r="C12" s="316"/>
      <c r="D12" s="317" t="s">
        <v>86</v>
      </c>
      <c r="E12" s="317" t="s">
        <v>2747</v>
      </c>
      <c r="F12" s="87" t="s">
        <v>88</v>
      </c>
      <c r="G12" s="88" t="s">
        <v>2748</v>
      </c>
      <c r="H12" s="89"/>
      <c r="I12" s="90"/>
      <c r="J12" s="90"/>
      <c r="K12" s="91"/>
      <c r="L12" s="92" t="s">
        <v>2749</v>
      </c>
      <c r="M12" s="90" t="s">
        <v>2749</v>
      </c>
      <c r="N12" s="90"/>
      <c r="O12" s="90"/>
      <c r="P12" s="91"/>
      <c r="Q12" s="86" t="s">
        <v>87</v>
      </c>
      <c r="R12" s="86" t="s">
        <v>83</v>
      </c>
      <c r="S12" s="86" t="s">
        <v>104</v>
      </c>
      <c r="T12" s="86" t="s">
        <v>105</v>
      </c>
      <c r="U12" s="86" t="s">
        <v>83</v>
      </c>
      <c r="V12" s="100" t="s">
        <v>2750</v>
      </c>
      <c r="W12" s="95" t="s">
        <v>2731</v>
      </c>
      <c r="X12" s="96" t="s">
        <v>2751</v>
      </c>
      <c r="Y12" s="96"/>
      <c r="Z12" s="96" t="s">
        <v>2752</v>
      </c>
      <c r="AA12" s="96" t="s">
        <v>86</v>
      </c>
      <c r="AB12" s="96" t="s">
        <v>74</v>
      </c>
      <c r="AC12" s="95" t="s">
        <v>2741</v>
      </c>
      <c r="AD12" s="95" t="s">
        <v>2742</v>
      </c>
      <c r="AE12" s="95" t="s">
        <v>2743</v>
      </c>
      <c r="AF12" s="95" t="s">
        <v>2735</v>
      </c>
      <c r="AG12" s="95" t="str">
        <f aca="false">IF(OR($AT12="",$AT12=$F12),$U12,IF($AT12=$G12,SUBSTITUTE(SUBSTITUTE($AT12,"GPIO3_","GPIO_"),".0",""),IF($AT12=$H12,$Q12,IF($AT12=$I12,$R12,IF($AT12=$J12,$S12,IF($AT12=$K12,$T12,"INVALID"))))))</f>
        <v>RSVD1</v>
      </c>
      <c r="AH12" s="97"/>
      <c r="AI12" s="98" t="str">
        <f aca="false">IF(AND(OR($AV12="Int PU",$AV12="Int PD"),OR(AND($BC12&lt;&gt;"",$BC12&lt;&gt;"0"),AND($BD12&lt;&gt;"",$BD12&lt;&gt;"0"))),"INVALID",IF(OR($AT12=$F12,$AV12="Int PD"),"PULL_DOWN",IF(OR($AV12="Int PU",AND($AH12="YES",OR($BC12="",$BC12="0"),OR($BD12="",$BD12="0"),OR($AU12="Input",$AU12="Bidirectional"))),"PULL_UP","NORMAL")))</f>
        <v>PULL_DOWN</v>
      </c>
      <c r="AJ12" s="98" t="str">
        <f aca="false">IF($AU12="Input", "TRISTATE", IF($AV12="Z","TRISTATE",IF($AT12=$F12,"TRISTATE","NORMAL")))</f>
        <v>TRISTATE</v>
      </c>
      <c r="AK12" s="98" t="str">
        <f aca="false">IF(OR($AT12=$F12,$AU12="Output"),"DISABLE","ENABLE")</f>
        <v>DISABLE</v>
      </c>
      <c r="AL12" s="112" t="str">
        <f aca="false">IF($AT12&lt;&gt;$G12,"N/A",IF($AV12="Drive 1", "1", IF($AV12="Drive 0", "0", "")))</f>
        <v>N/A</v>
      </c>
      <c r="AM12" s="406" t="b">
        <f aca="false">TRUE()</f>
        <v>1</v>
      </c>
      <c r="AN12" s="406" t="b">
        <f aca="false">TRUE()</f>
        <v>1</v>
      </c>
      <c r="AO12" s="406" t="b">
        <f aca="false">TRUE()</f>
        <v>1</v>
      </c>
      <c r="AP12" s="406" t="b">
        <f aca="false">TRUE()</f>
        <v>1</v>
      </c>
      <c r="AQ12" s="406" t="b">
        <f aca="false">TRUE()</f>
        <v>1</v>
      </c>
      <c r="AR12" s="406" t="b">
        <f aca="false">TRUE()</f>
        <v>1</v>
      </c>
      <c r="AS12" s="100" t="str">
        <f aca="false">IF(AND($AM12:$AR12), "VALID", "INVALID")</f>
        <v>VALID</v>
      </c>
      <c r="AT12" s="101" t="s">
        <v>88</v>
      </c>
      <c r="AU12" s="102" t="s">
        <v>79</v>
      </c>
      <c r="AV12" s="103"/>
      <c r="AW12" s="103" t="s">
        <v>89</v>
      </c>
      <c r="AX12" s="104"/>
      <c r="AY12" s="104"/>
      <c r="AZ12" s="110" t="s">
        <v>85</v>
      </c>
      <c r="BA12" s="103" t="s">
        <v>85</v>
      </c>
      <c r="BB12" s="104"/>
      <c r="BC12" s="103"/>
      <c r="BD12" s="103"/>
      <c r="BE12" s="105"/>
      <c r="BF12" s="104"/>
      <c r="BG12" s="320"/>
      <c r="BH12" s="20" t="s">
        <v>7</v>
      </c>
      <c r="BI12" s="1" t="s">
        <v>2747</v>
      </c>
      <c r="BJ12" s="1" t="s">
        <v>2753</v>
      </c>
      <c r="BK12" s="109"/>
    </row>
    <row r="13" customFormat="false" ht="12.75" hidden="true" customHeight="true" outlineLevel="0" collapsed="false">
      <c r="A13" s="315"/>
      <c r="B13" s="316"/>
      <c r="C13" s="316"/>
      <c r="D13" s="317" t="s">
        <v>90</v>
      </c>
      <c r="E13" s="317" t="s">
        <v>2754</v>
      </c>
      <c r="F13" s="87" t="s">
        <v>92</v>
      </c>
      <c r="G13" s="88" t="s">
        <v>2755</v>
      </c>
      <c r="H13" s="89" t="s">
        <v>2756</v>
      </c>
      <c r="I13" s="90"/>
      <c r="J13" s="90"/>
      <c r="K13" s="91"/>
      <c r="L13" s="92" t="s">
        <v>2749</v>
      </c>
      <c r="M13" s="90" t="s">
        <v>2729</v>
      </c>
      <c r="N13" s="90"/>
      <c r="O13" s="90"/>
      <c r="P13" s="91"/>
      <c r="Q13" s="86" t="s">
        <v>91</v>
      </c>
      <c r="R13" s="86" t="s">
        <v>83</v>
      </c>
      <c r="S13" s="86" t="s">
        <v>104</v>
      </c>
      <c r="T13" s="86" t="s">
        <v>105</v>
      </c>
      <c r="U13" s="86" t="s">
        <v>83</v>
      </c>
      <c r="V13" s="100" t="s">
        <v>2757</v>
      </c>
      <c r="W13" s="95" t="s">
        <v>2731</v>
      </c>
      <c r="X13" s="96" t="s">
        <v>2758</v>
      </c>
      <c r="Y13" s="96"/>
      <c r="Z13" s="96" t="s">
        <v>2759</v>
      </c>
      <c r="AA13" s="96" t="s">
        <v>90</v>
      </c>
      <c r="AB13" s="96" t="s">
        <v>74</v>
      </c>
      <c r="AC13" s="95" t="s">
        <v>2741</v>
      </c>
      <c r="AD13" s="95" t="s">
        <v>2742</v>
      </c>
      <c r="AE13" s="95" t="s">
        <v>2743</v>
      </c>
      <c r="AF13" s="95" t="s">
        <v>2760</v>
      </c>
      <c r="AG13" s="95" t="str">
        <f aca="false">IF(OR($AT13="",$AT13=$F13),$U13,IF($AT13=$G13,SUBSTITUTE(SUBSTITUTE($AT13,"GPIO3_","GPIO_"),".0",""),IF($AT13=$H13,$Q13,IF($AT13=$I13,$R13,IF($AT13=$J13,$S13,IF($AT13=$K13,$T13,"INVALID"))))))</f>
        <v>SOC</v>
      </c>
      <c r="AH13" s="97"/>
      <c r="AI13" s="98" t="str">
        <f aca="false">IF(AND(OR($AV13="Int PU",$AV13="Int PD"),OR(AND($BC13&lt;&gt;"",$BC13&lt;&gt;"0"),AND($BD13&lt;&gt;"",$BD13&lt;&gt;"0"))),"INVALID",IF(OR($AT13=$F13,$AV13="Int PD"),"PULL_DOWN",IF(OR($AV13="Int PU",AND($AH13="YES",OR($BC13="",$BC13="0"),OR($BD13="",$BD13="0"),OR($AU13="Input",$AU13="Bidirectional"))),"PULL_UP","NORMAL")))</f>
        <v>NORMAL</v>
      </c>
      <c r="AJ13" s="98" t="str">
        <f aca="false">IF($AU13="Input", "TRISTATE", IF($AV13="Z","TRISTATE",IF($AT13=$F13,"TRISTATE","NORMAL")))</f>
        <v>TRISTATE</v>
      </c>
      <c r="AK13" s="98" t="str">
        <f aca="false">IF(OR($AT13=$F13,$AU13="Output"),"DISABLE","ENABLE")</f>
        <v>ENABLE</v>
      </c>
      <c r="AL13" s="112" t="str">
        <f aca="false">IF($AT13&lt;&gt;$G13,"N/A",IF($AV13="Drive 1", "1", IF($AV13="Drive 0", "0", "")))</f>
        <v>N/A</v>
      </c>
      <c r="AM13" s="406" t="b">
        <f aca="false">TRUE()</f>
        <v>1</v>
      </c>
      <c r="AN13" s="406" t="b">
        <f aca="false">TRUE()</f>
        <v>1</v>
      </c>
      <c r="AO13" s="406" t="b">
        <f aca="false">TRUE()</f>
        <v>1</v>
      </c>
      <c r="AP13" s="406" t="b">
        <f aca="false">TRUE()</f>
        <v>1</v>
      </c>
      <c r="AQ13" s="406" t="b">
        <f aca="false">TRUE()</f>
        <v>1</v>
      </c>
      <c r="AR13" s="406" t="b">
        <f aca="false">TRUE()</f>
        <v>1</v>
      </c>
      <c r="AS13" s="100" t="str">
        <f aca="false">IF(AND($AM13:$AR13), "VALID", "INVALID")</f>
        <v>VALID</v>
      </c>
      <c r="AT13" s="101" t="s">
        <v>2756</v>
      </c>
      <c r="AU13" s="102" t="s">
        <v>2736</v>
      </c>
      <c r="AV13" s="103"/>
      <c r="AW13" s="103" t="s">
        <v>89</v>
      </c>
      <c r="AX13" s="104"/>
      <c r="AY13" s="104"/>
      <c r="AZ13" s="110" t="s">
        <v>85</v>
      </c>
      <c r="BA13" s="103" t="s">
        <v>85</v>
      </c>
      <c r="BB13" s="104"/>
      <c r="BC13" s="103"/>
      <c r="BD13" s="103"/>
      <c r="BE13" s="105"/>
      <c r="BF13" s="104"/>
      <c r="BG13" s="320" t="s">
        <v>2761</v>
      </c>
      <c r="BH13" s="16" t="s">
        <v>3</v>
      </c>
      <c r="BI13" s="1" t="s">
        <v>2754</v>
      </c>
      <c r="BJ13" s="1" t="s">
        <v>2762</v>
      </c>
      <c r="BK13" s="109"/>
    </row>
    <row r="14" customFormat="false" ht="12.75" hidden="true" customHeight="true" outlineLevel="0" collapsed="false">
      <c r="A14" s="315"/>
      <c r="B14" s="316"/>
      <c r="C14" s="316"/>
      <c r="D14" s="317" t="s">
        <v>93</v>
      </c>
      <c r="E14" s="317" t="s">
        <v>2763</v>
      </c>
      <c r="F14" s="87" t="s">
        <v>95</v>
      </c>
      <c r="G14" s="88" t="s">
        <v>2764</v>
      </c>
      <c r="H14" s="89"/>
      <c r="I14" s="90"/>
      <c r="J14" s="90"/>
      <c r="K14" s="91"/>
      <c r="L14" s="92" t="s">
        <v>2749</v>
      </c>
      <c r="M14" s="90"/>
      <c r="N14" s="90"/>
      <c r="O14" s="90"/>
      <c r="P14" s="91"/>
      <c r="Q14" s="86" t="s">
        <v>94</v>
      </c>
      <c r="R14" s="86" t="s">
        <v>83</v>
      </c>
      <c r="S14" s="86" t="s">
        <v>104</v>
      </c>
      <c r="T14" s="86" t="s">
        <v>105</v>
      </c>
      <c r="U14" s="86" t="s">
        <v>94</v>
      </c>
      <c r="V14" s="100" t="s">
        <v>2765</v>
      </c>
      <c r="W14" s="95" t="s">
        <v>2731</v>
      </c>
      <c r="X14" s="96"/>
      <c r="Y14" s="96"/>
      <c r="Z14" s="96" t="s">
        <v>2766</v>
      </c>
      <c r="AA14" s="96" t="s">
        <v>93</v>
      </c>
      <c r="AB14" s="96" t="s">
        <v>74</v>
      </c>
      <c r="AC14" s="95" t="s">
        <v>2741</v>
      </c>
      <c r="AD14" s="95" t="s">
        <v>2742</v>
      </c>
      <c r="AE14" s="95" t="s">
        <v>2743</v>
      </c>
      <c r="AF14" s="95" t="s">
        <v>2735</v>
      </c>
      <c r="AG14" s="95" t="str">
        <f aca="false">IF(OR($AT14="",$AT14=$F14),$U14,IF($AT14=$G14,SUBSTITUTE(SUBSTITUTE($AT14,"GPIO3_","GPIO_"),".0",""),IF($AT14=$H14,$Q14,IF($AT14=$I14,$R14,IF($AT14=$J14,$S14,IF($AT14=$K14,$T14,"INVALID"))))))</f>
        <v>RSVD0</v>
      </c>
      <c r="AH14" s="97"/>
      <c r="AI14" s="98" t="str">
        <f aca="false">IF(AND(OR($AV14="Int PU",$AV14="Int PD"),OR(AND($BC14&lt;&gt;"",$BC14&lt;&gt;"0"),AND($BD14&lt;&gt;"",$BD14&lt;&gt;"0"))),"INVALID",IF(OR($AT14=$F14,$AV14="Int PD"),"PULL_DOWN",IF(OR($AV14="Int PU",AND($AH14="YES",OR($BC14="",$BC14="0"),OR($BD14="",$BD14="0"),OR($AU14="Input",$AU14="Bidirectional"))),"PULL_UP","NORMAL")))</f>
        <v>PULL_DOWN</v>
      </c>
      <c r="AJ14" s="98" t="str">
        <f aca="false">IF($AU14="Input", "TRISTATE", IF($AV14="Z","TRISTATE",IF($AT14=$F14,"TRISTATE","NORMAL")))</f>
        <v>TRISTATE</v>
      </c>
      <c r="AK14" s="98" t="str">
        <f aca="false">IF(OR($AT14=$F14,$AU14="Output"),"DISABLE","ENABLE")</f>
        <v>DISABLE</v>
      </c>
      <c r="AL14" s="112" t="str">
        <f aca="false">IF($AT14&lt;&gt;$G14,"N/A",IF($AV14="Drive 1", "1", IF($AV14="Drive 0", "0", "")))</f>
        <v>N/A</v>
      </c>
      <c r="AM14" s="406" t="b">
        <f aca="false">TRUE()</f>
        <v>1</v>
      </c>
      <c r="AN14" s="406" t="b">
        <f aca="false">TRUE()</f>
        <v>1</v>
      </c>
      <c r="AO14" s="406" t="b">
        <f aca="false">TRUE()</f>
        <v>1</v>
      </c>
      <c r="AP14" s="406" t="b">
        <f aca="false">TRUE()</f>
        <v>1</v>
      </c>
      <c r="AQ14" s="406" t="b">
        <f aca="false">TRUE()</f>
        <v>1</v>
      </c>
      <c r="AR14" s="406" t="b">
        <f aca="false">TRUE()</f>
        <v>1</v>
      </c>
      <c r="AS14" s="100" t="str">
        <f aca="false">IF(AND($AM14:$AR14), "VALID", "INVALID")</f>
        <v>VALID</v>
      </c>
      <c r="AT14" s="101" t="s">
        <v>95</v>
      </c>
      <c r="AU14" s="102" t="s">
        <v>79</v>
      </c>
      <c r="AV14" s="103"/>
      <c r="AW14" s="104"/>
      <c r="AX14" s="104"/>
      <c r="AY14" s="104"/>
      <c r="AZ14" s="110" t="s">
        <v>85</v>
      </c>
      <c r="BA14" s="103" t="s">
        <v>85</v>
      </c>
      <c r="BB14" s="104"/>
      <c r="BC14" s="103"/>
      <c r="BD14" s="103"/>
      <c r="BE14" s="105"/>
      <c r="BF14" s="104"/>
      <c r="BG14" s="320"/>
      <c r="BH14" s="20" t="s">
        <v>7</v>
      </c>
      <c r="BI14" s="1" t="s">
        <v>2763</v>
      </c>
      <c r="BJ14" s="1" t="s">
        <v>2767</v>
      </c>
      <c r="BK14" s="109"/>
    </row>
    <row r="15" customFormat="false" ht="12.75" hidden="true" customHeight="true" outlineLevel="0" collapsed="false">
      <c r="A15" s="315"/>
      <c r="B15" s="316"/>
      <c r="C15" s="316"/>
      <c r="D15" s="317" t="s">
        <v>96</v>
      </c>
      <c r="E15" s="317" t="s">
        <v>2768</v>
      </c>
      <c r="F15" s="87" t="s">
        <v>97</v>
      </c>
      <c r="G15" s="88" t="s">
        <v>2769</v>
      </c>
      <c r="H15" s="89"/>
      <c r="I15" s="90"/>
      <c r="J15" s="90"/>
      <c r="K15" s="91"/>
      <c r="L15" s="92" t="s">
        <v>2749</v>
      </c>
      <c r="M15" s="90"/>
      <c r="N15" s="90"/>
      <c r="O15" s="90"/>
      <c r="P15" s="91"/>
      <c r="Q15" s="86" t="s">
        <v>94</v>
      </c>
      <c r="R15" s="86" t="s">
        <v>83</v>
      </c>
      <c r="S15" s="86" t="s">
        <v>104</v>
      </c>
      <c r="T15" s="86" t="s">
        <v>105</v>
      </c>
      <c r="U15" s="86" t="s">
        <v>94</v>
      </c>
      <c r="V15" s="100" t="s">
        <v>2770</v>
      </c>
      <c r="W15" s="95" t="s">
        <v>2731</v>
      </c>
      <c r="X15" s="96"/>
      <c r="Y15" s="96"/>
      <c r="Z15" s="96" t="s">
        <v>2771</v>
      </c>
      <c r="AA15" s="96" t="s">
        <v>96</v>
      </c>
      <c r="AB15" s="96" t="s">
        <v>74</v>
      </c>
      <c r="AC15" s="95" t="s">
        <v>2741</v>
      </c>
      <c r="AD15" s="95" t="s">
        <v>2742</v>
      </c>
      <c r="AE15" s="95" t="s">
        <v>2743</v>
      </c>
      <c r="AF15" s="95" t="s">
        <v>2735</v>
      </c>
      <c r="AG15" s="95" t="str">
        <f aca="false">IF(OR($AT15="",$AT15=$F15),$U15,IF($AT15=$G15,SUBSTITUTE(SUBSTITUTE($AT15,"GPIO3_","GPIO_"),".0",""),IF($AT15=$H15,$Q15,IF($AT15=$I15,$R15,IF($AT15=$J15,$S15,IF($AT15=$K15,$T15,"INVALID"))))))</f>
        <v>RSVD0</v>
      </c>
      <c r="AH15" s="97"/>
      <c r="AI15" s="98" t="str">
        <f aca="false">IF(AND(OR($AV15="Int PU",$AV15="Int PD"),OR(AND($BC15&lt;&gt;"",$BC15&lt;&gt;"0"),AND($BD15&lt;&gt;"",$BD15&lt;&gt;"0"))),"INVALID",IF(OR($AT15=$F15,$AV15="Int PD"),"PULL_DOWN",IF(OR($AV15="Int PU",AND($AH15="YES",OR($BC15="",$BC15="0"),OR($BD15="",$BD15="0"),OR($AU15="Input",$AU15="Bidirectional"))),"PULL_UP","NORMAL")))</f>
        <v>PULL_DOWN</v>
      </c>
      <c r="AJ15" s="98" t="str">
        <f aca="false">IF($AU15="Input", "TRISTATE", IF($AV15="Z","TRISTATE",IF($AT15=$F15,"TRISTATE","NORMAL")))</f>
        <v>TRISTATE</v>
      </c>
      <c r="AK15" s="98" t="str">
        <f aca="false">IF(OR($AT15=$F15,$AU15="Output"),"DISABLE","ENABLE")</f>
        <v>DISABLE</v>
      </c>
      <c r="AL15" s="112" t="str">
        <f aca="false">IF($AT15&lt;&gt;$G15,"N/A",IF($AV15="Drive 1", "1", IF($AV15="Drive 0", "0", "")))</f>
        <v>N/A</v>
      </c>
      <c r="AM15" s="406" t="b">
        <f aca="false">TRUE()</f>
        <v>1</v>
      </c>
      <c r="AN15" s="406" t="b">
        <f aca="false">TRUE()</f>
        <v>1</v>
      </c>
      <c r="AO15" s="406" t="b">
        <f aca="false">TRUE()</f>
        <v>1</v>
      </c>
      <c r="AP15" s="406" t="b">
        <f aca="false">TRUE()</f>
        <v>1</v>
      </c>
      <c r="AQ15" s="406" t="b">
        <f aca="false">TRUE()</f>
        <v>1</v>
      </c>
      <c r="AR15" s="406" t="b">
        <f aca="false">TRUE()</f>
        <v>1</v>
      </c>
      <c r="AS15" s="100" t="str">
        <f aca="false">IF(AND($AM15:$AR15), "VALID", "INVALID")</f>
        <v>VALID</v>
      </c>
      <c r="AT15" s="101" t="s">
        <v>97</v>
      </c>
      <c r="AU15" s="102" t="s">
        <v>79</v>
      </c>
      <c r="AV15" s="103"/>
      <c r="AW15" s="104"/>
      <c r="AX15" s="104"/>
      <c r="AY15" s="104"/>
      <c r="AZ15" s="110" t="s">
        <v>85</v>
      </c>
      <c r="BA15" s="103" t="s">
        <v>85</v>
      </c>
      <c r="BB15" s="104"/>
      <c r="BC15" s="103"/>
      <c r="BD15" s="103"/>
      <c r="BE15" s="105"/>
      <c r="BF15" s="104"/>
      <c r="BG15" s="320"/>
      <c r="BH15" s="20" t="s">
        <v>7</v>
      </c>
      <c r="BI15" s="1" t="s">
        <v>2768</v>
      </c>
      <c r="BJ15" s="1" t="s">
        <v>2772</v>
      </c>
      <c r="BK15" s="109"/>
    </row>
    <row r="16" customFormat="false" ht="12.75" hidden="true" customHeight="true" outlineLevel="0" collapsed="false">
      <c r="A16" s="315"/>
      <c r="B16" s="316"/>
      <c r="C16" s="316"/>
      <c r="D16" s="317" t="s">
        <v>98</v>
      </c>
      <c r="E16" s="317" t="s">
        <v>2773</v>
      </c>
      <c r="F16" s="87" t="s">
        <v>99</v>
      </c>
      <c r="G16" s="88"/>
      <c r="H16" s="89" t="s">
        <v>2774</v>
      </c>
      <c r="I16" s="90"/>
      <c r="J16" s="90"/>
      <c r="K16" s="91"/>
      <c r="L16" s="92"/>
      <c r="M16" s="90" t="s">
        <v>2729</v>
      </c>
      <c r="N16" s="90"/>
      <c r="O16" s="90"/>
      <c r="P16" s="91"/>
      <c r="Q16" s="93"/>
      <c r="R16" s="93"/>
      <c r="S16" s="93"/>
      <c r="T16" s="93"/>
      <c r="U16" s="93"/>
      <c r="V16" s="100" t="s">
        <v>2775</v>
      </c>
      <c r="W16" s="95" t="s">
        <v>2731</v>
      </c>
      <c r="X16" s="96" t="s">
        <v>2776</v>
      </c>
      <c r="Y16" s="96"/>
      <c r="Z16" s="96"/>
      <c r="AA16" s="96"/>
      <c r="AB16" s="96"/>
      <c r="AC16" s="95" t="s">
        <v>2777</v>
      </c>
      <c r="AD16" s="95" t="s">
        <v>2778</v>
      </c>
      <c r="AE16" s="95" t="s">
        <v>2743</v>
      </c>
      <c r="AF16" s="95" t="s">
        <v>2735</v>
      </c>
      <c r="AG16" s="97"/>
      <c r="AH16" s="97"/>
      <c r="AI16" s="98" t="str">
        <f aca="false">IF(AND(OR($AV16="Int PU",$AV16="Int PD"),OR(AND($BC16&lt;&gt;"",$BC16&lt;&gt;"0"),AND($BD16&lt;&gt;"",$BD16&lt;&gt;"0"))),"INVALID",IF(OR($AT16=$F16,$AV16="Int PD"),"PULL_DOWN",IF(OR($AV16="Int PU",AND($AH16="YES",OR($BC16="",$BC16="0"),OR($BD16="",$BD16="0"),OR($AU16="Input",$AU16="Bidirectional"))),"PULL_UP","NORMAL")))</f>
        <v>NORMAL</v>
      </c>
      <c r="AJ16" s="98" t="str">
        <f aca="false">IF($AU16="Input", "TRISTATE", IF($AV16="Z","TRISTATE",IF($AT16=$F16,"TRISTATE","NORMAL")))</f>
        <v>TRISTATE</v>
      </c>
      <c r="AK16" s="98" t="str">
        <f aca="false">IF(OR($AT16=$F16,$AU16="Output"),"DISABLE","ENABLE")</f>
        <v>ENABLE</v>
      </c>
      <c r="AL16" s="97"/>
      <c r="AM16" s="406" t="b">
        <f aca="false">TRUE()</f>
        <v>1</v>
      </c>
      <c r="AN16" s="406" t="b">
        <f aca="false">TRUE()</f>
        <v>1</v>
      </c>
      <c r="AO16" s="406" t="b">
        <f aca="false">TRUE()</f>
        <v>1</v>
      </c>
      <c r="AP16" s="406" t="b">
        <f aca="false">TRUE()</f>
        <v>1</v>
      </c>
      <c r="AQ16" s="406" t="b">
        <f aca="false">TRUE()</f>
        <v>1</v>
      </c>
      <c r="AR16" s="406" t="b">
        <f aca="false">TRUE()</f>
        <v>1</v>
      </c>
      <c r="AS16" s="100" t="str">
        <f aca="false">IF(AND($AM16:$AR16), "VALID", "INVALID")</f>
        <v>VALID</v>
      </c>
      <c r="AT16" s="101" t="s">
        <v>2774</v>
      </c>
      <c r="AU16" s="102" t="s">
        <v>2736</v>
      </c>
      <c r="AV16" s="103"/>
      <c r="AW16" s="103" t="s">
        <v>89</v>
      </c>
      <c r="AX16" s="104"/>
      <c r="AY16" s="104"/>
      <c r="AZ16" s="104"/>
      <c r="BA16" s="103" t="s">
        <v>85</v>
      </c>
      <c r="BB16" s="104"/>
      <c r="BC16" s="103"/>
      <c r="BD16" s="103"/>
      <c r="BE16" s="105"/>
      <c r="BF16" s="104"/>
      <c r="BG16" s="320" t="s">
        <v>2779</v>
      </c>
      <c r="BH16" s="213" t="s">
        <v>2780</v>
      </c>
      <c r="BI16" s="1" t="s">
        <v>2773</v>
      </c>
      <c r="BJ16" s="1" t="s">
        <v>2781</v>
      </c>
      <c r="BK16" s="109"/>
    </row>
    <row r="17" customFormat="false" ht="12.75" hidden="false" customHeight="true" outlineLevel="0" collapsed="false">
      <c r="A17" s="296" t="n">
        <v>178</v>
      </c>
      <c r="B17" s="1" t="s">
        <v>2782</v>
      </c>
      <c r="C17" s="1" t="s">
        <v>2782</v>
      </c>
      <c r="D17" s="86" t="s">
        <v>100</v>
      </c>
      <c r="E17" s="86" t="s">
        <v>2783</v>
      </c>
      <c r="F17" s="87" t="s">
        <v>101</v>
      </c>
      <c r="G17" s="88"/>
      <c r="H17" s="89" t="s">
        <v>100</v>
      </c>
      <c r="I17" s="90"/>
      <c r="J17" s="90"/>
      <c r="K17" s="91"/>
      <c r="L17" s="92"/>
      <c r="M17" s="90" t="s">
        <v>81</v>
      </c>
      <c r="N17" s="90"/>
      <c r="O17" s="90"/>
      <c r="P17" s="91"/>
      <c r="Q17" s="93"/>
      <c r="R17" s="93"/>
      <c r="S17" s="93"/>
      <c r="T17" s="93"/>
      <c r="U17" s="93"/>
      <c r="V17" s="100" t="s">
        <v>2784</v>
      </c>
      <c r="W17" s="95" t="s">
        <v>2731</v>
      </c>
      <c r="X17" s="96"/>
      <c r="Y17" s="96"/>
      <c r="Z17" s="96"/>
      <c r="AA17" s="96"/>
      <c r="AB17" s="96"/>
      <c r="AC17" s="95" t="s">
        <v>2777</v>
      </c>
      <c r="AD17" s="100" t="s">
        <v>2778</v>
      </c>
      <c r="AE17" s="95" t="s">
        <v>2743</v>
      </c>
      <c r="AF17" s="95" t="n">
        <v>1</v>
      </c>
      <c r="AG17" s="97"/>
      <c r="AH17" s="97"/>
      <c r="AI17" s="98" t="str">
        <f aca="false">IF(AND(OR($AV17="Int PU",$AV17="Int PD"),OR(AND($BC17&lt;&gt;"",$BC17&lt;&gt;"0"),AND($BD17&lt;&gt;"",$BD17&lt;&gt;"0"))),"INVALID",IF(OR($AT17=$F17,$AV17="Int PD"),"PULL_DOWN",IF(OR($AV17="Int PU",AND($AH17="YES",OR($BC17="",$BC17="0"),OR($BD17="",$BD17="0"),OR($AU17="Input",$AU17="Bidirectional"))),"PULL_UP","NORMAL")))</f>
        <v>NORMAL</v>
      </c>
      <c r="AJ17" s="98" t="str">
        <f aca="false">IF($AU17="Input", "TRISTATE", IF($AV17="Z","TRISTATE",IF($AT17=$F17,"TRISTATE","NORMAL")))</f>
        <v>NORMAL</v>
      </c>
      <c r="AK17" s="98" t="str">
        <f aca="false">IF(OR($AT17=$F17,$AU17="Output"),"DISABLE","ENABLE")</f>
        <v>DISABLE</v>
      </c>
      <c r="AL17" s="97"/>
      <c r="AM17" s="407" t="b">
        <f aca="false">TRUE()</f>
        <v>1</v>
      </c>
      <c r="AN17" s="407" t="b">
        <f aca="false">TRUE()</f>
        <v>1</v>
      </c>
      <c r="AO17" s="407" t="b">
        <f aca="false">TRUE()</f>
        <v>1</v>
      </c>
      <c r="AP17" s="407" t="b">
        <f aca="false">TRUE()</f>
        <v>1</v>
      </c>
      <c r="AQ17" s="407" t="b">
        <f aca="false">TRUE()</f>
        <v>1</v>
      </c>
      <c r="AR17" s="406" t="b">
        <f aca="false">TRUE()</f>
        <v>1</v>
      </c>
      <c r="AS17" s="100" t="str">
        <f aca="false">IF(AND($AM17:$AR17), "VALID", "INVALID")</f>
        <v>VALID</v>
      </c>
      <c r="AT17" s="101" t="s">
        <v>100</v>
      </c>
      <c r="AU17" s="102" t="s">
        <v>2744</v>
      </c>
      <c r="AV17" s="103" t="s">
        <v>2785</v>
      </c>
      <c r="AW17" s="104"/>
      <c r="AX17" s="104"/>
      <c r="AY17" s="104"/>
      <c r="AZ17" s="104"/>
      <c r="BA17" s="103" t="s">
        <v>85</v>
      </c>
      <c r="BB17" s="104"/>
      <c r="BC17" s="103"/>
      <c r="BD17" s="103"/>
      <c r="BE17" s="105"/>
      <c r="BF17" s="104"/>
      <c r="BG17" s="318" t="s">
        <v>2786</v>
      </c>
      <c r="BH17" s="321" t="s">
        <v>2787</v>
      </c>
      <c r="BI17" s="1" t="s">
        <v>2783</v>
      </c>
      <c r="BJ17" s="1" t="s">
        <v>2788</v>
      </c>
      <c r="BK17" s="109"/>
    </row>
    <row r="18" customFormat="false" ht="12.75" hidden="false" customHeight="true" outlineLevel="0" collapsed="false">
      <c r="A18" s="296" t="n">
        <v>212</v>
      </c>
      <c r="B18" s="1" t="s">
        <v>2789</v>
      </c>
      <c r="C18" s="1" t="s">
        <v>2789</v>
      </c>
      <c r="D18" s="86" t="s">
        <v>102</v>
      </c>
      <c r="E18" s="86" t="s">
        <v>2790</v>
      </c>
      <c r="F18" s="87" t="s">
        <v>107</v>
      </c>
      <c r="G18" s="88" t="s">
        <v>2791</v>
      </c>
      <c r="H18" s="89" t="s">
        <v>2792</v>
      </c>
      <c r="I18" s="90"/>
      <c r="J18" s="90"/>
      <c r="K18" s="91"/>
      <c r="L18" s="92" t="s">
        <v>2749</v>
      </c>
      <c r="M18" s="90" t="s">
        <v>2749</v>
      </c>
      <c r="N18" s="90" t="s">
        <v>81</v>
      </c>
      <c r="O18" s="90"/>
      <c r="P18" s="91" t="s">
        <v>81</v>
      </c>
      <c r="Q18" s="86" t="s">
        <v>3</v>
      </c>
      <c r="R18" s="86" t="s">
        <v>103</v>
      </c>
      <c r="S18" s="86" t="s">
        <v>104</v>
      </c>
      <c r="T18" s="86" t="s">
        <v>106</v>
      </c>
      <c r="U18" s="86" t="s">
        <v>104</v>
      </c>
      <c r="V18" s="100" t="s">
        <v>2793</v>
      </c>
      <c r="W18" s="95" t="s">
        <v>2731</v>
      </c>
      <c r="X18" s="96" t="s">
        <v>2794</v>
      </c>
      <c r="Y18" s="96"/>
      <c r="Z18" s="96" t="s">
        <v>2795</v>
      </c>
      <c r="AA18" s="96" t="s">
        <v>102</v>
      </c>
      <c r="AB18" s="96" t="s">
        <v>74</v>
      </c>
      <c r="AC18" s="95" t="s">
        <v>2741</v>
      </c>
      <c r="AD18" s="95" t="s">
        <v>2742</v>
      </c>
      <c r="AE18" s="95" t="s">
        <v>2743</v>
      </c>
      <c r="AF18" s="95" t="s">
        <v>2735</v>
      </c>
      <c r="AG18" s="95" t="str">
        <f aca="false">IF(OR($AT18="",$AT18=$F18),$U18,IF($AT18=$G18,SUBSTITUTE(SUBSTITUTE($AT18,"GPIO3_","GPIO_"),".0",""),IF($AT18=$H18,$Q18,IF($AT18=$I18,$R18,IF($AT18=$J18,$S18,IF($AT18=$K18,$T18,"INVALID"))))))</f>
        <v>GPIO_PEE2</v>
      </c>
      <c r="AH18" s="97"/>
      <c r="AI18" s="98" t="str">
        <f aca="false">IF(AND(OR($AV18="Int PU",$AV18="Int PD"),OR(AND($BC18&lt;&gt;"",$BC18&lt;&gt;"0"),AND($BD18&lt;&gt;"",$BD18&lt;&gt;"0"))),"INVALID",IF(OR($AT18=$F18,$AV18="Int PD"),"PULL_DOWN",IF(OR($AV18="Int PU",AND($AH18="YES",OR($BC18="",$BC18="0"),OR($BD18="",$BD18="0"),OR($AU18="Input",$AU18="Bidirectional"))),"PULL_UP","NORMAL")))</f>
        <v>NORMAL</v>
      </c>
      <c r="AJ18" s="98" t="str">
        <f aca="false">IF($AU18="Input", "TRISTATE", IF($AV18="Z","TRISTATE",IF($AT18=$F18,"TRISTATE","NORMAL")))</f>
        <v>TRISTATE</v>
      </c>
      <c r="AK18" s="98" t="str">
        <f aca="false">IF(OR($AT18=$F18,$AU18="Output"),"DISABLE","ENABLE")</f>
        <v>ENABLE</v>
      </c>
      <c r="AL18" s="112" t="str">
        <f aca="false">IF($AT18&lt;&gt;$G18,"N/A",IF($AV18="Drive 1", "1", IF($AV18="Drive 0", "0", "")))</f>
        <v/>
      </c>
      <c r="AM18" s="407" t="b">
        <f aca="false">TRUE()</f>
        <v>1</v>
      </c>
      <c r="AN18" s="407" t="b">
        <f aca="false">TRUE()</f>
        <v>1</v>
      </c>
      <c r="AO18" s="407" t="b">
        <f aca="false">TRUE()</f>
        <v>1</v>
      </c>
      <c r="AP18" s="406" t="b">
        <f aca="false">TRUE()</f>
        <v>1</v>
      </c>
      <c r="AQ18" s="407" t="b">
        <f aca="false">TRUE()</f>
        <v>1</v>
      </c>
      <c r="AR18" s="407" t="b">
        <f aca="false">TRUE()</f>
        <v>1</v>
      </c>
      <c r="AS18" s="100" t="str">
        <f aca="false">IF(AND($AM18:$AR18), "VALID", "INVALID")</f>
        <v>VALID</v>
      </c>
      <c r="AT18" s="101" t="s">
        <v>2791</v>
      </c>
      <c r="AU18" s="102" t="s">
        <v>2736</v>
      </c>
      <c r="AV18" s="103"/>
      <c r="AW18" s="103" t="s">
        <v>89</v>
      </c>
      <c r="AX18" s="104"/>
      <c r="AY18" s="104"/>
      <c r="AZ18" s="110" t="s">
        <v>85</v>
      </c>
      <c r="BA18" s="103" t="s">
        <v>85</v>
      </c>
      <c r="BB18" s="104"/>
      <c r="BC18" s="103"/>
      <c r="BD18" s="103"/>
      <c r="BE18" s="105"/>
      <c r="BF18" s="104"/>
      <c r="BG18" s="320" t="s">
        <v>2796</v>
      </c>
      <c r="BH18" s="322" t="s">
        <v>2797</v>
      </c>
      <c r="BI18" s="1" t="s">
        <v>2790</v>
      </c>
      <c r="BJ18" s="1" t="s">
        <v>2798</v>
      </c>
      <c r="BK18" s="109"/>
    </row>
    <row r="19" customFormat="false" ht="12.75" hidden="true" customHeight="true" outlineLevel="0" collapsed="false">
      <c r="A19" s="315"/>
      <c r="B19" s="316"/>
      <c r="C19" s="316"/>
      <c r="D19" s="317" t="s">
        <v>108</v>
      </c>
      <c r="E19" s="317" t="s">
        <v>2799</v>
      </c>
      <c r="F19" s="87" t="s">
        <v>109</v>
      </c>
      <c r="G19" s="88" t="s">
        <v>2800</v>
      </c>
      <c r="H19" s="89" t="s">
        <v>2801</v>
      </c>
      <c r="I19" s="90"/>
      <c r="J19" s="90"/>
      <c r="K19" s="91"/>
      <c r="L19" s="92" t="s">
        <v>2749</v>
      </c>
      <c r="M19" s="90" t="s">
        <v>2729</v>
      </c>
      <c r="N19" s="90"/>
      <c r="O19" s="90"/>
      <c r="P19" s="91"/>
      <c r="Q19" s="86" t="s">
        <v>91</v>
      </c>
      <c r="R19" s="86" t="s">
        <v>83</v>
      </c>
      <c r="S19" s="86" t="s">
        <v>104</v>
      </c>
      <c r="T19" s="86" t="s">
        <v>105</v>
      </c>
      <c r="U19" s="86" t="s">
        <v>83</v>
      </c>
      <c r="V19" s="100" t="s">
        <v>2802</v>
      </c>
      <c r="W19" s="95" t="s">
        <v>2731</v>
      </c>
      <c r="X19" s="96" t="s">
        <v>2803</v>
      </c>
      <c r="Y19" s="96"/>
      <c r="Z19" s="96" t="s">
        <v>2804</v>
      </c>
      <c r="AA19" s="96" t="s">
        <v>108</v>
      </c>
      <c r="AB19" s="96" t="s">
        <v>74</v>
      </c>
      <c r="AC19" s="95" t="s">
        <v>2741</v>
      </c>
      <c r="AD19" s="95" t="s">
        <v>2742</v>
      </c>
      <c r="AE19" s="95" t="s">
        <v>2743</v>
      </c>
      <c r="AF19" s="95" t="s">
        <v>2760</v>
      </c>
      <c r="AG19" s="95" t="str">
        <f aca="false">IF(OR($AT19="",$AT19=$F19),$U19,IF($AT19=$G19,SUBSTITUTE(SUBSTITUTE($AT19,"GPIO3_","GPIO_"),".0",""),IF($AT19=$H19,$Q19,IF($AT19=$I19,$R19,IF($AT19=$J19,$S19,IF($AT19=$K19,$T19,"INVALID"))))))</f>
        <v>SOC</v>
      </c>
      <c r="AH19" s="97"/>
      <c r="AI19" s="98" t="str">
        <f aca="false">IF(AND(OR($AV19="Int PU",$AV19="Int PD"),OR(AND($BC19&lt;&gt;"",$BC19&lt;&gt;"0"),AND($BD19&lt;&gt;"",$BD19&lt;&gt;"0"))),"INVALID",IF(OR($AT19=$F19,$AV19="Int PD"),"PULL_DOWN",IF(OR($AV19="Int PU",AND($AH19="YES",OR($BC19="",$BC19="0"),OR($BD19="",$BD19="0"),OR($AU19="Input",$AU19="Bidirectional"))),"PULL_UP","NORMAL")))</f>
        <v>PULL_UP</v>
      </c>
      <c r="AJ19" s="98" t="str">
        <f aca="false">IF($AU19="Input", "TRISTATE", IF($AV19="Z","TRISTATE",IF($AT19=$F19,"TRISTATE","NORMAL")))</f>
        <v>TRISTATE</v>
      </c>
      <c r="AK19" s="98" t="str">
        <f aca="false">IF(OR($AT19=$F19,$AU19="Output"),"DISABLE","ENABLE")</f>
        <v>ENABLE</v>
      </c>
      <c r="AL19" s="112" t="str">
        <f aca="false">IF($AT19&lt;&gt;$G19,"N/A",IF($AV19="Drive 1", "1", IF($AV19="Drive 0", "0", "")))</f>
        <v>N/A</v>
      </c>
      <c r="AM19" s="406" t="b">
        <f aca="false">TRUE()</f>
        <v>1</v>
      </c>
      <c r="AN19" s="406" t="b">
        <f aca="false">TRUE()</f>
        <v>1</v>
      </c>
      <c r="AO19" s="406" t="b">
        <f aca="false">TRUE()</f>
        <v>1</v>
      </c>
      <c r="AP19" s="406" t="b">
        <f aca="false">TRUE()</f>
        <v>1</v>
      </c>
      <c r="AQ19" s="406" t="b">
        <f aca="false">TRUE()</f>
        <v>1</v>
      </c>
      <c r="AR19" s="406" t="b">
        <f aca="false">TRUE()</f>
        <v>1</v>
      </c>
      <c r="AS19" s="100" t="str">
        <f aca="false">IF(AND($AM19:$AR19), "VALID", "INVALID")</f>
        <v>VALID</v>
      </c>
      <c r="AT19" s="101" t="s">
        <v>2801</v>
      </c>
      <c r="AU19" s="102" t="s">
        <v>2736</v>
      </c>
      <c r="AV19" s="103" t="s">
        <v>2805</v>
      </c>
      <c r="AW19" s="103" t="s">
        <v>89</v>
      </c>
      <c r="AX19" s="104"/>
      <c r="AY19" s="104"/>
      <c r="AZ19" s="110" t="s">
        <v>85</v>
      </c>
      <c r="BA19" s="103" t="s">
        <v>85</v>
      </c>
      <c r="BB19" s="104"/>
      <c r="BC19" s="103"/>
      <c r="BD19" s="103"/>
      <c r="BE19" s="105"/>
      <c r="BF19" s="104"/>
      <c r="BG19" s="320" t="s">
        <v>2806</v>
      </c>
      <c r="BH19" s="20"/>
      <c r="BI19" s="1" t="s">
        <v>2799</v>
      </c>
      <c r="BJ19" s="1" t="s">
        <v>2807</v>
      </c>
      <c r="BK19" s="109"/>
    </row>
    <row r="20" customFormat="false" ht="12.75" hidden="true" customHeight="true" outlineLevel="0" collapsed="false">
      <c r="A20" s="315"/>
      <c r="B20" s="316"/>
      <c r="C20" s="316"/>
      <c r="D20" s="317" t="s">
        <v>110</v>
      </c>
      <c r="E20" s="317" t="s">
        <v>2808</v>
      </c>
      <c r="F20" s="87" t="s">
        <v>111</v>
      </c>
      <c r="G20" s="88" t="s">
        <v>2809</v>
      </c>
      <c r="H20" s="89"/>
      <c r="I20" s="90"/>
      <c r="J20" s="90"/>
      <c r="K20" s="91"/>
      <c r="L20" s="92" t="s">
        <v>2749</v>
      </c>
      <c r="M20" s="90"/>
      <c r="N20" s="90"/>
      <c r="O20" s="90"/>
      <c r="P20" s="91"/>
      <c r="Q20" s="86" t="s">
        <v>94</v>
      </c>
      <c r="R20" s="86" t="s">
        <v>83</v>
      </c>
      <c r="S20" s="86" t="s">
        <v>104</v>
      </c>
      <c r="T20" s="86" t="s">
        <v>105</v>
      </c>
      <c r="U20" s="86" t="s">
        <v>94</v>
      </c>
      <c r="V20" s="100" t="s">
        <v>2810</v>
      </c>
      <c r="W20" s="95" t="s">
        <v>2731</v>
      </c>
      <c r="X20" s="96"/>
      <c r="Y20" s="96"/>
      <c r="Z20" s="96" t="s">
        <v>2811</v>
      </c>
      <c r="AA20" s="96" t="s">
        <v>110</v>
      </c>
      <c r="AB20" s="96" t="s">
        <v>74</v>
      </c>
      <c r="AC20" s="95" t="s">
        <v>2777</v>
      </c>
      <c r="AD20" s="95" t="s">
        <v>2778</v>
      </c>
      <c r="AE20" s="95" t="s">
        <v>2743</v>
      </c>
      <c r="AF20" s="95" t="s">
        <v>2735</v>
      </c>
      <c r="AG20" s="95" t="str">
        <f aca="false">IF(OR($AT20="",$AT20=$F20),$U20,IF($AT20=$G20,SUBSTITUTE(SUBSTITUTE($AT20,"GPIO3_","GPIO_"),".0",""),IF($AT20=$H20,$Q20,IF($AT20=$I20,$R20,IF($AT20=$J20,$S20,IF($AT20=$K20,$T20,"INVALID"))))))</f>
        <v>RSVD0</v>
      </c>
      <c r="AH20" s="97"/>
      <c r="AI20" s="98" t="str">
        <f aca="false">IF(AND(OR($AV20="Int PU",$AV20="Int PD"),OR(AND($BC20&lt;&gt;"",$BC20&lt;&gt;"0"),AND($BD20&lt;&gt;"",$BD20&lt;&gt;"0"))),"INVALID",IF(OR($AT20=$F20,$AV20="Int PD"),"PULL_DOWN",IF(OR($AV20="Int PU",AND($AH20="YES",OR($BC20="",$BC20="0"),OR($BD20="",$BD20="0"),OR($AU20="Input",$AU20="Bidirectional"))),"PULL_UP","NORMAL")))</f>
        <v>PULL_DOWN</v>
      </c>
      <c r="AJ20" s="98" t="str">
        <f aca="false">IF($AU20="Input", "TRISTATE", IF($AV20="Z","TRISTATE",IF($AT20=$F20,"TRISTATE","NORMAL")))</f>
        <v>TRISTATE</v>
      </c>
      <c r="AK20" s="98" t="str">
        <f aca="false">IF(OR($AT20=$F20,$AU20="Output"),"DISABLE","ENABLE")</f>
        <v>DISABLE</v>
      </c>
      <c r="AL20" s="112" t="str">
        <f aca="false">IF($AT20&lt;&gt;$G20,"N/A",IF($AV20="Drive 1", "1", IF($AV20="Drive 0", "0", "")))</f>
        <v>N/A</v>
      </c>
      <c r="AM20" s="406" t="b">
        <f aca="false">TRUE()</f>
        <v>1</v>
      </c>
      <c r="AN20" s="406" t="b">
        <f aca="false">TRUE()</f>
        <v>1</v>
      </c>
      <c r="AO20" s="406" t="b">
        <f aca="false">TRUE()</f>
        <v>1</v>
      </c>
      <c r="AP20" s="406" t="b">
        <f aca="false">TRUE()</f>
        <v>1</v>
      </c>
      <c r="AQ20" s="406" t="b">
        <f aca="false">TRUE()</f>
        <v>1</v>
      </c>
      <c r="AR20" s="406" t="b">
        <f aca="false">TRUE()</f>
        <v>1</v>
      </c>
      <c r="AS20" s="100" t="str">
        <f aca="false">IF(AND($AM20:$AR20), "VALID", "INVALID")</f>
        <v>VALID</v>
      </c>
      <c r="AT20" s="101" t="s">
        <v>111</v>
      </c>
      <c r="AU20" s="102" t="s">
        <v>79</v>
      </c>
      <c r="AV20" s="103"/>
      <c r="AW20" s="104"/>
      <c r="AX20" s="104"/>
      <c r="AY20" s="104"/>
      <c r="AZ20" s="110" t="s">
        <v>85</v>
      </c>
      <c r="BA20" s="103" t="s">
        <v>85</v>
      </c>
      <c r="BB20" s="104"/>
      <c r="BC20" s="103"/>
      <c r="BD20" s="103"/>
      <c r="BE20" s="105"/>
      <c r="BF20" s="104"/>
      <c r="BG20" s="320"/>
      <c r="BH20" s="20"/>
      <c r="BI20" s="1" t="s">
        <v>2808</v>
      </c>
      <c r="BJ20" s="1" t="s">
        <v>2812</v>
      </c>
      <c r="BK20" s="109"/>
    </row>
    <row r="21" customFormat="false" ht="12.75" hidden="true" customHeight="true" outlineLevel="0" collapsed="false">
      <c r="A21" s="315"/>
      <c r="B21" s="316"/>
      <c r="C21" s="316"/>
      <c r="D21" s="86" t="s">
        <v>112</v>
      </c>
      <c r="E21" s="317" t="s">
        <v>2813</v>
      </c>
      <c r="F21" s="87" t="s">
        <v>113</v>
      </c>
      <c r="G21" s="88"/>
      <c r="H21" s="89" t="s">
        <v>112</v>
      </c>
      <c r="I21" s="90"/>
      <c r="J21" s="90"/>
      <c r="K21" s="91"/>
      <c r="L21" s="92"/>
      <c r="M21" s="90" t="s">
        <v>2729</v>
      </c>
      <c r="N21" s="90"/>
      <c r="O21" s="90"/>
      <c r="P21" s="91"/>
      <c r="Q21" s="93"/>
      <c r="R21" s="93"/>
      <c r="S21" s="93"/>
      <c r="T21" s="93"/>
      <c r="U21" s="93"/>
      <c r="V21" s="100" t="s">
        <v>2814</v>
      </c>
      <c r="W21" s="95" t="s">
        <v>2731</v>
      </c>
      <c r="X21" s="96"/>
      <c r="Y21" s="96"/>
      <c r="Z21" s="96"/>
      <c r="AA21" s="96"/>
      <c r="AB21" s="96"/>
      <c r="AC21" s="95" t="s">
        <v>2741</v>
      </c>
      <c r="AD21" s="95" t="s">
        <v>2742</v>
      </c>
      <c r="AE21" s="95" t="s">
        <v>2743</v>
      </c>
      <c r="AF21" s="95" t="s">
        <v>2735</v>
      </c>
      <c r="AG21" s="97"/>
      <c r="AH21" s="97"/>
      <c r="AI21" s="98" t="str">
        <f aca="false">IF(AND(OR($AV21="Int PU",$AV21="Int PD"),OR(AND($BC21&lt;&gt;"",$BC21&lt;&gt;"0"),AND($BD21&lt;&gt;"",$BD21&lt;&gt;"0"))),"INVALID",IF(OR($AT21=$F21,$AV21="Int PD"),"PULL_DOWN",IF(OR($AV21="Int PU",AND($AH21="YES",OR($BC21="",$BC21="0"),OR($BD21="",$BD21="0"),OR($AU21="Input",$AU21="Bidirectional"))),"PULL_UP","NORMAL")))</f>
        <v>NORMAL</v>
      </c>
      <c r="AJ21" s="98" t="str">
        <f aca="false">IF($AU21="Input", "TRISTATE", IF($AV21="Z","TRISTATE",IF($AT21=$F21,"TRISTATE","NORMAL")))</f>
        <v>TRISTATE</v>
      </c>
      <c r="AK21" s="98" t="str">
        <f aca="false">IF(OR($AT21=$F21,$AU21="Output"),"DISABLE","ENABLE")</f>
        <v>ENABLE</v>
      </c>
      <c r="AL21" s="97"/>
      <c r="AM21" s="406" t="b">
        <f aca="false">TRUE()</f>
        <v>1</v>
      </c>
      <c r="AN21" s="406" t="b">
        <f aca="false">TRUE()</f>
        <v>1</v>
      </c>
      <c r="AO21" s="406" t="b">
        <f aca="false">TRUE()</f>
        <v>1</v>
      </c>
      <c r="AP21" s="407" t="b">
        <f aca="false">TRUE()</f>
        <v>1</v>
      </c>
      <c r="AQ21" s="406" t="b">
        <f aca="false">TRUE()</f>
        <v>1</v>
      </c>
      <c r="AR21" s="406" t="b">
        <f aca="false">TRUE()</f>
        <v>1</v>
      </c>
      <c r="AS21" s="100" t="str">
        <f aca="false">IF(AND($AM21:$AR21), "VALID", "INVALID")</f>
        <v>VALID</v>
      </c>
      <c r="AT21" s="101" t="s">
        <v>112</v>
      </c>
      <c r="AU21" s="102" t="s">
        <v>2736</v>
      </c>
      <c r="AV21" s="103"/>
      <c r="AW21" s="104"/>
      <c r="AX21" s="104"/>
      <c r="AY21" s="104"/>
      <c r="AZ21" s="110" t="s">
        <v>85</v>
      </c>
      <c r="BA21" s="103" t="s">
        <v>85</v>
      </c>
      <c r="BB21" s="104"/>
      <c r="BC21" s="103" t="s">
        <v>2815</v>
      </c>
      <c r="BD21" s="103"/>
      <c r="BE21" s="105"/>
      <c r="BF21" s="104"/>
      <c r="BG21" s="318" t="s">
        <v>2816</v>
      </c>
      <c r="BH21" s="321"/>
      <c r="BI21" s="1" t="s">
        <v>2813</v>
      </c>
      <c r="BJ21" s="1" t="s">
        <v>2817</v>
      </c>
      <c r="BK21" s="109"/>
    </row>
    <row r="22" customFormat="false" ht="12.75" hidden="false" customHeight="true" outlineLevel="0" collapsed="false">
      <c r="A22" s="323" t="n">
        <v>240</v>
      </c>
      <c r="B22" s="324" t="s">
        <v>2818</v>
      </c>
      <c r="C22" s="324" t="s">
        <v>2818</v>
      </c>
      <c r="D22" s="86" t="s">
        <v>114</v>
      </c>
      <c r="E22" s="86" t="s">
        <v>2819</v>
      </c>
      <c r="F22" s="87" t="s">
        <v>115</v>
      </c>
      <c r="G22" s="88" t="s">
        <v>2820</v>
      </c>
      <c r="H22" s="89"/>
      <c r="I22" s="90"/>
      <c r="J22" s="90"/>
      <c r="K22" s="91"/>
      <c r="L22" s="92" t="s">
        <v>2749</v>
      </c>
      <c r="M22" s="90"/>
      <c r="N22" s="90"/>
      <c r="O22" s="90"/>
      <c r="P22" s="91"/>
      <c r="Q22" s="86" t="s">
        <v>94</v>
      </c>
      <c r="R22" s="86" t="s">
        <v>83</v>
      </c>
      <c r="S22" s="86" t="s">
        <v>104</v>
      </c>
      <c r="T22" s="86" t="s">
        <v>105</v>
      </c>
      <c r="U22" s="86" t="s">
        <v>94</v>
      </c>
      <c r="V22" s="100" t="s">
        <v>2821</v>
      </c>
      <c r="W22" s="95" t="s">
        <v>2731</v>
      </c>
      <c r="X22" s="96" t="s">
        <v>2822</v>
      </c>
      <c r="Y22" s="96"/>
      <c r="Z22" s="96" t="s">
        <v>2823</v>
      </c>
      <c r="AA22" s="96" t="s">
        <v>114</v>
      </c>
      <c r="AB22" s="96" t="s">
        <v>74</v>
      </c>
      <c r="AC22" s="95" t="s">
        <v>2741</v>
      </c>
      <c r="AD22" s="95" t="s">
        <v>2742</v>
      </c>
      <c r="AE22" s="95" t="s">
        <v>2743</v>
      </c>
      <c r="AF22" s="95" t="s">
        <v>2760</v>
      </c>
      <c r="AG22" s="95" t="str">
        <f aca="false">IF(OR($AT22="",$AT22=$F22),$U22,IF($AT22=$G22,SUBSTITUTE(SUBSTITUTE($AT22,"GPIO3_","GPIO_"),".0",""),IF($AT22=$H22,$Q22,IF($AT22=$I22,$R22,IF($AT22=$J22,$S22,IF($AT22=$K22,$T22,"INVALID"))))))</f>
        <v>GPIO_PEE4</v>
      </c>
      <c r="AH22" s="97"/>
      <c r="AI22" s="98" t="str">
        <f aca="false">IF(AND(OR($AV22="Int PU",$AV22="Int PD"),OR(AND($BC22&lt;&gt;"",$BC22&lt;&gt;"0"),AND($BD22&lt;&gt;"",$BD22&lt;&gt;"0"))),"INVALID",IF(OR($AT22=$F22,$AV22="Int PD"),"PULL_DOWN",IF(OR($AV22="Int PU",AND($AH22="YES",OR($BC22="",$BC22="0"),OR($BD22="",$BD22="0"),OR($AU22="Input",$AU22="Bidirectional"))),"PULL_UP","NORMAL")))</f>
        <v>NORMAL</v>
      </c>
      <c r="AJ22" s="98" t="str">
        <f aca="false">IF($AU22="Input", "TRISTATE", IF($AV22="Z","TRISTATE",IF($AT22=$F22,"TRISTATE","NORMAL")))</f>
        <v>TRISTATE</v>
      </c>
      <c r="AK22" s="98" t="str">
        <f aca="false">IF(OR($AT22=$F22,$AU22="Output"),"DISABLE","ENABLE")</f>
        <v>ENABLE</v>
      </c>
      <c r="AL22" s="165" t="str">
        <f aca="false">IF($AT22&lt;&gt;$G22,"N/A",IF($AV22="Drive 1", "1", IF($AV22="Drive 0", "0", "")))</f>
        <v/>
      </c>
      <c r="AM22" s="407" t="b">
        <f aca="false">TRUE()</f>
        <v>1</v>
      </c>
      <c r="AN22" s="407" t="b">
        <f aca="false">TRUE()</f>
        <v>1</v>
      </c>
      <c r="AO22" s="407" t="b">
        <f aca="false">TRUE()</f>
        <v>1</v>
      </c>
      <c r="AP22" s="407" t="b">
        <f aca="false">TRUE()</f>
        <v>1</v>
      </c>
      <c r="AQ22" s="407" t="b">
        <f aca="false">TRUE()</f>
        <v>1</v>
      </c>
      <c r="AR22" s="407" t="b">
        <f aca="false">TRUE()</f>
        <v>1</v>
      </c>
      <c r="AS22" s="100" t="str">
        <f aca="false">IF(AND($AM22:$AR22), "VALID", "INVALID")</f>
        <v>VALID</v>
      </c>
      <c r="AT22" s="101" t="s">
        <v>2820</v>
      </c>
      <c r="AU22" s="102" t="s">
        <v>2736</v>
      </c>
      <c r="AV22" s="103"/>
      <c r="AW22" s="103" t="s">
        <v>89</v>
      </c>
      <c r="AX22" s="104"/>
      <c r="AY22" s="104"/>
      <c r="AZ22" s="110" t="s">
        <v>85</v>
      </c>
      <c r="BA22" s="103" t="s">
        <v>85</v>
      </c>
      <c r="BB22" s="104"/>
      <c r="BC22" s="103" t="s">
        <v>2824</v>
      </c>
      <c r="BD22" s="103"/>
      <c r="BE22" s="105"/>
      <c r="BF22" s="104"/>
      <c r="BG22" s="318" t="s">
        <v>2825</v>
      </c>
      <c r="BH22" s="322" t="s">
        <v>2826</v>
      </c>
      <c r="BI22" s="1" t="s">
        <v>2819</v>
      </c>
      <c r="BJ22" s="1" t="s">
        <v>2827</v>
      </c>
      <c r="BK22" s="109"/>
    </row>
    <row r="23" customFormat="false" ht="12.75" hidden="false" customHeight="true" outlineLevel="0" collapsed="false">
      <c r="A23" s="323" t="n">
        <v>94</v>
      </c>
      <c r="B23" s="324" t="s">
        <v>116</v>
      </c>
      <c r="C23" s="324" t="s">
        <v>116</v>
      </c>
      <c r="D23" s="86" t="s">
        <v>116</v>
      </c>
      <c r="E23" s="86" t="s">
        <v>2828</v>
      </c>
      <c r="F23" s="87" t="s">
        <v>118</v>
      </c>
      <c r="G23" s="88" t="s">
        <v>2829</v>
      </c>
      <c r="H23" s="89" t="s">
        <v>116</v>
      </c>
      <c r="I23" s="90"/>
      <c r="J23" s="90"/>
      <c r="K23" s="91"/>
      <c r="L23" s="92" t="s">
        <v>2749</v>
      </c>
      <c r="M23" s="90" t="s">
        <v>2749</v>
      </c>
      <c r="N23" s="90"/>
      <c r="O23" s="90"/>
      <c r="P23" s="91"/>
      <c r="Q23" s="86" t="s">
        <v>117</v>
      </c>
      <c r="R23" s="86" t="s">
        <v>83</v>
      </c>
      <c r="S23" s="86" t="s">
        <v>104</v>
      </c>
      <c r="T23" s="86" t="s">
        <v>105</v>
      </c>
      <c r="U23" s="86" t="s">
        <v>83</v>
      </c>
      <c r="V23" s="113" t="s">
        <v>2830</v>
      </c>
      <c r="W23" s="95" t="s">
        <v>2731</v>
      </c>
      <c r="X23" s="96" t="s">
        <v>2831</v>
      </c>
      <c r="Y23" s="96"/>
      <c r="Z23" s="96" t="s">
        <v>2832</v>
      </c>
      <c r="AA23" s="96" t="s">
        <v>116</v>
      </c>
      <c r="AB23" s="96" t="s">
        <v>74</v>
      </c>
      <c r="AC23" s="95" t="s">
        <v>2741</v>
      </c>
      <c r="AD23" s="95" t="s">
        <v>2742</v>
      </c>
      <c r="AE23" s="95" t="s">
        <v>2743</v>
      </c>
      <c r="AF23" s="95" t="s">
        <v>2735</v>
      </c>
      <c r="AG23" s="95" t="str">
        <f aca="false">IF(OR($AT23="",$AT23=$F23),$U23,IF($AT23=$G23,SUBSTITUTE(SUBSTITUTE($AT23,"GPIO3_","GPIO_"),".0",""),IF($AT23=$H23,$Q23,IF($AT23=$I23,$R23,IF($AT23=$J23,$S23,IF($AT23=$K23,$T23,"INVALID"))))))</f>
        <v>HDMI</v>
      </c>
      <c r="AH23" s="97"/>
      <c r="AI23" s="98" t="str">
        <f aca="false">IF(AND(OR($AV23="Int PU",$AV23="Int PD"),OR(AND($BC23&lt;&gt;"",$BC23&lt;&gt;"0"),AND($BD23&lt;&gt;"",$BD23&lt;&gt;"0"))),"INVALID",IF(OR($AT23=$F23,$AV23="Int PD"),"PULL_DOWN",IF(OR($AV23="Int PU",AND($AH23="YES",OR($BC23="",$BC23="0"),OR($BD23="",$BD23="0"),OR($AU23="Input",$AU23="Bidirectional"))),"PULL_UP","NORMAL")))</f>
        <v>NORMAL</v>
      </c>
      <c r="AJ23" s="98" t="str">
        <f aca="false">IF($AU23="Input", "TRISTATE", IF($AV23="Z","TRISTATE",IF($AT23=$F23,"TRISTATE","NORMAL")))</f>
        <v>NORMAL</v>
      </c>
      <c r="AK23" s="98" t="str">
        <f aca="false">IF(OR($AT23=$F23,$AU23="Output"),"DISABLE","ENABLE")</f>
        <v>ENABLE</v>
      </c>
      <c r="AL23" s="112" t="str">
        <f aca="false">IF($AT23&lt;&gt;$G23,"N/A",IF($AV23="Drive 1", "1", IF($AV23="Drive 0", "0", "")))</f>
        <v>N/A</v>
      </c>
      <c r="AM23" s="407" t="b">
        <f aca="false">TRUE()</f>
        <v>1</v>
      </c>
      <c r="AN23" s="407" t="b">
        <f aca="false">TRUE()</f>
        <v>1</v>
      </c>
      <c r="AO23" s="407" t="b">
        <f aca="false">TRUE()</f>
        <v>1</v>
      </c>
      <c r="AP23" s="406" t="b">
        <f aca="false">TRUE()</f>
        <v>1</v>
      </c>
      <c r="AQ23" s="407" t="b">
        <f aca="false">TRUE()</f>
        <v>1</v>
      </c>
      <c r="AR23" s="407" t="b">
        <f aca="false">TRUE()</f>
        <v>1</v>
      </c>
      <c r="AS23" s="100" t="str">
        <f aca="false">IF(AND($AM23:$AR23), "VALID", "INVALID")</f>
        <v>VALID</v>
      </c>
      <c r="AT23" s="101" t="s">
        <v>116</v>
      </c>
      <c r="AU23" s="102" t="s">
        <v>2833</v>
      </c>
      <c r="AV23" s="103"/>
      <c r="AW23" s="103" t="s">
        <v>2834</v>
      </c>
      <c r="AX23" s="104"/>
      <c r="AY23" s="104"/>
      <c r="AZ23" s="110" t="s">
        <v>434</v>
      </c>
      <c r="BA23" s="103" t="s">
        <v>85</v>
      </c>
      <c r="BB23" s="104"/>
      <c r="BC23" s="103"/>
      <c r="BD23" s="103"/>
      <c r="BE23" s="105"/>
      <c r="BF23" s="104"/>
      <c r="BG23" s="320" t="s">
        <v>2835</v>
      </c>
      <c r="BH23" s="321" t="s">
        <v>2835</v>
      </c>
      <c r="BI23" s="1" t="s">
        <v>2828</v>
      </c>
      <c r="BJ23" s="1" t="s">
        <v>2836</v>
      </c>
      <c r="BK23" s="109"/>
    </row>
    <row r="24" s="85" customFormat="true" ht="18" hidden="false" customHeight="true" outlineLevel="0" collapsed="false">
      <c r="A24" s="315"/>
      <c r="B24" s="316"/>
      <c r="C24" s="316"/>
      <c r="D24" s="115" t="s">
        <v>119</v>
      </c>
      <c r="E24" s="116" t="s">
        <v>120</v>
      </c>
      <c r="F24" s="74"/>
      <c r="G24" s="76"/>
      <c r="H24" s="76"/>
      <c r="I24" s="76"/>
      <c r="J24" s="76"/>
      <c r="K24" s="76"/>
      <c r="L24" s="74"/>
      <c r="M24" s="74"/>
      <c r="N24" s="74"/>
      <c r="O24" s="74"/>
      <c r="P24" s="74"/>
      <c r="Q24" s="74"/>
      <c r="R24" s="74"/>
      <c r="S24" s="74"/>
      <c r="T24" s="74"/>
      <c r="U24" s="74"/>
      <c r="V24" s="74"/>
      <c r="W24" s="74"/>
      <c r="X24" s="77"/>
      <c r="Y24" s="77"/>
      <c r="Z24" s="77"/>
      <c r="AA24" s="77"/>
      <c r="AB24" s="77"/>
      <c r="AC24" s="78"/>
      <c r="AD24" s="78"/>
      <c r="AE24" s="78"/>
      <c r="AF24" s="78"/>
      <c r="AG24" s="78"/>
      <c r="AH24" s="78"/>
      <c r="AI24" s="78"/>
      <c r="AJ24" s="78"/>
      <c r="AK24" s="78"/>
      <c r="AL24" s="78"/>
      <c r="AM24" s="78"/>
      <c r="AN24" s="78"/>
      <c r="AO24" s="78"/>
      <c r="AP24" s="78"/>
      <c r="AQ24" s="78"/>
      <c r="AR24" s="78"/>
      <c r="AS24" s="78"/>
      <c r="AT24" s="79"/>
      <c r="AU24" s="79"/>
      <c r="AV24" s="80"/>
      <c r="AW24" s="80"/>
      <c r="AX24" s="80"/>
      <c r="AY24" s="80"/>
      <c r="AZ24" s="80"/>
      <c r="BA24" s="80"/>
      <c r="BB24" s="80"/>
      <c r="BC24" s="80"/>
      <c r="BD24" s="80"/>
      <c r="BE24" s="80"/>
      <c r="BF24" s="81" t="s">
        <v>76</v>
      </c>
      <c r="BG24" s="79"/>
      <c r="BH24" s="83" t="s">
        <v>119</v>
      </c>
      <c r="BI24" s="408" t="s">
        <v>120</v>
      </c>
      <c r="BJ24" s="325"/>
      <c r="BK24" s="83"/>
    </row>
    <row r="25" customFormat="false" ht="12.75" hidden="false" customHeight="true" outlineLevel="0" collapsed="false">
      <c r="A25" s="326" t="n">
        <v>126</v>
      </c>
      <c r="B25" s="324" t="s">
        <v>2837</v>
      </c>
      <c r="C25" s="324" t="s">
        <v>2837</v>
      </c>
      <c r="D25" s="86" t="s">
        <v>121</v>
      </c>
      <c r="E25" s="86" t="s">
        <v>2838</v>
      </c>
      <c r="F25" s="87" t="s">
        <v>123</v>
      </c>
      <c r="G25" s="88" t="s">
        <v>2839</v>
      </c>
      <c r="H25" s="89" t="s">
        <v>121</v>
      </c>
      <c r="I25" s="90"/>
      <c r="J25" s="90"/>
      <c r="K25" s="91"/>
      <c r="L25" s="92" t="s">
        <v>2749</v>
      </c>
      <c r="M25" s="90" t="s">
        <v>2749</v>
      </c>
      <c r="N25" s="90"/>
      <c r="O25" s="90"/>
      <c r="P25" s="91"/>
      <c r="Q25" s="86" t="s">
        <v>122</v>
      </c>
      <c r="R25" s="86" t="s">
        <v>83</v>
      </c>
      <c r="S25" s="86" t="s">
        <v>104</v>
      </c>
      <c r="T25" s="86" t="s">
        <v>105</v>
      </c>
      <c r="U25" s="86" t="s">
        <v>83</v>
      </c>
      <c r="V25" s="94" t="s">
        <v>2840</v>
      </c>
      <c r="W25" s="95" t="s">
        <v>2841</v>
      </c>
      <c r="X25" s="96"/>
      <c r="Y25" s="96"/>
      <c r="Z25" s="96" t="s">
        <v>2842</v>
      </c>
      <c r="AA25" s="96" t="s">
        <v>121</v>
      </c>
      <c r="AB25" s="96" t="s">
        <v>119</v>
      </c>
      <c r="AC25" s="95" t="s">
        <v>2741</v>
      </c>
      <c r="AD25" s="95" t="s">
        <v>2742</v>
      </c>
      <c r="AE25" s="95" t="s">
        <v>2743</v>
      </c>
      <c r="AF25" s="95" t="s">
        <v>2760</v>
      </c>
      <c r="AG25" s="95" t="str">
        <f aca="false">IF(OR($AT25="",$AT25=$F25),$U25,IF($AT25=$G25,SUBSTITUTE(SUBSTITUTE($AT25,"GPIO3_","GPIO_"),".0",""),IF($AT25=$H25,$Q25,IF($AT25=$I25,$R25,IF($AT25=$J25,$S25,IF($AT25=$K25,$T25,"INVALID"))))))</f>
        <v>GPIO_PCC0</v>
      </c>
      <c r="AH25" s="97"/>
      <c r="AI25" s="98" t="str">
        <f aca="false">IF(AND(OR($AV25="Int PU",$AV25="Int PD"),OR(AND($BC25&lt;&gt;"",$BC25&lt;&gt;"0"),AND($BD25&lt;&gt;"",$BD25&lt;&gt;"0"))),"INVALID",IF(OR($AT25=$F25,$AV25="Int PD"),"PULL_DOWN",IF(OR($AV25="Int PU",AND($AH25="YES",OR($BC25="",$BC25="0"),OR($BD25="",$BD25="0"),OR($AU25="Input",$AU25="Bidirectional"))),"PULL_UP","NORMAL")))</f>
        <v>NORMAL</v>
      </c>
      <c r="AJ25" s="98" t="str">
        <f aca="false">IF($AU25="Input", "TRISTATE", IF($AV25="Z","TRISTATE",IF($AT25=$F25,"TRISTATE","NORMAL")))</f>
        <v>NORMAL</v>
      </c>
      <c r="AK25" s="98" t="str">
        <f aca="false">IF(OR($AT25=$F25,$AU25="Output"),"DISABLE","ENABLE")</f>
        <v>DISABLE</v>
      </c>
      <c r="AL25" s="112" t="str">
        <f aca="false">IF($AT25&lt;&gt;$G25,"N/A",IF($AV25="Drive 1", "1", IF($AV25="Drive 0", "0", "")))</f>
        <v>0</v>
      </c>
      <c r="AM25" s="407" t="b">
        <f aca="false">TRUE()</f>
        <v>1</v>
      </c>
      <c r="AN25" s="407" t="b">
        <f aca="false">TRUE()</f>
        <v>1</v>
      </c>
      <c r="AO25" s="407" t="b">
        <f aca="false">TRUE()</f>
        <v>1</v>
      </c>
      <c r="AP25" s="99" t="b">
        <f aca="false">TRUE()</f>
        <v>1</v>
      </c>
      <c r="AQ25" s="407" t="b">
        <f aca="false">TRUE()</f>
        <v>1</v>
      </c>
      <c r="AR25" s="407" t="b">
        <f aca="false">TRUE()</f>
        <v>1</v>
      </c>
      <c r="AS25" s="100" t="str">
        <f aca="false">IF(AND($AM25:$AR25), "VALID", "INVALID")</f>
        <v>VALID</v>
      </c>
      <c r="AT25" s="101" t="s">
        <v>2839</v>
      </c>
      <c r="AU25" s="102" t="s">
        <v>2744</v>
      </c>
      <c r="AV25" s="103" t="s">
        <v>2843</v>
      </c>
      <c r="AW25" s="104"/>
      <c r="AX25" s="104"/>
      <c r="AY25" s="103" t="s">
        <v>124</v>
      </c>
      <c r="AZ25" s="110" t="s">
        <v>85</v>
      </c>
      <c r="BA25" s="103" t="s">
        <v>85</v>
      </c>
      <c r="BB25" s="104"/>
      <c r="BC25" s="103"/>
      <c r="BD25" s="103"/>
      <c r="BE25" s="105"/>
      <c r="BF25" s="104"/>
      <c r="BG25" s="320" t="s">
        <v>2844</v>
      </c>
      <c r="BH25" s="322" t="s">
        <v>2845</v>
      </c>
      <c r="BI25" s="1" t="s">
        <v>2838</v>
      </c>
      <c r="BJ25" s="1" t="s">
        <v>2846</v>
      </c>
      <c r="BK25" s="109"/>
    </row>
    <row r="26" customFormat="false" ht="12.75" hidden="false" customHeight="true" outlineLevel="0" collapsed="false">
      <c r="A26" s="326" t="n">
        <v>127</v>
      </c>
      <c r="B26" s="324" t="s">
        <v>2847</v>
      </c>
      <c r="C26" s="324" t="s">
        <v>2847</v>
      </c>
      <c r="D26" s="86" t="s">
        <v>125</v>
      </c>
      <c r="E26" s="86" t="s">
        <v>2848</v>
      </c>
      <c r="F26" s="87" t="s">
        <v>126</v>
      </c>
      <c r="G26" s="88" t="s">
        <v>2849</v>
      </c>
      <c r="H26" s="89" t="s">
        <v>2850</v>
      </c>
      <c r="I26" s="90"/>
      <c r="J26" s="90"/>
      <c r="K26" s="91"/>
      <c r="L26" s="92" t="s">
        <v>2749</v>
      </c>
      <c r="M26" s="90" t="s">
        <v>2749</v>
      </c>
      <c r="N26" s="90"/>
      <c r="O26" s="90"/>
      <c r="P26" s="91"/>
      <c r="Q26" s="86" t="s">
        <v>122</v>
      </c>
      <c r="R26" s="86" t="s">
        <v>83</v>
      </c>
      <c r="S26" s="86" t="s">
        <v>104</v>
      </c>
      <c r="T26" s="86" t="s">
        <v>105</v>
      </c>
      <c r="U26" s="86" t="s">
        <v>83</v>
      </c>
      <c r="V26" s="100" t="s">
        <v>2851</v>
      </c>
      <c r="W26" s="95" t="s">
        <v>2841</v>
      </c>
      <c r="X26" s="96"/>
      <c r="Y26" s="96"/>
      <c r="Z26" s="96" t="s">
        <v>2852</v>
      </c>
      <c r="AA26" s="96" t="s">
        <v>125</v>
      </c>
      <c r="AB26" s="96" t="s">
        <v>119</v>
      </c>
      <c r="AC26" s="95" t="s">
        <v>2741</v>
      </c>
      <c r="AD26" s="95" t="s">
        <v>2742</v>
      </c>
      <c r="AE26" s="95" t="s">
        <v>2743</v>
      </c>
      <c r="AF26" s="95" t="s">
        <v>2760</v>
      </c>
      <c r="AG26" s="95" t="str">
        <f aca="false">IF(OR($AT26="",$AT26=$F26),$U26,IF($AT26=$G26,SUBSTITUTE(SUBSTITUTE($AT26,"GPIO3_","GPIO_"),".0",""),IF($AT26=$H26,$Q26,IF($AT26=$I26,$R26,IF($AT26=$J26,$S26,IF($AT26=$K26,$T26,"INVALID"))))))</f>
        <v>GPIO_PCC1</v>
      </c>
      <c r="AH26" s="97"/>
      <c r="AI26" s="98" t="str">
        <f aca="false">IF(AND(OR($AV26="Int PU",$AV26="Int PD"),OR(AND($BC26&lt;&gt;"",$BC26&lt;&gt;"0"),AND($BD26&lt;&gt;"",$BD26&lt;&gt;"0"))),"INVALID",IF(OR($AT26=$F26,$AV26="Int PD"),"PULL_DOWN",IF(OR($AV26="Int PU",AND($AH26="YES",OR($BC26="",$BC26="0"),OR($BD26="",$BD26="0"),OR($AU26="Input",$AU26="Bidirectional"))),"PULL_UP","NORMAL")))</f>
        <v>NORMAL</v>
      </c>
      <c r="AJ26" s="98" t="str">
        <f aca="false">IF($AU26="Input", "TRISTATE", IF($AV26="Z","TRISTATE",IF($AT26=$F26,"TRISTATE","NORMAL")))</f>
        <v>NORMAL</v>
      </c>
      <c r="AK26" s="98" t="str">
        <f aca="false">IF(OR($AT26=$F26,$AU26="Output"),"DISABLE","ENABLE")</f>
        <v>DISABLE</v>
      </c>
      <c r="AL26" s="112" t="str">
        <f aca="false">IF($AT26&lt;&gt;$G26,"N/A",IF($AV26="Drive 1", "1", IF($AV26="Drive 0", "0", "")))</f>
        <v>1</v>
      </c>
      <c r="AM26" s="407" t="b">
        <f aca="false">TRUE()</f>
        <v>1</v>
      </c>
      <c r="AN26" s="407" t="b">
        <f aca="false">TRUE()</f>
        <v>1</v>
      </c>
      <c r="AO26" s="407" t="b">
        <f aca="false">TRUE()</f>
        <v>1</v>
      </c>
      <c r="AP26" s="99" t="b">
        <f aca="false">TRUE()</f>
        <v>1</v>
      </c>
      <c r="AQ26" s="407" t="b">
        <f aca="false">TRUE()</f>
        <v>1</v>
      </c>
      <c r="AR26" s="407" t="b">
        <f aca="false">TRUE()</f>
        <v>1</v>
      </c>
      <c r="AS26" s="100" t="str">
        <f aca="false">IF(AND($AM26:$AR26), "VALID", "INVALID")</f>
        <v>VALID</v>
      </c>
      <c r="AT26" s="101" t="s">
        <v>2849</v>
      </c>
      <c r="AU26" s="102" t="s">
        <v>2744</v>
      </c>
      <c r="AV26" s="103" t="s">
        <v>2785</v>
      </c>
      <c r="AW26" s="104"/>
      <c r="AX26" s="104"/>
      <c r="AY26" s="103" t="s">
        <v>124</v>
      </c>
      <c r="AZ26" s="110" t="s">
        <v>85</v>
      </c>
      <c r="BA26" s="103" t="s">
        <v>85</v>
      </c>
      <c r="BB26" s="104"/>
      <c r="BC26" s="103"/>
      <c r="BD26" s="103"/>
      <c r="BE26" s="105"/>
      <c r="BF26" s="104"/>
      <c r="BG26" s="327" t="s">
        <v>2853</v>
      </c>
      <c r="BH26" s="322" t="s">
        <v>2854</v>
      </c>
      <c r="BI26" s="1" t="s">
        <v>2848</v>
      </c>
      <c r="BJ26" s="1" t="s">
        <v>2855</v>
      </c>
      <c r="BK26" s="109"/>
    </row>
    <row r="27" customFormat="false" ht="12.75" hidden="false" customHeight="true" outlineLevel="0" collapsed="false">
      <c r="A27" s="326" t="n">
        <v>128</v>
      </c>
      <c r="B27" s="324" t="s">
        <v>2856</v>
      </c>
      <c r="C27" s="324" t="s">
        <v>2856</v>
      </c>
      <c r="D27" s="86" t="s">
        <v>127</v>
      </c>
      <c r="E27" s="86" t="s">
        <v>2857</v>
      </c>
      <c r="F27" s="87" t="s">
        <v>128</v>
      </c>
      <c r="G27" s="88" t="s">
        <v>2858</v>
      </c>
      <c r="H27" s="89" t="s">
        <v>2859</v>
      </c>
      <c r="I27" s="90"/>
      <c r="J27" s="90"/>
      <c r="K27" s="91"/>
      <c r="L27" s="92" t="s">
        <v>2749</v>
      </c>
      <c r="M27" s="90" t="s">
        <v>2749</v>
      </c>
      <c r="N27" s="90"/>
      <c r="O27" s="90"/>
      <c r="P27" s="91"/>
      <c r="Q27" s="86" t="s">
        <v>122</v>
      </c>
      <c r="R27" s="86" t="s">
        <v>83</v>
      </c>
      <c r="S27" s="86" t="s">
        <v>104</v>
      </c>
      <c r="T27" s="86" t="s">
        <v>105</v>
      </c>
      <c r="U27" s="86" t="s">
        <v>83</v>
      </c>
      <c r="V27" s="100" t="s">
        <v>2860</v>
      </c>
      <c r="W27" s="95" t="s">
        <v>2841</v>
      </c>
      <c r="X27" s="96"/>
      <c r="Y27" s="96"/>
      <c r="Z27" s="96" t="s">
        <v>2861</v>
      </c>
      <c r="AA27" s="96" t="s">
        <v>127</v>
      </c>
      <c r="AB27" s="96" t="s">
        <v>119</v>
      </c>
      <c r="AC27" s="95" t="s">
        <v>2741</v>
      </c>
      <c r="AD27" s="95" t="s">
        <v>2742</v>
      </c>
      <c r="AE27" s="95" t="s">
        <v>2743</v>
      </c>
      <c r="AF27" s="95" t="s">
        <v>2760</v>
      </c>
      <c r="AG27" s="95" t="str">
        <f aca="false">IF(OR($AT27="",$AT27=$F27),$U27,IF($AT27=$G27,SUBSTITUTE(SUBSTITUTE($AT27,"GPIO3_","GPIO_"),".0",""),IF($AT27=$H27,$Q27,IF($AT27=$I27,$R27,IF($AT27=$J27,$S27,IF($AT27=$K27,$T27,"INVALID"))))))</f>
        <v>GPIO_PCC2</v>
      </c>
      <c r="AH27" s="97"/>
      <c r="AI27" s="98" t="str">
        <f aca="false">IF(AND(OR($AV27="Int PU",$AV27="Int PD"),OR(AND($BC27&lt;&gt;"",$BC27&lt;&gt;"0"),AND($BD27&lt;&gt;"",$BD27&lt;&gt;"0"))),"INVALID",IF(OR($AT27=$F27,$AV27="Int PD"),"PULL_DOWN",IF(OR($AV27="Int PU",AND($AH27="YES",OR($BC27="",$BC27="0"),OR($BD27="",$BD27="0"),OR($AU27="Input",$AU27="Bidirectional"))),"PULL_UP","NORMAL")))</f>
        <v>NORMAL</v>
      </c>
      <c r="AJ27" s="98" t="str">
        <f aca="false">IF($AU27="Input", "TRISTATE", IF($AV27="Z","TRISTATE",IF($AT27=$F27,"TRISTATE","NORMAL")))</f>
        <v>NORMAL</v>
      </c>
      <c r="AK27" s="98" t="str">
        <f aca="false">IF(OR($AT27=$F27,$AU27="Output"),"DISABLE","ENABLE")</f>
        <v>DISABLE</v>
      </c>
      <c r="AL27" s="112" t="str">
        <f aca="false">IF($AT27&lt;&gt;$G27,"N/A",IF($AV27="Drive 1", "1", IF($AV27="Drive 0", "0", "")))</f>
        <v>0</v>
      </c>
      <c r="AM27" s="407" t="b">
        <f aca="false">TRUE()</f>
        <v>1</v>
      </c>
      <c r="AN27" s="407" t="b">
        <f aca="false">TRUE()</f>
        <v>1</v>
      </c>
      <c r="AO27" s="407" t="b">
        <f aca="false">TRUE()</f>
        <v>1</v>
      </c>
      <c r="AP27" s="99" t="b">
        <f aca="false">TRUE()</f>
        <v>1</v>
      </c>
      <c r="AQ27" s="407" t="b">
        <f aca="false">TRUE()</f>
        <v>1</v>
      </c>
      <c r="AR27" s="407" t="b">
        <f aca="false">TRUE()</f>
        <v>1</v>
      </c>
      <c r="AS27" s="100" t="str">
        <f aca="false">IF(AND($AM27:$AR27), "VALID", "INVALID")</f>
        <v>VALID</v>
      </c>
      <c r="AT27" s="101" t="s">
        <v>2858</v>
      </c>
      <c r="AU27" s="102" t="s">
        <v>2744</v>
      </c>
      <c r="AV27" s="103" t="s">
        <v>2843</v>
      </c>
      <c r="AW27" s="104"/>
      <c r="AX27" s="104"/>
      <c r="AY27" s="103" t="s">
        <v>124</v>
      </c>
      <c r="AZ27" s="110" t="s">
        <v>85</v>
      </c>
      <c r="BA27" s="103" t="s">
        <v>85</v>
      </c>
      <c r="BB27" s="104"/>
      <c r="BC27" s="103"/>
      <c r="BD27" s="103"/>
      <c r="BE27" s="105"/>
      <c r="BF27" s="104"/>
      <c r="BG27" s="320" t="s">
        <v>2862</v>
      </c>
      <c r="BH27" s="322" t="s">
        <v>2863</v>
      </c>
      <c r="BI27" s="1" t="s">
        <v>2857</v>
      </c>
      <c r="BJ27" s="1" t="s">
        <v>2864</v>
      </c>
      <c r="BK27" s="109"/>
    </row>
    <row r="28" customFormat="false" ht="12.75" hidden="false" customHeight="true" outlineLevel="0" collapsed="false">
      <c r="A28" s="323" t="n">
        <v>130</v>
      </c>
      <c r="B28" s="324" t="s">
        <v>2865</v>
      </c>
      <c r="C28" s="324" t="s">
        <v>2865</v>
      </c>
      <c r="D28" s="86" t="s">
        <v>129</v>
      </c>
      <c r="E28" s="86" t="s">
        <v>2866</v>
      </c>
      <c r="F28" s="87" t="s">
        <v>130</v>
      </c>
      <c r="G28" s="88" t="s">
        <v>2867</v>
      </c>
      <c r="H28" s="89" t="s">
        <v>129</v>
      </c>
      <c r="I28" s="90"/>
      <c r="J28" s="90"/>
      <c r="K28" s="91"/>
      <c r="L28" s="92" t="s">
        <v>2749</v>
      </c>
      <c r="M28" s="90" t="s">
        <v>2749</v>
      </c>
      <c r="N28" s="90"/>
      <c r="O28" s="90"/>
      <c r="P28" s="91"/>
      <c r="Q28" s="86" t="s">
        <v>122</v>
      </c>
      <c r="R28" s="86" t="s">
        <v>83</v>
      </c>
      <c r="S28" s="86" t="s">
        <v>104</v>
      </c>
      <c r="T28" s="86" t="s">
        <v>105</v>
      </c>
      <c r="U28" s="86" t="s">
        <v>83</v>
      </c>
      <c r="V28" s="100" t="s">
        <v>2868</v>
      </c>
      <c r="W28" s="95" t="s">
        <v>2841</v>
      </c>
      <c r="X28" s="96" t="s">
        <v>2869</v>
      </c>
      <c r="Y28" s="96"/>
      <c r="Z28" s="96" t="s">
        <v>2870</v>
      </c>
      <c r="AA28" s="96" t="s">
        <v>129</v>
      </c>
      <c r="AB28" s="96" t="s">
        <v>119</v>
      </c>
      <c r="AC28" s="95" t="s">
        <v>2741</v>
      </c>
      <c r="AD28" s="95" t="s">
        <v>2742</v>
      </c>
      <c r="AE28" s="95" t="s">
        <v>2743</v>
      </c>
      <c r="AF28" s="95" t="s">
        <v>2735</v>
      </c>
      <c r="AG28" s="95" t="str">
        <f aca="false">IF(OR($AT28="",$AT28=$F28),$U28,IF($AT28=$G28,SUBSTITUTE(SUBSTITUTE($AT28,"GPIO3_","GPIO_"),".0",""),IF($AT28=$H28,$Q28,IF($AT28=$I28,$R28,IF($AT28=$J28,$S28,IF($AT28=$K28,$T28,"INVALID"))))))</f>
        <v>GPIO_PCC3</v>
      </c>
      <c r="AH28" s="97"/>
      <c r="AI28" s="98" t="str">
        <f aca="false">IF(AND(OR($AV28="Int PU",$AV28="Int PD"),OR(AND($BC28&lt;&gt;"",$BC28&lt;&gt;"0"),AND($BD28&lt;&gt;"",$BD28&lt;&gt;"0"))),"INVALID",IF(OR($AT28=$F28,$AV28="Int PD"),"PULL_DOWN",IF(OR($AV28="Int PU",AND($AH28="YES",OR($BC28="",$BC28="0"),OR($BD28="",$BD28="0"),OR($AU28="Input",$AU28="Bidirectional"))),"PULL_UP","NORMAL")))</f>
        <v>NORMAL</v>
      </c>
      <c r="AJ28" s="98" t="str">
        <f aca="false">IF($AU28="Input", "TRISTATE", IF($AV28="Z","TRISTATE",IF($AT28=$F28,"TRISTATE","NORMAL")))</f>
        <v>NORMAL</v>
      </c>
      <c r="AK28" s="98" t="str">
        <f aca="false">IF(OR($AT28=$F28,$AU28="Output"),"DISABLE","ENABLE")</f>
        <v>DISABLE</v>
      </c>
      <c r="AL28" s="112" t="str">
        <f aca="false">IF($AT28&lt;&gt;$G28,"N/A",IF($AV28="Drive 1", "1", IF($AV28="Drive 0", "0", "")))</f>
        <v>0</v>
      </c>
      <c r="AM28" s="407" t="b">
        <f aca="false">TRUE()</f>
        <v>1</v>
      </c>
      <c r="AN28" s="407" t="b">
        <f aca="false">TRUE()</f>
        <v>1</v>
      </c>
      <c r="AO28" s="407" t="b">
        <f aca="false">TRUE()</f>
        <v>1</v>
      </c>
      <c r="AP28" s="407" t="b">
        <f aca="false">TRUE()</f>
        <v>1</v>
      </c>
      <c r="AQ28" s="407" t="b">
        <f aca="false">TRUE()</f>
        <v>1</v>
      </c>
      <c r="AR28" s="407" t="b">
        <f aca="false">TRUE()</f>
        <v>1</v>
      </c>
      <c r="AS28" s="100" t="str">
        <f aca="false">IF(AND($AM28:$AR28), "VALID", "INVALID")</f>
        <v>VALID</v>
      </c>
      <c r="AT28" s="101" t="s">
        <v>2867</v>
      </c>
      <c r="AU28" s="102" t="s">
        <v>2744</v>
      </c>
      <c r="AV28" s="103" t="s">
        <v>2843</v>
      </c>
      <c r="AW28" s="103" t="s">
        <v>89</v>
      </c>
      <c r="AX28" s="104"/>
      <c r="AY28" s="103" t="s">
        <v>124</v>
      </c>
      <c r="AZ28" s="110" t="s">
        <v>85</v>
      </c>
      <c r="BA28" s="103" t="s">
        <v>85</v>
      </c>
      <c r="BB28" s="104"/>
      <c r="BC28" s="103"/>
      <c r="BD28" s="103"/>
      <c r="BE28" s="105"/>
      <c r="BF28" s="104"/>
      <c r="BG28" s="328" t="s">
        <v>2871</v>
      </c>
      <c r="BH28" s="322" t="s">
        <v>2872</v>
      </c>
      <c r="BI28" s="1" t="s">
        <v>2866</v>
      </c>
      <c r="BJ28" s="1" t="s">
        <v>2873</v>
      </c>
      <c r="BK28" s="109"/>
    </row>
    <row r="29" customFormat="false" ht="12.75" hidden="true" customHeight="true" outlineLevel="0" collapsed="false">
      <c r="A29" s="315"/>
      <c r="B29" s="316"/>
      <c r="C29" s="316"/>
      <c r="D29" s="317" t="s">
        <v>131</v>
      </c>
      <c r="E29" s="317" t="s">
        <v>2874</v>
      </c>
      <c r="F29" s="87" t="s">
        <v>134</v>
      </c>
      <c r="G29" s="88" t="s">
        <v>2875</v>
      </c>
      <c r="H29" s="89" t="s">
        <v>2876</v>
      </c>
      <c r="I29" s="90"/>
      <c r="J29" s="90"/>
      <c r="K29" s="91"/>
      <c r="L29" s="92" t="s">
        <v>2749</v>
      </c>
      <c r="M29" s="90" t="s">
        <v>81</v>
      </c>
      <c r="N29" s="90" t="s">
        <v>81</v>
      </c>
      <c r="O29" s="90"/>
      <c r="P29" s="91"/>
      <c r="Q29" s="86" t="s">
        <v>132</v>
      </c>
      <c r="R29" s="86" t="s">
        <v>133</v>
      </c>
      <c r="S29" s="86" t="s">
        <v>104</v>
      </c>
      <c r="T29" s="86" t="s">
        <v>105</v>
      </c>
      <c r="U29" s="86" t="s">
        <v>104</v>
      </c>
      <c r="V29" s="100" t="s">
        <v>2877</v>
      </c>
      <c r="W29" s="95" t="s">
        <v>2841</v>
      </c>
      <c r="X29" s="96"/>
      <c r="Y29" s="96"/>
      <c r="Z29" s="96" t="s">
        <v>2878</v>
      </c>
      <c r="AA29" s="96" t="s">
        <v>131</v>
      </c>
      <c r="AB29" s="96" t="s">
        <v>119</v>
      </c>
      <c r="AC29" s="95" t="s">
        <v>2741</v>
      </c>
      <c r="AD29" s="95" t="s">
        <v>2742</v>
      </c>
      <c r="AE29" s="95" t="s">
        <v>2743</v>
      </c>
      <c r="AF29" s="95" t="s">
        <v>2735</v>
      </c>
      <c r="AG29" s="95" t="str">
        <f aca="false">IF(OR($AT29="",$AT29=$F29),$U29,IF($AT29=$G29,SUBSTITUTE(SUBSTITUTE($AT29,"GPIO3_","GPIO_"),".0",""),IF($AT29=$H29,$Q29,IF($AT29=$I29,$R29,IF($AT29=$J29,$S29,IF($AT29=$K29,$T29,"INVALID"))))))</f>
        <v>GP</v>
      </c>
      <c r="AH29" s="97"/>
      <c r="AI29" s="98" t="str">
        <f aca="false">IF(AND(OR($AV29="Int PU",$AV29="Int PD"),OR(AND($BC29&lt;&gt;"",$BC29&lt;&gt;"0"),AND($BD29&lt;&gt;"",$BD29&lt;&gt;"0"))),"INVALID",IF(OR($AT29=$F29,$AV29="Int PD"),"PULL_DOWN",IF(OR($AV29="Int PU",AND($AH29="YES",OR($BC29="",$BC29="0"),OR($BD29="",$BD29="0"),OR($AU29="Input",$AU29="Bidirectional"))),"PULL_UP","NORMAL")))</f>
        <v>NORMAL</v>
      </c>
      <c r="AJ29" s="98" t="str">
        <f aca="false">IF($AU29="Input", "TRISTATE", IF($AV29="Z","TRISTATE",IF($AT29=$F29,"TRISTATE","NORMAL")))</f>
        <v>TRISTATE</v>
      </c>
      <c r="AK29" s="98" t="str">
        <f aca="false">IF(OR($AT29=$F29,$AU29="Output"),"DISABLE","ENABLE")</f>
        <v>DISABLE</v>
      </c>
      <c r="AL29" s="112" t="str">
        <f aca="false">IF($AT29&lt;&gt;$G29,"N/A",IF($AV29="Drive 1", "1", IF($AV29="Drive 0", "0", "")))</f>
        <v>N/A</v>
      </c>
      <c r="AM29" s="99" t="b">
        <f aca="false">TRUE()</f>
        <v>1</v>
      </c>
      <c r="AN29" s="99" t="b">
        <f aca="false">TRUE()</f>
        <v>1</v>
      </c>
      <c r="AO29" s="99" t="b">
        <f aca="false">TRUE()</f>
        <v>1</v>
      </c>
      <c r="AP29" s="99" t="b">
        <f aca="false">TRUE()</f>
        <v>1</v>
      </c>
      <c r="AQ29" s="99" t="b">
        <f aca="false">TRUE()</f>
        <v>1</v>
      </c>
      <c r="AR29" s="99" t="b">
        <f aca="false">TRUE()</f>
        <v>1</v>
      </c>
      <c r="AS29" s="100" t="str">
        <f aca="false">IF(AND($AM29:$AR29), "VALID", "INVALID")</f>
        <v>VALID</v>
      </c>
      <c r="AT29" s="101" t="s">
        <v>2876</v>
      </c>
      <c r="AU29" s="102" t="s">
        <v>2744</v>
      </c>
      <c r="AV29" s="103" t="s">
        <v>2879</v>
      </c>
      <c r="AW29" s="104"/>
      <c r="AX29" s="104"/>
      <c r="AY29" s="104"/>
      <c r="AZ29" s="110" t="s">
        <v>434</v>
      </c>
      <c r="BA29" s="103" t="s">
        <v>85</v>
      </c>
      <c r="BB29" s="104"/>
      <c r="BC29" s="103"/>
      <c r="BD29" s="103"/>
      <c r="BE29" s="105"/>
      <c r="BF29" s="104"/>
      <c r="BG29" s="320" t="s">
        <v>2880</v>
      </c>
      <c r="BH29" s="321"/>
      <c r="BI29" s="1" t="s">
        <v>2874</v>
      </c>
      <c r="BJ29" s="1" t="s">
        <v>2881</v>
      </c>
      <c r="BK29" s="109"/>
    </row>
    <row r="30" customFormat="false" ht="12.75" hidden="false" customHeight="true" outlineLevel="0" collapsed="false">
      <c r="A30" s="323" t="n">
        <v>236</v>
      </c>
      <c r="B30" s="324" t="s">
        <v>2882</v>
      </c>
      <c r="C30" s="324" t="s">
        <v>2883</v>
      </c>
      <c r="D30" s="86" t="s">
        <v>135</v>
      </c>
      <c r="E30" s="86" t="s">
        <v>2884</v>
      </c>
      <c r="F30" s="87" t="s">
        <v>138</v>
      </c>
      <c r="G30" s="88" t="s">
        <v>2885</v>
      </c>
      <c r="H30" s="89" t="s">
        <v>2886</v>
      </c>
      <c r="I30" s="90"/>
      <c r="J30" s="90"/>
      <c r="K30" s="91"/>
      <c r="L30" s="92" t="s">
        <v>2749</v>
      </c>
      <c r="M30" s="90" t="s">
        <v>81</v>
      </c>
      <c r="N30" s="90" t="s">
        <v>81</v>
      </c>
      <c r="O30" s="90"/>
      <c r="P30" s="91"/>
      <c r="Q30" s="86" t="s">
        <v>136</v>
      </c>
      <c r="R30" s="86" t="s">
        <v>137</v>
      </c>
      <c r="S30" s="86" t="s">
        <v>104</v>
      </c>
      <c r="T30" s="86" t="s">
        <v>105</v>
      </c>
      <c r="U30" s="86" t="s">
        <v>104</v>
      </c>
      <c r="V30" s="100" t="s">
        <v>2887</v>
      </c>
      <c r="W30" s="95" t="s">
        <v>2841</v>
      </c>
      <c r="X30" s="96"/>
      <c r="Y30" s="96"/>
      <c r="Z30" s="96" t="s">
        <v>2888</v>
      </c>
      <c r="AA30" s="96" t="s">
        <v>135</v>
      </c>
      <c r="AB30" s="96" t="s">
        <v>119</v>
      </c>
      <c r="AC30" s="95" t="s">
        <v>2741</v>
      </c>
      <c r="AD30" s="95" t="s">
        <v>2742</v>
      </c>
      <c r="AE30" s="95" t="s">
        <v>2743</v>
      </c>
      <c r="AF30" s="95" t="s">
        <v>2760</v>
      </c>
      <c r="AG30" s="95" t="str">
        <f aca="false">IF(OR($AT30="",$AT30=$F30),$U30,IF($AT30=$G30,SUBSTITUTE(SUBSTITUTE($AT30,"GPIO3_","GPIO_"),".0",""),IF($AT30=$H30,$Q30,IF($AT30=$I30,$R30,IF($AT30=$J30,$S30,IF($AT30=$K30,$T30,"INVALID"))))))</f>
        <v>UARTC</v>
      </c>
      <c r="AH30" s="97"/>
      <c r="AI30" s="98" t="str">
        <f aca="false">IF(AND(OR($AV30="Int PU",$AV30="Int PD"),OR(AND($BC30&lt;&gt;"",$BC30&lt;&gt;"0"),AND($BD30&lt;&gt;"",$BD30&lt;&gt;"0"))),"INVALID",IF(OR($AT30=$F30,$AV30="Int PD"),"PULL_DOWN",IF(OR($AV30="Int PU",AND($AH30="YES",OR($BC30="",$BC30="0"),OR($BD30="",$BD30="0"),OR($AU30="Input",$AU30="Bidirectional"))),"PULL_UP","NORMAL")))</f>
        <v>NORMAL</v>
      </c>
      <c r="AJ30" s="98" t="str">
        <f aca="false">IF($AU30="Input", "TRISTATE", IF($AV30="Z","TRISTATE",IF($AT30=$F30,"TRISTATE","NORMAL")))</f>
        <v>NORMAL</v>
      </c>
      <c r="AK30" s="98" t="str">
        <f aca="false">IF(OR($AT30=$F30,$AU30="Output"),"DISABLE","ENABLE")</f>
        <v>DISABLE</v>
      </c>
      <c r="AL30" s="112" t="str">
        <f aca="false">IF($AT30&lt;&gt;$G30,"N/A",IF($AV30="Drive 1", "1", IF($AV30="Drive 0", "0", "")))</f>
        <v>N/A</v>
      </c>
      <c r="AM30" s="407" t="b">
        <f aca="false">TRUE()</f>
        <v>1</v>
      </c>
      <c r="AN30" s="407" t="b">
        <f aca="false">TRUE()</f>
        <v>1</v>
      </c>
      <c r="AO30" s="407" t="b">
        <f aca="false">TRUE()</f>
        <v>1</v>
      </c>
      <c r="AP30" s="99" t="b">
        <f aca="false">TRUE()</f>
        <v>1</v>
      </c>
      <c r="AQ30" s="407" t="b">
        <f aca="false">TRUE()</f>
        <v>1</v>
      </c>
      <c r="AR30" s="407" t="b">
        <f aca="false">TRUE()</f>
        <v>1</v>
      </c>
      <c r="AS30" s="100" t="str">
        <f aca="false">IF(AND($AM30:$AR30), "VALID", "INVALID")</f>
        <v>VALID</v>
      </c>
      <c r="AT30" s="101" t="s">
        <v>2886</v>
      </c>
      <c r="AU30" s="102" t="s">
        <v>2744</v>
      </c>
      <c r="AV30" s="103"/>
      <c r="AW30" s="104"/>
      <c r="AX30" s="104"/>
      <c r="AY30" s="104"/>
      <c r="AZ30" s="110" t="s">
        <v>85</v>
      </c>
      <c r="BA30" s="103" t="s">
        <v>85</v>
      </c>
      <c r="BB30" s="104"/>
      <c r="BC30" s="103"/>
      <c r="BD30" s="103"/>
      <c r="BE30" s="105"/>
      <c r="BF30" s="104"/>
      <c r="BG30" s="320" t="s">
        <v>2889</v>
      </c>
      <c r="BH30" s="329" t="s">
        <v>2890</v>
      </c>
      <c r="BI30" s="1" t="s">
        <v>2884</v>
      </c>
      <c r="BJ30" s="1" t="s">
        <v>2891</v>
      </c>
      <c r="BK30" s="109"/>
    </row>
    <row r="31" customFormat="false" ht="12.75" hidden="false" customHeight="true" outlineLevel="0" collapsed="false">
      <c r="A31" s="323" t="n">
        <v>238</v>
      </c>
      <c r="B31" s="324" t="s">
        <v>2892</v>
      </c>
      <c r="C31" s="324" t="s">
        <v>2893</v>
      </c>
      <c r="D31" s="86" t="s">
        <v>139</v>
      </c>
      <c r="E31" s="86" t="s">
        <v>2894</v>
      </c>
      <c r="F31" s="87" t="s">
        <v>140</v>
      </c>
      <c r="G31" s="88" t="s">
        <v>2895</v>
      </c>
      <c r="H31" s="89" t="s">
        <v>2896</v>
      </c>
      <c r="I31" s="90"/>
      <c r="J31" s="90"/>
      <c r="K31" s="91"/>
      <c r="L31" s="92" t="s">
        <v>2749</v>
      </c>
      <c r="M31" s="90" t="s">
        <v>2729</v>
      </c>
      <c r="N31" s="90" t="s">
        <v>2729</v>
      </c>
      <c r="O31" s="90"/>
      <c r="P31" s="91"/>
      <c r="Q31" s="86" t="s">
        <v>136</v>
      </c>
      <c r="R31" s="86" t="s">
        <v>137</v>
      </c>
      <c r="S31" s="86" t="s">
        <v>104</v>
      </c>
      <c r="T31" s="86" t="s">
        <v>105</v>
      </c>
      <c r="U31" s="86" t="s">
        <v>104</v>
      </c>
      <c r="V31" s="100" t="s">
        <v>2897</v>
      </c>
      <c r="W31" s="95" t="s">
        <v>2841</v>
      </c>
      <c r="X31" s="96"/>
      <c r="Y31" s="96"/>
      <c r="Z31" s="96" t="s">
        <v>2898</v>
      </c>
      <c r="AA31" s="96" t="s">
        <v>139</v>
      </c>
      <c r="AB31" s="96" t="s">
        <v>119</v>
      </c>
      <c r="AC31" s="95" t="s">
        <v>2741</v>
      </c>
      <c r="AD31" s="95" t="s">
        <v>2742</v>
      </c>
      <c r="AE31" s="95" t="s">
        <v>2743</v>
      </c>
      <c r="AF31" s="95" t="s">
        <v>2760</v>
      </c>
      <c r="AG31" s="95" t="str">
        <f aca="false">IF(OR($AT31="",$AT31=$F31),$U31,IF($AT31=$G31,SUBSTITUTE(SUBSTITUTE($AT31,"GPIO3_","GPIO_"),".0",""),IF($AT31=$H31,$Q31,IF($AT31=$I31,$R31,IF($AT31=$J31,$S31,IF($AT31=$K31,$T31,"INVALID"))))))</f>
        <v>UARTC</v>
      </c>
      <c r="AH31" s="97"/>
      <c r="AI31" s="98" t="str">
        <f aca="false">IF(AND(OR($AV31="Int PU",$AV31="Int PD"),OR(AND($BC31&lt;&gt;"",$BC31&lt;&gt;"0"),AND($BD31&lt;&gt;"",$BD31&lt;&gt;"0"))),"INVALID",IF(OR($AT31=$F31,$AV31="Int PD"),"PULL_DOWN",IF(OR($AV31="Int PU",AND($AH31="YES",OR($BC31="",$BC31="0"),OR($BD31="",$BD31="0"),OR($AU31="Input",$AU31="Bidirectional"))),"PULL_UP","NORMAL")))</f>
        <v>NORMAL</v>
      </c>
      <c r="AJ31" s="98" t="str">
        <f aca="false">IF($AU31="Input", "TRISTATE", IF($AV31="Z","TRISTATE",IF($AT31=$F31,"TRISTATE","NORMAL")))</f>
        <v>TRISTATE</v>
      </c>
      <c r="AK31" s="98" t="str">
        <f aca="false">IF(OR($AT31=$F31,$AU31="Output"),"DISABLE","ENABLE")</f>
        <v>ENABLE</v>
      </c>
      <c r="AL31" s="112" t="str">
        <f aca="false">IF($AT31&lt;&gt;$G31,"N/A",IF($AV31="Drive 1", "1", IF($AV31="Drive 0", "0", "")))</f>
        <v>N/A</v>
      </c>
      <c r="AM31" s="407" t="b">
        <f aca="false">TRUE()</f>
        <v>1</v>
      </c>
      <c r="AN31" s="407" t="b">
        <f aca="false">TRUE()</f>
        <v>1</v>
      </c>
      <c r="AO31" s="407" t="b">
        <f aca="false">TRUE()</f>
        <v>1</v>
      </c>
      <c r="AP31" s="99" t="b">
        <f aca="false">TRUE()</f>
        <v>1</v>
      </c>
      <c r="AQ31" s="407" t="b">
        <f aca="false">TRUE()</f>
        <v>1</v>
      </c>
      <c r="AR31" s="407" t="b">
        <f aca="false">TRUE()</f>
        <v>1</v>
      </c>
      <c r="AS31" s="100" t="str">
        <f aca="false">IF(AND($AM31:$AR31), "VALID", "INVALID")</f>
        <v>VALID</v>
      </c>
      <c r="AT31" s="101" t="s">
        <v>2896</v>
      </c>
      <c r="AU31" s="102" t="s">
        <v>2736</v>
      </c>
      <c r="AV31" s="103"/>
      <c r="AW31" s="104"/>
      <c r="AX31" s="104"/>
      <c r="AY31" s="104"/>
      <c r="AZ31" s="110" t="s">
        <v>85</v>
      </c>
      <c r="BA31" s="103" t="s">
        <v>85</v>
      </c>
      <c r="BB31" s="104"/>
      <c r="BC31" s="103"/>
      <c r="BD31" s="103"/>
      <c r="BE31" s="105"/>
      <c r="BF31" s="104"/>
      <c r="BG31" s="320" t="s">
        <v>2899</v>
      </c>
      <c r="BH31" s="329"/>
      <c r="BI31" s="1" t="s">
        <v>2894</v>
      </c>
      <c r="BJ31" s="1" t="s">
        <v>2900</v>
      </c>
      <c r="BK31" s="109"/>
    </row>
    <row r="32" customFormat="false" ht="12.75" hidden="false" customHeight="true" outlineLevel="0" collapsed="false">
      <c r="A32" s="323" t="n">
        <v>185</v>
      </c>
      <c r="B32" s="324" t="s">
        <v>2901</v>
      </c>
      <c r="C32" s="324" t="s">
        <v>2901</v>
      </c>
      <c r="D32" s="86" t="s">
        <v>141</v>
      </c>
      <c r="E32" s="86" t="s">
        <v>2902</v>
      </c>
      <c r="F32" s="87" t="s">
        <v>143</v>
      </c>
      <c r="G32" s="88" t="s">
        <v>2903</v>
      </c>
      <c r="H32" s="89" t="s">
        <v>2904</v>
      </c>
      <c r="I32" s="90"/>
      <c r="J32" s="90"/>
      <c r="K32" s="91"/>
      <c r="L32" s="92" t="s">
        <v>2749</v>
      </c>
      <c r="M32" s="90" t="s">
        <v>2749</v>
      </c>
      <c r="N32" s="90"/>
      <c r="O32" s="90"/>
      <c r="P32" s="91"/>
      <c r="Q32" s="86" t="s">
        <v>142</v>
      </c>
      <c r="R32" s="86" t="s">
        <v>83</v>
      </c>
      <c r="S32" s="86" t="s">
        <v>104</v>
      </c>
      <c r="T32" s="86" t="s">
        <v>105</v>
      </c>
      <c r="U32" s="86" t="s">
        <v>83</v>
      </c>
      <c r="V32" s="100" t="s">
        <v>2905</v>
      </c>
      <c r="W32" s="95" t="s">
        <v>2841</v>
      </c>
      <c r="X32" s="96"/>
      <c r="Y32" s="96"/>
      <c r="Z32" s="96" t="s">
        <v>2906</v>
      </c>
      <c r="AA32" s="96" t="s">
        <v>141</v>
      </c>
      <c r="AB32" s="96" t="s">
        <v>119</v>
      </c>
      <c r="AC32" s="95" t="s">
        <v>2741</v>
      </c>
      <c r="AD32" s="100" t="s">
        <v>2742</v>
      </c>
      <c r="AE32" s="95" t="s">
        <v>2743</v>
      </c>
      <c r="AF32" s="95" t="s">
        <v>2735</v>
      </c>
      <c r="AG32" s="95" t="str">
        <f aca="false">IF(OR($AT32="",$AT32=$F32),$U32,IF($AT32=$G32,SUBSTITUTE(SUBSTITUTE($AT32,"GPIO3_","GPIO_"),".0",""),IF($AT32=$H32,$Q32,IF($AT32=$I32,$R32,IF($AT32=$J32,$S32,IF($AT32=$K32,$T32,"INVALID"))))))</f>
        <v>I2C2</v>
      </c>
      <c r="AH32" s="97"/>
      <c r="AI32" s="98" t="str">
        <f aca="false">IF(AND(OR($AV32="Int PU",$AV32="Int PD"),OR(AND($BC32&lt;&gt;"",$BC32&lt;&gt;"0"),AND($BD32&lt;&gt;"",$BD32&lt;&gt;"0"))),"INVALID",IF(OR($AT32=$F32,$AV32="Int PD"),"PULL_DOWN",IF(OR($AV32="Int PU",AND($AH32="YES",OR($BC32="",$BC32="0"),OR($BD32="",$BD32="0"),OR($AU32="Input",$AU32="Bidirectional"))),"PULL_UP","NORMAL")))</f>
        <v>NORMAL</v>
      </c>
      <c r="AJ32" s="98" t="str">
        <f aca="false">IF($AU32="Input", "TRISTATE", IF($AV32="Z","TRISTATE",IF($AT32=$F32,"TRISTATE","NORMAL")))</f>
        <v>NORMAL</v>
      </c>
      <c r="AK32" s="98" t="str">
        <f aca="false">IF(OR($AT32=$F32,$AU32="Output"),"DISABLE","ENABLE")</f>
        <v>ENABLE</v>
      </c>
      <c r="AL32" s="112" t="str">
        <f aca="false">IF($AT32&lt;&gt;$G32,"N/A",IF($AV32="Drive 1", "1", IF($AV32="Drive 0", "0", "")))</f>
        <v>N/A</v>
      </c>
      <c r="AM32" s="407" t="b">
        <f aca="false">TRUE()</f>
        <v>1</v>
      </c>
      <c r="AN32" s="407" t="b">
        <f aca="false">TRUE()</f>
        <v>1</v>
      </c>
      <c r="AO32" s="407" t="b">
        <f aca="false">TRUE()</f>
        <v>1</v>
      </c>
      <c r="AP32" s="407" t="b">
        <f aca="false">TRUE()</f>
        <v>1</v>
      </c>
      <c r="AQ32" s="407" t="b">
        <f aca="false">TRUE()</f>
        <v>1</v>
      </c>
      <c r="AR32" s="407" t="b">
        <f aca="false">TRUE()</f>
        <v>1</v>
      </c>
      <c r="AS32" s="100" t="str">
        <f aca="false">IF(AND($AM32:$AR32), "VALID", "INVALID")</f>
        <v>VALID</v>
      </c>
      <c r="AT32" s="101" t="s">
        <v>2904</v>
      </c>
      <c r="AU32" s="102" t="s">
        <v>2833</v>
      </c>
      <c r="AV32" s="103"/>
      <c r="AW32" s="104"/>
      <c r="AX32" s="104"/>
      <c r="AY32" s="104"/>
      <c r="AZ32" s="110" t="s">
        <v>434</v>
      </c>
      <c r="BA32" s="103" t="s">
        <v>85</v>
      </c>
      <c r="BB32" s="104"/>
      <c r="BC32" s="103" t="s">
        <v>7870</v>
      </c>
      <c r="BD32" s="103"/>
      <c r="BE32" s="105"/>
      <c r="BF32" s="104"/>
      <c r="BG32" s="318" t="s">
        <v>2908</v>
      </c>
      <c r="BH32" s="321" t="s">
        <v>2909</v>
      </c>
      <c r="BI32" s="1" t="s">
        <v>2902</v>
      </c>
      <c r="BJ32" s="1" t="s">
        <v>2910</v>
      </c>
      <c r="BK32" s="109"/>
    </row>
    <row r="33" customFormat="false" ht="12.75" hidden="false" customHeight="true" outlineLevel="0" collapsed="false">
      <c r="A33" s="323" t="n">
        <v>187</v>
      </c>
      <c r="B33" s="324" t="s">
        <v>2911</v>
      </c>
      <c r="C33" s="324" t="s">
        <v>2911</v>
      </c>
      <c r="D33" s="86" t="s">
        <v>144</v>
      </c>
      <c r="E33" s="86" t="s">
        <v>2912</v>
      </c>
      <c r="F33" s="87" t="s">
        <v>145</v>
      </c>
      <c r="G33" s="88" t="s">
        <v>2913</v>
      </c>
      <c r="H33" s="89" t="s">
        <v>2914</v>
      </c>
      <c r="I33" s="90"/>
      <c r="J33" s="90"/>
      <c r="K33" s="91"/>
      <c r="L33" s="92" t="s">
        <v>2749</v>
      </c>
      <c r="M33" s="90" t="s">
        <v>2749</v>
      </c>
      <c r="N33" s="90"/>
      <c r="O33" s="90"/>
      <c r="P33" s="91"/>
      <c r="Q33" s="86" t="s">
        <v>142</v>
      </c>
      <c r="R33" s="86" t="s">
        <v>83</v>
      </c>
      <c r="S33" s="86" t="s">
        <v>104</v>
      </c>
      <c r="T33" s="86" t="s">
        <v>105</v>
      </c>
      <c r="U33" s="86" t="s">
        <v>83</v>
      </c>
      <c r="V33" s="100" t="s">
        <v>2915</v>
      </c>
      <c r="W33" s="95" t="s">
        <v>2841</v>
      </c>
      <c r="X33" s="96" t="s">
        <v>2916</v>
      </c>
      <c r="Y33" s="96"/>
      <c r="Z33" s="96" t="s">
        <v>2917</v>
      </c>
      <c r="AA33" s="96" t="s">
        <v>144</v>
      </c>
      <c r="AB33" s="96" t="s">
        <v>119</v>
      </c>
      <c r="AC33" s="95" t="s">
        <v>2741</v>
      </c>
      <c r="AD33" s="95" t="s">
        <v>2742</v>
      </c>
      <c r="AE33" s="95" t="s">
        <v>2743</v>
      </c>
      <c r="AF33" s="95" t="s">
        <v>2735</v>
      </c>
      <c r="AG33" s="95" t="str">
        <f aca="false">IF(OR($AT33="",$AT33=$F33),$U33,IF($AT33=$G33,SUBSTITUTE(SUBSTITUTE($AT33,"GPIO3_","GPIO_"),".0",""),IF($AT33=$H33,$Q33,IF($AT33=$I33,$R33,IF($AT33=$J33,$S33,IF($AT33=$K33,$T33,"INVALID"))))))</f>
        <v>I2C2</v>
      </c>
      <c r="AH33" s="97"/>
      <c r="AI33" s="98" t="str">
        <f aca="false">IF(AND(OR($AV33="Int PU",$AV33="Int PD"),OR(AND($BC33&lt;&gt;"",$BC33&lt;&gt;"0"),AND($BD33&lt;&gt;"",$BD33&lt;&gt;"0"))),"INVALID",IF(OR($AT33=$F33,$AV33="Int PD"),"PULL_DOWN",IF(OR($AV33="Int PU",AND($AH33="YES",OR($BC33="",$BC33="0"),OR($BD33="",$BD33="0"),OR($AU33="Input",$AU33="Bidirectional"))),"PULL_UP","NORMAL")))</f>
        <v>NORMAL</v>
      </c>
      <c r="AJ33" s="98" t="str">
        <f aca="false">IF($AU33="Input", "TRISTATE", IF($AV33="Z","TRISTATE",IF($AT33=$F33,"TRISTATE","NORMAL")))</f>
        <v>NORMAL</v>
      </c>
      <c r="AK33" s="98" t="str">
        <f aca="false">IF(OR($AT33=$F33,$AU33="Output"),"DISABLE","ENABLE")</f>
        <v>ENABLE</v>
      </c>
      <c r="AL33" s="112" t="str">
        <f aca="false">IF($AT33&lt;&gt;$G33,"N/A",IF($AV33="Drive 1", "1", IF($AV33="Drive 0", "0", "")))</f>
        <v>N/A</v>
      </c>
      <c r="AM33" s="407" t="b">
        <f aca="false">TRUE()</f>
        <v>1</v>
      </c>
      <c r="AN33" s="407" t="b">
        <f aca="false">TRUE()</f>
        <v>1</v>
      </c>
      <c r="AO33" s="407" t="b">
        <f aca="false">TRUE()</f>
        <v>1</v>
      </c>
      <c r="AP33" s="99" t="b">
        <f aca="false">TRUE()</f>
        <v>1</v>
      </c>
      <c r="AQ33" s="407" t="b">
        <f aca="false">TRUE()</f>
        <v>1</v>
      </c>
      <c r="AR33" s="407" t="b">
        <f aca="false">TRUE()</f>
        <v>1</v>
      </c>
      <c r="AS33" s="100" t="str">
        <f aca="false">IF(AND($AM33:$AR33), "VALID", "INVALID")</f>
        <v>VALID</v>
      </c>
      <c r="AT33" s="101" t="s">
        <v>2914</v>
      </c>
      <c r="AU33" s="102" t="s">
        <v>2833</v>
      </c>
      <c r="AV33" s="103"/>
      <c r="AW33" s="103" t="s">
        <v>89</v>
      </c>
      <c r="AX33" s="104"/>
      <c r="AY33" s="104"/>
      <c r="AZ33" s="110" t="s">
        <v>434</v>
      </c>
      <c r="BA33" s="103" t="s">
        <v>85</v>
      </c>
      <c r="BB33" s="104"/>
      <c r="BC33" s="103" t="s">
        <v>7870</v>
      </c>
      <c r="BD33" s="103"/>
      <c r="BE33" s="105"/>
      <c r="BF33" s="104"/>
      <c r="BG33" s="318" t="s">
        <v>2918</v>
      </c>
      <c r="BH33" s="321"/>
      <c r="BI33" s="1" t="s">
        <v>2912</v>
      </c>
      <c r="BJ33" s="1" t="s">
        <v>2919</v>
      </c>
      <c r="BK33" s="109"/>
    </row>
    <row r="34" customFormat="false" ht="12.75" hidden="false" customHeight="true" outlineLevel="0" collapsed="false">
      <c r="A34" s="323" t="n">
        <v>189</v>
      </c>
      <c r="B34" s="324" t="s">
        <v>2920</v>
      </c>
      <c r="C34" s="324" t="s">
        <v>2920</v>
      </c>
      <c r="D34" s="86" t="s">
        <v>146</v>
      </c>
      <c r="E34" s="86" t="s">
        <v>2921</v>
      </c>
      <c r="F34" s="87" t="s">
        <v>148</v>
      </c>
      <c r="G34" s="88" t="s">
        <v>2922</v>
      </c>
      <c r="H34" s="89" t="s">
        <v>2923</v>
      </c>
      <c r="I34" s="90"/>
      <c r="J34" s="90"/>
      <c r="K34" s="91"/>
      <c r="L34" s="92" t="s">
        <v>2749</v>
      </c>
      <c r="M34" s="90" t="s">
        <v>2749</v>
      </c>
      <c r="N34" s="90"/>
      <c r="O34" s="90"/>
      <c r="P34" s="91"/>
      <c r="Q34" s="86" t="s">
        <v>147</v>
      </c>
      <c r="R34" s="86" t="s">
        <v>83</v>
      </c>
      <c r="S34" s="86" t="s">
        <v>104</v>
      </c>
      <c r="T34" s="86" t="s">
        <v>105</v>
      </c>
      <c r="U34" s="86" t="s">
        <v>83</v>
      </c>
      <c r="V34" s="100" t="s">
        <v>2924</v>
      </c>
      <c r="W34" s="95" t="s">
        <v>2841</v>
      </c>
      <c r="X34" s="96"/>
      <c r="Y34" s="96"/>
      <c r="Z34" s="96" t="s">
        <v>2925</v>
      </c>
      <c r="AA34" s="96" t="s">
        <v>146</v>
      </c>
      <c r="AB34" s="96" t="s">
        <v>119</v>
      </c>
      <c r="AC34" s="95" t="s">
        <v>2741</v>
      </c>
      <c r="AD34" s="95" t="s">
        <v>2742</v>
      </c>
      <c r="AE34" s="95" t="s">
        <v>2743</v>
      </c>
      <c r="AF34" s="95" t="s">
        <v>2735</v>
      </c>
      <c r="AG34" s="95" t="str">
        <f aca="false">IF(OR($AT34="",$AT34=$F34),$U34,IF($AT34=$G34,SUBSTITUTE(SUBSTITUTE($AT34,"GPIO3_","GPIO_"),".0",""),IF($AT34=$H34,$Q34,IF($AT34=$I34,$R34,IF($AT34=$J34,$S34,IF($AT34=$K34,$T34,"INVALID"))))))</f>
        <v>I2C8</v>
      </c>
      <c r="AH34" s="97"/>
      <c r="AI34" s="98" t="str">
        <f aca="false">IF(AND(OR($AV34="Int PU",$AV34="Int PD"),OR(AND($BC34&lt;&gt;"",$BC34&lt;&gt;"0"),AND($BD34&lt;&gt;"",$BD34&lt;&gt;"0"))),"INVALID",IF(OR($AT34=$F34,$AV34="Int PD"),"PULL_DOWN",IF(OR($AV34="Int PU",AND($AH34="YES",OR($BC34="",$BC34="0"),OR($BD34="",$BD34="0"),OR($AU34="Input",$AU34="Bidirectional"))),"PULL_UP","NORMAL")))</f>
        <v>NORMAL</v>
      </c>
      <c r="AJ34" s="98" t="str">
        <f aca="false">IF($AU34="Input", "TRISTATE", IF($AV34="Z","TRISTATE",IF($AT34=$F34,"TRISTATE","NORMAL")))</f>
        <v>NORMAL</v>
      </c>
      <c r="AK34" s="98" t="str">
        <f aca="false">IF(OR($AT34=$F34,$AU34="Output"),"DISABLE","ENABLE")</f>
        <v>ENABLE</v>
      </c>
      <c r="AL34" s="112" t="str">
        <f aca="false">IF($AT34&lt;&gt;$G34,"N/A",IF($AV34="Drive 1", "1", IF($AV34="Drive 0", "0", "")))</f>
        <v>N/A</v>
      </c>
      <c r="AM34" s="407" t="b">
        <f aca="false">TRUE()</f>
        <v>1</v>
      </c>
      <c r="AN34" s="407" t="b">
        <f aca="false">TRUE()</f>
        <v>1</v>
      </c>
      <c r="AO34" s="407" t="b">
        <f aca="false">TRUE()</f>
        <v>1</v>
      </c>
      <c r="AP34" s="406" t="b">
        <f aca="false">TRUE()</f>
        <v>1</v>
      </c>
      <c r="AQ34" s="407" t="b">
        <f aca="false">TRUE()</f>
        <v>1</v>
      </c>
      <c r="AR34" s="407" t="b">
        <f aca="false">TRUE()</f>
        <v>1</v>
      </c>
      <c r="AS34" s="100" t="str">
        <f aca="false">IF(AND($AM34:$AR34), "VALID", "INVALID")</f>
        <v>VALID</v>
      </c>
      <c r="AT34" s="101" t="s">
        <v>2923</v>
      </c>
      <c r="AU34" s="102" t="s">
        <v>2833</v>
      </c>
      <c r="AV34" s="103"/>
      <c r="AW34" s="104"/>
      <c r="AX34" s="104"/>
      <c r="AY34" s="104"/>
      <c r="AZ34" s="110" t="s">
        <v>434</v>
      </c>
      <c r="BA34" s="103" t="s">
        <v>85</v>
      </c>
      <c r="BB34" s="104"/>
      <c r="BC34" s="103" t="s">
        <v>2907</v>
      </c>
      <c r="BD34" s="103"/>
      <c r="BE34" s="105"/>
      <c r="BF34" s="104"/>
      <c r="BG34" s="318" t="s">
        <v>2926</v>
      </c>
      <c r="BH34" s="321" t="s">
        <v>2927</v>
      </c>
      <c r="BI34" s="1" t="s">
        <v>2921</v>
      </c>
      <c r="BJ34" s="1" t="s">
        <v>2928</v>
      </c>
      <c r="BK34" s="109"/>
    </row>
    <row r="35" customFormat="false" ht="12.75" hidden="false" customHeight="true" outlineLevel="0" collapsed="false">
      <c r="A35" s="323" t="n">
        <v>191</v>
      </c>
      <c r="B35" s="324" t="s">
        <v>2929</v>
      </c>
      <c r="C35" s="324" t="s">
        <v>2929</v>
      </c>
      <c r="D35" s="86" t="s">
        <v>149</v>
      </c>
      <c r="E35" s="86" t="s">
        <v>2930</v>
      </c>
      <c r="F35" s="87" t="s">
        <v>150</v>
      </c>
      <c r="G35" s="88" t="s">
        <v>2931</v>
      </c>
      <c r="H35" s="89" t="s">
        <v>2932</v>
      </c>
      <c r="I35" s="90"/>
      <c r="J35" s="90"/>
      <c r="K35" s="91"/>
      <c r="L35" s="92" t="s">
        <v>2749</v>
      </c>
      <c r="M35" s="90" t="s">
        <v>2749</v>
      </c>
      <c r="N35" s="90"/>
      <c r="O35" s="90"/>
      <c r="P35" s="91"/>
      <c r="Q35" s="86" t="s">
        <v>147</v>
      </c>
      <c r="R35" s="86" t="s">
        <v>83</v>
      </c>
      <c r="S35" s="86" t="s">
        <v>104</v>
      </c>
      <c r="T35" s="86" t="s">
        <v>105</v>
      </c>
      <c r="U35" s="86" t="s">
        <v>83</v>
      </c>
      <c r="V35" s="100" t="s">
        <v>2933</v>
      </c>
      <c r="W35" s="95" t="s">
        <v>2841</v>
      </c>
      <c r="X35" s="96" t="s">
        <v>2934</v>
      </c>
      <c r="Y35" s="96"/>
      <c r="Z35" s="96" t="s">
        <v>2935</v>
      </c>
      <c r="AA35" s="96" t="s">
        <v>149</v>
      </c>
      <c r="AB35" s="96" t="s">
        <v>119</v>
      </c>
      <c r="AC35" s="95" t="s">
        <v>2741</v>
      </c>
      <c r="AD35" s="95" t="s">
        <v>2742</v>
      </c>
      <c r="AE35" s="95" t="s">
        <v>2743</v>
      </c>
      <c r="AF35" s="95" t="s">
        <v>2735</v>
      </c>
      <c r="AG35" s="95" t="str">
        <f aca="false">IF(OR($AT35="",$AT35=$F35),$U35,IF($AT35=$G35,SUBSTITUTE(SUBSTITUTE($AT35,"GPIO3_","GPIO_"),".0",""),IF($AT35=$H35,$Q35,IF($AT35=$I35,$R35,IF($AT35=$J35,$S35,IF($AT35=$K35,$T35,"INVALID"))))))</f>
        <v>I2C8</v>
      </c>
      <c r="AH35" s="97"/>
      <c r="AI35" s="98" t="str">
        <f aca="false">IF(AND(OR($AV35="Int PU",$AV35="Int PD"),OR(AND($BC35&lt;&gt;"",$BC35&lt;&gt;"0"),AND($BD35&lt;&gt;"",$BD35&lt;&gt;"0"))),"INVALID",IF(OR($AT35=$F35,$AV35="Int PD"),"PULL_DOWN",IF(OR($AV35="Int PU",AND($AH35="YES",OR($BC35="",$BC35="0"),OR($BD35="",$BD35="0"),OR($AU35="Input",$AU35="Bidirectional"))),"PULL_UP","NORMAL")))</f>
        <v>NORMAL</v>
      </c>
      <c r="AJ35" s="98" t="str">
        <f aca="false">IF($AU35="Input", "TRISTATE", IF($AV35="Z","TRISTATE",IF($AT35=$F35,"TRISTATE","NORMAL")))</f>
        <v>NORMAL</v>
      </c>
      <c r="AK35" s="98" t="str">
        <f aca="false">IF(OR($AT35=$F35,$AU35="Output"),"DISABLE","ENABLE")</f>
        <v>ENABLE</v>
      </c>
      <c r="AL35" s="112" t="str">
        <f aca="false">IF($AT35&lt;&gt;$G35,"N/A",IF($AV35="Drive 1", "1", IF($AV35="Drive 0", "0", "")))</f>
        <v>N/A</v>
      </c>
      <c r="AM35" s="407" t="b">
        <f aca="false">TRUE()</f>
        <v>1</v>
      </c>
      <c r="AN35" s="407" t="b">
        <f aca="false">TRUE()</f>
        <v>1</v>
      </c>
      <c r="AO35" s="407" t="b">
        <f aca="false">TRUE()</f>
        <v>1</v>
      </c>
      <c r="AP35" s="407" t="b">
        <f aca="false">TRUE()</f>
        <v>1</v>
      </c>
      <c r="AQ35" s="407" t="b">
        <f aca="false">TRUE()</f>
        <v>1</v>
      </c>
      <c r="AR35" s="407" t="b">
        <f aca="false">TRUE()</f>
        <v>1</v>
      </c>
      <c r="AS35" s="100" t="str">
        <f aca="false">IF(AND($AM35:$AR35), "VALID", "INVALID")</f>
        <v>VALID</v>
      </c>
      <c r="AT35" s="101" t="s">
        <v>2932</v>
      </c>
      <c r="AU35" s="102" t="s">
        <v>2833</v>
      </c>
      <c r="AV35" s="103"/>
      <c r="AW35" s="103" t="s">
        <v>89</v>
      </c>
      <c r="AX35" s="104"/>
      <c r="AY35" s="104"/>
      <c r="AZ35" s="110" t="s">
        <v>434</v>
      </c>
      <c r="BA35" s="103" t="s">
        <v>85</v>
      </c>
      <c r="BB35" s="104"/>
      <c r="BC35" s="103" t="s">
        <v>2907</v>
      </c>
      <c r="BD35" s="103"/>
      <c r="BE35" s="105"/>
      <c r="BF35" s="104"/>
      <c r="BG35" s="318" t="s">
        <v>2936</v>
      </c>
      <c r="BH35" s="321"/>
      <c r="BI35" s="1" t="s">
        <v>2930</v>
      </c>
      <c r="BJ35" s="1" t="s">
        <v>2937</v>
      </c>
      <c r="BK35" s="109"/>
    </row>
    <row r="36" s="85" customFormat="true" ht="18" hidden="false" customHeight="true" outlineLevel="0" collapsed="false">
      <c r="A36" s="315"/>
      <c r="B36" s="316"/>
      <c r="C36" s="316"/>
      <c r="D36" s="117" t="s">
        <v>151</v>
      </c>
      <c r="E36" s="116" t="s">
        <v>152</v>
      </c>
      <c r="F36" s="74"/>
      <c r="G36" s="76"/>
      <c r="H36" s="76"/>
      <c r="I36" s="76"/>
      <c r="J36" s="76"/>
      <c r="K36" s="76"/>
      <c r="L36" s="74"/>
      <c r="M36" s="74"/>
      <c r="N36" s="74"/>
      <c r="O36" s="74"/>
      <c r="P36" s="74"/>
      <c r="Q36" s="74"/>
      <c r="R36" s="74"/>
      <c r="S36" s="74"/>
      <c r="T36" s="74"/>
      <c r="U36" s="74"/>
      <c r="V36" s="74"/>
      <c r="W36" s="74"/>
      <c r="X36" s="77"/>
      <c r="Y36" s="77"/>
      <c r="Z36" s="77"/>
      <c r="AA36" s="77"/>
      <c r="AB36" s="77"/>
      <c r="AC36" s="78"/>
      <c r="AD36" s="78"/>
      <c r="AE36" s="78"/>
      <c r="AF36" s="78"/>
      <c r="AG36" s="78"/>
      <c r="AH36" s="78"/>
      <c r="AI36" s="78"/>
      <c r="AJ36" s="78"/>
      <c r="AK36" s="78"/>
      <c r="AL36" s="78"/>
      <c r="AM36" s="78"/>
      <c r="AN36" s="78"/>
      <c r="AO36" s="78"/>
      <c r="AP36" s="78"/>
      <c r="AQ36" s="78"/>
      <c r="AR36" s="78"/>
      <c r="AS36" s="78"/>
      <c r="AT36" s="79"/>
      <c r="AU36" s="79"/>
      <c r="AV36" s="80"/>
      <c r="AW36" s="80"/>
      <c r="AX36" s="80"/>
      <c r="AY36" s="80"/>
      <c r="AZ36" s="80"/>
      <c r="BA36" s="80"/>
      <c r="BB36" s="80"/>
      <c r="BC36" s="80"/>
      <c r="BD36" s="80"/>
      <c r="BE36" s="80"/>
      <c r="BF36" s="81" t="s">
        <v>153</v>
      </c>
      <c r="BG36" s="79"/>
      <c r="BH36" s="83" t="s">
        <v>151</v>
      </c>
      <c r="BI36" s="408" t="s">
        <v>152</v>
      </c>
      <c r="BJ36" s="325"/>
      <c r="BK36" s="83"/>
    </row>
    <row r="37" customFormat="false" ht="12.75" hidden="false" customHeight="true" outlineLevel="0" collapsed="false">
      <c r="A37" s="323" t="n">
        <v>145</v>
      </c>
      <c r="B37" s="324" t="s">
        <v>2938</v>
      </c>
      <c r="C37" s="324" t="s">
        <v>2939</v>
      </c>
      <c r="D37" s="86" t="s">
        <v>154</v>
      </c>
      <c r="E37" s="86" t="s">
        <v>2940</v>
      </c>
      <c r="F37" s="87" t="s">
        <v>156</v>
      </c>
      <c r="G37" s="88" t="s">
        <v>2941</v>
      </c>
      <c r="H37" s="89" t="s">
        <v>154</v>
      </c>
      <c r="I37" s="90"/>
      <c r="J37" s="90"/>
      <c r="K37" s="91"/>
      <c r="L37" s="92" t="s">
        <v>2749</v>
      </c>
      <c r="M37" s="90" t="s">
        <v>81</v>
      </c>
      <c r="N37" s="90"/>
      <c r="O37" s="90"/>
      <c r="P37" s="91"/>
      <c r="Q37" s="86" t="s">
        <v>155</v>
      </c>
      <c r="R37" s="86" t="s">
        <v>83</v>
      </c>
      <c r="S37" s="86" t="s">
        <v>104</v>
      </c>
      <c r="T37" s="86" t="s">
        <v>105</v>
      </c>
      <c r="U37" s="86" t="s">
        <v>83</v>
      </c>
      <c r="V37" s="94" t="s">
        <v>2942</v>
      </c>
      <c r="W37" s="95" t="s">
        <v>2943</v>
      </c>
      <c r="X37" s="96"/>
      <c r="Y37" s="96"/>
      <c r="Z37" s="96" t="s">
        <v>2944</v>
      </c>
      <c r="AA37" s="96" t="s">
        <v>154</v>
      </c>
      <c r="AB37" s="96" t="s">
        <v>2695</v>
      </c>
      <c r="AC37" s="95" t="s">
        <v>2945</v>
      </c>
      <c r="AD37" s="95" t="s">
        <v>2946</v>
      </c>
      <c r="AE37" s="95" t="s">
        <v>2947</v>
      </c>
      <c r="AF37" s="95" t="s">
        <v>2735</v>
      </c>
      <c r="AG37" s="95" t="str">
        <f aca="false">IF(OR($AT37="",$AT37=$F37),$U37,IF($AT37=$G37,SUBSTITUTE(SUBSTITUTE($AT37,"GPIO3_","GPIO_"),".0",""),IF($AT37=$H37,$Q37,IF($AT37=$I37,$R37,IF($AT37=$J37,$S37,IF($AT37=$K37,$T37,"INVALID"))))))</f>
        <v>CAN0</v>
      </c>
      <c r="AH37" s="97"/>
      <c r="AI37" s="98" t="str">
        <f aca="false">IF(AND(OR($AV37="Int PU",$AV37="Int PD"),OR(AND($BC37&lt;&gt;"",$BC37&lt;&gt;"0"),AND($BD37&lt;&gt;"",$BD37&lt;&gt;"0"))),"INVALID",IF(OR($AT37=$F37,$AV37="Int PD"),"PULL_DOWN",IF(OR($AV37="Int PU",AND($AH37="YES",OR($BC37="",$BC37="0"),OR($BD37="",$BD37="0"),OR($AU37="Input",$AU37="Bidirectional"))),"PULL_UP","NORMAL")))</f>
        <v>NORMAL</v>
      </c>
      <c r="AJ37" s="98" t="str">
        <f aca="false">IF($AU37="Input", "TRISTATE", IF($AV37="Z","TRISTATE",IF($AT37=$F37,"TRISTATE","NORMAL")))</f>
        <v>NORMAL</v>
      </c>
      <c r="AK37" s="98" t="str">
        <f aca="false">IF(OR($AT37=$F37,$AU37="Output"),"DISABLE","ENABLE")</f>
        <v>DISABLE</v>
      </c>
      <c r="AL37" s="112" t="str">
        <f aca="false">IF($AT37&lt;&gt;$G37,"N/A",IF($AV37="Drive 1", "1", IF($AV37="Drive 0", "0", "")))</f>
        <v>N/A</v>
      </c>
      <c r="AM37" s="407" t="b">
        <f aca="false">TRUE()</f>
        <v>1</v>
      </c>
      <c r="AN37" s="407" t="b">
        <f aca="false">TRUE()</f>
        <v>1</v>
      </c>
      <c r="AO37" s="407" t="b">
        <f aca="false">TRUE()</f>
        <v>1</v>
      </c>
      <c r="AP37" s="406" t="b">
        <f aca="false">TRUE()</f>
        <v>1</v>
      </c>
      <c r="AQ37" s="407" t="b">
        <f aca="false">TRUE()</f>
        <v>1</v>
      </c>
      <c r="AR37" s="406" t="b">
        <f aca="false">TRUE()</f>
        <v>1</v>
      </c>
      <c r="AS37" s="100" t="str">
        <f aca="false">IF(AND($AM37:$AR37), "VALID", "INVALID")</f>
        <v>VALID</v>
      </c>
      <c r="AT37" s="101" t="s">
        <v>154</v>
      </c>
      <c r="AU37" s="102" t="s">
        <v>2744</v>
      </c>
      <c r="AV37" s="103"/>
      <c r="AW37" s="104"/>
      <c r="AX37" s="104"/>
      <c r="AY37" s="103" t="s">
        <v>124</v>
      </c>
      <c r="AZ37" s="104"/>
      <c r="BA37" s="104"/>
      <c r="BB37" s="104"/>
      <c r="BC37" s="103"/>
      <c r="BD37" s="103"/>
      <c r="BE37" s="105"/>
      <c r="BF37" s="104"/>
      <c r="BG37" s="320" t="s">
        <v>2948</v>
      </c>
      <c r="BH37" s="321" t="s">
        <v>2949</v>
      </c>
      <c r="BI37" s="1" t="s">
        <v>2940</v>
      </c>
      <c r="BJ37" s="1" t="s">
        <v>2950</v>
      </c>
      <c r="BK37" s="109"/>
    </row>
    <row r="38" customFormat="false" ht="12.75" hidden="false" customHeight="true" outlineLevel="0" collapsed="false">
      <c r="A38" s="323" t="n">
        <v>143</v>
      </c>
      <c r="B38" s="324" t="s">
        <v>2951</v>
      </c>
      <c r="C38" s="324" t="s">
        <v>2952</v>
      </c>
      <c r="D38" s="86" t="s">
        <v>157</v>
      </c>
      <c r="E38" s="86" t="s">
        <v>2953</v>
      </c>
      <c r="F38" s="87" t="s">
        <v>158</v>
      </c>
      <c r="G38" s="88" t="s">
        <v>2954</v>
      </c>
      <c r="H38" s="89" t="s">
        <v>157</v>
      </c>
      <c r="I38" s="90"/>
      <c r="J38" s="90"/>
      <c r="K38" s="91"/>
      <c r="L38" s="92" t="s">
        <v>2749</v>
      </c>
      <c r="M38" s="90" t="s">
        <v>2729</v>
      </c>
      <c r="N38" s="90"/>
      <c r="O38" s="90"/>
      <c r="P38" s="91"/>
      <c r="Q38" s="86" t="s">
        <v>155</v>
      </c>
      <c r="R38" s="86" t="s">
        <v>83</v>
      </c>
      <c r="S38" s="86" t="s">
        <v>104</v>
      </c>
      <c r="T38" s="86" t="s">
        <v>105</v>
      </c>
      <c r="U38" s="86" t="s">
        <v>83</v>
      </c>
      <c r="V38" s="100" t="s">
        <v>2955</v>
      </c>
      <c r="W38" s="95" t="s">
        <v>2943</v>
      </c>
      <c r="X38" s="96" t="s">
        <v>2956</v>
      </c>
      <c r="Y38" s="96"/>
      <c r="Z38" s="96" t="s">
        <v>2957</v>
      </c>
      <c r="AA38" s="96" t="s">
        <v>157</v>
      </c>
      <c r="AB38" s="96" t="s">
        <v>2695</v>
      </c>
      <c r="AC38" s="95" t="s">
        <v>2945</v>
      </c>
      <c r="AD38" s="95" t="s">
        <v>2946</v>
      </c>
      <c r="AE38" s="95" t="s">
        <v>2947</v>
      </c>
      <c r="AF38" s="95" t="s">
        <v>2735</v>
      </c>
      <c r="AG38" s="95" t="str">
        <f aca="false">IF(OR($AT38="",$AT38=$F38),$U38,IF($AT38=$G38,SUBSTITUTE(SUBSTITUTE($AT38,"GPIO3_","GPIO_"),".0",""),IF($AT38=$H38,$Q38,IF($AT38=$I38,$R38,IF($AT38=$J38,$S38,IF($AT38=$K38,$T38,"INVALID"))))))</f>
        <v>CAN0</v>
      </c>
      <c r="AH38" s="97"/>
      <c r="AI38" s="98" t="str">
        <f aca="false">IF(AND(OR($AV38="Int PU",$AV38="Int PD"),OR(AND($BC38&lt;&gt;"",$BC38&lt;&gt;"0"),AND($BD38&lt;&gt;"",$BD38&lt;&gt;"0"))),"INVALID",IF(OR($AT38=$F38,$AV38="Int PD"),"PULL_DOWN",IF(OR($AV38="Int PU",AND($AH38="YES",OR($BC38="",$BC38="0"),OR($BD38="",$BD38="0"),OR($AU38="Input",$AU38="Bidirectional"))),"PULL_UP","NORMAL")))</f>
        <v>NORMAL</v>
      </c>
      <c r="AJ38" s="98" t="str">
        <f aca="false">IF($AU38="Input", "TRISTATE", IF($AV38="Z","TRISTATE",IF($AT38=$F38,"TRISTATE","NORMAL")))</f>
        <v>TRISTATE</v>
      </c>
      <c r="AK38" s="98" t="str">
        <f aca="false">IF(OR($AT38=$F38,$AU38="Output"),"DISABLE","ENABLE")</f>
        <v>ENABLE</v>
      </c>
      <c r="AL38" s="112" t="str">
        <f aca="false">IF($AT38&lt;&gt;$G38,"N/A",IF($AV38="Drive 1", "1", IF($AV38="Drive 0", "0", "")))</f>
        <v>N/A</v>
      </c>
      <c r="AM38" s="407" t="b">
        <f aca="false">TRUE()</f>
        <v>1</v>
      </c>
      <c r="AN38" s="407" t="b">
        <f aca="false">TRUE()</f>
        <v>1</v>
      </c>
      <c r="AO38" s="407" t="b">
        <f aca="false">TRUE()</f>
        <v>1</v>
      </c>
      <c r="AP38" s="407" t="b">
        <f aca="false">TRUE()</f>
        <v>1</v>
      </c>
      <c r="AQ38" s="407" t="b">
        <f aca="false">TRUE()</f>
        <v>1</v>
      </c>
      <c r="AR38" s="406" t="b">
        <f aca="false">TRUE()</f>
        <v>1</v>
      </c>
      <c r="AS38" s="100" t="str">
        <f aca="false">IF(AND($AM38:$AR38), "VALID", "INVALID")</f>
        <v>VALID</v>
      </c>
      <c r="AT38" s="101" t="s">
        <v>157</v>
      </c>
      <c r="AU38" s="102" t="s">
        <v>2736</v>
      </c>
      <c r="AV38" s="103"/>
      <c r="AW38" s="103" t="s">
        <v>89</v>
      </c>
      <c r="AX38" s="104"/>
      <c r="AY38" s="103" t="s">
        <v>124</v>
      </c>
      <c r="AZ38" s="104"/>
      <c r="BA38" s="104"/>
      <c r="BB38" s="104"/>
      <c r="BC38" s="103"/>
      <c r="BD38" s="103"/>
      <c r="BE38" s="105"/>
      <c r="BF38" s="104"/>
      <c r="BG38" s="320" t="s">
        <v>2958</v>
      </c>
      <c r="BH38" s="321" t="s">
        <v>2959</v>
      </c>
      <c r="BI38" s="1" t="s">
        <v>2953</v>
      </c>
      <c r="BJ38" s="1" t="s">
        <v>2960</v>
      </c>
      <c r="BK38" s="109"/>
    </row>
    <row r="39" customFormat="false" ht="12.75" hidden="true" customHeight="true" outlineLevel="0" collapsed="false">
      <c r="A39" s="315"/>
      <c r="B39" s="330"/>
      <c r="C39" s="330"/>
      <c r="D39" s="317" t="s">
        <v>159</v>
      </c>
      <c r="E39" s="317" t="s">
        <v>2961</v>
      </c>
      <c r="F39" s="87" t="s">
        <v>161</v>
      </c>
      <c r="G39" s="88" t="s">
        <v>2962</v>
      </c>
      <c r="H39" s="89" t="s">
        <v>159</v>
      </c>
      <c r="I39" s="90"/>
      <c r="J39" s="90"/>
      <c r="K39" s="91"/>
      <c r="L39" s="92" t="s">
        <v>2749</v>
      </c>
      <c r="M39" s="90" t="s">
        <v>81</v>
      </c>
      <c r="N39" s="90"/>
      <c r="O39" s="90"/>
      <c r="P39" s="91"/>
      <c r="Q39" s="86" t="s">
        <v>160</v>
      </c>
      <c r="R39" s="86" t="s">
        <v>83</v>
      </c>
      <c r="S39" s="86" t="s">
        <v>104</v>
      </c>
      <c r="T39" s="86" t="s">
        <v>105</v>
      </c>
      <c r="U39" s="86" t="s">
        <v>83</v>
      </c>
      <c r="V39" s="100" t="s">
        <v>2963</v>
      </c>
      <c r="W39" s="95" t="s">
        <v>2943</v>
      </c>
      <c r="X39" s="96"/>
      <c r="Y39" s="96"/>
      <c r="Z39" s="96" t="s">
        <v>2964</v>
      </c>
      <c r="AA39" s="96" t="s">
        <v>159</v>
      </c>
      <c r="AB39" s="96" t="s">
        <v>2695</v>
      </c>
      <c r="AC39" s="95" t="s">
        <v>2945</v>
      </c>
      <c r="AD39" s="95" t="s">
        <v>2946</v>
      </c>
      <c r="AE39" s="95" t="s">
        <v>2947</v>
      </c>
      <c r="AF39" s="95" t="s">
        <v>2735</v>
      </c>
      <c r="AG39" s="95" t="str">
        <f aca="false">IF(OR($AT39="",$AT39=$F39),$U39,IF($AT39=$G39,SUBSTITUTE(SUBSTITUTE($AT39,"GPIO3_","GPIO_"),".0",""),IF($AT39=$H39,$Q39,IF($AT39=$I39,$R39,IF($AT39=$J39,$S39,IF($AT39=$K39,$T39,"INVALID"))))))</f>
        <v>RSVD1</v>
      </c>
      <c r="AH39" s="97"/>
      <c r="AI39" s="98" t="str">
        <f aca="false">IF(AND(OR($AV39="Int PU",$AV39="Int PD"),OR(AND($BC39&lt;&gt;"",$BC39&lt;&gt;"0"),AND($BD39&lt;&gt;"",$BD39&lt;&gt;"0"))),"INVALID",IF(OR($AT39=$F39,$AV39="Int PD"),"PULL_DOWN",IF(OR($AV39="Int PU",AND($AH39="YES",OR($BC39="",$BC39="0"),OR($BD39="",$BD39="0"),OR($AU39="Input",$AU39="Bidirectional"))),"PULL_UP","NORMAL")))</f>
        <v>PULL_DOWN</v>
      </c>
      <c r="AJ39" s="98" t="str">
        <f aca="false">IF($AU39="Input", "TRISTATE", IF($AV39="Z","TRISTATE",IF($AT39=$F39,"TRISTATE","NORMAL")))</f>
        <v>TRISTATE</v>
      </c>
      <c r="AK39" s="98" t="str">
        <f aca="false">IF(OR($AT39=$F39,$AU39="Output"),"DISABLE","ENABLE")</f>
        <v>DISABLE</v>
      </c>
      <c r="AL39" s="112" t="str">
        <f aca="false">IF($AT39&lt;&gt;$G39,"N/A",IF($AV39="Drive 1", "1", IF($AV39="Drive 0", "0", "")))</f>
        <v>N/A</v>
      </c>
      <c r="AM39" s="406" t="b">
        <f aca="false">TRUE()</f>
        <v>1</v>
      </c>
      <c r="AN39" s="406" t="b">
        <f aca="false">TRUE()</f>
        <v>1</v>
      </c>
      <c r="AO39" s="406" t="b">
        <f aca="false">TRUE()</f>
        <v>1</v>
      </c>
      <c r="AP39" s="406" t="b">
        <f aca="false">TRUE()</f>
        <v>1</v>
      </c>
      <c r="AQ39" s="406" t="b">
        <f aca="false">TRUE()</f>
        <v>1</v>
      </c>
      <c r="AR39" s="406" t="b">
        <f aca="false">TRUE()</f>
        <v>1</v>
      </c>
      <c r="AS39" s="100" t="str">
        <f aca="false">IF(AND($AM39:$AR39), "VALID", "INVALID")</f>
        <v>VALID</v>
      </c>
      <c r="AT39" s="101" t="s">
        <v>161</v>
      </c>
      <c r="AU39" s="102" t="s">
        <v>79</v>
      </c>
      <c r="AV39" s="103"/>
      <c r="AW39" s="104"/>
      <c r="AX39" s="104"/>
      <c r="AY39" s="103" t="s">
        <v>124</v>
      </c>
      <c r="AZ39" s="104"/>
      <c r="BA39" s="104"/>
      <c r="BB39" s="104"/>
      <c r="BC39" s="103"/>
      <c r="BD39" s="103"/>
      <c r="BE39" s="105"/>
      <c r="BF39" s="104"/>
      <c r="BG39" s="320"/>
      <c r="BH39" s="20" t="s">
        <v>7</v>
      </c>
      <c r="BI39" s="1" t="s">
        <v>2961</v>
      </c>
      <c r="BJ39" s="1" t="s">
        <v>2965</v>
      </c>
      <c r="BK39" s="109"/>
    </row>
    <row r="40" customFormat="false" ht="12.75" hidden="true" customHeight="true" outlineLevel="0" collapsed="false">
      <c r="A40" s="315"/>
      <c r="B40" s="330"/>
      <c r="C40" s="330"/>
      <c r="D40" s="317" t="s">
        <v>162</v>
      </c>
      <c r="E40" s="317" t="s">
        <v>2966</v>
      </c>
      <c r="F40" s="87" t="s">
        <v>163</v>
      </c>
      <c r="G40" s="88" t="s">
        <v>2967</v>
      </c>
      <c r="H40" s="89" t="s">
        <v>162</v>
      </c>
      <c r="I40" s="90"/>
      <c r="J40" s="90"/>
      <c r="K40" s="91"/>
      <c r="L40" s="92" t="s">
        <v>2749</v>
      </c>
      <c r="M40" s="90" t="s">
        <v>2729</v>
      </c>
      <c r="N40" s="90"/>
      <c r="O40" s="90"/>
      <c r="P40" s="91"/>
      <c r="Q40" s="86" t="s">
        <v>160</v>
      </c>
      <c r="R40" s="86" t="s">
        <v>83</v>
      </c>
      <c r="S40" s="86" t="s">
        <v>104</v>
      </c>
      <c r="T40" s="86" t="s">
        <v>105</v>
      </c>
      <c r="U40" s="86" t="s">
        <v>83</v>
      </c>
      <c r="V40" s="100" t="s">
        <v>2968</v>
      </c>
      <c r="W40" s="95" t="s">
        <v>2943</v>
      </c>
      <c r="X40" s="96" t="s">
        <v>2969</v>
      </c>
      <c r="Y40" s="96"/>
      <c r="Z40" s="96" t="s">
        <v>2970</v>
      </c>
      <c r="AA40" s="96" t="s">
        <v>162</v>
      </c>
      <c r="AB40" s="96" t="s">
        <v>2695</v>
      </c>
      <c r="AC40" s="95" t="s">
        <v>2945</v>
      </c>
      <c r="AD40" s="95" t="s">
        <v>2946</v>
      </c>
      <c r="AE40" s="95" t="s">
        <v>2947</v>
      </c>
      <c r="AF40" s="95" t="s">
        <v>2735</v>
      </c>
      <c r="AG40" s="95" t="str">
        <f aca="false">IF(OR($AT40="",$AT40=$F40),$U40,IF($AT40=$G40,SUBSTITUTE(SUBSTITUTE($AT40,"GPIO3_","GPIO_"),".0",""),IF($AT40=$H40,$Q40,IF($AT40=$I40,$R40,IF($AT40=$J40,$S40,IF($AT40=$K40,$T40,"INVALID"))))))</f>
        <v>RSVD1</v>
      </c>
      <c r="AH40" s="97"/>
      <c r="AI40" s="98" t="str">
        <f aca="false">IF(AND(OR($AV40="Int PU",$AV40="Int PD"),OR(AND($BC40&lt;&gt;"",$BC40&lt;&gt;"0"),AND($BD40&lt;&gt;"",$BD40&lt;&gt;"0"))),"INVALID",IF(OR($AT40=$F40,$AV40="Int PD"),"PULL_DOWN",IF(OR($AV40="Int PU",AND($AH40="YES",OR($BC40="",$BC40="0"),OR($BD40="",$BD40="0"),OR($AU40="Input",$AU40="Bidirectional"))),"PULL_UP","NORMAL")))</f>
        <v>PULL_DOWN</v>
      </c>
      <c r="AJ40" s="98" t="str">
        <f aca="false">IF($AU40="Input", "TRISTATE", IF($AV40="Z","TRISTATE",IF($AT40=$F40,"TRISTATE","NORMAL")))</f>
        <v>TRISTATE</v>
      </c>
      <c r="AK40" s="98" t="str">
        <f aca="false">IF(OR($AT40=$F40,$AU40="Output"),"DISABLE","ENABLE")</f>
        <v>DISABLE</v>
      </c>
      <c r="AL40" s="112" t="str">
        <f aca="false">IF($AT40&lt;&gt;$G40,"N/A",IF($AV40="Drive 1", "1", IF($AV40="Drive 0", "0", "")))</f>
        <v>N/A</v>
      </c>
      <c r="AM40" s="406" t="b">
        <f aca="false">TRUE()</f>
        <v>1</v>
      </c>
      <c r="AN40" s="406" t="b">
        <f aca="false">TRUE()</f>
        <v>1</v>
      </c>
      <c r="AO40" s="406" t="b">
        <f aca="false">TRUE()</f>
        <v>1</v>
      </c>
      <c r="AP40" s="406" t="b">
        <f aca="false">TRUE()</f>
        <v>1</v>
      </c>
      <c r="AQ40" s="406" t="b">
        <f aca="false">TRUE()</f>
        <v>1</v>
      </c>
      <c r="AR40" s="406" t="b">
        <f aca="false">TRUE()</f>
        <v>1</v>
      </c>
      <c r="AS40" s="100" t="str">
        <f aca="false">IF(AND($AM40:$AR40), "VALID", "INVALID")</f>
        <v>VALID</v>
      </c>
      <c r="AT40" s="101" t="s">
        <v>163</v>
      </c>
      <c r="AU40" s="102" t="s">
        <v>79</v>
      </c>
      <c r="AV40" s="103"/>
      <c r="AW40" s="103" t="s">
        <v>89</v>
      </c>
      <c r="AX40" s="104"/>
      <c r="AY40" s="103" t="s">
        <v>124</v>
      </c>
      <c r="AZ40" s="104"/>
      <c r="BA40" s="104"/>
      <c r="BB40" s="104"/>
      <c r="BC40" s="103"/>
      <c r="BD40" s="103"/>
      <c r="BE40" s="105"/>
      <c r="BF40" s="104"/>
      <c r="BG40" s="320"/>
      <c r="BH40" s="20" t="s">
        <v>7</v>
      </c>
      <c r="BI40" s="1" t="s">
        <v>2966</v>
      </c>
      <c r="BJ40" s="1" t="s">
        <v>2971</v>
      </c>
      <c r="BK40" s="109"/>
    </row>
    <row r="41" customFormat="false" ht="12.75" hidden="true" customHeight="true" outlineLevel="0" collapsed="false">
      <c r="A41" s="315"/>
      <c r="B41" s="330"/>
      <c r="C41" s="330"/>
      <c r="D41" s="317" t="s">
        <v>164</v>
      </c>
      <c r="E41" s="317" t="s">
        <v>2972</v>
      </c>
      <c r="F41" s="87" t="s">
        <v>168</v>
      </c>
      <c r="G41" s="88" t="s">
        <v>2973</v>
      </c>
      <c r="H41" s="89"/>
      <c r="I41" s="90"/>
      <c r="J41" s="90" t="s">
        <v>2974</v>
      </c>
      <c r="K41" s="91" t="s">
        <v>2975</v>
      </c>
      <c r="L41" s="92" t="s">
        <v>2749</v>
      </c>
      <c r="M41" s="90"/>
      <c r="N41" s="90" t="s">
        <v>81</v>
      </c>
      <c r="O41" s="90" t="s">
        <v>81</v>
      </c>
      <c r="P41" s="91" t="s">
        <v>81</v>
      </c>
      <c r="Q41" s="86" t="s">
        <v>94</v>
      </c>
      <c r="R41" s="86" t="s">
        <v>165</v>
      </c>
      <c r="S41" s="86" t="s">
        <v>2974</v>
      </c>
      <c r="T41" s="86" t="s">
        <v>2975</v>
      </c>
      <c r="U41" s="86" t="s">
        <v>94</v>
      </c>
      <c r="V41" s="100" t="s">
        <v>2976</v>
      </c>
      <c r="W41" s="95" t="s">
        <v>2943</v>
      </c>
      <c r="X41" s="96" t="s">
        <v>2977</v>
      </c>
      <c r="Y41" s="96"/>
      <c r="Z41" s="96" t="s">
        <v>2978</v>
      </c>
      <c r="AA41" s="96" t="s">
        <v>164</v>
      </c>
      <c r="AB41" s="96" t="s">
        <v>2695</v>
      </c>
      <c r="AC41" s="95" t="s">
        <v>2945</v>
      </c>
      <c r="AD41" s="95" t="s">
        <v>2946</v>
      </c>
      <c r="AE41" s="95" t="s">
        <v>2947</v>
      </c>
      <c r="AF41" s="95" t="s">
        <v>2760</v>
      </c>
      <c r="AG41" s="95" t="str">
        <f aca="false">IF(OR($AT41="",$AT41=$F41),$U41,IF($AT41=$G41,SUBSTITUTE(SUBSTITUTE($AT41,"GPIO3_","GPIO_"),".0",""),IF($AT41=$H41,$Q41,IF($AT41=$I41,$R41,IF($AT41=$J41,$S41,IF($AT41=$K41,$T41,"INVALID"))))))</f>
        <v>GPIO_PAA4</v>
      </c>
      <c r="AH41" s="97"/>
      <c r="AI41" s="98" t="str">
        <f aca="false">IF(AND(OR($AV41="Int PU",$AV41="Int PD"),OR(AND($BC41&lt;&gt;"",$BC41&lt;&gt;"0"),AND($BD41&lt;&gt;"",$BD41&lt;&gt;"0"))),"INVALID",IF(OR($AT41=$F41,$AV41="Int PD"),"PULL_DOWN",IF(OR($AV41="Int PU",AND($AH41="YES",OR($BC41="",$BC41="0"),OR($BD41="",$BD41="0"),OR($AU41="Input",$AU41="Bidirectional"))),"PULL_UP","NORMAL")))</f>
        <v>NORMAL</v>
      </c>
      <c r="AJ41" s="98" t="str">
        <f aca="false">IF($AU41="Input", "TRISTATE", IF($AV41="Z","TRISTATE",IF($AT41=$F41,"TRISTATE","NORMAL")))</f>
        <v>NORMAL</v>
      </c>
      <c r="AK41" s="98" t="str">
        <f aca="false">IF(OR($AT41=$F41,$AU41="Output"),"DISABLE","ENABLE")</f>
        <v>DISABLE</v>
      </c>
      <c r="AL41" s="112" t="str">
        <f aca="false">IF($AT41&lt;&gt;$G41,"N/A",IF($AV41="Drive 1", "1", IF($AV41="Drive 0", "0", "")))</f>
        <v>0</v>
      </c>
      <c r="AM41" s="406" t="b">
        <f aca="false">TRUE()</f>
        <v>1</v>
      </c>
      <c r="AN41" s="406" t="b">
        <f aca="false">TRUE()</f>
        <v>1</v>
      </c>
      <c r="AO41" s="406" t="b">
        <f aca="false">TRUE()</f>
        <v>1</v>
      </c>
      <c r="AP41" s="406" t="b">
        <f aca="false">TRUE()</f>
        <v>1</v>
      </c>
      <c r="AQ41" s="406" t="b">
        <f aca="false">TRUE()</f>
        <v>1</v>
      </c>
      <c r="AR41" s="406" t="b">
        <f aca="false">TRUE()</f>
        <v>1</v>
      </c>
      <c r="AS41" s="100" t="str">
        <f aca="false">IF(AND($AM41:$AR41), "VALID", "INVALID")</f>
        <v>VALID</v>
      </c>
      <c r="AT41" s="101" t="s">
        <v>2973</v>
      </c>
      <c r="AU41" s="102" t="s">
        <v>2744</v>
      </c>
      <c r="AV41" s="103" t="s">
        <v>2843</v>
      </c>
      <c r="AW41" s="103" t="s">
        <v>89</v>
      </c>
      <c r="AX41" s="104"/>
      <c r="AY41" s="104"/>
      <c r="AZ41" s="104"/>
      <c r="BA41" s="104"/>
      <c r="BB41" s="104"/>
      <c r="BC41" s="103"/>
      <c r="BD41" s="103"/>
      <c r="BE41" s="105"/>
      <c r="BF41" s="104"/>
      <c r="BG41" s="320" t="s">
        <v>2979</v>
      </c>
      <c r="BH41" s="16" t="s">
        <v>3</v>
      </c>
      <c r="BI41" s="1" t="s">
        <v>2972</v>
      </c>
      <c r="BJ41" s="1" t="s">
        <v>2980</v>
      </c>
      <c r="BK41" s="109"/>
    </row>
    <row r="42" customFormat="false" ht="12.75" hidden="true" customHeight="true" outlineLevel="0" collapsed="false">
      <c r="A42" s="315"/>
      <c r="B42" s="316"/>
      <c r="C42" s="316"/>
      <c r="D42" s="317" t="s">
        <v>169</v>
      </c>
      <c r="E42" s="317" t="s">
        <v>2981</v>
      </c>
      <c r="F42" s="87" t="s">
        <v>170</v>
      </c>
      <c r="G42" s="88" t="s">
        <v>2982</v>
      </c>
      <c r="H42" s="89"/>
      <c r="I42" s="90"/>
      <c r="J42" s="90"/>
      <c r="K42" s="91"/>
      <c r="L42" s="92" t="s">
        <v>2749</v>
      </c>
      <c r="M42" s="90"/>
      <c r="N42" s="90"/>
      <c r="O42" s="90"/>
      <c r="P42" s="91"/>
      <c r="Q42" s="86" t="s">
        <v>94</v>
      </c>
      <c r="R42" s="86" t="s">
        <v>83</v>
      </c>
      <c r="S42" s="86" t="s">
        <v>104</v>
      </c>
      <c r="T42" s="86" t="s">
        <v>105</v>
      </c>
      <c r="U42" s="86" t="s">
        <v>94</v>
      </c>
      <c r="V42" s="100" t="s">
        <v>2983</v>
      </c>
      <c r="W42" s="95" t="s">
        <v>2943</v>
      </c>
      <c r="X42" s="96"/>
      <c r="Y42" s="96"/>
      <c r="Z42" s="96" t="s">
        <v>2984</v>
      </c>
      <c r="AA42" s="96" t="s">
        <v>169</v>
      </c>
      <c r="AB42" s="96" t="s">
        <v>2695</v>
      </c>
      <c r="AC42" s="95" t="s">
        <v>2945</v>
      </c>
      <c r="AD42" s="95" t="s">
        <v>2946</v>
      </c>
      <c r="AE42" s="95" t="s">
        <v>2947</v>
      </c>
      <c r="AF42" s="95" t="s">
        <v>2760</v>
      </c>
      <c r="AG42" s="95" t="str">
        <f aca="false">IF(OR($AT42="",$AT42=$F42),$U42,IF($AT42=$G42,SUBSTITUTE(SUBSTITUTE($AT42,"GPIO3_","GPIO_"),".0",""),IF($AT42=$H42,$Q42,IF($AT42=$I42,$R42,IF($AT42=$J42,$S42,IF($AT42=$K42,$T42,"INVALID"))))))</f>
        <v>GPIO_PAA5</v>
      </c>
      <c r="AH42" s="97"/>
      <c r="AI42" s="98" t="str">
        <f aca="false">IF(AND(OR($AV42="Int PU",$AV42="Int PD"),OR(AND($BC42&lt;&gt;"",$BC42&lt;&gt;"0"),AND($BD42&lt;&gt;"",$BD42&lt;&gt;"0"))),"INVALID",IF(OR($AT42=$F42,$AV42="Int PD"),"PULL_DOWN",IF(OR($AV42="Int PU",AND($AH42="YES",OR($BC42="",$BC42="0"),OR($BD42="",$BD42="0"),OR($AU42="Input",$AU42="Bidirectional"))),"PULL_UP","NORMAL")))</f>
        <v>NORMAL</v>
      </c>
      <c r="AJ42" s="98" t="str">
        <f aca="false">IF($AU42="Input", "TRISTATE", IF($AV42="Z","TRISTATE",IF($AT42=$F42,"TRISTATE","NORMAL")))</f>
        <v>NORMAL</v>
      </c>
      <c r="AK42" s="98" t="str">
        <f aca="false">IF(OR($AT42=$F42,$AU42="Output"),"DISABLE","ENABLE")</f>
        <v>DISABLE</v>
      </c>
      <c r="AL42" s="112" t="str">
        <f aca="false">IF($AT42&lt;&gt;$G42,"N/A",IF($AV42="Drive 1", "1", IF($AV42="Drive 0", "0", "")))</f>
        <v>1</v>
      </c>
      <c r="AM42" s="406" t="b">
        <f aca="false">TRUE()</f>
        <v>1</v>
      </c>
      <c r="AN42" s="406" t="b">
        <f aca="false">TRUE()</f>
        <v>1</v>
      </c>
      <c r="AO42" s="406" t="b">
        <f aca="false">TRUE()</f>
        <v>1</v>
      </c>
      <c r="AP42" s="406" t="b">
        <f aca="false">TRUE()</f>
        <v>1</v>
      </c>
      <c r="AQ42" s="406" t="b">
        <f aca="false">TRUE()</f>
        <v>1</v>
      </c>
      <c r="AR42" s="406" t="b">
        <f aca="false">TRUE()</f>
        <v>1</v>
      </c>
      <c r="AS42" s="100" t="str">
        <f aca="false">IF(AND($AM42:$AR42), "VALID", "INVALID")</f>
        <v>VALID</v>
      </c>
      <c r="AT42" s="101" t="s">
        <v>2982</v>
      </c>
      <c r="AU42" s="102" t="s">
        <v>2744</v>
      </c>
      <c r="AV42" s="103" t="s">
        <v>2785</v>
      </c>
      <c r="AW42" s="104"/>
      <c r="AX42" s="104"/>
      <c r="AY42" s="104"/>
      <c r="AZ42" s="104"/>
      <c r="BA42" s="104"/>
      <c r="BB42" s="104"/>
      <c r="BC42" s="103"/>
      <c r="BD42" s="103"/>
      <c r="BE42" s="105"/>
      <c r="BF42" s="104"/>
      <c r="BG42" s="320" t="s">
        <v>2985</v>
      </c>
      <c r="BH42" s="16" t="s">
        <v>3</v>
      </c>
      <c r="BI42" s="1" t="s">
        <v>2981</v>
      </c>
      <c r="BJ42" s="1" t="s">
        <v>2986</v>
      </c>
      <c r="BK42" s="109"/>
    </row>
    <row r="43" customFormat="false" ht="12.75" hidden="true" customHeight="true" outlineLevel="0" collapsed="false">
      <c r="A43" s="315"/>
      <c r="B43" s="316"/>
      <c r="C43" s="316"/>
      <c r="D43" s="317" t="s">
        <v>171</v>
      </c>
      <c r="E43" s="317" t="s">
        <v>2987</v>
      </c>
      <c r="F43" s="87" t="s">
        <v>172</v>
      </c>
      <c r="G43" s="88" t="s">
        <v>2988</v>
      </c>
      <c r="H43" s="89"/>
      <c r="I43" s="90"/>
      <c r="J43" s="90"/>
      <c r="K43" s="91"/>
      <c r="L43" s="92" t="s">
        <v>2749</v>
      </c>
      <c r="M43" s="90"/>
      <c r="N43" s="90"/>
      <c r="O43" s="90"/>
      <c r="P43" s="91"/>
      <c r="Q43" s="86" t="s">
        <v>94</v>
      </c>
      <c r="R43" s="86" t="s">
        <v>83</v>
      </c>
      <c r="S43" s="86" t="s">
        <v>104</v>
      </c>
      <c r="T43" s="86" t="s">
        <v>105</v>
      </c>
      <c r="U43" s="86" t="s">
        <v>94</v>
      </c>
      <c r="V43" s="100" t="s">
        <v>2989</v>
      </c>
      <c r="W43" s="95" t="s">
        <v>2943</v>
      </c>
      <c r="X43" s="96" t="s">
        <v>2990</v>
      </c>
      <c r="Y43" s="96"/>
      <c r="Z43" s="96" t="s">
        <v>2991</v>
      </c>
      <c r="AA43" s="96" t="s">
        <v>171</v>
      </c>
      <c r="AB43" s="96" t="s">
        <v>2695</v>
      </c>
      <c r="AC43" s="95" t="s">
        <v>2945</v>
      </c>
      <c r="AD43" s="95" t="s">
        <v>2946</v>
      </c>
      <c r="AE43" s="95" t="s">
        <v>2947</v>
      </c>
      <c r="AF43" s="95" t="s">
        <v>2760</v>
      </c>
      <c r="AG43" s="95" t="str">
        <f aca="false">IF(OR($AT43="",$AT43=$F43),$U43,IF($AT43=$G43,SUBSTITUTE(SUBSTITUTE($AT43,"GPIO3_","GPIO_"),".0",""),IF($AT43=$H43,$Q43,IF($AT43=$I43,$R43,IF($AT43=$J43,$S43,IF($AT43=$K43,$T43,"INVALID"))))))</f>
        <v>RSVD0</v>
      </c>
      <c r="AH43" s="97"/>
      <c r="AI43" s="98" t="str">
        <f aca="false">IF(AND(OR($AV43="Int PU",$AV43="Int PD"),OR(AND($BC43&lt;&gt;"",$BC43&lt;&gt;"0"),AND($BD43&lt;&gt;"",$BD43&lt;&gt;"0"))),"INVALID",IF(OR($AT43=$F43,$AV43="Int PD"),"PULL_DOWN",IF(OR($AV43="Int PU",AND($AH43="YES",OR($BC43="",$BC43="0"),OR($BD43="",$BD43="0"),OR($AU43="Input",$AU43="Bidirectional"))),"PULL_UP","NORMAL")))</f>
        <v>PULL_DOWN</v>
      </c>
      <c r="AJ43" s="98" t="str">
        <f aca="false">IF($AU43="Input", "TRISTATE", IF($AV43="Z","TRISTATE",IF($AT43=$F43,"TRISTATE","NORMAL")))</f>
        <v>TRISTATE</v>
      </c>
      <c r="AK43" s="98" t="str">
        <f aca="false">IF(OR($AT43=$F43,$AU43="Output"),"DISABLE","ENABLE")</f>
        <v>DISABLE</v>
      </c>
      <c r="AL43" s="112" t="str">
        <f aca="false">IF($AT43&lt;&gt;$G43,"N/A",IF($AV43="Drive 1", "1", IF($AV43="Drive 0", "0", "")))</f>
        <v>N/A</v>
      </c>
      <c r="AM43" s="406" t="b">
        <f aca="false">TRUE()</f>
        <v>1</v>
      </c>
      <c r="AN43" s="406" t="b">
        <f aca="false">TRUE()</f>
        <v>1</v>
      </c>
      <c r="AO43" s="406" t="b">
        <f aca="false">TRUE()</f>
        <v>1</v>
      </c>
      <c r="AP43" s="406" t="b">
        <f aca="false">TRUE()</f>
        <v>1</v>
      </c>
      <c r="AQ43" s="406" t="b">
        <f aca="false">TRUE()</f>
        <v>1</v>
      </c>
      <c r="AR43" s="406" t="b">
        <f aca="false">TRUE()</f>
        <v>1</v>
      </c>
      <c r="AS43" s="100" t="str">
        <f aca="false">IF(AND($AM43:$AR43), "VALID", "INVALID")</f>
        <v>VALID</v>
      </c>
      <c r="AT43" s="101" t="s">
        <v>172</v>
      </c>
      <c r="AU43" s="102" t="s">
        <v>79</v>
      </c>
      <c r="AV43" s="103"/>
      <c r="AW43" s="103" t="s">
        <v>89</v>
      </c>
      <c r="AX43" s="104"/>
      <c r="AY43" s="104"/>
      <c r="AZ43" s="104"/>
      <c r="BA43" s="104"/>
      <c r="BB43" s="104"/>
      <c r="BC43" s="103"/>
      <c r="BD43" s="103"/>
      <c r="BE43" s="105"/>
      <c r="BF43" s="104"/>
      <c r="BG43" s="320"/>
      <c r="BH43" s="20" t="s">
        <v>7</v>
      </c>
      <c r="BI43" s="1" t="s">
        <v>2987</v>
      </c>
      <c r="BJ43" s="1" t="s">
        <v>2992</v>
      </c>
      <c r="BK43" s="109"/>
    </row>
    <row r="44" customFormat="false" ht="12.75" hidden="true" customHeight="true" outlineLevel="0" collapsed="false">
      <c r="A44" s="315"/>
      <c r="B44" s="330"/>
      <c r="C44" s="330"/>
      <c r="D44" s="317" t="s">
        <v>173</v>
      </c>
      <c r="E44" s="317" t="s">
        <v>2993</v>
      </c>
      <c r="F44" s="87" t="s">
        <v>174</v>
      </c>
      <c r="G44" s="88" t="s">
        <v>2994</v>
      </c>
      <c r="H44" s="89"/>
      <c r="I44" s="90" t="s">
        <v>2995</v>
      </c>
      <c r="J44" s="90"/>
      <c r="K44" s="91" t="s">
        <v>2996</v>
      </c>
      <c r="L44" s="92" t="s">
        <v>2749</v>
      </c>
      <c r="M44" s="90"/>
      <c r="N44" s="90" t="s">
        <v>81</v>
      </c>
      <c r="O44" s="90"/>
      <c r="P44" s="91" t="s">
        <v>81</v>
      </c>
      <c r="Q44" s="86" t="s">
        <v>94</v>
      </c>
      <c r="R44" s="86" t="s">
        <v>2995</v>
      </c>
      <c r="S44" s="86" t="s">
        <v>104</v>
      </c>
      <c r="T44" s="86" t="s">
        <v>2996</v>
      </c>
      <c r="U44" s="86" t="s">
        <v>94</v>
      </c>
      <c r="V44" s="100" t="s">
        <v>2997</v>
      </c>
      <c r="W44" s="95" t="s">
        <v>2943</v>
      </c>
      <c r="X44" s="96" t="s">
        <v>2998</v>
      </c>
      <c r="Y44" s="96"/>
      <c r="Z44" s="96" t="s">
        <v>2999</v>
      </c>
      <c r="AA44" s="96" t="s">
        <v>173</v>
      </c>
      <c r="AB44" s="96" t="s">
        <v>2695</v>
      </c>
      <c r="AC44" s="95" t="s">
        <v>2945</v>
      </c>
      <c r="AD44" s="100" t="s">
        <v>2946</v>
      </c>
      <c r="AE44" s="95" t="s">
        <v>2947</v>
      </c>
      <c r="AF44" s="95" t="s">
        <v>2760</v>
      </c>
      <c r="AG44" s="95" t="str">
        <f aca="false">IF(OR($AT44="",$AT44=$F44),$U44,IF($AT44=$G44,SUBSTITUTE(SUBSTITUTE($AT44,"GPIO3_","GPIO_"),".0",""),IF($AT44=$H44,$Q44,IF($AT44=$I44,$R44,IF($AT44=$J44,$S44,IF($AT44=$K44,$T44,"INVALID"))))))</f>
        <v>RSVD0</v>
      </c>
      <c r="AH44" s="97"/>
      <c r="AI44" s="98" t="str">
        <f aca="false">IF(AND(OR($AV44="Int PU",$AV44="Int PD"),OR(AND($BC44&lt;&gt;"",$BC44&lt;&gt;"0"),AND($BD44&lt;&gt;"",$BD44&lt;&gt;"0"))),"INVALID",IF(OR($AT44=$F44,$AV44="Int PD"),"PULL_DOWN",IF(OR($AV44="Int PU",AND($AH44="YES",OR($BC44="",$BC44="0"),OR($BD44="",$BD44="0"),OR($AU44="Input",$AU44="Bidirectional"))),"PULL_UP","NORMAL")))</f>
        <v>PULL_DOWN</v>
      </c>
      <c r="AJ44" s="98" t="str">
        <f aca="false">IF($AU44="Input", "TRISTATE", IF($AV44="Z","TRISTATE",IF($AT44=$F44,"TRISTATE","NORMAL")))</f>
        <v>TRISTATE</v>
      </c>
      <c r="AK44" s="98" t="str">
        <f aca="false">IF(OR($AT44=$F44,$AU44="Output"),"DISABLE","ENABLE")</f>
        <v>DISABLE</v>
      </c>
      <c r="AL44" s="112" t="str">
        <f aca="false">IF($AT44&lt;&gt;$G44,"N/A",IF($AV44="Drive 1", "1", IF($AV44="Drive 0", "0", "")))</f>
        <v>N/A</v>
      </c>
      <c r="AM44" s="406" t="b">
        <f aca="false">TRUE()</f>
        <v>1</v>
      </c>
      <c r="AN44" s="406" t="b">
        <f aca="false">TRUE()</f>
        <v>1</v>
      </c>
      <c r="AO44" s="406" t="b">
        <f aca="false">TRUE()</f>
        <v>1</v>
      </c>
      <c r="AP44" s="406" t="b">
        <f aca="false">TRUE()</f>
        <v>1</v>
      </c>
      <c r="AQ44" s="406" t="b">
        <f aca="false">TRUE()</f>
        <v>1</v>
      </c>
      <c r="AR44" s="406" t="b">
        <f aca="false">TRUE()</f>
        <v>1</v>
      </c>
      <c r="AS44" s="100" t="str">
        <f aca="false">IF(AND($AM44:$AR44), "VALID", "INVALID")</f>
        <v>VALID</v>
      </c>
      <c r="AT44" s="101" t="s">
        <v>174</v>
      </c>
      <c r="AU44" s="102" t="s">
        <v>79</v>
      </c>
      <c r="AV44" s="103"/>
      <c r="AW44" s="103" t="s">
        <v>89</v>
      </c>
      <c r="AX44" s="104"/>
      <c r="AY44" s="104"/>
      <c r="AZ44" s="104"/>
      <c r="BA44" s="104"/>
      <c r="BB44" s="104"/>
      <c r="BC44" s="103"/>
      <c r="BD44" s="103"/>
      <c r="BE44" s="105"/>
      <c r="BF44" s="104"/>
      <c r="BG44" s="320"/>
      <c r="BH44" s="20" t="s">
        <v>7</v>
      </c>
      <c r="BI44" s="1" t="s">
        <v>2993</v>
      </c>
      <c r="BJ44" s="1" t="s">
        <v>3000</v>
      </c>
      <c r="BK44" s="109"/>
    </row>
    <row r="45" customFormat="false" ht="12.75" hidden="true" customHeight="true" outlineLevel="0" collapsed="false">
      <c r="A45" s="315"/>
      <c r="B45" s="330"/>
      <c r="C45" s="330"/>
      <c r="D45" s="317" t="s">
        <v>175</v>
      </c>
      <c r="E45" s="317" t="s">
        <v>3001</v>
      </c>
      <c r="F45" s="87" t="s">
        <v>178</v>
      </c>
      <c r="G45" s="88" t="s">
        <v>3002</v>
      </c>
      <c r="H45" s="89"/>
      <c r="I45" s="90" t="s">
        <v>3003</v>
      </c>
      <c r="J45" s="90" t="s">
        <v>3004</v>
      </c>
      <c r="K45" s="91"/>
      <c r="L45" s="92" t="s">
        <v>2749</v>
      </c>
      <c r="M45" s="90"/>
      <c r="N45" s="90" t="s">
        <v>81</v>
      </c>
      <c r="O45" s="90" t="s">
        <v>81</v>
      </c>
      <c r="P45" s="91"/>
      <c r="Q45" s="86" t="s">
        <v>94</v>
      </c>
      <c r="R45" s="86" t="s">
        <v>176</v>
      </c>
      <c r="S45" s="86" t="s">
        <v>177</v>
      </c>
      <c r="T45" s="86" t="s">
        <v>105</v>
      </c>
      <c r="U45" s="86" t="s">
        <v>94</v>
      </c>
      <c r="V45" s="100" t="s">
        <v>3005</v>
      </c>
      <c r="W45" s="95" t="s">
        <v>2943</v>
      </c>
      <c r="X45" s="96"/>
      <c r="Y45" s="96"/>
      <c r="Z45" s="96" t="s">
        <v>3006</v>
      </c>
      <c r="AA45" s="96" t="s">
        <v>175</v>
      </c>
      <c r="AB45" s="96" t="s">
        <v>2695</v>
      </c>
      <c r="AC45" s="95" t="s">
        <v>2945</v>
      </c>
      <c r="AD45" s="95" t="s">
        <v>2946</v>
      </c>
      <c r="AE45" s="95" t="s">
        <v>2947</v>
      </c>
      <c r="AF45" s="95" t="s">
        <v>2760</v>
      </c>
      <c r="AG45" s="95" t="str">
        <f aca="false">IF(OR($AT45="",$AT45=$F45),$U45,IF($AT45=$G45,SUBSTITUTE(SUBSTITUTE($AT45,"GPIO3_","GPIO_"),".0",""),IF($AT45=$H45,$Q45,IF($AT45=$I45,$R45,IF($AT45=$J45,$S45,IF($AT45=$K45,$T45,"INVALID"))))))</f>
        <v>RSVD0</v>
      </c>
      <c r="AH45" s="97"/>
      <c r="AI45" s="98" t="str">
        <f aca="false">IF(AND(OR($AV45="Int PU",$AV45="Int PD"),OR(AND($BC45&lt;&gt;"",$BC45&lt;&gt;"0"),AND($BD45&lt;&gt;"",$BD45&lt;&gt;"0"))),"INVALID",IF(OR($AT45=$F45,$AV45="Int PD"),"PULL_DOWN",IF(OR($AV45="Int PU",AND($AH45="YES",OR($BC45="",$BC45="0"),OR($BD45="",$BD45="0"),OR($AU45="Input",$AU45="Bidirectional"))),"PULL_UP","NORMAL")))</f>
        <v>PULL_DOWN</v>
      </c>
      <c r="AJ45" s="98" t="str">
        <f aca="false">IF($AU45="Input", "TRISTATE", IF($AV45="Z","TRISTATE",IF($AT45=$F45,"TRISTATE","NORMAL")))</f>
        <v>TRISTATE</v>
      </c>
      <c r="AK45" s="98" t="str">
        <f aca="false">IF(OR($AT45=$F45,$AU45="Output"),"DISABLE","ENABLE")</f>
        <v>DISABLE</v>
      </c>
      <c r="AL45" s="112" t="str">
        <f aca="false">IF($AT45&lt;&gt;$G45,"N/A",IF($AV45="Drive 1", "1", IF($AV45="Drive 0", "0", "")))</f>
        <v>N/A</v>
      </c>
      <c r="AM45" s="406" t="b">
        <f aca="false">TRUE()</f>
        <v>1</v>
      </c>
      <c r="AN45" s="406" t="b">
        <f aca="false">TRUE()</f>
        <v>1</v>
      </c>
      <c r="AO45" s="406" t="b">
        <f aca="false">TRUE()</f>
        <v>1</v>
      </c>
      <c r="AP45" s="406" t="b">
        <f aca="false">TRUE()</f>
        <v>1</v>
      </c>
      <c r="AQ45" s="406" t="b">
        <f aca="false">TRUE()</f>
        <v>1</v>
      </c>
      <c r="AR45" s="406" t="b">
        <f aca="false">TRUE()</f>
        <v>1</v>
      </c>
      <c r="AS45" s="100" t="str">
        <f aca="false">IF(AND($AM45:$AR45), "VALID", "INVALID")</f>
        <v>VALID</v>
      </c>
      <c r="AT45" s="101" t="s">
        <v>178</v>
      </c>
      <c r="AU45" s="102" t="s">
        <v>79</v>
      </c>
      <c r="AV45" s="103"/>
      <c r="AW45" s="104"/>
      <c r="AX45" s="104"/>
      <c r="AY45" s="104"/>
      <c r="AZ45" s="104"/>
      <c r="BA45" s="104"/>
      <c r="BB45" s="104"/>
      <c r="BC45" s="103"/>
      <c r="BD45" s="103"/>
      <c r="BE45" s="105"/>
      <c r="BF45" s="104"/>
      <c r="BG45" s="320"/>
      <c r="BH45" s="20" t="s">
        <v>7</v>
      </c>
      <c r="BI45" s="1" t="s">
        <v>3001</v>
      </c>
      <c r="BJ45" s="1" t="s">
        <v>3007</v>
      </c>
      <c r="BK45" s="109"/>
    </row>
    <row r="46" customFormat="false" ht="12.75" hidden="true" customHeight="true" outlineLevel="0" collapsed="false">
      <c r="A46" s="315"/>
      <c r="B46" s="330"/>
      <c r="C46" s="330"/>
      <c r="D46" s="317" t="s">
        <v>179</v>
      </c>
      <c r="E46" s="317" t="s">
        <v>3008</v>
      </c>
      <c r="F46" s="87" t="s">
        <v>180</v>
      </c>
      <c r="G46" s="88" t="s">
        <v>3009</v>
      </c>
      <c r="H46" s="89"/>
      <c r="I46" s="90" t="s">
        <v>3010</v>
      </c>
      <c r="J46" s="90" t="s">
        <v>3011</v>
      </c>
      <c r="K46" s="91"/>
      <c r="L46" s="92" t="s">
        <v>2749</v>
      </c>
      <c r="M46" s="90"/>
      <c r="N46" s="90" t="s">
        <v>2729</v>
      </c>
      <c r="O46" s="90" t="s">
        <v>2729</v>
      </c>
      <c r="P46" s="91"/>
      <c r="Q46" s="86" t="s">
        <v>94</v>
      </c>
      <c r="R46" s="86" t="s">
        <v>176</v>
      </c>
      <c r="S46" s="86" t="s">
        <v>177</v>
      </c>
      <c r="T46" s="86" t="s">
        <v>105</v>
      </c>
      <c r="U46" s="86" t="s">
        <v>94</v>
      </c>
      <c r="V46" s="100" t="s">
        <v>3012</v>
      </c>
      <c r="W46" s="95" t="s">
        <v>2943</v>
      </c>
      <c r="X46" s="96"/>
      <c r="Y46" s="96"/>
      <c r="Z46" s="96" t="s">
        <v>3013</v>
      </c>
      <c r="AA46" s="96" t="s">
        <v>179</v>
      </c>
      <c r="AB46" s="96" t="s">
        <v>2695</v>
      </c>
      <c r="AC46" s="95" t="s">
        <v>2945</v>
      </c>
      <c r="AD46" s="95" t="s">
        <v>2946</v>
      </c>
      <c r="AE46" s="95" t="s">
        <v>2947</v>
      </c>
      <c r="AF46" s="95" t="s">
        <v>2760</v>
      </c>
      <c r="AG46" s="95" t="str">
        <f aca="false">IF(OR($AT46="",$AT46=$F46),$U46,IF($AT46=$G46,SUBSTITUTE(SUBSTITUTE($AT46,"GPIO3_","GPIO_"),".0",""),IF($AT46=$H46,$Q46,IF($AT46=$I46,$R46,IF($AT46=$J46,$S46,IF($AT46=$K46,$T46,"INVALID"))))))</f>
        <v>RSVD0</v>
      </c>
      <c r="AH46" s="97"/>
      <c r="AI46" s="98" t="str">
        <f aca="false">IF(AND(OR($AV46="Int PU",$AV46="Int PD"),OR(AND($BC46&lt;&gt;"",$BC46&lt;&gt;"0"),AND($BD46&lt;&gt;"",$BD46&lt;&gt;"0"))),"INVALID",IF(OR($AT46=$F46,$AV46="Int PD"),"PULL_DOWN",IF(OR($AV46="Int PU",AND($AH46="YES",OR($BC46="",$BC46="0"),OR($BD46="",$BD46="0"),OR($AU46="Input",$AU46="Bidirectional"))),"PULL_UP","NORMAL")))</f>
        <v>PULL_DOWN</v>
      </c>
      <c r="AJ46" s="98" t="str">
        <f aca="false">IF($AU46="Input", "TRISTATE", IF($AV46="Z","TRISTATE",IF($AT46=$F46,"TRISTATE","NORMAL")))</f>
        <v>TRISTATE</v>
      </c>
      <c r="AK46" s="98" t="str">
        <f aca="false">IF(OR($AT46=$F46,$AU46="Output"),"DISABLE","ENABLE")</f>
        <v>DISABLE</v>
      </c>
      <c r="AL46" s="112" t="str">
        <f aca="false">IF($AT46&lt;&gt;$G46,"N/A",IF($AV46="Drive 1", "1", IF($AV46="Drive 0", "0", "")))</f>
        <v>N/A</v>
      </c>
      <c r="AM46" s="406" t="b">
        <f aca="false">TRUE()</f>
        <v>1</v>
      </c>
      <c r="AN46" s="406" t="b">
        <f aca="false">TRUE()</f>
        <v>1</v>
      </c>
      <c r="AO46" s="406" t="b">
        <f aca="false">TRUE()</f>
        <v>1</v>
      </c>
      <c r="AP46" s="406" t="b">
        <f aca="false">TRUE()</f>
        <v>1</v>
      </c>
      <c r="AQ46" s="406" t="b">
        <f aca="false">TRUE()</f>
        <v>1</v>
      </c>
      <c r="AR46" s="406" t="b">
        <f aca="false">TRUE()</f>
        <v>1</v>
      </c>
      <c r="AS46" s="100" t="str">
        <f aca="false">IF(AND($AM46:$AR46), "VALID", "INVALID")</f>
        <v>VALID</v>
      </c>
      <c r="AT46" s="101" t="s">
        <v>180</v>
      </c>
      <c r="AU46" s="102" t="s">
        <v>79</v>
      </c>
      <c r="AV46" s="103"/>
      <c r="AW46" s="104"/>
      <c r="AX46" s="104"/>
      <c r="AY46" s="103" t="s">
        <v>124</v>
      </c>
      <c r="AZ46" s="104"/>
      <c r="BA46" s="104"/>
      <c r="BB46" s="104"/>
      <c r="BC46" s="103"/>
      <c r="BD46" s="103"/>
      <c r="BE46" s="105"/>
      <c r="BF46" s="104"/>
      <c r="BG46" s="320"/>
      <c r="BH46" s="20" t="s">
        <v>7</v>
      </c>
      <c r="BI46" s="1" t="s">
        <v>3008</v>
      </c>
      <c r="BJ46" s="1" t="s">
        <v>3014</v>
      </c>
      <c r="BK46" s="109"/>
    </row>
    <row r="47" customFormat="false" ht="12.75" hidden="true" customHeight="true" outlineLevel="0" collapsed="false">
      <c r="A47" s="315"/>
      <c r="B47" s="330"/>
      <c r="C47" s="330"/>
      <c r="D47" s="317" t="s">
        <v>181</v>
      </c>
      <c r="E47" s="317" t="s">
        <v>3015</v>
      </c>
      <c r="F47" s="87" t="s">
        <v>182</v>
      </c>
      <c r="G47" s="88" t="s">
        <v>3016</v>
      </c>
      <c r="H47" s="89"/>
      <c r="I47" s="90" t="s">
        <v>3017</v>
      </c>
      <c r="J47" s="90"/>
      <c r="K47" s="91" t="s">
        <v>3018</v>
      </c>
      <c r="L47" s="92" t="s">
        <v>2749</v>
      </c>
      <c r="M47" s="90"/>
      <c r="N47" s="90" t="s">
        <v>81</v>
      </c>
      <c r="O47" s="90"/>
      <c r="P47" s="91" t="s">
        <v>81</v>
      </c>
      <c r="Q47" s="86" t="s">
        <v>94</v>
      </c>
      <c r="R47" s="86" t="s">
        <v>3017</v>
      </c>
      <c r="S47" s="86" t="s">
        <v>104</v>
      </c>
      <c r="T47" s="86" t="s">
        <v>3018</v>
      </c>
      <c r="U47" s="86" t="s">
        <v>94</v>
      </c>
      <c r="V47" s="100" t="s">
        <v>3019</v>
      </c>
      <c r="W47" s="95" t="s">
        <v>2943</v>
      </c>
      <c r="X47" s="96" t="s">
        <v>3020</v>
      </c>
      <c r="Y47" s="96"/>
      <c r="Z47" s="96" t="s">
        <v>3021</v>
      </c>
      <c r="AA47" s="96" t="s">
        <v>181</v>
      </c>
      <c r="AB47" s="96" t="s">
        <v>2695</v>
      </c>
      <c r="AC47" s="95" t="s">
        <v>2945</v>
      </c>
      <c r="AD47" s="95" t="s">
        <v>2946</v>
      </c>
      <c r="AE47" s="95" t="s">
        <v>2947</v>
      </c>
      <c r="AF47" s="95" t="s">
        <v>2760</v>
      </c>
      <c r="AG47" s="95" t="str">
        <f aca="false">IF(OR($AT47="",$AT47=$F47),$U47,IF($AT47=$G47,SUBSTITUTE(SUBSTITUTE($AT47,"GPIO3_","GPIO_"),".0",""),IF($AT47=$H47,$Q47,IF($AT47=$I47,$R47,IF($AT47=$J47,$S47,IF($AT47=$K47,$T47,"INVALID"))))))</f>
        <v>RSVD0</v>
      </c>
      <c r="AH47" s="97"/>
      <c r="AI47" s="98" t="str">
        <f aca="false">IF(AND(OR($AV47="Int PU",$AV47="Int PD"),OR(AND($BC47&lt;&gt;"",$BC47&lt;&gt;"0"),AND($BD47&lt;&gt;"",$BD47&lt;&gt;"0"))),"INVALID",IF(OR($AT47=$F47,$AV47="Int PD"),"PULL_DOWN",IF(OR($AV47="Int PU",AND($AH47="YES",OR($BC47="",$BC47="0"),OR($BD47="",$BD47="0"),OR($AU47="Input",$AU47="Bidirectional"))),"PULL_UP","NORMAL")))</f>
        <v>PULL_DOWN</v>
      </c>
      <c r="AJ47" s="98" t="str">
        <f aca="false">IF($AU47="Input", "TRISTATE", IF($AV47="Z","TRISTATE",IF($AT47=$F47,"TRISTATE","NORMAL")))</f>
        <v>TRISTATE</v>
      </c>
      <c r="AK47" s="98" t="str">
        <f aca="false">IF(OR($AT47=$F47,$AU47="Output"),"DISABLE","ENABLE")</f>
        <v>DISABLE</v>
      </c>
      <c r="AL47" s="112" t="str">
        <f aca="false">IF($AT47&lt;&gt;$G47,"N/A",IF($AV47="Drive 1", "1", IF($AV47="Drive 0", "0", "")))</f>
        <v>N/A</v>
      </c>
      <c r="AM47" s="406" t="b">
        <f aca="false">TRUE()</f>
        <v>1</v>
      </c>
      <c r="AN47" s="406" t="b">
        <f aca="false">TRUE()</f>
        <v>1</v>
      </c>
      <c r="AO47" s="406" t="b">
        <f aca="false">TRUE()</f>
        <v>1</v>
      </c>
      <c r="AP47" s="406" t="b">
        <f aca="false">TRUE()</f>
        <v>1</v>
      </c>
      <c r="AQ47" s="406" t="b">
        <f aca="false">TRUE()</f>
        <v>1</v>
      </c>
      <c r="AR47" s="406" t="b">
        <f aca="false">TRUE()</f>
        <v>1</v>
      </c>
      <c r="AS47" s="100" t="str">
        <f aca="false">IF(AND($AM47:$AR47), "VALID", "INVALID")</f>
        <v>VALID</v>
      </c>
      <c r="AT47" s="101" t="s">
        <v>182</v>
      </c>
      <c r="AU47" s="102" t="s">
        <v>79</v>
      </c>
      <c r="AV47" s="103"/>
      <c r="AW47" s="103" t="s">
        <v>89</v>
      </c>
      <c r="AX47" s="104"/>
      <c r="AY47" s="103" t="s">
        <v>124</v>
      </c>
      <c r="AZ47" s="104"/>
      <c r="BA47" s="104"/>
      <c r="BB47" s="104"/>
      <c r="BC47" s="103"/>
      <c r="BD47" s="103"/>
      <c r="BE47" s="105"/>
      <c r="BF47" s="104"/>
      <c r="BG47" s="320"/>
      <c r="BH47" s="20" t="s">
        <v>7</v>
      </c>
      <c r="BI47" s="1" t="s">
        <v>3015</v>
      </c>
      <c r="BJ47" s="1" t="s">
        <v>3022</v>
      </c>
      <c r="BK47" s="109"/>
    </row>
    <row r="48" customFormat="false" ht="12.75" hidden="true" customHeight="true" outlineLevel="0" collapsed="false">
      <c r="A48" s="315"/>
      <c r="B48" s="316"/>
      <c r="C48" s="316"/>
      <c r="D48" s="317" t="s">
        <v>183</v>
      </c>
      <c r="E48" s="317" t="s">
        <v>3023</v>
      </c>
      <c r="F48" s="87" t="s">
        <v>184</v>
      </c>
      <c r="G48" s="88" t="s">
        <v>3024</v>
      </c>
      <c r="H48" s="89"/>
      <c r="I48" s="90"/>
      <c r="J48" s="90"/>
      <c r="K48" s="91"/>
      <c r="L48" s="92" t="s">
        <v>2749</v>
      </c>
      <c r="M48" s="90"/>
      <c r="N48" s="90" t="s">
        <v>81</v>
      </c>
      <c r="O48" s="90"/>
      <c r="P48" s="91" t="s">
        <v>81</v>
      </c>
      <c r="Q48" s="86" t="s">
        <v>94</v>
      </c>
      <c r="R48" s="86" t="s">
        <v>3025</v>
      </c>
      <c r="S48" s="86" t="s">
        <v>104</v>
      </c>
      <c r="T48" s="86" t="s">
        <v>3026</v>
      </c>
      <c r="U48" s="86" t="s">
        <v>94</v>
      </c>
      <c r="V48" s="100" t="s">
        <v>3027</v>
      </c>
      <c r="W48" s="95" t="s">
        <v>2943</v>
      </c>
      <c r="X48" s="96" t="s">
        <v>3028</v>
      </c>
      <c r="Y48" s="96"/>
      <c r="Z48" s="96" t="s">
        <v>3029</v>
      </c>
      <c r="AA48" s="96" t="s">
        <v>183</v>
      </c>
      <c r="AB48" s="96" t="s">
        <v>2695</v>
      </c>
      <c r="AC48" s="95" t="s">
        <v>2945</v>
      </c>
      <c r="AD48" s="95" t="s">
        <v>2946</v>
      </c>
      <c r="AE48" s="95" t="s">
        <v>2947</v>
      </c>
      <c r="AF48" s="95" t="s">
        <v>2760</v>
      </c>
      <c r="AG48" s="95" t="str">
        <f aca="false">IF(OR($AT48="",$AT48=$F48),$U48,IF($AT48=$G48,SUBSTITUTE(SUBSTITUTE($AT48,"GPIO3_","GPIO_"),".0",""),IF($AT48=$H48,$Q48,IF($AT48=$I48,$R48,IF($AT48=$J48,$S48,IF($AT48=$K48,$T48,"INVALID"))))))</f>
        <v>GPIO_PBB3</v>
      </c>
      <c r="AH48" s="97"/>
      <c r="AI48" s="98" t="str">
        <f aca="false">IF(AND(OR($AV48="Int PU",$AV48="Int PD"),OR(AND($BC48&lt;&gt;"",$BC48&lt;&gt;"0"),AND($BD48&lt;&gt;"",$BD48&lt;&gt;"0"))),"INVALID",IF(OR($AT48=$F48,$AV48="Int PD"),"PULL_DOWN",IF(OR($AV48="Int PU",AND($AH48="YES",OR($BC48="",$BC48="0"),OR($BD48="",$BD48="0"),OR($AU48="Input",$AU48="Bidirectional"))),"PULL_UP","NORMAL")))</f>
        <v>NORMAL</v>
      </c>
      <c r="AJ48" s="98" t="str">
        <f aca="false">IF($AU48="Input", "TRISTATE", IF($AV48="Z","TRISTATE",IF($AT48=$F48,"TRISTATE","NORMAL")))</f>
        <v>NORMAL</v>
      </c>
      <c r="AK48" s="98" t="str">
        <f aca="false">IF(OR($AT48=$F48,$AU48="Output"),"DISABLE","ENABLE")</f>
        <v>DISABLE</v>
      </c>
      <c r="AL48" s="112" t="str">
        <f aca="false">IF($AT48&lt;&gt;$G48,"N/A",IF($AV48="Drive 1", "1", IF($AV48="Drive 0", "0", "")))</f>
        <v>1</v>
      </c>
      <c r="AM48" s="406" t="b">
        <f aca="false">TRUE()</f>
        <v>1</v>
      </c>
      <c r="AN48" s="406" t="b">
        <f aca="false">TRUE()</f>
        <v>1</v>
      </c>
      <c r="AO48" s="406" t="b">
        <f aca="false">TRUE()</f>
        <v>1</v>
      </c>
      <c r="AP48" s="406" t="b">
        <f aca="false">TRUE()</f>
        <v>1</v>
      </c>
      <c r="AQ48" s="406" t="b">
        <f aca="false">TRUE()</f>
        <v>1</v>
      </c>
      <c r="AR48" s="406" t="b">
        <f aca="false">TRUE()</f>
        <v>1</v>
      </c>
      <c r="AS48" s="100" t="str">
        <f aca="false">IF(AND($AM48:$AR48), "VALID", "INVALID")</f>
        <v>VALID</v>
      </c>
      <c r="AT48" s="101" t="s">
        <v>3024</v>
      </c>
      <c r="AU48" s="102" t="s">
        <v>2744</v>
      </c>
      <c r="AV48" s="103" t="s">
        <v>2785</v>
      </c>
      <c r="AW48" s="103" t="s">
        <v>89</v>
      </c>
      <c r="AX48" s="104"/>
      <c r="AY48" s="103" t="s">
        <v>124</v>
      </c>
      <c r="AZ48" s="104"/>
      <c r="BA48" s="104"/>
      <c r="BB48" s="104"/>
      <c r="BC48" s="103"/>
      <c r="BD48" s="103"/>
      <c r="BE48" s="105"/>
      <c r="BF48" s="104"/>
      <c r="BG48" s="320" t="s">
        <v>3030</v>
      </c>
      <c r="BH48" s="16" t="s">
        <v>3</v>
      </c>
      <c r="BI48" s="1" t="s">
        <v>3023</v>
      </c>
      <c r="BJ48" s="1" t="s">
        <v>3031</v>
      </c>
      <c r="BK48" s="109"/>
    </row>
    <row r="49" s="85" customFormat="true" ht="18" hidden="true" customHeight="true" outlineLevel="0" collapsed="false">
      <c r="A49" s="315"/>
      <c r="B49" s="316"/>
      <c r="C49" s="316"/>
      <c r="D49" s="115" t="s">
        <v>185</v>
      </c>
      <c r="E49" s="116" t="s">
        <v>186</v>
      </c>
      <c r="F49" s="74"/>
      <c r="G49" s="76"/>
      <c r="H49" s="76"/>
      <c r="I49" s="76"/>
      <c r="J49" s="76"/>
      <c r="K49" s="76"/>
      <c r="L49" s="74"/>
      <c r="M49" s="74"/>
      <c r="N49" s="74"/>
      <c r="O49" s="74"/>
      <c r="P49" s="74"/>
      <c r="Q49" s="74"/>
      <c r="R49" s="74"/>
      <c r="S49" s="74"/>
      <c r="T49" s="74"/>
      <c r="U49" s="74"/>
      <c r="V49" s="74"/>
      <c r="W49" s="74"/>
      <c r="X49" s="77"/>
      <c r="Y49" s="77"/>
      <c r="Z49" s="77"/>
      <c r="AA49" s="77"/>
      <c r="AB49" s="77"/>
      <c r="AC49" s="78"/>
      <c r="AD49" s="78"/>
      <c r="AE49" s="78"/>
      <c r="AF49" s="78"/>
      <c r="AG49" s="78"/>
      <c r="AH49" s="78"/>
      <c r="AI49" s="78"/>
      <c r="AJ49" s="78"/>
      <c r="AK49" s="78"/>
      <c r="AL49" s="78"/>
      <c r="AM49" s="78"/>
      <c r="AN49" s="78"/>
      <c r="AO49" s="78"/>
      <c r="AP49" s="78"/>
      <c r="AQ49" s="78"/>
      <c r="AR49" s="78"/>
      <c r="AS49" s="78"/>
      <c r="AT49" s="79"/>
      <c r="AU49" s="79"/>
      <c r="AV49" s="80"/>
      <c r="AW49" s="80"/>
      <c r="AX49" s="80"/>
      <c r="AY49" s="80"/>
      <c r="AZ49" s="80"/>
      <c r="BA49" s="80"/>
      <c r="BB49" s="80"/>
      <c r="BC49" s="80"/>
      <c r="BD49" s="80"/>
      <c r="BE49" s="80"/>
      <c r="BF49" s="81" t="s">
        <v>76</v>
      </c>
      <c r="BG49" s="79"/>
      <c r="BH49" s="118" t="s">
        <v>185</v>
      </c>
      <c r="BI49" s="79" t="s">
        <v>186</v>
      </c>
      <c r="BJ49" s="79"/>
      <c r="BK49" s="119"/>
    </row>
    <row r="50" customFormat="false" ht="12.75" hidden="true" customHeight="true" outlineLevel="0" collapsed="false">
      <c r="A50" s="315"/>
      <c r="B50" s="316"/>
      <c r="C50" s="316"/>
      <c r="D50" s="331" t="s">
        <v>187</v>
      </c>
      <c r="E50" s="317" t="s">
        <v>3032</v>
      </c>
      <c r="F50" s="87" t="s">
        <v>188</v>
      </c>
      <c r="G50" s="88" t="s">
        <v>3033</v>
      </c>
      <c r="H50" s="89"/>
      <c r="I50" s="90"/>
      <c r="J50" s="90"/>
      <c r="K50" s="91"/>
      <c r="L50" s="92" t="s">
        <v>2749</v>
      </c>
      <c r="M50" s="90"/>
      <c r="N50" s="90"/>
      <c r="O50" s="90"/>
      <c r="P50" s="91"/>
      <c r="Q50" s="86" t="s">
        <v>94</v>
      </c>
      <c r="R50" s="86" t="s">
        <v>83</v>
      </c>
      <c r="S50" s="86" t="s">
        <v>104</v>
      </c>
      <c r="T50" s="86" t="s">
        <v>105</v>
      </c>
      <c r="U50" s="120" t="s">
        <v>94</v>
      </c>
      <c r="V50" s="94" t="s">
        <v>3034</v>
      </c>
      <c r="W50" s="95" t="s">
        <v>3035</v>
      </c>
      <c r="X50" s="96"/>
      <c r="Y50" s="96"/>
      <c r="Z50" s="96"/>
      <c r="AA50" s="96" t="s">
        <v>187</v>
      </c>
      <c r="AB50" s="96" t="s">
        <v>3036</v>
      </c>
      <c r="AC50" s="95" t="s">
        <v>2777</v>
      </c>
      <c r="AD50" s="95" t="s">
        <v>3037</v>
      </c>
      <c r="AE50" s="95" t="s">
        <v>2743</v>
      </c>
      <c r="AF50" s="95" t="s">
        <v>2760</v>
      </c>
      <c r="AG50" s="95" t="str">
        <f aca="false">IF(OR($AT50="",$AT50=$F50),$U50,IF($AT50=$G50,SUBSTITUTE(SUBSTITUTE($AT50,"GPIO3_","GPIO_"),".0",""),IF($AT50=$H50,$Q50,IF($AT50=$I50,$R50,IF($AT50=$J50,$S50,IF($AT50=$K50,$T50,"INVALID"))))))</f>
        <v>GPIO_PB0</v>
      </c>
      <c r="AH50" s="121"/>
      <c r="AI50" s="98" t="str">
        <f aca="false">IF(AND(OR($AV50="Int PU",$AV50="Int PD"),OR(AND($BC50&lt;&gt;"",$BC50&lt;&gt;"0"),AND($BD50&lt;&gt;"",$BD50&lt;&gt;"0"))),"INVALID",IF(OR($AT50=$F50,$AV50="Int PD"),"PULL_DOWN",IF(OR($AV50="Int PU",AND($AH50="YES",OR($BC50="",$BC50="0"),OR($BD50="",$BD50="0"),OR($AU50="Input",$AU50="Bidirectional"))),"PULL_UP","NORMAL")))</f>
        <v>PULL_UP</v>
      </c>
      <c r="AJ50" s="98" t="str">
        <f aca="false">IF($AU50="Input", "TRISTATE", IF($AV50="Z","TRISTATE",IF($AT50=$F50,"TRISTATE","NORMAL")))</f>
        <v>TRISTATE</v>
      </c>
      <c r="AK50" s="98" t="str">
        <f aca="false">IF(OR($AT50=$F50,$AU50="Output"),"DISABLE","ENABLE")</f>
        <v>ENABLE</v>
      </c>
      <c r="AL50" s="122" t="str">
        <f aca="false">IF($AT50&lt;&gt;$G50,"N/A",IF($AV50="Drive 1", "1", IF($AV50="Drive 0", "0", "")))</f>
        <v/>
      </c>
      <c r="AM50" s="406" t="b">
        <f aca="false">TRUE()</f>
        <v>1</v>
      </c>
      <c r="AN50" s="406" t="b">
        <f aca="false">TRUE()</f>
        <v>1</v>
      </c>
      <c r="AO50" s="406" t="b">
        <f aca="false">TRUE()</f>
        <v>1</v>
      </c>
      <c r="AP50" s="406" t="b">
        <f aca="false">TRUE()</f>
        <v>1</v>
      </c>
      <c r="AQ50" s="406" t="b">
        <f aca="false">TRUE()</f>
        <v>1</v>
      </c>
      <c r="AR50" s="406" t="b">
        <f aca="false">TRUE()</f>
        <v>1</v>
      </c>
      <c r="AS50" s="100" t="str">
        <f aca="false">IF(AND($AM50:$AR50), "VALID", "INVALID")</f>
        <v>VALID</v>
      </c>
      <c r="AT50" s="123" t="s">
        <v>3033</v>
      </c>
      <c r="AU50" s="124" t="s">
        <v>2736</v>
      </c>
      <c r="AV50" s="103" t="s">
        <v>2805</v>
      </c>
      <c r="AW50" s="125"/>
      <c r="AX50" s="125"/>
      <c r="AY50" s="125"/>
      <c r="AZ50" s="125"/>
      <c r="BA50" s="103" t="s">
        <v>85</v>
      </c>
      <c r="BB50" s="125"/>
      <c r="BC50" s="126"/>
      <c r="BD50" s="126"/>
      <c r="BE50" s="127"/>
      <c r="BF50" s="125"/>
      <c r="BG50" s="327" t="s">
        <v>3038</v>
      </c>
      <c r="BH50" s="129" t="s">
        <v>3</v>
      </c>
      <c r="BI50" s="1" t="s">
        <v>3032</v>
      </c>
      <c r="BJ50" s="1" t="s">
        <v>3039</v>
      </c>
      <c r="BK50" s="109"/>
    </row>
    <row r="51" customFormat="false" ht="12.75" hidden="true" customHeight="true" outlineLevel="0" collapsed="false">
      <c r="A51" s="315"/>
      <c r="B51" s="316"/>
      <c r="C51" s="316"/>
      <c r="D51" s="331" t="s">
        <v>189</v>
      </c>
      <c r="E51" s="317" t="s">
        <v>3040</v>
      </c>
      <c r="F51" s="87" t="s">
        <v>190</v>
      </c>
      <c r="G51" s="88"/>
      <c r="H51" s="89" t="s">
        <v>189</v>
      </c>
      <c r="I51" s="90"/>
      <c r="J51" s="90"/>
      <c r="K51" s="91"/>
      <c r="L51" s="92"/>
      <c r="M51" s="90" t="s">
        <v>2729</v>
      </c>
      <c r="N51" s="90"/>
      <c r="O51" s="90"/>
      <c r="P51" s="91"/>
      <c r="Q51" s="93"/>
      <c r="R51" s="93"/>
      <c r="S51" s="93"/>
      <c r="T51" s="93"/>
      <c r="U51" s="93"/>
      <c r="V51" s="100" t="s">
        <v>3041</v>
      </c>
      <c r="W51" s="95" t="s">
        <v>3035</v>
      </c>
      <c r="X51" s="96" t="s">
        <v>3042</v>
      </c>
      <c r="Y51" s="96"/>
      <c r="Z51" s="96"/>
      <c r="AA51" s="96"/>
      <c r="AB51" s="96" t="s">
        <v>3036</v>
      </c>
      <c r="AC51" s="95" t="s">
        <v>2732</v>
      </c>
      <c r="AD51" s="95" t="s">
        <v>2733</v>
      </c>
      <c r="AE51" s="95" t="s">
        <v>2734</v>
      </c>
      <c r="AF51" s="95" t="s">
        <v>2735</v>
      </c>
      <c r="AG51" s="97"/>
      <c r="AH51" s="97"/>
      <c r="AI51" s="98" t="str">
        <f aca="false">IF(AND(OR($AV51="Int PU",$AV51="Int PD"),OR(AND($BC51&lt;&gt;"",$BC51&lt;&gt;"0"),AND($BD51&lt;&gt;"",$BD51&lt;&gt;"0"))),"INVALID",IF(OR($AT51=$F51,$AV51="Int PD"),"PULL_DOWN",IF(OR($AV51="Int PU",AND($AH51="YES",OR($BC51="",$BC51="0"),OR($BD51="",$BD51="0"),OR($AU51="Input",$AU51="Bidirectional"))),"PULL_UP","NORMAL")))</f>
        <v>NORMAL</v>
      </c>
      <c r="AJ51" s="98" t="str">
        <f aca="false">IF($AU51="Input", "TRISTATE", IF($AV51="Z","TRISTATE",IF($AT51=$F51,"TRISTATE","NORMAL")))</f>
        <v>TRISTATE</v>
      </c>
      <c r="AK51" s="98" t="str">
        <f aca="false">IF(OR($AT51=$F51,$AU51="Output"),"DISABLE","ENABLE")</f>
        <v>ENABLE</v>
      </c>
      <c r="AL51" s="97"/>
      <c r="AM51" s="406" t="b">
        <f aca="false">TRUE()</f>
        <v>1</v>
      </c>
      <c r="AN51" s="406" t="b">
        <f aca="false">TRUE()</f>
        <v>1</v>
      </c>
      <c r="AO51" s="406" t="b">
        <f aca="false">TRUE()</f>
        <v>1</v>
      </c>
      <c r="AP51" s="406" t="b">
        <f aca="false">TRUE()</f>
        <v>1</v>
      </c>
      <c r="AQ51" s="406" t="b">
        <f aca="false">TRUE()</f>
        <v>1</v>
      </c>
      <c r="AR51" s="406" t="b">
        <f aca="false">TRUE()</f>
        <v>1</v>
      </c>
      <c r="AS51" s="100" t="str">
        <f aca="false">IF(AND($AM51:$AR51), "VALID", "INVALID")</f>
        <v>VALID</v>
      </c>
      <c r="AT51" s="101" t="s">
        <v>189</v>
      </c>
      <c r="AU51" s="102" t="s">
        <v>2736</v>
      </c>
      <c r="AV51" s="103"/>
      <c r="AW51" s="103" t="s">
        <v>89</v>
      </c>
      <c r="AX51" s="104"/>
      <c r="AY51" s="104"/>
      <c r="AZ51" s="104"/>
      <c r="BA51" s="104"/>
      <c r="BB51" s="104"/>
      <c r="BC51" s="103"/>
      <c r="BD51" s="103" t="s">
        <v>2824</v>
      </c>
      <c r="BE51" s="105"/>
      <c r="BF51" s="104"/>
      <c r="BG51" s="320" t="s">
        <v>3043</v>
      </c>
      <c r="BH51" s="213" t="s">
        <v>189</v>
      </c>
      <c r="BI51" s="1" t="s">
        <v>3040</v>
      </c>
      <c r="BJ51" s="1" t="s">
        <v>3044</v>
      </c>
      <c r="BK51" s="109"/>
    </row>
    <row r="52" customFormat="false" ht="12.75" hidden="true" customHeight="true" outlineLevel="0" collapsed="false">
      <c r="A52" s="315"/>
      <c r="B52" s="316"/>
      <c r="C52" s="316"/>
      <c r="D52" s="331" t="s">
        <v>191</v>
      </c>
      <c r="E52" s="317" t="s">
        <v>3045</v>
      </c>
      <c r="F52" s="87" t="s">
        <v>192</v>
      </c>
      <c r="G52" s="88"/>
      <c r="H52" s="89" t="s">
        <v>191</v>
      </c>
      <c r="I52" s="90"/>
      <c r="J52" s="90"/>
      <c r="K52" s="91"/>
      <c r="L52" s="92"/>
      <c r="M52" s="90" t="s">
        <v>2729</v>
      </c>
      <c r="N52" s="90"/>
      <c r="O52" s="90"/>
      <c r="P52" s="91"/>
      <c r="Q52" s="93"/>
      <c r="R52" s="93"/>
      <c r="S52" s="93"/>
      <c r="T52" s="93"/>
      <c r="U52" s="93"/>
      <c r="V52" s="100" t="s">
        <v>3046</v>
      </c>
      <c r="W52" s="95" t="s">
        <v>3035</v>
      </c>
      <c r="X52" s="96"/>
      <c r="Y52" s="96"/>
      <c r="Z52" s="96"/>
      <c r="AA52" s="96"/>
      <c r="AB52" s="96" t="s">
        <v>3036</v>
      </c>
      <c r="AC52" s="95" t="s">
        <v>2732</v>
      </c>
      <c r="AD52" s="95" t="s">
        <v>2733</v>
      </c>
      <c r="AE52" s="95" t="s">
        <v>2734</v>
      </c>
      <c r="AF52" s="95" t="s">
        <v>2735</v>
      </c>
      <c r="AG52" s="97"/>
      <c r="AH52" s="97"/>
      <c r="AI52" s="98" t="str">
        <f aca="false">IF(AND(OR($AV52="Int PU",$AV52="Int PD"),OR(AND($BC52&lt;&gt;"",$BC52&lt;&gt;"0"),AND($BD52&lt;&gt;"",$BD52&lt;&gt;"0"))),"INVALID",IF(OR($AT52=$F52,$AV52="Int PD"),"PULL_DOWN",IF(OR($AV52="Int PU",AND($AH52="YES",OR($BC52="",$BC52="0"),OR($BD52="",$BD52="0"),OR($AU52="Input",$AU52="Bidirectional"))),"PULL_UP","NORMAL")))</f>
        <v>NORMAL</v>
      </c>
      <c r="AJ52" s="98" t="str">
        <f aca="false">IF($AU52="Input", "TRISTATE", IF($AV52="Z","TRISTATE",IF($AT52=$F52,"TRISTATE","NORMAL")))</f>
        <v>TRISTATE</v>
      </c>
      <c r="AK52" s="98" t="str">
        <f aca="false">IF(OR($AT52=$F52,$AU52="Output"),"DISABLE","ENABLE")</f>
        <v>ENABLE</v>
      </c>
      <c r="AL52" s="97"/>
      <c r="AM52" s="406" t="b">
        <f aca="false">TRUE()</f>
        <v>1</v>
      </c>
      <c r="AN52" s="406" t="b">
        <f aca="false">TRUE()</f>
        <v>1</v>
      </c>
      <c r="AO52" s="406" t="b">
        <f aca="false">TRUE()</f>
        <v>1</v>
      </c>
      <c r="AP52" s="406" t="b">
        <f aca="false">TRUE()</f>
        <v>1</v>
      </c>
      <c r="AQ52" s="406" t="b">
        <f aca="false">TRUE()</f>
        <v>1</v>
      </c>
      <c r="AR52" s="406" t="b">
        <f aca="false">TRUE()</f>
        <v>1</v>
      </c>
      <c r="AS52" s="100" t="str">
        <f aca="false">IF(AND($AM52:$AR52), "VALID", "INVALID")</f>
        <v>VALID</v>
      </c>
      <c r="AT52" s="101" t="s">
        <v>191</v>
      </c>
      <c r="AU52" s="102" t="s">
        <v>2736</v>
      </c>
      <c r="AV52" s="103"/>
      <c r="AW52" s="104"/>
      <c r="AX52" s="104"/>
      <c r="AY52" s="104"/>
      <c r="AZ52" s="104"/>
      <c r="BA52" s="104"/>
      <c r="BB52" s="104"/>
      <c r="BC52" s="103"/>
      <c r="BD52" s="103" t="s">
        <v>2824</v>
      </c>
      <c r="BE52" s="105"/>
      <c r="BF52" s="104"/>
      <c r="BG52" s="320" t="s">
        <v>3043</v>
      </c>
      <c r="BH52" s="213" t="s">
        <v>191</v>
      </c>
      <c r="BI52" s="1" t="s">
        <v>3045</v>
      </c>
      <c r="BJ52" s="1" t="s">
        <v>3047</v>
      </c>
      <c r="BK52" s="109"/>
    </row>
    <row r="53" customFormat="false" ht="12.75" hidden="true" customHeight="true" outlineLevel="0" collapsed="false">
      <c r="A53" s="315"/>
      <c r="B53" s="316"/>
      <c r="C53" s="316"/>
      <c r="D53" s="331" t="s">
        <v>193</v>
      </c>
      <c r="E53" s="317" t="s">
        <v>3048</v>
      </c>
      <c r="F53" s="87" t="s">
        <v>194</v>
      </c>
      <c r="G53" s="88"/>
      <c r="H53" s="89" t="s">
        <v>3049</v>
      </c>
      <c r="I53" s="90"/>
      <c r="J53" s="90"/>
      <c r="K53" s="91"/>
      <c r="L53" s="92"/>
      <c r="M53" s="90" t="s">
        <v>2729</v>
      </c>
      <c r="N53" s="90"/>
      <c r="O53" s="90"/>
      <c r="P53" s="91"/>
      <c r="Q53" s="93"/>
      <c r="R53" s="93"/>
      <c r="S53" s="93"/>
      <c r="T53" s="93"/>
      <c r="U53" s="93"/>
      <c r="V53" s="100" t="s">
        <v>3050</v>
      </c>
      <c r="W53" s="95" t="s">
        <v>3035</v>
      </c>
      <c r="X53" s="96"/>
      <c r="Y53" s="96"/>
      <c r="Z53" s="96"/>
      <c r="AA53" s="96"/>
      <c r="AB53" s="96" t="s">
        <v>3036</v>
      </c>
      <c r="AC53" s="95" t="s">
        <v>2777</v>
      </c>
      <c r="AD53" s="95" t="s">
        <v>3037</v>
      </c>
      <c r="AE53" s="95" t="s">
        <v>2743</v>
      </c>
      <c r="AF53" s="95" t="s">
        <v>2735</v>
      </c>
      <c r="AG53" s="97"/>
      <c r="AH53" s="97"/>
      <c r="AI53" s="98" t="str">
        <f aca="false">IF(AND(OR($AV53="Int PU",$AV53="Int PD"),OR(AND($BC53&lt;&gt;"",$BC53&lt;&gt;"0"),AND($BD53&lt;&gt;"",$BD53&lt;&gt;"0"))),"INVALID",IF(OR($AT53=$F53,$AV53="Int PD"),"PULL_DOWN",IF(OR($AV53="Int PU",AND($AH53="YES",OR($BC53="",$BC53="0"),OR($BD53="",$BD53="0"),OR($AU53="Input",$AU53="Bidirectional"))),"PULL_UP","NORMAL")))</f>
        <v>NORMAL</v>
      </c>
      <c r="AJ53" s="98" t="str">
        <f aca="false">IF($AU53="Input", "TRISTATE", IF($AV53="Z","TRISTATE",IF($AT53=$F53,"TRISTATE","NORMAL")))</f>
        <v>TRISTATE</v>
      </c>
      <c r="AK53" s="98" t="str">
        <f aca="false">IF(OR($AT53=$F53,$AU53="Output"),"DISABLE","ENABLE")</f>
        <v>ENABLE</v>
      </c>
      <c r="AL53" s="97"/>
      <c r="AM53" s="406" t="b">
        <f aca="false">TRUE()</f>
        <v>1</v>
      </c>
      <c r="AN53" s="406" t="b">
        <f aca="false">TRUE()</f>
        <v>1</v>
      </c>
      <c r="AO53" s="406" t="b">
        <f aca="false">TRUE()</f>
        <v>1</v>
      </c>
      <c r="AP53" s="406" t="b">
        <f aca="false">TRUE()</f>
        <v>1</v>
      </c>
      <c r="AQ53" s="406" t="b">
        <f aca="false">TRUE()</f>
        <v>1</v>
      </c>
      <c r="AR53" s="406" t="b">
        <f aca="false">TRUE()</f>
        <v>1</v>
      </c>
      <c r="AS53" s="100" t="str">
        <f aca="false">IF(AND($AM53:$AR53), "VALID", "INVALID")</f>
        <v>VALID</v>
      </c>
      <c r="AT53" s="101" t="s">
        <v>3049</v>
      </c>
      <c r="AU53" s="102" t="s">
        <v>2736</v>
      </c>
      <c r="AV53" s="103"/>
      <c r="AW53" s="104"/>
      <c r="AX53" s="130"/>
      <c r="AY53" s="130"/>
      <c r="AZ53" s="104"/>
      <c r="BA53" s="104"/>
      <c r="BB53" s="104"/>
      <c r="BC53" s="103"/>
      <c r="BD53" s="103"/>
      <c r="BE53" s="105"/>
      <c r="BF53" s="104"/>
      <c r="BG53" s="320" t="s">
        <v>3043</v>
      </c>
      <c r="BH53" s="213" t="s">
        <v>193</v>
      </c>
      <c r="BI53" s="1" t="s">
        <v>3048</v>
      </c>
      <c r="BJ53" s="1" t="s">
        <v>3051</v>
      </c>
      <c r="BK53" s="109"/>
    </row>
    <row r="54" customFormat="false" ht="12.75" hidden="true" customHeight="true" outlineLevel="0" collapsed="false">
      <c r="A54" s="315"/>
      <c r="B54" s="316"/>
      <c r="C54" s="316"/>
      <c r="D54" s="331" t="s">
        <v>195</v>
      </c>
      <c r="E54" s="317" t="s">
        <v>3052</v>
      </c>
      <c r="F54" s="87" t="s">
        <v>196</v>
      </c>
      <c r="G54" s="88"/>
      <c r="H54" s="89" t="s">
        <v>195</v>
      </c>
      <c r="I54" s="90"/>
      <c r="J54" s="90"/>
      <c r="K54" s="91"/>
      <c r="L54" s="92"/>
      <c r="M54" s="90" t="s">
        <v>81</v>
      </c>
      <c r="N54" s="90"/>
      <c r="O54" s="90"/>
      <c r="P54" s="91"/>
      <c r="Q54" s="93"/>
      <c r="R54" s="93"/>
      <c r="S54" s="93"/>
      <c r="T54" s="93"/>
      <c r="U54" s="93"/>
      <c r="V54" s="100" t="s">
        <v>3053</v>
      </c>
      <c r="W54" s="95" t="s">
        <v>3035</v>
      </c>
      <c r="X54" s="96"/>
      <c r="Y54" s="96"/>
      <c r="Z54" s="96"/>
      <c r="AA54" s="96"/>
      <c r="AB54" s="96" t="s">
        <v>3036</v>
      </c>
      <c r="AC54" s="95" t="s">
        <v>2777</v>
      </c>
      <c r="AD54" s="95" t="s">
        <v>3037</v>
      </c>
      <c r="AE54" s="95" t="s">
        <v>2743</v>
      </c>
      <c r="AF54" s="95" t="s">
        <v>2735</v>
      </c>
      <c r="AG54" s="97"/>
      <c r="AH54" s="97"/>
      <c r="AI54" s="98" t="str">
        <f aca="false">IF(AND(OR($AV54="Int PU",$AV54="Int PD"),OR(AND($BC54&lt;&gt;"",$BC54&lt;&gt;"0"),AND($BD54&lt;&gt;"",$BD54&lt;&gt;"0"))),"INVALID",IF(OR($AT54=$F54,$AV54="Int PD"),"PULL_DOWN",IF(OR($AV54="Int PU",AND($AH54="YES",OR($BC54="",$BC54="0"),OR($BD54="",$BD54="0"),OR($AU54="Input",$AU54="Bidirectional"))),"PULL_UP","NORMAL")))</f>
        <v>NORMAL</v>
      </c>
      <c r="AJ54" s="98" t="str">
        <f aca="false">IF($AU54="Input", "TRISTATE", IF($AV54="Z","TRISTATE",IF($AT54=$F54,"TRISTATE","NORMAL")))</f>
        <v>NORMAL</v>
      </c>
      <c r="AK54" s="98" t="str">
        <f aca="false">IF(OR($AT54=$F54,$AU54="Output"),"DISABLE","ENABLE")</f>
        <v>DISABLE</v>
      </c>
      <c r="AL54" s="97"/>
      <c r="AM54" s="406" t="b">
        <f aca="false">TRUE()</f>
        <v>1</v>
      </c>
      <c r="AN54" s="406" t="b">
        <f aca="false">TRUE()</f>
        <v>1</v>
      </c>
      <c r="AO54" s="406" t="b">
        <f aca="false">TRUE()</f>
        <v>1</v>
      </c>
      <c r="AP54" s="406" t="b">
        <f aca="false">TRUE()</f>
        <v>1</v>
      </c>
      <c r="AQ54" s="406" t="b">
        <f aca="false">TRUE()</f>
        <v>1</v>
      </c>
      <c r="AR54" s="406" t="b">
        <f aca="false">TRUE()</f>
        <v>1</v>
      </c>
      <c r="AS54" s="100" t="str">
        <f aca="false">IF(AND($AM54:$AR54), "VALID", "INVALID")</f>
        <v>VALID</v>
      </c>
      <c r="AT54" s="101" t="s">
        <v>195</v>
      </c>
      <c r="AU54" s="102" t="s">
        <v>2744</v>
      </c>
      <c r="AV54" s="103"/>
      <c r="AW54" s="104"/>
      <c r="AX54" s="104"/>
      <c r="AY54" s="104"/>
      <c r="AZ54" s="104"/>
      <c r="BA54" s="104"/>
      <c r="BB54" s="104"/>
      <c r="BC54" s="103"/>
      <c r="BD54" s="103" t="s">
        <v>2824</v>
      </c>
      <c r="BE54" s="105"/>
      <c r="BF54" s="104"/>
      <c r="BG54" s="320" t="s">
        <v>3043</v>
      </c>
      <c r="BH54" s="213" t="s">
        <v>195</v>
      </c>
      <c r="BI54" s="1" t="s">
        <v>3052</v>
      </c>
      <c r="BJ54" s="1" t="s">
        <v>3054</v>
      </c>
      <c r="BK54" s="109"/>
    </row>
    <row r="55" customFormat="false" ht="12.75" hidden="true" customHeight="true" outlineLevel="0" collapsed="false">
      <c r="A55" s="315"/>
      <c r="B55" s="316"/>
      <c r="C55" s="316"/>
      <c r="D55" s="331" t="s">
        <v>197</v>
      </c>
      <c r="E55" s="317" t="s">
        <v>3055</v>
      </c>
      <c r="F55" s="87" t="s">
        <v>198</v>
      </c>
      <c r="G55" s="88"/>
      <c r="H55" s="89" t="s">
        <v>197</v>
      </c>
      <c r="I55" s="90"/>
      <c r="J55" s="90"/>
      <c r="K55" s="91"/>
      <c r="L55" s="92"/>
      <c r="M55" s="90" t="s">
        <v>2729</v>
      </c>
      <c r="N55" s="90"/>
      <c r="O55" s="90"/>
      <c r="P55" s="91"/>
      <c r="Q55" s="93"/>
      <c r="R55" s="93"/>
      <c r="S55" s="93"/>
      <c r="T55" s="93"/>
      <c r="U55" s="93"/>
      <c r="V55" s="131" t="s">
        <v>3056</v>
      </c>
      <c r="W55" s="132" t="s">
        <v>3035</v>
      </c>
      <c r="X55" s="96"/>
      <c r="Y55" s="96"/>
      <c r="Z55" s="96"/>
      <c r="AA55" s="96"/>
      <c r="AB55" s="96" t="s">
        <v>3036</v>
      </c>
      <c r="AC55" s="95" t="s">
        <v>2777</v>
      </c>
      <c r="AD55" s="95" t="s">
        <v>3037</v>
      </c>
      <c r="AE55" s="95" t="s">
        <v>2743</v>
      </c>
      <c r="AF55" s="95" t="s">
        <v>3057</v>
      </c>
      <c r="AG55" s="97"/>
      <c r="AH55" s="97"/>
      <c r="AI55" s="98" t="str">
        <f aca="false">IF(AND(OR($AV55="Int PU",$AV55="Int PD"),OR(AND($BC55&lt;&gt;"",$BC55&lt;&gt;"0"),AND($BD55&lt;&gt;"",$BD55&lt;&gt;"0"))),"INVALID",IF(OR($AT55=$F55,$AV55="Int PD"),"PULL_DOWN",IF(OR($AV55="Int PU",AND($AH55="YES",OR($BC55="",$BC55="0"),OR($BD55="",$BD55="0"),OR($AU55="Input",$AU55="Bidirectional"))),"PULL_UP","NORMAL")))</f>
        <v>NORMAL</v>
      </c>
      <c r="AJ55" s="98" t="str">
        <f aca="false">IF($AU55="Input", "TRISTATE", IF($AV55="Z","TRISTATE",IF($AT55=$F55,"TRISTATE","NORMAL")))</f>
        <v>TRISTATE</v>
      </c>
      <c r="AK55" s="98" t="str">
        <f aca="false">IF(OR($AT55=$F55,$AU55="Output"),"DISABLE","ENABLE")</f>
        <v>ENABLE</v>
      </c>
      <c r="AL55" s="97"/>
      <c r="AM55" s="406" t="b">
        <f aca="false">TRUE()</f>
        <v>1</v>
      </c>
      <c r="AN55" s="406" t="b">
        <f aca="false">TRUE()</f>
        <v>1</v>
      </c>
      <c r="AO55" s="406" t="b">
        <f aca="false">TRUE()</f>
        <v>1</v>
      </c>
      <c r="AP55" s="99" t="b">
        <f aca="false">TRUE()</f>
        <v>1</v>
      </c>
      <c r="AQ55" s="406" t="b">
        <f aca="false">TRUE()</f>
        <v>1</v>
      </c>
      <c r="AR55" s="406" t="b">
        <f aca="false">TRUE()</f>
        <v>1</v>
      </c>
      <c r="AS55" s="100" t="str">
        <f aca="false">IF(AND($AM55:$AR55), "VALID", "INVALID")</f>
        <v>VALID</v>
      </c>
      <c r="AT55" s="101" t="s">
        <v>197</v>
      </c>
      <c r="AU55" s="102" t="s">
        <v>2736</v>
      </c>
      <c r="AV55" s="103"/>
      <c r="AW55" s="104"/>
      <c r="AX55" s="104"/>
      <c r="AY55" s="104"/>
      <c r="AZ55" s="104"/>
      <c r="BA55" s="104"/>
      <c r="BB55" s="104"/>
      <c r="BC55" s="103"/>
      <c r="BD55" s="103" t="s">
        <v>2824</v>
      </c>
      <c r="BE55" s="105"/>
      <c r="BF55" s="104"/>
      <c r="BG55" s="320" t="s">
        <v>3043</v>
      </c>
      <c r="BH55" s="213" t="s">
        <v>197</v>
      </c>
      <c r="BI55" s="1" t="s">
        <v>3055</v>
      </c>
      <c r="BJ55" s="1" t="s">
        <v>3058</v>
      </c>
      <c r="BK55" s="109"/>
    </row>
    <row r="56" customFormat="false" ht="12.75" hidden="true" customHeight="true" outlineLevel="0" collapsed="false">
      <c r="A56" s="315"/>
      <c r="B56" s="316"/>
      <c r="C56" s="316"/>
      <c r="D56" s="332" t="s">
        <v>199</v>
      </c>
      <c r="E56" s="317" t="s">
        <v>3059</v>
      </c>
      <c r="F56" s="87" t="s">
        <v>200</v>
      </c>
      <c r="G56" s="88"/>
      <c r="H56" s="89" t="s">
        <v>199</v>
      </c>
      <c r="I56" s="90"/>
      <c r="J56" s="90"/>
      <c r="K56" s="91"/>
      <c r="L56" s="92"/>
      <c r="M56" s="90" t="s">
        <v>2729</v>
      </c>
      <c r="N56" s="90"/>
      <c r="O56" s="90"/>
      <c r="P56" s="91"/>
      <c r="Q56" s="93"/>
      <c r="R56" s="93"/>
      <c r="S56" s="93"/>
      <c r="T56" s="93"/>
      <c r="U56" s="93"/>
      <c r="V56" s="100" t="s">
        <v>3060</v>
      </c>
      <c r="W56" s="95" t="s">
        <v>3035</v>
      </c>
      <c r="X56" s="96"/>
      <c r="Y56" s="96"/>
      <c r="Z56" s="96"/>
      <c r="AA56" s="96"/>
      <c r="AB56" s="96" t="s">
        <v>3036</v>
      </c>
      <c r="AC56" s="95" t="s">
        <v>2777</v>
      </c>
      <c r="AD56" s="95" t="s">
        <v>3037</v>
      </c>
      <c r="AE56" s="95" t="s">
        <v>2743</v>
      </c>
      <c r="AF56" s="95" t="s">
        <v>2735</v>
      </c>
      <c r="AG56" s="97"/>
      <c r="AH56" s="97"/>
      <c r="AI56" s="98" t="str">
        <f aca="false">IF(AND(OR($AV56="Int PU",$AV56="Int PD"),OR(AND($BC56&lt;&gt;"",$BC56&lt;&gt;"0"),AND($BD56&lt;&gt;"",$BD56&lt;&gt;"0"))),"INVALID",IF(OR($AT56=$F56,$AV56="Int PD"),"PULL_DOWN",IF(OR($AV56="Int PU",AND($AH56="YES",OR($BC56="",$BC56="0"),OR($BD56="",$BD56="0"),OR($AU56="Input",$AU56="Bidirectional"))),"PULL_UP","NORMAL")))</f>
        <v>NORMAL</v>
      </c>
      <c r="AJ56" s="98" t="str">
        <f aca="false">IF($AU56="Input", "TRISTATE", IF($AV56="Z","TRISTATE",IF($AT56=$F56,"TRISTATE","NORMAL")))</f>
        <v>TRISTATE</v>
      </c>
      <c r="AK56" s="98" t="str">
        <f aca="false">IF(OR($AT56=$F56,$AU56="Output"),"DISABLE","ENABLE")</f>
        <v>ENABLE</v>
      </c>
      <c r="AL56" s="97"/>
      <c r="AM56" s="406" t="b">
        <f aca="false">TRUE()</f>
        <v>1</v>
      </c>
      <c r="AN56" s="406" t="b">
        <f aca="false">TRUE()</f>
        <v>1</v>
      </c>
      <c r="AO56" s="406" t="b">
        <f aca="false">TRUE()</f>
        <v>1</v>
      </c>
      <c r="AP56" s="406" t="b">
        <f aca="false">TRUE()</f>
        <v>1</v>
      </c>
      <c r="AQ56" s="406" t="b">
        <f aca="false">TRUE()</f>
        <v>1</v>
      </c>
      <c r="AR56" s="406" t="b">
        <f aca="false">TRUE()</f>
        <v>1</v>
      </c>
      <c r="AS56" s="100" t="str">
        <f aca="false">IF(AND($AM56:$AR56), "VALID", "INVALID")</f>
        <v>VALID</v>
      </c>
      <c r="AT56" s="101" t="s">
        <v>199</v>
      </c>
      <c r="AU56" s="102" t="s">
        <v>2736</v>
      </c>
      <c r="AV56" s="103"/>
      <c r="AW56" s="104"/>
      <c r="AX56" s="104"/>
      <c r="AY56" s="104"/>
      <c r="AZ56" s="104"/>
      <c r="BA56" s="104"/>
      <c r="BB56" s="104"/>
      <c r="BC56" s="103"/>
      <c r="BD56" s="103" t="s">
        <v>2824</v>
      </c>
      <c r="BE56" s="105"/>
      <c r="BF56" s="104"/>
      <c r="BG56" s="320" t="s">
        <v>3043</v>
      </c>
      <c r="BH56" s="213" t="s">
        <v>199</v>
      </c>
      <c r="BI56" s="1" t="s">
        <v>3059</v>
      </c>
      <c r="BJ56" s="1" t="s">
        <v>3061</v>
      </c>
      <c r="BK56" s="109"/>
    </row>
    <row r="57" customFormat="false" ht="12.75" hidden="true" customHeight="true" outlineLevel="0" collapsed="false">
      <c r="A57" s="315"/>
      <c r="B57" s="316"/>
      <c r="C57" s="316"/>
      <c r="D57" s="332" t="s">
        <v>201</v>
      </c>
      <c r="E57" s="317" t="s">
        <v>3062</v>
      </c>
      <c r="F57" s="87" t="s">
        <v>202</v>
      </c>
      <c r="G57" s="88"/>
      <c r="H57" s="89" t="s">
        <v>201</v>
      </c>
      <c r="I57" s="90"/>
      <c r="J57" s="90"/>
      <c r="K57" s="91"/>
      <c r="L57" s="92"/>
      <c r="M57" s="90" t="s">
        <v>2729</v>
      </c>
      <c r="N57" s="90"/>
      <c r="O57" s="90"/>
      <c r="P57" s="91"/>
      <c r="Q57" s="93"/>
      <c r="R57" s="93"/>
      <c r="S57" s="93"/>
      <c r="T57" s="93"/>
      <c r="U57" s="93"/>
      <c r="V57" s="100" t="s">
        <v>3063</v>
      </c>
      <c r="W57" s="95" t="s">
        <v>3035</v>
      </c>
      <c r="X57" s="96"/>
      <c r="Y57" s="96"/>
      <c r="Z57" s="96"/>
      <c r="AA57" s="96"/>
      <c r="AB57" s="96" t="s">
        <v>3036</v>
      </c>
      <c r="AC57" s="95" t="s">
        <v>2777</v>
      </c>
      <c r="AD57" s="95" t="s">
        <v>3037</v>
      </c>
      <c r="AE57" s="95" t="s">
        <v>2743</v>
      </c>
      <c r="AF57" s="95" t="s">
        <v>3057</v>
      </c>
      <c r="AG57" s="97"/>
      <c r="AH57" s="97"/>
      <c r="AI57" s="98" t="str">
        <f aca="false">IF(AND(OR($AV57="Int PU",$AV57="Int PD"),OR(AND($BC57&lt;&gt;"",$BC57&lt;&gt;"0"),AND($BD57&lt;&gt;"",$BD57&lt;&gt;"0"))),"INVALID",IF(OR($AT57=$F57,$AV57="Int PD"),"PULL_DOWN",IF(OR($AV57="Int PU",AND($AH57="YES",OR($BC57="",$BC57="0"),OR($BD57="",$BD57="0"),OR($AU57="Input",$AU57="Bidirectional"))),"PULL_UP","NORMAL")))</f>
        <v>NORMAL</v>
      </c>
      <c r="AJ57" s="98" t="str">
        <f aca="false">IF($AU57="Input", "TRISTATE", IF($AV57="Z","TRISTATE",IF($AT57=$F57,"TRISTATE","NORMAL")))</f>
        <v>TRISTATE</v>
      </c>
      <c r="AK57" s="98" t="str">
        <f aca="false">IF(OR($AT57=$F57,$AU57="Output"),"DISABLE","ENABLE")</f>
        <v>ENABLE</v>
      </c>
      <c r="AL57" s="97"/>
      <c r="AM57" s="406" t="b">
        <f aca="false">TRUE()</f>
        <v>1</v>
      </c>
      <c r="AN57" s="406" t="b">
        <f aca="false">TRUE()</f>
        <v>1</v>
      </c>
      <c r="AO57" s="406" t="b">
        <f aca="false">TRUE()</f>
        <v>1</v>
      </c>
      <c r="AP57" s="406" t="b">
        <f aca="false">TRUE()</f>
        <v>1</v>
      </c>
      <c r="AQ57" s="406" t="b">
        <f aca="false">TRUE()</f>
        <v>1</v>
      </c>
      <c r="AR57" s="406" t="b">
        <f aca="false">TRUE()</f>
        <v>1</v>
      </c>
      <c r="AS57" s="100" t="str">
        <f aca="false">IF(AND($AM57:$AR57), "VALID", "INVALID")</f>
        <v>VALID</v>
      </c>
      <c r="AT57" s="101" t="s">
        <v>201</v>
      </c>
      <c r="AU57" s="102" t="s">
        <v>2736</v>
      </c>
      <c r="AV57" s="103"/>
      <c r="AW57" s="104"/>
      <c r="AX57" s="104"/>
      <c r="AY57" s="104"/>
      <c r="AZ57" s="104"/>
      <c r="BA57" s="104"/>
      <c r="BB57" s="104"/>
      <c r="BC57" s="103"/>
      <c r="BD57" s="103" t="s">
        <v>2824</v>
      </c>
      <c r="BE57" s="105"/>
      <c r="BF57" s="104"/>
      <c r="BG57" s="320" t="s">
        <v>3043</v>
      </c>
      <c r="BH57" s="333" t="s">
        <v>201</v>
      </c>
      <c r="BI57" s="1" t="s">
        <v>3062</v>
      </c>
      <c r="BJ57" s="1" t="s">
        <v>3064</v>
      </c>
      <c r="BK57" s="109"/>
    </row>
    <row r="58" s="85" customFormat="true" ht="18" hidden="false" customHeight="true" outlineLevel="0" collapsed="false">
      <c r="A58" s="315"/>
      <c r="B58" s="316"/>
      <c r="C58" s="316"/>
      <c r="D58" s="74" t="s">
        <v>203</v>
      </c>
      <c r="E58" s="75" t="s">
        <v>204</v>
      </c>
      <c r="F58" s="74"/>
      <c r="G58" s="76"/>
      <c r="H58" s="76"/>
      <c r="I58" s="76"/>
      <c r="J58" s="76"/>
      <c r="K58" s="76"/>
      <c r="L58" s="74"/>
      <c r="M58" s="74"/>
      <c r="N58" s="74"/>
      <c r="O58" s="74"/>
      <c r="P58" s="74"/>
      <c r="Q58" s="74"/>
      <c r="R58" s="74"/>
      <c r="S58" s="74"/>
      <c r="T58" s="74"/>
      <c r="U58" s="74"/>
      <c r="V58" s="74"/>
      <c r="W58" s="74"/>
      <c r="X58" s="77"/>
      <c r="Y58" s="77"/>
      <c r="Z58" s="77"/>
      <c r="AA58" s="77"/>
      <c r="AB58" s="77"/>
      <c r="AC58" s="78"/>
      <c r="AD58" s="78"/>
      <c r="AE58" s="78"/>
      <c r="AF58" s="78"/>
      <c r="AG58" s="78"/>
      <c r="AH58" s="78"/>
      <c r="AI58" s="78"/>
      <c r="AJ58" s="78"/>
      <c r="AK58" s="78"/>
      <c r="AL58" s="78"/>
      <c r="AM58" s="78"/>
      <c r="AN58" s="78"/>
      <c r="AO58" s="78"/>
      <c r="AP58" s="78"/>
      <c r="AQ58" s="78"/>
      <c r="AR58" s="78"/>
      <c r="AS58" s="78"/>
      <c r="AT58" s="79"/>
      <c r="AU58" s="79"/>
      <c r="AV58" s="80"/>
      <c r="AW58" s="80"/>
      <c r="AX58" s="80"/>
      <c r="AY58" s="80"/>
      <c r="AZ58" s="80"/>
      <c r="BA58" s="80"/>
      <c r="BB58" s="80"/>
      <c r="BC58" s="80"/>
      <c r="BD58" s="80"/>
      <c r="BE58" s="80"/>
      <c r="BF58" s="81" t="s">
        <v>76</v>
      </c>
      <c r="BG58" s="79"/>
      <c r="BH58" s="83" t="s">
        <v>203</v>
      </c>
      <c r="BI58" s="76" t="s">
        <v>204</v>
      </c>
      <c r="BJ58" s="76"/>
      <c r="BK58" s="84"/>
    </row>
    <row r="59" customFormat="false" ht="12.75" hidden="true" customHeight="true" outlineLevel="0" collapsed="false">
      <c r="A59" s="315"/>
      <c r="B59" s="316"/>
      <c r="C59" s="316"/>
      <c r="D59" s="317" t="s">
        <v>205</v>
      </c>
      <c r="E59" s="317" t="s">
        <v>3065</v>
      </c>
      <c r="F59" s="87" t="s">
        <v>206</v>
      </c>
      <c r="G59" s="88" t="s">
        <v>3066</v>
      </c>
      <c r="H59" s="89"/>
      <c r="I59" s="90"/>
      <c r="J59" s="90"/>
      <c r="K59" s="91"/>
      <c r="L59" s="92" t="s">
        <v>2749</v>
      </c>
      <c r="M59" s="90"/>
      <c r="N59" s="90"/>
      <c r="O59" s="90"/>
      <c r="P59" s="91"/>
      <c r="Q59" s="86" t="s">
        <v>94</v>
      </c>
      <c r="R59" s="86" t="s">
        <v>83</v>
      </c>
      <c r="S59" s="86" t="s">
        <v>104</v>
      </c>
      <c r="T59" s="86" t="s">
        <v>105</v>
      </c>
      <c r="U59" s="86" t="s">
        <v>94</v>
      </c>
      <c r="V59" s="94" t="s">
        <v>3067</v>
      </c>
      <c r="W59" s="95" t="s">
        <v>3068</v>
      </c>
      <c r="X59" s="96"/>
      <c r="Y59" s="96"/>
      <c r="Z59" s="96"/>
      <c r="AA59" s="96" t="s">
        <v>205</v>
      </c>
      <c r="AB59" s="96" t="s">
        <v>203</v>
      </c>
      <c r="AC59" s="95" t="s">
        <v>2777</v>
      </c>
      <c r="AD59" s="95" t="s">
        <v>3037</v>
      </c>
      <c r="AE59" s="95" t="s">
        <v>2743</v>
      </c>
      <c r="AF59" s="95" t="n">
        <v>0</v>
      </c>
      <c r="AG59" s="95" t="str">
        <f aca="false">IF(OR($AT59="",$AT59=$F59),$U59,IF($AT59=$G59,SUBSTITUTE(SUBSTITUTE($AT59,"GPIO3_","GPIO_"),".0",""),IF($AT59=$H59,$Q59,IF($AT59=$I59,$R59,IF($AT59=$J59,$S59,IF($AT59=$K59,$T59,"INVALID"))))))</f>
        <v>RSVD0</v>
      </c>
      <c r="AH59" s="97"/>
      <c r="AI59" s="98" t="str">
        <f aca="false">IF(AND(OR($AV59="Int PU",$AV59="Int PD"),OR(AND($BC59&lt;&gt;"",$BC59&lt;&gt;"0"),AND($BD59&lt;&gt;"",$BD59&lt;&gt;"0"))),"INVALID",IF(OR($AT59=$F59,$AV59="Int PD"),"PULL_DOWN",IF(OR($AV59="Int PU",AND($AH59="YES",OR($BC59="",$BC59="0"),OR($BD59="",$BD59="0"),OR($AU59="Input",$AU59="Bidirectional"))),"PULL_UP","NORMAL")))</f>
        <v>PULL_DOWN</v>
      </c>
      <c r="AJ59" s="98" t="str">
        <f aca="false">IF($AU59="Input", "TRISTATE", IF($AV59="Z","TRISTATE",IF($AT59=$F59,"TRISTATE","NORMAL")))</f>
        <v>TRISTATE</v>
      </c>
      <c r="AK59" s="98" t="str">
        <f aca="false">IF(OR($AT59=$F59,$AU59="Output"),"DISABLE","ENABLE")</f>
        <v>DISABLE</v>
      </c>
      <c r="AL59" s="112" t="str">
        <f aca="false">IF($AT59&lt;&gt;$G59,"N/A",IF($AV59="Drive 1", "1", IF($AV59="Drive 0", "0", "")))</f>
        <v>N/A</v>
      </c>
      <c r="AM59" s="406" t="b">
        <f aca="false">TRUE()</f>
        <v>1</v>
      </c>
      <c r="AN59" s="99" t="b">
        <f aca="false">TRUE()</f>
        <v>1</v>
      </c>
      <c r="AO59" s="406" t="b">
        <f aca="false">TRUE()</f>
        <v>1</v>
      </c>
      <c r="AP59" s="406" t="b">
        <f aca="false">TRUE()</f>
        <v>1</v>
      </c>
      <c r="AQ59" s="406" t="b">
        <f aca="false">TRUE()</f>
        <v>1</v>
      </c>
      <c r="AR59" s="406" t="b">
        <f aca="false">TRUE()</f>
        <v>1</v>
      </c>
      <c r="AS59" s="100" t="str">
        <f aca="false">IF(AND($AM59:$AR59), "VALID", "INVALID")</f>
        <v>VALID</v>
      </c>
      <c r="AT59" s="101" t="s">
        <v>206</v>
      </c>
      <c r="AU59" s="102" t="s">
        <v>79</v>
      </c>
      <c r="AV59" s="103"/>
      <c r="AW59" s="104"/>
      <c r="AX59" s="104"/>
      <c r="AY59" s="104"/>
      <c r="AZ59" s="104"/>
      <c r="BA59" s="103" t="s">
        <v>85</v>
      </c>
      <c r="BB59" s="104"/>
      <c r="BC59" s="103"/>
      <c r="BD59" s="103"/>
      <c r="BE59" s="105"/>
      <c r="BF59" s="104"/>
      <c r="BG59" s="320"/>
      <c r="BH59" s="20" t="s">
        <v>7</v>
      </c>
      <c r="BI59" s="1" t="s">
        <v>3065</v>
      </c>
      <c r="BJ59" s="1" t="s">
        <v>3069</v>
      </c>
      <c r="BK59" s="109"/>
    </row>
    <row r="60" customFormat="false" ht="12.75" hidden="true" customHeight="true" outlineLevel="0" collapsed="false">
      <c r="A60" s="315"/>
      <c r="B60" s="316"/>
      <c r="C60" s="316"/>
      <c r="D60" s="317" t="s">
        <v>207</v>
      </c>
      <c r="E60" s="317" t="s">
        <v>3070</v>
      </c>
      <c r="F60" s="87" t="s">
        <v>208</v>
      </c>
      <c r="G60" s="88" t="s">
        <v>3071</v>
      </c>
      <c r="H60" s="89"/>
      <c r="I60" s="90"/>
      <c r="J60" s="90"/>
      <c r="K60" s="91"/>
      <c r="L60" s="92" t="s">
        <v>2749</v>
      </c>
      <c r="M60" s="90"/>
      <c r="N60" s="90"/>
      <c r="O60" s="90"/>
      <c r="P60" s="91"/>
      <c r="Q60" s="86" t="s">
        <v>94</v>
      </c>
      <c r="R60" s="86" t="s">
        <v>83</v>
      </c>
      <c r="S60" s="86" t="s">
        <v>104</v>
      </c>
      <c r="T60" s="86" t="s">
        <v>105</v>
      </c>
      <c r="U60" s="86" t="s">
        <v>94</v>
      </c>
      <c r="V60" s="100" t="s">
        <v>3072</v>
      </c>
      <c r="W60" s="95" t="s">
        <v>3068</v>
      </c>
      <c r="X60" s="96"/>
      <c r="Y60" s="96"/>
      <c r="Z60" s="96"/>
      <c r="AA60" s="96" t="s">
        <v>207</v>
      </c>
      <c r="AB60" s="96" t="s">
        <v>203</v>
      </c>
      <c r="AC60" s="95" t="s">
        <v>2777</v>
      </c>
      <c r="AD60" s="95" t="s">
        <v>3037</v>
      </c>
      <c r="AE60" s="95" t="s">
        <v>2743</v>
      </c>
      <c r="AF60" s="95" t="n">
        <v>0</v>
      </c>
      <c r="AG60" s="95" t="str">
        <f aca="false">IF(OR($AT60="",$AT60=$F60),$U60,IF($AT60=$G60,SUBSTITUTE(SUBSTITUTE($AT60,"GPIO3_","GPIO_"),".0",""),IF($AT60=$H60,$Q60,IF($AT60=$I60,$R60,IF($AT60=$J60,$S60,IF($AT60=$K60,$T60,"INVALID"))))))</f>
        <v>RSVD0</v>
      </c>
      <c r="AH60" s="97"/>
      <c r="AI60" s="98" t="str">
        <f aca="false">IF(AND(OR($AV60="Int PU",$AV60="Int PD"),OR(AND($BC60&lt;&gt;"",$BC60&lt;&gt;"0"),AND($BD60&lt;&gt;"",$BD60&lt;&gt;"0"))),"INVALID",IF(OR($AT60=$F60,$AV60="Int PD"),"PULL_DOWN",IF(OR($AV60="Int PU",AND($AH60="YES",OR($BC60="",$BC60="0"),OR($BD60="",$BD60="0"),OR($AU60="Input",$AU60="Bidirectional"))),"PULL_UP","NORMAL")))</f>
        <v>PULL_DOWN</v>
      </c>
      <c r="AJ60" s="98" t="str">
        <f aca="false">IF($AU60="Input", "TRISTATE", IF($AV60="Z","TRISTATE",IF($AT60=$F60,"TRISTATE","NORMAL")))</f>
        <v>TRISTATE</v>
      </c>
      <c r="AK60" s="98" t="str">
        <f aca="false">IF(OR($AT60=$F60,$AU60="Output"),"DISABLE","ENABLE")</f>
        <v>DISABLE</v>
      </c>
      <c r="AL60" s="112" t="str">
        <f aca="false">IF($AT60&lt;&gt;$G60,"N/A",IF($AV60="Drive 1", "1", IF($AV60="Drive 0", "0", "")))</f>
        <v>N/A</v>
      </c>
      <c r="AM60" s="406" t="b">
        <f aca="false">TRUE()</f>
        <v>1</v>
      </c>
      <c r="AN60" s="99" t="b">
        <f aca="false">TRUE()</f>
        <v>1</v>
      </c>
      <c r="AO60" s="406" t="b">
        <f aca="false">TRUE()</f>
        <v>1</v>
      </c>
      <c r="AP60" s="406" t="b">
        <f aca="false">TRUE()</f>
        <v>1</v>
      </c>
      <c r="AQ60" s="406" t="b">
        <f aca="false">TRUE()</f>
        <v>1</v>
      </c>
      <c r="AR60" s="406" t="b">
        <f aca="false">TRUE()</f>
        <v>1</v>
      </c>
      <c r="AS60" s="100" t="str">
        <f aca="false">IF(AND($AM60:$AR60), "VALID", "INVALID")</f>
        <v>VALID</v>
      </c>
      <c r="AT60" s="101" t="s">
        <v>208</v>
      </c>
      <c r="AU60" s="102" t="s">
        <v>79</v>
      </c>
      <c r="AV60" s="103"/>
      <c r="AW60" s="104"/>
      <c r="AX60" s="104"/>
      <c r="AY60" s="104"/>
      <c r="AZ60" s="104"/>
      <c r="BA60" s="103" t="s">
        <v>85</v>
      </c>
      <c r="BB60" s="104"/>
      <c r="BC60" s="103"/>
      <c r="BD60" s="103"/>
      <c r="BE60" s="105"/>
      <c r="BF60" s="104"/>
      <c r="BG60" s="320"/>
      <c r="BH60" s="20" t="s">
        <v>7</v>
      </c>
      <c r="BI60" s="1" t="s">
        <v>3070</v>
      </c>
      <c r="BJ60" s="1" t="s">
        <v>3073</v>
      </c>
      <c r="BK60" s="109"/>
    </row>
    <row r="61" customFormat="false" ht="12.75" hidden="true" customHeight="true" outlineLevel="0" collapsed="false">
      <c r="A61" s="315"/>
      <c r="B61" s="316"/>
      <c r="C61" s="316"/>
      <c r="D61" s="317" t="s">
        <v>209</v>
      </c>
      <c r="E61" s="317" t="s">
        <v>3074</v>
      </c>
      <c r="F61" s="87" t="s">
        <v>210</v>
      </c>
      <c r="G61" s="88" t="s">
        <v>3075</v>
      </c>
      <c r="H61" s="89" t="s">
        <v>209</v>
      </c>
      <c r="I61" s="90"/>
      <c r="J61" s="90"/>
      <c r="K61" s="91"/>
      <c r="L61" s="92" t="s">
        <v>2749</v>
      </c>
      <c r="M61" s="90" t="s">
        <v>81</v>
      </c>
      <c r="N61" s="90"/>
      <c r="O61" s="90"/>
      <c r="P61" s="91"/>
      <c r="Q61" s="86" t="s">
        <v>132</v>
      </c>
      <c r="R61" s="86" t="s">
        <v>83</v>
      </c>
      <c r="S61" s="86" t="s">
        <v>104</v>
      </c>
      <c r="T61" s="86" t="s">
        <v>105</v>
      </c>
      <c r="U61" s="86" t="s">
        <v>83</v>
      </c>
      <c r="V61" s="100" t="s">
        <v>3076</v>
      </c>
      <c r="W61" s="95" t="s">
        <v>3068</v>
      </c>
      <c r="X61" s="96"/>
      <c r="Y61" s="96"/>
      <c r="Z61" s="96"/>
      <c r="AA61" s="96" t="s">
        <v>209</v>
      </c>
      <c r="AB61" s="96" t="s">
        <v>203</v>
      </c>
      <c r="AC61" s="95" t="s">
        <v>2741</v>
      </c>
      <c r="AD61" s="95" t="s">
        <v>3077</v>
      </c>
      <c r="AE61" s="95" t="s">
        <v>2743</v>
      </c>
      <c r="AF61" s="95" t="s">
        <v>2735</v>
      </c>
      <c r="AG61" s="95" t="str">
        <f aca="false">IF(OR($AT61="",$AT61=$F61),$U61,IF($AT61=$G61,SUBSTITUTE(SUBSTITUTE($AT61,"GPIO3_","GPIO_"),".0",""),IF($AT61=$H61,$Q61,IF($AT61=$I61,$R61,IF($AT61=$J61,$S61,IF($AT61=$K61,$T61,"INVALID"))))))</f>
        <v>RSVD1</v>
      </c>
      <c r="AH61" s="97"/>
      <c r="AI61" s="98" t="str">
        <f aca="false">IF(AND(OR($AV61="Int PU",$AV61="Int PD"),OR(AND($BC61&lt;&gt;"",$BC61&lt;&gt;"0"),AND($BD61&lt;&gt;"",$BD61&lt;&gt;"0"))),"INVALID",IF(OR($AT61=$F61,$AV61="Int PD"),"PULL_DOWN",IF(OR($AV61="Int PU",AND($AH61="YES",OR($BC61="",$BC61="0"),OR($BD61="",$BD61="0"),OR($AU61="Input",$AU61="Bidirectional"))),"PULL_UP","NORMAL")))</f>
        <v>PULL_DOWN</v>
      </c>
      <c r="AJ61" s="98" t="str">
        <f aca="false">IF($AU61="Input", "TRISTATE", IF($AV61="Z","TRISTATE",IF($AT61=$F61,"TRISTATE","NORMAL")))</f>
        <v>TRISTATE</v>
      </c>
      <c r="AK61" s="98" t="str">
        <f aca="false">IF(OR($AT61=$F61,$AU61="Output"),"DISABLE","ENABLE")</f>
        <v>DISABLE</v>
      </c>
      <c r="AL61" s="112" t="str">
        <f aca="false">IF($AT61&lt;&gt;$G61,"N/A",IF($AV61="Drive 1", "1", IF($AV61="Drive 0", "0", "")))</f>
        <v>N/A</v>
      </c>
      <c r="AM61" s="406" t="b">
        <f aca="false">TRUE()</f>
        <v>1</v>
      </c>
      <c r="AN61" s="99" t="b">
        <f aca="false">TRUE()</f>
        <v>1</v>
      </c>
      <c r="AO61" s="406" t="b">
        <f aca="false">TRUE()</f>
        <v>1</v>
      </c>
      <c r="AP61" s="406" t="b">
        <f aca="false">TRUE()</f>
        <v>1</v>
      </c>
      <c r="AQ61" s="406" t="b">
        <f aca="false">TRUE()</f>
        <v>1</v>
      </c>
      <c r="AR61" s="406" t="b">
        <f aca="false">TRUE()</f>
        <v>1</v>
      </c>
      <c r="AS61" s="100" t="str">
        <f aca="false">IF(AND($AM61:$AR61), "VALID", "INVALID")</f>
        <v>VALID</v>
      </c>
      <c r="AT61" s="101" t="s">
        <v>210</v>
      </c>
      <c r="AU61" s="102" t="s">
        <v>79</v>
      </c>
      <c r="AV61" s="103"/>
      <c r="AW61" s="104"/>
      <c r="AX61" s="104"/>
      <c r="AY61" s="104"/>
      <c r="AZ61" s="110" t="s">
        <v>85</v>
      </c>
      <c r="BA61" s="103" t="s">
        <v>85</v>
      </c>
      <c r="BB61" s="104"/>
      <c r="BC61" s="103"/>
      <c r="BD61" s="103"/>
      <c r="BE61" s="105"/>
      <c r="BF61" s="104"/>
      <c r="BG61" s="320"/>
      <c r="BH61" s="20" t="s">
        <v>7</v>
      </c>
      <c r="BI61" s="1" t="s">
        <v>3074</v>
      </c>
      <c r="BJ61" s="1" t="s">
        <v>3078</v>
      </c>
      <c r="BK61" s="109"/>
    </row>
    <row r="62" customFormat="false" ht="12.75" hidden="false" customHeight="true" outlineLevel="0" collapsed="false">
      <c r="A62" s="323" t="n">
        <v>230</v>
      </c>
      <c r="B62" s="324" t="s">
        <v>3079</v>
      </c>
      <c r="C62" s="324" t="s">
        <v>3080</v>
      </c>
      <c r="D62" s="86" t="s">
        <v>211</v>
      </c>
      <c r="E62" s="86" t="s">
        <v>3081</v>
      </c>
      <c r="F62" s="87" t="s">
        <v>212</v>
      </c>
      <c r="G62" s="88" t="s">
        <v>3082</v>
      </c>
      <c r="H62" s="89" t="s">
        <v>211</v>
      </c>
      <c r="I62" s="90"/>
      <c r="J62" s="90"/>
      <c r="K62" s="91"/>
      <c r="L62" s="92" t="s">
        <v>2749</v>
      </c>
      <c r="M62" s="90" t="s">
        <v>81</v>
      </c>
      <c r="N62" s="90"/>
      <c r="O62" s="90"/>
      <c r="P62" s="91"/>
      <c r="Q62" s="86" t="s">
        <v>132</v>
      </c>
      <c r="R62" s="86" t="s">
        <v>83</v>
      </c>
      <c r="S62" s="86" t="s">
        <v>104</v>
      </c>
      <c r="T62" s="86" t="s">
        <v>105</v>
      </c>
      <c r="U62" s="86" t="s">
        <v>83</v>
      </c>
      <c r="V62" s="100" t="s">
        <v>3083</v>
      </c>
      <c r="W62" s="95" t="s">
        <v>3068</v>
      </c>
      <c r="X62" s="96"/>
      <c r="Y62" s="96"/>
      <c r="Z62" s="96"/>
      <c r="AA62" s="96" t="s">
        <v>211</v>
      </c>
      <c r="AB62" s="96" t="s">
        <v>203</v>
      </c>
      <c r="AC62" s="95" t="s">
        <v>2741</v>
      </c>
      <c r="AD62" s="95" t="s">
        <v>3077</v>
      </c>
      <c r="AE62" s="95" t="s">
        <v>2743</v>
      </c>
      <c r="AF62" s="95" t="s">
        <v>2735</v>
      </c>
      <c r="AG62" s="95" t="str">
        <f aca="false">IF(OR($AT62="",$AT62=$F62),$U62,IF($AT62=$G62,SUBSTITUTE(SUBSTITUTE($AT62,"GPIO3_","GPIO_"),".0",""),IF($AT62=$H62,$Q62,IF($AT62=$I62,$R62,IF($AT62=$J62,$S62,IF($AT62=$K62,$T62,"INVALID"))))))</f>
        <v>GP</v>
      </c>
      <c r="AH62" s="97"/>
      <c r="AI62" s="98" t="str">
        <f aca="false">IF(AND(OR($AV62="Int PU",$AV62="Int PD"),OR(AND($BC62&lt;&gt;"",$BC62&lt;&gt;"0"),AND($BD62&lt;&gt;"",$BD62&lt;&gt;"0"))),"INVALID",IF(OR($AT62=$F62,$AV62="Int PD"),"PULL_DOWN",IF(OR($AV62="Int PU",AND($AH62="YES",OR($BC62="",$BC62="0"),OR($BD62="",$BD62="0"),OR($AU62="Input",$AU62="Bidirectional"))),"PULL_UP","NORMAL")))</f>
        <v>NORMAL</v>
      </c>
      <c r="AJ62" s="98" t="str">
        <f aca="false">IF($AU62="Input", "TRISTATE", IF($AV62="Z","TRISTATE",IF($AT62=$F62,"TRISTATE","NORMAL")))</f>
        <v>NORMAL</v>
      </c>
      <c r="AK62" s="98" t="str">
        <f aca="false">IF(OR($AT62=$F62,$AU62="Output"),"DISABLE","ENABLE")</f>
        <v>DISABLE</v>
      </c>
      <c r="AL62" s="112" t="str">
        <f aca="false">IF($AT62&lt;&gt;$G62,"N/A",IF($AV62="Drive 1", "1", IF($AV62="Drive 0", "0", "")))</f>
        <v>N/A</v>
      </c>
      <c r="AM62" s="407" t="b">
        <f aca="false">TRUE()</f>
        <v>1</v>
      </c>
      <c r="AN62" s="407" t="b">
        <f aca="false">TRUE()</f>
        <v>1</v>
      </c>
      <c r="AO62" s="407" t="b">
        <f aca="false">TRUE()</f>
        <v>1</v>
      </c>
      <c r="AP62" s="406" t="b">
        <f aca="false">TRUE()</f>
        <v>1</v>
      </c>
      <c r="AQ62" s="407" t="b">
        <f aca="false">TRUE()</f>
        <v>1</v>
      </c>
      <c r="AR62" s="407" t="b">
        <f aca="false">TRUE()</f>
        <v>1</v>
      </c>
      <c r="AS62" s="100" t="str">
        <f aca="false">IF(AND($AM62:$AR62), "VALID", "INVALID")</f>
        <v>VALID</v>
      </c>
      <c r="AT62" s="101" t="s">
        <v>211</v>
      </c>
      <c r="AU62" s="102" t="s">
        <v>2744</v>
      </c>
      <c r="AV62" s="103" t="s">
        <v>2843</v>
      </c>
      <c r="AW62" s="104"/>
      <c r="AX62" s="104"/>
      <c r="AY62" s="104"/>
      <c r="AZ62" s="110" t="s">
        <v>85</v>
      </c>
      <c r="BA62" s="103" t="s">
        <v>85</v>
      </c>
      <c r="BB62" s="104"/>
      <c r="BC62" s="103"/>
      <c r="BD62" s="103"/>
      <c r="BE62" s="105"/>
      <c r="BF62" s="104"/>
      <c r="BG62" s="320" t="s">
        <v>3084</v>
      </c>
      <c r="BH62" s="322" t="s">
        <v>3085</v>
      </c>
      <c r="BI62" s="1" t="s">
        <v>3081</v>
      </c>
      <c r="BJ62" s="1" t="s">
        <v>3086</v>
      </c>
      <c r="BK62" s="109"/>
    </row>
    <row r="63" customFormat="false" ht="12.75" hidden="false" customHeight="true" outlineLevel="0" collapsed="false">
      <c r="A63" s="323" t="n">
        <v>99</v>
      </c>
      <c r="B63" s="324" t="s">
        <v>3087</v>
      </c>
      <c r="C63" s="324" t="s">
        <v>3087</v>
      </c>
      <c r="D63" s="86" t="s">
        <v>213</v>
      </c>
      <c r="E63" s="86" t="s">
        <v>3088</v>
      </c>
      <c r="F63" s="87" t="s">
        <v>215</v>
      </c>
      <c r="G63" s="88" t="s">
        <v>3089</v>
      </c>
      <c r="H63" s="89" t="s">
        <v>3090</v>
      </c>
      <c r="I63" s="90"/>
      <c r="J63" s="90"/>
      <c r="K63" s="91"/>
      <c r="L63" s="92" t="s">
        <v>2749</v>
      </c>
      <c r="M63" s="90" t="s">
        <v>81</v>
      </c>
      <c r="N63" s="90"/>
      <c r="O63" s="90"/>
      <c r="P63" s="91"/>
      <c r="Q63" s="86" t="s">
        <v>214</v>
      </c>
      <c r="R63" s="86" t="s">
        <v>83</v>
      </c>
      <c r="S63" s="86" t="s">
        <v>104</v>
      </c>
      <c r="T63" s="86" t="s">
        <v>105</v>
      </c>
      <c r="U63" s="86" t="s">
        <v>83</v>
      </c>
      <c r="V63" s="100" t="s">
        <v>3091</v>
      </c>
      <c r="W63" s="95" t="s">
        <v>3068</v>
      </c>
      <c r="X63" s="96"/>
      <c r="Y63" s="96" t="s">
        <v>3092</v>
      </c>
      <c r="Z63" s="96"/>
      <c r="AA63" s="96" t="s">
        <v>3093</v>
      </c>
      <c r="AB63" s="96" t="s">
        <v>203</v>
      </c>
      <c r="AC63" s="95" t="s">
        <v>2741</v>
      </c>
      <c r="AD63" s="95" t="s">
        <v>3077</v>
      </c>
      <c r="AE63" s="95" t="s">
        <v>2743</v>
      </c>
      <c r="AF63" s="95" t="s">
        <v>2760</v>
      </c>
      <c r="AG63" s="95" t="str">
        <f aca="false">IF(OR($AT63="",$AT63=$F63),$U63,IF($AT63=$G63,SUBSTITUTE(SUBSTITUTE($AT63,"GPIO3_","GPIO_"),".0",""),IF($AT63=$H63,$Q63,IF($AT63=$I63,$R63,IF($AT63=$J63,$S63,IF($AT63=$K63,$T63,"INVALID"))))))</f>
        <v>UARTB</v>
      </c>
      <c r="AH63" s="97"/>
      <c r="AI63" s="98" t="str">
        <f aca="false">IF(AND(OR($AV63="Int PU",$AV63="Int PD"),OR(AND($BC63&lt;&gt;"",$BC63&lt;&gt;"0"),AND($BD63&lt;&gt;"",$BD63&lt;&gt;"0"))),"INVALID",IF(OR($AT63=$F63,$AV63="Int PD"),"PULL_DOWN",IF(OR($AV63="Int PU",AND($AH63="YES",OR($BC63="",$BC63="0"),OR($BD63="",$BD63="0"),OR($AU63="Input",$AU63="Bidirectional"))),"PULL_UP","NORMAL")))</f>
        <v>NORMAL</v>
      </c>
      <c r="AJ63" s="98" t="str">
        <f aca="false">IF($AU63="Input", "TRISTATE", IF($AV63="Z","TRISTATE",IF($AT63=$F63,"TRISTATE","NORMAL")))</f>
        <v>NORMAL</v>
      </c>
      <c r="AK63" s="98" t="str">
        <f aca="false">IF(OR($AT63=$F63,$AU63="Output"),"DISABLE","ENABLE")</f>
        <v>DISABLE</v>
      </c>
      <c r="AL63" s="112" t="str">
        <f aca="false">IF($AT63&lt;&gt;$G63,"N/A",IF($AV63="Drive 1", "1", IF($AV63="Drive 0", "0", "")))</f>
        <v>N/A</v>
      </c>
      <c r="AM63" s="407" t="b">
        <f aca="false">TRUE()</f>
        <v>1</v>
      </c>
      <c r="AN63" s="407" t="b">
        <f aca="false">TRUE()</f>
        <v>1</v>
      </c>
      <c r="AO63" s="407" t="b">
        <f aca="false">TRUE()</f>
        <v>1</v>
      </c>
      <c r="AP63" s="406" t="b">
        <f aca="false">TRUE()</f>
        <v>1</v>
      </c>
      <c r="AQ63" s="407" t="b">
        <f aca="false">TRUE()</f>
        <v>1</v>
      </c>
      <c r="AR63" s="407" t="b">
        <f aca="false">TRUE()</f>
        <v>1</v>
      </c>
      <c r="AS63" s="100" t="str">
        <f aca="false">IF(AND($AM63:$AR63), "VALID", "INVALID")</f>
        <v>VALID</v>
      </c>
      <c r="AT63" s="101" t="s">
        <v>3090</v>
      </c>
      <c r="AU63" s="102" t="s">
        <v>2744</v>
      </c>
      <c r="AV63" s="103"/>
      <c r="AW63" s="104"/>
      <c r="AX63" s="104"/>
      <c r="AY63" s="104"/>
      <c r="AZ63" s="110" t="s">
        <v>85</v>
      </c>
      <c r="BA63" s="103" t="s">
        <v>85</v>
      </c>
      <c r="BB63" s="104"/>
      <c r="BC63" s="103"/>
      <c r="BD63" s="103"/>
      <c r="BE63" s="105"/>
      <c r="BF63" s="104"/>
      <c r="BG63" s="318" t="s">
        <v>3094</v>
      </c>
      <c r="BH63" s="321" t="s">
        <v>3095</v>
      </c>
      <c r="BI63" s="1" t="s">
        <v>3088</v>
      </c>
      <c r="BJ63" s="1" t="s">
        <v>3096</v>
      </c>
      <c r="BK63" s="109"/>
    </row>
    <row r="64" customFormat="false" ht="12.75" hidden="false" customHeight="true" outlineLevel="0" collapsed="false">
      <c r="A64" s="323" t="n">
        <v>101</v>
      </c>
      <c r="B64" s="324" t="s">
        <v>3097</v>
      </c>
      <c r="C64" s="324" t="s">
        <v>3097</v>
      </c>
      <c r="D64" s="86" t="s">
        <v>216</v>
      </c>
      <c r="E64" s="86" t="s">
        <v>3098</v>
      </c>
      <c r="F64" s="87" t="s">
        <v>217</v>
      </c>
      <c r="G64" s="88" t="s">
        <v>3099</v>
      </c>
      <c r="H64" s="89" t="s">
        <v>3100</v>
      </c>
      <c r="I64" s="90"/>
      <c r="J64" s="90"/>
      <c r="K64" s="91"/>
      <c r="L64" s="92" t="s">
        <v>2749</v>
      </c>
      <c r="M64" s="90" t="s">
        <v>2729</v>
      </c>
      <c r="N64" s="90"/>
      <c r="O64" s="90"/>
      <c r="P64" s="91"/>
      <c r="Q64" s="86" t="s">
        <v>214</v>
      </c>
      <c r="R64" s="86" t="s">
        <v>83</v>
      </c>
      <c r="S64" s="86" t="s">
        <v>104</v>
      </c>
      <c r="T64" s="86" t="s">
        <v>105</v>
      </c>
      <c r="U64" s="86" t="s">
        <v>83</v>
      </c>
      <c r="V64" s="100" t="s">
        <v>3101</v>
      </c>
      <c r="W64" s="95" t="s">
        <v>3068</v>
      </c>
      <c r="X64" s="96"/>
      <c r="Y64" s="96"/>
      <c r="Z64" s="96"/>
      <c r="AA64" s="96" t="s">
        <v>3093</v>
      </c>
      <c r="AB64" s="96" t="s">
        <v>203</v>
      </c>
      <c r="AC64" s="95" t="s">
        <v>2741</v>
      </c>
      <c r="AD64" s="95" t="s">
        <v>3077</v>
      </c>
      <c r="AE64" s="95" t="s">
        <v>2743</v>
      </c>
      <c r="AF64" s="95" t="s">
        <v>2760</v>
      </c>
      <c r="AG64" s="95" t="str">
        <f aca="false">IF(OR($AT64="",$AT64=$F64),$U64,IF($AT64=$G64,SUBSTITUTE(SUBSTITUTE($AT64,"GPIO3_","GPIO_"),".0",""),IF($AT64=$H64,$Q64,IF($AT64=$I64,$R64,IF($AT64=$J64,$S64,IF($AT64=$K64,$T64,"INVALID"))))))</f>
        <v>UARTB</v>
      </c>
      <c r="AH64" s="97"/>
      <c r="AI64" s="98" t="str">
        <f aca="false">IF(AND(OR($AV64="Int PU",$AV64="Int PD"),OR(AND($BC64&lt;&gt;"",$BC64&lt;&gt;"0"),AND($BD64&lt;&gt;"",$BD64&lt;&gt;"0"))),"INVALID",IF(OR($AT64=$F64,$AV64="Int PD"),"PULL_DOWN",IF(OR($AV64="Int PU",AND($AH64="YES",OR($BC64="",$BC64="0"),OR($BD64="",$BD64="0"),OR($AU64="Input",$AU64="Bidirectional"))),"PULL_UP","NORMAL")))</f>
        <v>NORMAL</v>
      </c>
      <c r="AJ64" s="98" t="str">
        <f aca="false">IF($AU64="Input", "TRISTATE", IF($AV64="Z","TRISTATE",IF($AT64=$F64,"TRISTATE","NORMAL")))</f>
        <v>TRISTATE</v>
      </c>
      <c r="AK64" s="98" t="str">
        <f aca="false">IF(OR($AT64=$F64,$AU64="Output"),"DISABLE","ENABLE")</f>
        <v>ENABLE</v>
      </c>
      <c r="AL64" s="112" t="str">
        <f aca="false">IF($AT64&lt;&gt;$G64,"N/A",IF($AV64="Drive 1", "1", IF($AV64="Drive 0", "0", "")))</f>
        <v>N/A</v>
      </c>
      <c r="AM64" s="407" t="b">
        <f aca="false">TRUE()</f>
        <v>1</v>
      </c>
      <c r="AN64" s="407" t="b">
        <f aca="false">TRUE()</f>
        <v>1</v>
      </c>
      <c r="AO64" s="407" t="b">
        <f aca="false">TRUE()</f>
        <v>1</v>
      </c>
      <c r="AP64" s="406" t="b">
        <f aca="false">TRUE()</f>
        <v>1</v>
      </c>
      <c r="AQ64" s="407" t="b">
        <f aca="false">TRUE()</f>
        <v>1</v>
      </c>
      <c r="AR64" s="407" t="b">
        <f aca="false">TRUE()</f>
        <v>1</v>
      </c>
      <c r="AS64" s="100" t="str">
        <f aca="false">IF(AND($AM64:$AR64), "VALID", "INVALID")</f>
        <v>VALID</v>
      </c>
      <c r="AT64" s="101" t="s">
        <v>3100</v>
      </c>
      <c r="AU64" s="102" t="s">
        <v>2736</v>
      </c>
      <c r="AV64" s="103"/>
      <c r="AW64" s="104"/>
      <c r="AX64" s="104"/>
      <c r="AY64" s="104"/>
      <c r="AZ64" s="110" t="s">
        <v>85</v>
      </c>
      <c r="BA64" s="103" t="s">
        <v>85</v>
      </c>
      <c r="BB64" s="104"/>
      <c r="BC64" s="103"/>
      <c r="BD64" s="103"/>
      <c r="BE64" s="105"/>
      <c r="BF64" s="104"/>
      <c r="BG64" s="318" t="s">
        <v>3102</v>
      </c>
      <c r="BH64" s="321"/>
      <c r="BI64" s="1" t="s">
        <v>3098</v>
      </c>
      <c r="BJ64" s="1" t="s">
        <v>3103</v>
      </c>
      <c r="BK64" s="109"/>
    </row>
    <row r="65" customFormat="false" ht="12.75" hidden="false" customHeight="true" outlineLevel="0" collapsed="false">
      <c r="A65" s="323" t="n">
        <v>103</v>
      </c>
      <c r="B65" s="324" t="s">
        <v>3104</v>
      </c>
      <c r="C65" s="324" t="s">
        <v>3104</v>
      </c>
      <c r="D65" s="86" t="s">
        <v>218</v>
      </c>
      <c r="E65" s="86" t="s">
        <v>3105</v>
      </c>
      <c r="F65" s="87" t="s">
        <v>219</v>
      </c>
      <c r="G65" s="88" t="s">
        <v>3106</v>
      </c>
      <c r="H65" s="89" t="s">
        <v>3107</v>
      </c>
      <c r="I65" s="90"/>
      <c r="J65" s="90"/>
      <c r="K65" s="91"/>
      <c r="L65" s="92" t="s">
        <v>2749</v>
      </c>
      <c r="M65" s="90" t="s">
        <v>81</v>
      </c>
      <c r="N65" s="90"/>
      <c r="O65" s="90"/>
      <c r="P65" s="91"/>
      <c r="Q65" s="86" t="s">
        <v>214</v>
      </c>
      <c r="R65" s="86" t="s">
        <v>83</v>
      </c>
      <c r="S65" s="86" t="s">
        <v>104</v>
      </c>
      <c r="T65" s="86" t="s">
        <v>105</v>
      </c>
      <c r="U65" s="86" t="s">
        <v>83</v>
      </c>
      <c r="V65" s="100" t="s">
        <v>3108</v>
      </c>
      <c r="W65" s="95" t="s">
        <v>3068</v>
      </c>
      <c r="X65" s="96"/>
      <c r="Y65" s="96" t="s">
        <v>3109</v>
      </c>
      <c r="Z65" s="96"/>
      <c r="AA65" s="96" t="s">
        <v>3093</v>
      </c>
      <c r="AB65" s="96" t="s">
        <v>203</v>
      </c>
      <c r="AC65" s="95" t="s">
        <v>2777</v>
      </c>
      <c r="AD65" s="95" t="s">
        <v>3037</v>
      </c>
      <c r="AE65" s="95" t="s">
        <v>2743</v>
      </c>
      <c r="AF65" s="95" t="s">
        <v>2760</v>
      </c>
      <c r="AG65" s="95" t="str">
        <f aca="false">IF(OR($AT65="",$AT65=$F65),$U65,IF($AT65=$G65,SUBSTITUTE(SUBSTITUTE($AT65,"GPIO3_","GPIO_"),".0",""),IF($AT65=$H65,$Q65,IF($AT65=$I65,$R65,IF($AT65=$J65,$S65,IF($AT65=$K65,$T65,"INVALID"))))))</f>
        <v>UARTB</v>
      </c>
      <c r="AH65" s="97"/>
      <c r="AI65" s="98" t="str">
        <f aca="false">IF(AND(OR($AV65="Int PU",$AV65="Int PD"),OR(AND($BC65&lt;&gt;"",$BC65&lt;&gt;"0"),AND($BD65&lt;&gt;"",$BD65&lt;&gt;"0"))),"INVALID",IF(OR($AT65=$F65,$AV65="Int PD"),"PULL_DOWN",IF(OR($AV65="Int PU",AND($AH65="YES",OR($BC65="",$BC65="0"),OR($BD65="",$BD65="0"),OR($AU65="Input",$AU65="Bidirectional"))),"PULL_UP","NORMAL")))</f>
        <v>NORMAL</v>
      </c>
      <c r="AJ65" s="98" t="str">
        <f aca="false">IF($AU65="Input", "TRISTATE", IF($AV65="Z","TRISTATE",IF($AT65=$F65,"TRISTATE","NORMAL")))</f>
        <v>NORMAL</v>
      </c>
      <c r="AK65" s="98" t="str">
        <f aca="false">IF(OR($AT65=$F65,$AU65="Output"),"DISABLE","ENABLE")</f>
        <v>DISABLE</v>
      </c>
      <c r="AL65" s="112" t="str">
        <f aca="false">IF($AT65&lt;&gt;$G65,"N/A",IF($AV65="Drive 1", "1", IF($AV65="Drive 0", "0", "")))</f>
        <v>N/A</v>
      </c>
      <c r="AM65" s="407" t="b">
        <f aca="false">TRUE()</f>
        <v>1</v>
      </c>
      <c r="AN65" s="407" t="b">
        <f aca="false">TRUE()</f>
        <v>1</v>
      </c>
      <c r="AO65" s="407" t="b">
        <f aca="false">TRUE()</f>
        <v>1</v>
      </c>
      <c r="AP65" s="406" t="b">
        <f aca="false">TRUE()</f>
        <v>1</v>
      </c>
      <c r="AQ65" s="407" t="b">
        <f aca="false">TRUE()</f>
        <v>1</v>
      </c>
      <c r="AR65" s="406" t="b">
        <f aca="false">TRUE()</f>
        <v>1</v>
      </c>
      <c r="AS65" s="100" t="str">
        <f aca="false">IF(AND($AM65:$AR65), "VALID", "INVALID")</f>
        <v>VALID</v>
      </c>
      <c r="AT65" s="101" t="s">
        <v>3107</v>
      </c>
      <c r="AU65" s="102" t="s">
        <v>2744</v>
      </c>
      <c r="AV65" s="103"/>
      <c r="AW65" s="104"/>
      <c r="AX65" s="104"/>
      <c r="AY65" s="104"/>
      <c r="AZ65" s="104"/>
      <c r="BA65" s="103" t="s">
        <v>85</v>
      </c>
      <c r="BB65" s="104"/>
      <c r="BC65" s="103"/>
      <c r="BD65" s="103"/>
      <c r="BE65" s="105"/>
      <c r="BF65" s="104"/>
      <c r="BG65" s="318" t="s">
        <v>3110</v>
      </c>
      <c r="BH65" s="321"/>
      <c r="BI65" s="1" t="s">
        <v>3105</v>
      </c>
      <c r="BJ65" s="1" t="s">
        <v>3111</v>
      </c>
      <c r="BK65" s="109"/>
    </row>
    <row r="66" customFormat="false" ht="12.75" hidden="false" customHeight="true" outlineLevel="0" collapsed="false">
      <c r="A66" s="323" t="n">
        <v>105</v>
      </c>
      <c r="B66" s="324" t="s">
        <v>3112</v>
      </c>
      <c r="C66" s="324" t="s">
        <v>3112</v>
      </c>
      <c r="D66" s="86" t="s">
        <v>220</v>
      </c>
      <c r="E66" s="86" t="s">
        <v>3113</v>
      </c>
      <c r="F66" s="87" t="s">
        <v>221</v>
      </c>
      <c r="G66" s="88" t="s">
        <v>3114</v>
      </c>
      <c r="H66" s="89" t="s">
        <v>3115</v>
      </c>
      <c r="I66" s="90"/>
      <c r="J66" s="90"/>
      <c r="K66" s="91"/>
      <c r="L66" s="92" t="s">
        <v>2749</v>
      </c>
      <c r="M66" s="90" t="s">
        <v>2729</v>
      </c>
      <c r="N66" s="90"/>
      <c r="O66" s="90"/>
      <c r="P66" s="91"/>
      <c r="Q66" s="86" t="s">
        <v>214</v>
      </c>
      <c r="R66" s="86" t="s">
        <v>83</v>
      </c>
      <c r="S66" s="86" t="s">
        <v>104</v>
      </c>
      <c r="T66" s="86" t="s">
        <v>105</v>
      </c>
      <c r="U66" s="86" t="s">
        <v>83</v>
      </c>
      <c r="V66" s="100" t="s">
        <v>3116</v>
      </c>
      <c r="W66" s="95" t="s">
        <v>3068</v>
      </c>
      <c r="X66" s="96" t="s">
        <v>3117</v>
      </c>
      <c r="Y66" s="96"/>
      <c r="Z66" s="96"/>
      <c r="AA66" s="96" t="s">
        <v>3093</v>
      </c>
      <c r="AB66" s="96" t="s">
        <v>203</v>
      </c>
      <c r="AC66" s="95" t="s">
        <v>2777</v>
      </c>
      <c r="AD66" s="100" t="s">
        <v>3037</v>
      </c>
      <c r="AE66" s="95" t="s">
        <v>2743</v>
      </c>
      <c r="AF66" s="95" t="s">
        <v>3057</v>
      </c>
      <c r="AG66" s="95" t="str">
        <f aca="false">IF(OR($AT66="",$AT66=$F66),$U66,IF($AT66=$G66,SUBSTITUTE(SUBSTITUTE($AT66,"GPIO3_","GPIO_"),".0",""),IF($AT66=$H66,$Q66,IF($AT66=$I66,$R66,IF($AT66=$J66,$S66,IF($AT66=$K66,$T66,"INVALID"))))))</f>
        <v>UARTB</v>
      </c>
      <c r="AH66" s="97"/>
      <c r="AI66" s="98" t="str">
        <f aca="false">IF(AND(OR($AV66="Int PU",$AV66="Int PD"),OR(AND($BC66&lt;&gt;"",$BC66&lt;&gt;"0"),AND($BD66&lt;&gt;"",$BD66&lt;&gt;"0"))),"INVALID",IF(OR($AT66=$F66,$AV66="Int PD"),"PULL_DOWN",IF(OR($AV66="Int PU",AND($AH66="YES",OR($BC66="",$BC66="0"),OR($BD66="",$BD66="0"),OR($AU66="Input",$AU66="Bidirectional"))),"PULL_UP","NORMAL")))</f>
        <v>NORMAL</v>
      </c>
      <c r="AJ66" s="98" t="str">
        <f aca="false">IF($AU66="Input", "TRISTATE", IF($AV66="Z","TRISTATE",IF($AT66=$F66,"TRISTATE","NORMAL")))</f>
        <v>TRISTATE</v>
      </c>
      <c r="AK66" s="98" t="str">
        <f aca="false">IF(OR($AT66=$F66,$AU66="Output"),"DISABLE","ENABLE")</f>
        <v>ENABLE</v>
      </c>
      <c r="AL66" s="112" t="str">
        <f aca="false">IF($AT66&lt;&gt;$G66,"N/A",IF($AV66="Drive 1", "1", IF($AV66="Drive 0", "0", "")))</f>
        <v>N/A</v>
      </c>
      <c r="AM66" s="407" t="b">
        <f aca="false">TRUE()</f>
        <v>1</v>
      </c>
      <c r="AN66" s="407" t="b">
        <f aca="false">TRUE()</f>
        <v>1</v>
      </c>
      <c r="AO66" s="407" t="b">
        <f aca="false">TRUE()</f>
        <v>1</v>
      </c>
      <c r="AP66" s="407" t="b">
        <f aca="false">TRUE()</f>
        <v>1</v>
      </c>
      <c r="AQ66" s="407" t="b">
        <f aca="false">TRUE()</f>
        <v>1</v>
      </c>
      <c r="AR66" s="406" t="b">
        <f aca="false">TRUE()</f>
        <v>1</v>
      </c>
      <c r="AS66" s="100" t="str">
        <f aca="false">IF(AND($AM66:$AR66), "VALID", "INVALID")</f>
        <v>VALID</v>
      </c>
      <c r="AT66" s="101" t="s">
        <v>3115</v>
      </c>
      <c r="AU66" s="102" t="s">
        <v>2736</v>
      </c>
      <c r="AV66" s="103"/>
      <c r="AW66" s="103" t="s">
        <v>89</v>
      </c>
      <c r="AX66" s="104"/>
      <c r="AY66" s="104"/>
      <c r="AZ66" s="104"/>
      <c r="BA66" s="103" t="s">
        <v>85</v>
      </c>
      <c r="BB66" s="104"/>
      <c r="BC66" s="103"/>
      <c r="BD66" s="103"/>
      <c r="BE66" s="105"/>
      <c r="BF66" s="104"/>
      <c r="BG66" s="318" t="s">
        <v>3118</v>
      </c>
      <c r="BH66" s="321"/>
      <c r="BI66" s="1" t="s">
        <v>3113</v>
      </c>
      <c r="BJ66" s="1" t="s">
        <v>3119</v>
      </c>
      <c r="BK66" s="109"/>
    </row>
    <row r="67" customFormat="false" ht="12.75" hidden="false" customHeight="true" outlineLevel="0" collapsed="false">
      <c r="A67" s="323" t="n">
        <v>106</v>
      </c>
      <c r="B67" s="324" t="s">
        <v>248</v>
      </c>
      <c r="C67" s="324" t="s">
        <v>248</v>
      </c>
      <c r="D67" s="86" t="s">
        <v>222</v>
      </c>
      <c r="E67" s="86" t="s">
        <v>3120</v>
      </c>
      <c r="F67" s="87" t="s">
        <v>224</v>
      </c>
      <c r="G67" s="88" t="s">
        <v>3121</v>
      </c>
      <c r="H67" s="89" t="s">
        <v>222</v>
      </c>
      <c r="I67" s="90"/>
      <c r="J67" s="90"/>
      <c r="K67" s="91"/>
      <c r="L67" s="92" t="s">
        <v>2749</v>
      </c>
      <c r="M67" s="90" t="s">
        <v>2749</v>
      </c>
      <c r="N67" s="90"/>
      <c r="O67" s="90"/>
      <c r="P67" s="91"/>
      <c r="Q67" s="86" t="s">
        <v>223</v>
      </c>
      <c r="R67" s="86" t="s">
        <v>83</v>
      </c>
      <c r="S67" s="86" t="s">
        <v>104</v>
      </c>
      <c r="T67" s="86" t="s">
        <v>105</v>
      </c>
      <c r="U67" s="86" t="s">
        <v>83</v>
      </c>
      <c r="V67" s="100" t="s">
        <v>3122</v>
      </c>
      <c r="W67" s="95" t="s">
        <v>3068</v>
      </c>
      <c r="X67" s="96"/>
      <c r="Y67" s="96"/>
      <c r="Z67" s="96"/>
      <c r="AA67" s="96" t="s">
        <v>203</v>
      </c>
      <c r="AB67" s="96" t="s">
        <v>203</v>
      </c>
      <c r="AC67" s="95" t="s">
        <v>2741</v>
      </c>
      <c r="AD67" s="95" t="s">
        <v>3077</v>
      </c>
      <c r="AE67" s="95" t="s">
        <v>2743</v>
      </c>
      <c r="AF67" s="95" t="s">
        <v>2760</v>
      </c>
      <c r="AG67" s="95" t="str">
        <f aca="false">IF(OR($AT67="",$AT67=$F67),$U67,IF($AT67=$G67,SUBSTITUTE(SUBSTITUTE($AT67,"GPIO3_","GPIO_"),".0",""),IF($AT67=$H67,$Q67,IF($AT67=$I67,$R67,IF($AT67=$J67,$S67,IF($AT67=$K67,$T67,"INVALID"))))))</f>
        <v>GPIO_PY0</v>
      </c>
      <c r="AH67" s="97"/>
      <c r="AI67" s="98" t="str">
        <f aca="false">IF(AND(OR($AV67="Int PU",$AV67="Int PD"),OR(AND($BC67&lt;&gt;"",$BC67&lt;&gt;"0"),AND($BD67&lt;&gt;"",$BD67&lt;&gt;"0"))),"INVALID",IF(OR($AT67=$F67,$AV67="Int PD"),"PULL_DOWN",IF(OR($AV67="Int PU",AND($AH67="YES",OR($BC67="",$BC67="0"),OR($BD67="",$BD67="0"),OR($AU67="Input",$AU67="Bidirectional"))),"PULL_UP","NORMAL")))</f>
        <v>PULL_DOWN</v>
      </c>
      <c r="AJ67" s="98" t="str">
        <f aca="false">IF($AU67="Input", "TRISTATE", IF($AV67="Z","TRISTATE",IF($AT67=$F67,"TRISTATE","NORMAL")))</f>
        <v>TRISTATE</v>
      </c>
      <c r="AK67" s="98" t="str">
        <f aca="false">IF(OR($AT67=$F67,$AU67="Output"),"DISABLE","ENABLE")</f>
        <v>ENABLE</v>
      </c>
      <c r="AL67" s="112" t="str">
        <f aca="false">IF($AT67&lt;&gt;$G67,"N/A",IF($AV67="Drive 1", "1", IF($AV67="Drive 0", "0", "")))</f>
        <v/>
      </c>
      <c r="AM67" s="407" t="b">
        <f aca="false">TRUE()</f>
        <v>1</v>
      </c>
      <c r="AN67" s="407" t="b">
        <f aca="false">TRUE()</f>
        <v>1</v>
      </c>
      <c r="AO67" s="407" t="b">
        <f aca="false">TRUE()</f>
        <v>1</v>
      </c>
      <c r="AP67" s="406" t="b">
        <f aca="false">TRUE()</f>
        <v>1</v>
      </c>
      <c r="AQ67" s="407" t="b">
        <f aca="false">TRUE()</f>
        <v>1</v>
      </c>
      <c r="AR67" s="407" t="b">
        <f aca="false">TRUE()</f>
        <v>1</v>
      </c>
      <c r="AS67" s="100" t="str">
        <f aca="false">IF(AND($AM67:$AR67), "VALID", "INVALID")</f>
        <v>VALID</v>
      </c>
      <c r="AT67" s="101" t="s">
        <v>3121</v>
      </c>
      <c r="AU67" s="102" t="s">
        <v>2736</v>
      </c>
      <c r="AV67" s="103" t="s">
        <v>3123</v>
      </c>
      <c r="AW67" s="104"/>
      <c r="AX67" s="104"/>
      <c r="AY67" s="103" t="s">
        <v>124</v>
      </c>
      <c r="AZ67" s="110" t="s">
        <v>85</v>
      </c>
      <c r="BA67" s="103" t="s">
        <v>85</v>
      </c>
      <c r="BB67" s="104"/>
      <c r="BC67" s="103"/>
      <c r="BD67" s="103"/>
      <c r="BE67" s="105"/>
      <c r="BF67" s="104"/>
      <c r="BG67" s="320" t="s">
        <v>3124</v>
      </c>
      <c r="BH67" s="321" t="s">
        <v>3125</v>
      </c>
      <c r="BI67" s="1" t="s">
        <v>3120</v>
      </c>
      <c r="BJ67" s="1" t="s">
        <v>3126</v>
      </c>
      <c r="BK67" s="109"/>
    </row>
    <row r="68" customFormat="false" ht="12.75" hidden="false" customHeight="true" outlineLevel="0" collapsed="false">
      <c r="A68" s="323" t="n">
        <v>108</v>
      </c>
      <c r="B68" s="324" t="s">
        <v>251</v>
      </c>
      <c r="C68" s="324" t="s">
        <v>251</v>
      </c>
      <c r="D68" s="86" t="s">
        <v>225</v>
      </c>
      <c r="E68" s="86" t="s">
        <v>3127</v>
      </c>
      <c r="F68" s="87" t="s">
        <v>226</v>
      </c>
      <c r="G68" s="88" t="s">
        <v>3128</v>
      </c>
      <c r="H68" s="89" t="s">
        <v>3129</v>
      </c>
      <c r="I68" s="90"/>
      <c r="J68" s="90"/>
      <c r="K68" s="91"/>
      <c r="L68" s="92" t="s">
        <v>2749</v>
      </c>
      <c r="M68" s="90" t="s">
        <v>2749</v>
      </c>
      <c r="N68" s="90"/>
      <c r="O68" s="90"/>
      <c r="P68" s="91"/>
      <c r="Q68" s="86" t="s">
        <v>223</v>
      </c>
      <c r="R68" s="86" t="s">
        <v>83</v>
      </c>
      <c r="S68" s="86" t="s">
        <v>104</v>
      </c>
      <c r="T68" s="86" t="s">
        <v>105</v>
      </c>
      <c r="U68" s="86" t="s">
        <v>83</v>
      </c>
      <c r="V68" s="100" t="s">
        <v>3130</v>
      </c>
      <c r="W68" s="95" t="s">
        <v>3068</v>
      </c>
      <c r="X68" s="96"/>
      <c r="Y68" s="96"/>
      <c r="Z68" s="96"/>
      <c r="AA68" s="96" t="s">
        <v>203</v>
      </c>
      <c r="AB68" s="96" t="s">
        <v>203</v>
      </c>
      <c r="AC68" s="95" t="s">
        <v>2741</v>
      </c>
      <c r="AD68" s="95" t="s">
        <v>3077</v>
      </c>
      <c r="AE68" s="95" t="s">
        <v>2743</v>
      </c>
      <c r="AF68" s="95" t="s">
        <v>2760</v>
      </c>
      <c r="AG68" s="95" t="str">
        <f aca="false">IF(OR($AT68="",$AT68=$F68),$U68,IF($AT68=$G68,SUBSTITUTE(SUBSTITUTE($AT68,"GPIO3_","GPIO_"),".0",""),IF($AT68=$H68,$Q68,IF($AT68=$I68,$R68,IF($AT68=$J68,$S68,IF($AT68=$K68,$T68,"INVALID"))))))</f>
        <v>GPIO_PY1</v>
      </c>
      <c r="AH68" s="97"/>
      <c r="AI68" s="98" t="str">
        <f aca="false">IF(AND(OR($AV68="Int PU",$AV68="Int PD"),OR(AND($BC68&lt;&gt;"",$BC68&lt;&gt;"0"),AND($BD68&lt;&gt;"",$BD68&lt;&gt;"0"))),"INVALID",IF(OR($AT68=$F68,$AV68="Int PD"),"PULL_DOWN",IF(OR($AV68="Int PU",AND($AH68="YES",OR($BC68="",$BC68="0"),OR($BD68="",$BD68="0"),OR($AU68="Input",$AU68="Bidirectional"))),"PULL_UP","NORMAL")))</f>
        <v>PULL_DOWN</v>
      </c>
      <c r="AJ68" s="98" t="str">
        <f aca="false">IF($AU68="Input", "TRISTATE", IF($AV68="Z","TRISTATE",IF($AT68=$F68,"TRISTATE","NORMAL")))</f>
        <v>TRISTATE</v>
      </c>
      <c r="AK68" s="98" t="str">
        <f aca="false">IF(OR($AT68=$F68,$AU68="Output"),"DISABLE","ENABLE")</f>
        <v>ENABLE</v>
      </c>
      <c r="AL68" s="165" t="str">
        <f aca="false">IF($AT68&lt;&gt;$G68,"N/A",IF($AV68="Drive 1", "1", IF($AV68="Drive 0", "0", "")))</f>
        <v/>
      </c>
      <c r="AM68" s="407" t="b">
        <f aca="false">TRUE()</f>
        <v>1</v>
      </c>
      <c r="AN68" s="407" t="b">
        <f aca="false">TRUE()</f>
        <v>1</v>
      </c>
      <c r="AO68" s="407" t="b">
        <f aca="false">TRUE()</f>
        <v>1</v>
      </c>
      <c r="AP68" s="406" t="b">
        <f aca="false">TRUE()</f>
        <v>1</v>
      </c>
      <c r="AQ68" s="407" t="b">
        <f aca="false">TRUE()</f>
        <v>1</v>
      </c>
      <c r="AR68" s="407" t="b">
        <f aca="false">TRUE()</f>
        <v>1</v>
      </c>
      <c r="AS68" s="100" t="str">
        <f aca="false">IF(AND($AM68:$AR68), "VALID", "INVALID")</f>
        <v>VALID</v>
      </c>
      <c r="AT68" s="101" t="s">
        <v>3128</v>
      </c>
      <c r="AU68" s="102" t="s">
        <v>2736</v>
      </c>
      <c r="AV68" s="103" t="s">
        <v>3123</v>
      </c>
      <c r="AW68" s="104"/>
      <c r="AX68" s="104"/>
      <c r="AY68" s="103" t="s">
        <v>124</v>
      </c>
      <c r="AZ68" s="110" t="s">
        <v>85</v>
      </c>
      <c r="BA68" s="103" t="s">
        <v>85</v>
      </c>
      <c r="BB68" s="104"/>
      <c r="BC68" s="103"/>
      <c r="BD68" s="103"/>
      <c r="BE68" s="105"/>
      <c r="BF68" s="104"/>
      <c r="BG68" s="334" t="s">
        <v>3131</v>
      </c>
      <c r="BH68" s="321"/>
      <c r="BI68" s="1" t="s">
        <v>3127</v>
      </c>
      <c r="BJ68" s="1" t="s">
        <v>3132</v>
      </c>
      <c r="BK68" s="109"/>
    </row>
    <row r="69" customFormat="false" ht="12.75" hidden="false" customHeight="true" outlineLevel="0" collapsed="false">
      <c r="A69" s="323" t="n">
        <v>104</v>
      </c>
      <c r="B69" s="324" t="s">
        <v>253</v>
      </c>
      <c r="C69" s="324" t="s">
        <v>253</v>
      </c>
      <c r="D69" s="86" t="s">
        <v>227</v>
      </c>
      <c r="E69" s="86" t="s">
        <v>3133</v>
      </c>
      <c r="F69" s="87" t="s">
        <v>228</v>
      </c>
      <c r="G69" s="88" t="s">
        <v>3134</v>
      </c>
      <c r="H69" s="89" t="s">
        <v>3135</v>
      </c>
      <c r="I69" s="90"/>
      <c r="J69" s="90"/>
      <c r="K69" s="91"/>
      <c r="L69" s="92" t="s">
        <v>2749</v>
      </c>
      <c r="M69" s="90" t="s">
        <v>2749</v>
      </c>
      <c r="N69" s="90"/>
      <c r="O69" s="90"/>
      <c r="P69" s="91"/>
      <c r="Q69" s="86" t="s">
        <v>223</v>
      </c>
      <c r="R69" s="86" t="s">
        <v>83</v>
      </c>
      <c r="S69" s="86" t="s">
        <v>104</v>
      </c>
      <c r="T69" s="86" t="s">
        <v>105</v>
      </c>
      <c r="U69" s="86" t="s">
        <v>83</v>
      </c>
      <c r="V69" s="100" t="s">
        <v>3136</v>
      </c>
      <c r="W69" s="95" t="s">
        <v>3068</v>
      </c>
      <c r="X69" s="96"/>
      <c r="Y69" s="96"/>
      <c r="Z69" s="96"/>
      <c r="AA69" s="96" t="s">
        <v>203</v>
      </c>
      <c r="AB69" s="96" t="s">
        <v>203</v>
      </c>
      <c r="AC69" s="95" t="s">
        <v>2741</v>
      </c>
      <c r="AD69" s="95" t="s">
        <v>3077</v>
      </c>
      <c r="AE69" s="95" t="s">
        <v>2743</v>
      </c>
      <c r="AF69" s="95" t="s">
        <v>2760</v>
      </c>
      <c r="AG69" s="95" t="str">
        <f aca="false">IF(OR($AT69="",$AT69=$F69),$U69,IF($AT69=$G69,SUBSTITUTE(SUBSTITUTE($AT69,"GPIO3_","GPIO_"),".0",""),IF($AT69=$H69,$Q69,IF($AT69=$I69,$R69,IF($AT69=$J69,$S69,IF($AT69=$K69,$T69,"INVALID"))))))</f>
        <v>GPIO_PY2</v>
      </c>
      <c r="AH69" s="97"/>
      <c r="AI69" s="98" t="str">
        <f aca="false">IF(AND(OR($AV69="Int PU",$AV69="Int PD"),OR(AND($BC69&lt;&gt;"",$BC69&lt;&gt;"0"),AND($BD69&lt;&gt;"",$BD69&lt;&gt;"0"))),"INVALID",IF(OR($AT69=$F69,$AV69="Int PD"),"PULL_DOWN",IF(OR($AV69="Int PU",AND($AH69="YES",OR($BC69="",$BC69="0"),OR($BD69="",$BD69="0"),OR($AU69="Input",$AU69="Bidirectional"))),"PULL_UP","NORMAL")))</f>
        <v>PULL_DOWN</v>
      </c>
      <c r="AJ69" s="98" t="str">
        <f aca="false">IF($AU69="Input", "TRISTATE", IF($AV69="Z","TRISTATE",IF($AT69=$F69,"TRISTATE","NORMAL")))</f>
        <v>TRISTATE</v>
      </c>
      <c r="AK69" s="98" t="str">
        <f aca="false">IF(OR($AT69=$F69,$AU69="Output"),"DISABLE","ENABLE")</f>
        <v>ENABLE</v>
      </c>
      <c r="AL69" s="165" t="str">
        <f aca="false">IF($AT69&lt;&gt;$G69,"N/A",IF($AV69="Drive 1", "1", IF($AV69="Drive 0", "0", "")))</f>
        <v/>
      </c>
      <c r="AM69" s="407" t="b">
        <f aca="false">TRUE()</f>
        <v>1</v>
      </c>
      <c r="AN69" s="407" t="b">
        <f aca="false">TRUE()</f>
        <v>1</v>
      </c>
      <c r="AO69" s="407" t="b">
        <f aca="false">TRUE()</f>
        <v>1</v>
      </c>
      <c r="AP69" s="406" t="b">
        <f aca="false">TRUE()</f>
        <v>1</v>
      </c>
      <c r="AQ69" s="407" t="b">
        <f aca="false">TRUE()</f>
        <v>1</v>
      </c>
      <c r="AR69" s="407" t="b">
        <f aca="false">TRUE()</f>
        <v>1</v>
      </c>
      <c r="AS69" s="100" t="str">
        <f aca="false">IF(AND($AM69:$AR69), "VALID", "INVALID")</f>
        <v>VALID</v>
      </c>
      <c r="AT69" s="101" t="s">
        <v>3134</v>
      </c>
      <c r="AU69" s="102" t="s">
        <v>2736</v>
      </c>
      <c r="AV69" s="103" t="s">
        <v>3123</v>
      </c>
      <c r="AW69" s="104"/>
      <c r="AX69" s="104"/>
      <c r="AY69" s="103" t="s">
        <v>124</v>
      </c>
      <c r="AZ69" s="110" t="s">
        <v>85</v>
      </c>
      <c r="BA69" s="103" t="s">
        <v>85</v>
      </c>
      <c r="BB69" s="104"/>
      <c r="BC69" s="103"/>
      <c r="BD69" s="103"/>
      <c r="BE69" s="105"/>
      <c r="BF69" s="104"/>
      <c r="BG69" s="320" t="s">
        <v>3137</v>
      </c>
      <c r="BH69" s="321"/>
      <c r="BI69" s="1" t="s">
        <v>3133</v>
      </c>
      <c r="BJ69" s="1" t="s">
        <v>3138</v>
      </c>
      <c r="BK69" s="109"/>
    </row>
    <row r="70" customFormat="false" ht="12.75" hidden="false" customHeight="true" outlineLevel="0" collapsed="false">
      <c r="A70" s="323" t="n">
        <v>110</v>
      </c>
      <c r="B70" s="324" t="s">
        <v>3139</v>
      </c>
      <c r="C70" s="324" t="s">
        <v>3139</v>
      </c>
      <c r="D70" s="86" t="s">
        <v>229</v>
      </c>
      <c r="E70" s="86" t="s">
        <v>3140</v>
      </c>
      <c r="F70" s="87" t="s">
        <v>230</v>
      </c>
      <c r="G70" s="88" t="s">
        <v>3141</v>
      </c>
      <c r="H70" s="89" t="s">
        <v>229</v>
      </c>
      <c r="I70" s="90"/>
      <c r="J70" s="90"/>
      <c r="K70" s="91"/>
      <c r="L70" s="92" t="s">
        <v>2749</v>
      </c>
      <c r="M70" s="90" t="s">
        <v>2749</v>
      </c>
      <c r="N70" s="90"/>
      <c r="O70" s="90"/>
      <c r="P70" s="91"/>
      <c r="Q70" s="86" t="s">
        <v>223</v>
      </c>
      <c r="R70" s="86" t="s">
        <v>83</v>
      </c>
      <c r="S70" s="86" t="s">
        <v>104</v>
      </c>
      <c r="T70" s="86" t="s">
        <v>105</v>
      </c>
      <c r="U70" s="86" t="s">
        <v>83</v>
      </c>
      <c r="V70" s="100" t="s">
        <v>3142</v>
      </c>
      <c r="W70" s="95" t="s">
        <v>3068</v>
      </c>
      <c r="X70" s="96" t="s">
        <v>3143</v>
      </c>
      <c r="Y70" s="96"/>
      <c r="Z70" s="96"/>
      <c r="AA70" s="96" t="s">
        <v>203</v>
      </c>
      <c r="AB70" s="96" t="s">
        <v>203</v>
      </c>
      <c r="AC70" s="95" t="s">
        <v>2741</v>
      </c>
      <c r="AD70" s="95" t="s">
        <v>3077</v>
      </c>
      <c r="AE70" s="95" t="s">
        <v>2743</v>
      </c>
      <c r="AF70" s="95" t="s">
        <v>2735</v>
      </c>
      <c r="AG70" s="95" t="str">
        <f aca="false">IF(OR($AT70="",$AT70=$F70),$U70,IF($AT70=$G70,SUBSTITUTE(SUBSTITUTE($AT70,"GPIO3_","GPIO_"),".0",""),IF($AT70=$H70,$Q70,IF($AT70=$I70,$R70,IF($AT70=$J70,$S70,IF($AT70=$K70,$T70,"INVALID"))))))</f>
        <v>GPIO_PY3</v>
      </c>
      <c r="AH70" s="97"/>
      <c r="AI70" s="98" t="str">
        <f aca="false">IF(AND(OR($AV70="Int PU",$AV70="Int PD"),OR(AND($BC70&lt;&gt;"",$BC70&lt;&gt;"0"),AND($BD70&lt;&gt;"",$BD70&lt;&gt;"0"))),"INVALID",IF(OR($AT70=$F70,$AV70="Int PD"),"PULL_DOWN",IF(OR($AV70="Int PU",AND($AH70="YES",OR($BC70="",$BC70="0"),OR($BD70="",$BD70="0"),OR($AU70="Input",$AU70="Bidirectional"))),"PULL_UP","NORMAL")))</f>
        <v>PULL_DOWN</v>
      </c>
      <c r="AJ70" s="98" t="str">
        <f aca="false">IF($AU70="Input", "TRISTATE", IF($AV70="Z","TRISTATE",IF($AT70=$F70,"TRISTATE","NORMAL")))</f>
        <v>TRISTATE</v>
      </c>
      <c r="AK70" s="98" t="str">
        <f aca="false">IF(OR($AT70=$F70,$AU70="Output"),"DISABLE","ENABLE")</f>
        <v>ENABLE</v>
      </c>
      <c r="AL70" s="165" t="str">
        <f aca="false">IF($AT70&lt;&gt;$G70,"N/A",IF($AV70="Drive 1", "1", IF($AV70="Drive 0", "0", "")))</f>
        <v/>
      </c>
      <c r="AM70" s="407" t="b">
        <f aca="false">TRUE()</f>
        <v>1</v>
      </c>
      <c r="AN70" s="407" t="b">
        <f aca="false">TRUE()</f>
        <v>1</v>
      </c>
      <c r="AO70" s="407" t="b">
        <f aca="false">TRUE()</f>
        <v>1</v>
      </c>
      <c r="AP70" s="407" t="b">
        <f aca="false">TRUE()</f>
        <v>1</v>
      </c>
      <c r="AQ70" s="407" t="b">
        <f aca="false">TRUE()</f>
        <v>1</v>
      </c>
      <c r="AR70" s="407" t="b">
        <f aca="false">TRUE()</f>
        <v>1</v>
      </c>
      <c r="AS70" s="100" t="str">
        <f aca="false">IF(AND($AM70:$AR70), "VALID", "INVALID")</f>
        <v>VALID</v>
      </c>
      <c r="AT70" s="101" t="s">
        <v>3141</v>
      </c>
      <c r="AU70" s="102" t="s">
        <v>2736</v>
      </c>
      <c r="AV70" s="103" t="s">
        <v>3123</v>
      </c>
      <c r="AW70" s="103" t="s">
        <v>89</v>
      </c>
      <c r="AX70" s="104"/>
      <c r="AY70" s="103" t="s">
        <v>124</v>
      </c>
      <c r="AZ70" s="110" t="s">
        <v>85</v>
      </c>
      <c r="BA70" s="103" t="s">
        <v>85</v>
      </c>
      <c r="BB70" s="104"/>
      <c r="BC70" s="103"/>
      <c r="BD70" s="103"/>
      <c r="BE70" s="105"/>
      <c r="BF70" s="104"/>
      <c r="BG70" s="320" t="s">
        <v>3144</v>
      </c>
      <c r="BH70" s="321"/>
      <c r="BI70" s="1" t="s">
        <v>3140</v>
      </c>
      <c r="BJ70" s="1" t="s">
        <v>3145</v>
      </c>
      <c r="BK70" s="109"/>
    </row>
    <row r="71" customFormat="false" ht="12.75" hidden="false" customHeight="true" outlineLevel="0" collapsed="false">
      <c r="A71" s="323" t="n">
        <v>112</v>
      </c>
      <c r="B71" s="324" t="s">
        <v>3146</v>
      </c>
      <c r="C71" s="324" t="s">
        <v>3146</v>
      </c>
      <c r="D71" s="86" t="s">
        <v>231</v>
      </c>
      <c r="E71" s="86" t="s">
        <v>3147</v>
      </c>
      <c r="F71" s="87" t="s">
        <v>232</v>
      </c>
      <c r="G71" s="88" t="s">
        <v>3148</v>
      </c>
      <c r="H71" s="89" t="s">
        <v>231</v>
      </c>
      <c r="I71" s="90"/>
      <c r="J71" s="90"/>
      <c r="K71" s="91"/>
      <c r="L71" s="92" t="s">
        <v>2749</v>
      </c>
      <c r="M71" s="90" t="s">
        <v>2749</v>
      </c>
      <c r="N71" s="90"/>
      <c r="O71" s="90"/>
      <c r="P71" s="91"/>
      <c r="Q71" s="86" t="s">
        <v>223</v>
      </c>
      <c r="R71" s="86" t="s">
        <v>83</v>
      </c>
      <c r="S71" s="86" t="s">
        <v>104</v>
      </c>
      <c r="T71" s="86" t="s">
        <v>105</v>
      </c>
      <c r="U71" s="86" t="s">
        <v>83</v>
      </c>
      <c r="V71" s="100" t="s">
        <v>3149</v>
      </c>
      <c r="W71" s="95" t="s">
        <v>3068</v>
      </c>
      <c r="X71" s="96" t="s">
        <v>3150</v>
      </c>
      <c r="Y71" s="96"/>
      <c r="Z71" s="96"/>
      <c r="AA71" s="96" t="s">
        <v>203</v>
      </c>
      <c r="AB71" s="96" t="s">
        <v>203</v>
      </c>
      <c r="AC71" s="95" t="s">
        <v>2741</v>
      </c>
      <c r="AD71" s="95" t="s">
        <v>3077</v>
      </c>
      <c r="AE71" s="95" t="s">
        <v>2743</v>
      </c>
      <c r="AF71" s="95" t="s">
        <v>2735</v>
      </c>
      <c r="AG71" s="95" t="str">
        <f aca="false">IF(OR($AT71="",$AT71=$F71),$U71,IF($AT71=$G71,SUBSTITUTE(SUBSTITUTE($AT71,"GPIO3_","GPIO_"),".0",""),IF($AT71=$H71,$Q71,IF($AT71=$I71,$R71,IF($AT71=$J71,$S71,IF($AT71=$K71,$T71,"INVALID"))))))</f>
        <v>GPIO_PY4</v>
      </c>
      <c r="AH71" s="97"/>
      <c r="AI71" s="98" t="str">
        <f aca="false">IF(AND(OR($AV71="Int PU",$AV71="Int PD"),OR(AND($BC71&lt;&gt;"",$BC71&lt;&gt;"0"),AND($BD71&lt;&gt;"",$BD71&lt;&gt;"0"))),"INVALID",IF(OR($AT71=$F71,$AV71="Int PD"),"PULL_DOWN",IF(OR($AV71="Int PU",AND($AH71="YES",OR($BC71="",$BC71="0"),OR($BD71="",$BD71="0"),OR($AU71="Input",$AU71="Bidirectional"))),"PULL_UP","NORMAL")))</f>
        <v>PULL_DOWN</v>
      </c>
      <c r="AJ71" s="98" t="str">
        <f aca="false">IF($AU71="Input", "TRISTATE", IF($AV71="Z","TRISTATE",IF($AT71=$F71,"TRISTATE","NORMAL")))</f>
        <v>TRISTATE</v>
      </c>
      <c r="AK71" s="98" t="str">
        <f aca="false">IF(OR($AT71=$F71,$AU71="Output"),"DISABLE","ENABLE")</f>
        <v>ENABLE</v>
      </c>
      <c r="AL71" s="165" t="str">
        <f aca="false">IF($AT71&lt;&gt;$G71,"N/A",IF($AV71="Drive 1", "1", IF($AV71="Drive 0", "0", "")))</f>
        <v/>
      </c>
      <c r="AM71" s="407" t="b">
        <f aca="false">TRUE()</f>
        <v>1</v>
      </c>
      <c r="AN71" s="407" t="b">
        <f aca="false">TRUE()</f>
        <v>1</v>
      </c>
      <c r="AO71" s="407" t="b">
        <f aca="false">TRUE()</f>
        <v>1</v>
      </c>
      <c r="AP71" s="407" t="b">
        <f aca="false">TRUE()</f>
        <v>1</v>
      </c>
      <c r="AQ71" s="407" t="b">
        <f aca="false">TRUE()</f>
        <v>1</v>
      </c>
      <c r="AR71" s="407" t="b">
        <f aca="false">TRUE()</f>
        <v>1</v>
      </c>
      <c r="AS71" s="100" t="str">
        <f aca="false">IF(AND($AM71:$AR71), "VALID", "INVALID")</f>
        <v>VALID</v>
      </c>
      <c r="AT71" s="101" t="s">
        <v>3148</v>
      </c>
      <c r="AU71" s="102" t="s">
        <v>2736</v>
      </c>
      <c r="AV71" s="103" t="s">
        <v>3123</v>
      </c>
      <c r="AW71" s="103" t="s">
        <v>89</v>
      </c>
      <c r="AX71" s="104"/>
      <c r="AY71" s="103" t="s">
        <v>124</v>
      </c>
      <c r="AZ71" s="110" t="s">
        <v>85</v>
      </c>
      <c r="BA71" s="103" t="s">
        <v>85</v>
      </c>
      <c r="BB71" s="104"/>
      <c r="BC71" s="103"/>
      <c r="BD71" s="103"/>
      <c r="BE71" s="105"/>
      <c r="BF71" s="104"/>
      <c r="BG71" s="320" t="s">
        <v>7871</v>
      </c>
      <c r="BH71" s="321"/>
      <c r="BI71" s="1" t="s">
        <v>3147</v>
      </c>
      <c r="BJ71" s="1" t="s">
        <v>3152</v>
      </c>
      <c r="BK71" s="109"/>
    </row>
    <row r="72" customFormat="false" ht="12.75" hidden="true" customHeight="true" outlineLevel="0" collapsed="false">
      <c r="A72" s="315"/>
      <c r="B72" s="330"/>
      <c r="C72" s="330"/>
      <c r="D72" s="317" t="s">
        <v>233</v>
      </c>
      <c r="E72" s="317" t="s">
        <v>3153</v>
      </c>
      <c r="F72" s="87" t="s">
        <v>236</v>
      </c>
      <c r="G72" s="88" t="s">
        <v>3154</v>
      </c>
      <c r="H72" s="89" t="s">
        <v>3155</v>
      </c>
      <c r="I72" s="90"/>
      <c r="J72" s="90"/>
      <c r="K72" s="91"/>
      <c r="L72" s="92" t="s">
        <v>2749</v>
      </c>
      <c r="M72" s="90" t="s">
        <v>81</v>
      </c>
      <c r="N72" s="90"/>
      <c r="O72" s="90" t="s">
        <v>81</v>
      </c>
      <c r="P72" s="91"/>
      <c r="Q72" s="86" t="s">
        <v>234</v>
      </c>
      <c r="R72" s="86" t="s">
        <v>83</v>
      </c>
      <c r="S72" s="86" t="s">
        <v>235</v>
      </c>
      <c r="T72" s="86" t="s">
        <v>105</v>
      </c>
      <c r="U72" s="86" t="s">
        <v>83</v>
      </c>
      <c r="V72" s="131" t="s">
        <v>3156</v>
      </c>
      <c r="W72" s="132" t="s">
        <v>3068</v>
      </c>
      <c r="X72" s="96"/>
      <c r="Y72" s="96" t="s">
        <v>3157</v>
      </c>
      <c r="Z72" s="96"/>
      <c r="AA72" s="96" t="s">
        <v>3158</v>
      </c>
      <c r="AB72" s="96" t="s">
        <v>203</v>
      </c>
      <c r="AC72" s="95" t="s">
        <v>2777</v>
      </c>
      <c r="AD72" s="95" t="s">
        <v>3037</v>
      </c>
      <c r="AE72" s="95" t="s">
        <v>2743</v>
      </c>
      <c r="AF72" s="95" t="s">
        <v>2760</v>
      </c>
      <c r="AG72" s="95" t="str">
        <f aca="false">IF(OR($AT72="",$AT72=$F72),$U72,IF($AT72=$G72,SUBSTITUTE(SUBSTITUTE($AT72,"GPIO3_","GPIO_"),".0",""),IF($AT72=$H72,$Q72,IF($AT72=$I72,$R72,IF($AT72=$J72,$S72,IF($AT72=$K72,$T72,"INVALID"))))))</f>
        <v>RSVD1</v>
      </c>
      <c r="AH72" s="97"/>
      <c r="AI72" s="98" t="str">
        <f aca="false">IF(AND(OR($AV72="Int PU",$AV72="Int PD"),OR(AND($BC72&lt;&gt;"",$BC72&lt;&gt;"0"),AND($BD72&lt;&gt;"",$BD72&lt;&gt;"0"))),"INVALID",IF(OR($AT72=$F72,$AV72="Int PD"),"PULL_DOWN",IF(OR($AV72="Int PU",AND($AH72="YES",OR($BC72="",$BC72="0"),OR($BD72="",$BD72="0"),OR($AU72="Input",$AU72="Bidirectional"))),"PULL_UP","NORMAL")))</f>
        <v>PULL_DOWN</v>
      </c>
      <c r="AJ72" s="98" t="str">
        <f aca="false">IF($AU72="Input", "TRISTATE", IF($AV72="Z","TRISTATE",IF($AT72=$F72,"TRISTATE","NORMAL")))</f>
        <v>TRISTATE</v>
      </c>
      <c r="AK72" s="98" t="str">
        <f aca="false">IF(OR($AT72=$F72,$AU72="Output"),"DISABLE","ENABLE")</f>
        <v>DISABLE</v>
      </c>
      <c r="AL72" s="165" t="str">
        <f aca="false">IF($AT72&lt;&gt;$G72,"N/A",IF($AV72="Drive 1", "1", IF($AV72="Drive 0", "0", "")))</f>
        <v>N/A</v>
      </c>
      <c r="AM72" s="406" t="b">
        <f aca="false">TRUE()</f>
        <v>1</v>
      </c>
      <c r="AN72" s="406" t="b">
        <f aca="false">TRUE()</f>
        <v>1</v>
      </c>
      <c r="AO72" s="406" t="b">
        <f aca="false">TRUE()</f>
        <v>1</v>
      </c>
      <c r="AP72" s="406" t="b">
        <f aca="false">TRUE()</f>
        <v>1</v>
      </c>
      <c r="AQ72" s="406" t="b">
        <f aca="false">TRUE()</f>
        <v>1</v>
      </c>
      <c r="AR72" s="406" t="b">
        <f aca="false">TRUE()</f>
        <v>1</v>
      </c>
      <c r="AS72" s="100" t="str">
        <f aca="false">IF(AND($AM72:$AR72), "VALID", "INVALID")</f>
        <v>VALID</v>
      </c>
      <c r="AT72" s="101" t="s">
        <v>236</v>
      </c>
      <c r="AU72" s="102" t="s">
        <v>79</v>
      </c>
      <c r="AV72" s="103"/>
      <c r="AW72" s="104"/>
      <c r="AX72" s="104"/>
      <c r="AY72" s="104"/>
      <c r="AZ72" s="104"/>
      <c r="BA72" s="103" t="s">
        <v>85</v>
      </c>
      <c r="BB72" s="104"/>
      <c r="BC72" s="103"/>
      <c r="BD72" s="103"/>
      <c r="BE72" s="105"/>
      <c r="BF72" s="104"/>
      <c r="BG72" s="320" t="s">
        <v>3159</v>
      </c>
      <c r="BH72" s="321"/>
      <c r="BI72" s="1" t="s">
        <v>3153</v>
      </c>
      <c r="BJ72" s="1" t="s">
        <v>3160</v>
      </c>
      <c r="BK72" s="109"/>
    </row>
    <row r="73" customFormat="false" ht="12.75" hidden="true" customHeight="true" outlineLevel="0" collapsed="false">
      <c r="A73" s="315"/>
      <c r="B73" s="330"/>
      <c r="C73" s="330"/>
      <c r="D73" s="317" t="s">
        <v>237</v>
      </c>
      <c r="E73" s="317" t="s">
        <v>3161</v>
      </c>
      <c r="F73" s="87" t="s">
        <v>238</v>
      </c>
      <c r="G73" s="88" t="s">
        <v>3162</v>
      </c>
      <c r="H73" s="89" t="s">
        <v>3163</v>
      </c>
      <c r="I73" s="90"/>
      <c r="J73" s="90"/>
      <c r="K73" s="91"/>
      <c r="L73" s="92" t="s">
        <v>2749</v>
      </c>
      <c r="M73" s="90" t="s">
        <v>2729</v>
      </c>
      <c r="N73" s="90"/>
      <c r="O73" s="90" t="s">
        <v>2729</v>
      </c>
      <c r="P73" s="91"/>
      <c r="Q73" s="86" t="s">
        <v>234</v>
      </c>
      <c r="R73" s="86" t="s">
        <v>83</v>
      </c>
      <c r="S73" s="86" t="s">
        <v>235</v>
      </c>
      <c r="T73" s="86" t="s">
        <v>105</v>
      </c>
      <c r="U73" s="86" t="s">
        <v>83</v>
      </c>
      <c r="V73" s="100" t="s">
        <v>3164</v>
      </c>
      <c r="W73" s="95" t="s">
        <v>3068</v>
      </c>
      <c r="X73" s="96"/>
      <c r="Y73" s="96"/>
      <c r="Z73" s="96"/>
      <c r="AA73" s="96" t="s">
        <v>3158</v>
      </c>
      <c r="AB73" s="96" t="s">
        <v>203</v>
      </c>
      <c r="AC73" s="95" t="s">
        <v>2777</v>
      </c>
      <c r="AD73" s="95" t="s">
        <v>3037</v>
      </c>
      <c r="AE73" s="95" t="s">
        <v>2743</v>
      </c>
      <c r="AF73" s="95" t="s">
        <v>2760</v>
      </c>
      <c r="AG73" s="95" t="str">
        <f aca="false">IF(OR($AT73="",$AT73=$F73),$U73,IF($AT73=$G73,SUBSTITUTE(SUBSTITUTE($AT73,"GPIO3_","GPIO_"),".0",""),IF($AT73=$H73,$Q73,IF($AT73=$I73,$R73,IF($AT73=$J73,$S73,IF($AT73=$K73,$T73,"INVALID"))))))</f>
        <v>RSVD1</v>
      </c>
      <c r="AH73" s="97"/>
      <c r="AI73" s="98" t="str">
        <f aca="false">IF(AND(OR($AV73="Int PU",$AV73="Int PD"),OR(AND($BC73&lt;&gt;"",$BC73&lt;&gt;"0"),AND($BD73&lt;&gt;"",$BD73&lt;&gt;"0"))),"INVALID",IF(OR($AT73=$F73,$AV73="Int PD"),"PULL_DOWN",IF(OR($AV73="Int PU",AND($AH73="YES",OR($BC73="",$BC73="0"),OR($BD73="",$BD73="0"),OR($AU73="Input",$AU73="Bidirectional"))),"PULL_UP","NORMAL")))</f>
        <v>PULL_DOWN</v>
      </c>
      <c r="AJ73" s="98" t="str">
        <f aca="false">IF($AU73="Input", "TRISTATE", IF($AV73="Z","TRISTATE",IF($AT73=$F73,"TRISTATE","NORMAL")))</f>
        <v>TRISTATE</v>
      </c>
      <c r="AK73" s="98" t="str">
        <f aca="false">IF(OR($AT73=$F73,$AU73="Output"),"DISABLE","ENABLE")</f>
        <v>DISABLE</v>
      </c>
      <c r="AL73" s="112" t="str">
        <f aca="false">IF($AT73&lt;&gt;$G73,"N/A",IF($AV73="Drive 1", "1", IF($AV73="Drive 0", "0", "")))</f>
        <v>N/A</v>
      </c>
      <c r="AM73" s="99" t="b">
        <f aca="false">TRUE()</f>
        <v>1</v>
      </c>
      <c r="AN73" s="99" t="b">
        <f aca="false">TRUE()</f>
        <v>1</v>
      </c>
      <c r="AO73" s="99" t="b">
        <f aca="false">TRUE()</f>
        <v>1</v>
      </c>
      <c r="AP73" s="99" t="b">
        <f aca="false">TRUE()</f>
        <v>1</v>
      </c>
      <c r="AQ73" s="99" t="b">
        <f aca="false">TRUE()</f>
        <v>1</v>
      </c>
      <c r="AR73" s="99" t="b">
        <f aca="false">TRUE()</f>
        <v>1</v>
      </c>
      <c r="AS73" s="100" t="str">
        <f aca="false">IF(AND($AM73:$AR73), "VALID", "INVALID")</f>
        <v>VALID</v>
      </c>
      <c r="AT73" s="101" t="s">
        <v>238</v>
      </c>
      <c r="AU73" s="102" t="s">
        <v>79</v>
      </c>
      <c r="AV73" s="103"/>
      <c r="AW73" s="104"/>
      <c r="AX73" s="104"/>
      <c r="AY73" s="104"/>
      <c r="AZ73" s="104"/>
      <c r="BA73" s="103" t="s">
        <v>85</v>
      </c>
      <c r="BB73" s="104"/>
      <c r="BC73" s="103"/>
      <c r="BD73" s="103"/>
      <c r="BE73" s="105"/>
      <c r="BF73" s="104"/>
      <c r="BG73" s="320"/>
      <c r="BH73" s="20"/>
      <c r="BI73" s="1" t="s">
        <v>3161</v>
      </c>
      <c r="BJ73" s="1" t="s">
        <v>3165</v>
      </c>
      <c r="BK73" s="109"/>
    </row>
    <row r="74" customFormat="false" ht="12.75" hidden="true" customHeight="true" outlineLevel="0" collapsed="false">
      <c r="A74" s="315"/>
      <c r="B74" s="330"/>
      <c r="C74" s="330"/>
      <c r="D74" s="317" t="s">
        <v>239</v>
      </c>
      <c r="E74" s="317" t="s">
        <v>3166</v>
      </c>
      <c r="F74" s="87" t="s">
        <v>240</v>
      </c>
      <c r="G74" s="88" t="s">
        <v>3167</v>
      </c>
      <c r="H74" s="89" t="s">
        <v>3168</v>
      </c>
      <c r="I74" s="90"/>
      <c r="J74" s="90"/>
      <c r="K74" s="91"/>
      <c r="L74" s="92" t="s">
        <v>2749</v>
      </c>
      <c r="M74" s="90" t="s">
        <v>81</v>
      </c>
      <c r="N74" s="90" t="s">
        <v>81</v>
      </c>
      <c r="O74" s="90"/>
      <c r="P74" s="91"/>
      <c r="Q74" s="86" t="s">
        <v>234</v>
      </c>
      <c r="R74" s="86" t="s">
        <v>83</v>
      </c>
      <c r="S74" s="86" t="s">
        <v>104</v>
      </c>
      <c r="T74" s="86" t="s">
        <v>105</v>
      </c>
      <c r="U74" s="86" t="s">
        <v>83</v>
      </c>
      <c r="V74" s="100" t="s">
        <v>3169</v>
      </c>
      <c r="W74" s="95" t="s">
        <v>3068</v>
      </c>
      <c r="X74" s="96"/>
      <c r="Y74" s="96" t="s">
        <v>3170</v>
      </c>
      <c r="Z74" s="96"/>
      <c r="AA74" s="96" t="s">
        <v>3158</v>
      </c>
      <c r="AB74" s="96" t="s">
        <v>203</v>
      </c>
      <c r="AC74" s="95" t="s">
        <v>2777</v>
      </c>
      <c r="AD74" s="95" t="s">
        <v>3037</v>
      </c>
      <c r="AE74" s="95" t="s">
        <v>2743</v>
      </c>
      <c r="AF74" s="95" t="s">
        <v>2760</v>
      </c>
      <c r="AG74" s="95" t="str">
        <f aca="false">IF(OR($AT74="",$AT74=$F74),$U74,IF($AT74=$G74,SUBSTITUTE(SUBSTITUTE($AT74,"GPIO3_","GPIO_"),".0",""),IF($AT74=$H74,$Q74,IF($AT74=$I74,$R74,IF($AT74=$J74,$S74,IF($AT74=$K74,$T74,"INVALID"))))))</f>
        <v>RSVD1</v>
      </c>
      <c r="AH74" s="97"/>
      <c r="AI74" s="98" t="str">
        <f aca="false">IF(AND(OR($AV74="Int PU",$AV74="Int PD"),OR(AND($BC74&lt;&gt;"",$BC74&lt;&gt;"0"),AND($BD74&lt;&gt;"",$BD74&lt;&gt;"0"))),"INVALID",IF(OR($AT74=$F74,$AV74="Int PD"),"PULL_DOWN",IF(OR($AV74="Int PU",AND($AH74="YES",OR($BC74="",$BC74="0"),OR($BD74="",$BD74="0"),OR($AU74="Input",$AU74="Bidirectional"))),"PULL_UP","NORMAL")))</f>
        <v>PULL_DOWN</v>
      </c>
      <c r="AJ74" s="98" t="str">
        <f aca="false">IF($AU74="Input", "TRISTATE", IF($AV74="Z","TRISTATE",IF($AT74=$F74,"TRISTATE","NORMAL")))</f>
        <v>TRISTATE</v>
      </c>
      <c r="AK74" s="98" t="str">
        <f aca="false">IF(OR($AT74=$F74,$AU74="Output"),"DISABLE","ENABLE")</f>
        <v>DISABLE</v>
      </c>
      <c r="AL74" s="112" t="str">
        <f aca="false">IF($AT74&lt;&gt;$G74,"N/A",IF($AV74="Drive 1", "1", IF($AV74="Drive 0", "0", "")))</f>
        <v>N/A</v>
      </c>
      <c r="AM74" s="99" t="b">
        <f aca="false">TRUE()</f>
        <v>1</v>
      </c>
      <c r="AN74" s="99" t="b">
        <f aca="false">TRUE()</f>
        <v>1</v>
      </c>
      <c r="AO74" s="99" t="b">
        <f aca="false">TRUE()</f>
        <v>1</v>
      </c>
      <c r="AP74" s="99" t="b">
        <f aca="false">TRUE()</f>
        <v>1</v>
      </c>
      <c r="AQ74" s="99" t="b">
        <f aca="false">TRUE()</f>
        <v>1</v>
      </c>
      <c r="AR74" s="99" t="b">
        <f aca="false">TRUE()</f>
        <v>1</v>
      </c>
      <c r="AS74" s="100" t="str">
        <f aca="false">IF(AND($AM74:$AR74), "VALID", "INVALID")</f>
        <v>VALID</v>
      </c>
      <c r="AT74" s="101" t="s">
        <v>240</v>
      </c>
      <c r="AU74" s="102" t="s">
        <v>79</v>
      </c>
      <c r="AV74" s="103"/>
      <c r="AW74" s="104"/>
      <c r="AX74" s="104"/>
      <c r="AY74" s="104"/>
      <c r="AZ74" s="104"/>
      <c r="BA74" s="103" t="s">
        <v>85</v>
      </c>
      <c r="BB74" s="104"/>
      <c r="BC74" s="103"/>
      <c r="BD74" s="103"/>
      <c r="BE74" s="105"/>
      <c r="BF74" s="104"/>
      <c r="BG74" s="320" t="s">
        <v>3171</v>
      </c>
      <c r="BH74" s="20"/>
      <c r="BI74" s="1" t="s">
        <v>3166</v>
      </c>
      <c r="BJ74" s="1" t="s">
        <v>3172</v>
      </c>
      <c r="BK74" s="109"/>
    </row>
    <row r="75" customFormat="false" ht="12.75" hidden="true" customHeight="true" outlineLevel="0" collapsed="false">
      <c r="A75" s="315"/>
      <c r="B75" s="330"/>
      <c r="C75" s="330"/>
      <c r="D75" s="317" t="s">
        <v>241</v>
      </c>
      <c r="E75" s="317" t="s">
        <v>3173</v>
      </c>
      <c r="F75" s="87" t="s">
        <v>242</v>
      </c>
      <c r="G75" s="88" t="s">
        <v>3174</v>
      </c>
      <c r="H75" s="89" t="s">
        <v>3175</v>
      </c>
      <c r="I75" s="90"/>
      <c r="J75" s="90"/>
      <c r="K75" s="91"/>
      <c r="L75" s="92" t="s">
        <v>2749</v>
      </c>
      <c r="M75" s="90" t="s">
        <v>2729</v>
      </c>
      <c r="N75" s="90"/>
      <c r="O75" s="90"/>
      <c r="P75" s="91"/>
      <c r="Q75" s="86" t="s">
        <v>234</v>
      </c>
      <c r="R75" s="86" t="s">
        <v>83</v>
      </c>
      <c r="S75" s="86" t="s">
        <v>104</v>
      </c>
      <c r="T75" s="86" t="s">
        <v>105</v>
      </c>
      <c r="U75" s="86" t="s">
        <v>83</v>
      </c>
      <c r="V75" s="100" t="s">
        <v>3176</v>
      </c>
      <c r="W75" s="95" t="s">
        <v>3068</v>
      </c>
      <c r="X75" s="96" t="s">
        <v>3177</v>
      </c>
      <c r="Y75" s="96"/>
      <c r="Z75" s="96"/>
      <c r="AA75" s="96" t="s">
        <v>3158</v>
      </c>
      <c r="AB75" s="96" t="s">
        <v>203</v>
      </c>
      <c r="AC75" s="95" t="s">
        <v>2777</v>
      </c>
      <c r="AD75" s="95" t="s">
        <v>3037</v>
      </c>
      <c r="AE75" s="95" t="s">
        <v>2743</v>
      </c>
      <c r="AF75" s="95" t="s">
        <v>3057</v>
      </c>
      <c r="AG75" s="95" t="str">
        <f aca="false">IF(OR($AT75="",$AT75=$F75),$U75,IF($AT75=$G75,SUBSTITUTE(SUBSTITUTE($AT75,"GPIO3_","GPIO_"),".0",""),IF($AT75=$H75,$Q75,IF($AT75=$I75,$R75,IF($AT75=$J75,$S75,IF($AT75=$K75,$T75,"INVALID"))))))</f>
        <v>RSVD1</v>
      </c>
      <c r="AH75" s="97"/>
      <c r="AI75" s="98" t="str">
        <f aca="false">IF(AND(OR($AV75="Int PU",$AV75="Int PD"),OR(AND($BC75&lt;&gt;"",$BC75&lt;&gt;"0"),AND($BD75&lt;&gt;"",$BD75&lt;&gt;"0"))),"INVALID",IF(OR($AT75=$F75,$AV75="Int PD"),"PULL_DOWN",IF(OR($AV75="Int PU",AND($AH75="YES",OR($BC75="",$BC75="0"),OR($BD75="",$BD75="0"),OR($AU75="Input",$AU75="Bidirectional"))),"PULL_UP","NORMAL")))</f>
        <v>PULL_DOWN</v>
      </c>
      <c r="AJ75" s="98" t="str">
        <f aca="false">IF($AU75="Input", "TRISTATE", IF($AV75="Z","TRISTATE",IF($AT75=$F75,"TRISTATE","NORMAL")))</f>
        <v>TRISTATE</v>
      </c>
      <c r="AK75" s="98" t="str">
        <f aca="false">IF(OR($AT75=$F75,$AU75="Output"),"DISABLE","ENABLE")</f>
        <v>DISABLE</v>
      </c>
      <c r="AL75" s="112" t="str">
        <f aca="false">IF($AT75&lt;&gt;$G75,"N/A",IF($AV75="Drive 1", "1", IF($AV75="Drive 0", "0", "")))</f>
        <v>N/A</v>
      </c>
      <c r="AM75" s="99" t="b">
        <f aca="false">TRUE()</f>
        <v>1</v>
      </c>
      <c r="AN75" s="99" t="b">
        <f aca="false">TRUE()</f>
        <v>1</v>
      </c>
      <c r="AO75" s="99" t="b">
        <f aca="false">TRUE()</f>
        <v>1</v>
      </c>
      <c r="AP75" s="99" t="b">
        <f aca="false">TRUE()</f>
        <v>1</v>
      </c>
      <c r="AQ75" s="99" t="b">
        <f aca="false">TRUE()</f>
        <v>1</v>
      </c>
      <c r="AR75" s="99" t="b">
        <f aca="false">TRUE()</f>
        <v>1</v>
      </c>
      <c r="AS75" s="100" t="str">
        <f aca="false">IF(AND($AM75:$AR75), "VALID", "INVALID")</f>
        <v>VALID</v>
      </c>
      <c r="AT75" s="101" t="s">
        <v>242</v>
      </c>
      <c r="AU75" s="102" t="s">
        <v>79</v>
      </c>
      <c r="AV75" s="103"/>
      <c r="AW75" s="103" t="s">
        <v>89</v>
      </c>
      <c r="AX75" s="104"/>
      <c r="AY75" s="104"/>
      <c r="AZ75" s="104"/>
      <c r="BA75" s="103" t="s">
        <v>85</v>
      </c>
      <c r="BB75" s="104"/>
      <c r="BC75" s="103"/>
      <c r="BD75" s="103"/>
      <c r="BE75" s="105"/>
      <c r="BF75" s="104"/>
      <c r="BG75" s="320"/>
      <c r="BH75" s="20"/>
      <c r="BI75" s="1" t="s">
        <v>3173</v>
      </c>
      <c r="BJ75" s="1" t="s">
        <v>3178</v>
      </c>
      <c r="BK75" s="109"/>
    </row>
    <row r="76" customFormat="false" ht="12.75" hidden="false" customHeight="true" outlineLevel="0" collapsed="false">
      <c r="A76" s="323" t="n">
        <v>87</v>
      </c>
      <c r="B76" s="324" t="s">
        <v>3179</v>
      </c>
      <c r="C76" s="324" t="s">
        <v>3180</v>
      </c>
      <c r="D76" s="86" t="s">
        <v>243</v>
      </c>
      <c r="E76" s="86" t="s">
        <v>3181</v>
      </c>
      <c r="F76" s="87" t="s">
        <v>244</v>
      </c>
      <c r="G76" s="88" t="s">
        <v>3182</v>
      </c>
      <c r="H76" s="89" t="s">
        <v>243</v>
      </c>
      <c r="I76" s="90"/>
      <c r="J76" s="90"/>
      <c r="K76" s="91"/>
      <c r="L76" s="92" t="s">
        <v>2749</v>
      </c>
      <c r="M76" s="90" t="s">
        <v>2749</v>
      </c>
      <c r="N76" s="90"/>
      <c r="O76" s="90"/>
      <c r="P76" s="91"/>
      <c r="Q76" s="86" t="s">
        <v>3183</v>
      </c>
      <c r="R76" s="86" t="s">
        <v>83</v>
      </c>
      <c r="S76" s="86" t="s">
        <v>104</v>
      </c>
      <c r="T76" s="86" t="s">
        <v>105</v>
      </c>
      <c r="U76" s="86" t="s">
        <v>83</v>
      </c>
      <c r="V76" s="100" t="s">
        <v>3184</v>
      </c>
      <c r="W76" s="95" t="s">
        <v>3068</v>
      </c>
      <c r="X76" s="96" t="s">
        <v>3185</v>
      </c>
      <c r="Y76" s="96"/>
      <c r="Z76" s="96"/>
      <c r="AA76" s="96" t="s">
        <v>203</v>
      </c>
      <c r="AB76" s="96" t="s">
        <v>203</v>
      </c>
      <c r="AC76" s="95" t="s">
        <v>2741</v>
      </c>
      <c r="AD76" s="95" t="s">
        <v>3077</v>
      </c>
      <c r="AE76" s="95" t="s">
        <v>2743</v>
      </c>
      <c r="AF76" s="95" t="n">
        <v>0</v>
      </c>
      <c r="AG76" s="95" t="str">
        <f aca="false">IF(OR($AT76="",$AT76=$F76),$U76,IF($AT76=$G76,SUBSTITUTE(SUBSTITUTE($AT76,"GPIO3_","GPIO_"),".0",""),IF($AT76=$H76,$Q76,IF($AT76=$I76,$R76,IF($AT76=$J76,$S76,IF($AT76=$K76,$T76,"INVALID"))))))</f>
        <v>GPIO_PZ1</v>
      </c>
      <c r="AH76" s="97"/>
      <c r="AI76" s="98" t="str">
        <f aca="false">IF(AND(OR($AV76="Int PU",$AV76="Int PD"),OR(AND($BC76&lt;&gt;"",$BC76&lt;&gt;"0"),AND($BD76&lt;&gt;"",$BD76&lt;&gt;"0"))),"INVALID",IF(OR($AT76=$F76,$AV76="Int PD"),"PULL_DOWN",IF(OR($AV76="Int PU",AND($AH76="YES",OR($BC76="",$BC76="0"),OR($BD76="",$BD76="0"),OR($AU76="Input",$AU76="Bidirectional"))),"PULL_UP","NORMAL")))</f>
        <v>PULL_UP</v>
      </c>
      <c r="AJ76" s="98" t="str">
        <f aca="false">IF($AU76="Input", "TRISTATE", IF($AV76="Z","TRISTATE",IF($AT76=$F76,"TRISTATE","NORMAL")))</f>
        <v>TRISTATE</v>
      </c>
      <c r="AK76" s="98" t="str">
        <f aca="false">IF(OR($AT76=$F76,$AU76="Output"),"DISABLE","ENABLE")</f>
        <v>ENABLE</v>
      </c>
      <c r="AL76" s="112" t="str">
        <f aca="false">IF($AT76&lt;&gt;$G76,"N/A",IF($AV76="Drive 1", "1", IF($AV76="Drive 0", "0", "")))</f>
        <v/>
      </c>
      <c r="AM76" s="407" t="b">
        <f aca="false">TRUE()</f>
        <v>1</v>
      </c>
      <c r="AN76" s="407" t="b">
        <f aca="false">TRUE()</f>
        <v>1</v>
      </c>
      <c r="AO76" s="407" t="b">
        <f aca="false">TRUE()</f>
        <v>1</v>
      </c>
      <c r="AP76" s="407" t="b">
        <f aca="false">TRUE()</f>
        <v>1</v>
      </c>
      <c r="AQ76" s="407" t="b">
        <f aca="false">TRUE()</f>
        <v>1</v>
      </c>
      <c r="AR76" s="407" t="b">
        <f aca="false">TRUE()</f>
        <v>1</v>
      </c>
      <c r="AS76" s="100" t="str">
        <f aca="false">IF(AND($AM76:$AR76), "VALID", "INVALID")</f>
        <v>VALID</v>
      </c>
      <c r="AT76" s="101" t="s">
        <v>3182</v>
      </c>
      <c r="AU76" s="102" t="s">
        <v>2736</v>
      </c>
      <c r="AV76" s="103" t="s">
        <v>2805</v>
      </c>
      <c r="AW76" s="103" t="s">
        <v>2834</v>
      </c>
      <c r="AX76" s="104"/>
      <c r="AY76" s="104"/>
      <c r="AZ76" s="110" t="s">
        <v>85</v>
      </c>
      <c r="BA76" s="103" t="s">
        <v>85</v>
      </c>
      <c r="BB76" s="104"/>
      <c r="BC76" s="103"/>
      <c r="BD76" s="103"/>
      <c r="BE76" s="105"/>
      <c r="BF76" s="104"/>
      <c r="BG76" s="320" t="s">
        <v>3186</v>
      </c>
      <c r="BH76" s="322" t="s">
        <v>3187</v>
      </c>
      <c r="BI76" s="1" t="s">
        <v>3181</v>
      </c>
      <c r="BJ76" s="1" t="s">
        <v>3188</v>
      </c>
      <c r="BK76" s="109"/>
    </row>
    <row r="77" customFormat="false" ht="12.75" hidden="true" customHeight="true" outlineLevel="0" collapsed="false">
      <c r="A77" s="315"/>
      <c r="B77" s="330"/>
      <c r="C77" s="330"/>
      <c r="D77" s="317" t="s">
        <v>245</v>
      </c>
      <c r="E77" s="317" t="s">
        <v>3189</v>
      </c>
      <c r="F77" s="87" t="s">
        <v>247</v>
      </c>
      <c r="G77" s="88" t="s">
        <v>3190</v>
      </c>
      <c r="H77" s="89" t="s">
        <v>245</v>
      </c>
      <c r="I77" s="90"/>
      <c r="J77" s="90"/>
      <c r="K77" s="91"/>
      <c r="L77" s="92" t="s">
        <v>2749</v>
      </c>
      <c r="M77" s="90" t="s">
        <v>2749</v>
      </c>
      <c r="N77" s="90"/>
      <c r="O77" s="90"/>
      <c r="P77" s="91"/>
      <c r="Q77" s="86" t="s">
        <v>3183</v>
      </c>
      <c r="R77" s="86" t="s">
        <v>83</v>
      </c>
      <c r="S77" s="86" t="s">
        <v>104</v>
      </c>
      <c r="T77" s="86" t="s">
        <v>105</v>
      </c>
      <c r="U77" s="86" t="s">
        <v>83</v>
      </c>
      <c r="V77" s="100" t="s">
        <v>3191</v>
      </c>
      <c r="W77" s="95" t="s">
        <v>3068</v>
      </c>
      <c r="X77" s="96" t="s">
        <v>3192</v>
      </c>
      <c r="Y77" s="96"/>
      <c r="Z77" s="96"/>
      <c r="AA77" s="96" t="s">
        <v>203</v>
      </c>
      <c r="AB77" s="96" t="s">
        <v>203</v>
      </c>
      <c r="AC77" s="95" t="s">
        <v>2741</v>
      </c>
      <c r="AD77" s="95" t="s">
        <v>3077</v>
      </c>
      <c r="AE77" s="95" t="s">
        <v>2743</v>
      </c>
      <c r="AF77" s="95" t="n">
        <v>0</v>
      </c>
      <c r="AG77" s="95" t="str">
        <f aca="false">IF(OR($AT77="",$AT77=$F77),$U77,IF($AT77=$G77,SUBSTITUTE(SUBSTITUTE($AT77,"GPIO3_","GPIO_"),".0",""),IF($AT77=$H77,$Q77,IF($AT77=$I77,$R77,IF($AT77=$J77,$S77,IF($AT77=$K77,$T77,"INVALID"))))))</f>
        <v>RSVD1</v>
      </c>
      <c r="AH77" s="97"/>
      <c r="AI77" s="98" t="str">
        <f aca="false">IF(AND(OR($AV77="Int PU",$AV77="Int PD"),OR(AND($BC77&lt;&gt;"",$BC77&lt;&gt;"0"),AND($BD77&lt;&gt;"",$BD77&lt;&gt;"0"))),"INVALID",IF(OR($AT77=$F77,$AV77="Int PD"),"PULL_DOWN",IF(OR($AV77="Int PU",AND($AH77="YES",OR($BC77="",$BC77="0"),OR($BD77="",$BD77="0"),OR($AU77="Input",$AU77="Bidirectional"))),"PULL_UP","NORMAL")))</f>
        <v>PULL_DOWN</v>
      </c>
      <c r="AJ77" s="98" t="str">
        <f aca="false">IF($AU77="Input", "TRISTATE", IF($AV77="Z","TRISTATE",IF($AT77=$F77,"TRISTATE","NORMAL")))</f>
        <v>TRISTATE</v>
      </c>
      <c r="AK77" s="98" t="str">
        <f aca="false">IF(OR($AT77=$F77,$AU77="Output"),"DISABLE","ENABLE")</f>
        <v>DISABLE</v>
      </c>
      <c r="AL77" s="112" t="str">
        <f aca="false">IF($AT77&lt;&gt;$G77,"N/A",IF($AV77="Drive 1", "1", IF($AV77="Drive 0", "0", "")))</f>
        <v>N/A</v>
      </c>
      <c r="AM77" s="99" t="b">
        <f aca="false">TRUE()</f>
        <v>1</v>
      </c>
      <c r="AN77" s="99" t="b">
        <f aca="false">TRUE()</f>
        <v>1</v>
      </c>
      <c r="AO77" s="99" t="b">
        <f aca="false">TRUE()</f>
        <v>1</v>
      </c>
      <c r="AP77" s="99" t="b">
        <f aca="false">TRUE()</f>
        <v>1</v>
      </c>
      <c r="AQ77" s="99" t="b">
        <f aca="false">TRUE()</f>
        <v>1</v>
      </c>
      <c r="AR77" s="99" t="b">
        <f aca="false">TRUE()</f>
        <v>1</v>
      </c>
      <c r="AS77" s="100" t="str">
        <f aca="false">IF(AND($AM77:$AR77), "VALID", "INVALID")</f>
        <v>VALID</v>
      </c>
      <c r="AT77" s="101" t="s">
        <v>247</v>
      </c>
      <c r="AU77" s="102" t="s">
        <v>79</v>
      </c>
      <c r="AV77" s="103"/>
      <c r="AW77" s="103" t="s">
        <v>89</v>
      </c>
      <c r="AX77" s="104"/>
      <c r="AY77" s="104"/>
      <c r="AZ77" s="110" t="s">
        <v>85</v>
      </c>
      <c r="BA77" s="103" t="s">
        <v>85</v>
      </c>
      <c r="BB77" s="104"/>
      <c r="BC77" s="103"/>
      <c r="BD77" s="103"/>
      <c r="BE77" s="105"/>
      <c r="BF77" s="104"/>
      <c r="BG77" s="320"/>
      <c r="BH77" s="20"/>
      <c r="BI77" s="1" t="s">
        <v>3189</v>
      </c>
      <c r="BJ77" s="1" t="s">
        <v>3193</v>
      </c>
      <c r="BK77" s="109"/>
    </row>
    <row r="78" customFormat="false" ht="12.75" hidden="false" customHeight="true" outlineLevel="0" collapsed="false">
      <c r="A78" s="323" t="n">
        <v>91</v>
      </c>
      <c r="B78" s="324" t="s">
        <v>3194</v>
      </c>
      <c r="C78" s="324" t="s">
        <v>3194</v>
      </c>
      <c r="D78" s="86" t="s">
        <v>248</v>
      </c>
      <c r="E78" s="86" t="s">
        <v>3195</v>
      </c>
      <c r="F78" s="87" t="s">
        <v>250</v>
      </c>
      <c r="G78" s="88" t="s">
        <v>3196</v>
      </c>
      <c r="H78" s="89" t="s">
        <v>248</v>
      </c>
      <c r="I78" s="90"/>
      <c r="J78" s="90"/>
      <c r="K78" s="91"/>
      <c r="L78" s="92" t="s">
        <v>2749</v>
      </c>
      <c r="M78" s="90" t="s">
        <v>2749</v>
      </c>
      <c r="N78" s="90"/>
      <c r="O78" s="90"/>
      <c r="P78" s="91"/>
      <c r="Q78" s="86" t="s">
        <v>249</v>
      </c>
      <c r="R78" s="86" t="s">
        <v>83</v>
      </c>
      <c r="S78" s="86" t="s">
        <v>104</v>
      </c>
      <c r="T78" s="86" t="s">
        <v>105</v>
      </c>
      <c r="U78" s="134" t="s">
        <v>83</v>
      </c>
      <c r="V78" s="86" t="s">
        <v>3197</v>
      </c>
      <c r="W78" s="132" t="s">
        <v>3068</v>
      </c>
      <c r="X78" s="96"/>
      <c r="Y78" s="96"/>
      <c r="Z78" s="96"/>
      <c r="AA78" s="96" t="s">
        <v>203</v>
      </c>
      <c r="AB78" s="96" t="s">
        <v>203</v>
      </c>
      <c r="AC78" s="95" t="s">
        <v>2741</v>
      </c>
      <c r="AD78" s="95" t="s">
        <v>3077</v>
      </c>
      <c r="AE78" s="95" t="s">
        <v>2743</v>
      </c>
      <c r="AF78" s="95" t="s">
        <v>2760</v>
      </c>
      <c r="AG78" s="95" t="str">
        <f aca="false">IF(OR($AT78="",$AT78=$F78),$U78,IF($AT78=$G78,SUBSTITUTE(SUBSTITUTE($AT78,"GPIO3_","GPIO_"),".0",""),IF($AT78=$H78,$Q78,IF($AT78=$I78,$R78,IF($AT78=$J78,$S78,IF($AT78=$K78,$T78,"INVALID"))))))</f>
        <v>GPIO_PZ3</v>
      </c>
      <c r="AH78" s="97"/>
      <c r="AI78" s="98" t="str">
        <f aca="false">IF(AND(OR($AV78="Int PU",$AV78="Int PD"),OR(AND($BC78&lt;&gt;"",$BC78&lt;&gt;"0"),AND($BD78&lt;&gt;"",$BD78&lt;&gt;"0"))),"INVALID",IF(OR($AT78=$F78,$AV78="Int PD"),"PULL_DOWN",IF(OR($AV78="Int PU",AND($AH78="YES",OR($BC78="",$BC78="0"),OR($BD78="",$BD78="0"),OR($AU78="Input",$AU78="Bidirectional"))),"PULL_UP","NORMAL")))</f>
        <v>PULL_DOWN</v>
      </c>
      <c r="AJ78" s="98" t="str">
        <f aca="false">IF($AU78="Input", "TRISTATE", IF($AV78="Z","TRISTATE",IF($AT78=$F78,"TRISTATE","NORMAL")))</f>
        <v>TRISTATE</v>
      </c>
      <c r="AK78" s="98" t="str">
        <f aca="false">IF(OR($AT78=$F78,$AU78="Output"),"DISABLE","ENABLE")</f>
        <v>ENABLE</v>
      </c>
      <c r="AL78" s="112" t="str">
        <f aca="false">IF($AT78&lt;&gt;$G78,"N/A",IF($AV78="Drive 1", "1", IF($AV78="Drive 0", "0", "")))</f>
        <v/>
      </c>
      <c r="AM78" s="407" t="b">
        <f aca="false">TRUE()</f>
        <v>1</v>
      </c>
      <c r="AN78" s="407" t="b">
        <f aca="false">TRUE()</f>
        <v>1</v>
      </c>
      <c r="AO78" s="407" t="b">
        <f aca="false">TRUE()</f>
        <v>1</v>
      </c>
      <c r="AP78" s="407" t="b">
        <f aca="false">TRUE()</f>
        <v>1</v>
      </c>
      <c r="AQ78" s="407" t="b">
        <f aca="false">TRUE()</f>
        <v>1</v>
      </c>
      <c r="AR78" s="407" t="b">
        <f aca="false">TRUE()</f>
        <v>1</v>
      </c>
      <c r="AS78" s="100" t="str">
        <f aca="false">IF(AND($AM78:$AR78), "VALID", "INVALID")</f>
        <v>VALID</v>
      </c>
      <c r="AT78" s="101" t="s">
        <v>3196</v>
      </c>
      <c r="AU78" s="102" t="s">
        <v>2736</v>
      </c>
      <c r="AV78" s="103" t="s">
        <v>3123</v>
      </c>
      <c r="AW78" s="104"/>
      <c r="AX78" s="104"/>
      <c r="AY78" s="103" t="s">
        <v>124</v>
      </c>
      <c r="AZ78" s="110" t="s">
        <v>85</v>
      </c>
      <c r="BA78" s="103" t="s">
        <v>85</v>
      </c>
      <c r="BB78" s="104"/>
      <c r="BC78" s="103"/>
      <c r="BD78" s="103"/>
      <c r="BE78" s="105"/>
      <c r="BF78" s="104"/>
      <c r="BG78" s="320" t="s">
        <v>3198</v>
      </c>
      <c r="BH78" s="321" t="s">
        <v>3199</v>
      </c>
      <c r="BI78" s="1" t="s">
        <v>3195</v>
      </c>
      <c r="BJ78" s="1" t="s">
        <v>3200</v>
      </c>
      <c r="BK78" s="109"/>
    </row>
    <row r="79" customFormat="false" ht="12.75" hidden="false" customHeight="true" outlineLevel="0" collapsed="false">
      <c r="A79" s="323" t="n">
        <v>93</v>
      </c>
      <c r="B79" s="324" t="s">
        <v>3201</v>
      </c>
      <c r="C79" s="324" t="s">
        <v>3201</v>
      </c>
      <c r="D79" s="86" t="s">
        <v>251</v>
      </c>
      <c r="E79" s="86" t="s">
        <v>3202</v>
      </c>
      <c r="F79" s="87" t="s">
        <v>252</v>
      </c>
      <c r="G79" s="88" t="s">
        <v>3203</v>
      </c>
      <c r="H79" s="89" t="s">
        <v>3204</v>
      </c>
      <c r="I79" s="90"/>
      <c r="J79" s="90"/>
      <c r="K79" s="91"/>
      <c r="L79" s="92" t="s">
        <v>2749</v>
      </c>
      <c r="M79" s="90" t="s">
        <v>2749</v>
      </c>
      <c r="N79" s="90"/>
      <c r="O79" s="90"/>
      <c r="P79" s="91"/>
      <c r="Q79" s="86" t="s">
        <v>249</v>
      </c>
      <c r="R79" s="86" t="s">
        <v>83</v>
      </c>
      <c r="S79" s="86" t="s">
        <v>104</v>
      </c>
      <c r="T79" s="86" t="s">
        <v>105</v>
      </c>
      <c r="U79" s="86" t="s">
        <v>83</v>
      </c>
      <c r="V79" s="100" t="s">
        <v>3205</v>
      </c>
      <c r="W79" s="95" t="s">
        <v>3068</v>
      </c>
      <c r="X79" s="96"/>
      <c r="Y79" s="96"/>
      <c r="Z79" s="96"/>
      <c r="AA79" s="96" t="s">
        <v>203</v>
      </c>
      <c r="AB79" s="96" t="s">
        <v>203</v>
      </c>
      <c r="AC79" s="95" t="s">
        <v>2741</v>
      </c>
      <c r="AD79" s="95" t="s">
        <v>3077</v>
      </c>
      <c r="AE79" s="95" t="s">
        <v>2743</v>
      </c>
      <c r="AF79" s="95" t="s">
        <v>2760</v>
      </c>
      <c r="AG79" s="95" t="str">
        <f aca="false">IF(OR($AT79="",$AT79=$F79),$U79,IF($AT79=$G79,SUBSTITUTE(SUBSTITUTE($AT79,"GPIO3_","GPIO_"),".0",""),IF($AT79=$H79,$Q79,IF($AT79=$I79,$R79,IF($AT79=$J79,$S79,IF($AT79=$K79,$T79,"INVALID"))))))</f>
        <v>GPIO_PZ4</v>
      </c>
      <c r="AH79" s="97"/>
      <c r="AI79" s="98" t="str">
        <f aca="false">IF(AND(OR($AV79="Int PU",$AV79="Int PD"),OR(AND($BC79&lt;&gt;"",$BC79&lt;&gt;"0"),AND($BD79&lt;&gt;"",$BD79&lt;&gt;"0"))),"INVALID",IF(OR($AT79=$F79,$AV79="Int PD"),"PULL_DOWN",IF(OR($AV79="Int PU",AND($AH79="YES",OR($BC79="",$BC79="0"),OR($BD79="",$BD79="0"),OR($AU79="Input",$AU79="Bidirectional"))),"PULL_UP","NORMAL")))</f>
        <v>PULL_DOWN</v>
      </c>
      <c r="AJ79" s="98" t="str">
        <f aca="false">IF($AU79="Input", "TRISTATE", IF($AV79="Z","TRISTATE",IF($AT79=$F79,"TRISTATE","NORMAL")))</f>
        <v>TRISTATE</v>
      </c>
      <c r="AK79" s="98" t="str">
        <f aca="false">IF(OR($AT79=$F79,$AU79="Output"),"DISABLE","ENABLE")</f>
        <v>ENABLE</v>
      </c>
      <c r="AL79" s="165" t="str">
        <f aca="false">IF($AT79&lt;&gt;$G79,"N/A",IF($AV79="Drive 1", "1", IF($AV79="Drive 0", "0", "")))</f>
        <v/>
      </c>
      <c r="AM79" s="407" t="b">
        <f aca="false">TRUE()</f>
        <v>1</v>
      </c>
      <c r="AN79" s="407" t="b">
        <f aca="false">TRUE()</f>
        <v>1</v>
      </c>
      <c r="AO79" s="407" t="b">
        <f aca="false">TRUE()</f>
        <v>1</v>
      </c>
      <c r="AP79" s="407" t="b">
        <f aca="false">TRUE()</f>
        <v>1</v>
      </c>
      <c r="AQ79" s="407" t="b">
        <f aca="false">TRUE()</f>
        <v>1</v>
      </c>
      <c r="AR79" s="407" t="b">
        <f aca="false">TRUE()</f>
        <v>1</v>
      </c>
      <c r="AS79" s="100" t="str">
        <f aca="false">IF(AND($AM79:$AR79), "VALID", "INVALID")</f>
        <v>VALID</v>
      </c>
      <c r="AT79" s="101" t="s">
        <v>3203</v>
      </c>
      <c r="AU79" s="102" t="s">
        <v>2736</v>
      </c>
      <c r="AV79" s="103" t="s">
        <v>3123</v>
      </c>
      <c r="AW79" s="104"/>
      <c r="AX79" s="104"/>
      <c r="AY79" s="103" t="s">
        <v>124</v>
      </c>
      <c r="AZ79" s="110" t="s">
        <v>85</v>
      </c>
      <c r="BA79" s="103" t="s">
        <v>85</v>
      </c>
      <c r="BB79" s="104"/>
      <c r="BC79" s="103"/>
      <c r="BD79" s="103"/>
      <c r="BE79" s="105"/>
      <c r="BF79" s="104"/>
      <c r="BG79" s="320" t="s">
        <v>3206</v>
      </c>
      <c r="BH79" s="321"/>
      <c r="BI79" s="1" t="s">
        <v>3202</v>
      </c>
      <c r="BJ79" s="1" t="s">
        <v>3207</v>
      </c>
      <c r="BK79" s="109"/>
    </row>
    <row r="80" customFormat="false" ht="12.75" hidden="false" customHeight="true" outlineLevel="0" collapsed="false">
      <c r="A80" s="323" t="n">
        <v>89</v>
      </c>
      <c r="B80" s="324" t="s">
        <v>3208</v>
      </c>
      <c r="C80" s="324" t="s">
        <v>3208</v>
      </c>
      <c r="D80" s="86" t="s">
        <v>253</v>
      </c>
      <c r="E80" s="86" t="s">
        <v>3209</v>
      </c>
      <c r="F80" s="87" t="s">
        <v>254</v>
      </c>
      <c r="G80" s="88" t="s">
        <v>3210</v>
      </c>
      <c r="H80" s="89" t="s">
        <v>3211</v>
      </c>
      <c r="I80" s="90"/>
      <c r="J80" s="90"/>
      <c r="K80" s="91"/>
      <c r="L80" s="92" t="s">
        <v>2749</v>
      </c>
      <c r="M80" s="90" t="s">
        <v>2749</v>
      </c>
      <c r="N80" s="90"/>
      <c r="O80" s="90"/>
      <c r="P80" s="91"/>
      <c r="Q80" s="86" t="s">
        <v>249</v>
      </c>
      <c r="R80" s="86" t="s">
        <v>83</v>
      </c>
      <c r="S80" s="86" t="s">
        <v>104</v>
      </c>
      <c r="T80" s="86" t="s">
        <v>105</v>
      </c>
      <c r="U80" s="86" t="s">
        <v>83</v>
      </c>
      <c r="V80" s="100" t="s">
        <v>3212</v>
      </c>
      <c r="W80" s="95" t="s">
        <v>3068</v>
      </c>
      <c r="X80" s="96"/>
      <c r="Y80" s="96"/>
      <c r="Z80" s="96"/>
      <c r="AA80" s="96" t="s">
        <v>203</v>
      </c>
      <c r="AB80" s="96" t="s">
        <v>203</v>
      </c>
      <c r="AC80" s="95" t="s">
        <v>2741</v>
      </c>
      <c r="AD80" s="95" t="s">
        <v>3077</v>
      </c>
      <c r="AE80" s="95" t="s">
        <v>2743</v>
      </c>
      <c r="AF80" s="95" t="s">
        <v>2760</v>
      </c>
      <c r="AG80" s="95" t="str">
        <f aca="false">IF(OR($AT80="",$AT80=$F80),$U80,IF($AT80=$G80,SUBSTITUTE(SUBSTITUTE($AT80,"GPIO3_","GPIO_"),".0",""),IF($AT80=$H80,$Q80,IF($AT80=$I80,$R80,IF($AT80=$J80,$S80,IF($AT80=$K80,$T80,"INVALID"))))))</f>
        <v>GPIO_PZ5</v>
      </c>
      <c r="AH80" s="97"/>
      <c r="AI80" s="98" t="str">
        <f aca="false">IF(AND(OR($AV80="Int PU",$AV80="Int PD"),OR(AND($BC80&lt;&gt;"",$BC80&lt;&gt;"0"),AND($BD80&lt;&gt;"",$BD80&lt;&gt;"0"))),"INVALID",IF(OR($AT80=$F80,$AV80="Int PD"),"PULL_DOWN",IF(OR($AV80="Int PU",AND($AH80="YES",OR($BC80="",$BC80="0"),OR($BD80="",$BD80="0"),OR($AU80="Input",$AU80="Bidirectional"))),"PULL_UP","NORMAL")))</f>
        <v>PULL_DOWN</v>
      </c>
      <c r="AJ80" s="98" t="str">
        <f aca="false">IF($AU80="Input", "TRISTATE", IF($AV80="Z","TRISTATE",IF($AT80=$F80,"TRISTATE","NORMAL")))</f>
        <v>TRISTATE</v>
      </c>
      <c r="AK80" s="98" t="str">
        <f aca="false">IF(OR($AT80=$F80,$AU80="Output"),"DISABLE","ENABLE")</f>
        <v>ENABLE</v>
      </c>
      <c r="AL80" s="165" t="str">
        <f aca="false">IF($AT80&lt;&gt;$G80,"N/A",IF($AV80="Drive 1", "1", IF($AV80="Drive 0", "0", "")))</f>
        <v/>
      </c>
      <c r="AM80" s="407" t="b">
        <f aca="false">TRUE()</f>
        <v>1</v>
      </c>
      <c r="AN80" s="407" t="b">
        <f aca="false">TRUE()</f>
        <v>1</v>
      </c>
      <c r="AO80" s="407" t="b">
        <f aca="false">TRUE()</f>
        <v>1</v>
      </c>
      <c r="AP80" s="407" t="b">
        <f aca="false">TRUE()</f>
        <v>1</v>
      </c>
      <c r="AQ80" s="407" t="b">
        <f aca="false">TRUE()</f>
        <v>1</v>
      </c>
      <c r="AR80" s="407" t="b">
        <f aca="false">TRUE()</f>
        <v>1</v>
      </c>
      <c r="AS80" s="100" t="str">
        <f aca="false">IF(AND($AM80:$AR80), "VALID", "INVALID")</f>
        <v>VALID</v>
      </c>
      <c r="AT80" s="101" t="s">
        <v>3210</v>
      </c>
      <c r="AU80" s="102" t="s">
        <v>2736</v>
      </c>
      <c r="AV80" s="103" t="s">
        <v>3123</v>
      </c>
      <c r="AW80" s="104"/>
      <c r="AX80" s="104"/>
      <c r="AY80" s="103" t="s">
        <v>124</v>
      </c>
      <c r="AZ80" s="110" t="s">
        <v>85</v>
      </c>
      <c r="BA80" s="103" t="s">
        <v>85</v>
      </c>
      <c r="BB80" s="104"/>
      <c r="BC80" s="103"/>
      <c r="BD80" s="103"/>
      <c r="BE80" s="105"/>
      <c r="BF80" s="104"/>
      <c r="BG80" s="320" t="s">
        <v>3213</v>
      </c>
      <c r="BH80" s="321"/>
      <c r="BI80" s="1" t="s">
        <v>3209</v>
      </c>
      <c r="BJ80" s="1" t="s">
        <v>3214</v>
      </c>
      <c r="BK80" s="109"/>
    </row>
    <row r="81" customFormat="false" ht="12.75" hidden="false" customHeight="true" outlineLevel="0" collapsed="false">
      <c r="A81" s="323" t="n">
        <v>95</v>
      </c>
      <c r="B81" s="324" t="s">
        <v>3215</v>
      </c>
      <c r="C81" s="324" t="s">
        <v>3215</v>
      </c>
      <c r="D81" s="86" t="s">
        <v>255</v>
      </c>
      <c r="E81" s="86" t="s">
        <v>3216</v>
      </c>
      <c r="F81" s="87" t="s">
        <v>257</v>
      </c>
      <c r="G81" s="88" t="s">
        <v>3217</v>
      </c>
      <c r="H81" s="89" t="s">
        <v>255</v>
      </c>
      <c r="I81" s="90"/>
      <c r="J81" s="90"/>
      <c r="K81" s="91"/>
      <c r="L81" s="92" t="s">
        <v>2749</v>
      </c>
      <c r="M81" s="90" t="s">
        <v>2749</v>
      </c>
      <c r="N81" s="90"/>
      <c r="O81" s="90"/>
      <c r="P81" s="91"/>
      <c r="Q81" s="86" t="s">
        <v>249</v>
      </c>
      <c r="R81" s="86" t="s">
        <v>83</v>
      </c>
      <c r="S81" s="86" t="s">
        <v>104</v>
      </c>
      <c r="T81" s="86" t="s">
        <v>105</v>
      </c>
      <c r="U81" s="86" t="s">
        <v>83</v>
      </c>
      <c r="V81" s="100" t="s">
        <v>3218</v>
      </c>
      <c r="W81" s="95" t="s">
        <v>3068</v>
      </c>
      <c r="X81" s="96" t="s">
        <v>3219</v>
      </c>
      <c r="Y81" s="96"/>
      <c r="Z81" s="96"/>
      <c r="AA81" s="96" t="s">
        <v>203</v>
      </c>
      <c r="AB81" s="96" t="s">
        <v>203</v>
      </c>
      <c r="AC81" s="95" t="s">
        <v>2741</v>
      </c>
      <c r="AD81" s="95" t="s">
        <v>3077</v>
      </c>
      <c r="AE81" s="95" t="s">
        <v>2743</v>
      </c>
      <c r="AF81" s="95" t="s">
        <v>2735</v>
      </c>
      <c r="AG81" s="95" t="str">
        <f aca="false">IF(OR($AT81="",$AT81=$F81),$U81,IF($AT81=$G81,SUBSTITUTE(SUBSTITUTE($AT81,"GPIO3_","GPIO_"),".0",""),IF($AT81=$H81,$Q81,IF($AT81=$I81,$R81,IF($AT81=$J81,$S81,IF($AT81=$K81,$T81,"INVALID"))))))</f>
        <v>GPIO_PZ6</v>
      </c>
      <c r="AH81" s="97"/>
      <c r="AI81" s="98" t="str">
        <f aca="false">IF(AND(OR($AV81="Int PU",$AV81="Int PD"),OR(AND($BC81&lt;&gt;"",$BC81&lt;&gt;"0"),AND($BD81&lt;&gt;"",$BD81&lt;&gt;"0"))),"INVALID",IF(OR($AT81=$F81,$AV81="Int PD"),"PULL_DOWN",IF(OR($AV81="Int PU",AND($AH81="YES",OR($BC81="",$BC81="0"),OR($BD81="",$BD81="0"),OR($AU81="Input",$AU81="Bidirectional"))),"PULL_UP","NORMAL")))</f>
        <v>PULL_UP</v>
      </c>
      <c r="AJ81" s="98" t="str">
        <f aca="false">IF($AU81="Input", "TRISTATE", IF($AV81="Z","TRISTATE",IF($AT81=$F81,"TRISTATE","NORMAL")))</f>
        <v>TRISTATE</v>
      </c>
      <c r="AK81" s="98" t="str">
        <f aca="false">IF(OR($AT81=$F81,$AU81="Output"),"DISABLE","ENABLE")</f>
        <v>ENABLE</v>
      </c>
      <c r="AL81" s="165" t="str">
        <f aca="false">IF($AT81&lt;&gt;$G81,"N/A",IF($AV81="Drive 1", "1", IF($AV81="Drive 0", "0", "")))</f>
        <v/>
      </c>
      <c r="AM81" s="407" t="b">
        <f aca="false">TRUE()</f>
        <v>1</v>
      </c>
      <c r="AN81" s="407" t="b">
        <f aca="false">TRUE()</f>
        <v>1</v>
      </c>
      <c r="AO81" s="407" t="b">
        <f aca="false">TRUE()</f>
        <v>1</v>
      </c>
      <c r="AP81" s="407" t="b">
        <f aca="false">TRUE()</f>
        <v>1</v>
      </c>
      <c r="AQ81" s="407" t="b">
        <f aca="false">TRUE()</f>
        <v>1</v>
      </c>
      <c r="AR81" s="407" t="b">
        <f aca="false">TRUE()</f>
        <v>1</v>
      </c>
      <c r="AS81" s="100" t="str">
        <f aca="false">IF(AND($AM81:$AR81), "VALID", "INVALID")</f>
        <v>VALID</v>
      </c>
      <c r="AT81" s="101" t="s">
        <v>3217</v>
      </c>
      <c r="AU81" s="102" t="s">
        <v>2736</v>
      </c>
      <c r="AV81" s="103" t="s">
        <v>2805</v>
      </c>
      <c r="AW81" s="103" t="s">
        <v>89</v>
      </c>
      <c r="AX81" s="104"/>
      <c r="AY81" s="103" t="s">
        <v>124</v>
      </c>
      <c r="AZ81" s="110" t="s">
        <v>85</v>
      </c>
      <c r="BA81" s="103" t="s">
        <v>85</v>
      </c>
      <c r="BB81" s="104"/>
      <c r="BC81" s="103"/>
      <c r="BD81" s="103"/>
      <c r="BE81" s="105"/>
      <c r="BF81" s="104"/>
      <c r="BG81" s="320" t="s">
        <v>3220</v>
      </c>
      <c r="BH81" s="321"/>
      <c r="BI81" s="1" t="s">
        <v>3216</v>
      </c>
      <c r="BJ81" s="1" t="s">
        <v>3221</v>
      </c>
      <c r="BK81" s="109"/>
    </row>
    <row r="82" customFormat="false" ht="12.75" hidden="false" customHeight="true" outlineLevel="0" collapsed="false">
      <c r="A82" s="323" t="n">
        <v>97</v>
      </c>
      <c r="B82" s="324" t="s">
        <v>3222</v>
      </c>
      <c r="C82" s="324" t="s">
        <v>3222</v>
      </c>
      <c r="D82" s="86" t="s">
        <v>258</v>
      </c>
      <c r="E82" s="86" t="s">
        <v>3223</v>
      </c>
      <c r="F82" s="87" t="s">
        <v>260</v>
      </c>
      <c r="G82" s="88" t="s">
        <v>3224</v>
      </c>
      <c r="H82" s="89" t="s">
        <v>258</v>
      </c>
      <c r="I82" s="90"/>
      <c r="J82" s="90"/>
      <c r="K82" s="91"/>
      <c r="L82" s="92" t="s">
        <v>2749</v>
      </c>
      <c r="M82" s="90" t="s">
        <v>2749</v>
      </c>
      <c r="N82" s="90"/>
      <c r="O82" s="90"/>
      <c r="P82" s="91"/>
      <c r="Q82" s="86" t="s">
        <v>249</v>
      </c>
      <c r="R82" s="86" t="s">
        <v>83</v>
      </c>
      <c r="S82" s="86" t="s">
        <v>104</v>
      </c>
      <c r="T82" s="86" t="s">
        <v>105</v>
      </c>
      <c r="U82" s="86" t="s">
        <v>83</v>
      </c>
      <c r="V82" s="100" t="s">
        <v>3225</v>
      </c>
      <c r="W82" s="95" t="s">
        <v>3068</v>
      </c>
      <c r="X82" s="96" t="s">
        <v>3226</v>
      </c>
      <c r="Y82" s="96"/>
      <c r="Z82" s="96"/>
      <c r="AA82" s="96" t="s">
        <v>203</v>
      </c>
      <c r="AB82" s="96" t="s">
        <v>203</v>
      </c>
      <c r="AC82" s="95" t="s">
        <v>2741</v>
      </c>
      <c r="AD82" s="95" t="s">
        <v>3077</v>
      </c>
      <c r="AE82" s="95" t="s">
        <v>2743</v>
      </c>
      <c r="AF82" s="95" t="s">
        <v>2735</v>
      </c>
      <c r="AG82" s="95" t="str">
        <f aca="false">IF(OR($AT82="",$AT82=$F82),$U82,IF($AT82=$G82,SUBSTITUTE(SUBSTITUTE($AT82,"GPIO3_","GPIO_"),".0",""),IF($AT82=$H82,$Q82,IF($AT82=$I82,$R82,IF($AT82=$J82,$S82,IF($AT82=$K82,$T82,"INVALID"))))))</f>
        <v>GPIO_PZ7</v>
      </c>
      <c r="AH82" s="97"/>
      <c r="AI82" s="98" t="str">
        <f aca="false">IF(AND(OR($AV82="Int PU",$AV82="Int PD"),OR(AND($BC82&lt;&gt;"",$BC82&lt;&gt;"0"),AND($BD82&lt;&gt;"",$BD82&lt;&gt;"0"))),"INVALID",IF(OR($AT82=$F82,$AV82="Int PD"),"PULL_DOWN",IF(OR($AV82="Int PU",AND($AH82="YES",OR($BC82="",$BC82="0"),OR($BD82="",$BD82="0"),OR($AU82="Input",$AU82="Bidirectional"))),"PULL_UP","NORMAL")))</f>
        <v>PULL_UP</v>
      </c>
      <c r="AJ82" s="98" t="str">
        <f aca="false">IF($AU82="Input", "TRISTATE", IF($AV82="Z","TRISTATE",IF($AT82=$F82,"TRISTATE","NORMAL")))</f>
        <v>TRISTATE</v>
      </c>
      <c r="AK82" s="98" t="str">
        <f aca="false">IF(OR($AT82=$F82,$AU82="Output"),"DISABLE","ENABLE")</f>
        <v>ENABLE</v>
      </c>
      <c r="AL82" s="165" t="str">
        <f aca="false">IF($AT82&lt;&gt;$G82,"N/A",IF($AV82="Drive 1", "1", IF($AV82="Drive 0", "0", "")))</f>
        <v/>
      </c>
      <c r="AM82" s="407" t="b">
        <f aca="false">TRUE()</f>
        <v>1</v>
      </c>
      <c r="AN82" s="407" t="b">
        <f aca="false">TRUE()</f>
        <v>1</v>
      </c>
      <c r="AO82" s="407" t="b">
        <f aca="false">TRUE()</f>
        <v>1</v>
      </c>
      <c r="AP82" s="407" t="b">
        <f aca="false">TRUE()</f>
        <v>1</v>
      </c>
      <c r="AQ82" s="407" t="b">
        <f aca="false">TRUE()</f>
        <v>1</v>
      </c>
      <c r="AR82" s="407" t="b">
        <f aca="false">TRUE()</f>
        <v>1</v>
      </c>
      <c r="AS82" s="100" t="str">
        <f aca="false">IF(AND($AM82:$AR82), "VALID", "INVALID")</f>
        <v>VALID</v>
      </c>
      <c r="AT82" s="101" t="s">
        <v>3224</v>
      </c>
      <c r="AU82" s="102" t="s">
        <v>2736</v>
      </c>
      <c r="AV82" s="103" t="s">
        <v>2805</v>
      </c>
      <c r="AW82" s="103" t="s">
        <v>89</v>
      </c>
      <c r="AX82" s="104"/>
      <c r="AY82" s="103" t="s">
        <v>124</v>
      </c>
      <c r="AZ82" s="110" t="s">
        <v>85</v>
      </c>
      <c r="BA82" s="103" t="s">
        <v>85</v>
      </c>
      <c r="BB82" s="104"/>
      <c r="BC82" s="103"/>
      <c r="BD82" s="103"/>
      <c r="BE82" s="105"/>
      <c r="BF82" s="104"/>
      <c r="BG82" s="320" t="s">
        <v>3227</v>
      </c>
      <c r="BH82" s="321"/>
      <c r="BI82" s="1" t="s">
        <v>3223</v>
      </c>
      <c r="BJ82" s="1" t="s">
        <v>3228</v>
      </c>
      <c r="BK82" s="109"/>
    </row>
    <row r="83" s="85" customFormat="true" ht="18" hidden="false" customHeight="true" outlineLevel="0" collapsed="false">
      <c r="A83" s="315"/>
      <c r="B83" s="316"/>
      <c r="C83" s="316"/>
      <c r="D83" s="74" t="s">
        <v>261</v>
      </c>
      <c r="E83" s="75" t="s">
        <v>262</v>
      </c>
      <c r="F83" s="74"/>
      <c r="G83" s="76"/>
      <c r="H83" s="76"/>
      <c r="I83" s="76"/>
      <c r="J83" s="76"/>
      <c r="K83" s="76"/>
      <c r="L83" s="74"/>
      <c r="M83" s="74"/>
      <c r="N83" s="74"/>
      <c r="O83" s="74"/>
      <c r="P83" s="74"/>
      <c r="Q83" s="74"/>
      <c r="R83" s="74"/>
      <c r="S83" s="74"/>
      <c r="T83" s="74"/>
      <c r="U83" s="74"/>
      <c r="V83" s="74"/>
      <c r="W83" s="74"/>
      <c r="X83" s="77"/>
      <c r="Y83" s="77"/>
      <c r="Z83" s="77"/>
      <c r="AA83" s="77"/>
      <c r="AB83" s="77"/>
      <c r="AC83" s="78"/>
      <c r="AD83" s="78"/>
      <c r="AE83" s="78"/>
      <c r="AF83" s="78"/>
      <c r="AG83" s="78"/>
      <c r="AH83" s="78"/>
      <c r="AI83" s="78"/>
      <c r="AJ83" s="78"/>
      <c r="AK83" s="78"/>
      <c r="AL83" s="78"/>
      <c r="AM83" s="78"/>
      <c r="AN83" s="78"/>
      <c r="AO83" s="78"/>
      <c r="AP83" s="78"/>
      <c r="AQ83" s="78"/>
      <c r="AR83" s="78"/>
      <c r="AS83" s="78"/>
      <c r="AT83" s="79"/>
      <c r="AU83" s="79"/>
      <c r="AV83" s="80"/>
      <c r="AW83" s="80"/>
      <c r="AX83" s="80"/>
      <c r="AY83" s="80"/>
      <c r="AZ83" s="80"/>
      <c r="BA83" s="80"/>
      <c r="BB83" s="80"/>
      <c r="BC83" s="80"/>
      <c r="BD83" s="80"/>
      <c r="BE83" s="80"/>
      <c r="BF83" s="81" t="s">
        <v>76</v>
      </c>
      <c r="BG83" s="79"/>
      <c r="BH83" s="83" t="s">
        <v>261</v>
      </c>
      <c r="BI83" s="76" t="s">
        <v>262</v>
      </c>
      <c r="BJ83" s="76"/>
      <c r="BK83" s="84"/>
    </row>
    <row r="84" customFormat="false" ht="12.75" hidden="false" customHeight="true" outlineLevel="0" collapsed="false">
      <c r="A84" s="323" t="n">
        <v>116</v>
      </c>
      <c r="B84" s="324" t="s">
        <v>3229</v>
      </c>
      <c r="C84" s="324" t="s">
        <v>3229</v>
      </c>
      <c r="D84" s="86" t="s">
        <v>263</v>
      </c>
      <c r="E84" s="86" t="s">
        <v>3230</v>
      </c>
      <c r="F84" s="87" t="s">
        <v>265</v>
      </c>
      <c r="G84" s="88" t="s">
        <v>3231</v>
      </c>
      <c r="H84" s="89" t="s">
        <v>263</v>
      </c>
      <c r="I84" s="90"/>
      <c r="J84" s="90"/>
      <c r="K84" s="91"/>
      <c r="L84" s="92" t="s">
        <v>2749</v>
      </c>
      <c r="M84" s="90" t="s">
        <v>81</v>
      </c>
      <c r="N84" s="90"/>
      <c r="O84" s="90"/>
      <c r="P84" s="91"/>
      <c r="Q84" s="86" t="s">
        <v>264</v>
      </c>
      <c r="R84" s="86" t="s">
        <v>83</v>
      </c>
      <c r="S84" s="86" t="s">
        <v>104</v>
      </c>
      <c r="T84" s="86" t="s">
        <v>105</v>
      </c>
      <c r="U84" s="86" t="s">
        <v>83</v>
      </c>
      <c r="V84" s="94" t="s">
        <v>3232</v>
      </c>
      <c r="W84" s="95" t="s">
        <v>3233</v>
      </c>
      <c r="X84" s="96"/>
      <c r="Y84" s="96"/>
      <c r="Z84" s="96"/>
      <c r="AA84" s="96" t="s">
        <v>261</v>
      </c>
      <c r="AB84" s="96" t="s">
        <v>261</v>
      </c>
      <c r="AC84" s="95" t="s">
        <v>2777</v>
      </c>
      <c r="AD84" s="95" t="s">
        <v>3037</v>
      </c>
      <c r="AE84" s="95" t="s">
        <v>2743</v>
      </c>
      <c r="AF84" s="95" t="s">
        <v>2760</v>
      </c>
      <c r="AG84" s="95" t="str">
        <f aca="false">IF(OR($AT84="",$AT84=$F84),$U84,IF($AT84=$G84,SUBSTITUTE(SUBSTITUTE($AT84,"GPIO3_","GPIO_"),".0",""),IF($AT84=$H84,$Q84,IF($AT84=$I84,$R84,IF($AT84=$J84,$S84,IF($AT84=$K84,$T84,"INVALID"))))))</f>
        <v>EXTPERIPH1</v>
      </c>
      <c r="AH84" s="97"/>
      <c r="AI84" s="98" t="str">
        <f aca="false">IF(AND(OR($AV84="Int PU",$AV84="Int PD"),OR(AND($BC84&lt;&gt;"",$BC84&lt;&gt;"0"),AND($BD84&lt;&gt;"",$BD84&lt;&gt;"0"))),"INVALID",IF(OR($AT84=$F84,$AV84="Int PD"),"PULL_DOWN",IF(OR($AV84="Int PU",AND($AH84="YES",OR($BC84="",$BC84="0"),OR($BD84="",$BD84="0"),OR($AU84="Input",$AU84="Bidirectional"))),"PULL_UP","NORMAL")))</f>
        <v>NORMAL</v>
      </c>
      <c r="AJ84" s="98" t="str">
        <f aca="false">IF($AU84="Input", "TRISTATE", IF($AV84="Z","TRISTATE",IF($AT84=$F84,"TRISTATE","NORMAL")))</f>
        <v>NORMAL</v>
      </c>
      <c r="AK84" s="98" t="str">
        <f aca="false">IF(OR($AT84=$F84,$AU84="Output"),"DISABLE","ENABLE")</f>
        <v>DISABLE</v>
      </c>
      <c r="AL84" s="112" t="str">
        <f aca="false">IF($AT84&lt;&gt;$G84,"N/A",IF($AV84="Drive 1", "1", IF($AV84="Drive 0", "0", "")))</f>
        <v>N/A</v>
      </c>
      <c r="AM84" s="407" t="b">
        <f aca="false">TRUE()</f>
        <v>1</v>
      </c>
      <c r="AN84" s="407" t="b">
        <f aca="false">TRUE()</f>
        <v>1</v>
      </c>
      <c r="AO84" s="407" t="b">
        <f aca="false">TRUE()</f>
        <v>1</v>
      </c>
      <c r="AP84" s="407" t="b">
        <f aca="false">TRUE()</f>
        <v>1</v>
      </c>
      <c r="AQ84" s="407" t="b">
        <f aca="false">TRUE()</f>
        <v>1</v>
      </c>
      <c r="AR84" s="407" t="b">
        <f aca="false">TRUE()</f>
        <v>1</v>
      </c>
      <c r="AS84" s="100" t="str">
        <f aca="false">IF(AND($AM84:$AR84), "VALID", "INVALID")</f>
        <v>VALID</v>
      </c>
      <c r="AT84" s="101" t="s">
        <v>263</v>
      </c>
      <c r="AU84" s="102" t="s">
        <v>2744</v>
      </c>
      <c r="AV84" s="103" t="s">
        <v>2843</v>
      </c>
      <c r="AW84" s="104"/>
      <c r="AX84" s="104"/>
      <c r="AY84" s="104"/>
      <c r="AZ84" s="104"/>
      <c r="BA84" s="103" t="s">
        <v>85</v>
      </c>
      <c r="BB84" s="104"/>
      <c r="BC84" s="103"/>
      <c r="BD84" s="103"/>
      <c r="BE84" s="105"/>
      <c r="BF84" s="104"/>
      <c r="BG84" s="320" t="s">
        <v>3234</v>
      </c>
      <c r="BH84" s="321" t="s">
        <v>3235</v>
      </c>
      <c r="BI84" s="1" t="s">
        <v>3230</v>
      </c>
      <c r="BJ84" s="1" t="s">
        <v>3236</v>
      </c>
      <c r="BK84" s="109"/>
    </row>
    <row r="85" customFormat="false" ht="12.75" hidden="false" customHeight="true" outlineLevel="0" collapsed="false">
      <c r="A85" s="323" t="n">
        <v>122</v>
      </c>
      <c r="B85" s="324" t="s">
        <v>3237</v>
      </c>
      <c r="C85" s="324" t="s">
        <v>3237</v>
      </c>
      <c r="D85" s="86" t="s">
        <v>266</v>
      </c>
      <c r="E85" s="86" t="s">
        <v>3238</v>
      </c>
      <c r="F85" s="87" t="s">
        <v>268</v>
      </c>
      <c r="G85" s="88" t="s">
        <v>3239</v>
      </c>
      <c r="H85" s="89" t="s">
        <v>266</v>
      </c>
      <c r="I85" s="90"/>
      <c r="J85" s="90"/>
      <c r="K85" s="91"/>
      <c r="L85" s="92" t="s">
        <v>2749</v>
      </c>
      <c r="M85" s="90" t="s">
        <v>81</v>
      </c>
      <c r="N85" s="90"/>
      <c r="O85" s="90"/>
      <c r="P85" s="91"/>
      <c r="Q85" s="86" t="s">
        <v>267</v>
      </c>
      <c r="R85" s="86" t="s">
        <v>83</v>
      </c>
      <c r="S85" s="86" t="s">
        <v>104</v>
      </c>
      <c r="T85" s="86" t="s">
        <v>105</v>
      </c>
      <c r="U85" s="86" t="s">
        <v>83</v>
      </c>
      <c r="V85" s="100" t="s">
        <v>3240</v>
      </c>
      <c r="W85" s="95" t="s">
        <v>3233</v>
      </c>
      <c r="X85" s="96"/>
      <c r="Y85" s="96"/>
      <c r="Z85" s="96"/>
      <c r="AA85" s="96" t="s">
        <v>261</v>
      </c>
      <c r="AB85" s="96" t="s">
        <v>261</v>
      </c>
      <c r="AC85" s="95" t="s">
        <v>2777</v>
      </c>
      <c r="AD85" s="95" t="s">
        <v>3037</v>
      </c>
      <c r="AE85" s="95" t="s">
        <v>2743</v>
      </c>
      <c r="AF85" s="95" t="s">
        <v>2760</v>
      </c>
      <c r="AG85" s="95" t="str">
        <f aca="false">IF(OR($AT85="",$AT85=$F85),$U85,IF($AT85=$G85,SUBSTITUTE(SUBSTITUTE($AT85,"GPIO3_","GPIO_"),".0",""),IF($AT85=$H85,$Q85,IF($AT85=$I85,$R85,IF($AT85=$J85,$S85,IF($AT85=$K85,$T85,"INVALID"))))))</f>
        <v>EXTPERIPH2</v>
      </c>
      <c r="AH85" s="97"/>
      <c r="AI85" s="98" t="str">
        <f aca="false">IF(AND(OR($AV85="Int PU",$AV85="Int PD"),OR(AND($BC85&lt;&gt;"",$BC85&lt;&gt;"0"),AND($BD85&lt;&gt;"",$BD85&lt;&gt;"0"))),"INVALID",IF(OR($AT85=$F85,$AV85="Int PD"),"PULL_DOWN",IF(OR($AV85="Int PU",AND($AH85="YES",OR($BC85="",$BC85="0"),OR($BD85="",$BD85="0"),OR($AU85="Input",$AU85="Bidirectional"))),"PULL_UP","NORMAL")))</f>
        <v>NORMAL</v>
      </c>
      <c r="AJ85" s="98" t="str">
        <f aca="false">IF($AU85="Input", "TRISTATE", IF($AV85="Z","TRISTATE",IF($AT85=$F85,"TRISTATE","NORMAL")))</f>
        <v>NORMAL</v>
      </c>
      <c r="AK85" s="98" t="str">
        <f aca="false">IF(OR($AT85=$F85,$AU85="Output"),"DISABLE","ENABLE")</f>
        <v>DISABLE</v>
      </c>
      <c r="AL85" s="112" t="str">
        <f aca="false">IF($AT85&lt;&gt;$G85,"N/A",IF($AV85="Drive 1", "1", IF($AV85="Drive 0", "0", "")))</f>
        <v>N/A</v>
      </c>
      <c r="AM85" s="407" t="b">
        <f aca="false">TRUE()</f>
        <v>1</v>
      </c>
      <c r="AN85" s="407" t="b">
        <f aca="false">TRUE()</f>
        <v>1</v>
      </c>
      <c r="AO85" s="407" t="b">
        <f aca="false">TRUE()</f>
        <v>1</v>
      </c>
      <c r="AP85" s="407" t="b">
        <f aca="false">TRUE()</f>
        <v>1</v>
      </c>
      <c r="AQ85" s="407" t="b">
        <f aca="false">TRUE()</f>
        <v>1</v>
      </c>
      <c r="AR85" s="407" t="b">
        <f aca="false">TRUE()</f>
        <v>1</v>
      </c>
      <c r="AS85" s="100" t="str">
        <f aca="false">IF(AND($AM85:$AR85), "VALID", "INVALID")</f>
        <v>VALID</v>
      </c>
      <c r="AT85" s="101" t="s">
        <v>266</v>
      </c>
      <c r="AU85" s="102" t="s">
        <v>2744</v>
      </c>
      <c r="AV85" s="103" t="s">
        <v>2843</v>
      </c>
      <c r="AW85" s="104"/>
      <c r="AX85" s="104"/>
      <c r="AY85" s="104"/>
      <c r="AZ85" s="104"/>
      <c r="BA85" s="103" t="s">
        <v>85</v>
      </c>
      <c r="BB85" s="104"/>
      <c r="BC85" s="103"/>
      <c r="BD85" s="103"/>
      <c r="BE85" s="105"/>
      <c r="BF85" s="104"/>
      <c r="BG85" s="320" t="s">
        <v>3241</v>
      </c>
      <c r="BH85" s="321" t="s">
        <v>3242</v>
      </c>
      <c r="BI85" s="1" t="s">
        <v>3238</v>
      </c>
      <c r="BJ85" s="1" t="s">
        <v>3243</v>
      </c>
      <c r="BK85" s="109"/>
    </row>
    <row r="86" customFormat="false" ht="12.75" hidden="false" customHeight="true" outlineLevel="0" collapsed="false">
      <c r="A86" s="323" t="n">
        <v>213</v>
      </c>
      <c r="B86" s="324" t="s">
        <v>269</v>
      </c>
      <c r="C86" s="324" t="s">
        <v>269</v>
      </c>
      <c r="D86" s="86" t="s">
        <v>269</v>
      </c>
      <c r="E86" s="86" t="s">
        <v>3244</v>
      </c>
      <c r="F86" s="87" t="s">
        <v>274</v>
      </c>
      <c r="G86" s="88" t="s">
        <v>3245</v>
      </c>
      <c r="H86" s="89" t="s">
        <v>3246</v>
      </c>
      <c r="I86" s="90"/>
      <c r="J86" s="90"/>
      <c r="K86" s="91"/>
      <c r="L86" s="92" t="s">
        <v>2749</v>
      </c>
      <c r="M86" s="90" t="s">
        <v>2749</v>
      </c>
      <c r="N86" s="90" t="s">
        <v>2749</v>
      </c>
      <c r="O86" s="90" t="s">
        <v>2749</v>
      </c>
      <c r="P86" s="91" t="s">
        <v>2749</v>
      </c>
      <c r="Q86" s="86" t="s">
        <v>270</v>
      </c>
      <c r="R86" s="86" t="s">
        <v>271</v>
      </c>
      <c r="S86" s="86" t="s">
        <v>272</v>
      </c>
      <c r="T86" s="86" t="s">
        <v>273</v>
      </c>
      <c r="U86" s="86" t="s">
        <v>270</v>
      </c>
      <c r="V86" s="100" t="s">
        <v>3247</v>
      </c>
      <c r="W86" s="95" t="s">
        <v>3233</v>
      </c>
      <c r="X86" s="96"/>
      <c r="Y86" s="96"/>
      <c r="Z86" s="96"/>
      <c r="AA86" s="96" t="s">
        <v>269</v>
      </c>
      <c r="AB86" s="96" t="s">
        <v>261</v>
      </c>
      <c r="AC86" s="95" t="s">
        <v>2741</v>
      </c>
      <c r="AD86" s="95" t="s">
        <v>3077</v>
      </c>
      <c r="AE86" s="95" t="s">
        <v>2743</v>
      </c>
      <c r="AF86" s="95" t="s">
        <v>2735</v>
      </c>
      <c r="AG86" s="95" t="str">
        <f aca="false">IF(OR($AT86="",$AT86=$F86),$U86,IF($AT86=$G86,SUBSTITUTE(SUBSTITUTE($AT86,"GPIO3_","GPIO_"),".0",""),IF($AT86=$H86,$Q86,IF($AT86=$I86,$R86,IF($AT86=$J86,$S86,IF($AT86=$K86,$T86,"INVALID"))))))</f>
        <v>I2C3</v>
      </c>
      <c r="AH86" s="97"/>
      <c r="AI86" s="98" t="str">
        <f aca="false">IF(AND(OR($AV86="Int PU",$AV86="Int PD"),OR(AND($BC86&lt;&gt;"",$BC86&lt;&gt;"0"),AND($BD86&lt;&gt;"",$BD86&lt;&gt;"0"))),"INVALID",IF(OR($AT86=$F86,$AV86="Int PD"),"PULL_DOWN",IF(OR($AV86="Int PU",AND($AH86="YES",OR($BC86="",$BC86="0"),OR($BD86="",$BD86="0"),OR($AU86="Input",$AU86="Bidirectional"))),"PULL_UP","NORMAL")))</f>
        <v>NORMAL</v>
      </c>
      <c r="AJ86" s="98" t="str">
        <f aca="false">IF($AU86="Input", "TRISTATE", IF($AV86="Z","TRISTATE",IF($AT86=$F86,"TRISTATE","NORMAL")))</f>
        <v>NORMAL</v>
      </c>
      <c r="AK86" s="98" t="str">
        <f aca="false">IF(OR($AT86=$F86,$AU86="Output"),"DISABLE","ENABLE")</f>
        <v>ENABLE</v>
      </c>
      <c r="AL86" s="112" t="str">
        <f aca="false">IF($AT86&lt;&gt;$G86,"N/A",IF($AV86="Drive 1", "1", IF($AV86="Drive 0", "0", "")))</f>
        <v>N/A</v>
      </c>
      <c r="AM86" s="407" t="b">
        <f aca="false">TRUE()</f>
        <v>1</v>
      </c>
      <c r="AN86" s="407" t="b">
        <f aca="false">TRUE()</f>
        <v>1</v>
      </c>
      <c r="AO86" s="407" t="b">
        <f aca="false">TRUE()</f>
        <v>1</v>
      </c>
      <c r="AP86" s="407" t="b">
        <f aca="false">TRUE()</f>
        <v>1</v>
      </c>
      <c r="AQ86" s="407" t="b">
        <f aca="false">TRUE()</f>
        <v>1</v>
      </c>
      <c r="AR86" s="407" t="b">
        <f aca="false">TRUE()</f>
        <v>1</v>
      </c>
      <c r="AS86" s="100" t="str">
        <f aca="false">IF(AND($AM86:$AR86), "VALID", "INVALID")</f>
        <v>VALID</v>
      </c>
      <c r="AT86" s="101" t="s">
        <v>3246</v>
      </c>
      <c r="AU86" s="102" t="s">
        <v>2833</v>
      </c>
      <c r="AV86" s="103"/>
      <c r="AW86" s="104"/>
      <c r="AX86" s="104"/>
      <c r="AY86" s="104"/>
      <c r="AZ86" s="110" t="s">
        <v>434</v>
      </c>
      <c r="BA86" s="103" t="s">
        <v>85</v>
      </c>
      <c r="BB86" s="104"/>
      <c r="BC86" s="103" t="s">
        <v>2907</v>
      </c>
      <c r="BD86" s="103"/>
      <c r="BE86" s="105"/>
      <c r="BF86" s="104"/>
      <c r="BG86" s="318" t="s">
        <v>3248</v>
      </c>
      <c r="BH86" s="321" t="s">
        <v>3249</v>
      </c>
      <c r="BI86" s="1" t="s">
        <v>3244</v>
      </c>
      <c r="BJ86" s="1" t="s">
        <v>3250</v>
      </c>
      <c r="BK86" s="109"/>
    </row>
    <row r="87" customFormat="false" ht="12.75" hidden="false" customHeight="true" outlineLevel="0" collapsed="false">
      <c r="A87" s="323" t="n">
        <v>215</v>
      </c>
      <c r="B87" s="324" t="s">
        <v>275</v>
      </c>
      <c r="C87" s="324" t="s">
        <v>275</v>
      </c>
      <c r="D87" s="86" t="s">
        <v>275</v>
      </c>
      <c r="E87" s="86" t="s">
        <v>3251</v>
      </c>
      <c r="F87" s="87" t="s">
        <v>276</v>
      </c>
      <c r="G87" s="88" t="s">
        <v>3252</v>
      </c>
      <c r="H87" s="89" t="s">
        <v>3253</v>
      </c>
      <c r="I87" s="90"/>
      <c r="J87" s="90"/>
      <c r="K87" s="91"/>
      <c r="L87" s="92" t="s">
        <v>2749</v>
      </c>
      <c r="M87" s="90" t="s">
        <v>2749</v>
      </c>
      <c r="N87" s="90" t="s">
        <v>2749</v>
      </c>
      <c r="O87" s="90"/>
      <c r="P87" s="91" t="s">
        <v>2749</v>
      </c>
      <c r="Q87" s="86" t="s">
        <v>270</v>
      </c>
      <c r="R87" s="86" t="s">
        <v>271</v>
      </c>
      <c r="S87" s="86" t="s">
        <v>104</v>
      </c>
      <c r="T87" s="86" t="s">
        <v>273</v>
      </c>
      <c r="U87" s="86" t="s">
        <v>104</v>
      </c>
      <c r="V87" s="100" t="s">
        <v>3254</v>
      </c>
      <c r="W87" s="95" t="s">
        <v>3233</v>
      </c>
      <c r="X87" s="96"/>
      <c r="Y87" s="96"/>
      <c r="Z87" s="96"/>
      <c r="AA87" s="96" t="s">
        <v>275</v>
      </c>
      <c r="AB87" s="96" t="s">
        <v>261</v>
      </c>
      <c r="AC87" s="95" t="s">
        <v>2741</v>
      </c>
      <c r="AD87" s="95" t="s">
        <v>3077</v>
      </c>
      <c r="AE87" s="95" t="s">
        <v>2743</v>
      </c>
      <c r="AF87" s="95" t="s">
        <v>2735</v>
      </c>
      <c r="AG87" s="95" t="str">
        <f aca="false">IF(OR($AT87="",$AT87=$F87),$U87,IF($AT87=$G87,SUBSTITUTE(SUBSTITUTE($AT87,"GPIO3_","GPIO_"),".0",""),IF($AT87=$H87,$Q87,IF($AT87=$I87,$R87,IF($AT87=$J87,$S87,IF($AT87=$K87,$T87,"INVALID"))))))</f>
        <v>I2C3</v>
      </c>
      <c r="AH87" s="97"/>
      <c r="AI87" s="98" t="str">
        <f aca="false">IF(AND(OR($AV87="Int PU",$AV87="Int PD"),OR(AND($BC87&lt;&gt;"",$BC87&lt;&gt;"0"),AND($BD87&lt;&gt;"",$BD87&lt;&gt;"0"))),"INVALID",IF(OR($AT87=$F87,$AV87="Int PD"),"PULL_DOWN",IF(OR($AV87="Int PU",AND($AH87="YES",OR($BC87="",$BC87="0"),OR($BD87="",$BD87="0"),OR($AU87="Input",$AU87="Bidirectional"))),"PULL_UP","NORMAL")))</f>
        <v>NORMAL</v>
      </c>
      <c r="AJ87" s="98" t="str">
        <f aca="false">IF($AU87="Input", "TRISTATE", IF($AV87="Z","TRISTATE",IF($AT87=$F87,"TRISTATE","NORMAL")))</f>
        <v>NORMAL</v>
      </c>
      <c r="AK87" s="98" t="str">
        <f aca="false">IF(OR($AT87=$F87,$AU87="Output"),"DISABLE","ENABLE")</f>
        <v>ENABLE</v>
      </c>
      <c r="AL87" s="112" t="str">
        <f aca="false">IF($AT87&lt;&gt;$G87,"N/A",IF($AV87="Drive 1", "1", IF($AV87="Drive 0", "0", "")))</f>
        <v>N/A</v>
      </c>
      <c r="AM87" s="407" t="b">
        <f aca="false">TRUE()</f>
        <v>1</v>
      </c>
      <c r="AN87" s="407" t="b">
        <f aca="false">TRUE()</f>
        <v>1</v>
      </c>
      <c r="AO87" s="407" t="b">
        <f aca="false">TRUE()</f>
        <v>1</v>
      </c>
      <c r="AP87" s="407" t="b">
        <f aca="false">TRUE()</f>
        <v>1</v>
      </c>
      <c r="AQ87" s="407" t="b">
        <f aca="false">TRUE()</f>
        <v>1</v>
      </c>
      <c r="AR87" s="407" t="b">
        <f aca="false">TRUE()</f>
        <v>1</v>
      </c>
      <c r="AS87" s="100" t="str">
        <f aca="false">IF(AND($AM87:$AR87), "VALID", "INVALID")</f>
        <v>VALID</v>
      </c>
      <c r="AT87" s="101" t="s">
        <v>3253</v>
      </c>
      <c r="AU87" s="102" t="s">
        <v>2833</v>
      </c>
      <c r="AV87" s="103"/>
      <c r="AW87" s="104"/>
      <c r="AX87" s="104"/>
      <c r="AY87" s="104"/>
      <c r="AZ87" s="110" t="s">
        <v>434</v>
      </c>
      <c r="BA87" s="103" t="s">
        <v>85</v>
      </c>
      <c r="BB87" s="104"/>
      <c r="BC87" s="103" t="s">
        <v>2907</v>
      </c>
      <c r="BD87" s="103"/>
      <c r="BE87" s="105"/>
      <c r="BF87" s="104"/>
      <c r="BG87" s="318" t="s">
        <v>3255</v>
      </c>
      <c r="BH87" s="321"/>
      <c r="BI87" s="1" t="s">
        <v>3251</v>
      </c>
      <c r="BJ87" s="1" t="s">
        <v>3256</v>
      </c>
      <c r="BK87" s="109"/>
    </row>
    <row r="88" customFormat="false" ht="12.75" hidden="true" customHeight="true" outlineLevel="0" collapsed="false">
      <c r="A88" s="315"/>
      <c r="B88" s="330"/>
      <c r="C88" s="330"/>
      <c r="D88" s="317" t="s">
        <v>277</v>
      </c>
      <c r="E88" s="317" t="s">
        <v>3257</v>
      </c>
      <c r="F88" s="87" t="s">
        <v>279</v>
      </c>
      <c r="G88" s="88" t="s">
        <v>3258</v>
      </c>
      <c r="H88" s="89"/>
      <c r="I88" s="90"/>
      <c r="J88" s="90"/>
      <c r="K88" s="91"/>
      <c r="L88" s="92" t="s">
        <v>2749</v>
      </c>
      <c r="M88" s="90" t="s">
        <v>2749</v>
      </c>
      <c r="N88" s="90" t="s">
        <v>2749</v>
      </c>
      <c r="O88" s="90" t="s">
        <v>2749</v>
      </c>
      <c r="P88" s="91" t="s">
        <v>2749</v>
      </c>
      <c r="Q88" s="86" t="s">
        <v>271</v>
      </c>
      <c r="R88" s="86" t="s">
        <v>272</v>
      </c>
      <c r="S88" s="86" t="s">
        <v>273</v>
      </c>
      <c r="T88" s="86" t="s">
        <v>278</v>
      </c>
      <c r="U88" s="86" t="s">
        <v>271</v>
      </c>
      <c r="V88" s="100" t="s">
        <v>3259</v>
      </c>
      <c r="W88" s="95" t="s">
        <v>3233</v>
      </c>
      <c r="X88" s="96"/>
      <c r="Y88" s="96"/>
      <c r="Z88" s="96"/>
      <c r="AA88" s="96" t="s">
        <v>277</v>
      </c>
      <c r="AB88" s="96" t="s">
        <v>261</v>
      </c>
      <c r="AC88" s="95" t="s">
        <v>2741</v>
      </c>
      <c r="AD88" s="95" t="s">
        <v>3077</v>
      </c>
      <c r="AE88" s="95" t="s">
        <v>2743</v>
      </c>
      <c r="AF88" s="95" t="s">
        <v>2760</v>
      </c>
      <c r="AG88" s="95" t="str">
        <f aca="false">IF(OR($AT88="",$AT88=$F88),$U88,IF($AT88=$G88,SUBSTITUTE(SUBSTITUTE($AT88,"GPIO3_","GPIO_"),".0",""),IF($AT88=$H88,$Q88,IF($AT88=$I88,$R88,IF($AT88=$J88,$S88,IF($AT88=$K88,$T88,"INVALID"))))))</f>
        <v>VI0</v>
      </c>
      <c r="AH88" s="97"/>
      <c r="AI88" s="98" t="str">
        <f aca="false">IF(AND(OR($AV88="Int PU",$AV88="Int PD"),OR(AND($BC88&lt;&gt;"",$BC88&lt;&gt;"0"),AND($BD88&lt;&gt;"",$BD88&lt;&gt;"0"))),"INVALID",IF(OR($AT88=$F88,$AV88="Int PD"),"PULL_DOWN",IF(OR($AV88="Int PU",AND($AH88="YES",OR($BC88="",$BC88="0"),OR($BD88="",$BD88="0"),OR($AU88="Input",$AU88="Bidirectional"))),"PULL_UP","NORMAL")))</f>
        <v>PULL_DOWN</v>
      </c>
      <c r="AJ88" s="98" t="str">
        <f aca="false">IF($AU88="Input", "TRISTATE", IF($AV88="Z","TRISTATE",IF($AT88=$F88,"TRISTATE","NORMAL")))</f>
        <v>TRISTATE</v>
      </c>
      <c r="AK88" s="98" t="str">
        <f aca="false">IF(OR($AT88=$F88,$AU88="Output"),"DISABLE","ENABLE")</f>
        <v>DISABLE</v>
      </c>
      <c r="AL88" s="112" t="str">
        <f aca="false">IF($AT88&lt;&gt;$G88,"N/A",IF($AV88="Drive 1", "1", IF($AV88="Drive 0", "0", "")))</f>
        <v>N/A</v>
      </c>
      <c r="AM88" s="407" t="b">
        <f aca="false">TRUE()</f>
        <v>1</v>
      </c>
      <c r="AN88" s="407" t="b">
        <f aca="false">TRUE()</f>
        <v>1</v>
      </c>
      <c r="AO88" s="407" t="b">
        <f aca="false">TRUE()</f>
        <v>1</v>
      </c>
      <c r="AP88" s="407" t="b">
        <f aca="false">TRUE()</f>
        <v>1</v>
      </c>
      <c r="AQ88" s="407" t="b">
        <f aca="false">TRUE()</f>
        <v>1</v>
      </c>
      <c r="AR88" s="407" t="b">
        <f aca="false">TRUE()</f>
        <v>1</v>
      </c>
      <c r="AS88" s="100" t="str">
        <f aca="false">IF(AND($AM88:$AR88), "VALID", "INVALID")</f>
        <v>VALID</v>
      </c>
      <c r="AT88" s="101" t="s">
        <v>279</v>
      </c>
      <c r="AU88" s="102" t="s">
        <v>79</v>
      </c>
      <c r="AV88" s="103"/>
      <c r="AW88" s="104"/>
      <c r="AX88" s="104"/>
      <c r="AY88" s="104"/>
      <c r="AZ88" s="110" t="s">
        <v>85</v>
      </c>
      <c r="BA88" s="103" t="s">
        <v>85</v>
      </c>
      <c r="BB88" s="104"/>
      <c r="BC88" s="103"/>
      <c r="BD88" s="103"/>
      <c r="BE88" s="105"/>
      <c r="BF88" s="104"/>
      <c r="BG88" s="320"/>
      <c r="BH88" s="20" t="s">
        <v>7</v>
      </c>
      <c r="BI88" s="1" t="s">
        <v>3257</v>
      </c>
      <c r="BJ88" s="1" t="s">
        <v>3260</v>
      </c>
      <c r="BK88" s="109"/>
    </row>
    <row r="89" customFormat="false" ht="12.75" hidden="true" customHeight="true" outlineLevel="0" collapsed="false">
      <c r="A89" s="315"/>
      <c r="B89" s="316"/>
      <c r="C89" s="316"/>
      <c r="D89" s="317" t="s">
        <v>280</v>
      </c>
      <c r="E89" s="317" t="s">
        <v>3261</v>
      </c>
      <c r="F89" s="87" t="s">
        <v>281</v>
      </c>
      <c r="G89" s="88" t="s">
        <v>3262</v>
      </c>
      <c r="H89" s="89"/>
      <c r="I89" s="90" t="s">
        <v>3263</v>
      </c>
      <c r="J89" s="90"/>
      <c r="K89" s="91"/>
      <c r="L89" s="92" t="s">
        <v>2749</v>
      </c>
      <c r="M89" s="90" t="s">
        <v>2749</v>
      </c>
      <c r="N89" s="90" t="s">
        <v>2729</v>
      </c>
      <c r="O89" s="90" t="s">
        <v>2749</v>
      </c>
      <c r="P89" s="91" t="s">
        <v>2749</v>
      </c>
      <c r="Q89" s="86" t="s">
        <v>271</v>
      </c>
      <c r="R89" s="86" t="s">
        <v>91</v>
      </c>
      <c r="S89" s="86" t="s">
        <v>273</v>
      </c>
      <c r="T89" s="86" t="s">
        <v>278</v>
      </c>
      <c r="U89" s="86" t="s">
        <v>271</v>
      </c>
      <c r="V89" s="100" t="s">
        <v>3264</v>
      </c>
      <c r="W89" s="95" t="s">
        <v>3233</v>
      </c>
      <c r="X89" s="96"/>
      <c r="Y89" s="96"/>
      <c r="Z89" s="96"/>
      <c r="AA89" s="96" t="s">
        <v>261</v>
      </c>
      <c r="AB89" s="96" t="s">
        <v>261</v>
      </c>
      <c r="AC89" s="95" t="s">
        <v>2741</v>
      </c>
      <c r="AD89" s="95" t="s">
        <v>3077</v>
      </c>
      <c r="AE89" s="95" t="s">
        <v>2743</v>
      </c>
      <c r="AF89" s="95" t="s">
        <v>2760</v>
      </c>
      <c r="AG89" s="95" t="str">
        <f aca="false">IF(OR($AT89="",$AT89=$F89),$U89,IF($AT89=$G89,SUBSTITUTE(SUBSTITUTE($AT89,"GPIO3_","GPIO_"),".0",""),IF($AT89=$H89,$Q89,IF($AT89=$I89,$R89,IF($AT89=$J89,$S89,IF($AT89=$K89,$T89,"INVALID"))))))</f>
        <v>SOC</v>
      </c>
      <c r="AH89" s="97"/>
      <c r="AI89" s="98" t="str">
        <f aca="false">IF(AND(OR($AV89="Int PU",$AV89="Int PD"),OR(AND($BC89&lt;&gt;"",$BC89&lt;&gt;"0"),AND($BD89&lt;&gt;"",$BD89&lt;&gt;"0"))),"INVALID",IF(OR($AT89=$F89,$AV89="Int PD"),"PULL_DOWN",IF(OR($AV89="Int PU",AND($AH89="YES",OR($BC89="",$BC89="0"),OR($BD89="",$BD89="0"),OR($AU89="Input",$AU89="Bidirectional"))),"PULL_UP","NORMAL")))</f>
        <v>PULL_UP</v>
      </c>
      <c r="AJ89" s="98" t="str">
        <f aca="false">IF($AU89="Input", "TRISTATE", IF($AV89="Z","TRISTATE",IF($AT89=$F89,"TRISTATE","NORMAL")))</f>
        <v>TRISTATE</v>
      </c>
      <c r="AK89" s="98" t="str">
        <f aca="false">IF(OR($AT89=$F89,$AU89="Output"),"DISABLE","ENABLE")</f>
        <v>ENABLE</v>
      </c>
      <c r="AL89" s="112" t="str">
        <f aca="false">IF($AT89&lt;&gt;$G89,"N/A",IF($AV89="Drive 1", "1", IF($AV89="Drive 0", "0", "")))</f>
        <v>N/A</v>
      </c>
      <c r="AM89" s="99" t="b">
        <f aca="false">TRUE()</f>
        <v>1</v>
      </c>
      <c r="AN89" s="99" t="b">
        <f aca="false">TRUE()</f>
        <v>1</v>
      </c>
      <c r="AO89" s="99" t="b">
        <f aca="false">TRUE()</f>
        <v>1</v>
      </c>
      <c r="AP89" s="99" t="b">
        <f aca="false">TRUE()</f>
        <v>1</v>
      </c>
      <c r="AQ89" s="99" t="b">
        <f aca="false">TRUE()</f>
        <v>1</v>
      </c>
      <c r="AR89" s="99" t="b">
        <f aca="false">TRUE()</f>
        <v>1</v>
      </c>
      <c r="AS89" s="100" t="str">
        <f aca="false">IF(AND($AM89:$AR89), "VALID", "INVALID")</f>
        <v>VALID</v>
      </c>
      <c r="AT89" s="101" t="s">
        <v>3263</v>
      </c>
      <c r="AU89" s="102" t="s">
        <v>2736</v>
      </c>
      <c r="AV89" s="103" t="s">
        <v>2805</v>
      </c>
      <c r="AW89" s="104"/>
      <c r="AX89" s="104"/>
      <c r="AY89" s="104"/>
      <c r="AZ89" s="110" t="s">
        <v>85</v>
      </c>
      <c r="BA89" s="103" t="s">
        <v>85</v>
      </c>
      <c r="BB89" s="104"/>
      <c r="BC89" s="103"/>
      <c r="BD89" s="103"/>
      <c r="BE89" s="105"/>
      <c r="BF89" s="104"/>
      <c r="BG89" s="320" t="s">
        <v>3265</v>
      </c>
      <c r="BH89" s="321" t="s">
        <v>1</v>
      </c>
      <c r="BI89" s="1" t="s">
        <v>3261</v>
      </c>
      <c r="BJ89" s="1" t="s">
        <v>3266</v>
      </c>
      <c r="BK89" s="109"/>
    </row>
    <row r="90" customFormat="false" ht="12.75" hidden="false" customHeight="true" outlineLevel="0" collapsed="false">
      <c r="A90" s="323" t="n">
        <v>124</v>
      </c>
      <c r="B90" s="324" t="s">
        <v>3267</v>
      </c>
      <c r="C90" s="324" t="s">
        <v>3267</v>
      </c>
      <c r="D90" s="86" t="s">
        <v>282</v>
      </c>
      <c r="E90" s="86" t="s">
        <v>3268</v>
      </c>
      <c r="F90" s="87" t="s">
        <v>285</v>
      </c>
      <c r="G90" s="88" t="s">
        <v>3269</v>
      </c>
      <c r="H90" s="89"/>
      <c r="I90" s="90"/>
      <c r="J90" s="90"/>
      <c r="K90" s="91"/>
      <c r="L90" s="92" t="s">
        <v>2749</v>
      </c>
      <c r="M90" s="90" t="s">
        <v>2749</v>
      </c>
      <c r="N90" s="90" t="s">
        <v>2749</v>
      </c>
      <c r="O90" s="90" t="s">
        <v>2749</v>
      </c>
      <c r="P90" s="91" t="s">
        <v>2729</v>
      </c>
      <c r="Q90" s="86" t="s">
        <v>271</v>
      </c>
      <c r="R90" s="86" t="s">
        <v>283</v>
      </c>
      <c r="S90" s="86" t="s">
        <v>273</v>
      </c>
      <c r="T90" s="86" t="s">
        <v>284</v>
      </c>
      <c r="U90" s="86" t="s">
        <v>271</v>
      </c>
      <c r="V90" s="100" t="s">
        <v>3270</v>
      </c>
      <c r="W90" s="95" t="s">
        <v>3233</v>
      </c>
      <c r="X90" s="96" t="s">
        <v>3271</v>
      </c>
      <c r="Y90" s="96"/>
      <c r="Z90" s="96"/>
      <c r="AA90" s="96" t="s">
        <v>261</v>
      </c>
      <c r="AB90" s="96" t="s">
        <v>261</v>
      </c>
      <c r="AC90" s="95" t="s">
        <v>2741</v>
      </c>
      <c r="AD90" s="95" t="s">
        <v>3077</v>
      </c>
      <c r="AE90" s="95" t="s">
        <v>2743</v>
      </c>
      <c r="AF90" s="95" t="s">
        <v>2760</v>
      </c>
      <c r="AG90" s="95" t="str">
        <f aca="false">IF(OR($AT90="",$AT90=$F90),$U90,IF($AT90=$G90,SUBSTITUTE(SUBSTITUTE($AT90,"GPIO3_","GPIO_"),".0",""),IF($AT90=$H90,$Q90,IF($AT90=$I90,$R90,IF($AT90=$J90,$S90,IF($AT90=$K90,$T90,"INVALID"))))))</f>
        <v>GPIO_PP6</v>
      </c>
      <c r="AH90" s="97"/>
      <c r="AI90" s="98" t="str">
        <f aca="false">IF(AND(OR($AV90="Int PU",$AV90="Int PD"),OR(AND($BC90&lt;&gt;"",$BC90&lt;&gt;"0"),AND($BD90&lt;&gt;"",$BD90&lt;&gt;"0"))),"INVALID",IF(OR($AT90=$F90,$AV90="Int PD"),"PULL_DOWN",IF(OR($AV90="Int PU",AND($AH90="YES",OR($BC90="",$BC90="0"),OR($BD90="",$BD90="0"),OR($AU90="Input",$AU90="Bidirectional"))),"PULL_UP","NORMAL")))</f>
        <v>NORMAL</v>
      </c>
      <c r="AJ90" s="98" t="str">
        <f aca="false">IF($AU90="Input", "TRISTATE", IF($AV90="Z","TRISTATE",IF($AT90=$F90,"TRISTATE","NORMAL")))</f>
        <v>TRISTATE</v>
      </c>
      <c r="AK90" s="98" t="str">
        <f aca="false">IF(OR($AT90=$F90,$AU90="Output"),"DISABLE","ENABLE")</f>
        <v>ENABLE</v>
      </c>
      <c r="AL90" s="112" t="str">
        <f aca="false">IF($AT90&lt;&gt;$G90,"N/A",IF($AV90="Drive 1", "1", IF($AV90="Drive 0", "0", "")))</f>
        <v/>
      </c>
      <c r="AM90" s="407" t="b">
        <f aca="false">TRUE()</f>
        <v>1</v>
      </c>
      <c r="AN90" s="407" t="b">
        <f aca="false">TRUE()</f>
        <v>1</v>
      </c>
      <c r="AO90" s="407" t="b">
        <f aca="false">TRUE()</f>
        <v>1</v>
      </c>
      <c r="AP90" s="407" t="b">
        <f aca="false">TRUE()</f>
        <v>1</v>
      </c>
      <c r="AQ90" s="407" t="b">
        <f aca="false">TRUE()</f>
        <v>1</v>
      </c>
      <c r="AR90" s="407" t="b">
        <f aca="false">TRUE()</f>
        <v>1</v>
      </c>
      <c r="AS90" s="100" t="str">
        <f aca="false">IF(AND($AM90:$AR90), "VALID", "INVALID")</f>
        <v>VALID</v>
      </c>
      <c r="AT90" s="101" t="s">
        <v>3269</v>
      </c>
      <c r="AU90" s="102" t="s">
        <v>2736</v>
      </c>
      <c r="AV90" s="103"/>
      <c r="AW90" s="103" t="s">
        <v>2834</v>
      </c>
      <c r="AX90" s="104"/>
      <c r="AY90" s="104"/>
      <c r="AZ90" s="110" t="s">
        <v>434</v>
      </c>
      <c r="BA90" s="103" t="s">
        <v>85</v>
      </c>
      <c r="BB90" s="104"/>
      <c r="BC90" s="103" t="s">
        <v>3272</v>
      </c>
      <c r="BD90" s="103"/>
      <c r="BE90" s="105"/>
      <c r="BF90" s="104"/>
      <c r="BG90" s="320" t="s">
        <v>3273</v>
      </c>
      <c r="BH90" s="322" t="s">
        <v>3274</v>
      </c>
      <c r="BI90" s="1" t="s">
        <v>3268</v>
      </c>
      <c r="BJ90" s="1" t="s">
        <v>3275</v>
      </c>
      <c r="BK90" s="109"/>
    </row>
    <row r="91" customFormat="false" ht="12.75" hidden="true" customHeight="true" outlineLevel="0" collapsed="false">
      <c r="A91" s="315"/>
      <c r="B91" s="316"/>
      <c r="C91" s="316"/>
      <c r="D91" s="317" t="s">
        <v>286</v>
      </c>
      <c r="E91" s="317" t="s">
        <v>3276</v>
      </c>
      <c r="F91" s="87" t="s">
        <v>288</v>
      </c>
      <c r="G91" s="88" t="s">
        <v>3277</v>
      </c>
      <c r="H91" s="89" t="s">
        <v>3278</v>
      </c>
      <c r="I91" s="90"/>
      <c r="J91" s="90"/>
      <c r="K91" s="91"/>
      <c r="L91" s="92" t="s">
        <v>2749</v>
      </c>
      <c r="M91" s="90" t="s">
        <v>2749</v>
      </c>
      <c r="N91" s="90"/>
      <c r="O91" s="90"/>
      <c r="P91" s="91"/>
      <c r="Q91" s="86" t="s">
        <v>287</v>
      </c>
      <c r="R91" s="86" t="s">
        <v>83</v>
      </c>
      <c r="S91" s="86" t="s">
        <v>104</v>
      </c>
      <c r="T91" s="86" t="s">
        <v>105</v>
      </c>
      <c r="U91" s="86" t="s">
        <v>83</v>
      </c>
      <c r="V91" s="100" t="s">
        <v>3279</v>
      </c>
      <c r="W91" s="95" t="s">
        <v>3233</v>
      </c>
      <c r="X91" s="96"/>
      <c r="Y91" s="96"/>
      <c r="Z91" s="96"/>
      <c r="AA91" s="96" t="s">
        <v>261</v>
      </c>
      <c r="AB91" s="96" t="s">
        <v>261</v>
      </c>
      <c r="AC91" s="95" t="s">
        <v>2741</v>
      </c>
      <c r="AD91" s="100" t="s">
        <v>3077</v>
      </c>
      <c r="AE91" s="95" t="s">
        <v>2743</v>
      </c>
      <c r="AF91" s="95" t="s">
        <v>2735</v>
      </c>
      <c r="AG91" s="95" t="str">
        <f aca="false">IF(OR($AT91="",$AT91=$F91),$U91,IF($AT91=$G91,SUBSTITUTE(SUBSTITUTE($AT91,"GPIO3_","GPIO_"),".0",""),IF($AT91=$H91,$Q91,IF($AT91=$I91,$R91,IF($AT91=$J91,$S91,IF($AT91=$K91,$T91,"INVALID"))))))</f>
        <v>I2C5</v>
      </c>
      <c r="AH91" s="97"/>
      <c r="AI91" s="98" t="str">
        <f aca="false">IF(AND(OR($AV91="Int PU",$AV91="Int PD"),OR(AND($BC91&lt;&gt;"",$BC91&lt;&gt;"0"),AND($BD91&lt;&gt;"",$BD91&lt;&gt;"0"))),"INVALID",IF(OR($AT91=$F91,$AV91="Int PD"),"PULL_DOWN",IF(OR($AV91="Int PU",AND($AH91="YES",OR($BC91="",$BC91="0"),OR($BD91="",$BD91="0"),OR($AU91="Input",$AU91="Bidirectional"))),"PULL_UP","NORMAL")))</f>
        <v>NORMAL</v>
      </c>
      <c r="AJ91" s="98" t="str">
        <f aca="false">IF($AU91="Input", "TRISTATE", IF($AV91="Z","TRISTATE",IF($AT91=$F91,"TRISTATE","NORMAL")))</f>
        <v>NORMAL</v>
      </c>
      <c r="AK91" s="98" t="str">
        <f aca="false">IF(OR($AT91=$F91,$AU91="Output"),"DISABLE","ENABLE")</f>
        <v>ENABLE</v>
      </c>
      <c r="AL91" s="112" t="str">
        <f aca="false">IF($AT91&lt;&gt;$G91,"N/A",IF($AV91="Drive 1", "1", IF($AV91="Drive 0", "0", "")))</f>
        <v>N/A</v>
      </c>
      <c r="AM91" s="99" t="b">
        <f aca="false">TRUE()</f>
        <v>1</v>
      </c>
      <c r="AN91" s="99" t="b">
        <f aca="false">TRUE()</f>
        <v>1</v>
      </c>
      <c r="AO91" s="99" t="b">
        <f aca="false">TRUE()</f>
        <v>1</v>
      </c>
      <c r="AP91" s="99" t="b">
        <f aca="false">TRUE()</f>
        <v>1</v>
      </c>
      <c r="AQ91" s="99" t="b">
        <f aca="false">TRUE()</f>
        <v>1</v>
      </c>
      <c r="AR91" s="99" t="b">
        <f aca="false">TRUE()</f>
        <v>1</v>
      </c>
      <c r="AS91" s="100" t="str">
        <f aca="false">IF(AND($AM91:$AR91), "VALID", "INVALID")</f>
        <v>VALID</v>
      </c>
      <c r="AT91" s="101" t="s">
        <v>3278</v>
      </c>
      <c r="AU91" s="102" t="s">
        <v>2833</v>
      </c>
      <c r="AV91" s="103"/>
      <c r="AW91" s="104"/>
      <c r="AX91" s="104"/>
      <c r="AY91" s="104"/>
      <c r="AZ91" s="110" t="s">
        <v>434</v>
      </c>
      <c r="BA91" s="103" t="s">
        <v>85</v>
      </c>
      <c r="BB91" s="104"/>
      <c r="BC91" s="103" t="s">
        <v>2907</v>
      </c>
      <c r="BD91" s="103"/>
      <c r="BE91" s="105"/>
      <c r="BF91" s="104"/>
      <c r="BG91" s="320" t="s">
        <v>3280</v>
      </c>
      <c r="BH91" s="321"/>
      <c r="BI91" s="1" t="s">
        <v>3276</v>
      </c>
      <c r="BJ91" s="1" t="s">
        <v>3281</v>
      </c>
      <c r="BK91" s="109"/>
    </row>
    <row r="92" customFormat="false" ht="12.75" hidden="true" customHeight="true" outlineLevel="0" collapsed="false">
      <c r="A92" s="315"/>
      <c r="B92" s="316"/>
      <c r="C92" s="316"/>
      <c r="D92" s="317" t="s">
        <v>289</v>
      </c>
      <c r="E92" s="317" t="s">
        <v>3282</v>
      </c>
      <c r="F92" s="87" t="s">
        <v>290</v>
      </c>
      <c r="G92" s="88" t="s">
        <v>3283</v>
      </c>
      <c r="H92" s="89" t="s">
        <v>3284</v>
      </c>
      <c r="I92" s="90"/>
      <c r="J92" s="90"/>
      <c r="K92" s="91"/>
      <c r="L92" s="92" t="s">
        <v>2749</v>
      </c>
      <c r="M92" s="90" t="s">
        <v>2749</v>
      </c>
      <c r="N92" s="90"/>
      <c r="O92" s="90"/>
      <c r="P92" s="91"/>
      <c r="Q92" s="86" t="s">
        <v>287</v>
      </c>
      <c r="R92" s="86" t="s">
        <v>83</v>
      </c>
      <c r="S92" s="86" t="s">
        <v>104</v>
      </c>
      <c r="T92" s="86" t="s">
        <v>287</v>
      </c>
      <c r="U92" s="86" t="s">
        <v>83</v>
      </c>
      <c r="V92" s="100" t="s">
        <v>3285</v>
      </c>
      <c r="W92" s="95" t="s">
        <v>3233</v>
      </c>
      <c r="X92" s="96" t="s">
        <v>3286</v>
      </c>
      <c r="Y92" s="96"/>
      <c r="Z92" s="96"/>
      <c r="AA92" s="96" t="s">
        <v>261</v>
      </c>
      <c r="AB92" s="96" t="s">
        <v>261</v>
      </c>
      <c r="AC92" s="95" t="s">
        <v>2741</v>
      </c>
      <c r="AD92" s="95" t="s">
        <v>3077</v>
      </c>
      <c r="AE92" s="95" t="s">
        <v>2743</v>
      </c>
      <c r="AF92" s="95" t="s">
        <v>2735</v>
      </c>
      <c r="AG92" s="95" t="str">
        <f aca="false">IF(OR($AT92="",$AT92=$F92),$U92,IF($AT92=$G92,SUBSTITUTE(SUBSTITUTE($AT92,"GPIO3_","GPIO_"),".0",""),IF($AT92=$H92,$Q92,IF($AT92=$I92,$R92,IF($AT92=$J92,$S92,IF($AT92=$K92,$T92,"INVALID"))))))</f>
        <v>I2C5</v>
      </c>
      <c r="AH92" s="97"/>
      <c r="AI92" s="98" t="str">
        <f aca="false">IF(AND(OR($AV92="Int PU",$AV92="Int PD"),OR(AND($BC92&lt;&gt;"",$BC92&lt;&gt;"0"),AND($BD92&lt;&gt;"",$BD92&lt;&gt;"0"))),"INVALID",IF(OR($AT92=$F92,$AV92="Int PD"),"PULL_DOWN",IF(OR($AV92="Int PU",AND($AH92="YES",OR($BC92="",$BC92="0"),OR($BD92="",$BD92="0"),OR($AU92="Input",$AU92="Bidirectional"))),"PULL_UP","NORMAL")))</f>
        <v>NORMAL</v>
      </c>
      <c r="AJ92" s="98" t="str">
        <f aca="false">IF($AU92="Input", "TRISTATE", IF($AV92="Z","TRISTATE",IF($AT92=$F92,"TRISTATE","NORMAL")))</f>
        <v>NORMAL</v>
      </c>
      <c r="AK92" s="98" t="str">
        <f aca="false">IF(OR($AT92=$F92,$AU92="Output"),"DISABLE","ENABLE")</f>
        <v>ENABLE</v>
      </c>
      <c r="AL92" s="112" t="str">
        <f aca="false">IF($AT92&lt;&gt;$G92,"N/A",IF($AV92="Drive 1", "1", IF($AV92="Drive 0", "0", "")))</f>
        <v>N/A</v>
      </c>
      <c r="AM92" s="99" t="b">
        <f aca="false">TRUE()</f>
        <v>1</v>
      </c>
      <c r="AN92" s="99" t="b">
        <f aca="false">TRUE()</f>
        <v>1</v>
      </c>
      <c r="AO92" s="99" t="b">
        <f aca="false">TRUE()</f>
        <v>1</v>
      </c>
      <c r="AP92" s="99" t="b">
        <f aca="false">TRUE()</f>
        <v>1</v>
      </c>
      <c r="AQ92" s="99" t="b">
        <f aca="false">TRUE()</f>
        <v>1</v>
      </c>
      <c r="AR92" s="99" t="b">
        <f aca="false">TRUE()</f>
        <v>1</v>
      </c>
      <c r="AS92" s="100" t="str">
        <f aca="false">IF(AND($AM92:$AR92), "VALID", "INVALID")</f>
        <v>VALID</v>
      </c>
      <c r="AT92" s="101" t="s">
        <v>3284</v>
      </c>
      <c r="AU92" s="102" t="s">
        <v>2833</v>
      </c>
      <c r="AV92" s="103"/>
      <c r="AW92" s="103" t="s">
        <v>89</v>
      </c>
      <c r="AX92" s="104"/>
      <c r="AY92" s="104"/>
      <c r="AZ92" s="110" t="s">
        <v>434</v>
      </c>
      <c r="BA92" s="103" t="s">
        <v>85</v>
      </c>
      <c r="BB92" s="104"/>
      <c r="BC92" s="103" t="s">
        <v>2907</v>
      </c>
      <c r="BD92" s="103"/>
      <c r="BE92" s="105"/>
      <c r="BF92" s="104"/>
      <c r="BG92" s="320" t="s">
        <v>3280</v>
      </c>
      <c r="BH92" s="321"/>
      <c r="BI92" s="1" t="s">
        <v>3282</v>
      </c>
      <c r="BJ92" s="1" t="s">
        <v>3287</v>
      </c>
      <c r="BK92" s="109"/>
    </row>
    <row r="93" customFormat="false" ht="12.75" hidden="true" customHeight="true" outlineLevel="0" collapsed="false">
      <c r="A93" s="315"/>
      <c r="B93" s="330"/>
      <c r="C93" s="330"/>
      <c r="D93" s="86" t="s">
        <v>291</v>
      </c>
      <c r="E93" s="317" t="s">
        <v>3288</v>
      </c>
      <c r="F93" s="87" t="s">
        <v>292</v>
      </c>
      <c r="G93" s="88" t="s">
        <v>3289</v>
      </c>
      <c r="H93" s="89"/>
      <c r="I93" s="90"/>
      <c r="J93" s="90"/>
      <c r="K93" s="91"/>
      <c r="L93" s="92" t="s">
        <v>2749</v>
      </c>
      <c r="M93" s="90" t="s">
        <v>2749</v>
      </c>
      <c r="N93" s="90"/>
      <c r="O93" s="90" t="s">
        <v>2749</v>
      </c>
      <c r="P93" s="91"/>
      <c r="Q93" s="86" t="s">
        <v>271</v>
      </c>
      <c r="R93" s="86" t="s">
        <v>83</v>
      </c>
      <c r="S93" s="86" t="s">
        <v>273</v>
      </c>
      <c r="T93" s="86" t="s">
        <v>105</v>
      </c>
      <c r="U93" s="86" t="s">
        <v>83</v>
      </c>
      <c r="V93" s="100" t="s">
        <v>3290</v>
      </c>
      <c r="W93" s="95" t="s">
        <v>3233</v>
      </c>
      <c r="X93" s="96" t="s">
        <v>3291</v>
      </c>
      <c r="Y93" s="96"/>
      <c r="Z93" s="96"/>
      <c r="AA93" s="96" t="s">
        <v>261</v>
      </c>
      <c r="AB93" s="96" t="s">
        <v>261</v>
      </c>
      <c r="AC93" s="95" t="s">
        <v>2741</v>
      </c>
      <c r="AD93" s="95" t="s">
        <v>3077</v>
      </c>
      <c r="AE93" s="95" t="s">
        <v>2743</v>
      </c>
      <c r="AF93" s="95" t="s">
        <v>2760</v>
      </c>
      <c r="AG93" s="95" t="str">
        <f aca="false">IF(OR($AT93="",$AT93=$F93),$U93,IF($AT93=$G93,SUBSTITUTE(SUBSTITUTE($AT93,"GPIO3_","GPIO_"),".0",""),IF($AT93=$H93,$Q93,IF($AT93=$I93,$R93,IF($AT93=$J93,$S93,IF($AT93=$K93,$T93,"INVALID"))))))</f>
        <v>RSVD1</v>
      </c>
      <c r="AH93" s="97"/>
      <c r="AI93" s="98" t="str">
        <f aca="false">IF(AND(OR($AV93="Int PU",$AV93="Int PD"),OR(AND($BC93&lt;&gt;"",$BC93&lt;&gt;"0"),AND($BD93&lt;&gt;"",$BD93&lt;&gt;"0"))),"INVALID",IF(OR($AT93=$F93,$AV93="Int PD"),"PULL_DOWN",IF(OR($AV93="Int PU",AND($AH93="YES",OR($BC93="",$BC93="0"),OR($BD93="",$BD93="0"),OR($AU93="Input",$AU93="Bidirectional"))),"PULL_UP","NORMAL")))</f>
        <v>PULL_DOWN</v>
      </c>
      <c r="AJ93" s="98" t="str">
        <f aca="false">IF($AU93="Input", "TRISTATE", IF($AV93="Z","TRISTATE",IF($AT93=$F93,"TRISTATE","NORMAL")))</f>
        <v>TRISTATE</v>
      </c>
      <c r="AK93" s="98" t="str">
        <f aca="false">IF(OR($AT93=$F93,$AU93="Output"),"DISABLE","ENABLE")</f>
        <v>DISABLE</v>
      </c>
      <c r="AL93" s="112" t="str">
        <f aca="false">IF($AT93&lt;&gt;$G93,"N/A",IF($AV93="Drive 1", "1", IF($AV93="Drive 0", "0", "")))</f>
        <v>N/A</v>
      </c>
      <c r="AM93" s="406" t="b">
        <f aca="false">TRUE()</f>
        <v>1</v>
      </c>
      <c r="AN93" s="406" t="b">
        <f aca="false">TRUE()</f>
        <v>1</v>
      </c>
      <c r="AO93" s="406" t="b">
        <f aca="false">TRUE()</f>
        <v>1</v>
      </c>
      <c r="AP93" s="406" t="b">
        <f aca="false">TRUE()</f>
        <v>1</v>
      </c>
      <c r="AQ93" s="406" t="b">
        <f aca="false">TRUE()</f>
        <v>1</v>
      </c>
      <c r="AR93" s="406" t="b">
        <f aca="false">TRUE()</f>
        <v>1</v>
      </c>
      <c r="AS93" s="100" t="str">
        <f aca="false">IF(AND($AM93:$AR93), "VALID", "INVALID")</f>
        <v>VALID</v>
      </c>
      <c r="AT93" s="101" t="s">
        <v>292</v>
      </c>
      <c r="AU93" s="102" t="s">
        <v>79</v>
      </c>
      <c r="AV93" s="103"/>
      <c r="AW93" s="103" t="s">
        <v>89</v>
      </c>
      <c r="AX93" s="104"/>
      <c r="AY93" s="104"/>
      <c r="AZ93" s="110" t="s">
        <v>85</v>
      </c>
      <c r="BA93" s="103" t="s">
        <v>85</v>
      </c>
      <c r="BB93" s="104"/>
      <c r="BC93" s="103"/>
      <c r="BD93" s="103"/>
      <c r="BE93" s="105"/>
      <c r="BF93" s="104"/>
      <c r="BG93" s="320"/>
      <c r="BH93" s="20" t="s">
        <v>7</v>
      </c>
      <c r="BI93" s="1" t="s">
        <v>3288</v>
      </c>
      <c r="BJ93" s="1" t="s">
        <v>3292</v>
      </c>
      <c r="BK93" s="109"/>
    </row>
    <row r="94" customFormat="false" ht="12.75" hidden="false" customHeight="true" outlineLevel="0" collapsed="false">
      <c r="A94" s="323" t="n">
        <v>208</v>
      </c>
      <c r="B94" s="324" t="s">
        <v>3293</v>
      </c>
      <c r="C94" s="324" t="s">
        <v>3294</v>
      </c>
      <c r="D94" s="86" t="s">
        <v>293</v>
      </c>
      <c r="E94" s="86" t="s">
        <v>3295</v>
      </c>
      <c r="F94" s="87" t="s">
        <v>295</v>
      </c>
      <c r="G94" s="88" t="s">
        <v>3296</v>
      </c>
      <c r="H94" s="89"/>
      <c r="I94" s="90" t="s">
        <v>3297</v>
      </c>
      <c r="J94" s="90"/>
      <c r="K94" s="91"/>
      <c r="L94" s="92" t="s">
        <v>2749</v>
      </c>
      <c r="M94" s="90"/>
      <c r="N94" s="90" t="s">
        <v>2729</v>
      </c>
      <c r="O94" s="90"/>
      <c r="P94" s="91"/>
      <c r="Q94" s="86" t="s">
        <v>94</v>
      </c>
      <c r="R94" s="86" t="s">
        <v>294</v>
      </c>
      <c r="S94" s="86" t="s">
        <v>104</v>
      </c>
      <c r="T94" s="86" t="s">
        <v>105</v>
      </c>
      <c r="U94" s="86" t="s">
        <v>94</v>
      </c>
      <c r="V94" s="100" t="s">
        <v>3298</v>
      </c>
      <c r="W94" s="95" t="s">
        <v>3233</v>
      </c>
      <c r="X94" s="96"/>
      <c r="Y94" s="96"/>
      <c r="Z94" s="96"/>
      <c r="AA94" s="96" t="s">
        <v>261</v>
      </c>
      <c r="AB94" s="96" t="s">
        <v>261</v>
      </c>
      <c r="AC94" s="95" t="s">
        <v>2741</v>
      </c>
      <c r="AD94" s="95" t="s">
        <v>3077</v>
      </c>
      <c r="AE94" s="95" t="s">
        <v>2743</v>
      </c>
      <c r="AF94" s="95" t="s">
        <v>2760</v>
      </c>
      <c r="AG94" s="95" t="str">
        <f aca="false">IF(OR($AT94="",$AT94=$F94),$U94,IF($AT94=$G94,SUBSTITUTE(SUBSTITUTE($AT94,"GPIO3_","GPIO_"),".0",""),IF($AT94=$H94,$Q94,IF($AT94=$I94,$R94,IF($AT94=$J94,$S94,IF($AT94=$K94,$T94,"INVALID"))))))</f>
        <v>NV</v>
      </c>
      <c r="AH94" s="97"/>
      <c r="AI94" s="98" t="str">
        <f aca="false">IF(AND(OR($AV94="Int PU",$AV94="Int PD"),OR(AND($BC94&lt;&gt;"",$BC94&lt;&gt;"0"),AND($BD94&lt;&gt;"",$BD94&lt;&gt;"0"))),"INVALID",IF(OR($AT94=$F94,$AV94="Int PD"),"PULL_DOWN",IF(OR($AV94="Int PU",AND($AH94="YES",OR($BC94="",$BC94="0"),OR($BD94="",$BD94="0"),OR($AU94="Input",$AU94="Bidirectional"))),"PULL_UP","NORMAL")))</f>
        <v>NORMAL</v>
      </c>
      <c r="AJ94" s="98" t="str">
        <f aca="false">IF($AU94="Input", "TRISTATE", IF($AV94="Z","TRISTATE",IF($AT94=$F94,"TRISTATE","NORMAL")))</f>
        <v>TRISTATE</v>
      </c>
      <c r="AK94" s="98" t="str">
        <f aca="false">IF(OR($AT94=$F94,$AU94="Output"),"DISABLE","ENABLE")</f>
        <v>ENABLE</v>
      </c>
      <c r="AL94" s="112" t="str">
        <f aca="false">IF($AT94&lt;&gt;$G94,"N/A",IF($AV94="Drive 1", "1", IF($AV94="Drive 0", "0", "")))</f>
        <v>N/A</v>
      </c>
      <c r="AM94" s="407" t="b">
        <f aca="false">TRUE()</f>
        <v>1</v>
      </c>
      <c r="AN94" s="407" t="b">
        <f aca="false">TRUE()</f>
        <v>1</v>
      </c>
      <c r="AO94" s="407" t="b">
        <f aca="false">TRUE()</f>
        <v>1</v>
      </c>
      <c r="AP94" s="406" t="b">
        <f aca="false">TRUE()</f>
        <v>1</v>
      </c>
      <c r="AQ94" s="407" t="b">
        <f aca="false">TRUE()</f>
        <v>1</v>
      </c>
      <c r="AR94" s="407" t="b">
        <f aca="false">TRUE()</f>
        <v>1</v>
      </c>
      <c r="AS94" s="100" t="str">
        <f aca="false">IF(AND($AM94:$AR94), "VALID", "INVALID")</f>
        <v>VALID</v>
      </c>
      <c r="AT94" s="101" t="s">
        <v>3297</v>
      </c>
      <c r="AU94" s="102" t="s">
        <v>2736</v>
      </c>
      <c r="AV94" s="103"/>
      <c r="AW94" s="104"/>
      <c r="AX94" s="104"/>
      <c r="AY94" s="104"/>
      <c r="AZ94" s="110" t="s">
        <v>85</v>
      </c>
      <c r="BA94" s="103" t="s">
        <v>85</v>
      </c>
      <c r="BB94" s="104"/>
      <c r="BC94" s="103"/>
      <c r="BD94" s="103"/>
      <c r="BE94" s="105"/>
      <c r="BF94" s="104"/>
      <c r="BG94" s="320" t="s">
        <v>3299</v>
      </c>
      <c r="BH94" s="322" t="s">
        <v>3300</v>
      </c>
      <c r="BI94" s="1" t="s">
        <v>3295</v>
      </c>
      <c r="BJ94" s="1" t="s">
        <v>3301</v>
      </c>
      <c r="BK94" s="109"/>
    </row>
    <row r="95" customFormat="false" ht="12.75" hidden="true" customHeight="true" outlineLevel="0" collapsed="false">
      <c r="A95" s="315"/>
      <c r="B95" s="330"/>
      <c r="C95" s="330"/>
      <c r="D95" s="317" t="s">
        <v>296</v>
      </c>
      <c r="E95" s="317" t="s">
        <v>3302</v>
      </c>
      <c r="F95" s="87" t="s">
        <v>297</v>
      </c>
      <c r="G95" s="88" t="s">
        <v>3303</v>
      </c>
      <c r="H95" s="89"/>
      <c r="I95" s="90" t="s">
        <v>3304</v>
      </c>
      <c r="J95" s="90"/>
      <c r="K95" s="91"/>
      <c r="L95" s="92" t="s">
        <v>2749</v>
      </c>
      <c r="M95" s="90"/>
      <c r="N95" s="90" t="s">
        <v>81</v>
      </c>
      <c r="O95" s="90"/>
      <c r="P95" s="91"/>
      <c r="Q95" s="86" t="s">
        <v>94</v>
      </c>
      <c r="R95" s="86" t="s">
        <v>165</v>
      </c>
      <c r="S95" s="86" t="s">
        <v>104</v>
      </c>
      <c r="T95" s="86" t="s">
        <v>105</v>
      </c>
      <c r="U95" s="86" t="s">
        <v>94</v>
      </c>
      <c r="V95" s="100" t="s">
        <v>3305</v>
      </c>
      <c r="W95" s="95" t="s">
        <v>3233</v>
      </c>
      <c r="X95" s="96"/>
      <c r="Y95" s="96"/>
      <c r="Z95" s="96"/>
      <c r="AA95" s="96" t="s">
        <v>261</v>
      </c>
      <c r="AB95" s="96" t="s">
        <v>261</v>
      </c>
      <c r="AC95" s="95" t="s">
        <v>2741</v>
      </c>
      <c r="AD95" s="95" t="s">
        <v>3077</v>
      </c>
      <c r="AE95" s="95" t="s">
        <v>2743</v>
      </c>
      <c r="AF95" s="95" t="s">
        <v>2735</v>
      </c>
      <c r="AG95" s="95" t="str">
        <f aca="false">IF(OR($AT95="",$AT95=$F95),$U95,IF($AT95=$G95,SUBSTITUTE(SUBSTITUTE($AT95,"GPIO3_","GPIO_"),".0",""),IF($AT95=$H95,$Q95,IF($AT95=$I95,$R95,IF($AT95=$J95,$S95,IF($AT95=$K95,$T95,"INVALID"))))))</f>
        <v>GPIO_PQ3</v>
      </c>
      <c r="AH95" s="97"/>
      <c r="AI95" s="98" t="str">
        <f aca="false">IF(AND(OR($AV95="Int PU",$AV95="Int PD"),OR(AND($BC95&lt;&gt;"",$BC95&lt;&gt;"0"),AND($BD95&lt;&gt;"",$BD95&lt;&gt;"0"))),"INVALID",IF(OR($AT95=$F95,$AV95="Int PD"),"PULL_DOWN",IF(OR($AV95="Int PU",AND($AH95="YES",OR($BC95="",$BC95="0"),OR($BD95="",$BD95="0"),OR($AU95="Input",$AU95="Bidirectional"))),"PULL_UP","NORMAL")))</f>
        <v>NORMAL</v>
      </c>
      <c r="AJ95" s="98" t="str">
        <f aca="false">IF($AU95="Input", "TRISTATE", IF($AV95="Z","TRISTATE",IF($AT95=$F95,"TRISTATE","NORMAL")))</f>
        <v>NORMAL</v>
      </c>
      <c r="AK95" s="98" t="str">
        <f aca="false">IF(OR($AT95=$F95,$AU95="Output"),"DISABLE","ENABLE")</f>
        <v>DISABLE</v>
      </c>
      <c r="AL95" s="112" t="str">
        <f aca="false">IF($AT95&lt;&gt;$G95,"N/A",IF($AV95="Drive 1", "1", IF($AV95="Drive 0", "0", "")))</f>
        <v>1</v>
      </c>
      <c r="AM95" s="406" t="b">
        <f aca="false">TRUE()</f>
        <v>1</v>
      </c>
      <c r="AN95" s="406" t="b">
        <f aca="false">TRUE()</f>
        <v>1</v>
      </c>
      <c r="AO95" s="406" t="b">
        <f aca="false">TRUE()</f>
        <v>1</v>
      </c>
      <c r="AP95" s="406" t="b">
        <f aca="false">TRUE()</f>
        <v>1</v>
      </c>
      <c r="AQ95" s="406" t="b">
        <f aca="false">TRUE()</f>
        <v>1</v>
      </c>
      <c r="AR95" s="406" t="b">
        <f aca="false">TRUE()</f>
        <v>1</v>
      </c>
      <c r="AS95" s="100" t="str">
        <f aca="false">IF(AND($AM95:$AR95), "VALID", "INVALID")</f>
        <v>VALID</v>
      </c>
      <c r="AT95" s="101" t="s">
        <v>3303</v>
      </c>
      <c r="AU95" s="102" t="s">
        <v>2744</v>
      </c>
      <c r="AV95" s="103" t="s">
        <v>2785</v>
      </c>
      <c r="AW95" s="104"/>
      <c r="AX95" s="104"/>
      <c r="AY95" s="104"/>
      <c r="AZ95" s="110" t="s">
        <v>434</v>
      </c>
      <c r="BA95" s="103" t="s">
        <v>85</v>
      </c>
      <c r="BB95" s="104"/>
      <c r="BC95" s="103" t="s">
        <v>3306</v>
      </c>
      <c r="BD95" s="103"/>
      <c r="BE95" s="105"/>
      <c r="BF95" s="104"/>
      <c r="BG95" s="320" t="s">
        <v>3307</v>
      </c>
      <c r="BH95" s="322" t="s">
        <v>3</v>
      </c>
      <c r="BI95" s="1" t="s">
        <v>3302</v>
      </c>
      <c r="BJ95" s="1" t="s">
        <v>3308</v>
      </c>
      <c r="BK95" s="109"/>
    </row>
    <row r="96" customFormat="false" ht="12.75" hidden="true" customHeight="true" outlineLevel="0" collapsed="false">
      <c r="A96" s="315"/>
      <c r="B96" s="330"/>
      <c r="C96" s="330"/>
      <c r="D96" s="317" t="s">
        <v>298</v>
      </c>
      <c r="E96" s="317" t="s">
        <v>3309</v>
      </c>
      <c r="F96" s="87" t="s">
        <v>299</v>
      </c>
      <c r="G96" s="88" t="s">
        <v>3310</v>
      </c>
      <c r="H96" s="89"/>
      <c r="I96" s="90"/>
      <c r="J96" s="90"/>
      <c r="K96" s="91"/>
      <c r="L96" s="92" t="s">
        <v>2749</v>
      </c>
      <c r="M96" s="90"/>
      <c r="N96" s="90"/>
      <c r="O96" s="90"/>
      <c r="P96" s="91"/>
      <c r="Q96" s="86" t="s">
        <v>94</v>
      </c>
      <c r="R96" s="86" t="s">
        <v>83</v>
      </c>
      <c r="S96" s="86" t="s">
        <v>104</v>
      </c>
      <c r="T96" s="86" t="s">
        <v>105</v>
      </c>
      <c r="U96" s="86" t="s">
        <v>94</v>
      </c>
      <c r="V96" s="100" t="s">
        <v>3311</v>
      </c>
      <c r="W96" s="95" t="s">
        <v>3233</v>
      </c>
      <c r="X96" s="96"/>
      <c r="Y96" s="96"/>
      <c r="Z96" s="96"/>
      <c r="AA96" s="96" t="s">
        <v>261</v>
      </c>
      <c r="AB96" s="96" t="s">
        <v>261</v>
      </c>
      <c r="AC96" s="95" t="s">
        <v>2741</v>
      </c>
      <c r="AD96" s="95" t="s">
        <v>3077</v>
      </c>
      <c r="AE96" s="95" t="s">
        <v>2743</v>
      </c>
      <c r="AF96" s="95" t="s">
        <v>2760</v>
      </c>
      <c r="AG96" s="95" t="str">
        <f aca="false">IF(OR($AT96="",$AT96=$F96),$U96,IF($AT96=$G96,SUBSTITUTE(SUBSTITUTE($AT96,"GPIO3_","GPIO_"),".0",""),IF($AT96=$H96,$Q96,IF($AT96=$I96,$R96,IF($AT96=$J96,$S96,IF($AT96=$K96,$T96,"INVALID"))))))</f>
        <v>RSVD0</v>
      </c>
      <c r="AH96" s="97"/>
      <c r="AI96" s="98" t="str">
        <f aca="false">IF(AND(OR($AV96="Int PU",$AV96="Int PD"),OR(AND($BC96&lt;&gt;"",$BC96&lt;&gt;"0"),AND($BD96&lt;&gt;"",$BD96&lt;&gt;"0"))),"INVALID",IF(OR($AT96=$F96,$AV96="Int PD"),"PULL_DOWN",IF(OR($AV96="Int PU",AND($AH96="YES",OR($BC96="",$BC96="0"),OR($BD96="",$BD96="0"),OR($AU96="Input",$AU96="Bidirectional"))),"PULL_UP","NORMAL")))</f>
        <v>PULL_DOWN</v>
      </c>
      <c r="AJ96" s="98" t="str">
        <f aca="false">IF($AU96="Input", "TRISTATE", IF($AV96="Z","TRISTATE",IF($AT96=$F96,"TRISTATE","NORMAL")))</f>
        <v>TRISTATE</v>
      </c>
      <c r="AK96" s="98" t="str">
        <f aca="false">IF(OR($AT96=$F96,$AU96="Output"),"DISABLE","ENABLE")</f>
        <v>DISABLE</v>
      </c>
      <c r="AL96" s="112" t="str">
        <f aca="false">IF($AT96&lt;&gt;$G96,"N/A",IF($AV96="Drive 1", "1", IF($AV96="Drive 0", "0", "")))</f>
        <v>N/A</v>
      </c>
      <c r="AM96" s="406" t="b">
        <f aca="false">TRUE()</f>
        <v>1</v>
      </c>
      <c r="AN96" s="406" t="b">
        <f aca="false">TRUE()</f>
        <v>1</v>
      </c>
      <c r="AO96" s="406" t="b">
        <f aca="false">TRUE()</f>
        <v>1</v>
      </c>
      <c r="AP96" s="406" t="b">
        <f aca="false">TRUE()</f>
        <v>1</v>
      </c>
      <c r="AQ96" s="406" t="b">
        <f aca="false">TRUE()</f>
        <v>1</v>
      </c>
      <c r="AR96" s="406" t="b">
        <f aca="false">TRUE()</f>
        <v>1</v>
      </c>
      <c r="AS96" s="100" t="str">
        <f aca="false">IF(AND($AM96:$AR96), "VALID", "INVALID")</f>
        <v>VALID</v>
      </c>
      <c r="AT96" s="101" t="s">
        <v>299</v>
      </c>
      <c r="AU96" s="102" t="s">
        <v>79</v>
      </c>
      <c r="AV96" s="103"/>
      <c r="AW96" s="104"/>
      <c r="AX96" s="104"/>
      <c r="AY96" s="104"/>
      <c r="AZ96" s="110" t="s">
        <v>85</v>
      </c>
      <c r="BA96" s="103" t="s">
        <v>85</v>
      </c>
      <c r="BB96" s="104"/>
      <c r="BC96" s="103"/>
      <c r="BD96" s="103"/>
      <c r="BE96" s="105"/>
      <c r="BF96" s="104"/>
      <c r="BG96" s="320"/>
      <c r="BH96" s="20" t="s">
        <v>7</v>
      </c>
      <c r="BI96" s="1" t="s">
        <v>3309</v>
      </c>
      <c r="BJ96" s="1" t="s">
        <v>3312</v>
      </c>
      <c r="BK96" s="109"/>
    </row>
    <row r="97" customFormat="false" ht="12.75" hidden="false" customHeight="true" outlineLevel="0" collapsed="false">
      <c r="A97" s="323" t="n">
        <v>118</v>
      </c>
      <c r="B97" s="324" t="s">
        <v>3313</v>
      </c>
      <c r="C97" s="324" t="s">
        <v>3314</v>
      </c>
      <c r="D97" s="86" t="s">
        <v>300</v>
      </c>
      <c r="E97" s="86" t="s">
        <v>3315</v>
      </c>
      <c r="F97" s="87" t="s">
        <v>303</v>
      </c>
      <c r="G97" s="88" t="s">
        <v>3316</v>
      </c>
      <c r="H97" s="89"/>
      <c r="I97" s="90" t="s">
        <v>3317</v>
      </c>
      <c r="J97" s="90"/>
      <c r="K97" s="91"/>
      <c r="L97" s="92" t="s">
        <v>2749</v>
      </c>
      <c r="M97" s="90"/>
      <c r="N97" s="90" t="s">
        <v>81</v>
      </c>
      <c r="O97" s="90" t="s">
        <v>81</v>
      </c>
      <c r="P97" s="91"/>
      <c r="Q97" s="86" t="s">
        <v>94</v>
      </c>
      <c r="R97" s="86" t="s">
        <v>301</v>
      </c>
      <c r="S97" s="86" t="s">
        <v>302</v>
      </c>
      <c r="T97" s="86" t="s">
        <v>105</v>
      </c>
      <c r="U97" s="86" t="s">
        <v>94</v>
      </c>
      <c r="V97" s="131" t="s">
        <v>3318</v>
      </c>
      <c r="W97" s="132" t="s">
        <v>3233</v>
      </c>
      <c r="X97" s="96"/>
      <c r="Y97" s="96"/>
      <c r="Z97" s="96"/>
      <c r="AA97" s="96" t="s">
        <v>261</v>
      </c>
      <c r="AB97" s="96" t="s">
        <v>261</v>
      </c>
      <c r="AC97" s="95" t="s">
        <v>2741</v>
      </c>
      <c r="AD97" s="95" t="s">
        <v>3077</v>
      </c>
      <c r="AE97" s="95" t="s">
        <v>2743</v>
      </c>
      <c r="AF97" s="95" t="s">
        <v>2760</v>
      </c>
      <c r="AG97" s="95" t="str">
        <f aca="false">IF(OR($AT97="",$AT97=$F97),$U97,IF($AT97=$G97,SUBSTITUTE(SUBSTITUTE($AT97,"GPIO3_","GPIO_"),".0",""),IF($AT97=$H97,$Q97,IF($AT97=$I97,$R97,IF($AT97=$J97,$S97,IF($AT97=$K97,$T97,"INVALID"))))))</f>
        <v>GPIO_PQ5</v>
      </c>
      <c r="AH97" s="97"/>
      <c r="AI97" s="98" t="str">
        <f aca="false">IF(AND(OR($AV97="Int PU",$AV97="Int PD"),OR(AND($BC97&lt;&gt;"",$BC97&lt;&gt;"0"),AND($BD97&lt;&gt;"",$BD97&lt;&gt;"0"))),"INVALID",IF(OR($AT97=$F97,$AV97="Int PD"),"PULL_DOWN",IF(OR($AV97="Int PU",AND($AH97="YES",OR($BC97="",$BC97="0"),OR($BD97="",$BD97="0"),OR($AU97="Input",$AU97="Bidirectional"))),"PULL_UP","NORMAL")))</f>
        <v>PULL_UP</v>
      </c>
      <c r="AJ97" s="98" t="str">
        <f aca="false">IF($AU97="Input", "TRISTATE", IF($AV97="Z","TRISTATE",IF($AT97=$F97,"TRISTATE","NORMAL")))</f>
        <v>TRISTATE</v>
      </c>
      <c r="AK97" s="98" t="str">
        <f aca="false">IF(OR($AT97=$F97,$AU97="Output"),"DISABLE","ENABLE")</f>
        <v>ENABLE</v>
      </c>
      <c r="AL97" s="112" t="str">
        <f aca="false">IF($AT97&lt;&gt;$G97,"N/A",IF($AV97="Drive 1", "1", IF($AV97="Drive 0", "0", "")))</f>
        <v/>
      </c>
      <c r="AM97" s="407" t="b">
        <f aca="false">TRUE()</f>
        <v>1</v>
      </c>
      <c r="AN97" s="407" t="b">
        <f aca="false">TRUE()</f>
        <v>1</v>
      </c>
      <c r="AO97" s="407" t="b">
        <f aca="false">TRUE()</f>
        <v>1</v>
      </c>
      <c r="AP97" s="406" t="b">
        <f aca="false">TRUE()</f>
        <v>1</v>
      </c>
      <c r="AQ97" s="407" t="b">
        <f aca="false">TRUE()</f>
        <v>1</v>
      </c>
      <c r="AR97" s="407" t="b">
        <f aca="false">TRUE()</f>
        <v>1</v>
      </c>
      <c r="AS97" s="100" t="str">
        <f aca="false">IF(AND($AM97:$AR97), "VALID", "INVALID")</f>
        <v>VALID</v>
      </c>
      <c r="AT97" s="101" t="s">
        <v>3316</v>
      </c>
      <c r="AU97" s="102" t="s">
        <v>2736</v>
      </c>
      <c r="AV97" s="103" t="s">
        <v>2805</v>
      </c>
      <c r="AW97" s="104"/>
      <c r="AX97" s="104"/>
      <c r="AY97" s="104"/>
      <c r="AZ97" s="110" t="s">
        <v>85</v>
      </c>
      <c r="BA97" s="103" t="s">
        <v>85</v>
      </c>
      <c r="BB97" s="104"/>
      <c r="BC97" s="103"/>
      <c r="BD97" s="103"/>
      <c r="BE97" s="105"/>
      <c r="BF97" s="104"/>
      <c r="BG97" s="320" t="s">
        <v>7872</v>
      </c>
      <c r="BH97" s="322" t="s">
        <v>3320</v>
      </c>
      <c r="BI97" s="1" t="s">
        <v>3315</v>
      </c>
      <c r="BJ97" s="1" t="s">
        <v>3321</v>
      </c>
      <c r="BK97" s="109"/>
    </row>
    <row r="98" customFormat="false" ht="12.75" hidden="false" customHeight="true" outlineLevel="0" collapsed="false">
      <c r="A98" s="323" t="n">
        <v>216</v>
      </c>
      <c r="B98" s="324" t="s">
        <v>3322</v>
      </c>
      <c r="C98" s="324" t="s">
        <v>3323</v>
      </c>
      <c r="D98" s="86" t="s">
        <v>304</v>
      </c>
      <c r="E98" s="86" t="s">
        <v>3324</v>
      </c>
      <c r="F98" s="87" t="s">
        <v>306</v>
      </c>
      <c r="G98" s="88" t="s">
        <v>3325</v>
      </c>
      <c r="H98" s="89"/>
      <c r="I98" s="90" t="s">
        <v>3326</v>
      </c>
      <c r="J98" s="90"/>
      <c r="K98" s="91"/>
      <c r="L98" s="92" t="s">
        <v>2749</v>
      </c>
      <c r="M98" s="90"/>
      <c r="N98" s="90" t="s">
        <v>81</v>
      </c>
      <c r="O98" s="90" t="s">
        <v>81</v>
      </c>
      <c r="P98" s="91"/>
      <c r="Q98" s="86" t="s">
        <v>94</v>
      </c>
      <c r="R98" s="86" t="s">
        <v>305</v>
      </c>
      <c r="S98" s="86" t="s">
        <v>302</v>
      </c>
      <c r="T98" s="86" t="s">
        <v>105</v>
      </c>
      <c r="U98" s="86" t="s">
        <v>94</v>
      </c>
      <c r="V98" s="100" t="s">
        <v>3327</v>
      </c>
      <c r="W98" s="95" t="s">
        <v>3233</v>
      </c>
      <c r="X98" s="96"/>
      <c r="Y98" s="96"/>
      <c r="Z98" s="96"/>
      <c r="AA98" s="96" t="s">
        <v>261</v>
      </c>
      <c r="AB98" s="96" t="s">
        <v>261</v>
      </c>
      <c r="AC98" s="95" t="s">
        <v>2741</v>
      </c>
      <c r="AD98" s="95" t="s">
        <v>3077</v>
      </c>
      <c r="AE98" s="95" t="s">
        <v>2743</v>
      </c>
      <c r="AF98" s="95" t="s">
        <v>2760</v>
      </c>
      <c r="AG98" s="95" t="str">
        <f aca="false">IF(OR($AT98="",$AT98=$F98),$U98,IF($AT98=$G98,SUBSTITUTE(SUBSTITUTE($AT98,"GPIO3_","GPIO_"),".0",""),IF($AT98=$H98,$Q98,IF($AT98=$I98,$R98,IF($AT98=$J98,$S98,IF($AT98=$K98,$T98,"INVALID"))))))</f>
        <v>GPIO_PQ6</v>
      </c>
      <c r="AH98" s="97"/>
      <c r="AI98" s="98" t="str">
        <f aca="false">IF(AND(OR($AV98="Int PU",$AV98="Int PD"),OR(AND($BC98&lt;&gt;"",$BC98&lt;&gt;"0"),AND($BD98&lt;&gt;"",$BD98&lt;&gt;"0"))),"INVALID",IF(OR($AT98=$F98,$AV98="Int PD"),"PULL_DOWN",IF(OR($AV98="Int PU",AND($AH98="YES",OR($BC98="",$BC98="0"),OR($BD98="",$BD98="0"),OR($AU98="Input",$AU98="Bidirectional"))),"PULL_UP","NORMAL")))</f>
        <v>NORMAL</v>
      </c>
      <c r="AJ98" s="98" t="str">
        <f aca="false">IF($AU98="Input", "TRISTATE", IF($AV98="Z","TRISTATE",IF($AT98=$F98,"TRISTATE","NORMAL")))</f>
        <v>NORMAL</v>
      </c>
      <c r="AK98" s="98" t="str">
        <f aca="false">IF(OR($AT98=$F98,$AU98="Output"),"DISABLE","ENABLE")</f>
        <v>ENABLE</v>
      </c>
      <c r="AL98" s="112" t="str">
        <f aca="false">IF($AT98&lt;&gt;$G98,"N/A",IF($AV98="Drive 1", "1", IF($AV98="Drive 0", "0", "")))</f>
        <v>1</v>
      </c>
      <c r="AM98" s="407" t="b">
        <f aca="false">TRUE()</f>
        <v>1</v>
      </c>
      <c r="AN98" s="407" t="b">
        <f aca="false">TRUE()</f>
        <v>1</v>
      </c>
      <c r="AO98" s="407" t="b">
        <f aca="false">TRUE()</f>
        <v>1</v>
      </c>
      <c r="AP98" s="406" t="b">
        <f aca="false">TRUE()</f>
        <v>1</v>
      </c>
      <c r="AQ98" s="407" t="b">
        <f aca="false">TRUE()</f>
        <v>1</v>
      </c>
      <c r="AR98" s="407" t="b">
        <f aca="false">TRUE()</f>
        <v>1</v>
      </c>
      <c r="AS98" s="100" t="str">
        <f aca="false">IF(AND($AM98:$AR98), "VALID", "INVALID")</f>
        <v>VALID</v>
      </c>
      <c r="AT98" s="101" t="s">
        <v>3325</v>
      </c>
      <c r="AU98" s="335" t="s">
        <v>7873</v>
      </c>
      <c r="AV98" s="336" t="s">
        <v>2785</v>
      </c>
      <c r="AW98" s="104"/>
      <c r="AX98" s="104"/>
      <c r="AY98" s="104"/>
      <c r="AZ98" s="110" t="s">
        <v>85</v>
      </c>
      <c r="BA98" s="103" t="s">
        <v>85</v>
      </c>
      <c r="BB98" s="104"/>
      <c r="BC98" s="103"/>
      <c r="BD98" s="103"/>
      <c r="BE98" s="105"/>
      <c r="BF98" s="104"/>
      <c r="BG98" s="340" t="s">
        <v>7874</v>
      </c>
      <c r="BH98" s="322" t="s">
        <v>3320</v>
      </c>
      <c r="BI98" s="1" t="s">
        <v>3324</v>
      </c>
      <c r="BJ98" s="1" t="s">
        <v>3329</v>
      </c>
      <c r="BK98" s="109"/>
    </row>
    <row r="99" customFormat="false" ht="12.75" hidden="true" customHeight="true" outlineLevel="0" collapsed="false">
      <c r="A99" s="315"/>
      <c r="B99" s="330"/>
      <c r="C99" s="330"/>
      <c r="D99" s="317" t="s">
        <v>307</v>
      </c>
      <c r="E99" s="317" t="s">
        <v>3330</v>
      </c>
      <c r="F99" s="87" t="s">
        <v>308</v>
      </c>
      <c r="G99" s="88" t="s">
        <v>3331</v>
      </c>
      <c r="H99" s="89"/>
      <c r="I99" s="90"/>
      <c r="J99" s="90"/>
      <c r="K99" s="91"/>
      <c r="L99" s="92" t="s">
        <v>2749</v>
      </c>
      <c r="M99" s="90"/>
      <c r="N99" s="90" t="s">
        <v>81</v>
      </c>
      <c r="O99" s="90" t="s">
        <v>81</v>
      </c>
      <c r="P99" s="91"/>
      <c r="Q99" s="86" t="s">
        <v>94</v>
      </c>
      <c r="R99" s="86" t="s">
        <v>283</v>
      </c>
      <c r="S99" s="86" t="s">
        <v>284</v>
      </c>
      <c r="T99" s="86" t="s">
        <v>105</v>
      </c>
      <c r="U99" s="86" t="s">
        <v>94</v>
      </c>
      <c r="V99" s="100" t="s">
        <v>3332</v>
      </c>
      <c r="W99" s="95" t="s">
        <v>3233</v>
      </c>
      <c r="X99" s="96"/>
      <c r="Y99" s="96"/>
      <c r="Z99" s="96"/>
      <c r="AA99" s="96" t="s">
        <v>261</v>
      </c>
      <c r="AB99" s="96" t="s">
        <v>261</v>
      </c>
      <c r="AC99" s="95" t="s">
        <v>2741</v>
      </c>
      <c r="AD99" s="95" t="s">
        <v>3077</v>
      </c>
      <c r="AE99" s="95" t="s">
        <v>2743</v>
      </c>
      <c r="AF99" s="95" t="s">
        <v>2760</v>
      </c>
      <c r="AG99" s="95" t="str">
        <f aca="false">IF(OR($AT99="",$AT99=$F99),$U99,IF($AT99=$G99,SUBSTITUTE(SUBSTITUTE($AT99,"GPIO3_","GPIO_"),".0",""),IF($AT99=$H99,$Q99,IF($AT99=$I99,$R99,IF($AT99=$J99,$S99,IF($AT99=$K99,$T99,"INVALID"))))))</f>
        <v>RSVD0</v>
      </c>
      <c r="AH99" s="97"/>
      <c r="AI99" s="98" t="str">
        <f aca="false">IF(AND(OR($AV99="Int PU",$AV99="Int PD"),OR(AND($BC99&lt;&gt;"",$BC99&lt;&gt;"0"),AND($BD99&lt;&gt;"",$BD99&lt;&gt;"0"))),"INVALID",IF(OR($AT99=$F99,$AV99="Int PD"),"PULL_DOWN",IF(OR($AV99="Int PU",AND($AH99="YES",OR($BC99="",$BC99="0"),OR($BD99="",$BD99="0"),OR($AU99="Input",$AU99="Bidirectional"))),"PULL_UP","NORMAL")))</f>
        <v>PULL_DOWN</v>
      </c>
      <c r="AJ99" s="98" t="str">
        <f aca="false">IF($AU99="Input", "TRISTATE", IF($AV99="Z","TRISTATE",IF($AT99=$F99,"TRISTATE","NORMAL")))</f>
        <v>TRISTATE</v>
      </c>
      <c r="AK99" s="98" t="str">
        <f aca="false">IF(OR($AT99=$F99,$AU99="Output"),"DISABLE","ENABLE")</f>
        <v>DISABLE</v>
      </c>
      <c r="AL99" s="112" t="str">
        <f aca="false">IF($AT99&lt;&gt;$G99,"N/A",IF($AV99="Drive 1", "1", IF($AV99="Drive 0", "0", "")))</f>
        <v>N/A</v>
      </c>
      <c r="AM99" s="406" t="b">
        <f aca="false">TRUE()</f>
        <v>1</v>
      </c>
      <c r="AN99" s="99" t="b">
        <f aca="false">TRUE()</f>
        <v>1</v>
      </c>
      <c r="AO99" s="406" t="b">
        <f aca="false">TRUE()</f>
        <v>1</v>
      </c>
      <c r="AP99" s="406" t="b">
        <f aca="false">TRUE()</f>
        <v>1</v>
      </c>
      <c r="AQ99" s="406" t="b">
        <f aca="false">TRUE()</f>
        <v>1</v>
      </c>
      <c r="AR99" s="406" t="b">
        <f aca="false">TRUE()</f>
        <v>1</v>
      </c>
      <c r="AS99" s="100" t="str">
        <f aca="false">IF(AND($AM99:$AR99), "VALID", "INVALID")</f>
        <v>VALID</v>
      </c>
      <c r="AT99" s="101" t="s">
        <v>308</v>
      </c>
      <c r="AU99" s="102" t="s">
        <v>79</v>
      </c>
      <c r="AV99" s="103"/>
      <c r="AW99" s="104"/>
      <c r="AX99" s="104"/>
      <c r="AY99" s="104"/>
      <c r="AZ99" s="110" t="s">
        <v>85</v>
      </c>
      <c r="BA99" s="103" t="s">
        <v>85</v>
      </c>
      <c r="BB99" s="104"/>
      <c r="BC99" s="103"/>
      <c r="BD99" s="103"/>
      <c r="BE99" s="105"/>
      <c r="BF99" s="104"/>
      <c r="BG99" s="320"/>
      <c r="BH99" s="20" t="s">
        <v>7</v>
      </c>
      <c r="BI99" s="1" t="s">
        <v>3330</v>
      </c>
      <c r="BJ99" s="1" t="s">
        <v>3333</v>
      </c>
      <c r="BK99" s="109"/>
    </row>
    <row r="100" customFormat="false" ht="12.75" hidden="true" customHeight="true" outlineLevel="0" collapsed="false">
      <c r="A100" s="315"/>
      <c r="B100" s="330"/>
      <c r="C100" s="330"/>
      <c r="D100" s="317" t="s">
        <v>309</v>
      </c>
      <c r="E100" s="317" t="s">
        <v>3334</v>
      </c>
      <c r="F100" s="87" t="s">
        <v>312</v>
      </c>
      <c r="G100" s="88" t="s">
        <v>3335</v>
      </c>
      <c r="H100" s="89" t="s">
        <v>3336</v>
      </c>
      <c r="I100" s="90"/>
      <c r="J100" s="90"/>
      <c r="K100" s="91"/>
      <c r="L100" s="92" t="s">
        <v>2749</v>
      </c>
      <c r="M100" s="90" t="s">
        <v>81</v>
      </c>
      <c r="N100" s="90" t="s">
        <v>2729</v>
      </c>
      <c r="O100" s="90" t="s">
        <v>2729</v>
      </c>
      <c r="P100" s="91" t="s">
        <v>81</v>
      </c>
      <c r="Q100" s="86" t="s">
        <v>132</v>
      </c>
      <c r="R100" s="86" t="s">
        <v>283</v>
      </c>
      <c r="S100" s="86" t="s">
        <v>310</v>
      </c>
      <c r="T100" s="86" t="s">
        <v>311</v>
      </c>
      <c r="U100" s="86" t="s">
        <v>132</v>
      </c>
      <c r="V100" s="100" t="s">
        <v>3337</v>
      </c>
      <c r="W100" s="95" t="s">
        <v>3233</v>
      </c>
      <c r="X100" s="96"/>
      <c r="Y100" s="96"/>
      <c r="Z100" s="96"/>
      <c r="AA100" s="96" t="s">
        <v>261</v>
      </c>
      <c r="AB100" s="96" t="s">
        <v>261</v>
      </c>
      <c r="AC100" s="95" t="s">
        <v>2741</v>
      </c>
      <c r="AD100" s="95" t="s">
        <v>3077</v>
      </c>
      <c r="AE100" s="95" t="s">
        <v>2743</v>
      </c>
      <c r="AF100" s="95" t="s">
        <v>2760</v>
      </c>
      <c r="AG100" s="95" t="str">
        <f aca="false">IF(OR($AT100="",$AT100=$F100),$U100,IF($AT100=$G100,SUBSTITUTE(SUBSTITUTE($AT100,"GPIO3_","GPIO_"),".0",""),IF($AT100=$H100,$Q100,IF($AT100=$I100,$R100,IF($AT100=$J100,$S100,IF($AT100=$K100,$T100,"INVALID"))))))</f>
        <v>GP</v>
      </c>
      <c r="AH100" s="97"/>
      <c r="AI100" s="98" t="str">
        <f aca="false">IF(AND(OR($AV100="Int PU",$AV100="Int PD"),OR(AND($BC100&lt;&gt;"",$BC100&lt;&gt;"0"),AND($BD100&lt;&gt;"",$BD100&lt;&gt;"0"))),"INVALID",IF(OR($AT100=$F100,$AV100="Int PD"),"PULL_DOWN",IF(OR($AV100="Int PU",AND($AH100="YES",OR($BC100="",$BC100="0"),OR($BD100="",$BD100="0"),OR($AU100="Input",$AU100="Bidirectional"))),"PULL_UP","NORMAL")))</f>
        <v>PULL_DOWN</v>
      </c>
      <c r="AJ100" s="98" t="str">
        <f aca="false">IF($AU100="Input", "TRISTATE", IF($AV100="Z","TRISTATE",IF($AT100=$F100,"TRISTATE","NORMAL")))</f>
        <v>TRISTATE</v>
      </c>
      <c r="AK100" s="98" t="str">
        <f aca="false">IF(OR($AT100=$F100,$AU100="Output"),"DISABLE","ENABLE")</f>
        <v>DISABLE</v>
      </c>
      <c r="AL100" s="112" t="str">
        <f aca="false">IF($AT100&lt;&gt;$G100,"N/A",IF($AV100="Drive 1", "1", IF($AV100="Drive 0", "0", "")))</f>
        <v>N/A</v>
      </c>
      <c r="AM100" s="406" t="b">
        <f aca="false">TRUE()</f>
        <v>1</v>
      </c>
      <c r="AN100" s="99" t="b">
        <f aca="false">TRUE()</f>
        <v>1</v>
      </c>
      <c r="AO100" s="406" t="b">
        <f aca="false">TRUE()</f>
        <v>1</v>
      </c>
      <c r="AP100" s="407" t="b">
        <f aca="false">TRUE()</f>
        <v>1</v>
      </c>
      <c r="AQ100" s="406" t="b">
        <f aca="false">TRUE()</f>
        <v>1</v>
      </c>
      <c r="AR100" s="406" t="b">
        <f aca="false">TRUE()</f>
        <v>1</v>
      </c>
      <c r="AS100" s="100" t="str">
        <f aca="false">IF(AND($AM100:$AR100), "VALID", "INVALID")</f>
        <v>VALID</v>
      </c>
      <c r="AT100" s="101" t="s">
        <v>312</v>
      </c>
      <c r="AU100" s="102" t="s">
        <v>79</v>
      </c>
      <c r="AV100" s="103"/>
      <c r="AW100" s="104"/>
      <c r="AX100" s="104"/>
      <c r="AY100" s="104"/>
      <c r="AZ100" s="110" t="s">
        <v>85</v>
      </c>
      <c r="BA100" s="103" t="s">
        <v>85</v>
      </c>
      <c r="BB100" s="104"/>
      <c r="BC100" s="103"/>
      <c r="BD100" s="103"/>
      <c r="BE100" s="105"/>
      <c r="BF100" s="104"/>
      <c r="BG100" s="320"/>
      <c r="BH100" s="20" t="s">
        <v>7</v>
      </c>
      <c r="BI100" s="1" t="s">
        <v>3334</v>
      </c>
      <c r="BJ100" s="1" t="s">
        <v>3338</v>
      </c>
      <c r="BK100" s="109"/>
    </row>
    <row r="101" customFormat="false" ht="12.75" hidden="true" customHeight="true" outlineLevel="0" collapsed="false">
      <c r="A101" s="315"/>
      <c r="B101" s="330"/>
      <c r="C101" s="330"/>
      <c r="D101" s="317" t="s">
        <v>313</v>
      </c>
      <c r="E101" s="317" t="s">
        <v>3339</v>
      </c>
      <c r="F101" s="87" t="s">
        <v>314</v>
      </c>
      <c r="G101" s="88" t="s">
        <v>3340</v>
      </c>
      <c r="H101" s="89"/>
      <c r="I101" s="90"/>
      <c r="J101" s="90"/>
      <c r="K101" s="91"/>
      <c r="L101" s="92" t="s">
        <v>2749</v>
      </c>
      <c r="M101" s="90"/>
      <c r="N101" s="90" t="s">
        <v>2749</v>
      </c>
      <c r="O101" s="90" t="s">
        <v>81</v>
      </c>
      <c r="P101" s="91" t="s">
        <v>81</v>
      </c>
      <c r="Q101" s="86" t="s">
        <v>94</v>
      </c>
      <c r="R101" s="86" t="s">
        <v>283</v>
      </c>
      <c r="S101" s="86" t="s">
        <v>310</v>
      </c>
      <c r="T101" s="86" t="s">
        <v>311</v>
      </c>
      <c r="U101" s="86" t="s">
        <v>94</v>
      </c>
      <c r="V101" s="100" t="s">
        <v>3341</v>
      </c>
      <c r="W101" s="95" t="s">
        <v>3233</v>
      </c>
      <c r="X101" s="96"/>
      <c r="Y101" s="96"/>
      <c r="Z101" s="96"/>
      <c r="AA101" s="96" t="s">
        <v>261</v>
      </c>
      <c r="AB101" s="96" t="s">
        <v>261</v>
      </c>
      <c r="AC101" s="95" t="s">
        <v>2741</v>
      </c>
      <c r="AD101" s="95" t="s">
        <v>3077</v>
      </c>
      <c r="AE101" s="95" t="s">
        <v>2743</v>
      </c>
      <c r="AF101" s="95" t="s">
        <v>2760</v>
      </c>
      <c r="AG101" s="95" t="str">
        <f aca="false">IF(OR($AT101="",$AT101=$F101),$U101,IF($AT101=$G101,SUBSTITUTE(SUBSTITUTE($AT101,"GPIO3_","GPIO_"),".0",""),IF($AT101=$H101,$Q101,IF($AT101=$I101,$R101,IF($AT101=$J101,$S101,IF($AT101=$K101,$T101,"INVALID"))))))</f>
        <v>RSVD0</v>
      </c>
      <c r="AH101" s="97"/>
      <c r="AI101" s="98" t="str">
        <f aca="false">IF(AND(OR($AV101="Int PU",$AV101="Int PD"),OR(AND($BC101&lt;&gt;"",$BC101&lt;&gt;"0"),AND($BD101&lt;&gt;"",$BD101&lt;&gt;"0"))),"INVALID",IF(OR($AT101=$F101,$AV101="Int PD"),"PULL_DOWN",IF(OR($AV101="Int PU",AND($AH101="YES",OR($BC101="",$BC101="0"),OR($BD101="",$BD101="0"),OR($AU101="Input",$AU101="Bidirectional"))),"PULL_UP","NORMAL")))</f>
        <v>PULL_DOWN</v>
      </c>
      <c r="AJ101" s="98" t="str">
        <f aca="false">IF($AU101="Input", "TRISTATE", IF($AV101="Z","TRISTATE",IF($AT101=$F101,"TRISTATE","NORMAL")))</f>
        <v>TRISTATE</v>
      </c>
      <c r="AK101" s="98" t="str">
        <f aca="false">IF(OR($AT101=$F101,$AU101="Output"),"DISABLE","ENABLE")</f>
        <v>DISABLE</v>
      </c>
      <c r="AL101" s="112" t="str">
        <f aca="false">IF($AT101&lt;&gt;$G101,"N/A",IF($AV101="Drive 1", "1", IF($AV101="Drive 0", "0", "")))</f>
        <v>N/A</v>
      </c>
      <c r="AM101" s="406" t="b">
        <f aca="false">TRUE()</f>
        <v>1</v>
      </c>
      <c r="AN101" s="99" t="b">
        <f aca="false">TRUE()</f>
        <v>1</v>
      </c>
      <c r="AO101" s="406" t="b">
        <f aca="false">TRUE()</f>
        <v>1</v>
      </c>
      <c r="AP101" s="406" t="b">
        <f aca="false">TRUE()</f>
        <v>1</v>
      </c>
      <c r="AQ101" s="406" t="b">
        <f aca="false">TRUE()</f>
        <v>1</v>
      </c>
      <c r="AR101" s="406" t="b">
        <f aca="false">TRUE()</f>
        <v>1</v>
      </c>
      <c r="AS101" s="100" t="str">
        <f aca="false">IF(AND($AM101:$AR101), "VALID", "INVALID")</f>
        <v>VALID</v>
      </c>
      <c r="AT101" s="101" t="s">
        <v>314</v>
      </c>
      <c r="AU101" s="102" t="s">
        <v>79</v>
      </c>
      <c r="AV101" s="103"/>
      <c r="AW101" s="104"/>
      <c r="AX101" s="104"/>
      <c r="AY101" s="104"/>
      <c r="AZ101" s="110" t="s">
        <v>85</v>
      </c>
      <c r="BA101" s="103" t="s">
        <v>85</v>
      </c>
      <c r="BB101" s="104"/>
      <c r="BC101" s="103"/>
      <c r="BD101" s="103"/>
      <c r="BE101" s="105"/>
      <c r="BF101" s="104"/>
      <c r="BG101" s="320"/>
      <c r="BH101" s="20" t="s">
        <v>7</v>
      </c>
      <c r="BI101" s="1" t="s">
        <v>3339</v>
      </c>
      <c r="BJ101" s="1" t="s">
        <v>3342</v>
      </c>
      <c r="BK101" s="109"/>
    </row>
    <row r="102" customFormat="false" ht="12.75" hidden="false" customHeight="true" outlineLevel="0" collapsed="false">
      <c r="A102" s="323" t="n">
        <v>203</v>
      </c>
      <c r="B102" s="324" t="s">
        <v>3343</v>
      </c>
      <c r="C102" s="324" t="s">
        <v>3343</v>
      </c>
      <c r="D102" s="86" t="s">
        <v>315</v>
      </c>
      <c r="E102" s="86" t="s">
        <v>3344</v>
      </c>
      <c r="F102" s="87" t="s">
        <v>316</v>
      </c>
      <c r="G102" s="88" t="s">
        <v>3345</v>
      </c>
      <c r="H102" s="89" t="s">
        <v>3346</v>
      </c>
      <c r="I102" s="90"/>
      <c r="J102" s="90"/>
      <c r="K102" s="91"/>
      <c r="L102" s="92" t="s">
        <v>2749</v>
      </c>
      <c r="M102" s="90" t="s">
        <v>81</v>
      </c>
      <c r="N102" s="90"/>
      <c r="O102" s="90"/>
      <c r="P102" s="91"/>
      <c r="Q102" s="86" t="s">
        <v>246</v>
      </c>
      <c r="R102" s="86" t="s">
        <v>83</v>
      </c>
      <c r="S102" s="86" t="s">
        <v>104</v>
      </c>
      <c r="T102" s="86" t="s">
        <v>105</v>
      </c>
      <c r="U102" s="86" t="s">
        <v>83</v>
      </c>
      <c r="V102" s="100" t="s">
        <v>3347</v>
      </c>
      <c r="W102" s="95" t="s">
        <v>3233</v>
      </c>
      <c r="X102" s="96"/>
      <c r="Y102" s="96" t="s">
        <v>3348</v>
      </c>
      <c r="Z102" s="96"/>
      <c r="AA102" s="96" t="s">
        <v>261</v>
      </c>
      <c r="AB102" s="96" t="s">
        <v>261</v>
      </c>
      <c r="AC102" s="95" t="s">
        <v>2777</v>
      </c>
      <c r="AD102" s="95" t="s">
        <v>3037</v>
      </c>
      <c r="AE102" s="95" t="s">
        <v>2743</v>
      </c>
      <c r="AF102" s="95" t="s">
        <v>2760</v>
      </c>
      <c r="AG102" s="95" t="str">
        <f aca="false">IF(OR($AT102="",$AT102=$F102),$U102,IF($AT102=$G102,SUBSTITUTE(SUBSTITUTE($AT102,"GPIO3_","GPIO_"),".0",""),IF($AT102=$H102,$Q102,IF($AT102=$I102,$R102,IF($AT102=$J102,$S102,IF($AT102=$K102,$T102,"INVALID"))))))</f>
        <v>UARTA</v>
      </c>
      <c r="AH102" s="97"/>
      <c r="AI102" s="98" t="str">
        <f aca="false">IF(AND(OR($AV102="Int PU",$AV102="Int PD"),OR(AND($BC102&lt;&gt;"",$BC102&lt;&gt;"0"),AND($BD102&lt;&gt;"",$BD102&lt;&gt;"0"))),"INVALID",IF(OR($AT102=$F102,$AV102="Int PD"),"PULL_DOWN",IF(OR($AV102="Int PU",AND($AH102="YES",OR($BC102="",$BC102="0"),OR($BD102="",$BD102="0"),OR($AU102="Input",$AU102="Bidirectional"))),"PULL_UP","NORMAL")))</f>
        <v>NORMAL</v>
      </c>
      <c r="AJ102" s="98" t="str">
        <f aca="false">IF($AU102="Input", "TRISTATE", IF($AV102="Z","TRISTATE",IF($AT102=$F102,"TRISTATE","NORMAL")))</f>
        <v>NORMAL</v>
      </c>
      <c r="AK102" s="98" t="str">
        <f aca="false">IF(OR($AT102=$F102,$AU102="Output"),"DISABLE","ENABLE")</f>
        <v>DISABLE</v>
      </c>
      <c r="AL102" s="112" t="str">
        <f aca="false">IF($AT102&lt;&gt;$G102,"N/A",IF($AV102="Drive 1", "1", IF($AV102="Drive 0", "0", "")))</f>
        <v>N/A</v>
      </c>
      <c r="AM102" s="407" t="b">
        <f aca="false">TRUE()</f>
        <v>1</v>
      </c>
      <c r="AN102" s="407" t="b">
        <f aca="false">TRUE()</f>
        <v>1</v>
      </c>
      <c r="AO102" s="407" t="b">
        <f aca="false">TRUE()</f>
        <v>1</v>
      </c>
      <c r="AP102" s="406" t="b">
        <f aca="false">TRUE()</f>
        <v>1</v>
      </c>
      <c r="AQ102" s="407" t="b">
        <f aca="false">TRUE()</f>
        <v>1</v>
      </c>
      <c r="AR102" s="406" t="b">
        <f aca="false">TRUE()</f>
        <v>1</v>
      </c>
      <c r="AS102" s="100" t="str">
        <f aca="false">IF(AND($AM102:$AR102), "VALID", "INVALID")</f>
        <v>VALID</v>
      </c>
      <c r="AT102" s="101" t="s">
        <v>3346</v>
      </c>
      <c r="AU102" s="102" t="s">
        <v>2744</v>
      </c>
      <c r="AV102" s="103"/>
      <c r="AW102" s="104"/>
      <c r="AX102" s="104"/>
      <c r="AY102" s="104"/>
      <c r="AZ102" s="104"/>
      <c r="BA102" s="103" t="s">
        <v>85</v>
      </c>
      <c r="BB102" s="104"/>
      <c r="BC102" s="103"/>
      <c r="BD102" s="103"/>
      <c r="BE102" s="105"/>
      <c r="BF102" s="104"/>
      <c r="BG102" s="318" t="s">
        <v>3349</v>
      </c>
      <c r="BH102" s="321" t="s">
        <v>3350</v>
      </c>
      <c r="BI102" s="1" t="s">
        <v>3344</v>
      </c>
      <c r="BJ102" s="1" t="s">
        <v>3351</v>
      </c>
      <c r="BK102" s="109"/>
    </row>
    <row r="103" customFormat="false" ht="12.75" hidden="false" customHeight="true" outlineLevel="0" collapsed="false">
      <c r="A103" s="323" t="n">
        <v>205</v>
      </c>
      <c r="B103" s="324" t="s">
        <v>3352</v>
      </c>
      <c r="C103" s="324" t="s">
        <v>3352</v>
      </c>
      <c r="D103" s="86" t="s">
        <v>317</v>
      </c>
      <c r="E103" s="86" t="s">
        <v>3353</v>
      </c>
      <c r="F103" s="87" t="s">
        <v>318</v>
      </c>
      <c r="G103" s="88" t="s">
        <v>3354</v>
      </c>
      <c r="H103" s="89" t="s">
        <v>3355</v>
      </c>
      <c r="I103" s="90"/>
      <c r="J103" s="90"/>
      <c r="K103" s="91"/>
      <c r="L103" s="92" t="s">
        <v>2749</v>
      </c>
      <c r="M103" s="90" t="s">
        <v>2729</v>
      </c>
      <c r="N103" s="90"/>
      <c r="O103" s="90"/>
      <c r="P103" s="91"/>
      <c r="Q103" s="86" t="s">
        <v>246</v>
      </c>
      <c r="R103" s="86" t="s">
        <v>83</v>
      </c>
      <c r="S103" s="86" t="s">
        <v>104</v>
      </c>
      <c r="T103" s="86" t="s">
        <v>105</v>
      </c>
      <c r="U103" s="134" t="s">
        <v>83</v>
      </c>
      <c r="V103" s="86" t="s">
        <v>3356</v>
      </c>
      <c r="W103" s="132" t="s">
        <v>3233</v>
      </c>
      <c r="X103" s="96"/>
      <c r="Y103" s="96"/>
      <c r="Z103" s="96"/>
      <c r="AA103" s="96" t="s">
        <v>261</v>
      </c>
      <c r="AB103" s="96" t="s">
        <v>261</v>
      </c>
      <c r="AC103" s="95" t="s">
        <v>2777</v>
      </c>
      <c r="AD103" s="95" t="s">
        <v>3037</v>
      </c>
      <c r="AE103" s="95" t="s">
        <v>2743</v>
      </c>
      <c r="AF103" s="95" t="s">
        <v>2760</v>
      </c>
      <c r="AG103" s="95" t="str">
        <f aca="false">IF(OR($AT103="",$AT103=$F103),$U103,IF($AT103=$G103,SUBSTITUTE(SUBSTITUTE($AT103,"GPIO3_","GPIO_"),".0",""),IF($AT103=$H103,$Q103,IF($AT103=$I103,$R103,IF($AT103=$J103,$S103,IF($AT103=$K103,$T103,"INVALID"))))))</f>
        <v>UARTA</v>
      </c>
      <c r="AH103" s="97"/>
      <c r="AI103" s="98" t="str">
        <f aca="false">IF(AND(OR($AV103="Int PU",$AV103="Int PD"),OR(AND($BC103&lt;&gt;"",$BC103&lt;&gt;"0"),AND($BD103&lt;&gt;"",$BD103&lt;&gt;"0"))),"INVALID",IF(OR($AT103=$F103,$AV103="Int PD"),"PULL_DOWN",IF(OR($AV103="Int PU",AND($AH103="YES",OR($BC103="",$BC103="0"),OR($BD103="",$BD103="0"),OR($AU103="Input",$AU103="Bidirectional"))),"PULL_UP","NORMAL")))</f>
        <v>PULL_DOWN</v>
      </c>
      <c r="AJ103" s="98" t="str">
        <f aca="false">IF($AU103="Input", "TRISTATE", IF($AV103="Z","TRISTATE",IF($AT103=$F103,"TRISTATE","NORMAL")))</f>
        <v>TRISTATE</v>
      </c>
      <c r="AK103" s="98" t="str">
        <f aca="false">IF(OR($AT103=$F103,$AU103="Output"),"DISABLE","ENABLE")</f>
        <v>ENABLE</v>
      </c>
      <c r="AL103" s="112" t="str">
        <f aca="false">IF($AT103&lt;&gt;$G103,"N/A",IF($AV103="Drive 1", "1", IF($AV103="Drive 0", "0", "")))</f>
        <v>N/A</v>
      </c>
      <c r="AM103" s="407" t="b">
        <f aca="false">TRUE()</f>
        <v>1</v>
      </c>
      <c r="AN103" s="407" t="b">
        <f aca="false">TRUE()</f>
        <v>1</v>
      </c>
      <c r="AO103" s="407" t="b">
        <f aca="false">TRUE()</f>
        <v>1</v>
      </c>
      <c r="AP103" s="407" t="b">
        <f aca="false">TRUE()</f>
        <v>1</v>
      </c>
      <c r="AQ103" s="407" t="b">
        <f aca="false">TRUE()</f>
        <v>1</v>
      </c>
      <c r="AR103" s="406" t="b">
        <f aca="false">TRUE()</f>
        <v>1</v>
      </c>
      <c r="AS103" s="100" t="str">
        <f aca="false">IF(AND($AM103:$AR103), "VALID", "INVALID")</f>
        <v>VALID</v>
      </c>
      <c r="AT103" s="101" t="s">
        <v>3355</v>
      </c>
      <c r="AU103" s="102" t="s">
        <v>2736</v>
      </c>
      <c r="AV103" s="103" t="s">
        <v>3123</v>
      </c>
      <c r="AW103" s="104"/>
      <c r="AX103" s="104"/>
      <c r="AY103" s="104"/>
      <c r="AZ103" s="104"/>
      <c r="BA103" s="103" t="s">
        <v>85</v>
      </c>
      <c r="BB103" s="104"/>
      <c r="BC103" s="103"/>
      <c r="BD103" s="103"/>
      <c r="BE103" s="105"/>
      <c r="BF103" s="104"/>
      <c r="BG103" s="318" t="s">
        <v>3357</v>
      </c>
      <c r="BH103" s="321"/>
      <c r="BI103" s="1" t="s">
        <v>3353</v>
      </c>
      <c r="BJ103" s="1" t="s">
        <v>3358</v>
      </c>
      <c r="BK103" s="109"/>
    </row>
    <row r="104" customFormat="false" ht="12.75" hidden="false" customHeight="true" outlineLevel="0" collapsed="false">
      <c r="A104" s="323" t="n">
        <v>207</v>
      </c>
      <c r="B104" s="324" t="s">
        <v>3359</v>
      </c>
      <c r="C104" s="324" t="s">
        <v>3359</v>
      </c>
      <c r="D104" s="86" t="s">
        <v>319</v>
      </c>
      <c r="E104" s="86" t="s">
        <v>3360</v>
      </c>
      <c r="F104" s="87" t="s">
        <v>320</v>
      </c>
      <c r="G104" s="88" t="s">
        <v>3361</v>
      </c>
      <c r="H104" s="89" t="s">
        <v>3362</v>
      </c>
      <c r="I104" s="90"/>
      <c r="J104" s="90"/>
      <c r="K104" s="91"/>
      <c r="L104" s="92" t="s">
        <v>2749</v>
      </c>
      <c r="M104" s="90" t="s">
        <v>81</v>
      </c>
      <c r="N104" s="90"/>
      <c r="O104" s="90"/>
      <c r="P104" s="91"/>
      <c r="Q104" s="86" t="s">
        <v>246</v>
      </c>
      <c r="R104" s="86" t="s">
        <v>83</v>
      </c>
      <c r="S104" s="86" t="s">
        <v>104</v>
      </c>
      <c r="T104" s="86" t="s">
        <v>105</v>
      </c>
      <c r="U104" s="86" t="s">
        <v>83</v>
      </c>
      <c r="V104" s="100" t="s">
        <v>3363</v>
      </c>
      <c r="W104" s="95" t="s">
        <v>3233</v>
      </c>
      <c r="X104" s="96"/>
      <c r="Y104" s="96"/>
      <c r="Z104" s="96"/>
      <c r="AA104" s="96" t="s">
        <v>261</v>
      </c>
      <c r="AB104" s="96" t="s">
        <v>261</v>
      </c>
      <c r="AC104" s="95" t="s">
        <v>2777</v>
      </c>
      <c r="AD104" s="95" t="s">
        <v>3037</v>
      </c>
      <c r="AE104" s="95" t="s">
        <v>2743</v>
      </c>
      <c r="AF104" s="95" t="s">
        <v>2760</v>
      </c>
      <c r="AG104" s="409" t="str">
        <f aca="false">IF(OR($AT104="",$AT104=$F104),$U104,IF($AT104=$G104,SUBSTITUTE(SUBSTITUTE($AT104,"GPIO3_","GPIO_"),".0",""),IF($AT104=$H104,$Q104,IF($AT104=$I104,$R104,IF($AT104=$J104,$S104,IF($AT104=$K104,$T104,"INVALID"))))))</f>
        <v>UARTA</v>
      </c>
      <c r="AH104" s="97"/>
      <c r="AI104" s="86" t="str">
        <f aca="false">IF(AND(OR($AV104="Int PU",$AV104="Int PD"),OR(AND($BC104&lt;&gt;"",$BC104&lt;&gt;"0"),AND($BD104&lt;&gt;"",$BD104&lt;&gt;"0"))),"INVALID",IF(OR($AT104=$F104,$AV104="Int PD"),"PULL_DOWN",IF(OR($AV104="Int PU",AND($AH104="YES",OR($BC104="",$BC104="0"),OR($BD104="",$BD104="0"),OR($AU104="Input",$AU104="Bidirectional"))),"PULL_UP","NORMAL")))</f>
        <v>PULL_DOWN</v>
      </c>
      <c r="AJ104" s="98" t="str">
        <f aca="false">IF($AU104="Input", "TRISTATE", IF($AV104="Z","TRISTATE",IF($AT104=$F104,"TRISTATE","NORMAL")))</f>
        <v>NORMAL</v>
      </c>
      <c r="AK104" s="98" t="str">
        <f aca="false">IF(OR($AT104=$F104,$AU104="Output"),"DISABLE","ENABLE")</f>
        <v>DISABLE</v>
      </c>
      <c r="AL104" s="165" t="str">
        <f aca="false">IF($AT104&lt;&gt;$G104,"N/A",IF($AV104="Drive 1", "1", IF($AV104="Drive 0", "0", "")))</f>
        <v>N/A</v>
      </c>
      <c r="AM104" s="407" t="b">
        <f aca="false">TRUE()</f>
        <v>1</v>
      </c>
      <c r="AN104" s="407" t="b">
        <f aca="false">TRUE()</f>
        <v>1</v>
      </c>
      <c r="AO104" s="407" t="b">
        <f aca="false">TRUE()</f>
        <v>1</v>
      </c>
      <c r="AP104" s="407" t="b">
        <f aca="false">TRUE()</f>
        <v>1</v>
      </c>
      <c r="AQ104" s="407" t="b">
        <f aca="false">TRUE()</f>
        <v>1</v>
      </c>
      <c r="AR104" s="406" t="b">
        <f aca="false">TRUE()</f>
        <v>1</v>
      </c>
      <c r="AS104" s="100" t="str">
        <f aca="false">IF(AND($AM104:$AR104), "VALID", "INVALID")</f>
        <v>VALID</v>
      </c>
      <c r="AT104" s="101" t="s">
        <v>3362</v>
      </c>
      <c r="AU104" s="102" t="s">
        <v>2744</v>
      </c>
      <c r="AV104" s="103" t="s">
        <v>3123</v>
      </c>
      <c r="AW104" s="104"/>
      <c r="AX104" s="104"/>
      <c r="AY104" s="104"/>
      <c r="AZ104" s="104"/>
      <c r="BA104" s="103" t="s">
        <v>85</v>
      </c>
      <c r="BB104" s="104"/>
      <c r="BC104" s="103"/>
      <c r="BD104" s="103"/>
      <c r="BE104" s="105"/>
      <c r="BF104" s="104"/>
      <c r="BG104" s="318" t="s">
        <v>3364</v>
      </c>
      <c r="BH104" s="321"/>
      <c r="BI104" s="1" t="s">
        <v>3360</v>
      </c>
      <c r="BJ104" s="1" t="s">
        <v>3365</v>
      </c>
      <c r="BK104" s="109"/>
    </row>
    <row r="105" customFormat="false" ht="12.75" hidden="false" customHeight="true" outlineLevel="0" collapsed="false">
      <c r="A105" s="323" t="n">
        <v>209</v>
      </c>
      <c r="B105" s="324" t="s">
        <v>3366</v>
      </c>
      <c r="C105" s="324" t="s">
        <v>3366</v>
      </c>
      <c r="D105" s="86" t="s">
        <v>321</v>
      </c>
      <c r="E105" s="86" t="s">
        <v>3367</v>
      </c>
      <c r="F105" s="87" t="s">
        <v>322</v>
      </c>
      <c r="G105" s="88" t="s">
        <v>3368</v>
      </c>
      <c r="H105" s="89" t="s">
        <v>3369</v>
      </c>
      <c r="I105" s="90"/>
      <c r="J105" s="90"/>
      <c r="K105" s="91"/>
      <c r="L105" s="92" t="s">
        <v>2749</v>
      </c>
      <c r="M105" s="90" t="s">
        <v>2729</v>
      </c>
      <c r="N105" s="90"/>
      <c r="O105" s="90"/>
      <c r="P105" s="91"/>
      <c r="Q105" s="86" t="s">
        <v>246</v>
      </c>
      <c r="R105" s="86" t="s">
        <v>83</v>
      </c>
      <c r="S105" s="86" t="s">
        <v>104</v>
      </c>
      <c r="T105" s="86" t="s">
        <v>105</v>
      </c>
      <c r="U105" s="86" t="s">
        <v>83</v>
      </c>
      <c r="V105" s="100" t="s">
        <v>3370</v>
      </c>
      <c r="W105" s="95" t="s">
        <v>3233</v>
      </c>
      <c r="X105" s="96"/>
      <c r="Y105" s="96"/>
      <c r="Z105" s="96"/>
      <c r="AA105" s="96" t="s">
        <v>261</v>
      </c>
      <c r="AB105" s="96" t="s">
        <v>261</v>
      </c>
      <c r="AC105" s="95" t="s">
        <v>2777</v>
      </c>
      <c r="AD105" s="95" t="s">
        <v>3037</v>
      </c>
      <c r="AE105" s="95" t="s">
        <v>2743</v>
      </c>
      <c r="AF105" s="95" t="s">
        <v>3057</v>
      </c>
      <c r="AG105" s="409" t="str">
        <f aca="false">IF(OR($AT105="",$AT105=$F105),$U105,IF($AT105=$G105,SUBSTITUTE(SUBSTITUTE($AT105,"GPIO3_","GPIO_"),".0",""),IF($AT105=$H105,$Q105,IF($AT105=$I105,$R105,IF($AT105=$J105,$S105,IF($AT105=$K105,$T105,"INVALID"))))))</f>
        <v>UARTA</v>
      </c>
      <c r="AH105" s="97"/>
      <c r="AI105" s="86" t="str">
        <f aca="false">IF(AND(OR($AV105="Int PU",$AV105="Int PD"),OR(AND($BC105&lt;&gt;"",$BC105&lt;&gt;"0"),AND($BD105&lt;&gt;"",$BD105&lt;&gt;"0"))),"INVALID",IF(OR($AT105=$F105,$AV105="Int PD"),"PULL_DOWN",IF(OR($AV105="Int PU",AND($AH105="YES",OR($BC105="",$BC105="0"),OR($BD105="",$BD105="0"),OR($AU105="Input",$AU105="Bidirectional"))),"PULL_UP","NORMAL")))</f>
        <v>PULL_DOWN</v>
      </c>
      <c r="AJ105" s="98" t="str">
        <f aca="false">IF($AU105="Input", "TRISTATE", IF($AV105="Z","TRISTATE",IF($AT105=$F105,"TRISTATE","NORMAL")))</f>
        <v>TRISTATE</v>
      </c>
      <c r="AK105" s="98" t="str">
        <f aca="false">IF(OR($AT105=$F105,$AU105="Output"),"DISABLE","ENABLE")</f>
        <v>ENABLE</v>
      </c>
      <c r="AL105" s="165" t="str">
        <f aca="false">IF($AT105&lt;&gt;$G105,"N/A",IF($AV105="Drive 1", "1", IF($AV105="Drive 0", "0", "")))</f>
        <v>N/A</v>
      </c>
      <c r="AM105" s="407" t="b">
        <f aca="false">TRUE()</f>
        <v>1</v>
      </c>
      <c r="AN105" s="407" t="b">
        <f aca="false">TRUE()</f>
        <v>1</v>
      </c>
      <c r="AO105" s="407" t="b">
        <f aca="false">TRUE()</f>
        <v>1</v>
      </c>
      <c r="AP105" s="406" t="b">
        <f aca="false">TRUE()</f>
        <v>1</v>
      </c>
      <c r="AQ105" s="407" t="b">
        <f aca="false">TRUE()</f>
        <v>1</v>
      </c>
      <c r="AR105" s="406" t="b">
        <f aca="false">TRUE()</f>
        <v>1</v>
      </c>
      <c r="AS105" s="100" t="str">
        <f aca="false">IF(AND($AM105:$AR105), "VALID", "INVALID")</f>
        <v>VALID</v>
      </c>
      <c r="AT105" s="101" t="s">
        <v>3369</v>
      </c>
      <c r="AU105" s="102" t="s">
        <v>2736</v>
      </c>
      <c r="AV105" s="103" t="s">
        <v>3123</v>
      </c>
      <c r="AW105" s="104"/>
      <c r="AX105" s="104"/>
      <c r="AY105" s="104"/>
      <c r="AZ105" s="104"/>
      <c r="BA105" s="103" t="s">
        <v>85</v>
      </c>
      <c r="BB105" s="104"/>
      <c r="BC105" s="103"/>
      <c r="BD105" s="103"/>
      <c r="BE105" s="105"/>
      <c r="BF105" s="104"/>
      <c r="BG105" s="318" t="s">
        <v>3371</v>
      </c>
      <c r="BH105" s="321"/>
      <c r="BI105" s="1" t="s">
        <v>3367</v>
      </c>
      <c r="BJ105" s="1" t="s">
        <v>3372</v>
      </c>
      <c r="BK105" s="109"/>
    </row>
    <row r="106" s="85" customFormat="true" ht="18" hidden="false" customHeight="true" outlineLevel="0" collapsed="false">
      <c r="A106" s="315"/>
      <c r="B106" s="316"/>
      <c r="C106" s="316"/>
      <c r="D106" s="117" t="s">
        <v>323</v>
      </c>
      <c r="E106" s="116" t="s">
        <v>324</v>
      </c>
      <c r="F106" s="74"/>
      <c r="G106" s="76"/>
      <c r="H106" s="76"/>
      <c r="I106" s="76"/>
      <c r="J106" s="76"/>
      <c r="K106" s="76"/>
      <c r="L106" s="74"/>
      <c r="M106" s="74"/>
      <c r="N106" s="74"/>
      <c r="O106" s="74"/>
      <c r="P106" s="74"/>
      <c r="Q106" s="74"/>
      <c r="R106" s="74"/>
      <c r="S106" s="74"/>
      <c r="T106" s="74"/>
      <c r="U106" s="74"/>
      <c r="V106" s="135"/>
      <c r="W106" s="74"/>
      <c r="X106" s="77"/>
      <c r="Y106" s="77"/>
      <c r="Z106" s="77"/>
      <c r="AA106" s="77"/>
      <c r="AB106" s="77"/>
      <c r="AC106" s="78"/>
      <c r="AD106" s="78"/>
      <c r="AE106" s="78"/>
      <c r="AF106" s="78"/>
      <c r="AG106" s="78"/>
      <c r="AH106" s="78"/>
      <c r="AI106" s="78"/>
      <c r="AJ106" s="78"/>
      <c r="AK106" s="78"/>
      <c r="AL106" s="78"/>
      <c r="AM106" s="78"/>
      <c r="AN106" s="78"/>
      <c r="AO106" s="78"/>
      <c r="AP106" s="78"/>
      <c r="AQ106" s="78"/>
      <c r="AR106" s="78"/>
      <c r="AS106" s="78"/>
      <c r="AT106" s="79"/>
      <c r="AU106" s="79"/>
      <c r="AV106" s="80"/>
      <c r="AW106" s="80"/>
      <c r="AX106" s="80"/>
      <c r="AY106" s="80"/>
      <c r="AZ106" s="80"/>
      <c r="BA106" s="80"/>
      <c r="BB106" s="80"/>
      <c r="BC106" s="80"/>
      <c r="BD106" s="80"/>
      <c r="BE106" s="80"/>
      <c r="BF106" s="81" t="s">
        <v>76</v>
      </c>
      <c r="BG106" s="79"/>
      <c r="BH106" s="83" t="s">
        <v>323</v>
      </c>
      <c r="BI106" s="76" t="s">
        <v>324</v>
      </c>
      <c r="BJ106" s="76"/>
      <c r="BK106" s="84"/>
    </row>
    <row r="107" customFormat="false" ht="12.75" hidden="false" customHeight="true" outlineLevel="0" collapsed="false">
      <c r="A107" s="323" t="n">
        <v>100</v>
      </c>
      <c r="B107" s="324" t="s">
        <v>3373</v>
      </c>
      <c r="C107" s="324" t="s">
        <v>3373</v>
      </c>
      <c r="D107" s="86" t="s">
        <v>325</v>
      </c>
      <c r="E107" s="86" t="s">
        <v>3374</v>
      </c>
      <c r="F107" s="87" t="s">
        <v>326</v>
      </c>
      <c r="G107" s="88"/>
      <c r="H107" s="89" t="s">
        <v>325</v>
      </c>
      <c r="I107" s="90" t="s">
        <v>3375</v>
      </c>
      <c r="J107" s="90"/>
      <c r="K107" s="91"/>
      <c r="L107" s="92"/>
      <c r="M107" s="90" t="s">
        <v>2749</v>
      </c>
      <c r="N107" s="90" t="s">
        <v>2749</v>
      </c>
      <c r="O107" s="90" t="s">
        <v>81</v>
      </c>
      <c r="P107" s="91"/>
      <c r="Q107" s="93"/>
      <c r="R107" s="93"/>
      <c r="S107" s="93"/>
      <c r="T107" s="93"/>
      <c r="U107" s="93"/>
      <c r="V107" s="136" t="s">
        <v>3376</v>
      </c>
      <c r="W107" s="137" t="s">
        <v>3377</v>
      </c>
      <c r="X107" s="96"/>
      <c r="Y107" s="96"/>
      <c r="Z107" s="96"/>
      <c r="AA107" s="96"/>
      <c r="AB107" s="96"/>
      <c r="AC107" s="95" t="s">
        <v>3378</v>
      </c>
      <c r="AD107" s="95" t="s">
        <v>3379</v>
      </c>
      <c r="AE107" s="95" t="s">
        <v>2734</v>
      </c>
      <c r="AF107" s="95" t="s">
        <v>2735</v>
      </c>
      <c r="AG107" s="97"/>
      <c r="AH107" s="97"/>
      <c r="AI107" s="98" t="str">
        <f aca="false">IF(AND(OR($AV107="Int PU",$AV107="Int PD"),OR(AND($BC107&lt;&gt;"",$BC107&lt;&gt;"0"),AND($BD107&lt;&gt;"",$BD107&lt;&gt;"0"))),"INVALID",IF(OR($AT107=$F107,$AV107="Int PD"),"PULL_DOWN",IF(OR($AV107="Int PU",AND($AH107="YES",OR($BC107="",$BC107="0"),OR($BD107="",$BD107="0"),OR($AU107="Input",$AU107="Bidirectional"))),"PULL_UP","NORMAL")))</f>
        <v>NORMAL</v>
      </c>
      <c r="AJ107" s="98" t="str">
        <f aca="false">IF($AU107="Input", "TRISTATE", IF($AV107="Z","TRISTATE",IF($AT107=$F107,"TRISTATE","NORMAL")))</f>
        <v>NORMAL</v>
      </c>
      <c r="AK107" s="98" t="str">
        <f aca="false">IF(OR($AT107=$F107,$AU107="Output"),"DISABLE","ENABLE")</f>
        <v>ENABLE</v>
      </c>
      <c r="AL107" s="165"/>
      <c r="AM107" s="407" t="b">
        <f aca="false">TRUE()</f>
        <v>1</v>
      </c>
      <c r="AN107" s="407" t="b">
        <f aca="false">TRUE()</f>
        <v>1</v>
      </c>
      <c r="AO107" s="407" t="b">
        <f aca="false">TRUE()</f>
        <v>1</v>
      </c>
      <c r="AP107" s="407" t="b">
        <f aca="false">TRUE()</f>
        <v>1</v>
      </c>
      <c r="AQ107" s="407" t="b">
        <f aca="false">TRUE()</f>
        <v>1</v>
      </c>
      <c r="AR107" s="407" t="b">
        <f aca="false">TRUE()</f>
        <v>1</v>
      </c>
      <c r="AS107" s="100" t="str">
        <f aca="false">IF(AND($AM107:$AR107), "VALID", "INVALID")</f>
        <v>VALID</v>
      </c>
      <c r="AT107" s="101" t="s">
        <v>3375</v>
      </c>
      <c r="AU107" s="102" t="s">
        <v>2833</v>
      </c>
      <c r="AV107" s="103"/>
      <c r="AW107" s="104"/>
      <c r="AX107" s="104"/>
      <c r="AY107" s="104"/>
      <c r="AZ107" s="104"/>
      <c r="BA107" s="103" t="s">
        <v>85</v>
      </c>
      <c r="BB107" s="104"/>
      <c r="BC107" s="103"/>
      <c r="BD107" s="103"/>
      <c r="BE107" s="105"/>
      <c r="BF107" s="104"/>
      <c r="BG107" s="320" t="s">
        <v>7875</v>
      </c>
      <c r="BH107" s="339" t="s">
        <v>7876</v>
      </c>
      <c r="BI107" s="1" t="s">
        <v>3374</v>
      </c>
      <c r="BJ107" s="1" t="s">
        <v>3382</v>
      </c>
      <c r="BK107" s="109"/>
    </row>
    <row r="108" customFormat="false" ht="12.75" hidden="false" customHeight="true" outlineLevel="0" collapsed="false">
      <c r="A108" s="323" t="n">
        <v>98</v>
      </c>
      <c r="B108" s="324" t="s">
        <v>3383</v>
      </c>
      <c r="C108" s="324" t="s">
        <v>3383</v>
      </c>
      <c r="D108" s="86" t="s">
        <v>327</v>
      </c>
      <c r="E108" s="86" t="s">
        <v>3384</v>
      </c>
      <c r="F108" s="87" t="s">
        <v>328</v>
      </c>
      <c r="G108" s="88"/>
      <c r="H108" s="89" t="s">
        <v>327</v>
      </c>
      <c r="I108" s="90" t="s">
        <v>3385</v>
      </c>
      <c r="J108" s="90"/>
      <c r="K108" s="91"/>
      <c r="L108" s="92"/>
      <c r="M108" s="90" t="s">
        <v>2749</v>
      </c>
      <c r="N108" s="90" t="s">
        <v>2749</v>
      </c>
      <c r="O108" s="90" t="s">
        <v>2729</v>
      </c>
      <c r="P108" s="91"/>
      <c r="Q108" s="93"/>
      <c r="R108" s="93"/>
      <c r="S108" s="93"/>
      <c r="T108" s="93"/>
      <c r="U108" s="93"/>
      <c r="V108" s="100" t="s">
        <v>3386</v>
      </c>
      <c r="W108" s="95" t="s">
        <v>3377</v>
      </c>
      <c r="X108" s="96"/>
      <c r="Y108" s="96"/>
      <c r="Z108" s="96"/>
      <c r="AA108" s="96"/>
      <c r="AB108" s="96"/>
      <c r="AC108" s="95" t="s">
        <v>3378</v>
      </c>
      <c r="AD108" s="95" t="s">
        <v>3379</v>
      </c>
      <c r="AE108" s="95" t="s">
        <v>2734</v>
      </c>
      <c r="AF108" s="95" t="s">
        <v>2735</v>
      </c>
      <c r="AG108" s="97"/>
      <c r="AH108" s="97"/>
      <c r="AI108" s="98" t="str">
        <f aca="false">IF(AND(OR($AV108="Int PU",$AV108="Int PD"),OR(AND($BC108&lt;&gt;"",$BC108&lt;&gt;"0"),AND($BD108&lt;&gt;"",$BD108&lt;&gt;"0"))),"INVALID",IF(OR($AT108=$F108,$AV108="Int PD"),"PULL_DOWN",IF(OR($AV108="Int PU",AND($AH108="YES",OR($BC108="",$BC108="0"),OR($BD108="",$BD108="0"),OR($AU108="Input",$AU108="Bidirectional"))),"PULL_UP","NORMAL")))</f>
        <v>NORMAL</v>
      </c>
      <c r="AJ108" s="98" t="str">
        <f aca="false">IF($AU108="Input", "TRISTATE", IF($AV108="Z","TRISTATE",IF($AT108=$F108,"TRISTATE","NORMAL")))</f>
        <v>NORMAL</v>
      </c>
      <c r="AK108" s="98" t="str">
        <f aca="false">IF(OR($AT108=$F108,$AU108="Output"),"DISABLE","ENABLE")</f>
        <v>ENABLE</v>
      </c>
      <c r="AL108" s="165"/>
      <c r="AM108" s="407" t="b">
        <f aca="false">TRUE()</f>
        <v>1</v>
      </c>
      <c r="AN108" s="407" t="b">
        <f aca="false">TRUE()</f>
        <v>1</v>
      </c>
      <c r="AO108" s="407" t="b">
        <f aca="false">TRUE()</f>
        <v>1</v>
      </c>
      <c r="AP108" s="407" t="b">
        <f aca="false">TRUE()</f>
        <v>1</v>
      </c>
      <c r="AQ108" s="407" t="b">
        <f aca="false">TRUE()</f>
        <v>1</v>
      </c>
      <c r="AR108" s="407" t="b">
        <f aca="false">TRUE()</f>
        <v>1</v>
      </c>
      <c r="AS108" s="100" t="str">
        <f aca="false">IF(AND($AM108:$AR108), "VALID", "INVALID")</f>
        <v>VALID</v>
      </c>
      <c r="AT108" s="101" t="s">
        <v>3385</v>
      </c>
      <c r="AU108" s="102" t="s">
        <v>2833</v>
      </c>
      <c r="AV108" s="103"/>
      <c r="AW108" s="104"/>
      <c r="AX108" s="104"/>
      <c r="AY108" s="104"/>
      <c r="AZ108" s="104"/>
      <c r="BA108" s="103" t="s">
        <v>85</v>
      </c>
      <c r="BB108" s="104"/>
      <c r="BC108" s="103"/>
      <c r="BD108" s="103"/>
      <c r="BE108" s="105"/>
      <c r="BF108" s="104"/>
      <c r="BG108" s="320" t="s">
        <v>7877</v>
      </c>
      <c r="BH108" s="339"/>
      <c r="BI108" s="1" t="s">
        <v>3384</v>
      </c>
      <c r="BJ108" s="1" t="s">
        <v>3387</v>
      </c>
      <c r="BK108" s="109"/>
    </row>
    <row r="109" s="85" customFormat="true" ht="18" hidden="false" customHeight="true" outlineLevel="0" collapsed="false">
      <c r="A109" s="315"/>
      <c r="B109" s="316"/>
      <c r="C109" s="316"/>
      <c r="D109" s="115" t="s">
        <v>329</v>
      </c>
      <c r="E109" s="116" t="s">
        <v>324</v>
      </c>
      <c r="F109" s="74"/>
      <c r="G109" s="76"/>
      <c r="H109" s="76"/>
      <c r="I109" s="76"/>
      <c r="J109" s="76"/>
      <c r="K109" s="76"/>
      <c r="L109" s="74"/>
      <c r="M109" s="74"/>
      <c r="N109" s="74"/>
      <c r="O109" s="74"/>
      <c r="P109" s="74"/>
      <c r="Q109" s="74"/>
      <c r="R109" s="74"/>
      <c r="S109" s="74"/>
      <c r="T109" s="74"/>
      <c r="U109" s="74"/>
      <c r="V109" s="74"/>
      <c r="W109" s="74"/>
      <c r="X109" s="77"/>
      <c r="Y109" s="77"/>
      <c r="Z109" s="77"/>
      <c r="AA109" s="77"/>
      <c r="AB109" s="77"/>
      <c r="AC109" s="78"/>
      <c r="AD109" s="78"/>
      <c r="AE109" s="78"/>
      <c r="AF109" s="78"/>
      <c r="AG109" s="78"/>
      <c r="AH109" s="78"/>
      <c r="AI109" s="78"/>
      <c r="AJ109" s="78"/>
      <c r="AK109" s="78"/>
      <c r="AL109" s="78"/>
      <c r="AM109" s="78"/>
      <c r="AN109" s="78"/>
      <c r="AO109" s="78"/>
      <c r="AP109" s="78"/>
      <c r="AQ109" s="78"/>
      <c r="AR109" s="78"/>
      <c r="AS109" s="78"/>
      <c r="AT109" s="79"/>
      <c r="AU109" s="79"/>
      <c r="AV109" s="80"/>
      <c r="AW109" s="80"/>
      <c r="AX109" s="80"/>
      <c r="AY109" s="80"/>
      <c r="AZ109" s="80"/>
      <c r="BA109" s="80"/>
      <c r="BB109" s="80"/>
      <c r="BC109" s="80"/>
      <c r="BD109" s="80"/>
      <c r="BE109" s="80"/>
      <c r="BF109" s="81" t="s">
        <v>76</v>
      </c>
      <c r="BG109" s="79"/>
      <c r="BH109" s="83" t="s">
        <v>329</v>
      </c>
      <c r="BI109" s="76" t="s">
        <v>324</v>
      </c>
      <c r="BJ109" s="76"/>
      <c r="BK109" s="84"/>
    </row>
    <row r="110" customFormat="false" ht="12.75" hidden="false" customHeight="true" outlineLevel="0" collapsed="false">
      <c r="A110" s="323" t="n">
        <v>96</v>
      </c>
      <c r="B110" s="324" t="s">
        <v>3388</v>
      </c>
      <c r="C110" s="324" t="s">
        <v>3388</v>
      </c>
      <c r="D110" s="86" t="s">
        <v>330</v>
      </c>
      <c r="E110" s="86" t="s">
        <v>3389</v>
      </c>
      <c r="F110" s="87" t="s">
        <v>332</v>
      </c>
      <c r="G110" s="88" t="s">
        <v>3390</v>
      </c>
      <c r="H110" s="89" t="s">
        <v>330</v>
      </c>
      <c r="I110" s="90"/>
      <c r="J110" s="90"/>
      <c r="K110" s="91"/>
      <c r="L110" s="92" t="s">
        <v>2749</v>
      </c>
      <c r="M110" s="90" t="s">
        <v>2729</v>
      </c>
      <c r="N110" s="90"/>
      <c r="O110" s="90"/>
      <c r="P110" s="91"/>
      <c r="Q110" s="86" t="s">
        <v>331</v>
      </c>
      <c r="R110" s="86" t="s">
        <v>83</v>
      </c>
      <c r="S110" s="86" t="s">
        <v>104</v>
      </c>
      <c r="T110" s="86" t="s">
        <v>105</v>
      </c>
      <c r="U110" s="86" t="s">
        <v>83</v>
      </c>
      <c r="V110" s="94" t="s">
        <v>3391</v>
      </c>
      <c r="W110" s="95" t="s">
        <v>3392</v>
      </c>
      <c r="X110" s="96" t="s">
        <v>3393</v>
      </c>
      <c r="Y110" s="96"/>
      <c r="Z110" s="96"/>
      <c r="AA110" s="96" t="s">
        <v>329</v>
      </c>
      <c r="AB110" s="96" t="s">
        <v>329</v>
      </c>
      <c r="AC110" s="95" t="s">
        <v>2741</v>
      </c>
      <c r="AD110" s="95" t="s">
        <v>3394</v>
      </c>
      <c r="AE110" s="95" t="s">
        <v>2743</v>
      </c>
      <c r="AF110" s="95" t="s">
        <v>2735</v>
      </c>
      <c r="AG110" s="95" t="str">
        <f aca="false">IF(OR($AT110="",$AT110=$F110),$U110,IF($AT110=$G110,SUBSTITUTE(SUBSTITUTE($AT110,"GPIO3_","GPIO_"),".0",""),IF($AT110=$H110,$Q110,IF($AT110=$I110,$R110,IF($AT110=$J110,$S110,IF($AT110=$K110,$T110,"INVALID"))))))</f>
        <v>GPIO_PM0</v>
      </c>
      <c r="AH110" s="97"/>
      <c r="AI110" s="98" t="str">
        <f aca="false">IF(AND(OR($AV110="Int PU",$AV110="Int PD"),OR(AND($BC110&lt;&gt;"",$BC110&lt;&gt;"0"),AND($BD110&lt;&gt;"",$BD110&lt;&gt;"0"))),"INVALID",IF(OR($AT110=$F110,$AV110="Int PD"),"PULL_DOWN",IF(OR($AV110="Int PU",AND($AH110="YES",OR($BC110="",$BC110="0"),OR($BD110="",$BD110="0"),OR($AU110="Input",$AU110="Bidirectional"))),"PULL_UP","NORMAL")))</f>
        <v>NORMAL</v>
      </c>
      <c r="AJ110" s="98" t="str">
        <f aca="false">IF($AU110="Input", "TRISTATE", IF($AV110="Z","TRISTATE",IF($AT110=$F110,"TRISTATE","NORMAL")))</f>
        <v>TRISTATE</v>
      </c>
      <c r="AK110" s="98" t="str">
        <f aca="false">IF(OR($AT110=$F110,$AU110="Output"),"DISABLE","ENABLE")</f>
        <v>ENABLE</v>
      </c>
      <c r="AL110" s="165" t="str">
        <f aca="false">IF($AT110&lt;&gt;$G110,"N/A",IF($AV110="Drive 1", "1", IF($AV110="Drive 0", "0", "")))</f>
        <v/>
      </c>
      <c r="AM110" s="407" t="b">
        <f aca="false">TRUE()</f>
        <v>1</v>
      </c>
      <c r="AN110" s="407" t="b">
        <f aca="false">TRUE()</f>
        <v>1</v>
      </c>
      <c r="AO110" s="407" t="b">
        <f aca="false">TRUE()</f>
        <v>1</v>
      </c>
      <c r="AP110" s="407" t="b">
        <f aca="false">TRUE()</f>
        <v>1</v>
      </c>
      <c r="AQ110" s="407" t="b">
        <f aca="false">TRUE()</f>
        <v>1</v>
      </c>
      <c r="AR110" s="407" t="b">
        <f aca="false">TRUE()</f>
        <v>1</v>
      </c>
      <c r="AS110" s="100" t="str">
        <f aca="false">IF(AND($AM110:$AR110), "VALID", "INVALID")</f>
        <v>VALID</v>
      </c>
      <c r="AT110" s="101" t="s">
        <v>3390</v>
      </c>
      <c r="AU110" s="102" t="s">
        <v>2736</v>
      </c>
      <c r="AV110" s="103" t="s">
        <v>2879</v>
      </c>
      <c r="AW110" s="103" t="s">
        <v>89</v>
      </c>
      <c r="AX110" s="104"/>
      <c r="AY110" s="104"/>
      <c r="AZ110" s="110" t="s">
        <v>85</v>
      </c>
      <c r="BA110" s="103" t="s">
        <v>85</v>
      </c>
      <c r="BB110" s="104"/>
      <c r="BC110" s="103"/>
      <c r="BD110" s="103"/>
      <c r="BE110" s="105"/>
      <c r="BF110" s="104"/>
      <c r="BG110" s="318" t="s">
        <v>3395</v>
      </c>
      <c r="BH110" s="321" t="s">
        <v>7878</v>
      </c>
      <c r="BI110" s="1" t="s">
        <v>3389</v>
      </c>
      <c r="BJ110" s="1" t="s">
        <v>3397</v>
      </c>
      <c r="BK110" s="109"/>
    </row>
    <row r="111" customFormat="false" ht="12.75" hidden="true" customHeight="true" outlineLevel="0" collapsed="false">
      <c r="A111" s="315"/>
      <c r="B111" s="330"/>
      <c r="C111" s="330"/>
      <c r="D111" s="317" t="s">
        <v>333</v>
      </c>
      <c r="E111" s="317" t="s">
        <v>3398</v>
      </c>
      <c r="F111" s="87" t="s">
        <v>335</v>
      </c>
      <c r="G111" s="88" t="s">
        <v>3399</v>
      </c>
      <c r="H111" s="89" t="s">
        <v>3400</v>
      </c>
      <c r="I111" s="90"/>
      <c r="J111" s="90"/>
      <c r="K111" s="91"/>
      <c r="L111" s="92" t="s">
        <v>2749</v>
      </c>
      <c r="M111" s="90" t="s">
        <v>2749</v>
      </c>
      <c r="N111" s="90"/>
      <c r="O111" s="90"/>
      <c r="P111" s="91"/>
      <c r="Q111" s="86" t="s">
        <v>334</v>
      </c>
      <c r="R111" s="86" t="s">
        <v>83</v>
      </c>
      <c r="S111" s="86" t="s">
        <v>104</v>
      </c>
      <c r="T111" s="86" t="s">
        <v>105</v>
      </c>
      <c r="U111" s="86" t="s">
        <v>83</v>
      </c>
      <c r="V111" s="100" t="s">
        <v>3401</v>
      </c>
      <c r="W111" s="95" t="s">
        <v>3392</v>
      </c>
      <c r="X111" s="96"/>
      <c r="Y111" s="96"/>
      <c r="Z111" s="96"/>
      <c r="AA111" s="96" t="s">
        <v>329</v>
      </c>
      <c r="AB111" s="96" t="s">
        <v>329</v>
      </c>
      <c r="AC111" s="95" t="s">
        <v>2741</v>
      </c>
      <c r="AD111" s="95" t="s">
        <v>3394</v>
      </c>
      <c r="AE111" s="95" t="s">
        <v>2743</v>
      </c>
      <c r="AF111" s="95" t="s">
        <v>2735</v>
      </c>
      <c r="AG111" s="95" t="str">
        <f aca="false">IF(OR($AT111="",$AT111=$F111),$U111,IF($AT111=$G111,SUBSTITUTE(SUBSTITUTE($AT111,"GPIO3_","GPIO_"),".0",""),IF($AT111=$H111,$Q111,IF($AT111=$I111,$R111,IF($AT111=$J111,$S111,IF($AT111=$K111,$T111,"INVALID"))))))</f>
        <v>RSVD1</v>
      </c>
      <c r="AH111" s="97"/>
      <c r="AI111" s="98" t="str">
        <f aca="false">IF(AND(OR($AV111="Int PU",$AV111="Int PD"),OR(AND($BC111&lt;&gt;"",$BC111&lt;&gt;"0"),AND($BD111&lt;&gt;"",$BD111&lt;&gt;"0"))),"INVALID",IF(OR($AT111=$F111,$AV111="Int PD"),"PULL_DOWN",IF(OR($AV111="Int PU",AND($AH111="YES",OR($BC111="",$BC111="0"),OR($BD111="",$BD111="0"),OR($AU111="Input",$AU111="Bidirectional"))),"PULL_UP","NORMAL")))</f>
        <v>PULL_DOWN</v>
      </c>
      <c r="AJ111" s="98" t="str">
        <f aca="false">IF($AU111="Input", "TRISTATE", IF($AV111="Z","TRISTATE",IF($AT111=$F111,"TRISTATE","NORMAL")))</f>
        <v>TRISTATE</v>
      </c>
      <c r="AK111" s="98" t="str">
        <f aca="false">IF(OR($AT111=$F111,$AU111="Output"),"DISABLE","ENABLE")</f>
        <v>DISABLE</v>
      </c>
      <c r="AL111" s="165" t="str">
        <f aca="false">IF($AT111&lt;&gt;$G111,"N/A",IF($AV111="Drive 1", "1", IF($AV111="Drive 0", "0", "")))</f>
        <v>N/A</v>
      </c>
      <c r="AM111" s="407" t="b">
        <f aca="false">TRUE()</f>
        <v>1</v>
      </c>
      <c r="AN111" s="407" t="b">
        <f aca="false">TRUE()</f>
        <v>1</v>
      </c>
      <c r="AO111" s="407" t="b">
        <f aca="false">TRUE()</f>
        <v>1</v>
      </c>
      <c r="AP111" s="407" t="b">
        <f aca="false">TRUE()</f>
        <v>1</v>
      </c>
      <c r="AQ111" s="407" t="b">
        <f aca="false">TRUE()</f>
        <v>1</v>
      </c>
      <c r="AR111" s="407" t="b">
        <f aca="false">TRUE()</f>
        <v>1</v>
      </c>
      <c r="AS111" s="100" t="str">
        <f aca="false">IF(AND($AM111:$AR111), "VALID", "INVALID")</f>
        <v>VALID</v>
      </c>
      <c r="AT111" s="101" t="s">
        <v>335</v>
      </c>
      <c r="AU111" s="102" t="s">
        <v>79</v>
      </c>
      <c r="AV111" s="103"/>
      <c r="AW111" s="104"/>
      <c r="AX111" s="104"/>
      <c r="AY111" s="104"/>
      <c r="AZ111" s="110" t="s">
        <v>85</v>
      </c>
      <c r="BA111" s="103" t="s">
        <v>85</v>
      </c>
      <c r="BB111" s="104"/>
      <c r="BC111" s="103"/>
      <c r="BD111" s="103"/>
      <c r="BE111" s="105"/>
      <c r="BF111" s="104"/>
      <c r="BG111" s="320"/>
      <c r="BH111" s="20" t="s">
        <v>7</v>
      </c>
      <c r="BI111" s="1" t="s">
        <v>3398</v>
      </c>
      <c r="BJ111" s="1" t="s">
        <v>3402</v>
      </c>
      <c r="BK111" s="109"/>
    </row>
    <row r="112" customFormat="false" ht="12.75" hidden="true" customHeight="true" outlineLevel="0" collapsed="false">
      <c r="A112" s="315"/>
      <c r="B112" s="330"/>
      <c r="C112" s="330"/>
      <c r="D112" s="317" t="s">
        <v>336</v>
      </c>
      <c r="E112" s="317" t="s">
        <v>3403</v>
      </c>
      <c r="F112" s="87" t="s">
        <v>337</v>
      </c>
      <c r="G112" s="88" t="s">
        <v>3404</v>
      </c>
      <c r="H112" s="89" t="s">
        <v>3405</v>
      </c>
      <c r="I112" s="90"/>
      <c r="J112" s="90"/>
      <c r="K112" s="91"/>
      <c r="L112" s="92" t="s">
        <v>2749</v>
      </c>
      <c r="M112" s="90" t="s">
        <v>2749</v>
      </c>
      <c r="N112" s="90"/>
      <c r="O112" s="90"/>
      <c r="P112" s="91"/>
      <c r="Q112" s="86" t="s">
        <v>334</v>
      </c>
      <c r="R112" s="86" t="s">
        <v>83</v>
      </c>
      <c r="S112" s="86" t="s">
        <v>104</v>
      </c>
      <c r="T112" s="86" t="s">
        <v>105</v>
      </c>
      <c r="U112" s="86" t="s">
        <v>83</v>
      </c>
      <c r="V112" s="100" t="s">
        <v>3406</v>
      </c>
      <c r="W112" s="95" t="s">
        <v>3392</v>
      </c>
      <c r="X112" s="96"/>
      <c r="Y112" s="96"/>
      <c r="Z112" s="96"/>
      <c r="AA112" s="96" t="s">
        <v>329</v>
      </c>
      <c r="AB112" s="96" t="s">
        <v>329</v>
      </c>
      <c r="AC112" s="95" t="s">
        <v>2741</v>
      </c>
      <c r="AD112" s="95" t="s">
        <v>3394</v>
      </c>
      <c r="AE112" s="95" t="s">
        <v>2743</v>
      </c>
      <c r="AF112" s="95" t="s">
        <v>2735</v>
      </c>
      <c r="AG112" s="95" t="str">
        <f aca="false">IF(OR($AT112="",$AT112=$F112),$U112,IF($AT112=$G112,SUBSTITUTE(SUBSTITUTE($AT112,"GPIO3_","GPIO_"),".0",""),IF($AT112=$H112,$Q112,IF($AT112=$I112,$R112,IF($AT112=$J112,$S112,IF($AT112=$K112,$T112,"INVALID"))))))</f>
        <v>RSVD1</v>
      </c>
      <c r="AH112" s="97"/>
      <c r="AI112" s="98" t="str">
        <f aca="false">IF(AND(OR($AV112="Int PU",$AV112="Int PD"),OR(AND($BC112&lt;&gt;"",$BC112&lt;&gt;"0"),AND($BD112&lt;&gt;"",$BD112&lt;&gt;"0"))),"INVALID",IF(OR($AT112=$F112,$AV112="Int PD"),"PULL_DOWN",IF(OR($AV112="Int PU",AND($AH112="YES",OR($BC112="",$BC112="0"),OR($BD112="",$BD112="0"),OR($AU112="Input",$AU112="Bidirectional"))),"PULL_UP","NORMAL")))</f>
        <v>PULL_DOWN</v>
      </c>
      <c r="AJ112" s="98" t="str">
        <f aca="false">IF($AU112="Input", "TRISTATE", IF($AV112="Z","TRISTATE",IF($AT112=$F112,"TRISTATE","NORMAL")))</f>
        <v>TRISTATE</v>
      </c>
      <c r="AK112" s="98" t="str">
        <f aca="false">IF(OR($AT112=$F112,$AU112="Output"),"DISABLE","ENABLE")</f>
        <v>DISABLE</v>
      </c>
      <c r="AL112" s="165" t="str">
        <f aca="false">IF($AT112&lt;&gt;$G112,"N/A",IF($AV112="Drive 1", "1", IF($AV112="Drive 0", "0", "")))</f>
        <v>N/A</v>
      </c>
      <c r="AM112" s="407" t="b">
        <f aca="false">TRUE()</f>
        <v>1</v>
      </c>
      <c r="AN112" s="407" t="b">
        <f aca="false">TRUE()</f>
        <v>1</v>
      </c>
      <c r="AO112" s="407" t="b">
        <f aca="false">TRUE()</f>
        <v>1</v>
      </c>
      <c r="AP112" s="407" t="b">
        <f aca="false">TRUE()</f>
        <v>1</v>
      </c>
      <c r="AQ112" s="407" t="b">
        <f aca="false">TRUE()</f>
        <v>1</v>
      </c>
      <c r="AR112" s="407" t="b">
        <f aca="false">TRUE()</f>
        <v>1</v>
      </c>
      <c r="AS112" s="100" t="str">
        <f aca="false">IF(AND($AM112:$AR112), "VALID", "INVALID")</f>
        <v>VALID</v>
      </c>
      <c r="AT112" s="101" t="s">
        <v>337</v>
      </c>
      <c r="AU112" s="102" t="s">
        <v>79</v>
      </c>
      <c r="AV112" s="103"/>
      <c r="AW112" s="104"/>
      <c r="AX112" s="104"/>
      <c r="AY112" s="104"/>
      <c r="AZ112" s="110" t="s">
        <v>85</v>
      </c>
      <c r="BA112" s="103" t="s">
        <v>85</v>
      </c>
      <c r="BB112" s="104"/>
      <c r="BC112" s="103"/>
      <c r="BD112" s="103"/>
      <c r="BE112" s="105"/>
      <c r="BF112" s="104"/>
      <c r="BG112" s="320"/>
      <c r="BH112" s="20" t="s">
        <v>7</v>
      </c>
      <c r="BI112" s="1" t="s">
        <v>3403</v>
      </c>
      <c r="BJ112" s="1" t="s">
        <v>3407</v>
      </c>
      <c r="BK112" s="109"/>
    </row>
    <row r="113" customFormat="false" ht="12.75" hidden="true" customHeight="true" outlineLevel="0" collapsed="false">
      <c r="A113" s="315"/>
      <c r="B113" s="330"/>
      <c r="C113" s="330"/>
      <c r="D113" s="317" t="s">
        <v>338</v>
      </c>
      <c r="E113" s="317" t="s">
        <v>3408</v>
      </c>
      <c r="F113" s="87" t="s">
        <v>340</v>
      </c>
      <c r="G113" s="88" t="s">
        <v>3409</v>
      </c>
      <c r="H113" s="89" t="s">
        <v>3410</v>
      </c>
      <c r="I113" s="90"/>
      <c r="J113" s="90"/>
      <c r="K113" s="91"/>
      <c r="L113" s="92" t="s">
        <v>2749</v>
      </c>
      <c r="M113" s="90" t="s">
        <v>2749</v>
      </c>
      <c r="N113" s="90"/>
      <c r="O113" s="90"/>
      <c r="P113" s="91"/>
      <c r="Q113" s="86" t="s">
        <v>339</v>
      </c>
      <c r="R113" s="86" t="s">
        <v>83</v>
      </c>
      <c r="S113" s="86" t="s">
        <v>104</v>
      </c>
      <c r="T113" s="86" t="s">
        <v>105</v>
      </c>
      <c r="U113" s="86" t="s">
        <v>83</v>
      </c>
      <c r="V113" s="100" t="s">
        <v>3411</v>
      </c>
      <c r="W113" s="95" t="s">
        <v>3392</v>
      </c>
      <c r="X113" s="96"/>
      <c r="Y113" s="96"/>
      <c r="Z113" s="96"/>
      <c r="AA113" s="96" t="s">
        <v>329</v>
      </c>
      <c r="AB113" s="96" t="s">
        <v>329</v>
      </c>
      <c r="AC113" s="95" t="s">
        <v>2741</v>
      </c>
      <c r="AD113" s="95" t="s">
        <v>3394</v>
      </c>
      <c r="AE113" s="95" t="s">
        <v>2743</v>
      </c>
      <c r="AF113" s="95" t="s">
        <v>2735</v>
      </c>
      <c r="AG113" s="95" t="str">
        <f aca="false">IF(OR($AT113="",$AT113=$F113),$U113,IF($AT113=$G113,SUBSTITUTE(SUBSTITUTE($AT113,"GPIO3_","GPIO_"),".0",""),IF($AT113=$H113,$Q113,IF($AT113=$I113,$R113,IF($AT113=$J113,$S113,IF($AT113=$K113,$T113,"INVALID"))))))</f>
        <v>RSVD1</v>
      </c>
      <c r="AH113" s="97"/>
      <c r="AI113" s="98" t="str">
        <f aca="false">IF(AND(OR($AV113="Int PU",$AV113="Int PD"),OR(AND($BC113&lt;&gt;"",$BC113&lt;&gt;"0"),AND($BD113&lt;&gt;"",$BD113&lt;&gt;"0"))),"INVALID",IF(OR($AT113=$F113,$AV113="Int PD"),"PULL_DOWN",IF(OR($AV113="Int PU",AND($AH113="YES",OR($BC113="",$BC113="0"),OR($BD113="",$BD113="0"),OR($AU113="Input",$AU113="Bidirectional"))),"PULL_UP","NORMAL")))</f>
        <v>PULL_DOWN</v>
      </c>
      <c r="AJ113" s="98" t="str">
        <f aca="false">IF($AU113="Input", "TRISTATE", IF($AV113="Z","TRISTATE",IF($AT113=$F113,"TRISTATE","NORMAL")))</f>
        <v>TRISTATE</v>
      </c>
      <c r="AK113" s="98" t="str">
        <f aca="false">IF(OR($AT113=$F113,$AU113="Output"),"DISABLE","ENABLE")</f>
        <v>DISABLE</v>
      </c>
      <c r="AL113" s="165" t="str">
        <f aca="false">IF($AT113&lt;&gt;$G113,"N/A",IF($AV113="Drive 1", "1", IF($AV113="Drive 0", "0", "")))</f>
        <v>N/A</v>
      </c>
      <c r="AM113" s="407" t="b">
        <f aca="false">TRUE()</f>
        <v>1</v>
      </c>
      <c r="AN113" s="407" t="b">
        <f aca="false">TRUE()</f>
        <v>1</v>
      </c>
      <c r="AO113" s="407" t="b">
        <f aca="false">TRUE()</f>
        <v>1</v>
      </c>
      <c r="AP113" s="407" t="b">
        <f aca="false">TRUE()</f>
        <v>1</v>
      </c>
      <c r="AQ113" s="407" t="b">
        <f aca="false">TRUE()</f>
        <v>1</v>
      </c>
      <c r="AR113" s="407" t="b">
        <f aca="false">TRUE()</f>
        <v>1</v>
      </c>
      <c r="AS113" s="100" t="str">
        <f aca="false">IF(AND($AM113:$AR113), "VALID", "INVALID")</f>
        <v>VALID</v>
      </c>
      <c r="AT113" s="101" t="s">
        <v>340</v>
      </c>
      <c r="AU113" s="102" t="s">
        <v>79</v>
      </c>
      <c r="AV113" s="103"/>
      <c r="AW113" s="104"/>
      <c r="AX113" s="104"/>
      <c r="AY113" s="104"/>
      <c r="AZ113" s="110" t="s">
        <v>85</v>
      </c>
      <c r="BA113" s="103" t="s">
        <v>85</v>
      </c>
      <c r="BB113" s="104"/>
      <c r="BC113" s="103"/>
      <c r="BD113" s="103"/>
      <c r="BE113" s="105"/>
      <c r="BF113" s="104"/>
      <c r="BG113" s="320"/>
      <c r="BH113" s="20" t="s">
        <v>7</v>
      </c>
      <c r="BI113" s="1" t="s">
        <v>3408</v>
      </c>
      <c r="BJ113" s="1" t="s">
        <v>3412</v>
      </c>
      <c r="BK113" s="109"/>
    </row>
    <row r="114" customFormat="false" ht="12.75" hidden="true" customHeight="true" outlineLevel="0" collapsed="false">
      <c r="A114" s="315"/>
      <c r="B114" s="330"/>
      <c r="C114" s="330"/>
      <c r="D114" s="317" t="s">
        <v>341</v>
      </c>
      <c r="E114" s="317" t="s">
        <v>3413</v>
      </c>
      <c r="F114" s="87" t="s">
        <v>343</v>
      </c>
      <c r="G114" s="88" t="s">
        <v>3414</v>
      </c>
      <c r="H114" s="89" t="s">
        <v>3415</v>
      </c>
      <c r="I114" s="90"/>
      <c r="J114" s="90"/>
      <c r="K114" s="91"/>
      <c r="L114" s="92" t="s">
        <v>2749</v>
      </c>
      <c r="M114" s="90" t="s">
        <v>2749</v>
      </c>
      <c r="N114" s="90"/>
      <c r="O114" s="90"/>
      <c r="P114" s="91"/>
      <c r="Q114" s="86" t="s">
        <v>342</v>
      </c>
      <c r="R114" s="86" t="s">
        <v>83</v>
      </c>
      <c r="S114" s="86" t="s">
        <v>104</v>
      </c>
      <c r="T114" s="86" t="s">
        <v>105</v>
      </c>
      <c r="U114" s="86" t="s">
        <v>83</v>
      </c>
      <c r="V114" s="100" t="s">
        <v>3416</v>
      </c>
      <c r="W114" s="95" t="s">
        <v>3392</v>
      </c>
      <c r="X114" s="96"/>
      <c r="Y114" s="96"/>
      <c r="Z114" s="96"/>
      <c r="AA114" s="96" t="s">
        <v>329</v>
      </c>
      <c r="AB114" s="96" t="s">
        <v>329</v>
      </c>
      <c r="AC114" s="95" t="s">
        <v>2741</v>
      </c>
      <c r="AD114" s="95" t="s">
        <v>3394</v>
      </c>
      <c r="AE114" s="95" t="s">
        <v>2743</v>
      </c>
      <c r="AF114" s="95" t="s">
        <v>2735</v>
      </c>
      <c r="AG114" s="95" t="str">
        <f aca="false">IF(OR($AT114="",$AT114=$F114),$U114,IF($AT114=$G114,SUBSTITUTE(SUBSTITUTE($AT114,"GPIO3_","GPIO_"),".0",""),IF($AT114=$H114,$Q114,IF($AT114=$I114,$R114,IF($AT114=$J114,$S114,IF($AT114=$K114,$T114,"INVALID"))))))</f>
        <v>RSVD1</v>
      </c>
      <c r="AH114" s="97"/>
      <c r="AI114" s="98" t="str">
        <f aca="false">IF(AND(OR($AV114="Int PU",$AV114="Int PD"),OR(AND($BC114&lt;&gt;"",$BC114&lt;&gt;"0"),AND($BD114&lt;&gt;"",$BD114&lt;&gt;"0"))),"INVALID",IF(OR($AT114=$F114,$AV114="Int PD"),"PULL_DOWN",IF(OR($AV114="Int PU",AND($AH114="YES",OR($BC114="",$BC114="0"),OR($BD114="",$BD114="0"),OR($AU114="Input",$AU114="Bidirectional"))),"PULL_UP","NORMAL")))</f>
        <v>PULL_DOWN</v>
      </c>
      <c r="AJ114" s="98" t="str">
        <f aca="false">IF($AU114="Input", "TRISTATE", IF($AV114="Z","TRISTATE",IF($AT114=$F114,"TRISTATE","NORMAL")))</f>
        <v>TRISTATE</v>
      </c>
      <c r="AK114" s="98" t="str">
        <f aca="false">IF(OR($AT114=$F114,$AU114="Output"),"DISABLE","ENABLE")</f>
        <v>DISABLE</v>
      </c>
      <c r="AL114" s="165" t="str">
        <f aca="false">IF($AT114&lt;&gt;$G114,"N/A",IF($AV114="Drive 1", "1", IF($AV114="Drive 0", "0", "")))</f>
        <v>N/A</v>
      </c>
      <c r="AM114" s="407" t="b">
        <f aca="false">TRUE()</f>
        <v>1</v>
      </c>
      <c r="AN114" s="407" t="b">
        <f aca="false">TRUE()</f>
        <v>1</v>
      </c>
      <c r="AO114" s="407" t="b">
        <f aca="false">TRUE()</f>
        <v>1</v>
      </c>
      <c r="AP114" s="407" t="b">
        <f aca="false">TRUE()</f>
        <v>1</v>
      </c>
      <c r="AQ114" s="407" t="b">
        <f aca="false">TRUE()</f>
        <v>1</v>
      </c>
      <c r="AR114" s="407" t="b">
        <f aca="false">TRUE()</f>
        <v>1</v>
      </c>
      <c r="AS114" s="100" t="str">
        <f aca="false">IF(AND($AM114:$AR114), "VALID", "INVALID")</f>
        <v>VALID</v>
      </c>
      <c r="AT114" s="101" t="s">
        <v>343</v>
      </c>
      <c r="AU114" s="102" t="s">
        <v>79</v>
      </c>
      <c r="AV114" s="103"/>
      <c r="AW114" s="104"/>
      <c r="AX114" s="104"/>
      <c r="AY114" s="104"/>
      <c r="AZ114" s="110" t="s">
        <v>85</v>
      </c>
      <c r="BA114" s="103" t="s">
        <v>85</v>
      </c>
      <c r="BB114" s="104"/>
      <c r="BC114" s="103" t="s">
        <v>509</v>
      </c>
      <c r="BD114" s="103"/>
      <c r="BE114" s="105"/>
      <c r="BF114" s="104"/>
      <c r="BG114" s="320"/>
      <c r="BH114" s="20" t="s">
        <v>7</v>
      </c>
      <c r="BI114" s="1" t="s">
        <v>3413</v>
      </c>
      <c r="BJ114" s="1" t="s">
        <v>3417</v>
      </c>
      <c r="BK114" s="109"/>
    </row>
    <row r="115" customFormat="false" ht="12.75" hidden="true" customHeight="true" outlineLevel="0" collapsed="false">
      <c r="A115" s="315"/>
      <c r="B115" s="330"/>
      <c r="C115" s="330"/>
      <c r="D115" s="317" t="s">
        <v>344</v>
      </c>
      <c r="E115" s="317" t="s">
        <v>3418</v>
      </c>
      <c r="F115" s="87" t="s">
        <v>345</v>
      </c>
      <c r="G115" s="88" t="s">
        <v>3419</v>
      </c>
      <c r="H115" s="89" t="s">
        <v>3420</v>
      </c>
      <c r="I115" s="90"/>
      <c r="J115" s="90"/>
      <c r="K115" s="91"/>
      <c r="L115" s="92" t="s">
        <v>2749</v>
      </c>
      <c r="M115" s="90" t="s">
        <v>2749</v>
      </c>
      <c r="N115" s="90"/>
      <c r="O115" s="90"/>
      <c r="P115" s="91"/>
      <c r="Q115" s="86" t="s">
        <v>342</v>
      </c>
      <c r="R115" s="86" t="s">
        <v>83</v>
      </c>
      <c r="S115" s="86" t="s">
        <v>104</v>
      </c>
      <c r="T115" s="86" t="s">
        <v>105</v>
      </c>
      <c r="U115" s="86" t="s">
        <v>83</v>
      </c>
      <c r="V115" s="100" t="s">
        <v>3421</v>
      </c>
      <c r="W115" s="95" t="s">
        <v>3392</v>
      </c>
      <c r="X115" s="96"/>
      <c r="Y115" s="96"/>
      <c r="Z115" s="96"/>
      <c r="AA115" s="96" t="s">
        <v>329</v>
      </c>
      <c r="AB115" s="96" t="s">
        <v>329</v>
      </c>
      <c r="AC115" s="95" t="s">
        <v>2741</v>
      </c>
      <c r="AD115" s="95" t="s">
        <v>3394</v>
      </c>
      <c r="AE115" s="95" t="s">
        <v>2743</v>
      </c>
      <c r="AF115" s="95" t="s">
        <v>2735</v>
      </c>
      <c r="AG115" s="95" t="str">
        <f aca="false">IF(OR($AT115="",$AT115=$F115),$U115,IF($AT115=$G115,SUBSTITUTE(SUBSTITUTE($AT115,"GPIO3_","GPIO_"),".0",""),IF($AT115=$H115,$Q115,IF($AT115=$I115,$R115,IF($AT115=$J115,$S115,IF($AT115=$K115,$T115,"INVALID"))))))</f>
        <v>RSVD1</v>
      </c>
      <c r="AH115" s="97"/>
      <c r="AI115" s="98" t="str">
        <f aca="false">IF(AND(OR($AV115="Int PU",$AV115="Int PD"),OR(AND($BC115&lt;&gt;"",$BC115&lt;&gt;"0"),AND($BD115&lt;&gt;"",$BD115&lt;&gt;"0"))),"INVALID",IF(OR($AT115=$F115,$AV115="Int PD"),"PULL_DOWN",IF(OR($AV115="Int PU",AND($AH115="YES",OR($BC115="",$BC115="0"),OR($BD115="",$BD115="0"),OR($AU115="Input",$AU115="Bidirectional"))),"PULL_UP","NORMAL")))</f>
        <v>PULL_DOWN</v>
      </c>
      <c r="AJ115" s="98" t="str">
        <f aca="false">IF($AU115="Input", "TRISTATE", IF($AV115="Z","TRISTATE",IF($AT115=$F115,"TRISTATE","NORMAL")))</f>
        <v>TRISTATE</v>
      </c>
      <c r="AK115" s="98" t="str">
        <f aca="false">IF(OR($AT115=$F115,$AU115="Output"),"DISABLE","ENABLE")</f>
        <v>DISABLE</v>
      </c>
      <c r="AL115" s="165" t="str">
        <f aca="false">IF($AT115&lt;&gt;$G115,"N/A",IF($AV115="Drive 1", "1", IF($AV115="Drive 0", "0", "")))</f>
        <v>N/A</v>
      </c>
      <c r="AM115" s="406" t="b">
        <f aca="false">TRUE()</f>
        <v>1</v>
      </c>
      <c r="AN115" s="406" t="b">
        <f aca="false">TRUE()</f>
        <v>1</v>
      </c>
      <c r="AO115" s="99" t="b">
        <f aca="false">TRUE()</f>
        <v>1</v>
      </c>
      <c r="AP115" s="407" t="b">
        <f aca="false">TRUE()</f>
        <v>1</v>
      </c>
      <c r="AQ115" s="406" t="b">
        <f aca="false">TRUE()</f>
        <v>1</v>
      </c>
      <c r="AR115" s="406" t="b">
        <f aca="false">TRUE()</f>
        <v>1</v>
      </c>
      <c r="AS115" s="100" t="str">
        <f aca="false">IF(AND($AM115:$AR115), "VALID", "INVALID")</f>
        <v>VALID</v>
      </c>
      <c r="AT115" s="101" t="s">
        <v>345</v>
      </c>
      <c r="AU115" s="102" t="s">
        <v>79</v>
      </c>
      <c r="AV115" s="103"/>
      <c r="AW115" s="104"/>
      <c r="AX115" s="104"/>
      <c r="AY115" s="104"/>
      <c r="AZ115" s="110" t="s">
        <v>85</v>
      </c>
      <c r="BA115" s="103" t="s">
        <v>85</v>
      </c>
      <c r="BB115" s="104"/>
      <c r="BC115" s="103" t="s">
        <v>509</v>
      </c>
      <c r="BD115" s="103"/>
      <c r="BE115" s="105"/>
      <c r="BF115" s="104"/>
      <c r="BG115" s="320"/>
      <c r="BH115" s="20" t="s">
        <v>7</v>
      </c>
      <c r="BI115" s="1" t="s">
        <v>3418</v>
      </c>
      <c r="BJ115" s="1" t="s">
        <v>3422</v>
      </c>
      <c r="BK115" s="109"/>
    </row>
    <row r="116" customFormat="false" ht="12.75" hidden="true" customHeight="true" outlineLevel="0" collapsed="false">
      <c r="A116" s="315"/>
      <c r="B116" s="330"/>
      <c r="C116" s="330"/>
      <c r="D116" s="317" t="s">
        <v>346</v>
      </c>
      <c r="E116" s="317" t="s">
        <v>3423</v>
      </c>
      <c r="F116" s="87" t="s">
        <v>348</v>
      </c>
      <c r="G116" s="88" t="s">
        <v>3424</v>
      </c>
      <c r="H116" s="89" t="s">
        <v>3425</v>
      </c>
      <c r="I116" s="90"/>
      <c r="J116" s="90"/>
      <c r="K116" s="91"/>
      <c r="L116" s="92" t="s">
        <v>2749</v>
      </c>
      <c r="M116" s="90" t="s">
        <v>81</v>
      </c>
      <c r="N116" s="90"/>
      <c r="O116" s="90" t="s">
        <v>2729</v>
      </c>
      <c r="P116" s="91"/>
      <c r="Q116" s="86" t="s">
        <v>339</v>
      </c>
      <c r="R116" s="86" t="s">
        <v>83</v>
      </c>
      <c r="S116" s="86" t="s">
        <v>347</v>
      </c>
      <c r="T116" s="86" t="s">
        <v>105</v>
      </c>
      <c r="U116" s="86" t="s">
        <v>83</v>
      </c>
      <c r="V116" s="100" t="s">
        <v>3426</v>
      </c>
      <c r="W116" s="95" t="s">
        <v>3392</v>
      </c>
      <c r="X116" s="96"/>
      <c r="Y116" s="96"/>
      <c r="Z116" s="96"/>
      <c r="AA116" s="96" t="s">
        <v>329</v>
      </c>
      <c r="AB116" s="96" t="s">
        <v>329</v>
      </c>
      <c r="AC116" s="95" t="s">
        <v>2741</v>
      </c>
      <c r="AD116" s="95" t="s">
        <v>3394</v>
      </c>
      <c r="AE116" s="95" t="s">
        <v>2743</v>
      </c>
      <c r="AF116" s="95" t="s">
        <v>2735</v>
      </c>
      <c r="AG116" s="95" t="str">
        <f aca="false">IF(OR($AT116="",$AT116=$F116),$U116,IF($AT116=$G116,SUBSTITUTE(SUBSTITUTE($AT116,"GPIO3_","GPIO_"),".0",""),IF($AT116=$H116,$Q116,IF($AT116=$I116,$R116,IF($AT116=$J116,$S116,IF($AT116=$K116,$T116,"INVALID"))))))</f>
        <v>RSVD1</v>
      </c>
      <c r="AH116" s="97"/>
      <c r="AI116" s="98" t="str">
        <f aca="false">IF(AND(OR($AV116="Int PU",$AV116="Int PD"),OR(AND($BC116&lt;&gt;"",$BC116&lt;&gt;"0"),AND($BD116&lt;&gt;"",$BD116&lt;&gt;"0"))),"INVALID",IF(OR($AT116=$F116,$AV116="Int PD"),"PULL_DOWN",IF(OR($AV116="Int PU",AND($AH116="YES",OR($BC116="",$BC116="0"),OR($BD116="",$BD116="0"),OR($AU116="Input",$AU116="Bidirectional"))),"PULL_UP","NORMAL")))</f>
        <v>PULL_DOWN</v>
      </c>
      <c r="AJ116" s="98" t="str">
        <f aca="false">IF($AU116="Input", "TRISTATE", IF($AV116="Z","TRISTATE",IF($AT116=$F116,"TRISTATE","NORMAL")))</f>
        <v>TRISTATE</v>
      </c>
      <c r="AK116" s="98" t="str">
        <f aca="false">IF(OR($AT116=$F116,$AU116="Output"),"DISABLE","ENABLE")</f>
        <v>DISABLE</v>
      </c>
      <c r="AL116" s="165" t="str">
        <f aca="false">IF($AT116&lt;&gt;$G116,"N/A",IF($AV116="Drive 1", "1", IF($AV116="Drive 0", "0", "")))</f>
        <v>N/A</v>
      </c>
      <c r="AM116" s="406" t="b">
        <f aca="false">TRUE()</f>
        <v>1</v>
      </c>
      <c r="AN116" s="406" t="b">
        <f aca="false">TRUE()</f>
        <v>1</v>
      </c>
      <c r="AO116" s="99" t="b">
        <f aca="false">TRUE()</f>
        <v>1</v>
      </c>
      <c r="AP116" s="406" t="b">
        <f aca="false">TRUE()</f>
        <v>1</v>
      </c>
      <c r="AQ116" s="406" t="b">
        <f aca="false">TRUE()</f>
        <v>1</v>
      </c>
      <c r="AR116" s="406" t="b">
        <f aca="false">TRUE()</f>
        <v>1</v>
      </c>
      <c r="AS116" s="100" t="str">
        <f aca="false">IF(AND($AM116:$AR116), "VALID", "INVALID")</f>
        <v>VALID</v>
      </c>
      <c r="AT116" s="101" t="s">
        <v>348</v>
      </c>
      <c r="AU116" s="102" t="s">
        <v>79</v>
      </c>
      <c r="AV116" s="103"/>
      <c r="AW116" s="104"/>
      <c r="AX116" s="104"/>
      <c r="AY116" s="104"/>
      <c r="AZ116" s="110" t="s">
        <v>85</v>
      </c>
      <c r="BA116" s="103" t="s">
        <v>85</v>
      </c>
      <c r="BB116" s="104"/>
      <c r="BC116" s="103"/>
      <c r="BD116" s="103"/>
      <c r="BE116" s="105"/>
      <c r="BF116" s="104"/>
      <c r="BG116" s="320"/>
      <c r="BH116" s="20" t="s">
        <v>7</v>
      </c>
      <c r="BI116" s="1" t="s">
        <v>3423</v>
      </c>
      <c r="BJ116" s="1" t="s">
        <v>3427</v>
      </c>
      <c r="BK116" s="109"/>
    </row>
    <row r="117" customFormat="false" ht="12.75" hidden="true" customHeight="true" outlineLevel="0" collapsed="false">
      <c r="A117" s="315"/>
      <c r="B117" s="330"/>
      <c r="C117" s="330"/>
      <c r="D117" s="317" t="s">
        <v>349</v>
      </c>
      <c r="E117" s="317" t="s">
        <v>3428</v>
      </c>
      <c r="F117" s="87" t="s">
        <v>351</v>
      </c>
      <c r="G117" s="88" t="s">
        <v>3429</v>
      </c>
      <c r="H117" s="89" t="s">
        <v>3430</v>
      </c>
      <c r="I117" s="90"/>
      <c r="J117" s="90"/>
      <c r="K117" s="91"/>
      <c r="L117" s="92" t="s">
        <v>2749</v>
      </c>
      <c r="M117" s="90" t="s">
        <v>2749</v>
      </c>
      <c r="N117" s="90"/>
      <c r="O117" s="90"/>
      <c r="P117" s="91"/>
      <c r="Q117" s="86" t="s">
        <v>350</v>
      </c>
      <c r="R117" s="86" t="s">
        <v>83</v>
      </c>
      <c r="S117" s="86" t="s">
        <v>104</v>
      </c>
      <c r="T117" s="86" t="s">
        <v>105</v>
      </c>
      <c r="U117" s="86" t="s">
        <v>83</v>
      </c>
      <c r="V117" s="100" t="s">
        <v>3431</v>
      </c>
      <c r="W117" s="95" t="s">
        <v>3392</v>
      </c>
      <c r="X117" s="96"/>
      <c r="Y117" s="96"/>
      <c r="Z117" s="96"/>
      <c r="AA117" s="96" t="s">
        <v>329</v>
      </c>
      <c r="AB117" s="96" t="s">
        <v>329</v>
      </c>
      <c r="AC117" s="95" t="s">
        <v>2741</v>
      </c>
      <c r="AD117" s="100" t="s">
        <v>3394</v>
      </c>
      <c r="AE117" s="95" t="s">
        <v>2743</v>
      </c>
      <c r="AF117" s="95" t="s">
        <v>2735</v>
      </c>
      <c r="AG117" s="95" t="str">
        <f aca="false">IF(OR($AT117="",$AT117=$F117),$U117,IF($AT117=$G117,SUBSTITUTE(SUBSTITUTE($AT117,"GPIO3_","GPIO_"),".0",""),IF($AT117=$H117,$Q117,IF($AT117=$I117,$R117,IF($AT117=$J117,$S117,IF($AT117=$K117,$T117,"INVALID"))))))</f>
        <v>RSVD1</v>
      </c>
      <c r="AH117" s="97"/>
      <c r="AI117" s="98" t="str">
        <f aca="false">IF(AND(OR($AV117="Int PU",$AV117="Int PD"),OR(AND($BC117&lt;&gt;"",$BC117&lt;&gt;"0"),AND($BD117&lt;&gt;"",$BD117&lt;&gt;"0"))),"INVALID",IF(OR($AT117=$F117,$AV117="Int PD"),"PULL_DOWN",IF(OR($AV117="Int PU",AND($AH117="YES",OR($BC117="",$BC117="0"),OR($BD117="",$BD117="0"),OR($AU117="Input",$AU117="Bidirectional"))),"PULL_UP","NORMAL")))</f>
        <v>PULL_DOWN</v>
      </c>
      <c r="AJ117" s="98" t="str">
        <f aca="false">IF($AU117="Input", "TRISTATE", IF($AV117="Z","TRISTATE",IF($AT117=$F117,"TRISTATE","NORMAL")))</f>
        <v>TRISTATE</v>
      </c>
      <c r="AK117" s="98" t="str">
        <f aca="false">IF(OR($AT117=$F117,$AU117="Output"),"DISABLE","ENABLE")</f>
        <v>DISABLE</v>
      </c>
      <c r="AL117" s="165" t="str">
        <f aca="false">IF($AT117&lt;&gt;$G117,"N/A",IF($AV117="Drive 1", "1", IF($AV117="Drive 0", "0", "")))</f>
        <v>N/A</v>
      </c>
      <c r="AM117" s="406" t="b">
        <f aca="false">TRUE()</f>
        <v>1</v>
      </c>
      <c r="AN117" s="406" t="b">
        <f aca="false">TRUE()</f>
        <v>1</v>
      </c>
      <c r="AO117" s="99" t="b">
        <f aca="false">TRUE()</f>
        <v>1</v>
      </c>
      <c r="AP117" s="406" t="b">
        <f aca="false">TRUE()</f>
        <v>1</v>
      </c>
      <c r="AQ117" s="406" t="b">
        <f aca="false">TRUE()</f>
        <v>1</v>
      </c>
      <c r="AR117" s="406" t="b">
        <f aca="false">TRUE()</f>
        <v>1</v>
      </c>
      <c r="AS117" s="100" t="str">
        <f aca="false">IF(AND($AM117:$AR117), "VALID", "INVALID")</f>
        <v>VALID</v>
      </c>
      <c r="AT117" s="101" t="s">
        <v>351</v>
      </c>
      <c r="AU117" s="102" t="s">
        <v>79</v>
      </c>
      <c r="AV117" s="103"/>
      <c r="AW117" s="104"/>
      <c r="AX117" s="104"/>
      <c r="AY117" s="104"/>
      <c r="AZ117" s="110" t="s">
        <v>85</v>
      </c>
      <c r="BA117" s="103" t="s">
        <v>85</v>
      </c>
      <c r="BB117" s="104"/>
      <c r="BC117" s="103" t="s">
        <v>509</v>
      </c>
      <c r="BD117" s="103"/>
      <c r="BE117" s="105"/>
      <c r="BF117" s="104"/>
      <c r="BG117" s="320"/>
      <c r="BH117" s="20" t="s">
        <v>7</v>
      </c>
      <c r="BI117" s="1" t="s">
        <v>3428</v>
      </c>
      <c r="BJ117" s="1" t="s">
        <v>3432</v>
      </c>
      <c r="BK117" s="109"/>
    </row>
    <row r="118" customFormat="false" ht="12.75" hidden="true" customHeight="true" outlineLevel="0" collapsed="false">
      <c r="A118" s="315"/>
      <c r="B118" s="330"/>
      <c r="C118" s="330"/>
      <c r="D118" s="317" t="s">
        <v>352</v>
      </c>
      <c r="E118" s="317" t="s">
        <v>3433</v>
      </c>
      <c r="F118" s="87" t="s">
        <v>353</v>
      </c>
      <c r="G118" s="88" t="s">
        <v>3434</v>
      </c>
      <c r="H118" s="89" t="s">
        <v>3435</v>
      </c>
      <c r="I118" s="90"/>
      <c r="J118" s="90"/>
      <c r="K118" s="91"/>
      <c r="L118" s="92" t="s">
        <v>2749</v>
      </c>
      <c r="M118" s="90" t="s">
        <v>2749</v>
      </c>
      <c r="N118" s="90"/>
      <c r="O118" s="90"/>
      <c r="P118" s="91"/>
      <c r="Q118" s="86" t="s">
        <v>350</v>
      </c>
      <c r="R118" s="86" t="s">
        <v>83</v>
      </c>
      <c r="S118" s="86" t="s">
        <v>104</v>
      </c>
      <c r="T118" s="86" t="s">
        <v>105</v>
      </c>
      <c r="U118" s="86" t="s">
        <v>83</v>
      </c>
      <c r="V118" s="100" t="s">
        <v>3436</v>
      </c>
      <c r="W118" s="95" t="s">
        <v>3392</v>
      </c>
      <c r="X118" s="96"/>
      <c r="Y118" s="96"/>
      <c r="Z118" s="96"/>
      <c r="AA118" s="96" t="s">
        <v>329</v>
      </c>
      <c r="AB118" s="96" t="s">
        <v>329</v>
      </c>
      <c r="AC118" s="95" t="s">
        <v>2741</v>
      </c>
      <c r="AD118" s="95" t="s">
        <v>3394</v>
      </c>
      <c r="AE118" s="95" t="s">
        <v>2743</v>
      </c>
      <c r="AF118" s="95" t="s">
        <v>2735</v>
      </c>
      <c r="AG118" s="95" t="str">
        <f aca="false">IF(OR($AT118="",$AT118=$F118),$U118,IF($AT118=$G118,SUBSTITUTE(SUBSTITUTE($AT118,"GPIO3_","GPIO_"),".0",""),IF($AT118=$H118,$Q118,IF($AT118=$I118,$R118,IF($AT118=$J118,$S118,IF($AT118=$K118,$T118,"INVALID"))))))</f>
        <v>RSVD1</v>
      </c>
      <c r="AH118" s="97"/>
      <c r="AI118" s="98" t="str">
        <f aca="false">IF(AND(OR($AV118="Int PU",$AV118="Int PD"),OR(AND($BC118&lt;&gt;"",$BC118&lt;&gt;"0"),AND($BD118&lt;&gt;"",$BD118&lt;&gt;"0"))),"INVALID",IF(OR($AT118=$F118,$AV118="Int PD"),"PULL_DOWN",IF(OR($AV118="Int PU",AND($AH118="YES",OR($BC118="",$BC118="0"),OR($BD118="",$BD118="0"),OR($AU118="Input",$AU118="Bidirectional"))),"PULL_UP","NORMAL")))</f>
        <v>PULL_DOWN</v>
      </c>
      <c r="AJ118" s="98" t="str">
        <f aca="false">IF($AU118="Input", "TRISTATE", IF($AV118="Z","TRISTATE",IF($AT118=$F118,"TRISTATE","NORMAL")))</f>
        <v>TRISTATE</v>
      </c>
      <c r="AK118" s="98" t="str">
        <f aca="false">IF(OR($AT118=$F118,$AU118="Output"),"DISABLE","ENABLE")</f>
        <v>DISABLE</v>
      </c>
      <c r="AL118" s="165" t="str">
        <f aca="false">IF($AT118&lt;&gt;$G118,"N/A",IF($AV118="Drive 1", "1", IF($AV118="Drive 0", "0", "")))</f>
        <v>N/A</v>
      </c>
      <c r="AM118" s="406" t="b">
        <f aca="false">TRUE()</f>
        <v>1</v>
      </c>
      <c r="AN118" s="406" t="b">
        <f aca="false">TRUE()</f>
        <v>1</v>
      </c>
      <c r="AO118" s="99" t="b">
        <f aca="false">TRUE()</f>
        <v>1</v>
      </c>
      <c r="AP118" s="406" t="b">
        <f aca="false">TRUE()</f>
        <v>1</v>
      </c>
      <c r="AQ118" s="406" t="b">
        <f aca="false">TRUE()</f>
        <v>1</v>
      </c>
      <c r="AR118" s="406" t="b">
        <f aca="false">TRUE()</f>
        <v>1</v>
      </c>
      <c r="AS118" s="100" t="str">
        <f aca="false">IF(AND($AM118:$AR118), "VALID", "INVALID")</f>
        <v>VALID</v>
      </c>
      <c r="AT118" s="101" t="s">
        <v>353</v>
      </c>
      <c r="AU118" s="102" t="s">
        <v>79</v>
      </c>
      <c r="AV118" s="103"/>
      <c r="AW118" s="104"/>
      <c r="AX118" s="104"/>
      <c r="AY118" s="104"/>
      <c r="AZ118" s="110" t="s">
        <v>85</v>
      </c>
      <c r="BA118" s="103" t="s">
        <v>85</v>
      </c>
      <c r="BB118" s="104"/>
      <c r="BC118" s="103" t="s">
        <v>509</v>
      </c>
      <c r="BD118" s="103"/>
      <c r="BE118" s="105"/>
      <c r="BF118" s="104"/>
      <c r="BG118" s="320"/>
      <c r="BH118" s="20" t="s">
        <v>7</v>
      </c>
      <c r="BI118" s="1" t="s">
        <v>3433</v>
      </c>
      <c r="BJ118" s="1" t="s">
        <v>3437</v>
      </c>
      <c r="BK118" s="109"/>
    </row>
    <row r="119" customFormat="false" ht="12.75" hidden="true" customHeight="true" outlineLevel="0" collapsed="false">
      <c r="A119" s="315"/>
      <c r="B119" s="330"/>
      <c r="C119" s="330"/>
      <c r="D119" s="317" t="s">
        <v>354</v>
      </c>
      <c r="E119" s="317" t="s">
        <v>3438</v>
      </c>
      <c r="F119" s="87" t="s">
        <v>357</v>
      </c>
      <c r="G119" s="88" t="s">
        <v>3439</v>
      </c>
      <c r="H119" s="89" t="s">
        <v>3440</v>
      </c>
      <c r="I119" s="90"/>
      <c r="J119" s="90"/>
      <c r="K119" s="91"/>
      <c r="L119" s="92" t="s">
        <v>2749</v>
      </c>
      <c r="M119" s="90" t="s">
        <v>2749</v>
      </c>
      <c r="N119" s="90"/>
      <c r="O119" s="90" t="s">
        <v>2729</v>
      </c>
      <c r="P119" s="91"/>
      <c r="Q119" s="86" t="s">
        <v>355</v>
      </c>
      <c r="R119" s="86" t="s">
        <v>83</v>
      </c>
      <c r="S119" s="86" t="s">
        <v>356</v>
      </c>
      <c r="T119" s="86" t="s">
        <v>105</v>
      </c>
      <c r="U119" s="86" t="s">
        <v>83</v>
      </c>
      <c r="V119" s="100" t="s">
        <v>3441</v>
      </c>
      <c r="W119" s="95" t="s">
        <v>3392</v>
      </c>
      <c r="X119" s="96"/>
      <c r="Y119" s="96"/>
      <c r="Z119" s="96"/>
      <c r="AA119" s="96" t="s">
        <v>329</v>
      </c>
      <c r="AB119" s="96" t="s">
        <v>329</v>
      </c>
      <c r="AC119" s="95" t="s">
        <v>2741</v>
      </c>
      <c r="AD119" s="95" t="s">
        <v>3394</v>
      </c>
      <c r="AE119" s="95" t="s">
        <v>2743</v>
      </c>
      <c r="AF119" s="95" t="s">
        <v>2735</v>
      </c>
      <c r="AG119" s="95" t="str">
        <f aca="false">IF(OR($AT119="",$AT119=$F119),$U119,IF($AT119=$G119,SUBSTITUTE(SUBSTITUTE($AT119,"GPIO3_","GPIO_"),".0",""),IF($AT119=$H119,$Q119,IF($AT119=$I119,$R119,IF($AT119=$J119,$S119,IF($AT119=$K119,$T119,"INVALID"))))))</f>
        <v>RSVD1</v>
      </c>
      <c r="AH119" s="97"/>
      <c r="AI119" s="98" t="str">
        <f aca="false">IF(AND(OR($AV119="Int PU",$AV119="Int PD"),OR(AND($BC119&lt;&gt;"",$BC119&lt;&gt;"0"),AND($BD119&lt;&gt;"",$BD119&lt;&gt;"0"))),"INVALID",IF(OR($AT119=$F119,$AV119="Int PD"),"PULL_DOWN",IF(OR($AV119="Int PU",AND($AH119="YES",OR($BC119="",$BC119="0"),OR($BD119="",$BD119="0"),OR($AU119="Input",$AU119="Bidirectional"))),"PULL_UP","NORMAL")))</f>
        <v>PULL_DOWN</v>
      </c>
      <c r="AJ119" s="98" t="str">
        <f aca="false">IF($AU119="Input", "TRISTATE", IF($AV119="Z","TRISTATE",IF($AT119=$F119,"TRISTATE","NORMAL")))</f>
        <v>TRISTATE</v>
      </c>
      <c r="AK119" s="98" t="str">
        <f aca="false">IF(OR($AT119=$F119,$AU119="Output"),"DISABLE","ENABLE")</f>
        <v>DISABLE</v>
      </c>
      <c r="AL119" s="112" t="str">
        <f aca="false">IF($AT119&lt;&gt;$G119,"N/A",IF($AV119="Drive 1", "1", IF($AV119="Drive 0", "0", "")))</f>
        <v>N/A</v>
      </c>
      <c r="AM119" s="406" t="b">
        <f aca="false">TRUE()</f>
        <v>1</v>
      </c>
      <c r="AN119" s="406" t="b">
        <f aca="false">TRUE()</f>
        <v>1</v>
      </c>
      <c r="AO119" s="99" t="b">
        <f aca="false">TRUE()</f>
        <v>1</v>
      </c>
      <c r="AP119" s="406" t="b">
        <f aca="false">TRUE()</f>
        <v>1</v>
      </c>
      <c r="AQ119" s="406" t="b">
        <f aca="false">TRUE()</f>
        <v>1</v>
      </c>
      <c r="AR119" s="406" t="b">
        <f aca="false">TRUE()</f>
        <v>1</v>
      </c>
      <c r="AS119" s="100" t="str">
        <f aca="false">IF(AND($AM119:$AR119), "VALID", "INVALID")</f>
        <v>VALID</v>
      </c>
      <c r="AT119" s="101" t="s">
        <v>357</v>
      </c>
      <c r="AU119" s="102" t="s">
        <v>79</v>
      </c>
      <c r="AV119" s="103"/>
      <c r="AW119" s="104"/>
      <c r="AX119" s="104"/>
      <c r="AY119" s="104"/>
      <c r="AZ119" s="110" t="s">
        <v>85</v>
      </c>
      <c r="BA119" s="103" t="s">
        <v>85</v>
      </c>
      <c r="BB119" s="104"/>
      <c r="BC119" s="103"/>
      <c r="BD119" s="103"/>
      <c r="BE119" s="105"/>
      <c r="BF119" s="104"/>
      <c r="BG119" s="320"/>
      <c r="BH119" s="20" t="s">
        <v>7</v>
      </c>
      <c r="BI119" s="1" t="s">
        <v>3438</v>
      </c>
      <c r="BJ119" s="1" t="s">
        <v>3442</v>
      </c>
      <c r="BK119" s="109"/>
    </row>
    <row r="120" customFormat="false" ht="12.75" hidden="true" customHeight="true" outlineLevel="0" collapsed="false">
      <c r="A120" s="315"/>
      <c r="B120" s="330"/>
      <c r="C120" s="330"/>
      <c r="D120" s="317" t="s">
        <v>358</v>
      </c>
      <c r="E120" s="317" t="s">
        <v>3443</v>
      </c>
      <c r="F120" s="87" t="s">
        <v>359</v>
      </c>
      <c r="G120" s="88" t="s">
        <v>3444</v>
      </c>
      <c r="H120" s="89" t="s">
        <v>3445</v>
      </c>
      <c r="I120" s="90"/>
      <c r="J120" s="90"/>
      <c r="K120" s="91"/>
      <c r="L120" s="92" t="s">
        <v>2749</v>
      </c>
      <c r="M120" s="90" t="s">
        <v>81</v>
      </c>
      <c r="N120" s="90"/>
      <c r="O120" s="90"/>
      <c r="P120" s="91"/>
      <c r="Q120" s="86" t="s">
        <v>355</v>
      </c>
      <c r="R120" s="86" t="s">
        <v>83</v>
      </c>
      <c r="S120" s="86" t="s">
        <v>104</v>
      </c>
      <c r="T120" s="86" t="s">
        <v>105</v>
      </c>
      <c r="U120" s="86" t="s">
        <v>83</v>
      </c>
      <c r="V120" s="100" t="s">
        <v>3446</v>
      </c>
      <c r="W120" s="95" t="s">
        <v>3392</v>
      </c>
      <c r="X120" s="96" t="s">
        <v>3447</v>
      </c>
      <c r="Y120" s="96"/>
      <c r="Z120" s="96"/>
      <c r="AA120" s="96" t="s">
        <v>329</v>
      </c>
      <c r="AB120" s="96" t="s">
        <v>329</v>
      </c>
      <c r="AC120" s="95" t="s">
        <v>2777</v>
      </c>
      <c r="AD120" s="95" t="s">
        <v>3448</v>
      </c>
      <c r="AE120" s="95" t="s">
        <v>2743</v>
      </c>
      <c r="AF120" s="95" t="s">
        <v>2760</v>
      </c>
      <c r="AG120" s="95" t="str">
        <f aca="false">IF(OR($AT120="",$AT120=$F120),$U120,IF($AT120=$G120,SUBSTITUTE(SUBSTITUTE($AT120,"GPIO3_","GPIO_"),".0",""),IF($AT120=$H120,$Q120,IF($AT120=$I120,$R120,IF($AT120=$J120,$S120,IF($AT120=$K120,$T120,"INVALID"))))))</f>
        <v>RSVD1</v>
      </c>
      <c r="AH120" s="97"/>
      <c r="AI120" s="98" t="str">
        <f aca="false">IF(AND(OR($AV120="Int PU",$AV120="Int PD"),OR(AND($BC120&lt;&gt;"",$BC120&lt;&gt;"0"),AND($BD120&lt;&gt;"",$BD120&lt;&gt;"0"))),"INVALID",IF(OR($AT120=$F120,$AV120="Int PD"),"PULL_DOWN",IF(OR($AV120="Int PU",AND($AH120="YES",OR($BC120="",$BC120="0"),OR($BD120="",$BD120="0"),OR($AU120="Input",$AU120="Bidirectional"))),"PULL_UP","NORMAL")))</f>
        <v>PULL_DOWN</v>
      </c>
      <c r="AJ120" s="98" t="str">
        <f aca="false">IF($AU120="Input", "TRISTATE", IF($AV120="Z","TRISTATE",IF($AT120=$F120,"TRISTATE","NORMAL")))</f>
        <v>TRISTATE</v>
      </c>
      <c r="AK120" s="98" t="str">
        <f aca="false">IF(OR($AT120=$F120,$AU120="Output"),"DISABLE","ENABLE")</f>
        <v>DISABLE</v>
      </c>
      <c r="AL120" s="112" t="str">
        <f aca="false">IF($AT120&lt;&gt;$G120,"N/A",IF($AV120="Drive 1", "1", IF($AV120="Drive 0", "0", "")))</f>
        <v>N/A</v>
      </c>
      <c r="AM120" s="406" t="b">
        <f aca="false">TRUE()</f>
        <v>1</v>
      </c>
      <c r="AN120" s="406" t="b">
        <f aca="false">TRUE()</f>
        <v>1</v>
      </c>
      <c r="AO120" s="99" t="b">
        <f aca="false">TRUE()</f>
        <v>1</v>
      </c>
      <c r="AP120" s="406" t="b">
        <f aca="false">TRUE()</f>
        <v>1</v>
      </c>
      <c r="AQ120" s="406" t="b">
        <f aca="false">TRUE()</f>
        <v>1</v>
      </c>
      <c r="AR120" s="406" t="b">
        <f aca="false">TRUE()</f>
        <v>1</v>
      </c>
      <c r="AS120" s="100" t="str">
        <f aca="false">IF(AND($AM120:$AR120), "VALID", "INVALID")</f>
        <v>VALID</v>
      </c>
      <c r="AT120" s="101" t="s">
        <v>359</v>
      </c>
      <c r="AU120" s="102" t="s">
        <v>79</v>
      </c>
      <c r="AV120" s="103"/>
      <c r="AW120" s="103" t="s">
        <v>89</v>
      </c>
      <c r="AX120" s="104"/>
      <c r="AY120" s="104"/>
      <c r="AZ120" s="104"/>
      <c r="BA120" s="103" t="s">
        <v>85</v>
      </c>
      <c r="BB120" s="104"/>
      <c r="BC120" s="103"/>
      <c r="BD120" s="103"/>
      <c r="BE120" s="105"/>
      <c r="BF120" s="104"/>
      <c r="BG120" s="320"/>
      <c r="BH120" s="20" t="s">
        <v>7</v>
      </c>
      <c r="BI120" s="1" t="s">
        <v>3443</v>
      </c>
      <c r="BJ120" s="1" t="s">
        <v>3449</v>
      </c>
      <c r="BK120" s="109"/>
    </row>
    <row r="121" customFormat="false" ht="12.75" hidden="true" customHeight="true" outlineLevel="0" collapsed="false">
      <c r="A121" s="315"/>
      <c r="B121" s="330"/>
      <c r="C121" s="330"/>
      <c r="D121" s="317" t="s">
        <v>360</v>
      </c>
      <c r="E121" s="317" t="s">
        <v>3450</v>
      </c>
      <c r="F121" s="87" t="s">
        <v>363</v>
      </c>
      <c r="G121" s="88" t="s">
        <v>3451</v>
      </c>
      <c r="H121" s="89" t="s">
        <v>3452</v>
      </c>
      <c r="I121" s="90"/>
      <c r="J121" s="90"/>
      <c r="K121" s="91"/>
      <c r="L121" s="92" t="s">
        <v>2749</v>
      </c>
      <c r="M121" s="90" t="s">
        <v>2749</v>
      </c>
      <c r="N121" s="90"/>
      <c r="O121" s="90" t="s">
        <v>81</v>
      </c>
      <c r="P121" s="91"/>
      <c r="Q121" s="86" t="s">
        <v>361</v>
      </c>
      <c r="R121" s="86" t="s">
        <v>83</v>
      </c>
      <c r="S121" s="86" t="s">
        <v>362</v>
      </c>
      <c r="T121" s="86" t="s">
        <v>105</v>
      </c>
      <c r="U121" s="86" t="s">
        <v>83</v>
      </c>
      <c r="V121" s="100" t="s">
        <v>3453</v>
      </c>
      <c r="W121" s="95" t="s">
        <v>3392</v>
      </c>
      <c r="X121" s="96"/>
      <c r="Y121" s="96"/>
      <c r="Z121" s="96"/>
      <c r="AA121" s="96" t="s">
        <v>329</v>
      </c>
      <c r="AB121" s="96" t="s">
        <v>329</v>
      </c>
      <c r="AC121" s="95" t="s">
        <v>2777</v>
      </c>
      <c r="AD121" s="95" t="s">
        <v>3448</v>
      </c>
      <c r="AE121" s="95" t="s">
        <v>2743</v>
      </c>
      <c r="AF121" s="95" t="s">
        <v>2735</v>
      </c>
      <c r="AG121" s="95" t="str">
        <f aca="false">IF(OR($AT121="",$AT121=$F121),$U121,IF($AT121=$G121,SUBSTITUTE(SUBSTITUTE($AT121,"GPIO3_","GPIO_"),".0",""),IF($AT121=$H121,$Q121,IF($AT121=$I121,$R121,IF($AT121=$J121,$S121,IF($AT121=$K121,$T121,"INVALID"))))))</f>
        <v>RSVD1</v>
      </c>
      <c r="AH121" s="97"/>
      <c r="AI121" s="98" t="str">
        <f aca="false">IF(AND(OR($AV121="Int PU",$AV121="Int PD"),OR(AND($BC121&lt;&gt;"",$BC121&lt;&gt;"0"),AND($BD121&lt;&gt;"",$BD121&lt;&gt;"0"))),"INVALID",IF(OR($AT121=$F121,$AV121="Int PD"),"PULL_DOWN",IF(OR($AV121="Int PU",AND($AH121="YES",OR($BC121="",$BC121="0"),OR($BD121="",$BD121="0"),OR($AU121="Input",$AU121="Bidirectional"))),"PULL_UP","NORMAL")))</f>
        <v>PULL_DOWN</v>
      </c>
      <c r="AJ121" s="98" t="str">
        <f aca="false">IF($AU121="Input", "TRISTATE", IF($AV121="Z","TRISTATE",IF($AT121=$F121,"TRISTATE","NORMAL")))</f>
        <v>TRISTATE</v>
      </c>
      <c r="AK121" s="98" t="str">
        <f aca="false">IF(OR($AT121=$F121,$AU121="Output"),"DISABLE","ENABLE")</f>
        <v>DISABLE</v>
      </c>
      <c r="AL121" s="112" t="str">
        <f aca="false">IF($AT121&lt;&gt;$G121,"N/A",IF($AV121="Drive 1", "1", IF($AV121="Drive 0", "0", "")))</f>
        <v>N/A</v>
      </c>
      <c r="AM121" s="406" t="b">
        <f aca="false">TRUE()</f>
        <v>1</v>
      </c>
      <c r="AN121" s="406" t="b">
        <f aca="false">TRUE()</f>
        <v>1</v>
      </c>
      <c r="AO121" s="406" t="b">
        <f aca="false">TRUE()</f>
        <v>1</v>
      </c>
      <c r="AP121" s="406" t="b">
        <f aca="false">TRUE()</f>
        <v>1</v>
      </c>
      <c r="AQ121" s="406" t="b">
        <f aca="false">TRUE()</f>
        <v>1</v>
      </c>
      <c r="AR121" s="406" t="b">
        <f aca="false">TRUE()</f>
        <v>1</v>
      </c>
      <c r="AS121" s="100" t="str">
        <f aca="false">IF(AND($AM121:$AR121), "VALID", "INVALID")</f>
        <v>VALID</v>
      </c>
      <c r="AT121" s="101" t="s">
        <v>363</v>
      </c>
      <c r="AU121" s="102" t="s">
        <v>79</v>
      </c>
      <c r="AV121" s="103"/>
      <c r="AW121" s="104"/>
      <c r="AX121" s="104"/>
      <c r="AY121" s="104"/>
      <c r="AZ121" s="104"/>
      <c r="BA121" s="103" t="s">
        <v>85</v>
      </c>
      <c r="BB121" s="104"/>
      <c r="BC121" s="103"/>
      <c r="BD121" s="103"/>
      <c r="BE121" s="105"/>
      <c r="BF121" s="104"/>
      <c r="BG121" s="320"/>
      <c r="BH121" s="20" t="s">
        <v>7</v>
      </c>
      <c r="BI121" s="1" t="s">
        <v>3450</v>
      </c>
      <c r="BJ121" s="1" t="s">
        <v>3454</v>
      </c>
      <c r="BK121" s="109"/>
    </row>
    <row r="122" customFormat="false" ht="12.75" hidden="true" customHeight="true" outlineLevel="0" collapsed="false">
      <c r="A122" s="315"/>
      <c r="B122" s="330"/>
      <c r="C122" s="330"/>
      <c r="D122" s="317" t="s">
        <v>364</v>
      </c>
      <c r="E122" s="317" t="s">
        <v>3455</v>
      </c>
      <c r="F122" s="87" t="s">
        <v>365</v>
      </c>
      <c r="G122" s="88" t="s">
        <v>3456</v>
      </c>
      <c r="H122" s="89" t="s">
        <v>3457</v>
      </c>
      <c r="I122" s="90"/>
      <c r="J122" s="90"/>
      <c r="K122" s="91"/>
      <c r="L122" s="92" t="s">
        <v>2749</v>
      </c>
      <c r="M122" s="90" t="s">
        <v>81</v>
      </c>
      <c r="N122" s="90"/>
      <c r="O122" s="90" t="s">
        <v>81</v>
      </c>
      <c r="P122" s="91"/>
      <c r="Q122" s="86" t="s">
        <v>361</v>
      </c>
      <c r="R122" s="86" t="s">
        <v>83</v>
      </c>
      <c r="S122" s="86" t="s">
        <v>362</v>
      </c>
      <c r="T122" s="86" t="s">
        <v>105</v>
      </c>
      <c r="U122" s="86" t="s">
        <v>83</v>
      </c>
      <c r="V122" s="100" t="s">
        <v>3458</v>
      </c>
      <c r="W122" s="95" t="s">
        <v>3392</v>
      </c>
      <c r="X122" s="96" t="s">
        <v>3459</v>
      </c>
      <c r="Y122" s="96"/>
      <c r="Z122" s="96"/>
      <c r="AA122" s="96" t="s">
        <v>329</v>
      </c>
      <c r="AB122" s="96" t="s">
        <v>329</v>
      </c>
      <c r="AC122" s="95" t="s">
        <v>2777</v>
      </c>
      <c r="AD122" s="95" t="s">
        <v>3448</v>
      </c>
      <c r="AE122" s="95" t="s">
        <v>2743</v>
      </c>
      <c r="AF122" s="95" t="s">
        <v>2760</v>
      </c>
      <c r="AG122" s="95" t="str">
        <f aca="false">IF(OR($AT122="",$AT122=$F122),$U122,IF($AT122=$G122,SUBSTITUTE(SUBSTITUTE($AT122,"GPIO3_","GPIO_"),".0",""),IF($AT122=$H122,$Q122,IF($AT122=$I122,$R122,IF($AT122=$J122,$S122,IF($AT122=$K122,$T122,"INVALID"))))))</f>
        <v>RSVD1</v>
      </c>
      <c r="AH122" s="97"/>
      <c r="AI122" s="98" t="str">
        <f aca="false">IF(AND(OR($AV122="Int PU",$AV122="Int PD"),OR(AND($BC122&lt;&gt;"",$BC122&lt;&gt;"0"),AND($BD122&lt;&gt;"",$BD122&lt;&gt;"0"))),"INVALID",IF(OR($AT122=$F122,$AV122="Int PD"),"PULL_DOWN",IF(OR($AV122="Int PU",AND($AH122="YES",OR($BC122="",$BC122="0"),OR($BD122="",$BD122="0"),OR($AU122="Input",$AU122="Bidirectional"))),"PULL_UP","NORMAL")))</f>
        <v>PULL_DOWN</v>
      </c>
      <c r="AJ122" s="98" t="str">
        <f aca="false">IF($AU122="Input", "TRISTATE", IF($AV122="Z","TRISTATE",IF($AT122=$F122,"TRISTATE","NORMAL")))</f>
        <v>TRISTATE</v>
      </c>
      <c r="AK122" s="98" t="str">
        <f aca="false">IF(OR($AT122=$F122,$AU122="Output"),"DISABLE","ENABLE")</f>
        <v>DISABLE</v>
      </c>
      <c r="AL122" s="112" t="str">
        <f aca="false">IF($AT122&lt;&gt;$G122,"N/A",IF($AV122="Drive 1", "1", IF($AV122="Drive 0", "0", "")))</f>
        <v>N/A</v>
      </c>
      <c r="AM122" s="406" t="b">
        <f aca="false">TRUE()</f>
        <v>1</v>
      </c>
      <c r="AN122" s="406" t="b">
        <f aca="false">TRUE()</f>
        <v>1</v>
      </c>
      <c r="AO122" s="406" t="b">
        <f aca="false">TRUE()</f>
        <v>1</v>
      </c>
      <c r="AP122" s="406" t="b">
        <f aca="false">TRUE()</f>
        <v>1</v>
      </c>
      <c r="AQ122" s="406" t="b">
        <f aca="false">TRUE()</f>
        <v>1</v>
      </c>
      <c r="AR122" s="406" t="b">
        <f aca="false">TRUE()</f>
        <v>1</v>
      </c>
      <c r="AS122" s="100" t="str">
        <f aca="false">IF(AND($AM122:$AR122), "VALID", "INVALID")</f>
        <v>VALID</v>
      </c>
      <c r="AT122" s="101" t="s">
        <v>365</v>
      </c>
      <c r="AU122" s="102" t="s">
        <v>79</v>
      </c>
      <c r="AV122" s="103"/>
      <c r="AW122" s="103" t="s">
        <v>89</v>
      </c>
      <c r="AX122" s="104"/>
      <c r="AY122" s="104"/>
      <c r="AZ122" s="104"/>
      <c r="BA122" s="103" t="s">
        <v>85</v>
      </c>
      <c r="BB122" s="104"/>
      <c r="BC122" s="103"/>
      <c r="BD122" s="103"/>
      <c r="BE122" s="105"/>
      <c r="BF122" s="104"/>
      <c r="BG122" s="320"/>
      <c r="BH122" s="20" t="s">
        <v>7</v>
      </c>
      <c r="BI122" s="1" t="s">
        <v>3455</v>
      </c>
      <c r="BJ122" s="1" t="s">
        <v>3460</v>
      </c>
      <c r="BK122" s="109"/>
    </row>
    <row r="123" customFormat="false" ht="12.75" hidden="true" customHeight="true" outlineLevel="0" collapsed="false">
      <c r="A123" s="315"/>
      <c r="B123" s="330"/>
      <c r="C123" s="330"/>
      <c r="D123" s="317" t="s">
        <v>366</v>
      </c>
      <c r="E123" s="317" t="s">
        <v>3461</v>
      </c>
      <c r="F123" s="87" t="s">
        <v>368</v>
      </c>
      <c r="G123" s="88" t="s">
        <v>3462</v>
      </c>
      <c r="H123" s="89" t="s">
        <v>3463</v>
      </c>
      <c r="I123" s="90"/>
      <c r="J123" s="90"/>
      <c r="K123" s="91"/>
      <c r="L123" s="92" t="s">
        <v>2749</v>
      </c>
      <c r="M123" s="90" t="s">
        <v>2749</v>
      </c>
      <c r="N123" s="90"/>
      <c r="O123" s="90"/>
      <c r="P123" s="91"/>
      <c r="Q123" s="86" t="s">
        <v>367</v>
      </c>
      <c r="R123" s="86" t="s">
        <v>83</v>
      </c>
      <c r="S123" s="86" t="s">
        <v>104</v>
      </c>
      <c r="T123" s="86" t="s">
        <v>105</v>
      </c>
      <c r="U123" s="86" t="s">
        <v>83</v>
      </c>
      <c r="V123" s="100" t="s">
        <v>3464</v>
      </c>
      <c r="W123" s="95" t="s">
        <v>3392</v>
      </c>
      <c r="X123" s="96" t="s">
        <v>3465</v>
      </c>
      <c r="Y123" s="96"/>
      <c r="Z123" s="96"/>
      <c r="AA123" s="96" t="s">
        <v>329</v>
      </c>
      <c r="AB123" s="96" t="s">
        <v>329</v>
      </c>
      <c r="AC123" s="95" t="s">
        <v>2777</v>
      </c>
      <c r="AD123" s="95" t="s">
        <v>3448</v>
      </c>
      <c r="AE123" s="95" t="s">
        <v>2743</v>
      </c>
      <c r="AF123" s="95" t="s">
        <v>2735</v>
      </c>
      <c r="AG123" s="95" t="str">
        <f aca="false">IF(OR($AT123="",$AT123=$F123),$U123,IF($AT123=$G123,SUBSTITUTE(SUBSTITUTE($AT123,"GPIO3_","GPIO_"),".0",""),IF($AT123=$H123,$Q123,IF($AT123=$I123,$R123,IF($AT123=$J123,$S123,IF($AT123=$K123,$T123,"INVALID"))))))</f>
        <v>RSVD1</v>
      </c>
      <c r="AH123" s="97"/>
      <c r="AI123" s="98" t="str">
        <f aca="false">IF(AND(OR($AV123="Int PU",$AV123="Int PD"),OR(AND($BC123&lt;&gt;"",$BC123&lt;&gt;"0"),AND($BD123&lt;&gt;"",$BD123&lt;&gt;"0"))),"INVALID",IF(OR($AT123=$F123,$AV123="Int PD"),"PULL_DOWN",IF(OR($AV123="Int PU",AND($AH123="YES",OR($BC123="",$BC123="0"),OR($BD123="",$BD123="0"),OR($AU123="Input",$AU123="Bidirectional"))),"PULL_UP","NORMAL")))</f>
        <v>PULL_DOWN</v>
      </c>
      <c r="AJ123" s="98" t="str">
        <f aca="false">IF($AU123="Input", "TRISTATE", IF($AV123="Z","TRISTATE",IF($AT123=$F123,"TRISTATE","NORMAL")))</f>
        <v>TRISTATE</v>
      </c>
      <c r="AK123" s="98" t="str">
        <f aca="false">IF(OR($AT123=$F123,$AU123="Output"),"DISABLE","ENABLE")</f>
        <v>DISABLE</v>
      </c>
      <c r="AL123" s="112" t="str">
        <f aca="false">IF($AT123&lt;&gt;$G123,"N/A",IF($AV123="Drive 1", "1", IF($AV123="Drive 0", "0", "")))</f>
        <v>N/A</v>
      </c>
      <c r="AM123" s="406" t="b">
        <f aca="false">TRUE()</f>
        <v>1</v>
      </c>
      <c r="AN123" s="406" t="b">
        <f aca="false">TRUE()</f>
        <v>1</v>
      </c>
      <c r="AO123" s="406" t="b">
        <f aca="false">TRUE()</f>
        <v>1</v>
      </c>
      <c r="AP123" s="406" t="b">
        <f aca="false">TRUE()</f>
        <v>1</v>
      </c>
      <c r="AQ123" s="406" t="b">
        <f aca="false">TRUE()</f>
        <v>1</v>
      </c>
      <c r="AR123" s="406" t="b">
        <f aca="false">TRUE()</f>
        <v>1</v>
      </c>
      <c r="AS123" s="100" t="str">
        <f aca="false">IF(AND($AM123:$AR123), "VALID", "INVALID")</f>
        <v>VALID</v>
      </c>
      <c r="AT123" s="101" t="s">
        <v>368</v>
      </c>
      <c r="AU123" s="102" t="s">
        <v>79</v>
      </c>
      <c r="AV123" s="103"/>
      <c r="AW123" s="103" t="s">
        <v>89</v>
      </c>
      <c r="AX123" s="104"/>
      <c r="AY123" s="104"/>
      <c r="AZ123" s="104"/>
      <c r="BA123" s="103" t="s">
        <v>85</v>
      </c>
      <c r="BB123" s="104"/>
      <c r="BC123" s="103"/>
      <c r="BD123" s="103"/>
      <c r="BE123" s="105"/>
      <c r="BF123" s="104"/>
      <c r="BG123" s="320"/>
      <c r="BH123" s="20" t="s">
        <v>7</v>
      </c>
      <c r="BI123" s="1" t="s">
        <v>3461</v>
      </c>
      <c r="BJ123" s="1" t="s">
        <v>3466</v>
      </c>
      <c r="BK123" s="109"/>
    </row>
    <row r="124" customFormat="false" ht="12.75" hidden="false" customHeight="true" outlineLevel="0" collapsed="false">
      <c r="A124" s="323" t="n">
        <v>218</v>
      </c>
      <c r="B124" s="324" t="s">
        <v>3467</v>
      </c>
      <c r="C124" s="324" t="s">
        <v>3467</v>
      </c>
      <c r="D124" s="86" t="s">
        <v>369</v>
      </c>
      <c r="E124" s="86" t="s">
        <v>3468</v>
      </c>
      <c r="F124" s="87" t="s">
        <v>370</v>
      </c>
      <c r="G124" s="88" t="s">
        <v>3469</v>
      </c>
      <c r="H124" s="89" t="s">
        <v>3470</v>
      </c>
      <c r="I124" s="90"/>
      <c r="J124" s="90"/>
      <c r="K124" s="91"/>
      <c r="L124" s="92" t="s">
        <v>2749</v>
      </c>
      <c r="M124" s="90" t="s">
        <v>81</v>
      </c>
      <c r="N124" s="90"/>
      <c r="O124" s="90"/>
      <c r="P124" s="91"/>
      <c r="Q124" s="86" t="s">
        <v>132</v>
      </c>
      <c r="R124" s="86" t="s">
        <v>83</v>
      </c>
      <c r="S124" s="86" t="s">
        <v>104</v>
      </c>
      <c r="T124" s="86" t="s">
        <v>105</v>
      </c>
      <c r="U124" s="86" t="s">
        <v>83</v>
      </c>
      <c r="V124" s="100" t="s">
        <v>3471</v>
      </c>
      <c r="W124" s="95" t="s">
        <v>3392</v>
      </c>
      <c r="X124" s="96"/>
      <c r="Y124" s="96"/>
      <c r="Z124" s="96"/>
      <c r="AA124" s="96" t="s">
        <v>3470</v>
      </c>
      <c r="AB124" s="96" t="s">
        <v>329</v>
      </c>
      <c r="AC124" s="95" t="s">
        <v>2777</v>
      </c>
      <c r="AD124" s="100" t="s">
        <v>3448</v>
      </c>
      <c r="AE124" s="95" t="s">
        <v>2743</v>
      </c>
      <c r="AF124" s="95" t="s">
        <v>2735</v>
      </c>
      <c r="AG124" s="95" t="str">
        <f aca="false">IF(OR($AT124="",$AT124=$F124),$U124,IF($AT124=$G124,SUBSTITUTE(SUBSTITUTE($AT124,"GPIO3_","GPIO_"),".0",""),IF($AT124=$H124,$Q124,IF($AT124=$I124,$R124,IF($AT124=$J124,$S124,IF($AT124=$K124,$T124,"INVALID"))))))</f>
        <v>GPIO_PN1</v>
      </c>
      <c r="AH124" s="97"/>
      <c r="AI124" s="98" t="str">
        <f aca="false">IF(AND(OR($AV124="Int PU",$AV124="Int PD"),OR(AND($BC124&lt;&gt;"",$BC124&lt;&gt;"0"),AND($BD124&lt;&gt;"",$BD124&lt;&gt;"0"))),"INVALID",IF(OR($AT124=$F124,$AV124="Int PD"),"PULL_DOWN",IF(OR($AV124="Int PU",AND($AH124="YES",OR($BC124="",$BC124="0"),OR($BD124="",$BD124="0"),OR($AU124="Input",$AU124="Bidirectional"))),"PULL_UP","NORMAL")))</f>
        <v>PULL_UP</v>
      </c>
      <c r="AJ124" s="98" t="str">
        <f aca="false">IF($AU124="Input", "TRISTATE", IF($AV124="Z","TRISTATE",IF($AT124=$F124,"TRISTATE","NORMAL")))</f>
        <v>TRISTATE</v>
      </c>
      <c r="AK124" s="98" t="str">
        <f aca="false">IF(OR($AT124=$F124,$AU124="Output"),"DISABLE","ENABLE")</f>
        <v>ENABLE</v>
      </c>
      <c r="AL124" s="112" t="str">
        <f aca="false">IF($AT124&lt;&gt;$G124,"N/A",IF($AV124="Drive 1", "1", IF($AV124="Drive 0", "0", "")))</f>
        <v/>
      </c>
      <c r="AM124" s="407" t="b">
        <f aca="false">TRUE()</f>
        <v>1</v>
      </c>
      <c r="AN124" s="407" t="b">
        <f aca="false">TRUE()</f>
        <v>1</v>
      </c>
      <c r="AO124" s="407" t="b">
        <f aca="false">TRUE()</f>
        <v>1</v>
      </c>
      <c r="AP124" s="406" t="b">
        <f aca="false">TRUE()</f>
        <v>1</v>
      </c>
      <c r="AQ124" s="407" t="b">
        <f aca="false">TRUE()</f>
        <v>1</v>
      </c>
      <c r="AR124" s="407" t="b">
        <f aca="false">TRUE()</f>
        <v>1</v>
      </c>
      <c r="AS124" s="100" t="str">
        <f aca="false">IF(AND($AM124:$AR124), "VALID", "INVALID")</f>
        <v>VALID</v>
      </c>
      <c r="AT124" s="101" t="s">
        <v>3469</v>
      </c>
      <c r="AU124" s="102" t="s">
        <v>2736</v>
      </c>
      <c r="AV124" s="336" t="s">
        <v>2805</v>
      </c>
      <c r="AW124" s="104"/>
      <c r="AX124" s="104"/>
      <c r="AY124" s="104"/>
      <c r="AZ124" s="104"/>
      <c r="BA124" s="103" t="s">
        <v>85</v>
      </c>
      <c r="BB124" s="104"/>
      <c r="BC124" s="103"/>
      <c r="BD124" s="103"/>
      <c r="BE124" s="105"/>
      <c r="BF124" s="104"/>
      <c r="BG124" s="340" t="s">
        <v>7879</v>
      </c>
      <c r="BH124" s="321" t="s">
        <v>3473</v>
      </c>
      <c r="BI124" s="1" t="s">
        <v>3468</v>
      </c>
      <c r="BJ124" s="1" t="s">
        <v>3474</v>
      </c>
      <c r="BK124" s="109"/>
    </row>
    <row r="125" customFormat="false" ht="12.75" hidden="true" customHeight="true" outlineLevel="0" collapsed="false">
      <c r="A125" s="315"/>
      <c r="B125" s="330"/>
      <c r="C125" s="330"/>
      <c r="D125" s="317" t="s">
        <v>371</v>
      </c>
      <c r="E125" s="317" t="s">
        <v>3475</v>
      </c>
      <c r="F125" s="87" t="s">
        <v>372</v>
      </c>
      <c r="G125" s="88" t="s">
        <v>3476</v>
      </c>
      <c r="H125" s="89" t="s">
        <v>3477</v>
      </c>
      <c r="I125" s="90"/>
      <c r="J125" s="90"/>
      <c r="K125" s="91"/>
      <c r="L125" s="92" t="s">
        <v>2749</v>
      </c>
      <c r="M125" s="90" t="s">
        <v>81</v>
      </c>
      <c r="N125" s="90"/>
      <c r="O125" s="90"/>
      <c r="P125" s="91"/>
      <c r="Q125" s="86" t="s">
        <v>367</v>
      </c>
      <c r="R125" s="86" t="s">
        <v>83</v>
      </c>
      <c r="S125" s="86" t="s">
        <v>104</v>
      </c>
      <c r="T125" s="86" t="s">
        <v>105</v>
      </c>
      <c r="U125" s="86" t="s">
        <v>83</v>
      </c>
      <c r="V125" s="100" t="s">
        <v>3478</v>
      </c>
      <c r="W125" s="95" t="s">
        <v>3392</v>
      </c>
      <c r="X125" s="96" t="s">
        <v>3479</v>
      </c>
      <c r="Y125" s="96"/>
      <c r="Z125" s="96"/>
      <c r="AA125" s="96" t="s">
        <v>329</v>
      </c>
      <c r="AB125" s="96" t="s">
        <v>329</v>
      </c>
      <c r="AC125" s="95" t="s">
        <v>2777</v>
      </c>
      <c r="AD125" s="95" t="s">
        <v>3448</v>
      </c>
      <c r="AE125" s="95" t="s">
        <v>2743</v>
      </c>
      <c r="AF125" s="95" t="s">
        <v>2760</v>
      </c>
      <c r="AG125" s="95" t="str">
        <f aca="false">IF(OR($AT125="",$AT125=$F125),$U125,IF($AT125=$G125,SUBSTITUTE(SUBSTITUTE($AT125,"GPIO3_","GPIO_"),".0",""),IF($AT125=$H125,$Q125,IF($AT125=$I125,$R125,IF($AT125=$J125,$S125,IF($AT125=$K125,$T125,"INVALID"))))))</f>
        <v>RSVD1</v>
      </c>
      <c r="AH125" s="97"/>
      <c r="AI125" s="98" t="str">
        <f aca="false">IF(AND(OR($AV125="Int PU",$AV125="Int PD"),OR(AND($BC125&lt;&gt;"",$BC125&lt;&gt;"0"),AND($BD125&lt;&gt;"",$BD125&lt;&gt;"0"))),"INVALID",IF(OR($AT125=$F125,$AV125="Int PD"),"PULL_DOWN",IF(OR($AV125="Int PU",AND($AH125="YES",OR($BC125="",$BC125="0"),OR($BD125="",$BD125="0"),OR($AU125="Input",$AU125="Bidirectional"))),"PULL_UP","NORMAL")))</f>
        <v>PULL_DOWN</v>
      </c>
      <c r="AJ125" s="98" t="str">
        <f aca="false">IF($AU125="Input", "TRISTATE", IF($AV125="Z","TRISTATE",IF($AT125=$F125,"TRISTATE","NORMAL")))</f>
        <v>TRISTATE</v>
      </c>
      <c r="AK125" s="98" t="str">
        <f aca="false">IF(OR($AT125=$F125,$AU125="Output"),"DISABLE","ENABLE")</f>
        <v>DISABLE</v>
      </c>
      <c r="AL125" s="112" t="str">
        <f aca="false">IF($AT125&lt;&gt;$G125,"N/A",IF($AV125="Drive 1", "1", IF($AV125="Drive 0", "0", "")))</f>
        <v>N/A</v>
      </c>
      <c r="AM125" s="406" t="b">
        <f aca="false">TRUE()</f>
        <v>1</v>
      </c>
      <c r="AN125" s="406" t="b">
        <f aca="false">TRUE()</f>
        <v>1</v>
      </c>
      <c r="AO125" s="406" t="b">
        <f aca="false">TRUE()</f>
        <v>1</v>
      </c>
      <c r="AP125" s="407" t="b">
        <f aca="false">TRUE()</f>
        <v>1</v>
      </c>
      <c r="AQ125" s="406" t="b">
        <f aca="false">TRUE()</f>
        <v>1</v>
      </c>
      <c r="AR125" s="406" t="b">
        <f aca="false">TRUE()</f>
        <v>1</v>
      </c>
      <c r="AS125" s="100" t="str">
        <f aca="false">IF(AND($AM125:$AR125), "VALID", "INVALID")</f>
        <v>VALID</v>
      </c>
      <c r="AT125" s="101" t="s">
        <v>372</v>
      </c>
      <c r="AU125" s="102" t="s">
        <v>79</v>
      </c>
      <c r="AV125" s="103"/>
      <c r="AW125" s="103" t="s">
        <v>89</v>
      </c>
      <c r="AX125" s="104"/>
      <c r="AY125" s="104"/>
      <c r="AZ125" s="104"/>
      <c r="BA125" s="103" t="s">
        <v>85</v>
      </c>
      <c r="BB125" s="104"/>
      <c r="BC125" s="103"/>
      <c r="BD125" s="103"/>
      <c r="BE125" s="105"/>
      <c r="BF125" s="104"/>
      <c r="BG125" s="320"/>
      <c r="BH125" s="20" t="s">
        <v>7</v>
      </c>
      <c r="BI125" s="1" t="s">
        <v>3475</v>
      </c>
      <c r="BJ125" s="1" t="s">
        <v>3480</v>
      </c>
      <c r="BK125" s="109"/>
    </row>
    <row r="126" s="85" customFormat="true" ht="18" hidden="false" customHeight="true" outlineLevel="0" collapsed="false">
      <c r="A126" s="315"/>
      <c r="B126" s="316"/>
      <c r="C126" s="316"/>
      <c r="D126" s="117" t="s">
        <v>373</v>
      </c>
      <c r="E126" s="116" t="s">
        <v>374</v>
      </c>
      <c r="F126" s="74"/>
      <c r="G126" s="76"/>
      <c r="H126" s="76"/>
      <c r="I126" s="76"/>
      <c r="J126" s="76"/>
      <c r="K126" s="76"/>
      <c r="L126" s="74"/>
      <c r="M126" s="74"/>
      <c r="N126" s="74"/>
      <c r="O126" s="74"/>
      <c r="P126" s="74"/>
      <c r="Q126" s="74"/>
      <c r="R126" s="74"/>
      <c r="S126" s="74"/>
      <c r="T126" s="74"/>
      <c r="U126" s="74"/>
      <c r="V126" s="74"/>
      <c r="W126" s="74"/>
      <c r="X126" s="77"/>
      <c r="Y126" s="77"/>
      <c r="Z126" s="77"/>
      <c r="AA126" s="77"/>
      <c r="AB126" s="77"/>
      <c r="AC126" s="78"/>
      <c r="AD126" s="78"/>
      <c r="AE126" s="78"/>
      <c r="AF126" s="78"/>
      <c r="AG126" s="78"/>
      <c r="AH126" s="78"/>
      <c r="AI126" s="78"/>
      <c r="AJ126" s="78"/>
      <c r="AK126" s="78"/>
      <c r="AL126" s="78"/>
      <c r="AM126" s="78"/>
      <c r="AN126" s="78"/>
      <c r="AO126" s="78"/>
      <c r="AP126" s="78"/>
      <c r="AQ126" s="78"/>
      <c r="AR126" s="78"/>
      <c r="AS126" s="78"/>
      <c r="AT126" s="79"/>
      <c r="AU126" s="79"/>
      <c r="AV126" s="80"/>
      <c r="AW126" s="80"/>
      <c r="AX126" s="80"/>
      <c r="AY126" s="80"/>
      <c r="AZ126" s="80"/>
      <c r="BA126" s="80"/>
      <c r="BB126" s="80"/>
      <c r="BC126" s="80"/>
      <c r="BD126" s="80"/>
      <c r="BE126" s="80"/>
      <c r="BF126" s="81" t="s">
        <v>76</v>
      </c>
      <c r="BG126" s="79"/>
      <c r="BH126" s="83" t="s">
        <v>373</v>
      </c>
      <c r="BI126" s="76" t="s">
        <v>374</v>
      </c>
      <c r="BJ126" s="76"/>
      <c r="BK126" s="84"/>
    </row>
    <row r="127" customFormat="false" ht="12.75" hidden="false" customHeight="true" outlineLevel="0" collapsed="false">
      <c r="A127" s="323" t="n">
        <v>214</v>
      </c>
      <c r="B127" s="324" t="s">
        <v>3481</v>
      </c>
      <c r="C127" s="324" t="s">
        <v>3481</v>
      </c>
      <c r="D127" s="86" t="s">
        <v>375</v>
      </c>
      <c r="E127" s="86" t="s">
        <v>3482</v>
      </c>
      <c r="F127" s="87" t="s">
        <v>376</v>
      </c>
      <c r="G127" s="88" t="s">
        <v>3483</v>
      </c>
      <c r="H127" s="89"/>
      <c r="I127" s="90"/>
      <c r="J127" s="90"/>
      <c r="K127" s="91"/>
      <c r="L127" s="92" t="s">
        <v>2749</v>
      </c>
      <c r="M127" s="90"/>
      <c r="N127" s="90"/>
      <c r="O127" s="90"/>
      <c r="P127" s="91"/>
      <c r="Q127" s="86" t="s">
        <v>94</v>
      </c>
      <c r="R127" s="86" t="s">
        <v>83</v>
      </c>
      <c r="S127" s="86" t="s">
        <v>104</v>
      </c>
      <c r="T127" s="86" t="s">
        <v>105</v>
      </c>
      <c r="U127" s="86" t="s">
        <v>94</v>
      </c>
      <c r="V127" s="94" t="s">
        <v>3484</v>
      </c>
      <c r="W127" s="95" t="s">
        <v>3485</v>
      </c>
      <c r="X127" s="96"/>
      <c r="Y127" s="96" t="s">
        <v>3486</v>
      </c>
      <c r="Z127" s="96"/>
      <c r="AA127" s="96" t="s">
        <v>373</v>
      </c>
      <c r="AB127" s="96" t="s">
        <v>373</v>
      </c>
      <c r="AC127" s="95" t="s">
        <v>2777</v>
      </c>
      <c r="AD127" s="95" t="s">
        <v>3037</v>
      </c>
      <c r="AE127" s="95" t="s">
        <v>2743</v>
      </c>
      <c r="AF127" s="95" t="s">
        <v>3057</v>
      </c>
      <c r="AG127" s="95" t="str">
        <f aca="false">IF(OR($AT127="",$AT127=$F127),$U127,IF($AT127=$G127,SUBSTITUTE(SUBSTITUTE($AT127,"GPIO3_","GPIO_"),".0",""),IF($AT127=$H127,$Q127,IF($AT127=$I127,$R127,IF($AT127=$J127,$S127,IF($AT127=$K127,$T127,"INVALID"))))))</f>
        <v>GPIO_PG0</v>
      </c>
      <c r="AH127" s="97"/>
      <c r="AI127" s="98" t="str">
        <f aca="false">IF(AND(OR($AV127="Int PU",$AV127="Int PD"),OR(AND($BC127&lt;&gt;"",$BC127&lt;&gt;"0"),AND($BD127&lt;&gt;"",$BD127&lt;&gt;"0"))),"INVALID",IF(OR($AT127=$F127,$AV127="Int PD"),"PULL_DOWN",IF(OR($AV127="Int PU",AND($AH127="YES",OR($BC127="",$BC127="0"),OR($BD127="",$BD127="0"),OR($AU127="Input",$AU127="Bidirectional"))),"PULL_UP","NORMAL")))</f>
        <v>NORMAL</v>
      </c>
      <c r="AJ127" s="98" t="str">
        <f aca="false">IF($AU127="Input", "TRISTATE", IF($AV127="Z","TRISTATE",IF($AT127=$F127,"TRISTATE","NORMAL")))</f>
        <v>TRISTATE</v>
      </c>
      <c r="AK127" s="98" t="str">
        <f aca="false">IF(OR($AT127=$F127,$AU127="Output"),"DISABLE","ENABLE")</f>
        <v>ENABLE</v>
      </c>
      <c r="AL127" s="112" t="str">
        <f aca="false">IF($AT127&lt;&gt;$G127,"N/A",IF($AV127="Drive 1", "1", IF($AV127="Drive 0", "0", "")))</f>
        <v/>
      </c>
      <c r="AM127" s="407" t="b">
        <f aca="false">TRUE()</f>
        <v>1</v>
      </c>
      <c r="AN127" s="407" t="b">
        <f aca="false">TRUE()</f>
        <v>1</v>
      </c>
      <c r="AO127" s="407" t="b">
        <f aca="false">TRUE()</f>
        <v>1</v>
      </c>
      <c r="AP127" s="407" t="b">
        <f aca="false">TRUE()</f>
        <v>1</v>
      </c>
      <c r="AQ127" s="407" t="b">
        <f aca="false">TRUE()</f>
        <v>1</v>
      </c>
      <c r="AR127" s="407" t="b">
        <f aca="false">TRUE()</f>
        <v>1</v>
      </c>
      <c r="AS127" s="100" t="str">
        <f aca="false">IF(AND($AM127:$AR127), "VALID", "INVALID")</f>
        <v>VALID</v>
      </c>
      <c r="AT127" s="101" t="s">
        <v>3483</v>
      </c>
      <c r="AU127" s="102" t="s">
        <v>2736</v>
      </c>
      <c r="AV127" s="103"/>
      <c r="AW127" s="104"/>
      <c r="AX127" s="104"/>
      <c r="AY127" s="104"/>
      <c r="AZ127" s="104"/>
      <c r="BA127" s="103" t="s">
        <v>85</v>
      </c>
      <c r="BB127" s="104"/>
      <c r="BC127" s="103" t="s">
        <v>655</v>
      </c>
      <c r="BD127" s="103"/>
      <c r="BE127" s="105"/>
      <c r="BF127" s="104"/>
      <c r="BG127" s="318" t="s">
        <v>3487</v>
      </c>
      <c r="BH127" s="321" t="s">
        <v>3488</v>
      </c>
      <c r="BI127" s="1" t="s">
        <v>3482</v>
      </c>
      <c r="BJ127" s="1" t="s">
        <v>3489</v>
      </c>
      <c r="BK127" s="109"/>
    </row>
    <row r="128" customFormat="false" ht="12.75" hidden="true" customHeight="true" outlineLevel="0" collapsed="false">
      <c r="A128" s="315"/>
      <c r="B128" s="330"/>
      <c r="C128" s="330"/>
      <c r="D128" s="317" t="s">
        <v>377</v>
      </c>
      <c r="E128" s="317" t="s">
        <v>3490</v>
      </c>
      <c r="F128" s="87" t="s">
        <v>378</v>
      </c>
      <c r="G128" s="88" t="s">
        <v>3491</v>
      </c>
      <c r="H128" s="89"/>
      <c r="I128" s="90"/>
      <c r="J128" s="90"/>
      <c r="K128" s="91"/>
      <c r="L128" s="92" t="s">
        <v>2749</v>
      </c>
      <c r="M128" s="90"/>
      <c r="N128" s="90" t="s">
        <v>2749</v>
      </c>
      <c r="O128" s="90"/>
      <c r="P128" s="91"/>
      <c r="Q128" s="86" t="s">
        <v>94</v>
      </c>
      <c r="R128" s="86" t="s">
        <v>256</v>
      </c>
      <c r="S128" s="86" t="s">
        <v>104</v>
      </c>
      <c r="T128" s="86" t="s">
        <v>105</v>
      </c>
      <c r="U128" s="86" t="s">
        <v>94</v>
      </c>
      <c r="V128" s="100" t="s">
        <v>3492</v>
      </c>
      <c r="W128" s="95" t="s">
        <v>3485</v>
      </c>
      <c r="X128" s="96"/>
      <c r="Y128" s="96"/>
      <c r="Z128" s="96"/>
      <c r="AA128" s="96" t="s">
        <v>377</v>
      </c>
      <c r="AB128" s="96" t="s">
        <v>373</v>
      </c>
      <c r="AC128" s="95" t="s">
        <v>2777</v>
      </c>
      <c r="AD128" s="95" t="s">
        <v>3037</v>
      </c>
      <c r="AE128" s="95" t="s">
        <v>2743</v>
      </c>
      <c r="AF128" s="95" t="s">
        <v>3057</v>
      </c>
      <c r="AG128" s="95" t="str">
        <f aca="false">IF(OR($AT128="",$AT128=$F128),$U128,IF($AT128=$G128,SUBSTITUTE(SUBSTITUTE($AT128,"GPIO3_","GPIO_"),".0",""),IF($AT128=$H128,$Q128,IF($AT128=$I128,$R128,IF($AT128=$J128,$S128,IF($AT128=$K128,$T128,"INVALID"))))))</f>
        <v>RSVD0</v>
      </c>
      <c r="AH128" s="97"/>
      <c r="AI128" s="98" t="str">
        <f aca="false">IF(AND(OR($AV128="Int PU",$AV128="Int PD"),OR(AND($BC128&lt;&gt;"",$BC128&lt;&gt;"0"),AND($BD128&lt;&gt;"",$BD128&lt;&gt;"0"))),"INVALID",IF(OR($AT128=$F128,$AV128="Int PD"),"PULL_DOWN",IF(OR($AV128="Int PU",AND($AH128="YES",OR($BC128="",$BC128="0"),OR($BD128="",$BD128="0"),OR($AU128="Input",$AU128="Bidirectional"))),"PULL_UP","NORMAL")))</f>
        <v>PULL_DOWN</v>
      </c>
      <c r="AJ128" s="98" t="str">
        <f aca="false">IF($AU128="Input", "TRISTATE", IF($AV128="Z","TRISTATE",IF($AT128=$F128,"TRISTATE","NORMAL")))</f>
        <v>TRISTATE</v>
      </c>
      <c r="AK128" s="98" t="str">
        <f aca="false">IF(OR($AT128=$F128,$AU128="Output"),"DISABLE","ENABLE")</f>
        <v>DISABLE</v>
      </c>
      <c r="AL128" s="112" t="str">
        <f aca="false">IF($AT128&lt;&gt;$G128,"N/A",IF($AV128="Drive 1", "1", IF($AV128="Drive 0", "0", "")))</f>
        <v>N/A</v>
      </c>
      <c r="AM128" s="407" t="b">
        <f aca="false">TRUE()</f>
        <v>1</v>
      </c>
      <c r="AN128" s="407" t="b">
        <f aca="false">TRUE()</f>
        <v>1</v>
      </c>
      <c r="AO128" s="407" t="b">
        <f aca="false">TRUE()</f>
        <v>1</v>
      </c>
      <c r="AP128" s="407" t="b">
        <f aca="false">TRUE()</f>
        <v>1</v>
      </c>
      <c r="AQ128" s="407" t="b">
        <f aca="false">TRUE()</f>
        <v>1</v>
      </c>
      <c r="AR128" s="407" t="b">
        <f aca="false">TRUE()</f>
        <v>1</v>
      </c>
      <c r="AS128" s="100" t="str">
        <f aca="false">IF(AND($AM128:$AR128), "VALID", "INVALID")</f>
        <v>VALID</v>
      </c>
      <c r="AT128" s="101" t="s">
        <v>378</v>
      </c>
      <c r="AU128" s="102" t="s">
        <v>79</v>
      </c>
      <c r="AV128" s="103"/>
      <c r="AW128" s="104"/>
      <c r="AX128" s="104"/>
      <c r="AY128" s="104"/>
      <c r="AZ128" s="104"/>
      <c r="BA128" s="103" t="s">
        <v>85</v>
      </c>
      <c r="BB128" s="104"/>
      <c r="BC128" s="103"/>
      <c r="BD128" s="103"/>
      <c r="BE128" s="105"/>
      <c r="BF128" s="104"/>
      <c r="BG128" s="320"/>
      <c r="BH128" s="20" t="s">
        <v>7</v>
      </c>
      <c r="BI128" s="1" t="s">
        <v>3490</v>
      </c>
      <c r="BJ128" s="1" t="s">
        <v>3493</v>
      </c>
      <c r="BK128" s="109"/>
    </row>
    <row r="129" customFormat="false" ht="12.75" hidden="true" customHeight="true" outlineLevel="0" collapsed="false">
      <c r="A129" s="315"/>
      <c r="B129" s="330"/>
      <c r="C129" s="330"/>
      <c r="D129" s="317" t="s">
        <v>379</v>
      </c>
      <c r="E129" s="317" t="s">
        <v>3494</v>
      </c>
      <c r="F129" s="87" t="s">
        <v>380</v>
      </c>
      <c r="G129" s="88" t="s">
        <v>3495</v>
      </c>
      <c r="H129" s="89"/>
      <c r="I129" s="90"/>
      <c r="J129" s="90"/>
      <c r="K129" s="91"/>
      <c r="L129" s="92" t="s">
        <v>2749</v>
      </c>
      <c r="M129" s="90"/>
      <c r="N129" s="90" t="s">
        <v>2749</v>
      </c>
      <c r="O129" s="90"/>
      <c r="P129" s="91"/>
      <c r="Q129" s="86" t="s">
        <v>94</v>
      </c>
      <c r="R129" s="86" t="s">
        <v>256</v>
      </c>
      <c r="S129" s="86" t="s">
        <v>104</v>
      </c>
      <c r="T129" s="86" t="s">
        <v>105</v>
      </c>
      <c r="U129" s="86" t="s">
        <v>94</v>
      </c>
      <c r="V129" s="100" t="s">
        <v>3496</v>
      </c>
      <c r="W129" s="95" t="s">
        <v>3485</v>
      </c>
      <c r="X129" s="96" t="s">
        <v>3497</v>
      </c>
      <c r="Y129" s="96"/>
      <c r="Z129" s="96"/>
      <c r="AA129" s="96" t="s">
        <v>373</v>
      </c>
      <c r="AB129" s="96" t="s">
        <v>373</v>
      </c>
      <c r="AC129" s="95" t="s">
        <v>2777</v>
      </c>
      <c r="AD129" s="95" t="s">
        <v>3037</v>
      </c>
      <c r="AE129" s="95" t="s">
        <v>2743</v>
      </c>
      <c r="AF129" s="95" t="s">
        <v>2760</v>
      </c>
      <c r="AG129" s="95" t="str">
        <f aca="false">IF(OR($AT129="",$AT129=$F129),$U129,IF($AT129=$G129,SUBSTITUTE(SUBSTITUTE($AT129,"GPIO3_","GPIO_"),".0",""),IF($AT129=$H129,$Q129,IF($AT129=$I129,$R129,IF($AT129=$J129,$S129,IF($AT129=$K129,$T129,"INVALID"))))))</f>
        <v>RSVD0</v>
      </c>
      <c r="AH129" s="97"/>
      <c r="AI129" s="98" t="str">
        <f aca="false">IF(AND(OR($AV129="Int PU",$AV129="Int PD"),OR(AND($BC129&lt;&gt;"",$BC129&lt;&gt;"0"),AND($BD129&lt;&gt;"",$BD129&lt;&gt;"0"))),"INVALID",IF(OR($AT129=$F129,$AV129="Int PD"),"PULL_DOWN",IF(OR($AV129="Int PU",AND($AH129="YES",OR($BC129="",$BC129="0"),OR($BD129="",$BD129="0"),OR($AU129="Input",$AU129="Bidirectional"))),"PULL_UP","NORMAL")))</f>
        <v>PULL_DOWN</v>
      </c>
      <c r="AJ129" s="98" t="str">
        <f aca="false">IF($AU129="Input", "TRISTATE", IF($AV129="Z","TRISTATE",IF($AT129=$F129,"TRISTATE","NORMAL")))</f>
        <v>TRISTATE</v>
      </c>
      <c r="AK129" s="98" t="str">
        <f aca="false">IF(OR($AT129=$F129,$AU129="Output"),"DISABLE","ENABLE")</f>
        <v>DISABLE</v>
      </c>
      <c r="AL129" s="112" t="str">
        <f aca="false">IF($AT129&lt;&gt;$G129,"N/A",IF($AV129="Drive 1", "1", IF($AV129="Drive 0", "0", "")))</f>
        <v>N/A</v>
      </c>
      <c r="AM129" s="407" t="b">
        <f aca="false">TRUE()</f>
        <v>1</v>
      </c>
      <c r="AN129" s="407" t="b">
        <f aca="false">TRUE()</f>
        <v>1</v>
      </c>
      <c r="AO129" s="407" t="b">
        <f aca="false">TRUE()</f>
        <v>1</v>
      </c>
      <c r="AP129" s="407" t="b">
        <f aca="false">TRUE()</f>
        <v>1</v>
      </c>
      <c r="AQ129" s="407" t="b">
        <f aca="false">TRUE()</f>
        <v>1</v>
      </c>
      <c r="AR129" s="407" t="b">
        <f aca="false">TRUE()</f>
        <v>1</v>
      </c>
      <c r="AS129" s="100" t="str">
        <f aca="false">IF(AND($AM129:$AR129), "VALID", "INVALID")</f>
        <v>VALID</v>
      </c>
      <c r="AT129" s="101" t="s">
        <v>380</v>
      </c>
      <c r="AU129" s="102" t="s">
        <v>79</v>
      </c>
      <c r="AV129" s="103"/>
      <c r="AW129" s="103" t="s">
        <v>89</v>
      </c>
      <c r="AX129" s="104"/>
      <c r="AY129" s="104"/>
      <c r="AZ129" s="104"/>
      <c r="BA129" s="103" t="s">
        <v>85</v>
      </c>
      <c r="BB129" s="104"/>
      <c r="BC129" s="103"/>
      <c r="BD129" s="103"/>
      <c r="BE129" s="105"/>
      <c r="BF129" s="104"/>
      <c r="BG129" s="320"/>
      <c r="BH129" s="20" t="s">
        <v>7</v>
      </c>
      <c r="BI129" s="1" t="s">
        <v>3494</v>
      </c>
      <c r="BJ129" s="1" t="s">
        <v>3498</v>
      </c>
      <c r="BK129" s="109"/>
    </row>
    <row r="130" customFormat="false" ht="12.75" hidden="true" customHeight="true" outlineLevel="0" collapsed="false">
      <c r="A130" s="315"/>
      <c r="B130" s="330"/>
      <c r="C130" s="330"/>
      <c r="D130" s="317" t="s">
        <v>381</v>
      </c>
      <c r="E130" s="317" t="s">
        <v>3499</v>
      </c>
      <c r="F130" s="87" t="s">
        <v>382</v>
      </c>
      <c r="G130" s="88" t="s">
        <v>3500</v>
      </c>
      <c r="H130" s="89"/>
      <c r="I130" s="90"/>
      <c r="J130" s="90"/>
      <c r="K130" s="91"/>
      <c r="L130" s="92" t="s">
        <v>2749</v>
      </c>
      <c r="M130" s="90"/>
      <c r="N130" s="90" t="s">
        <v>2749</v>
      </c>
      <c r="O130" s="90"/>
      <c r="P130" s="91"/>
      <c r="Q130" s="86" t="s">
        <v>94</v>
      </c>
      <c r="R130" s="86" t="s">
        <v>256</v>
      </c>
      <c r="S130" s="86" t="s">
        <v>104</v>
      </c>
      <c r="T130" s="86" t="s">
        <v>105</v>
      </c>
      <c r="U130" s="86" t="s">
        <v>94</v>
      </c>
      <c r="V130" s="100" t="s">
        <v>3501</v>
      </c>
      <c r="W130" s="95" t="s">
        <v>3485</v>
      </c>
      <c r="X130" s="96"/>
      <c r="Y130" s="96"/>
      <c r="Z130" s="96"/>
      <c r="AA130" s="96" t="s">
        <v>373</v>
      </c>
      <c r="AB130" s="96" t="s">
        <v>373</v>
      </c>
      <c r="AC130" s="95" t="s">
        <v>2777</v>
      </c>
      <c r="AD130" s="95" t="s">
        <v>3037</v>
      </c>
      <c r="AE130" s="95" t="s">
        <v>2743</v>
      </c>
      <c r="AF130" s="95" t="s">
        <v>3057</v>
      </c>
      <c r="AG130" s="95" t="str">
        <f aca="false">IF(OR($AT130="",$AT130=$F130),$U130,IF($AT130=$G130,SUBSTITUTE(SUBSTITUTE($AT130,"GPIO3_","GPIO_"),".0",""),IF($AT130=$H130,$Q130,IF($AT130=$I130,$R130,IF($AT130=$J130,$S130,IF($AT130=$K130,$T130,"INVALID"))))))</f>
        <v>RSVD0</v>
      </c>
      <c r="AH130" s="97"/>
      <c r="AI130" s="98" t="str">
        <f aca="false">IF(AND(OR($AV130="Int PU",$AV130="Int PD"),OR(AND($BC130&lt;&gt;"",$BC130&lt;&gt;"0"),AND($BD130&lt;&gt;"",$BD130&lt;&gt;"0"))),"INVALID",IF(OR($AT130=$F130,$AV130="Int PD"),"PULL_DOWN",IF(OR($AV130="Int PU",AND($AH130="YES",OR($BC130="",$BC130="0"),OR($BD130="",$BD130="0"),OR($AU130="Input",$AU130="Bidirectional"))),"PULL_UP","NORMAL")))</f>
        <v>PULL_DOWN</v>
      </c>
      <c r="AJ130" s="98" t="str">
        <f aca="false">IF($AU130="Input", "TRISTATE", IF($AV130="Z","TRISTATE",IF($AT130=$F130,"TRISTATE","NORMAL")))</f>
        <v>TRISTATE</v>
      </c>
      <c r="AK130" s="98" t="str">
        <f aca="false">IF(OR($AT130=$F130,$AU130="Output"),"DISABLE","ENABLE")</f>
        <v>DISABLE</v>
      </c>
      <c r="AL130" s="112" t="str">
        <f aca="false">IF($AT130&lt;&gt;$G130,"N/A",IF($AV130="Drive 1", "1", IF($AV130="Drive 0", "0", "")))</f>
        <v>N/A</v>
      </c>
      <c r="AM130" s="407" t="b">
        <f aca="false">TRUE()</f>
        <v>1</v>
      </c>
      <c r="AN130" s="407" t="b">
        <f aca="false">TRUE()</f>
        <v>1</v>
      </c>
      <c r="AO130" s="407" t="b">
        <f aca="false">TRUE()</f>
        <v>1</v>
      </c>
      <c r="AP130" s="407" t="b">
        <f aca="false">TRUE()</f>
        <v>1</v>
      </c>
      <c r="AQ130" s="407" t="b">
        <f aca="false">TRUE()</f>
        <v>1</v>
      </c>
      <c r="AR130" s="407" t="b">
        <f aca="false">TRUE()</f>
        <v>1</v>
      </c>
      <c r="AS130" s="100" t="str">
        <f aca="false">IF(AND($AM130:$AR130), "VALID", "INVALID")</f>
        <v>VALID</v>
      </c>
      <c r="AT130" s="101" t="s">
        <v>382</v>
      </c>
      <c r="AU130" s="102" t="s">
        <v>79</v>
      </c>
      <c r="AV130" s="103"/>
      <c r="AW130" s="104"/>
      <c r="AX130" s="104"/>
      <c r="AY130" s="104"/>
      <c r="AZ130" s="104"/>
      <c r="BA130" s="103" t="s">
        <v>85</v>
      </c>
      <c r="BB130" s="104"/>
      <c r="BC130" s="103"/>
      <c r="BD130" s="103"/>
      <c r="BE130" s="105"/>
      <c r="BF130" s="104"/>
      <c r="BG130" s="320"/>
      <c r="BH130" s="20" t="s">
        <v>7</v>
      </c>
      <c r="BI130" s="1" t="s">
        <v>3499</v>
      </c>
      <c r="BJ130" s="1" t="s">
        <v>3502</v>
      </c>
      <c r="BK130" s="109"/>
    </row>
    <row r="131" customFormat="false" ht="12.75" hidden="true" customHeight="true" outlineLevel="0" collapsed="false">
      <c r="A131" s="315"/>
      <c r="B131" s="330"/>
      <c r="C131" s="330"/>
      <c r="D131" s="317" t="s">
        <v>383</v>
      </c>
      <c r="E131" s="317" t="s">
        <v>3503</v>
      </c>
      <c r="F131" s="87" t="s">
        <v>385</v>
      </c>
      <c r="G131" s="88" t="s">
        <v>3504</v>
      </c>
      <c r="H131" s="89"/>
      <c r="I131" s="90"/>
      <c r="J131" s="90"/>
      <c r="K131" s="91"/>
      <c r="L131" s="92" t="s">
        <v>2749</v>
      </c>
      <c r="M131" s="90"/>
      <c r="N131" s="90" t="s">
        <v>81</v>
      </c>
      <c r="O131" s="90"/>
      <c r="P131" s="91"/>
      <c r="Q131" s="86" t="s">
        <v>94</v>
      </c>
      <c r="R131" s="86" t="s">
        <v>384</v>
      </c>
      <c r="S131" s="86" t="s">
        <v>104</v>
      </c>
      <c r="T131" s="86" t="s">
        <v>105</v>
      </c>
      <c r="U131" s="86" t="s">
        <v>94</v>
      </c>
      <c r="V131" s="100" t="s">
        <v>3505</v>
      </c>
      <c r="W131" s="95" t="s">
        <v>3485</v>
      </c>
      <c r="X131" s="96" t="s">
        <v>3506</v>
      </c>
      <c r="Y131" s="96"/>
      <c r="Z131" s="96"/>
      <c r="AA131" s="96" t="s">
        <v>373</v>
      </c>
      <c r="AB131" s="96" t="s">
        <v>373</v>
      </c>
      <c r="AC131" s="95" t="s">
        <v>2777</v>
      </c>
      <c r="AD131" s="95" t="s">
        <v>3037</v>
      </c>
      <c r="AE131" s="95" t="s">
        <v>2743</v>
      </c>
      <c r="AF131" s="95" t="s">
        <v>2760</v>
      </c>
      <c r="AG131" s="95" t="str">
        <f aca="false">IF(OR($AT131="",$AT131=$F131),$U131,IF($AT131=$G131,SUBSTITUTE(SUBSTITUTE($AT131,"GPIO3_","GPIO_"),".0",""),IF($AT131=$H131,$Q131,IF($AT131=$I131,$R131,IF($AT131=$J131,$S131,IF($AT131=$K131,$T131,"INVALID"))))))</f>
        <v>RSVD0</v>
      </c>
      <c r="AH131" s="97"/>
      <c r="AI131" s="98" t="str">
        <f aca="false">IF(AND(OR($AV131="Int PU",$AV131="Int PD"),OR(AND($BC131&lt;&gt;"",$BC131&lt;&gt;"0"),AND($BD131&lt;&gt;"",$BD131&lt;&gt;"0"))),"INVALID",IF(OR($AT131=$F131,$AV131="Int PD"),"PULL_DOWN",IF(OR($AV131="Int PU",AND($AH131="YES",OR($BC131="",$BC131="0"),OR($BD131="",$BD131="0"),OR($AU131="Input",$AU131="Bidirectional"))),"PULL_UP","NORMAL")))</f>
        <v>PULL_DOWN</v>
      </c>
      <c r="AJ131" s="98" t="str">
        <f aca="false">IF($AU131="Input", "TRISTATE", IF($AV131="Z","TRISTATE",IF($AT131=$F131,"TRISTATE","NORMAL")))</f>
        <v>TRISTATE</v>
      </c>
      <c r="AK131" s="98" t="str">
        <f aca="false">IF(OR($AT131=$F131,$AU131="Output"),"DISABLE","ENABLE")</f>
        <v>DISABLE</v>
      </c>
      <c r="AL131" s="112" t="str">
        <f aca="false">IF($AT131&lt;&gt;$G131,"N/A",IF($AV131="Drive 1", "1", IF($AV131="Drive 0", "0", "")))</f>
        <v>N/A</v>
      </c>
      <c r="AM131" s="407" t="b">
        <f aca="false">TRUE()</f>
        <v>1</v>
      </c>
      <c r="AN131" s="407" t="b">
        <f aca="false">TRUE()</f>
        <v>1</v>
      </c>
      <c r="AO131" s="407" t="b">
        <f aca="false">TRUE()</f>
        <v>1</v>
      </c>
      <c r="AP131" s="407" t="b">
        <f aca="false">TRUE()</f>
        <v>1</v>
      </c>
      <c r="AQ131" s="407" t="b">
        <f aca="false">TRUE()</f>
        <v>1</v>
      </c>
      <c r="AR131" s="407" t="b">
        <f aca="false">TRUE()</f>
        <v>1</v>
      </c>
      <c r="AS131" s="100" t="str">
        <f aca="false">IF(AND($AM131:$AR131), "VALID", "INVALID")</f>
        <v>VALID</v>
      </c>
      <c r="AT131" s="101" t="s">
        <v>385</v>
      </c>
      <c r="AU131" s="102" t="s">
        <v>79</v>
      </c>
      <c r="AV131" s="103"/>
      <c r="AW131" s="103" t="s">
        <v>89</v>
      </c>
      <c r="AX131" s="104"/>
      <c r="AY131" s="104"/>
      <c r="AZ131" s="104"/>
      <c r="BA131" s="103" t="s">
        <v>85</v>
      </c>
      <c r="BB131" s="104"/>
      <c r="BC131" s="103"/>
      <c r="BD131" s="103"/>
      <c r="BE131" s="105"/>
      <c r="BF131" s="104"/>
      <c r="BG131" s="341"/>
      <c r="BH131" s="20" t="s">
        <v>7</v>
      </c>
      <c r="BI131" s="1" t="s">
        <v>3503</v>
      </c>
      <c r="BJ131" s="1" t="s">
        <v>3507</v>
      </c>
      <c r="BK131" s="109"/>
    </row>
    <row r="132" customFormat="false" ht="12.75" hidden="true" customHeight="true" outlineLevel="0" collapsed="false">
      <c r="A132" s="315"/>
      <c r="B132" s="330"/>
      <c r="C132" s="330"/>
      <c r="D132" s="317" t="s">
        <v>386</v>
      </c>
      <c r="E132" s="317" t="s">
        <v>3508</v>
      </c>
      <c r="F132" s="87" t="s">
        <v>387</v>
      </c>
      <c r="G132" s="88" t="s">
        <v>3509</v>
      </c>
      <c r="H132" s="89"/>
      <c r="I132" s="90"/>
      <c r="J132" s="90"/>
      <c r="K132" s="91"/>
      <c r="L132" s="92" t="s">
        <v>2749</v>
      </c>
      <c r="M132" s="90"/>
      <c r="N132" s="90"/>
      <c r="O132" s="90"/>
      <c r="P132" s="91"/>
      <c r="Q132" s="86" t="s">
        <v>94</v>
      </c>
      <c r="R132" s="86" t="s">
        <v>83</v>
      </c>
      <c r="S132" s="86" t="s">
        <v>104</v>
      </c>
      <c r="T132" s="86" t="s">
        <v>105</v>
      </c>
      <c r="U132" s="86" t="s">
        <v>94</v>
      </c>
      <c r="V132" s="100" t="s">
        <v>3510</v>
      </c>
      <c r="W132" s="95" t="s">
        <v>3485</v>
      </c>
      <c r="X132" s="96"/>
      <c r="Y132" s="96"/>
      <c r="Z132" s="96"/>
      <c r="AA132" s="96" t="s">
        <v>373</v>
      </c>
      <c r="AB132" s="96" t="s">
        <v>373</v>
      </c>
      <c r="AC132" s="95" t="s">
        <v>2777</v>
      </c>
      <c r="AD132" s="95" t="s">
        <v>3037</v>
      </c>
      <c r="AE132" s="95" t="s">
        <v>2743</v>
      </c>
      <c r="AF132" s="95" t="s">
        <v>2760</v>
      </c>
      <c r="AG132" s="95" t="str">
        <f aca="false">IF(OR($AT132="",$AT132=$F132),$U132,IF($AT132=$G132,SUBSTITUTE(SUBSTITUTE($AT132,"GPIO3_","GPIO_"),".0",""),IF($AT132=$H132,$Q132,IF($AT132=$I132,$R132,IF($AT132=$J132,$S132,IF($AT132=$K132,$T132,"INVALID"))))))</f>
        <v>RSVD0</v>
      </c>
      <c r="AH132" s="97"/>
      <c r="AI132" s="98" t="str">
        <f aca="false">IF(AND(OR($AV132="Int PU",$AV132="Int PD"),OR(AND($BC132&lt;&gt;"",$BC132&lt;&gt;"0"),AND($BD132&lt;&gt;"",$BD132&lt;&gt;"0"))),"INVALID",IF(OR($AT132=$F132,$AV132="Int PD"),"PULL_DOWN",IF(OR($AV132="Int PU",AND($AH132="YES",OR($BC132="",$BC132="0"),OR($BD132="",$BD132="0"),OR($AU132="Input",$AU132="Bidirectional"))),"PULL_UP","NORMAL")))</f>
        <v>PULL_DOWN</v>
      </c>
      <c r="AJ132" s="98" t="str">
        <f aca="false">IF($AU132="Input", "TRISTATE", IF($AV132="Z","TRISTATE",IF($AT132=$F132,"TRISTATE","NORMAL")))</f>
        <v>TRISTATE</v>
      </c>
      <c r="AK132" s="98" t="str">
        <f aca="false">IF(OR($AT132=$F132,$AU132="Output"),"DISABLE","ENABLE")</f>
        <v>DISABLE</v>
      </c>
      <c r="AL132" s="112" t="str">
        <f aca="false">IF($AT132&lt;&gt;$G132,"N/A",IF($AV132="Drive 1", "1", IF($AV132="Drive 0", "0", "")))</f>
        <v>N/A</v>
      </c>
      <c r="AM132" s="406" t="b">
        <f aca="false">TRUE()</f>
        <v>1</v>
      </c>
      <c r="AN132" s="406" t="b">
        <f aca="false">TRUE()</f>
        <v>1</v>
      </c>
      <c r="AO132" s="406" t="b">
        <f aca="false">TRUE()</f>
        <v>1</v>
      </c>
      <c r="AP132" s="406" t="b">
        <f aca="false">TRUE()</f>
        <v>1</v>
      </c>
      <c r="AQ132" s="406" t="b">
        <f aca="false">TRUE()</f>
        <v>1</v>
      </c>
      <c r="AR132" s="406" t="b">
        <f aca="false">TRUE()</f>
        <v>1</v>
      </c>
      <c r="AS132" s="100" t="str">
        <f aca="false">IF(AND($AM132:$AR132), "VALID", "INVALID")</f>
        <v>VALID</v>
      </c>
      <c r="AT132" s="101" t="s">
        <v>387</v>
      </c>
      <c r="AU132" s="102" t="s">
        <v>79</v>
      </c>
      <c r="AV132" s="103"/>
      <c r="AW132" s="104"/>
      <c r="AX132" s="104"/>
      <c r="AY132" s="104"/>
      <c r="AZ132" s="104"/>
      <c r="BA132" s="103" t="s">
        <v>85</v>
      </c>
      <c r="BB132" s="104"/>
      <c r="BC132" s="103"/>
      <c r="BD132" s="103"/>
      <c r="BE132" s="105"/>
      <c r="BF132" s="104"/>
      <c r="BG132" s="341"/>
      <c r="BH132" s="20" t="s">
        <v>7</v>
      </c>
      <c r="BI132" s="1" t="s">
        <v>3508</v>
      </c>
      <c r="BJ132" s="1" t="s">
        <v>3511</v>
      </c>
      <c r="BK132" s="109"/>
    </row>
    <row r="133" customFormat="false" ht="12.75" hidden="false" customHeight="true" outlineLevel="0" collapsed="false">
      <c r="A133" s="323" t="n">
        <v>206</v>
      </c>
      <c r="B133" s="324" t="s">
        <v>3512</v>
      </c>
      <c r="C133" s="324" t="s">
        <v>3513</v>
      </c>
      <c r="D133" s="86" t="s">
        <v>388</v>
      </c>
      <c r="E133" s="86" t="s">
        <v>3514</v>
      </c>
      <c r="F133" s="87" t="s">
        <v>389</v>
      </c>
      <c r="G133" s="88" t="s">
        <v>3515</v>
      </c>
      <c r="H133" s="89" t="s">
        <v>3516</v>
      </c>
      <c r="I133" s="90"/>
      <c r="J133" s="90"/>
      <c r="K133" s="91"/>
      <c r="L133" s="92" t="s">
        <v>2749</v>
      </c>
      <c r="M133" s="90" t="s">
        <v>81</v>
      </c>
      <c r="N133" s="90"/>
      <c r="O133" s="90"/>
      <c r="P133" s="91"/>
      <c r="Q133" s="86" t="s">
        <v>132</v>
      </c>
      <c r="R133" s="86" t="s">
        <v>83</v>
      </c>
      <c r="S133" s="86" t="s">
        <v>104</v>
      </c>
      <c r="T133" s="86" t="s">
        <v>105</v>
      </c>
      <c r="U133" s="86" t="s">
        <v>83</v>
      </c>
      <c r="V133" s="100" t="s">
        <v>3517</v>
      </c>
      <c r="W133" s="95" t="s">
        <v>3485</v>
      </c>
      <c r="X133" s="96"/>
      <c r="Y133" s="96"/>
      <c r="Z133" s="96"/>
      <c r="AA133" s="96" t="s">
        <v>3516</v>
      </c>
      <c r="AB133" s="96" t="s">
        <v>373</v>
      </c>
      <c r="AC133" s="95" t="s">
        <v>2777</v>
      </c>
      <c r="AD133" s="95" t="s">
        <v>3037</v>
      </c>
      <c r="AE133" s="95" t="s">
        <v>2743</v>
      </c>
      <c r="AF133" s="95" t="s">
        <v>2735</v>
      </c>
      <c r="AG133" s="95" t="str">
        <f aca="false">IF(OR($AT133="",$AT133=$F133),$U133,IF($AT133=$G133,SUBSTITUTE(SUBSTITUTE($AT133,"GPIO3_","GPIO_"),".0",""),IF($AT133=$H133,$Q133,IF($AT133=$I133,$R133,IF($AT133=$J133,$S133,IF($AT133=$K133,$T133,"INVALID"))))))</f>
        <v>GPIO_PG6</v>
      </c>
      <c r="AH133" s="97"/>
      <c r="AI133" s="98" t="str">
        <f aca="false">IF(AND(OR($AV133="Int PU",$AV133="Int PD"),OR(AND($BC133&lt;&gt;"",$BC133&lt;&gt;"0"),AND($BD133&lt;&gt;"",$BD133&lt;&gt;"0"))),"INVALID",IF(OR($AT133=$F133,$AV133="Int PD"),"PULL_DOWN",IF(OR($AV133="Int PU",AND($AH133="YES",OR($BC133="",$BC133="0"),OR($BD133="",$BD133="0"),OR($AU133="Input",$AU133="Bidirectional"))),"PULL_UP","NORMAL")))</f>
        <v>PULL_DOWN</v>
      </c>
      <c r="AJ133" s="98" t="str">
        <f aca="false">IF($AU133="Input", "TRISTATE", IF($AV133="Z","TRISTATE",IF($AT133=$F133,"TRISTATE","NORMAL")))</f>
        <v>TRISTATE</v>
      </c>
      <c r="AK133" s="98" t="str">
        <f aca="false">IF(OR($AT133=$F133,$AU133="Output"),"DISABLE","ENABLE")</f>
        <v>ENABLE</v>
      </c>
      <c r="AL133" s="112" t="str">
        <f aca="false">IF($AT133&lt;&gt;$G133,"N/A",IF($AV133="Drive 1", "1", IF($AV133="Drive 0", "0", "")))</f>
        <v/>
      </c>
      <c r="AM133" s="407" t="b">
        <f aca="false">TRUE()</f>
        <v>1</v>
      </c>
      <c r="AN133" s="407" t="b">
        <f aca="false">TRUE()</f>
        <v>1</v>
      </c>
      <c r="AO133" s="407" t="b">
        <f aca="false">TRUE()</f>
        <v>1</v>
      </c>
      <c r="AP133" s="406" t="b">
        <f aca="false">TRUE()</f>
        <v>1</v>
      </c>
      <c r="AQ133" s="407" t="b">
        <f aca="false">TRUE()</f>
        <v>1</v>
      </c>
      <c r="AR133" s="406" t="b">
        <f aca="false">TRUE()</f>
        <v>1</v>
      </c>
      <c r="AS133" s="100" t="str">
        <f aca="false">IF(AND($AM133:$AR133), "VALID", "INVALID")</f>
        <v>VALID</v>
      </c>
      <c r="AT133" s="101" t="s">
        <v>3515</v>
      </c>
      <c r="AU133" s="102" t="s">
        <v>2736</v>
      </c>
      <c r="AV133" s="103" t="s">
        <v>3123</v>
      </c>
      <c r="AW133" s="104"/>
      <c r="AX133" s="104"/>
      <c r="AY133" s="104"/>
      <c r="AZ133" s="104"/>
      <c r="BA133" s="103" t="s">
        <v>85</v>
      </c>
      <c r="BB133" s="104"/>
      <c r="BC133" s="103"/>
      <c r="BD133" s="103"/>
      <c r="BE133" s="105"/>
      <c r="BF133" s="104"/>
      <c r="BG133" s="340" t="s">
        <v>7880</v>
      </c>
      <c r="BH133" s="322" t="s">
        <v>3320</v>
      </c>
      <c r="BI133" s="1" t="s">
        <v>3514</v>
      </c>
      <c r="BJ133" s="1" t="s">
        <v>3519</v>
      </c>
      <c r="BK133" s="109"/>
    </row>
    <row r="134" customFormat="false" ht="12.75" hidden="true" customHeight="true" outlineLevel="0" collapsed="false">
      <c r="A134" s="315"/>
      <c r="B134" s="330"/>
      <c r="C134" s="330"/>
      <c r="D134" s="317" t="s">
        <v>390</v>
      </c>
      <c r="E134" s="317" t="s">
        <v>3520</v>
      </c>
      <c r="F134" s="87" t="s">
        <v>392</v>
      </c>
      <c r="G134" s="88" t="s">
        <v>3521</v>
      </c>
      <c r="H134" s="89"/>
      <c r="I134" s="90" t="s">
        <v>3522</v>
      </c>
      <c r="J134" s="90"/>
      <c r="K134" s="91"/>
      <c r="L134" s="92" t="s">
        <v>2749</v>
      </c>
      <c r="M134" s="90"/>
      <c r="N134" s="90" t="s">
        <v>2729</v>
      </c>
      <c r="O134" s="90"/>
      <c r="P134" s="91"/>
      <c r="Q134" s="86" t="s">
        <v>94</v>
      </c>
      <c r="R134" s="86" t="s">
        <v>391</v>
      </c>
      <c r="S134" s="86" t="s">
        <v>104</v>
      </c>
      <c r="T134" s="86" t="s">
        <v>105</v>
      </c>
      <c r="U134" s="86" t="s">
        <v>94</v>
      </c>
      <c r="V134" s="100" t="s">
        <v>3523</v>
      </c>
      <c r="W134" s="95" t="s">
        <v>3485</v>
      </c>
      <c r="X134" s="96" t="s">
        <v>3524</v>
      </c>
      <c r="Y134" s="96"/>
      <c r="Z134" s="96"/>
      <c r="AA134" s="96" t="s">
        <v>373</v>
      </c>
      <c r="AB134" s="96" t="s">
        <v>373</v>
      </c>
      <c r="AC134" s="95" t="s">
        <v>2777</v>
      </c>
      <c r="AD134" s="100" t="s">
        <v>3037</v>
      </c>
      <c r="AE134" s="95" t="s">
        <v>2743</v>
      </c>
      <c r="AF134" s="95" t="s">
        <v>2760</v>
      </c>
      <c r="AG134" s="95" t="str">
        <f aca="false">IF(OR($AT134="",$AT134=$F134),$U134,IF($AT134=$G134,SUBSTITUTE(SUBSTITUTE($AT134,"GPIO3_","GPIO_"),".0",""),IF($AT134=$H134,$Q134,IF($AT134=$I134,$R134,IF($AT134=$J134,$S134,IF($AT134=$K134,$T134,"INVALID"))))))</f>
        <v>GPIO_PG7</v>
      </c>
      <c r="AH134" s="97"/>
      <c r="AI134" s="98" t="str">
        <f aca="false">IF(AND(OR($AV134="Int PU",$AV134="Int PD"),OR(AND($BC134&lt;&gt;"",$BC134&lt;&gt;"0"),AND($BD134&lt;&gt;"",$BD134&lt;&gt;"0"))),"INVALID",IF(OR($AT134=$F134,$AV134="Int PD"),"PULL_DOWN",IF(OR($AV134="Int PU",AND($AH134="YES",OR($BC134="",$BC134="0"),OR($BD134="",$BD134="0"),OR($AU134="Input",$AU134="Bidirectional"))),"PULL_UP","NORMAL")))</f>
        <v>NORMAL</v>
      </c>
      <c r="AJ134" s="98" t="str">
        <f aca="false">IF($AU134="Input", "TRISTATE", IF($AV134="Z","TRISTATE",IF($AT134=$F134,"TRISTATE","NORMAL")))</f>
        <v>TRISTATE</v>
      </c>
      <c r="AK134" s="98" t="str">
        <f aca="false">IF(OR($AT134=$F134,$AU134="Output"),"DISABLE","ENABLE")</f>
        <v>ENABLE</v>
      </c>
      <c r="AL134" s="112" t="str">
        <f aca="false">IF($AT134&lt;&gt;$G134,"N/A",IF($AV134="Drive 1", "1", IF($AV134="Drive 0", "0", "")))</f>
        <v/>
      </c>
      <c r="AM134" s="406" t="b">
        <f aca="false">TRUE()</f>
        <v>1</v>
      </c>
      <c r="AN134" s="406" t="b">
        <f aca="false">TRUE()</f>
        <v>1</v>
      </c>
      <c r="AO134" s="406" t="b">
        <f aca="false">TRUE()</f>
        <v>1</v>
      </c>
      <c r="AP134" s="406" t="b">
        <f aca="false">TRUE()</f>
        <v>1</v>
      </c>
      <c r="AQ134" s="406" t="b">
        <f aca="false">TRUE()</f>
        <v>1</v>
      </c>
      <c r="AR134" s="406" t="b">
        <f aca="false">TRUE()</f>
        <v>1</v>
      </c>
      <c r="AS134" s="100" t="str">
        <f aca="false">IF(AND($AM134:$AR134), "VALID", "INVALID")</f>
        <v>VALID</v>
      </c>
      <c r="AT134" s="101" t="s">
        <v>3521</v>
      </c>
      <c r="AU134" s="102" t="s">
        <v>2736</v>
      </c>
      <c r="AV134" s="103"/>
      <c r="AW134" s="103" t="s">
        <v>89</v>
      </c>
      <c r="AX134" s="104"/>
      <c r="AY134" s="104"/>
      <c r="AZ134" s="104"/>
      <c r="BA134" s="103" t="s">
        <v>85</v>
      </c>
      <c r="BB134" s="104"/>
      <c r="BC134" s="103" t="s">
        <v>2824</v>
      </c>
      <c r="BD134" s="103"/>
      <c r="BE134" s="105"/>
      <c r="BF134" s="104"/>
      <c r="BG134" s="320" t="s">
        <v>3525</v>
      </c>
      <c r="BH134" s="321"/>
      <c r="BI134" s="1" t="s">
        <v>3520</v>
      </c>
      <c r="BJ134" s="1" t="s">
        <v>3526</v>
      </c>
      <c r="BK134" s="109"/>
    </row>
    <row r="135" customFormat="false" ht="12.75" hidden="false" customHeight="true" outlineLevel="0" collapsed="false">
      <c r="A135" s="323" t="n">
        <v>228</v>
      </c>
      <c r="B135" s="324" t="s">
        <v>3527</v>
      </c>
      <c r="C135" s="324" t="s">
        <v>3528</v>
      </c>
      <c r="D135" s="86" t="s">
        <v>393</v>
      </c>
      <c r="E135" s="86" t="s">
        <v>3529</v>
      </c>
      <c r="F135" s="87" t="s">
        <v>395</v>
      </c>
      <c r="G135" s="88" t="s">
        <v>3530</v>
      </c>
      <c r="H135" s="89"/>
      <c r="I135" s="90" t="s">
        <v>3531</v>
      </c>
      <c r="J135" s="90"/>
      <c r="K135" s="91"/>
      <c r="L135" s="92" t="s">
        <v>2749</v>
      </c>
      <c r="M135" s="90"/>
      <c r="N135" s="90" t="s">
        <v>81</v>
      </c>
      <c r="O135" s="90" t="s">
        <v>2749</v>
      </c>
      <c r="P135" s="91"/>
      <c r="Q135" s="86" t="s">
        <v>94</v>
      </c>
      <c r="R135" s="86" t="s">
        <v>132</v>
      </c>
      <c r="S135" s="86" t="s">
        <v>394</v>
      </c>
      <c r="T135" s="86" t="s">
        <v>105</v>
      </c>
      <c r="U135" s="86" t="s">
        <v>94</v>
      </c>
      <c r="V135" s="100" t="s">
        <v>3532</v>
      </c>
      <c r="W135" s="95" t="s">
        <v>3485</v>
      </c>
      <c r="X135" s="96"/>
      <c r="Y135" s="96"/>
      <c r="Z135" s="96"/>
      <c r="AA135" s="96" t="s">
        <v>3531</v>
      </c>
      <c r="AB135" s="96" t="s">
        <v>373</v>
      </c>
      <c r="AC135" s="95" t="s">
        <v>2777</v>
      </c>
      <c r="AD135" s="95" t="s">
        <v>3037</v>
      </c>
      <c r="AE135" s="95" t="s">
        <v>2743</v>
      </c>
      <c r="AF135" s="95" t="s">
        <v>2735</v>
      </c>
      <c r="AG135" s="95" t="str">
        <f aca="false">IF(OR($AT135="",$AT135=$F135),$U135,IF($AT135=$G135,SUBSTITUTE(SUBSTITUTE($AT135,"GPIO3_","GPIO_"),".0",""),IF($AT135=$H135,$Q135,IF($AT135=$I135,$R135,IF($AT135=$J135,$S135,IF($AT135=$K135,$T135,"INVALID"))))))</f>
        <v>GPIO_PH0</v>
      </c>
      <c r="AH135" s="97"/>
      <c r="AI135" s="98" t="str">
        <f aca="false">IF(AND(OR($AV135="Int PU",$AV135="Int PD"),OR(AND($BC135&lt;&gt;"",$BC135&lt;&gt;"0"),AND($BD135&lt;&gt;"",$BD135&lt;&gt;"0"))),"INVALID",IF(OR($AT135=$F135,$AV135="Int PD"),"PULL_DOWN",IF(OR($AV135="Int PU",AND($AH135="YES",OR($BC135="",$BC135="0"),OR($BD135="",$BD135="0"),OR($AU135="Input",$AU135="Bidirectional"))),"PULL_UP","NORMAL")))</f>
        <v>PULL_DOWN</v>
      </c>
      <c r="AJ135" s="98" t="str">
        <f aca="false">IF($AU135="Input", "TRISTATE", IF($AV135="Z","TRISTATE",IF($AT135=$F135,"TRISTATE","NORMAL")))</f>
        <v>TRISTATE</v>
      </c>
      <c r="AK135" s="98" t="str">
        <f aca="false">IF(OR($AT135=$F135,$AU135="Output"),"DISABLE","ENABLE")</f>
        <v>ENABLE</v>
      </c>
      <c r="AL135" s="112" t="str">
        <f aca="false">IF($AT135&lt;&gt;$G135,"N/A",IF($AV135="Drive 1", "1", IF($AV135="Drive 0", "0", "")))</f>
        <v/>
      </c>
      <c r="AM135" s="407" t="b">
        <f aca="false">TRUE()</f>
        <v>1</v>
      </c>
      <c r="AN135" s="407" t="b">
        <f aca="false">TRUE()</f>
        <v>1</v>
      </c>
      <c r="AO135" s="407" t="b">
        <f aca="false">TRUE()</f>
        <v>1</v>
      </c>
      <c r="AP135" s="406" t="b">
        <f aca="false">TRUE()</f>
        <v>1</v>
      </c>
      <c r="AQ135" s="407" t="b">
        <f aca="false">TRUE()</f>
        <v>1</v>
      </c>
      <c r="AR135" s="406" t="b">
        <f aca="false">TRUE()</f>
        <v>1</v>
      </c>
      <c r="AS135" s="100" t="str">
        <f aca="false">IF(AND($AM135:$AR135), "VALID", "INVALID")</f>
        <v>VALID</v>
      </c>
      <c r="AT135" s="101" t="s">
        <v>3530</v>
      </c>
      <c r="AU135" s="102" t="s">
        <v>2736</v>
      </c>
      <c r="AV135" s="103" t="s">
        <v>3123</v>
      </c>
      <c r="AW135" s="104"/>
      <c r="AX135" s="104"/>
      <c r="AY135" s="104"/>
      <c r="AZ135" s="104"/>
      <c r="BA135" s="103" t="s">
        <v>85</v>
      </c>
      <c r="BB135" s="104"/>
      <c r="BC135" s="103"/>
      <c r="BD135" s="103"/>
      <c r="BE135" s="105"/>
      <c r="BF135" s="104"/>
      <c r="BG135" s="320" t="s">
        <v>7881</v>
      </c>
      <c r="BH135" s="322" t="s">
        <v>3534</v>
      </c>
      <c r="BI135" s="1" t="s">
        <v>3529</v>
      </c>
      <c r="BJ135" s="1" t="s">
        <v>3535</v>
      </c>
      <c r="BK135" s="109"/>
    </row>
    <row r="136" customFormat="false" ht="12.75" hidden="true" customHeight="true" outlineLevel="0" collapsed="false">
      <c r="A136" s="315"/>
      <c r="B136" s="330"/>
      <c r="C136" s="330"/>
      <c r="D136" s="317" t="s">
        <v>396</v>
      </c>
      <c r="E136" s="317" t="s">
        <v>3536</v>
      </c>
      <c r="F136" s="87" t="s">
        <v>397</v>
      </c>
      <c r="G136" s="88" t="s">
        <v>3537</v>
      </c>
      <c r="H136" s="89"/>
      <c r="I136" s="90"/>
      <c r="J136" s="90"/>
      <c r="K136" s="91"/>
      <c r="L136" s="92" t="s">
        <v>2749</v>
      </c>
      <c r="M136" s="90"/>
      <c r="N136" s="90"/>
      <c r="O136" s="90" t="s">
        <v>81</v>
      </c>
      <c r="P136" s="91"/>
      <c r="Q136" s="86" t="s">
        <v>94</v>
      </c>
      <c r="R136" s="86" t="s">
        <v>284</v>
      </c>
      <c r="S136" s="86" t="s">
        <v>394</v>
      </c>
      <c r="T136" s="86" t="s">
        <v>105</v>
      </c>
      <c r="U136" s="86" t="s">
        <v>94</v>
      </c>
      <c r="V136" s="100" t="s">
        <v>3538</v>
      </c>
      <c r="W136" s="95" t="s">
        <v>3485</v>
      </c>
      <c r="X136" s="96"/>
      <c r="Y136" s="96"/>
      <c r="Z136" s="96"/>
      <c r="AA136" s="96" t="s">
        <v>373</v>
      </c>
      <c r="AB136" s="96" t="s">
        <v>373</v>
      </c>
      <c r="AC136" s="95" t="s">
        <v>2777</v>
      </c>
      <c r="AD136" s="95" t="s">
        <v>3037</v>
      </c>
      <c r="AE136" s="95" t="s">
        <v>2743</v>
      </c>
      <c r="AF136" s="95" t="s">
        <v>2760</v>
      </c>
      <c r="AG136" s="95" t="str">
        <f aca="false">IF(OR($AT136="",$AT136=$F136),$U136,IF($AT136=$G136,SUBSTITUTE(SUBSTITUTE($AT136,"GPIO3_","GPIO_"),".0",""),IF($AT136=$H136,$Q136,IF($AT136=$I136,$R136,IF($AT136=$J136,$S136,IF($AT136=$K136,$T136,"INVALID"))))))</f>
        <v>RSVD0</v>
      </c>
      <c r="AH136" s="97"/>
      <c r="AI136" s="98" t="str">
        <f aca="false">IF(AND(OR($AV136="Int PU",$AV136="Int PD"),OR(AND($BC136&lt;&gt;"",$BC136&lt;&gt;"0"),AND($BD136&lt;&gt;"",$BD136&lt;&gt;"0"))),"INVALID",IF(OR($AT136=$F136,$AV136="Int PD"),"PULL_DOWN",IF(OR($AV136="Int PU",AND($AH136="YES",OR($BC136="",$BC136="0"),OR($BD136="",$BD136="0"),OR($AU136="Input",$AU136="Bidirectional"))),"PULL_UP","NORMAL")))</f>
        <v>PULL_DOWN</v>
      </c>
      <c r="AJ136" s="98" t="str">
        <f aca="false">IF($AU136="Input", "TRISTATE", IF($AV136="Z","TRISTATE",IF($AT136=$F136,"TRISTATE","NORMAL")))</f>
        <v>TRISTATE</v>
      </c>
      <c r="AK136" s="98" t="str">
        <f aca="false">IF(OR($AT136=$F136,$AU136="Output"),"DISABLE","ENABLE")</f>
        <v>DISABLE</v>
      </c>
      <c r="AL136" s="112" t="str">
        <f aca="false">IF($AT136&lt;&gt;$G136,"N/A",IF($AV136="Drive 1", "1", IF($AV136="Drive 0", "0", "")))</f>
        <v>N/A</v>
      </c>
      <c r="AM136" s="406" t="b">
        <f aca="false">TRUE()</f>
        <v>1</v>
      </c>
      <c r="AN136" s="406" t="b">
        <f aca="false">TRUE()</f>
        <v>1</v>
      </c>
      <c r="AO136" s="406" t="b">
        <f aca="false">TRUE()</f>
        <v>1</v>
      </c>
      <c r="AP136" s="406" t="b">
        <f aca="false">TRUE()</f>
        <v>1</v>
      </c>
      <c r="AQ136" s="406" t="b">
        <f aca="false">TRUE()</f>
        <v>1</v>
      </c>
      <c r="AR136" s="406" t="b">
        <f aca="false">TRUE()</f>
        <v>1</v>
      </c>
      <c r="AS136" s="100" t="str">
        <f aca="false">IF(AND($AM136:$AR136), "VALID", "INVALID")</f>
        <v>VALID</v>
      </c>
      <c r="AT136" s="101" t="s">
        <v>397</v>
      </c>
      <c r="AU136" s="102" t="s">
        <v>79</v>
      </c>
      <c r="AV136" s="103"/>
      <c r="AW136" s="104"/>
      <c r="AX136" s="104"/>
      <c r="AY136" s="104"/>
      <c r="AZ136" s="104"/>
      <c r="BA136" s="103" t="s">
        <v>85</v>
      </c>
      <c r="BB136" s="104"/>
      <c r="BC136" s="103"/>
      <c r="BD136" s="103"/>
      <c r="BE136" s="105"/>
      <c r="BF136" s="104"/>
      <c r="BG136" s="320"/>
      <c r="BH136" s="20" t="s">
        <v>7</v>
      </c>
      <c r="BI136" s="1" t="s">
        <v>3536</v>
      </c>
      <c r="BJ136" s="1" t="s">
        <v>3539</v>
      </c>
      <c r="BK136" s="109"/>
    </row>
    <row r="137" customFormat="false" ht="12.75" hidden="true" customHeight="true" outlineLevel="0" collapsed="false">
      <c r="A137" s="315"/>
      <c r="B137" s="330"/>
      <c r="C137" s="330"/>
      <c r="D137" s="317" t="s">
        <v>398</v>
      </c>
      <c r="E137" s="317" t="s">
        <v>3540</v>
      </c>
      <c r="F137" s="87" t="s">
        <v>399</v>
      </c>
      <c r="G137" s="88" t="s">
        <v>3541</v>
      </c>
      <c r="H137" s="89"/>
      <c r="I137" s="90"/>
      <c r="J137" s="90"/>
      <c r="K137" s="91"/>
      <c r="L137" s="92" t="s">
        <v>2749</v>
      </c>
      <c r="M137" s="90"/>
      <c r="N137" s="90"/>
      <c r="O137" s="90"/>
      <c r="P137" s="91"/>
      <c r="Q137" s="86" t="s">
        <v>94</v>
      </c>
      <c r="R137" s="86" t="s">
        <v>284</v>
      </c>
      <c r="S137" s="86" t="s">
        <v>104</v>
      </c>
      <c r="T137" s="86" t="s">
        <v>105</v>
      </c>
      <c r="U137" s="86" t="s">
        <v>94</v>
      </c>
      <c r="V137" s="100" t="s">
        <v>3542</v>
      </c>
      <c r="W137" s="95" t="s">
        <v>3485</v>
      </c>
      <c r="X137" s="96"/>
      <c r="Y137" s="96"/>
      <c r="Z137" s="96"/>
      <c r="AA137" s="96" t="s">
        <v>373</v>
      </c>
      <c r="AB137" s="96" t="s">
        <v>373</v>
      </c>
      <c r="AC137" s="95" t="s">
        <v>2777</v>
      </c>
      <c r="AD137" s="95" t="s">
        <v>3037</v>
      </c>
      <c r="AE137" s="95" t="s">
        <v>2743</v>
      </c>
      <c r="AF137" s="95" t="s">
        <v>2760</v>
      </c>
      <c r="AG137" s="95" t="str">
        <f aca="false">IF(OR($AT137="",$AT137=$F137),$U137,IF($AT137=$G137,SUBSTITUTE(SUBSTITUTE($AT137,"GPIO3_","GPIO_"),".0",""),IF($AT137=$H137,$Q137,IF($AT137=$I137,$R137,IF($AT137=$J137,$S137,IF($AT137=$K137,$T137,"INVALID"))))))</f>
        <v>RSVD0</v>
      </c>
      <c r="AH137" s="97"/>
      <c r="AI137" s="98" t="str">
        <f aca="false">IF(AND(OR($AV137="Int PU",$AV137="Int PD"),OR(AND($BC137&lt;&gt;"",$BC137&lt;&gt;"0"),AND($BD137&lt;&gt;"",$BD137&lt;&gt;"0"))),"INVALID",IF(OR($AT137=$F137,$AV137="Int PD"),"PULL_DOWN",IF(OR($AV137="Int PU",AND($AH137="YES",OR($BC137="",$BC137="0"),OR($BD137="",$BD137="0"),OR($AU137="Input",$AU137="Bidirectional"))),"PULL_UP","NORMAL")))</f>
        <v>PULL_DOWN</v>
      </c>
      <c r="AJ137" s="98" t="str">
        <f aca="false">IF($AU137="Input", "TRISTATE", IF($AV137="Z","TRISTATE",IF($AT137=$F137,"TRISTATE","NORMAL")))</f>
        <v>TRISTATE</v>
      </c>
      <c r="AK137" s="98" t="str">
        <f aca="false">IF(OR($AT137=$F137,$AU137="Output"),"DISABLE","ENABLE")</f>
        <v>DISABLE</v>
      </c>
      <c r="AL137" s="112" t="str">
        <f aca="false">IF($AT137&lt;&gt;$G137,"N/A",IF($AV137="Drive 1", "1", IF($AV137="Drive 0", "0", "")))</f>
        <v>N/A</v>
      </c>
      <c r="AM137" s="406" t="b">
        <f aca="false">TRUE()</f>
        <v>1</v>
      </c>
      <c r="AN137" s="406" t="b">
        <f aca="false">TRUE()</f>
        <v>1</v>
      </c>
      <c r="AO137" s="406" t="b">
        <f aca="false">TRUE()</f>
        <v>1</v>
      </c>
      <c r="AP137" s="406" t="b">
        <f aca="false">TRUE()</f>
        <v>1</v>
      </c>
      <c r="AQ137" s="406" t="b">
        <f aca="false">TRUE()</f>
        <v>1</v>
      </c>
      <c r="AR137" s="406" t="b">
        <f aca="false">TRUE()</f>
        <v>1</v>
      </c>
      <c r="AS137" s="100" t="str">
        <f aca="false">IF(AND($AM137:$AR137), "VALID", "INVALID")</f>
        <v>VALID</v>
      </c>
      <c r="AT137" s="101" t="s">
        <v>399</v>
      </c>
      <c r="AU137" s="102" t="s">
        <v>79</v>
      </c>
      <c r="AV137" s="103"/>
      <c r="AW137" s="104"/>
      <c r="AX137" s="104"/>
      <c r="AY137" s="104"/>
      <c r="AZ137" s="104"/>
      <c r="BA137" s="103" t="s">
        <v>85</v>
      </c>
      <c r="BB137" s="104"/>
      <c r="BC137" s="103"/>
      <c r="BD137" s="103"/>
      <c r="BE137" s="105"/>
      <c r="BF137" s="104"/>
      <c r="BG137" s="320"/>
      <c r="BH137" s="20" t="s">
        <v>7</v>
      </c>
      <c r="BI137" s="1" t="s">
        <v>3540</v>
      </c>
      <c r="BJ137" s="1" t="s">
        <v>3543</v>
      </c>
      <c r="BK137" s="109"/>
    </row>
    <row r="138" customFormat="false" ht="12" hidden="true" customHeight="true" outlineLevel="0" collapsed="false">
      <c r="A138" s="315"/>
      <c r="B138" s="330"/>
      <c r="C138" s="330"/>
      <c r="D138" s="317" t="s">
        <v>400</v>
      </c>
      <c r="E138" s="317" t="s">
        <v>3544</v>
      </c>
      <c r="F138" s="87" t="s">
        <v>402</v>
      </c>
      <c r="G138" s="88" t="s">
        <v>3545</v>
      </c>
      <c r="H138" s="89" t="s">
        <v>3546</v>
      </c>
      <c r="I138" s="90"/>
      <c r="J138" s="90"/>
      <c r="K138" s="91"/>
      <c r="L138" s="92" t="s">
        <v>2749</v>
      </c>
      <c r="M138" s="90" t="s">
        <v>81</v>
      </c>
      <c r="N138" s="90" t="s">
        <v>2749</v>
      </c>
      <c r="O138" s="90"/>
      <c r="P138" s="91"/>
      <c r="Q138" s="86" t="s">
        <v>401</v>
      </c>
      <c r="R138" s="86" t="s">
        <v>256</v>
      </c>
      <c r="S138" s="86" t="s">
        <v>104</v>
      </c>
      <c r="T138" s="86" t="s">
        <v>105</v>
      </c>
      <c r="U138" s="86" t="s">
        <v>104</v>
      </c>
      <c r="V138" s="131" t="s">
        <v>3547</v>
      </c>
      <c r="W138" s="86" t="s">
        <v>3485</v>
      </c>
      <c r="X138" s="96"/>
      <c r="Y138" s="96" t="s">
        <v>3548</v>
      </c>
      <c r="Z138" s="96"/>
      <c r="AA138" s="96" t="s">
        <v>373</v>
      </c>
      <c r="AB138" s="96" t="s">
        <v>373</v>
      </c>
      <c r="AC138" s="95" t="s">
        <v>2777</v>
      </c>
      <c r="AD138" s="95" t="s">
        <v>3037</v>
      </c>
      <c r="AE138" s="95" t="s">
        <v>2743</v>
      </c>
      <c r="AF138" s="95" t="s">
        <v>2760</v>
      </c>
      <c r="AG138" s="95" t="str">
        <f aca="false">IF(OR($AT138="",$AT138=$F138),$U138,IF($AT138=$G138,SUBSTITUTE(SUBSTITUTE($AT138,"GPIO3_","GPIO_"),".0",""),IF($AT138=$H138,$Q138,IF($AT138=$I138,$R138,IF($AT138=$J138,$S138,IF($AT138=$K138,$T138,"INVALID"))))))</f>
        <v>RSVD2</v>
      </c>
      <c r="AH138" s="97"/>
      <c r="AI138" s="98" t="str">
        <f aca="false">IF(AND(OR($AV138="Int PU",$AV138="Int PD"),OR(AND($BC138&lt;&gt;"",$BC138&lt;&gt;"0"),AND($BD138&lt;&gt;"",$BD138&lt;&gt;"0"))),"INVALID",IF(OR($AT138=$F138,$AV138="Int PD"),"PULL_DOWN",IF(OR($AV138="Int PU",AND($AH138="YES",OR($BC138="",$BC138="0"),OR($BD138="",$BD138="0"),OR($AU138="Input",$AU138="Bidirectional"))),"PULL_UP","NORMAL")))</f>
        <v>PULL_DOWN</v>
      </c>
      <c r="AJ138" s="98" t="str">
        <f aca="false">IF($AU138="Input", "TRISTATE", IF($AV138="Z","TRISTATE",IF($AT138=$F138,"TRISTATE","NORMAL")))</f>
        <v>TRISTATE</v>
      </c>
      <c r="AK138" s="98" t="str">
        <f aca="false">IF(OR($AT138=$F138,$AU138="Output"),"DISABLE","ENABLE")</f>
        <v>DISABLE</v>
      </c>
      <c r="AL138" s="112" t="str">
        <f aca="false">IF($AT138&lt;&gt;$G138,"N/A",IF($AV138="Drive 1", "1", IF($AV138="Drive 0", "0", "")))</f>
        <v>N/A</v>
      </c>
      <c r="AM138" s="406" t="b">
        <f aca="false">TRUE()</f>
        <v>1</v>
      </c>
      <c r="AN138" s="99" t="b">
        <f aca="false">TRUE()</f>
        <v>1</v>
      </c>
      <c r="AO138" s="406" t="b">
        <f aca="false">TRUE()</f>
        <v>1</v>
      </c>
      <c r="AP138" s="406" t="b">
        <f aca="false">TRUE()</f>
        <v>1</v>
      </c>
      <c r="AQ138" s="406" t="b">
        <f aca="false">TRUE()</f>
        <v>1</v>
      </c>
      <c r="AR138" s="406" t="b">
        <f aca="false">TRUE()</f>
        <v>1</v>
      </c>
      <c r="AS138" s="100" t="str">
        <f aca="false">IF(AND($AM138:$AR138), "VALID", "INVALID")</f>
        <v>VALID</v>
      </c>
      <c r="AT138" s="101" t="s">
        <v>402</v>
      </c>
      <c r="AU138" s="102" t="s">
        <v>79</v>
      </c>
      <c r="AV138" s="103"/>
      <c r="AW138" s="104"/>
      <c r="AX138" s="104"/>
      <c r="AY138" s="104"/>
      <c r="AZ138" s="104"/>
      <c r="BA138" s="103" t="s">
        <v>85</v>
      </c>
      <c r="BB138" s="104"/>
      <c r="BC138" s="103"/>
      <c r="BD138" s="103"/>
      <c r="BE138" s="105"/>
      <c r="BF138" s="104"/>
      <c r="BG138" s="320" t="s">
        <v>3549</v>
      </c>
      <c r="BH138" s="20" t="s">
        <v>7</v>
      </c>
      <c r="BI138" s="1" t="s">
        <v>3544</v>
      </c>
      <c r="BJ138" s="1" t="s">
        <v>3550</v>
      </c>
      <c r="BK138" s="109"/>
    </row>
    <row r="139" customFormat="false" ht="12.75" hidden="true" customHeight="true" outlineLevel="0" collapsed="false">
      <c r="A139" s="315"/>
      <c r="B139" s="330"/>
      <c r="C139" s="330"/>
      <c r="D139" s="317" t="s">
        <v>403</v>
      </c>
      <c r="E139" s="317" t="s">
        <v>3551</v>
      </c>
      <c r="F139" s="87" t="s">
        <v>404</v>
      </c>
      <c r="G139" s="88" t="s">
        <v>3552</v>
      </c>
      <c r="H139" s="89" t="s">
        <v>3553</v>
      </c>
      <c r="I139" s="90"/>
      <c r="J139" s="90"/>
      <c r="K139" s="91"/>
      <c r="L139" s="92" t="s">
        <v>2749</v>
      </c>
      <c r="M139" s="90" t="s">
        <v>2729</v>
      </c>
      <c r="N139" s="90"/>
      <c r="O139" s="90" t="s">
        <v>2729</v>
      </c>
      <c r="P139" s="91"/>
      <c r="Q139" s="86" t="s">
        <v>401</v>
      </c>
      <c r="R139" s="86" t="s">
        <v>83</v>
      </c>
      <c r="S139" s="86" t="s">
        <v>394</v>
      </c>
      <c r="T139" s="86" t="s">
        <v>105</v>
      </c>
      <c r="U139" s="86" t="s">
        <v>83</v>
      </c>
      <c r="V139" s="100" t="s">
        <v>3554</v>
      </c>
      <c r="W139" s="95" t="s">
        <v>3485</v>
      </c>
      <c r="X139" s="96"/>
      <c r="Y139" s="96"/>
      <c r="Z139" s="96"/>
      <c r="AA139" s="96" t="s">
        <v>373</v>
      </c>
      <c r="AB139" s="96" t="s">
        <v>373</v>
      </c>
      <c r="AC139" s="95" t="s">
        <v>2777</v>
      </c>
      <c r="AD139" s="95" t="s">
        <v>3037</v>
      </c>
      <c r="AE139" s="95" t="s">
        <v>2743</v>
      </c>
      <c r="AF139" s="95" t="s">
        <v>2760</v>
      </c>
      <c r="AG139" s="95" t="str">
        <f aca="false">IF(OR($AT139="",$AT139=$F139),$U139,IF($AT139=$G139,SUBSTITUTE(SUBSTITUTE($AT139,"GPIO3_","GPIO_"),".0",""),IF($AT139=$H139,$Q139,IF($AT139=$I139,$R139,IF($AT139=$J139,$S139,IF($AT139=$K139,$T139,"INVALID"))))))</f>
        <v>RSVD1</v>
      </c>
      <c r="AH139" s="97"/>
      <c r="AI139" s="98" t="str">
        <f aca="false">IF(AND(OR($AV139="Int PU",$AV139="Int PD"),OR(AND($BC139&lt;&gt;"",$BC139&lt;&gt;"0"),AND($BD139&lt;&gt;"",$BD139&lt;&gt;"0"))),"INVALID",IF(OR($AT139=$F139,$AV139="Int PD"),"PULL_DOWN",IF(OR($AV139="Int PU",AND($AH139="YES",OR($BC139="",$BC139="0"),OR($BD139="",$BD139="0"),OR($AU139="Input",$AU139="Bidirectional"))),"PULL_UP","NORMAL")))</f>
        <v>PULL_DOWN</v>
      </c>
      <c r="AJ139" s="98" t="str">
        <f aca="false">IF($AU139="Input", "TRISTATE", IF($AV139="Z","TRISTATE",IF($AT139=$F139,"TRISTATE","NORMAL")))</f>
        <v>TRISTATE</v>
      </c>
      <c r="AK139" s="98" t="str">
        <f aca="false">IF(OR($AT139=$F139,$AU139="Output"),"DISABLE","ENABLE")</f>
        <v>DISABLE</v>
      </c>
      <c r="AL139" s="112" t="str">
        <f aca="false">IF($AT139&lt;&gt;$G139,"N/A",IF($AV139="Drive 1", "1", IF($AV139="Drive 0", "0", "")))</f>
        <v>N/A</v>
      </c>
      <c r="AM139" s="406" t="b">
        <f aca="false">TRUE()</f>
        <v>1</v>
      </c>
      <c r="AN139" s="406" t="b">
        <f aca="false">TRUE()</f>
        <v>1</v>
      </c>
      <c r="AO139" s="406" t="b">
        <f aca="false">TRUE()</f>
        <v>1</v>
      </c>
      <c r="AP139" s="406" t="b">
        <f aca="false">TRUE()</f>
        <v>1</v>
      </c>
      <c r="AQ139" s="406" t="b">
        <f aca="false">TRUE()</f>
        <v>1</v>
      </c>
      <c r="AR139" s="406" t="b">
        <f aca="false">TRUE()</f>
        <v>1</v>
      </c>
      <c r="AS139" s="100" t="str">
        <f aca="false">IF(AND($AM139:$AR139), "VALID", "INVALID")</f>
        <v>VALID</v>
      </c>
      <c r="AT139" s="101" t="s">
        <v>404</v>
      </c>
      <c r="AU139" s="102" t="s">
        <v>79</v>
      </c>
      <c r="AV139" s="103"/>
      <c r="AW139" s="104"/>
      <c r="AX139" s="104"/>
      <c r="AY139" s="104"/>
      <c r="AZ139" s="104"/>
      <c r="BA139" s="103" t="s">
        <v>85</v>
      </c>
      <c r="BB139" s="104"/>
      <c r="BC139" s="103"/>
      <c r="BD139" s="103"/>
      <c r="BE139" s="105"/>
      <c r="BF139" s="104"/>
      <c r="BG139" s="320"/>
      <c r="BH139" s="20" t="s">
        <v>7</v>
      </c>
      <c r="BI139" s="1" t="s">
        <v>3551</v>
      </c>
      <c r="BJ139" s="1" t="s">
        <v>3555</v>
      </c>
      <c r="BK139" s="109"/>
    </row>
    <row r="140" customFormat="false" ht="12.75" hidden="true" customHeight="true" outlineLevel="0" collapsed="false">
      <c r="A140" s="315"/>
      <c r="B140" s="330"/>
      <c r="C140" s="330"/>
      <c r="D140" s="317" t="s">
        <v>405</v>
      </c>
      <c r="E140" s="317" t="s">
        <v>3556</v>
      </c>
      <c r="F140" s="87" t="s">
        <v>406</v>
      </c>
      <c r="G140" s="88" t="s">
        <v>3557</v>
      </c>
      <c r="H140" s="89" t="s">
        <v>3558</v>
      </c>
      <c r="I140" s="90"/>
      <c r="J140" s="90"/>
      <c r="K140" s="91"/>
      <c r="L140" s="92" t="s">
        <v>2749</v>
      </c>
      <c r="M140" s="90" t="s">
        <v>81</v>
      </c>
      <c r="N140" s="90" t="s">
        <v>2749</v>
      </c>
      <c r="O140" s="90"/>
      <c r="P140" s="91"/>
      <c r="Q140" s="86" t="s">
        <v>401</v>
      </c>
      <c r="R140" s="86" t="s">
        <v>256</v>
      </c>
      <c r="S140" s="86" t="s">
        <v>104</v>
      </c>
      <c r="T140" s="86" t="s">
        <v>105</v>
      </c>
      <c r="U140" s="86" t="s">
        <v>104</v>
      </c>
      <c r="V140" s="100" t="s">
        <v>3559</v>
      </c>
      <c r="W140" s="95" t="s">
        <v>3485</v>
      </c>
      <c r="X140" s="96"/>
      <c r="Y140" s="96" t="s">
        <v>3560</v>
      </c>
      <c r="Z140" s="96"/>
      <c r="AA140" s="96" t="s">
        <v>373</v>
      </c>
      <c r="AB140" s="96" t="s">
        <v>373</v>
      </c>
      <c r="AC140" s="95" t="s">
        <v>2777</v>
      </c>
      <c r="AD140" s="95" t="s">
        <v>3037</v>
      </c>
      <c r="AE140" s="95" t="s">
        <v>2743</v>
      </c>
      <c r="AF140" s="95" t="s">
        <v>2760</v>
      </c>
      <c r="AG140" s="95" t="str">
        <f aca="false">IF(OR($AT140="",$AT140=$F140),$U140,IF($AT140=$G140,SUBSTITUTE(SUBSTITUTE($AT140,"GPIO3_","GPIO_"),".0",""),IF($AT140=$H140,$Q140,IF($AT140=$I140,$R140,IF($AT140=$J140,$S140,IF($AT140=$K140,$T140,"INVALID"))))))</f>
        <v>RSVD2</v>
      </c>
      <c r="AH140" s="97"/>
      <c r="AI140" s="98" t="str">
        <f aca="false">IF(AND(OR($AV140="Int PU",$AV140="Int PD"),OR(AND($BC140&lt;&gt;"",$BC140&lt;&gt;"0"),AND($BD140&lt;&gt;"",$BD140&lt;&gt;"0"))),"INVALID",IF(OR($AT140=$F140,$AV140="Int PD"),"PULL_DOWN",IF(OR($AV140="Int PU",AND($AH140="YES",OR($BC140="",$BC140="0"),OR($BD140="",$BD140="0"),OR($AU140="Input",$AU140="Bidirectional"))),"PULL_UP","NORMAL")))</f>
        <v>PULL_DOWN</v>
      </c>
      <c r="AJ140" s="98" t="str">
        <f aca="false">IF($AU140="Input", "TRISTATE", IF($AV140="Z","TRISTATE",IF($AT140=$F140,"TRISTATE","NORMAL")))</f>
        <v>TRISTATE</v>
      </c>
      <c r="AK140" s="98" t="str">
        <f aca="false">IF(OR($AT140=$F140,$AU140="Output"),"DISABLE","ENABLE")</f>
        <v>DISABLE</v>
      </c>
      <c r="AL140" s="112" t="str">
        <f aca="false">IF($AT140&lt;&gt;$G140,"N/A",IF($AV140="Drive 1", "1", IF($AV140="Drive 0", "0", "")))</f>
        <v>N/A</v>
      </c>
      <c r="AM140" s="406" t="b">
        <f aca="false">TRUE()</f>
        <v>1</v>
      </c>
      <c r="AN140" s="406" t="b">
        <f aca="false">TRUE()</f>
        <v>1</v>
      </c>
      <c r="AO140" s="406" t="b">
        <f aca="false">TRUE()</f>
        <v>1</v>
      </c>
      <c r="AP140" s="406" t="b">
        <f aca="false">TRUE()</f>
        <v>1</v>
      </c>
      <c r="AQ140" s="406" t="b">
        <f aca="false">TRUE()</f>
        <v>1</v>
      </c>
      <c r="AR140" s="406" t="b">
        <f aca="false">TRUE()</f>
        <v>1</v>
      </c>
      <c r="AS140" s="100" t="str">
        <f aca="false">IF(AND($AM140:$AR140), "VALID", "INVALID")</f>
        <v>VALID</v>
      </c>
      <c r="AT140" s="101" t="s">
        <v>406</v>
      </c>
      <c r="AU140" s="102" t="s">
        <v>79</v>
      </c>
      <c r="AV140" s="103"/>
      <c r="AW140" s="104"/>
      <c r="AX140" s="104"/>
      <c r="AY140" s="104"/>
      <c r="AZ140" s="104"/>
      <c r="BA140" s="103" t="s">
        <v>85</v>
      </c>
      <c r="BB140" s="104"/>
      <c r="BC140" s="103"/>
      <c r="BD140" s="103"/>
      <c r="BE140" s="105"/>
      <c r="BF140" s="104"/>
      <c r="BG140" s="320" t="s">
        <v>3561</v>
      </c>
      <c r="BH140" s="20" t="s">
        <v>7</v>
      </c>
      <c r="BI140" s="1" t="s">
        <v>3556</v>
      </c>
      <c r="BJ140" s="1" t="s">
        <v>3562</v>
      </c>
      <c r="BK140" s="109"/>
    </row>
    <row r="141" customFormat="false" ht="12.75" hidden="false" customHeight="true" outlineLevel="0" collapsed="false">
      <c r="A141" s="323" t="n">
        <v>114</v>
      </c>
      <c r="B141" s="324" t="s">
        <v>3563</v>
      </c>
      <c r="C141" s="324" t="s">
        <v>3563</v>
      </c>
      <c r="D141" s="86" t="s">
        <v>407</v>
      </c>
      <c r="E141" s="86" t="s">
        <v>3564</v>
      </c>
      <c r="F141" s="87" t="s">
        <v>408</v>
      </c>
      <c r="G141" s="88" t="s">
        <v>3565</v>
      </c>
      <c r="H141" s="89" t="s">
        <v>3566</v>
      </c>
      <c r="I141" s="90"/>
      <c r="J141" s="90"/>
      <c r="K141" s="91"/>
      <c r="L141" s="92" t="s">
        <v>2749</v>
      </c>
      <c r="M141" s="90" t="s">
        <v>2729</v>
      </c>
      <c r="N141" s="90"/>
      <c r="O141" s="90" t="s">
        <v>2749</v>
      </c>
      <c r="P141" s="91"/>
      <c r="Q141" s="86" t="s">
        <v>401</v>
      </c>
      <c r="R141" s="86" t="s">
        <v>83</v>
      </c>
      <c r="S141" s="86" t="s">
        <v>394</v>
      </c>
      <c r="T141" s="86" t="s">
        <v>105</v>
      </c>
      <c r="U141" s="86" t="s">
        <v>83</v>
      </c>
      <c r="V141" s="100" t="s">
        <v>3567</v>
      </c>
      <c r="W141" s="95" t="s">
        <v>3485</v>
      </c>
      <c r="X141" s="96" t="s">
        <v>3568</v>
      </c>
      <c r="Y141" s="96"/>
      <c r="Z141" s="96"/>
      <c r="AA141" s="96" t="s">
        <v>373</v>
      </c>
      <c r="AB141" s="96" t="s">
        <v>373</v>
      </c>
      <c r="AC141" s="95" t="s">
        <v>2777</v>
      </c>
      <c r="AD141" s="95" t="s">
        <v>3037</v>
      </c>
      <c r="AE141" s="95" t="s">
        <v>2743</v>
      </c>
      <c r="AF141" s="95" t="s">
        <v>3057</v>
      </c>
      <c r="AG141" s="95" t="str">
        <f aca="false">IF(OR($AT141="",$AT141=$F141),$U141,IF($AT141=$G141,SUBSTITUTE(SUBSTITUTE($AT141,"GPIO3_","GPIO_"),".0",""),IF($AT141=$H141,$Q141,IF($AT141=$I141,$R141,IF($AT141=$J141,$S141,IF($AT141=$K141,$T141,"INVALID"))))))</f>
        <v>GPIO_PH6</v>
      </c>
      <c r="AH141" s="97"/>
      <c r="AI141" s="98" t="str">
        <f aca="false">IF(AND(OR($AV141="Int PU",$AV141="Int PD"),OR(AND($BC141&lt;&gt;"",$BC141&lt;&gt;"0"),AND($BD141&lt;&gt;"",$BD141&lt;&gt;"0"))),"INVALID",IF(OR($AT141=$F141,$AV141="Int PD"),"PULL_DOWN",IF(OR($AV141="Int PU",AND($AH141="YES",OR($BC141="",$BC141="0"),OR($BD141="",$BD141="0"),OR($AU141="Input",$AU141="Bidirectional"))),"PULL_UP","NORMAL")))</f>
        <v>NORMAL</v>
      </c>
      <c r="AJ141" s="98" t="str">
        <f aca="false">IF($AU141="Input", "TRISTATE", IF($AV141="Z","TRISTATE",IF($AT141=$F141,"TRISTATE","NORMAL")))</f>
        <v>NORMAL</v>
      </c>
      <c r="AK141" s="98" t="str">
        <f aca="false">IF(OR($AT141=$F141,$AU141="Output"),"DISABLE","ENABLE")</f>
        <v>DISABLE</v>
      </c>
      <c r="AL141" s="112" t="str">
        <f aca="false">IF($AT141&lt;&gt;$G141,"N/A",IF($AV141="Drive 1", "1", IF($AV141="Drive 0", "0", "")))</f>
        <v>0</v>
      </c>
      <c r="AM141" s="407" t="b">
        <f aca="false">TRUE()</f>
        <v>1</v>
      </c>
      <c r="AN141" s="407" t="b">
        <f aca="false">TRUE()</f>
        <v>1</v>
      </c>
      <c r="AO141" s="407" t="b">
        <f aca="false">TRUE()</f>
        <v>1</v>
      </c>
      <c r="AP141" s="406" t="b">
        <f aca="false">TRUE()</f>
        <v>1</v>
      </c>
      <c r="AQ141" s="407" t="b">
        <f aca="false">TRUE()</f>
        <v>1</v>
      </c>
      <c r="AR141" s="406" t="b">
        <f aca="false">TRUE()</f>
        <v>1</v>
      </c>
      <c r="AS141" s="100" t="str">
        <f aca="false">IF(AND($AM141:$AR141), "VALID", "INVALID")</f>
        <v>VALID</v>
      </c>
      <c r="AT141" s="101" t="s">
        <v>3565</v>
      </c>
      <c r="AU141" s="102" t="s">
        <v>2744</v>
      </c>
      <c r="AV141" s="103" t="s">
        <v>2843</v>
      </c>
      <c r="AW141" s="103" t="s">
        <v>89</v>
      </c>
      <c r="AX141" s="104"/>
      <c r="AY141" s="104"/>
      <c r="AZ141" s="104"/>
      <c r="BA141" s="103" t="s">
        <v>85</v>
      </c>
      <c r="BB141" s="104"/>
      <c r="BC141" s="103"/>
      <c r="BD141" s="103"/>
      <c r="BE141" s="105"/>
      <c r="BF141" s="104"/>
      <c r="BG141" s="320" t="s">
        <v>3569</v>
      </c>
      <c r="BH141" s="321" t="s">
        <v>3570</v>
      </c>
      <c r="BI141" s="1" t="s">
        <v>3564</v>
      </c>
      <c r="BJ141" s="1" t="s">
        <v>3571</v>
      </c>
      <c r="BK141" s="109"/>
    </row>
    <row r="142" customFormat="false" ht="12.75" hidden="false" customHeight="true" outlineLevel="0" collapsed="false">
      <c r="A142" s="323" t="n">
        <v>199</v>
      </c>
      <c r="B142" s="324" t="s">
        <v>3572</v>
      </c>
      <c r="C142" s="324" t="s">
        <v>3572</v>
      </c>
      <c r="D142" s="86" t="s">
        <v>409</v>
      </c>
      <c r="E142" s="86" t="s">
        <v>3573</v>
      </c>
      <c r="F142" s="87" t="s">
        <v>411</v>
      </c>
      <c r="G142" s="88" t="s">
        <v>3574</v>
      </c>
      <c r="H142" s="89"/>
      <c r="I142" s="90" t="s">
        <v>3575</v>
      </c>
      <c r="J142" s="90"/>
      <c r="K142" s="91"/>
      <c r="L142" s="92" t="s">
        <v>2749</v>
      </c>
      <c r="M142" s="90"/>
      <c r="N142" s="90" t="s">
        <v>2749</v>
      </c>
      <c r="O142" s="90"/>
      <c r="P142" s="91"/>
      <c r="Q142" s="86" t="s">
        <v>94</v>
      </c>
      <c r="R142" s="86" t="s">
        <v>410</v>
      </c>
      <c r="S142" s="86" t="s">
        <v>104</v>
      </c>
      <c r="T142" s="86" t="s">
        <v>105</v>
      </c>
      <c r="U142" s="86" t="s">
        <v>104</v>
      </c>
      <c r="V142" s="100" t="s">
        <v>3576</v>
      </c>
      <c r="W142" s="95" t="s">
        <v>3485</v>
      </c>
      <c r="X142" s="96"/>
      <c r="Y142" s="96"/>
      <c r="Z142" s="96"/>
      <c r="AA142" s="96" t="s">
        <v>373</v>
      </c>
      <c r="AB142" s="96" t="s">
        <v>373</v>
      </c>
      <c r="AC142" s="95" t="s">
        <v>2777</v>
      </c>
      <c r="AD142" s="95" t="s">
        <v>3037</v>
      </c>
      <c r="AE142" s="95" t="s">
        <v>2743</v>
      </c>
      <c r="AF142" s="95" t="s">
        <v>2760</v>
      </c>
      <c r="AG142" s="95" t="str">
        <f aca="false">IF(OR($AT142="",$AT142=$F142),$U142,IF($AT142=$G142,SUBSTITUTE(SUBSTITUTE($AT142,"GPIO3_","GPIO_"),".0",""),IF($AT142=$H142,$Q142,IF($AT142=$I142,$R142,IF($AT142=$J142,$S142,IF($AT142=$K142,$T142,"INVALID"))))))</f>
        <v>GPIO_PH7</v>
      </c>
      <c r="AH142" s="97"/>
      <c r="AI142" s="98" t="str">
        <f aca="false">IF(AND(OR($AV142="Int PU",$AV142="Int PD"),OR(AND($BC142&lt;&gt;"",$BC142&lt;&gt;"0"),AND($BD142&lt;&gt;"",$BD142&lt;&gt;"0"))),"INVALID",IF(OR($AT142=$F142,$AV142="Int PD"),"PULL_DOWN",IF(OR($AV142="Int PU",AND($AH142="YES",OR($BC142="",$BC142="0"),OR($BD142="",$BD142="0"),OR($AU142="Input",$AU142="Bidirectional"))),"PULL_UP","NORMAL")))</f>
        <v>PULL_DOWN</v>
      </c>
      <c r="AJ142" s="98" t="str">
        <f aca="false">IF($AU142="Input", "TRISTATE", IF($AV142="Z","TRISTATE",IF($AT142=$F142,"TRISTATE","NORMAL")))</f>
        <v>TRISTATE</v>
      </c>
      <c r="AK142" s="98" t="str">
        <f aca="false">IF(OR($AT142=$F142,$AU142="Output"),"DISABLE","ENABLE")</f>
        <v>ENABLE</v>
      </c>
      <c r="AL142" s="112" t="str">
        <f aca="false">IF($AT142&lt;&gt;$G142,"N/A",IF($AV142="Drive 1", "1", IF($AV142="Drive 0", "0", "")))</f>
        <v/>
      </c>
      <c r="AM142" s="407" t="b">
        <f aca="false">TRUE()</f>
        <v>1</v>
      </c>
      <c r="AN142" s="407" t="b">
        <f aca="false">TRUE()</f>
        <v>1</v>
      </c>
      <c r="AO142" s="407" t="b">
        <f aca="false">TRUE()</f>
        <v>1</v>
      </c>
      <c r="AP142" s="406" t="b">
        <f aca="false">TRUE()</f>
        <v>1</v>
      </c>
      <c r="AQ142" s="407" t="b">
        <f aca="false">TRUE()</f>
        <v>1</v>
      </c>
      <c r="AR142" s="406" t="b">
        <f aca="false">TRUE()</f>
        <v>1</v>
      </c>
      <c r="AS142" s="100" t="str">
        <f aca="false">IF(AND($AM142:$AR142), "VALID", "INVALID")</f>
        <v>VALID</v>
      </c>
      <c r="AT142" s="101" t="s">
        <v>3574</v>
      </c>
      <c r="AU142" s="102" t="s">
        <v>2736</v>
      </c>
      <c r="AV142" s="103" t="s">
        <v>3123</v>
      </c>
      <c r="AW142" s="104"/>
      <c r="AX142" s="104"/>
      <c r="AY142" s="103" t="s">
        <v>124</v>
      </c>
      <c r="AZ142" s="104"/>
      <c r="BA142" s="103" t="s">
        <v>85</v>
      </c>
      <c r="BB142" s="104"/>
      <c r="BC142" s="103"/>
      <c r="BD142" s="103"/>
      <c r="BE142" s="105"/>
      <c r="BF142" s="104"/>
      <c r="BG142" s="320" t="s">
        <v>3577</v>
      </c>
      <c r="BH142" s="321" t="s">
        <v>3578</v>
      </c>
      <c r="BI142" s="1" t="s">
        <v>3573</v>
      </c>
      <c r="BJ142" s="1" t="s">
        <v>3579</v>
      </c>
      <c r="BK142" s="109"/>
    </row>
    <row r="143" customFormat="false" ht="12.75" hidden="false" customHeight="true" outlineLevel="0" collapsed="false">
      <c r="A143" s="323" t="n">
        <v>193</v>
      </c>
      <c r="B143" s="324" t="s">
        <v>3580</v>
      </c>
      <c r="C143" s="324" t="s">
        <v>3580</v>
      </c>
      <c r="D143" s="86" t="s">
        <v>412</v>
      </c>
      <c r="E143" s="86" t="s">
        <v>3581</v>
      </c>
      <c r="F143" s="87" t="s">
        <v>413</v>
      </c>
      <c r="G143" s="88" t="s">
        <v>3582</v>
      </c>
      <c r="H143" s="89"/>
      <c r="I143" s="90" t="s">
        <v>3583</v>
      </c>
      <c r="J143" s="90"/>
      <c r="K143" s="91"/>
      <c r="L143" s="92" t="s">
        <v>2749</v>
      </c>
      <c r="M143" s="90"/>
      <c r="N143" s="90" t="s">
        <v>81</v>
      </c>
      <c r="O143" s="90"/>
      <c r="P143" s="91"/>
      <c r="Q143" s="86" t="s">
        <v>94</v>
      </c>
      <c r="R143" s="86" t="s">
        <v>410</v>
      </c>
      <c r="S143" s="86" t="s">
        <v>104</v>
      </c>
      <c r="T143" s="86" t="s">
        <v>105</v>
      </c>
      <c r="U143" s="86" t="s">
        <v>104</v>
      </c>
      <c r="V143" s="100" t="s">
        <v>3584</v>
      </c>
      <c r="W143" s="95" t="s">
        <v>3485</v>
      </c>
      <c r="X143" s="96"/>
      <c r="Y143" s="96"/>
      <c r="Z143" s="96"/>
      <c r="AA143" s="96" t="s">
        <v>373</v>
      </c>
      <c r="AB143" s="96" t="s">
        <v>373</v>
      </c>
      <c r="AC143" s="95" t="s">
        <v>2777</v>
      </c>
      <c r="AD143" s="95" t="s">
        <v>3037</v>
      </c>
      <c r="AE143" s="95" t="s">
        <v>2743</v>
      </c>
      <c r="AF143" s="95" t="s">
        <v>2760</v>
      </c>
      <c r="AG143" s="95" t="str">
        <f aca="false">IF(OR($AT143="",$AT143=$F143),$U143,IF($AT143=$G143,SUBSTITUTE(SUBSTITUTE($AT143,"GPIO3_","GPIO_"),".0",""),IF($AT143=$H143,$Q143,IF($AT143=$I143,$R143,IF($AT143=$J143,$S143,IF($AT143=$K143,$T143,"INVALID"))))))</f>
        <v>GPIO_PI0</v>
      </c>
      <c r="AH143" s="97"/>
      <c r="AI143" s="98" t="str">
        <f aca="false">IF(AND(OR($AV143="Int PU",$AV143="Int PD"),OR(AND($BC143&lt;&gt;"",$BC143&lt;&gt;"0"),AND($BD143&lt;&gt;"",$BD143&lt;&gt;"0"))),"INVALID",IF(OR($AT143=$F143,$AV143="Int PD"),"PULL_DOWN",IF(OR($AV143="Int PU",AND($AH143="YES",OR($BC143="",$BC143="0"),OR($BD143="",$BD143="0"),OR($AU143="Input",$AU143="Bidirectional"))),"PULL_UP","NORMAL")))</f>
        <v>PULL_DOWN</v>
      </c>
      <c r="AJ143" s="98" t="str">
        <f aca="false">IF($AU143="Input", "TRISTATE", IF($AV143="Z","TRISTATE",IF($AT143=$F143,"TRISTATE","NORMAL")))</f>
        <v>TRISTATE</v>
      </c>
      <c r="AK143" s="98" t="str">
        <f aca="false">IF(OR($AT143=$F143,$AU143="Output"),"DISABLE","ENABLE")</f>
        <v>ENABLE</v>
      </c>
      <c r="AL143" s="112" t="str">
        <f aca="false">IF($AT143&lt;&gt;$G143,"N/A",IF($AV143="Drive 1", "1", IF($AV143="Drive 0", "0", "")))</f>
        <v/>
      </c>
      <c r="AM143" s="407" t="b">
        <f aca="false">TRUE()</f>
        <v>1</v>
      </c>
      <c r="AN143" s="407" t="b">
        <f aca="false">TRUE()</f>
        <v>1</v>
      </c>
      <c r="AO143" s="407" t="b">
        <f aca="false">TRUE()</f>
        <v>1</v>
      </c>
      <c r="AP143" s="406" t="b">
        <f aca="false">TRUE()</f>
        <v>1</v>
      </c>
      <c r="AQ143" s="407" t="b">
        <f aca="false">TRUE()</f>
        <v>1</v>
      </c>
      <c r="AR143" s="406" t="b">
        <f aca="false">TRUE()</f>
        <v>1</v>
      </c>
      <c r="AS143" s="100" t="str">
        <f aca="false">IF(AND($AM143:$AR143), "VALID", "INVALID")</f>
        <v>VALID</v>
      </c>
      <c r="AT143" s="101" t="s">
        <v>3582</v>
      </c>
      <c r="AU143" s="102" t="s">
        <v>2736</v>
      </c>
      <c r="AV143" s="103" t="s">
        <v>3123</v>
      </c>
      <c r="AW143" s="104"/>
      <c r="AX143" s="104"/>
      <c r="AY143" s="103" t="s">
        <v>124</v>
      </c>
      <c r="AZ143" s="104"/>
      <c r="BA143" s="103" t="s">
        <v>85</v>
      </c>
      <c r="BB143" s="104"/>
      <c r="BC143" s="103"/>
      <c r="BD143" s="103"/>
      <c r="BE143" s="105"/>
      <c r="BF143" s="104"/>
      <c r="BG143" s="320" t="s">
        <v>3585</v>
      </c>
      <c r="BH143" s="321"/>
      <c r="BI143" s="1" t="s">
        <v>3581</v>
      </c>
      <c r="BJ143" s="1" t="s">
        <v>3586</v>
      </c>
      <c r="BK143" s="109"/>
    </row>
    <row r="144" customFormat="false" ht="12.75" hidden="false" customHeight="true" outlineLevel="0" collapsed="false">
      <c r="A144" s="323" t="n">
        <v>195</v>
      </c>
      <c r="B144" s="324" t="s">
        <v>3587</v>
      </c>
      <c r="C144" s="324" t="s">
        <v>3587</v>
      </c>
      <c r="D144" s="86" t="s">
        <v>414</v>
      </c>
      <c r="E144" s="86" t="s">
        <v>3588</v>
      </c>
      <c r="F144" s="87" t="s">
        <v>415</v>
      </c>
      <c r="G144" s="88" t="s">
        <v>3589</v>
      </c>
      <c r="H144" s="89"/>
      <c r="I144" s="90" t="s">
        <v>3590</v>
      </c>
      <c r="J144" s="90"/>
      <c r="K144" s="91"/>
      <c r="L144" s="92" t="s">
        <v>2749</v>
      </c>
      <c r="M144" s="90"/>
      <c r="N144" s="90" t="s">
        <v>2729</v>
      </c>
      <c r="O144" s="90"/>
      <c r="P144" s="91"/>
      <c r="Q144" s="86" t="s">
        <v>94</v>
      </c>
      <c r="R144" s="86" t="s">
        <v>410</v>
      </c>
      <c r="S144" s="86" t="s">
        <v>104</v>
      </c>
      <c r="T144" s="86" t="s">
        <v>105</v>
      </c>
      <c r="U144" s="86" t="s">
        <v>104</v>
      </c>
      <c r="V144" s="100" t="s">
        <v>3591</v>
      </c>
      <c r="W144" s="95" t="s">
        <v>3485</v>
      </c>
      <c r="X144" s="96"/>
      <c r="Y144" s="96"/>
      <c r="Z144" s="96"/>
      <c r="AA144" s="96" t="s">
        <v>373</v>
      </c>
      <c r="AB144" s="96" t="s">
        <v>373</v>
      </c>
      <c r="AC144" s="95" t="s">
        <v>2777</v>
      </c>
      <c r="AD144" s="95" t="s">
        <v>3037</v>
      </c>
      <c r="AE144" s="95" t="s">
        <v>2743</v>
      </c>
      <c r="AF144" s="95" t="s">
        <v>2760</v>
      </c>
      <c r="AG144" s="95" t="str">
        <f aca="false">IF(OR($AT144="",$AT144=$F144),$U144,IF($AT144=$G144,SUBSTITUTE(SUBSTITUTE($AT144,"GPIO3_","GPIO_"),".0",""),IF($AT144=$H144,$Q144,IF($AT144=$I144,$R144,IF($AT144=$J144,$S144,IF($AT144=$K144,$T144,"INVALID"))))))</f>
        <v>GPIO_PI1</v>
      </c>
      <c r="AH144" s="97"/>
      <c r="AI144" s="98" t="str">
        <f aca="false">IF(AND(OR($AV144="Int PU",$AV144="Int PD"),OR(AND($BC144&lt;&gt;"",$BC144&lt;&gt;"0"),AND($BD144&lt;&gt;"",$BD144&lt;&gt;"0"))),"INVALID",IF(OR($AT144=$F144,$AV144="Int PD"),"PULL_DOWN",IF(OR($AV144="Int PU",AND($AH144="YES",OR($BC144="",$BC144="0"),OR($BD144="",$BD144="0"),OR($AU144="Input",$AU144="Bidirectional"))),"PULL_UP","NORMAL")))</f>
        <v>PULL_DOWN</v>
      </c>
      <c r="AJ144" s="98" t="str">
        <f aca="false">IF($AU144="Input", "TRISTATE", IF($AV144="Z","TRISTATE",IF($AT144=$F144,"TRISTATE","NORMAL")))</f>
        <v>TRISTATE</v>
      </c>
      <c r="AK144" s="98" t="str">
        <f aca="false">IF(OR($AT144=$F144,$AU144="Output"),"DISABLE","ENABLE")</f>
        <v>ENABLE</v>
      </c>
      <c r="AL144" s="112" t="str">
        <f aca="false">IF($AT144&lt;&gt;$G144,"N/A",IF($AV144="Drive 1", "1", IF($AV144="Drive 0", "0", "")))</f>
        <v/>
      </c>
      <c r="AM144" s="407" t="b">
        <f aca="false">TRUE()</f>
        <v>1</v>
      </c>
      <c r="AN144" s="407" t="b">
        <f aca="false">TRUE()</f>
        <v>1</v>
      </c>
      <c r="AO144" s="407" t="b">
        <f aca="false">TRUE()</f>
        <v>1</v>
      </c>
      <c r="AP144" s="406" t="b">
        <f aca="false">TRUE()</f>
        <v>1</v>
      </c>
      <c r="AQ144" s="407" t="b">
        <f aca="false">TRUE()</f>
        <v>1</v>
      </c>
      <c r="AR144" s="406" t="b">
        <f aca="false">TRUE()</f>
        <v>1</v>
      </c>
      <c r="AS144" s="100" t="str">
        <f aca="false">IF(AND($AM144:$AR144), "VALID", "INVALID")</f>
        <v>VALID</v>
      </c>
      <c r="AT144" s="101" t="s">
        <v>3589</v>
      </c>
      <c r="AU144" s="102" t="s">
        <v>2736</v>
      </c>
      <c r="AV144" s="103" t="s">
        <v>3123</v>
      </c>
      <c r="AW144" s="104"/>
      <c r="AX144" s="104"/>
      <c r="AY144" s="103" t="s">
        <v>124</v>
      </c>
      <c r="AZ144" s="104"/>
      <c r="BA144" s="103" t="s">
        <v>85</v>
      </c>
      <c r="BB144" s="104"/>
      <c r="BC144" s="103"/>
      <c r="BD144" s="103"/>
      <c r="BE144" s="105"/>
      <c r="BF144" s="104"/>
      <c r="BG144" s="320" t="s">
        <v>3592</v>
      </c>
      <c r="BH144" s="321"/>
      <c r="BI144" s="1" t="s">
        <v>3588</v>
      </c>
      <c r="BJ144" s="1" t="s">
        <v>3593</v>
      </c>
      <c r="BK144" s="109"/>
    </row>
    <row r="145" customFormat="false" ht="12.75" hidden="false" customHeight="true" outlineLevel="0" collapsed="false">
      <c r="A145" s="323" t="n">
        <v>197</v>
      </c>
      <c r="B145" s="324" t="s">
        <v>3594</v>
      </c>
      <c r="C145" s="324" t="s">
        <v>3594</v>
      </c>
      <c r="D145" s="86" t="s">
        <v>416</v>
      </c>
      <c r="E145" s="86" t="s">
        <v>3595</v>
      </c>
      <c r="F145" s="87" t="s">
        <v>417</v>
      </c>
      <c r="G145" s="88" t="s">
        <v>3596</v>
      </c>
      <c r="H145" s="89"/>
      <c r="I145" s="90" t="s">
        <v>3597</v>
      </c>
      <c r="J145" s="90"/>
      <c r="K145" s="91"/>
      <c r="L145" s="92" t="s">
        <v>2749</v>
      </c>
      <c r="M145" s="90"/>
      <c r="N145" s="90" t="s">
        <v>2749</v>
      </c>
      <c r="O145" s="90"/>
      <c r="P145" s="91"/>
      <c r="Q145" s="86" t="s">
        <v>94</v>
      </c>
      <c r="R145" s="86" t="s">
        <v>410</v>
      </c>
      <c r="S145" s="86" t="s">
        <v>104</v>
      </c>
      <c r="T145" s="86" t="s">
        <v>105</v>
      </c>
      <c r="U145" s="86" t="s">
        <v>104</v>
      </c>
      <c r="V145" s="100" t="s">
        <v>3598</v>
      </c>
      <c r="W145" s="95" t="s">
        <v>3485</v>
      </c>
      <c r="X145" s="96"/>
      <c r="Y145" s="96"/>
      <c r="Z145" s="96"/>
      <c r="AA145" s="96" t="s">
        <v>373</v>
      </c>
      <c r="AB145" s="96" t="s">
        <v>373</v>
      </c>
      <c r="AC145" s="95" t="s">
        <v>2777</v>
      </c>
      <c r="AD145" s="95" t="s">
        <v>3037</v>
      </c>
      <c r="AE145" s="95" t="s">
        <v>2743</v>
      </c>
      <c r="AF145" s="95" t="s">
        <v>2760</v>
      </c>
      <c r="AG145" s="95" t="str">
        <f aca="false">IF(OR($AT145="",$AT145=$F145),$U145,IF($AT145=$G145,SUBSTITUTE(SUBSTITUTE($AT145,"GPIO3_","GPIO_"),".0",""),IF($AT145=$H145,$Q145,IF($AT145=$I145,$R145,IF($AT145=$J145,$S145,IF($AT145=$K145,$T145,"INVALID"))))))</f>
        <v>GPIO_PI2</v>
      </c>
      <c r="AH145" s="97"/>
      <c r="AI145" s="98" t="str">
        <f aca="false">IF(AND(OR($AV145="Int PU",$AV145="Int PD"),OR(AND($BC145&lt;&gt;"",$BC145&lt;&gt;"0"),AND($BD145&lt;&gt;"",$BD145&lt;&gt;"0"))),"INVALID",IF(OR($AT145=$F145,$AV145="Int PD"),"PULL_DOWN",IF(OR($AV145="Int PU",AND($AH145="YES",OR($BC145="",$BC145="0"),OR($BD145="",$BD145="0"),OR($AU145="Input",$AU145="Bidirectional"))),"PULL_UP","NORMAL")))</f>
        <v>PULL_DOWN</v>
      </c>
      <c r="AJ145" s="98" t="str">
        <f aca="false">IF($AU145="Input", "TRISTATE", IF($AV145="Z","TRISTATE",IF($AT145=$F145,"TRISTATE","NORMAL")))</f>
        <v>TRISTATE</v>
      </c>
      <c r="AK145" s="98" t="str">
        <f aca="false">IF(OR($AT145=$F145,$AU145="Output"),"DISABLE","ENABLE")</f>
        <v>ENABLE</v>
      </c>
      <c r="AL145" s="112" t="str">
        <f aca="false">IF($AT145&lt;&gt;$G145,"N/A",IF($AV145="Drive 1", "1", IF($AV145="Drive 0", "0", "")))</f>
        <v/>
      </c>
      <c r="AM145" s="407" t="b">
        <f aca="false">TRUE()</f>
        <v>1</v>
      </c>
      <c r="AN145" s="407" t="b">
        <f aca="false">TRUE()</f>
        <v>1</v>
      </c>
      <c r="AO145" s="407" t="b">
        <f aca="false">TRUE()</f>
        <v>1</v>
      </c>
      <c r="AP145" s="406" t="b">
        <f aca="false">TRUE()</f>
        <v>1</v>
      </c>
      <c r="AQ145" s="407" t="b">
        <f aca="false">TRUE()</f>
        <v>1</v>
      </c>
      <c r="AR145" s="406" t="b">
        <f aca="false">TRUE()</f>
        <v>1</v>
      </c>
      <c r="AS145" s="100" t="str">
        <f aca="false">IF(AND($AM145:$AR145), "VALID", "INVALID")</f>
        <v>VALID</v>
      </c>
      <c r="AT145" s="101" t="s">
        <v>3596</v>
      </c>
      <c r="AU145" s="102" t="s">
        <v>2736</v>
      </c>
      <c r="AV145" s="103" t="s">
        <v>3123</v>
      </c>
      <c r="AW145" s="104"/>
      <c r="AX145" s="104"/>
      <c r="AY145" s="103" t="s">
        <v>124</v>
      </c>
      <c r="AZ145" s="104"/>
      <c r="BA145" s="103" t="s">
        <v>85</v>
      </c>
      <c r="BB145" s="104"/>
      <c r="BC145" s="103"/>
      <c r="BD145" s="103"/>
      <c r="BE145" s="105"/>
      <c r="BF145" s="104"/>
      <c r="BG145" s="334" t="s">
        <v>3599</v>
      </c>
      <c r="BH145" s="321"/>
      <c r="BI145" s="1" t="s">
        <v>3595</v>
      </c>
      <c r="BJ145" s="1" t="s">
        <v>3600</v>
      </c>
      <c r="BK145" s="109"/>
    </row>
    <row r="146" customFormat="false" ht="12.75" hidden="false" customHeight="true" outlineLevel="0" collapsed="false">
      <c r="A146" s="323" t="n">
        <v>232</v>
      </c>
      <c r="B146" s="324" t="s">
        <v>3601</v>
      </c>
      <c r="C146" s="324" t="s">
        <v>3601</v>
      </c>
      <c r="D146" s="86" t="s">
        <v>418</v>
      </c>
      <c r="E146" s="86" t="s">
        <v>3602</v>
      </c>
      <c r="F146" s="87" t="s">
        <v>420</v>
      </c>
      <c r="G146" s="88" t="s">
        <v>3603</v>
      </c>
      <c r="H146" s="89" t="s">
        <v>3604</v>
      </c>
      <c r="I146" s="90"/>
      <c r="J146" s="90"/>
      <c r="K146" s="91"/>
      <c r="L146" s="92" t="s">
        <v>2749</v>
      </c>
      <c r="M146" s="90" t="s">
        <v>2749</v>
      </c>
      <c r="N146" s="90"/>
      <c r="O146" s="90"/>
      <c r="P146" s="91"/>
      <c r="Q146" s="86" t="s">
        <v>419</v>
      </c>
      <c r="R146" s="86" t="s">
        <v>83</v>
      </c>
      <c r="S146" s="86" t="s">
        <v>104</v>
      </c>
      <c r="T146" s="86" t="s">
        <v>105</v>
      </c>
      <c r="U146" s="86" t="s">
        <v>83</v>
      </c>
      <c r="V146" s="100" t="s">
        <v>3605</v>
      </c>
      <c r="W146" s="95" t="s">
        <v>3485</v>
      </c>
      <c r="X146" s="96"/>
      <c r="Y146" s="96"/>
      <c r="Z146" s="96"/>
      <c r="AA146" s="96" t="s">
        <v>373</v>
      </c>
      <c r="AB146" s="96" t="s">
        <v>373</v>
      </c>
      <c r="AC146" s="95" t="s">
        <v>2741</v>
      </c>
      <c r="AD146" s="100" t="s">
        <v>3077</v>
      </c>
      <c r="AE146" s="95" t="s">
        <v>2743</v>
      </c>
      <c r="AF146" s="95" t="s">
        <v>2735</v>
      </c>
      <c r="AG146" s="95" t="str">
        <f aca="false">IF(OR($AT146="",$AT146=$F146),$U146,IF($AT146=$G146,SUBSTITUTE(SUBSTITUTE($AT146,"GPIO3_","GPIO_"),".0",""),IF($AT146=$H146,$Q146,IF($AT146=$I146,$R146,IF($AT146=$J146,$S146,IF($AT146=$K146,$T146,"INVALID"))))))</f>
        <v>I2C1</v>
      </c>
      <c r="AH146" s="97"/>
      <c r="AI146" s="98" t="str">
        <f aca="false">IF(AND(OR($AV146="Int PU",$AV146="Int PD"),OR(AND($BC146&lt;&gt;"",$BC146&lt;&gt;"0"),AND($BD146&lt;&gt;"",$BD146&lt;&gt;"0"))),"INVALID",IF(OR($AT146=$F146,$AV146="Int PD"),"PULL_DOWN",IF(OR($AV146="Int PU",AND($AH146="YES",OR($BC146="",$BC146="0"),OR($BD146="",$BD146="0"),OR($AU146="Input",$AU146="Bidirectional"))),"PULL_UP","NORMAL")))</f>
        <v>NORMAL</v>
      </c>
      <c r="AJ146" s="98" t="str">
        <f aca="false">IF($AU146="Input", "TRISTATE", IF($AV146="Z","TRISTATE",IF($AT146=$F146,"TRISTATE","NORMAL")))</f>
        <v>NORMAL</v>
      </c>
      <c r="AK146" s="98" t="str">
        <f aca="false">IF(OR($AT146=$F146,$AU146="Output"),"DISABLE","ENABLE")</f>
        <v>ENABLE</v>
      </c>
      <c r="AL146" s="112" t="str">
        <f aca="false">IF($AT146&lt;&gt;$G146,"N/A",IF($AV146="Drive 1", "1", IF($AV146="Drive 0", "0", "")))</f>
        <v>N/A</v>
      </c>
      <c r="AM146" s="407" t="b">
        <f aca="false">TRUE()</f>
        <v>1</v>
      </c>
      <c r="AN146" s="407" t="b">
        <f aca="false">TRUE()</f>
        <v>1</v>
      </c>
      <c r="AO146" s="407" t="b">
        <f aca="false">TRUE()</f>
        <v>1</v>
      </c>
      <c r="AP146" s="406" t="b">
        <f aca="false">TRUE()</f>
        <v>1</v>
      </c>
      <c r="AQ146" s="407" t="b">
        <f aca="false">TRUE()</f>
        <v>1</v>
      </c>
      <c r="AR146" s="407" t="b">
        <f aca="false">TRUE()</f>
        <v>1</v>
      </c>
      <c r="AS146" s="100" t="str">
        <f aca="false">IF(AND($AM146:$AR146), "VALID", "INVALID")</f>
        <v>VALID</v>
      </c>
      <c r="AT146" s="101" t="s">
        <v>3604</v>
      </c>
      <c r="AU146" s="102" t="s">
        <v>2833</v>
      </c>
      <c r="AV146" s="103"/>
      <c r="AW146" s="104"/>
      <c r="AX146" s="104"/>
      <c r="AY146" s="104"/>
      <c r="AZ146" s="110" t="s">
        <v>434</v>
      </c>
      <c r="BA146" s="103" t="s">
        <v>85</v>
      </c>
      <c r="BB146" s="104"/>
      <c r="BC146" s="103" t="s">
        <v>509</v>
      </c>
      <c r="BD146" s="103"/>
      <c r="BE146" s="105"/>
      <c r="BF146" s="104"/>
      <c r="BG146" s="318" t="s">
        <v>3606</v>
      </c>
      <c r="BH146" s="321" t="s">
        <v>3607</v>
      </c>
      <c r="BI146" s="1" t="s">
        <v>3602</v>
      </c>
      <c r="BJ146" s="1" t="s">
        <v>3608</v>
      </c>
      <c r="BK146" s="109"/>
    </row>
    <row r="147" customFormat="false" ht="12.75" hidden="false" customHeight="true" outlineLevel="0" collapsed="false">
      <c r="A147" s="323" t="n">
        <v>234</v>
      </c>
      <c r="B147" s="324" t="s">
        <v>3609</v>
      </c>
      <c r="C147" s="324" t="s">
        <v>3609</v>
      </c>
      <c r="D147" s="86" t="s">
        <v>421</v>
      </c>
      <c r="E147" s="86" t="s">
        <v>3610</v>
      </c>
      <c r="F147" s="87" t="s">
        <v>422</v>
      </c>
      <c r="G147" s="88" t="s">
        <v>3611</v>
      </c>
      <c r="H147" s="89" t="s">
        <v>3612</v>
      </c>
      <c r="I147" s="90"/>
      <c r="J147" s="90"/>
      <c r="K147" s="91"/>
      <c r="L147" s="92" t="s">
        <v>2749</v>
      </c>
      <c r="M147" s="90" t="s">
        <v>2749</v>
      </c>
      <c r="N147" s="90"/>
      <c r="O147" s="90"/>
      <c r="P147" s="91"/>
      <c r="Q147" s="86" t="s">
        <v>419</v>
      </c>
      <c r="R147" s="86" t="s">
        <v>83</v>
      </c>
      <c r="S147" s="86" t="s">
        <v>104</v>
      </c>
      <c r="T147" s="86" t="s">
        <v>105</v>
      </c>
      <c r="U147" s="86" t="s">
        <v>83</v>
      </c>
      <c r="V147" s="100" t="s">
        <v>3613</v>
      </c>
      <c r="W147" s="95" t="s">
        <v>3485</v>
      </c>
      <c r="X147" s="96"/>
      <c r="Y147" s="96"/>
      <c r="Z147" s="96"/>
      <c r="AA147" s="96" t="s">
        <v>373</v>
      </c>
      <c r="AB147" s="96" t="s">
        <v>373</v>
      </c>
      <c r="AC147" s="95" t="s">
        <v>2741</v>
      </c>
      <c r="AD147" s="95" t="s">
        <v>3077</v>
      </c>
      <c r="AE147" s="95" t="s">
        <v>2743</v>
      </c>
      <c r="AF147" s="95" t="s">
        <v>2735</v>
      </c>
      <c r="AG147" s="95" t="str">
        <f aca="false">IF(OR($AT147="",$AT147=$F147),$U147,IF($AT147=$G147,SUBSTITUTE(SUBSTITUTE($AT147,"GPIO3_","GPIO_"),".0",""),IF($AT147=$H147,$Q147,IF($AT147=$I147,$R147,IF($AT147=$J147,$S147,IF($AT147=$K147,$T147,"INVALID"))))))</f>
        <v>I2C1</v>
      </c>
      <c r="AH147" s="97"/>
      <c r="AI147" s="98" t="str">
        <f aca="false">IF(AND(OR($AV147="Int PU",$AV147="Int PD"),OR(AND($BC147&lt;&gt;"",$BC147&lt;&gt;"0"),AND($BD147&lt;&gt;"",$BD147&lt;&gt;"0"))),"INVALID",IF(OR($AT147=$F147,$AV147="Int PD"),"PULL_DOWN",IF(OR($AV147="Int PU",AND($AH147="YES",OR($BC147="",$BC147="0"),OR($BD147="",$BD147="0"),OR($AU147="Input",$AU147="Bidirectional"))),"PULL_UP","NORMAL")))</f>
        <v>NORMAL</v>
      </c>
      <c r="AJ147" s="98" t="str">
        <f aca="false">IF($AU147="Input", "TRISTATE", IF($AV147="Z","TRISTATE",IF($AT147=$F147,"TRISTATE","NORMAL")))</f>
        <v>NORMAL</v>
      </c>
      <c r="AK147" s="98" t="str">
        <f aca="false">IF(OR($AT147=$F147,$AU147="Output"),"DISABLE","ENABLE")</f>
        <v>ENABLE</v>
      </c>
      <c r="AL147" s="112" t="str">
        <f aca="false">IF($AT147&lt;&gt;$G147,"N/A",IF($AV147="Drive 1", "1", IF($AV147="Drive 0", "0", "")))</f>
        <v>N/A</v>
      </c>
      <c r="AM147" s="407" t="b">
        <f aca="false">TRUE()</f>
        <v>1</v>
      </c>
      <c r="AN147" s="407" t="b">
        <f aca="false">TRUE()</f>
        <v>1</v>
      </c>
      <c r="AO147" s="407" t="b">
        <f aca="false">TRUE()</f>
        <v>1</v>
      </c>
      <c r="AP147" s="406" t="b">
        <f aca="false">TRUE()</f>
        <v>1</v>
      </c>
      <c r="AQ147" s="407" t="b">
        <f aca="false">TRUE()</f>
        <v>1</v>
      </c>
      <c r="AR147" s="407" t="b">
        <f aca="false">TRUE()</f>
        <v>1</v>
      </c>
      <c r="AS147" s="100" t="str">
        <f aca="false">IF(AND($AM147:$AR147), "VALID", "INVALID")</f>
        <v>VALID</v>
      </c>
      <c r="AT147" s="101" t="s">
        <v>3612</v>
      </c>
      <c r="AU147" s="102" t="s">
        <v>2833</v>
      </c>
      <c r="AV147" s="103"/>
      <c r="AW147" s="104"/>
      <c r="AX147" s="104"/>
      <c r="AY147" s="104"/>
      <c r="AZ147" s="110" t="s">
        <v>434</v>
      </c>
      <c r="BA147" s="103" t="s">
        <v>85</v>
      </c>
      <c r="BB147" s="104"/>
      <c r="BC147" s="103" t="s">
        <v>509</v>
      </c>
      <c r="BD147" s="103"/>
      <c r="BE147" s="105"/>
      <c r="BF147" s="104"/>
      <c r="BG147" s="318" t="s">
        <v>3614</v>
      </c>
      <c r="BH147" s="321"/>
      <c r="BI147" s="1" t="s">
        <v>3610</v>
      </c>
      <c r="BJ147" s="1" t="s">
        <v>3615</v>
      </c>
      <c r="BK147" s="109"/>
    </row>
    <row r="148" customFormat="false" ht="12.75" hidden="true" customHeight="true" outlineLevel="0" collapsed="false">
      <c r="A148" s="315"/>
      <c r="B148" s="316"/>
      <c r="C148" s="316"/>
      <c r="D148" s="317" t="s">
        <v>423</v>
      </c>
      <c r="E148" s="317" t="s">
        <v>3616</v>
      </c>
      <c r="F148" s="87" t="s">
        <v>424</v>
      </c>
      <c r="G148" s="88" t="s">
        <v>3617</v>
      </c>
      <c r="H148" s="89"/>
      <c r="I148" s="90"/>
      <c r="J148" s="90"/>
      <c r="K148" s="91"/>
      <c r="L148" s="92" t="s">
        <v>2749</v>
      </c>
      <c r="M148" s="90"/>
      <c r="N148" s="90"/>
      <c r="O148" s="90"/>
      <c r="P148" s="91"/>
      <c r="Q148" s="86" t="s">
        <v>94</v>
      </c>
      <c r="R148" s="86" t="s">
        <v>83</v>
      </c>
      <c r="S148" s="86" t="s">
        <v>104</v>
      </c>
      <c r="T148" s="86" t="s">
        <v>105</v>
      </c>
      <c r="U148" s="86" t="s">
        <v>94</v>
      </c>
      <c r="V148" s="100" t="s">
        <v>3618</v>
      </c>
      <c r="W148" s="95" t="s">
        <v>3485</v>
      </c>
      <c r="X148" s="96"/>
      <c r="Y148" s="96"/>
      <c r="Z148" s="96"/>
      <c r="AA148" s="96" t="s">
        <v>423</v>
      </c>
      <c r="AB148" s="96" t="s">
        <v>373</v>
      </c>
      <c r="AC148" s="95" t="s">
        <v>2777</v>
      </c>
      <c r="AD148" s="95" t="s">
        <v>3037</v>
      </c>
      <c r="AE148" s="95" t="s">
        <v>2743</v>
      </c>
      <c r="AF148" s="95" t="n">
        <v>0</v>
      </c>
      <c r="AG148" s="95" t="str">
        <f aca="false">IF(OR($AT148="",$AT148=$F148),$U148,IF($AT148=$G148,SUBSTITUTE(SUBSTITUTE($AT148,"GPIO3_","GPIO_"),".0",""),IF($AT148=$H148,$Q148,IF($AT148=$I148,$R148,IF($AT148=$J148,$S148,IF($AT148=$K148,$T148,"INVALID"))))))</f>
        <v>GPIO_PI5</v>
      </c>
      <c r="AH148" s="97"/>
      <c r="AI148" s="98" t="str">
        <f aca="false">IF(AND(OR($AV148="Int PU",$AV148="Int PD"),OR(AND($BC148&lt;&gt;"",$BC148&lt;&gt;"0"),AND($BD148&lt;&gt;"",$BD148&lt;&gt;"0"))),"INVALID",IF(OR($AT148=$F148,$AV148="Int PD"),"PULL_DOWN",IF(OR($AV148="Int PU",AND($AH148="YES",OR($BC148="",$BC148="0"),OR($BD148="",$BD148="0"),OR($AU148="Input",$AU148="Bidirectional"))),"PULL_UP","NORMAL")))</f>
        <v>NORMAL</v>
      </c>
      <c r="AJ148" s="98" t="str">
        <f aca="false">IF($AU148="Input", "TRISTATE", IF($AV148="Z","TRISTATE",IF($AT148=$F148,"TRISTATE","NORMAL")))</f>
        <v>NORMAL</v>
      </c>
      <c r="AK148" s="98" t="str">
        <f aca="false">IF(OR($AT148=$F148,$AU148="Output"),"DISABLE","ENABLE")</f>
        <v>DISABLE</v>
      </c>
      <c r="AL148" s="112" t="str">
        <f aca="false">IF($AT148&lt;&gt;$G148,"N/A",IF($AV148="Drive 1", "1", IF($AV148="Drive 0", "0", "")))</f>
        <v>0</v>
      </c>
      <c r="AM148" s="406" t="b">
        <f aca="false">TRUE()</f>
        <v>1</v>
      </c>
      <c r="AN148" s="406" t="b">
        <f aca="false">TRUE()</f>
        <v>1</v>
      </c>
      <c r="AO148" s="406" t="b">
        <f aca="false">TRUE()</f>
        <v>1</v>
      </c>
      <c r="AP148" s="406" t="b">
        <f aca="false">TRUE()</f>
        <v>1</v>
      </c>
      <c r="AQ148" s="406" t="b">
        <f aca="false">TRUE()</f>
        <v>1</v>
      </c>
      <c r="AR148" s="406" t="b">
        <f aca="false">TRUE()</f>
        <v>1</v>
      </c>
      <c r="AS148" s="100" t="str">
        <f aca="false">IF(AND($AM148:$AR148), "VALID", "INVALID")</f>
        <v>VALID</v>
      </c>
      <c r="AT148" s="101" t="s">
        <v>3617</v>
      </c>
      <c r="AU148" s="102" t="s">
        <v>2744</v>
      </c>
      <c r="AV148" s="103" t="s">
        <v>2843</v>
      </c>
      <c r="AW148" s="104"/>
      <c r="AX148" s="104"/>
      <c r="AY148" s="104"/>
      <c r="AZ148" s="104"/>
      <c r="BA148" s="103" t="s">
        <v>85</v>
      </c>
      <c r="BB148" s="104"/>
      <c r="BC148" s="103"/>
      <c r="BD148" s="103"/>
      <c r="BE148" s="105"/>
      <c r="BF148" s="104"/>
      <c r="BG148" s="320" t="s">
        <v>3619</v>
      </c>
      <c r="BH148" s="16" t="s">
        <v>3</v>
      </c>
      <c r="BI148" s="1" t="s">
        <v>3616</v>
      </c>
      <c r="BJ148" s="1" t="s">
        <v>3620</v>
      </c>
      <c r="BK148" s="109"/>
    </row>
    <row r="149" customFormat="false" ht="12.75" hidden="true" customHeight="true" outlineLevel="0" collapsed="false">
      <c r="A149" s="315"/>
      <c r="B149" s="316"/>
      <c r="C149" s="316"/>
      <c r="D149" s="317" t="s">
        <v>425</v>
      </c>
      <c r="E149" s="317" t="s">
        <v>3621</v>
      </c>
      <c r="F149" s="87" t="s">
        <v>426</v>
      </c>
      <c r="G149" s="88" t="s">
        <v>3622</v>
      </c>
      <c r="H149" s="89" t="s">
        <v>3623</v>
      </c>
      <c r="I149" s="90"/>
      <c r="J149" s="90"/>
      <c r="K149" s="91"/>
      <c r="L149" s="92" t="s">
        <v>2749</v>
      </c>
      <c r="M149" s="90" t="s">
        <v>81</v>
      </c>
      <c r="N149" s="90"/>
      <c r="O149" s="90"/>
      <c r="P149" s="91"/>
      <c r="Q149" s="86" t="s">
        <v>132</v>
      </c>
      <c r="R149" s="86" t="s">
        <v>83</v>
      </c>
      <c r="S149" s="86" t="s">
        <v>104</v>
      </c>
      <c r="T149" s="86" t="s">
        <v>105</v>
      </c>
      <c r="U149" s="86" t="s">
        <v>83</v>
      </c>
      <c r="V149" s="100" t="s">
        <v>3624</v>
      </c>
      <c r="W149" s="95" t="s">
        <v>3485</v>
      </c>
      <c r="X149" s="96"/>
      <c r="Y149" s="96"/>
      <c r="Z149" s="96"/>
      <c r="AA149" s="96" t="s">
        <v>3623</v>
      </c>
      <c r="AB149" s="96" t="s">
        <v>373</v>
      </c>
      <c r="AC149" s="95" t="s">
        <v>2777</v>
      </c>
      <c r="AD149" s="95" t="s">
        <v>3037</v>
      </c>
      <c r="AE149" s="95" t="s">
        <v>2743</v>
      </c>
      <c r="AF149" s="95" t="s">
        <v>2735</v>
      </c>
      <c r="AG149" s="95" t="str">
        <f aca="false">IF(OR($AT149="",$AT149=$F149),$U149,IF($AT149=$G149,SUBSTITUTE(SUBSTITUTE($AT149,"GPIO3_","GPIO_"),".0",""),IF($AT149=$H149,$Q149,IF($AT149=$I149,$R149,IF($AT149=$J149,$S149,IF($AT149=$K149,$T149,"INVALID"))))))</f>
        <v>GP</v>
      </c>
      <c r="AH149" s="97"/>
      <c r="AI149" s="98" t="str">
        <f aca="false">IF(AND(OR($AV149="Int PU",$AV149="Int PD"),OR(AND($BC149&lt;&gt;"",$BC149&lt;&gt;"0"),AND($BD149&lt;&gt;"",$BD149&lt;&gt;"0"))),"INVALID",IF(OR($AT149=$F149,$AV149="Int PD"),"PULL_DOWN",IF(OR($AV149="Int PU",AND($AH149="YES",OR($BC149="",$BC149="0"),OR($BD149="",$BD149="0"),OR($AU149="Input",$AU149="Bidirectional"))),"PULL_UP","NORMAL")))</f>
        <v>NORMAL</v>
      </c>
      <c r="AJ149" s="98" t="str">
        <f aca="false">IF($AU149="Input", "TRISTATE", IF($AV149="Z","TRISTATE",IF($AT149=$F149,"TRISTATE","NORMAL")))</f>
        <v>TRISTATE</v>
      </c>
      <c r="AK149" s="98" t="str">
        <f aca="false">IF(OR($AT149=$F149,$AU149="Output"),"DISABLE","ENABLE")</f>
        <v>DISABLE</v>
      </c>
      <c r="AL149" s="112" t="str">
        <f aca="false">IF($AT149&lt;&gt;$G149,"N/A",IF($AV149="Drive 1", "1", IF($AV149="Drive 0", "0", "")))</f>
        <v>N/A</v>
      </c>
      <c r="AM149" s="406" t="b">
        <f aca="false">TRUE()</f>
        <v>1</v>
      </c>
      <c r="AN149" s="406" t="b">
        <f aca="false">TRUE()</f>
        <v>1</v>
      </c>
      <c r="AO149" s="406" t="b">
        <f aca="false">TRUE()</f>
        <v>1</v>
      </c>
      <c r="AP149" s="406" t="b">
        <f aca="false">TRUE()</f>
        <v>1</v>
      </c>
      <c r="AQ149" s="406" t="b">
        <f aca="false">TRUE()</f>
        <v>1</v>
      </c>
      <c r="AR149" s="406" t="b">
        <f aca="false">TRUE()</f>
        <v>1</v>
      </c>
      <c r="AS149" s="100" t="str">
        <f aca="false">IF(AND($AM149:$AR149), "VALID", "INVALID")</f>
        <v>VALID</v>
      </c>
      <c r="AT149" s="101" t="s">
        <v>3623</v>
      </c>
      <c r="AU149" s="102" t="s">
        <v>2744</v>
      </c>
      <c r="AV149" s="103" t="s">
        <v>2879</v>
      </c>
      <c r="AW149" s="104"/>
      <c r="AX149" s="104"/>
      <c r="AY149" s="104"/>
      <c r="AZ149" s="104"/>
      <c r="BA149" s="103" t="s">
        <v>85</v>
      </c>
      <c r="BB149" s="104"/>
      <c r="BC149" s="103"/>
      <c r="BD149" s="103"/>
      <c r="BE149" s="105"/>
      <c r="BF149" s="104"/>
      <c r="BG149" s="320" t="s">
        <v>3625</v>
      </c>
      <c r="BH149" s="333"/>
      <c r="BI149" s="1" t="s">
        <v>3621</v>
      </c>
      <c r="BJ149" s="1" t="s">
        <v>3626</v>
      </c>
      <c r="BK149" s="109"/>
    </row>
    <row r="150" s="85" customFormat="true" ht="18" hidden="true" customHeight="true" outlineLevel="0" collapsed="false">
      <c r="A150" s="315"/>
      <c r="B150" s="316"/>
      <c r="C150" s="316"/>
      <c r="D150" s="117" t="s">
        <v>3627</v>
      </c>
      <c r="E150" s="116" t="s">
        <v>428</v>
      </c>
      <c r="F150" s="74"/>
      <c r="G150" s="76"/>
      <c r="H150" s="76"/>
      <c r="I150" s="76"/>
      <c r="J150" s="76"/>
      <c r="K150" s="76"/>
      <c r="L150" s="74"/>
      <c r="M150" s="74"/>
      <c r="N150" s="74"/>
      <c r="O150" s="74"/>
      <c r="P150" s="74"/>
      <c r="Q150" s="74"/>
      <c r="R150" s="74"/>
      <c r="S150" s="74"/>
      <c r="T150" s="74"/>
      <c r="U150" s="74"/>
      <c r="V150" s="74"/>
      <c r="W150" s="74"/>
      <c r="X150" s="77"/>
      <c r="Y150" s="77"/>
      <c r="Z150" s="77"/>
      <c r="AA150" s="77"/>
      <c r="AB150" s="77"/>
      <c r="AC150" s="78"/>
      <c r="AD150" s="78"/>
      <c r="AE150" s="78"/>
      <c r="AF150" s="78"/>
      <c r="AG150" s="78"/>
      <c r="AH150" s="78"/>
      <c r="AI150" s="78"/>
      <c r="AJ150" s="78"/>
      <c r="AK150" s="78"/>
      <c r="AL150" s="78"/>
      <c r="AM150" s="78"/>
      <c r="AN150" s="78"/>
      <c r="AO150" s="78"/>
      <c r="AP150" s="78"/>
      <c r="AQ150" s="78"/>
      <c r="AR150" s="78"/>
      <c r="AS150" s="78"/>
      <c r="AT150" s="79"/>
      <c r="AU150" s="79"/>
      <c r="AV150" s="80"/>
      <c r="AW150" s="80"/>
      <c r="AX150" s="80"/>
      <c r="AY150" s="80"/>
      <c r="AZ150" s="80"/>
      <c r="BA150" s="80"/>
      <c r="BB150" s="80"/>
      <c r="BC150" s="80"/>
      <c r="BD150" s="80"/>
      <c r="BE150" s="80"/>
      <c r="BF150" s="81" t="s">
        <v>3628</v>
      </c>
      <c r="BG150" s="79"/>
      <c r="BH150" s="118" t="s">
        <v>430</v>
      </c>
      <c r="BI150" s="79" t="s">
        <v>431</v>
      </c>
      <c r="BJ150" s="79"/>
      <c r="BK150" s="119"/>
    </row>
    <row r="151" customFormat="false" ht="12.75" hidden="true" customHeight="true" outlineLevel="0" collapsed="false">
      <c r="A151" s="315"/>
      <c r="B151" s="330"/>
      <c r="C151" s="330"/>
      <c r="D151" s="331" t="s">
        <v>432</v>
      </c>
      <c r="E151" s="317" t="s">
        <v>3629</v>
      </c>
      <c r="F151" s="87" t="s">
        <v>433</v>
      </c>
      <c r="G151" s="88" t="s">
        <v>3630</v>
      </c>
      <c r="H151" s="89" t="s">
        <v>432</v>
      </c>
      <c r="I151" s="90"/>
      <c r="J151" s="90"/>
      <c r="K151" s="91"/>
      <c r="L151" s="92" t="s">
        <v>2749</v>
      </c>
      <c r="M151" s="90" t="s">
        <v>81</v>
      </c>
      <c r="N151" s="90"/>
      <c r="O151" s="90"/>
      <c r="P151" s="91"/>
      <c r="Q151" s="86" t="s">
        <v>391</v>
      </c>
      <c r="R151" s="86" t="s">
        <v>83</v>
      </c>
      <c r="S151" s="86" t="s">
        <v>104</v>
      </c>
      <c r="T151" s="86" t="s">
        <v>105</v>
      </c>
      <c r="U151" s="120" t="s">
        <v>83</v>
      </c>
      <c r="V151" s="94" t="s">
        <v>3631</v>
      </c>
      <c r="W151" s="95" t="s">
        <v>3632</v>
      </c>
      <c r="X151" s="96"/>
      <c r="Y151" s="96"/>
      <c r="Z151" s="96"/>
      <c r="AA151" s="96" t="s">
        <v>391</v>
      </c>
      <c r="AB151" s="96" t="s">
        <v>2694</v>
      </c>
      <c r="AC151" s="95" t="s">
        <v>2945</v>
      </c>
      <c r="AD151" s="95" t="s">
        <v>3633</v>
      </c>
      <c r="AE151" s="95" t="s">
        <v>2947</v>
      </c>
      <c r="AF151" s="95" t="s">
        <v>2760</v>
      </c>
      <c r="AG151" s="95" t="str">
        <f aca="false">IF(OR($AT151="",$AT151=$F151),$U151,IF($AT151=$G151,SUBSTITUTE(SUBSTITUTE($AT151,"GPIO3_","GPIO_"),".0",""),IF($AT151=$H151,$Q151,IF($AT151=$I151,$R151,IF($AT151=$J151,$S151,IF($AT151=$K151,$T151,"INVALID"))))))</f>
        <v>SDMMC1</v>
      </c>
      <c r="AH151" s="121"/>
      <c r="AI151" s="98" t="str">
        <f aca="false">IF(AND(OR($AV151="Int PU",$AV151="Int PD"),OR(AND($BC151&lt;&gt;"",$BC151&lt;&gt;"0"),AND($BD151&lt;&gt;"",$BD151&lt;&gt;"0"))),"INVALID",IF(OR($AT151=$F151,$AV151="Int PD"),"PULL_DOWN",IF(OR($AV151="Int PU",AND($AH151="YES",OR($BC151="",$BC151="0"),OR($BD151="",$BD151="0"),OR($AU151="Input",$AU151="Bidirectional"))),"PULL_UP","NORMAL")))</f>
        <v>NORMAL</v>
      </c>
      <c r="AJ151" s="98" t="str">
        <f aca="false">IF($AU151="Input", "TRISTATE", IF($AV151="Z","TRISTATE",IF($AT151=$F151,"TRISTATE","NORMAL")))</f>
        <v>NORMAL</v>
      </c>
      <c r="AK151" s="98" t="str">
        <f aca="false">IF($AT151=$H151,"ENABLE",IF(OR($AT151=$F151,$AU151="Output"),"DISABLE","ENABLE"))</f>
        <v>ENABLE</v>
      </c>
      <c r="AL151" s="122" t="str">
        <f aca="false">IF($AT151&lt;&gt;$G151,"N/A",IF($AV151="Drive 1", "1", IF($AV151="Drive 0", "0", "")))</f>
        <v>N/A</v>
      </c>
      <c r="AM151" s="406" t="b">
        <f aca="false">TRUE()</f>
        <v>1</v>
      </c>
      <c r="AN151" s="406" t="b">
        <f aca="false">TRUE()</f>
        <v>1</v>
      </c>
      <c r="AO151" s="406" t="b">
        <f aca="false">TRUE()</f>
        <v>1</v>
      </c>
      <c r="AP151" s="406" t="b">
        <f aca="false">TRUE()</f>
        <v>1</v>
      </c>
      <c r="AQ151" s="406" t="b">
        <f aca="false">TRUE()</f>
        <v>1</v>
      </c>
      <c r="AR151" s="406" t="b">
        <f aca="false">TRUE()</f>
        <v>1</v>
      </c>
      <c r="AS151" s="100" t="str">
        <f aca="false">IF(AND($AM151:$AR151), "VALID", "INVALID")</f>
        <v>VALID</v>
      </c>
      <c r="AT151" s="123" t="s">
        <v>432</v>
      </c>
      <c r="AU151" s="124" t="s">
        <v>2744</v>
      </c>
      <c r="AV151" s="103" t="s">
        <v>2843</v>
      </c>
      <c r="AW151" s="125"/>
      <c r="AX151" s="125"/>
      <c r="AY151" s="125"/>
      <c r="AZ151" s="125"/>
      <c r="BA151" s="125"/>
      <c r="BB151" s="103" t="s">
        <v>434</v>
      </c>
      <c r="BC151" s="126"/>
      <c r="BD151" s="126"/>
      <c r="BE151" s="127"/>
      <c r="BF151" s="125"/>
      <c r="BG151" s="327" t="s">
        <v>3634</v>
      </c>
      <c r="BH151" s="319" t="s">
        <v>432</v>
      </c>
      <c r="BI151" s="1" t="s">
        <v>3629</v>
      </c>
      <c r="BJ151" s="1" t="s">
        <v>3635</v>
      </c>
      <c r="BK151" s="109"/>
    </row>
    <row r="152" customFormat="false" ht="12.75" hidden="true" customHeight="true" outlineLevel="0" collapsed="false">
      <c r="A152" s="315"/>
      <c r="B152" s="330"/>
      <c r="C152" s="330"/>
      <c r="D152" s="331" t="s">
        <v>435</v>
      </c>
      <c r="E152" s="317" t="s">
        <v>3636</v>
      </c>
      <c r="F152" s="87" t="s">
        <v>436</v>
      </c>
      <c r="G152" s="88" t="s">
        <v>3637</v>
      </c>
      <c r="H152" s="89" t="s">
        <v>435</v>
      </c>
      <c r="I152" s="90"/>
      <c r="J152" s="90"/>
      <c r="K152" s="91"/>
      <c r="L152" s="92" t="s">
        <v>2749</v>
      </c>
      <c r="M152" s="90" t="s">
        <v>2749</v>
      </c>
      <c r="N152" s="90"/>
      <c r="O152" s="90"/>
      <c r="P152" s="91"/>
      <c r="Q152" s="86" t="s">
        <v>391</v>
      </c>
      <c r="R152" s="86" t="s">
        <v>83</v>
      </c>
      <c r="S152" s="86" t="s">
        <v>104</v>
      </c>
      <c r="T152" s="86" t="s">
        <v>105</v>
      </c>
      <c r="U152" s="86" t="s">
        <v>83</v>
      </c>
      <c r="V152" s="100" t="s">
        <v>3638</v>
      </c>
      <c r="W152" s="95" t="s">
        <v>3632</v>
      </c>
      <c r="X152" s="96"/>
      <c r="Y152" s="96"/>
      <c r="Z152" s="96"/>
      <c r="AA152" s="96" t="s">
        <v>391</v>
      </c>
      <c r="AB152" s="96" t="s">
        <v>2694</v>
      </c>
      <c r="AC152" s="95" t="s">
        <v>2945</v>
      </c>
      <c r="AD152" s="95" t="s">
        <v>3633</v>
      </c>
      <c r="AE152" s="95" t="s">
        <v>2947</v>
      </c>
      <c r="AF152" s="95" t="s">
        <v>2760</v>
      </c>
      <c r="AG152" s="95" t="str">
        <f aca="false">IF(OR($AT152="",$AT152=$F152),$U152,IF($AT152=$G152,SUBSTITUTE(SUBSTITUTE($AT152,"GPIO3_","GPIO_"),".0",""),IF($AT152=$H152,$Q152,IF($AT152=$I152,$R152,IF($AT152=$J152,$S152,IF($AT152=$K152,$T152,"INVALID"))))))</f>
        <v>SDMMC1</v>
      </c>
      <c r="AH152" s="97"/>
      <c r="AI152" s="98" t="str">
        <f aca="false">IF(AND(OR($AV152="Int PU",$AV152="Int PD"),OR(AND($BC152&lt;&gt;"",$BC152&lt;&gt;"0"),AND($BD152&lt;&gt;"",$BD152&lt;&gt;"0"))),"INVALID",IF(OR($AT152=$F152,$AV152="Int PD"),"PULL_DOWN",IF(OR($AV152="Int PU",AND($AH152="YES",OR($BC152="",$BC152="0"),OR($BD152="",$BD152="0"),OR($AU152="Input",$AU152="Bidirectional"))),"PULL_UP","NORMAL")))</f>
        <v>PULL_UP</v>
      </c>
      <c r="AJ152" s="98" t="str">
        <f aca="false">IF($AU152="Input", "TRISTATE", IF($AV152="Z","TRISTATE",IF($AT152=$F152,"TRISTATE","NORMAL")))</f>
        <v>NORMAL</v>
      </c>
      <c r="AK152" s="98" t="str">
        <f aca="false">IF(OR($AT152=$F152,$AU152="Output"),"DISABLE","ENABLE")</f>
        <v>ENABLE</v>
      </c>
      <c r="AL152" s="112" t="str">
        <f aca="false">IF($AT152&lt;&gt;$G152,"N/A",IF($AV152="Drive 1", "1", IF($AV152="Drive 0", "0", "")))</f>
        <v>N/A</v>
      </c>
      <c r="AM152" s="406" t="b">
        <f aca="false">TRUE()</f>
        <v>1</v>
      </c>
      <c r="AN152" s="406" t="b">
        <f aca="false">TRUE()</f>
        <v>1</v>
      </c>
      <c r="AO152" s="406" t="b">
        <f aca="false">TRUE()</f>
        <v>1</v>
      </c>
      <c r="AP152" s="406" t="b">
        <f aca="false">TRUE()</f>
        <v>1</v>
      </c>
      <c r="AQ152" s="406" t="b">
        <f aca="false">TRUE()</f>
        <v>1</v>
      </c>
      <c r="AR152" s="406" t="b">
        <f aca="false">TRUE()</f>
        <v>1</v>
      </c>
      <c r="AS152" s="100" t="str">
        <f aca="false">IF(AND($AM152:$AR152), "VALID", "INVALID")</f>
        <v>VALID</v>
      </c>
      <c r="AT152" s="101" t="s">
        <v>435</v>
      </c>
      <c r="AU152" s="102" t="s">
        <v>2833</v>
      </c>
      <c r="AV152" s="103" t="s">
        <v>2805</v>
      </c>
      <c r="AW152" s="104"/>
      <c r="AX152" s="104"/>
      <c r="AY152" s="104"/>
      <c r="AZ152" s="104"/>
      <c r="BA152" s="104"/>
      <c r="BB152" s="104"/>
      <c r="BC152" s="103"/>
      <c r="BD152" s="103"/>
      <c r="BE152" s="105"/>
      <c r="BF152" s="104"/>
      <c r="BG152" s="327" t="s">
        <v>3639</v>
      </c>
      <c r="BH152" s="213" t="s">
        <v>435</v>
      </c>
      <c r="BI152" s="1" t="s">
        <v>3636</v>
      </c>
      <c r="BJ152" s="1" t="s">
        <v>3640</v>
      </c>
      <c r="BK152" s="109"/>
    </row>
    <row r="153" customFormat="false" ht="12.75" hidden="true" customHeight="true" outlineLevel="0" collapsed="false">
      <c r="A153" s="315"/>
      <c r="B153" s="330"/>
      <c r="C153" s="330"/>
      <c r="D153" s="331" t="s">
        <v>437</v>
      </c>
      <c r="E153" s="317" t="s">
        <v>3641</v>
      </c>
      <c r="F153" s="87" t="s">
        <v>438</v>
      </c>
      <c r="G153" s="88" t="s">
        <v>3642</v>
      </c>
      <c r="H153" s="89" t="s">
        <v>437</v>
      </c>
      <c r="I153" s="90"/>
      <c r="J153" s="90"/>
      <c r="K153" s="91"/>
      <c r="L153" s="92" t="s">
        <v>2749</v>
      </c>
      <c r="M153" s="90" t="s">
        <v>2749</v>
      </c>
      <c r="N153" s="90"/>
      <c r="O153" s="90"/>
      <c r="P153" s="91"/>
      <c r="Q153" s="86" t="s">
        <v>391</v>
      </c>
      <c r="R153" s="86" t="s">
        <v>83</v>
      </c>
      <c r="S153" s="86" t="s">
        <v>104</v>
      </c>
      <c r="T153" s="86" t="s">
        <v>105</v>
      </c>
      <c r="U153" s="86" t="s">
        <v>83</v>
      </c>
      <c r="V153" s="100" t="s">
        <v>3643</v>
      </c>
      <c r="W153" s="95" t="s">
        <v>3632</v>
      </c>
      <c r="X153" s="96"/>
      <c r="Y153" s="96"/>
      <c r="Z153" s="96"/>
      <c r="AA153" s="96" t="s">
        <v>391</v>
      </c>
      <c r="AB153" s="96" t="s">
        <v>2694</v>
      </c>
      <c r="AC153" s="95" t="s">
        <v>2945</v>
      </c>
      <c r="AD153" s="95" t="s">
        <v>3633</v>
      </c>
      <c r="AE153" s="95" t="s">
        <v>2947</v>
      </c>
      <c r="AF153" s="95" t="s">
        <v>2760</v>
      </c>
      <c r="AG153" s="95" t="str">
        <f aca="false">IF(OR($AT153="",$AT153=$F153),$U153,IF($AT153=$G153,SUBSTITUTE(SUBSTITUTE($AT153,"GPIO3_","GPIO_"),".0",""),IF($AT153=$H153,$Q153,IF($AT153=$I153,$R153,IF($AT153=$J153,$S153,IF($AT153=$K153,$T153,"INVALID"))))))</f>
        <v>SDMMC1</v>
      </c>
      <c r="AH153" s="97"/>
      <c r="AI153" s="98" t="str">
        <f aca="false">IF(AND(OR($AV153="Int PU",$AV153="Int PD"),OR(AND($BC153&lt;&gt;"",$BC153&lt;&gt;"0"),AND($BD153&lt;&gt;"",$BD153&lt;&gt;"0"))),"INVALID",IF(OR($AT153=$F153,$AV153="Int PD"),"PULL_DOWN",IF(OR($AV153="Int PU",AND($AH153="YES",OR($BC153="",$BC153="0"),OR($BD153="",$BD153="0"),OR($AU153="Input",$AU153="Bidirectional"))),"PULL_UP","NORMAL")))</f>
        <v>PULL_UP</v>
      </c>
      <c r="AJ153" s="98" t="str">
        <f aca="false">IF($AU153="Input", "TRISTATE", IF($AV153="Z","TRISTATE",IF($AT153=$F153,"TRISTATE","NORMAL")))</f>
        <v>NORMAL</v>
      </c>
      <c r="AK153" s="98" t="str">
        <f aca="false">IF(OR($AT153=$F153,$AU153="Output"),"DISABLE","ENABLE")</f>
        <v>ENABLE</v>
      </c>
      <c r="AL153" s="112" t="str">
        <f aca="false">IF($AT153&lt;&gt;$G153,"N/A",IF($AV153="Drive 1", "1", IF($AV153="Drive 0", "0", "")))</f>
        <v>N/A</v>
      </c>
      <c r="AM153" s="406" t="b">
        <f aca="false">TRUE()</f>
        <v>1</v>
      </c>
      <c r="AN153" s="406" t="b">
        <f aca="false">TRUE()</f>
        <v>1</v>
      </c>
      <c r="AO153" s="406" t="b">
        <f aca="false">TRUE()</f>
        <v>1</v>
      </c>
      <c r="AP153" s="406" t="b">
        <f aca="false">TRUE()</f>
        <v>1</v>
      </c>
      <c r="AQ153" s="406" t="b">
        <f aca="false">TRUE()</f>
        <v>1</v>
      </c>
      <c r="AR153" s="406" t="b">
        <f aca="false">TRUE()</f>
        <v>1</v>
      </c>
      <c r="AS153" s="100" t="str">
        <f aca="false">IF(AND($AM153:$AR153), "VALID", "INVALID")</f>
        <v>VALID</v>
      </c>
      <c r="AT153" s="101" t="s">
        <v>437</v>
      </c>
      <c r="AU153" s="102" t="s">
        <v>2833</v>
      </c>
      <c r="AV153" s="103" t="s">
        <v>2805</v>
      </c>
      <c r="AW153" s="104"/>
      <c r="AX153" s="104"/>
      <c r="AY153" s="104"/>
      <c r="AZ153" s="104"/>
      <c r="BA153" s="104"/>
      <c r="BB153" s="104"/>
      <c r="BC153" s="103"/>
      <c r="BD153" s="103"/>
      <c r="BE153" s="105"/>
      <c r="BF153" s="104"/>
      <c r="BG153" s="327" t="s">
        <v>3644</v>
      </c>
      <c r="BH153" s="213" t="s">
        <v>437</v>
      </c>
      <c r="BI153" s="1" t="s">
        <v>3641</v>
      </c>
      <c r="BJ153" s="1" t="s">
        <v>3645</v>
      </c>
      <c r="BK153" s="109"/>
    </row>
    <row r="154" customFormat="false" ht="12.75" hidden="true" customHeight="true" outlineLevel="0" collapsed="false">
      <c r="A154" s="315"/>
      <c r="B154" s="330"/>
      <c r="C154" s="330"/>
      <c r="D154" s="331" t="s">
        <v>439</v>
      </c>
      <c r="E154" s="317" t="s">
        <v>3646</v>
      </c>
      <c r="F154" s="87" t="s">
        <v>440</v>
      </c>
      <c r="G154" s="88" t="s">
        <v>3647</v>
      </c>
      <c r="H154" s="89" t="s">
        <v>439</v>
      </c>
      <c r="I154" s="90"/>
      <c r="J154" s="90"/>
      <c r="K154" s="91"/>
      <c r="L154" s="92" t="s">
        <v>2749</v>
      </c>
      <c r="M154" s="90" t="s">
        <v>2749</v>
      </c>
      <c r="N154" s="90"/>
      <c r="O154" s="90"/>
      <c r="P154" s="91"/>
      <c r="Q154" s="86" t="s">
        <v>391</v>
      </c>
      <c r="R154" s="86" t="s">
        <v>83</v>
      </c>
      <c r="S154" s="86" t="s">
        <v>104</v>
      </c>
      <c r="T154" s="86" t="s">
        <v>105</v>
      </c>
      <c r="U154" s="86" t="s">
        <v>83</v>
      </c>
      <c r="V154" s="100" t="s">
        <v>3648</v>
      </c>
      <c r="W154" s="95" t="s">
        <v>3632</v>
      </c>
      <c r="X154" s="96" t="s">
        <v>3649</v>
      </c>
      <c r="Y154" s="96"/>
      <c r="Z154" s="96"/>
      <c r="AA154" s="96" t="s">
        <v>391</v>
      </c>
      <c r="AB154" s="96" t="s">
        <v>2694</v>
      </c>
      <c r="AC154" s="95" t="s">
        <v>2945</v>
      </c>
      <c r="AD154" s="95" t="s">
        <v>3633</v>
      </c>
      <c r="AE154" s="95" t="s">
        <v>2947</v>
      </c>
      <c r="AF154" s="95" t="s">
        <v>2760</v>
      </c>
      <c r="AG154" s="95" t="str">
        <f aca="false">IF(OR($AT154="",$AT154=$F154),$U154,IF($AT154=$G154,SUBSTITUTE(SUBSTITUTE($AT154,"GPIO3_","GPIO_"),".0",""),IF($AT154=$H154,$Q154,IF($AT154=$I154,$R154,IF($AT154=$J154,$S154,IF($AT154=$K154,$T154,"INVALID"))))))</f>
        <v>SDMMC1</v>
      </c>
      <c r="AH154" s="97"/>
      <c r="AI154" s="98" t="str">
        <f aca="false">IF(AND(OR($AV154="Int PU",$AV154="Int PD"),OR(AND($BC154&lt;&gt;"",$BC154&lt;&gt;"0"),AND($BD154&lt;&gt;"",$BD154&lt;&gt;"0"))),"INVALID",IF(OR($AT154=$F154,$AV154="Int PD"),"PULL_DOWN",IF(OR($AV154="Int PU",AND($AH154="YES",OR($BC154="",$BC154="0"),OR($BD154="",$BD154="0"),OR($AU154="Input",$AU154="Bidirectional"))),"PULL_UP","NORMAL")))</f>
        <v>PULL_UP</v>
      </c>
      <c r="AJ154" s="98" t="str">
        <f aca="false">IF($AU154="Input", "TRISTATE", IF($AV154="Z","TRISTATE",IF($AT154=$F154,"TRISTATE","NORMAL")))</f>
        <v>NORMAL</v>
      </c>
      <c r="AK154" s="98" t="str">
        <f aca="false">IF(OR($AT154=$F154,$AU154="Output"),"DISABLE","ENABLE")</f>
        <v>ENABLE</v>
      </c>
      <c r="AL154" s="112" t="str">
        <f aca="false">IF($AT154&lt;&gt;$G154,"N/A",IF($AV154="Drive 1", "1", IF($AV154="Drive 0", "0", "")))</f>
        <v>N/A</v>
      </c>
      <c r="AM154" s="406" t="b">
        <f aca="false">TRUE()</f>
        <v>1</v>
      </c>
      <c r="AN154" s="406" t="b">
        <f aca="false">TRUE()</f>
        <v>1</v>
      </c>
      <c r="AO154" s="406" t="b">
        <f aca="false">TRUE()</f>
        <v>1</v>
      </c>
      <c r="AP154" s="406" t="b">
        <f aca="false">TRUE()</f>
        <v>1</v>
      </c>
      <c r="AQ154" s="406" t="b">
        <f aca="false">TRUE()</f>
        <v>1</v>
      </c>
      <c r="AR154" s="406" t="b">
        <f aca="false">TRUE()</f>
        <v>1</v>
      </c>
      <c r="AS154" s="100" t="str">
        <f aca="false">IF(AND($AM154:$AR154), "VALID", "INVALID")</f>
        <v>VALID</v>
      </c>
      <c r="AT154" s="101" t="s">
        <v>439</v>
      </c>
      <c r="AU154" s="102" t="s">
        <v>2833</v>
      </c>
      <c r="AV154" s="103" t="s">
        <v>2805</v>
      </c>
      <c r="AW154" s="103" t="s">
        <v>89</v>
      </c>
      <c r="AX154" s="130"/>
      <c r="AY154" s="130"/>
      <c r="AZ154" s="104"/>
      <c r="BA154" s="104"/>
      <c r="BB154" s="104"/>
      <c r="BC154" s="103"/>
      <c r="BD154" s="103"/>
      <c r="BE154" s="105"/>
      <c r="BF154" s="104"/>
      <c r="BG154" s="327" t="s">
        <v>3650</v>
      </c>
      <c r="BH154" s="213" t="s">
        <v>439</v>
      </c>
      <c r="BI154" s="1" t="s">
        <v>3646</v>
      </c>
      <c r="BJ154" s="1" t="s">
        <v>3651</v>
      </c>
      <c r="BK154" s="109"/>
    </row>
    <row r="155" customFormat="false" ht="12.75" hidden="true" customHeight="true" outlineLevel="0" collapsed="false">
      <c r="A155" s="315"/>
      <c r="B155" s="330"/>
      <c r="C155" s="330"/>
      <c r="D155" s="331" t="s">
        <v>441</v>
      </c>
      <c r="E155" s="317" t="s">
        <v>3652</v>
      </c>
      <c r="F155" s="87" t="s">
        <v>442</v>
      </c>
      <c r="G155" s="88" t="s">
        <v>3653</v>
      </c>
      <c r="H155" s="89" t="s">
        <v>441</v>
      </c>
      <c r="I155" s="90"/>
      <c r="J155" s="90"/>
      <c r="K155" s="91"/>
      <c r="L155" s="92" t="s">
        <v>2749</v>
      </c>
      <c r="M155" s="90" t="s">
        <v>2749</v>
      </c>
      <c r="N155" s="90"/>
      <c r="O155" s="90"/>
      <c r="P155" s="91"/>
      <c r="Q155" s="86" t="s">
        <v>391</v>
      </c>
      <c r="R155" s="86" t="s">
        <v>83</v>
      </c>
      <c r="S155" s="86" t="s">
        <v>104</v>
      </c>
      <c r="T155" s="86" t="s">
        <v>105</v>
      </c>
      <c r="U155" s="86" t="s">
        <v>83</v>
      </c>
      <c r="V155" s="100" t="s">
        <v>3654</v>
      </c>
      <c r="W155" s="95" t="s">
        <v>3632</v>
      </c>
      <c r="X155" s="96"/>
      <c r="Y155" s="96"/>
      <c r="Z155" s="96"/>
      <c r="AA155" s="96" t="s">
        <v>391</v>
      </c>
      <c r="AB155" s="96" t="s">
        <v>2694</v>
      </c>
      <c r="AC155" s="95" t="s">
        <v>2945</v>
      </c>
      <c r="AD155" s="95" t="s">
        <v>3633</v>
      </c>
      <c r="AE155" s="95" t="s">
        <v>2947</v>
      </c>
      <c r="AF155" s="95" t="s">
        <v>2760</v>
      </c>
      <c r="AG155" s="95" t="str">
        <f aca="false">IF(OR($AT155="",$AT155=$F155),$U155,IF($AT155=$G155,SUBSTITUTE(SUBSTITUTE($AT155,"GPIO3_","GPIO_"),".0",""),IF($AT155=$H155,$Q155,IF($AT155=$I155,$R155,IF($AT155=$J155,$S155,IF($AT155=$K155,$T155,"INVALID"))))))</f>
        <v>SDMMC1</v>
      </c>
      <c r="AH155" s="97"/>
      <c r="AI155" s="98" t="str">
        <f aca="false">IF(AND(OR($AV155="Int PU",$AV155="Int PD"),OR(AND($BC155&lt;&gt;"",$BC155&lt;&gt;"0"),AND($BD155&lt;&gt;"",$BD155&lt;&gt;"0"))),"INVALID",IF(OR($AT155=$F155,$AV155="Int PD"),"PULL_DOWN",IF(OR($AV155="Int PU",AND($AH155="YES",OR($BC155="",$BC155="0"),OR($BD155="",$BD155="0"),OR($AU155="Input",$AU155="Bidirectional"))),"PULL_UP","NORMAL")))</f>
        <v>PULL_UP</v>
      </c>
      <c r="AJ155" s="98" t="str">
        <f aca="false">IF($AU155="Input", "TRISTATE", IF($AV155="Z","TRISTATE",IF($AT155=$F155,"TRISTATE","NORMAL")))</f>
        <v>NORMAL</v>
      </c>
      <c r="AK155" s="98" t="str">
        <f aca="false">IF(OR($AT155=$F155,$AU155="Output"),"DISABLE","ENABLE")</f>
        <v>ENABLE</v>
      </c>
      <c r="AL155" s="112" t="str">
        <f aca="false">IF($AT155&lt;&gt;$G155,"N/A",IF($AV155="Drive 1", "1", IF($AV155="Drive 0", "0", "")))</f>
        <v>N/A</v>
      </c>
      <c r="AM155" s="406" t="b">
        <f aca="false">TRUE()</f>
        <v>1</v>
      </c>
      <c r="AN155" s="406" t="b">
        <f aca="false">TRUE()</f>
        <v>1</v>
      </c>
      <c r="AO155" s="406" t="b">
        <f aca="false">TRUE()</f>
        <v>1</v>
      </c>
      <c r="AP155" s="406" t="b">
        <f aca="false">TRUE()</f>
        <v>1</v>
      </c>
      <c r="AQ155" s="406" t="b">
        <f aca="false">TRUE()</f>
        <v>1</v>
      </c>
      <c r="AR155" s="406" t="b">
        <f aca="false">TRUE()</f>
        <v>1</v>
      </c>
      <c r="AS155" s="100" t="str">
        <f aca="false">IF(AND($AM155:$AR155), "VALID", "INVALID")</f>
        <v>VALID</v>
      </c>
      <c r="AT155" s="101" t="s">
        <v>441</v>
      </c>
      <c r="AU155" s="102" t="s">
        <v>2833</v>
      </c>
      <c r="AV155" s="103" t="s">
        <v>2805</v>
      </c>
      <c r="AW155" s="104"/>
      <c r="AX155" s="104"/>
      <c r="AY155" s="104"/>
      <c r="AZ155" s="104"/>
      <c r="BA155" s="104"/>
      <c r="BB155" s="104"/>
      <c r="BC155" s="103"/>
      <c r="BD155" s="103"/>
      <c r="BE155" s="105"/>
      <c r="BF155" s="104"/>
      <c r="BG155" s="327" t="s">
        <v>3655</v>
      </c>
      <c r="BH155" s="213" t="s">
        <v>441</v>
      </c>
      <c r="BI155" s="1" t="s">
        <v>3652</v>
      </c>
      <c r="BJ155" s="1" t="s">
        <v>3656</v>
      </c>
      <c r="BK155" s="109"/>
    </row>
    <row r="156" customFormat="false" ht="12.75" hidden="true" customHeight="true" outlineLevel="0" collapsed="false">
      <c r="A156" s="315"/>
      <c r="B156" s="330"/>
      <c r="C156" s="330"/>
      <c r="D156" s="331" t="s">
        <v>443</v>
      </c>
      <c r="E156" s="317" t="s">
        <v>3657</v>
      </c>
      <c r="F156" s="87" t="s">
        <v>444</v>
      </c>
      <c r="G156" s="88" t="s">
        <v>3658</v>
      </c>
      <c r="H156" s="89" t="s">
        <v>443</v>
      </c>
      <c r="I156" s="90"/>
      <c r="J156" s="90"/>
      <c r="K156" s="91"/>
      <c r="L156" s="92" t="s">
        <v>2749</v>
      </c>
      <c r="M156" s="90" t="s">
        <v>2749</v>
      </c>
      <c r="N156" s="90"/>
      <c r="O156" s="90"/>
      <c r="P156" s="91"/>
      <c r="Q156" s="86" t="s">
        <v>391</v>
      </c>
      <c r="R156" s="86" t="s">
        <v>83</v>
      </c>
      <c r="S156" s="86" t="s">
        <v>104</v>
      </c>
      <c r="T156" s="86" t="s">
        <v>105</v>
      </c>
      <c r="U156" s="86" t="s">
        <v>83</v>
      </c>
      <c r="V156" s="100" t="s">
        <v>3659</v>
      </c>
      <c r="W156" s="95" t="s">
        <v>3632</v>
      </c>
      <c r="X156" s="96"/>
      <c r="Y156" s="96"/>
      <c r="Z156" s="96"/>
      <c r="AA156" s="96" t="s">
        <v>391</v>
      </c>
      <c r="AB156" s="96" t="s">
        <v>2694</v>
      </c>
      <c r="AC156" s="95" t="s">
        <v>2945</v>
      </c>
      <c r="AD156" s="95" t="s">
        <v>3633</v>
      </c>
      <c r="AE156" s="95" t="s">
        <v>2947</v>
      </c>
      <c r="AF156" s="95" t="s">
        <v>2760</v>
      </c>
      <c r="AG156" s="95" t="str">
        <f aca="false">IF(OR($AT156="",$AT156=$F156),$U156,IF($AT156=$G156,SUBSTITUTE(SUBSTITUTE($AT156,"GPIO3_","GPIO_"),".0",""),IF($AT156=$H156,$Q156,IF($AT156=$I156,$R156,IF($AT156=$J156,$S156,IF($AT156=$K156,$T156,"INVALID"))))))</f>
        <v>SDMMC1</v>
      </c>
      <c r="AH156" s="97"/>
      <c r="AI156" s="98" t="str">
        <f aca="false">IF(AND(OR($AV156="Int PU",$AV156="Int PD"),OR(AND($BC156&lt;&gt;"",$BC156&lt;&gt;"0"),AND($BD156&lt;&gt;"",$BD156&lt;&gt;"0"))),"INVALID",IF(OR($AT156=$F156,$AV156="Int PD"),"PULL_DOWN",IF(OR($AV156="Int PU",AND($AH156="YES",OR($BC156="",$BC156="0"),OR($BD156="",$BD156="0"),OR($AU156="Input",$AU156="Bidirectional"))),"PULL_UP","NORMAL")))</f>
        <v>PULL_UP</v>
      </c>
      <c r="AJ156" s="98" t="str">
        <f aca="false">IF($AU156="Input", "TRISTATE", IF($AV156="Z","TRISTATE",IF($AT156=$F156,"TRISTATE","NORMAL")))</f>
        <v>NORMAL</v>
      </c>
      <c r="AK156" s="98" t="str">
        <f aca="false">IF(OR($AT156=$F156,$AU156="Output"),"DISABLE","ENABLE")</f>
        <v>ENABLE</v>
      </c>
      <c r="AL156" s="112" t="str">
        <f aca="false">IF($AT156&lt;&gt;$G156,"N/A",IF($AV156="Drive 1", "1", IF($AV156="Drive 0", "0", "")))</f>
        <v>N/A</v>
      </c>
      <c r="AM156" s="99" t="b">
        <f aca="false">TRUE()</f>
        <v>1</v>
      </c>
      <c r="AN156" s="99" t="b">
        <f aca="false">TRUE()</f>
        <v>1</v>
      </c>
      <c r="AO156" s="99" t="b">
        <f aca="false">TRUE()</f>
        <v>1</v>
      </c>
      <c r="AP156" s="99" t="b">
        <f aca="false">TRUE()</f>
        <v>1</v>
      </c>
      <c r="AQ156" s="99" t="b">
        <f aca="false">TRUE()</f>
        <v>1</v>
      </c>
      <c r="AR156" s="99" t="b">
        <f aca="false">TRUE()</f>
        <v>1</v>
      </c>
      <c r="AS156" s="100" t="str">
        <f aca="false">IF(AND($AM156:$AR156), "VALID", "INVALID")</f>
        <v>VALID</v>
      </c>
      <c r="AT156" s="101" t="s">
        <v>443</v>
      </c>
      <c r="AU156" s="102" t="s">
        <v>2833</v>
      </c>
      <c r="AV156" s="103" t="s">
        <v>2805</v>
      </c>
      <c r="AW156" s="104"/>
      <c r="AX156" s="104"/>
      <c r="AY156" s="104"/>
      <c r="AZ156" s="104"/>
      <c r="BA156" s="104"/>
      <c r="BB156" s="104"/>
      <c r="BC156" s="103"/>
      <c r="BD156" s="103"/>
      <c r="BE156" s="105"/>
      <c r="BF156" s="104"/>
      <c r="BG156" s="327" t="s">
        <v>3660</v>
      </c>
      <c r="BH156" s="333" t="s">
        <v>443</v>
      </c>
      <c r="BI156" s="1" t="s">
        <v>3657</v>
      </c>
      <c r="BJ156" s="1" t="s">
        <v>3661</v>
      </c>
      <c r="BK156" s="109"/>
    </row>
    <row r="157" customFormat="false" ht="12.75" hidden="true" customHeight="true" outlineLevel="0" collapsed="false">
      <c r="A157" s="315"/>
      <c r="B157" s="316"/>
      <c r="C157" s="316"/>
      <c r="D157" s="331" t="s">
        <v>445</v>
      </c>
      <c r="E157" s="317" t="s">
        <v>3662</v>
      </c>
      <c r="F157" s="87" t="s">
        <v>446</v>
      </c>
      <c r="G157" s="88"/>
      <c r="H157" s="89" t="s">
        <v>445</v>
      </c>
      <c r="I157" s="90"/>
      <c r="J157" s="90"/>
      <c r="K157" s="91"/>
      <c r="L157" s="92"/>
      <c r="M157" s="90" t="s">
        <v>2749</v>
      </c>
      <c r="N157" s="90"/>
      <c r="O157" s="90"/>
      <c r="P157" s="91"/>
      <c r="Q157" s="139"/>
      <c r="R157" s="139"/>
      <c r="S157" s="139"/>
      <c r="T157" s="139"/>
      <c r="U157" s="139"/>
      <c r="V157" s="100" t="s">
        <v>3663</v>
      </c>
      <c r="W157" s="95" t="s">
        <v>3632</v>
      </c>
      <c r="X157" s="96"/>
      <c r="Y157" s="96"/>
      <c r="Z157" s="96"/>
      <c r="AA157" s="96" t="s">
        <v>391</v>
      </c>
      <c r="AB157" s="96" t="s">
        <v>2694</v>
      </c>
      <c r="AC157" s="95" t="s">
        <v>3664</v>
      </c>
      <c r="AD157" s="95" t="s">
        <v>3665</v>
      </c>
      <c r="AE157" s="95" t="s">
        <v>2734</v>
      </c>
      <c r="AF157" s="95"/>
      <c r="AG157" s="97"/>
      <c r="AH157" s="97"/>
      <c r="AI157" s="97"/>
      <c r="AJ157" s="97"/>
      <c r="AK157" s="97"/>
      <c r="AL157" s="97"/>
      <c r="AM157" s="99" t="b">
        <f aca="false">TRUE()</f>
        <v>1</v>
      </c>
      <c r="AN157" s="99" t="b">
        <f aca="false">TRUE()</f>
        <v>1</v>
      </c>
      <c r="AO157" s="99" t="b">
        <f aca="false">TRUE()</f>
        <v>1</v>
      </c>
      <c r="AP157" s="99" t="b">
        <f aca="false">TRUE()</f>
        <v>1</v>
      </c>
      <c r="AQ157" s="99" t="b">
        <f aca="false">TRUE()</f>
        <v>1</v>
      </c>
      <c r="AR157" s="99" t="b">
        <f aca="false">TRUE()</f>
        <v>1</v>
      </c>
      <c r="AS157" s="100" t="str">
        <f aca="false">IF(AND($AM157:$AR157), "VALID", "INVALID")</f>
        <v>VALID</v>
      </c>
      <c r="AT157" s="101" t="s">
        <v>445</v>
      </c>
      <c r="AU157" s="102" t="s">
        <v>2833</v>
      </c>
      <c r="AV157" s="103"/>
      <c r="AW157" s="104"/>
      <c r="AX157" s="104"/>
      <c r="AY157" s="104"/>
      <c r="AZ157" s="104"/>
      <c r="BA157" s="104"/>
      <c r="BB157" s="104"/>
      <c r="BC157" s="103"/>
      <c r="BD157" s="103" t="s">
        <v>447</v>
      </c>
      <c r="BE157" s="105"/>
      <c r="BF157" s="104"/>
      <c r="BG157" s="327" t="s">
        <v>3666</v>
      </c>
      <c r="BH157" s="333" t="s">
        <v>445</v>
      </c>
      <c r="BI157" s="1" t="s">
        <v>3662</v>
      </c>
      <c r="BJ157" s="1" t="s">
        <v>3667</v>
      </c>
      <c r="BK157" s="109"/>
    </row>
    <row r="158" s="85" customFormat="true" ht="18" hidden="true" customHeight="true" outlineLevel="0" collapsed="false">
      <c r="A158" s="315"/>
      <c r="B158" s="316"/>
      <c r="C158" s="316"/>
      <c r="D158" s="140" t="s">
        <v>448</v>
      </c>
      <c r="E158" s="140" t="s">
        <v>449</v>
      </c>
      <c r="F158" s="74"/>
      <c r="G158" s="76"/>
      <c r="H158" s="76"/>
      <c r="I158" s="76"/>
      <c r="J158" s="76"/>
      <c r="K158" s="76"/>
      <c r="L158" s="74"/>
      <c r="M158" s="74"/>
      <c r="N158" s="74"/>
      <c r="O158" s="74"/>
      <c r="P158" s="74"/>
      <c r="Q158" s="74"/>
      <c r="R158" s="74"/>
      <c r="S158" s="74"/>
      <c r="T158" s="74"/>
      <c r="U158" s="74"/>
      <c r="V158" s="74"/>
      <c r="W158" s="74"/>
      <c r="X158" s="77"/>
      <c r="Y158" s="77"/>
      <c r="Z158" s="77"/>
      <c r="AA158" s="77"/>
      <c r="AB158" s="77"/>
      <c r="AC158" s="78"/>
      <c r="AD158" s="78"/>
      <c r="AE158" s="78"/>
      <c r="AF158" s="78"/>
      <c r="AG158" s="78"/>
      <c r="AH158" s="78"/>
      <c r="AI158" s="78"/>
      <c r="AJ158" s="78"/>
      <c r="AK158" s="78"/>
      <c r="AL158" s="78"/>
      <c r="AM158" s="78"/>
      <c r="AN158" s="78"/>
      <c r="AO158" s="78"/>
      <c r="AP158" s="78"/>
      <c r="AQ158" s="78"/>
      <c r="AR158" s="78"/>
      <c r="AS158" s="78"/>
      <c r="AT158" s="79"/>
      <c r="AU158" s="79"/>
      <c r="AV158" s="80"/>
      <c r="AW158" s="80"/>
      <c r="AX158" s="80"/>
      <c r="AY158" s="80"/>
      <c r="AZ158" s="80"/>
      <c r="BA158" s="80"/>
      <c r="BB158" s="80"/>
      <c r="BC158" s="80"/>
      <c r="BD158" s="80"/>
      <c r="BE158" s="80"/>
      <c r="BF158" s="81" t="s">
        <v>76</v>
      </c>
      <c r="BG158" s="79"/>
      <c r="BH158" s="83" t="s">
        <v>448</v>
      </c>
      <c r="BI158" s="76" t="s">
        <v>449</v>
      </c>
      <c r="BJ158" s="76"/>
      <c r="BK158" s="84"/>
    </row>
    <row r="159" customFormat="false" ht="12.75" hidden="true" customHeight="true" outlineLevel="0" collapsed="false">
      <c r="A159" s="315"/>
      <c r="B159" s="316"/>
      <c r="C159" s="316"/>
      <c r="D159" s="331" t="s">
        <v>450</v>
      </c>
      <c r="E159" s="317" t="s">
        <v>3668</v>
      </c>
      <c r="F159" s="87" t="s">
        <v>452</v>
      </c>
      <c r="G159" s="88" t="s">
        <v>3669</v>
      </c>
      <c r="H159" s="89" t="s">
        <v>450</v>
      </c>
      <c r="I159" s="90"/>
      <c r="J159" s="90"/>
      <c r="K159" s="91"/>
      <c r="L159" s="92" t="s">
        <v>2749</v>
      </c>
      <c r="M159" s="90" t="s">
        <v>2749</v>
      </c>
      <c r="N159" s="90"/>
      <c r="O159" s="90"/>
      <c r="P159" s="91"/>
      <c r="Q159" s="86" t="s">
        <v>451</v>
      </c>
      <c r="R159" s="86" t="s">
        <v>83</v>
      </c>
      <c r="S159" s="86" t="s">
        <v>104</v>
      </c>
      <c r="T159" s="86" t="s">
        <v>105</v>
      </c>
      <c r="U159" s="86" t="s">
        <v>83</v>
      </c>
      <c r="V159" s="94" t="s">
        <v>3670</v>
      </c>
      <c r="W159" s="95" t="s">
        <v>3671</v>
      </c>
      <c r="X159" s="96"/>
      <c r="Y159" s="96"/>
      <c r="Z159" s="96"/>
      <c r="AA159" s="96" t="s">
        <v>448</v>
      </c>
      <c r="AB159" s="96" t="s">
        <v>448</v>
      </c>
      <c r="AC159" s="95" t="s">
        <v>3672</v>
      </c>
      <c r="AD159" s="95" t="s">
        <v>3673</v>
      </c>
      <c r="AE159" s="95" t="s">
        <v>3674</v>
      </c>
      <c r="AF159" s="95" t="s">
        <v>2760</v>
      </c>
      <c r="AG159" s="95" t="str">
        <f aca="false">IF(OR($AT159="",$AT159=$F159),$U159,IF($AT159=$G159,SUBSTITUTE(SUBSTITUTE($AT159,"GPIO3_","GPIO_"),".0",""),IF($AT159=$H159,$Q159,IF($AT159=$I159,$R159,IF($AT159=$J159,$S159,IF($AT159=$K159,$T159,"INVALID"))))))</f>
        <v>QSPI0</v>
      </c>
      <c r="AH159" s="97"/>
      <c r="AI159" s="98" t="str">
        <f aca="false">IF(AND(OR($AV159="Int PU",$AV159="Int PD"),OR(AND($BC159&lt;&gt;"",$BC159&lt;&gt;"0"),AND($BD159&lt;&gt;"",$BD159&lt;&gt;"0"))),"INVALID",IF(OR($AT159=$F159,$AV159="Int PD"),"PULL_DOWN",IF(OR($AV159="Int PU",AND($AH159="YES",OR($BC159="",$BC159="0"),OR($BD159="",$BD159="0"),OR($AU159="Input",$AU159="Bidirectional"))),"PULL_UP","NORMAL")))</f>
        <v>PULL_DOWN</v>
      </c>
      <c r="AJ159" s="98" t="str">
        <f aca="false">IF($AU159="Input", "TRISTATE", IF($AV159="Z","TRISTATE",IF($AT159=$F159,"TRISTATE","NORMAL")))</f>
        <v>NORMAL</v>
      </c>
      <c r="AK159" s="98" t="str">
        <f aca="false">IF(OR($AT159=$F159,$AU159="Output"),"DISABLE","ENABLE")</f>
        <v>ENABLE</v>
      </c>
      <c r="AL159" s="112" t="str">
        <f aca="false">IF($AT159&lt;&gt;$G159,"N/A",IF($AV159="Drive 1", "1", IF($AV159="Drive 0", "0", "")))</f>
        <v>N/A</v>
      </c>
      <c r="AM159" s="406" t="b">
        <f aca="false">TRUE()</f>
        <v>1</v>
      </c>
      <c r="AN159" s="406" t="b">
        <f aca="false">TRUE()</f>
        <v>1</v>
      </c>
      <c r="AO159" s="406" t="b">
        <f aca="false">TRUE()</f>
        <v>1</v>
      </c>
      <c r="AP159" s="406" t="b">
        <f aca="false">TRUE()</f>
        <v>1</v>
      </c>
      <c r="AQ159" s="406" t="b">
        <f aca="false">TRUE()</f>
        <v>1</v>
      </c>
      <c r="AR159" s="406" t="b">
        <f aca="false">TRUE()</f>
        <v>1</v>
      </c>
      <c r="AS159" s="100" t="str">
        <f aca="false">IF(AND($AM159:$AR159), "VALID", "INVALID")</f>
        <v>VALID</v>
      </c>
      <c r="AT159" s="141" t="s">
        <v>450</v>
      </c>
      <c r="AU159" s="102" t="s">
        <v>2833</v>
      </c>
      <c r="AV159" s="103" t="s">
        <v>3123</v>
      </c>
      <c r="AW159" s="104"/>
      <c r="AX159" s="130"/>
      <c r="AY159" s="130"/>
      <c r="AZ159" s="104"/>
      <c r="BA159" s="104"/>
      <c r="BB159" s="103" t="s">
        <v>434</v>
      </c>
      <c r="BC159" s="103"/>
      <c r="BD159" s="103"/>
      <c r="BE159" s="105"/>
      <c r="BF159" s="104"/>
      <c r="BG159" s="320" t="s">
        <v>3675</v>
      </c>
      <c r="BH159" s="319" t="s">
        <v>450</v>
      </c>
      <c r="BI159" s="1" t="s">
        <v>3668</v>
      </c>
      <c r="BJ159" s="1" t="s">
        <v>3676</v>
      </c>
      <c r="BK159" s="109"/>
    </row>
    <row r="160" customFormat="false" ht="12.75" hidden="true" customHeight="true" outlineLevel="0" collapsed="false">
      <c r="A160" s="315"/>
      <c r="B160" s="316"/>
      <c r="C160" s="316"/>
      <c r="D160" s="331" t="s">
        <v>453</v>
      </c>
      <c r="E160" s="317" t="s">
        <v>3677</v>
      </c>
      <c r="F160" s="87" t="s">
        <v>454</v>
      </c>
      <c r="G160" s="88" t="s">
        <v>3678</v>
      </c>
      <c r="H160" s="89" t="s">
        <v>453</v>
      </c>
      <c r="I160" s="90"/>
      <c r="J160" s="90"/>
      <c r="K160" s="91"/>
      <c r="L160" s="92" t="s">
        <v>2749</v>
      </c>
      <c r="M160" s="90" t="s">
        <v>81</v>
      </c>
      <c r="N160" s="90"/>
      <c r="O160" s="90"/>
      <c r="P160" s="91"/>
      <c r="Q160" s="86" t="s">
        <v>451</v>
      </c>
      <c r="R160" s="86" t="s">
        <v>83</v>
      </c>
      <c r="S160" s="86" t="s">
        <v>104</v>
      </c>
      <c r="T160" s="86" t="s">
        <v>105</v>
      </c>
      <c r="U160" s="86" t="s">
        <v>83</v>
      </c>
      <c r="V160" s="100" t="s">
        <v>3679</v>
      </c>
      <c r="W160" s="95" t="s">
        <v>3671</v>
      </c>
      <c r="X160" s="96"/>
      <c r="Y160" s="96"/>
      <c r="Z160" s="96"/>
      <c r="AA160" s="96" t="s">
        <v>448</v>
      </c>
      <c r="AB160" s="96" t="s">
        <v>448</v>
      </c>
      <c r="AC160" s="95" t="s">
        <v>3672</v>
      </c>
      <c r="AD160" s="95" t="s">
        <v>3673</v>
      </c>
      <c r="AE160" s="95" t="s">
        <v>3674</v>
      </c>
      <c r="AF160" s="95" t="s">
        <v>3057</v>
      </c>
      <c r="AG160" s="95" t="str">
        <f aca="false">IF(OR($AT160="",$AT160=$F160),$U160,IF($AT160=$G160,SUBSTITUTE(SUBSTITUTE($AT160,"GPIO3_","GPIO_"),".0",""),IF($AT160=$H160,$Q160,IF($AT160=$I160,$R160,IF($AT160=$J160,$S160,IF($AT160=$K160,$T160,"INVALID"))))))</f>
        <v>QSPI0</v>
      </c>
      <c r="AH160" s="97"/>
      <c r="AI160" s="98" t="str">
        <f aca="false">IF(AND(OR($AV160="Int PU",$AV160="Int PD"),OR(AND($BC160&lt;&gt;"",$BC160&lt;&gt;"0"),AND($BD160&lt;&gt;"",$BD160&lt;&gt;"0"))),"INVALID",IF(OR($AT160=$F160,$AV160="Int PD"),"PULL_DOWN",IF(OR($AV160="Int PU",AND($AH160="YES",OR($BC160="",$BC160="0"),OR($BD160="",$BD160="0"),OR($AU160="Input",$AU160="Bidirectional"))),"PULL_UP","NORMAL")))</f>
        <v>NORMAL</v>
      </c>
      <c r="AJ160" s="98" t="str">
        <f aca="false">IF($AU160="Input", "TRISTATE", IF($AV160="Z","TRISTATE",IF($AT160=$F160,"TRISTATE","NORMAL")))</f>
        <v>NORMAL</v>
      </c>
      <c r="AK160" s="98" t="str">
        <f aca="false">IF(OR($AT160=$F160,$AU160="Output"),"DISABLE","ENABLE")</f>
        <v>DISABLE</v>
      </c>
      <c r="AL160" s="112" t="str">
        <f aca="false">IF($AT160&lt;&gt;$G160,"N/A",IF($AV160="Drive 1", "1", IF($AV160="Drive 0", "0", "")))</f>
        <v>N/A</v>
      </c>
      <c r="AM160" s="406" t="b">
        <f aca="false">TRUE()</f>
        <v>1</v>
      </c>
      <c r="AN160" s="406" t="b">
        <f aca="false">TRUE()</f>
        <v>1</v>
      </c>
      <c r="AO160" s="406" t="b">
        <f aca="false">TRUE()</f>
        <v>1</v>
      </c>
      <c r="AP160" s="406" t="b">
        <f aca="false">TRUE()</f>
        <v>1</v>
      </c>
      <c r="AQ160" s="406" t="b">
        <f aca="false">TRUE()</f>
        <v>1</v>
      </c>
      <c r="AR160" s="406" t="b">
        <f aca="false">TRUE()</f>
        <v>1</v>
      </c>
      <c r="AS160" s="100" t="str">
        <f aca="false">IF(AND($AM160:$AR160), "VALID", "INVALID")</f>
        <v>VALID</v>
      </c>
      <c r="AT160" s="141" t="s">
        <v>453</v>
      </c>
      <c r="AU160" s="102" t="s">
        <v>2744</v>
      </c>
      <c r="AV160" s="103"/>
      <c r="AW160" s="104"/>
      <c r="AX160" s="130"/>
      <c r="AY160" s="130"/>
      <c r="AZ160" s="104"/>
      <c r="BA160" s="104"/>
      <c r="BB160" s="104"/>
      <c r="BC160" s="103" t="s">
        <v>655</v>
      </c>
      <c r="BD160" s="103"/>
      <c r="BE160" s="105"/>
      <c r="BF160" s="104"/>
      <c r="BG160" s="320" t="s">
        <v>3680</v>
      </c>
      <c r="BH160" s="213" t="s">
        <v>453</v>
      </c>
      <c r="BI160" s="1" t="s">
        <v>3677</v>
      </c>
      <c r="BJ160" s="1" t="s">
        <v>3681</v>
      </c>
      <c r="BK160" s="109"/>
    </row>
    <row r="161" customFormat="false" ht="12.75" hidden="true" customHeight="true" outlineLevel="0" collapsed="false">
      <c r="A161" s="315"/>
      <c r="B161" s="316"/>
      <c r="C161" s="316"/>
      <c r="D161" s="331" t="s">
        <v>455</v>
      </c>
      <c r="E161" s="317" t="s">
        <v>3682</v>
      </c>
      <c r="F161" s="87" t="s">
        <v>456</v>
      </c>
      <c r="G161" s="88" t="s">
        <v>3683</v>
      </c>
      <c r="H161" s="89" t="s">
        <v>455</v>
      </c>
      <c r="I161" s="90"/>
      <c r="J161" s="90"/>
      <c r="K161" s="91"/>
      <c r="L161" s="92" t="s">
        <v>2749</v>
      </c>
      <c r="M161" s="90" t="s">
        <v>2749</v>
      </c>
      <c r="N161" s="90"/>
      <c r="O161" s="90"/>
      <c r="P161" s="91"/>
      <c r="Q161" s="86" t="s">
        <v>451</v>
      </c>
      <c r="R161" s="86" t="s">
        <v>83</v>
      </c>
      <c r="S161" s="86" t="s">
        <v>104</v>
      </c>
      <c r="T161" s="86" t="s">
        <v>105</v>
      </c>
      <c r="U161" s="86" t="s">
        <v>83</v>
      </c>
      <c r="V161" s="100" t="s">
        <v>3684</v>
      </c>
      <c r="W161" s="95" t="s">
        <v>3671</v>
      </c>
      <c r="X161" s="96"/>
      <c r="Y161" s="96"/>
      <c r="Z161" s="96"/>
      <c r="AA161" s="96" t="s">
        <v>448</v>
      </c>
      <c r="AB161" s="96" t="s">
        <v>448</v>
      </c>
      <c r="AC161" s="95" t="s">
        <v>3672</v>
      </c>
      <c r="AD161" s="95" t="s">
        <v>3673</v>
      </c>
      <c r="AE161" s="95" t="s">
        <v>3674</v>
      </c>
      <c r="AF161" s="95" t="s">
        <v>3057</v>
      </c>
      <c r="AG161" s="95" t="str">
        <f aca="false">IF(OR($AT161="",$AT161=$F161),$U161,IF($AT161=$G161,SUBSTITUTE(SUBSTITUTE($AT161,"GPIO3_","GPIO_"),".0",""),IF($AT161=$H161,$Q161,IF($AT161=$I161,$R161,IF($AT161=$J161,$S161,IF($AT161=$K161,$T161,"INVALID"))))))</f>
        <v>QSPI0</v>
      </c>
      <c r="AH161" s="97"/>
      <c r="AI161" s="98" t="str">
        <f aca="false">IF(AND(OR($AV161="Int PU",$AV161="Int PD"),OR(AND($BC161&lt;&gt;"",$BC161&lt;&gt;"0"),AND($BD161&lt;&gt;"",$BD161&lt;&gt;"0"))),"INVALID",IF(OR($AT161=$F161,$AV161="Int PD"),"PULL_DOWN",IF(OR($AV161="Int PU",AND($AH161="YES",OR($BC161="",$BC161="0"),OR($BD161="",$BD161="0"),OR($AU161="Input",$AU161="Bidirectional"))),"PULL_UP","NORMAL")))</f>
        <v>PULL_UP</v>
      </c>
      <c r="AJ161" s="98" t="str">
        <f aca="false">IF($AU161="Input", "TRISTATE", IF($AV161="Z","TRISTATE",IF($AT161=$F161,"TRISTATE","NORMAL")))</f>
        <v>NORMAL</v>
      </c>
      <c r="AK161" s="98" t="str">
        <f aca="false">IF(OR($AT161=$F161,$AU161="Output"),"DISABLE","ENABLE")</f>
        <v>ENABLE</v>
      </c>
      <c r="AL161" s="112" t="str">
        <f aca="false">IF($AT161&lt;&gt;$G161,"N/A",IF($AV161="Drive 1", "1", IF($AV161="Drive 0", "0", "")))</f>
        <v>N/A</v>
      </c>
      <c r="AM161" s="406" t="b">
        <f aca="false">TRUE()</f>
        <v>1</v>
      </c>
      <c r="AN161" s="406" t="b">
        <f aca="false">TRUE()</f>
        <v>1</v>
      </c>
      <c r="AO161" s="406" t="b">
        <f aca="false">TRUE()</f>
        <v>1</v>
      </c>
      <c r="AP161" s="406" t="b">
        <f aca="false">TRUE()</f>
        <v>1</v>
      </c>
      <c r="AQ161" s="406" t="b">
        <f aca="false">TRUE()</f>
        <v>1</v>
      </c>
      <c r="AR161" s="406" t="b">
        <f aca="false">TRUE()</f>
        <v>1</v>
      </c>
      <c r="AS161" s="100" t="str">
        <f aca="false">IF(AND($AM161:$AR161), "VALID", "INVALID")</f>
        <v>VALID</v>
      </c>
      <c r="AT161" s="141" t="s">
        <v>455</v>
      </c>
      <c r="AU161" s="102" t="s">
        <v>2833</v>
      </c>
      <c r="AV161" s="103" t="s">
        <v>2805</v>
      </c>
      <c r="AW161" s="104"/>
      <c r="AX161" s="104"/>
      <c r="AY161" s="104"/>
      <c r="AZ161" s="104"/>
      <c r="BA161" s="104"/>
      <c r="BB161" s="104"/>
      <c r="BC161" s="103"/>
      <c r="BD161" s="103"/>
      <c r="BE161" s="105"/>
      <c r="BF161" s="104"/>
      <c r="BG161" s="320" t="s">
        <v>3685</v>
      </c>
      <c r="BH161" s="213" t="s">
        <v>455</v>
      </c>
      <c r="BI161" s="1" t="s">
        <v>3682</v>
      </c>
      <c r="BJ161" s="1" t="s">
        <v>3686</v>
      </c>
      <c r="BK161" s="109"/>
    </row>
    <row r="162" customFormat="false" ht="12.75" hidden="true" customHeight="true" outlineLevel="0" collapsed="false">
      <c r="A162" s="315"/>
      <c r="B162" s="316"/>
      <c r="C162" s="316"/>
      <c r="D162" s="331" t="s">
        <v>457</v>
      </c>
      <c r="E162" s="317" t="s">
        <v>3687</v>
      </c>
      <c r="F162" s="87" t="s">
        <v>458</v>
      </c>
      <c r="G162" s="88" t="s">
        <v>3688</v>
      </c>
      <c r="H162" s="89" t="s">
        <v>457</v>
      </c>
      <c r="I162" s="90"/>
      <c r="J162" s="90"/>
      <c r="K162" s="91"/>
      <c r="L162" s="92" t="s">
        <v>2749</v>
      </c>
      <c r="M162" s="90" t="s">
        <v>2749</v>
      </c>
      <c r="N162" s="90"/>
      <c r="O162" s="90"/>
      <c r="P162" s="91"/>
      <c r="Q162" s="86" t="s">
        <v>451</v>
      </c>
      <c r="R162" s="86" t="s">
        <v>83</v>
      </c>
      <c r="S162" s="86" t="s">
        <v>104</v>
      </c>
      <c r="T162" s="86" t="s">
        <v>105</v>
      </c>
      <c r="U162" s="86" t="s">
        <v>83</v>
      </c>
      <c r="V162" s="100" t="s">
        <v>3689</v>
      </c>
      <c r="W162" s="95" t="s">
        <v>3671</v>
      </c>
      <c r="X162" s="96"/>
      <c r="Y162" s="96"/>
      <c r="Z162" s="96"/>
      <c r="AA162" s="96" t="s">
        <v>448</v>
      </c>
      <c r="AB162" s="96" t="s">
        <v>448</v>
      </c>
      <c r="AC162" s="95" t="s">
        <v>3672</v>
      </c>
      <c r="AD162" s="95" t="s">
        <v>3673</v>
      </c>
      <c r="AE162" s="95" t="s">
        <v>3674</v>
      </c>
      <c r="AF162" s="95" t="s">
        <v>3057</v>
      </c>
      <c r="AG162" s="95" t="str">
        <f aca="false">IF(OR($AT162="",$AT162=$F162),$U162,IF($AT162=$G162,SUBSTITUTE(SUBSTITUTE($AT162,"GPIO3_","GPIO_"),".0",""),IF($AT162=$H162,$Q162,IF($AT162=$I162,$R162,IF($AT162=$J162,$S162,IF($AT162=$K162,$T162,"INVALID"))))))</f>
        <v>QSPI0</v>
      </c>
      <c r="AH162" s="97"/>
      <c r="AI162" s="98" t="str">
        <f aca="false">IF(AND(OR($AV162="Int PU",$AV162="Int PD"),OR(AND($BC162&lt;&gt;"",$BC162&lt;&gt;"0"),AND($BD162&lt;&gt;"",$BD162&lt;&gt;"0"))),"INVALID",IF(OR($AT162=$F162,$AV162="Int PD"),"PULL_DOWN",IF(OR($AV162="Int PU",AND($AH162="YES",OR($BC162="",$BC162="0"),OR($BD162="",$BD162="0"),OR($AU162="Input",$AU162="Bidirectional"))),"PULL_UP","NORMAL")))</f>
        <v>PULL_UP</v>
      </c>
      <c r="AJ162" s="98" t="str">
        <f aca="false">IF($AU162="Input", "TRISTATE", IF($AV162="Z","TRISTATE",IF($AT162=$F162,"TRISTATE","NORMAL")))</f>
        <v>NORMAL</v>
      </c>
      <c r="AK162" s="98" t="str">
        <f aca="false">IF(OR($AT162=$F162,$AU162="Output"),"DISABLE","ENABLE")</f>
        <v>ENABLE</v>
      </c>
      <c r="AL162" s="112" t="str">
        <f aca="false">IF($AT162&lt;&gt;$G162,"N/A",IF($AV162="Drive 1", "1", IF($AV162="Drive 0", "0", "")))</f>
        <v>N/A</v>
      </c>
      <c r="AM162" s="406" t="b">
        <f aca="false">TRUE()</f>
        <v>1</v>
      </c>
      <c r="AN162" s="406" t="b">
        <f aca="false">TRUE()</f>
        <v>1</v>
      </c>
      <c r="AO162" s="406" t="b">
        <f aca="false">TRUE()</f>
        <v>1</v>
      </c>
      <c r="AP162" s="406" t="b">
        <f aca="false">TRUE()</f>
        <v>1</v>
      </c>
      <c r="AQ162" s="406" t="b">
        <f aca="false">TRUE()</f>
        <v>1</v>
      </c>
      <c r="AR162" s="406" t="b">
        <f aca="false">TRUE()</f>
        <v>1</v>
      </c>
      <c r="AS162" s="100" t="str">
        <f aca="false">IF(AND($AM162:$AR162), "VALID", "INVALID")</f>
        <v>VALID</v>
      </c>
      <c r="AT162" s="141" t="s">
        <v>457</v>
      </c>
      <c r="AU162" s="102" t="s">
        <v>2833</v>
      </c>
      <c r="AV162" s="103" t="s">
        <v>2805</v>
      </c>
      <c r="AW162" s="104"/>
      <c r="AX162" s="104"/>
      <c r="AY162" s="104"/>
      <c r="AZ162" s="104"/>
      <c r="BA162" s="104"/>
      <c r="BB162" s="104"/>
      <c r="BC162" s="103"/>
      <c r="BD162" s="103"/>
      <c r="BE162" s="105"/>
      <c r="BF162" s="104"/>
      <c r="BG162" s="320" t="s">
        <v>3690</v>
      </c>
      <c r="BH162" s="213" t="s">
        <v>457</v>
      </c>
      <c r="BI162" s="1" t="s">
        <v>3687</v>
      </c>
      <c r="BJ162" s="1" t="s">
        <v>3691</v>
      </c>
      <c r="BK162" s="109"/>
    </row>
    <row r="163" customFormat="false" ht="12.75" hidden="true" customHeight="true" outlineLevel="0" collapsed="false">
      <c r="A163" s="315"/>
      <c r="B163" s="316"/>
      <c r="C163" s="316"/>
      <c r="D163" s="331" t="s">
        <v>459</v>
      </c>
      <c r="E163" s="317" t="s">
        <v>3692</v>
      </c>
      <c r="F163" s="87" t="s">
        <v>460</v>
      </c>
      <c r="G163" s="88" t="s">
        <v>3693</v>
      </c>
      <c r="H163" s="89" t="s">
        <v>459</v>
      </c>
      <c r="I163" s="90"/>
      <c r="J163" s="90"/>
      <c r="K163" s="91"/>
      <c r="L163" s="92" t="s">
        <v>2749</v>
      </c>
      <c r="M163" s="90" t="s">
        <v>2749</v>
      </c>
      <c r="N163" s="90"/>
      <c r="O163" s="90"/>
      <c r="P163" s="91"/>
      <c r="Q163" s="86" t="s">
        <v>451</v>
      </c>
      <c r="R163" s="86" t="s">
        <v>83</v>
      </c>
      <c r="S163" s="86" t="s">
        <v>104</v>
      </c>
      <c r="T163" s="86" t="s">
        <v>105</v>
      </c>
      <c r="U163" s="86" t="s">
        <v>83</v>
      </c>
      <c r="V163" s="100" t="s">
        <v>3694</v>
      </c>
      <c r="W163" s="95" t="s">
        <v>3671</v>
      </c>
      <c r="X163" s="96"/>
      <c r="Y163" s="96"/>
      <c r="Z163" s="96"/>
      <c r="AA163" s="96" t="s">
        <v>448</v>
      </c>
      <c r="AB163" s="96" t="s">
        <v>448</v>
      </c>
      <c r="AC163" s="95" t="s">
        <v>3672</v>
      </c>
      <c r="AD163" s="95" t="s">
        <v>3673</v>
      </c>
      <c r="AE163" s="95" t="s">
        <v>3674</v>
      </c>
      <c r="AF163" s="95" t="s">
        <v>3057</v>
      </c>
      <c r="AG163" s="95" t="str">
        <f aca="false">IF(OR($AT163="",$AT163=$F163),$U163,IF($AT163=$G163,SUBSTITUTE(SUBSTITUTE($AT163,"GPIO3_","GPIO_"),".0",""),IF($AT163=$H163,$Q163,IF($AT163=$I163,$R163,IF($AT163=$J163,$S163,IF($AT163=$K163,$T163,"INVALID"))))))</f>
        <v>QSPI0</v>
      </c>
      <c r="AH163" s="97"/>
      <c r="AI163" s="98" t="str">
        <f aca="false">IF(AND(OR($AV163="Int PU",$AV163="Int PD"),OR(AND($BC163&lt;&gt;"",$BC163&lt;&gt;"0"),AND($BD163&lt;&gt;"",$BD163&lt;&gt;"0"))),"INVALID",IF(OR($AT163=$F163,$AV163="Int PD"),"PULL_DOWN",IF(OR($AV163="Int PU",AND($AH163="YES",OR($BC163="",$BC163="0"),OR($BD163="",$BD163="0"),OR($AU163="Input",$AU163="Bidirectional"))),"PULL_UP","NORMAL")))</f>
        <v>PULL_UP</v>
      </c>
      <c r="AJ163" s="98" t="str">
        <f aca="false">IF($AU163="Input", "TRISTATE", IF($AV163="Z","TRISTATE",IF($AT163=$F163,"TRISTATE","NORMAL")))</f>
        <v>NORMAL</v>
      </c>
      <c r="AK163" s="98" t="str">
        <f aca="false">IF(OR($AT163=$F163,$AU163="Output"),"DISABLE","ENABLE")</f>
        <v>ENABLE</v>
      </c>
      <c r="AL163" s="112" t="str">
        <f aca="false">IF($AT163&lt;&gt;$G163,"N/A",IF($AV163="Drive 1", "1", IF($AV163="Drive 0", "0", "")))</f>
        <v>N/A</v>
      </c>
      <c r="AM163" s="406" t="b">
        <f aca="false">TRUE()</f>
        <v>1</v>
      </c>
      <c r="AN163" s="406" t="b">
        <f aca="false">TRUE()</f>
        <v>1</v>
      </c>
      <c r="AO163" s="406" t="b">
        <f aca="false">TRUE()</f>
        <v>1</v>
      </c>
      <c r="AP163" s="406" t="b">
        <f aca="false">TRUE()</f>
        <v>1</v>
      </c>
      <c r="AQ163" s="406" t="b">
        <f aca="false">TRUE()</f>
        <v>1</v>
      </c>
      <c r="AR163" s="406" t="b">
        <f aca="false">TRUE()</f>
        <v>1</v>
      </c>
      <c r="AS163" s="100" t="str">
        <f aca="false">IF(AND($AM163:$AR163), "VALID", "INVALID")</f>
        <v>VALID</v>
      </c>
      <c r="AT163" s="141" t="s">
        <v>459</v>
      </c>
      <c r="AU163" s="102" t="s">
        <v>2833</v>
      </c>
      <c r="AV163" s="103" t="s">
        <v>2805</v>
      </c>
      <c r="AW163" s="104"/>
      <c r="AX163" s="104"/>
      <c r="AY163" s="104"/>
      <c r="AZ163" s="104"/>
      <c r="BA163" s="104"/>
      <c r="BB163" s="104"/>
      <c r="BC163" s="103"/>
      <c r="BD163" s="103"/>
      <c r="BE163" s="105"/>
      <c r="BF163" s="104"/>
      <c r="BG163" s="320" t="s">
        <v>3695</v>
      </c>
      <c r="BH163" s="213" t="s">
        <v>459</v>
      </c>
      <c r="BI163" s="1" t="s">
        <v>3692</v>
      </c>
      <c r="BJ163" s="1" t="s">
        <v>3696</v>
      </c>
      <c r="BK163" s="109"/>
    </row>
    <row r="164" customFormat="false" ht="12.75" hidden="true" customHeight="true" outlineLevel="0" collapsed="false">
      <c r="A164" s="315"/>
      <c r="B164" s="316"/>
      <c r="C164" s="316"/>
      <c r="D164" s="331" t="s">
        <v>461</v>
      </c>
      <c r="E164" s="317" t="s">
        <v>3697</v>
      </c>
      <c r="F164" s="87" t="s">
        <v>462</v>
      </c>
      <c r="G164" s="88" t="s">
        <v>3698</v>
      </c>
      <c r="H164" s="89" t="s">
        <v>461</v>
      </c>
      <c r="I164" s="90"/>
      <c r="J164" s="90"/>
      <c r="K164" s="91"/>
      <c r="L164" s="92" t="s">
        <v>2749</v>
      </c>
      <c r="M164" s="90" t="s">
        <v>2749</v>
      </c>
      <c r="N164" s="90"/>
      <c r="O164" s="90"/>
      <c r="P164" s="91"/>
      <c r="Q164" s="86" t="s">
        <v>451</v>
      </c>
      <c r="R164" s="86" t="s">
        <v>83</v>
      </c>
      <c r="S164" s="86" t="s">
        <v>104</v>
      </c>
      <c r="T164" s="86" t="s">
        <v>105</v>
      </c>
      <c r="U164" s="86" t="s">
        <v>83</v>
      </c>
      <c r="V164" s="100" t="s">
        <v>3699</v>
      </c>
      <c r="W164" s="95" t="s">
        <v>3671</v>
      </c>
      <c r="X164" s="96"/>
      <c r="Y164" s="96"/>
      <c r="Z164" s="96"/>
      <c r="AA164" s="96" t="s">
        <v>448</v>
      </c>
      <c r="AB164" s="96" t="s">
        <v>448</v>
      </c>
      <c r="AC164" s="95" t="s">
        <v>3672</v>
      </c>
      <c r="AD164" s="95" t="s">
        <v>3673</v>
      </c>
      <c r="AE164" s="95" t="s">
        <v>3674</v>
      </c>
      <c r="AF164" s="95" t="s">
        <v>3057</v>
      </c>
      <c r="AG164" s="95" t="str">
        <f aca="false">IF(OR($AT164="",$AT164=$F164),$U164,IF($AT164=$G164,SUBSTITUTE(SUBSTITUTE($AT164,"GPIO3_","GPIO_"),".0",""),IF($AT164=$H164,$Q164,IF($AT164=$I164,$R164,IF($AT164=$J164,$S164,IF($AT164=$K164,$T164,"INVALID"))))))</f>
        <v>QSPI0</v>
      </c>
      <c r="AH164" s="97"/>
      <c r="AI164" s="98" t="str">
        <f aca="false">IF(AND(OR($AV164="Int PU",$AV164="Int PD"),OR(AND($BC164&lt;&gt;"",$BC164&lt;&gt;"0"),AND($BD164&lt;&gt;"",$BD164&lt;&gt;"0"))),"INVALID",IF(OR($AT164=$F164,$AV164="Int PD"),"PULL_DOWN",IF(OR($AV164="Int PU",AND($AH164="YES",OR($BC164="",$BC164="0"),OR($BD164="",$BD164="0"),OR($AU164="Input",$AU164="Bidirectional"))),"PULL_UP","NORMAL")))</f>
        <v>PULL_UP</v>
      </c>
      <c r="AJ164" s="98" t="str">
        <f aca="false">IF($AU164="Input", "TRISTATE", IF($AV164="Z","TRISTATE",IF($AT164=$F164,"TRISTATE","NORMAL")))</f>
        <v>NORMAL</v>
      </c>
      <c r="AK164" s="98" t="str">
        <f aca="false">IF(OR($AT164=$F164,$AU164="Output"),"DISABLE","ENABLE")</f>
        <v>ENABLE</v>
      </c>
      <c r="AL164" s="112" t="str">
        <f aca="false">IF($AT164&lt;&gt;$G164,"N/A",IF($AV164="Drive 1", "1", IF($AV164="Drive 0", "0", "")))</f>
        <v>N/A</v>
      </c>
      <c r="AM164" s="406" t="b">
        <f aca="false">TRUE()</f>
        <v>1</v>
      </c>
      <c r="AN164" s="406" t="b">
        <f aca="false">TRUE()</f>
        <v>1</v>
      </c>
      <c r="AO164" s="406" t="b">
        <f aca="false">TRUE()</f>
        <v>1</v>
      </c>
      <c r="AP164" s="406" t="b">
        <f aca="false">TRUE()</f>
        <v>1</v>
      </c>
      <c r="AQ164" s="406" t="b">
        <f aca="false">TRUE()</f>
        <v>1</v>
      </c>
      <c r="AR164" s="406" t="b">
        <f aca="false">TRUE()</f>
        <v>1</v>
      </c>
      <c r="AS164" s="100" t="str">
        <f aca="false">IF(AND($AM164:$AR164), "VALID", "INVALID")</f>
        <v>VALID</v>
      </c>
      <c r="AT164" s="141" t="s">
        <v>461</v>
      </c>
      <c r="AU164" s="102" t="s">
        <v>2833</v>
      </c>
      <c r="AV164" s="103" t="s">
        <v>2805</v>
      </c>
      <c r="AW164" s="104"/>
      <c r="AX164" s="104"/>
      <c r="AY164" s="104"/>
      <c r="AZ164" s="104"/>
      <c r="BA164" s="104"/>
      <c r="BB164" s="104"/>
      <c r="BC164" s="103"/>
      <c r="BD164" s="103"/>
      <c r="BE164" s="105"/>
      <c r="BF164" s="104"/>
      <c r="BG164" s="320" t="s">
        <v>3700</v>
      </c>
      <c r="BH164" s="213" t="s">
        <v>461</v>
      </c>
      <c r="BI164" s="1" t="s">
        <v>3697</v>
      </c>
      <c r="BJ164" s="1" t="s">
        <v>3701</v>
      </c>
      <c r="BK164" s="109"/>
    </row>
    <row r="165" customFormat="false" ht="12.75" hidden="true" customHeight="true" outlineLevel="0" collapsed="false">
      <c r="A165" s="315"/>
      <c r="B165" s="316"/>
      <c r="C165" s="316"/>
      <c r="D165" s="331" t="s">
        <v>463</v>
      </c>
      <c r="E165" s="317" t="s">
        <v>3702</v>
      </c>
      <c r="F165" s="87" t="s">
        <v>465</v>
      </c>
      <c r="G165" s="88" t="s">
        <v>3703</v>
      </c>
      <c r="H165" s="89" t="s">
        <v>463</v>
      </c>
      <c r="I165" s="90"/>
      <c r="J165" s="90"/>
      <c r="K165" s="91"/>
      <c r="L165" s="92" t="s">
        <v>2749</v>
      </c>
      <c r="M165" s="90" t="s">
        <v>2749</v>
      </c>
      <c r="N165" s="90"/>
      <c r="O165" s="90"/>
      <c r="P165" s="91"/>
      <c r="Q165" s="86" t="s">
        <v>464</v>
      </c>
      <c r="R165" s="86" t="s">
        <v>83</v>
      </c>
      <c r="S165" s="86" t="s">
        <v>104</v>
      </c>
      <c r="T165" s="86" t="s">
        <v>105</v>
      </c>
      <c r="U165" s="86" t="s">
        <v>83</v>
      </c>
      <c r="V165" s="100" t="s">
        <v>3704</v>
      </c>
      <c r="W165" s="95" t="s">
        <v>3671</v>
      </c>
      <c r="X165" s="96"/>
      <c r="Y165" s="96"/>
      <c r="Z165" s="96"/>
      <c r="AA165" s="96" t="s">
        <v>448</v>
      </c>
      <c r="AB165" s="96" t="s">
        <v>448</v>
      </c>
      <c r="AC165" s="95" t="s">
        <v>3672</v>
      </c>
      <c r="AD165" s="95" t="s">
        <v>3673</v>
      </c>
      <c r="AE165" s="95" t="s">
        <v>3674</v>
      </c>
      <c r="AF165" s="95" t="s">
        <v>2760</v>
      </c>
      <c r="AG165" s="95" t="str">
        <f aca="false">IF(OR($AT165="",$AT165=$F165),$U165,IF($AT165=$G165,SUBSTITUTE(SUBSTITUTE($AT165,"GPIO3_","GPIO_"),".0",""),IF($AT165=$H165,$Q165,IF($AT165=$I165,$R165,IF($AT165=$J165,$S165,IF($AT165=$K165,$T165,"INVALID"))))))</f>
        <v>RSVD1</v>
      </c>
      <c r="AH165" s="97"/>
      <c r="AI165" s="98" t="str">
        <f aca="false">IF(AND(OR($AV165="Int PU",$AV165="Int PD"),OR(AND($BC165&lt;&gt;"",$BC165&lt;&gt;"0"),AND($BD165&lt;&gt;"",$BD165&lt;&gt;"0"))),"INVALID",IF(OR($AT165=$F165,$AV165="Int PD"),"PULL_DOWN",IF(OR($AV165="Int PU",AND($AH165="YES",OR($BC165="",$BC165="0"),OR($BD165="",$BD165="0"),OR($AU165="Input",$AU165="Bidirectional"))),"PULL_UP","NORMAL")))</f>
        <v>PULL_DOWN</v>
      </c>
      <c r="AJ165" s="98" t="str">
        <f aca="false">IF($AU165="Input", "TRISTATE", IF($AV165="Z","TRISTATE",IF($AT165=$F165,"TRISTATE","NORMAL")))</f>
        <v>TRISTATE</v>
      </c>
      <c r="AK165" s="98" t="str">
        <f aca="false">IF(OR($AT165=$F165,$AU165="Output"),"DISABLE","ENABLE")</f>
        <v>DISABLE</v>
      </c>
      <c r="AL165" s="112" t="str">
        <f aca="false">IF($AT165&lt;&gt;$G165,"N/A",IF($AV165="Drive 1", "1", IF($AV165="Drive 0", "0", "")))</f>
        <v>N/A</v>
      </c>
      <c r="AM165" s="406" t="b">
        <f aca="false">TRUE()</f>
        <v>1</v>
      </c>
      <c r="AN165" s="406" t="b">
        <f aca="false">TRUE()</f>
        <v>1</v>
      </c>
      <c r="AO165" s="406" t="b">
        <f aca="false">TRUE()</f>
        <v>1</v>
      </c>
      <c r="AP165" s="406" t="b">
        <f aca="false">TRUE()</f>
        <v>1</v>
      </c>
      <c r="AQ165" s="406" t="b">
        <f aca="false">TRUE()</f>
        <v>1</v>
      </c>
      <c r="AR165" s="406" t="b">
        <f aca="false">TRUE()</f>
        <v>1</v>
      </c>
      <c r="AS165" s="100" t="str">
        <f aca="false">IF(AND($AM165:$AR165), "VALID", "INVALID")</f>
        <v>VALID</v>
      </c>
      <c r="AT165" s="141" t="s">
        <v>465</v>
      </c>
      <c r="AU165" s="102" t="s">
        <v>79</v>
      </c>
      <c r="AV165" s="103"/>
      <c r="AW165" s="104"/>
      <c r="AX165" s="130"/>
      <c r="AY165" s="130"/>
      <c r="AZ165" s="104"/>
      <c r="BA165" s="104"/>
      <c r="BB165" s="103" t="s">
        <v>434</v>
      </c>
      <c r="BC165" s="103"/>
      <c r="BD165" s="103"/>
      <c r="BE165" s="105"/>
      <c r="BF165" s="104"/>
      <c r="BG165" s="320"/>
      <c r="BH165" s="20" t="s">
        <v>7</v>
      </c>
      <c r="BI165" s="1" t="s">
        <v>3702</v>
      </c>
      <c r="BJ165" s="1" t="s">
        <v>3705</v>
      </c>
      <c r="BK165" s="109"/>
    </row>
    <row r="166" customFormat="false" ht="12.75" hidden="true" customHeight="true" outlineLevel="0" collapsed="false">
      <c r="A166" s="315"/>
      <c r="B166" s="316"/>
      <c r="C166" s="316"/>
      <c r="D166" s="331" t="s">
        <v>466</v>
      </c>
      <c r="E166" s="317" t="s">
        <v>3706</v>
      </c>
      <c r="F166" s="87" t="s">
        <v>467</v>
      </c>
      <c r="G166" s="88" t="s">
        <v>3707</v>
      </c>
      <c r="H166" s="89" t="s">
        <v>466</v>
      </c>
      <c r="I166" s="90"/>
      <c r="J166" s="90"/>
      <c r="K166" s="91"/>
      <c r="L166" s="92" t="s">
        <v>2749</v>
      </c>
      <c r="M166" s="90" t="s">
        <v>81</v>
      </c>
      <c r="N166" s="90"/>
      <c r="O166" s="90"/>
      <c r="P166" s="91"/>
      <c r="Q166" s="86" t="s">
        <v>464</v>
      </c>
      <c r="R166" s="86" t="s">
        <v>83</v>
      </c>
      <c r="S166" s="86" t="s">
        <v>104</v>
      </c>
      <c r="T166" s="86" t="s">
        <v>105</v>
      </c>
      <c r="U166" s="86" t="s">
        <v>83</v>
      </c>
      <c r="V166" s="100" t="s">
        <v>3708</v>
      </c>
      <c r="W166" s="95" t="s">
        <v>3671</v>
      </c>
      <c r="X166" s="96"/>
      <c r="Y166" s="96"/>
      <c r="Z166" s="96"/>
      <c r="AA166" s="96" t="s">
        <v>448</v>
      </c>
      <c r="AB166" s="96" t="s">
        <v>448</v>
      </c>
      <c r="AC166" s="95" t="s">
        <v>3672</v>
      </c>
      <c r="AD166" s="95" t="s">
        <v>3673</v>
      </c>
      <c r="AE166" s="95" t="s">
        <v>3674</v>
      </c>
      <c r="AF166" s="95" t="s">
        <v>3057</v>
      </c>
      <c r="AG166" s="95" t="str">
        <f aca="false">IF(OR($AT166="",$AT166=$F166),$U166,IF($AT166=$G166,SUBSTITUTE(SUBSTITUTE($AT166,"GPIO3_","GPIO_"),".0",""),IF($AT166=$H166,$Q166,IF($AT166=$I166,$R166,IF($AT166=$J166,$S166,IF($AT166=$K166,$T166,"INVALID"))))))</f>
        <v>RSVD1</v>
      </c>
      <c r="AH166" s="97"/>
      <c r="AI166" s="98" t="str">
        <f aca="false">IF(AND(OR($AV166="Int PU",$AV166="Int PD"),OR(AND($BC166&lt;&gt;"",$BC166&lt;&gt;"0"),AND($BD166&lt;&gt;"",$BD166&lt;&gt;"0"))),"INVALID",IF(OR($AT166=$F166,$AV166="Int PD"),"PULL_DOWN",IF(OR($AV166="Int PU",AND($AH166="YES",OR($BC166="",$BC166="0"),OR($BD166="",$BD166="0"),OR($AU166="Input",$AU166="Bidirectional"))),"PULL_UP","NORMAL")))</f>
        <v>PULL_DOWN</v>
      </c>
      <c r="AJ166" s="98" t="str">
        <f aca="false">IF($AU166="Input", "TRISTATE", IF($AV166="Z","TRISTATE",IF($AT166=$F166,"TRISTATE","NORMAL")))</f>
        <v>TRISTATE</v>
      </c>
      <c r="AK166" s="98" t="str">
        <f aca="false">IF(OR($AT166=$F166,$AU166="Output"),"DISABLE","ENABLE")</f>
        <v>DISABLE</v>
      </c>
      <c r="AL166" s="112" t="str">
        <f aca="false">IF($AT166&lt;&gt;$G166,"N/A",IF($AV166="Drive 1", "1", IF($AV166="Drive 0", "0", "")))</f>
        <v>N/A</v>
      </c>
      <c r="AM166" s="406" t="b">
        <f aca="false">TRUE()</f>
        <v>1</v>
      </c>
      <c r="AN166" s="406" t="b">
        <f aca="false">TRUE()</f>
        <v>1</v>
      </c>
      <c r="AO166" s="406" t="b">
        <f aca="false">TRUE()</f>
        <v>1</v>
      </c>
      <c r="AP166" s="406" t="b">
        <f aca="false">TRUE()</f>
        <v>1</v>
      </c>
      <c r="AQ166" s="406" t="b">
        <f aca="false">TRUE()</f>
        <v>1</v>
      </c>
      <c r="AR166" s="406" t="b">
        <f aca="false">TRUE()</f>
        <v>1</v>
      </c>
      <c r="AS166" s="100" t="str">
        <f aca="false">IF(AND($AM166:$AR166), "VALID", "INVALID")</f>
        <v>VALID</v>
      </c>
      <c r="AT166" s="141" t="s">
        <v>467</v>
      </c>
      <c r="AU166" s="102" t="s">
        <v>79</v>
      </c>
      <c r="AV166" s="103"/>
      <c r="AW166" s="104"/>
      <c r="AX166" s="130"/>
      <c r="AY166" s="130"/>
      <c r="AZ166" s="104"/>
      <c r="BA166" s="104"/>
      <c r="BB166" s="104"/>
      <c r="BC166" s="103"/>
      <c r="BD166" s="103"/>
      <c r="BE166" s="105"/>
      <c r="BF166" s="104"/>
      <c r="BG166" s="320"/>
      <c r="BH166" s="20" t="s">
        <v>7</v>
      </c>
      <c r="BI166" s="1" t="s">
        <v>3706</v>
      </c>
      <c r="BJ166" s="1" t="s">
        <v>3709</v>
      </c>
      <c r="BK166" s="109"/>
    </row>
    <row r="167" customFormat="false" ht="12.75" hidden="true" customHeight="true" outlineLevel="0" collapsed="false">
      <c r="A167" s="315"/>
      <c r="B167" s="316"/>
      <c r="C167" s="316"/>
      <c r="D167" s="331" t="s">
        <v>468</v>
      </c>
      <c r="E167" s="317" t="s">
        <v>3710</v>
      </c>
      <c r="F167" s="87" t="s">
        <v>469</v>
      </c>
      <c r="G167" s="88" t="s">
        <v>3711</v>
      </c>
      <c r="H167" s="89" t="s">
        <v>468</v>
      </c>
      <c r="I167" s="90"/>
      <c r="J167" s="90"/>
      <c r="K167" s="91"/>
      <c r="L167" s="92" t="s">
        <v>2749</v>
      </c>
      <c r="M167" s="90" t="s">
        <v>2749</v>
      </c>
      <c r="N167" s="90"/>
      <c r="O167" s="90"/>
      <c r="P167" s="91"/>
      <c r="Q167" s="86" t="s">
        <v>464</v>
      </c>
      <c r="R167" s="86" t="s">
        <v>83</v>
      </c>
      <c r="S167" s="86" t="s">
        <v>104</v>
      </c>
      <c r="T167" s="86" t="s">
        <v>105</v>
      </c>
      <c r="U167" s="86" t="s">
        <v>83</v>
      </c>
      <c r="V167" s="100" t="s">
        <v>3712</v>
      </c>
      <c r="W167" s="95" t="s">
        <v>3671</v>
      </c>
      <c r="X167" s="96"/>
      <c r="Y167" s="96"/>
      <c r="Z167" s="96"/>
      <c r="AA167" s="96" t="s">
        <v>448</v>
      </c>
      <c r="AB167" s="96" t="s">
        <v>448</v>
      </c>
      <c r="AC167" s="95" t="s">
        <v>3672</v>
      </c>
      <c r="AD167" s="95" t="s">
        <v>3673</v>
      </c>
      <c r="AE167" s="95" t="s">
        <v>3674</v>
      </c>
      <c r="AF167" s="95" t="s">
        <v>3057</v>
      </c>
      <c r="AG167" s="95" t="str">
        <f aca="false">IF(OR($AT167="",$AT167=$F167),$U167,IF($AT167=$G167,SUBSTITUTE(SUBSTITUTE($AT167,"GPIO3_","GPIO_"),".0",""),IF($AT167=$H167,$Q167,IF($AT167=$I167,$R167,IF($AT167=$J167,$S167,IF($AT167=$K167,$T167,"INVALID"))))))</f>
        <v>RSVD1</v>
      </c>
      <c r="AH167" s="97"/>
      <c r="AI167" s="98" t="str">
        <f aca="false">IF(AND(OR($AV167="Int PU",$AV167="Int PD"),OR(AND($BC167&lt;&gt;"",$BC167&lt;&gt;"0"),AND($BD167&lt;&gt;"",$BD167&lt;&gt;"0"))),"INVALID",IF(OR($AT167=$F167,$AV167="Int PD"),"PULL_DOWN",IF(OR($AV167="Int PU",AND($AH167="YES",OR($BC167="",$BC167="0"),OR($BD167="",$BD167="0"),OR($AU167="Input",$AU167="Bidirectional"))),"PULL_UP","NORMAL")))</f>
        <v>PULL_DOWN</v>
      </c>
      <c r="AJ167" s="98" t="str">
        <f aca="false">IF($AU167="Input", "TRISTATE", IF($AV167="Z","TRISTATE",IF($AT167=$F167,"TRISTATE","NORMAL")))</f>
        <v>TRISTATE</v>
      </c>
      <c r="AK167" s="98" t="str">
        <f aca="false">IF(OR($AT167=$F167,$AU167="Output"),"DISABLE","ENABLE")</f>
        <v>DISABLE</v>
      </c>
      <c r="AL167" s="112" t="str">
        <f aca="false">IF($AT167&lt;&gt;$G167,"N/A",IF($AV167="Drive 1", "1", IF($AV167="Drive 0", "0", "")))</f>
        <v>N/A</v>
      </c>
      <c r="AM167" s="406" t="b">
        <f aca="false">TRUE()</f>
        <v>1</v>
      </c>
      <c r="AN167" s="406" t="b">
        <f aca="false">TRUE()</f>
        <v>1</v>
      </c>
      <c r="AO167" s="406" t="b">
        <f aca="false">TRUE()</f>
        <v>1</v>
      </c>
      <c r="AP167" s="406" t="b">
        <f aca="false">TRUE()</f>
        <v>1</v>
      </c>
      <c r="AQ167" s="406" t="b">
        <f aca="false">TRUE()</f>
        <v>1</v>
      </c>
      <c r="AR167" s="406" t="b">
        <f aca="false">TRUE()</f>
        <v>1</v>
      </c>
      <c r="AS167" s="100" t="str">
        <f aca="false">IF(AND($AM167:$AR167), "VALID", "INVALID")</f>
        <v>VALID</v>
      </c>
      <c r="AT167" s="141" t="s">
        <v>469</v>
      </c>
      <c r="AU167" s="102" t="s">
        <v>79</v>
      </c>
      <c r="AV167" s="103"/>
      <c r="AW167" s="104"/>
      <c r="AX167" s="104"/>
      <c r="AY167" s="104"/>
      <c r="AZ167" s="104"/>
      <c r="BA167" s="104"/>
      <c r="BB167" s="104"/>
      <c r="BC167" s="103"/>
      <c r="BD167" s="103"/>
      <c r="BE167" s="105"/>
      <c r="BF167" s="104"/>
      <c r="BG167" s="320"/>
      <c r="BH167" s="20" t="s">
        <v>7</v>
      </c>
      <c r="BI167" s="1" t="s">
        <v>3710</v>
      </c>
      <c r="BJ167" s="1" t="s">
        <v>3713</v>
      </c>
      <c r="BK167" s="109"/>
    </row>
    <row r="168" customFormat="false" ht="12.75" hidden="true" customHeight="true" outlineLevel="0" collapsed="false">
      <c r="A168" s="315"/>
      <c r="B168" s="316"/>
      <c r="C168" s="316"/>
      <c r="D168" s="331" t="s">
        <v>470</v>
      </c>
      <c r="E168" s="317" t="s">
        <v>3714</v>
      </c>
      <c r="F168" s="87" t="s">
        <v>471</v>
      </c>
      <c r="G168" s="88" t="s">
        <v>3715</v>
      </c>
      <c r="H168" s="89" t="s">
        <v>470</v>
      </c>
      <c r="I168" s="90"/>
      <c r="J168" s="90"/>
      <c r="K168" s="91"/>
      <c r="L168" s="92" t="s">
        <v>2749</v>
      </c>
      <c r="M168" s="90" t="s">
        <v>2749</v>
      </c>
      <c r="N168" s="90"/>
      <c r="O168" s="90"/>
      <c r="P168" s="91"/>
      <c r="Q168" s="86" t="s">
        <v>464</v>
      </c>
      <c r="R168" s="86" t="s">
        <v>83</v>
      </c>
      <c r="S168" s="86" t="s">
        <v>104</v>
      </c>
      <c r="T168" s="86" t="s">
        <v>105</v>
      </c>
      <c r="U168" s="86" t="s">
        <v>83</v>
      </c>
      <c r="V168" s="100" t="s">
        <v>3716</v>
      </c>
      <c r="W168" s="95" t="s">
        <v>3671</v>
      </c>
      <c r="X168" s="96"/>
      <c r="Y168" s="96"/>
      <c r="Z168" s="96"/>
      <c r="AA168" s="96" t="s">
        <v>448</v>
      </c>
      <c r="AB168" s="96" t="s">
        <v>448</v>
      </c>
      <c r="AC168" s="95" t="s">
        <v>3672</v>
      </c>
      <c r="AD168" s="95" t="s">
        <v>3673</v>
      </c>
      <c r="AE168" s="95" t="s">
        <v>3674</v>
      </c>
      <c r="AF168" s="95" t="s">
        <v>3057</v>
      </c>
      <c r="AG168" s="95" t="str">
        <f aca="false">IF(OR($AT168="",$AT168=$F168),$U168,IF($AT168=$G168,SUBSTITUTE(SUBSTITUTE($AT168,"GPIO3_","GPIO_"),".0",""),IF($AT168=$H168,$Q168,IF($AT168=$I168,$R168,IF($AT168=$J168,$S168,IF($AT168=$K168,$T168,"INVALID"))))))</f>
        <v>RSVD1</v>
      </c>
      <c r="AH168" s="97"/>
      <c r="AI168" s="98" t="str">
        <f aca="false">IF(AND(OR($AV168="Int PU",$AV168="Int PD"),OR(AND($BC168&lt;&gt;"",$BC168&lt;&gt;"0"),AND($BD168&lt;&gt;"",$BD168&lt;&gt;"0"))),"INVALID",IF(OR($AT168=$F168,$AV168="Int PD"),"PULL_DOWN",IF(OR($AV168="Int PU",AND($AH168="YES",OR($BC168="",$BC168="0"),OR($BD168="",$BD168="0"),OR($AU168="Input",$AU168="Bidirectional"))),"PULL_UP","NORMAL")))</f>
        <v>PULL_DOWN</v>
      </c>
      <c r="AJ168" s="98" t="str">
        <f aca="false">IF($AU168="Input", "TRISTATE", IF($AV168="Z","TRISTATE",IF($AT168=$F168,"TRISTATE","NORMAL")))</f>
        <v>TRISTATE</v>
      </c>
      <c r="AK168" s="98" t="str">
        <f aca="false">IF(OR($AT168=$F168,$AU168="Output"),"DISABLE","ENABLE")</f>
        <v>DISABLE</v>
      </c>
      <c r="AL168" s="112" t="str">
        <f aca="false">IF($AT168&lt;&gt;$G168,"N/A",IF($AV168="Drive 1", "1", IF($AV168="Drive 0", "0", "")))</f>
        <v>N/A</v>
      </c>
      <c r="AM168" s="99" t="b">
        <f aca="false">TRUE()</f>
        <v>1</v>
      </c>
      <c r="AN168" s="99" t="b">
        <f aca="false">TRUE()</f>
        <v>1</v>
      </c>
      <c r="AO168" s="99" t="b">
        <f aca="false">TRUE()</f>
        <v>1</v>
      </c>
      <c r="AP168" s="99" t="b">
        <f aca="false">TRUE()</f>
        <v>1</v>
      </c>
      <c r="AQ168" s="99" t="b">
        <f aca="false">TRUE()</f>
        <v>1</v>
      </c>
      <c r="AR168" s="99" t="b">
        <f aca="false">TRUE()</f>
        <v>1</v>
      </c>
      <c r="AS168" s="100" t="str">
        <f aca="false">IF(AND($AM168:$AR168), "VALID", "INVALID")</f>
        <v>VALID</v>
      </c>
      <c r="AT168" s="141" t="s">
        <v>471</v>
      </c>
      <c r="AU168" s="102" t="s">
        <v>79</v>
      </c>
      <c r="AV168" s="103"/>
      <c r="AW168" s="104"/>
      <c r="AX168" s="104"/>
      <c r="AY168" s="104"/>
      <c r="AZ168" s="104"/>
      <c r="BA168" s="104"/>
      <c r="BB168" s="104"/>
      <c r="BC168" s="103"/>
      <c r="BD168" s="103"/>
      <c r="BE168" s="105"/>
      <c r="BF168" s="104"/>
      <c r="BG168" s="320"/>
      <c r="BH168" s="20" t="s">
        <v>7</v>
      </c>
      <c r="BI168" s="1" t="s">
        <v>3714</v>
      </c>
      <c r="BJ168" s="1" t="s">
        <v>3717</v>
      </c>
      <c r="BK168" s="109"/>
    </row>
    <row r="169" customFormat="false" ht="12.75" hidden="true" customHeight="true" outlineLevel="0" collapsed="false">
      <c r="A169" s="315"/>
      <c r="B169" s="316"/>
      <c r="C169" s="316"/>
      <c r="D169" s="331" t="s">
        <v>472</v>
      </c>
      <c r="E169" s="317" t="s">
        <v>3718</v>
      </c>
      <c r="F169" s="87" t="s">
        <v>473</v>
      </c>
      <c r="G169" s="88" t="s">
        <v>3719</v>
      </c>
      <c r="H169" s="89" t="s">
        <v>472</v>
      </c>
      <c r="I169" s="90"/>
      <c r="J169" s="90"/>
      <c r="K169" s="91"/>
      <c r="L169" s="92" t="s">
        <v>2749</v>
      </c>
      <c r="M169" s="90" t="s">
        <v>2749</v>
      </c>
      <c r="N169" s="90"/>
      <c r="O169" s="90"/>
      <c r="P169" s="91"/>
      <c r="Q169" s="86" t="s">
        <v>464</v>
      </c>
      <c r="R169" s="86" t="s">
        <v>83</v>
      </c>
      <c r="S169" s="86" t="s">
        <v>104</v>
      </c>
      <c r="T169" s="86" t="s">
        <v>105</v>
      </c>
      <c r="U169" s="86" t="s">
        <v>83</v>
      </c>
      <c r="V169" s="131" t="s">
        <v>3720</v>
      </c>
      <c r="W169" s="86" t="s">
        <v>3671</v>
      </c>
      <c r="X169" s="96"/>
      <c r="Y169" s="96"/>
      <c r="Z169" s="96"/>
      <c r="AA169" s="96" t="s">
        <v>448</v>
      </c>
      <c r="AB169" s="96" t="s">
        <v>448</v>
      </c>
      <c r="AC169" s="95" t="s">
        <v>3672</v>
      </c>
      <c r="AD169" s="95" t="s">
        <v>3673</v>
      </c>
      <c r="AE169" s="95" t="s">
        <v>3674</v>
      </c>
      <c r="AF169" s="95" t="s">
        <v>3057</v>
      </c>
      <c r="AG169" s="95" t="str">
        <f aca="false">IF(OR($AT169="",$AT169=$F169),$U169,IF($AT169=$G169,SUBSTITUTE(SUBSTITUTE($AT169,"GPIO3_","GPIO_"),".0",""),IF($AT169=$H169,$Q169,IF($AT169=$I169,$R169,IF($AT169=$J169,$S169,IF($AT169=$K169,$T169,"INVALID"))))))</f>
        <v>RSVD1</v>
      </c>
      <c r="AH169" s="97"/>
      <c r="AI169" s="98" t="str">
        <f aca="false">IF(AND(OR($AV169="Int PU",$AV169="Int PD"),OR(AND($BC169&lt;&gt;"",$BC169&lt;&gt;"0"),AND($BD169&lt;&gt;"",$BD169&lt;&gt;"0"))),"INVALID",IF(OR($AT169=$F169,$AV169="Int PD"),"PULL_DOWN",IF(OR($AV169="Int PU",AND($AH169="YES",OR($BC169="",$BC169="0"),OR($BD169="",$BD169="0"),OR($AU169="Input",$AU169="Bidirectional"))),"PULL_UP","NORMAL")))</f>
        <v>PULL_DOWN</v>
      </c>
      <c r="AJ169" s="98" t="str">
        <f aca="false">IF($AU169="Input", "TRISTATE", IF($AV169="Z","TRISTATE",IF($AT169=$F169,"TRISTATE","NORMAL")))</f>
        <v>TRISTATE</v>
      </c>
      <c r="AK169" s="98" t="str">
        <f aca="false">IF(OR($AT169=$F169,$AU169="Output"),"DISABLE","ENABLE")</f>
        <v>DISABLE</v>
      </c>
      <c r="AL169" s="112" t="str">
        <f aca="false">IF($AT169&lt;&gt;$G169,"N/A",IF($AV169="Drive 1", "1", IF($AV169="Drive 0", "0", "")))</f>
        <v>N/A</v>
      </c>
      <c r="AM169" s="406" t="b">
        <f aca="false">TRUE()</f>
        <v>1</v>
      </c>
      <c r="AN169" s="406" t="b">
        <f aca="false">TRUE()</f>
        <v>1</v>
      </c>
      <c r="AO169" s="406" t="b">
        <f aca="false">TRUE()</f>
        <v>1</v>
      </c>
      <c r="AP169" s="406" t="b">
        <f aca="false">TRUE()</f>
        <v>1</v>
      </c>
      <c r="AQ169" s="406" t="b">
        <f aca="false">TRUE()</f>
        <v>1</v>
      </c>
      <c r="AR169" s="406" t="b">
        <f aca="false">TRUE()</f>
        <v>1</v>
      </c>
      <c r="AS169" s="100" t="str">
        <f aca="false">IF(AND($AM169:$AR169), "VALID", "INVALID")</f>
        <v>VALID</v>
      </c>
      <c r="AT169" s="141" t="s">
        <v>473</v>
      </c>
      <c r="AU169" s="102" t="s">
        <v>79</v>
      </c>
      <c r="AV169" s="103"/>
      <c r="AW169" s="104"/>
      <c r="AX169" s="104"/>
      <c r="AY169" s="104"/>
      <c r="AZ169" s="104"/>
      <c r="BA169" s="104"/>
      <c r="BB169" s="104"/>
      <c r="BC169" s="103"/>
      <c r="BD169" s="103"/>
      <c r="BE169" s="105"/>
      <c r="BF169" s="104"/>
      <c r="BG169" s="320"/>
      <c r="BH169" s="20" t="s">
        <v>7</v>
      </c>
      <c r="BI169" s="1" t="s">
        <v>3718</v>
      </c>
      <c r="BJ169" s="1" t="s">
        <v>3721</v>
      </c>
      <c r="BK169" s="109"/>
    </row>
    <row r="170" customFormat="false" ht="12.75" hidden="true" customHeight="true" outlineLevel="0" collapsed="false">
      <c r="A170" s="315"/>
      <c r="B170" s="316"/>
      <c r="C170" s="316"/>
      <c r="D170" s="331" t="s">
        <v>474</v>
      </c>
      <c r="E170" s="317" t="s">
        <v>3722</v>
      </c>
      <c r="F170" s="87" t="s">
        <v>475</v>
      </c>
      <c r="G170" s="88" t="s">
        <v>3723</v>
      </c>
      <c r="H170" s="89" t="s">
        <v>474</v>
      </c>
      <c r="I170" s="90"/>
      <c r="J170" s="90"/>
      <c r="K170" s="91"/>
      <c r="L170" s="92" t="s">
        <v>2749</v>
      </c>
      <c r="M170" s="90" t="s">
        <v>2749</v>
      </c>
      <c r="N170" s="90"/>
      <c r="O170" s="90"/>
      <c r="P170" s="91"/>
      <c r="Q170" s="86" t="s">
        <v>464</v>
      </c>
      <c r="R170" s="86" t="s">
        <v>83</v>
      </c>
      <c r="S170" s="86" t="s">
        <v>104</v>
      </c>
      <c r="T170" s="86" t="s">
        <v>105</v>
      </c>
      <c r="U170" s="86" t="s">
        <v>83</v>
      </c>
      <c r="V170" s="100" t="s">
        <v>3724</v>
      </c>
      <c r="W170" s="95" t="s">
        <v>3671</v>
      </c>
      <c r="X170" s="96"/>
      <c r="Y170" s="96"/>
      <c r="Z170" s="96"/>
      <c r="AA170" s="96" t="s">
        <v>448</v>
      </c>
      <c r="AB170" s="96" t="s">
        <v>448</v>
      </c>
      <c r="AC170" s="95" t="s">
        <v>3672</v>
      </c>
      <c r="AD170" s="95" t="s">
        <v>3673</v>
      </c>
      <c r="AE170" s="95" t="s">
        <v>3674</v>
      </c>
      <c r="AF170" s="95" t="s">
        <v>3057</v>
      </c>
      <c r="AG170" s="95" t="str">
        <f aca="false">IF(OR($AT170="",$AT170=$F170),$U170,IF($AT170=$G170,SUBSTITUTE(SUBSTITUTE($AT170,"GPIO3_","GPIO_"),".0",""),IF($AT170=$H170,$Q170,IF($AT170=$I170,$R170,IF($AT170=$J170,$S170,IF($AT170=$K170,$T170,"INVALID"))))))</f>
        <v>RSVD1</v>
      </c>
      <c r="AH170" s="97"/>
      <c r="AI170" s="98" t="str">
        <f aca="false">IF(AND(OR($AV170="Int PU",$AV170="Int PD"),OR(AND($BC170&lt;&gt;"",$BC170&lt;&gt;"0"),AND($BD170&lt;&gt;"",$BD170&lt;&gt;"0"))),"INVALID",IF(OR($AT170=$F170,$AV170="Int PD"),"PULL_DOWN",IF(OR($AV170="Int PU",AND($AH170="YES",OR($BC170="",$BC170="0"),OR($BD170="",$BD170="0"),OR($AU170="Input",$AU170="Bidirectional"))),"PULL_UP","NORMAL")))</f>
        <v>PULL_DOWN</v>
      </c>
      <c r="AJ170" s="98" t="str">
        <f aca="false">IF($AU170="Input", "TRISTATE", IF($AV170="Z","TRISTATE",IF($AT170=$F170,"TRISTATE","NORMAL")))</f>
        <v>TRISTATE</v>
      </c>
      <c r="AK170" s="98" t="str">
        <f aca="false">IF(OR($AT170=$F170,$AU170="Output"),"DISABLE","ENABLE")</f>
        <v>DISABLE</v>
      </c>
      <c r="AL170" s="112" t="str">
        <f aca="false">IF($AT170&lt;&gt;$G170,"N/A",IF($AV170="Drive 1", "1", IF($AV170="Drive 0", "0", "")))</f>
        <v>N/A</v>
      </c>
      <c r="AM170" s="99" t="b">
        <f aca="false">TRUE()</f>
        <v>1</v>
      </c>
      <c r="AN170" s="99" t="b">
        <f aca="false">TRUE()</f>
        <v>1</v>
      </c>
      <c r="AO170" s="99" t="b">
        <f aca="false">TRUE()</f>
        <v>1</v>
      </c>
      <c r="AP170" s="99" t="b">
        <f aca="false">TRUE()</f>
        <v>1</v>
      </c>
      <c r="AQ170" s="99" t="b">
        <f aca="false">TRUE()</f>
        <v>1</v>
      </c>
      <c r="AR170" s="99" t="b">
        <f aca="false">TRUE()</f>
        <v>1</v>
      </c>
      <c r="AS170" s="100" t="str">
        <f aca="false">IF(AND($AM170:$AR170), "VALID", "INVALID")</f>
        <v>VALID</v>
      </c>
      <c r="AT170" s="141" t="s">
        <v>475</v>
      </c>
      <c r="AU170" s="102" t="s">
        <v>79</v>
      </c>
      <c r="AV170" s="103"/>
      <c r="AW170" s="104"/>
      <c r="AX170" s="130"/>
      <c r="AY170" s="130"/>
      <c r="AZ170" s="104"/>
      <c r="BA170" s="104"/>
      <c r="BB170" s="104"/>
      <c r="BC170" s="103"/>
      <c r="BD170" s="103"/>
      <c r="BE170" s="105"/>
      <c r="BF170" s="104"/>
      <c r="BG170" s="320"/>
      <c r="BH170" s="20" t="s">
        <v>7</v>
      </c>
      <c r="BI170" s="1" t="s">
        <v>3722</v>
      </c>
      <c r="BJ170" s="1" t="s">
        <v>3725</v>
      </c>
      <c r="BK170" s="109"/>
    </row>
    <row r="171" customFormat="false" ht="12.75" hidden="true" customHeight="true" outlineLevel="0" collapsed="false">
      <c r="A171" s="315"/>
      <c r="B171" s="316"/>
      <c r="C171" s="316"/>
      <c r="D171" s="331" t="s">
        <v>476</v>
      </c>
      <c r="E171" s="317" t="s">
        <v>3726</v>
      </c>
      <c r="F171" s="87" t="s">
        <v>477</v>
      </c>
      <c r="G171" s="88"/>
      <c r="H171" s="89" t="s">
        <v>476</v>
      </c>
      <c r="I171" s="90"/>
      <c r="J171" s="90"/>
      <c r="K171" s="91"/>
      <c r="L171" s="92"/>
      <c r="M171" s="90" t="s">
        <v>2749</v>
      </c>
      <c r="N171" s="90"/>
      <c r="O171" s="90"/>
      <c r="P171" s="91"/>
      <c r="Q171" s="139"/>
      <c r="R171" s="139"/>
      <c r="S171" s="139"/>
      <c r="T171" s="139"/>
      <c r="U171" s="139"/>
      <c r="V171" s="100" t="s">
        <v>3727</v>
      </c>
      <c r="W171" s="95" t="s">
        <v>3671</v>
      </c>
      <c r="X171" s="96"/>
      <c r="Y171" s="96"/>
      <c r="Z171" s="96"/>
      <c r="AA171" s="96" t="s">
        <v>448</v>
      </c>
      <c r="AB171" s="96" t="s">
        <v>448</v>
      </c>
      <c r="AC171" s="95" t="s">
        <v>3728</v>
      </c>
      <c r="AD171" s="95" t="s">
        <v>3729</v>
      </c>
      <c r="AE171" s="95" t="s">
        <v>2734</v>
      </c>
      <c r="AF171" s="95"/>
      <c r="AG171" s="97"/>
      <c r="AH171" s="97"/>
      <c r="AI171" s="97"/>
      <c r="AJ171" s="97"/>
      <c r="AK171" s="97"/>
      <c r="AL171" s="97"/>
      <c r="AM171" s="99" t="b">
        <f aca="false">TRUE()</f>
        <v>1</v>
      </c>
      <c r="AN171" s="99" t="b">
        <f aca="false">TRUE()</f>
        <v>1</v>
      </c>
      <c r="AO171" s="99" t="b">
        <f aca="false">TRUE()</f>
        <v>1</v>
      </c>
      <c r="AP171" s="99" t="b">
        <f aca="false">TRUE()</f>
        <v>1</v>
      </c>
      <c r="AQ171" s="99" t="b">
        <f aca="false">TRUE()</f>
        <v>1</v>
      </c>
      <c r="AR171" s="99" t="b">
        <f aca="false">TRUE()</f>
        <v>1</v>
      </c>
      <c r="AS171" s="100" t="str">
        <f aca="false">IF(AND($AM171:$AR171), "VALID", "INVALID")</f>
        <v>VALID</v>
      </c>
      <c r="AT171" s="141" t="s">
        <v>476</v>
      </c>
      <c r="AU171" s="102" t="s">
        <v>2833</v>
      </c>
      <c r="AV171" s="103"/>
      <c r="AW171" s="104"/>
      <c r="AX171" s="130"/>
      <c r="AY171" s="130"/>
      <c r="AZ171" s="104"/>
      <c r="BA171" s="104"/>
      <c r="BB171" s="104"/>
      <c r="BC171" s="103"/>
      <c r="BD171" s="103" t="s">
        <v>447</v>
      </c>
      <c r="BE171" s="105"/>
      <c r="BF171" s="104"/>
      <c r="BG171" s="320"/>
      <c r="BH171" s="20" t="s">
        <v>7</v>
      </c>
      <c r="BI171" s="1" t="s">
        <v>3726</v>
      </c>
      <c r="BJ171" s="1" t="s">
        <v>3730</v>
      </c>
      <c r="BK171" s="109"/>
    </row>
    <row r="172" s="85" customFormat="true" ht="18" hidden="true" customHeight="true" outlineLevel="0" collapsed="false">
      <c r="A172" s="315"/>
      <c r="B172" s="316"/>
      <c r="C172" s="316"/>
      <c r="D172" s="140" t="s">
        <v>479</v>
      </c>
      <c r="E172" s="140" t="s">
        <v>480</v>
      </c>
      <c r="F172" s="74"/>
      <c r="G172" s="76"/>
      <c r="H172" s="76"/>
      <c r="I172" s="76"/>
      <c r="J172" s="76"/>
      <c r="K172" s="76"/>
      <c r="L172" s="74"/>
      <c r="M172" s="74"/>
      <c r="N172" s="74"/>
      <c r="O172" s="74"/>
      <c r="P172" s="74"/>
      <c r="Q172" s="74"/>
      <c r="R172" s="74"/>
      <c r="S172" s="74"/>
      <c r="T172" s="74"/>
      <c r="U172" s="74"/>
      <c r="V172" s="74"/>
      <c r="W172" s="74"/>
      <c r="X172" s="77"/>
      <c r="Y172" s="77"/>
      <c r="Z172" s="77"/>
      <c r="AA172" s="77"/>
      <c r="AB172" s="77"/>
      <c r="AC172" s="78"/>
      <c r="AD172" s="78"/>
      <c r="AE172" s="78"/>
      <c r="AF172" s="78"/>
      <c r="AG172" s="78"/>
      <c r="AH172" s="78"/>
      <c r="AI172" s="78"/>
      <c r="AJ172" s="78"/>
      <c r="AK172" s="78"/>
      <c r="AL172" s="78"/>
      <c r="AM172" s="78"/>
      <c r="AN172" s="78"/>
      <c r="AO172" s="78"/>
      <c r="AP172" s="78"/>
      <c r="AQ172" s="78"/>
      <c r="AR172" s="78"/>
      <c r="AS172" s="78"/>
      <c r="AT172" s="79"/>
      <c r="AU172" s="79"/>
      <c r="AV172" s="80"/>
      <c r="AW172" s="80"/>
      <c r="AX172" s="80"/>
      <c r="AY172" s="80"/>
      <c r="AZ172" s="80"/>
      <c r="BA172" s="80"/>
      <c r="BB172" s="80"/>
      <c r="BC172" s="80"/>
      <c r="BD172" s="80"/>
      <c r="BE172" s="80"/>
      <c r="BF172" s="81" t="s">
        <v>76</v>
      </c>
      <c r="BG172" s="79"/>
      <c r="BH172" s="83" t="s">
        <v>481</v>
      </c>
      <c r="BI172" s="76" t="s">
        <v>480</v>
      </c>
      <c r="BJ172" s="76"/>
      <c r="BK172" s="84"/>
    </row>
    <row r="173" customFormat="false" ht="12.75" hidden="true" customHeight="true" outlineLevel="0" collapsed="false">
      <c r="A173" s="315"/>
      <c r="B173" s="330"/>
      <c r="C173" s="330"/>
      <c r="D173" s="342" t="s">
        <v>482</v>
      </c>
      <c r="E173" s="317" t="s">
        <v>3731</v>
      </c>
      <c r="F173" s="87" t="s">
        <v>483</v>
      </c>
      <c r="G173" s="88" t="s">
        <v>3732</v>
      </c>
      <c r="H173" s="89" t="s">
        <v>482</v>
      </c>
      <c r="I173" s="90"/>
      <c r="J173" s="90"/>
      <c r="K173" s="91"/>
      <c r="L173" s="92" t="s">
        <v>2749</v>
      </c>
      <c r="M173" s="90" t="s">
        <v>81</v>
      </c>
      <c r="N173" s="90"/>
      <c r="O173" s="90"/>
      <c r="P173" s="91"/>
      <c r="Q173" s="86" t="s">
        <v>481</v>
      </c>
      <c r="R173" s="86" t="s">
        <v>83</v>
      </c>
      <c r="S173" s="86" t="s">
        <v>104</v>
      </c>
      <c r="T173" s="86" t="s">
        <v>105</v>
      </c>
      <c r="U173" s="86" t="s">
        <v>83</v>
      </c>
      <c r="V173" s="94" t="s">
        <v>3733</v>
      </c>
      <c r="W173" s="95" t="s">
        <v>3734</v>
      </c>
      <c r="X173" s="96"/>
      <c r="Y173" s="96"/>
      <c r="Z173" s="96"/>
      <c r="AA173" s="96" t="s">
        <v>481</v>
      </c>
      <c r="AB173" s="96" t="s">
        <v>481</v>
      </c>
      <c r="AC173" s="95" t="s">
        <v>3672</v>
      </c>
      <c r="AD173" s="95" t="s">
        <v>3673</v>
      </c>
      <c r="AE173" s="95" t="s">
        <v>3674</v>
      </c>
      <c r="AF173" s="95" t="s">
        <v>2735</v>
      </c>
      <c r="AG173" s="95" t="str">
        <f aca="false">IF(OR($AT173="",$AT173=$F173),$U173,IF($AT173=$G173,SUBSTITUTE(SUBSTITUTE($AT173,"GPIO3_","GPIO_"),".0",""),IF($AT173=$H173,$Q173,IF($AT173=$I173,$R173,IF($AT173=$J173,$S173,IF($AT173=$K173,$T173,"INVALID"))))))</f>
        <v>RSVD1</v>
      </c>
      <c r="AH173" s="97"/>
      <c r="AI173" s="98" t="str">
        <f aca="false">IF(AND(OR($AV173="Int PU",$AV173="Int PD"),OR(AND($BC173&lt;&gt;"",$BC173&lt;&gt;"0"),AND($BD173&lt;&gt;"",$BD173&lt;&gt;"0"))),"INVALID",IF(OR($AT173=$F173,$AV173="Int PD"),"PULL_DOWN",IF(OR($AV173="Int PU",AND($AH173="YES",OR($BC173="",$BC173="0"),OR($BD173="",$BD173="0"),OR($AU173="Input",$AU173="Bidirectional"))),"PULL_UP","NORMAL")))</f>
        <v>PULL_DOWN</v>
      </c>
      <c r="AJ173" s="98" t="str">
        <f aca="false">IF($AU173="Input", "TRISTATE", IF($AV173="Z","TRISTATE",IF($AT173=$F173,"TRISTATE","NORMAL")))</f>
        <v>TRISTATE</v>
      </c>
      <c r="AK173" s="98" t="str">
        <f aca="false">IF(OR($AT173=$F173,$AU173="Output"),"DISABLE","ENABLE")</f>
        <v>DISABLE</v>
      </c>
      <c r="AL173" s="112" t="str">
        <f aca="false">IF($AT173&lt;&gt;$G173,"N/A",IF($AV173="Drive 1", "1", IF($AV173="Drive 0", "0", "")))</f>
        <v>N/A</v>
      </c>
      <c r="AM173" s="406" t="b">
        <f aca="false">TRUE()</f>
        <v>1</v>
      </c>
      <c r="AN173" s="406" t="b">
        <f aca="false">TRUE()</f>
        <v>1</v>
      </c>
      <c r="AO173" s="406" t="b">
        <f aca="false">TRUE()</f>
        <v>1</v>
      </c>
      <c r="AP173" s="406" t="b">
        <f aca="false">TRUE()</f>
        <v>1</v>
      </c>
      <c r="AQ173" s="406" t="b">
        <f aca="false">TRUE()</f>
        <v>1</v>
      </c>
      <c r="AR173" s="406" t="b">
        <f aca="false">TRUE()</f>
        <v>1</v>
      </c>
      <c r="AS173" s="100" t="str">
        <f aca="false">IF(AND($AM173:$AR173), "VALID", "INVALID")</f>
        <v>VALID</v>
      </c>
      <c r="AT173" s="101" t="s">
        <v>483</v>
      </c>
      <c r="AU173" s="102" t="s">
        <v>79</v>
      </c>
      <c r="AV173" s="103"/>
      <c r="AW173" s="104"/>
      <c r="AX173" s="130"/>
      <c r="AY173" s="130"/>
      <c r="AZ173" s="104"/>
      <c r="BA173" s="104"/>
      <c r="BB173" s="104"/>
      <c r="BC173" s="103"/>
      <c r="BD173" s="103"/>
      <c r="BE173" s="105"/>
      <c r="BF173" s="104"/>
      <c r="BG173" s="320"/>
      <c r="BH173" s="20" t="s">
        <v>7</v>
      </c>
      <c r="BI173" s="1" t="s">
        <v>3731</v>
      </c>
      <c r="BJ173" s="1" t="s">
        <v>3735</v>
      </c>
      <c r="BK173" s="109"/>
    </row>
    <row r="174" customFormat="false" ht="12.75" hidden="true" customHeight="true" outlineLevel="0" collapsed="false">
      <c r="A174" s="315"/>
      <c r="B174" s="330"/>
      <c r="C174" s="330"/>
      <c r="D174" s="342" t="s">
        <v>484</v>
      </c>
      <c r="E174" s="317" t="s">
        <v>3736</v>
      </c>
      <c r="F174" s="87" t="s">
        <v>485</v>
      </c>
      <c r="G174" s="88" t="s">
        <v>3737</v>
      </c>
      <c r="H174" s="89" t="s">
        <v>484</v>
      </c>
      <c r="I174" s="90"/>
      <c r="J174" s="90"/>
      <c r="K174" s="91"/>
      <c r="L174" s="92" t="s">
        <v>2749</v>
      </c>
      <c r="M174" s="90" t="s">
        <v>81</v>
      </c>
      <c r="N174" s="90"/>
      <c r="O174" s="90"/>
      <c r="P174" s="91"/>
      <c r="Q174" s="86" t="s">
        <v>481</v>
      </c>
      <c r="R174" s="86" t="s">
        <v>83</v>
      </c>
      <c r="S174" s="86" t="s">
        <v>104</v>
      </c>
      <c r="T174" s="86" t="s">
        <v>105</v>
      </c>
      <c r="U174" s="86" t="s">
        <v>83</v>
      </c>
      <c r="V174" s="100" t="s">
        <v>3738</v>
      </c>
      <c r="W174" s="95" t="s">
        <v>3734</v>
      </c>
      <c r="X174" s="96"/>
      <c r="Y174" s="96"/>
      <c r="Z174" s="96"/>
      <c r="AA174" s="96" t="s">
        <v>481</v>
      </c>
      <c r="AB174" s="96" t="s">
        <v>481</v>
      </c>
      <c r="AC174" s="95" t="s">
        <v>3672</v>
      </c>
      <c r="AD174" s="95" t="s">
        <v>3673</v>
      </c>
      <c r="AE174" s="95" t="s">
        <v>3674</v>
      </c>
      <c r="AF174" s="95" t="s">
        <v>2735</v>
      </c>
      <c r="AG174" s="95" t="str">
        <f aca="false">IF(OR($AT174="",$AT174=$F174),$U174,IF($AT174=$G174,SUBSTITUTE(SUBSTITUTE($AT174,"GPIO3_","GPIO_"),".0",""),IF($AT174=$H174,$Q174,IF($AT174=$I174,$R174,IF($AT174=$J174,$S174,IF($AT174=$K174,$T174,"INVALID"))))))</f>
        <v>RSVD1</v>
      </c>
      <c r="AH174" s="97"/>
      <c r="AI174" s="98" t="str">
        <f aca="false">IF(AND(OR($AV174="Int PU",$AV174="Int PD"),OR(AND($BC174&lt;&gt;"",$BC174&lt;&gt;"0"),AND($BD174&lt;&gt;"",$BD174&lt;&gt;"0"))),"INVALID",IF(OR($AT174=$F174,$AV174="Int PD"),"PULL_DOWN",IF(OR($AV174="Int PU",AND($AH174="YES",OR($BC174="",$BC174="0"),OR($BD174="",$BD174="0"),OR($AU174="Input",$AU174="Bidirectional"))),"PULL_UP","NORMAL")))</f>
        <v>PULL_DOWN</v>
      </c>
      <c r="AJ174" s="98" t="str">
        <f aca="false">IF($AU174="Input", "TRISTATE", IF($AV174="Z","TRISTATE",IF($AT174=$F174,"TRISTATE","NORMAL")))</f>
        <v>TRISTATE</v>
      </c>
      <c r="AK174" s="98" t="str">
        <f aca="false">IF(OR($AT174=$F174,$AU174="Output"),"DISABLE","ENABLE")</f>
        <v>DISABLE</v>
      </c>
      <c r="AL174" s="112" t="str">
        <f aca="false">IF($AT174&lt;&gt;$G174,"N/A",IF($AV174="Drive 1", "1", IF($AV174="Drive 0", "0", "")))</f>
        <v>N/A</v>
      </c>
      <c r="AM174" s="406" t="b">
        <f aca="false">TRUE()</f>
        <v>1</v>
      </c>
      <c r="AN174" s="406" t="b">
        <f aca="false">TRUE()</f>
        <v>1</v>
      </c>
      <c r="AO174" s="406" t="b">
        <f aca="false">TRUE()</f>
        <v>1</v>
      </c>
      <c r="AP174" s="406" t="b">
        <f aca="false">TRUE()</f>
        <v>1</v>
      </c>
      <c r="AQ174" s="406" t="b">
        <f aca="false">TRUE()</f>
        <v>1</v>
      </c>
      <c r="AR174" s="406" t="b">
        <f aca="false">TRUE()</f>
        <v>1</v>
      </c>
      <c r="AS174" s="100" t="str">
        <f aca="false">IF(AND($AM174:$AR174), "VALID", "INVALID")</f>
        <v>VALID</v>
      </c>
      <c r="AT174" s="101" t="s">
        <v>485</v>
      </c>
      <c r="AU174" s="102" t="s">
        <v>79</v>
      </c>
      <c r="AV174" s="103"/>
      <c r="AW174" s="104"/>
      <c r="AX174" s="130"/>
      <c r="AY174" s="130"/>
      <c r="AZ174" s="104"/>
      <c r="BA174" s="104"/>
      <c r="BB174" s="104"/>
      <c r="BC174" s="103"/>
      <c r="BD174" s="103"/>
      <c r="BE174" s="105"/>
      <c r="BF174" s="104"/>
      <c r="BG174" s="320"/>
      <c r="BH174" s="20" t="s">
        <v>7</v>
      </c>
      <c r="BI174" s="1" t="s">
        <v>3736</v>
      </c>
      <c r="BJ174" s="1" t="s">
        <v>3739</v>
      </c>
      <c r="BK174" s="109"/>
    </row>
    <row r="175" customFormat="false" ht="12.75" hidden="true" customHeight="true" outlineLevel="0" collapsed="false">
      <c r="A175" s="315"/>
      <c r="B175" s="330"/>
      <c r="C175" s="330"/>
      <c r="D175" s="342" t="s">
        <v>486</v>
      </c>
      <c r="E175" s="317" t="s">
        <v>3740</v>
      </c>
      <c r="F175" s="87" t="s">
        <v>487</v>
      </c>
      <c r="G175" s="88" t="s">
        <v>3741</v>
      </c>
      <c r="H175" s="89" t="s">
        <v>486</v>
      </c>
      <c r="I175" s="90"/>
      <c r="J175" s="90"/>
      <c r="K175" s="91"/>
      <c r="L175" s="92" t="s">
        <v>2749</v>
      </c>
      <c r="M175" s="90" t="s">
        <v>81</v>
      </c>
      <c r="N175" s="90"/>
      <c r="O175" s="90"/>
      <c r="P175" s="91"/>
      <c r="Q175" s="86" t="s">
        <v>481</v>
      </c>
      <c r="R175" s="86" t="s">
        <v>83</v>
      </c>
      <c r="S175" s="86" t="s">
        <v>104</v>
      </c>
      <c r="T175" s="86" t="s">
        <v>105</v>
      </c>
      <c r="U175" s="86" t="s">
        <v>83</v>
      </c>
      <c r="V175" s="100" t="s">
        <v>3742</v>
      </c>
      <c r="W175" s="95" t="s">
        <v>3734</v>
      </c>
      <c r="X175" s="96"/>
      <c r="Y175" s="96"/>
      <c r="Z175" s="96"/>
      <c r="AA175" s="96" t="s">
        <v>481</v>
      </c>
      <c r="AB175" s="96" t="s">
        <v>481</v>
      </c>
      <c r="AC175" s="95" t="s">
        <v>3672</v>
      </c>
      <c r="AD175" s="95" t="s">
        <v>3673</v>
      </c>
      <c r="AE175" s="95" t="s">
        <v>3674</v>
      </c>
      <c r="AF175" s="95" t="s">
        <v>2735</v>
      </c>
      <c r="AG175" s="95" t="str">
        <f aca="false">IF(OR($AT175="",$AT175=$F175),$U175,IF($AT175=$G175,SUBSTITUTE(SUBSTITUTE($AT175,"GPIO3_","GPIO_"),".0",""),IF($AT175=$H175,$Q175,IF($AT175=$I175,$R175,IF($AT175=$J175,$S175,IF($AT175=$K175,$T175,"INVALID"))))))</f>
        <v>RSVD1</v>
      </c>
      <c r="AH175" s="97"/>
      <c r="AI175" s="98" t="str">
        <f aca="false">IF(AND(OR($AV175="Int PU",$AV175="Int PD"),OR(AND($BC175&lt;&gt;"",$BC175&lt;&gt;"0"),AND($BD175&lt;&gt;"",$BD175&lt;&gt;"0"))),"INVALID",IF(OR($AT175=$F175,$AV175="Int PD"),"PULL_DOWN",IF(OR($AV175="Int PU",AND($AH175="YES",OR($BC175="",$BC175="0"),OR($BD175="",$BD175="0"),OR($AU175="Input",$AU175="Bidirectional"))),"PULL_UP","NORMAL")))</f>
        <v>PULL_DOWN</v>
      </c>
      <c r="AJ175" s="98" t="str">
        <f aca="false">IF($AU175="Input", "TRISTATE", IF($AV175="Z","TRISTATE",IF($AT175=$F175,"TRISTATE","NORMAL")))</f>
        <v>TRISTATE</v>
      </c>
      <c r="AK175" s="98" t="str">
        <f aca="false">IF(OR($AT175=$F175,$AU175="Output"),"DISABLE","ENABLE")</f>
        <v>DISABLE</v>
      </c>
      <c r="AL175" s="112" t="str">
        <f aca="false">IF($AT175&lt;&gt;$G175,"N/A",IF($AV175="Drive 1", "1", IF($AV175="Drive 0", "0", "")))</f>
        <v>N/A</v>
      </c>
      <c r="AM175" s="406" t="b">
        <f aca="false">TRUE()</f>
        <v>1</v>
      </c>
      <c r="AN175" s="406" t="b">
        <f aca="false">TRUE()</f>
        <v>1</v>
      </c>
      <c r="AO175" s="406" t="b">
        <f aca="false">TRUE()</f>
        <v>1</v>
      </c>
      <c r="AP175" s="406" t="b">
        <f aca="false">TRUE()</f>
        <v>1</v>
      </c>
      <c r="AQ175" s="406" t="b">
        <f aca="false">TRUE()</f>
        <v>1</v>
      </c>
      <c r="AR175" s="406" t="b">
        <f aca="false">TRUE()</f>
        <v>1</v>
      </c>
      <c r="AS175" s="100" t="str">
        <f aca="false">IF(AND($AM175:$AR175), "VALID", "INVALID")</f>
        <v>VALID</v>
      </c>
      <c r="AT175" s="101" t="s">
        <v>487</v>
      </c>
      <c r="AU175" s="102" t="s">
        <v>79</v>
      </c>
      <c r="AV175" s="103"/>
      <c r="AW175" s="104"/>
      <c r="AX175" s="104"/>
      <c r="AY175" s="104"/>
      <c r="AZ175" s="104"/>
      <c r="BA175" s="104"/>
      <c r="BB175" s="104"/>
      <c r="BC175" s="103"/>
      <c r="BD175" s="103"/>
      <c r="BE175" s="105"/>
      <c r="BF175" s="104"/>
      <c r="BG175" s="320"/>
      <c r="BH175" s="20" t="s">
        <v>7</v>
      </c>
      <c r="BI175" s="1" t="s">
        <v>3740</v>
      </c>
      <c r="BJ175" s="1" t="s">
        <v>3743</v>
      </c>
      <c r="BK175" s="109"/>
    </row>
    <row r="176" customFormat="false" ht="14.25" hidden="true" customHeight="true" outlineLevel="0" collapsed="false">
      <c r="A176" s="315"/>
      <c r="B176" s="330"/>
      <c r="C176" s="330"/>
      <c r="D176" s="342" t="s">
        <v>488</v>
      </c>
      <c r="E176" s="317" t="s">
        <v>3744</v>
      </c>
      <c r="F176" s="87" t="s">
        <v>489</v>
      </c>
      <c r="G176" s="88" t="s">
        <v>3745</v>
      </c>
      <c r="H176" s="89" t="s">
        <v>488</v>
      </c>
      <c r="I176" s="90"/>
      <c r="J176" s="90"/>
      <c r="K176" s="91"/>
      <c r="L176" s="92" t="s">
        <v>2749</v>
      </c>
      <c r="M176" s="90" t="s">
        <v>81</v>
      </c>
      <c r="N176" s="90"/>
      <c r="O176" s="90"/>
      <c r="P176" s="91"/>
      <c r="Q176" s="86" t="s">
        <v>481</v>
      </c>
      <c r="R176" s="86" t="s">
        <v>83</v>
      </c>
      <c r="S176" s="86" t="s">
        <v>104</v>
      </c>
      <c r="T176" s="86" t="s">
        <v>105</v>
      </c>
      <c r="U176" s="86" t="s">
        <v>83</v>
      </c>
      <c r="V176" s="100" t="s">
        <v>3746</v>
      </c>
      <c r="W176" s="95" t="s">
        <v>3734</v>
      </c>
      <c r="X176" s="96"/>
      <c r="Y176" s="96"/>
      <c r="Z176" s="96"/>
      <c r="AA176" s="96" t="s">
        <v>481</v>
      </c>
      <c r="AB176" s="96" t="s">
        <v>481</v>
      </c>
      <c r="AC176" s="95" t="s">
        <v>3672</v>
      </c>
      <c r="AD176" s="95" t="s">
        <v>3673</v>
      </c>
      <c r="AE176" s="95" t="s">
        <v>3674</v>
      </c>
      <c r="AF176" s="95" t="s">
        <v>2735</v>
      </c>
      <c r="AG176" s="95" t="str">
        <f aca="false">IF(OR($AT176="",$AT176=$F176),$U176,IF($AT176=$G176,SUBSTITUTE(SUBSTITUTE($AT176,"GPIO3_","GPIO_"),".0",""),IF($AT176=$H176,$Q176,IF($AT176=$I176,$R176,IF($AT176=$J176,$S176,IF($AT176=$K176,$T176,"INVALID"))))))</f>
        <v>RSVD1</v>
      </c>
      <c r="AH176" s="97"/>
      <c r="AI176" s="98" t="str">
        <f aca="false">IF(AND(OR($AV176="Int PU",$AV176="Int PD"),OR(AND($BC176&lt;&gt;"",$BC176&lt;&gt;"0"),AND($BD176&lt;&gt;"",$BD176&lt;&gt;"0"))),"INVALID",IF(OR($AT176=$F176,$AV176="Int PD"),"PULL_DOWN",IF(OR($AV176="Int PU",AND($AH176="YES",OR($BC176="",$BC176="0"),OR($BD176="",$BD176="0"),OR($AU176="Input",$AU176="Bidirectional"))),"PULL_UP","NORMAL")))</f>
        <v>PULL_DOWN</v>
      </c>
      <c r="AJ176" s="98" t="str">
        <f aca="false">IF($AU176="Input", "TRISTATE", IF($AV176="Z","TRISTATE",IF($AT176=$F176,"TRISTATE","NORMAL")))</f>
        <v>TRISTATE</v>
      </c>
      <c r="AK176" s="98" t="str">
        <f aca="false">IF(OR($AT176=$F176,$AU176="Output"),"DISABLE","ENABLE")</f>
        <v>DISABLE</v>
      </c>
      <c r="AL176" s="112" t="str">
        <f aca="false">IF($AT176&lt;&gt;$G176,"N/A",IF($AV176="Drive 1", "1", IF($AV176="Drive 0", "0", "")))</f>
        <v>N/A</v>
      </c>
      <c r="AM176" s="406" t="b">
        <f aca="false">TRUE()</f>
        <v>1</v>
      </c>
      <c r="AN176" s="406" t="b">
        <f aca="false">TRUE()</f>
        <v>1</v>
      </c>
      <c r="AO176" s="406" t="b">
        <f aca="false">TRUE()</f>
        <v>1</v>
      </c>
      <c r="AP176" s="406" t="b">
        <f aca="false">TRUE()</f>
        <v>1</v>
      </c>
      <c r="AQ176" s="406" t="b">
        <f aca="false">TRUE()</f>
        <v>1</v>
      </c>
      <c r="AR176" s="406" t="b">
        <f aca="false">TRUE()</f>
        <v>1</v>
      </c>
      <c r="AS176" s="100" t="str">
        <f aca="false">IF(AND($AM176:$AR176), "VALID", "INVALID")</f>
        <v>VALID</v>
      </c>
      <c r="AT176" s="101" t="s">
        <v>489</v>
      </c>
      <c r="AU176" s="102" t="s">
        <v>79</v>
      </c>
      <c r="AV176" s="103"/>
      <c r="AW176" s="104"/>
      <c r="AX176" s="104"/>
      <c r="AY176" s="104"/>
      <c r="AZ176" s="104"/>
      <c r="BA176" s="104"/>
      <c r="BB176" s="104"/>
      <c r="BC176" s="103"/>
      <c r="BD176" s="103"/>
      <c r="BE176" s="105"/>
      <c r="BF176" s="104"/>
      <c r="BG176" s="320"/>
      <c r="BH176" s="20" t="s">
        <v>7</v>
      </c>
      <c r="BI176" s="1" t="s">
        <v>3744</v>
      </c>
      <c r="BJ176" s="1" t="s">
        <v>3747</v>
      </c>
      <c r="BK176" s="109"/>
    </row>
    <row r="177" customFormat="false" ht="12.75" hidden="true" customHeight="true" outlineLevel="0" collapsed="false">
      <c r="A177" s="315"/>
      <c r="B177" s="330"/>
      <c r="C177" s="330"/>
      <c r="D177" s="342" t="s">
        <v>490</v>
      </c>
      <c r="E177" s="317" t="s">
        <v>3748</v>
      </c>
      <c r="F177" s="87" t="s">
        <v>491</v>
      </c>
      <c r="G177" s="88" t="s">
        <v>3749</v>
      </c>
      <c r="H177" s="89" t="s">
        <v>490</v>
      </c>
      <c r="I177" s="90"/>
      <c r="J177" s="90"/>
      <c r="K177" s="91"/>
      <c r="L177" s="92" t="s">
        <v>2749</v>
      </c>
      <c r="M177" s="90" t="s">
        <v>81</v>
      </c>
      <c r="N177" s="90"/>
      <c r="O177" s="90"/>
      <c r="P177" s="91"/>
      <c r="Q177" s="86" t="s">
        <v>481</v>
      </c>
      <c r="R177" s="86" t="s">
        <v>83</v>
      </c>
      <c r="S177" s="86" t="s">
        <v>104</v>
      </c>
      <c r="T177" s="86" t="s">
        <v>105</v>
      </c>
      <c r="U177" s="86" t="s">
        <v>83</v>
      </c>
      <c r="V177" s="100" t="s">
        <v>3750</v>
      </c>
      <c r="W177" s="95" t="s">
        <v>3734</v>
      </c>
      <c r="X177" s="96"/>
      <c r="Y177" s="96"/>
      <c r="Z177" s="96"/>
      <c r="AA177" s="96" t="s">
        <v>481</v>
      </c>
      <c r="AB177" s="96" t="s">
        <v>481</v>
      </c>
      <c r="AC177" s="95" t="s">
        <v>3672</v>
      </c>
      <c r="AD177" s="95" t="s">
        <v>3673</v>
      </c>
      <c r="AE177" s="95" t="s">
        <v>3674</v>
      </c>
      <c r="AF177" s="95" t="s">
        <v>2735</v>
      </c>
      <c r="AG177" s="95" t="str">
        <f aca="false">IF(OR($AT177="",$AT177=$F177),$U177,IF($AT177=$G177,SUBSTITUTE(SUBSTITUTE($AT177,"GPIO3_","GPIO_"),".0",""),IF($AT177=$H177,$Q177,IF($AT177=$I177,$R177,IF($AT177=$J177,$S177,IF($AT177=$K177,$T177,"INVALID"))))))</f>
        <v>RSVD1</v>
      </c>
      <c r="AH177" s="97"/>
      <c r="AI177" s="98" t="str">
        <f aca="false">IF(AND(OR($AV177="Int PU",$AV177="Int PD"),OR(AND($BC177&lt;&gt;"",$BC177&lt;&gt;"0"),AND($BD177&lt;&gt;"",$BD177&lt;&gt;"0"))),"INVALID",IF(OR($AT177=$F177,$AV177="Int PD"),"PULL_DOWN",IF(OR($AV177="Int PU",AND($AH177="YES",OR($BC177="",$BC177="0"),OR($BD177="",$BD177="0"),OR($AU177="Input",$AU177="Bidirectional"))),"PULL_UP","NORMAL")))</f>
        <v>PULL_DOWN</v>
      </c>
      <c r="AJ177" s="98" t="str">
        <f aca="false">IF($AU177="Input", "TRISTATE", IF($AV177="Z","TRISTATE",IF($AT177=$F177,"TRISTATE","NORMAL")))</f>
        <v>TRISTATE</v>
      </c>
      <c r="AK177" s="98" t="str">
        <f aca="false">IF(OR($AT177=$F177,$AU177="Output"),"DISABLE","ENABLE")</f>
        <v>DISABLE</v>
      </c>
      <c r="AL177" s="112" t="str">
        <f aca="false">IF($AT177&lt;&gt;$G177,"N/A",IF($AV177="Drive 1", "1", IF($AV177="Drive 0", "0", "")))</f>
        <v>N/A</v>
      </c>
      <c r="AM177" s="406" t="b">
        <f aca="false">TRUE()</f>
        <v>1</v>
      </c>
      <c r="AN177" s="406" t="b">
        <f aca="false">TRUE()</f>
        <v>1</v>
      </c>
      <c r="AO177" s="406" t="b">
        <f aca="false">TRUE()</f>
        <v>1</v>
      </c>
      <c r="AP177" s="406" t="b">
        <f aca="false">TRUE()</f>
        <v>1</v>
      </c>
      <c r="AQ177" s="406" t="b">
        <f aca="false">TRUE()</f>
        <v>1</v>
      </c>
      <c r="AR177" s="406" t="b">
        <f aca="false">TRUE()</f>
        <v>1</v>
      </c>
      <c r="AS177" s="100" t="str">
        <f aca="false">IF(AND($AM177:$AR177), "VALID", "INVALID")</f>
        <v>VALID</v>
      </c>
      <c r="AT177" s="101" t="s">
        <v>491</v>
      </c>
      <c r="AU177" s="102" t="s">
        <v>79</v>
      </c>
      <c r="AV177" s="103"/>
      <c r="AW177" s="104"/>
      <c r="AX177" s="104"/>
      <c r="AY177" s="104"/>
      <c r="AZ177" s="104"/>
      <c r="BA177" s="104"/>
      <c r="BB177" s="104"/>
      <c r="BC177" s="103"/>
      <c r="BD177" s="103"/>
      <c r="BE177" s="105"/>
      <c r="BF177" s="104"/>
      <c r="BG177" s="320"/>
      <c r="BH177" s="20" t="s">
        <v>7</v>
      </c>
      <c r="BI177" s="1" t="s">
        <v>3748</v>
      </c>
      <c r="BJ177" s="1" t="s">
        <v>3751</v>
      </c>
      <c r="BK177" s="109"/>
    </row>
    <row r="178" customFormat="false" ht="12.75" hidden="true" customHeight="true" outlineLevel="0" collapsed="false">
      <c r="A178" s="315"/>
      <c r="B178" s="330"/>
      <c r="C178" s="330"/>
      <c r="D178" s="342" t="s">
        <v>492</v>
      </c>
      <c r="E178" s="317" t="s">
        <v>3752</v>
      </c>
      <c r="F178" s="87" t="s">
        <v>493</v>
      </c>
      <c r="G178" s="88" t="s">
        <v>3753</v>
      </c>
      <c r="H178" s="89" t="s">
        <v>492</v>
      </c>
      <c r="I178" s="90"/>
      <c r="J178" s="90"/>
      <c r="K178" s="91"/>
      <c r="L178" s="92" t="s">
        <v>2749</v>
      </c>
      <c r="M178" s="90" t="s">
        <v>81</v>
      </c>
      <c r="N178" s="90"/>
      <c r="O178" s="90"/>
      <c r="P178" s="91"/>
      <c r="Q178" s="86" t="s">
        <v>481</v>
      </c>
      <c r="R178" s="86" t="s">
        <v>83</v>
      </c>
      <c r="S178" s="86" t="s">
        <v>104</v>
      </c>
      <c r="T178" s="86" t="s">
        <v>105</v>
      </c>
      <c r="U178" s="86" t="s">
        <v>83</v>
      </c>
      <c r="V178" s="100" t="s">
        <v>3754</v>
      </c>
      <c r="W178" s="95" t="s">
        <v>3734</v>
      </c>
      <c r="X178" s="96"/>
      <c r="Y178" s="96"/>
      <c r="Z178" s="96"/>
      <c r="AA178" s="96" t="s">
        <v>481</v>
      </c>
      <c r="AB178" s="96" t="s">
        <v>481</v>
      </c>
      <c r="AC178" s="95" t="s">
        <v>3672</v>
      </c>
      <c r="AD178" s="95" t="s">
        <v>3673</v>
      </c>
      <c r="AE178" s="95" t="s">
        <v>3674</v>
      </c>
      <c r="AF178" s="95" t="s">
        <v>2735</v>
      </c>
      <c r="AG178" s="95" t="str">
        <f aca="false">IF(OR($AT178="",$AT178=$F178),$U178,IF($AT178=$G178,SUBSTITUTE(SUBSTITUTE($AT178,"GPIO3_","GPIO_"),".0",""),IF($AT178=$H178,$Q178,IF($AT178=$I178,$R178,IF($AT178=$J178,$S178,IF($AT178=$K178,$T178,"INVALID"))))))</f>
        <v>RSVD1</v>
      </c>
      <c r="AH178" s="97"/>
      <c r="AI178" s="98" t="str">
        <f aca="false">IF(AND(OR($AV178="Int PU",$AV178="Int PD"),OR(AND($BC178&lt;&gt;"",$BC178&lt;&gt;"0"),AND($BD178&lt;&gt;"",$BD178&lt;&gt;"0"))),"INVALID",IF(OR($AT178=$F178,$AV178="Int PD"),"PULL_DOWN",IF(OR($AV178="Int PU",AND($AH178="YES",OR($BC178="",$BC178="0"),OR($BD178="",$BD178="0"),OR($AU178="Input",$AU178="Bidirectional"))),"PULL_UP","NORMAL")))</f>
        <v>PULL_DOWN</v>
      </c>
      <c r="AJ178" s="98" t="str">
        <f aca="false">IF($AU178="Input", "TRISTATE", IF($AV178="Z","TRISTATE",IF($AT178=$F178,"TRISTATE","NORMAL")))</f>
        <v>TRISTATE</v>
      </c>
      <c r="AK178" s="98" t="str">
        <f aca="false">IF(OR($AT178=$F178,$AU178="Output"),"DISABLE","ENABLE")</f>
        <v>DISABLE</v>
      </c>
      <c r="AL178" s="112" t="str">
        <f aca="false">IF($AT178&lt;&gt;$G178,"N/A",IF($AV178="Drive 1", "1", IF($AV178="Drive 0", "0", "")))</f>
        <v>N/A</v>
      </c>
      <c r="AM178" s="406" t="b">
        <f aca="false">TRUE()</f>
        <v>1</v>
      </c>
      <c r="AN178" s="406" t="b">
        <f aca="false">TRUE()</f>
        <v>1</v>
      </c>
      <c r="AO178" s="406" t="b">
        <f aca="false">TRUE()</f>
        <v>1</v>
      </c>
      <c r="AP178" s="406" t="b">
        <f aca="false">TRUE()</f>
        <v>1</v>
      </c>
      <c r="AQ178" s="406" t="b">
        <f aca="false">TRUE()</f>
        <v>1</v>
      </c>
      <c r="AR178" s="406" t="b">
        <f aca="false">TRUE()</f>
        <v>1</v>
      </c>
      <c r="AS178" s="100" t="str">
        <f aca="false">IF(AND($AM178:$AR178), "VALID", "INVALID")</f>
        <v>VALID</v>
      </c>
      <c r="AT178" s="145" t="s">
        <v>493</v>
      </c>
      <c r="AU178" s="146" t="s">
        <v>79</v>
      </c>
      <c r="AV178" s="147"/>
      <c r="AW178" s="104"/>
      <c r="AX178" s="148"/>
      <c r="AY178" s="148"/>
      <c r="AZ178" s="148"/>
      <c r="BA178" s="148"/>
      <c r="BB178" s="148"/>
      <c r="BC178" s="147"/>
      <c r="BD178" s="147"/>
      <c r="BE178" s="149"/>
      <c r="BF178" s="148"/>
      <c r="BG178" s="320"/>
      <c r="BH178" s="20" t="s">
        <v>7</v>
      </c>
      <c r="BI178" s="1" t="s">
        <v>3752</v>
      </c>
      <c r="BJ178" s="1" t="s">
        <v>3755</v>
      </c>
      <c r="BK178" s="109"/>
    </row>
    <row r="179" customFormat="false" ht="12.75" hidden="true" customHeight="true" outlineLevel="0" collapsed="false">
      <c r="A179" s="315"/>
      <c r="B179" s="330"/>
      <c r="C179" s="330"/>
      <c r="D179" s="342" t="s">
        <v>494</v>
      </c>
      <c r="E179" s="317" t="s">
        <v>3756</v>
      </c>
      <c r="F179" s="87" t="s">
        <v>495</v>
      </c>
      <c r="G179" s="88" t="s">
        <v>3757</v>
      </c>
      <c r="H179" s="89" t="s">
        <v>494</v>
      </c>
      <c r="I179" s="90"/>
      <c r="J179" s="90"/>
      <c r="K179" s="91"/>
      <c r="L179" s="92" t="s">
        <v>2749</v>
      </c>
      <c r="M179" s="90" t="s">
        <v>2729</v>
      </c>
      <c r="N179" s="90"/>
      <c r="O179" s="90"/>
      <c r="P179" s="91"/>
      <c r="Q179" s="86" t="s">
        <v>481</v>
      </c>
      <c r="R179" s="86" t="s">
        <v>83</v>
      </c>
      <c r="S179" s="86" t="s">
        <v>104</v>
      </c>
      <c r="T179" s="86" t="s">
        <v>105</v>
      </c>
      <c r="U179" s="86" t="s">
        <v>83</v>
      </c>
      <c r="V179" s="100" t="s">
        <v>3758</v>
      </c>
      <c r="W179" s="95" t="s">
        <v>3734</v>
      </c>
      <c r="X179" s="96"/>
      <c r="Y179" s="96"/>
      <c r="Z179" s="96"/>
      <c r="AA179" s="96" t="s">
        <v>481</v>
      </c>
      <c r="AB179" s="96" t="s">
        <v>481</v>
      </c>
      <c r="AC179" s="95" t="s">
        <v>3672</v>
      </c>
      <c r="AD179" s="95" t="s">
        <v>3673</v>
      </c>
      <c r="AE179" s="95" t="s">
        <v>3674</v>
      </c>
      <c r="AF179" s="95" t="s">
        <v>2735</v>
      </c>
      <c r="AG179" s="95" t="str">
        <f aca="false">IF(OR($AT179="",$AT179=$F179),$U179,IF($AT179=$G179,SUBSTITUTE(SUBSTITUTE($AT179,"GPIO3_","GPIO_"),".0",""),IF($AT179=$H179,$Q179,IF($AT179=$I179,$R179,IF($AT179=$J179,$S179,IF($AT179=$K179,$T179,"INVALID"))))))</f>
        <v>RSVD1</v>
      </c>
      <c r="AH179" s="97"/>
      <c r="AI179" s="98" t="str">
        <f aca="false">IF(AND(OR($AV179="Int PU",$AV179="Int PD"),OR(AND($BC179&lt;&gt;"",$BC179&lt;&gt;"0"),AND($BD179&lt;&gt;"",$BD179&lt;&gt;"0"))),"INVALID",IF(OR($AT179=$F179,$AV179="Int PD"),"PULL_DOWN",IF(OR($AV179="Int PU",AND($AH179="YES",OR($BC179="",$BC179="0"),OR($BD179="",$BD179="0"),OR($AU179="Input",$AU179="Bidirectional"))),"PULL_UP","NORMAL")))</f>
        <v>PULL_DOWN</v>
      </c>
      <c r="AJ179" s="98" t="str">
        <f aca="false">IF($AU179="Input", "TRISTATE", IF($AV179="Z","TRISTATE",IF($AT179=$F179,"TRISTATE","NORMAL")))</f>
        <v>TRISTATE</v>
      </c>
      <c r="AK179" s="98" t="str">
        <f aca="false">IF(OR($AT179=$F179,$AU179="Output"),"DISABLE","ENABLE")</f>
        <v>DISABLE</v>
      </c>
      <c r="AL179" s="112" t="str">
        <f aca="false">IF($AT179&lt;&gt;$G179,"N/A",IF($AV179="Drive 1", "1", IF($AV179="Drive 0", "0", "")))</f>
        <v>N/A</v>
      </c>
      <c r="AM179" s="406" t="b">
        <f aca="false">TRUE()</f>
        <v>1</v>
      </c>
      <c r="AN179" s="406" t="b">
        <f aca="false">TRUE()</f>
        <v>1</v>
      </c>
      <c r="AO179" s="406" t="b">
        <f aca="false">TRUE()</f>
        <v>1</v>
      </c>
      <c r="AP179" s="406" t="b">
        <f aca="false">TRUE()</f>
        <v>1</v>
      </c>
      <c r="AQ179" s="406" t="b">
        <f aca="false">TRUE()</f>
        <v>1</v>
      </c>
      <c r="AR179" s="406" t="b">
        <f aca="false">TRUE()</f>
        <v>1</v>
      </c>
      <c r="AS179" s="100" t="str">
        <f aca="false">IF(AND($AM179:$AR179), "VALID", "INVALID")</f>
        <v>VALID</v>
      </c>
      <c r="AT179" s="151" t="s">
        <v>495</v>
      </c>
      <c r="AU179" s="102" t="s">
        <v>79</v>
      </c>
      <c r="AV179" s="103"/>
      <c r="AW179" s="104"/>
      <c r="AX179" s="104"/>
      <c r="AY179" s="104"/>
      <c r="AZ179" s="104"/>
      <c r="BA179" s="104"/>
      <c r="BB179" s="104"/>
      <c r="BC179" s="103"/>
      <c r="BD179" s="103"/>
      <c r="BE179" s="105" t="s">
        <v>496</v>
      </c>
      <c r="BF179" s="104"/>
      <c r="BG179" s="320"/>
      <c r="BH179" s="20" t="s">
        <v>7</v>
      </c>
      <c r="BI179" s="1" t="s">
        <v>3756</v>
      </c>
      <c r="BJ179" s="1" t="s">
        <v>3759</v>
      </c>
      <c r="BK179" s="109"/>
    </row>
    <row r="180" customFormat="false" ht="12.75" hidden="true" customHeight="true" outlineLevel="0" collapsed="false">
      <c r="A180" s="315"/>
      <c r="B180" s="330"/>
      <c r="C180" s="330"/>
      <c r="D180" s="342" t="s">
        <v>497</v>
      </c>
      <c r="E180" s="317" t="s">
        <v>3760</v>
      </c>
      <c r="F180" s="87" t="s">
        <v>498</v>
      </c>
      <c r="G180" s="88" t="s">
        <v>3761</v>
      </c>
      <c r="H180" s="89" t="s">
        <v>497</v>
      </c>
      <c r="I180" s="90"/>
      <c r="J180" s="90"/>
      <c r="K180" s="91"/>
      <c r="L180" s="92" t="s">
        <v>2749</v>
      </c>
      <c r="M180" s="90" t="s">
        <v>2729</v>
      </c>
      <c r="N180" s="90"/>
      <c r="O180" s="90"/>
      <c r="P180" s="91"/>
      <c r="Q180" s="86" t="s">
        <v>481</v>
      </c>
      <c r="R180" s="86" t="s">
        <v>83</v>
      </c>
      <c r="S180" s="86" t="s">
        <v>104</v>
      </c>
      <c r="T180" s="86" t="s">
        <v>105</v>
      </c>
      <c r="U180" s="134" t="s">
        <v>83</v>
      </c>
      <c r="V180" s="86" t="s">
        <v>3762</v>
      </c>
      <c r="W180" s="132" t="s">
        <v>3734</v>
      </c>
      <c r="X180" s="96"/>
      <c r="Y180" s="96"/>
      <c r="Z180" s="96"/>
      <c r="AA180" s="96" t="s">
        <v>481</v>
      </c>
      <c r="AB180" s="96" t="s">
        <v>481</v>
      </c>
      <c r="AC180" s="95" t="s">
        <v>3672</v>
      </c>
      <c r="AD180" s="95" t="s">
        <v>3673</v>
      </c>
      <c r="AE180" s="95" t="s">
        <v>3674</v>
      </c>
      <c r="AF180" s="95" t="s">
        <v>2735</v>
      </c>
      <c r="AG180" s="95" t="str">
        <f aca="false">IF(OR($AT180="",$AT180=$F180),$U180,IF($AT180=$G180,SUBSTITUTE(SUBSTITUTE($AT180,"GPIO3_","GPIO_"),".0",""),IF($AT180=$H180,$Q180,IF($AT180=$I180,$R180,IF($AT180=$J180,$S180,IF($AT180=$K180,$T180,"INVALID"))))))</f>
        <v>RSVD1</v>
      </c>
      <c r="AH180" s="97"/>
      <c r="AI180" s="98" t="str">
        <f aca="false">IF(AND(OR($AV180="Int PU",$AV180="Int PD"),OR(AND($BC180&lt;&gt;"",$BC180&lt;&gt;"0"),AND($BD180&lt;&gt;"",$BD180&lt;&gt;"0"))),"INVALID",IF(OR($AT180=$F180,$AV180="Int PD"),"PULL_DOWN",IF(OR($AV180="Int PU",AND($AH180="YES",OR($BC180="",$BC180="0"),OR($BD180="",$BD180="0"),OR($AU180="Input",$AU180="Bidirectional"))),"PULL_UP","NORMAL")))</f>
        <v>PULL_DOWN</v>
      </c>
      <c r="AJ180" s="98" t="str">
        <f aca="false">IF($AU180="Input", "TRISTATE", IF($AV180="Z","TRISTATE",IF($AT180=$F180,"TRISTATE","NORMAL")))</f>
        <v>TRISTATE</v>
      </c>
      <c r="AK180" s="98" t="str">
        <f aca="false">IF(OR($AT180=$F180,$AU180="Output"),"DISABLE","ENABLE")</f>
        <v>DISABLE</v>
      </c>
      <c r="AL180" s="112" t="str">
        <f aca="false">IF($AT180&lt;&gt;$G180,"N/A",IF($AV180="Drive 1", "1", IF($AV180="Drive 0", "0", "")))</f>
        <v>N/A</v>
      </c>
      <c r="AM180" s="406" t="b">
        <f aca="false">TRUE()</f>
        <v>1</v>
      </c>
      <c r="AN180" s="406" t="b">
        <f aca="false">TRUE()</f>
        <v>1</v>
      </c>
      <c r="AO180" s="406" t="b">
        <f aca="false">TRUE()</f>
        <v>1</v>
      </c>
      <c r="AP180" s="406" t="b">
        <f aca="false">TRUE()</f>
        <v>1</v>
      </c>
      <c r="AQ180" s="406" t="b">
        <f aca="false">TRUE()</f>
        <v>1</v>
      </c>
      <c r="AR180" s="406" t="b">
        <f aca="false">TRUE()</f>
        <v>1</v>
      </c>
      <c r="AS180" s="100" t="str">
        <f aca="false">IF(AND($AM180:$AR180), "VALID", "INVALID")</f>
        <v>VALID</v>
      </c>
      <c r="AT180" s="101" t="s">
        <v>498</v>
      </c>
      <c r="AU180" s="102" t="s">
        <v>79</v>
      </c>
      <c r="AV180" s="103"/>
      <c r="AW180" s="104"/>
      <c r="AX180" s="104"/>
      <c r="AY180" s="104"/>
      <c r="AZ180" s="104"/>
      <c r="BA180" s="104"/>
      <c r="BB180" s="104"/>
      <c r="BC180" s="103"/>
      <c r="BD180" s="103"/>
      <c r="BE180" s="105"/>
      <c r="BF180" s="104"/>
      <c r="BG180" s="320"/>
      <c r="BH180" s="20" t="s">
        <v>7</v>
      </c>
      <c r="BI180" s="1" t="s">
        <v>3760</v>
      </c>
      <c r="BJ180" s="1" t="s">
        <v>3763</v>
      </c>
      <c r="BK180" s="109"/>
    </row>
    <row r="181" customFormat="false" ht="12.75" hidden="true" customHeight="true" outlineLevel="0" collapsed="false">
      <c r="A181" s="315"/>
      <c r="B181" s="330"/>
      <c r="C181" s="330"/>
      <c r="D181" s="342" t="s">
        <v>499</v>
      </c>
      <c r="E181" s="317" t="s">
        <v>3764</v>
      </c>
      <c r="F181" s="87" t="s">
        <v>500</v>
      </c>
      <c r="G181" s="88" t="s">
        <v>3765</v>
      </c>
      <c r="H181" s="89" t="s">
        <v>499</v>
      </c>
      <c r="I181" s="90"/>
      <c r="J181" s="90"/>
      <c r="K181" s="91"/>
      <c r="L181" s="92" t="s">
        <v>2749</v>
      </c>
      <c r="M181" s="90" t="s">
        <v>2729</v>
      </c>
      <c r="N181" s="90"/>
      <c r="O181" s="90"/>
      <c r="P181" s="91"/>
      <c r="Q181" s="86" t="s">
        <v>481</v>
      </c>
      <c r="R181" s="86" t="s">
        <v>83</v>
      </c>
      <c r="S181" s="86" t="s">
        <v>104</v>
      </c>
      <c r="T181" s="86" t="s">
        <v>105</v>
      </c>
      <c r="U181" s="86" t="s">
        <v>83</v>
      </c>
      <c r="V181" s="100" t="s">
        <v>3766</v>
      </c>
      <c r="W181" s="95" t="s">
        <v>3734</v>
      </c>
      <c r="X181" s="96"/>
      <c r="Y181" s="96"/>
      <c r="Z181" s="96"/>
      <c r="AA181" s="96" t="s">
        <v>481</v>
      </c>
      <c r="AB181" s="96" t="s">
        <v>481</v>
      </c>
      <c r="AC181" s="95" t="s">
        <v>3672</v>
      </c>
      <c r="AD181" s="95" t="s">
        <v>3673</v>
      </c>
      <c r="AE181" s="95" t="s">
        <v>3674</v>
      </c>
      <c r="AF181" s="95" t="s">
        <v>2735</v>
      </c>
      <c r="AG181" s="95" t="str">
        <f aca="false">IF(OR($AT181="",$AT181=$F181),$U181,IF($AT181=$G181,SUBSTITUTE(SUBSTITUTE($AT181,"GPIO3_","GPIO_"),".0",""),IF($AT181=$H181,$Q181,IF($AT181=$I181,$R181,IF($AT181=$J181,$S181,IF($AT181=$K181,$T181,"INVALID"))))))</f>
        <v>RSVD1</v>
      </c>
      <c r="AH181" s="97"/>
      <c r="AI181" s="98" t="str">
        <f aca="false">IF(AND(OR($AV181="Int PU",$AV181="Int PD"),OR(AND($BC181&lt;&gt;"",$BC181&lt;&gt;"0"),AND($BD181&lt;&gt;"",$BD181&lt;&gt;"0"))),"INVALID",IF(OR($AT181=$F181,$AV181="Int PD"),"PULL_DOWN",IF(OR($AV181="Int PU",AND($AH181="YES",OR($BC181="",$BC181="0"),OR($BD181="",$BD181="0"),OR($AU181="Input",$AU181="Bidirectional"))),"PULL_UP","NORMAL")))</f>
        <v>PULL_DOWN</v>
      </c>
      <c r="AJ181" s="98" t="str">
        <f aca="false">IF($AU181="Input", "TRISTATE", IF($AV181="Z","TRISTATE",IF($AT181=$F181,"TRISTATE","NORMAL")))</f>
        <v>TRISTATE</v>
      </c>
      <c r="AK181" s="98" t="str">
        <f aca="false">IF(OR($AT181=$F181,$AU181="Output"),"DISABLE","ENABLE")</f>
        <v>DISABLE</v>
      </c>
      <c r="AL181" s="112" t="str">
        <f aca="false">IF($AT181&lt;&gt;$G181,"N/A",IF($AV181="Drive 1", "1", IF($AV181="Drive 0", "0", "")))</f>
        <v>N/A</v>
      </c>
      <c r="AM181" s="99" t="b">
        <f aca="false">TRUE()</f>
        <v>1</v>
      </c>
      <c r="AN181" s="99" t="b">
        <f aca="false">TRUE()</f>
        <v>1</v>
      </c>
      <c r="AO181" s="99" t="b">
        <f aca="false">TRUE()</f>
        <v>1</v>
      </c>
      <c r="AP181" s="99" t="b">
        <f aca="false">TRUE()</f>
        <v>1</v>
      </c>
      <c r="AQ181" s="99" t="b">
        <f aca="false">TRUE()</f>
        <v>1</v>
      </c>
      <c r="AR181" s="99" t="b">
        <f aca="false">TRUE()</f>
        <v>1</v>
      </c>
      <c r="AS181" s="100" t="str">
        <f aca="false">IF(AND($AM181:$AR181), "VALID", "INVALID")</f>
        <v>VALID</v>
      </c>
      <c r="AT181" s="101" t="s">
        <v>500</v>
      </c>
      <c r="AU181" s="102" t="s">
        <v>79</v>
      </c>
      <c r="AV181" s="103"/>
      <c r="AW181" s="104"/>
      <c r="AX181" s="130"/>
      <c r="AY181" s="130"/>
      <c r="AZ181" s="104"/>
      <c r="BA181" s="104"/>
      <c r="BB181" s="104"/>
      <c r="BC181" s="103"/>
      <c r="BD181" s="103"/>
      <c r="BE181" s="105"/>
      <c r="BF181" s="104"/>
      <c r="BG181" s="320"/>
      <c r="BH181" s="20" t="s">
        <v>7</v>
      </c>
      <c r="BI181" s="1" t="s">
        <v>3764</v>
      </c>
      <c r="BJ181" s="1" t="s">
        <v>3767</v>
      </c>
      <c r="BK181" s="109"/>
    </row>
    <row r="182" customFormat="false" ht="12.75" hidden="true" customHeight="true" outlineLevel="0" collapsed="false">
      <c r="A182" s="315"/>
      <c r="B182" s="330"/>
      <c r="C182" s="330"/>
      <c r="D182" s="342" t="s">
        <v>501</v>
      </c>
      <c r="E182" s="317" t="s">
        <v>3768</v>
      </c>
      <c r="F182" s="87" t="s">
        <v>502</v>
      </c>
      <c r="G182" s="88" t="s">
        <v>3769</v>
      </c>
      <c r="H182" s="89" t="s">
        <v>501</v>
      </c>
      <c r="I182" s="90"/>
      <c r="J182" s="90"/>
      <c r="K182" s="91"/>
      <c r="L182" s="92" t="s">
        <v>2749</v>
      </c>
      <c r="M182" s="90" t="s">
        <v>2729</v>
      </c>
      <c r="N182" s="90"/>
      <c r="O182" s="90"/>
      <c r="P182" s="91"/>
      <c r="Q182" s="86" t="s">
        <v>481</v>
      </c>
      <c r="R182" s="86" t="s">
        <v>83</v>
      </c>
      <c r="S182" s="86" t="s">
        <v>104</v>
      </c>
      <c r="T182" s="86" t="s">
        <v>105</v>
      </c>
      <c r="U182" s="86" t="s">
        <v>83</v>
      </c>
      <c r="V182" s="100" t="s">
        <v>3770</v>
      </c>
      <c r="W182" s="95" t="s">
        <v>3734</v>
      </c>
      <c r="X182" s="96"/>
      <c r="Y182" s="96"/>
      <c r="Z182" s="96"/>
      <c r="AA182" s="96" t="s">
        <v>481</v>
      </c>
      <c r="AB182" s="96" t="s">
        <v>481</v>
      </c>
      <c r="AC182" s="95" t="s">
        <v>3672</v>
      </c>
      <c r="AD182" s="95" t="s">
        <v>3673</v>
      </c>
      <c r="AE182" s="95" t="s">
        <v>3674</v>
      </c>
      <c r="AF182" s="95" t="s">
        <v>2735</v>
      </c>
      <c r="AG182" s="95" t="str">
        <f aca="false">IF(OR($AT182="",$AT182=$F182),$U182,IF($AT182=$G182,SUBSTITUTE(SUBSTITUTE($AT182,"GPIO3_","GPIO_"),".0",""),IF($AT182=$H182,$Q182,IF($AT182=$I182,$R182,IF($AT182=$J182,$S182,IF($AT182=$K182,$T182,"INVALID"))))))</f>
        <v>RSVD1</v>
      </c>
      <c r="AH182" s="97"/>
      <c r="AI182" s="98" t="str">
        <f aca="false">IF(AND(OR($AV182="Int PU",$AV182="Int PD"),OR(AND($BC182&lt;&gt;"",$BC182&lt;&gt;"0"),AND($BD182&lt;&gt;"",$BD182&lt;&gt;"0"))),"INVALID",IF(OR($AT182=$F182,$AV182="Int PD"),"PULL_DOWN",IF(OR($AV182="Int PU",AND($AH182="YES",OR($BC182="",$BC182="0"),OR($BD182="",$BD182="0"),OR($AU182="Input",$AU182="Bidirectional"))),"PULL_UP","NORMAL")))</f>
        <v>PULL_DOWN</v>
      </c>
      <c r="AJ182" s="98" t="str">
        <f aca="false">IF($AU182="Input", "TRISTATE", IF($AV182="Z","TRISTATE",IF($AT182=$F182,"TRISTATE","NORMAL")))</f>
        <v>TRISTATE</v>
      </c>
      <c r="AK182" s="98" t="str">
        <f aca="false">IF(OR($AT182=$F182,$AU182="Output"),"DISABLE","ENABLE")</f>
        <v>DISABLE</v>
      </c>
      <c r="AL182" s="112" t="str">
        <f aca="false">IF($AT182&lt;&gt;$G182,"N/A",IF($AV182="Drive 1", "1", IF($AV182="Drive 0", "0", "")))</f>
        <v>N/A</v>
      </c>
      <c r="AM182" s="99" t="b">
        <f aca="false">TRUE()</f>
        <v>1</v>
      </c>
      <c r="AN182" s="99" t="b">
        <f aca="false">TRUE()</f>
        <v>1</v>
      </c>
      <c r="AO182" s="99" t="b">
        <f aca="false">TRUE()</f>
        <v>1</v>
      </c>
      <c r="AP182" s="99" t="b">
        <f aca="false">TRUE()</f>
        <v>1</v>
      </c>
      <c r="AQ182" s="99" t="b">
        <f aca="false">TRUE()</f>
        <v>1</v>
      </c>
      <c r="AR182" s="99" t="b">
        <f aca="false">TRUE()</f>
        <v>1</v>
      </c>
      <c r="AS182" s="100" t="str">
        <f aca="false">IF(AND($AM182:$AR182), "VALID", "INVALID")</f>
        <v>VALID</v>
      </c>
      <c r="AT182" s="101" t="s">
        <v>502</v>
      </c>
      <c r="AU182" s="102" t="s">
        <v>79</v>
      </c>
      <c r="AV182" s="103"/>
      <c r="AW182" s="104"/>
      <c r="AX182" s="130"/>
      <c r="AY182" s="130"/>
      <c r="AZ182" s="104"/>
      <c r="BA182" s="104"/>
      <c r="BB182" s="104"/>
      <c r="BC182" s="103"/>
      <c r="BD182" s="103"/>
      <c r="BE182" s="105"/>
      <c r="BF182" s="104"/>
      <c r="BG182" s="320"/>
      <c r="BH182" s="20" t="s">
        <v>7</v>
      </c>
      <c r="BI182" s="1" t="s">
        <v>3768</v>
      </c>
      <c r="BJ182" s="1" t="s">
        <v>3771</v>
      </c>
      <c r="BK182" s="109"/>
    </row>
    <row r="183" customFormat="false" ht="12.75" hidden="true" customHeight="true" outlineLevel="0" collapsed="false">
      <c r="A183" s="315"/>
      <c r="B183" s="330"/>
      <c r="C183" s="330"/>
      <c r="D183" s="342" t="s">
        <v>503</v>
      </c>
      <c r="E183" s="317" t="s">
        <v>3772</v>
      </c>
      <c r="F183" s="87" t="s">
        <v>504</v>
      </c>
      <c r="G183" s="88" t="s">
        <v>3773</v>
      </c>
      <c r="H183" s="89" t="s">
        <v>503</v>
      </c>
      <c r="I183" s="90"/>
      <c r="J183" s="90"/>
      <c r="K183" s="91"/>
      <c r="L183" s="92" t="s">
        <v>2749</v>
      </c>
      <c r="M183" s="90" t="s">
        <v>2729</v>
      </c>
      <c r="N183" s="90"/>
      <c r="O183" s="90"/>
      <c r="P183" s="91"/>
      <c r="Q183" s="86" t="s">
        <v>481</v>
      </c>
      <c r="R183" s="86" t="s">
        <v>83</v>
      </c>
      <c r="S183" s="86" t="s">
        <v>104</v>
      </c>
      <c r="T183" s="86" t="s">
        <v>105</v>
      </c>
      <c r="U183" s="86" t="s">
        <v>83</v>
      </c>
      <c r="V183" s="100" t="s">
        <v>3774</v>
      </c>
      <c r="W183" s="95" t="s">
        <v>3734</v>
      </c>
      <c r="X183" s="96" t="s">
        <v>3775</v>
      </c>
      <c r="Y183" s="96"/>
      <c r="Z183" s="96"/>
      <c r="AA183" s="96" t="s">
        <v>481</v>
      </c>
      <c r="AB183" s="96" t="s">
        <v>481</v>
      </c>
      <c r="AC183" s="95" t="s">
        <v>3672</v>
      </c>
      <c r="AD183" s="95" t="s">
        <v>3673</v>
      </c>
      <c r="AE183" s="95" t="s">
        <v>3674</v>
      </c>
      <c r="AF183" s="95" t="s">
        <v>2735</v>
      </c>
      <c r="AG183" s="95" t="str">
        <f aca="false">IF(OR($AT183="",$AT183=$F183),$U183,IF($AT183=$G183,SUBSTITUTE(SUBSTITUTE($AT183,"GPIO3_","GPIO_"),".0",""),IF($AT183=$H183,$Q183,IF($AT183=$I183,$R183,IF($AT183=$J183,$S183,IF($AT183=$K183,$T183,"INVALID"))))))</f>
        <v>RSVD1</v>
      </c>
      <c r="AH183" s="97"/>
      <c r="AI183" s="98" t="str">
        <f aca="false">IF(AND(OR($AV183="Int PU",$AV183="Int PD"),OR(AND($BC183&lt;&gt;"",$BC183&lt;&gt;"0"),AND($BD183&lt;&gt;"",$BD183&lt;&gt;"0"))),"INVALID",IF(OR($AT183=$F183,$AV183="Int PD"),"PULL_DOWN",IF(OR($AV183="Int PU",AND($AH183="YES",OR($BC183="",$BC183="0"),OR($BD183="",$BD183="0"),OR($AU183="Input",$AU183="Bidirectional"))),"PULL_UP","NORMAL")))</f>
        <v>PULL_DOWN</v>
      </c>
      <c r="AJ183" s="98" t="str">
        <f aca="false">IF($AU183="Input", "TRISTATE", IF($AV183="Z","TRISTATE",IF($AT183=$F183,"TRISTATE","NORMAL")))</f>
        <v>TRISTATE</v>
      </c>
      <c r="AK183" s="98" t="str">
        <f aca="false">IF(OR($AT183=$F183,$AU183="Output"),"DISABLE","ENABLE")</f>
        <v>DISABLE</v>
      </c>
      <c r="AL183" s="112" t="str">
        <f aca="false">IF($AT183&lt;&gt;$G183,"N/A",IF($AV183="Drive 1", "1", IF($AV183="Drive 0", "0", "")))</f>
        <v>N/A</v>
      </c>
      <c r="AM183" s="99" t="b">
        <f aca="false">TRUE()</f>
        <v>1</v>
      </c>
      <c r="AN183" s="99" t="b">
        <f aca="false">TRUE()</f>
        <v>1</v>
      </c>
      <c r="AO183" s="99" t="b">
        <f aca="false">TRUE()</f>
        <v>1</v>
      </c>
      <c r="AP183" s="99" t="b">
        <f aca="false">TRUE()</f>
        <v>1</v>
      </c>
      <c r="AQ183" s="99" t="b">
        <f aca="false">TRUE()</f>
        <v>1</v>
      </c>
      <c r="AR183" s="99" t="b">
        <f aca="false">TRUE()</f>
        <v>1</v>
      </c>
      <c r="AS183" s="100" t="str">
        <f aca="false">IF(AND($AM183:$AR183), "VALID", "INVALID")</f>
        <v>VALID</v>
      </c>
      <c r="AT183" s="101" t="s">
        <v>504</v>
      </c>
      <c r="AU183" s="102" t="s">
        <v>79</v>
      </c>
      <c r="AV183" s="103"/>
      <c r="AW183" s="103" t="s">
        <v>89</v>
      </c>
      <c r="AX183" s="104"/>
      <c r="AY183" s="104"/>
      <c r="AZ183" s="104"/>
      <c r="BA183" s="104"/>
      <c r="BB183" s="104"/>
      <c r="BC183" s="103"/>
      <c r="BD183" s="103"/>
      <c r="BE183" s="105"/>
      <c r="BF183" s="104"/>
      <c r="BG183" s="320"/>
      <c r="BH183" s="20" t="s">
        <v>7</v>
      </c>
      <c r="BI183" s="1" t="s">
        <v>3772</v>
      </c>
      <c r="BJ183" s="1" t="s">
        <v>3776</v>
      </c>
      <c r="BK183" s="109"/>
    </row>
    <row r="184" customFormat="false" ht="14.25" hidden="true" customHeight="true" outlineLevel="0" collapsed="false">
      <c r="A184" s="315"/>
      <c r="B184" s="330"/>
      <c r="C184" s="330"/>
      <c r="D184" s="342" t="s">
        <v>505</v>
      </c>
      <c r="E184" s="317" t="s">
        <v>3777</v>
      </c>
      <c r="F184" s="87" t="s">
        <v>506</v>
      </c>
      <c r="G184" s="88" t="s">
        <v>3778</v>
      </c>
      <c r="H184" s="89" t="s">
        <v>505</v>
      </c>
      <c r="I184" s="90"/>
      <c r="J184" s="90"/>
      <c r="K184" s="91"/>
      <c r="L184" s="92" t="s">
        <v>2749</v>
      </c>
      <c r="M184" s="90" t="s">
        <v>2729</v>
      </c>
      <c r="N184" s="90"/>
      <c r="O184" s="90"/>
      <c r="P184" s="91"/>
      <c r="Q184" s="86" t="s">
        <v>481</v>
      </c>
      <c r="R184" s="86" t="s">
        <v>83</v>
      </c>
      <c r="S184" s="86" t="s">
        <v>104</v>
      </c>
      <c r="T184" s="86" t="s">
        <v>105</v>
      </c>
      <c r="U184" s="86" t="s">
        <v>83</v>
      </c>
      <c r="V184" s="100" t="s">
        <v>3779</v>
      </c>
      <c r="W184" s="95" t="s">
        <v>3734</v>
      </c>
      <c r="X184" s="96"/>
      <c r="Y184" s="96"/>
      <c r="Z184" s="96"/>
      <c r="AA184" s="96" t="s">
        <v>481</v>
      </c>
      <c r="AB184" s="96" t="s">
        <v>481</v>
      </c>
      <c r="AC184" s="95" t="s">
        <v>3672</v>
      </c>
      <c r="AD184" s="95" t="s">
        <v>3673</v>
      </c>
      <c r="AE184" s="95" t="s">
        <v>3674</v>
      </c>
      <c r="AF184" s="95" t="s">
        <v>2735</v>
      </c>
      <c r="AG184" s="95" t="str">
        <f aca="false">IF(OR($AT184="",$AT184=$F184),$U184,IF($AT184=$G184,SUBSTITUTE(SUBSTITUTE($AT184,"GPIO3_","GPIO_"),".0",""),IF($AT184=$H184,$Q184,IF($AT184=$I184,$R184,IF($AT184=$J184,$S184,IF($AT184=$K184,$T184,"INVALID"))))))</f>
        <v>RSVD1</v>
      </c>
      <c r="AH184" s="97"/>
      <c r="AI184" s="98" t="str">
        <f aca="false">IF(AND(OR($AV184="Int PU",$AV184="Int PD"),OR(AND($BC184&lt;&gt;"",$BC184&lt;&gt;"0"),AND($BD184&lt;&gt;"",$BD184&lt;&gt;"0"))),"INVALID",IF(OR($AT184=$F184,$AV184="Int PD"),"PULL_DOWN",IF(OR($AV184="Int PU",AND($AH184="YES",OR($BC184="",$BC184="0"),OR($BD184="",$BD184="0"),OR($AU184="Input",$AU184="Bidirectional"))),"PULL_UP","NORMAL")))</f>
        <v>PULL_DOWN</v>
      </c>
      <c r="AJ184" s="98" t="str">
        <f aca="false">IF($AU184="Input", "TRISTATE", IF($AV184="Z","TRISTATE",IF($AT184=$F184,"TRISTATE","NORMAL")))</f>
        <v>TRISTATE</v>
      </c>
      <c r="AK184" s="98" t="str">
        <f aca="false">IF(OR($AT184=$F184,$AU184="Output"),"DISABLE","ENABLE")</f>
        <v>DISABLE</v>
      </c>
      <c r="AL184" s="112" t="str">
        <f aca="false">IF($AT184&lt;&gt;$G184,"N/A",IF($AV184="Drive 1", "1", IF($AV184="Drive 0", "0", "")))</f>
        <v>N/A</v>
      </c>
      <c r="AM184" s="99" t="b">
        <f aca="false">TRUE()</f>
        <v>1</v>
      </c>
      <c r="AN184" s="99" t="b">
        <f aca="false">TRUE()</f>
        <v>1</v>
      </c>
      <c r="AO184" s="99" t="b">
        <f aca="false">TRUE()</f>
        <v>1</v>
      </c>
      <c r="AP184" s="99" t="b">
        <f aca="false">TRUE()</f>
        <v>1</v>
      </c>
      <c r="AQ184" s="99" t="b">
        <f aca="false">TRUE()</f>
        <v>1</v>
      </c>
      <c r="AR184" s="99" t="b">
        <f aca="false">TRUE()</f>
        <v>1</v>
      </c>
      <c r="AS184" s="100" t="str">
        <f aca="false">IF(AND($AM184:$AR184), "VALID", "INVALID")</f>
        <v>VALID</v>
      </c>
      <c r="AT184" s="101" t="s">
        <v>506</v>
      </c>
      <c r="AU184" s="102" t="s">
        <v>79</v>
      </c>
      <c r="AV184" s="103"/>
      <c r="AW184" s="104"/>
      <c r="AX184" s="104"/>
      <c r="AY184" s="104"/>
      <c r="AZ184" s="104"/>
      <c r="BA184" s="104"/>
      <c r="BB184" s="104"/>
      <c r="BC184" s="103"/>
      <c r="BD184" s="103"/>
      <c r="BE184" s="105"/>
      <c r="BF184" s="104"/>
      <c r="BG184" s="320"/>
      <c r="BH184" s="20" t="s">
        <v>7</v>
      </c>
      <c r="BI184" s="1" t="s">
        <v>3777</v>
      </c>
      <c r="BJ184" s="1" t="s">
        <v>3780</v>
      </c>
      <c r="BK184" s="109"/>
    </row>
    <row r="185" customFormat="false" ht="12.75" hidden="true" customHeight="true" outlineLevel="0" collapsed="false">
      <c r="A185" s="315"/>
      <c r="B185" s="330"/>
      <c r="C185" s="330"/>
      <c r="D185" s="342" t="s">
        <v>507</v>
      </c>
      <c r="E185" s="317" t="s">
        <v>3781</v>
      </c>
      <c r="F185" s="87" t="s">
        <v>508</v>
      </c>
      <c r="G185" s="88" t="s">
        <v>3782</v>
      </c>
      <c r="H185" s="89" t="s">
        <v>507</v>
      </c>
      <c r="I185" s="90"/>
      <c r="J185" s="90"/>
      <c r="K185" s="91"/>
      <c r="L185" s="92" t="s">
        <v>2749</v>
      </c>
      <c r="M185" s="90" t="s">
        <v>2749</v>
      </c>
      <c r="N185" s="90"/>
      <c r="O185" s="90"/>
      <c r="P185" s="91"/>
      <c r="Q185" s="86" t="s">
        <v>481</v>
      </c>
      <c r="R185" s="86" t="s">
        <v>83</v>
      </c>
      <c r="S185" s="86" t="s">
        <v>104</v>
      </c>
      <c r="T185" s="86" t="s">
        <v>105</v>
      </c>
      <c r="U185" s="86" t="s">
        <v>83</v>
      </c>
      <c r="V185" s="100" t="s">
        <v>3783</v>
      </c>
      <c r="W185" s="95" t="s">
        <v>3734</v>
      </c>
      <c r="X185" s="96" t="s">
        <v>3784</v>
      </c>
      <c r="Y185" s="96"/>
      <c r="Z185" s="96"/>
      <c r="AA185" s="96" t="s">
        <v>481</v>
      </c>
      <c r="AB185" s="96" t="s">
        <v>481</v>
      </c>
      <c r="AC185" s="95" t="s">
        <v>3672</v>
      </c>
      <c r="AD185" s="95" t="s">
        <v>3673</v>
      </c>
      <c r="AE185" s="95" t="s">
        <v>3674</v>
      </c>
      <c r="AF185" s="95" t="s">
        <v>2735</v>
      </c>
      <c r="AG185" s="95" t="str">
        <f aca="false">IF(OR($AT185="",$AT185=$F185),$U185,IF($AT185=$G185,SUBSTITUTE(SUBSTITUTE($AT185,"GPIO3_","GPIO_"),".0",""),IF($AT185=$H185,$Q185,IF($AT185=$I185,$R185,IF($AT185=$J185,$S185,IF($AT185=$K185,$T185,"INVALID"))))))</f>
        <v>RSVD1</v>
      </c>
      <c r="AH185" s="97"/>
      <c r="AI185" s="98" t="str">
        <f aca="false">IF(AND(OR($AV185="Int PU",$AV185="Int PD"),OR(AND($BC185&lt;&gt;"",$BC185&lt;&gt;"0"),AND($BD185&lt;&gt;"",$BD185&lt;&gt;"0"))),"INVALID",IF(OR($AT185=$F185,$AV185="Int PD"),"PULL_DOWN",IF(OR($AV185="Int PU",AND($AH185="YES",OR($BC185="",$BC185="0"),OR($BD185="",$BD185="0"),OR($AU185="Input",$AU185="Bidirectional"))),"PULL_UP","NORMAL")))</f>
        <v>PULL_DOWN</v>
      </c>
      <c r="AJ185" s="98" t="str">
        <f aca="false">IF($AU185="Input", "TRISTATE", IF($AV185="Z","TRISTATE",IF($AT185=$F185,"TRISTATE","NORMAL")))</f>
        <v>TRISTATE</v>
      </c>
      <c r="AK185" s="98" t="str">
        <f aca="false">IF(OR($AT185=$F185,$AU185="Output"),"DISABLE","ENABLE")</f>
        <v>DISABLE</v>
      </c>
      <c r="AL185" s="112" t="str">
        <f aca="false">IF($AT185&lt;&gt;$G185,"N/A",IF($AV185="Drive 1", "1", IF($AV185="Drive 0", "0", "")))</f>
        <v>N/A</v>
      </c>
      <c r="AM185" s="99" t="b">
        <f aca="false">TRUE()</f>
        <v>1</v>
      </c>
      <c r="AN185" s="99" t="b">
        <f aca="false">TRUE()</f>
        <v>1</v>
      </c>
      <c r="AO185" s="99" t="b">
        <f aca="false">TRUE()</f>
        <v>1</v>
      </c>
      <c r="AP185" s="99" t="b">
        <f aca="false">TRUE()</f>
        <v>1</v>
      </c>
      <c r="AQ185" s="99" t="b">
        <f aca="false">TRUE()</f>
        <v>1</v>
      </c>
      <c r="AR185" s="99" t="b">
        <f aca="false">TRUE()</f>
        <v>1</v>
      </c>
      <c r="AS185" s="100" t="str">
        <f aca="false">IF(AND($AM185:$AR185), "VALID", "INVALID")</f>
        <v>VALID</v>
      </c>
      <c r="AT185" s="101" t="s">
        <v>508</v>
      </c>
      <c r="AU185" s="102" t="s">
        <v>79</v>
      </c>
      <c r="AV185" s="103"/>
      <c r="AW185" s="103" t="s">
        <v>89</v>
      </c>
      <c r="AX185" s="104"/>
      <c r="AY185" s="104"/>
      <c r="AZ185" s="104"/>
      <c r="BA185" s="104"/>
      <c r="BB185" s="104"/>
      <c r="BC185" s="103" t="s">
        <v>509</v>
      </c>
      <c r="BD185" s="103"/>
      <c r="BE185" s="105"/>
      <c r="BF185" s="104"/>
      <c r="BG185" s="320"/>
      <c r="BH185" s="20" t="s">
        <v>7</v>
      </c>
      <c r="BI185" s="1" t="s">
        <v>3781</v>
      </c>
      <c r="BJ185" s="1" t="s">
        <v>3785</v>
      </c>
      <c r="BK185" s="109"/>
    </row>
    <row r="186" customFormat="false" ht="12.75" hidden="true" customHeight="true" outlineLevel="0" collapsed="false">
      <c r="A186" s="315"/>
      <c r="B186" s="330"/>
      <c r="C186" s="330"/>
      <c r="D186" s="342" t="s">
        <v>510</v>
      </c>
      <c r="E186" s="317" t="s">
        <v>3786</v>
      </c>
      <c r="F186" s="87" t="s">
        <v>511</v>
      </c>
      <c r="G186" s="88" t="s">
        <v>3787</v>
      </c>
      <c r="H186" s="89" t="s">
        <v>510</v>
      </c>
      <c r="I186" s="90"/>
      <c r="J186" s="90"/>
      <c r="K186" s="91"/>
      <c r="L186" s="92" t="s">
        <v>2749</v>
      </c>
      <c r="M186" s="90" t="s">
        <v>81</v>
      </c>
      <c r="N186" s="90"/>
      <c r="O186" s="90"/>
      <c r="P186" s="91"/>
      <c r="Q186" s="86" t="s">
        <v>481</v>
      </c>
      <c r="R186" s="86" t="s">
        <v>83</v>
      </c>
      <c r="S186" s="86" t="s">
        <v>104</v>
      </c>
      <c r="T186" s="86" t="s">
        <v>105</v>
      </c>
      <c r="U186" s="86" t="s">
        <v>83</v>
      </c>
      <c r="V186" s="100" t="s">
        <v>3788</v>
      </c>
      <c r="W186" s="95" t="s">
        <v>3734</v>
      </c>
      <c r="X186" s="96"/>
      <c r="Y186" s="96"/>
      <c r="Z186" s="96"/>
      <c r="AA186" s="96" t="s">
        <v>481</v>
      </c>
      <c r="AB186" s="96" t="s">
        <v>481</v>
      </c>
      <c r="AC186" s="95" t="s">
        <v>3672</v>
      </c>
      <c r="AD186" s="95" t="s">
        <v>3673</v>
      </c>
      <c r="AE186" s="95" t="s">
        <v>3674</v>
      </c>
      <c r="AF186" s="95" t="s">
        <v>2735</v>
      </c>
      <c r="AG186" s="95" t="str">
        <f aca="false">IF(OR($AT186="",$AT186=$F186),$U186,IF($AT186=$G186,SUBSTITUTE(SUBSTITUTE($AT186,"GPIO3_","GPIO_"),".0",""),IF($AT186=$H186,$Q186,IF($AT186=$I186,$R186,IF($AT186=$J186,$S186,IF($AT186=$K186,$T186,"INVALID"))))))</f>
        <v>RSVD1</v>
      </c>
      <c r="AH186" s="97"/>
      <c r="AI186" s="98" t="str">
        <f aca="false">IF(AND(OR($AV186="Int PU",$AV186="Int PD"),OR(AND($BC186&lt;&gt;"",$BC186&lt;&gt;"0"),AND($BD186&lt;&gt;"",$BD186&lt;&gt;"0"))),"INVALID",IF(OR($AT186=$F186,$AV186="Int PD"),"PULL_DOWN",IF(OR($AV186="Int PU",AND($AH186="YES",OR($BC186="",$BC186="0"),OR($BD186="",$BD186="0"),OR($AU186="Input",$AU186="Bidirectional"))),"PULL_UP","NORMAL")))</f>
        <v>PULL_DOWN</v>
      </c>
      <c r="AJ186" s="98" t="str">
        <f aca="false">IF($AU186="Input", "TRISTATE", IF($AV186="Z","TRISTATE",IF($AT186=$F186,"TRISTATE","NORMAL")))</f>
        <v>TRISTATE</v>
      </c>
      <c r="AK186" s="98" t="str">
        <f aca="false">IF(OR($AT186=$F186,$AU186="Output"),"DISABLE","ENABLE")</f>
        <v>DISABLE</v>
      </c>
      <c r="AL186" s="112" t="str">
        <f aca="false">IF($AT186&lt;&gt;$G186,"N/A",IF($AV186="Drive 1", "1", IF($AV186="Drive 0", "0", "")))</f>
        <v>N/A</v>
      </c>
      <c r="AM186" s="99" t="b">
        <f aca="false">TRUE()</f>
        <v>1</v>
      </c>
      <c r="AN186" s="99" t="b">
        <f aca="false">TRUE()</f>
        <v>1</v>
      </c>
      <c r="AO186" s="99" t="b">
        <f aca="false">TRUE()</f>
        <v>1</v>
      </c>
      <c r="AP186" s="99" t="b">
        <f aca="false">TRUE()</f>
        <v>1</v>
      </c>
      <c r="AQ186" s="99" t="b">
        <f aca="false">TRUE()</f>
        <v>1</v>
      </c>
      <c r="AR186" s="99" t="b">
        <f aca="false">TRUE()</f>
        <v>1</v>
      </c>
      <c r="AS186" s="100" t="str">
        <f aca="false">IF(AND($AM186:$AR186), "VALID", "INVALID")</f>
        <v>VALID</v>
      </c>
      <c r="AT186" s="145" t="s">
        <v>511</v>
      </c>
      <c r="AU186" s="146" t="s">
        <v>79</v>
      </c>
      <c r="AV186" s="147"/>
      <c r="AW186" s="148"/>
      <c r="AX186" s="148"/>
      <c r="AY186" s="148"/>
      <c r="AZ186" s="148"/>
      <c r="BA186" s="148"/>
      <c r="BB186" s="148"/>
      <c r="BC186" s="147"/>
      <c r="BD186" s="147"/>
      <c r="BE186" s="149"/>
      <c r="BF186" s="148"/>
      <c r="BG186" s="320"/>
      <c r="BH186" s="20" t="s">
        <v>7</v>
      </c>
      <c r="BI186" s="1" t="s">
        <v>3786</v>
      </c>
      <c r="BJ186" s="1" t="s">
        <v>3789</v>
      </c>
      <c r="BK186" s="109"/>
    </row>
    <row r="187" customFormat="false" ht="12.75" hidden="true" customHeight="true" outlineLevel="0" collapsed="false">
      <c r="A187" s="315"/>
      <c r="B187" s="316"/>
      <c r="C187" s="316"/>
      <c r="D187" s="342" t="s">
        <v>512</v>
      </c>
      <c r="E187" s="317" t="s">
        <v>3790</v>
      </c>
      <c r="F187" s="87" t="s">
        <v>513</v>
      </c>
      <c r="G187" s="88"/>
      <c r="H187" s="89" t="s">
        <v>512</v>
      </c>
      <c r="I187" s="90"/>
      <c r="J187" s="90"/>
      <c r="K187" s="91"/>
      <c r="L187" s="92"/>
      <c r="M187" s="90" t="s">
        <v>2749</v>
      </c>
      <c r="N187" s="90"/>
      <c r="O187" s="90"/>
      <c r="P187" s="91"/>
      <c r="Q187" s="139"/>
      <c r="R187" s="139"/>
      <c r="S187" s="139"/>
      <c r="T187" s="139"/>
      <c r="U187" s="139"/>
      <c r="V187" s="100" t="s">
        <v>3791</v>
      </c>
      <c r="W187" s="95" t="s">
        <v>3734</v>
      </c>
      <c r="X187" s="96"/>
      <c r="Y187" s="96"/>
      <c r="Z187" s="96"/>
      <c r="AA187" s="96" t="s">
        <v>481</v>
      </c>
      <c r="AB187" s="96" t="s">
        <v>481</v>
      </c>
      <c r="AC187" s="95" t="s">
        <v>3728</v>
      </c>
      <c r="AD187" s="95" t="s">
        <v>3729</v>
      </c>
      <c r="AE187" s="95" t="s">
        <v>2734</v>
      </c>
      <c r="AF187" s="95"/>
      <c r="AG187" s="97"/>
      <c r="AH187" s="97"/>
      <c r="AI187" s="97"/>
      <c r="AJ187" s="97" t="str">
        <f aca="false">IF($AU187="Input", "TRISTATE", IF($AV187="Z","TRISTATE",IF($AT187=$F187,"TRISTATE","NORMAL")))</f>
        <v>TRISTATE</v>
      </c>
      <c r="AK187" s="97" t="str">
        <f aca="false">IF(OR($AT187=$F187,$AU187="Output"),"DISABLE","ENABLE")</f>
        <v>DISABLE</v>
      </c>
      <c r="AL187" s="97"/>
      <c r="AM187" s="99" t="b">
        <f aca="false">TRUE()</f>
        <v>1</v>
      </c>
      <c r="AN187" s="99" t="b">
        <f aca="false">TRUE()</f>
        <v>1</v>
      </c>
      <c r="AO187" s="99" t="b">
        <f aca="false">TRUE()</f>
        <v>1</v>
      </c>
      <c r="AP187" s="99" t="b">
        <f aca="false">TRUE()</f>
        <v>1</v>
      </c>
      <c r="AQ187" s="99" t="b">
        <f aca="false">TRUE()</f>
        <v>1</v>
      </c>
      <c r="AR187" s="99" t="b">
        <f aca="false">TRUE()</f>
        <v>1</v>
      </c>
      <c r="AS187" s="100" t="str">
        <f aca="false">IF(AND($AM187:$AR187), "VALID", "INVALID")</f>
        <v>VALID</v>
      </c>
      <c r="AT187" s="145" t="s">
        <v>513</v>
      </c>
      <c r="AU187" s="146" t="s">
        <v>79</v>
      </c>
      <c r="AV187" s="147"/>
      <c r="AW187" s="148"/>
      <c r="AX187" s="148"/>
      <c r="AY187" s="148"/>
      <c r="AZ187" s="148"/>
      <c r="BA187" s="148"/>
      <c r="BB187" s="148"/>
      <c r="BC187" s="147"/>
      <c r="BD187" s="147" t="s">
        <v>447</v>
      </c>
      <c r="BE187" s="149"/>
      <c r="BF187" s="148"/>
      <c r="BG187" s="320"/>
      <c r="BH187" s="20" t="s">
        <v>7</v>
      </c>
      <c r="BI187" s="1" t="s">
        <v>3790</v>
      </c>
      <c r="BJ187" s="1" t="s">
        <v>3792</v>
      </c>
      <c r="BK187" s="109"/>
    </row>
    <row r="188" s="85" customFormat="true" ht="18" hidden="false" customHeight="true" outlineLevel="0" collapsed="false">
      <c r="A188" s="315"/>
      <c r="B188" s="316"/>
      <c r="C188" s="316"/>
      <c r="D188" s="116" t="s">
        <v>514</v>
      </c>
      <c r="E188" s="116" t="s">
        <v>515</v>
      </c>
      <c r="F188" s="115"/>
      <c r="G188" s="153"/>
      <c r="H188" s="153"/>
      <c r="I188" s="153"/>
      <c r="J188" s="153"/>
      <c r="K188" s="153"/>
      <c r="L188" s="115"/>
      <c r="M188" s="115"/>
      <c r="N188" s="115"/>
      <c r="O188" s="115"/>
      <c r="P188" s="115"/>
      <c r="Q188" s="115"/>
      <c r="R188" s="115"/>
      <c r="S188" s="115"/>
      <c r="T188" s="115"/>
      <c r="U188" s="115"/>
      <c r="V188" s="115"/>
      <c r="W188" s="115"/>
      <c r="X188" s="154"/>
      <c r="Y188" s="154"/>
      <c r="Z188" s="154"/>
      <c r="AA188" s="154"/>
      <c r="AB188" s="154"/>
      <c r="AC188" s="155"/>
      <c r="AD188" s="155"/>
      <c r="AE188" s="155"/>
      <c r="AF188" s="155"/>
      <c r="AG188" s="155"/>
      <c r="AH188" s="155"/>
      <c r="AI188" s="155"/>
      <c r="AJ188" s="155"/>
      <c r="AK188" s="155"/>
      <c r="AL188" s="155"/>
      <c r="AM188" s="155"/>
      <c r="AN188" s="155"/>
      <c r="AO188" s="155"/>
      <c r="AP188" s="155"/>
      <c r="AQ188" s="155"/>
      <c r="AR188" s="155"/>
      <c r="AS188" s="155"/>
      <c r="AT188" s="79"/>
      <c r="AU188" s="156"/>
      <c r="AV188" s="157"/>
      <c r="AW188" s="157"/>
      <c r="AX188" s="157"/>
      <c r="AY188" s="157"/>
      <c r="AZ188" s="157"/>
      <c r="BA188" s="157"/>
      <c r="BB188" s="157"/>
      <c r="BC188" s="157"/>
      <c r="BD188" s="157"/>
      <c r="BE188" s="157"/>
      <c r="BF188" s="81" t="s">
        <v>76</v>
      </c>
      <c r="BG188" s="343"/>
      <c r="BH188" s="158" t="s">
        <v>514</v>
      </c>
      <c r="BI188" s="410" t="s">
        <v>515</v>
      </c>
      <c r="BJ188" s="410"/>
      <c r="BK188" s="159"/>
    </row>
    <row r="189" customFormat="false" ht="12.75" hidden="false" customHeight="true" outlineLevel="0" collapsed="false">
      <c r="A189" s="323" t="n">
        <v>120</v>
      </c>
      <c r="B189" s="324" t="s">
        <v>3793</v>
      </c>
      <c r="C189" s="324" t="s">
        <v>3793</v>
      </c>
      <c r="D189" s="95" t="s">
        <v>516</v>
      </c>
      <c r="E189" s="86" t="s">
        <v>3794</v>
      </c>
      <c r="F189" s="87" t="s">
        <v>519</v>
      </c>
      <c r="G189" s="88" t="s">
        <v>3795</v>
      </c>
      <c r="H189" s="89"/>
      <c r="I189" s="90"/>
      <c r="J189" s="90" t="s">
        <v>3796</v>
      </c>
      <c r="K189" s="91"/>
      <c r="L189" s="92" t="s">
        <v>2749</v>
      </c>
      <c r="M189" s="90" t="s">
        <v>2749</v>
      </c>
      <c r="N189" s="90" t="s">
        <v>2749</v>
      </c>
      <c r="O189" s="90" t="s">
        <v>81</v>
      </c>
      <c r="P189" s="91"/>
      <c r="Q189" s="86" t="s">
        <v>259</v>
      </c>
      <c r="R189" s="86" t="s">
        <v>517</v>
      </c>
      <c r="S189" s="86" t="s">
        <v>518</v>
      </c>
      <c r="T189" s="86" t="s">
        <v>105</v>
      </c>
      <c r="U189" s="86" t="s">
        <v>105</v>
      </c>
      <c r="V189" s="94" t="s">
        <v>3797</v>
      </c>
      <c r="W189" s="95" t="s">
        <v>3798</v>
      </c>
      <c r="X189" s="96"/>
      <c r="Y189" s="96"/>
      <c r="Z189" s="96"/>
      <c r="AA189" s="96" t="s">
        <v>259</v>
      </c>
      <c r="AB189" s="96" t="s">
        <v>514</v>
      </c>
      <c r="AC189" s="95" t="s">
        <v>2777</v>
      </c>
      <c r="AD189" s="95" t="s">
        <v>3037</v>
      </c>
      <c r="AE189" s="95" t="s">
        <v>2743</v>
      </c>
      <c r="AF189" s="95" t="s">
        <v>2760</v>
      </c>
      <c r="AG189" s="95" t="str">
        <f aca="false">IF(OR($AT189="",$AT189=$F189),$U189,IF($AT189=$G189,SUBSTITUTE(SUBSTITUTE($AT189,"GPIO3_","GPIO_"),".0",""),IF($AT189=$H189,$Q189,IF($AT189=$I189,$R189,IF($AT189=$J189,$S189,IF($AT189=$K189,$T189,"INVALID"))))))</f>
        <v>GPIO_PAC0</v>
      </c>
      <c r="AH189" s="97"/>
      <c r="AI189" s="98" t="str">
        <f aca="false">IF(AND(OR($AV189="Int PU",$AV189="Int PD"),OR(AND($BC189&lt;&gt;"",$BC189&lt;&gt;"0"),AND($BD189&lt;&gt;"",$BD189&lt;&gt;"0"))),"INVALID",IF(OR($AT189=$F189,$AV189="Int PD"),"PULL_DOWN",IF(OR($AV189="Int PU",AND($AH189="YES",OR($BC189="",$BC189="0"),OR($BD189="",$BD189="0"),OR($AU189="Input",$AU189="Bidirectional"))),"PULL_UP","NORMAL")))</f>
        <v>NORMAL</v>
      </c>
      <c r="AJ189" s="98" t="str">
        <f aca="false">IF($AU189="Input", "TRISTATE", IF($AV189="Z","TRISTATE",IF($AT189=$F189,"TRISTATE","NORMAL")))</f>
        <v>NORMAL</v>
      </c>
      <c r="AK189" s="98" t="str">
        <f aca="false">IF(OR($AT189=$F189,$AU189="Output"),"DISABLE","ENABLE")</f>
        <v>DISABLE</v>
      </c>
      <c r="AL189" s="112" t="str">
        <f aca="false">IF($AT189&lt;&gt;$G189,"N/A",IF($AV189="Drive 1", "1", IF($AV189="Drive 0", "0", "")))</f>
        <v>0</v>
      </c>
      <c r="AM189" s="407" t="b">
        <f aca="false">TRUE()</f>
        <v>1</v>
      </c>
      <c r="AN189" s="407" t="b">
        <f aca="false">TRUE()</f>
        <v>1</v>
      </c>
      <c r="AO189" s="407" t="b">
        <f aca="false">TRUE()</f>
        <v>1</v>
      </c>
      <c r="AP189" s="406" t="b">
        <f aca="false">TRUE()</f>
        <v>1</v>
      </c>
      <c r="AQ189" s="407" t="b">
        <f aca="false">TRUE()</f>
        <v>1</v>
      </c>
      <c r="AR189" s="406" t="b">
        <f aca="false">TRUE()</f>
        <v>1</v>
      </c>
      <c r="AS189" s="100" t="str">
        <f aca="false">IF(AND($AM189:$AR189), "VALID", "INVALID")</f>
        <v>VALID</v>
      </c>
      <c r="AT189" s="101" t="s">
        <v>3795</v>
      </c>
      <c r="AU189" s="102" t="s">
        <v>2744</v>
      </c>
      <c r="AV189" s="103" t="s">
        <v>2843</v>
      </c>
      <c r="AW189" s="104"/>
      <c r="AX189" s="104"/>
      <c r="AY189" s="103" t="s">
        <v>124</v>
      </c>
      <c r="AZ189" s="104"/>
      <c r="BA189" s="103" t="s">
        <v>85</v>
      </c>
      <c r="BB189" s="104"/>
      <c r="BC189" s="103"/>
      <c r="BD189" s="103"/>
      <c r="BE189" s="105"/>
      <c r="BF189" s="104"/>
      <c r="BG189" s="345" t="s">
        <v>3799</v>
      </c>
      <c r="BH189" s="322" t="s">
        <v>3800</v>
      </c>
      <c r="BI189" s="1" t="s">
        <v>3794</v>
      </c>
      <c r="BJ189" s="1" t="s">
        <v>3801</v>
      </c>
      <c r="BK189" s="109"/>
    </row>
    <row r="190" customFormat="false" ht="12.75" hidden="true" customHeight="true" outlineLevel="0" collapsed="false">
      <c r="A190" s="315"/>
      <c r="B190" s="330"/>
      <c r="C190" s="330"/>
      <c r="D190" s="331" t="s">
        <v>520</v>
      </c>
      <c r="E190" s="317" t="s">
        <v>3802</v>
      </c>
      <c r="F190" s="87" t="s">
        <v>521</v>
      </c>
      <c r="G190" s="88" t="s">
        <v>3803</v>
      </c>
      <c r="H190" s="89"/>
      <c r="I190" s="90"/>
      <c r="J190" s="90" t="s">
        <v>3804</v>
      </c>
      <c r="K190" s="91"/>
      <c r="L190" s="92" t="s">
        <v>2749</v>
      </c>
      <c r="M190" s="90" t="s">
        <v>2749</v>
      </c>
      <c r="N190" s="90" t="s">
        <v>81</v>
      </c>
      <c r="O190" s="90" t="s">
        <v>81</v>
      </c>
      <c r="P190" s="91"/>
      <c r="Q190" s="86" t="s">
        <v>259</v>
      </c>
      <c r="R190" s="86" t="s">
        <v>517</v>
      </c>
      <c r="S190" s="86" t="s">
        <v>518</v>
      </c>
      <c r="T190" s="86" t="s">
        <v>105</v>
      </c>
      <c r="U190" s="86" t="s">
        <v>105</v>
      </c>
      <c r="V190" s="100" t="s">
        <v>3805</v>
      </c>
      <c r="W190" s="95" t="s">
        <v>3798</v>
      </c>
      <c r="X190" s="96"/>
      <c r="Y190" s="96"/>
      <c r="Z190" s="96"/>
      <c r="AA190" s="96" t="s">
        <v>259</v>
      </c>
      <c r="AB190" s="96" t="s">
        <v>514</v>
      </c>
      <c r="AC190" s="95" t="s">
        <v>2777</v>
      </c>
      <c r="AD190" s="95" t="s">
        <v>3037</v>
      </c>
      <c r="AE190" s="95" t="s">
        <v>2743</v>
      </c>
      <c r="AF190" s="95" t="s">
        <v>2760</v>
      </c>
      <c r="AG190" s="95" t="str">
        <f aca="false">IF(OR($AT190="",$AT190=$F190),$U190,IF($AT190=$G190,SUBSTITUTE(SUBSTITUTE($AT190,"GPIO3_","GPIO_"),".0",""),IF($AT190=$H190,$Q190,IF($AT190=$I190,$R190,IF($AT190=$J190,$S190,IF($AT190=$K190,$T190,"INVALID"))))))</f>
        <v>RSVD3</v>
      </c>
      <c r="AH190" s="97"/>
      <c r="AI190" s="98" t="str">
        <f aca="false">IF(AND(OR($AV190="Int PU",$AV190="Int PD"),OR(AND($BC190&lt;&gt;"",$BC190&lt;&gt;"0"),AND($BD190&lt;&gt;"",$BD190&lt;&gt;"0"))),"INVALID",IF(OR($AT190=$F190,$AV190="Int PD"),"PULL_DOWN",IF(OR($AV190="Int PU",AND($AH190="YES",OR($BC190="",$BC190="0"),OR($BD190="",$BD190="0"),OR($AU190="Input",$AU190="Bidirectional"))),"PULL_UP","NORMAL")))</f>
        <v>PULL_DOWN</v>
      </c>
      <c r="AJ190" s="98" t="str">
        <f aca="false">IF($AU190="Input", "TRISTATE", IF($AV190="Z","TRISTATE",IF($AT190=$F190,"TRISTATE","NORMAL")))</f>
        <v>TRISTATE</v>
      </c>
      <c r="AK190" s="98" t="str">
        <f aca="false">IF(OR($AT190=$F190,$AU190="Output"),"DISABLE","ENABLE")</f>
        <v>DISABLE</v>
      </c>
      <c r="AL190" s="112" t="str">
        <f aca="false">IF($AT190&lt;&gt;$G190,"N/A",IF($AV190="Drive 1", "1", IF($AV190="Drive 0", "0", "")))</f>
        <v>N/A</v>
      </c>
      <c r="AM190" s="406" t="b">
        <f aca="false">TRUE()</f>
        <v>1</v>
      </c>
      <c r="AN190" s="406" t="b">
        <f aca="false">TRUE()</f>
        <v>1</v>
      </c>
      <c r="AO190" s="406" t="b">
        <f aca="false">TRUE()</f>
        <v>1</v>
      </c>
      <c r="AP190" s="406" t="b">
        <f aca="false">TRUE()</f>
        <v>1</v>
      </c>
      <c r="AQ190" s="406" t="b">
        <f aca="false">TRUE()</f>
        <v>1</v>
      </c>
      <c r="AR190" s="406" t="b">
        <f aca="false">TRUE()</f>
        <v>1</v>
      </c>
      <c r="AS190" s="100" t="str">
        <f aca="false">IF(AND($AM190:$AR190), "VALID", "INVALID")</f>
        <v>VALID</v>
      </c>
      <c r="AT190" s="101" t="s">
        <v>521</v>
      </c>
      <c r="AU190" s="102" t="s">
        <v>79</v>
      </c>
      <c r="AV190" s="103"/>
      <c r="AW190" s="103" t="s">
        <v>89</v>
      </c>
      <c r="AX190" s="104"/>
      <c r="AY190" s="103" t="s">
        <v>124</v>
      </c>
      <c r="AZ190" s="104"/>
      <c r="BA190" s="103" t="s">
        <v>85</v>
      </c>
      <c r="BB190" s="104"/>
      <c r="BC190" s="103"/>
      <c r="BD190" s="103"/>
      <c r="BE190" s="105"/>
      <c r="BF190" s="104"/>
      <c r="BG190" s="345"/>
      <c r="BH190" s="20" t="s">
        <v>7</v>
      </c>
      <c r="BI190" s="1" t="s">
        <v>3802</v>
      </c>
      <c r="BJ190" s="1" t="s">
        <v>3806</v>
      </c>
      <c r="BK190" s="109"/>
    </row>
    <row r="191" customFormat="false" ht="12.75" hidden="true" customHeight="true" outlineLevel="0" collapsed="false">
      <c r="A191" s="315"/>
      <c r="B191" s="316"/>
      <c r="C191" s="316"/>
      <c r="D191" s="331" t="s">
        <v>522</v>
      </c>
      <c r="E191" s="317" t="s">
        <v>3807</v>
      </c>
      <c r="F191" s="87" t="s">
        <v>524</v>
      </c>
      <c r="G191" s="88" t="s">
        <v>3808</v>
      </c>
      <c r="H191" s="89"/>
      <c r="I191" s="90"/>
      <c r="J191" s="90" t="s">
        <v>3809</v>
      </c>
      <c r="K191" s="91"/>
      <c r="L191" s="92" t="s">
        <v>2749</v>
      </c>
      <c r="M191" s="90" t="s">
        <v>2749</v>
      </c>
      <c r="N191" s="90" t="s">
        <v>2729</v>
      </c>
      <c r="O191" s="90" t="s">
        <v>2729</v>
      </c>
      <c r="P191" s="91"/>
      <c r="Q191" s="86" t="s">
        <v>259</v>
      </c>
      <c r="R191" s="86" t="s">
        <v>517</v>
      </c>
      <c r="S191" s="86" t="s">
        <v>523</v>
      </c>
      <c r="T191" s="86" t="s">
        <v>105</v>
      </c>
      <c r="U191" s="86" t="s">
        <v>105</v>
      </c>
      <c r="V191" s="100" t="s">
        <v>3810</v>
      </c>
      <c r="W191" s="95" t="s">
        <v>3798</v>
      </c>
      <c r="X191" s="96"/>
      <c r="Y191" s="96"/>
      <c r="Z191" s="96"/>
      <c r="AA191" s="96" t="s">
        <v>259</v>
      </c>
      <c r="AB191" s="96" t="s">
        <v>514</v>
      </c>
      <c r="AC191" s="95" t="s">
        <v>2777</v>
      </c>
      <c r="AD191" s="95" t="s">
        <v>3037</v>
      </c>
      <c r="AE191" s="95" t="s">
        <v>2743</v>
      </c>
      <c r="AF191" s="95" t="s">
        <v>2760</v>
      </c>
      <c r="AG191" s="95" t="str">
        <f aca="false">IF(OR($AT191="",$AT191=$F191),$U191,IF($AT191=$G191,SUBSTITUTE(SUBSTITUTE($AT191,"GPIO3_","GPIO_"),".0",""),IF($AT191=$H191,$Q191,IF($AT191=$I191,$R191,IF($AT191=$J191,$S191,IF($AT191=$K191,$T191,"INVALID"))))))</f>
        <v>RSVD3</v>
      </c>
      <c r="AH191" s="97"/>
      <c r="AI191" s="98" t="str">
        <f aca="false">IF(AND(OR($AV191="Int PU",$AV191="Int PD"),OR(AND($BC191&lt;&gt;"",$BC191&lt;&gt;"0"),AND($BD191&lt;&gt;"",$BD191&lt;&gt;"0"))),"INVALID",IF(OR($AT191=$F191,$AV191="Int PD"),"PULL_DOWN",IF(OR($AV191="Int PU",AND($AH191="YES",OR($BC191="",$BC191="0"),OR($BD191="",$BD191="0"),OR($AU191="Input",$AU191="Bidirectional"))),"PULL_UP","NORMAL")))</f>
        <v>PULL_DOWN</v>
      </c>
      <c r="AJ191" s="98" t="str">
        <f aca="false">IF($AU191="Input", "TRISTATE", IF($AV191="Z","TRISTATE",IF($AT191=$F191,"TRISTATE","NORMAL")))</f>
        <v>TRISTATE</v>
      </c>
      <c r="AK191" s="98" t="str">
        <f aca="false">IF(OR($AT191=$F191,$AU191="Output"),"DISABLE","ENABLE")</f>
        <v>DISABLE</v>
      </c>
      <c r="AL191" s="112" t="str">
        <f aca="false">IF($AT191&lt;&gt;$G191,"N/A",IF($AV191="Drive 1", "1", IF($AV191="Drive 0", "0", "")))</f>
        <v>N/A</v>
      </c>
      <c r="AM191" s="406" t="b">
        <f aca="false">TRUE()</f>
        <v>1</v>
      </c>
      <c r="AN191" s="406" t="b">
        <f aca="false">TRUE()</f>
        <v>1</v>
      </c>
      <c r="AO191" s="406" t="b">
        <f aca="false">TRUE()</f>
        <v>1</v>
      </c>
      <c r="AP191" s="406" t="b">
        <f aca="false">TRUE()</f>
        <v>1</v>
      </c>
      <c r="AQ191" s="406" t="b">
        <f aca="false">TRUE()</f>
        <v>1</v>
      </c>
      <c r="AR191" s="406" t="b">
        <f aca="false">TRUE()</f>
        <v>1</v>
      </c>
      <c r="AS191" s="100" t="str">
        <f aca="false">IF(AND($AM191:$AR191), "VALID", "INVALID")</f>
        <v>VALID</v>
      </c>
      <c r="AT191" s="101" t="s">
        <v>524</v>
      </c>
      <c r="AU191" s="102" t="s">
        <v>79</v>
      </c>
      <c r="AV191" s="103"/>
      <c r="AW191" s="104"/>
      <c r="AX191" s="104"/>
      <c r="AY191" s="103" t="s">
        <v>124</v>
      </c>
      <c r="AZ191" s="104"/>
      <c r="BA191" s="103" t="s">
        <v>85</v>
      </c>
      <c r="BB191" s="104"/>
      <c r="BC191" s="103"/>
      <c r="BD191" s="103"/>
      <c r="BE191" s="105"/>
      <c r="BF191" s="104"/>
      <c r="BG191" s="345"/>
      <c r="BH191" s="20" t="s">
        <v>7</v>
      </c>
      <c r="BI191" s="1" t="s">
        <v>3807</v>
      </c>
      <c r="BJ191" s="1" t="s">
        <v>3811</v>
      </c>
      <c r="BK191" s="109"/>
    </row>
    <row r="192" customFormat="false" ht="12.75" hidden="true" customHeight="true" outlineLevel="0" collapsed="false">
      <c r="A192" s="315"/>
      <c r="B192" s="330"/>
      <c r="C192" s="330"/>
      <c r="D192" s="331" t="s">
        <v>525</v>
      </c>
      <c r="E192" s="317" t="s">
        <v>3812</v>
      </c>
      <c r="F192" s="87" t="s">
        <v>526</v>
      </c>
      <c r="G192" s="88" t="s">
        <v>3813</v>
      </c>
      <c r="H192" s="89"/>
      <c r="I192" s="90"/>
      <c r="J192" s="90" t="s">
        <v>3814</v>
      </c>
      <c r="K192" s="91"/>
      <c r="L192" s="92" t="s">
        <v>2749</v>
      </c>
      <c r="M192" s="90" t="s">
        <v>2749</v>
      </c>
      <c r="N192" s="90" t="s">
        <v>2749</v>
      </c>
      <c r="O192" s="90" t="s">
        <v>81</v>
      </c>
      <c r="P192" s="91"/>
      <c r="Q192" s="86" t="s">
        <v>259</v>
      </c>
      <c r="R192" s="86" t="s">
        <v>517</v>
      </c>
      <c r="S192" s="86" t="s">
        <v>523</v>
      </c>
      <c r="T192" s="86" t="s">
        <v>105</v>
      </c>
      <c r="U192" s="86" t="s">
        <v>105</v>
      </c>
      <c r="V192" s="100" t="s">
        <v>3815</v>
      </c>
      <c r="W192" s="95" t="s">
        <v>3798</v>
      </c>
      <c r="X192" s="96"/>
      <c r="Y192" s="96"/>
      <c r="Z192" s="96"/>
      <c r="AA192" s="96" t="s">
        <v>259</v>
      </c>
      <c r="AB192" s="96" t="s">
        <v>514</v>
      </c>
      <c r="AC192" s="95" t="s">
        <v>2777</v>
      </c>
      <c r="AD192" s="95" t="s">
        <v>3037</v>
      </c>
      <c r="AE192" s="95" t="s">
        <v>2743</v>
      </c>
      <c r="AF192" s="95" t="s">
        <v>2760</v>
      </c>
      <c r="AG192" s="95" t="str">
        <f aca="false">IF(OR($AT192="",$AT192=$F192),$U192,IF($AT192=$G192,SUBSTITUTE(SUBSTITUTE($AT192,"GPIO3_","GPIO_"),".0",""),IF($AT192=$H192,$Q192,IF($AT192=$I192,$R192,IF($AT192=$J192,$S192,IF($AT192=$K192,$T192,"INVALID"))))))</f>
        <v>RSVD3</v>
      </c>
      <c r="AH192" s="97"/>
      <c r="AI192" s="98" t="str">
        <f aca="false">IF(AND(OR($AV192="Int PU",$AV192="Int PD"),OR(AND($BC192&lt;&gt;"",$BC192&lt;&gt;"0"),AND($BD192&lt;&gt;"",$BD192&lt;&gt;"0"))),"INVALID",IF(OR($AT192=$F192,$AV192="Int PD"),"PULL_DOWN",IF(OR($AV192="Int PU",AND($AH192="YES",OR($BC192="",$BC192="0"),OR($BD192="",$BD192="0"),OR($AU192="Input",$AU192="Bidirectional"))),"PULL_UP","NORMAL")))</f>
        <v>PULL_DOWN</v>
      </c>
      <c r="AJ192" s="98" t="str">
        <f aca="false">IF($AU192="Input", "TRISTATE", IF($AV192="Z","TRISTATE",IF($AT192=$F192,"TRISTATE","NORMAL")))</f>
        <v>TRISTATE</v>
      </c>
      <c r="AK192" s="98" t="str">
        <f aca="false">IF(OR($AT192=$F192,$AU192="Output"),"DISABLE","ENABLE")</f>
        <v>DISABLE</v>
      </c>
      <c r="AL192" s="112" t="str">
        <f aca="false">IF($AT192&lt;&gt;$G192,"N/A",IF($AV192="Drive 1", "1", IF($AV192="Drive 0", "0", "")))</f>
        <v>N/A</v>
      </c>
      <c r="AM192" s="406" t="b">
        <f aca="false">TRUE()</f>
        <v>1</v>
      </c>
      <c r="AN192" s="406" t="b">
        <f aca="false">TRUE()</f>
        <v>1</v>
      </c>
      <c r="AO192" s="406" t="b">
        <f aca="false">TRUE()</f>
        <v>1</v>
      </c>
      <c r="AP192" s="406" t="b">
        <f aca="false">TRUE()</f>
        <v>1</v>
      </c>
      <c r="AQ192" s="406" t="b">
        <f aca="false">TRUE()</f>
        <v>1</v>
      </c>
      <c r="AR192" s="406" t="b">
        <f aca="false">TRUE()</f>
        <v>1</v>
      </c>
      <c r="AS192" s="100" t="str">
        <f aca="false">IF(AND($AM192:$AR192), "VALID", "INVALID")</f>
        <v>VALID</v>
      </c>
      <c r="AT192" s="101" t="s">
        <v>526</v>
      </c>
      <c r="AU192" s="102" t="s">
        <v>79</v>
      </c>
      <c r="AV192" s="103"/>
      <c r="AW192" s="104"/>
      <c r="AX192" s="104"/>
      <c r="AY192" s="103" t="s">
        <v>124</v>
      </c>
      <c r="AZ192" s="104"/>
      <c r="BA192" s="103" t="s">
        <v>85</v>
      </c>
      <c r="BB192" s="104"/>
      <c r="BC192" s="103"/>
      <c r="BD192" s="103"/>
      <c r="BE192" s="105"/>
      <c r="BF192" s="104"/>
      <c r="BG192" s="345"/>
      <c r="BH192" s="20" t="s">
        <v>7</v>
      </c>
      <c r="BI192" s="1" t="s">
        <v>3812</v>
      </c>
      <c r="BJ192" s="1" t="s">
        <v>3816</v>
      </c>
      <c r="BK192" s="109"/>
    </row>
    <row r="193" customFormat="false" ht="12.75" hidden="true" customHeight="true" outlineLevel="0" collapsed="false">
      <c r="A193" s="315"/>
      <c r="B193" s="330"/>
      <c r="C193" s="330"/>
      <c r="D193" s="331" t="s">
        <v>527</v>
      </c>
      <c r="E193" s="317" t="s">
        <v>3817</v>
      </c>
      <c r="F193" s="87" t="s">
        <v>529</v>
      </c>
      <c r="G193" s="88" t="s">
        <v>3818</v>
      </c>
      <c r="H193" s="89"/>
      <c r="I193" s="90"/>
      <c r="J193" s="90"/>
      <c r="K193" s="91" t="s">
        <v>3819</v>
      </c>
      <c r="L193" s="92" t="s">
        <v>2749</v>
      </c>
      <c r="M193" s="90"/>
      <c r="N193" s="90" t="s">
        <v>2749</v>
      </c>
      <c r="O193" s="90"/>
      <c r="P193" s="91" t="s">
        <v>2729</v>
      </c>
      <c r="Q193" s="86" t="s">
        <v>94</v>
      </c>
      <c r="R193" s="86" t="s">
        <v>528</v>
      </c>
      <c r="S193" s="86" t="s">
        <v>104</v>
      </c>
      <c r="T193" s="86" t="s">
        <v>391</v>
      </c>
      <c r="U193" s="86" t="s">
        <v>94</v>
      </c>
      <c r="V193" s="100" t="s">
        <v>3820</v>
      </c>
      <c r="W193" s="95" t="s">
        <v>3798</v>
      </c>
      <c r="X193" s="96"/>
      <c r="Y193" s="96"/>
      <c r="Z193" s="96"/>
      <c r="AA193" s="96" t="s">
        <v>527</v>
      </c>
      <c r="AB193" s="96" t="s">
        <v>514</v>
      </c>
      <c r="AC193" s="95" t="s">
        <v>2777</v>
      </c>
      <c r="AD193" s="95" t="s">
        <v>3037</v>
      </c>
      <c r="AE193" s="95" t="s">
        <v>2743</v>
      </c>
      <c r="AF193" s="95" t="s">
        <v>2760</v>
      </c>
      <c r="AG193" s="95" t="str">
        <f aca="false">IF(OR($AT193="",$AT193=$F193),$U193,IF($AT193=$G193,SUBSTITUTE(SUBSTITUTE($AT193,"GPIO3_","GPIO_"),".0",""),IF($AT193=$H193,$Q193,IF($AT193=$I193,$R193,IF($AT193=$J193,$S193,IF($AT193=$K193,$T193,"INVALID"))))))</f>
        <v>RSVD0</v>
      </c>
      <c r="AH193" s="97"/>
      <c r="AI193" s="98" t="str">
        <f aca="false">IF(AND(OR($AV193="Int PU",$AV193="Int PD"),OR(AND($BC193&lt;&gt;"",$BC193&lt;&gt;"0"),AND($BD193&lt;&gt;"",$BD193&lt;&gt;"0"))),"INVALID",IF(OR($AT193=$F193,$AV193="Int PD"),"PULL_DOWN",IF(OR($AV193="Int PU",AND($AH193="YES",OR($BC193="",$BC193="0"),OR($BD193="",$BD193="0"),OR($AU193="Input",$AU193="Bidirectional"))),"PULL_UP","NORMAL")))</f>
        <v>PULL_DOWN</v>
      </c>
      <c r="AJ193" s="98" t="str">
        <f aca="false">IF($AU193="Input", "TRISTATE", IF($AV193="Z","TRISTATE",IF($AT193=$F193,"TRISTATE","NORMAL")))</f>
        <v>TRISTATE</v>
      </c>
      <c r="AK193" s="98" t="str">
        <f aca="false">IF(OR($AT193=$F193,$AU193="Output"),"DISABLE","ENABLE")</f>
        <v>DISABLE</v>
      </c>
      <c r="AL193" s="112" t="str">
        <f aca="false">IF($AT193&lt;&gt;$G193,"N/A",IF($AV193="Drive 1", "1", IF($AV193="Drive 0", "0", "")))</f>
        <v>N/A</v>
      </c>
      <c r="AM193" s="406" t="b">
        <f aca="false">TRUE()</f>
        <v>1</v>
      </c>
      <c r="AN193" s="406" t="b">
        <f aca="false">TRUE()</f>
        <v>1</v>
      </c>
      <c r="AO193" s="406" t="b">
        <f aca="false">TRUE()</f>
        <v>1</v>
      </c>
      <c r="AP193" s="406" t="b">
        <f aca="false">TRUE()</f>
        <v>1</v>
      </c>
      <c r="AQ193" s="406" t="b">
        <f aca="false">TRUE()</f>
        <v>1</v>
      </c>
      <c r="AR193" s="406" t="b">
        <f aca="false">TRUE()</f>
        <v>1</v>
      </c>
      <c r="AS193" s="100" t="str">
        <f aca="false">IF(AND($AM193:$AR193), "VALID", "INVALID")</f>
        <v>VALID</v>
      </c>
      <c r="AT193" s="101" t="s">
        <v>529</v>
      </c>
      <c r="AU193" s="102" t="s">
        <v>79</v>
      </c>
      <c r="AV193" s="103"/>
      <c r="AW193" s="104"/>
      <c r="AX193" s="104"/>
      <c r="AY193" s="103" t="s">
        <v>124</v>
      </c>
      <c r="AZ193" s="104"/>
      <c r="BA193" s="103" t="s">
        <v>85</v>
      </c>
      <c r="BB193" s="104"/>
      <c r="BC193" s="103"/>
      <c r="BD193" s="103"/>
      <c r="BE193" s="105"/>
      <c r="BF193" s="104"/>
      <c r="BG193" s="345"/>
      <c r="BH193" s="20" t="s">
        <v>7</v>
      </c>
      <c r="BI193" s="1" t="s">
        <v>3817</v>
      </c>
      <c r="BJ193" s="1" t="s">
        <v>3821</v>
      </c>
      <c r="BK193" s="109"/>
    </row>
    <row r="194" customFormat="false" ht="12.75" hidden="true" customHeight="true" outlineLevel="0" collapsed="false">
      <c r="A194" s="315"/>
      <c r="B194" s="316"/>
      <c r="C194" s="316"/>
      <c r="D194" s="331" t="s">
        <v>530</v>
      </c>
      <c r="E194" s="317" t="s">
        <v>3822</v>
      </c>
      <c r="F194" s="87" t="s">
        <v>531</v>
      </c>
      <c r="G194" s="88" t="s">
        <v>3823</v>
      </c>
      <c r="H194" s="89"/>
      <c r="I194" s="90"/>
      <c r="J194" s="90"/>
      <c r="K194" s="91"/>
      <c r="L194" s="92" t="s">
        <v>2749</v>
      </c>
      <c r="M194" s="90"/>
      <c r="N194" s="90" t="s">
        <v>81</v>
      </c>
      <c r="O194" s="90"/>
      <c r="P194" s="91" t="s">
        <v>81</v>
      </c>
      <c r="Q194" s="86" t="s">
        <v>94</v>
      </c>
      <c r="R194" s="86" t="s">
        <v>528</v>
      </c>
      <c r="S194" s="86" t="s">
        <v>104</v>
      </c>
      <c r="T194" s="86" t="s">
        <v>391</v>
      </c>
      <c r="U194" s="86" t="s">
        <v>94</v>
      </c>
      <c r="V194" s="100" t="s">
        <v>3824</v>
      </c>
      <c r="W194" s="95" t="s">
        <v>3798</v>
      </c>
      <c r="X194" s="96"/>
      <c r="Y194" s="96"/>
      <c r="Z194" s="96"/>
      <c r="AA194" s="96" t="s">
        <v>514</v>
      </c>
      <c r="AB194" s="96" t="s">
        <v>514</v>
      </c>
      <c r="AC194" s="95" t="s">
        <v>2777</v>
      </c>
      <c r="AD194" s="95" t="s">
        <v>3037</v>
      </c>
      <c r="AE194" s="95" t="s">
        <v>2743</v>
      </c>
      <c r="AF194" s="95" t="s">
        <v>2760</v>
      </c>
      <c r="AG194" s="95" t="str">
        <f aca="false">IF(OR($AT194="",$AT194=$F194),$U194,IF($AT194=$G194,SUBSTITUTE(SUBSTITUTE($AT194,"GPIO3_","GPIO_"),".0",""),IF($AT194=$H194,$Q194,IF($AT194=$I194,$R194,IF($AT194=$J194,$S194,IF($AT194=$K194,$T194,"INVALID"))))))</f>
        <v>RSVD0</v>
      </c>
      <c r="AH194" s="97"/>
      <c r="AI194" s="98" t="str">
        <f aca="false">IF(AND(OR($AV194="Int PU",$AV194="Int PD"),OR(AND($BC194&lt;&gt;"",$BC194&lt;&gt;"0"),AND($BD194&lt;&gt;"",$BD194&lt;&gt;"0"))),"INVALID",IF(OR($AT194=$F194,$AV194="Int PD"),"PULL_DOWN",IF(OR($AV194="Int PU",AND($AH194="YES",OR($BC194="",$BC194="0"),OR($BD194="",$BD194="0"),OR($AU194="Input",$AU194="Bidirectional"))),"PULL_UP","NORMAL")))</f>
        <v>PULL_DOWN</v>
      </c>
      <c r="AJ194" s="98" t="str">
        <f aca="false">IF($AU194="Input", "TRISTATE", IF($AV194="Z","TRISTATE",IF($AT194=$F194,"TRISTATE","NORMAL")))</f>
        <v>TRISTATE</v>
      </c>
      <c r="AK194" s="98" t="str">
        <f aca="false">IF(OR($AT194=$F194,$AU194="Output"),"DISABLE","ENABLE")</f>
        <v>DISABLE</v>
      </c>
      <c r="AL194" s="112" t="str">
        <f aca="false">IF($AT194&lt;&gt;$G194,"N/A",IF($AV194="Drive 1", "1", IF($AV194="Drive 0", "0", "")))</f>
        <v>N/A</v>
      </c>
      <c r="AM194" s="406" t="b">
        <f aca="false">TRUE()</f>
        <v>1</v>
      </c>
      <c r="AN194" s="406" t="b">
        <f aca="false">TRUE()</f>
        <v>1</v>
      </c>
      <c r="AO194" s="406" t="b">
        <f aca="false">TRUE()</f>
        <v>1</v>
      </c>
      <c r="AP194" s="406" t="b">
        <f aca="false">TRUE()</f>
        <v>1</v>
      </c>
      <c r="AQ194" s="406" t="b">
        <f aca="false">TRUE()</f>
        <v>1</v>
      </c>
      <c r="AR194" s="406" t="b">
        <f aca="false">TRUE()</f>
        <v>1</v>
      </c>
      <c r="AS194" s="100" t="str">
        <f aca="false">IF(AND($AM194:$AR194), "VALID", "INVALID")</f>
        <v>VALID</v>
      </c>
      <c r="AT194" s="101" t="s">
        <v>531</v>
      </c>
      <c r="AU194" s="102" t="s">
        <v>79</v>
      </c>
      <c r="AV194" s="103"/>
      <c r="AW194" s="104"/>
      <c r="AX194" s="104"/>
      <c r="AY194" s="103" t="s">
        <v>124</v>
      </c>
      <c r="AZ194" s="104"/>
      <c r="BA194" s="103" t="s">
        <v>85</v>
      </c>
      <c r="BB194" s="104"/>
      <c r="BC194" s="103"/>
      <c r="BD194" s="103"/>
      <c r="BE194" s="105"/>
      <c r="BF194" s="104"/>
      <c r="BG194" s="345"/>
      <c r="BH194" s="20" t="s">
        <v>7</v>
      </c>
      <c r="BI194" s="1" t="s">
        <v>3822</v>
      </c>
      <c r="BJ194" s="1" t="s">
        <v>3825</v>
      </c>
      <c r="BK194" s="109"/>
    </row>
    <row r="195" customFormat="false" ht="12.75" hidden="false" customHeight="true" outlineLevel="0" collapsed="false">
      <c r="A195" s="323" t="n">
        <v>211</v>
      </c>
      <c r="B195" s="324" t="s">
        <v>3826</v>
      </c>
      <c r="C195" s="324" t="s">
        <v>3827</v>
      </c>
      <c r="D195" s="95" t="s">
        <v>532</v>
      </c>
      <c r="E195" s="86" t="s">
        <v>3828</v>
      </c>
      <c r="F195" s="87" t="s">
        <v>534</v>
      </c>
      <c r="G195" s="88" t="s">
        <v>3829</v>
      </c>
      <c r="H195" s="89" t="s">
        <v>3830</v>
      </c>
      <c r="I195" s="90"/>
      <c r="J195" s="90"/>
      <c r="K195" s="91"/>
      <c r="L195" s="92" t="s">
        <v>2749</v>
      </c>
      <c r="M195" s="90" t="s">
        <v>81</v>
      </c>
      <c r="N195" s="90" t="s">
        <v>2729</v>
      </c>
      <c r="O195" s="90"/>
      <c r="P195" s="91"/>
      <c r="Q195" s="86" t="s">
        <v>533</v>
      </c>
      <c r="R195" s="86" t="s">
        <v>528</v>
      </c>
      <c r="S195" s="86" t="s">
        <v>104</v>
      </c>
      <c r="T195" s="86" t="s">
        <v>105</v>
      </c>
      <c r="U195" s="86" t="s">
        <v>104</v>
      </c>
      <c r="V195" s="131" t="s">
        <v>3831</v>
      </c>
      <c r="W195" s="132" t="s">
        <v>3798</v>
      </c>
      <c r="X195" s="96"/>
      <c r="Y195" s="96"/>
      <c r="Z195" s="96"/>
      <c r="AA195" s="96" t="s">
        <v>514</v>
      </c>
      <c r="AB195" s="96" t="s">
        <v>514</v>
      </c>
      <c r="AC195" s="95" t="s">
        <v>2777</v>
      </c>
      <c r="AD195" s="95" t="s">
        <v>3037</v>
      </c>
      <c r="AE195" s="95" t="s">
        <v>2743</v>
      </c>
      <c r="AF195" s="95" t="s">
        <v>2760</v>
      </c>
      <c r="AG195" s="95" t="str">
        <f aca="false">IF(OR($AT195="",$AT195=$F195),$U195,IF($AT195=$G195,SUBSTITUTE(SUBSTITUTE($AT195,"GPIO3_","GPIO_"),".0",""),IF($AT195=$H195,$Q195,IF($AT195=$I195,$R195,IF($AT195=$J195,$S195,IF($AT195=$K195,$T195,"INVALID"))))))</f>
        <v>GPIO_PAC6</v>
      </c>
      <c r="AH195" s="97"/>
      <c r="AI195" s="98" t="str">
        <f aca="false">IF(AND(OR($AV195="Int PU",$AV195="Int PD"),OR(AND($BC195&lt;&gt;"",$BC195&lt;&gt;"0"),AND($BD195&lt;&gt;"",$BD195&lt;&gt;"0"))),"INVALID",IF(OR($AT195=$F195,$AV195="Int PD"),"PULL_DOWN",IF(OR($AV195="Int PU",AND($AH195="YES",OR($BC195="",$BC195="0"),OR($BD195="",$BD195="0"),OR($AU195="Input",$AU195="Bidirectional"))),"PULL_UP","NORMAL")))</f>
        <v>PULL_UP</v>
      </c>
      <c r="AJ195" s="98" t="str">
        <f aca="false">IF($AU195="Input", "TRISTATE", IF($AV195="Z","TRISTATE",IF($AT195=$F195,"TRISTATE","NORMAL")))</f>
        <v>TRISTATE</v>
      </c>
      <c r="AK195" s="98" t="str">
        <f aca="false">IF(OR($AT195=$F195,$AU195="Output"),"DISABLE","ENABLE")</f>
        <v>ENABLE</v>
      </c>
      <c r="AL195" s="112" t="str">
        <f aca="false">IF($AT195&lt;&gt;$G195,"N/A",IF($AV195="Drive 1", "1", IF($AV195="Drive 0", "0", "")))</f>
        <v/>
      </c>
      <c r="AM195" s="407" t="b">
        <f aca="false">TRUE()</f>
        <v>1</v>
      </c>
      <c r="AN195" s="407" t="b">
        <f aca="false">TRUE()</f>
        <v>1</v>
      </c>
      <c r="AO195" s="407" t="b">
        <f aca="false">TRUE()</f>
        <v>1</v>
      </c>
      <c r="AP195" s="406" t="b">
        <f aca="false">TRUE()</f>
        <v>1</v>
      </c>
      <c r="AQ195" s="407" t="b">
        <f aca="false">TRUE()</f>
        <v>1</v>
      </c>
      <c r="AR195" s="406" t="b">
        <f aca="false">TRUE()</f>
        <v>1</v>
      </c>
      <c r="AS195" s="100" t="str">
        <f aca="false">IF(AND($AM195:$AR195), "VALID", "INVALID")</f>
        <v>VALID</v>
      </c>
      <c r="AT195" s="101" t="s">
        <v>3829</v>
      </c>
      <c r="AU195" s="102" t="s">
        <v>2736</v>
      </c>
      <c r="AV195" s="103" t="s">
        <v>2805</v>
      </c>
      <c r="AW195" s="104"/>
      <c r="AX195" s="104"/>
      <c r="AY195" s="103" t="s">
        <v>124</v>
      </c>
      <c r="AZ195" s="104"/>
      <c r="BA195" s="103" t="s">
        <v>85</v>
      </c>
      <c r="BB195" s="104"/>
      <c r="BC195" s="103"/>
      <c r="BD195" s="103"/>
      <c r="BE195" s="162"/>
      <c r="BF195" s="104"/>
      <c r="BG195" s="345" t="s">
        <v>3832</v>
      </c>
      <c r="BH195" s="411" t="s">
        <v>3833</v>
      </c>
      <c r="BI195" s="1" t="s">
        <v>3828</v>
      </c>
      <c r="BJ195" s="1" t="s">
        <v>3834</v>
      </c>
      <c r="BK195" s="109"/>
    </row>
    <row r="196" customFormat="false" ht="12.75" hidden="true" customHeight="true" outlineLevel="0" collapsed="false">
      <c r="A196" s="315"/>
      <c r="B196" s="316"/>
      <c r="C196" s="316"/>
      <c r="D196" s="331" t="s">
        <v>535</v>
      </c>
      <c r="E196" s="317" t="s">
        <v>3835</v>
      </c>
      <c r="F196" s="87" t="s">
        <v>536</v>
      </c>
      <c r="G196" s="88" t="s">
        <v>3836</v>
      </c>
      <c r="H196" s="89"/>
      <c r="I196" s="90"/>
      <c r="J196" s="90"/>
      <c r="K196" s="91"/>
      <c r="L196" s="92" t="s">
        <v>2749</v>
      </c>
      <c r="M196" s="90"/>
      <c r="N196" s="90" t="s">
        <v>2749</v>
      </c>
      <c r="O196" s="90" t="s">
        <v>2729</v>
      </c>
      <c r="P196" s="91" t="s">
        <v>81</v>
      </c>
      <c r="Q196" s="86" t="s">
        <v>94</v>
      </c>
      <c r="R196" s="86" t="s">
        <v>528</v>
      </c>
      <c r="S196" s="86" t="s">
        <v>294</v>
      </c>
      <c r="T196" s="86" t="s">
        <v>105</v>
      </c>
      <c r="U196" s="86" t="s">
        <v>94</v>
      </c>
      <c r="V196" s="100" t="s">
        <v>3837</v>
      </c>
      <c r="W196" s="95" t="s">
        <v>3798</v>
      </c>
      <c r="X196" s="96"/>
      <c r="Y196" s="96"/>
      <c r="Z196" s="96"/>
      <c r="AA196" s="96" t="s">
        <v>514</v>
      </c>
      <c r="AB196" s="96" t="s">
        <v>514</v>
      </c>
      <c r="AC196" s="95" t="s">
        <v>2777</v>
      </c>
      <c r="AD196" s="95" t="s">
        <v>3037</v>
      </c>
      <c r="AE196" s="95" t="s">
        <v>2743</v>
      </c>
      <c r="AF196" s="95" t="s">
        <v>2760</v>
      </c>
      <c r="AG196" s="95" t="str">
        <f aca="false">IF(OR($AT196="",$AT196=$F196),$U196,IF($AT196=$G196,SUBSTITUTE(SUBSTITUTE($AT196,"GPIO3_","GPIO_"),".0",""),IF($AT196=$H196,$Q196,IF($AT196=$I196,$R196,IF($AT196=$J196,$S196,IF($AT196=$K196,$T196,"INVALID"))))))</f>
        <v>RSVD0</v>
      </c>
      <c r="AH196" s="97"/>
      <c r="AI196" s="98" t="str">
        <f aca="false">IF(AND(OR($AV196="Int PU",$AV196="Int PD"),OR(AND($BC196&lt;&gt;"",$BC196&lt;&gt;"0"),AND($BD196&lt;&gt;"",$BD196&lt;&gt;"0"))),"INVALID",IF(OR($AT196=$F196,$AV196="Int PD"),"PULL_DOWN",IF(OR($AV196="Int PU",AND($AH196="YES",OR($BC196="",$BC196="0"),OR($BD196="",$BD196="0"),OR($AU196="Input",$AU196="Bidirectional"))),"PULL_UP","NORMAL")))</f>
        <v>PULL_DOWN</v>
      </c>
      <c r="AJ196" s="98" t="str">
        <f aca="false">IF($AU196="Input", "TRISTATE", IF($AV196="Z","TRISTATE",IF($AT196=$F196,"TRISTATE","NORMAL")))</f>
        <v>TRISTATE</v>
      </c>
      <c r="AK196" s="98" t="str">
        <f aca="false">IF(OR($AT196=$F196,$AU196="Output"),"DISABLE","ENABLE")</f>
        <v>DISABLE</v>
      </c>
      <c r="AL196" s="112" t="str">
        <f aca="false">IF($AT196&lt;&gt;$G196,"N/A",IF($AV196="Drive 1", "1", IF($AV196="Drive 0", "0", "")))</f>
        <v>N/A</v>
      </c>
      <c r="AM196" s="406" t="b">
        <f aca="false">TRUE()</f>
        <v>1</v>
      </c>
      <c r="AN196" s="406" t="b">
        <f aca="false">TRUE()</f>
        <v>1</v>
      </c>
      <c r="AO196" s="406" t="b">
        <f aca="false">TRUE()</f>
        <v>1</v>
      </c>
      <c r="AP196" s="406" t="b">
        <f aca="false">TRUE()</f>
        <v>1</v>
      </c>
      <c r="AQ196" s="406" t="b">
        <f aca="false">TRUE()</f>
        <v>1</v>
      </c>
      <c r="AR196" s="406" t="b">
        <f aca="false">TRUE()</f>
        <v>1</v>
      </c>
      <c r="AS196" s="100" t="str">
        <f aca="false">IF(AND($AM196:$AR196), "VALID", "INVALID")</f>
        <v>VALID</v>
      </c>
      <c r="AT196" s="101" t="s">
        <v>536</v>
      </c>
      <c r="AU196" s="102" t="s">
        <v>79</v>
      </c>
      <c r="AV196" s="103"/>
      <c r="AW196" s="104"/>
      <c r="AX196" s="104"/>
      <c r="AY196" s="103" t="s">
        <v>124</v>
      </c>
      <c r="AZ196" s="104"/>
      <c r="BA196" s="103" t="s">
        <v>85</v>
      </c>
      <c r="BB196" s="104"/>
      <c r="BC196" s="103"/>
      <c r="BD196" s="103"/>
      <c r="BE196" s="105"/>
      <c r="BF196" s="104"/>
      <c r="BG196" s="345"/>
      <c r="BH196" s="20" t="s">
        <v>7</v>
      </c>
      <c r="BI196" s="1" t="s">
        <v>3835</v>
      </c>
      <c r="BJ196" s="1" t="s">
        <v>3838</v>
      </c>
      <c r="BK196" s="109"/>
    </row>
    <row r="197" customFormat="false" ht="12.75" hidden="true" customHeight="true" outlineLevel="0" collapsed="false">
      <c r="A197" s="315"/>
      <c r="B197" s="330"/>
      <c r="C197" s="330"/>
      <c r="D197" s="331" t="s">
        <v>537</v>
      </c>
      <c r="E197" s="317" t="s">
        <v>3839</v>
      </c>
      <c r="F197" s="87" t="s">
        <v>539</v>
      </c>
      <c r="G197" s="88" t="s">
        <v>3840</v>
      </c>
      <c r="H197" s="89"/>
      <c r="I197" s="90" t="s">
        <v>3841</v>
      </c>
      <c r="J197" s="90"/>
      <c r="K197" s="91"/>
      <c r="L197" s="92" t="s">
        <v>2749</v>
      </c>
      <c r="M197" s="90"/>
      <c r="N197" s="90" t="s">
        <v>2749</v>
      </c>
      <c r="O197" s="90"/>
      <c r="P197" s="91"/>
      <c r="Q197" s="86" t="s">
        <v>94</v>
      </c>
      <c r="R197" s="86" t="s">
        <v>538</v>
      </c>
      <c r="S197" s="86" t="s">
        <v>104</v>
      </c>
      <c r="T197" s="86" t="s">
        <v>105</v>
      </c>
      <c r="U197" s="86" t="s">
        <v>94</v>
      </c>
      <c r="V197" s="131" t="s">
        <v>3842</v>
      </c>
      <c r="W197" s="86" t="s">
        <v>3798</v>
      </c>
      <c r="X197" s="96" t="s">
        <v>3843</v>
      </c>
      <c r="Y197" s="96"/>
      <c r="Z197" s="96"/>
      <c r="AA197" s="96" t="s">
        <v>3844</v>
      </c>
      <c r="AB197" s="96" t="s">
        <v>514</v>
      </c>
      <c r="AC197" s="95" t="s">
        <v>2777</v>
      </c>
      <c r="AD197" s="95" t="s">
        <v>3037</v>
      </c>
      <c r="AE197" s="95" t="s">
        <v>2743</v>
      </c>
      <c r="AF197" s="95" t="s">
        <v>2760</v>
      </c>
      <c r="AG197" s="95" t="str">
        <f aca="false">IF(OR($AT197="",$AT197=$F197),$U197,IF($AT197=$G197,SUBSTITUTE(SUBSTITUTE($AT197,"GPIO3_","GPIO_"),".0",""),IF($AT197=$H197,$Q197,IF($AT197=$I197,$R197,IF($AT197=$J197,$S197,IF($AT197=$K197,$T197,"INVALID"))))))</f>
        <v>RSVD0</v>
      </c>
      <c r="AH197" s="97"/>
      <c r="AI197" s="98" t="str">
        <f aca="false">IF(AND(OR($AV197="Int PU",$AV197="Int PD"),OR(AND($BC197&lt;&gt;"",$BC197&lt;&gt;"0"),AND($BD197&lt;&gt;"",$BD197&lt;&gt;"0"))),"INVALID",IF(OR($AT197=$F197,$AV197="Int PD"),"PULL_DOWN",IF(OR($AV197="Int PU",AND($AH197="YES",OR($BC197="",$BC197="0"),OR($BD197="",$BD197="0"),OR($AU197="Input",$AU197="Bidirectional"))),"PULL_UP","NORMAL")))</f>
        <v>PULL_DOWN</v>
      </c>
      <c r="AJ197" s="98" t="str">
        <f aca="false">IF($AU197="Input", "TRISTATE", IF($AV197="Z","TRISTATE",IF($AT197=$F197,"TRISTATE","NORMAL")))</f>
        <v>TRISTATE</v>
      </c>
      <c r="AK197" s="98" t="str">
        <f aca="false">IF(OR($AT197=$F197,$AU197="Output"),"DISABLE","ENABLE")</f>
        <v>DISABLE</v>
      </c>
      <c r="AL197" s="112" t="str">
        <f aca="false">IF($AT197&lt;&gt;$G197,"N/A",IF($AV197="Drive 1", "1", IF($AV197="Drive 0", "0", "")))</f>
        <v>N/A</v>
      </c>
      <c r="AM197" s="406" t="b">
        <f aca="false">TRUE()</f>
        <v>1</v>
      </c>
      <c r="AN197" s="406" t="b">
        <f aca="false">TRUE()</f>
        <v>1</v>
      </c>
      <c r="AO197" s="406" t="b">
        <f aca="false">TRUE()</f>
        <v>1</v>
      </c>
      <c r="AP197" s="406" t="b">
        <f aca="false">TRUE()</f>
        <v>1</v>
      </c>
      <c r="AQ197" s="406" t="b">
        <f aca="false">TRUE()</f>
        <v>1</v>
      </c>
      <c r="AR197" s="406" t="b">
        <f aca="false">TRUE()</f>
        <v>1</v>
      </c>
      <c r="AS197" s="100" t="str">
        <f aca="false">IF(AND($AM197:$AR197), "VALID", "INVALID")</f>
        <v>VALID</v>
      </c>
      <c r="AT197" s="101" t="s">
        <v>539</v>
      </c>
      <c r="AU197" s="102" t="s">
        <v>79</v>
      </c>
      <c r="AV197" s="103"/>
      <c r="AW197" s="103" t="s">
        <v>89</v>
      </c>
      <c r="AX197" s="104"/>
      <c r="AY197" s="103" t="s">
        <v>124</v>
      </c>
      <c r="AZ197" s="104"/>
      <c r="BA197" s="103" t="s">
        <v>85</v>
      </c>
      <c r="BB197" s="104"/>
      <c r="BC197" s="103"/>
      <c r="BD197" s="103"/>
      <c r="BE197" s="105"/>
      <c r="BF197" s="104"/>
      <c r="BG197" s="345"/>
      <c r="BH197" s="20" t="s">
        <v>7</v>
      </c>
      <c r="BI197" s="1" t="s">
        <v>3839</v>
      </c>
      <c r="BJ197" s="1" t="s">
        <v>3845</v>
      </c>
      <c r="BK197" s="109"/>
    </row>
    <row r="198" customFormat="false" ht="12.75" hidden="true" customHeight="true" outlineLevel="0" collapsed="false">
      <c r="A198" s="315"/>
      <c r="B198" s="316"/>
      <c r="C198" s="316"/>
      <c r="D198" s="331" t="s">
        <v>540</v>
      </c>
      <c r="E198" s="317" t="s">
        <v>3846</v>
      </c>
      <c r="F198" s="87" t="s">
        <v>541</v>
      </c>
      <c r="G198" s="88" t="s">
        <v>3847</v>
      </c>
      <c r="H198" s="89"/>
      <c r="I198" s="90" t="s">
        <v>3848</v>
      </c>
      <c r="J198" s="90"/>
      <c r="K198" s="91"/>
      <c r="L198" s="92" t="s">
        <v>2749</v>
      </c>
      <c r="M198" s="90"/>
      <c r="N198" s="90" t="s">
        <v>81</v>
      </c>
      <c r="O198" s="90"/>
      <c r="P198" s="91"/>
      <c r="Q198" s="86" t="s">
        <v>94</v>
      </c>
      <c r="R198" s="86" t="s">
        <v>538</v>
      </c>
      <c r="S198" s="86" t="s">
        <v>104</v>
      </c>
      <c r="T198" s="86" t="s">
        <v>105</v>
      </c>
      <c r="U198" s="86" t="s">
        <v>94</v>
      </c>
      <c r="V198" s="100" t="s">
        <v>3849</v>
      </c>
      <c r="W198" s="95" t="s">
        <v>3798</v>
      </c>
      <c r="X198" s="96" t="s">
        <v>3850</v>
      </c>
      <c r="Y198" s="96"/>
      <c r="Z198" s="96"/>
      <c r="AA198" s="96" t="s">
        <v>3844</v>
      </c>
      <c r="AB198" s="96" t="s">
        <v>514</v>
      </c>
      <c r="AC198" s="95" t="s">
        <v>2777</v>
      </c>
      <c r="AD198" s="95" t="s">
        <v>3037</v>
      </c>
      <c r="AE198" s="95" t="s">
        <v>2743</v>
      </c>
      <c r="AF198" s="95" t="s">
        <v>2760</v>
      </c>
      <c r="AG198" s="95" t="str">
        <f aca="false">IF(OR($AT198="",$AT198=$F198),$U198,IF($AT198=$G198,SUBSTITUTE(SUBSTITUTE($AT198,"GPIO3_","GPIO_"),".0",""),IF($AT198=$H198,$Q198,IF($AT198=$I198,$R198,IF($AT198=$J198,$S198,IF($AT198=$K198,$T198,"INVALID"))))))</f>
        <v>RSVD0</v>
      </c>
      <c r="AH198" s="97"/>
      <c r="AI198" s="98" t="str">
        <f aca="false">IF(AND(OR($AV198="Int PU",$AV198="Int PD"),OR(AND($BC198&lt;&gt;"",$BC198&lt;&gt;"0"),AND($BD198&lt;&gt;"",$BD198&lt;&gt;"0"))),"INVALID",IF(OR($AT198=$F198,$AV198="Int PD"),"PULL_DOWN",IF(OR($AV198="Int PU",AND($AH198="YES",OR($BC198="",$BC198="0"),OR($BD198="",$BD198="0"),OR($AU198="Input",$AU198="Bidirectional"))),"PULL_UP","NORMAL")))</f>
        <v>PULL_DOWN</v>
      </c>
      <c r="AJ198" s="98" t="str">
        <f aca="false">IF($AU198="Input", "TRISTATE", IF($AV198="Z","TRISTATE",IF($AT198=$F198,"TRISTATE","NORMAL")))</f>
        <v>TRISTATE</v>
      </c>
      <c r="AK198" s="98" t="str">
        <f aca="false">IF(OR($AT198=$F198,$AU198="Output"),"DISABLE","ENABLE")</f>
        <v>DISABLE</v>
      </c>
      <c r="AL198" s="112" t="str">
        <f aca="false">IF($AT198&lt;&gt;$G198,"N/A",IF($AV198="Drive 1", "1", IF($AV198="Drive 0", "0", "")))</f>
        <v>N/A</v>
      </c>
      <c r="AM198" s="406" t="b">
        <f aca="false">TRUE()</f>
        <v>1</v>
      </c>
      <c r="AN198" s="406" t="b">
        <f aca="false">TRUE()</f>
        <v>1</v>
      </c>
      <c r="AO198" s="406" t="b">
        <f aca="false">TRUE()</f>
        <v>1</v>
      </c>
      <c r="AP198" s="406" t="b">
        <f aca="false">TRUE()</f>
        <v>1</v>
      </c>
      <c r="AQ198" s="406" t="b">
        <f aca="false">TRUE()</f>
        <v>1</v>
      </c>
      <c r="AR198" s="406" t="b">
        <f aca="false">TRUE()</f>
        <v>1</v>
      </c>
      <c r="AS198" s="100" t="str">
        <f aca="false">IF(AND($AM198:$AR198), "VALID", "INVALID")</f>
        <v>VALID</v>
      </c>
      <c r="AT198" s="101" t="s">
        <v>541</v>
      </c>
      <c r="AU198" s="102" t="s">
        <v>79</v>
      </c>
      <c r="AV198" s="103"/>
      <c r="AW198" s="103" t="s">
        <v>89</v>
      </c>
      <c r="AX198" s="104"/>
      <c r="AY198" s="103" t="s">
        <v>124</v>
      </c>
      <c r="AZ198" s="104"/>
      <c r="BA198" s="103" t="s">
        <v>85</v>
      </c>
      <c r="BB198" s="104"/>
      <c r="BC198" s="103"/>
      <c r="BD198" s="103"/>
      <c r="BE198" s="105"/>
      <c r="BF198" s="104"/>
      <c r="BG198" s="345"/>
      <c r="BH198" s="20" t="s">
        <v>7</v>
      </c>
      <c r="BI198" s="1" t="s">
        <v>3846</v>
      </c>
      <c r="BJ198" s="1" t="s">
        <v>3851</v>
      </c>
      <c r="BK198" s="109"/>
    </row>
    <row r="199" customFormat="false" ht="12.75" hidden="true" customHeight="true" outlineLevel="0" collapsed="false">
      <c r="A199" s="315"/>
      <c r="B199" s="330"/>
      <c r="C199" s="330"/>
      <c r="D199" s="331" t="s">
        <v>542</v>
      </c>
      <c r="E199" s="317" t="s">
        <v>3852</v>
      </c>
      <c r="F199" s="87" t="s">
        <v>543</v>
      </c>
      <c r="G199" s="88" t="s">
        <v>3853</v>
      </c>
      <c r="H199" s="89"/>
      <c r="I199" s="90" t="s">
        <v>3854</v>
      </c>
      <c r="J199" s="90"/>
      <c r="K199" s="91"/>
      <c r="L199" s="92" t="s">
        <v>2749</v>
      </c>
      <c r="M199" s="90"/>
      <c r="N199" s="90" t="s">
        <v>2729</v>
      </c>
      <c r="O199" s="90"/>
      <c r="P199" s="91"/>
      <c r="Q199" s="86" t="s">
        <v>94</v>
      </c>
      <c r="R199" s="86" t="s">
        <v>538</v>
      </c>
      <c r="S199" s="86" t="s">
        <v>104</v>
      </c>
      <c r="T199" s="86" t="s">
        <v>105</v>
      </c>
      <c r="U199" s="86" t="s">
        <v>94</v>
      </c>
      <c r="V199" s="100" t="s">
        <v>3855</v>
      </c>
      <c r="W199" s="95" t="s">
        <v>3798</v>
      </c>
      <c r="X199" s="96" t="s">
        <v>3856</v>
      </c>
      <c r="Y199" s="96"/>
      <c r="Z199" s="96"/>
      <c r="AA199" s="96" t="s">
        <v>3844</v>
      </c>
      <c r="AB199" s="96" t="s">
        <v>514</v>
      </c>
      <c r="AC199" s="95" t="s">
        <v>2777</v>
      </c>
      <c r="AD199" s="95" t="s">
        <v>3037</v>
      </c>
      <c r="AE199" s="95" t="s">
        <v>2743</v>
      </c>
      <c r="AF199" s="95" t="s">
        <v>2760</v>
      </c>
      <c r="AG199" s="95" t="str">
        <f aca="false">IF(OR($AT199="",$AT199=$F199),$U199,IF($AT199=$G199,SUBSTITUTE(SUBSTITUTE($AT199,"GPIO3_","GPIO_"),".0",""),IF($AT199=$H199,$Q199,IF($AT199=$I199,$R199,IF($AT199=$J199,$S199,IF($AT199=$K199,$T199,"INVALID"))))))</f>
        <v>RSVD0</v>
      </c>
      <c r="AH199" s="97"/>
      <c r="AI199" s="98" t="str">
        <f aca="false">IF(AND(OR($AV199="Int PU",$AV199="Int PD"),OR(AND($BC199&lt;&gt;"",$BC199&lt;&gt;"0"),AND($BD199&lt;&gt;"",$BD199&lt;&gt;"0"))),"INVALID",IF(OR($AT199=$F199,$AV199="Int PD"),"PULL_DOWN",IF(OR($AV199="Int PU",AND($AH199="YES",OR($BC199="",$BC199="0"),OR($BD199="",$BD199="0"),OR($AU199="Input",$AU199="Bidirectional"))),"PULL_UP","NORMAL")))</f>
        <v>PULL_DOWN</v>
      </c>
      <c r="AJ199" s="98" t="str">
        <f aca="false">IF($AU199="Input", "TRISTATE", IF($AV199="Z","TRISTATE",IF($AT199=$F199,"TRISTATE","NORMAL")))</f>
        <v>TRISTATE</v>
      </c>
      <c r="AK199" s="98" t="str">
        <f aca="false">IF(OR($AT199=$F199,$AU199="Output"),"DISABLE","ENABLE")</f>
        <v>DISABLE</v>
      </c>
      <c r="AL199" s="112" t="str">
        <f aca="false">IF($AT199&lt;&gt;$G199,"N/A",IF($AV199="Drive 1", "1", IF($AV199="Drive 0", "0", "")))</f>
        <v>N/A</v>
      </c>
      <c r="AM199" s="406" t="b">
        <f aca="false">TRUE()</f>
        <v>1</v>
      </c>
      <c r="AN199" s="406" t="b">
        <f aca="false">TRUE()</f>
        <v>1</v>
      </c>
      <c r="AO199" s="406" t="b">
        <f aca="false">TRUE()</f>
        <v>1</v>
      </c>
      <c r="AP199" s="406" t="b">
        <f aca="false">TRUE()</f>
        <v>1</v>
      </c>
      <c r="AQ199" s="406" t="b">
        <f aca="false">TRUE()</f>
        <v>1</v>
      </c>
      <c r="AR199" s="406" t="b">
        <f aca="false">TRUE()</f>
        <v>1</v>
      </c>
      <c r="AS199" s="100" t="str">
        <f aca="false">IF(AND($AM199:$AR199), "VALID", "INVALID")</f>
        <v>VALID</v>
      </c>
      <c r="AT199" s="101" t="s">
        <v>543</v>
      </c>
      <c r="AU199" s="102" t="s">
        <v>79</v>
      </c>
      <c r="AV199" s="103"/>
      <c r="AW199" s="103" t="s">
        <v>89</v>
      </c>
      <c r="AX199" s="104"/>
      <c r="AY199" s="103" t="s">
        <v>124</v>
      </c>
      <c r="AZ199" s="104"/>
      <c r="BA199" s="103" t="s">
        <v>85</v>
      </c>
      <c r="BB199" s="104"/>
      <c r="BC199" s="103"/>
      <c r="BD199" s="103"/>
      <c r="BE199" s="105"/>
      <c r="BF199" s="104"/>
      <c r="BG199" s="345"/>
      <c r="BH199" s="20" t="s">
        <v>7</v>
      </c>
      <c r="BI199" s="1" t="s">
        <v>3852</v>
      </c>
      <c r="BJ199" s="1" t="s">
        <v>3857</v>
      </c>
      <c r="BK199" s="109"/>
    </row>
    <row r="200" customFormat="false" ht="12.75" hidden="true" customHeight="true" outlineLevel="0" collapsed="false">
      <c r="A200" s="315"/>
      <c r="B200" s="330"/>
      <c r="C200" s="330"/>
      <c r="D200" s="331" t="s">
        <v>544</v>
      </c>
      <c r="E200" s="317" t="s">
        <v>3858</v>
      </c>
      <c r="F200" s="87" t="s">
        <v>545</v>
      </c>
      <c r="G200" s="88" t="s">
        <v>3859</v>
      </c>
      <c r="H200" s="89"/>
      <c r="I200" s="90" t="s">
        <v>3860</v>
      </c>
      <c r="J200" s="90"/>
      <c r="K200" s="91"/>
      <c r="L200" s="92" t="s">
        <v>2749</v>
      </c>
      <c r="M200" s="90"/>
      <c r="N200" s="90" t="s">
        <v>2749</v>
      </c>
      <c r="O200" s="90"/>
      <c r="P200" s="91"/>
      <c r="Q200" s="86" t="s">
        <v>94</v>
      </c>
      <c r="R200" s="86" t="s">
        <v>538</v>
      </c>
      <c r="S200" s="86" t="s">
        <v>104</v>
      </c>
      <c r="T200" s="86" t="s">
        <v>105</v>
      </c>
      <c r="U200" s="86" t="s">
        <v>94</v>
      </c>
      <c r="V200" s="100" t="s">
        <v>3861</v>
      </c>
      <c r="W200" s="95" t="s">
        <v>3798</v>
      </c>
      <c r="X200" s="96" t="s">
        <v>3862</v>
      </c>
      <c r="Y200" s="96"/>
      <c r="Z200" s="96"/>
      <c r="AA200" s="96" t="s">
        <v>3844</v>
      </c>
      <c r="AB200" s="96" t="s">
        <v>514</v>
      </c>
      <c r="AC200" s="95" t="s">
        <v>2777</v>
      </c>
      <c r="AD200" s="95" t="s">
        <v>3037</v>
      </c>
      <c r="AE200" s="95" t="s">
        <v>2743</v>
      </c>
      <c r="AF200" s="95" t="s">
        <v>2760</v>
      </c>
      <c r="AG200" s="95" t="str">
        <f aca="false">IF(OR($AT200="",$AT200=$F200),$U200,IF($AT200=$G200,SUBSTITUTE(SUBSTITUTE($AT200,"GPIO3_","GPIO_"),".0",""),IF($AT200=$H200,$Q200,IF($AT200=$I200,$R200,IF($AT200=$J200,$S200,IF($AT200=$K200,$T200,"INVALID"))))))</f>
        <v>RSVD0</v>
      </c>
      <c r="AH200" s="97"/>
      <c r="AI200" s="98" t="str">
        <f aca="false">IF(AND(OR($AV200="Int PU",$AV200="Int PD"),OR(AND($BC200&lt;&gt;"",$BC200&lt;&gt;"0"),AND($BD200&lt;&gt;"",$BD200&lt;&gt;"0"))),"INVALID",IF(OR($AT200=$F200,$AV200="Int PD"),"PULL_DOWN",IF(OR($AV200="Int PU",AND($AH200="YES",OR($BC200="",$BC200="0"),OR($BD200="",$BD200="0"),OR($AU200="Input",$AU200="Bidirectional"))),"PULL_UP","NORMAL")))</f>
        <v>PULL_DOWN</v>
      </c>
      <c r="AJ200" s="98" t="str">
        <f aca="false">IF($AU200="Input", "TRISTATE", IF($AV200="Z","TRISTATE",IF($AT200=$F200,"TRISTATE","NORMAL")))</f>
        <v>TRISTATE</v>
      </c>
      <c r="AK200" s="98" t="str">
        <f aca="false">IF(OR($AT200=$F200,$AU200="Output"),"DISABLE","ENABLE")</f>
        <v>DISABLE</v>
      </c>
      <c r="AL200" s="112" t="str">
        <f aca="false">IF($AT200&lt;&gt;$G200,"N/A",IF($AV200="Drive 1", "1", IF($AV200="Drive 0", "0", "")))</f>
        <v>N/A</v>
      </c>
      <c r="AM200" s="406" t="b">
        <f aca="false">TRUE()</f>
        <v>1</v>
      </c>
      <c r="AN200" s="406" t="b">
        <f aca="false">TRUE()</f>
        <v>1</v>
      </c>
      <c r="AO200" s="406" t="b">
        <f aca="false">TRUE()</f>
        <v>1</v>
      </c>
      <c r="AP200" s="406" t="b">
        <f aca="false">TRUE()</f>
        <v>1</v>
      </c>
      <c r="AQ200" s="406" t="b">
        <f aca="false">TRUE()</f>
        <v>1</v>
      </c>
      <c r="AR200" s="406" t="b">
        <f aca="false">TRUE()</f>
        <v>1</v>
      </c>
      <c r="AS200" s="100" t="str">
        <f aca="false">IF(AND($AM200:$AR200), "VALID", "INVALID")</f>
        <v>VALID</v>
      </c>
      <c r="AT200" s="101" t="s">
        <v>545</v>
      </c>
      <c r="AU200" s="102" t="s">
        <v>79</v>
      </c>
      <c r="AV200" s="103"/>
      <c r="AW200" s="103" t="s">
        <v>89</v>
      </c>
      <c r="AX200" s="104"/>
      <c r="AY200" s="103" t="s">
        <v>124</v>
      </c>
      <c r="AZ200" s="104"/>
      <c r="BA200" s="103" t="s">
        <v>85</v>
      </c>
      <c r="BB200" s="104"/>
      <c r="BC200" s="103"/>
      <c r="BD200" s="103"/>
      <c r="BE200" s="105"/>
      <c r="BF200" s="104"/>
      <c r="BG200" s="345"/>
      <c r="BH200" s="20" t="s">
        <v>7</v>
      </c>
      <c r="BI200" s="1" t="s">
        <v>3858</v>
      </c>
      <c r="BJ200" s="1" t="s">
        <v>3863</v>
      </c>
      <c r="BK200" s="109"/>
    </row>
    <row r="201" s="85" customFormat="true" ht="18" hidden="true" customHeight="true" outlineLevel="0" collapsed="false">
      <c r="A201" s="315"/>
      <c r="B201" s="316"/>
      <c r="C201" s="316"/>
      <c r="D201" s="140" t="s">
        <v>546</v>
      </c>
      <c r="E201" s="164" t="s">
        <v>547</v>
      </c>
      <c r="F201" s="74"/>
      <c r="G201" s="76"/>
      <c r="H201" s="76"/>
      <c r="I201" s="76"/>
      <c r="J201" s="76"/>
      <c r="K201" s="76"/>
      <c r="L201" s="74"/>
      <c r="M201" s="74"/>
      <c r="N201" s="74"/>
      <c r="O201" s="74"/>
      <c r="P201" s="74"/>
      <c r="Q201" s="74"/>
      <c r="R201" s="74"/>
      <c r="S201" s="74"/>
      <c r="T201" s="74"/>
      <c r="U201" s="74"/>
      <c r="V201" s="74"/>
      <c r="W201" s="74"/>
      <c r="X201" s="77"/>
      <c r="Y201" s="77"/>
      <c r="Z201" s="77"/>
      <c r="AA201" s="77"/>
      <c r="AB201" s="77"/>
      <c r="AC201" s="78"/>
      <c r="AD201" s="78"/>
      <c r="AE201" s="78"/>
      <c r="AF201" s="78"/>
      <c r="AG201" s="78"/>
      <c r="AH201" s="78"/>
      <c r="AI201" s="78"/>
      <c r="AJ201" s="78"/>
      <c r="AK201" s="78"/>
      <c r="AL201" s="78"/>
      <c r="AM201" s="78"/>
      <c r="AN201" s="78"/>
      <c r="AO201" s="78"/>
      <c r="AP201" s="78"/>
      <c r="AQ201" s="78"/>
      <c r="AR201" s="78"/>
      <c r="AS201" s="78"/>
      <c r="AT201" s="79"/>
      <c r="AU201" s="79"/>
      <c r="AV201" s="80"/>
      <c r="AW201" s="80"/>
      <c r="AX201" s="80"/>
      <c r="AY201" s="80"/>
      <c r="AZ201" s="80"/>
      <c r="BA201" s="80"/>
      <c r="BB201" s="80"/>
      <c r="BC201" s="80"/>
      <c r="BD201" s="80"/>
      <c r="BE201" s="80"/>
      <c r="BF201" s="81" t="s">
        <v>548</v>
      </c>
      <c r="BG201" s="79"/>
      <c r="BH201" s="83" t="s">
        <v>546</v>
      </c>
      <c r="BI201" s="76" t="s">
        <v>547</v>
      </c>
      <c r="BJ201" s="76"/>
      <c r="BK201" s="84"/>
    </row>
    <row r="202" customFormat="false" ht="12.75" hidden="true" customHeight="true" outlineLevel="0" collapsed="false">
      <c r="A202" s="315"/>
      <c r="B202" s="330"/>
      <c r="C202" s="330"/>
      <c r="D202" s="331" t="s">
        <v>549</v>
      </c>
      <c r="E202" s="317" t="s">
        <v>3864</v>
      </c>
      <c r="F202" s="87" t="s">
        <v>551</v>
      </c>
      <c r="G202" s="88" t="s">
        <v>3865</v>
      </c>
      <c r="H202" s="89" t="s">
        <v>549</v>
      </c>
      <c r="I202" s="90"/>
      <c r="J202" s="90"/>
      <c r="K202" s="91"/>
      <c r="L202" s="92" t="s">
        <v>2749</v>
      </c>
      <c r="M202" s="90" t="s">
        <v>81</v>
      </c>
      <c r="N202" s="90"/>
      <c r="O202" s="90"/>
      <c r="P202" s="91"/>
      <c r="Q202" s="86" t="s">
        <v>550</v>
      </c>
      <c r="R202" s="86" t="s">
        <v>83</v>
      </c>
      <c r="S202" s="86" t="s">
        <v>104</v>
      </c>
      <c r="T202" s="86" t="s">
        <v>105</v>
      </c>
      <c r="U202" s="165" t="s">
        <v>83</v>
      </c>
      <c r="V202" s="100" t="s">
        <v>3866</v>
      </c>
      <c r="W202" s="95" t="s">
        <v>3867</v>
      </c>
      <c r="X202" s="96"/>
      <c r="Y202" s="96"/>
      <c r="Z202" s="96"/>
      <c r="AA202" s="96" t="s">
        <v>546</v>
      </c>
      <c r="AB202" s="96" t="s">
        <v>546</v>
      </c>
      <c r="AC202" s="95" t="s">
        <v>3672</v>
      </c>
      <c r="AD202" s="95" t="s">
        <v>3673</v>
      </c>
      <c r="AE202" s="95" t="s">
        <v>3674</v>
      </c>
      <c r="AF202" s="95" t="n">
        <v>0</v>
      </c>
      <c r="AG202" s="95" t="str">
        <f aca="false">IF(OR($AT202="",$AT202=$F202),$U202,IF($AT202=$G202,SUBSTITUTE(SUBSTITUTE($AT202,"GPIO3_","GPIO_"),".0",""),IF($AT202=$H202,$Q202,IF($AT202=$I202,$R202,IF($AT202=$J202,$S202,IF($AT202=$K202,$T202,"INVALID"))))))</f>
        <v>RSVD1</v>
      </c>
      <c r="AH202" s="97"/>
      <c r="AI202" s="98" t="str">
        <f aca="false">IF(AND(OR($AV202="Int PU",$AV202="Int PD"),OR(AND($BC202&lt;&gt;"",$BC202&lt;&gt;"0"),AND($BD202&lt;&gt;"",$BD202&lt;&gt;"0"))),"INVALID",IF(OR($AT202=$F202,$AV202="Int PD"),"PULL_DOWN",IF(OR($AV202="Int PU",AND($AH202="YES",OR($BC202="",$BC202="0"),OR($BD202="",$BD202="0"),OR($AU202="Input",$AU202="Bidirectional"))),"PULL_UP","NORMAL")))</f>
        <v>PULL_DOWN</v>
      </c>
      <c r="AJ202" s="98" t="str">
        <f aca="false">IF($AU202="Input", "TRISTATE", IF($AV202="Z","TRISTATE",IF($AT202=$F202,"TRISTATE","NORMAL")))</f>
        <v>TRISTATE</v>
      </c>
      <c r="AK202" s="98" t="str">
        <f aca="false">IF(OR($AT202=$F202,$AU202="Output"),"DISABLE","ENABLE")</f>
        <v>DISABLE</v>
      </c>
      <c r="AL202" s="112" t="str">
        <f aca="false">IF($AT202&lt;&gt;$G202,"N/A",IF($AV202="Drive 1", "1", IF($AV202="Drive 0", "0", "")))</f>
        <v>N/A</v>
      </c>
      <c r="AM202" s="406" t="b">
        <f aca="false">TRUE()</f>
        <v>1</v>
      </c>
      <c r="AN202" s="406" t="b">
        <f aca="false">TRUE()</f>
        <v>1</v>
      </c>
      <c r="AO202" s="406" t="b">
        <f aca="false">TRUE()</f>
        <v>1</v>
      </c>
      <c r="AP202" s="406" t="b">
        <f aca="false">TRUE()</f>
        <v>1</v>
      </c>
      <c r="AQ202" s="406" t="b">
        <f aca="false">TRUE()</f>
        <v>1</v>
      </c>
      <c r="AR202" s="406" t="b">
        <f aca="false">TRUE()</f>
        <v>1</v>
      </c>
      <c r="AS202" s="100" t="str">
        <f aca="false">IF(AND($AM202:$AR202), "VALID", "INVALID")</f>
        <v>VALID</v>
      </c>
      <c r="AT202" s="101" t="s">
        <v>551</v>
      </c>
      <c r="AU202" s="102" t="s">
        <v>79</v>
      </c>
      <c r="AV202" s="103"/>
      <c r="AW202" s="104"/>
      <c r="AX202" s="104"/>
      <c r="AY202" s="104"/>
      <c r="AZ202" s="104"/>
      <c r="BA202" s="104"/>
      <c r="BB202" s="104"/>
      <c r="BC202" s="103"/>
      <c r="BD202" s="103"/>
      <c r="BE202" s="105"/>
      <c r="BF202" s="104"/>
      <c r="BG202" s="345"/>
      <c r="BH202" s="20" t="s">
        <v>7</v>
      </c>
      <c r="BI202" s="1" t="s">
        <v>3864</v>
      </c>
      <c r="BJ202" s="1" t="s">
        <v>3868</v>
      </c>
      <c r="BK202" s="109"/>
    </row>
    <row r="203" customFormat="false" ht="12.75" hidden="true" customHeight="true" outlineLevel="0" collapsed="false">
      <c r="A203" s="315"/>
      <c r="B203" s="330"/>
      <c r="C203" s="330"/>
      <c r="D203" s="331" t="s">
        <v>552</v>
      </c>
      <c r="E203" s="317" t="s">
        <v>3869</v>
      </c>
      <c r="F203" s="87" t="s">
        <v>553</v>
      </c>
      <c r="G203" s="88" t="s">
        <v>3870</v>
      </c>
      <c r="H203" s="89" t="s">
        <v>552</v>
      </c>
      <c r="I203" s="90"/>
      <c r="J203" s="90"/>
      <c r="K203" s="91"/>
      <c r="L203" s="92" t="s">
        <v>2749</v>
      </c>
      <c r="M203" s="90" t="s">
        <v>81</v>
      </c>
      <c r="N203" s="90"/>
      <c r="O203" s="90"/>
      <c r="P203" s="91"/>
      <c r="Q203" s="86" t="s">
        <v>550</v>
      </c>
      <c r="R203" s="86" t="s">
        <v>83</v>
      </c>
      <c r="S203" s="86" t="s">
        <v>104</v>
      </c>
      <c r="T203" s="86" t="s">
        <v>105</v>
      </c>
      <c r="U203" s="165" t="s">
        <v>83</v>
      </c>
      <c r="V203" s="100" t="s">
        <v>3871</v>
      </c>
      <c r="W203" s="95" t="s">
        <v>3867</v>
      </c>
      <c r="X203" s="96"/>
      <c r="Y203" s="96"/>
      <c r="Z203" s="96"/>
      <c r="AA203" s="96" t="s">
        <v>546</v>
      </c>
      <c r="AB203" s="96" t="s">
        <v>546</v>
      </c>
      <c r="AC203" s="95" t="s">
        <v>3672</v>
      </c>
      <c r="AD203" s="95" t="s">
        <v>3673</v>
      </c>
      <c r="AE203" s="95" t="s">
        <v>3674</v>
      </c>
      <c r="AF203" s="95" t="n">
        <v>0</v>
      </c>
      <c r="AG203" s="95" t="str">
        <f aca="false">IF(OR($AT203="",$AT203=$F203),$U203,IF($AT203=$G203,SUBSTITUTE(SUBSTITUTE($AT203,"GPIO3_","GPIO_"),".0",""),IF($AT203=$H203,$Q203,IF($AT203=$I203,$R203,IF($AT203=$J203,$S203,IF($AT203=$K203,$T203,"INVALID"))))))</f>
        <v>RSVD1</v>
      </c>
      <c r="AH203" s="97"/>
      <c r="AI203" s="98" t="str">
        <f aca="false">IF(AND(OR($AV203="Int PU",$AV203="Int PD"),OR(AND($BC203&lt;&gt;"",$BC203&lt;&gt;"0"),AND($BD203&lt;&gt;"",$BD203&lt;&gt;"0"))),"INVALID",IF(OR($AT203=$F203,$AV203="Int PD"),"PULL_DOWN",IF(OR($AV203="Int PU",AND($AH203="YES",OR($BC203="",$BC203="0"),OR($BD203="",$BD203="0"),OR($AU203="Input",$AU203="Bidirectional"))),"PULL_UP","NORMAL")))</f>
        <v>PULL_DOWN</v>
      </c>
      <c r="AJ203" s="98" t="str">
        <f aca="false">IF($AU203="Input", "TRISTATE", IF($AV203="Z","TRISTATE",IF($AT203=$F203,"TRISTATE","NORMAL")))</f>
        <v>TRISTATE</v>
      </c>
      <c r="AK203" s="98" t="str">
        <f aca="false">IF(OR($AT203=$F203,$AU203="Output"),"DISABLE","ENABLE")</f>
        <v>DISABLE</v>
      </c>
      <c r="AL203" s="112" t="str">
        <f aca="false">IF($AT203&lt;&gt;$G203,"N/A",IF($AV203="Drive 1", "1", IF($AV203="Drive 0", "0", "")))</f>
        <v>N/A</v>
      </c>
      <c r="AM203" s="406" t="b">
        <f aca="false">TRUE()</f>
        <v>1</v>
      </c>
      <c r="AN203" s="406" t="b">
        <f aca="false">TRUE()</f>
        <v>1</v>
      </c>
      <c r="AO203" s="406" t="b">
        <f aca="false">TRUE()</f>
        <v>1</v>
      </c>
      <c r="AP203" s="406" t="b">
        <f aca="false">TRUE()</f>
        <v>1</v>
      </c>
      <c r="AQ203" s="406" t="b">
        <f aca="false">TRUE()</f>
        <v>1</v>
      </c>
      <c r="AR203" s="406" t="b">
        <f aca="false">TRUE()</f>
        <v>1</v>
      </c>
      <c r="AS203" s="100" t="str">
        <f aca="false">IF(AND($AM203:$AR203), "VALID", "INVALID")</f>
        <v>VALID</v>
      </c>
      <c r="AT203" s="101" t="s">
        <v>553</v>
      </c>
      <c r="AU203" s="102" t="s">
        <v>79</v>
      </c>
      <c r="AV203" s="103"/>
      <c r="AW203" s="104"/>
      <c r="AX203" s="104"/>
      <c r="AY203" s="104"/>
      <c r="AZ203" s="104"/>
      <c r="BA203" s="104"/>
      <c r="BB203" s="104"/>
      <c r="BC203" s="103"/>
      <c r="BD203" s="103"/>
      <c r="BE203" s="105"/>
      <c r="BF203" s="104"/>
      <c r="BG203" s="345"/>
      <c r="BH203" s="20" t="s">
        <v>7</v>
      </c>
      <c r="BI203" s="1" t="s">
        <v>3869</v>
      </c>
      <c r="BJ203" s="1" t="s">
        <v>3872</v>
      </c>
      <c r="BK203" s="109"/>
    </row>
    <row r="204" s="85" customFormat="true" ht="18" hidden="false" customHeight="true" outlineLevel="0" collapsed="false">
      <c r="A204" s="315"/>
      <c r="B204" s="316"/>
      <c r="C204" s="316"/>
      <c r="D204" s="140" t="s">
        <v>554</v>
      </c>
      <c r="E204" s="164" t="s">
        <v>555</v>
      </c>
      <c r="F204" s="74"/>
      <c r="G204" s="76"/>
      <c r="H204" s="76"/>
      <c r="I204" s="76"/>
      <c r="J204" s="76"/>
      <c r="K204" s="76"/>
      <c r="L204" s="74"/>
      <c r="M204" s="74"/>
      <c r="N204" s="74"/>
      <c r="O204" s="74"/>
      <c r="P204" s="74"/>
      <c r="Q204" s="74"/>
      <c r="R204" s="74"/>
      <c r="S204" s="74"/>
      <c r="T204" s="74"/>
      <c r="U204" s="74"/>
      <c r="V204" s="166"/>
      <c r="W204" s="74"/>
      <c r="X204" s="77"/>
      <c r="Y204" s="77"/>
      <c r="Z204" s="77"/>
      <c r="AA204" s="77"/>
      <c r="AB204" s="77"/>
      <c r="AC204" s="78"/>
      <c r="AD204" s="78"/>
      <c r="AE204" s="78"/>
      <c r="AF204" s="78"/>
      <c r="AG204" s="78"/>
      <c r="AH204" s="78"/>
      <c r="AI204" s="78"/>
      <c r="AJ204" s="78"/>
      <c r="AK204" s="78"/>
      <c r="AL204" s="78"/>
      <c r="AM204" s="78"/>
      <c r="AN204" s="78"/>
      <c r="AO204" s="78"/>
      <c r="AP204" s="78"/>
      <c r="AQ204" s="78"/>
      <c r="AR204" s="78"/>
      <c r="AS204" s="78"/>
      <c r="AT204" s="79"/>
      <c r="AU204" s="79"/>
      <c r="AV204" s="80"/>
      <c r="AW204" s="80"/>
      <c r="AX204" s="80"/>
      <c r="AY204" s="80"/>
      <c r="AZ204" s="80"/>
      <c r="BA204" s="80"/>
      <c r="BB204" s="80"/>
      <c r="BC204" s="80"/>
      <c r="BD204" s="80"/>
      <c r="BE204" s="80"/>
      <c r="BF204" s="81" t="s">
        <v>76</v>
      </c>
      <c r="BG204" s="79"/>
      <c r="BH204" s="83" t="s">
        <v>554</v>
      </c>
      <c r="BI204" s="76" t="s">
        <v>555</v>
      </c>
      <c r="BJ204" s="76"/>
      <c r="BK204" s="84"/>
    </row>
    <row r="205" customFormat="false" ht="12.75" hidden="true" customHeight="true" outlineLevel="0" collapsed="false">
      <c r="A205" s="315"/>
      <c r="B205" s="330"/>
      <c r="C205" s="330"/>
      <c r="D205" s="331" t="s">
        <v>556</v>
      </c>
      <c r="E205" s="317" t="s">
        <v>3873</v>
      </c>
      <c r="F205" s="87" t="s">
        <v>558</v>
      </c>
      <c r="G205" s="88" t="s">
        <v>3874</v>
      </c>
      <c r="H205" s="89" t="s">
        <v>3875</v>
      </c>
      <c r="I205" s="90"/>
      <c r="J205" s="90"/>
      <c r="K205" s="91"/>
      <c r="L205" s="92" t="s">
        <v>2749</v>
      </c>
      <c r="M205" s="90" t="s">
        <v>2749</v>
      </c>
      <c r="N205" s="90"/>
      <c r="O205" s="90"/>
      <c r="P205" s="91"/>
      <c r="Q205" s="86" t="s">
        <v>557</v>
      </c>
      <c r="R205" s="86" t="s">
        <v>83</v>
      </c>
      <c r="S205" s="86" t="s">
        <v>104</v>
      </c>
      <c r="T205" s="86" t="s">
        <v>105</v>
      </c>
      <c r="U205" s="167" t="s">
        <v>83</v>
      </c>
      <c r="V205" s="86" t="s">
        <v>3876</v>
      </c>
      <c r="W205" s="137" t="s">
        <v>3877</v>
      </c>
      <c r="X205" s="96" t="s">
        <v>3878</v>
      </c>
      <c r="Y205" s="96"/>
      <c r="Z205" s="96"/>
      <c r="AA205" s="96" t="s">
        <v>554</v>
      </c>
      <c r="AB205" s="96" t="s">
        <v>3879</v>
      </c>
      <c r="AC205" s="95" t="s">
        <v>2741</v>
      </c>
      <c r="AD205" s="95" t="s">
        <v>3077</v>
      </c>
      <c r="AE205" s="95" t="s">
        <v>2743</v>
      </c>
      <c r="AF205" s="95" t="s">
        <v>2735</v>
      </c>
      <c r="AG205" s="95" t="str">
        <f aca="false">IF(OR($AT205="",$AT205=$F205),$U205,IF($AT205=$G205,SUBSTITUTE(SUBSTITUTE($AT205,"GPIO3_","GPIO_"),".0",""),IF($AT205=$H205,$Q205,IF($AT205=$I205,$R205,IF($AT205=$J205,$S205,IF($AT205=$K205,$T205,"INVALID"))))))</f>
        <v>RSVD1</v>
      </c>
      <c r="AH205" s="97"/>
      <c r="AI205" s="98" t="str">
        <f aca="false">IF(AND(OR($AV205="Int PU",$AV205="Int PD"),OR(AND($BC205&lt;&gt;"",$BC205&lt;&gt;"0"),AND($BD205&lt;&gt;"",$BD205&lt;&gt;"0"))),"INVALID",IF(OR($AT205=$F205,$AV205="Int PD"),"PULL_DOWN",IF(OR($AV205="Int PU",AND($AH205="YES",OR($BC205="",$BC205="0"),OR($BD205="",$BD205="0"),OR($AU205="Input",$AU205="Bidirectional"))),"PULL_UP","NORMAL")))</f>
        <v>PULL_DOWN</v>
      </c>
      <c r="AJ205" s="98" t="str">
        <f aca="false">IF($AU205="Input", "TRISTATE", IF($AV205="Z","TRISTATE",IF($AT205=$F205,"TRISTATE","NORMAL")))</f>
        <v>TRISTATE</v>
      </c>
      <c r="AK205" s="98" t="str">
        <f aca="false">IF(OR($AT205=$F205,$AU205="Output"),"DISABLE","ENABLE")</f>
        <v>DISABLE</v>
      </c>
      <c r="AL205" s="112" t="str">
        <f aca="false">IF($AT205&lt;&gt;$G205,"N/A",IF($AV205="Drive 1", "1", IF($AV205="Drive 0", "0", "")))</f>
        <v>N/A</v>
      </c>
      <c r="AM205" s="406" t="b">
        <f aca="false">TRUE()</f>
        <v>1</v>
      </c>
      <c r="AN205" s="406" t="b">
        <f aca="false">TRUE()</f>
        <v>1</v>
      </c>
      <c r="AO205" s="406" t="b">
        <f aca="false">TRUE()</f>
        <v>1</v>
      </c>
      <c r="AP205" s="406" t="b">
        <f aca="false">TRUE()</f>
        <v>1</v>
      </c>
      <c r="AQ205" s="406" t="b">
        <f aca="false">TRUE()</f>
        <v>1</v>
      </c>
      <c r="AR205" s="406" t="b">
        <f aca="false">TRUE()</f>
        <v>1</v>
      </c>
      <c r="AS205" s="100" t="str">
        <f aca="false">IF(AND($AM205:$AR205), "VALID", "INVALID")</f>
        <v>VALID</v>
      </c>
      <c r="AT205" s="101" t="s">
        <v>558</v>
      </c>
      <c r="AU205" s="102" t="s">
        <v>79</v>
      </c>
      <c r="AV205" s="103"/>
      <c r="AW205" s="103" t="s">
        <v>89</v>
      </c>
      <c r="AX205" s="104"/>
      <c r="AY205" s="104"/>
      <c r="AZ205" s="110" t="s">
        <v>85</v>
      </c>
      <c r="BA205" s="103" t="s">
        <v>85</v>
      </c>
      <c r="BB205" s="104"/>
      <c r="BC205" s="103"/>
      <c r="BD205" s="103"/>
      <c r="BE205" s="162"/>
      <c r="BF205" s="104"/>
      <c r="BG205" s="345"/>
      <c r="BH205" s="20" t="s">
        <v>7</v>
      </c>
      <c r="BI205" s="1" t="s">
        <v>3873</v>
      </c>
      <c r="BJ205" s="1" t="s">
        <v>373</v>
      </c>
      <c r="BK205" s="109"/>
    </row>
    <row r="206" customFormat="false" ht="12.75" hidden="true" customHeight="true" outlineLevel="0" collapsed="false">
      <c r="A206" s="315"/>
      <c r="B206" s="330"/>
      <c r="C206" s="330"/>
      <c r="D206" s="331" t="s">
        <v>559</v>
      </c>
      <c r="E206" s="317" t="s">
        <v>3880</v>
      </c>
      <c r="F206" s="87" t="s">
        <v>560</v>
      </c>
      <c r="G206" s="88" t="s">
        <v>3881</v>
      </c>
      <c r="H206" s="89" t="s">
        <v>3882</v>
      </c>
      <c r="I206" s="90"/>
      <c r="J206" s="90"/>
      <c r="K206" s="91"/>
      <c r="L206" s="92" t="s">
        <v>2749</v>
      </c>
      <c r="M206" s="90" t="s">
        <v>2749</v>
      </c>
      <c r="N206" s="90"/>
      <c r="O206" s="90"/>
      <c r="P206" s="91"/>
      <c r="Q206" s="86" t="s">
        <v>557</v>
      </c>
      <c r="R206" s="86" t="s">
        <v>83</v>
      </c>
      <c r="S206" s="86" t="s">
        <v>104</v>
      </c>
      <c r="T206" s="86" t="s">
        <v>105</v>
      </c>
      <c r="U206" s="165" t="s">
        <v>83</v>
      </c>
      <c r="V206" s="100" t="s">
        <v>3883</v>
      </c>
      <c r="W206" s="95" t="s">
        <v>3877</v>
      </c>
      <c r="X206" s="96"/>
      <c r="Y206" s="96"/>
      <c r="Z206" s="96"/>
      <c r="AA206" s="96" t="s">
        <v>554</v>
      </c>
      <c r="AB206" s="96" t="s">
        <v>3879</v>
      </c>
      <c r="AC206" s="95" t="s">
        <v>2741</v>
      </c>
      <c r="AD206" s="95" t="s">
        <v>3077</v>
      </c>
      <c r="AE206" s="95" t="s">
        <v>2743</v>
      </c>
      <c r="AF206" s="95" t="n">
        <v>0</v>
      </c>
      <c r="AG206" s="95" t="str">
        <f aca="false">IF(OR($AT206="",$AT206=$F206),$U206,IF($AT206=$G206,SUBSTITUTE(SUBSTITUTE($AT206,"GPIO3_","GPIO_"),".0",""),IF($AT206=$H206,$Q206,IF($AT206=$I206,$R206,IF($AT206=$J206,$S206,IF($AT206=$K206,$T206,"INVALID"))))))</f>
        <v>RSVD1</v>
      </c>
      <c r="AH206" s="97"/>
      <c r="AI206" s="98" t="str">
        <f aca="false">IF(AND(OR($AV206="Int PU",$AV206="Int PD"),OR(AND($BC206&lt;&gt;"",$BC206&lt;&gt;"0"),AND($BD206&lt;&gt;"",$BD206&lt;&gt;"0"))),"INVALID",IF(OR($AT206=$F206,$AV206="Int PD"),"PULL_DOWN",IF(OR($AV206="Int PU",AND($AH206="YES",OR($BC206="",$BC206="0"),OR($BD206="",$BD206="0"),OR($AU206="Input",$AU206="Bidirectional"))),"PULL_UP","NORMAL")))</f>
        <v>PULL_DOWN</v>
      </c>
      <c r="AJ206" s="98" t="str">
        <f aca="false">IF($AU206="Input", "TRISTATE", IF($AV206="Z","TRISTATE",IF($AT206=$F206,"TRISTATE","NORMAL")))</f>
        <v>TRISTATE</v>
      </c>
      <c r="AK206" s="98" t="str">
        <f aca="false">IF(OR($AT206=$F206,$AU206="Output"),"DISABLE","ENABLE")</f>
        <v>DISABLE</v>
      </c>
      <c r="AL206" s="112" t="str">
        <f aca="false">IF($AT206&lt;&gt;$G206,"N/A",IF($AV206="Drive 1", "1", IF($AV206="Drive 0", "0", "")))</f>
        <v>N/A</v>
      </c>
      <c r="AM206" s="406" t="b">
        <f aca="false">TRUE()</f>
        <v>1</v>
      </c>
      <c r="AN206" s="406" t="b">
        <f aca="false">TRUE()</f>
        <v>1</v>
      </c>
      <c r="AO206" s="406" t="b">
        <f aca="false">TRUE()</f>
        <v>1</v>
      </c>
      <c r="AP206" s="406" t="b">
        <f aca="false">TRUE()</f>
        <v>1</v>
      </c>
      <c r="AQ206" s="406" t="b">
        <f aca="false">TRUE()</f>
        <v>1</v>
      </c>
      <c r="AR206" s="406" t="b">
        <f aca="false">TRUE()</f>
        <v>1</v>
      </c>
      <c r="AS206" s="100" t="str">
        <f aca="false">IF(AND($AM206:$AR206), "VALID", "INVALID")</f>
        <v>VALID</v>
      </c>
      <c r="AT206" s="101" t="s">
        <v>560</v>
      </c>
      <c r="AU206" s="102" t="s">
        <v>79</v>
      </c>
      <c r="AV206" s="103"/>
      <c r="AW206" s="104"/>
      <c r="AX206" s="104"/>
      <c r="AY206" s="104"/>
      <c r="AZ206" s="110" t="s">
        <v>85</v>
      </c>
      <c r="BA206" s="103" t="s">
        <v>85</v>
      </c>
      <c r="BB206" s="104"/>
      <c r="BC206" s="103"/>
      <c r="BD206" s="103"/>
      <c r="BE206" s="105"/>
      <c r="BF206" s="104"/>
      <c r="BG206" s="345"/>
      <c r="BH206" s="20" t="s">
        <v>7</v>
      </c>
      <c r="BI206" s="1" t="s">
        <v>3880</v>
      </c>
      <c r="BJ206" s="1" t="s">
        <v>261</v>
      </c>
      <c r="BK206" s="109"/>
    </row>
    <row r="207" customFormat="false" ht="12.75" hidden="false" customHeight="true" outlineLevel="0" collapsed="false">
      <c r="A207" s="323" t="n">
        <v>182</v>
      </c>
      <c r="B207" s="324" t="s">
        <v>3884</v>
      </c>
      <c r="C207" s="324" t="s">
        <v>3884</v>
      </c>
      <c r="D207" s="95" t="s">
        <v>561</v>
      </c>
      <c r="E207" s="86" t="s">
        <v>3885</v>
      </c>
      <c r="F207" s="87" t="s">
        <v>563</v>
      </c>
      <c r="G207" s="88" t="s">
        <v>3886</v>
      </c>
      <c r="H207" s="89" t="s">
        <v>3887</v>
      </c>
      <c r="I207" s="90"/>
      <c r="J207" s="90"/>
      <c r="K207" s="91"/>
      <c r="L207" s="92" t="s">
        <v>2749</v>
      </c>
      <c r="M207" s="90" t="s">
        <v>2749</v>
      </c>
      <c r="N207" s="90"/>
      <c r="O207" s="90"/>
      <c r="P207" s="91"/>
      <c r="Q207" s="86" t="s">
        <v>562</v>
      </c>
      <c r="R207" s="86" t="s">
        <v>83</v>
      </c>
      <c r="S207" s="86" t="s">
        <v>104</v>
      </c>
      <c r="T207" s="86" t="s">
        <v>105</v>
      </c>
      <c r="U207" s="86" t="s">
        <v>83</v>
      </c>
      <c r="V207" s="131" t="s">
        <v>3888</v>
      </c>
      <c r="W207" s="132" t="s">
        <v>3877</v>
      </c>
      <c r="X207" s="96" t="s">
        <v>3889</v>
      </c>
      <c r="Y207" s="96"/>
      <c r="Z207" s="96"/>
      <c r="AA207" s="96" t="s">
        <v>554</v>
      </c>
      <c r="AB207" s="96" t="s">
        <v>3879</v>
      </c>
      <c r="AC207" s="95" t="s">
        <v>2741</v>
      </c>
      <c r="AD207" s="95" t="s">
        <v>3077</v>
      </c>
      <c r="AE207" s="95" t="s">
        <v>2743</v>
      </c>
      <c r="AF207" s="95" t="s">
        <v>2735</v>
      </c>
      <c r="AG207" s="95" t="str">
        <f aca="false">IF(OR($AT207="",$AT207=$F207),$U207,IF($AT207=$G207,SUBSTITUTE(SUBSTITUTE($AT207,"GPIO3_","GPIO_"),".0",""),IF($AT207=$H207,$Q207,IF($AT207=$I207,$R207,IF($AT207=$J207,$S207,IF($AT207=$K207,$T207,"INVALID"))))))</f>
        <v>PE1</v>
      </c>
      <c r="AH207" s="97"/>
      <c r="AI207" s="98" t="str">
        <f aca="false">IF(AND(OR($AV207="Int PU",$AV207="Int PD"),OR(AND($BC207&lt;&gt;"",$BC207&lt;&gt;"0"),AND($BD207&lt;&gt;"",$BD207&lt;&gt;"0"))),"INVALID",IF(OR($AT207=$F207,$AV207="Int PD"),"PULL_DOWN",IF(OR($AV207="Int PU",AND($AH207="YES",OR($BC207="",$BC207="0"),OR($BD207="",$BD207="0"),OR($AU207="Input",$AU207="Bidirectional"))),"PULL_UP","NORMAL")))</f>
        <v>NORMAL</v>
      </c>
      <c r="AJ207" s="98" t="str">
        <f aca="false">IF($AU207="Input", "TRISTATE", IF($AV207="Z","TRISTATE",IF($AT207=$F207,"TRISTATE","NORMAL")))</f>
        <v>TRISTATE</v>
      </c>
      <c r="AK207" s="98" t="str">
        <f aca="false">IF(OR($AT207=$F207,$AU207="Output"),"DISABLE","ENABLE")</f>
        <v>ENABLE</v>
      </c>
      <c r="AL207" s="112" t="str">
        <f aca="false">IF($AT207&lt;&gt;$G207,"N/A",IF($AV207="Drive 1", "1", IF($AV207="Drive 0", "0", "")))</f>
        <v>N/A</v>
      </c>
      <c r="AM207" s="407" t="b">
        <f aca="false">TRUE()</f>
        <v>1</v>
      </c>
      <c r="AN207" s="407" t="b">
        <f aca="false">TRUE()</f>
        <v>1</v>
      </c>
      <c r="AO207" s="407" t="b">
        <f aca="false">TRUE()</f>
        <v>1</v>
      </c>
      <c r="AP207" s="407" t="b">
        <f aca="false">TRUE()</f>
        <v>1</v>
      </c>
      <c r="AQ207" s="407" t="b">
        <f aca="false">TRUE()</f>
        <v>1</v>
      </c>
      <c r="AR207" s="407" t="b">
        <f aca="false">TRUE()</f>
        <v>1</v>
      </c>
      <c r="AS207" s="100" t="str">
        <f aca="false">IF(AND($AM207:$AR207), "VALID", "INVALID")</f>
        <v>VALID</v>
      </c>
      <c r="AT207" s="101" t="s">
        <v>3887</v>
      </c>
      <c r="AU207" s="102" t="s">
        <v>2833</v>
      </c>
      <c r="AV207" s="103" t="s">
        <v>2879</v>
      </c>
      <c r="AW207" s="103" t="s">
        <v>89</v>
      </c>
      <c r="AX207" s="104"/>
      <c r="AY207" s="104"/>
      <c r="AZ207" s="110" t="s">
        <v>434</v>
      </c>
      <c r="BA207" s="103" t="s">
        <v>85</v>
      </c>
      <c r="BB207" s="104"/>
      <c r="BC207" s="103" t="s">
        <v>3890</v>
      </c>
      <c r="BD207" s="103"/>
      <c r="BE207" s="105"/>
      <c r="BF207" s="104"/>
      <c r="BG207" s="346" t="s">
        <v>3891</v>
      </c>
      <c r="BH207" s="321" t="s">
        <v>3892</v>
      </c>
      <c r="BI207" s="1" t="s">
        <v>3885</v>
      </c>
      <c r="BJ207" s="1" t="s">
        <v>3893</v>
      </c>
      <c r="BK207" s="109"/>
    </row>
    <row r="208" customFormat="false" ht="12.75" hidden="false" customHeight="true" outlineLevel="0" collapsed="false">
      <c r="A208" s="323" t="n">
        <v>183</v>
      </c>
      <c r="B208" s="324" t="s">
        <v>3894</v>
      </c>
      <c r="C208" s="324" t="s">
        <v>3894</v>
      </c>
      <c r="D208" s="95" t="s">
        <v>564</v>
      </c>
      <c r="E208" s="86" t="s">
        <v>3895</v>
      </c>
      <c r="F208" s="87" t="s">
        <v>565</v>
      </c>
      <c r="G208" s="88" t="s">
        <v>3896</v>
      </c>
      <c r="H208" s="89" t="s">
        <v>3897</v>
      </c>
      <c r="I208" s="90"/>
      <c r="J208" s="90"/>
      <c r="K208" s="91"/>
      <c r="L208" s="92" t="s">
        <v>2749</v>
      </c>
      <c r="M208" s="90" t="s">
        <v>2749</v>
      </c>
      <c r="N208" s="90"/>
      <c r="O208" s="90"/>
      <c r="P208" s="91"/>
      <c r="Q208" s="86" t="s">
        <v>562</v>
      </c>
      <c r="R208" s="86" t="s">
        <v>83</v>
      </c>
      <c r="S208" s="86" t="s">
        <v>104</v>
      </c>
      <c r="T208" s="86" t="s">
        <v>105</v>
      </c>
      <c r="U208" s="165" t="s">
        <v>83</v>
      </c>
      <c r="V208" s="100" t="s">
        <v>3898</v>
      </c>
      <c r="W208" s="95" t="s">
        <v>3877</v>
      </c>
      <c r="X208" s="96"/>
      <c r="Y208" s="96"/>
      <c r="Z208" s="96"/>
      <c r="AA208" s="96" t="s">
        <v>554</v>
      </c>
      <c r="AB208" s="96" t="s">
        <v>3879</v>
      </c>
      <c r="AC208" s="95" t="s">
        <v>2741</v>
      </c>
      <c r="AD208" s="95" t="s">
        <v>3077</v>
      </c>
      <c r="AE208" s="95" t="s">
        <v>2743</v>
      </c>
      <c r="AF208" s="95" t="n">
        <v>0</v>
      </c>
      <c r="AG208" s="95" t="str">
        <f aca="false">IF(OR($AT208="",$AT208=$F208),$U208,IF($AT208=$G208,SUBSTITUTE(SUBSTITUTE($AT208,"GPIO3_","GPIO_"),".0",""),IF($AT208=$H208,$Q208,IF($AT208=$I208,$R208,IF($AT208=$J208,$S208,IF($AT208=$K208,$T208,"INVALID"))))))</f>
        <v>PE1</v>
      </c>
      <c r="AH208" s="97"/>
      <c r="AI208" s="98" t="str">
        <f aca="false">IF(AND(OR($AV208="Int PU",$AV208="Int PD"),OR(AND($BC208&lt;&gt;"",$BC208&lt;&gt;"0"),AND($BD208&lt;&gt;"",$BD208&lt;&gt;"0"))),"INVALID",IF(OR($AT208=$F208,$AV208="Int PD"),"PULL_DOWN",IF(OR($AV208="Int PU",AND($AH208="YES",OR($BC208="",$BC208="0"),OR($BD208="",$BD208="0"),OR($AU208="Input",$AU208="Bidirectional"))),"PULL_UP","NORMAL")))</f>
        <v>NORMAL</v>
      </c>
      <c r="AJ208" s="98" t="str">
        <f aca="false">IF($AU208="Input", "TRISTATE", IF($AV208="Z","TRISTATE",IF($AT208=$F208,"TRISTATE","NORMAL")))</f>
        <v>NORMAL</v>
      </c>
      <c r="AK208" s="98" t="str">
        <f aca="false">IF(OR($AT208=$F208,$AU208="Output"),"DISABLE","ENABLE")</f>
        <v>DISABLE</v>
      </c>
      <c r="AL208" s="112" t="str">
        <f aca="false">IF($AT208&lt;&gt;$G208,"N/A",IF($AV208="Drive 1", "1", IF($AV208="Drive 0", "0", "")))</f>
        <v>N/A</v>
      </c>
      <c r="AM208" s="407" t="b">
        <f aca="false">TRUE()</f>
        <v>1</v>
      </c>
      <c r="AN208" s="407" t="b">
        <f aca="false">TRUE()</f>
        <v>1</v>
      </c>
      <c r="AO208" s="407" t="b">
        <f aca="false">TRUE()</f>
        <v>1</v>
      </c>
      <c r="AP208" s="406" t="b">
        <f aca="false">TRUE()</f>
        <v>1</v>
      </c>
      <c r="AQ208" s="407" t="b">
        <f aca="false">TRUE()</f>
        <v>1</v>
      </c>
      <c r="AR208" s="407" t="b">
        <f aca="false">TRUE()</f>
        <v>1</v>
      </c>
      <c r="AS208" s="100" t="str">
        <f aca="false">IF(AND($AM208:$AR208), "VALID", "INVALID")</f>
        <v>VALID</v>
      </c>
      <c r="AT208" s="141" t="s">
        <v>3897</v>
      </c>
      <c r="AU208" s="102" t="s">
        <v>2744</v>
      </c>
      <c r="AV208" s="103" t="s">
        <v>2843</v>
      </c>
      <c r="AW208" s="104"/>
      <c r="AX208" s="104"/>
      <c r="AY208" s="104"/>
      <c r="AZ208" s="110" t="s">
        <v>434</v>
      </c>
      <c r="BA208" s="103" t="s">
        <v>85</v>
      </c>
      <c r="BB208" s="104"/>
      <c r="BC208" s="103" t="s">
        <v>3899</v>
      </c>
      <c r="BD208" s="103"/>
      <c r="BE208" s="105"/>
      <c r="BF208" s="104"/>
      <c r="BG208" s="346" t="s">
        <v>3900</v>
      </c>
      <c r="BH208" s="321" t="s">
        <v>3901</v>
      </c>
      <c r="BI208" s="1" t="s">
        <v>3895</v>
      </c>
      <c r="BJ208" s="1" t="s">
        <v>3902</v>
      </c>
      <c r="BK208" s="109"/>
    </row>
    <row r="209" customFormat="false" ht="12.75" hidden="true" customHeight="true" outlineLevel="0" collapsed="false">
      <c r="A209" s="315"/>
      <c r="B209" s="316"/>
      <c r="C209" s="316"/>
      <c r="D209" s="331" t="s">
        <v>566</v>
      </c>
      <c r="E209" s="317" t="s">
        <v>3903</v>
      </c>
      <c r="F209" s="87" t="s">
        <v>568</v>
      </c>
      <c r="G209" s="88" t="s">
        <v>3904</v>
      </c>
      <c r="H209" s="89" t="s">
        <v>3905</v>
      </c>
      <c r="I209" s="90"/>
      <c r="J209" s="90"/>
      <c r="K209" s="91"/>
      <c r="L209" s="92" t="s">
        <v>2749</v>
      </c>
      <c r="M209" s="90" t="s">
        <v>2749</v>
      </c>
      <c r="N209" s="90"/>
      <c r="O209" s="90"/>
      <c r="P209" s="91"/>
      <c r="Q209" s="86" t="s">
        <v>567</v>
      </c>
      <c r="R209" s="86" t="s">
        <v>83</v>
      </c>
      <c r="S209" s="86" t="s">
        <v>104</v>
      </c>
      <c r="T209" s="86" t="s">
        <v>105</v>
      </c>
      <c r="U209" s="165" t="s">
        <v>83</v>
      </c>
      <c r="V209" s="100" t="s">
        <v>3906</v>
      </c>
      <c r="W209" s="95" t="s">
        <v>3877</v>
      </c>
      <c r="X209" s="96" t="s">
        <v>3907</v>
      </c>
      <c r="Y209" s="96"/>
      <c r="Z209" s="96"/>
      <c r="AA209" s="96" t="s">
        <v>554</v>
      </c>
      <c r="AB209" s="96" t="s">
        <v>3879</v>
      </c>
      <c r="AC209" s="95" t="s">
        <v>2741</v>
      </c>
      <c r="AD209" s="95" t="s">
        <v>3077</v>
      </c>
      <c r="AE209" s="95" t="s">
        <v>2743</v>
      </c>
      <c r="AF209" s="95" t="s">
        <v>2735</v>
      </c>
      <c r="AG209" s="95" t="str">
        <f aca="false">IF(OR($AT209="",$AT209=$F209),$U209,IF($AT209=$G209,SUBSTITUTE(SUBSTITUTE($AT209,"GPIO3_","GPIO_"),".0",""),IF($AT209=$H209,$Q209,IF($AT209=$I209,$R209,IF($AT209=$J209,$S209,IF($AT209=$K209,$T209,"INVALID"))))))</f>
        <v>GPIO_PK4</v>
      </c>
      <c r="AH209" s="97"/>
      <c r="AI209" s="98" t="str">
        <f aca="false">IF(AND(OR($AV209="Int PU",$AV209="Int PD"),OR(AND($BC209&lt;&gt;"",$BC209&lt;&gt;"0"),AND($BD209&lt;&gt;"",$BD209&lt;&gt;"0"))),"INVALID",IF(OR($AT209=$F209,$AV209="Int PD"),"PULL_DOWN",IF(OR($AV209="Int PU",AND($AH209="YES",OR($BC209="",$BC209="0"),OR($BD209="",$BD209="0"),OR($AU209="Input",$AU209="Bidirectional"))),"PULL_UP","NORMAL")))</f>
        <v>NORMAL</v>
      </c>
      <c r="AJ209" s="98" t="str">
        <f aca="false">IF($AU209="Input", "TRISTATE", IF($AV209="Z","TRISTATE",IF($AT209=$F209,"TRISTATE","NORMAL")))</f>
        <v>NORMAL</v>
      </c>
      <c r="AK209" s="98" t="str">
        <f aca="false">IF(OR($AT209=$F209,$AU209="Output"),"DISABLE","ENABLE")</f>
        <v>DISABLE</v>
      </c>
      <c r="AL209" s="112" t="str">
        <f aca="false">IF($AT209&lt;&gt;$G209,"N/A",IF($AV209="Drive 1", "1", IF($AV209="Drive 0", "0", "")))</f>
        <v>0</v>
      </c>
      <c r="AM209" s="406" t="b">
        <f aca="false">TRUE()</f>
        <v>1</v>
      </c>
      <c r="AN209" s="406" t="b">
        <f aca="false">TRUE()</f>
        <v>1</v>
      </c>
      <c r="AO209" s="406" t="b">
        <f aca="false">TRUE()</f>
        <v>1</v>
      </c>
      <c r="AP209" s="406" t="b">
        <f aca="false">TRUE()</f>
        <v>1</v>
      </c>
      <c r="AQ209" s="406" t="b">
        <f aca="false">TRUE()</f>
        <v>1</v>
      </c>
      <c r="AR209" s="406" t="b">
        <f aca="false">TRUE()</f>
        <v>1</v>
      </c>
      <c r="AS209" s="100" t="str">
        <f aca="false">IF(AND($AM209:$AR209), "VALID", "INVALID")</f>
        <v>VALID</v>
      </c>
      <c r="AT209" s="141" t="s">
        <v>3904</v>
      </c>
      <c r="AU209" s="102" t="s">
        <v>2744</v>
      </c>
      <c r="AV209" s="103" t="s">
        <v>2843</v>
      </c>
      <c r="AW209" s="103" t="s">
        <v>89</v>
      </c>
      <c r="AX209" s="104"/>
      <c r="AY209" s="104"/>
      <c r="AZ209" s="110" t="s">
        <v>434</v>
      </c>
      <c r="BA209" s="103" t="s">
        <v>85</v>
      </c>
      <c r="BB209" s="104"/>
      <c r="BC209" s="103" t="s">
        <v>3908</v>
      </c>
      <c r="BD209" s="103" t="s">
        <v>655</v>
      </c>
      <c r="BE209" s="105"/>
      <c r="BF209" s="104"/>
      <c r="BG209" s="346" t="s">
        <v>3909</v>
      </c>
      <c r="BH209" s="322"/>
      <c r="BI209" s="1" t="s">
        <v>3903</v>
      </c>
      <c r="BJ209" s="1" t="s">
        <v>3910</v>
      </c>
      <c r="BK209" s="109"/>
    </row>
    <row r="210" customFormat="false" ht="12.75" hidden="true" customHeight="true" outlineLevel="0" collapsed="false">
      <c r="A210" s="315"/>
      <c r="B210" s="316"/>
      <c r="C210" s="316"/>
      <c r="D210" s="331" t="s">
        <v>570</v>
      </c>
      <c r="E210" s="317" t="s">
        <v>3911</v>
      </c>
      <c r="F210" s="87" t="s">
        <v>571</v>
      </c>
      <c r="G210" s="88" t="s">
        <v>3912</v>
      </c>
      <c r="H210" s="89" t="s">
        <v>3913</v>
      </c>
      <c r="I210" s="90"/>
      <c r="J210" s="90"/>
      <c r="K210" s="91"/>
      <c r="L210" s="92" t="s">
        <v>2749</v>
      </c>
      <c r="M210" s="90" t="s">
        <v>2749</v>
      </c>
      <c r="N210" s="90"/>
      <c r="O210" s="90"/>
      <c r="P210" s="91"/>
      <c r="Q210" s="86" t="s">
        <v>567</v>
      </c>
      <c r="R210" s="86" t="s">
        <v>83</v>
      </c>
      <c r="S210" s="86" t="s">
        <v>104</v>
      </c>
      <c r="T210" s="86" t="s">
        <v>105</v>
      </c>
      <c r="U210" s="165" t="s">
        <v>83</v>
      </c>
      <c r="V210" s="100" t="s">
        <v>3914</v>
      </c>
      <c r="W210" s="95" t="s">
        <v>3877</v>
      </c>
      <c r="X210" s="96"/>
      <c r="Y210" s="96"/>
      <c r="Z210" s="96"/>
      <c r="AA210" s="96" t="s">
        <v>554</v>
      </c>
      <c r="AB210" s="96" t="s">
        <v>3879</v>
      </c>
      <c r="AC210" s="95" t="s">
        <v>2741</v>
      </c>
      <c r="AD210" s="95" t="s">
        <v>3077</v>
      </c>
      <c r="AE210" s="95" t="s">
        <v>2743</v>
      </c>
      <c r="AF210" s="95" t="n">
        <v>0</v>
      </c>
      <c r="AG210" s="95" t="str">
        <f aca="false">IF(OR($AT210="",$AT210=$F210),$U210,IF($AT210=$G210,SUBSTITUTE(SUBSTITUTE($AT210,"GPIO3_","GPIO_"),".0",""),IF($AT210=$H210,$Q210,IF($AT210=$I210,$R210,IF($AT210=$J210,$S210,IF($AT210=$K210,$T210,"INVALID"))))))</f>
        <v>GPIO_PK5</v>
      </c>
      <c r="AH210" s="97"/>
      <c r="AI210" s="98" t="str">
        <f aca="false">IF(AND(OR($AV210="Int PU",$AV210="Int PD"),OR(AND($BC210&lt;&gt;"",$BC210&lt;&gt;"0"),AND($BD210&lt;&gt;"",$BD210&lt;&gt;"0"))),"INVALID",IF(OR($AT210=$F210,$AV210="Int PD"),"PULL_DOWN",IF(OR($AV210="Int PU",AND($AH210="YES",OR($BC210="",$BC210="0"),OR($BD210="",$BD210="0"),OR($AU210="Input",$AU210="Bidirectional"))),"PULL_UP","NORMAL")))</f>
        <v>NORMAL</v>
      </c>
      <c r="AJ210" s="98" t="str">
        <f aca="false">IF($AU210="Input", "TRISTATE", IF($AV210="Z","TRISTATE",IF($AT210=$F210,"TRISTATE","NORMAL")))</f>
        <v>NORMAL</v>
      </c>
      <c r="AK210" s="98" t="str">
        <f aca="false">IF(OR($AT210=$F210,$AU210="Output"),"DISABLE","ENABLE")</f>
        <v>DISABLE</v>
      </c>
      <c r="AL210" s="112" t="str">
        <f aca="false">IF($AT210&lt;&gt;$G210,"N/A",IF($AV210="Drive 1", "1", IF($AV210="Drive 0", "0", "")))</f>
        <v>0</v>
      </c>
      <c r="AM210" s="406" t="b">
        <f aca="false">TRUE()</f>
        <v>1</v>
      </c>
      <c r="AN210" s="406" t="b">
        <f aca="false">TRUE()</f>
        <v>1</v>
      </c>
      <c r="AO210" s="406" t="b">
        <f aca="false">TRUE()</f>
        <v>1</v>
      </c>
      <c r="AP210" s="406" t="b">
        <f aca="false">TRUE()</f>
        <v>1</v>
      </c>
      <c r="AQ210" s="406" t="b">
        <f aca="false">TRUE()</f>
        <v>1</v>
      </c>
      <c r="AR210" s="406" t="b">
        <f aca="false">TRUE()</f>
        <v>1</v>
      </c>
      <c r="AS210" s="100" t="str">
        <f aca="false">IF(AND($AM210:$AR210), "VALID", "INVALID")</f>
        <v>VALID</v>
      </c>
      <c r="AT210" s="141" t="s">
        <v>3912</v>
      </c>
      <c r="AU210" s="102" t="s">
        <v>2744</v>
      </c>
      <c r="AV210" s="103" t="s">
        <v>2843</v>
      </c>
      <c r="AW210" s="104"/>
      <c r="AX210" s="104"/>
      <c r="AY210" s="104"/>
      <c r="AZ210" s="110" t="s">
        <v>434</v>
      </c>
      <c r="BA210" s="103" t="s">
        <v>85</v>
      </c>
      <c r="BB210" s="104"/>
      <c r="BC210" s="103" t="s">
        <v>3908</v>
      </c>
      <c r="BD210" s="103" t="s">
        <v>655</v>
      </c>
      <c r="BE210" s="105"/>
      <c r="BF210" s="104"/>
      <c r="BG210" s="346" t="s">
        <v>3915</v>
      </c>
      <c r="BH210" s="322"/>
      <c r="BI210" s="1" t="s">
        <v>3911</v>
      </c>
      <c r="BJ210" s="1" t="s">
        <v>3916</v>
      </c>
      <c r="BK210" s="109"/>
    </row>
    <row r="211" customFormat="false" ht="12.75" hidden="true" customHeight="true" outlineLevel="0" collapsed="false">
      <c r="A211" s="315"/>
      <c r="B211" s="316"/>
      <c r="C211" s="316"/>
      <c r="D211" s="95" t="s">
        <v>572</v>
      </c>
      <c r="E211" s="317" t="s">
        <v>3917</v>
      </c>
      <c r="F211" s="87" t="s">
        <v>574</v>
      </c>
      <c r="G211" s="88" t="s">
        <v>3918</v>
      </c>
      <c r="H211" s="89" t="s">
        <v>3919</v>
      </c>
      <c r="I211" s="90"/>
      <c r="J211" s="90"/>
      <c r="K211" s="91"/>
      <c r="L211" s="92" t="s">
        <v>2749</v>
      </c>
      <c r="M211" s="90" t="s">
        <v>2749</v>
      </c>
      <c r="N211" s="90"/>
      <c r="O211" s="90"/>
      <c r="P211" s="91"/>
      <c r="Q211" s="86" t="s">
        <v>573</v>
      </c>
      <c r="R211" s="86" t="s">
        <v>83</v>
      </c>
      <c r="S211" s="86" t="s">
        <v>104</v>
      </c>
      <c r="T211" s="86" t="s">
        <v>105</v>
      </c>
      <c r="U211" s="165" t="s">
        <v>83</v>
      </c>
      <c r="V211" s="100" t="s">
        <v>3920</v>
      </c>
      <c r="W211" s="95" t="s">
        <v>3877</v>
      </c>
      <c r="X211" s="96" t="s">
        <v>3921</v>
      </c>
      <c r="Y211" s="96"/>
      <c r="Z211" s="96"/>
      <c r="AA211" s="96" t="s">
        <v>554</v>
      </c>
      <c r="AB211" s="96" t="s">
        <v>3879</v>
      </c>
      <c r="AC211" s="95" t="s">
        <v>2741</v>
      </c>
      <c r="AD211" s="95" t="s">
        <v>3077</v>
      </c>
      <c r="AE211" s="95" t="s">
        <v>2743</v>
      </c>
      <c r="AF211" s="95" t="s">
        <v>2735</v>
      </c>
      <c r="AG211" s="95" t="str">
        <f aca="false">IF(OR($AT211="",$AT211=$F211),$U211,IF($AT211=$G211,SUBSTITUTE(SUBSTITUTE($AT211,"GPIO3_","GPIO_"),".0",""),IF($AT211=$H211,$Q211,IF($AT211=$I211,$R211,IF($AT211=$J211,$S211,IF($AT211=$K211,$T211,"INVALID"))))))</f>
        <v>RSVD1</v>
      </c>
      <c r="AH211" s="97"/>
      <c r="AI211" s="98" t="str">
        <f aca="false">IF(AND(OR($AV211="Int PU",$AV211="Int PD"),OR(AND($BC211&lt;&gt;"",$BC211&lt;&gt;"0"),AND($BD211&lt;&gt;"",$BD211&lt;&gt;"0"))),"INVALID",IF(OR($AT211=$F211,$AV211="Int PD"),"PULL_DOWN",IF(OR($AV211="Int PU",AND($AH211="YES",OR($BC211="",$BC211="0"),OR($BD211="",$BD211="0"),OR($AU211="Input",$AU211="Bidirectional"))),"PULL_UP","NORMAL")))</f>
        <v>PULL_DOWN</v>
      </c>
      <c r="AJ211" s="98" t="str">
        <f aca="false">IF($AU211="Input", "TRISTATE", IF($AV211="Z","TRISTATE",IF($AT211=$F211,"TRISTATE","NORMAL")))</f>
        <v>TRISTATE</v>
      </c>
      <c r="AK211" s="98" t="str">
        <f aca="false">IF(OR($AT211=$F211,$AU211="Output"),"DISABLE","ENABLE")</f>
        <v>DISABLE</v>
      </c>
      <c r="AL211" s="112" t="str">
        <f aca="false">IF($AT211&lt;&gt;$G211,"N/A",IF($AV211="Drive 1", "1", IF($AV211="Drive 0", "0", "")))</f>
        <v>N/A</v>
      </c>
      <c r="AM211" s="406" t="b">
        <f aca="false">TRUE()</f>
        <v>1</v>
      </c>
      <c r="AN211" s="406" t="b">
        <f aca="false">TRUE()</f>
        <v>1</v>
      </c>
      <c r="AO211" s="406" t="b">
        <f aca="false">TRUE()</f>
        <v>1</v>
      </c>
      <c r="AP211" s="406" t="b">
        <f aca="false">TRUE()</f>
        <v>1</v>
      </c>
      <c r="AQ211" s="406" t="b">
        <f aca="false">TRUE()</f>
        <v>1</v>
      </c>
      <c r="AR211" s="406" t="b">
        <f aca="false">TRUE()</f>
        <v>1</v>
      </c>
      <c r="AS211" s="100" t="str">
        <f aca="false">IF(AND($AM211:$AR211), "VALID", "INVALID")</f>
        <v>VALID</v>
      </c>
      <c r="AT211" s="168" t="s">
        <v>574</v>
      </c>
      <c r="AU211" s="146" t="s">
        <v>79</v>
      </c>
      <c r="AV211" s="147"/>
      <c r="AW211" s="103" t="s">
        <v>89</v>
      </c>
      <c r="AX211" s="148"/>
      <c r="AY211" s="148"/>
      <c r="AZ211" s="110" t="s">
        <v>85</v>
      </c>
      <c r="BA211" s="103" t="s">
        <v>85</v>
      </c>
      <c r="BB211" s="104"/>
      <c r="BC211" s="103"/>
      <c r="BD211" s="147"/>
      <c r="BE211" s="149"/>
      <c r="BF211" s="148"/>
      <c r="BG211" s="345"/>
      <c r="BH211" s="20"/>
      <c r="BI211" s="1" t="s">
        <v>3917</v>
      </c>
      <c r="BJ211" s="1" t="s">
        <v>3922</v>
      </c>
      <c r="BK211" s="109"/>
    </row>
    <row r="212" customFormat="false" ht="12.75" hidden="true" customHeight="true" outlineLevel="0" collapsed="false">
      <c r="A212" s="315"/>
      <c r="B212" s="316"/>
      <c r="C212" s="316"/>
      <c r="D212" s="95" t="s">
        <v>575</v>
      </c>
      <c r="E212" s="317" t="s">
        <v>3923</v>
      </c>
      <c r="F212" s="87" t="s">
        <v>576</v>
      </c>
      <c r="G212" s="88" t="s">
        <v>3924</v>
      </c>
      <c r="H212" s="89" t="s">
        <v>3925</v>
      </c>
      <c r="I212" s="90"/>
      <c r="J212" s="90"/>
      <c r="K212" s="91"/>
      <c r="L212" s="92" t="s">
        <v>2749</v>
      </c>
      <c r="M212" s="90" t="s">
        <v>2749</v>
      </c>
      <c r="N212" s="90"/>
      <c r="O212" s="90"/>
      <c r="P212" s="91"/>
      <c r="Q212" s="86" t="s">
        <v>573</v>
      </c>
      <c r="R212" s="86" t="s">
        <v>83</v>
      </c>
      <c r="S212" s="86" t="s">
        <v>104</v>
      </c>
      <c r="T212" s="86" t="s">
        <v>105</v>
      </c>
      <c r="U212" s="165" t="s">
        <v>83</v>
      </c>
      <c r="V212" s="100" t="s">
        <v>3926</v>
      </c>
      <c r="W212" s="95" t="s">
        <v>3877</v>
      </c>
      <c r="X212" s="96"/>
      <c r="Y212" s="96"/>
      <c r="Z212" s="96"/>
      <c r="AA212" s="96" t="s">
        <v>554</v>
      </c>
      <c r="AB212" s="96" t="s">
        <v>3879</v>
      </c>
      <c r="AC212" s="95" t="s">
        <v>2741</v>
      </c>
      <c r="AD212" s="95" t="s">
        <v>3077</v>
      </c>
      <c r="AE212" s="95" t="s">
        <v>2743</v>
      </c>
      <c r="AF212" s="95" t="n">
        <v>0</v>
      </c>
      <c r="AG212" s="95" t="str">
        <f aca="false">IF(OR($AT212="",$AT212=$F212),$U212,IF($AT212=$G212,SUBSTITUTE(SUBSTITUTE($AT212,"GPIO3_","GPIO_"),".0",""),IF($AT212=$H212,$Q212,IF($AT212=$I212,$R212,IF($AT212=$J212,$S212,IF($AT212=$K212,$T212,"INVALID"))))))</f>
        <v>RSVD1</v>
      </c>
      <c r="AH212" s="97"/>
      <c r="AI212" s="98" t="str">
        <f aca="false">IF(AND(OR($AV212="Int PU",$AV212="Int PD"),OR(AND($BC212&lt;&gt;"",$BC212&lt;&gt;"0"),AND($BD212&lt;&gt;"",$BD212&lt;&gt;"0"))),"INVALID",IF(OR($AT212=$F212,$AV212="Int PD"),"PULL_DOWN",IF(OR($AV212="Int PU",AND($AH212="YES",OR($BC212="",$BC212="0"),OR($BD212="",$BD212="0"),OR($AU212="Input",$AU212="Bidirectional"))),"PULL_UP","NORMAL")))</f>
        <v>PULL_DOWN</v>
      </c>
      <c r="AJ212" s="98" t="str">
        <f aca="false">IF($AU212="Input", "TRISTATE", IF($AV212="Z","TRISTATE",IF($AT212=$F212,"TRISTATE","NORMAL")))</f>
        <v>TRISTATE</v>
      </c>
      <c r="AK212" s="98" t="str">
        <f aca="false">IF(OR($AT212=$F212,$AU212="Output"),"DISABLE","ENABLE")</f>
        <v>DISABLE</v>
      </c>
      <c r="AL212" s="112" t="str">
        <f aca="false">IF($AT212&lt;&gt;$G212,"N/A",IF($AV212="Drive 1", "1", IF($AV212="Drive 0", "0", "")))</f>
        <v>N/A</v>
      </c>
      <c r="AM212" s="406" t="b">
        <f aca="false">TRUE()</f>
        <v>1</v>
      </c>
      <c r="AN212" s="406" t="b">
        <f aca="false">TRUE()</f>
        <v>1</v>
      </c>
      <c r="AO212" s="406" t="b">
        <f aca="false">TRUE()</f>
        <v>1</v>
      </c>
      <c r="AP212" s="406" t="b">
        <f aca="false">TRUE()</f>
        <v>1</v>
      </c>
      <c r="AQ212" s="406" t="b">
        <f aca="false">TRUE()</f>
        <v>1</v>
      </c>
      <c r="AR212" s="406" t="b">
        <f aca="false">TRUE()</f>
        <v>1</v>
      </c>
      <c r="AS212" s="100" t="str">
        <f aca="false">IF(AND($AM212:$AR212), "VALID", "INVALID")</f>
        <v>VALID</v>
      </c>
      <c r="AT212" s="151" t="s">
        <v>576</v>
      </c>
      <c r="AU212" s="102" t="s">
        <v>79</v>
      </c>
      <c r="AV212" s="103"/>
      <c r="AW212" s="104"/>
      <c r="AX212" s="148"/>
      <c r="AY212" s="148"/>
      <c r="AZ212" s="110" t="s">
        <v>85</v>
      </c>
      <c r="BA212" s="103" t="s">
        <v>85</v>
      </c>
      <c r="BB212" s="104"/>
      <c r="BC212" s="103"/>
      <c r="BD212" s="103"/>
      <c r="BE212" s="105" t="s">
        <v>496</v>
      </c>
      <c r="BF212" s="104"/>
      <c r="BG212" s="345"/>
      <c r="BH212" s="20"/>
      <c r="BI212" s="1" t="s">
        <v>3923</v>
      </c>
      <c r="BJ212" s="1" t="s">
        <v>3927</v>
      </c>
      <c r="BK212" s="109"/>
    </row>
    <row r="213" customFormat="false" ht="12.75" hidden="false" customHeight="true" outlineLevel="0" collapsed="false">
      <c r="A213" s="323" t="n">
        <v>180</v>
      </c>
      <c r="B213" s="324" t="s">
        <v>3928</v>
      </c>
      <c r="C213" s="324" t="s">
        <v>3928</v>
      </c>
      <c r="D213" s="95" t="s">
        <v>577</v>
      </c>
      <c r="E213" s="86" t="s">
        <v>3929</v>
      </c>
      <c r="F213" s="87" t="s">
        <v>579</v>
      </c>
      <c r="G213" s="88" t="s">
        <v>3930</v>
      </c>
      <c r="H213" s="89" t="s">
        <v>3931</v>
      </c>
      <c r="I213" s="90"/>
      <c r="J213" s="90"/>
      <c r="K213" s="91"/>
      <c r="L213" s="92" t="s">
        <v>2749</v>
      </c>
      <c r="M213" s="90" t="s">
        <v>2749</v>
      </c>
      <c r="N213" s="90"/>
      <c r="O213" s="90"/>
      <c r="P213" s="91"/>
      <c r="Q213" s="86" t="s">
        <v>578</v>
      </c>
      <c r="R213" s="86" t="s">
        <v>83</v>
      </c>
      <c r="S213" s="86" t="s">
        <v>104</v>
      </c>
      <c r="T213" s="86" t="s">
        <v>105</v>
      </c>
      <c r="U213" s="165" t="s">
        <v>83</v>
      </c>
      <c r="V213" s="100" t="s">
        <v>3932</v>
      </c>
      <c r="W213" s="95" t="s">
        <v>3877</v>
      </c>
      <c r="X213" s="96" t="s">
        <v>3933</v>
      </c>
      <c r="Y213" s="96"/>
      <c r="Z213" s="96"/>
      <c r="AA213" s="96" t="s">
        <v>554</v>
      </c>
      <c r="AB213" s="96" t="s">
        <v>3879</v>
      </c>
      <c r="AC213" s="95" t="s">
        <v>2741</v>
      </c>
      <c r="AD213" s="95" t="s">
        <v>3077</v>
      </c>
      <c r="AE213" s="95" t="s">
        <v>2743</v>
      </c>
      <c r="AF213" s="95" t="s">
        <v>2735</v>
      </c>
      <c r="AG213" s="95" t="str">
        <f aca="false">IF(OR($AT213="",$AT213=$F213),$U213,IF($AT213=$G213,SUBSTITUTE(SUBSTITUTE($AT213,"GPIO3_","GPIO_"),".0",""),IF($AT213=$H213,$Q213,IF($AT213=$I213,$R213,IF($AT213=$J213,$S213,IF($AT213=$K213,$T213,"INVALID"))))))</f>
        <v>PE4</v>
      </c>
      <c r="AH213" s="97"/>
      <c r="AI213" s="98" t="str">
        <f aca="false">IF(AND(OR($AV213="Int PU",$AV213="Int PD"),OR(AND($BC213&lt;&gt;"",$BC213&lt;&gt;"0"),AND($BD213&lt;&gt;"",$BD213&lt;&gt;"0"))),"INVALID",IF(OR($AT213=$F213,$AV213="Int PD"),"PULL_DOWN",IF(OR($AV213="Int PU",AND($AH213="YES",OR($BC213="",$BC213="0"),OR($BD213="",$BD213="0"),OR($AU213="Input",$AU213="Bidirectional"))),"PULL_UP","NORMAL")))</f>
        <v>NORMAL</v>
      </c>
      <c r="AJ213" s="98" t="str">
        <f aca="false">IF($AU213="Input", "TRISTATE", IF($AV213="Z","TRISTATE",IF($AT213=$F213,"TRISTATE","NORMAL")))</f>
        <v>TRISTATE</v>
      </c>
      <c r="AK213" s="98" t="str">
        <f aca="false">IF(OR($AT213=$F213,$AU213="Output"),"DISABLE","ENABLE")</f>
        <v>ENABLE</v>
      </c>
      <c r="AL213" s="112" t="str">
        <f aca="false">IF($AT213&lt;&gt;$G213,"N/A",IF($AV213="Drive 1", "1", IF($AV213="Drive 0", "0", "")))</f>
        <v>N/A</v>
      </c>
      <c r="AM213" s="407" t="b">
        <f aca="false">TRUE()</f>
        <v>1</v>
      </c>
      <c r="AN213" s="407" t="b">
        <f aca="false">TRUE()</f>
        <v>1</v>
      </c>
      <c r="AO213" s="407" t="b">
        <f aca="false">TRUE()</f>
        <v>1</v>
      </c>
      <c r="AP213" s="407" t="b">
        <f aca="false">TRUE()</f>
        <v>1</v>
      </c>
      <c r="AQ213" s="407" t="b">
        <f aca="false">TRUE()</f>
        <v>1</v>
      </c>
      <c r="AR213" s="407" t="b">
        <f aca="false">TRUE()</f>
        <v>1</v>
      </c>
      <c r="AS213" s="100" t="str">
        <f aca="false">IF(AND($AM213:$AR213), "VALID", "INVALID")</f>
        <v>VALID</v>
      </c>
      <c r="AT213" s="101" t="s">
        <v>3931</v>
      </c>
      <c r="AU213" s="102" t="s">
        <v>2833</v>
      </c>
      <c r="AV213" s="103" t="s">
        <v>2879</v>
      </c>
      <c r="AW213" s="103" t="s">
        <v>89</v>
      </c>
      <c r="AX213" s="148"/>
      <c r="AY213" s="148"/>
      <c r="AZ213" s="110" t="s">
        <v>434</v>
      </c>
      <c r="BA213" s="103" t="s">
        <v>85</v>
      </c>
      <c r="BB213" s="104"/>
      <c r="BC213" s="103" t="s">
        <v>3890</v>
      </c>
      <c r="BD213" s="103"/>
      <c r="BE213" s="105"/>
      <c r="BF213" s="104"/>
      <c r="BG213" s="346" t="s">
        <v>3934</v>
      </c>
      <c r="BH213" s="321" t="s">
        <v>3935</v>
      </c>
      <c r="BI213" s="1" t="s">
        <v>3929</v>
      </c>
      <c r="BJ213" s="1" t="s">
        <v>3936</v>
      </c>
      <c r="BK213" s="109"/>
    </row>
    <row r="214" customFormat="false" ht="12.75" hidden="false" customHeight="true" outlineLevel="0" collapsed="false">
      <c r="A214" s="323" t="n">
        <v>181</v>
      </c>
      <c r="B214" s="324" t="s">
        <v>3937</v>
      </c>
      <c r="C214" s="324" t="s">
        <v>3937</v>
      </c>
      <c r="D214" s="95" t="s">
        <v>580</v>
      </c>
      <c r="E214" s="86" t="s">
        <v>3938</v>
      </c>
      <c r="F214" s="87" t="s">
        <v>581</v>
      </c>
      <c r="G214" s="88" t="s">
        <v>3939</v>
      </c>
      <c r="H214" s="89" t="s">
        <v>3940</v>
      </c>
      <c r="I214" s="90"/>
      <c r="J214" s="90"/>
      <c r="K214" s="91"/>
      <c r="L214" s="92" t="s">
        <v>2749</v>
      </c>
      <c r="M214" s="90" t="s">
        <v>2749</v>
      </c>
      <c r="N214" s="90"/>
      <c r="O214" s="90"/>
      <c r="P214" s="91"/>
      <c r="Q214" s="86" t="s">
        <v>578</v>
      </c>
      <c r="R214" s="86" t="s">
        <v>83</v>
      </c>
      <c r="S214" s="86" t="s">
        <v>104</v>
      </c>
      <c r="T214" s="86" t="s">
        <v>105</v>
      </c>
      <c r="U214" s="86" t="s">
        <v>83</v>
      </c>
      <c r="V214" s="132" t="s">
        <v>3941</v>
      </c>
      <c r="W214" s="132" t="s">
        <v>3877</v>
      </c>
      <c r="X214" s="96"/>
      <c r="Y214" s="96"/>
      <c r="Z214" s="96"/>
      <c r="AA214" s="96" t="s">
        <v>554</v>
      </c>
      <c r="AB214" s="96" t="s">
        <v>3879</v>
      </c>
      <c r="AC214" s="95" t="s">
        <v>2741</v>
      </c>
      <c r="AD214" s="95" t="s">
        <v>3077</v>
      </c>
      <c r="AE214" s="95" t="s">
        <v>2743</v>
      </c>
      <c r="AF214" s="95" t="n">
        <v>0</v>
      </c>
      <c r="AG214" s="95" t="str">
        <f aca="false">IF(OR($AT214="",$AT214=$F214),$U214,IF($AT214=$G214,SUBSTITUTE(SUBSTITUTE($AT214,"GPIO3_","GPIO_"),".0",""),IF($AT214=$H214,$Q214,IF($AT214=$I214,$R214,IF($AT214=$J214,$S214,IF($AT214=$K214,$T214,"INVALID"))))))</f>
        <v>PE4</v>
      </c>
      <c r="AH214" s="97"/>
      <c r="AI214" s="98" t="str">
        <f aca="false">IF(AND(OR($AV214="Int PU",$AV214="Int PD"),OR(AND($BC214&lt;&gt;"",$BC214&lt;&gt;"0"),AND($BD214&lt;&gt;"",$BD214&lt;&gt;"0"))),"INVALID",IF(OR($AT214=$F214,$AV214="Int PD"),"PULL_DOWN",IF(OR($AV214="Int PU",AND($AH214="YES",OR($BC214="",$BC214="0"),OR($BD214="",$BD214="0"),OR($AU214="Input",$AU214="Bidirectional"))),"PULL_UP","NORMAL")))</f>
        <v>NORMAL</v>
      </c>
      <c r="AJ214" s="98" t="str">
        <f aca="false">IF($AU214="Input", "TRISTATE", IF($AV214="Z","TRISTATE",IF($AT214=$F214,"TRISTATE","NORMAL")))</f>
        <v>NORMAL</v>
      </c>
      <c r="AK214" s="98" t="str">
        <f aca="false">IF(OR($AT214=$F214,$AU214="Output"),"DISABLE","ENABLE")</f>
        <v>DISABLE</v>
      </c>
      <c r="AL214" s="112" t="str">
        <f aca="false">IF($AT214&lt;&gt;$G214,"N/A",IF($AV214="Drive 1", "1", IF($AV214="Drive 0", "0", "")))</f>
        <v>N/A</v>
      </c>
      <c r="AM214" s="407" t="b">
        <f aca="false">TRUE()</f>
        <v>1</v>
      </c>
      <c r="AN214" s="407" t="b">
        <f aca="false">TRUE()</f>
        <v>1</v>
      </c>
      <c r="AO214" s="407" t="b">
        <f aca="false">TRUE()</f>
        <v>1</v>
      </c>
      <c r="AP214" s="406" t="b">
        <f aca="false">TRUE()</f>
        <v>1</v>
      </c>
      <c r="AQ214" s="407" t="b">
        <f aca="false">TRUE()</f>
        <v>1</v>
      </c>
      <c r="AR214" s="407" t="b">
        <f aca="false">TRUE()</f>
        <v>1</v>
      </c>
      <c r="AS214" s="100" t="str">
        <f aca="false">IF(AND($AM214:$AR214), "VALID", "INVALID")</f>
        <v>VALID</v>
      </c>
      <c r="AT214" s="101" t="s">
        <v>3940</v>
      </c>
      <c r="AU214" s="102" t="s">
        <v>2744</v>
      </c>
      <c r="AV214" s="103" t="s">
        <v>2843</v>
      </c>
      <c r="AW214" s="104"/>
      <c r="AX214" s="104"/>
      <c r="AY214" s="104"/>
      <c r="AZ214" s="110" t="s">
        <v>434</v>
      </c>
      <c r="BA214" s="103" t="s">
        <v>85</v>
      </c>
      <c r="BB214" s="104"/>
      <c r="BC214" s="103" t="s">
        <v>3899</v>
      </c>
      <c r="BD214" s="103"/>
      <c r="BE214" s="105"/>
      <c r="BF214" s="104"/>
      <c r="BG214" s="346" t="s">
        <v>3942</v>
      </c>
      <c r="BH214" s="321" t="s">
        <v>3943</v>
      </c>
      <c r="BI214" s="1" t="s">
        <v>3938</v>
      </c>
      <c r="BJ214" s="1" t="s">
        <v>3944</v>
      </c>
      <c r="BK214" s="109"/>
    </row>
    <row r="215" customFormat="false" ht="12.75" hidden="false" customHeight="true" outlineLevel="0" collapsed="false">
      <c r="A215" s="323" t="n">
        <v>179</v>
      </c>
      <c r="B215" s="324" t="s">
        <v>3945</v>
      </c>
      <c r="C215" s="324" t="s">
        <v>3945</v>
      </c>
      <c r="D215" s="95" t="s">
        <v>582</v>
      </c>
      <c r="E215" s="86" t="s">
        <v>3946</v>
      </c>
      <c r="F215" s="87" t="s">
        <v>583</v>
      </c>
      <c r="G215" s="88" t="s">
        <v>3947</v>
      </c>
      <c r="H215" s="89"/>
      <c r="I215" s="90"/>
      <c r="J215" s="90"/>
      <c r="K215" s="91"/>
      <c r="L215" s="92" t="s">
        <v>2749</v>
      </c>
      <c r="M215" s="90"/>
      <c r="N215" s="90"/>
      <c r="O215" s="90"/>
      <c r="P215" s="91"/>
      <c r="Q215" s="86" t="s">
        <v>94</v>
      </c>
      <c r="R215" s="86" t="s">
        <v>83</v>
      </c>
      <c r="S215" s="98" t="s">
        <v>104</v>
      </c>
      <c r="T215" s="86" t="s">
        <v>105</v>
      </c>
      <c r="U215" s="165" t="s">
        <v>94</v>
      </c>
      <c r="V215" s="100" t="s">
        <v>3948</v>
      </c>
      <c r="W215" s="95" t="s">
        <v>3877</v>
      </c>
      <c r="X215" s="96" t="s">
        <v>3949</v>
      </c>
      <c r="Y215" s="96"/>
      <c r="Z215" s="96"/>
      <c r="AA215" s="96" t="s">
        <v>554</v>
      </c>
      <c r="AB215" s="96" t="s">
        <v>3879</v>
      </c>
      <c r="AC215" s="95" t="s">
        <v>2741</v>
      </c>
      <c r="AD215" s="95" t="s">
        <v>3077</v>
      </c>
      <c r="AE215" s="95" t="s">
        <v>2743</v>
      </c>
      <c r="AF215" s="95" t="s">
        <v>2760</v>
      </c>
      <c r="AG215" s="95" t="str">
        <f aca="false">IF(OR($AT215="",$AT215=$F215),$U215,IF($AT215=$G215,SUBSTITUTE(SUBSTITUTE($AT215,"GPIO3_","GPIO_"),".0",""),IF($AT215=$H215,$Q215,IF($AT215=$I215,$R215,IF($AT215=$J215,$S215,IF($AT215=$K215,$T215,"INVALID"))))))</f>
        <v>GPIO_PL2</v>
      </c>
      <c r="AH215" s="97"/>
      <c r="AI215" s="98" t="str">
        <f aca="false">IF(AND(OR($AV215="Int PU",$AV215="Int PD"),OR(AND($BC215&lt;&gt;"",$BC215&lt;&gt;"0"),AND($BD215&lt;&gt;"",$BD215&lt;&gt;"0"))),"INVALID",IF(OR($AT215=$F215,$AV215="Int PD"),"PULL_DOWN",IF(OR($AV215="Int PU",AND($AH215="YES",OR($BC215="",$BC215="0"),OR($BD215="",$BD215="0"),OR($AU215="Input",$AU215="Bidirectional"))),"PULL_UP","NORMAL")))</f>
        <v>NORMAL</v>
      </c>
      <c r="AJ215" s="98" t="str">
        <f aca="false">IF($AU215="Input", "TRISTATE", IF($AV215="Z","TRISTATE",IF($AT215=$F215,"TRISTATE","NORMAL")))</f>
        <v>TRISTATE</v>
      </c>
      <c r="AK215" s="98" t="str">
        <f aca="false">IF(OR($AT215=$F215,$AU215="Output"),"DISABLE","ENABLE")</f>
        <v>ENABLE</v>
      </c>
      <c r="AL215" s="165" t="str">
        <f aca="false">IF($AT215&lt;&gt;$G215,"N/A",IF($AV215="Drive 1", "1", IF($AV215="Drive 0", "0", "")))</f>
        <v/>
      </c>
      <c r="AM215" s="407" t="b">
        <f aca="false">TRUE()</f>
        <v>1</v>
      </c>
      <c r="AN215" s="407" t="b">
        <f aca="false">TRUE()</f>
        <v>1</v>
      </c>
      <c r="AO215" s="407" t="b">
        <f aca="false">TRUE()</f>
        <v>1</v>
      </c>
      <c r="AP215" s="407" t="b">
        <f aca="false">TRUE()</f>
        <v>1</v>
      </c>
      <c r="AQ215" s="407" t="b">
        <f aca="false">TRUE()</f>
        <v>1</v>
      </c>
      <c r="AR215" s="407" t="b">
        <f aca="false">TRUE()</f>
        <v>1</v>
      </c>
      <c r="AS215" s="100" t="str">
        <f aca="false">IF(AND($AM215:$AR215), "VALID", "INVALID")</f>
        <v>VALID</v>
      </c>
      <c r="AT215" s="141" t="s">
        <v>3947</v>
      </c>
      <c r="AU215" s="102" t="s">
        <v>2736</v>
      </c>
      <c r="AV215" s="103"/>
      <c r="AW215" s="103" t="s">
        <v>2834</v>
      </c>
      <c r="AX215" s="104"/>
      <c r="AY215" s="104"/>
      <c r="AZ215" s="110" t="s">
        <v>434</v>
      </c>
      <c r="BA215" s="103" t="s">
        <v>85</v>
      </c>
      <c r="BB215" s="104"/>
      <c r="BC215" s="103" t="s">
        <v>3890</v>
      </c>
      <c r="BD215" s="103"/>
      <c r="BE215" s="105"/>
      <c r="BF215" s="104"/>
      <c r="BG215" s="341" t="s">
        <v>3950</v>
      </c>
      <c r="BH215" s="321" t="s">
        <v>3951</v>
      </c>
      <c r="BI215" s="1" t="s">
        <v>3946</v>
      </c>
      <c r="BJ215" s="1" t="s">
        <v>3952</v>
      </c>
      <c r="BK215" s="109"/>
    </row>
    <row r="216" customFormat="false" ht="12.75" hidden="true" customHeight="true" outlineLevel="0" collapsed="false">
      <c r="A216" s="315"/>
      <c r="B216" s="330"/>
      <c r="C216" s="330"/>
      <c r="D216" s="331" t="s">
        <v>584</v>
      </c>
      <c r="E216" s="317" t="s">
        <v>3953</v>
      </c>
      <c r="F216" s="87" t="s">
        <v>585</v>
      </c>
      <c r="G216" s="88" t="s">
        <v>3954</v>
      </c>
      <c r="H216" s="89"/>
      <c r="I216" s="90"/>
      <c r="J216" s="90"/>
      <c r="K216" s="91"/>
      <c r="L216" s="92" t="s">
        <v>2749</v>
      </c>
      <c r="M216" s="90"/>
      <c r="N216" s="90"/>
      <c r="O216" s="90"/>
      <c r="P216" s="91"/>
      <c r="Q216" s="86" t="s">
        <v>94</v>
      </c>
      <c r="R216" s="86" t="s">
        <v>83</v>
      </c>
      <c r="S216" s="86" t="s">
        <v>104</v>
      </c>
      <c r="T216" s="86" t="s">
        <v>105</v>
      </c>
      <c r="U216" s="165" t="s">
        <v>83</v>
      </c>
      <c r="V216" s="100" t="s">
        <v>3955</v>
      </c>
      <c r="W216" s="95" t="s">
        <v>3877</v>
      </c>
      <c r="X216" s="96" t="s">
        <v>3956</v>
      </c>
      <c r="Y216" s="96"/>
      <c r="Z216" s="96"/>
      <c r="AA216" s="96" t="s">
        <v>554</v>
      </c>
      <c r="AB216" s="96" t="s">
        <v>3879</v>
      </c>
      <c r="AC216" s="95" t="s">
        <v>2741</v>
      </c>
      <c r="AD216" s="95" t="s">
        <v>3077</v>
      </c>
      <c r="AE216" s="95" t="s">
        <v>2743</v>
      </c>
      <c r="AF216" s="95" t="s">
        <v>2760</v>
      </c>
      <c r="AG216" s="95" t="str">
        <f aca="false">IF(OR($AT216="",$AT216=$F216),$U216,IF($AT216=$G216,SUBSTITUTE(SUBSTITUTE($AT216,"GPIO3_","GPIO_"),".0",""),IF($AT216=$H216,$Q216,IF($AT216=$I216,$R216,IF($AT216=$J216,$S216,IF($AT216=$K216,$T216,"INVALID"))))))</f>
        <v>RSVD1</v>
      </c>
      <c r="AH216" s="97"/>
      <c r="AI216" s="98" t="str">
        <f aca="false">IF(AND(OR($AV216="Int PU",$AV216="Int PD"),OR(AND($BC216&lt;&gt;"",$BC216&lt;&gt;"0"),AND($BD216&lt;&gt;"",$BD216&lt;&gt;"0"))),"INVALID",IF(OR($AT216=$F216,$AV216="Int PD"),"PULL_DOWN",IF(OR($AV216="Int PU",AND($AH216="YES",OR($BC216="",$BC216="0"),OR($BD216="",$BD216="0"),OR($AU216="Input",$AU216="Bidirectional"))),"PULL_UP","NORMAL")))</f>
        <v>PULL_DOWN</v>
      </c>
      <c r="AJ216" s="98" t="str">
        <f aca="false">IF($AU216="Input", "TRISTATE", IF($AV216="Z","TRISTATE",IF($AT216=$F216,"TRISTATE","NORMAL")))</f>
        <v>TRISTATE</v>
      </c>
      <c r="AK216" s="98" t="str">
        <f aca="false">IF(OR($AT216=$F216,$AU216="Output"),"DISABLE","ENABLE")</f>
        <v>DISABLE</v>
      </c>
      <c r="AL216" s="165" t="str">
        <f aca="false">IF($AT216&lt;&gt;$G216,"N/A",IF($AV216="Drive 1", "1", IF($AV216="Drive 0", "0", "")))</f>
        <v>N/A</v>
      </c>
      <c r="AM216" s="406" t="b">
        <f aca="false">TRUE()</f>
        <v>1</v>
      </c>
      <c r="AN216" s="406" t="b">
        <f aca="false">TRUE()</f>
        <v>1</v>
      </c>
      <c r="AO216" s="406" t="b">
        <f aca="false">TRUE()</f>
        <v>1</v>
      </c>
      <c r="AP216" s="406" t="b">
        <f aca="false">TRUE()</f>
        <v>1</v>
      </c>
      <c r="AQ216" s="406" t="b">
        <f aca="false">TRUE()</f>
        <v>1</v>
      </c>
      <c r="AR216" s="406" t="b">
        <f aca="false">TRUE()</f>
        <v>1</v>
      </c>
      <c r="AS216" s="100" t="str">
        <f aca="false">IF(AND($AM216:$AR216), "VALID", "INVALID")</f>
        <v>VALID</v>
      </c>
      <c r="AT216" s="141" t="s">
        <v>585</v>
      </c>
      <c r="AU216" s="102" t="s">
        <v>79</v>
      </c>
      <c r="AV216" s="103"/>
      <c r="AW216" s="103" t="s">
        <v>89</v>
      </c>
      <c r="AX216" s="104"/>
      <c r="AY216" s="104"/>
      <c r="AZ216" s="110" t="s">
        <v>85</v>
      </c>
      <c r="BA216" s="103" t="s">
        <v>85</v>
      </c>
      <c r="BB216" s="104"/>
      <c r="BC216" s="103"/>
      <c r="BD216" s="103"/>
      <c r="BE216" s="105"/>
      <c r="BF216" s="104"/>
      <c r="BG216" s="345"/>
      <c r="BH216" s="20" t="s">
        <v>7</v>
      </c>
      <c r="BI216" s="1" t="s">
        <v>3953</v>
      </c>
      <c r="BJ216" s="1" t="s">
        <v>30</v>
      </c>
      <c r="BK216" s="109"/>
    </row>
    <row r="217" s="85" customFormat="true" ht="18" hidden="false" customHeight="true" outlineLevel="0" collapsed="false">
      <c r="A217" s="315"/>
      <c r="B217" s="316"/>
      <c r="C217" s="316"/>
      <c r="D217" s="140" t="s">
        <v>586</v>
      </c>
      <c r="E217" s="164" t="s">
        <v>555</v>
      </c>
      <c r="F217" s="74"/>
      <c r="G217" s="76"/>
      <c r="H217" s="76"/>
      <c r="I217" s="76"/>
      <c r="J217" s="76"/>
      <c r="K217" s="76"/>
      <c r="L217" s="74"/>
      <c r="M217" s="74"/>
      <c r="N217" s="74"/>
      <c r="O217" s="74"/>
      <c r="P217" s="74"/>
      <c r="Q217" s="74"/>
      <c r="R217" s="74"/>
      <c r="S217" s="74"/>
      <c r="T217" s="74"/>
      <c r="U217" s="74"/>
      <c r="V217" s="166"/>
      <c r="W217" s="74"/>
      <c r="X217" s="77"/>
      <c r="Y217" s="77"/>
      <c r="Z217" s="77"/>
      <c r="AA217" s="77"/>
      <c r="AB217" s="77"/>
      <c r="AC217" s="78"/>
      <c r="AD217" s="78"/>
      <c r="AE217" s="78"/>
      <c r="AF217" s="78"/>
      <c r="AG217" s="78"/>
      <c r="AH217" s="78"/>
      <c r="AI217" s="78"/>
      <c r="AJ217" s="78"/>
      <c r="AK217" s="78"/>
      <c r="AL217" s="78"/>
      <c r="AM217" s="78"/>
      <c r="AN217" s="78"/>
      <c r="AO217" s="78"/>
      <c r="AP217" s="78"/>
      <c r="AQ217" s="78"/>
      <c r="AR217" s="78"/>
      <c r="AS217" s="78"/>
      <c r="AT217" s="79"/>
      <c r="AU217" s="79"/>
      <c r="AV217" s="80"/>
      <c r="AW217" s="80"/>
      <c r="AX217" s="80"/>
      <c r="AY217" s="80"/>
      <c r="AZ217" s="80"/>
      <c r="BA217" s="80"/>
      <c r="BB217" s="80"/>
      <c r="BC217" s="80"/>
      <c r="BD217" s="80"/>
      <c r="BE217" s="80"/>
      <c r="BF217" s="81" t="s">
        <v>76</v>
      </c>
      <c r="BG217" s="79"/>
      <c r="BH217" s="83" t="s">
        <v>586</v>
      </c>
      <c r="BI217" s="76" t="s">
        <v>555</v>
      </c>
      <c r="BJ217" s="76"/>
      <c r="BK217" s="84"/>
    </row>
    <row r="218" customFormat="false" ht="12.75" hidden="true" customHeight="true" outlineLevel="0" collapsed="false">
      <c r="A218" s="315"/>
      <c r="B218" s="330"/>
      <c r="C218" s="330"/>
      <c r="D218" s="331" t="s">
        <v>587</v>
      </c>
      <c r="E218" s="317" t="s">
        <v>3957</v>
      </c>
      <c r="F218" s="87" t="s">
        <v>588</v>
      </c>
      <c r="G218" s="88"/>
      <c r="H218" s="89" t="s">
        <v>3958</v>
      </c>
      <c r="I218" s="90"/>
      <c r="J218" s="90"/>
      <c r="K218" s="91"/>
      <c r="L218" s="92"/>
      <c r="M218" s="90" t="s">
        <v>81</v>
      </c>
      <c r="N218" s="90"/>
      <c r="O218" s="90"/>
      <c r="P218" s="91"/>
      <c r="Q218" s="97"/>
      <c r="R218" s="97"/>
      <c r="S218" s="97"/>
      <c r="T218" s="97"/>
      <c r="U218" s="97"/>
      <c r="V218" s="136" t="s">
        <v>3959</v>
      </c>
      <c r="W218" s="86" t="s">
        <v>3960</v>
      </c>
      <c r="X218" s="96"/>
      <c r="Y218" s="96"/>
      <c r="Z218" s="96"/>
      <c r="AA218" s="96" t="s">
        <v>3961</v>
      </c>
      <c r="AB218" s="96" t="s">
        <v>3962</v>
      </c>
      <c r="AC218" s="95"/>
      <c r="AD218" s="95" t="s">
        <v>3963</v>
      </c>
      <c r="AE218" s="95"/>
      <c r="AF218" s="95" t="n">
        <v>0</v>
      </c>
      <c r="AG218" s="170"/>
      <c r="AH218" s="97"/>
      <c r="AI218" s="98" t="str">
        <f aca="false">IF(AND(OR($AV218="Int PU",$AV218="Int PD"),OR(AND($BC218&lt;&gt;"",$BC218&lt;&gt;"0"),AND($BD218&lt;&gt;"",$BD218&lt;&gt;"0"))),"INVALID",IF(OR($AT218=$F218,$AV218="Int PD"),"PULL_DOWN",IF(OR($AV218="Int PU",AND($AH218="YES",OR($BC218="",$BC218="0"),OR($BD218="",$BD218="0"),OR($AU218="Input",$AU218="Bidirectional"))),"PULL_UP","NORMAL")))</f>
        <v>PULL_DOWN</v>
      </c>
      <c r="AJ218" s="98" t="str">
        <f aca="false">IF($AU218="Input", "TRISTATE", IF($AV218="Z","TRISTATE",IF($AT218=$F218,"TRISTATE","NORMAL")))</f>
        <v>TRISTATE</v>
      </c>
      <c r="AK218" s="98" t="str">
        <f aca="false">IF(OR($AT218=$F218,$AU218="Output"),"DISABLE","ENABLE")</f>
        <v>DISABLE</v>
      </c>
      <c r="AL218" s="165"/>
      <c r="AM218" s="406" t="b">
        <f aca="false">TRUE()</f>
        <v>1</v>
      </c>
      <c r="AN218" s="406" t="b">
        <f aca="false">TRUE()</f>
        <v>1</v>
      </c>
      <c r="AO218" s="406" t="b">
        <f aca="false">TRUE()</f>
        <v>1</v>
      </c>
      <c r="AP218" s="406" t="b">
        <f aca="false">TRUE()</f>
        <v>1</v>
      </c>
      <c r="AQ218" s="406" t="b">
        <f aca="false">TRUE()</f>
        <v>1</v>
      </c>
      <c r="AR218" s="406" t="b">
        <f aca="false">TRUE()</f>
        <v>1</v>
      </c>
      <c r="AS218" s="100" t="str">
        <f aca="false">IF(AND($AM218:$AR218), "VALID", "INVALID")</f>
        <v>VALID</v>
      </c>
      <c r="AT218" s="101" t="s">
        <v>588</v>
      </c>
      <c r="AU218" s="102" t="s">
        <v>79</v>
      </c>
      <c r="AV218" s="103"/>
      <c r="AW218" s="104"/>
      <c r="AX218" s="104"/>
      <c r="AY218" s="104"/>
      <c r="AZ218" s="104"/>
      <c r="BA218" s="104"/>
      <c r="BB218" s="104"/>
      <c r="BC218" s="103"/>
      <c r="BD218" s="103"/>
      <c r="BE218" s="162"/>
      <c r="BF218" s="104"/>
      <c r="BG218" s="345"/>
      <c r="BH218" s="20" t="s">
        <v>7</v>
      </c>
      <c r="BI218" s="1" t="s">
        <v>3957</v>
      </c>
      <c r="BJ218" s="1" t="s">
        <v>3964</v>
      </c>
      <c r="BK218" s="109"/>
    </row>
    <row r="219" customFormat="false" ht="12.75" hidden="true" customHeight="true" outlineLevel="0" collapsed="false">
      <c r="A219" s="315"/>
      <c r="B219" s="330"/>
      <c r="C219" s="330"/>
      <c r="D219" s="331" t="s">
        <v>589</v>
      </c>
      <c r="E219" s="317" t="s">
        <v>3965</v>
      </c>
      <c r="F219" s="87" t="s">
        <v>590</v>
      </c>
      <c r="G219" s="88"/>
      <c r="H219" s="89" t="s">
        <v>3966</v>
      </c>
      <c r="I219" s="90"/>
      <c r="J219" s="90"/>
      <c r="K219" s="91"/>
      <c r="L219" s="92"/>
      <c r="M219" s="90" t="s">
        <v>81</v>
      </c>
      <c r="N219" s="90"/>
      <c r="O219" s="90"/>
      <c r="P219" s="91"/>
      <c r="Q219" s="97"/>
      <c r="R219" s="97"/>
      <c r="S219" s="97"/>
      <c r="T219" s="97"/>
      <c r="U219" s="97"/>
      <c r="V219" s="100" t="s">
        <v>3967</v>
      </c>
      <c r="W219" s="95" t="s">
        <v>3960</v>
      </c>
      <c r="X219" s="96"/>
      <c r="Y219" s="96"/>
      <c r="Z219" s="96"/>
      <c r="AA219" s="96" t="s">
        <v>3961</v>
      </c>
      <c r="AB219" s="96" t="s">
        <v>3962</v>
      </c>
      <c r="AC219" s="95"/>
      <c r="AD219" s="95" t="s">
        <v>3963</v>
      </c>
      <c r="AE219" s="95"/>
      <c r="AF219" s="95" t="n">
        <v>0</v>
      </c>
      <c r="AG219" s="170"/>
      <c r="AH219" s="97"/>
      <c r="AI219" s="98" t="str">
        <f aca="false">IF(AND(OR($AV219="Int PU",$AV219="Int PD"),OR(AND($BC219&lt;&gt;"",$BC219&lt;&gt;"0"),AND($BD219&lt;&gt;"",$BD219&lt;&gt;"0"))),"INVALID",IF(OR($AT219=$F219,$AV219="Int PD"),"PULL_DOWN",IF(OR($AV219="Int PU",AND($AH219="YES",OR($BC219="",$BC219="0"),OR($BD219="",$BD219="0"),OR($AU219="Input",$AU219="Bidirectional"))),"PULL_UP","NORMAL")))</f>
        <v>PULL_DOWN</v>
      </c>
      <c r="AJ219" s="98" t="str">
        <f aca="false">IF($AU219="Input", "TRISTATE", IF($AV219="Z","TRISTATE",IF($AT219=$F219,"TRISTATE","NORMAL")))</f>
        <v>TRISTATE</v>
      </c>
      <c r="AK219" s="98" t="str">
        <f aca="false">IF(OR($AT219=$F219,$AU219="Output"),"DISABLE","ENABLE")</f>
        <v>DISABLE</v>
      </c>
      <c r="AL219" s="165"/>
      <c r="AM219" s="406" t="b">
        <f aca="false">TRUE()</f>
        <v>1</v>
      </c>
      <c r="AN219" s="406" t="b">
        <f aca="false">TRUE()</f>
        <v>1</v>
      </c>
      <c r="AO219" s="406" t="b">
        <f aca="false">TRUE()</f>
        <v>1</v>
      </c>
      <c r="AP219" s="406" t="b">
        <f aca="false">TRUE()</f>
        <v>1</v>
      </c>
      <c r="AQ219" s="406" t="b">
        <f aca="false">TRUE()</f>
        <v>1</v>
      </c>
      <c r="AR219" s="406" t="b">
        <f aca="false">TRUE()</f>
        <v>1</v>
      </c>
      <c r="AS219" s="100" t="str">
        <f aca="false">IF(AND($AM219:$AR219), "VALID", "INVALID")</f>
        <v>VALID</v>
      </c>
      <c r="AT219" s="101" t="s">
        <v>590</v>
      </c>
      <c r="AU219" s="102" t="s">
        <v>79</v>
      </c>
      <c r="AV219" s="103"/>
      <c r="AW219" s="104"/>
      <c r="AX219" s="104"/>
      <c r="AY219" s="104"/>
      <c r="AZ219" s="104"/>
      <c r="BA219" s="104"/>
      <c r="BB219" s="104"/>
      <c r="BC219" s="103"/>
      <c r="BD219" s="103"/>
      <c r="BE219" s="105"/>
      <c r="BF219" s="104"/>
      <c r="BG219" s="341"/>
      <c r="BH219" s="20" t="s">
        <v>7</v>
      </c>
      <c r="BI219" s="1" t="s">
        <v>3965</v>
      </c>
      <c r="BJ219" s="1" t="s">
        <v>3968</v>
      </c>
      <c r="BK219" s="109"/>
    </row>
    <row r="220" customFormat="false" ht="12.75" hidden="false" customHeight="true" outlineLevel="0" collapsed="false">
      <c r="A220" s="323" t="n">
        <v>175</v>
      </c>
      <c r="B220" s="324" t="s">
        <v>3969</v>
      </c>
      <c r="C220" s="324" t="s">
        <v>3969</v>
      </c>
      <c r="D220" s="95" t="s">
        <v>591</v>
      </c>
      <c r="E220" s="86" t="s">
        <v>3970</v>
      </c>
      <c r="F220" s="87" t="s">
        <v>592</v>
      </c>
      <c r="G220" s="88"/>
      <c r="H220" s="89" t="s">
        <v>3971</v>
      </c>
      <c r="I220" s="90"/>
      <c r="J220" s="90"/>
      <c r="K220" s="91"/>
      <c r="L220" s="92"/>
      <c r="M220" s="90" t="s">
        <v>81</v>
      </c>
      <c r="N220" s="90"/>
      <c r="O220" s="90"/>
      <c r="P220" s="91"/>
      <c r="Q220" s="97"/>
      <c r="R220" s="97"/>
      <c r="S220" s="97"/>
      <c r="T220" s="97"/>
      <c r="U220" s="97"/>
      <c r="V220" s="132" t="s">
        <v>3972</v>
      </c>
      <c r="W220" s="132" t="s">
        <v>3960</v>
      </c>
      <c r="X220" s="96"/>
      <c r="Y220" s="96"/>
      <c r="Z220" s="96"/>
      <c r="AA220" s="96" t="s">
        <v>3961</v>
      </c>
      <c r="AB220" s="96" t="s">
        <v>3962</v>
      </c>
      <c r="AC220" s="95"/>
      <c r="AD220" s="95" t="s">
        <v>3963</v>
      </c>
      <c r="AE220" s="95"/>
      <c r="AF220" s="95" t="n">
        <v>0</v>
      </c>
      <c r="AG220" s="170"/>
      <c r="AH220" s="97"/>
      <c r="AI220" s="98" t="str">
        <f aca="false">IF(AND(OR($AV220="Int PU",$AV220="Int PD"),OR(AND($BC220&lt;&gt;"",$BC220&lt;&gt;"0"),AND($BD220&lt;&gt;"",$BD220&lt;&gt;"0"))),"INVALID",IF(OR($AT220=$F220,$AV220="Int PD"),"PULL_DOWN",IF(OR($AV220="Int PU",AND($AH220="YES",OR($BC220="",$BC220="0"),OR($BD220="",$BD220="0"),OR($AU220="Input",$AU220="Bidirectional"))),"PULL_UP","NORMAL")))</f>
        <v>NORMAL</v>
      </c>
      <c r="AJ220" s="98" t="str">
        <f aca="false">IF($AU220="Input", "TRISTATE", IF($AV220="Z","TRISTATE",IF($AT220=$F220,"TRISTATE","NORMAL")))</f>
        <v>NORMAL</v>
      </c>
      <c r="AK220" s="98" t="str">
        <f aca="false">IF(OR($AT220=$F220,$AU220="Output"),"DISABLE","ENABLE")</f>
        <v>DISABLE</v>
      </c>
      <c r="AL220" s="165"/>
      <c r="AM220" s="407" t="b">
        <f aca="false">TRUE()</f>
        <v>1</v>
      </c>
      <c r="AN220" s="407" t="b">
        <f aca="false">TRUE()</f>
        <v>1</v>
      </c>
      <c r="AO220" s="407" t="b">
        <f aca="false">TRUE()</f>
        <v>1</v>
      </c>
      <c r="AP220" s="406" t="b">
        <f aca="false">TRUE()</f>
        <v>1</v>
      </c>
      <c r="AQ220" s="407" t="b">
        <f aca="false">TRUE()</f>
        <v>1</v>
      </c>
      <c r="AR220" s="406" t="b">
        <f aca="false">TRUE()</f>
        <v>1</v>
      </c>
      <c r="AS220" s="100" t="str">
        <f aca="false">IF(AND($AM220:$AR220), "VALID", "INVALID")</f>
        <v>VALID</v>
      </c>
      <c r="AT220" s="101" t="s">
        <v>3971</v>
      </c>
      <c r="AU220" s="102" t="s">
        <v>2744</v>
      </c>
      <c r="AV220" s="103"/>
      <c r="AW220" s="104"/>
      <c r="AX220" s="104"/>
      <c r="AY220" s="104"/>
      <c r="AZ220" s="104"/>
      <c r="BA220" s="104"/>
      <c r="BB220" s="104"/>
      <c r="BC220" s="103"/>
      <c r="BD220" s="103"/>
      <c r="BE220" s="105"/>
      <c r="BF220" s="104"/>
      <c r="BG220" s="341" t="s">
        <v>3973</v>
      </c>
      <c r="BH220" s="321" t="s">
        <v>3974</v>
      </c>
      <c r="BI220" s="1" t="s">
        <v>3970</v>
      </c>
      <c r="BJ220" s="1" t="s">
        <v>3975</v>
      </c>
      <c r="BK220" s="109"/>
    </row>
    <row r="221" customFormat="false" ht="12.75" hidden="false" customHeight="true" outlineLevel="0" collapsed="false">
      <c r="A221" s="323" t="n">
        <v>173</v>
      </c>
      <c r="B221" s="324" t="s">
        <v>3976</v>
      </c>
      <c r="C221" s="324" t="s">
        <v>3976</v>
      </c>
      <c r="D221" s="95" t="s">
        <v>593</v>
      </c>
      <c r="E221" s="86" t="s">
        <v>3977</v>
      </c>
      <c r="F221" s="87" t="s">
        <v>594</v>
      </c>
      <c r="G221" s="88"/>
      <c r="H221" s="89" t="s">
        <v>3978</v>
      </c>
      <c r="I221" s="90"/>
      <c r="J221" s="90"/>
      <c r="K221" s="91"/>
      <c r="L221" s="92"/>
      <c r="M221" s="90" t="s">
        <v>81</v>
      </c>
      <c r="N221" s="90"/>
      <c r="O221" s="90"/>
      <c r="P221" s="91"/>
      <c r="Q221" s="97"/>
      <c r="R221" s="97"/>
      <c r="S221" s="97"/>
      <c r="T221" s="97"/>
      <c r="U221" s="97"/>
      <c r="V221" s="100" t="s">
        <v>3979</v>
      </c>
      <c r="W221" s="95" t="s">
        <v>3960</v>
      </c>
      <c r="X221" s="96"/>
      <c r="Y221" s="96"/>
      <c r="Z221" s="96"/>
      <c r="AA221" s="96" t="s">
        <v>3961</v>
      </c>
      <c r="AB221" s="96" t="s">
        <v>3962</v>
      </c>
      <c r="AC221" s="95"/>
      <c r="AD221" s="95" t="s">
        <v>3963</v>
      </c>
      <c r="AE221" s="95"/>
      <c r="AF221" s="95" t="n">
        <v>0</v>
      </c>
      <c r="AG221" s="170"/>
      <c r="AH221" s="97"/>
      <c r="AI221" s="86" t="str">
        <f aca="false">IF(AND(OR($AV221="Int PU",$AV221="Int PD"),OR(AND($BC221&lt;&gt;"",$BC221&lt;&gt;"0"),AND($BD221&lt;&gt;"",$BD221&lt;&gt;"0"))),"INVALID",IF(OR($AT221=$F221,$AV221="Int PD"),"PULL_DOWN",IF(OR($AV221="Int PU",AND($AH221="YES",OR($BC221="",$BC221="0"),OR($BD221="",$BD221="0"),OR($AU221="Input",$AU221="Bidirectional"))),"PULL_UP","NORMAL")))</f>
        <v>NORMAL</v>
      </c>
      <c r="AJ221" s="98" t="str">
        <f aca="false">IF($AU221="Input", "TRISTATE", IF($AV221="Z","TRISTATE",IF($AT221=$F221,"TRISTATE","NORMAL")))</f>
        <v>NORMAL</v>
      </c>
      <c r="AK221" s="98" t="str">
        <f aca="false">IF(OR($AT221=$F221,$AU221="Output"),"DISABLE","ENABLE")</f>
        <v>DISABLE</v>
      </c>
      <c r="AL221" s="165"/>
      <c r="AM221" s="407" t="b">
        <f aca="false">TRUE()</f>
        <v>1</v>
      </c>
      <c r="AN221" s="407" t="b">
        <f aca="false">TRUE()</f>
        <v>1</v>
      </c>
      <c r="AO221" s="407" t="b">
        <f aca="false">TRUE()</f>
        <v>1</v>
      </c>
      <c r="AP221" s="406" t="b">
        <f aca="false">TRUE()</f>
        <v>1</v>
      </c>
      <c r="AQ221" s="407" t="b">
        <f aca="false">TRUE()</f>
        <v>1</v>
      </c>
      <c r="AR221" s="406" t="b">
        <f aca="false">TRUE()</f>
        <v>1</v>
      </c>
      <c r="AS221" s="100" t="str">
        <f aca="false">IF(AND($AM221:$AR221), "VALID", "INVALID")</f>
        <v>VALID</v>
      </c>
      <c r="AT221" s="141" t="s">
        <v>3978</v>
      </c>
      <c r="AU221" s="102" t="s">
        <v>2744</v>
      </c>
      <c r="AV221" s="103"/>
      <c r="AW221" s="104"/>
      <c r="AX221" s="104"/>
      <c r="AY221" s="104"/>
      <c r="AZ221" s="104"/>
      <c r="BA221" s="104"/>
      <c r="BB221" s="104"/>
      <c r="BC221" s="103"/>
      <c r="BD221" s="103"/>
      <c r="BE221" s="105"/>
      <c r="BF221" s="104"/>
      <c r="BG221" s="341" t="s">
        <v>3980</v>
      </c>
      <c r="BH221" s="321"/>
      <c r="BI221" s="1" t="s">
        <v>3977</v>
      </c>
      <c r="BJ221" s="1" t="s">
        <v>3981</v>
      </c>
      <c r="BK221" s="109"/>
    </row>
    <row r="222" customFormat="false" ht="12.75" hidden="true" customHeight="true" outlineLevel="0" collapsed="false">
      <c r="A222" s="315"/>
      <c r="B222" s="316"/>
      <c r="C222" s="316"/>
      <c r="D222" s="331" t="s">
        <v>595</v>
      </c>
      <c r="E222" s="317" t="s">
        <v>3982</v>
      </c>
      <c r="F222" s="87" t="s">
        <v>596</v>
      </c>
      <c r="G222" s="88"/>
      <c r="H222" s="89" t="s">
        <v>3983</v>
      </c>
      <c r="I222" s="90"/>
      <c r="J222" s="90"/>
      <c r="K222" s="91"/>
      <c r="L222" s="92"/>
      <c r="M222" s="90" t="s">
        <v>81</v>
      </c>
      <c r="N222" s="90"/>
      <c r="O222" s="90"/>
      <c r="P222" s="91"/>
      <c r="Q222" s="97"/>
      <c r="R222" s="97"/>
      <c r="S222" s="97"/>
      <c r="T222" s="97"/>
      <c r="U222" s="97"/>
      <c r="V222" s="100" t="s">
        <v>3984</v>
      </c>
      <c r="W222" s="95" t="s">
        <v>3960</v>
      </c>
      <c r="X222" s="96"/>
      <c r="Y222" s="96"/>
      <c r="Z222" s="96"/>
      <c r="AA222" s="96" t="s">
        <v>3961</v>
      </c>
      <c r="AB222" s="96" t="s">
        <v>3962</v>
      </c>
      <c r="AC222" s="95"/>
      <c r="AD222" s="95" t="s">
        <v>3963</v>
      </c>
      <c r="AE222" s="95"/>
      <c r="AF222" s="95" t="n">
        <v>0</v>
      </c>
      <c r="AG222" s="170"/>
      <c r="AH222" s="97"/>
      <c r="AI222" s="86" t="str">
        <f aca="false">IF(AND(OR($AV222="Int PU",$AV222="Int PD"),OR(AND($BC222&lt;&gt;"",$BC222&lt;&gt;"0"),AND($BD222&lt;&gt;"",$BD222&lt;&gt;"0"))),"INVALID",IF(OR($AT222=$F222,$AV222="Int PD"),"PULL_DOWN",IF(OR($AV222="Int PU",AND($AH222="YES",OR($BC222="",$BC222="0"),OR($BD222="",$BD222="0"),OR($AU222="Input",$AU222="Bidirectional"))),"PULL_UP","NORMAL")))</f>
        <v>PULL_DOWN</v>
      </c>
      <c r="AJ222" s="98" t="str">
        <f aca="false">IF($AU222="Input", "TRISTATE", IF($AV222="Z","TRISTATE",IF($AT222=$F222,"TRISTATE","NORMAL")))</f>
        <v>TRISTATE</v>
      </c>
      <c r="AK222" s="98" t="str">
        <f aca="false">IF(OR($AT222=$F222,$AU222="Output"),"DISABLE","ENABLE")</f>
        <v>DISABLE</v>
      </c>
      <c r="AL222" s="165"/>
      <c r="AM222" s="406" t="b">
        <f aca="false">TRUE()</f>
        <v>1</v>
      </c>
      <c r="AN222" s="406" t="b">
        <f aca="false">TRUE()</f>
        <v>1</v>
      </c>
      <c r="AO222" s="406" t="b">
        <f aca="false">TRUE()</f>
        <v>1</v>
      </c>
      <c r="AP222" s="406" t="b">
        <f aca="false">TRUE()</f>
        <v>1</v>
      </c>
      <c r="AQ222" s="406" t="b">
        <f aca="false">TRUE()</f>
        <v>1</v>
      </c>
      <c r="AR222" s="406" t="b">
        <f aca="false">TRUE()</f>
        <v>1</v>
      </c>
      <c r="AS222" s="100" t="str">
        <f aca="false">IF(AND($AM222:$AR222), "VALID", "INVALID")</f>
        <v>VALID</v>
      </c>
      <c r="AT222" s="141" t="s">
        <v>596</v>
      </c>
      <c r="AU222" s="102" t="s">
        <v>79</v>
      </c>
      <c r="AV222" s="103"/>
      <c r="AW222" s="104"/>
      <c r="AX222" s="104"/>
      <c r="AY222" s="104"/>
      <c r="AZ222" s="104"/>
      <c r="BA222" s="104"/>
      <c r="BB222" s="104"/>
      <c r="BC222" s="103"/>
      <c r="BD222" s="103"/>
      <c r="BE222" s="105"/>
      <c r="BF222" s="104"/>
      <c r="BG222" s="345"/>
      <c r="BH222" s="20" t="s">
        <v>7</v>
      </c>
      <c r="BI222" s="1" t="s">
        <v>3982</v>
      </c>
      <c r="BJ222" s="1" t="s">
        <v>646</v>
      </c>
      <c r="BK222" s="109"/>
    </row>
    <row r="223" customFormat="false" ht="12.75" hidden="true" customHeight="true" outlineLevel="0" collapsed="false">
      <c r="A223" s="315"/>
      <c r="B223" s="316"/>
      <c r="C223" s="316"/>
      <c r="D223" s="331" t="s">
        <v>597</v>
      </c>
      <c r="E223" s="317" t="s">
        <v>3985</v>
      </c>
      <c r="F223" s="87" t="s">
        <v>598</v>
      </c>
      <c r="G223" s="88"/>
      <c r="H223" s="89" t="s">
        <v>3986</v>
      </c>
      <c r="I223" s="90"/>
      <c r="J223" s="90"/>
      <c r="K223" s="91"/>
      <c r="L223" s="92"/>
      <c r="M223" s="90" t="s">
        <v>81</v>
      </c>
      <c r="N223" s="90"/>
      <c r="O223" s="90"/>
      <c r="P223" s="91"/>
      <c r="Q223" s="97"/>
      <c r="R223" s="97"/>
      <c r="S223" s="97"/>
      <c r="T223" s="97"/>
      <c r="U223" s="97"/>
      <c r="V223" s="100" t="s">
        <v>3987</v>
      </c>
      <c r="W223" s="95" t="s">
        <v>3960</v>
      </c>
      <c r="X223" s="96"/>
      <c r="Y223" s="96"/>
      <c r="Z223" s="96"/>
      <c r="AA223" s="96" t="s">
        <v>3988</v>
      </c>
      <c r="AB223" s="96" t="s">
        <v>3962</v>
      </c>
      <c r="AC223" s="95"/>
      <c r="AD223" s="95" t="s">
        <v>3963</v>
      </c>
      <c r="AE223" s="95"/>
      <c r="AF223" s="95" t="n">
        <v>0</v>
      </c>
      <c r="AG223" s="170"/>
      <c r="AH223" s="97"/>
      <c r="AI223" s="86" t="str">
        <f aca="false">IF(AND(OR($AV223="Int PU",$AV223="Int PD"),OR(AND($BC223&lt;&gt;"",$BC223&lt;&gt;"0"),AND($BD223&lt;&gt;"",$BD223&lt;&gt;"0"))),"INVALID",IF(OR($AT223=$F223,$AV223="Int PD"),"PULL_DOWN",IF(OR($AV223="Int PU",AND($AH223="YES",OR($BC223="",$BC223="0"),OR($BD223="",$BD223="0"),OR($AU223="Input",$AU223="Bidirectional"))),"PULL_UP","NORMAL")))</f>
        <v>PULL_DOWN</v>
      </c>
      <c r="AJ223" s="98" t="str">
        <f aca="false">IF($AU223="Input", "TRISTATE", IF($AV223="Z","TRISTATE",IF($AT223=$F223,"TRISTATE","NORMAL")))</f>
        <v>TRISTATE</v>
      </c>
      <c r="AK223" s="98" t="str">
        <f aca="false">IF(OR($AT223=$F223,$AU223="Output"),"DISABLE","ENABLE")</f>
        <v>DISABLE</v>
      </c>
      <c r="AL223" s="165"/>
      <c r="AM223" s="406" t="b">
        <f aca="false">TRUE()</f>
        <v>1</v>
      </c>
      <c r="AN223" s="406" t="b">
        <f aca="false">TRUE()</f>
        <v>1</v>
      </c>
      <c r="AO223" s="406" t="b">
        <f aca="false">TRUE()</f>
        <v>1</v>
      </c>
      <c r="AP223" s="406" t="b">
        <f aca="false">TRUE()</f>
        <v>1</v>
      </c>
      <c r="AQ223" s="406" t="b">
        <f aca="false">TRUE()</f>
        <v>1</v>
      </c>
      <c r="AR223" s="406" t="b">
        <f aca="false">TRUE()</f>
        <v>1</v>
      </c>
      <c r="AS223" s="100" t="str">
        <f aca="false">IF(AND($AM223:$AR223), "VALID", "INVALID")</f>
        <v>VALID</v>
      </c>
      <c r="AT223" s="141" t="s">
        <v>598</v>
      </c>
      <c r="AU223" s="102" t="s">
        <v>79</v>
      </c>
      <c r="AV223" s="103"/>
      <c r="AW223" s="104"/>
      <c r="AX223" s="104"/>
      <c r="AY223" s="104"/>
      <c r="AZ223" s="104"/>
      <c r="BA223" s="104"/>
      <c r="BB223" s="104"/>
      <c r="BC223" s="103"/>
      <c r="BD223" s="103"/>
      <c r="BE223" s="105"/>
      <c r="BF223" s="104"/>
      <c r="BG223" s="345"/>
      <c r="BH223" s="20" t="s">
        <v>7</v>
      </c>
      <c r="BI223" s="1" t="s">
        <v>3985</v>
      </c>
      <c r="BJ223" s="1" t="s">
        <v>3989</v>
      </c>
      <c r="BK223" s="109"/>
    </row>
    <row r="224" customFormat="false" ht="12.75" hidden="true" customHeight="true" outlineLevel="0" collapsed="false">
      <c r="A224" s="315"/>
      <c r="B224" s="316"/>
      <c r="C224" s="316"/>
      <c r="D224" s="95" t="s">
        <v>599</v>
      </c>
      <c r="E224" s="317" t="s">
        <v>3990</v>
      </c>
      <c r="F224" s="87" t="s">
        <v>600</v>
      </c>
      <c r="G224" s="88"/>
      <c r="H224" s="89" t="s">
        <v>3991</v>
      </c>
      <c r="I224" s="90"/>
      <c r="J224" s="90"/>
      <c r="K224" s="91"/>
      <c r="L224" s="92"/>
      <c r="M224" s="90" t="s">
        <v>81</v>
      </c>
      <c r="N224" s="90"/>
      <c r="O224" s="90"/>
      <c r="P224" s="91"/>
      <c r="Q224" s="97"/>
      <c r="R224" s="97"/>
      <c r="S224" s="97"/>
      <c r="T224" s="97"/>
      <c r="U224" s="97"/>
      <c r="V224" s="100" t="s">
        <v>3992</v>
      </c>
      <c r="W224" s="95" t="s">
        <v>3960</v>
      </c>
      <c r="X224" s="96"/>
      <c r="Y224" s="96"/>
      <c r="Z224" s="96"/>
      <c r="AA224" s="96" t="s">
        <v>3993</v>
      </c>
      <c r="AB224" s="96" t="s">
        <v>3962</v>
      </c>
      <c r="AC224" s="95"/>
      <c r="AD224" s="95" t="s">
        <v>3963</v>
      </c>
      <c r="AE224" s="95"/>
      <c r="AF224" s="95" t="n">
        <v>0</v>
      </c>
      <c r="AG224" s="170"/>
      <c r="AH224" s="97"/>
      <c r="AI224" s="86" t="str">
        <f aca="false">IF(AND(OR($AV224="Int PU",$AV224="Int PD"),OR(AND($BC224&lt;&gt;"",$BC224&lt;&gt;"0"),AND($BD224&lt;&gt;"",$BD224&lt;&gt;"0"))),"INVALID",IF(OR($AT224=$F224,$AV224="Int PD"),"PULL_DOWN",IF(OR($AV224="Int PU",AND($AH224="YES",OR($BC224="",$BC224="0"),OR($BD224="",$BD224="0"),OR($AU224="Input",$AU224="Bidirectional"))),"PULL_UP","NORMAL")))</f>
        <v>PULL_DOWN</v>
      </c>
      <c r="AJ224" s="98" t="str">
        <f aca="false">IF($AU224="Input", "TRISTATE", IF($AV224="Z","TRISTATE",IF($AT224=$F224,"TRISTATE","NORMAL")))</f>
        <v>TRISTATE</v>
      </c>
      <c r="AK224" s="98" t="str">
        <f aca="false">IF(OR($AT224=$F224,$AU224="Output"),"DISABLE","ENABLE")</f>
        <v>DISABLE</v>
      </c>
      <c r="AL224" s="165"/>
      <c r="AM224" s="406" t="b">
        <f aca="false">TRUE()</f>
        <v>1</v>
      </c>
      <c r="AN224" s="406" t="b">
        <f aca="false">TRUE()</f>
        <v>1</v>
      </c>
      <c r="AO224" s="406" t="b">
        <f aca="false">TRUE()</f>
        <v>1</v>
      </c>
      <c r="AP224" s="406" t="b">
        <f aca="false">TRUE()</f>
        <v>1</v>
      </c>
      <c r="AQ224" s="406" t="b">
        <f aca="false">TRUE()</f>
        <v>1</v>
      </c>
      <c r="AR224" s="406" t="b">
        <f aca="false">TRUE()</f>
        <v>1</v>
      </c>
      <c r="AS224" s="100" t="str">
        <f aca="false">IF(AND($AM224:$AR224), "VALID", "INVALID")</f>
        <v>VALID</v>
      </c>
      <c r="AT224" s="168" t="s">
        <v>600</v>
      </c>
      <c r="AU224" s="146" t="s">
        <v>79</v>
      </c>
      <c r="AV224" s="147"/>
      <c r="AW224" s="104"/>
      <c r="AX224" s="148"/>
      <c r="AY224" s="148"/>
      <c r="AZ224" s="104"/>
      <c r="BA224" s="104"/>
      <c r="BB224" s="104"/>
      <c r="BC224" s="147"/>
      <c r="BD224" s="147"/>
      <c r="BE224" s="149"/>
      <c r="BF224" s="148"/>
      <c r="BG224" s="345"/>
      <c r="BH224" s="20" t="s">
        <v>7</v>
      </c>
      <c r="BI224" s="1" t="s">
        <v>3990</v>
      </c>
      <c r="BJ224" s="1" t="s">
        <v>3994</v>
      </c>
      <c r="BK224" s="109"/>
    </row>
    <row r="225" customFormat="false" ht="12.75" hidden="true" customHeight="true" outlineLevel="0" collapsed="false">
      <c r="A225" s="315"/>
      <c r="B225" s="316"/>
      <c r="C225" s="316"/>
      <c r="D225" s="95" t="s">
        <v>601</v>
      </c>
      <c r="E225" s="317" t="s">
        <v>3995</v>
      </c>
      <c r="F225" s="87" t="s">
        <v>602</v>
      </c>
      <c r="G225" s="88"/>
      <c r="H225" s="89" t="s">
        <v>3996</v>
      </c>
      <c r="I225" s="90"/>
      <c r="J225" s="90"/>
      <c r="K225" s="91"/>
      <c r="L225" s="92"/>
      <c r="M225" s="90" t="s">
        <v>81</v>
      </c>
      <c r="N225" s="90"/>
      <c r="O225" s="90"/>
      <c r="P225" s="91"/>
      <c r="Q225" s="97"/>
      <c r="R225" s="97"/>
      <c r="S225" s="97"/>
      <c r="T225" s="97"/>
      <c r="U225" s="97"/>
      <c r="V225" s="100" t="s">
        <v>3997</v>
      </c>
      <c r="W225" s="95" t="s">
        <v>3960</v>
      </c>
      <c r="X225" s="96"/>
      <c r="Y225" s="96"/>
      <c r="Z225" s="96"/>
      <c r="AA225" s="96" t="s">
        <v>3993</v>
      </c>
      <c r="AB225" s="96" t="s">
        <v>3962</v>
      </c>
      <c r="AC225" s="95"/>
      <c r="AD225" s="95" t="s">
        <v>3963</v>
      </c>
      <c r="AE225" s="95"/>
      <c r="AF225" s="95" t="n">
        <v>0</v>
      </c>
      <c r="AG225" s="170"/>
      <c r="AH225" s="97"/>
      <c r="AI225" s="86" t="str">
        <f aca="false">IF(AND(OR($AV225="Int PU",$AV225="Int PD"),OR(AND($BC225&lt;&gt;"",$BC225&lt;&gt;"0"),AND($BD225&lt;&gt;"",$BD225&lt;&gt;"0"))),"INVALID",IF(OR($AT225=$F225,$AV225="Int PD"),"PULL_DOWN",IF(OR($AV225="Int PU",AND($AH225="YES",OR($BC225="",$BC225="0"),OR($BD225="",$BD225="0"),OR($AU225="Input",$AU225="Bidirectional"))),"PULL_UP","NORMAL")))</f>
        <v>PULL_DOWN</v>
      </c>
      <c r="AJ225" s="98" t="str">
        <f aca="false">IF($AU225="Input", "TRISTATE", IF($AV225="Z","TRISTATE",IF($AT225=$F225,"TRISTATE","NORMAL")))</f>
        <v>TRISTATE</v>
      </c>
      <c r="AK225" s="98" t="str">
        <f aca="false">IF(OR($AT225=$F225,$AU225="Output"),"DISABLE","ENABLE")</f>
        <v>DISABLE</v>
      </c>
      <c r="AL225" s="165"/>
      <c r="AM225" s="406" t="b">
        <f aca="false">TRUE()</f>
        <v>1</v>
      </c>
      <c r="AN225" s="406" t="b">
        <f aca="false">TRUE()</f>
        <v>1</v>
      </c>
      <c r="AO225" s="406" t="b">
        <f aca="false">TRUE()</f>
        <v>1</v>
      </c>
      <c r="AP225" s="406" t="b">
        <f aca="false">TRUE()</f>
        <v>1</v>
      </c>
      <c r="AQ225" s="406" t="b">
        <f aca="false">TRUE()</f>
        <v>1</v>
      </c>
      <c r="AR225" s="406" t="b">
        <f aca="false">TRUE()</f>
        <v>1</v>
      </c>
      <c r="AS225" s="100" t="str">
        <f aca="false">IF(AND($AM225:$AR225), "VALID", "INVALID")</f>
        <v>VALID</v>
      </c>
      <c r="AT225" s="151" t="s">
        <v>602</v>
      </c>
      <c r="AU225" s="102" t="s">
        <v>79</v>
      </c>
      <c r="AV225" s="103"/>
      <c r="AW225" s="104"/>
      <c r="AX225" s="148"/>
      <c r="AY225" s="148"/>
      <c r="AZ225" s="104"/>
      <c r="BA225" s="104"/>
      <c r="BB225" s="104"/>
      <c r="BC225" s="103"/>
      <c r="BD225" s="103"/>
      <c r="BE225" s="105" t="s">
        <v>496</v>
      </c>
      <c r="BF225" s="104"/>
      <c r="BG225" s="345"/>
      <c r="BH225" s="20" t="s">
        <v>7</v>
      </c>
      <c r="BI225" s="1" t="s">
        <v>3995</v>
      </c>
      <c r="BJ225" s="1" t="s">
        <v>3998</v>
      </c>
      <c r="BK225" s="109"/>
    </row>
    <row r="226" customFormat="false" ht="12.75" hidden="false" customHeight="true" outlineLevel="0" collapsed="false">
      <c r="A226" s="323" t="n">
        <v>162</v>
      </c>
      <c r="B226" s="324" t="s">
        <v>3999</v>
      </c>
      <c r="C226" s="324" t="s">
        <v>3999</v>
      </c>
      <c r="D226" s="95" t="s">
        <v>603</v>
      </c>
      <c r="E226" s="86" t="s">
        <v>4000</v>
      </c>
      <c r="F226" s="87" t="s">
        <v>604</v>
      </c>
      <c r="G226" s="88"/>
      <c r="H226" s="89" t="s">
        <v>4001</v>
      </c>
      <c r="I226" s="90"/>
      <c r="J226" s="90"/>
      <c r="K226" s="91"/>
      <c r="L226" s="92"/>
      <c r="M226" s="90" t="s">
        <v>81</v>
      </c>
      <c r="N226" s="90"/>
      <c r="O226" s="90"/>
      <c r="P226" s="91"/>
      <c r="Q226" s="97"/>
      <c r="R226" s="97"/>
      <c r="S226" s="97"/>
      <c r="T226" s="97"/>
      <c r="U226" s="97"/>
      <c r="V226" s="100" t="s">
        <v>4002</v>
      </c>
      <c r="W226" s="95" t="s">
        <v>3960</v>
      </c>
      <c r="X226" s="96"/>
      <c r="Y226" s="96"/>
      <c r="Z226" s="96"/>
      <c r="AA226" s="96" t="s">
        <v>3993</v>
      </c>
      <c r="AB226" s="96" t="s">
        <v>3962</v>
      </c>
      <c r="AC226" s="95"/>
      <c r="AD226" s="95" t="s">
        <v>3963</v>
      </c>
      <c r="AE226" s="95"/>
      <c r="AF226" s="95" t="n">
        <v>0</v>
      </c>
      <c r="AG226" s="170"/>
      <c r="AH226" s="97"/>
      <c r="AI226" s="86" t="str">
        <f aca="false">IF(AND(OR($AV226="Int PU",$AV226="Int PD"),OR(AND($BC226&lt;&gt;"",$BC226&lt;&gt;"0"),AND($BD226&lt;&gt;"",$BD226&lt;&gt;"0"))),"INVALID",IF(OR($AT226=$F226,$AV226="Int PD"),"PULL_DOWN",IF(OR($AV226="Int PU",AND($AH226="YES",OR($BC226="",$BC226="0"),OR($BD226="",$BD226="0"),OR($AU226="Input",$AU226="Bidirectional"))),"PULL_UP","NORMAL")))</f>
        <v>NORMAL</v>
      </c>
      <c r="AJ226" s="98" t="str">
        <f aca="false">IF($AU226="Input", "TRISTATE", IF($AV226="Z","TRISTATE",IF($AT226=$F226,"TRISTATE","NORMAL")))</f>
        <v>NORMAL</v>
      </c>
      <c r="AK226" s="98" t="str">
        <f aca="false">IF(OR($AT226=$F226,$AU226="Output"),"DISABLE","ENABLE")</f>
        <v>DISABLE</v>
      </c>
      <c r="AL226" s="165"/>
      <c r="AM226" s="407" t="b">
        <f aca="false">TRUE()</f>
        <v>1</v>
      </c>
      <c r="AN226" s="407" t="b">
        <f aca="false">TRUE()</f>
        <v>1</v>
      </c>
      <c r="AO226" s="407" t="b">
        <f aca="false">TRUE()</f>
        <v>1</v>
      </c>
      <c r="AP226" s="406" t="b">
        <f aca="false">TRUE()</f>
        <v>1</v>
      </c>
      <c r="AQ226" s="407" t="b">
        <f aca="false">TRUE()</f>
        <v>1</v>
      </c>
      <c r="AR226" s="406" t="b">
        <f aca="false">TRUE()</f>
        <v>1</v>
      </c>
      <c r="AS226" s="100" t="str">
        <f aca="false">IF(AND($AM226:$AR226), "VALID", "INVALID")</f>
        <v>VALID</v>
      </c>
      <c r="AT226" s="101" t="s">
        <v>4001</v>
      </c>
      <c r="AU226" s="102" t="s">
        <v>2744</v>
      </c>
      <c r="AV226" s="103"/>
      <c r="AW226" s="104"/>
      <c r="AX226" s="148"/>
      <c r="AY226" s="148"/>
      <c r="AZ226" s="104"/>
      <c r="BA226" s="104"/>
      <c r="BB226" s="104"/>
      <c r="BC226" s="103"/>
      <c r="BD226" s="103"/>
      <c r="BE226" s="105"/>
      <c r="BF226" s="104"/>
      <c r="BG226" s="346" t="s">
        <v>4003</v>
      </c>
      <c r="BH226" s="321" t="s">
        <v>4004</v>
      </c>
      <c r="BI226" s="1" t="s">
        <v>4000</v>
      </c>
      <c r="BJ226" s="1" t="s">
        <v>4005</v>
      </c>
      <c r="BK226" s="109"/>
    </row>
    <row r="227" customFormat="false" ht="12.75" hidden="false" customHeight="true" outlineLevel="0" collapsed="false">
      <c r="A227" s="323" t="n">
        <v>160</v>
      </c>
      <c r="B227" s="324" t="s">
        <v>4006</v>
      </c>
      <c r="C227" s="324" t="s">
        <v>4006</v>
      </c>
      <c r="D227" s="95" t="s">
        <v>605</v>
      </c>
      <c r="E227" s="86" t="s">
        <v>4007</v>
      </c>
      <c r="F227" s="87" t="s">
        <v>606</v>
      </c>
      <c r="G227" s="88"/>
      <c r="H227" s="89" t="s">
        <v>4008</v>
      </c>
      <c r="I227" s="90"/>
      <c r="J227" s="90"/>
      <c r="K227" s="91"/>
      <c r="L227" s="92"/>
      <c r="M227" s="90" t="s">
        <v>81</v>
      </c>
      <c r="N227" s="90"/>
      <c r="O227" s="90"/>
      <c r="P227" s="91"/>
      <c r="Q227" s="97"/>
      <c r="R227" s="97"/>
      <c r="S227" s="97"/>
      <c r="T227" s="97"/>
      <c r="U227" s="97"/>
      <c r="V227" s="113" t="s">
        <v>4009</v>
      </c>
      <c r="W227" s="95" t="s">
        <v>3960</v>
      </c>
      <c r="X227" s="96"/>
      <c r="Y227" s="96"/>
      <c r="Z227" s="96"/>
      <c r="AA227" s="96" t="s">
        <v>4010</v>
      </c>
      <c r="AB227" s="96" t="s">
        <v>3962</v>
      </c>
      <c r="AC227" s="95"/>
      <c r="AD227" s="95" t="s">
        <v>3963</v>
      </c>
      <c r="AE227" s="95"/>
      <c r="AF227" s="95" t="n">
        <v>0</v>
      </c>
      <c r="AG227" s="170"/>
      <c r="AH227" s="97"/>
      <c r="AI227" s="86" t="str">
        <f aca="false">IF(AND(OR($AV227="Int PU",$AV227="Int PD"),OR(AND($BC227&lt;&gt;"",$BC227&lt;&gt;"0"),AND($BD227&lt;&gt;"",$BD227&lt;&gt;"0"))),"INVALID",IF(OR($AT227=$F227,$AV227="Int PD"),"PULL_DOWN",IF(OR($AV227="Int PU",AND($AH227="YES",OR($BC227="",$BC227="0"),OR($BD227="",$BD227="0"),OR($AU227="Input",$AU227="Bidirectional"))),"PULL_UP","NORMAL")))</f>
        <v>NORMAL</v>
      </c>
      <c r="AJ227" s="98" t="str">
        <f aca="false">IF($AU227="Input", "TRISTATE", IF($AV227="Z","TRISTATE",IF($AT227=$F227,"TRISTATE","NORMAL")))</f>
        <v>NORMAL</v>
      </c>
      <c r="AK227" s="98" t="str">
        <f aca="false">IF(OR($AT227=$F227,$AU227="Output"),"DISABLE","ENABLE")</f>
        <v>DISABLE</v>
      </c>
      <c r="AL227" s="165"/>
      <c r="AM227" s="407" t="b">
        <f aca="false">TRUE()</f>
        <v>1</v>
      </c>
      <c r="AN227" s="407" t="b">
        <f aca="false">TRUE()</f>
        <v>1</v>
      </c>
      <c r="AO227" s="407" t="b">
        <f aca="false">TRUE()</f>
        <v>1</v>
      </c>
      <c r="AP227" s="406" t="b">
        <f aca="false">TRUE()</f>
        <v>1</v>
      </c>
      <c r="AQ227" s="407" t="b">
        <f aca="false">TRUE()</f>
        <v>1</v>
      </c>
      <c r="AR227" s="406" t="b">
        <f aca="false">TRUE()</f>
        <v>1</v>
      </c>
      <c r="AS227" s="100" t="str">
        <f aca="false">IF(AND($AM227:$AR227), "VALID", "INVALID")</f>
        <v>VALID</v>
      </c>
      <c r="AT227" s="101" t="s">
        <v>4008</v>
      </c>
      <c r="AU227" s="102" t="s">
        <v>2744</v>
      </c>
      <c r="AV227" s="103"/>
      <c r="AW227" s="104"/>
      <c r="AX227" s="104"/>
      <c r="AY227" s="104"/>
      <c r="AZ227" s="104"/>
      <c r="BA227" s="104"/>
      <c r="BB227" s="104"/>
      <c r="BC227" s="103"/>
      <c r="BD227" s="103"/>
      <c r="BE227" s="105"/>
      <c r="BF227" s="104"/>
      <c r="BG227" s="346" t="s">
        <v>4011</v>
      </c>
      <c r="BH227" s="321"/>
      <c r="BI227" s="1" t="s">
        <v>4007</v>
      </c>
      <c r="BJ227" s="1" t="s">
        <v>4012</v>
      </c>
      <c r="BK227" s="109"/>
    </row>
    <row r="228" s="85" customFormat="true" ht="18" hidden="false" customHeight="true" outlineLevel="0" collapsed="false">
      <c r="A228" s="315"/>
      <c r="B228" s="316"/>
      <c r="C228" s="316"/>
      <c r="D228" s="140" t="s">
        <v>607</v>
      </c>
      <c r="E228" s="164" t="s">
        <v>608</v>
      </c>
      <c r="F228" s="74"/>
      <c r="G228" s="76"/>
      <c r="H228" s="76"/>
      <c r="I228" s="76"/>
      <c r="J228" s="76"/>
      <c r="K228" s="76"/>
      <c r="L228" s="74"/>
      <c r="M228" s="74"/>
      <c r="N228" s="74"/>
      <c r="O228" s="74"/>
      <c r="P228" s="74"/>
      <c r="Q228" s="74"/>
      <c r="R228" s="74"/>
      <c r="S228" s="74"/>
      <c r="T228" s="74"/>
      <c r="U228" s="74"/>
      <c r="V228" s="74"/>
      <c r="W228" s="74"/>
      <c r="X228" s="77"/>
      <c r="Y228" s="77"/>
      <c r="Z228" s="77"/>
      <c r="AA228" s="77"/>
      <c r="AB228" s="77"/>
      <c r="AC228" s="78"/>
      <c r="AD228" s="78"/>
      <c r="AE228" s="78"/>
      <c r="AF228" s="78"/>
      <c r="AG228" s="78"/>
      <c r="AH228" s="78"/>
      <c r="AI228" s="78"/>
      <c r="AJ228" s="78"/>
      <c r="AK228" s="78"/>
      <c r="AL228" s="78"/>
      <c r="AM228" s="78"/>
      <c r="AN228" s="78"/>
      <c r="AO228" s="78"/>
      <c r="AP228" s="78"/>
      <c r="AQ228" s="78"/>
      <c r="AR228" s="78"/>
      <c r="AS228" s="78"/>
      <c r="AT228" s="79"/>
      <c r="AU228" s="79"/>
      <c r="AV228" s="80"/>
      <c r="AW228" s="80"/>
      <c r="AX228" s="80"/>
      <c r="AY228" s="80"/>
      <c r="AZ228" s="80"/>
      <c r="BA228" s="80"/>
      <c r="BB228" s="80"/>
      <c r="BC228" s="80"/>
      <c r="BD228" s="80"/>
      <c r="BE228" s="80"/>
      <c r="BF228" s="81" t="s">
        <v>76</v>
      </c>
      <c r="BG228" s="79"/>
      <c r="BH228" s="83" t="s">
        <v>607</v>
      </c>
      <c r="BI228" s="76" t="s">
        <v>608</v>
      </c>
      <c r="BJ228" s="76"/>
      <c r="BK228" s="84"/>
    </row>
    <row r="229" customFormat="false" ht="12.75" hidden="false" customHeight="true" outlineLevel="0" collapsed="false">
      <c r="A229" s="323" t="n">
        <v>221</v>
      </c>
      <c r="B229" s="324" t="s">
        <v>4013</v>
      </c>
      <c r="C229" s="324" t="s">
        <v>4014</v>
      </c>
      <c r="D229" s="95" t="s">
        <v>609</v>
      </c>
      <c r="E229" s="86" t="s">
        <v>4015</v>
      </c>
      <c r="F229" s="87" t="s">
        <v>611</v>
      </c>
      <c r="G229" s="88" t="s">
        <v>4016</v>
      </c>
      <c r="H229" s="89" t="s">
        <v>4017</v>
      </c>
      <c r="I229" s="90"/>
      <c r="J229" s="90"/>
      <c r="K229" s="91"/>
      <c r="L229" s="92" t="s">
        <v>2749</v>
      </c>
      <c r="M229" s="90" t="s">
        <v>2749</v>
      </c>
      <c r="N229" s="90"/>
      <c r="O229" s="90"/>
      <c r="P229" s="91"/>
      <c r="Q229" s="86" t="s">
        <v>610</v>
      </c>
      <c r="R229" s="86" t="s">
        <v>83</v>
      </c>
      <c r="S229" s="86" t="s">
        <v>104</v>
      </c>
      <c r="T229" s="86" t="s">
        <v>105</v>
      </c>
      <c r="U229" s="86" t="s">
        <v>83</v>
      </c>
      <c r="V229" s="94" t="s">
        <v>4018</v>
      </c>
      <c r="W229" s="95" t="s">
        <v>4019</v>
      </c>
      <c r="X229" s="96" t="s">
        <v>4020</v>
      </c>
      <c r="Y229" s="96"/>
      <c r="Z229" s="96"/>
      <c r="AA229" s="96" t="s">
        <v>4021</v>
      </c>
      <c r="AB229" s="96" t="s">
        <v>4022</v>
      </c>
      <c r="AC229" s="95" t="s">
        <v>2741</v>
      </c>
      <c r="AD229" s="95" t="s">
        <v>3077</v>
      </c>
      <c r="AE229" s="95" t="s">
        <v>2743</v>
      </c>
      <c r="AF229" s="95" t="s">
        <v>2735</v>
      </c>
      <c r="AG229" s="95" t="str">
        <f aca="false">IF(OR($AT229="",$AT229=$F229),$U229,IF($AT229=$G229,SUBSTITUTE(SUBSTITUTE($AT229,"GPIO3_","GPIO_"),".0",""),IF($AT229=$H229,$Q229,IF($AT229=$I229,$R229,IF($AT229=$J229,$S229,IF($AT229=$K229,$T229,"INVALID"))))))</f>
        <v>PE7</v>
      </c>
      <c r="AH229" s="97"/>
      <c r="AI229" s="98" t="str">
        <f aca="false">IF(AND(OR($AV229="Int PU",$AV229="Int PD"),OR(AND($BC229&lt;&gt;"",$BC229&lt;&gt;"0"),AND($BD229&lt;&gt;"",$BD229&lt;&gt;"0"))),"INVALID",IF(OR($AT229=$F229,$AV229="Int PD"),"PULL_DOWN",IF(OR($AV229="Int PU",AND($AH229="YES",OR($BC229="",$BC229="0"),OR($BD229="",$BD229="0"),OR($AU229="Input",$AU229="Bidirectional"))),"PULL_UP","NORMAL")))</f>
        <v>NORMAL</v>
      </c>
      <c r="AJ229" s="98" t="str">
        <f aca="false">IF($AU229="Input", "TRISTATE", IF($AV229="Z","TRISTATE",IF($AT229=$F229,"TRISTATE","NORMAL")))</f>
        <v>TRISTATE</v>
      </c>
      <c r="AK229" s="98" t="str">
        <f aca="false">IF(OR($AT229=$F229,$AU229="Output"),"DISABLE","ENABLE")</f>
        <v>ENABLE</v>
      </c>
      <c r="AL229" s="112" t="str">
        <f aca="false">IF($AT229&lt;&gt;$G229,"N/A",IF($AV229="Drive 1", "1", IF($AV229="Drive 0", "0", "")))</f>
        <v>N/A</v>
      </c>
      <c r="AM229" s="407" t="b">
        <f aca="false">TRUE()</f>
        <v>1</v>
      </c>
      <c r="AN229" s="407" t="b">
        <f aca="false">TRUE()</f>
        <v>1</v>
      </c>
      <c r="AO229" s="407" t="b">
        <f aca="false">TRUE()</f>
        <v>1</v>
      </c>
      <c r="AP229" s="407" t="b">
        <f aca="false">TRUE()</f>
        <v>1</v>
      </c>
      <c r="AQ229" s="407" t="b">
        <f aca="false">TRUE()</f>
        <v>1</v>
      </c>
      <c r="AR229" s="407" t="b">
        <f aca="false">TRUE()</f>
        <v>1</v>
      </c>
      <c r="AS229" s="100" t="str">
        <f aca="false">IF(AND($AM229:$AR229), "VALID", "INVALID")</f>
        <v>VALID</v>
      </c>
      <c r="AT229" s="141" t="s">
        <v>4017</v>
      </c>
      <c r="AU229" s="102" t="s">
        <v>2833</v>
      </c>
      <c r="AV229" s="103" t="s">
        <v>2879</v>
      </c>
      <c r="AW229" s="103" t="s">
        <v>89</v>
      </c>
      <c r="AX229" s="104"/>
      <c r="AY229" s="104"/>
      <c r="AZ229" s="110" t="s">
        <v>434</v>
      </c>
      <c r="BA229" s="103" t="s">
        <v>85</v>
      </c>
      <c r="BB229" s="104"/>
      <c r="BC229" s="103" t="s">
        <v>3890</v>
      </c>
      <c r="BD229" s="103"/>
      <c r="BE229" s="105"/>
      <c r="BF229" s="104"/>
      <c r="BG229" s="346" t="s">
        <v>4023</v>
      </c>
      <c r="BH229" s="329" t="s">
        <v>4024</v>
      </c>
      <c r="BI229" s="1" t="s">
        <v>4015</v>
      </c>
      <c r="BJ229" s="1" t="s">
        <v>4025</v>
      </c>
      <c r="BK229" s="109"/>
    </row>
    <row r="230" customFormat="false" ht="12.75" hidden="false" customHeight="true" outlineLevel="0" collapsed="false">
      <c r="A230" s="323" t="n">
        <v>219</v>
      </c>
      <c r="B230" s="324" t="s">
        <v>4026</v>
      </c>
      <c r="C230" s="324" t="s">
        <v>4027</v>
      </c>
      <c r="D230" s="95" t="s">
        <v>612</v>
      </c>
      <c r="E230" s="86" t="s">
        <v>4028</v>
      </c>
      <c r="F230" s="87" t="s">
        <v>613</v>
      </c>
      <c r="G230" s="88" t="s">
        <v>4029</v>
      </c>
      <c r="H230" s="89" t="s">
        <v>4030</v>
      </c>
      <c r="I230" s="90"/>
      <c r="J230" s="90"/>
      <c r="K230" s="91"/>
      <c r="L230" s="92" t="s">
        <v>2749</v>
      </c>
      <c r="M230" s="90" t="s">
        <v>2749</v>
      </c>
      <c r="N230" s="90"/>
      <c r="O230" s="90"/>
      <c r="P230" s="91"/>
      <c r="Q230" s="86" t="s">
        <v>610</v>
      </c>
      <c r="R230" s="86" t="s">
        <v>83</v>
      </c>
      <c r="S230" s="86" t="s">
        <v>104</v>
      </c>
      <c r="T230" s="86" t="s">
        <v>105</v>
      </c>
      <c r="U230" s="86" t="s">
        <v>83</v>
      </c>
      <c r="V230" s="100" t="s">
        <v>4031</v>
      </c>
      <c r="W230" s="95" t="s">
        <v>4019</v>
      </c>
      <c r="X230" s="96"/>
      <c r="Y230" s="96"/>
      <c r="Z230" s="96"/>
      <c r="AA230" s="96" t="s">
        <v>4021</v>
      </c>
      <c r="AB230" s="96" t="s">
        <v>4022</v>
      </c>
      <c r="AC230" s="95" t="s">
        <v>2741</v>
      </c>
      <c r="AD230" s="95" t="s">
        <v>3077</v>
      </c>
      <c r="AE230" s="95" t="s">
        <v>2743</v>
      </c>
      <c r="AF230" s="95" t="n">
        <v>0</v>
      </c>
      <c r="AG230" s="95" t="str">
        <f aca="false">IF(OR($AT230="",$AT230=$F230),$U230,IF($AT230=$G230,SUBSTITUTE(SUBSTITUTE($AT230,"GPIO3_","GPIO_"),".0",""),IF($AT230=$H230,$Q230,IF($AT230=$I230,$R230,IF($AT230=$J230,$S230,IF($AT230=$K230,$T230,"INVALID"))))))</f>
        <v>PE7</v>
      </c>
      <c r="AH230" s="97"/>
      <c r="AI230" s="98" t="str">
        <f aca="false">IF(AND(OR($AV230="Int PU",$AV230="Int PD"),OR(AND($BC230&lt;&gt;"",$BC230&lt;&gt;"0"),AND($BD230&lt;&gt;"",$BD230&lt;&gt;"0"))),"INVALID",IF(OR($AT230=$F230,$AV230="Int PD"),"PULL_DOWN",IF(OR($AV230="Int PU",AND($AH230="YES",OR($BC230="",$BC230="0"),OR($BD230="",$BD230="0"),OR($AU230="Input",$AU230="Bidirectional"))),"PULL_UP","NORMAL")))</f>
        <v>NORMAL</v>
      </c>
      <c r="AJ230" s="98" t="str">
        <f aca="false">IF($AU230="Input", "TRISTATE", IF($AV230="Z","TRISTATE",IF($AT230=$F230,"TRISTATE","NORMAL")))</f>
        <v>NORMAL</v>
      </c>
      <c r="AK230" s="98" t="str">
        <f aca="false">IF(OR($AT230=$F230,$AU230="Output"),"DISABLE","ENABLE")</f>
        <v>DISABLE</v>
      </c>
      <c r="AL230" s="112" t="str">
        <f aca="false">IF($AT230&lt;&gt;$G230,"N/A",IF($AV230="Drive 1", "1", IF($AV230="Drive 0", "0", "")))</f>
        <v>N/A</v>
      </c>
      <c r="AM230" s="407" t="b">
        <f aca="false">TRUE()</f>
        <v>1</v>
      </c>
      <c r="AN230" s="407" t="b">
        <f aca="false">TRUE()</f>
        <v>1</v>
      </c>
      <c r="AO230" s="407" t="b">
        <f aca="false">TRUE()</f>
        <v>1</v>
      </c>
      <c r="AP230" s="406" t="b">
        <f aca="false">TRUE()</f>
        <v>1</v>
      </c>
      <c r="AQ230" s="407" t="b">
        <f aca="false">TRUE()</f>
        <v>1</v>
      </c>
      <c r="AR230" s="407" t="b">
        <f aca="false">TRUE()</f>
        <v>1</v>
      </c>
      <c r="AS230" s="100" t="str">
        <f aca="false">IF(AND($AM230:$AR230), "VALID", "INVALID")</f>
        <v>VALID</v>
      </c>
      <c r="AT230" s="141" t="s">
        <v>4030</v>
      </c>
      <c r="AU230" s="102" t="s">
        <v>2744</v>
      </c>
      <c r="AV230" s="103" t="s">
        <v>2843</v>
      </c>
      <c r="AW230" s="104"/>
      <c r="AX230" s="104"/>
      <c r="AY230" s="104"/>
      <c r="AZ230" s="110" t="s">
        <v>434</v>
      </c>
      <c r="BA230" s="103" t="s">
        <v>85</v>
      </c>
      <c r="BB230" s="104"/>
      <c r="BC230" s="103" t="s">
        <v>569</v>
      </c>
      <c r="BD230" s="103"/>
      <c r="BE230" s="105"/>
      <c r="BF230" s="104"/>
      <c r="BG230" s="346" t="s">
        <v>4032</v>
      </c>
      <c r="BH230" s="329" t="s">
        <v>4033</v>
      </c>
      <c r="BI230" s="1" t="s">
        <v>4028</v>
      </c>
      <c r="BJ230" s="1" t="s">
        <v>31</v>
      </c>
      <c r="BK230" s="109"/>
    </row>
    <row r="231" customFormat="false" ht="12.75" hidden="true" customHeight="true" outlineLevel="0" collapsed="false">
      <c r="A231" s="315"/>
      <c r="B231" s="330"/>
      <c r="C231" s="330"/>
      <c r="D231" s="331" t="s">
        <v>614</v>
      </c>
      <c r="E231" s="317" t="s">
        <v>4034</v>
      </c>
      <c r="F231" s="87" t="s">
        <v>616</v>
      </c>
      <c r="G231" s="88" t="s">
        <v>4035</v>
      </c>
      <c r="H231" s="89" t="s">
        <v>4036</v>
      </c>
      <c r="I231" s="90"/>
      <c r="J231" s="90"/>
      <c r="K231" s="91"/>
      <c r="L231" s="92" t="s">
        <v>2749</v>
      </c>
      <c r="M231" s="90" t="s">
        <v>2749</v>
      </c>
      <c r="N231" s="90"/>
      <c r="O231" s="90"/>
      <c r="P231" s="91"/>
      <c r="Q231" s="86" t="s">
        <v>615</v>
      </c>
      <c r="R231" s="86" t="s">
        <v>83</v>
      </c>
      <c r="S231" s="86" t="s">
        <v>104</v>
      </c>
      <c r="T231" s="86" t="s">
        <v>105</v>
      </c>
      <c r="U231" s="86" t="s">
        <v>83</v>
      </c>
      <c r="V231" s="100" t="s">
        <v>4037</v>
      </c>
      <c r="W231" s="95" t="s">
        <v>4019</v>
      </c>
      <c r="X231" s="96" t="s">
        <v>4038</v>
      </c>
      <c r="Y231" s="96"/>
      <c r="Z231" s="96"/>
      <c r="AA231" s="96" t="s">
        <v>4021</v>
      </c>
      <c r="AB231" s="96" t="s">
        <v>4022</v>
      </c>
      <c r="AC231" s="95" t="s">
        <v>2741</v>
      </c>
      <c r="AD231" s="95" t="s">
        <v>3077</v>
      </c>
      <c r="AE231" s="95" t="s">
        <v>2743</v>
      </c>
      <c r="AF231" s="95" t="s">
        <v>2735</v>
      </c>
      <c r="AG231" s="95" t="str">
        <f aca="false">IF(OR($AT231="",$AT231=$F231),$U231,IF($AT231=$G231,SUBSTITUTE(SUBSTITUTE($AT231,"GPIO3_","GPIO_"),".0",""),IF($AT231=$H231,$Q231,IF($AT231=$I231,$R231,IF($AT231=$J231,$S231,IF($AT231=$K231,$T231,"INVALID"))))))</f>
        <v>PE8</v>
      </c>
      <c r="AH231" s="97"/>
      <c r="AI231" s="98" t="str">
        <f aca="false">IF(AND(OR($AV231="Int PU",$AV231="Int PD"),OR(AND($BC231&lt;&gt;"",$BC231&lt;&gt;"0"),AND($BD231&lt;&gt;"",$BD231&lt;&gt;"0"))),"INVALID",IF(OR($AT231=$F231,$AV231="Int PD"),"PULL_DOWN",IF(OR($AV231="Int PU",AND($AH231="YES",OR($BC231="",$BC231="0"),OR($BD231="",$BD231="0"),OR($AU231="Input",$AU231="Bidirectional"))),"PULL_UP","NORMAL")))</f>
        <v>NORMAL</v>
      </c>
      <c r="AJ231" s="98" t="str">
        <f aca="false">IF($AU231="Input", "TRISTATE", IF($AV231="Z","TRISTATE",IF($AT231=$F231,"TRISTATE","NORMAL")))</f>
        <v>TRISTATE</v>
      </c>
      <c r="AK231" s="98" t="str">
        <f aca="false">IF(OR($AT231=$F231,$AU231="Output"),"DISABLE","ENABLE")</f>
        <v>ENABLE</v>
      </c>
      <c r="AL231" s="112" t="str">
        <f aca="false">IF($AT231&lt;&gt;$G231,"N/A",IF($AV231="Drive 1", "1", IF($AV231="Drive 0", "0", "")))</f>
        <v>N/A</v>
      </c>
      <c r="AM231" s="406" t="b">
        <f aca="false">TRUE()</f>
        <v>1</v>
      </c>
      <c r="AN231" s="99" t="b">
        <f aca="false">TRUE()</f>
        <v>1</v>
      </c>
      <c r="AO231" s="406" t="b">
        <f aca="false">TRUE()</f>
        <v>1</v>
      </c>
      <c r="AP231" s="406" t="b">
        <f aca="false">TRUE()</f>
        <v>1</v>
      </c>
      <c r="AQ231" s="406" t="b">
        <f aca="false">TRUE()</f>
        <v>1</v>
      </c>
      <c r="AR231" s="406" t="b">
        <f aca="false">TRUE()</f>
        <v>1</v>
      </c>
      <c r="AS231" s="100" t="str">
        <f aca="false">IF(AND($AM231:$AR231), "VALID", "INVALID")</f>
        <v>VALID</v>
      </c>
      <c r="AT231" s="141" t="s">
        <v>4036</v>
      </c>
      <c r="AU231" s="102" t="s">
        <v>2833</v>
      </c>
      <c r="AV231" s="103" t="s">
        <v>2879</v>
      </c>
      <c r="AW231" s="103" t="s">
        <v>89</v>
      </c>
      <c r="AX231" s="104"/>
      <c r="AY231" s="104"/>
      <c r="AZ231" s="110" t="s">
        <v>434</v>
      </c>
      <c r="BA231" s="103" t="s">
        <v>85</v>
      </c>
      <c r="BB231" s="104"/>
      <c r="BC231" s="103" t="s">
        <v>3890</v>
      </c>
      <c r="BD231" s="103"/>
      <c r="BE231" s="105"/>
      <c r="BF231" s="104"/>
      <c r="BG231" s="345" t="s">
        <v>4039</v>
      </c>
      <c r="BH231" s="20" t="s">
        <v>7</v>
      </c>
      <c r="BI231" s="1" t="s">
        <v>4034</v>
      </c>
      <c r="BJ231" s="1" t="s">
        <v>4040</v>
      </c>
      <c r="BK231" s="109"/>
    </row>
    <row r="232" customFormat="false" ht="12.75" hidden="true" customHeight="true" outlineLevel="0" collapsed="false">
      <c r="A232" s="315"/>
      <c r="B232" s="330"/>
      <c r="C232" s="330"/>
      <c r="D232" s="331" t="s">
        <v>617</v>
      </c>
      <c r="E232" s="317" t="s">
        <v>4041</v>
      </c>
      <c r="F232" s="87" t="s">
        <v>618</v>
      </c>
      <c r="G232" s="88" t="s">
        <v>4042</v>
      </c>
      <c r="H232" s="89" t="s">
        <v>4043</v>
      </c>
      <c r="I232" s="90"/>
      <c r="J232" s="90"/>
      <c r="K232" s="91"/>
      <c r="L232" s="92" t="s">
        <v>2749</v>
      </c>
      <c r="M232" s="90" t="s">
        <v>2749</v>
      </c>
      <c r="N232" s="90"/>
      <c r="O232" s="90"/>
      <c r="P232" s="91"/>
      <c r="Q232" s="86" t="s">
        <v>615</v>
      </c>
      <c r="R232" s="86" t="s">
        <v>83</v>
      </c>
      <c r="S232" s="86" t="s">
        <v>104</v>
      </c>
      <c r="T232" s="86" t="s">
        <v>105</v>
      </c>
      <c r="U232" s="86" t="s">
        <v>83</v>
      </c>
      <c r="V232" s="132" t="s">
        <v>4044</v>
      </c>
      <c r="W232" s="132" t="s">
        <v>4019</v>
      </c>
      <c r="X232" s="96"/>
      <c r="Y232" s="96"/>
      <c r="Z232" s="96"/>
      <c r="AA232" s="96" t="s">
        <v>4021</v>
      </c>
      <c r="AB232" s="96" t="s">
        <v>4022</v>
      </c>
      <c r="AC232" s="95" t="s">
        <v>2741</v>
      </c>
      <c r="AD232" s="95" t="s">
        <v>3077</v>
      </c>
      <c r="AE232" s="95" t="s">
        <v>2743</v>
      </c>
      <c r="AF232" s="95" t="n">
        <v>0</v>
      </c>
      <c r="AG232" s="95" t="str">
        <f aca="false">IF(OR($AT232="",$AT232=$F232),$U232,IF($AT232=$G232,SUBSTITUTE(SUBSTITUTE($AT232,"GPIO3_","GPIO_"),".0",""),IF($AT232=$H232,$Q232,IF($AT232=$I232,$R232,IF($AT232=$J232,$S232,IF($AT232=$K232,$T232,"INVALID"))))))</f>
        <v>PE8</v>
      </c>
      <c r="AH232" s="97"/>
      <c r="AI232" s="98" t="str">
        <f aca="false">IF(AND(OR($AV232="Int PU",$AV232="Int PD"),OR(AND($BC232&lt;&gt;"",$BC232&lt;&gt;"0"),AND($BD232&lt;&gt;"",$BD232&lt;&gt;"0"))),"INVALID",IF(OR($AT232=$F232,$AV232="Int PD"),"PULL_DOWN",IF(OR($AV232="Int PU",AND($AH232="YES",OR($BC232="",$BC232="0"),OR($BD232="",$BD232="0"),OR($AU232="Input",$AU232="Bidirectional"))),"PULL_UP","NORMAL")))</f>
        <v>NORMAL</v>
      </c>
      <c r="AJ232" s="98" t="str">
        <f aca="false">IF($AU232="Input", "TRISTATE", IF($AV232="Z","TRISTATE",IF($AT232=$F232,"TRISTATE","NORMAL")))</f>
        <v>NORMAL</v>
      </c>
      <c r="AK232" s="98" t="str">
        <f aca="false">IF(OR($AT232=$F232,$AU232="Output"),"DISABLE","ENABLE")</f>
        <v>DISABLE</v>
      </c>
      <c r="AL232" s="112" t="str">
        <f aca="false">IF($AT232&lt;&gt;$G232,"N/A",IF($AV232="Drive 1", "1", IF($AV232="Drive 0", "0", "")))</f>
        <v>N/A</v>
      </c>
      <c r="AM232" s="406" t="b">
        <f aca="false">TRUE()</f>
        <v>1</v>
      </c>
      <c r="AN232" s="99" t="b">
        <f aca="false">TRUE()</f>
        <v>1</v>
      </c>
      <c r="AO232" s="406" t="b">
        <f aca="false">TRUE()</f>
        <v>1</v>
      </c>
      <c r="AP232" s="406" t="b">
        <f aca="false">TRUE()</f>
        <v>1</v>
      </c>
      <c r="AQ232" s="406" t="b">
        <f aca="false">TRUE()</f>
        <v>1</v>
      </c>
      <c r="AR232" s="406" t="b">
        <f aca="false">TRUE()</f>
        <v>1</v>
      </c>
      <c r="AS232" s="100" t="str">
        <f aca="false">IF(AND($AM232:$AR232), "VALID", "INVALID")</f>
        <v>VALID</v>
      </c>
      <c r="AT232" s="168" t="s">
        <v>4043</v>
      </c>
      <c r="AU232" s="146" t="s">
        <v>2744</v>
      </c>
      <c r="AV232" s="147" t="s">
        <v>2843</v>
      </c>
      <c r="AW232" s="148"/>
      <c r="AX232" s="148"/>
      <c r="AY232" s="148"/>
      <c r="AZ232" s="110" t="s">
        <v>434</v>
      </c>
      <c r="BA232" s="103" t="s">
        <v>85</v>
      </c>
      <c r="BB232" s="104"/>
      <c r="BC232" s="103" t="s">
        <v>569</v>
      </c>
      <c r="BD232" s="147"/>
      <c r="BE232" s="149"/>
      <c r="BF232" s="148"/>
      <c r="BG232" s="347" t="s">
        <v>4045</v>
      </c>
      <c r="BH232" s="20" t="s">
        <v>7</v>
      </c>
      <c r="BI232" s="1" t="s">
        <v>4041</v>
      </c>
      <c r="BJ232" s="1" t="s">
        <v>4046</v>
      </c>
      <c r="BK232" s="109"/>
    </row>
    <row r="233" customFormat="false" ht="12.75" hidden="false" customHeight="true" outlineLevel="0" collapsed="false">
      <c r="A233" s="323" t="n">
        <v>225</v>
      </c>
      <c r="B233" s="348" t="s">
        <v>4047</v>
      </c>
      <c r="C233" s="348" t="s">
        <v>4048</v>
      </c>
      <c r="D233" s="95" t="s">
        <v>619</v>
      </c>
      <c r="E233" s="86" t="s">
        <v>4049</v>
      </c>
      <c r="F233" s="87" t="s">
        <v>621</v>
      </c>
      <c r="G233" s="88" t="s">
        <v>4050</v>
      </c>
      <c r="H233" s="89" t="s">
        <v>4051</v>
      </c>
      <c r="I233" s="90"/>
      <c r="J233" s="90"/>
      <c r="K233" s="91"/>
      <c r="L233" s="92" t="s">
        <v>2749</v>
      </c>
      <c r="M233" s="90" t="s">
        <v>2749</v>
      </c>
      <c r="N233" s="90"/>
      <c r="O233" s="90"/>
      <c r="P233" s="91"/>
      <c r="Q233" s="86" t="s">
        <v>620</v>
      </c>
      <c r="R233" s="86" t="s">
        <v>83</v>
      </c>
      <c r="S233" s="86" t="s">
        <v>104</v>
      </c>
      <c r="T233" s="86" t="s">
        <v>105</v>
      </c>
      <c r="U233" s="86" t="s">
        <v>83</v>
      </c>
      <c r="V233" s="100" t="s">
        <v>4052</v>
      </c>
      <c r="W233" s="95" t="s">
        <v>4019</v>
      </c>
      <c r="X233" s="96" t="s">
        <v>4053</v>
      </c>
      <c r="Y233" s="96"/>
      <c r="Z233" s="96"/>
      <c r="AA233" s="96" t="s">
        <v>4021</v>
      </c>
      <c r="AB233" s="96" t="s">
        <v>4022</v>
      </c>
      <c r="AC233" s="95" t="s">
        <v>2741</v>
      </c>
      <c r="AD233" s="95" t="s">
        <v>3077</v>
      </c>
      <c r="AE233" s="95" t="s">
        <v>2743</v>
      </c>
      <c r="AF233" s="95" t="s">
        <v>2735</v>
      </c>
      <c r="AG233" s="95" t="str">
        <f aca="false">IF(OR($AT233="",$AT233=$F233),$U233,IF($AT233=$G233,SUBSTITUTE(SUBSTITUTE($AT233,"GPIO3_","GPIO_"),".0",""),IF($AT233=$H233,$Q233,IF($AT233=$I233,$R233,IF($AT233=$J233,$S233,IF($AT233=$K233,$T233,"INVALID"))))))</f>
        <v>PE9</v>
      </c>
      <c r="AH233" s="97"/>
      <c r="AI233" s="98" t="str">
        <f aca="false">IF(AND(OR($AV233="Int PU",$AV233="Int PD"),OR(AND($BC233&lt;&gt;"",$BC233&lt;&gt;"0"),AND($BD233&lt;&gt;"",$BD233&lt;&gt;"0"))),"INVALID",IF(OR($AT233=$F233,$AV233="Int PD"),"PULL_DOWN",IF(OR($AV233="Int PU",AND($AH233="YES",OR($BC233="",$BC233="0"),OR($BD233="",$BD233="0"),OR($AU233="Input",$AU233="Bidirectional"))),"PULL_UP","NORMAL")))</f>
        <v>NORMAL</v>
      </c>
      <c r="AJ233" s="98" t="str">
        <f aca="false">IF($AU233="Input", "TRISTATE", IF($AV233="Z","TRISTATE",IF($AT233=$F233,"TRISTATE","NORMAL")))</f>
        <v>NORMAL</v>
      </c>
      <c r="AK233" s="98" t="str">
        <f aca="false">IF(OR($AT233=$F233,$AU233="Output"),"DISABLE","ENABLE")</f>
        <v>ENABLE</v>
      </c>
      <c r="AL233" s="112" t="str">
        <f aca="false">IF($AT233&lt;&gt;$G233,"N/A",IF($AV233="Drive 1", "1", IF($AV233="Drive 0", "0", "")))</f>
        <v>N/A</v>
      </c>
      <c r="AM233" s="407" t="b">
        <f aca="false">TRUE()</f>
        <v>1</v>
      </c>
      <c r="AN233" s="407" t="b">
        <f aca="false">TRUE()</f>
        <v>1</v>
      </c>
      <c r="AO233" s="407" t="b">
        <f aca="false">TRUE()</f>
        <v>1</v>
      </c>
      <c r="AP233" s="407" t="b">
        <f aca="false">TRUE()</f>
        <v>1</v>
      </c>
      <c r="AQ233" s="407" t="b">
        <f aca="false">TRUE()</f>
        <v>1</v>
      </c>
      <c r="AR233" s="407" t="b">
        <f aca="false">TRUE()</f>
        <v>1</v>
      </c>
      <c r="AS233" s="100" t="str">
        <f aca="false">IF(AND($AM233:$AR233), "VALID", "INVALID")</f>
        <v>VALID</v>
      </c>
      <c r="AT233" s="141" t="s">
        <v>4051</v>
      </c>
      <c r="AU233" s="102" t="s">
        <v>2833</v>
      </c>
      <c r="AV233" s="103"/>
      <c r="AW233" s="103" t="s">
        <v>89</v>
      </c>
      <c r="AX233" s="104"/>
      <c r="AY233" s="104"/>
      <c r="AZ233" s="110" t="s">
        <v>434</v>
      </c>
      <c r="BA233" s="103" t="s">
        <v>85</v>
      </c>
      <c r="BB233" s="104"/>
      <c r="BC233" s="103" t="s">
        <v>3890</v>
      </c>
      <c r="BD233" s="103"/>
      <c r="BE233" s="105"/>
      <c r="BF233" s="104"/>
      <c r="BG233" s="349" t="s">
        <v>4054</v>
      </c>
      <c r="BH233" s="329" t="s">
        <v>4055</v>
      </c>
      <c r="BI233" s="1" t="s">
        <v>4049</v>
      </c>
      <c r="BJ233" s="1" t="s">
        <v>4056</v>
      </c>
      <c r="BK233" s="109"/>
    </row>
    <row r="234" customFormat="false" ht="12.75" hidden="false" customHeight="true" outlineLevel="0" collapsed="false">
      <c r="A234" s="323" t="n">
        <v>223</v>
      </c>
      <c r="B234" s="348" t="s">
        <v>4057</v>
      </c>
      <c r="C234" s="348" t="s">
        <v>4058</v>
      </c>
      <c r="D234" s="95" t="s">
        <v>622</v>
      </c>
      <c r="E234" s="86" t="s">
        <v>4059</v>
      </c>
      <c r="F234" s="87" t="s">
        <v>623</v>
      </c>
      <c r="G234" s="88" t="s">
        <v>4060</v>
      </c>
      <c r="H234" s="89" t="s">
        <v>4061</v>
      </c>
      <c r="I234" s="90"/>
      <c r="J234" s="90"/>
      <c r="K234" s="91"/>
      <c r="L234" s="92" t="s">
        <v>2749</v>
      </c>
      <c r="M234" s="90" t="s">
        <v>2749</v>
      </c>
      <c r="N234" s="90"/>
      <c r="O234" s="90"/>
      <c r="P234" s="91"/>
      <c r="Q234" s="86" t="s">
        <v>620</v>
      </c>
      <c r="R234" s="86" t="s">
        <v>83</v>
      </c>
      <c r="S234" s="86" t="s">
        <v>104</v>
      </c>
      <c r="T234" s="86" t="s">
        <v>105</v>
      </c>
      <c r="U234" s="86" t="s">
        <v>83</v>
      </c>
      <c r="V234" s="100" t="s">
        <v>4062</v>
      </c>
      <c r="W234" s="95" t="s">
        <v>4019</v>
      </c>
      <c r="X234" s="96"/>
      <c r="Y234" s="96"/>
      <c r="Z234" s="96"/>
      <c r="AA234" s="96" t="s">
        <v>4021</v>
      </c>
      <c r="AB234" s="96" t="s">
        <v>4022</v>
      </c>
      <c r="AC234" s="95" t="s">
        <v>2741</v>
      </c>
      <c r="AD234" s="95" t="s">
        <v>3077</v>
      </c>
      <c r="AE234" s="95" t="s">
        <v>2743</v>
      </c>
      <c r="AF234" s="95" t="n">
        <v>0</v>
      </c>
      <c r="AG234" s="95" t="str">
        <f aca="false">IF(OR($AT234="",$AT234=$F234),$U234,IF($AT234=$G234,SUBSTITUTE(SUBSTITUTE($AT234,"GPIO3_","GPIO_"),".0",""),IF($AT234=$H234,$Q234,IF($AT234=$I234,$R234,IF($AT234=$J234,$S234,IF($AT234=$K234,$T234,"INVALID"))))))</f>
        <v>PE9</v>
      </c>
      <c r="AH234" s="97"/>
      <c r="AI234" s="98" t="str">
        <f aca="false">IF(AND(OR($AV234="Int PU",$AV234="Int PD"),OR(AND($BC234&lt;&gt;"",$BC234&lt;&gt;"0"),AND($BD234&lt;&gt;"",$BD234&lt;&gt;"0"))),"INVALID",IF(OR($AT234=$F234,$AV234="Int PD"),"PULL_DOWN",IF(OR($AV234="Int PU",AND($AH234="YES",OR($BC234="",$BC234="0"),OR($BD234="",$BD234="0"),OR($AU234="Input",$AU234="Bidirectional"))),"PULL_UP","NORMAL")))</f>
        <v>NORMAL</v>
      </c>
      <c r="AJ234" s="98" t="str">
        <f aca="false">IF($AU234="Input", "TRISTATE", IF($AV234="Z","TRISTATE",IF($AT234=$F234,"TRISTATE","NORMAL")))</f>
        <v>NORMAL</v>
      </c>
      <c r="AK234" s="98" t="str">
        <f aca="false">IF(OR($AT234=$F234,$AU234="Output"),"DISABLE","ENABLE")</f>
        <v>DISABLE</v>
      </c>
      <c r="AL234" s="112" t="str">
        <f aca="false">IF($AT234&lt;&gt;$G234,"N/A",IF($AV234="Drive 1", "1", IF($AV234="Drive 0", "0", "")))</f>
        <v>N/A</v>
      </c>
      <c r="AM234" s="407" t="b">
        <f aca="false">TRUE()</f>
        <v>1</v>
      </c>
      <c r="AN234" s="407" t="b">
        <f aca="false">TRUE()</f>
        <v>1</v>
      </c>
      <c r="AO234" s="407" t="b">
        <f aca="false">TRUE()</f>
        <v>1</v>
      </c>
      <c r="AP234" s="99" t="b">
        <f aca="false">TRUE()</f>
        <v>1</v>
      </c>
      <c r="AQ234" s="407" t="b">
        <f aca="false">TRUE()</f>
        <v>1</v>
      </c>
      <c r="AR234" s="407" t="b">
        <f aca="false">TRUE()</f>
        <v>1</v>
      </c>
      <c r="AS234" s="100" t="str">
        <f aca="false">IF(AND($AM234:$AR234), "VALID", "INVALID")</f>
        <v>VALID</v>
      </c>
      <c r="AT234" s="141" t="s">
        <v>4061</v>
      </c>
      <c r="AU234" s="102" t="s">
        <v>2744</v>
      </c>
      <c r="AV234" s="103"/>
      <c r="AW234" s="104"/>
      <c r="AX234" s="104"/>
      <c r="AY234" s="104"/>
      <c r="AZ234" s="110" t="s">
        <v>434</v>
      </c>
      <c r="BA234" s="103" t="s">
        <v>85</v>
      </c>
      <c r="BB234" s="104"/>
      <c r="BC234" s="103" t="s">
        <v>3899</v>
      </c>
      <c r="BD234" s="103"/>
      <c r="BE234" s="105"/>
      <c r="BF234" s="104"/>
      <c r="BG234" s="349" t="s">
        <v>4063</v>
      </c>
      <c r="BH234" s="329" t="s">
        <v>4064</v>
      </c>
      <c r="BI234" s="1" t="s">
        <v>4059</v>
      </c>
      <c r="BJ234" s="1" t="s">
        <v>4065</v>
      </c>
      <c r="BK234" s="109"/>
    </row>
    <row r="235" customFormat="false" ht="12.75" hidden="true" customHeight="true" outlineLevel="0" collapsed="false">
      <c r="A235" s="315"/>
      <c r="B235" s="330"/>
      <c r="C235" s="330"/>
      <c r="D235" s="331" t="s">
        <v>624</v>
      </c>
      <c r="E235" s="317" t="s">
        <v>4066</v>
      </c>
      <c r="F235" s="87" t="s">
        <v>626</v>
      </c>
      <c r="G235" s="88" t="s">
        <v>4067</v>
      </c>
      <c r="H235" s="89" t="s">
        <v>4068</v>
      </c>
      <c r="I235" s="90"/>
      <c r="J235" s="90"/>
      <c r="K235" s="91"/>
      <c r="L235" s="92" t="s">
        <v>2749</v>
      </c>
      <c r="M235" s="90" t="s">
        <v>2749</v>
      </c>
      <c r="N235" s="90"/>
      <c r="O235" s="90"/>
      <c r="P235" s="91"/>
      <c r="Q235" s="86" t="s">
        <v>625</v>
      </c>
      <c r="R235" s="86" t="s">
        <v>83</v>
      </c>
      <c r="S235" s="86" t="s">
        <v>104</v>
      </c>
      <c r="T235" s="86" t="s">
        <v>105</v>
      </c>
      <c r="U235" s="86" t="s">
        <v>83</v>
      </c>
      <c r="V235" s="100" t="s">
        <v>4069</v>
      </c>
      <c r="W235" s="95" t="s">
        <v>4019</v>
      </c>
      <c r="X235" s="96" t="s">
        <v>4070</v>
      </c>
      <c r="Y235" s="96"/>
      <c r="Z235" s="96"/>
      <c r="AA235" s="96" t="s">
        <v>4021</v>
      </c>
      <c r="AB235" s="96" t="s">
        <v>4022</v>
      </c>
      <c r="AC235" s="95" t="s">
        <v>2741</v>
      </c>
      <c r="AD235" s="95" t="s">
        <v>3077</v>
      </c>
      <c r="AE235" s="95" t="s">
        <v>2743</v>
      </c>
      <c r="AF235" s="95" t="s">
        <v>2735</v>
      </c>
      <c r="AG235" s="95" t="str">
        <f aca="false">IF(OR($AT235="",$AT235=$F235),$U235,IF($AT235=$G235,SUBSTITUTE(SUBSTITUTE($AT235,"GPIO3_","GPIO_"),".0",""),IF($AT235=$H235,$Q235,IF($AT235=$I235,$R235,IF($AT235=$J235,$S235,IF($AT235=$K235,$T235,"INVALID"))))))</f>
        <v>RSVD1</v>
      </c>
      <c r="AH235" s="97"/>
      <c r="AI235" s="98" t="str">
        <f aca="false">IF(AND(OR($AV235="Int PU",$AV235="Int PD"),OR(AND($BC235&lt;&gt;"",$BC235&lt;&gt;"0"),AND($BD235&lt;&gt;"",$BD235&lt;&gt;"0"))),"INVALID",IF(OR($AT235=$F235,$AV235="Int PD"),"PULL_DOWN",IF(OR($AV235="Int PU",AND($AH235="YES",OR($BC235="",$BC235="0"),OR($BD235="",$BD235="0"),OR($AU235="Input",$AU235="Bidirectional"))),"PULL_UP","NORMAL")))</f>
        <v>PULL_DOWN</v>
      </c>
      <c r="AJ235" s="98" t="str">
        <f aca="false">IF($AU235="Input", "TRISTATE", IF($AV235="Z","TRISTATE",IF($AT235=$F235,"TRISTATE","NORMAL")))</f>
        <v>TRISTATE</v>
      </c>
      <c r="AK235" s="98" t="str">
        <f aca="false">IF(OR($AT235=$F235,$AU235="Output"),"DISABLE","ENABLE")</f>
        <v>DISABLE</v>
      </c>
      <c r="AL235" s="112" t="str">
        <f aca="false">IF($AT235&lt;&gt;$G235,"N/A",IF($AV235="Drive 1", "1", IF($AV235="Drive 0", "0", "")))</f>
        <v>N/A</v>
      </c>
      <c r="AM235" s="99" t="b">
        <f aca="false">TRUE()</f>
        <v>1</v>
      </c>
      <c r="AN235" s="99" t="b">
        <f aca="false">TRUE()</f>
        <v>1</v>
      </c>
      <c r="AO235" s="99" t="b">
        <f aca="false">TRUE()</f>
        <v>1</v>
      </c>
      <c r="AP235" s="99" t="b">
        <f aca="false">TRUE()</f>
        <v>1</v>
      </c>
      <c r="AQ235" s="99" t="b">
        <f aca="false">TRUE()</f>
        <v>1</v>
      </c>
      <c r="AR235" s="99" t="b">
        <f aca="false">TRUE()</f>
        <v>1</v>
      </c>
      <c r="AS235" s="100" t="str">
        <f aca="false">IF(AND($AM235:$AR235), "VALID", "INVALID")</f>
        <v>VALID</v>
      </c>
      <c r="AT235" s="141" t="s">
        <v>626</v>
      </c>
      <c r="AU235" s="102" t="s">
        <v>79</v>
      </c>
      <c r="AV235" s="103"/>
      <c r="AW235" s="103" t="s">
        <v>89</v>
      </c>
      <c r="AX235" s="104"/>
      <c r="AY235" s="104"/>
      <c r="AZ235" s="110" t="s">
        <v>85</v>
      </c>
      <c r="BA235" s="103" t="s">
        <v>85</v>
      </c>
      <c r="BB235" s="104"/>
      <c r="BC235" s="103"/>
      <c r="BD235" s="103"/>
      <c r="BE235" s="105"/>
      <c r="BF235" s="104"/>
      <c r="BG235" s="341"/>
      <c r="BH235" s="20" t="s">
        <v>7</v>
      </c>
      <c r="BI235" s="1" t="s">
        <v>4066</v>
      </c>
      <c r="BJ235" s="1" t="s">
        <v>4071</v>
      </c>
      <c r="BK235" s="109"/>
    </row>
    <row r="236" customFormat="false" ht="12.75" hidden="true" customHeight="true" outlineLevel="0" collapsed="false">
      <c r="A236" s="315"/>
      <c r="B236" s="330"/>
      <c r="C236" s="330"/>
      <c r="D236" s="331" t="s">
        <v>627</v>
      </c>
      <c r="E236" s="317" t="s">
        <v>4072</v>
      </c>
      <c r="F236" s="87" t="s">
        <v>628</v>
      </c>
      <c r="G236" s="88" t="s">
        <v>4073</v>
      </c>
      <c r="H236" s="89" t="s">
        <v>4074</v>
      </c>
      <c r="I236" s="90"/>
      <c r="J236" s="90"/>
      <c r="K236" s="91"/>
      <c r="L236" s="92" t="s">
        <v>2749</v>
      </c>
      <c r="M236" s="90" t="s">
        <v>2749</v>
      </c>
      <c r="N236" s="90"/>
      <c r="O236" s="90"/>
      <c r="P236" s="91"/>
      <c r="Q236" s="86" t="s">
        <v>625</v>
      </c>
      <c r="R236" s="86" t="s">
        <v>83</v>
      </c>
      <c r="S236" s="86" t="s">
        <v>104</v>
      </c>
      <c r="T236" s="86" t="s">
        <v>105</v>
      </c>
      <c r="U236" s="86" t="s">
        <v>83</v>
      </c>
      <c r="V236" s="100" t="s">
        <v>4075</v>
      </c>
      <c r="W236" s="95" t="s">
        <v>4019</v>
      </c>
      <c r="X236" s="96"/>
      <c r="Y236" s="96"/>
      <c r="Z236" s="96"/>
      <c r="AA236" s="96" t="s">
        <v>4021</v>
      </c>
      <c r="AB236" s="96" t="s">
        <v>4022</v>
      </c>
      <c r="AC236" s="95" t="s">
        <v>2741</v>
      </c>
      <c r="AD236" s="95" t="s">
        <v>3077</v>
      </c>
      <c r="AE236" s="95" t="s">
        <v>2743</v>
      </c>
      <c r="AF236" s="95" t="n">
        <v>0</v>
      </c>
      <c r="AG236" s="95" t="str">
        <f aca="false">IF(OR($AT236="",$AT236=$F236),$U236,IF($AT236=$G236,SUBSTITUTE(SUBSTITUTE($AT236,"GPIO3_","GPIO_"),".0",""),IF($AT236=$H236,$Q236,IF($AT236=$I236,$R236,IF($AT236=$J236,$S236,IF($AT236=$K236,$T236,"INVALID"))))))</f>
        <v>RSVD1</v>
      </c>
      <c r="AH236" s="97"/>
      <c r="AI236" s="98" t="str">
        <f aca="false">IF(AND(OR($AV236="Int PU",$AV236="Int PD"),OR(AND($BC236&lt;&gt;"",$BC236&lt;&gt;"0"),AND($BD236&lt;&gt;"",$BD236&lt;&gt;"0"))),"INVALID",IF(OR($AT236=$F236,$AV236="Int PD"),"PULL_DOWN",IF(OR($AV236="Int PU",AND($AH236="YES",OR($BC236="",$BC236="0"),OR($BD236="",$BD236="0"),OR($AU236="Input",$AU236="Bidirectional"))),"PULL_UP","NORMAL")))</f>
        <v>PULL_DOWN</v>
      </c>
      <c r="AJ236" s="98" t="str">
        <f aca="false">IF($AU236="Input", "TRISTATE", IF($AV236="Z","TRISTATE",IF($AT236=$F236,"TRISTATE","NORMAL")))</f>
        <v>TRISTATE</v>
      </c>
      <c r="AK236" s="98" t="str">
        <f aca="false">IF(OR($AT236=$F236,$AU236="Output"),"DISABLE","ENABLE")</f>
        <v>DISABLE</v>
      </c>
      <c r="AL236" s="112" t="str">
        <f aca="false">IF($AT236&lt;&gt;$G236,"N/A",IF($AV236="Drive 1", "1", IF($AV236="Drive 0", "0", "")))</f>
        <v>N/A</v>
      </c>
      <c r="AM236" s="99" t="b">
        <f aca="false">TRUE()</f>
        <v>1</v>
      </c>
      <c r="AN236" s="99" t="b">
        <f aca="false">TRUE()</f>
        <v>1</v>
      </c>
      <c r="AO236" s="99" t="b">
        <f aca="false">TRUE()</f>
        <v>1</v>
      </c>
      <c r="AP236" s="99" t="b">
        <f aca="false">TRUE()</f>
        <v>1</v>
      </c>
      <c r="AQ236" s="99" t="b">
        <f aca="false">TRUE()</f>
        <v>1</v>
      </c>
      <c r="AR236" s="99" t="b">
        <f aca="false">TRUE()</f>
        <v>1</v>
      </c>
      <c r="AS236" s="100" t="str">
        <f aca="false">IF(AND($AM236:$AR236), "VALID", "INVALID")</f>
        <v>VALID</v>
      </c>
      <c r="AT236" s="168" t="s">
        <v>628</v>
      </c>
      <c r="AU236" s="146" t="s">
        <v>79</v>
      </c>
      <c r="AV236" s="147" t="s">
        <v>2843</v>
      </c>
      <c r="AW236" s="148"/>
      <c r="AX236" s="148"/>
      <c r="AY236" s="148"/>
      <c r="AZ236" s="110" t="s">
        <v>85</v>
      </c>
      <c r="BA236" s="103" t="s">
        <v>85</v>
      </c>
      <c r="BB236" s="104"/>
      <c r="BC236" s="103"/>
      <c r="BD236" s="147"/>
      <c r="BE236" s="149"/>
      <c r="BF236" s="148"/>
      <c r="BG236" s="341"/>
      <c r="BH236" s="20" t="s">
        <v>7</v>
      </c>
      <c r="BI236" s="1" t="s">
        <v>4072</v>
      </c>
      <c r="BJ236" s="1" t="s">
        <v>4076</v>
      </c>
      <c r="BK236" s="109"/>
    </row>
    <row r="237" s="85" customFormat="true" ht="18" hidden="false" customHeight="true" outlineLevel="0" collapsed="false">
      <c r="A237" s="315"/>
      <c r="B237" s="316"/>
      <c r="C237" s="316"/>
      <c r="D237" s="140" t="s">
        <v>629</v>
      </c>
      <c r="E237" s="164" t="s">
        <v>608</v>
      </c>
      <c r="F237" s="74"/>
      <c r="G237" s="76"/>
      <c r="H237" s="76"/>
      <c r="I237" s="76"/>
      <c r="J237" s="76"/>
      <c r="K237" s="76"/>
      <c r="L237" s="74"/>
      <c r="M237" s="74"/>
      <c r="N237" s="74"/>
      <c r="O237" s="74"/>
      <c r="P237" s="74"/>
      <c r="Q237" s="74"/>
      <c r="R237" s="74"/>
      <c r="S237" s="74"/>
      <c r="T237" s="74"/>
      <c r="U237" s="74"/>
      <c r="V237" s="74"/>
      <c r="W237" s="74"/>
      <c r="X237" s="77"/>
      <c r="Y237" s="77"/>
      <c r="Z237" s="77"/>
      <c r="AA237" s="77"/>
      <c r="AB237" s="77"/>
      <c r="AC237" s="78"/>
      <c r="AD237" s="78"/>
      <c r="AE237" s="78"/>
      <c r="AF237" s="78"/>
      <c r="AG237" s="78"/>
      <c r="AH237" s="78"/>
      <c r="AI237" s="78"/>
      <c r="AJ237" s="78"/>
      <c r="AK237" s="78"/>
      <c r="AL237" s="78"/>
      <c r="AM237" s="78"/>
      <c r="AN237" s="78"/>
      <c r="AO237" s="78"/>
      <c r="AP237" s="78"/>
      <c r="AQ237" s="78"/>
      <c r="AR237" s="78"/>
      <c r="AS237" s="78"/>
      <c r="AT237" s="79"/>
      <c r="AU237" s="79"/>
      <c r="AV237" s="80"/>
      <c r="AW237" s="80"/>
      <c r="AX237" s="80"/>
      <c r="AY237" s="80"/>
      <c r="AZ237" s="80"/>
      <c r="BA237" s="80"/>
      <c r="BB237" s="80"/>
      <c r="BC237" s="80"/>
      <c r="BD237" s="80"/>
      <c r="BE237" s="80"/>
      <c r="BF237" s="81" t="s">
        <v>76</v>
      </c>
      <c r="BG237" s="79"/>
      <c r="BH237" s="83" t="s">
        <v>629</v>
      </c>
      <c r="BI237" s="76" t="s">
        <v>608</v>
      </c>
      <c r="BJ237" s="76"/>
      <c r="BK237" s="84"/>
    </row>
    <row r="238" customFormat="false" ht="12.75" hidden="false" customHeight="true" outlineLevel="0" collapsed="false">
      <c r="A238" s="323" t="n">
        <v>54</v>
      </c>
      <c r="B238" s="324" t="s">
        <v>4077</v>
      </c>
      <c r="C238" s="324" t="s">
        <v>4078</v>
      </c>
      <c r="D238" s="95" t="s">
        <v>630</v>
      </c>
      <c r="E238" s="86" t="s">
        <v>4079</v>
      </c>
      <c r="F238" s="87" t="s">
        <v>631</v>
      </c>
      <c r="G238" s="88"/>
      <c r="H238" s="89" t="s">
        <v>4080</v>
      </c>
      <c r="I238" s="90"/>
      <c r="J238" s="90"/>
      <c r="K238" s="91"/>
      <c r="L238" s="92"/>
      <c r="M238" s="90" t="s">
        <v>81</v>
      </c>
      <c r="N238" s="90"/>
      <c r="O238" s="90"/>
      <c r="P238" s="91"/>
      <c r="Q238" s="97"/>
      <c r="R238" s="97"/>
      <c r="S238" s="97"/>
      <c r="T238" s="97"/>
      <c r="U238" s="97"/>
      <c r="V238" s="94" t="s">
        <v>4081</v>
      </c>
      <c r="W238" s="95" t="s">
        <v>4082</v>
      </c>
      <c r="X238" s="96"/>
      <c r="Y238" s="171"/>
      <c r="Z238" s="96"/>
      <c r="AA238" s="96" t="s">
        <v>728</v>
      </c>
      <c r="AB238" s="96" t="s">
        <v>4083</v>
      </c>
      <c r="AC238" s="95"/>
      <c r="AD238" s="95" t="s">
        <v>3963</v>
      </c>
      <c r="AE238" s="95"/>
      <c r="AF238" s="95" t="n">
        <v>0</v>
      </c>
      <c r="AG238" s="97"/>
      <c r="AH238" s="97"/>
      <c r="AI238" s="98" t="str">
        <f aca="false">IF(AND(OR($AV238="Int PU",$AV238="Int PD"),OR(AND($BC238&lt;&gt;"",$BC238&lt;&gt;"0"),AND($BD238&lt;&gt;"",$BD238&lt;&gt;"0"))),"INVALID",IF(OR($AT238=$F238,$AV238="Int PD"),"PULL_DOWN",IF(OR($AV238="Int PU",AND($AH238="YES",OR($BC238="",$BC238="0"),OR($BD238="",$BD238="0"),OR($AU238="Input",$AU238="Bidirectional"))),"PULL_UP","NORMAL")))</f>
        <v>NORMAL</v>
      </c>
      <c r="AJ238" s="98" t="str">
        <f aca="false">IF($AU238="Input", "TRISTATE", IF($AV238="Z","TRISTATE",IF($AT238=$F238,"TRISTATE","NORMAL")))</f>
        <v>NORMAL</v>
      </c>
      <c r="AK238" s="98" t="str">
        <f aca="false">IF(OR($AT238=$F238,$AU238="Output"),"DISABLE","ENABLE")</f>
        <v>DISABLE</v>
      </c>
      <c r="AL238" s="165"/>
      <c r="AM238" s="407" t="b">
        <f aca="false">TRUE()</f>
        <v>1</v>
      </c>
      <c r="AN238" s="407" t="b">
        <f aca="false">TRUE()</f>
        <v>1</v>
      </c>
      <c r="AO238" s="407" t="b">
        <f aca="false">TRUE()</f>
        <v>1</v>
      </c>
      <c r="AP238" s="406" t="b">
        <f aca="false">TRUE()</f>
        <v>1</v>
      </c>
      <c r="AQ238" s="407" t="b">
        <f aca="false">TRUE()</f>
        <v>1</v>
      </c>
      <c r="AR238" s="406" t="b">
        <f aca="false">TRUE()</f>
        <v>1</v>
      </c>
      <c r="AS238" s="100" t="str">
        <f aca="false">IF(AND($AM238:$AR238), "VALID", "INVALID")</f>
        <v>VALID</v>
      </c>
      <c r="AT238" s="168" t="s">
        <v>4080</v>
      </c>
      <c r="AU238" s="102" t="s">
        <v>2744</v>
      </c>
      <c r="AV238" s="103"/>
      <c r="AW238" s="104"/>
      <c r="AX238" s="104"/>
      <c r="AY238" s="104"/>
      <c r="AZ238" s="104"/>
      <c r="BA238" s="104"/>
      <c r="BB238" s="104"/>
      <c r="BC238" s="103"/>
      <c r="BD238" s="103"/>
      <c r="BE238" s="105"/>
      <c r="BF238" s="104"/>
      <c r="BG238" s="341" t="s">
        <v>4084</v>
      </c>
      <c r="BH238" s="321" t="s">
        <v>4085</v>
      </c>
      <c r="BI238" s="1" t="s">
        <v>4079</v>
      </c>
      <c r="BJ238" s="1" t="s">
        <v>4086</v>
      </c>
      <c r="BK238" s="109"/>
    </row>
    <row r="239" customFormat="false" ht="12.75" hidden="false" customHeight="true" outlineLevel="0" collapsed="false">
      <c r="A239" s="323" t="n">
        <v>52</v>
      </c>
      <c r="B239" s="324" t="s">
        <v>4087</v>
      </c>
      <c r="C239" s="324" t="s">
        <v>4088</v>
      </c>
      <c r="D239" s="95" t="s">
        <v>632</v>
      </c>
      <c r="E239" s="86" t="s">
        <v>4089</v>
      </c>
      <c r="F239" s="87" t="s">
        <v>633</v>
      </c>
      <c r="G239" s="88"/>
      <c r="H239" s="89" t="s">
        <v>4090</v>
      </c>
      <c r="I239" s="90"/>
      <c r="J239" s="90"/>
      <c r="K239" s="91"/>
      <c r="L239" s="92"/>
      <c r="M239" s="90" t="s">
        <v>81</v>
      </c>
      <c r="N239" s="90"/>
      <c r="O239" s="90"/>
      <c r="P239" s="91"/>
      <c r="Q239" s="97"/>
      <c r="R239" s="97"/>
      <c r="S239" s="97"/>
      <c r="T239" s="97"/>
      <c r="U239" s="97"/>
      <c r="V239" s="100" t="s">
        <v>4091</v>
      </c>
      <c r="W239" s="95" t="s">
        <v>4082</v>
      </c>
      <c r="X239" s="96"/>
      <c r="Y239" s="171"/>
      <c r="Z239" s="96"/>
      <c r="AA239" s="96" t="s">
        <v>4092</v>
      </c>
      <c r="AB239" s="96" t="s">
        <v>4083</v>
      </c>
      <c r="AC239" s="95"/>
      <c r="AD239" s="95" t="s">
        <v>3963</v>
      </c>
      <c r="AE239" s="95"/>
      <c r="AF239" s="95" t="n">
        <v>0</v>
      </c>
      <c r="AG239" s="97"/>
      <c r="AH239" s="97"/>
      <c r="AI239" s="98" t="str">
        <f aca="false">IF(AND(OR($AV239="Int PU",$AV239="Int PD"),OR(AND($BC239&lt;&gt;"",$BC239&lt;&gt;"0"),AND($BD239&lt;&gt;"",$BD239&lt;&gt;"0"))),"INVALID",IF(OR($AT239=$F239,$AV239="Int PD"),"PULL_DOWN",IF(OR($AV239="Int PU",AND($AH239="YES",OR($BC239="",$BC239="0"),OR($BD239="",$BD239="0"),OR($AU239="Input",$AU239="Bidirectional"))),"PULL_UP","NORMAL")))</f>
        <v>NORMAL</v>
      </c>
      <c r="AJ239" s="98" t="str">
        <f aca="false">IF($AU239="Input", "TRISTATE", IF($AV239="Z","TRISTATE",IF($AT239=$F239,"TRISTATE","NORMAL")))</f>
        <v>NORMAL</v>
      </c>
      <c r="AK239" s="98" t="str">
        <f aca="false">IF(OR($AT239=$F239,$AU239="Output"),"DISABLE","ENABLE")</f>
        <v>DISABLE</v>
      </c>
      <c r="AL239" s="165"/>
      <c r="AM239" s="407" t="b">
        <f aca="false">TRUE()</f>
        <v>1</v>
      </c>
      <c r="AN239" s="407" t="b">
        <f aca="false">TRUE()</f>
        <v>1</v>
      </c>
      <c r="AO239" s="407" t="b">
        <f aca="false">TRUE()</f>
        <v>1</v>
      </c>
      <c r="AP239" s="406" t="b">
        <f aca="false">TRUE()</f>
        <v>1</v>
      </c>
      <c r="AQ239" s="407" t="b">
        <f aca="false">TRUE()</f>
        <v>1</v>
      </c>
      <c r="AR239" s="406" t="b">
        <f aca="false">TRUE()</f>
        <v>1</v>
      </c>
      <c r="AS239" s="100" t="str">
        <f aca="false">IF(AND($AM239:$AR239), "VALID", "INVALID")</f>
        <v>VALID</v>
      </c>
      <c r="AT239" s="151" t="s">
        <v>4090</v>
      </c>
      <c r="AU239" s="102" t="s">
        <v>2744</v>
      </c>
      <c r="AV239" s="103"/>
      <c r="AW239" s="104"/>
      <c r="AX239" s="104"/>
      <c r="AY239" s="104"/>
      <c r="AZ239" s="104"/>
      <c r="BA239" s="104"/>
      <c r="BB239" s="104"/>
      <c r="BC239" s="103"/>
      <c r="BD239" s="103"/>
      <c r="BE239" s="105"/>
      <c r="BF239" s="104"/>
      <c r="BG239" s="341" t="s">
        <v>4093</v>
      </c>
      <c r="BH239" s="321"/>
      <c r="BI239" s="1" t="s">
        <v>4089</v>
      </c>
      <c r="BJ239" s="1" t="s">
        <v>4094</v>
      </c>
      <c r="BK239" s="109"/>
    </row>
    <row r="240" customFormat="false" ht="12.75" hidden="true" customHeight="true" outlineLevel="0" collapsed="false">
      <c r="A240" s="315"/>
      <c r="B240" s="330"/>
      <c r="C240" s="330"/>
      <c r="D240" s="331" t="s">
        <v>634</v>
      </c>
      <c r="E240" s="317" t="s">
        <v>4095</v>
      </c>
      <c r="F240" s="87" t="s">
        <v>635</v>
      </c>
      <c r="G240" s="88"/>
      <c r="H240" s="89" t="s">
        <v>4096</v>
      </c>
      <c r="I240" s="90"/>
      <c r="J240" s="90"/>
      <c r="K240" s="91"/>
      <c r="L240" s="92"/>
      <c r="M240" s="90" t="s">
        <v>81</v>
      </c>
      <c r="N240" s="90"/>
      <c r="O240" s="90"/>
      <c r="P240" s="91"/>
      <c r="Q240" s="97"/>
      <c r="R240" s="97"/>
      <c r="S240" s="97"/>
      <c r="T240" s="97"/>
      <c r="U240" s="97"/>
      <c r="V240" s="100" t="s">
        <v>4097</v>
      </c>
      <c r="W240" s="95" t="s">
        <v>4082</v>
      </c>
      <c r="X240" s="96"/>
      <c r="Y240" s="171"/>
      <c r="Z240" s="96"/>
      <c r="AA240" s="96" t="s">
        <v>4098</v>
      </c>
      <c r="AB240" s="96" t="s">
        <v>4083</v>
      </c>
      <c r="AC240" s="95"/>
      <c r="AD240" s="95" t="s">
        <v>3963</v>
      </c>
      <c r="AE240" s="95"/>
      <c r="AF240" s="95" t="n">
        <v>0</v>
      </c>
      <c r="AG240" s="97"/>
      <c r="AH240" s="97"/>
      <c r="AI240" s="98" t="str">
        <f aca="false">IF(AND(OR($AV240="Int PU",$AV240="Int PD"),OR(AND($BC240&lt;&gt;"",$BC240&lt;&gt;"0"),AND($BD240&lt;&gt;"",$BD240&lt;&gt;"0"))),"INVALID",IF(OR($AT240=$F240,$AV240="Int PD"),"PULL_DOWN",IF(OR($AV240="Int PU",AND($AH240="YES",OR($BC240="",$BC240="0"),OR($BD240="",$BD240="0"),OR($AU240="Input",$AU240="Bidirectional"))),"PULL_UP","NORMAL")))</f>
        <v>NORMAL</v>
      </c>
      <c r="AJ240" s="98" t="str">
        <f aca="false">IF($AU240="Input", "TRISTATE", IF($AV240="Z","TRISTATE",IF($AT240=$F240,"TRISTATE","NORMAL")))</f>
        <v>NORMAL</v>
      </c>
      <c r="AK240" s="98" t="str">
        <f aca="false">IF(OR($AT240=$F240,$AU240="Output"),"DISABLE","ENABLE")</f>
        <v>DISABLE</v>
      </c>
      <c r="AL240" s="165"/>
      <c r="AM240" s="406" t="b">
        <f aca="false">TRUE()</f>
        <v>1</v>
      </c>
      <c r="AN240" s="406" t="b">
        <f aca="false">TRUE()</f>
        <v>1</v>
      </c>
      <c r="AO240" s="406" t="b">
        <f aca="false">TRUE()</f>
        <v>1</v>
      </c>
      <c r="AP240" s="406" t="b">
        <f aca="false">TRUE()</f>
        <v>1</v>
      </c>
      <c r="AQ240" s="406" t="b">
        <f aca="false">TRUE()</f>
        <v>1</v>
      </c>
      <c r="AR240" s="406" t="b">
        <f aca="false">TRUE()</f>
        <v>1</v>
      </c>
      <c r="AS240" s="100" t="str">
        <f aca="false">IF(AND($AM240:$AR240), "VALID", "INVALID")</f>
        <v>VALID</v>
      </c>
      <c r="AT240" s="101" t="s">
        <v>4096</v>
      </c>
      <c r="AU240" s="102" t="s">
        <v>2744</v>
      </c>
      <c r="AV240" s="103"/>
      <c r="AW240" s="104"/>
      <c r="AX240" s="104"/>
      <c r="AY240" s="104"/>
      <c r="AZ240" s="104"/>
      <c r="BA240" s="104"/>
      <c r="BB240" s="104"/>
      <c r="BC240" s="103"/>
      <c r="BD240" s="103"/>
      <c r="BE240" s="105"/>
      <c r="BF240" s="104"/>
      <c r="BG240" s="345" t="s">
        <v>4099</v>
      </c>
      <c r="BH240" s="350"/>
      <c r="BI240" s="1" t="s">
        <v>4095</v>
      </c>
      <c r="BJ240" s="1" t="s">
        <v>4100</v>
      </c>
      <c r="BK240" s="109"/>
    </row>
    <row r="241" customFormat="false" ht="12.75" hidden="true" customHeight="true" outlineLevel="0" collapsed="false">
      <c r="A241" s="315"/>
      <c r="B241" s="330"/>
      <c r="C241" s="330"/>
      <c r="D241" s="331" t="s">
        <v>636</v>
      </c>
      <c r="E241" s="317" t="s">
        <v>4101</v>
      </c>
      <c r="F241" s="87" t="s">
        <v>637</v>
      </c>
      <c r="G241" s="88"/>
      <c r="H241" s="89" t="s">
        <v>4102</v>
      </c>
      <c r="I241" s="90"/>
      <c r="J241" s="90"/>
      <c r="K241" s="91"/>
      <c r="L241" s="92"/>
      <c r="M241" s="90" t="s">
        <v>81</v>
      </c>
      <c r="N241" s="90"/>
      <c r="O241" s="90"/>
      <c r="P241" s="91"/>
      <c r="Q241" s="97"/>
      <c r="R241" s="97"/>
      <c r="S241" s="97"/>
      <c r="T241" s="97"/>
      <c r="U241" s="97"/>
      <c r="V241" s="100" t="s">
        <v>4103</v>
      </c>
      <c r="W241" s="95" t="s">
        <v>4082</v>
      </c>
      <c r="X241" s="96"/>
      <c r="Y241" s="171"/>
      <c r="Z241" s="96"/>
      <c r="AA241" s="96" t="s">
        <v>4098</v>
      </c>
      <c r="AB241" s="96" t="s">
        <v>4083</v>
      </c>
      <c r="AC241" s="95"/>
      <c r="AD241" s="95" t="s">
        <v>3963</v>
      </c>
      <c r="AE241" s="95"/>
      <c r="AF241" s="95" t="n">
        <v>0</v>
      </c>
      <c r="AG241" s="97"/>
      <c r="AH241" s="97"/>
      <c r="AI241" s="98" t="str">
        <f aca="false">IF(AND(OR($AV241="Int PU",$AV241="Int PD"),OR(AND($BC241&lt;&gt;"",$BC241&lt;&gt;"0"),AND($BD241&lt;&gt;"",$BD241&lt;&gt;"0"))),"INVALID",IF(OR($AT241=$F241,$AV241="Int PD"),"PULL_DOWN",IF(OR($AV241="Int PU",AND($AH241="YES",OR($BC241="",$BC241="0"),OR($BD241="",$BD241="0"),OR($AU241="Input",$AU241="Bidirectional"))),"PULL_UP","NORMAL")))</f>
        <v>NORMAL</v>
      </c>
      <c r="AJ241" s="98" t="str">
        <f aca="false">IF($AU241="Input", "TRISTATE", IF($AV241="Z","TRISTATE",IF($AT241=$F241,"TRISTATE","NORMAL")))</f>
        <v>NORMAL</v>
      </c>
      <c r="AK241" s="98" t="str">
        <f aca="false">IF(OR($AT241=$F241,$AU241="Output"),"DISABLE","ENABLE")</f>
        <v>DISABLE</v>
      </c>
      <c r="AL241" s="165"/>
      <c r="AM241" s="406" t="b">
        <f aca="false">TRUE()</f>
        <v>1</v>
      </c>
      <c r="AN241" s="406" t="b">
        <f aca="false">TRUE()</f>
        <v>1</v>
      </c>
      <c r="AO241" s="406" t="b">
        <f aca="false">TRUE()</f>
        <v>1</v>
      </c>
      <c r="AP241" s="406" t="b">
        <f aca="false">TRUE()</f>
        <v>1</v>
      </c>
      <c r="AQ241" s="406" t="b">
        <f aca="false">TRUE()</f>
        <v>1</v>
      </c>
      <c r="AR241" s="406" t="b">
        <f aca="false">TRUE()</f>
        <v>1</v>
      </c>
      <c r="AS241" s="100" t="str">
        <f aca="false">IF(AND($AM241:$AR241), "VALID", "INVALID")</f>
        <v>VALID</v>
      </c>
      <c r="AT241" s="101" t="s">
        <v>4102</v>
      </c>
      <c r="AU241" s="102" t="s">
        <v>2744</v>
      </c>
      <c r="AV241" s="103"/>
      <c r="AW241" s="104"/>
      <c r="AX241" s="104"/>
      <c r="AY241" s="104"/>
      <c r="AZ241" s="104"/>
      <c r="BA241" s="104"/>
      <c r="BB241" s="104"/>
      <c r="BC241" s="103"/>
      <c r="BD241" s="103"/>
      <c r="BE241" s="105"/>
      <c r="BF241" s="104"/>
      <c r="BG241" s="345" t="s">
        <v>4099</v>
      </c>
      <c r="BH241" s="321"/>
      <c r="BI241" s="1" t="s">
        <v>4101</v>
      </c>
      <c r="BJ241" s="1" t="s">
        <v>4104</v>
      </c>
      <c r="BK241" s="109"/>
    </row>
    <row r="242" customFormat="false" ht="12.75" hidden="false" customHeight="true" outlineLevel="0" collapsed="false">
      <c r="A242" s="323" t="n">
        <v>229</v>
      </c>
      <c r="B242" s="348" t="s">
        <v>4105</v>
      </c>
      <c r="C242" s="348" t="s">
        <v>4106</v>
      </c>
      <c r="D242" s="95" t="s">
        <v>638</v>
      </c>
      <c r="E242" s="86" t="s">
        <v>4107</v>
      </c>
      <c r="F242" s="87" t="s">
        <v>639</v>
      </c>
      <c r="G242" s="88"/>
      <c r="H242" s="89" t="s">
        <v>4108</v>
      </c>
      <c r="I242" s="90"/>
      <c r="J242" s="90"/>
      <c r="K242" s="91"/>
      <c r="L242" s="92"/>
      <c r="M242" s="90" t="s">
        <v>81</v>
      </c>
      <c r="N242" s="90"/>
      <c r="O242" s="90"/>
      <c r="P242" s="91"/>
      <c r="Q242" s="97"/>
      <c r="R242" s="97"/>
      <c r="S242" s="97"/>
      <c r="T242" s="97"/>
      <c r="U242" s="97"/>
      <c r="V242" s="100" t="s">
        <v>4109</v>
      </c>
      <c r="W242" s="95" t="s">
        <v>4082</v>
      </c>
      <c r="X242" s="96"/>
      <c r="Y242" s="171"/>
      <c r="Z242" s="96"/>
      <c r="AA242" s="96" t="s">
        <v>4098</v>
      </c>
      <c r="AB242" s="96" t="s">
        <v>4083</v>
      </c>
      <c r="AC242" s="95"/>
      <c r="AD242" s="95" t="s">
        <v>3963</v>
      </c>
      <c r="AE242" s="95"/>
      <c r="AF242" s="95" t="n">
        <v>0</v>
      </c>
      <c r="AG242" s="97"/>
      <c r="AH242" s="97"/>
      <c r="AI242" s="98" t="str">
        <f aca="false">IF(AND(OR($AV242="Int PU",$AV242="Int PD"),OR(AND($BC242&lt;&gt;"",$BC242&lt;&gt;"0"),AND($BD242&lt;&gt;"",$BD242&lt;&gt;"0"))),"INVALID",IF(OR($AT242=$F242,$AV242="Int PD"),"PULL_DOWN",IF(OR($AV242="Int PU",AND($AH242="YES",OR($BC242="",$BC242="0"),OR($BD242="",$BD242="0"),OR($AU242="Input",$AU242="Bidirectional"))),"PULL_UP","NORMAL")))</f>
        <v>NORMAL</v>
      </c>
      <c r="AJ242" s="98" t="str">
        <f aca="false">IF($AU242="Input", "TRISTATE", IF($AV242="Z","TRISTATE",IF($AT242=$F242,"TRISTATE","NORMAL")))</f>
        <v>NORMAL</v>
      </c>
      <c r="AK242" s="98" t="str">
        <f aca="false">IF(OR($AT242=$F242,$AU242="Output"),"DISABLE","ENABLE")</f>
        <v>DISABLE</v>
      </c>
      <c r="AL242" s="165"/>
      <c r="AM242" s="407" t="b">
        <f aca="false">TRUE()</f>
        <v>1</v>
      </c>
      <c r="AN242" s="407" t="b">
        <f aca="false">TRUE()</f>
        <v>1</v>
      </c>
      <c r="AO242" s="407" t="b">
        <f aca="false">TRUE()</f>
        <v>1</v>
      </c>
      <c r="AP242" s="99" t="b">
        <f aca="false">TRUE()</f>
        <v>1</v>
      </c>
      <c r="AQ242" s="407" t="b">
        <f aca="false">TRUE()</f>
        <v>1</v>
      </c>
      <c r="AR242" s="99" t="b">
        <f aca="false">TRUE()</f>
        <v>1</v>
      </c>
      <c r="AS242" s="100" t="str">
        <f aca="false">IF(AND($AM242:$AR242), "VALID", "INVALID")</f>
        <v>VALID</v>
      </c>
      <c r="AT242" s="101" t="s">
        <v>4108</v>
      </c>
      <c r="AU242" s="102" t="s">
        <v>2744</v>
      </c>
      <c r="AV242" s="103"/>
      <c r="AW242" s="104"/>
      <c r="AX242" s="104"/>
      <c r="AY242" s="104"/>
      <c r="AZ242" s="104"/>
      <c r="BA242" s="104"/>
      <c r="BB242" s="104"/>
      <c r="BC242" s="103"/>
      <c r="BD242" s="103"/>
      <c r="BE242" s="105"/>
      <c r="BF242" s="104"/>
      <c r="BG242" s="345" t="s">
        <v>4110</v>
      </c>
      <c r="BH242" s="321" t="s">
        <v>4111</v>
      </c>
      <c r="BI242" s="1" t="s">
        <v>4107</v>
      </c>
      <c r="BJ242" s="1" t="s">
        <v>4112</v>
      </c>
      <c r="BK242" s="109"/>
    </row>
    <row r="243" customFormat="false" ht="12.75" hidden="false" customHeight="true" outlineLevel="0" collapsed="false">
      <c r="A243" s="323" t="n">
        <v>227</v>
      </c>
      <c r="B243" s="348" t="s">
        <v>4113</v>
      </c>
      <c r="C243" s="348" t="s">
        <v>4114</v>
      </c>
      <c r="D243" s="95" t="s">
        <v>640</v>
      </c>
      <c r="E243" s="86" t="s">
        <v>4115</v>
      </c>
      <c r="F243" s="87" t="s">
        <v>641</v>
      </c>
      <c r="G243" s="88"/>
      <c r="H243" s="89" t="s">
        <v>4116</v>
      </c>
      <c r="I243" s="90"/>
      <c r="J243" s="90"/>
      <c r="K243" s="91"/>
      <c r="L243" s="92"/>
      <c r="M243" s="90" t="s">
        <v>81</v>
      </c>
      <c r="N243" s="90"/>
      <c r="O243" s="90"/>
      <c r="P243" s="91"/>
      <c r="Q243" s="97"/>
      <c r="R243" s="97"/>
      <c r="S243" s="97"/>
      <c r="T243" s="97"/>
      <c r="U243" s="97"/>
      <c r="V243" s="132" t="s">
        <v>4117</v>
      </c>
      <c r="W243" s="132" t="s">
        <v>4082</v>
      </c>
      <c r="X243" s="96"/>
      <c r="Y243" s="171"/>
      <c r="Z243" s="96"/>
      <c r="AA243" s="96" t="s">
        <v>4098</v>
      </c>
      <c r="AB243" s="96" t="s">
        <v>4083</v>
      </c>
      <c r="AC243" s="95"/>
      <c r="AD243" s="95" t="s">
        <v>3963</v>
      </c>
      <c r="AE243" s="95"/>
      <c r="AF243" s="95" t="n">
        <v>0</v>
      </c>
      <c r="AG243" s="170"/>
      <c r="AH243" s="97"/>
      <c r="AI243" s="98" t="str">
        <f aca="false">IF(AND(OR($AV243="Int PU",$AV243="Int PD"),OR(AND($BC243&lt;&gt;"",$BC243&lt;&gt;"0"),AND($BD243&lt;&gt;"",$BD243&lt;&gt;"0"))),"INVALID",IF(OR($AT243=$F243,$AV243="Int PD"),"PULL_DOWN",IF(OR($AV243="Int PU",AND($AH243="YES",OR($BC243="",$BC243="0"),OR($BD243="",$BD243="0"),OR($AU243="Input",$AU243="Bidirectional"))),"PULL_UP","NORMAL")))</f>
        <v>NORMAL</v>
      </c>
      <c r="AJ243" s="98" t="str">
        <f aca="false">IF($AU243="Input", "TRISTATE", IF($AV243="Z","TRISTATE",IF($AT243=$F243,"TRISTATE","NORMAL")))</f>
        <v>NORMAL</v>
      </c>
      <c r="AK243" s="98" t="str">
        <f aca="false">IF(OR($AT243=$F243,$AU243="Output"),"DISABLE","ENABLE")</f>
        <v>DISABLE</v>
      </c>
      <c r="AL243" s="165"/>
      <c r="AM243" s="407" t="b">
        <f aca="false">TRUE()</f>
        <v>1</v>
      </c>
      <c r="AN243" s="407" t="b">
        <f aca="false">TRUE()</f>
        <v>1</v>
      </c>
      <c r="AO243" s="407" t="b">
        <f aca="false">TRUE()</f>
        <v>1</v>
      </c>
      <c r="AP243" s="99" t="b">
        <f aca="false">TRUE()</f>
        <v>1</v>
      </c>
      <c r="AQ243" s="407" t="b">
        <f aca="false">TRUE()</f>
        <v>1</v>
      </c>
      <c r="AR243" s="99" t="b">
        <f aca="false">TRUE()</f>
        <v>1</v>
      </c>
      <c r="AS243" s="100" t="str">
        <f aca="false">IF(AND($AM243:$AR243), "VALID", "INVALID")</f>
        <v>VALID</v>
      </c>
      <c r="AT243" s="101" t="s">
        <v>4116</v>
      </c>
      <c r="AU243" s="102" t="s">
        <v>2744</v>
      </c>
      <c r="AV243" s="103"/>
      <c r="AW243" s="104"/>
      <c r="AX243" s="104"/>
      <c r="AY243" s="104"/>
      <c r="AZ243" s="104"/>
      <c r="BA243" s="104"/>
      <c r="BB243" s="104"/>
      <c r="BC243" s="103"/>
      <c r="BD243" s="103"/>
      <c r="BE243" s="105"/>
      <c r="BF243" s="104"/>
      <c r="BG243" s="345" t="s">
        <v>4118</v>
      </c>
      <c r="BH243" s="321"/>
      <c r="BI243" s="1" t="s">
        <v>4115</v>
      </c>
      <c r="BJ243" s="1" t="s">
        <v>4119</v>
      </c>
      <c r="BK243" s="109"/>
    </row>
    <row r="244" customFormat="false" ht="12.75" hidden="true" customHeight="true" outlineLevel="0" collapsed="false">
      <c r="A244" s="315"/>
      <c r="B244" s="330"/>
      <c r="C244" s="330"/>
      <c r="D244" s="331" t="s">
        <v>642</v>
      </c>
      <c r="E244" s="317" t="s">
        <v>4120</v>
      </c>
      <c r="F244" s="87" t="s">
        <v>643</v>
      </c>
      <c r="G244" s="88"/>
      <c r="H244" s="89" t="s">
        <v>4121</v>
      </c>
      <c r="I244" s="90"/>
      <c r="J244" s="90"/>
      <c r="K244" s="91"/>
      <c r="L244" s="92"/>
      <c r="M244" s="90" t="s">
        <v>81</v>
      </c>
      <c r="N244" s="90"/>
      <c r="O244" s="90"/>
      <c r="P244" s="91"/>
      <c r="Q244" s="97"/>
      <c r="R244" s="97"/>
      <c r="S244" s="97"/>
      <c r="T244" s="97"/>
      <c r="U244" s="97"/>
      <c r="V244" s="100" t="s">
        <v>4122</v>
      </c>
      <c r="W244" s="95" t="s">
        <v>4082</v>
      </c>
      <c r="X244" s="96"/>
      <c r="Y244" s="171"/>
      <c r="Z244" s="96"/>
      <c r="AA244" s="96" t="s">
        <v>4098</v>
      </c>
      <c r="AB244" s="96" t="s">
        <v>4083</v>
      </c>
      <c r="AC244" s="95"/>
      <c r="AD244" s="95" t="s">
        <v>3963</v>
      </c>
      <c r="AE244" s="95"/>
      <c r="AF244" s="95" t="n">
        <v>0</v>
      </c>
      <c r="AG244" s="97"/>
      <c r="AH244" s="97"/>
      <c r="AI244" s="98" t="str">
        <f aca="false">IF(AND(OR($AV244="Int PU",$AV244="Int PD"),OR(AND($BC244&lt;&gt;"",$BC244&lt;&gt;"0"),AND($BD244&lt;&gt;"",$BD244&lt;&gt;"0"))),"INVALID",IF(OR($AT244=$F244,$AV244="Int PD"),"PULL_DOWN",IF(OR($AV244="Int PU",AND($AH244="YES",OR($BC244="",$BC244="0"),OR($BD244="",$BD244="0"),OR($AU244="Input",$AU244="Bidirectional"))),"PULL_UP","NORMAL")))</f>
        <v>PULL_DOWN</v>
      </c>
      <c r="AJ244" s="98" t="str">
        <f aca="false">IF($AU244="Input", "TRISTATE", IF($AV244="Z","TRISTATE",IF($AT244=$F244,"TRISTATE","NORMAL")))</f>
        <v>TRISTATE</v>
      </c>
      <c r="AK244" s="98" t="str">
        <f aca="false">IF(OR($AT244=$F244,$AU244="Output"),"DISABLE","ENABLE")</f>
        <v>DISABLE</v>
      </c>
      <c r="AL244" s="112"/>
      <c r="AM244" s="99" t="b">
        <f aca="false">TRUE()</f>
        <v>1</v>
      </c>
      <c r="AN244" s="99" t="b">
        <f aca="false">TRUE()</f>
        <v>1</v>
      </c>
      <c r="AO244" s="99" t="b">
        <f aca="false">TRUE()</f>
        <v>1</v>
      </c>
      <c r="AP244" s="99" t="b">
        <f aca="false">TRUE()</f>
        <v>1</v>
      </c>
      <c r="AQ244" s="99" t="b">
        <f aca="false">TRUE()</f>
        <v>1</v>
      </c>
      <c r="AR244" s="99" t="b">
        <f aca="false">TRUE()</f>
        <v>1</v>
      </c>
      <c r="AS244" s="100" t="str">
        <f aca="false">IF(AND($AM244:$AR244), "VALID", "INVALID")</f>
        <v>VALID</v>
      </c>
      <c r="AT244" s="168" t="s">
        <v>643</v>
      </c>
      <c r="AU244" s="102" t="s">
        <v>79</v>
      </c>
      <c r="AV244" s="103"/>
      <c r="AW244" s="104"/>
      <c r="AX244" s="104"/>
      <c r="AY244" s="104"/>
      <c r="AZ244" s="104"/>
      <c r="BA244" s="104"/>
      <c r="BB244" s="104"/>
      <c r="BC244" s="103"/>
      <c r="BD244" s="103"/>
      <c r="BE244" s="105"/>
      <c r="BF244" s="104"/>
      <c r="BG244" s="341"/>
      <c r="BH244" s="20" t="s">
        <v>7</v>
      </c>
      <c r="BI244" s="1" t="s">
        <v>4120</v>
      </c>
      <c r="BJ244" s="1" t="s">
        <v>4123</v>
      </c>
      <c r="BK244" s="109"/>
    </row>
    <row r="245" customFormat="false" ht="12.75" hidden="true" customHeight="true" outlineLevel="0" collapsed="false">
      <c r="A245" s="315"/>
      <c r="B245" s="330"/>
      <c r="C245" s="330"/>
      <c r="D245" s="331" t="s">
        <v>644</v>
      </c>
      <c r="E245" s="317" t="s">
        <v>4124</v>
      </c>
      <c r="F245" s="87" t="s">
        <v>645</v>
      </c>
      <c r="G245" s="88"/>
      <c r="H245" s="89" t="s">
        <v>4125</v>
      </c>
      <c r="I245" s="90"/>
      <c r="J245" s="90"/>
      <c r="K245" s="91"/>
      <c r="L245" s="92"/>
      <c r="M245" s="90" t="s">
        <v>81</v>
      </c>
      <c r="N245" s="90"/>
      <c r="O245" s="90"/>
      <c r="P245" s="91"/>
      <c r="Q245" s="97"/>
      <c r="R245" s="97"/>
      <c r="S245" s="97"/>
      <c r="T245" s="97"/>
      <c r="U245" s="97"/>
      <c r="V245" s="100" t="s">
        <v>4126</v>
      </c>
      <c r="W245" s="95" t="s">
        <v>4082</v>
      </c>
      <c r="X245" s="96"/>
      <c r="Y245" s="171"/>
      <c r="Z245" s="96"/>
      <c r="AA245" s="96" t="s">
        <v>4127</v>
      </c>
      <c r="AB245" s="96" t="s">
        <v>4083</v>
      </c>
      <c r="AC245" s="95"/>
      <c r="AD245" s="95" t="s">
        <v>3963</v>
      </c>
      <c r="AE245" s="95"/>
      <c r="AF245" s="95" t="n">
        <v>0</v>
      </c>
      <c r="AG245" s="97"/>
      <c r="AH245" s="97"/>
      <c r="AI245" s="98" t="str">
        <f aca="false">IF(AND(OR($AV245="Int PU",$AV245="Int PD"),OR(AND($BC245&lt;&gt;"",$BC245&lt;&gt;"0"),AND($BD245&lt;&gt;"",$BD245&lt;&gt;"0"))),"INVALID",IF(OR($AT245=$F245,$AV245="Int PD"),"PULL_DOWN",IF(OR($AV245="Int PU",AND($AH245="YES",OR($BC245="",$BC245="0"),OR($BD245="",$BD245="0"),OR($AU245="Input",$AU245="Bidirectional"))),"PULL_UP","NORMAL")))</f>
        <v>PULL_DOWN</v>
      </c>
      <c r="AJ245" s="98" t="str">
        <f aca="false">IF($AU245="Input", "TRISTATE", IF($AV245="Z","TRISTATE",IF($AT245=$F245,"TRISTATE","NORMAL")))</f>
        <v>TRISTATE</v>
      </c>
      <c r="AK245" s="98" t="str">
        <f aca="false">IF(OR($AT245=$F245,$AU245="Output"),"DISABLE","ENABLE")</f>
        <v>DISABLE</v>
      </c>
      <c r="AL245" s="112"/>
      <c r="AM245" s="99" t="b">
        <f aca="false">TRUE()</f>
        <v>1</v>
      </c>
      <c r="AN245" s="99" t="b">
        <f aca="false">TRUE()</f>
        <v>1</v>
      </c>
      <c r="AO245" s="99" t="b">
        <f aca="false">TRUE()</f>
        <v>1</v>
      </c>
      <c r="AP245" s="99" t="b">
        <f aca="false">TRUE()</f>
        <v>1</v>
      </c>
      <c r="AQ245" s="99" t="b">
        <f aca="false">TRUE()</f>
        <v>1</v>
      </c>
      <c r="AR245" s="99" t="b">
        <f aca="false">TRUE()</f>
        <v>1</v>
      </c>
      <c r="AS245" s="100" t="str">
        <f aca="false">IF(AND($AM245:$AR245), "VALID", "INVALID")</f>
        <v>VALID</v>
      </c>
      <c r="AT245" s="151" t="s">
        <v>645</v>
      </c>
      <c r="AU245" s="102" t="s">
        <v>79</v>
      </c>
      <c r="AV245" s="103"/>
      <c r="AW245" s="104"/>
      <c r="AX245" s="104"/>
      <c r="AY245" s="104"/>
      <c r="AZ245" s="104"/>
      <c r="BA245" s="104"/>
      <c r="BB245" s="104"/>
      <c r="BC245" s="103"/>
      <c r="BD245" s="103"/>
      <c r="BE245" s="105"/>
      <c r="BF245" s="104"/>
      <c r="BG245" s="341"/>
      <c r="BH245" s="20" t="s">
        <v>7</v>
      </c>
      <c r="BI245" s="1" t="s">
        <v>4124</v>
      </c>
      <c r="BJ245" s="1" t="s">
        <v>4128</v>
      </c>
      <c r="BK245" s="109"/>
    </row>
    <row r="246" s="85" customFormat="true" ht="18" hidden="true" customHeight="true" outlineLevel="0" collapsed="false">
      <c r="A246" s="315"/>
      <c r="B246" s="316"/>
      <c r="C246" s="316"/>
      <c r="D246" s="140" t="s">
        <v>646</v>
      </c>
      <c r="E246" s="164" t="s">
        <v>647</v>
      </c>
      <c r="F246" s="74"/>
      <c r="G246" s="76"/>
      <c r="H246" s="76"/>
      <c r="I246" s="76"/>
      <c r="J246" s="76"/>
      <c r="K246" s="76"/>
      <c r="L246" s="74"/>
      <c r="M246" s="74"/>
      <c r="N246" s="74"/>
      <c r="O246" s="74"/>
      <c r="P246" s="74"/>
      <c r="Q246" s="74"/>
      <c r="R246" s="74"/>
      <c r="S246" s="74"/>
      <c r="T246" s="74"/>
      <c r="U246" s="74"/>
      <c r="V246" s="74"/>
      <c r="W246" s="74"/>
      <c r="X246" s="77"/>
      <c r="Y246" s="77"/>
      <c r="Z246" s="77"/>
      <c r="AA246" s="77"/>
      <c r="AB246" s="77"/>
      <c r="AC246" s="78"/>
      <c r="AD246" s="78"/>
      <c r="AE246" s="78"/>
      <c r="AF246" s="78"/>
      <c r="AG246" s="78"/>
      <c r="AH246" s="78"/>
      <c r="AI246" s="78"/>
      <c r="AJ246" s="78"/>
      <c r="AK246" s="78"/>
      <c r="AL246" s="78"/>
      <c r="AM246" s="78"/>
      <c r="AN246" s="78"/>
      <c r="AO246" s="78"/>
      <c r="AP246" s="78"/>
      <c r="AQ246" s="78"/>
      <c r="AR246" s="78"/>
      <c r="AS246" s="78"/>
      <c r="AT246" s="79"/>
      <c r="AU246" s="79"/>
      <c r="AV246" s="80"/>
      <c r="AW246" s="80"/>
      <c r="AX246" s="80"/>
      <c r="AY246" s="80"/>
      <c r="AZ246" s="80"/>
      <c r="BA246" s="80"/>
      <c r="BB246" s="80"/>
      <c r="BC246" s="80"/>
      <c r="BD246" s="80"/>
      <c r="BE246" s="80"/>
      <c r="BF246" s="81" t="s">
        <v>153</v>
      </c>
      <c r="BG246" s="79"/>
      <c r="BH246" s="83" t="s">
        <v>646</v>
      </c>
      <c r="BI246" s="76" t="s">
        <v>647</v>
      </c>
      <c r="BJ246" s="76"/>
      <c r="BK246" s="84"/>
    </row>
    <row r="247" customFormat="false" ht="12.75" hidden="true" customHeight="true" outlineLevel="0" collapsed="false">
      <c r="A247" s="315"/>
      <c r="B247" s="330"/>
      <c r="C247" s="330"/>
      <c r="D247" s="331" t="s">
        <v>648</v>
      </c>
      <c r="E247" s="317" t="s">
        <v>4129</v>
      </c>
      <c r="F247" s="87" t="s">
        <v>650</v>
      </c>
      <c r="G247" s="88"/>
      <c r="H247" s="89"/>
      <c r="I247" s="90"/>
      <c r="J247" s="90"/>
      <c r="K247" s="91"/>
      <c r="L247" s="92" t="s">
        <v>2749</v>
      </c>
      <c r="M247" s="90" t="s">
        <v>81</v>
      </c>
      <c r="N247" s="90"/>
      <c r="O247" s="90"/>
      <c r="P247" s="91"/>
      <c r="Q247" s="172" t="s">
        <v>649</v>
      </c>
      <c r="R247" s="172" t="s">
        <v>83</v>
      </c>
      <c r="S247" s="172" t="s">
        <v>104</v>
      </c>
      <c r="T247" s="172" t="s">
        <v>105</v>
      </c>
      <c r="U247" s="172" t="s">
        <v>83</v>
      </c>
      <c r="V247" s="100" t="s">
        <v>4130</v>
      </c>
      <c r="W247" s="95" t="s">
        <v>4131</v>
      </c>
      <c r="X247" s="96"/>
      <c r="Y247" s="171"/>
      <c r="Z247" s="96"/>
      <c r="AA247" s="96" t="s">
        <v>648</v>
      </c>
      <c r="AB247" s="96" t="s">
        <v>4132</v>
      </c>
      <c r="AC247" s="95" t="s">
        <v>2945</v>
      </c>
      <c r="AD247" s="95" t="s">
        <v>2946</v>
      </c>
      <c r="AE247" s="95" t="s">
        <v>2947</v>
      </c>
      <c r="AF247" s="95" t="s">
        <v>2735</v>
      </c>
      <c r="AG247" s="95" t="str">
        <f aca="false">IF(OR($AT247="",$AT247=$F247),$U247,IF($AT247=$G247,SUBSTITUTE(SUBSTITUTE($AT247,"GPIO3_","GPIO_"),".0",""),IF($AT247=$H247,$Q247,IF($AT247=$I247,$R247,IF($AT247=$J247,$S247,IF($AT247=$K247,$T247,"INVALID"))))))</f>
        <v>RSVD1</v>
      </c>
      <c r="AH247" s="97"/>
      <c r="AI247" s="98" t="str">
        <f aca="false">IF(AND(OR($AV247="Int PU",$AV247="Int PD"),OR(AND($BC247&lt;&gt;"",$BC247&lt;&gt;"0"),AND($BD247&lt;&gt;"",$BD247&lt;&gt;"0"))),"INVALID",IF(OR($AT247=$F247,$AV247="Int PD"),"PULL_DOWN",IF(OR($AV247="Int PU",AND($AH247="YES",OR($BC247="",$BC247="0"),OR($BD247="",$BD247="0"),OR($AU247="Input",$AU247="Bidirectional"))),"PULL_UP","NORMAL")))</f>
        <v>PULL_DOWN</v>
      </c>
      <c r="AJ247" s="98" t="str">
        <f aca="false">IF($AU247="Input", "TRISTATE", IF($AV247="Z","TRISTATE",IF($AT247=$F247,"TRISTATE","NORMAL")))</f>
        <v>TRISTATE</v>
      </c>
      <c r="AK247" s="98" t="str">
        <f aca="false">IF(OR($AT247=$F247,$AU247="Output"),"DISABLE","ENABLE")</f>
        <v>DISABLE</v>
      </c>
      <c r="AL247" s="112" t="str">
        <f aca="false">IF($AT247&lt;&gt;$G247,"N/A",IF($AV247="Drive 1", "1", IF($AV247="Drive 0", "0", "")))</f>
        <v>N/A</v>
      </c>
      <c r="AM247" s="99" t="b">
        <f aca="false">TRUE()</f>
        <v>1</v>
      </c>
      <c r="AN247" s="99" t="b">
        <f aca="false">TRUE()</f>
        <v>1</v>
      </c>
      <c r="AO247" s="99" t="b">
        <f aca="false">TRUE()</f>
        <v>1</v>
      </c>
      <c r="AP247" s="99" t="b">
        <f aca="false">TRUE()</f>
        <v>1</v>
      </c>
      <c r="AQ247" s="99" t="b">
        <f aca="false">TRUE()</f>
        <v>1</v>
      </c>
      <c r="AR247" s="99" t="b">
        <f aca="false">TRUE()</f>
        <v>1</v>
      </c>
      <c r="AS247" s="100" t="str">
        <f aca="false">IF(AND($AM247:$AR247), "VALID", "INVALID")</f>
        <v>VALID</v>
      </c>
      <c r="AT247" s="101" t="s">
        <v>650</v>
      </c>
      <c r="AU247" s="102" t="s">
        <v>79</v>
      </c>
      <c r="AV247" s="103"/>
      <c r="AW247" s="104"/>
      <c r="AX247" s="104"/>
      <c r="AY247" s="104"/>
      <c r="AZ247" s="104"/>
      <c r="BA247" s="104"/>
      <c r="BB247" s="104"/>
      <c r="BC247" s="103"/>
      <c r="BD247" s="103"/>
      <c r="BE247" s="105"/>
      <c r="BF247" s="104"/>
      <c r="BG247" s="320"/>
      <c r="BH247" s="20" t="s">
        <v>7</v>
      </c>
      <c r="BI247" s="1" t="s">
        <v>4129</v>
      </c>
      <c r="BJ247" s="1" t="s">
        <v>4133</v>
      </c>
      <c r="BK247" s="109"/>
    </row>
    <row r="248" customFormat="false" ht="12.75" hidden="true" customHeight="true" outlineLevel="0" collapsed="false">
      <c r="A248" s="315"/>
      <c r="B248" s="330"/>
      <c r="C248" s="330"/>
      <c r="D248" s="331" t="s">
        <v>651</v>
      </c>
      <c r="E248" s="317" t="s">
        <v>4134</v>
      </c>
      <c r="F248" s="87" t="s">
        <v>652</v>
      </c>
      <c r="G248" s="88"/>
      <c r="H248" s="89"/>
      <c r="I248" s="90"/>
      <c r="J248" s="90"/>
      <c r="K248" s="91"/>
      <c r="L248" s="92" t="s">
        <v>2749</v>
      </c>
      <c r="M248" s="90" t="s">
        <v>2729</v>
      </c>
      <c r="N248" s="90"/>
      <c r="O248" s="90"/>
      <c r="P248" s="91"/>
      <c r="Q248" s="172" t="s">
        <v>649</v>
      </c>
      <c r="R248" s="172" t="s">
        <v>83</v>
      </c>
      <c r="S248" s="172" t="s">
        <v>104</v>
      </c>
      <c r="T248" s="172" t="s">
        <v>105</v>
      </c>
      <c r="U248" s="172" t="s">
        <v>83</v>
      </c>
      <c r="V248" s="132" t="s">
        <v>4135</v>
      </c>
      <c r="W248" s="132" t="s">
        <v>4131</v>
      </c>
      <c r="X248" s="96"/>
      <c r="Y248" s="171"/>
      <c r="Z248" s="96"/>
      <c r="AA248" s="96" t="s">
        <v>651</v>
      </c>
      <c r="AB248" s="96" t="s">
        <v>4132</v>
      </c>
      <c r="AC248" s="95" t="s">
        <v>2945</v>
      </c>
      <c r="AD248" s="95" t="s">
        <v>2946</v>
      </c>
      <c r="AE248" s="95" t="s">
        <v>2947</v>
      </c>
      <c r="AF248" s="95" t="s">
        <v>2735</v>
      </c>
      <c r="AG248" s="95" t="str">
        <f aca="false">IF(OR($AT248="",$AT248=$F248),$U248,IF($AT248=$G248,SUBSTITUTE(SUBSTITUTE($AT248,"GPIO3_","GPIO_"),".0",""),IF($AT248=$H248,$Q248,IF($AT248=$I248,$R248,IF($AT248=$J248,$S248,IF($AT248=$K248,$T248,"INVALID"))))))</f>
        <v>RSVD1</v>
      </c>
      <c r="AH248" s="97"/>
      <c r="AI248" s="98" t="str">
        <f aca="false">IF(AND(OR($AV248="Int PU",$AV248="Int PD"),OR(AND($BC248&lt;&gt;"",$BC248&lt;&gt;"0"),AND($BD248&lt;&gt;"",$BD248&lt;&gt;"0"))),"INVALID",IF(OR($AT248=$F248,$AV248="Int PD"),"PULL_DOWN",IF(OR($AV248="Int PU",AND($AH248="YES",OR($BC248="",$BC248="0"),OR($BD248="",$BD248="0"),OR($AU248="Input",$AU248="Bidirectional"))),"PULL_UP","NORMAL")))</f>
        <v>PULL_DOWN</v>
      </c>
      <c r="AJ248" s="98" t="str">
        <f aca="false">IF($AU248="Input", "TRISTATE", IF($AV248="Z","TRISTATE",IF($AT248=$F248,"TRISTATE","NORMAL")))</f>
        <v>TRISTATE</v>
      </c>
      <c r="AK248" s="98" t="str">
        <f aca="false">IF(OR($AT248=$F248,$AU248="Output"),"DISABLE","ENABLE")</f>
        <v>DISABLE</v>
      </c>
      <c r="AL248" s="112" t="str">
        <f aca="false">IF($AT248&lt;&gt;$G248,"N/A",IF($AV248="Drive 1", "1", IF($AV248="Drive 0", "0", "")))</f>
        <v>N/A</v>
      </c>
      <c r="AM248" s="99" t="b">
        <f aca="false">TRUE()</f>
        <v>1</v>
      </c>
      <c r="AN248" s="99" t="b">
        <f aca="false">TRUE()</f>
        <v>1</v>
      </c>
      <c r="AO248" s="99" t="b">
        <f aca="false">TRUE()</f>
        <v>1</v>
      </c>
      <c r="AP248" s="99" t="b">
        <f aca="false">TRUE()</f>
        <v>1</v>
      </c>
      <c r="AQ248" s="99" t="b">
        <f aca="false">TRUE()</f>
        <v>1</v>
      </c>
      <c r="AR248" s="99" t="b">
        <f aca="false">TRUE()</f>
        <v>1</v>
      </c>
      <c r="AS248" s="100" t="str">
        <f aca="false">IF(AND($AM248:$AR248), "VALID", "INVALID")</f>
        <v>VALID</v>
      </c>
      <c r="AT248" s="101" t="s">
        <v>652</v>
      </c>
      <c r="AU248" s="102" t="s">
        <v>79</v>
      </c>
      <c r="AV248" s="103"/>
      <c r="AW248" s="104"/>
      <c r="AX248" s="104"/>
      <c r="AY248" s="104"/>
      <c r="AZ248" s="104"/>
      <c r="BA248" s="104"/>
      <c r="BB248" s="104"/>
      <c r="BC248" s="103"/>
      <c r="BD248" s="103"/>
      <c r="BE248" s="105"/>
      <c r="BF248" s="104"/>
      <c r="BG248" s="320"/>
      <c r="BH248" s="20" t="s">
        <v>7</v>
      </c>
      <c r="BI248" s="1" t="s">
        <v>4134</v>
      </c>
      <c r="BJ248" s="1" t="s">
        <v>4136</v>
      </c>
      <c r="BK248" s="109"/>
    </row>
    <row r="249" customFormat="false" ht="12.75" hidden="true" customHeight="true" outlineLevel="0" collapsed="false">
      <c r="A249" s="315"/>
      <c r="B249" s="330"/>
      <c r="C249" s="330"/>
      <c r="D249" s="331" t="s">
        <v>653</v>
      </c>
      <c r="E249" s="317" t="s">
        <v>4137</v>
      </c>
      <c r="F249" s="87" t="s">
        <v>654</v>
      </c>
      <c r="G249" s="88"/>
      <c r="H249" s="89"/>
      <c r="I249" s="90"/>
      <c r="J249" s="90"/>
      <c r="K249" s="91"/>
      <c r="L249" s="92" t="s">
        <v>2749</v>
      </c>
      <c r="M249" s="90"/>
      <c r="N249" s="90"/>
      <c r="O249" s="90"/>
      <c r="P249" s="91"/>
      <c r="Q249" s="86" t="s">
        <v>94</v>
      </c>
      <c r="R249" s="172" t="s">
        <v>83</v>
      </c>
      <c r="S249" s="172" t="s">
        <v>104</v>
      </c>
      <c r="T249" s="172" t="s">
        <v>105</v>
      </c>
      <c r="U249" s="172" t="s">
        <v>94</v>
      </c>
      <c r="V249" s="100" t="s">
        <v>4138</v>
      </c>
      <c r="W249" s="95" t="s">
        <v>4131</v>
      </c>
      <c r="X249" s="96"/>
      <c r="Y249" s="171"/>
      <c r="Z249" s="96"/>
      <c r="AA249" s="96" t="s">
        <v>653</v>
      </c>
      <c r="AB249" s="96" t="s">
        <v>4132</v>
      </c>
      <c r="AC249" s="95" t="s">
        <v>2945</v>
      </c>
      <c r="AD249" s="95" t="s">
        <v>2946</v>
      </c>
      <c r="AE249" s="95" t="s">
        <v>2947</v>
      </c>
      <c r="AF249" s="95" t="s">
        <v>2760</v>
      </c>
      <c r="AG249" s="95" t="str">
        <f aca="false">IF(OR($AT249="",$AT249=$F249),$U249,IF($AT249=$G249,SUBSTITUTE(SUBSTITUTE($AT249,"GPIO3_","GPIO_"),".0",""),IF($AT249=$H249,$Q249,IF($AT249=$I249,$R249,IF($AT249=$J249,$S249,IF($AT249=$K249,$T249,"INVALID"))))))</f>
        <v>RSVD0</v>
      </c>
      <c r="AH249" s="97"/>
      <c r="AI249" s="98" t="str">
        <f aca="false">IF(AND(OR($AV249="Int PU",$AV249="Int PD"),OR(AND($BC249&lt;&gt;"",$BC249&lt;&gt;"0"),AND($BD249&lt;&gt;"",$BD249&lt;&gt;"0"))),"INVALID",IF(OR($AT249=$F249,$AV249="Int PD"),"PULL_DOWN",IF(OR($AV249="Int PU",AND($AH249="YES",OR($BC249="",$BC249="0"),OR($BD249="",$BD249="0"),OR($AU249="Input",$AU249="Bidirectional"))),"PULL_UP","NORMAL")))</f>
        <v>PULL_DOWN</v>
      </c>
      <c r="AJ249" s="98" t="str">
        <f aca="false">IF($AU249="Input", "TRISTATE", IF($AV249="Z","TRISTATE",IF($AT249=$F249,"TRISTATE","NORMAL")))</f>
        <v>TRISTATE</v>
      </c>
      <c r="AK249" s="98" t="str">
        <f aca="false">IF(OR($AT249=$F249,$AU249="Output"),"DISABLE","ENABLE")</f>
        <v>DISABLE</v>
      </c>
      <c r="AL249" s="112" t="str">
        <f aca="false">IF($AT249&lt;&gt;$G249,"N/A",IF($AV249="Drive 1", "1", IF($AV249="Drive 0", "0", "")))</f>
        <v>N/A</v>
      </c>
      <c r="AM249" s="99" t="b">
        <f aca="false">TRUE()</f>
        <v>1</v>
      </c>
      <c r="AN249" s="99" t="b">
        <f aca="false">TRUE()</f>
        <v>1</v>
      </c>
      <c r="AO249" s="99" t="b">
        <f aca="false">TRUE()</f>
        <v>1</v>
      </c>
      <c r="AP249" s="99" t="b">
        <f aca="false">TRUE()</f>
        <v>1</v>
      </c>
      <c r="AQ249" s="99" t="b">
        <f aca="false">TRUE()</f>
        <v>1</v>
      </c>
      <c r="AR249" s="99" t="b">
        <f aca="false">TRUE()</f>
        <v>1</v>
      </c>
      <c r="AS249" s="100" t="str">
        <f aca="false">IF(AND($AM249:$AR249), "VALID", "INVALID")</f>
        <v>VALID</v>
      </c>
      <c r="AT249" s="168" t="s">
        <v>654</v>
      </c>
      <c r="AU249" s="102" t="s">
        <v>79</v>
      </c>
      <c r="AV249" s="103"/>
      <c r="AW249" s="104"/>
      <c r="AX249" s="104"/>
      <c r="AY249" s="104"/>
      <c r="AZ249" s="104"/>
      <c r="BA249" s="104"/>
      <c r="BB249" s="104"/>
      <c r="BC249" s="103"/>
      <c r="BD249" s="103"/>
      <c r="BE249" s="105"/>
      <c r="BF249" s="104"/>
      <c r="BG249" s="320"/>
      <c r="BH249" s="20" t="s">
        <v>7</v>
      </c>
      <c r="BI249" s="1" t="s">
        <v>4137</v>
      </c>
      <c r="BJ249" s="1" t="s">
        <v>4139</v>
      </c>
      <c r="BK249" s="109"/>
    </row>
    <row r="250" customFormat="false" ht="12.75" hidden="true" customHeight="true" outlineLevel="0" collapsed="false">
      <c r="A250" s="315"/>
      <c r="B250" s="330"/>
      <c r="C250" s="330"/>
      <c r="D250" s="331" t="s">
        <v>656</v>
      </c>
      <c r="E250" s="317" t="s">
        <v>4140</v>
      </c>
      <c r="F250" s="87" t="s">
        <v>657</v>
      </c>
      <c r="G250" s="88"/>
      <c r="H250" s="89"/>
      <c r="I250" s="90"/>
      <c r="J250" s="90"/>
      <c r="K250" s="91"/>
      <c r="L250" s="92" t="s">
        <v>2749</v>
      </c>
      <c r="M250" s="90"/>
      <c r="N250" s="90"/>
      <c r="O250" s="90"/>
      <c r="P250" s="91"/>
      <c r="Q250" s="86" t="s">
        <v>94</v>
      </c>
      <c r="R250" s="172" t="s">
        <v>83</v>
      </c>
      <c r="S250" s="172" t="s">
        <v>104</v>
      </c>
      <c r="T250" s="172" t="s">
        <v>105</v>
      </c>
      <c r="U250" s="172" t="s">
        <v>94</v>
      </c>
      <c r="V250" s="100" t="s">
        <v>4141</v>
      </c>
      <c r="W250" s="95" t="s">
        <v>4131</v>
      </c>
      <c r="X250" s="96"/>
      <c r="Y250" s="171"/>
      <c r="Z250" s="96"/>
      <c r="AA250" s="96" t="s">
        <v>656</v>
      </c>
      <c r="AB250" s="96" t="s">
        <v>4132</v>
      </c>
      <c r="AC250" s="95" t="s">
        <v>2945</v>
      </c>
      <c r="AD250" s="95" t="s">
        <v>2946</v>
      </c>
      <c r="AE250" s="95" t="s">
        <v>2947</v>
      </c>
      <c r="AF250" s="95" t="s">
        <v>2760</v>
      </c>
      <c r="AG250" s="95" t="str">
        <f aca="false">IF(OR($AT250="",$AT250=$F250),$U250,IF($AT250=$G250,SUBSTITUTE(SUBSTITUTE($AT250,"GPIO3_","GPIO_"),".0",""),IF($AT250=$H250,$Q250,IF($AT250=$I250,$R250,IF($AT250=$J250,$S250,IF($AT250=$K250,$T250,"INVALID"))))))</f>
        <v>RSVD0</v>
      </c>
      <c r="AH250" s="97"/>
      <c r="AI250" s="98" t="str">
        <f aca="false">IF(AND(OR($AV250="Int PU",$AV250="Int PD"),OR(AND($BC250&lt;&gt;"",$BC250&lt;&gt;"0"),AND($BD250&lt;&gt;"",$BD250&lt;&gt;"0"))),"INVALID",IF(OR($AT250=$F250,$AV250="Int PD"),"PULL_DOWN",IF(OR($AV250="Int PU",AND($AH250="YES",OR($BC250="",$BC250="0"),OR($BD250="",$BD250="0"),OR($AU250="Input",$AU250="Bidirectional"))),"PULL_UP","NORMAL")))</f>
        <v>PULL_DOWN</v>
      </c>
      <c r="AJ250" s="98" t="str">
        <f aca="false">IF($AU250="Input", "TRISTATE", IF($AV250="Z","TRISTATE",IF($AT250=$F250,"TRISTATE","NORMAL")))</f>
        <v>TRISTATE</v>
      </c>
      <c r="AK250" s="98" t="str">
        <f aca="false">IF(OR($AT250=$F250,$AU250="Output"),"DISABLE","ENABLE")</f>
        <v>DISABLE</v>
      </c>
      <c r="AL250" s="112" t="str">
        <f aca="false">IF($AT250&lt;&gt;$G250,"N/A",IF($AV250="Drive 1", "1", IF($AV250="Drive 0", "0", "")))</f>
        <v>N/A</v>
      </c>
      <c r="AM250" s="99" t="b">
        <f aca="false">TRUE()</f>
        <v>1</v>
      </c>
      <c r="AN250" s="99" t="b">
        <f aca="false">TRUE()</f>
        <v>1</v>
      </c>
      <c r="AO250" s="99" t="b">
        <f aca="false">TRUE()</f>
        <v>1</v>
      </c>
      <c r="AP250" s="99" t="b">
        <f aca="false">TRUE()</f>
        <v>1</v>
      </c>
      <c r="AQ250" s="99" t="b">
        <f aca="false">TRUE()</f>
        <v>1</v>
      </c>
      <c r="AR250" s="99" t="b">
        <f aca="false">TRUE()</f>
        <v>1</v>
      </c>
      <c r="AS250" s="100" t="str">
        <f aca="false">IF(AND($AM250:$AR250), "VALID", "INVALID")</f>
        <v>VALID</v>
      </c>
      <c r="AT250" s="151" t="s">
        <v>657</v>
      </c>
      <c r="AU250" s="102" t="s">
        <v>79</v>
      </c>
      <c r="AV250" s="103"/>
      <c r="AW250" s="104"/>
      <c r="AX250" s="104"/>
      <c r="AY250" s="104"/>
      <c r="AZ250" s="104"/>
      <c r="BA250" s="104"/>
      <c r="BB250" s="104"/>
      <c r="BC250" s="103"/>
      <c r="BD250" s="103"/>
      <c r="BE250" s="105"/>
      <c r="BF250" s="104"/>
      <c r="BG250" s="320"/>
      <c r="BH250" s="20" t="s">
        <v>7</v>
      </c>
      <c r="BI250" s="1" t="s">
        <v>4140</v>
      </c>
      <c r="BJ250" s="1" t="s">
        <v>4142</v>
      </c>
      <c r="BK250" s="109"/>
    </row>
    <row r="251" customFormat="false" ht="12.75" hidden="true" customHeight="true" outlineLevel="0" collapsed="false">
      <c r="A251" s="315"/>
      <c r="B251" s="330"/>
      <c r="C251" s="330"/>
      <c r="D251" s="331" t="s">
        <v>658</v>
      </c>
      <c r="E251" s="317" t="s">
        <v>4143</v>
      </c>
      <c r="F251" s="87" t="s">
        <v>659</v>
      </c>
      <c r="G251" s="88"/>
      <c r="H251" s="89"/>
      <c r="I251" s="90"/>
      <c r="J251" s="90"/>
      <c r="K251" s="91"/>
      <c r="L251" s="92" t="s">
        <v>2749</v>
      </c>
      <c r="M251" s="90"/>
      <c r="N251" s="90"/>
      <c r="O251" s="90"/>
      <c r="P251" s="91"/>
      <c r="Q251" s="86" t="s">
        <v>94</v>
      </c>
      <c r="R251" s="172" t="s">
        <v>83</v>
      </c>
      <c r="S251" s="172" t="s">
        <v>104</v>
      </c>
      <c r="T251" s="172" t="s">
        <v>105</v>
      </c>
      <c r="U251" s="172" t="s">
        <v>94</v>
      </c>
      <c r="V251" s="100" t="s">
        <v>4144</v>
      </c>
      <c r="W251" s="95" t="s">
        <v>4131</v>
      </c>
      <c r="X251" s="96"/>
      <c r="Y251" s="171"/>
      <c r="Z251" s="96"/>
      <c r="AA251" s="96" t="s">
        <v>658</v>
      </c>
      <c r="AB251" s="96" t="s">
        <v>4132</v>
      </c>
      <c r="AC251" s="95" t="s">
        <v>2945</v>
      </c>
      <c r="AD251" s="95" t="s">
        <v>2946</v>
      </c>
      <c r="AE251" s="95" t="s">
        <v>2947</v>
      </c>
      <c r="AF251" s="95" t="s">
        <v>2760</v>
      </c>
      <c r="AG251" s="95" t="str">
        <f aca="false">IF(OR($AT251="",$AT251=$F251),$U251,IF($AT251=$G251,SUBSTITUTE(SUBSTITUTE($AT251,"GPIO3_","GPIO_"),".0",""),IF($AT251=$H251,$Q251,IF($AT251=$I251,$R251,IF($AT251=$J251,$S251,IF($AT251=$K251,$T251,"INVALID"))))))</f>
        <v>RSVD0</v>
      </c>
      <c r="AH251" s="97"/>
      <c r="AI251" s="98" t="str">
        <f aca="false">IF(AND(OR($AV251="Int PU",$AV251="Int PD"),OR(AND($BC251&lt;&gt;"",$BC251&lt;&gt;"0"),AND($BD251&lt;&gt;"",$BD251&lt;&gt;"0"))),"INVALID",IF(OR($AT251=$F251,$AV251="Int PD"),"PULL_DOWN",IF(OR($AV251="Int PU",AND($AH251="YES",OR($BC251="",$BC251="0"),OR($BD251="",$BD251="0"),OR($AU251="Input",$AU251="Bidirectional"))),"PULL_UP","NORMAL")))</f>
        <v>PULL_DOWN</v>
      </c>
      <c r="AJ251" s="98" t="str">
        <f aca="false">IF($AU251="Input", "TRISTATE", IF($AV251="Z","TRISTATE",IF($AT251=$F251,"TRISTATE","NORMAL")))</f>
        <v>TRISTATE</v>
      </c>
      <c r="AK251" s="98" t="str">
        <f aca="false">IF(OR($AT251=$F251,$AU251="Output"),"DISABLE","ENABLE")</f>
        <v>DISABLE</v>
      </c>
      <c r="AL251" s="112" t="str">
        <f aca="false">IF($AT251&lt;&gt;$G251,"N/A",IF($AV251="Drive 1", "1", IF($AV251="Drive 0", "0", "")))</f>
        <v>N/A</v>
      </c>
      <c r="AM251" s="99" t="b">
        <f aca="false">TRUE()</f>
        <v>1</v>
      </c>
      <c r="AN251" s="99" t="b">
        <f aca="false">TRUE()</f>
        <v>1</v>
      </c>
      <c r="AO251" s="99" t="b">
        <f aca="false">TRUE()</f>
        <v>1</v>
      </c>
      <c r="AP251" s="99" t="b">
        <f aca="false">TRUE()</f>
        <v>1</v>
      </c>
      <c r="AQ251" s="99" t="b">
        <f aca="false">TRUE()</f>
        <v>1</v>
      </c>
      <c r="AR251" s="99" t="b">
        <f aca="false">TRUE()</f>
        <v>1</v>
      </c>
      <c r="AS251" s="100" t="str">
        <f aca="false">IF(AND($AM251:$AR251), "VALID", "INVALID")</f>
        <v>VALID</v>
      </c>
      <c r="AT251" s="101" t="s">
        <v>659</v>
      </c>
      <c r="AU251" s="102" t="s">
        <v>79</v>
      </c>
      <c r="AV251" s="103"/>
      <c r="AW251" s="104"/>
      <c r="AX251" s="104"/>
      <c r="AY251" s="104"/>
      <c r="AZ251" s="104"/>
      <c r="BA251" s="104"/>
      <c r="BB251" s="104"/>
      <c r="BC251" s="103"/>
      <c r="BD251" s="103"/>
      <c r="BE251" s="105"/>
      <c r="BF251" s="104"/>
      <c r="BG251" s="320"/>
      <c r="BH251" s="20" t="s">
        <v>7</v>
      </c>
      <c r="BI251" s="1" t="s">
        <v>4143</v>
      </c>
      <c r="BJ251" s="1" t="s">
        <v>4145</v>
      </c>
      <c r="BK251" s="109"/>
    </row>
    <row r="252" customFormat="false" ht="12.75" hidden="true" customHeight="true" outlineLevel="0" collapsed="false">
      <c r="A252" s="315"/>
      <c r="B252" s="330"/>
      <c r="C252" s="330"/>
      <c r="D252" s="331" t="s">
        <v>660</v>
      </c>
      <c r="E252" s="317" t="s">
        <v>4146</v>
      </c>
      <c r="F252" s="87" t="s">
        <v>661</v>
      </c>
      <c r="G252" s="88"/>
      <c r="H252" s="89"/>
      <c r="I252" s="90"/>
      <c r="J252" s="90"/>
      <c r="K252" s="91"/>
      <c r="L252" s="92" t="s">
        <v>2749</v>
      </c>
      <c r="M252" s="90" t="s">
        <v>81</v>
      </c>
      <c r="N252" s="90"/>
      <c r="O252" s="90"/>
      <c r="P252" s="91"/>
      <c r="Q252" s="172" t="s">
        <v>4147</v>
      </c>
      <c r="R252" s="172" t="s">
        <v>83</v>
      </c>
      <c r="S252" s="172" t="s">
        <v>104</v>
      </c>
      <c r="T252" s="172" t="s">
        <v>105</v>
      </c>
      <c r="U252" s="172" t="s">
        <v>83</v>
      </c>
      <c r="V252" s="100" t="s">
        <v>4148</v>
      </c>
      <c r="W252" s="95" t="s">
        <v>4131</v>
      </c>
      <c r="X252" s="96"/>
      <c r="Y252" s="171"/>
      <c r="Z252" s="96"/>
      <c r="AA252" s="96" t="s">
        <v>660</v>
      </c>
      <c r="AB252" s="96" t="s">
        <v>4132</v>
      </c>
      <c r="AC252" s="95" t="s">
        <v>2945</v>
      </c>
      <c r="AD252" s="95" t="s">
        <v>2946</v>
      </c>
      <c r="AE252" s="95" t="s">
        <v>2947</v>
      </c>
      <c r="AF252" s="95" t="s">
        <v>2735</v>
      </c>
      <c r="AG252" s="95" t="str">
        <f aca="false">IF(OR($AT252="",$AT252=$F252),$U252,IF($AT252=$G252,SUBSTITUTE(SUBSTITUTE($AT252,"GPIO3_","GPIO_"),".0",""),IF($AT252=$H252,$Q252,IF($AT252=$I252,$R252,IF($AT252=$J252,$S252,IF($AT252=$K252,$T252,"INVALID"))))))</f>
        <v>RSVD1</v>
      </c>
      <c r="AH252" s="97"/>
      <c r="AI252" s="98" t="str">
        <f aca="false">IF(AND(OR($AV252="Int PU",$AV252="Int PD"),OR(AND($BC252&lt;&gt;"",$BC252&lt;&gt;"0"),AND($BD252&lt;&gt;"",$BD252&lt;&gt;"0"))),"INVALID",IF(OR($AT252=$F252,$AV252="Int PD"),"PULL_DOWN",IF(OR($AV252="Int PU",AND($AH252="YES",OR($BC252="",$BC252="0"),OR($BD252="",$BD252="0"),OR($AU252="Input",$AU252="Bidirectional"))),"PULL_UP","NORMAL")))</f>
        <v>PULL_DOWN</v>
      </c>
      <c r="AJ252" s="98" t="str">
        <f aca="false">IF($AU252="Input", "TRISTATE", IF($AV252="Z","TRISTATE",IF($AT252=$F252,"TRISTATE","NORMAL")))</f>
        <v>TRISTATE</v>
      </c>
      <c r="AK252" s="98" t="str">
        <f aca="false">IF(OR($AT252=$F252,$AU252="Output"),"DISABLE","ENABLE")</f>
        <v>DISABLE</v>
      </c>
      <c r="AL252" s="112" t="str">
        <f aca="false">IF($AT252&lt;&gt;$G252,"N/A",IF($AV252="Drive 1", "1", IF($AV252="Drive 0", "0", "")))</f>
        <v>N/A</v>
      </c>
      <c r="AM252" s="99" t="b">
        <f aca="false">TRUE()</f>
        <v>1</v>
      </c>
      <c r="AN252" s="99" t="b">
        <f aca="false">TRUE()</f>
        <v>1</v>
      </c>
      <c r="AO252" s="99" t="b">
        <f aca="false">TRUE()</f>
        <v>1</v>
      </c>
      <c r="AP252" s="99" t="b">
        <f aca="false">TRUE()</f>
        <v>1</v>
      </c>
      <c r="AQ252" s="99" t="b">
        <f aca="false">TRUE()</f>
        <v>1</v>
      </c>
      <c r="AR252" s="99" t="b">
        <f aca="false">TRUE()</f>
        <v>1</v>
      </c>
      <c r="AS252" s="100" t="str">
        <f aca="false">IF(AND($AM252:$AR252), "VALID", "INVALID")</f>
        <v>VALID</v>
      </c>
      <c r="AT252" s="101" t="s">
        <v>661</v>
      </c>
      <c r="AU252" s="102" t="s">
        <v>79</v>
      </c>
      <c r="AV252" s="103"/>
      <c r="AW252" s="104"/>
      <c r="AX252" s="104"/>
      <c r="AY252" s="104"/>
      <c r="AZ252" s="104"/>
      <c r="BA252" s="104"/>
      <c r="BB252" s="104"/>
      <c r="BC252" s="103"/>
      <c r="BD252" s="103"/>
      <c r="BE252" s="105"/>
      <c r="BF252" s="104"/>
      <c r="BG252" s="320"/>
      <c r="BH252" s="20" t="s">
        <v>7</v>
      </c>
      <c r="BI252" s="1" t="s">
        <v>4146</v>
      </c>
      <c r="BJ252" s="1" t="s">
        <v>4149</v>
      </c>
      <c r="BK252" s="109"/>
    </row>
    <row r="253" customFormat="false" ht="12.75" hidden="true" customHeight="true" outlineLevel="0" collapsed="false">
      <c r="A253" s="315"/>
      <c r="B253" s="330"/>
      <c r="C253" s="330"/>
      <c r="D253" s="331" t="s">
        <v>662</v>
      </c>
      <c r="E253" s="317" t="s">
        <v>4150</v>
      </c>
      <c r="F253" s="87" t="s">
        <v>663</v>
      </c>
      <c r="G253" s="88"/>
      <c r="H253" s="89"/>
      <c r="I253" s="90"/>
      <c r="J253" s="90"/>
      <c r="K253" s="91"/>
      <c r="L253" s="92" t="s">
        <v>2749</v>
      </c>
      <c r="M253" s="90" t="s">
        <v>2729</v>
      </c>
      <c r="N253" s="90"/>
      <c r="O253" s="90"/>
      <c r="P253" s="91"/>
      <c r="Q253" s="172" t="s">
        <v>4147</v>
      </c>
      <c r="R253" s="172" t="s">
        <v>83</v>
      </c>
      <c r="S253" s="172" t="s">
        <v>104</v>
      </c>
      <c r="T253" s="172" t="s">
        <v>105</v>
      </c>
      <c r="U253" s="172" t="s">
        <v>83</v>
      </c>
      <c r="V253" s="100" t="s">
        <v>4151</v>
      </c>
      <c r="W253" s="95" t="s">
        <v>4131</v>
      </c>
      <c r="X253" s="96"/>
      <c r="Y253" s="171"/>
      <c r="Z253" s="96"/>
      <c r="AA253" s="96" t="s">
        <v>662</v>
      </c>
      <c r="AB253" s="96" t="s">
        <v>4132</v>
      </c>
      <c r="AC253" s="95" t="s">
        <v>2945</v>
      </c>
      <c r="AD253" s="95" t="s">
        <v>2946</v>
      </c>
      <c r="AE253" s="95" t="s">
        <v>2947</v>
      </c>
      <c r="AF253" s="95" t="s">
        <v>2735</v>
      </c>
      <c r="AG253" s="95" t="str">
        <f aca="false">IF(OR($AT253="",$AT253=$F253),$U253,IF($AT253=$G253,SUBSTITUTE(SUBSTITUTE($AT253,"GPIO3_","GPIO_"),".0",""),IF($AT253=$H253,$Q253,IF($AT253=$I253,$R253,IF($AT253=$J253,$S253,IF($AT253=$K253,$T253,"INVALID"))))))</f>
        <v>RSVD1</v>
      </c>
      <c r="AH253" s="97"/>
      <c r="AI253" s="98" t="str">
        <f aca="false">IF(AND(OR($AV253="Int PU",$AV253="Int PD"),OR(AND($BC253&lt;&gt;"",$BC253&lt;&gt;"0"),AND($BD253&lt;&gt;"",$BD253&lt;&gt;"0"))),"INVALID",IF(OR($AT253=$F253,$AV253="Int PD"),"PULL_DOWN",IF(OR($AV253="Int PU",AND($AH253="YES",OR($BC253="",$BC253="0"),OR($BD253="",$BD253="0"),OR($AU253="Input",$AU253="Bidirectional"))),"PULL_UP","NORMAL")))</f>
        <v>PULL_DOWN</v>
      </c>
      <c r="AJ253" s="98" t="str">
        <f aca="false">IF($AU253="Input", "TRISTATE", IF($AV253="Z","TRISTATE",IF($AT253=$F253,"TRISTATE","NORMAL")))</f>
        <v>TRISTATE</v>
      </c>
      <c r="AK253" s="98" t="str">
        <f aca="false">IF(OR($AT253=$F253,$AU253="Output"),"DISABLE","ENABLE")</f>
        <v>DISABLE</v>
      </c>
      <c r="AL253" s="112" t="str">
        <f aca="false">IF($AT253&lt;&gt;$G253,"N/A",IF($AV253="Drive 1", "1", IF($AV253="Drive 0", "0", "")))</f>
        <v>N/A</v>
      </c>
      <c r="AM253" s="99" t="b">
        <f aca="false">TRUE()</f>
        <v>1</v>
      </c>
      <c r="AN253" s="99" t="b">
        <f aca="false">TRUE()</f>
        <v>1</v>
      </c>
      <c r="AO253" s="99" t="b">
        <f aca="false">TRUE()</f>
        <v>1</v>
      </c>
      <c r="AP253" s="99" t="b">
        <f aca="false">TRUE()</f>
        <v>1</v>
      </c>
      <c r="AQ253" s="99" t="b">
        <f aca="false">TRUE()</f>
        <v>1</v>
      </c>
      <c r="AR253" s="99" t="b">
        <f aca="false">TRUE()</f>
        <v>1</v>
      </c>
      <c r="AS253" s="100" t="str">
        <f aca="false">IF(AND($AM253:$AR253), "VALID", "INVALID")</f>
        <v>VALID</v>
      </c>
      <c r="AT253" s="101" t="s">
        <v>663</v>
      </c>
      <c r="AU253" s="102" t="s">
        <v>79</v>
      </c>
      <c r="AV253" s="103"/>
      <c r="AW253" s="104"/>
      <c r="AX253" s="104"/>
      <c r="AY253" s="104"/>
      <c r="AZ253" s="104"/>
      <c r="BA253" s="104"/>
      <c r="BB253" s="104"/>
      <c r="BC253" s="103"/>
      <c r="BD253" s="103"/>
      <c r="BE253" s="105"/>
      <c r="BF253" s="104"/>
      <c r="BG253" s="320"/>
      <c r="BH253" s="20" t="s">
        <v>7</v>
      </c>
      <c r="BI253" s="1" t="s">
        <v>4150</v>
      </c>
      <c r="BJ253" s="1" t="s">
        <v>4152</v>
      </c>
      <c r="BK253" s="109"/>
    </row>
    <row r="254" customFormat="false" ht="12.75" hidden="true" customHeight="true" outlineLevel="0" collapsed="false">
      <c r="A254" s="315"/>
      <c r="B254" s="330"/>
      <c r="C254" s="330"/>
      <c r="D254" s="331" t="s">
        <v>664</v>
      </c>
      <c r="E254" s="317" t="s">
        <v>4153</v>
      </c>
      <c r="F254" s="87" t="s">
        <v>665</v>
      </c>
      <c r="G254" s="88"/>
      <c r="H254" s="89"/>
      <c r="I254" s="90"/>
      <c r="J254" s="90"/>
      <c r="K254" s="91"/>
      <c r="L254" s="92" t="s">
        <v>2749</v>
      </c>
      <c r="M254" s="90"/>
      <c r="N254" s="90"/>
      <c r="O254" s="90"/>
      <c r="P254" s="91"/>
      <c r="Q254" s="86" t="s">
        <v>94</v>
      </c>
      <c r="R254" s="172" t="s">
        <v>83</v>
      </c>
      <c r="S254" s="172" t="s">
        <v>104</v>
      </c>
      <c r="T254" s="172" t="s">
        <v>105</v>
      </c>
      <c r="U254" s="172" t="s">
        <v>94</v>
      </c>
      <c r="V254" s="132" t="s">
        <v>4154</v>
      </c>
      <c r="W254" s="132" t="s">
        <v>4131</v>
      </c>
      <c r="X254" s="96"/>
      <c r="Y254" s="171"/>
      <c r="Z254" s="96"/>
      <c r="AA254" s="96" t="s">
        <v>664</v>
      </c>
      <c r="AB254" s="96" t="s">
        <v>4132</v>
      </c>
      <c r="AC254" s="95" t="s">
        <v>2945</v>
      </c>
      <c r="AD254" s="95" t="s">
        <v>2946</v>
      </c>
      <c r="AE254" s="95" t="s">
        <v>2947</v>
      </c>
      <c r="AF254" s="95" t="s">
        <v>2760</v>
      </c>
      <c r="AG254" s="95" t="str">
        <f aca="false">IF(OR($AT254="",$AT254=$F254),$U254,IF($AT254=$G254,SUBSTITUTE(SUBSTITUTE($AT254,"GPIO3_","GPIO_"),".0",""),IF($AT254=$H254,$Q254,IF($AT254=$I254,$R254,IF($AT254=$J254,$S254,IF($AT254=$K254,$T254,"INVALID"))))))</f>
        <v>RSVD0</v>
      </c>
      <c r="AH254" s="97"/>
      <c r="AI254" s="98" t="str">
        <f aca="false">IF(AND(OR($AV254="Int PU",$AV254="Int PD"),OR(AND($BC254&lt;&gt;"",$BC254&lt;&gt;"0"),AND($BD254&lt;&gt;"",$BD254&lt;&gt;"0"))),"INVALID",IF(OR($AT254=$F254,$AV254="Int PD"),"PULL_DOWN",IF(OR($AV254="Int PU",AND($AH254="YES",OR($BC254="",$BC254="0"),OR($BD254="",$BD254="0"),OR($AU254="Input",$AU254="Bidirectional"))),"PULL_UP","NORMAL")))</f>
        <v>PULL_DOWN</v>
      </c>
      <c r="AJ254" s="98" t="str">
        <f aca="false">IF($AU254="Input", "TRISTATE", IF($AV254="Z","TRISTATE",IF($AT254=$F254,"TRISTATE","NORMAL")))</f>
        <v>TRISTATE</v>
      </c>
      <c r="AK254" s="98" t="str">
        <f aca="false">IF(OR($AT254=$F254,$AU254="Output"),"DISABLE","ENABLE")</f>
        <v>DISABLE</v>
      </c>
      <c r="AL254" s="112" t="str">
        <f aca="false">IF($AT254&lt;&gt;$G254,"N/A",IF($AV254="Drive 1", "1", IF($AV254="Drive 0", "0", "")))</f>
        <v>N/A</v>
      </c>
      <c r="AM254" s="99" t="b">
        <f aca="false">TRUE()</f>
        <v>1</v>
      </c>
      <c r="AN254" s="99" t="b">
        <f aca="false">TRUE()</f>
        <v>1</v>
      </c>
      <c r="AO254" s="99" t="b">
        <f aca="false">TRUE()</f>
        <v>1</v>
      </c>
      <c r="AP254" s="99" t="b">
        <f aca="false">TRUE()</f>
        <v>1</v>
      </c>
      <c r="AQ254" s="99" t="b">
        <f aca="false">TRUE()</f>
        <v>1</v>
      </c>
      <c r="AR254" s="99" t="b">
        <f aca="false">TRUE()</f>
        <v>1</v>
      </c>
      <c r="AS254" s="100" t="str">
        <f aca="false">IF(AND($AM254:$AR254), "VALID", "INVALID")</f>
        <v>VALID</v>
      </c>
      <c r="AT254" s="101" t="s">
        <v>665</v>
      </c>
      <c r="AU254" s="102" t="s">
        <v>79</v>
      </c>
      <c r="AV254" s="103"/>
      <c r="AW254" s="104"/>
      <c r="AX254" s="104"/>
      <c r="AY254" s="104"/>
      <c r="AZ254" s="104"/>
      <c r="BA254" s="104"/>
      <c r="BB254" s="104"/>
      <c r="BC254" s="103"/>
      <c r="BD254" s="103"/>
      <c r="BE254" s="105"/>
      <c r="BF254" s="104"/>
      <c r="BG254" s="320"/>
      <c r="BH254" s="20" t="s">
        <v>7</v>
      </c>
      <c r="BI254" s="1" t="s">
        <v>4153</v>
      </c>
      <c r="BJ254" s="1" t="s">
        <v>4155</v>
      </c>
      <c r="BK254" s="109"/>
    </row>
    <row r="255" customFormat="false" ht="12.75" hidden="true" customHeight="true" outlineLevel="0" collapsed="false">
      <c r="A255" s="315"/>
      <c r="B255" s="330"/>
      <c r="C255" s="330"/>
      <c r="D255" s="331" t="s">
        <v>666</v>
      </c>
      <c r="E255" s="317" t="s">
        <v>4156</v>
      </c>
      <c r="F255" s="87" t="s">
        <v>667</v>
      </c>
      <c r="G255" s="88"/>
      <c r="H255" s="89"/>
      <c r="I255" s="90"/>
      <c r="J255" s="90"/>
      <c r="K255" s="91"/>
      <c r="L255" s="92" t="s">
        <v>2749</v>
      </c>
      <c r="M255" s="90"/>
      <c r="N255" s="90"/>
      <c r="O255" s="90"/>
      <c r="P255" s="91"/>
      <c r="Q255" s="86" t="s">
        <v>94</v>
      </c>
      <c r="R255" s="172" t="s">
        <v>83</v>
      </c>
      <c r="S255" s="172" t="s">
        <v>104</v>
      </c>
      <c r="T255" s="172" t="s">
        <v>105</v>
      </c>
      <c r="U255" s="172" t="s">
        <v>94</v>
      </c>
      <c r="V255" s="100" t="s">
        <v>4157</v>
      </c>
      <c r="W255" s="95" t="s">
        <v>4131</v>
      </c>
      <c r="X255" s="96"/>
      <c r="Y255" s="171"/>
      <c r="Z255" s="96"/>
      <c r="AA255" s="96" t="s">
        <v>666</v>
      </c>
      <c r="AB255" s="96" t="s">
        <v>4132</v>
      </c>
      <c r="AC255" s="95" t="s">
        <v>2945</v>
      </c>
      <c r="AD255" s="95" t="s">
        <v>2946</v>
      </c>
      <c r="AE255" s="95" t="s">
        <v>2947</v>
      </c>
      <c r="AF255" s="95" t="s">
        <v>2760</v>
      </c>
      <c r="AG255" s="95" t="str">
        <f aca="false">IF(OR($AT255="",$AT255=$F255),$U255,IF($AT255=$G255,SUBSTITUTE(SUBSTITUTE($AT255,"GPIO3_","GPIO_"),".0",""),IF($AT255=$H255,$Q255,IF($AT255=$I255,$R255,IF($AT255=$J255,$S255,IF($AT255=$K255,$T255,"INVALID"))))))</f>
        <v>RSVD0</v>
      </c>
      <c r="AH255" s="97"/>
      <c r="AI255" s="98" t="str">
        <f aca="false">IF(AND(OR($AV255="Int PU",$AV255="Int PD"),OR(AND($BC255&lt;&gt;"",$BC255&lt;&gt;"0"),AND($BD255&lt;&gt;"",$BD255&lt;&gt;"0"))),"INVALID",IF(OR($AT255=$F255,$AV255="Int PD"),"PULL_DOWN",IF(OR($AV255="Int PU",AND($AH255="YES",OR($BC255="",$BC255="0"),OR($BD255="",$BD255="0"),OR($AU255="Input",$AU255="Bidirectional"))),"PULL_UP","NORMAL")))</f>
        <v>PULL_DOWN</v>
      </c>
      <c r="AJ255" s="98" t="str">
        <f aca="false">IF($AU255="Input", "TRISTATE", IF($AV255="Z","TRISTATE",IF($AT255=$F255,"TRISTATE","NORMAL")))</f>
        <v>TRISTATE</v>
      </c>
      <c r="AK255" s="98" t="str">
        <f aca="false">IF(OR($AT255=$F255,$AU255="Output"),"DISABLE","ENABLE")</f>
        <v>DISABLE</v>
      </c>
      <c r="AL255" s="112" t="str">
        <f aca="false">IF($AT255&lt;&gt;$G255,"N/A",IF($AV255="Drive 1", "1", IF($AV255="Drive 0", "0", "")))</f>
        <v>N/A</v>
      </c>
      <c r="AM255" s="99" t="b">
        <f aca="false">TRUE()</f>
        <v>1</v>
      </c>
      <c r="AN255" s="99" t="b">
        <f aca="false">TRUE()</f>
        <v>1</v>
      </c>
      <c r="AO255" s="99" t="b">
        <f aca="false">TRUE()</f>
        <v>1</v>
      </c>
      <c r="AP255" s="99" t="b">
        <f aca="false">TRUE()</f>
        <v>1</v>
      </c>
      <c r="AQ255" s="99" t="b">
        <f aca="false">TRUE()</f>
        <v>1</v>
      </c>
      <c r="AR255" s="99" t="b">
        <f aca="false">TRUE()</f>
        <v>1</v>
      </c>
      <c r="AS255" s="100" t="str">
        <f aca="false">IF(AND($AM255:$AR255), "VALID", "INVALID")</f>
        <v>VALID</v>
      </c>
      <c r="AT255" s="168" t="s">
        <v>667</v>
      </c>
      <c r="AU255" s="102" t="s">
        <v>79</v>
      </c>
      <c r="AV255" s="103"/>
      <c r="AW255" s="104"/>
      <c r="AX255" s="104"/>
      <c r="AY255" s="104"/>
      <c r="AZ255" s="104"/>
      <c r="BA255" s="104"/>
      <c r="BB255" s="104"/>
      <c r="BC255" s="103"/>
      <c r="BD255" s="103"/>
      <c r="BE255" s="105"/>
      <c r="BF255" s="104"/>
      <c r="BG255" s="320"/>
      <c r="BH255" s="20" t="s">
        <v>7</v>
      </c>
      <c r="BI255" s="1" t="s">
        <v>4156</v>
      </c>
      <c r="BJ255" s="1" t="s">
        <v>4158</v>
      </c>
      <c r="BK255" s="109"/>
    </row>
    <row r="256" customFormat="false" ht="12.75" hidden="true" customHeight="true" outlineLevel="0" collapsed="false">
      <c r="A256" s="315"/>
      <c r="B256" s="330"/>
      <c r="C256" s="330"/>
      <c r="D256" s="331" t="s">
        <v>668</v>
      </c>
      <c r="E256" s="317" t="s">
        <v>4159</v>
      </c>
      <c r="F256" s="87" t="s">
        <v>669</v>
      </c>
      <c r="G256" s="88"/>
      <c r="H256" s="89"/>
      <c r="I256" s="90"/>
      <c r="J256" s="90"/>
      <c r="K256" s="91"/>
      <c r="L256" s="92" t="s">
        <v>2749</v>
      </c>
      <c r="M256" s="90"/>
      <c r="N256" s="90"/>
      <c r="O256" s="90"/>
      <c r="P256" s="91"/>
      <c r="Q256" s="86" t="s">
        <v>94</v>
      </c>
      <c r="R256" s="172" t="s">
        <v>83</v>
      </c>
      <c r="S256" s="172" t="s">
        <v>104</v>
      </c>
      <c r="T256" s="172" t="s">
        <v>105</v>
      </c>
      <c r="U256" s="172" t="s">
        <v>94</v>
      </c>
      <c r="V256" s="100" t="s">
        <v>4160</v>
      </c>
      <c r="W256" s="95" t="s">
        <v>4131</v>
      </c>
      <c r="X256" s="96"/>
      <c r="Y256" s="171"/>
      <c r="Z256" s="96"/>
      <c r="AA256" s="96" t="s">
        <v>668</v>
      </c>
      <c r="AB256" s="96" t="s">
        <v>4132</v>
      </c>
      <c r="AC256" s="95" t="s">
        <v>2945</v>
      </c>
      <c r="AD256" s="95" t="s">
        <v>2946</v>
      </c>
      <c r="AE256" s="95" t="s">
        <v>2947</v>
      </c>
      <c r="AF256" s="95" t="s">
        <v>2760</v>
      </c>
      <c r="AG256" s="95" t="str">
        <f aca="false">IF(OR($AT256="",$AT256=$F256),$U256,IF($AT256=$G256,SUBSTITUTE(SUBSTITUTE($AT256,"GPIO3_","GPIO_"),".0",""),IF($AT256=$H256,$Q256,IF($AT256=$I256,$R256,IF($AT256=$J256,$S256,IF($AT256=$K256,$T256,"INVALID"))))))</f>
        <v>RSVD0</v>
      </c>
      <c r="AH256" s="97"/>
      <c r="AI256" s="98" t="str">
        <f aca="false">IF(AND(OR($AV256="Int PU",$AV256="Int PD"),OR(AND($BC256&lt;&gt;"",$BC256&lt;&gt;"0"),AND($BD256&lt;&gt;"",$BD256&lt;&gt;"0"))),"INVALID",IF(OR($AT256=$F256,$AV256="Int PD"),"PULL_DOWN",IF(OR($AV256="Int PU",AND($AH256="YES",OR($BC256="",$BC256="0"),OR($BD256="",$BD256="0"),OR($AU256="Input",$AU256="Bidirectional"))),"PULL_UP","NORMAL")))</f>
        <v>PULL_DOWN</v>
      </c>
      <c r="AJ256" s="98" t="str">
        <f aca="false">IF($AU256="Input", "TRISTATE", IF($AV256="Z","TRISTATE",IF($AT256=$F256,"TRISTATE","NORMAL")))</f>
        <v>TRISTATE</v>
      </c>
      <c r="AK256" s="98" t="str">
        <f aca="false">IF(OR($AT256=$F256,$AU256="Output"),"DISABLE","ENABLE")</f>
        <v>DISABLE</v>
      </c>
      <c r="AL256" s="112" t="str">
        <f aca="false">IF($AT256&lt;&gt;$G256,"N/A",IF($AV256="Drive 1", "1", IF($AV256="Drive 0", "0", "")))</f>
        <v>N/A</v>
      </c>
      <c r="AM256" s="99" t="b">
        <f aca="false">TRUE()</f>
        <v>1</v>
      </c>
      <c r="AN256" s="99" t="b">
        <f aca="false">TRUE()</f>
        <v>1</v>
      </c>
      <c r="AO256" s="99" t="b">
        <f aca="false">TRUE()</f>
        <v>1</v>
      </c>
      <c r="AP256" s="99" t="b">
        <f aca="false">TRUE()</f>
        <v>1</v>
      </c>
      <c r="AQ256" s="99" t="b">
        <f aca="false">TRUE()</f>
        <v>1</v>
      </c>
      <c r="AR256" s="99" t="b">
        <f aca="false">TRUE()</f>
        <v>1</v>
      </c>
      <c r="AS256" s="100" t="str">
        <f aca="false">IF(AND($AM256:$AR256), "VALID", "INVALID")</f>
        <v>VALID</v>
      </c>
      <c r="AT256" s="101" t="s">
        <v>669</v>
      </c>
      <c r="AU256" s="102" t="s">
        <v>79</v>
      </c>
      <c r="AV256" s="103"/>
      <c r="AW256" s="104"/>
      <c r="AX256" s="104"/>
      <c r="AY256" s="104"/>
      <c r="AZ256" s="104"/>
      <c r="BA256" s="104"/>
      <c r="BB256" s="104"/>
      <c r="BC256" s="103"/>
      <c r="BD256" s="103"/>
      <c r="BE256" s="105"/>
      <c r="BF256" s="104"/>
      <c r="BG256" s="320"/>
      <c r="BH256" s="20" t="s">
        <v>7</v>
      </c>
      <c r="BI256" s="1" t="s">
        <v>4159</v>
      </c>
      <c r="BJ256" s="1" t="s">
        <v>4161</v>
      </c>
      <c r="BK256" s="109"/>
    </row>
    <row r="257" s="85" customFormat="true" ht="18" hidden="true" customHeight="true" outlineLevel="0" collapsed="false">
      <c r="A257" s="315"/>
      <c r="B257" s="316"/>
      <c r="C257" s="316"/>
      <c r="D257" s="140" t="s">
        <v>670</v>
      </c>
      <c r="E257" s="164" t="s">
        <v>647</v>
      </c>
      <c r="F257" s="115"/>
      <c r="G257" s="153"/>
      <c r="H257" s="153"/>
      <c r="I257" s="153"/>
      <c r="J257" s="153"/>
      <c r="K257" s="153"/>
      <c r="L257" s="115"/>
      <c r="M257" s="115"/>
      <c r="N257" s="115"/>
      <c r="O257" s="115"/>
      <c r="P257" s="115"/>
      <c r="Q257" s="173"/>
      <c r="R257" s="173"/>
      <c r="S257" s="173"/>
      <c r="T257" s="173"/>
      <c r="U257" s="173"/>
      <c r="V257" s="173"/>
      <c r="W257" s="115"/>
      <c r="X257" s="154"/>
      <c r="Y257" s="154"/>
      <c r="Z257" s="154"/>
      <c r="AA257" s="154"/>
      <c r="AB257" s="154"/>
      <c r="AC257" s="155"/>
      <c r="AD257" s="155"/>
      <c r="AE257" s="155"/>
      <c r="AF257" s="155"/>
      <c r="AG257" s="155"/>
      <c r="AH257" s="155"/>
      <c r="AI257" s="155"/>
      <c r="AJ257" s="155"/>
      <c r="AK257" s="155"/>
      <c r="AL257" s="155"/>
      <c r="AM257" s="155"/>
      <c r="AN257" s="155"/>
      <c r="AO257" s="155"/>
      <c r="AP257" s="155"/>
      <c r="AQ257" s="155"/>
      <c r="AR257" s="155"/>
      <c r="AS257" s="155"/>
      <c r="AT257" s="79"/>
      <c r="AU257" s="156"/>
      <c r="AV257" s="157"/>
      <c r="AW257" s="157"/>
      <c r="AX257" s="157"/>
      <c r="AY257" s="157"/>
      <c r="AZ257" s="157"/>
      <c r="BA257" s="157"/>
      <c r="BB257" s="157"/>
      <c r="BC257" s="157"/>
      <c r="BD257" s="157"/>
      <c r="BE257" s="157"/>
      <c r="BF257" s="81" t="s">
        <v>76</v>
      </c>
      <c r="BG257" s="343"/>
      <c r="BH257" s="158" t="s">
        <v>670</v>
      </c>
      <c r="BI257" s="410" t="s">
        <v>647</v>
      </c>
      <c r="BJ257" s="410"/>
      <c r="BK257" s="159"/>
    </row>
    <row r="258" customFormat="false" ht="12.75" hidden="true" customHeight="true" outlineLevel="0" collapsed="false">
      <c r="A258" s="315"/>
      <c r="B258" s="316"/>
      <c r="C258" s="316"/>
      <c r="D258" s="331" t="s">
        <v>671</v>
      </c>
      <c r="E258" s="317" t="s">
        <v>4162</v>
      </c>
      <c r="F258" s="87" t="s">
        <v>672</v>
      </c>
      <c r="G258" s="88"/>
      <c r="H258" s="89" t="s">
        <v>671</v>
      </c>
      <c r="I258" s="90"/>
      <c r="J258" s="90"/>
      <c r="K258" s="91"/>
      <c r="L258" s="92" t="s">
        <v>2749</v>
      </c>
      <c r="M258" s="90" t="s">
        <v>2749</v>
      </c>
      <c r="N258" s="90"/>
      <c r="O258" s="90"/>
      <c r="P258" s="91"/>
      <c r="Q258" s="95" t="s">
        <v>91</v>
      </c>
      <c r="R258" s="86" t="s">
        <v>83</v>
      </c>
      <c r="S258" s="86" t="s">
        <v>104</v>
      </c>
      <c r="T258" s="86" t="s">
        <v>105</v>
      </c>
      <c r="U258" s="165" t="s">
        <v>83</v>
      </c>
      <c r="V258" s="86" t="s">
        <v>4163</v>
      </c>
      <c r="W258" s="95" t="s">
        <v>4164</v>
      </c>
      <c r="X258" s="96"/>
      <c r="Y258" s="96"/>
      <c r="Z258" s="96"/>
      <c r="AA258" s="96" t="s">
        <v>671</v>
      </c>
      <c r="AB258" s="96" t="s">
        <v>4165</v>
      </c>
      <c r="AC258" s="95" t="s">
        <v>2741</v>
      </c>
      <c r="AD258" s="95" t="s">
        <v>2742</v>
      </c>
      <c r="AE258" s="95" t="s">
        <v>2743</v>
      </c>
      <c r="AF258" s="95" t="s">
        <v>2735</v>
      </c>
      <c r="AG258" s="95" t="str">
        <f aca="false">IF(OR($AT258="",$AT258=$F258),$U258,IF($AT258=$G258,SUBSTITUTE(SUBSTITUTE($AT258,"GPIO3_","GPIO_"),".0",""),IF($AT258=$H258,$Q258,IF($AT258=$I258,$R258,IF($AT258=$J258,$S258,IF($AT258=$K258,$T258,"INVALID"))))))</f>
        <v>RSVD1</v>
      </c>
      <c r="AH258" s="97"/>
      <c r="AI258" s="98" t="str">
        <f aca="false">IF(AND(OR($AV258="Int PU",$AV258="Int PD"),OR(AND($BC258&lt;&gt;"",$BC258&lt;&gt;"0"),AND($BD258&lt;&gt;"",$BD258&lt;&gt;"0"))),"INVALID",IF(OR($AT258=$F258,$AV258="Int PD"),"PULL_DOWN",IF(OR($AV258="Int PU",AND($AH258="YES",OR($BC258="",$BC258="0"),OR($BD258="",$BD258="0"),OR($AU258="Input",$AU258="Bidirectional"))),"PULL_UP","NORMAL")))</f>
        <v>PULL_DOWN</v>
      </c>
      <c r="AJ258" s="98" t="str">
        <f aca="false">IF($AU258="Input", "TRISTATE", IF($AV258="Z","TRISTATE",IF($AT258=$F258,"TRISTATE","NORMAL")))</f>
        <v>TRISTATE</v>
      </c>
      <c r="AK258" s="98" t="str">
        <f aca="false">IF(OR($AT258=$F258,$AU258="Output"),"DISABLE","ENABLE")</f>
        <v>DISABLE</v>
      </c>
      <c r="AL258" s="165" t="str">
        <f aca="false">IF($AT258&lt;&gt;$G258,"N/A",IF($AV258="Drive 1", "1", IF($AV258="Drive 0", "0", "")))</f>
        <v>N/A</v>
      </c>
      <c r="AM258" s="406" t="b">
        <f aca="false">TRUE()</f>
        <v>1</v>
      </c>
      <c r="AN258" s="406" t="b">
        <f aca="false">TRUE()</f>
        <v>1</v>
      </c>
      <c r="AO258" s="406" t="b">
        <f aca="false">TRUE()</f>
        <v>1</v>
      </c>
      <c r="AP258" s="406" t="b">
        <f aca="false">TRUE()</f>
        <v>1</v>
      </c>
      <c r="AQ258" s="406" t="b">
        <f aca="false">TRUE()</f>
        <v>1</v>
      </c>
      <c r="AR258" s="406" t="b">
        <f aca="false">TRUE()</f>
        <v>1</v>
      </c>
      <c r="AS258" s="100" t="str">
        <f aca="false">IF(AND($AM258:$AR258), "VALID", "INVALID")</f>
        <v>VALID</v>
      </c>
      <c r="AT258" s="101" t="s">
        <v>672</v>
      </c>
      <c r="AU258" s="102" t="s">
        <v>79</v>
      </c>
      <c r="AV258" s="103"/>
      <c r="AW258" s="104"/>
      <c r="AX258" s="104"/>
      <c r="AY258" s="104"/>
      <c r="AZ258" s="110" t="s">
        <v>85</v>
      </c>
      <c r="BA258" s="110" t="s">
        <v>85</v>
      </c>
      <c r="BB258" s="104"/>
      <c r="BC258" s="103"/>
      <c r="BD258" s="103"/>
      <c r="BE258" s="105"/>
      <c r="BF258" s="104"/>
      <c r="BG258" s="320"/>
      <c r="BH258" s="20" t="s">
        <v>7</v>
      </c>
      <c r="BI258" s="1" t="s">
        <v>4162</v>
      </c>
      <c r="BJ258" s="1" t="s">
        <v>4166</v>
      </c>
      <c r="BK258" s="109"/>
    </row>
    <row r="259" customFormat="false" ht="12.75" hidden="true" customHeight="true" outlineLevel="0" collapsed="false">
      <c r="A259" s="315"/>
      <c r="B259" s="330"/>
      <c r="C259" s="330"/>
      <c r="D259" s="331" t="s">
        <v>673</v>
      </c>
      <c r="E259" s="317" t="s">
        <v>4167</v>
      </c>
      <c r="F259" s="87" t="s">
        <v>675</v>
      </c>
      <c r="G259" s="88"/>
      <c r="H259" s="89" t="s">
        <v>4168</v>
      </c>
      <c r="I259" s="90"/>
      <c r="J259" s="90"/>
      <c r="K259" s="91"/>
      <c r="L259" s="92" t="s">
        <v>2749</v>
      </c>
      <c r="M259" s="90" t="s">
        <v>81</v>
      </c>
      <c r="N259" s="90"/>
      <c r="O259" s="90"/>
      <c r="P259" s="91"/>
      <c r="Q259" s="95" t="s">
        <v>674</v>
      </c>
      <c r="R259" s="86" t="s">
        <v>83</v>
      </c>
      <c r="S259" s="86" t="s">
        <v>104</v>
      </c>
      <c r="T259" s="86" t="s">
        <v>105</v>
      </c>
      <c r="U259" s="165" t="s">
        <v>83</v>
      </c>
      <c r="V259" s="86" t="s">
        <v>4169</v>
      </c>
      <c r="W259" s="95" t="s">
        <v>4164</v>
      </c>
      <c r="X259" s="96"/>
      <c r="Y259" s="96"/>
      <c r="Z259" s="96"/>
      <c r="AA259" s="96" t="s">
        <v>673</v>
      </c>
      <c r="AB259" s="96" t="s">
        <v>4165</v>
      </c>
      <c r="AC259" s="95" t="s">
        <v>2741</v>
      </c>
      <c r="AD259" s="95" t="s">
        <v>2742</v>
      </c>
      <c r="AE259" s="95" t="s">
        <v>2743</v>
      </c>
      <c r="AF259" s="95" t="s">
        <v>2760</v>
      </c>
      <c r="AG259" s="95" t="str">
        <f aca="false">IF(OR($AT259="",$AT259=$F259),$U259,IF($AT259=$G259,SUBSTITUTE(SUBSTITUTE($AT259,"GPIO3_","GPIO_"),".0",""),IF($AT259=$H259,$Q259,IF($AT259=$I259,$R259,IF($AT259=$J259,$S259,IF($AT259=$K259,$T259,"INVALID"))))))</f>
        <v>RSVD1</v>
      </c>
      <c r="AH259" s="97"/>
      <c r="AI259" s="98" t="str">
        <f aca="false">IF(AND(OR($AV259="Int PU",$AV259="Int PD"),OR(AND($BC259&lt;&gt;"",$BC259&lt;&gt;"0"),AND($BD259&lt;&gt;"",$BD259&lt;&gt;"0"))),"INVALID",IF(OR($AT259=$F259,$AV259="Int PD"),"PULL_DOWN",IF(OR($AV259="Int PU",AND($AH259="YES",OR($BC259="",$BC259="0"),OR($BD259="",$BD259="0"),OR($AU259="Input",$AU259="Bidirectional"))),"PULL_UP","NORMAL")))</f>
        <v>PULL_DOWN</v>
      </c>
      <c r="AJ259" s="98" t="str">
        <f aca="false">IF($AU259="Input", "TRISTATE", IF($AV259="Z","TRISTATE",IF($AT259=$F259,"TRISTATE","NORMAL")))</f>
        <v>TRISTATE</v>
      </c>
      <c r="AK259" s="98" t="str">
        <f aca="false">IF(OR($AT259=$F259,$AU259="Output"),"DISABLE","ENABLE")</f>
        <v>DISABLE</v>
      </c>
      <c r="AL259" s="165" t="str">
        <f aca="false">IF($AT259&lt;&gt;$G259,"N/A",IF($AV259="Drive 1", "1", IF($AV259="Drive 0", "0", "")))</f>
        <v>N/A</v>
      </c>
      <c r="AM259" s="406" t="b">
        <f aca="false">TRUE()</f>
        <v>1</v>
      </c>
      <c r="AN259" s="406" t="b">
        <f aca="false">TRUE()</f>
        <v>1</v>
      </c>
      <c r="AO259" s="406" t="b">
        <f aca="false">TRUE()</f>
        <v>1</v>
      </c>
      <c r="AP259" s="406" t="b">
        <f aca="false">TRUE()</f>
        <v>1</v>
      </c>
      <c r="AQ259" s="406" t="b">
        <f aca="false">TRUE()</f>
        <v>1</v>
      </c>
      <c r="AR259" s="406" t="b">
        <f aca="false">TRUE()</f>
        <v>1</v>
      </c>
      <c r="AS259" s="100" t="str">
        <f aca="false">IF(AND($AM259:$AR259), "VALID", "INVALID")</f>
        <v>VALID</v>
      </c>
      <c r="AT259" s="101" t="s">
        <v>675</v>
      </c>
      <c r="AU259" s="102" t="s">
        <v>79</v>
      </c>
      <c r="AV259" s="103"/>
      <c r="AW259" s="104"/>
      <c r="AX259" s="104"/>
      <c r="AY259" s="104"/>
      <c r="AZ259" s="110" t="s">
        <v>85</v>
      </c>
      <c r="BA259" s="110" t="s">
        <v>85</v>
      </c>
      <c r="BB259" s="104"/>
      <c r="BC259" s="103"/>
      <c r="BD259" s="103"/>
      <c r="BE259" s="105"/>
      <c r="BF259" s="104"/>
      <c r="BG259" s="320"/>
      <c r="BH259" s="20" t="s">
        <v>7</v>
      </c>
      <c r="BI259" s="1" t="s">
        <v>4167</v>
      </c>
      <c r="BJ259" s="1" t="s">
        <v>4170</v>
      </c>
      <c r="BK259" s="109"/>
    </row>
    <row r="260" customFormat="false" ht="12.75" hidden="true" customHeight="true" outlineLevel="0" collapsed="false">
      <c r="A260" s="315"/>
      <c r="B260" s="316"/>
      <c r="C260" s="316"/>
      <c r="D260" s="331" t="s">
        <v>676</v>
      </c>
      <c r="E260" s="317" t="s">
        <v>4171</v>
      </c>
      <c r="F260" s="87" t="s">
        <v>677</v>
      </c>
      <c r="G260" s="88"/>
      <c r="H260" s="89" t="s">
        <v>4172</v>
      </c>
      <c r="I260" s="90"/>
      <c r="J260" s="90"/>
      <c r="K260" s="91"/>
      <c r="L260" s="92" t="s">
        <v>2749</v>
      </c>
      <c r="M260" s="90" t="s">
        <v>2729</v>
      </c>
      <c r="N260" s="90"/>
      <c r="O260" s="90"/>
      <c r="P260" s="91"/>
      <c r="Q260" s="95" t="s">
        <v>674</v>
      </c>
      <c r="R260" s="86" t="s">
        <v>83</v>
      </c>
      <c r="S260" s="86" t="s">
        <v>104</v>
      </c>
      <c r="T260" s="86" t="s">
        <v>105</v>
      </c>
      <c r="U260" s="165" t="s">
        <v>83</v>
      </c>
      <c r="V260" s="86" t="s">
        <v>4173</v>
      </c>
      <c r="W260" s="95" t="s">
        <v>4164</v>
      </c>
      <c r="X260" s="96"/>
      <c r="Y260" s="96"/>
      <c r="Z260" s="96"/>
      <c r="AA260" s="96" t="s">
        <v>676</v>
      </c>
      <c r="AB260" s="96" t="s">
        <v>4165</v>
      </c>
      <c r="AC260" s="95" t="s">
        <v>2741</v>
      </c>
      <c r="AD260" s="95" t="s">
        <v>2742</v>
      </c>
      <c r="AE260" s="95" t="s">
        <v>2743</v>
      </c>
      <c r="AF260" s="95" t="s">
        <v>2760</v>
      </c>
      <c r="AG260" s="95" t="str">
        <f aca="false">IF(OR($AT260="",$AT260=$F260),$U260,IF($AT260=$G260,SUBSTITUTE(SUBSTITUTE($AT260,"GPIO3_","GPIO_"),".0",""),IF($AT260=$H260,$Q260,IF($AT260=$I260,$R260,IF($AT260=$J260,$S260,IF($AT260=$K260,$T260,"INVALID"))))))</f>
        <v>RSVD1</v>
      </c>
      <c r="AH260" s="97"/>
      <c r="AI260" s="98" t="str">
        <f aca="false">IF(AND(OR($AV260="Int PU",$AV260="Int PD"),OR(AND($BC260&lt;&gt;"",$BC260&lt;&gt;"0"),AND($BD260&lt;&gt;"",$BD260&lt;&gt;"0"))),"INVALID",IF(OR($AT260=$F260,$AV260="Int PD"),"PULL_DOWN",IF(OR($AV260="Int PU",AND($AH260="YES",OR($BC260="",$BC260="0"),OR($BD260="",$BD260="0"),OR($AU260="Input",$AU260="Bidirectional"))),"PULL_UP","NORMAL")))</f>
        <v>PULL_DOWN</v>
      </c>
      <c r="AJ260" s="98" t="str">
        <f aca="false">IF($AU260="Input", "TRISTATE", IF($AV260="Z","TRISTATE",IF($AT260=$F260,"TRISTATE","NORMAL")))</f>
        <v>TRISTATE</v>
      </c>
      <c r="AK260" s="98" t="str">
        <f aca="false">IF(OR($AT260=$F260,$AU260="Output"),"DISABLE","ENABLE")</f>
        <v>DISABLE</v>
      </c>
      <c r="AL260" s="165" t="str">
        <f aca="false">IF($AT260&lt;&gt;$G260,"N/A",IF($AV260="Drive 1", "1", IF($AV260="Drive 0", "0", "")))</f>
        <v>N/A</v>
      </c>
      <c r="AM260" s="406" t="b">
        <f aca="false">TRUE()</f>
        <v>1</v>
      </c>
      <c r="AN260" s="406" t="b">
        <f aca="false">TRUE()</f>
        <v>1</v>
      </c>
      <c r="AO260" s="406" t="b">
        <f aca="false">TRUE()</f>
        <v>1</v>
      </c>
      <c r="AP260" s="406" t="b">
        <f aca="false">TRUE()</f>
        <v>1</v>
      </c>
      <c r="AQ260" s="406" t="b">
        <f aca="false">TRUE()</f>
        <v>1</v>
      </c>
      <c r="AR260" s="406" t="b">
        <f aca="false">TRUE()</f>
        <v>1</v>
      </c>
      <c r="AS260" s="100" t="str">
        <f aca="false">IF(AND($AM260:$AR260), "VALID", "INVALID")</f>
        <v>VALID</v>
      </c>
      <c r="AT260" s="101" t="s">
        <v>677</v>
      </c>
      <c r="AU260" s="102" t="s">
        <v>79</v>
      </c>
      <c r="AV260" s="103"/>
      <c r="AW260" s="104"/>
      <c r="AX260" s="104"/>
      <c r="AY260" s="104"/>
      <c r="AZ260" s="110" t="s">
        <v>85</v>
      </c>
      <c r="BA260" s="110" t="s">
        <v>85</v>
      </c>
      <c r="BB260" s="104"/>
      <c r="BC260" s="103"/>
      <c r="BD260" s="103"/>
      <c r="BE260" s="105"/>
      <c r="BF260" s="104"/>
      <c r="BG260" s="320"/>
      <c r="BH260" s="20" t="s">
        <v>7</v>
      </c>
      <c r="BI260" s="1" t="s">
        <v>4171</v>
      </c>
      <c r="BJ260" s="1" t="s">
        <v>4174</v>
      </c>
      <c r="BK260" s="109"/>
    </row>
    <row r="261" customFormat="false" ht="12.75" hidden="true" customHeight="true" outlineLevel="0" collapsed="false">
      <c r="A261" s="315"/>
      <c r="B261" s="316"/>
      <c r="C261" s="316"/>
      <c r="D261" s="331" t="s">
        <v>678</v>
      </c>
      <c r="E261" s="317" t="s">
        <v>4175</v>
      </c>
      <c r="F261" s="87" t="s">
        <v>680</v>
      </c>
      <c r="G261" s="88"/>
      <c r="H261" s="89" t="s">
        <v>678</v>
      </c>
      <c r="I261" s="90"/>
      <c r="J261" s="90"/>
      <c r="K261" s="91"/>
      <c r="L261" s="92" t="s">
        <v>2749</v>
      </c>
      <c r="M261" s="90" t="s">
        <v>2749</v>
      </c>
      <c r="N261" s="90"/>
      <c r="O261" s="90"/>
      <c r="P261" s="91"/>
      <c r="Q261" s="95" t="s">
        <v>679</v>
      </c>
      <c r="R261" s="86" t="s">
        <v>83</v>
      </c>
      <c r="S261" s="86" t="s">
        <v>104</v>
      </c>
      <c r="T261" s="86" t="s">
        <v>105</v>
      </c>
      <c r="U261" s="165" t="s">
        <v>83</v>
      </c>
      <c r="V261" s="86" t="s">
        <v>4176</v>
      </c>
      <c r="W261" s="95" t="s">
        <v>4164</v>
      </c>
      <c r="X261" s="96"/>
      <c r="Y261" s="96"/>
      <c r="Z261" s="96"/>
      <c r="AA261" s="96" t="s">
        <v>678</v>
      </c>
      <c r="AB261" s="96" t="s">
        <v>4165</v>
      </c>
      <c r="AC261" s="95" t="s">
        <v>2741</v>
      </c>
      <c r="AD261" s="95" t="s">
        <v>2742</v>
      </c>
      <c r="AE261" s="95" t="s">
        <v>2743</v>
      </c>
      <c r="AF261" s="95" t="s">
        <v>2760</v>
      </c>
      <c r="AG261" s="95" t="str">
        <f aca="false">IF(OR($AT261="",$AT261=$F261),$U261,IF($AT261=$G261,SUBSTITUTE(SUBSTITUTE($AT261,"GPIO3_","GPIO_"),".0",""),IF($AT261=$H261,$Q261,IF($AT261=$I261,$R261,IF($AT261=$J261,$S261,IF($AT261=$K261,$T261,"INVALID"))))))</f>
        <v>RSVD1</v>
      </c>
      <c r="AH261" s="97"/>
      <c r="AI261" s="98" t="str">
        <f aca="false">IF(AND(OR($AV261="Int PU",$AV261="Int PD"),OR(AND($BC261&lt;&gt;"",$BC261&lt;&gt;"0"),AND($BD261&lt;&gt;"",$BD261&lt;&gt;"0"))),"INVALID",IF(OR($AT261=$F261,$AV261="Int PD"),"PULL_DOWN",IF(OR($AV261="Int PU",AND($AH261="YES",OR($BC261="",$BC261="0"),OR($BD261="",$BD261="0"),OR($AU261="Input",$AU261="Bidirectional"))),"PULL_UP","NORMAL")))</f>
        <v>PULL_DOWN</v>
      </c>
      <c r="AJ261" s="98" t="str">
        <f aca="false">IF($AU261="Input", "TRISTATE", IF($AV261="Z","TRISTATE",IF($AT261=$F261,"TRISTATE","NORMAL")))</f>
        <v>TRISTATE</v>
      </c>
      <c r="AK261" s="98" t="str">
        <f aca="false">IF(OR($AT261=$F261,$AU261="Output"),"DISABLE","ENABLE")</f>
        <v>DISABLE</v>
      </c>
      <c r="AL261" s="165" t="str">
        <f aca="false">IF($AT261&lt;&gt;$G261,"N/A",IF($AV261="Drive 1", "1", IF($AV261="Drive 0", "0", "")))</f>
        <v>N/A</v>
      </c>
      <c r="AM261" s="406" t="b">
        <f aca="false">TRUE()</f>
        <v>1</v>
      </c>
      <c r="AN261" s="406" t="b">
        <f aca="false">TRUE()</f>
        <v>1</v>
      </c>
      <c r="AO261" s="406" t="b">
        <f aca="false">TRUE()</f>
        <v>1</v>
      </c>
      <c r="AP261" s="406" t="b">
        <f aca="false">TRUE()</f>
        <v>1</v>
      </c>
      <c r="AQ261" s="406" t="b">
        <f aca="false">TRUE()</f>
        <v>1</v>
      </c>
      <c r="AR261" s="406" t="b">
        <f aca="false">TRUE()</f>
        <v>1</v>
      </c>
      <c r="AS261" s="100" t="str">
        <f aca="false">IF(AND($AM261:$AR261), "VALID", "INVALID")</f>
        <v>VALID</v>
      </c>
      <c r="AT261" s="101" t="s">
        <v>680</v>
      </c>
      <c r="AU261" s="102" t="s">
        <v>79</v>
      </c>
      <c r="AV261" s="103"/>
      <c r="AW261" s="104"/>
      <c r="AX261" s="104"/>
      <c r="AY261" s="103" t="s">
        <v>124</v>
      </c>
      <c r="AZ261" s="110" t="s">
        <v>85</v>
      </c>
      <c r="BA261" s="110" t="s">
        <v>85</v>
      </c>
      <c r="BB261" s="104"/>
      <c r="BC261" s="103"/>
      <c r="BD261" s="103"/>
      <c r="BE261" s="105"/>
      <c r="BF261" s="104"/>
      <c r="BG261" s="320"/>
      <c r="BH261" s="20" t="s">
        <v>7</v>
      </c>
      <c r="BI261" s="1" t="s">
        <v>4175</v>
      </c>
      <c r="BJ261" s="1" t="s">
        <v>4177</v>
      </c>
      <c r="BK261" s="109"/>
    </row>
    <row r="262" customFormat="false" ht="12.75" hidden="true" customHeight="true" outlineLevel="0" collapsed="false">
      <c r="A262" s="315"/>
      <c r="B262" s="316"/>
      <c r="C262" s="316"/>
      <c r="D262" s="331" t="s">
        <v>681</v>
      </c>
      <c r="E262" s="317" t="s">
        <v>4178</v>
      </c>
      <c r="F262" s="87" t="s">
        <v>682</v>
      </c>
      <c r="G262" s="88"/>
      <c r="H262" s="89" t="s">
        <v>4179</v>
      </c>
      <c r="I262" s="90"/>
      <c r="J262" s="90"/>
      <c r="K262" s="91"/>
      <c r="L262" s="92" t="s">
        <v>2749</v>
      </c>
      <c r="M262" s="90" t="s">
        <v>2749</v>
      </c>
      <c r="N262" s="90"/>
      <c r="O262" s="90"/>
      <c r="P262" s="91"/>
      <c r="Q262" s="95" t="s">
        <v>679</v>
      </c>
      <c r="R262" s="86" t="s">
        <v>83</v>
      </c>
      <c r="S262" s="86" t="s">
        <v>104</v>
      </c>
      <c r="T262" s="86" t="s">
        <v>105</v>
      </c>
      <c r="U262" s="165" t="s">
        <v>83</v>
      </c>
      <c r="V262" s="86" t="s">
        <v>4180</v>
      </c>
      <c r="W262" s="95" t="s">
        <v>4164</v>
      </c>
      <c r="X262" s="96"/>
      <c r="Y262" s="96"/>
      <c r="Z262" s="96"/>
      <c r="AA262" s="96" t="s">
        <v>681</v>
      </c>
      <c r="AB262" s="96" t="s">
        <v>4165</v>
      </c>
      <c r="AC262" s="95" t="s">
        <v>2741</v>
      </c>
      <c r="AD262" s="95" t="s">
        <v>2742</v>
      </c>
      <c r="AE262" s="95" t="s">
        <v>2743</v>
      </c>
      <c r="AF262" s="95" t="s">
        <v>2760</v>
      </c>
      <c r="AG262" s="95" t="str">
        <f aca="false">IF(OR($AT262="",$AT262=$F262),$U262,IF($AT262=$G262,SUBSTITUTE(SUBSTITUTE($AT262,"GPIO3_","GPIO_"),".0",""),IF($AT262=$H262,$Q262,IF($AT262=$I262,$R262,IF($AT262=$J262,$S262,IF($AT262=$K262,$T262,"INVALID"))))))</f>
        <v>RSVD1</v>
      </c>
      <c r="AH262" s="97"/>
      <c r="AI262" s="98" t="str">
        <f aca="false">IF(AND(OR($AV262="Int PU",$AV262="Int PD"),OR(AND($BC262&lt;&gt;"",$BC262&lt;&gt;"0"),AND($BD262&lt;&gt;"",$BD262&lt;&gt;"0"))),"INVALID",IF(OR($AT262=$F262,$AV262="Int PD"),"PULL_DOWN",IF(OR($AV262="Int PU",AND($AH262="YES",OR($BC262="",$BC262="0"),OR($BD262="",$BD262="0"),OR($AU262="Input",$AU262="Bidirectional"))),"PULL_UP","NORMAL")))</f>
        <v>PULL_DOWN</v>
      </c>
      <c r="AJ262" s="98" t="str">
        <f aca="false">IF($AU262="Input", "TRISTATE", IF($AV262="Z","TRISTATE",IF($AT262=$F262,"TRISTATE","NORMAL")))</f>
        <v>TRISTATE</v>
      </c>
      <c r="AK262" s="98" t="str">
        <f aca="false">IF(OR($AT262=$F262,$AU262="Output"),"DISABLE","ENABLE")</f>
        <v>DISABLE</v>
      </c>
      <c r="AL262" s="165" t="str">
        <f aca="false">IF($AT262&lt;&gt;$G262,"N/A",IF($AV262="Drive 1", "1", IF($AV262="Drive 0", "0", "")))</f>
        <v>N/A</v>
      </c>
      <c r="AM262" s="406" t="b">
        <f aca="false">TRUE()</f>
        <v>1</v>
      </c>
      <c r="AN262" s="406" t="b">
        <f aca="false">TRUE()</f>
        <v>1</v>
      </c>
      <c r="AO262" s="406" t="b">
        <f aca="false">TRUE()</f>
        <v>1</v>
      </c>
      <c r="AP262" s="406" t="b">
        <f aca="false">TRUE()</f>
        <v>1</v>
      </c>
      <c r="AQ262" s="406" t="b">
        <f aca="false">TRUE()</f>
        <v>1</v>
      </c>
      <c r="AR262" s="406" t="b">
        <f aca="false">TRUE()</f>
        <v>1</v>
      </c>
      <c r="AS262" s="100" t="str">
        <f aca="false">IF(AND($AM262:$AR262), "VALID", "INVALID")</f>
        <v>VALID</v>
      </c>
      <c r="AT262" s="101" t="s">
        <v>682</v>
      </c>
      <c r="AU262" s="102" t="s">
        <v>79</v>
      </c>
      <c r="AV262" s="103"/>
      <c r="AW262" s="104"/>
      <c r="AX262" s="104"/>
      <c r="AY262" s="103" t="s">
        <v>124</v>
      </c>
      <c r="AZ262" s="110" t="s">
        <v>85</v>
      </c>
      <c r="BA262" s="110" t="s">
        <v>85</v>
      </c>
      <c r="BB262" s="104"/>
      <c r="BC262" s="103"/>
      <c r="BD262" s="103"/>
      <c r="BE262" s="105"/>
      <c r="BF262" s="104"/>
      <c r="BG262" s="320"/>
      <c r="BH262" s="20" t="s">
        <v>7</v>
      </c>
      <c r="BI262" s="1" t="s">
        <v>4178</v>
      </c>
      <c r="BJ262" s="1" t="s">
        <v>4181</v>
      </c>
      <c r="BK262" s="109"/>
    </row>
    <row r="263" customFormat="false" ht="12.75" hidden="true" customHeight="true" outlineLevel="0" collapsed="false">
      <c r="A263" s="315"/>
      <c r="B263" s="330"/>
      <c r="C263" s="330"/>
      <c r="D263" s="331" t="s">
        <v>683</v>
      </c>
      <c r="E263" s="317" t="s">
        <v>4182</v>
      </c>
      <c r="F263" s="87" t="s">
        <v>684</v>
      </c>
      <c r="G263" s="88"/>
      <c r="H263" s="89" t="s">
        <v>4183</v>
      </c>
      <c r="I263" s="90"/>
      <c r="J263" s="90"/>
      <c r="K263" s="91"/>
      <c r="L263" s="92" t="s">
        <v>2749</v>
      </c>
      <c r="M263" s="90" t="s">
        <v>2749</v>
      </c>
      <c r="N263" s="90"/>
      <c r="O263" s="90"/>
      <c r="P263" s="91"/>
      <c r="Q263" s="95" t="s">
        <v>679</v>
      </c>
      <c r="R263" s="86" t="s">
        <v>83</v>
      </c>
      <c r="S263" s="86" t="s">
        <v>104</v>
      </c>
      <c r="T263" s="86" t="s">
        <v>105</v>
      </c>
      <c r="U263" s="165" t="s">
        <v>83</v>
      </c>
      <c r="V263" s="86" t="s">
        <v>4184</v>
      </c>
      <c r="W263" s="95" t="s">
        <v>4164</v>
      </c>
      <c r="X263" s="96"/>
      <c r="Y263" s="96"/>
      <c r="Z263" s="96"/>
      <c r="AA263" s="96" t="s">
        <v>683</v>
      </c>
      <c r="AB263" s="96" t="s">
        <v>4165</v>
      </c>
      <c r="AC263" s="95" t="s">
        <v>2741</v>
      </c>
      <c r="AD263" s="95" t="s">
        <v>2742</v>
      </c>
      <c r="AE263" s="95" t="s">
        <v>2743</v>
      </c>
      <c r="AF263" s="95" t="s">
        <v>2760</v>
      </c>
      <c r="AG263" s="95" t="str">
        <f aca="false">IF(OR($AT263="",$AT263=$F263),$U263,IF($AT263=$G263,SUBSTITUTE(SUBSTITUTE($AT263,"GPIO3_","GPIO_"),".0",""),IF($AT263=$H263,$Q263,IF($AT263=$I263,$R263,IF($AT263=$J263,$S263,IF($AT263=$K263,$T263,"INVALID"))))))</f>
        <v>RSVD1</v>
      </c>
      <c r="AH263" s="97"/>
      <c r="AI263" s="98" t="str">
        <f aca="false">IF(AND(OR($AV263="Int PU",$AV263="Int PD"),OR(AND($BC263&lt;&gt;"",$BC263&lt;&gt;"0"),AND($BD263&lt;&gt;"",$BD263&lt;&gt;"0"))),"INVALID",IF(OR($AT263=$F263,$AV263="Int PD"),"PULL_DOWN",IF(OR($AV263="Int PU",AND($AH263="YES",OR($BC263="",$BC263="0"),OR($BD263="",$BD263="0"),OR($AU263="Input",$AU263="Bidirectional"))),"PULL_UP","NORMAL")))</f>
        <v>PULL_DOWN</v>
      </c>
      <c r="AJ263" s="98" t="str">
        <f aca="false">IF($AU263="Input", "TRISTATE", IF($AV263="Z","TRISTATE",IF($AT263=$F263,"TRISTATE","NORMAL")))</f>
        <v>TRISTATE</v>
      </c>
      <c r="AK263" s="98" t="str">
        <f aca="false">IF(OR($AT263=$F263,$AU263="Output"),"DISABLE","ENABLE")</f>
        <v>DISABLE</v>
      </c>
      <c r="AL263" s="165" t="str">
        <f aca="false">IF($AT263&lt;&gt;$G263,"N/A",IF($AV263="Drive 1", "1", IF($AV263="Drive 0", "0", "")))</f>
        <v>N/A</v>
      </c>
      <c r="AM263" s="406" t="b">
        <f aca="false">TRUE()</f>
        <v>1</v>
      </c>
      <c r="AN263" s="406" t="b">
        <f aca="false">TRUE()</f>
        <v>1</v>
      </c>
      <c r="AO263" s="406" t="b">
        <f aca="false">TRUE()</f>
        <v>1</v>
      </c>
      <c r="AP263" s="406" t="b">
        <f aca="false">TRUE()</f>
        <v>1</v>
      </c>
      <c r="AQ263" s="406" t="b">
        <f aca="false">TRUE()</f>
        <v>1</v>
      </c>
      <c r="AR263" s="406" t="b">
        <f aca="false">TRUE()</f>
        <v>1</v>
      </c>
      <c r="AS263" s="100" t="str">
        <f aca="false">IF(AND($AM263:$AR263), "VALID", "INVALID")</f>
        <v>VALID</v>
      </c>
      <c r="AT263" s="101" t="s">
        <v>684</v>
      </c>
      <c r="AU263" s="102" t="s">
        <v>79</v>
      </c>
      <c r="AV263" s="103"/>
      <c r="AW263" s="104"/>
      <c r="AX263" s="104"/>
      <c r="AY263" s="103" t="s">
        <v>124</v>
      </c>
      <c r="AZ263" s="110" t="s">
        <v>85</v>
      </c>
      <c r="BA263" s="110" t="s">
        <v>85</v>
      </c>
      <c r="BB263" s="104"/>
      <c r="BC263" s="103"/>
      <c r="BD263" s="103"/>
      <c r="BE263" s="105"/>
      <c r="BF263" s="104"/>
      <c r="BG263" s="320"/>
      <c r="BH263" s="20" t="s">
        <v>7</v>
      </c>
      <c r="BI263" s="1" t="s">
        <v>4182</v>
      </c>
      <c r="BJ263" s="1" t="s">
        <v>4185</v>
      </c>
      <c r="BK263" s="109"/>
    </row>
    <row r="264" customFormat="false" ht="12.75" hidden="true" customHeight="true" outlineLevel="0" collapsed="false">
      <c r="A264" s="315"/>
      <c r="B264" s="316"/>
      <c r="C264" s="316"/>
      <c r="D264" s="331" t="s">
        <v>685</v>
      </c>
      <c r="E264" s="317" t="s">
        <v>4186</v>
      </c>
      <c r="F264" s="87" t="s">
        <v>686</v>
      </c>
      <c r="G264" s="88"/>
      <c r="H264" s="89" t="s">
        <v>685</v>
      </c>
      <c r="I264" s="90"/>
      <c r="J264" s="90"/>
      <c r="K264" s="91"/>
      <c r="L264" s="92" t="s">
        <v>2749</v>
      </c>
      <c r="M264" s="90" t="s">
        <v>2749</v>
      </c>
      <c r="N264" s="90"/>
      <c r="O264" s="90"/>
      <c r="P264" s="91"/>
      <c r="Q264" s="95" t="s">
        <v>679</v>
      </c>
      <c r="R264" s="86" t="s">
        <v>83</v>
      </c>
      <c r="S264" s="86" t="s">
        <v>104</v>
      </c>
      <c r="T264" s="86" t="s">
        <v>105</v>
      </c>
      <c r="U264" s="165" t="s">
        <v>83</v>
      </c>
      <c r="V264" s="86" t="s">
        <v>4187</v>
      </c>
      <c r="W264" s="95" t="s">
        <v>4164</v>
      </c>
      <c r="X264" s="96"/>
      <c r="Y264" s="96"/>
      <c r="Z264" s="96"/>
      <c r="AA264" s="96" t="s">
        <v>685</v>
      </c>
      <c r="AB264" s="96" t="s">
        <v>4165</v>
      </c>
      <c r="AC264" s="95" t="s">
        <v>2741</v>
      </c>
      <c r="AD264" s="95" t="s">
        <v>2742</v>
      </c>
      <c r="AE264" s="95" t="s">
        <v>2743</v>
      </c>
      <c r="AF264" s="95" t="s">
        <v>2760</v>
      </c>
      <c r="AG264" s="95" t="str">
        <f aca="false">IF(OR($AT264="",$AT264=$F264),$U264,IF($AT264=$G264,SUBSTITUTE(SUBSTITUTE($AT264,"GPIO3_","GPIO_"),".0",""),IF($AT264=$H264,$Q264,IF($AT264=$I264,$R264,IF($AT264=$J264,$S264,IF($AT264=$K264,$T264,"INVALID"))))))</f>
        <v>RSVD1</v>
      </c>
      <c r="AH264" s="97"/>
      <c r="AI264" s="98" t="str">
        <f aca="false">IF(AND(OR($AV264="Int PU",$AV264="Int PD"),OR(AND($BC264&lt;&gt;"",$BC264&lt;&gt;"0"),AND($BD264&lt;&gt;"",$BD264&lt;&gt;"0"))),"INVALID",IF(OR($AT264=$F264,$AV264="Int PD"),"PULL_DOWN",IF(OR($AV264="Int PU",AND($AH264="YES",OR($BC264="",$BC264="0"),OR($BD264="",$BD264="0"),OR($AU264="Input",$AU264="Bidirectional"))),"PULL_UP","NORMAL")))</f>
        <v>PULL_DOWN</v>
      </c>
      <c r="AJ264" s="98" t="str">
        <f aca="false">IF($AU264="Input", "TRISTATE", IF($AV264="Z","TRISTATE",IF($AT264=$F264,"TRISTATE","NORMAL")))</f>
        <v>TRISTATE</v>
      </c>
      <c r="AK264" s="98" t="str">
        <f aca="false">IF(OR($AT264=$F264,$AU264="Output"),"DISABLE","ENABLE")</f>
        <v>DISABLE</v>
      </c>
      <c r="AL264" s="165" t="str">
        <f aca="false">IF($AT264&lt;&gt;$G264,"N/A",IF($AV264="Drive 1", "1", IF($AV264="Drive 0", "0", "")))</f>
        <v>N/A</v>
      </c>
      <c r="AM264" s="406" t="b">
        <f aca="false">TRUE()</f>
        <v>1</v>
      </c>
      <c r="AN264" s="406" t="b">
        <f aca="false">TRUE()</f>
        <v>1</v>
      </c>
      <c r="AO264" s="406" t="b">
        <f aca="false">TRUE()</f>
        <v>1</v>
      </c>
      <c r="AP264" s="406" t="b">
        <f aca="false">TRUE()</f>
        <v>1</v>
      </c>
      <c r="AQ264" s="406" t="b">
        <f aca="false">TRUE()</f>
        <v>1</v>
      </c>
      <c r="AR264" s="406" t="b">
        <f aca="false">TRUE()</f>
        <v>1</v>
      </c>
      <c r="AS264" s="100" t="str">
        <f aca="false">IF(AND($AM264:$AR264), "VALID", "INVALID")</f>
        <v>VALID</v>
      </c>
      <c r="AT264" s="145" t="s">
        <v>686</v>
      </c>
      <c r="AU264" s="146" t="s">
        <v>79</v>
      </c>
      <c r="AV264" s="147"/>
      <c r="AW264" s="104"/>
      <c r="AX264" s="104"/>
      <c r="AY264" s="103" t="s">
        <v>124</v>
      </c>
      <c r="AZ264" s="110" t="s">
        <v>85</v>
      </c>
      <c r="BA264" s="110" t="s">
        <v>85</v>
      </c>
      <c r="BB264" s="104"/>
      <c r="BC264" s="147"/>
      <c r="BD264" s="147"/>
      <c r="BE264" s="149"/>
      <c r="BF264" s="148"/>
      <c r="BG264" s="328"/>
      <c r="BH264" s="20" t="s">
        <v>7</v>
      </c>
      <c r="BI264" s="1" t="s">
        <v>4186</v>
      </c>
      <c r="BJ264" s="1" t="s">
        <v>4188</v>
      </c>
      <c r="BK264" s="109"/>
    </row>
    <row r="265" customFormat="false" ht="12.75" hidden="true" customHeight="true" outlineLevel="0" collapsed="false">
      <c r="A265" s="315"/>
      <c r="B265" s="330"/>
      <c r="C265" s="330"/>
      <c r="D265" s="331" t="s">
        <v>687</v>
      </c>
      <c r="E265" s="317" t="s">
        <v>4189</v>
      </c>
      <c r="F265" s="87" t="s">
        <v>688</v>
      </c>
      <c r="G265" s="88"/>
      <c r="H265" s="89"/>
      <c r="I265" s="90"/>
      <c r="J265" s="90"/>
      <c r="K265" s="91"/>
      <c r="L265" s="92" t="s">
        <v>2749</v>
      </c>
      <c r="M265" s="90"/>
      <c r="N265" s="90"/>
      <c r="O265" s="90"/>
      <c r="P265" s="91"/>
      <c r="Q265" s="86" t="s">
        <v>94</v>
      </c>
      <c r="R265" s="86" t="s">
        <v>83</v>
      </c>
      <c r="S265" s="86" t="s">
        <v>104</v>
      </c>
      <c r="T265" s="86" t="s">
        <v>105</v>
      </c>
      <c r="U265" s="165" t="s">
        <v>94</v>
      </c>
      <c r="V265" s="86" t="s">
        <v>4190</v>
      </c>
      <c r="W265" s="95" t="s">
        <v>4164</v>
      </c>
      <c r="X265" s="96"/>
      <c r="Y265" s="96"/>
      <c r="Z265" s="96"/>
      <c r="AA265" s="96" t="s">
        <v>687</v>
      </c>
      <c r="AB265" s="96" t="s">
        <v>4165</v>
      </c>
      <c r="AC265" s="95" t="s">
        <v>2741</v>
      </c>
      <c r="AD265" s="95" t="s">
        <v>2742</v>
      </c>
      <c r="AE265" s="95" t="s">
        <v>2743</v>
      </c>
      <c r="AF265" s="95" t="s">
        <v>2760</v>
      </c>
      <c r="AG265" s="95" t="str">
        <f aca="false">IF(OR($AT265="",$AT265=$F265),$U265,IF($AT265=$G265,SUBSTITUTE(SUBSTITUTE($AT265,"GPIO3_","GPIO_"),".0",""),IF($AT265=$H265,$Q265,IF($AT265=$I265,$R265,IF($AT265=$J265,$S265,IF($AT265=$K265,$T265,"INVALID"))))))</f>
        <v>RSVD0</v>
      </c>
      <c r="AH265" s="97"/>
      <c r="AI265" s="98" t="str">
        <f aca="false">IF(AND(OR($AV265="Int PU",$AV265="Int PD"),OR(AND($BC265&lt;&gt;"",$BC265&lt;&gt;"0"),AND($BD265&lt;&gt;"",$BD265&lt;&gt;"0"))),"INVALID",IF(OR($AT265=$F265,$AV265="Int PD"),"PULL_DOWN",IF(OR($AV265="Int PU",AND($AH265="YES",OR($BC265="",$BC265="0"),OR($BD265="",$BD265="0"),OR($AU265="Input",$AU265="Bidirectional"))),"PULL_UP","NORMAL")))</f>
        <v>PULL_DOWN</v>
      </c>
      <c r="AJ265" s="98" t="str">
        <f aca="false">IF($AU265="Input", "TRISTATE", IF($AV265="Z","TRISTATE",IF($AT265=$F265,"TRISTATE","NORMAL")))</f>
        <v>TRISTATE</v>
      </c>
      <c r="AK265" s="98" t="str">
        <f aca="false">IF(OR($AT265=$F265,$AU265="Output"),"DISABLE","ENABLE")</f>
        <v>DISABLE</v>
      </c>
      <c r="AL265" s="112" t="str">
        <f aca="false">IF($AT265&lt;&gt;$G265,"N/A",IF($AV265="Drive 1", "1", IF($AV265="Drive 0", "0", "")))</f>
        <v>N/A</v>
      </c>
      <c r="AM265" s="406" t="b">
        <f aca="false">TRUE()</f>
        <v>1</v>
      </c>
      <c r="AN265" s="406" t="b">
        <f aca="false">TRUE()</f>
        <v>1</v>
      </c>
      <c r="AO265" s="406" t="b">
        <f aca="false">TRUE()</f>
        <v>1</v>
      </c>
      <c r="AP265" s="406" t="b">
        <f aca="false">TRUE()</f>
        <v>1</v>
      </c>
      <c r="AQ265" s="406" t="b">
        <f aca="false">TRUE()</f>
        <v>1</v>
      </c>
      <c r="AR265" s="406" t="b">
        <f aca="false">TRUE()</f>
        <v>1</v>
      </c>
      <c r="AS265" s="100" t="str">
        <f aca="false">IF(AND($AM265:$AR265), "VALID", "INVALID")</f>
        <v>VALID</v>
      </c>
      <c r="AT265" s="145" t="s">
        <v>688</v>
      </c>
      <c r="AU265" s="146" t="s">
        <v>79</v>
      </c>
      <c r="AV265" s="147"/>
      <c r="AW265" s="104"/>
      <c r="AX265" s="104"/>
      <c r="AY265" s="104"/>
      <c r="AZ265" s="110" t="s">
        <v>85</v>
      </c>
      <c r="BA265" s="110" t="s">
        <v>85</v>
      </c>
      <c r="BB265" s="104"/>
      <c r="BC265" s="147"/>
      <c r="BD265" s="147"/>
      <c r="BE265" s="149"/>
      <c r="BF265" s="148"/>
      <c r="BG265" s="328"/>
      <c r="BH265" s="20" t="s">
        <v>7</v>
      </c>
      <c r="BI265" s="1" t="s">
        <v>4189</v>
      </c>
      <c r="BJ265" s="1" t="s">
        <v>4191</v>
      </c>
      <c r="BK265" s="109"/>
    </row>
    <row r="266" customFormat="false" ht="12.75" hidden="true" customHeight="true" outlineLevel="0" collapsed="false">
      <c r="A266" s="315"/>
      <c r="B266" s="316"/>
      <c r="C266" s="316"/>
      <c r="D266" s="331" t="s">
        <v>689</v>
      </c>
      <c r="E266" s="317" t="s">
        <v>4192</v>
      </c>
      <c r="F266" s="87" t="s">
        <v>690</v>
      </c>
      <c r="G266" s="88"/>
      <c r="H266" s="89"/>
      <c r="I266" s="90"/>
      <c r="J266" s="90"/>
      <c r="K266" s="91"/>
      <c r="L266" s="92" t="s">
        <v>2749</v>
      </c>
      <c r="M266" s="90"/>
      <c r="N266" s="90"/>
      <c r="O266" s="90"/>
      <c r="P266" s="91"/>
      <c r="Q266" s="86" t="s">
        <v>94</v>
      </c>
      <c r="R266" s="86" t="s">
        <v>83</v>
      </c>
      <c r="S266" s="86" t="s">
        <v>104</v>
      </c>
      <c r="T266" s="86" t="s">
        <v>105</v>
      </c>
      <c r="U266" s="165" t="s">
        <v>94</v>
      </c>
      <c r="V266" s="86" t="s">
        <v>4193</v>
      </c>
      <c r="W266" s="95" t="s">
        <v>4164</v>
      </c>
      <c r="X266" s="96"/>
      <c r="Y266" s="96"/>
      <c r="Z266" s="96"/>
      <c r="AA266" s="96" t="s">
        <v>689</v>
      </c>
      <c r="AB266" s="96" t="s">
        <v>4165</v>
      </c>
      <c r="AC266" s="95" t="s">
        <v>2741</v>
      </c>
      <c r="AD266" s="95" t="s">
        <v>2742</v>
      </c>
      <c r="AE266" s="95" t="s">
        <v>2743</v>
      </c>
      <c r="AF266" s="95" t="s">
        <v>2760</v>
      </c>
      <c r="AG266" s="95" t="str">
        <f aca="false">IF(OR($AT266="",$AT266=$F266),$U266,IF($AT266=$G266,SUBSTITUTE(SUBSTITUTE($AT266,"GPIO3_","GPIO_"),".0",""),IF($AT266=$H266,$Q266,IF($AT266=$I266,$R266,IF($AT266=$J266,$S266,IF($AT266=$K266,$T266,"INVALID"))))))</f>
        <v>RSVD0</v>
      </c>
      <c r="AH266" s="97"/>
      <c r="AI266" s="98" t="str">
        <f aca="false">IF(AND(OR($AV266="Int PU",$AV266="Int PD"),OR(AND($BC266&lt;&gt;"",$BC266&lt;&gt;"0"),AND($BD266&lt;&gt;"",$BD266&lt;&gt;"0"))),"INVALID",IF(OR($AT266=$F266,$AV266="Int PD"),"PULL_DOWN",IF(OR($AV266="Int PU",AND($AH266="YES",OR($BC266="",$BC266="0"),OR($BD266="",$BD266="0"),OR($AU266="Input",$AU266="Bidirectional"))),"PULL_UP","NORMAL")))</f>
        <v>PULL_DOWN</v>
      </c>
      <c r="AJ266" s="98" t="str">
        <f aca="false">IF($AU266="Input", "TRISTATE", IF($AV266="Z","TRISTATE",IF($AT266=$F266,"TRISTATE","NORMAL")))</f>
        <v>TRISTATE</v>
      </c>
      <c r="AK266" s="98" t="str">
        <f aca="false">IF(OR($AT266=$F266,$AU266="Output"),"DISABLE","ENABLE")</f>
        <v>DISABLE</v>
      </c>
      <c r="AL266" s="112" t="str">
        <f aca="false">IF($AT266&lt;&gt;$G266,"N/A",IF($AV266="Drive 1", "1", IF($AV266="Drive 0", "0", "")))</f>
        <v>N/A</v>
      </c>
      <c r="AM266" s="406" t="b">
        <f aca="false">TRUE()</f>
        <v>1</v>
      </c>
      <c r="AN266" s="406" t="b">
        <f aca="false">TRUE()</f>
        <v>1</v>
      </c>
      <c r="AO266" s="406" t="b">
        <f aca="false">TRUE()</f>
        <v>1</v>
      </c>
      <c r="AP266" s="406" t="b">
        <f aca="false">TRUE()</f>
        <v>1</v>
      </c>
      <c r="AQ266" s="406" t="b">
        <f aca="false">TRUE()</f>
        <v>1</v>
      </c>
      <c r="AR266" s="406" t="b">
        <f aca="false">TRUE()</f>
        <v>1</v>
      </c>
      <c r="AS266" s="100" t="str">
        <f aca="false">IF(AND($AM266:$AR266), "VALID", "INVALID")</f>
        <v>VALID</v>
      </c>
      <c r="AT266" s="145" t="s">
        <v>690</v>
      </c>
      <c r="AU266" s="146" t="s">
        <v>79</v>
      </c>
      <c r="AV266" s="147"/>
      <c r="AW266" s="104"/>
      <c r="AX266" s="148"/>
      <c r="AY266" s="104"/>
      <c r="AZ266" s="110" t="s">
        <v>85</v>
      </c>
      <c r="BA266" s="110" t="s">
        <v>85</v>
      </c>
      <c r="BB266" s="148"/>
      <c r="BC266" s="147"/>
      <c r="BD266" s="147"/>
      <c r="BE266" s="149"/>
      <c r="BF266" s="148"/>
      <c r="BG266" s="328"/>
      <c r="BH266" s="20" t="s">
        <v>7</v>
      </c>
      <c r="BI266" s="1" t="s">
        <v>4192</v>
      </c>
      <c r="BJ266" s="1" t="s">
        <v>4194</v>
      </c>
      <c r="BK266" s="109"/>
    </row>
    <row r="267" s="85" customFormat="true" ht="18" hidden="true" customHeight="true" outlineLevel="0" collapsed="false">
      <c r="A267" s="315"/>
      <c r="B267" s="316"/>
      <c r="C267" s="316"/>
      <c r="D267" s="140" t="s">
        <v>691</v>
      </c>
      <c r="E267" s="164" t="s">
        <v>647</v>
      </c>
      <c r="F267" s="115"/>
      <c r="G267" s="153"/>
      <c r="H267" s="153"/>
      <c r="I267" s="153"/>
      <c r="J267" s="153"/>
      <c r="K267" s="153"/>
      <c r="L267" s="115"/>
      <c r="M267" s="115"/>
      <c r="N267" s="115"/>
      <c r="O267" s="115"/>
      <c r="P267" s="115"/>
      <c r="Q267" s="115"/>
      <c r="R267" s="115"/>
      <c r="S267" s="115"/>
      <c r="T267" s="115"/>
      <c r="U267" s="115"/>
      <c r="V267" s="115"/>
      <c r="W267" s="115"/>
      <c r="X267" s="154"/>
      <c r="Y267" s="154"/>
      <c r="Z267" s="154"/>
      <c r="AA267" s="154"/>
      <c r="AB267" s="154"/>
      <c r="AC267" s="155"/>
      <c r="AD267" s="155"/>
      <c r="AE267" s="155"/>
      <c r="AF267" s="155"/>
      <c r="AG267" s="155"/>
      <c r="AH267" s="155"/>
      <c r="AI267" s="155"/>
      <c r="AJ267" s="155"/>
      <c r="AK267" s="155"/>
      <c r="AL267" s="155"/>
      <c r="AM267" s="155"/>
      <c r="AN267" s="155"/>
      <c r="AO267" s="155"/>
      <c r="AP267" s="155"/>
      <c r="AQ267" s="155"/>
      <c r="AR267" s="155"/>
      <c r="AS267" s="155"/>
      <c r="AT267" s="79"/>
      <c r="AU267" s="156"/>
      <c r="AV267" s="157"/>
      <c r="AW267" s="157"/>
      <c r="AX267" s="157"/>
      <c r="AY267" s="157"/>
      <c r="AZ267" s="157"/>
      <c r="BA267" s="157"/>
      <c r="BB267" s="157"/>
      <c r="BC267" s="157"/>
      <c r="BD267" s="157"/>
      <c r="BE267" s="157"/>
      <c r="BF267" s="81" t="s">
        <v>76</v>
      </c>
      <c r="BG267" s="343"/>
      <c r="BH267" s="158" t="s">
        <v>691</v>
      </c>
      <c r="BI267" s="410" t="s">
        <v>647</v>
      </c>
      <c r="BJ267" s="410"/>
      <c r="BK267" s="159"/>
    </row>
    <row r="268" customFormat="false" ht="12.75" hidden="true" customHeight="true" outlineLevel="0" collapsed="false">
      <c r="A268" s="315"/>
      <c r="B268" s="330"/>
      <c r="C268" s="330"/>
      <c r="D268" s="331" t="s">
        <v>692</v>
      </c>
      <c r="E268" s="317" t="s">
        <v>4195</v>
      </c>
      <c r="F268" s="87" t="s">
        <v>693</v>
      </c>
      <c r="G268" s="88"/>
      <c r="H268" s="89"/>
      <c r="I268" s="90"/>
      <c r="J268" s="90"/>
      <c r="K268" s="91"/>
      <c r="L268" s="92" t="s">
        <v>2749</v>
      </c>
      <c r="M268" s="90"/>
      <c r="N268" s="90"/>
      <c r="O268" s="90"/>
      <c r="P268" s="91"/>
      <c r="Q268" s="86" t="s">
        <v>94</v>
      </c>
      <c r="R268" s="86" t="s">
        <v>94</v>
      </c>
      <c r="S268" s="86" t="s">
        <v>94</v>
      </c>
      <c r="T268" s="86" t="s">
        <v>94</v>
      </c>
      <c r="U268" s="86" t="s">
        <v>105</v>
      </c>
      <c r="V268" s="94" t="s">
        <v>4196</v>
      </c>
      <c r="W268" s="95" t="s">
        <v>4197</v>
      </c>
      <c r="X268" s="96"/>
      <c r="Y268" s="96"/>
      <c r="Z268" s="96"/>
      <c r="AA268" s="96" t="s">
        <v>692</v>
      </c>
      <c r="AB268" s="96" t="s">
        <v>4198</v>
      </c>
      <c r="AC268" s="95" t="s">
        <v>2741</v>
      </c>
      <c r="AD268" s="95" t="s">
        <v>2742</v>
      </c>
      <c r="AE268" s="95" t="s">
        <v>2743</v>
      </c>
      <c r="AF268" s="95" t="s">
        <v>2760</v>
      </c>
      <c r="AG268" s="95" t="str">
        <f aca="false">IF(OR($AT268="",$AT268=$F268),$U268,IF($AT268=$G268,SUBSTITUTE(SUBSTITUTE($AT268,"GPIO3_","GPIO_"),".0",""),IF($AT268=$H268,$Q268,IF($AT268=$I268,$R268,IF($AT268=$J268,$S268,IF($AT268=$K268,$T268,"INVALID"))))))</f>
        <v>RSVD3</v>
      </c>
      <c r="AH268" s="97"/>
      <c r="AI268" s="98" t="str">
        <f aca="false">IF(AND(OR($AV268="Int PU",$AV268="Int PD"),OR(AND($BC268&lt;&gt;"",$BC268&lt;&gt;"0"),AND($BD268&lt;&gt;"",$BD268&lt;&gt;"0"))),"INVALID",IF(OR($AT268=$F268,$AV268="Int PD"),"PULL_DOWN",IF(OR($AV268="Int PU",AND($AH268="YES",OR($BC268="",$BC268="0"),OR($BD268="",$BD268="0"),OR($AU268="Input",$AU268="Bidirectional"))),"PULL_UP","NORMAL")))</f>
        <v>PULL_DOWN</v>
      </c>
      <c r="AJ268" s="98" t="str">
        <f aca="false">IF($AU268="Input", "TRISTATE", IF($AV268="Z","TRISTATE",IF($AT268=$F268,"TRISTATE","NORMAL")))</f>
        <v>TRISTATE</v>
      </c>
      <c r="AK268" s="98" t="str">
        <f aca="false">IF(OR($AT268=$F268,$AU268="Output"),"DISABLE","ENABLE")</f>
        <v>DISABLE</v>
      </c>
      <c r="AL268" s="112" t="str">
        <f aca="false">IF($AT268&lt;&gt;$G268,"N/A",IF($AV268="Drive 1", "1", IF($AV268="Drive 0", "0", "")))</f>
        <v>N/A</v>
      </c>
      <c r="AM268" s="406" t="b">
        <f aca="false">TRUE()</f>
        <v>1</v>
      </c>
      <c r="AN268" s="406" t="b">
        <f aca="false">TRUE()</f>
        <v>1</v>
      </c>
      <c r="AO268" s="406" t="b">
        <f aca="false">TRUE()</f>
        <v>1</v>
      </c>
      <c r="AP268" s="406" t="b">
        <f aca="false">TRUE()</f>
        <v>1</v>
      </c>
      <c r="AQ268" s="406" t="b">
        <f aca="false">TRUE()</f>
        <v>1</v>
      </c>
      <c r="AR268" s="406" t="b">
        <f aca="false">TRUE()</f>
        <v>1</v>
      </c>
      <c r="AS268" s="100" t="str">
        <f aca="false">IF(AND($AM268:$AR268), "VALID", "INVALID")</f>
        <v>VALID</v>
      </c>
      <c r="AT268" s="123" t="s">
        <v>693</v>
      </c>
      <c r="AU268" s="124" t="s">
        <v>79</v>
      </c>
      <c r="AV268" s="103"/>
      <c r="AW268" s="125"/>
      <c r="AX268" s="125"/>
      <c r="AY268" s="125"/>
      <c r="AZ268" s="110" t="s">
        <v>85</v>
      </c>
      <c r="BA268" s="110" t="s">
        <v>85</v>
      </c>
      <c r="BB268" s="174"/>
      <c r="BC268" s="126"/>
      <c r="BD268" s="126"/>
      <c r="BE268" s="127" t="s">
        <v>496</v>
      </c>
      <c r="BF268" s="125"/>
      <c r="BG268" s="327"/>
      <c r="BH268" s="20" t="s">
        <v>7</v>
      </c>
      <c r="BI268" s="1" t="s">
        <v>4195</v>
      </c>
      <c r="BJ268" s="1" t="s">
        <v>4199</v>
      </c>
      <c r="BK268" s="109"/>
    </row>
    <row r="269" customFormat="false" ht="12.75" hidden="true" customHeight="true" outlineLevel="0" collapsed="false">
      <c r="A269" s="315"/>
      <c r="B269" s="316"/>
      <c r="C269" s="316"/>
      <c r="D269" s="331" t="s">
        <v>694</v>
      </c>
      <c r="E269" s="317" t="s">
        <v>4200</v>
      </c>
      <c r="F269" s="87" t="s">
        <v>695</v>
      </c>
      <c r="G269" s="88"/>
      <c r="H269" s="89"/>
      <c r="I269" s="90"/>
      <c r="J269" s="90"/>
      <c r="K269" s="91"/>
      <c r="L269" s="92" t="s">
        <v>2749</v>
      </c>
      <c r="M269" s="90" t="s">
        <v>81</v>
      </c>
      <c r="N269" s="90"/>
      <c r="O269" s="90"/>
      <c r="P269" s="91" t="s">
        <v>81</v>
      </c>
      <c r="Q269" s="86" t="s">
        <v>94</v>
      </c>
      <c r="R269" s="86" t="s">
        <v>83</v>
      </c>
      <c r="S269" s="86" t="s">
        <v>104</v>
      </c>
      <c r="T269" s="86" t="s">
        <v>105</v>
      </c>
      <c r="U269" s="86" t="s">
        <v>105</v>
      </c>
      <c r="V269" s="100" t="s">
        <v>4201</v>
      </c>
      <c r="W269" s="95" t="s">
        <v>4197</v>
      </c>
      <c r="X269" s="96"/>
      <c r="Y269" s="96"/>
      <c r="Z269" s="96"/>
      <c r="AA269" s="96" t="s">
        <v>694</v>
      </c>
      <c r="AB269" s="96" t="s">
        <v>4198</v>
      </c>
      <c r="AC269" s="95" t="s">
        <v>2741</v>
      </c>
      <c r="AD269" s="95" t="s">
        <v>2742</v>
      </c>
      <c r="AE269" s="95" t="s">
        <v>2743</v>
      </c>
      <c r="AF269" s="95" t="s">
        <v>2760</v>
      </c>
      <c r="AG269" s="95" t="str">
        <f aca="false">IF(OR($AT269="",$AT269=$F269),$U269,IF($AT269=$G269,SUBSTITUTE(SUBSTITUTE($AT269,"GPIO3_","GPIO_"),".0",""),IF($AT269=$H269,$Q269,IF($AT269=$I269,$R269,IF($AT269=$J269,$S269,IF($AT269=$K269,$T269,"INVALID"))))))</f>
        <v>RSVD3</v>
      </c>
      <c r="AH269" s="97"/>
      <c r="AI269" s="98" t="str">
        <f aca="false">IF(AND(OR($AV269="Int PU",$AV269="Int PD"),OR(AND($BC269&lt;&gt;"",$BC269&lt;&gt;"0"),AND($BD269&lt;&gt;"",$BD269&lt;&gt;"0"))),"INVALID",IF(OR($AT269=$F269,$AV269="Int PD"),"PULL_DOWN",IF(OR($AV269="Int PU",AND($AH269="YES",OR($BC269="",$BC269="0"),OR($BD269="",$BD269="0"),OR($AU269="Input",$AU269="Bidirectional"))),"PULL_UP","NORMAL")))</f>
        <v>PULL_DOWN</v>
      </c>
      <c r="AJ269" s="98" t="str">
        <f aca="false">IF($AU269="Input", "TRISTATE", IF($AV269="Z","TRISTATE",IF($AT269=$F269,"TRISTATE","NORMAL")))</f>
        <v>TRISTATE</v>
      </c>
      <c r="AK269" s="98" t="str">
        <f aca="false">IF(OR($AT269=$F269,$AU269="Output"),"DISABLE","ENABLE")</f>
        <v>DISABLE</v>
      </c>
      <c r="AL269" s="112" t="str">
        <f aca="false">IF($AT269&lt;&gt;$G269,"N/A",IF($AV269="Drive 1", "1", IF($AV269="Drive 0", "0", "")))</f>
        <v>N/A</v>
      </c>
      <c r="AM269" s="406" t="b">
        <f aca="false">TRUE()</f>
        <v>1</v>
      </c>
      <c r="AN269" s="406" t="b">
        <f aca="false">TRUE()</f>
        <v>1</v>
      </c>
      <c r="AO269" s="406" t="b">
        <f aca="false">TRUE()</f>
        <v>1</v>
      </c>
      <c r="AP269" s="406" t="b">
        <f aca="false">TRUE()</f>
        <v>1</v>
      </c>
      <c r="AQ269" s="406" t="b">
        <f aca="false">TRUE()</f>
        <v>1</v>
      </c>
      <c r="AR269" s="406" t="b">
        <f aca="false">TRUE()</f>
        <v>1</v>
      </c>
      <c r="AS269" s="100" t="str">
        <f aca="false">IF(AND($AM269:$AR269), "VALID", "INVALID")</f>
        <v>VALID</v>
      </c>
      <c r="AT269" s="101" t="s">
        <v>695</v>
      </c>
      <c r="AU269" s="102" t="s">
        <v>79</v>
      </c>
      <c r="AV269" s="103"/>
      <c r="AW269" s="104"/>
      <c r="AX269" s="104"/>
      <c r="AY269" s="104"/>
      <c r="AZ269" s="110" t="s">
        <v>85</v>
      </c>
      <c r="BA269" s="110" t="s">
        <v>85</v>
      </c>
      <c r="BB269" s="104"/>
      <c r="BC269" s="103"/>
      <c r="BD269" s="103"/>
      <c r="BE269" s="105"/>
      <c r="BF269" s="104"/>
      <c r="BG269" s="320"/>
      <c r="BH269" s="20" t="s">
        <v>7</v>
      </c>
      <c r="BI269" s="1" t="s">
        <v>4200</v>
      </c>
      <c r="BJ269" s="1" t="s">
        <v>4202</v>
      </c>
      <c r="BK269" s="109"/>
    </row>
    <row r="270" s="85" customFormat="true" ht="18" hidden="false" customHeight="true" outlineLevel="0" collapsed="false">
      <c r="A270" s="315"/>
      <c r="B270" s="316"/>
      <c r="C270" s="316"/>
      <c r="D270" s="116" t="s">
        <v>696</v>
      </c>
      <c r="E270" s="164" t="s">
        <v>697</v>
      </c>
      <c r="F270" s="115"/>
      <c r="G270" s="153"/>
      <c r="H270" s="153"/>
      <c r="I270" s="153"/>
      <c r="J270" s="153"/>
      <c r="K270" s="153"/>
      <c r="L270" s="115"/>
      <c r="M270" s="115"/>
      <c r="N270" s="115"/>
      <c r="O270" s="115"/>
      <c r="P270" s="115"/>
      <c r="Q270" s="115"/>
      <c r="R270" s="115"/>
      <c r="S270" s="115"/>
      <c r="T270" s="115"/>
      <c r="U270" s="115"/>
      <c r="V270" s="115"/>
      <c r="W270" s="115"/>
      <c r="X270" s="154"/>
      <c r="Y270" s="154"/>
      <c r="Z270" s="154"/>
      <c r="AA270" s="154"/>
      <c r="AB270" s="154"/>
      <c r="AC270" s="155"/>
      <c r="AD270" s="155"/>
      <c r="AE270" s="155"/>
      <c r="AF270" s="155"/>
      <c r="AG270" s="155"/>
      <c r="AH270" s="155"/>
      <c r="AI270" s="155"/>
      <c r="AJ270" s="155"/>
      <c r="AK270" s="155"/>
      <c r="AL270" s="155"/>
      <c r="AM270" s="155"/>
      <c r="AN270" s="155"/>
      <c r="AO270" s="155"/>
      <c r="AP270" s="155"/>
      <c r="AQ270" s="155"/>
      <c r="AR270" s="155"/>
      <c r="AS270" s="155"/>
      <c r="AT270" s="79"/>
      <c r="AU270" s="156"/>
      <c r="AV270" s="157"/>
      <c r="AW270" s="157"/>
      <c r="AX270" s="157"/>
      <c r="AY270" s="157"/>
      <c r="AZ270" s="157"/>
      <c r="BA270" s="157"/>
      <c r="BB270" s="157"/>
      <c r="BC270" s="157"/>
      <c r="BD270" s="157"/>
      <c r="BE270" s="157"/>
      <c r="BF270" s="81" t="s">
        <v>76</v>
      </c>
      <c r="BG270" s="343"/>
      <c r="BH270" s="158" t="s">
        <v>696</v>
      </c>
      <c r="BI270" s="410"/>
      <c r="BJ270" s="410"/>
      <c r="BK270" s="159"/>
    </row>
    <row r="271" customFormat="false" ht="12.75" hidden="true" customHeight="true" outlineLevel="0" collapsed="false">
      <c r="A271" s="315"/>
      <c r="B271" s="316"/>
      <c r="C271" s="316"/>
      <c r="D271" s="331" t="s">
        <v>698</v>
      </c>
      <c r="E271" s="317" t="s">
        <v>4203</v>
      </c>
      <c r="F271" s="87" t="s">
        <v>700</v>
      </c>
      <c r="G271" s="88" t="s">
        <v>4204</v>
      </c>
      <c r="H271" s="89" t="s">
        <v>4205</v>
      </c>
      <c r="I271" s="90"/>
      <c r="J271" s="90"/>
      <c r="K271" s="91"/>
      <c r="L271" s="92" t="s">
        <v>2749</v>
      </c>
      <c r="M271" s="90" t="s">
        <v>2749</v>
      </c>
      <c r="N271" s="90"/>
      <c r="O271" s="90"/>
      <c r="P271" s="91"/>
      <c r="Q271" s="86" t="s">
        <v>699</v>
      </c>
      <c r="R271" s="86" t="s">
        <v>83</v>
      </c>
      <c r="S271" s="86" t="s">
        <v>104</v>
      </c>
      <c r="T271" s="86" t="s">
        <v>105</v>
      </c>
      <c r="U271" s="86" t="s">
        <v>83</v>
      </c>
      <c r="V271" s="94" t="s">
        <v>4206</v>
      </c>
      <c r="W271" s="95" t="s">
        <v>4207</v>
      </c>
      <c r="X271" s="96"/>
      <c r="Y271" s="96"/>
      <c r="Z271" s="96"/>
      <c r="AA271" s="96" t="s">
        <v>4208</v>
      </c>
      <c r="AB271" s="96" t="s">
        <v>696</v>
      </c>
      <c r="AC271" s="95" t="s">
        <v>2777</v>
      </c>
      <c r="AD271" s="95" t="s">
        <v>3037</v>
      </c>
      <c r="AE271" s="95" t="s">
        <v>2743</v>
      </c>
      <c r="AF271" s="95" t="s">
        <v>2760</v>
      </c>
      <c r="AG271" s="95" t="str">
        <f aca="false">IF(OR($AT271="",$AT271=$F271),$U271,IF($AT271=$G271,SUBSTITUTE(SUBSTITUTE($AT271,"GPIO3_","GPIO_"),".0",""),IF($AT271=$H271,$Q271,IF($AT271=$I271,$R271,IF($AT271=$J271,$S271,IF($AT271=$K271,$T271,"INVALID"))))))</f>
        <v>GPIO_PA0</v>
      </c>
      <c r="AH271" s="97"/>
      <c r="AI271" s="98" t="str">
        <f aca="false">IF(AND(OR($AV271="Int PU",$AV271="Int PD"),OR(AND($BC271&lt;&gt;"",$BC271&lt;&gt;"0"),AND($BD271&lt;&gt;"",$BD271&lt;&gt;"0"))),"INVALID",IF(OR($AT271=$F271,$AV271="Int PD"),"PULL_DOWN",IF(OR($AV271="Int PU",AND($AH271="YES",OR($BC271="",$BC271="0"),OR($BD271="",$BD271="0"),OR($AU271="Input",$AU271="Bidirectional"))),"PULL_UP","NORMAL")))</f>
        <v>NORMAL</v>
      </c>
      <c r="AJ271" s="98" t="str">
        <f aca="false">IF($AU271="Input", "TRISTATE", IF($AV271="Z","TRISTATE",IF($AT271=$F271,"TRISTATE","NORMAL")))</f>
        <v>NORMAL</v>
      </c>
      <c r="AK271" s="98" t="str">
        <f aca="false">IF(OR($AT271=$F271,$AU271="Output"),"DISABLE","ENABLE")</f>
        <v>DISABLE</v>
      </c>
      <c r="AL271" s="165" t="str">
        <f aca="false">IF($AT271&lt;&gt;$G271,"N/A",IF($AV271="Drive 1", "1", IF($AV271="Drive 0", "0", "")))</f>
        <v>1</v>
      </c>
      <c r="AM271" s="406" t="b">
        <f aca="false">TRUE()</f>
        <v>1</v>
      </c>
      <c r="AN271" s="406" t="b">
        <f aca="false">TRUE()</f>
        <v>1</v>
      </c>
      <c r="AO271" s="406" t="b">
        <f aca="false">TRUE()</f>
        <v>1</v>
      </c>
      <c r="AP271" s="406" t="b">
        <f aca="false">TRUE()</f>
        <v>1</v>
      </c>
      <c r="AQ271" s="406" t="b">
        <f aca="false">TRUE()</f>
        <v>1</v>
      </c>
      <c r="AR271" s="406" t="b">
        <f aca="false">TRUE()</f>
        <v>1</v>
      </c>
      <c r="AS271" s="100" t="str">
        <f aca="false">IF(AND($AM271:$AR271), "VALID", "INVALID")</f>
        <v>VALID</v>
      </c>
      <c r="AT271" s="175" t="s">
        <v>4204</v>
      </c>
      <c r="AU271" s="124" t="s">
        <v>2744</v>
      </c>
      <c r="AV271" s="126" t="s">
        <v>2785</v>
      </c>
      <c r="AW271" s="174"/>
      <c r="AX271" s="174"/>
      <c r="AY271" s="103" t="s">
        <v>2734</v>
      </c>
      <c r="AZ271" s="125"/>
      <c r="BA271" s="103" t="s">
        <v>85</v>
      </c>
      <c r="BB271" s="174"/>
      <c r="BC271" s="126"/>
      <c r="BD271" s="126"/>
      <c r="BE271" s="127" t="s">
        <v>496</v>
      </c>
      <c r="BF271" s="125"/>
      <c r="BG271" s="327" t="s">
        <v>4209</v>
      </c>
      <c r="BH271" s="16" t="s">
        <v>3</v>
      </c>
      <c r="BI271" s="1" t="s">
        <v>4203</v>
      </c>
      <c r="BJ271" s="1" t="s">
        <v>4210</v>
      </c>
      <c r="BK271" s="109"/>
    </row>
    <row r="272" customFormat="false" ht="12.75" hidden="true" customHeight="true" outlineLevel="0" collapsed="false">
      <c r="A272" s="315"/>
      <c r="B272" s="330"/>
      <c r="C272" s="330"/>
      <c r="D272" s="331" t="s">
        <v>701</v>
      </c>
      <c r="E272" s="317" t="s">
        <v>4211</v>
      </c>
      <c r="F272" s="87" t="s">
        <v>702</v>
      </c>
      <c r="G272" s="88" t="s">
        <v>4212</v>
      </c>
      <c r="H272" s="89" t="s">
        <v>4213</v>
      </c>
      <c r="I272" s="90"/>
      <c r="J272" s="90"/>
      <c r="K272" s="91"/>
      <c r="L272" s="92" t="s">
        <v>2749</v>
      </c>
      <c r="M272" s="90" t="s">
        <v>81</v>
      </c>
      <c r="N272" s="90"/>
      <c r="O272" s="90"/>
      <c r="P272" s="91"/>
      <c r="Q272" s="86" t="s">
        <v>699</v>
      </c>
      <c r="R272" s="86" t="s">
        <v>83</v>
      </c>
      <c r="S272" s="86" t="s">
        <v>104</v>
      </c>
      <c r="T272" s="86" t="s">
        <v>105</v>
      </c>
      <c r="U272" s="86" t="s">
        <v>83</v>
      </c>
      <c r="V272" s="100" t="s">
        <v>4214</v>
      </c>
      <c r="W272" s="95" t="s">
        <v>4207</v>
      </c>
      <c r="X272" s="96"/>
      <c r="Y272" s="96"/>
      <c r="Z272" s="96"/>
      <c r="AA272" s="96" t="s">
        <v>4208</v>
      </c>
      <c r="AB272" s="96" t="s">
        <v>696</v>
      </c>
      <c r="AC272" s="95" t="s">
        <v>2777</v>
      </c>
      <c r="AD272" s="95" t="s">
        <v>3037</v>
      </c>
      <c r="AE272" s="95" t="s">
        <v>2743</v>
      </c>
      <c r="AF272" s="95" t="s">
        <v>2760</v>
      </c>
      <c r="AG272" s="95" t="str">
        <f aca="false">IF(OR($AT272="",$AT272=$F272),$U272,IF($AT272=$G272,SUBSTITUTE(SUBSTITUTE($AT272,"GPIO3_","GPIO_"),".0",""),IF($AT272=$H272,$Q272,IF($AT272=$I272,$R272,IF($AT272=$J272,$S272,IF($AT272=$K272,$T272,"INVALID"))))))</f>
        <v>RSVD1</v>
      </c>
      <c r="AH272" s="97"/>
      <c r="AI272" s="98" t="str">
        <f aca="false">IF(AND(OR($AV272="Int PU",$AV272="Int PD"),OR(AND($BC272&lt;&gt;"",$BC272&lt;&gt;"0"),AND($BD272&lt;&gt;"",$BD272&lt;&gt;"0"))),"INVALID",IF(OR($AT272=$F272,$AV272="Int PD"),"PULL_DOWN",IF(OR($AV272="Int PU",AND($AH272="YES",OR($BC272="",$BC272="0"),OR($BD272="",$BD272="0"),OR($AU272="Input",$AU272="Bidirectional"))),"PULL_UP","NORMAL")))</f>
        <v>PULL_DOWN</v>
      </c>
      <c r="AJ272" s="98" t="str">
        <f aca="false">IF($AU272="Input", "TRISTATE", IF($AV272="Z","TRISTATE",IF($AT272=$F272,"TRISTATE","NORMAL")))</f>
        <v>TRISTATE</v>
      </c>
      <c r="AK272" s="98" t="str">
        <f aca="false">IF(OR($AT272=$F272,$AU272="Output"),"DISABLE","ENABLE")</f>
        <v>DISABLE</v>
      </c>
      <c r="AL272" s="165" t="str">
        <f aca="false">IF($AT272&lt;&gt;$G272,"N/A",IF($AV272="Drive 1", "1", IF($AV272="Drive 0", "0", "")))</f>
        <v>N/A</v>
      </c>
      <c r="AM272" s="406" t="b">
        <f aca="false">TRUE()</f>
        <v>1</v>
      </c>
      <c r="AN272" s="406" t="b">
        <f aca="false">TRUE()</f>
        <v>1</v>
      </c>
      <c r="AO272" s="406" t="b">
        <f aca="false">TRUE()</f>
        <v>1</v>
      </c>
      <c r="AP272" s="406" t="b">
        <f aca="false">TRUE()</f>
        <v>1</v>
      </c>
      <c r="AQ272" s="406" t="b">
        <f aca="false">TRUE()</f>
        <v>1</v>
      </c>
      <c r="AR272" s="406" t="b">
        <f aca="false">TRUE()</f>
        <v>1</v>
      </c>
      <c r="AS272" s="100" t="str">
        <f aca="false">IF(AND($AM272:$AR272), "VALID", "INVALID")</f>
        <v>VALID</v>
      </c>
      <c r="AT272" s="101" t="s">
        <v>702</v>
      </c>
      <c r="AU272" s="102" t="s">
        <v>79</v>
      </c>
      <c r="AV272" s="103"/>
      <c r="AW272" s="104"/>
      <c r="AX272" s="104"/>
      <c r="AY272" s="103" t="s">
        <v>2734</v>
      </c>
      <c r="AZ272" s="104"/>
      <c r="BA272" s="103" t="s">
        <v>85</v>
      </c>
      <c r="BB272" s="104"/>
      <c r="BC272" s="103"/>
      <c r="BD272" s="103"/>
      <c r="BE272" s="105"/>
      <c r="BF272" s="104"/>
      <c r="BG272" s="320"/>
      <c r="BH272" s="20" t="s">
        <v>7</v>
      </c>
      <c r="BI272" s="1" t="s">
        <v>4211</v>
      </c>
      <c r="BJ272" s="1" t="s">
        <v>4215</v>
      </c>
      <c r="BK272" s="109"/>
    </row>
    <row r="273" customFormat="false" ht="12.75" hidden="true" customHeight="true" outlineLevel="0" collapsed="false">
      <c r="A273" s="315"/>
      <c r="B273" s="316"/>
      <c r="C273" s="316"/>
      <c r="D273" s="331" t="s">
        <v>703</v>
      </c>
      <c r="E273" s="317" t="s">
        <v>4216</v>
      </c>
      <c r="F273" s="87" t="s">
        <v>704</v>
      </c>
      <c r="G273" s="88" t="s">
        <v>4217</v>
      </c>
      <c r="H273" s="89" t="s">
        <v>4218</v>
      </c>
      <c r="I273" s="90"/>
      <c r="J273" s="90"/>
      <c r="K273" s="91"/>
      <c r="L273" s="92" t="s">
        <v>2749</v>
      </c>
      <c r="M273" s="90" t="s">
        <v>2729</v>
      </c>
      <c r="N273" s="90"/>
      <c r="O273" s="90"/>
      <c r="P273" s="91"/>
      <c r="Q273" s="86" t="s">
        <v>699</v>
      </c>
      <c r="R273" s="86" t="s">
        <v>83</v>
      </c>
      <c r="S273" s="86" t="s">
        <v>104</v>
      </c>
      <c r="T273" s="86" t="s">
        <v>105</v>
      </c>
      <c r="U273" s="86" t="s">
        <v>83</v>
      </c>
      <c r="V273" s="100" t="s">
        <v>4219</v>
      </c>
      <c r="W273" s="95" t="s">
        <v>4207</v>
      </c>
      <c r="X273" s="96"/>
      <c r="Y273" s="96"/>
      <c r="Z273" s="96"/>
      <c r="AA273" s="96" t="s">
        <v>4208</v>
      </c>
      <c r="AB273" s="96" t="s">
        <v>696</v>
      </c>
      <c r="AC273" s="95" t="s">
        <v>2777</v>
      </c>
      <c r="AD273" s="95" t="s">
        <v>3037</v>
      </c>
      <c r="AE273" s="95" t="s">
        <v>2743</v>
      </c>
      <c r="AF273" s="95" t="s">
        <v>2760</v>
      </c>
      <c r="AG273" s="95" t="str">
        <f aca="false">IF(OR($AT273="",$AT273=$F273),$U273,IF($AT273=$G273,SUBSTITUTE(SUBSTITUTE($AT273,"GPIO3_","GPIO_"),".0",""),IF($AT273=$H273,$Q273,IF($AT273=$I273,$R273,IF($AT273=$J273,$S273,IF($AT273=$K273,$T273,"INVALID"))))))</f>
        <v>RSVD1</v>
      </c>
      <c r="AH273" s="97"/>
      <c r="AI273" s="98" t="str">
        <f aca="false">IF(AND(OR($AV273="Int PU",$AV273="Int PD"),OR(AND($BC273&lt;&gt;"",$BC273&lt;&gt;"0"),AND($BD273&lt;&gt;"",$BD273&lt;&gt;"0"))),"INVALID",IF(OR($AT273=$F273,$AV273="Int PD"),"PULL_DOWN",IF(OR($AV273="Int PU",AND($AH273="YES",OR($BC273="",$BC273="0"),OR($BD273="",$BD273="0"),OR($AU273="Input",$AU273="Bidirectional"))),"PULL_UP","NORMAL")))</f>
        <v>PULL_DOWN</v>
      </c>
      <c r="AJ273" s="98" t="str">
        <f aca="false">IF($AU273="Input", "TRISTATE", IF($AV273="Z","TRISTATE",IF($AT273=$F273,"TRISTATE","NORMAL")))</f>
        <v>TRISTATE</v>
      </c>
      <c r="AK273" s="98" t="str">
        <f aca="false">IF(OR($AT273=$F273,$AU273="Output"),"DISABLE","ENABLE")</f>
        <v>DISABLE</v>
      </c>
      <c r="AL273" s="165" t="str">
        <f aca="false">IF($AT273&lt;&gt;$G273,"N/A",IF($AV273="Drive 1", "1", IF($AV273="Drive 0", "0", "")))</f>
        <v>N/A</v>
      </c>
      <c r="AM273" s="406" t="b">
        <f aca="false">TRUE()</f>
        <v>1</v>
      </c>
      <c r="AN273" s="406" t="b">
        <f aca="false">TRUE()</f>
        <v>1</v>
      </c>
      <c r="AO273" s="406" t="b">
        <f aca="false">TRUE()</f>
        <v>1</v>
      </c>
      <c r="AP273" s="406" t="b">
        <f aca="false">TRUE()</f>
        <v>1</v>
      </c>
      <c r="AQ273" s="406" t="b">
        <f aca="false">TRUE()</f>
        <v>1</v>
      </c>
      <c r="AR273" s="406" t="b">
        <f aca="false">TRUE()</f>
        <v>1</v>
      </c>
      <c r="AS273" s="100" t="str">
        <f aca="false">IF(AND($AM273:$AR273), "VALID", "INVALID")</f>
        <v>VALID</v>
      </c>
      <c r="AT273" s="101" t="s">
        <v>704</v>
      </c>
      <c r="AU273" s="102" t="s">
        <v>79</v>
      </c>
      <c r="AV273" s="103"/>
      <c r="AW273" s="104"/>
      <c r="AX273" s="104"/>
      <c r="AY273" s="103" t="s">
        <v>2734</v>
      </c>
      <c r="AZ273" s="104"/>
      <c r="BA273" s="103" t="s">
        <v>85</v>
      </c>
      <c r="BB273" s="104"/>
      <c r="BC273" s="103"/>
      <c r="BD273" s="103"/>
      <c r="BE273" s="105"/>
      <c r="BF273" s="104"/>
      <c r="BG273" s="320"/>
      <c r="BH273" s="20" t="s">
        <v>7</v>
      </c>
      <c r="BI273" s="1" t="s">
        <v>4216</v>
      </c>
      <c r="BJ273" s="1" t="s">
        <v>4220</v>
      </c>
      <c r="BK273" s="109"/>
    </row>
    <row r="274" customFormat="false" ht="12.75" hidden="true" customHeight="true" outlineLevel="0" collapsed="false">
      <c r="A274" s="315"/>
      <c r="B274" s="316"/>
      <c r="C274" s="316"/>
      <c r="D274" s="331" t="s">
        <v>705</v>
      </c>
      <c r="E274" s="317" t="s">
        <v>4221</v>
      </c>
      <c r="F274" s="87" t="s">
        <v>706</v>
      </c>
      <c r="G274" s="88" t="s">
        <v>4222</v>
      </c>
      <c r="H274" s="89" t="s">
        <v>4223</v>
      </c>
      <c r="I274" s="90"/>
      <c r="J274" s="90"/>
      <c r="K274" s="91"/>
      <c r="L274" s="92" t="s">
        <v>2749</v>
      </c>
      <c r="M274" s="90" t="s">
        <v>2749</v>
      </c>
      <c r="N274" s="90"/>
      <c r="O274" s="90"/>
      <c r="P274" s="91"/>
      <c r="Q274" s="86" t="s">
        <v>699</v>
      </c>
      <c r="R274" s="86" t="s">
        <v>83</v>
      </c>
      <c r="S274" s="86" t="s">
        <v>104</v>
      </c>
      <c r="T274" s="86" t="s">
        <v>105</v>
      </c>
      <c r="U274" s="86" t="s">
        <v>83</v>
      </c>
      <c r="V274" s="100" t="s">
        <v>4224</v>
      </c>
      <c r="W274" s="95" t="s">
        <v>4207</v>
      </c>
      <c r="X274" s="96"/>
      <c r="Y274" s="96"/>
      <c r="Z274" s="96"/>
      <c r="AA274" s="96" t="s">
        <v>4208</v>
      </c>
      <c r="AB274" s="96" t="s">
        <v>696</v>
      </c>
      <c r="AC274" s="95" t="s">
        <v>2777</v>
      </c>
      <c r="AD274" s="95" t="s">
        <v>3037</v>
      </c>
      <c r="AE274" s="95" t="s">
        <v>2743</v>
      </c>
      <c r="AF274" s="95" t="s">
        <v>2760</v>
      </c>
      <c r="AG274" s="95" t="str">
        <f aca="false">IF(OR($AT274="",$AT274=$F274),$U274,IF($AT274=$G274,SUBSTITUTE(SUBSTITUTE($AT274,"GPIO3_","GPIO_"),".0",""),IF($AT274=$H274,$Q274,IF($AT274=$I274,$R274,IF($AT274=$J274,$S274,IF($AT274=$K274,$T274,"INVALID"))))))</f>
        <v>RSVD1</v>
      </c>
      <c r="AH274" s="97"/>
      <c r="AI274" s="98" t="str">
        <f aca="false">IF(AND(OR($AV274="Int PU",$AV274="Int PD"),OR(AND($BC274&lt;&gt;"",$BC274&lt;&gt;"0"),AND($BD274&lt;&gt;"",$BD274&lt;&gt;"0"))),"INVALID",IF(OR($AT274=$F274,$AV274="Int PD"),"PULL_DOWN",IF(OR($AV274="Int PU",AND($AH274="YES",OR($BC274="",$BC274="0"),OR($BD274="",$BD274="0"),OR($AU274="Input",$AU274="Bidirectional"))),"PULL_UP","NORMAL")))</f>
        <v>PULL_DOWN</v>
      </c>
      <c r="AJ274" s="98" t="str">
        <f aca="false">IF($AU274="Input", "TRISTATE", IF($AV274="Z","TRISTATE",IF($AT274=$F274,"TRISTATE","NORMAL")))</f>
        <v>TRISTATE</v>
      </c>
      <c r="AK274" s="98" t="str">
        <f aca="false">IF(OR($AT274=$F274,$AU274="Output"),"DISABLE","ENABLE")</f>
        <v>DISABLE</v>
      </c>
      <c r="AL274" s="165" t="str">
        <f aca="false">IF($AT274&lt;&gt;$G274,"N/A",IF($AV274="Drive 1", "1", IF($AV274="Drive 0", "0", "")))</f>
        <v>N/A</v>
      </c>
      <c r="AM274" s="406" t="b">
        <f aca="false">TRUE()</f>
        <v>1</v>
      </c>
      <c r="AN274" s="406" t="b">
        <f aca="false">TRUE()</f>
        <v>1</v>
      </c>
      <c r="AO274" s="406" t="b">
        <f aca="false">TRUE()</f>
        <v>1</v>
      </c>
      <c r="AP274" s="406" t="b">
        <f aca="false">TRUE()</f>
        <v>1</v>
      </c>
      <c r="AQ274" s="406" t="b">
        <f aca="false">TRUE()</f>
        <v>1</v>
      </c>
      <c r="AR274" s="406" t="b">
        <f aca="false">TRUE()</f>
        <v>1</v>
      </c>
      <c r="AS274" s="100" t="str">
        <f aca="false">IF(AND($AM274:$AR274), "VALID", "INVALID")</f>
        <v>VALID</v>
      </c>
      <c r="AT274" s="101" t="s">
        <v>706</v>
      </c>
      <c r="AU274" s="102" t="s">
        <v>79</v>
      </c>
      <c r="AV274" s="103"/>
      <c r="AW274" s="104"/>
      <c r="AX274" s="104"/>
      <c r="AY274" s="103" t="s">
        <v>2734</v>
      </c>
      <c r="AZ274" s="104"/>
      <c r="BA274" s="103" t="s">
        <v>85</v>
      </c>
      <c r="BB274" s="104"/>
      <c r="BC274" s="103"/>
      <c r="BD274" s="103"/>
      <c r="BE274" s="105"/>
      <c r="BF274" s="104"/>
      <c r="BG274" s="320"/>
      <c r="BH274" s="20" t="s">
        <v>7</v>
      </c>
      <c r="BI274" s="1" t="s">
        <v>4221</v>
      </c>
      <c r="BJ274" s="1" t="s">
        <v>4225</v>
      </c>
      <c r="BK274" s="109"/>
    </row>
    <row r="275" customFormat="false" ht="12.75" hidden="false" customHeight="true" outlineLevel="0" collapsed="false">
      <c r="A275" s="323" t="n">
        <v>226</v>
      </c>
      <c r="B275" s="324" t="s">
        <v>3841</v>
      </c>
      <c r="C275" s="324" t="s">
        <v>3841</v>
      </c>
      <c r="D275" s="95" t="s">
        <v>707</v>
      </c>
      <c r="E275" s="86" t="s">
        <v>4226</v>
      </c>
      <c r="F275" s="87" t="s">
        <v>709</v>
      </c>
      <c r="G275" s="88" t="s">
        <v>4227</v>
      </c>
      <c r="H275" s="89" t="s">
        <v>4228</v>
      </c>
      <c r="I275" s="90"/>
      <c r="J275" s="90"/>
      <c r="K275" s="91"/>
      <c r="L275" s="92" t="s">
        <v>2749</v>
      </c>
      <c r="M275" s="90" t="s">
        <v>2749</v>
      </c>
      <c r="N275" s="90"/>
      <c r="O275" s="90"/>
      <c r="P275" s="91"/>
      <c r="Q275" s="86" t="s">
        <v>708</v>
      </c>
      <c r="R275" s="86" t="s">
        <v>83</v>
      </c>
      <c r="S275" s="86" t="s">
        <v>104</v>
      </c>
      <c r="T275" s="86" t="s">
        <v>105</v>
      </c>
      <c r="U275" s="86" t="s">
        <v>83</v>
      </c>
      <c r="V275" s="100" t="s">
        <v>4229</v>
      </c>
      <c r="W275" s="95" t="s">
        <v>4207</v>
      </c>
      <c r="X275" s="96"/>
      <c r="Y275" s="96"/>
      <c r="Z275" s="96"/>
      <c r="AA275" s="96" t="s">
        <v>4230</v>
      </c>
      <c r="AB275" s="96" t="s">
        <v>696</v>
      </c>
      <c r="AC275" s="95" t="s">
        <v>2777</v>
      </c>
      <c r="AD275" s="95" t="s">
        <v>3037</v>
      </c>
      <c r="AE275" s="95" t="s">
        <v>2743</v>
      </c>
      <c r="AF275" s="95" t="s">
        <v>2760</v>
      </c>
      <c r="AG275" s="95" t="str">
        <f aca="false">IF(OR($AT275="",$AT275=$F275),$U275,IF($AT275=$G275,SUBSTITUTE(SUBSTITUTE($AT275,"GPIO3_","GPIO_"),".0",""),IF($AT275=$H275,$Q275,IF($AT275=$I275,$R275,IF($AT275=$J275,$S275,IF($AT275=$K275,$T275,"INVALID"))))))</f>
        <v>I2S4</v>
      </c>
      <c r="AH275" s="97"/>
      <c r="AI275" s="98" t="str">
        <f aca="false">IF(AND(OR($AV275="Int PU",$AV275="Int PD"),OR(AND($BC275&lt;&gt;"",$BC275&lt;&gt;"0"),AND($BD275&lt;&gt;"",$BD275&lt;&gt;"0"))),"INVALID",IF(OR($AT275=$F275,$AV275="Int PD"),"PULL_DOWN",IF(OR($AV275="Int PU",AND($AH275="YES",OR($BC275="",$BC275="0"),OR($BD275="",$BD275="0"),OR($AU275="Input",$AU275="Bidirectional"))),"PULL_UP","NORMAL")))</f>
        <v>NORMAL</v>
      </c>
      <c r="AJ275" s="98" t="str">
        <f aca="false">IF($AU275="Input", "TRISTATE", IF($AV275="Z","TRISTATE",IF($AT275=$F275,"TRISTATE","NORMAL")))</f>
        <v>NORMAL</v>
      </c>
      <c r="AK275" s="98" t="str">
        <f aca="false">IF(OR($AT275=$F275,$AU275="Output"),"DISABLE","ENABLE")</f>
        <v>ENABLE</v>
      </c>
      <c r="AL275" s="165" t="str">
        <f aca="false">IF($AT275&lt;&gt;$G275,"N/A",IF($AV275="Drive 1", "1", IF($AV275="Drive 0", "0", "")))</f>
        <v>N/A</v>
      </c>
      <c r="AM275" s="407" t="b">
        <f aca="false">TRUE()</f>
        <v>1</v>
      </c>
      <c r="AN275" s="407" t="b">
        <f aca="false">TRUE()</f>
        <v>1</v>
      </c>
      <c r="AO275" s="407" t="b">
        <f aca="false">TRUE()</f>
        <v>1</v>
      </c>
      <c r="AP275" s="406" t="b">
        <f aca="false">TRUE()</f>
        <v>1</v>
      </c>
      <c r="AQ275" s="407" t="b">
        <f aca="false">TRUE()</f>
        <v>1</v>
      </c>
      <c r="AR275" s="406" t="b">
        <f aca="false">TRUE()</f>
        <v>1</v>
      </c>
      <c r="AS275" s="100" t="str">
        <f aca="false">IF(AND($AM275:$AR275), "VALID", "INVALID")</f>
        <v>VALID</v>
      </c>
      <c r="AT275" s="101" t="s">
        <v>4228</v>
      </c>
      <c r="AU275" s="102" t="s">
        <v>2833</v>
      </c>
      <c r="AV275" s="103"/>
      <c r="AW275" s="104"/>
      <c r="AX275" s="104"/>
      <c r="AY275" s="103" t="s">
        <v>4231</v>
      </c>
      <c r="AZ275" s="104"/>
      <c r="BA275" s="103" t="s">
        <v>85</v>
      </c>
      <c r="BB275" s="104"/>
      <c r="BC275" s="103"/>
      <c r="BD275" s="103"/>
      <c r="BE275" s="105"/>
      <c r="BF275" s="104"/>
      <c r="BG275" s="320" t="s">
        <v>4232</v>
      </c>
      <c r="BH275" s="321" t="s">
        <v>4233</v>
      </c>
      <c r="BI275" s="1" t="s">
        <v>4226</v>
      </c>
      <c r="BJ275" s="1" t="s">
        <v>4234</v>
      </c>
      <c r="BK275" s="109"/>
    </row>
    <row r="276" customFormat="false" ht="12.75" hidden="false" customHeight="true" outlineLevel="0" collapsed="false">
      <c r="A276" s="323" t="n">
        <v>220</v>
      </c>
      <c r="B276" s="324" t="s">
        <v>4235</v>
      </c>
      <c r="C276" s="324" t="s">
        <v>4235</v>
      </c>
      <c r="D276" s="95" t="s">
        <v>710</v>
      </c>
      <c r="E276" s="86" t="s">
        <v>4236</v>
      </c>
      <c r="F276" s="87" t="s">
        <v>711</v>
      </c>
      <c r="G276" s="88" t="s">
        <v>4237</v>
      </c>
      <c r="H276" s="89" t="s">
        <v>4238</v>
      </c>
      <c r="I276" s="90"/>
      <c r="J276" s="90"/>
      <c r="K276" s="91"/>
      <c r="L276" s="92" t="s">
        <v>2749</v>
      </c>
      <c r="M276" s="90" t="s">
        <v>81</v>
      </c>
      <c r="N276" s="90"/>
      <c r="O276" s="90"/>
      <c r="P276" s="91"/>
      <c r="Q276" s="86" t="s">
        <v>708</v>
      </c>
      <c r="R276" s="86" t="s">
        <v>83</v>
      </c>
      <c r="S276" s="86" t="s">
        <v>104</v>
      </c>
      <c r="T276" s="86" t="s">
        <v>105</v>
      </c>
      <c r="U276" s="86" t="s">
        <v>83</v>
      </c>
      <c r="V276" s="100" t="s">
        <v>4239</v>
      </c>
      <c r="W276" s="95" t="s">
        <v>4207</v>
      </c>
      <c r="X276" s="96"/>
      <c r="Y276" s="96"/>
      <c r="Z276" s="96"/>
      <c r="AA276" s="96" t="s">
        <v>4230</v>
      </c>
      <c r="AB276" s="96" t="s">
        <v>696</v>
      </c>
      <c r="AC276" s="95" t="s">
        <v>2777</v>
      </c>
      <c r="AD276" s="95" t="s">
        <v>3037</v>
      </c>
      <c r="AE276" s="95" t="s">
        <v>2743</v>
      </c>
      <c r="AF276" s="95" t="s">
        <v>2760</v>
      </c>
      <c r="AG276" s="95" t="str">
        <f aca="false">IF(OR($AT276="",$AT276=$F276),$U276,IF($AT276=$G276,SUBSTITUTE(SUBSTITUTE($AT276,"GPIO3_","GPIO_"),".0",""),IF($AT276=$H276,$Q276,IF($AT276=$I276,$R276,IF($AT276=$J276,$S276,IF($AT276=$K276,$T276,"INVALID"))))))</f>
        <v>I2S4</v>
      </c>
      <c r="AH276" s="97"/>
      <c r="AI276" s="98" t="str">
        <f aca="false">IF(AND(OR($AV276="Int PU",$AV276="Int PD"),OR(AND($BC276&lt;&gt;"",$BC276&lt;&gt;"0"),AND($BD276&lt;&gt;"",$BD276&lt;&gt;"0"))),"INVALID",IF(OR($AT276=$F276,$AV276="Int PD"),"PULL_DOWN",IF(OR($AV276="Int PU",AND($AH276="YES",OR($BC276="",$BC276="0"),OR($BD276="",$BD276="0"),OR($AU276="Input",$AU276="Bidirectional"))),"PULL_UP","NORMAL")))</f>
        <v>NORMAL</v>
      </c>
      <c r="AJ276" s="98" t="str">
        <f aca="false">IF($AU276="Input", "TRISTATE", IF($AV276="Z","TRISTATE",IF($AT276=$F276,"TRISTATE","NORMAL")))</f>
        <v>NORMAL</v>
      </c>
      <c r="AK276" s="98" t="str">
        <f aca="false">IF(OR($AT276=$F276,$AU276="Output"),"DISABLE","ENABLE")</f>
        <v>DISABLE</v>
      </c>
      <c r="AL276" s="165" t="str">
        <f aca="false">IF($AT276&lt;&gt;$G276,"N/A",IF($AV276="Drive 1", "1", IF($AV276="Drive 0", "0", "")))</f>
        <v>N/A</v>
      </c>
      <c r="AM276" s="407" t="b">
        <f aca="false">TRUE()</f>
        <v>1</v>
      </c>
      <c r="AN276" s="407" t="b">
        <f aca="false">TRUE()</f>
        <v>1</v>
      </c>
      <c r="AO276" s="407" t="b">
        <f aca="false">TRUE()</f>
        <v>1</v>
      </c>
      <c r="AP276" s="406" t="b">
        <f aca="false">TRUE()</f>
        <v>1</v>
      </c>
      <c r="AQ276" s="407" t="b">
        <f aca="false">TRUE()</f>
        <v>1</v>
      </c>
      <c r="AR276" s="406" t="b">
        <f aca="false">TRUE()</f>
        <v>1</v>
      </c>
      <c r="AS276" s="100" t="str">
        <f aca="false">IF(AND($AM276:$AR276), "VALID", "INVALID")</f>
        <v>VALID</v>
      </c>
      <c r="AT276" s="101" t="s">
        <v>4238</v>
      </c>
      <c r="AU276" s="102" t="s">
        <v>2744</v>
      </c>
      <c r="AV276" s="103" t="s">
        <v>2843</v>
      </c>
      <c r="AW276" s="104"/>
      <c r="AX276" s="104"/>
      <c r="AY276" s="103" t="s">
        <v>4231</v>
      </c>
      <c r="AZ276" s="104"/>
      <c r="BA276" s="103" t="s">
        <v>85</v>
      </c>
      <c r="BB276" s="104"/>
      <c r="BC276" s="103"/>
      <c r="BD276" s="103"/>
      <c r="BE276" s="105"/>
      <c r="BF276" s="104"/>
      <c r="BG276" s="320" t="s">
        <v>4240</v>
      </c>
      <c r="BH276" s="321"/>
      <c r="BI276" s="1" t="s">
        <v>4236</v>
      </c>
      <c r="BJ276" s="1" t="s">
        <v>4241</v>
      </c>
      <c r="BK276" s="109"/>
    </row>
    <row r="277" customFormat="false" ht="12.75" hidden="false" customHeight="true" outlineLevel="0" collapsed="false">
      <c r="A277" s="323" t="n">
        <v>222</v>
      </c>
      <c r="B277" s="324" t="s">
        <v>4242</v>
      </c>
      <c r="C277" s="324" t="s">
        <v>4242</v>
      </c>
      <c r="D277" s="95" t="s">
        <v>712</v>
      </c>
      <c r="E277" s="86" t="s">
        <v>4243</v>
      </c>
      <c r="F277" s="87" t="s">
        <v>713</v>
      </c>
      <c r="G277" s="88" t="s">
        <v>4244</v>
      </c>
      <c r="H277" s="89" t="s">
        <v>4245</v>
      </c>
      <c r="I277" s="90"/>
      <c r="J277" s="90"/>
      <c r="K277" s="91"/>
      <c r="L277" s="92" t="s">
        <v>2749</v>
      </c>
      <c r="M277" s="90" t="s">
        <v>2729</v>
      </c>
      <c r="N277" s="90"/>
      <c r="O277" s="90"/>
      <c r="P277" s="91"/>
      <c r="Q277" s="86" t="s">
        <v>708</v>
      </c>
      <c r="R277" s="86" t="s">
        <v>83</v>
      </c>
      <c r="S277" s="86" t="s">
        <v>104</v>
      </c>
      <c r="T277" s="86" t="s">
        <v>105</v>
      </c>
      <c r="U277" s="86" t="s">
        <v>83</v>
      </c>
      <c r="V277" s="100" t="s">
        <v>4246</v>
      </c>
      <c r="W277" s="95" t="s">
        <v>4207</v>
      </c>
      <c r="X277" s="96"/>
      <c r="Y277" s="96"/>
      <c r="Z277" s="96"/>
      <c r="AA277" s="96" t="s">
        <v>4230</v>
      </c>
      <c r="AB277" s="96" t="s">
        <v>696</v>
      </c>
      <c r="AC277" s="95" t="s">
        <v>2777</v>
      </c>
      <c r="AD277" s="95" t="s">
        <v>3037</v>
      </c>
      <c r="AE277" s="95" t="s">
        <v>2743</v>
      </c>
      <c r="AF277" s="95" t="s">
        <v>2760</v>
      </c>
      <c r="AG277" s="95" t="str">
        <f aca="false">IF(OR($AT277="",$AT277=$F277),$U277,IF($AT277=$G277,SUBSTITUTE(SUBSTITUTE($AT277,"GPIO3_","GPIO_"),".0",""),IF($AT277=$H277,$Q277,IF($AT277=$I277,$R277,IF($AT277=$J277,$S277,IF($AT277=$K277,$T277,"INVALID"))))))</f>
        <v>I2S4</v>
      </c>
      <c r="AH277" s="97"/>
      <c r="AI277" s="98" t="str">
        <f aca="false">IF(AND(OR($AV277="Int PU",$AV277="Int PD"),OR(AND($BC277&lt;&gt;"",$BC277&lt;&gt;"0"),AND($BD277&lt;&gt;"",$BD277&lt;&gt;"0"))),"INVALID",IF(OR($AT277=$F277,$AV277="Int PD"),"PULL_DOWN",IF(OR($AV277="Int PU",AND($AH277="YES",OR($BC277="",$BC277="0"),OR($BD277="",$BD277="0"),OR($AU277="Input",$AU277="Bidirectional"))),"PULL_UP","NORMAL")))</f>
        <v>PULL_DOWN</v>
      </c>
      <c r="AJ277" s="98" t="str">
        <f aca="false">IF($AU277="Input", "TRISTATE", IF($AV277="Z","TRISTATE",IF($AT277=$F277,"TRISTATE","NORMAL")))</f>
        <v>TRISTATE</v>
      </c>
      <c r="AK277" s="98" t="str">
        <f aca="false">IF(OR($AT277=$F277,$AU277="Output"),"DISABLE","ENABLE")</f>
        <v>ENABLE</v>
      </c>
      <c r="AL277" s="165" t="str">
        <f aca="false">IF($AT277&lt;&gt;$G277,"N/A",IF($AV277="Drive 1", "1", IF($AV277="Drive 0", "0", "")))</f>
        <v>N/A</v>
      </c>
      <c r="AM277" s="407" t="b">
        <f aca="false">TRUE()</f>
        <v>1</v>
      </c>
      <c r="AN277" s="407" t="b">
        <f aca="false">TRUE()</f>
        <v>1</v>
      </c>
      <c r="AO277" s="407" t="b">
        <f aca="false">TRUE()</f>
        <v>1</v>
      </c>
      <c r="AP277" s="406" t="b">
        <f aca="false">TRUE()</f>
        <v>1</v>
      </c>
      <c r="AQ277" s="407" t="b">
        <f aca="false">TRUE()</f>
        <v>1</v>
      </c>
      <c r="AR277" s="406" t="b">
        <f aca="false">TRUE()</f>
        <v>1</v>
      </c>
      <c r="AS277" s="100" t="str">
        <f aca="false">IF(AND($AM277:$AR277), "VALID", "INVALID")</f>
        <v>VALID</v>
      </c>
      <c r="AT277" s="101" t="s">
        <v>4245</v>
      </c>
      <c r="AU277" s="102" t="s">
        <v>2736</v>
      </c>
      <c r="AV277" s="103" t="s">
        <v>3123</v>
      </c>
      <c r="AW277" s="104"/>
      <c r="AX277" s="104"/>
      <c r="AY277" s="103" t="s">
        <v>4231</v>
      </c>
      <c r="AZ277" s="104"/>
      <c r="BA277" s="103" t="s">
        <v>85</v>
      </c>
      <c r="BB277" s="104"/>
      <c r="BC277" s="103"/>
      <c r="BD277" s="103"/>
      <c r="BE277" s="105"/>
      <c r="BF277" s="104"/>
      <c r="BG277" s="320" t="s">
        <v>4247</v>
      </c>
      <c r="BH277" s="321"/>
      <c r="BI277" s="1" t="s">
        <v>4243</v>
      </c>
      <c r="BJ277" s="1" t="s">
        <v>4248</v>
      </c>
      <c r="BK277" s="109"/>
    </row>
    <row r="278" customFormat="false" ht="12.75" hidden="false" customHeight="true" outlineLevel="0" collapsed="false">
      <c r="A278" s="323" t="n">
        <v>224</v>
      </c>
      <c r="B278" s="324" t="s">
        <v>4249</v>
      </c>
      <c r="C278" s="324" t="s">
        <v>4249</v>
      </c>
      <c r="D278" s="95" t="s">
        <v>714</v>
      </c>
      <c r="E278" s="86" t="s">
        <v>4250</v>
      </c>
      <c r="F278" s="87" t="s">
        <v>715</v>
      </c>
      <c r="G278" s="88" t="s">
        <v>4251</v>
      </c>
      <c r="H278" s="89" t="s">
        <v>4252</v>
      </c>
      <c r="I278" s="90"/>
      <c r="J278" s="90"/>
      <c r="K278" s="91"/>
      <c r="L278" s="92" t="s">
        <v>2749</v>
      </c>
      <c r="M278" s="90" t="s">
        <v>2749</v>
      </c>
      <c r="N278" s="90"/>
      <c r="O278" s="90"/>
      <c r="P278" s="91"/>
      <c r="Q278" s="86" t="s">
        <v>708</v>
      </c>
      <c r="R278" s="86" t="s">
        <v>83</v>
      </c>
      <c r="S278" s="86" t="s">
        <v>104</v>
      </c>
      <c r="T278" s="86" t="s">
        <v>105</v>
      </c>
      <c r="U278" s="86" t="s">
        <v>83</v>
      </c>
      <c r="V278" s="100" t="s">
        <v>4253</v>
      </c>
      <c r="W278" s="95" t="s">
        <v>4207</v>
      </c>
      <c r="X278" s="96"/>
      <c r="Y278" s="96"/>
      <c r="Z278" s="96"/>
      <c r="AA278" s="96" t="s">
        <v>4230</v>
      </c>
      <c r="AB278" s="96" t="s">
        <v>696</v>
      </c>
      <c r="AC278" s="95" t="s">
        <v>2777</v>
      </c>
      <c r="AD278" s="95" t="s">
        <v>3037</v>
      </c>
      <c r="AE278" s="95" t="s">
        <v>2743</v>
      </c>
      <c r="AF278" s="95" t="s">
        <v>2760</v>
      </c>
      <c r="AG278" s="95" t="str">
        <f aca="false">IF(OR($AT278="",$AT278=$F278),$U278,IF($AT278=$G278,SUBSTITUTE(SUBSTITUTE($AT278,"GPIO3_","GPIO_"),".0",""),IF($AT278=$H278,$Q278,IF($AT278=$I278,$R278,IF($AT278=$J278,$S278,IF($AT278=$K278,$T278,"INVALID"))))))</f>
        <v>I2S4</v>
      </c>
      <c r="AH278" s="97"/>
      <c r="AI278" s="98" t="str">
        <f aca="false">IF(AND(OR($AV278="Int PU",$AV278="Int PD"),OR(AND($BC278&lt;&gt;"",$BC278&lt;&gt;"0"),AND($BD278&lt;&gt;"",$BD278&lt;&gt;"0"))),"INVALID",IF(OR($AT278=$F278,$AV278="Int PD"),"PULL_DOWN",IF(OR($AV278="Int PU",AND($AH278="YES",OR($BC278="",$BC278="0"),OR($BD278="",$BD278="0"),OR($AU278="Input",$AU278="Bidirectional"))),"PULL_UP","NORMAL")))</f>
        <v>NORMAL</v>
      </c>
      <c r="AJ278" s="98" t="str">
        <f aca="false">IF($AU278="Input", "TRISTATE", IF($AV278="Z","TRISTATE",IF($AT278=$F278,"TRISTATE","NORMAL")))</f>
        <v>NORMAL</v>
      </c>
      <c r="AK278" s="98" t="str">
        <f aca="false">IF(OR($AT278=$F278,$AU278="Output"),"DISABLE","ENABLE")</f>
        <v>ENABLE</v>
      </c>
      <c r="AL278" s="165" t="str">
        <f aca="false">IF($AT278&lt;&gt;$G278,"N/A",IF($AV278="Drive 1", "1", IF($AV278="Drive 0", "0", "")))</f>
        <v>N/A</v>
      </c>
      <c r="AM278" s="407" t="b">
        <f aca="false">TRUE()</f>
        <v>1</v>
      </c>
      <c r="AN278" s="407" t="b">
        <f aca="false">TRUE()</f>
        <v>1</v>
      </c>
      <c r="AO278" s="407" t="b">
        <f aca="false">TRUE()</f>
        <v>1</v>
      </c>
      <c r="AP278" s="406" t="b">
        <f aca="false">TRUE()</f>
        <v>1</v>
      </c>
      <c r="AQ278" s="407" t="b">
        <f aca="false">TRUE()</f>
        <v>1</v>
      </c>
      <c r="AR278" s="406" t="b">
        <f aca="false">TRUE()</f>
        <v>1</v>
      </c>
      <c r="AS278" s="100" t="str">
        <f aca="false">IF(AND($AM278:$AR278), "VALID", "INVALID")</f>
        <v>VALID</v>
      </c>
      <c r="AT278" s="101" t="s">
        <v>4252</v>
      </c>
      <c r="AU278" s="102" t="s">
        <v>2833</v>
      </c>
      <c r="AV278" s="103"/>
      <c r="AW278" s="104"/>
      <c r="AX278" s="104"/>
      <c r="AY278" s="103" t="s">
        <v>4231</v>
      </c>
      <c r="AZ278" s="104"/>
      <c r="BA278" s="103" t="s">
        <v>85</v>
      </c>
      <c r="BB278" s="104"/>
      <c r="BC278" s="103"/>
      <c r="BD278" s="103"/>
      <c r="BE278" s="105"/>
      <c r="BF278" s="104"/>
      <c r="BG278" s="320" t="s">
        <v>4254</v>
      </c>
      <c r="BH278" s="321"/>
      <c r="BI278" s="1" t="s">
        <v>4250</v>
      </c>
      <c r="BJ278" s="1" t="s">
        <v>4255</v>
      </c>
      <c r="BK278" s="109"/>
    </row>
    <row r="279" s="85" customFormat="true" ht="18" hidden="true" customHeight="true" outlineLevel="0" collapsed="false">
      <c r="A279" s="315"/>
      <c r="B279" s="316"/>
      <c r="C279" s="316"/>
      <c r="D279" s="116" t="s">
        <v>716</v>
      </c>
      <c r="E279" s="75" t="s">
        <v>717</v>
      </c>
      <c r="F279" s="115"/>
      <c r="G279" s="153"/>
      <c r="H279" s="153"/>
      <c r="I279" s="153"/>
      <c r="J279" s="153"/>
      <c r="K279" s="153"/>
      <c r="L279" s="115"/>
      <c r="M279" s="115"/>
      <c r="N279" s="115"/>
      <c r="O279" s="115"/>
      <c r="P279" s="115"/>
      <c r="Q279" s="115"/>
      <c r="R279" s="115"/>
      <c r="S279" s="115"/>
      <c r="T279" s="115"/>
      <c r="U279" s="115"/>
      <c r="V279" s="115"/>
      <c r="W279" s="115"/>
      <c r="X279" s="154"/>
      <c r="Y279" s="154"/>
      <c r="Z279" s="154"/>
      <c r="AA279" s="154"/>
      <c r="AB279" s="154"/>
      <c r="AC279" s="155"/>
      <c r="AD279" s="155"/>
      <c r="AE279" s="155"/>
      <c r="AF279" s="155"/>
      <c r="AG279" s="155"/>
      <c r="AH279" s="155"/>
      <c r="AI279" s="155"/>
      <c r="AJ279" s="155"/>
      <c r="AK279" s="155"/>
      <c r="AL279" s="155"/>
      <c r="AM279" s="155"/>
      <c r="AN279" s="155"/>
      <c r="AO279" s="155"/>
      <c r="AP279" s="155"/>
      <c r="AQ279" s="155"/>
      <c r="AR279" s="155"/>
      <c r="AS279" s="155"/>
      <c r="AT279" s="79"/>
      <c r="AU279" s="156"/>
      <c r="AV279" s="157"/>
      <c r="AW279" s="157"/>
      <c r="AX279" s="157"/>
      <c r="AY279" s="157"/>
      <c r="AZ279" s="157"/>
      <c r="BA279" s="157"/>
      <c r="BB279" s="157"/>
      <c r="BC279" s="157"/>
      <c r="BD279" s="157"/>
      <c r="BE279" s="157"/>
      <c r="BF279" s="81" t="s">
        <v>76</v>
      </c>
      <c r="BG279" s="343"/>
      <c r="BH279" s="158" t="s">
        <v>119</v>
      </c>
      <c r="BI279" s="410" t="s">
        <v>717</v>
      </c>
      <c r="BJ279" s="410"/>
      <c r="BK279" s="159"/>
    </row>
    <row r="280" customFormat="false" ht="12.75" hidden="true" customHeight="true" outlineLevel="0" collapsed="false">
      <c r="A280" s="315"/>
      <c r="B280" s="330"/>
      <c r="C280" s="330"/>
      <c r="D280" s="331" t="s">
        <v>718</v>
      </c>
      <c r="E280" s="317" t="s">
        <v>4256</v>
      </c>
      <c r="F280" s="87" t="s">
        <v>720</v>
      </c>
      <c r="G280" s="88" t="s">
        <v>4257</v>
      </c>
      <c r="H280" s="89" t="s">
        <v>4258</v>
      </c>
      <c r="I280" s="90"/>
      <c r="J280" s="90"/>
      <c r="K280" s="91"/>
      <c r="L280" s="92" t="s">
        <v>2749</v>
      </c>
      <c r="M280" s="90" t="s">
        <v>2749</v>
      </c>
      <c r="N280" s="90"/>
      <c r="O280" s="90"/>
      <c r="P280" s="91"/>
      <c r="Q280" s="86" t="s">
        <v>719</v>
      </c>
      <c r="R280" s="86" t="s">
        <v>83</v>
      </c>
      <c r="S280" s="86" t="s">
        <v>104</v>
      </c>
      <c r="T280" s="86" t="s">
        <v>105</v>
      </c>
      <c r="U280" s="86" t="s">
        <v>83</v>
      </c>
      <c r="V280" s="94" t="s">
        <v>4259</v>
      </c>
      <c r="W280" s="95" t="s">
        <v>4260</v>
      </c>
      <c r="X280" s="96" t="s">
        <v>4261</v>
      </c>
      <c r="Y280" s="96"/>
      <c r="Z280" s="96"/>
      <c r="AA280" s="96" t="s">
        <v>4262</v>
      </c>
      <c r="AB280" s="96" t="s">
        <v>4263</v>
      </c>
      <c r="AC280" s="95" t="s">
        <v>2741</v>
      </c>
      <c r="AD280" s="95" t="s">
        <v>3077</v>
      </c>
      <c r="AE280" s="95" t="s">
        <v>2743</v>
      </c>
      <c r="AF280" s="95" t="s">
        <v>2735</v>
      </c>
      <c r="AG280" s="95" t="str">
        <f aca="false">IF(OR($AT280="",$AT280=$F280),$U280,IF($AT280=$G280,SUBSTITUTE(SUBSTITUTE($AT280,"GPIO3_","GPIO_"),".0",""),IF($AT280=$H280,$Q280,IF($AT280=$I280,$R280,IF($AT280=$J280,$S280,IF($AT280=$K280,$T280,"INVALID"))))))</f>
        <v>RSVD1</v>
      </c>
      <c r="AH280" s="97"/>
      <c r="AI280" s="98" t="str">
        <f aca="false">IF(AND(OR($AV280="Int PU",$AV280="Int PD"),OR(AND($BC280&lt;&gt;"",$BC280&lt;&gt;"0"),AND($BD280&lt;&gt;"",$BD280&lt;&gt;"0"))),"INVALID",IF(OR($AT280=$F280,$AV280="Int PD"),"PULL_DOWN",IF(OR($AV280="Int PU",AND($AH280="YES",OR($BC280="",$BC280="0"),OR($BD280="",$BD280="0"),OR($AU280="Input",$AU280="Bidirectional"))),"PULL_UP","NORMAL")))</f>
        <v>PULL_DOWN</v>
      </c>
      <c r="AJ280" s="98" t="str">
        <f aca="false">IF($AU280="Input", "TRISTATE", IF($AV280="Z","TRISTATE",IF($AT280=$F280,"TRISTATE","NORMAL")))</f>
        <v>TRISTATE</v>
      </c>
      <c r="AK280" s="98" t="str">
        <f aca="false">IF(OR($AT280=$F280,$AU280="Output"),"DISABLE","ENABLE")</f>
        <v>DISABLE</v>
      </c>
      <c r="AL280" s="112" t="str">
        <f aca="false">IF($AT280&lt;&gt;$G280,"N/A",IF($AV280="Drive 1", "1", IF($AV280="Drive 0", "0", "")))</f>
        <v>N/A</v>
      </c>
      <c r="AM280" s="406" t="b">
        <f aca="false">TRUE()</f>
        <v>1</v>
      </c>
      <c r="AN280" s="406" t="b">
        <f aca="false">TRUE()</f>
        <v>1</v>
      </c>
      <c r="AO280" s="406" t="b">
        <f aca="false">TRUE()</f>
        <v>1</v>
      </c>
      <c r="AP280" s="406" t="b">
        <f aca="false">TRUE()</f>
        <v>1</v>
      </c>
      <c r="AQ280" s="406" t="b">
        <f aca="false">TRUE()</f>
        <v>1</v>
      </c>
      <c r="AR280" s="406" t="b">
        <f aca="false">TRUE()</f>
        <v>1</v>
      </c>
      <c r="AS280" s="100" t="str">
        <f aca="false">IF(AND($AM280:$AR280), "VALID", "INVALID")</f>
        <v>VALID</v>
      </c>
      <c r="AT280" s="175" t="s">
        <v>720</v>
      </c>
      <c r="AU280" s="124" t="s">
        <v>79</v>
      </c>
      <c r="AV280" s="126"/>
      <c r="AW280" s="103" t="s">
        <v>89</v>
      </c>
      <c r="AX280" s="104"/>
      <c r="AY280" s="104"/>
      <c r="AZ280" s="110" t="s">
        <v>85</v>
      </c>
      <c r="BA280" s="103" t="s">
        <v>85</v>
      </c>
      <c r="BB280" s="174"/>
      <c r="BC280" s="126"/>
      <c r="BD280" s="126"/>
      <c r="BE280" s="127" t="s">
        <v>496</v>
      </c>
      <c r="BF280" s="125"/>
      <c r="BG280" s="327"/>
      <c r="BH280" s="20" t="s">
        <v>7</v>
      </c>
      <c r="BI280" s="1" t="s">
        <v>4256</v>
      </c>
      <c r="BJ280" s="1" t="s">
        <v>4264</v>
      </c>
      <c r="BK280" s="109"/>
    </row>
    <row r="281" customFormat="false" ht="12.75" hidden="true" customHeight="true" outlineLevel="0" collapsed="false">
      <c r="A281" s="315"/>
      <c r="B281" s="330"/>
      <c r="C281" s="330"/>
      <c r="D281" s="331" t="s">
        <v>721</v>
      </c>
      <c r="E281" s="317" t="s">
        <v>4265</v>
      </c>
      <c r="F281" s="87" t="s">
        <v>722</v>
      </c>
      <c r="G281" s="88" t="s">
        <v>4266</v>
      </c>
      <c r="H281" s="89" t="s">
        <v>4267</v>
      </c>
      <c r="I281" s="90"/>
      <c r="J281" s="90"/>
      <c r="K281" s="91"/>
      <c r="L281" s="92" t="s">
        <v>2749</v>
      </c>
      <c r="M281" s="90" t="s">
        <v>2749</v>
      </c>
      <c r="N281" s="90"/>
      <c r="O281" s="90"/>
      <c r="P281" s="91"/>
      <c r="Q281" s="86" t="s">
        <v>719</v>
      </c>
      <c r="R281" s="86" t="s">
        <v>83</v>
      </c>
      <c r="S281" s="86" t="s">
        <v>104</v>
      </c>
      <c r="T281" s="86" t="s">
        <v>105</v>
      </c>
      <c r="U281" s="86" t="s">
        <v>83</v>
      </c>
      <c r="V281" s="100" t="s">
        <v>4268</v>
      </c>
      <c r="W281" s="95" t="s">
        <v>4260</v>
      </c>
      <c r="X281" s="96"/>
      <c r="Y281" s="96"/>
      <c r="Z281" s="96"/>
      <c r="AA281" s="96" t="s">
        <v>4262</v>
      </c>
      <c r="AB281" s="96" t="s">
        <v>4263</v>
      </c>
      <c r="AC281" s="95" t="s">
        <v>2741</v>
      </c>
      <c r="AD281" s="95" t="s">
        <v>3077</v>
      </c>
      <c r="AE281" s="95" t="s">
        <v>2743</v>
      </c>
      <c r="AF281" s="95" t="n">
        <v>0</v>
      </c>
      <c r="AG281" s="95" t="str">
        <f aca="false">IF(OR($AT281="",$AT281=$F281),$U281,IF($AT281=$G281,SUBSTITUTE(SUBSTITUTE($AT281,"GPIO3_","GPIO_"),".0",""),IF($AT281=$H281,$Q281,IF($AT281=$I281,$R281,IF($AT281=$J281,$S281,IF($AT281=$K281,$T281,"INVALID"))))))</f>
        <v>RSVD1</v>
      </c>
      <c r="AH281" s="97"/>
      <c r="AI281" s="98" t="str">
        <f aca="false">IF(AND(OR($AV281="Int PU",$AV281="Int PD"),OR(AND($BC281&lt;&gt;"",$BC281&lt;&gt;"0"),AND($BD281&lt;&gt;"",$BD281&lt;&gt;"0"))),"INVALID",IF(OR($AT281=$F281,$AV281="Int PD"),"PULL_DOWN",IF(OR($AV281="Int PU",AND($AH281="YES",OR($BC281="",$BC281="0"),OR($BD281="",$BD281="0"),OR($AU281="Input",$AU281="Bidirectional"))),"PULL_UP","NORMAL")))</f>
        <v>PULL_DOWN</v>
      </c>
      <c r="AJ281" s="98" t="str">
        <f aca="false">IF($AU281="Input", "TRISTATE", IF($AV281="Z","TRISTATE",IF($AT281=$F281,"TRISTATE","NORMAL")))</f>
        <v>TRISTATE</v>
      </c>
      <c r="AK281" s="98" t="str">
        <f aca="false">IF(OR($AT281=$F281,$AU281="Output"),"DISABLE","ENABLE")</f>
        <v>DISABLE</v>
      </c>
      <c r="AL281" s="112" t="str">
        <f aca="false">IF($AT281&lt;&gt;$G281,"N/A",IF($AV281="Drive 1", "1", IF($AV281="Drive 0", "0", "")))</f>
        <v>N/A</v>
      </c>
      <c r="AM281" s="406" t="b">
        <f aca="false">TRUE()</f>
        <v>1</v>
      </c>
      <c r="AN281" s="406" t="b">
        <f aca="false">TRUE()</f>
        <v>1</v>
      </c>
      <c r="AO281" s="406" t="b">
        <f aca="false">TRUE()</f>
        <v>1</v>
      </c>
      <c r="AP281" s="406" t="b">
        <f aca="false">TRUE()</f>
        <v>1</v>
      </c>
      <c r="AQ281" s="406" t="b">
        <f aca="false">TRUE()</f>
        <v>1</v>
      </c>
      <c r="AR281" s="406" t="b">
        <f aca="false">TRUE()</f>
        <v>1</v>
      </c>
      <c r="AS281" s="100" t="str">
        <f aca="false">IF(AND($AM281:$AR281), "VALID", "INVALID")</f>
        <v>VALID</v>
      </c>
      <c r="AT281" s="101" t="s">
        <v>722</v>
      </c>
      <c r="AU281" s="102" t="s">
        <v>79</v>
      </c>
      <c r="AV281" s="103"/>
      <c r="AW281" s="104"/>
      <c r="AX281" s="104"/>
      <c r="AY281" s="104"/>
      <c r="AZ281" s="110" t="s">
        <v>85</v>
      </c>
      <c r="BA281" s="103" t="s">
        <v>85</v>
      </c>
      <c r="BB281" s="104"/>
      <c r="BC281" s="103"/>
      <c r="BD281" s="103"/>
      <c r="BE281" s="105"/>
      <c r="BF281" s="104"/>
      <c r="BG281" s="320"/>
      <c r="BH281" s="20" t="s">
        <v>7</v>
      </c>
      <c r="BI281" s="1" t="s">
        <v>4265</v>
      </c>
      <c r="BJ281" s="1" t="s">
        <v>4269</v>
      </c>
      <c r="BK281" s="109"/>
    </row>
    <row r="282" customFormat="false" ht="12.75" hidden="true" customHeight="true" outlineLevel="0" collapsed="false">
      <c r="A282" s="315"/>
      <c r="B282" s="330"/>
      <c r="C282" s="330"/>
      <c r="D282" s="331" t="s">
        <v>723</v>
      </c>
      <c r="E282" s="317" t="s">
        <v>4270</v>
      </c>
      <c r="F282" s="87" t="s">
        <v>725</v>
      </c>
      <c r="G282" s="88" t="s">
        <v>4271</v>
      </c>
      <c r="H282" s="89" t="s">
        <v>4272</v>
      </c>
      <c r="I282" s="90"/>
      <c r="J282" s="90"/>
      <c r="K282" s="91"/>
      <c r="L282" s="92" t="s">
        <v>2749</v>
      </c>
      <c r="M282" s="90" t="s">
        <v>2749</v>
      </c>
      <c r="N282" s="90"/>
      <c r="O282" s="90"/>
      <c r="P282" s="91"/>
      <c r="Q282" s="86" t="s">
        <v>724</v>
      </c>
      <c r="R282" s="86" t="s">
        <v>83</v>
      </c>
      <c r="S282" s="86" t="s">
        <v>104</v>
      </c>
      <c r="T282" s="86" t="s">
        <v>105</v>
      </c>
      <c r="U282" s="86" t="s">
        <v>83</v>
      </c>
      <c r="V282" s="100" t="s">
        <v>4273</v>
      </c>
      <c r="W282" s="95" t="s">
        <v>4260</v>
      </c>
      <c r="X282" s="96" t="s">
        <v>4274</v>
      </c>
      <c r="Y282" s="96"/>
      <c r="Z282" s="96"/>
      <c r="AA282" s="96" t="s">
        <v>4262</v>
      </c>
      <c r="AB282" s="96" t="s">
        <v>4263</v>
      </c>
      <c r="AC282" s="95" t="s">
        <v>2741</v>
      </c>
      <c r="AD282" s="95" t="s">
        <v>3077</v>
      </c>
      <c r="AE282" s="95" t="s">
        <v>2743</v>
      </c>
      <c r="AF282" s="95" t="s">
        <v>2735</v>
      </c>
      <c r="AG282" s="95" t="str">
        <f aca="false">IF(OR($AT282="",$AT282=$F282),$U282,IF($AT282=$G282,SUBSTITUTE(SUBSTITUTE($AT282,"GPIO3_","GPIO_"),".0",""),IF($AT282=$H282,$Q282,IF($AT282=$I282,$R282,IF($AT282=$J282,$S282,IF($AT282=$K282,$T282,"INVALID"))))))</f>
        <v>RSVD1</v>
      </c>
      <c r="AH282" s="97"/>
      <c r="AI282" s="98" t="str">
        <f aca="false">IF(AND(OR($AV282="Int PU",$AV282="Int PD"),OR(AND($BC282&lt;&gt;"",$BC282&lt;&gt;"0"),AND($BD282&lt;&gt;"",$BD282&lt;&gt;"0"))),"INVALID",IF(OR($AT282=$F282,$AV282="Int PD"),"PULL_DOWN",IF(OR($AV282="Int PU",AND($AH282="YES",OR($BC282="",$BC282="0"),OR($BD282="",$BD282="0"),OR($AU282="Input",$AU282="Bidirectional"))),"PULL_UP","NORMAL")))</f>
        <v>PULL_DOWN</v>
      </c>
      <c r="AJ282" s="98" t="str">
        <f aca="false">IF($AU282="Input", "TRISTATE", IF($AV282="Z","TRISTATE",IF($AT282=$F282,"TRISTATE","NORMAL")))</f>
        <v>TRISTATE</v>
      </c>
      <c r="AK282" s="98" t="str">
        <f aca="false">IF(OR($AT282=$F282,$AU282="Output"),"DISABLE","ENABLE")</f>
        <v>DISABLE</v>
      </c>
      <c r="AL282" s="112" t="str">
        <f aca="false">IF($AT282&lt;&gt;$G282,"N/A",IF($AV282="Drive 1", "1", IF($AV282="Drive 0", "0", "")))</f>
        <v>N/A</v>
      </c>
      <c r="AM282" s="406" t="b">
        <f aca="false">TRUE()</f>
        <v>1</v>
      </c>
      <c r="AN282" s="406" t="b">
        <f aca="false">TRUE()</f>
        <v>1</v>
      </c>
      <c r="AO282" s="406" t="b">
        <f aca="false">TRUE()</f>
        <v>1</v>
      </c>
      <c r="AP282" s="406" t="b">
        <f aca="false">TRUE()</f>
        <v>1</v>
      </c>
      <c r="AQ282" s="406" t="b">
        <f aca="false">TRUE()</f>
        <v>1</v>
      </c>
      <c r="AR282" s="406" t="b">
        <f aca="false">TRUE()</f>
        <v>1</v>
      </c>
      <c r="AS282" s="100" t="str">
        <f aca="false">IF(AND($AM282:$AR282), "VALID", "INVALID")</f>
        <v>VALID</v>
      </c>
      <c r="AT282" s="101" t="s">
        <v>725</v>
      </c>
      <c r="AU282" s="102" t="s">
        <v>79</v>
      </c>
      <c r="AV282" s="103"/>
      <c r="AW282" s="103" t="s">
        <v>89</v>
      </c>
      <c r="AX282" s="104"/>
      <c r="AY282" s="104"/>
      <c r="AZ282" s="110" t="s">
        <v>85</v>
      </c>
      <c r="BA282" s="103" t="s">
        <v>85</v>
      </c>
      <c r="BB282" s="104"/>
      <c r="BC282" s="103"/>
      <c r="BD282" s="103"/>
      <c r="BE282" s="105"/>
      <c r="BF282" s="104"/>
      <c r="BG282" s="320"/>
      <c r="BH282" s="20" t="s">
        <v>7</v>
      </c>
      <c r="BI282" s="1" t="s">
        <v>4270</v>
      </c>
      <c r="BJ282" s="1" t="s">
        <v>4275</v>
      </c>
      <c r="BK282" s="109"/>
    </row>
    <row r="283" customFormat="false" ht="12.75" hidden="true" customHeight="true" outlineLevel="0" collapsed="false">
      <c r="A283" s="315"/>
      <c r="B283" s="330"/>
      <c r="C283" s="330"/>
      <c r="D283" s="331" t="s">
        <v>726</v>
      </c>
      <c r="E283" s="317" t="s">
        <v>4276</v>
      </c>
      <c r="F283" s="87" t="s">
        <v>727</v>
      </c>
      <c r="G283" s="88" t="s">
        <v>4277</v>
      </c>
      <c r="H283" s="89" t="s">
        <v>4278</v>
      </c>
      <c r="I283" s="90"/>
      <c r="J283" s="90"/>
      <c r="K283" s="91"/>
      <c r="L283" s="92" t="s">
        <v>2749</v>
      </c>
      <c r="M283" s="90" t="s">
        <v>2749</v>
      </c>
      <c r="N283" s="90"/>
      <c r="O283" s="90"/>
      <c r="P283" s="91"/>
      <c r="Q283" s="86" t="s">
        <v>724</v>
      </c>
      <c r="R283" s="86" t="s">
        <v>83</v>
      </c>
      <c r="S283" s="86" t="s">
        <v>104</v>
      </c>
      <c r="T283" s="86" t="s">
        <v>105</v>
      </c>
      <c r="U283" s="86" t="s">
        <v>83</v>
      </c>
      <c r="V283" s="100" t="s">
        <v>4279</v>
      </c>
      <c r="W283" s="95" t="s">
        <v>4260</v>
      </c>
      <c r="X283" s="96"/>
      <c r="Y283" s="96"/>
      <c r="Z283" s="96"/>
      <c r="AA283" s="96" t="s">
        <v>4262</v>
      </c>
      <c r="AB283" s="96" t="s">
        <v>4263</v>
      </c>
      <c r="AC283" s="95" t="s">
        <v>2741</v>
      </c>
      <c r="AD283" s="95" t="s">
        <v>3077</v>
      </c>
      <c r="AE283" s="95" t="s">
        <v>2743</v>
      </c>
      <c r="AF283" s="95" t="n">
        <v>0</v>
      </c>
      <c r="AG283" s="95" t="str">
        <f aca="false">IF(OR($AT283="",$AT283=$F283),$U283,IF($AT283=$G283,SUBSTITUTE(SUBSTITUTE($AT283,"GPIO3_","GPIO_"),".0",""),IF($AT283=$H283,$Q283,IF($AT283=$I283,$R283,IF($AT283=$J283,$S283,IF($AT283=$K283,$T283,"INVALID"))))))</f>
        <v>RSVD1</v>
      </c>
      <c r="AH283" s="97"/>
      <c r="AI283" s="98" t="str">
        <f aca="false">IF(AND(OR($AV283="Int PU",$AV283="Int PD"),OR(AND($BC283&lt;&gt;"",$BC283&lt;&gt;"0"),AND($BD283&lt;&gt;"",$BD283&lt;&gt;"0"))),"INVALID",IF(OR($AT283=$F283,$AV283="Int PD"),"PULL_DOWN",IF(OR($AV283="Int PU",AND($AH283="YES",OR($BC283="",$BC283="0"),OR($BD283="",$BD283="0"),OR($AU283="Input",$AU283="Bidirectional"))),"PULL_UP","NORMAL")))</f>
        <v>PULL_DOWN</v>
      </c>
      <c r="AJ283" s="98" t="str">
        <f aca="false">IF($AU283="Input", "TRISTATE", IF($AV283="Z","TRISTATE",IF($AT283=$F283,"TRISTATE","NORMAL")))</f>
        <v>TRISTATE</v>
      </c>
      <c r="AK283" s="98" t="str">
        <f aca="false">IF(OR($AT283=$F283,$AU283="Output"),"DISABLE","ENABLE")</f>
        <v>DISABLE</v>
      </c>
      <c r="AL283" s="112" t="str">
        <f aca="false">IF($AT283&lt;&gt;$G283,"N/A",IF($AV283="Drive 1", "1", IF($AV283="Drive 0", "0", "")))</f>
        <v>N/A</v>
      </c>
      <c r="AM283" s="406" t="b">
        <f aca="false">TRUE()</f>
        <v>1</v>
      </c>
      <c r="AN283" s="406" t="b">
        <f aca="false">TRUE()</f>
        <v>1</v>
      </c>
      <c r="AO283" s="406" t="b">
        <f aca="false">TRUE()</f>
        <v>1</v>
      </c>
      <c r="AP283" s="406" t="b">
        <f aca="false">TRUE()</f>
        <v>1</v>
      </c>
      <c r="AQ283" s="406" t="b">
        <f aca="false">TRUE()</f>
        <v>1</v>
      </c>
      <c r="AR283" s="406" t="b">
        <f aca="false">TRUE()</f>
        <v>1</v>
      </c>
      <c r="AS283" s="100" t="str">
        <f aca="false">IF(AND($AM283:$AR283), "VALID", "INVALID")</f>
        <v>VALID</v>
      </c>
      <c r="AT283" s="101" t="s">
        <v>727</v>
      </c>
      <c r="AU283" s="102" t="s">
        <v>79</v>
      </c>
      <c r="AV283" s="103"/>
      <c r="AW283" s="104"/>
      <c r="AX283" s="104"/>
      <c r="AY283" s="104"/>
      <c r="AZ283" s="110" t="s">
        <v>85</v>
      </c>
      <c r="BA283" s="103" t="s">
        <v>85</v>
      </c>
      <c r="BB283" s="104"/>
      <c r="BC283" s="103"/>
      <c r="BD283" s="103"/>
      <c r="BE283" s="105"/>
      <c r="BF283" s="104"/>
      <c r="BG283" s="320"/>
      <c r="BH283" s="20" t="s">
        <v>7</v>
      </c>
      <c r="BI283" s="1" t="s">
        <v>4276</v>
      </c>
      <c r="BJ283" s="1" t="s">
        <v>4280</v>
      </c>
      <c r="BK283" s="109"/>
    </row>
    <row r="284" s="85" customFormat="true" ht="18" hidden="true" customHeight="true" outlineLevel="0" collapsed="false">
      <c r="A284" s="315"/>
      <c r="B284" s="316"/>
      <c r="C284" s="316"/>
      <c r="D284" s="116" t="s">
        <v>728</v>
      </c>
      <c r="E284" s="75" t="s">
        <v>717</v>
      </c>
      <c r="F284" s="115"/>
      <c r="G284" s="153"/>
      <c r="H284" s="153"/>
      <c r="I284" s="153"/>
      <c r="J284" s="153"/>
      <c r="K284" s="153"/>
      <c r="L284" s="115"/>
      <c r="M284" s="115"/>
      <c r="N284" s="115"/>
      <c r="O284" s="115"/>
      <c r="P284" s="115"/>
      <c r="Q284" s="115"/>
      <c r="R284" s="115"/>
      <c r="S284" s="115"/>
      <c r="T284" s="115"/>
      <c r="U284" s="115"/>
      <c r="V284" s="115"/>
      <c r="W284" s="115"/>
      <c r="X284" s="154"/>
      <c r="Y284" s="154"/>
      <c r="Z284" s="154"/>
      <c r="AA284" s="154"/>
      <c r="AB284" s="154"/>
      <c r="AC284" s="155"/>
      <c r="AD284" s="155"/>
      <c r="AE284" s="155"/>
      <c r="AF284" s="155"/>
      <c r="AG284" s="155"/>
      <c r="AH284" s="155"/>
      <c r="AI284" s="155"/>
      <c r="AJ284" s="155"/>
      <c r="AK284" s="155"/>
      <c r="AL284" s="155"/>
      <c r="AM284" s="155"/>
      <c r="AN284" s="155"/>
      <c r="AO284" s="155"/>
      <c r="AP284" s="155"/>
      <c r="AQ284" s="155"/>
      <c r="AR284" s="155"/>
      <c r="AS284" s="155"/>
      <c r="AT284" s="79"/>
      <c r="AU284" s="156"/>
      <c r="AV284" s="157"/>
      <c r="AW284" s="157"/>
      <c r="AX284" s="157"/>
      <c r="AY284" s="157"/>
      <c r="AZ284" s="157"/>
      <c r="BA284" s="157"/>
      <c r="BB284" s="157"/>
      <c r="BC284" s="157"/>
      <c r="BD284" s="157"/>
      <c r="BE284" s="157"/>
      <c r="BF284" s="81" t="s">
        <v>76</v>
      </c>
      <c r="BG284" s="343"/>
      <c r="BH284" s="158" t="s">
        <v>728</v>
      </c>
      <c r="BI284" s="410" t="s">
        <v>717</v>
      </c>
      <c r="BJ284" s="410"/>
      <c r="BK284" s="159"/>
    </row>
    <row r="285" customFormat="false" ht="12.75" hidden="true" customHeight="true" outlineLevel="0" collapsed="false">
      <c r="A285" s="315"/>
      <c r="B285" s="330"/>
      <c r="C285" s="330"/>
      <c r="D285" s="331" t="s">
        <v>729</v>
      </c>
      <c r="E285" s="317" t="s">
        <v>4281</v>
      </c>
      <c r="F285" s="87" t="s">
        <v>730</v>
      </c>
      <c r="G285" s="88"/>
      <c r="H285" s="89" t="s">
        <v>4282</v>
      </c>
      <c r="I285" s="90"/>
      <c r="J285" s="90"/>
      <c r="K285" s="91"/>
      <c r="L285" s="92"/>
      <c r="M285" s="90" t="s">
        <v>81</v>
      </c>
      <c r="N285" s="90"/>
      <c r="O285" s="90"/>
      <c r="P285" s="91"/>
      <c r="Q285" s="97"/>
      <c r="R285" s="97"/>
      <c r="S285" s="97"/>
      <c r="T285" s="97"/>
      <c r="U285" s="97"/>
      <c r="V285" s="100" t="s">
        <v>4283</v>
      </c>
      <c r="W285" s="95" t="s">
        <v>4284</v>
      </c>
      <c r="X285" s="96"/>
      <c r="Y285" s="96"/>
      <c r="Z285" s="96"/>
      <c r="AA285" s="96" t="s">
        <v>4285</v>
      </c>
      <c r="AB285" s="96" t="s">
        <v>4286</v>
      </c>
      <c r="AC285" s="95"/>
      <c r="AD285" s="95" t="s">
        <v>3963</v>
      </c>
      <c r="AE285" s="95"/>
      <c r="AF285" s="95" t="n">
        <v>0</v>
      </c>
      <c r="AG285" s="97"/>
      <c r="AH285" s="97"/>
      <c r="AI285" s="98" t="str">
        <f aca="false">IF(AND(OR($AV285="Int PU",$AV285="Int PD"),OR(AND($BC285&lt;&gt;"",$BC285&lt;&gt;"0"),AND($BD285&lt;&gt;"",$BD285&lt;&gt;"0"))),"INVALID",IF(OR($AT285=$F285,$AV285="Int PD"),"PULL_DOWN",IF(OR($AV285="Int PU",AND($AH285="YES",OR($BC285="",$BC285="0"),OR($BD285="",$BD285="0"),OR($AU285="Input",$AU285="Bidirectional"))),"PULL_UP","NORMAL")))</f>
        <v>PULL_DOWN</v>
      </c>
      <c r="AJ285" s="98" t="str">
        <f aca="false">IF($AU285="Input", "TRISTATE", IF($AV285="Z","TRISTATE",IF($AT285=$F285,"TRISTATE","NORMAL")))</f>
        <v>TRISTATE</v>
      </c>
      <c r="AK285" s="98" t="str">
        <f aca="false">IF(OR($AT285=$F285,$AU285="Output"),"DISABLE","ENABLE")</f>
        <v>DISABLE</v>
      </c>
      <c r="AL285" s="97"/>
      <c r="AM285" s="406" t="b">
        <f aca="false">TRUE()</f>
        <v>1</v>
      </c>
      <c r="AN285" s="406" t="b">
        <f aca="false">TRUE()</f>
        <v>1</v>
      </c>
      <c r="AO285" s="406" t="b">
        <f aca="false">TRUE()</f>
        <v>1</v>
      </c>
      <c r="AP285" s="406" t="b">
        <f aca="false">TRUE()</f>
        <v>1</v>
      </c>
      <c r="AQ285" s="406" t="b">
        <f aca="false">TRUE()</f>
        <v>1</v>
      </c>
      <c r="AR285" s="406" t="b">
        <f aca="false">TRUE()</f>
        <v>1</v>
      </c>
      <c r="AS285" s="100" t="str">
        <f aca="false">IF(AND($AM285:$AR285), "VALID", "INVALID")</f>
        <v>VALID</v>
      </c>
      <c r="AT285" s="123" t="s">
        <v>730</v>
      </c>
      <c r="AU285" s="124" t="s">
        <v>79</v>
      </c>
      <c r="AV285" s="103"/>
      <c r="AW285" s="104"/>
      <c r="AX285" s="104"/>
      <c r="AY285" s="104"/>
      <c r="AZ285" s="104"/>
      <c r="BA285" s="104"/>
      <c r="BB285" s="104"/>
      <c r="BC285" s="126"/>
      <c r="BD285" s="126"/>
      <c r="BE285" s="105"/>
      <c r="BF285" s="104"/>
      <c r="BG285" s="320"/>
      <c r="BH285" s="20" t="s">
        <v>7</v>
      </c>
      <c r="BI285" s="1" t="s">
        <v>4281</v>
      </c>
      <c r="BJ285" s="1" t="s">
        <v>4287</v>
      </c>
      <c r="BK285" s="109"/>
    </row>
    <row r="286" customFormat="false" ht="12.75" hidden="true" customHeight="true" outlineLevel="0" collapsed="false">
      <c r="A286" s="315"/>
      <c r="B286" s="330"/>
      <c r="C286" s="330"/>
      <c r="D286" s="331" t="s">
        <v>731</v>
      </c>
      <c r="E286" s="317" t="s">
        <v>4288</v>
      </c>
      <c r="F286" s="87" t="s">
        <v>732</v>
      </c>
      <c r="G286" s="88"/>
      <c r="H286" s="89" t="s">
        <v>4289</v>
      </c>
      <c r="I286" s="90"/>
      <c r="J286" s="90"/>
      <c r="K286" s="91"/>
      <c r="L286" s="92"/>
      <c r="M286" s="90" t="s">
        <v>81</v>
      </c>
      <c r="N286" s="90"/>
      <c r="O286" s="90"/>
      <c r="P286" s="91"/>
      <c r="Q286" s="97"/>
      <c r="R286" s="97"/>
      <c r="S286" s="97"/>
      <c r="T286" s="97"/>
      <c r="U286" s="97"/>
      <c r="V286" s="100" t="s">
        <v>4290</v>
      </c>
      <c r="W286" s="95" t="s">
        <v>4284</v>
      </c>
      <c r="X286" s="96"/>
      <c r="Y286" s="96"/>
      <c r="Z286" s="96"/>
      <c r="AA286" s="96" t="s">
        <v>4285</v>
      </c>
      <c r="AB286" s="96" t="s">
        <v>4286</v>
      </c>
      <c r="AC286" s="95"/>
      <c r="AD286" s="95" t="s">
        <v>3963</v>
      </c>
      <c r="AE286" s="95"/>
      <c r="AF286" s="95" t="n">
        <v>0</v>
      </c>
      <c r="AG286" s="97"/>
      <c r="AH286" s="97"/>
      <c r="AI286" s="98" t="str">
        <f aca="false">IF(AND(OR($AV286="Int PU",$AV286="Int PD"),OR(AND($BC286&lt;&gt;"",$BC286&lt;&gt;"0"),AND($BD286&lt;&gt;"",$BD286&lt;&gt;"0"))),"INVALID",IF(OR($AT286=$F286,$AV286="Int PD"),"PULL_DOWN",IF(OR($AV286="Int PU",AND($AH286="YES",OR($BC286="",$BC286="0"),OR($BD286="",$BD286="0"),OR($AU286="Input",$AU286="Bidirectional"))),"PULL_UP","NORMAL")))</f>
        <v>PULL_DOWN</v>
      </c>
      <c r="AJ286" s="98" t="str">
        <f aca="false">IF($AU286="Input", "TRISTATE", IF($AV286="Z","TRISTATE",IF($AT286=$F286,"TRISTATE","NORMAL")))</f>
        <v>TRISTATE</v>
      </c>
      <c r="AK286" s="98" t="str">
        <f aca="false">IF(OR($AT286=$F286,$AU286="Output"),"DISABLE","ENABLE")</f>
        <v>DISABLE</v>
      </c>
      <c r="AL286" s="97"/>
      <c r="AM286" s="406" t="b">
        <f aca="false">TRUE()</f>
        <v>1</v>
      </c>
      <c r="AN286" s="406" t="b">
        <f aca="false">TRUE()</f>
        <v>1</v>
      </c>
      <c r="AO286" s="406" t="b">
        <f aca="false">TRUE()</f>
        <v>1</v>
      </c>
      <c r="AP286" s="406" t="b">
        <f aca="false">TRUE()</f>
        <v>1</v>
      </c>
      <c r="AQ286" s="406" t="b">
        <f aca="false">TRUE()</f>
        <v>1</v>
      </c>
      <c r="AR286" s="406" t="b">
        <f aca="false">TRUE()</f>
        <v>1</v>
      </c>
      <c r="AS286" s="100" t="str">
        <f aca="false">IF(AND($AM286:$AR286), "VALID", "INVALID")</f>
        <v>VALID</v>
      </c>
      <c r="AT286" s="101" t="s">
        <v>732</v>
      </c>
      <c r="AU286" s="102" t="s">
        <v>79</v>
      </c>
      <c r="AV286" s="103"/>
      <c r="AW286" s="104"/>
      <c r="AX286" s="104"/>
      <c r="AY286" s="104"/>
      <c r="AZ286" s="104"/>
      <c r="BA286" s="104"/>
      <c r="BB286" s="104"/>
      <c r="BC286" s="103"/>
      <c r="BD286" s="103"/>
      <c r="BE286" s="105"/>
      <c r="BF286" s="104"/>
      <c r="BG286" s="320"/>
      <c r="BH286" s="20" t="s">
        <v>7</v>
      </c>
      <c r="BI286" s="1" t="s">
        <v>4288</v>
      </c>
      <c r="BJ286" s="1" t="s">
        <v>4291</v>
      </c>
      <c r="BK286" s="109"/>
    </row>
    <row r="287" customFormat="false" ht="12.75" hidden="true" customHeight="true" outlineLevel="0" collapsed="false">
      <c r="A287" s="315"/>
      <c r="B287" s="330"/>
      <c r="C287" s="330"/>
      <c r="D287" s="331" t="s">
        <v>733</v>
      </c>
      <c r="E287" s="317" t="s">
        <v>4292</v>
      </c>
      <c r="F287" s="87" t="s">
        <v>734</v>
      </c>
      <c r="G287" s="88"/>
      <c r="H287" s="89" t="s">
        <v>4293</v>
      </c>
      <c r="I287" s="90"/>
      <c r="J287" s="90"/>
      <c r="K287" s="91"/>
      <c r="L287" s="92"/>
      <c r="M287" s="90" t="s">
        <v>81</v>
      </c>
      <c r="N287" s="90"/>
      <c r="O287" s="90"/>
      <c r="P287" s="91"/>
      <c r="Q287" s="97"/>
      <c r="R287" s="97"/>
      <c r="S287" s="97"/>
      <c r="T287" s="97"/>
      <c r="U287" s="97"/>
      <c r="V287" s="100" t="s">
        <v>4294</v>
      </c>
      <c r="W287" s="95" t="s">
        <v>4284</v>
      </c>
      <c r="X287" s="96"/>
      <c r="Y287" s="96"/>
      <c r="Z287" s="96"/>
      <c r="AA287" s="96" t="s">
        <v>4285</v>
      </c>
      <c r="AB287" s="96" t="s">
        <v>4286</v>
      </c>
      <c r="AC287" s="95"/>
      <c r="AD287" s="95" t="s">
        <v>3963</v>
      </c>
      <c r="AE287" s="95"/>
      <c r="AF287" s="95" t="n">
        <v>0</v>
      </c>
      <c r="AG287" s="97"/>
      <c r="AH287" s="97"/>
      <c r="AI287" s="98" t="str">
        <f aca="false">IF(AND(OR($AV287="Int PU",$AV287="Int PD"),OR(AND($BC287&lt;&gt;"",$BC287&lt;&gt;"0"),AND($BD287&lt;&gt;"",$BD287&lt;&gt;"0"))),"INVALID",IF(OR($AT287=$F287,$AV287="Int PD"),"PULL_DOWN",IF(OR($AV287="Int PU",AND($AH287="YES",OR($BC287="",$BC287="0"),OR($BD287="",$BD287="0"),OR($AU287="Input",$AU287="Bidirectional"))),"PULL_UP","NORMAL")))</f>
        <v>PULL_DOWN</v>
      </c>
      <c r="AJ287" s="98" t="str">
        <f aca="false">IF($AU287="Input", "TRISTATE", IF($AV287="Z","TRISTATE",IF($AT287=$F287,"TRISTATE","NORMAL")))</f>
        <v>TRISTATE</v>
      </c>
      <c r="AK287" s="98" t="str">
        <f aca="false">IF(OR($AT287=$F287,$AU287="Output"),"DISABLE","ENABLE")</f>
        <v>DISABLE</v>
      </c>
      <c r="AL287" s="97"/>
      <c r="AM287" s="406" t="b">
        <f aca="false">TRUE()</f>
        <v>1</v>
      </c>
      <c r="AN287" s="406" t="b">
        <f aca="false">TRUE()</f>
        <v>1</v>
      </c>
      <c r="AO287" s="406" t="b">
        <f aca="false">TRUE()</f>
        <v>1</v>
      </c>
      <c r="AP287" s="406" t="b">
        <f aca="false">TRUE()</f>
        <v>1</v>
      </c>
      <c r="AQ287" s="406" t="b">
        <f aca="false">TRUE()</f>
        <v>1</v>
      </c>
      <c r="AR287" s="406" t="b">
        <f aca="false">TRUE()</f>
        <v>1</v>
      </c>
      <c r="AS287" s="100" t="str">
        <f aca="false">IF(AND($AM287:$AR287), "VALID", "INVALID")</f>
        <v>VALID</v>
      </c>
      <c r="AT287" s="101" t="s">
        <v>734</v>
      </c>
      <c r="AU287" s="102" t="s">
        <v>79</v>
      </c>
      <c r="AV287" s="103"/>
      <c r="AW287" s="104"/>
      <c r="AX287" s="104"/>
      <c r="AY287" s="104"/>
      <c r="AZ287" s="104"/>
      <c r="BA287" s="104"/>
      <c r="BB287" s="104"/>
      <c r="BC287" s="103"/>
      <c r="BD287" s="103"/>
      <c r="BE287" s="105"/>
      <c r="BF287" s="104"/>
      <c r="BG287" s="320"/>
      <c r="BH287" s="20" t="s">
        <v>7</v>
      </c>
      <c r="BI287" s="1" t="s">
        <v>4292</v>
      </c>
      <c r="BJ287" s="1" t="s">
        <v>4295</v>
      </c>
      <c r="BK287" s="109"/>
    </row>
    <row r="288" customFormat="false" ht="12.75" hidden="true" customHeight="true" outlineLevel="0" collapsed="false">
      <c r="A288" s="315"/>
      <c r="B288" s="330"/>
      <c r="C288" s="330"/>
      <c r="D288" s="331" t="s">
        <v>735</v>
      </c>
      <c r="E288" s="317" t="s">
        <v>4296</v>
      </c>
      <c r="F288" s="87" t="s">
        <v>736</v>
      </c>
      <c r="G288" s="88"/>
      <c r="H288" s="89" t="s">
        <v>4297</v>
      </c>
      <c r="I288" s="90"/>
      <c r="J288" s="90"/>
      <c r="K288" s="91"/>
      <c r="L288" s="92"/>
      <c r="M288" s="90" t="s">
        <v>81</v>
      </c>
      <c r="N288" s="90"/>
      <c r="O288" s="90"/>
      <c r="P288" s="91"/>
      <c r="Q288" s="97"/>
      <c r="R288" s="97"/>
      <c r="S288" s="97"/>
      <c r="T288" s="97"/>
      <c r="U288" s="97"/>
      <c r="V288" s="100" t="s">
        <v>4298</v>
      </c>
      <c r="W288" s="95" t="s">
        <v>4284</v>
      </c>
      <c r="X288" s="96"/>
      <c r="Y288" s="96"/>
      <c r="Z288" s="96"/>
      <c r="AA288" s="96" t="s">
        <v>4299</v>
      </c>
      <c r="AB288" s="96" t="s">
        <v>4286</v>
      </c>
      <c r="AC288" s="95"/>
      <c r="AD288" s="95" t="s">
        <v>3963</v>
      </c>
      <c r="AE288" s="95"/>
      <c r="AF288" s="95" t="n">
        <v>0</v>
      </c>
      <c r="AG288" s="97"/>
      <c r="AH288" s="97"/>
      <c r="AI288" s="98" t="str">
        <f aca="false">IF(AND(OR($AV288="Int PU",$AV288="Int PD"),OR(AND($BC288&lt;&gt;"",$BC288&lt;&gt;"0"),AND($BD288&lt;&gt;"",$BD288&lt;&gt;"0"))),"INVALID",IF(OR($AT288=$F288,$AV288="Int PD"),"PULL_DOWN",IF(OR($AV288="Int PU",AND($AH288="YES",OR($BC288="",$BC288="0"),OR($BD288="",$BD288="0"),OR($AU288="Input",$AU288="Bidirectional"))),"PULL_UP","NORMAL")))</f>
        <v>PULL_DOWN</v>
      </c>
      <c r="AJ288" s="98" t="str">
        <f aca="false">IF($AU288="Input", "TRISTATE", IF($AV288="Z","TRISTATE",IF($AT288=$F288,"TRISTATE","NORMAL")))</f>
        <v>TRISTATE</v>
      </c>
      <c r="AK288" s="98" t="str">
        <f aca="false">IF(OR($AT288=$F288,$AU288="Output"),"DISABLE","ENABLE")</f>
        <v>DISABLE</v>
      </c>
      <c r="AL288" s="97"/>
      <c r="AM288" s="406" t="b">
        <f aca="false">TRUE()</f>
        <v>1</v>
      </c>
      <c r="AN288" s="406" t="b">
        <f aca="false">TRUE()</f>
        <v>1</v>
      </c>
      <c r="AO288" s="406" t="b">
        <f aca="false">TRUE()</f>
        <v>1</v>
      </c>
      <c r="AP288" s="406" t="b">
        <f aca="false">TRUE()</f>
        <v>1</v>
      </c>
      <c r="AQ288" s="406" t="b">
        <f aca="false">TRUE()</f>
        <v>1</v>
      </c>
      <c r="AR288" s="406" t="b">
        <f aca="false">TRUE()</f>
        <v>1</v>
      </c>
      <c r="AS288" s="100" t="str">
        <f aca="false">IF(AND($AM288:$AR288), "VALID", "INVALID")</f>
        <v>VALID</v>
      </c>
      <c r="AT288" s="101" t="s">
        <v>736</v>
      </c>
      <c r="AU288" s="102" t="s">
        <v>79</v>
      </c>
      <c r="AV288" s="103"/>
      <c r="AW288" s="104"/>
      <c r="AX288" s="104"/>
      <c r="AY288" s="104"/>
      <c r="AZ288" s="104"/>
      <c r="BA288" s="104"/>
      <c r="BB288" s="104"/>
      <c r="BC288" s="103"/>
      <c r="BD288" s="103"/>
      <c r="BE288" s="105"/>
      <c r="BF288" s="104"/>
      <c r="BG288" s="320"/>
      <c r="BH288" s="20" t="s">
        <v>7</v>
      </c>
      <c r="BI288" s="1" t="s">
        <v>4296</v>
      </c>
      <c r="BJ288" s="1" t="s">
        <v>4300</v>
      </c>
      <c r="BK288" s="109"/>
    </row>
    <row r="289" s="85" customFormat="true" ht="18" hidden="true" customHeight="true" outlineLevel="0" collapsed="false">
      <c r="A289" s="315"/>
      <c r="B289" s="316"/>
      <c r="C289" s="316"/>
      <c r="D289" s="164" t="s">
        <v>737</v>
      </c>
      <c r="E289" s="116" t="s">
        <v>738</v>
      </c>
      <c r="F289" s="115"/>
      <c r="G289" s="153"/>
      <c r="H289" s="153"/>
      <c r="I289" s="153"/>
      <c r="J289" s="153"/>
      <c r="K289" s="153"/>
      <c r="L289" s="115"/>
      <c r="M289" s="115"/>
      <c r="N289" s="115"/>
      <c r="O289" s="115"/>
      <c r="P289" s="115"/>
      <c r="Q289" s="115"/>
      <c r="R289" s="115"/>
      <c r="S289" s="115"/>
      <c r="T289" s="115"/>
      <c r="U289" s="115"/>
      <c r="V289" s="115"/>
      <c r="W289" s="115"/>
      <c r="X289" s="154"/>
      <c r="Y289" s="154"/>
      <c r="Z289" s="154"/>
      <c r="AA289" s="154"/>
      <c r="AB289" s="154"/>
      <c r="AC289" s="155"/>
      <c r="AD289" s="155"/>
      <c r="AE289" s="155"/>
      <c r="AF289" s="155"/>
      <c r="AG289" s="155"/>
      <c r="AH289" s="155"/>
      <c r="AI289" s="155"/>
      <c r="AJ289" s="155"/>
      <c r="AK289" s="155"/>
      <c r="AL289" s="155"/>
      <c r="AM289" s="155"/>
      <c r="AN289" s="155"/>
      <c r="AO289" s="155"/>
      <c r="AP289" s="155"/>
      <c r="AQ289" s="155"/>
      <c r="AR289" s="155"/>
      <c r="AS289" s="155"/>
      <c r="AT289" s="79"/>
      <c r="AU289" s="156"/>
      <c r="AV289" s="157"/>
      <c r="AW289" s="157"/>
      <c r="AX289" s="157"/>
      <c r="AY289" s="157"/>
      <c r="AZ289" s="157"/>
      <c r="BA289" s="157"/>
      <c r="BB289" s="157"/>
      <c r="BC289" s="157"/>
      <c r="BD289" s="157"/>
      <c r="BE289" s="157"/>
      <c r="BF289" s="81" t="s">
        <v>76</v>
      </c>
      <c r="BG289" s="343"/>
      <c r="BH289" s="177" t="s">
        <v>737</v>
      </c>
      <c r="BI289" s="156" t="s">
        <v>738</v>
      </c>
      <c r="BJ289" s="156"/>
      <c r="BK289" s="178"/>
    </row>
    <row r="290" customFormat="false" ht="12.75" hidden="true" customHeight="true" outlineLevel="0" collapsed="false">
      <c r="A290" s="315"/>
      <c r="B290" s="316"/>
      <c r="C290" s="316"/>
      <c r="D290" s="331" t="s">
        <v>739</v>
      </c>
      <c r="E290" s="317" t="s">
        <v>4301</v>
      </c>
      <c r="F290" s="87" t="s">
        <v>742</v>
      </c>
      <c r="G290" s="88"/>
      <c r="H290" s="89" t="s">
        <v>739</v>
      </c>
      <c r="I290" s="90"/>
      <c r="J290" s="90"/>
      <c r="K290" s="91"/>
      <c r="L290" s="92"/>
      <c r="M290" s="90" t="s">
        <v>2749</v>
      </c>
      <c r="N290" s="90" t="s">
        <v>2749</v>
      </c>
      <c r="O290" s="90"/>
      <c r="P290" s="91"/>
      <c r="Q290" s="86" t="s">
        <v>740</v>
      </c>
      <c r="R290" s="86" t="s">
        <v>741</v>
      </c>
      <c r="S290" s="86" t="s">
        <v>104</v>
      </c>
      <c r="T290" s="86" t="s">
        <v>105</v>
      </c>
      <c r="U290" s="120" t="s">
        <v>104</v>
      </c>
      <c r="V290" s="100" t="s">
        <v>4302</v>
      </c>
      <c r="W290" s="95" t="s">
        <v>4303</v>
      </c>
      <c r="X290" s="96"/>
      <c r="Y290" s="96"/>
      <c r="Z290" s="96"/>
      <c r="AA290" s="96"/>
      <c r="AB290" s="96"/>
      <c r="AC290" s="95" t="s">
        <v>2777</v>
      </c>
      <c r="AD290" s="95" t="s">
        <v>3037</v>
      </c>
      <c r="AE290" s="95" t="s">
        <v>2743</v>
      </c>
      <c r="AF290" s="95" t="s">
        <v>2760</v>
      </c>
      <c r="AG290" s="97"/>
      <c r="AH290" s="97"/>
      <c r="AI290" s="98" t="str">
        <f aca="false">IF(AND(OR($AV290="Int PU",$AV290="Int PD"),OR(AND($BC290&lt;&gt;"",$BC290&lt;&gt;"0"),AND($BD290&lt;&gt;"",$BD290&lt;&gt;"0"))),"INVALID",IF(OR($AT290=$F290,$AV290="Int PD"),"PULL_DOWN",IF(OR($AV290="Int PU",AND($AH290="YES",OR($BC290="",$BC290="0"),OR($BD290="",$BD290="0"),OR($AU290="Input",$AU290="Bidirectional"))),"PULL_UP","NORMAL")))</f>
        <v>NORMAL</v>
      </c>
      <c r="AJ290" s="98" t="str">
        <f aca="false">IF($AU290="Input", "TRISTATE", IF($AV290="Z","TRISTATE",IF($AT290=$F290,"TRISTATE","NORMAL")))</f>
        <v>NORMAL</v>
      </c>
      <c r="AK290" s="98" t="str">
        <f aca="false">IF(OR($AT290=$F290,$AU290="Output"),"DISABLE","ENABLE")</f>
        <v>DISABLE</v>
      </c>
      <c r="AL290" s="97"/>
      <c r="AM290" s="406" t="b">
        <f aca="false">TRUE()</f>
        <v>1</v>
      </c>
      <c r="AN290" s="406" t="b">
        <f aca="false">TRUE()</f>
        <v>1</v>
      </c>
      <c r="AO290" s="406" t="b">
        <f aca="false">TRUE()</f>
        <v>1</v>
      </c>
      <c r="AP290" s="406" t="b">
        <f aca="false">TRUE()</f>
        <v>1</v>
      </c>
      <c r="AQ290" s="406" t="b">
        <f aca="false">TRUE()</f>
        <v>1</v>
      </c>
      <c r="AR290" s="406" t="b">
        <f aca="false">TRUE()</f>
        <v>1</v>
      </c>
      <c r="AS290" s="100" t="str">
        <f aca="false">IF(AND($AM290:$AR290), "VALID", "INVALID")</f>
        <v>VALID</v>
      </c>
      <c r="AT290" s="175" t="s">
        <v>739</v>
      </c>
      <c r="AU290" s="124" t="s">
        <v>2744</v>
      </c>
      <c r="AV290" s="103"/>
      <c r="AW290" s="125"/>
      <c r="AX290" s="125"/>
      <c r="AY290" s="103" t="s">
        <v>124</v>
      </c>
      <c r="AZ290" s="125"/>
      <c r="BA290" s="103" t="s">
        <v>85</v>
      </c>
      <c r="BB290" s="174"/>
      <c r="BC290" s="126"/>
      <c r="BD290" s="126"/>
      <c r="BE290" s="127" t="s">
        <v>496</v>
      </c>
      <c r="BF290" s="125"/>
      <c r="BG290" s="327" t="s">
        <v>4304</v>
      </c>
      <c r="BH290" s="333" t="s">
        <v>4305</v>
      </c>
      <c r="BI290" s="1" t="s">
        <v>4301</v>
      </c>
      <c r="BJ290" s="1" t="s">
        <v>4306</v>
      </c>
      <c r="BK290" s="109"/>
    </row>
    <row r="291" customFormat="false" ht="12.75" hidden="true" customHeight="true" outlineLevel="0" collapsed="false">
      <c r="A291" s="315"/>
      <c r="B291" s="316"/>
      <c r="C291" s="316"/>
      <c r="D291" s="331" t="s">
        <v>743</v>
      </c>
      <c r="E291" s="317" t="s">
        <v>4307</v>
      </c>
      <c r="F291" s="87" t="s">
        <v>744</v>
      </c>
      <c r="G291" s="88"/>
      <c r="H291" s="89" t="s">
        <v>4308</v>
      </c>
      <c r="I291" s="90"/>
      <c r="J291" s="90"/>
      <c r="K291" s="91"/>
      <c r="L291" s="92"/>
      <c r="M291" s="90" t="s">
        <v>2729</v>
      </c>
      <c r="N291" s="90" t="s">
        <v>2749</v>
      </c>
      <c r="O291" s="90"/>
      <c r="P291" s="91"/>
      <c r="Q291" s="86" t="s">
        <v>740</v>
      </c>
      <c r="R291" s="86" t="s">
        <v>741</v>
      </c>
      <c r="S291" s="86" t="s">
        <v>104</v>
      </c>
      <c r="T291" s="86" t="s">
        <v>105</v>
      </c>
      <c r="U291" s="86" t="s">
        <v>104</v>
      </c>
      <c r="V291" s="100" t="s">
        <v>4309</v>
      </c>
      <c r="W291" s="95" t="s">
        <v>4303</v>
      </c>
      <c r="X291" s="96"/>
      <c r="Y291" s="96"/>
      <c r="Z291" s="96"/>
      <c r="AA291" s="96"/>
      <c r="AB291" s="96"/>
      <c r="AC291" s="95" t="s">
        <v>2777</v>
      </c>
      <c r="AD291" s="95" t="s">
        <v>3037</v>
      </c>
      <c r="AE291" s="95" t="s">
        <v>2743</v>
      </c>
      <c r="AF291" s="95" t="s">
        <v>2760</v>
      </c>
      <c r="AG291" s="97"/>
      <c r="AH291" s="97"/>
      <c r="AI291" s="98" t="str">
        <f aca="false">IF(AND(OR($AV291="Int PU",$AV291="Int PD"),OR(AND($BC291&lt;&gt;"",$BC291&lt;&gt;"0"),AND($BD291&lt;&gt;"",$BD291&lt;&gt;"0"))),"INVALID",IF(OR($AT291=$F291,$AV291="Int PD"),"PULL_DOWN",IF(OR($AV291="Int PU",AND($AH291="YES",OR($BC291="",$BC291="0"),OR($BD291="",$BD291="0"),OR($AU291="Input",$AU291="Bidirectional"))),"PULL_UP","NORMAL")))</f>
        <v>NORMAL</v>
      </c>
      <c r="AJ291" s="98" t="str">
        <f aca="false">IF($AU291="Input", "TRISTATE", IF($AV291="Z","TRISTATE",IF($AT291=$F291,"TRISTATE","NORMAL")))</f>
        <v>TRISTATE</v>
      </c>
      <c r="AK291" s="98" t="str">
        <f aca="false">IF(OR($AT291=$F291,$AU291="Output"),"DISABLE","ENABLE")</f>
        <v>ENABLE</v>
      </c>
      <c r="AL291" s="97"/>
      <c r="AM291" s="406" t="b">
        <f aca="false">TRUE()</f>
        <v>1</v>
      </c>
      <c r="AN291" s="406" t="b">
        <f aca="false">TRUE()</f>
        <v>1</v>
      </c>
      <c r="AO291" s="406" t="b">
        <f aca="false">TRUE()</f>
        <v>1</v>
      </c>
      <c r="AP291" s="406" t="b">
        <f aca="false">TRUE()</f>
        <v>1</v>
      </c>
      <c r="AQ291" s="406" t="b">
        <f aca="false">TRUE()</f>
        <v>1</v>
      </c>
      <c r="AR291" s="406" t="b">
        <f aca="false">TRUE()</f>
        <v>1</v>
      </c>
      <c r="AS291" s="100" t="str">
        <f aca="false">IF(AND($AM291:$AR291), "VALID", "INVALID")</f>
        <v>VALID</v>
      </c>
      <c r="AT291" s="179" t="s">
        <v>4308</v>
      </c>
      <c r="AU291" s="102" t="s">
        <v>2736</v>
      </c>
      <c r="AV291" s="103"/>
      <c r="AW291" s="104"/>
      <c r="AX291" s="104"/>
      <c r="AY291" s="103" t="s">
        <v>124</v>
      </c>
      <c r="AZ291" s="104"/>
      <c r="BA291" s="103" t="s">
        <v>85</v>
      </c>
      <c r="BB291" s="104"/>
      <c r="BC291" s="103"/>
      <c r="BD291" s="103"/>
      <c r="BE291" s="105"/>
      <c r="BF291" s="104"/>
      <c r="BG291" s="327" t="s">
        <v>4304</v>
      </c>
      <c r="BH291" s="333" t="s">
        <v>4310</v>
      </c>
      <c r="BI291" s="1" t="s">
        <v>4307</v>
      </c>
      <c r="BJ291" s="1" t="s">
        <v>4311</v>
      </c>
      <c r="BK291" s="109"/>
    </row>
    <row r="292" customFormat="false" ht="12.75" hidden="true" customHeight="true" outlineLevel="0" collapsed="false">
      <c r="A292" s="315"/>
      <c r="B292" s="316"/>
      <c r="C292" s="316"/>
      <c r="D292" s="331" t="s">
        <v>745</v>
      </c>
      <c r="E292" s="317" t="s">
        <v>4312</v>
      </c>
      <c r="F292" s="87" t="s">
        <v>746</v>
      </c>
      <c r="G292" s="88"/>
      <c r="H292" s="89" t="s">
        <v>4313</v>
      </c>
      <c r="I292" s="90"/>
      <c r="J292" s="90"/>
      <c r="K292" s="91"/>
      <c r="L292" s="92"/>
      <c r="M292" s="90" t="s">
        <v>81</v>
      </c>
      <c r="N292" s="90"/>
      <c r="O292" s="90"/>
      <c r="P292" s="91"/>
      <c r="Q292" s="86" t="s">
        <v>740</v>
      </c>
      <c r="R292" s="86" t="s">
        <v>83</v>
      </c>
      <c r="S292" s="86" t="s">
        <v>104</v>
      </c>
      <c r="T292" s="86" t="s">
        <v>105</v>
      </c>
      <c r="U292" s="86" t="s">
        <v>83</v>
      </c>
      <c r="V292" s="100" t="s">
        <v>4314</v>
      </c>
      <c r="W292" s="95" t="s">
        <v>4303</v>
      </c>
      <c r="X292" s="96"/>
      <c r="Y292" s="96"/>
      <c r="Z292" s="96"/>
      <c r="AA292" s="96"/>
      <c r="AB292" s="96"/>
      <c r="AC292" s="95" t="s">
        <v>2777</v>
      </c>
      <c r="AD292" s="95" t="s">
        <v>3037</v>
      </c>
      <c r="AE292" s="95" t="s">
        <v>2743</v>
      </c>
      <c r="AF292" s="95" t="s">
        <v>2760</v>
      </c>
      <c r="AG292" s="97"/>
      <c r="AH292" s="97"/>
      <c r="AI292" s="98" t="str">
        <f aca="false">IF(AND(OR($AV292="Int PU",$AV292="Int PD"),OR(AND($BC292&lt;&gt;"",$BC292&lt;&gt;"0"),AND($BD292&lt;&gt;"",$BD292&lt;&gt;"0"))),"INVALID",IF(OR($AT292=$F292,$AV292="Int PD"),"PULL_DOWN",IF(OR($AV292="Int PU",AND($AH292="YES",OR($BC292="",$BC292="0"),OR($BD292="",$BD292="0"),OR($AU292="Input",$AU292="Bidirectional"))),"PULL_UP","NORMAL")))</f>
        <v>NORMAL</v>
      </c>
      <c r="AJ292" s="98" t="str">
        <f aca="false">IF($AU292="Input", "TRISTATE", IF($AV292="Z","TRISTATE",IF($AT292=$F292,"TRISTATE","NORMAL")))</f>
        <v>NORMAL</v>
      </c>
      <c r="AK292" s="98" t="str">
        <f aca="false">IF(OR($AT292=$F292,$AU292="Output"),"DISABLE","ENABLE")</f>
        <v>DISABLE</v>
      </c>
      <c r="AL292" s="97"/>
      <c r="AM292" s="406" t="b">
        <f aca="false">TRUE()</f>
        <v>1</v>
      </c>
      <c r="AN292" s="406" t="b">
        <f aca="false">TRUE()</f>
        <v>1</v>
      </c>
      <c r="AO292" s="406" t="b">
        <f aca="false">TRUE()</f>
        <v>1</v>
      </c>
      <c r="AP292" s="406" t="b">
        <f aca="false">TRUE()</f>
        <v>1</v>
      </c>
      <c r="AQ292" s="406" t="b">
        <f aca="false">TRUE()</f>
        <v>1</v>
      </c>
      <c r="AR292" s="406" t="b">
        <f aca="false">TRUE()</f>
        <v>1</v>
      </c>
      <c r="AS292" s="100" t="str">
        <f aca="false">IF(AND($AM292:$AR292), "VALID", "INVALID")</f>
        <v>VALID</v>
      </c>
      <c r="AT292" s="179" t="s">
        <v>4313</v>
      </c>
      <c r="AU292" s="102" t="s">
        <v>2744</v>
      </c>
      <c r="AV292" s="103"/>
      <c r="AW292" s="104"/>
      <c r="AX292" s="104"/>
      <c r="AY292" s="103" t="s">
        <v>124</v>
      </c>
      <c r="AZ292" s="104"/>
      <c r="BA292" s="103" t="s">
        <v>85</v>
      </c>
      <c r="BB292" s="104"/>
      <c r="BC292" s="103"/>
      <c r="BD292" s="103"/>
      <c r="BE292" s="105"/>
      <c r="BF292" s="104"/>
      <c r="BG292" s="327" t="s">
        <v>4304</v>
      </c>
      <c r="BH292" s="333" t="s">
        <v>4315</v>
      </c>
      <c r="BI292" s="1" t="s">
        <v>4312</v>
      </c>
      <c r="BJ292" s="1" t="s">
        <v>4316</v>
      </c>
      <c r="BK292" s="109"/>
    </row>
    <row r="293" customFormat="false" ht="12.75" hidden="true" customHeight="true" outlineLevel="0" collapsed="false">
      <c r="A293" s="315"/>
      <c r="B293" s="316"/>
      <c r="C293" s="316"/>
      <c r="D293" s="331" t="s">
        <v>747</v>
      </c>
      <c r="E293" s="317" t="s">
        <v>4317</v>
      </c>
      <c r="F293" s="87" t="s">
        <v>748</v>
      </c>
      <c r="G293" s="88"/>
      <c r="H293" s="89" t="s">
        <v>747</v>
      </c>
      <c r="I293" s="90"/>
      <c r="J293" s="90"/>
      <c r="K293" s="91"/>
      <c r="L293" s="92"/>
      <c r="M293" s="90" t="s">
        <v>81</v>
      </c>
      <c r="N293" s="90"/>
      <c r="O293" s="90"/>
      <c r="P293" s="91"/>
      <c r="Q293" s="86" t="s">
        <v>740</v>
      </c>
      <c r="R293" s="86" t="s">
        <v>83</v>
      </c>
      <c r="S293" s="86" t="s">
        <v>104</v>
      </c>
      <c r="T293" s="86" t="s">
        <v>105</v>
      </c>
      <c r="U293" s="86" t="s">
        <v>83</v>
      </c>
      <c r="V293" s="100" t="s">
        <v>4318</v>
      </c>
      <c r="W293" s="95" t="s">
        <v>4303</v>
      </c>
      <c r="X293" s="96"/>
      <c r="Y293" s="96"/>
      <c r="Z293" s="96"/>
      <c r="AA293" s="96"/>
      <c r="AB293" s="96"/>
      <c r="AC293" s="95" t="s">
        <v>2777</v>
      </c>
      <c r="AD293" s="95" t="s">
        <v>3037</v>
      </c>
      <c r="AE293" s="95" t="s">
        <v>2743</v>
      </c>
      <c r="AF293" s="95" t="s">
        <v>2760</v>
      </c>
      <c r="AG293" s="97"/>
      <c r="AH293" s="97"/>
      <c r="AI293" s="98" t="str">
        <f aca="false">IF(AND(OR($AV293="Int PU",$AV293="Int PD"),OR(AND($BC293&lt;&gt;"",$BC293&lt;&gt;"0"),AND($BD293&lt;&gt;"",$BD293&lt;&gt;"0"))),"INVALID",IF(OR($AT293=$F293,$AV293="Int PD"),"PULL_DOWN",IF(OR($AV293="Int PU",AND($AH293="YES",OR($BC293="",$BC293="0"),OR($BD293="",$BD293="0"),OR($AU293="Input",$AU293="Bidirectional"))),"PULL_UP","NORMAL")))</f>
        <v>NORMAL</v>
      </c>
      <c r="AJ293" s="98" t="str">
        <f aca="false">IF($AU293="Input", "TRISTATE", IF($AV293="Z","TRISTATE",IF($AT293=$F293,"TRISTATE","NORMAL")))</f>
        <v>NORMAL</v>
      </c>
      <c r="AK293" s="98" t="str">
        <f aca="false">IF(OR($AT293=$F293,$AU293="Output"),"DISABLE","ENABLE")</f>
        <v>DISABLE</v>
      </c>
      <c r="AL293" s="97"/>
      <c r="AM293" s="406" t="b">
        <f aca="false">TRUE()</f>
        <v>1</v>
      </c>
      <c r="AN293" s="406" t="b">
        <f aca="false">TRUE()</f>
        <v>1</v>
      </c>
      <c r="AO293" s="406" t="b">
        <f aca="false">TRUE()</f>
        <v>1</v>
      </c>
      <c r="AP293" s="406" t="b">
        <f aca="false">TRUE()</f>
        <v>1</v>
      </c>
      <c r="AQ293" s="406" t="b">
        <f aca="false">TRUE()</f>
        <v>1</v>
      </c>
      <c r="AR293" s="406" t="b">
        <f aca="false">TRUE()</f>
        <v>1</v>
      </c>
      <c r="AS293" s="100" t="str">
        <f aca="false">IF(AND($AM293:$AR293), "VALID", "INVALID")</f>
        <v>VALID</v>
      </c>
      <c r="AT293" s="179" t="s">
        <v>747</v>
      </c>
      <c r="AU293" s="102" t="s">
        <v>2744</v>
      </c>
      <c r="AV293" s="103"/>
      <c r="AW293" s="104"/>
      <c r="AX293" s="104"/>
      <c r="AY293" s="103" t="s">
        <v>124</v>
      </c>
      <c r="AZ293" s="104"/>
      <c r="BA293" s="103" t="s">
        <v>85</v>
      </c>
      <c r="BB293" s="104"/>
      <c r="BC293" s="103"/>
      <c r="BD293" s="103"/>
      <c r="BE293" s="105"/>
      <c r="BF293" s="104"/>
      <c r="BG293" s="327" t="s">
        <v>4304</v>
      </c>
      <c r="BH293" s="333" t="s">
        <v>4319</v>
      </c>
      <c r="BI293" s="1" t="s">
        <v>4317</v>
      </c>
      <c r="BJ293" s="1" t="s">
        <v>4320</v>
      </c>
      <c r="BK293" s="109"/>
    </row>
    <row r="294" s="85" customFormat="true" ht="18" hidden="true" customHeight="true" outlineLevel="0" collapsed="false">
      <c r="A294" s="315"/>
      <c r="B294" s="316"/>
      <c r="C294" s="316"/>
      <c r="D294" s="140" t="s">
        <v>749</v>
      </c>
      <c r="E294" s="140" t="s">
        <v>750</v>
      </c>
      <c r="F294" s="74"/>
      <c r="G294" s="76"/>
      <c r="H294" s="76"/>
      <c r="I294" s="76"/>
      <c r="J294" s="76"/>
      <c r="K294" s="76"/>
      <c r="L294" s="74"/>
      <c r="M294" s="74"/>
      <c r="N294" s="74"/>
      <c r="O294" s="74"/>
      <c r="P294" s="74"/>
      <c r="Q294" s="74"/>
      <c r="R294" s="74"/>
      <c r="S294" s="74"/>
      <c r="T294" s="74"/>
      <c r="U294" s="74"/>
      <c r="V294" s="74"/>
      <c r="W294" s="74"/>
      <c r="X294" s="77"/>
      <c r="Y294" s="77"/>
      <c r="Z294" s="77"/>
      <c r="AA294" s="77"/>
      <c r="AB294" s="77"/>
      <c r="AC294" s="78"/>
      <c r="AD294" s="78"/>
      <c r="AE294" s="78"/>
      <c r="AF294" s="78"/>
      <c r="AG294" s="78"/>
      <c r="AH294" s="78"/>
      <c r="AI294" s="78"/>
      <c r="AJ294" s="78"/>
      <c r="AK294" s="78"/>
      <c r="AL294" s="78"/>
      <c r="AM294" s="78"/>
      <c r="AN294" s="78"/>
      <c r="AO294" s="78"/>
      <c r="AP294" s="78"/>
      <c r="AQ294" s="78"/>
      <c r="AR294" s="78"/>
      <c r="AS294" s="78"/>
      <c r="AT294" s="79"/>
      <c r="AU294" s="79"/>
      <c r="AV294" s="80"/>
      <c r="AW294" s="80"/>
      <c r="AX294" s="80"/>
      <c r="AY294" s="80"/>
      <c r="AZ294" s="80"/>
      <c r="BA294" s="80"/>
      <c r="BB294" s="80"/>
      <c r="BC294" s="80"/>
      <c r="BD294" s="80"/>
      <c r="BE294" s="80"/>
      <c r="BF294" s="81" t="s">
        <v>76</v>
      </c>
      <c r="BG294" s="79"/>
      <c r="BH294" s="83" t="s">
        <v>749</v>
      </c>
      <c r="BI294" s="76" t="s">
        <v>750</v>
      </c>
      <c r="BJ294" s="76"/>
      <c r="BK294" s="84"/>
    </row>
    <row r="295" customFormat="false" ht="12.75" hidden="true" customHeight="true" outlineLevel="0" collapsed="false">
      <c r="A295" s="315"/>
      <c r="B295" s="316"/>
      <c r="C295" s="316"/>
      <c r="D295" s="331" t="s">
        <v>751</v>
      </c>
      <c r="E295" s="317" t="s">
        <v>4321</v>
      </c>
      <c r="F295" s="87" t="s">
        <v>752</v>
      </c>
      <c r="G295" s="88"/>
      <c r="H295" s="89" t="s">
        <v>751</v>
      </c>
      <c r="I295" s="90"/>
      <c r="J295" s="90"/>
      <c r="K295" s="91"/>
      <c r="L295" s="92"/>
      <c r="M295" s="90" t="s">
        <v>81</v>
      </c>
      <c r="N295" s="90"/>
      <c r="O295" s="90"/>
      <c r="P295" s="91"/>
      <c r="Q295" s="98" t="s">
        <v>749</v>
      </c>
      <c r="R295" s="98" t="s">
        <v>83</v>
      </c>
      <c r="S295" s="98" t="s">
        <v>104</v>
      </c>
      <c r="T295" s="98" t="s">
        <v>105</v>
      </c>
      <c r="U295" s="86" t="s">
        <v>83</v>
      </c>
      <c r="V295" s="94" t="s">
        <v>4322</v>
      </c>
      <c r="W295" s="95" t="s">
        <v>4323</v>
      </c>
      <c r="X295" s="96"/>
      <c r="Y295" s="96"/>
      <c r="Z295" s="96"/>
      <c r="AA295" s="96" t="s">
        <v>749</v>
      </c>
      <c r="AB295" s="96" t="s">
        <v>749</v>
      </c>
      <c r="AC295" s="95" t="s">
        <v>4324</v>
      </c>
      <c r="AD295" s="95" t="s">
        <v>4325</v>
      </c>
      <c r="AE295" s="95" t="s">
        <v>4326</v>
      </c>
      <c r="AF295" s="95" t="s">
        <v>4327</v>
      </c>
      <c r="AG295" s="95" t="str">
        <f aca="false">IF(OR($AT295="",$AT295=$F295),$U295,IF($AT295=$G295,SUBSTITUTE(SUBSTITUTE($AT295,"GPIO3_","GPIO_"),".0",""),IF($AT295=$H295,$Q295,IF($AT295=$I295,$R295,IF($AT295=$J295,$S295,IF($AT295=$K295,$T295,"INVALID"))))))</f>
        <v>RSVD1</v>
      </c>
      <c r="AH295" s="97"/>
      <c r="AI295" s="98" t="str">
        <f aca="false">IF(AND(OR($AV295="Int PU",$AV295="Int PD"),OR(AND($BC295&lt;&gt;"",$BC295&lt;&gt;"0"),AND($BD295&lt;&gt;"",$BD295&lt;&gt;"0"))),"INVALID",IF(OR($AT295=$F295,$AV295="Int PD"),"PULL_DOWN",IF(OR($AV295="Int PU",AND($AH295="YES",OR($BC295="",$BC295="0"),OR($BD295="",$BD295="0"),OR($AU295="Input",$AU295="Bidirectional"))),"PULL_UP","NORMAL")))</f>
        <v>PULL_DOWN</v>
      </c>
      <c r="AJ295" s="98" t="str">
        <f aca="false">IF($AU295="Input", "TRISTATE", IF($AV295="Z","TRISTATE",IF($AT295=$F295,"TRISTATE","NORMAL")))</f>
        <v>TRISTATE</v>
      </c>
      <c r="AK295" s="98" t="str">
        <f aca="false">IF($AT295=$H295,"ENABLE",IF(OR($AT295=$F295,$AU295="Output"),"DISABLE","ENABLE"))</f>
        <v>DISABLE</v>
      </c>
      <c r="AL295" s="97"/>
      <c r="AM295" s="406" t="b">
        <f aca="false">TRUE()</f>
        <v>1</v>
      </c>
      <c r="AN295" s="406" t="b">
        <f aca="false">TRUE()</f>
        <v>1</v>
      </c>
      <c r="AO295" s="406" t="b">
        <f aca="false">TRUE()</f>
        <v>1</v>
      </c>
      <c r="AP295" s="406" t="b">
        <f aca="false">TRUE()</f>
        <v>1</v>
      </c>
      <c r="AQ295" s="406" t="b">
        <f aca="false">TRUE()</f>
        <v>1</v>
      </c>
      <c r="AR295" s="406" t="b">
        <f aca="false">TRUE()</f>
        <v>1</v>
      </c>
      <c r="AS295" s="100" t="str">
        <f aca="false">IF(AND($AM295:$AR295), "VALID", "INVALID")</f>
        <v>VALID</v>
      </c>
      <c r="AT295" s="141" t="s">
        <v>752</v>
      </c>
      <c r="AU295" s="102" t="s">
        <v>79</v>
      </c>
      <c r="AV295" s="103"/>
      <c r="AW295" s="104"/>
      <c r="AX295" s="104"/>
      <c r="AY295" s="104"/>
      <c r="AZ295" s="104"/>
      <c r="BA295" s="104"/>
      <c r="BB295" s="103" t="s">
        <v>434</v>
      </c>
      <c r="BC295" s="103"/>
      <c r="BD295" s="103"/>
      <c r="BE295" s="105"/>
      <c r="BF295" s="104"/>
      <c r="BG295" s="320"/>
      <c r="BH295" s="20" t="s">
        <v>7</v>
      </c>
      <c r="BI295" s="1" t="s">
        <v>4321</v>
      </c>
      <c r="BJ295" s="1" t="s">
        <v>4328</v>
      </c>
      <c r="BK295" s="109"/>
    </row>
    <row r="296" customFormat="false" ht="12.75" hidden="true" customHeight="true" outlineLevel="0" collapsed="false">
      <c r="A296" s="315"/>
      <c r="B296" s="316"/>
      <c r="C296" s="316"/>
      <c r="D296" s="331" t="s">
        <v>753</v>
      </c>
      <c r="E296" s="317" t="s">
        <v>4329</v>
      </c>
      <c r="F296" s="87" t="s">
        <v>754</v>
      </c>
      <c r="G296" s="88"/>
      <c r="H296" s="89" t="s">
        <v>753</v>
      </c>
      <c r="I296" s="90"/>
      <c r="J296" s="90"/>
      <c r="K296" s="91"/>
      <c r="L296" s="92"/>
      <c r="M296" s="90" t="s">
        <v>2749</v>
      </c>
      <c r="N296" s="90"/>
      <c r="O296" s="90"/>
      <c r="P296" s="91"/>
      <c r="Q296" s="98" t="s">
        <v>749</v>
      </c>
      <c r="R296" s="98" t="s">
        <v>83</v>
      </c>
      <c r="S296" s="98" t="s">
        <v>104</v>
      </c>
      <c r="T296" s="98" t="s">
        <v>105</v>
      </c>
      <c r="U296" s="86" t="s">
        <v>83</v>
      </c>
      <c r="V296" s="100" t="s">
        <v>4330</v>
      </c>
      <c r="W296" s="95" t="s">
        <v>4323</v>
      </c>
      <c r="X296" s="96"/>
      <c r="Y296" s="96"/>
      <c r="Z296" s="96"/>
      <c r="AA296" s="96" t="s">
        <v>749</v>
      </c>
      <c r="AB296" s="96" t="s">
        <v>749</v>
      </c>
      <c r="AC296" s="95" t="s">
        <v>4324</v>
      </c>
      <c r="AD296" s="95" t="s">
        <v>4325</v>
      </c>
      <c r="AE296" s="95" t="s">
        <v>4326</v>
      </c>
      <c r="AF296" s="95" t="s">
        <v>3057</v>
      </c>
      <c r="AG296" s="95" t="str">
        <f aca="false">IF(OR($AT296="",$AT296=$F296),$U296,IF($AT296=$G296,SUBSTITUTE(SUBSTITUTE($AT296,"GPIO3_","GPIO_"),".0",""),IF($AT296=$H296,$Q296,IF($AT296=$I296,$R296,IF($AT296=$J296,$S296,IF($AT296=$K296,$T296,"INVALID"))))))</f>
        <v>RSVD1</v>
      </c>
      <c r="AH296" s="97"/>
      <c r="AI296" s="98" t="str">
        <f aca="false">IF(AND(OR($AV296="Int PU",$AV296="Int PD"),OR(AND($BC296&lt;&gt;"",$BC296&lt;&gt;"0"),AND($BD296&lt;&gt;"",$BD296&lt;&gt;"0"))),"INVALID",IF(OR($AT296=$F296,$AV296="Int PD"),"PULL_DOWN",IF(OR($AV296="Int PU",AND($AH296="YES",OR($BC296="",$BC296="0"),OR($BD296="",$BD296="0"),OR($AU296="Input",$AU296="Bidirectional"))),"PULL_UP","NORMAL")))</f>
        <v>PULL_DOWN</v>
      </c>
      <c r="AJ296" s="98" t="str">
        <f aca="false">IF($AU296="Input", "TRISTATE", IF($AV296="Z","TRISTATE",IF($AT296=$F296,"TRISTATE","NORMAL")))</f>
        <v>TRISTATE</v>
      </c>
      <c r="AK296" s="98" t="str">
        <f aca="false">IF(OR($AT296=$F296,$AU296="Output"),"DISABLE","ENABLE")</f>
        <v>DISABLE</v>
      </c>
      <c r="AL296" s="97"/>
      <c r="AM296" s="406" t="b">
        <f aca="false">TRUE()</f>
        <v>1</v>
      </c>
      <c r="AN296" s="406" t="b">
        <f aca="false">TRUE()</f>
        <v>1</v>
      </c>
      <c r="AO296" s="406" t="b">
        <f aca="false">TRUE()</f>
        <v>1</v>
      </c>
      <c r="AP296" s="406" t="b">
        <f aca="false">TRUE()</f>
        <v>1</v>
      </c>
      <c r="AQ296" s="406" t="b">
        <f aca="false">TRUE()</f>
        <v>1</v>
      </c>
      <c r="AR296" s="406" t="b">
        <f aca="false">TRUE()</f>
        <v>1</v>
      </c>
      <c r="AS296" s="100" t="str">
        <f aca="false">IF(AND($AM296:$AR296), "VALID", "INVALID")</f>
        <v>VALID</v>
      </c>
      <c r="AT296" s="141" t="s">
        <v>754</v>
      </c>
      <c r="AU296" s="102" t="s">
        <v>79</v>
      </c>
      <c r="AV296" s="103"/>
      <c r="AW296" s="104"/>
      <c r="AX296" s="104"/>
      <c r="AY296" s="104"/>
      <c r="AZ296" s="104"/>
      <c r="BA296" s="104"/>
      <c r="BB296" s="103" t="s">
        <v>85</v>
      </c>
      <c r="BC296" s="103" t="s">
        <v>569</v>
      </c>
      <c r="BD296" s="103"/>
      <c r="BE296" s="105"/>
      <c r="BF296" s="104"/>
      <c r="BG296" s="320"/>
      <c r="BH296" s="20" t="s">
        <v>7</v>
      </c>
      <c r="BI296" s="1" t="s">
        <v>4329</v>
      </c>
      <c r="BJ296" s="1" t="s">
        <v>4331</v>
      </c>
      <c r="BK296" s="109"/>
    </row>
    <row r="297" customFormat="false" ht="12.75" hidden="true" customHeight="true" outlineLevel="0" collapsed="false">
      <c r="A297" s="315"/>
      <c r="B297" s="316"/>
      <c r="C297" s="316"/>
      <c r="D297" s="331" t="s">
        <v>755</v>
      </c>
      <c r="E297" s="317" t="s">
        <v>4332</v>
      </c>
      <c r="F297" s="87" t="s">
        <v>756</v>
      </c>
      <c r="G297" s="88"/>
      <c r="H297" s="89" t="s">
        <v>755</v>
      </c>
      <c r="I297" s="90"/>
      <c r="J297" s="90"/>
      <c r="K297" s="91"/>
      <c r="L297" s="92"/>
      <c r="M297" s="90" t="s">
        <v>2749</v>
      </c>
      <c r="N297" s="90"/>
      <c r="O297" s="90"/>
      <c r="P297" s="91"/>
      <c r="Q297" s="98" t="s">
        <v>749</v>
      </c>
      <c r="R297" s="98" t="s">
        <v>83</v>
      </c>
      <c r="S297" s="98" t="s">
        <v>104</v>
      </c>
      <c r="T297" s="98" t="s">
        <v>105</v>
      </c>
      <c r="U297" s="86" t="s">
        <v>83</v>
      </c>
      <c r="V297" s="100" t="s">
        <v>4333</v>
      </c>
      <c r="W297" s="95" t="s">
        <v>4323</v>
      </c>
      <c r="X297" s="96"/>
      <c r="Y297" s="96"/>
      <c r="Z297" s="96"/>
      <c r="AA297" s="96" t="s">
        <v>749</v>
      </c>
      <c r="AB297" s="96" t="s">
        <v>749</v>
      </c>
      <c r="AC297" s="95" t="s">
        <v>4324</v>
      </c>
      <c r="AD297" s="95" t="s">
        <v>4325</v>
      </c>
      <c r="AE297" s="95" t="s">
        <v>4326</v>
      </c>
      <c r="AF297" s="95" t="s">
        <v>3057</v>
      </c>
      <c r="AG297" s="95" t="str">
        <f aca="false">IF(OR($AT297="",$AT297=$F297),$U297,IF($AT297=$G297,SUBSTITUTE(SUBSTITUTE($AT297,"GPIO3_","GPIO_"),".0",""),IF($AT297=$H297,$Q297,IF($AT297=$I297,$R297,IF($AT297=$J297,$S297,IF($AT297=$K297,$T297,"INVALID"))))))</f>
        <v>RSVD1</v>
      </c>
      <c r="AH297" s="97"/>
      <c r="AI297" s="98" t="str">
        <f aca="false">IF(AND(OR($AV297="Int PU",$AV297="Int PD"),OR(AND($BC297&lt;&gt;"",$BC297&lt;&gt;"0"),AND($BD297&lt;&gt;"",$BD297&lt;&gt;"0"))),"INVALID",IF(OR($AT297=$F297,$AV297="Int PD"),"PULL_DOWN",IF(OR($AV297="Int PU",AND($AH297="YES",OR($BC297="",$BC297="0"),OR($BD297="",$BD297="0"),OR($AU297="Input",$AU297="Bidirectional"))),"PULL_UP","NORMAL")))</f>
        <v>PULL_DOWN</v>
      </c>
      <c r="AJ297" s="98" t="str">
        <f aca="false">IF($AU297="Input", "TRISTATE", IF($AV297="Z","TRISTATE",IF($AT297=$F297,"TRISTATE","NORMAL")))</f>
        <v>TRISTATE</v>
      </c>
      <c r="AK297" s="98" t="str">
        <f aca="false">IF(OR($AT297=$F297,$AU297="Output"),"DISABLE","ENABLE")</f>
        <v>DISABLE</v>
      </c>
      <c r="AL297" s="97"/>
      <c r="AM297" s="406" t="b">
        <f aca="false">TRUE()</f>
        <v>1</v>
      </c>
      <c r="AN297" s="406" t="b">
        <f aca="false">TRUE()</f>
        <v>1</v>
      </c>
      <c r="AO297" s="406" t="b">
        <f aca="false">TRUE()</f>
        <v>1</v>
      </c>
      <c r="AP297" s="406" t="b">
        <f aca="false">TRUE()</f>
        <v>1</v>
      </c>
      <c r="AQ297" s="406" t="b">
        <f aca="false">TRUE()</f>
        <v>1</v>
      </c>
      <c r="AR297" s="406" t="b">
        <f aca="false">TRUE()</f>
        <v>1</v>
      </c>
      <c r="AS297" s="100" t="str">
        <f aca="false">IF(AND($AM297:$AR297), "VALID", "INVALID")</f>
        <v>VALID</v>
      </c>
      <c r="AT297" s="141" t="s">
        <v>756</v>
      </c>
      <c r="AU297" s="102" t="s">
        <v>79</v>
      </c>
      <c r="AV297" s="103"/>
      <c r="AW297" s="104"/>
      <c r="AX297" s="104"/>
      <c r="AY297" s="104"/>
      <c r="AZ297" s="104"/>
      <c r="BA297" s="104"/>
      <c r="BB297" s="103" t="s">
        <v>85</v>
      </c>
      <c r="BC297" s="103"/>
      <c r="BD297" s="103"/>
      <c r="BE297" s="105"/>
      <c r="BF297" s="104"/>
      <c r="BG297" s="320"/>
      <c r="BH297" s="20" t="s">
        <v>7</v>
      </c>
      <c r="BI297" s="1" t="s">
        <v>4332</v>
      </c>
      <c r="BJ297" s="1" t="s">
        <v>4334</v>
      </c>
      <c r="BK297" s="109"/>
    </row>
    <row r="298" customFormat="false" ht="12.75" hidden="true" customHeight="true" outlineLevel="0" collapsed="false">
      <c r="A298" s="315"/>
      <c r="B298" s="316"/>
      <c r="C298" s="316"/>
      <c r="D298" s="331" t="s">
        <v>757</v>
      </c>
      <c r="E298" s="317" t="s">
        <v>4335</v>
      </c>
      <c r="F298" s="87" t="s">
        <v>758</v>
      </c>
      <c r="G298" s="88"/>
      <c r="H298" s="89" t="s">
        <v>757</v>
      </c>
      <c r="I298" s="90"/>
      <c r="J298" s="90"/>
      <c r="K298" s="91"/>
      <c r="L298" s="92"/>
      <c r="M298" s="90" t="s">
        <v>2749</v>
      </c>
      <c r="N298" s="90"/>
      <c r="O298" s="90"/>
      <c r="P298" s="91"/>
      <c r="Q298" s="98" t="s">
        <v>749</v>
      </c>
      <c r="R298" s="98" t="s">
        <v>83</v>
      </c>
      <c r="S298" s="98" t="s">
        <v>104</v>
      </c>
      <c r="T298" s="98" t="s">
        <v>105</v>
      </c>
      <c r="U298" s="86" t="s">
        <v>83</v>
      </c>
      <c r="V298" s="100" t="s">
        <v>4336</v>
      </c>
      <c r="W298" s="95" t="s">
        <v>4323</v>
      </c>
      <c r="X298" s="96"/>
      <c r="Y298" s="96"/>
      <c r="Z298" s="96"/>
      <c r="AA298" s="96" t="s">
        <v>749</v>
      </c>
      <c r="AB298" s="96" t="s">
        <v>749</v>
      </c>
      <c r="AC298" s="95" t="s">
        <v>4324</v>
      </c>
      <c r="AD298" s="95" t="s">
        <v>4325</v>
      </c>
      <c r="AE298" s="95" t="s">
        <v>4326</v>
      </c>
      <c r="AF298" s="95" t="s">
        <v>3057</v>
      </c>
      <c r="AG298" s="95" t="str">
        <f aca="false">IF(OR($AT298="",$AT298=$F298),$U298,IF($AT298=$G298,SUBSTITUTE(SUBSTITUTE($AT298,"GPIO3_","GPIO_"),".0",""),IF($AT298=$H298,$Q298,IF($AT298=$I298,$R298,IF($AT298=$J298,$S298,IF($AT298=$K298,$T298,"INVALID"))))))</f>
        <v>RSVD1</v>
      </c>
      <c r="AH298" s="97"/>
      <c r="AI298" s="98" t="str">
        <f aca="false">IF(AND(OR($AV298="Int PU",$AV298="Int PD"),OR(AND($BC298&lt;&gt;"",$BC298&lt;&gt;"0"),AND($BD298&lt;&gt;"",$BD298&lt;&gt;"0"))),"INVALID",IF(OR($AT298=$F298,$AV298="Int PD"),"PULL_DOWN",IF(OR($AV298="Int PU",AND($AH298="YES",OR($BC298="",$BC298="0"),OR($BD298="",$BD298="0"),OR($AU298="Input",$AU298="Bidirectional"))),"PULL_UP","NORMAL")))</f>
        <v>PULL_DOWN</v>
      </c>
      <c r="AJ298" s="98" t="str">
        <f aca="false">IF($AU298="Input", "TRISTATE", IF($AV298="Z","TRISTATE",IF($AT298=$F298,"TRISTATE","NORMAL")))</f>
        <v>TRISTATE</v>
      </c>
      <c r="AK298" s="98" t="str">
        <f aca="false">IF(OR($AT298=$F298,$AU298="Output"),"DISABLE","ENABLE")</f>
        <v>DISABLE</v>
      </c>
      <c r="AL298" s="97"/>
      <c r="AM298" s="406" t="b">
        <f aca="false">TRUE()</f>
        <v>1</v>
      </c>
      <c r="AN298" s="406" t="b">
        <f aca="false">TRUE()</f>
        <v>1</v>
      </c>
      <c r="AO298" s="406" t="b">
        <f aca="false">TRUE()</f>
        <v>1</v>
      </c>
      <c r="AP298" s="406" t="b">
        <f aca="false">TRUE()</f>
        <v>1</v>
      </c>
      <c r="AQ298" s="406" t="b">
        <f aca="false">TRUE()</f>
        <v>1</v>
      </c>
      <c r="AR298" s="406" t="b">
        <f aca="false">TRUE()</f>
        <v>1</v>
      </c>
      <c r="AS298" s="100" t="str">
        <f aca="false">IF(AND($AM298:$AR298), "VALID", "INVALID")</f>
        <v>VALID</v>
      </c>
      <c r="AT298" s="168" t="s">
        <v>758</v>
      </c>
      <c r="AU298" s="146" t="s">
        <v>79</v>
      </c>
      <c r="AV298" s="147"/>
      <c r="AW298" s="104"/>
      <c r="AX298" s="148"/>
      <c r="AY298" s="148"/>
      <c r="AZ298" s="104"/>
      <c r="BA298" s="104"/>
      <c r="BB298" s="103" t="s">
        <v>85</v>
      </c>
      <c r="BC298" s="147"/>
      <c r="BD298" s="147"/>
      <c r="BE298" s="149"/>
      <c r="BF298" s="148"/>
      <c r="BG298" s="320"/>
      <c r="BH298" s="20" t="s">
        <v>7</v>
      </c>
      <c r="BI298" s="1" t="s">
        <v>4335</v>
      </c>
      <c r="BJ298" s="1" t="s">
        <v>4337</v>
      </c>
      <c r="BK298" s="109"/>
    </row>
    <row r="299" customFormat="false" ht="12.75" hidden="true" customHeight="true" outlineLevel="0" collapsed="false">
      <c r="A299" s="315"/>
      <c r="B299" s="316"/>
      <c r="C299" s="316"/>
      <c r="D299" s="331" t="s">
        <v>759</v>
      </c>
      <c r="E299" s="317" t="s">
        <v>4338</v>
      </c>
      <c r="F299" s="87" t="s">
        <v>760</v>
      </c>
      <c r="G299" s="88"/>
      <c r="H299" s="89" t="s">
        <v>759</v>
      </c>
      <c r="I299" s="90"/>
      <c r="J299" s="90"/>
      <c r="K299" s="91"/>
      <c r="L299" s="92"/>
      <c r="M299" s="90" t="s">
        <v>2749</v>
      </c>
      <c r="N299" s="90"/>
      <c r="O299" s="90"/>
      <c r="P299" s="91"/>
      <c r="Q299" s="98" t="s">
        <v>749</v>
      </c>
      <c r="R299" s="98" t="s">
        <v>83</v>
      </c>
      <c r="S299" s="98" t="s">
        <v>104</v>
      </c>
      <c r="T299" s="98" t="s">
        <v>105</v>
      </c>
      <c r="U299" s="86" t="s">
        <v>83</v>
      </c>
      <c r="V299" s="100" t="s">
        <v>4339</v>
      </c>
      <c r="W299" s="95" t="s">
        <v>4323</v>
      </c>
      <c r="X299" s="96"/>
      <c r="Y299" s="96"/>
      <c r="Z299" s="96"/>
      <c r="AA299" s="96" t="s">
        <v>749</v>
      </c>
      <c r="AB299" s="96" t="s">
        <v>749</v>
      </c>
      <c r="AC299" s="95" t="s">
        <v>4324</v>
      </c>
      <c r="AD299" s="95" t="s">
        <v>4325</v>
      </c>
      <c r="AE299" s="95" t="s">
        <v>4326</v>
      </c>
      <c r="AF299" s="95" t="s">
        <v>3057</v>
      </c>
      <c r="AG299" s="95" t="str">
        <f aca="false">IF(OR($AT299="",$AT299=$F299),$U299,IF($AT299=$G299,SUBSTITUTE(SUBSTITUTE($AT299,"GPIO3_","GPIO_"),".0",""),IF($AT299=$H299,$Q299,IF($AT299=$I299,$R299,IF($AT299=$J299,$S299,IF($AT299=$K299,$T299,"INVALID"))))))</f>
        <v>RSVD1</v>
      </c>
      <c r="AH299" s="97"/>
      <c r="AI299" s="98" t="str">
        <f aca="false">IF(AND(OR($AV299="Int PU",$AV299="Int PD"),OR(AND($BC299&lt;&gt;"",$BC299&lt;&gt;"0"),AND($BD299&lt;&gt;"",$BD299&lt;&gt;"0"))),"INVALID",IF(OR($AT299=$F299,$AV299="Int PD"),"PULL_DOWN",IF(OR($AV299="Int PU",AND($AH299="YES",OR($BC299="",$BC299="0"),OR($BD299="",$BD299="0"),OR($AU299="Input",$AU299="Bidirectional"))),"PULL_UP","NORMAL")))</f>
        <v>PULL_DOWN</v>
      </c>
      <c r="AJ299" s="98" t="str">
        <f aca="false">IF($AU299="Input", "TRISTATE", IF($AV299="Z","TRISTATE",IF($AT299=$F299,"TRISTATE","NORMAL")))</f>
        <v>TRISTATE</v>
      </c>
      <c r="AK299" s="98" t="str">
        <f aca="false">IF(OR($AT299=$F299,$AU299="Output"),"DISABLE","ENABLE")</f>
        <v>DISABLE</v>
      </c>
      <c r="AL299" s="97"/>
      <c r="AM299" s="406" t="b">
        <f aca="false">TRUE()</f>
        <v>1</v>
      </c>
      <c r="AN299" s="406" t="b">
        <f aca="false">TRUE()</f>
        <v>1</v>
      </c>
      <c r="AO299" s="406" t="b">
        <f aca="false">TRUE()</f>
        <v>1</v>
      </c>
      <c r="AP299" s="406" t="b">
        <f aca="false">TRUE()</f>
        <v>1</v>
      </c>
      <c r="AQ299" s="406" t="b">
        <f aca="false">TRUE()</f>
        <v>1</v>
      </c>
      <c r="AR299" s="406" t="b">
        <f aca="false">TRUE()</f>
        <v>1</v>
      </c>
      <c r="AS299" s="100" t="str">
        <f aca="false">IF(AND($AM299:$AR299), "VALID", "INVALID")</f>
        <v>VALID</v>
      </c>
      <c r="AT299" s="151" t="s">
        <v>760</v>
      </c>
      <c r="AU299" s="102" t="s">
        <v>79</v>
      </c>
      <c r="AV299" s="103"/>
      <c r="AW299" s="104"/>
      <c r="AX299" s="148"/>
      <c r="AY299" s="148"/>
      <c r="AZ299" s="104"/>
      <c r="BA299" s="104"/>
      <c r="BB299" s="103" t="s">
        <v>85</v>
      </c>
      <c r="BC299" s="103"/>
      <c r="BD299" s="103"/>
      <c r="BE299" s="105" t="s">
        <v>496</v>
      </c>
      <c r="BF299" s="104"/>
      <c r="BG299" s="320"/>
      <c r="BH299" s="20" t="s">
        <v>7</v>
      </c>
      <c r="BI299" s="1" t="s">
        <v>4338</v>
      </c>
      <c r="BJ299" s="1" t="s">
        <v>4340</v>
      </c>
      <c r="BK299" s="109"/>
    </row>
    <row r="300" customFormat="false" ht="12.75" hidden="true" customHeight="true" outlineLevel="0" collapsed="false">
      <c r="A300" s="315"/>
      <c r="B300" s="316"/>
      <c r="C300" s="316"/>
      <c r="D300" s="331" t="s">
        <v>761</v>
      </c>
      <c r="E300" s="317" t="s">
        <v>4341</v>
      </c>
      <c r="F300" s="87" t="s">
        <v>762</v>
      </c>
      <c r="G300" s="88"/>
      <c r="H300" s="89" t="s">
        <v>761</v>
      </c>
      <c r="I300" s="90"/>
      <c r="J300" s="90"/>
      <c r="K300" s="91"/>
      <c r="L300" s="92"/>
      <c r="M300" s="90" t="s">
        <v>2749</v>
      </c>
      <c r="N300" s="90"/>
      <c r="O300" s="90"/>
      <c r="P300" s="91"/>
      <c r="Q300" s="98" t="s">
        <v>749</v>
      </c>
      <c r="R300" s="98" t="s">
        <v>83</v>
      </c>
      <c r="S300" s="98" t="s">
        <v>104</v>
      </c>
      <c r="T300" s="98" t="s">
        <v>105</v>
      </c>
      <c r="U300" s="86" t="s">
        <v>83</v>
      </c>
      <c r="V300" s="100" t="s">
        <v>4342</v>
      </c>
      <c r="W300" s="95" t="s">
        <v>4323</v>
      </c>
      <c r="X300" s="96"/>
      <c r="Y300" s="96"/>
      <c r="Z300" s="96"/>
      <c r="AA300" s="96" t="s">
        <v>749</v>
      </c>
      <c r="AB300" s="96" t="s">
        <v>749</v>
      </c>
      <c r="AC300" s="95" t="s">
        <v>4324</v>
      </c>
      <c r="AD300" s="95" t="s">
        <v>4325</v>
      </c>
      <c r="AE300" s="95" t="s">
        <v>4326</v>
      </c>
      <c r="AF300" s="95" t="s">
        <v>3057</v>
      </c>
      <c r="AG300" s="95" t="str">
        <f aca="false">IF(OR($AT300="",$AT300=$F300),$U300,IF($AT300=$G300,SUBSTITUTE(SUBSTITUTE($AT300,"GPIO3_","GPIO_"),".0",""),IF($AT300=$H300,$Q300,IF($AT300=$I300,$R300,IF($AT300=$J300,$S300,IF($AT300=$K300,$T300,"INVALID"))))))</f>
        <v>RSVD1</v>
      </c>
      <c r="AH300" s="97"/>
      <c r="AI300" s="98" t="str">
        <f aca="false">IF(AND(OR($AV300="Int PU",$AV300="Int PD"),OR(AND($BC300&lt;&gt;"",$BC300&lt;&gt;"0"),AND($BD300&lt;&gt;"",$BD300&lt;&gt;"0"))),"INVALID",IF(OR($AT300=$F300,$AV300="Int PD"),"PULL_DOWN",IF(OR($AV300="Int PU",AND($AH300="YES",OR($BC300="",$BC300="0"),OR($BD300="",$BD300="0"),OR($AU300="Input",$AU300="Bidirectional"))),"PULL_UP","NORMAL")))</f>
        <v>PULL_DOWN</v>
      </c>
      <c r="AJ300" s="98" t="str">
        <f aca="false">IF($AU300="Input", "TRISTATE", IF($AV300="Z","TRISTATE",IF($AT300=$F300,"TRISTATE","NORMAL")))</f>
        <v>TRISTATE</v>
      </c>
      <c r="AK300" s="98" t="str">
        <f aca="false">IF(OR($AT300=$F300,$AU300="Output"),"DISABLE","ENABLE")</f>
        <v>DISABLE</v>
      </c>
      <c r="AL300" s="97"/>
      <c r="AM300" s="406" t="b">
        <f aca="false">TRUE()</f>
        <v>1</v>
      </c>
      <c r="AN300" s="406" t="b">
        <f aca="false">TRUE()</f>
        <v>1</v>
      </c>
      <c r="AO300" s="406" t="b">
        <f aca="false">TRUE()</f>
        <v>1</v>
      </c>
      <c r="AP300" s="406" t="b">
        <f aca="false">TRUE()</f>
        <v>1</v>
      </c>
      <c r="AQ300" s="406" t="b">
        <f aca="false">TRUE()</f>
        <v>1</v>
      </c>
      <c r="AR300" s="406" t="b">
        <f aca="false">TRUE()</f>
        <v>1</v>
      </c>
      <c r="AS300" s="100" t="str">
        <f aca="false">IF(AND($AM300:$AR300), "VALID", "INVALID")</f>
        <v>VALID</v>
      </c>
      <c r="AT300" s="101" t="s">
        <v>762</v>
      </c>
      <c r="AU300" s="102" t="s">
        <v>79</v>
      </c>
      <c r="AV300" s="103"/>
      <c r="AW300" s="104"/>
      <c r="AX300" s="148"/>
      <c r="AY300" s="148"/>
      <c r="AZ300" s="104"/>
      <c r="BA300" s="104"/>
      <c r="BB300" s="103" t="s">
        <v>85</v>
      </c>
      <c r="BC300" s="103"/>
      <c r="BD300" s="103"/>
      <c r="BE300" s="105"/>
      <c r="BF300" s="104"/>
      <c r="BG300" s="320"/>
      <c r="BH300" s="20" t="s">
        <v>7</v>
      </c>
      <c r="BI300" s="1" t="s">
        <v>4341</v>
      </c>
      <c r="BJ300" s="1" t="s">
        <v>4343</v>
      </c>
      <c r="BK300" s="109"/>
    </row>
    <row r="301" customFormat="false" ht="12.75" hidden="true" customHeight="true" outlineLevel="0" collapsed="false">
      <c r="A301" s="315"/>
      <c r="B301" s="316"/>
      <c r="C301" s="316"/>
      <c r="D301" s="331" t="s">
        <v>763</v>
      </c>
      <c r="E301" s="317" t="s">
        <v>4344</v>
      </c>
      <c r="F301" s="87" t="s">
        <v>764</v>
      </c>
      <c r="G301" s="88"/>
      <c r="H301" s="89" t="s">
        <v>763</v>
      </c>
      <c r="I301" s="90"/>
      <c r="J301" s="90"/>
      <c r="K301" s="91"/>
      <c r="L301" s="92"/>
      <c r="M301" s="90" t="s">
        <v>2749</v>
      </c>
      <c r="N301" s="90"/>
      <c r="O301" s="90"/>
      <c r="P301" s="91"/>
      <c r="Q301" s="98" t="s">
        <v>749</v>
      </c>
      <c r="R301" s="98" t="s">
        <v>83</v>
      </c>
      <c r="S301" s="98" t="s">
        <v>104</v>
      </c>
      <c r="T301" s="98" t="s">
        <v>105</v>
      </c>
      <c r="U301" s="134" t="s">
        <v>83</v>
      </c>
      <c r="V301" s="98" t="s">
        <v>4345</v>
      </c>
      <c r="W301" s="132" t="s">
        <v>4323</v>
      </c>
      <c r="X301" s="96"/>
      <c r="Y301" s="96"/>
      <c r="Z301" s="96"/>
      <c r="AA301" s="96" t="s">
        <v>749</v>
      </c>
      <c r="AB301" s="96" t="s">
        <v>749</v>
      </c>
      <c r="AC301" s="95" t="s">
        <v>4324</v>
      </c>
      <c r="AD301" s="95" t="s">
        <v>4325</v>
      </c>
      <c r="AE301" s="95" t="s">
        <v>4326</v>
      </c>
      <c r="AF301" s="95" t="s">
        <v>3057</v>
      </c>
      <c r="AG301" s="95" t="str">
        <f aca="false">IF(OR($AT301="",$AT301=$F301),$U301,IF($AT301=$G301,SUBSTITUTE(SUBSTITUTE($AT301,"GPIO3_","GPIO_"),".0",""),IF($AT301=$H301,$Q301,IF($AT301=$I301,$R301,IF($AT301=$J301,$S301,IF($AT301=$K301,$T301,"INVALID"))))))</f>
        <v>RSVD1</v>
      </c>
      <c r="AH301" s="97"/>
      <c r="AI301" s="98" t="str">
        <f aca="false">IF(AND(OR($AV301="Int PU",$AV301="Int PD"),OR(AND($BC301&lt;&gt;"",$BC301&lt;&gt;"0"),AND($BD301&lt;&gt;"",$BD301&lt;&gt;"0"))),"INVALID",IF(OR($AT301=$F301,$AV301="Int PD"),"PULL_DOWN",IF(OR($AV301="Int PU",AND($AH301="YES",OR($BC301="",$BC301="0"),OR($BD301="",$BD301="0"),OR($AU301="Input",$AU301="Bidirectional"))),"PULL_UP","NORMAL")))</f>
        <v>PULL_DOWN</v>
      </c>
      <c r="AJ301" s="98" t="str">
        <f aca="false">IF($AU301="Input", "TRISTATE", IF($AV301="Z","TRISTATE",IF($AT301=$F301,"TRISTATE","NORMAL")))</f>
        <v>TRISTATE</v>
      </c>
      <c r="AK301" s="98" t="str">
        <f aca="false">IF(OR($AT301=$F301,$AU301="Output"),"DISABLE","ENABLE")</f>
        <v>DISABLE</v>
      </c>
      <c r="AL301" s="97"/>
      <c r="AM301" s="406" t="b">
        <f aca="false">TRUE()</f>
        <v>1</v>
      </c>
      <c r="AN301" s="406" t="b">
        <f aca="false">TRUE()</f>
        <v>1</v>
      </c>
      <c r="AO301" s="406" t="b">
        <f aca="false">TRUE()</f>
        <v>1</v>
      </c>
      <c r="AP301" s="406" t="b">
        <f aca="false">TRUE()</f>
        <v>1</v>
      </c>
      <c r="AQ301" s="406" t="b">
        <f aca="false">TRUE()</f>
        <v>1</v>
      </c>
      <c r="AR301" s="406" t="b">
        <f aca="false">TRUE()</f>
        <v>1</v>
      </c>
      <c r="AS301" s="100" t="str">
        <f aca="false">IF(AND($AM301:$AR301), "VALID", "INVALID")</f>
        <v>VALID</v>
      </c>
      <c r="AT301" s="101" t="s">
        <v>764</v>
      </c>
      <c r="AU301" s="102" t="s">
        <v>79</v>
      </c>
      <c r="AV301" s="103"/>
      <c r="AW301" s="104"/>
      <c r="AX301" s="104"/>
      <c r="AY301" s="104"/>
      <c r="AZ301" s="104"/>
      <c r="BA301" s="104"/>
      <c r="BB301" s="103" t="s">
        <v>85</v>
      </c>
      <c r="BC301" s="103"/>
      <c r="BD301" s="103"/>
      <c r="BE301" s="105"/>
      <c r="BF301" s="104"/>
      <c r="BG301" s="320"/>
      <c r="BH301" s="20" t="s">
        <v>7</v>
      </c>
      <c r="BI301" s="1" t="s">
        <v>4344</v>
      </c>
      <c r="BJ301" s="1" t="s">
        <v>4346</v>
      </c>
      <c r="BK301" s="109"/>
    </row>
    <row r="302" customFormat="false" ht="12.75" hidden="true" customHeight="true" outlineLevel="0" collapsed="false">
      <c r="A302" s="315"/>
      <c r="B302" s="316"/>
      <c r="C302" s="316"/>
      <c r="D302" s="331" t="s">
        <v>765</v>
      </c>
      <c r="E302" s="317" t="s">
        <v>4347</v>
      </c>
      <c r="F302" s="87" t="s">
        <v>766</v>
      </c>
      <c r="G302" s="88"/>
      <c r="H302" s="89" t="s">
        <v>765</v>
      </c>
      <c r="I302" s="90"/>
      <c r="J302" s="90"/>
      <c r="K302" s="91"/>
      <c r="L302" s="92"/>
      <c r="M302" s="90" t="s">
        <v>2749</v>
      </c>
      <c r="N302" s="90"/>
      <c r="O302" s="90"/>
      <c r="P302" s="91"/>
      <c r="Q302" s="98" t="s">
        <v>749</v>
      </c>
      <c r="R302" s="98" t="s">
        <v>83</v>
      </c>
      <c r="S302" s="98" t="s">
        <v>104</v>
      </c>
      <c r="T302" s="98" t="s">
        <v>105</v>
      </c>
      <c r="U302" s="86" t="s">
        <v>83</v>
      </c>
      <c r="V302" s="100" t="s">
        <v>4348</v>
      </c>
      <c r="W302" s="95" t="s">
        <v>4323</v>
      </c>
      <c r="X302" s="96"/>
      <c r="Y302" s="96"/>
      <c r="Z302" s="96"/>
      <c r="AA302" s="96" t="s">
        <v>749</v>
      </c>
      <c r="AB302" s="96" t="s">
        <v>749</v>
      </c>
      <c r="AC302" s="95" t="s">
        <v>4324</v>
      </c>
      <c r="AD302" s="95" t="s">
        <v>4325</v>
      </c>
      <c r="AE302" s="95" t="s">
        <v>4326</v>
      </c>
      <c r="AF302" s="95" t="s">
        <v>3057</v>
      </c>
      <c r="AG302" s="95" t="str">
        <f aca="false">IF(OR($AT302="",$AT302=$F302),$U302,IF($AT302=$G302,SUBSTITUTE(SUBSTITUTE($AT302,"GPIO3_","GPIO_"),".0",""),IF($AT302=$H302,$Q302,IF($AT302=$I302,$R302,IF($AT302=$J302,$S302,IF($AT302=$K302,$T302,"INVALID"))))))</f>
        <v>RSVD1</v>
      </c>
      <c r="AH302" s="97"/>
      <c r="AI302" s="98" t="str">
        <f aca="false">IF(AND(OR($AV302="Int PU",$AV302="Int PD"),OR(AND($BC302&lt;&gt;"",$BC302&lt;&gt;"0"),AND($BD302&lt;&gt;"",$BD302&lt;&gt;"0"))),"INVALID",IF(OR($AT302=$F302,$AV302="Int PD"),"PULL_DOWN",IF(OR($AV302="Int PU",AND($AH302="YES",OR($BC302="",$BC302="0"),OR($BD302="",$BD302="0"),OR($AU302="Input",$AU302="Bidirectional"))),"PULL_UP","NORMAL")))</f>
        <v>PULL_DOWN</v>
      </c>
      <c r="AJ302" s="98" t="str">
        <f aca="false">IF($AU302="Input", "TRISTATE", IF($AV302="Z","TRISTATE",IF($AT302=$F302,"TRISTATE","NORMAL")))</f>
        <v>TRISTATE</v>
      </c>
      <c r="AK302" s="98" t="str">
        <f aca="false">IF(OR($AT302=$F302,$AU302="Output"),"DISABLE","ENABLE")</f>
        <v>DISABLE</v>
      </c>
      <c r="AL302" s="97"/>
      <c r="AM302" s="99" t="b">
        <f aca="false">TRUE()</f>
        <v>1</v>
      </c>
      <c r="AN302" s="99" t="b">
        <f aca="false">TRUE()</f>
        <v>1</v>
      </c>
      <c r="AO302" s="99" t="b">
        <f aca="false">TRUE()</f>
        <v>1</v>
      </c>
      <c r="AP302" s="99" t="b">
        <f aca="false">TRUE()</f>
        <v>1</v>
      </c>
      <c r="AQ302" s="99" t="b">
        <f aca="false">TRUE()</f>
        <v>1</v>
      </c>
      <c r="AR302" s="99" t="b">
        <f aca="false">TRUE()</f>
        <v>1</v>
      </c>
      <c r="AS302" s="100" t="str">
        <f aca="false">IF(AND($AM302:$AR302), "VALID", "INVALID")</f>
        <v>VALID</v>
      </c>
      <c r="AT302" s="141" t="s">
        <v>766</v>
      </c>
      <c r="AU302" s="102" t="s">
        <v>79</v>
      </c>
      <c r="AV302" s="103"/>
      <c r="AW302" s="104"/>
      <c r="AX302" s="104"/>
      <c r="AY302" s="104"/>
      <c r="AZ302" s="104"/>
      <c r="BA302" s="104"/>
      <c r="BB302" s="103" t="s">
        <v>85</v>
      </c>
      <c r="BC302" s="103"/>
      <c r="BD302" s="103"/>
      <c r="BE302" s="105"/>
      <c r="BF302" s="104"/>
      <c r="BG302" s="320"/>
      <c r="BH302" s="20" t="s">
        <v>7</v>
      </c>
      <c r="BI302" s="1" t="s">
        <v>4347</v>
      </c>
      <c r="BJ302" s="1" t="s">
        <v>4349</v>
      </c>
      <c r="BK302" s="109"/>
    </row>
    <row r="303" customFormat="false" ht="12.75" hidden="true" customHeight="true" outlineLevel="0" collapsed="false">
      <c r="A303" s="315"/>
      <c r="B303" s="316"/>
      <c r="C303" s="316"/>
      <c r="D303" s="331" t="s">
        <v>767</v>
      </c>
      <c r="E303" s="317" t="s">
        <v>4350</v>
      </c>
      <c r="F303" s="87" t="s">
        <v>768</v>
      </c>
      <c r="G303" s="88"/>
      <c r="H303" s="89" t="s">
        <v>767</v>
      </c>
      <c r="I303" s="90"/>
      <c r="J303" s="90"/>
      <c r="K303" s="91"/>
      <c r="L303" s="92"/>
      <c r="M303" s="90" t="s">
        <v>2749</v>
      </c>
      <c r="N303" s="90"/>
      <c r="O303" s="90"/>
      <c r="P303" s="91"/>
      <c r="Q303" s="98" t="s">
        <v>749</v>
      </c>
      <c r="R303" s="98" t="s">
        <v>83</v>
      </c>
      <c r="S303" s="98" t="s">
        <v>104</v>
      </c>
      <c r="T303" s="98" t="s">
        <v>105</v>
      </c>
      <c r="U303" s="86" t="s">
        <v>83</v>
      </c>
      <c r="V303" s="100" t="s">
        <v>4351</v>
      </c>
      <c r="W303" s="95" t="s">
        <v>4323</v>
      </c>
      <c r="X303" s="96"/>
      <c r="Y303" s="96"/>
      <c r="Z303" s="96"/>
      <c r="AA303" s="96" t="s">
        <v>749</v>
      </c>
      <c r="AB303" s="96" t="s">
        <v>749</v>
      </c>
      <c r="AC303" s="95" t="s">
        <v>4324</v>
      </c>
      <c r="AD303" s="95" t="s">
        <v>4325</v>
      </c>
      <c r="AE303" s="95" t="s">
        <v>4326</v>
      </c>
      <c r="AF303" s="95" t="s">
        <v>3057</v>
      </c>
      <c r="AG303" s="95" t="str">
        <f aca="false">IF(OR($AT303="",$AT303=$F303),$U303,IF($AT303=$G303,SUBSTITUTE(SUBSTITUTE($AT303,"GPIO3_","GPIO_"),".0",""),IF($AT303=$H303,$Q303,IF($AT303=$I303,$R303,IF($AT303=$J303,$S303,IF($AT303=$K303,$T303,"INVALID"))))))</f>
        <v>RSVD1</v>
      </c>
      <c r="AH303" s="97"/>
      <c r="AI303" s="98" t="str">
        <f aca="false">IF(AND(OR($AV303="Int PU",$AV303="Int PD"),OR(AND($BC303&lt;&gt;"",$BC303&lt;&gt;"0"),AND($BD303&lt;&gt;"",$BD303&lt;&gt;"0"))),"INVALID",IF(OR($AT303=$F303,$AV303="Int PD"),"PULL_DOWN",IF(OR($AV303="Int PU",AND($AH303="YES",OR($BC303="",$BC303="0"),OR($BD303="",$BD303="0"),OR($AU303="Input",$AU303="Bidirectional"))),"PULL_UP","NORMAL")))</f>
        <v>PULL_DOWN</v>
      </c>
      <c r="AJ303" s="98" t="str">
        <f aca="false">IF($AU303="Input", "TRISTATE", IF($AV303="Z","TRISTATE",IF($AT303=$F303,"TRISTATE","NORMAL")))</f>
        <v>TRISTATE</v>
      </c>
      <c r="AK303" s="98" t="str">
        <f aca="false">IF(OR($AT303=$F303,$AU303="Output"),"DISABLE","ENABLE")</f>
        <v>DISABLE</v>
      </c>
      <c r="AL303" s="97"/>
      <c r="AM303" s="99" t="b">
        <f aca="false">TRUE()</f>
        <v>1</v>
      </c>
      <c r="AN303" s="99" t="b">
        <f aca="false">TRUE()</f>
        <v>1</v>
      </c>
      <c r="AO303" s="99" t="b">
        <f aca="false">TRUE()</f>
        <v>1</v>
      </c>
      <c r="AP303" s="99" t="b">
        <f aca="false">TRUE()</f>
        <v>1</v>
      </c>
      <c r="AQ303" s="99" t="b">
        <f aca="false">TRUE()</f>
        <v>1</v>
      </c>
      <c r="AR303" s="99" t="b">
        <f aca="false">TRUE()</f>
        <v>1</v>
      </c>
      <c r="AS303" s="100" t="str">
        <f aca="false">IF(AND($AM303:$AR303), "VALID", "INVALID")</f>
        <v>VALID</v>
      </c>
      <c r="AT303" s="141" t="s">
        <v>768</v>
      </c>
      <c r="AU303" s="102" t="s">
        <v>79</v>
      </c>
      <c r="AV303" s="103"/>
      <c r="AW303" s="104"/>
      <c r="AX303" s="104"/>
      <c r="AY303" s="104"/>
      <c r="AZ303" s="104"/>
      <c r="BA303" s="104"/>
      <c r="BB303" s="103" t="s">
        <v>85</v>
      </c>
      <c r="BC303" s="103"/>
      <c r="BD303" s="103"/>
      <c r="BE303" s="105"/>
      <c r="BF303" s="104"/>
      <c r="BG303" s="320"/>
      <c r="BH303" s="20" t="s">
        <v>7</v>
      </c>
      <c r="BI303" s="1" t="s">
        <v>4350</v>
      </c>
      <c r="BJ303" s="1" t="s">
        <v>4352</v>
      </c>
      <c r="BK303" s="109"/>
    </row>
    <row r="304" customFormat="false" ht="12.75" hidden="true" customHeight="true" outlineLevel="0" collapsed="false">
      <c r="A304" s="315"/>
      <c r="B304" s="316"/>
      <c r="C304" s="316"/>
      <c r="D304" s="331" t="s">
        <v>769</v>
      </c>
      <c r="E304" s="317" t="s">
        <v>4353</v>
      </c>
      <c r="F304" s="87" t="s">
        <v>770</v>
      </c>
      <c r="G304" s="88"/>
      <c r="H304" s="89" t="s">
        <v>769</v>
      </c>
      <c r="I304" s="90"/>
      <c r="J304" s="90"/>
      <c r="K304" s="91"/>
      <c r="L304" s="92"/>
      <c r="M304" s="90" t="s">
        <v>2749</v>
      </c>
      <c r="N304" s="90"/>
      <c r="O304" s="90"/>
      <c r="P304" s="91"/>
      <c r="Q304" s="98" t="s">
        <v>749</v>
      </c>
      <c r="R304" s="98" t="s">
        <v>83</v>
      </c>
      <c r="S304" s="98" t="s">
        <v>104</v>
      </c>
      <c r="T304" s="98" t="s">
        <v>105</v>
      </c>
      <c r="U304" s="86" t="s">
        <v>83</v>
      </c>
      <c r="V304" s="100" t="s">
        <v>4354</v>
      </c>
      <c r="W304" s="95" t="s">
        <v>4323</v>
      </c>
      <c r="X304" s="96"/>
      <c r="Y304" s="96"/>
      <c r="Z304" s="96"/>
      <c r="AA304" s="96" t="s">
        <v>749</v>
      </c>
      <c r="AB304" s="96" t="s">
        <v>749</v>
      </c>
      <c r="AC304" s="95" t="s">
        <v>4324</v>
      </c>
      <c r="AD304" s="95" t="s">
        <v>4325</v>
      </c>
      <c r="AE304" s="95" t="s">
        <v>4326</v>
      </c>
      <c r="AF304" s="95" t="s">
        <v>3057</v>
      </c>
      <c r="AG304" s="95" t="str">
        <f aca="false">IF(OR($AT304="",$AT304=$F304),$U304,IF($AT304=$G304,SUBSTITUTE(SUBSTITUTE($AT304,"GPIO3_","GPIO_"),".0",""),IF($AT304=$H304,$Q304,IF($AT304=$I304,$R304,IF($AT304=$J304,$S304,IF($AT304=$K304,$T304,"INVALID"))))))</f>
        <v>RSVD1</v>
      </c>
      <c r="AH304" s="97"/>
      <c r="AI304" s="98" t="str">
        <f aca="false">IF(AND(OR($AV304="Int PU",$AV304="Int PD"),OR(AND($BC304&lt;&gt;"",$BC304&lt;&gt;"0"),AND($BD304&lt;&gt;"",$BD304&lt;&gt;"0"))),"INVALID",IF(OR($AT304=$F304,$AV304="Int PD"),"PULL_DOWN",IF(OR($AV304="Int PU",AND($AH304="YES",OR($BC304="",$BC304="0"),OR($BD304="",$BD304="0"),OR($AU304="Input",$AU304="Bidirectional"))),"PULL_UP","NORMAL")))</f>
        <v>PULL_DOWN</v>
      </c>
      <c r="AJ304" s="98" t="str">
        <f aca="false">IF($AU304="Input", "TRISTATE", IF($AV304="Z","TRISTATE",IF($AT304=$F304,"TRISTATE","NORMAL")))</f>
        <v>TRISTATE</v>
      </c>
      <c r="AK304" s="98" t="str">
        <f aca="false">IF(OR($AT304=$F304,$AU304="Output"),"DISABLE","ENABLE")</f>
        <v>DISABLE</v>
      </c>
      <c r="AL304" s="97"/>
      <c r="AM304" s="99" t="b">
        <f aca="false">TRUE()</f>
        <v>1</v>
      </c>
      <c r="AN304" s="99" t="b">
        <f aca="false">TRUE()</f>
        <v>1</v>
      </c>
      <c r="AO304" s="99" t="b">
        <f aca="false">TRUE()</f>
        <v>1</v>
      </c>
      <c r="AP304" s="99" t="b">
        <f aca="false">TRUE()</f>
        <v>1</v>
      </c>
      <c r="AQ304" s="99" t="b">
        <f aca="false">TRUE()</f>
        <v>1</v>
      </c>
      <c r="AR304" s="99" t="b">
        <f aca="false">TRUE()</f>
        <v>1</v>
      </c>
      <c r="AS304" s="100" t="str">
        <f aca="false">IF(AND($AM304:$AR304), "VALID", "INVALID")</f>
        <v>VALID</v>
      </c>
      <c r="AT304" s="141" t="s">
        <v>770</v>
      </c>
      <c r="AU304" s="102" t="s">
        <v>79</v>
      </c>
      <c r="AV304" s="103"/>
      <c r="AW304" s="104"/>
      <c r="AX304" s="104"/>
      <c r="AY304" s="104"/>
      <c r="AZ304" s="104"/>
      <c r="BA304" s="104"/>
      <c r="BB304" s="103" t="s">
        <v>85</v>
      </c>
      <c r="BC304" s="103"/>
      <c r="BD304" s="103"/>
      <c r="BE304" s="105"/>
      <c r="BF304" s="104"/>
      <c r="BG304" s="320"/>
      <c r="BH304" s="20" t="s">
        <v>7</v>
      </c>
      <c r="BI304" s="1" t="s">
        <v>4353</v>
      </c>
      <c r="BJ304" s="1" t="s">
        <v>4355</v>
      </c>
      <c r="BK304" s="109"/>
    </row>
    <row r="305" customFormat="false" ht="12.75" hidden="true" customHeight="true" outlineLevel="0" collapsed="false">
      <c r="A305" s="315"/>
      <c r="B305" s="316"/>
      <c r="C305" s="316"/>
      <c r="D305" s="331" t="s">
        <v>771</v>
      </c>
      <c r="E305" s="317" t="s">
        <v>4356</v>
      </c>
      <c r="F305" s="87" t="s">
        <v>772</v>
      </c>
      <c r="G305" s="88"/>
      <c r="H305" s="89" t="s">
        <v>771</v>
      </c>
      <c r="I305" s="90"/>
      <c r="J305" s="90"/>
      <c r="K305" s="91"/>
      <c r="L305" s="92"/>
      <c r="M305" s="90" t="s">
        <v>2729</v>
      </c>
      <c r="N305" s="90"/>
      <c r="O305" s="90"/>
      <c r="P305" s="91"/>
      <c r="Q305" s="98" t="s">
        <v>749</v>
      </c>
      <c r="R305" s="98" t="s">
        <v>83</v>
      </c>
      <c r="S305" s="98" t="s">
        <v>104</v>
      </c>
      <c r="T305" s="98" t="s">
        <v>105</v>
      </c>
      <c r="U305" s="86" t="s">
        <v>83</v>
      </c>
      <c r="V305" s="100" t="s">
        <v>4357</v>
      </c>
      <c r="W305" s="95" t="s">
        <v>4323</v>
      </c>
      <c r="X305" s="96"/>
      <c r="Y305" s="96"/>
      <c r="Z305" s="96"/>
      <c r="AA305" s="96" t="s">
        <v>749</v>
      </c>
      <c r="AB305" s="96" t="s">
        <v>749</v>
      </c>
      <c r="AC305" s="95" t="s">
        <v>4324</v>
      </c>
      <c r="AD305" s="95" t="s">
        <v>4325</v>
      </c>
      <c r="AE305" s="95" t="s">
        <v>4326</v>
      </c>
      <c r="AF305" s="95" t="s">
        <v>2760</v>
      </c>
      <c r="AG305" s="95" t="str">
        <f aca="false">IF(OR($AT305="",$AT305=$F305),$U305,IF($AT305=$G305,SUBSTITUTE(SUBSTITUTE($AT305,"GPIO3_","GPIO_"),".0",""),IF($AT305=$H305,$Q305,IF($AT305=$I305,$R305,IF($AT305=$J305,$S305,IF($AT305=$K305,$T305,"INVALID"))))))</f>
        <v>RSVD1</v>
      </c>
      <c r="AH305" s="97"/>
      <c r="AI305" s="98" t="str">
        <f aca="false">IF(AND(OR($AV305="Int PU",$AV305="Int PD"),OR(AND($BC305&lt;&gt;"",$BC305&lt;&gt;"0"),AND($BD305&lt;&gt;"",$BD305&lt;&gt;"0"))),"INVALID",IF(OR($AT305=$F305,$AV305="Int PD"),"PULL_DOWN",IF(OR($AV305="Int PU",AND($AH305="YES",OR($BC305="",$BC305="0"),OR($BD305="",$BD305="0"),OR($AU305="Input",$AU305="Bidirectional"))),"PULL_UP","NORMAL")))</f>
        <v>PULL_DOWN</v>
      </c>
      <c r="AJ305" s="98" t="str">
        <f aca="false">IF($AU305="Input", "TRISTATE", IF($AV305="Z","TRISTATE",IF($AT305=$F305,"TRISTATE","NORMAL")))</f>
        <v>TRISTATE</v>
      </c>
      <c r="AK305" s="98" t="str">
        <f aca="false">IF(OR($AT305=$F305,$AU305="Output"),"DISABLE","ENABLE")</f>
        <v>DISABLE</v>
      </c>
      <c r="AL305" s="97"/>
      <c r="AM305" s="99" t="b">
        <f aca="false">TRUE()</f>
        <v>1</v>
      </c>
      <c r="AN305" s="99" t="b">
        <f aca="false">TRUE()</f>
        <v>1</v>
      </c>
      <c r="AO305" s="99" t="b">
        <f aca="false">TRUE()</f>
        <v>1</v>
      </c>
      <c r="AP305" s="99" t="b">
        <f aca="false">TRUE()</f>
        <v>1</v>
      </c>
      <c r="AQ305" s="99" t="b">
        <f aca="false">TRUE()</f>
        <v>1</v>
      </c>
      <c r="AR305" s="99" t="b">
        <f aca="false">TRUE()</f>
        <v>1</v>
      </c>
      <c r="AS305" s="100" t="str">
        <f aca="false">IF(AND($AM305:$AR305), "VALID", "INVALID")</f>
        <v>VALID</v>
      </c>
      <c r="AT305" s="168" t="s">
        <v>772</v>
      </c>
      <c r="AU305" s="146" t="s">
        <v>79</v>
      </c>
      <c r="AV305" s="147"/>
      <c r="AW305" s="148"/>
      <c r="AX305" s="148"/>
      <c r="AY305" s="148"/>
      <c r="AZ305" s="104"/>
      <c r="BA305" s="104"/>
      <c r="BB305" s="104"/>
      <c r="BC305" s="147"/>
      <c r="BD305" s="147"/>
      <c r="BE305" s="149"/>
      <c r="BF305" s="148"/>
      <c r="BG305" s="320"/>
      <c r="BH305" s="20" t="s">
        <v>7</v>
      </c>
      <c r="BI305" s="1" t="s">
        <v>4356</v>
      </c>
      <c r="BJ305" s="1" t="s">
        <v>4358</v>
      </c>
      <c r="BK305" s="109"/>
    </row>
    <row r="306" customFormat="false" ht="12.75" hidden="true" customHeight="true" outlineLevel="0" collapsed="false">
      <c r="A306" s="315"/>
      <c r="B306" s="316"/>
      <c r="C306" s="316"/>
      <c r="D306" s="331" t="s">
        <v>773</v>
      </c>
      <c r="E306" s="317" t="s">
        <v>4359</v>
      </c>
      <c r="F306" s="87" t="s">
        <v>4360</v>
      </c>
      <c r="G306" s="88"/>
      <c r="H306" s="89" t="s">
        <v>773</v>
      </c>
      <c r="I306" s="90"/>
      <c r="J306" s="90"/>
      <c r="K306" s="91"/>
      <c r="L306" s="92"/>
      <c r="M306" s="90" t="s">
        <v>81</v>
      </c>
      <c r="N306" s="90"/>
      <c r="O306" s="90"/>
      <c r="P306" s="91"/>
      <c r="Q306" s="97"/>
      <c r="R306" s="97"/>
      <c r="S306" s="97"/>
      <c r="T306" s="97"/>
      <c r="U306" s="97"/>
      <c r="V306" s="352" t="s">
        <v>4361</v>
      </c>
      <c r="W306" s="95" t="s">
        <v>4323</v>
      </c>
      <c r="X306" s="96"/>
      <c r="Y306" s="96"/>
      <c r="Z306" s="96"/>
      <c r="AA306" s="96" t="s">
        <v>749</v>
      </c>
      <c r="AB306" s="96" t="s">
        <v>749</v>
      </c>
      <c r="AC306" s="95" t="s">
        <v>4324</v>
      </c>
      <c r="AD306" s="95" t="s">
        <v>4325</v>
      </c>
      <c r="AE306" s="95" t="s">
        <v>4326</v>
      </c>
      <c r="AF306" s="95"/>
      <c r="AG306" s="97"/>
      <c r="AH306" s="97"/>
      <c r="AI306" s="97"/>
      <c r="AJ306" s="97"/>
      <c r="AK306" s="97"/>
      <c r="AL306" s="97"/>
      <c r="AM306" s="99" t="b">
        <f aca="false">TRUE()</f>
        <v>1</v>
      </c>
      <c r="AN306" s="99" t="b">
        <f aca="false">TRUE()</f>
        <v>1</v>
      </c>
      <c r="AO306" s="99" t="b">
        <f aca="false">TRUE()</f>
        <v>1</v>
      </c>
      <c r="AP306" s="99" t="b">
        <f aca="false">TRUE()</f>
        <v>1</v>
      </c>
      <c r="AQ306" s="99" t="b">
        <f aca="false">TRUE()</f>
        <v>1</v>
      </c>
      <c r="AR306" s="99" t="b">
        <f aca="false">TRUE()</f>
        <v>1</v>
      </c>
      <c r="AS306" s="100" t="str">
        <f aca="false">IF(AND($AM306:$AR306), "VALID", "INVALID")</f>
        <v>VALID</v>
      </c>
      <c r="AT306" s="168" t="s">
        <v>4360</v>
      </c>
      <c r="AU306" s="146" t="s">
        <v>79</v>
      </c>
      <c r="AV306" s="147"/>
      <c r="AW306" s="148"/>
      <c r="AX306" s="148"/>
      <c r="AY306" s="148"/>
      <c r="AZ306" s="104"/>
      <c r="BA306" s="104"/>
      <c r="BB306" s="104"/>
      <c r="BC306" s="147"/>
      <c r="BD306" s="147" t="s">
        <v>447</v>
      </c>
      <c r="BE306" s="149"/>
      <c r="BF306" s="148"/>
      <c r="BG306" s="320"/>
      <c r="BH306" s="20" t="s">
        <v>7</v>
      </c>
      <c r="BI306" s="1" t="s">
        <v>4359</v>
      </c>
      <c r="BJ306" s="1" t="s">
        <v>4362</v>
      </c>
      <c r="BK306" s="109"/>
    </row>
    <row r="307" s="181" customFormat="true" ht="15.75" hidden="true" customHeight="false" outlineLevel="0" collapsed="false">
      <c r="A307" s="315"/>
      <c r="B307" s="316"/>
      <c r="C307" s="316"/>
      <c r="D307" s="64" t="s">
        <v>774</v>
      </c>
      <c r="E307" s="64"/>
      <c r="F307" s="65"/>
      <c r="G307" s="66"/>
      <c r="H307" s="66"/>
      <c r="I307" s="66"/>
      <c r="J307" s="66"/>
      <c r="K307" s="66"/>
      <c r="L307" s="65"/>
      <c r="M307" s="65"/>
      <c r="N307" s="65"/>
      <c r="O307" s="65"/>
      <c r="P307" s="65"/>
      <c r="Q307" s="65"/>
      <c r="R307" s="65"/>
      <c r="S307" s="65"/>
      <c r="T307" s="65"/>
      <c r="U307" s="65"/>
      <c r="V307" s="65"/>
      <c r="W307" s="65"/>
      <c r="X307" s="67"/>
      <c r="Y307" s="67"/>
      <c r="Z307" s="67"/>
      <c r="AA307" s="67"/>
      <c r="AB307" s="67"/>
      <c r="AC307" s="68"/>
      <c r="AD307" s="68"/>
      <c r="AE307" s="68"/>
      <c r="AF307" s="68"/>
      <c r="AG307" s="68"/>
      <c r="AH307" s="68"/>
      <c r="AI307" s="68"/>
      <c r="AJ307" s="68"/>
      <c r="AK307" s="68"/>
      <c r="AL307" s="68"/>
      <c r="AM307" s="68"/>
      <c r="AN307" s="68"/>
      <c r="AO307" s="68"/>
      <c r="AP307" s="68"/>
      <c r="AQ307" s="68"/>
      <c r="AR307" s="68"/>
      <c r="AS307" s="68"/>
      <c r="AT307" s="69"/>
      <c r="AU307" s="69"/>
      <c r="AV307" s="70"/>
      <c r="AW307" s="70"/>
      <c r="AX307" s="70"/>
      <c r="AY307" s="70"/>
      <c r="AZ307" s="70"/>
      <c r="BA307" s="70"/>
      <c r="BB307" s="70"/>
      <c r="BC307" s="70"/>
      <c r="BD307" s="70"/>
      <c r="BE307" s="70"/>
      <c r="BF307" s="70"/>
      <c r="BG307" s="311"/>
      <c r="BH307" s="353"/>
      <c r="BI307" s="412"/>
      <c r="BJ307" s="412"/>
      <c r="BK307" s="73"/>
    </row>
    <row r="308" s="181" customFormat="true" ht="18" hidden="false" customHeight="true" outlineLevel="0" collapsed="false">
      <c r="A308" s="315"/>
      <c r="B308" s="316"/>
      <c r="C308" s="316"/>
      <c r="D308" s="64" t="s">
        <v>775</v>
      </c>
      <c r="E308" s="64" t="s">
        <v>776</v>
      </c>
      <c r="F308" s="65"/>
      <c r="G308" s="66"/>
      <c r="H308" s="66"/>
      <c r="I308" s="66"/>
      <c r="J308" s="66"/>
      <c r="K308" s="66"/>
      <c r="L308" s="65"/>
      <c r="M308" s="65"/>
      <c r="N308" s="65"/>
      <c r="O308" s="65"/>
      <c r="P308" s="65"/>
      <c r="Q308" s="65"/>
      <c r="R308" s="65"/>
      <c r="S308" s="65"/>
      <c r="T308" s="65"/>
      <c r="U308" s="65"/>
      <c r="V308" s="65"/>
      <c r="W308" s="65"/>
      <c r="X308" s="67"/>
      <c r="Y308" s="67"/>
      <c r="Z308" s="67"/>
      <c r="AA308" s="67"/>
      <c r="AB308" s="67"/>
      <c r="AC308" s="68"/>
      <c r="AD308" s="68"/>
      <c r="AE308" s="68"/>
      <c r="AF308" s="68"/>
      <c r="AG308" s="68"/>
      <c r="AH308" s="68"/>
      <c r="AI308" s="68"/>
      <c r="AJ308" s="68"/>
      <c r="AK308" s="68"/>
      <c r="AL308" s="68"/>
      <c r="AM308" s="68"/>
      <c r="AN308" s="68"/>
      <c r="AO308" s="68"/>
      <c r="AP308" s="68"/>
      <c r="AQ308" s="68"/>
      <c r="AR308" s="68"/>
      <c r="AS308" s="68"/>
      <c r="AT308" s="69"/>
      <c r="AU308" s="69"/>
      <c r="AV308" s="70"/>
      <c r="AW308" s="70"/>
      <c r="AX308" s="70"/>
      <c r="AY308" s="70"/>
      <c r="AZ308" s="70"/>
      <c r="BA308" s="70"/>
      <c r="BB308" s="70"/>
      <c r="BC308" s="70"/>
      <c r="BD308" s="70"/>
      <c r="BE308" s="70"/>
      <c r="BF308" s="81" t="s">
        <v>548</v>
      </c>
      <c r="BG308" s="311"/>
      <c r="BH308" s="182" t="s">
        <v>775</v>
      </c>
      <c r="BI308" s="413" t="s">
        <v>776</v>
      </c>
      <c r="BJ308" s="413"/>
      <c r="BK308" s="183"/>
    </row>
    <row r="309" s="193" customFormat="true" ht="12.75" hidden="false" customHeight="true" outlineLevel="0" collapsed="false">
      <c r="A309" s="323" t="n">
        <v>6</v>
      </c>
      <c r="B309" s="348" t="s">
        <v>4363</v>
      </c>
      <c r="C309" s="348" t="s">
        <v>4363</v>
      </c>
      <c r="D309" s="184" t="s">
        <v>777</v>
      </c>
      <c r="E309" s="86" t="s">
        <v>4364</v>
      </c>
      <c r="F309" s="87" t="s">
        <v>4365</v>
      </c>
      <c r="G309" s="88"/>
      <c r="H309" s="89" t="s">
        <v>777</v>
      </c>
      <c r="I309" s="90" t="s">
        <v>4366</v>
      </c>
      <c r="J309" s="90"/>
      <c r="K309" s="91"/>
      <c r="L309" s="92"/>
      <c r="M309" s="90" t="s">
        <v>2749</v>
      </c>
      <c r="N309" s="90" t="s">
        <v>4526</v>
      </c>
      <c r="O309" s="90" t="s">
        <v>81</v>
      </c>
      <c r="P309" s="91" t="s">
        <v>4526</v>
      </c>
      <c r="Q309" s="185"/>
      <c r="R309" s="185"/>
      <c r="S309" s="185"/>
      <c r="T309" s="185"/>
      <c r="U309" s="185"/>
      <c r="V309" s="352" t="s">
        <v>4367</v>
      </c>
      <c r="W309" s="95" t="s">
        <v>4368</v>
      </c>
      <c r="X309" s="96"/>
      <c r="Y309" s="96"/>
      <c r="Z309" s="96"/>
      <c r="AA309" s="96" t="s">
        <v>4369</v>
      </c>
      <c r="AB309" s="96" t="s">
        <v>775</v>
      </c>
      <c r="AC309" s="95"/>
      <c r="AD309" s="95" t="s">
        <v>4370</v>
      </c>
      <c r="AE309" s="95"/>
      <c r="AF309" s="94" t="s">
        <v>2735</v>
      </c>
      <c r="AG309" s="186"/>
      <c r="AH309" s="187"/>
      <c r="AI309" s="187"/>
      <c r="AJ309" s="187"/>
      <c r="AK309" s="188"/>
      <c r="AL309" s="188"/>
      <c r="AM309" s="189"/>
      <c r="AN309" s="189"/>
      <c r="AO309" s="189"/>
      <c r="AP309" s="189"/>
      <c r="AQ309" s="189"/>
      <c r="AR309" s="189"/>
      <c r="AS309" s="189"/>
      <c r="AT309" s="190" t="s">
        <v>777</v>
      </c>
      <c r="AU309" s="104"/>
      <c r="AV309" s="104"/>
      <c r="AW309" s="104"/>
      <c r="AX309" s="104"/>
      <c r="AY309" s="104"/>
      <c r="AZ309" s="104"/>
      <c r="BA309" s="104"/>
      <c r="BB309" s="104"/>
      <c r="BC309" s="104"/>
      <c r="BD309" s="104"/>
      <c r="BE309" s="162"/>
      <c r="BF309" s="104"/>
      <c r="BG309" s="341" t="s">
        <v>4371</v>
      </c>
      <c r="BH309" s="350" t="s">
        <v>777</v>
      </c>
      <c r="BI309" s="193" t="s">
        <v>4364</v>
      </c>
      <c r="BJ309" s="193" t="s">
        <v>4372</v>
      </c>
      <c r="BK309" s="109"/>
      <c r="BO309" s="21"/>
    </row>
    <row r="310" s="193" customFormat="true" ht="12.75" hidden="false" customHeight="true" outlineLevel="0" collapsed="false">
      <c r="A310" s="323" t="n">
        <v>4</v>
      </c>
      <c r="B310" s="348" t="s">
        <v>4373</v>
      </c>
      <c r="C310" s="348" t="s">
        <v>4373</v>
      </c>
      <c r="D310" s="184" t="s">
        <v>779</v>
      </c>
      <c r="E310" s="86" t="s">
        <v>4374</v>
      </c>
      <c r="F310" s="87" t="s">
        <v>4375</v>
      </c>
      <c r="G310" s="88"/>
      <c r="H310" s="89" t="s">
        <v>779</v>
      </c>
      <c r="I310" s="90" t="s">
        <v>4366</v>
      </c>
      <c r="J310" s="90"/>
      <c r="K310" s="91"/>
      <c r="L310" s="92"/>
      <c r="M310" s="90" t="s">
        <v>2749</v>
      </c>
      <c r="N310" s="90" t="s">
        <v>2749</v>
      </c>
      <c r="O310" s="90" t="s">
        <v>81</v>
      </c>
      <c r="P310" s="91" t="s">
        <v>2749</v>
      </c>
      <c r="Q310" s="185"/>
      <c r="R310" s="185"/>
      <c r="S310" s="185"/>
      <c r="T310" s="185"/>
      <c r="U310" s="185"/>
      <c r="V310" s="352" t="s">
        <v>4376</v>
      </c>
      <c r="W310" s="95" t="s">
        <v>4368</v>
      </c>
      <c r="X310" s="96"/>
      <c r="Y310" s="96"/>
      <c r="Z310" s="96"/>
      <c r="AA310" s="96" t="s">
        <v>4369</v>
      </c>
      <c r="AB310" s="96" t="s">
        <v>775</v>
      </c>
      <c r="AC310" s="95"/>
      <c r="AD310" s="95" t="s">
        <v>4370</v>
      </c>
      <c r="AE310" s="95"/>
      <c r="AF310" s="100" t="s">
        <v>2735</v>
      </c>
      <c r="AG310" s="186"/>
      <c r="AH310" s="187"/>
      <c r="AI310" s="187"/>
      <c r="AJ310" s="187"/>
      <c r="AK310" s="188"/>
      <c r="AL310" s="188"/>
      <c r="AM310" s="189"/>
      <c r="AN310" s="189"/>
      <c r="AO310" s="189"/>
      <c r="AP310" s="189"/>
      <c r="AQ310" s="189"/>
      <c r="AR310" s="189"/>
      <c r="AS310" s="189"/>
      <c r="AT310" s="194" t="s">
        <v>779</v>
      </c>
      <c r="AU310" s="104"/>
      <c r="AV310" s="104"/>
      <c r="AW310" s="104"/>
      <c r="AX310" s="104"/>
      <c r="AY310" s="104"/>
      <c r="AZ310" s="104"/>
      <c r="BA310" s="104"/>
      <c r="BB310" s="104"/>
      <c r="BC310" s="104"/>
      <c r="BD310" s="104"/>
      <c r="BE310" s="162"/>
      <c r="BF310" s="104"/>
      <c r="BG310" s="341" t="s">
        <v>4377</v>
      </c>
      <c r="BH310" s="321" t="s">
        <v>779</v>
      </c>
      <c r="BI310" s="193" t="s">
        <v>4374</v>
      </c>
      <c r="BJ310" s="193" t="s">
        <v>4378</v>
      </c>
      <c r="BK310" s="109"/>
      <c r="BO310" s="21"/>
    </row>
    <row r="311" s="193" customFormat="true" ht="12.75" hidden="false" customHeight="true" outlineLevel="0" collapsed="false">
      <c r="A311" s="323" t="n">
        <v>12</v>
      </c>
      <c r="B311" s="348" t="s">
        <v>4379</v>
      </c>
      <c r="C311" s="348" t="s">
        <v>4379</v>
      </c>
      <c r="D311" s="184" t="s">
        <v>780</v>
      </c>
      <c r="E311" s="86" t="s">
        <v>4380</v>
      </c>
      <c r="F311" s="87" t="s">
        <v>4381</v>
      </c>
      <c r="G311" s="88"/>
      <c r="H311" s="89" t="s">
        <v>780</v>
      </c>
      <c r="I311" s="90" t="s">
        <v>4366</v>
      </c>
      <c r="J311" s="90"/>
      <c r="K311" s="91"/>
      <c r="L311" s="92"/>
      <c r="M311" s="90" t="s">
        <v>2749</v>
      </c>
      <c r="N311" s="90" t="s">
        <v>4536</v>
      </c>
      <c r="O311" s="90" t="s">
        <v>81</v>
      </c>
      <c r="P311" s="91" t="s">
        <v>4536</v>
      </c>
      <c r="Q311" s="185"/>
      <c r="R311" s="185"/>
      <c r="S311" s="185"/>
      <c r="T311" s="185"/>
      <c r="U311" s="185"/>
      <c r="V311" s="352" t="s">
        <v>4382</v>
      </c>
      <c r="W311" s="95" t="s">
        <v>4368</v>
      </c>
      <c r="X311" s="96"/>
      <c r="Y311" s="96"/>
      <c r="Z311" s="96"/>
      <c r="AA311" s="96" t="s">
        <v>4369</v>
      </c>
      <c r="AB311" s="96" t="s">
        <v>775</v>
      </c>
      <c r="AC311" s="95"/>
      <c r="AD311" s="95" t="s">
        <v>4370</v>
      </c>
      <c r="AE311" s="95"/>
      <c r="AF311" s="100" t="s">
        <v>2735</v>
      </c>
      <c r="AG311" s="186"/>
      <c r="AH311" s="187"/>
      <c r="AI311" s="187"/>
      <c r="AJ311" s="187"/>
      <c r="AK311" s="188"/>
      <c r="AL311" s="188"/>
      <c r="AM311" s="189"/>
      <c r="AN311" s="189"/>
      <c r="AO311" s="189"/>
      <c r="AP311" s="189"/>
      <c r="AQ311" s="189"/>
      <c r="AR311" s="189"/>
      <c r="AS311" s="189"/>
      <c r="AT311" s="194" t="s">
        <v>780</v>
      </c>
      <c r="AU311" s="104"/>
      <c r="AV311" s="104"/>
      <c r="AW311" s="104"/>
      <c r="AX311" s="104"/>
      <c r="AY311" s="104"/>
      <c r="AZ311" s="104"/>
      <c r="BA311" s="104"/>
      <c r="BB311" s="104"/>
      <c r="BC311" s="104"/>
      <c r="BD311" s="104"/>
      <c r="BE311" s="162"/>
      <c r="BF311" s="104"/>
      <c r="BG311" s="341" t="s">
        <v>4383</v>
      </c>
      <c r="BH311" s="321" t="s">
        <v>780</v>
      </c>
      <c r="BI311" s="193" t="s">
        <v>4380</v>
      </c>
      <c r="BJ311" s="193" t="s">
        <v>4384</v>
      </c>
      <c r="BK311" s="109"/>
    </row>
    <row r="312" s="193" customFormat="true" ht="12.75" hidden="false" customHeight="true" outlineLevel="0" collapsed="false">
      <c r="A312" s="323" t="n">
        <v>10</v>
      </c>
      <c r="B312" s="348" t="s">
        <v>4385</v>
      </c>
      <c r="C312" s="348" t="s">
        <v>4385</v>
      </c>
      <c r="D312" s="184" t="s">
        <v>778</v>
      </c>
      <c r="E312" s="86" t="s">
        <v>4386</v>
      </c>
      <c r="F312" s="87" t="s">
        <v>4387</v>
      </c>
      <c r="G312" s="88"/>
      <c r="H312" s="89" t="s">
        <v>778</v>
      </c>
      <c r="I312" s="90" t="s">
        <v>4388</v>
      </c>
      <c r="J312" s="90"/>
      <c r="K312" s="91"/>
      <c r="L312" s="92"/>
      <c r="M312" s="90" t="s">
        <v>2749</v>
      </c>
      <c r="N312" s="90" t="s">
        <v>4536</v>
      </c>
      <c r="O312" s="90" t="s">
        <v>81</v>
      </c>
      <c r="P312" s="91" t="s">
        <v>4536</v>
      </c>
      <c r="Q312" s="185"/>
      <c r="R312" s="185"/>
      <c r="S312" s="185"/>
      <c r="T312" s="185"/>
      <c r="U312" s="185"/>
      <c r="V312" s="352" t="s">
        <v>4389</v>
      </c>
      <c r="W312" s="95" t="s">
        <v>4368</v>
      </c>
      <c r="X312" s="96"/>
      <c r="Y312" s="96"/>
      <c r="Z312" s="96"/>
      <c r="AA312" s="96" t="s">
        <v>4369</v>
      </c>
      <c r="AB312" s="96" t="s">
        <v>775</v>
      </c>
      <c r="AC312" s="95"/>
      <c r="AD312" s="95" t="s">
        <v>4370</v>
      </c>
      <c r="AE312" s="95"/>
      <c r="AF312" s="100" t="s">
        <v>2735</v>
      </c>
      <c r="AG312" s="186"/>
      <c r="AH312" s="187"/>
      <c r="AI312" s="187"/>
      <c r="AJ312" s="187"/>
      <c r="AK312" s="188"/>
      <c r="AL312" s="188"/>
      <c r="AM312" s="189"/>
      <c r="AN312" s="189"/>
      <c r="AO312" s="189"/>
      <c r="AP312" s="189"/>
      <c r="AQ312" s="189"/>
      <c r="AR312" s="189"/>
      <c r="AS312" s="189"/>
      <c r="AT312" s="194" t="s">
        <v>778</v>
      </c>
      <c r="AU312" s="104"/>
      <c r="AV312" s="104"/>
      <c r="AW312" s="104"/>
      <c r="AX312" s="104"/>
      <c r="AY312" s="104"/>
      <c r="AZ312" s="104"/>
      <c r="BA312" s="104"/>
      <c r="BB312" s="104"/>
      <c r="BC312" s="104"/>
      <c r="BD312" s="104"/>
      <c r="BE312" s="162"/>
      <c r="BF312" s="104"/>
      <c r="BG312" s="341" t="s">
        <v>4390</v>
      </c>
      <c r="BH312" s="321" t="s">
        <v>778</v>
      </c>
      <c r="BI312" s="193" t="s">
        <v>4386</v>
      </c>
      <c r="BJ312" s="193" t="s">
        <v>4391</v>
      </c>
      <c r="BK312" s="109"/>
    </row>
    <row r="313" s="193" customFormat="true" ht="12.75" hidden="false" customHeight="true" outlineLevel="0" collapsed="false">
      <c r="A313" s="323" t="n">
        <v>18</v>
      </c>
      <c r="B313" s="348" t="s">
        <v>4392</v>
      </c>
      <c r="C313" s="348" t="s">
        <v>4392</v>
      </c>
      <c r="D313" s="184" t="s">
        <v>781</v>
      </c>
      <c r="E313" s="86" t="s">
        <v>4393</v>
      </c>
      <c r="F313" s="87" t="s">
        <v>4394</v>
      </c>
      <c r="G313" s="88"/>
      <c r="H313" s="89" t="s">
        <v>781</v>
      </c>
      <c r="I313" s="90" t="s">
        <v>4388</v>
      </c>
      <c r="J313" s="90"/>
      <c r="K313" s="91"/>
      <c r="L313" s="92"/>
      <c r="M313" s="90" t="s">
        <v>2749</v>
      </c>
      <c r="N313" s="90" t="s">
        <v>4526</v>
      </c>
      <c r="O313" s="90" t="s">
        <v>81</v>
      </c>
      <c r="P313" s="91" t="s">
        <v>4526</v>
      </c>
      <c r="Q313" s="185"/>
      <c r="R313" s="185"/>
      <c r="S313" s="185"/>
      <c r="T313" s="185"/>
      <c r="U313" s="185"/>
      <c r="V313" s="352" t="s">
        <v>4395</v>
      </c>
      <c r="W313" s="95" t="s">
        <v>4368</v>
      </c>
      <c r="X313" s="96"/>
      <c r="Y313" s="96"/>
      <c r="Z313" s="96"/>
      <c r="AA313" s="96" t="s">
        <v>4369</v>
      </c>
      <c r="AB313" s="96" t="s">
        <v>775</v>
      </c>
      <c r="AC313" s="95"/>
      <c r="AD313" s="95" t="s">
        <v>4370</v>
      </c>
      <c r="AE313" s="95"/>
      <c r="AF313" s="100" t="s">
        <v>2735</v>
      </c>
      <c r="AG313" s="186"/>
      <c r="AH313" s="187"/>
      <c r="AI313" s="187"/>
      <c r="AJ313" s="187"/>
      <c r="AK313" s="188"/>
      <c r="AL313" s="188"/>
      <c r="AM313" s="189"/>
      <c r="AN313" s="189"/>
      <c r="AO313" s="189"/>
      <c r="AP313" s="189"/>
      <c r="AQ313" s="189"/>
      <c r="AR313" s="189"/>
      <c r="AS313" s="189"/>
      <c r="AT313" s="194" t="s">
        <v>781</v>
      </c>
      <c r="AU313" s="104"/>
      <c r="AV313" s="104"/>
      <c r="AW313" s="104"/>
      <c r="AX313" s="104"/>
      <c r="AY313" s="104"/>
      <c r="AZ313" s="104"/>
      <c r="BA313" s="104"/>
      <c r="BB313" s="104"/>
      <c r="BC313" s="104"/>
      <c r="BD313" s="104"/>
      <c r="BE313" s="162"/>
      <c r="BF313" s="104"/>
      <c r="BG313" s="341" t="s">
        <v>4396</v>
      </c>
      <c r="BH313" s="321" t="s">
        <v>781</v>
      </c>
      <c r="BI313" s="193" t="s">
        <v>4393</v>
      </c>
      <c r="BJ313" s="193" t="s">
        <v>4397</v>
      </c>
      <c r="BK313" s="109"/>
    </row>
    <row r="314" s="193" customFormat="true" ht="12.75" hidden="false" customHeight="true" outlineLevel="0" collapsed="false">
      <c r="A314" s="323" t="n">
        <v>16</v>
      </c>
      <c r="B314" s="348" t="s">
        <v>4398</v>
      </c>
      <c r="C314" s="348" t="s">
        <v>4398</v>
      </c>
      <c r="D314" s="184" t="s">
        <v>782</v>
      </c>
      <c r="E314" s="86" t="s">
        <v>4399</v>
      </c>
      <c r="F314" s="87" t="s">
        <v>4400</v>
      </c>
      <c r="G314" s="88"/>
      <c r="H314" s="89" t="s">
        <v>782</v>
      </c>
      <c r="I314" s="90" t="s">
        <v>4388</v>
      </c>
      <c r="J314" s="90"/>
      <c r="K314" s="91"/>
      <c r="L314" s="92"/>
      <c r="M314" s="90" t="s">
        <v>2749</v>
      </c>
      <c r="N314" s="90" t="s">
        <v>2749</v>
      </c>
      <c r="O314" s="90" t="s">
        <v>81</v>
      </c>
      <c r="P314" s="91" t="s">
        <v>2749</v>
      </c>
      <c r="Q314" s="185"/>
      <c r="R314" s="185"/>
      <c r="S314" s="185"/>
      <c r="T314" s="185"/>
      <c r="U314" s="185"/>
      <c r="V314" s="352" t="s">
        <v>4401</v>
      </c>
      <c r="W314" s="95" t="s">
        <v>4368</v>
      </c>
      <c r="X314" s="96"/>
      <c r="Y314" s="96"/>
      <c r="Z314" s="96"/>
      <c r="AA314" s="96" t="s">
        <v>4369</v>
      </c>
      <c r="AB314" s="96" t="s">
        <v>775</v>
      </c>
      <c r="AC314" s="95"/>
      <c r="AD314" s="95" t="s">
        <v>4370</v>
      </c>
      <c r="AE314" s="95"/>
      <c r="AF314" s="100" t="s">
        <v>2735</v>
      </c>
      <c r="AG314" s="186"/>
      <c r="AH314" s="187"/>
      <c r="AI314" s="187"/>
      <c r="AJ314" s="187"/>
      <c r="AK314" s="188"/>
      <c r="AL314" s="188"/>
      <c r="AM314" s="189"/>
      <c r="AN314" s="189"/>
      <c r="AO314" s="189"/>
      <c r="AP314" s="189"/>
      <c r="AQ314" s="189"/>
      <c r="AR314" s="189"/>
      <c r="AS314" s="189"/>
      <c r="AT314" s="194" t="s">
        <v>782</v>
      </c>
      <c r="AU314" s="104"/>
      <c r="AV314" s="104"/>
      <c r="AW314" s="104"/>
      <c r="AX314" s="104"/>
      <c r="AY314" s="104"/>
      <c r="AZ314" s="104"/>
      <c r="BA314" s="104"/>
      <c r="BB314" s="104"/>
      <c r="BC314" s="104"/>
      <c r="BD314" s="104"/>
      <c r="BE314" s="162"/>
      <c r="BF314" s="104"/>
      <c r="BG314" s="341" t="s">
        <v>4402</v>
      </c>
      <c r="BH314" s="321" t="s">
        <v>782</v>
      </c>
      <c r="BI314" s="193" t="s">
        <v>4399</v>
      </c>
      <c r="BJ314" s="193" t="s">
        <v>4403</v>
      </c>
      <c r="BK314" s="109"/>
    </row>
    <row r="315" s="193" customFormat="true" ht="12.75" hidden="false" customHeight="true" outlineLevel="0" collapsed="false">
      <c r="A315" s="323" t="n">
        <v>5</v>
      </c>
      <c r="B315" s="348" t="s">
        <v>4404</v>
      </c>
      <c r="C315" s="348" t="s">
        <v>4404</v>
      </c>
      <c r="D315" s="184" t="s">
        <v>783</v>
      </c>
      <c r="E315" s="86" t="s">
        <v>4405</v>
      </c>
      <c r="F315" s="87" t="s">
        <v>4406</v>
      </c>
      <c r="G315" s="88"/>
      <c r="H315" s="89" t="s">
        <v>783</v>
      </c>
      <c r="I315" s="90" t="s">
        <v>4407</v>
      </c>
      <c r="J315" s="90"/>
      <c r="K315" s="91"/>
      <c r="L315" s="92"/>
      <c r="M315" s="90" t="s">
        <v>2749</v>
      </c>
      <c r="N315" s="90" t="s">
        <v>4526</v>
      </c>
      <c r="O315" s="90" t="s">
        <v>81</v>
      </c>
      <c r="P315" s="91" t="s">
        <v>4526</v>
      </c>
      <c r="Q315" s="185"/>
      <c r="R315" s="185"/>
      <c r="S315" s="185"/>
      <c r="T315" s="185"/>
      <c r="U315" s="185"/>
      <c r="V315" s="352" t="s">
        <v>4408</v>
      </c>
      <c r="W315" s="95" t="s">
        <v>4368</v>
      </c>
      <c r="X315" s="96"/>
      <c r="Y315" s="96"/>
      <c r="Z315" s="96"/>
      <c r="AA315" s="96" t="s">
        <v>4409</v>
      </c>
      <c r="AB315" s="96" t="s">
        <v>775</v>
      </c>
      <c r="AC315" s="95"/>
      <c r="AD315" s="95" t="s">
        <v>4370</v>
      </c>
      <c r="AE315" s="95"/>
      <c r="AF315" s="100" t="s">
        <v>2735</v>
      </c>
      <c r="AG315" s="186"/>
      <c r="AH315" s="187"/>
      <c r="AI315" s="187"/>
      <c r="AJ315" s="187"/>
      <c r="AK315" s="188"/>
      <c r="AL315" s="188"/>
      <c r="AM315" s="189"/>
      <c r="AN315" s="189"/>
      <c r="AO315" s="189"/>
      <c r="AP315" s="189"/>
      <c r="AQ315" s="189"/>
      <c r="AR315" s="189"/>
      <c r="AS315" s="189"/>
      <c r="AT315" s="190" t="s">
        <v>783</v>
      </c>
      <c r="AU315" s="104"/>
      <c r="AV315" s="104"/>
      <c r="AW315" s="104"/>
      <c r="AX315" s="104"/>
      <c r="AY315" s="104"/>
      <c r="AZ315" s="104"/>
      <c r="BA315" s="104"/>
      <c r="BB315" s="104"/>
      <c r="BC315" s="104"/>
      <c r="BD315" s="104"/>
      <c r="BE315" s="162"/>
      <c r="BF315" s="104"/>
      <c r="BG315" s="341" t="s">
        <v>4410</v>
      </c>
      <c r="BH315" s="321" t="s">
        <v>783</v>
      </c>
      <c r="BI315" s="193" t="s">
        <v>4405</v>
      </c>
      <c r="BJ315" s="193" t="s">
        <v>4411</v>
      </c>
      <c r="BK315" s="109"/>
      <c r="BO315" s="321" t="s">
        <v>790</v>
      </c>
    </row>
    <row r="316" s="193" customFormat="true" ht="12.75" hidden="false" customHeight="true" outlineLevel="0" collapsed="false">
      <c r="A316" s="323" t="n">
        <v>3</v>
      </c>
      <c r="B316" s="348" t="s">
        <v>4412</v>
      </c>
      <c r="C316" s="348" t="s">
        <v>4412</v>
      </c>
      <c r="D316" s="184" t="s">
        <v>785</v>
      </c>
      <c r="E316" s="86" t="s">
        <v>4413</v>
      </c>
      <c r="F316" s="87" t="s">
        <v>4414</v>
      </c>
      <c r="G316" s="88"/>
      <c r="H316" s="89" t="s">
        <v>785</v>
      </c>
      <c r="I316" s="90" t="s">
        <v>4407</v>
      </c>
      <c r="J316" s="90"/>
      <c r="K316" s="91"/>
      <c r="L316" s="92"/>
      <c r="M316" s="90" t="s">
        <v>2749</v>
      </c>
      <c r="N316" s="90" t="s">
        <v>2749</v>
      </c>
      <c r="O316" s="90" t="s">
        <v>81</v>
      </c>
      <c r="P316" s="91" t="s">
        <v>2749</v>
      </c>
      <c r="Q316" s="185"/>
      <c r="R316" s="185"/>
      <c r="S316" s="185"/>
      <c r="T316" s="185"/>
      <c r="U316" s="185"/>
      <c r="V316" s="352" t="s">
        <v>4415</v>
      </c>
      <c r="W316" s="95" t="s">
        <v>4368</v>
      </c>
      <c r="X316" s="96"/>
      <c r="Y316" s="96"/>
      <c r="Z316" s="96"/>
      <c r="AA316" s="96" t="s">
        <v>4409</v>
      </c>
      <c r="AB316" s="96" t="s">
        <v>775</v>
      </c>
      <c r="AC316" s="95"/>
      <c r="AD316" s="95" t="s">
        <v>4370</v>
      </c>
      <c r="AE316" s="95"/>
      <c r="AF316" s="100" t="s">
        <v>2735</v>
      </c>
      <c r="AG316" s="186"/>
      <c r="AH316" s="187"/>
      <c r="AI316" s="187"/>
      <c r="AJ316" s="187"/>
      <c r="AK316" s="188"/>
      <c r="AL316" s="188"/>
      <c r="AM316" s="189"/>
      <c r="AN316" s="189"/>
      <c r="AO316" s="189"/>
      <c r="AP316" s="189"/>
      <c r="AQ316" s="189"/>
      <c r="AR316" s="189"/>
      <c r="AS316" s="189"/>
      <c r="AT316" s="194" t="s">
        <v>785</v>
      </c>
      <c r="AU316" s="104"/>
      <c r="AV316" s="104"/>
      <c r="AW316" s="104"/>
      <c r="AX316" s="104"/>
      <c r="AY316" s="104"/>
      <c r="AZ316" s="104"/>
      <c r="BA316" s="104"/>
      <c r="BB316" s="104"/>
      <c r="BC316" s="104"/>
      <c r="BD316" s="104"/>
      <c r="BE316" s="162"/>
      <c r="BF316" s="104"/>
      <c r="BG316" s="341" t="s">
        <v>4416</v>
      </c>
      <c r="BH316" s="321" t="s">
        <v>785</v>
      </c>
      <c r="BI316" s="193" t="s">
        <v>4413</v>
      </c>
      <c r="BJ316" s="193" t="s">
        <v>4417</v>
      </c>
      <c r="BK316" s="109"/>
      <c r="BO316" s="321" t="s">
        <v>792</v>
      </c>
    </row>
    <row r="317" s="193" customFormat="true" ht="12.75" hidden="false" customHeight="true" outlineLevel="0" collapsed="false">
      <c r="A317" s="323" t="n">
        <v>11</v>
      </c>
      <c r="B317" s="348" t="s">
        <v>4418</v>
      </c>
      <c r="C317" s="348" t="s">
        <v>4419</v>
      </c>
      <c r="D317" s="184" t="s">
        <v>786</v>
      </c>
      <c r="E317" s="86" t="s">
        <v>4420</v>
      </c>
      <c r="F317" s="87" t="s">
        <v>4421</v>
      </c>
      <c r="G317" s="88"/>
      <c r="H317" s="89" t="s">
        <v>786</v>
      </c>
      <c r="I317" s="90" t="s">
        <v>4407</v>
      </c>
      <c r="J317" s="90"/>
      <c r="K317" s="91"/>
      <c r="L317" s="92"/>
      <c r="M317" s="90" t="s">
        <v>2749</v>
      </c>
      <c r="N317" s="90" t="s">
        <v>4536</v>
      </c>
      <c r="O317" s="90"/>
      <c r="P317" s="91" t="s">
        <v>4536</v>
      </c>
      <c r="Q317" s="185"/>
      <c r="R317" s="185"/>
      <c r="S317" s="185"/>
      <c r="T317" s="185"/>
      <c r="U317" s="185"/>
      <c r="V317" s="352" t="s">
        <v>4422</v>
      </c>
      <c r="W317" s="95" t="s">
        <v>4368</v>
      </c>
      <c r="X317" s="96"/>
      <c r="Y317" s="96"/>
      <c r="Z317" s="96"/>
      <c r="AA317" s="96" t="s">
        <v>4409</v>
      </c>
      <c r="AB317" s="96" t="s">
        <v>775</v>
      </c>
      <c r="AC317" s="95"/>
      <c r="AD317" s="95" t="s">
        <v>4370</v>
      </c>
      <c r="AE317" s="95"/>
      <c r="AF317" s="100" t="s">
        <v>2735</v>
      </c>
      <c r="AG317" s="186"/>
      <c r="AH317" s="187"/>
      <c r="AI317" s="187"/>
      <c r="AJ317" s="187"/>
      <c r="AK317" s="188"/>
      <c r="AL317" s="188"/>
      <c r="AM317" s="189"/>
      <c r="AN317" s="189"/>
      <c r="AO317" s="189"/>
      <c r="AP317" s="189"/>
      <c r="AQ317" s="189"/>
      <c r="AR317" s="189"/>
      <c r="AS317" s="189"/>
      <c r="AT317" s="194" t="s">
        <v>786</v>
      </c>
      <c r="AU317" s="104"/>
      <c r="AV317" s="104"/>
      <c r="AW317" s="104"/>
      <c r="AX317" s="104"/>
      <c r="AY317" s="104"/>
      <c r="AZ317" s="104"/>
      <c r="BA317" s="104"/>
      <c r="BB317" s="104"/>
      <c r="BC317" s="104"/>
      <c r="BD317" s="104"/>
      <c r="BE317" s="162"/>
      <c r="BF317" s="104"/>
      <c r="BG317" s="341" t="s">
        <v>4423</v>
      </c>
      <c r="BH317" s="321" t="s">
        <v>786</v>
      </c>
      <c r="BI317" s="193" t="s">
        <v>4420</v>
      </c>
      <c r="BJ317" s="193" t="s">
        <v>4424</v>
      </c>
      <c r="BK317" s="109"/>
    </row>
    <row r="318" s="193" customFormat="true" ht="12.75" hidden="false" customHeight="true" outlineLevel="0" collapsed="false">
      <c r="A318" s="323" t="n">
        <v>9</v>
      </c>
      <c r="B318" s="348" t="s">
        <v>4425</v>
      </c>
      <c r="C318" s="348" t="s">
        <v>4426</v>
      </c>
      <c r="D318" s="184" t="s">
        <v>784</v>
      </c>
      <c r="E318" s="86" t="s">
        <v>4427</v>
      </c>
      <c r="F318" s="87" t="s">
        <v>4428</v>
      </c>
      <c r="G318" s="88"/>
      <c r="H318" s="89" t="s">
        <v>784</v>
      </c>
      <c r="I318" s="90" t="s">
        <v>4429</v>
      </c>
      <c r="J318" s="90"/>
      <c r="K318" s="91"/>
      <c r="L318" s="92"/>
      <c r="M318" s="90" t="s">
        <v>2749</v>
      </c>
      <c r="N318" s="90" t="s">
        <v>4536</v>
      </c>
      <c r="O318" s="90"/>
      <c r="P318" s="91" t="s">
        <v>4536</v>
      </c>
      <c r="Q318" s="185"/>
      <c r="R318" s="185"/>
      <c r="S318" s="185"/>
      <c r="T318" s="185"/>
      <c r="U318" s="185"/>
      <c r="V318" s="352" t="s">
        <v>4430</v>
      </c>
      <c r="W318" s="95" t="s">
        <v>4368</v>
      </c>
      <c r="X318" s="96"/>
      <c r="Y318" s="96"/>
      <c r="Z318" s="96"/>
      <c r="AA318" s="96" t="s">
        <v>4409</v>
      </c>
      <c r="AB318" s="96" t="s">
        <v>775</v>
      </c>
      <c r="AC318" s="95"/>
      <c r="AD318" s="95" t="s">
        <v>4370</v>
      </c>
      <c r="AE318" s="95"/>
      <c r="AF318" s="100" t="s">
        <v>2735</v>
      </c>
      <c r="AG318" s="186"/>
      <c r="AH318" s="187"/>
      <c r="AI318" s="187"/>
      <c r="AJ318" s="187"/>
      <c r="AK318" s="188"/>
      <c r="AL318" s="188"/>
      <c r="AM318" s="189"/>
      <c r="AN318" s="189"/>
      <c r="AO318" s="189"/>
      <c r="AP318" s="189"/>
      <c r="AQ318" s="189"/>
      <c r="AR318" s="189"/>
      <c r="AS318" s="189"/>
      <c r="AT318" s="194" t="s">
        <v>784</v>
      </c>
      <c r="AU318" s="104"/>
      <c r="AV318" s="104"/>
      <c r="AW318" s="104"/>
      <c r="AX318" s="104"/>
      <c r="AY318" s="104"/>
      <c r="AZ318" s="104"/>
      <c r="BA318" s="104"/>
      <c r="BB318" s="104"/>
      <c r="BC318" s="104"/>
      <c r="BD318" s="104"/>
      <c r="BE318" s="162"/>
      <c r="BF318" s="104"/>
      <c r="BG318" s="341" t="s">
        <v>4431</v>
      </c>
      <c r="BH318" s="321" t="s">
        <v>784</v>
      </c>
      <c r="BI318" s="193" t="s">
        <v>4427</v>
      </c>
      <c r="BJ318" s="193" t="s">
        <v>4432</v>
      </c>
      <c r="BK318" s="109"/>
    </row>
    <row r="319" s="193" customFormat="true" ht="12.75" hidden="false" customHeight="true" outlineLevel="0" collapsed="false">
      <c r="A319" s="323" t="n">
        <v>17</v>
      </c>
      <c r="B319" s="348" t="s">
        <v>4433</v>
      </c>
      <c r="C319" s="348" t="s">
        <v>4433</v>
      </c>
      <c r="D319" s="184" t="s">
        <v>787</v>
      </c>
      <c r="E319" s="86" t="s">
        <v>4434</v>
      </c>
      <c r="F319" s="87" t="s">
        <v>4435</v>
      </c>
      <c r="G319" s="88"/>
      <c r="H319" s="89" t="s">
        <v>787</v>
      </c>
      <c r="I319" s="90" t="s">
        <v>4429</v>
      </c>
      <c r="J319" s="90"/>
      <c r="K319" s="91"/>
      <c r="L319" s="92"/>
      <c r="M319" s="90" t="s">
        <v>2749</v>
      </c>
      <c r="N319" s="90" t="s">
        <v>4526</v>
      </c>
      <c r="O319" s="90" t="s">
        <v>81</v>
      </c>
      <c r="P319" s="91" t="s">
        <v>4526</v>
      </c>
      <c r="Q319" s="185"/>
      <c r="R319" s="185"/>
      <c r="S319" s="185"/>
      <c r="T319" s="185"/>
      <c r="U319" s="185"/>
      <c r="V319" s="352" t="s">
        <v>4436</v>
      </c>
      <c r="W319" s="95" t="s">
        <v>4368</v>
      </c>
      <c r="X319" s="96"/>
      <c r="Y319" s="96"/>
      <c r="Z319" s="96"/>
      <c r="AA319" s="96" t="s">
        <v>4409</v>
      </c>
      <c r="AB319" s="96" t="s">
        <v>775</v>
      </c>
      <c r="AC319" s="95"/>
      <c r="AD319" s="95" t="s">
        <v>4370</v>
      </c>
      <c r="AE319" s="95"/>
      <c r="AF319" s="100" t="s">
        <v>2735</v>
      </c>
      <c r="AG319" s="186"/>
      <c r="AH319" s="187"/>
      <c r="AI319" s="187"/>
      <c r="AJ319" s="187"/>
      <c r="AK319" s="188"/>
      <c r="AL319" s="188"/>
      <c r="AM319" s="189"/>
      <c r="AN319" s="189"/>
      <c r="AO319" s="189"/>
      <c r="AP319" s="189"/>
      <c r="AQ319" s="189"/>
      <c r="AR319" s="189"/>
      <c r="AS319" s="189"/>
      <c r="AT319" s="194" t="s">
        <v>787</v>
      </c>
      <c r="AU319" s="104"/>
      <c r="AV319" s="104"/>
      <c r="AW319" s="104"/>
      <c r="AX319" s="104"/>
      <c r="AY319" s="104"/>
      <c r="AZ319" s="104"/>
      <c r="BA319" s="104"/>
      <c r="BB319" s="104"/>
      <c r="BC319" s="104"/>
      <c r="BD319" s="104"/>
      <c r="BE319" s="162"/>
      <c r="BF319" s="104"/>
      <c r="BG319" s="341" t="s">
        <v>4437</v>
      </c>
      <c r="BH319" s="321" t="s">
        <v>787</v>
      </c>
      <c r="BI319" s="193" t="s">
        <v>4434</v>
      </c>
      <c r="BJ319" s="193" t="s">
        <v>4438</v>
      </c>
      <c r="BK319" s="109"/>
    </row>
    <row r="320" s="193" customFormat="true" ht="12.75" hidden="false" customHeight="true" outlineLevel="0" collapsed="false">
      <c r="A320" s="323" t="n">
        <v>15</v>
      </c>
      <c r="B320" s="348" t="s">
        <v>4439</v>
      </c>
      <c r="C320" s="348" t="s">
        <v>4439</v>
      </c>
      <c r="D320" s="184" t="s">
        <v>788</v>
      </c>
      <c r="E320" s="86" t="s">
        <v>4440</v>
      </c>
      <c r="F320" s="87" t="s">
        <v>4441</v>
      </c>
      <c r="G320" s="88"/>
      <c r="H320" s="89" t="s">
        <v>788</v>
      </c>
      <c r="I320" s="90" t="s">
        <v>4429</v>
      </c>
      <c r="J320" s="90"/>
      <c r="K320" s="91"/>
      <c r="L320" s="92"/>
      <c r="M320" s="90" t="s">
        <v>2749</v>
      </c>
      <c r="N320" s="90" t="s">
        <v>2749</v>
      </c>
      <c r="O320" s="90" t="s">
        <v>81</v>
      </c>
      <c r="P320" s="91" t="s">
        <v>2749</v>
      </c>
      <c r="Q320" s="185"/>
      <c r="R320" s="185"/>
      <c r="S320" s="185"/>
      <c r="T320" s="185"/>
      <c r="U320" s="185"/>
      <c r="V320" s="352" t="s">
        <v>4442</v>
      </c>
      <c r="W320" s="95" t="s">
        <v>4368</v>
      </c>
      <c r="X320" s="96"/>
      <c r="Y320" s="96"/>
      <c r="Z320" s="96"/>
      <c r="AA320" s="96" t="s">
        <v>4409</v>
      </c>
      <c r="AB320" s="96" t="s">
        <v>775</v>
      </c>
      <c r="AC320" s="95"/>
      <c r="AD320" s="95" t="s">
        <v>4370</v>
      </c>
      <c r="AE320" s="95"/>
      <c r="AF320" s="100" t="s">
        <v>2735</v>
      </c>
      <c r="AG320" s="186"/>
      <c r="AH320" s="187"/>
      <c r="AI320" s="187"/>
      <c r="AJ320" s="187"/>
      <c r="AK320" s="188"/>
      <c r="AL320" s="188"/>
      <c r="AM320" s="189"/>
      <c r="AN320" s="189"/>
      <c r="AO320" s="189"/>
      <c r="AP320" s="189"/>
      <c r="AQ320" s="189"/>
      <c r="AR320" s="189"/>
      <c r="AS320" s="189"/>
      <c r="AT320" s="194" t="s">
        <v>788</v>
      </c>
      <c r="AU320" s="104"/>
      <c r="AV320" s="104"/>
      <c r="AW320" s="104"/>
      <c r="AX320" s="104"/>
      <c r="AY320" s="104"/>
      <c r="AZ320" s="104"/>
      <c r="BA320" s="104"/>
      <c r="BB320" s="104"/>
      <c r="BC320" s="104"/>
      <c r="BD320" s="104"/>
      <c r="BE320" s="162"/>
      <c r="BF320" s="104"/>
      <c r="BG320" s="341" t="s">
        <v>4443</v>
      </c>
      <c r="BH320" s="321" t="s">
        <v>788</v>
      </c>
      <c r="BI320" s="193" t="s">
        <v>4440</v>
      </c>
      <c r="BJ320" s="193" t="s">
        <v>4444</v>
      </c>
      <c r="BK320" s="109"/>
    </row>
    <row r="321" s="193" customFormat="true" ht="12.75" hidden="false" customHeight="true" outlineLevel="0" collapsed="false">
      <c r="A321" s="323" t="n">
        <v>24</v>
      </c>
      <c r="B321" s="348" t="s">
        <v>4445</v>
      </c>
      <c r="C321" s="348" t="s">
        <v>4445</v>
      </c>
      <c r="D321" s="184" t="s">
        <v>789</v>
      </c>
      <c r="E321" s="86" t="s">
        <v>4446</v>
      </c>
      <c r="F321" s="87" t="s">
        <v>4447</v>
      </c>
      <c r="G321" s="88"/>
      <c r="H321" s="89" t="s">
        <v>789</v>
      </c>
      <c r="I321" s="90" t="s">
        <v>4448</v>
      </c>
      <c r="J321" s="90"/>
      <c r="K321" s="91"/>
      <c r="L321" s="92"/>
      <c r="M321" s="90" t="s">
        <v>2749</v>
      </c>
      <c r="N321" s="90" t="s">
        <v>4526</v>
      </c>
      <c r="O321" s="90"/>
      <c r="P321" s="91"/>
      <c r="Q321" s="185"/>
      <c r="R321" s="185"/>
      <c r="S321" s="185"/>
      <c r="T321" s="185"/>
      <c r="U321" s="185"/>
      <c r="V321" s="352" t="s">
        <v>4449</v>
      </c>
      <c r="W321" s="95" t="s">
        <v>4368</v>
      </c>
      <c r="X321" s="96"/>
      <c r="Y321" s="96"/>
      <c r="Z321" s="96"/>
      <c r="AA321" s="96" t="s">
        <v>4450</v>
      </c>
      <c r="AB321" s="96" t="s">
        <v>775</v>
      </c>
      <c r="AC321" s="95"/>
      <c r="AD321" s="95" t="s">
        <v>4370</v>
      </c>
      <c r="AE321" s="95"/>
      <c r="AF321" s="100" t="s">
        <v>2735</v>
      </c>
      <c r="AG321" s="186"/>
      <c r="AH321" s="187"/>
      <c r="AI321" s="187"/>
      <c r="AJ321" s="187"/>
      <c r="AK321" s="188"/>
      <c r="AL321" s="188"/>
      <c r="AM321" s="189"/>
      <c r="AN321" s="189"/>
      <c r="AO321" s="189"/>
      <c r="AP321" s="189"/>
      <c r="AQ321" s="189"/>
      <c r="AR321" s="189"/>
      <c r="AS321" s="189"/>
      <c r="AT321" s="190" t="s">
        <v>789</v>
      </c>
      <c r="AU321" s="104"/>
      <c r="AV321" s="104"/>
      <c r="AW321" s="104"/>
      <c r="AX321" s="104"/>
      <c r="AY321" s="104"/>
      <c r="AZ321" s="104"/>
      <c r="BA321" s="104"/>
      <c r="BB321" s="104"/>
      <c r="BC321" s="104"/>
      <c r="BD321" s="104"/>
      <c r="BE321" s="162"/>
      <c r="BF321" s="104"/>
      <c r="BG321" s="341" t="s">
        <v>4451</v>
      </c>
      <c r="BH321" s="321" t="s">
        <v>789</v>
      </c>
      <c r="BI321" s="193" t="s">
        <v>4446</v>
      </c>
      <c r="BJ321" s="193" t="s">
        <v>4452</v>
      </c>
      <c r="BK321" s="109"/>
    </row>
    <row r="322" s="193" customFormat="true" ht="12.75" hidden="false" customHeight="true" outlineLevel="0" collapsed="false">
      <c r="A322" s="323" t="n">
        <v>22</v>
      </c>
      <c r="B322" s="348" t="s">
        <v>4453</v>
      </c>
      <c r="C322" s="348" t="s">
        <v>4453</v>
      </c>
      <c r="D322" s="184" t="s">
        <v>791</v>
      </c>
      <c r="E322" s="86" t="s">
        <v>4454</v>
      </c>
      <c r="F322" s="87" t="s">
        <v>4455</v>
      </c>
      <c r="G322" s="88"/>
      <c r="H322" s="89" t="s">
        <v>791</v>
      </c>
      <c r="I322" s="90" t="s">
        <v>4448</v>
      </c>
      <c r="J322" s="90"/>
      <c r="K322" s="91"/>
      <c r="L322" s="92"/>
      <c r="M322" s="90" t="s">
        <v>2749</v>
      </c>
      <c r="N322" s="90" t="s">
        <v>2749</v>
      </c>
      <c r="O322" s="90"/>
      <c r="P322" s="91"/>
      <c r="Q322" s="185"/>
      <c r="R322" s="185"/>
      <c r="S322" s="185"/>
      <c r="T322" s="185"/>
      <c r="U322" s="185"/>
      <c r="V322" s="352" t="s">
        <v>4456</v>
      </c>
      <c r="W322" s="95" t="s">
        <v>4368</v>
      </c>
      <c r="X322" s="96"/>
      <c r="Y322" s="96"/>
      <c r="Z322" s="96"/>
      <c r="AA322" s="96" t="s">
        <v>4450</v>
      </c>
      <c r="AB322" s="96" t="s">
        <v>775</v>
      </c>
      <c r="AC322" s="95"/>
      <c r="AD322" s="95" t="s">
        <v>4370</v>
      </c>
      <c r="AE322" s="95"/>
      <c r="AF322" s="100" t="s">
        <v>2735</v>
      </c>
      <c r="AG322" s="186"/>
      <c r="AH322" s="187"/>
      <c r="AI322" s="187"/>
      <c r="AJ322" s="187"/>
      <c r="AK322" s="188"/>
      <c r="AL322" s="188"/>
      <c r="AM322" s="189"/>
      <c r="AN322" s="189"/>
      <c r="AO322" s="189"/>
      <c r="AP322" s="189"/>
      <c r="AQ322" s="189"/>
      <c r="AR322" s="189"/>
      <c r="AS322" s="189"/>
      <c r="AT322" s="194" t="s">
        <v>791</v>
      </c>
      <c r="AU322" s="104"/>
      <c r="AV322" s="104"/>
      <c r="AW322" s="104"/>
      <c r="AX322" s="104"/>
      <c r="AY322" s="104"/>
      <c r="AZ322" s="104"/>
      <c r="BA322" s="104"/>
      <c r="BB322" s="104"/>
      <c r="BC322" s="104"/>
      <c r="BD322" s="104"/>
      <c r="BE322" s="162"/>
      <c r="BF322" s="104"/>
      <c r="BG322" s="341" t="s">
        <v>4457</v>
      </c>
      <c r="BH322" s="321" t="s">
        <v>791</v>
      </c>
      <c r="BI322" s="193" t="s">
        <v>4454</v>
      </c>
      <c r="BJ322" s="193" t="s">
        <v>4458</v>
      </c>
      <c r="BK322" s="109"/>
    </row>
    <row r="323" s="193" customFormat="true" ht="12.75" hidden="false" customHeight="true" outlineLevel="0" collapsed="false">
      <c r="A323" s="323" t="n">
        <v>30</v>
      </c>
      <c r="B323" s="348" t="s">
        <v>4459</v>
      </c>
      <c r="C323" s="348" t="s">
        <v>4459</v>
      </c>
      <c r="D323" s="184" t="s">
        <v>792</v>
      </c>
      <c r="E323" s="86" t="s">
        <v>4460</v>
      </c>
      <c r="F323" s="87" t="s">
        <v>4461</v>
      </c>
      <c r="G323" s="88"/>
      <c r="H323" s="89" t="s">
        <v>792</v>
      </c>
      <c r="I323" s="90" t="s">
        <v>4448</v>
      </c>
      <c r="J323" s="90"/>
      <c r="K323" s="91"/>
      <c r="L323" s="92"/>
      <c r="M323" s="90" t="s">
        <v>2749</v>
      </c>
      <c r="N323" s="90" t="s">
        <v>4536</v>
      </c>
      <c r="O323" s="90"/>
      <c r="P323" s="91"/>
      <c r="Q323" s="185"/>
      <c r="R323" s="185"/>
      <c r="S323" s="185"/>
      <c r="T323" s="185"/>
      <c r="U323" s="185"/>
      <c r="V323" s="352" t="s">
        <v>4462</v>
      </c>
      <c r="W323" s="95" t="s">
        <v>4368</v>
      </c>
      <c r="X323" s="96"/>
      <c r="Y323" s="96"/>
      <c r="Z323" s="96"/>
      <c r="AA323" s="96" t="s">
        <v>4450</v>
      </c>
      <c r="AB323" s="96" t="s">
        <v>775</v>
      </c>
      <c r="AC323" s="95"/>
      <c r="AD323" s="95" t="s">
        <v>4370</v>
      </c>
      <c r="AE323" s="95"/>
      <c r="AF323" s="100" t="s">
        <v>2735</v>
      </c>
      <c r="AG323" s="186"/>
      <c r="AH323" s="187"/>
      <c r="AI323" s="187"/>
      <c r="AJ323" s="187"/>
      <c r="AK323" s="188"/>
      <c r="AL323" s="188"/>
      <c r="AM323" s="189"/>
      <c r="AN323" s="189"/>
      <c r="AO323" s="189"/>
      <c r="AP323" s="189"/>
      <c r="AQ323" s="189"/>
      <c r="AR323" s="189"/>
      <c r="AS323" s="189"/>
      <c r="AT323" s="194" t="s">
        <v>792</v>
      </c>
      <c r="AU323" s="104"/>
      <c r="AV323" s="104"/>
      <c r="AW323" s="104"/>
      <c r="AX323" s="104"/>
      <c r="AY323" s="104"/>
      <c r="AZ323" s="104"/>
      <c r="BA323" s="104"/>
      <c r="BB323" s="104"/>
      <c r="BC323" s="104"/>
      <c r="BD323" s="104"/>
      <c r="BE323" s="162"/>
      <c r="BF323" s="104"/>
      <c r="BG323" s="341" t="s">
        <v>4463</v>
      </c>
      <c r="BH323" s="321" t="s">
        <v>792</v>
      </c>
      <c r="BI323" s="193" t="s">
        <v>4460</v>
      </c>
      <c r="BJ323" s="193" t="s">
        <v>4464</v>
      </c>
      <c r="BK323" s="109"/>
    </row>
    <row r="324" s="193" customFormat="true" ht="12.75" hidden="false" customHeight="true" outlineLevel="0" collapsed="false">
      <c r="A324" s="323" t="n">
        <v>28</v>
      </c>
      <c r="B324" s="348" t="s">
        <v>4465</v>
      </c>
      <c r="C324" s="348" t="s">
        <v>4465</v>
      </c>
      <c r="D324" s="184" t="s">
        <v>790</v>
      </c>
      <c r="E324" s="86" t="s">
        <v>4466</v>
      </c>
      <c r="F324" s="87" t="s">
        <v>4467</v>
      </c>
      <c r="G324" s="88"/>
      <c r="H324" s="89" t="s">
        <v>790</v>
      </c>
      <c r="I324" s="90" t="s">
        <v>4468</v>
      </c>
      <c r="J324" s="90"/>
      <c r="K324" s="91"/>
      <c r="L324" s="92"/>
      <c r="M324" s="90" t="s">
        <v>2749</v>
      </c>
      <c r="N324" s="90" t="s">
        <v>4536</v>
      </c>
      <c r="O324" s="90"/>
      <c r="P324" s="91"/>
      <c r="Q324" s="185"/>
      <c r="R324" s="185"/>
      <c r="S324" s="185"/>
      <c r="T324" s="185"/>
      <c r="U324" s="185"/>
      <c r="V324" s="352" t="s">
        <v>4469</v>
      </c>
      <c r="W324" s="95" t="s">
        <v>4368</v>
      </c>
      <c r="X324" s="96"/>
      <c r="Y324" s="96"/>
      <c r="Z324" s="96"/>
      <c r="AA324" s="96" t="s">
        <v>4450</v>
      </c>
      <c r="AB324" s="96" t="s">
        <v>775</v>
      </c>
      <c r="AC324" s="95"/>
      <c r="AD324" s="95" t="s">
        <v>4370</v>
      </c>
      <c r="AE324" s="95"/>
      <c r="AF324" s="100" t="s">
        <v>2735</v>
      </c>
      <c r="AG324" s="186"/>
      <c r="AH324" s="187"/>
      <c r="AI324" s="187"/>
      <c r="AJ324" s="187"/>
      <c r="AK324" s="188"/>
      <c r="AL324" s="188"/>
      <c r="AM324" s="189"/>
      <c r="AN324" s="189"/>
      <c r="AO324" s="189"/>
      <c r="AP324" s="189"/>
      <c r="AQ324" s="189"/>
      <c r="AR324" s="189"/>
      <c r="AS324" s="189"/>
      <c r="AT324" s="194" t="s">
        <v>790</v>
      </c>
      <c r="AU324" s="104"/>
      <c r="AV324" s="104"/>
      <c r="AW324" s="104"/>
      <c r="AX324" s="104"/>
      <c r="AY324" s="104"/>
      <c r="AZ324" s="104"/>
      <c r="BA324" s="104"/>
      <c r="BB324" s="104"/>
      <c r="BC324" s="104"/>
      <c r="BD324" s="104"/>
      <c r="BE324" s="162"/>
      <c r="BF324" s="104"/>
      <c r="BG324" s="341" t="s">
        <v>4470</v>
      </c>
      <c r="BH324" s="321" t="s">
        <v>790</v>
      </c>
      <c r="BI324" s="193" t="s">
        <v>4466</v>
      </c>
      <c r="BJ324" s="193" t="s">
        <v>4471</v>
      </c>
      <c r="BK324" s="109"/>
    </row>
    <row r="325" s="193" customFormat="true" ht="12.75" hidden="false" customHeight="true" outlineLevel="0" collapsed="false">
      <c r="A325" s="323" t="n">
        <v>36</v>
      </c>
      <c r="B325" s="348" t="s">
        <v>4472</v>
      </c>
      <c r="C325" s="348" t="s">
        <v>4472</v>
      </c>
      <c r="D325" s="184" t="s">
        <v>793</v>
      </c>
      <c r="E325" s="86" t="s">
        <v>4473</v>
      </c>
      <c r="F325" s="87" t="s">
        <v>4474</v>
      </c>
      <c r="G325" s="88"/>
      <c r="H325" s="89" t="s">
        <v>793</v>
      </c>
      <c r="I325" s="90" t="s">
        <v>4468</v>
      </c>
      <c r="J325" s="90"/>
      <c r="K325" s="91"/>
      <c r="L325" s="92"/>
      <c r="M325" s="90" t="s">
        <v>2749</v>
      </c>
      <c r="N325" s="90" t="s">
        <v>4526</v>
      </c>
      <c r="O325" s="90"/>
      <c r="P325" s="91"/>
      <c r="Q325" s="185"/>
      <c r="R325" s="185"/>
      <c r="S325" s="185"/>
      <c r="T325" s="185"/>
      <c r="U325" s="185"/>
      <c r="V325" s="352" t="s">
        <v>4475</v>
      </c>
      <c r="W325" s="95" t="s">
        <v>4368</v>
      </c>
      <c r="X325" s="96"/>
      <c r="Y325" s="96"/>
      <c r="Z325" s="96"/>
      <c r="AA325" s="96" t="s">
        <v>4450</v>
      </c>
      <c r="AB325" s="96" t="s">
        <v>775</v>
      </c>
      <c r="AC325" s="95"/>
      <c r="AD325" s="95" t="s">
        <v>4370</v>
      </c>
      <c r="AE325" s="95"/>
      <c r="AF325" s="100" t="s">
        <v>2735</v>
      </c>
      <c r="AG325" s="186"/>
      <c r="AH325" s="187"/>
      <c r="AI325" s="187"/>
      <c r="AJ325" s="187"/>
      <c r="AK325" s="188"/>
      <c r="AL325" s="188"/>
      <c r="AM325" s="189"/>
      <c r="AN325" s="189"/>
      <c r="AO325" s="189"/>
      <c r="AP325" s="189"/>
      <c r="AQ325" s="189"/>
      <c r="AR325" s="189"/>
      <c r="AS325" s="189"/>
      <c r="AT325" s="194" t="s">
        <v>793</v>
      </c>
      <c r="AU325" s="104"/>
      <c r="AV325" s="104"/>
      <c r="AW325" s="104"/>
      <c r="AX325" s="104"/>
      <c r="AY325" s="104"/>
      <c r="AZ325" s="104"/>
      <c r="BA325" s="104"/>
      <c r="BB325" s="104"/>
      <c r="BC325" s="104"/>
      <c r="BD325" s="104"/>
      <c r="BE325" s="162"/>
      <c r="BF325" s="104"/>
      <c r="BG325" s="341" t="s">
        <v>4476</v>
      </c>
      <c r="BH325" s="321" t="s">
        <v>793</v>
      </c>
      <c r="BI325" s="193" t="s">
        <v>4473</v>
      </c>
      <c r="BJ325" s="193" t="s">
        <v>4477</v>
      </c>
      <c r="BK325" s="109"/>
    </row>
    <row r="326" s="193" customFormat="true" ht="12.75" hidden="false" customHeight="true" outlineLevel="0" collapsed="false">
      <c r="A326" s="323" t="n">
        <v>34</v>
      </c>
      <c r="B326" s="348" t="s">
        <v>4478</v>
      </c>
      <c r="C326" s="348" t="s">
        <v>4478</v>
      </c>
      <c r="D326" s="184" t="s">
        <v>794</v>
      </c>
      <c r="E326" s="86" t="s">
        <v>4479</v>
      </c>
      <c r="F326" s="87" t="s">
        <v>4480</v>
      </c>
      <c r="G326" s="88"/>
      <c r="H326" s="89" t="s">
        <v>794</v>
      </c>
      <c r="I326" s="90" t="s">
        <v>4468</v>
      </c>
      <c r="J326" s="90"/>
      <c r="K326" s="91"/>
      <c r="L326" s="92"/>
      <c r="M326" s="90" t="s">
        <v>2749</v>
      </c>
      <c r="N326" s="90" t="s">
        <v>2749</v>
      </c>
      <c r="O326" s="90"/>
      <c r="P326" s="91"/>
      <c r="Q326" s="185"/>
      <c r="R326" s="185"/>
      <c r="S326" s="185"/>
      <c r="T326" s="185"/>
      <c r="U326" s="185"/>
      <c r="V326" s="352" t="s">
        <v>4481</v>
      </c>
      <c r="W326" s="95" t="s">
        <v>4368</v>
      </c>
      <c r="X326" s="96"/>
      <c r="Y326" s="96"/>
      <c r="Z326" s="96"/>
      <c r="AA326" s="96" t="s">
        <v>4450</v>
      </c>
      <c r="AB326" s="96" t="s">
        <v>775</v>
      </c>
      <c r="AC326" s="95"/>
      <c r="AD326" s="95" t="s">
        <v>4370</v>
      </c>
      <c r="AE326" s="95"/>
      <c r="AF326" s="100" t="s">
        <v>2735</v>
      </c>
      <c r="AG326" s="186"/>
      <c r="AH326" s="187"/>
      <c r="AI326" s="187"/>
      <c r="AJ326" s="187"/>
      <c r="AK326" s="188"/>
      <c r="AL326" s="188"/>
      <c r="AM326" s="189"/>
      <c r="AN326" s="189"/>
      <c r="AO326" s="189"/>
      <c r="AP326" s="189"/>
      <c r="AQ326" s="189"/>
      <c r="AR326" s="189"/>
      <c r="AS326" s="189"/>
      <c r="AT326" s="194" t="s">
        <v>794</v>
      </c>
      <c r="AU326" s="104"/>
      <c r="AV326" s="104"/>
      <c r="AW326" s="104"/>
      <c r="AX326" s="104"/>
      <c r="AY326" s="104"/>
      <c r="AZ326" s="104"/>
      <c r="BA326" s="104"/>
      <c r="BB326" s="104"/>
      <c r="BC326" s="104"/>
      <c r="BD326" s="104"/>
      <c r="BE326" s="162"/>
      <c r="BF326" s="104"/>
      <c r="BG326" s="341" t="s">
        <v>4482</v>
      </c>
      <c r="BH326" s="321" t="s">
        <v>794</v>
      </c>
      <c r="BI326" s="193" t="s">
        <v>4479</v>
      </c>
      <c r="BJ326" s="193" t="s">
        <v>4483</v>
      </c>
      <c r="BK326" s="109"/>
    </row>
    <row r="327" s="193" customFormat="true" ht="12.75" hidden="false" customHeight="true" outlineLevel="0" collapsed="false">
      <c r="A327" s="323" t="n">
        <v>23</v>
      </c>
      <c r="B327" s="348" t="s">
        <v>4484</v>
      </c>
      <c r="C327" s="348" t="s">
        <v>4484</v>
      </c>
      <c r="D327" s="184" t="s">
        <v>795</v>
      </c>
      <c r="E327" s="86" t="s">
        <v>4485</v>
      </c>
      <c r="F327" s="87" t="s">
        <v>4486</v>
      </c>
      <c r="G327" s="88"/>
      <c r="H327" s="89" t="s">
        <v>795</v>
      </c>
      <c r="I327" s="90" t="s">
        <v>4487</v>
      </c>
      <c r="J327" s="90"/>
      <c r="K327" s="91"/>
      <c r="L327" s="92"/>
      <c r="M327" s="90" t="s">
        <v>2749</v>
      </c>
      <c r="N327" s="90" t="s">
        <v>4526</v>
      </c>
      <c r="O327" s="90"/>
      <c r="P327" s="91"/>
      <c r="Q327" s="185"/>
      <c r="R327" s="185"/>
      <c r="S327" s="185"/>
      <c r="T327" s="185"/>
      <c r="U327" s="185"/>
      <c r="V327" s="352" t="s">
        <v>4488</v>
      </c>
      <c r="W327" s="95" t="s">
        <v>4368</v>
      </c>
      <c r="X327" s="96"/>
      <c r="Y327" s="96"/>
      <c r="Z327" s="96"/>
      <c r="AA327" s="96" t="s">
        <v>4489</v>
      </c>
      <c r="AB327" s="96" t="s">
        <v>775</v>
      </c>
      <c r="AC327" s="95"/>
      <c r="AD327" s="95" t="s">
        <v>4370</v>
      </c>
      <c r="AE327" s="95"/>
      <c r="AF327" s="100" t="s">
        <v>2735</v>
      </c>
      <c r="AG327" s="186"/>
      <c r="AH327" s="187"/>
      <c r="AI327" s="187"/>
      <c r="AJ327" s="187"/>
      <c r="AK327" s="188"/>
      <c r="AL327" s="188"/>
      <c r="AM327" s="189"/>
      <c r="AN327" s="189"/>
      <c r="AO327" s="189"/>
      <c r="AP327" s="189"/>
      <c r="AQ327" s="189"/>
      <c r="AR327" s="189"/>
      <c r="AS327" s="189"/>
      <c r="AT327" s="190" t="s">
        <v>795</v>
      </c>
      <c r="AU327" s="104"/>
      <c r="AV327" s="104"/>
      <c r="AW327" s="104"/>
      <c r="AX327" s="104"/>
      <c r="AY327" s="104"/>
      <c r="AZ327" s="104"/>
      <c r="BA327" s="104"/>
      <c r="BB327" s="104"/>
      <c r="BC327" s="104"/>
      <c r="BD327" s="104"/>
      <c r="BE327" s="162"/>
      <c r="BF327" s="104"/>
      <c r="BG327" s="341" t="s">
        <v>4490</v>
      </c>
      <c r="BH327" s="321" t="s">
        <v>795</v>
      </c>
      <c r="BI327" s="193" t="s">
        <v>4485</v>
      </c>
      <c r="BJ327" s="193" t="s">
        <v>4491</v>
      </c>
      <c r="BK327" s="109"/>
    </row>
    <row r="328" s="193" customFormat="true" ht="12.75" hidden="false" customHeight="true" outlineLevel="0" collapsed="false">
      <c r="A328" s="323" t="n">
        <v>21</v>
      </c>
      <c r="B328" s="348" t="s">
        <v>4492</v>
      </c>
      <c r="C328" s="348" t="s">
        <v>4492</v>
      </c>
      <c r="D328" s="184" t="s">
        <v>797</v>
      </c>
      <c r="E328" s="86" t="s">
        <v>4493</v>
      </c>
      <c r="F328" s="87" t="s">
        <v>4494</v>
      </c>
      <c r="G328" s="88"/>
      <c r="H328" s="89" t="s">
        <v>797</v>
      </c>
      <c r="I328" s="90" t="s">
        <v>4487</v>
      </c>
      <c r="J328" s="90"/>
      <c r="K328" s="91"/>
      <c r="L328" s="92"/>
      <c r="M328" s="90" t="s">
        <v>2749</v>
      </c>
      <c r="N328" s="90" t="s">
        <v>2749</v>
      </c>
      <c r="O328" s="90"/>
      <c r="P328" s="91"/>
      <c r="Q328" s="185"/>
      <c r="R328" s="185"/>
      <c r="S328" s="185"/>
      <c r="T328" s="185"/>
      <c r="U328" s="185"/>
      <c r="V328" s="352" t="s">
        <v>4495</v>
      </c>
      <c r="W328" s="95" t="s">
        <v>4368</v>
      </c>
      <c r="X328" s="96"/>
      <c r="Y328" s="96"/>
      <c r="Z328" s="96"/>
      <c r="AA328" s="96" t="s">
        <v>4489</v>
      </c>
      <c r="AB328" s="96" t="s">
        <v>775</v>
      </c>
      <c r="AC328" s="95"/>
      <c r="AD328" s="95" t="s">
        <v>4370</v>
      </c>
      <c r="AE328" s="95"/>
      <c r="AF328" s="100" t="s">
        <v>2735</v>
      </c>
      <c r="AG328" s="186"/>
      <c r="AH328" s="187"/>
      <c r="AI328" s="187"/>
      <c r="AJ328" s="187"/>
      <c r="AK328" s="188"/>
      <c r="AL328" s="188"/>
      <c r="AM328" s="189"/>
      <c r="AN328" s="189"/>
      <c r="AO328" s="189"/>
      <c r="AP328" s="189"/>
      <c r="AQ328" s="189"/>
      <c r="AR328" s="189"/>
      <c r="AS328" s="189"/>
      <c r="AT328" s="194" t="s">
        <v>797</v>
      </c>
      <c r="AU328" s="104"/>
      <c r="AV328" s="104"/>
      <c r="AW328" s="104"/>
      <c r="AX328" s="104"/>
      <c r="AY328" s="104"/>
      <c r="AZ328" s="104"/>
      <c r="BA328" s="104"/>
      <c r="BB328" s="104"/>
      <c r="BC328" s="104"/>
      <c r="BD328" s="104"/>
      <c r="BE328" s="162"/>
      <c r="BF328" s="104"/>
      <c r="BG328" s="341" t="s">
        <v>4496</v>
      </c>
      <c r="BH328" s="321" t="s">
        <v>797</v>
      </c>
      <c r="BI328" s="193" t="s">
        <v>4493</v>
      </c>
      <c r="BJ328" s="193" t="s">
        <v>4497</v>
      </c>
      <c r="BK328" s="109"/>
    </row>
    <row r="329" s="193" customFormat="true" ht="12.75" hidden="false" customHeight="true" outlineLevel="0" collapsed="false">
      <c r="A329" s="323" t="n">
        <v>29</v>
      </c>
      <c r="B329" s="348" t="s">
        <v>4498</v>
      </c>
      <c r="C329" s="348" t="s">
        <v>4498</v>
      </c>
      <c r="D329" s="184" t="s">
        <v>798</v>
      </c>
      <c r="E329" s="86" t="s">
        <v>4499</v>
      </c>
      <c r="F329" s="87" t="s">
        <v>4500</v>
      </c>
      <c r="G329" s="88"/>
      <c r="H329" s="89" t="s">
        <v>798</v>
      </c>
      <c r="I329" s="90" t="s">
        <v>4487</v>
      </c>
      <c r="J329" s="90"/>
      <c r="K329" s="91"/>
      <c r="L329" s="92"/>
      <c r="M329" s="90" t="s">
        <v>2749</v>
      </c>
      <c r="N329" s="90" t="s">
        <v>4536</v>
      </c>
      <c r="O329" s="90"/>
      <c r="P329" s="91"/>
      <c r="Q329" s="185"/>
      <c r="R329" s="185"/>
      <c r="S329" s="185"/>
      <c r="T329" s="185"/>
      <c r="U329" s="185"/>
      <c r="V329" s="352" t="s">
        <v>4501</v>
      </c>
      <c r="W329" s="95" t="s">
        <v>4368</v>
      </c>
      <c r="X329" s="96"/>
      <c r="Y329" s="96"/>
      <c r="Z329" s="96"/>
      <c r="AA329" s="96" t="s">
        <v>4489</v>
      </c>
      <c r="AB329" s="96" t="s">
        <v>775</v>
      </c>
      <c r="AC329" s="95"/>
      <c r="AD329" s="95" t="s">
        <v>4370</v>
      </c>
      <c r="AE329" s="95"/>
      <c r="AF329" s="100" t="s">
        <v>2735</v>
      </c>
      <c r="AG329" s="186"/>
      <c r="AH329" s="187"/>
      <c r="AI329" s="187"/>
      <c r="AJ329" s="187"/>
      <c r="AK329" s="188"/>
      <c r="AL329" s="188"/>
      <c r="AM329" s="189"/>
      <c r="AN329" s="189"/>
      <c r="AO329" s="189"/>
      <c r="AP329" s="189"/>
      <c r="AQ329" s="189"/>
      <c r="AR329" s="189"/>
      <c r="AS329" s="189"/>
      <c r="AT329" s="194" t="s">
        <v>798</v>
      </c>
      <c r="AU329" s="104"/>
      <c r="AV329" s="104"/>
      <c r="AW329" s="104"/>
      <c r="AX329" s="104"/>
      <c r="AY329" s="104"/>
      <c r="AZ329" s="104"/>
      <c r="BA329" s="104"/>
      <c r="BB329" s="104"/>
      <c r="BC329" s="104"/>
      <c r="BD329" s="104"/>
      <c r="BE329" s="162"/>
      <c r="BF329" s="104"/>
      <c r="BG329" s="341" t="s">
        <v>4502</v>
      </c>
      <c r="BH329" s="321" t="s">
        <v>798</v>
      </c>
      <c r="BI329" s="193" t="s">
        <v>4499</v>
      </c>
      <c r="BJ329" s="193" t="s">
        <v>4503</v>
      </c>
      <c r="BK329" s="109"/>
    </row>
    <row r="330" s="193" customFormat="true" ht="12.75" hidden="false" customHeight="true" outlineLevel="0" collapsed="false">
      <c r="A330" s="323" t="n">
        <v>27</v>
      </c>
      <c r="B330" s="348" t="s">
        <v>4504</v>
      </c>
      <c r="C330" s="348" t="s">
        <v>4504</v>
      </c>
      <c r="D330" s="184" t="s">
        <v>796</v>
      </c>
      <c r="E330" s="86" t="s">
        <v>4505</v>
      </c>
      <c r="F330" s="87" t="s">
        <v>4506</v>
      </c>
      <c r="G330" s="88"/>
      <c r="H330" s="89" t="s">
        <v>796</v>
      </c>
      <c r="I330" s="90" t="s">
        <v>4507</v>
      </c>
      <c r="J330" s="90"/>
      <c r="K330" s="91"/>
      <c r="L330" s="92"/>
      <c r="M330" s="90" t="s">
        <v>2749</v>
      </c>
      <c r="N330" s="90" t="s">
        <v>4536</v>
      </c>
      <c r="O330" s="90"/>
      <c r="P330" s="91"/>
      <c r="Q330" s="185"/>
      <c r="R330" s="185"/>
      <c r="S330" s="185"/>
      <c r="T330" s="185"/>
      <c r="U330" s="185"/>
      <c r="V330" s="352" t="s">
        <v>4508</v>
      </c>
      <c r="W330" s="95" t="s">
        <v>4368</v>
      </c>
      <c r="X330" s="96"/>
      <c r="Y330" s="96"/>
      <c r="Z330" s="96"/>
      <c r="AA330" s="96" t="s">
        <v>4489</v>
      </c>
      <c r="AB330" s="96" t="s">
        <v>775</v>
      </c>
      <c r="AC330" s="95"/>
      <c r="AD330" s="95" t="s">
        <v>4370</v>
      </c>
      <c r="AE330" s="95"/>
      <c r="AF330" s="100" t="s">
        <v>2735</v>
      </c>
      <c r="AG330" s="186"/>
      <c r="AH330" s="187"/>
      <c r="AI330" s="187"/>
      <c r="AJ330" s="187"/>
      <c r="AK330" s="188"/>
      <c r="AL330" s="188"/>
      <c r="AM330" s="189"/>
      <c r="AN330" s="189"/>
      <c r="AO330" s="189"/>
      <c r="AP330" s="189"/>
      <c r="AQ330" s="189"/>
      <c r="AR330" s="189"/>
      <c r="AS330" s="189"/>
      <c r="AT330" s="194" t="s">
        <v>796</v>
      </c>
      <c r="AU330" s="104"/>
      <c r="AV330" s="104"/>
      <c r="AW330" s="104"/>
      <c r="AX330" s="104"/>
      <c r="AY330" s="104"/>
      <c r="AZ330" s="104"/>
      <c r="BA330" s="104"/>
      <c r="BB330" s="104"/>
      <c r="BC330" s="104"/>
      <c r="BD330" s="104"/>
      <c r="BE330" s="162"/>
      <c r="BF330" s="104"/>
      <c r="BG330" s="341" t="s">
        <v>4509</v>
      </c>
      <c r="BH330" s="321" t="s">
        <v>796</v>
      </c>
      <c r="BI330" s="193" t="s">
        <v>4505</v>
      </c>
      <c r="BJ330" s="193" t="s">
        <v>4510</v>
      </c>
      <c r="BK330" s="109"/>
    </row>
    <row r="331" s="193" customFormat="true" ht="12.75" hidden="false" customHeight="true" outlineLevel="0" collapsed="false">
      <c r="A331" s="323" t="n">
        <v>35</v>
      </c>
      <c r="B331" s="348" t="s">
        <v>4511</v>
      </c>
      <c r="C331" s="348" t="s">
        <v>4511</v>
      </c>
      <c r="D331" s="184" t="s">
        <v>799</v>
      </c>
      <c r="E331" s="86" t="s">
        <v>4512</v>
      </c>
      <c r="F331" s="87" t="s">
        <v>4513</v>
      </c>
      <c r="G331" s="88"/>
      <c r="H331" s="89" t="s">
        <v>799</v>
      </c>
      <c r="I331" s="90" t="s">
        <v>4507</v>
      </c>
      <c r="J331" s="90"/>
      <c r="K331" s="91"/>
      <c r="L331" s="92"/>
      <c r="M331" s="90" t="s">
        <v>2749</v>
      </c>
      <c r="N331" s="90" t="s">
        <v>4526</v>
      </c>
      <c r="O331" s="90"/>
      <c r="P331" s="91"/>
      <c r="Q331" s="185"/>
      <c r="R331" s="185"/>
      <c r="S331" s="185"/>
      <c r="T331" s="185"/>
      <c r="U331" s="185"/>
      <c r="V331" s="352" t="s">
        <v>4514</v>
      </c>
      <c r="W331" s="95" t="s">
        <v>4368</v>
      </c>
      <c r="X331" s="96"/>
      <c r="Y331" s="96"/>
      <c r="Z331" s="96"/>
      <c r="AA331" s="96" t="s">
        <v>4489</v>
      </c>
      <c r="AB331" s="96" t="s">
        <v>775</v>
      </c>
      <c r="AC331" s="95"/>
      <c r="AD331" s="95" t="s">
        <v>4370</v>
      </c>
      <c r="AE331" s="95"/>
      <c r="AF331" s="100" t="s">
        <v>2735</v>
      </c>
      <c r="AG331" s="186"/>
      <c r="AH331" s="187"/>
      <c r="AI331" s="187"/>
      <c r="AJ331" s="187"/>
      <c r="AK331" s="188"/>
      <c r="AL331" s="188"/>
      <c r="AM331" s="189"/>
      <c r="AN331" s="189"/>
      <c r="AO331" s="189"/>
      <c r="AP331" s="189"/>
      <c r="AQ331" s="189"/>
      <c r="AR331" s="189"/>
      <c r="AS331" s="189"/>
      <c r="AT331" s="194" t="s">
        <v>799</v>
      </c>
      <c r="AU331" s="104"/>
      <c r="AV331" s="104"/>
      <c r="AW331" s="104"/>
      <c r="AX331" s="104"/>
      <c r="AY331" s="104"/>
      <c r="AZ331" s="104"/>
      <c r="BA331" s="104"/>
      <c r="BB331" s="104"/>
      <c r="BC331" s="104"/>
      <c r="BD331" s="104"/>
      <c r="BE331" s="162"/>
      <c r="BF331" s="104"/>
      <c r="BG331" s="341" t="s">
        <v>4515</v>
      </c>
      <c r="BH331" s="321" t="s">
        <v>799</v>
      </c>
      <c r="BI331" s="193" t="s">
        <v>4512</v>
      </c>
      <c r="BJ331" s="193" t="s">
        <v>4516</v>
      </c>
      <c r="BK331" s="109"/>
    </row>
    <row r="332" s="193" customFormat="true" ht="12.75" hidden="false" customHeight="true" outlineLevel="0" collapsed="false">
      <c r="A332" s="323" t="n">
        <v>33</v>
      </c>
      <c r="B332" s="348" t="s">
        <v>4517</v>
      </c>
      <c r="C332" s="348" t="s">
        <v>4517</v>
      </c>
      <c r="D332" s="184" t="s">
        <v>800</v>
      </c>
      <c r="E332" s="86" t="s">
        <v>4518</v>
      </c>
      <c r="F332" s="87" t="s">
        <v>4519</v>
      </c>
      <c r="G332" s="88"/>
      <c r="H332" s="89" t="s">
        <v>800</v>
      </c>
      <c r="I332" s="90" t="s">
        <v>4507</v>
      </c>
      <c r="J332" s="90"/>
      <c r="K332" s="91"/>
      <c r="L332" s="92"/>
      <c r="M332" s="90" t="s">
        <v>2749</v>
      </c>
      <c r="N332" s="90" t="s">
        <v>2749</v>
      </c>
      <c r="O332" s="90"/>
      <c r="P332" s="91"/>
      <c r="Q332" s="185"/>
      <c r="R332" s="185"/>
      <c r="S332" s="185"/>
      <c r="T332" s="185"/>
      <c r="U332" s="185"/>
      <c r="V332" s="352" t="s">
        <v>4520</v>
      </c>
      <c r="W332" s="95" t="s">
        <v>4368</v>
      </c>
      <c r="X332" s="96"/>
      <c r="Y332" s="96"/>
      <c r="Z332" s="96"/>
      <c r="AA332" s="96" t="s">
        <v>4489</v>
      </c>
      <c r="AB332" s="96" t="s">
        <v>775</v>
      </c>
      <c r="AC332" s="95"/>
      <c r="AD332" s="95" t="s">
        <v>4370</v>
      </c>
      <c r="AE332" s="95"/>
      <c r="AF332" s="100" t="s">
        <v>2735</v>
      </c>
      <c r="AG332" s="186"/>
      <c r="AH332" s="187"/>
      <c r="AI332" s="187"/>
      <c r="AJ332" s="187"/>
      <c r="AK332" s="188"/>
      <c r="AL332" s="188"/>
      <c r="AM332" s="189"/>
      <c r="AN332" s="189"/>
      <c r="AO332" s="189"/>
      <c r="AP332" s="189"/>
      <c r="AQ332" s="189"/>
      <c r="AR332" s="189"/>
      <c r="AS332" s="189"/>
      <c r="AT332" s="194" t="s">
        <v>800</v>
      </c>
      <c r="AU332" s="104"/>
      <c r="AV332" s="104"/>
      <c r="AW332" s="104"/>
      <c r="AX332" s="104"/>
      <c r="AY332" s="104"/>
      <c r="AZ332" s="104"/>
      <c r="BA332" s="104"/>
      <c r="BB332" s="104"/>
      <c r="BC332" s="104"/>
      <c r="BD332" s="104"/>
      <c r="BE332" s="162"/>
      <c r="BF332" s="104"/>
      <c r="BG332" s="341" t="s">
        <v>4521</v>
      </c>
      <c r="BH332" s="321" t="s">
        <v>800</v>
      </c>
      <c r="BI332" s="193" t="s">
        <v>4518</v>
      </c>
      <c r="BJ332" s="193" t="s">
        <v>4522</v>
      </c>
      <c r="BK332" s="109"/>
    </row>
    <row r="333" s="193" customFormat="true" ht="12.75" hidden="true" customHeight="true" outlineLevel="0" collapsed="false">
      <c r="A333" s="315"/>
      <c r="B333" s="316"/>
      <c r="C333" s="316"/>
      <c r="D333" s="184" t="s">
        <v>801</v>
      </c>
      <c r="E333" s="317" t="s">
        <v>4523</v>
      </c>
      <c r="F333" s="87" t="s">
        <v>4524</v>
      </c>
      <c r="G333" s="88"/>
      <c r="H333" s="89" t="s">
        <v>801</v>
      </c>
      <c r="I333" s="90" t="s">
        <v>4525</v>
      </c>
      <c r="J333" s="90"/>
      <c r="K333" s="91"/>
      <c r="L333" s="92"/>
      <c r="M333" s="90" t="s">
        <v>2749</v>
      </c>
      <c r="N333" s="90" t="s">
        <v>4526</v>
      </c>
      <c r="O333" s="90"/>
      <c r="P333" s="91"/>
      <c r="Q333" s="185"/>
      <c r="R333" s="185"/>
      <c r="S333" s="185"/>
      <c r="T333" s="185"/>
      <c r="U333" s="185"/>
      <c r="V333" s="352" t="s">
        <v>4527</v>
      </c>
      <c r="W333" s="95" t="s">
        <v>4368</v>
      </c>
      <c r="X333" s="96"/>
      <c r="Y333" s="96"/>
      <c r="Z333" s="96"/>
      <c r="AA333" s="96" t="s">
        <v>4528</v>
      </c>
      <c r="AB333" s="96" t="s">
        <v>775</v>
      </c>
      <c r="AC333" s="95"/>
      <c r="AD333" s="95" t="s">
        <v>4370</v>
      </c>
      <c r="AE333" s="95"/>
      <c r="AF333" s="100" t="s">
        <v>2735</v>
      </c>
      <c r="AG333" s="186"/>
      <c r="AH333" s="187"/>
      <c r="AI333" s="187"/>
      <c r="AJ333" s="187"/>
      <c r="AK333" s="188"/>
      <c r="AL333" s="188"/>
      <c r="AM333" s="189"/>
      <c r="AN333" s="189"/>
      <c r="AO333" s="189"/>
      <c r="AP333" s="189"/>
      <c r="AQ333" s="189"/>
      <c r="AR333" s="189"/>
      <c r="AS333" s="189"/>
      <c r="AT333" s="194" t="s">
        <v>4524</v>
      </c>
      <c r="AU333" s="104"/>
      <c r="AV333" s="104"/>
      <c r="AW333" s="104"/>
      <c r="AX333" s="104"/>
      <c r="AY333" s="104"/>
      <c r="AZ333" s="104"/>
      <c r="BA333" s="104"/>
      <c r="BB333" s="104"/>
      <c r="BC333" s="104"/>
      <c r="BD333" s="104"/>
      <c r="BE333" s="162"/>
      <c r="BF333" s="174"/>
      <c r="BG333" s="341"/>
      <c r="BH333" s="20" t="s">
        <v>7</v>
      </c>
      <c r="BI333" s="193" t="s">
        <v>4523</v>
      </c>
      <c r="BJ333" s="193" t="s">
        <v>4529</v>
      </c>
      <c r="BK333" s="109"/>
    </row>
    <row r="334" s="193" customFormat="true" ht="12.75" hidden="true" customHeight="true" outlineLevel="0" collapsed="false">
      <c r="A334" s="315"/>
      <c r="B334" s="316"/>
      <c r="C334" s="316"/>
      <c r="D334" s="184" t="s">
        <v>803</v>
      </c>
      <c r="E334" s="317" t="s">
        <v>4530</v>
      </c>
      <c r="F334" s="87" t="s">
        <v>4531</v>
      </c>
      <c r="G334" s="88"/>
      <c r="H334" s="89" t="s">
        <v>803</v>
      </c>
      <c r="I334" s="90" t="s">
        <v>4525</v>
      </c>
      <c r="J334" s="90"/>
      <c r="K334" s="91"/>
      <c r="L334" s="92"/>
      <c r="M334" s="90" t="s">
        <v>2749</v>
      </c>
      <c r="N334" s="90" t="s">
        <v>2749</v>
      </c>
      <c r="O334" s="90"/>
      <c r="P334" s="91"/>
      <c r="Q334" s="185"/>
      <c r="R334" s="185"/>
      <c r="S334" s="185"/>
      <c r="T334" s="185"/>
      <c r="U334" s="185"/>
      <c r="V334" s="352" t="s">
        <v>4532</v>
      </c>
      <c r="W334" s="95" t="s">
        <v>4368</v>
      </c>
      <c r="X334" s="96"/>
      <c r="Y334" s="96"/>
      <c r="Z334" s="96"/>
      <c r="AA334" s="96" t="s">
        <v>4528</v>
      </c>
      <c r="AB334" s="96" t="s">
        <v>775</v>
      </c>
      <c r="AC334" s="95"/>
      <c r="AD334" s="95" t="s">
        <v>4370</v>
      </c>
      <c r="AE334" s="95"/>
      <c r="AF334" s="100" t="s">
        <v>2735</v>
      </c>
      <c r="AG334" s="186"/>
      <c r="AH334" s="187"/>
      <c r="AI334" s="187"/>
      <c r="AJ334" s="187"/>
      <c r="AK334" s="188"/>
      <c r="AL334" s="188"/>
      <c r="AM334" s="189"/>
      <c r="AN334" s="189"/>
      <c r="AO334" s="189"/>
      <c r="AP334" s="189"/>
      <c r="AQ334" s="189"/>
      <c r="AR334" s="189"/>
      <c r="AS334" s="189"/>
      <c r="AT334" s="194" t="s">
        <v>4531</v>
      </c>
      <c r="AU334" s="104"/>
      <c r="AV334" s="104"/>
      <c r="AW334" s="104"/>
      <c r="AX334" s="104"/>
      <c r="AY334" s="104"/>
      <c r="AZ334" s="104"/>
      <c r="BA334" s="104"/>
      <c r="BB334" s="104"/>
      <c r="BC334" s="104"/>
      <c r="BD334" s="104"/>
      <c r="BE334" s="162"/>
      <c r="BF334" s="104"/>
      <c r="BG334" s="341"/>
      <c r="BH334" s="20" t="s">
        <v>7</v>
      </c>
      <c r="BI334" s="193" t="s">
        <v>4530</v>
      </c>
      <c r="BJ334" s="193" t="s">
        <v>4533</v>
      </c>
      <c r="BK334" s="109"/>
    </row>
    <row r="335" s="193" customFormat="true" ht="12.75" hidden="true" customHeight="true" outlineLevel="0" collapsed="false">
      <c r="A335" s="315"/>
      <c r="B335" s="316"/>
      <c r="C335" s="316"/>
      <c r="D335" s="184" t="s">
        <v>804</v>
      </c>
      <c r="E335" s="317" t="s">
        <v>4534</v>
      </c>
      <c r="F335" s="87" t="s">
        <v>4535</v>
      </c>
      <c r="G335" s="88"/>
      <c r="H335" s="89" t="s">
        <v>804</v>
      </c>
      <c r="I335" s="90" t="s">
        <v>4525</v>
      </c>
      <c r="J335" s="90"/>
      <c r="K335" s="91"/>
      <c r="L335" s="92"/>
      <c r="M335" s="90" t="s">
        <v>2749</v>
      </c>
      <c r="N335" s="90" t="s">
        <v>4536</v>
      </c>
      <c r="O335" s="90"/>
      <c r="P335" s="91"/>
      <c r="Q335" s="185"/>
      <c r="R335" s="185"/>
      <c r="S335" s="185"/>
      <c r="T335" s="185"/>
      <c r="U335" s="185"/>
      <c r="V335" s="352" t="s">
        <v>4537</v>
      </c>
      <c r="W335" s="95" t="s">
        <v>4368</v>
      </c>
      <c r="X335" s="96"/>
      <c r="Y335" s="96"/>
      <c r="Z335" s="96"/>
      <c r="AA335" s="96" t="s">
        <v>4528</v>
      </c>
      <c r="AB335" s="96" t="s">
        <v>775</v>
      </c>
      <c r="AC335" s="95"/>
      <c r="AD335" s="95" t="s">
        <v>4370</v>
      </c>
      <c r="AE335" s="95"/>
      <c r="AF335" s="100" t="s">
        <v>2735</v>
      </c>
      <c r="AG335" s="186"/>
      <c r="AH335" s="187"/>
      <c r="AI335" s="187"/>
      <c r="AJ335" s="187"/>
      <c r="AK335" s="188"/>
      <c r="AL335" s="188"/>
      <c r="AM335" s="189"/>
      <c r="AN335" s="189"/>
      <c r="AO335" s="189"/>
      <c r="AP335" s="189"/>
      <c r="AQ335" s="189"/>
      <c r="AR335" s="189"/>
      <c r="AS335" s="189"/>
      <c r="AT335" s="194" t="s">
        <v>4535</v>
      </c>
      <c r="AU335" s="104"/>
      <c r="AV335" s="104"/>
      <c r="AW335" s="104"/>
      <c r="AX335" s="104"/>
      <c r="AY335" s="104"/>
      <c r="AZ335" s="104"/>
      <c r="BA335" s="104"/>
      <c r="BB335" s="104"/>
      <c r="BC335" s="104"/>
      <c r="BD335" s="104"/>
      <c r="BE335" s="162"/>
      <c r="BF335" s="104"/>
      <c r="BG335" s="341"/>
      <c r="BH335" s="20" t="s">
        <v>7</v>
      </c>
      <c r="BI335" s="193" t="s">
        <v>4534</v>
      </c>
      <c r="BJ335" s="193" t="s">
        <v>4538</v>
      </c>
      <c r="BK335" s="109"/>
    </row>
    <row r="336" s="193" customFormat="true" ht="12.75" hidden="true" customHeight="true" outlineLevel="0" collapsed="false">
      <c r="A336" s="315"/>
      <c r="B336" s="316"/>
      <c r="C336" s="316"/>
      <c r="D336" s="184" t="s">
        <v>802</v>
      </c>
      <c r="E336" s="317" t="s">
        <v>4539</v>
      </c>
      <c r="F336" s="87" t="s">
        <v>4540</v>
      </c>
      <c r="G336" s="88"/>
      <c r="H336" s="89" t="s">
        <v>802</v>
      </c>
      <c r="I336" s="90" t="s">
        <v>4541</v>
      </c>
      <c r="J336" s="90"/>
      <c r="K336" s="91"/>
      <c r="L336" s="92"/>
      <c r="M336" s="90" t="s">
        <v>2749</v>
      </c>
      <c r="N336" s="90" t="s">
        <v>4536</v>
      </c>
      <c r="O336" s="90"/>
      <c r="P336" s="91"/>
      <c r="Q336" s="185"/>
      <c r="R336" s="185"/>
      <c r="S336" s="185"/>
      <c r="T336" s="185"/>
      <c r="U336" s="185"/>
      <c r="V336" s="352" t="s">
        <v>4542</v>
      </c>
      <c r="W336" s="95" t="s">
        <v>4368</v>
      </c>
      <c r="X336" s="96"/>
      <c r="Y336" s="96"/>
      <c r="Z336" s="96"/>
      <c r="AA336" s="96" t="s">
        <v>4528</v>
      </c>
      <c r="AB336" s="96" t="s">
        <v>775</v>
      </c>
      <c r="AC336" s="95"/>
      <c r="AD336" s="95" t="s">
        <v>4370</v>
      </c>
      <c r="AE336" s="95"/>
      <c r="AF336" s="100" t="s">
        <v>2735</v>
      </c>
      <c r="AG336" s="186"/>
      <c r="AH336" s="187"/>
      <c r="AI336" s="187"/>
      <c r="AJ336" s="187"/>
      <c r="AK336" s="188"/>
      <c r="AL336" s="188"/>
      <c r="AM336" s="189"/>
      <c r="AN336" s="189"/>
      <c r="AO336" s="189"/>
      <c r="AP336" s="189"/>
      <c r="AQ336" s="189"/>
      <c r="AR336" s="189"/>
      <c r="AS336" s="189"/>
      <c r="AT336" s="194" t="s">
        <v>4540</v>
      </c>
      <c r="AU336" s="104"/>
      <c r="AV336" s="104"/>
      <c r="AW336" s="104"/>
      <c r="AX336" s="104"/>
      <c r="AY336" s="104"/>
      <c r="AZ336" s="104"/>
      <c r="BA336" s="104"/>
      <c r="BB336" s="104"/>
      <c r="BC336" s="104"/>
      <c r="BD336" s="104"/>
      <c r="BE336" s="162"/>
      <c r="BF336" s="104"/>
      <c r="BG336" s="341"/>
      <c r="BH336" s="20" t="s">
        <v>7</v>
      </c>
      <c r="BI336" s="193" t="s">
        <v>4539</v>
      </c>
      <c r="BJ336" s="193" t="s">
        <v>4543</v>
      </c>
      <c r="BK336" s="109"/>
    </row>
    <row r="337" s="193" customFormat="true" ht="12.75" hidden="true" customHeight="true" outlineLevel="0" collapsed="false">
      <c r="A337" s="315"/>
      <c r="B337" s="316"/>
      <c r="C337" s="316"/>
      <c r="D337" s="184" t="s">
        <v>805</v>
      </c>
      <c r="E337" s="317" t="s">
        <v>4544</v>
      </c>
      <c r="F337" s="87" t="s">
        <v>4545</v>
      </c>
      <c r="G337" s="88"/>
      <c r="H337" s="89" t="s">
        <v>805</v>
      </c>
      <c r="I337" s="90" t="s">
        <v>4541</v>
      </c>
      <c r="J337" s="90"/>
      <c r="K337" s="91"/>
      <c r="L337" s="92"/>
      <c r="M337" s="90" t="s">
        <v>2749</v>
      </c>
      <c r="N337" s="90" t="s">
        <v>4526</v>
      </c>
      <c r="O337" s="90"/>
      <c r="P337" s="91"/>
      <c r="Q337" s="185"/>
      <c r="R337" s="185"/>
      <c r="S337" s="185"/>
      <c r="T337" s="185"/>
      <c r="U337" s="185"/>
      <c r="V337" s="352" t="s">
        <v>4546</v>
      </c>
      <c r="W337" s="95" t="s">
        <v>4368</v>
      </c>
      <c r="X337" s="96"/>
      <c r="Y337" s="96"/>
      <c r="Z337" s="96"/>
      <c r="AA337" s="96" t="s">
        <v>4528</v>
      </c>
      <c r="AB337" s="96" t="s">
        <v>775</v>
      </c>
      <c r="AC337" s="95"/>
      <c r="AD337" s="95" t="s">
        <v>4370</v>
      </c>
      <c r="AE337" s="95"/>
      <c r="AF337" s="100" t="s">
        <v>2735</v>
      </c>
      <c r="AG337" s="186"/>
      <c r="AH337" s="187"/>
      <c r="AI337" s="187"/>
      <c r="AJ337" s="187"/>
      <c r="AK337" s="188"/>
      <c r="AL337" s="188"/>
      <c r="AM337" s="189"/>
      <c r="AN337" s="189"/>
      <c r="AO337" s="189"/>
      <c r="AP337" s="189"/>
      <c r="AQ337" s="189"/>
      <c r="AR337" s="189"/>
      <c r="AS337" s="189"/>
      <c r="AT337" s="194" t="s">
        <v>4545</v>
      </c>
      <c r="AU337" s="104"/>
      <c r="AV337" s="104"/>
      <c r="AW337" s="104"/>
      <c r="AX337" s="104"/>
      <c r="AY337" s="104"/>
      <c r="AZ337" s="104"/>
      <c r="BA337" s="104"/>
      <c r="BB337" s="104"/>
      <c r="BC337" s="104"/>
      <c r="BD337" s="104"/>
      <c r="BE337" s="162"/>
      <c r="BF337" s="104"/>
      <c r="BG337" s="341"/>
      <c r="BH337" s="20" t="s">
        <v>7</v>
      </c>
      <c r="BI337" s="193" t="s">
        <v>4544</v>
      </c>
      <c r="BJ337" s="193" t="s">
        <v>4547</v>
      </c>
      <c r="BK337" s="109"/>
    </row>
    <row r="338" s="193" customFormat="true" ht="12.75" hidden="true" customHeight="true" outlineLevel="0" collapsed="false">
      <c r="A338" s="315"/>
      <c r="B338" s="316"/>
      <c r="C338" s="316"/>
      <c r="D338" s="184" t="s">
        <v>806</v>
      </c>
      <c r="E338" s="317" t="s">
        <v>4548</v>
      </c>
      <c r="F338" s="87" t="s">
        <v>4549</v>
      </c>
      <c r="G338" s="88"/>
      <c r="H338" s="89" t="s">
        <v>806</v>
      </c>
      <c r="I338" s="90" t="s">
        <v>4541</v>
      </c>
      <c r="J338" s="90"/>
      <c r="K338" s="91"/>
      <c r="L338" s="92"/>
      <c r="M338" s="90" t="s">
        <v>2749</v>
      </c>
      <c r="N338" s="90" t="s">
        <v>2749</v>
      </c>
      <c r="O338" s="90"/>
      <c r="P338" s="91"/>
      <c r="Q338" s="185"/>
      <c r="R338" s="185"/>
      <c r="S338" s="185"/>
      <c r="T338" s="185"/>
      <c r="U338" s="185"/>
      <c r="V338" s="352" t="s">
        <v>4550</v>
      </c>
      <c r="W338" s="95" t="s">
        <v>4368</v>
      </c>
      <c r="X338" s="96"/>
      <c r="Y338" s="96"/>
      <c r="Z338" s="96"/>
      <c r="AA338" s="96" t="s">
        <v>4528</v>
      </c>
      <c r="AB338" s="96" t="s">
        <v>775</v>
      </c>
      <c r="AC338" s="95"/>
      <c r="AD338" s="95" t="s">
        <v>4370</v>
      </c>
      <c r="AE338" s="95"/>
      <c r="AF338" s="100" t="s">
        <v>2735</v>
      </c>
      <c r="AG338" s="186"/>
      <c r="AH338" s="187"/>
      <c r="AI338" s="187"/>
      <c r="AJ338" s="187"/>
      <c r="AK338" s="188"/>
      <c r="AL338" s="188"/>
      <c r="AM338" s="189"/>
      <c r="AN338" s="189"/>
      <c r="AO338" s="189"/>
      <c r="AP338" s="189"/>
      <c r="AQ338" s="189"/>
      <c r="AR338" s="189"/>
      <c r="AS338" s="189"/>
      <c r="AT338" s="194" t="s">
        <v>4549</v>
      </c>
      <c r="AU338" s="104"/>
      <c r="AV338" s="104"/>
      <c r="AW338" s="104"/>
      <c r="AX338" s="104"/>
      <c r="AY338" s="104"/>
      <c r="AZ338" s="104"/>
      <c r="BA338" s="104"/>
      <c r="BB338" s="104"/>
      <c r="BC338" s="104"/>
      <c r="BD338" s="104"/>
      <c r="BE338" s="162"/>
      <c r="BF338" s="104"/>
      <c r="BG338" s="341"/>
      <c r="BH338" s="20" t="s">
        <v>7</v>
      </c>
      <c r="BI338" s="193" t="s">
        <v>4548</v>
      </c>
      <c r="BJ338" s="193" t="s">
        <v>4551</v>
      </c>
      <c r="BK338" s="109"/>
    </row>
    <row r="339" s="193" customFormat="true" ht="12.75" hidden="true" customHeight="true" outlineLevel="0" collapsed="false">
      <c r="A339" s="315"/>
      <c r="B339" s="316"/>
      <c r="C339" s="316"/>
      <c r="D339" s="184" t="s">
        <v>807</v>
      </c>
      <c r="E339" s="317" t="s">
        <v>4552</v>
      </c>
      <c r="F339" s="87" t="s">
        <v>4553</v>
      </c>
      <c r="G339" s="88"/>
      <c r="H339" s="89" t="s">
        <v>807</v>
      </c>
      <c r="I339" s="90" t="s">
        <v>4554</v>
      </c>
      <c r="J339" s="90"/>
      <c r="K339" s="91"/>
      <c r="L339" s="92"/>
      <c r="M339" s="90" t="s">
        <v>2749</v>
      </c>
      <c r="N339" s="90" t="s">
        <v>4526</v>
      </c>
      <c r="O339" s="90"/>
      <c r="P339" s="91"/>
      <c r="Q339" s="185"/>
      <c r="R339" s="185"/>
      <c r="S339" s="185"/>
      <c r="T339" s="185"/>
      <c r="U339" s="185"/>
      <c r="V339" s="352" t="s">
        <v>4555</v>
      </c>
      <c r="W339" s="95" t="s">
        <v>4368</v>
      </c>
      <c r="X339" s="96"/>
      <c r="Y339" s="96"/>
      <c r="Z339" s="96"/>
      <c r="AA339" s="96" t="s">
        <v>4556</v>
      </c>
      <c r="AB339" s="96" t="s">
        <v>775</v>
      </c>
      <c r="AC339" s="95"/>
      <c r="AD339" s="95" t="s">
        <v>4370</v>
      </c>
      <c r="AE339" s="95"/>
      <c r="AF339" s="100" t="s">
        <v>2735</v>
      </c>
      <c r="AG339" s="186"/>
      <c r="AH339" s="187"/>
      <c r="AI339" s="187"/>
      <c r="AJ339" s="187"/>
      <c r="AK339" s="188"/>
      <c r="AL339" s="188"/>
      <c r="AM339" s="189"/>
      <c r="AN339" s="189"/>
      <c r="AO339" s="189"/>
      <c r="AP339" s="189"/>
      <c r="AQ339" s="189"/>
      <c r="AR339" s="189"/>
      <c r="AS339" s="189"/>
      <c r="AT339" s="194" t="s">
        <v>4553</v>
      </c>
      <c r="AU339" s="104"/>
      <c r="AV339" s="104"/>
      <c r="AW339" s="104"/>
      <c r="AX339" s="104"/>
      <c r="AY339" s="104"/>
      <c r="AZ339" s="104"/>
      <c r="BA339" s="104"/>
      <c r="BB339" s="104"/>
      <c r="BC339" s="104"/>
      <c r="BD339" s="104"/>
      <c r="BE339" s="162"/>
      <c r="BF339" s="174"/>
      <c r="BG339" s="341"/>
      <c r="BH339" s="20" t="s">
        <v>7</v>
      </c>
      <c r="BI339" s="193" t="s">
        <v>4552</v>
      </c>
      <c r="BJ339" s="193" t="s">
        <v>4557</v>
      </c>
      <c r="BK339" s="109"/>
    </row>
    <row r="340" s="193" customFormat="true" ht="12.75" hidden="true" customHeight="true" outlineLevel="0" collapsed="false">
      <c r="A340" s="315"/>
      <c r="B340" s="316"/>
      <c r="C340" s="316"/>
      <c r="D340" s="184" t="s">
        <v>809</v>
      </c>
      <c r="E340" s="317" t="s">
        <v>4558</v>
      </c>
      <c r="F340" s="87" t="s">
        <v>4559</v>
      </c>
      <c r="G340" s="88"/>
      <c r="H340" s="89" t="s">
        <v>809</v>
      </c>
      <c r="I340" s="90" t="s">
        <v>4554</v>
      </c>
      <c r="J340" s="90"/>
      <c r="K340" s="91"/>
      <c r="L340" s="92"/>
      <c r="M340" s="90" t="s">
        <v>2749</v>
      </c>
      <c r="N340" s="90" t="s">
        <v>2749</v>
      </c>
      <c r="O340" s="90"/>
      <c r="P340" s="91"/>
      <c r="Q340" s="185"/>
      <c r="R340" s="185"/>
      <c r="S340" s="185"/>
      <c r="T340" s="185"/>
      <c r="U340" s="185"/>
      <c r="V340" s="352" t="s">
        <v>4560</v>
      </c>
      <c r="W340" s="95" t="s">
        <v>4368</v>
      </c>
      <c r="X340" s="96"/>
      <c r="Y340" s="96"/>
      <c r="Z340" s="96"/>
      <c r="AA340" s="96" t="s">
        <v>4556</v>
      </c>
      <c r="AB340" s="96" t="s">
        <v>775</v>
      </c>
      <c r="AC340" s="95"/>
      <c r="AD340" s="95" t="s">
        <v>4370</v>
      </c>
      <c r="AE340" s="95"/>
      <c r="AF340" s="100" t="s">
        <v>2735</v>
      </c>
      <c r="AG340" s="186"/>
      <c r="AH340" s="187"/>
      <c r="AI340" s="187"/>
      <c r="AJ340" s="187"/>
      <c r="AK340" s="188"/>
      <c r="AL340" s="188"/>
      <c r="AM340" s="189"/>
      <c r="AN340" s="189"/>
      <c r="AO340" s="189"/>
      <c r="AP340" s="189"/>
      <c r="AQ340" s="189"/>
      <c r="AR340" s="189"/>
      <c r="AS340" s="189"/>
      <c r="AT340" s="194" t="s">
        <v>4559</v>
      </c>
      <c r="AU340" s="104"/>
      <c r="AV340" s="104"/>
      <c r="AW340" s="104"/>
      <c r="AX340" s="104"/>
      <c r="AY340" s="104"/>
      <c r="AZ340" s="104"/>
      <c r="BA340" s="104"/>
      <c r="BB340" s="104"/>
      <c r="BC340" s="104"/>
      <c r="BD340" s="104"/>
      <c r="BE340" s="162"/>
      <c r="BF340" s="104"/>
      <c r="BG340" s="341"/>
      <c r="BH340" s="20" t="s">
        <v>7</v>
      </c>
      <c r="BI340" s="193" t="s">
        <v>4558</v>
      </c>
      <c r="BJ340" s="193" t="s">
        <v>4561</v>
      </c>
      <c r="BK340" s="109"/>
    </row>
    <row r="341" s="193" customFormat="true" ht="12.75" hidden="true" customHeight="true" outlineLevel="0" collapsed="false">
      <c r="A341" s="315"/>
      <c r="B341" s="316"/>
      <c r="C341" s="316"/>
      <c r="D341" s="184" t="s">
        <v>810</v>
      </c>
      <c r="E341" s="317" t="s">
        <v>4562</v>
      </c>
      <c r="F341" s="87" t="s">
        <v>4563</v>
      </c>
      <c r="G341" s="88"/>
      <c r="H341" s="89" t="s">
        <v>810</v>
      </c>
      <c r="I341" s="90" t="s">
        <v>4554</v>
      </c>
      <c r="J341" s="90"/>
      <c r="K341" s="91"/>
      <c r="L341" s="92"/>
      <c r="M341" s="90" t="s">
        <v>2749</v>
      </c>
      <c r="N341" s="90" t="s">
        <v>4536</v>
      </c>
      <c r="O341" s="90"/>
      <c r="P341" s="91"/>
      <c r="Q341" s="185"/>
      <c r="R341" s="185"/>
      <c r="S341" s="185"/>
      <c r="T341" s="185"/>
      <c r="U341" s="185"/>
      <c r="V341" s="352" t="s">
        <v>4564</v>
      </c>
      <c r="W341" s="95" t="s">
        <v>4368</v>
      </c>
      <c r="X341" s="96"/>
      <c r="Y341" s="96"/>
      <c r="Z341" s="96"/>
      <c r="AA341" s="96" t="s">
        <v>4556</v>
      </c>
      <c r="AB341" s="96" t="s">
        <v>775</v>
      </c>
      <c r="AC341" s="95"/>
      <c r="AD341" s="95" t="s">
        <v>4370</v>
      </c>
      <c r="AE341" s="95"/>
      <c r="AF341" s="100" t="s">
        <v>2735</v>
      </c>
      <c r="AG341" s="186"/>
      <c r="AH341" s="187"/>
      <c r="AI341" s="187"/>
      <c r="AJ341" s="187"/>
      <c r="AK341" s="188"/>
      <c r="AL341" s="188"/>
      <c r="AM341" s="189"/>
      <c r="AN341" s="189"/>
      <c r="AO341" s="189"/>
      <c r="AP341" s="189"/>
      <c r="AQ341" s="189"/>
      <c r="AR341" s="189"/>
      <c r="AS341" s="189"/>
      <c r="AT341" s="194" t="s">
        <v>4563</v>
      </c>
      <c r="AU341" s="104"/>
      <c r="AV341" s="104"/>
      <c r="AW341" s="104"/>
      <c r="AX341" s="104"/>
      <c r="AY341" s="104"/>
      <c r="AZ341" s="104"/>
      <c r="BA341" s="104"/>
      <c r="BB341" s="104"/>
      <c r="BC341" s="104"/>
      <c r="BD341" s="104"/>
      <c r="BE341" s="162"/>
      <c r="BF341" s="104"/>
      <c r="BG341" s="341"/>
      <c r="BH341" s="20" t="s">
        <v>7</v>
      </c>
      <c r="BI341" s="193" t="s">
        <v>4562</v>
      </c>
      <c r="BJ341" s="193" t="s">
        <v>4565</v>
      </c>
      <c r="BK341" s="109"/>
    </row>
    <row r="342" s="193" customFormat="true" ht="12.75" hidden="true" customHeight="true" outlineLevel="0" collapsed="false">
      <c r="A342" s="315"/>
      <c r="B342" s="316"/>
      <c r="C342" s="316"/>
      <c r="D342" s="184" t="s">
        <v>808</v>
      </c>
      <c r="E342" s="317" t="s">
        <v>4566</v>
      </c>
      <c r="F342" s="87" t="s">
        <v>4567</v>
      </c>
      <c r="G342" s="88"/>
      <c r="H342" s="89" t="s">
        <v>808</v>
      </c>
      <c r="I342" s="90" t="s">
        <v>4568</v>
      </c>
      <c r="J342" s="90"/>
      <c r="K342" s="91"/>
      <c r="L342" s="92"/>
      <c r="M342" s="90" t="s">
        <v>2749</v>
      </c>
      <c r="N342" s="90" t="s">
        <v>4536</v>
      </c>
      <c r="O342" s="90"/>
      <c r="P342" s="91"/>
      <c r="Q342" s="185"/>
      <c r="R342" s="185"/>
      <c r="S342" s="185"/>
      <c r="T342" s="185"/>
      <c r="U342" s="185"/>
      <c r="V342" s="352" t="s">
        <v>4569</v>
      </c>
      <c r="W342" s="95" t="s">
        <v>4368</v>
      </c>
      <c r="X342" s="96"/>
      <c r="Y342" s="96"/>
      <c r="Z342" s="96"/>
      <c r="AA342" s="96" t="s">
        <v>4556</v>
      </c>
      <c r="AB342" s="96" t="s">
        <v>775</v>
      </c>
      <c r="AC342" s="95"/>
      <c r="AD342" s="95" t="s">
        <v>4370</v>
      </c>
      <c r="AE342" s="95"/>
      <c r="AF342" s="100" t="s">
        <v>2735</v>
      </c>
      <c r="AG342" s="186"/>
      <c r="AH342" s="187"/>
      <c r="AI342" s="187"/>
      <c r="AJ342" s="187"/>
      <c r="AK342" s="188"/>
      <c r="AL342" s="188"/>
      <c r="AM342" s="189"/>
      <c r="AN342" s="189"/>
      <c r="AO342" s="189"/>
      <c r="AP342" s="189"/>
      <c r="AQ342" s="189"/>
      <c r="AR342" s="189"/>
      <c r="AS342" s="189"/>
      <c r="AT342" s="194" t="s">
        <v>4567</v>
      </c>
      <c r="AU342" s="104"/>
      <c r="AV342" s="104"/>
      <c r="AW342" s="104"/>
      <c r="AX342" s="104"/>
      <c r="AY342" s="104"/>
      <c r="AZ342" s="104"/>
      <c r="BA342" s="104"/>
      <c r="BB342" s="104"/>
      <c r="BC342" s="104"/>
      <c r="BD342" s="104"/>
      <c r="BE342" s="162"/>
      <c r="BF342" s="104"/>
      <c r="BG342" s="341"/>
      <c r="BH342" s="20" t="s">
        <v>7</v>
      </c>
      <c r="BI342" s="193" t="s">
        <v>4566</v>
      </c>
      <c r="BJ342" s="193" t="s">
        <v>4570</v>
      </c>
      <c r="BK342" s="109"/>
    </row>
    <row r="343" s="193" customFormat="true" ht="12.75" hidden="true" customHeight="true" outlineLevel="0" collapsed="false">
      <c r="A343" s="315"/>
      <c r="B343" s="316"/>
      <c r="C343" s="316"/>
      <c r="D343" s="184" t="s">
        <v>811</v>
      </c>
      <c r="E343" s="317" t="s">
        <v>4571</v>
      </c>
      <c r="F343" s="87" t="s">
        <v>4572</v>
      </c>
      <c r="G343" s="88"/>
      <c r="H343" s="89" t="s">
        <v>811</v>
      </c>
      <c r="I343" s="90" t="s">
        <v>4568</v>
      </c>
      <c r="J343" s="90"/>
      <c r="K343" s="91"/>
      <c r="L343" s="92"/>
      <c r="M343" s="90" t="s">
        <v>2749</v>
      </c>
      <c r="N343" s="90" t="s">
        <v>4526</v>
      </c>
      <c r="O343" s="90"/>
      <c r="P343" s="91"/>
      <c r="Q343" s="185"/>
      <c r="R343" s="185"/>
      <c r="S343" s="185"/>
      <c r="T343" s="185"/>
      <c r="U343" s="185"/>
      <c r="V343" s="352" t="s">
        <v>4573</v>
      </c>
      <c r="W343" s="95" t="s">
        <v>4368</v>
      </c>
      <c r="X343" s="96"/>
      <c r="Y343" s="96"/>
      <c r="Z343" s="96"/>
      <c r="AA343" s="96" t="s">
        <v>4556</v>
      </c>
      <c r="AB343" s="96" t="s">
        <v>775</v>
      </c>
      <c r="AC343" s="95"/>
      <c r="AD343" s="95" t="s">
        <v>4370</v>
      </c>
      <c r="AE343" s="95"/>
      <c r="AF343" s="100" t="s">
        <v>2735</v>
      </c>
      <c r="AG343" s="186"/>
      <c r="AH343" s="187"/>
      <c r="AI343" s="187"/>
      <c r="AJ343" s="187"/>
      <c r="AK343" s="188"/>
      <c r="AL343" s="188"/>
      <c r="AM343" s="189"/>
      <c r="AN343" s="189"/>
      <c r="AO343" s="189"/>
      <c r="AP343" s="189"/>
      <c r="AQ343" s="189"/>
      <c r="AR343" s="189"/>
      <c r="AS343" s="189"/>
      <c r="AT343" s="194" t="s">
        <v>4572</v>
      </c>
      <c r="AU343" s="104"/>
      <c r="AV343" s="104"/>
      <c r="AW343" s="104"/>
      <c r="AX343" s="104"/>
      <c r="AY343" s="104"/>
      <c r="AZ343" s="104"/>
      <c r="BA343" s="104"/>
      <c r="BB343" s="104"/>
      <c r="BC343" s="104"/>
      <c r="BD343" s="104"/>
      <c r="BE343" s="162"/>
      <c r="BF343" s="104"/>
      <c r="BG343" s="341"/>
      <c r="BH343" s="20" t="s">
        <v>7</v>
      </c>
      <c r="BI343" s="193" t="s">
        <v>4571</v>
      </c>
      <c r="BJ343" s="193" t="s">
        <v>4574</v>
      </c>
      <c r="BK343" s="109"/>
    </row>
    <row r="344" s="193" customFormat="true" ht="12.75" hidden="true" customHeight="true" outlineLevel="0" collapsed="false">
      <c r="A344" s="315"/>
      <c r="B344" s="316"/>
      <c r="C344" s="316"/>
      <c r="D344" s="184" t="s">
        <v>812</v>
      </c>
      <c r="E344" s="317" t="s">
        <v>4575</v>
      </c>
      <c r="F344" s="87" t="s">
        <v>4576</v>
      </c>
      <c r="G344" s="88"/>
      <c r="H344" s="89" t="s">
        <v>812</v>
      </c>
      <c r="I344" s="90" t="s">
        <v>4568</v>
      </c>
      <c r="J344" s="90"/>
      <c r="K344" s="91"/>
      <c r="L344" s="92"/>
      <c r="M344" s="90" t="s">
        <v>2749</v>
      </c>
      <c r="N344" s="90" t="s">
        <v>2749</v>
      </c>
      <c r="O344" s="90"/>
      <c r="P344" s="91"/>
      <c r="Q344" s="185"/>
      <c r="R344" s="185"/>
      <c r="S344" s="185"/>
      <c r="T344" s="185"/>
      <c r="U344" s="185"/>
      <c r="V344" s="352" t="s">
        <v>4577</v>
      </c>
      <c r="W344" s="95" t="s">
        <v>4368</v>
      </c>
      <c r="X344" s="96"/>
      <c r="Y344" s="96"/>
      <c r="Z344" s="96"/>
      <c r="AA344" s="96" t="s">
        <v>4556</v>
      </c>
      <c r="AB344" s="96" t="s">
        <v>775</v>
      </c>
      <c r="AC344" s="95"/>
      <c r="AD344" s="95" t="s">
        <v>4370</v>
      </c>
      <c r="AE344" s="95"/>
      <c r="AF344" s="100" t="s">
        <v>2735</v>
      </c>
      <c r="AG344" s="186"/>
      <c r="AH344" s="187"/>
      <c r="AI344" s="187"/>
      <c r="AJ344" s="187"/>
      <c r="AK344" s="188"/>
      <c r="AL344" s="188"/>
      <c r="AM344" s="189"/>
      <c r="AN344" s="189"/>
      <c r="AO344" s="189"/>
      <c r="AP344" s="189"/>
      <c r="AQ344" s="189"/>
      <c r="AR344" s="189"/>
      <c r="AS344" s="189"/>
      <c r="AT344" s="194" t="s">
        <v>4576</v>
      </c>
      <c r="AU344" s="104"/>
      <c r="AV344" s="104"/>
      <c r="AW344" s="104"/>
      <c r="AX344" s="104"/>
      <c r="AY344" s="104"/>
      <c r="AZ344" s="104"/>
      <c r="BA344" s="104"/>
      <c r="BB344" s="104"/>
      <c r="BC344" s="104"/>
      <c r="BD344" s="104"/>
      <c r="BE344" s="162"/>
      <c r="BF344" s="104"/>
      <c r="BG344" s="341"/>
      <c r="BH344" s="20" t="s">
        <v>7</v>
      </c>
      <c r="BI344" s="193" t="s">
        <v>4575</v>
      </c>
      <c r="BJ344" s="193" t="s">
        <v>4578</v>
      </c>
      <c r="BK344" s="109"/>
    </row>
    <row r="345" s="193" customFormat="true" ht="12.75" hidden="true" customHeight="true" outlineLevel="0" collapsed="false">
      <c r="A345" s="315"/>
      <c r="B345" s="316"/>
      <c r="C345" s="316"/>
      <c r="D345" s="184" t="s">
        <v>813</v>
      </c>
      <c r="E345" s="317" t="s">
        <v>4579</v>
      </c>
      <c r="F345" s="87" t="s">
        <v>4580</v>
      </c>
      <c r="G345" s="88"/>
      <c r="H345" s="89" t="s">
        <v>813</v>
      </c>
      <c r="I345" s="90" t="s">
        <v>4581</v>
      </c>
      <c r="J345" s="90"/>
      <c r="K345" s="91"/>
      <c r="L345" s="92"/>
      <c r="M345" s="90" t="s">
        <v>2749</v>
      </c>
      <c r="N345" s="90" t="s">
        <v>4526</v>
      </c>
      <c r="O345" s="90"/>
      <c r="P345" s="91"/>
      <c r="Q345" s="185"/>
      <c r="R345" s="185"/>
      <c r="S345" s="185"/>
      <c r="T345" s="185"/>
      <c r="U345" s="185"/>
      <c r="V345" s="352" t="s">
        <v>4582</v>
      </c>
      <c r="W345" s="95" t="s">
        <v>4368</v>
      </c>
      <c r="X345" s="96"/>
      <c r="Y345" s="96"/>
      <c r="Z345" s="96"/>
      <c r="AA345" s="96" t="s">
        <v>4583</v>
      </c>
      <c r="AB345" s="96" t="s">
        <v>775</v>
      </c>
      <c r="AC345" s="95"/>
      <c r="AD345" s="95" t="s">
        <v>4370</v>
      </c>
      <c r="AE345" s="95"/>
      <c r="AF345" s="100" t="s">
        <v>2735</v>
      </c>
      <c r="AG345" s="186"/>
      <c r="AH345" s="187"/>
      <c r="AI345" s="187"/>
      <c r="AJ345" s="187"/>
      <c r="AK345" s="188"/>
      <c r="AL345" s="188"/>
      <c r="AM345" s="189"/>
      <c r="AN345" s="189"/>
      <c r="AO345" s="189"/>
      <c r="AP345" s="189"/>
      <c r="AQ345" s="189"/>
      <c r="AR345" s="189"/>
      <c r="AS345" s="189"/>
      <c r="AT345" s="194" t="s">
        <v>4580</v>
      </c>
      <c r="AU345" s="104"/>
      <c r="AV345" s="104"/>
      <c r="AW345" s="104"/>
      <c r="AX345" s="104"/>
      <c r="AY345" s="104"/>
      <c r="AZ345" s="104"/>
      <c r="BA345" s="104"/>
      <c r="BB345" s="104"/>
      <c r="BC345" s="104"/>
      <c r="BD345" s="104"/>
      <c r="BE345" s="162"/>
      <c r="BF345" s="174"/>
      <c r="BG345" s="341"/>
      <c r="BH345" s="20" t="s">
        <v>7</v>
      </c>
      <c r="BI345" s="193" t="s">
        <v>4579</v>
      </c>
      <c r="BJ345" s="193" t="s">
        <v>4584</v>
      </c>
      <c r="BK345" s="109"/>
    </row>
    <row r="346" s="193" customFormat="true" ht="12.75" hidden="true" customHeight="true" outlineLevel="0" collapsed="false">
      <c r="A346" s="315"/>
      <c r="B346" s="316"/>
      <c r="C346" s="316"/>
      <c r="D346" s="184" t="s">
        <v>815</v>
      </c>
      <c r="E346" s="317" t="s">
        <v>4585</v>
      </c>
      <c r="F346" s="87" t="s">
        <v>4586</v>
      </c>
      <c r="G346" s="88"/>
      <c r="H346" s="89" t="s">
        <v>815</v>
      </c>
      <c r="I346" s="90" t="s">
        <v>4581</v>
      </c>
      <c r="J346" s="90"/>
      <c r="K346" s="91"/>
      <c r="L346" s="92"/>
      <c r="M346" s="90" t="s">
        <v>2749</v>
      </c>
      <c r="N346" s="90" t="s">
        <v>2749</v>
      </c>
      <c r="O346" s="90"/>
      <c r="P346" s="91"/>
      <c r="Q346" s="185"/>
      <c r="R346" s="185"/>
      <c r="S346" s="185"/>
      <c r="T346" s="185"/>
      <c r="U346" s="185"/>
      <c r="V346" s="352" t="s">
        <v>4587</v>
      </c>
      <c r="W346" s="95" t="s">
        <v>4368</v>
      </c>
      <c r="X346" s="96"/>
      <c r="Y346" s="96"/>
      <c r="Z346" s="96"/>
      <c r="AA346" s="96" t="s">
        <v>4583</v>
      </c>
      <c r="AB346" s="96" t="s">
        <v>775</v>
      </c>
      <c r="AC346" s="95"/>
      <c r="AD346" s="95" t="s">
        <v>4370</v>
      </c>
      <c r="AE346" s="95"/>
      <c r="AF346" s="100" t="s">
        <v>2735</v>
      </c>
      <c r="AG346" s="186"/>
      <c r="AH346" s="187"/>
      <c r="AI346" s="187"/>
      <c r="AJ346" s="187"/>
      <c r="AK346" s="188"/>
      <c r="AL346" s="188"/>
      <c r="AM346" s="189"/>
      <c r="AN346" s="189"/>
      <c r="AO346" s="189"/>
      <c r="AP346" s="189"/>
      <c r="AQ346" s="189"/>
      <c r="AR346" s="189"/>
      <c r="AS346" s="189"/>
      <c r="AT346" s="194" t="s">
        <v>4586</v>
      </c>
      <c r="AU346" s="104"/>
      <c r="AV346" s="104"/>
      <c r="AW346" s="104"/>
      <c r="AX346" s="104"/>
      <c r="AY346" s="104"/>
      <c r="AZ346" s="104"/>
      <c r="BA346" s="104"/>
      <c r="BB346" s="104"/>
      <c r="BC346" s="104"/>
      <c r="BD346" s="104"/>
      <c r="BE346" s="162"/>
      <c r="BF346" s="104"/>
      <c r="BG346" s="341"/>
      <c r="BH346" s="20" t="s">
        <v>7</v>
      </c>
      <c r="BI346" s="193" t="s">
        <v>4585</v>
      </c>
      <c r="BJ346" s="193" t="s">
        <v>4588</v>
      </c>
      <c r="BK346" s="109"/>
    </row>
    <row r="347" s="193" customFormat="true" ht="12.75" hidden="true" customHeight="true" outlineLevel="0" collapsed="false">
      <c r="A347" s="315"/>
      <c r="B347" s="316"/>
      <c r="C347" s="316"/>
      <c r="D347" s="184" t="s">
        <v>816</v>
      </c>
      <c r="E347" s="317" t="s">
        <v>4589</v>
      </c>
      <c r="F347" s="87" t="s">
        <v>4590</v>
      </c>
      <c r="G347" s="88"/>
      <c r="H347" s="89" t="s">
        <v>816</v>
      </c>
      <c r="I347" s="90" t="s">
        <v>4581</v>
      </c>
      <c r="J347" s="90"/>
      <c r="K347" s="91"/>
      <c r="L347" s="92"/>
      <c r="M347" s="90" t="s">
        <v>2749</v>
      </c>
      <c r="N347" s="90" t="s">
        <v>4536</v>
      </c>
      <c r="O347" s="90"/>
      <c r="P347" s="91"/>
      <c r="Q347" s="185"/>
      <c r="R347" s="185"/>
      <c r="S347" s="185"/>
      <c r="T347" s="185"/>
      <c r="U347" s="185"/>
      <c r="V347" s="352" t="s">
        <v>4591</v>
      </c>
      <c r="W347" s="95" t="s">
        <v>4368</v>
      </c>
      <c r="X347" s="96"/>
      <c r="Y347" s="96"/>
      <c r="Z347" s="96"/>
      <c r="AA347" s="96" t="s">
        <v>4583</v>
      </c>
      <c r="AB347" s="96" t="s">
        <v>775</v>
      </c>
      <c r="AC347" s="95"/>
      <c r="AD347" s="95" t="s">
        <v>4370</v>
      </c>
      <c r="AE347" s="95"/>
      <c r="AF347" s="100" t="s">
        <v>2735</v>
      </c>
      <c r="AG347" s="186"/>
      <c r="AH347" s="187"/>
      <c r="AI347" s="187"/>
      <c r="AJ347" s="187"/>
      <c r="AK347" s="188"/>
      <c r="AL347" s="188"/>
      <c r="AM347" s="189"/>
      <c r="AN347" s="189"/>
      <c r="AO347" s="189"/>
      <c r="AP347" s="189"/>
      <c r="AQ347" s="189"/>
      <c r="AR347" s="189"/>
      <c r="AS347" s="189"/>
      <c r="AT347" s="194" t="s">
        <v>4590</v>
      </c>
      <c r="AU347" s="104"/>
      <c r="AV347" s="104"/>
      <c r="AW347" s="104"/>
      <c r="AX347" s="104"/>
      <c r="AY347" s="104"/>
      <c r="AZ347" s="104"/>
      <c r="BA347" s="104"/>
      <c r="BB347" s="104"/>
      <c r="BC347" s="104"/>
      <c r="BD347" s="104"/>
      <c r="BE347" s="162"/>
      <c r="BF347" s="104"/>
      <c r="BG347" s="341"/>
      <c r="BH347" s="20" t="s">
        <v>7</v>
      </c>
      <c r="BI347" s="193" t="s">
        <v>4589</v>
      </c>
      <c r="BJ347" s="193" t="s">
        <v>4592</v>
      </c>
      <c r="BK347" s="109"/>
    </row>
    <row r="348" s="193" customFormat="true" ht="12.75" hidden="true" customHeight="true" outlineLevel="0" collapsed="false">
      <c r="A348" s="315"/>
      <c r="B348" s="316"/>
      <c r="C348" s="316"/>
      <c r="D348" s="184" t="s">
        <v>814</v>
      </c>
      <c r="E348" s="317" t="s">
        <v>4593</v>
      </c>
      <c r="F348" s="87" t="s">
        <v>4594</v>
      </c>
      <c r="G348" s="88"/>
      <c r="H348" s="89" t="s">
        <v>814</v>
      </c>
      <c r="I348" s="90" t="s">
        <v>4595</v>
      </c>
      <c r="J348" s="90"/>
      <c r="K348" s="91"/>
      <c r="L348" s="92"/>
      <c r="M348" s="90" t="s">
        <v>2749</v>
      </c>
      <c r="N348" s="90" t="s">
        <v>4536</v>
      </c>
      <c r="O348" s="90"/>
      <c r="P348" s="91"/>
      <c r="Q348" s="185"/>
      <c r="R348" s="185"/>
      <c r="S348" s="185"/>
      <c r="T348" s="185"/>
      <c r="U348" s="185"/>
      <c r="V348" s="352" t="s">
        <v>4596</v>
      </c>
      <c r="W348" s="95" t="s">
        <v>4368</v>
      </c>
      <c r="X348" s="96"/>
      <c r="Y348" s="96"/>
      <c r="Z348" s="96"/>
      <c r="AA348" s="96" t="s">
        <v>4583</v>
      </c>
      <c r="AB348" s="96" t="s">
        <v>775</v>
      </c>
      <c r="AC348" s="95"/>
      <c r="AD348" s="95" t="s">
        <v>4370</v>
      </c>
      <c r="AE348" s="95"/>
      <c r="AF348" s="100" t="s">
        <v>2735</v>
      </c>
      <c r="AG348" s="186"/>
      <c r="AH348" s="187"/>
      <c r="AI348" s="187"/>
      <c r="AJ348" s="187"/>
      <c r="AK348" s="188"/>
      <c r="AL348" s="188"/>
      <c r="AM348" s="189"/>
      <c r="AN348" s="189"/>
      <c r="AO348" s="189"/>
      <c r="AP348" s="189"/>
      <c r="AQ348" s="189"/>
      <c r="AR348" s="189"/>
      <c r="AS348" s="189"/>
      <c r="AT348" s="194" t="s">
        <v>4594</v>
      </c>
      <c r="AU348" s="104"/>
      <c r="AV348" s="104"/>
      <c r="AW348" s="104"/>
      <c r="AX348" s="104"/>
      <c r="AY348" s="104"/>
      <c r="AZ348" s="104"/>
      <c r="BA348" s="104"/>
      <c r="BB348" s="104"/>
      <c r="BC348" s="104"/>
      <c r="BD348" s="104"/>
      <c r="BE348" s="162"/>
      <c r="BF348" s="104"/>
      <c r="BG348" s="341"/>
      <c r="BH348" s="20" t="s">
        <v>7</v>
      </c>
      <c r="BI348" s="193" t="s">
        <v>4593</v>
      </c>
      <c r="BJ348" s="193" t="s">
        <v>4597</v>
      </c>
      <c r="BK348" s="109"/>
    </row>
    <row r="349" s="193" customFormat="true" ht="12.75" hidden="true" customHeight="true" outlineLevel="0" collapsed="false">
      <c r="A349" s="315"/>
      <c r="B349" s="316"/>
      <c r="C349" s="316"/>
      <c r="D349" s="184" t="s">
        <v>817</v>
      </c>
      <c r="E349" s="317" t="s">
        <v>4598</v>
      </c>
      <c r="F349" s="87" t="s">
        <v>4599</v>
      </c>
      <c r="G349" s="88"/>
      <c r="H349" s="89" t="s">
        <v>817</v>
      </c>
      <c r="I349" s="90" t="s">
        <v>4595</v>
      </c>
      <c r="J349" s="90"/>
      <c r="K349" s="91"/>
      <c r="L349" s="92"/>
      <c r="M349" s="90" t="s">
        <v>2749</v>
      </c>
      <c r="N349" s="90" t="s">
        <v>4526</v>
      </c>
      <c r="O349" s="90"/>
      <c r="P349" s="91"/>
      <c r="Q349" s="185"/>
      <c r="R349" s="185"/>
      <c r="S349" s="185"/>
      <c r="T349" s="185"/>
      <c r="U349" s="185"/>
      <c r="V349" s="352" t="s">
        <v>4600</v>
      </c>
      <c r="W349" s="95" t="s">
        <v>4368</v>
      </c>
      <c r="X349" s="96"/>
      <c r="Y349" s="96"/>
      <c r="Z349" s="96"/>
      <c r="AA349" s="96" t="s">
        <v>4583</v>
      </c>
      <c r="AB349" s="96" t="s">
        <v>775</v>
      </c>
      <c r="AC349" s="95"/>
      <c r="AD349" s="95" t="s">
        <v>4370</v>
      </c>
      <c r="AE349" s="95"/>
      <c r="AF349" s="100" t="s">
        <v>2735</v>
      </c>
      <c r="AG349" s="186"/>
      <c r="AH349" s="187"/>
      <c r="AI349" s="187"/>
      <c r="AJ349" s="187"/>
      <c r="AK349" s="188"/>
      <c r="AL349" s="188"/>
      <c r="AM349" s="189"/>
      <c r="AN349" s="189"/>
      <c r="AO349" s="189"/>
      <c r="AP349" s="189"/>
      <c r="AQ349" s="189"/>
      <c r="AR349" s="189"/>
      <c r="AS349" s="189"/>
      <c r="AT349" s="194" t="s">
        <v>4599</v>
      </c>
      <c r="AU349" s="104"/>
      <c r="AV349" s="104"/>
      <c r="AW349" s="104"/>
      <c r="AX349" s="104"/>
      <c r="AY349" s="104"/>
      <c r="AZ349" s="104"/>
      <c r="BA349" s="104"/>
      <c r="BB349" s="104"/>
      <c r="BC349" s="104"/>
      <c r="BD349" s="104"/>
      <c r="BE349" s="162"/>
      <c r="BF349" s="104"/>
      <c r="BG349" s="341"/>
      <c r="BH349" s="20" t="s">
        <v>7</v>
      </c>
      <c r="BI349" s="193" t="s">
        <v>4598</v>
      </c>
      <c r="BJ349" s="193" t="s">
        <v>4601</v>
      </c>
      <c r="BK349" s="109"/>
    </row>
    <row r="350" s="193" customFormat="true" ht="12.75" hidden="true" customHeight="true" outlineLevel="0" collapsed="false">
      <c r="A350" s="315"/>
      <c r="B350" s="316"/>
      <c r="C350" s="316"/>
      <c r="D350" s="184" t="s">
        <v>818</v>
      </c>
      <c r="E350" s="317" t="s">
        <v>4602</v>
      </c>
      <c r="F350" s="87" t="s">
        <v>4603</v>
      </c>
      <c r="G350" s="88"/>
      <c r="H350" s="89" t="s">
        <v>818</v>
      </c>
      <c r="I350" s="90" t="s">
        <v>4595</v>
      </c>
      <c r="J350" s="90"/>
      <c r="K350" s="91"/>
      <c r="L350" s="92"/>
      <c r="M350" s="90" t="s">
        <v>2749</v>
      </c>
      <c r="N350" s="90" t="s">
        <v>2749</v>
      </c>
      <c r="O350" s="90"/>
      <c r="P350" s="91"/>
      <c r="Q350" s="185"/>
      <c r="R350" s="185"/>
      <c r="S350" s="185"/>
      <c r="T350" s="185"/>
      <c r="U350" s="185"/>
      <c r="V350" s="352" t="s">
        <v>4604</v>
      </c>
      <c r="W350" s="95" t="s">
        <v>4368</v>
      </c>
      <c r="X350" s="96"/>
      <c r="Y350" s="96"/>
      <c r="Z350" s="96"/>
      <c r="AA350" s="96" t="s">
        <v>4583</v>
      </c>
      <c r="AB350" s="96" t="s">
        <v>775</v>
      </c>
      <c r="AC350" s="95"/>
      <c r="AD350" s="95" t="s">
        <v>4370</v>
      </c>
      <c r="AE350" s="95"/>
      <c r="AF350" s="100" t="s">
        <v>2735</v>
      </c>
      <c r="AG350" s="186"/>
      <c r="AH350" s="187"/>
      <c r="AI350" s="187"/>
      <c r="AJ350" s="187"/>
      <c r="AK350" s="188"/>
      <c r="AL350" s="188"/>
      <c r="AM350" s="189"/>
      <c r="AN350" s="189"/>
      <c r="AO350" s="189"/>
      <c r="AP350" s="189"/>
      <c r="AQ350" s="189"/>
      <c r="AR350" s="189"/>
      <c r="AS350" s="189"/>
      <c r="AT350" s="194" t="s">
        <v>4603</v>
      </c>
      <c r="AU350" s="104"/>
      <c r="AV350" s="104"/>
      <c r="AW350" s="104"/>
      <c r="AX350" s="104"/>
      <c r="AY350" s="104"/>
      <c r="AZ350" s="104"/>
      <c r="BA350" s="104"/>
      <c r="BB350" s="104"/>
      <c r="BC350" s="104"/>
      <c r="BD350" s="104"/>
      <c r="BE350" s="162"/>
      <c r="BF350" s="104"/>
      <c r="BG350" s="341"/>
      <c r="BH350" s="20" t="s">
        <v>7</v>
      </c>
      <c r="BI350" s="193" t="s">
        <v>4602</v>
      </c>
      <c r="BJ350" s="193" t="s">
        <v>4605</v>
      </c>
      <c r="BK350" s="109"/>
    </row>
    <row r="351" s="193" customFormat="true" ht="12.75" hidden="true" customHeight="true" outlineLevel="0" collapsed="false">
      <c r="A351" s="315"/>
      <c r="B351" s="316"/>
      <c r="C351" s="316"/>
      <c r="D351" s="184" t="s">
        <v>819</v>
      </c>
      <c r="E351" s="317" t="s">
        <v>4606</v>
      </c>
      <c r="F351" s="87" t="s">
        <v>4607</v>
      </c>
      <c r="G351" s="88"/>
      <c r="H351" s="89" t="s">
        <v>819</v>
      </c>
      <c r="I351" s="90" t="s">
        <v>4608</v>
      </c>
      <c r="J351" s="90"/>
      <c r="K351" s="91"/>
      <c r="L351" s="92"/>
      <c r="M351" s="90" t="s">
        <v>2749</v>
      </c>
      <c r="N351" s="90" t="s">
        <v>4526</v>
      </c>
      <c r="O351" s="90"/>
      <c r="P351" s="91"/>
      <c r="Q351" s="185"/>
      <c r="R351" s="185"/>
      <c r="S351" s="185"/>
      <c r="T351" s="185"/>
      <c r="U351" s="185"/>
      <c r="V351" s="352" t="s">
        <v>4609</v>
      </c>
      <c r="W351" s="95" t="s">
        <v>4368</v>
      </c>
      <c r="X351" s="96"/>
      <c r="Y351" s="96"/>
      <c r="Z351" s="96"/>
      <c r="AA351" s="96" t="s">
        <v>4610</v>
      </c>
      <c r="AB351" s="96" t="s">
        <v>775</v>
      </c>
      <c r="AC351" s="95"/>
      <c r="AD351" s="95" t="s">
        <v>4370</v>
      </c>
      <c r="AE351" s="95"/>
      <c r="AF351" s="100" t="s">
        <v>2735</v>
      </c>
      <c r="AG351" s="186"/>
      <c r="AH351" s="187"/>
      <c r="AI351" s="187"/>
      <c r="AJ351" s="187"/>
      <c r="AK351" s="188"/>
      <c r="AL351" s="188"/>
      <c r="AM351" s="189"/>
      <c r="AN351" s="189"/>
      <c r="AO351" s="189"/>
      <c r="AP351" s="189"/>
      <c r="AQ351" s="189"/>
      <c r="AR351" s="189"/>
      <c r="AS351" s="189"/>
      <c r="AT351" s="194" t="s">
        <v>4607</v>
      </c>
      <c r="AU351" s="104"/>
      <c r="AV351" s="104"/>
      <c r="AW351" s="104"/>
      <c r="AX351" s="104"/>
      <c r="AY351" s="104"/>
      <c r="AZ351" s="104"/>
      <c r="BA351" s="104"/>
      <c r="BB351" s="104"/>
      <c r="BC351" s="104"/>
      <c r="BD351" s="104"/>
      <c r="BE351" s="162"/>
      <c r="BF351" s="174"/>
      <c r="BG351" s="356"/>
      <c r="BH351" s="20" t="s">
        <v>7</v>
      </c>
      <c r="BI351" s="193" t="s">
        <v>4606</v>
      </c>
      <c r="BJ351" s="193" t="s">
        <v>4611</v>
      </c>
      <c r="BK351" s="109"/>
    </row>
    <row r="352" s="193" customFormat="true" ht="12.75" hidden="true" customHeight="true" outlineLevel="0" collapsed="false">
      <c r="A352" s="315"/>
      <c r="B352" s="316"/>
      <c r="C352" s="316"/>
      <c r="D352" s="184" t="s">
        <v>821</v>
      </c>
      <c r="E352" s="317" t="s">
        <v>4612</v>
      </c>
      <c r="F352" s="87" t="s">
        <v>4613</v>
      </c>
      <c r="G352" s="88"/>
      <c r="H352" s="89" t="s">
        <v>821</v>
      </c>
      <c r="I352" s="90" t="s">
        <v>4608</v>
      </c>
      <c r="J352" s="90"/>
      <c r="K352" s="91"/>
      <c r="L352" s="92"/>
      <c r="M352" s="90" t="s">
        <v>2749</v>
      </c>
      <c r="N352" s="90" t="s">
        <v>2749</v>
      </c>
      <c r="O352" s="90"/>
      <c r="P352" s="91"/>
      <c r="Q352" s="185"/>
      <c r="R352" s="185"/>
      <c r="S352" s="185"/>
      <c r="T352" s="185"/>
      <c r="U352" s="185"/>
      <c r="V352" s="352" t="s">
        <v>4614</v>
      </c>
      <c r="W352" s="95" t="s">
        <v>4368</v>
      </c>
      <c r="X352" s="96"/>
      <c r="Y352" s="96"/>
      <c r="Z352" s="96"/>
      <c r="AA352" s="96" t="s">
        <v>4610</v>
      </c>
      <c r="AB352" s="96" t="s">
        <v>775</v>
      </c>
      <c r="AC352" s="95"/>
      <c r="AD352" s="95" t="s">
        <v>4370</v>
      </c>
      <c r="AE352" s="95"/>
      <c r="AF352" s="100" t="s">
        <v>2735</v>
      </c>
      <c r="AG352" s="186"/>
      <c r="AH352" s="187"/>
      <c r="AI352" s="187"/>
      <c r="AJ352" s="187"/>
      <c r="AK352" s="188"/>
      <c r="AL352" s="188"/>
      <c r="AM352" s="189"/>
      <c r="AN352" s="189"/>
      <c r="AO352" s="189"/>
      <c r="AP352" s="189"/>
      <c r="AQ352" s="189"/>
      <c r="AR352" s="189"/>
      <c r="AS352" s="189"/>
      <c r="AT352" s="194" t="s">
        <v>4613</v>
      </c>
      <c r="AU352" s="104"/>
      <c r="AV352" s="104"/>
      <c r="AW352" s="104"/>
      <c r="AX352" s="104"/>
      <c r="AY352" s="104"/>
      <c r="AZ352" s="104"/>
      <c r="BA352" s="104"/>
      <c r="BB352" s="104"/>
      <c r="BC352" s="104"/>
      <c r="BD352" s="104"/>
      <c r="BE352" s="162"/>
      <c r="BF352" s="104"/>
      <c r="BG352" s="341"/>
      <c r="BH352" s="20" t="s">
        <v>7</v>
      </c>
      <c r="BI352" s="193" t="s">
        <v>4612</v>
      </c>
      <c r="BJ352" s="193" t="s">
        <v>4615</v>
      </c>
      <c r="BK352" s="109"/>
    </row>
    <row r="353" s="193" customFormat="true" ht="12.75" hidden="true" customHeight="true" outlineLevel="0" collapsed="false">
      <c r="A353" s="315"/>
      <c r="B353" s="316"/>
      <c r="C353" s="316"/>
      <c r="D353" s="184" t="s">
        <v>822</v>
      </c>
      <c r="E353" s="317" t="s">
        <v>4616</v>
      </c>
      <c r="F353" s="87" t="s">
        <v>4617</v>
      </c>
      <c r="G353" s="88"/>
      <c r="H353" s="89" t="s">
        <v>822</v>
      </c>
      <c r="I353" s="90" t="s">
        <v>4608</v>
      </c>
      <c r="J353" s="90"/>
      <c r="K353" s="91"/>
      <c r="L353" s="92"/>
      <c r="M353" s="90" t="s">
        <v>2749</v>
      </c>
      <c r="N353" s="90" t="s">
        <v>4536</v>
      </c>
      <c r="O353" s="90"/>
      <c r="P353" s="91"/>
      <c r="Q353" s="185"/>
      <c r="R353" s="185"/>
      <c r="S353" s="185"/>
      <c r="T353" s="185"/>
      <c r="U353" s="185"/>
      <c r="V353" s="352" t="s">
        <v>4618</v>
      </c>
      <c r="W353" s="95" t="s">
        <v>4368</v>
      </c>
      <c r="X353" s="96"/>
      <c r="Y353" s="96"/>
      <c r="Z353" s="96"/>
      <c r="AA353" s="96" t="s">
        <v>4610</v>
      </c>
      <c r="AB353" s="96" t="s">
        <v>775</v>
      </c>
      <c r="AC353" s="95"/>
      <c r="AD353" s="95" t="s">
        <v>4370</v>
      </c>
      <c r="AE353" s="95"/>
      <c r="AF353" s="100" t="s">
        <v>2735</v>
      </c>
      <c r="AG353" s="186"/>
      <c r="AH353" s="187"/>
      <c r="AI353" s="187"/>
      <c r="AJ353" s="187"/>
      <c r="AK353" s="188"/>
      <c r="AL353" s="188"/>
      <c r="AM353" s="189"/>
      <c r="AN353" s="189"/>
      <c r="AO353" s="189"/>
      <c r="AP353" s="189"/>
      <c r="AQ353" s="189"/>
      <c r="AR353" s="189"/>
      <c r="AS353" s="189"/>
      <c r="AT353" s="194" t="s">
        <v>4617</v>
      </c>
      <c r="AU353" s="104"/>
      <c r="AV353" s="104"/>
      <c r="AW353" s="104"/>
      <c r="AX353" s="104"/>
      <c r="AY353" s="104"/>
      <c r="AZ353" s="104"/>
      <c r="BA353" s="104"/>
      <c r="BB353" s="104"/>
      <c r="BC353" s="104"/>
      <c r="BD353" s="104"/>
      <c r="BE353" s="162"/>
      <c r="BF353" s="104"/>
      <c r="BG353" s="341"/>
      <c r="BH353" s="20" t="s">
        <v>7</v>
      </c>
      <c r="BI353" s="193" t="s">
        <v>4616</v>
      </c>
      <c r="BJ353" s="193" t="s">
        <v>4619</v>
      </c>
      <c r="BK353" s="109"/>
    </row>
    <row r="354" s="193" customFormat="true" ht="12.75" hidden="true" customHeight="true" outlineLevel="0" collapsed="false">
      <c r="A354" s="315"/>
      <c r="B354" s="316"/>
      <c r="C354" s="316"/>
      <c r="D354" s="184" t="s">
        <v>820</v>
      </c>
      <c r="E354" s="317" t="s">
        <v>4620</v>
      </c>
      <c r="F354" s="87" t="s">
        <v>4621</v>
      </c>
      <c r="G354" s="88"/>
      <c r="H354" s="89" t="s">
        <v>820</v>
      </c>
      <c r="I354" s="90" t="s">
        <v>4622</v>
      </c>
      <c r="J354" s="90"/>
      <c r="K354" s="91"/>
      <c r="L354" s="92"/>
      <c r="M354" s="90" t="s">
        <v>2749</v>
      </c>
      <c r="N354" s="90" t="s">
        <v>4536</v>
      </c>
      <c r="O354" s="90"/>
      <c r="P354" s="91"/>
      <c r="Q354" s="185"/>
      <c r="R354" s="185"/>
      <c r="S354" s="185"/>
      <c r="T354" s="185"/>
      <c r="U354" s="185"/>
      <c r="V354" s="352" t="s">
        <v>4623</v>
      </c>
      <c r="W354" s="95" t="s">
        <v>4368</v>
      </c>
      <c r="X354" s="96"/>
      <c r="Y354" s="96"/>
      <c r="Z354" s="96"/>
      <c r="AA354" s="96" t="s">
        <v>4610</v>
      </c>
      <c r="AB354" s="96" t="s">
        <v>775</v>
      </c>
      <c r="AC354" s="95"/>
      <c r="AD354" s="95" t="s">
        <v>4370</v>
      </c>
      <c r="AE354" s="95"/>
      <c r="AF354" s="100" t="s">
        <v>2735</v>
      </c>
      <c r="AG354" s="186"/>
      <c r="AH354" s="187"/>
      <c r="AI354" s="187"/>
      <c r="AJ354" s="187"/>
      <c r="AK354" s="188"/>
      <c r="AL354" s="188"/>
      <c r="AM354" s="189"/>
      <c r="AN354" s="189"/>
      <c r="AO354" s="189"/>
      <c r="AP354" s="189"/>
      <c r="AQ354" s="189"/>
      <c r="AR354" s="189"/>
      <c r="AS354" s="189"/>
      <c r="AT354" s="194" t="s">
        <v>4621</v>
      </c>
      <c r="AU354" s="104"/>
      <c r="AV354" s="104"/>
      <c r="AW354" s="104"/>
      <c r="AX354" s="104"/>
      <c r="AY354" s="104"/>
      <c r="AZ354" s="104"/>
      <c r="BA354" s="104"/>
      <c r="BB354" s="104"/>
      <c r="BC354" s="104"/>
      <c r="BD354" s="104"/>
      <c r="BE354" s="162"/>
      <c r="BF354" s="104"/>
      <c r="BG354" s="341"/>
      <c r="BH354" s="20" t="s">
        <v>7</v>
      </c>
      <c r="BI354" s="193" t="s">
        <v>4620</v>
      </c>
      <c r="BJ354" s="193" t="s">
        <v>4624</v>
      </c>
      <c r="BK354" s="109"/>
    </row>
    <row r="355" s="193" customFormat="true" ht="12.75" hidden="true" customHeight="true" outlineLevel="0" collapsed="false">
      <c r="A355" s="315"/>
      <c r="B355" s="316"/>
      <c r="C355" s="316"/>
      <c r="D355" s="184" t="s">
        <v>823</v>
      </c>
      <c r="E355" s="317" t="s">
        <v>4625</v>
      </c>
      <c r="F355" s="87" t="s">
        <v>4626</v>
      </c>
      <c r="G355" s="88"/>
      <c r="H355" s="89" t="s">
        <v>823</v>
      </c>
      <c r="I355" s="90" t="s">
        <v>4622</v>
      </c>
      <c r="J355" s="90"/>
      <c r="K355" s="91"/>
      <c r="L355" s="92"/>
      <c r="M355" s="90" t="s">
        <v>2749</v>
      </c>
      <c r="N355" s="90" t="s">
        <v>4526</v>
      </c>
      <c r="O355" s="90"/>
      <c r="P355" s="91"/>
      <c r="Q355" s="185"/>
      <c r="R355" s="185"/>
      <c r="S355" s="185"/>
      <c r="T355" s="185"/>
      <c r="U355" s="185"/>
      <c r="V355" s="352" t="s">
        <v>4627</v>
      </c>
      <c r="W355" s="95" t="s">
        <v>4368</v>
      </c>
      <c r="X355" s="96"/>
      <c r="Y355" s="96"/>
      <c r="Z355" s="96"/>
      <c r="AA355" s="96" t="s">
        <v>4610</v>
      </c>
      <c r="AB355" s="96" t="s">
        <v>775</v>
      </c>
      <c r="AC355" s="95"/>
      <c r="AD355" s="95" t="s">
        <v>4370</v>
      </c>
      <c r="AE355" s="95"/>
      <c r="AF355" s="100" t="s">
        <v>2735</v>
      </c>
      <c r="AG355" s="186"/>
      <c r="AH355" s="187"/>
      <c r="AI355" s="187"/>
      <c r="AJ355" s="187"/>
      <c r="AK355" s="188"/>
      <c r="AL355" s="188"/>
      <c r="AM355" s="189"/>
      <c r="AN355" s="189"/>
      <c r="AO355" s="189"/>
      <c r="AP355" s="189"/>
      <c r="AQ355" s="189"/>
      <c r="AR355" s="189"/>
      <c r="AS355" s="189"/>
      <c r="AT355" s="194" t="s">
        <v>4626</v>
      </c>
      <c r="AU355" s="104"/>
      <c r="AV355" s="104"/>
      <c r="AW355" s="104"/>
      <c r="AX355" s="104"/>
      <c r="AY355" s="104"/>
      <c r="AZ355" s="104"/>
      <c r="BA355" s="104"/>
      <c r="BB355" s="104"/>
      <c r="BC355" s="104"/>
      <c r="BD355" s="104"/>
      <c r="BE355" s="162"/>
      <c r="BF355" s="104"/>
      <c r="BG355" s="341"/>
      <c r="BH355" s="20" t="s">
        <v>7</v>
      </c>
      <c r="BI355" s="193" t="s">
        <v>4625</v>
      </c>
      <c r="BJ355" s="193" t="s">
        <v>4628</v>
      </c>
      <c r="BK355" s="109"/>
    </row>
    <row r="356" s="193" customFormat="true" ht="12.75" hidden="true" customHeight="true" outlineLevel="0" collapsed="false">
      <c r="A356" s="315"/>
      <c r="B356" s="316"/>
      <c r="C356" s="316"/>
      <c r="D356" s="184" t="s">
        <v>824</v>
      </c>
      <c r="E356" s="317" t="s">
        <v>4629</v>
      </c>
      <c r="F356" s="87" t="s">
        <v>4630</v>
      </c>
      <c r="G356" s="88"/>
      <c r="H356" s="89" t="s">
        <v>824</v>
      </c>
      <c r="I356" s="90" t="s">
        <v>4622</v>
      </c>
      <c r="J356" s="90"/>
      <c r="K356" s="91"/>
      <c r="L356" s="92"/>
      <c r="M356" s="90" t="s">
        <v>2749</v>
      </c>
      <c r="N356" s="90" t="s">
        <v>2749</v>
      </c>
      <c r="O356" s="90"/>
      <c r="P356" s="91"/>
      <c r="Q356" s="185"/>
      <c r="R356" s="185"/>
      <c r="S356" s="185"/>
      <c r="T356" s="185"/>
      <c r="U356" s="185"/>
      <c r="V356" s="352" t="s">
        <v>4631</v>
      </c>
      <c r="W356" s="95" t="s">
        <v>4368</v>
      </c>
      <c r="X356" s="96"/>
      <c r="Y356" s="96"/>
      <c r="Z356" s="96"/>
      <c r="AA356" s="96" t="s">
        <v>4610</v>
      </c>
      <c r="AB356" s="96" t="s">
        <v>775</v>
      </c>
      <c r="AC356" s="95"/>
      <c r="AD356" s="95" t="s">
        <v>4370</v>
      </c>
      <c r="AE356" s="95"/>
      <c r="AF356" s="100" t="s">
        <v>2735</v>
      </c>
      <c r="AG356" s="186"/>
      <c r="AH356" s="187"/>
      <c r="AI356" s="187"/>
      <c r="AJ356" s="187"/>
      <c r="AK356" s="188"/>
      <c r="AL356" s="188"/>
      <c r="AM356" s="189"/>
      <c r="AN356" s="189"/>
      <c r="AO356" s="189"/>
      <c r="AP356" s="189"/>
      <c r="AQ356" s="189"/>
      <c r="AR356" s="189"/>
      <c r="AS356" s="189"/>
      <c r="AT356" s="194" t="s">
        <v>4630</v>
      </c>
      <c r="AU356" s="104"/>
      <c r="AV356" s="104"/>
      <c r="AW356" s="104"/>
      <c r="AX356" s="104"/>
      <c r="AY356" s="104"/>
      <c r="AZ356" s="104"/>
      <c r="BA356" s="104"/>
      <c r="BB356" s="104"/>
      <c r="BC356" s="104"/>
      <c r="BD356" s="104"/>
      <c r="BE356" s="162"/>
      <c r="BF356" s="104"/>
      <c r="BG356" s="341"/>
      <c r="BH356" s="20" t="s">
        <v>7</v>
      </c>
      <c r="BI356" s="193" t="s">
        <v>4629</v>
      </c>
      <c r="BJ356" s="193" t="s">
        <v>4632</v>
      </c>
      <c r="BK356" s="109"/>
    </row>
    <row r="357" s="193" customFormat="true" ht="12.75" hidden="true" customHeight="true" outlineLevel="0" collapsed="false">
      <c r="A357" s="315"/>
      <c r="B357" s="316"/>
      <c r="C357" s="316"/>
      <c r="D357" s="184" t="s">
        <v>825</v>
      </c>
      <c r="E357" s="317" t="s">
        <v>4633</v>
      </c>
      <c r="F357" s="87" t="s">
        <v>4634</v>
      </c>
      <c r="G357" s="88"/>
      <c r="H357" s="89" t="s">
        <v>825</v>
      </c>
      <c r="I357" s="90"/>
      <c r="J357" s="90"/>
      <c r="K357" s="91"/>
      <c r="L357" s="92"/>
      <c r="M357" s="90" t="s">
        <v>2749</v>
      </c>
      <c r="N357" s="90"/>
      <c r="O357" s="90"/>
      <c r="P357" s="91"/>
      <c r="Q357" s="185"/>
      <c r="R357" s="185"/>
      <c r="S357" s="185"/>
      <c r="T357" s="185"/>
      <c r="U357" s="185"/>
      <c r="V357" s="352" t="s">
        <v>4635</v>
      </c>
      <c r="W357" s="95" t="s">
        <v>4368</v>
      </c>
      <c r="X357" s="96"/>
      <c r="Y357" s="96"/>
      <c r="Z357" s="96"/>
      <c r="AA357" s="96" t="s">
        <v>4636</v>
      </c>
      <c r="AB357" s="96" t="s">
        <v>775</v>
      </c>
      <c r="AC357" s="95"/>
      <c r="AD357" s="95" t="s">
        <v>4370</v>
      </c>
      <c r="AE357" s="95"/>
      <c r="AF357" s="100"/>
      <c r="AG357" s="186"/>
      <c r="AH357" s="187"/>
      <c r="AI357" s="187"/>
      <c r="AJ357" s="187"/>
      <c r="AK357" s="188"/>
      <c r="AL357" s="188"/>
      <c r="AM357" s="189"/>
      <c r="AN357" s="189"/>
      <c r="AO357" s="189"/>
      <c r="AP357" s="189"/>
      <c r="AQ357" s="189"/>
      <c r="AR357" s="189"/>
      <c r="AS357" s="189"/>
      <c r="AT357" s="194" t="s">
        <v>825</v>
      </c>
      <c r="AU357" s="104"/>
      <c r="AV357" s="104"/>
      <c r="AW357" s="104"/>
      <c r="AX357" s="104"/>
      <c r="AY357" s="104"/>
      <c r="AZ357" s="104"/>
      <c r="BA357" s="104"/>
      <c r="BB357" s="104"/>
      <c r="BC357" s="104"/>
      <c r="BD357" s="199" t="s">
        <v>826</v>
      </c>
      <c r="BE357" s="162"/>
      <c r="BF357" s="104"/>
      <c r="BG357" s="341" t="s">
        <v>4637</v>
      </c>
      <c r="BH357" s="357" t="s">
        <v>825</v>
      </c>
      <c r="BI357" s="193" t="s">
        <v>4633</v>
      </c>
      <c r="BJ357" s="193" t="s">
        <v>4638</v>
      </c>
      <c r="BK357" s="109"/>
    </row>
    <row r="358" s="181" customFormat="true" ht="18" hidden="false" customHeight="true" outlineLevel="0" collapsed="false">
      <c r="A358" s="315"/>
      <c r="B358" s="316"/>
      <c r="C358" s="316"/>
      <c r="D358" s="64" t="s">
        <v>827</v>
      </c>
      <c r="E358" s="200" t="s">
        <v>828</v>
      </c>
      <c r="F358" s="65"/>
      <c r="G358" s="66"/>
      <c r="H358" s="66"/>
      <c r="I358" s="66"/>
      <c r="J358" s="66"/>
      <c r="K358" s="66"/>
      <c r="L358" s="65"/>
      <c r="M358" s="65"/>
      <c r="N358" s="65"/>
      <c r="O358" s="65"/>
      <c r="P358" s="65"/>
      <c r="Q358" s="65"/>
      <c r="R358" s="65"/>
      <c r="S358" s="65"/>
      <c r="T358" s="65"/>
      <c r="U358" s="65"/>
      <c r="V358" s="65"/>
      <c r="W358" s="65"/>
      <c r="X358" s="67"/>
      <c r="Y358" s="67"/>
      <c r="Z358" s="67"/>
      <c r="AA358" s="67"/>
      <c r="AB358" s="67"/>
      <c r="AC358" s="68"/>
      <c r="AD358" s="68"/>
      <c r="AE358" s="68"/>
      <c r="AF358" s="68"/>
      <c r="AG358" s="68"/>
      <c r="AH358" s="68"/>
      <c r="AI358" s="68"/>
      <c r="AJ358" s="68"/>
      <c r="AK358" s="68"/>
      <c r="AL358" s="68"/>
      <c r="AM358" s="68"/>
      <c r="AN358" s="68"/>
      <c r="AO358" s="68"/>
      <c r="AP358" s="68"/>
      <c r="AQ358" s="68"/>
      <c r="AR358" s="68"/>
      <c r="AS358" s="68"/>
      <c r="AT358" s="69"/>
      <c r="AU358" s="69"/>
      <c r="AV358" s="70"/>
      <c r="AW358" s="70"/>
      <c r="AX358" s="70"/>
      <c r="AY358" s="70"/>
      <c r="AZ358" s="70"/>
      <c r="BA358" s="70"/>
      <c r="BB358" s="70"/>
      <c r="BC358" s="70"/>
      <c r="BD358" s="70"/>
      <c r="BE358" s="70"/>
      <c r="BF358" s="81" t="s">
        <v>829</v>
      </c>
      <c r="BG358" s="311"/>
      <c r="BH358" s="182" t="s">
        <v>827</v>
      </c>
      <c r="BI358" s="69" t="s">
        <v>828</v>
      </c>
      <c r="BJ358" s="69"/>
      <c r="BK358" s="182"/>
    </row>
    <row r="359" s="193" customFormat="true" ht="12.75" hidden="false" customHeight="true" outlineLevel="0" collapsed="false">
      <c r="A359" s="323" t="n">
        <v>77</v>
      </c>
      <c r="B359" s="348" t="s">
        <v>4639</v>
      </c>
      <c r="C359" s="348" t="s">
        <v>4639</v>
      </c>
      <c r="D359" s="184" t="s">
        <v>830</v>
      </c>
      <c r="E359" s="86" t="s">
        <v>4640</v>
      </c>
      <c r="F359" s="87" t="s">
        <v>831</v>
      </c>
      <c r="G359" s="88"/>
      <c r="H359" s="89" t="s">
        <v>4641</v>
      </c>
      <c r="I359" s="90" t="s">
        <v>4642</v>
      </c>
      <c r="J359" s="90"/>
      <c r="K359" s="91"/>
      <c r="L359" s="92"/>
      <c r="M359" s="90" t="s">
        <v>81</v>
      </c>
      <c r="N359" s="90" t="s">
        <v>81</v>
      </c>
      <c r="O359" s="90" t="s">
        <v>81</v>
      </c>
      <c r="P359" s="91"/>
      <c r="Q359" s="185"/>
      <c r="R359" s="185"/>
      <c r="S359" s="185"/>
      <c r="T359" s="185"/>
      <c r="U359" s="185"/>
      <c r="V359" s="352" t="s">
        <v>4643</v>
      </c>
      <c r="W359" s="95" t="s">
        <v>4644</v>
      </c>
      <c r="X359" s="96"/>
      <c r="Y359" s="96"/>
      <c r="Z359" s="96"/>
      <c r="AA359" s="96" t="s">
        <v>827</v>
      </c>
      <c r="AB359" s="96" t="s">
        <v>4645</v>
      </c>
      <c r="AC359" s="95"/>
      <c r="AD359" s="95" t="s">
        <v>4646</v>
      </c>
      <c r="AE359" s="94"/>
      <c r="AF359" s="94" t="s">
        <v>2735</v>
      </c>
      <c r="AG359" s="201"/>
      <c r="AH359" s="202"/>
      <c r="AI359" s="202"/>
      <c r="AJ359" s="202"/>
      <c r="AK359" s="203"/>
      <c r="AL359" s="188"/>
      <c r="AM359" s="189"/>
      <c r="AN359" s="189"/>
      <c r="AO359" s="189"/>
      <c r="AP359" s="189"/>
      <c r="AQ359" s="189"/>
      <c r="AR359" s="189"/>
      <c r="AS359" s="189"/>
      <c r="AT359" s="194" t="s">
        <v>4642</v>
      </c>
      <c r="AU359" s="104"/>
      <c r="AV359" s="104"/>
      <c r="AW359" s="104"/>
      <c r="AX359" s="104"/>
      <c r="AY359" s="104"/>
      <c r="AZ359" s="104"/>
      <c r="BA359" s="104"/>
      <c r="BB359" s="104"/>
      <c r="BC359" s="104"/>
      <c r="BD359" s="104"/>
      <c r="BE359" s="162"/>
      <c r="BF359" s="174"/>
      <c r="BG359" s="359" t="s">
        <v>4647</v>
      </c>
      <c r="BH359" s="321" t="s">
        <v>4648</v>
      </c>
      <c r="BI359" s="193" t="s">
        <v>4640</v>
      </c>
      <c r="BJ359" s="193" t="s">
        <v>4649</v>
      </c>
      <c r="BK359" s="109"/>
      <c r="BO359" s="414"/>
    </row>
    <row r="360" s="193" customFormat="true" ht="12.75" hidden="false" customHeight="true" outlineLevel="0" collapsed="false">
      <c r="A360" s="323" t="n">
        <v>75</v>
      </c>
      <c r="B360" s="348" t="s">
        <v>4650</v>
      </c>
      <c r="C360" s="348" t="s">
        <v>4650</v>
      </c>
      <c r="D360" s="184" t="s">
        <v>833</v>
      </c>
      <c r="E360" s="86" t="s">
        <v>4651</v>
      </c>
      <c r="F360" s="87" t="s">
        <v>834</v>
      </c>
      <c r="G360" s="88"/>
      <c r="H360" s="89" t="s">
        <v>4652</v>
      </c>
      <c r="I360" s="90" t="s">
        <v>4653</v>
      </c>
      <c r="J360" s="90"/>
      <c r="K360" s="91"/>
      <c r="L360" s="92"/>
      <c r="M360" s="90" t="s">
        <v>81</v>
      </c>
      <c r="N360" s="90" t="s">
        <v>81</v>
      </c>
      <c r="O360" s="90" t="s">
        <v>81</v>
      </c>
      <c r="P360" s="91"/>
      <c r="Q360" s="185"/>
      <c r="R360" s="185"/>
      <c r="S360" s="185"/>
      <c r="T360" s="185"/>
      <c r="U360" s="185"/>
      <c r="V360" s="352" t="s">
        <v>4654</v>
      </c>
      <c r="W360" s="95" t="s">
        <v>4644</v>
      </c>
      <c r="X360" s="96"/>
      <c r="Y360" s="96"/>
      <c r="Z360" s="96"/>
      <c r="AA360" s="96" t="s">
        <v>827</v>
      </c>
      <c r="AB360" s="96" t="s">
        <v>4645</v>
      </c>
      <c r="AC360" s="95"/>
      <c r="AD360" s="95" t="s">
        <v>4646</v>
      </c>
      <c r="AE360" s="100"/>
      <c r="AF360" s="100" t="s">
        <v>2735</v>
      </c>
      <c r="AG360" s="186"/>
      <c r="AH360" s="187"/>
      <c r="AI360" s="187"/>
      <c r="AJ360" s="187"/>
      <c r="AK360" s="188"/>
      <c r="AL360" s="188"/>
      <c r="AM360" s="189"/>
      <c r="AN360" s="189"/>
      <c r="AO360" s="189"/>
      <c r="AP360" s="189"/>
      <c r="AQ360" s="189"/>
      <c r="AR360" s="189"/>
      <c r="AS360" s="189"/>
      <c r="AT360" s="194" t="s">
        <v>4653</v>
      </c>
      <c r="AU360" s="104"/>
      <c r="AV360" s="104"/>
      <c r="AW360" s="104"/>
      <c r="AX360" s="104"/>
      <c r="AY360" s="104"/>
      <c r="AZ360" s="104"/>
      <c r="BA360" s="104"/>
      <c r="BB360" s="104"/>
      <c r="BC360" s="104"/>
      <c r="BD360" s="104"/>
      <c r="BE360" s="162"/>
      <c r="BF360" s="104"/>
      <c r="BG360" s="359" t="s">
        <v>4655</v>
      </c>
      <c r="BH360" s="321"/>
      <c r="BI360" s="193" t="s">
        <v>4651</v>
      </c>
      <c r="BJ360" s="193" t="s">
        <v>4656</v>
      </c>
      <c r="BK360" s="109"/>
      <c r="BO360" s="414"/>
    </row>
    <row r="361" s="193" customFormat="true" ht="12.75" hidden="false" customHeight="true" outlineLevel="0" collapsed="false">
      <c r="A361" s="323" t="n">
        <v>71</v>
      </c>
      <c r="B361" s="348" t="s">
        <v>4657</v>
      </c>
      <c r="C361" s="348" t="s">
        <v>4657</v>
      </c>
      <c r="D361" s="184" t="s">
        <v>836</v>
      </c>
      <c r="E361" s="86" t="s">
        <v>4658</v>
      </c>
      <c r="F361" s="87" t="s">
        <v>837</v>
      </c>
      <c r="G361" s="88"/>
      <c r="H361" s="89" t="s">
        <v>4659</v>
      </c>
      <c r="I361" s="90" t="s">
        <v>4660</v>
      </c>
      <c r="J361" s="90"/>
      <c r="K361" s="91"/>
      <c r="L361" s="92"/>
      <c r="M361" s="90" t="s">
        <v>81</v>
      </c>
      <c r="N361" s="90" t="s">
        <v>81</v>
      </c>
      <c r="O361" s="90" t="s">
        <v>81</v>
      </c>
      <c r="P361" s="91"/>
      <c r="Q361" s="185"/>
      <c r="R361" s="185"/>
      <c r="S361" s="185"/>
      <c r="T361" s="185"/>
      <c r="U361" s="185"/>
      <c r="V361" s="352" t="s">
        <v>4661</v>
      </c>
      <c r="W361" s="95" t="s">
        <v>4644</v>
      </c>
      <c r="X361" s="96"/>
      <c r="Y361" s="96"/>
      <c r="Z361" s="96"/>
      <c r="AA361" s="96" t="s">
        <v>827</v>
      </c>
      <c r="AB361" s="96" t="s">
        <v>4645</v>
      </c>
      <c r="AC361" s="95"/>
      <c r="AD361" s="95" t="s">
        <v>4646</v>
      </c>
      <c r="AE361" s="100"/>
      <c r="AF361" s="100" t="s">
        <v>2735</v>
      </c>
      <c r="AG361" s="186"/>
      <c r="AH361" s="187"/>
      <c r="AI361" s="187"/>
      <c r="AJ361" s="187"/>
      <c r="AK361" s="188"/>
      <c r="AL361" s="188"/>
      <c r="AM361" s="189"/>
      <c r="AN361" s="189"/>
      <c r="AO361" s="189"/>
      <c r="AP361" s="189"/>
      <c r="AQ361" s="189"/>
      <c r="AR361" s="189"/>
      <c r="AS361" s="189"/>
      <c r="AT361" s="194" t="s">
        <v>4660</v>
      </c>
      <c r="AU361" s="104"/>
      <c r="AV361" s="104"/>
      <c r="AW361" s="104"/>
      <c r="AX361" s="104"/>
      <c r="AY361" s="104"/>
      <c r="AZ361" s="104"/>
      <c r="BA361" s="104"/>
      <c r="BB361" s="104"/>
      <c r="BC361" s="104"/>
      <c r="BD361" s="104"/>
      <c r="BE361" s="162"/>
      <c r="BF361" s="104"/>
      <c r="BG361" s="359" t="s">
        <v>4662</v>
      </c>
      <c r="BH361" s="321"/>
      <c r="BI361" s="193" t="s">
        <v>4658</v>
      </c>
      <c r="BJ361" s="193" t="s">
        <v>4663</v>
      </c>
      <c r="BK361" s="109"/>
    </row>
    <row r="362" s="193" customFormat="true" ht="12.75" hidden="false" customHeight="true" outlineLevel="0" collapsed="false">
      <c r="A362" s="323" t="n">
        <v>69</v>
      </c>
      <c r="B362" s="348" t="s">
        <v>4664</v>
      </c>
      <c r="C362" s="348" t="s">
        <v>4664</v>
      </c>
      <c r="D362" s="184" t="s">
        <v>839</v>
      </c>
      <c r="E362" s="86" t="s">
        <v>4665</v>
      </c>
      <c r="F362" s="87" t="s">
        <v>840</v>
      </c>
      <c r="G362" s="88"/>
      <c r="H362" s="89" t="s">
        <v>4666</v>
      </c>
      <c r="I362" s="90" t="s">
        <v>4667</v>
      </c>
      <c r="J362" s="90"/>
      <c r="K362" s="91"/>
      <c r="L362" s="92"/>
      <c r="M362" s="90" t="s">
        <v>81</v>
      </c>
      <c r="N362" s="90" t="s">
        <v>81</v>
      </c>
      <c r="O362" s="90" t="s">
        <v>81</v>
      </c>
      <c r="P362" s="91"/>
      <c r="Q362" s="185"/>
      <c r="R362" s="185"/>
      <c r="S362" s="185"/>
      <c r="T362" s="185"/>
      <c r="U362" s="185"/>
      <c r="V362" s="352" t="s">
        <v>4668</v>
      </c>
      <c r="W362" s="95" t="s">
        <v>4644</v>
      </c>
      <c r="X362" s="96"/>
      <c r="Y362" s="96"/>
      <c r="Z362" s="96"/>
      <c r="AA362" s="96" t="s">
        <v>827</v>
      </c>
      <c r="AB362" s="96" t="s">
        <v>4645</v>
      </c>
      <c r="AC362" s="95"/>
      <c r="AD362" s="95" t="s">
        <v>4646</v>
      </c>
      <c r="AE362" s="100"/>
      <c r="AF362" s="100" t="s">
        <v>2735</v>
      </c>
      <c r="AG362" s="186"/>
      <c r="AH362" s="187"/>
      <c r="AI362" s="187"/>
      <c r="AJ362" s="187"/>
      <c r="AK362" s="188"/>
      <c r="AL362" s="188"/>
      <c r="AM362" s="189"/>
      <c r="AN362" s="189"/>
      <c r="AO362" s="189"/>
      <c r="AP362" s="189"/>
      <c r="AQ362" s="189"/>
      <c r="AR362" s="189"/>
      <c r="AS362" s="189"/>
      <c r="AT362" s="194" t="s">
        <v>4667</v>
      </c>
      <c r="AU362" s="104"/>
      <c r="AV362" s="104"/>
      <c r="AW362" s="104"/>
      <c r="AX362" s="104"/>
      <c r="AY362" s="104"/>
      <c r="AZ362" s="104"/>
      <c r="BA362" s="104"/>
      <c r="BB362" s="104"/>
      <c r="BC362" s="104"/>
      <c r="BD362" s="104"/>
      <c r="BE362" s="162"/>
      <c r="BF362" s="104"/>
      <c r="BG362" s="359" t="s">
        <v>4669</v>
      </c>
      <c r="BH362" s="321"/>
      <c r="BI362" s="193" t="s">
        <v>4665</v>
      </c>
      <c r="BJ362" s="193" t="s">
        <v>4670</v>
      </c>
      <c r="BK362" s="109"/>
    </row>
    <row r="363" s="193" customFormat="true" ht="12.75" hidden="false" customHeight="true" outlineLevel="0" collapsed="false">
      <c r="A363" s="323" t="n">
        <v>65</v>
      </c>
      <c r="B363" s="348" t="s">
        <v>4671</v>
      </c>
      <c r="C363" s="348" t="s">
        <v>4671</v>
      </c>
      <c r="D363" s="184" t="s">
        <v>842</v>
      </c>
      <c r="E363" s="86" t="s">
        <v>4672</v>
      </c>
      <c r="F363" s="87" t="s">
        <v>843</v>
      </c>
      <c r="G363" s="88"/>
      <c r="H363" s="89" t="s">
        <v>4673</v>
      </c>
      <c r="I363" s="90" t="s">
        <v>4674</v>
      </c>
      <c r="J363" s="90"/>
      <c r="K363" s="91"/>
      <c r="L363" s="92"/>
      <c r="M363" s="90" t="s">
        <v>81</v>
      </c>
      <c r="N363" s="90" t="s">
        <v>81</v>
      </c>
      <c r="O363" s="90" t="s">
        <v>81</v>
      </c>
      <c r="P363" s="91"/>
      <c r="Q363" s="185"/>
      <c r="R363" s="185"/>
      <c r="S363" s="185"/>
      <c r="T363" s="185"/>
      <c r="U363" s="185"/>
      <c r="V363" s="352" t="s">
        <v>4675</v>
      </c>
      <c r="W363" s="95" t="s">
        <v>4644</v>
      </c>
      <c r="X363" s="96"/>
      <c r="Y363" s="96"/>
      <c r="Z363" s="96"/>
      <c r="AA363" s="96" t="s">
        <v>827</v>
      </c>
      <c r="AB363" s="96" t="s">
        <v>4645</v>
      </c>
      <c r="AC363" s="95"/>
      <c r="AD363" s="95" t="s">
        <v>4646</v>
      </c>
      <c r="AE363" s="100"/>
      <c r="AF363" s="100" t="s">
        <v>2735</v>
      </c>
      <c r="AG363" s="186"/>
      <c r="AH363" s="187"/>
      <c r="AI363" s="187"/>
      <c r="AJ363" s="187"/>
      <c r="AK363" s="188"/>
      <c r="AL363" s="188"/>
      <c r="AM363" s="189"/>
      <c r="AN363" s="189"/>
      <c r="AO363" s="189"/>
      <c r="AP363" s="189"/>
      <c r="AQ363" s="189"/>
      <c r="AR363" s="189"/>
      <c r="AS363" s="189"/>
      <c r="AT363" s="194" t="s">
        <v>4674</v>
      </c>
      <c r="AU363" s="104"/>
      <c r="AV363" s="104"/>
      <c r="AW363" s="104"/>
      <c r="AX363" s="104"/>
      <c r="AY363" s="104"/>
      <c r="AZ363" s="104"/>
      <c r="BA363" s="104"/>
      <c r="BB363" s="104"/>
      <c r="BC363" s="104"/>
      <c r="BD363" s="104"/>
      <c r="BE363" s="162"/>
      <c r="BF363" s="104"/>
      <c r="BG363" s="359" t="s">
        <v>4676</v>
      </c>
      <c r="BH363" s="321"/>
      <c r="BI363" s="193" t="s">
        <v>4672</v>
      </c>
      <c r="BJ363" s="193" t="s">
        <v>4677</v>
      </c>
      <c r="BK363" s="109"/>
    </row>
    <row r="364" s="193" customFormat="true" ht="12.75" hidden="false" customHeight="true" outlineLevel="0" collapsed="false">
      <c r="A364" s="323" t="n">
        <v>63</v>
      </c>
      <c r="B364" s="348" t="s">
        <v>4678</v>
      </c>
      <c r="C364" s="348" t="s">
        <v>4678</v>
      </c>
      <c r="D364" s="184" t="s">
        <v>845</v>
      </c>
      <c r="E364" s="86" t="s">
        <v>4679</v>
      </c>
      <c r="F364" s="87" t="s">
        <v>846</v>
      </c>
      <c r="G364" s="88"/>
      <c r="H364" s="89" t="s">
        <v>4680</v>
      </c>
      <c r="I364" s="90" t="s">
        <v>4681</v>
      </c>
      <c r="J364" s="90"/>
      <c r="K364" s="91"/>
      <c r="L364" s="92"/>
      <c r="M364" s="90" t="s">
        <v>81</v>
      </c>
      <c r="N364" s="90" t="s">
        <v>81</v>
      </c>
      <c r="O364" s="90" t="s">
        <v>81</v>
      </c>
      <c r="P364" s="91"/>
      <c r="Q364" s="185"/>
      <c r="R364" s="185"/>
      <c r="S364" s="185"/>
      <c r="T364" s="185"/>
      <c r="U364" s="185"/>
      <c r="V364" s="352" t="s">
        <v>4682</v>
      </c>
      <c r="W364" s="95" t="s">
        <v>4644</v>
      </c>
      <c r="X364" s="96"/>
      <c r="Y364" s="96"/>
      <c r="Z364" s="96"/>
      <c r="AA364" s="96" t="s">
        <v>827</v>
      </c>
      <c r="AB364" s="96" t="s">
        <v>4645</v>
      </c>
      <c r="AC364" s="95"/>
      <c r="AD364" s="95" t="s">
        <v>4646</v>
      </c>
      <c r="AE364" s="100"/>
      <c r="AF364" s="100" t="s">
        <v>2735</v>
      </c>
      <c r="AG364" s="186"/>
      <c r="AH364" s="187"/>
      <c r="AI364" s="187"/>
      <c r="AJ364" s="187"/>
      <c r="AK364" s="188"/>
      <c r="AL364" s="188"/>
      <c r="AM364" s="189"/>
      <c r="AN364" s="189"/>
      <c r="AO364" s="189"/>
      <c r="AP364" s="189"/>
      <c r="AQ364" s="189"/>
      <c r="AR364" s="189"/>
      <c r="AS364" s="189"/>
      <c r="AT364" s="194" t="s">
        <v>4681</v>
      </c>
      <c r="AU364" s="104"/>
      <c r="AV364" s="104"/>
      <c r="AW364" s="104"/>
      <c r="AX364" s="104"/>
      <c r="AY364" s="104"/>
      <c r="AZ364" s="104"/>
      <c r="BA364" s="104"/>
      <c r="BB364" s="104"/>
      <c r="BC364" s="104"/>
      <c r="BD364" s="104"/>
      <c r="BE364" s="162"/>
      <c r="BF364" s="104"/>
      <c r="BG364" s="359" t="s">
        <v>4683</v>
      </c>
      <c r="BH364" s="321"/>
      <c r="BI364" s="193" t="s">
        <v>4679</v>
      </c>
      <c r="BJ364" s="193" t="s">
        <v>4684</v>
      </c>
      <c r="BK364" s="109"/>
    </row>
    <row r="365" s="193" customFormat="true" ht="12.75" hidden="false" customHeight="true" outlineLevel="0" collapsed="false">
      <c r="A365" s="323" t="n">
        <v>83</v>
      </c>
      <c r="B365" s="348" t="s">
        <v>4685</v>
      </c>
      <c r="C365" s="348" t="s">
        <v>4685</v>
      </c>
      <c r="D365" s="184" t="s">
        <v>848</v>
      </c>
      <c r="E365" s="86" t="s">
        <v>4686</v>
      </c>
      <c r="F365" s="87" t="s">
        <v>849</v>
      </c>
      <c r="G365" s="88"/>
      <c r="H365" s="89" t="s">
        <v>4687</v>
      </c>
      <c r="I365" s="90" t="s">
        <v>4688</v>
      </c>
      <c r="J365" s="90"/>
      <c r="K365" s="91"/>
      <c r="L365" s="92"/>
      <c r="M365" s="90" t="s">
        <v>81</v>
      </c>
      <c r="N365" s="90" t="s">
        <v>81</v>
      </c>
      <c r="O365" s="90" t="s">
        <v>81</v>
      </c>
      <c r="P365" s="91"/>
      <c r="Q365" s="185"/>
      <c r="R365" s="185"/>
      <c r="S365" s="185"/>
      <c r="T365" s="185"/>
      <c r="U365" s="185"/>
      <c r="V365" s="352" t="s">
        <v>4689</v>
      </c>
      <c r="W365" s="95" t="s">
        <v>4644</v>
      </c>
      <c r="X365" s="96"/>
      <c r="Y365" s="96"/>
      <c r="Z365" s="96"/>
      <c r="AA365" s="96" t="s">
        <v>827</v>
      </c>
      <c r="AB365" s="96" t="s">
        <v>4645</v>
      </c>
      <c r="AC365" s="95"/>
      <c r="AD365" s="95" t="s">
        <v>4646</v>
      </c>
      <c r="AE365" s="100"/>
      <c r="AF365" s="100" t="s">
        <v>2735</v>
      </c>
      <c r="AG365" s="186"/>
      <c r="AH365" s="187"/>
      <c r="AI365" s="187"/>
      <c r="AJ365" s="187"/>
      <c r="AK365" s="188"/>
      <c r="AL365" s="188"/>
      <c r="AM365" s="189"/>
      <c r="AN365" s="189"/>
      <c r="AO365" s="189"/>
      <c r="AP365" s="189"/>
      <c r="AQ365" s="189"/>
      <c r="AR365" s="189"/>
      <c r="AS365" s="189"/>
      <c r="AT365" s="194" t="s">
        <v>4688</v>
      </c>
      <c r="AU365" s="104"/>
      <c r="AV365" s="104"/>
      <c r="AW365" s="104"/>
      <c r="AX365" s="104"/>
      <c r="AY365" s="104"/>
      <c r="AZ365" s="104"/>
      <c r="BA365" s="104"/>
      <c r="BB365" s="104"/>
      <c r="BC365" s="104"/>
      <c r="BD365" s="104"/>
      <c r="BE365" s="162"/>
      <c r="BF365" s="104"/>
      <c r="BG365" s="359" t="s">
        <v>4690</v>
      </c>
      <c r="BH365" s="321"/>
      <c r="BI365" s="193" t="s">
        <v>4686</v>
      </c>
      <c r="BJ365" s="193" t="s">
        <v>4691</v>
      </c>
      <c r="BK365" s="109"/>
    </row>
    <row r="366" s="193" customFormat="true" ht="12.75" hidden="false" customHeight="true" outlineLevel="0" collapsed="false">
      <c r="A366" s="323" t="n">
        <v>81</v>
      </c>
      <c r="B366" s="348" t="s">
        <v>4692</v>
      </c>
      <c r="C366" s="348" t="s">
        <v>4692</v>
      </c>
      <c r="D366" s="184" t="s">
        <v>851</v>
      </c>
      <c r="E366" s="86" t="s">
        <v>4693</v>
      </c>
      <c r="F366" s="87" t="s">
        <v>852</v>
      </c>
      <c r="G366" s="88"/>
      <c r="H366" s="89" t="s">
        <v>4694</v>
      </c>
      <c r="I366" s="90" t="s">
        <v>4695</v>
      </c>
      <c r="J366" s="90"/>
      <c r="K366" s="91"/>
      <c r="L366" s="92"/>
      <c r="M366" s="90" t="s">
        <v>81</v>
      </c>
      <c r="N366" s="90" t="s">
        <v>81</v>
      </c>
      <c r="O366" s="90" t="s">
        <v>81</v>
      </c>
      <c r="P366" s="91"/>
      <c r="Q366" s="185"/>
      <c r="R366" s="185"/>
      <c r="S366" s="185"/>
      <c r="T366" s="185"/>
      <c r="U366" s="185"/>
      <c r="V366" s="352" t="s">
        <v>4696</v>
      </c>
      <c r="W366" s="95" t="s">
        <v>4644</v>
      </c>
      <c r="X366" s="96"/>
      <c r="Y366" s="96"/>
      <c r="Z366" s="96"/>
      <c r="AA366" s="96" t="s">
        <v>827</v>
      </c>
      <c r="AB366" s="96" t="s">
        <v>4645</v>
      </c>
      <c r="AC366" s="95"/>
      <c r="AD366" s="95" t="s">
        <v>4646</v>
      </c>
      <c r="AE366" s="100"/>
      <c r="AF366" s="100" t="s">
        <v>2735</v>
      </c>
      <c r="AG366" s="186"/>
      <c r="AH366" s="187"/>
      <c r="AI366" s="187"/>
      <c r="AJ366" s="187"/>
      <c r="AK366" s="188"/>
      <c r="AL366" s="188"/>
      <c r="AM366" s="189"/>
      <c r="AN366" s="189"/>
      <c r="AO366" s="189"/>
      <c r="AP366" s="189"/>
      <c r="AQ366" s="189"/>
      <c r="AR366" s="189"/>
      <c r="AS366" s="189"/>
      <c r="AT366" s="194" t="s">
        <v>4695</v>
      </c>
      <c r="AU366" s="104"/>
      <c r="AV366" s="104"/>
      <c r="AW366" s="104"/>
      <c r="AX366" s="104"/>
      <c r="AY366" s="104"/>
      <c r="AZ366" s="104"/>
      <c r="BA366" s="104"/>
      <c r="BB366" s="104"/>
      <c r="BC366" s="104"/>
      <c r="BD366" s="104"/>
      <c r="BE366" s="162"/>
      <c r="BF366" s="104"/>
      <c r="BG366" s="359" t="s">
        <v>4697</v>
      </c>
      <c r="BH366" s="321"/>
      <c r="BI366" s="193" t="s">
        <v>4693</v>
      </c>
      <c r="BJ366" s="193" t="s">
        <v>4698</v>
      </c>
      <c r="BK366" s="109"/>
    </row>
    <row r="367" s="193" customFormat="true" ht="12.75" hidden="true" customHeight="true" outlineLevel="0" collapsed="false">
      <c r="A367" s="315"/>
      <c r="B367" s="316"/>
      <c r="C367" s="316"/>
      <c r="D367" s="184" t="s">
        <v>854</v>
      </c>
      <c r="E367" s="317" t="s">
        <v>4699</v>
      </c>
      <c r="F367" s="87" t="s">
        <v>4700</v>
      </c>
      <c r="G367" s="88"/>
      <c r="H367" s="89" t="s">
        <v>854</v>
      </c>
      <c r="I367" s="90"/>
      <c r="J367" s="90"/>
      <c r="K367" s="91"/>
      <c r="L367" s="92"/>
      <c r="M367" s="90" t="s">
        <v>2729</v>
      </c>
      <c r="N367" s="90"/>
      <c r="O367" s="90"/>
      <c r="P367" s="91"/>
      <c r="Q367" s="185"/>
      <c r="R367" s="185"/>
      <c r="S367" s="185"/>
      <c r="T367" s="185"/>
      <c r="U367" s="185"/>
      <c r="V367" s="352" t="s">
        <v>4701</v>
      </c>
      <c r="W367" s="95" t="s">
        <v>4644</v>
      </c>
      <c r="X367" s="96"/>
      <c r="Y367" s="96"/>
      <c r="Z367" s="96"/>
      <c r="AA367" s="96" t="s">
        <v>827</v>
      </c>
      <c r="AB367" s="96" t="s">
        <v>4645</v>
      </c>
      <c r="AC367" s="95"/>
      <c r="AD367" s="95" t="s">
        <v>4646</v>
      </c>
      <c r="AE367" s="100"/>
      <c r="AF367" s="100"/>
      <c r="AG367" s="186"/>
      <c r="AH367" s="187"/>
      <c r="AI367" s="187"/>
      <c r="AJ367" s="187"/>
      <c r="AK367" s="188"/>
      <c r="AL367" s="188"/>
      <c r="AM367" s="189"/>
      <c r="AN367" s="189"/>
      <c r="AO367" s="189"/>
      <c r="AP367" s="189"/>
      <c r="AQ367" s="189"/>
      <c r="AR367" s="189"/>
      <c r="AS367" s="189"/>
      <c r="AT367" s="194" t="s">
        <v>854</v>
      </c>
      <c r="AU367" s="104"/>
      <c r="AV367" s="104"/>
      <c r="AW367" s="104"/>
      <c r="AX367" s="104"/>
      <c r="AY367" s="104"/>
      <c r="AZ367" s="104"/>
      <c r="BA367" s="104"/>
      <c r="BB367" s="104"/>
      <c r="BC367" s="104"/>
      <c r="BD367" s="199" t="s">
        <v>826</v>
      </c>
      <c r="BE367" s="162"/>
      <c r="BF367" s="104"/>
      <c r="BG367" s="341" t="s">
        <v>4702</v>
      </c>
      <c r="BH367" s="357" t="s">
        <v>4703</v>
      </c>
      <c r="BI367" s="193" t="s">
        <v>4699</v>
      </c>
      <c r="BJ367" s="193" t="s">
        <v>4704</v>
      </c>
      <c r="BK367" s="109"/>
    </row>
    <row r="368" s="181" customFormat="true" ht="18" hidden="false" customHeight="true" outlineLevel="0" collapsed="false">
      <c r="A368" s="315"/>
      <c r="B368" s="316"/>
      <c r="C368" s="316"/>
      <c r="D368" s="64" t="s">
        <v>856</v>
      </c>
      <c r="E368" s="200" t="s">
        <v>857</v>
      </c>
      <c r="F368" s="65"/>
      <c r="G368" s="66"/>
      <c r="H368" s="66"/>
      <c r="I368" s="66"/>
      <c r="J368" s="66"/>
      <c r="K368" s="66"/>
      <c r="L368" s="65"/>
      <c r="M368" s="65"/>
      <c r="N368" s="65"/>
      <c r="O368" s="65"/>
      <c r="P368" s="65"/>
      <c r="Q368" s="65"/>
      <c r="R368" s="65"/>
      <c r="S368" s="65"/>
      <c r="T368" s="65"/>
      <c r="U368" s="65"/>
      <c r="V368" s="65"/>
      <c r="W368" s="65"/>
      <c r="X368" s="67"/>
      <c r="Y368" s="67"/>
      <c r="Z368" s="67"/>
      <c r="AA368" s="67"/>
      <c r="AB368" s="67"/>
      <c r="AC368" s="68"/>
      <c r="AD368" s="68"/>
      <c r="AE368" s="68"/>
      <c r="AF368" s="68"/>
      <c r="AG368" s="68"/>
      <c r="AH368" s="68"/>
      <c r="AI368" s="68"/>
      <c r="AJ368" s="68"/>
      <c r="AK368" s="68"/>
      <c r="AL368" s="68"/>
      <c r="AM368" s="68"/>
      <c r="AN368" s="68"/>
      <c r="AO368" s="68"/>
      <c r="AP368" s="68"/>
      <c r="AQ368" s="68"/>
      <c r="AR368" s="68"/>
      <c r="AS368" s="68"/>
      <c r="AT368" s="69"/>
      <c r="AU368" s="69"/>
      <c r="AV368" s="70"/>
      <c r="AW368" s="70"/>
      <c r="AX368" s="70"/>
      <c r="AY368" s="70"/>
      <c r="AZ368" s="70"/>
      <c r="BA368" s="70"/>
      <c r="BB368" s="70"/>
      <c r="BC368" s="70"/>
      <c r="BD368" s="70"/>
      <c r="BE368" s="70"/>
      <c r="BF368" s="81" t="s">
        <v>153</v>
      </c>
      <c r="BG368" s="311"/>
      <c r="BH368" s="182" t="s">
        <v>856</v>
      </c>
      <c r="BI368" s="69" t="s">
        <v>857</v>
      </c>
      <c r="BJ368" s="69"/>
      <c r="BK368" s="182"/>
    </row>
    <row r="369" s="193" customFormat="true" ht="12.75" hidden="false" customHeight="true" outlineLevel="0" collapsed="false">
      <c r="A369" s="323" t="n">
        <v>111</v>
      </c>
      <c r="B369" s="348" t="s">
        <v>4705</v>
      </c>
      <c r="C369" s="348" t="s">
        <v>4705</v>
      </c>
      <c r="D369" s="184" t="s">
        <v>858</v>
      </c>
      <c r="E369" s="86" t="s">
        <v>4706</v>
      </c>
      <c r="F369" s="87" t="s">
        <v>4707</v>
      </c>
      <c r="G369" s="88"/>
      <c r="H369" s="89" t="s">
        <v>858</v>
      </c>
      <c r="I369" s="90"/>
      <c r="J369" s="90"/>
      <c r="K369" s="91"/>
      <c r="L369" s="92"/>
      <c r="M369" s="90" t="s">
        <v>2749</v>
      </c>
      <c r="N369" s="90" t="s">
        <v>2729</v>
      </c>
      <c r="O369" s="90" t="s">
        <v>2729</v>
      </c>
      <c r="P369" s="91"/>
      <c r="Q369" s="185"/>
      <c r="R369" s="185"/>
      <c r="S369" s="185"/>
      <c r="T369" s="185"/>
      <c r="U369" s="185"/>
      <c r="V369" s="352" t="s">
        <v>4708</v>
      </c>
      <c r="W369" s="95" t="s">
        <v>4709</v>
      </c>
      <c r="X369" s="96"/>
      <c r="Y369" s="96"/>
      <c r="Z369" s="96"/>
      <c r="AA369" s="96"/>
      <c r="AB369" s="96"/>
      <c r="AC369" s="95"/>
      <c r="AD369" s="95" t="s">
        <v>4710</v>
      </c>
      <c r="AE369" s="94"/>
      <c r="AF369" s="94" t="n">
        <v>0</v>
      </c>
      <c r="AG369" s="202"/>
      <c r="AH369" s="202"/>
      <c r="AI369" s="202"/>
      <c r="AJ369" s="202"/>
      <c r="AK369" s="203"/>
      <c r="AL369" s="188"/>
      <c r="AM369" s="189"/>
      <c r="AN369" s="189"/>
      <c r="AO369" s="189"/>
      <c r="AP369" s="189"/>
      <c r="AQ369" s="189"/>
      <c r="AR369" s="189"/>
      <c r="AS369" s="189"/>
      <c r="AT369" s="207" t="s">
        <v>858</v>
      </c>
      <c r="AU369" s="104"/>
      <c r="AV369" s="104"/>
      <c r="AW369" s="104"/>
      <c r="AX369" s="104"/>
      <c r="AY369" s="104"/>
      <c r="AZ369" s="104"/>
      <c r="BA369" s="104"/>
      <c r="BB369" s="104"/>
      <c r="BC369" s="104"/>
      <c r="BD369" s="104"/>
      <c r="BE369" s="162"/>
      <c r="BF369" s="174"/>
      <c r="BG369" s="341" t="s">
        <v>4711</v>
      </c>
      <c r="BH369" s="321" t="s">
        <v>4712</v>
      </c>
      <c r="BI369" s="193" t="s">
        <v>4706</v>
      </c>
      <c r="BJ369" s="193" t="s">
        <v>4713</v>
      </c>
      <c r="BK369" s="109"/>
    </row>
    <row r="370" s="193" customFormat="true" ht="12.75" hidden="false" customHeight="true" outlineLevel="0" collapsed="false">
      <c r="A370" s="323" t="n">
        <v>109</v>
      </c>
      <c r="B370" s="348" t="s">
        <v>4714</v>
      </c>
      <c r="C370" s="348" t="s">
        <v>4714</v>
      </c>
      <c r="D370" s="184" t="s">
        <v>859</v>
      </c>
      <c r="E370" s="86" t="s">
        <v>4715</v>
      </c>
      <c r="F370" s="87" t="s">
        <v>4716</v>
      </c>
      <c r="G370" s="88"/>
      <c r="H370" s="89" t="s">
        <v>859</v>
      </c>
      <c r="I370" s="90"/>
      <c r="J370" s="90"/>
      <c r="K370" s="91"/>
      <c r="L370" s="92"/>
      <c r="M370" s="90" t="s">
        <v>2749</v>
      </c>
      <c r="N370" s="90" t="s">
        <v>81</v>
      </c>
      <c r="O370" s="90" t="s">
        <v>2749</v>
      </c>
      <c r="P370" s="91"/>
      <c r="Q370" s="185"/>
      <c r="R370" s="185"/>
      <c r="S370" s="185"/>
      <c r="T370" s="185"/>
      <c r="U370" s="185"/>
      <c r="V370" s="352" t="s">
        <v>4717</v>
      </c>
      <c r="W370" s="95" t="s">
        <v>4709</v>
      </c>
      <c r="X370" s="96"/>
      <c r="Y370" s="96"/>
      <c r="Z370" s="96"/>
      <c r="AA370" s="96"/>
      <c r="AB370" s="96"/>
      <c r="AC370" s="95"/>
      <c r="AD370" s="95" t="s">
        <v>4710</v>
      </c>
      <c r="AE370" s="100"/>
      <c r="AF370" s="100" t="n">
        <v>0</v>
      </c>
      <c r="AG370" s="187"/>
      <c r="AH370" s="187"/>
      <c r="AI370" s="187"/>
      <c r="AJ370" s="187"/>
      <c r="AK370" s="188"/>
      <c r="AL370" s="188"/>
      <c r="AM370" s="189"/>
      <c r="AN370" s="189"/>
      <c r="AO370" s="189"/>
      <c r="AP370" s="189"/>
      <c r="AQ370" s="189"/>
      <c r="AR370" s="189"/>
      <c r="AS370" s="189"/>
      <c r="AT370" s="208" t="s">
        <v>859</v>
      </c>
      <c r="AU370" s="104"/>
      <c r="AV370" s="104"/>
      <c r="AW370" s="104"/>
      <c r="AX370" s="104"/>
      <c r="AY370" s="104"/>
      <c r="AZ370" s="104"/>
      <c r="BA370" s="104"/>
      <c r="BB370" s="104"/>
      <c r="BC370" s="104"/>
      <c r="BD370" s="104"/>
      <c r="BE370" s="162"/>
      <c r="BF370" s="104"/>
      <c r="BG370" s="341" t="s">
        <v>4718</v>
      </c>
      <c r="BH370" s="321"/>
      <c r="BI370" s="193" t="s">
        <v>4715</v>
      </c>
      <c r="BJ370" s="193" t="s">
        <v>4719</v>
      </c>
      <c r="BK370" s="109"/>
    </row>
    <row r="371" s="193" customFormat="true" ht="12.75" hidden="false" customHeight="true" outlineLevel="0" collapsed="false">
      <c r="A371" s="323" t="n">
        <v>117</v>
      </c>
      <c r="B371" s="348" t="s">
        <v>4720</v>
      </c>
      <c r="C371" s="348" t="s">
        <v>4720</v>
      </c>
      <c r="D371" s="184" t="s">
        <v>860</v>
      </c>
      <c r="E371" s="86" t="s">
        <v>4721</v>
      </c>
      <c r="F371" s="87" t="s">
        <v>4722</v>
      </c>
      <c r="G371" s="88"/>
      <c r="H371" s="89" t="s">
        <v>860</v>
      </c>
      <c r="I371" s="90"/>
      <c r="J371" s="90"/>
      <c r="K371" s="91"/>
      <c r="L371" s="92"/>
      <c r="M371" s="90" t="s">
        <v>2749</v>
      </c>
      <c r="N371" s="90" t="s">
        <v>2729</v>
      </c>
      <c r="O371" s="90" t="s">
        <v>2729</v>
      </c>
      <c r="P371" s="91"/>
      <c r="Q371" s="185"/>
      <c r="R371" s="185"/>
      <c r="S371" s="185"/>
      <c r="T371" s="185"/>
      <c r="U371" s="185"/>
      <c r="V371" s="352" t="s">
        <v>4723</v>
      </c>
      <c r="W371" s="95" t="s">
        <v>4709</v>
      </c>
      <c r="X371" s="96"/>
      <c r="Y371" s="96"/>
      <c r="Z371" s="96"/>
      <c r="AA371" s="96"/>
      <c r="AB371" s="96"/>
      <c r="AC371" s="95"/>
      <c r="AD371" s="95" t="s">
        <v>4710</v>
      </c>
      <c r="AE371" s="100"/>
      <c r="AF371" s="100" t="n">
        <v>0</v>
      </c>
      <c r="AG371" s="187"/>
      <c r="AH371" s="187"/>
      <c r="AI371" s="187"/>
      <c r="AJ371" s="187"/>
      <c r="AK371" s="188"/>
      <c r="AL371" s="188"/>
      <c r="AM371" s="189"/>
      <c r="AN371" s="189"/>
      <c r="AO371" s="189"/>
      <c r="AP371" s="189"/>
      <c r="AQ371" s="189"/>
      <c r="AR371" s="189"/>
      <c r="AS371" s="189"/>
      <c r="AT371" s="208" t="s">
        <v>860</v>
      </c>
      <c r="AU371" s="104"/>
      <c r="AV371" s="104"/>
      <c r="AW371" s="104"/>
      <c r="AX371" s="104"/>
      <c r="AY371" s="104"/>
      <c r="AZ371" s="104"/>
      <c r="BA371" s="104"/>
      <c r="BB371" s="104"/>
      <c r="BC371" s="104"/>
      <c r="BD371" s="104"/>
      <c r="BE371" s="162"/>
      <c r="BF371" s="104"/>
      <c r="BG371" s="341" t="s">
        <v>4724</v>
      </c>
      <c r="BH371" s="321" t="s">
        <v>4725</v>
      </c>
      <c r="BI371" s="193" t="s">
        <v>4721</v>
      </c>
      <c r="BJ371" s="193" t="s">
        <v>4726</v>
      </c>
      <c r="BK371" s="109"/>
    </row>
    <row r="372" s="193" customFormat="true" ht="12.75" hidden="false" customHeight="true" outlineLevel="0" collapsed="false">
      <c r="A372" s="323" t="n">
        <v>115</v>
      </c>
      <c r="B372" s="348" t="s">
        <v>4727</v>
      </c>
      <c r="C372" s="348" t="s">
        <v>4727</v>
      </c>
      <c r="D372" s="184" t="s">
        <v>861</v>
      </c>
      <c r="E372" s="86" t="s">
        <v>4728</v>
      </c>
      <c r="F372" s="87" t="s">
        <v>4729</v>
      </c>
      <c r="G372" s="88"/>
      <c r="H372" s="89" t="s">
        <v>861</v>
      </c>
      <c r="I372" s="90"/>
      <c r="J372" s="90"/>
      <c r="K372" s="91"/>
      <c r="L372" s="92"/>
      <c r="M372" s="90" t="s">
        <v>2749</v>
      </c>
      <c r="N372" s="90" t="s">
        <v>81</v>
      </c>
      <c r="O372" s="90" t="s">
        <v>2749</v>
      </c>
      <c r="P372" s="91"/>
      <c r="Q372" s="185"/>
      <c r="R372" s="185"/>
      <c r="S372" s="185"/>
      <c r="T372" s="185"/>
      <c r="U372" s="185"/>
      <c r="V372" s="352" t="s">
        <v>4730</v>
      </c>
      <c r="W372" s="95" t="s">
        <v>4709</v>
      </c>
      <c r="X372" s="96"/>
      <c r="Y372" s="96"/>
      <c r="Z372" s="96"/>
      <c r="AA372" s="96"/>
      <c r="AB372" s="96"/>
      <c r="AC372" s="95"/>
      <c r="AD372" s="95" t="s">
        <v>4710</v>
      </c>
      <c r="AE372" s="100"/>
      <c r="AF372" s="100" t="n">
        <v>0</v>
      </c>
      <c r="AG372" s="187"/>
      <c r="AH372" s="187"/>
      <c r="AI372" s="187"/>
      <c r="AJ372" s="187"/>
      <c r="AK372" s="188"/>
      <c r="AL372" s="188"/>
      <c r="AM372" s="189"/>
      <c r="AN372" s="189"/>
      <c r="AO372" s="189"/>
      <c r="AP372" s="189"/>
      <c r="AQ372" s="189"/>
      <c r="AR372" s="189"/>
      <c r="AS372" s="189"/>
      <c r="AT372" s="208" t="s">
        <v>861</v>
      </c>
      <c r="AU372" s="104"/>
      <c r="AV372" s="104"/>
      <c r="AW372" s="104"/>
      <c r="AX372" s="104"/>
      <c r="AY372" s="104"/>
      <c r="AZ372" s="104"/>
      <c r="BA372" s="104"/>
      <c r="BB372" s="104"/>
      <c r="BC372" s="104"/>
      <c r="BD372" s="104"/>
      <c r="BE372" s="162"/>
      <c r="BF372" s="104"/>
      <c r="BG372" s="341" t="s">
        <v>4731</v>
      </c>
      <c r="BH372" s="321" t="s">
        <v>1</v>
      </c>
      <c r="BI372" s="193" t="s">
        <v>4728</v>
      </c>
      <c r="BJ372" s="193" t="s">
        <v>4732</v>
      </c>
      <c r="BK372" s="109"/>
    </row>
    <row r="373" s="193" customFormat="true" ht="12.75" hidden="false" customHeight="true" outlineLevel="0" collapsed="false">
      <c r="A373" s="323" t="n">
        <v>123</v>
      </c>
      <c r="B373" s="348" t="s">
        <v>4733</v>
      </c>
      <c r="C373" s="348" t="s">
        <v>4733</v>
      </c>
      <c r="D373" s="184" t="s">
        <v>862</v>
      </c>
      <c r="E373" s="86" t="s">
        <v>4734</v>
      </c>
      <c r="F373" s="87" t="s">
        <v>4735</v>
      </c>
      <c r="G373" s="88"/>
      <c r="H373" s="89" t="s">
        <v>862</v>
      </c>
      <c r="I373" s="90"/>
      <c r="J373" s="90"/>
      <c r="K373" s="91"/>
      <c r="L373" s="92"/>
      <c r="M373" s="90" t="s">
        <v>2749</v>
      </c>
      <c r="N373" s="90"/>
      <c r="O373" s="90"/>
      <c r="P373" s="91"/>
      <c r="Q373" s="185"/>
      <c r="R373" s="185"/>
      <c r="S373" s="185"/>
      <c r="T373" s="185"/>
      <c r="U373" s="185"/>
      <c r="V373" s="352" t="s">
        <v>4736</v>
      </c>
      <c r="W373" s="95" t="s">
        <v>4709</v>
      </c>
      <c r="X373" s="96"/>
      <c r="Y373" s="96"/>
      <c r="Z373" s="96"/>
      <c r="AA373" s="96"/>
      <c r="AB373" s="96"/>
      <c r="AC373" s="95"/>
      <c r="AD373" s="95" t="s">
        <v>4710</v>
      </c>
      <c r="AE373" s="100"/>
      <c r="AF373" s="100" t="n">
        <v>0</v>
      </c>
      <c r="AG373" s="187"/>
      <c r="AH373" s="187"/>
      <c r="AI373" s="187"/>
      <c r="AJ373" s="187"/>
      <c r="AK373" s="188"/>
      <c r="AL373" s="188"/>
      <c r="AM373" s="189"/>
      <c r="AN373" s="189"/>
      <c r="AO373" s="189"/>
      <c r="AP373" s="189"/>
      <c r="AQ373" s="189"/>
      <c r="AR373" s="189"/>
      <c r="AS373" s="189"/>
      <c r="AT373" s="207" t="s">
        <v>862</v>
      </c>
      <c r="AU373" s="104"/>
      <c r="AV373" s="104"/>
      <c r="AW373" s="104"/>
      <c r="AX373" s="104"/>
      <c r="AY373" s="104"/>
      <c r="AZ373" s="104"/>
      <c r="BA373" s="104"/>
      <c r="BB373" s="104"/>
      <c r="BC373" s="104"/>
      <c r="BD373" s="104"/>
      <c r="BE373" s="162"/>
      <c r="BF373" s="104"/>
      <c r="BG373" s="341" t="s">
        <v>4737</v>
      </c>
      <c r="BH373" s="321" t="s">
        <v>4738</v>
      </c>
      <c r="BI373" s="193" t="s">
        <v>4734</v>
      </c>
      <c r="BJ373" s="193" t="s">
        <v>29</v>
      </c>
      <c r="BK373" s="109"/>
    </row>
    <row r="374" s="193" customFormat="true" ht="12.75" hidden="false" customHeight="true" outlineLevel="0" collapsed="false">
      <c r="A374" s="323" t="n">
        <v>121</v>
      </c>
      <c r="B374" s="348" t="s">
        <v>4739</v>
      </c>
      <c r="C374" s="348" t="s">
        <v>4739</v>
      </c>
      <c r="D374" s="184" t="s">
        <v>863</v>
      </c>
      <c r="E374" s="86" t="s">
        <v>4740</v>
      </c>
      <c r="F374" s="87" t="s">
        <v>4741</v>
      </c>
      <c r="G374" s="88"/>
      <c r="H374" s="89" t="s">
        <v>863</v>
      </c>
      <c r="I374" s="90"/>
      <c r="J374" s="90"/>
      <c r="K374" s="91"/>
      <c r="L374" s="92"/>
      <c r="M374" s="90" t="s">
        <v>2749</v>
      </c>
      <c r="N374" s="90"/>
      <c r="O374" s="90"/>
      <c r="P374" s="91"/>
      <c r="Q374" s="185"/>
      <c r="R374" s="185"/>
      <c r="S374" s="185"/>
      <c r="T374" s="185"/>
      <c r="U374" s="185"/>
      <c r="V374" s="352" t="s">
        <v>4742</v>
      </c>
      <c r="W374" s="95" t="s">
        <v>4709</v>
      </c>
      <c r="X374" s="96"/>
      <c r="Y374" s="96"/>
      <c r="Z374" s="96"/>
      <c r="AA374" s="96"/>
      <c r="AB374" s="96"/>
      <c r="AC374" s="95"/>
      <c r="AD374" s="95" t="s">
        <v>4710</v>
      </c>
      <c r="AE374" s="100"/>
      <c r="AF374" s="100" t="n">
        <v>0</v>
      </c>
      <c r="AG374" s="187"/>
      <c r="AH374" s="187"/>
      <c r="AI374" s="187"/>
      <c r="AJ374" s="187"/>
      <c r="AK374" s="188"/>
      <c r="AL374" s="188"/>
      <c r="AM374" s="189"/>
      <c r="AN374" s="189"/>
      <c r="AO374" s="189"/>
      <c r="AP374" s="189"/>
      <c r="AQ374" s="189"/>
      <c r="AR374" s="189"/>
      <c r="AS374" s="189"/>
      <c r="AT374" s="208" t="s">
        <v>863</v>
      </c>
      <c r="AU374" s="104"/>
      <c r="AV374" s="104"/>
      <c r="AW374" s="104"/>
      <c r="AX374" s="104"/>
      <c r="AY374" s="104"/>
      <c r="AZ374" s="104"/>
      <c r="BA374" s="104"/>
      <c r="BB374" s="104"/>
      <c r="BC374" s="104"/>
      <c r="BD374" s="104"/>
      <c r="BE374" s="162"/>
      <c r="BF374" s="104"/>
      <c r="BG374" s="341" t="s">
        <v>4743</v>
      </c>
      <c r="BH374" s="321" t="s">
        <v>1</v>
      </c>
      <c r="BI374" s="193" t="s">
        <v>4740</v>
      </c>
      <c r="BJ374" s="193" t="s">
        <v>4744</v>
      </c>
      <c r="BK374" s="109"/>
    </row>
    <row r="375" s="193" customFormat="true" ht="12.75" hidden="true" customHeight="true" outlineLevel="0" collapsed="false">
      <c r="A375" s="315"/>
      <c r="B375" s="316"/>
      <c r="C375" s="316"/>
      <c r="D375" s="360" t="s">
        <v>864</v>
      </c>
      <c r="E375" s="317" t="s">
        <v>4745</v>
      </c>
      <c r="F375" s="87" t="s">
        <v>4746</v>
      </c>
      <c r="G375" s="88"/>
      <c r="H375" s="89" t="s">
        <v>864</v>
      </c>
      <c r="I375" s="90"/>
      <c r="J375" s="90"/>
      <c r="K375" s="91"/>
      <c r="L375" s="92"/>
      <c r="M375" s="90" t="s">
        <v>2749</v>
      </c>
      <c r="N375" s="90"/>
      <c r="O375" s="90"/>
      <c r="P375" s="91"/>
      <c r="Q375" s="185"/>
      <c r="R375" s="185"/>
      <c r="S375" s="185"/>
      <c r="T375" s="185"/>
      <c r="U375" s="185"/>
      <c r="V375" s="352" t="s">
        <v>4747</v>
      </c>
      <c r="W375" s="95" t="s">
        <v>4709</v>
      </c>
      <c r="X375" s="96"/>
      <c r="Y375" s="96"/>
      <c r="Z375" s="96"/>
      <c r="AA375" s="96"/>
      <c r="AB375" s="96"/>
      <c r="AC375" s="95"/>
      <c r="AD375" s="95" t="s">
        <v>4710</v>
      </c>
      <c r="AE375" s="100"/>
      <c r="AF375" s="100" t="n">
        <v>0</v>
      </c>
      <c r="AG375" s="187"/>
      <c r="AH375" s="187"/>
      <c r="AI375" s="187"/>
      <c r="AJ375" s="187"/>
      <c r="AK375" s="188"/>
      <c r="AL375" s="188"/>
      <c r="AM375" s="189"/>
      <c r="AN375" s="189"/>
      <c r="AO375" s="189"/>
      <c r="AP375" s="189"/>
      <c r="AQ375" s="189"/>
      <c r="AR375" s="189"/>
      <c r="AS375" s="189"/>
      <c r="AT375" s="207" t="s">
        <v>4746</v>
      </c>
      <c r="AU375" s="104"/>
      <c r="AV375" s="104"/>
      <c r="AW375" s="104"/>
      <c r="AX375" s="104"/>
      <c r="AY375" s="104"/>
      <c r="AZ375" s="104"/>
      <c r="BA375" s="104"/>
      <c r="BB375" s="104"/>
      <c r="BC375" s="104"/>
      <c r="BD375" s="104"/>
      <c r="BE375" s="162"/>
      <c r="BF375" s="104"/>
      <c r="BG375" s="341"/>
      <c r="BH375" s="20" t="s">
        <v>7</v>
      </c>
      <c r="BI375" s="193" t="s">
        <v>4745</v>
      </c>
      <c r="BJ375" s="193" t="s">
        <v>4748</v>
      </c>
      <c r="BK375" s="109"/>
    </row>
    <row r="376" s="193" customFormat="true" ht="12.75" hidden="true" customHeight="true" outlineLevel="0" collapsed="false">
      <c r="A376" s="315"/>
      <c r="B376" s="316"/>
      <c r="C376" s="316"/>
      <c r="D376" s="360" t="s">
        <v>865</v>
      </c>
      <c r="E376" s="317" t="s">
        <v>4749</v>
      </c>
      <c r="F376" s="87" t="s">
        <v>4750</v>
      </c>
      <c r="G376" s="88"/>
      <c r="H376" s="89" t="s">
        <v>865</v>
      </c>
      <c r="I376" s="90"/>
      <c r="J376" s="90"/>
      <c r="K376" s="91"/>
      <c r="L376" s="92"/>
      <c r="M376" s="90" t="s">
        <v>2749</v>
      </c>
      <c r="N376" s="90"/>
      <c r="O376" s="90"/>
      <c r="P376" s="91"/>
      <c r="Q376" s="185"/>
      <c r="R376" s="185"/>
      <c r="S376" s="185"/>
      <c r="T376" s="185"/>
      <c r="U376" s="185"/>
      <c r="V376" s="352" t="s">
        <v>4751</v>
      </c>
      <c r="W376" s="95" t="s">
        <v>4709</v>
      </c>
      <c r="X376" s="96"/>
      <c r="Y376" s="96"/>
      <c r="Z376" s="96"/>
      <c r="AA376" s="96"/>
      <c r="AB376" s="96"/>
      <c r="AC376" s="95"/>
      <c r="AD376" s="95" t="s">
        <v>4710</v>
      </c>
      <c r="AE376" s="100"/>
      <c r="AF376" s="100" t="n">
        <v>0</v>
      </c>
      <c r="AG376" s="187"/>
      <c r="AH376" s="187"/>
      <c r="AI376" s="187"/>
      <c r="AJ376" s="187"/>
      <c r="AK376" s="188"/>
      <c r="AL376" s="188"/>
      <c r="AM376" s="189"/>
      <c r="AN376" s="189"/>
      <c r="AO376" s="189"/>
      <c r="AP376" s="189"/>
      <c r="AQ376" s="189"/>
      <c r="AR376" s="189"/>
      <c r="AS376" s="189"/>
      <c r="AT376" s="208" t="s">
        <v>4750</v>
      </c>
      <c r="AU376" s="104"/>
      <c r="AV376" s="104"/>
      <c r="AW376" s="104"/>
      <c r="AX376" s="104"/>
      <c r="AY376" s="104"/>
      <c r="AZ376" s="104"/>
      <c r="BA376" s="104"/>
      <c r="BB376" s="104"/>
      <c r="BC376" s="104"/>
      <c r="BD376" s="104"/>
      <c r="BE376" s="162"/>
      <c r="BF376" s="104"/>
      <c r="BG376" s="341"/>
      <c r="BH376" s="20" t="s">
        <v>7</v>
      </c>
      <c r="BI376" s="193" t="s">
        <v>4749</v>
      </c>
      <c r="BJ376" s="193" t="s">
        <v>4752</v>
      </c>
      <c r="BK376" s="109"/>
    </row>
    <row r="377" s="193" customFormat="true" ht="12.75" hidden="true" customHeight="true" outlineLevel="0" collapsed="false">
      <c r="A377" s="315"/>
      <c r="B377" s="316"/>
      <c r="C377" s="316"/>
      <c r="D377" s="360" t="s">
        <v>866</v>
      </c>
      <c r="E377" s="317" t="s">
        <v>4753</v>
      </c>
      <c r="F377" s="87" t="s">
        <v>4754</v>
      </c>
      <c r="G377" s="88"/>
      <c r="H377" s="89" t="s">
        <v>866</v>
      </c>
      <c r="I377" s="90"/>
      <c r="J377" s="90"/>
      <c r="K377" s="91"/>
      <c r="L377" s="92"/>
      <c r="M377" s="90" t="s">
        <v>4755</v>
      </c>
      <c r="N377" s="90"/>
      <c r="O377" s="90"/>
      <c r="P377" s="91"/>
      <c r="Q377" s="185"/>
      <c r="R377" s="185"/>
      <c r="S377" s="185"/>
      <c r="T377" s="185"/>
      <c r="U377" s="185"/>
      <c r="V377" s="352" t="s">
        <v>4756</v>
      </c>
      <c r="W377" s="95" t="s">
        <v>4709</v>
      </c>
      <c r="X377" s="96"/>
      <c r="Y377" s="96"/>
      <c r="Z377" s="96"/>
      <c r="AA377" s="96"/>
      <c r="AB377" s="96"/>
      <c r="AC377" s="95"/>
      <c r="AD377" s="95" t="s">
        <v>4710</v>
      </c>
      <c r="AE377" s="100"/>
      <c r="AF377" s="100"/>
      <c r="AG377" s="187"/>
      <c r="AH377" s="187"/>
      <c r="AI377" s="187"/>
      <c r="AJ377" s="187"/>
      <c r="AK377" s="188"/>
      <c r="AL377" s="188"/>
      <c r="AM377" s="189"/>
      <c r="AN377" s="189"/>
      <c r="AO377" s="189"/>
      <c r="AP377" s="189"/>
      <c r="AQ377" s="189"/>
      <c r="AR377" s="189"/>
      <c r="AS377" s="189"/>
      <c r="AT377" s="208" t="s">
        <v>866</v>
      </c>
      <c r="AU377" s="104"/>
      <c r="AV377" s="104"/>
      <c r="AW377" s="104"/>
      <c r="AX377" s="104"/>
      <c r="AY377" s="104"/>
      <c r="AZ377" s="104"/>
      <c r="BA377" s="104"/>
      <c r="BB377" s="104"/>
      <c r="BC377" s="104"/>
      <c r="BD377" s="361" t="s">
        <v>826</v>
      </c>
      <c r="BE377" s="162"/>
      <c r="BF377" s="104"/>
      <c r="BG377" s="341" t="s">
        <v>4757</v>
      </c>
      <c r="BH377" s="333"/>
      <c r="BI377" s="193" t="s">
        <v>4753</v>
      </c>
      <c r="BJ377" s="193" t="s">
        <v>4758</v>
      </c>
      <c r="BK377" s="109"/>
    </row>
    <row r="378" s="181" customFormat="true" ht="18" hidden="false" customHeight="true" outlineLevel="0" collapsed="false">
      <c r="A378" s="315"/>
      <c r="B378" s="316"/>
      <c r="C378" s="316"/>
      <c r="D378" s="362" t="s">
        <v>867</v>
      </c>
      <c r="E378" s="200" t="s">
        <v>868</v>
      </c>
      <c r="F378" s="65"/>
      <c r="G378" s="66"/>
      <c r="H378" s="66"/>
      <c r="I378" s="66"/>
      <c r="J378" s="66"/>
      <c r="K378" s="66"/>
      <c r="L378" s="65"/>
      <c r="M378" s="65"/>
      <c r="N378" s="65"/>
      <c r="O378" s="65"/>
      <c r="P378" s="65"/>
      <c r="Q378" s="65"/>
      <c r="R378" s="65"/>
      <c r="S378" s="65"/>
      <c r="T378" s="65"/>
      <c r="U378" s="65"/>
      <c r="V378" s="65"/>
      <c r="W378" s="65"/>
      <c r="X378" s="67"/>
      <c r="Y378" s="67"/>
      <c r="Z378" s="67"/>
      <c r="AA378" s="67"/>
      <c r="AB378" s="67"/>
      <c r="AC378" s="68"/>
      <c r="AD378" s="68"/>
      <c r="AE378" s="68"/>
      <c r="AF378" s="68"/>
      <c r="AG378" s="68"/>
      <c r="AH378" s="68"/>
      <c r="AI378" s="68"/>
      <c r="AJ378" s="68"/>
      <c r="AK378" s="68"/>
      <c r="AL378" s="68"/>
      <c r="AM378" s="68"/>
      <c r="AN378" s="68"/>
      <c r="AO378" s="68"/>
      <c r="AP378" s="68"/>
      <c r="AQ378" s="68"/>
      <c r="AR378" s="68"/>
      <c r="AS378" s="68"/>
      <c r="AT378" s="69"/>
      <c r="AU378" s="69"/>
      <c r="AV378" s="70"/>
      <c r="AW378" s="70"/>
      <c r="AX378" s="70"/>
      <c r="AY378" s="70"/>
      <c r="AZ378" s="70"/>
      <c r="BA378" s="70"/>
      <c r="BB378" s="70"/>
      <c r="BC378" s="70"/>
      <c r="BD378" s="70"/>
      <c r="BE378" s="70"/>
      <c r="BF378" s="81" t="s">
        <v>829</v>
      </c>
      <c r="BG378" s="311"/>
      <c r="BH378" s="182" t="s">
        <v>867</v>
      </c>
      <c r="BI378" s="69" t="s">
        <v>868</v>
      </c>
      <c r="BJ378" s="69"/>
      <c r="BK378" s="182"/>
    </row>
    <row r="379" s="193" customFormat="true" ht="12.75" hidden="true" customHeight="true" outlineLevel="0" collapsed="false">
      <c r="A379" s="315"/>
      <c r="B379" s="316"/>
      <c r="C379" s="316"/>
      <c r="D379" s="360" t="s">
        <v>869</v>
      </c>
      <c r="E379" s="317" t="s">
        <v>4759</v>
      </c>
      <c r="F379" s="87" t="s">
        <v>870</v>
      </c>
      <c r="G379" s="88"/>
      <c r="H379" s="89" t="s">
        <v>869</v>
      </c>
      <c r="I379" s="90"/>
      <c r="J379" s="90"/>
      <c r="K379" s="91"/>
      <c r="L379" s="92"/>
      <c r="M379" s="90" t="s">
        <v>2729</v>
      </c>
      <c r="N379" s="90"/>
      <c r="O379" s="90"/>
      <c r="P379" s="91"/>
      <c r="Q379" s="185"/>
      <c r="R379" s="185"/>
      <c r="S379" s="185"/>
      <c r="T379" s="185"/>
      <c r="U379" s="185"/>
      <c r="V379" s="352" t="s">
        <v>4760</v>
      </c>
      <c r="W379" s="95" t="s">
        <v>4761</v>
      </c>
      <c r="X379" s="96"/>
      <c r="Y379" s="96"/>
      <c r="Z379" s="96"/>
      <c r="AA379" s="96"/>
      <c r="AB379" s="96"/>
      <c r="AC379" s="95"/>
      <c r="AD379" s="95" t="s">
        <v>4762</v>
      </c>
      <c r="AE379" s="94"/>
      <c r="AF379" s="94" t="s">
        <v>4763</v>
      </c>
      <c r="AG379" s="187"/>
      <c r="AH379" s="187"/>
      <c r="AI379" s="187"/>
      <c r="AJ379" s="187"/>
      <c r="AK379" s="188"/>
      <c r="AL379" s="188"/>
      <c r="AM379" s="189"/>
      <c r="AN379" s="189"/>
      <c r="AO379" s="189"/>
      <c r="AP379" s="189"/>
      <c r="AQ379" s="189"/>
      <c r="AR379" s="189"/>
      <c r="AS379" s="189"/>
      <c r="AT379" s="207" t="s">
        <v>870</v>
      </c>
      <c r="AU379" s="104"/>
      <c r="AV379" s="104"/>
      <c r="AW379" s="104"/>
      <c r="AX379" s="104"/>
      <c r="AY379" s="104"/>
      <c r="AZ379" s="104"/>
      <c r="BA379" s="104"/>
      <c r="BB379" s="104"/>
      <c r="BC379" s="104"/>
      <c r="BD379" s="104"/>
      <c r="BE379" s="162"/>
      <c r="BF379" s="104"/>
      <c r="BG379" s="341"/>
      <c r="BH379" s="20" t="s">
        <v>7</v>
      </c>
      <c r="BI379" s="193" t="s">
        <v>4759</v>
      </c>
      <c r="BJ379" s="193" t="s">
        <v>4764</v>
      </c>
      <c r="BK379" s="109"/>
    </row>
    <row r="380" s="193" customFormat="true" ht="12.75" hidden="true" customHeight="true" outlineLevel="0" collapsed="false">
      <c r="A380" s="315"/>
      <c r="B380" s="316"/>
      <c r="C380" s="316"/>
      <c r="D380" s="360" t="s">
        <v>871</v>
      </c>
      <c r="E380" s="317" t="s">
        <v>4765</v>
      </c>
      <c r="F380" s="87" t="s">
        <v>872</v>
      </c>
      <c r="G380" s="88"/>
      <c r="H380" s="89" t="s">
        <v>871</v>
      </c>
      <c r="I380" s="90"/>
      <c r="J380" s="90"/>
      <c r="K380" s="91"/>
      <c r="L380" s="92"/>
      <c r="M380" s="90" t="s">
        <v>2729</v>
      </c>
      <c r="N380" s="90"/>
      <c r="O380" s="90"/>
      <c r="P380" s="91"/>
      <c r="Q380" s="185"/>
      <c r="R380" s="185"/>
      <c r="S380" s="185"/>
      <c r="T380" s="185"/>
      <c r="U380" s="185"/>
      <c r="V380" s="352" t="s">
        <v>4766</v>
      </c>
      <c r="W380" s="95" t="s">
        <v>4761</v>
      </c>
      <c r="X380" s="96"/>
      <c r="Y380" s="96"/>
      <c r="Z380" s="96"/>
      <c r="AA380" s="96"/>
      <c r="AB380" s="96"/>
      <c r="AC380" s="95"/>
      <c r="AD380" s="95" t="s">
        <v>4762</v>
      </c>
      <c r="AE380" s="100"/>
      <c r="AF380" s="100" t="s">
        <v>4763</v>
      </c>
      <c r="AG380" s="187"/>
      <c r="AH380" s="187"/>
      <c r="AI380" s="187"/>
      <c r="AJ380" s="187"/>
      <c r="AK380" s="188"/>
      <c r="AL380" s="188"/>
      <c r="AM380" s="189"/>
      <c r="AN380" s="189"/>
      <c r="AO380" s="189"/>
      <c r="AP380" s="189"/>
      <c r="AQ380" s="189"/>
      <c r="AR380" s="189"/>
      <c r="AS380" s="189"/>
      <c r="AT380" s="208" t="s">
        <v>872</v>
      </c>
      <c r="AU380" s="104"/>
      <c r="AV380" s="104"/>
      <c r="AW380" s="104"/>
      <c r="AX380" s="104"/>
      <c r="AY380" s="104"/>
      <c r="AZ380" s="104"/>
      <c r="BA380" s="104"/>
      <c r="BB380" s="104"/>
      <c r="BC380" s="104"/>
      <c r="BD380" s="104"/>
      <c r="BE380" s="162"/>
      <c r="BF380" s="104"/>
      <c r="BG380" s="341"/>
      <c r="BH380" s="20" t="s">
        <v>7</v>
      </c>
      <c r="BI380" s="193" t="s">
        <v>4765</v>
      </c>
      <c r="BJ380" s="193" t="s">
        <v>4767</v>
      </c>
      <c r="BK380" s="109"/>
    </row>
    <row r="381" s="193" customFormat="true" ht="12.75" hidden="true" customHeight="true" outlineLevel="0" collapsed="false">
      <c r="A381" s="315"/>
      <c r="B381" s="316"/>
      <c r="C381" s="316"/>
      <c r="D381" s="360" t="s">
        <v>873</v>
      </c>
      <c r="E381" s="317" t="s">
        <v>4768</v>
      </c>
      <c r="F381" s="87" t="s">
        <v>874</v>
      </c>
      <c r="G381" s="88"/>
      <c r="H381" s="89" t="s">
        <v>873</v>
      </c>
      <c r="I381" s="90"/>
      <c r="J381" s="90"/>
      <c r="K381" s="91"/>
      <c r="L381" s="92"/>
      <c r="M381" s="90" t="s">
        <v>2729</v>
      </c>
      <c r="N381" s="90"/>
      <c r="O381" s="90"/>
      <c r="P381" s="91"/>
      <c r="Q381" s="185"/>
      <c r="R381" s="185"/>
      <c r="S381" s="185"/>
      <c r="T381" s="185"/>
      <c r="U381" s="185"/>
      <c r="V381" s="352" t="s">
        <v>4769</v>
      </c>
      <c r="W381" s="95" t="s">
        <v>4761</v>
      </c>
      <c r="X381" s="96"/>
      <c r="Y381" s="96"/>
      <c r="Z381" s="96"/>
      <c r="AA381" s="96"/>
      <c r="AB381" s="96"/>
      <c r="AC381" s="95"/>
      <c r="AD381" s="95" t="s">
        <v>4762</v>
      </c>
      <c r="AE381" s="100"/>
      <c r="AF381" s="100" t="s">
        <v>4763</v>
      </c>
      <c r="AG381" s="187"/>
      <c r="AH381" s="187"/>
      <c r="AI381" s="187"/>
      <c r="AJ381" s="187"/>
      <c r="AK381" s="188"/>
      <c r="AL381" s="188"/>
      <c r="AM381" s="189"/>
      <c r="AN381" s="189"/>
      <c r="AO381" s="189"/>
      <c r="AP381" s="189"/>
      <c r="AQ381" s="189"/>
      <c r="AR381" s="189"/>
      <c r="AS381" s="189"/>
      <c r="AT381" s="207" t="s">
        <v>873</v>
      </c>
      <c r="AU381" s="104"/>
      <c r="AV381" s="104"/>
      <c r="AW381" s="104"/>
      <c r="AX381" s="104"/>
      <c r="AY381" s="104"/>
      <c r="AZ381" s="104"/>
      <c r="BA381" s="104"/>
      <c r="BB381" s="104"/>
      <c r="BC381" s="104"/>
      <c r="BD381" s="104"/>
      <c r="BE381" s="162"/>
      <c r="BF381" s="104"/>
      <c r="BG381" s="341" t="s">
        <v>4770</v>
      </c>
      <c r="BH381" s="333" t="s">
        <v>873</v>
      </c>
      <c r="BI381" s="193" t="s">
        <v>4768</v>
      </c>
      <c r="BJ381" s="193" t="s">
        <v>4771</v>
      </c>
      <c r="BK381" s="109"/>
    </row>
    <row r="382" s="193" customFormat="true" ht="12.75" hidden="true" customHeight="true" outlineLevel="0" collapsed="false">
      <c r="A382" s="315"/>
      <c r="B382" s="316"/>
      <c r="C382" s="316"/>
      <c r="D382" s="360" t="s">
        <v>875</v>
      </c>
      <c r="E382" s="317" t="s">
        <v>4772</v>
      </c>
      <c r="F382" s="87" t="s">
        <v>876</v>
      </c>
      <c r="G382" s="88"/>
      <c r="H382" s="89" t="s">
        <v>875</v>
      </c>
      <c r="I382" s="90"/>
      <c r="J382" s="90"/>
      <c r="K382" s="91"/>
      <c r="L382" s="92"/>
      <c r="M382" s="90" t="s">
        <v>2729</v>
      </c>
      <c r="N382" s="90"/>
      <c r="O382" s="90"/>
      <c r="P382" s="91"/>
      <c r="Q382" s="185"/>
      <c r="R382" s="185"/>
      <c r="S382" s="185"/>
      <c r="T382" s="185"/>
      <c r="U382" s="185"/>
      <c r="V382" s="352" t="s">
        <v>4773</v>
      </c>
      <c r="W382" s="95" t="s">
        <v>4761</v>
      </c>
      <c r="X382" s="96"/>
      <c r="Y382" s="96"/>
      <c r="Z382" s="96"/>
      <c r="AA382" s="96"/>
      <c r="AB382" s="96"/>
      <c r="AC382" s="95"/>
      <c r="AD382" s="95" t="s">
        <v>4762</v>
      </c>
      <c r="AE382" s="100"/>
      <c r="AF382" s="100" t="s">
        <v>4763</v>
      </c>
      <c r="AG382" s="187"/>
      <c r="AH382" s="187"/>
      <c r="AI382" s="187"/>
      <c r="AJ382" s="187"/>
      <c r="AK382" s="188"/>
      <c r="AL382" s="188"/>
      <c r="AM382" s="189"/>
      <c r="AN382" s="189"/>
      <c r="AO382" s="189"/>
      <c r="AP382" s="189"/>
      <c r="AQ382" s="189"/>
      <c r="AR382" s="189"/>
      <c r="AS382" s="189"/>
      <c r="AT382" s="208" t="s">
        <v>875</v>
      </c>
      <c r="AU382" s="104"/>
      <c r="AV382" s="104"/>
      <c r="AW382" s="104"/>
      <c r="AX382" s="104"/>
      <c r="AY382" s="104"/>
      <c r="AZ382" s="104"/>
      <c r="BA382" s="104"/>
      <c r="BB382" s="104"/>
      <c r="BC382" s="104"/>
      <c r="BD382" s="104"/>
      <c r="BE382" s="162"/>
      <c r="BF382" s="104"/>
      <c r="BG382" s="341" t="s">
        <v>4770</v>
      </c>
      <c r="BH382" s="333" t="s">
        <v>875</v>
      </c>
      <c r="BI382" s="193" t="s">
        <v>4772</v>
      </c>
      <c r="BJ382" s="193" t="s">
        <v>4774</v>
      </c>
      <c r="BK382" s="109"/>
    </row>
    <row r="383" s="193" customFormat="true" ht="12.75" hidden="false" customHeight="true" outlineLevel="0" collapsed="false">
      <c r="A383" s="323" t="n">
        <v>163</v>
      </c>
      <c r="B383" s="348" t="s">
        <v>4775</v>
      </c>
      <c r="C383" s="348" t="s">
        <v>4775</v>
      </c>
      <c r="D383" s="184" t="s">
        <v>877</v>
      </c>
      <c r="E383" s="86" t="s">
        <v>4776</v>
      </c>
      <c r="F383" s="87" t="s">
        <v>878</v>
      </c>
      <c r="G383" s="88"/>
      <c r="H383" s="89" t="s">
        <v>4777</v>
      </c>
      <c r="I383" s="90" t="s">
        <v>4778</v>
      </c>
      <c r="J383" s="90"/>
      <c r="K383" s="91"/>
      <c r="L383" s="92"/>
      <c r="M383" s="90" t="s">
        <v>2729</v>
      </c>
      <c r="N383" s="90" t="s">
        <v>2729</v>
      </c>
      <c r="O383" s="90" t="s">
        <v>2729</v>
      </c>
      <c r="P383" s="91"/>
      <c r="Q383" s="185"/>
      <c r="R383" s="185"/>
      <c r="S383" s="185"/>
      <c r="T383" s="185"/>
      <c r="U383" s="185"/>
      <c r="V383" s="352" t="s">
        <v>4779</v>
      </c>
      <c r="W383" s="95" t="s">
        <v>4761</v>
      </c>
      <c r="X383" s="96"/>
      <c r="Y383" s="96"/>
      <c r="Z383" s="96"/>
      <c r="AA383" s="96"/>
      <c r="AB383" s="96"/>
      <c r="AC383" s="95"/>
      <c r="AD383" s="95" t="s">
        <v>4762</v>
      </c>
      <c r="AE383" s="100"/>
      <c r="AF383" s="100" t="s">
        <v>4763</v>
      </c>
      <c r="AG383" s="187"/>
      <c r="AH383" s="187"/>
      <c r="AI383" s="187"/>
      <c r="AJ383" s="187"/>
      <c r="AK383" s="188"/>
      <c r="AL383" s="188"/>
      <c r="AM383" s="189"/>
      <c r="AN383" s="189"/>
      <c r="AO383" s="189"/>
      <c r="AP383" s="189"/>
      <c r="AQ383" s="189"/>
      <c r="AR383" s="189"/>
      <c r="AS383" s="189"/>
      <c r="AT383" s="207" t="s">
        <v>4777</v>
      </c>
      <c r="AU383" s="104"/>
      <c r="AV383" s="104"/>
      <c r="AW383" s="104"/>
      <c r="AX383" s="104"/>
      <c r="AY383" s="104"/>
      <c r="AZ383" s="104"/>
      <c r="BA383" s="104"/>
      <c r="BB383" s="104"/>
      <c r="BC383" s="104"/>
      <c r="BD383" s="104"/>
      <c r="BE383" s="162"/>
      <c r="BF383" s="104"/>
      <c r="BG383" s="341" t="s">
        <v>4780</v>
      </c>
      <c r="BH383" s="321" t="s">
        <v>4781</v>
      </c>
      <c r="BI383" s="193" t="s">
        <v>4776</v>
      </c>
      <c r="BJ383" s="193" t="s">
        <v>4782</v>
      </c>
      <c r="BK383" s="109"/>
    </row>
    <row r="384" s="193" customFormat="true" ht="12.75" hidden="false" customHeight="true" outlineLevel="0" collapsed="false">
      <c r="A384" s="323" t="n">
        <v>161</v>
      </c>
      <c r="B384" s="348" t="s">
        <v>4783</v>
      </c>
      <c r="C384" s="348" t="s">
        <v>4783</v>
      </c>
      <c r="D384" s="184" t="s">
        <v>880</v>
      </c>
      <c r="E384" s="86" t="s">
        <v>4784</v>
      </c>
      <c r="F384" s="87" t="s">
        <v>881</v>
      </c>
      <c r="G384" s="88"/>
      <c r="H384" s="89" t="s">
        <v>4785</v>
      </c>
      <c r="I384" s="90" t="s">
        <v>4786</v>
      </c>
      <c r="J384" s="90"/>
      <c r="K384" s="91"/>
      <c r="L384" s="92"/>
      <c r="M384" s="90" t="s">
        <v>2729</v>
      </c>
      <c r="N384" s="90" t="s">
        <v>2729</v>
      </c>
      <c r="O384" s="90" t="s">
        <v>2729</v>
      </c>
      <c r="P384" s="91"/>
      <c r="Q384" s="185"/>
      <c r="R384" s="185"/>
      <c r="S384" s="185"/>
      <c r="T384" s="185"/>
      <c r="U384" s="185"/>
      <c r="V384" s="352" t="s">
        <v>4787</v>
      </c>
      <c r="W384" s="95" t="s">
        <v>4761</v>
      </c>
      <c r="X384" s="96"/>
      <c r="Y384" s="96"/>
      <c r="Z384" s="96"/>
      <c r="AA384" s="96"/>
      <c r="AB384" s="96"/>
      <c r="AC384" s="95"/>
      <c r="AD384" s="95" t="s">
        <v>4762</v>
      </c>
      <c r="AE384" s="100"/>
      <c r="AF384" s="100" t="s">
        <v>4763</v>
      </c>
      <c r="AG384" s="187"/>
      <c r="AH384" s="187"/>
      <c r="AI384" s="187"/>
      <c r="AJ384" s="187"/>
      <c r="AK384" s="188"/>
      <c r="AL384" s="188"/>
      <c r="AM384" s="189"/>
      <c r="AN384" s="189"/>
      <c r="AO384" s="189"/>
      <c r="AP384" s="189"/>
      <c r="AQ384" s="189"/>
      <c r="AR384" s="189"/>
      <c r="AS384" s="189"/>
      <c r="AT384" s="208" t="s">
        <v>4785</v>
      </c>
      <c r="AU384" s="104"/>
      <c r="AV384" s="104"/>
      <c r="AW384" s="104"/>
      <c r="AX384" s="104"/>
      <c r="AY384" s="104"/>
      <c r="AZ384" s="104"/>
      <c r="BA384" s="104"/>
      <c r="BB384" s="104"/>
      <c r="BC384" s="104"/>
      <c r="BD384" s="104"/>
      <c r="BE384" s="162"/>
      <c r="BF384" s="104"/>
      <c r="BG384" s="341" t="s">
        <v>4788</v>
      </c>
      <c r="BH384" s="321"/>
      <c r="BI384" s="193" t="s">
        <v>4784</v>
      </c>
      <c r="BJ384" s="193" t="s">
        <v>4789</v>
      </c>
      <c r="BK384" s="109"/>
    </row>
    <row r="385" s="193" customFormat="true" ht="12.75" hidden="false" customHeight="true" outlineLevel="0" collapsed="false">
      <c r="A385" s="323" t="n">
        <v>168</v>
      </c>
      <c r="B385" s="348" t="s">
        <v>4790</v>
      </c>
      <c r="C385" s="348" t="s">
        <v>4790</v>
      </c>
      <c r="D385" s="184" t="s">
        <v>882</v>
      </c>
      <c r="E385" s="86" t="s">
        <v>4791</v>
      </c>
      <c r="F385" s="87" t="s">
        <v>883</v>
      </c>
      <c r="G385" s="88"/>
      <c r="H385" s="89" t="s">
        <v>4792</v>
      </c>
      <c r="I385" s="90" t="s">
        <v>4793</v>
      </c>
      <c r="J385" s="90"/>
      <c r="K385" s="91"/>
      <c r="L385" s="92"/>
      <c r="M385" s="90" t="s">
        <v>81</v>
      </c>
      <c r="N385" s="90" t="s">
        <v>81</v>
      </c>
      <c r="O385" s="90" t="s">
        <v>81</v>
      </c>
      <c r="P385" s="91" t="s">
        <v>7882</v>
      </c>
      <c r="Q385" s="185"/>
      <c r="R385" s="185"/>
      <c r="S385" s="185"/>
      <c r="T385" s="185"/>
      <c r="U385" s="185"/>
      <c r="V385" s="352" t="s">
        <v>4794</v>
      </c>
      <c r="W385" s="95" t="s">
        <v>4761</v>
      </c>
      <c r="X385" s="96"/>
      <c r="Y385" s="96"/>
      <c r="Z385" s="96"/>
      <c r="AA385" s="96"/>
      <c r="AB385" s="96"/>
      <c r="AC385" s="95"/>
      <c r="AD385" s="95" t="s">
        <v>4762</v>
      </c>
      <c r="AE385" s="100"/>
      <c r="AF385" s="100" t="s">
        <v>4763</v>
      </c>
      <c r="AG385" s="187"/>
      <c r="AH385" s="187"/>
      <c r="AI385" s="187"/>
      <c r="AJ385" s="187"/>
      <c r="AK385" s="188"/>
      <c r="AL385" s="188"/>
      <c r="AM385" s="189"/>
      <c r="AN385" s="189"/>
      <c r="AO385" s="189"/>
      <c r="AP385" s="189"/>
      <c r="AQ385" s="189"/>
      <c r="AR385" s="189"/>
      <c r="AS385" s="189"/>
      <c r="AT385" s="207" t="s">
        <v>4792</v>
      </c>
      <c r="AU385" s="104"/>
      <c r="AV385" s="104"/>
      <c r="AW385" s="104"/>
      <c r="AX385" s="104"/>
      <c r="AY385" s="104"/>
      <c r="AZ385" s="104"/>
      <c r="BA385" s="104"/>
      <c r="BB385" s="104"/>
      <c r="BC385" s="104"/>
      <c r="BD385" s="104"/>
      <c r="BE385" s="162"/>
      <c r="BF385" s="104"/>
      <c r="BG385" s="341" t="s">
        <v>4795</v>
      </c>
      <c r="BH385" s="321"/>
      <c r="BI385" s="193" t="s">
        <v>4791</v>
      </c>
      <c r="BJ385" s="193" t="s">
        <v>4796</v>
      </c>
      <c r="BK385" s="109"/>
    </row>
    <row r="386" s="193" customFormat="true" ht="12.75" hidden="false" customHeight="true" outlineLevel="0" collapsed="false">
      <c r="A386" s="323" t="n">
        <v>166</v>
      </c>
      <c r="B386" s="348" t="s">
        <v>4797</v>
      </c>
      <c r="C386" s="348" t="s">
        <v>4797</v>
      </c>
      <c r="D386" s="184" t="s">
        <v>885</v>
      </c>
      <c r="E386" s="86" t="s">
        <v>4798</v>
      </c>
      <c r="F386" s="87" t="s">
        <v>886</v>
      </c>
      <c r="G386" s="88"/>
      <c r="H386" s="89" t="s">
        <v>4799</v>
      </c>
      <c r="I386" s="90" t="s">
        <v>4800</v>
      </c>
      <c r="J386" s="90"/>
      <c r="K386" s="91"/>
      <c r="L386" s="92"/>
      <c r="M386" s="90" t="s">
        <v>81</v>
      </c>
      <c r="N386" s="90" t="s">
        <v>81</v>
      </c>
      <c r="O386" s="90" t="s">
        <v>81</v>
      </c>
      <c r="P386" s="91" t="s">
        <v>7883</v>
      </c>
      <c r="Q386" s="185"/>
      <c r="R386" s="185"/>
      <c r="S386" s="185"/>
      <c r="T386" s="185"/>
      <c r="U386" s="185"/>
      <c r="V386" s="352" t="s">
        <v>4801</v>
      </c>
      <c r="W386" s="95" t="s">
        <v>4761</v>
      </c>
      <c r="X386" s="96"/>
      <c r="Y386" s="96"/>
      <c r="Z386" s="96"/>
      <c r="AA386" s="96"/>
      <c r="AB386" s="96"/>
      <c r="AC386" s="95"/>
      <c r="AD386" s="95" t="s">
        <v>4762</v>
      </c>
      <c r="AE386" s="100"/>
      <c r="AF386" s="100" t="s">
        <v>4763</v>
      </c>
      <c r="AG386" s="187"/>
      <c r="AH386" s="187"/>
      <c r="AI386" s="187"/>
      <c r="AJ386" s="187"/>
      <c r="AK386" s="188"/>
      <c r="AL386" s="188"/>
      <c r="AM386" s="189"/>
      <c r="AN386" s="189"/>
      <c r="AO386" s="189"/>
      <c r="AP386" s="189"/>
      <c r="AQ386" s="189"/>
      <c r="AR386" s="189"/>
      <c r="AS386" s="189"/>
      <c r="AT386" s="208" t="s">
        <v>4799</v>
      </c>
      <c r="AU386" s="104"/>
      <c r="AV386" s="104"/>
      <c r="AW386" s="104"/>
      <c r="AX386" s="104"/>
      <c r="AY386" s="104"/>
      <c r="AZ386" s="104"/>
      <c r="BA386" s="104"/>
      <c r="BB386" s="104"/>
      <c r="BC386" s="104"/>
      <c r="BD386" s="104"/>
      <c r="BE386" s="162"/>
      <c r="BF386" s="104"/>
      <c r="BG386" s="341" t="s">
        <v>4802</v>
      </c>
      <c r="BH386" s="321"/>
      <c r="BI386" s="193" t="s">
        <v>4798</v>
      </c>
      <c r="BJ386" s="193" t="s">
        <v>4803</v>
      </c>
      <c r="BK386" s="109"/>
    </row>
    <row r="387" s="193" customFormat="true" ht="12.75" hidden="false" customHeight="true" outlineLevel="0" collapsed="false">
      <c r="A387" s="323" t="n">
        <v>41</v>
      </c>
      <c r="B387" s="348" t="s">
        <v>4804</v>
      </c>
      <c r="C387" s="348" t="s">
        <v>4805</v>
      </c>
      <c r="D387" s="184" t="s">
        <v>887</v>
      </c>
      <c r="E387" s="86" t="s">
        <v>4806</v>
      </c>
      <c r="F387" s="87" t="s">
        <v>888</v>
      </c>
      <c r="G387" s="88"/>
      <c r="H387" s="89" t="s">
        <v>4807</v>
      </c>
      <c r="I387" s="90"/>
      <c r="J387" s="90"/>
      <c r="K387" s="91"/>
      <c r="L387" s="92"/>
      <c r="M387" s="90" t="s">
        <v>2729</v>
      </c>
      <c r="N387" s="90" t="s">
        <v>2729</v>
      </c>
      <c r="O387" s="90" t="s">
        <v>2729</v>
      </c>
      <c r="P387" s="91"/>
      <c r="Q387" s="185"/>
      <c r="R387" s="185"/>
      <c r="S387" s="185"/>
      <c r="T387" s="185"/>
      <c r="U387" s="185"/>
      <c r="V387" s="352" t="s">
        <v>4808</v>
      </c>
      <c r="W387" s="95" t="s">
        <v>4761</v>
      </c>
      <c r="X387" s="96"/>
      <c r="Y387" s="96"/>
      <c r="Z387" s="96"/>
      <c r="AA387" s="96"/>
      <c r="AB387" s="96"/>
      <c r="AC387" s="95"/>
      <c r="AD387" s="95" t="s">
        <v>4762</v>
      </c>
      <c r="AE387" s="100"/>
      <c r="AF387" s="100" t="s">
        <v>4763</v>
      </c>
      <c r="AG387" s="187"/>
      <c r="AH387" s="187"/>
      <c r="AI387" s="187"/>
      <c r="AJ387" s="187"/>
      <c r="AK387" s="188"/>
      <c r="AL387" s="188"/>
      <c r="AM387" s="189"/>
      <c r="AN387" s="189"/>
      <c r="AO387" s="189"/>
      <c r="AP387" s="189"/>
      <c r="AQ387" s="189"/>
      <c r="AR387" s="189"/>
      <c r="AS387" s="189"/>
      <c r="AT387" s="207" t="s">
        <v>4807</v>
      </c>
      <c r="AU387" s="104"/>
      <c r="AV387" s="104"/>
      <c r="AW387" s="104"/>
      <c r="AX387" s="104"/>
      <c r="AY387" s="104"/>
      <c r="AZ387" s="104"/>
      <c r="BA387" s="104"/>
      <c r="BB387" s="104"/>
      <c r="BC387" s="104"/>
      <c r="BD387" s="104"/>
      <c r="BE387" s="162"/>
      <c r="BF387" s="104"/>
      <c r="BG387" s="341" t="s">
        <v>4809</v>
      </c>
      <c r="BH387" s="321" t="s">
        <v>4810</v>
      </c>
      <c r="BI387" s="193" t="s">
        <v>4806</v>
      </c>
      <c r="BJ387" s="193" t="s">
        <v>4811</v>
      </c>
      <c r="BK387" s="109"/>
    </row>
    <row r="388" s="193" customFormat="true" ht="12.75" hidden="false" customHeight="true" outlineLevel="0" collapsed="false">
      <c r="A388" s="323" t="n">
        <v>39</v>
      </c>
      <c r="B388" s="348" t="s">
        <v>4812</v>
      </c>
      <c r="C388" s="348" t="s">
        <v>4813</v>
      </c>
      <c r="D388" s="184" t="s">
        <v>890</v>
      </c>
      <c r="E388" s="86" t="s">
        <v>4814</v>
      </c>
      <c r="F388" s="87" t="s">
        <v>891</v>
      </c>
      <c r="G388" s="88"/>
      <c r="H388" s="89" t="s">
        <v>4815</v>
      </c>
      <c r="I388" s="90"/>
      <c r="J388" s="90"/>
      <c r="K388" s="91"/>
      <c r="L388" s="92"/>
      <c r="M388" s="90" t="s">
        <v>2729</v>
      </c>
      <c r="N388" s="90" t="s">
        <v>2729</v>
      </c>
      <c r="O388" s="90" t="s">
        <v>2729</v>
      </c>
      <c r="P388" s="91"/>
      <c r="Q388" s="185"/>
      <c r="R388" s="185"/>
      <c r="S388" s="185"/>
      <c r="T388" s="185"/>
      <c r="U388" s="185"/>
      <c r="V388" s="352" t="s">
        <v>4816</v>
      </c>
      <c r="W388" s="95" t="s">
        <v>4761</v>
      </c>
      <c r="X388" s="96"/>
      <c r="Y388" s="96"/>
      <c r="Z388" s="96"/>
      <c r="AA388" s="96"/>
      <c r="AB388" s="96"/>
      <c r="AC388" s="95"/>
      <c r="AD388" s="95" t="s">
        <v>4762</v>
      </c>
      <c r="AE388" s="100"/>
      <c r="AF388" s="100" t="s">
        <v>4763</v>
      </c>
      <c r="AG388" s="187"/>
      <c r="AH388" s="187"/>
      <c r="AI388" s="187"/>
      <c r="AJ388" s="187"/>
      <c r="AK388" s="188"/>
      <c r="AL388" s="188"/>
      <c r="AM388" s="189"/>
      <c r="AN388" s="189"/>
      <c r="AO388" s="189"/>
      <c r="AP388" s="189"/>
      <c r="AQ388" s="189"/>
      <c r="AR388" s="189"/>
      <c r="AS388" s="189"/>
      <c r="AT388" s="208" t="s">
        <v>4815</v>
      </c>
      <c r="AU388" s="104"/>
      <c r="AV388" s="104"/>
      <c r="AW388" s="104"/>
      <c r="AX388" s="104"/>
      <c r="AY388" s="104"/>
      <c r="AZ388" s="104"/>
      <c r="BA388" s="104"/>
      <c r="BB388" s="104"/>
      <c r="BC388" s="104"/>
      <c r="BD388" s="104"/>
      <c r="BE388" s="162"/>
      <c r="BF388" s="104"/>
      <c r="BG388" s="341" t="s">
        <v>4817</v>
      </c>
      <c r="BH388" s="321"/>
      <c r="BI388" s="193" t="s">
        <v>4814</v>
      </c>
      <c r="BJ388" s="193" t="s">
        <v>4818</v>
      </c>
      <c r="BK388" s="109"/>
    </row>
    <row r="389" s="193" customFormat="true" ht="12.75" hidden="false" customHeight="true" outlineLevel="0" collapsed="false">
      <c r="A389" s="323" t="n">
        <v>47</v>
      </c>
      <c r="B389" s="348" t="s">
        <v>4819</v>
      </c>
      <c r="C389" s="348" t="s">
        <v>4820</v>
      </c>
      <c r="D389" s="184" t="s">
        <v>892</v>
      </c>
      <c r="E389" s="86" t="s">
        <v>4821</v>
      </c>
      <c r="F389" s="87" t="s">
        <v>893</v>
      </c>
      <c r="G389" s="88"/>
      <c r="H389" s="89" t="s">
        <v>4822</v>
      </c>
      <c r="I389" s="90"/>
      <c r="J389" s="90"/>
      <c r="K389" s="91"/>
      <c r="L389" s="92"/>
      <c r="M389" s="90" t="s">
        <v>81</v>
      </c>
      <c r="N389" s="90" t="s">
        <v>81</v>
      </c>
      <c r="O389" s="90" t="s">
        <v>81</v>
      </c>
      <c r="P389" s="91" t="s">
        <v>7882</v>
      </c>
      <c r="Q389" s="185"/>
      <c r="R389" s="185"/>
      <c r="S389" s="185"/>
      <c r="T389" s="185"/>
      <c r="U389" s="185"/>
      <c r="V389" s="352" t="s">
        <v>4823</v>
      </c>
      <c r="W389" s="95" t="s">
        <v>4761</v>
      </c>
      <c r="X389" s="96"/>
      <c r="Y389" s="96"/>
      <c r="Z389" s="96"/>
      <c r="AA389" s="96"/>
      <c r="AB389" s="96"/>
      <c r="AC389" s="95"/>
      <c r="AD389" s="95" t="s">
        <v>4762</v>
      </c>
      <c r="AE389" s="100"/>
      <c r="AF389" s="100" t="s">
        <v>4763</v>
      </c>
      <c r="AG389" s="187"/>
      <c r="AH389" s="187"/>
      <c r="AI389" s="187"/>
      <c r="AJ389" s="187"/>
      <c r="AK389" s="188"/>
      <c r="AL389" s="188"/>
      <c r="AM389" s="189"/>
      <c r="AN389" s="189"/>
      <c r="AO389" s="189"/>
      <c r="AP389" s="189"/>
      <c r="AQ389" s="189"/>
      <c r="AR389" s="189"/>
      <c r="AS389" s="189"/>
      <c r="AT389" s="207" t="s">
        <v>4822</v>
      </c>
      <c r="AU389" s="104"/>
      <c r="AV389" s="104"/>
      <c r="AW389" s="104"/>
      <c r="AX389" s="104"/>
      <c r="AY389" s="104"/>
      <c r="AZ389" s="104"/>
      <c r="BA389" s="104"/>
      <c r="BB389" s="104"/>
      <c r="BC389" s="104"/>
      <c r="BD389" s="104"/>
      <c r="BE389" s="162"/>
      <c r="BF389" s="104"/>
      <c r="BG389" s="341" t="s">
        <v>4824</v>
      </c>
      <c r="BH389" s="321"/>
      <c r="BI389" s="193" t="s">
        <v>4821</v>
      </c>
      <c r="BJ389" s="193" t="s">
        <v>4825</v>
      </c>
      <c r="BK389" s="109"/>
    </row>
    <row r="390" s="193" customFormat="true" ht="12.75" hidden="false" customHeight="true" outlineLevel="0" collapsed="false">
      <c r="A390" s="323" t="n">
        <v>45</v>
      </c>
      <c r="B390" s="348" t="s">
        <v>4826</v>
      </c>
      <c r="C390" s="348" t="s">
        <v>4827</v>
      </c>
      <c r="D390" s="184" t="s">
        <v>894</v>
      </c>
      <c r="E390" s="86" t="s">
        <v>4828</v>
      </c>
      <c r="F390" s="87" t="s">
        <v>895</v>
      </c>
      <c r="G390" s="88"/>
      <c r="H390" s="89" t="s">
        <v>4829</v>
      </c>
      <c r="I390" s="90"/>
      <c r="J390" s="90"/>
      <c r="K390" s="91"/>
      <c r="L390" s="92"/>
      <c r="M390" s="90" t="s">
        <v>81</v>
      </c>
      <c r="N390" s="90" t="s">
        <v>81</v>
      </c>
      <c r="O390" s="90" t="s">
        <v>81</v>
      </c>
      <c r="P390" s="91" t="s">
        <v>7883</v>
      </c>
      <c r="Q390" s="185"/>
      <c r="R390" s="185"/>
      <c r="S390" s="185"/>
      <c r="T390" s="185"/>
      <c r="U390" s="185"/>
      <c r="V390" s="352" t="s">
        <v>4830</v>
      </c>
      <c r="W390" s="95" t="s">
        <v>4761</v>
      </c>
      <c r="X390" s="96"/>
      <c r="Y390" s="96"/>
      <c r="Z390" s="96"/>
      <c r="AA390" s="96"/>
      <c r="AB390" s="96"/>
      <c r="AC390" s="95"/>
      <c r="AD390" s="95" t="s">
        <v>4762</v>
      </c>
      <c r="AE390" s="100"/>
      <c r="AF390" s="100" t="s">
        <v>4763</v>
      </c>
      <c r="AG390" s="187"/>
      <c r="AH390" s="187"/>
      <c r="AI390" s="187"/>
      <c r="AJ390" s="187"/>
      <c r="AK390" s="188"/>
      <c r="AL390" s="188"/>
      <c r="AM390" s="189"/>
      <c r="AN390" s="189"/>
      <c r="AO390" s="189"/>
      <c r="AP390" s="189"/>
      <c r="AQ390" s="189"/>
      <c r="AR390" s="189"/>
      <c r="AS390" s="189"/>
      <c r="AT390" s="208" t="s">
        <v>4829</v>
      </c>
      <c r="AU390" s="104"/>
      <c r="AV390" s="104"/>
      <c r="AW390" s="104"/>
      <c r="AX390" s="104"/>
      <c r="AY390" s="104"/>
      <c r="AZ390" s="104"/>
      <c r="BA390" s="104"/>
      <c r="BB390" s="104"/>
      <c r="BC390" s="104"/>
      <c r="BD390" s="104"/>
      <c r="BE390" s="162"/>
      <c r="BF390" s="104"/>
      <c r="BG390" s="341" t="s">
        <v>4831</v>
      </c>
      <c r="BH390" s="321"/>
      <c r="BI390" s="193" t="s">
        <v>4828</v>
      </c>
      <c r="BJ390" s="193" t="s">
        <v>4832</v>
      </c>
      <c r="BK390" s="109"/>
    </row>
    <row r="391" s="193" customFormat="true" ht="12.75" hidden="false" customHeight="true" outlineLevel="0" collapsed="false">
      <c r="A391" s="323" t="n">
        <v>53</v>
      </c>
      <c r="B391" s="348" t="s">
        <v>4833</v>
      </c>
      <c r="C391" s="348" t="s">
        <v>4834</v>
      </c>
      <c r="D391" s="184" t="s">
        <v>896</v>
      </c>
      <c r="E391" s="86" t="s">
        <v>4835</v>
      </c>
      <c r="F391" s="87" t="s">
        <v>897</v>
      </c>
      <c r="G391" s="88"/>
      <c r="H391" s="89" t="s">
        <v>4836</v>
      </c>
      <c r="I391" s="90"/>
      <c r="J391" s="90"/>
      <c r="K391" s="91"/>
      <c r="L391" s="92"/>
      <c r="M391" s="90" t="s">
        <v>2729</v>
      </c>
      <c r="N391" s="90" t="s">
        <v>2729</v>
      </c>
      <c r="O391" s="90" t="s">
        <v>2729</v>
      </c>
      <c r="P391" s="91" t="s">
        <v>2729</v>
      </c>
      <c r="Q391" s="185"/>
      <c r="R391" s="185"/>
      <c r="S391" s="185"/>
      <c r="T391" s="185"/>
      <c r="U391" s="185"/>
      <c r="V391" s="352" t="s">
        <v>4837</v>
      </c>
      <c r="W391" s="95" t="s">
        <v>4761</v>
      </c>
      <c r="X391" s="96"/>
      <c r="Y391" s="96"/>
      <c r="Z391" s="96"/>
      <c r="AA391" s="96"/>
      <c r="AB391" s="96"/>
      <c r="AC391" s="95"/>
      <c r="AD391" s="95" t="s">
        <v>4762</v>
      </c>
      <c r="AE391" s="100"/>
      <c r="AF391" s="100" t="s">
        <v>4763</v>
      </c>
      <c r="AG391" s="187"/>
      <c r="AH391" s="187"/>
      <c r="AI391" s="187"/>
      <c r="AJ391" s="187"/>
      <c r="AK391" s="188"/>
      <c r="AL391" s="188"/>
      <c r="AM391" s="189"/>
      <c r="AN391" s="189"/>
      <c r="AO391" s="189"/>
      <c r="AP391" s="189"/>
      <c r="AQ391" s="189"/>
      <c r="AR391" s="189"/>
      <c r="AS391" s="189"/>
      <c r="AT391" s="207" t="s">
        <v>4836</v>
      </c>
      <c r="AU391" s="104"/>
      <c r="AV391" s="104"/>
      <c r="AW391" s="104"/>
      <c r="AX391" s="104"/>
      <c r="AY391" s="104"/>
      <c r="AZ391" s="104"/>
      <c r="BA391" s="104"/>
      <c r="BB391" s="104"/>
      <c r="BC391" s="104"/>
      <c r="BD391" s="104"/>
      <c r="BE391" s="162"/>
      <c r="BF391" s="104"/>
      <c r="BG391" s="341" t="s">
        <v>4838</v>
      </c>
      <c r="BH391" s="321" t="s">
        <v>4839</v>
      </c>
      <c r="BI391" s="193" t="s">
        <v>4835</v>
      </c>
      <c r="BJ391" s="193" t="s">
        <v>4840</v>
      </c>
      <c r="BK391" s="109"/>
    </row>
    <row r="392" s="193" customFormat="true" ht="12.75" hidden="false" customHeight="true" outlineLevel="0" collapsed="false">
      <c r="A392" s="323" t="n">
        <v>51</v>
      </c>
      <c r="B392" s="348" t="s">
        <v>4841</v>
      </c>
      <c r="C392" s="348" t="s">
        <v>4842</v>
      </c>
      <c r="D392" s="184" t="s">
        <v>898</v>
      </c>
      <c r="E392" s="86" t="s">
        <v>4843</v>
      </c>
      <c r="F392" s="87" t="s">
        <v>899</v>
      </c>
      <c r="G392" s="88"/>
      <c r="H392" s="89" t="s">
        <v>4844</v>
      </c>
      <c r="I392" s="90"/>
      <c r="J392" s="90"/>
      <c r="K392" s="91"/>
      <c r="L392" s="92"/>
      <c r="M392" s="90" t="s">
        <v>2729</v>
      </c>
      <c r="N392" s="90" t="s">
        <v>2729</v>
      </c>
      <c r="O392" s="90" t="s">
        <v>2729</v>
      </c>
      <c r="P392" s="91" t="s">
        <v>2729</v>
      </c>
      <c r="Q392" s="185"/>
      <c r="R392" s="185"/>
      <c r="S392" s="185"/>
      <c r="T392" s="185"/>
      <c r="U392" s="185"/>
      <c r="V392" s="352" t="s">
        <v>4845</v>
      </c>
      <c r="W392" s="95" t="s">
        <v>4761</v>
      </c>
      <c r="X392" s="96"/>
      <c r="Y392" s="96"/>
      <c r="Z392" s="96"/>
      <c r="AA392" s="96"/>
      <c r="AB392" s="96"/>
      <c r="AC392" s="95"/>
      <c r="AD392" s="95" t="s">
        <v>4762</v>
      </c>
      <c r="AE392" s="100"/>
      <c r="AF392" s="100" t="s">
        <v>4763</v>
      </c>
      <c r="AG392" s="187"/>
      <c r="AH392" s="187"/>
      <c r="AI392" s="187"/>
      <c r="AJ392" s="187"/>
      <c r="AK392" s="188"/>
      <c r="AL392" s="188"/>
      <c r="AM392" s="189"/>
      <c r="AN392" s="189"/>
      <c r="AO392" s="189"/>
      <c r="AP392" s="189"/>
      <c r="AQ392" s="189"/>
      <c r="AR392" s="189"/>
      <c r="AS392" s="189"/>
      <c r="AT392" s="208" t="s">
        <v>4844</v>
      </c>
      <c r="AU392" s="104"/>
      <c r="AV392" s="104"/>
      <c r="AW392" s="104"/>
      <c r="AX392" s="104"/>
      <c r="AY392" s="104"/>
      <c r="AZ392" s="104"/>
      <c r="BA392" s="104"/>
      <c r="BB392" s="104"/>
      <c r="BC392" s="104"/>
      <c r="BD392" s="104"/>
      <c r="BE392" s="162"/>
      <c r="BF392" s="104"/>
      <c r="BG392" s="341" t="s">
        <v>4846</v>
      </c>
      <c r="BH392" s="321"/>
      <c r="BI392" s="193" t="s">
        <v>4843</v>
      </c>
      <c r="BJ392" s="193" t="s">
        <v>4847</v>
      </c>
      <c r="BK392" s="109"/>
    </row>
    <row r="393" s="193" customFormat="true" ht="12.75" hidden="false" customHeight="true" outlineLevel="0" collapsed="false">
      <c r="A393" s="323" t="n">
        <v>59</v>
      </c>
      <c r="B393" s="348" t="s">
        <v>4848</v>
      </c>
      <c r="C393" s="348" t="s">
        <v>4849</v>
      </c>
      <c r="D393" s="184" t="s">
        <v>900</v>
      </c>
      <c r="E393" s="86" t="s">
        <v>4850</v>
      </c>
      <c r="F393" s="87" t="s">
        <v>901</v>
      </c>
      <c r="G393" s="88"/>
      <c r="H393" s="89" t="s">
        <v>4851</v>
      </c>
      <c r="I393" s="90"/>
      <c r="J393" s="90"/>
      <c r="K393" s="91"/>
      <c r="L393" s="92"/>
      <c r="M393" s="90" t="s">
        <v>81</v>
      </c>
      <c r="N393" s="90" t="s">
        <v>81</v>
      </c>
      <c r="O393" s="90" t="s">
        <v>81</v>
      </c>
      <c r="P393" s="91" t="s">
        <v>81</v>
      </c>
      <c r="Q393" s="185"/>
      <c r="R393" s="185"/>
      <c r="S393" s="185"/>
      <c r="T393" s="185"/>
      <c r="U393" s="185"/>
      <c r="V393" s="352" t="s">
        <v>4852</v>
      </c>
      <c r="W393" s="95" t="s">
        <v>4761</v>
      </c>
      <c r="X393" s="96"/>
      <c r="Y393" s="96"/>
      <c r="Z393" s="96"/>
      <c r="AA393" s="96"/>
      <c r="AB393" s="96"/>
      <c r="AC393" s="95"/>
      <c r="AD393" s="95" t="s">
        <v>4762</v>
      </c>
      <c r="AE393" s="100"/>
      <c r="AF393" s="100" t="s">
        <v>4763</v>
      </c>
      <c r="AG393" s="187"/>
      <c r="AH393" s="187"/>
      <c r="AI393" s="187"/>
      <c r="AJ393" s="187"/>
      <c r="AK393" s="188"/>
      <c r="AL393" s="188"/>
      <c r="AM393" s="189"/>
      <c r="AN393" s="189"/>
      <c r="AO393" s="189"/>
      <c r="AP393" s="189"/>
      <c r="AQ393" s="189"/>
      <c r="AR393" s="189"/>
      <c r="AS393" s="189"/>
      <c r="AT393" s="207" t="s">
        <v>4851</v>
      </c>
      <c r="AU393" s="104"/>
      <c r="AV393" s="104"/>
      <c r="AW393" s="104"/>
      <c r="AX393" s="104"/>
      <c r="AY393" s="104"/>
      <c r="AZ393" s="104"/>
      <c r="BA393" s="104"/>
      <c r="BB393" s="104"/>
      <c r="BC393" s="104"/>
      <c r="BD393" s="104"/>
      <c r="BE393" s="162"/>
      <c r="BF393" s="104"/>
      <c r="BG393" s="341" t="s">
        <v>4853</v>
      </c>
      <c r="BH393" s="321"/>
      <c r="BI393" s="193" t="s">
        <v>4850</v>
      </c>
      <c r="BJ393" s="193" t="s">
        <v>4854</v>
      </c>
      <c r="BK393" s="109"/>
    </row>
    <row r="394" s="193" customFormat="true" ht="12.75" hidden="false" customHeight="true" outlineLevel="0" collapsed="false">
      <c r="A394" s="323" t="n">
        <v>57</v>
      </c>
      <c r="B394" s="348" t="s">
        <v>4855</v>
      </c>
      <c r="C394" s="348" t="s">
        <v>4856</v>
      </c>
      <c r="D394" s="184" t="s">
        <v>902</v>
      </c>
      <c r="E394" s="86" t="s">
        <v>4857</v>
      </c>
      <c r="F394" s="87" t="s">
        <v>903</v>
      </c>
      <c r="G394" s="88"/>
      <c r="H394" s="89" t="s">
        <v>4858</v>
      </c>
      <c r="I394" s="90"/>
      <c r="J394" s="90"/>
      <c r="K394" s="91"/>
      <c r="L394" s="92"/>
      <c r="M394" s="90" t="s">
        <v>81</v>
      </c>
      <c r="N394" s="90" t="s">
        <v>81</v>
      </c>
      <c r="O394" s="90" t="s">
        <v>81</v>
      </c>
      <c r="P394" s="91" t="s">
        <v>81</v>
      </c>
      <c r="Q394" s="185"/>
      <c r="R394" s="185"/>
      <c r="S394" s="185"/>
      <c r="T394" s="185"/>
      <c r="U394" s="185"/>
      <c r="V394" s="352" t="s">
        <v>4859</v>
      </c>
      <c r="W394" s="95" t="s">
        <v>4761</v>
      </c>
      <c r="X394" s="96"/>
      <c r="Y394" s="96"/>
      <c r="Z394" s="96"/>
      <c r="AA394" s="96"/>
      <c r="AB394" s="96"/>
      <c r="AC394" s="95"/>
      <c r="AD394" s="95" t="s">
        <v>4762</v>
      </c>
      <c r="AE394" s="100"/>
      <c r="AF394" s="100" t="s">
        <v>4763</v>
      </c>
      <c r="AG394" s="187"/>
      <c r="AH394" s="187"/>
      <c r="AI394" s="187"/>
      <c r="AJ394" s="187"/>
      <c r="AK394" s="188"/>
      <c r="AL394" s="188"/>
      <c r="AM394" s="189"/>
      <c r="AN394" s="189"/>
      <c r="AO394" s="189"/>
      <c r="AP394" s="189"/>
      <c r="AQ394" s="189"/>
      <c r="AR394" s="189"/>
      <c r="AS394" s="189"/>
      <c r="AT394" s="208" t="s">
        <v>4858</v>
      </c>
      <c r="AU394" s="104"/>
      <c r="AV394" s="104"/>
      <c r="AW394" s="104"/>
      <c r="AX394" s="104"/>
      <c r="AY394" s="104"/>
      <c r="AZ394" s="104"/>
      <c r="BA394" s="104"/>
      <c r="BB394" s="104"/>
      <c r="BC394" s="104"/>
      <c r="BD394" s="104"/>
      <c r="BE394" s="162"/>
      <c r="BF394" s="104"/>
      <c r="BG394" s="341" t="s">
        <v>4860</v>
      </c>
      <c r="BH394" s="321"/>
      <c r="BI394" s="193" t="s">
        <v>4857</v>
      </c>
      <c r="BJ394" s="193" t="s">
        <v>4861</v>
      </c>
      <c r="BK394" s="109"/>
    </row>
    <row r="395" s="193" customFormat="true" ht="12.75" hidden="false" customHeight="true" outlineLevel="0" collapsed="false">
      <c r="A395" s="323" t="n">
        <v>169</v>
      </c>
      <c r="B395" s="348" t="s">
        <v>4862</v>
      </c>
      <c r="C395" s="348" t="s">
        <v>4862</v>
      </c>
      <c r="D395" s="184" t="s">
        <v>904</v>
      </c>
      <c r="E395" s="86" t="s">
        <v>4863</v>
      </c>
      <c r="F395" s="87" t="s">
        <v>905</v>
      </c>
      <c r="G395" s="88"/>
      <c r="H395" s="89" t="s">
        <v>4864</v>
      </c>
      <c r="I395" s="90" t="s">
        <v>4865</v>
      </c>
      <c r="J395" s="90" t="s">
        <v>4866</v>
      </c>
      <c r="K395" s="91"/>
      <c r="L395" s="92"/>
      <c r="M395" s="90" t="s">
        <v>2729</v>
      </c>
      <c r="N395" s="90" t="s">
        <v>2729</v>
      </c>
      <c r="O395" s="90" t="s">
        <v>2729</v>
      </c>
      <c r="P395" s="91"/>
      <c r="Q395" s="185"/>
      <c r="R395" s="185"/>
      <c r="S395" s="185"/>
      <c r="T395" s="185"/>
      <c r="U395" s="185"/>
      <c r="V395" s="352" t="s">
        <v>4867</v>
      </c>
      <c r="W395" s="95" t="s">
        <v>4761</v>
      </c>
      <c r="X395" s="96"/>
      <c r="Y395" s="96"/>
      <c r="Z395" s="96"/>
      <c r="AA395" s="96"/>
      <c r="AB395" s="96"/>
      <c r="AC395" s="95"/>
      <c r="AD395" s="95" t="s">
        <v>4762</v>
      </c>
      <c r="AE395" s="100"/>
      <c r="AF395" s="100" t="s">
        <v>4763</v>
      </c>
      <c r="AG395" s="187"/>
      <c r="AH395" s="187"/>
      <c r="AI395" s="187"/>
      <c r="AJ395" s="187"/>
      <c r="AK395" s="188"/>
      <c r="AL395" s="188"/>
      <c r="AM395" s="189"/>
      <c r="AN395" s="189"/>
      <c r="AO395" s="189"/>
      <c r="AP395" s="189"/>
      <c r="AQ395" s="189"/>
      <c r="AR395" s="189"/>
      <c r="AS395" s="189"/>
      <c r="AT395" s="207" t="s">
        <v>4864</v>
      </c>
      <c r="AU395" s="104"/>
      <c r="AV395" s="104"/>
      <c r="AW395" s="104"/>
      <c r="AX395" s="104"/>
      <c r="AY395" s="104"/>
      <c r="AZ395" s="104"/>
      <c r="BA395" s="104"/>
      <c r="BB395" s="104"/>
      <c r="BC395" s="104"/>
      <c r="BD395" s="104"/>
      <c r="BE395" s="162"/>
      <c r="BF395" s="104"/>
      <c r="BG395" s="341" t="s">
        <v>4868</v>
      </c>
      <c r="BH395" s="321" t="s">
        <v>4869</v>
      </c>
      <c r="BI395" s="193" t="s">
        <v>4863</v>
      </c>
      <c r="BJ395" s="193" t="s">
        <v>4870</v>
      </c>
      <c r="BK395" s="109"/>
    </row>
    <row r="396" s="193" customFormat="true" ht="12.75" hidden="false" customHeight="true" outlineLevel="0" collapsed="false">
      <c r="A396" s="323" t="n">
        <v>167</v>
      </c>
      <c r="B396" s="348" t="s">
        <v>4871</v>
      </c>
      <c r="C396" s="348" t="s">
        <v>4871</v>
      </c>
      <c r="D396" s="184" t="s">
        <v>907</v>
      </c>
      <c r="E396" s="86" t="s">
        <v>4872</v>
      </c>
      <c r="F396" s="87" t="s">
        <v>908</v>
      </c>
      <c r="G396" s="88"/>
      <c r="H396" s="89" t="s">
        <v>4873</v>
      </c>
      <c r="I396" s="90" t="s">
        <v>4874</v>
      </c>
      <c r="J396" s="90" t="s">
        <v>4875</v>
      </c>
      <c r="K396" s="91"/>
      <c r="L396" s="92"/>
      <c r="M396" s="90" t="s">
        <v>2729</v>
      </c>
      <c r="N396" s="90" t="s">
        <v>2729</v>
      </c>
      <c r="O396" s="90" t="s">
        <v>2729</v>
      </c>
      <c r="P396" s="91"/>
      <c r="Q396" s="185"/>
      <c r="R396" s="185"/>
      <c r="S396" s="185"/>
      <c r="T396" s="185"/>
      <c r="U396" s="185"/>
      <c r="V396" s="352" t="s">
        <v>4876</v>
      </c>
      <c r="W396" s="95" t="s">
        <v>4761</v>
      </c>
      <c r="X396" s="96"/>
      <c r="Y396" s="96"/>
      <c r="Z396" s="96"/>
      <c r="AA396" s="96"/>
      <c r="AB396" s="96"/>
      <c r="AC396" s="95"/>
      <c r="AD396" s="95" t="s">
        <v>4762</v>
      </c>
      <c r="AE396" s="100"/>
      <c r="AF396" s="100" t="s">
        <v>4763</v>
      </c>
      <c r="AG396" s="187"/>
      <c r="AH396" s="187"/>
      <c r="AI396" s="187"/>
      <c r="AJ396" s="187"/>
      <c r="AK396" s="188"/>
      <c r="AL396" s="188"/>
      <c r="AM396" s="189"/>
      <c r="AN396" s="189"/>
      <c r="AO396" s="189"/>
      <c r="AP396" s="189"/>
      <c r="AQ396" s="189"/>
      <c r="AR396" s="189"/>
      <c r="AS396" s="189"/>
      <c r="AT396" s="208" t="s">
        <v>4873</v>
      </c>
      <c r="AU396" s="104"/>
      <c r="AV396" s="104"/>
      <c r="AW396" s="104"/>
      <c r="AX396" s="104"/>
      <c r="AY396" s="104"/>
      <c r="AZ396" s="104"/>
      <c r="BA396" s="104"/>
      <c r="BB396" s="104"/>
      <c r="BC396" s="104"/>
      <c r="BD396" s="104"/>
      <c r="BE396" s="162"/>
      <c r="BF396" s="104"/>
      <c r="BG396" s="341" t="s">
        <v>4877</v>
      </c>
      <c r="BH396" s="321"/>
      <c r="BI396" s="193" t="s">
        <v>4872</v>
      </c>
      <c r="BJ396" s="193" t="s">
        <v>4878</v>
      </c>
      <c r="BK396" s="109"/>
    </row>
    <row r="397" s="193" customFormat="true" ht="12.75" hidden="false" customHeight="true" outlineLevel="0" collapsed="false">
      <c r="A397" s="323" t="n">
        <v>174</v>
      </c>
      <c r="B397" s="348" t="s">
        <v>4879</v>
      </c>
      <c r="C397" s="348" t="s">
        <v>4879</v>
      </c>
      <c r="D397" s="184" t="s">
        <v>909</v>
      </c>
      <c r="E397" s="86" t="s">
        <v>4880</v>
      </c>
      <c r="F397" s="87" t="s">
        <v>910</v>
      </c>
      <c r="G397" s="88"/>
      <c r="H397" s="89" t="s">
        <v>4881</v>
      </c>
      <c r="I397" s="90" t="s">
        <v>4882</v>
      </c>
      <c r="J397" s="90" t="s">
        <v>4883</v>
      </c>
      <c r="K397" s="91"/>
      <c r="L397" s="92"/>
      <c r="M397" s="90" t="s">
        <v>81</v>
      </c>
      <c r="N397" s="90" t="s">
        <v>81</v>
      </c>
      <c r="O397" s="90" t="s">
        <v>81</v>
      </c>
      <c r="P397" s="91"/>
      <c r="Q397" s="185"/>
      <c r="R397" s="185"/>
      <c r="S397" s="185"/>
      <c r="T397" s="185"/>
      <c r="U397" s="185"/>
      <c r="V397" s="352" t="s">
        <v>4884</v>
      </c>
      <c r="W397" s="95" t="s">
        <v>4761</v>
      </c>
      <c r="X397" s="96"/>
      <c r="Y397" s="96"/>
      <c r="Z397" s="96"/>
      <c r="AA397" s="96"/>
      <c r="AB397" s="96"/>
      <c r="AC397" s="95"/>
      <c r="AD397" s="95" t="s">
        <v>4762</v>
      </c>
      <c r="AE397" s="100"/>
      <c r="AF397" s="100" t="s">
        <v>4763</v>
      </c>
      <c r="AG397" s="187"/>
      <c r="AH397" s="187"/>
      <c r="AI397" s="187"/>
      <c r="AJ397" s="187"/>
      <c r="AK397" s="188"/>
      <c r="AL397" s="188"/>
      <c r="AM397" s="189"/>
      <c r="AN397" s="189"/>
      <c r="AO397" s="189"/>
      <c r="AP397" s="189"/>
      <c r="AQ397" s="189"/>
      <c r="AR397" s="189"/>
      <c r="AS397" s="189"/>
      <c r="AT397" s="207" t="s">
        <v>4881</v>
      </c>
      <c r="AU397" s="104"/>
      <c r="AV397" s="104"/>
      <c r="AW397" s="104"/>
      <c r="AX397" s="104"/>
      <c r="AY397" s="104"/>
      <c r="AZ397" s="104"/>
      <c r="BA397" s="104"/>
      <c r="BB397" s="104"/>
      <c r="BC397" s="104"/>
      <c r="BD397" s="104"/>
      <c r="BE397" s="162"/>
      <c r="BF397" s="104"/>
      <c r="BG397" s="341" t="s">
        <v>4885</v>
      </c>
      <c r="BH397" s="321"/>
      <c r="BI397" s="193" t="s">
        <v>4880</v>
      </c>
      <c r="BJ397" s="193" t="s">
        <v>4886</v>
      </c>
      <c r="BK397" s="109"/>
    </row>
    <row r="398" s="193" customFormat="true" ht="12.75" hidden="false" customHeight="true" outlineLevel="0" collapsed="false">
      <c r="A398" s="323" t="n">
        <v>172</v>
      </c>
      <c r="B398" s="348" t="s">
        <v>4887</v>
      </c>
      <c r="C398" s="348" t="s">
        <v>4887</v>
      </c>
      <c r="D398" s="184" t="s">
        <v>911</v>
      </c>
      <c r="E398" s="86" t="s">
        <v>4888</v>
      </c>
      <c r="F398" s="87" t="s">
        <v>912</v>
      </c>
      <c r="G398" s="88"/>
      <c r="H398" s="89" t="s">
        <v>4889</v>
      </c>
      <c r="I398" s="90" t="s">
        <v>4890</v>
      </c>
      <c r="J398" s="90" t="s">
        <v>4891</v>
      </c>
      <c r="K398" s="91"/>
      <c r="L398" s="92"/>
      <c r="M398" s="90" t="s">
        <v>81</v>
      </c>
      <c r="N398" s="90" t="s">
        <v>81</v>
      </c>
      <c r="O398" s="90" t="s">
        <v>81</v>
      </c>
      <c r="P398" s="91"/>
      <c r="Q398" s="185"/>
      <c r="R398" s="185"/>
      <c r="S398" s="185"/>
      <c r="T398" s="185"/>
      <c r="U398" s="185"/>
      <c r="V398" s="352" t="s">
        <v>4892</v>
      </c>
      <c r="W398" s="95" t="s">
        <v>4761</v>
      </c>
      <c r="X398" s="96"/>
      <c r="Y398" s="96"/>
      <c r="Z398" s="96"/>
      <c r="AA398" s="96"/>
      <c r="AB398" s="96"/>
      <c r="AC398" s="95"/>
      <c r="AD398" s="95" t="s">
        <v>4762</v>
      </c>
      <c r="AE398" s="100"/>
      <c r="AF398" s="100" t="s">
        <v>4763</v>
      </c>
      <c r="AG398" s="187"/>
      <c r="AH398" s="187"/>
      <c r="AI398" s="187"/>
      <c r="AJ398" s="187"/>
      <c r="AK398" s="188"/>
      <c r="AL398" s="188"/>
      <c r="AM398" s="189"/>
      <c r="AN398" s="189"/>
      <c r="AO398" s="189"/>
      <c r="AP398" s="189"/>
      <c r="AQ398" s="189"/>
      <c r="AR398" s="189"/>
      <c r="AS398" s="189"/>
      <c r="AT398" s="208" t="s">
        <v>4889</v>
      </c>
      <c r="AU398" s="104"/>
      <c r="AV398" s="104"/>
      <c r="AW398" s="104"/>
      <c r="AX398" s="104"/>
      <c r="AY398" s="104"/>
      <c r="AZ398" s="104"/>
      <c r="BA398" s="104"/>
      <c r="BB398" s="104"/>
      <c r="BC398" s="104"/>
      <c r="BD398" s="104"/>
      <c r="BE398" s="162"/>
      <c r="BF398" s="104"/>
      <c r="BG398" s="341" t="s">
        <v>4893</v>
      </c>
      <c r="BH398" s="321"/>
      <c r="BI398" s="193" t="s">
        <v>4888</v>
      </c>
      <c r="BJ398" s="193" t="s">
        <v>4894</v>
      </c>
      <c r="BK398" s="109"/>
    </row>
    <row r="399" s="193" customFormat="true" ht="12.75" hidden="false" customHeight="true" outlineLevel="0" collapsed="false">
      <c r="A399" s="323" t="n">
        <v>133</v>
      </c>
      <c r="B399" s="348" t="s">
        <v>4895</v>
      </c>
      <c r="C399" s="348" t="s">
        <v>4895</v>
      </c>
      <c r="D399" s="184" t="s">
        <v>913</v>
      </c>
      <c r="E399" s="86" t="s">
        <v>4896</v>
      </c>
      <c r="F399" s="87" t="s">
        <v>914</v>
      </c>
      <c r="G399" s="88"/>
      <c r="H399" s="89" t="s">
        <v>4897</v>
      </c>
      <c r="I399" s="90" t="s">
        <v>4898</v>
      </c>
      <c r="J399" s="90" t="s">
        <v>4897</v>
      </c>
      <c r="K399" s="91"/>
      <c r="L399" s="92"/>
      <c r="M399" s="90" t="s">
        <v>2729</v>
      </c>
      <c r="N399" s="90"/>
      <c r="O399" s="90" t="s">
        <v>2729</v>
      </c>
      <c r="P399" s="91"/>
      <c r="Q399" s="185"/>
      <c r="R399" s="185"/>
      <c r="S399" s="185"/>
      <c r="T399" s="185"/>
      <c r="U399" s="185"/>
      <c r="V399" s="352" t="s">
        <v>4899</v>
      </c>
      <c r="W399" s="95" t="s">
        <v>4761</v>
      </c>
      <c r="X399" s="96"/>
      <c r="Y399" s="96"/>
      <c r="Z399" s="96"/>
      <c r="AA399" s="96"/>
      <c r="AB399" s="96"/>
      <c r="AC399" s="95"/>
      <c r="AD399" s="95" t="s">
        <v>4762</v>
      </c>
      <c r="AE399" s="100"/>
      <c r="AF399" s="100" t="s">
        <v>4763</v>
      </c>
      <c r="AG399" s="187"/>
      <c r="AH399" s="187"/>
      <c r="AI399" s="187"/>
      <c r="AJ399" s="187"/>
      <c r="AK399" s="188"/>
      <c r="AL399" s="188"/>
      <c r="AM399" s="189"/>
      <c r="AN399" s="189"/>
      <c r="AO399" s="189"/>
      <c r="AP399" s="189"/>
      <c r="AQ399" s="189"/>
      <c r="AR399" s="189"/>
      <c r="AS399" s="189"/>
      <c r="AT399" s="207" t="s">
        <v>4897</v>
      </c>
      <c r="AU399" s="104"/>
      <c r="AV399" s="104"/>
      <c r="AW399" s="104"/>
      <c r="AX399" s="104"/>
      <c r="AY399" s="104"/>
      <c r="AZ399" s="104"/>
      <c r="BA399" s="104"/>
      <c r="BB399" s="104"/>
      <c r="BC399" s="104"/>
      <c r="BD399" s="104"/>
      <c r="BE399" s="162"/>
      <c r="BF399" s="104"/>
      <c r="BG399" s="341" t="s">
        <v>4900</v>
      </c>
      <c r="BH399" s="321" t="s">
        <v>4901</v>
      </c>
      <c r="BI399" s="193" t="s">
        <v>4896</v>
      </c>
      <c r="BJ399" s="193" t="s">
        <v>4902</v>
      </c>
      <c r="BK399" s="109"/>
    </row>
    <row r="400" s="193" customFormat="true" ht="12.75" hidden="false" customHeight="true" outlineLevel="0" collapsed="false">
      <c r="A400" s="323" t="n">
        <v>131</v>
      </c>
      <c r="B400" s="348" t="s">
        <v>4903</v>
      </c>
      <c r="C400" s="348" t="s">
        <v>4903</v>
      </c>
      <c r="D400" s="184" t="s">
        <v>916</v>
      </c>
      <c r="E400" s="86" t="s">
        <v>4904</v>
      </c>
      <c r="F400" s="87" t="s">
        <v>917</v>
      </c>
      <c r="G400" s="88"/>
      <c r="H400" s="89" t="s">
        <v>4905</v>
      </c>
      <c r="I400" s="90" t="s">
        <v>4906</v>
      </c>
      <c r="J400" s="90" t="s">
        <v>4905</v>
      </c>
      <c r="K400" s="91"/>
      <c r="L400" s="92"/>
      <c r="M400" s="90" t="s">
        <v>2729</v>
      </c>
      <c r="N400" s="90"/>
      <c r="O400" s="90" t="s">
        <v>2729</v>
      </c>
      <c r="P400" s="91"/>
      <c r="Q400" s="185"/>
      <c r="R400" s="185"/>
      <c r="S400" s="185"/>
      <c r="T400" s="185"/>
      <c r="U400" s="185"/>
      <c r="V400" s="352" t="s">
        <v>4907</v>
      </c>
      <c r="W400" s="95" t="s">
        <v>4761</v>
      </c>
      <c r="X400" s="96"/>
      <c r="Y400" s="96"/>
      <c r="Z400" s="96"/>
      <c r="AA400" s="96"/>
      <c r="AB400" s="96"/>
      <c r="AC400" s="95"/>
      <c r="AD400" s="95" t="s">
        <v>4762</v>
      </c>
      <c r="AE400" s="100"/>
      <c r="AF400" s="100" t="s">
        <v>4763</v>
      </c>
      <c r="AG400" s="187"/>
      <c r="AH400" s="187"/>
      <c r="AI400" s="187"/>
      <c r="AJ400" s="187"/>
      <c r="AK400" s="188"/>
      <c r="AL400" s="188"/>
      <c r="AM400" s="189"/>
      <c r="AN400" s="189"/>
      <c r="AO400" s="189"/>
      <c r="AP400" s="189"/>
      <c r="AQ400" s="189"/>
      <c r="AR400" s="189"/>
      <c r="AS400" s="189"/>
      <c r="AT400" s="208" t="s">
        <v>4905</v>
      </c>
      <c r="AU400" s="104"/>
      <c r="AV400" s="104"/>
      <c r="AW400" s="104"/>
      <c r="AX400" s="104"/>
      <c r="AY400" s="104"/>
      <c r="AZ400" s="104"/>
      <c r="BA400" s="104"/>
      <c r="BB400" s="104"/>
      <c r="BC400" s="104"/>
      <c r="BD400" s="104"/>
      <c r="BE400" s="162"/>
      <c r="BF400" s="104"/>
      <c r="BG400" s="341" t="s">
        <v>4908</v>
      </c>
      <c r="BH400" s="321"/>
      <c r="BI400" s="193" t="s">
        <v>4904</v>
      </c>
      <c r="BJ400" s="193" t="s">
        <v>4909</v>
      </c>
      <c r="BK400" s="109"/>
    </row>
    <row r="401" s="193" customFormat="true" ht="12.75" hidden="false" customHeight="true" outlineLevel="0" collapsed="false">
      <c r="A401" s="323" t="n">
        <v>136</v>
      </c>
      <c r="B401" s="348" t="s">
        <v>4910</v>
      </c>
      <c r="C401" s="348" t="s">
        <v>4910</v>
      </c>
      <c r="D401" s="184" t="s">
        <v>918</v>
      </c>
      <c r="E401" s="86" t="s">
        <v>4911</v>
      </c>
      <c r="F401" s="87" t="s">
        <v>919</v>
      </c>
      <c r="G401" s="88"/>
      <c r="H401" s="89" t="s">
        <v>4912</v>
      </c>
      <c r="I401" s="90" t="s">
        <v>4913</v>
      </c>
      <c r="J401" s="90" t="s">
        <v>4912</v>
      </c>
      <c r="K401" s="91"/>
      <c r="L401" s="92"/>
      <c r="M401" s="90" t="s">
        <v>81</v>
      </c>
      <c r="N401" s="90"/>
      <c r="O401" s="90" t="s">
        <v>81</v>
      </c>
      <c r="P401" s="91" t="s">
        <v>7882</v>
      </c>
      <c r="Q401" s="185"/>
      <c r="R401" s="185"/>
      <c r="S401" s="185"/>
      <c r="T401" s="185"/>
      <c r="U401" s="185"/>
      <c r="V401" s="352" t="s">
        <v>4914</v>
      </c>
      <c r="W401" s="95" t="s">
        <v>4761</v>
      </c>
      <c r="X401" s="96"/>
      <c r="Y401" s="96"/>
      <c r="Z401" s="96"/>
      <c r="AA401" s="96"/>
      <c r="AB401" s="96"/>
      <c r="AC401" s="95"/>
      <c r="AD401" s="95" t="s">
        <v>4762</v>
      </c>
      <c r="AE401" s="100"/>
      <c r="AF401" s="100" t="s">
        <v>4763</v>
      </c>
      <c r="AG401" s="187"/>
      <c r="AH401" s="187"/>
      <c r="AI401" s="187"/>
      <c r="AJ401" s="187"/>
      <c r="AK401" s="188"/>
      <c r="AL401" s="188"/>
      <c r="AM401" s="189"/>
      <c r="AN401" s="189"/>
      <c r="AO401" s="189"/>
      <c r="AP401" s="189"/>
      <c r="AQ401" s="189"/>
      <c r="AR401" s="189"/>
      <c r="AS401" s="189"/>
      <c r="AT401" s="207" t="s">
        <v>4912</v>
      </c>
      <c r="AU401" s="104"/>
      <c r="AV401" s="104"/>
      <c r="AW401" s="104"/>
      <c r="AX401" s="104"/>
      <c r="AY401" s="104"/>
      <c r="AZ401" s="104"/>
      <c r="BA401" s="104"/>
      <c r="BB401" s="104"/>
      <c r="BC401" s="104"/>
      <c r="BD401" s="104"/>
      <c r="BE401" s="162"/>
      <c r="BF401" s="104"/>
      <c r="BG401" s="341" t="s">
        <v>4915</v>
      </c>
      <c r="BH401" s="321"/>
      <c r="BI401" s="193" t="s">
        <v>4911</v>
      </c>
      <c r="BJ401" s="193" t="s">
        <v>4916</v>
      </c>
      <c r="BK401" s="109"/>
    </row>
    <row r="402" s="193" customFormat="true" ht="12.75" hidden="false" customHeight="true" outlineLevel="0" collapsed="false">
      <c r="A402" s="323" t="n">
        <v>134</v>
      </c>
      <c r="B402" s="348" t="s">
        <v>4917</v>
      </c>
      <c r="C402" s="348" t="s">
        <v>4917</v>
      </c>
      <c r="D402" s="184" t="s">
        <v>920</v>
      </c>
      <c r="E402" s="86" t="s">
        <v>4918</v>
      </c>
      <c r="F402" s="87" t="s">
        <v>921</v>
      </c>
      <c r="G402" s="88"/>
      <c r="H402" s="89" t="s">
        <v>4919</v>
      </c>
      <c r="I402" s="90" t="s">
        <v>4920</v>
      </c>
      <c r="J402" s="90" t="s">
        <v>4919</v>
      </c>
      <c r="K402" s="91"/>
      <c r="L402" s="92"/>
      <c r="M402" s="90" t="s">
        <v>81</v>
      </c>
      <c r="N402" s="90"/>
      <c r="O402" s="90" t="s">
        <v>81</v>
      </c>
      <c r="P402" s="91" t="s">
        <v>7883</v>
      </c>
      <c r="Q402" s="185"/>
      <c r="R402" s="185"/>
      <c r="S402" s="185"/>
      <c r="T402" s="185"/>
      <c r="U402" s="185"/>
      <c r="V402" s="352" t="s">
        <v>4921</v>
      </c>
      <c r="W402" s="95" t="s">
        <v>4761</v>
      </c>
      <c r="X402" s="96"/>
      <c r="Y402" s="96"/>
      <c r="Z402" s="96"/>
      <c r="AA402" s="96"/>
      <c r="AB402" s="96"/>
      <c r="AC402" s="95"/>
      <c r="AD402" s="95" t="s">
        <v>4762</v>
      </c>
      <c r="AE402" s="100"/>
      <c r="AF402" s="100" t="s">
        <v>4763</v>
      </c>
      <c r="AG402" s="187"/>
      <c r="AH402" s="187"/>
      <c r="AI402" s="187"/>
      <c r="AJ402" s="187"/>
      <c r="AK402" s="188"/>
      <c r="AL402" s="188"/>
      <c r="AM402" s="189"/>
      <c r="AN402" s="189"/>
      <c r="AO402" s="189"/>
      <c r="AP402" s="189"/>
      <c r="AQ402" s="189"/>
      <c r="AR402" s="189"/>
      <c r="AS402" s="189"/>
      <c r="AT402" s="208" t="s">
        <v>4919</v>
      </c>
      <c r="AU402" s="104"/>
      <c r="AV402" s="104"/>
      <c r="AW402" s="104"/>
      <c r="AX402" s="104"/>
      <c r="AY402" s="104"/>
      <c r="AZ402" s="104"/>
      <c r="BA402" s="104"/>
      <c r="BB402" s="104"/>
      <c r="BC402" s="104"/>
      <c r="BD402" s="104"/>
      <c r="BE402" s="162"/>
      <c r="BF402" s="104"/>
      <c r="BG402" s="341" t="s">
        <v>4922</v>
      </c>
      <c r="BH402" s="321"/>
      <c r="BI402" s="193" t="s">
        <v>4918</v>
      </c>
      <c r="BJ402" s="193" t="s">
        <v>4923</v>
      </c>
      <c r="BK402" s="109"/>
    </row>
    <row r="403" s="193" customFormat="true" ht="12.75" hidden="false" customHeight="true" outlineLevel="0" collapsed="false">
      <c r="A403" s="323" t="n">
        <v>139</v>
      </c>
      <c r="B403" s="348" t="s">
        <v>4924</v>
      </c>
      <c r="C403" s="348" t="s">
        <v>4924</v>
      </c>
      <c r="D403" s="184" t="s">
        <v>922</v>
      </c>
      <c r="E403" s="86" t="s">
        <v>4925</v>
      </c>
      <c r="F403" s="87" t="s">
        <v>923</v>
      </c>
      <c r="G403" s="88"/>
      <c r="H403" s="89" t="s">
        <v>4926</v>
      </c>
      <c r="I403" s="90" t="s">
        <v>4927</v>
      </c>
      <c r="J403" s="90" t="s">
        <v>4926</v>
      </c>
      <c r="K403" s="91"/>
      <c r="L403" s="92"/>
      <c r="M403" s="90" t="s">
        <v>2729</v>
      </c>
      <c r="N403" s="90" t="s">
        <v>2729</v>
      </c>
      <c r="O403" s="90" t="s">
        <v>2729</v>
      </c>
      <c r="P403" s="91"/>
      <c r="Q403" s="185"/>
      <c r="R403" s="185"/>
      <c r="S403" s="185"/>
      <c r="T403" s="185"/>
      <c r="U403" s="185"/>
      <c r="V403" s="352" t="s">
        <v>4928</v>
      </c>
      <c r="W403" s="95" t="s">
        <v>4761</v>
      </c>
      <c r="X403" s="96"/>
      <c r="Y403" s="96"/>
      <c r="Z403" s="96"/>
      <c r="AA403" s="96"/>
      <c r="AB403" s="96"/>
      <c r="AC403" s="95"/>
      <c r="AD403" s="95" t="s">
        <v>4762</v>
      </c>
      <c r="AE403" s="100"/>
      <c r="AF403" s="100" t="s">
        <v>4763</v>
      </c>
      <c r="AG403" s="187"/>
      <c r="AH403" s="187"/>
      <c r="AI403" s="187"/>
      <c r="AJ403" s="187"/>
      <c r="AK403" s="188"/>
      <c r="AL403" s="188"/>
      <c r="AM403" s="189"/>
      <c r="AN403" s="189"/>
      <c r="AO403" s="189"/>
      <c r="AP403" s="189"/>
      <c r="AQ403" s="189"/>
      <c r="AR403" s="189"/>
      <c r="AS403" s="189"/>
      <c r="AT403" s="207" t="s">
        <v>4926</v>
      </c>
      <c r="AU403" s="104"/>
      <c r="AV403" s="104"/>
      <c r="AW403" s="104"/>
      <c r="AX403" s="104"/>
      <c r="AY403" s="104"/>
      <c r="AZ403" s="104"/>
      <c r="BA403" s="104"/>
      <c r="BB403" s="104"/>
      <c r="BC403" s="104"/>
      <c r="BD403" s="104"/>
      <c r="BE403" s="162"/>
      <c r="BF403" s="104"/>
      <c r="BG403" s="346" t="s">
        <v>4929</v>
      </c>
      <c r="BH403" s="321"/>
      <c r="BI403" s="193" t="s">
        <v>4925</v>
      </c>
      <c r="BJ403" s="193" t="s">
        <v>4930</v>
      </c>
      <c r="BK403" s="109"/>
    </row>
    <row r="404" s="193" customFormat="true" ht="12.75" hidden="false" customHeight="true" outlineLevel="0" collapsed="false">
      <c r="A404" s="323" t="n">
        <v>137</v>
      </c>
      <c r="B404" s="348" t="s">
        <v>4931</v>
      </c>
      <c r="C404" s="348" t="s">
        <v>4931</v>
      </c>
      <c r="D404" s="184" t="s">
        <v>925</v>
      </c>
      <c r="E404" s="86" t="s">
        <v>4932</v>
      </c>
      <c r="F404" s="87" t="s">
        <v>926</v>
      </c>
      <c r="G404" s="88"/>
      <c r="H404" s="89" t="s">
        <v>4933</v>
      </c>
      <c r="I404" s="90" t="s">
        <v>4934</v>
      </c>
      <c r="J404" s="90" t="s">
        <v>4933</v>
      </c>
      <c r="K404" s="91"/>
      <c r="L404" s="92"/>
      <c r="M404" s="90" t="s">
        <v>2729</v>
      </c>
      <c r="N404" s="90" t="s">
        <v>2729</v>
      </c>
      <c r="O404" s="90" t="s">
        <v>2729</v>
      </c>
      <c r="P404" s="91"/>
      <c r="Q404" s="185"/>
      <c r="R404" s="185"/>
      <c r="S404" s="185"/>
      <c r="T404" s="185"/>
      <c r="U404" s="185"/>
      <c r="V404" s="352" t="s">
        <v>4935</v>
      </c>
      <c r="W404" s="95" t="s">
        <v>4761</v>
      </c>
      <c r="X404" s="96"/>
      <c r="Y404" s="96"/>
      <c r="Z404" s="96"/>
      <c r="AA404" s="96"/>
      <c r="AB404" s="96"/>
      <c r="AC404" s="95"/>
      <c r="AD404" s="95" t="s">
        <v>4762</v>
      </c>
      <c r="AE404" s="100"/>
      <c r="AF404" s="100" t="s">
        <v>4763</v>
      </c>
      <c r="AG404" s="187"/>
      <c r="AH404" s="187"/>
      <c r="AI404" s="187"/>
      <c r="AJ404" s="187"/>
      <c r="AK404" s="188"/>
      <c r="AL404" s="188"/>
      <c r="AM404" s="189"/>
      <c r="AN404" s="189"/>
      <c r="AO404" s="189"/>
      <c r="AP404" s="189"/>
      <c r="AQ404" s="189"/>
      <c r="AR404" s="189"/>
      <c r="AS404" s="189"/>
      <c r="AT404" s="208" t="s">
        <v>4933</v>
      </c>
      <c r="AU404" s="104"/>
      <c r="AV404" s="104"/>
      <c r="AW404" s="104"/>
      <c r="AX404" s="104"/>
      <c r="AY404" s="104"/>
      <c r="AZ404" s="104"/>
      <c r="BA404" s="104"/>
      <c r="BB404" s="104"/>
      <c r="BC404" s="104"/>
      <c r="BD404" s="104"/>
      <c r="BE404" s="162"/>
      <c r="BF404" s="104"/>
      <c r="BG404" s="346" t="s">
        <v>4936</v>
      </c>
      <c r="BH404" s="321"/>
      <c r="BI404" s="193" t="s">
        <v>4932</v>
      </c>
      <c r="BJ404" s="193" t="s">
        <v>4937</v>
      </c>
      <c r="BK404" s="109"/>
    </row>
    <row r="405" s="193" customFormat="true" ht="12.75" hidden="false" customHeight="true" outlineLevel="0" collapsed="false">
      <c r="A405" s="323" t="n">
        <v>142</v>
      </c>
      <c r="B405" s="348" t="s">
        <v>4938</v>
      </c>
      <c r="C405" s="348" t="s">
        <v>4938</v>
      </c>
      <c r="D405" s="184" t="s">
        <v>927</v>
      </c>
      <c r="E405" s="86" t="s">
        <v>4939</v>
      </c>
      <c r="F405" s="87" t="s">
        <v>928</v>
      </c>
      <c r="G405" s="88"/>
      <c r="H405" s="89" t="s">
        <v>4940</v>
      </c>
      <c r="I405" s="90" t="s">
        <v>4941</v>
      </c>
      <c r="J405" s="90" t="s">
        <v>4940</v>
      </c>
      <c r="K405" s="91"/>
      <c r="L405" s="92"/>
      <c r="M405" s="90" t="s">
        <v>81</v>
      </c>
      <c r="N405" s="90" t="s">
        <v>81</v>
      </c>
      <c r="O405" s="90" t="s">
        <v>81</v>
      </c>
      <c r="P405" s="91" t="s">
        <v>7882</v>
      </c>
      <c r="Q405" s="185"/>
      <c r="R405" s="185"/>
      <c r="S405" s="185"/>
      <c r="T405" s="185"/>
      <c r="U405" s="185"/>
      <c r="V405" s="352" t="s">
        <v>4942</v>
      </c>
      <c r="W405" s="95" t="s">
        <v>4761</v>
      </c>
      <c r="X405" s="96"/>
      <c r="Y405" s="96"/>
      <c r="Z405" s="96"/>
      <c r="AA405" s="96"/>
      <c r="AB405" s="96"/>
      <c r="AC405" s="95"/>
      <c r="AD405" s="95" t="s">
        <v>4762</v>
      </c>
      <c r="AE405" s="100"/>
      <c r="AF405" s="100" t="s">
        <v>4763</v>
      </c>
      <c r="AG405" s="187"/>
      <c r="AH405" s="187"/>
      <c r="AI405" s="187"/>
      <c r="AJ405" s="187"/>
      <c r="AK405" s="188"/>
      <c r="AL405" s="188"/>
      <c r="AM405" s="189"/>
      <c r="AN405" s="189"/>
      <c r="AO405" s="189"/>
      <c r="AP405" s="189"/>
      <c r="AQ405" s="189"/>
      <c r="AR405" s="189"/>
      <c r="AS405" s="189"/>
      <c r="AT405" s="207" t="s">
        <v>4940</v>
      </c>
      <c r="AU405" s="104"/>
      <c r="AV405" s="104"/>
      <c r="AW405" s="104"/>
      <c r="AX405" s="104"/>
      <c r="AY405" s="104"/>
      <c r="AZ405" s="104"/>
      <c r="BA405" s="104"/>
      <c r="BB405" s="104"/>
      <c r="BC405" s="104"/>
      <c r="BD405" s="104"/>
      <c r="BE405" s="162"/>
      <c r="BF405" s="104"/>
      <c r="BG405" s="346" t="s">
        <v>4943</v>
      </c>
      <c r="BH405" s="321"/>
      <c r="BI405" s="193" t="s">
        <v>4939</v>
      </c>
      <c r="BJ405" s="193" t="s">
        <v>4944</v>
      </c>
      <c r="BK405" s="109"/>
    </row>
    <row r="406" s="193" customFormat="true" ht="12.75" hidden="false" customHeight="true" outlineLevel="0" collapsed="false">
      <c r="A406" s="323" t="n">
        <v>140</v>
      </c>
      <c r="B406" s="348" t="s">
        <v>4945</v>
      </c>
      <c r="C406" s="348" t="s">
        <v>4945</v>
      </c>
      <c r="D406" s="184" t="s">
        <v>929</v>
      </c>
      <c r="E406" s="86" t="s">
        <v>4946</v>
      </c>
      <c r="F406" s="87" t="s">
        <v>930</v>
      </c>
      <c r="G406" s="88"/>
      <c r="H406" s="89" t="s">
        <v>4947</v>
      </c>
      <c r="I406" s="90" t="s">
        <v>4948</v>
      </c>
      <c r="J406" s="90" t="s">
        <v>4947</v>
      </c>
      <c r="K406" s="91"/>
      <c r="L406" s="92"/>
      <c r="M406" s="90" t="s">
        <v>81</v>
      </c>
      <c r="N406" s="90" t="s">
        <v>81</v>
      </c>
      <c r="O406" s="90" t="s">
        <v>81</v>
      </c>
      <c r="P406" s="91" t="s">
        <v>7883</v>
      </c>
      <c r="Q406" s="185"/>
      <c r="R406" s="185"/>
      <c r="S406" s="185"/>
      <c r="T406" s="185"/>
      <c r="U406" s="185"/>
      <c r="V406" s="352" t="s">
        <v>4949</v>
      </c>
      <c r="W406" s="95" t="s">
        <v>4761</v>
      </c>
      <c r="X406" s="96"/>
      <c r="Y406" s="96"/>
      <c r="Z406" s="96"/>
      <c r="AA406" s="96"/>
      <c r="AB406" s="96"/>
      <c r="AC406" s="95"/>
      <c r="AD406" s="95" t="s">
        <v>4762</v>
      </c>
      <c r="AE406" s="100"/>
      <c r="AF406" s="100" t="s">
        <v>4763</v>
      </c>
      <c r="AG406" s="187"/>
      <c r="AH406" s="187"/>
      <c r="AI406" s="187"/>
      <c r="AJ406" s="187"/>
      <c r="AK406" s="188"/>
      <c r="AL406" s="188"/>
      <c r="AM406" s="189"/>
      <c r="AN406" s="189"/>
      <c r="AO406" s="189"/>
      <c r="AP406" s="189"/>
      <c r="AQ406" s="189"/>
      <c r="AR406" s="189"/>
      <c r="AS406" s="189"/>
      <c r="AT406" s="208" t="s">
        <v>4947</v>
      </c>
      <c r="AU406" s="104"/>
      <c r="AV406" s="104"/>
      <c r="AW406" s="104"/>
      <c r="AX406" s="104"/>
      <c r="AY406" s="104"/>
      <c r="AZ406" s="104"/>
      <c r="BA406" s="104"/>
      <c r="BB406" s="104"/>
      <c r="BC406" s="104"/>
      <c r="BD406" s="104"/>
      <c r="BE406" s="162"/>
      <c r="BF406" s="104"/>
      <c r="BG406" s="346" t="s">
        <v>4950</v>
      </c>
      <c r="BH406" s="321"/>
      <c r="BI406" s="193" t="s">
        <v>4946</v>
      </c>
      <c r="BJ406" s="193" t="s">
        <v>4951</v>
      </c>
      <c r="BK406" s="109"/>
    </row>
    <row r="407" s="193" customFormat="true" ht="12.75" hidden="false" customHeight="true" outlineLevel="0" collapsed="false">
      <c r="A407" s="323" t="n">
        <v>151</v>
      </c>
      <c r="B407" s="348" t="s">
        <v>4952</v>
      </c>
      <c r="C407" s="348" t="s">
        <v>4952</v>
      </c>
      <c r="D407" s="184" t="s">
        <v>931</v>
      </c>
      <c r="E407" s="86" t="s">
        <v>4953</v>
      </c>
      <c r="F407" s="87" t="s">
        <v>932</v>
      </c>
      <c r="G407" s="88"/>
      <c r="H407" s="89" t="s">
        <v>4954</v>
      </c>
      <c r="I407" s="90" t="s">
        <v>4926</v>
      </c>
      <c r="J407" s="90" t="s">
        <v>4955</v>
      </c>
      <c r="K407" s="91" t="s">
        <v>4954</v>
      </c>
      <c r="L407" s="92"/>
      <c r="M407" s="90" t="s">
        <v>2729</v>
      </c>
      <c r="N407" s="90" t="s">
        <v>2729</v>
      </c>
      <c r="O407" s="90" t="s">
        <v>2729</v>
      </c>
      <c r="P407" s="91" t="s">
        <v>2729</v>
      </c>
      <c r="Q407" s="185"/>
      <c r="R407" s="185"/>
      <c r="S407" s="185"/>
      <c r="T407" s="185"/>
      <c r="U407" s="185"/>
      <c r="V407" s="352" t="s">
        <v>4956</v>
      </c>
      <c r="W407" s="95" t="s">
        <v>4761</v>
      </c>
      <c r="X407" s="209"/>
      <c r="Y407" s="209"/>
      <c r="Z407" s="209"/>
      <c r="AA407" s="209"/>
      <c r="AB407" s="209"/>
      <c r="AC407" s="95"/>
      <c r="AD407" s="95" t="s">
        <v>4762</v>
      </c>
      <c r="AE407" s="210"/>
      <c r="AF407" s="100" t="s">
        <v>4763</v>
      </c>
      <c r="AG407" s="187"/>
      <c r="AH407" s="187"/>
      <c r="AI407" s="187"/>
      <c r="AJ407" s="187"/>
      <c r="AK407" s="188"/>
      <c r="AL407" s="188"/>
      <c r="AM407" s="189"/>
      <c r="AN407" s="189"/>
      <c r="AO407" s="189"/>
      <c r="AP407" s="189"/>
      <c r="AQ407" s="189"/>
      <c r="AR407" s="189"/>
      <c r="AS407" s="189"/>
      <c r="AT407" s="208" t="s">
        <v>4955</v>
      </c>
      <c r="AU407" s="104"/>
      <c r="AV407" s="104"/>
      <c r="AW407" s="104"/>
      <c r="AX407" s="104"/>
      <c r="AY407" s="104"/>
      <c r="AZ407" s="104"/>
      <c r="BA407" s="104"/>
      <c r="BB407" s="104"/>
      <c r="BC407" s="104"/>
      <c r="BD407" s="104"/>
      <c r="BE407" s="162"/>
      <c r="BF407" s="104"/>
      <c r="BG407" s="341" t="s">
        <v>4957</v>
      </c>
      <c r="BH407" s="321"/>
      <c r="BI407" s="193" t="s">
        <v>4953</v>
      </c>
      <c r="BJ407" s="193" t="s">
        <v>4958</v>
      </c>
      <c r="BK407" s="109"/>
    </row>
    <row r="408" s="193" customFormat="true" ht="12.75" hidden="false" customHeight="true" outlineLevel="0" collapsed="false">
      <c r="A408" s="323" t="n">
        <v>149</v>
      </c>
      <c r="B408" s="348" t="s">
        <v>4959</v>
      </c>
      <c r="C408" s="348" t="s">
        <v>4959</v>
      </c>
      <c r="D408" s="184" t="s">
        <v>934</v>
      </c>
      <c r="E408" s="86" t="s">
        <v>4960</v>
      </c>
      <c r="F408" s="87" t="s">
        <v>935</v>
      </c>
      <c r="G408" s="88"/>
      <c r="H408" s="89" t="s">
        <v>4961</v>
      </c>
      <c r="I408" s="90" t="s">
        <v>4933</v>
      </c>
      <c r="J408" s="90" t="s">
        <v>4962</v>
      </c>
      <c r="K408" s="91" t="s">
        <v>4961</v>
      </c>
      <c r="L408" s="92"/>
      <c r="M408" s="90" t="s">
        <v>2729</v>
      </c>
      <c r="N408" s="90" t="s">
        <v>2729</v>
      </c>
      <c r="O408" s="90" t="s">
        <v>2729</v>
      </c>
      <c r="P408" s="91" t="s">
        <v>2729</v>
      </c>
      <c r="Q408" s="185"/>
      <c r="R408" s="185"/>
      <c r="S408" s="185"/>
      <c r="T408" s="185"/>
      <c r="U408" s="185"/>
      <c r="V408" s="352" t="s">
        <v>4963</v>
      </c>
      <c r="W408" s="95" t="s">
        <v>4761</v>
      </c>
      <c r="X408" s="96"/>
      <c r="Y408" s="96"/>
      <c r="Z408" s="96"/>
      <c r="AA408" s="96"/>
      <c r="AB408" s="96"/>
      <c r="AC408" s="95"/>
      <c r="AD408" s="95" t="s">
        <v>4762</v>
      </c>
      <c r="AE408" s="100"/>
      <c r="AF408" s="100" t="s">
        <v>4763</v>
      </c>
      <c r="AG408" s="187"/>
      <c r="AH408" s="187"/>
      <c r="AI408" s="187"/>
      <c r="AJ408" s="187"/>
      <c r="AK408" s="188"/>
      <c r="AL408" s="188"/>
      <c r="AM408" s="189"/>
      <c r="AN408" s="189"/>
      <c r="AO408" s="189"/>
      <c r="AP408" s="189"/>
      <c r="AQ408" s="189"/>
      <c r="AR408" s="189"/>
      <c r="AS408" s="189"/>
      <c r="AT408" s="207" t="s">
        <v>4962</v>
      </c>
      <c r="AU408" s="104"/>
      <c r="AV408" s="104"/>
      <c r="AW408" s="104"/>
      <c r="AX408" s="104"/>
      <c r="AY408" s="104"/>
      <c r="AZ408" s="104"/>
      <c r="BA408" s="104"/>
      <c r="BB408" s="104"/>
      <c r="BC408" s="104"/>
      <c r="BD408" s="104"/>
      <c r="BE408" s="162"/>
      <c r="BF408" s="104"/>
      <c r="BG408" s="341" t="s">
        <v>4964</v>
      </c>
      <c r="BH408" s="321"/>
      <c r="BI408" s="193" t="s">
        <v>4960</v>
      </c>
      <c r="BJ408" s="193" t="s">
        <v>4965</v>
      </c>
      <c r="BK408" s="109"/>
    </row>
    <row r="409" s="193" customFormat="true" ht="12.75" hidden="false" customHeight="true" outlineLevel="0" collapsed="false">
      <c r="A409" s="323" t="n">
        <v>150</v>
      </c>
      <c r="B409" s="348" t="s">
        <v>4966</v>
      </c>
      <c r="C409" s="348" t="s">
        <v>4966</v>
      </c>
      <c r="D409" s="184" t="s">
        <v>936</v>
      </c>
      <c r="E409" s="86" t="s">
        <v>4967</v>
      </c>
      <c r="F409" s="87" t="s">
        <v>937</v>
      </c>
      <c r="G409" s="88"/>
      <c r="H409" s="89" t="s">
        <v>4968</v>
      </c>
      <c r="I409" s="90" t="s">
        <v>4940</v>
      </c>
      <c r="J409" s="90" t="s">
        <v>4969</v>
      </c>
      <c r="K409" s="91" t="s">
        <v>4968</v>
      </c>
      <c r="L409" s="92"/>
      <c r="M409" s="90" t="s">
        <v>81</v>
      </c>
      <c r="N409" s="90" t="s">
        <v>81</v>
      </c>
      <c r="O409" s="90" t="s">
        <v>81</v>
      </c>
      <c r="P409" s="91" t="s">
        <v>81</v>
      </c>
      <c r="Q409" s="185"/>
      <c r="R409" s="185"/>
      <c r="S409" s="185"/>
      <c r="T409" s="185"/>
      <c r="U409" s="185"/>
      <c r="V409" s="352" t="s">
        <v>4970</v>
      </c>
      <c r="W409" s="95" t="s">
        <v>4761</v>
      </c>
      <c r="X409" s="96"/>
      <c r="Y409" s="96"/>
      <c r="Z409" s="96"/>
      <c r="AA409" s="96"/>
      <c r="AB409" s="96"/>
      <c r="AC409" s="95"/>
      <c r="AD409" s="95" t="s">
        <v>4762</v>
      </c>
      <c r="AE409" s="100"/>
      <c r="AF409" s="100" t="s">
        <v>4763</v>
      </c>
      <c r="AG409" s="187"/>
      <c r="AH409" s="187"/>
      <c r="AI409" s="187"/>
      <c r="AJ409" s="187"/>
      <c r="AK409" s="188"/>
      <c r="AL409" s="188"/>
      <c r="AM409" s="189"/>
      <c r="AN409" s="189"/>
      <c r="AO409" s="189"/>
      <c r="AP409" s="189"/>
      <c r="AQ409" s="189"/>
      <c r="AR409" s="189"/>
      <c r="AS409" s="189"/>
      <c r="AT409" s="208" t="s">
        <v>4969</v>
      </c>
      <c r="AU409" s="104"/>
      <c r="AV409" s="104"/>
      <c r="AW409" s="104"/>
      <c r="AX409" s="104"/>
      <c r="AY409" s="104"/>
      <c r="AZ409" s="104"/>
      <c r="BA409" s="104"/>
      <c r="BB409" s="104"/>
      <c r="BC409" s="104"/>
      <c r="BD409" s="104"/>
      <c r="BE409" s="162"/>
      <c r="BF409" s="104"/>
      <c r="BG409" s="341" t="s">
        <v>4971</v>
      </c>
      <c r="BH409" s="321"/>
      <c r="BI409" s="193" t="s">
        <v>4967</v>
      </c>
      <c r="BJ409" s="193" t="s">
        <v>4972</v>
      </c>
      <c r="BK409" s="109"/>
    </row>
    <row r="410" s="193" customFormat="true" ht="12.75" hidden="false" customHeight="true" outlineLevel="0" collapsed="false">
      <c r="A410" s="323" t="n">
        <v>148</v>
      </c>
      <c r="B410" s="348" t="s">
        <v>4973</v>
      </c>
      <c r="C410" s="348" t="s">
        <v>4973</v>
      </c>
      <c r="D410" s="184" t="s">
        <v>938</v>
      </c>
      <c r="E410" s="86" t="s">
        <v>4974</v>
      </c>
      <c r="F410" s="87" t="s">
        <v>939</v>
      </c>
      <c r="G410" s="88"/>
      <c r="H410" s="89" t="s">
        <v>4975</v>
      </c>
      <c r="I410" s="90" t="s">
        <v>4947</v>
      </c>
      <c r="J410" s="90" t="s">
        <v>4976</v>
      </c>
      <c r="K410" s="91" t="s">
        <v>4975</v>
      </c>
      <c r="L410" s="92"/>
      <c r="M410" s="90" t="s">
        <v>81</v>
      </c>
      <c r="N410" s="90" t="s">
        <v>81</v>
      </c>
      <c r="O410" s="90" t="s">
        <v>81</v>
      </c>
      <c r="P410" s="91" t="s">
        <v>81</v>
      </c>
      <c r="Q410" s="185"/>
      <c r="R410" s="185"/>
      <c r="S410" s="185"/>
      <c r="T410" s="185"/>
      <c r="U410" s="185"/>
      <c r="V410" s="352" t="s">
        <v>4977</v>
      </c>
      <c r="W410" s="95" t="s">
        <v>4761</v>
      </c>
      <c r="X410" s="96"/>
      <c r="Y410" s="96"/>
      <c r="Z410" s="96"/>
      <c r="AA410" s="96"/>
      <c r="AB410" s="96"/>
      <c r="AC410" s="95"/>
      <c r="AD410" s="95" t="s">
        <v>4762</v>
      </c>
      <c r="AE410" s="100"/>
      <c r="AF410" s="100" t="s">
        <v>4763</v>
      </c>
      <c r="AG410" s="187"/>
      <c r="AH410" s="187"/>
      <c r="AI410" s="187"/>
      <c r="AJ410" s="187"/>
      <c r="AK410" s="188"/>
      <c r="AL410" s="188"/>
      <c r="AM410" s="189"/>
      <c r="AN410" s="189"/>
      <c r="AO410" s="189"/>
      <c r="AP410" s="189"/>
      <c r="AQ410" s="189"/>
      <c r="AR410" s="189"/>
      <c r="AS410" s="189"/>
      <c r="AT410" s="207" t="s">
        <v>4976</v>
      </c>
      <c r="AU410" s="104"/>
      <c r="AV410" s="104"/>
      <c r="AW410" s="104"/>
      <c r="AX410" s="104"/>
      <c r="AY410" s="104"/>
      <c r="AZ410" s="104"/>
      <c r="BA410" s="104"/>
      <c r="BB410" s="104"/>
      <c r="BC410" s="104"/>
      <c r="BD410" s="104"/>
      <c r="BE410" s="162"/>
      <c r="BF410" s="104"/>
      <c r="BG410" s="341" t="s">
        <v>4978</v>
      </c>
      <c r="BH410" s="321"/>
      <c r="BI410" s="193" t="s">
        <v>4974</v>
      </c>
      <c r="BJ410" s="193" t="s">
        <v>4979</v>
      </c>
      <c r="BK410" s="109"/>
    </row>
    <row r="411" s="193" customFormat="true" ht="12.75" hidden="false" customHeight="true" outlineLevel="0" collapsed="false">
      <c r="A411" s="323" t="n">
        <v>157</v>
      </c>
      <c r="B411" s="348" t="s">
        <v>4980</v>
      </c>
      <c r="C411" s="348" t="s">
        <v>4980</v>
      </c>
      <c r="D411" s="184" t="s">
        <v>940</v>
      </c>
      <c r="E411" s="86" t="s">
        <v>4981</v>
      </c>
      <c r="F411" s="87" t="s">
        <v>941</v>
      </c>
      <c r="G411" s="88"/>
      <c r="H411" s="89" t="s">
        <v>4982</v>
      </c>
      <c r="I411" s="90" t="s">
        <v>4897</v>
      </c>
      <c r="J411" s="90" t="s">
        <v>4983</v>
      </c>
      <c r="K411" s="91" t="s">
        <v>4984</v>
      </c>
      <c r="L411" s="92"/>
      <c r="M411" s="90" t="s">
        <v>2729</v>
      </c>
      <c r="N411" s="90" t="s">
        <v>2729</v>
      </c>
      <c r="O411" s="90" t="s">
        <v>2729</v>
      </c>
      <c r="P411" s="91" t="s">
        <v>2729</v>
      </c>
      <c r="Q411" s="185"/>
      <c r="R411" s="185"/>
      <c r="S411" s="185"/>
      <c r="T411" s="185"/>
      <c r="U411" s="185"/>
      <c r="V411" s="352" t="s">
        <v>4985</v>
      </c>
      <c r="W411" s="95" t="s">
        <v>4761</v>
      </c>
      <c r="X411" s="96"/>
      <c r="Y411" s="96"/>
      <c r="Z411" s="96"/>
      <c r="AA411" s="96"/>
      <c r="AB411" s="96"/>
      <c r="AC411" s="95"/>
      <c r="AD411" s="95" t="s">
        <v>4762</v>
      </c>
      <c r="AE411" s="100"/>
      <c r="AF411" s="100" t="s">
        <v>4763</v>
      </c>
      <c r="AG411" s="187"/>
      <c r="AH411" s="187"/>
      <c r="AI411" s="187"/>
      <c r="AJ411" s="187"/>
      <c r="AK411" s="188"/>
      <c r="AL411" s="188"/>
      <c r="AM411" s="189"/>
      <c r="AN411" s="189"/>
      <c r="AO411" s="189"/>
      <c r="AP411" s="189"/>
      <c r="AQ411" s="189"/>
      <c r="AR411" s="189"/>
      <c r="AS411" s="189"/>
      <c r="AT411" s="208" t="s">
        <v>4983</v>
      </c>
      <c r="AU411" s="104"/>
      <c r="AV411" s="104"/>
      <c r="AW411" s="104"/>
      <c r="AX411" s="104"/>
      <c r="AY411" s="104"/>
      <c r="AZ411" s="104"/>
      <c r="BA411" s="104"/>
      <c r="BB411" s="104"/>
      <c r="BC411" s="104"/>
      <c r="BD411" s="104"/>
      <c r="BE411" s="162"/>
      <c r="BF411" s="104"/>
      <c r="BG411" s="341" t="s">
        <v>4986</v>
      </c>
      <c r="BH411" s="321"/>
      <c r="BI411" s="193" t="s">
        <v>4981</v>
      </c>
      <c r="BJ411" s="193" t="s">
        <v>4987</v>
      </c>
      <c r="BK411" s="109"/>
    </row>
    <row r="412" s="193" customFormat="true" ht="12.75" hidden="false" customHeight="true" outlineLevel="0" collapsed="false">
      <c r="A412" s="323" t="n">
        <v>155</v>
      </c>
      <c r="B412" s="348" t="s">
        <v>4988</v>
      </c>
      <c r="C412" s="348" t="s">
        <v>4988</v>
      </c>
      <c r="D412" s="184" t="s">
        <v>943</v>
      </c>
      <c r="E412" s="86" t="s">
        <v>4989</v>
      </c>
      <c r="F412" s="87" t="s">
        <v>944</v>
      </c>
      <c r="G412" s="88"/>
      <c r="H412" s="89" t="s">
        <v>4990</v>
      </c>
      <c r="I412" s="90" t="s">
        <v>4905</v>
      </c>
      <c r="J412" s="90" t="s">
        <v>4991</v>
      </c>
      <c r="K412" s="91" t="s">
        <v>4992</v>
      </c>
      <c r="L412" s="92"/>
      <c r="M412" s="90" t="s">
        <v>2729</v>
      </c>
      <c r="N412" s="90" t="s">
        <v>2729</v>
      </c>
      <c r="O412" s="90" t="s">
        <v>2729</v>
      </c>
      <c r="P412" s="91" t="s">
        <v>2729</v>
      </c>
      <c r="Q412" s="185"/>
      <c r="R412" s="185"/>
      <c r="S412" s="185"/>
      <c r="T412" s="185"/>
      <c r="U412" s="185"/>
      <c r="V412" s="352" t="s">
        <v>4993</v>
      </c>
      <c r="W412" s="95" t="s">
        <v>4761</v>
      </c>
      <c r="X412" s="96"/>
      <c r="Y412" s="96"/>
      <c r="Z412" s="96"/>
      <c r="AA412" s="96"/>
      <c r="AB412" s="96"/>
      <c r="AC412" s="95"/>
      <c r="AD412" s="95" t="s">
        <v>4762</v>
      </c>
      <c r="AE412" s="100"/>
      <c r="AF412" s="100" t="s">
        <v>4763</v>
      </c>
      <c r="AG412" s="187"/>
      <c r="AH412" s="187"/>
      <c r="AI412" s="187"/>
      <c r="AJ412" s="187"/>
      <c r="AK412" s="188"/>
      <c r="AL412" s="188"/>
      <c r="AM412" s="189"/>
      <c r="AN412" s="189"/>
      <c r="AO412" s="189"/>
      <c r="AP412" s="189"/>
      <c r="AQ412" s="189"/>
      <c r="AR412" s="189"/>
      <c r="AS412" s="189"/>
      <c r="AT412" s="207" t="s">
        <v>4991</v>
      </c>
      <c r="AU412" s="104"/>
      <c r="AV412" s="104"/>
      <c r="AW412" s="104"/>
      <c r="AX412" s="104"/>
      <c r="AY412" s="104"/>
      <c r="AZ412" s="104"/>
      <c r="BA412" s="104"/>
      <c r="BB412" s="104"/>
      <c r="BC412" s="104"/>
      <c r="BD412" s="104"/>
      <c r="BE412" s="162"/>
      <c r="BF412" s="104"/>
      <c r="BG412" s="341" t="s">
        <v>4994</v>
      </c>
      <c r="BH412" s="321"/>
      <c r="BI412" s="193" t="s">
        <v>4989</v>
      </c>
      <c r="BJ412" s="193" t="s">
        <v>4995</v>
      </c>
      <c r="BK412" s="109"/>
    </row>
    <row r="413" s="193" customFormat="true" ht="12.75" hidden="false" customHeight="true" outlineLevel="0" collapsed="false">
      <c r="A413" s="323" t="n">
        <v>156</v>
      </c>
      <c r="B413" s="348" t="s">
        <v>4996</v>
      </c>
      <c r="C413" s="348" t="s">
        <v>4996</v>
      </c>
      <c r="D413" s="184" t="s">
        <v>945</v>
      </c>
      <c r="E413" s="86" t="s">
        <v>4997</v>
      </c>
      <c r="F413" s="87" t="s">
        <v>946</v>
      </c>
      <c r="G413" s="88"/>
      <c r="H413" s="89" t="s">
        <v>4998</v>
      </c>
      <c r="I413" s="90" t="s">
        <v>4912</v>
      </c>
      <c r="J413" s="90" t="s">
        <v>4999</v>
      </c>
      <c r="K413" s="91" t="s">
        <v>5000</v>
      </c>
      <c r="L413" s="92"/>
      <c r="M413" s="90" t="s">
        <v>81</v>
      </c>
      <c r="N413" s="90" t="s">
        <v>81</v>
      </c>
      <c r="O413" s="90" t="s">
        <v>81</v>
      </c>
      <c r="P413" s="91" t="s">
        <v>81</v>
      </c>
      <c r="Q413" s="185"/>
      <c r="R413" s="185"/>
      <c r="S413" s="185"/>
      <c r="T413" s="185"/>
      <c r="U413" s="185"/>
      <c r="V413" s="352" t="s">
        <v>5001</v>
      </c>
      <c r="W413" s="95" t="s">
        <v>4761</v>
      </c>
      <c r="X413" s="96"/>
      <c r="Y413" s="96"/>
      <c r="Z413" s="96"/>
      <c r="AA413" s="96"/>
      <c r="AB413" s="96"/>
      <c r="AC413" s="95"/>
      <c r="AD413" s="95" t="s">
        <v>4762</v>
      </c>
      <c r="AE413" s="100"/>
      <c r="AF413" s="100" t="s">
        <v>4763</v>
      </c>
      <c r="AG413" s="187"/>
      <c r="AH413" s="187"/>
      <c r="AI413" s="187"/>
      <c r="AJ413" s="187"/>
      <c r="AK413" s="188"/>
      <c r="AL413" s="188"/>
      <c r="AM413" s="189"/>
      <c r="AN413" s="189"/>
      <c r="AO413" s="189"/>
      <c r="AP413" s="189"/>
      <c r="AQ413" s="189"/>
      <c r="AR413" s="189"/>
      <c r="AS413" s="189"/>
      <c r="AT413" s="208" t="s">
        <v>4999</v>
      </c>
      <c r="AU413" s="104"/>
      <c r="AV413" s="104"/>
      <c r="AW413" s="104"/>
      <c r="AX413" s="104"/>
      <c r="AY413" s="104"/>
      <c r="AZ413" s="104"/>
      <c r="BA413" s="104"/>
      <c r="BB413" s="104"/>
      <c r="BC413" s="104"/>
      <c r="BD413" s="104"/>
      <c r="BE413" s="162"/>
      <c r="BF413" s="104"/>
      <c r="BG413" s="341" t="s">
        <v>5002</v>
      </c>
      <c r="BH413" s="321"/>
      <c r="BI413" s="193" t="s">
        <v>4997</v>
      </c>
      <c r="BJ413" s="193" t="s">
        <v>5003</v>
      </c>
      <c r="BK413" s="109"/>
    </row>
    <row r="414" s="193" customFormat="true" ht="12.75" hidden="false" customHeight="true" outlineLevel="0" collapsed="false">
      <c r="A414" s="323" t="n">
        <v>154</v>
      </c>
      <c r="B414" s="348" t="s">
        <v>5004</v>
      </c>
      <c r="C414" s="348" t="s">
        <v>5004</v>
      </c>
      <c r="D414" s="184" t="s">
        <v>947</v>
      </c>
      <c r="E414" s="86" t="s">
        <v>5005</v>
      </c>
      <c r="F414" s="87" t="s">
        <v>948</v>
      </c>
      <c r="G414" s="88"/>
      <c r="H414" s="89" t="s">
        <v>5006</v>
      </c>
      <c r="I414" s="90" t="s">
        <v>4919</v>
      </c>
      <c r="J414" s="90" t="s">
        <v>5007</v>
      </c>
      <c r="K414" s="91" t="s">
        <v>5008</v>
      </c>
      <c r="L414" s="92"/>
      <c r="M414" s="90" t="s">
        <v>81</v>
      </c>
      <c r="N414" s="90" t="s">
        <v>81</v>
      </c>
      <c r="O414" s="90" t="s">
        <v>81</v>
      </c>
      <c r="P414" s="91" t="s">
        <v>81</v>
      </c>
      <c r="Q414" s="185"/>
      <c r="R414" s="185"/>
      <c r="S414" s="185"/>
      <c r="T414" s="185"/>
      <c r="U414" s="185"/>
      <c r="V414" s="352" t="s">
        <v>5009</v>
      </c>
      <c r="W414" s="95" t="s">
        <v>4761</v>
      </c>
      <c r="X414" s="96"/>
      <c r="Y414" s="96"/>
      <c r="Z414" s="96"/>
      <c r="AA414" s="96"/>
      <c r="AB414" s="96"/>
      <c r="AC414" s="95"/>
      <c r="AD414" s="95" t="s">
        <v>4762</v>
      </c>
      <c r="AE414" s="100"/>
      <c r="AF414" s="100" t="s">
        <v>4763</v>
      </c>
      <c r="AG414" s="187"/>
      <c r="AH414" s="187"/>
      <c r="AI414" s="187"/>
      <c r="AJ414" s="187"/>
      <c r="AK414" s="188"/>
      <c r="AL414" s="188"/>
      <c r="AM414" s="189"/>
      <c r="AN414" s="189"/>
      <c r="AO414" s="189"/>
      <c r="AP414" s="189"/>
      <c r="AQ414" s="189"/>
      <c r="AR414" s="189"/>
      <c r="AS414" s="189"/>
      <c r="AT414" s="207" t="s">
        <v>5007</v>
      </c>
      <c r="AU414" s="104"/>
      <c r="AV414" s="104"/>
      <c r="AW414" s="104"/>
      <c r="AX414" s="104"/>
      <c r="AY414" s="104"/>
      <c r="AZ414" s="104"/>
      <c r="BA414" s="104"/>
      <c r="BB414" s="104"/>
      <c r="BC414" s="104"/>
      <c r="BD414" s="104"/>
      <c r="BE414" s="162"/>
      <c r="BF414" s="104"/>
      <c r="BG414" s="341" t="s">
        <v>5010</v>
      </c>
      <c r="BH414" s="321"/>
      <c r="BI414" s="193" t="s">
        <v>5005</v>
      </c>
      <c r="BJ414" s="193" t="s">
        <v>5011</v>
      </c>
      <c r="BK414" s="109"/>
    </row>
    <row r="415" s="193" customFormat="true" ht="12.75" hidden="true" customHeight="true" outlineLevel="0" collapsed="false">
      <c r="A415" s="315"/>
      <c r="B415" s="316"/>
      <c r="C415" s="316"/>
      <c r="D415" s="360" t="s">
        <v>949</v>
      </c>
      <c r="E415" s="317" t="s">
        <v>5012</v>
      </c>
      <c r="F415" s="87" t="s">
        <v>5013</v>
      </c>
      <c r="G415" s="88"/>
      <c r="H415" s="89" t="s">
        <v>949</v>
      </c>
      <c r="I415" s="90"/>
      <c r="J415" s="90"/>
      <c r="K415" s="91"/>
      <c r="L415" s="92"/>
      <c r="M415" s="90"/>
      <c r="N415" s="90"/>
      <c r="O415" s="90"/>
      <c r="P415" s="91"/>
      <c r="Q415" s="185"/>
      <c r="R415" s="185"/>
      <c r="S415" s="185"/>
      <c r="T415" s="185"/>
      <c r="U415" s="185"/>
      <c r="V415" s="352" t="s">
        <v>5014</v>
      </c>
      <c r="W415" s="95" t="s">
        <v>4761</v>
      </c>
      <c r="X415" s="96"/>
      <c r="Y415" s="96"/>
      <c r="Z415" s="96"/>
      <c r="AA415" s="96"/>
      <c r="AB415" s="96"/>
      <c r="AC415" s="95"/>
      <c r="AD415" s="95" t="s">
        <v>4762</v>
      </c>
      <c r="AE415" s="100"/>
      <c r="AF415" s="100"/>
      <c r="AG415" s="187"/>
      <c r="AH415" s="187"/>
      <c r="AI415" s="187"/>
      <c r="AJ415" s="187"/>
      <c r="AK415" s="188"/>
      <c r="AL415" s="188"/>
      <c r="AM415" s="189"/>
      <c r="AN415" s="189"/>
      <c r="AO415" s="189"/>
      <c r="AP415" s="189"/>
      <c r="AQ415" s="189"/>
      <c r="AR415" s="189"/>
      <c r="AS415" s="189"/>
      <c r="AT415" s="208" t="s">
        <v>5013</v>
      </c>
      <c r="AU415" s="104"/>
      <c r="AV415" s="104"/>
      <c r="AW415" s="104"/>
      <c r="AX415" s="104"/>
      <c r="AY415" s="104"/>
      <c r="AZ415" s="104"/>
      <c r="BA415" s="104"/>
      <c r="BB415" s="104"/>
      <c r="BC415" s="104"/>
      <c r="BD415" s="104"/>
      <c r="BE415" s="162"/>
      <c r="BF415" s="104"/>
      <c r="BG415" s="341"/>
      <c r="BH415" s="20" t="s">
        <v>7</v>
      </c>
      <c r="BI415" s="193" t="s">
        <v>5012</v>
      </c>
      <c r="BJ415" s="193" t="s">
        <v>5015</v>
      </c>
      <c r="BK415" s="109"/>
    </row>
    <row r="416" s="193" customFormat="true" ht="12.75" hidden="true" customHeight="true" outlineLevel="0" collapsed="false">
      <c r="A416" s="315"/>
      <c r="B416" s="316"/>
      <c r="C416" s="316"/>
      <c r="D416" s="360" t="s">
        <v>952</v>
      </c>
      <c r="E416" s="317" t="s">
        <v>5016</v>
      </c>
      <c r="F416" s="87" t="s">
        <v>5017</v>
      </c>
      <c r="G416" s="88"/>
      <c r="H416" s="89" t="s">
        <v>952</v>
      </c>
      <c r="I416" s="90"/>
      <c r="J416" s="90"/>
      <c r="K416" s="91"/>
      <c r="L416" s="92"/>
      <c r="M416" s="90"/>
      <c r="N416" s="90"/>
      <c r="O416" s="90"/>
      <c r="P416" s="91"/>
      <c r="Q416" s="185"/>
      <c r="R416" s="185"/>
      <c r="S416" s="185"/>
      <c r="T416" s="185"/>
      <c r="U416" s="185"/>
      <c r="V416" s="352" t="s">
        <v>5018</v>
      </c>
      <c r="W416" s="95" t="s">
        <v>4761</v>
      </c>
      <c r="X416" s="96"/>
      <c r="Y416" s="96"/>
      <c r="Z416" s="96"/>
      <c r="AA416" s="96"/>
      <c r="AB416" s="96"/>
      <c r="AC416" s="95"/>
      <c r="AD416" s="95" t="s">
        <v>4762</v>
      </c>
      <c r="AE416" s="100"/>
      <c r="AF416" s="100"/>
      <c r="AG416" s="187"/>
      <c r="AH416" s="187"/>
      <c r="AI416" s="187"/>
      <c r="AJ416" s="187"/>
      <c r="AK416" s="188"/>
      <c r="AL416" s="188"/>
      <c r="AM416" s="189"/>
      <c r="AN416" s="189"/>
      <c r="AO416" s="189"/>
      <c r="AP416" s="189"/>
      <c r="AQ416" s="189"/>
      <c r="AR416" s="189"/>
      <c r="AS416" s="189"/>
      <c r="AT416" s="207" t="s">
        <v>952</v>
      </c>
      <c r="AU416" s="104"/>
      <c r="AV416" s="104"/>
      <c r="AW416" s="104"/>
      <c r="AX416" s="104"/>
      <c r="AY416" s="104"/>
      <c r="AZ416" s="104"/>
      <c r="BA416" s="104"/>
      <c r="BB416" s="104"/>
      <c r="BC416" s="104"/>
      <c r="BD416" s="199" t="s">
        <v>950</v>
      </c>
      <c r="BE416" s="162"/>
      <c r="BF416" s="104"/>
      <c r="BG416" s="341" t="s">
        <v>5019</v>
      </c>
      <c r="BH416" s="228" t="s">
        <v>953</v>
      </c>
      <c r="BI416" s="193" t="s">
        <v>5016</v>
      </c>
      <c r="BJ416" s="193" t="s">
        <v>5020</v>
      </c>
      <c r="BK416" s="109"/>
    </row>
    <row r="417" s="193" customFormat="true" ht="12.75" hidden="true" customHeight="true" outlineLevel="0" collapsed="false">
      <c r="A417" s="315"/>
      <c r="B417" s="316"/>
      <c r="C417" s="316"/>
      <c r="D417" s="360" t="s">
        <v>954</v>
      </c>
      <c r="E417" s="317" t="s">
        <v>5021</v>
      </c>
      <c r="F417" s="87" t="s">
        <v>5022</v>
      </c>
      <c r="G417" s="88"/>
      <c r="H417" s="89" t="s">
        <v>954</v>
      </c>
      <c r="I417" s="90"/>
      <c r="J417" s="90"/>
      <c r="K417" s="91"/>
      <c r="L417" s="92"/>
      <c r="M417" s="90"/>
      <c r="N417" s="90"/>
      <c r="O417" s="90"/>
      <c r="P417" s="91"/>
      <c r="Q417" s="185"/>
      <c r="R417" s="185"/>
      <c r="S417" s="185"/>
      <c r="T417" s="185"/>
      <c r="U417" s="185"/>
      <c r="V417" s="352" t="s">
        <v>5023</v>
      </c>
      <c r="W417" s="95" t="s">
        <v>4761</v>
      </c>
      <c r="X417" s="96"/>
      <c r="Y417" s="96"/>
      <c r="Z417" s="96"/>
      <c r="AA417" s="96"/>
      <c r="AB417" s="96"/>
      <c r="AC417" s="95"/>
      <c r="AD417" s="95" t="s">
        <v>4762</v>
      </c>
      <c r="AE417" s="100"/>
      <c r="AF417" s="100"/>
      <c r="AG417" s="187"/>
      <c r="AH417" s="187"/>
      <c r="AI417" s="187"/>
      <c r="AJ417" s="187"/>
      <c r="AK417" s="188"/>
      <c r="AL417" s="188"/>
      <c r="AM417" s="189"/>
      <c r="AN417" s="189"/>
      <c r="AO417" s="189"/>
      <c r="AP417" s="189"/>
      <c r="AQ417" s="189"/>
      <c r="AR417" s="189"/>
      <c r="AS417" s="189"/>
      <c r="AT417" s="208" t="s">
        <v>954</v>
      </c>
      <c r="AU417" s="104"/>
      <c r="AV417" s="104"/>
      <c r="AW417" s="104"/>
      <c r="AX417" s="104"/>
      <c r="AY417" s="104"/>
      <c r="AZ417" s="104"/>
      <c r="BA417" s="104"/>
      <c r="BB417" s="104"/>
      <c r="BC417" s="104"/>
      <c r="BD417" s="199" t="s">
        <v>950</v>
      </c>
      <c r="BE417" s="162"/>
      <c r="BF417" s="104"/>
      <c r="BG417" s="341" t="s">
        <v>5024</v>
      </c>
      <c r="BH417" s="228" t="s">
        <v>955</v>
      </c>
      <c r="BI417" s="193" t="s">
        <v>5021</v>
      </c>
      <c r="BJ417" s="193" t="s">
        <v>5025</v>
      </c>
      <c r="BK417" s="109"/>
    </row>
    <row r="418" s="193" customFormat="true" ht="12.75" hidden="true" customHeight="true" outlineLevel="0" collapsed="false">
      <c r="A418" s="315"/>
      <c r="B418" s="316"/>
      <c r="C418" s="316"/>
      <c r="D418" s="360" t="s">
        <v>956</v>
      </c>
      <c r="E418" s="317" t="s">
        <v>5026</v>
      </c>
      <c r="F418" s="87" t="s">
        <v>5027</v>
      </c>
      <c r="G418" s="88"/>
      <c r="H418" s="89" t="s">
        <v>956</v>
      </c>
      <c r="I418" s="90"/>
      <c r="J418" s="90"/>
      <c r="K418" s="91"/>
      <c r="L418" s="92"/>
      <c r="M418" s="90"/>
      <c r="N418" s="90"/>
      <c r="O418" s="90"/>
      <c r="P418" s="91"/>
      <c r="Q418" s="185"/>
      <c r="R418" s="185"/>
      <c r="S418" s="185"/>
      <c r="T418" s="185"/>
      <c r="U418" s="185"/>
      <c r="V418" s="352" t="s">
        <v>5028</v>
      </c>
      <c r="W418" s="95" t="s">
        <v>4761</v>
      </c>
      <c r="X418" s="96"/>
      <c r="Y418" s="96"/>
      <c r="Z418" s="96"/>
      <c r="AA418" s="96"/>
      <c r="AB418" s="96"/>
      <c r="AC418" s="95"/>
      <c r="AD418" s="95" t="s">
        <v>4762</v>
      </c>
      <c r="AE418" s="100"/>
      <c r="AF418" s="100"/>
      <c r="AG418" s="187"/>
      <c r="AH418" s="187"/>
      <c r="AI418" s="187"/>
      <c r="AJ418" s="187"/>
      <c r="AK418" s="188"/>
      <c r="AL418" s="188"/>
      <c r="AM418" s="189"/>
      <c r="AN418" s="189"/>
      <c r="AO418" s="189"/>
      <c r="AP418" s="189"/>
      <c r="AQ418" s="189"/>
      <c r="AR418" s="189"/>
      <c r="AS418" s="189"/>
      <c r="AT418" s="207" t="s">
        <v>5027</v>
      </c>
      <c r="AU418" s="104"/>
      <c r="AV418" s="104"/>
      <c r="AW418" s="104"/>
      <c r="AX418" s="104"/>
      <c r="AY418" s="104"/>
      <c r="AZ418" s="104"/>
      <c r="BA418" s="104"/>
      <c r="BB418" s="104"/>
      <c r="BC418" s="104"/>
      <c r="BD418" s="104"/>
      <c r="BE418" s="162"/>
      <c r="BF418" s="104"/>
      <c r="BG418" s="341"/>
      <c r="BH418" s="20" t="s">
        <v>7</v>
      </c>
      <c r="BI418" s="193" t="s">
        <v>5026</v>
      </c>
      <c r="BJ418" s="193" t="s">
        <v>5029</v>
      </c>
      <c r="BK418" s="109"/>
    </row>
    <row r="419" s="181" customFormat="true" ht="18" hidden="true" customHeight="true" outlineLevel="0" collapsed="false">
      <c r="A419" s="315"/>
      <c r="B419" s="316"/>
      <c r="C419" s="316"/>
      <c r="D419" s="200" t="s">
        <v>958</v>
      </c>
      <c r="E419" s="200" t="s">
        <v>959</v>
      </c>
      <c r="F419" s="65"/>
      <c r="G419" s="66"/>
      <c r="H419" s="66"/>
      <c r="I419" s="66"/>
      <c r="J419" s="66"/>
      <c r="K419" s="66"/>
      <c r="L419" s="65"/>
      <c r="M419" s="65"/>
      <c r="N419" s="65"/>
      <c r="O419" s="65"/>
      <c r="P419" s="65"/>
      <c r="Q419" s="65"/>
      <c r="R419" s="65"/>
      <c r="S419" s="65"/>
      <c r="T419" s="65"/>
      <c r="U419" s="65"/>
      <c r="V419" s="65"/>
      <c r="W419" s="65"/>
      <c r="X419" s="67"/>
      <c r="Y419" s="67"/>
      <c r="Z419" s="67"/>
      <c r="AA419" s="67"/>
      <c r="AB419" s="67"/>
      <c r="AC419" s="68"/>
      <c r="AD419" s="68"/>
      <c r="AE419" s="68"/>
      <c r="AF419" s="68"/>
      <c r="AG419" s="68"/>
      <c r="AH419" s="68"/>
      <c r="AI419" s="68"/>
      <c r="AJ419" s="68"/>
      <c r="AK419" s="68"/>
      <c r="AL419" s="68"/>
      <c r="AM419" s="68"/>
      <c r="AN419" s="68"/>
      <c r="AO419" s="68"/>
      <c r="AP419" s="68"/>
      <c r="AQ419" s="68"/>
      <c r="AR419" s="68"/>
      <c r="AS419" s="68"/>
      <c r="AT419" s="69"/>
      <c r="AU419" s="69"/>
      <c r="AV419" s="70"/>
      <c r="AW419" s="70"/>
      <c r="AX419" s="70"/>
      <c r="AY419" s="70"/>
      <c r="AZ419" s="70"/>
      <c r="BA419" s="70"/>
      <c r="BB419" s="70"/>
      <c r="BC419" s="70"/>
      <c r="BD419" s="70"/>
      <c r="BE419" s="70"/>
      <c r="BF419" s="81" t="s">
        <v>829</v>
      </c>
      <c r="BG419" s="311"/>
      <c r="BH419" s="182" t="s">
        <v>958</v>
      </c>
      <c r="BI419" s="69" t="s">
        <v>960</v>
      </c>
      <c r="BJ419" s="69"/>
      <c r="BK419" s="182"/>
    </row>
    <row r="420" s="193" customFormat="true" ht="12.75" hidden="true" customHeight="true" outlineLevel="0" collapsed="false">
      <c r="A420" s="315"/>
      <c r="B420" s="316"/>
      <c r="C420" s="316"/>
      <c r="D420" s="332" t="s">
        <v>961</v>
      </c>
      <c r="E420" s="317" t="s">
        <v>5030</v>
      </c>
      <c r="F420" s="87" t="s">
        <v>962</v>
      </c>
      <c r="G420" s="88"/>
      <c r="H420" s="89" t="s">
        <v>961</v>
      </c>
      <c r="I420" s="90"/>
      <c r="J420" s="90"/>
      <c r="K420" s="91"/>
      <c r="L420" s="92"/>
      <c r="M420" s="90" t="s">
        <v>2729</v>
      </c>
      <c r="N420" s="90"/>
      <c r="O420" s="90"/>
      <c r="P420" s="91"/>
      <c r="Q420" s="185"/>
      <c r="R420" s="185"/>
      <c r="S420" s="185"/>
      <c r="T420" s="185"/>
      <c r="U420" s="185"/>
      <c r="V420" s="352" t="s">
        <v>5031</v>
      </c>
      <c r="W420" s="95" t="s">
        <v>5032</v>
      </c>
      <c r="X420" s="96"/>
      <c r="Y420" s="96"/>
      <c r="Z420" s="96"/>
      <c r="AA420" s="96"/>
      <c r="AB420" s="96"/>
      <c r="AC420" s="95"/>
      <c r="AD420" s="95" t="s">
        <v>5033</v>
      </c>
      <c r="AE420" s="94"/>
      <c r="AF420" s="94" t="s">
        <v>4763</v>
      </c>
      <c r="AG420" s="187"/>
      <c r="AH420" s="187"/>
      <c r="AI420" s="187"/>
      <c r="AJ420" s="187"/>
      <c r="AK420" s="188"/>
      <c r="AL420" s="188"/>
      <c r="AM420" s="189"/>
      <c r="AN420" s="189"/>
      <c r="AO420" s="189"/>
      <c r="AP420" s="189"/>
      <c r="AQ420" s="189"/>
      <c r="AR420" s="189"/>
      <c r="AS420" s="189"/>
      <c r="AT420" s="207" t="s">
        <v>962</v>
      </c>
      <c r="AU420" s="104"/>
      <c r="AV420" s="104"/>
      <c r="AW420" s="104"/>
      <c r="AX420" s="104"/>
      <c r="AY420" s="104"/>
      <c r="AZ420" s="104"/>
      <c r="BA420" s="104"/>
      <c r="BB420" s="104"/>
      <c r="BC420" s="104"/>
      <c r="BD420" s="104"/>
      <c r="BE420" s="162"/>
      <c r="BF420" s="104"/>
      <c r="BG420" s="363"/>
      <c r="BH420" s="20" t="s">
        <v>7</v>
      </c>
      <c r="BI420" s="193" t="s">
        <v>5030</v>
      </c>
      <c r="BJ420" s="193" t="s">
        <v>5034</v>
      </c>
      <c r="BK420" s="109"/>
    </row>
    <row r="421" s="193" customFormat="true" ht="12.75" hidden="true" customHeight="true" outlineLevel="0" collapsed="false">
      <c r="A421" s="315"/>
      <c r="B421" s="316"/>
      <c r="C421" s="316"/>
      <c r="D421" s="332" t="s">
        <v>963</v>
      </c>
      <c r="E421" s="317" t="s">
        <v>5035</v>
      </c>
      <c r="F421" s="87" t="s">
        <v>964</v>
      </c>
      <c r="G421" s="88"/>
      <c r="H421" s="89" t="s">
        <v>963</v>
      </c>
      <c r="I421" s="90"/>
      <c r="J421" s="90"/>
      <c r="K421" s="91"/>
      <c r="L421" s="92"/>
      <c r="M421" s="90" t="s">
        <v>2729</v>
      </c>
      <c r="N421" s="90"/>
      <c r="O421" s="90"/>
      <c r="P421" s="91"/>
      <c r="Q421" s="185"/>
      <c r="R421" s="185"/>
      <c r="S421" s="185"/>
      <c r="T421" s="185"/>
      <c r="U421" s="185"/>
      <c r="V421" s="352" t="s">
        <v>5036</v>
      </c>
      <c r="W421" s="95" t="s">
        <v>5032</v>
      </c>
      <c r="X421" s="96"/>
      <c r="Y421" s="96"/>
      <c r="Z421" s="96"/>
      <c r="AA421" s="96"/>
      <c r="AB421" s="96"/>
      <c r="AC421" s="95"/>
      <c r="AD421" s="95" t="s">
        <v>5033</v>
      </c>
      <c r="AE421" s="100"/>
      <c r="AF421" s="100" t="s">
        <v>4763</v>
      </c>
      <c r="AG421" s="186"/>
      <c r="AH421" s="187"/>
      <c r="AI421" s="187"/>
      <c r="AJ421" s="187"/>
      <c r="AK421" s="188"/>
      <c r="AL421" s="188"/>
      <c r="AM421" s="189"/>
      <c r="AN421" s="189"/>
      <c r="AO421" s="189"/>
      <c r="AP421" s="189"/>
      <c r="AQ421" s="189"/>
      <c r="AR421" s="189"/>
      <c r="AS421" s="189"/>
      <c r="AT421" s="208" t="s">
        <v>964</v>
      </c>
      <c r="AU421" s="104"/>
      <c r="AV421" s="104"/>
      <c r="AW421" s="104"/>
      <c r="AX421" s="104"/>
      <c r="AY421" s="104"/>
      <c r="AZ421" s="104"/>
      <c r="BA421" s="104"/>
      <c r="BB421" s="104"/>
      <c r="BC421" s="104"/>
      <c r="BD421" s="104"/>
      <c r="BE421" s="162"/>
      <c r="BF421" s="104"/>
      <c r="BG421" s="363"/>
      <c r="BH421" s="20" t="s">
        <v>7</v>
      </c>
      <c r="BI421" s="193" t="s">
        <v>5035</v>
      </c>
      <c r="BJ421" s="193" t="s">
        <v>5037</v>
      </c>
      <c r="BK421" s="109"/>
    </row>
    <row r="422" s="193" customFormat="true" ht="12.75" hidden="true" customHeight="true" outlineLevel="0" collapsed="false">
      <c r="A422" s="315"/>
      <c r="B422" s="316"/>
      <c r="C422" s="316"/>
      <c r="D422" s="332" t="s">
        <v>965</v>
      </c>
      <c r="E422" s="317" t="s">
        <v>5038</v>
      </c>
      <c r="F422" s="87" t="s">
        <v>966</v>
      </c>
      <c r="G422" s="88"/>
      <c r="H422" s="89" t="s">
        <v>965</v>
      </c>
      <c r="I422" s="90"/>
      <c r="J422" s="90"/>
      <c r="K422" s="91"/>
      <c r="L422" s="92"/>
      <c r="M422" s="90" t="s">
        <v>2729</v>
      </c>
      <c r="N422" s="90"/>
      <c r="O422" s="90"/>
      <c r="P422" s="91"/>
      <c r="Q422" s="185"/>
      <c r="R422" s="185"/>
      <c r="S422" s="185"/>
      <c r="T422" s="185"/>
      <c r="U422" s="185"/>
      <c r="V422" s="352" t="s">
        <v>5039</v>
      </c>
      <c r="W422" s="95" t="s">
        <v>5032</v>
      </c>
      <c r="X422" s="96"/>
      <c r="Y422" s="96"/>
      <c r="Z422" s="96"/>
      <c r="AA422" s="96"/>
      <c r="AB422" s="96"/>
      <c r="AC422" s="95"/>
      <c r="AD422" s="95" t="s">
        <v>5033</v>
      </c>
      <c r="AE422" s="100"/>
      <c r="AF422" s="100" t="s">
        <v>4763</v>
      </c>
      <c r="AG422" s="187"/>
      <c r="AH422" s="187"/>
      <c r="AI422" s="187"/>
      <c r="AJ422" s="187"/>
      <c r="AK422" s="188"/>
      <c r="AL422" s="188"/>
      <c r="AM422" s="189"/>
      <c r="AN422" s="189"/>
      <c r="AO422" s="189"/>
      <c r="AP422" s="189"/>
      <c r="AQ422" s="189"/>
      <c r="AR422" s="189"/>
      <c r="AS422" s="189"/>
      <c r="AT422" s="207" t="s">
        <v>966</v>
      </c>
      <c r="AU422" s="104"/>
      <c r="AV422" s="104"/>
      <c r="AW422" s="104"/>
      <c r="AX422" s="104"/>
      <c r="AY422" s="104"/>
      <c r="AZ422" s="104"/>
      <c r="BA422" s="104"/>
      <c r="BB422" s="104"/>
      <c r="BC422" s="104"/>
      <c r="BD422" s="104"/>
      <c r="BE422" s="162"/>
      <c r="BF422" s="104"/>
      <c r="BG422" s="363"/>
      <c r="BH422" s="20" t="s">
        <v>7</v>
      </c>
      <c r="BI422" s="193" t="s">
        <v>5038</v>
      </c>
      <c r="BJ422" s="193" t="s">
        <v>5040</v>
      </c>
      <c r="BK422" s="109"/>
    </row>
    <row r="423" s="193" customFormat="true" ht="12.75" hidden="true" customHeight="true" outlineLevel="0" collapsed="false">
      <c r="A423" s="315"/>
      <c r="B423" s="316"/>
      <c r="C423" s="316"/>
      <c r="D423" s="332" t="s">
        <v>967</v>
      </c>
      <c r="E423" s="317" t="s">
        <v>5041</v>
      </c>
      <c r="F423" s="87" t="s">
        <v>968</v>
      </c>
      <c r="G423" s="88"/>
      <c r="H423" s="89" t="s">
        <v>967</v>
      </c>
      <c r="I423" s="90"/>
      <c r="J423" s="90"/>
      <c r="K423" s="91"/>
      <c r="L423" s="92"/>
      <c r="M423" s="90" t="s">
        <v>2729</v>
      </c>
      <c r="N423" s="90"/>
      <c r="O423" s="90"/>
      <c r="P423" s="91"/>
      <c r="Q423" s="185"/>
      <c r="R423" s="185"/>
      <c r="S423" s="185"/>
      <c r="T423" s="185"/>
      <c r="U423" s="185"/>
      <c r="V423" s="352" t="s">
        <v>5042</v>
      </c>
      <c r="W423" s="95" t="s">
        <v>5032</v>
      </c>
      <c r="X423" s="96"/>
      <c r="Y423" s="96"/>
      <c r="Z423" s="96"/>
      <c r="AA423" s="96"/>
      <c r="AB423" s="96"/>
      <c r="AC423" s="95"/>
      <c r="AD423" s="95" t="s">
        <v>5033</v>
      </c>
      <c r="AE423" s="100"/>
      <c r="AF423" s="100" t="s">
        <v>4763</v>
      </c>
      <c r="AG423" s="187"/>
      <c r="AH423" s="187"/>
      <c r="AI423" s="187"/>
      <c r="AJ423" s="187"/>
      <c r="AK423" s="188"/>
      <c r="AL423" s="188"/>
      <c r="AM423" s="189"/>
      <c r="AN423" s="189"/>
      <c r="AO423" s="189"/>
      <c r="AP423" s="189"/>
      <c r="AQ423" s="189"/>
      <c r="AR423" s="189"/>
      <c r="AS423" s="189"/>
      <c r="AT423" s="208" t="s">
        <v>968</v>
      </c>
      <c r="AU423" s="104"/>
      <c r="AV423" s="104"/>
      <c r="AW423" s="104"/>
      <c r="AX423" s="104"/>
      <c r="AY423" s="104"/>
      <c r="AZ423" s="104"/>
      <c r="BA423" s="104"/>
      <c r="BB423" s="104"/>
      <c r="BC423" s="104"/>
      <c r="BD423" s="104"/>
      <c r="BE423" s="162"/>
      <c r="BF423" s="104"/>
      <c r="BG423" s="363"/>
      <c r="BH423" s="20" t="s">
        <v>7</v>
      </c>
      <c r="BI423" s="193" t="s">
        <v>5041</v>
      </c>
      <c r="BJ423" s="193" t="s">
        <v>5043</v>
      </c>
      <c r="BK423" s="109"/>
    </row>
    <row r="424" s="193" customFormat="true" ht="12.75" hidden="true" customHeight="true" outlineLevel="0" collapsed="false">
      <c r="A424" s="315"/>
      <c r="B424" s="316"/>
      <c r="C424" s="316"/>
      <c r="D424" s="332" t="s">
        <v>969</v>
      </c>
      <c r="E424" s="317" t="s">
        <v>5044</v>
      </c>
      <c r="F424" s="87" t="s">
        <v>970</v>
      </c>
      <c r="G424" s="88"/>
      <c r="H424" s="89" t="s">
        <v>5045</v>
      </c>
      <c r="I424" s="90" t="s">
        <v>5045</v>
      </c>
      <c r="J424" s="90"/>
      <c r="K424" s="91"/>
      <c r="L424" s="92"/>
      <c r="M424" s="90" t="s">
        <v>2729</v>
      </c>
      <c r="N424" s="90" t="s">
        <v>2729</v>
      </c>
      <c r="O424" s="90"/>
      <c r="P424" s="91"/>
      <c r="Q424" s="185"/>
      <c r="R424" s="185"/>
      <c r="S424" s="185"/>
      <c r="T424" s="185"/>
      <c r="U424" s="185"/>
      <c r="V424" s="352" t="s">
        <v>5046</v>
      </c>
      <c r="W424" s="95" t="s">
        <v>5032</v>
      </c>
      <c r="X424" s="96"/>
      <c r="Y424" s="96"/>
      <c r="Z424" s="96"/>
      <c r="AA424" s="96"/>
      <c r="AB424" s="96"/>
      <c r="AC424" s="95"/>
      <c r="AD424" s="95" t="s">
        <v>5033</v>
      </c>
      <c r="AE424" s="100"/>
      <c r="AF424" s="100" t="s">
        <v>4763</v>
      </c>
      <c r="AG424" s="187"/>
      <c r="AH424" s="187"/>
      <c r="AI424" s="187"/>
      <c r="AJ424" s="187"/>
      <c r="AK424" s="188"/>
      <c r="AL424" s="188"/>
      <c r="AM424" s="189"/>
      <c r="AN424" s="189"/>
      <c r="AO424" s="189"/>
      <c r="AP424" s="189"/>
      <c r="AQ424" s="189"/>
      <c r="AR424" s="189"/>
      <c r="AS424" s="189"/>
      <c r="AT424" s="207" t="s">
        <v>970</v>
      </c>
      <c r="AU424" s="104"/>
      <c r="AV424" s="104"/>
      <c r="AW424" s="104"/>
      <c r="AX424" s="104"/>
      <c r="AY424" s="104"/>
      <c r="AZ424" s="104"/>
      <c r="BA424" s="104"/>
      <c r="BB424" s="104"/>
      <c r="BC424" s="104"/>
      <c r="BD424" s="104"/>
      <c r="BE424" s="162"/>
      <c r="BF424" s="104"/>
      <c r="BG424" s="363"/>
      <c r="BH424" s="20" t="s">
        <v>7</v>
      </c>
      <c r="BI424" s="193" t="s">
        <v>5044</v>
      </c>
      <c r="BJ424" s="193" t="s">
        <v>5047</v>
      </c>
      <c r="BK424" s="109"/>
    </row>
    <row r="425" s="193" customFormat="true" ht="12.75" hidden="true" customHeight="true" outlineLevel="0" collapsed="false">
      <c r="A425" s="315"/>
      <c r="B425" s="316"/>
      <c r="C425" s="316"/>
      <c r="D425" s="332" t="s">
        <v>971</v>
      </c>
      <c r="E425" s="317" t="s">
        <v>5048</v>
      </c>
      <c r="F425" s="87" t="s">
        <v>972</v>
      </c>
      <c r="G425" s="88"/>
      <c r="H425" s="89" t="s">
        <v>5049</v>
      </c>
      <c r="I425" s="90" t="s">
        <v>5049</v>
      </c>
      <c r="J425" s="90"/>
      <c r="K425" s="91"/>
      <c r="L425" s="92"/>
      <c r="M425" s="90" t="s">
        <v>2729</v>
      </c>
      <c r="N425" s="90" t="s">
        <v>2729</v>
      </c>
      <c r="O425" s="90"/>
      <c r="P425" s="91"/>
      <c r="Q425" s="185"/>
      <c r="R425" s="185"/>
      <c r="S425" s="185"/>
      <c r="T425" s="185"/>
      <c r="U425" s="185"/>
      <c r="V425" s="352" t="s">
        <v>5050</v>
      </c>
      <c r="W425" s="95" t="s">
        <v>5032</v>
      </c>
      <c r="X425" s="96"/>
      <c r="Y425" s="96"/>
      <c r="Z425" s="96"/>
      <c r="AA425" s="96"/>
      <c r="AB425" s="96"/>
      <c r="AC425" s="95"/>
      <c r="AD425" s="95" t="s">
        <v>5033</v>
      </c>
      <c r="AE425" s="100"/>
      <c r="AF425" s="100" t="s">
        <v>4763</v>
      </c>
      <c r="AG425" s="187"/>
      <c r="AH425" s="187"/>
      <c r="AI425" s="187"/>
      <c r="AJ425" s="187"/>
      <c r="AK425" s="188"/>
      <c r="AL425" s="188"/>
      <c r="AM425" s="189"/>
      <c r="AN425" s="189"/>
      <c r="AO425" s="189"/>
      <c r="AP425" s="189"/>
      <c r="AQ425" s="189"/>
      <c r="AR425" s="189"/>
      <c r="AS425" s="189"/>
      <c r="AT425" s="208" t="s">
        <v>972</v>
      </c>
      <c r="AU425" s="104"/>
      <c r="AV425" s="104"/>
      <c r="AW425" s="104"/>
      <c r="AX425" s="104"/>
      <c r="AY425" s="104"/>
      <c r="AZ425" s="104"/>
      <c r="BA425" s="104"/>
      <c r="BB425" s="104"/>
      <c r="BC425" s="104"/>
      <c r="BD425" s="104"/>
      <c r="BE425" s="162"/>
      <c r="BF425" s="104"/>
      <c r="BG425" s="363"/>
      <c r="BH425" s="20" t="s">
        <v>7</v>
      </c>
      <c r="BI425" s="193" t="s">
        <v>5048</v>
      </c>
      <c r="BJ425" s="193" t="s">
        <v>5051</v>
      </c>
      <c r="BK425" s="109"/>
    </row>
    <row r="426" s="193" customFormat="true" ht="12.75" hidden="true" customHeight="true" outlineLevel="0" collapsed="false">
      <c r="A426" s="315"/>
      <c r="B426" s="316"/>
      <c r="C426" s="316"/>
      <c r="D426" s="332" t="s">
        <v>973</v>
      </c>
      <c r="E426" s="317" t="s">
        <v>5052</v>
      </c>
      <c r="F426" s="87" t="s">
        <v>974</v>
      </c>
      <c r="G426" s="88"/>
      <c r="H426" s="89" t="s">
        <v>5053</v>
      </c>
      <c r="I426" s="90" t="s">
        <v>5053</v>
      </c>
      <c r="J426" s="90"/>
      <c r="K426" s="91"/>
      <c r="L426" s="92"/>
      <c r="M426" s="90" t="s">
        <v>81</v>
      </c>
      <c r="N426" s="90" t="s">
        <v>81</v>
      </c>
      <c r="O426" s="90"/>
      <c r="P426" s="91"/>
      <c r="Q426" s="185"/>
      <c r="R426" s="185"/>
      <c r="S426" s="185"/>
      <c r="T426" s="185"/>
      <c r="U426" s="185"/>
      <c r="V426" s="352" t="s">
        <v>5054</v>
      </c>
      <c r="W426" s="95" t="s">
        <v>5032</v>
      </c>
      <c r="X426" s="96"/>
      <c r="Y426" s="96"/>
      <c r="Z426" s="96"/>
      <c r="AA426" s="96"/>
      <c r="AB426" s="96"/>
      <c r="AC426" s="95"/>
      <c r="AD426" s="95" t="s">
        <v>5033</v>
      </c>
      <c r="AE426" s="100"/>
      <c r="AF426" s="100" t="s">
        <v>4763</v>
      </c>
      <c r="AG426" s="187"/>
      <c r="AH426" s="187"/>
      <c r="AI426" s="187"/>
      <c r="AJ426" s="187"/>
      <c r="AK426" s="188"/>
      <c r="AL426" s="188"/>
      <c r="AM426" s="189"/>
      <c r="AN426" s="189"/>
      <c r="AO426" s="189"/>
      <c r="AP426" s="189"/>
      <c r="AQ426" s="189"/>
      <c r="AR426" s="189"/>
      <c r="AS426" s="189"/>
      <c r="AT426" s="207" t="s">
        <v>974</v>
      </c>
      <c r="AU426" s="104"/>
      <c r="AV426" s="104"/>
      <c r="AW426" s="104"/>
      <c r="AX426" s="104"/>
      <c r="AY426" s="104"/>
      <c r="AZ426" s="104"/>
      <c r="BA426" s="104"/>
      <c r="BB426" s="104"/>
      <c r="BC426" s="104"/>
      <c r="BD426" s="104"/>
      <c r="BE426" s="162"/>
      <c r="BF426" s="104"/>
      <c r="BG426" s="363"/>
      <c r="BH426" s="20" t="s">
        <v>7</v>
      </c>
      <c r="BI426" s="193" t="s">
        <v>5052</v>
      </c>
      <c r="BJ426" s="193" t="s">
        <v>5055</v>
      </c>
      <c r="BK426" s="109"/>
    </row>
    <row r="427" s="193" customFormat="true" ht="12.75" hidden="true" customHeight="true" outlineLevel="0" collapsed="false">
      <c r="A427" s="315"/>
      <c r="B427" s="316"/>
      <c r="C427" s="316"/>
      <c r="D427" s="332" t="s">
        <v>975</v>
      </c>
      <c r="E427" s="317" t="s">
        <v>5056</v>
      </c>
      <c r="F427" s="87" t="s">
        <v>976</v>
      </c>
      <c r="G427" s="88"/>
      <c r="H427" s="89" t="s">
        <v>5057</v>
      </c>
      <c r="I427" s="90" t="s">
        <v>5057</v>
      </c>
      <c r="J427" s="90"/>
      <c r="K427" s="91"/>
      <c r="L427" s="92"/>
      <c r="M427" s="90" t="s">
        <v>81</v>
      </c>
      <c r="N427" s="90" t="s">
        <v>81</v>
      </c>
      <c r="O427" s="90"/>
      <c r="P427" s="91"/>
      <c r="Q427" s="185"/>
      <c r="R427" s="185"/>
      <c r="S427" s="185"/>
      <c r="T427" s="185"/>
      <c r="U427" s="185"/>
      <c r="V427" s="352" t="s">
        <v>5058</v>
      </c>
      <c r="W427" s="95" t="s">
        <v>5032</v>
      </c>
      <c r="X427" s="96"/>
      <c r="Y427" s="96"/>
      <c r="Z427" s="96"/>
      <c r="AA427" s="96"/>
      <c r="AB427" s="96"/>
      <c r="AC427" s="95"/>
      <c r="AD427" s="95" t="s">
        <v>5033</v>
      </c>
      <c r="AE427" s="100"/>
      <c r="AF427" s="100" t="s">
        <v>4763</v>
      </c>
      <c r="AG427" s="187"/>
      <c r="AH427" s="187"/>
      <c r="AI427" s="187"/>
      <c r="AJ427" s="187"/>
      <c r="AK427" s="188"/>
      <c r="AL427" s="188"/>
      <c r="AM427" s="189"/>
      <c r="AN427" s="189"/>
      <c r="AO427" s="189"/>
      <c r="AP427" s="189"/>
      <c r="AQ427" s="189"/>
      <c r="AR427" s="189"/>
      <c r="AS427" s="189"/>
      <c r="AT427" s="208" t="s">
        <v>976</v>
      </c>
      <c r="AU427" s="104"/>
      <c r="AV427" s="104"/>
      <c r="AW427" s="104"/>
      <c r="AX427" s="104"/>
      <c r="AY427" s="104"/>
      <c r="AZ427" s="104"/>
      <c r="BA427" s="104"/>
      <c r="BB427" s="104"/>
      <c r="BC427" s="104"/>
      <c r="BD427" s="104"/>
      <c r="BE427" s="162"/>
      <c r="BF427" s="104"/>
      <c r="BG427" s="363"/>
      <c r="BH427" s="20" t="s">
        <v>7</v>
      </c>
      <c r="BI427" s="193" t="s">
        <v>5056</v>
      </c>
      <c r="BJ427" s="193" t="s">
        <v>5059</v>
      </c>
      <c r="BK427" s="109"/>
    </row>
    <row r="428" s="193" customFormat="true" ht="12.75" hidden="true" customHeight="true" outlineLevel="0" collapsed="false">
      <c r="A428" s="315"/>
      <c r="B428" s="316"/>
      <c r="C428" s="316"/>
      <c r="D428" s="332" t="s">
        <v>977</v>
      </c>
      <c r="E428" s="317" t="s">
        <v>5060</v>
      </c>
      <c r="F428" s="87" t="s">
        <v>978</v>
      </c>
      <c r="G428" s="88"/>
      <c r="H428" s="89" t="s">
        <v>5061</v>
      </c>
      <c r="I428" s="90" t="s">
        <v>5061</v>
      </c>
      <c r="J428" s="90"/>
      <c r="K428" s="91"/>
      <c r="L428" s="92"/>
      <c r="M428" s="90" t="s">
        <v>2729</v>
      </c>
      <c r="N428" s="90" t="s">
        <v>2729</v>
      </c>
      <c r="O428" s="90"/>
      <c r="P428" s="91"/>
      <c r="Q428" s="185"/>
      <c r="R428" s="185"/>
      <c r="S428" s="185"/>
      <c r="T428" s="185"/>
      <c r="U428" s="185"/>
      <c r="V428" s="352" t="s">
        <v>5062</v>
      </c>
      <c r="W428" s="95" t="s">
        <v>5032</v>
      </c>
      <c r="X428" s="96"/>
      <c r="Y428" s="96"/>
      <c r="Z428" s="96"/>
      <c r="AA428" s="96"/>
      <c r="AB428" s="96"/>
      <c r="AC428" s="95"/>
      <c r="AD428" s="95" t="s">
        <v>5033</v>
      </c>
      <c r="AE428" s="100"/>
      <c r="AF428" s="100" t="s">
        <v>4763</v>
      </c>
      <c r="AG428" s="187"/>
      <c r="AH428" s="187"/>
      <c r="AI428" s="187"/>
      <c r="AJ428" s="187"/>
      <c r="AK428" s="188"/>
      <c r="AL428" s="188"/>
      <c r="AM428" s="189"/>
      <c r="AN428" s="189"/>
      <c r="AO428" s="189"/>
      <c r="AP428" s="189"/>
      <c r="AQ428" s="189"/>
      <c r="AR428" s="189"/>
      <c r="AS428" s="189"/>
      <c r="AT428" s="207" t="s">
        <v>978</v>
      </c>
      <c r="AU428" s="104"/>
      <c r="AV428" s="104"/>
      <c r="AW428" s="104"/>
      <c r="AX428" s="104"/>
      <c r="AY428" s="104"/>
      <c r="AZ428" s="104"/>
      <c r="BA428" s="104"/>
      <c r="BB428" s="104"/>
      <c r="BC428" s="104"/>
      <c r="BD428" s="104"/>
      <c r="BE428" s="162"/>
      <c r="BF428" s="104"/>
      <c r="BG428" s="363"/>
      <c r="BH428" s="20" t="s">
        <v>7</v>
      </c>
      <c r="BI428" s="193" t="s">
        <v>5060</v>
      </c>
      <c r="BJ428" s="193" t="s">
        <v>5063</v>
      </c>
      <c r="BK428" s="109"/>
    </row>
    <row r="429" s="193" customFormat="true" ht="12.75" hidden="true" customHeight="true" outlineLevel="0" collapsed="false">
      <c r="A429" s="315"/>
      <c r="B429" s="316"/>
      <c r="C429" s="316"/>
      <c r="D429" s="332" t="s">
        <v>979</v>
      </c>
      <c r="E429" s="317" t="s">
        <v>5064</v>
      </c>
      <c r="F429" s="87" t="s">
        <v>980</v>
      </c>
      <c r="G429" s="88"/>
      <c r="H429" s="89" t="s">
        <v>5065</v>
      </c>
      <c r="I429" s="90" t="s">
        <v>5065</v>
      </c>
      <c r="J429" s="90"/>
      <c r="K429" s="91"/>
      <c r="L429" s="92"/>
      <c r="M429" s="90" t="s">
        <v>2729</v>
      </c>
      <c r="N429" s="90" t="s">
        <v>2729</v>
      </c>
      <c r="O429" s="90"/>
      <c r="P429" s="91"/>
      <c r="Q429" s="185"/>
      <c r="R429" s="185"/>
      <c r="S429" s="185"/>
      <c r="T429" s="185"/>
      <c r="U429" s="185"/>
      <c r="V429" s="352" t="s">
        <v>5066</v>
      </c>
      <c r="W429" s="95" t="s">
        <v>5032</v>
      </c>
      <c r="X429" s="96"/>
      <c r="Y429" s="96"/>
      <c r="Z429" s="96"/>
      <c r="AA429" s="96"/>
      <c r="AB429" s="96"/>
      <c r="AC429" s="95"/>
      <c r="AD429" s="95" t="s">
        <v>5033</v>
      </c>
      <c r="AE429" s="100"/>
      <c r="AF429" s="100" t="s">
        <v>4763</v>
      </c>
      <c r="AG429" s="187"/>
      <c r="AH429" s="187"/>
      <c r="AI429" s="187"/>
      <c r="AJ429" s="187"/>
      <c r="AK429" s="188"/>
      <c r="AL429" s="188"/>
      <c r="AM429" s="189"/>
      <c r="AN429" s="189"/>
      <c r="AO429" s="189"/>
      <c r="AP429" s="189"/>
      <c r="AQ429" s="189"/>
      <c r="AR429" s="189"/>
      <c r="AS429" s="189"/>
      <c r="AT429" s="208" t="s">
        <v>980</v>
      </c>
      <c r="AU429" s="104"/>
      <c r="AV429" s="104"/>
      <c r="AW429" s="104"/>
      <c r="AX429" s="104"/>
      <c r="AY429" s="104"/>
      <c r="AZ429" s="104"/>
      <c r="BA429" s="104"/>
      <c r="BB429" s="104"/>
      <c r="BC429" s="104"/>
      <c r="BD429" s="104"/>
      <c r="BE429" s="162"/>
      <c r="BF429" s="104"/>
      <c r="BG429" s="363"/>
      <c r="BH429" s="20" t="s">
        <v>7</v>
      </c>
      <c r="BI429" s="193" t="s">
        <v>5064</v>
      </c>
      <c r="BJ429" s="193" t="s">
        <v>5067</v>
      </c>
      <c r="BK429" s="109"/>
    </row>
    <row r="430" s="193" customFormat="true" ht="12.75" hidden="true" customHeight="true" outlineLevel="0" collapsed="false">
      <c r="A430" s="315"/>
      <c r="B430" s="316"/>
      <c r="C430" s="316"/>
      <c r="D430" s="332" t="s">
        <v>981</v>
      </c>
      <c r="E430" s="317" t="s">
        <v>5068</v>
      </c>
      <c r="F430" s="87" t="s">
        <v>982</v>
      </c>
      <c r="G430" s="88"/>
      <c r="H430" s="89" t="s">
        <v>5069</v>
      </c>
      <c r="I430" s="90" t="s">
        <v>5069</v>
      </c>
      <c r="J430" s="90"/>
      <c r="K430" s="91"/>
      <c r="L430" s="92"/>
      <c r="M430" s="90" t="s">
        <v>81</v>
      </c>
      <c r="N430" s="90" t="s">
        <v>81</v>
      </c>
      <c r="O430" s="90"/>
      <c r="P430" s="91"/>
      <c r="Q430" s="185"/>
      <c r="R430" s="185"/>
      <c r="S430" s="185"/>
      <c r="T430" s="185"/>
      <c r="U430" s="185"/>
      <c r="V430" s="352" t="s">
        <v>5070</v>
      </c>
      <c r="W430" s="95" t="s">
        <v>5032</v>
      </c>
      <c r="X430" s="96"/>
      <c r="Y430" s="96"/>
      <c r="Z430" s="96"/>
      <c r="AA430" s="96"/>
      <c r="AB430" s="96"/>
      <c r="AC430" s="95"/>
      <c r="AD430" s="95" t="s">
        <v>5033</v>
      </c>
      <c r="AE430" s="100"/>
      <c r="AF430" s="100" t="s">
        <v>4763</v>
      </c>
      <c r="AG430" s="187"/>
      <c r="AH430" s="187"/>
      <c r="AI430" s="187"/>
      <c r="AJ430" s="187"/>
      <c r="AK430" s="188"/>
      <c r="AL430" s="188"/>
      <c r="AM430" s="189"/>
      <c r="AN430" s="189"/>
      <c r="AO430" s="189"/>
      <c r="AP430" s="189"/>
      <c r="AQ430" s="189"/>
      <c r="AR430" s="189"/>
      <c r="AS430" s="189"/>
      <c r="AT430" s="207" t="s">
        <v>982</v>
      </c>
      <c r="AU430" s="104"/>
      <c r="AV430" s="104"/>
      <c r="AW430" s="104"/>
      <c r="AX430" s="104"/>
      <c r="AY430" s="104"/>
      <c r="AZ430" s="104"/>
      <c r="BA430" s="104"/>
      <c r="BB430" s="104"/>
      <c r="BC430" s="104"/>
      <c r="BD430" s="104"/>
      <c r="BE430" s="162"/>
      <c r="BF430" s="104"/>
      <c r="BG430" s="363"/>
      <c r="BH430" s="20" t="s">
        <v>7</v>
      </c>
      <c r="BI430" s="193" t="s">
        <v>5068</v>
      </c>
      <c r="BJ430" s="193" t="s">
        <v>5071</v>
      </c>
      <c r="BK430" s="109"/>
    </row>
    <row r="431" s="193" customFormat="true" ht="12.75" hidden="true" customHeight="true" outlineLevel="0" collapsed="false">
      <c r="A431" s="315"/>
      <c r="B431" s="316"/>
      <c r="C431" s="316"/>
      <c r="D431" s="332" t="s">
        <v>983</v>
      </c>
      <c r="E431" s="317" t="s">
        <v>5072</v>
      </c>
      <c r="F431" s="87" t="s">
        <v>984</v>
      </c>
      <c r="G431" s="88"/>
      <c r="H431" s="89" t="s">
        <v>5073</v>
      </c>
      <c r="I431" s="90" t="s">
        <v>5073</v>
      </c>
      <c r="J431" s="90"/>
      <c r="K431" s="91"/>
      <c r="L431" s="92"/>
      <c r="M431" s="90" t="s">
        <v>81</v>
      </c>
      <c r="N431" s="90" t="s">
        <v>81</v>
      </c>
      <c r="O431" s="90"/>
      <c r="P431" s="91"/>
      <c r="Q431" s="185"/>
      <c r="R431" s="185"/>
      <c r="S431" s="185"/>
      <c r="T431" s="185"/>
      <c r="U431" s="185"/>
      <c r="V431" s="352" t="s">
        <v>5074</v>
      </c>
      <c r="W431" s="95" t="s">
        <v>5032</v>
      </c>
      <c r="X431" s="96"/>
      <c r="Y431" s="96"/>
      <c r="Z431" s="96"/>
      <c r="AA431" s="96"/>
      <c r="AB431" s="96"/>
      <c r="AC431" s="95"/>
      <c r="AD431" s="95" t="s">
        <v>5033</v>
      </c>
      <c r="AE431" s="100"/>
      <c r="AF431" s="100" t="s">
        <v>4763</v>
      </c>
      <c r="AG431" s="187"/>
      <c r="AH431" s="187"/>
      <c r="AI431" s="187"/>
      <c r="AJ431" s="187"/>
      <c r="AK431" s="188"/>
      <c r="AL431" s="188"/>
      <c r="AM431" s="189"/>
      <c r="AN431" s="189"/>
      <c r="AO431" s="189"/>
      <c r="AP431" s="189"/>
      <c r="AQ431" s="189"/>
      <c r="AR431" s="189"/>
      <c r="AS431" s="189"/>
      <c r="AT431" s="208" t="s">
        <v>984</v>
      </c>
      <c r="AU431" s="104"/>
      <c r="AV431" s="104"/>
      <c r="AW431" s="104"/>
      <c r="AX431" s="104"/>
      <c r="AY431" s="104"/>
      <c r="AZ431" s="104"/>
      <c r="BA431" s="104"/>
      <c r="BB431" s="104"/>
      <c r="BC431" s="104"/>
      <c r="BD431" s="104"/>
      <c r="BE431" s="162"/>
      <c r="BF431" s="104"/>
      <c r="BG431" s="363"/>
      <c r="BH431" s="20" t="s">
        <v>7</v>
      </c>
      <c r="BI431" s="193" t="s">
        <v>5072</v>
      </c>
      <c r="BJ431" s="193" t="s">
        <v>5075</v>
      </c>
      <c r="BK431" s="109"/>
    </row>
    <row r="432" s="193" customFormat="true" ht="12.75" hidden="true" customHeight="true" outlineLevel="0" collapsed="false">
      <c r="A432" s="315"/>
      <c r="B432" s="316"/>
      <c r="C432" s="316"/>
      <c r="D432" s="332" t="s">
        <v>985</v>
      </c>
      <c r="E432" s="317" t="s">
        <v>5076</v>
      </c>
      <c r="F432" s="87" t="s">
        <v>986</v>
      </c>
      <c r="G432" s="88"/>
      <c r="H432" s="89" t="s">
        <v>5077</v>
      </c>
      <c r="I432" s="90" t="s">
        <v>5077</v>
      </c>
      <c r="J432" s="90"/>
      <c r="K432" s="91"/>
      <c r="L432" s="92"/>
      <c r="M432" s="90" t="s">
        <v>2729</v>
      </c>
      <c r="N432" s="90" t="s">
        <v>2729</v>
      </c>
      <c r="O432" s="90"/>
      <c r="P432" s="91"/>
      <c r="Q432" s="185"/>
      <c r="R432" s="185"/>
      <c r="S432" s="185"/>
      <c r="T432" s="185"/>
      <c r="U432" s="185"/>
      <c r="V432" s="352" t="s">
        <v>5078</v>
      </c>
      <c r="W432" s="95" t="s">
        <v>5032</v>
      </c>
      <c r="X432" s="96"/>
      <c r="Y432" s="96"/>
      <c r="Z432" s="96"/>
      <c r="AA432" s="96"/>
      <c r="AB432" s="96"/>
      <c r="AC432" s="95"/>
      <c r="AD432" s="95" t="s">
        <v>5033</v>
      </c>
      <c r="AE432" s="100"/>
      <c r="AF432" s="100" t="s">
        <v>4763</v>
      </c>
      <c r="AG432" s="187"/>
      <c r="AH432" s="187"/>
      <c r="AI432" s="187"/>
      <c r="AJ432" s="187"/>
      <c r="AK432" s="188"/>
      <c r="AL432" s="188"/>
      <c r="AM432" s="189"/>
      <c r="AN432" s="189"/>
      <c r="AO432" s="189"/>
      <c r="AP432" s="189"/>
      <c r="AQ432" s="189"/>
      <c r="AR432" s="189"/>
      <c r="AS432" s="189"/>
      <c r="AT432" s="207" t="s">
        <v>986</v>
      </c>
      <c r="AU432" s="104"/>
      <c r="AV432" s="104"/>
      <c r="AW432" s="104"/>
      <c r="AX432" s="104"/>
      <c r="AY432" s="104"/>
      <c r="AZ432" s="104"/>
      <c r="BA432" s="104"/>
      <c r="BB432" s="104"/>
      <c r="BC432" s="104"/>
      <c r="BD432" s="104"/>
      <c r="BE432" s="162"/>
      <c r="BF432" s="104"/>
      <c r="BG432" s="363"/>
      <c r="BH432" s="20" t="s">
        <v>7</v>
      </c>
      <c r="BI432" s="193" t="s">
        <v>5076</v>
      </c>
      <c r="BJ432" s="193" t="s">
        <v>5079</v>
      </c>
      <c r="BK432" s="109"/>
    </row>
    <row r="433" s="193" customFormat="true" ht="12.75" hidden="true" customHeight="true" outlineLevel="0" collapsed="false">
      <c r="A433" s="315"/>
      <c r="B433" s="316"/>
      <c r="C433" s="316"/>
      <c r="D433" s="332" t="s">
        <v>987</v>
      </c>
      <c r="E433" s="317" t="s">
        <v>5080</v>
      </c>
      <c r="F433" s="87" t="s">
        <v>988</v>
      </c>
      <c r="G433" s="88"/>
      <c r="H433" s="89" t="s">
        <v>5081</v>
      </c>
      <c r="I433" s="90" t="s">
        <v>5081</v>
      </c>
      <c r="J433" s="90"/>
      <c r="K433" s="91"/>
      <c r="L433" s="92"/>
      <c r="M433" s="90" t="s">
        <v>2729</v>
      </c>
      <c r="N433" s="90" t="s">
        <v>2729</v>
      </c>
      <c r="O433" s="90"/>
      <c r="P433" s="91"/>
      <c r="Q433" s="185"/>
      <c r="R433" s="185"/>
      <c r="S433" s="185"/>
      <c r="T433" s="185"/>
      <c r="U433" s="185"/>
      <c r="V433" s="352" t="s">
        <v>5082</v>
      </c>
      <c r="W433" s="95" t="s">
        <v>5032</v>
      </c>
      <c r="X433" s="96"/>
      <c r="Y433" s="96"/>
      <c r="Z433" s="96"/>
      <c r="AA433" s="96"/>
      <c r="AB433" s="96"/>
      <c r="AC433" s="95"/>
      <c r="AD433" s="95" t="s">
        <v>5033</v>
      </c>
      <c r="AE433" s="100"/>
      <c r="AF433" s="100" t="s">
        <v>4763</v>
      </c>
      <c r="AG433" s="187"/>
      <c r="AH433" s="187"/>
      <c r="AI433" s="187"/>
      <c r="AJ433" s="187"/>
      <c r="AK433" s="188"/>
      <c r="AL433" s="188"/>
      <c r="AM433" s="189"/>
      <c r="AN433" s="189"/>
      <c r="AO433" s="189"/>
      <c r="AP433" s="189"/>
      <c r="AQ433" s="189"/>
      <c r="AR433" s="189"/>
      <c r="AS433" s="189"/>
      <c r="AT433" s="208" t="s">
        <v>988</v>
      </c>
      <c r="AU433" s="104"/>
      <c r="AV433" s="104"/>
      <c r="AW433" s="104"/>
      <c r="AX433" s="104"/>
      <c r="AY433" s="104"/>
      <c r="AZ433" s="104"/>
      <c r="BA433" s="104"/>
      <c r="BB433" s="104"/>
      <c r="BC433" s="104"/>
      <c r="BD433" s="104"/>
      <c r="BE433" s="162"/>
      <c r="BF433" s="104"/>
      <c r="BG433" s="363"/>
      <c r="BH433" s="20" t="s">
        <v>7</v>
      </c>
      <c r="BI433" s="193" t="s">
        <v>5080</v>
      </c>
      <c r="BJ433" s="193" t="s">
        <v>5083</v>
      </c>
      <c r="BK433" s="109"/>
    </row>
    <row r="434" s="193" customFormat="true" ht="12.75" hidden="true" customHeight="true" outlineLevel="0" collapsed="false">
      <c r="A434" s="315"/>
      <c r="B434" s="316"/>
      <c r="C434" s="316"/>
      <c r="D434" s="332" t="s">
        <v>989</v>
      </c>
      <c r="E434" s="317" t="s">
        <v>5084</v>
      </c>
      <c r="F434" s="87" t="s">
        <v>990</v>
      </c>
      <c r="G434" s="88"/>
      <c r="H434" s="89" t="s">
        <v>5085</v>
      </c>
      <c r="I434" s="90" t="s">
        <v>5085</v>
      </c>
      <c r="J434" s="90"/>
      <c r="K434" s="91"/>
      <c r="L434" s="92"/>
      <c r="M434" s="90" t="s">
        <v>81</v>
      </c>
      <c r="N434" s="90" t="s">
        <v>81</v>
      </c>
      <c r="O434" s="90"/>
      <c r="P434" s="91"/>
      <c r="Q434" s="185"/>
      <c r="R434" s="185"/>
      <c r="S434" s="185"/>
      <c r="T434" s="185"/>
      <c r="U434" s="185"/>
      <c r="V434" s="352" t="s">
        <v>5086</v>
      </c>
      <c r="W434" s="95" t="s">
        <v>5032</v>
      </c>
      <c r="X434" s="96"/>
      <c r="Y434" s="96"/>
      <c r="Z434" s="96"/>
      <c r="AA434" s="96"/>
      <c r="AB434" s="96"/>
      <c r="AC434" s="95"/>
      <c r="AD434" s="95" t="s">
        <v>5033</v>
      </c>
      <c r="AE434" s="100"/>
      <c r="AF434" s="100" t="s">
        <v>4763</v>
      </c>
      <c r="AG434" s="187"/>
      <c r="AH434" s="187"/>
      <c r="AI434" s="187"/>
      <c r="AJ434" s="187"/>
      <c r="AK434" s="188"/>
      <c r="AL434" s="188"/>
      <c r="AM434" s="189"/>
      <c r="AN434" s="189"/>
      <c r="AO434" s="189"/>
      <c r="AP434" s="189"/>
      <c r="AQ434" s="189"/>
      <c r="AR434" s="189"/>
      <c r="AS434" s="189"/>
      <c r="AT434" s="207" t="s">
        <v>990</v>
      </c>
      <c r="AU434" s="104"/>
      <c r="AV434" s="104"/>
      <c r="AW434" s="104"/>
      <c r="AX434" s="104"/>
      <c r="AY434" s="104"/>
      <c r="AZ434" s="104"/>
      <c r="BA434" s="104"/>
      <c r="BB434" s="104"/>
      <c r="BC434" s="104"/>
      <c r="BD434" s="104"/>
      <c r="BE434" s="162"/>
      <c r="BF434" s="104"/>
      <c r="BG434" s="363"/>
      <c r="BH434" s="20" t="s">
        <v>7</v>
      </c>
      <c r="BI434" s="193" t="s">
        <v>5084</v>
      </c>
      <c r="BJ434" s="193" t="s">
        <v>5087</v>
      </c>
      <c r="BK434" s="109"/>
    </row>
    <row r="435" s="193" customFormat="true" ht="12.75" hidden="true" customHeight="true" outlineLevel="0" collapsed="false">
      <c r="A435" s="315"/>
      <c r="B435" s="316"/>
      <c r="C435" s="316"/>
      <c r="D435" s="332" t="s">
        <v>991</v>
      </c>
      <c r="E435" s="317" t="s">
        <v>5088</v>
      </c>
      <c r="F435" s="87" t="s">
        <v>992</v>
      </c>
      <c r="G435" s="88"/>
      <c r="H435" s="89" t="s">
        <v>5089</v>
      </c>
      <c r="I435" s="90" t="s">
        <v>5089</v>
      </c>
      <c r="J435" s="90"/>
      <c r="K435" s="91"/>
      <c r="L435" s="92"/>
      <c r="M435" s="90" t="s">
        <v>81</v>
      </c>
      <c r="N435" s="90" t="s">
        <v>81</v>
      </c>
      <c r="O435" s="90"/>
      <c r="P435" s="91"/>
      <c r="Q435" s="185"/>
      <c r="R435" s="185"/>
      <c r="S435" s="185"/>
      <c r="T435" s="185"/>
      <c r="U435" s="185"/>
      <c r="V435" s="352" t="s">
        <v>5090</v>
      </c>
      <c r="W435" s="95" t="s">
        <v>5032</v>
      </c>
      <c r="X435" s="96"/>
      <c r="Y435" s="96"/>
      <c r="Z435" s="96"/>
      <c r="AA435" s="96"/>
      <c r="AB435" s="96"/>
      <c r="AC435" s="95"/>
      <c r="AD435" s="95" t="s">
        <v>5033</v>
      </c>
      <c r="AE435" s="100"/>
      <c r="AF435" s="100" t="s">
        <v>4763</v>
      </c>
      <c r="AG435" s="187"/>
      <c r="AH435" s="187"/>
      <c r="AI435" s="187"/>
      <c r="AJ435" s="187"/>
      <c r="AK435" s="188"/>
      <c r="AL435" s="188"/>
      <c r="AM435" s="189"/>
      <c r="AN435" s="189"/>
      <c r="AO435" s="189"/>
      <c r="AP435" s="189"/>
      <c r="AQ435" s="189"/>
      <c r="AR435" s="189"/>
      <c r="AS435" s="189"/>
      <c r="AT435" s="208" t="s">
        <v>992</v>
      </c>
      <c r="AU435" s="104"/>
      <c r="AV435" s="104"/>
      <c r="AW435" s="104"/>
      <c r="AX435" s="104"/>
      <c r="AY435" s="104"/>
      <c r="AZ435" s="104"/>
      <c r="BA435" s="104"/>
      <c r="BB435" s="104"/>
      <c r="BC435" s="104"/>
      <c r="BD435" s="104"/>
      <c r="BE435" s="162"/>
      <c r="BF435" s="104"/>
      <c r="BG435" s="363"/>
      <c r="BH435" s="20" t="s">
        <v>7</v>
      </c>
      <c r="BI435" s="193" t="s">
        <v>5088</v>
      </c>
      <c r="BJ435" s="193" t="s">
        <v>5091</v>
      </c>
      <c r="BK435" s="109"/>
    </row>
    <row r="436" s="193" customFormat="true" ht="12.75" hidden="true" customHeight="true" outlineLevel="0" collapsed="false">
      <c r="A436" s="315"/>
      <c r="B436" s="316"/>
      <c r="C436" s="316"/>
      <c r="D436" s="332" t="s">
        <v>993</v>
      </c>
      <c r="E436" s="317" t="s">
        <v>5092</v>
      </c>
      <c r="F436" s="87" t="s">
        <v>994</v>
      </c>
      <c r="G436" s="88"/>
      <c r="H436" s="89" t="s">
        <v>5093</v>
      </c>
      <c r="I436" s="90" t="s">
        <v>5093</v>
      </c>
      <c r="J436" s="90"/>
      <c r="K436" s="91"/>
      <c r="L436" s="92"/>
      <c r="M436" s="90" t="s">
        <v>2729</v>
      </c>
      <c r="N436" s="90" t="s">
        <v>2729</v>
      </c>
      <c r="O436" s="90"/>
      <c r="P436" s="91"/>
      <c r="Q436" s="185"/>
      <c r="R436" s="185"/>
      <c r="S436" s="185"/>
      <c r="T436" s="185"/>
      <c r="U436" s="185"/>
      <c r="V436" s="352" t="s">
        <v>5094</v>
      </c>
      <c r="W436" s="95" t="s">
        <v>5032</v>
      </c>
      <c r="X436" s="96"/>
      <c r="Y436" s="96"/>
      <c r="Z436" s="96"/>
      <c r="AA436" s="96"/>
      <c r="AB436" s="96"/>
      <c r="AC436" s="95"/>
      <c r="AD436" s="95" t="s">
        <v>5033</v>
      </c>
      <c r="AE436" s="100"/>
      <c r="AF436" s="100" t="s">
        <v>4763</v>
      </c>
      <c r="AG436" s="187"/>
      <c r="AH436" s="187"/>
      <c r="AI436" s="187"/>
      <c r="AJ436" s="187"/>
      <c r="AK436" s="188"/>
      <c r="AL436" s="188"/>
      <c r="AM436" s="189"/>
      <c r="AN436" s="189"/>
      <c r="AO436" s="189"/>
      <c r="AP436" s="189"/>
      <c r="AQ436" s="189"/>
      <c r="AR436" s="189"/>
      <c r="AS436" s="189"/>
      <c r="AT436" s="207" t="s">
        <v>994</v>
      </c>
      <c r="AU436" s="104"/>
      <c r="AV436" s="104"/>
      <c r="AW436" s="104"/>
      <c r="AX436" s="104"/>
      <c r="AY436" s="104"/>
      <c r="AZ436" s="104"/>
      <c r="BA436" s="104"/>
      <c r="BB436" s="104"/>
      <c r="BC436" s="104"/>
      <c r="BD436" s="104"/>
      <c r="BE436" s="162"/>
      <c r="BF436" s="104"/>
      <c r="BG436" s="363"/>
      <c r="BH436" s="20" t="s">
        <v>7</v>
      </c>
      <c r="BI436" s="193" t="s">
        <v>5092</v>
      </c>
      <c r="BJ436" s="193" t="s">
        <v>5095</v>
      </c>
      <c r="BK436" s="109"/>
    </row>
    <row r="437" s="193" customFormat="true" ht="12.75" hidden="true" customHeight="true" outlineLevel="0" collapsed="false">
      <c r="A437" s="315"/>
      <c r="B437" s="316"/>
      <c r="C437" s="316"/>
      <c r="D437" s="332" t="s">
        <v>995</v>
      </c>
      <c r="E437" s="317" t="s">
        <v>5096</v>
      </c>
      <c r="F437" s="87" t="s">
        <v>996</v>
      </c>
      <c r="G437" s="88"/>
      <c r="H437" s="89" t="s">
        <v>5097</v>
      </c>
      <c r="I437" s="90" t="s">
        <v>5097</v>
      </c>
      <c r="J437" s="90"/>
      <c r="K437" s="91"/>
      <c r="L437" s="92"/>
      <c r="M437" s="90" t="s">
        <v>2729</v>
      </c>
      <c r="N437" s="90" t="s">
        <v>2729</v>
      </c>
      <c r="O437" s="90"/>
      <c r="P437" s="91"/>
      <c r="Q437" s="185"/>
      <c r="R437" s="185"/>
      <c r="S437" s="185"/>
      <c r="T437" s="185"/>
      <c r="U437" s="185"/>
      <c r="V437" s="352" t="s">
        <v>5098</v>
      </c>
      <c r="W437" s="95" t="s">
        <v>5032</v>
      </c>
      <c r="X437" s="96"/>
      <c r="Y437" s="96"/>
      <c r="Z437" s="96"/>
      <c r="AA437" s="96"/>
      <c r="AB437" s="96"/>
      <c r="AC437" s="95"/>
      <c r="AD437" s="95" t="s">
        <v>5033</v>
      </c>
      <c r="AE437" s="100"/>
      <c r="AF437" s="100" t="s">
        <v>4763</v>
      </c>
      <c r="AG437" s="187"/>
      <c r="AH437" s="187"/>
      <c r="AI437" s="187"/>
      <c r="AJ437" s="187"/>
      <c r="AK437" s="188"/>
      <c r="AL437" s="188"/>
      <c r="AM437" s="189"/>
      <c r="AN437" s="189"/>
      <c r="AO437" s="189"/>
      <c r="AP437" s="189"/>
      <c r="AQ437" s="189"/>
      <c r="AR437" s="189"/>
      <c r="AS437" s="189"/>
      <c r="AT437" s="208" t="s">
        <v>996</v>
      </c>
      <c r="AU437" s="104"/>
      <c r="AV437" s="104"/>
      <c r="AW437" s="104"/>
      <c r="AX437" s="104"/>
      <c r="AY437" s="104"/>
      <c r="AZ437" s="104"/>
      <c r="BA437" s="104"/>
      <c r="BB437" s="104"/>
      <c r="BC437" s="104"/>
      <c r="BD437" s="104"/>
      <c r="BE437" s="162"/>
      <c r="BF437" s="104"/>
      <c r="BG437" s="363"/>
      <c r="BH437" s="20" t="s">
        <v>7</v>
      </c>
      <c r="BI437" s="193" t="s">
        <v>5096</v>
      </c>
      <c r="BJ437" s="193" t="s">
        <v>5099</v>
      </c>
      <c r="BK437" s="109"/>
    </row>
    <row r="438" s="193" customFormat="true" ht="12.75" hidden="true" customHeight="true" outlineLevel="0" collapsed="false">
      <c r="A438" s="315"/>
      <c r="B438" s="316"/>
      <c r="C438" s="316"/>
      <c r="D438" s="332" t="s">
        <v>997</v>
      </c>
      <c r="E438" s="317" t="s">
        <v>5100</v>
      </c>
      <c r="F438" s="87" t="s">
        <v>998</v>
      </c>
      <c r="G438" s="88"/>
      <c r="H438" s="89" t="s">
        <v>5101</v>
      </c>
      <c r="I438" s="90" t="s">
        <v>5101</v>
      </c>
      <c r="J438" s="90"/>
      <c r="K438" s="91"/>
      <c r="L438" s="92"/>
      <c r="M438" s="90" t="s">
        <v>81</v>
      </c>
      <c r="N438" s="90" t="s">
        <v>81</v>
      </c>
      <c r="O438" s="90"/>
      <c r="P438" s="91"/>
      <c r="Q438" s="185"/>
      <c r="R438" s="185"/>
      <c r="S438" s="185"/>
      <c r="T438" s="185"/>
      <c r="U438" s="185"/>
      <c r="V438" s="352" t="s">
        <v>5102</v>
      </c>
      <c r="W438" s="95" t="s">
        <v>5032</v>
      </c>
      <c r="X438" s="96"/>
      <c r="Y438" s="96"/>
      <c r="Z438" s="96"/>
      <c r="AA438" s="96"/>
      <c r="AB438" s="96"/>
      <c r="AC438" s="95"/>
      <c r="AD438" s="95" t="s">
        <v>5033</v>
      </c>
      <c r="AE438" s="100"/>
      <c r="AF438" s="100" t="s">
        <v>4763</v>
      </c>
      <c r="AG438" s="187"/>
      <c r="AH438" s="187"/>
      <c r="AI438" s="187"/>
      <c r="AJ438" s="187"/>
      <c r="AK438" s="188"/>
      <c r="AL438" s="188"/>
      <c r="AM438" s="189"/>
      <c r="AN438" s="189"/>
      <c r="AO438" s="189"/>
      <c r="AP438" s="189"/>
      <c r="AQ438" s="189"/>
      <c r="AR438" s="189"/>
      <c r="AS438" s="189"/>
      <c r="AT438" s="207" t="s">
        <v>998</v>
      </c>
      <c r="AU438" s="104"/>
      <c r="AV438" s="104"/>
      <c r="AW438" s="104"/>
      <c r="AX438" s="104"/>
      <c r="AY438" s="104"/>
      <c r="AZ438" s="104"/>
      <c r="BA438" s="104"/>
      <c r="BB438" s="104"/>
      <c r="BC438" s="104"/>
      <c r="BD438" s="104"/>
      <c r="BE438" s="162"/>
      <c r="BF438" s="104"/>
      <c r="BG438" s="363"/>
      <c r="BH438" s="20" t="s">
        <v>7</v>
      </c>
      <c r="BI438" s="193" t="s">
        <v>5100</v>
      </c>
      <c r="BJ438" s="193" t="s">
        <v>5103</v>
      </c>
      <c r="BK438" s="109"/>
    </row>
    <row r="439" s="193" customFormat="true" ht="12.75" hidden="true" customHeight="true" outlineLevel="0" collapsed="false">
      <c r="A439" s="315"/>
      <c r="B439" s="316"/>
      <c r="C439" s="316"/>
      <c r="D439" s="332" t="s">
        <v>999</v>
      </c>
      <c r="E439" s="317" t="s">
        <v>5104</v>
      </c>
      <c r="F439" s="87" t="s">
        <v>1000</v>
      </c>
      <c r="G439" s="88"/>
      <c r="H439" s="89" t="s">
        <v>5105</v>
      </c>
      <c r="I439" s="90" t="s">
        <v>5105</v>
      </c>
      <c r="J439" s="90"/>
      <c r="K439" s="91"/>
      <c r="L439" s="92"/>
      <c r="M439" s="90" t="s">
        <v>81</v>
      </c>
      <c r="N439" s="90" t="s">
        <v>81</v>
      </c>
      <c r="O439" s="90"/>
      <c r="P439" s="91"/>
      <c r="Q439" s="185"/>
      <c r="R439" s="185"/>
      <c r="S439" s="185"/>
      <c r="T439" s="185"/>
      <c r="U439" s="185"/>
      <c r="V439" s="352" t="s">
        <v>5106</v>
      </c>
      <c r="W439" s="95" t="s">
        <v>5032</v>
      </c>
      <c r="X439" s="96"/>
      <c r="Y439" s="96"/>
      <c r="Z439" s="96"/>
      <c r="AA439" s="96"/>
      <c r="AB439" s="96"/>
      <c r="AC439" s="95"/>
      <c r="AD439" s="95" t="s">
        <v>5033</v>
      </c>
      <c r="AE439" s="100"/>
      <c r="AF439" s="100" t="s">
        <v>4763</v>
      </c>
      <c r="AG439" s="187"/>
      <c r="AH439" s="187"/>
      <c r="AI439" s="187"/>
      <c r="AJ439" s="187"/>
      <c r="AK439" s="188"/>
      <c r="AL439" s="188"/>
      <c r="AM439" s="189"/>
      <c r="AN439" s="189"/>
      <c r="AO439" s="189"/>
      <c r="AP439" s="189"/>
      <c r="AQ439" s="189"/>
      <c r="AR439" s="189"/>
      <c r="AS439" s="189"/>
      <c r="AT439" s="208" t="s">
        <v>1000</v>
      </c>
      <c r="AU439" s="104"/>
      <c r="AV439" s="104"/>
      <c r="AW439" s="104"/>
      <c r="AX439" s="104"/>
      <c r="AY439" s="104"/>
      <c r="AZ439" s="104"/>
      <c r="BA439" s="104"/>
      <c r="BB439" s="104"/>
      <c r="BC439" s="104"/>
      <c r="BD439" s="104"/>
      <c r="BE439" s="162"/>
      <c r="BF439" s="104"/>
      <c r="BG439" s="363"/>
      <c r="BH439" s="20" t="s">
        <v>7</v>
      </c>
      <c r="BI439" s="193" t="s">
        <v>5104</v>
      </c>
      <c r="BJ439" s="193" t="s">
        <v>5107</v>
      </c>
      <c r="BK439" s="109"/>
    </row>
    <row r="440" s="193" customFormat="true" ht="12.75" hidden="true" customHeight="true" outlineLevel="0" collapsed="false">
      <c r="A440" s="315"/>
      <c r="B440" s="316"/>
      <c r="C440" s="316"/>
      <c r="D440" s="332" t="s">
        <v>1001</v>
      </c>
      <c r="E440" s="317" t="s">
        <v>5108</v>
      </c>
      <c r="F440" s="87" t="s">
        <v>1002</v>
      </c>
      <c r="G440" s="88"/>
      <c r="H440" s="89" t="s">
        <v>5109</v>
      </c>
      <c r="I440" s="90" t="s">
        <v>5110</v>
      </c>
      <c r="J440" s="90"/>
      <c r="K440" s="91"/>
      <c r="L440" s="92"/>
      <c r="M440" s="90" t="s">
        <v>2729</v>
      </c>
      <c r="N440" s="90" t="s">
        <v>2729</v>
      </c>
      <c r="O440" s="90"/>
      <c r="P440" s="91"/>
      <c r="Q440" s="185"/>
      <c r="R440" s="185"/>
      <c r="S440" s="185"/>
      <c r="T440" s="185"/>
      <c r="U440" s="185"/>
      <c r="V440" s="352" t="s">
        <v>5111</v>
      </c>
      <c r="W440" s="95" t="s">
        <v>5032</v>
      </c>
      <c r="X440" s="96"/>
      <c r="Y440" s="96"/>
      <c r="Z440" s="96"/>
      <c r="AA440" s="96"/>
      <c r="AB440" s="96"/>
      <c r="AC440" s="95"/>
      <c r="AD440" s="95" t="s">
        <v>5033</v>
      </c>
      <c r="AE440" s="100"/>
      <c r="AF440" s="100" t="s">
        <v>4763</v>
      </c>
      <c r="AG440" s="187"/>
      <c r="AH440" s="187"/>
      <c r="AI440" s="187"/>
      <c r="AJ440" s="187"/>
      <c r="AK440" s="188"/>
      <c r="AL440" s="188"/>
      <c r="AM440" s="189"/>
      <c r="AN440" s="189"/>
      <c r="AO440" s="189"/>
      <c r="AP440" s="189"/>
      <c r="AQ440" s="189"/>
      <c r="AR440" s="189"/>
      <c r="AS440" s="189"/>
      <c r="AT440" s="207" t="s">
        <v>1002</v>
      </c>
      <c r="AU440" s="104"/>
      <c r="AV440" s="104"/>
      <c r="AW440" s="104"/>
      <c r="AX440" s="104"/>
      <c r="AY440" s="104"/>
      <c r="AZ440" s="104"/>
      <c r="BA440" s="104"/>
      <c r="BB440" s="104"/>
      <c r="BC440" s="104"/>
      <c r="BD440" s="104"/>
      <c r="BE440" s="162"/>
      <c r="BF440" s="104"/>
      <c r="BG440" s="363"/>
      <c r="BH440" s="20" t="s">
        <v>7</v>
      </c>
      <c r="BI440" s="193" t="s">
        <v>5108</v>
      </c>
      <c r="BJ440" s="193" t="s">
        <v>5112</v>
      </c>
      <c r="BK440" s="109"/>
    </row>
    <row r="441" s="193" customFormat="true" ht="12.75" hidden="true" customHeight="true" outlineLevel="0" collapsed="false">
      <c r="A441" s="315"/>
      <c r="B441" s="316"/>
      <c r="C441" s="316"/>
      <c r="D441" s="332" t="s">
        <v>1003</v>
      </c>
      <c r="E441" s="317" t="s">
        <v>5113</v>
      </c>
      <c r="F441" s="87" t="s">
        <v>1004</v>
      </c>
      <c r="G441" s="88"/>
      <c r="H441" s="89" t="s">
        <v>5114</v>
      </c>
      <c r="I441" s="90" t="s">
        <v>5115</v>
      </c>
      <c r="J441" s="90"/>
      <c r="K441" s="91"/>
      <c r="L441" s="92"/>
      <c r="M441" s="90" t="s">
        <v>2729</v>
      </c>
      <c r="N441" s="90" t="s">
        <v>2729</v>
      </c>
      <c r="O441" s="90"/>
      <c r="P441" s="91"/>
      <c r="Q441" s="185"/>
      <c r="R441" s="185"/>
      <c r="S441" s="185"/>
      <c r="T441" s="185"/>
      <c r="U441" s="185"/>
      <c r="V441" s="352" t="s">
        <v>5116</v>
      </c>
      <c r="W441" s="95" t="s">
        <v>5032</v>
      </c>
      <c r="X441" s="96"/>
      <c r="Y441" s="96"/>
      <c r="Z441" s="96"/>
      <c r="AA441" s="96"/>
      <c r="AB441" s="96"/>
      <c r="AC441" s="95"/>
      <c r="AD441" s="95" t="s">
        <v>5033</v>
      </c>
      <c r="AE441" s="100"/>
      <c r="AF441" s="100" t="s">
        <v>4763</v>
      </c>
      <c r="AG441" s="187"/>
      <c r="AH441" s="187"/>
      <c r="AI441" s="187"/>
      <c r="AJ441" s="187"/>
      <c r="AK441" s="188"/>
      <c r="AL441" s="188"/>
      <c r="AM441" s="189"/>
      <c r="AN441" s="189"/>
      <c r="AO441" s="189"/>
      <c r="AP441" s="189"/>
      <c r="AQ441" s="189"/>
      <c r="AR441" s="189"/>
      <c r="AS441" s="189"/>
      <c r="AT441" s="208" t="s">
        <v>1004</v>
      </c>
      <c r="AU441" s="104"/>
      <c r="AV441" s="104"/>
      <c r="AW441" s="104"/>
      <c r="AX441" s="104"/>
      <c r="AY441" s="104"/>
      <c r="AZ441" s="104"/>
      <c r="BA441" s="104"/>
      <c r="BB441" s="104"/>
      <c r="BC441" s="104"/>
      <c r="BD441" s="104"/>
      <c r="BE441" s="162"/>
      <c r="BF441" s="104"/>
      <c r="BG441" s="363"/>
      <c r="BH441" s="20" t="s">
        <v>7</v>
      </c>
      <c r="BI441" s="193" t="s">
        <v>5113</v>
      </c>
      <c r="BJ441" s="193" t="s">
        <v>5117</v>
      </c>
      <c r="BK441" s="109"/>
    </row>
    <row r="442" s="193" customFormat="true" ht="12.75" hidden="true" customHeight="true" outlineLevel="0" collapsed="false">
      <c r="A442" s="315"/>
      <c r="B442" s="316"/>
      <c r="C442" s="316"/>
      <c r="D442" s="332" t="s">
        <v>1005</v>
      </c>
      <c r="E442" s="317" t="s">
        <v>5118</v>
      </c>
      <c r="F442" s="87" t="s">
        <v>1006</v>
      </c>
      <c r="G442" s="88"/>
      <c r="H442" s="89" t="s">
        <v>5119</v>
      </c>
      <c r="I442" s="90" t="s">
        <v>5120</v>
      </c>
      <c r="J442" s="90"/>
      <c r="K442" s="91"/>
      <c r="L442" s="92"/>
      <c r="M442" s="90" t="s">
        <v>81</v>
      </c>
      <c r="N442" s="90" t="s">
        <v>81</v>
      </c>
      <c r="O442" s="90"/>
      <c r="P442" s="91"/>
      <c r="Q442" s="185"/>
      <c r="R442" s="185"/>
      <c r="S442" s="185"/>
      <c r="T442" s="185"/>
      <c r="U442" s="185"/>
      <c r="V442" s="352" t="s">
        <v>5121</v>
      </c>
      <c r="W442" s="95" t="s">
        <v>5032</v>
      </c>
      <c r="X442" s="96"/>
      <c r="Y442" s="96"/>
      <c r="Z442" s="96"/>
      <c r="AA442" s="96"/>
      <c r="AB442" s="96"/>
      <c r="AC442" s="95"/>
      <c r="AD442" s="95" t="s">
        <v>5033</v>
      </c>
      <c r="AE442" s="100"/>
      <c r="AF442" s="100" t="s">
        <v>4763</v>
      </c>
      <c r="AG442" s="187"/>
      <c r="AH442" s="187"/>
      <c r="AI442" s="187"/>
      <c r="AJ442" s="187"/>
      <c r="AK442" s="188"/>
      <c r="AL442" s="188"/>
      <c r="AM442" s="189"/>
      <c r="AN442" s="189"/>
      <c r="AO442" s="189"/>
      <c r="AP442" s="189"/>
      <c r="AQ442" s="189"/>
      <c r="AR442" s="189"/>
      <c r="AS442" s="189"/>
      <c r="AT442" s="207" t="s">
        <v>1006</v>
      </c>
      <c r="AU442" s="104"/>
      <c r="AV442" s="104"/>
      <c r="AW442" s="104"/>
      <c r="AX442" s="104"/>
      <c r="AY442" s="104"/>
      <c r="AZ442" s="104"/>
      <c r="BA442" s="104"/>
      <c r="BB442" s="104"/>
      <c r="BC442" s="104"/>
      <c r="BD442" s="104"/>
      <c r="BE442" s="162"/>
      <c r="BF442" s="104"/>
      <c r="BG442" s="363"/>
      <c r="BH442" s="20" t="s">
        <v>7</v>
      </c>
      <c r="BI442" s="193" t="s">
        <v>5118</v>
      </c>
      <c r="BJ442" s="193" t="s">
        <v>5122</v>
      </c>
      <c r="BK442" s="109"/>
    </row>
    <row r="443" s="193" customFormat="true" ht="12.75" hidden="true" customHeight="true" outlineLevel="0" collapsed="false">
      <c r="A443" s="315"/>
      <c r="B443" s="316"/>
      <c r="C443" s="316"/>
      <c r="D443" s="332" t="s">
        <v>1007</v>
      </c>
      <c r="E443" s="317" t="s">
        <v>5123</v>
      </c>
      <c r="F443" s="87" t="s">
        <v>1008</v>
      </c>
      <c r="G443" s="88"/>
      <c r="H443" s="89" t="s">
        <v>5124</v>
      </c>
      <c r="I443" s="90" t="s">
        <v>5125</v>
      </c>
      <c r="J443" s="90"/>
      <c r="K443" s="91"/>
      <c r="L443" s="92"/>
      <c r="M443" s="90" t="s">
        <v>81</v>
      </c>
      <c r="N443" s="90" t="s">
        <v>81</v>
      </c>
      <c r="O443" s="90"/>
      <c r="P443" s="91"/>
      <c r="Q443" s="185"/>
      <c r="R443" s="185"/>
      <c r="S443" s="185"/>
      <c r="T443" s="185"/>
      <c r="U443" s="185"/>
      <c r="V443" s="352" t="s">
        <v>5126</v>
      </c>
      <c r="W443" s="95" t="s">
        <v>5032</v>
      </c>
      <c r="X443" s="96"/>
      <c r="Y443" s="96"/>
      <c r="Z443" s="96"/>
      <c r="AA443" s="96"/>
      <c r="AB443" s="96"/>
      <c r="AC443" s="95"/>
      <c r="AD443" s="95" t="s">
        <v>5033</v>
      </c>
      <c r="AE443" s="100"/>
      <c r="AF443" s="100" t="s">
        <v>4763</v>
      </c>
      <c r="AG443" s="187"/>
      <c r="AH443" s="187"/>
      <c r="AI443" s="187"/>
      <c r="AJ443" s="187"/>
      <c r="AK443" s="188"/>
      <c r="AL443" s="188"/>
      <c r="AM443" s="189"/>
      <c r="AN443" s="189"/>
      <c r="AO443" s="189"/>
      <c r="AP443" s="189"/>
      <c r="AQ443" s="189"/>
      <c r="AR443" s="189"/>
      <c r="AS443" s="189"/>
      <c r="AT443" s="208" t="s">
        <v>1008</v>
      </c>
      <c r="AU443" s="104"/>
      <c r="AV443" s="104"/>
      <c r="AW443" s="104"/>
      <c r="AX443" s="104"/>
      <c r="AY443" s="104"/>
      <c r="AZ443" s="104"/>
      <c r="BA443" s="104"/>
      <c r="BB443" s="104"/>
      <c r="BC443" s="104"/>
      <c r="BD443" s="104"/>
      <c r="BE443" s="162"/>
      <c r="BF443" s="104"/>
      <c r="BG443" s="363"/>
      <c r="BH443" s="20" t="s">
        <v>7</v>
      </c>
      <c r="BI443" s="193" t="s">
        <v>5123</v>
      </c>
      <c r="BJ443" s="193" t="s">
        <v>5127</v>
      </c>
      <c r="BK443" s="109"/>
    </row>
    <row r="444" s="193" customFormat="true" ht="12.75" hidden="true" customHeight="true" outlineLevel="0" collapsed="false">
      <c r="A444" s="315"/>
      <c r="B444" s="316"/>
      <c r="C444" s="316"/>
      <c r="D444" s="332" t="s">
        <v>1009</v>
      </c>
      <c r="E444" s="317" t="s">
        <v>5128</v>
      </c>
      <c r="F444" s="87" t="s">
        <v>1010</v>
      </c>
      <c r="G444" s="88"/>
      <c r="H444" s="89" t="s">
        <v>5129</v>
      </c>
      <c r="I444" s="90" t="s">
        <v>5130</v>
      </c>
      <c r="J444" s="90"/>
      <c r="K444" s="91"/>
      <c r="L444" s="92"/>
      <c r="M444" s="90" t="s">
        <v>2729</v>
      </c>
      <c r="N444" s="90" t="s">
        <v>2729</v>
      </c>
      <c r="O444" s="90"/>
      <c r="P444" s="91"/>
      <c r="Q444" s="185"/>
      <c r="R444" s="185"/>
      <c r="S444" s="185"/>
      <c r="T444" s="185"/>
      <c r="U444" s="185"/>
      <c r="V444" s="352" t="s">
        <v>5131</v>
      </c>
      <c r="W444" s="95" t="s">
        <v>5032</v>
      </c>
      <c r="X444" s="96"/>
      <c r="Y444" s="96"/>
      <c r="Z444" s="96"/>
      <c r="AA444" s="96"/>
      <c r="AB444" s="96"/>
      <c r="AC444" s="95"/>
      <c r="AD444" s="95" t="s">
        <v>5033</v>
      </c>
      <c r="AE444" s="100"/>
      <c r="AF444" s="100" t="s">
        <v>4763</v>
      </c>
      <c r="AG444" s="187"/>
      <c r="AH444" s="187"/>
      <c r="AI444" s="187"/>
      <c r="AJ444" s="187"/>
      <c r="AK444" s="188"/>
      <c r="AL444" s="188"/>
      <c r="AM444" s="189"/>
      <c r="AN444" s="189"/>
      <c r="AO444" s="189"/>
      <c r="AP444" s="189"/>
      <c r="AQ444" s="189"/>
      <c r="AR444" s="189"/>
      <c r="AS444" s="189"/>
      <c r="AT444" s="207" t="s">
        <v>1010</v>
      </c>
      <c r="AU444" s="104"/>
      <c r="AV444" s="104"/>
      <c r="AW444" s="104"/>
      <c r="AX444" s="104"/>
      <c r="AY444" s="104"/>
      <c r="AZ444" s="104"/>
      <c r="BA444" s="104"/>
      <c r="BB444" s="104"/>
      <c r="BC444" s="104"/>
      <c r="BD444" s="104"/>
      <c r="BE444" s="162"/>
      <c r="BF444" s="104"/>
      <c r="BG444" s="363"/>
      <c r="BH444" s="20" t="s">
        <v>7</v>
      </c>
      <c r="BI444" s="193" t="s">
        <v>5128</v>
      </c>
      <c r="BJ444" s="193" t="s">
        <v>5132</v>
      </c>
      <c r="BK444" s="109"/>
    </row>
    <row r="445" s="193" customFormat="true" ht="12.75" hidden="true" customHeight="true" outlineLevel="0" collapsed="false">
      <c r="A445" s="315"/>
      <c r="B445" s="316"/>
      <c r="C445" s="316"/>
      <c r="D445" s="332" t="s">
        <v>1011</v>
      </c>
      <c r="E445" s="317" t="s">
        <v>5133</v>
      </c>
      <c r="F445" s="87" t="s">
        <v>1012</v>
      </c>
      <c r="G445" s="88"/>
      <c r="H445" s="89" t="s">
        <v>5134</v>
      </c>
      <c r="I445" s="90" t="s">
        <v>5135</v>
      </c>
      <c r="J445" s="90"/>
      <c r="K445" s="91"/>
      <c r="L445" s="92"/>
      <c r="M445" s="90" t="s">
        <v>2729</v>
      </c>
      <c r="N445" s="90" t="s">
        <v>2729</v>
      </c>
      <c r="O445" s="90"/>
      <c r="P445" s="91"/>
      <c r="Q445" s="185"/>
      <c r="R445" s="185"/>
      <c r="S445" s="185"/>
      <c r="T445" s="185"/>
      <c r="U445" s="185"/>
      <c r="V445" s="352" t="s">
        <v>5136</v>
      </c>
      <c r="W445" s="95" t="s">
        <v>5032</v>
      </c>
      <c r="X445" s="96"/>
      <c r="Y445" s="96"/>
      <c r="Z445" s="96"/>
      <c r="AA445" s="96"/>
      <c r="AB445" s="96"/>
      <c r="AC445" s="95"/>
      <c r="AD445" s="95" t="s">
        <v>5033</v>
      </c>
      <c r="AE445" s="100"/>
      <c r="AF445" s="100" t="s">
        <v>4763</v>
      </c>
      <c r="AG445" s="187"/>
      <c r="AH445" s="187"/>
      <c r="AI445" s="187"/>
      <c r="AJ445" s="187"/>
      <c r="AK445" s="188"/>
      <c r="AL445" s="188"/>
      <c r="AM445" s="189"/>
      <c r="AN445" s="189"/>
      <c r="AO445" s="189"/>
      <c r="AP445" s="189"/>
      <c r="AQ445" s="189"/>
      <c r="AR445" s="189"/>
      <c r="AS445" s="189"/>
      <c r="AT445" s="208" t="s">
        <v>1012</v>
      </c>
      <c r="AU445" s="104"/>
      <c r="AV445" s="104"/>
      <c r="AW445" s="104"/>
      <c r="AX445" s="104"/>
      <c r="AY445" s="104"/>
      <c r="AZ445" s="104"/>
      <c r="BA445" s="104"/>
      <c r="BB445" s="104"/>
      <c r="BC445" s="104"/>
      <c r="BD445" s="104"/>
      <c r="BE445" s="162"/>
      <c r="BF445" s="104"/>
      <c r="BG445" s="363"/>
      <c r="BH445" s="20" t="s">
        <v>7</v>
      </c>
      <c r="BI445" s="193" t="s">
        <v>5133</v>
      </c>
      <c r="BJ445" s="193" t="s">
        <v>5137</v>
      </c>
      <c r="BK445" s="109"/>
    </row>
    <row r="446" s="193" customFormat="true" ht="12.75" hidden="true" customHeight="true" outlineLevel="0" collapsed="false">
      <c r="A446" s="315"/>
      <c r="B446" s="316"/>
      <c r="C446" s="316"/>
      <c r="D446" s="332" t="s">
        <v>1013</v>
      </c>
      <c r="E446" s="317" t="s">
        <v>5138</v>
      </c>
      <c r="F446" s="87" t="s">
        <v>1014</v>
      </c>
      <c r="G446" s="88"/>
      <c r="H446" s="89" t="s">
        <v>5139</v>
      </c>
      <c r="I446" s="90" t="s">
        <v>5140</v>
      </c>
      <c r="J446" s="90"/>
      <c r="K446" s="91"/>
      <c r="L446" s="92"/>
      <c r="M446" s="90" t="s">
        <v>81</v>
      </c>
      <c r="N446" s="90" t="s">
        <v>81</v>
      </c>
      <c r="O446" s="90"/>
      <c r="P446" s="91"/>
      <c r="Q446" s="185"/>
      <c r="R446" s="185"/>
      <c r="S446" s="185"/>
      <c r="T446" s="185"/>
      <c r="U446" s="185"/>
      <c r="V446" s="352" t="s">
        <v>5141</v>
      </c>
      <c r="W446" s="95" t="s">
        <v>5032</v>
      </c>
      <c r="X446" s="96"/>
      <c r="Y446" s="96"/>
      <c r="Z446" s="96"/>
      <c r="AA446" s="96"/>
      <c r="AB446" s="96"/>
      <c r="AC446" s="95"/>
      <c r="AD446" s="95" t="s">
        <v>5033</v>
      </c>
      <c r="AE446" s="100"/>
      <c r="AF446" s="100" t="s">
        <v>4763</v>
      </c>
      <c r="AG446" s="187"/>
      <c r="AH446" s="187"/>
      <c r="AI446" s="187"/>
      <c r="AJ446" s="187"/>
      <c r="AK446" s="188"/>
      <c r="AL446" s="188"/>
      <c r="AM446" s="189"/>
      <c r="AN446" s="189"/>
      <c r="AO446" s="189"/>
      <c r="AP446" s="189"/>
      <c r="AQ446" s="189"/>
      <c r="AR446" s="189"/>
      <c r="AS446" s="189"/>
      <c r="AT446" s="207" t="s">
        <v>1014</v>
      </c>
      <c r="AU446" s="104"/>
      <c r="AV446" s="104"/>
      <c r="AW446" s="104"/>
      <c r="AX446" s="104"/>
      <c r="AY446" s="104"/>
      <c r="AZ446" s="104"/>
      <c r="BA446" s="104"/>
      <c r="BB446" s="104"/>
      <c r="BC446" s="104"/>
      <c r="BD446" s="104"/>
      <c r="BE446" s="162"/>
      <c r="BF446" s="104"/>
      <c r="BG446" s="363"/>
      <c r="BH446" s="20" t="s">
        <v>7</v>
      </c>
      <c r="BI446" s="193" t="s">
        <v>5138</v>
      </c>
      <c r="BJ446" s="193" t="s">
        <v>5142</v>
      </c>
      <c r="BK446" s="109"/>
    </row>
    <row r="447" s="193" customFormat="true" ht="12.75" hidden="true" customHeight="true" outlineLevel="0" collapsed="false">
      <c r="A447" s="315"/>
      <c r="B447" s="316"/>
      <c r="C447" s="316"/>
      <c r="D447" s="332" t="s">
        <v>1015</v>
      </c>
      <c r="E447" s="317" t="s">
        <v>5143</v>
      </c>
      <c r="F447" s="87" t="s">
        <v>1016</v>
      </c>
      <c r="G447" s="88"/>
      <c r="H447" s="89" t="s">
        <v>5144</v>
      </c>
      <c r="I447" s="90" t="s">
        <v>5145</v>
      </c>
      <c r="J447" s="90"/>
      <c r="K447" s="91"/>
      <c r="L447" s="92"/>
      <c r="M447" s="90" t="s">
        <v>81</v>
      </c>
      <c r="N447" s="90" t="s">
        <v>81</v>
      </c>
      <c r="O447" s="90"/>
      <c r="P447" s="91"/>
      <c r="Q447" s="185"/>
      <c r="R447" s="185"/>
      <c r="S447" s="185"/>
      <c r="T447" s="185"/>
      <c r="U447" s="185"/>
      <c r="V447" s="352" t="s">
        <v>5146</v>
      </c>
      <c r="W447" s="95" t="s">
        <v>5032</v>
      </c>
      <c r="X447" s="96"/>
      <c r="Y447" s="96"/>
      <c r="Z447" s="96"/>
      <c r="AA447" s="96"/>
      <c r="AB447" s="96"/>
      <c r="AC447" s="95"/>
      <c r="AD447" s="95" t="s">
        <v>5033</v>
      </c>
      <c r="AE447" s="100"/>
      <c r="AF447" s="100" t="s">
        <v>4763</v>
      </c>
      <c r="AG447" s="187"/>
      <c r="AH447" s="187"/>
      <c r="AI447" s="187"/>
      <c r="AJ447" s="187"/>
      <c r="AK447" s="188"/>
      <c r="AL447" s="188"/>
      <c r="AM447" s="189"/>
      <c r="AN447" s="189"/>
      <c r="AO447" s="189"/>
      <c r="AP447" s="189"/>
      <c r="AQ447" s="189"/>
      <c r="AR447" s="189"/>
      <c r="AS447" s="189"/>
      <c r="AT447" s="208" t="s">
        <v>1016</v>
      </c>
      <c r="AU447" s="104"/>
      <c r="AV447" s="104"/>
      <c r="AW447" s="104"/>
      <c r="AX447" s="104"/>
      <c r="AY447" s="104"/>
      <c r="AZ447" s="104"/>
      <c r="BA447" s="104"/>
      <c r="BB447" s="104"/>
      <c r="BC447" s="104"/>
      <c r="BD447" s="104"/>
      <c r="BE447" s="162"/>
      <c r="BF447" s="104"/>
      <c r="BG447" s="363"/>
      <c r="BH447" s="20" t="s">
        <v>7</v>
      </c>
      <c r="BI447" s="193" t="s">
        <v>5143</v>
      </c>
      <c r="BJ447" s="193" t="s">
        <v>5147</v>
      </c>
      <c r="BK447" s="109"/>
    </row>
    <row r="448" s="193" customFormat="true" ht="12.75" hidden="true" customHeight="true" outlineLevel="0" collapsed="false">
      <c r="A448" s="315"/>
      <c r="B448" s="316"/>
      <c r="C448" s="316"/>
      <c r="D448" s="332" t="s">
        <v>1017</v>
      </c>
      <c r="E448" s="317" t="s">
        <v>5148</v>
      </c>
      <c r="F448" s="87" t="s">
        <v>1018</v>
      </c>
      <c r="G448" s="88"/>
      <c r="H448" s="89" t="s">
        <v>5149</v>
      </c>
      <c r="I448" s="90" t="s">
        <v>5150</v>
      </c>
      <c r="J448" s="90"/>
      <c r="K448" s="91"/>
      <c r="L448" s="92"/>
      <c r="M448" s="90" t="s">
        <v>2729</v>
      </c>
      <c r="N448" s="90" t="s">
        <v>2729</v>
      </c>
      <c r="O448" s="90"/>
      <c r="P448" s="91"/>
      <c r="Q448" s="185"/>
      <c r="R448" s="185"/>
      <c r="S448" s="185"/>
      <c r="T448" s="185"/>
      <c r="U448" s="185"/>
      <c r="V448" s="352" t="s">
        <v>5151</v>
      </c>
      <c r="W448" s="95" t="s">
        <v>5032</v>
      </c>
      <c r="X448" s="96"/>
      <c r="Y448" s="96"/>
      <c r="Z448" s="96"/>
      <c r="AA448" s="96"/>
      <c r="AB448" s="96"/>
      <c r="AC448" s="95"/>
      <c r="AD448" s="95" t="s">
        <v>5033</v>
      </c>
      <c r="AE448" s="100"/>
      <c r="AF448" s="100" t="s">
        <v>4763</v>
      </c>
      <c r="AG448" s="187"/>
      <c r="AH448" s="187"/>
      <c r="AI448" s="187"/>
      <c r="AJ448" s="187"/>
      <c r="AK448" s="188"/>
      <c r="AL448" s="188"/>
      <c r="AM448" s="189"/>
      <c r="AN448" s="189"/>
      <c r="AO448" s="189"/>
      <c r="AP448" s="189"/>
      <c r="AQ448" s="189"/>
      <c r="AR448" s="189"/>
      <c r="AS448" s="189"/>
      <c r="AT448" s="207" t="s">
        <v>1018</v>
      </c>
      <c r="AU448" s="104"/>
      <c r="AV448" s="104"/>
      <c r="AW448" s="104"/>
      <c r="AX448" s="104"/>
      <c r="AY448" s="104"/>
      <c r="AZ448" s="104"/>
      <c r="BA448" s="104"/>
      <c r="BB448" s="104"/>
      <c r="BC448" s="104"/>
      <c r="BD448" s="104"/>
      <c r="BE448" s="162"/>
      <c r="BF448" s="104"/>
      <c r="BG448" s="363"/>
      <c r="BH448" s="20" t="s">
        <v>7</v>
      </c>
      <c r="BI448" s="193" t="s">
        <v>5148</v>
      </c>
      <c r="BJ448" s="193" t="s">
        <v>5152</v>
      </c>
      <c r="BK448" s="109"/>
    </row>
    <row r="449" s="193" customFormat="true" ht="12.75" hidden="true" customHeight="true" outlineLevel="0" collapsed="false">
      <c r="A449" s="315"/>
      <c r="B449" s="316"/>
      <c r="C449" s="316"/>
      <c r="D449" s="332" t="s">
        <v>1019</v>
      </c>
      <c r="E449" s="317" t="s">
        <v>5153</v>
      </c>
      <c r="F449" s="87" t="s">
        <v>1020</v>
      </c>
      <c r="G449" s="88"/>
      <c r="H449" s="89" t="s">
        <v>5154</v>
      </c>
      <c r="I449" s="90" t="s">
        <v>5155</v>
      </c>
      <c r="J449" s="90"/>
      <c r="K449" s="91"/>
      <c r="L449" s="92"/>
      <c r="M449" s="90" t="s">
        <v>2729</v>
      </c>
      <c r="N449" s="90" t="s">
        <v>2729</v>
      </c>
      <c r="O449" s="90"/>
      <c r="P449" s="91"/>
      <c r="Q449" s="185"/>
      <c r="R449" s="185"/>
      <c r="S449" s="185"/>
      <c r="T449" s="185"/>
      <c r="U449" s="185"/>
      <c r="V449" s="352" t="s">
        <v>5156</v>
      </c>
      <c r="W449" s="95" t="s">
        <v>5032</v>
      </c>
      <c r="X449" s="96"/>
      <c r="Y449" s="96"/>
      <c r="Z449" s="96"/>
      <c r="AA449" s="96"/>
      <c r="AB449" s="96"/>
      <c r="AC449" s="95"/>
      <c r="AD449" s="95" t="s">
        <v>5033</v>
      </c>
      <c r="AE449" s="100"/>
      <c r="AF449" s="100" t="s">
        <v>4763</v>
      </c>
      <c r="AG449" s="187"/>
      <c r="AH449" s="187"/>
      <c r="AI449" s="187"/>
      <c r="AJ449" s="187"/>
      <c r="AK449" s="188"/>
      <c r="AL449" s="188"/>
      <c r="AM449" s="189"/>
      <c r="AN449" s="189"/>
      <c r="AO449" s="189"/>
      <c r="AP449" s="189"/>
      <c r="AQ449" s="189"/>
      <c r="AR449" s="189"/>
      <c r="AS449" s="189"/>
      <c r="AT449" s="208" t="s">
        <v>1020</v>
      </c>
      <c r="AU449" s="104"/>
      <c r="AV449" s="104"/>
      <c r="AW449" s="104"/>
      <c r="AX449" s="104"/>
      <c r="AY449" s="104"/>
      <c r="AZ449" s="104"/>
      <c r="BA449" s="104"/>
      <c r="BB449" s="104"/>
      <c r="BC449" s="104"/>
      <c r="BD449" s="104"/>
      <c r="BE449" s="162"/>
      <c r="BF449" s="104"/>
      <c r="BG449" s="363"/>
      <c r="BH449" s="20" t="s">
        <v>7</v>
      </c>
      <c r="BI449" s="193" t="s">
        <v>5153</v>
      </c>
      <c r="BJ449" s="193" t="s">
        <v>5157</v>
      </c>
      <c r="BK449" s="109"/>
    </row>
    <row r="450" s="193" customFormat="true" ht="12.75" hidden="true" customHeight="true" outlineLevel="0" collapsed="false">
      <c r="A450" s="315"/>
      <c r="B450" s="316"/>
      <c r="C450" s="316"/>
      <c r="D450" s="332" t="s">
        <v>1021</v>
      </c>
      <c r="E450" s="317" t="s">
        <v>5158</v>
      </c>
      <c r="F450" s="87" t="s">
        <v>1022</v>
      </c>
      <c r="G450" s="88"/>
      <c r="H450" s="89" t="s">
        <v>5159</v>
      </c>
      <c r="I450" s="90" t="s">
        <v>5160</v>
      </c>
      <c r="J450" s="90"/>
      <c r="K450" s="91"/>
      <c r="L450" s="92"/>
      <c r="M450" s="90" t="s">
        <v>81</v>
      </c>
      <c r="N450" s="90" t="s">
        <v>81</v>
      </c>
      <c r="O450" s="90"/>
      <c r="P450" s="91"/>
      <c r="Q450" s="185"/>
      <c r="R450" s="185"/>
      <c r="S450" s="185"/>
      <c r="T450" s="185"/>
      <c r="U450" s="185"/>
      <c r="V450" s="352" t="s">
        <v>5161</v>
      </c>
      <c r="W450" s="95" t="s">
        <v>5032</v>
      </c>
      <c r="X450" s="209"/>
      <c r="Y450" s="209"/>
      <c r="Z450" s="209"/>
      <c r="AA450" s="209"/>
      <c r="AB450" s="209"/>
      <c r="AC450" s="95"/>
      <c r="AD450" s="95" t="s">
        <v>5033</v>
      </c>
      <c r="AE450" s="210"/>
      <c r="AF450" s="165" t="s">
        <v>4763</v>
      </c>
      <c r="AG450" s="187"/>
      <c r="AH450" s="187"/>
      <c r="AI450" s="187"/>
      <c r="AJ450" s="187"/>
      <c r="AK450" s="188"/>
      <c r="AL450" s="188"/>
      <c r="AM450" s="189"/>
      <c r="AN450" s="189"/>
      <c r="AO450" s="189"/>
      <c r="AP450" s="189"/>
      <c r="AQ450" s="189"/>
      <c r="AR450" s="189"/>
      <c r="AS450" s="189"/>
      <c r="AT450" s="208" t="s">
        <v>1022</v>
      </c>
      <c r="AU450" s="104"/>
      <c r="AV450" s="104"/>
      <c r="AW450" s="104"/>
      <c r="AX450" s="104"/>
      <c r="AY450" s="104"/>
      <c r="AZ450" s="104"/>
      <c r="BA450" s="104"/>
      <c r="BB450" s="104"/>
      <c r="BC450" s="104"/>
      <c r="BD450" s="104"/>
      <c r="BE450" s="162"/>
      <c r="BF450" s="104"/>
      <c r="BG450" s="363"/>
      <c r="BH450" s="20" t="s">
        <v>7</v>
      </c>
      <c r="BI450" s="193" t="s">
        <v>5158</v>
      </c>
      <c r="BJ450" s="193" t="s">
        <v>5162</v>
      </c>
      <c r="BK450" s="109"/>
    </row>
    <row r="451" s="193" customFormat="true" ht="12.75" hidden="true" customHeight="true" outlineLevel="0" collapsed="false">
      <c r="A451" s="315"/>
      <c r="B451" s="316"/>
      <c r="C451" s="316"/>
      <c r="D451" s="332" t="s">
        <v>1023</v>
      </c>
      <c r="E451" s="317" t="s">
        <v>5163</v>
      </c>
      <c r="F451" s="87" t="s">
        <v>1024</v>
      </c>
      <c r="G451" s="88"/>
      <c r="H451" s="89" t="s">
        <v>5164</v>
      </c>
      <c r="I451" s="90" t="s">
        <v>5165</v>
      </c>
      <c r="J451" s="90"/>
      <c r="K451" s="91"/>
      <c r="L451" s="92"/>
      <c r="M451" s="90" t="s">
        <v>81</v>
      </c>
      <c r="N451" s="90" t="s">
        <v>81</v>
      </c>
      <c r="O451" s="90"/>
      <c r="P451" s="91"/>
      <c r="Q451" s="185"/>
      <c r="R451" s="185"/>
      <c r="S451" s="185"/>
      <c r="T451" s="185"/>
      <c r="U451" s="185"/>
      <c r="V451" s="352" t="s">
        <v>5166</v>
      </c>
      <c r="W451" s="95" t="s">
        <v>5032</v>
      </c>
      <c r="X451" s="96"/>
      <c r="Y451" s="96"/>
      <c r="Z451" s="96"/>
      <c r="AA451" s="96"/>
      <c r="AB451" s="96"/>
      <c r="AC451" s="95"/>
      <c r="AD451" s="95" t="s">
        <v>5033</v>
      </c>
      <c r="AE451" s="100"/>
      <c r="AF451" s="100" t="s">
        <v>4763</v>
      </c>
      <c r="AG451" s="187"/>
      <c r="AH451" s="187"/>
      <c r="AI451" s="187"/>
      <c r="AJ451" s="187"/>
      <c r="AK451" s="188"/>
      <c r="AL451" s="188"/>
      <c r="AM451" s="189"/>
      <c r="AN451" s="189"/>
      <c r="AO451" s="189"/>
      <c r="AP451" s="189"/>
      <c r="AQ451" s="189"/>
      <c r="AR451" s="189"/>
      <c r="AS451" s="189"/>
      <c r="AT451" s="207" t="s">
        <v>1024</v>
      </c>
      <c r="AU451" s="104"/>
      <c r="AV451" s="104"/>
      <c r="AW451" s="104"/>
      <c r="AX451" s="104"/>
      <c r="AY451" s="104"/>
      <c r="AZ451" s="104"/>
      <c r="BA451" s="104"/>
      <c r="BB451" s="104"/>
      <c r="BC451" s="104"/>
      <c r="BD451" s="104"/>
      <c r="BE451" s="162"/>
      <c r="BF451" s="104"/>
      <c r="BG451" s="363"/>
      <c r="BH451" s="20" t="s">
        <v>7</v>
      </c>
      <c r="BI451" s="193" t="s">
        <v>5163</v>
      </c>
      <c r="BJ451" s="193" t="s">
        <v>5167</v>
      </c>
      <c r="BK451" s="109"/>
    </row>
    <row r="452" s="193" customFormat="true" ht="12.75" hidden="true" customHeight="true" outlineLevel="0" collapsed="false">
      <c r="A452" s="315"/>
      <c r="B452" s="316"/>
      <c r="C452" s="316"/>
      <c r="D452" s="332" t="s">
        <v>1025</v>
      </c>
      <c r="E452" s="317" t="s">
        <v>5168</v>
      </c>
      <c r="F452" s="87" t="s">
        <v>1026</v>
      </c>
      <c r="G452" s="88"/>
      <c r="H452" s="89" t="s">
        <v>5169</v>
      </c>
      <c r="I452" s="90" t="s">
        <v>5170</v>
      </c>
      <c r="J452" s="90"/>
      <c r="K452" s="91"/>
      <c r="L452" s="92"/>
      <c r="M452" s="90" t="s">
        <v>2729</v>
      </c>
      <c r="N452" s="90" t="s">
        <v>2729</v>
      </c>
      <c r="O452" s="90"/>
      <c r="P452" s="91"/>
      <c r="Q452" s="185"/>
      <c r="R452" s="185"/>
      <c r="S452" s="185"/>
      <c r="T452" s="185"/>
      <c r="U452" s="185"/>
      <c r="V452" s="352" t="s">
        <v>5171</v>
      </c>
      <c r="W452" s="95" t="s">
        <v>5032</v>
      </c>
      <c r="X452" s="96"/>
      <c r="Y452" s="96"/>
      <c r="Z452" s="96"/>
      <c r="AA452" s="96"/>
      <c r="AB452" s="96"/>
      <c r="AC452" s="95"/>
      <c r="AD452" s="95" t="s">
        <v>5033</v>
      </c>
      <c r="AE452" s="100"/>
      <c r="AF452" s="100" t="s">
        <v>4763</v>
      </c>
      <c r="AG452" s="187"/>
      <c r="AH452" s="187"/>
      <c r="AI452" s="187"/>
      <c r="AJ452" s="187"/>
      <c r="AK452" s="188"/>
      <c r="AL452" s="188"/>
      <c r="AM452" s="189"/>
      <c r="AN452" s="189"/>
      <c r="AO452" s="189"/>
      <c r="AP452" s="189"/>
      <c r="AQ452" s="189"/>
      <c r="AR452" s="189"/>
      <c r="AS452" s="189"/>
      <c r="AT452" s="208" t="s">
        <v>1026</v>
      </c>
      <c r="AU452" s="104"/>
      <c r="AV452" s="104"/>
      <c r="AW452" s="104"/>
      <c r="AX452" s="104"/>
      <c r="AY452" s="104"/>
      <c r="AZ452" s="104"/>
      <c r="BA452" s="104"/>
      <c r="BB452" s="104"/>
      <c r="BC452" s="104"/>
      <c r="BD452" s="104"/>
      <c r="BE452" s="162"/>
      <c r="BF452" s="104"/>
      <c r="BG452" s="363"/>
      <c r="BH452" s="20" t="s">
        <v>7</v>
      </c>
      <c r="BI452" s="193" t="s">
        <v>5168</v>
      </c>
      <c r="BJ452" s="193" t="s">
        <v>5172</v>
      </c>
      <c r="BK452" s="109"/>
    </row>
    <row r="453" s="193" customFormat="true" ht="12.75" hidden="true" customHeight="true" outlineLevel="0" collapsed="false">
      <c r="A453" s="315"/>
      <c r="B453" s="316"/>
      <c r="C453" s="316"/>
      <c r="D453" s="332" t="s">
        <v>1027</v>
      </c>
      <c r="E453" s="317" t="s">
        <v>5173</v>
      </c>
      <c r="F453" s="87" t="s">
        <v>1028</v>
      </c>
      <c r="G453" s="88"/>
      <c r="H453" s="89" t="s">
        <v>5174</v>
      </c>
      <c r="I453" s="90" t="s">
        <v>5175</v>
      </c>
      <c r="J453" s="90"/>
      <c r="K453" s="91"/>
      <c r="L453" s="92"/>
      <c r="M453" s="90" t="s">
        <v>2729</v>
      </c>
      <c r="N453" s="90" t="s">
        <v>2729</v>
      </c>
      <c r="O453" s="90"/>
      <c r="P453" s="91"/>
      <c r="Q453" s="185"/>
      <c r="R453" s="185"/>
      <c r="S453" s="185"/>
      <c r="T453" s="185"/>
      <c r="U453" s="185"/>
      <c r="V453" s="352" t="s">
        <v>5176</v>
      </c>
      <c r="W453" s="95" t="s">
        <v>5032</v>
      </c>
      <c r="X453" s="96"/>
      <c r="Y453" s="96"/>
      <c r="Z453" s="96"/>
      <c r="AA453" s="96"/>
      <c r="AB453" s="96"/>
      <c r="AC453" s="95"/>
      <c r="AD453" s="95" t="s">
        <v>5033</v>
      </c>
      <c r="AE453" s="100"/>
      <c r="AF453" s="100" t="s">
        <v>4763</v>
      </c>
      <c r="AG453" s="187"/>
      <c r="AH453" s="187"/>
      <c r="AI453" s="187"/>
      <c r="AJ453" s="187"/>
      <c r="AK453" s="188"/>
      <c r="AL453" s="188"/>
      <c r="AM453" s="189"/>
      <c r="AN453" s="189"/>
      <c r="AO453" s="189"/>
      <c r="AP453" s="189"/>
      <c r="AQ453" s="189"/>
      <c r="AR453" s="189"/>
      <c r="AS453" s="189"/>
      <c r="AT453" s="207" t="s">
        <v>1028</v>
      </c>
      <c r="AU453" s="104"/>
      <c r="AV453" s="104"/>
      <c r="AW453" s="104"/>
      <c r="AX453" s="104"/>
      <c r="AY453" s="104"/>
      <c r="AZ453" s="104"/>
      <c r="BA453" s="104"/>
      <c r="BB453" s="104"/>
      <c r="BC453" s="104"/>
      <c r="BD453" s="104"/>
      <c r="BE453" s="162"/>
      <c r="BF453" s="104"/>
      <c r="BG453" s="363"/>
      <c r="BH453" s="20" t="s">
        <v>7</v>
      </c>
      <c r="BI453" s="193" t="s">
        <v>5173</v>
      </c>
      <c r="BJ453" s="193" t="s">
        <v>5177</v>
      </c>
      <c r="BK453" s="109"/>
    </row>
    <row r="454" s="193" customFormat="true" ht="12.75" hidden="true" customHeight="true" outlineLevel="0" collapsed="false">
      <c r="A454" s="315"/>
      <c r="B454" s="316"/>
      <c r="C454" s="316"/>
      <c r="D454" s="332" t="s">
        <v>1029</v>
      </c>
      <c r="E454" s="317" t="s">
        <v>5178</v>
      </c>
      <c r="F454" s="87" t="s">
        <v>1030</v>
      </c>
      <c r="G454" s="88"/>
      <c r="H454" s="89" t="s">
        <v>5179</v>
      </c>
      <c r="I454" s="90" t="s">
        <v>5180</v>
      </c>
      <c r="J454" s="90"/>
      <c r="K454" s="91"/>
      <c r="L454" s="92"/>
      <c r="M454" s="90" t="s">
        <v>81</v>
      </c>
      <c r="N454" s="90" t="s">
        <v>81</v>
      </c>
      <c r="O454" s="90"/>
      <c r="P454" s="91"/>
      <c r="Q454" s="185"/>
      <c r="R454" s="185"/>
      <c r="S454" s="185"/>
      <c r="T454" s="185"/>
      <c r="U454" s="185"/>
      <c r="V454" s="352" t="s">
        <v>5181</v>
      </c>
      <c r="W454" s="95" t="s">
        <v>5032</v>
      </c>
      <c r="X454" s="96"/>
      <c r="Y454" s="96"/>
      <c r="Z454" s="96"/>
      <c r="AA454" s="96"/>
      <c r="AB454" s="96"/>
      <c r="AC454" s="95"/>
      <c r="AD454" s="95" t="s">
        <v>5033</v>
      </c>
      <c r="AE454" s="100"/>
      <c r="AF454" s="100" t="s">
        <v>4763</v>
      </c>
      <c r="AG454" s="187"/>
      <c r="AH454" s="187"/>
      <c r="AI454" s="187"/>
      <c r="AJ454" s="187"/>
      <c r="AK454" s="188"/>
      <c r="AL454" s="188"/>
      <c r="AM454" s="189"/>
      <c r="AN454" s="189"/>
      <c r="AO454" s="189"/>
      <c r="AP454" s="189"/>
      <c r="AQ454" s="189"/>
      <c r="AR454" s="189"/>
      <c r="AS454" s="189"/>
      <c r="AT454" s="208" t="s">
        <v>1030</v>
      </c>
      <c r="AU454" s="104"/>
      <c r="AV454" s="104"/>
      <c r="AW454" s="104"/>
      <c r="AX454" s="104"/>
      <c r="AY454" s="104"/>
      <c r="AZ454" s="104"/>
      <c r="BA454" s="104"/>
      <c r="BB454" s="104"/>
      <c r="BC454" s="104"/>
      <c r="BD454" s="104"/>
      <c r="BE454" s="162"/>
      <c r="BF454" s="104"/>
      <c r="BG454" s="363"/>
      <c r="BH454" s="20" t="s">
        <v>7</v>
      </c>
      <c r="BI454" s="193" t="s">
        <v>5178</v>
      </c>
      <c r="BJ454" s="193" t="s">
        <v>5182</v>
      </c>
      <c r="BK454" s="109"/>
    </row>
    <row r="455" s="193" customFormat="true" ht="12.75" hidden="true" customHeight="true" outlineLevel="0" collapsed="false">
      <c r="A455" s="315"/>
      <c r="B455" s="316"/>
      <c r="C455" s="316"/>
      <c r="D455" s="332" t="s">
        <v>1031</v>
      </c>
      <c r="E455" s="317" t="s">
        <v>5183</v>
      </c>
      <c r="F455" s="87" t="s">
        <v>1032</v>
      </c>
      <c r="G455" s="88"/>
      <c r="H455" s="89" t="s">
        <v>5184</v>
      </c>
      <c r="I455" s="90" t="s">
        <v>5185</v>
      </c>
      <c r="J455" s="90"/>
      <c r="K455" s="91"/>
      <c r="L455" s="92"/>
      <c r="M455" s="90" t="s">
        <v>81</v>
      </c>
      <c r="N455" s="90" t="s">
        <v>81</v>
      </c>
      <c r="O455" s="90"/>
      <c r="P455" s="91"/>
      <c r="Q455" s="185"/>
      <c r="R455" s="185"/>
      <c r="S455" s="185"/>
      <c r="T455" s="185"/>
      <c r="U455" s="185"/>
      <c r="V455" s="352" t="s">
        <v>5186</v>
      </c>
      <c r="W455" s="95" t="s">
        <v>5032</v>
      </c>
      <c r="X455" s="96"/>
      <c r="Y455" s="96"/>
      <c r="Z455" s="96"/>
      <c r="AA455" s="96"/>
      <c r="AB455" s="96"/>
      <c r="AC455" s="95"/>
      <c r="AD455" s="95" t="s">
        <v>5033</v>
      </c>
      <c r="AE455" s="100"/>
      <c r="AF455" s="100" t="s">
        <v>4763</v>
      </c>
      <c r="AG455" s="187"/>
      <c r="AH455" s="187"/>
      <c r="AI455" s="187"/>
      <c r="AJ455" s="187"/>
      <c r="AK455" s="188"/>
      <c r="AL455" s="188"/>
      <c r="AM455" s="189"/>
      <c r="AN455" s="189"/>
      <c r="AO455" s="189"/>
      <c r="AP455" s="189"/>
      <c r="AQ455" s="189"/>
      <c r="AR455" s="189"/>
      <c r="AS455" s="189"/>
      <c r="AT455" s="207" t="s">
        <v>1032</v>
      </c>
      <c r="AU455" s="104"/>
      <c r="AV455" s="104"/>
      <c r="AW455" s="104"/>
      <c r="AX455" s="104"/>
      <c r="AY455" s="104"/>
      <c r="AZ455" s="104"/>
      <c r="BA455" s="104"/>
      <c r="BB455" s="104"/>
      <c r="BC455" s="104"/>
      <c r="BD455" s="104"/>
      <c r="BE455" s="162"/>
      <c r="BF455" s="104"/>
      <c r="BG455" s="363"/>
      <c r="BH455" s="20" t="s">
        <v>7</v>
      </c>
      <c r="BI455" s="193" t="s">
        <v>5183</v>
      </c>
      <c r="BJ455" s="193" t="s">
        <v>5187</v>
      </c>
      <c r="BK455" s="109"/>
    </row>
    <row r="456" s="193" customFormat="true" ht="12.75" hidden="true" customHeight="true" outlineLevel="0" collapsed="false">
      <c r="A456" s="315"/>
      <c r="B456" s="316"/>
      <c r="C456" s="316"/>
      <c r="D456" s="332" t="s">
        <v>1033</v>
      </c>
      <c r="E456" s="317" t="s">
        <v>5188</v>
      </c>
      <c r="F456" s="87" t="s">
        <v>5189</v>
      </c>
      <c r="G456" s="88"/>
      <c r="H456" s="89" t="s">
        <v>1033</v>
      </c>
      <c r="I456" s="90"/>
      <c r="J456" s="90"/>
      <c r="K456" s="91"/>
      <c r="L456" s="92"/>
      <c r="M456" s="90"/>
      <c r="N456" s="90"/>
      <c r="O456" s="90"/>
      <c r="P456" s="91"/>
      <c r="Q456" s="185"/>
      <c r="R456" s="185"/>
      <c r="S456" s="185"/>
      <c r="T456" s="185"/>
      <c r="U456" s="185"/>
      <c r="V456" s="352" t="s">
        <v>5190</v>
      </c>
      <c r="W456" s="95" t="s">
        <v>5032</v>
      </c>
      <c r="X456" s="96"/>
      <c r="Y456" s="96"/>
      <c r="Z456" s="96"/>
      <c r="AA456" s="96"/>
      <c r="AB456" s="96"/>
      <c r="AC456" s="95"/>
      <c r="AD456" s="95" t="s">
        <v>5033</v>
      </c>
      <c r="AE456" s="100"/>
      <c r="AF456" s="100"/>
      <c r="AG456" s="187"/>
      <c r="AH456" s="187"/>
      <c r="AI456" s="187"/>
      <c r="AJ456" s="187"/>
      <c r="AK456" s="188"/>
      <c r="AL456" s="188"/>
      <c r="AM456" s="189"/>
      <c r="AN456" s="189"/>
      <c r="AO456" s="189"/>
      <c r="AP456" s="189"/>
      <c r="AQ456" s="189"/>
      <c r="AR456" s="189"/>
      <c r="AS456" s="189"/>
      <c r="AT456" s="208" t="s">
        <v>5189</v>
      </c>
      <c r="AU456" s="104"/>
      <c r="AV456" s="104"/>
      <c r="AW456" s="104"/>
      <c r="AX456" s="104"/>
      <c r="AY456" s="104"/>
      <c r="AZ456" s="104"/>
      <c r="BA456" s="104"/>
      <c r="BB456" s="104"/>
      <c r="BC456" s="104"/>
      <c r="BD456" s="199" t="s">
        <v>950</v>
      </c>
      <c r="BE456" s="162"/>
      <c r="BF456" s="104"/>
      <c r="BG456" s="363"/>
      <c r="BH456" s="20" t="s">
        <v>7</v>
      </c>
      <c r="BI456" s="193" t="s">
        <v>5188</v>
      </c>
      <c r="BJ456" s="193" t="s">
        <v>5191</v>
      </c>
      <c r="BK456" s="109"/>
    </row>
    <row r="457" s="193" customFormat="true" ht="12.75" hidden="true" customHeight="true" outlineLevel="0" collapsed="false">
      <c r="A457" s="315"/>
      <c r="B457" s="316"/>
      <c r="C457" s="316"/>
      <c r="D457" s="332" t="s">
        <v>1034</v>
      </c>
      <c r="E457" s="317" t="s">
        <v>5192</v>
      </c>
      <c r="F457" s="87" t="s">
        <v>5193</v>
      </c>
      <c r="G457" s="88"/>
      <c r="H457" s="89" t="s">
        <v>1034</v>
      </c>
      <c r="I457" s="90"/>
      <c r="J457" s="90"/>
      <c r="K457" s="91"/>
      <c r="L457" s="92"/>
      <c r="M457" s="90"/>
      <c r="N457" s="90"/>
      <c r="O457" s="90"/>
      <c r="P457" s="91"/>
      <c r="Q457" s="185"/>
      <c r="R457" s="185"/>
      <c r="S457" s="185"/>
      <c r="T457" s="185"/>
      <c r="U457" s="185"/>
      <c r="V457" s="352" t="s">
        <v>5194</v>
      </c>
      <c r="W457" s="95" t="s">
        <v>5032</v>
      </c>
      <c r="X457" s="96"/>
      <c r="Y457" s="96"/>
      <c r="Z457" s="96"/>
      <c r="AA457" s="96"/>
      <c r="AB457" s="96"/>
      <c r="AC457" s="95"/>
      <c r="AD457" s="95" t="s">
        <v>5033</v>
      </c>
      <c r="AE457" s="100"/>
      <c r="AF457" s="100"/>
      <c r="AG457" s="187"/>
      <c r="AH457" s="187"/>
      <c r="AI457" s="187"/>
      <c r="AJ457" s="187"/>
      <c r="AK457" s="188"/>
      <c r="AL457" s="188"/>
      <c r="AM457" s="189"/>
      <c r="AN457" s="189"/>
      <c r="AO457" s="189"/>
      <c r="AP457" s="189"/>
      <c r="AQ457" s="189"/>
      <c r="AR457" s="189"/>
      <c r="AS457" s="189"/>
      <c r="AT457" s="207" t="s">
        <v>5193</v>
      </c>
      <c r="AU457" s="104"/>
      <c r="AV457" s="104"/>
      <c r="AW457" s="104"/>
      <c r="AX457" s="104"/>
      <c r="AY457" s="104"/>
      <c r="AZ457" s="104"/>
      <c r="BA457" s="104"/>
      <c r="BB457" s="104"/>
      <c r="BC457" s="104"/>
      <c r="BD457" s="199" t="s">
        <v>950</v>
      </c>
      <c r="BE457" s="162"/>
      <c r="BF457" s="104"/>
      <c r="BG457" s="363"/>
      <c r="BH457" s="20" t="s">
        <v>7</v>
      </c>
      <c r="BI457" s="193" t="s">
        <v>5192</v>
      </c>
      <c r="BJ457" s="193" t="s">
        <v>5195</v>
      </c>
      <c r="BK457" s="109"/>
    </row>
    <row r="458" s="181" customFormat="true" ht="18" hidden="false" customHeight="true" outlineLevel="0" collapsed="false">
      <c r="A458" s="315"/>
      <c r="B458" s="316"/>
      <c r="C458" s="316"/>
      <c r="D458" s="364" t="s">
        <v>1035</v>
      </c>
      <c r="E458" s="365" t="s">
        <v>1035</v>
      </c>
      <c r="F458" s="65"/>
      <c r="G458" s="66"/>
      <c r="H458" s="66"/>
      <c r="I458" s="66"/>
      <c r="J458" s="66"/>
      <c r="K458" s="66"/>
      <c r="L458" s="65"/>
      <c r="M458" s="65"/>
      <c r="N458" s="65"/>
      <c r="O458" s="65"/>
      <c r="P458" s="65"/>
      <c r="Q458" s="64"/>
      <c r="R458" s="65"/>
      <c r="S458" s="65"/>
      <c r="T458" s="65"/>
      <c r="U458" s="65"/>
      <c r="V458" s="65"/>
      <c r="W458" s="65"/>
      <c r="X458" s="67"/>
      <c r="Y458" s="67"/>
      <c r="Z458" s="67"/>
      <c r="AA458" s="67"/>
      <c r="AB458" s="67"/>
      <c r="AC458" s="68"/>
      <c r="AD458" s="68"/>
      <c r="AE458" s="68"/>
      <c r="AF458" s="68"/>
      <c r="AG458" s="68"/>
      <c r="AH458" s="68"/>
      <c r="AI458" s="68"/>
      <c r="AJ458" s="68"/>
      <c r="AK458" s="68"/>
      <c r="AL458" s="68"/>
      <c r="AM458" s="68"/>
      <c r="AN458" s="68"/>
      <c r="AO458" s="68"/>
      <c r="AP458" s="68"/>
      <c r="AQ458" s="68"/>
      <c r="AR458" s="68"/>
      <c r="AS458" s="68"/>
      <c r="AT458" s="69"/>
      <c r="AU458" s="69"/>
      <c r="AV458" s="70"/>
      <c r="AW458" s="70"/>
      <c r="AX458" s="70"/>
      <c r="AY458" s="70"/>
      <c r="AZ458" s="70"/>
      <c r="BA458" s="70"/>
      <c r="BB458" s="70"/>
      <c r="BC458" s="70"/>
      <c r="BD458" s="70"/>
      <c r="BE458" s="70"/>
      <c r="BF458" s="81" t="s">
        <v>829</v>
      </c>
      <c r="BG458" s="311"/>
      <c r="BH458" s="182" t="s">
        <v>1035</v>
      </c>
      <c r="BI458" s="69" t="s">
        <v>1036</v>
      </c>
      <c r="BJ458" s="69"/>
      <c r="BK458" s="182"/>
    </row>
    <row r="459" s="193" customFormat="true" ht="12.75" hidden="true" customHeight="true" outlineLevel="0" collapsed="false">
      <c r="A459" s="315"/>
      <c r="B459" s="316"/>
      <c r="C459" s="316"/>
      <c r="D459" s="332" t="s">
        <v>1037</v>
      </c>
      <c r="E459" s="317" t="s">
        <v>5196</v>
      </c>
      <c r="F459" s="87" t="s">
        <v>1038</v>
      </c>
      <c r="G459" s="88"/>
      <c r="H459" s="89" t="s">
        <v>1037</v>
      </c>
      <c r="I459" s="90"/>
      <c r="J459" s="90"/>
      <c r="K459" s="91"/>
      <c r="L459" s="92"/>
      <c r="M459" s="90" t="s">
        <v>2729</v>
      </c>
      <c r="N459" s="90"/>
      <c r="O459" s="90"/>
      <c r="P459" s="91"/>
      <c r="Q459" s="185"/>
      <c r="R459" s="185"/>
      <c r="S459" s="185"/>
      <c r="T459" s="185"/>
      <c r="U459" s="185"/>
      <c r="V459" s="352" t="s">
        <v>5197</v>
      </c>
      <c r="W459" s="95" t="s">
        <v>5198</v>
      </c>
      <c r="X459" s="96"/>
      <c r="Y459" s="96"/>
      <c r="Z459" s="96"/>
      <c r="AA459" s="96"/>
      <c r="AB459" s="96"/>
      <c r="AC459" s="95"/>
      <c r="AD459" s="95" t="s">
        <v>5199</v>
      </c>
      <c r="AE459" s="94"/>
      <c r="AF459" s="94" t="s">
        <v>4763</v>
      </c>
      <c r="AG459" s="187"/>
      <c r="AH459" s="187"/>
      <c r="AI459" s="187"/>
      <c r="AJ459" s="187"/>
      <c r="AK459" s="188"/>
      <c r="AL459" s="188"/>
      <c r="AM459" s="189"/>
      <c r="AN459" s="189"/>
      <c r="AO459" s="189"/>
      <c r="AP459" s="189"/>
      <c r="AQ459" s="189"/>
      <c r="AR459" s="189"/>
      <c r="AS459" s="189"/>
      <c r="AT459" s="207" t="s">
        <v>1038</v>
      </c>
      <c r="AU459" s="104"/>
      <c r="AV459" s="104"/>
      <c r="AW459" s="104"/>
      <c r="AX459" s="104"/>
      <c r="AY459" s="104"/>
      <c r="AZ459" s="104"/>
      <c r="BA459" s="104"/>
      <c r="BB459" s="104"/>
      <c r="BC459" s="104"/>
      <c r="BD459" s="104"/>
      <c r="BE459" s="162"/>
      <c r="BF459" s="104"/>
      <c r="BG459" s="341"/>
      <c r="BH459" s="20" t="s">
        <v>7</v>
      </c>
      <c r="BI459" s="193" t="s">
        <v>5196</v>
      </c>
      <c r="BJ459" s="193" t="s">
        <v>5200</v>
      </c>
      <c r="BK459" s="109"/>
    </row>
    <row r="460" s="193" customFormat="true" ht="12.75" hidden="true" customHeight="true" outlineLevel="0" collapsed="false">
      <c r="A460" s="315"/>
      <c r="B460" s="316"/>
      <c r="C460" s="316"/>
      <c r="D460" s="332" t="s">
        <v>1039</v>
      </c>
      <c r="E460" s="317" t="s">
        <v>5201</v>
      </c>
      <c r="F460" s="87" t="s">
        <v>1040</v>
      </c>
      <c r="G460" s="88"/>
      <c r="H460" s="89" t="s">
        <v>1039</v>
      </c>
      <c r="I460" s="90"/>
      <c r="J460" s="90"/>
      <c r="K460" s="91"/>
      <c r="L460" s="92"/>
      <c r="M460" s="90" t="s">
        <v>2729</v>
      </c>
      <c r="N460" s="90"/>
      <c r="O460" s="90"/>
      <c r="P460" s="91"/>
      <c r="Q460" s="185"/>
      <c r="R460" s="185"/>
      <c r="S460" s="185"/>
      <c r="T460" s="185"/>
      <c r="U460" s="185"/>
      <c r="V460" s="352" t="s">
        <v>5202</v>
      </c>
      <c r="W460" s="95" t="s">
        <v>5203</v>
      </c>
      <c r="X460" s="96"/>
      <c r="Y460" s="96"/>
      <c r="Z460" s="96"/>
      <c r="AA460" s="96"/>
      <c r="AB460" s="96"/>
      <c r="AC460" s="95"/>
      <c r="AD460" s="95" t="s">
        <v>5199</v>
      </c>
      <c r="AE460" s="100"/>
      <c r="AF460" s="100" t="s">
        <v>4763</v>
      </c>
      <c r="AG460" s="186"/>
      <c r="AH460" s="187"/>
      <c r="AI460" s="187"/>
      <c r="AJ460" s="187"/>
      <c r="AK460" s="188"/>
      <c r="AL460" s="188"/>
      <c r="AM460" s="189"/>
      <c r="AN460" s="189"/>
      <c r="AO460" s="189"/>
      <c r="AP460" s="189"/>
      <c r="AQ460" s="189"/>
      <c r="AR460" s="189"/>
      <c r="AS460" s="189"/>
      <c r="AT460" s="207" t="s">
        <v>1040</v>
      </c>
      <c r="AU460" s="104"/>
      <c r="AV460" s="104"/>
      <c r="AW460" s="104"/>
      <c r="AX460" s="104"/>
      <c r="AY460" s="104"/>
      <c r="AZ460" s="104"/>
      <c r="BA460" s="104"/>
      <c r="BB460" s="104"/>
      <c r="BC460" s="104"/>
      <c r="BD460" s="104"/>
      <c r="BE460" s="162"/>
      <c r="BF460" s="104"/>
      <c r="BG460" s="341"/>
      <c r="BH460" s="20" t="s">
        <v>7</v>
      </c>
      <c r="BI460" s="193" t="s">
        <v>5201</v>
      </c>
      <c r="BJ460" s="193" t="s">
        <v>5204</v>
      </c>
      <c r="BK460" s="109"/>
    </row>
    <row r="461" s="193" customFormat="true" ht="12.75" hidden="true" customHeight="true" outlineLevel="0" collapsed="false">
      <c r="A461" s="315"/>
      <c r="B461" s="316"/>
      <c r="C461" s="316"/>
      <c r="D461" s="332" t="s">
        <v>1041</v>
      </c>
      <c r="E461" s="317" t="s">
        <v>5205</v>
      </c>
      <c r="F461" s="87" t="s">
        <v>1042</v>
      </c>
      <c r="G461" s="88"/>
      <c r="H461" s="89" t="s">
        <v>1041</v>
      </c>
      <c r="I461" s="90"/>
      <c r="J461" s="90"/>
      <c r="K461" s="91"/>
      <c r="L461" s="92"/>
      <c r="M461" s="90" t="s">
        <v>2729</v>
      </c>
      <c r="N461" s="90"/>
      <c r="O461" s="90"/>
      <c r="P461" s="91"/>
      <c r="Q461" s="185"/>
      <c r="R461" s="185"/>
      <c r="S461" s="185"/>
      <c r="T461" s="185"/>
      <c r="U461" s="185"/>
      <c r="V461" s="352" t="s">
        <v>5206</v>
      </c>
      <c r="W461" s="95" t="s">
        <v>5203</v>
      </c>
      <c r="X461" s="96"/>
      <c r="Y461" s="96"/>
      <c r="Z461" s="96"/>
      <c r="AA461" s="96"/>
      <c r="AB461" s="96"/>
      <c r="AC461" s="95"/>
      <c r="AD461" s="95" t="s">
        <v>5199</v>
      </c>
      <c r="AE461" s="100"/>
      <c r="AF461" s="100" t="s">
        <v>4763</v>
      </c>
      <c r="AG461" s="187"/>
      <c r="AH461" s="187"/>
      <c r="AI461" s="187"/>
      <c r="AJ461" s="187"/>
      <c r="AK461" s="188"/>
      <c r="AL461" s="188"/>
      <c r="AM461" s="189"/>
      <c r="AN461" s="189"/>
      <c r="AO461" s="189"/>
      <c r="AP461" s="189"/>
      <c r="AQ461" s="189"/>
      <c r="AR461" s="189"/>
      <c r="AS461" s="189"/>
      <c r="AT461" s="207" t="s">
        <v>1042</v>
      </c>
      <c r="AU461" s="104"/>
      <c r="AV461" s="104"/>
      <c r="AW461" s="104"/>
      <c r="AX461" s="104"/>
      <c r="AY461" s="104"/>
      <c r="AZ461" s="104"/>
      <c r="BA461" s="104"/>
      <c r="BB461" s="104"/>
      <c r="BC461" s="104"/>
      <c r="BD461" s="104"/>
      <c r="BE461" s="162"/>
      <c r="BF461" s="104"/>
      <c r="BG461" s="341"/>
      <c r="BH461" s="20" t="s">
        <v>7</v>
      </c>
      <c r="BI461" s="193" t="s">
        <v>5205</v>
      </c>
      <c r="BJ461" s="193" t="s">
        <v>5207</v>
      </c>
      <c r="BK461" s="109"/>
    </row>
    <row r="462" s="193" customFormat="true" ht="12.75" hidden="true" customHeight="true" outlineLevel="0" collapsed="false">
      <c r="A462" s="315"/>
      <c r="B462" s="316"/>
      <c r="C462" s="316"/>
      <c r="D462" s="332" t="s">
        <v>1043</v>
      </c>
      <c r="E462" s="317" t="s">
        <v>5208</v>
      </c>
      <c r="F462" s="87" t="s">
        <v>1044</v>
      </c>
      <c r="G462" s="88"/>
      <c r="H462" s="89" t="s">
        <v>1043</v>
      </c>
      <c r="I462" s="90"/>
      <c r="J462" s="90"/>
      <c r="K462" s="91"/>
      <c r="L462" s="92"/>
      <c r="M462" s="90" t="s">
        <v>2729</v>
      </c>
      <c r="N462" s="90"/>
      <c r="O462" s="90"/>
      <c r="P462" s="91"/>
      <c r="Q462" s="185"/>
      <c r="R462" s="185"/>
      <c r="S462" s="185"/>
      <c r="T462" s="185"/>
      <c r="U462" s="185"/>
      <c r="V462" s="352" t="s">
        <v>5209</v>
      </c>
      <c r="W462" s="95" t="s">
        <v>5203</v>
      </c>
      <c r="X462" s="96"/>
      <c r="Y462" s="96"/>
      <c r="Z462" s="96"/>
      <c r="AA462" s="96"/>
      <c r="AB462" s="96"/>
      <c r="AC462" s="95"/>
      <c r="AD462" s="95" t="s">
        <v>5199</v>
      </c>
      <c r="AE462" s="100"/>
      <c r="AF462" s="86" t="s">
        <v>4763</v>
      </c>
      <c r="AG462" s="186"/>
      <c r="AH462" s="187"/>
      <c r="AI462" s="187"/>
      <c r="AJ462" s="187"/>
      <c r="AK462" s="188"/>
      <c r="AL462" s="188"/>
      <c r="AM462" s="189"/>
      <c r="AN462" s="189"/>
      <c r="AO462" s="189"/>
      <c r="AP462" s="189"/>
      <c r="AQ462" s="189"/>
      <c r="AR462" s="189"/>
      <c r="AS462" s="189"/>
      <c r="AT462" s="366" t="s">
        <v>1044</v>
      </c>
      <c r="AU462" s="104"/>
      <c r="AV462" s="104"/>
      <c r="AW462" s="104"/>
      <c r="AX462" s="104"/>
      <c r="AY462" s="104"/>
      <c r="AZ462" s="104"/>
      <c r="BA462" s="104"/>
      <c r="BB462" s="104"/>
      <c r="BC462" s="104"/>
      <c r="BD462" s="104"/>
      <c r="BE462" s="162"/>
      <c r="BF462" s="104"/>
      <c r="BG462" s="341"/>
      <c r="BH462" s="20" t="s">
        <v>7</v>
      </c>
      <c r="BI462" s="193" t="s">
        <v>5208</v>
      </c>
      <c r="BJ462" s="193" t="s">
        <v>5210</v>
      </c>
      <c r="BK462" s="109"/>
    </row>
    <row r="463" s="193" customFormat="true" ht="12.75" hidden="true" customHeight="true" outlineLevel="0" collapsed="false">
      <c r="A463" s="315"/>
      <c r="B463" s="316"/>
      <c r="C463" s="316"/>
      <c r="D463" s="332" t="s">
        <v>1045</v>
      </c>
      <c r="E463" s="317" t="s">
        <v>5211</v>
      </c>
      <c r="F463" s="87" t="s">
        <v>1046</v>
      </c>
      <c r="G463" s="88"/>
      <c r="H463" s="89" t="s">
        <v>1045</v>
      </c>
      <c r="I463" s="90"/>
      <c r="J463" s="90"/>
      <c r="K463" s="91"/>
      <c r="L463" s="92"/>
      <c r="M463" s="90" t="s">
        <v>2729</v>
      </c>
      <c r="N463" s="90"/>
      <c r="O463" s="90"/>
      <c r="P463" s="91"/>
      <c r="Q463" s="185"/>
      <c r="R463" s="185"/>
      <c r="S463" s="185"/>
      <c r="T463" s="185"/>
      <c r="U463" s="185"/>
      <c r="V463" s="352" t="s">
        <v>5212</v>
      </c>
      <c r="W463" s="95" t="s">
        <v>5203</v>
      </c>
      <c r="X463" s="96"/>
      <c r="Y463" s="96"/>
      <c r="Z463" s="96"/>
      <c r="AA463" s="96"/>
      <c r="AB463" s="96"/>
      <c r="AC463" s="95"/>
      <c r="AD463" s="95" t="s">
        <v>5199</v>
      </c>
      <c r="AE463" s="100"/>
      <c r="AF463" s="100" t="s">
        <v>4763</v>
      </c>
      <c r="AG463" s="187"/>
      <c r="AH463" s="187"/>
      <c r="AI463" s="187"/>
      <c r="AJ463" s="187"/>
      <c r="AK463" s="188"/>
      <c r="AL463" s="188"/>
      <c r="AM463" s="189"/>
      <c r="AN463" s="189"/>
      <c r="AO463" s="189"/>
      <c r="AP463" s="189"/>
      <c r="AQ463" s="189"/>
      <c r="AR463" s="189"/>
      <c r="AS463" s="189"/>
      <c r="AT463" s="207" t="s">
        <v>1046</v>
      </c>
      <c r="AU463" s="104"/>
      <c r="AV463" s="104"/>
      <c r="AW463" s="104"/>
      <c r="AX463" s="104"/>
      <c r="AY463" s="104"/>
      <c r="AZ463" s="104"/>
      <c r="BA463" s="104"/>
      <c r="BB463" s="104"/>
      <c r="BC463" s="104"/>
      <c r="BD463" s="104"/>
      <c r="BE463" s="162"/>
      <c r="BF463" s="104"/>
      <c r="BG463" s="341"/>
      <c r="BH463" s="20" t="s">
        <v>7</v>
      </c>
      <c r="BI463" s="193" t="s">
        <v>5211</v>
      </c>
      <c r="BJ463" s="193" t="s">
        <v>5213</v>
      </c>
      <c r="BK463" s="109"/>
    </row>
    <row r="464" s="193" customFormat="true" ht="12.75" hidden="true" customHeight="true" outlineLevel="0" collapsed="false">
      <c r="A464" s="315"/>
      <c r="B464" s="316"/>
      <c r="C464" s="316"/>
      <c r="D464" s="332" t="s">
        <v>1047</v>
      </c>
      <c r="E464" s="317" t="s">
        <v>5214</v>
      </c>
      <c r="F464" s="87" t="s">
        <v>1048</v>
      </c>
      <c r="G464" s="88"/>
      <c r="H464" s="89" t="s">
        <v>1047</v>
      </c>
      <c r="I464" s="90"/>
      <c r="J464" s="90"/>
      <c r="K464" s="91"/>
      <c r="L464" s="92"/>
      <c r="M464" s="90" t="s">
        <v>2729</v>
      </c>
      <c r="N464" s="90"/>
      <c r="O464" s="90"/>
      <c r="P464" s="91"/>
      <c r="Q464" s="185"/>
      <c r="R464" s="185"/>
      <c r="S464" s="185"/>
      <c r="T464" s="185"/>
      <c r="U464" s="185"/>
      <c r="V464" s="352" t="s">
        <v>5215</v>
      </c>
      <c r="W464" s="95" t="s">
        <v>5203</v>
      </c>
      <c r="X464" s="96"/>
      <c r="Y464" s="96"/>
      <c r="Z464" s="96"/>
      <c r="AA464" s="96"/>
      <c r="AB464" s="96"/>
      <c r="AC464" s="95"/>
      <c r="AD464" s="95" t="s">
        <v>5199</v>
      </c>
      <c r="AE464" s="100"/>
      <c r="AF464" s="100" t="s">
        <v>4763</v>
      </c>
      <c r="AG464" s="187"/>
      <c r="AH464" s="187"/>
      <c r="AI464" s="187"/>
      <c r="AJ464" s="187"/>
      <c r="AK464" s="188"/>
      <c r="AL464" s="188"/>
      <c r="AM464" s="189"/>
      <c r="AN464" s="189"/>
      <c r="AO464" s="189"/>
      <c r="AP464" s="189"/>
      <c r="AQ464" s="189"/>
      <c r="AR464" s="189"/>
      <c r="AS464" s="189"/>
      <c r="AT464" s="208" t="s">
        <v>1048</v>
      </c>
      <c r="AU464" s="104"/>
      <c r="AV464" s="104"/>
      <c r="AW464" s="104"/>
      <c r="AX464" s="104"/>
      <c r="AY464" s="104"/>
      <c r="AZ464" s="104"/>
      <c r="BA464" s="104"/>
      <c r="BB464" s="104"/>
      <c r="BC464" s="104"/>
      <c r="BD464" s="104"/>
      <c r="BE464" s="162"/>
      <c r="BF464" s="104"/>
      <c r="BG464" s="341"/>
      <c r="BH464" s="20" t="s">
        <v>7</v>
      </c>
      <c r="BI464" s="193" t="s">
        <v>5214</v>
      </c>
      <c r="BJ464" s="193" t="s">
        <v>5216</v>
      </c>
      <c r="BK464" s="109"/>
    </row>
    <row r="465" s="193" customFormat="true" ht="12.75" hidden="false" customHeight="true" outlineLevel="0" collapsed="false">
      <c r="A465" s="323" t="n">
        <v>42</v>
      </c>
      <c r="B465" s="348" t="s">
        <v>5217</v>
      </c>
      <c r="C465" s="348" t="s">
        <v>5218</v>
      </c>
      <c r="D465" s="133" t="s">
        <v>1049</v>
      </c>
      <c r="E465" s="86" t="s">
        <v>5219</v>
      </c>
      <c r="F465" s="87" t="s">
        <v>1050</v>
      </c>
      <c r="G465" s="88"/>
      <c r="H465" s="89" t="s">
        <v>5220</v>
      </c>
      <c r="I465" s="90"/>
      <c r="J465" s="90"/>
      <c r="K465" s="91"/>
      <c r="L465" s="92"/>
      <c r="M465" s="90" t="s">
        <v>2729</v>
      </c>
      <c r="N465" s="90" t="s">
        <v>2729</v>
      </c>
      <c r="O465" s="90" t="s">
        <v>2729</v>
      </c>
      <c r="P465" s="91" t="s">
        <v>2729</v>
      </c>
      <c r="Q465" s="185"/>
      <c r="R465" s="185"/>
      <c r="S465" s="185"/>
      <c r="T465" s="185"/>
      <c r="U465" s="185"/>
      <c r="V465" s="352" t="s">
        <v>5221</v>
      </c>
      <c r="W465" s="95" t="s">
        <v>5203</v>
      </c>
      <c r="X465" s="96"/>
      <c r="Y465" s="96"/>
      <c r="Z465" s="96"/>
      <c r="AA465" s="96"/>
      <c r="AB465" s="96"/>
      <c r="AC465" s="95"/>
      <c r="AD465" s="95" t="s">
        <v>5199</v>
      </c>
      <c r="AE465" s="100"/>
      <c r="AF465" s="100" t="s">
        <v>4763</v>
      </c>
      <c r="AG465" s="187"/>
      <c r="AH465" s="187"/>
      <c r="AI465" s="187"/>
      <c r="AJ465" s="187"/>
      <c r="AK465" s="188"/>
      <c r="AL465" s="188"/>
      <c r="AM465" s="189"/>
      <c r="AN465" s="189"/>
      <c r="AO465" s="189"/>
      <c r="AP465" s="189"/>
      <c r="AQ465" s="189"/>
      <c r="AR465" s="189"/>
      <c r="AS465" s="189"/>
      <c r="AT465" s="207" t="s">
        <v>5220</v>
      </c>
      <c r="AU465" s="104"/>
      <c r="AV465" s="104"/>
      <c r="AW465" s="104"/>
      <c r="AX465" s="104"/>
      <c r="AY465" s="104"/>
      <c r="AZ465" s="104"/>
      <c r="BA465" s="104"/>
      <c r="BB465" s="104"/>
      <c r="BC465" s="104"/>
      <c r="BD465" s="104"/>
      <c r="BE465" s="162"/>
      <c r="BF465" s="104"/>
      <c r="BG465" s="341" t="s">
        <v>5222</v>
      </c>
      <c r="BH465" s="321" t="s">
        <v>5223</v>
      </c>
      <c r="BI465" s="193" t="s">
        <v>5219</v>
      </c>
      <c r="BJ465" s="193" t="s">
        <v>5224</v>
      </c>
      <c r="BK465" s="109"/>
    </row>
    <row r="466" s="193" customFormat="true" ht="12.75" hidden="false" customHeight="true" outlineLevel="0" collapsed="false">
      <c r="A466" s="323" t="n">
        <v>40</v>
      </c>
      <c r="B466" s="348" t="s">
        <v>5225</v>
      </c>
      <c r="C466" s="348" t="s">
        <v>5226</v>
      </c>
      <c r="D466" s="133" t="s">
        <v>1051</v>
      </c>
      <c r="E466" s="86" t="s">
        <v>5227</v>
      </c>
      <c r="F466" s="87" t="s">
        <v>1052</v>
      </c>
      <c r="G466" s="88"/>
      <c r="H466" s="89" t="s">
        <v>5228</v>
      </c>
      <c r="I466" s="90"/>
      <c r="J466" s="90"/>
      <c r="K466" s="91"/>
      <c r="L466" s="92"/>
      <c r="M466" s="90" t="s">
        <v>2729</v>
      </c>
      <c r="N466" s="90" t="s">
        <v>2729</v>
      </c>
      <c r="O466" s="90" t="s">
        <v>2729</v>
      </c>
      <c r="P466" s="91" t="s">
        <v>2729</v>
      </c>
      <c r="Q466" s="185"/>
      <c r="R466" s="185"/>
      <c r="S466" s="185"/>
      <c r="T466" s="185"/>
      <c r="U466" s="185"/>
      <c r="V466" s="352" t="s">
        <v>5229</v>
      </c>
      <c r="W466" s="95" t="s">
        <v>5203</v>
      </c>
      <c r="X466" s="96"/>
      <c r="Y466" s="96"/>
      <c r="Z466" s="96"/>
      <c r="AA466" s="96"/>
      <c r="AB466" s="96"/>
      <c r="AC466" s="95"/>
      <c r="AD466" s="95" t="s">
        <v>5199</v>
      </c>
      <c r="AE466" s="100"/>
      <c r="AF466" s="100" t="s">
        <v>4763</v>
      </c>
      <c r="AG466" s="187"/>
      <c r="AH466" s="187"/>
      <c r="AI466" s="187"/>
      <c r="AJ466" s="187"/>
      <c r="AK466" s="188"/>
      <c r="AL466" s="188"/>
      <c r="AM466" s="189"/>
      <c r="AN466" s="189"/>
      <c r="AO466" s="189"/>
      <c r="AP466" s="189"/>
      <c r="AQ466" s="189"/>
      <c r="AR466" s="189"/>
      <c r="AS466" s="189"/>
      <c r="AT466" s="208" t="s">
        <v>5228</v>
      </c>
      <c r="AU466" s="104"/>
      <c r="AV466" s="104"/>
      <c r="AW466" s="104"/>
      <c r="AX466" s="104"/>
      <c r="AY466" s="104"/>
      <c r="AZ466" s="104"/>
      <c r="BA466" s="104"/>
      <c r="BB466" s="104"/>
      <c r="BC466" s="104"/>
      <c r="BD466" s="104"/>
      <c r="BE466" s="162"/>
      <c r="BF466" s="104"/>
      <c r="BG466" s="341" t="s">
        <v>5230</v>
      </c>
      <c r="BH466" s="321"/>
      <c r="BI466" s="193" t="s">
        <v>5227</v>
      </c>
      <c r="BJ466" s="193" t="s">
        <v>5231</v>
      </c>
      <c r="BK466" s="109"/>
    </row>
    <row r="467" s="193" customFormat="true" ht="12.75" hidden="false" customHeight="true" outlineLevel="0" collapsed="false">
      <c r="A467" s="323" t="n">
        <v>48</v>
      </c>
      <c r="B467" s="348" t="s">
        <v>5232</v>
      </c>
      <c r="C467" s="348" t="s">
        <v>5233</v>
      </c>
      <c r="D467" s="133" t="s">
        <v>1053</v>
      </c>
      <c r="E467" s="86" t="s">
        <v>5234</v>
      </c>
      <c r="F467" s="87" t="s">
        <v>1054</v>
      </c>
      <c r="G467" s="88"/>
      <c r="H467" s="89" t="s">
        <v>5235</v>
      </c>
      <c r="I467" s="90"/>
      <c r="J467" s="90"/>
      <c r="K467" s="91"/>
      <c r="L467" s="92"/>
      <c r="M467" s="90" t="s">
        <v>81</v>
      </c>
      <c r="N467" s="90" t="s">
        <v>81</v>
      </c>
      <c r="O467" s="90" t="s">
        <v>81</v>
      </c>
      <c r="P467" s="91" t="s">
        <v>81</v>
      </c>
      <c r="Q467" s="185"/>
      <c r="R467" s="185"/>
      <c r="S467" s="185"/>
      <c r="T467" s="185"/>
      <c r="U467" s="185"/>
      <c r="V467" s="352" t="s">
        <v>5236</v>
      </c>
      <c r="W467" s="95" t="s">
        <v>5203</v>
      </c>
      <c r="X467" s="96"/>
      <c r="Y467" s="96"/>
      <c r="Z467" s="96"/>
      <c r="AA467" s="96"/>
      <c r="AB467" s="96"/>
      <c r="AC467" s="95"/>
      <c r="AD467" s="95" t="s">
        <v>5199</v>
      </c>
      <c r="AE467" s="100"/>
      <c r="AF467" s="100" t="s">
        <v>4763</v>
      </c>
      <c r="AG467" s="187"/>
      <c r="AH467" s="187"/>
      <c r="AI467" s="187"/>
      <c r="AJ467" s="187"/>
      <c r="AK467" s="188"/>
      <c r="AL467" s="188"/>
      <c r="AM467" s="189"/>
      <c r="AN467" s="189"/>
      <c r="AO467" s="189"/>
      <c r="AP467" s="189"/>
      <c r="AQ467" s="189"/>
      <c r="AR467" s="189"/>
      <c r="AS467" s="189"/>
      <c r="AT467" s="207" t="s">
        <v>5235</v>
      </c>
      <c r="AU467" s="104"/>
      <c r="AV467" s="104"/>
      <c r="AW467" s="104"/>
      <c r="AX467" s="104"/>
      <c r="AY467" s="104"/>
      <c r="AZ467" s="104"/>
      <c r="BA467" s="104"/>
      <c r="BB467" s="104"/>
      <c r="BC467" s="104"/>
      <c r="BD467" s="104"/>
      <c r="BE467" s="162"/>
      <c r="BF467" s="104"/>
      <c r="BG467" s="341" t="s">
        <v>5237</v>
      </c>
      <c r="BH467" s="321"/>
      <c r="BI467" s="193" t="s">
        <v>5234</v>
      </c>
      <c r="BJ467" s="193" t="s">
        <v>5238</v>
      </c>
      <c r="BK467" s="109"/>
    </row>
    <row r="468" s="193" customFormat="true" ht="12.75" hidden="false" customHeight="true" outlineLevel="0" collapsed="false">
      <c r="A468" s="323" t="n">
        <v>46</v>
      </c>
      <c r="B468" s="348" t="s">
        <v>5239</v>
      </c>
      <c r="C468" s="348" t="s">
        <v>5240</v>
      </c>
      <c r="D468" s="133" t="s">
        <v>1055</v>
      </c>
      <c r="E468" s="86" t="s">
        <v>5241</v>
      </c>
      <c r="F468" s="87" t="s">
        <v>1056</v>
      </c>
      <c r="G468" s="88"/>
      <c r="H468" s="89" t="s">
        <v>5242</v>
      </c>
      <c r="I468" s="90"/>
      <c r="J468" s="90"/>
      <c r="K468" s="91"/>
      <c r="L468" s="92"/>
      <c r="M468" s="90" t="s">
        <v>81</v>
      </c>
      <c r="N468" s="90" t="s">
        <v>81</v>
      </c>
      <c r="O468" s="90" t="s">
        <v>81</v>
      </c>
      <c r="P468" s="91" t="s">
        <v>81</v>
      </c>
      <c r="Q468" s="185"/>
      <c r="R468" s="185"/>
      <c r="S468" s="185"/>
      <c r="T468" s="185"/>
      <c r="U468" s="185"/>
      <c r="V468" s="352" t="s">
        <v>5243</v>
      </c>
      <c r="W468" s="95" t="s">
        <v>5203</v>
      </c>
      <c r="X468" s="96"/>
      <c r="Y468" s="96"/>
      <c r="Z468" s="96"/>
      <c r="AA468" s="96"/>
      <c r="AB468" s="96"/>
      <c r="AC468" s="95"/>
      <c r="AD468" s="95" t="s">
        <v>5199</v>
      </c>
      <c r="AE468" s="100"/>
      <c r="AF468" s="100" t="s">
        <v>4763</v>
      </c>
      <c r="AG468" s="187"/>
      <c r="AH468" s="187"/>
      <c r="AI468" s="187"/>
      <c r="AJ468" s="187"/>
      <c r="AK468" s="188"/>
      <c r="AL468" s="188"/>
      <c r="AM468" s="189"/>
      <c r="AN468" s="189"/>
      <c r="AO468" s="189"/>
      <c r="AP468" s="189"/>
      <c r="AQ468" s="189"/>
      <c r="AR468" s="189"/>
      <c r="AS468" s="189"/>
      <c r="AT468" s="208" t="s">
        <v>5242</v>
      </c>
      <c r="AU468" s="104"/>
      <c r="AV468" s="104"/>
      <c r="AW468" s="104"/>
      <c r="AX468" s="104"/>
      <c r="AY468" s="104"/>
      <c r="AZ468" s="104"/>
      <c r="BA468" s="104"/>
      <c r="BB468" s="104"/>
      <c r="BC468" s="104"/>
      <c r="BD468" s="104"/>
      <c r="BE468" s="162"/>
      <c r="BF468" s="104"/>
      <c r="BG468" s="341" t="s">
        <v>5244</v>
      </c>
      <c r="BH468" s="321"/>
      <c r="BI468" s="193" t="s">
        <v>5241</v>
      </c>
      <c r="BJ468" s="193" t="s">
        <v>5245</v>
      </c>
      <c r="BK468" s="109"/>
    </row>
    <row r="469" s="193" customFormat="true" ht="12.75" hidden="false" customHeight="true" outlineLevel="0" collapsed="false">
      <c r="A469" s="323" t="n">
        <v>60</v>
      </c>
      <c r="B469" s="348" t="s">
        <v>5246</v>
      </c>
      <c r="C469" s="348" t="s">
        <v>5247</v>
      </c>
      <c r="D469" s="133" t="s">
        <v>1057</v>
      </c>
      <c r="E469" s="86" t="s">
        <v>5248</v>
      </c>
      <c r="F469" s="87" t="s">
        <v>1058</v>
      </c>
      <c r="G469" s="88"/>
      <c r="H469" s="89" t="s">
        <v>5249</v>
      </c>
      <c r="I469" s="90" t="s">
        <v>5250</v>
      </c>
      <c r="J469" s="90"/>
      <c r="K469" s="91"/>
      <c r="L469" s="92"/>
      <c r="M469" s="90" t="s">
        <v>2729</v>
      </c>
      <c r="N469" s="90" t="s">
        <v>2729</v>
      </c>
      <c r="O469" s="90" t="s">
        <v>2729</v>
      </c>
      <c r="P469" s="91" t="s">
        <v>2729</v>
      </c>
      <c r="Q469" s="185"/>
      <c r="R469" s="185"/>
      <c r="S469" s="185"/>
      <c r="T469" s="185"/>
      <c r="U469" s="185"/>
      <c r="V469" s="352" t="s">
        <v>5251</v>
      </c>
      <c r="W469" s="95" t="s">
        <v>5203</v>
      </c>
      <c r="X469" s="96"/>
      <c r="Y469" s="96"/>
      <c r="Z469" s="96"/>
      <c r="AA469" s="96"/>
      <c r="AB469" s="96"/>
      <c r="AC469" s="95"/>
      <c r="AD469" s="95" t="s">
        <v>5199</v>
      </c>
      <c r="AE469" s="100"/>
      <c r="AF469" s="100" t="s">
        <v>4763</v>
      </c>
      <c r="AG469" s="187"/>
      <c r="AH469" s="187"/>
      <c r="AI469" s="187"/>
      <c r="AJ469" s="187"/>
      <c r="AK469" s="188"/>
      <c r="AL469" s="188"/>
      <c r="AM469" s="189"/>
      <c r="AN469" s="189"/>
      <c r="AO469" s="189"/>
      <c r="AP469" s="189"/>
      <c r="AQ469" s="189"/>
      <c r="AR469" s="189"/>
      <c r="AS469" s="189"/>
      <c r="AT469" s="207" t="s">
        <v>5249</v>
      </c>
      <c r="AU469" s="104"/>
      <c r="AV469" s="104"/>
      <c r="AW469" s="104"/>
      <c r="AX469" s="104"/>
      <c r="AY469" s="104"/>
      <c r="AZ469" s="104"/>
      <c r="BA469" s="104"/>
      <c r="BB469" s="104"/>
      <c r="BC469" s="104"/>
      <c r="BD469" s="104"/>
      <c r="BE469" s="162"/>
      <c r="BF469" s="104"/>
      <c r="BG469" s="346" t="s">
        <v>5252</v>
      </c>
      <c r="BH469" s="321"/>
      <c r="BI469" s="193" t="s">
        <v>5248</v>
      </c>
      <c r="BJ469" s="193" t="s">
        <v>5253</v>
      </c>
      <c r="BK469" s="109"/>
    </row>
    <row r="470" s="193" customFormat="true" ht="12.75" hidden="false" customHeight="true" outlineLevel="0" collapsed="false">
      <c r="A470" s="323" t="n">
        <v>58</v>
      </c>
      <c r="B470" s="348" t="s">
        <v>5254</v>
      </c>
      <c r="C470" s="348" t="s">
        <v>5255</v>
      </c>
      <c r="D470" s="133" t="s">
        <v>1059</v>
      </c>
      <c r="E470" s="86" t="s">
        <v>5256</v>
      </c>
      <c r="F470" s="87" t="s">
        <v>1060</v>
      </c>
      <c r="G470" s="88"/>
      <c r="H470" s="89" t="s">
        <v>5257</v>
      </c>
      <c r="I470" s="90" t="s">
        <v>5258</v>
      </c>
      <c r="J470" s="90"/>
      <c r="K470" s="91"/>
      <c r="L470" s="92"/>
      <c r="M470" s="90" t="s">
        <v>2729</v>
      </c>
      <c r="N470" s="90" t="s">
        <v>2729</v>
      </c>
      <c r="O470" s="90" t="s">
        <v>2729</v>
      </c>
      <c r="P470" s="91" t="s">
        <v>2729</v>
      </c>
      <c r="Q470" s="185"/>
      <c r="R470" s="185"/>
      <c r="S470" s="185"/>
      <c r="T470" s="185"/>
      <c r="U470" s="185"/>
      <c r="V470" s="352" t="s">
        <v>5259</v>
      </c>
      <c r="W470" s="95" t="s">
        <v>5203</v>
      </c>
      <c r="X470" s="96"/>
      <c r="Y470" s="96"/>
      <c r="Z470" s="96"/>
      <c r="AA470" s="96"/>
      <c r="AB470" s="96"/>
      <c r="AC470" s="95"/>
      <c r="AD470" s="95" t="s">
        <v>5199</v>
      </c>
      <c r="AE470" s="100"/>
      <c r="AF470" s="100" t="s">
        <v>4763</v>
      </c>
      <c r="AG470" s="187"/>
      <c r="AH470" s="187"/>
      <c r="AI470" s="187"/>
      <c r="AJ470" s="187"/>
      <c r="AK470" s="188"/>
      <c r="AL470" s="188"/>
      <c r="AM470" s="189"/>
      <c r="AN470" s="189"/>
      <c r="AO470" s="189"/>
      <c r="AP470" s="189"/>
      <c r="AQ470" s="189"/>
      <c r="AR470" s="189"/>
      <c r="AS470" s="189"/>
      <c r="AT470" s="208" t="s">
        <v>5257</v>
      </c>
      <c r="AU470" s="104"/>
      <c r="AV470" s="104"/>
      <c r="AW470" s="104"/>
      <c r="AX470" s="104"/>
      <c r="AY470" s="104"/>
      <c r="AZ470" s="104"/>
      <c r="BA470" s="104"/>
      <c r="BB470" s="104"/>
      <c r="BC470" s="104"/>
      <c r="BD470" s="104"/>
      <c r="BE470" s="162"/>
      <c r="BF470" s="104"/>
      <c r="BG470" s="346" t="s">
        <v>5260</v>
      </c>
      <c r="BH470" s="321"/>
      <c r="BI470" s="193" t="s">
        <v>5256</v>
      </c>
      <c r="BJ470" s="193" t="s">
        <v>5261</v>
      </c>
      <c r="BK470" s="109"/>
    </row>
    <row r="471" s="193" customFormat="true" ht="12.75" hidden="false" customHeight="true" outlineLevel="0" collapsed="false">
      <c r="A471" s="323" t="n">
        <v>66</v>
      </c>
      <c r="B471" s="348" t="s">
        <v>5262</v>
      </c>
      <c r="C471" s="348" t="s">
        <v>5263</v>
      </c>
      <c r="D471" s="133" t="s">
        <v>1061</v>
      </c>
      <c r="E471" s="86" t="s">
        <v>5264</v>
      </c>
      <c r="F471" s="87" t="s">
        <v>1062</v>
      </c>
      <c r="G471" s="88"/>
      <c r="H471" s="89" t="s">
        <v>5265</v>
      </c>
      <c r="I471" s="90" t="s">
        <v>5266</v>
      </c>
      <c r="J471" s="90"/>
      <c r="K471" s="91"/>
      <c r="L471" s="92"/>
      <c r="M471" s="90" t="s">
        <v>81</v>
      </c>
      <c r="N471" s="90" t="s">
        <v>81</v>
      </c>
      <c r="O471" s="90" t="s">
        <v>81</v>
      </c>
      <c r="P471" s="91" t="s">
        <v>81</v>
      </c>
      <c r="Q471" s="185"/>
      <c r="R471" s="185"/>
      <c r="S471" s="185"/>
      <c r="T471" s="185"/>
      <c r="U471" s="185"/>
      <c r="V471" s="352" t="s">
        <v>5267</v>
      </c>
      <c r="W471" s="95" t="s">
        <v>5203</v>
      </c>
      <c r="X471" s="96"/>
      <c r="Y471" s="96"/>
      <c r="Z471" s="96"/>
      <c r="AA471" s="96"/>
      <c r="AB471" s="96"/>
      <c r="AC471" s="95"/>
      <c r="AD471" s="95" t="s">
        <v>5199</v>
      </c>
      <c r="AE471" s="100"/>
      <c r="AF471" s="100" t="s">
        <v>4763</v>
      </c>
      <c r="AG471" s="187"/>
      <c r="AH471" s="187"/>
      <c r="AI471" s="187"/>
      <c r="AJ471" s="187"/>
      <c r="AK471" s="188"/>
      <c r="AL471" s="188"/>
      <c r="AM471" s="189"/>
      <c r="AN471" s="189"/>
      <c r="AO471" s="189"/>
      <c r="AP471" s="189"/>
      <c r="AQ471" s="189"/>
      <c r="AR471" s="189"/>
      <c r="AS471" s="189"/>
      <c r="AT471" s="207" t="s">
        <v>5265</v>
      </c>
      <c r="AU471" s="104"/>
      <c r="AV471" s="104"/>
      <c r="AW471" s="104"/>
      <c r="AX471" s="104"/>
      <c r="AY471" s="104"/>
      <c r="AZ471" s="104"/>
      <c r="BA471" s="104"/>
      <c r="BB471" s="104"/>
      <c r="BC471" s="104"/>
      <c r="BD471" s="104"/>
      <c r="BE471" s="162"/>
      <c r="BF471" s="104"/>
      <c r="BG471" s="341" t="s">
        <v>5268</v>
      </c>
      <c r="BH471" s="321"/>
      <c r="BI471" s="193" t="s">
        <v>5264</v>
      </c>
      <c r="BJ471" s="193" t="s">
        <v>5269</v>
      </c>
      <c r="BK471" s="109"/>
    </row>
    <row r="472" s="193" customFormat="true" ht="12.75" hidden="false" customHeight="true" outlineLevel="0" collapsed="false">
      <c r="A472" s="323" t="n">
        <v>64</v>
      </c>
      <c r="B472" s="348" t="s">
        <v>5270</v>
      </c>
      <c r="C472" s="348" t="s">
        <v>5271</v>
      </c>
      <c r="D472" s="133" t="s">
        <v>1063</v>
      </c>
      <c r="E472" s="86" t="s">
        <v>5272</v>
      </c>
      <c r="F472" s="87" t="s">
        <v>1064</v>
      </c>
      <c r="G472" s="88"/>
      <c r="H472" s="89" t="s">
        <v>5273</v>
      </c>
      <c r="I472" s="90" t="s">
        <v>5274</v>
      </c>
      <c r="J472" s="90"/>
      <c r="K472" s="91"/>
      <c r="L472" s="92"/>
      <c r="M472" s="90" t="s">
        <v>81</v>
      </c>
      <c r="N472" s="90" t="s">
        <v>81</v>
      </c>
      <c r="O472" s="90" t="s">
        <v>81</v>
      </c>
      <c r="P472" s="91" t="s">
        <v>81</v>
      </c>
      <c r="Q472" s="185"/>
      <c r="R472" s="185"/>
      <c r="S472" s="185"/>
      <c r="T472" s="185"/>
      <c r="U472" s="185"/>
      <c r="V472" s="352" t="s">
        <v>5275</v>
      </c>
      <c r="W472" s="95" t="s">
        <v>5203</v>
      </c>
      <c r="X472" s="96"/>
      <c r="Y472" s="96"/>
      <c r="Z472" s="96"/>
      <c r="AA472" s="96"/>
      <c r="AB472" s="96"/>
      <c r="AC472" s="95"/>
      <c r="AD472" s="95" t="s">
        <v>5199</v>
      </c>
      <c r="AE472" s="100"/>
      <c r="AF472" s="100" t="s">
        <v>4763</v>
      </c>
      <c r="AG472" s="187"/>
      <c r="AH472" s="187"/>
      <c r="AI472" s="187"/>
      <c r="AJ472" s="187"/>
      <c r="AK472" s="188"/>
      <c r="AL472" s="188"/>
      <c r="AM472" s="189"/>
      <c r="AN472" s="189"/>
      <c r="AO472" s="189"/>
      <c r="AP472" s="189"/>
      <c r="AQ472" s="189"/>
      <c r="AR472" s="189"/>
      <c r="AS472" s="189"/>
      <c r="AT472" s="208" t="s">
        <v>5273</v>
      </c>
      <c r="AU472" s="104"/>
      <c r="AV472" s="104"/>
      <c r="AW472" s="104"/>
      <c r="AX472" s="104"/>
      <c r="AY472" s="104"/>
      <c r="AZ472" s="104"/>
      <c r="BA472" s="104"/>
      <c r="BB472" s="104"/>
      <c r="BC472" s="104"/>
      <c r="BD472" s="104"/>
      <c r="BE472" s="162"/>
      <c r="BF472" s="104"/>
      <c r="BG472" s="341" t="s">
        <v>5276</v>
      </c>
      <c r="BH472" s="321"/>
      <c r="BI472" s="193" t="s">
        <v>5272</v>
      </c>
      <c r="BJ472" s="193" t="s">
        <v>5277</v>
      </c>
      <c r="BK472" s="109"/>
    </row>
    <row r="473" s="193" customFormat="true" ht="12.75" hidden="true" customHeight="true" outlineLevel="0" collapsed="false">
      <c r="A473" s="315"/>
      <c r="B473" s="316"/>
      <c r="C473" s="316"/>
      <c r="D473" s="332" t="s">
        <v>1065</v>
      </c>
      <c r="E473" s="317" t="s">
        <v>5278</v>
      </c>
      <c r="F473" s="87" t="s">
        <v>1066</v>
      </c>
      <c r="G473" s="88"/>
      <c r="H473" s="89" t="s">
        <v>5279</v>
      </c>
      <c r="I473" s="90" t="s">
        <v>5279</v>
      </c>
      <c r="J473" s="90" t="s">
        <v>5280</v>
      </c>
      <c r="K473" s="91"/>
      <c r="L473" s="92"/>
      <c r="M473" s="90" t="s">
        <v>2729</v>
      </c>
      <c r="N473" s="90" t="s">
        <v>2729</v>
      </c>
      <c r="O473" s="90" t="s">
        <v>2729</v>
      </c>
      <c r="P473" s="91"/>
      <c r="Q473" s="185"/>
      <c r="R473" s="185"/>
      <c r="S473" s="185"/>
      <c r="T473" s="185"/>
      <c r="U473" s="185"/>
      <c r="V473" s="352" t="s">
        <v>5281</v>
      </c>
      <c r="W473" s="95" t="s">
        <v>5203</v>
      </c>
      <c r="X473" s="96"/>
      <c r="Y473" s="96"/>
      <c r="Z473" s="96"/>
      <c r="AA473" s="96"/>
      <c r="AB473" s="96"/>
      <c r="AC473" s="95"/>
      <c r="AD473" s="95" t="s">
        <v>5199</v>
      </c>
      <c r="AE473" s="100"/>
      <c r="AF473" s="100" t="s">
        <v>4763</v>
      </c>
      <c r="AG473" s="187"/>
      <c r="AH473" s="187"/>
      <c r="AI473" s="187"/>
      <c r="AJ473" s="187"/>
      <c r="AK473" s="188"/>
      <c r="AL473" s="188"/>
      <c r="AM473" s="189"/>
      <c r="AN473" s="189"/>
      <c r="AO473" s="189"/>
      <c r="AP473" s="189"/>
      <c r="AQ473" s="189"/>
      <c r="AR473" s="189"/>
      <c r="AS473" s="189"/>
      <c r="AT473" s="207" t="s">
        <v>1066</v>
      </c>
      <c r="AU473" s="104"/>
      <c r="AV473" s="104"/>
      <c r="AW473" s="104"/>
      <c r="AX473" s="104"/>
      <c r="AY473" s="104"/>
      <c r="AZ473" s="104"/>
      <c r="BA473" s="104"/>
      <c r="BB473" s="104"/>
      <c r="BC473" s="104"/>
      <c r="BD473" s="104"/>
      <c r="BE473" s="162"/>
      <c r="BF473" s="104"/>
      <c r="BG473" s="341"/>
      <c r="BH473" s="20" t="s">
        <v>7</v>
      </c>
      <c r="BI473" s="193" t="s">
        <v>5278</v>
      </c>
      <c r="BJ473" s="193" t="s">
        <v>5282</v>
      </c>
      <c r="BK473" s="109"/>
    </row>
    <row r="474" s="193" customFormat="true" ht="12.75" hidden="true" customHeight="true" outlineLevel="0" collapsed="false">
      <c r="A474" s="315"/>
      <c r="B474" s="316"/>
      <c r="C474" s="316"/>
      <c r="D474" s="332" t="s">
        <v>1067</v>
      </c>
      <c r="E474" s="317" t="s">
        <v>5283</v>
      </c>
      <c r="F474" s="87" t="s">
        <v>1068</v>
      </c>
      <c r="G474" s="88"/>
      <c r="H474" s="89" t="s">
        <v>5284</v>
      </c>
      <c r="I474" s="90" t="s">
        <v>5284</v>
      </c>
      <c r="J474" s="90" t="s">
        <v>5285</v>
      </c>
      <c r="K474" s="91"/>
      <c r="L474" s="92"/>
      <c r="M474" s="90" t="s">
        <v>2729</v>
      </c>
      <c r="N474" s="90" t="s">
        <v>2729</v>
      </c>
      <c r="O474" s="90" t="s">
        <v>2729</v>
      </c>
      <c r="P474" s="91"/>
      <c r="Q474" s="185"/>
      <c r="R474" s="185"/>
      <c r="S474" s="185"/>
      <c r="T474" s="185"/>
      <c r="U474" s="185"/>
      <c r="V474" s="352" t="s">
        <v>5286</v>
      </c>
      <c r="W474" s="95" t="s">
        <v>5203</v>
      </c>
      <c r="X474" s="96"/>
      <c r="Y474" s="96"/>
      <c r="Z474" s="96"/>
      <c r="AA474" s="96"/>
      <c r="AB474" s="96"/>
      <c r="AC474" s="95"/>
      <c r="AD474" s="95" t="s">
        <v>5199</v>
      </c>
      <c r="AE474" s="100"/>
      <c r="AF474" s="100" t="s">
        <v>4763</v>
      </c>
      <c r="AG474" s="187"/>
      <c r="AH474" s="187"/>
      <c r="AI474" s="187"/>
      <c r="AJ474" s="187"/>
      <c r="AK474" s="188"/>
      <c r="AL474" s="188"/>
      <c r="AM474" s="189"/>
      <c r="AN474" s="189"/>
      <c r="AO474" s="189"/>
      <c r="AP474" s="189"/>
      <c r="AQ474" s="189"/>
      <c r="AR474" s="189"/>
      <c r="AS474" s="189"/>
      <c r="AT474" s="208" t="s">
        <v>1068</v>
      </c>
      <c r="AU474" s="104"/>
      <c r="AV474" s="104"/>
      <c r="AW474" s="104"/>
      <c r="AX474" s="104"/>
      <c r="AY474" s="104"/>
      <c r="AZ474" s="104"/>
      <c r="BA474" s="104"/>
      <c r="BB474" s="104"/>
      <c r="BC474" s="104"/>
      <c r="BD474" s="104"/>
      <c r="BE474" s="162"/>
      <c r="BF474" s="104"/>
      <c r="BG474" s="341"/>
      <c r="BH474" s="20" t="s">
        <v>7</v>
      </c>
      <c r="BI474" s="193" t="s">
        <v>5283</v>
      </c>
      <c r="BJ474" s="193" t="s">
        <v>5287</v>
      </c>
      <c r="BK474" s="109"/>
    </row>
    <row r="475" s="193" customFormat="true" ht="12.75" hidden="true" customHeight="true" outlineLevel="0" collapsed="false">
      <c r="A475" s="315"/>
      <c r="B475" s="316"/>
      <c r="C475" s="316"/>
      <c r="D475" s="332" t="s">
        <v>1069</v>
      </c>
      <c r="E475" s="317" t="s">
        <v>5288</v>
      </c>
      <c r="F475" s="87" t="s">
        <v>1070</v>
      </c>
      <c r="G475" s="88"/>
      <c r="H475" s="89" t="s">
        <v>5289</v>
      </c>
      <c r="I475" s="90" t="s">
        <v>5289</v>
      </c>
      <c r="J475" s="90" t="s">
        <v>5290</v>
      </c>
      <c r="K475" s="91"/>
      <c r="L475" s="92"/>
      <c r="M475" s="90" t="s">
        <v>81</v>
      </c>
      <c r="N475" s="90" t="s">
        <v>81</v>
      </c>
      <c r="O475" s="90" t="s">
        <v>81</v>
      </c>
      <c r="P475" s="91"/>
      <c r="Q475" s="185"/>
      <c r="R475" s="185"/>
      <c r="S475" s="185"/>
      <c r="T475" s="185"/>
      <c r="U475" s="185"/>
      <c r="V475" s="352" t="s">
        <v>5291</v>
      </c>
      <c r="W475" s="95" t="s">
        <v>5203</v>
      </c>
      <c r="X475" s="96"/>
      <c r="Y475" s="96"/>
      <c r="Z475" s="96"/>
      <c r="AA475" s="96"/>
      <c r="AB475" s="96"/>
      <c r="AC475" s="95"/>
      <c r="AD475" s="95" t="s">
        <v>5199</v>
      </c>
      <c r="AE475" s="100"/>
      <c r="AF475" s="100" t="s">
        <v>4763</v>
      </c>
      <c r="AG475" s="187"/>
      <c r="AH475" s="187"/>
      <c r="AI475" s="187"/>
      <c r="AJ475" s="187"/>
      <c r="AK475" s="188"/>
      <c r="AL475" s="188"/>
      <c r="AM475" s="189"/>
      <c r="AN475" s="189"/>
      <c r="AO475" s="189"/>
      <c r="AP475" s="189"/>
      <c r="AQ475" s="189"/>
      <c r="AR475" s="189"/>
      <c r="AS475" s="189"/>
      <c r="AT475" s="207" t="s">
        <v>1070</v>
      </c>
      <c r="AU475" s="104"/>
      <c r="AV475" s="104"/>
      <c r="AW475" s="104"/>
      <c r="AX475" s="104"/>
      <c r="AY475" s="104"/>
      <c r="AZ475" s="104"/>
      <c r="BA475" s="104"/>
      <c r="BB475" s="104"/>
      <c r="BC475" s="104"/>
      <c r="BD475" s="104"/>
      <c r="BE475" s="162"/>
      <c r="BF475" s="104"/>
      <c r="BG475" s="346"/>
      <c r="BH475" s="20" t="s">
        <v>7</v>
      </c>
      <c r="BI475" s="193" t="s">
        <v>5288</v>
      </c>
      <c r="BJ475" s="193" t="s">
        <v>5292</v>
      </c>
      <c r="BK475" s="109"/>
    </row>
    <row r="476" s="193" customFormat="true" ht="12.75" hidden="true" customHeight="true" outlineLevel="0" collapsed="false">
      <c r="A476" s="315"/>
      <c r="B476" s="316"/>
      <c r="C476" s="316"/>
      <c r="D476" s="332" t="s">
        <v>1071</v>
      </c>
      <c r="E476" s="317" t="s">
        <v>5293</v>
      </c>
      <c r="F476" s="87" t="s">
        <v>1072</v>
      </c>
      <c r="G476" s="88"/>
      <c r="H476" s="89" t="s">
        <v>5294</v>
      </c>
      <c r="I476" s="90" t="s">
        <v>5294</v>
      </c>
      <c r="J476" s="90" t="s">
        <v>5295</v>
      </c>
      <c r="K476" s="91"/>
      <c r="L476" s="92"/>
      <c r="M476" s="90" t="s">
        <v>81</v>
      </c>
      <c r="N476" s="90" t="s">
        <v>81</v>
      </c>
      <c r="O476" s="90" t="s">
        <v>81</v>
      </c>
      <c r="P476" s="91"/>
      <c r="Q476" s="185"/>
      <c r="R476" s="185"/>
      <c r="S476" s="185"/>
      <c r="T476" s="185"/>
      <c r="U476" s="185"/>
      <c r="V476" s="352" t="s">
        <v>5296</v>
      </c>
      <c r="W476" s="95" t="s">
        <v>5203</v>
      </c>
      <c r="X476" s="96"/>
      <c r="Y476" s="96"/>
      <c r="Z476" s="96"/>
      <c r="AA476" s="96"/>
      <c r="AB476" s="96"/>
      <c r="AC476" s="95"/>
      <c r="AD476" s="95" t="s">
        <v>5199</v>
      </c>
      <c r="AE476" s="100"/>
      <c r="AF476" s="100" t="s">
        <v>4763</v>
      </c>
      <c r="AG476" s="187"/>
      <c r="AH476" s="187"/>
      <c r="AI476" s="187"/>
      <c r="AJ476" s="187"/>
      <c r="AK476" s="188"/>
      <c r="AL476" s="188"/>
      <c r="AM476" s="189"/>
      <c r="AN476" s="189"/>
      <c r="AO476" s="189"/>
      <c r="AP476" s="189"/>
      <c r="AQ476" s="189"/>
      <c r="AR476" s="189"/>
      <c r="AS476" s="189"/>
      <c r="AT476" s="208" t="s">
        <v>1072</v>
      </c>
      <c r="AU476" s="104"/>
      <c r="AV476" s="104"/>
      <c r="AW476" s="104"/>
      <c r="AX476" s="104"/>
      <c r="AY476" s="104"/>
      <c r="AZ476" s="104"/>
      <c r="BA476" s="104"/>
      <c r="BB476" s="104"/>
      <c r="BC476" s="104"/>
      <c r="BD476" s="104"/>
      <c r="BE476" s="162"/>
      <c r="BF476" s="104"/>
      <c r="BG476" s="346"/>
      <c r="BH476" s="20" t="s">
        <v>7</v>
      </c>
      <c r="BI476" s="193" t="s">
        <v>5293</v>
      </c>
      <c r="BJ476" s="193" t="s">
        <v>5297</v>
      </c>
      <c r="BK476" s="109"/>
    </row>
    <row r="477" s="193" customFormat="true" ht="12.75" hidden="true" customHeight="true" outlineLevel="0" collapsed="false">
      <c r="A477" s="315"/>
      <c r="B477" s="316"/>
      <c r="C477" s="316"/>
      <c r="D477" s="332" t="s">
        <v>1073</v>
      </c>
      <c r="E477" s="317" t="s">
        <v>5298</v>
      </c>
      <c r="F477" s="87" t="s">
        <v>1074</v>
      </c>
      <c r="G477" s="88"/>
      <c r="H477" s="89" t="s">
        <v>5299</v>
      </c>
      <c r="I477" s="90" t="s">
        <v>5299</v>
      </c>
      <c r="J477" s="90" t="s">
        <v>5300</v>
      </c>
      <c r="K477" s="91"/>
      <c r="L477" s="92"/>
      <c r="M477" s="90" t="s">
        <v>2729</v>
      </c>
      <c r="N477" s="90" t="s">
        <v>2729</v>
      </c>
      <c r="O477" s="90" t="s">
        <v>2729</v>
      </c>
      <c r="P477" s="91" t="s">
        <v>2729</v>
      </c>
      <c r="Q477" s="185"/>
      <c r="R477" s="185"/>
      <c r="S477" s="185"/>
      <c r="T477" s="185"/>
      <c r="U477" s="185"/>
      <c r="V477" s="352" t="s">
        <v>5301</v>
      </c>
      <c r="W477" s="95" t="s">
        <v>5203</v>
      </c>
      <c r="X477" s="96"/>
      <c r="Y477" s="96"/>
      <c r="Z477" s="96"/>
      <c r="AA477" s="96"/>
      <c r="AB477" s="96"/>
      <c r="AC477" s="95"/>
      <c r="AD477" s="95" t="s">
        <v>5199</v>
      </c>
      <c r="AE477" s="100"/>
      <c r="AF477" s="100" t="s">
        <v>4763</v>
      </c>
      <c r="AG477" s="187"/>
      <c r="AH477" s="187"/>
      <c r="AI477" s="187"/>
      <c r="AJ477" s="187"/>
      <c r="AK477" s="188"/>
      <c r="AL477" s="188"/>
      <c r="AM477" s="189"/>
      <c r="AN477" s="189"/>
      <c r="AO477" s="189"/>
      <c r="AP477" s="189"/>
      <c r="AQ477" s="189"/>
      <c r="AR477" s="189"/>
      <c r="AS477" s="189"/>
      <c r="AT477" s="207" t="s">
        <v>5300</v>
      </c>
      <c r="AU477" s="104"/>
      <c r="AV477" s="104"/>
      <c r="AW477" s="104"/>
      <c r="AX477" s="104"/>
      <c r="AY477" s="104"/>
      <c r="AZ477" s="104"/>
      <c r="BA477" s="104"/>
      <c r="BB477" s="104"/>
      <c r="BC477" s="104"/>
      <c r="BD477" s="104"/>
      <c r="BE477" s="162"/>
      <c r="BF477" s="104"/>
      <c r="BG477" s="341" t="s">
        <v>5302</v>
      </c>
      <c r="BH477" s="228" t="s">
        <v>1073</v>
      </c>
      <c r="BI477" s="193" t="s">
        <v>5298</v>
      </c>
      <c r="BJ477" s="193" t="s">
        <v>5303</v>
      </c>
      <c r="BK477" s="109"/>
    </row>
    <row r="478" s="193" customFormat="true" ht="12.75" hidden="true" customHeight="true" outlineLevel="0" collapsed="false">
      <c r="A478" s="315"/>
      <c r="B478" s="316"/>
      <c r="C478" s="316"/>
      <c r="D478" s="332" t="s">
        <v>1075</v>
      </c>
      <c r="E478" s="317" t="s">
        <v>5304</v>
      </c>
      <c r="F478" s="87" t="s">
        <v>1076</v>
      </c>
      <c r="G478" s="88"/>
      <c r="H478" s="89" t="s">
        <v>5305</v>
      </c>
      <c r="I478" s="90" t="s">
        <v>5305</v>
      </c>
      <c r="J478" s="90" t="s">
        <v>5306</v>
      </c>
      <c r="K478" s="91"/>
      <c r="L478" s="92"/>
      <c r="M478" s="90" t="s">
        <v>2729</v>
      </c>
      <c r="N478" s="90" t="s">
        <v>2729</v>
      </c>
      <c r="O478" s="90" t="s">
        <v>2729</v>
      </c>
      <c r="P478" s="91" t="s">
        <v>2729</v>
      </c>
      <c r="Q478" s="185"/>
      <c r="R478" s="185"/>
      <c r="S478" s="185"/>
      <c r="T478" s="185"/>
      <c r="U478" s="185"/>
      <c r="V478" s="352" t="s">
        <v>5307</v>
      </c>
      <c r="W478" s="95" t="s">
        <v>5203</v>
      </c>
      <c r="X478" s="96"/>
      <c r="Y478" s="96"/>
      <c r="Z478" s="96"/>
      <c r="AA478" s="96"/>
      <c r="AB478" s="96"/>
      <c r="AC478" s="95"/>
      <c r="AD478" s="95" t="s">
        <v>5199</v>
      </c>
      <c r="AE478" s="100"/>
      <c r="AF478" s="100" t="s">
        <v>4763</v>
      </c>
      <c r="AG478" s="187"/>
      <c r="AH478" s="187"/>
      <c r="AI478" s="187"/>
      <c r="AJ478" s="187"/>
      <c r="AK478" s="188"/>
      <c r="AL478" s="188"/>
      <c r="AM478" s="189"/>
      <c r="AN478" s="189"/>
      <c r="AO478" s="189"/>
      <c r="AP478" s="189"/>
      <c r="AQ478" s="189"/>
      <c r="AR478" s="189"/>
      <c r="AS478" s="189"/>
      <c r="AT478" s="208" t="s">
        <v>5306</v>
      </c>
      <c r="AU478" s="104"/>
      <c r="AV478" s="104"/>
      <c r="AW478" s="104"/>
      <c r="AX478" s="104"/>
      <c r="AY478" s="104"/>
      <c r="AZ478" s="104"/>
      <c r="BA478" s="104"/>
      <c r="BB478" s="104"/>
      <c r="BC478" s="104"/>
      <c r="BD478" s="104"/>
      <c r="BE478" s="162"/>
      <c r="BF478" s="104"/>
      <c r="BG478" s="341" t="s">
        <v>5302</v>
      </c>
      <c r="BH478" s="228" t="s">
        <v>1075</v>
      </c>
      <c r="BI478" s="193" t="s">
        <v>5304</v>
      </c>
      <c r="BJ478" s="193" t="s">
        <v>5308</v>
      </c>
      <c r="BK478" s="109"/>
    </row>
    <row r="479" s="193" customFormat="true" ht="12.75" hidden="true" customHeight="true" outlineLevel="0" collapsed="false">
      <c r="A479" s="315"/>
      <c r="B479" s="316"/>
      <c r="C479" s="316"/>
      <c r="D479" s="332" t="s">
        <v>1077</v>
      </c>
      <c r="E479" s="317" t="s">
        <v>5309</v>
      </c>
      <c r="F479" s="87" t="s">
        <v>1078</v>
      </c>
      <c r="G479" s="88"/>
      <c r="H479" s="89" t="s">
        <v>5310</v>
      </c>
      <c r="I479" s="90" t="s">
        <v>5310</v>
      </c>
      <c r="J479" s="90" t="s">
        <v>5311</v>
      </c>
      <c r="K479" s="91"/>
      <c r="L479" s="92"/>
      <c r="M479" s="90" t="s">
        <v>81</v>
      </c>
      <c r="N479" s="90" t="s">
        <v>81</v>
      </c>
      <c r="O479" s="90" t="s">
        <v>81</v>
      </c>
      <c r="P479" s="91" t="s">
        <v>81</v>
      </c>
      <c r="Q479" s="185"/>
      <c r="R479" s="185"/>
      <c r="S479" s="185"/>
      <c r="T479" s="185"/>
      <c r="U479" s="185"/>
      <c r="V479" s="352" t="s">
        <v>5312</v>
      </c>
      <c r="W479" s="95" t="s">
        <v>5203</v>
      </c>
      <c r="X479" s="96"/>
      <c r="Y479" s="96"/>
      <c r="Z479" s="96"/>
      <c r="AA479" s="96"/>
      <c r="AB479" s="96"/>
      <c r="AC479" s="95"/>
      <c r="AD479" s="95" t="s">
        <v>5199</v>
      </c>
      <c r="AE479" s="100"/>
      <c r="AF479" s="100" t="s">
        <v>4763</v>
      </c>
      <c r="AG479" s="187"/>
      <c r="AH479" s="187"/>
      <c r="AI479" s="187"/>
      <c r="AJ479" s="187"/>
      <c r="AK479" s="188"/>
      <c r="AL479" s="188"/>
      <c r="AM479" s="189"/>
      <c r="AN479" s="189"/>
      <c r="AO479" s="189"/>
      <c r="AP479" s="189"/>
      <c r="AQ479" s="189"/>
      <c r="AR479" s="189"/>
      <c r="AS479" s="189"/>
      <c r="AT479" s="207" t="s">
        <v>5311</v>
      </c>
      <c r="AU479" s="104"/>
      <c r="AV479" s="104"/>
      <c r="AW479" s="104"/>
      <c r="AX479" s="104"/>
      <c r="AY479" s="104"/>
      <c r="AZ479" s="104"/>
      <c r="BA479" s="104"/>
      <c r="BB479" s="104"/>
      <c r="BC479" s="104"/>
      <c r="BD479" s="104"/>
      <c r="BE479" s="162"/>
      <c r="BF479" s="104"/>
      <c r="BG479" s="341" t="s">
        <v>5313</v>
      </c>
      <c r="BH479" s="228" t="s">
        <v>1077</v>
      </c>
      <c r="BI479" s="193" t="s">
        <v>5309</v>
      </c>
      <c r="BJ479" s="193" t="s">
        <v>5314</v>
      </c>
      <c r="BK479" s="109"/>
    </row>
    <row r="480" s="193" customFormat="true" ht="12.75" hidden="true" customHeight="true" outlineLevel="0" collapsed="false">
      <c r="A480" s="315"/>
      <c r="B480" s="316"/>
      <c r="C480" s="316"/>
      <c r="D480" s="332" t="s">
        <v>1079</v>
      </c>
      <c r="E480" s="317" t="s">
        <v>5315</v>
      </c>
      <c r="F480" s="87" t="s">
        <v>1080</v>
      </c>
      <c r="G480" s="88"/>
      <c r="H480" s="89" t="s">
        <v>5316</v>
      </c>
      <c r="I480" s="90" t="s">
        <v>5316</v>
      </c>
      <c r="J480" s="90" t="s">
        <v>5317</v>
      </c>
      <c r="K480" s="91"/>
      <c r="L480" s="92"/>
      <c r="M480" s="90" t="s">
        <v>81</v>
      </c>
      <c r="N480" s="90" t="s">
        <v>81</v>
      </c>
      <c r="O480" s="90" t="s">
        <v>81</v>
      </c>
      <c r="P480" s="91" t="s">
        <v>81</v>
      </c>
      <c r="Q480" s="185"/>
      <c r="R480" s="185"/>
      <c r="S480" s="185"/>
      <c r="T480" s="185"/>
      <c r="U480" s="185"/>
      <c r="V480" s="352" t="s">
        <v>5318</v>
      </c>
      <c r="W480" s="95" t="s">
        <v>5203</v>
      </c>
      <c r="X480" s="96"/>
      <c r="Y480" s="96"/>
      <c r="Z480" s="96"/>
      <c r="AA480" s="96"/>
      <c r="AB480" s="96"/>
      <c r="AC480" s="95"/>
      <c r="AD480" s="95" t="s">
        <v>5199</v>
      </c>
      <c r="AE480" s="100"/>
      <c r="AF480" s="100" t="s">
        <v>4763</v>
      </c>
      <c r="AG480" s="187"/>
      <c r="AH480" s="187"/>
      <c r="AI480" s="187"/>
      <c r="AJ480" s="187"/>
      <c r="AK480" s="188"/>
      <c r="AL480" s="188"/>
      <c r="AM480" s="189"/>
      <c r="AN480" s="189"/>
      <c r="AO480" s="189"/>
      <c r="AP480" s="189"/>
      <c r="AQ480" s="189"/>
      <c r="AR480" s="189"/>
      <c r="AS480" s="189"/>
      <c r="AT480" s="208" t="s">
        <v>5317</v>
      </c>
      <c r="AU480" s="104"/>
      <c r="AV480" s="104"/>
      <c r="AW480" s="104"/>
      <c r="AX480" s="104"/>
      <c r="AY480" s="104"/>
      <c r="AZ480" s="104"/>
      <c r="BA480" s="104"/>
      <c r="BB480" s="104"/>
      <c r="BC480" s="104"/>
      <c r="BD480" s="104"/>
      <c r="BE480" s="162"/>
      <c r="BF480" s="104"/>
      <c r="BG480" s="341" t="s">
        <v>5313</v>
      </c>
      <c r="BH480" s="228" t="s">
        <v>1079</v>
      </c>
      <c r="BI480" s="193" t="s">
        <v>5315</v>
      </c>
      <c r="BJ480" s="193" t="s">
        <v>5319</v>
      </c>
      <c r="BK480" s="109"/>
    </row>
    <row r="481" s="193" customFormat="true" ht="12.75" hidden="true" customHeight="true" outlineLevel="0" collapsed="false">
      <c r="A481" s="315"/>
      <c r="B481" s="316"/>
      <c r="C481" s="316"/>
      <c r="D481" s="332" t="s">
        <v>1081</v>
      </c>
      <c r="E481" s="317" t="s">
        <v>5320</v>
      </c>
      <c r="F481" s="87" t="s">
        <v>1082</v>
      </c>
      <c r="G481" s="88"/>
      <c r="H481" s="89" t="s">
        <v>5321</v>
      </c>
      <c r="I481" s="90" t="s">
        <v>5322</v>
      </c>
      <c r="J481" s="90"/>
      <c r="K481" s="91"/>
      <c r="L481" s="92"/>
      <c r="M481" s="90" t="s">
        <v>2729</v>
      </c>
      <c r="N481" s="90" t="s">
        <v>2729</v>
      </c>
      <c r="O481" s="90" t="s">
        <v>2729</v>
      </c>
      <c r="P481" s="91" t="s">
        <v>2729</v>
      </c>
      <c r="Q481" s="185"/>
      <c r="R481" s="185"/>
      <c r="S481" s="185"/>
      <c r="T481" s="185"/>
      <c r="U481" s="185"/>
      <c r="V481" s="352" t="s">
        <v>5323</v>
      </c>
      <c r="W481" s="95" t="s">
        <v>5203</v>
      </c>
      <c r="X481" s="96"/>
      <c r="Y481" s="96"/>
      <c r="Z481" s="96"/>
      <c r="AA481" s="96"/>
      <c r="AB481" s="96"/>
      <c r="AC481" s="95"/>
      <c r="AD481" s="95" t="s">
        <v>5199</v>
      </c>
      <c r="AE481" s="100"/>
      <c r="AF481" s="100" t="s">
        <v>4763</v>
      </c>
      <c r="AG481" s="187"/>
      <c r="AH481" s="187"/>
      <c r="AI481" s="187"/>
      <c r="AJ481" s="187"/>
      <c r="AK481" s="188"/>
      <c r="AL481" s="188"/>
      <c r="AM481" s="189"/>
      <c r="AN481" s="189"/>
      <c r="AO481" s="189"/>
      <c r="AP481" s="189"/>
      <c r="AQ481" s="189"/>
      <c r="AR481" s="189"/>
      <c r="AS481" s="189"/>
      <c r="AT481" s="207" t="s">
        <v>1082</v>
      </c>
      <c r="AU481" s="104"/>
      <c r="AV481" s="104"/>
      <c r="AW481" s="104"/>
      <c r="AX481" s="104"/>
      <c r="AY481" s="104"/>
      <c r="AZ481" s="104"/>
      <c r="BA481" s="104"/>
      <c r="BB481" s="104"/>
      <c r="BC481" s="104"/>
      <c r="BD481" s="104"/>
      <c r="BE481" s="162"/>
      <c r="BF481" s="104"/>
      <c r="BG481" s="341"/>
      <c r="BH481" s="20" t="s">
        <v>7</v>
      </c>
      <c r="BI481" s="193" t="s">
        <v>5320</v>
      </c>
      <c r="BJ481" s="193" t="s">
        <v>5324</v>
      </c>
      <c r="BK481" s="109"/>
    </row>
    <row r="482" s="193" customFormat="true" ht="12.75" hidden="true" customHeight="true" outlineLevel="0" collapsed="false">
      <c r="A482" s="315"/>
      <c r="B482" s="316"/>
      <c r="C482" s="316"/>
      <c r="D482" s="332" t="s">
        <v>1083</v>
      </c>
      <c r="E482" s="317" t="s">
        <v>5325</v>
      </c>
      <c r="F482" s="87" t="s">
        <v>1084</v>
      </c>
      <c r="G482" s="88"/>
      <c r="H482" s="89" t="s">
        <v>5326</v>
      </c>
      <c r="I482" s="90" t="s">
        <v>5327</v>
      </c>
      <c r="J482" s="90"/>
      <c r="K482" s="91"/>
      <c r="L482" s="92"/>
      <c r="M482" s="90" t="s">
        <v>2729</v>
      </c>
      <c r="N482" s="90" t="s">
        <v>2729</v>
      </c>
      <c r="O482" s="90" t="s">
        <v>2729</v>
      </c>
      <c r="P482" s="91" t="s">
        <v>2729</v>
      </c>
      <c r="Q482" s="185"/>
      <c r="R482" s="185"/>
      <c r="S482" s="185"/>
      <c r="T482" s="185"/>
      <c r="U482" s="185"/>
      <c r="V482" s="352" t="s">
        <v>5328</v>
      </c>
      <c r="W482" s="95" t="s">
        <v>5203</v>
      </c>
      <c r="X482" s="96"/>
      <c r="Y482" s="96"/>
      <c r="Z482" s="96"/>
      <c r="AA482" s="96"/>
      <c r="AB482" s="96"/>
      <c r="AC482" s="95"/>
      <c r="AD482" s="95" t="s">
        <v>5199</v>
      </c>
      <c r="AE482" s="100"/>
      <c r="AF482" s="100" t="s">
        <v>4763</v>
      </c>
      <c r="AG482" s="187"/>
      <c r="AH482" s="187"/>
      <c r="AI482" s="187"/>
      <c r="AJ482" s="187"/>
      <c r="AK482" s="188"/>
      <c r="AL482" s="188"/>
      <c r="AM482" s="189"/>
      <c r="AN482" s="189"/>
      <c r="AO482" s="189"/>
      <c r="AP482" s="189"/>
      <c r="AQ482" s="189"/>
      <c r="AR482" s="189"/>
      <c r="AS482" s="189"/>
      <c r="AT482" s="208" t="s">
        <v>1084</v>
      </c>
      <c r="AU482" s="104"/>
      <c r="AV482" s="104"/>
      <c r="AW482" s="104"/>
      <c r="AX482" s="104"/>
      <c r="AY482" s="104"/>
      <c r="AZ482" s="104"/>
      <c r="BA482" s="104"/>
      <c r="BB482" s="104"/>
      <c r="BC482" s="104"/>
      <c r="BD482" s="104"/>
      <c r="BE482" s="162"/>
      <c r="BF482" s="104"/>
      <c r="BG482" s="341"/>
      <c r="BH482" s="20" t="s">
        <v>7</v>
      </c>
      <c r="BI482" s="193" t="s">
        <v>5325</v>
      </c>
      <c r="BJ482" s="193" t="s">
        <v>5329</v>
      </c>
      <c r="BK482" s="109"/>
    </row>
    <row r="483" s="193" customFormat="true" ht="12.75" hidden="true" customHeight="true" outlineLevel="0" collapsed="false">
      <c r="A483" s="315"/>
      <c r="B483" s="316"/>
      <c r="C483" s="316"/>
      <c r="D483" s="332" t="s">
        <v>1085</v>
      </c>
      <c r="E483" s="317" t="s">
        <v>5330</v>
      </c>
      <c r="F483" s="87" t="s">
        <v>1086</v>
      </c>
      <c r="G483" s="88"/>
      <c r="H483" s="89" t="s">
        <v>5331</v>
      </c>
      <c r="I483" s="90" t="s">
        <v>5332</v>
      </c>
      <c r="J483" s="90"/>
      <c r="K483" s="91"/>
      <c r="L483" s="92"/>
      <c r="M483" s="90" t="s">
        <v>81</v>
      </c>
      <c r="N483" s="90" t="s">
        <v>81</v>
      </c>
      <c r="O483" s="90" t="s">
        <v>81</v>
      </c>
      <c r="P483" s="91" t="s">
        <v>81</v>
      </c>
      <c r="Q483" s="185"/>
      <c r="R483" s="185"/>
      <c r="S483" s="185"/>
      <c r="T483" s="185"/>
      <c r="U483" s="185"/>
      <c r="V483" s="352" t="s">
        <v>5333</v>
      </c>
      <c r="W483" s="95" t="s">
        <v>5203</v>
      </c>
      <c r="X483" s="96"/>
      <c r="Y483" s="96"/>
      <c r="Z483" s="96"/>
      <c r="AA483" s="96"/>
      <c r="AB483" s="96"/>
      <c r="AC483" s="95"/>
      <c r="AD483" s="95" t="s">
        <v>5199</v>
      </c>
      <c r="AE483" s="100"/>
      <c r="AF483" s="100" t="s">
        <v>4763</v>
      </c>
      <c r="AG483" s="187"/>
      <c r="AH483" s="187"/>
      <c r="AI483" s="187"/>
      <c r="AJ483" s="187"/>
      <c r="AK483" s="188"/>
      <c r="AL483" s="188"/>
      <c r="AM483" s="189"/>
      <c r="AN483" s="189"/>
      <c r="AO483" s="189"/>
      <c r="AP483" s="189"/>
      <c r="AQ483" s="189"/>
      <c r="AR483" s="189"/>
      <c r="AS483" s="189"/>
      <c r="AT483" s="207" t="s">
        <v>1086</v>
      </c>
      <c r="AU483" s="104"/>
      <c r="AV483" s="104"/>
      <c r="AW483" s="104"/>
      <c r="AX483" s="104"/>
      <c r="AY483" s="104"/>
      <c r="AZ483" s="104"/>
      <c r="BA483" s="104"/>
      <c r="BB483" s="104"/>
      <c r="BC483" s="104"/>
      <c r="BD483" s="104"/>
      <c r="BE483" s="162"/>
      <c r="BF483" s="104"/>
      <c r="BG483" s="341"/>
      <c r="BH483" s="20" t="s">
        <v>7</v>
      </c>
      <c r="BI483" s="193" t="s">
        <v>5330</v>
      </c>
      <c r="BJ483" s="193" t="s">
        <v>5334</v>
      </c>
      <c r="BK483" s="109"/>
    </row>
    <row r="484" s="193" customFormat="true" ht="12.75" hidden="true" customHeight="true" outlineLevel="0" collapsed="false">
      <c r="A484" s="315"/>
      <c r="B484" s="316"/>
      <c r="C484" s="316"/>
      <c r="D484" s="332" t="s">
        <v>1087</v>
      </c>
      <c r="E484" s="317" t="s">
        <v>5335</v>
      </c>
      <c r="F484" s="87" t="s">
        <v>1088</v>
      </c>
      <c r="G484" s="88"/>
      <c r="H484" s="89" t="s">
        <v>5336</v>
      </c>
      <c r="I484" s="90" t="s">
        <v>5337</v>
      </c>
      <c r="J484" s="90"/>
      <c r="K484" s="91"/>
      <c r="L484" s="92"/>
      <c r="M484" s="90" t="s">
        <v>81</v>
      </c>
      <c r="N484" s="90" t="s">
        <v>81</v>
      </c>
      <c r="O484" s="90" t="s">
        <v>81</v>
      </c>
      <c r="P484" s="91" t="s">
        <v>81</v>
      </c>
      <c r="Q484" s="185"/>
      <c r="R484" s="185"/>
      <c r="S484" s="185"/>
      <c r="T484" s="185"/>
      <c r="U484" s="185"/>
      <c r="V484" s="352" t="s">
        <v>5338</v>
      </c>
      <c r="W484" s="95" t="s">
        <v>5203</v>
      </c>
      <c r="X484" s="96"/>
      <c r="Y484" s="96"/>
      <c r="Z484" s="96"/>
      <c r="AA484" s="96"/>
      <c r="AB484" s="96"/>
      <c r="AC484" s="95"/>
      <c r="AD484" s="95" t="s">
        <v>5199</v>
      </c>
      <c r="AE484" s="100"/>
      <c r="AF484" s="100" t="s">
        <v>4763</v>
      </c>
      <c r="AG484" s="187"/>
      <c r="AH484" s="187"/>
      <c r="AI484" s="187"/>
      <c r="AJ484" s="187"/>
      <c r="AK484" s="188"/>
      <c r="AL484" s="188"/>
      <c r="AM484" s="189"/>
      <c r="AN484" s="189"/>
      <c r="AO484" s="189"/>
      <c r="AP484" s="189"/>
      <c r="AQ484" s="189"/>
      <c r="AR484" s="189"/>
      <c r="AS484" s="189"/>
      <c r="AT484" s="208" t="s">
        <v>1088</v>
      </c>
      <c r="AU484" s="104"/>
      <c r="AV484" s="104"/>
      <c r="AW484" s="104"/>
      <c r="AX484" s="104"/>
      <c r="AY484" s="104"/>
      <c r="AZ484" s="104"/>
      <c r="BA484" s="104"/>
      <c r="BB484" s="104"/>
      <c r="BC484" s="104"/>
      <c r="BD484" s="104"/>
      <c r="BE484" s="162"/>
      <c r="BF484" s="104"/>
      <c r="BG484" s="341"/>
      <c r="BH484" s="20" t="s">
        <v>7</v>
      </c>
      <c r="BI484" s="193" t="s">
        <v>5335</v>
      </c>
      <c r="BJ484" s="193" t="s">
        <v>5339</v>
      </c>
      <c r="BK484" s="109"/>
    </row>
    <row r="485" s="193" customFormat="true" ht="12.75" hidden="true" customHeight="true" outlineLevel="0" collapsed="false">
      <c r="A485" s="315"/>
      <c r="B485" s="316"/>
      <c r="C485" s="316"/>
      <c r="D485" s="332" t="s">
        <v>1089</v>
      </c>
      <c r="E485" s="317" t="s">
        <v>5340</v>
      </c>
      <c r="F485" s="87" t="s">
        <v>1090</v>
      </c>
      <c r="G485" s="88"/>
      <c r="H485" s="89" t="s">
        <v>5341</v>
      </c>
      <c r="I485" s="90" t="s">
        <v>5342</v>
      </c>
      <c r="J485" s="90"/>
      <c r="K485" s="91"/>
      <c r="L485" s="92"/>
      <c r="M485" s="90" t="s">
        <v>2729</v>
      </c>
      <c r="N485" s="90" t="s">
        <v>2729</v>
      </c>
      <c r="O485" s="90" t="s">
        <v>2729</v>
      </c>
      <c r="P485" s="91"/>
      <c r="Q485" s="185"/>
      <c r="R485" s="185"/>
      <c r="S485" s="185"/>
      <c r="T485" s="185"/>
      <c r="U485" s="185"/>
      <c r="V485" s="352" t="s">
        <v>5343</v>
      </c>
      <c r="W485" s="95" t="s">
        <v>5203</v>
      </c>
      <c r="X485" s="96"/>
      <c r="Y485" s="96"/>
      <c r="Z485" s="96"/>
      <c r="AA485" s="96"/>
      <c r="AB485" s="96"/>
      <c r="AC485" s="95"/>
      <c r="AD485" s="95" t="s">
        <v>5199</v>
      </c>
      <c r="AE485" s="100"/>
      <c r="AF485" s="100" t="s">
        <v>4763</v>
      </c>
      <c r="AG485" s="187"/>
      <c r="AH485" s="187"/>
      <c r="AI485" s="187"/>
      <c r="AJ485" s="187"/>
      <c r="AK485" s="188"/>
      <c r="AL485" s="188"/>
      <c r="AM485" s="189"/>
      <c r="AN485" s="189"/>
      <c r="AO485" s="189"/>
      <c r="AP485" s="189"/>
      <c r="AQ485" s="189"/>
      <c r="AR485" s="189"/>
      <c r="AS485" s="189"/>
      <c r="AT485" s="207" t="s">
        <v>1090</v>
      </c>
      <c r="AU485" s="104"/>
      <c r="AV485" s="104"/>
      <c r="AW485" s="104"/>
      <c r="AX485" s="104"/>
      <c r="AY485" s="104"/>
      <c r="AZ485" s="104"/>
      <c r="BA485" s="104"/>
      <c r="BB485" s="104"/>
      <c r="BC485" s="104"/>
      <c r="BD485" s="104"/>
      <c r="BE485" s="162"/>
      <c r="BF485" s="104"/>
      <c r="BG485" s="341"/>
      <c r="BH485" s="20" t="s">
        <v>7</v>
      </c>
      <c r="BI485" s="193" t="s">
        <v>5340</v>
      </c>
      <c r="BJ485" s="193" t="s">
        <v>5344</v>
      </c>
      <c r="BK485" s="109"/>
    </row>
    <row r="486" s="193" customFormat="true" ht="12.75" hidden="true" customHeight="true" outlineLevel="0" collapsed="false">
      <c r="A486" s="315"/>
      <c r="B486" s="316"/>
      <c r="C486" s="316"/>
      <c r="D486" s="332" t="s">
        <v>1091</v>
      </c>
      <c r="E486" s="317" t="s">
        <v>5345</v>
      </c>
      <c r="F486" s="87" t="s">
        <v>1092</v>
      </c>
      <c r="G486" s="88"/>
      <c r="H486" s="89" t="s">
        <v>5346</v>
      </c>
      <c r="I486" s="90" t="s">
        <v>5347</v>
      </c>
      <c r="J486" s="90"/>
      <c r="K486" s="91"/>
      <c r="L486" s="92"/>
      <c r="M486" s="90" t="s">
        <v>2729</v>
      </c>
      <c r="N486" s="90" t="s">
        <v>2729</v>
      </c>
      <c r="O486" s="90" t="s">
        <v>2729</v>
      </c>
      <c r="P486" s="91"/>
      <c r="Q486" s="185"/>
      <c r="R486" s="185"/>
      <c r="S486" s="185"/>
      <c r="T486" s="185"/>
      <c r="U486" s="185"/>
      <c r="V486" s="352" t="s">
        <v>5348</v>
      </c>
      <c r="W486" s="95" t="s">
        <v>5203</v>
      </c>
      <c r="X486" s="96"/>
      <c r="Y486" s="96"/>
      <c r="Z486" s="96"/>
      <c r="AA486" s="96"/>
      <c r="AB486" s="96"/>
      <c r="AC486" s="95"/>
      <c r="AD486" s="95" t="s">
        <v>5199</v>
      </c>
      <c r="AE486" s="100"/>
      <c r="AF486" s="100" t="s">
        <v>4763</v>
      </c>
      <c r="AG486" s="187"/>
      <c r="AH486" s="187"/>
      <c r="AI486" s="187"/>
      <c r="AJ486" s="187"/>
      <c r="AK486" s="188"/>
      <c r="AL486" s="188"/>
      <c r="AM486" s="189"/>
      <c r="AN486" s="189"/>
      <c r="AO486" s="189"/>
      <c r="AP486" s="189"/>
      <c r="AQ486" s="189"/>
      <c r="AR486" s="189"/>
      <c r="AS486" s="189"/>
      <c r="AT486" s="208" t="s">
        <v>1092</v>
      </c>
      <c r="AU486" s="104"/>
      <c r="AV486" s="104"/>
      <c r="AW486" s="104"/>
      <c r="AX486" s="104"/>
      <c r="AY486" s="104"/>
      <c r="AZ486" s="104"/>
      <c r="BA486" s="104"/>
      <c r="BB486" s="104"/>
      <c r="BC486" s="104"/>
      <c r="BD486" s="104"/>
      <c r="BE486" s="162"/>
      <c r="BF486" s="104"/>
      <c r="BG486" s="341"/>
      <c r="BH486" s="20" t="s">
        <v>7</v>
      </c>
      <c r="BI486" s="193" t="s">
        <v>5345</v>
      </c>
      <c r="BJ486" s="193" t="s">
        <v>5349</v>
      </c>
      <c r="BK486" s="109"/>
    </row>
    <row r="487" s="193" customFormat="true" ht="12.75" hidden="true" customHeight="true" outlineLevel="0" collapsed="false">
      <c r="A487" s="315"/>
      <c r="B487" s="316"/>
      <c r="C487" s="316"/>
      <c r="D487" s="332" t="s">
        <v>1093</v>
      </c>
      <c r="E487" s="317" t="s">
        <v>5350</v>
      </c>
      <c r="F487" s="87" t="s">
        <v>1094</v>
      </c>
      <c r="G487" s="88"/>
      <c r="H487" s="89" t="s">
        <v>5351</v>
      </c>
      <c r="I487" s="90" t="s">
        <v>5352</v>
      </c>
      <c r="J487" s="90"/>
      <c r="K487" s="91"/>
      <c r="L487" s="92"/>
      <c r="M487" s="90" t="s">
        <v>81</v>
      </c>
      <c r="N487" s="90" t="s">
        <v>81</v>
      </c>
      <c r="O487" s="90" t="s">
        <v>81</v>
      </c>
      <c r="P487" s="91"/>
      <c r="Q487" s="185"/>
      <c r="R487" s="185"/>
      <c r="S487" s="185"/>
      <c r="T487" s="185"/>
      <c r="U487" s="185"/>
      <c r="V487" s="352" t="s">
        <v>5353</v>
      </c>
      <c r="W487" s="95" t="s">
        <v>5203</v>
      </c>
      <c r="X487" s="96"/>
      <c r="Y487" s="96"/>
      <c r="Z487" s="96"/>
      <c r="AA487" s="96"/>
      <c r="AB487" s="96"/>
      <c r="AC487" s="95"/>
      <c r="AD487" s="95" t="s">
        <v>5199</v>
      </c>
      <c r="AE487" s="100"/>
      <c r="AF487" s="100" t="s">
        <v>4763</v>
      </c>
      <c r="AG487" s="187"/>
      <c r="AH487" s="187"/>
      <c r="AI487" s="187"/>
      <c r="AJ487" s="187"/>
      <c r="AK487" s="188"/>
      <c r="AL487" s="188"/>
      <c r="AM487" s="189"/>
      <c r="AN487" s="189"/>
      <c r="AO487" s="189"/>
      <c r="AP487" s="189"/>
      <c r="AQ487" s="189"/>
      <c r="AR487" s="189"/>
      <c r="AS487" s="189"/>
      <c r="AT487" s="207" t="s">
        <v>1094</v>
      </c>
      <c r="AU487" s="104"/>
      <c r="AV487" s="104"/>
      <c r="AW487" s="104"/>
      <c r="AX487" s="104"/>
      <c r="AY487" s="104"/>
      <c r="AZ487" s="104"/>
      <c r="BA487" s="104"/>
      <c r="BB487" s="104"/>
      <c r="BC487" s="104"/>
      <c r="BD487" s="104"/>
      <c r="BE487" s="162"/>
      <c r="BF487" s="104"/>
      <c r="BG487" s="341"/>
      <c r="BH487" s="20" t="s">
        <v>7</v>
      </c>
      <c r="BI487" s="193" t="s">
        <v>5350</v>
      </c>
      <c r="BJ487" s="193" t="s">
        <v>5354</v>
      </c>
      <c r="BK487" s="109"/>
    </row>
    <row r="488" s="193" customFormat="true" ht="12.75" hidden="true" customHeight="true" outlineLevel="0" collapsed="false">
      <c r="A488" s="315"/>
      <c r="B488" s="316"/>
      <c r="C488" s="316"/>
      <c r="D488" s="332" t="s">
        <v>1095</v>
      </c>
      <c r="E488" s="317" t="s">
        <v>5355</v>
      </c>
      <c r="F488" s="87" t="s">
        <v>1096</v>
      </c>
      <c r="G488" s="88"/>
      <c r="H488" s="89" t="s">
        <v>5356</v>
      </c>
      <c r="I488" s="90" t="s">
        <v>5357</v>
      </c>
      <c r="J488" s="90"/>
      <c r="K488" s="91"/>
      <c r="L488" s="92"/>
      <c r="M488" s="90" t="s">
        <v>81</v>
      </c>
      <c r="N488" s="90" t="s">
        <v>81</v>
      </c>
      <c r="O488" s="90" t="s">
        <v>81</v>
      </c>
      <c r="P488" s="91"/>
      <c r="Q488" s="185"/>
      <c r="R488" s="185"/>
      <c r="S488" s="185"/>
      <c r="T488" s="185"/>
      <c r="U488" s="185"/>
      <c r="V488" s="352" t="s">
        <v>5358</v>
      </c>
      <c r="W488" s="95" t="s">
        <v>5203</v>
      </c>
      <c r="X488" s="96"/>
      <c r="Y488" s="96"/>
      <c r="Z488" s="96"/>
      <c r="AA488" s="96"/>
      <c r="AB488" s="96"/>
      <c r="AC488" s="95"/>
      <c r="AD488" s="95" t="s">
        <v>5199</v>
      </c>
      <c r="AE488" s="100"/>
      <c r="AF488" s="100" t="s">
        <v>4763</v>
      </c>
      <c r="AG488" s="187"/>
      <c r="AH488" s="187"/>
      <c r="AI488" s="187"/>
      <c r="AJ488" s="187"/>
      <c r="AK488" s="188"/>
      <c r="AL488" s="188"/>
      <c r="AM488" s="189"/>
      <c r="AN488" s="189"/>
      <c r="AO488" s="189"/>
      <c r="AP488" s="189"/>
      <c r="AQ488" s="189"/>
      <c r="AR488" s="189"/>
      <c r="AS488" s="189"/>
      <c r="AT488" s="208" t="s">
        <v>1096</v>
      </c>
      <c r="AU488" s="104"/>
      <c r="AV488" s="104"/>
      <c r="AW488" s="104"/>
      <c r="AX488" s="104"/>
      <c r="AY488" s="104"/>
      <c r="AZ488" s="104"/>
      <c r="BA488" s="104"/>
      <c r="BB488" s="104"/>
      <c r="BC488" s="104"/>
      <c r="BD488" s="104"/>
      <c r="BE488" s="162"/>
      <c r="BF488" s="104"/>
      <c r="BG488" s="341"/>
      <c r="BH488" s="20" t="s">
        <v>7</v>
      </c>
      <c r="BI488" s="193" t="s">
        <v>5355</v>
      </c>
      <c r="BJ488" s="193" t="s">
        <v>5359</v>
      </c>
      <c r="BK488" s="109"/>
    </row>
    <row r="489" s="193" customFormat="true" ht="12.75" hidden="true" customHeight="true" outlineLevel="0" collapsed="false">
      <c r="A489" s="315"/>
      <c r="B489" s="316"/>
      <c r="C489" s="316"/>
      <c r="D489" s="332" t="s">
        <v>1097</v>
      </c>
      <c r="E489" s="317" t="s">
        <v>5360</v>
      </c>
      <c r="F489" s="87" t="s">
        <v>1098</v>
      </c>
      <c r="G489" s="88"/>
      <c r="H489" s="89" t="s">
        <v>5361</v>
      </c>
      <c r="I489" s="90" t="s">
        <v>5362</v>
      </c>
      <c r="J489" s="90"/>
      <c r="K489" s="91"/>
      <c r="L489" s="92"/>
      <c r="M489" s="90" t="s">
        <v>2729</v>
      </c>
      <c r="N489" s="90" t="s">
        <v>2729</v>
      </c>
      <c r="O489" s="90" t="s">
        <v>2729</v>
      </c>
      <c r="P489" s="91" t="s">
        <v>2729</v>
      </c>
      <c r="Q489" s="185"/>
      <c r="R489" s="185"/>
      <c r="S489" s="185"/>
      <c r="T489" s="185"/>
      <c r="U489" s="185"/>
      <c r="V489" s="352" t="s">
        <v>5363</v>
      </c>
      <c r="W489" s="95" t="s">
        <v>5203</v>
      </c>
      <c r="X489" s="96"/>
      <c r="Y489" s="96"/>
      <c r="Z489" s="96"/>
      <c r="AA489" s="96"/>
      <c r="AB489" s="96"/>
      <c r="AC489" s="95"/>
      <c r="AD489" s="95" t="s">
        <v>5199</v>
      </c>
      <c r="AE489" s="100"/>
      <c r="AF489" s="100" t="s">
        <v>4763</v>
      </c>
      <c r="AG489" s="187"/>
      <c r="AH489" s="187"/>
      <c r="AI489" s="187"/>
      <c r="AJ489" s="187"/>
      <c r="AK489" s="188"/>
      <c r="AL489" s="188"/>
      <c r="AM489" s="189"/>
      <c r="AN489" s="189"/>
      <c r="AO489" s="189"/>
      <c r="AP489" s="189"/>
      <c r="AQ489" s="189"/>
      <c r="AR489" s="189"/>
      <c r="AS489" s="189"/>
      <c r="AT489" s="207" t="s">
        <v>1098</v>
      </c>
      <c r="AU489" s="104"/>
      <c r="AV489" s="104"/>
      <c r="AW489" s="104"/>
      <c r="AX489" s="104"/>
      <c r="AY489" s="104"/>
      <c r="AZ489" s="104"/>
      <c r="BA489" s="104"/>
      <c r="BB489" s="104"/>
      <c r="BC489" s="104"/>
      <c r="BD489" s="104"/>
      <c r="BE489" s="162"/>
      <c r="BF489" s="104"/>
      <c r="BG489" s="341"/>
      <c r="BH489" s="20" t="s">
        <v>7</v>
      </c>
      <c r="BI489" s="193" t="s">
        <v>5360</v>
      </c>
      <c r="BJ489" s="193" t="s">
        <v>5364</v>
      </c>
      <c r="BK489" s="109"/>
    </row>
    <row r="490" s="193" customFormat="true" ht="12.75" hidden="true" customHeight="true" outlineLevel="0" collapsed="false">
      <c r="A490" s="315"/>
      <c r="B490" s="316"/>
      <c r="C490" s="316"/>
      <c r="D490" s="332" t="s">
        <v>1099</v>
      </c>
      <c r="E490" s="317" t="s">
        <v>5365</v>
      </c>
      <c r="F490" s="87" t="s">
        <v>1100</v>
      </c>
      <c r="G490" s="88"/>
      <c r="H490" s="89" t="s">
        <v>5366</v>
      </c>
      <c r="I490" s="90" t="s">
        <v>5367</v>
      </c>
      <c r="J490" s="90"/>
      <c r="K490" s="91"/>
      <c r="L490" s="92"/>
      <c r="M490" s="90" t="s">
        <v>2729</v>
      </c>
      <c r="N490" s="90" t="s">
        <v>2729</v>
      </c>
      <c r="O490" s="90" t="s">
        <v>2729</v>
      </c>
      <c r="P490" s="91" t="s">
        <v>2729</v>
      </c>
      <c r="Q490" s="185"/>
      <c r="R490" s="185"/>
      <c r="S490" s="185"/>
      <c r="T490" s="185"/>
      <c r="U490" s="185"/>
      <c r="V490" s="352" t="s">
        <v>5368</v>
      </c>
      <c r="W490" s="95" t="s">
        <v>5203</v>
      </c>
      <c r="X490" s="96"/>
      <c r="Y490" s="96"/>
      <c r="Z490" s="96"/>
      <c r="AA490" s="96"/>
      <c r="AB490" s="96"/>
      <c r="AC490" s="95"/>
      <c r="AD490" s="95" t="s">
        <v>5199</v>
      </c>
      <c r="AE490" s="100"/>
      <c r="AF490" s="100" t="s">
        <v>4763</v>
      </c>
      <c r="AG490" s="187"/>
      <c r="AH490" s="187"/>
      <c r="AI490" s="187"/>
      <c r="AJ490" s="187"/>
      <c r="AK490" s="188"/>
      <c r="AL490" s="188"/>
      <c r="AM490" s="189"/>
      <c r="AN490" s="189"/>
      <c r="AO490" s="189"/>
      <c r="AP490" s="189"/>
      <c r="AQ490" s="189"/>
      <c r="AR490" s="189"/>
      <c r="AS490" s="189"/>
      <c r="AT490" s="208" t="s">
        <v>1100</v>
      </c>
      <c r="AU490" s="104"/>
      <c r="AV490" s="104"/>
      <c r="AW490" s="104"/>
      <c r="AX490" s="104"/>
      <c r="AY490" s="104"/>
      <c r="AZ490" s="104"/>
      <c r="BA490" s="104"/>
      <c r="BB490" s="104"/>
      <c r="BC490" s="104"/>
      <c r="BD490" s="104"/>
      <c r="BE490" s="162"/>
      <c r="BF490" s="104"/>
      <c r="BG490" s="341"/>
      <c r="BH490" s="20" t="s">
        <v>7</v>
      </c>
      <c r="BI490" s="193" t="s">
        <v>5365</v>
      </c>
      <c r="BJ490" s="193" t="s">
        <v>5369</v>
      </c>
      <c r="BK490" s="109"/>
    </row>
    <row r="491" s="193" customFormat="true" ht="12.75" hidden="true" customHeight="true" outlineLevel="0" collapsed="false">
      <c r="A491" s="315"/>
      <c r="B491" s="316"/>
      <c r="C491" s="316"/>
      <c r="D491" s="332" t="s">
        <v>1101</v>
      </c>
      <c r="E491" s="317" t="s">
        <v>5370</v>
      </c>
      <c r="F491" s="87" t="s">
        <v>1102</v>
      </c>
      <c r="G491" s="88"/>
      <c r="H491" s="89" t="s">
        <v>5371</v>
      </c>
      <c r="I491" s="90" t="s">
        <v>5372</v>
      </c>
      <c r="J491" s="90"/>
      <c r="K491" s="91"/>
      <c r="L491" s="92"/>
      <c r="M491" s="90" t="s">
        <v>81</v>
      </c>
      <c r="N491" s="90" t="s">
        <v>81</v>
      </c>
      <c r="O491" s="90" t="s">
        <v>81</v>
      </c>
      <c r="P491" s="91" t="s">
        <v>81</v>
      </c>
      <c r="Q491" s="185"/>
      <c r="R491" s="185"/>
      <c r="S491" s="185"/>
      <c r="T491" s="185"/>
      <c r="U491" s="185"/>
      <c r="V491" s="352" t="s">
        <v>5373</v>
      </c>
      <c r="W491" s="95" t="s">
        <v>5203</v>
      </c>
      <c r="X491" s="209"/>
      <c r="Y491" s="96"/>
      <c r="Z491" s="209"/>
      <c r="AA491" s="209"/>
      <c r="AB491" s="209"/>
      <c r="AC491" s="95"/>
      <c r="AD491" s="95" t="s">
        <v>5199</v>
      </c>
      <c r="AE491" s="210"/>
      <c r="AF491" s="95" t="s">
        <v>4763</v>
      </c>
      <c r="AG491" s="186"/>
      <c r="AH491" s="187"/>
      <c r="AI491" s="187"/>
      <c r="AJ491" s="187"/>
      <c r="AK491" s="188"/>
      <c r="AL491" s="188"/>
      <c r="AM491" s="189"/>
      <c r="AN491" s="189"/>
      <c r="AO491" s="189"/>
      <c r="AP491" s="189"/>
      <c r="AQ491" s="189"/>
      <c r="AR491" s="189"/>
      <c r="AS491" s="189"/>
      <c r="AT491" s="366" t="s">
        <v>1102</v>
      </c>
      <c r="AU491" s="104"/>
      <c r="AV491" s="104"/>
      <c r="AW491" s="104"/>
      <c r="AX491" s="104"/>
      <c r="AY491" s="104"/>
      <c r="AZ491" s="104"/>
      <c r="BA491" s="104"/>
      <c r="BB491" s="104"/>
      <c r="BC491" s="104"/>
      <c r="BD491" s="104"/>
      <c r="BE491" s="162"/>
      <c r="BF491" s="104"/>
      <c r="BG491" s="341"/>
      <c r="BH491" s="20" t="s">
        <v>7</v>
      </c>
      <c r="BI491" s="193" t="s">
        <v>5370</v>
      </c>
      <c r="BJ491" s="193" t="s">
        <v>5374</v>
      </c>
      <c r="BK491" s="109"/>
    </row>
    <row r="492" s="193" customFormat="true" ht="12.75" hidden="true" customHeight="true" outlineLevel="0" collapsed="false">
      <c r="A492" s="315"/>
      <c r="B492" s="316"/>
      <c r="C492" s="316"/>
      <c r="D492" s="332" t="s">
        <v>1103</v>
      </c>
      <c r="E492" s="317" t="s">
        <v>5375</v>
      </c>
      <c r="F492" s="87" t="s">
        <v>1104</v>
      </c>
      <c r="G492" s="88"/>
      <c r="H492" s="89" t="s">
        <v>5376</v>
      </c>
      <c r="I492" s="90" t="s">
        <v>5377</v>
      </c>
      <c r="J492" s="90"/>
      <c r="K492" s="91"/>
      <c r="L492" s="92"/>
      <c r="M492" s="90" t="s">
        <v>81</v>
      </c>
      <c r="N492" s="90" t="s">
        <v>81</v>
      </c>
      <c r="O492" s="90" t="s">
        <v>81</v>
      </c>
      <c r="P492" s="91" t="s">
        <v>81</v>
      </c>
      <c r="Q492" s="185"/>
      <c r="R492" s="185"/>
      <c r="S492" s="185"/>
      <c r="T492" s="185"/>
      <c r="U492" s="185"/>
      <c r="V492" s="352" t="s">
        <v>5378</v>
      </c>
      <c r="W492" s="95" t="s">
        <v>5203</v>
      </c>
      <c r="X492" s="96"/>
      <c r="Y492" s="96"/>
      <c r="Z492" s="96"/>
      <c r="AA492" s="96"/>
      <c r="AB492" s="96"/>
      <c r="AC492" s="95"/>
      <c r="AD492" s="95" t="s">
        <v>5199</v>
      </c>
      <c r="AE492" s="100"/>
      <c r="AF492" s="100" t="s">
        <v>4763</v>
      </c>
      <c r="AG492" s="187"/>
      <c r="AH492" s="187"/>
      <c r="AI492" s="187"/>
      <c r="AJ492" s="187"/>
      <c r="AK492" s="188"/>
      <c r="AL492" s="188"/>
      <c r="AM492" s="189"/>
      <c r="AN492" s="189"/>
      <c r="AO492" s="189"/>
      <c r="AP492" s="189"/>
      <c r="AQ492" s="189"/>
      <c r="AR492" s="189"/>
      <c r="AS492" s="189"/>
      <c r="AT492" s="207" t="s">
        <v>1104</v>
      </c>
      <c r="AU492" s="104"/>
      <c r="AV492" s="104"/>
      <c r="AW492" s="104"/>
      <c r="AX492" s="104"/>
      <c r="AY492" s="104"/>
      <c r="AZ492" s="104"/>
      <c r="BA492" s="104"/>
      <c r="BB492" s="104"/>
      <c r="BC492" s="104"/>
      <c r="BD492" s="104"/>
      <c r="BE492" s="162"/>
      <c r="BF492" s="104"/>
      <c r="BG492" s="341"/>
      <c r="BH492" s="20" t="s">
        <v>7</v>
      </c>
      <c r="BI492" s="193" t="s">
        <v>5375</v>
      </c>
      <c r="BJ492" s="193" t="s">
        <v>5379</v>
      </c>
      <c r="BK492" s="109"/>
    </row>
    <row r="493" s="193" customFormat="true" ht="12.75" hidden="true" customHeight="true" outlineLevel="0" collapsed="false">
      <c r="A493" s="315"/>
      <c r="B493" s="316"/>
      <c r="C493" s="316"/>
      <c r="D493" s="332" t="s">
        <v>1105</v>
      </c>
      <c r="E493" s="317" t="s">
        <v>5380</v>
      </c>
      <c r="F493" s="87" t="s">
        <v>1106</v>
      </c>
      <c r="G493" s="88"/>
      <c r="H493" s="89" t="s">
        <v>5381</v>
      </c>
      <c r="I493" s="90" t="s">
        <v>5382</v>
      </c>
      <c r="J493" s="90"/>
      <c r="K493" s="91"/>
      <c r="L493" s="92"/>
      <c r="M493" s="90" t="s">
        <v>2729</v>
      </c>
      <c r="N493" s="90" t="s">
        <v>2729</v>
      </c>
      <c r="O493" s="90" t="s">
        <v>2729</v>
      </c>
      <c r="P493" s="91" t="s">
        <v>2729</v>
      </c>
      <c r="Q493" s="185"/>
      <c r="R493" s="185"/>
      <c r="S493" s="185"/>
      <c r="T493" s="185"/>
      <c r="U493" s="185"/>
      <c r="V493" s="352" t="s">
        <v>5383</v>
      </c>
      <c r="W493" s="95" t="s">
        <v>5203</v>
      </c>
      <c r="X493" s="96"/>
      <c r="Y493" s="96"/>
      <c r="Z493" s="96"/>
      <c r="AA493" s="96"/>
      <c r="AB493" s="96"/>
      <c r="AC493" s="95"/>
      <c r="AD493" s="95" t="s">
        <v>5199</v>
      </c>
      <c r="AE493" s="100"/>
      <c r="AF493" s="100" t="s">
        <v>4763</v>
      </c>
      <c r="AG493" s="187"/>
      <c r="AH493" s="187"/>
      <c r="AI493" s="187"/>
      <c r="AJ493" s="187"/>
      <c r="AK493" s="188"/>
      <c r="AL493" s="188"/>
      <c r="AM493" s="189"/>
      <c r="AN493" s="189"/>
      <c r="AO493" s="189"/>
      <c r="AP493" s="189"/>
      <c r="AQ493" s="189"/>
      <c r="AR493" s="189"/>
      <c r="AS493" s="189"/>
      <c r="AT493" s="208" t="s">
        <v>1106</v>
      </c>
      <c r="AU493" s="104"/>
      <c r="AV493" s="104"/>
      <c r="AW493" s="104"/>
      <c r="AX493" s="104"/>
      <c r="AY493" s="104"/>
      <c r="AZ493" s="104"/>
      <c r="BA493" s="104"/>
      <c r="BB493" s="104"/>
      <c r="BC493" s="104"/>
      <c r="BD493" s="104"/>
      <c r="BE493" s="162"/>
      <c r="BF493" s="104"/>
      <c r="BG493" s="341"/>
      <c r="BH493" s="20" t="s">
        <v>7</v>
      </c>
      <c r="BI493" s="193" t="s">
        <v>5380</v>
      </c>
      <c r="BJ493" s="193" t="s">
        <v>5384</v>
      </c>
      <c r="BK493" s="109"/>
    </row>
    <row r="494" s="193" customFormat="true" ht="12.75" hidden="true" customHeight="true" outlineLevel="0" collapsed="false">
      <c r="A494" s="315"/>
      <c r="B494" s="316"/>
      <c r="C494" s="316"/>
      <c r="D494" s="332" t="s">
        <v>1107</v>
      </c>
      <c r="E494" s="317" t="s">
        <v>5385</v>
      </c>
      <c r="F494" s="87" t="s">
        <v>1108</v>
      </c>
      <c r="G494" s="88"/>
      <c r="H494" s="89" t="s">
        <v>5386</v>
      </c>
      <c r="I494" s="90" t="s">
        <v>5387</v>
      </c>
      <c r="J494" s="90"/>
      <c r="K494" s="91"/>
      <c r="L494" s="92"/>
      <c r="M494" s="90" t="s">
        <v>2729</v>
      </c>
      <c r="N494" s="90" t="s">
        <v>2729</v>
      </c>
      <c r="O494" s="90" t="s">
        <v>2729</v>
      </c>
      <c r="P494" s="91" t="s">
        <v>2729</v>
      </c>
      <c r="Q494" s="185"/>
      <c r="R494" s="185"/>
      <c r="S494" s="185"/>
      <c r="T494" s="185"/>
      <c r="U494" s="185"/>
      <c r="V494" s="352" t="s">
        <v>5388</v>
      </c>
      <c r="W494" s="95" t="s">
        <v>5203</v>
      </c>
      <c r="X494" s="96"/>
      <c r="Y494" s="96"/>
      <c r="Z494" s="96"/>
      <c r="AA494" s="96"/>
      <c r="AB494" s="96"/>
      <c r="AC494" s="95"/>
      <c r="AD494" s="95" t="s">
        <v>5199</v>
      </c>
      <c r="AE494" s="100"/>
      <c r="AF494" s="100" t="s">
        <v>4763</v>
      </c>
      <c r="AG494" s="187"/>
      <c r="AH494" s="187"/>
      <c r="AI494" s="187"/>
      <c r="AJ494" s="187"/>
      <c r="AK494" s="188"/>
      <c r="AL494" s="188"/>
      <c r="AM494" s="189"/>
      <c r="AN494" s="189"/>
      <c r="AO494" s="189"/>
      <c r="AP494" s="189"/>
      <c r="AQ494" s="189"/>
      <c r="AR494" s="189"/>
      <c r="AS494" s="189"/>
      <c r="AT494" s="207" t="s">
        <v>1108</v>
      </c>
      <c r="AU494" s="104"/>
      <c r="AV494" s="104"/>
      <c r="AW494" s="104"/>
      <c r="AX494" s="104"/>
      <c r="AY494" s="104"/>
      <c r="AZ494" s="104"/>
      <c r="BA494" s="104"/>
      <c r="BB494" s="104"/>
      <c r="BC494" s="104"/>
      <c r="BD494" s="104"/>
      <c r="BE494" s="162"/>
      <c r="BF494" s="104"/>
      <c r="BG494" s="341"/>
      <c r="BH494" s="20" t="s">
        <v>7</v>
      </c>
      <c r="BI494" s="193" t="s">
        <v>5385</v>
      </c>
      <c r="BJ494" s="193" t="s">
        <v>5389</v>
      </c>
      <c r="BK494" s="109"/>
    </row>
    <row r="495" s="193" customFormat="true" ht="12.75" hidden="true" customHeight="true" outlineLevel="0" collapsed="false">
      <c r="A495" s="315"/>
      <c r="B495" s="316"/>
      <c r="C495" s="316"/>
      <c r="D495" s="332" t="s">
        <v>1109</v>
      </c>
      <c r="E495" s="317" t="s">
        <v>5390</v>
      </c>
      <c r="F495" s="87" t="s">
        <v>1110</v>
      </c>
      <c r="G495" s="88"/>
      <c r="H495" s="89" t="s">
        <v>5391</v>
      </c>
      <c r="I495" s="90" t="s">
        <v>5392</v>
      </c>
      <c r="J495" s="90"/>
      <c r="K495" s="91"/>
      <c r="L495" s="92"/>
      <c r="M495" s="90" t="s">
        <v>81</v>
      </c>
      <c r="N495" s="90" t="s">
        <v>81</v>
      </c>
      <c r="O495" s="90" t="s">
        <v>81</v>
      </c>
      <c r="P495" s="91" t="s">
        <v>81</v>
      </c>
      <c r="Q495" s="185"/>
      <c r="R495" s="185"/>
      <c r="S495" s="185"/>
      <c r="T495" s="185"/>
      <c r="U495" s="185"/>
      <c r="V495" s="352" t="s">
        <v>5393</v>
      </c>
      <c r="W495" s="95" t="s">
        <v>5203</v>
      </c>
      <c r="X495" s="96"/>
      <c r="Y495" s="96"/>
      <c r="Z495" s="96"/>
      <c r="AA495" s="96"/>
      <c r="AB495" s="96"/>
      <c r="AC495" s="95"/>
      <c r="AD495" s="95" t="s">
        <v>5199</v>
      </c>
      <c r="AE495" s="100"/>
      <c r="AF495" s="100" t="s">
        <v>4763</v>
      </c>
      <c r="AG495" s="187"/>
      <c r="AH495" s="187"/>
      <c r="AI495" s="187"/>
      <c r="AJ495" s="187"/>
      <c r="AK495" s="188"/>
      <c r="AL495" s="188"/>
      <c r="AM495" s="189"/>
      <c r="AN495" s="189"/>
      <c r="AO495" s="189"/>
      <c r="AP495" s="189"/>
      <c r="AQ495" s="189"/>
      <c r="AR495" s="189"/>
      <c r="AS495" s="189"/>
      <c r="AT495" s="208" t="s">
        <v>1110</v>
      </c>
      <c r="AU495" s="104"/>
      <c r="AV495" s="104"/>
      <c r="AW495" s="104"/>
      <c r="AX495" s="104"/>
      <c r="AY495" s="104"/>
      <c r="AZ495" s="104"/>
      <c r="BA495" s="104"/>
      <c r="BB495" s="104"/>
      <c r="BC495" s="104"/>
      <c r="BD495" s="104"/>
      <c r="BE495" s="162"/>
      <c r="BF495" s="104"/>
      <c r="BG495" s="341"/>
      <c r="BH495" s="20" t="s">
        <v>7</v>
      </c>
      <c r="BI495" s="193" t="s">
        <v>5390</v>
      </c>
      <c r="BJ495" s="193" t="s">
        <v>5394</v>
      </c>
      <c r="BK495" s="109"/>
    </row>
    <row r="496" s="193" customFormat="true" ht="12.75" hidden="true" customHeight="true" outlineLevel="0" collapsed="false">
      <c r="A496" s="315"/>
      <c r="B496" s="316"/>
      <c r="C496" s="316"/>
      <c r="D496" s="332" t="s">
        <v>1111</v>
      </c>
      <c r="E496" s="317" t="s">
        <v>5395</v>
      </c>
      <c r="F496" s="87" t="s">
        <v>1112</v>
      </c>
      <c r="G496" s="88"/>
      <c r="H496" s="89" t="s">
        <v>5396</v>
      </c>
      <c r="I496" s="90" t="s">
        <v>5397</v>
      </c>
      <c r="J496" s="90"/>
      <c r="K496" s="91"/>
      <c r="L496" s="92"/>
      <c r="M496" s="90" t="s">
        <v>81</v>
      </c>
      <c r="N496" s="90" t="s">
        <v>81</v>
      </c>
      <c r="O496" s="90" t="s">
        <v>81</v>
      </c>
      <c r="P496" s="91" t="s">
        <v>81</v>
      </c>
      <c r="Q496" s="185"/>
      <c r="R496" s="185"/>
      <c r="S496" s="185"/>
      <c r="T496" s="185"/>
      <c r="U496" s="185"/>
      <c r="V496" s="352" t="s">
        <v>5398</v>
      </c>
      <c r="W496" s="95" t="s">
        <v>5203</v>
      </c>
      <c r="X496" s="96"/>
      <c r="Y496" s="96"/>
      <c r="Z496" s="96"/>
      <c r="AA496" s="96"/>
      <c r="AB496" s="96"/>
      <c r="AC496" s="95"/>
      <c r="AD496" s="95" t="s">
        <v>5199</v>
      </c>
      <c r="AE496" s="100"/>
      <c r="AF496" s="100" t="s">
        <v>4763</v>
      </c>
      <c r="AG496" s="187"/>
      <c r="AH496" s="187"/>
      <c r="AI496" s="187"/>
      <c r="AJ496" s="187"/>
      <c r="AK496" s="188"/>
      <c r="AL496" s="188"/>
      <c r="AM496" s="189"/>
      <c r="AN496" s="189"/>
      <c r="AO496" s="189"/>
      <c r="AP496" s="189"/>
      <c r="AQ496" s="189"/>
      <c r="AR496" s="189"/>
      <c r="AS496" s="189"/>
      <c r="AT496" s="207" t="s">
        <v>1112</v>
      </c>
      <c r="AU496" s="104"/>
      <c r="AV496" s="104"/>
      <c r="AW496" s="104"/>
      <c r="AX496" s="104"/>
      <c r="AY496" s="104"/>
      <c r="AZ496" s="104"/>
      <c r="BA496" s="104"/>
      <c r="BB496" s="104"/>
      <c r="BC496" s="104"/>
      <c r="BD496" s="104"/>
      <c r="BE496" s="162"/>
      <c r="BF496" s="104"/>
      <c r="BG496" s="341"/>
      <c r="BH496" s="20" t="s">
        <v>7</v>
      </c>
      <c r="BI496" s="193" t="s">
        <v>5395</v>
      </c>
      <c r="BJ496" s="193" t="s">
        <v>5399</v>
      </c>
      <c r="BK496" s="109"/>
    </row>
    <row r="497" s="193" customFormat="true" ht="12.75" hidden="true" customHeight="true" outlineLevel="0" collapsed="false">
      <c r="A497" s="315"/>
      <c r="B497" s="316"/>
      <c r="C497" s="316"/>
      <c r="D497" s="332" t="s">
        <v>1113</v>
      </c>
      <c r="E497" s="317" t="s">
        <v>5400</v>
      </c>
      <c r="F497" s="87" t="s">
        <v>5401</v>
      </c>
      <c r="G497" s="88"/>
      <c r="H497" s="89" t="s">
        <v>1114</v>
      </c>
      <c r="I497" s="90"/>
      <c r="J497" s="90"/>
      <c r="K497" s="91"/>
      <c r="L497" s="92"/>
      <c r="M497" s="90"/>
      <c r="N497" s="90"/>
      <c r="O497" s="90"/>
      <c r="P497" s="91"/>
      <c r="Q497" s="185"/>
      <c r="R497" s="185"/>
      <c r="S497" s="185"/>
      <c r="T497" s="185"/>
      <c r="U497" s="185"/>
      <c r="V497" s="352" t="s">
        <v>5402</v>
      </c>
      <c r="W497" s="95" t="s">
        <v>5203</v>
      </c>
      <c r="X497" s="96"/>
      <c r="Y497" s="96"/>
      <c r="Z497" s="96"/>
      <c r="AA497" s="96"/>
      <c r="AB497" s="96"/>
      <c r="AC497" s="95"/>
      <c r="AD497" s="95" t="s">
        <v>5199</v>
      </c>
      <c r="AE497" s="100"/>
      <c r="AF497" s="100"/>
      <c r="AG497" s="187"/>
      <c r="AH497" s="187"/>
      <c r="AI497" s="187"/>
      <c r="AJ497" s="187"/>
      <c r="AK497" s="188"/>
      <c r="AL497" s="188"/>
      <c r="AM497" s="189"/>
      <c r="AN497" s="189"/>
      <c r="AO497" s="189"/>
      <c r="AP497" s="189"/>
      <c r="AQ497" s="189"/>
      <c r="AR497" s="189"/>
      <c r="AS497" s="189"/>
      <c r="AT497" s="207" t="s">
        <v>1114</v>
      </c>
      <c r="AU497" s="104"/>
      <c r="AV497" s="104"/>
      <c r="AW497" s="104"/>
      <c r="AX497" s="104"/>
      <c r="AY497" s="104"/>
      <c r="AZ497" s="104"/>
      <c r="BA497" s="104"/>
      <c r="BB497" s="104"/>
      <c r="BC497" s="104"/>
      <c r="BD497" s="199" t="s">
        <v>950</v>
      </c>
      <c r="BE497" s="162"/>
      <c r="BF497" s="104"/>
      <c r="BG497" s="341"/>
      <c r="BH497" s="228" t="s">
        <v>1114</v>
      </c>
      <c r="BI497" s="193" t="s">
        <v>5400</v>
      </c>
      <c r="BJ497" s="193" t="s">
        <v>5403</v>
      </c>
      <c r="BK497" s="109"/>
    </row>
    <row r="498" s="193" customFormat="true" ht="12.75" hidden="true" customHeight="true" outlineLevel="0" collapsed="false">
      <c r="A498" s="315"/>
      <c r="B498" s="316"/>
      <c r="C498" s="316"/>
      <c r="D498" s="332" t="s">
        <v>1115</v>
      </c>
      <c r="E498" s="317" t="s">
        <v>5404</v>
      </c>
      <c r="F498" s="87" t="s">
        <v>5405</v>
      </c>
      <c r="G498" s="88"/>
      <c r="H498" s="89" t="s">
        <v>1113</v>
      </c>
      <c r="I498" s="90"/>
      <c r="J498" s="90"/>
      <c r="K498" s="91"/>
      <c r="L498" s="92"/>
      <c r="M498" s="90"/>
      <c r="N498" s="90"/>
      <c r="O498" s="90"/>
      <c r="P498" s="91"/>
      <c r="Q498" s="185"/>
      <c r="R498" s="185"/>
      <c r="S498" s="185"/>
      <c r="T498" s="185"/>
      <c r="U498" s="185"/>
      <c r="V498" s="352" t="s">
        <v>5406</v>
      </c>
      <c r="W498" s="95" t="s">
        <v>5203</v>
      </c>
      <c r="X498" s="96"/>
      <c r="Y498" s="96"/>
      <c r="Z498" s="96"/>
      <c r="AA498" s="96"/>
      <c r="AB498" s="96"/>
      <c r="AC498" s="95"/>
      <c r="AD498" s="95" t="s">
        <v>5199</v>
      </c>
      <c r="AE498" s="100"/>
      <c r="AF498" s="100"/>
      <c r="AG498" s="187"/>
      <c r="AH498" s="187"/>
      <c r="AI498" s="187"/>
      <c r="AJ498" s="187"/>
      <c r="AK498" s="188"/>
      <c r="AL498" s="188"/>
      <c r="AM498" s="189"/>
      <c r="AN498" s="189"/>
      <c r="AO498" s="189"/>
      <c r="AP498" s="189"/>
      <c r="AQ498" s="189"/>
      <c r="AR498" s="189"/>
      <c r="AS498" s="189"/>
      <c r="AT498" s="208" t="s">
        <v>1113</v>
      </c>
      <c r="AU498" s="104"/>
      <c r="AV498" s="104"/>
      <c r="AW498" s="104"/>
      <c r="AX498" s="104"/>
      <c r="AY498" s="104"/>
      <c r="AZ498" s="104"/>
      <c r="BA498" s="104"/>
      <c r="BB498" s="104"/>
      <c r="BC498" s="104"/>
      <c r="BD498" s="199" t="s">
        <v>950</v>
      </c>
      <c r="BE498" s="162"/>
      <c r="BF498" s="104"/>
      <c r="BG498" s="341" t="s">
        <v>5407</v>
      </c>
      <c r="BH498" s="228" t="s">
        <v>1113</v>
      </c>
      <c r="BI498" s="193" t="s">
        <v>5404</v>
      </c>
      <c r="BJ498" s="193" t="s">
        <v>5408</v>
      </c>
      <c r="BK498" s="109"/>
    </row>
    <row r="499" s="193" customFormat="true" ht="12.75" hidden="true" customHeight="true" outlineLevel="0" collapsed="false">
      <c r="A499" s="315"/>
      <c r="B499" s="316"/>
      <c r="C499" s="316"/>
      <c r="D499" s="332" t="s">
        <v>1114</v>
      </c>
      <c r="E499" s="317" t="s">
        <v>5409</v>
      </c>
      <c r="F499" s="87" t="s">
        <v>5410</v>
      </c>
      <c r="G499" s="88"/>
      <c r="H499" s="89" t="s">
        <v>1113</v>
      </c>
      <c r="I499" s="90"/>
      <c r="J499" s="90"/>
      <c r="K499" s="91"/>
      <c r="L499" s="92"/>
      <c r="M499" s="90"/>
      <c r="N499" s="90"/>
      <c r="O499" s="90"/>
      <c r="P499" s="91"/>
      <c r="Q499" s="185"/>
      <c r="R499" s="185"/>
      <c r="S499" s="185"/>
      <c r="T499" s="185"/>
      <c r="U499" s="185"/>
      <c r="V499" s="352" t="s">
        <v>5411</v>
      </c>
      <c r="W499" s="95" t="s">
        <v>5203</v>
      </c>
      <c r="X499" s="96"/>
      <c r="Y499" s="96"/>
      <c r="Z499" s="96"/>
      <c r="AA499" s="96"/>
      <c r="AB499" s="96"/>
      <c r="AC499" s="95"/>
      <c r="AD499" s="95" t="s">
        <v>5199</v>
      </c>
      <c r="AE499" s="100"/>
      <c r="AF499" s="100"/>
      <c r="AG499" s="187"/>
      <c r="AH499" s="187"/>
      <c r="AI499" s="187"/>
      <c r="AJ499" s="187"/>
      <c r="AK499" s="188"/>
      <c r="AL499" s="188"/>
      <c r="AM499" s="189"/>
      <c r="AN499" s="189"/>
      <c r="AO499" s="189"/>
      <c r="AP499" s="189"/>
      <c r="AQ499" s="189"/>
      <c r="AR499" s="189"/>
      <c r="AS499" s="189"/>
      <c r="AT499" s="207" t="s">
        <v>1113</v>
      </c>
      <c r="AU499" s="104"/>
      <c r="AV499" s="104"/>
      <c r="AW499" s="104"/>
      <c r="AX499" s="104"/>
      <c r="AY499" s="104"/>
      <c r="AZ499" s="104"/>
      <c r="BA499" s="104"/>
      <c r="BB499" s="104"/>
      <c r="BC499" s="104"/>
      <c r="BD499" s="199" t="s">
        <v>950</v>
      </c>
      <c r="BE499" s="162"/>
      <c r="BF499" s="104"/>
      <c r="BG499" s="341" t="s">
        <v>5412</v>
      </c>
      <c r="BH499" s="228" t="s">
        <v>1115</v>
      </c>
      <c r="BI499" s="193" t="s">
        <v>5409</v>
      </c>
      <c r="BJ499" s="193" t="s">
        <v>5413</v>
      </c>
      <c r="BK499" s="109"/>
    </row>
    <row r="500" s="181" customFormat="true" ht="18" hidden="true" customHeight="true" outlineLevel="0" collapsed="false">
      <c r="A500" s="367"/>
      <c r="B500" s="368"/>
      <c r="C500" s="368"/>
      <c r="D500" s="64" t="s">
        <v>1116</v>
      </c>
      <c r="E500" s="64" t="s">
        <v>1117</v>
      </c>
      <c r="F500" s="65"/>
      <c r="G500" s="66"/>
      <c r="H500" s="66"/>
      <c r="I500" s="66"/>
      <c r="J500" s="66"/>
      <c r="K500" s="66"/>
      <c r="L500" s="65"/>
      <c r="M500" s="65"/>
      <c r="N500" s="65"/>
      <c r="O500" s="65"/>
      <c r="P500" s="65"/>
      <c r="Q500" s="65"/>
      <c r="R500" s="65"/>
      <c r="S500" s="65"/>
      <c r="T500" s="65"/>
      <c r="U500" s="65"/>
      <c r="V500" s="65"/>
      <c r="W500" s="65"/>
      <c r="X500" s="67"/>
      <c r="Y500" s="67"/>
      <c r="Z500" s="67"/>
      <c r="AA500" s="67"/>
      <c r="AB500" s="67"/>
      <c r="AC500" s="68"/>
      <c r="AD500" s="68"/>
      <c r="AE500" s="68"/>
      <c r="AF500" s="68"/>
      <c r="AG500" s="68"/>
      <c r="AH500" s="68"/>
      <c r="AI500" s="68"/>
      <c r="AJ500" s="68"/>
      <c r="AK500" s="68"/>
      <c r="AL500" s="68"/>
      <c r="AM500" s="68"/>
      <c r="AN500" s="68"/>
      <c r="AO500" s="68"/>
      <c r="AP500" s="68"/>
      <c r="AQ500" s="68"/>
      <c r="AR500" s="68"/>
      <c r="AS500" s="68"/>
      <c r="AT500" s="69"/>
      <c r="AU500" s="69"/>
      <c r="AV500" s="70"/>
      <c r="AW500" s="70"/>
      <c r="AX500" s="70"/>
      <c r="AY500" s="70"/>
      <c r="AZ500" s="70"/>
      <c r="BA500" s="70"/>
      <c r="BB500" s="70"/>
      <c r="BC500" s="70"/>
      <c r="BD500" s="70"/>
      <c r="BE500" s="70"/>
      <c r="BF500" s="81" t="s">
        <v>1118</v>
      </c>
      <c r="BG500" s="311"/>
      <c r="BH500" s="211" t="s">
        <v>1116</v>
      </c>
      <c r="BI500" s="229" t="s">
        <v>1117</v>
      </c>
      <c r="BJ500" s="358"/>
      <c r="BK500" s="182"/>
    </row>
    <row r="501" s="193" customFormat="true" ht="12.75" hidden="true" customHeight="true" outlineLevel="0" collapsed="false">
      <c r="A501" s="315"/>
      <c r="B501" s="316"/>
      <c r="C501" s="316"/>
      <c r="D501" s="332" t="s">
        <v>1119</v>
      </c>
      <c r="E501" s="317" t="s">
        <v>1121</v>
      </c>
      <c r="F501" s="87" t="s">
        <v>5414</v>
      </c>
      <c r="G501" s="88"/>
      <c r="H501" s="89" t="s">
        <v>5415</v>
      </c>
      <c r="I501" s="90"/>
      <c r="J501" s="90"/>
      <c r="K501" s="91"/>
      <c r="L501" s="92"/>
      <c r="M501" s="90" t="s">
        <v>2749</v>
      </c>
      <c r="N501" s="90"/>
      <c r="O501" s="90"/>
      <c r="P501" s="91"/>
      <c r="Q501" s="185"/>
      <c r="R501" s="185"/>
      <c r="S501" s="185"/>
      <c r="T501" s="185"/>
      <c r="U501" s="185"/>
      <c r="V501" s="100" t="s">
        <v>5416</v>
      </c>
      <c r="W501" s="95" t="s">
        <v>5417</v>
      </c>
      <c r="X501" s="96"/>
      <c r="Y501" s="96"/>
      <c r="Z501" s="96"/>
      <c r="AA501" s="96"/>
      <c r="AB501" s="96"/>
      <c r="AC501" s="95"/>
      <c r="AD501" s="95" t="s">
        <v>5418</v>
      </c>
      <c r="AE501" s="94"/>
      <c r="AF501" s="94" t="s">
        <v>2735</v>
      </c>
      <c r="AG501" s="201"/>
      <c r="AH501" s="202"/>
      <c r="AI501" s="202"/>
      <c r="AJ501" s="202"/>
      <c r="AK501" s="203"/>
      <c r="AL501" s="188"/>
      <c r="AM501" s="189"/>
      <c r="AN501" s="189"/>
      <c r="AO501" s="189"/>
      <c r="AP501" s="189"/>
      <c r="AQ501" s="189"/>
      <c r="AR501" s="189"/>
      <c r="AS501" s="189"/>
      <c r="AT501" s="194" t="s">
        <v>1120</v>
      </c>
      <c r="AU501" s="104"/>
      <c r="AV501" s="104"/>
      <c r="AW501" s="104"/>
      <c r="AX501" s="104"/>
      <c r="AY501" s="104"/>
      <c r="AZ501" s="104"/>
      <c r="BA501" s="104"/>
      <c r="BB501" s="104"/>
      <c r="BC501" s="104"/>
      <c r="BD501" s="104"/>
      <c r="BE501" s="162"/>
      <c r="BF501" s="174"/>
      <c r="BG501" s="369"/>
      <c r="BH501" s="213" t="s">
        <v>1121</v>
      </c>
      <c r="BI501" s="193" t="s">
        <v>1121</v>
      </c>
      <c r="BJ501" s="193" t="s">
        <v>5419</v>
      </c>
      <c r="BK501" s="109"/>
    </row>
    <row r="502" s="193" customFormat="true" ht="12.75" hidden="true" customHeight="true" outlineLevel="0" collapsed="false">
      <c r="A502" s="315"/>
      <c r="B502" s="316"/>
      <c r="C502" s="316"/>
      <c r="D502" s="332" t="s">
        <v>1122</v>
      </c>
      <c r="E502" s="317" t="s">
        <v>1124</v>
      </c>
      <c r="F502" s="87" t="s">
        <v>5420</v>
      </c>
      <c r="G502" s="88"/>
      <c r="H502" s="89" t="s">
        <v>5421</v>
      </c>
      <c r="I502" s="90"/>
      <c r="J502" s="90"/>
      <c r="K502" s="91"/>
      <c r="L502" s="92"/>
      <c r="M502" s="90" t="s">
        <v>2749</v>
      </c>
      <c r="N502" s="90"/>
      <c r="O502" s="90"/>
      <c r="P502" s="91"/>
      <c r="Q502" s="185"/>
      <c r="R502" s="185"/>
      <c r="S502" s="185"/>
      <c r="T502" s="185"/>
      <c r="U502" s="185"/>
      <c r="V502" s="100" t="s">
        <v>5422</v>
      </c>
      <c r="W502" s="95" t="s">
        <v>5417</v>
      </c>
      <c r="X502" s="96"/>
      <c r="Y502" s="96"/>
      <c r="Z502" s="96"/>
      <c r="AA502" s="96"/>
      <c r="AB502" s="96"/>
      <c r="AC502" s="95"/>
      <c r="AD502" s="95" t="s">
        <v>5418</v>
      </c>
      <c r="AE502" s="100"/>
      <c r="AF502" s="100" t="s">
        <v>2735</v>
      </c>
      <c r="AG502" s="186"/>
      <c r="AH502" s="187"/>
      <c r="AI502" s="187"/>
      <c r="AJ502" s="187"/>
      <c r="AK502" s="188"/>
      <c r="AL502" s="188"/>
      <c r="AM502" s="189"/>
      <c r="AN502" s="189"/>
      <c r="AO502" s="189"/>
      <c r="AP502" s="189"/>
      <c r="AQ502" s="189"/>
      <c r="AR502" s="189"/>
      <c r="AS502" s="189"/>
      <c r="AT502" s="194" t="s">
        <v>1123</v>
      </c>
      <c r="AU502" s="104"/>
      <c r="AV502" s="104"/>
      <c r="AW502" s="104"/>
      <c r="AX502" s="104"/>
      <c r="AY502" s="104"/>
      <c r="AZ502" s="104"/>
      <c r="BA502" s="104"/>
      <c r="BB502" s="104"/>
      <c r="BC502" s="104"/>
      <c r="BD502" s="104"/>
      <c r="BE502" s="162"/>
      <c r="BF502" s="104"/>
      <c r="BG502" s="363"/>
      <c r="BH502" s="213" t="s">
        <v>1124</v>
      </c>
      <c r="BI502" s="193" t="s">
        <v>1124</v>
      </c>
      <c r="BJ502" s="193" t="s">
        <v>5423</v>
      </c>
      <c r="BK502" s="109"/>
    </row>
    <row r="503" s="193" customFormat="true" ht="12.75" hidden="true" customHeight="true" outlineLevel="0" collapsed="false">
      <c r="A503" s="315"/>
      <c r="B503" s="316"/>
      <c r="C503" s="316"/>
      <c r="D503" s="332" t="s">
        <v>1125</v>
      </c>
      <c r="E503" s="317" t="s">
        <v>1127</v>
      </c>
      <c r="F503" s="87" t="s">
        <v>5424</v>
      </c>
      <c r="G503" s="88"/>
      <c r="H503" s="89" t="s">
        <v>5425</v>
      </c>
      <c r="I503" s="90"/>
      <c r="J503" s="90"/>
      <c r="K503" s="91"/>
      <c r="L503" s="92"/>
      <c r="M503" s="90" t="s">
        <v>2749</v>
      </c>
      <c r="N503" s="90"/>
      <c r="O503" s="90"/>
      <c r="P503" s="91"/>
      <c r="Q503" s="185"/>
      <c r="R503" s="185"/>
      <c r="S503" s="185"/>
      <c r="T503" s="185"/>
      <c r="U503" s="185"/>
      <c r="V503" s="100" t="s">
        <v>5426</v>
      </c>
      <c r="W503" s="95" t="s">
        <v>5417</v>
      </c>
      <c r="X503" s="96"/>
      <c r="Y503" s="96"/>
      <c r="Z503" s="96"/>
      <c r="AA503" s="96"/>
      <c r="AB503" s="96"/>
      <c r="AC503" s="95"/>
      <c r="AD503" s="95" t="s">
        <v>5418</v>
      </c>
      <c r="AE503" s="100"/>
      <c r="AF503" s="100" t="s">
        <v>2735</v>
      </c>
      <c r="AG503" s="186"/>
      <c r="AH503" s="187"/>
      <c r="AI503" s="187"/>
      <c r="AJ503" s="187"/>
      <c r="AK503" s="188"/>
      <c r="AL503" s="188"/>
      <c r="AM503" s="189"/>
      <c r="AN503" s="189"/>
      <c r="AO503" s="189"/>
      <c r="AP503" s="189"/>
      <c r="AQ503" s="189"/>
      <c r="AR503" s="189"/>
      <c r="AS503" s="189"/>
      <c r="AT503" s="194" t="s">
        <v>1126</v>
      </c>
      <c r="AU503" s="104"/>
      <c r="AV503" s="104"/>
      <c r="AW503" s="104"/>
      <c r="AX503" s="104"/>
      <c r="AY503" s="104"/>
      <c r="AZ503" s="104"/>
      <c r="BA503" s="104"/>
      <c r="BB503" s="104"/>
      <c r="BC503" s="104"/>
      <c r="BD503" s="104"/>
      <c r="BE503" s="162"/>
      <c r="BF503" s="104"/>
      <c r="BG503" s="363"/>
      <c r="BH503" s="213" t="s">
        <v>1127</v>
      </c>
      <c r="BI503" s="193" t="s">
        <v>1127</v>
      </c>
      <c r="BJ503" s="193" t="s">
        <v>5427</v>
      </c>
      <c r="BK503" s="109"/>
    </row>
    <row r="504" s="193" customFormat="true" ht="12.75" hidden="true" customHeight="true" outlineLevel="0" collapsed="false">
      <c r="A504" s="315"/>
      <c r="B504" s="316"/>
      <c r="C504" s="316"/>
      <c r="D504" s="332" t="s">
        <v>1128</v>
      </c>
      <c r="E504" s="317" t="s">
        <v>1130</v>
      </c>
      <c r="F504" s="87" t="s">
        <v>5428</v>
      </c>
      <c r="G504" s="88"/>
      <c r="H504" s="89" t="s">
        <v>5429</v>
      </c>
      <c r="I504" s="90"/>
      <c r="J504" s="90"/>
      <c r="K504" s="91"/>
      <c r="L504" s="92"/>
      <c r="M504" s="90" t="s">
        <v>2749</v>
      </c>
      <c r="N504" s="90"/>
      <c r="O504" s="90"/>
      <c r="P504" s="91"/>
      <c r="Q504" s="185"/>
      <c r="R504" s="185"/>
      <c r="S504" s="185"/>
      <c r="T504" s="185"/>
      <c r="U504" s="185"/>
      <c r="V504" s="100" t="s">
        <v>5430</v>
      </c>
      <c r="W504" s="95" t="s">
        <v>5417</v>
      </c>
      <c r="X504" s="96"/>
      <c r="Y504" s="96"/>
      <c r="Z504" s="96"/>
      <c r="AA504" s="96"/>
      <c r="AB504" s="96"/>
      <c r="AC504" s="95"/>
      <c r="AD504" s="95" t="s">
        <v>5418</v>
      </c>
      <c r="AE504" s="100"/>
      <c r="AF504" s="100" t="s">
        <v>2735</v>
      </c>
      <c r="AG504" s="186"/>
      <c r="AH504" s="187"/>
      <c r="AI504" s="187"/>
      <c r="AJ504" s="187"/>
      <c r="AK504" s="188"/>
      <c r="AL504" s="188"/>
      <c r="AM504" s="189"/>
      <c r="AN504" s="189"/>
      <c r="AO504" s="189"/>
      <c r="AP504" s="189"/>
      <c r="AQ504" s="189"/>
      <c r="AR504" s="189"/>
      <c r="AS504" s="189"/>
      <c r="AT504" s="194" t="s">
        <v>1129</v>
      </c>
      <c r="AU504" s="104"/>
      <c r="AV504" s="104"/>
      <c r="AW504" s="104"/>
      <c r="AX504" s="104"/>
      <c r="AY504" s="104"/>
      <c r="AZ504" s="104"/>
      <c r="BA504" s="104"/>
      <c r="BB504" s="104"/>
      <c r="BC504" s="104"/>
      <c r="BD504" s="104"/>
      <c r="BE504" s="162"/>
      <c r="BF504" s="104"/>
      <c r="BG504" s="363"/>
      <c r="BH504" s="213" t="s">
        <v>1130</v>
      </c>
      <c r="BI504" s="193" t="s">
        <v>1130</v>
      </c>
      <c r="BJ504" s="193" t="s">
        <v>5431</v>
      </c>
      <c r="BK504" s="109"/>
    </row>
    <row r="505" s="193" customFormat="true" ht="12.75" hidden="true" customHeight="true" outlineLevel="0" collapsed="false">
      <c r="A505" s="315"/>
      <c r="B505" s="316"/>
      <c r="C505" s="316"/>
      <c r="D505" s="332" t="s">
        <v>1131</v>
      </c>
      <c r="E505" s="317" t="s">
        <v>1133</v>
      </c>
      <c r="F505" s="87" t="s">
        <v>5432</v>
      </c>
      <c r="G505" s="88"/>
      <c r="H505" s="89" t="s">
        <v>5433</v>
      </c>
      <c r="I505" s="90"/>
      <c r="J505" s="90"/>
      <c r="K505" s="91"/>
      <c r="L505" s="92"/>
      <c r="M505" s="90" t="s">
        <v>2749</v>
      </c>
      <c r="N505" s="90"/>
      <c r="O505" s="90"/>
      <c r="P505" s="91"/>
      <c r="Q505" s="185"/>
      <c r="R505" s="185"/>
      <c r="S505" s="185"/>
      <c r="T505" s="185"/>
      <c r="U505" s="185"/>
      <c r="V505" s="100" t="s">
        <v>5434</v>
      </c>
      <c r="W505" s="95" t="s">
        <v>5417</v>
      </c>
      <c r="X505" s="96"/>
      <c r="Y505" s="96"/>
      <c r="Z505" s="96"/>
      <c r="AA505" s="96"/>
      <c r="AB505" s="96"/>
      <c r="AC505" s="95"/>
      <c r="AD505" s="95" t="s">
        <v>5418</v>
      </c>
      <c r="AE505" s="100"/>
      <c r="AF505" s="100" t="s">
        <v>2735</v>
      </c>
      <c r="AG505" s="186"/>
      <c r="AH505" s="187"/>
      <c r="AI505" s="187"/>
      <c r="AJ505" s="187"/>
      <c r="AK505" s="188"/>
      <c r="AL505" s="188"/>
      <c r="AM505" s="189"/>
      <c r="AN505" s="189"/>
      <c r="AO505" s="189"/>
      <c r="AP505" s="189"/>
      <c r="AQ505" s="189"/>
      <c r="AR505" s="189"/>
      <c r="AS505" s="189"/>
      <c r="AT505" s="194" t="s">
        <v>1132</v>
      </c>
      <c r="AU505" s="104"/>
      <c r="AV505" s="104"/>
      <c r="AW505" s="104"/>
      <c r="AX505" s="104"/>
      <c r="AY505" s="104"/>
      <c r="AZ505" s="104"/>
      <c r="BA505" s="104"/>
      <c r="BB505" s="104"/>
      <c r="BC505" s="104"/>
      <c r="BD505" s="104"/>
      <c r="BE505" s="162"/>
      <c r="BF505" s="104"/>
      <c r="BG505" s="363"/>
      <c r="BH505" s="213" t="s">
        <v>1133</v>
      </c>
      <c r="BI505" s="193" t="s">
        <v>1133</v>
      </c>
      <c r="BJ505" s="193" t="s">
        <v>5435</v>
      </c>
      <c r="BK505" s="109"/>
    </row>
    <row r="506" s="193" customFormat="true" ht="12.75" hidden="true" customHeight="true" outlineLevel="0" collapsed="false">
      <c r="A506" s="315"/>
      <c r="B506" s="316"/>
      <c r="C506" s="316"/>
      <c r="D506" s="332" t="s">
        <v>1134</v>
      </c>
      <c r="E506" s="317" t="s">
        <v>1136</v>
      </c>
      <c r="F506" s="87" t="s">
        <v>5436</v>
      </c>
      <c r="G506" s="88"/>
      <c r="H506" s="89" t="s">
        <v>5437</v>
      </c>
      <c r="I506" s="90"/>
      <c r="J506" s="90"/>
      <c r="K506" s="91"/>
      <c r="L506" s="92"/>
      <c r="M506" s="90" t="s">
        <v>2749</v>
      </c>
      <c r="N506" s="90"/>
      <c r="O506" s="90"/>
      <c r="P506" s="91"/>
      <c r="Q506" s="185"/>
      <c r="R506" s="185"/>
      <c r="S506" s="185"/>
      <c r="T506" s="185"/>
      <c r="U506" s="185"/>
      <c r="V506" s="100" t="s">
        <v>5438</v>
      </c>
      <c r="W506" s="95" t="s">
        <v>5417</v>
      </c>
      <c r="X506" s="96"/>
      <c r="Y506" s="96"/>
      <c r="Z506" s="96"/>
      <c r="AA506" s="96"/>
      <c r="AB506" s="96"/>
      <c r="AC506" s="95"/>
      <c r="AD506" s="95" t="s">
        <v>5418</v>
      </c>
      <c r="AE506" s="100"/>
      <c r="AF506" s="100" t="s">
        <v>2735</v>
      </c>
      <c r="AG506" s="186"/>
      <c r="AH506" s="187"/>
      <c r="AI506" s="187"/>
      <c r="AJ506" s="187"/>
      <c r="AK506" s="188"/>
      <c r="AL506" s="188"/>
      <c r="AM506" s="189"/>
      <c r="AN506" s="189"/>
      <c r="AO506" s="189"/>
      <c r="AP506" s="189"/>
      <c r="AQ506" s="189"/>
      <c r="AR506" s="189"/>
      <c r="AS506" s="189"/>
      <c r="AT506" s="194" t="s">
        <v>1135</v>
      </c>
      <c r="AU506" s="104"/>
      <c r="AV506" s="104"/>
      <c r="AW506" s="104"/>
      <c r="AX506" s="104"/>
      <c r="AY506" s="104"/>
      <c r="AZ506" s="104"/>
      <c r="BA506" s="104"/>
      <c r="BB506" s="104"/>
      <c r="BC506" s="104"/>
      <c r="BD506" s="104"/>
      <c r="BE506" s="162"/>
      <c r="BF506" s="104"/>
      <c r="BG506" s="363"/>
      <c r="BH506" s="213" t="s">
        <v>1136</v>
      </c>
      <c r="BI506" s="193" t="s">
        <v>1136</v>
      </c>
      <c r="BJ506" s="193" t="s">
        <v>5439</v>
      </c>
      <c r="BK506" s="109"/>
    </row>
    <row r="507" s="193" customFormat="true" ht="12.75" hidden="true" customHeight="true" outlineLevel="0" collapsed="false">
      <c r="A507" s="315"/>
      <c r="B507" s="316"/>
      <c r="C507" s="316"/>
      <c r="D507" s="332" t="s">
        <v>1137</v>
      </c>
      <c r="E507" s="317" t="s">
        <v>1139</v>
      </c>
      <c r="F507" s="87" t="s">
        <v>5440</v>
      </c>
      <c r="G507" s="88"/>
      <c r="H507" s="89" t="s">
        <v>5441</v>
      </c>
      <c r="I507" s="90"/>
      <c r="J507" s="90"/>
      <c r="K507" s="91"/>
      <c r="L507" s="92"/>
      <c r="M507" s="90" t="s">
        <v>2749</v>
      </c>
      <c r="N507" s="90"/>
      <c r="O507" s="90"/>
      <c r="P507" s="91"/>
      <c r="Q507" s="185"/>
      <c r="R507" s="185"/>
      <c r="S507" s="185"/>
      <c r="T507" s="185"/>
      <c r="U507" s="185"/>
      <c r="V507" s="100" t="s">
        <v>5442</v>
      </c>
      <c r="W507" s="95" t="s">
        <v>5417</v>
      </c>
      <c r="X507" s="96"/>
      <c r="Y507" s="96"/>
      <c r="Z507" s="96"/>
      <c r="AA507" s="96"/>
      <c r="AB507" s="96"/>
      <c r="AC507" s="95"/>
      <c r="AD507" s="95" t="s">
        <v>5418</v>
      </c>
      <c r="AE507" s="100"/>
      <c r="AF507" s="100" t="s">
        <v>2735</v>
      </c>
      <c r="AG507" s="186"/>
      <c r="AH507" s="187"/>
      <c r="AI507" s="187"/>
      <c r="AJ507" s="187"/>
      <c r="AK507" s="188"/>
      <c r="AL507" s="188"/>
      <c r="AM507" s="189"/>
      <c r="AN507" s="189"/>
      <c r="AO507" s="189"/>
      <c r="AP507" s="189"/>
      <c r="AQ507" s="189"/>
      <c r="AR507" s="189"/>
      <c r="AS507" s="189"/>
      <c r="AT507" s="194" t="s">
        <v>1138</v>
      </c>
      <c r="AU507" s="104"/>
      <c r="AV507" s="104"/>
      <c r="AW507" s="104"/>
      <c r="AX507" s="104"/>
      <c r="AY507" s="104"/>
      <c r="AZ507" s="104"/>
      <c r="BA507" s="104"/>
      <c r="BB507" s="104"/>
      <c r="BC507" s="104"/>
      <c r="BD507" s="104"/>
      <c r="BE507" s="162"/>
      <c r="BF507" s="104"/>
      <c r="BG507" s="363"/>
      <c r="BH507" s="213" t="s">
        <v>1139</v>
      </c>
      <c r="BI507" s="193" t="s">
        <v>1139</v>
      </c>
      <c r="BJ507" s="193" t="s">
        <v>5443</v>
      </c>
      <c r="BK507" s="109"/>
    </row>
    <row r="508" s="193" customFormat="true" ht="12.75" hidden="true" customHeight="true" outlineLevel="0" collapsed="false">
      <c r="A508" s="315"/>
      <c r="B508" s="316"/>
      <c r="C508" s="316"/>
      <c r="D508" s="332" t="s">
        <v>1140</v>
      </c>
      <c r="E508" s="317" t="s">
        <v>1142</v>
      </c>
      <c r="F508" s="87" t="s">
        <v>5444</v>
      </c>
      <c r="G508" s="88"/>
      <c r="H508" s="89" t="s">
        <v>5445</v>
      </c>
      <c r="I508" s="90"/>
      <c r="J508" s="90"/>
      <c r="K508" s="91"/>
      <c r="L508" s="92"/>
      <c r="M508" s="90" t="s">
        <v>2749</v>
      </c>
      <c r="N508" s="90"/>
      <c r="O508" s="90"/>
      <c r="P508" s="91"/>
      <c r="Q508" s="185"/>
      <c r="R508" s="185"/>
      <c r="S508" s="185"/>
      <c r="T508" s="185"/>
      <c r="U508" s="185"/>
      <c r="V508" s="100" t="s">
        <v>5446</v>
      </c>
      <c r="W508" s="95" t="s">
        <v>5417</v>
      </c>
      <c r="X508" s="96"/>
      <c r="Y508" s="96"/>
      <c r="Z508" s="96"/>
      <c r="AA508" s="96"/>
      <c r="AB508" s="96"/>
      <c r="AC508" s="95"/>
      <c r="AD508" s="95" t="s">
        <v>5418</v>
      </c>
      <c r="AE508" s="100"/>
      <c r="AF508" s="100" t="s">
        <v>2735</v>
      </c>
      <c r="AG508" s="186"/>
      <c r="AH508" s="187"/>
      <c r="AI508" s="187"/>
      <c r="AJ508" s="187"/>
      <c r="AK508" s="188"/>
      <c r="AL508" s="188"/>
      <c r="AM508" s="189"/>
      <c r="AN508" s="189"/>
      <c r="AO508" s="189"/>
      <c r="AP508" s="189"/>
      <c r="AQ508" s="189"/>
      <c r="AR508" s="189"/>
      <c r="AS508" s="189"/>
      <c r="AT508" s="194" t="s">
        <v>1141</v>
      </c>
      <c r="AU508" s="104"/>
      <c r="AV508" s="104"/>
      <c r="AW508" s="104"/>
      <c r="AX508" s="104"/>
      <c r="AY508" s="104"/>
      <c r="AZ508" s="104"/>
      <c r="BA508" s="104"/>
      <c r="BB508" s="104"/>
      <c r="BC508" s="104"/>
      <c r="BD508" s="104"/>
      <c r="BE508" s="162"/>
      <c r="BF508" s="104"/>
      <c r="BG508" s="363"/>
      <c r="BH508" s="213" t="s">
        <v>1142</v>
      </c>
      <c r="BI508" s="193" t="s">
        <v>1142</v>
      </c>
      <c r="BJ508" s="193" t="s">
        <v>5447</v>
      </c>
      <c r="BK508" s="109"/>
    </row>
    <row r="509" s="193" customFormat="true" ht="12.75" hidden="true" customHeight="true" outlineLevel="0" collapsed="false">
      <c r="A509" s="315"/>
      <c r="B509" s="316"/>
      <c r="C509" s="316"/>
      <c r="D509" s="332" t="s">
        <v>1143</v>
      </c>
      <c r="E509" s="317" t="s">
        <v>1144</v>
      </c>
      <c r="F509" s="87" t="s">
        <v>5448</v>
      </c>
      <c r="G509" s="88"/>
      <c r="H509" s="89" t="s">
        <v>5449</v>
      </c>
      <c r="I509" s="90"/>
      <c r="J509" s="90"/>
      <c r="K509" s="91"/>
      <c r="L509" s="92"/>
      <c r="M509" s="90" t="s">
        <v>2749</v>
      </c>
      <c r="N509" s="90"/>
      <c r="O509" s="90"/>
      <c r="P509" s="91"/>
      <c r="Q509" s="185"/>
      <c r="R509" s="185"/>
      <c r="S509" s="185"/>
      <c r="T509" s="185"/>
      <c r="U509" s="185"/>
      <c r="V509" s="100" t="s">
        <v>5450</v>
      </c>
      <c r="W509" s="95" t="s">
        <v>5417</v>
      </c>
      <c r="X509" s="96"/>
      <c r="Y509" s="96"/>
      <c r="Z509" s="96"/>
      <c r="AA509" s="96"/>
      <c r="AB509" s="96"/>
      <c r="AC509" s="95"/>
      <c r="AD509" s="95" t="s">
        <v>5418</v>
      </c>
      <c r="AE509" s="100"/>
      <c r="AF509" s="100" t="s">
        <v>2735</v>
      </c>
      <c r="AG509" s="186"/>
      <c r="AH509" s="187"/>
      <c r="AI509" s="187"/>
      <c r="AJ509" s="187"/>
      <c r="AK509" s="188"/>
      <c r="AL509" s="188"/>
      <c r="AM509" s="189"/>
      <c r="AN509" s="189"/>
      <c r="AO509" s="189"/>
      <c r="AP509" s="189"/>
      <c r="AQ509" s="189"/>
      <c r="AR509" s="189"/>
      <c r="AS509" s="189"/>
      <c r="AT509" s="194" t="s">
        <v>1143</v>
      </c>
      <c r="AU509" s="104"/>
      <c r="AV509" s="104"/>
      <c r="AW509" s="104"/>
      <c r="AX509" s="104"/>
      <c r="AY509" s="104"/>
      <c r="AZ509" s="104"/>
      <c r="BA509" s="104"/>
      <c r="BB509" s="104"/>
      <c r="BC509" s="104"/>
      <c r="BD509" s="104"/>
      <c r="BE509" s="162"/>
      <c r="BF509" s="104"/>
      <c r="BG509" s="363"/>
      <c r="BH509" s="213" t="s">
        <v>1144</v>
      </c>
      <c r="BI509" s="193" t="s">
        <v>1144</v>
      </c>
      <c r="BJ509" s="193" t="s">
        <v>5451</v>
      </c>
      <c r="BK509" s="109"/>
    </row>
    <row r="510" s="193" customFormat="true" ht="12.75" hidden="true" customHeight="true" outlineLevel="0" collapsed="false">
      <c r="A510" s="315"/>
      <c r="B510" s="316"/>
      <c r="C510" s="316"/>
      <c r="D510" s="370" t="s">
        <v>1145</v>
      </c>
      <c r="E510" s="317" t="s">
        <v>1146</v>
      </c>
      <c r="F510" s="87" t="s">
        <v>5452</v>
      </c>
      <c r="G510" s="88"/>
      <c r="H510" s="89" t="s">
        <v>5453</v>
      </c>
      <c r="I510" s="90"/>
      <c r="J510" s="90"/>
      <c r="K510" s="91"/>
      <c r="L510" s="92"/>
      <c r="M510" s="90" t="s">
        <v>2749</v>
      </c>
      <c r="N510" s="90"/>
      <c r="O510" s="90"/>
      <c r="P510" s="91"/>
      <c r="Q510" s="185"/>
      <c r="R510" s="185"/>
      <c r="S510" s="185"/>
      <c r="T510" s="185"/>
      <c r="U510" s="185"/>
      <c r="V510" s="100" t="s">
        <v>5454</v>
      </c>
      <c r="W510" s="95" t="s">
        <v>5417</v>
      </c>
      <c r="X510" s="96"/>
      <c r="Y510" s="96"/>
      <c r="Z510" s="96"/>
      <c r="AA510" s="96"/>
      <c r="AB510" s="96"/>
      <c r="AC510" s="95"/>
      <c r="AD510" s="95" t="s">
        <v>5418</v>
      </c>
      <c r="AE510" s="100"/>
      <c r="AF510" s="100" t="s">
        <v>2735</v>
      </c>
      <c r="AG510" s="186"/>
      <c r="AH510" s="187"/>
      <c r="AI510" s="187"/>
      <c r="AJ510" s="187"/>
      <c r="AK510" s="188"/>
      <c r="AL510" s="188"/>
      <c r="AM510" s="189"/>
      <c r="AN510" s="189"/>
      <c r="AO510" s="189"/>
      <c r="AP510" s="189"/>
      <c r="AQ510" s="189"/>
      <c r="AR510" s="189"/>
      <c r="AS510" s="189"/>
      <c r="AT510" s="194" t="s">
        <v>1145</v>
      </c>
      <c r="AU510" s="104"/>
      <c r="AV510" s="104"/>
      <c r="AW510" s="104"/>
      <c r="AX510" s="104"/>
      <c r="AY510" s="104"/>
      <c r="AZ510" s="104"/>
      <c r="BA510" s="104"/>
      <c r="BB510" s="104"/>
      <c r="BC510" s="104"/>
      <c r="BD510" s="104"/>
      <c r="BE510" s="162"/>
      <c r="BF510" s="104"/>
      <c r="BG510" s="363"/>
      <c r="BH510" s="213" t="s">
        <v>1146</v>
      </c>
      <c r="BI510" s="193" t="s">
        <v>1146</v>
      </c>
      <c r="BJ510" s="193" t="s">
        <v>5455</v>
      </c>
      <c r="BK510" s="109"/>
    </row>
    <row r="511" s="193" customFormat="true" ht="12.75" hidden="true" customHeight="true" outlineLevel="0" collapsed="false">
      <c r="A511" s="315"/>
      <c r="B511" s="316"/>
      <c r="C511" s="316"/>
      <c r="D511" s="370" t="s">
        <v>1147</v>
      </c>
      <c r="E511" s="317" t="s">
        <v>1148</v>
      </c>
      <c r="F511" s="87" t="s">
        <v>5456</v>
      </c>
      <c r="G511" s="88"/>
      <c r="H511" s="89" t="s">
        <v>5457</v>
      </c>
      <c r="I511" s="90"/>
      <c r="J511" s="90"/>
      <c r="K511" s="91"/>
      <c r="L511" s="92"/>
      <c r="M511" s="90" t="s">
        <v>2749</v>
      </c>
      <c r="N511" s="90"/>
      <c r="O511" s="90"/>
      <c r="P511" s="91"/>
      <c r="Q511" s="185"/>
      <c r="R511" s="185"/>
      <c r="S511" s="185"/>
      <c r="T511" s="185"/>
      <c r="U511" s="185"/>
      <c r="V511" s="100" t="s">
        <v>5458</v>
      </c>
      <c r="W511" s="95" t="s">
        <v>5417</v>
      </c>
      <c r="X511" s="96"/>
      <c r="Y511" s="96"/>
      <c r="Z511" s="96"/>
      <c r="AA511" s="96"/>
      <c r="AB511" s="96"/>
      <c r="AC511" s="95"/>
      <c r="AD511" s="95" t="s">
        <v>5418</v>
      </c>
      <c r="AE511" s="100"/>
      <c r="AF511" s="100" t="s">
        <v>2735</v>
      </c>
      <c r="AG511" s="186"/>
      <c r="AH511" s="187"/>
      <c r="AI511" s="187"/>
      <c r="AJ511" s="187"/>
      <c r="AK511" s="188"/>
      <c r="AL511" s="188"/>
      <c r="AM511" s="189"/>
      <c r="AN511" s="189"/>
      <c r="AO511" s="189"/>
      <c r="AP511" s="189"/>
      <c r="AQ511" s="189"/>
      <c r="AR511" s="189"/>
      <c r="AS511" s="189"/>
      <c r="AT511" s="194" t="s">
        <v>1147</v>
      </c>
      <c r="AU511" s="104"/>
      <c r="AV511" s="104"/>
      <c r="AW511" s="104"/>
      <c r="AX511" s="104"/>
      <c r="AY511" s="104"/>
      <c r="AZ511" s="104"/>
      <c r="BA511" s="104"/>
      <c r="BB511" s="104"/>
      <c r="BC511" s="104"/>
      <c r="BD511" s="104"/>
      <c r="BE511" s="162"/>
      <c r="BF511" s="104"/>
      <c r="BG511" s="363"/>
      <c r="BH511" s="213" t="s">
        <v>1148</v>
      </c>
      <c r="BI511" s="193" t="s">
        <v>1148</v>
      </c>
      <c r="BJ511" s="193" t="s">
        <v>5459</v>
      </c>
      <c r="BK511" s="109"/>
    </row>
    <row r="512" s="193" customFormat="true" ht="12.75" hidden="true" customHeight="true" outlineLevel="0" collapsed="false">
      <c r="A512" s="315"/>
      <c r="B512" s="316"/>
      <c r="C512" s="316"/>
      <c r="D512" s="332" t="s">
        <v>1149</v>
      </c>
      <c r="E512" s="317" t="s">
        <v>1150</v>
      </c>
      <c r="F512" s="87" t="s">
        <v>5460</v>
      </c>
      <c r="G512" s="88"/>
      <c r="H512" s="89" t="s">
        <v>5461</v>
      </c>
      <c r="I512" s="90"/>
      <c r="J512" s="90"/>
      <c r="K512" s="91"/>
      <c r="L512" s="92"/>
      <c r="M512" s="90" t="s">
        <v>2749</v>
      </c>
      <c r="N512" s="90"/>
      <c r="O512" s="90"/>
      <c r="P512" s="91"/>
      <c r="Q512" s="185"/>
      <c r="R512" s="185"/>
      <c r="S512" s="185"/>
      <c r="T512" s="185"/>
      <c r="U512" s="185"/>
      <c r="V512" s="100" t="s">
        <v>5462</v>
      </c>
      <c r="W512" s="95" t="s">
        <v>5417</v>
      </c>
      <c r="X512" s="96"/>
      <c r="Y512" s="96"/>
      <c r="Z512" s="96"/>
      <c r="AA512" s="96"/>
      <c r="AB512" s="96"/>
      <c r="AC512" s="95"/>
      <c r="AD512" s="95" t="s">
        <v>5418</v>
      </c>
      <c r="AE512" s="100"/>
      <c r="AF512" s="100" t="s">
        <v>2735</v>
      </c>
      <c r="AG512" s="186"/>
      <c r="AH512" s="187"/>
      <c r="AI512" s="187"/>
      <c r="AJ512" s="187"/>
      <c r="AK512" s="188"/>
      <c r="AL512" s="188"/>
      <c r="AM512" s="189"/>
      <c r="AN512" s="189"/>
      <c r="AO512" s="189"/>
      <c r="AP512" s="189"/>
      <c r="AQ512" s="189"/>
      <c r="AR512" s="189"/>
      <c r="AS512" s="189"/>
      <c r="AT512" s="194" t="s">
        <v>1149</v>
      </c>
      <c r="AU512" s="104"/>
      <c r="AV512" s="104"/>
      <c r="AW512" s="104"/>
      <c r="AX512" s="104"/>
      <c r="AY512" s="104"/>
      <c r="AZ512" s="104"/>
      <c r="BA512" s="104"/>
      <c r="BB512" s="104"/>
      <c r="BC512" s="104"/>
      <c r="BD512" s="104"/>
      <c r="BE512" s="162"/>
      <c r="BF512" s="104"/>
      <c r="BG512" s="363"/>
      <c r="BH512" s="213" t="s">
        <v>1150</v>
      </c>
      <c r="BI512" s="193" t="s">
        <v>1150</v>
      </c>
      <c r="BJ512" s="193" t="s">
        <v>5463</v>
      </c>
      <c r="BK512" s="109"/>
    </row>
    <row r="513" s="193" customFormat="true" ht="12.75" hidden="true" customHeight="true" outlineLevel="0" collapsed="false">
      <c r="A513" s="315"/>
      <c r="B513" s="316"/>
      <c r="C513" s="316"/>
      <c r="D513" s="332" t="s">
        <v>1151</v>
      </c>
      <c r="E513" s="317" t="s">
        <v>1152</v>
      </c>
      <c r="F513" s="87" t="s">
        <v>5464</v>
      </c>
      <c r="G513" s="88"/>
      <c r="H513" s="89" t="s">
        <v>5465</v>
      </c>
      <c r="I513" s="90"/>
      <c r="J513" s="90"/>
      <c r="K513" s="91"/>
      <c r="L513" s="92"/>
      <c r="M513" s="90" t="s">
        <v>2749</v>
      </c>
      <c r="N513" s="90"/>
      <c r="O513" s="90"/>
      <c r="P513" s="91"/>
      <c r="Q513" s="185"/>
      <c r="R513" s="185"/>
      <c r="S513" s="185"/>
      <c r="T513" s="185"/>
      <c r="U513" s="185"/>
      <c r="V513" s="100" t="s">
        <v>5466</v>
      </c>
      <c r="W513" s="95" t="s">
        <v>5417</v>
      </c>
      <c r="X513" s="96"/>
      <c r="Y513" s="96"/>
      <c r="Z513" s="96"/>
      <c r="AA513" s="96"/>
      <c r="AB513" s="96"/>
      <c r="AC513" s="95"/>
      <c r="AD513" s="95" t="s">
        <v>5418</v>
      </c>
      <c r="AE513" s="100"/>
      <c r="AF513" s="100" t="s">
        <v>2735</v>
      </c>
      <c r="AG513" s="186"/>
      <c r="AH513" s="187"/>
      <c r="AI513" s="187"/>
      <c r="AJ513" s="187"/>
      <c r="AK513" s="188"/>
      <c r="AL513" s="188"/>
      <c r="AM513" s="189"/>
      <c r="AN513" s="189"/>
      <c r="AO513" s="189"/>
      <c r="AP513" s="189"/>
      <c r="AQ513" s="189"/>
      <c r="AR513" s="189"/>
      <c r="AS513" s="189"/>
      <c r="AT513" s="194" t="s">
        <v>1151</v>
      </c>
      <c r="AU513" s="104"/>
      <c r="AV513" s="104"/>
      <c r="AW513" s="104"/>
      <c r="AX513" s="104"/>
      <c r="AY513" s="104"/>
      <c r="AZ513" s="104"/>
      <c r="BA513" s="104"/>
      <c r="BB513" s="104"/>
      <c r="BC513" s="104"/>
      <c r="BD513" s="104"/>
      <c r="BE513" s="162"/>
      <c r="BF513" s="104"/>
      <c r="BG513" s="363"/>
      <c r="BH513" s="213" t="s">
        <v>1152</v>
      </c>
      <c r="BI513" s="193" t="s">
        <v>1152</v>
      </c>
      <c r="BJ513" s="193" t="s">
        <v>5467</v>
      </c>
      <c r="BK513" s="109"/>
    </row>
    <row r="514" s="193" customFormat="true" ht="12.75" hidden="true" customHeight="true" outlineLevel="0" collapsed="false">
      <c r="A514" s="315"/>
      <c r="B514" s="316"/>
      <c r="C514" s="316"/>
      <c r="D514" s="332" t="s">
        <v>1153</v>
      </c>
      <c r="E514" s="317" t="s">
        <v>1155</v>
      </c>
      <c r="F514" s="87" t="s">
        <v>5468</v>
      </c>
      <c r="G514" s="88"/>
      <c r="H514" s="89" t="s">
        <v>5469</v>
      </c>
      <c r="I514" s="90"/>
      <c r="J514" s="90"/>
      <c r="K514" s="91"/>
      <c r="L514" s="92"/>
      <c r="M514" s="90" t="s">
        <v>2749</v>
      </c>
      <c r="N514" s="90"/>
      <c r="O514" s="90"/>
      <c r="P514" s="91"/>
      <c r="Q514" s="185"/>
      <c r="R514" s="185"/>
      <c r="S514" s="185"/>
      <c r="T514" s="185"/>
      <c r="U514" s="185"/>
      <c r="V514" s="100" t="s">
        <v>5470</v>
      </c>
      <c r="W514" s="95" t="s">
        <v>5417</v>
      </c>
      <c r="X514" s="96"/>
      <c r="Y514" s="96"/>
      <c r="Z514" s="96"/>
      <c r="AA514" s="96"/>
      <c r="AB514" s="96"/>
      <c r="AC514" s="95"/>
      <c r="AD514" s="95" t="s">
        <v>5418</v>
      </c>
      <c r="AE514" s="100"/>
      <c r="AF514" s="100" t="s">
        <v>2735</v>
      </c>
      <c r="AG514" s="186"/>
      <c r="AH514" s="187"/>
      <c r="AI514" s="187"/>
      <c r="AJ514" s="187"/>
      <c r="AK514" s="188"/>
      <c r="AL514" s="188"/>
      <c r="AM514" s="189"/>
      <c r="AN514" s="189"/>
      <c r="AO514" s="189"/>
      <c r="AP514" s="189"/>
      <c r="AQ514" s="189"/>
      <c r="AR514" s="189"/>
      <c r="AS514" s="189"/>
      <c r="AT514" s="194" t="s">
        <v>1154</v>
      </c>
      <c r="AU514" s="104"/>
      <c r="AV514" s="104"/>
      <c r="AW514" s="104"/>
      <c r="AX514" s="104"/>
      <c r="AY514" s="104"/>
      <c r="AZ514" s="104"/>
      <c r="BA514" s="104"/>
      <c r="BB514" s="104"/>
      <c r="BC514" s="104"/>
      <c r="BD514" s="104"/>
      <c r="BE514" s="162"/>
      <c r="BF514" s="104"/>
      <c r="BG514" s="363"/>
      <c r="BH514" s="213" t="s">
        <v>1155</v>
      </c>
      <c r="BI514" s="193" t="s">
        <v>1155</v>
      </c>
      <c r="BJ514" s="193" t="s">
        <v>5471</v>
      </c>
      <c r="BK514" s="109"/>
    </row>
    <row r="515" s="193" customFormat="true" ht="12.75" hidden="true" customHeight="true" outlineLevel="0" collapsed="false">
      <c r="A515" s="315"/>
      <c r="B515" s="316"/>
      <c r="C515" s="316"/>
      <c r="D515" s="332" t="s">
        <v>1156</v>
      </c>
      <c r="E515" s="317" t="s">
        <v>1158</v>
      </c>
      <c r="F515" s="87" t="s">
        <v>5472</v>
      </c>
      <c r="G515" s="88"/>
      <c r="H515" s="89" t="s">
        <v>5473</v>
      </c>
      <c r="I515" s="90"/>
      <c r="J515" s="90"/>
      <c r="K515" s="91"/>
      <c r="L515" s="92"/>
      <c r="M515" s="90" t="s">
        <v>2749</v>
      </c>
      <c r="N515" s="90"/>
      <c r="O515" s="90"/>
      <c r="P515" s="91"/>
      <c r="Q515" s="185"/>
      <c r="R515" s="185"/>
      <c r="S515" s="185"/>
      <c r="T515" s="185"/>
      <c r="U515" s="185"/>
      <c r="V515" s="100" t="s">
        <v>5474</v>
      </c>
      <c r="W515" s="95" t="s">
        <v>5417</v>
      </c>
      <c r="X515" s="96"/>
      <c r="Y515" s="96"/>
      <c r="Z515" s="96"/>
      <c r="AA515" s="96"/>
      <c r="AB515" s="96"/>
      <c r="AC515" s="95"/>
      <c r="AD515" s="95" t="s">
        <v>5418</v>
      </c>
      <c r="AE515" s="100"/>
      <c r="AF515" s="100" t="s">
        <v>2735</v>
      </c>
      <c r="AG515" s="186"/>
      <c r="AH515" s="187"/>
      <c r="AI515" s="187"/>
      <c r="AJ515" s="187"/>
      <c r="AK515" s="188"/>
      <c r="AL515" s="188"/>
      <c r="AM515" s="189"/>
      <c r="AN515" s="189"/>
      <c r="AO515" s="189"/>
      <c r="AP515" s="189"/>
      <c r="AQ515" s="189"/>
      <c r="AR515" s="189"/>
      <c r="AS515" s="189"/>
      <c r="AT515" s="194" t="s">
        <v>1157</v>
      </c>
      <c r="AU515" s="104"/>
      <c r="AV515" s="104"/>
      <c r="AW515" s="104"/>
      <c r="AX515" s="104"/>
      <c r="AY515" s="104"/>
      <c r="AZ515" s="104"/>
      <c r="BA515" s="104"/>
      <c r="BB515" s="104"/>
      <c r="BC515" s="104"/>
      <c r="BD515" s="104"/>
      <c r="BE515" s="162"/>
      <c r="BF515" s="104"/>
      <c r="BG515" s="363"/>
      <c r="BH515" s="213" t="s">
        <v>1158</v>
      </c>
      <c r="BI515" s="193" t="s">
        <v>1158</v>
      </c>
      <c r="BJ515" s="193" t="s">
        <v>5475</v>
      </c>
      <c r="BK515" s="109"/>
    </row>
    <row r="516" s="193" customFormat="true" ht="12.75" hidden="true" customHeight="true" outlineLevel="0" collapsed="false">
      <c r="A516" s="315"/>
      <c r="B516" s="316"/>
      <c r="C516" s="316"/>
      <c r="D516" s="332" t="s">
        <v>1159</v>
      </c>
      <c r="E516" s="317" t="s">
        <v>1161</v>
      </c>
      <c r="F516" s="87" t="s">
        <v>5476</v>
      </c>
      <c r="G516" s="88"/>
      <c r="H516" s="89" t="s">
        <v>5477</v>
      </c>
      <c r="I516" s="90"/>
      <c r="J516" s="90"/>
      <c r="K516" s="91"/>
      <c r="L516" s="92"/>
      <c r="M516" s="90" t="s">
        <v>2749</v>
      </c>
      <c r="N516" s="90"/>
      <c r="O516" s="90"/>
      <c r="P516" s="91"/>
      <c r="Q516" s="185"/>
      <c r="R516" s="185"/>
      <c r="S516" s="185"/>
      <c r="T516" s="185"/>
      <c r="U516" s="185"/>
      <c r="V516" s="100" t="s">
        <v>5478</v>
      </c>
      <c r="W516" s="95" t="s">
        <v>5417</v>
      </c>
      <c r="X516" s="96"/>
      <c r="Y516" s="96"/>
      <c r="Z516" s="96"/>
      <c r="AA516" s="96"/>
      <c r="AB516" s="96"/>
      <c r="AC516" s="95"/>
      <c r="AD516" s="95" t="s">
        <v>5418</v>
      </c>
      <c r="AE516" s="100"/>
      <c r="AF516" s="100" t="s">
        <v>2735</v>
      </c>
      <c r="AG516" s="186"/>
      <c r="AH516" s="187"/>
      <c r="AI516" s="187"/>
      <c r="AJ516" s="187"/>
      <c r="AK516" s="188"/>
      <c r="AL516" s="188"/>
      <c r="AM516" s="189"/>
      <c r="AN516" s="189"/>
      <c r="AO516" s="189"/>
      <c r="AP516" s="189"/>
      <c r="AQ516" s="189"/>
      <c r="AR516" s="189"/>
      <c r="AS516" s="189"/>
      <c r="AT516" s="194" t="s">
        <v>1160</v>
      </c>
      <c r="AU516" s="104"/>
      <c r="AV516" s="104"/>
      <c r="AW516" s="104"/>
      <c r="AX516" s="104"/>
      <c r="AY516" s="104"/>
      <c r="AZ516" s="104"/>
      <c r="BA516" s="104"/>
      <c r="BB516" s="104"/>
      <c r="BC516" s="104"/>
      <c r="BD516" s="104"/>
      <c r="BE516" s="162"/>
      <c r="BF516" s="104"/>
      <c r="BG516" s="363"/>
      <c r="BH516" s="213" t="s">
        <v>1161</v>
      </c>
      <c r="BI516" s="193" t="s">
        <v>1161</v>
      </c>
      <c r="BJ516" s="193" t="s">
        <v>5479</v>
      </c>
      <c r="BK516" s="109"/>
    </row>
    <row r="517" s="193" customFormat="true" ht="12.75" hidden="true" customHeight="true" outlineLevel="0" collapsed="false">
      <c r="A517" s="315"/>
      <c r="B517" s="316"/>
      <c r="C517" s="316"/>
      <c r="D517" s="332" t="s">
        <v>1162</v>
      </c>
      <c r="E517" s="317" t="s">
        <v>1164</v>
      </c>
      <c r="F517" s="87" t="s">
        <v>5480</v>
      </c>
      <c r="G517" s="88"/>
      <c r="H517" s="89" t="s">
        <v>5481</v>
      </c>
      <c r="I517" s="90"/>
      <c r="J517" s="90"/>
      <c r="K517" s="91"/>
      <c r="L517" s="92"/>
      <c r="M517" s="90" t="s">
        <v>2749</v>
      </c>
      <c r="N517" s="90"/>
      <c r="O517" s="90"/>
      <c r="P517" s="91"/>
      <c r="Q517" s="185"/>
      <c r="R517" s="185"/>
      <c r="S517" s="185"/>
      <c r="T517" s="185"/>
      <c r="U517" s="185"/>
      <c r="V517" s="100" t="s">
        <v>5482</v>
      </c>
      <c r="W517" s="95" t="s">
        <v>5417</v>
      </c>
      <c r="X517" s="96"/>
      <c r="Y517" s="96"/>
      <c r="Z517" s="96"/>
      <c r="AA517" s="96"/>
      <c r="AB517" s="96"/>
      <c r="AC517" s="95"/>
      <c r="AD517" s="95" t="s">
        <v>5418</v>
      </c>
      <c r="AE517" s="100"/>
      <c r="AF517" s="100" t="s">
        <v>2735</v>
      </c>
      <c r="AG517" s="186"/>
      <c r="AH517" s="187"/>
      <c r="AI517" s="187"/>
      <c r="AJ517" s="187"/>
      <c r="AK517" s="188"/>
      <c r="AL517" s="188"/>
      <c r="AM517" s="189"/>
      <c r="AN517" s="189"/>
      <c r="AO517" s="189"/>
      <c r="AP517" s="189"/>
      <c r="AQ517" s="189"/>
      <c r="AR517" s="189"/>
      <c r="AS517" s="189"/>
      <c r="AT517" s="194" t="s">
        <v>1163</v>
      </c>
      <c r="AU517" s="104"/>
      <c r="AV517" s="104"/>
      <c r="AW517" s="104"/>
      <c r="AX517" s="104"/>
      <c r="AY517" s="104"/>
      <c r="AZ517" s="104"/>
      <c r="BA517" s="104"/>
      <c r="BB517" s="104"/>
      <c r="BC517" s="104"/>
      <c r="BD517" s="104"/>
      <c r="BE517" s="162"/>
      <c r="BF517" s="104"/>
      <c r="BG517" s="363"/>
      <c r="BH517" s="213" t="s">
        <v>1164</v>
      </c>
      <c r="BI517" s="193" t="s">
        <v>1164</v>
      </c>
      <c r="BJ517" s="193" t="s">
        <v>5483</v>
      </c>
      <c r="BK517" s="109"/>
    </row>
    <row r="518" s="193" customFormat="true" ht="12.75" hidden="true" customHeight="true" outlineLevel="0" collapsed="false">
      <c r="A518" s="315"/>
      <c r="B518" s="316"/>
      <c r="C518" s="316"/>
      <c r="D518" s="332" t="s">
        <v>1165</v>
      </c>
      <c r="E518" s="317" t="s">
        <v>1167</v>
      </c>
      <c r="F518" s="87" t="s">
        <v>5484</v>
      </c>
      <c r="G518" s="88"/>
      <c r="H518" s="89" t="s">
        <v>5485</v>
      </c>
      <c r="I518" s="90"/>
      <c r="J518" s="90"/>
      <c r="K518" s="91"/>
      <c r="L518" s="92"/>
      <c r="M518" s="90" t="s">
        <v>2749</v>
      </c>
      <c r="N518" s="90"/>
      <c r="O518" s="90"/>
      <c r="P518" s="91"/>
      <c r="Q518" s="185"/>
      <c r="R518" s="185"/>
      <c r="S518" s="185"/>
      <c r="T518" s="185"/>
      <c r="U518" s="185"/>
      <c r="V518" s="100" t="s">
        <v>5486</v>
      </c>
      <c r="W518" s="95" t="s">
        <v>5417</v>
      </c>
      <c r="X518" s="96"/>
      <c r="Y518" s="96"/>
      <c r="Z518" s="96"/>
      <c r="AA518" s="96"/>
      <c r="AB518" s="96"/>
      <c r="AC518" s="95"/>
      <c r="AD518" s="95" t="s">
        <v>5418</v>
      </c>
      <c r="AE518" s="100"/>
      <c r="AF518" s="100" t="s">
        <v>2735</v>
      </c>
      <c r="AG518" s="186"/>
      <c r="AH518" s="187"/>
      <c r="AI518" s="187"/>
      <c r="AJ518" s="187"/>
      <c r="AK518" s="188"/>
      <c r="AL518" s="188"/>
      <c r="AM518" s="189"/>
      <c r="AN518" s="189"/>
      <c r="AO518" s="189"/>
      <c r="AP518" s="189"/>
      <c r="AQ518" s="189"/>
      <c r="AR518" s="189"/>
      <c r="AS518" s="189"/>
      <c r="AT518" s="194" t="s">
        <v>1166</v>
      </c>
      <c r="AU518" s="104"/>
      <c r="AV518" s="104"/>
      <c r="AW518" s="104"/>
      <c r="AX518" s="104"/>
      <c r="AY518" s="104"/>
      <c r="AZ518" s="104"/>
      <c r="BA518" s="104"/>
      <c r="BB518" s="104"/>
      <c r="BC518" s="104"/>
      <c r="BD518" s="104"/>
      <c r="BE518" s="162"/>
      <c r="BF518" s="104"/>
      <c r="BG518" s="363"/>
      <c r="BH518" s="213" t="s">
        <v>1167</v>
      </c>
      <c r="BI518" s="193" t="s">
        <v>1167</v>
      </c>
      <c r="BJ518" s="193" t="s">
        <v>5487</v>
      </c>
      <c r="BK518" s="109"/>
    </row>
    <row r="519" s="193" customFormat="true" ht="12.75" hidden="true" customHeight="true" outlineLevel="0" collapsed="false">
      <c r="A519" s="315"/>
      <c r="B519" s="316"/>
      <c r="C519" s="316"/>
      <c r="D519" s="332" t="s">
        <v>1168</v>
      </c>
      <c r="E519" s="317" t="s">
        <v>1170</v>
      </c>
      <c r="F519" s="87" t="s">
        <v>5488</v>
      </c>
      <c r="G519" s="88"/>
      <c r="H519" s="89" t="s">
        <v>5489</v>
      </c>
      <c r="I519" s="90"/>
      <c r="J519" s="90"/>
      <c r="K519" s="91"/>
      <c r="L519" s="92"/>
      <c r="M519" s="90" t="s">
        <v>2749</v>
      </c>
      <c r="N519" s="90"/>
      <c r="O519" s="90"/>
      <c r="P519" s="91"/>
      <c r="Q519" s="185"/>
      <c r="R519" s="185"/>
      <c r="S519" s="185"/>
      <c r="T519" s="185"/>
      <c r="U519" s="185"/>
      <c r="V519" s="100" t="s">
        <v>5490</v>
      </c>
      <c r="W519" s="95" t="s">
        <v>5417</v>
      </c>
      <c r="X519" s="96"/>
      <c r="Y519" s="96"/>
      <c r="Z519" s="96"/>
      <c r="AA519" s="96"/>
      <c r="AB519" s="96"/>
      <c r="AC519" s="95"/>
      <c r="AD519" s="95" t="s">
        <v>5418</v>
      </c>
      <c r="AE519" s="100"/>
      <c r="AF519" s="100" t="s">
        <v>2735</v>
      </c>
      <c r="AG519" s="186"/>
      <c r="AH519" s="187"/>
      <c r="AI519" s="187"/>
      <c r="AJ519" s="187"/>
      <c r="AK519" s="188"/>
      <c r="AL519" s="188"/>
      <c r="AM519" s="189"/>
      <c r="AN519" s="189"/>
      <c r="AO519" s="189"/>
      <c r="AP519" s="189"/>
      <c r="AQ519" s="189"/>
      <c r="AR519" s="189"/>
      <c r="AS519" s="189"/>
      <c r="AT519" s="194" t="s">
        <v>1169</v>
      </c>
      <c r="AU519" s="104"/>
      <c r="AV519" s="104"/>
      <c r="AW519" s="104"/>
      <c r="AX519" s="104"/>
      <c r="AY519" s="104"/>
      <c r="AZ519" s="104"/>
      <c r="BA519" s="104"/>
      <c r="BB519" s="104"/>
      <c r="BC519" s="104"/>
      <c r="BD519" s="104"/>
      <c r="BE519" s="162"/>
      <c r="BF519" s="104"/>
      <c r="BG519" s="363"/>
      <c r="BH519" s="213" t="s">
        <v>1170</v>
      </c>
      <c r="BI519" s="193" t="s">
        <v>1170</v>
      </c>
      <c r="BJ519" s="193" t="s">
        <v>5491</v>
      </c>
      <c r="BK519" s="109"/>
    </row>
    <row r="520" s="193" customFormat="true" ht="12.75" hidden="true" customHeight="true" outlineLevel="0" collapsed="false">
      <c r="A520" s="315"/>
      <c r="B520" s="316"/>
      <c r="C520" s="316"/>
      <c r="D520" s="332" t="s">
        <v>1171</v>
      </c>
      <c r="E520" s="317" t="s">
        <v>1173</v>
      </c>
      <c r="F520" s="87" t="s">
        <v>5492</v>
      </c>
      <c r="G520" s="88"/>
      <c r="H520" s="89" t="s">
        <v>5493</v>
      </c>
      <c r="I520" s="90"/>
      <c r="J520" s="90"/>
      <c r="K520" s="91"/>
      <c r="L520" s="92"/>
      <c r="M520" s="90" t="s">
        <v>2749</v>
      </c>
      <c r="N520" s="90"/>
      <c r="O520" s="90"/>
      <c r="P520" s="91"/>
      <c r="Q520" s="185"/>
      <c r="R520" s="185"/>
      <c r="S520" s="185"/>
      <c r="T520" s="185"/>
      <c r="U520" s="185"/>
      <c r="V520" s="100" t="s">
        <v>5494</v>
      </c>
      <c r="W520" s="95" t="s">
        <v>5417</v>
      </c>
      <c r="X520" s="96"/>
      <c r="Y520" s="96"/>
      <c r="Z520" s="96"/>
      <c r="AA520" s="96"/>
      <c r="AB520" s="96"/>
      <c r="AC520" s="95"/>
      <c r="AD520" s="95" t="s">
        <v>5418</v>
      </c>
      <c r="AE520" s="100"/>
      <c r="AF520" s="100" t="s">
        <v>2735</v>
      </c>
      <c r="AG520" s="186"/>
      <c r="AH520" s="187"/>
      <c r="AI520" s="187"/>
      <c r="AJ520" s="187"/>
      <c r="AK520" s="188"/>
      <c r="AL520" s="188"/>
      <c r="AM520" s="189"/>
      <c r="AN520" s="189"/>
      <c r="AO520" s="189"/>
      <c r="AP520" s="189"/>
      <c r="AQ520" s="189"/>
      <c r="AR520" s="189"/>
      <c r="AS520" s="189"/>
      <c r="AT520" s="194" t="s">
        <v>1172</v>
      </c>
      <c r="AU520" s="104"/>
      <c r="AV520" s="104"/>
      <c r="AW520" s="104"/>
      <c r="AX520" s="104"/>
      <c r="AY520" s="104"/>
      <c r="AZ520" s="104"/>
      <c r="BA520" s="104"/>
      <c r="BB520" s="104"/>
      <c r="BC520" s="104"/>
      <c r="BD520" s="104"/>
      <c r="BE520" s="162"/>
      <c r="BF520" s="104"/>
      <c r="BG520" s="363"/>
      <c r="BH520" s="213" t="s">
        <v>1173</v>
      </c>
      <c r="BI520" s="193" t="s">
        <v>1173</v>
      </c>
      <c r="BJ520" s="193" t="s">
        <v>5495</v>
      </c>
      <c r="BK520" s="109"/>
    </row>
    <row r="521" s="193" customFormat="true" ht="12.75" hidden="true" customHeight="true" outlineLevel="0" collapsed="false">
      <c r="A521" s="315"/>
      <c r="B521" s="316"/>
      <c r="C521" s="316"/>
      <c r="D521" s="332" t="s">
        <v>1174</v>
      </c>
      <c r="E521" s="317" t="s">
        <v>1176</v>
      </c>
      <c r="F521" s="87" t="s">
        <v>5496</v>
      </c>
      <c r="G521" s="88"/>
      <c r="H521" s="89" t="s">
        <v>5497</v>
      </c>
      <c r="I521" s="90"/>
      <c r="J521" s="90"/>
      <c r="K521" s="91"/>
      <c r="L521" s="92"/>
      <c r="M521" s="90" t="s">
        <v>2749</v>
      </c>
      <c r="N521" s="90"/>
      <c r="O521" s="90"/>
      <c r="P521" s="91"/>
      <c r="Q521" s="185"/>
      <c r="R521" s="185"/>
      <c r="S521" s="185"/>
      <c r="T521" s="185"/>
      <c r="U521" s="185"/>
      <c r="V521" s="100" t="s">
        <v>5498</v>
      </c>
      <c r="W521" s="95" t="s">
        <v>5417</v>
      </c>
      <c r="X521" s="96"/>
      <c r="Y521" s="96"/>
      <c r="Z521" s="96"/>
      <c r="AA521" s="96"/>
      <c r="AB521" s="96"/>
      <c r="AC521" s="95"/>
      <c r="AD521" s="95" t="s">
        <v>5418</v>
      </c>
      <c r="AE521" s="100"/>
      <c r="AF521" s="100" t="s">
        <v>2735</v>
      </c>
      <c r="AG521" s="186"/>
      <c r="AH521" s="187"/>
      <c r="AI521" s="187"/>
      <c r="AJ521" s="187"/>
      <c r="AK521" s="188"/>
      <c r="AL521" s="188"/>
      <c r="AM521" s="189"/>
      <c r="AN521" s="189"/>
      <c r="AO521" s="189"/>
      <c r="AP521" s="189"/>
      <c r="AQ521" s="189"/>
      <c r="AR521" s="189"/>
      <c r="AS521" s="189"/>
      <c r="AT521" s="194" t="s">
        <v>1175</v>
      </c>
      <c r="AU521" s="104"/>
      <c r="AV521" s="104"/>
      <c r="AW521" s="104"/>
      <c r="AX521" s="104"/>
      <c r="AY521" s="104"/>
      <c r="AZ521" s="104"/>
      <c r="BA521" s="104"/>
      <c r="BB521" s="104"/>
      <c r="BC521" s="104"/>
      <c r="BD521" s="104"/>
      <c r="BE521" s="162"/>
      <c r="BF521" s="104"/>
      <c r="BG521" s="363"/>
      <c r="BH521" s="213" t="s">
        <v>1176</v>
      </c>
      <c r="BI521" s="193" t="s">
        <v>1176</v>
      </c>
      <c r="BJ521" s="193" t="s">
        <v>5499</v>
      </c>
      <c r="BK521" s="109"/>
    </row>
    <row r="522" s="193" customFormat="true" ht="12.75" hidden="true" customHeight="true" outlineLevel="0" collapsed="false">
      <c r="A522" s="315"/>
      <c r="B522" s="316"/>
      <c r="C522" s="316"/>
      <c r="D522" s="370" t="s">
        <v>1177</v>
      </c>
      <c r="E522" s="317" t="s">
        <v>1178</v>
      </c>
      <c r="F522" s="87" t="s">
        <v>5500</v>
      </c>
      <c r="G522" s="88"/>
      <c r="H522" s="89" t="s">
        <v>5501</v>
      </c>
      <c r="I522" s="90"/>
      <c r="J522" s="90"/>
      <c r="K522" s="91"/>
      <c r="L522" s="92"/>
      <c r="M522" s="90" t="s">
        <v>2749</v>
      </c>
      <c r="N522" s="90"/>
      <c r="O522" s="90"/>
      <c r="P522" s="91"/>
      <c r="Q522" s="185"/>
      <c r="R522" s="185"/>
      <c r="S522" s="185"/>
      <c r="T522" s="185"/>
      <c r="U522" s="185"/>
      <c r="V522" s="100" t="s">
        <v>5502</v>
      </c>
      <c r="W522" s="95" t="s">
        <v>5417</v>
      </c>
      <c r="X522" s="96"/>
      <c r="Y522" s="96"/>
      <c r="Z522" s="96"/>
      <c r="AA522" s="96"/>
      <c r="AB522" s="96"/>
      <c r="AC522" s="95"/>
      <c r="AD522" s="95" t="s">
        <v>5418</v>
      </c>
      <c r="AE522" s="100"/>
      <c r="AF522" s="100" t="s">
        <v>2735</v>
      </c>
      <c r="AG522" s="186"/>
      <c r="AH522" s="187"/>
      <c r="AI522" s="187"/>
      <c r="AJ522" s="187"/>
      <c r="AK522" s="188"/>
      <c r="AL522" s="188"/>
      <c r="AM522" s="189"/>
      <c r="AN522" s="189"/>
      <c r="AO522" s="189"/>
      <c r="AP522" s="189"/>
      <c r="AQ522" s="189"/>
      <c r="AR522" s="189"/>
      <c r="AS522" s="189"/>
      <c r="AT522" s="194" t="s">
        <v>1177</v>
      </c>
      <c r="AU522" s="104"/>
      <c r="AV522" s="104"/>
      <c r="AW522" s="104"/>
      <c r="AX522" s="104"/>
      <c r="AY522" s="104"/>
      <c r="AZ522" s="104"/>
      <c r="BA522" s="104"/>
      <c r="BB522" s="104"/>
      <c r="BC522" s="104"/>
      <c r="BD522" s="104"/>
      <c r="BE522" s="162"/>
      <c r="BF522" s="104"/>
      <c r="BG522" s="363"/>
      <c r="BH522" s="213" t="s">
        <v>1178</v>
      </c>
      <c r="BI522" s="193" t="s">
        <v>1178</v>
      </c>
      <c r="BJ522" s="193" t="s">
        <v>5503</v>
      </c>
      <c r="BK522" s="109"/>
    </row>
    <row r="523" s="193" customFormat="true" ht="12.75" hidden="true" customHeight="true" outlineLevel="0" collapsed="false">
      <c r="A523" s="315"/>
      <c r="B523" s="316"/>
      <c r="C523" s="316"/>
      <c r="D523" s="370" t="s">
        <v>1179</v>
      </c>
      <c r="E523" s="317" t="s">
        <v>1180</v>
      </c>
      <c r="F523" s="87" t="s">
        <v>5504</v>
      </c>
      <c r="G523" s="88"/>
      <c r="H523" s="89" t="s">
        <v>5505</v>
      </c>
      <c r="I523" s="90"/>
      <c r="J523" s="90"/>
      <c r="K523" s="91"/>
      <c r="L523" s="92"/>
      <c r="M523" s="90" t="s">
        <v>2749</v>
      </c>
      <c r="N523" s="90"/>
      <c r="O523" s="90"/>
      <c r="P523" s="91"/>
      <c r="Q523" s="185"/>
      <c r="R523" s="185"/>
      <c r="S523" s="185"/>
      <c r="T523" s="185"/>
      <c r="U523" s="185"/>
      <c r="V523" s="100" t="s">
        <v>5506</v>
      </c>
      <c r="W523" s="95" t="s">
        <v>5417</v>
      </c>
      <c r="X523" s="96"/>
      <c r="Y523" s="96"/>
      <c r="Z523" s="96"/>
      <c r="AA523" s="96"/>
      <c r="AB523" s="96"/>
      <c r="AC523" s="95"/>
      <c r="AD523" s="95" t="s">
        <v>5418</v>
      </c>
      <c r="AE523" s="100"/>
      <c r="AF523" s="100" t="s">
        <v>2735</v>
      </c>
      <c r="AG523" s="186"/>
      <c r="AH523" s="187"/>
      <c r="AI523" s="187"/>
      <c r="AJ523" s="187"/>
      <c r="AK523" s="188"/>
      <c r="AL523" s="188"/>
      <c r="AM523" s="189"/>
      <c r="AN523" s="189"/>
      <c r="AO523" s="189"/>
      <c r="AP523" s="189"/>
      <c r="AQ523" s="189"/>
      <c r="AR523" s="189"/>
      <c r="AS523" s="189"/>
      <c r="AT523" s="194" t="s">
        <v>1179</v>
      </c>
      <c r="AU523" s="104"/>
      <c r="AV523" s="104"/>
      <c r="AW523" s="104"/>
      <c r="AX523" s="104"/>
      <c r="AY523" s="104"/>
      <c r="AZ523" s="104"/>
      <c r="BA523" s="104"/>
      <c r="BB523" s="104"/>
      <c r="BC523" s="104"/>
      <c r="BD523" s="104"/>
      <c r="BE523" s="162"/>
      <c r="BF523" s="104"/>
      <c r="BG523" s="363"/>
      <c r="BH523" s="213" t="s">
        <v>1180</v>
      </c>
      <c r="BI523" s="193" t="s">
        <v>1180</v>
      </c>
      <c r="BJ523" s="193" t="s">
        <v>5507</v>
      </c>
      <c r="BK523" s="109"/>
    </row>
    <row r="524" s="193" customFormat="true" ht="12.75" hidden="true" customHeight="true" outlineLevel="0" collapsed="false">
      <c r="A524" s="315"/>
      <c r="B524" s="316"/>
      <c r="C524" s="316"/>
      <c r="D524" s="332" t="s">
        <v>1181</v>
      </c>
      <c r="E524" s="317" t="s">
        <v>1182</v>
      </c>
      <c r="F524" s="87" t="s">
        <v>5508</v>
      </c>
      <c r="G524" s="88"/>
      <c r="H524" s="89" t="s">
        <v>5509</v>
      </c>
      <c r="I524" s="90"/>
      <c r="J524" s="90"/>
      <c r="K524" s="91"/>
      <c r="L524" s="92"/>
      <c r="M524" s="90" t="s">
        <v>2749</v>
      </c>
      <c r="N524" s="90"/>
      <c r="O524" s="90"/>
      <c r="P524" s="91"/>
      <c r="Q524" s="185"/>
      <c r="R524" s="185"/>
      <c r="S524" s="185"/>
      <c r="T524" s="185"/>
      <c r="U524" s="185"/>
      <c r="V524" s="100" t="s">
        <v>5510</v>
      </c>
      <c r="W524" s="95" t="s">
        <v>5417</v>
      </c>
      <c r="X524" s="96"/>
      <c r="Y524" s="96"/>
      <c r="Z524" s="96"/>
      <c r="AA524" s="96"/>
      <c r="AB524" s="96"/>
      <c r="AC524" s="95"/>
      <c r="AD524" s="95" t="s">
        <v>5418</v>
      </c>
      <c r="AE524" s="100"/>
      <c r="AF524" s="100" t="s">
        <v>2735</v>
      </c>
      <c r="AG524" s="186"/>
      <c r="AH524" s="187"/>
      <c r="AI524" s="187"/>
      <c r="AJ524" s="187"/>
      <c r="AK524" s="188"/>
      <c r="AL524" s="188"/>
      <c r="AM524" s="189"/>
      <c r="AN524" s="189"/>
      <c r="AO524" s="189"/>
      <c r="AP524" s="189"/>
      <c r="AQ524" s="189"/>
      <c r="AR524" s="189"/>
      <c r="AS524" s="189"/>
      <c r="AT524" s="194" t="s">
        <v>1181</v>
      </c>
      <c r="AU524" s="104"/>
      <c r="AV524" s="104"/>
      <c r="AW524" s="104"/>
      <c r="AX524" s="104"/>
      <c r="AY524" s="104"/>
      <c r="AZ524" s="104"/>
      <c r="BA524" s="104"/>
      <c r="BB524" s="104"/>
      <c r="BC524" s="104"/>
      <c r="BD524" s="104"/>
      <c r="BE524" s="162"/>
      <c r="BF524" s="104"/>
      <c r="BG524" s="363"/>
      <c r="BH524" s="213" t="s">
        <v>1182</v>
      </c>
      <c r="BI524" s="193" t="s">
        <v>1182</v>
      </c>
      <c r="BJ524" s="193" t="s">
        <v>5511</v>
      </c>
      <c r="BK524" s="109"/>
    </row>
    <row r="525" s="193" customFormat="true" ht="12.75" hidden="true" customHeight="true" outlineLevel="0" collapsed="false">
      <c r="A525" s="315"/>
      <c r="B525" s="316"/>
      <c r="C525" s="316"/>
      <c r="D525" s="332" t="s">
        <v>1183</v>
      </c>
      <c r="E525" s="317" t="s">
        <v>1184</v>
      </c>
      <c r="F525" s="87" t="s">
        <v>5512</v>
      </c>
      <c r="G525" s="88"/>
      <c r="H525" s="89" t="s">
        <v>5513</v>
      </c>
      <c r="I525" s="90"/>
      <c r="J525" s="90"/>
      <c r="K525" s="91"/>
      <c r="L525" s="92"/>
      <c r="M525" s="90" t="s">
        <v>2749</v>
      </c>
      <c r="N525" s="90"/>
      <c r="O525" s="90"/>
      <c r="P525" s="91"/>
      <c r="Q525" s="185"/>
      <c r="R525" s="185"/>
      <c r="S525" s="185"/>
      <c r="T525" s="185"/>
      <c r="U525" s="185"/>
      <c r="V525" s="100" t="s">
        <v>5514</v>
      </c>
      <c r="W525" s="95" t="s">
        <v>5417</v>
      </c>
      <c r="X525" s="96"/>
      <c r="Y525" s="96"/>
      <c r="Z525" s="96"/>
      <c r="AA525" s="96"/>
      <c r="AB525" s="96"/>
      <c r="AC525" s="95"/>
      <c r="AD525" s="95" t="s">
        <v>5418</v>
      </c>
      <c r="AE525" s="100"/>
      <c r="AF525" s="100" t="s">
        <v>2735</v>
      </c>
      <c r="AG525" s="186"/>
      <c r="AH525" s="187"/>
      <c r="AI525" s="187"/>
      <c r="AJ525" s="187"/>
      <c r="AK525" s="188"/>
      <c r="AL525" s="188"/>
      <c r="AM525" s="189"/>
      <c r="AN525" s="189"/>
      <c r="AO525" s="189"/>
      <c r="AP525" s="189"/>
      <c r="AQ525" s="189"/>
      <c r="AR525" s="189"/>
      <c r="AS525" s="189"/>
      <c r="AT525" s="194" t="s">
        <v>1183</v>
      </c>
      <c r="AU525" s="104"/>
      <c r="AV525" s="104"/>
      <c r="AW525" s="104"/>
      <c r="AX525" s="104"/>
      <c r="AY525" s="104"/>
      <c r="AZ525" s="104"/>
      <c r="BA525" s="104"/>
      <c r="BB525" s="104"/>
      <c r="BC525" s="104"/>
      <c r="BD525" s="104"/>
      <c r="BE525" s="162"/>
      <c r="BF525" s="104"/>
      <c r="BG525" s="363"/>
      <c r="BH525" s="213" t="s">
        <v>1184</v>
      </c>
      <c r="BI525" s="193" t="s">
        <v>1184</v>
      </c>
      <c r="BJ525" s="193" t="s">
        <v>5515</v>
      </c>
      <c r="BK525" s="109"/>
    </row>
    <row r="526" s="193" customFormat="true" ht="12.75" hidden="true" customHeight="true" outlineLevel="0" collapsed="false">
      <c r="A526" s="315"/>
      <c r="B526" s="316"/>
      <c r="C526" s="316"/>
      <c r="D526" s="332" t="s">
        <v>1185</v>
      </c>
      <c r="E526" s="317" t="s">
        <v>1186</v>
      </c>
      <c r="F526" s="87" t="s">
        <v>5516</v>
      </c>
      <c r="G526" s="88"/>
      <c r="H526" s="89" t="s">
        <v>5517</v>
      </c>
      <c r="I526" s="90"/>
      <c r="J526" s="90"/>
      <c r="K526" s="91"/>
      <c r="L526" s="92"/>
      <c r="M526" s="90" t="s">
        <v>2749</v>
      </c>
      <c r="N526" s="90"/>
      <c r="O526" s="90"/>
      <c r="P526" s="91"/>
      <c r="Q526" s="185"/>
      <c r="R526" s="185"/>
      <c r="S526" s="185"/>
      <c r="T526" s="185"/>
      <c r="U526" s="185"/>
      <c r="V526" s="100" t="s">
        <v>5518</v>
      </c>
      <c r="W526" s="95" t="s">
        <v>5417</v>
      </c>
      <c r="X526" s="96"/>
      <c r="Y526" s="96"/>
      <c r="Z526" s="96"/>
      <c r="AA526" s="96"/>
      <c r="AB526" s="96"/>
      <c r="AC526" s="95"/>
      <c r="AD526" s="95" t="s">
        <v>5418</v>
      </c>
      <c r="AE526" s="100"/>
      <c r="AF526" s="100" t="s">
        <v>2735</v>
      </c>
      <c r="AG526" s="186"/>
      <c r="AH526" s="187"/>
      <c r="AI526" s="187"/>
      <c r="AJ526" s="187"/>
      <c r="AK526" s="188"/>
      <c r="AL526" s="188"/>
      <c r="AM526" s="189"/>
      <c r="AN526" s="189"/>
      <c r="AO526" s="189"/>
      <c r="AP526" s="189"/>
      <c r="AQ526" s="189"/>
      <c r="AR526" s="189"/>
      <c r="AS526" s="189"/>
      <c r="AT526" s="194" t="s">
        <v>1185</v>
      </c>
      <c r="AU526" s="104"/>
      <c r="AV526" s="104"/>
      <c r="AW526" s="104"/>
      <c r="AX526" s="104"/>
      <c r="AY526" s="104"/>
      <c r="AZ526" s="104"/>
      <c r="BA526" s="104"/>
      <c r="BB526" s="104"/>
      <c r="BC526" s="104"/>
      <c r="BD526" s="104"/>
      <c r="BE526" s="162"/>
      <c r="BF526" s="104"/>
      <c r="BG526" s="363"/>
      <c r="BH526" s="213" t="s">
        <v>1186</v>
      </c>
      <c r="BI526" s="193" t="s">
        <v>1186</v>
      </c>
      <c r="BJ526" s="193" t="s">
        <v>5519</v>
      </c>
      <c r="BK526" s="109"/>
    </row>
    <row r="527" s="193" customFormat="true" ht="12.75" hidden="true" customHeight="true" outlineLevel="0" collapsed="false">
      <c r="A527" s="315"/>
      <c r="B527" s="316"/>
      <c r="C527" s="316"/>
      <c r="D527" s="332" t="s">
        <v>1187</v>
      </c>
      <c r="E527" s="317" t="s">
        <v>1189</v>
      </c>
      <c r="F527" s="87" t="s">
        <v>5520</v>
      </c>
      <c r="G527" s="88"/>
      <c r="H527" s="89" t="s">
        <v>5521</v>
      </c>
      <c r="I527" s="90"/>
      <c r="J527" s="90"/>
      <c r="K527" s="91"/>
      <c r="L527" s="92"/>
      <c r="M527" s="90" t="s">
        <v>2749</v>
      </c>
      <c r="N527" s="90"/>
      <c r="O527" s="90"/>
      <c r="P527" s="91"/>
      <c r="Q527" s="185"/>
      <c r="R527" s="185"/>
      <c r="S527" s="185"/>
      <c r="T527" s="185"/>
      <c r="U527" s="185"/>
      <c r="V527" s="100" t="s">
        <v>5522</v>
      </c>
      <c r="W527" s="95" t="s">
        <v>5417</v>
      </c>
      <c r="X527" s="96"/>
      <c r="Y527" s="96"/>
      <c r="Z527" s="96"/>
      <c r="AA527" s="96"/>
      <c r="AB527" s="96"/>
      <c r="AC527" s="95"/>
      <c r="AD527" s="95" t="s">
        <v>5523</v>
      </c>
      <c r="AE527" s="100"/>
      <c r="AF527" s="100" t="s">
        <v>2735</v>
      </c>
      <c r="AG527" s="186"/>
      <c r="AH527" s="187"/>
      <c r="AI527" s="187"/>
      <c r="AJ527" s="187"/>
      <c r="AK527" s="188"/>
      <c r="AL527" s="188"/>
      <c r="AM527" s="189"/>
      <c r="AN527" s="189"/>
      <c r="AO527" s="189"/>
      <c r="AP527" s="189"/>
      <c r="AQ527" s="189"/>
      <c r="AR527" s="189"/>
      <c r="AS527" s="189"/>
      <c r="AT527" s="194" t="s">
        <v>1188</v>
      </c>
      <c r="AU527" s="104"/>
      <c r="AV527" s="104"/>
      <c r="AW527" s="104"/>
      <c r="AX527" s="104"/>
      <c r="AY527" s="104"/>
      <c r="AZ527" s="104"/>
      <c r="BA527" s="104"/>
      <c r="BB527" s="104"/>
      <c r="BC527" s="104"/>
      <c r="BD527" s="104"/>
      <c r="BE527" s="162"/>
      <c r="BF527" s="104"/>
      <c r="BG527" s="363"/>
      <c r="BH527" s="213" t="s">
        <v>1189</v>
      </c>
      <c r="BI527" s="193" t="s">
        <v>1189</v>
      </c>
      <c r="BJ527" s="193" t="s">
        <v>5524</v>
      </c>
      <c r="BK527" s="109"/>
    </row>
    <row r="528" s="193" customFormat="true" ht="12.75" hidden="true" customHeight="true" outlineLevel="0" collapsed="false">
      <c r="A528" s="315"/>
      <c r="B528" s="316"/>
      <c r="C528" s="316"/>
      <c r="D528" s="332" t="s">
        <v>1190</v>
      </c>
      <c r="E528" s="317" t="s">
        <v>1192</v>
      </c>
      <c r="F528" s="87" t="s">
        <v>5525</v>
      </c>
      <c r="G528" s="88"/>
      <c r="H528" s="89" t="s">
        <v>5526</v>
      </c>
      <c r="I528" s="90"/>
      <c r="J528" s="90"/>
      <c r="K528" s="91"/>
      <c r="L528" s="92"/>
      <c r="M528" s="90" t="s">
        <v>2749</v>
      </c>
      <c r="N528" s="90"/>
      <c r="O528" s="90"/>
      <c r="P528" s="91"/>
      <c r="Q528" s="185"/>
      <c r="R528" s="185"/>
      <c r="S528" s="185"/>
      <c r="T528" s="185"/>
      <c r="U528" s="185"/>
      <c r="V528" s="100" t="s">
        <v>5527</v>
      </c>
      <c r="W528" s="95" t="s">
        <v>5417</v>
      </c>
      <c r="X528" s="96"/>
      <c r="Y528" s="96"/>
      <c r="Z528" s="96"/>
      <c r="AA528" s="96"/>
      <c r="AB528" s="96"/>
      <c r="AC528" s="95"/>
      <c r="AD528" s="95" t="s">
        <v>5523</v>
      </c>
      <c r="AE528" s="100"/>
      <c r="AF528" s="100" t="s">
        <v>2735</v>
      </c>
      <c r="AG528" s="186"/>
      <c r="AH528" s="187"/>
      <c r="AI528" s="187"/>
      <c r="AJ528" s="187"/>
      <c r="AK528" s="188"/>
      <c r="AL528" s="188"/>
      <c r="AM528" s="189"/>
      <c r="AN528" s="189"/>
      <c r="AO528" s="189"/>
      <c r="AP528" s="189"/>
      <c r="AQ528" s="189"/>
      <c r="AR528" s="189"/>
      <c r="AS528" s="189"/>
      <c r="AT528" s="194" t="s">
        <v>1191</v>
      </c>
      <c r="AU528" s="104"/>
      <c r="AV528" s="104"/>
      <c r="AW528" s="104"/>
      <c r="AX528" s="104"/>
      <c r="AY528" s="104"/>
      <c r="AZ528" s="104"/>
      <c r="BA528" s="104"/>
      <c r="BB528" s="104"/>
      <c r="BC528" s="104"/>
      <c r="BD528" s="104"/>
      <c r="BE528" s="162"/>
      <c r="BF528" s="104"/>
      <c r="BG528" s="363"/>
      <c r="BH528" s="213" t="s">
        <v>1192</v>
      </c>
      <c r="BI528" s="193" t="s">
        <v>1192</v>
      </c>
      <c r="BJ528" s="193" t="s">
        <v>5528</v>
      </c>
      <c r="BK528" s="109"/>
    </row>
    <row r="529" s="193" customFormat="true" ht="12.75" hidden="true" customHeight="true" outlineLevel="0" collapsed="false">
      <c r="A529" s="315"/>
      <c r="B529" s="316"/>
      <c r="C529" s="316"/>
      <c r="D529" s="332" t="s">
        <v>1193</v>
      </c>
      <c r="E529" s="317" t="s">
        <v>1195</v>
      </c>
      <c r="F529" s="87" t="s">
        <v>5529</v>
      </c>
      <c r="G529" s="88"/>
      <c r="H529" s="89" t="s">
        <v>5530</v>
      </c>
      <c r="I529" s="90"/>
      <c r="J529" s="90"/>
      <c r="K529" s="91"/>
      <c r="L529" s="92"/>
      <c r="M529" s="90" t="s">
        <v>2749</v>
      </c>
      <c r="N529" s="90"/>
      <c r="O529" s="90"/>
      <c r="P529" s="91"/>
      <c r="Q529" s="185"/>
      <c r="R529" s="185"/>
      <c r="S529" s="185"/>
      <c r="T529" s="185"/>
      <c r="U529" s="185"/>
      <c r="V529" s="100" t="s">
        <v>5531</v>
      </c>
      <c r="W529" s="95" t="s">
        <v>5417</v>
      </c>
      <c r="X529" s="96"/>
      <c r="Y529" s="96"/>
      <c r="Z529" s="96"/>
      <c r="AA529" s="96"/>
      <c r="AB529" s="96"/>
      <c r="AC529" s="95"/>
      <c r="AD529" s="95" t="s">
        <v>5523</v>
      </c>
      <c r="AE529" s="100"/>
      <c r="AF529" s="100" t="s">
        <v>2735</v>
      </c>
      <c r="AG529" s="186"/>
      <c r="AH529" s="187"/>
      <c r="AI529" s="187"/>
      <c r="AJ529" s="187"/>
      <c r="AK529" s="188"/>
      <c r="AL529" s="188"/>
      <c r="AM529" s="189"/>
      <c r="AN529" s="189"/>
      <c r="AO529" s="189"/>
      <c r="AP529" s="189"/>
      <c r="AQ529" s="189"/>
      <c r="AR529" s="189"/>
      <c r="AS529" s="189"/>
      <c r="AT529" s="194" t="s">
        <v>1194</v>
      </c>
      <c r="AU529" s="104"/>
      <c r="AV529" s="104"/>
      <c r="AW529" s="104"/>
      <c r="AX529" s="104"/>
      <c r="AY529" s="104"/>
      <c r="AZ529" s="104"/>
      <c r="BA529" s="104"/>
      <c r="BB529" s="104"/>
      <c r="BC529" s="104"/>
      <c r="BD529" s="104"/>
      <c r="BE529" s="162"/>
      <c r="BF529" s="104"/>
      <c r="BG529" s="363"/>
      <c r="BH529" s="213" t="s">
        <v>1195</v>
      </c>
      <c r="BI529" s="193" t="s">
        <v>1195</v>
      </c>
      <c r="BJ529" s="193" t="s">
        <v>5532</v>
      </c>
      <c r="BK529" s="109"/>
    </row>
    <row r="530" s="193" customFormat="true" ht="12.75" hidden="true" customHeight="true" outlineLevel="0" collapsed="false">
      <c r="A530" s="315"/>
      <c r="B530" s="316"/>
      <c r="C530" s="316"/>
      <c r="D530" s="332" t="s">
        <v>1196</v>
      </c>
      <c r="E530" s="317" t="s">
        <v>1198</v>
      </c>
      <c r="F530" s="87" t="s">
        <v>5533</v>
      </c>
      <c r="G530" s="88"/>
      <c r="H530" s="89" t="s">
        <v>5534</v>
      </c>
      <c r="I530" s="90"/>
      <c r="J530" s="90"/>
      <c r="K530" s="91"/>
      <c r="L530" s="92"/>
      <c r="M530" s="90" t="s">
        <v>2749</v>
      </c>
      <c r="N530" s="90"/>
      <c r="O530" s="90"/>
      <c r="P530" s="91"/>
      <c r="Q530" s="185"/>
      <c r="R530" s="185"/>
      <c r="S530" s="185"/>
      <c r="T530" s="185"/>
      <c r="U530" s="185"/>
      <c r="V530" s="100" t="s">
        <v>5535</v>
      </c>
      <c r="W530" s="95" t="s">
        <v>5417</v>
      </c>
      <c r="X530" s="96"/>
      <c r="Y530" s="96"/>
      <c r="Z530" s="96"/>
      <c r="AA530" s="96"/>
      <c r="AB530" s="96"/>
      <c r="AC530" s="95"/>
      <c r="AD530" s="95" t="s">
        <v>5523</v>
      </c>
      <c r="AE530" s="100"/>
      <c r="AF530" s="100" t="s">
        <v>2735</v>
      </c>
      <c r="AG530" s="186"/>
      <c r="AH530" s="187"/>
      <c r="AI530" s="187"/>
      <c r="AJ530" s="187"/>
      <c r="AK530" s="188"/>
      <c r="AL530" s="188"/>
      <c r="AM530" s="189"/>
      <c r="AN530" s="189"/>
      <c r="AO530" s="189"/>
      <c r="AP530" s="189"/>
      <c r="AQ530" s="189"/>
      <c r="AR530" s="189"/>
      <c r="AS530" s="189"/>
      <c r="AT530" s="194" t="s">
        <v>1197</v>
      </c>
      <c r="AU530" s="104"/>
      <c r="AV530" s="104"/>
      <c r="AW530" s="104"/>
      <c r="AX530" s="104"/>
      <c r="AY530" s="104"/>
      <c r="AZ530" s="104"/>
      <c r="BA530" s="104"/>
      <c r="BB530" s="104"/>
      <c r="BC530" s="104"/>
      <c r="BD530" s="104"/>
      <c r="BE530" s="162"/>
      <c r="BF530" s="104"/>
      <c r="BG530" s="363"/>
      <c r="BH530" s="213" t="s">
        <v>1198</v>
      </c>
      <c r="BI530" s="193" t="s">
        <v>1198</v>
      </c>
      <c r="BJ530" s="193" t="s">
        <v>5536</v>
      </c>
      <c r="BK530" s="109"/>
    </row>
    <row r="531" s="193" customFormat="true" ht="12.75" hidden="true" customHeight="true" outlineLevel="0" collapsed="false">
      <c r="A531" s="315"/>
      <c r="B531" s="316"/>
      <c r="C531" s="316"/>
      <c r="D531" s="332" t="s">
        <v>1199</v>
      </c>
      <c r="E531" s="317" t="s">
        <v>1201</v>
      </c>
      <c r="F531" s="87" t="s">
        <v>5537</v>
      </c>
      <c r="G531" s="88"/>
      <c r="H531" s="89" t="s">
        <v>5538</v>
      </c>
      <c r="I531" s="90"/>
      <c r="J531" s="90"/>
      <c r="K531" s="91"/>
      <c r="L531" s="92"/>
      <c r="M531" s="90" t="s">
        <v>2749</v>
      </c>
      <c r="N531" s="90"/>
      <c r="O531" s="90"/>
      <c r="P531" s="91"/>
      <c r="Q531" s="185"/>
      <c r="R531" s="185"/>
      <c r="S531" s="185"/>
      <c r="T531" s="185"/>
      <c r="U531" s="185"/>
      <c r="V531" s="100" t="s">
        <v>5539</v>
      </c>
      <c r="W531" s="95" t="s">
        <v>5417</v>
      </c>
      <c r="X531" s="96"/>
      <c r="Y531" s="96"/>
      <c r="Z531" s="96"/>
      <c r="AA531" s="96"/>
      <c r="AB531" s="96"/>
      <c r="AC531" s="95"/>
      <c r="AD531" s="95" t="s">
        <v>5523</v>
      </c>
      <c r="AE531" s="100"/>
      <c r="AF531" s="100" t="s">
        <v>2735</v>
      </c>
      <c r="AG531" s="186"/>
      <c r="AH531" s="187"/>
      <c r="AI531" s="187"/>
      <c r="AJ531" s="187"/>
      <c r="AK531" s="188"/>
      <c r="AL531" s="188"/>
      <c r="AM531" s="189"/>
      <c r="AN531" s="189"/>
      <c r="AO531" s="189"/>
      <c r="AP531" s="189"/>
      <c r="AQ531" s="189"/>
      <c r="AR531" s="189"/>
      <c r="AS531" s="189"/>
      <c r="AT531" s="194" t="s">
        <v>1200</v>
      </c>
      <c r="AU531" s="104"/>
      <c r="AV531" s="104"/>
      <c r="AW531" s="104"/>
      <c r="AX531" s="104"/>
      <c r="AY531" s="104"/>
      <c r="AZ531" s="104"/>
      <c r="BA531" s="104"/>
      <c r="BB531" s="104"/>
      <c r="BC531" s="104"/>
      <c r="BD531" s="104"/>
      <c r="BE531" s="162"/>
      <c r="BF531" s="104"/>
      <c r="BG531" s="363"/>
      <c r="BH531" s="213" t="s">
        <v>1201</v>
      </c>
      <c r="BI531" s="193" t="s">
        <v>1201</v>
      </c>
      <c r="BJ531" s="193" t="s">
        <v>5540</v>
      </c>
      <c r="BK531" s="109"/>
    </row>
    <row r="532" s="193" customFormat="true" ht="12.75" hidden="true" customHeight="true" outlineLevel="0" collapsed="false">
      <c r="A532" s="315"/>
      <c r="B532" s="316"/>
      <c r="C532" s="316"/>
      <c r="D532" s="332" t="s">
        <v>1202</v>
      </c>
      <c r="E532" s="317" t="s">
        <v>1204</v>
      </c>
      <c r="F532" s="87" t="s">
        <v>5541</v>
      </c>
      <c r="G532" s="88"/>
      <c r="H532" s="89" t="s">
        <v>5542</v>
      </c>
      <c r="I532" s="90"/>
      <c r="J532" s="90"/>
      <c r="K532" s="91"/>
      <c r="L532" s="92"/>
      <c r="M532" s="90" t="s">
        <v>2749</v>
      </c>
      <c r="N532" s="90"/>
      <c r="O532" s="90"/>
      <c r="P532" s="91"/>
      <c r="Q532" s="185"/>
      <c r="R532" s="185"/>
      <c r="S532" s="185"/>
      <c r="T532" s="185"/>
      <c r="U532" s="185"/>
      <c r="V532" s="100" t="s">
        <v>5543</v>
      </c>
      <c r="W532" s="95" t="s">
        <v>5417</v>
      </c>
      <c r="X532" s="96"/>
      <c r="Y532" s="96"/>
      <c r="Z532" s="96"/>
      <c r="AA532" s="96"/>
      <c r="AB532" s="96"/>
      <c r="AC532" s="95"/>
      <c r="AD532" s="95" t="s">
        <v>5523</v>
      </c>
      <c r="AE532" s="100"/>
      <c r="AF532" s="100" t="s">
        <v>2735</v>
      </c>
      <c r="AG532" s="186"/>
      <c r="AH532" s="187"/>
      <c r="AI532" s="187"/>
      <c r="AJ532" s="187"/>
      <c r="AK532" s="188"/>
      <c r="AL532" s="188"/>
      <c r="AM532" s="189"/>
      <c r="AN532" s="189"/>
      <c r="AO532" s="189"/>
      <c r="AP532" s="189"/>
      <c r="AQ532" s="189"/>
      <c r="AR532" s="189"/>
      <c r="AS532" s="189"/>
      <c r="AT532" s="194" t="s">
        <v>1203</v>
      </c>
      <c r="AU532" s="104"/>
      <c r="AV532" s="104"/>
      <c r="AW532" s="104"/>
      <c r="AX532" s="104"/>
      <c r="AY532" s="104"/>
      <c r="AZ532" s="104"/>
      <c r="BA532" s="104"/>
      <c r="BB532" s="104"/>
      <c r="BC532" s="104"/>
      <c r="BD532" s="104"/>
      <c r="BE532" s="162"/>
      <c r="BF532" s="104"/>
      <c r="BG532" s="363"/>
      <c r="BH532" s="213" t="s">
        <v>1204</v>
      </c>
      <c r="BI532" s="193" t="s">
        <v>1204</v>
      </c>
      <c r="BJ532" s="193" t="s">
        <v>5544</v>
      </c>
      <c r="BK532" s="109"/>
    </row>
    <row r="533" s="193" customFormat="true" ht="12.75" hidden="true" customHeight="true" outlineLevel="0" collapsed="false">
      <c r="A533" s="315"/>
      <c r="B533" s="316"/>
      <c r="C533" s="316"/>
      <c r="D533" s="332" t="s">
        <v>1205</v>
      </c>
      <c r="E533" s="317" t="s">
        <v>1207</v>
      </c>
      <c r="F533" s="87" t="s">
        <v>5545</v>
      </c>
      <c r="G533" s="88"/>
      <c r="H533" s="89" t="s">
        <v>5546</v>
      </c>
      <c r="I533" s="90"/>
      <c r="J533" s="90"/>
      <c r="K533" s="91"/>
      <c r="L533" s="92"/>
      <c r="M533" s="90" t="s">
        <v>2749</v>
      </c>
      <c r="N533" s="90"/>
      <c r="O533" s="90"/>
      <c r="P533" s="91"/>
      <c r="Q533" s="185"/>
      <c r="R533" s="185"/>
      <c r="S533" s="185"/>
      <c r="T533" s="185"/>
      <c r="U533" s="185"/>
      <c r="V533" s="100" t="s">
        <v>5547</v>
      </c>
      <c r="W533" s="95" t="s">
        <v>5417</v>
      </c>
      <c r="X533" s="96"/>
      <c r="Y533" s="96"/>
      <c r="Z533" s="96"/>
      <c r="AA533" s="96"/>
      <c r="AB533" s="96"/>
      <c r="AC533" s="95"/>
      <c r="AD533" s="95" t="s">
        <v>5523</v>
      </c>
      <c r="AE533" s="100"/>
      <c r="AF533" s="100" t="s">
        <v>2735</v>
      </c>
      <c r="AG533" s="186"/>
      <c r="AH533" s="187"/>
      <c r="AI533" s="187"/>
      <c r="AJ533" s="187"/>
      <c r="AK533" s="188"/>
      <c r="AL533" s="188"/>
      <c r="AM533" s="189"/>
      <c r="AN533" s="189"/>
      <c r="AO533" s="189"/>
      <c r="AP533" s="189"/>
      <c r="AQ533" s="189"/>
      <c r="AR533" s="189"/>
      <c r="AS533" s="189"/>
      <c r="AT533" s="194" t="s">
        <v>1206</v>
      </c>
      <c r="AU533" s="104"/>
      <c r="AV533" s="104"/>
      <c r="AW533" s="104"/>
      <c r="AX533" s="104"/>
      <c r="AY533" s="104"/>
      <c r="AZ533" s="104"/>
      <c r="BA533" s="104"/>
      <c r="BB533" s="104"/>
      <c r="BC533" s="104"/>
      <c r="BD533" s="104"/>
      <c r="BE533" s="162"/>
      <c r="BF533" s="104"/>
      <c r="BG533" s="363"/>
      <c r="BH533" s="213" t="s">
        <v>1207</v>
      </c>
      <c r="BI533" s="193" t="s">
        <v>1207</v>
      </c>
      <c r="BJ533" s="193" t="s">
        <v>5548</v>
      </c>
      <c r="BK533" s="109"/>
    </row>
    <row r="534" s="193" customFormat="true" ht="12.75" hidden="true" customHeight="true" outlineLevel="0" collapsed="false">
      <c r="A534" s="315"/>
      <c r="B534" s="316"/>
      <c r="C534" s="316"/>
      <c r="D534" s="370" t="s">
        <v>1208</v>
      </c>
      <c r="E534" s="317" t="s">
        <v>1210</v>
      </c>
      <c r="F534" s="87" t="s">
        <v>5549</v>
      </c>
      <c r="G534" s="88"/>
      <c r="H534" s="89" t="s">
        <v>5550</v>
      </c>
      <c r="I534" s="90"/>
      <c r="J534" s="90"/>
      <c r="K534" s="91"/>
      <c r="L534" s="92"/>
      <c r="M534" s="90" t="s">
        <v>2749</v>
      </c>
      <c r="N534" s="90"/>
      <c r="O534" s="90"/>
      <c r="P534" s="91"/>
      <c r="Q534" s="185"/>
      <c r="R534" s="185"/>
      <c r="S534" s="185"/>
      <c r="T534" s="185"/>
      <c r="U534" s="185"/>
      <c r="V534" s="100" t="s">
        <v>5551</v>
      </c>
      <c r="W534" s="95" t="s">
        <v>5417</v>
      </c>
      <c r="X534" s="96"/>
      <c r="Y534" s="96"/>
      <c r="Z534" s="96"/>
      <c r="AA534" s="96"/>
      <c r="AB534" s="96"/>
      <c r="AC534" s="95"/>
      <c r="AD534" s="95" t="s">
        <v>5523</v>
      </c>
      <c r="AE534" s="100"/>
      <c r="AF534" s="100" t="s">
        <v>2735</v>
      </c>
      <c r="AG534" s="186"/>
      <c r="AH534" s="187"/>
      <c r="AI534" s="187"/>
      <c r="AJ534" s="187"/>
      <c r="AK534" s="188"/>
      <c r="AL534" s="188"/>
      <c r="AM534" s="189"/>
      <c r="AN534" s="189"/>
      <c r="AO534" s="189"/>
      <c r="AP534" s="189"/>
      <c r="AQ534" s="189"/>
      <c r="AR534" s="189"/>
      <c r="AS534" s="189"/>
      <c r="AT534" s="194" t="s">
        <v>1209</v>
      </c>
      <c r="AU534" s="104"/>
      <c r="AV534" s="104"/>
      <c r="AW534" s="104"/>
      <c r="AX534" s="104"/>
      <c r="AY534" s="104"/>
      <c r="AZ534" s="104"/>
      <c r="BA534" s="104"/>
      <c r="BB534" s="104"/>
      <c r="BC534" s="104"/>
      <c r="BD534" s="104"/>
      <c r="BE534" s="162"/>
      <c r="BF534" s="104"/>
      <c r="BG534" s="363"/>
      <c r="BH534" s="213" t="s">
        <v>1210</v>
      </c>
      <c r="BI534" s="193" t="s">
        <v>1210</v>
      </c>
      <c r="BJ534" s="193" t="s">
        <v>5552</v>
      </c>
      <c r="BK534" s="109"/>
    </row>
    <row r="535" s="193" customFormat="true" ht="12.75" hidden="true" customHeight="true" outlineLevel="0" collapsed="false">
      <c r="A535" s="315"/>
      <c r="B535" s="316"/>
      <c r="C535" s="316"/>
      <c r="D535" s="370" t="s">
        <v>1211</v>
      </c>
      <c r="E535" s="317" t="s">
        <v>1213</v>
      </c>
      <c r="F535" s="87" t="s">
        <v>5553</v>
      </c>
      <c r="G535" s="88"/>
      <c r="H535" s="89" t="s">
        <v>5554</v>
      </c>
      <c r="I535" s="90"/>
      <c r="J535" s="90"/>
      <c r="K535" s="91"/>
      <c r="L535" s="92"/>
      <c r="M535" s="90" t="s">
        <v>2749</v>
      </c>
      <c r="N535" s="90"/>
      <c r="O535" s="90"/>
      <c r="P535" s="91"/>
      <c r="Q535" s="185"/>
      <c r="R535" s="185"/>
      <c r="S535" s="185"/>
      <c r="T535" s="185"/>
      <c r="U535" s="185"/>
      <c r="V535" s="100" t="s">
        <v>5555</v>
      </c>
      <c r="W535" s="95" t="s">
        <v>5417</v>
      </c>
      <c r="X535" s="96"/>
      <c r="Y535" s="96"/>
      <c r="Z535" s="96"/>
      <c r="AA535" s="96"/>
      <c r="AB535" s="96"/>
      <c r="AC535" s="95"/>
      <c r="AD535" s="95" t="s">
        <v>5523</v>
      </c>
      <c r="AE535" s="100"/>
      <c r="AF535" s="100" t="s">
        <v>2735</v>
      </c>
      <c r="AG535" s="186"/>
      <c r="AH535" s="187"/>
      <c r="AI535" s="187"/>
      <c r="AJ535" s="187"/>
      <c r="AK535" s="188"/>
      <c r="AL535" s="188"/>
      <c r="AM535" s="189"/>
      <c r="AN535" s="189"/>
      <c r="AO535" s="189"/>
      <c r="AP535" s="189"/>
      <c r="AQ535" s="189"/>
      <c r="AR535" s="189"/>
      <c r="AS535" s="189"/>
      <c r="AT535" s="194" t="s">
        <v>1212</v>
      </c>
      <c r="AU535" s="104"/>
      <c r="AV535" s="104"/>
      <c r="AW535" s="104"/>
      <c r="AX535" s="104"/>
      <c r="AY535" s="104"/>
      <c r="AZ535" s="104"/>
      <c r="BA535" s="104"/>
      <c r="BB535" s="104"/>
      <c r="BC535" s="104"/>
      <c r="BD535" s="104"/>
      <c r="BE535" s="162"/>
      <c r="BF535" s="104"/>
      <c r="BG535" s="363"/>
      <c r="BH535" s="213" t="s">
        <v>1213</v>
      </c>
      <c r="BI535" s="193" t="s">
        <v>1213</v>
      </c>
      <c r="BJ535" s="193" t="s">
        <v>5556</v>
      </c>
      <c r="BK535" s="109"/>
    </row>
    <row r="536" s="193" customFormat="true" ht="12.75" hidden="true" customHeight="true" outlineLevel="0" collapsed="false">
      <c r="A536" s="315"/>
      <c r="B536" s="316"/>
      <c r="C536" s="316"/>
      <c r="D536" s="332" t="s">
        <v>1214</v>
      </c>
      <c r="E536" s="317" t="s">
        <v>1216</v>
      </c>
      <c r="F536" s="87" t="s">
        <v>5557</v>
      </c>
      <c r="G536" s="88"/>
      <c r="H536" s="89" t="s">
        <v>5558</v>
      </c>
      <c r="I536" s="90"/>
      <c r="J536" s="90"/>
      <c r="K536" s="91"/>
      <c r="L536" s="92"/>
      <c r="M536" s="90" t="s">
        <v>2749</v>
      </c>
      <c r="N536" s="90"/>
      <c r="O536" s="90"/>
      <c r="P536" s="91"/>
      <c r="Q536" s="185"/>
      <c r="R536" s="185"/>
      <c r="S536" s="185"/>
      <c r="T536" s="185"/>
      <c r="U536" s="185"/>
      <c r="V536" s="100" t="s">
        <v>5559</v>
      </c>
      <c r="W536" s="95" t="s">
        <v>5417</v>
      </c>
      <c r="X536" s="96"/>
      <c r="Y536" s="96"/>
      <c r="Z536" s="96"/>
      <c r="AA536" s="96"/>
      <c r="AB536" s="96"/>
      <c r="AC536" s="95"/>
      <c r="AD536" s="95" t="s">
        <v>5523</v>
      </c>
      <c r="AE536" s="100"/>
      <c r="AF536" s="100" t="s">
        <v>2735</v>
      </c>
      <c r="AG536" s="186"/>
      <c r="AH536" s="187"/>
      <c r="AI536" s="187"/>
      <c r="AJ536" s="187"/>
      <c r="AK536" s="188"/>
      <c r="AL536" s="188"/>
      <c r="AM536" s="189"/>
      <c r="AN536" s="189"/>
      <c r="AO536" s="189"/>
      <c r="AP536" s="189"/>
      <c r="AQ536" s="189"/>
      <c r="AR536" s="189"/>
      <c r="AS536" s="189"/>
      <c r="AT536" s="194" t="s">
        <v>1215</v>
      </c>
      <c r="AU536" s="104"/>
      <c r="AV536" s="104"/>
      <c r="AW536" s="104"/>
      <c r="AX536" s="104"/>
      <c r="AY536" s="104"/>
      <c r="AZ536" s="104"/>
      <c r="BA536" s="104"/>
      <c r="BB536" s="104"/>
      <c r="BC536" s="104"/>
      <c r="BD536" s="104"/>
      <c r="BE536" s="162"/>
      <c r="BF536" s="104"/>
      <c r="BG536" s="363"/>
      <c r="BH536" s="213" t="s">
        <v>1216</v>
      </c>
      <c r="BI536" s="193" t="s">
        <v>1216</v>
      </c>
      <c r="BJ536" s="193" t="s">
        <v>5560</v>
      </c>
      <c r="BK536" s="109"/>
    </row>
    <row r="537" s="193" customFormat="true" ht="12.75" hidden="true" customHeight="true" outlineLevel="0" collapsed="false">
      <c r="A537" s="315"/>
      <c r="B537" s="316"/>
      <c r="C537" s="316"/>
      <c r="D537" s="332" t="s">
        <v>1217</v>
      </c>
      <c r="E537" s="317" t="s">
        <v>1219</v>
      </c>
      <c r="F537" s="87" t="s">
        <v>5561</v>
      </c>
      <c r="G537" s="88"/>
      <c r="H537" s="89" t="s">
        <v>5562</v>
      </c>
      <c r="I537" s="90"/>
      <c r="J537" s="90"/>
      <c r="K537" s="91"/>
      <c r="L537" s="92"/>
      <c r="M537" s="90" t="s">
        <v>2749</v>
      </c>
      <c r="N537" s="90"/>
      <c r="O537" s="90"/>
      <c r="P537" s="91"/>
      <c r="Q537" s="185"/>
      <c r="R537" s="185"/>
      <c r="S537" s="185"/>
      <c r="T537" s="185"/>
      <c r="U537" s="185"/>
      <c r="V537" s="100" t="s">
        <v>5563</v>
      </c>
      <c r="W537" s="95" t="s">
        <v>5417</v>
      </c>
      <c r="X537" s="96"/>
      <c r="Y537" s="96"/>
      <c r="Z537" s="96"/>
      <c r="AA537" s="96"/>
      <c r="AB537" s="96"/>
      <c r="AC537" s="95"/>
      <c r="AD537" s="95" t="s">
        <v>5523</v>
      </c>
      <c r="AE537" s="100"/>
      <c r="AF537" s="100" t="s">
        <v>2735</v>
      </c>
      <c r="AG537" s="186"/>
      <c r="AH537" s="187"/>
      <c r="AI537" s="187"/>
      <c r="AJ537" s="187"/>
      <c r="AK537" s="188"/>
      <c r="AL537" s="188"/>
      <c r="AM537" s="189"/>
      <c r="AN537" s="189"/>
      <c r="AO537" s="189"/>
      <c r="AP537" s="189"/>
      <c r="AQ537" s="189"/>
      <c r="AR537" s="189"/>
      <c r="AS537" s="189"/>
      <c r="AT537" s="194" t="s">
        <v>1218</v>
      </c>
      <c r="AU537" s="104"/>
      <c r="AV537" s="104"/>
      <c r="AW537" s="104"/>
      <c r="AX537" s="104"/>
      <c r="AY537" s="104"/>
      <c r="AZ537" s="104"/>
      <c r="BA537" s="104"/>
      <c r="BB537" s="104"/>
      <c r="BC537" s="104"/>
      <c r="BD537" s="104"/>
      <c r="BE537" s="162"/>
      <c r="BF537" s="104"/>
      <c r="BG537" s="363"/>
      <c r="BH537" s="213" t="s">
        <v>1219</v>
      </c>
      <c r="BI537" s="193" t="s">
        <v>1219</v>
      </c>
      <c r="BJ537" s="193" t="s">
        <v>5564</v>
      </c>
      <c r="BK537" s="109"/>
    </row>
    <row r="538" s="193" customFormat="true" ht="12.75" hidden="true" customHeight="true" outlineLevel="0" collapsed="false">
      <c r="A538" s="315"/>
      <c r="B538" s="316"/>
      <c r="C538" s="316"/>
      <c r="D538" s="332" t="s">
        <v>1220</v>
      </c>
      <c r="E538" s="317" t="s">
        <v>1222</v>
      </c>
      <c r="F538" s="87" t="s">
        <v>5565</v>
      </c>
      <c r="G538" s="88"/>
      <c r="H538" s="89" t="s">
        <v>5566</v>
      </c>
      <c r="I538" s="90"/>
      <c r="J538" s="90"/>
      <c r="K538" s="91"/>
      <c r="L538" s="92"/>
      <c r="M538" s="90" t="s">
        <v>2749</v>
      </c>
      <c r="N538" s="90"/>
      <c r="O538" s="90"/>
      <c r="P538" s="91"/>
      <c r="Q538" s="185"/>
      <c r="R538" s="185"/>
      <c r="S538" s="185"/>
      <c r="T538" s="185"/>
      <c r="U538" s="185"/>
      <c r="V538" s="100" t="s">
        <v>5567</v>
      </c>
      <c r="W538" s="95" t="s">
        <v>5417</v>
      </c>
      <c r="X538" s="96"/>
      <c r="Y538" s="96"/>
      <c r="Z538" s="96"/>
      <c r="AA538" s="96"/>
      <c r="AB538" s="96"/>
      <c r="AC538" s="95"/>
      <c r="AD538" s="95" t="s">
        <v>5523</v>
      </c>
      <c r="AE538" s="100"/>
      <c r="AF538" s="100" t="s">
        <v>2735</v>
      </c>
      <c r="AG538" s="186"/>
      <c r="AH538" s="187"/>
      <c r="AI538" s="187"/>
      <c r="AJ538" s="187"/>
      <c r="AK538" s="188"/>
      <c r="AL538" s="188"/>
      <c r="AM538" s="189"/>
      <c r="AN538" s="189"/>
      <c r="AO538" s="189"/>
      <c r="AP538" s="189"/>
      <c r="AQ538" s="189"/>
      <c r="AR538" s="189"/>
      <c r="AS538" s="189"/>
      <c r="AT538" s="194" t="s">
        <v>1221</v>
      </c>
      <c r="AU538" s="104"/>
      <c r="AV538" s="104"/>
      <c r="AW538" s="104"/>
      <c r="AX538" s="104"/>
      <c r="AY538" s="104"/>
      <c r="AZ538" s="104"/>
      <c r="BA538" s="104"/>
      <c r="BB538" s="104"/>
      <c r="BC538" s="104"/>
      <c r="BD538" s="104"/>
      <c r="BE538" s="162"/>
      <c r="BF538" s="104"/>
      <c r="BG538" s="363"/>
      <c r="BH538" s="213" t="s">
        <v>1222</v>
      </c>
      <c r="BI538" s="193" t="s">
        <v>1222</v>
      </c>
      <c r="BJ538" s="193" t="s">
        <v>5568</v>
      </c>
      <c r="BK538" s="109"/>
    </row>
    <row r="539" s="193" customFormat="true" ht="12.75" hidden="true" customHeight="true" outlineLevel="0" collapsed="false">
      <c r="A539" s="315"/>
      <c r="B539" s="316"/>
      <c r="C539" s="316"/>
      <c r="D539" s="332" t="s">
        <v>1223</v>
      </c>
      <c r="E539" s="317" t="s">
        <v>1225</v>
      </c>
      <c r="F539" s="87" t="s">
        <v>5569</v>
      </c>
      <c r="G539" s="88"/>
      <c r="H539" s="89" t="s">
        <v>5570</v>
      </c>
      <c r="I539" s="90"/>
      <c r="J539" s="90"/>
      <c r="K539" s="91"/>
      <c r="L539" s="92"/>
      <c r="M539" s="90" t="s">
        <v>2749</v>
      </c>
      <c r="N539" s="90"/>
      <c r="O539" s="90"/>
      <c r="P539" s="91"/>
      <c r="Q539" s="185"/>
      <c r="R539" s="185"/>
      <c r="S539" s="185"/>
      <c r="T539" s="185"/>
      <c r="U539" s="185"/>
      <c r="V539" s="100" t="s">
        <v>5571</v>
      </c>
      <c r="W539" s="95" t="s">
        <v>5417</v>
      </c>
      <c r="X539" s="96"/>
      <c r="Y539" s="96"/>
      <c r="Z539" s="96"/>
      <c r="AA539" s="96"/>
      <c r="AB539" s="96"/>
      <c r="AC539" s="95"/>
      <c r="AD539" s="95" t="s">
        <v>5523</v>
      </c>
      <c r="AE539" s="100"/>
      <c r="AF539" s="100" t="s">
        <v>2735</v>
      </c>
      <c r="AG539" s="186"/>
      <c r="AH539" s="187"/>
      <c r="AI539" s="187"/>
      <c r="AJ539" s="187"/>
      <c r="AK539" s="188"/>
      <c r="AL539" s="188"/>
      <c r="AM539" s="189"/>
      <c r="AN539" s="189"/>
      <c r="AO539" s="189"/>
      <c r="AP539" s="189"/>
      <c r="AQ539" s="189"/>
      <c r="AR539" s="189"/>
      <c r="AS539" s="189"/>
      <c r="AT539" s="194" t="s">
        <v>1224</v>
      </c>
      <c r="AU539" s="104"/>
      <c r="AV539" s="104"/>
      <c r="AW539" s="104"/>
      <c r="AX539" s="104"/>
      <c r="AY539" s="104"/>
      <c r="AZ539" s="104"/>
      <c r="BA539" s="104"/>
      <c r="BB539" s="104"/>
      <c r="BC539" s="104"/>
      <c r="BD539" s="104"/>
      <c r="BE539" s="162"/>
      <c r="BF539" s="104"/>
      <c r="BG539" s="363"/>
      <c r="BH539" s="213" t="s">
        <v>1225</v>
      </c>
      <c r="BI539" s="193" t="s">
        <v>1225</v>
      </c>
      <c r="BJ539" s="193" t="s">
        <v>5572</v>
      </c>
      <c r="BK539" s="109"/>
    </row>
    <row r="540" s="193" customFormat="true" ht="12.75" hidden="true" customHeight="true" outlineLevel="0" collapsed="false">
      <c r="A540" s="315"/>
      <c r="B540" s="316"/>
      <c r="C540" s="316"/>
      <c r="D540" s="332" t="s">
        <v>1226</v>
      </c>
      <c r="E540" s="317" t="s">
        <v>1228</v>
      </c>
      <c r="F540" s="87" t="s">
        <v>5573</v>
      </c>
      <c r="G540" s="88"/>
      <c r="H540" s="89" t="s">
        <v>5574</v>
      </c>
      <c r="I540" s="90"/>
      <c r="J540" s="90"/>
      <c r="K540" s="91"/>
      <c r="L540" s="92"/>
      <c r="M540" s="90" t="s">
        <v>2749</v>
      </c>
      <c r="N540" s="90"/>
      <c r="O540" s="90"/>
      <c r="P540" s="91"/>
      <c r="Q540" s="185"/>
      <c r="R540" s="185"/>
      <c r="S540" s="185"/>
      <c r="T540" s="185"/>
      <c r="U540" s="185"/>
      <c r="V540" s="100" t="s">
        <v>5575</v>
      </c>
      <c r="W540" s="95" t="s">
        <v>5417</v>
      </c>
      <c r="X540" s="96"/>
      <c r="Y540" s="96"/>
      <c r="Z540" s="96"/>
      <c r="AA540" s="96"/>
      <c r="AB540" s="96"/>
      <c r="AC540" s="95"/>
      <c r="AD540" s="95" t="s">
        <v>5523</v>
      </c>
      <c r="AE540" s="100"/>
      <c r="AF540" s="100" t="s">
        <v>2735</v>
      </c>
      <c r="AG540" s="186"/>
      <c r="AH540" s="187"/>
      <c r="AI540" s="187"/>
      <c r="AJ540" s="187"/>
      <c r="AK540" s="188"/>
      <c r="AL540" s="188"/>
      <c r="AM540" s="189"/>
      <c r="AN540" s="189"/>
      <c r="AO540" s="189"/>
      <c r="AP540" s="189"/>
      <c r="AQ540" s="189"/>
      <c r="AR540" s="189"/>
      <c r="AS540" s="189"/>
      <c r="AT540" s="194" t="s">
        <v>1227</v>
      </c>
      <c r="AU540" s="104"/>
      <c r="AV540" s="104"/>
      <c r="AW540" s="104"/>
      <c r="AX540" s="104"/>
      <c r="AY540" s="104"/>
      <c r="AZ540" s="104"/>
      <c r="BA540" s="104"/>
      <c r="BB540" s="104"/>
      <c r="BC540" s="104"/>
      <c r="BD540" s="104"/>
      <c r="BE540" s="162"/>
      <c r="BF540" s="104"/>
      <c r="BG540" s="363"/>
      <c r="BH540" s="213" t="s">
        <v>1228</v>
      </c>
      <c r="BI540" s="193" t="s">
        <v>1228</v>
      </c>
      <c r="BJ540" s="193" t="s">
        <v>5576</v>
      </c>
      <c r="BK540" s="109"/>
    </row>
    <row r="541" s="193" customFormat="true" ht="12.75" hidden="true" customHeight="true" outlineLevel="0" collapsed="false">
      <c r="A541" s="315"/>
      <c r="B541" s="316"/>
      <c r="C541" s="316"/>
      <c r="D541" s="332" t="s">
        <v>1229</v>
      </c>
      <c r="E541" s="317" t="s">
        <v>1230</v>
      </c>
      <c r="F541" s="87" t="s">
        <v>5577</v>
      </c>
      <c r="G541" s="88"/>
      <c r="H541" s="371" t="s">
        <v>5578</v>
      </c>
      <c r="I541" s="90"/>
      <c r="J541" s="90"/>
      <c r="K541" s="91"/>
      <c r="L541" s="92"/>
      <c r="M541" s="90" t="s">
        <v>2749</v>
      </c>
      <c r="N541" s="90"/>
      <c r="O541" s="90"/>
      <c r="P541" s="91"/>
      <c r="Q541" s="185"/>
      <c r="R541" s="185"/>
      <c r="S541" s="185"/>
      <c r="T541" s="185"/>
      <c r="U541" s="185"/>
      <c r="V541" s="100" t="s">
        <v>5579</v>
      </c>
      <c r="W541" s="95" t="s">
        <v>5417</v>
      </c>
      <c r="X541" s="96"/>
      <c r="Y541" s="96"/>
      <c r="Z541" s="96"/>
      <c r="AA541" s="96"/>
      <c r="AB541" s="96"/>
      <c r="AC541" s="95"/>
      <c r="AD541" s="95" t="s">
        <v>5523</v>
      </c>
      <c r="AE541" s="100"/>
      <c r="AF541" s="100" t="n">
        <v>0</v>
      </c>
      <c r="AG541" s="186"/>
      <c r="AH541" s="187"/>
      <c r="AI541" s="187"/>
      <c r="AJ541" s="187"/>
      <c r="AK541" s="188"/>
      <c r="AL541" s="188"/>
      <c r="AM541" s="189"/>
      <c r="AN541" s="189"/>
      <c r="AO541" s="189"/>
      <c r="AP541" s="189"/>
      <c r="AQ541" s="189"/>
      <c r="AR541" s="189"/>
      <c r="AS541" s="189"/>
      <c r="AT541" s="194" t="s">
        <v>1229</v>
      </c>
      <c r="AU541" s="104"/>
      <c r="AV541" s="104"/>
      <c r="AW541" s="104"/>
      <c r="AX541" s="104"/>
      <c r="AY541" s="104"/>
      <c r="AZ541" s="104"/>
      <c r="BA541" s="104"/>
      <c r="BB541" s="104"/>
      <c r="BC541" s="104"/>
      <c r="BD541" s="104"/>
      <c r="BE541" s="162"/>
      <c r="BF541" s="104"/>
      <c r="BG541" s="363"/>
      <c r="BH541" s="213" t="s">
        <v>1230</v>
      </c>
      <c r="BI541" s="193" t="s">
        <v>1230</v>
      </c>
      <c r="BJ541" s="193" t="s">
        <v>5580</v>
      </c>
      <c r="BK541" s="109"/>
    </row>
    <row r="542" s="193" customFormat="true" ht="12.75" hidden="true" customHeight="true" outlineLevel="0" collapsed="false">
      <c r="A542" s="315"/>
      <c r="B542" s="316"/>
      <c r="C542" s="316"/>
      <c r="D542" s="332" t="s">
        <v>1231</v>
      </c>
      <c r="E542" s="317" t="s">
        <v>1232</v>
      </c>
      <c r="F542" s="87" t="s">
        <v>5581</v>
      </c>
      <c r="G542" s="88"/>
      <c r="H542" s="89" t="s">
        <v>5582</v>
      </c>
      <c r="I542" s="90"/>
      <c r="J542" s="90"/>
      <c r="K542" s="91"/>
      <c r="L542" s="92"/>
      <c r="M542" s="90" t="s">
        <v>2749</v>
      </c>
      <c r="N542" s="90"/>
      <c r="O542" s="90"/>
      <c r="P542" s="91"/>
      <c r="Q542" s="185"/>
      <c r="R542" s="185"/>
      <c r="S542" s="185"/>
      <c r="T542" s="185"/>
      <c r="U542" s="185"/>
      <c r="V542" s="100" t="s">
        <v>5583</v>
      </c>
      <c r="W542" s="95" t="s">
        <v>5417</v>
      </c>
      <c r="X542" s="96"/>
      <c r="Y542" s="96"/>
      <c r="Z542" s="96"/>
      <c r="AA542" s="96"/>
      <c r="AB542" s="96"/>
      <c r="AC542" s="95"/>
      <c r="AD542" s="95" t="s">
        <v>5523</v>
      </c>
      <c r="AE542" s="100"/>
      <c r="AF542" s="100" t="n">
        <v>0</v>
      </c>
      <c r="AG542" s="186"/>
      <c r="AH542" s="187"/>
      <c r="AI542" s="187"/>
      <c r="AJ542" s="187"/>
      <c r="AK542" s="188"/>
      <c r="AL542" s="188"/>
      <c r="AM542" s="189"/>
      <c r="AN542" s="189"/>
      <c r="AO542" s="189"/>
      <c r="AP542" s="189"/>
      <c r="AQ542" s="189"/>
      <c r="AR542" s="189"/>
      <c r="AS542" s="189"/>
      <c r="AT542" s="194" t="s">
        <v>1231</v>
      </c>
      <c r="AU542" s="104"/>
      <c r="AV542" s="104"/>
      <c r="AW542" s="104"/>
      <c r="AX542" s="104"/>
      <c r="AY542" s="104"/>
      <c r="AZ542" s="104"/>
      <c r="BA542" s="104"/>
      <c r="BB542" s="104"/>
      <c r="BC542" s="104"/>
      <c r="BD542" s="104"/>
      <c r="BE542" s="162"/>
      <c r="BF542" s="104"/>
      <c r="BG542" s="363"/>
      <c r="BH542" s="213" t="s">
        <v>1232</v>
      </c>
      <c r="BI542" s="193" t="s">
        <v>1232</v>
      </c>
      <c r="BJ542" s="193" t="s">
        <v>5584</v>
      </c>
      <c r="BK542" s="109"/>
    </row>
    <row r="543" s="193" customFormat="true" ht="12.75" hidden="true" customHeight="true" outlineLevel="0" collapsed="false">
      <c r="A543" s="315"/>
      <c r="B543" s="316"/>
      <c r="C543" s="316"/>
      <c r="D543" s="332" t="s">
        <v>1233</v>
      </c>
      <c r="E543" s="317" t="s">
        <v>1234</v>
      </c>
      <c r="F543" s="87" t="s">
        <v>5585</v>
      </c>
      <c r="G543" s="88"/>
      <c r="H543" s="89" t="s">
        <v>5586</v>
      </c>
      <c r="I543" s="90"/>
      <c r="J543" s="90"/>
      <c r="K543" s="91"/>
      <c r="L543" s="92"/>
      <c r="M543" s="90" t="s">
        <v>2749</v>
      </c>
      <c r="N543" s="90"/>
      <c r="O543" s="90"/>
      <c r="P543" s="91"/>
      <c r="Q543" s="185"/>
      <c r="R543" s="185"/>
      <c r="S543" s="185"/>
      <c r="T543" s="185"/>
      <c r="U543" s="185"/>
      <c r="V543" s="100" t="s">
        <v>5587</v>
      </c>
      <c r="W543" s="95" t="s">
        <v>5417</v>
      </c>
      <c r="X543" s="96"/>
      <c r="Y543" s="96"/>
      <c r="Z543" s="96"/>
      <c r="AA543" s="96"/>
      <c r="AB543" s="96"/>
      <c r="AC543" s="95"/>
      <c r="AD543" s="95" t="s">
        <v>5523</v>
      </c>
      <c r="AE543" s="100"/>
      <c r="AF543" s="100" t="n">
        <v>0</v>
      </c>
      <c r="AG543" s="186"/>
      <c r="AH543" s="187"/>
      <c r="AI543" s="187"/>
      <c r="AJ543" s="187"/>
      <c r="AK543" s="188"/>
      <c r="AL543" s="188"/>
      <c r="AM543" s="189"/>
      <c r="AN543" s="189"/>
      <c r="AO543" s="189"/>
      <c r="AP543" s="189"/>
      <c r="AQ543" s="189"/>
      <c r="AR543" s="189"/>
      <c r="AS543" s="189"/>
      <c r="AT543" s="194" t="s">
        <v>1233</v>
      </c>
      <c r="AU543" s="104"/>
      <c r="AV543" s="104"/>
      <c r="AW543" s="104"/>
      <c r="AX543" s="104"/>
      <c r="AY543" s="104"/>
      <c r="AZ543" s="104"/>
      <c r="BA543" s="104"/>
      <c r="BB543" s="104"/>
      <c r="BC543" s="104"/>
      <c r="BD543" s="104"/>
      <c r="BE543" s="162"/>
      <c r="BF543" s="104"/>
      <c r="BG543" s="363"/>
      <c r="BH543" s="213" t="s">
        <v>1234</v>
      </c>
      <c r="BI543" s="193" t="s">
        <v>1234</v>
      </c>
      <c r="BJ543" s="193" t="s">
        <v>5588</v>
      </c>
      <c r="BK543" s="109"/>
    </row>
    <row r="544" s="193" customFormat="true" ht="12.75" hidden="true" customHeight="true" outlineLevel="0" collapsed="false">
      <c r="A544" s="315"/>
      <c r="B544" s="316"/>
      <c r="C544" s="316"/>
      <c r="D544" s="332" t="s">
        <v>1235</v>
      </c>
      <c r="E544" s="317" t="s">
        <v>1236</v>
      </c>
      <c r="F544" s="87" t="s">
        <v>5589</v>
      </c>
      <c r="G544" s="88"/>
      <c r="H544" s="89" t="s">
        <v>5590</v>
      </c>
      <c r="I544" s="90"/>
      <c r="J544" s="90"/>
      <c r="K544" s="91"/>
      <c r="L544" s="92"/>
      <c r="M544" s="90" t="s">
        <v>2749</v>
      </c>
      <c r="N544" s="90"/>
      <c r="O544" s="90"/>
      <c r="P544" s="91"/>
      <c r="Q544" s="185"/>
      <c r="R544" s="185"/>
      <c r="S544" s="185"/>
      <c r="T544" s="185"/>
      <c r="U544" s="185"/>
      <c r="V544" s="100" t="s">
        <v>5591</v>
      </c>
      <c r="W544" s="95" t="s">
        <v>5417</v>
      </c>
      <c r="X544" s="96"/>
      <c r="Y544" s="96"/>
      <c r="Z544" s="96"/>
      <c r="AA544" s="96"/>
      <c r="AB544" s="96"/>
      <c r="AC544" s="95"/>
      <c r="AD544" s="95" t="s">
        <v>5523</v>
      </c>
      <c r="AE544" s="100"/>
      <c r="AF544" s="100" t="n">
        <v>0</v>
      </c>
      <c r="AG544" s="186"/>
      <c r="AH544" s="187"/>
      <c r="AI544" s="187"/>
      <c r="AJ544" s="187"/>
      <c r="AK544" s="188"/>
      <c r="AL544" s="188"/>
      <c r="AM544" s="189"/>
      <c r="AN544" s="189"/>
      <c r="AO544" s="189"/>
      <c r="AP544" s="189"/>
      <c r="AQ544" s="189"/>
      <c r="AR544" s="189"/>
      <c r="AS544" s="189"/>
      <c r="AT544" s="194" t="s">
        <v>1235</v>
      </c>
      <c r="AU544" s="104"/>
      <c r="AV544" s="104"/>
      <c r="AW544" s="104"/>
      <c r="AX544" s="104"/>
      <c r="AY544" s="104"/>
      <c r="AZ544" s="104"/>
      <c r="BA544" s="104"/>
      <c r="BB544" s="104"/>
      <c r="BC544" s="104"/>
      <c r="BD544" s="104"/>
      <c r="BE544" s="162"/>
      <c r="BF544" s="104"/>
      <c r="BG544" s="363"/>
      <c r="BH544" s="213" t="s">
        <v>1236</v>
      </c>
      <c r="BI544" s="193" t="s">
        <v>1236</v>
      </c>
      <c r="BJ544" s="193" t="s">
        <v>5592</v>
      </c>
      <c r="BK544" s="109"/>
    </row>
    <row r="545" s="193" customFormat="true" ht="12.75" hidden="true" customHeight="true" outlineLevel="0" collapsed="false">
      <c r="A545" s="315"/>
      <c r="B545" s="316"/>
      <c r="C545" s="316"/>
      <c r="D545" s="332" t="s">
        <v>1237</v>
      </c>
      <c r="E545" s="317" t="s">
        <v>1238</v>
      </c>
      <c r="F545" s="87" t="s">
        <v>5593</v>
      </c>
      <c r="G545" s="88"/>
      <c r="H545" s="89" t="s">
        <v>5594</v>
      </c>
      <c r="I545" s="90"/>
      <c r="J545" s="90"/>
      <c r="K545" s="91"/>
      <c r="L545" s="92"/>
      <c r="M545" s="90" t="s">
        <v>2749</v>
      </c>
      <c r="N545" s="90"/>
      <c r="O545" s="90"/>
      <c r="P545" s="91"/>
      <c r="Q545" s="185"/>
      <c r="R545" s="185"/>
      <c r="S545" s="185"/>
      <c r="T545" s="185"/>
      <c r="U545" s="185"/>
      <c r="V545" s="100" t="s">
        <v>5595</v>
      </c>
      <c r="W545" s="95" t="s">
        <v>5417</v>
      </c>
      <c r="X545" s="96"/>
      <c r="Y545" s="96"/>
      <c r="Z545" s="96"/>
      <c r="AA545" s="96"/>
      <c r="AB545" s="96"/>
      <c r="AC545" s="95"/>
      <c r="AD545" s="95" t="s">
        <v>5523</v>
      </c>
      <c r="AE545" s="100"/>
      <c r="AF545" s="100" t="n">
        <v>0</v>
      </c>
      <c r="AG545" s="186"/>
      <c r="AH545" s="187"/>
      <c r="AI545" s="187"/>
      <c r="AJ545" s="187"/>
      <c r="AK545" s="188"/>
      <c r="AL545" s="188"/>
      <c r="AM545" s="189"/>
      <c r="AN545" s="189"/>
      <c r="AO545" s="189"/>
      <c r="AP545" s="189"/>
      <c r="AQ545" s="189"/>
      <c r="AR545" s="189"/>
      <c r="AS545" s="189"/>
      <c r="AT545" s="194" t="s">
        <v>1237</v>
      </c>
      <c r="AU545" s="104"/>
      <c r="AV545" s="104"/>
      <c r="AW545" s="104"/>
      <c r="AX545" s="104"/>
      <c r="AY545" s="104"/>
      <c r="AZ545" s="104"/>
      <c r="BA545" s="104"/>
      <c r="BB545" s="104"/>
      <c r="BC545" s="104"/>
      <c r="BD545" s="104"/>
      <c r="BE545" s="162"/>
      <c r="BF545" s="104"/>
      <c r="BG545" s="363"/>
      <c r="BH545" s="213" t="s">
        <v>1238</v>
      </c>
      <c r="BI545" s="193" t="s">
        <v>1238</v>
      </c>
      <c r="BJ545" s="193" t="s">
        <v>5596</v>
      </c>
      <c r="BK545" s="109"/>
    </row>
    <row r="546" s="193" customFormat="true" ht="12.75" hidden="true" customHeight="true" outlineLevel="0" collapsed="false">
      <c r="A546" s="315"/>
      <c r="B546" s="316"/>
      <c r="C546" s="316"/>
      <c r="D546" s="370" t="s">
        <v>1239</v>
      </c>
      <c r="E546" s="317" t="s">
        <v>1240</v>
      </c>
      <c r="F546" s="87" t="s">
        <v>5597</v>
      </c>
      <c r="G546" s="88"/>
      <c r="H546" s="89" t="s">
        <v>5598</v>
      </c>
      <c r="I546" s="90"/>
      <c r="J546" s="90"/>
      <c r="K546" s="91"/>
      <c r="L546" s="92"/>
      <c r="M546" s="90" t="s">
        <v>2749</v>
      </c>
      <c r="N546" s="90"/>
      <c r="O546" s="90"/>
      <c r="P546" s="91"/>
      <c r="Q546" s="185"/>
      <c r="R546" s="185"/>
      <c r="S546" s="185"/>
      <c r="T546" s="185"/>
      <c r="U546" s="185"/>
      <c r="V546" s="100" t="s">
        <v>5599</v>
      </c>
      <c r="W546" s="95" t="s">
        <v>5417</v>
      </c>
      <c r="X546" s="96"/>
      <c r="Y546" s="96"/>
      <c r="Z546" s="96"/>
      <c r="AA546" s="96"/>
      <c r="AB546" s="96"/>
      <c r="AC546" s="95"/>
      <c r="AD546" s="95" t="s">
        <v>5523</v>
      </c>
      <c r="AE546" s="100"/>
      <c r="AF546" s="100" t="n">
        <v>1</v>
      </c>
      <c r="AG546" s="186"/>
      <c r="AH546" s="187"/>
      <c r="AI546" s="187"/>
      <c r="AJ546" s="187"/>
      <c r="AK546" s="188"/>
      <c r="AL546" s="188"/>
      <c r="AM546" s="189"/>
      <c r="AN546" s="189"/>
      <c r="AO546" s="189"/>
      <c r="AP546" s="189"/>
      <c r="AQ546" s="189"/>
      <c r="AR546" s="189"/>
      <c r="AS546" s="189"/>
      <c r="AT546" s="194" t="s">
        <v>1239</v>
      </c>
      <c r="AU546" s="104"/>
      <c r="AV546" s="104"/>
      <c r="AW546" s="104"/>
      <c r="AX546" s="104"/>
      <c r="AY546" s="104"/>
      <c r="AZ546" s="104"/>
      <c r="BA546" s="104"/>
      <c r="BB546" s="104"/>
      <c r="BC546" s="104"/>
      <c r="BD546" s="104"/>
      <c r="BE546" s="162"/>
      <c r="BF546" s="104"/>
      <c r="BG546" s="363"/>
      <c r="BH546" s="213" t="s">
        <v>1240</v>
      </c>
      <c r="BI546" s="193" t="s">
        <v>1240</v>
      </c>
      <c r="BJ546" s="193" t="s">
        <v>5600</v>
      </c>
      <c r="BK546" s="109"/>
    </row>
    <row r="547" s="193" customFormat="true" ht="12.75" hidden="true" customHeight="true" outlineLevel="0" collapsed="false">
      <c r="A547" s="315"/>
      <c r="B547" s="316"/>
      <c r="C547" s="316"/>
      <c r="D547" s="370" t="s">
        <v>1241</v>
      </c>
      <c r="E547" s="317" t="s">
        <v>1242</v>
      </c>
      <c r="F547" s="87" t="s">
        <v>5601</v>
      </c>
      <c r="G547" s="88"/>
      <c r="H547" s="89" t="s">
        <v>5602</v>
      </c>
      <c r="I547" s="90"/>
      <c r="J547" s="90"/>
      <c r="K547" s="91"/>
      <c r="L547" s="92"/>
      <c r="M547" s="90" t="s">
        <v>2749</v>
      </c>
      <c r="N547" s="90"/>
      <c r="O547" s="90"/>
      <c r="P547" s="91"/>
      <c r="Q547" s="185"/>
      <c r="R547" s="185"/>
      <c r="S547" s="185"/>
      <c r="T547" s="185"/>
      <c r="U547" s="185"/>
      <c r="V547" s="100" t="s">
        <v>5603</v>
      </c>
      <c r="W547" s="95" t="s">
        <v>5417</v>
      </c>
      <c r="X547" s="96"/>
      <c r="Y547" s="96"/>
      <c r="Z547" s="96"/>
      <c r="AA547" s="96"/>
      <c r="AB547" s="96"/>
      <c r="AC547" s="95"/>
      <c r="AD547" s="95" t="s">
        <v>5523</v>
      </c>
      <c r="AE547" s="100"/>
      <c r="AF547" s="100" t="n">
        <v>0</v>
      </c>
      <c r="AG547" s="186"/>
      <c r="AH547" s="187"/>
      <c r="AI547" s="187"/>
      <c r="AJ547" s="187"/>
      <c r="AK547" s="188"/>
      <c r="AL547" s="188"/>
      <c r="AM547" s="189"/>
      <c r="AN547" s="189"/>
      <c r="AO547" s="189"/>
      <c r="AP547" s="189"/>
      <c r="AQ547" s="189"/>
      <c r="AR547" s="189"/>
      <c r="AS547" s="189"/>
      <c r="AT547" s="194" t="s">
        <v>1241</v>
      </c>
      <c r="AU547" s="104"/>
      <c r="AV547" s="104"/>
      <c r="AW547" s="104"/>
      <c r="AX547" s="104"/>
      <c r="AY547" s="104"/>
      <c r="AZ547" s="104"/>
      <c r="BA547" s="104"/>
      <c r="BB547" s="104"/>
      <c r="BC547" s="104"/>
      <c r="BD547" s="104"/>
      <c r="BE547" s="162"/>
      <c r="BF547" s="104"/>
      <c r="BG547" s="363"/>
      <c r="BH547" s="213" t="s">
        <v>1242</v>
      </c>
      <c r="BI547" s="193" t="s">
        <v>1242</v>
      </c>
      <c r="BJ547" s="193" t="s">
        <v>5604</v>
      </c>
      <c r="BK547" s="109"/>
    </row>
    <row r="548" s="193" customFormat="true" ht="12.75" hidden="true" customHeight="true" outlineLevel="0" collapsed="false">
      <c r="A548" s="315"/>
      <c r="B548" s="316"/>
      <c r="C548" s="316"/>
      <c r="D548" s="332" t="s">
        <v>1243</v>
      </c>
      <c r="E548" s="317" t="s">
        <v>1244</v>
      </c>
      <c r="F548" s="87" t="s">
        <v>5605</v>
      </c>
      <c r="G548" s="88"/>
      <c r="H548" s="89" t="s">
        <v>5606</v>
      </c>
      <c r="I548" s="90"/>
      <c r="J548" s="90"/>
      <c r="K548" s="91"/>
      <c r="L548" s="92"/>
      <c r="M548" s="90" t="s">
        <v>2749</v>
      </c>
      <c r="N548" s="90"/>
      <c r="O548" s="90"/>
      <c r="P548" s="91"/>
      <c r="Q548" s="185"/>
      <c r="R548" s="185"/>
      <c r="S548" s="185"/>
      <c r="T548" s="185"/>
      <c r="U548" s="185"/>
      <c r="V548" s="100" t="s">
        <v>5607</v>
      </c>
      <c r="W548" s="95" t="s">
        <v>5417</v>
      </c>
      <c r="X548" s="96"/>
      <c r="Y548" s="96"/>
      <c r="Z548" s="96"/>
      <c r="AA548" s="96"/>
      <c r="AB548" s="96"/>
      <c r="AC548" s="95"/>
      <c r="AD548" s="95" t="s">
        <v>5523</v>
      </c>
      <c r="AE548" s="100"/>
      <c r="AF548" s="100" t="n">
        <v>1</v>
      </c>
      <c r="AG548" s="186"/>
      <c r="AH548" s="187"/>
      <c r="AI548" s="187"/>
      <c r="AJ548" s="187"/>
      <c r="AK548" s="188"/>
      <c r="AL548" s="188"/>
      <c r="AM548" s="189"/>
      <c r="AN548" s="189"/>
      <c r="AO548" s="189"/>
      <c r="AP548" s="189"/>
      <c r="AQ548" s="189"/>
      <c r="AR548" s="189"/>
      <c r="AS548" s="189"/>
      <c r="AT548" s="194" t="s">
        <v>1243</v>
      </c>
      <c r="AU548" s="104"/>
      <c r="AV548" s="104"/>
      <c r="AW548" s="104"/>
      <c r="AX548" s="104"/>
      <c r="AY548" s="104"/>
      <c r="AZ548" s="104"/>
      <c r="BA548" s="104"/>
      <c r="BB548" s="104"/>
      <c r="BC548" s="104"/>
      <c r="BD548" s="104"/>
      <c r="BE548" s="162"/>
      <c r="BF548" s="104"/>
      <c r="BG548" s="363"/>
      <c r="BH548" s="213" t="s">
        <v>1244</v>
      </c>
      <c r="BI548" s="193" t="s">
        <v>1244</v>
      </c>
      <c r="BJ548" s="193" t="s">
        <v>5608</v>
      </c>
      <c r="BK548" s="109"/>
    </row>
    <row r="549" s="193" customFormat="true" ht="12.75" hidden="true" customHeight="true" outlineLevel="0" collapsed="false">
      <c r="A549" s="315"/>
      <c r="B549" s="316"/>
      <c r="C549" s="316"/>
      <c r="D549" s="332" t="s">
        <v>1245</v>
      </c>
      <c r="E549" s="317" t="s">
        <v>1247</v>
      </c>
      <c r="F549" s="87" t="s">
        <v>5609</v>
      </c>
      <c r="G549" s="88"/>
      <c r="H549" s="89" t="s">
        <v>5610</v>
      </c>
      <c r="I549" s="90"/>
      <c r="J549" s="90"/>
      <c r="K549" s="91"/>
      <c r="L549" s="92"/>
      <c r="M549" s="90" t="s">
        <v>2749</v>
      </c>
      <c r="N549" s="90"/>
      <c r="O549" s="90"/>
      <c r="P549" s="91"/>
      <c r="Q549" s="185"/>
      <c r="R549" s="185"/>
      <c r="S549" s="185"/>
      <c r="T549" s="185"/>
      <c r="U549" s="185"/>
      <c r="V549" s="100" t="s">
        <v>5611</v>
      </c>
      <c r="W549" s="95" t="s">
        <v>5417</v>
      </c>
      <c r="X549" s="96"/>
      <c r="Y549" s="96"/>
      <c r="Z549" s="96"/>
      <c r="AA549" s="96"/>
      <c r="AB549" s="96"/>
      <c r="AC549" s="95"/>
      <c r="AD549" s="95" t="s">
        <v>5418</v>
      </c>
      <c r="AE549" s="100"/>
      <c r="AF549" s="100" t="s">
        <v>2735</v>
      </c>
      <c r="AG549" s="186"/>
      <c r="AH549" s="187"/>
      <c r="AI549" s="187"/>
      <c r="AJ549" s="187"/>
      <c r="AK549" s="188"/>
      <c r="AL549" s="188"/>
      <c r="AM549" s="189"/>
      <c r="AN549" s="189"/>
      <c r="AO549" s="189"/>
      <c r="AP549" s="189"/>
      <c r="AQ549" s="189"/>
      <c r="AR549" s="189"/>
      <c r="AS549" s="189"/>
      <c r="AT549" s="194" t="s">
        <v>1246</v>
      </c>
      <c r="AU549" s="104"/>
      <c r="AV549" s="104"/>
      <c r="AW549" s="104"/>
      <c r="AX549" s="104"/>
      <c r="AY549" s="104"/>
      <c r="AZ549" s="104"/>
      <c r="BA549" s="104"/>
      <c r="BB549" s="104"/>
      <c r="BC549" s="104"/>
      <c r="BD549" s="104"/>
      <c r="BE549" s="162"/>
      <c r="BF549" s="104"/>
      <c r="BG549" s="363"/>
      <c r="BH549" s="213" t="s">
        <v>1247</v>
      </c>
      <c r="BI549" s="193" t="s">
        <v>1247</v>
      </c>
      <c r="BJ549" s="193" t="s">
        <v>5612</v>
      </c>
      <c r="BK549" s="109"/>
    </row>
    <row r="550" s="193" customFormat="true" ht="12.75" hidden="true" customHeight="true" outlineLevel="0" collapsed="false">
      <c r="A550" s="315"/>
      <c r="B550" s="316"/>
      <c r="C550" s="316"/>
      <c r="D550" s="332" t="s">
        <v>1248</v>
      </c>
      <c r="E550" s="317" t="s">
        <v>1250</v>
      </c>
      <c r="F550" s="87" t="s">
        <v>5613</v>
      </c>
      <c r="G550" s="88"/>
      <c r="H550" s="89" t="s">
        <v>5614</v>
      </c>
      <c r="I550" s="90"/>
      <c r="J550" s="90"/>
      <c r="K550" s="91"/>
      <c r="L550" s="92"/>
      <c r="M550" s="90" t="s">
        <v>2749</v>
      </c>
      <c r="N550" s="90"/>
      <c r="O550" s="90"/>
      <c r="P550" s="91"/>
      <c r="Q550" s="185"/>
      <c r="R550" s="185"/>
      <c r="S550" s="185"/>
      <c r="T550" s="185"/>
      <c r="U550" s="185"/>
      <c r="V550" s="100" t="s">
        <v>5615</v>
      </c>
      <c r="W550" s="95" t="s">
        <v>5417</v>
      </c>
      <c r="X550" s="96"/>
      <c r="Y550" s="96"/>
      <c r="Z550" s="96"/>
      <c r="AA550" s="96"/>
      <c r="AB550" s="96"/>
      <c r="AC550" s="95"/>
      <c r="AD550" s="95" t="s">
        <v>5418</v>
      </c>
      <c r="AE550" s="100"/>
      <c r="AF550" s="100" t="s">
        <v>2735</v>
      </c>
      <c r="AG550" s="186"/>
      <c r="AH550" s="187"/>
      <c r="AI550" s="187"/>
      <c r="AJ550" s="187"/>
      <c r="AK550" s="188"/>
      <c r="AL550" s="188"/>
      <c r="AM550" s="189"/>
      <c r="AN550" s="189"/>
      <c r="AO550" s="189"/>
      <c r="AP550" s="189"/>
      <c r="AQ550" s="189"/>
      <c r="AR550" s="189"/>
      <c r="AS550" s="189"/>
      <c r="AT550" s="194" t="s">
        <v>1249</v>
      </c>
      <c r="AU550" s="104"/>
      <c r="AV550" s="104"/>
      <c r="AW550" s="104"/>
      <c r="AX550" s="104"/>
      <c r="AY550" s="104"/>
      <c r="AZ550" s="104"/>
      <c r="BA550" s="104"/>
      <c r="BB550" s="104"/>
      <c r="BC550" s="104"/>
      <c r="BD550" s="104"/>
      <c r="BE550" s="162"/>
      <c r="BF550" s="104"/>
      <c r="BG550" s="363"/>
      <c r="BH550" s="213" t="s">
        <v>1250</v>
      </c>
      <c r="BI550" s="193" t="s">
        <v>1250</v>
      </c>
      <c r="BJ550" s="193" t="s">
        <v>5616</v>
      </c>
      <c r="BK550" s="109"/>
    </row>
    <row r="551" s="193" customFormat="true" ht="12.75" hidden="true" customHeight="true" outlineLevel="0" collapsed="false">
      <c r="A551" s="315"/>
      <c r="B551" s="316"/>
      <c r="C551" s="316"/>
      <c r="D551" s="332" t="s">
        <v>1251</v>
      </c>
      <c r="E551" s="317" t="s">
        <v>1253</v>
      </c>
      <c r="F551" s="87" t="s">
        <v>5617</v>
      </c>
      <c r="G551" s="88"/>
      <c r="H551" s="89" t="s">
        <v>5618</v>
      </c>
      <c r="I551" s="90"/>
      <c r="J551" s="90"/>
      <c r="K551" s="91"/>
      <c r="L551" s="92"/>
      <c r="M551" s="90" t="s">
        <v>2749</v>
      </c>
      <c r="N551" s="90"/>
      <c r="O551" s="90"/>
      <c r="P551" s="91"/>
      <c r="Q551" s="185"/>
      <c r="R551" s="185"/>
      <c r="S551" s="185"/>
      <c r="T551" s="185"/>
      <c r="U551" s="185"/>
      <c r="V551" s="100" t="s">
        <v>5619</v>
      </c>
      <c r="W551" s="95" t="s">
        <v>5417</v>
      </c>
      <c r="X551" s="96"/>
      <c r="Y551" s="96"/>
      <c r="Z551" s="96"/>
      <c r="AA551" s="96"/>
      <c r="AB551" s="96"/>
      <c r="AC551" s="95"/>
      <c r="AD551" s="95" t="s">
        <v>5418</v>
      </c>
      <c r="AE551" s="100"/>
      <c r="AF551" s="100" t="s">
        <v>2735</v>
      </c>
      <c r="AG551" s="186"/>
      <c r="AH551" s="187"/>
      <c r="AI551" s="187"/>
      <c r="AJ551" s="187"/>
      <c r="AK551" s="188"/>
      <c r="AL551" s="188"/>
      <c r="AM551" s="189"/>
      <c r="AN551" s="189"/>
      <c r="AO551" s="189"/>
      <c r="AP551" s="189"/>
      <c r="AQ551" s="189"/>
      <c r="AR551" s="189"/>
      <c r="AS551" s="189"/>
      <c r="AT551" s="194" t="s">
        <v>1252</v>
      </c>
      <c r="AU551" s="104"/>
      <c r="AV551" s="104"/>
      <c r="AW551" s="104"/>
      <c r="AX551" s="104"/>
      <c r="AY551" s="104"/>
      <c r="AZ551" s="104"/>
      <c r="BA551" s="104"/>
      <c r="BB551" s="104"/>
      <c r="BC551" s="104"/>
      <c r="BD551" s="104"/>
      <c r="BE551" s="162"/>
      <c r="BF551" s="104"/>
      <c r="BG551" s="363"/>
      <c r="BH551" s="213" t="s">
        <v>1253</v>
      </c>
      <c r="BI551" s="193" t="s">
        <v>1253</v>
      </c>
      <c r="BJ551" s="193" t="s">
        <v>5620</v>
      </c>
      <c r="BK551" s="109"/>
    </row>
    <row r="552" s="193" customFormat="true" ht="12.75" hidden="true" customHeight="true" outlineLevel="0" collapsed="false">
      <c r="A552" s="315"/>
      <c r="B552" s="316"/>
      <c r="C552" s="316"/>
      <c r="D552" s="332" t="s">
        <v>1254</v>
      </c>
      <c r="E552" s="317" t="s">
        <v>1256</v>
      </c>
      <c r="F552" s="87" t="s">
        <v>5621</v>
      </c>
      <c r="G552" s="88"/>
      <c r="H552" s="89" t="s">
        <v>5622</v>
      </c>
      <c r="I552" s="90"/>
      <c r="J552" s="90"/>
      <c r="K552" s="91"/>
      <c r="L552" s="92"/>
      <c r="M552" s="90" t="s">
        <v>2749</v>
      </c>
      <c r="N552" s="90"/>
      <c r="O552" s="90"/>
      <c r="P552" s="91"/>
      <c r="Q552" s="185"/>
      <c r="R552" s="185"/>
      <c r="S552" s="185"/>
      <c r="T552" s="185"/>
      <c r="U552" s="185"/>
      <c r="V552" s="100" t="s">
        <v>5623</v>
      </c>
      <c r="W552" s="95" t="s">
        <v>5417</v>
      </c>
      <c r="X552" s="96"/>
      <c r="Y552" s="96"/>
      <c r="Z552" s="96"/>
      <c r="AA552" s="96"/>
      <c r="AB552" s="96"/>
      <c r="AC552" s="95"/>
      <c r="AD552" s="95" t="s">
        <v>5418</v>
      </c>
      <c r="AE552" s="100"/>
      <c r="AF552" s="100" t="s">
        <v>2735</v>
      </c>
      <c r="AG552" s="186"/>
      <c r="AH552" s="187"/>
      <c r="AI552" s="187"/>
      <c r="AJ552" s="187"/>
      <c r="AK552" s="188"/>
      <c r="AL552" s="188"/>
      <c r="AM552" s="189"/>
      <c r="AN552" s="189"/>
      <c r="AO552" s="189"/>
      <c r="AP552" s="189"/>
      <c r="AQ552" s="189"/>
      <c r="AR552" s="189"/>
      <c r="AS552" s="189"/>
      <c r="AT552" s="194" t="s">
        <v>1255</v>
      </c>
      <c r="AU552" s="104"/>
      <c r="AV552" s="104"/>
      <c r="AW552" s="104"/>
      <c r="AX552" s="104"/>
      <c r="AY552" s="104"/>
      <c r="AZ552" s="104"/>
      <c r="BA552" s="104"/>
      <c r="BB552" s="104"/>
      <c r="BC552" s="104"/>
      <c r="BD552" s="104"/>
      <c r="BE552" s="162"/>
      <c r="BF552" s="104"/>
      <c r="BG552" s="363"/>
      <c r="BH552" s="213" t="s">
        <v>1256</v>
      </c>
      <c r="BI552" s="193" t="s">
        <v>1256</v>
      </c>
      <c r="BJ552" s="193" t="s">
        <v>5624</v>
      </c>
      <c r="BK552" s="109"/>
    </row>
    <row r="553" s="193" customFormat="true" ht="12.75" hidden="true" customHeight="true" outlineLevel="0" collapsed="false">
      <c r="A553" s="315"/>
      <c r="B553" s="316"/>
      <c r="C553" s="316"/>
      <c r="D553" s="332" t="s">
        <v>1257</v>
      </c>
      <c r="E553" s="317" t="s">
        <v>1259</v>
      </c>
      <c r="F553" s="87" t="s">
        <v>5625</v>
      </c>
      <c r="G553" s="88"/>
      <c r="H553" s="89" t="s">
        <v>5626</v>
      </c>
      <c r="I553" s="90"/>
      <c r="J553" s="90"/>
      <c r="K553" s="91"/>
      <c r="L553" s="92"/>
      <c r="M553" s="90" t="s">
        <v>2749</v>
      </c>
      <c r="N553" s="90"/>
      <c r="O553" s="90"/>
      <c r="P553" s="91"/>
      <c r="Q553" s="185"/>
      <c r="R553" s="185"/>
      <c r="S553" s="185"/>
      <c r="T553" s="185"/>
      <c r="U553" s="185"/>
      <c r="V553" s="100" t="s">
        <v>5627</v>
      </c>
      <c r="W553" s="95" t="s">
        <v>5417</v>
      </c>
      <c r="X553" s="96"/>
      <c r="Y553" s="96"/>
      <c r="Z553" s="96"/>
      <c r="AA553" s="96"/>
      <c r="AB553" s="96"/>
      <c r="AC553" s="95"/>
      <c r="AD553" s="95" t="s">
        <v>5418</v>
      </c>
      <c r="AE553" s="100"/>
      <c r="AF553" s="100" t="s">
        <v>2735</v>
      </c>
      <c r="AG553" s="186"/>
      <c r="AH553" s="187"/>
      <c r="AI553" s="187"/>
      <c r="AJ553" s="187"/>
      <c r="AK553" s="188"/>
      <c r="AL553" s="188"/>
      <c r="AM553" s="189"/>
      <c r="AN553" s="189"/>
      <c r="AO553" s="189"/>
      <c r="AP553" s="189"/>
      <c r="AQ553" s="189"/>
      <c r="AR553" s="189"/>
      <c r="AS553" s="189"/>
      <c r="AT553" s="194" t="s">
        <v>1258</v>
      </c>
      <c r="AU553" s="104"/>
      <c r="AV553" s="104"/>
      <c r="AW553" s="104"/>
      <c r="AX553" s="104"/>
      <c r="AY553" s="104"/>
      <c r="AZ553" s="104"/>
      <c r="BA553" s="104"/>
      <c r="BB553" s="104"/>
      <c r="BC553" s="104"/>
      <c r="BD553" s="104"/>
      <c r="BE553" s="162"/>
      <c r="BF553" s="104"/>
      <c r="BG553" s="363"/>
      <c r="BH553" s="213" t="s">
        <v>1259</v>
      </c>
      <c r="BI553" s="193" t="s">
        <v>1259</v>
      </c>
      <c r="BJ553" s="193" t="s">
        <v>5628</v>
      </c>
      <c r="BK553" s="109"/>
    </row>
    <row r="554" s="193" customFormat="true" ht="12.75" hidden="true" customHeight="true" outlineLevel="0" collapsed="false">
      <c r="A554" s="315"/>
      <c r="B554" s="316"/>
      <c r="C554" s="316"/>
      <c r="D554" s="332" t="s">
        <v>1260</v>
      </c>
      <c r="E554" s="317" t="s">
        <v>1262</v>
      </c>
      <c r="F554" s="87" t="s">
        <v>5629</v>
      </c>
      <c r="G554" s="88"/>
      <c r="H554" s="89" t="s">
        <v>5630</v>
      </c>
      <c r="I554" s="90"/>
      <c r="J554" s="90"/>
      <c r="K554" s="91"/>
      <c r="L554" s="92"/>
      <c r="M554" s="90" t="s">
        <v>2749</v>
      </c>
      <c r="N554" s="90"/>
      <c r="O554" s="90"/>
      <c r="P554" s="91"/>
      <c r="Q554" s="185"/>
      <c r="R554" s="185"/>
      <c r="S554" s="185"/>
      <c r="T554" s="185"/>
      <c r="U554" s="185"/>
      <c r="V554" s="100" t="s">
        <v>5631</v>
      </c>
      <c r="W554" s="95" t="s">
        <v>5417</v>
      </c>
      <c r="X554" s="96"/>
      <c r="Y554" s="96"/>
      <c r="Z554" s="96"/>
      <c r="AA554" s="96"/>
      <c r="AB554" s="96"/>
      <c r="AC554" s="95"/>
      <c r="AD554" s="95" t="s">
        <v>5418</v>
      </c>
      <c r="AE554" s="100"/>
      <c r="AF554" s="100" t="s">
        <v>2735</v>
      </c>
      <c r="AG554" s="186"/>
      <c r="AH554" s="187"/>
      <c r="AI554" s="187"/>
      <c r="AJ554" s="187"/>
      <c r="AK554" s="188"/>
      <c r="AL554" s="188"/>
      <c r="AM554" s="189"/>
      <c r="AN554" s="189"/>
      <c r="AO554" s="189"/>
      <c r="AP554" s="189"/>
      <c r="AQ554" s="189"/>
      <c r="AR554" s="189"/>
      <c r="AS554" s="189"/>
      <c r="AT554" s="194" t="s">
        <v>1261</v>
      </c>
      <c r="AU554" s="104"/>
      <c r="AV554" s="104"/>
      <c r="AW554" s="104"/>
      <c r="AX554" s="104"/>
      <c r="AY554" s="104"/>
      <c r="AZ554" s="104"/>
      <c r="BA554" s="104"/>
      <c r="BB554" s="104"/>
      <c r="BC554" s="104"/>
      <c r="BD554" s="104"/>
      <c r="BE554" s="162"/>
      <c r="BF554" s="104"/>
      <c r="BG554" s="363"/>
      <c r="BH554" s="213" t="s">
        <v>1262</v>
      </c>
      <c r="BI554" s="193" t="s">
        <v>1262</v>
      </c>
      <c r="BJ554" s="193" t="s">
        <v>5632</v>
      </c>
      <c r="BK554" s="109"/>
    </row>
    <row r="555" s="193" customFormat="true" ht="12.75" hidden="true" customHeight="true" outlineLevel="0" collapsed="false">
      <c r="A555" s="315"/>
      <c r="B555" s="316"/>
      <c r="C555" s="316"/>
      <c r="D555" s="332" t="s">
        <v>1263</v>
      </c>
      <c r="E555" s="317" t="s">
        <v>1265</v>
      </c>
      <c r="F555" s="87" t="s">
        <v>5633</v>
      </c>
      <c r="G555" s="88"/>
      <c r="H555" s="89" t="s">
        <v>5634</v>
      </c>
      <c r="I555" s="90"/>
      <c r="J555" s="90"/>
      <c r="K555" s="91"/>
      <c r="L555" s="92"/>
      <c r="M555" s="90" t="s">
        <v>2749</v>
      </c>
      <c r="N555" s="90"/>
      <c r="O555" s="90"/>
      <c r="P555" s="91"/>
      <c r="Q555" s="185"/>
      <c r="R555" s="185"/>
      <c r="S555" s="185"/>
      <c r="T555" s="185"/>
      <c r="U555" s="185"/>
      <c r="V555" s="100" t="s">
        <v>5635</v>
      </c>
      <c r="W555" s="95" t="s">
        <v>5417</v>
      </c>
      <c r="X555" s="96"/>
      <c r="Y555" s="96"/>
      <c r="Z555" s="96"/>
      <c r="AA555" s="96"/>
      <c r="AB555" s="96"/>
      <c r="AC555" s="95"/>
      <c r="AD555" s="95" t="s">
        <v>5418</v>
      </c>
      <c r="AE555" s="100"/>
      <c r="AF555" s="100" t="s">
        <v>2735</v>
      </c>
      <c r="AG555" s="186"/>
      <c r="AH555" s="187"/>
      <c r="AI555" s="187"/>
      <c r="AJ555" s="187"/>
      <c r="AK555" s="188"/>
      <c r="AL555" s="188"/>
      <c r="AM555" s="189"/>
      <c r="AN555" s="189"/>
      <c r="AO555" s="189"/>
      <c r="AP555" s="189"/>
      <c r="AQ555" s="189"/>
      <c r="AR555" s="189"/>
      <c r="AS555" s="189"/>
      <c r="AT555" s="194" t="s">
        <v>1264</v>
      </c>
      <c r="AU555" s="104"/>
      <c r="AV555" s="104"/>
      <c r="AW555" s="104"/>
      <c r="AX555" s="104"/>
      <c r="AY555" s="104"/>
      <c r="AZ555" s="104"/>
      <c r="BA555" s="104"/>
      <c r="BB555" s="104"/>
      <c r="BC555" s="104"/>
      <c r="BD555" s="104"/>
      <c r="BE555" s="162"/>
      <c r="BF555" s="104"/>
      <c r="BG555" s="363"/>
      <c r="BH555" s="213" t="s">
        <v>1265</v>
      </c>
      <c r="BI555" s="193" t="s">
        <v>1265</v>
      </c>
      <c r="BJ555" s="193" t="s">
        <v>5636</v>
      </c>
      <c r="BK555" s="109"/>
    </row>
    <row r="556" s="193" customFormat="true" ht="12.75" hidden="true" customHeight="true" outlineLevel="0" collapsed="false">
      <c r="A556" s="315"/>
      <c r="B556" s="316"/>
      <c r="C556" s="316"/>
      <c r="D556" s="332" t="s">
        <v>1266</v>
      </c>
      <c r="E556" s="317" t="s">
        <v>1268</v>
      </c>
      <c r="F556" s="87" t="s">
        <v>5637</v>
      </c>
      <c r="G556" s="88"/>
      <c r="H556" s="89" t="s">
        <v>5638</v>
      </c>
      <c r="I556" s="90"/>
      <c r="J556" s="90"/>
      <c r="K556" s="91"/>
      <c r="L556" s="92"/>
      <c r="M556" s="90" t="s">
        <v>2749</v>
      </c>
      <c r="N556" s="90"/>
      <c r="O556" s="90"/>
      <c r="P556" s="91"/>
      <c r="Q556" s="185"/>
      <c r="R556" s="185"/>
      <c r="S556" s="185"/>
      <c r="T556" s="185"/>
      <c r="U556" s="185"/>
      <c r="V556" s="100" t="s">
        <v>5639</v>
      </c>
      <c r="W556" s="95" t="s">
        <v>5417</v>
      </c>
      <c r="X556" s="96"/>
      <c r="Y556" s="96"/>
      <c r="Z556" s="96"/>
      <c r="AA556" s="96"/>
      <c r="AB556" s="96"/>
      <c r="AC556" s="95"/>
      <c r="AD556" s="95" t="s">
        <v>5418</v>
      </c>
      <c r="AE556" s="100"/>
      <c r="AF556" s="100" t="s">
        <v>2735</v>
      </c>
      <c r="AG556" s="186"/>
      <c r="AH556" s="187"/>
      <c r="AI556" s="187"/>
      <c r="AJ556" s="187"/>
      <c r="AK556" s="188"/>
      <c r="AL556" s="188"/>
      <c r="AM556" s="189"/>
      <c r="AN556" s="189"/>
      <c r="AO556" s="189"/>
      <c r="AP556" s="189"/>
      <c r="AQ556" s="189"/>
      <c r="AR556" s="189"/>
      <c r="AS556" s="189"/>
      <c r="AT556" s="194" t="s">
        <v>1267</v>
      </c>
      <c r="AU556" s="104"/>
      <c r="AV556" s="104"/>
      <c r="AW556" s="104"/>
      <c r="AX556" s="104"/>
      <c r="AY556" s="104"/>
      <c r="AZ556" s="104"/>
      <c r="BA556" s="104"/>
      <c r="BB556" s="104"/>
      <c r="BC556" s="104"/>
      <c r="BD556" s="104"/>
      <c r="BE556" s="162"/>
      <c r="BF556" s="104"/>
      <c r="BG556" s="363"/>
      <c r="BH556" s="213" t="s">
        <v>1268</v>
      </c>
      <c r="BI556" s="193" t="s">
        <v>1268</v>
      </c>
      <c r="BJ556" s="193" t="s">
        <v>5640</v>
      </c>
      <c r="BK556" s="109"/>
    </row>
    <row r="557" s="193" customFormat="true" ht="12.75" hidden="true" customHeight="true" outlineLevel="0" collapsed="false">
      <c r="A557" s="315"/>
      <c r="B557" s="316"/>
      <c r="C557" s="316"/>
      <c r="D557" s="332" t="s">
        <v>1269</v>
      </c>
      <c r="E557" s="317" t="s">
        <v>1270</v>
      </c>
      <c r="F557" s="87" t="s">
        <v>5641</v>
      </c>
      <c r="G557" s="88"/>
      <c r="H557" s="89" t="s">
        <v>5642</v>
      </c>
      <c r="I557" s="90"/>
      <c r="J557" s="90"/>
      <c r="K557" s="91"/>
      <c r="L557" s="92"/>
      <c r="M557" s="90" t="s">
        <v>2749</v>
      </c>
      <c r="N557" s="90"/>
      <c r="O557" s="90"/>
      <c r="P557" s="91"/>
      <c r="Q557" s="185"/>
      <c r="R557" s="185"/>
      <c r="S557" s="185"/>
      <c r="T557" s="185"/>
      <c r="U557" s="185"/>
      <c r="V557" s="100" t="s">
        <v>5643</v>
      </c>
      <c r="W557" s="95" t="s">
        <v>5417</v>
      </c>
      <c r="X557" s="96"/>
      <c r="Y557" s="96"/>
      <c r="Z557" s="96"/>
      <c r="AA557" s="96"/>
      <c r="AB557" s="96"/>
      <c r="AC557" s="95"/>
      <c r="AD557" s="95" t="s">
        <v>5418</v>
      </c>
      <c r="AE557" s="100"/>
      <c r="AF557" s="100" t="s">
        <v>2735</v>
      </c>
      <c r="AG557" s="186"/>
      <c r="AH557" s="187"/>
      <c r="AI557" s="187"/>
      <c r="AJ557" s="187"/>
      <c r="AK557" s="188"/>
      <c r="AL557" s="188"/>
      <c r="AM557" s="189"/>
      <c r="AN557" s="189"/>
      <c r="AO557" s="189"/>
      <c r="AP557" s="189"/>
      <c r="AQ557" s="189"/>
      <c r="AR557" s="189"/>
      <c r="AS557" s="189"/>
      <c r="AT557" s="194" t="s">
        <v>1269</v>
      </c>
      <c r="AU557" s="104"/>
      <c r="AV557" s="104"/>
      <c r="AW557" s="104"/>
      <c r="AX557" s="104"/>
      <c r="AY557" s="104"/>
      <c r="AZ557" s="104"/>
      <c r="BA557" s="104"/>
      <c r="BB557" s="104"/>
      <c r="BC557" s="104"/>
      <c r="BD557" s="104"/>
      <c r="BE557" s="162"/>
      <c r="BF557" s="104"/>
      <c r="BG557" s="363"/>
      <c r="BH557" s="213" t="s">
        <v>1270</v>
      </c>
      <c r="BI557" s="193" t="s">
        <v>1270</v>
      </c>
      <c r="BJ557" s="193" t="s">
        <v>5644</v>
      </c>
      <c r="BK557" s="109"/>
    </row>
    <row r="558" s="193" customFormat="true" ht="12.75" hidden="true" customHeight="true" outlineLevel="0" collapsed="false">
      <c r="A558" s="315"/>
      <c r="B558" s="316"/>
      <c r="C558" s="316"/>
      <c r="D558" s="370" t="s">
        <v>1271</v>
      </c>
      <c r="E558" s="317" t="s">
        <v>1272</v>
      </c>
      <c r="F558" s="87" t="s">
        <v>5645</v>
      </c>
      <c r="G558" s="88"/>
      <c r="H558" s="89" t="s">
        <v>5646</v>
      </c>
      <c r="I558" s="90"/>
      <c r="J558" s="90"/>
      <c r="K558" s="91"/>
      <c r="L558" s="92"/>
      <c r="M558" s="90" t="s">
        <v>2749</v>
      </c>
      <c r="N558" s="90"/>
      <c r="O558" s="90"/>
      <c r="P558" s="91"/>
      <c r="Q558" s="185"/>
      <c r="R558" s="185"/>
      <c r="S558" s="185"/>
      <c r="T558" s="185"/>
      <c r="U558" s="185"/>
      <c r="V558" s="100" t="s">
        <v>5647</v>
      </c>
      <c r="W558" s="95" t="s">
        <v>5417</v>
      </c>
      <c r="X558" s="96"/>
      <c r="Y558" s="96"/>
      <c r="Z558" s="96"/>
      <c r="AA558" s="96"/>
      <c r="AB558" s="96"/>
      <c r="AC558" s="95"/>
      <c r="AD558" s="95" t="s">
        <v>5418</v>
      </c>
      <c r="AE558" s="100"/>
      <c r="AF558" s="100" t="s">
        <v>2735</v>
      </c>
      <c r="AG558" s="186"/>
      <c r="AH558" s="187"/>
      <c r="AI558" s="187"/>
      <c r="AJ558" s="187"/>
      <c r="AK558" s="188"/>
      <c r="AL558" s="188"/>
      <c r="AM558" s="189"/>
      <c r="AN558" s="189"/>
      <c r="AO558" s="189"/>
      <c r="AP558" s="189"/>
      <c r="AQ558" s="189"/>
      <c r="AR558" s="189"/>
      <c r="AS558" s="189"/>
      <c r="AT558" s="194" t="s">
        <v>1271</v>
      </c>
      <c r="AU558" s="104"/>
      <c r="AV558" s="104"/>
      <c r="AW558" s="104"/>
      <c r="AX558" s="104"/>
      <c r="AY558" s="104"/>
      <c r="AZ558" s="104"/>
      <c r="BA558" s="104"/>
      <c r="BB558" s="104"/>
      <c r="BC558" s="104"/>
      <c r="BD558" s="104"/>
      <c r="BE558" s="162"/>
      <c r="BF558" s="104"/>
      <c r="BG558" s="363"/>
      <c r="BH558" s="213" t="s">
        <v>1272</v>
      </c>
      <c r="BI558" s="193" t="s">
        <v>1272</v>
      </c>
      <c r="BJ558" s="193" t="s">
        <v>5648</v>
      </c>
      <c r="BK558" s="109"/>
    </row>
    <row r="559" s="193" customFormat="true" ht="12.75" hidden="true" customHeight="true" outlineLevel="0" collapsed="false">
      <c r="A559" s="315"/>
      <c r="B559" s="316"/>
      <c r="C559" s="316"/>
      <c r="D559" s="370" t="s">
        <v>1273</v>
      </c>
      <c r="E559" s="317" t="s">
        <v>1274</v>
      </c>
      <c r="F559" s="87" t="s">
        <v>5649</v>
      </c>
      <c r="G559" s="88"/>
      <c r="H559" s="89" t="s">
        <v>5650</v>
      </c>
      <c r="I559" s="90"/>
      <c r="J559" s="90"/>
      <c r="K559" s="91"/>
      <c r="L559" s="92"/>
      <c r="M559" s="90" t="s">
        <v>2749</v>
      </c>
      <c r="N559" s="90"/>
      <c r="O559" s="90"/>
      <c r="P559" s="91"/>
      <c r="Q559" s="185"/>
      <c r="R559" s="185"/>
      <c r="S559" s="185"/>
      <c r="T559" s="185"/>
      <c r="U559" s="185"/>
      <c r="V559" s="100" t="s">
        <v>5651</v>
      </c>
      <c r="W559" s="95" t="s">
        <v>5417</v>
      </c>
      <c r="X559" s="96"/>
      <c r="Y559" s="96"/>
      <c r="Z559" s="96"/>
      <c r="AA559" s="96"/>
      <c r="AB559" s="96"/>
      <c r="AC559" s="95"/>
      <c r="AD559" s="95" t="s">
        <v>5418</v>
      </c>
      <c r="AE559" s="100"/>
      <c r="AF559" s="100" t="s">
        <v>2735</v>
      </c>
      <c r="AG559" s="186"/>
      <c r="AH559" s="187"/>
      <c r="AI559" s="187"/>
      <c r="AJ559" s="187"/>
      <c r="AK559" s="188"/>
      <c r="AL559" s="188"/>
      <c r="AM559" s="189"/>
      <c r="AN559" s="189"/>
      <c r="AO559" s="189"/>
      <c r="AP559" s="189"/>
      <c r="AQ559" s="189"/>
      <c r="AR559" s="189"/>
      <c r="AS559" s="189"/>
      <c r="AT559" s="194" t="s">
        <v>1273</v>
      </c>
      <c r="AU559" s="104"/>
      <c r="AV559" s="104"/>
      <c r="AW559" s="104"/>
      <c r="AX559" s="104"/>
      <c r="AY559" s="104"/>
      <c r="AZ559" s="104"/>
      <c r="BA559" s="104"/>
      <c r="BB559" s="104"/>
      <c r="BC559" s="104"/>
      <c r="BD559" s="104"/>
      <c r="BE559" s="162"/>
      <c r="BF559" s="104"/>
      <c r="BG559" s="363"/>
      <c r="BH559" s="213" t="s">
        <v>1274</v>
      </c>
      <c r="BI559" s="193" t="s">
        <v>1274</v>
      </c>
      <c r="BJ559" s="193" t="s">
        <v>5652</v>
      </c>
      <c r="BK559" s="109"/>
    </row>
    <row r="560" s="193" customFormat="true" ht="12.75" hidden="true" customHeight="true" outlineLevel="0" collapsed="false">
      <c r="A560" s="315"/>
      <c r="B560" s="316"/>
      <c r="C560" s="316"/>
      <c r="D560" s="332" t="s">
        <v>1275</v>
      </c>
      <c r="E560" s="317" t="s">
        <v>1276</v>
      </c>
      <c r="F560" s="87" t="s">
        <v>5653</v>
      </c>
      <c r="G560" s="88"/>
      <c r="H560" s="89" t="s">
        <v>5654</v>
      </c>
      <c r="I560" s="90"/>
      <c r="J560" s="90"/>
      <c r="K560" s="91"/>
      <c r="L560" s="92"/>
      <c r="M560" s="90" t="s">
        <v>2749</v>
      </c>
      <c r="N560" s="90"/>
      <c r="O560" s="90"/>
      <c r="P560" s="91"/>
      <c r="Q560" s="185"/>
      <c r="R560" s="185"/>
      <c r="S560" s="185"/>
      <c r="T560" s="185"/>
      <c r="U560" s="185"/>
      <c r="V560" s="100" t="s">
        <v>5655</v>
      </c>
      <c r="W560" s="95" t="s">
        <v>5417</v>
      </c>
      <c r="X560" s="96"/>
      <c r="Y560" s="96"/>
      <c r="Z560" s="96"/>
      <c r="AA560" s="96"/>
      <c r="AB560" s="96"/>
      <c r="AC560" s="95"/>
      <c r="AD560" s="95" t="s">
        <v>5418</v>
      </c>
      <c r="AE560" s="100"/>
      <c r="AF560" s="100" t="s">
        <v>2735</v>
      </c>
      <c r="AG560" s="186"/>
      <c r="AH560" s="187"/>
      <c r="AI560" s="187"/>
      <c r="AJ560" s="187"/>
      <c r="AK560" s="188"/>
      <c r="AL560" s="188"/>
      <c r="AM560" s="189"/>
      <c r="AN560" s="189"/>
      <c r="AO560" s="189"/>
      <c r="AP560" s="189"/>
      <c r="AQ560" s="189"/>
      <c r="AR560" s="189"/>
      <c r="AS560" s="189"/>
      <c r="AT560" s="194" t="s">
        <v>1275</v>
      </c>
      <c r="AU560" s="104"/>
      <c r="AV560" s="104"/>
      <c r="AW560" s="104"/>
      <c r="AX560" s="104"/>
      <c r="AY560" s="104"/>
      <c r="AZ560" s="104"/>
      <c r="BA560" s="104"/>
      <c r="BB560" s="104"/>
      <c r="BC560" s="104"/>
      <c r="BD560" s="104"/>
      <c r="BE560" s="162"/>
      <c r="BF560" s="104"/>
      <c r="BG560" s="363"/>
      <c r="BH560" s="213" t="s">
        <v>1276</v>
      </c>
      <c r="BI560" s="193" t="s">
        <v>1276</v>
      </c>
      <c r="BJ560" s="193" t="s">
        <v>5656</v>
      </c>
      <c r="BK560" s="109"/>
    </row>
    <row r="561" s="193" customFormat="true" ht="12.75" hidden="true" customHeight="true" outlineLevel="0" collapsed="false">
      <c r="A561" s="315"/>
      <c r="B561" s="316"/>
      <c r="C561" s="316"/>
      <c r="D561" s="332" t="s">
        <v>1277</v>
      </c>
      <c r="E561" s="317" t="s">
        <v>1278</v>
      </c>
      <c r="F561" s="87" t="s">
        <v>5657</v>
      </c>
      <c r="G561" s="88"/>
      <c r="H561" s="89" t="s">
        <v>5658</v>
      </c>
      <c r="I561" s="90"/>
      <c r="J561" s="90"/>
      <c r="K561" s="91"/>
      <c r="L561" s="92"/>
      <c r="M561" s="90" t="s">
        <v>2749</v>
      </c>
      <c r="N561" s="90"/>
      <c r="O561" s="90"/>
      <c r="P561" s="91"/>
      <c r="Q561" s="185"/>
      <c r="R561" s="185"/>
      <c r="S561" s="185"/>
      <c r="T561" s="185"/>
      <c r="U561" s="185"/>
      <c r="V561" s="100" t="s">
        <v>5659</v>
      </c>
      <c r="W561" s="95" t="s">
        <v>5417</v>
      </c>
      <c r="X561" s="96"/>
      <c r="Y561" s="96"/>
      <c r="Z561" s="96"/>
      <c r="AA561" s="96"/>
      <c r="AB561" s="96"/>
      <c r="AC561" s="95"/>
      <c r="AD561" s="95" t="s">
        <v>5418</v>
      </c>
      <c r="AE561" s="100"/>
      <c r="AF561" s="100" t="s">
        <v>2735</v>
      </c>
      <c r="AG561" s="186"/>
      <c r="AH561" s="187"/>
      <c r="AI561" s="187"/>
      <c r="AJ561" s="187"/>
      <c r="AK561" s="188"/>
      <c r="AL561" s="188"/>
      <c r="AM561" s="189"/>
      <c r="AN561" s="189"/>
      <c r="AO561" s="189"/>
      <c r="AP561" s="189"/>
      <c r="AQ561" s="189"/>
      <c r="AR561" s="189"/>
      <c r="AS561" s="189"/>
      <c r="AT561" s="194" t="s">
        <v>1277</v>
      </c>
      <c r="AU561" s="104"/>
      <c r="AV561" s="104"/>
      <c r="AW561" s="104"/>
      <c r="AX561" s="104"/>
      <c r="AY561" s="104"/>
      <c r="AZ561" s="104"/>
      <c r="BA561" s="104"/>
      <c r="BB561" s="104"/>
      <c r="BC561" s="104"/>
      <c r="BD561" s="104"/>
      <c r="BE561" s="162"/>
      <c r="BF561" s="104"/>
      <c r="BG561" s="363"/>
      <c r="BH561" s="213" t="s">
        <v>1278</v>
      </c>
      <c r="BI561" s="193" t="s">
        <v>1278</v>
      </c>
      <c r="BJ561" s="193" t="s">
        <v>5660</v>
      </c>
      <c r="BK561" s="109"/>
    </row>
    <row r="562" s="193" customFormat="true" ht="12.75" hidden="true" customHeight="true" outlineLevel="0" collapsed="false">
      <c r="A562" s="315"/>
      <c r="B562" s="316"/>
      <c r="C562" s="316"/>
      <c r="D562" s="332" t="s">
        <v>1279</v>
      </c>
      <c r="E562" s="317" t="s">
        <v>1281</v>
      </c>
      <c r="F562" s="87" t="s">
        <v>5661</v>
      </c>
      <c r="G562" s="88"/>
      <c r="H562" s="89" t="s">
        <v>5662</v>
      </c>
      <c r="I562" s="90"/>
      <c r="J562" s="90"/>
      <c r="K562" s="91"/>
      <c r="L562" s="92"/>
      <c r="M562" s="90" t="s">
        <v>2749</v>
      </c>
      <c r="N562" s="90"/>
      <c r="O562" s="90"/>
      <c r="P562" s="91"/>
      <c r="Q562" s="185"/>
      <c r="R562" s="185"/>
      <c r="S562" s="185"/>
      <c r="T562" s="185"/>
      <c r="U562" s="185"/>
      <c r="V562" s="100" t="s">
        <v>5663</v>
      </c>
      <c r="W562" s="95" t="s">
        <v>5417</v>
      </c>
      <c r="X562" s="96"/>
      <c r="Y562" s="96"/>
      <c r="Z562" s="96"/>
      <c r="AA562" s="96"/>
      <c r="AB562" s="96"/>
      <c r="AC562" s="95"/>
      <c r="AD562" s="95" t="s">
        <v>5418</v>
      </c>
      <c r="AE562" s="100"/>
      <c r="AF562" s="100" t="s">
        <v>2735</v>
      </c>
      <c r="AG562" s="186"/>
      <c r="AH562" s="187"/>
      <c r="AI562" s="187"/>
      <c r="AJ562" s="187"/>
      <c r="AK562" s="188"/>
      <c r="AL562" s="188"/>
      <c r="AM562" s="189"/>
      <c r="AN562" s="189"/>
      <c r="AO562" s="189"/>
      <c r="AP562" s="189"/>
      <c r="AQ562" s="189"/>
      <c r="AR562" s="189"/>
      <c r="AS562" s="189"/>
      <c r="AT562" s="194" t="s">
        <v>1280</v>
      </c>
      <c r="AU562" s="104"/>
      <c r="AV562" s="104"/>
      <c r="AW562" s="104"/>
      <c r="AX562" s="104"/>
      <c r="AY562" s="104"/>
      <c r="AZ562" s="104"/>
      <c r="BA562" s="104"/>
      <c r="BB562" s="104"/>
      <c r="BC562" s="104"/>
      <c r="BD562" s="104"/>
      <c r="BE562" s="162"/>
      <c r="BF562" s="104"/>
      <c r="BG562" s="363"/>
      <c r="BH562" s="213" t="s">
        <v>1281</v>
      </c>
      <c r="BI562" s="193" t="s">
        <v>1281</v>
      </c>
      <c r="BJ562" s="193" t="s">
        <v>5664</v>
      </c>
      <c r="BK562" s="109"/>
    </row>
    <row r="563" s="193" customFormat="true" ht="12.75" hidden="true" customHeight="true" outlineLevel="0" collapsed="false">
      <c r="A563" s="315"/>
      <c r="B563" s="316"/>
      <c r="C563" s="316"/>
      <c r="D563" s="332" t="s">
        <v>1282</v>
      </c>
      <c r="E563" s="317" t="s">
        <v>1284</v>
      </c>
      <c r="F563" s="87" t="s">
        <v>5665</v>
      </c>
      <c r="G563" s="88"/>
      <c r="H563" s="89" t="s">
        <v>5666</v>
      </c>
      <c r="I563" s="90"/>
      <c r="J563" s="90"/>
      <c r="K563" s="91"/>
      <c r="L563" s="92"/>
      <c r="M563" s="90" t="s">
        <v>2749</v>
      </c>
      <c r="N563" s="90"/>
      <c r="O563" s="90"/>
      <c r="P563" s="91"/>
      <c r="Q563" s="185"/>
      <c r="R563" s="185"/>
      <c r="S563" s="185"/>
      <c r="T563" s="185"/>
      <c r="U563" s="185"/>
      <c r="V563" s="100" t="s">
        <v>5667</v>
      </c>
      <c r="W563" s="95" t="s">
        <v>5417</v>
      </c>
      <c r="X563" s="96"/>
      <c r="Y563" s="96"/>
      <c r="Z563" s="96"/>
      <c r="AA563" s="96"/>
      <c r="AB563" s="96"/>
      <c r="AC563" s="95"/>
      <c r="AD563" s="95" t="s">
        <v>5418</v>
      </c>
      <c r="AE563" s="100"/>
      <c r="AF563" s="100" t="s">
        <v>2735</v>
      </c>
      <c r="AG563" s="186"/>
      <c r="AH563" s="187"/>
      <c r="AI563" s="187"/>
      <c r="AJ563" s="187"/>
      <c r="AK563" s="188"/>
      <c r="AL563" s="188"/>
      <c r="AM563" s="189"/>
      <c r="AN563" s="189"/>
      <c r="AO563" s="189"/>
      <c r="AP563" s="189"/>
      <c r="AQ563" s="189"/>
      <c r="AR563" s="189"/>
      <c r="AS563" s="189"/>
      <c r="AT563" s="194" t="s">
        <v>1283</v>
      </c>
      <c r="AU563" s="104"/>
      <c r="AV563" s="104"/>
      <c r="AW563" s="104"/>
      <c r="AX563" s="104"/>
      <c r="AY563" s="104"/>
      <c r="AZ563" s="104"/>
      <c r="BA563" s="104"/>
      <c r="BB563" s="104"/>
      <c r="BC563" s="104"/>
      <c r="BD563" s="104"/>
      <c r="BE563" s="162"/>
      <c r="BF563" s="104"/>
      <c r="BG563" s="363"/>
      <c r="BH563" s="213" t="s">
        <v>1284</v>
      </c>
      <c r="BI563" s="193" t="s">
        <v>1284</v>
      </c>
      <c r="BJ563" s="193" t="s">
        <v>5668</v>
      </c>
      <c r="BK563" s="109"/>
    </row>
    <row r="564" s="193" customFormat="true" ht="12.75" hidden="true" customHeight="true" outlineLevel="0" collapsed="false">
      <c r="A564" s="315"/>
      <c r="B564" s="316"/>
      <c r="C564" s="316"/>
      <c r="D564" s="332" t="s">
        <v>1285</v>
      </c>
      <c r="E564" s="317" t="s">
        <v>1287</v>
      </c>
      <c r="F564" s="87" t="s">
        <v>5669</v>
      </c>
      <c r="G564" s="88"/>
      <c r="H564" s="89" t="s">
        <v>5670</v>
      </c>
      <c r="I564" s="90"/>
      <c r="J564" s="90"/>
      <c r="K564" s="91"/>
      <c r="L564" s="92"/>
      <c r="M564" s="90" t="s">
        <v>2749</v>
      </c>
      <c r="N564" s="90"/>
      <c r="O564" s="90"/>
      <c r="P564" s="91"/>
      <c r="Q564" s="185"/>
      <c r="R564" s="185"/>
      <c r="S564" s="185"/>
      <c r="T564" s="185"/>
      <c r="U564" s="185"/>
      <c r="V564" s="100" t="s">
        <v>5671</v>
      </c>
      <c r="W564" s="95" t="s">
        <v>5417</v>
      </c>
      <c r="X564" s="96"/>
      <c r="Y564" s="96"/>
      <c r="Z564" s="96"/>
      <c r="AA564" s="96"/>
      <c r="AB564" s="96"/>
      <c r="AC564" s="95"/>
      <c r="AD564" s="95" t="s">
        <v>5418</v>
      </c>
      <c r="AE564" s="100"/>
      <c r="AF564" s="100" t="s">
        <v>2735</v>
      </c>
      <c r="AG564" s="186"/>
      <c r="AH564" s="187"/>
      <c r="AI564" s="187"/>
      <c r="AJ564" s="187"/>
      <c r="AK564" s="188"/>
      <c r="AL564" s="188"/>
      <c r="AM564" s="189"/>
      <c r="AN564" s="189"/>
      <c r="AO564" s="189"/>
      <c r="AP564" s="189"/>
      <c r="AQ564" s="189"/>
      <c r="AR564" s="189"/>
      <c r="AS564" s="189"/>
      <c r="AT564" s="194" t="s">
        <v>1286</v>
      </c>
      <c r="AU564" s="104"/>
      <c r="AV564" s="104"/>
      <c r="AW564" s="104"/>
      <c r="AX564" s="104"/>
      <c r="AY564" s="104"/>
      <c r="AZ564" s="104"/>
      <c r="BA564" s="104"/>
      <c r="BB564" s="104"/>
      <c r="BC564" s="104"/>
      <c r="BD564" s="104"/>
      <c r="BE564" s="162"/>
      <c r="BF564" s="104"/>
      <c r="BG564" s="363"/>
      <c r="BH564" s="213" t="s">
        <v>1287</v>
      </c>
      <c r="BI564" s="193" t="s">
        <v>1287</v>
      </c>
      <c r="BJ564" s="193" t="s">
        <v>5672</v>
      </c>
      <c r="BK564" s="109"/>
    </row>
    <row r="565" s="193" customFormat="true" ht="12.75" hidden="true" customHeight="true" outlineLevel="0" collapsed="false">
      <c r="A565" s="315"/>
      <c r="B565" s="316"/>
      <c r="C565" s="316"/>
      <c r="D565" s="332" t="s">
        <v>1288</v>
      </c>
      <c r="E565" s="317" t="s">
        <v>1290</v>
      </c>
      <c r="F565" s="87" t="s">
        <v>5673</v>
      </c>
      <c r="G565" s="88"/>
      <c r="H565" s="89" t="s">
        <v>5674</v>
      </c>
      <c r="I565" s="90"/>
      <c r="J565" s="90"/>
      <c r="K565" s="91"/>
      <c r="L565" s="92"/>
      <c r="M565" s="90" t="s">
        <v>2749</v>
      </c>
      <c r="N565" s="90"/>
      <c r="O565" s="90"/>
      <c r="P565" s="91"/>
      <c r="Q565" s="185"/>
      <c r="R565" s="185"/>
      <c r="S565" s="185"/>
      <c r="T565" s="185"/>
      <c r="U565" s="185"/>
      <c r="V565" s="100" t="s">
        <v>5675</v>
      </c>
      <c r="W565" s="95" t="s">
        <v>5417</v>
      </c>
      <c r="X565" s="96"/>
      <c r="Y565" s="96"/>
      <c r="Z565" s="96"/>
      <c r="AA565" s="96"/>
      <c r="AB565" s="96"/>
      <c r="AC565" s="95"/>
      <c r="AD565" s="95" t="s">
        <v>5418</v>
      </c>
      <c r="AE565" s="100"/>
      <c r="AF565" s="100" t="s">
        <v>2735</v>
      </c>
      <c r="AG565" s="186"/>
      <c r="AH565" s="187"/>
      <c r="AI565" s="187"/>
      <c r="AJ565" s="187"/>
      <c r="AK565" s="188"/>
      <c r="AL565" s="188"/>
      <c r="AM565" s="189"/>
      <c r="AN565" s="189"/>
      <c r="AO565" s="189"/>
      <c r="AP565" s="189"/>
      <c r="AQ565" s="189"/>
      <c r="AR565" s="189"/>
      <c r="AS565" s="189"/>
      <c r="AT565" s="194" t="s">
        <v>1289</v>
      </c>
      <c r="AU565" s="104"/>
      <c r="AV565" s="104"/>
      <c r="AW565" s="104"/>
      <c r="AX565" s="104"/>
      <c r="AY565" s="104"/>
      <c r="AZ565" s="104"/>
      <c r="BA565" s="104"/>
      <c r="BB565" s="104"/>
      <c r="BC565" s="104"/>
      <c r="BD565" s="104"/>
      <c r="BE565" s="162"/>
      <c r="BF565" s="104"/>
      <c r="BG565" s="363"/>
      <c r="BH565" s="213" t="s">
        <v>1290</v>
      </c>
      <c r="BI565" s="193" t="s">
        <v>1290</v>
      </c>
      <c r="BJ565" s="193" t="s">
        <v>5676</v>
      </c>
      <c r="BK565" s="109"/>
    </row>
    <row r="566" s="193" customFormat="true" ht="12.75" hidden="true" customHeight="true" outlineLevel="0" collapsed="false">
      <c r="A566" s="315"/>
      <c r="B566" s="316"/>
      <c r="C566" s="316"/>
      <c r="D566" s="332" t="s">
        <v>1291</v>
      </c>
      <c r="E566" s="317" t="s">
        <v>1293</v>
      </c>
      <c r="F566" s="87" t="s">
        <v>5677</v>
      </c>
      <c r="G566" s="88"/>
      <c r="H566" s="89" t="s">
        <v>5678</v>
      </c>
      <c r="I566" s="90"/>
      <c r="J566" s="90"/>
      <c r="K566" s="91"/>
      <c r="L566" s="92"/>
      <c r="M566" s="90" t="s">
        <v>2749</v>
      </c>
      <c r="N566" s="90"/>
      <c r="O566" s="90"/>
      <c r="P566" s="91"/>
      <c r="Q566" s="185"/>
      <c r="R566" s="185"/>
      <c r="S566" s="185"/>
      <c r="T566" s="185"/>
      <c r="U566" s="185"/>
      <c r="V566" s="100" t="s">
        <v>5679</v>
      </c>
      <c r="W566" s="95" t="s">
        <v>5417</v>
      </c>
      <c r="X566" s="96"/>
      <c r="Y566" s="96"/>
      <c r="Z566" s="96"/>
      <c r="AA566" s="96"/>
      <c r="AB566" s="96"/>
      <c r="AC566" s="95"/>
      <c r="AD566" s="95" t="s">
        <v>5418</v>
      </c>
      <c r="AE566" s="100"/>
      <c r="AF566" s="100" t="s">
        <v>2735</v>
      </c>
      <c r="AG566" s="186"/>
      <c r="AH566" s="187"/>
      <c r="AI566" s="187"/>
      <c r="AJ566" s="187"/>
      <c r="AK566" s="188"/>
      <c r="AL566" s="188"/>
      <c r="AM566" s="189"/>
      <c r="AN566" s="189"/>
      <c r="AO566" s="189"/>
      <c r="AP566" s="189"/>
      <c r="AQ566" s="189"/>
      <c r="AR566" s="189"/>
      <c r="AS566" s="189"/>
      <c r="AT566" s="194" t="s">
        <v>1292</v>
      </c>
      <c r="AU566" s="104"/>
      <c r="AV566" s="104"/>
      <c r="AW566" s="104"/>
      <c r="AX566" s="104"/>
      <c r="AY566" s="104"/>
      <c r="AZ566" s="104"/>
      <c r="BA566" s="104"/>
      <c r="BB566" s="104"/>
      <c r="BC566" s="104"/>
      <c r="BD566" s="104"/>
      <c r="BE566" s="162"/>
      <c r="BF566" s="104"/>
      <c r="BG566" s="363"/>
      <c r="BH566" s="213" t="s">
        <v>1293</v>
      </c>
      <c r="BI566" s="193" t="s">
        <v>1293</v>
      </c>
      <c r="BJ566" s="193" t="s">
        <v>5680</v>
      </c>
      <c r="BK566" s="109"/>
    </row>
    <row r="567" s="193" customFormat="true" ht="12.75" hidden="true" customHeight="true" outlineLevel="0" collapsed="false">
      <c r="A567" s="315"/>
      <c r="B567" s="316"/>
      <c r="C567" s="316"/>
      <c r="D567" s="332" t="s">
        <v>1294</v>
      </c>
      <c r="E567" s="317" t="s">
        <v>1296</v>
      </c>
      <c r="F567" s="87" t="s">
        <v>5681</v>
      </c>
      <c r="G567" s="88"/>
      <c r="H567" s="89" t="s">
        <v>5682</v>
      </c>
      <c r="I567" s="90"/>
      <c r="J567" s="90"/>
      <c r="K567" s="91"/>
      <c r="L567" s="92"/>
      <c r="M567" s="90" t="s">
        <v>2749</v>
      </c>
      <c r="N567" s="90"/>
      <c r="O567" s="90"/>
      <c r="P567" s="91"/>
      <c r="Q567" s="185"/>
      <c r="R567" s="185"/>
      <c r="S567" s="185"/>
      <c r="T567" s="185"/>
      <c r="U567" s="185"/>
      <c r="V567" s="100" t="s">
        <v>5683</v>
      </c>
      <c r="W567" s="95" t="s">
        <v>5417</v>
      </c>
      <c r="X567" s="96"/>
      <c r="Y567" s="96"/>
      <c r="Z567" s="96"/>
      <c r="AA567" s="96"/>
      <c r="AB567" s="96"/>
      <c r="AC567" s="95"/>
      <c r="AD567" s="95" t="s">
        <v>5418</v>
      </c>
      <c r="AE567" s="100"/>
      <c r="AF567" s="100" t="s">
        <v>2735</v>
      </c>
      <c r="AG567" s="186"/>
      <c r="AH567" s="187"/>
      <c r="AI567" s="187"/>
      <c r="AJ567" s="187"/>
      <c r="AK567" s="188"/>
      <c r="AL567" s="188"/>
      <c r="AM567" s="189"/>
      <c r="AN567" s="189"/>
      <c r="AO567" s="189"/>
      <c r="AP567" s="189"/>
      <c r="AQ567" s="189"/>
      <c r="AR567" s="189"/>
      <c r="AS567" s="189"/>
      <c r="AT567" s="194" t="s">
        <v>1295</v>
      </c>
      <c r="AU567" s="104"/>
      <c r="AV567" s="104"/>
      <c r="AW567" s="104"/>
      <c r="AX567" s="104"/>
      <c r="AY567" s="104"/>
      <c r="AZ567" s="104"/>
      <c r="BA567" s="104"/>
      <c r="BB567" s="104"/>
      <c r="BC567" s="104"/>
      <c r="BD567" s="104"/>
      <c r="BE567" s="162"/>
      <c r="BF567" s="104"/>
      <c r="BG567" s="363"/>
      <c r="BH567" s="213" t="s">
        <v>1296</v>
      </c>
      <c r="BI567" s="193" t="s">
        <v>1296</v>
      </c>
      <c r="BJ567" s="193" t="s">
        <v>5684</v>
      </c>
      <c r="BK567" s="109"/>
    </row>
    <row r="568" s="193" customFormat="true" ht="12.75" hidden="true" customHeight="true" outlineLevel="0" collapsed="false">
      <c r="A568" s="315"/>
      <c r="B568" s="316"/>
      <c r="C568" s="316"/>
      <c r="D568" s="332" t="s">
        <v>1297</v>
      </c>
      <c r="E568" s="317" t="s">
        <v>1299</v>
      </c>
      <c r="F568" s="87" t="s">
        <v>5685</v>
      </c>
      <c r="G568" s="88"/>
      <c r="H568" s="89" t="s">
        <v>5686</v>
      </c>
      <c r="I568" s="90"/>
      <c r="J568" s="90"/>
      <c r="K568" s="91"/>
      <c r="L568" s="92"/>
      <c r="M568" s="90" t="s">
        <v>2749</v>
      </c>
      <c r="N568" s="90"/>
      <c r="O568" s="90"/>
      <c r="P568" s="91"/>
      <c r="Q568" s="185"/>
      <c r="R568" s="185"/>
      <c r="S568" s="185"/>
      <c r="T568" s="185"/>
      <c r="U568" s="185"/>
      <c r="V568" s="100" t="s">
        <v>5687</v>
      </c>
      <c r="W568" s="95" t="s">
        <v>5417</v>
      </c>
      <c r="X568" s="96"/>
      <c r="Y568" s="96"/>
      <c r="Z568" s="96"/>
      <c r="AA568" s="96"/>
      <c r="AB568" s="96"/>
      <c r="AC568" s="95"/>
      <c r="AD568" s="95" t="s">
        <v>5418</v>
      </c>
      <c r="AE568" s="100"/>
      <c r="AF568" s="100" t="s">
        <v>2735</v>
      </c>
      <c r="AG568" s="186"/>
      <c r="AH568" s="187"/>
      <c r="AI568" s="187"/>
      <c r="AJ568" s="187"/>
      <c r="AK568" s="188"/>
      <c r="AL568" s="188"/>
      <c r="AM568" s="189"/>
      <c r="AN568" s="189"/>
      <c r="AO568" s="189"/>
      <c r="AP568" s="189"/>
      <c r="AQ568" s="189"/>
      <c r="AR568" s="189"/>
      <c r="AS568" s="189"/>
      <c r="AT568" s="194" t="s">
        <v>1298</v>
      </c>
      <c r="AU568" s="104"/>
      <c r="AV568" s="104"/>
      <c r="AW568" s="104"/>
      <c r="AX568" s="104"/>
      <c r="AY568" s="104"/>
      <c r="AZ568" s="104"/>
      <c r="BA568" s="104"/>
      <c r="BB568" s="104"/>
      <c r="BC568" s="104"/>
      <c r="BD568" s="104"/>
      <c r="BE568" s="162"/>
      <c r="BF568" s="104"/>
      <c r="BG568" s="363"/>
      <c r="BH568" s="213" t="s">
        <v>1299</v>
      </c>
      <c r="BI568" s="193" t="s">
        <v>1299</v>
      </c>
      <c r="BJ568" s="193" t="s">
        <v>5688</v>
      </c>
      <c r="BK568" s="109"/>
    </row>
    <row r="569" s="193" customFormat="true" ht="12.75" hidden="true" customHeight="true" outlineLevel="0" collapsed="false">
      <c r="A569" s="315"/>
      <c r="B569" s="316"/>
      <c r="C569" s="316"/>
      <c r="D569" s="332" t="s">
        <v>1300</v>
      </c>
      <c r="E569" s="317" t="s">
        <v>1302</v>
      </c>
      <c r="F569" s="87" t="s">
        <v>5689</v>
      </c>
      <c r="G569" s="88"/>
      <c r="H569" s="89" t="s">
        <v>5690</v>
      </c>
      <c r="I569" s="90"/>
      <c r="J569" s="90"/>
      <c r="K569" s="91"/>
      <c r="L569" s="92"/>
      <c r="M569" s="90" t="s">
        <v>2749</v>
      </c>
      <c r="N569" s="90"/>
      <c r="O569" s="90"/>
      <c r="P569" s="91"/>
      <c r="Q569" s="185"/>
      <c r="R569" s="185"/>
      <c r="S569" s="185"/>
      <c r="T569" s="185"/>
      <c r="U569" s="185"/>
      <c r="V569" s="100" t="s">
        <v>5691</v>
      </c>
      <c r="W569" s="95" t="s">
        <v>5417</v>
      </c>
      <c r="X569" s="96"/>
      <c r="Y569" s="96"/>
      <c r="Z569" s="96"/>
      <c r="AA569" s="96"/>
      <c r="AB569" s="96"/>
      <c r="AC569" s="95"/>
      <c r="AD569" s="95" t="s">
        <v>5418</v>
      </c>
      <c r="AE569" s="100"/>
      <c r="AF569" s="100" t="s">
        <v>2735</v>
      </c>
      <c r="AG569" s="186"/>
      <c r="AH569" s="187"/>
      <c r="AI569" s="187"/>
      <c r="AJ569" s="187"/>
      <c r="AK569" s="188"/>
      <c r="AL569" s="188"/>
      <c r="AM569" s="189"/>
      <c r="AN569" s="189"/>
      <c r="AO569" s="189"/>
      <c r="AP569" s="189"/>
      <c r="AQ569" s="189"/>
      <c r="AR569" s="189"/>
      <c r="AS569" s="189"/>
      <c r="AT569" s="194" t="s">
        <v>1301</v>
      </c>
      <c r="AU569" s="104"/>
      <c r="AV569" s="104"/>
      <c r="AW569" s="104"/>
      <c r="AX569" s="104"/>
      <c r="AY569" s="104"/>
      <c r="AZ569" s="104"/>
      <c r="BA569" s="104"/>
      <c r="BB569" s="104"/>
      <c r="BC569" s="104"/>
      <c r="BD569" s="104"/>
      <c r="BE569" s="162"/>
      <c r="BF569" s="104"/>
      <c r="BG569" s="363"/>
      <c r="BH569" s="213" t="s">
        <v>1302</v>
      </c>
      <c r="BI569" s="193" t="s">
        <v>1302</v>
      </c>
      <c r="BJ569" s="193" t="s">
        <v>5692</v>
      </c>
      <c r="BK569" s="109"/>
    </row>
    <row r="570" s="193" customFormat="true" ht="12.75" hidden="true" customHeight="true" outlineLevel="0" collapsed="false">
      <c r="A570" s="315"/>
      <c r="B570" s="316"/>
      <c r="C570" s="316"/>
      <c r="D570" s="370" t="s">
        <v>1303</v>
      </c>
      <c r="E570" s="317" t="s">
        <v>1304</v>
      </c>
      <c r="F570" s="87" t="s">
        <v>5693</v>
      </c>
      <c r="G570" s="88"/>
      <c r="H570" s="89" t="s">
        <v>5694</v>
      </c>
      <c r="I570" s="90"/>
      <c r="J570" s="90"/>
      <c r="K570" s="91"/>
      <c r="L570" s="92"/>
      <c r="M570" s="90" t="s">
        <v>2749</v>
      </c>
      <c r="N570" s="90"/>
      <c r="O570" s="90"/>
      <c r="P570" s="91"/>
      <c r="Q570" s="185"/>
      <c r="R570" s="185"/>
      <c r="S570" s="185"/>
      <c r="T570" s="185"/>
      <c r="U570" s="185"/>
      <c r="V570" s="100" t="s">
        <v>5695</v>
      </c>
      <c r="W570" s="95" t="s">
        <v>5417</v>
      </c>
      <c r="X570" s="96"/>
      <c r="Y570" s="96"/>
      <c r="Z570" s="96"/>
      <c r="AA570" s="96"/>
      <c r="AB570" s="96"/>
      <c r="AC570" s="95"/>
      <c r="AD570" s="95" t="s">
        <v>5418</v>
      </c>
      <c r="AE570" s="100"/>
      <c r="AF570" s="100" t="s">
        <v>2735</v>
      </c>
      <c r="AG570" s="186"/>
      <c r="AH570" s="187"/>
      <c r="AI570" s="187"/>
      <c r="AJ570" s="187"/>
      <c r="AK570" s="188"/>
      <c r="AL570" s="188"/>
      <c r="AM570" s="189"/>
      <c r="AN570" s="189"/>
      <c r="AO570" s="189"/>
      <c r="AP570" s="189"/>
      <c r="AQ570" s="189"/>
      <c r="AR570" s="189"/>
      <c r="AS570" s="189"/>
      <c r="AT570" s="194" t="s">
        <v>1303</v>
      </c>
      <c r="AU570" s="104"/>
      <c r="AV570" s="104"/>
      <c r="AW570" s="104"/>
      <c r="AX570" s="104"/>
      <c r="AY570" s="104"/>
      <c r="AZ570" s="104"/>
      <c r="BA570" s="104"/>
      <c r="BB570" s="104"/>
      <c r="BC570" s="104"/>
      <c r="BD570" s="104"/>
      <c r="BE570" s="162"/>
      <c r="BF570" s="104"/>
      <c r="BG570" s="363"/>
      <c r="BH570" s="213" t="s">
        <v>1304</v>
      </c>
      <c r="BI570" s="193" t="s">
        <v>1304</v>
      </c>
      <c r="BJ570" s="193" t="s">
        <v>5696</v>
      </c>
      <c r="BK570" s="109"/>
    </row>
    <row r="571" s="193" customFormat="true" ht="12.75" hidden="true" customHeight="true" outlineLevel="0" collapsed="false">
      <c r="A571" s="315"/>
      <c r="B571" s="316"/>
      <c r="C571" s="316"/>
      <c r="D571" s="370" t="s">
        <v>1305</v>
      </c>
      <c r="E571" s="317" t="s">
        <v>1306</v>
      </c>
      <c r="F571" s="87" t="s">
        <v>5697</v>
      </c>
      <c r="G571" s="88"/>
      <c r="H571" s="89" t="s">
        <v>5698</v>
      </c>
      <c r="I571" s="90"/>
      <c r="J571" s="90"/>
      <c r="K571" s="91"/>
      <c r="L571" s="92"/>
      <c r="M571" s="90" t="s">
        <v>2749</v>
      </c>
      <c r="N571" s="90"/>
      <c r="O571" s="90"/>
      <c r="P571" s="91"/>
      <c r="Q571" s="185"/>
      <c r="R571" s="185"/>
      <c r="S571" s="185"/>
      <c r="T571" s="185"/>
      <c r="U571" s="185"/>
      <c r="V571" s="100" t="s">
        <v>5699</v>
      </c>
      <c r="W571" s="95" t="s">
        <v>5417</v>
      </c>
      <c r="X571" s="96"/>
      <c r="Y571" s="96"/>
      <c r="Z571" s="96"/>
      <c r="AA571" s="96"/>
      <c r="AB571" s="96"/>
      <c r="AC571" s="95"/>
      <c r="AD571" s="95" t="s">
        <v>5418</v>
      </c>
      <c r="AE571" s="100"/>
      <c r="AF571" s="100" t="s">
        <v>2735</v>
      </c>
      <c r="AG571" s="186"/>
      <c r="AH571" s="187"/>
      <c r="AI571" s="187"/>
      <c r="AJ571" s="187"/>
      <c r="AK571" s="188"/>
      <c r="AL571" s="188"/>
      <c r="AM571" s="189"/>
      <c r="AN571" s="189"/>
      <c r="AO571" s="189"/>
      <c r="AP571" s="189"/>
      <c r="AQ571" s="189"/>
      <c r="AR571" s="189"/>
      <c r="AS571" s="189"/>
      <c r="AT571" s="194" t="s">
        <v>1305</v>
      </c>
      <c r="AU571" s="104"/>
      <c r="AV571" s="104"/>
      <c r="AW571" s="104"/>
      <c r="AX571" s="104"/>
      <c r="AY571" s="104"/>
      <c r="AZ571" s="104"/>
      <c r="BA571" s="104"/>
      <c r="BB571" s="104"/>
      <c r="BC571" s="104"/>
      <c r="BD571" s="104"/>
      <c r="BE571" s="162"/>
      <c r="BF571" s="104"/>
      <c r="BG571" s="363"/>
      <c r="BH571" s="213" t="s">
        <v>1306</v>
      </c>
      <c r="BI571" s="193" t="s">
        <v>1306</v>
      </c>
      <c r="BJ571" s="193" t="s">
        <v>5700</v>
      </c>
      <c r="BK571" s="109"/>
    </row>
    <row r="572" s="193" customFormat="true" ht="12.75" hidden="true" customHeight="true" outlineLevel="0" collapsed="false">
      <c r="A572" s="315"/>
      <c r="B572" s="316"/>
      <c r="C572" s="316"/>
      <c r="D572" s="332" t="s">
        <v>1307</v>
      </c>
      <c r="E572" s="317" t="s">
        <v>1308</v>
      </c>
      <c r="F572" s="87" t="s">
        <v>5701</v>
      </c>
      <c r="G572" s="88"/>
      <c r="H572" s="89" t="s">
        <v>5702</v>
      </c>
      <c r="I572" s="90"/>
      <c r="J572" s="90"/>
      <c r="K572" s="91"/>
      <c r="L572" s="92"/>
      <c r="M572" s="90" t="s">
        <v>2749</v>
      </c>
      <c r="N572" s="90"/>
      <c r="O572" s="90"/>
      <c r="P572" s="91"/>
      <c r="Q572" s="185"/>
      <c r="R572" s="185"/>
      <c r="S572" s="185"/>
      <c r="T572" s="185"/>
      <c r="U572" s="185"/>
      <c r="V572" s="100" t="s">
        <v>5703</v>
      </c>
      <c r="W572" s="95" t="s">
        <v>5417</v>
      </c>
      <c r="X572" s="96"/>
      <c r="Y572" s="96"/>
      <c r="Z572" s="96"/>
      <c r="AA572" s="96"/>
      <c r="AB572" s="96"/>
      <c r="AC572" s="95"/>
      <c r="AD572" s="95" t="s">
        <v>5418</v>
      </c>
      <c r="AE572" s="100"/>
      <c r="AF572" s="100" t="s">
        <v>2735</v>
      </c>
      <c r="AG572" s="186"/>
      <c r="AH572" s="187"/>
      <c r="AI572" s="187"/>
      <c r="AJ572" s="187"/>
      <c r="AK572" s="188"/>
      <c r="AL572" s="188"/>
      <c r="AM572" s="189"/>
      <c r="AN572" s="189"/>
      <c r="AO572" s="189"/>
      <c r="AP572" s="189"/>
      <c r="AQ572" s="189"/>
      <c r="AR572" s="189"/>
      <c r="AS572" s="189"/>
      <c r="AT572" s="194" t="s">
        <v>1307</v>
      </c>
      <c r="AU572" s="104"/>
      <c r="AV572" s="104"/>
      <c r="AW572" s="104"/>
      <c r="AX572" s="104"/>
      <c r="AY572" s="104"/>
      <c r="AZ572" s="104"/>
      <c r="BA572" s="104"/>
      <c r="BB572" s="104"/>
      <c r="BC572" s="104"/>
      <c r="BD572" s="104"/>
      <c r="BE572" s="162"/>
      <c r="BF572" s="104"/>
      <c r="BG572" s="363"/>
      <c r="BH572" s="213" t="s">
        <v>1308</v>
      </c>
      <c r="BI572" s="193" t="s">
        <v>1308</v>
      </c>
      <c r="BJ572" s="193" t="s">
        <v>5704</v>
      </c>
      <c r="BK572" s="109"/>
    </row>
    <row r="573" s="193" customFormat="true" ht="12.75" hidden="true" customHeight="true" outlineLevel="0" collapsed="false">
      <c r="A573" s="315"/>
      <c r="B573" s="316"/>
      <c r="C573" s="316"/>
      <c r="D573" s="332" t="s">
        <v>1309</v>
      </c>
      <c r="E573" s="317" t="s">
        <v>1310</v>
      </c>
      <c r="F573" s="87" t="s">
        <v>5705</v>
      </c>
      <c r="G573" s="88"/>
      <c r="H573" s="89" t="s">
        <v>5706</v>
      </c>
      <c r="I573" s="90"/>
      <c r="J573" s="90"/>
      <c r="K573" s="91"/>
      <c r="L573" s="92"/>
      <c r="M573" s="90" t="s">
        <v>2749</v>
      </c>
      <c r="N573" s="90"/>
      <c r="O573" s="90"/>
      <c r="P573" s="91"/>
      <c r="Q573" s="185"/>
      <c r="R573" s="185"/>
      <c r="S573" s="185"/>
      <c r="T573" s="185"/>
      <c r="U573" s="185"/>
      <c r="V573" s="100" t="s">
        <v>5707</v>
      </c>
      <c r="W573" s="95" t="s">
        <v>5417</v>
      </c>
      <c r="X573" s="96"/>
      <c r="Y573" s="96"/>
      <c r="Z573" s="96"/>
      <c r="AA573" s="96"/>
      <c r="AB573" s="96"/>
      <c r="AC573" s="95"/>
      <c r="AD573" s="95" t="s">
        <v>5418</v>
      </c>
      <c r="AE573" s="100"/>
      <c r="AF573" s="100" t="s">
        <v>2735</v>
      </c>
      <c r="AG573" s="186"/>
      <c r="AH573" s="187"/>
      <c r="AI573" s="187"/>
      <c r="AJ573" s="187"/>
      <c r="AK573" s="188"/>
      <c r="AL573" s="188"/>
      <c r="AM573" s="189"/>
      <c r="AN573" s="189"/>
      <c r="AO573" s="189"/>
      <c r="AP573" s="189"/>
      <c r="AQ573" s="189"/>
      <c r="AR573" s="189"/>
      <c r="AS573" s="189"/>
      <c r="AT573" s="194" t="s">
        <v>1309</v>
      </c>
      <c r="AU573" s="104"/>
      <c r="AV573" s="104"/>
      <c r="AW573" s="104"/>
      <c r="AX573" s="104"/>
      <c r="AY573" s="104"/>
      <c r="AZ573" s="104"/>
      <c r="BA573" s="104"/>
      <c r="BB573" s="104"/>
      <c r="BC573" s="104"/>
      <c r="BD573" s="104"/>
      <c r="BE573" s="162"/>
      <c r="BF573" s="104"/>
      <c r="BG573" s="363"/>
      <c r="BH573" s="213" t="s">
        <v>1310</v>
      </c>
      <c r="BI573" s="193" t="s">
        <v>1310</v>
      </c>
      <c r="BJ573" s="193" t="s">
        <v>5708</v>
      </c>
      <c r="BK573" s="109"/>
    </row>
    <row r="574" s="193" customFormat="true" ht="12.75" hidden="true" customHeight="true" outlineLevel="0" collapsed="false">
      <c r="A574" s="315"/>
      <c r="B574" s="316"/>
      <c r="C574" s="316"/>
      <c r="D574" s="332" t="s">
        <v>1311</v>
      </c>
      <c r="E574" s="317" t="s">
        <v>1312</v>
      </c>
      <c r="F574" s="87" t="s">
        <v>5709</v>
      </c>
      <c r="G574" s="88"/>
      <c r="H574" s="89" t="s">
        <v>5710</v>
      </c>
      <c r="I574" s="90"/>
      <c r="J574" s="90"/>
      <c r="K574" s="91"/>
      <c r="L574" s="92"/>
      <c r="M574" s="90" t="s">
        <v>2749</v>
      </c>
      <c r="N574" s="90"/>
      <c r="O574" s="90"/>
      <c r="P574" s="91"/>
      <c r="Q574" s="185"/>
      <c r="R574" s="185"/>
      <c r="S574" s="185"/>
      <c r="T574" s="185"/>
      <c r="U574" s="185"/>
      <c r="V574" s="100" t="s">
        <v>5711</v>
      </c>
      <c r="W574" s="95" t="s">
        <v>5417</v>
      </c>
      <c r="X574" s="96"/>
      <c r="Y574" s="96"/>
      <c r="Z574" s="96"/>
      <c r="AA574" s="96"/>
      <c r="AB574" s="96"/>
      <c r="AC574" s="95"/>
      <c r="AD574" s="95" t="s">
        <v>5418</v>
      </c>
      <c r="AE574" s="100"/>
      <c r="AF574" s="100" t="s">
        <v>2735</v>
      </c>
      <c r="AG574" s="186"/>
      <c r="AH574" s="187"/>
      <c r="AI574" s="187"/>
      <c r="AJ574" s="187"/>
      <c r="AK574" s="188"/>
      <c r="AL574" s="188"/>
      <c r="AM574" s="189"/>
      <c r="AN574" s="189"/>
      <c r="AO574" s="189"/>
      <c r="AP574" s="189"/>
      <c r="AQ574" s="189"/>
      <c r="AR574" s="189"/>
      <c r="AS574" s="189"/>
      <c r="AT574" s="194" t="s">
        <v>1311</v>
      </c>
      <c r="AU574" s="104"/>
      <c r="AV574" s="104"/>
      <c r="AW574" s="104"/>
      <c r="AX574" s="104"/>
      <c r="AY574" s="104"/>
      <c r="AZ574" s="104"/>
      <c r="BA574" s="104"/>
      <c r="BB574" s="104"/>
      <c r="BC574" s="104"/>
      <c r="BD574" s="104"/>
      <c r="BE574" s="162"/>
      <c r="BF574" s="104"/>
      <c r="BG574" s="363"/>
      <c r="BH574" s="213" t="s">
        <v>1312</v>
      </c>
      <c r="BI574" s="193" t="s">
        <v>1312</v>
      </c>
      <c r="BJ574" s="193" t="s">
        <v>5712</v>
      </c>
      <c r="BK574" s="109"/>
    </row>
    <row r="575" s="193" customFormat="true" ht="12.75" hidden="true" customHeight="true" outlineLevel="0" collapsed="false">
      <c r="A575" s="315"/>
      <c r="B575" s="316"/>
      <c r="C575" s="316"/>
      <c r="D575" s="332" t="s">
        <v>1313</v>
      </c>
      <c r="E575" s="317" t="s">
        <v>1315</v>
      </c>
      <c r="F575" s="87" t="s">
        <v>5713</v>
      </c>
      <c r="G575" s="88"/>
      <c r="H575" s="89" t="s">
        <v>5714</v>
      </c>
      <c r="I575" s="90"/>
      <c r="J575" s="90"/>
      <c r="K575" s="91"/>
      <c r="L575" s="92"/>
      <c r="M575" s="90" t="s">
        <v>2749</v>
      </c>
      <c r="N575" s="90"/>
      <c r="O575" s="90"/>
      <c r="P575" s="91"/>
      <c r="Q575" s="185"/>
      <c r="R575" s="185"/>
      <c r="S575" s="185"/>
      <c r="T575" s="185"/>
      <c r="U575" s="185"/>
      <c r="V575" s="100" t="s">
        <v>5715</v>
      </c>
      <c r="W575" s="95" t="s">
        <v>5417</v>
      </c>
      <c r="X575" s="96"/>
      <c r="Y575" s="96"/>
      <c r="Z575" s="96"/>
      <c r="AA575" s="96"/>
      <c r="AB575" s="96"/>
      <c r="AC575" s="95"/>
      <c r="AD575" s="95" t="s">
        <v>5418</v>
      </c>
      <c r="AE575" s="100"/>
      <c r="AF575" s="100" t="s">
        <v>2735</v>
      </c>
      <c r="AG575" s="186"/>
      <c r="AH575" s="187"/>
      <c r="AI575" s="187"/>
      <c r="AJ575" s="187"/>
      <c r="AK575" s="188"/>
      <c r="AL575" s="188"/>
      <c r="AM575" s="189"/>
      <c r="AN575" s="189"/>
      <c r="AO575" s="189"/>
      <c r="AP575" s="189"/>
      <c r="AQ575" s="189"/>
      <c r="AR575" s="189"/>
      <c r="AS575" s="189"/>
      <c r="AT575" s="194" t="s">
        <v>1314</v>
      </c>
      <c r="AU575" s="104"/>
      <c r="AV575" s="104"/>
      <c r="AW575" s="104"/>
      <c r="AX575" s="104"/>
      <c r="AY575" s="104"/>
      <c r="AZ575" s="104"/>
      <c r="BA575" s="104"/>
      <c r="BB575" s="104"/>
      <c r="BC575" s="104"/>
      <c r="BD575" s="104"/>
      <c r="BE575" s="162"/>
      <c r="BF575" s="104"/>
      <c r="BG575" s="363"/>
      <c r="BH575" s="213" t="s">
        <v>1315</v>
      </c>
      <c r="BI575" s="193" t="s">
        <v>1315</v>
      </c>
      <c r="BJ575" s="193" t="s">
        <v>5716</v>
      </c>
      <c r="BK575" s="109"/>
    </row>
    <row r="576" s="193" customFormat="true" ht="12.75" hidden="true" customHeight="true" outlineLevel="0" collapsed="false">
      <c r="A576" s="315"/>
      <c r="B576" s="316"/>
      <c r="C576" s="316"/>
      <c r="D576" s="332" t="s">
        <v>1316</v>
      </c>
      <c r="E576" s="317" t="s">
        <v>1318</v>
      </c>
      <c r="F576" s="87" t="s">
        <v>5717</v>
      </c>
      <c r="G576" s="88"/>
      <c r="H576" s="89" t="s">
        <v>5718</v>
      </c>
      <c r="I576" s="90"/>
      <c r="J576" s="90"/>
      <c r="K576" s="91"/>
      <c r="L576" s="92"/>
      <c r="M576" s="90" t="s">
        <v>2749</v>
      </c>
      <c r="N576" s="90"/>
      <c r="O576" s="90"/>
      <c r="P576" s="91"/>
      <c r="Q576" s="185"/>
      <c r="R576" s="185"/>
      <c r="S576" s="185"/>
      <c r="T576" s="185"/>
      <c r="U576" s="185"/>
      <c r="V576" s="100" t="s">
        <v>5719</v>
      </c>
      <c r="W576" s="95" t="s">
        <v>5417</v>
      </c>
      <c r="X576" s="96"/>
      <c r="Y576" s="96"/>
      <c r="Z576" s="96"/>
      <c r="AA576" s="96"/>
      <c r="AB576" s="96"/>
      <c r="AC576" s="95"/>
      <c r="AD576" s="95" t="s">
        <v>5418</v>
      </c>
      <c r="AE576" s="100"/>
      <c r="AF576" s="100" t="s">
        <v>2735</v>
      </c>
      <c r="AG576" s="186"/>
      <c r="AH576" s="187"/>
      <c r="AI576" s="187"/>
      <c r="AJ576" s="187"/>
      <c r="AK576" s="188"/>
      <c r="AL576" s="188"/>
      <c r="AM576" s="189"/>
      <c r="AN576" s="189"/>
      <c r="AO576" s="189"/>
      <c r="AP576" s="189"/>
      <c r="AQ576" s="189"/>
      <c r="AR576" s="189"/>
      <c r="AS576" s="189"/>
      <c r="AT576" s="194" t="s">
        <v>1317</v>
      </c>
      <c r="AU576" s="104"/>
      <c r="AV576" s="104"/>
      <c r="AW576" s="104"/>
      <c r="AX576" s="104"/>
      <c r="AY576" s="104"/>
      <c r="AZ576" s="104"/>
      <c r="BA576" s="104"/>
      <c r="BB576" s="104"/>
      <c r="BC576" s="104"/>
      <c r="BD576" s="104"/>
      <c r="BE576" s="162"/>
      <c r="BF576" s="104"/>
      <c r="BG576" s="363"/>
      <c r="BH576" s="213" t="s">
        <v>1318</v>
      </c>
      <c r="BI576" s="193" t="s">
        <v>1318</v>
      </c>
      <c r="BJ576" s="193" t="s">
        <v>5720</v>
      </c>
      <c r="BK576" s="109"/>
    </row>
    <row r="577" s="193" customFormat="true" ht="12.75" hidden="true" customHeight="true" outlineLevel="0" collapsed="false">
      <c r="A577" s="315"/>
      <c r="B577" s="316"/>
      <c r="C577" s="316"/>
      <c r="D577" s="332" t="s">
        <v>1319</v>
      </c>
      <c r="E577" s="317" t="s">
        <v>1321</v>
      </c>
      <c r="F577" s="87" t="s">
        <v>5721</v>
      </c>
      <c r="G577" s="88"/>
      <c r="H577" s="89" t="s">
        <v>5722</v>
      </c>
      <c r="I577" s="90"/>
      <c r="J577" s="90"/>
      <c r="K577" s="91"/>
      <c r="L577" s="92"/>
      <c r="M577" s="90" t="s">
        <v>2749</v>
      </c>
      <c r="N577" s="90"/>
      <c r="O577" s="90"/>
      <c r="P577" s="91"/>
      <c r="Q577" s="185"/>
      <c r="R577" s="185"/>
      <c r="S577" s="185"/>
      <c r="T577" s="185"/>
      <c r="U577" s="185"/>
      <c r="V577" s="100" t="s">
        <v>5723</v>
      </c>
      <c r="W577" s="95" t="s">
        <v>5417</v>
      </c>
      <c r="X577" s="96"/>
      <c r="Y577" s="96"/>
      <c r="Z577" s="96"/>
      <c r="AA577" s="96"/>
      <c r="AB577" s="96"/>
      <c r="AC577" s="95"/>
      <c r="AD577" s="95" t="s">
        <v>5418</v>
      </c>
      <c r="AE577" s="100"/>
      <c r="AF577" s="100" t="s">
        <v>2735</v>
      </c>
      <c r="AG577" s="186"/>
      <c r="AH577" s="187"/>
      <c r="AI577" s="187"/>
      <c r="AJ577" s="187"/>
      <c r="AK577" s="188"/>
      <c r="AL577" s="188"/>
      <c r="AM577" s="189"/>
      <c r="AN577" s="189"/>
      <c r="AO577" s="189"/>
      <c r="AP577" s="189"/>
      <c r="AQ577" s="189"/>
      <c r="AR577" s="189"/>
      <c r="AS577" s="189"/>
      <c r="AT577" s="194" t="s">
        <v>1320</v>
      </c>
      <c r="AU577" s="104"/>
      <c r="AV577" s="104"/>
      <c r="AW577" s="104"/>
      <c r="AX577" s="104"/>
      <c r="AY577" s="104"/>
      <c r="AZ577" s="104"/>
      <c r="BA577" s="104"/>
      <c r="BB577" s="104"/>
      <c r="BC577" s="104"/>
      <c r="BD577" s="104"/>
      <c r="BE577" s="162"/>
      <c r="BF577" s="104"/>
      <c r="BG577" s="363"/>
      <c r="BH577" s="213" t="s">
        <v>1321</v>
      </c>
      <c r="BI577" s="193" t="s">
        <v>1321</v>
      </c>
      <c r="BJ577" s="193" t="s">
        <v>5724</v>
      </c>
      <c r="BK577" s="109"/>
    </row>
    <row r="578" s="193" customFormat="true" ht="12.75" hidden="true" customHeight="true" outlineLevel="0" collapsed="false">
      <c r="A578" s="315"/>
      <c r="B578" s="316"/>
      <c r="C578" s="316"/>
      <c r="D578" s="332" t="s">
        <v>1322</v>
      </c>
      <c r="E578" s="317" t="s">
        <v>1324</v>
      </c>
      <c r="F578" s="87" t="s">
        <v>5725</v>
      </c>
      <c r="G578" s="88"/>
      <c r="H578" s="89" t="s">
        <v>5726</v>
      </c>
      <c r="I578" s="90"/>
      <c r="J578" s="90"/>
      <c r="K578" s="91"/>
      <c r="L578" s="92"/>
      <c r="M578" s="90" t="s">
        <v>2749</v>
      </c>
      <c r="N578" s="90"/>
      <c r="O578" s="90"/>
      <c r="P578" s="91"/>
      <c r="Q578" s="185"/>
      <c r="R578" s="185"/>
      <c r="S578" s="185"/>
      <c r="T578" s="185"/>
      <c r="U578" s="185"/>
      <c r="V578" s="100" t="s">
        <v>5727</v>
      </c>
      <c r="W578" s="95" t="s">
        <v>5417</v>
      </c>
      <c r="X578" s="96"/>
      <c r="Y578" s="96"/>
      <c r="Z578" s="96"/>
      <c r="AA578" s="96"/>
      <c r="AB578" s="96"/>
      <c r="AC578" s="95"/>
      <c r="AD578" s="95" t="s">
        <v>5418</v>
      </c>
      <c r="AE578" s="100"/>
      <c r="AF578" s="100" t="s">
        <v>2735</v>
      </c>
      <c r="AG578" s="186"/>
      <c r="AH578" s="187"/>
      <c r="AI578" s="187"/>
      <c r="AJ578" s="187"/>
      <c r="AK578" s="188"/>
      <c r="AL578" s="188"/>
      <c r="AM578" s="189"/>
      <c r="AN578" s="189"/>
      <c r="AO578" s="189"/>
      <c r="AP578" s="189"/>
      <c r="AQ578" s="189"/>
      <c r="AR578" s="189"/>
      <c r="AS578" s="189"/>
      <c r="AT578" s="194" t="s">
        <v>1323</v>
      </c>
      <c r="AU578" s="104"/>
      <c r="AV578" s="104"/>
      <c r="AW578" s="104"/>
      <c r="AX578" s="104"/>
      <c r="AY578" s="104"/>
      <c r="AZ578" s="104"/>
      <c r="BA578" s="104"/>
      <c r="BB578" s="104"/>
      <c r="BC578" s="104"/>
      <c r="BD578" s="104"/>
      <c r="BE578" s="162"/>
      <c r="BF578" s="104"/>
      <c r="BG578" s="363"/>
      <c r="BH578" s="213" t="s">
        <v>1324</v>
      </c>
      <c r="BI578" s="193" t="s">
        <v>1324</v>
      </c>
      <c r="BJ578" s="193" t="s">
        <v>5728</v>
      </c>
      <c r="BK578" s="109"/>
    </row>
    <row r="579" s="193" customFormat="true" ht="12.75" hidden="true" customHeight="true" outlineLevel="0" collapsed="false">
      <c r="A579" s="315"/>
      <c r="B579" s="316"/>
      <c r="C579" s="316"/>
      <c r="D579" s="332" t="s">
        <v>1325</v>
      </c>
      <c r="E579" s="317" t="s">
        <v>1327</v>
      </c>
      <c r="F579" s="87" t="s">
        <v>5729</v>
      </c>
      <c r="G579" s="88"/>
      <c r="H579" s="89" t="s">
        <v>5730</v>
      </c>
      <c r="I579" s="90"/>
      <c r="J579" s="90"/>
      <c r="K579" s="91"/>
      <c r="L579" s="92"/>
      <c r="M579" s="90" t="s">
        <v>2749</v>
      </c>
      <c r="N579" s="90"/>
      <c r="O579" s="90"/>
      <c r="P579" s="91"/>
      <c r="Q579" s="185"/>
      <c r="R579" s="185"/>
      <c r="S579" s="185"/>
      <c r="T579" s="185"/>
      <c r="U579" s="185"/>
      <c r="V579" s="100" t="s">
        <v>5731</v>
      </c>
      <c r="W579" s="95" t="s">
        <v>5417</v>
      </c>
      <c r="X579" s="96"/>
      <c r="Y579" s="96"/>
      <c r="Z579" s="96"/>
      <c r="AA579" s="96"/>
      <c r="AB579" s="96"/>
      <c r="AC579" s="95"/>
      <c r="AD579" s="95" t="s">
        <v>5418</v>
      </c>
      <c r="AE579" s="100"/>
      <c r="AF579" s="100" t="s">
        <v>2735</v>
      </c>
      <c r="AG579" s="186"/>
      <c r="AH579" s="187"/>
      <c r="AI579" s="187"/>
      <c r="AJ579" s="187"/>
      <c r="AK579" s="188"/>
      <c r="AL579" s="188"/>
      <c r="AM579" s="189"/>
      <c r="AN579" s="189"/>
      <c r="AO579" s="189"/>
      <c r="AP579" s="189"/>
      <c r="AQ579" s="189"/>
      <c r="AR579" s="189"/>
      <c r="AS579" s="189"/>
      <c r="AT579" s="194" t="s">
        <v>1326</v>
      </c>
      <c r="AU579" s="104"/>
      <c r="AV579" s="104"/>
      <c r="AW579" s="104"/>
      <c r="AX579" s="104"/>
      <c r="AY579" s="104"/>
      <c r="AZ579" s="104"/>
      <c r="BA579" s="104"/>
      <c r="BB579" s="104"/>
      <c r="BC579" s="104"/>
      <c r="BD579" s="104"/>
      <c r="BE579" s="162"/>
      <c r="BF579" s="104"/>
      <c r="BG579" s="363"/>
      <c r="BH579" s="213" t="s">
        <v>1327</v>
      </c>
      <c r="BI579" s="193" t="s">
        <v>1327</v>
      </c>
      <c r="BJ579" s="193" t="s">
        <v>5732</v>
      </c>
      <c r="BK579" s="109"/>
    </row>
    <row r="580" s="193" customFormat="true" ht="12.75" hidden="true" customHeight="true" outlineLevel="0" collapsed="false">
      <c r="A580" s="315"/>
      <c r="B580" s="316"/>
      <c r="C580" s="316"/>
      <c r="D580" s="332" t="s">
        <v>1328</v>
      </c>
      <c r="E580" s="317" t="s">
        <v>1330</v>
      </c>
      <c r="F580" s="87" t="s">
        <v>5733</v>
      </c>
      <c r="G580" s="88"/>
      <c r="H580" s="89" t="s">
        <v>5734</v>
      </c>
      <c r="I580" s="90"/>
      <c r="J580" s="90"/>
      <c r="K580" s="91"/>
      <c r="L580" s="92"/>
      <c r="M580" s="90" t="s">
        <v>2749</v>
      </c>
      <c r="N580" s="90"/>
      <c r="O580" s="90"/>
      <c r="P580" s="91"/>
      <c r="Q580" s="185"/>
      <c r="R580" s="185"/>
      <c r="S580" s="185"/>
      <c r="T580" s="185"/>
      <c r="U580" s="185"/>
      <c r="V580" s="100" t="s">
        <v>5735</v>
      </c>
      <c r="W580" s="95" t="s">
        <v>5417</v>
      </c>
      <c r="X580" s="96"/>
      <c r="Y580" s="96"/>
      <c r="Z580" s="96"/>
      <c r="AA580" s="96"/>
      <c r="AB580" s="96"/>
      <c r="AC580" s="95"/>
      <c r="AD580" s="95" t="s">
        <v>5418</v>
      </c>
      <c r="AE580" s="100"/>
      <c r="AF580" s="100" t="s">
        <v>2735</v>
      </c>
      <c r="AG580" s="186"/>
      <c r="AH580" s="187"/>
      <c r="AI580" s="187"/>
      <c r="AJ580" s="187"/>
      <c r="AK580" s="188"/>
      <c r="AL580" s="188"/>
      <c r="AM580" s="189"/>
      <c r="AN580" s="189"/>
      <c r="AO580" s="189"/>
      <c r="AP580" s="189"/>
      <c r="AQ580" s="189"/>
      <c r="AR580" s="189"/>
      <c r="AS580" s="189"/>
      <c r="AT580" s="194" t="s">
        <v>1329</v>
      </c>
      <c r="AU580" s="104"/>
      <c r="AV580" s="104"/>
      <c r="AW580" s="104"/>
      <c r="AX580" s="104"/>
      <c r="AY580" s="104"/>
      <c r="AZ580" s="104"/>
      <c r="BA580" s="104"/>
      <c r="BB580" s="104"/>
      <c r="BC580" s="104"/>
      <c r="BD580" s="104"/>
      <c r="BE580" s="162"/>
      <c r="BF580" s="104"/>
      <c r="BG580" s="363"/>
      <c r="BH580" s="213" t="s">
        <v>1330</v>
      </c>
      <c r="BI580" s="193" t="s">
        <v>1330</v>
      </c>
      <c r="BJ580" s="193" t="s">
        <v>5736</v>
      </c>
      <c r="BK580" s="109"/>
    </row>
    <row r="581" s="193" customFormat="true" ht="12.75" hidden="true" customHeight="true" outlineLevel="0" collapsed="false">
      <c r="A581" s="315"/>
      <c r="B581" s="316"/>
      <c r="C581" s="316"/>
      <c r="D581" s="332" t="s">
        <v>1331</v>
      </c>
      <c r="E581" s="317" t="s">
        <v>1333</v>
      </c>
      <c r="F581" s="87" t="s">
        <v>5737</v>
      </c>
      <c r="G581" s="88"/>
      <c r="H581" s="89" t="s">
        <v>5738</v>
      </c>
      <c r="I581" s="90"/>
      <c r="J581" s="90"/>
      <c r="K581" s="91"/>
      <c r="L581" s="92"/>
      <c r="M581" s="90" t="s">
        <v>2749</v>
      </c>
      <c r="N581" s="90"/>
      <c r="O581" s="90"/>
      <c r="P581" s="91"/>
      <c r="Q581" s="185"/>
      <c r="R581" s="185"/>
      <c r="S581" s="185"/>
      <c r="T581" s="185"/>
      <c r="U581" s="185"/>
      <c r="V581" s="100" t="s">
        <v>5739</v>
      </c>
      <c r="W581" s="95" t="s">
        <v>5417</v>
      </c>
      <c r="X581" s="96"/>
      <c r="Y581" s="96"/>
      <c r="Z581" s="96"/>
      <c r="AA581" s="96"/>
      <c r="AB581" s="96"/>
      <c r="AC581" s="95"/>
      <c r="AD581" s="95" t="s">
        <v>5418</v>
      </c>
      <c r="AE581" s="100"/>
      <c r="AF581" s="100" t="s">
        <v>2735</v>
      </c>
      <c r="AG581" s="186"/>
      <c r="AH581" s="187"/>
      <c r="AI581" s="187"/>
      <c r="AJ581" s="187"/>
      <c r="AK581" s="188"/>
      <c r="AL581" s="188"/>
      <c r="AM581" s="189"/>
      <c r="AN581" s="189"/>
      <c r="AO581" s="189"/>
      <c r="AP581" s="189"/>
      <c r="AQ581" s="189"/>
      <c r="AR581" s="189"/>
      <c r="AS581" s="189"/>
      <c r="AT581" s="194" t="s">
        <v>1332</v>
      </c>
      <c r="AU581" s="104"/>
      <c r="AV581" s="104"/>
      <c r="AW581" s="104"/>
      <c r="AX581" s="104"/>
      <c r="AY581" s="104"/>
      <c r="AZ581" s="104"/>
      <c r="BA581" s="104"/>
      <c r="BB581" s="104"/>
      <c r="BC581" s="104"/>
      <c r="BD581" s="104"/>
      <c r="BE581" s="162"/>
      <c r="BF581" s="104"/>
      <c r="BG581" s="363"/>
      <c r="BH581" s="213" t="s">
        <v>1333</v>
      </c>
      <c r="BI581" s="193" t="s">
        <v>1333</v>
      </c>
      <c r="BJ581" s="193" t="s">
        <v>5740</v>
      </c>
      <c r="BK581" s="109"/>
    </row>
    <row r="582" s="193" customFormat="true" ht="12.75" hidden="true" customHeight="true" outlineLevel="0" collapsed="false">
      <c r="A582" s="315"/>
      <c r="B582" s="316"/>
      <c r="C582" s="316"/>
      <c r="D582" s="370" t="s">
        <v>1334</v>
      </c>
      <c r="E582" s="317" t="s">
        <v>1336</v>
      </c>
      <c r="F582" s="87" t="s">
        <v>5741</v>
      </c>
      <c r="G582" s="88"/>
      <c r="H582" s="89" t="s">
        <v>5742</v>
      </c>
      <c r="I582" s="90"/>
      <c r="J582" s="90"/>
      <c r="K582" s="91"/>
      <c r="L582" s="92"/>
      <c r="M582" s="90" t="s">
        <v>2749</v>
      </c>
      <c r="N582" s="90"/>
      <c r="O582" s="90"/>
      <c r="P582" s="91"/>
      <c r="Q582" s="185"/>
      <c r="R582" s="185"/>
      <c r="S582" s="185"/>
      <c r="T582" s="185"/>
      <c r="U582" s="185"/>
      <c r="V582" s="100" t="s">
        <v>5743</v>
      </c>
      <c r="W582" s="95" t="s">
        <v>5417</v>
      </c>
      <c r="X582" s="96"/>
      <c r="Y582" s="96"/>
      <c r="Z582" s="96"/>
      <c r="AA582" s="96"/>
      <c r="AB582" s="96"/>
      <c r="AC582" s="95"/>
      <c r="AD582" s="95" t="s">
        <v>5418</v>
      </c>
      <c r="AE582" s="100"/>
      <c r="AF582" s="100" t="s">
        <v>2735</v>
      </c>
      <c r="AG582" s="186"/>
      <c r="AH582" s="187"/>
      <c r="AI582" s="187"/>
      <c r="AJ582" s="187"/>
      <c r="AK582" s="188"/>
      <c r="AL582" s="188"/>
      <c r="AM582" s="189"/>
      <c r="AN582" s="189"/>
      <c r="AO582" s="189"/>
      <c r="AP582" s="189"/>
      <c r="AQ582" s="189"/>
      <c r="AR582" s="189"/>
      <c r="AS582" s="189"/>
      <c r="AT582" s="194" t="s">
        <v>1335</v>
      </c>
      <c r="AU582" s="104"/>
      <c r="AV582" s="104"/>
      <c r="AW582" s="104"/>
      <c r="AX582" s="104"/>
      <c r="AY582" s="104"/>
      <c r="AZ582" s="104"/>
      <c r="BA582" s="104"/>
      <c r="BB582" s="104"/>
      <c r="BC582" s="104"/>
      <c r="BD582" s="104"/>
      <c r="BE582" s="162"/>
      <c r="BF582" s="104"/>
      <c r="BG582" s="363"/>
      <c r="BH582" s="213" t="s">
        <v>1336</v>
      </c>
      <c r="BI582" s="193" t="s">
        <v>1336</v>
      </c>
      <c r="BJ582" s="193" t="s">
        <v>5744</v>
      </c>
      <c r="BK582" s="109"/>
    </row>
    <row r="583" s="193" customFormat="true" ht="12.75" hidden="true" customHeight="true" outlineLevel="0" collapsed="false">
      <c r="A583" s="315"/>
      <c r="B583" s="316"/>
      <c r="C583" s="316"/>
      <c r="D583" s="370" t="s">
        <v>1337</v>
      </c>
      <c r="E583" s="317" t="s">
        <v>1338</v>
      </c>
      <c r="F583" s="87" t="s">
        <v>5745</v>
      </c>
      <c r="G583" s="88"/>
      <c r="H583" s="89" t="s">
        <v>5746</v>
      </c>
      <c r="I583" s="90"/>
      <c r="J583" s="90"/>
      <c r="K583" s="91"/>
      <c r="L583" s="92"/>
      <c r="M583" s="90" t="s">
        <v>2749</v>
      </c>
      <c r="N583" s="90"/>
      <c r="O583" s="90"/>
      <c r="P583" s="91"/>
      <c r="Q583" s="185"/>
      <c r="R583" s="185"/>
      <c r="S583" s="185"/>
      <c r="T583" s="185"/>
      <c r="U583" s="185"/>
      <c r="V583" s="100" t="s">
        <v>5747</v>
      </c>
      <c r="W583" s="95" t="s">
        <v>5417</v>
      </c>
      <c r="X583" s="96"/>
      <c r="Y583" s="96"/>
      <c r="Z583" s="96"/>
      <c r="AA583" s="96"/>
      <c r="AB583" s="96"/>
      <c r="AC583" s="95"/>
      <c r="AD583" s="95" t="s">
        <v>5418</v>
      </c>
      <c r="AE583" s="100"/>
      <c r="AF583" s="100" t="s">
        <v>2735</v>
      </c>
      <c r="AG583" s="186"/>
      <c r="AH583" s="187"/>
      <c r="AI583" s="187"/>
      <c r="AJ583" s="187"/>
      <c r="AK583" s="188"/>
      <c r="AL583" s="188"/>
      <c r="AM583" s="189"/>
      <c r="AN583" s="189"/>
      <c r="AO583" s="189"/>
      <c r="AP583" s="189"/>
      <c r="AQ583" s="189"/>
      <c r="AR583" s="189"/>
      <c r="AS583" s="189"/>
      <c r="AT583" s="194" t="s">
        <v>1337</v>
      </c>
      <c r="AU583" s="104"/>
      <c r="AV583" s="104"/>
      <c r="AW583" s="104"/>
      <c r="AX583" s="104"/>
      <c r="AY583" s="104"/>
      <c r="AZ583" s="104"/>
      <c r="BA583" s="104"/>
      <c r="BB583" s="104"/>
      <c r="BC583" s="104"/>
      <c r="BD583" s="104"/>
      <c r="BE583" s="162"/>
      <c r="BF583" s="104"/>
      <c r="BG583" s="363"/>
      <c r="BH583" s="213" t="s">
        <v>1338</v>
      </c>
      <c r="BI583" s="193" t="s">
        <v>1338</v>
      </c>
      <c r="BJ583" s="193" t="s">
        <v>5748</v>
      </c>
      <c r="BK583" s="109"/>
    </row>
    <row r="584" s="193" customFormat="true" ht="12.75" hidden="true" customHeight="true" outlineLevel="0" collapsed="false">
      <c r="A584" s="315"/>
      <c r="B584" s="316"/>
      <c r="C584" s="316"/>
      <c r="D584" s="332" t="s">
        <v>1339</v>
      </c>
      <c r="E584" s="317" t="s">
        <v>1340</v>
      </c>
      <c r="F584" s="87" t="s">
        <v>5749</v>
      </c>
      <c r="G584" s="88"/>
      <c r="H584" s="89" t="s">
        <v>5750</v>
      </c>
      <c r="I584" s="90"/>
      <c r="J584" s="90"/>
      <c r="K584" s="91"/>
      <c r="L584" s="92"/>
      <c r="M584" s="90" t="s">
        <v>2749</v>
      </c>
      <c r="N584" s="90"/>
      <c r="O584" s="90"/>
      <c r="P584" s="91"/>
      <c r="Q584" s="185"/>
      <c r="R584" s="185"/>
      <c r="S584" s="185"/>
      <c r="T584" s="185"/>
      <c r="U584" s="185"/>
      <c r="V584" s="100" t="s">
        <v>5751</v>
      </c>
      <c r="W584" s="95" t="s">
        <v>5417</v>
      </c>
      <c r="X584" s="96"/>
      <c r="Y584" s="96"/>
      <c r="Z584" s="96"/>
      <c r="AA584" s="96"/>
      <c r="AB584" s="96"/>
      <c r="AC584" s="95"/>
      <c r="AD584" s="95" t="s">
        <v>5418</v>
      </c>
      <c r="AE584" s="100"/>
      <c r="AF584" s="100" t="s">
        <v>2735</v>
      </c>
      <c r="AG584" s="186"/>
      <c r="AH584" s="187"/>
      <c r="AI584" s="187"/>
      <c r="AJ584" s="187"/>
      <c r="AK584" s="188"/>
      <c r="AL584" s="188"/>
      <c r="AM584" s="189"/>
      <c r="AN584" s="189"/>
      <c r="AO584" s="189"/>
      <c r="AP584" s="189"/>
      <c r="AQ584" s="189"/>
      <c r="AR584" s="189"/>
      <c r="AS584" s="189"/>
      <c r="AT584" s="194" t="s">
        <v>1339</v>
      </c>
      <c r="AU584" s="104"/>
      <c r="AV584" s="104"/>
      <c r="AW584" s="104"/>
      <c r="AX584" s="104"/>
      <c r="AY584" s="104"/>
      <c r="AZ584" s="104"/>
      <c r="BA584" s="104"/>
      <c r="BB584" s="104"/>
      <c r="BC584" s="104"/>
      <c r="BD584" s="104"/>
      <c r="BE584" s="162"/>
      <c r="BF584" s="104"/>
      <c r="BG584" s="363"/>
      <c r="BH584" s="213" t="s">
        <v>1340</v>
      </c>
      <c r="BI584" s="193" t="s">
        <v>1340</v>
      </c>
      <c r="BJ584" s="193" t="s">
        <v>5752</v>
      </c>
      <c r="BK584" s="109"/>
    </row>
    <row r="585" s="193" customFormat="true" ht="12.75" hidden="true" customHeight="true" outlineLevel="0" collapsed="false">
      <c r="A585" s="315"/>
      <c r="B585" s="316"/>
      <c r="C585" s="316"/>
      <c r="D585" s="332" t="s">
        <v>1341</v>
      </c>
      <c r="E585" s="317" t="s">
        <v>1342</v>
      </c>
      <c r="F585" s="87" t="s">
        <v>5753</v>
      </c>
      <c r="G585" s="88"/>
      <c r="H585" s="89" t="s">
        <v>5754</v>
      </c>
      <c r="I585" s="90"/>
      <c r="J585" s="90"/>
      <c r="K585" s="91"/>
      <c r="L585" s="92"/>
      <c r="M585" s="90" t="s">
        <v>2749</v>
      </c>
      <c r="N585" s="90"/>
      <c r="O585" s="90"/>
      <c r="P585" s="91"/>
      <c r="Q585" s="185"/>
      <c r="R585" s="185"/>
      <c r="S585" s="185"/>
      <c r="T585" s="185"/>
      <c r="U585" s="185"/>
      <c r="V585" s="100" t="s">
        <v>5755</v>
      </c>
      <c r="W585" s="95" t="s">
        <v>5417</v>
      </c>
      <c r="X585" s="96"/>
      <c r="Y585" s="96"/>
      <c r="Z585" s="96"/>
      <c r="AA585" s="96"/>
      <c r="AB585" s="96"/>
      <c r="AC585" s="95"/>
      <c r="AD585" s="95" t="s">
        <v>5418</v>
      </c>
      <c r="AE585" s="100"/>
      <c r="AF585" s="100" t="s">
        <v>2735</v>
      </c>
      <c r="AG585" s="186"/>
      <c r="AH585" s="187"/>
      <c r="AI585" s="187"/>
      <c r="AJ585" s="187"/>
      <c r="AK585" s="188"/>
      <c r="AL585" s="188"/>
      <c r="AM585" s="189"/>
      <c r="AN585" s="189"/>
      <c r="AO585" s="189"/>
      <c r="AP585" s="189"/>
      <c r="AQ585" s="189"/>
      <c r="AR585" s="189"/>
      <c r="AS585" s="189"/>
      <c r="AT585" s="194" t="s">
        <v>1341</v>
      </c>
      <c r="AU585" s="104"/>
      <c r="AV585" s="104"/>
      <c r="AW585" s="104"/>
      <c r="AX585" s="104"/>
      <c r="AY585" s="104"/>
      <c r="AZ585" s="104"/>
      <c r="BA585" s="104"/>
      <c r="BB585" s="104"/>
      <c r="BC585" s="104"/>
      <c r="BD585" s="104"/>
      <c r="BE585" s="162"/>
      <c r="BF585" s="104"/>
      <c r="BG585" s="363"/>
      <c r="BH585" s="213" t="s">
        <v>1342</v>
      </c>
      <c r="BI585" s="193" t="s">
        <v>1342</v>
      </c>
      <c r="BJ585" s="193" t="s">
        <v>5756</v>
      </c>
      <c r="BK585" s="109"/>
    </row>
    <row r="586" s="193" customFormat="true" ht="12.75" hidden="true" customHeight="true" outlineLevel="0" collapsed="false">
      <c r="A586" s="315"/>
      <c r="B586" s="316"/>
      <c r="C586" s="316"/>
      <c r="D586" s="332" t="s">
        <v>1343</v>
      </c>
      <c r="E586" s="317" t="s">
        <v>1344</v>
      </c>
      <c r="F586" s="87" t="s">
        <v>5757</v>
      </c>
      <c r="G586" s="88"/>
      <c r="H586" s="89" t="s">
        <v>5758</v>
      </c>
      <c r="I586" s="90"/>
      <c r="J586" s="90"/>
      <c r="K586" s="91"/>
      <c r="L586" s="92"/>
      <c r="M586" s="90" t="s">
        <v>2749</v>
      </c>
      <c r="N586" s="90"/>
      <c r="O586" s="90"/>
      <c r="P586" s="91"/>
      <c r="Q586" s="185"/>
      <c r="R586" s="185"/>
      <c r="S586" s="185"/>
      <c r="T586" s="185"/>
      <c r="U586" s="185"/>
      <c r="V586" s="100" t="s">
        <v>5759</v>
      </c>
      <c r="W586" s="95" t="s">
        <v>5417</v>
      </c>
      <c r="X586" s="96"/>
      <c r="Y586" s="96"/>
      <c r="Z586" s="96"/>
      <c r="AA586" s="96"/>
      <c r="AB586" s="96"/>
      <c r="AC586" s="95"/>
      <c r="AD586" s="95" t="s">
        <v>5418</v>
      </c>
      <c r="AE586" s="100"/>
      <c r="AF586" s="100" t="s">
        <v>2735</v>
      </c>
      <c r="AG586" s="186"/>
      <c r="AH586" s="187"/>
      <c r="AI586" s="187"/>
      <c r="AJ586" s="187"/>
      <c r="AK586" s="188"/>
      <c r="AL586" s="188"/>
      <c r="AM586" s="189"/>
      <c r="AN586" s="189"/>
      <c r="AO586" s="189"/>
      <c r="AP586" s="189"/>
      <c r="AQ586" s="189"/>
      <c r="AR586" s="189"/>
      <c r="AS586" s="189"/>
      <c r="AT586" s="194" t="s">
        <v>1343</v>
      </c>
      <c r="AU586" s="104"/>
      <c r="AV586" s="104"/>
      <c r="AW586" s="104"/>
      <c r="AX586" s="104"/>
      <c r="AY586" s="104"/>
      <c r="AZ586" s="104"/>
      <c r="BA586" s="104"/>
      <c r="BB586" s="104"/>
      <c r="BC586" s="104"/>
      <c r="BD586" s="104"/>
      <c r="BE586" s="162"/>
      <c r="BF586" s="104"/>
      <c r="BG586" s="363"/>
      <c r="BH586" s="213" t="s">
        <v>1344</v>
      </c>
      <c r="BI586" s="193" t="s">
        <v>1344</v>
      </c>
      <c r="BJ586" s="193" t="s">
        <v>5760</v>
      </c>
      <c r="BK586" s="109"/>
    </row>
    <row r="587" s="193" customFormat="true" ht="12.75" hidden="true" customHeight="true" outlineLevel="0" collapsed="false">
      <c r="A587" s="315"/>
      <c r="B587" s="316"/>
      <c r="C587" s="316"/>
      <c r="D587" s="332" t="s">
        <v>1345</v>
      </c>
      <c r="E587" s="317" t="s">
        <v>1346</v>
      </c>
      <c r="F587" s="87" t="s">
        <v>5761</v>
      </c>
      <c r="G587" s="88"/>
      <c r="H587" s="89" t="s">
        <v>5762</v>
      </c>
      <c r="I587" s="90"/>
      <c r="J587" s="90"/>
      <c r="K587" s="91"/>
      <c r="L587" s="92"/>
      <c r="M587" s="90" t="s">
        <v>2749</v>
      </c>
      <c r="N587" s="90"/>
      <c r="O587" s="90"/>
      <c r="P587" s="91"/>
      <c r="Q587" s="185"/>
      <c r="R587" s="185"/>
      <c r="S587" s="185"/>
      <c r="T587" s="185"/>
      <c r="U587" s="185"/>
      <c r="V587" s="100" t="s">
        <v>5763</v>
      </c>
      <c r="W587" s="95" t="s">
        <v>5417</v>
      </c>
      <c r="X587" s="96"/>
      <c r="Y587" s="96"/>
      <c r="Z587" s="96"/>
      <c r="AA587" s="96"/>
      <c r="AB587" s="96"/>
      <c r="AC587" s="95"/>
      <c r="AD587" s="95" t="s">
        <v>5418</v>
      </c>
      <c r="AE587" s="100"/>
      <c r="AF587" s="100" t="s">
        <v>2735</v>
      </c>
      <c r="AG587" s="186"/>
      <c r="AH587" s="187"/>
      <c r="AI587" s="187"/>
      <c r="AJ587" s="187"/>
      <c r="AK587" s="188"/>
      <c r="AL587" s="188"/>
      <c r="AM587" s="189"/>
      <c r="AN587" s="189"/>
      <c r="AO587" s="189"/>
      <c r="AP587" s="189"/>
      <c r="AQ587" s="189"/>
      <c r="AR587" s="189"/>
      <c r="AS587" s="189"/>
      <c r="AT587" s="194" t="s">
        <v>1345</v>
      </c>
      <c r="AU587" s="104"/>
      <c r="AV587" s="104"/>
      <c r="AW587" s="104"/>
      <c r="AX587" s="104"/>
      <c r="AY587" s="104"/>
      <c r="AZ587" s="104"/>
      <c r="BA587" s="104"/>
      <c r="BB587" s="104"/>
      <c r="BC587" s="104"/>
      <c r="BD587" s="104"/>
      <c r="BE587" s="162"/>
      <c r="BF587" s="104"/>
      <c r="BG587" s="363"/>
      <c r="BH587" s="213" t="s">
        <v>1346</v>
      </c>
      <c r="BI587" s="193" t="s">
        <v>1346</v>
      </c>
      <c r="BJ587" s="193" t="s">
        <v>5764</v>
      </c>
      <c r="BK587" s="109"/>
    </row>
    <row r="588" s="193" customFormat="true" ht="12.75" hidden="true" customHeight="true" outlineLevel="0" collapsed="false">
      <c r="A588" s="315"/>
      <c r="B588" s="316"/>
      <c r="C588" s="316"/>
      <c r="D588" s="332" t="s">
        <v>1347</v>
      </c>
      <c r="E588" s="317" t="s">
        <v>1349</v>
      </c>
      <c r="F588" s="87" t="s">
        <v>5765</v>
      </c>
      <c r="G588" s="88"/>
      <c r="H588" s="89" t="s">
        <v>5766</v>
      </c>
      <c r="I588" s="90"/>
      <c r="J588" s="90"/>
      <c r="K588" s="91"/>
      <c r="L588" s="92"/>
      <c r="M588" s="90" t="s">
        <v>2749</v>
      </c>
      <c r="N588" s="90"/>
      <c r="O588" s="90"/>
      <c r="P588" s="91"/>
      <c r="Q588" s="185"/>
      <c r="R588" s="185"/>
      <c r="S588" s="185"/>
      <c r="T588" s="185"/>
      <c r="U588" s="185"/>
      <c r="V588" s="100" t="s">
        <v>5767</v>
      </c>
      <c r="W588" s="95" t="s">
        <v>5417</v>
      </c>
      <c r="X588" s="96"/>
      <c r="Y588" s="96"/>
      <c r="Z588" s="96"/>
      <c r="AA588" s="96"/>
      <c r="AB588" s="96"/>
      <c r="AC588" s="95"/>
      <c r="AD588" s="95" t="s">
        <v>5418</v>
      </c>
      <c r="AE588" s="100"/>
      <c r="AF588" s="100" t="s">
        <v>2735</v>
      </c>
      <c r="AG588" s="186"/>
      <c r="AH588" s="187"/>
      <c r="AI588" s="187"/>
      <c r="AJ588" s="187"/>
      <c r="AK588" s="188"/>
      <c r="AL588" s="188"/>
      <c r="AM588" s="189"/>
      <c r="AN588" s="189"/>
      <c r="AO588" s="189"/>
      <c r="AP588" s="189"/>
      <c r="AQ588" s="189"/>
      <c r="AR588" s="189"/>
      <c r="AS588" s="189"/>
      <c r="AT588" s="194" t="s">
        <v>1348</v>
      </c>
      <c r="AU588" s="104"/>
      <c r="AV588" s="104"/>
      <c r="AW588" s="104"/>
      <c r="AX588" s="104"/>
      <c r="AY588" s="104"/>
      <c r="AZ588" s="104"/>
      <c r="BA588" s="104"/>
      <c r="BB588" s="104"/>
      <c r="BC588" s="104"/>
      <c r="BD588" s="104"/>
      <c r="BE588" s="162"/>
      <c r="BF588" s="104"/>
      <c r="BG588" s="363"/>
      <c r="BH588" s="213" t="s">
        <v>1349</v>
      </c>
      <c r="BI588" s="193" t="s">
        <v>1349</v>
      </c>
      <c r="BJ588" s="193" t="s">
        <v>5768</v>
      </c>
      <c r="BK588" s="109"/>
    </row>
    <row r="589" s="193" customFormat="true" ht="12.75" hidden="true" customHeight="true" outlineLevel="0" collapsed="false">
      <c r="A589" s="315"/>
      <c r="B589" s="316"/>
      <c r="C589" s="316"/>
      <c r="D589" s="332" t="s">
        <v>1350</v>
      </c>
      <c r="E589" s="317" t="s">
        <v>1352</v>
      </c>
      <c r="F589" s="87" t="s">
        <v>5769</v>
      </c>
      <c r="G589" s="88"/>
      <c r="H589" s="89" t="s">
        <v>5770</v>
      </c>
      <c r="I589" s="90"/>
      <c r="J589" s="90"/>
      <c r="K589" s="91"/>
      <c r="L589" s="92"/>
      <c r="M589" s="90" t="s">
        <v>2749</v>
      </c>
      <c r="N589" s="90"/>
      <c r="O589" s="90"/>
      <c r="P589" s="91"/>
      <c r="Q589" s="185"/>
      <c r="R589" s="185"/>
      <c r="S589" s="185"/>
      <c r="T589" s="185"/>
      <c r="U589" s="185"/>
      <c r="V589" s="100" t="s">
        <v>5771</v>
      </c>
      <c r="W589" s="95" t="s">
        <v>5417</v>
      </c>
      <c r="X589" s="96"/>
      <c r="Y589" s="96"/>
      <c r="Z589" s="96"/>
      <c r="AA589" s="96"/>
      <c r="AB589" s="96"/>
      <c r="AC589" s="95"/>
      <c r="AD589" s="95" t="s">
        <v>5418</v>
      </c>
      <c r="AE589" s="100"/>
      <c r="AF589" s="100" t="s">
        <v>2735</v>
      </c>
      <c r="AG589" s="186"/>
      <c r="AH589" s="187"/>
      <c r="AI589" s="187"/>
      <c r="AJ589" s="187"/>
      <c r="AK589" s="188"/>
      <c r="AL589" s="188"/>
      <c r="AM589" s="189"/>
      <c r="AN589" s="189"/>
      <c r="AO589" s="189"/>
      <c r="AP589" s="189"/>
      <c r="AQ589" s="189"/>
      <c r="AR589" s="189"/>
      <c r="AS589" s="189"/>
      <c r="AT589" s="194" t="s">
        <v>1351</v>
      </c>
      <c r="AU589" s="104"/>
      <c r="AV589" s="104"/>
      <c r="AW589" s="104"/>
      <c r="AX589" s="104"/>
      <c r="AY589" s="104"/>
      <c r="AZ589" s="104"/>
      <c r="BA589" s="104"/>
      <c r="BB589" s="104"/>
      <c r="BC589" s="104"/>
      <c r="BD589" s="104"/>
      <c r="BE589" s="162"/>
      <c r="BF589" s="104"/>
      <c r="BG589" s="363"/>
      <c r="BH589" s="213" t="s">
        <v>1352</v>
      </c>
      <c r="BI589" s="193" t="s">
        <v>1352</v>
      </c>
      <c r="BJ589" s="193" t="s">
        <v>5772</v>
      </c>
      <c r="BK589" s="109"/>
    </row>
    <row r="590" s="193" customFormat="true" ht="12.75" hidden="true" customHeight="true" outlineLevel="0" collapsed="false">
      <c r="A590" s="315"/>
      <c r="B590" s="316"/>
      <c r="C590" s="316"/>
      <c r="D590" s="332" t="s">
        <v>1353</v>
      </c>
      <c r="E590" s="317" t="s">
        <v>1355</v>
      </c>
      <c r="F590" s="87" t="s">
        <v>5773</v>
      </c>
      <c r="G590" s="88"/>
      <c r="H590" s="89" t="s">
        <v>5774</v>
      </c>
      <c r="I590" s="90"/>
      <c r="J590" s="90"/>
      <c r="K590" s="91"/>
      <c r="L590" s="92"/>
      <c r="M590" s="90" t="s">
        <v>2749</v>
      </c>
      <c r="N590" s="90"/>
      <c r="O590" s="90"/>
      <c r="P590" s="91"/>
      <c r="Q590" s="185"/>
      <c r="R590" s="185"/>
      <c r="S590" s="185"/>
      <c r="T590" s="185"/>
      <c r="U590" s="185"/>
      <c r="V590" s="100" t="s">
        <v>5775</v>
      </c>
      <c r="W590" s="95" t="s">
        <v>5417</v>
      </c>
      <c r="X590" s="96"/>
      <c r="Y590" s="96"/>
      <c r="Z590" s="96"/>
      <c r="AA590" s="96"/>
      <c r="AB590" s="96"/>
      <c r="AC590" s="95"/>
      <c r="AD590" s="95" t="s">
        <v>5418</v>
      </c>
      <c r="AE590" s="100"/>
      <c r="AF590" s="100" t="s">
        <v>2735</v>
      </c>
      <c r="AG590" s="186"/>
      <c r="AH590" s="187"/>
      <c r="AI590" s="187"/>
      <c r="AJ590" s="187"/>
      <c r="AK590" s="188"/>
      <c r="AL590" s="188"/>
      <c r="AM590" s="189"/>
      <c r="AN590" s="189"/>
      <c r="AO590" s="189"/>
      <c r="AP590" s="189"/>
      <c r="AQ590" s="189"/>
      <c r="AR590" s="189"/>
      <c r="AS590" s="189"/>
      <c r="AT590" s="194" t="s">
        <v>1354</v>
      </c>
      <c r="AU590" s="104"/>
      <c r="AV590" s="104"/>
      <c r="AW590" s="104"/>
      <c r="AX590" s="104"/>
      <c r="AY590" s="104"/>
      <c r="AZ590" s="104"/>
      <c r="BA590" s="104"/>
      <c r="BB590" s="104"/>
      <c r="BC590" s="104"/>
      <c r="BD590" s="104"/>
      <c r="BE590" s="162"/>
      <c r="BF590" s="104"/>
      <c r="BG590" s="363"/>
      <c r="BH590" s="213" t="s">
        <v>1355</v>
      </c>
      <c r="BI590" s="193" t="s">
        <v>1355</v>
      </c>
      <c r="BJ590" s="193" t="s">
        <v>5776</v>
      </c>
      <c r="BK590" s="109"/>
    </row>
    <row r="591" s="193" customFormat="true" ht="12.75" hidden="true" customHeight="true" outlineLevel="0" collapsed="false">
      <c r="A591" s="315"/>
      <c r="B591" s="316"/>
      <c r="C591" s="316"/>
      <c r="D591" s="332" t="s">
        <v>1356</v>
      </c>
      <c r="E591" s="317" t="s">
        <v>1358</v>
      </c>
      <c r="F591" s="87" t="s">
        <v>5777</v>
      </c>
      <c r="G591" s="88"/>
      <c r="H591" s="89" t="s">
        <v>5778</v>
      </c>
      <c r="I591" s="90"/>
      <c r="J591" s="90"/>
      <c r="K591" s="91"/>
      <c r="L591" s="92"/>
      <c r="M591" s="90" t="s">
        <v>2749</v>
      </c>
      <c r="N591" s="90"/>
      <c r="O591" s="90"/>
      <c r="P591" s="91"/>
      <c r="Q591" s="185"/>
      <c r="R591" s="185"/>
      <c r="S591" s="185"/>
      <c r="T591" s="185"/>
      <c r="U591" s="185"/>
      <c r="V591" s="100" t="s">
        <v>5779</v>
      </c>
      <c r="W591" s="95" t="s">
        <v>5417</v>
      </c>
      <c r="X591" s="96"/>
      <c r="Y591" s="96"/>
      <c r="Z591" s="96"/>
      <c r="AA591" s="96"/>
      <c r="AB591" s="96"/>
      <c r="AC591" s="95"/>
      <c r="AD591" s="95" t="s">
        <v>5418</v>
      </c>
      <c r="AE591" s="100"/>
      <c r="AF591" s="100" t="s">
        <v>2735</v>
      </c>
      <c r="AG591" s="186"/>
      <c r="AH591" s="187"/>
      <c r="AI591" s="187"/>
      <c r="AJ591" s="187"/>
      <c r="AK591" s="188"/>
      <c r="AL591" s="188"/>
      <c r="AM591" s="189"/>
      <c r="AN591" s="189"/>
      <c r="AO591" s="189"/>
      <c r="AP591" s="189"/>
      <c r="AQ591" s="189"/>
      <c r="AR591" s="189"/>
      <c r="AS591" s="189"/>
      <c r="AT591" s="194" t="s">
        <v>1357</v>
      </c>
      <c r="AU591" s="104"/>
      <c r="AV591" s="104"/>
      <c r="AW591" s="104"/>
      <c r="AX591" s="104"/>
      <c r="AY591" s="104"/>
      <c r="AZ591" s="104"/>
      <c r="BA591" s="104"/>
      <c r="BB591" s="104"/>
      <c r="BC591" s="104"/>
      <c r="BD591" s="104"/>
      <c r="BE591" s="162"/>
      <c r="BF591" s="104"/>
      <c r="BG591" s="363"/>
      <c r="BH591" s="213" t="s">
        <v>1358</v>
      </c>
      <c r="BI591" s="193" t="s">
        <v>1358</v>
      </c>
      <c r="BJ591" s="193" t="s">
        <v>5780</v>
      </c>
      <c r="BK591" s="109"/>
    </row>
    <row r="592" s="193" customFormat="true" ht="12.75" hidden="true" customHeight="true" outlineLevel="0" collapsed="false">
      <c r="A592" s="315"/>
      <c r="B592" s="316"/>
      <c r="C592" s="316"/>
      <c r="D592" s="332" t="s">
        <v>1359</v>
      </c>
      <c r="E592" s="317" t="s">
        <v>1361</v>
      </c>
      <c r="F592" s="87" t="s">
        <v>5781</v>
      </c>
      <c r="G592" s="88"/>
      <c r="H592" s="89" t="s">
        <v>5782</v>
      </c>
      <c r="I592" s="90"/>
      <c r="J592" s="90"/>
      <c r="K592" s="91"/>
      <c r="L592" s="92"/>
      <c r="M592" s="90" t="s">
        <v>2749</v>
      </c>
      <c r="N592" s="90"/>
      <c r="O592" s="90"/>
      <c r="P592" s="91"/>
      <c r="Q592" s="185"/>
      <c r="R592" s="185"/>
      <c r="S592" s="185"/>
      <c r="T592" s="185"/>
      <c r="U592" s="185"/>
      <c r="V592" s="100" t="s">
        <v>5783</v>
      </c>
      <c r="W592" s="95" t="s">
        <v>5417</v>
      </c>
      <c r="X592" s="96"/>
      <c r="Y592" s="96"/>
      <c r="Z592" s="96"/>
      <c r="AA592" s="96"/>
      <c r="AB592" s="96"/>
      <c r="AC592" s="95"/>
      <c r="AD592" s="95" t="s">
        <v>5418</v>
      </c>
      <c r="AE592" s="100"/>
      <c r="AF592" s="100" t="s">
        <v>2735</v>
      </c>
      <c r="AG592" s="186"/>
      <c r="AH592" s="187"/>
      <c r="AI592" s="187"/>
      <c r="AJ592" s="187"/>
      <c r="AK592" s="188"/>
      <c r="AL592" s="188"/>
      <c r="AM592" s="189"/>
      <c r="AN592" s="189"/>
      <c r="AO592" s="189"/>
      <c r="AP592" s="189"/>
      <c r="AQ592" s="189"/>
      <c r="AR592" s="189"/>
      <c r="AS592" s="189"/>
      <c r="AT592" s="194" t="s">
        <v>1360</v>
      </c>
      <c r="AU592" s="104"/>
      <c r="AV592" s="104"/>
      <c r="AW592" s="104"/>
      <c r="AX592" s="104"/>
      <c r="AY592" s="104"/>
      <c r="AZ592" s="104"/>
      <c r="BA592" s="104"/>
      <c r="BB592" s="104"/>
      <c r="BC592" s="104"/>
      <c r="BD592" s="104"/>
      <c r="BE592" s="162"/>
      <c r="BF592" s="104"/>
      <c r="BG592" s="363"/>
      <c r="BH592" s="213" t="s">
        <v>1361</v>
      </c>
      <c r="BI592" s="193" t="s">
        <v>1361</v>
      </c>
      <c r="BJ592" s="193" t="s">
        <v>5784</v>
      </c>
      <c r="BK592" s="109"/>
    </row>
    <row r="593" s="193" customFormat="true" ht="12.75" hidden="true" customHeight="true" outlineLevel="0" collapsed="false">
      <c r="A593" s="315"/>
      <c r="B593" s="316"/>
      <c r="C593" s="316"/>
      <c r="D593" s="370" t="s">
        <v>1362</v>
      </c>
      <c r="E593" s="317" t="s">
        <v>1364</v>
      </c>
      <c r="F593" s="87" t="s">
        <v>5785</v>
      </c>
      <c r="G593" s="88"/>
      <c r="H593" s="89" t="s">
        <v>5786</v>
      </c>
      <c r="I593" s="90"/>
      <c r="J593" s="90"/>
      <c r="K593" s="91"/>
      <c r="L593" s="92"/>
      <c r="M593" s="90" t="s">
        <v>2749</v>
      </c>
      <c r="N593" s="90"/>
      <c r="O593" s="90"/>
      <c r="P593" s="91"/>
      <c r="Q593" s="185"/>
      <c r="R593" s="185"/>
      <c r="S593" s="185"/>
      <c r="T593" s="185"/>
      <c r="U593" s="185"/>
      <c r="V593" s="100" t="s">
        <v>5787</v>
      </c>
      <c r="W593" s="95" t="s">
        <v>5417</v>
      </c>
      <c r="X593" s="96"/>
      <c r="Y593" s="96"/>
      <c r="Z593" s="96"/>
      <c r="AA593" s="96"/>
      <c r="AB593" s="96"/>
      <c r="AC593" s="95"/>
      <c r="AD593" s="95" t="s">
        <v>5418</v>
      </c>
      <c r="AE593" s="100"/>
      <c r="AF593" s="100" t="s">
        <v>2735</v>
      </c>
      <c r="AG593" s="186"/>
      <c r="AH593" s="187"/>
      <c r="AI593" s="187"/>
      <c r="AJ593" s="187"/>
      <c r="AK593" s="188"/>
      <c r="AL593" s="188"/>
      <c r="AM593" s="189"/>
      <c r="AN593" s="189"/>
      <c r="AO593" s="189"/>
      <c r="AP593" s="189"/>
      <c r="AQ593" s="189"/>
      <c r="AR593" s="189"/>
      <c r="AS593" s="189"/>
      <c r="AT593" s="194" t="s">
        <v>1363</v>
      </c>
      <c r="AU593" s="104"/>
      <c r="AV593" s="104"/>
      <c r="AW593" s="104"/>
      <c r="AX593" s="104"/>
      <c r="AY593" s="104"/>
      <c r="AZ593" s="104"/>
      <c r="BA593" s="104"/>
      <c r="BB593" s="104"/>
      <c r="BC593" s="104"/>
      <c r="BD593" s="104"/>
      <c r="BE593" s="162"/>
      <c r="BF593" s="104"/>
      <c r="BG593" s="363"/>
      <c r="BH593" s="213" t="s">
        <v>1364</v>
      </c>
      <c r="BI593" s="193" t="s">
        <v>1364</v>
      </c>
      <c r="BJ593" s="193" t="s">
        <v>5788</v>
      </c>
      <c r="BK593" s="109"/>
    </row>
    <row r="594" s="193" customFormat="true" ht="12.75" hidden="true" customHeight="true" outlineLevel="0" collapsed="false">
      <c r="A594" s="315"/>
      <c r="B594" s="316"/>
      <c r="C594" s="316"/>
      <c r="D594" s="370" t="s">
        <v>1365</v>
      </c>
      <c r="E594" s="317" t="s">
        <v>1367</v>
      </c>
      <c r="F594" s="87" t="s">
        <v>5789</v>
      </c>
      <c r="G594" s="88"/>
      <c r="H594" s="89" t="s">
        <v>5790</v>
      </c>
      <c r="I594" s="90"/>
      <c r="J594" s="90"/>
      <c r="K594" s="91"/>
      <c r="L594" s="92"/>
      <c r="M594" s="90" t="s">
        <v>2749</v>
      </c>
      <c r="N594" s="90"/>
      <c r="O594" s="90"/>
      <c r="P594" s="91"/>
      <c r="Q594" s="185"/>
      <c r="R594" s="185"/>
      <c r="S594" s="185"/>
      <c r="T594" s="185"/>
      <c r="U594" s="185"/>
      <c r="V594" s="100" t="s">
        <v>5791</v>
      </c>
      <c r="W594" s="95" t="s">
        <v>5417</v>
      </c>
      <c r="X594" s="96"/>
      <c r="Y594" s="96"/>
      <c r="Z594" s="96"/>
      <c r="AA594" s="96"/>
      <c r="AB594" s="96"/>
      <c r="AC594" s="95"/>
      <c r="AD594" s="95" t="s">
        <v>5418</v>
      </c>
      <c r="AE594" s="100"/>
      <c r="AF594" s="100" t="s">
        <v>2735</v>
      </c>
      <c r="AG594" s="186"/>
      <c r="AH594" s="187"/>
      <c r="AI594" s="187"/>
      <c r="AJ594" s="187"/>
      <c r="AK594" s="188"/>
      <c r="AL594" s="188"/>
      <c r="AM594" s="189"/>
      <c r="AN594" s="189"/>
      <c r="AO594" s="189"/>
      <c r="AP594" s="189"/>
      <c r="AQ594" s="189"/>
      <c r="AR594" s="189"/>
      <c r="AS594" s="189"/>
      <c r="AT594" s="194" t="s">
        <v>1366</v>
      </c>
      <c r="AU594" s="104"/>
      <c r="AV594" s="104"/>
      <c r="AW594" s="104"/>
      <c r="AX594" s="104"/>
      <c r="AY594" s="104"/>
      <c r="AZ594" s="104"/>
      <c r="BA594" s="104"/>
      <c r="BB594" s="104"/>
      <c r="BC594" s="104"/>
      <c r="BD594" s="104"/>
      <c r="BE594" s="162"/>
      <c r="BF594" s="104"/>
      <c r="BG594" s="363"/>
      <c r="BH594" s="213" t="s">
        <v>1367</v>
      </c>
      <c r="BI594" s="193" t="s">
        <v>1367</v>
      </c>
      <c r="BJ594" s="193" t="s">
        <v>5792</v>
      </c>
      <c r="BK594" s="109"/>
    </row>
    <row r="595" s="193" customFormat="true" ht="12.75" hidden="true" customHeight="true" outlineLevel="0" collapsed="false">
      <c r="A595" s="315"/>
      <c r="B595" s="316"/>
      <c r="C595" s="316"/>
      <c r="D595" s="332" t="s">
        <v>1368</v>
      </c>
      <c r="E595" s="317" t="s">
        <v>1370</v>
      </c>
      <c r="F595" s="87" t="s">
        <v>5793</v>
      </c>
      <c r="G595" s="88"/>
      <c r="H595" s="89" t="s">
        <v>5794</v>
      </c>
      <c r="I595" s="90"/>
      <c r="J595" s="90"/>
      <c r="K595" s="91"/>
      <c r="L595" s="92"/>
      <c r="M595" s="90" t="s">
        <v>2749</v>
      </c>
      <c r="N595" s="90"/>
      <c r="O595" s="90"/>
      <c r="P595" s="91"/>
      <c r="Q595" s="185"/>
      <c r="R595" s="185"/>
      <c r="S595" s="185"/>
      <c r="T595" s="185"/>
      <c r="U595" s="185"/>
      <c r="V595" s="100" t="s">
        <v>5795</v>
      </c>
      <c r="W595" s="95" t="s">
        <v>5417</v>
      </c>
      <c r="X595" s="96"/>
      <c r="Y595" s="96"/>
      <c r="Z595" s="96"/>
      <c r="AA595" s="96"/>
      <c r="AB595" s="96"/>
      <c r="AC595" s="95"/>
      <c r="AD595" s="95" t="s">
        <v>5418</v>
      </c>
      <c r="AE595" s="100"/>
      <c r="AF595" s="100" t="s">
        <v>2735</v>
      </c>
      <c r="AG595" s="186"/>
      <c r="AH595" s="187"/>
      <c r="AI595" s="187"/>
      <c r="AJ595" s="187"/>
      <c r="AK595" s="188"/>
      <c r="AL595" s="188"/>
      <c r="AM595" s="189"/>
      <c r="AN595" s="189"/>
      <c r="AO595" s="189"/>
      <c r="AP595" s="189"/>
      <c r="AQ595" s="189"/>
      <c r="AR595" s="189"/>
      <c r="AS595" s="189"/>
      <c r="AT595" s="194" t="s">
        <v>1369</v>
      </c>
      <c r="AU595" s="104"/>
      <c r="AV595" s="104"/>
      <c r="AW595" s="104"/>
      <c r="AX595" s="104"/>
      <c r="AY595" s="104"/>
      <c r="AZ595" s="104"/>
      <c r="BA595" s="104"/>
      <c r="BB595" s="104"/>
      <c r="BC595" s="104"/>
      <c r="BD595" s="104"/>
      <c r="BE595" s="162"/>
      <c r="BF595" s="104"/>
      <c r="BG595" s="363"/>
      <c r="BH595" s="213" t="s">
        <v>1370</v>
      </c>
      <c r="BI595" s="193" t="s">
        <v>1370</v>
      </c>
      <c r="BJ595" s="193" t="s">
        <v>5796</v>
      </c>
      <c r="BK595" s="109"/>
    </row>
    <row r="596" s="193" customFormat="true" ht="12.75" hidden="true" customHeight="true" outlineLevel="0" collapsed="false">
      <c r="A596" s="315"/>
      <c r="B596" s="316"/>
      <c r="C596" s="316"/>
      <c r="D596" s="332" t="s">
        <v>1371</v>
      </c>
      <c r="E596" s="317" t="s">
        <v>1372</v>
      </c>
      <c r="F596" s="87" t="s">
        <v>5797</v>
      </c>
      <c r="G596" s="88"/>
      <c r="H596" s="89" t="s">
        <v>5798</v>
      </c>
      <c r="I596" s="90"/>
      <c r="J596" s="90"/>
      <c r="K596" s="91"/>
      <c r="L596" s="92"/>
      <c r="M596" s="90" t="s">
        <v>2749</v>
      </c>
      <c r="N596" s="90"/>
      <c r="O596" s="90"/>
      <c r="P596" s="91"/>
      <c r="Q596" s="185"/>
      <c r="R596" s="185"/>
      <c r="S596" s="185"/>
      <c r="T596" s="185"/>
      <c r="U596" s="185"/>
      <c r="V596" s="100" t="s">
        <v>5799</v>
      </c>
      <c r="W596" s="95" t="s">
        <v>5417</v>
      </c>
      <c r="X596" s="96"/>
      <c r="Y596" s="96"/>
      <c r="Z596" s="96"/>
      <c r="AA596" s="96"/>
      <c r="AB596" s="96"/>
      <c r="AC596" s="95"/>
      <c r="AD596" s="95" t="s">
        <v>5418</v>
      </c>
      <c r="AE596" s="100"/>
      <c r="AF596" s="100" t="s">
        <v>2735</v>
      </c>
      <c r="AG596" s="186"/>
      <c r="AH596" s="187"/>
      <c r="AI596" s="187"/>
      <c r="AJ596" s="187"/>
      <c r="AK596" s="188"/>
      <c r="AL596" s="188"/>
      <c r="AM596" s="189"/>
      <c r="AN596" s="189"/>
      <c r="AO596" s="189"/>
      <c r="AP596" s="189"/>
      <c r="AQ596" s="189"/>
      <c r="AR596" s="189"/>
      <c r="AS596" s="189"/>
      <c r="AT596" s="194" t="s">
        <v>1371</v>
      </c>
      <c r="AU596" s="104"/>
      <c r="AV596" s="104"/>
      <c r="AW596" s="104"/>
      <c r="AX596" s="104"/>
      <c r="AY596" s="104"/>
      <c r="AZ596" s="104"/>
      <c r="BA596" s="104"/>
      <c r="BB596" s="104"/>
      <c r="BC596" s="104"/>
      <c r="BD596" s="104"/>
      <c r="BE596" s="162"/>
      <c r="BF596" s="104"/>
      <c r="BG596" s="363"/>
      <c r="BH596" s="213" t="s">
        <v>1372</v>
      </c>
      <c r="BI596" s="193" t="s">
        <v>1372</v>
      </c>
      <c r="BJ596" s="193" t="s">
        <v>5800</v>
      </c>
      <c r="BK596" s="109"/>
    </row>
    <row r="597" s="193" customFormat="true" ht="12.75" hidden="true" customHeight="true" outlineLevel="0" collapsed="false">
      <c r="A597" s="315"/>
      <c r="B597" s="316"/>
      <c r="C597" s="316"/>
      <c r="D597" s="332" t="s">
        <v>1373</v>
      </c>
      <c r="E597" s="317" t="s">
        <v>1374</v>
      </c>
      <c r="F597" s="87" t="s">
        <v>5801</v>
      </c>
      <c r="G597" s="88"/>
      <c r="H597" s="89" t="s">
        <v>5802</v>
      </c>
      <c r="I597" s="90"/>
      <c r="J597" s="90"/>
      <c r="K597" s="91"/>
      <c r="L597" s="92"/>
      <c r="M597" s="90" t="s">
        <v>2749</v>
      </c>
      <c r="N597" s="90"/>
      <c r="O597" s="90"/>
      <c r="P597" s="91"/>
      <c r="Q597" s="185"/>
      <c r="R597" s="185"/>
      <c r="S597" s="185"/>
      <c r="T597" s="185"/>
      <c r="U597" s="185"/>
      <c r="V597" s="100" t="s">
        <v>5803</v>
      </c>
      <c r="W597" s="95" t="s">
        <v>5417</v>
      </c>
      <c r="X597" s="96"/>
      <c r="Y597" s="96"/>
      <c r="Z597" s="96"/>
      <c r="AA597" s="96"/>
      <c r="AB597" s="96"/>
      <c r="AC597" s="95"/>
      <c r="AD597" s="95" t="s">
        <v>5418</v>
      </c>
      <c r="AE597" s="100"/>
      <c r="AF597" s="100" t="s">
        <v>2735</v>
      </c>
      <c r="AG597" s="186"/>
      <c r="AH597" s="187"/>
      <c r="AI597" s="187"/>
      <c r="AJ597" s="187"/>
      <c r="AK597" s="188"/>
      <c r="AL597" s="188"/>
      <c r="AM597" s="189"/>
      <c r="AN597" s="189"/>
      <c r="AO597" s="189"/>
      <c r="AP597" s="189"/>
      <c r="AQ597" s="189"/>
      <c r="AR597" s="189"/>
      <c r="AS597" s="189"/>
      <c r="AT597" s="194" t="s">
        <v>1373</v>
      </c>
      <c r="AU597" s="104"/>
      <c r="AV597" s="104"/>
      <c r="AW597" s="104"/>
      <c r="AX597" s="104"/>
      <c r="AY597" s="104"/>
      <c r="AZ597" s="104"/>
      <c r="BA597" s="104"/>
      <c r="BB597" s="104"/>
      <c r="BC597" s="104"/>
      <c r="BD597" s="104"/>
      <c r="BE597" s="162"/>
      <c r="BF597" s="104"/>
      <c r="BG597" s="363"/>
      <c r="BH597" s="213" t="s">
        <v>1374</v>
      </c>
      <c r="BI597" s="193" t="s">
        <v>1374</v>
      </c>
      <c r="BJ597" s="193" t="s">
        <v>5804</v>
      </c>
      <c r="BK597" s="109"/>
    </row>
    <row r="598" s="193" customFormat="true" ht="12.75" hidden="true" customHeight="true" outlineLevel="0" collapsed="false">
      <c r="A598" s="315"/>
      <c r="B598" s="316"/>
      <c r="C598" s="316"/>
      <c r="D598" s="332" t="s">
        <v>1375</v>
      </c>
      <c r="E598" s="317" t="s">
        <v>1376</v>
      </c>
      <c r="F598" s="87" t="s">
        <v>5805</v>
      </c>
      <c r="G598" s="88"/>
      <c r="H598" s="89" t="s">
        <v>5806</v>
      </c>
      <c r="I598" s="90"/>
      <c r="J598" s="90"/>
      <c r="K598" s="91"/>
      <c r="L598" s="92"/>
      <c r="M598" s="90" t="s">
        <v>2749</v>
      </c>
      <c r="N598" s="90"/>
      <c r="O598" s="90"/>
      <c r="P598" s="91"/>
      <c r="Q598" s="185"/>
      <c r="R598" s="185"/>
      <c r="S598" s="185"/>
      <c r="T598" s="185"/>
      <c r="U598" s="185"/>
      <c r="V598" s="100" t="s">
        <v>5807</v>
      </c>
      <c r="W598" s="95" t="s">
        <v>5417</v>
      </c>
      <c r="X598" s="96"/>
      <c r="Y598" s="96"/>
      <c r="Z598" s="96"/>
      <c r="AA598" s="96"/>
      <c r="AB598" s="96"/>
      <c r="AC598" s="95"/>
      <c r="AD598" s="95" t="s">
        <v>5418</v>
      </c>
      <c r="AE598" s="100"/>
      <c r="AF598" s="100" t="s">
        <v>2735</v>
      </c>
      <c r="AG598" s="186"/>
      <c r="AH598" s="187"/>
      <c r="AI598" s="187"/>
      <c r="AJ598" s="187"/>
      <c r="AK598" s="188"/>
      <c r="AL598" s="188"/>
      <c r="AM598" s="189"/>
      <c r="AN598" s="189"/>
      <c r="AO598" s="189"/>
      <c r="AP598" s="189"/>
      <c r="AQ598" s="189"/>
      <c r="AR598" s="189"/>
      <c r="AS598" s="189"/>
      <c r="AT598" s="194" t="s">
        <v>1375</v>
      </c>
      <c r="AU598" s="104"/>
      <c r="AV598" s="104"/>
      <c r="AW598" s="104"/>
      <c r="AX598" s="104"/>
      <c r="AY598" s="104"/>
      <c r="AZ598" s="104"/>
      <c r="BA598" s="104"/>
      <c r="BB598" s="104"/>
      <c r="BC598" s="104"/>
      <c r="BD598" s="104"/>
      <c r="BE598" s="162"/>
      <c r="BF598" s="104"/>
      <c r="BG598" s="363"/>
      <c r="BH598" s="213" t="s">
        <v>1376</v>
      </c>
      <c r="BI598" s="193" t="s">
        <v>1376</v>
      </c>
      <c r="BJ598" s="193" t="s">
        <v>5808</v>
      </c>
      <c r="BK598" s="109"/>
    </row>
    <row r="599" s="193" customFormat="true" ht="12.75" hidden="true" customHeight="true" outlineLevel="0" collapsed="false">
      <c r="A599" s="315"/>
      <c r="B599" s="316"/>
      <c r="C599" s="316"/>
      <c r="D599" s="332" t="s">
        <v>1377</v>
      </c>
      <c r="E599" s="317" t="s">
        <v>1378</v>
      </c>
      <c r="F599" s="87" t="s">
        <v>5809</v>
      </c>
      <c r="G599" s="88"/>
      <c r="H599" s="89" t="s">
        <v>5810</v>
      </c>
      <c r="I599" s="90"/>
      <c r="J599" s="90"/>
      <c r="K599" s="91"/>
      <c r="L599" s="92"/>
      <c r="M599" s="90" t="s">
        <v>2749</v>
      </c>
      <c r="N599" s="90"/>
      <c r="O599" s="90"/>
      <c r="P599" s="91"/>
      <c r="Q599" s="185"/>
      <c r="R599" s="185"/>
      <c r="S599" s="185"/>
      <c r="T599" s="185"/>
      <c r="U599" s="185"/>
      <c r="V599" s="100" t="s">
        <v>5811</v>
      </c>
      <c r="W599" s="95" t="s">
        <v>5417</v>
      </c>
      <c r="X599" s="96"/>
      <c r="Y599" s="96"/>
      <c r="Z599" s="96"/>
      <c r="AA599" s="96"/>
      <c r="AB599" s="96"/>
      <c r="AC599" s="95"/>
      <c r="AD599" s="95" t="s">
        <v>5418</v>
      </c>
      <c r="AE599" s="100"/>
      <c r="AF599" s="100" t="s">
        <v>2735</v>
      </c>
      <c r="AG599" s="186"/>
      <c r="AH599" s="187"/>
      <c r="AI599" s="187"/>
      <c r="AJ599" s="187"/>
      <c r="AK599" s="188"/>
      <c r="AL599" s="188"/>
      <c r="AM599" s="189"/>
      <c r="AN599" s="189"/>
      <c r="AO599" s="189"/>
      <c r="AP599" s="189"/>
      <c r="AQ599" s="189"/>
      <c r="AR599" s="189"/>
      <c r="AS599" s="189"/>
      <c r="AT599" s="194" t="s">
        <v>1377</v>
      </c>
      <c r="AU599" s="104"/>
      <c r="AV599" s="104"/>
      <c r="AW599" s="104"/>
      <c r="AX599" s="104"/>
      <c r="AY599" s="104"/>
      <c r="AZ599" s="104"/>
      <c r="BA599" s="104"/>
      <c r="BB599" s="104"/>
      <c r="BC599" s="104"/>
      <c r="BD599" s="104"/>
      <c r="BE599" s="162"/>
      <c r="BF599" s="104"/>
      <c r="BG599" s="363"/>
      <c r="BH599" s="213" t="s">
        <v>1378</v>
      </c>
      <c r="BI599" s="193" t="s">
        <v>1378</v>
      </c>
      <c r="BJ599" s="193" t="s">
        <v>5812</v>
      </c>
      <c r="BK599" s="109"/>
    </row>
    <row r="600" s="193" customFormat="true" ht="12.75" hidden="true" customHeight="true" outlineLevel="0" collapsed="false">
      <c r="A600" s="315"/>
      <c r="B600" s="316"/>
      <c r="C600" s="316"/>
      <c r="D600" s="332" t="s">
        <v>1379</v>
      </c>
      <c r="E600" s="317" t="s">
        <v>1380</v>
      </c>
      <c r="F600" s="87" t="s">
        <v>5813</v>
      </c>
      <c r="G600" s="88"/>
      <c r="H600" s="89" t="s">
        <v>5814</v>
      </c>
      <c r="I600" s="90"/>
      <c r="J600" s="90"/>
      <c r="K600" s="91"/>
      <c r="L600" s="92"/>
      <c r="M600" s="90" t="s">
        <v>2749</v>
      </c>
      <c r="N600" s="90"/>
      <c r="O600" s="90"/>
      <c r="P600" s="91"/>
      <c r="Q600" s="185"/>
      <c r="R600" s="185"/>
      <c r="S600" s="185"/>
      <c r="T600" s="185"/>
      <c r="U600" s="185"/>
      <c r="V600" s="100" t="s">
        <v>5815</v>
      </c>
      <c r="W600" s="95" t="s">
        <v>5417</v>
      </c>
      <c r="X600" s="96"/>
      <c r="Y600" s="96"/>
      <c r="Z600" s="96"/>
      <c r="AA600" s="96"/>
      <c r="AB600" s="96"/>
      <c r="AC600" s="95"/>
      <c r="AD600" s="95" t="s">
        <v>5418</v>
      </c>
      <c r="AE600" s="100"/>
      <c r="AF600" s="100" t="s">
        <v>2735</v>
      </c>
      <c r="AG600" s="186"/>
      <c r="AH600" s="187"/>
      <c r="AI600" s="187"/>
      <c r="AJ600" s="187"/>
      <c r="AK600" s="188"/>
      <c r="AL600" s="188"/>
      <c r="AM600" s="189"/>
      <c r="AN600" s="189"/>
      <c r="AO600" s="189"/>
      <c r="AP600" s="189"/>
      <c r="AQ600" s="189"/>
      <c r="AR600" s="189"/>
      <c r="AS600" s="189"/>
      <c r="AT600" s="194" t="s">
        <v>1379</v>
      </c>
      <c r="AU600" s="104"/>
      <c r="AV600" s="104"/>
      <c r="AW600" s="104"/>
      <c r="AX600" s="104"/>
      <c r="AY600" s="104"/>
      <c r="AZ600" s="104"/>
      <c r="BA600" s="104"/>
      <c r="BB600" s="104"/>
      <c r="BC600" s="104"/>
      <c r="BD600" s="104"/>
      <c r="BE600" s="162"/>
      <c r="BF600" s="104"/>
      <c r="BG600" s="363"/>
      <c r="BH600" s="213" t="s">
        <v>1380</v>
      </c>
      <c r="BI600" s="193" t="s">
        <v>1380</v>
      </c>
      <c r="BJ600" s="193" t="s">
        <v>5816</v>
      </c>
      <c r="BK600" s="109"/>
    </row>
    <row r="601" s="193" customFormat="true" ht="12.75" hidden="true" customHeight="true" outlineLevel="0" collapsed="false">
      <c r="A601" s="315"/>
      <c r="B601" s="316"/>
      <c r="C601" s="316"/>
      <c r="D601" s="332" t="s">
        <v>1381</v>
      </c>
      <c r="E601" s="317" t="s">
        <v>1383</v>
      </c>
      <c r="F601" s="87" t="s">
        <v>5817</v>
      </c>
      <c r="G601" s="88"/>
      <c r="H601" s="89" t="s">
        <v>5818</v>
      </c>
      <c r="I601" s="90"/>
      <c r="J601" s="90"/>
      <c r="K601" s="91"/>
      <c r="L601" s="92"/>
      <c r="M601" s="90" t="s">
        <v>2749</v>
      </c>
      <c r="N601" s="90"/>
      <c r="O601" s="90"/>
      <c r="P601" s="91"/>
      <c r="Q601" s="185"/>
      <c r="R601" s="185"/>
      <c r="S601" s="185"/>
      <c r="T601" s="185"/>
      <c r="U601" s="185"/>
      <c r="V601" s="100" t="s">
        <v>5819</v>
      </c>
      <c r="W601" s="95" t="s">
        <v>5417</v>
      </c>
      <c r="X601" s="96"/>
      <c r="Y601" s="96"/>
      <c r="Z601" s="96"/>
      <c r="AA601" s="96"/>
      <c r="AB601" s="96"/>
      <c r="AC601" s="95"/>
      <c r="AD601" s="95" t="s">
        <v>5523</v>
      </c>
      <c r="AE601" s="100"/>
      <c r="AF601" s="100" t="s">
        <v>2735</v>
      </c>
      <c r="AG601" s="186"/>
      <c r="AH601" s="187"/>
      <c r="AI601" s="187"/>
      <c r="AJ601" s="187"/>
      <c r="AK601" s="188"/>
      <c r="AL601" s="188"/>
      <c r="AM601" s="189"/>
      <c r="AN601" s="189"/>
      <c r="AO601" s="189"/>
      <c r="AP601" s="189"/>
      <c r="AQ601" s="189"/>
      <c r="AR601" s="189"/>
      <c r="AS601" s="189"/>
      <c r="AT601" s="194" t="s">
        <v>1382</v>
      </c>
      <c r="AU601" s="104"/>
      <c r="AV601" s="104"/>
      <c r="AW601" s="104"/>
      <c r="AX601" s="104"/>
      <c r="AY601" s="104"/>
      <c r="AZ601" s="104"/>
      <c r="BA601" s="104"/>
      <c r="BB601" s="104"/>
      <c r="BC601" s="104"/>
      <c r="BD601" s="104"/>
      <c r="BE601" s="162"/>
      <c r="BF601" s="104"/>
      <c r="BG601" s="363"/>
      <c r="BH601" s="213" t="s">
        <v>1383</v>
      </c>
      <c r="BI601" s="193" t="s">
        <v>1383</v>
      </c>
      <c r="BJ601" s="193" t="s">
        <v>5820</v>
      </c>
      <c r="BK601" s="109"/>
    </row>
    <row r="602" s="193" customFormat="true" ht="12.75" hidden="true" customHeight="true" outlineLevel="0" collapsed="false">
      <c r="A602" s="315"/>
      <c r="B602" s="316"/>
      <c r="C602" s="316"/>
      <c r="D602" s="332" t="s">
        <v>1384</v>
      </c>
      <c r="E602" s="317" t="s">
        <v>1386</v>
      </c>
      <c r="F602" s="87" t="s">
        <v>5821</v>
      </c>
      <c r="G602" s="88"/>
      <c r="H602" s="89" t="s">
        <v>5822</v>
      </c>
      <c r="I602" s="90"/>
      <c r="J602" s="90"/>
      <c r="K602" s="91"/>
      <c r="L602" s="92"/>
      <c r="M602" s="90" t="s">
        <v>2749</v>
      </c>
      <c r="N602" s="90"/>
      <c r="O602" s="90"/>
      <c r="P602" s="91"/>
      <c r="Q602" s="185"/>
      <c r="R602" s="185"/>
      <c r="S602" s="185"/>
      <c r="T602" s="185"/>
      <c r="U602" s="185"/>
      <c r="V602" s="100" t="s">
        <v>5823</v>
      </c>
      <c r="W602" s="95" t="s">
        <v>5417</v>
      </c>
      <c r="X602" s="96"/>
      <c r="Y602" s="96"/>
      <c r="Z602" s="96"/>
      <c r="AA602" s="96"/>
      <c r="AB602" s="96"/>
      <c r="AC602" s="95"/>
      <c r="AD602" s="95" t="s">
        <v>5523</v>
      </c>
      <c r="AE602" s="100"/>
      <c r="AF602" s="100" t="s">
        <v>2735</v>
      </c>
      <c r="AG602" s="186"/>
      <c r="AH602" s="187"/>
      <c r="AI602" s="187"/>
      <c r="AJ602" s="187"/>
      <c r="AK602" s="188"/>
      <c r="AL602" s="188"/>
      <c r="AM602" s="189"/>
      <c r="AN602" s="189"/>
      <c r="AO602" s="189"/>
      <c r="AP602" s="189"/>
      <c r="AQ602" s="189"/>
      <c r="AR602" s="189"/>
      <c r="AS602" s="189"/>
      <c r="AT602" s="194" t="s">
        <v>1385</v>
      </c>
      <c r="AU602" s="104"/>
      <c r="AV602" s="104"/>
      <c r="AW602" s="104"/>
      <c r="AX602" s="104"/>
      <c r="AY602" s="104"/>
      <c r="AZ602" s="104"/>
      <c r="BA602" s="104"/>
      <c r="BB602" s="104"/>
      <c r="BC602" s="104"/>
      <c r="BD602" s="104"/>
      <c r="BE602" s="162"/>
      <c r="BF602" s="104"/>
      <c r="BG602" s="363"/>
      <c r="BH602" s="213" t="s">
        <v>1386</v>
      </c>
      <c r="BI602" s="193" t="s">
        <v>1386</v>
      </c>
      <c r="BJ602" s="193" t="s">
        <v>5824</v>
      </c>
      <c r="BK602" s="109"/>
    </row>
    <row r="603" s="193" customFormat="true" ht="12.75" hidden="true" customHeight="true" outlineLevel="0" collapsed="false">
      <c r="A603" s="315"/>
      <c r="B603" s="316"/>
      <c r="C603" s="316"/>
      <c r="D603" s="332" t="s">
        <v>1387</v>
      </c>
      <c r="E603" s="317" t="s">
        <v>1389</v>
      </c>
      <c r="F603" s="87" t="s">
        <v>5825</v>
      </c>
      <c r="G603" s="88"/>
      <c r="H603" s="89" t="s">
        <v>5826</v>
      </c>
      <c r="I603" s="90"/>
      <c r="J603" s="90"/>
      <c r="K603" s="91"/>
      <c r="L603" s="92"/>
      <c r="M603" s="90" t="s">
        <v>2749</v>
      </c>
      <c r="N603" s="90"/>
      <c r="O603" s="90"/>
      <c r="P603" s="91"/>
      <c r="Q603" s="185"/>
      <c r="R603" s="185"/>
      <c r="S603" s="185"/>
      <c r="T603" s="185"/>
      <c r="U603" s="185"/>
      <c r="V603" s="100" t="s">
        <v>5827</v>
      </c>
      <c r="W603" s="95" t="s">
        <v>5417</v>
      </c>
      <c r="X603" s="96"/>
      <c r="Y603" s="96"/>
      <c r="Z603" s="96"/>
      <c r="AA603" s="96"/>
      <c r="AB603" s="96"/>
      <c r="AC603" s="95"/>
      <c r="AD603" s="95" t="s">
        <v>5523</v>
      </c>
      <c r="AE603" s="100"/>
      <c r="AF603" s="100" t="s">
        <v>2735</v>
      </c>
      <c r="AG603" s="186"/>
      <c r="AH603" s="187"/>
      <c r="AI603" s="187"/>
      <c r="AJ603" s="187"/>
      <c r="AK603" s="188"/>
      <c r="AL603" s="188"/>
      <c r="AM603" s="189"/>
      <c r="AN603" s="189"/>
      <c r="AO603" s="189"/>
      <c r="AP603" s="189"/>
      <c r="AQ603" s="189"/>
      <c r="AR603" s="189"/>
      <c r="AS603" s="189"/>
      <c r="AT603" s="194" t="s">
        <v>1388</v>
      </c>
      <c r="AU603" s="104"/>
      <c r="AV603" s="104"/>
      <c r="AW603" s="104"/>
      <c r="AX603" s="104"/>
      <c r="AY603" s="104"/>
      <c r="AZ603" s="104"/>
      <c r="BA603" s="104"/>
      <c r="BB603" s="104"/>
      <c r="BC603" s="104"/>
      <c r="BD603" s="104"/>
      <c r="BE603" s="162"/>
      <c r="BF603" s="104"/>
      <c r="BG603" s="363"/>
      <c r="BH603" s="213" t="s">
        <v>1389</v>
      </c>
      <c r="BI603" s="193" t="s">
        <v>1389</v>
      </c>
      <c r="BJ603" s="193" t="s">
        <v>5828</v>
      </c>
      <c r="BK603" s="109"/>
    </row>
    <row r="604" s="193" customFormat="true" ht="12.75" hidden="true" customHeight="true" outlineLevel="0" collapsed="false">
      <c r="A604" s="315"/>
      <c r="B604" s="316"/>
      <c r="C604" s="316"/>
      <c r="D604" s="332" t="s">
        <v>1390</v>
      </c>
      <c r="E604" s="317" t="s">
        <v>1392</v>
      </c>
      <c r="F604" s="87" t="s">
        <v>5829</v>
      </c>
      <c r="G604" s="88"/>
      <c r="H604" s="89" t="s">
        <v>5830</v>
      </c>
      <c r="I604" s="90"/>
      <c r="J604" s="90"/>
      <c r="K604" s="91"/>
      <c r="L604" s="92"/>
      <c r="M604" s="90" t="s">
        <v>2749</v>
      </c>
      <c r="N604" s="90"/>
      <c r="O604" s="90"/>
      <c r="P604" s="91"/>
      <c r="Q604" s="185"/>
      <c r="R604" s="185"/>
      <c r="S604" s="185"/>
      <c r="T604" s="185"/>
      <c r="U604" s="185"/>
      <c r="V604" s="100" t="s">
        <v>5831</v>
      </c>
      <c r="W604" s="95" t="s">
        <v>5417</v>
      </c>
      <c r="X604" s="96"/>
      <c r="Y604" s="96"/>
      <c r="Z604" s="96"/>
      <c r="AA604" s="96"/>
      <c r="AB604" s="96"/>
      <c r="AC604" s="95"/>
      <c r="AD604" s="95" t="s">
        <v>5523</v>
      </c>
      <c r="AE604" s="100"/>
      <c r="AF604" s="100" t="s">
        <v>2735</v>
      </c>
      <c r="AG604" s="186"/>
      <c r="AH604" s="187"/>
      <c r="AI604" s="187"/>
      <c r="AJ604" s="187"/>
      <c r="AK604" s="188"/>
      <c r="AL604" s="188"/>
      <c r="AM604" s="189"/>
      <c r="AN604" s="189"/>
      <c r="AO604" s="189"/>
      <c r="AP604" s="189"/>
      <c r="AQ604" s="189"/>
      <c r="AR604" s="189"/>
      <c r="AS604" s="189"/>
      <c r="AT604" s="194" t="s">
        <v>1391</v>
      </c>
      <c r="AU604" s="104"/>
      <c r="AV604" s="104"/>
      <c r="AW604" s="104"/>
      <c r="AX604" s="104"/>
      <c r="AY604" s="104"/>
      <c r="AZ604" s="104"/>
      <c r="BA604" s="104"/>
      <c r="BB604" s="104"/>
      <c r="BC604" s="104"/>
      <c r="BD604" s="104"/>
      <c r="BE604" s="162"/>
      <c r="BF604" s="104"/>
      <c r="BG604" s="363"/>
      <c r="BH604" s="213" t="s">
        <v>1392</v>
      </c>
      <c r="BI604" s="193" t="s">
        <v>1392</v>
      </c>
      <c r="BJ604" s="193" t="s">
        <v>5832</v>
      </c>
      <c r="BK604" s="109"/>
    </row>
    <row r="605" s="193" customFormat="true" ht="12.75" hidden="true" customHeight="true" outlineLevel="0" collapsed="false">
      <c r="A605" s="315"/>
      <c r="B605" s="316"/>
      <c r="C605" s="316"/>
      <c r="D605" s="370" t="s">
        <v>1393</v>
      </c>
      <c r="E605" s="317" t="s">
        <v>1395</v>
      </c>
      <c r="F605" s="87" t="s">
        <v>5833</v>
      </c>
      <c r="G605" s="88"/>
      <c r="H605" s="89" t="s">
        <v>5834</v>
      </c>
      <c r="I605" s="90"/>
      <c r="J605" s="90"/>
      <c r="K605" s="91"/>
      <c r="L605" s="92"/>
      <c r="M605" s="90" t="s">
        <v>2749</v>
      </c>
      <c r="N605" s="90"/>
      <c r="O605" s="90"/>
      <c r="P605" s="91"/>
      <c r="Q605" s="185"/>
      <c r="R605" s="185"/>
      <c r="S605" s="185"/>
      <c r="T605" s="185"/>
      <c r="U605" s="185"/>
      <c r="V605" s="100" t="s">
        <v>5835</v>
      </c>
      <c r="W605" s="95" t="s">
        <v>5417</v>
      </c>
      <c r="X605" s="96"/>
      <c r="Y605" s="96"/>
      <c r="Z605" s="96"/>
      <c r="AA605" s="96"/>
      <c r="AB605" s="96"/>
      <c r="AC605" s="95"/>
      <c r="AD605" s="95" t="s">
        <v>5523</v>
      </c>
      <c r="AE605" s="100"/>
      <c r="AF605" s="100" t="s">
        <v>2735</v>
      </c>
      <c r="AG605" s="186"/>
      <c r="AH605" s="187"/>
      <c r="AI605" s="187"/>
      <c r="AJ605" s="187"/>
      <c r="AK605" s="188"/>
      <c r="AL605" s="188"/>
      <c r="AM605" s="189"/>
      <c r="AN605" s="189"/>
      <c r="AO605" s="189"/>
      <c r="AP605" s="189"/>
      <c r="AQ605" s="189"/>
      <c r="AR605" s="189"/>
      <c r="AS605" s="189"/>
      <c r="AT605" s="194" t="s">
        <v>1394</v>
      </c>
      <c r="AU605" s="104"/>
      <c r="AV605" s="104"/>
      <c r="AW605" s="104"/>
      <c r="AX605" s="104"/>
      <c r="AY605" s="104"/>
      <c r="AZ605" s="104"/>
      <c r="BA605" s="104"/>
      <c r="BB605" s="104"/>
      <c r="BC605" s="104"/>
      <c r="BD605" s="104"/>
      <c r="BE605" s="162"/>
      <c r="BF605" s="104"/>
      <c r="BG605" s="363"/>
      <c r="BH605" s="213" t="s">
        <v>1395</v>
      </c>
      <c r="BI605" s="193" t="s">
        <v>1395</v>
      </c>
      <c r="BJ605" s="193" t="s">
        <v>5836</v>
      </c>
      <c r="BK605" s="109"/>
    </row>
    <row r="606" s="193" customFormat="true" ht="12.75" hidden="true" customHeight="true" outlineLevel="0" collapsed="false">
      <c r="A606" s="315"/>
      <c r="B606" s="316"/>
      <c r="C606" s="316"/>
      <c r="D606" s="370" t="s">
        <v>1396</v>
      </c>
      <c r="E606" s="317" t="s">
        <v>1398</v>
      </c>
      <c r="F606" s="87" t="s">
        <v>5837</v>
      </c>
      <c r="G606" s="88"/>
      <c r="H606" s="89" t="s">
        <v>5838</v>
      </c>
      <c r="I606" s="90"/>
      <c r="J606" s="90"/>
      <c r="K606" s="91"/>
      <c r="L606" s="92"/>
      <c r="M606" s="90" t="s">
        <v>2749</v>
      </c>
      <c r="N606" s="90"/>
      <c r="O606" s="90"/>
      <c r="P606" s="91"/>
      <c r="Q606" s="185"/>
      <c r="R606" s="185"/>
      <c r="S606" s="185"/>
      <c r="T606" s="185"/>
      <c r="U606" s="185"/>
      <c r="V606" s="100" t="s">
        <v>5839</v>
      </c>
      <c r="W606" s="95" t="s">
        <v>5417</v>
      </c>
      <c r="X606" s="96"/>
      <c r="Y606" s="96"/>
      <c r="Z606" s="96"/>
      <c r="AA606" s="96"/>
      <c r="AB606" s="96"/>
      <c r="AC606" s="95"/>
      <c r="AD606" s="95" t="s">
        <v>5523</v>
      </c>
      <c r="AE606" s="100"/>
      <c r="AF606" s="100" t="s">
        <v>2735</v>
      </c>
      <c r="AG606" s="186"/>
      <c r="AH606" s="187"/>
      <c r="AI606" s="187"/>
      <c r="AJ606" s="187"/>
      <c r="AK606" s="188"/>
      <c r="AL606" s="188"/>
      <c r="AM606" s="189"/>
      <c r="AN606" s="189"/>
      <c r="AO606" s="189"/>
      <c r="AP606" s="189"/>
      <c r="AQ606" s="189"/>
      <c r="AR606" s="189"/>
      <c r="AS606" s="189"/>
      <c r="AT606" s="194" t="s">
        <v>1397</v>
      </c>
      <c r="AU606" s="104"/>
      <c r="AV606" s="104"/>
      <c r="AW606" s="104"/>
      <c r="AX606" s="104"/>
      <c r="AY606" s="104"/>
      <c r="AZ606" s="104"/>
      <c r="BA606" s="104"/>
      <c r="BB606" s="104"/>
      <c r="BC606" s="104"/>
      <c r="BD606" s="104"/>
      <c r="BE606" s="162"/>
      <c r="BF606" s="104"/>
      <c r="BG606" s="363"/>
      <c r="BH606" s="213" t="s">
        <v>1398</v>
      </c>
      <c r="BI606" s="193" t="s">
        <v>1398</v>
      </c>
      <c r="BJ606" s="193" t="s">
        <v>5840</v>
      </c>
      <c r="BK606" s="109"/>
    </row>
    <row r="607" s="193" customFormat="true" ht="12.75" hidden="true" customHeight="true" outlineLevel="0" collapsed="false">
      <c r="A607" s="315"/>
      <c r="B607" s="316"/>
      <c r="C607" s="316"/>
      <c r="D607" s="332" t="s">
        <v>1399</v>
      </c>
      <c r="E607" s="317" t="s">
        <v>1401</v>
      </c>
      <c r="F607" s="87" t="s">
        <v>5841</v>
      </c>
      <c r="G607" s="88"/>
      <c r="H607" s="89" t="s">
        <v>5842</v>
      </c>
      <c r="I607" s="90"/>
      <c r="J607" s="90"/>
      <c r="K607" s="91"/>
      <c r="L607" s="92"/>
      <c r="M607" s="90" t="s">
        <v>2749</v>
      </c>
      <c r="N607" s="90"/>
      <c r="O607" s="90"/>
      <c r="P607" s="91"/>
      <c r="Q607" s="185"/>
      <c r="R607" s="185"/>
      <c r="S607" s="185"/>
      <c r="T607" s="185"/>
      <c r="U607" s="185"/>
      <c r="V607" s="100" t="s">
        <v>5843</v>
      </c>
      <c r="W607" s="95" t="s">
        <v>5417</v>
      </c>
      <c r="X607" s="96"/>
      <c r="Y607" s="96"/>
      <c r="Z607" s="96"/>
      <c r="AA607" s="96"/>
      <c r="AB607" s="96"/>
      <c r="AC607" s="95"/>
      <c r="AD607" s="95" t="s">
        <v>5523</v>
      </c>
      <c r="AE607" s="100"/>
      <c r="AF607" s="100" t="s">
        <v>2735</v>
      </c>
      <c r="AG607" s="186"/>
      <c r="AH607" s="187"/>
      <c r="AI607" s="187"/>
      <c r="AJ607" s="187"/>
      <c r="AK607" s="188"/>
      <c r="AL607" s="188"/>
      <c r="AM607" s="189"/>
      <c r="AN607" s="189"/>
      <c r="AO607" s="189"/>
      <c r="AP607" s="189"/>
      <c r="AQ607" s="189"/>
      <c r="AR607" s="189"/>
      <c r="AS607" s="189"/>
      <c r="AT607" s="194" t="s">
        <v>1400</v>
      </c>
      <c r="AU607" s="104"/>
      <c r="AV607" s="104"/>
      <c r="AW607" s="104"/>
      <c r="AX607" s="104"/>
      <c r="AY607" s="104"/>
      <c r="AZ607" s="104"/>
      <c r="BA607" s="104"/>
      <c r="BB607" s="104"/>
      <c r="BC607" s="104"/>
      <c r="BD607" s="104"/>
      <c r="BE607" s="162"/>
      <c r="BF607" s="104"/>
      <c r="BG607" s="363"/>
      <c r="BH607" s="213" t="s">
        <v>1401</v>
      </c>
      <c r="BI607" s="193" t="s">
        <v>1401</v>
      </c>
      <c r="BJ607" s="193" t="s">
        <v>5844</v>
      </c>
      <c r="BK607" s="109"/>
    </row>
    <row r="608" s="193" customFormat="true" ht="12.75" hidden="true" customHeight="true" outlineLevel="0" collapsed="false">
      <c r="A608" s="315"/>
      <c r="B608" s="316"/>
      <c r="C608" s="316"/>
      <c r="D608" s="332" t="s">
        <v>1402</v>
      </c>
      <c r="E608" s="317" t="s">
        <v>1404</v>
      </c>
      <c r="F608" s="87" t="s">
        <v>5845</v>
      </c>
      <c r="G608" s="88"/>
      <c r="H608" s="89" t="s">
        <v>5846</v>
      </c>
      <c r="I608" s="90"/>
      <c r="J608" s="90"/>
      <c r="K608" s="91"/>
      <c r="L608" s="92"/>
      <c r="M608" s="90" t="s">
        <v>2749</v>
      </c>
      <c r="N608" s="90"/>
      <c r="O608" s="90"/>
      <c r="P608" s="91"/>
      <c r="Q608" s="185"/>
      <c r="R608" s="185"/>
      <c r="S608" s="185"/>
      <c r="T608" s="185"/>
      <c r="U608" s="185"/>
      <c r="V608" s="100" t="s">
        <v>5847</v>
      </c>
      <c r="W608" s="95" t="s">
        <v>5417</v>
      </c>
      <c r="X608" s="96"/>
      <c r="Y608" s="96"/>
      <c r="Z608" s="96"/>
      <c r="AA608" s="96"/>
      <c r="AB608" s="96"/>
      <c r="AC608" s="95"/>
      <c r="AD608" s="95" t="s">
        <v>5523</v>
      </c>
      <c r="AE608" s="100"/>
      <c r="AF608" s="100" t="s">
        <v>2735</v>
      </c>
      <c r="AG608" s="186"/>
      <c r="AH608" s="187"/>
      <c r="AI608" s="187"/>
      <c r="AJ608" s="187"/>
      <c r="AK608" s="188"/>
      <c r="AL608" s="188"/>
      <c r="AM608" s="189"/>
      <c r="AN608" s="189"/>
      <c r="AO608" s="189"/>
      <c r="AP608" s="189"/>
      <c r="AQ608" s="189"/>
      <c r="AR608" s="189"/>
      <c r="AS608" s="189"/>
      <c r="AT608" s="194" t="s">
        <v>1403</v>
      </c>
      <c r="AU608" s="104"/>
      <c r="AV608" s="104"/>
      <c r="AW608" s="104"/>
      <c r="AX608" s="104"/>
      <c r="AY608" s="104"/>
      <c r="AZ608" s="104"/>
      <c r="BA608" s="104"/>
      <c r="BB608" s="104"/>
      <c r="BC608" s="104"/>
      <c r="BD608" s="104"/>
      <c r="BE608" s="162"/>
      <c r="BF608" s="104"/>
      <c r="BG608" s="363"/>
      <c r="BH608" s="213" t="s">
        <v>1404</v>
      </c>
      <c r="BI608" s="193" t="s">
        <v>1404</v>
      </c>
      <c r="BJ608" s="193" t="s">
        <v>5848</v>
      </c>
      <c r="BK608" s="109"/>
    </row>
    <row r="609" s="193" customFormat="true" ht="12.75" hidden="true" customHeight="true" outlineLevel="0" collapsed="false">
      <c r="A609" s="315"/>
      <c r="B609" s="316"/>
      <c r="C609" s="316"/>
      <c r="D609" s="332" t="s">
        <v>1405</v>
      </c>
      <c r="E609" s="317" t="s">
        <v>1407</v>
      </c>
      <c r="F609" s="87" t="s">
        <v>5849</v>
      </c>
      <c r="G609" s="88"/>
      <c r="H609" s="89" t="s">
        <v>5850</v>
      </c>
      <c r="I609" s="90"/>
      <c r="J609" s="90"/>
      <c r="K609" s="91"/>
      <c r="L609" s="92"/>
      <c r="M609" s="90" t="s">
        <v>2749</v>
      </c>
      <c r="N609" s="90"/>
      <c r="O609" s="90"/>
      <c r="P609" s="91"/>
      <c r="Q609" s="185"/>
      <c r="R609" s="185"/>
      <c r="S609" s="185"/>
      <c r="T609" s="185"/>
      <c r="U609" s="185"/>
      <c r="V609" s="100" t="s">
        <v>5851</v>
      </c>
      <c r="W609" s="95" t="s">
        <v>5417</v>
      </c>
      <c r="X609" s="96"/>
      <c r="Y609" s="96"/>
      <c r="Z609" s="96"/>
      <c r="AA609" s="96"/>
      <c r="AB609" s="96"/>
      <c r="AC609" s="95"/>
      <c r="AD609" s="95" t="s">
        <v>5523</v>
      </c>
      <c r="AE609" s="100"/>
      <c r="AF609" s="100" t="s">
        <v>2735</v>
      </c>
      <c r="AG609" s="186"/>
      <c r="AH609" s="187"/>
      <c r="AI609" s="187"/>
      <c r="AJ609" s="187"/>
      <c r="AK609" s="188"/>
      <c r="AL609" s="188"/>
      <c r="AM609" s="189"/>
      <c r="AN609" s="189"/>
      <c r="AO609" s="189"/>
      <c r="AP609" s="189"/>
      <c r="AQ609" s="189"/>
      <c r="AR609" s="189"/>
      <c r="AS609" s="189"/>
      <c r="AT609" s="194" t="s">
        <v>1406</v>
      </c>
      <c r="AU609" s="104"/>
      <c r="AV609" s="104"/>
      <c r="AW609" s="104"/>
      <c r="AX609" s="104"/>
      <c r="AY609" s="104"/>
      <c r="AZ609" s="104"/>
      <c r="BA609" s="104"/>
      <c r="BB609" s="104"/>
      <c r="BC609" s="104"/>
      <c r="BD609" s="104"/>
      <c r="BE609" s="162"/>
      <c r="BF609" s="104"/>
      <c r="BG609" s="363"/>
      <c r="BH609" s="213" t="s">
        <v>1407</v>
      </c>
      <c r="BI609" s="193" t="s">
        <v>1407</v>
      </c>
      <c r="BJ609" s="193" t="s">
        <v>5852</v>
      </c>
      <c r="BK609" s="109"/>
    </row>
    <row r="610" s="193" customFormat="true" ht="12.75" hidden="true" customHeight="true" outlineLevel="0" collapsed="false">
      <c r="A610" s="315"/>
      <c r="B610" s="316"/>
      <c r="C610" s="316"/>
      <c r="D610" s="332" t="s">
        <v>1408</v>
      </c>
      <c r="E610" s="317" t="s">
        <v>1410</v>
      </c>
      <c r="F610" s="87" t="s">
        <v>5853</v>
      </c>
      <c r="G610" s="88"/>
      <c r="H610" s="89" t="s">
        <v>5854</v>
      </c>
      <c r="I610" s="90"/>
      <c r="J610" s="90"/>
      <c r="K610" s="91"/>
      <c r="L610" s="92"/>
      <c r="M610" s="90" t="s">
        <v>2749</v>
      </c>
      <c r="N610" s="90"/>
      <c r="O610" s="90"/>
      <c r="P610" s="91"/>
      <c r="Q610" s="185"/>
      <c r="R610" s="185"/>
      <c r="S610" s="185"/>
      <c r="T610" s="185"/>
      <c r="U610" s="185"/>
      <c r="V610" s="100" t="s">
        <v>5855</v>
      </c>
      <c r="W610" s="95" t="s">
        <v>5417</v>
      </c>
      <c r="X610" s="96"/>
      <c r="Y610" s="96"/>
      <c r="Z610" s="96"/>
      <c r="AA610" s="96"/>
      <c r="AB610" s="96"/>
      <c r="AC610" s="95"/>
      <c r="AD610" s="95" t="s">
        <v>5523</v>
      </c>
      <c r="AE610" s="100"/>
      <c r="AF610" s="100" t="s">
        <v>2735</v>
      </c>
      <c r="AG610" s="186"/>
      <c r="AH610" s="187"/>
      <c r="AI610" s="187"/>
      <c r="AJ610" s="187"/>
      <c r="AK610" s="188"/>
      <c r="AL610" s="188"/>
      <c r="AM610" s="189"/>
      <c r="AN610" s="189"/>
      <c r="AO610" s="189"/>
      <c r="AP610" s="189"/>
      <c r="AQ610" s="189"/>
      <c r="AR610" s="189"/>
      <c r="AS610" s="189"/>
      <c r="AT610" s="194" t="s">
        <v>1409</v>
      </c>
      <c r="AU610" s="104"/>
      <c r="AV610" s="104"/>
      <c r="AW610" s="104"/>
      <c r="AX610" s="104"/>
      <c r="AY610" s="104"/>
      <c r="AZ610" s="104"/>
      <c r="BA610" s="104"/>
      <c r="BB610" s="104"/>
      <c r="BC610" s="104"/>
      <c r="BD610" s="104"/>
      <c r="BE610" s="162"/>
      <c r="BF610" s="104"/>
      <c r="BG610" s="363"/>
      <c r="BH610" s="213" t="s">
        <v>1410</v>
      </c>
      <c r="BI610" s="193" t="s">
        <v>1410</v>
      </c>
      <c r="BJ610" s="193" t="s">
        <v>5856</v>
      </c>
      <c r="BK610" s="109"/>
    </row>
    <row r="611" s="193" customFormat="true" ht="12.75" hidden="true" customHeight="true" outlineLevel="0" collapsed="false">
      <c r="A611" s="315"/>
      <c r="B611" s="316"/>
      <c r="C611" s="316"/>
      <c r="D611" s="332" t="s">
        <v>1411</v>
      </c>
      <c r="E611" s="317" t="s">
        <v>1413</v>
      </c>
      <c r="F611" s="87" t="s">
        <v>5857</v>
      </c>
      <c r="G611" s="88"/>
      <c r="H611" s="89" t="s">
        <v>5858</v>
      </c>
      <c r="I611" s="90"/>
      <c r="J611" s="90"/>
      <c r="K611" s="91"/>
      <c r="L611" s="92"/>
      <c r="M611" s="90" t="s">
        <v>2749</v>
      </c>
      <c r="N611" s="90"/>
      <c r="O611" s="90"/>
      <c r="P611" s="91"/>
      <c r="Q611" s="185"/>
      <c r="R611" s="185"/>
      <c r="S611" s="185"/>
      <c r="T611" s="185"/>
      <c r="U611" s="185"/>
      <c r="V611" s="100" t="s">
        <v>5859</v>
      </c>
      <c r="W611" s="95" t="s">
        <v>5417</v>
      </c>
      <c r="X611" s="96"/>
      <c r="Y611" s="96"/>
      <c r="Z611" s="96"/>
      <c r="AA611" s="96"/>
      <c r="AB611" s="96"/>
      <c r="AC611" s="95"/>
      <c r="AD611" s="95" t="s">
        <v>5523</v>
      </c>
      <c r="AE611" s="100"/>
      <c r="AF611" s="100" t="s">
        <v>2735</v>
      </c>
      <c r="AG611" s="186"/>
      <c r="AH611" s="187"/>
      <c r="AI611" s="187"/>
      <c r="AJ611" s="187"/>
      <c r="AK611" s="188"/>
      <c r="AL611" s="188"/>
      <c r="AM611" s="189"/>
      <c r="AN611" s="189"/>
      <c r="AO611" s="189"/>
      <c r="AP611" s="189"/>
      <c r="AQ611" s="189"/>
      <c r="AR611" s="189"/>
      <c r="AS611" s="189"/>
      <c r="AT611" s="194" t="s">
        <v>1412</v>
      </c>
      <c r="AU611" s="104"/>
      <c r="AV611" s="104"/>
      <c r="AW611" s="104"/>
      <c r="AX611" s="104"/>
      <c r="AY611" s="104"/>
      <c r="AZ611" s="104"/>
      <c r="BA611" s="104"/>
      <c r="BB611" s="104"/>
      <c r="BC611" s="104"/>
      <c r="BD611" s="104"/>
      <c r="BE611" s="162"/>
      <c r="BF611" s="104"/>
      <c r="BG611" s="363"/>
      <c r="BH611" s="213" t="s">
        <v>1413</v>
      </c>
      <c r="BI611" s="193" t="s">
        <v>1413</v>
      </c>
      <c r="BJ611" s="193" t="s">
        <v>5860</v>
      </c>
      <c r="BK611" s="109"/>
    </row>
    <row r="612" s="193" customFormat="true" ht="12.75" hidden="true" customHeight="true" outlineLevel="0" collapsed="false">
      <c r="A612" s="315"/>
      <c r="B612" s="316"/>
      <c r="C612" s="316"/>
      <c r="D612" s="332" t="s">
        <v>1414</v>
      </c>
      <c r="E612" s="317" t="s">
        <v>1416</v>
      </c>
      <c r="F612" s="87" t="s">
        <v>5861</v>
      </c>
      <c r="G612" s="88"/>
      <c r="H612" s="89" t="s">
        <v>5862</v>
      </c>
      <c r="I612" s="90"/>
      <c r="J612" s="90"/>
      <c r="K612" s="91"/>
      <c r="L612" s="92"/>
      <c r="M612" s="90" t="s">
        <v>2749</v>
      </c>
      <c r="N612" s="90"/>
      <c r="O612" s="90"/>
      <c r="P612" s="91"/>
      <c r="Q612" s="185"/>
      <c r="R612" s="185"/>
      <c r="S612" s="185"/>
      <c r="T612" s="185"/>
      <c r="U612" s="185"/>
      <c r="V612" s="100" t="s">
        <v>5863</v>
      </c>
      <c r="W612" s="95" t="s">
        <v>5417</v>
      </c>
      <c r="X612" s="96"/>
      <c r="Y612" s="96"/>
      <c r="Z612" s="96"/>
      <c r="AA612" s="96"/>
      <c r="AB612" s="96"/>
      <c r="AC612" s="95"/>
      <c r="AD612" s="95" t="s">
        <v>5523</v>
      </c>
      <c r="AE612" s="100"/>
      <c r="AF612" s="100" t="s">
        <v>2735</v>
      </c>
      <c r="AG612" s="186"/>
      <c r="AH612" s="187"/>
      <c r="AI612" s="187"/>
      <c r="AJ612" s="187"/>
      <c r="AK612" s="188"/>
      <c r="AL612" s="188"/>
      <c r="AM612" s="189"/>
      <c r="AN612" s="189"/>
      <c r="AO612" s="189"/>
      <c r="AP612" s="189"/>
      <c r="AQ612" s="189"/>
      <c r="AR612" s="189"/>
      <c r="AS612" s="189"/>
      <c r="AT612" s="194" t="s">
        <v>1415</v>
      </c>
      <c r="AU612" s="104"/>
      <c r="AV612" s="104"/>
      <c r="AW612" s="104"/>
      <c r="AX612" s="104"/>
      <c r="AY612" s="104"/>
      <c r="AZ612" s="104"/>
      <c r="BA612" s="104"/>
      <c r="BB612" s="104"/>
      <c r="BC612" s="104"/>
      <c r="BD612" s="104"/>
      <c r="BE612" s="162"/>
      <c r="BF612" s="104"/>
      <c r="BG612" s="363"/>
      <c r="BH612" s="213" t="s">
        <v>1416</v>
      </c>
      <c r="BI612" s="193" t="s">
        <v>1416</v>
      </c>
      <c r="BJ612" s="193" t="s">
        <v>5864</v>
      </c>
      <c r="BK612" s="109"/>
    </row>
    <row r="613" s="193" customFormat="true" ht="12.75" hidden="true" customHeight="true" outlineLevel="0" collapsed="false">
      <c r="A613" s="315"/>
      <c r="B613" s="316"/>
      <c r="C613" s="316"/>
      <c r="D613" s="332" t="s">
        <v>1417</v>
      </c>
      <c r="E613" s="317" t="s">
        <v>1419</v>
      </c>
      <c r="F613" s="87" t="s">
        <v>5865</v>
      </c>
      <c r="G613" s="88"/>
      <c r="H613" s="89" t="s">
        <v>5866</v>
      </c>
      <c r="I613" s="90"/>
      <c r="J613" s="90"/>
      <c r="K613" s="91"/>
      <c r="L613" s="92"/>
      <c r="M613" s="90" t="s">
        <v>2749</v>
      </c>
      <c r="N613" s="90"/>
      <c r="O613" s="90"/>
      <c r="P613" s="91"/>
      <c r="Q613" s="185"/>
      <c r="R613" s="185"/>
      <c r="S613" s="185"/>
      <c r="T613" s="185"/>
      <c r="U613" s="185"/>
      <c r="V613" s="100" t="s">
        <v>5867</v>
      </c>
      <c r="W613" s="95" t="s">
        <v>5417</v>
      </c>
      <c r="X613" s="96"/>
      <c r="Y613" s="96"/>
      <c r="Z613" s="96"/>
      <c r="AA613" s="96"/>
      <c r="AB613" s="96"/>
      <c r="AC613" s="95"/>
      <c r="AD613" s="95" t="s">
        <v>5523</v>
      </c>
      <c r="AE613" s="100"/>
      <c r="AF613" s="100" t="s">
        <v>2735</v>
      </c>
      <c r="AG613" s="186"/>
      <c r="AH613" s="187"/>
      <c r="AI613" s="187"/>
      <c r="AJ613" s="187"/>
      <c r="AK613" s="188"/>
      <c r="AL613" s="188"/>
      <c r="AM613" s="189"/>
      <c r="AN613" s="189"/>
      <c r="AO613" s="189"/>
      <c r="AP613" s="189"/>
      <c r="AQ613" s="189"/>
      <c r="AR613" s="189"/>
      <c r="AS613" s="189"/>
      <c r="AT613" s="194" t="s">
        <v>1418</v>
      </c>
      <c r="AU613" s="104"/>
      <c r="AV613" s="104"/>
      <c r="AW613" s="104"/>
      <c r="AX613" s="104"/>
      <c r="AY613" s="104"/>
      <c r="AZ613" s="104"/>
      <c r="BA613" s="104"/>
      <c r="BB613" s="104"/>
      <c r="BC613" s="104"/>
      <c r="BD613" s="104"/>
      <c r="BE613" s="162"/>
      <c r="BF613" s="104"/>
      <c r="BG613" s="363"/>
      <c r="BH613" s="213" t="s">
        <v>1419</v>
      </c>
      <c r="BI613" s="193" t="s">
        <v>1419</v>
      </c>
      <c r="BJ613" s="193" t="s">
        <v>5868</v>
      </c>
      <c r="BK613" s="109"/>
    </row>
    <row r="614" s="193" customFormat="true" ht="12.75" hidden="true" customHeight="true" outlineLevel="0" collapsed="false">
      <c r="A614" s="315"/>
      <c r="B614" s="316"/>
      <c r="C614" s="316"/>
      <c r="D614" s="332" t="s">
        <v>1420</v>
      </c>
      <c r="E614" s="317" t="s">
        <v>1422</v>
      </c>
      <c r="F614" s="87" t="s">
        <v>5869</v>
      </c>
      <c r="G614" s="88"/>
      <c r="H614" s="89" t="s">
        <v>5870</v>
      </c>
      <c r="I614" s="90"/>
      <c r="J614" s="90"/>
      <c r="K614" s="91"/>
      <c r="L614" s="92"/>
      <c r="M614" s="90" t="s">
        <v>2749</v>
      </c>
      <c r="N614" s="90"/>
      <c r="O614" s="90"/>
      <c r="P614" s="91"/>
      <c r="Q614" s="185"/>
      <c r="R614" s="185"/>
      <c r="S614" s="185"/>
      <c r="T614" s="185"/>
      <c r="U614" s="185"/>
      <c r="V614" s="100" t="s">
        <v>5871</v>
      </c>
      <c r="W614" s="95" t="s">
        <v>5417</v>
      </c>
      <c r="X614" s="96"/>
      <c r="Y614" s="96"/>
      <c r="Z614" s="96"/>
      <c r="AA614" s="96"/>
      <c r="AB614" s="96"/>
      <c r="AC614" s="95"/>
      <c r="AD614" s="95" t="s">
        <v>5523</v>
      </c>
      <c r="AE614" s="100"/>
      <c r="AF614" s="100" t="s">
        <v>2735</v>
      </c>
      <c r="AG614" s="186"/>
      <c r="AH614" s="187"/>
      <c r="AI614" s="187"/>
      <c r="AJ614" s="187"/>
      <c r="AK614" s="188"/>
      <c r="AL614" s="188"/>
      <c r="AM614" s="189"/>
      <c r="AN614" s="189"/>
      <c r="AO614" s="189"/>
      <c r="AP614" s="189"/>
      <c r="AQ614" s="189"/>
      <c r="AR614" s="189"/>
      <c r="AS614" s="189"/>
      <c r="AT614" s="194" t="s">
        <v>1421</v>
      </c>
      <c r="AU614" s="104"/>
      <c r="AV614" s="104"/>
      <c r="AW614" s="104"/>
      <c r="AX614" s="104"/>
      <c r="AY614" s="104"/>
      <c r="AZ614" s="104"/>
      <c r="BA614" s="104"/>
      <c r="BB614" s="104"/>
      <c r="BC614" s="104"/>
      <c r="BD614" s="104"/>
      <c r="BE614" s="162"/>
      <c r="BF614" s="104"/>
      <c r="BG614" s="363"/>
      <c r="BH614" s="213" t="s">
        <v>1422</v>
      </c>
      <c r="BI614" s="193" t="s">
        <v>1422</v>
      </c>
      <c r="BJ614" s="193" t="s">
        <v>5872</v>
      </c>
      <c r="BK614" s="109"/>
    </row>
    <row r="615" s="193" customFormat="true" ht="12.75" hidden="true" customHeight="true" outlineLevel="0" collapsed="false">
      <c r="A615" s="315"/>
      <c r="B615" s="316"/>
      <c r="C615" s="316"/>
      <c r="D615" s="332" t="s">
        <v>1423</v>
      </c>
      <c r="E615" s="317" t="s">
        <v>1424</v>
      </c>
      <c r="F615" s="87" t="s">
        <v>5873</v>
      </c>
      <c r="G615" s="88"/>
      <c r="H615" s="89" t="s">
        <v>5874</v>
      </c>
      <c r="I615" s="90"/>
      <c r="J615" s="90"/>
      <c r="K615" s="91"/>
      <c r="L615" s="92"/>
      <c r="M615" s="90" t="s">
        <v>2749</v>
      </c>
      <c r="N615" s="90"/>
      <c r="O615" s="90"/>
      <c r="P615" s="91"/>
      <c r="Q615" s="185"/>
      <c r="R615" s="185"/>
      <c r="S615" s="185"/>
      <c r="T615" s="185"/>
      <c r="U615" s="185"/>
      <c r="V615" s="100" t="s">
        <v>5875</v>
      </c>
      <c r="W615" s="95" t="s">
        <v>5417</v>
      </c>
      <c r="X615" s="96"/>
      <c r="Y615" s="96"/>
      <c r="Z615" s="96"/>
      <c r="AA615" s="96"/>
      <c r="AB615" s="96"/>
      <c r="AC615" s="95"/>
      <c r="AD615" s="95" t="s">
        <v>5523</v>
      </c>
      <c r="AE615" s="100"/>
      <c r="AF615" s="100" t="n">
        <v>0</v>
      </c>
      <c r="AG615" s="186"/>
      <c r="AH615" s="187"/>
      <c r="AI615" s="187"/>
      <c r="AJ615" s="187"/>
      <c r="AK615" s="188"/>
      <c r="AL615" s="188"/>
      <c r="AM615" s="189"/>
      <c r="AN615" s="189"/>
      <c r="AO615" s="189"/>
      <c r="AP615" s="189"/>
      <c r="AQ615" s="189"/>
      <c r="AR615" s="189"/>
      <c r="AS615" s="189"/>
      <c r="AT615" s="194" t="s">
        <v>1423</v>
      </c>
      <c r="AU615" s="104"/>
      <c r="AV615" s="104"/>
      <c r="AW615" s="104"/>
      <c r="AX615" s="104"/>
      <c r="AY615" s="104"/>
      <c r="AZ615" s="104"/>
      <c r="BA615" s="104"/>
      <c r="BB615" s="104"/>
      <c r="BC615" s="104"/>
      <c r="BD615" s="104"/>
      <c r="BE615" s="162"/>
      <c r="BF615" s="104"/>
      <c r="BG615" s="363"/>
      <c r="BH615" s="213" t="s">
        <v>1424</v>
      </c>
      <c r="BI615" s="193" t="s">
        <v>1424</v>
      </c>
      <c r="BJ615" s="193" t="s">
        <v>5876</v>
      </c>
      <c r="BK615" s="109"/>
    </row>
    <row r="616" s="193" customFormat="true" ht="12.75" hidden="true" customHeight="true" outlineLevel="0" collapsed="false">
      <c r="A616" s="315"/>
      <c r="B616" s="316"/>
      <c r="C616" s="316"/>
      <c r="D616" s="332" t="s">
        <v>1425</v>
      </c>
      <c r="E616" s="317" t="s">
        <v>1426</v>
      </c>
      <c r="F616" s="87" t="s">
        <v>5877</v>
      </c>
      <c r="G616" s="88"/>
      <c r="H616" s="89" t="s">
        <v>5878</v>
      </c>
      <c r="I616" s="90"/>
      <c r="J616" s="90"/>
      <c r="K616" s="91"/>
      <c r="L616" s="92"/>
      <c r="M616" s="90" t="s">
        <v>2749</v>
      </c>
      <c r="N616" s="90"/>
      <c r="O616" s="90"/>
      <c r="P616" s="91"/>
      <c r="Q616" s="185"/>
      <c r="R616" s="185"/>
      <c r="S616" s="185"/>
      <c r="T616" s="185"/>
      <c r="U616" s="185"/>
      <c r="V616" s="100" t="s">
        <v>5879</v>
      </c>
      <c r="W616" s="95" t="s">
        <v>5417</v>
      </c>
      <c r="X616" s="96"/>
      <c r="Y616" s="96"/>
      <c r="Z616" s="96"/>
      <c r="AA616" s="96"/>
      <c r="AB616" s="96"/>
      <c r="AC616" s="95"/>
      <c r="AD616" s="95" t="s">
        <v>5523</v>
      </c>
      <c r="AE616" s="100"/>
      <c r="AF616" s="100" t="n">
        <v>0</v>
      </c>
      <c r="AG616" s="186"/>
      <c r="AH616" s="187"/>
      <c r="AI616" s="187"/>
      <c r="AJ616" s="187"/>
      <c r="AK616" s="188"/>
      <c r="AL616" s="188"/>
      <c r="AM616" s="189"/>
      <c r="AN616" s="189"/>
      <c r="AO616" s="189"/>
      <c r="AP616" s="189"/>
      <c r="AQ616" s="189"/>
      <c r="AR616" s="189"/>
      <c r="AS616" s="189"/>
      <c r="AT616" s="194" t="s">
        <v>1425</v>
      </c>
      <c r="AU616" s="104"/>
      <c r="AV616" s="104"/>
      <c r="AW616" s="104"/>
      <c r="AX616" s="104"/>
      <c r="AY616" s="104"/>
      <c r="AZ616" s="104"/>
      <c r="BA616" s="104"/>
      <c r="BB616" s="104"/>
      <c r="BC616" s="104"/>
      <c r="BD616" s="104"/>
      <c r="BE616" s="162"/>
      <c r="BF616" s="104"/>
      <c r="BG616" s="363"/>
      <c r="BH616" s="213" t="s">
        <v>1426</v>
      </c>
      <c r="BI616" s="193" t="s">
        <v>1426</v>
      </c>
      <c r="BJ616" s="193" t="s">
        <v>5880</v>
      </c>
      <c r="BK616" s="109"/>
    </row>
    <row r="617" s="193" customFormat="true" ht="12.75" hidden="true" customHeight="true" outlineLevel="0" collapsed="false">
      <c r="A617" s="315"/>
      <c r="B617" s="316"/>
      <c r="C617" s="316"/>
      <c r="D617" s="370" t="s">
        <v>1427</v>
      </c>
      <c r="E617" s="317" t="s">
        <v>1428</v>
      </c>
      <c r="F617" s="87" t="s">
        <v>5881</v>
      </c>
      <c r="G617" s="88"/>
      <c r="H617" s="89" t="s">
        <v>5882</v>
      </c>
      <c r="I617" s="90"/>
      <c r="J617" s="90"/>
      <c r="K617" s="91"/>
      <c r="L617" s="92"/>
      <c r="M617" s="90" t="s">
        <v>2749</v>
      </c>
      <c r="N617" s="90"/>
      <c r="O617" s="90"/>
      <c r="P617" s="91"/>
      <c r="Q617" s="185"/>
      <c r="R617" s="185"/>
      <c r="S617" s="185"/>
      <c r="T617" s="185"/>
      <c r="U617" s="185"/>
      <c r="V617" s="100" t="s">
        <v>5883</v>
      </c>
      <c r="W617" s="95" t="s">
        <v>5417</v>
      </c>
      <c r="X617" s="96"/>
      <c r="Y617" s="96"/>
      <c r="Z617" s="96"/>
      <c r="AA617" s="96"/>
      <c r="AB617" s="96"/>
      <c r="AC617" s="95"/>
      <c r="AD617" s="95" t="s">
        <v>5523</v>
      </c>
      <c r="AE617" s="100"/>
      <c r="AF617" s="100" t="n">
        <v>0</v>
      </c>
      <c r="AG617" s="186"/>
      <c r="AH617" s="187"/>
      <c r="AI617" s="187"/>
      <c r="AJ617" s="187"/>
      <c r="AK617" s="188"/>
      <c r="AL617" s="188"/>
      <c r="AM617" s="189"/>
      <c r="AN617" s="189"/>
      <c r="AO617" s="189"/>
      <c r="AP617" s="189"/>
      <c r="AQ617" s="189"/>
      <c r="AR617" s="189"/>
      <c r="AS617" s="189"/>
      <c r="AT617" s="194" t="s">
        <v>1427</v>
      </c>
      <c r="AU617" s="104"/>
      <c r="AV617" s="104"/>
      <c r="AW617" s="104"/>
      <c r="AX617" s="104"/>
      <c r="AY617" s="104"/>
      <c r="AZ617" s="104"/>
      <c r="BA617" s="104"/>
      <c r="BB617" s="104"/>
      <c r="BC617" s="104"/>
      <c r="BD617" s="104"/>
      <c r="BE617" s="162"/>
      <c r="BF617" s="104"/>
      <c r="BG617" s="363"/>
      <c r="BH617" s="213" t="s">
        <v>1428</v>
      </c>
      <c r="BI617" s="193" t="s">
        <v>1428</v>
      </c>
      <c r="BJ617" s="193" t="s">
        <v>5884</v>
      </c>
      <c r="BK617" s="109"/>
    </row>
    <row r="618" s="193" customFormat="true" ht="12.75" hidden="true" customHeight="true" outlineLevel="0" collapsed="false">
      <c r="A618" s="315"/>
      <c r="B618" s="316"/>
      <c r="C618" s="316"/>
      <c r="D618" s="370" t="s">
        <v>1429</v>
      </c>
      <c r="E618" s="317" t="s">
        <v>1430</v>
      </c>
      <c r="F618" s="87" t="s">
        <v>5885</v>
      </c>
      <c r="G618" s="88"/>
      <c r="H618" s="89" t="s">
        <v>5886</v>
      </c>
      <c r="I618" s="90"/>
      <c r="J618" s="90"/>
      <c r="K618" s="91"/>
      <c r="L618" s="92"/>
      <c r="M618" s="90" t="s">
        <v>2749</v>
      </c>
      <c r="N618" s="90"/>
      <c r="O618" s="90"/>
      <c r="P618" s="91"/>
      <c r="Q618" s="185"/>
      <c r="R618" s="185"/>
      <c r="S618" s="185"/>
      <c r="T618" s="185"/>
      <c r="U618" s="185"/>
      <c r="V618" s="100" t="s">
        <v>5887</v>
      </c>
      <c r="W618" s="95" t="s">
        <v>5417</v>
      </c>
      <c r="X618" s="96"/>
      <c r="Y618" s="96"/>
      <c r="Z618" s="96"/>
      <c r="AA618" s="96"/>
      <c r="AB618" s="96"/>
      <c r="AC618" s="95"/>
      <c r="AD618" s="95" t="s">
        <v>5523</v>
      </c>
      <c r="AE618" s="100"/>
      <c r="AF618" s="100" t="n">
        <v>0</v>
      </c>
      <c r="AG618" s="186"/>
      <c r="AH618" s="187"/>
      <c r="AI618" s="187"/>
      <c r="AJ618" s="187"/>
      <c r="AK618" s="188"/>
      <c r="AL618" s="188"/>
      <c r="AM618" s="189"/>
      <c r="AN618" s="189"/>
      <c r="AO618" s="189"/>
      <c r="AP618" s="189"/>
      <c r="AQ618" s="189"/>
      <c r="AR618" s="189"/>
      <c r="AS618" s="189"/>
      <c r="AT618" s="194" t="s">
        <v>1429</v>
      </c>
      <c r="AU618" s="104"/>
      <c r="AV618" s="104"/>
      <c r="AW618" s="104"/>
      <c r="AX618" s="104"/>
      <c r="AY618" s="104"/>
      <c r="AZ618" s="104"/>
      <c r="BA618" s="104"/>
      <c r="BB618" s="104"/>
      <c r="BC618" s="104"/>
      <c r="BD618" s="104"/>
      <c r="BE618" s="162"/>
      <c r="BF618" s="104"/>
      <c r="BG618" s="363"/>
      <c r="BH618" s="213" t="s">
        <v>1430</v>
      </c>
      <c r="BI618" s="193" t="s">
        <v>1430</v>
      </c>
      <c r="BJ618" s="193" t="s">
        <v>5888</v>
      </c>
      <c r="BK618" s="109"/>
    </row>
    <row r="619" s="193" customFormat="true" ht="12.75" hidden="true" customHeight="true" outlineLevel="0" collapsed="false">
      <c r="A619" s="315"/>
      <c r="B619" s="316"/>
      <c r="C619" s="316"/>
      <c r="D619" s="332" t="s">
        <v>1431</v>
      </c>
      <c r="E619" s="317" t="s">
        <v>1432</v>
      </c>
      <c r="F619" s="87" t="s">
        <v>5889</v>
      </c>
      <c r="G619" s="88"/>
      <c r="H619" s="89" t="s">
        <v>5890</v>
      </c>
      <c r="I619" s="90"/>
      <c r="J619" s="90"/>
      <c r="K619" s="91"/>
      <c r="L619" s="92"/>
      <c r="M619" s="90" t="s">
        <v>2749</v>
      </c>
      <c r="N619" s="90"/>
      <c r="O619" s="90"/>
      <c r="P619" s="91"/>
      <c r="Q619" s="185"/>
      <c r="R619" s="185"/>
      <c r="S619" s="185"/>
      <c r="T619" s="185"/>
      <c r="U619" s="185"/>
      <c r="V619" s="100" t="s">
        <v>5891</v>
      </c>
      <c r="W619" s="95" t="s">
        <v>5417</v>
      </c>
      <c r="X619" s="96"/>
      <c r="Y619" s="96"/>
      <c r="Z619" s="96"/>
      <c r="AA619" s="96"/>
      <c r="AB619" s="96"/>
      <c r="AC619" s="95"/>
      <c r="AD619" s="95" t="s">
        <v>5523</v>
      </c>
      <c r="AE619" s="100"/>
      <c r="AF619" s="100" t="n">
        <v>0</v>
      </c>
      <c r="AG619" s="186"/>
      <c r="AH619" s="187"/>
      <c r="AI619" s="187"/>
      <c r="AJ619" s="187"/>
      <c r="AK619" s="188"/>
      <c r="AL619" s="188"/>
      <c r="AM619" s="189"/>
      <c r="AN619" s="189"/>
      <c r="AO619" s="189"/>
      <c r="AP619" s="189"/>
      <c r="AQ619" s="189"/>
      <c r="AR619" s="189"/>
      <c r="AS619" s="189"/>
      <c r="AT619" s="194" t="s">
        <v>1431</v>
      </c>
      <c r="AU619" s="104"/>
      <c r="AV619" s="104"/>
      <c r="AW619" s="104"/>
      <c r="AX619" s="104"/>
      <c r="AY619" s="104"/>
      <c r="AZ619" s="104"/>
      <c r="BA619" s="104"/>
      <c r="BB619" s="104"/>
      <c r="BC619" s="104"/>
      <c r="BD619" s="104"/>
      <c r="BE619" s="162"/>
      <c r="BF619" s="104"/>
      <c r="BG619" s="363"/>
      <c r="BH619" s="213" t="s">
        <v>1432</v>
      </c>
      <c r="BI619" s="193" t="s">
        <v>1432</v>
      </c>
      <c r="BJ619" s="193" t="s">
        <v>5892</v>
      </c>
      <c r="BK619" s="109"/>
    </row>
    <row r="620" s="193" customFormat="true" ht="12.75" hidden="true" customHeight="true" outlineLevel="0" collapsed="false">
      <c r="A620" s="315"/>
      <c r="B620" s="316"/>
      <c r="C620" s="316"/>
      <c r="D620" s="332" t="s">
        <v>1433</v>
      </c>
      <c r="E620" s="317" t="s">
        <v>1434</v>
      </c>
      <c r="F620" s="87" t="s">
        <v>5893</v>
      </c>
      <c r="G620" s="88"/>
      <c r="H620" s="89" t="s">
        <v>5894</v>
      </c>
      <c r="I620" s="90"/>
      <c r="J620" s="90"/>
      <c r="K620" s="91"/>
      <c r="L620" s="92"/>
      <c r="M620" s="90" t="s">
        <v>2749</v>
      </c>
      <c r="N620" s="90"/>
      <c r="O620" s="90"/>
      <c r="P620" s="91"/>
      <c r="Q620" s="185"/>
      <c r="R620" s="185"/>
      <c r="S620" s="185"/>
      <c r="T620" s="185"/>
      <c r="U620" s="185"/>
      <c r="V620" s="100" t="s">
        <v>5895</v>
      </c>
      <c r="W620" s="95" t="s">
        <v>5417</v>
      </c>
      <c r="X620" s="96"/>
      <c r="Y620" s="96"/>
      <c r="Z620" s="96"/>
      <c r="AA620" s="96"/>
      <c r="AB620" s="96"/>
      <c r="AC620" s="95"/>
      <c r="AD620" s="95" t="s">
        <v>5523</v>
      </c>
      <c r="AE620" s="100"/>
      <c r="AF620" s="100" t="n">
        <v>1</v>
      </c>
      <c r="AG620" s="186"/>
      <c r="AH620" s="187"/>
      <c r="AI620" s="187"/>
      <c r="AJ620" s="187"/>
      <c r="AK620" s="188"/>
      <c r="AL620" s="188"/>
      <c r="AM620" s="189"/>
      <c r="AN620" s="189"/>
      <c r="AO620" s="189"/>
      <c r="AP620" s="189"/>
      <c r="AQ620" s="189"/>
      <c r="AR620" s="189"/>
      <c r="AS620" s="189"/>
      <c r="AT620" s="194" t="s">
        <v>1433</v>
      </c>
      <c r="AU620" s="104"/>
      <c r="AV620" s="104"/>
      <c r="AW620" s="104"/>
      <c r="AX620" s="104"/>
      <c r="AY620" s="104"/>
      <c r="AZ620" s="104"/>
      <c r="BA620" s="104"/>
      <c r="BB620" s="104"/>
      <c r="BC620" s="104"/>
      <c r="BD620" s="104"/>
      <c r="BE620" s="162"/>
      <c r="BF620" s="104"/>
      <c r="BG620" s="363"/>
      <c r="BH620" s="213" t="s">
        <v>1434</v>
      </c>
      <c r="BI620" s="193" t="s">
        <v>1434</v>
      </c>
      <c r="BJ620" s="193" t="s">
        <v>5896</v>
      </c>
      <c r="BK620" s="109"/>
    </row>
    <row r="621" s="193" customFormat="true" ht="12.75" hidden="true" customHeight="true" outlineLevel="0" collapsed="false">
      <c r="A621" s="315"/>
      <c r="B621" s="316"/>
      <c r="C621" s="316"/>
      <c r="D621" s="332" t="s">
        <v>1435</v>
      </c>
      <c r="E621" s="317" t="s">
        <v>1436</v>
      </c>
      <c r="F621" s="87" t="s">
        <v>5897</v>
      </c>
      <c r="G621" s="88"/>
      <c r="H621" s="89" t="s">
        <v>5898</v>
      </c>
      <c r="I621" s="90"/>
      <c r="J621" s="90"/>
      <c r="K621" s="91"/>
      <c r="L621" s="92"/>
      <c r="M621" s="90" t="s">
        <v>2749</v>
      </c>
      <c r="N621" s="90"/>
      <c r="O621" s="90"/>
      <c r="P621" s="91"/>
      <c r="Q621" s="185"/>
      <c r="R621" s="185"/>
      <c r="S621" s="185"/>
      <c r="T621" s="185"/>
      <c r="U621" s="185"/>
      <c r="V621" s="100" t="s">
        <v>5899</v>
      </c>
      <c r="W621" s="95" t="s">
        <v>5417</v>
      </c>
      <c r="X621" s="96"/>
      <c r="Y621" s="96"/>
      <c r="Z621" s="96"/>
      <c r="AA621" s="96"/>
      <c r="AB621" s="96"/>
      <c r="AC621" s="95"/>
      <c r="AD621" s="95" t="s">
        <v>5523</v>
      </c>
      <c r="AE621" s="100"/>
      <c r="AF621" s="100" t="n">
        <v>0</v>
      </c>
      <c r="AG621" s="186"/>
      <c r="AH621" s="187"/>
      <c r="AI621" s="187"/>
      <c r="AJ621" s="187"/>
      <c r="AK621" s="188"/>
      <c r="AL621" s="188"/>
      <c r="AM621" s="189"/>
      <c r="AN621" s="189"/>
      <c r="AO621" s="189"/>
      <c r="AP621" s="189"/>
      <c r="AQ621" s="189"/>
      <c r="AR621" s="189"/>
      <c r="AS621" s="189"/>
      <c r="AT621" s="194" t="s">
        <v>1435</v>
      </c>
      <c r="AU621" s="104"/>
      <c r="AV621" s="104"/>
      <c r="AW621" s="104"/>
      <c r="AX621" s="104"/>
      <c r="AY621" s="104"/>
      <c r="AZ621" s="104"/>
      <c r="BA621" s="104"/>
      <c r="BB621" s="104"/>
      <c r="BC621" s="104"/>
      <c r="BD621" s="104"/>
      <c r="BE621" s="162"/>
      <c r="BF621" s="104"/>
      <c r="BG621" s="363"/>
      <c r="BH621" s="213" t="s">
        <v>1436</v>
      </c>
      <c r="BI621" s="193" t="s">
        <v>1436</v>
      </c>
      <c r="BJ621" s="193" t="s">
        <v>5900</v>
      </c>
      <c r="BK621" s="109"/>
    </row>
    <row r="622" s="193" customFormat="true" ht="12.75" hidden="true" customHeight="true" outlineLevel="0" collapsed="false">
      <c r="A622" s="315"/>
      <c r="B622" s="316"/>
      <c r="C622" s="316"/>
      <c r="D622" s="332" t="s">
        <v>1437</v>
      </c>
      <c r="E622" s="317" t="s">
        <v>1438</v>
      </c>
      <c r="F622" s="87" t="s">
        <v>5901</v>
      </c>
      <c r="G622" s="88"/>
      <c r="H622" s="89" t="s">
        <v>5902</v>
      </c>
      <c r="I622" s="90"/>
      <c r="J622" s="90"/>
      <c r="K622" s="91"/>
      <c r="L622" s="92"/>
      <c r="M622" s="90" t="s">
        <v>2749</v>
      </c>
      <c r="N622" s="90"/>
      <c r="O622" s="90"/>
      <c r="P622" s="91"/>
      <c r="Q622" s="185"/>
      <c r="R622" s="185"/>
      <c r="S622" s="185"/>
      <c r="T622" s="185"/>
      <c r="U622" s="185"/>
      <c r="V622" s="100" t="s">
        <v>5903</v>
      </c>
      <c r="W622" s="95" t="s">
        <v>5417</v>
      </c>
      <c r="X622" s="96"/>
      <c r="Y622" s="96"/>
      <c r="Z622" s="96"/>
      <c r="AA622" s="96"/>
      <c r="AB622" s="96"/>
      <c r="AC622" s="95"/>
      <c r="AD622" s="95" t="s">
        <v>5523</v>
      </c>
      <c r="AE622" s="100"/>
      <c r="AF622" s="100" t="n">
        <v>1</v>
      </c>
      <c r="AG622" s="186"/>
      <c r="AH622" s="187"/>
      <c r="AI622" s="187"/>
      <c r="AJ622" s="187"/>
      <c r="AK622" s="188"/>
      <c r="AL622" s="188"/>
      <c r="AM622" s="189"/>
      <c r="AN622" s="189"/>
      <c r="AO622" s="189"/>
      <c r="AP622" s="189"/>
      <c r="AQ622" s="189"/>
      <c r="AR622" s="189"/>
      <c r="AS622" s="189"/>
      <c r="AT622" s="194" t="s">
        <v>1437</v>
      </c>
      <c r="AU622" s="104"/>
      <c r="AV622" s="104"/>
      <c r="AW622" s="104"/>
      <c r="AX622" s="104"/>
      <c r="AY622" s="104"/>
      <c r="AZ622" s="104"/>
      <c r="BA622" s="104"/>
      <c r="BB622" s="104"/>
      <c r="BC622" s="104"/>
      <c r="BD622" s="104"/>
      <c r="BE622" s="162"/>
      <c r="BF622" s="104"/>
      <c r="BG622" s="363"/>
      <c r="BH622" s="213" t="s">
        <v>1438</v>
      </c>
      <c r="BI622" s="193" t="s">
        <v>1438</v>
      </c>
      <c r="BJ622" s="193" t="s">
        <v>5904</v>
      </c>
      <c r="BK622" s="109"/>
    </row>
    <row r="623" s="193" customFormat="true" ht="12.75" hidden="true" customHeight="true" outlineLevel="0" collapsed="false">
      <c r="A623" s="315"/>
      <c r="B623" s="316"/>
      <c r="C623" s="316"/>
      <c r="D623" s="332" t="s">
        <v>1439</v>
      </c>
      <c r="E623" s="317" t="s">
        <v>1441</v>
      </c>
      <c r="F623" s="87" t="s">
        <v>5905</v>
      </c>
      <c r="G623" s="88"/>
      <c r="H623" s="89" t="s">
        <v>5906</v>
      </c>
      <c r="I623" s="90"/>
      <c r="J623" s="90"/>
      <c r="K623" s="91"/>
      <c r="L623" s="92"/>
      <c r="M623" s="90" t="s">
        <v>2749</v>
      </c>
      <c r="N623" s="90"/>
      <c r="O623" s="90"/>
      <c r="P623" s="91"/>
      <c r="Q623" s="185"/>
      <c r="R623" s="185"/>
      <c r="S623" s="185"/>
      <c r="T623" s="185"/>
      <c r="U623" s="185"/>
      <c r="V623" s="100" t="s">
        <v>5907</v>
      </c>
      <c r="W623" s="95" t="s">
        <v>5417</v>
      </c>
      <c r="X623" s="96"/>
      <c r="Y623" s="96"/>
      <c r="Z623" s="96"/>
      <c r="AA623" s="96"/>
      <c r="AB623" s="96"/>
      <c r="AC623" s="95"/>
      <c r="AD623" s="95" t="s">
        <v>5418</v>
      </c>
      <c r="AE623" s="100"/>
      <c r="AF623" s="100" t="s">
        <v>2735</v>
      </c>
      <c r="AG623" s="186"/>
      <c r="AH623" s="187"/>
      <c r="AI623" s="187"/>
      <c r="AJ623" s="187"/>
      <c r="AK623" s="188"/>
      <c r="AL623" s="188"/>
      <c r="AM623" s="189"/>
      <c r="AN623" s="189"/>
      <c r="AO623" s="189"/>
      <c r="AP623" s="189"/>
      <c r="AQ623" s="189"/>
      <c r="AR623" s="189"/>
      <c r="AS623" s="189"/>
      <c r="AT623" s="194" t="s">
        <v>1440</v>
      </c>
      <c r="AU623" s="104"/>
      <c r="AV623" s="104"/>
      <c r="AW623" s="104"/>
      <c r="AX623" s="104"/>
      <c r="AY623" s="104"/>
      <c r="AZ623" s="104"/>
      <c r="BA623" s="104"/>
      <c r="BB623" s="104"/>
      <c r="BC623" s="104"/>
      <c r="BD623" s="104"/>
      <c r="BE623" s="162"/>
      <c r="BF623" s="104"/>
      <c r="BG623" s="363"/>
      <c r="BH623" s="213" t="s">
        <v>1441</v>
      </c>
      <c r="BI623" s="193" t="s">
        <v>1441</v>
      </c>
      <c r="BJ623" s="193" t="s">
        <v>5908</v>
      </c>
      <c r="BK623" s="109"/>
    </row>
    <row r="624" s="193" customFormat="true" ht="12.75" hidden="true" customHeight="true" outlineLevel="0" collapsed="false">
      <c r="A624" s="315"/>
      <c r="B624" s="316"/>
      <c r="C624" s="316"/>
      <c r="D624" s="332" t="s">
        <v>1442</v>
      </c>
      <c r="E624" s="317" t="s">
        <v>1444</v>
      </c>
      <c r="F624" s="87" t="s">
        <v>5909</v>
      </c>
      <c r="G624" s="88"/>
      <c r="H624" s="89" t="s">
        <v>5910</v>
      </c>
      <c r="I624" s="90"/>
      <c r="J624" s="90"/>
      <c r="K624" s="91"/>
      <c r="L624" s="92"/>
      <c r="M624" s="90" t="s">
        <v>2749</v>
      </c>
      <c r="N624" s="90"/>
      <c r="O624" s="90"/>
      <c r="P624" s="91"/>
      <c r="Q624" s="185"/>
      <c r="R624" s="185"/>
      <c r="S624" s="185"/>
      <c r="T624" s="185"/>
      <c r="U624" s="185"/>
      <c r="V624" s="100" t="s">
        <v>5911</v>
      </c>
      <c r="W624" s="95" t="s">
        <v>5417</v>
      </c>
      <c r="X624" s="96"/>
      <c r="Y624" s="96"/>
      <c r="Z624" s="96"/>
      <c r="AA624" s="96"/>
      <c r="AB624" s="96"/>
      <c r="AC624" s="95"/>
      <c r="AD624" s="95" t="s">
        <v>5418</v>
      </c>
      <c r="AE624" s="100"/>
      <c r="AF624" s="100" t="s">
        <v>2735</v>
      </c>
      <c r="AG624" s="186"/>
      <c r="AH624" s="187"/>
      <c r="AI624" s="187"/>
      <c r="AJ624" s="187"/>
      <c r="AK624" s="188"/>
      <c r="AL624" s="188"/>
      <c r="AM624" s="189"/>
      <c r="AN624" s="189"/>
      <c r="AO624" s="189"/>
      <c r="AP624" s="189"/>
      <c r="AQ624" s="189"/>
      <c r="AR624" s="189"/>
      <c r="AS624" s="189"/>
      <c r="AT624" s="194" t="s">
        <v>1443</v>
      </c>
      <c r="AU624" s="104"/>
      <c r="AV624" s="104"/>
      <c r="AW624" s="104"/>
      <c r="AX624" s="104"/>
      <c r="AY624" s="104"/>
      <c r="AZ624" s="104"/>
      <c r="BA624" s="104"/>
      <c r="BB624" s="104"/>
      <c r="BC624" s="104"/>
      <c r="BD624" s="104"/>
      <c r="BE624" s="162"/>
      <c r="BF624" s="104"/>
      <c r="BG624" s="363"/>
      <c r="BH624" s="213" t="s">
        <v>1444</v>
      </c>
      <c r="BI624" s="193" t="s">
        <v>1444</v>
      </c>
      <c r="BJ624" s="193" t="s">
        <v>5912</v>
      </c>
      <c r="BK624" s="109"/>
    </row>
    <row r="625" s="193" customFormat="true" ht="12.75" hidden="true" customHeight="true" outlineLevel="0" collapsed="false">
      <c r="A625" s="315"/>
      <c r="B625" s="316"/>
      <c r="C625" s="316"/>
      <c r="D625" s="332" t="s">
        <v>1445</v>
      </c>
      <c r="E625" s="317" t="s">
        <v>1447</v>
      </c>
      <c r="F625" s="87" t="s">
        <v>5913</v>
      </c>
      <c r="G625" s="88"/>
      <c r="H625" s="89" t="s">
        <v>5914</v>
      </c>
      <c r="I625" s="90"/>
      <c r="J625" s="90"/>
      <c r="K625" s="91"/>
      <c r="L625" s="92"/>
      <c r="M625" s="90" t="s">
        <v>2749</v>
      </c>
      <c r="N625" s="90"/>
      <c r="O625" s="90"/>
      <c r="P625" s="91"/>
      <c r="Q625" s="185"/>
      <c r="R625" s="185"/>
      <c r="S625" s="185"/>
      <c r="T625" s="185"/>
      <c r="U625" s="185"/>
      <c r="V625" s="100" t="s">
        <v>5915</v>
      </c>
      <c r="W625" s="95" t="s">
        <v>5417</v>
      </c>
      <c r="X625" s="96"/>
      <c r="Y625" s="96"/>
      <c r="Z625" s="96"/>
      <c r="AA625" s="96"/>
      <c r="AB625" s="96"/>
      <c r="AC625" s="95"/>
      <c r="AD625" s="95" t="s">
        <v>5418</v>
      </c>
      <c r="AE625" s="100"/>
      <c r="AF625" s="100" t="s">
        <v>2735</v>
      </c>
      <c r="AG625" s="186"/>
      <c r="AH625" s="187"/>
      <c r="AI625" s="187"/>
      <c r="AJ625" s="187"/>
      <c r="AK625" s="188"/>
      <c r="AL625" s="188"/>
      <c r="AM625" s="189"/>
      <c r="AN625" s="189"/>
      <c r="AO625" s="189"/>
      <c r="AP625" s="189"/>
      <c r="AQ625" s="189"/>
      <c r="AR625" s="189"/>
      <c r="AS625" s="189"/>
      <c r="AT625" s="194" t="s">
        <v>1446</v>
      </c>
      <c r="AU625" s="104"/>
      <c r="AV625" s="104"/>
      <c r="AW625" s="104"/>
      <c r="AX625" s="104"/>
      <c r="AY625" s="104"/>
      <c r="AZ625" s="104"/>
      <c r="BA625" s="104"/>
      <c r="BB625" s="104"/>
      <c r="BC625" s="104"/>
      <c r="BD625" s="104"/>
      <c r="BE625" s="162"/>
      <c r="BF625" s="104"/>
      <c r="BG625" s="363"/>
      <c r="BH625" s="213" t="s">
        <v>1447</v>
      </c>
      <c r="BI625" s="193" t="s">
        <v>1447</v>
      </c>
      <c r="BJ625" s="193" t="s">
        <v>5916</v>
      </c>
      <c r="BK625" s="109"/>
    </row>
    <row r="626" s="193" customFormat="true" ht="12.75" hidden="true" customHeight="true" outlineLevel="0" collapsed="false">
      <c r="A626" s="315"/>
      <c r="B626" s="316"/>
      <c r="C626" s="316"/>
      <c r="D626" s="332" t="s">
        <v>1448</v>
      </c>
      <c r="E626" s="317" t="s">
        <v>1450</v>
      </c>
      <c r="F626" s="87" t="s">
        <v>5917</v>
      </c>
      <c r="G626" s="88"/>
      <c r="H626" s="89" t="s">
        <v>5918</v>
      </c>
      <c r="I626" s="90"/>
      <c r="J626" s="90"/>
      <c r="K626" s="91"/>
      <c r="L626" s="92"/>
      <c r="M626" s="90" t="s">
        <v>2749</v>
      </c>
      <c r="N626" s="90"/>
      <c r="O626" s="90"/>
      <c r="P626" s="91"/>
      <c r="Q626" s="185"/>
      <c r="R626" s="185"/>
      <c r="S626" s="185"/>
      <c r="T626" s="185"/>
      <c r="U626" s="185"/>
      <c r="V626" s="100" t="s">
        <v>5919</v>
      </c>
      <c r="W626" s="95" t="s">
        <v>5417</v>
      </c>
      <c r="X626" s="96"/>
      <c r="Y626" s="96"/>
      <c r="Z626" s="96"/>
      <c r="AA626" s="96"/>
      <c r="AB626" s="96"/>
      <c r="AC626" s="95"/>
      <c r="AD626" s="95" t="s">
        <v>5418</v>
      </c>
      <c r="AE626" s="100"/>
      <c r="AF626" s="100" t="s">
        <v>2735</v>
      </c>
      <c r="AG626" s="186"/>
      <c r="AH626" s="187"/>
      <c r="AI626" s="187"/>
      <c r="AJ626" s="187"/>
      <c r="AK626" s="188"/>
      <c r="AL626" s="188"/>
      <c r="AM626" s="189"/>
      <c r="AN626" s="189"/>
      <c r="AO626" s="189"/>
      <c r="AP626" s="189"/>
      <c r="AQ626" s="189"/>
      <c r="AR626" s="189"/>
      <c r="AS626" s="189"/>
      <c r="AT626" s="194" t="s">
        <v>1449</v>
      </c>
      <c r="AU626" s="104"/>
      <c r="AV626" s="104"/>
      <c r="AW626" s="104"/>
      <c r="AX626" s="104"/>
      <c r="AY626" s="104"/>
      <c r="AZ626" s="104"/>
      <c r="BA626" s="104"/>
      <c r="BB626" s="104"/>
      <c r="BC626" s="104"/>
      <c r="BD626" s="104"/>
      <c r="BE626" s="162"/>
      <c r="BF626" s="104"/>
      <c r="BG626" s="363"/>
      <c r="BH626" s="213" t="s">
        <v>1450</v>
      </c>
      <c r="BI626" s="193" t="s">
        <v>1450</v>
      </c>
      <c r="BJ626" s="193" t="s">
        <v>5920</v>
      </c>
      <c r="BK626" s="109"/>
    </row>
    <row r="627" s="193" customFormat="true" ht="12.75" hidden="true" customHeight="true" outlineLevel="0" collapsed="false">
      <c r="A627" s="315"/>
      <c r="B627" s="316"/>
      <c r="C627" s="316"/>
      <c r="D627" s="332" t="s">
        <v>1451</v>
      </c>
      <c r="E627" s="317" t="s">
        <v>1453</v>
      </c>
      <c r="F627" s="87" t="s">
        <v>5921</v>
      </c>
      <c r="G627" s="88"/>
      <c r="H627" s="89" t="s">
        <v>5922</v>
      </c>
      <c r="I627" s="90"/>
      <c r="J627" s="90"/>
      <c r="K627" s="91"/>
      <c r="L627" s="92"/>
      <c r="M627" s="90" t="s">
        <v>2749</v>
      </c>
      <c r="N627" s="90"/>
      <c r="O627" s="90"/>
      <c r="P627" s="91"/>
      <c r="Q627" s="185"/>
      <c r="R627" s="185"/>
      <c r="S627" s="185"/>
      <c r="T627" s="185"/>
      <c r="U627" s="185"/>
      <c r="V627" s="100" t="s">
        <v>5923</v>
      </c>
      <c r="W627" s="95" t="s">
        <v>5417</v>
      </c>
      <c r="X627" s="96"/>
      <c r="Y627" s="96"/>
      <c r="Z627" s="96"/>
      <c r="AA627" s="96"/>
      <c r="AB627" s="96"/>
      <c r="AC627" s="95"/>
      <c r="AD627" s="95" t="s">
        <v>5418</v>
      </c>
      <c r="AE627" s="100"/>
      <c r="AF627" s="100" t="s">
        <v>2735</v>
      </c>
      <c r="AG627" s="186"/>
      <c r="AH627" s="187"/>
      <c r="AI627" s="187"/>
      <c r="AJ627" s="187"/>
      <c r="AK627" s="188"/>
      <c r="AL627" s="188"/>
      <c r="AM627" s="189"/>
      <c r="AN627" s="189"/>
      <c r="AO627" s="189"/>
      <c r="AP627" s="189"/>
      <c r="AQ627" s="189"/>
      <c r="AR627" s="189"/>
      <c r="AS627" s="189"/>
      <c r="AT627" s="194" t="s">
        <v>1452</v>
      </c>
      <c r="AU627" s="104"/>
      <c r="AV627" s="104"/>
      <c r="AW627" s="104"/>
      <c r="AX627" s="104"/>
      <c r="AY627" s="104"/>
      <c r="AZ627" s="104"/>
      <c r="BA627" s="104"/>
      <c r="BB627" s="104"/>
      <c r="BC627" s="104"/>
      <c r="BD627" s="104"/>
      <c r="BE627" s="162"/>
      <c r="BF627" s="104"/>
      <c r="BG627" s="363"/>
      <c r="BH627" s="213" t="s">
        <v>1453</v>
      </c>
      <c r="BI627" s="193" t="s">
        <v>1453</v>
      </c>
      <c r="BJ627" s="193" t="s">
        <v>5924</v>
      </c>
      <c r="BK627" s="109"/>
    </row>
    <row r="628" s="193" customFormat="true" ht="12.75" hidden="true" customHeight="true" outlineLevel="0" collapsed="false">
      <c r="A628" s="315"/>
      <c r="B628" s="316"/>
      <c r="C628" s="316"/>
      <c r="D628" s="332" t="s">
        <v>1454</v>
      </c>
      <c r="E628" s="317" t="s">
        <v>1456</v>
      </c>
      <c r="F628" s="87" t="s">
        <v>5925</v>
      </c>
      <c r="G628" s="88"/>
      <c r="H628" s="89" t="s">
        <v>5926</v>
      </c>
      <c r="I628" s="90"/>
      <c r="J628" s="90"/>
      <c r="K628" s="91"/>
      <c r="L628" s="92"/>
      <c r="M628" s="90" t="s">
        <v>2749</v>
      </c>
      <c r="N628" s="90"/>
      <c r="O628" s="90"/>
      <c r="P628" s="91"/>
      <c r="Q628" s="185"/>
      <c r="R628" s="185"/>
      <c r="S628" s="185"/>
      <c r="T628" s="185"/>
      <c r="U628" s="185"/>
      <c r="V628" s="100" t="s">
        <v>5927</v>
      </c>
      <c r="W628" s="95" t="s">
        <v>5417</v>
      </c>
      <c r="X628" s="96"/>
      <c r="Y628" s="96"/>
      <c r="Z628" s="96"/>
      <c r="AA628" s="96"/>
      <c r="AB628" s="96"/>
      <c r="AC628" s="95"/>
      <c r="AD628" s="95" t="s">
        <v>5418</v>
      </c>
      <c r="AE628" s="100"/>
      <c r="AF628" s="100" t="s">
        <v>2735</v>
      </c>
      <c r="AG628" s="186"/>
      <c r="AH628" s="187"/>
      <c r="AI628" s="187"/>
      <c r="AJ628" s="187"/>
      <c r="AK628" s="188"/>
      <c r="AL628" s="188"/>
      <c r="AM628" s="189"/>
      <c r="AN628" s="189"/>
      <c r="AO628" s="189"/>
      <c r="AP628" s="189"/>
      <c r="AQ628" s="189"/>
      <c r="AR628" s="189"/>
      <c r="AS628" s="189"/>
      <c r="AT628" s="194" t="s">
        <v>1455</v>
      </c>
      <c r="AU628" s="104"/>
      <c r="AV628" s="104"/>
      <c r="AW628" s="104"/>
      <c r="AX628" s="104"/>
      <c r="AY628" s="104"/>
      <c r="AZ628" s="104"/>
      <c r="BA628" s="104"/>
      <c r="BB628" s="104"/>
      <c r="BC628" s="104"/>
      <c r="BD628" s="104"/>
      <c r="BE628" s="162"/>
      <c r="BF628" s="104"/>
      <c r="BG628" s="363"/>
      <c r="BH628" s="213" t="s">
        <v>1456</v>
      </c>
      <c r="BI628" s="193" t="s">
        <v>1456</v>
      </c>
      <c r="BJ628" s="193" t="s">
        <v>5928</v>
      </c>
      <c r="BK628" s="109"/>
    </row>
    <row r="629" s="193" customFormat="true" ht="12.75" hidden="true" customHeight="true" outlineLevel="0" collapsed="false">
      <c r="A629" s="315"/>
      <c r="B629" s="316"/>
      <c r="C629" s="316"/>
      <c r="D629" s="370" t="s">
        <v>1457</v>
      </c>
      <c r="E629" s="317" t="s">
        <v>1459</v>
      </c>
      <c r="F629" s="87" t="s">
        <v>5929</v>
      </c>
      <c r="G629" s="88"/>
      <c r="H629" s="89" t="s">
        <v>5930</v>
      </c>
      <c r="I629" s="90"/>
      <c r="J629" s="90"/>
      <c r="K629" s="91"/>
      <c r="L629" s="92"/>
      <c r="M629" s="90" t="s">
        <v>2749</v>
      </c>
      <c r="N629" s="90"/>
      <c r="O629" s="90"/>
      <c r="P629" s="91"/>
      <c r="Q629" s="185"/>
      <c r="R629" s="185"/>
      <c r="S629" s="185"/>
      <c r="T629" s="185"/>
      <c r="U629" s="185"/>
      <c r="V629" s="100" t="s">
        <v>5931</v>
      </c>
      <c r="W629" s="95" t="s">
        <v>5417</v>
      </c>
      <c r="X629" s="96"/>
      <c r="Y629" s="96"/>
      <c r="Z629" s="96"/>
      <c r="AA629" s="96"/>
      <c r="AB629" s="96"/>
      <c r="AC629" s="95"/>
      <c r="AD629" s="95" t="s">
        <v>5418</v>
      </c>
      <c r="AE629" s="100"/>
      <c r="AF629" s="100" t="s">
        <v>2735</v>
      </c>
      <c r="AG629" s="186"/>
      <c r="AH629" s="187"/>
      <c r="AI629" s="187"/>
      <c r="AJ629" s="187"/>
      <c r="AK629" s="188"/>
      <c r="AL629" s="188"/>
      <c r="AM629" s="189"/>
      <c r="AN629" s="189"/>
      <c r="AO629" s="189"/>
      <c r="AP629" s="189"/>
      <c r="AQ629" s="189"/>
      <c r="AR629" s="189"/>
      <c r="AS629" s="189"/>
      <c r="AT629" s="194" t="s">
        <v>1458</v>
      </c>
      <c r="AU629" s="104"/>
      <c r="AV629" s="104"/>
      <c r="AW629" s="104"/>
      <c r="AX629" s="104"/>
      <c r="AY629" s="104"/>
      <c r="AZ629" s="104"/>
      <c r="BA629" s="104"/>
      <c r="BB629" s="104"/>
      <c r="BC629" s="104"/>
      <c r="BD629" s="104"/>
      <c r="BE629" s="162"/>
      <c r="BF629" s="104"/>
      <c r="BG629" s="363"/>
      <c r="BH629" s="213" t="s">
        <v>1459</v>
      </c>
      <c r="BI629" s="193" t="s">
        <v>1459</v>
      </c>
      <c r="BJ629" s="193" t="s">
        <v>5932</v>
      </c>
      <c r="BK629" s="109"/>
    </row>
    <row r="630" s="193" customFormat="true" ht="12.75" hidden="true" customHeight="true" outlineLevel="0" collapsed="false">
      <c r="A630" s="315"/>
      <c r="B630" s="316"/>
      <c r="C630" s="316"/>
      <c r="D630" s="370" t="s">
        <v>1460</v>
      </c>
      <c r="E630" s="317" t="s">
        <v>1462</v>
      </c>
      <c r="F630" s="87" t="s">
        <v>5933</v>
      </c>
      <c r="G630" s="88"/>
      <c r="H630" s="89" t="s">
        <v>5934</v>
      </c>
      <c r="I630" s="90"/>
      <c r="J630" s="90"/>
      <c r="K630" s="91"/>
      <c r="L630" s="92"/>
      <c r="M630" s="90" t="s">
        <v>2749</v>
      </c>
      <c r="N630" s="90"/>
      <c r="O630" s="90"/>
      <c r="P630" s="91"/>
      <c r="Q630" s="185"/>
      <c r="R630" s="185"/>
      <c r="S630" s="185"/>
      <c r="T630" s="185"/>
      <c r="U630" s="185"/>
      <c r="V630" s="100" t="s">
        <v>5935</v>
      </c>
      <c r="W630" s="95" t="s">
        <v>5417</v>
      </c>
      <c r="X630" s="96"/>
      <c r="Y630" s="96"/>
      <c r="Z630" s="96"/>
      <c r="AA630" s="96"/>
      <c r="AB630" s="96"/>
      <c r="AC630" s="95"/>
      <c r="AD630" s="95" t="s">
        <v>5418</v>
      </c>
      <c r="AE630" s="100"/>
      <c r="AF630" s="100" t="s">
        <v>2735</v>
      </c>
      <c r="AG630" s="186"/>
      <c r="AH630" s="187"/>
      <c r="AI630" s="187"/>
      <c r="AJ630" s="187"/>
      <c r="AK630" s="188"/>
      <c r="AL630" s="188"/>
      <c r="AM630" s="189"/>
      <c r="AN630" s="189"/>
      <c r="AO630" s="189"/>
      <c r="AP630" s="189"/>
      <c r="AQ630" s="189"/>
      <c r="AR630" s="189"/>
      <c r="AS630" s="189"/>
      <c r="AT630" s="194" t="s">
        <v>1461</v>
      </c>
      <c r="AU630" s="104"/>
      <c r="AV630" s="104"/>
      <c r="AW630" s="104"/>
      <c r="AX630" s="104"/>
      <c r="AY630" s="104"/>
      <c r="AZ630" s="104"/>
      <c r="BA630" s="104"/>
      <c r="BB630" s="104"/>
      <c r="BC630" s="104"/>
      <c r="BD630" s="104"/>
      <c r="BE630" s="162"/>
      <c r="BF630" s="104"/>
      <c r="BG630" s="363"/>
      <c r="BH630" s="213" t="s">
        <v>1462</v>
      </c>
      <c r="BI630" s="193" t="s">
        <v>1462</v>
      </c>
      <c r="BJ630" s="193" t="s">
        <v>5936</v>
      </c>
      <c r="BK630" s="109"/>
    </row>
    <row r="631" s="193" customFormat="true" ht="12.75" hidden="true" customHeight="true" outlineLevel="0" collapsed="false">
      <c r="A631" s="315"/>
      <c r="B631" s="316"/>
      <c r="C631" s="316"/>
      <c r="D631" s="332" t="s">
        <v>1463</v>
      </c>
      <c r="E631" s="317" t="s">
        <v>1464</v>
      </c>
      <c r="F631" s="87" t="s">
        <v>5937</v>
      </c>
      <c r="G631" s="88"/>
      <c r="H631" s="89" t="s">
        <v>5938</v>
      </c>
      <c r="I631" s="90"/>
      <c r="J631" s="90"/>
      <c r="K631" s="91"/>
      <c r="L631" s="92"/>
      <c r="M631" s="90" t="s">
        <v>2749</v>
      </c>
      <c r="N631" s="90"/>
      <c r="O631" s="90"/>
      <c r="P631" s="91"/>
      <c r="Q631" s="185"/>
      <c r="R631" s="185"/>
      <c r="S631" s="185"/>
      <c r="T631" s="185"/>
      <c r="U631" s="185"/>
      <c r="V631" s="100" t="s">
        <v>5939</v>
      </c>
      <c r="W631" s="95" t="s">
        <v>5417</v>
      </c>
      <c r="X631" s="96"/>
      <c r="Y631" s="96"/>
      <c r="Z631" s="96"/>
      <c r="AA631" s="96"/>
      <c r="AB631" s="96"/>
      <c r="AC631" s="95"/>
      <c r="AD631" s="95" t="s">
        <v>5418</v>
      </c>
      <c r="AE631" s="100"/>
      <c r="AF631" s="100" t="s">
        <v>2735</v>
      </c>
      <c r="AG631" s="186"/>
      <c r="AH631" s="187"/>
      <c r="AI631" s="187"/>
      <c r="AJ631" s="187"/>
      <c r="AK631" s="188"/>
      <c r="AL631" s="188"/>
      <c r="AM631" s="189"/>
      <c r="AN631" s="189"/>
      <c r="AO631" s="189"/>
      <c r="AP631" s="189"/>
      <c r="AQ631" s="189"/>
      <c r="AR631" s="189"/>
      <c r="AS631" s="189"/>
      <c r="AT631" s="194" t="s">
        <v>1463</v>
      </c>
      <c r="AU631" s="104"/>
      <c r="AV631" s="104"/>
      <c r="AW631" s="104"/>
      <c r="AX631" s="104"/>
      <c r="AY631" s="104"/>
      <c r="AZ631" s="104"/>
      <c r="BA631" s="104"/>
      <c r="BB631" s="104"/>
      <c r="BC631" s="104"/>
      <c r="BD631" s="104"/>
      <c r="BE631" s="162"/>
      <c r="BF631" s="104"/>
      <c r="BG631" s="363"/>
      <c r="BH631" s="213" t="s">
        <v>1464</v>
      </c>
      <c r="BI631" s="193" t="s">
        <v>1464</v>
      </c>
      <c r="BJ631" s="193" t="s">
        <v>5940</v>
      </c>
      <c r="BK631" s="109"/>
    </row>
    <row r="632" s="193" customFormat="true" ht="12.75" hidden="true" customHeight="true" outlineLevel="0" collapsed="false">
      <c r="A632" s="315"/>
      <c r="B632" s="316"/>
      <c r="C632" s="316"/>
      <c r="D632" s="332" t="s">
        <v>1465</v>
      </c>
      <c r="E632" s="317" t="s">
        <v>1466</v>
      </c>
      <c r="F632" s="87" t="s">
        <v>5941</v>
      </c>
      <c r="G632" s="88"/>
      <c r="H632" s="89" t="s">
        <v>5942</v>
      </c>
      <c r="I632" s="90"/>
      <c r="J632" s="90"/>
      <c r="K632" s="91"/>
      <c r="L632" s="92"/>
      <c r="M632" s="90" t="s">
        <v>2749</v>
      </c>
      <c r="N632" s="90"/>
      <c r="O632" s="90"/>
      <c r="P632" s="91"/>
      <c r="Q632" s="185"/>
      <c r="R632" s="185"/>
      <c r="S632" s="185"/>
      <c r="T632" s="185"/>
      <c r="U632" s="185"/>
      <c r="V632" s="100" t="s">
        <v>5943</v>
      </c>
      <c r="W632" s="95" t="s">
        <v>5417</v>
      </c>
      <c r="X632" s="96"/>
      <c r="Y632" s="96"/>
      <c r="Z632" s="96"/>
      <c r="AA632" s="96"/>
      <c r="AB632" s="96"/>
      <c r="AC632" s="95"/>
      <c r="AD632" s="95" t="s">
        <v>5418</v>
      </c>
      <c r="AE632" s="100"/>
      <c r="AF632" s="100" t="s">
        <v>2735</v>
      </c>
      <c r="AG632" s="186"/>
      <c r="AH632" s="187"/>
      <c r="AI632" s="187"/>
      <c r="AJ632" s="187"/>
      <c r="AK632" s="188"/>
      <c r="AL632" s="188"/>
      <c r="AM632" s="189"/>
      <c r="AN632" s="189"/>
      <c r="AO632" s="189"/>
      <c r="AP632" s="189"/>
      <c r="AQ632" s="189"/>
      <c r="AR632" s="189"/>
      <c r="AS632" s="189"/>
      <c r="AT632" s="194" t="s">
        <v>1465</v>
      </c>
      <c r="AU632" s="104"/>
      <c r="AV632" s="104"/>
      <c r="AW632" s="104"/>
      <c r="AX632" s="104"/>
      <c r="AY632" s="104"/>
      <c r="AZ632" s="104"/>
      <c r="BA632" s="104"/>
      <c r="BB632" s="104"/>
      <c r="BC632" s="104"/>
      <c r="BD632" s="104"/>
      <c r="BE632" s="162"/>
      <c r="BF632" s="104"/>
      <c r="BG632" s="363"/>
      <c r="BH632" s="213" t="s">
        <v>1466</v>
      </c>
      <c r="BI632" s="193" t="s">
        <v>1466</v>
      </c>
      <c r="BJ632" s="193" t="s">
        <v>5944</v>
      </c>
      <c r="BK632" s="109"/>
    </row>
    <row r="633" s="193" customFormat="true" ht="12.75" hidden="true" customHeight="true" outlineLevel="0" collapsed="false">
      <c r="A633" s="315"/>
      <c r="B633" s="316"/>
      <c r="C633" s="316"/>
      <c r="D633" s="332" t="s">
        <v>1467</v>
      </c>
      <c r="E633" s="317" t="s">
        <v>1468</v>
      </c>
      <c r="F633" s="87" t="s">
        <v>5945</v>
      </c>
      <c r="G633" s="88"/>
      <c r="H633" s="89" t="s">
        <v>5946</v>
      </c>
      <c r="I633" s="90"/>
      <c r="J633" s="90"/>
      <c r="K633" s="91"/>
      <c r="L633" s="92"/>
      <c r="M633" s="90" t="s">
        <v>2749</v>
      </c>
      <c r="N633" s="90"/>
      <c r="O633" s="90"/>
      <c r="P633" s="91"/>
      <c r="Q633" s="185"/>
      <c r="R633" s="185"/>
      <c r="S633" s="185"/>
      <c r="T633" s="185"/>
      <c r="U633" s="185"/>
      <c r="V633" s="100" t="s">
        <v>5947</v>
      </c>
      <c r="W633" s="95" t="s">
        <v>5417</v>
      </c>
      <c r="X633" s="96"/>
      <c r="Y633" s="96"/>
      <c r="Z633" s="96"/>
      <c r="AA633" s="96"/>
      <c r="AB633" s="96"/>
      <c r="AC633" s="95"/>
      <c r="AD633" s="95" t="s">
        <v>5418</v>
      </c>
      <c r="AE633" s="100"/>
      <c r="AF633" s="100" t="s">
        <v>2735</v>
      </c>
      <c r="AG633" s="186"/>
      <c r="AH633" s="187"/>
      <c r="AI633" s="187"/>
      <c r="AJ633" s="187"/>
      <c r="AK633" s="188"/>
      <c r="AL633" s="188"/>
      <c r="AM633" s="189"/>
      <c r="AN633" s="189"/>
      <c r="AO633" s="189"/>
      <c r="AP633" s="189"/>
      <c r="AQ633" s="189"/>
      <c r="AR633" s="189"/>
      <c r="AS633" s="189"/>
      <c r="AT633" s="194" t="s">
        <v>1467</v>
      </c>
      <c r="AU633" s="104"/>
      <c r="AV633" s="104"/>
      <c r="AW633" s="104"/>
      <c r="AX633" s="104"/>
      <c r="AY633" s="104"/>
      <c r="AZ633" s="104"/>
      <c r="BA633" s="104"/>
      <c r="BB633" s="104"/>
      <c r="BC633" s="104"/>
      <c r="BD633" s="104"/>
      <c r="BE633" s="162"/>
      <c r="BF633" s="104"/>
      <c r="BG633" s="363"/>
      <c r="BH633" s="213" t="s">
        <v>1468</v>
      </c>
      <c r="BI633" s="193" t="s">
        <v>1468</v>
      </c>
      <c r="BJ633" s="193" t="s">
        <v>5948</v>
      </c>
      <c r="BK633" s="109"/>
    </row>
    <row r="634" s="193" customFormat="true" ht="12.75" hidden="true" customHeight="true" outlineLevel="0" collapsed="false">
      <c r="A634" s="315"/>
      <c r="B634" s="316"/>
      <c r="C634" s="316"/>
      <c r="D634" s="332" t="s">
        <v>1469</v>
      </c>
      <c r="E634" s="317" t="s">
        <v>1470</v>
      </c>
      <c r="F634" s="87" t="s">
        <v>5949</v>
      </c>
      <c r="G634" s="88"/>
      <c r="H634" s="89" t="s">
        <v>5950</v>
      </c>
      <c r="I634" s="90"/>
      <c r="J634" s="90"/>
      <c r="K634" s="91"/>
      <c r="L634" s="92"/>
      <c r="M634" s="90" t="s">
        <v>2749</v>
      </c>
      <c r="N634" s="90"/>
      <c r="O634" s="90"/>
      <c r="P634" s="91"/>
      <c r="Q634" s="185"/>
      <c r="R634" s="185"/>
      <c r="S634" s="185"/>
      <c r="T634" s="185"/>
      <c r="U634" s="185"/>
      <c r="V634" s="100" t="s">
        <v>5951</v>
      </c>
      <c r="W634" s="95" t="s">
        <v>5417</v>
      </c>
      <c r="X634" s="96"/>
      <c r="Y634" s="96"/>
      <c r="Z634" s="96"/>
      <c r="AA634" s="96"/>
      <c r="AB634" s="96"/>
      <c r="AC634" s="95"/>
      <c r="AD634" s="95" t="s">
        <v>5418</v>
      </c>
      <c r="AE634" s="100"/>
      <c r="AF634" s="100" t="s">
        <v>2735</v>
      </c>
      <c r="AG634" s="186"/>
      <c r="AH634" s="187"/>
      <c r="AI634" s="187"/>
      <c r="AJ634" s="187"/>
      <c r="AK634" s="188"/>
      <c r="AL634" s="188"/>
      <c r="AM634" s="189"/>
      <c r="AN634" s="189"/>
      <c r="AO634" s="189"/>
      <c r="AP634" s="189"/>
      <c r="AQ634" s="189"/>
      <c r="AR634" s="189"/>
      <c r="AS634" s="189"/>
      <c r="AT634" s="194" t="s">
        <v>1469</v>
      </c>
      <c r="AU634" s="104"/>
      <c r="AV634" s="104"/>
      <c r="AW634" s="104"/>
      <c r="AX634" s="104"/>
      <c r="AY634" s="104"/>
      <c r="AZ634" s="104"/>
      <c r="BA634" s="104"/>
      <c r="BB634" s="104"/>
      <c r="BC634" s="104"/>
      <c r="BD634" s="104"/>
      <c r="BE634" s="162"/>
      <c r="BF634" s="104"/>
      <c r="BG634" s="363"/>
      <c r="BH634" s="213" t="s">
        <v>1470</v>
      </c>
      <c r="BI634" s="193" t="s">
        <v>1470</v>
      </c>
      <c r="BJ634" s="193" t="s">
        <v>5952</v>
      </c>
      <c r="BK634" s="109"/>
    </row>
    <row r="635" s="193" customFormat="true" ht="12.75" hidden="true" customHeight="true" outlineLevel="0" collapsed="false">
      <c r="A635" s="315"/>
      <c r="B635" s="316"/>
      <c r="C635" s="316"/>
      <c r="D635" s="332" t="s">
        <v>1471</v>
      </c>
      <c r="E635" s="317" t="s">
        <v>1472</v>
      </c>
      <c r="F635" s="87" t="s">
        <v>5953</v>
      </c>
      <c r="G635" s="88"/>
      <c r="H635" s="89" t="s">
        <v>5954</v>
      </c>
      <c r="I635" s="90"/>
      <c r="J635" s="90"/>
      <c r="K635" s="91"/>
      <c r="L635" s="92"/>
      <c r="M635" s="90" t="s">
        <v>2749</v>
      </c>
      <c r="N635" s="90"/>
      <c r="O635" s="90"/>
      <c r="P635" s="91"/>
      <c r="Q635" s="185"/>
      <c r="R635" s="185"/>
      <c r="S635" s="185"/>
      <c r="T635" s="185"/>
      <c r="U635" s="185"/>
      <c r="V635" s="100" t="s">
        <v>5955</v>
      </c>
      <c r="W635" s="95" t="s">
        <v>5417</v>
      </c>
      <c r="X635" s="96"/>
      <c r="Y635" s="96"/>
      <c r="Z635" s="96"/>
      <c r="AA635" s="96"/>
      <c r="AB635" s="96"/>
      <c r="AC635" s="95"/>
      <c r="AD635" s="95" t="s">
        <v>5418</v>
      </c>
      <c r="AE635" s="100"/>
      <c r="AF635" s="100" t="s">
        <v>2735</v>
      </c>
      <c r="AG635" s="186"/>
      <c r="AH635" s="187"/>
      <c r="AI635" s="187"/>
      <c r="AJ635" s="187"/>
      <c r="AK635" s="188"/>
      <c r="AL635" s="188"/>
      <c r="AM635" s="189"/>
      <c r="AN635" s="189"/>
      <c r="AO635" s="189"/>
      <c r="AP635" s="189"/>
      <c r="AQ635" s="189"/>
      <c r="AR635" s="189"/>
      <c r="AS635" s="189"/>
      <c r="AT635" s="194" t="s">
        <v>1471</v>
      </c>
      <c r="AU635" s="104"/>
      <c r="AV635" s="104"/>
      <c r="AW635" s="104"/>
      <c r="AX635" s="104"/>
      <c r="AY635" s="104"/>
      <c r="AZ635" s="104"/>
      <c r="BA635" s="104"/>
      <c r="BB635" s="104"/>
      <c r="BC635" s="104"/>
      <c r="BD635" s="104"/>
      <c r="BE635" s="162"/>
      <c r="BF635" s="104"/>
      <c r="BG635" s="363"/>
      <c r="BH635" s="213" t="s">
        <v>1472</v>
      </c>
      <c r="BI635" s="193" t="s">
        <v>1472</v>
      </c>
      <c r="BJ635" s="193" t="s">
        <v>5956</v>
      </c>
      <c r="BK635" s="109"/>
    </row>
    <row r="636" s="193" customFormat="true" ht="12.75" hidden="true" customHeight="true" outlineLevel="0" collapsed="false">
      <c r="A636" s="315"/>
      <c r="B636" s="316"/>
      <c r="C636" s="316"/>
      <c r="D636" s="332" t="s">
        <v>1473</v>
      </c>
      <c r="E636" s="317" t="s">
        <v>1475</v>
      </c>
      <c r="F636" s="87" t="s">
        <v>5957</v>
      </c>
      <c r="G636" s="88"/>
      <c r="H636" s="89" t="s">
        <v>5958</v>
      </c>
      <c r="I636" s="90"/>
      <c r="J636" s="90"/>
      <c r="K636" s="91"/>
      <c r="L636" s="92"/>
      <c r="M636" s="90" t="s">
        <v>2749</v>
      </c>
      <c r="N636" s="90"/>
      <c r="O636" s="90"/>
      <c r="P636" s="91"/>
      <c r="Q636" s="185"/>
      <c r="R636" s="185"/>
      <c r="S636" s="185"/>
      <c r="T636" s="185"/>
      <c r="U636" s="185"/>
      <c r="V636" s="100" t="s">
        <v>5959</v>
      </c>
      <c r="W636" s="95" t="s">
        <v>5417</v>
      </c>
      <c r="X636" s="96"/>
      <c r="Y636" s="96"/>
      <c r="Z636" s="96"/>
      <c r="AA636" s="96"/>
      <c r="AB636" s="96"/>
      <c r="AC636" s="95"/>
      <c r="AD636" s="95" t="s">
        <v>5418</v>
      </c>
      <c r="AE636" s="100"/>
      <c r="AF636" s="100" t="s">
        <v>2735</v>
      </c>
      <c r="AG636" s="186"/>
      <c r="AH636" s="187"/>
      <c r="AI636" s="187"/>
      <c r="AJ636" s="187"/>
      <c r="AK636" s="188"/>
      <c r="AL636" s="188"/>
      <c r="AM636" s="189"/>
      <c r="AN636" s="189"/>
      <c r="AO636" s="189"/>
      <c r="AP636" s="189"/>
      <c r="AQ636" s="189"/>
      <c r="AR636" s="189"/>
      <c r="AS636" s="189"/>
      <c r="AT636" s="194" t="s">
        <v>1474</v>
      </c>
      <c r="AU636" s="104"/>
      <c r="AV636" s="104"/>
      <c r="AW636" s="104"/>
      <c r="AX636" s="104"/>
      <c r="AY636" s="104"/>
      <c r="AZ636" s="104"/>
      <c r="BA636" s="104"/>
      <c r="BB636" s="104"/>
      <c r="BC636" s="104"/>
      <c r="BD636" s="104"/>
      <c r="BE636" s="162"/>
      <c r="BF636" s="104"/>
      <c r="BG636" s="363"/>
      <c r="BH636" s="213" t="s">
        <v>1475</v>
      </c>
      <c r="BI636" s="193" t="s">
        <v>1475</v>
      </c>
      <c r="BJ636" s="193" t="s">
        <v>5960</v>
      </c>
      <c r="BK636" s="109"/>
    </row>
    <row r="637" s="193" customFormat="true" ht="12.75" hidden="true" customHeight="true" outlineLevel="0" collapsed="false">
      <c r="A637" s="315"/>
      <c r="B637" s="316"/>
      <c r="C637" s="316"/>
      <c r="D637" s="332" t="s">
        <v>1476</v>
      </c>
      <c r="E637" s="317" t="s">
        <v>1478</v>
      </c>
      <c r="F637" s="87" t="s">
        <v>5961</v>
      </c>
      <c r="G637" s="88"/>
      <c r="H637" s="89" t="s">
        <v>5962</v>
      </c>
      <c r="I637" s="90"/>
      <c r="J637" s="90"/>
      <c r="K637" s="91"/>
      <c r="L637" s="92"/>
      <c r="M637" s="90" t="s">
        <v>2749</v>
      </c>
      <c r="N637" s="90"/>
      <c r="O637" s="90"/>
      <c r="P637" s="91"/>
      <c r="Q637" s="185"/>
      <c r="R637" s="185"/>
      <c r="S637" s="185"/>
      <c r="T637" s="185"/>
      <c r="U637" s="185"/>
      <c r="V637" s="100" t="s">
        <v>5963</v>
      </c>
      <c r="W637" s="95" t="s">
        <v>5417</v>
      </c>
      <c r="X637" s="96"/>
      <c r="Y637" s="96"/>
      <c r="Z637" s="96"/>
      <c r="AA637" s="96"/>
      <c r="AB637" s="96"/>
      <c r="AC637" s="95"/>
      <c r="AD637" s="95" t="s">
        <v>5418</v>
      </c>
      <c r="AE637" s="100"/>
      <c r="AF637" s="100" t="s">
        <v>2735</v>
      </c>
      <c r="AG637" s="186"/>
      <c r="AH637" s="187"/>
      <c r="AI637" s="187"/>
      <c r="AJ637" s="187"/>
      <c r="AK637" s="188"/>
      <c r="AL637" s="188"/>
      <c r="AM637" s="189"/>
      <c r="AN637" s="189"/>
      <c r="AO637" s="189"/>
      <c r="AP637" s="189"/>
      <c r="AQ637" s="189"/>
      <c r="AR637" s="189"/>
      <c r="AS637" s="189"/>
      <c r="AT637" s="194" t="s">
        <v>1477</v>
      </c>
      <c r="AU637" s="104"/>
      <c r="AV637" s="104"/>
      <c r="AW637" s="104"/>
      <c r="AX637" s="104"/>
      <c r="AY637" s="104"/>
      <c r="AZ637" s="104"/>
      <c r="BA637" s="104"/>
      <c r="BB637" s="104"/>
      <c r="BC637" s="104"/>
      <c r="BD637" s="104"/>
      <c r="BE637" s="162"/>
      <c r="BF637" s="104"/>
      <c r="BG637" s="363"/>
      <c r="BH637" s="213" t="s">
        <v>1478</v>
      </c>
      <c r="BI637" s="193" t="s">
        <v>1478</v>
      </c>
      <c r="BJ637" s="193" t="s">
        <v>5964</v>
      </c>
      <c r="BK637" s="109"/>
    </row>
    <row r="638" s="193" customFormat="true" ht="12.75" hidden="true" customHeight="true" outlineLevel="0" collapsed="false">
      <c r="A638" s="315"/>
      <c r="B638" s="316"/>
      <c r="C638" s="316"/>
      <c r="D638" s="332" t="s">
        <v>1479</v>
      </c>
      <c r="E638" s="317" t="s">
        <v>1481</v>
      </c>
      <c r="F638" s="87" t="s">
        <v>5965</v>
      </c>
      <c r="G638" s="88"/>
      <c r="H638" s="89" t="s">
        <v>5966</v>
      </c>
      <c r="I638" s="90"/>
      <c r="J638" s="90"/>
      <c r="K638" s="91"/>
      <c r="L638" s="92"/>
      <c r="M638" s="90" t="s">
        <v>2749</v>
      </c>
      <c r="N638" s="90"/>
      <c r="O638" s="90"/>
      <c r="P638" s="91"/>
      <c r="Q638" s="185"/>
      <c r="R638" s="185"/>
      <c r="S638" s="185"/>
      <c r="T638" s="185"/>
      <c r="U638" s="185"/>
      <c r="V638" s="100" t="s">
        <v>5967</v>
      </c>
      <c r="W638" s="95" t="s">
        <v>5417</v>
      </c>
      <c r="X638" s="96"/>
      <c r="Y638" s="96"/>
      <c r="Z638" s="96"/>
      <c r="AA638" s="96"/>
      <c r="AB638" s="96"/>
      <c r="AC638" s="95"/>
      <c r="AD638" s="95" t="s">
        <v>5418</v>
      </c>
      <c r="AE638" s="100"/>
      <c r="AF638" s="100" t="s">
        <v>2735</v>
      </c>
      <c r="AG638" s="186"/>
      <c r="AH638" s="187"/>
      <c r="AI638" s="187"/>
      <c r="AJ638" s="187"/>
      <c r="AK638" s="188"/>
      <c r="AL638" s="188"/>
      <c r="AM638" s="189"/>
      <c r="AN638" s="189"/>
      <c r="AO638" s="189"/>
      <c r="AP638" s="189"/>
      <c r="AQ638" s="189"/>
      <c r="AR638" s="189"/>
      <c r="AS638" s="189"/>
      <c r="AT638" s="194" t="s">
        <v>1480</v>
      </c>
      <c r="AU638" s="104"/>
      <c r="AV638" s="104"/>
      <c r="AW638" s="104"/>
      <c r="AX638" s="104"/>
      <c r="AY638" s="104"/>
      <c r="AZ638" s="104"/>
      <c r="BA638" s="104"/>
      <c r="BB638" s="104"/>
      <c r="BC638" s="104"/>
      <c r="BD638" s="104"/>
      <c r="BE638" s="162"/>
      <c r="BF638" s="104"/>
      <c r="BG638" s="363"/>
      <c r="BH638" s="213" t="s">
        <v>1481</v>
      </c>
      <c r="BI638" s="193" t="s">
        <v>1481</v>
      </c>
      <c r="BJ638" s="193" t="s">
        <v>5968</v>
      </c>
      <c r="BK638" s="109"/>
    </row>
    <row r="639" s="193" customFormat="true" ht="12.75" hidden="true" customHeight="true" outlineLevel="0" collapsed="false">
      <c r="A639" s="315"/>
      <c r="B639" s="316"/>
      <c r="C639" s="316"/>
      <c r="D639" s="332" t="s">
        <v>1482</v>
      </c>
      <c r="E639" s="317" t="s">
        <v>1484</v>
      </c>
      <c r="F639" s="87" t="s">
        <v>5969</v>
      </c>
      <c r="G639" s="88"/>
      <c r="H639" s="89" t="s">
        <v>5970</v>
      </c>
      <c r="I639" s="90"/>
      <c r="J639" s="90"/>
      <c r="K639" s="91"/>
      <c r="L639" s="92"/>
      <c r="M639" s="90" t="s">
        <v>2749</v>
      </c>
      <c r="N639" s="90"/>
      <c r="O639" s="90"/>
      <c r="P639" s="91"/>
      <c r="Q639" s="185"/>
      <c r="R639" s="185"/>
      <c r="S639" s="185"/>
      <c r="T639" s="185"/>
      <c r="U639" s="185"/>
      <c r="V639" s="100" t="s">
        <v>5971</v>
      </c>
      <c r="W639" s="95" t="s">
        <v>5417</v>
      </c>
      <c r="X639" s="96"/>
      <c r="Y639" s="96"/>
      <c r="Z639" s="96"/>
      <c r="AA639" s="96"/>
      <c r="AB639" s="96"/>
      <c r="AC639" s="95"/>
      <c r="AD639" s="95" t="s">
        <v>5418</v>
      </c>
      <c r="AE639" s="100"/>
      <c r="AF639" s="100" t="s">
        <v>2735</v>
      </c>
      <c r="AG639" s="186"/>
      <c r="AH639" s="187"/>
      <c r="AI639" s="187"/>
      <c r="AJ639" s="187"/>
      <c r="AK639" s="188"/>
      <c r="AL639" s="188"/>
      <c r="AM639" s="189"/>
      <c r="AN639" s="189"/>
      <c r="AO639" s="189"/>
      <c r="AP639" s="189"/>
      <c r="AQ639" s="189"/>
      <c r="AR639" s="189"/>
      <c r="AS639" s="189"/>
      <c r="AT639" s="194" t="s">
        <v>1483</v>
      </c>
      <c r="AU639" s="104"/>
      <c r="AV639" s="104"/>
      <c r="AW639" s="104"/>
      <c r="AX639" s="104"/>
      <c r="AY639" s="104"/>
      <c r="AZ639" s="104"/>
      <c r="BA639" s="104"/>
      <c r="BB639" s="104"/>
      <c r="BC639" s="104"/>
      <c r="BD639" s="104"/>
      <c r="BE639" s="162"/>
      <c r="BF639" s="104"/>
      <c r="BG639" s="363"/>
      <c r="BH639" s="213" t="s">
        <v>1484</v>
      </c>
      <c r="BI639" s="193" t="s">
        <v>1484</v>
      </c>
      <c r="BJ639" s="193" t="s">
        <v>5972</v>
      </c>
      <c r="BK639" s="109"/>
    </row>
    <row r="640" s="193" customFormat="true" ht="12.75" hidden="true" customHeight="true" outlineLevel="0" collapsed="false">
      <c r="A640" s="315"/>
      <c r="B640" s="316"/>
      <c r="C640" s="316"/>
      <c r="D640" s="332" t="s">
        <v>1485</v>
      </c>
      <c r="E640" s="317" t="s">
        <v>1487</v>
      </c>
      <c r="F640" s="87" t="s">
        <v>5973</v>
      </c>
      <c r="G640" s="88"/>
      <c r="H640" s="89" t="s">
        <v>5974</v>
      </c>
      <c r="I640" s="90"/>
      <c r="J640" s="90"/>
      <c r="K640" s="91"/>
      <c r="L640" s="92"/>
      <c r="M640" s="90" t="s">
        <v>2749</v>
      </c>
      <c r="N640" s="90"/>
      <c r="O640" s="90"/>
      <c r="P640" s="91"/>
      <c r="Q640" s="185"/>
      <c r="R640" s="185"/>
      <c r="S640" s="185"/>
      <c r="T640" s="185"/>
      <c r="U640" s="185"/>
      <c r="V640" s="100" t="s">
        <v>5975</v>
      </c>
      <c r="W640" s="95" t="s">
        <v>5417</v>
      </c>
      <c r="X640" s="96"/>
      <c r="Y640" s="96"/>
      <c r="Z640" s="96"/>
      <c r="AA640" s="96"/>
      <c r="AB640" s="96"/>
      <c r="AC640" s="95"/>
      <c r="AD640" s="95" t="s">
        <v>5418</v>
      </c>
      <c r="AE640" s="100"/>
      <c r="AF640" s="100" t="s">
        <v>2735</v>
      </c>
      <c r="AG640" s="186"/>
      <c r="AH640" s="187"/>
      <c r="AI640" s="187"/>
      <c r="AJ640" s="187"/>
      <c r="AK640" s="188"/>
      <c r="AL640" s="188"/>
      <c r="AM640" s="189"/>
      <c r="AN640" s="189"/>
      <c r="AO640" s="189"/>
      <c r="AP640" s="189"/>
      <c r="AQ640" s="189"/>
      <c r="AR640" s="189"/>
      <c r="AS640" s="189"/>
      <c r="AT640" s="194" t="s">
        <v>1486</v>
      </c>
      <c r="AU640" s="104"/>
      <c r="AV640" s="104"/>
      <c r="AW640" s="104"/>
      <c r="AX640" s="104"/>
      <c r="AY640" s="104"/>
      <c r="AZ640" s="104"/>
      <c r="BA640" s="104"/>
      <c r="BB640" s="104"/>
      <c r="BC640" s="104"/>
      <c r="BD640" s="104"/>
      <c r="BE640" s="162"/>
      <c r="BF640" s="104"/>
      <c r="BG640" s="363"/>
      <c r="BH640" s="213" t="s">
        <v>1487</v>
      </c>
      <c r="BI640" s="193" t="s">
        <v>1487</v>
      </c>
      <c r="BJ640" s="193" t="s">
        <v>5976</v>
      </c>
      <c r="BK640" s="109"/>
    </row>
    <row r="641" s="193" customFormat="true" ht="12.75" hidden="true" customHeight="true" outlineLevel="0" collapsed="false">
      <c r="A641" s="315"/>
      <c r="B641" s="316"/>
      <c r="C641" s="316"/>
      <c r="D641" s="370" t="s">
        <v>1488</v>
      </c>
      <c r="E641" s="317" t="s">
        <v>1490</v>
      </c>
      <c r="F641" s="87" t="s">
        <v>5977</v>
      </c>
      <c r="G641" s="88"/>
      <c r="H641" s="89" t="s">
        <v>5978</v>
      </c>
      <c r="I641" s="90"/>
      <c r="J641" s="90"/>
      <c r="K641" s="91"/>
      <c r="L641" s="92"/>
      <c r="M641" s="90" t="s">
        <v>2749</v>
      </c>
      <c r="N641" s="90"/>
      <c r="O641" s="90"/>
      <c r="P641" s="91"/>
      <c r="Q641" s="185"/>
      <c r="R641" s="185"/>
      <c r="S641" s="185"/>
      <c r="T641" s="185"/>
      <c r="U641" s="185"/>
      <c r="V641" s="100" t="s">
        <v>5979</v>
      </c>
      <c r="W641" s="95" t="s">
        <v>5417</v>
      </c>
      <c r="X641" s="96"/>
      <c r="Y641" s="96"/>
      <c r="Z641" s="96"/>
      <c r="AA641" s="96"/>
      <c r="AB641" s="96"/>
      <c r="AC641" s="95"/>
      <c r="AD641" s="95" t="s">
        <v>5418</v>
      </c>
      <c r="AE641" s="100"/>
      <c r="AF641" s="100" t="s">
        <v>2735</v>
      </c>
      <c r="AG641" s="186"/>
      <c r="AH641" s="187"/>
      <c r="AI641" s="187"/>
      <c r="AJ641" s="187"/>
      <c r="AK641" s="188"/>
      <c r="AL641" s="188"/>
      <c r="AM641" s="189"/>
      <c r="AN641" s="189"/>
      <c r="AO641" s="189"/>
      <c r="AP641" s="189"/>
      <c r="AQ641" s="189"/>
      <c r="AR641" s="189"/>
      <c r="AS641" s="189"/>
      <c r="AT641" s="194" t="s">
        <v>1489</v>
      </c>
      <c r="AU641" s="104"/>
      <c r="AV641" s="104"/>
      <c r="AW641" s="104"/>
      <c r="AX641" s="104"/>
      <c r="AY641" s="104"/>
      <c r="AZ641" s="104"/>
      <c r="BA641" s="104"/>
      <c r="BB641" s="104"/>
      <c r="BC641" s="104"/>
      <c r="BD641" s="104"/>
      <c r="BE641" s="162"/>
      <c r="BF641" s="104"/>
      <c r="BG641" s="363"/>
      <c r="BH641" s="213" t="s">
        <v>1490</v>
      </c>
      <c r="BI641" s="193" t="s">
        <v>1490</v>
      </c>
      <c r="BJ641" s="193" t="s">
        <v>5980</v>
      </c>
      <c r="BK641" s="109"/>
    </row>
    <row r="642" s="193" customFormat="true" ht="12.75" hidden="true" customHeight="true" outlineLevel="0" collapsed="false">
      <c r="A642" s="315"/>
      <c r="B642" s="316"/>
      <c r="C642" s="316"/>
      <c r="D642" s="370" t="s">
        <v>1491</v>
      </c>
      <c r="E642" s="317" t="s">
        <v>1493</v>
      </c>
      <c r="F642" s="87" t="s">
        <v>5981</v>
      </c>
      <c r="G642" s="88"/>
      <c r="H642" s="89" t="s">
        <v>5982</v>
      </c>
      <c r="I642" s="90"/>
      <c r="J642" s="90"/>
      <c r="K642" s="91"/>
      <c r="L642" s="92"/>
      <c r="M642" s="90" t="s">
        <v>2749</v>
      </c>
      <c r="N642" s="90"/>
      <c r="O642" s="90"/>
      <c r="P642" s="91"/>
      <c r="Q642" s="185"/>
      <c r="R642" s="185"/>
      <c r="S642" s="185"/>
      <c r="T642" s="185"/>
      <c r="U642" s="185"/>
      <c r="V642" s="100" t="s">
        <v>5983</v>
      </c>
      <c r="W642" s="95" t="s">
        <v>5417</v>
      </c>
      <c r="X642" s="96"/>
      <c r="Y642" s="96"/>
      <c r="Z642" s="96"/>
      <c r="AA642" s="96"/>
      <c r="AB642" s="96"/>
      <c r="AC642" s="95"/>
      <c r="AD642" s="95" t="s">
        <v>5418</v>
      </c>
      <c r="AE642" s="100"/>
      <c r="AF642" s="100" t="s">
        <v>2735</v>
      </c>
      <c r="AG642" s="186"/>
      <c r="AH642" s="187"/>
      <c r="AI642" s="187"/>
      <c r="AJ642" s="187"/>
      <c r="AK642" s="188"/>
      <c r="AL642" s="188"/>
      <c r="AM642" s="189"/>
      <c r="AN642" s="189"/>
      <c r="AO642" s="189"/>
      <c r="AP642" s="189"/>
      <c r="AQ642" s="189"/>
      <c r="AR642" s="189"/>
      <c r="AS642" s="189"/>
      <c r="AT642" s="215" t="s">
        <v>1492</v>
      </c>
      <c r="AU642" s="104"/>
      <c r="AV642" s="104"/>
      <c r="AW642" s="104"/>
      <c r="AX642" s="104"/>
      <c r="AY642" s="104"/>
      <c r="AZ642" s="104"/>
      <c r="BA642" s="104"/>
      <c r="BB642" s="104"/>
      <c r="BC642" s="104"/>
      <c r="BD642" s="104"/>
      <c r="BE642" s="162"/>
      <c r="BF642" s="104"/>
      <c r="BG642" s="363"/>
      <c r="BH642" s="213" t="s">
        <v>1493</v>
      </c>
      <c r="BI642" s="193" t="s">
        <v>1493</v>
      </c>
      <c r="BJ642" s="193" t="s">
        <v>5984</v>
      </c>
      <c r="BK642" s="109"/>
    </row>
    <row r="643" s="193" customFormat="true" ht="12.75" hidden="true" customHeight="true" outlineLevel="0" collapsed="false">
      <c r="A643" s="315"/>
      <c r="B643" s="316"/>
      <c r="C643" s="316"/>
      <c r="D643" s="370" t="s">
        <v>1494</v>
      </c>
      <c r="E643" s="317" t="s">
        <v>1496</v>
      </c>
      <c r="F643" s="87" t="s">
        <v>5985</v>
      </c>
      <c r="G643" s="88"/>
      <c r="H643" s="89" t="s">
        <v>5986</v>
      </c>
      <c r="I643" s="90"/>
      <c r="J643" s="90"/>
      <c r="K643" s="91"/>
      <c r="L643" s="92"/>
      <c r="M643" s="90" t="s">
        <v>2749</v>
      </c>
      <c r="N643" s="90"/>
      <c r="O643" s="90"/>
      <c r="P643" s="91"/>
      <c r="Q643" s="185"/>
      <c r="R643" s="185"/>
      <c r="S643" s="185"/>
      <c r="T643" s="185"/>
      <c r="U643" s="185"/>
      <c r="V643" s="100" t="s">
        <v>5987</v>
      </c>
      <c r="W643" s="95" t="s">
        <v>5417</v>
      </c>
      <c r="X643" s="96"/>
      <c r="Y643" s="96"/>
      <c r="Z643" s="96"/>
      <c r="AA643" s="96"/>
      <c r="AB643" s="96"/>
      <c r="AC643" s="95"/>
      <c r="AD643" s="95" t="s">
        <v>5418</v>
      </c>
      <c r="AE643" s="100"/>
      <c r="AF643" s="100" t="s">
        <v>2735</v>
      </c>
      <c r="AG643" s="186"/>
      <c r="AH643" s="187"/>
      <c r="AI643" s="187"/>
      <c r="AJ643" s="187"/>
      <c r="AK643" s="188"/>
      <c r="AL643" s="188"/>
      <c r="AM643" s="189"/>
      <c r="AN643" s="189"/>
      <c r="AO643" s="189"/>
      <c r="AP643" s="189"/>
      <c r="AQ643" s="189"/>
      <c r="AR643" s="189"/>
      <c r="AS643" s="189"/>
      <c r="AT643" s="216" t="s">
        <v>1495</v>
      </c>
      <c r="AU643" s="148"/>
      <c r="AV643" s="148"/>
      <c r="AW643" s="148"/>
      <c r="AX643" s="148"/>
      <c r="AY643" s="148"/>
      <c r="AZ643" s="148"/>
      <c r="BA643" s="148"/>
      <c r="BB643" s="148"/>
      <c r="BC643" s="148"/>
      <c r="BD643" s="148"/>
      <c r="BE643" s="217"/>
      <c r="BF643" s="148"/>
      <c r="BG643" s="372"/>
      <c r="BH643" s="213" t="s">
        <v>1496</v>
      </c>
      <c r="BI643" s="193" t="s">
        <v>1496</v>
      </c>
      <c r="BJ643" s="193" t="s">
        <v>5988</v>
      </c>
      <c r="BK643" s="109"/>
    </row>
    <row r="644" s="193" customFormat="true" ht="12.75" hidden="true" customHeight="true" outlineLevel="0" collapsed="false">
      <c r="A644" s="315"/>
      <c r="B644" s="316"/>
      <c r="C644" s="316"/>
      <c r="D644" s="373" t="s">
        <v>1497</v>
      </c>
      <c r="E644" s="317" t="s">
        <v>1498</v>
      </c>
      <c r="F644" s="87" t="s">
        <v>5989</v>
      </c>
      <c r="G644" s="88"/>
      <c r="H644" s="89" t="s">
        <v>5990</v>
      </c>
      <c r="I644" s="90"/>
      <c r="J644" s="90"/>
      <c r="K644" s="91"/>
      <c r="L644" s="92"/>
      <c r="M644" s="90" t="s">
        <v>2749</v>
      </c>
      <c r="N644" s="90"/>
      <c r="O644" s="90"/>
      <c r="P644" s="91"/>
      <c r="Q644" s="185"/>
      <c r="R644" s="185"/>
      <c r="S644" s="185"/>
      <c r="T644" s="185"/>
      <c r="U644" s="185"/>
      <c r="V644" s="100" t="s">
        <v>5991</v>
      </c>
      <c r="W644" s="95" t="s">
        <v>5417</v>
      </c>
      <c r="X644" s="96"/>
      <c r="Y644" s="96"/>
      <c r="Z644" s="96"/>
      <c r="AA644" s="96"/>
      <c r="AB644" s="96"/>
      <c r="AC644" s="95"/>
      <c r="AD644" s="95" t="s">
        <v>5418</v>
      </c>
      <c r="AE644" s="100"/>
      <c r="AF644" s="100" t="s">
        <v>2735</v>
      </c>
      <c r="AG644" s="186"/>
      <c r="AH644" s="187"/>
      <c r="AI644" s="187"/>
      <c r="AJ644" s="187"/>
      <c r="AK644" s="188"/>
      <c r="AL644" s="188"/>
      <c r="AM644" s="189"/>
      <c r="AN644" s="189"/>
      <c r="AO644" s="189"/>
      <c r="AP644" s="189"/>
      <c r="AQ644" s="189"/>
      <c r="AR644" s="189"/>
      <c r="AS644" s="189"/>
      <c r="AT644" s="220" t="s">
        <v>1497</v>
      </c>
      <c r="AU644" s="148"/>
      <c r="AV644" s="148"/>
      <c r="AW644" s="148"/>
      <c r="AX644" s="148"/>
      <c r="AY644" s="148"/>
      <c r="AZ644" s="148"/>
      <c r="BA644" s="148"/>
      <c r="BB644" s="148"/>
      <c r="BC644" s="148"/>
      <c r="BD644" s="148"/>
      <c r="BE644" s="217"/>
      <c r="BF644" s="148"/>
      <c r="BG644" s="374"/>
      <c r="BH644" s="213" t="s">
        <v>1498</v>
      </c>
      <c r="BI644" s="193" t="s">
        <v>1498</v>
      </c>
      <c r="BJ644" s="193" t="s">
        <v>5992</v>
      </c>
      <c r="BK644" s="109"/>
    </row>
    <row r="645" s="193" customFormat="true" ht="12.75" hidden="true" customHeight="true" outlineLevel="0" collapsed="false">
      <c r="A645" s="315"/>
      <c r="B645" s="316"/>
      <c r="C645" s="316"/>
      <c r="D645" s="332" t="s">
        <v>1499</v>
      </c>
      <c r="E645" s="317" t="s">
        <v>1500</v>
      </c>
      <c r="F645" s="87" t="s">
        <v>5993</v>
      </c>
      <c r="G645" s="88"/>
      <c r="H645" s="89" t="s">
        <v>5994</v>
      </c>
      <c r="I645" s="90"/>
      <c r="J645" s="90"/>
      <c r="K645" s="91"/>
      <c r="L645" s="92"/>
      <c r="M645" s="90" t="s">
        <v>2749</v>
      </c>
      <c r="N645" s="90"/>
      <c r="O645" s="90"/>
      <c r="P645" s="91"/>
      <c r="Q645" s="185"/>
      <c r="R645" s="185"/>
      <c r="S645" s="185"/>
      <c r="T645" s="185"/>
      <c r="U645" s="185"/>
      <c r="V645" s="352" t="s">
        <v>5995</v>
      </c>
      <c r="W645" s="95" t="s">
        <v>5417</v>
      </c>
      <c r="X645" s="96"/>
      <c r="Y645" s="96"/>
      <c r="Z645" s="96"/>
      <c r="AA645" s="96"/>
      <c r="AB645" s="96"/>
      <c r="AC645" s="95"/>
      <c r="AD645" s="95" t="s">
        <v>5418</v>
      </c>
      <c r="AE645" s="100"/>
      <c r="AF645" s="100" t="s">
        <v>2735</v>
      </c>
      <c r="AG645" s="186"/>
      <c r="AH645" s="187"/>
      <c r="AI645" s="187"/>
      <c r="AJ645" s="187"/>
      <c r="AK645" s="188"/>
      <c r="AL645" s="188"/>
      <c r="AM645" s="189"/>
      <c r="AN645" s="189"/>
      <c r="AO645" s="189"/>
      <c r="AP645" s="189"/>
      <c r="AQ645" s="189"/>
      <c r="AR645" s="189"/>
      <c r="AS645" s="189"/>
      <c r="AT645" s="220" t="s">
        <v>1499</v>
      </c>
      <c r="AU645" s="148"/>
      <c r="AV645" s="148"/>
      <c r="AW645" s="148"/>
      <c r="AX645" s="148"/>
      <c r="AY645" s="148"/>
      <c r="AZ645" s="148"/>
      <c r="BA645" s="148"/>
      <c r="BB645" s="148"/>
      <c r="BC645" s="148"/>
      <c r="BD645" s="148"/>
      <c r="BE645" s="217"/>
      <c r="BF645" s="148"/>
      <c r="BG645" s="374"/>
      <c r="BH645" s="213" t="s">
        <v>1500</v>
      </c>
      <c r="BI645" s="193" t="s">
        <v>1500</v>
      </c>
      <c r="BJ645" s="193" t="s">
        <v>5996</v>
      </c>
      <c r="BK645" s="109"/>
    </row>
    <row r="646" s="193" customFormat="true" ht="12.75" hidden="true" customHeight="true" outlineLevel="0" collapsed="false">
      <c r="A646" s="315"/>
      <c r="B646" s="316"/>
      <c r="C646" s="316"/>
      <c r="D646" s="332" t="s">
        <v>1501</v>
      </c>
      <c r="E646" s="317" t="s">
        <v>1502</v>
      </c>
      <c r="F646" s="87" t="s">
        <v>5997</v>
      </c>
      <c r="G646" s="88"/>
      <c r="H646" s="89" t="s">
        <v>5998</v>
      </c>
      <c r="I646" s="90"/>
      <c r="J646" s="90"/>
      <c r="K646" s="91"/>
      <c r="L646" s="92"/>
      <c r="M646" s="90" t="s">
        <v>2749</v>
      </c>
      <c r="N646" s="90"/>
      <c r="O646" s="90"/>
      <c r="P646" s="91"/>
      <c r="Q646" s="185"/>
      <c r="R646" s="185"/>
      <c r="S646" s="185"/>
      <c r="T646" s="185"/>
      <c r="U646" s="185"/>
      <c r="V646" s="352" t="s">
        <v>5999</v>
      </c>
      <c r="W646" s="95" t="s">
        <v>5417</v>
      </c>
      <c r="X646" s="96"/>
      <c r="Y646" s="96"/>
      <c r="Z646" s="96"/>
      <c r="AA646" s="96"/>
      <c r="AB646" s="96"/>
      <c r="AC646" s="95"/>
      <c r="AD646" s="95" t="s">
        <v>5418</v>
      </c>
      <c r="AE646" s="100"/>
      <c r="AF646" s="100" t="s">
        <v>2735</v>
      </c>
      <c r="AG646" s="186"/>
      <c r="AH646" s="187"/>
      <c r="AI646" s="187"/>
      <c r="AJ646" s="187"/>
      <c r="AK646" s="188"/>
      <c r="AL646" s="188"/>
      <c r="AM646" s="189"/>
      <c r="AN646" s="189"/>
      <c r="AO646" s="189"/>
      <c r="AP646" s="189"/>
      <c r="AQ646" s="189"/>
      <c r="AR646" s="189"/>
      <c r="AS646" s="189"/>
      <c r="AT646" s="223" t="s">
        <v>1501</v>
      </c>
      <c r="AU646" s="148"/>
      <c r="AV646" s="148"/>
      <c r="AW646" s="148"/>
      <c r="AX646" s="148"/>
      <c r="AY646" s="148"/>
      <c r="AZ646" s="148"/>
      <c r="BA646" s="148"/>
      <c r="BB646" s="148"/>
      <c r="BC646" s="148"/>
      <c r="BD646" s="148"/>
      <c r="BE646" s="217"/>
      <c r="BF646" s="148"/>
      <c r="BG646" s="375"/>
      <c r="BH646" s="213" t="s">
        <v>1502</v>
      </c>
      <c r="BI646" s="193" t="s">
        <v>1502</v>
      </c>
      <c r="BJ646" s="193" t="s">
        <v>6000</v>
      </c>
      <c r="BK646" s="109"/>
    </row>
    <row r="647" s="193" customFormat="true" ht="12.75" hidden="true" customHeight="true" outlineLevel="0" collapsed="false">
      <c r="A647" s="315"/>
      <c r="B647" s="316"/>
      <c r="C647" s="316"/>
      <c r="D647" s="332" t="s">
        <v>1503</v>
      </c>
      <c r="E647" s="317" t="s">
        <v>1504</v>
      </c>
      <c r="F647" s="87" t="s">
        <v>6001</v>
      </c>
      <c r="G647" s="88"/>
      <c r="H647" s="89" t="s">
        <v>6002</v>
      </c>
      <c r="I647" s="90"/>
      <c r="J647" s="90"/>
      <c r="K647" s="91"/>
      <c r="L647" s="92"/>
      <c r="M647" s="90" t="s">
        <v>2749</v>
      </c>
      <c r="N647" s="90"/>
      <c r="O647" s="90"/>
      <c r="P647" s="91"/>
      <c r="Q647" s="185"/>
      <c r="R647" s="185"/>
      <c r="S647" s="185"/>
      <c r="T647" s="185"/>
      <c r="U647" s="185"/>
      <c r="V647" s="352" t="s">
        <v>6003</v>
      </c>
      <c r="W647" s="95" t="s">
        <v>5417</v>
      </c>
      <c r="X647" s="96"/>
      <c r="Y647" s="96"/>
      <c r="Z647" s="96"/>
      <c r="AA647" s="96"/>
      <c r="AB647" s="96"/>
      <c r="AC647" s="95"/>
      <c r="AD647" s="95" t="s">
        <v>5418</v>
      </c>
      <c r="AE647" s="100"/>
      <c r="AF647" s="100" t="s">
        <v>2735</v>
      </c>
      <c r="AG647" s="186"/>
      <c r="AH647" s="187"/>
      <c r="AI647" s="187"/>
      <c r="AJ647" s="187"/>
      <c r="AK647" s="188"/>
      <c r="AL647" s="188"/>
      <c r="AM647" s="189"/>
      <c r="AN647" s="189"/>
      <c r="AO647" s="189"/>
      <c r="AP647" s="189"/>
      <c r="AQ647" s="189"/>
      <c r="AR647" s="189"/>
      <c r="AS647" s="189"/>
      <c r="AT647" s="194" t="s">
        <v>1503</v>
      </c>
      <c r="AU647" s="104"/>
      <c r="AV647" s="104"/>
      <c r="AW647" s="104"/>
      <c r="AX647" s="104"/>
      <c r="AY647" s="104"/>
      <c r="AZ647" s="104"/>
      <c r="BA647" s="104"/>
      <c r="BB647" s="104"/>
      <c r="BC647" s="104"/>
      <c r="BD647" s="104"/>
      <c r="BE647" s="162"/>
      <c r="BF647" s="104"/>
      <c r="BG647" s="363"/>
      <c r="BH647" s="213" t="s">
        <v>1504</v>
      </c>
      <c r="BI647" s="193" t="s">
        <v>1504</v>
      </c>
      <c r="BJ647" s="193" t="s">
        <v>6004</v>
      </c>
      <c r="BK647" s="109"/>
    </row>
    <row r="648" s="193" customFormat="true" ht="12.75" hidden="true" customHeight="true" outlineLevel="0" collapsed="false">
      <c r="A648" s="315"/>
      <c r="B648" s="316"/>
      <c r="C648" s="316"/>
      <c r="D648" s="332" t="s">
        <v>1505</v>
      </c>
      <c r="E648" s="317" t="s">
        <v>1506</v>
      </c>
      <c r="F648" s="87" t="s">
        <v>6005</v>
      </c>
      <c r="G648" s="88"/>
      <c r="H648" s="89" t="s">
        <v>6006</v>
      </c>
      <c r="I648" s="90"/>
      <c r="J648" s="90"/>
      <c r="K648" s="91"/>
      <c r="L648" s="92"/>
      <c r="M648" s="90" t="s">
        <v>2749</v>
      </c>
      <c r="N648" s="90"/>
      <c r="O648" s="90"/>
      <c r="P648" s="91"/>
      <c r="Q648" s="185"/>
      <c r="R648" s="185"/>
      <c r="S648" s="185"/>
      <c r="T648" s="185"/>
      <c r="U648" s="185"/>
      <c r="V648" s="352" t="s">
        <v>6007</v>
      </c>
      <c r="W648" s="95" t="s">
        <v>5417</v>
      </c>
      <c r="X648" s="96"/>
      <c r="Y648" s="96"/>
      <c r="Z648" s="96"/>
      <c r="AA648" s="96"/>
      <c r="AB648" s="96"/>
      <c r="AC648" s="95"/>
      <c r="AD648" s="95" t="s">
        <v>5418</v>
      </c>
      <c r="AE648" s="100"/>
      <c r="AF648" s="100" t="s">
        <v>2735</v>
      </c>
      <c r="AG648" s="186"/>
      <c r="AH648" s="187"/>
      <c r="AI648" s="187"/>
      <c r="AJ648" s="187"/>
      <c r="AK648" s="188"/>
      <c r="AL648" s="188"/>
      <c r="AM648" s="189"/>
      <c r="AN648" s="189"/>
      <c r="AO648" s="189"/>
      <c r="AP648" s="189"/>
      <c r="AQ648" s="189"/>
      <c r="AR648" s="189"/>
      <c r="AS648" s="189"/>
      <c r="AT648" s="194" t="s">
        <v>1505</v>
      </c>
      <c r="AU648" s="104"/>
      <c r="AV648" s="104"/>
      <c r="AW648" s="104"/>
      <c r="AX648" s="104"/>
      <c r="AY648" s="104"/>
      <c r="AZ648" s="104"/>
      <c r="BA648" s="104"/>
      <c r="BB648" s="104"/>
      <c r="BC648" s="104"/>
      <c r="BD648" s="104"/>
      <c r="BE648" s="162"/>
      <c r="BF648" s="104"/>
      <c r="BG648" s="363"/>
      <c r="BH648" s="213" t="s">
        <v>1506</v>
      </c>
      <c r="BI648" s="193" t="s">
        <v>1506</v>
      </c>
      <c r="BJ648" s="193" t="s">
        <v>6008</v>
      </c>
      <c r="BK648" s="109"/>
    </row>
    <row r="649" s="193" customFormat="true" ht="18.75" hidden="true" customHeight="true" outlineLevel="0" collapsed="false">
      <c r="A649" s="315"/>
      <c r="B649" s="316"/>
      <c r="C649" s="316"/>
      <c r="D649" s="64" t="s">
        <v>1507</v>
      </c>
      <c r="E649" s="64" t="s">
        <v>1117</v>
      </c>
      <c r="F649" s="185"/>
      <c r="G649" s="376"/>
      <c r="H649" s="377"/>
      <c r="I649" s="377"/>
      <c r="J649" s="377"/>
      <c r="K649" s="377"/>
      <c r="L649" s="377"/>
      <c r="M649" s="377"/>
      <c r="N649" s="377"/>
      <c r="O649" s="377"/>
      <c r="P649" s="378"/>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85"/>
      <c r="AR649" s="185"/>
      <c r="AS649" s="185"/>
      <c r="AT649" s="162"/>
      <c r="AU649" s="225"/>
      <c r="AV649" s="225"/>
      <c r="AW649" s="225"/>
      <c r="AX649" s="225"/>
      <c r="AY649" s="225"/>
      <c r="AZ649" s="225"/>
      <c r="BA649" s="225"/>
      <c r="BB649" s="225"/>
      <c r="BC649" s="225"/>
      <c r="BD649" s="225"/>
      <c r="BE649" s="225"/>
      <c r="BF649" s="81" t="s">
        <v>1118</v>
      </c>
      <c r="BG649" s="379"/>
      <c r="BH649" s="211" t="s">
        <v>1507</v>
      </c>
      <c r="BI649" s="229" t="s">
        <v>1117</v>
      </c>
      <c r="BJ649" s="64"/>
      <c r="BK649" s="211"/>
    </row>
    <row r="650" s="193" customFormat="true" ht="12.75" hidden="true" customHeight="true" outlineLevel="0" collapsed="false">
      <c r="A650" s="315"/>
      <c r="B650" s="316"/>
      <c r="C650" s="316"/>
      <c r="D650" s="332" t="s">
        <v>1508</v>
      </c>
      <c r="E650" s="317" t="s">
        <v>1510</v>
      </c>
      <c r="F650" s="87" t="s">
        <v>6009</v>
      </c>
      <c r="G650" s="88"/>
      <c r="H650" s="89" t="s">
        <v>6010</v>
      </c>
      <c r="I650" s="90"/>
      <c r="J650" s="90"/>
      <c r="K650" s="91"/>
      <c r="L650" s="92"/>
      <c r="M650" s="90" t="s">
        <v>2749</v>
      </c>
      <c r="N650" s="90"/>
      <c r="O650" s="90"/>
      <c r="P650" s="91"/>
      <c r="Q650" s="185"/>
      <c r="R650" s="185"/>
      <c r="S650" s="185"/>
      <c r="T650" s="185"/>
      <c r="U650" s="185"/>
      <c r="V650" s="100" t="s">
        <v>6011</v>
      </c>
      <c r="W650" s="95" t="s">
        <v>6012</v>
      </c>
      <c r="X650" s="96"/>
      <c r="Y650" s="96"/>
      <c r="Z650" s="96"/>
      <c r="AA650" s="96"/>
      <c r="AB650" s="96"/>
      <c r="AC650" s="95"/>
      <c r="AD650" s="95" t="s">
        <v>5418</v>
      </c>
      <c r="AE650" s="100"/>
      <c r="AF650" s="100" t="s">
        <v>2735</v>
      </c>
      <c r="AG650" s="186"/>
      <c r="AH650" s="187"/>
      <c r="AI650" s="187"/>
      <c r="AJ650" s="187"/>
      <c r="AK650" s="188"/>
      <c r="AL650" s="188"/>
      <c r="AM650" s="189"/>
      <c r="AN650" s="189"/>
      <c r="AO650" s="189"/>
      <c r="AP650" s="189"/>
      <c r="AQ650" s="189"/>
      <c r="AR650" s="189"/>
      <c r="AS650" s="189"/>
      <c r="AT650" s="194" t="s">
        <v>1509</v>
      </c>
      <c r="AU650" s="104"/>
      <c r="AV650" s="104"/>
      <c r="AW650" s="104"/>
      <c r="AX650" s="104"/>
      <c r="AY650" s="104"/>
      <c r="AZ650" s="104"/>
      <c r="BA650" s="104"/>
      <c r="BB650" s="104"/>
      <c r="BC650" s="104"/>
      <c r="BD650" s="104"/>
      <c r="BE650" s="162"/>
      <c r="BF650" s="104"/>
      <c r="BG650" s="363"/>
      <c r="BH650" s="213" t="s">
        <v>1510</v>
      </c>
      <c r="BI650" s="193" t="s">
        <v>1510</v>
      </c>
      <c r="BJ650" s="193" t="s">
        <v>6013</v>
      </c>
      <c r="BK650" s="109"/>
    </row>
    <row r="651" s="193" customFormat="true" ht="12.75" hidden="true" customHeight="true" outlineLevel="0" collapsed="false">
      <c r="A651" s="315"/>
      <c r="B651" s="316"/>
      <c r="C651" s="316"/>
      <c r="D651" s="332" t="s">
        <v>1511</v>
      </c>
      <c r="E651" s="317" t="s">
        <v>1513</v>
      </c>
      <c r="F651" s="87" t="s">
        <v>6014</v>
      </c>
      <c r="G651" s="88"/>
      <c r="H651" s="89" t="s">
        <v>6015</v>
      </c>
      <c r="I651" s="90"/>
      <c r="J651" s="90"/>
      <c r="K651" s="91"/>
      <c r="L651" s="92"/>
      <c r="M651" s="90" t="s">
        <v>2749</v>
      </c>
      <c r="N651" s="90"/>
      <c r="O651" s="90"/>
      <c r="P651" s="91"/>
      <c r="Q651" s="185"/>
      <c r="R651" s="185"/>
      <c r="S651" s="185"/>
      <c r="T651" s="185"/>
      <c r="U651" s="185"/>
      <c r="V651" s="100" t="s">
        <v>6016</v>
      </c>
      <c r="W651" s="95" t="s">
        <v>6012</v>
      </c>
      <c r="X651" s="96"/>
      <c r="Y651" s="96"/>
      <c r="Z651" s="96"/>
      <c r="AA651" s="96"/>
      <c r="AB651" s="96"/>
      <c r="AC651" s="95"/>
      <c r="AD651" s="95" t="s">
        <v>5418</v>
      </c>
      <c r="AE651" s="100"/>
      <c r="AF651" s="100" t="s">
        <v>2735</v>
      </c>
      <c r="AG651" s="186"/>
      <c r="AH651" s="187"/>
      <c r="AI651" s="187"/>
      <c r="AJ651" s="187"/>
      <c r="AK651" s="188"/>
      <c r="AL651" s="188"/>
      <c r="AM651" s="189"/>
      <c r="AN651" s="189"/>
      <c r="AO651" s="189"/>
      <c r="AP651" s="189"/>
      <c r="AQ651" s="189"/>
      <c r="AR651" s="189"/>
      <c r="AS651" s="189"/>
      <c r="AT651" s="194" t="s">
        <v>1512</v>
      </c>
      <c r="AU651" s="104"/>
      <c r="AV651" s="104"/>
      <c r="AW651" s="104"/>
      <c r="AX651" s="104"/>
      <c r="AY651" s="104"/>
      <c r="AZ651" s="104"/>
      <c r="BA651" s="104"/>
      <c r="BB651" s="104"/>
      <c r="BC651" s="104"/>
      <c r="BD651" s="104"/>
      <c r="BE651" s="162"/>
      <c r="BF651" s="104"/>
      <c r="BG651" s="363"/>
      <c r="BH651" s="213" t="s">
        <v>1513</v>
      </c>
      <c r="BI651" s="193" t="s">
        <v>1513</v>
      </c>
      <c r="BJ651" s="193" t="s">
        <v>6017</v>
      </c>
      <c r="BK651" s="109"/>
    </row>
    <row r="652" s="193" customFormat="true" ht="12.75" hidden="true" customHeight="true" outlineLevel="0" collapsed="false">
      <c r="A652" s="315"/>
      <c r="B652" s="316"/>
      <c r="C652" s="316"/>
      <c r="D652" s="332" t="s">
        <v>1514</v>
      </c>
      <c r="E652" s="317" t="s">
        <v>1516</v>
      </c>
      <c r="F652" s="87" t="s">
        <v>6018</v>
      </c>
      <c r="G652" s="88"/>
      <c r="H652" s="89" t="s">
        <v>6019</v>
      </c>
      <c r="I652" s="90"/>
      <c r="J652" s="90"/>
      <c r="K652" s="91"/>
      <c r="L652" s="92"/>
      <c r="M652" s="90" t="s">
        <v>2749</v>
      </c>
      <c r="N652" s="90"/>
      <c r="O652" s="90"/>
      <c r="P652" s="91"/>
      <c r="Q652" s="185"/>
      <c r="R652" s="185"/>
      <c r="S652" s="185"/>
      <c r="T652" s="185"/>
      <c r="U652" s="185"/>
      <c r="V652" s="100" t="s">
        <v>6020</v>
      </c>
      <c r="W652" s="95" t="s">
        <v>6012</v>
      </c>
      <c r="X652" s="96"/>
      <c r="Y652" s="96"/>
      <c r="Z652" s="96"/>
      <c r="AA652" s="96"/>
      <c r="AB652" s="96"/>
      <c r="AC652" s="95"/>
      <c r="AD652" s="95" t="s">
        <v>5418</v>
      </c>
      <c r="AE652" s="100"/>
      <c r="AF652" s="100" t="s">
        <v>2735</v>
      </c>
      <c r="AG652" s="186"/>
      <c r="AH652" s="187"/>
      <c r="AI652" s="187"/>
      <c r="AJ652" s="187"/>
      <c r="AK652" s="188"/>
      <c r="AL652" s="188"/>
      <c r="AM652" s="189"/>
      <c r="AN652" s="189"/>
      <c r="AO652" s="189"/>
      <c r="AP652" s="189"/>
      <c r="AQ652" s="189"/>
      <c r="AR652" s="189"/>
      <c r="AS652" s="189"/>
      <c r="AT652" s="194" t="s">
        <v>1515</v>
      </c>
      <c r="AU652" s="104"/>
      <c r="AV652" s="104"/>
      <c r="AW652" s="104"/>
      <c r="AX652" s="104"/>
      <c r="AY652" s="104"/>
      <c r="AZ652" s="104"/>
      <c r="BA652" s="104"/>
      <c r="BB652" s="104"/>
      <c r="BC652" s="104"/>
      <c r="BD652" s="104"/>
      <c r="BE652" s="162"/>
      <c r="BF652" s="104"/>
      <c r="BG652" s="363"/>
      <c r="BH652" s="213" t="s">
        <v>1516</v>
      </c>
      <c r="BI652" s="193" t="s">
        <v>1516</v>
      </c>
      <c r="BJ652" s="193" t="s">
        <v>6021</v>
      </c>
      <c r="BK652" s="109"/>
    </row>
    <row r="653" s="193" customFormat="true" ht="12.75" hidden="true" customHeight="true" outlineLevel="0" collapsed="false">
      <c r="A653" s="315"/>
      <c r="B653" s="316"/>
      <c r="C653" s="316"/>
      <c r="D653" s="332" t="s">
        <v>1517</v>
      </c>
      <c r="E653" s="317" t="s">
        <v>1519</v>
      </c>
      <c r="F653" s="87" t="s">
        <v>6022</v>
      </c>
      <c r="G653" s="88"/>
      <c r="H653" s="89" t="s">
        <v>6023</v>
      </c>
      <c r="I653" s="90"/>
      <c r="J653" s="90"/>
      <c r="K653" s="91"/>
      <c r="L653" s="92"/>
      <c r="M653" s="90" t="s">
        <v>2749</v>
      </c>
      <c r="N653" s="90"/>
      <c r="O653" s="90"/>
      <c r="P653" s="91"/>
      <c r="Q653" s="185"/>
      <c r="R653" s="185"/>
      <c r="S653" s="185"/>
      <c r="T653" s="185"/>
      <c r="U653" s="185"/>
      <c r="V653" s="100" t="s">
        <v>6024</v>
      </c>
      <c r="W653" s="95" t="s">
        <v>6012</v>
      </c>
      <c r="X653" s="96"/>
      <c r="Y653" s="96"/>
      <c r="Z653" s="96"/>
      <c r="AA653" s="96"/>
      <c r="AB653" s="96"/>
      <c r="AC653" s="95"/>
      <c r="AD653" s="95" t="s">
        <v>5418</v>
      </c>
      <c r="AE653" s="100"/>
      <c r="AF653" s="100" t="s">
        <v>2735</v>
      </c>
      <c r="AG653" s="186"/>
      <c r="AH653" s="187"/>
      <c r="AI653" s="187"/>
      <c r="AJ653" s="187"/>
      <c r="AK653" s="188"/>
      <c r="AL653" s="188"/>
      <c r="AM653" s="189"/>
      <c r="AN653" s="189"/>
      <c r="AO653" s="189"/>
      <c r="AP653" s="189"/>
      <c r="AQ653" s="189"/>
      <c r="AR653" s="189"/>
      <c r="AS653" s="189"/>
      <c r="AT653" s="194" t="s">
        <v>1518</v>
      </c>
      <c r="AU653" s="104"/>
      <c r="AV653" s="104"/>
      <c r="AW653" s="104"/>
      <c r="AX653" s="104"/>
      <c r="AY653" s="104"/>
      <c r="AZ653" s="104"/>
      <c r="BA653" s="104"/>
      <c r="BB653" s="104"/>
      <c r="BC653" s="104"/>
      <c r="BD653" s="104"/>
      <c r="BE653" s="162"/>
      <c r="BF653" s="104"/>
      <c r="BG653" s="363"/>
      <c r="BH653" s="213" t="s">
        <v>1519</v>
      </c>
      <c r="BI653" s="193" t="s">
        <v>1519</v>
      </c>
      <c r="BJ653" s="193" t="s">
        <v>6025</v>
      </c>
      <c r="BK653" s="109"/>
    </row>
    <row r="654" s="193" customFormat="true" ht="12.75" hidden="true" customHeight="true" outlineLevel="0" collapsed="false">
      <c r="A654" s="315"/>
      <c r="B654" s="316"/>
      <c r="C654" s="316"/>
      <c r="D654" s="370" t="s">
        <v>1520</v>
      </c>
      <c r="E654" s="317" t="s">
        <v>1522</v>
      </c>
      <c r="F654" s="87" t="s">
        <v>6026</v>
      </c>
      <c r="G654" s="88"/>
      <c r="H654" s="89" t="s">
        <v>6027</v>
      </c>
      <c r="I654" s="90"/>
      <c r="J654" s="90"/>
      <c r="K654" s="91"/>
      <c r="L654" s="92"/>
      <c r="M654" s="90" t="s">
        <v>2749</v>
      </c>
      <c r="N654" s="90"/>
      <c r="O654" s="90"/>
      <c r="P654" s="91"/>
      <c r="Q654" s="185"/>
      <c r="R654" s="185"/>
      <c r="S654" s="185"/>
      <c r="T654" s="185"/>
      <c r="U654" s="185"/>
      <c r="V654" s="100" t="s">
        <v>6028</v>
      </c>
      <c r="W654" s="95" t="s">
        <v>6012</v>
      </c>
      <c r="X654" s="96"/>
      <c r="Y654" s="96"/>
      <c r="Z654" s="96"/>
      <c r="AA654" s="96"/>
      <c r="AB654" s="96"/>
      <c r="AC654" s="95"/>
      <c r="AD654" s="95" t="s">
        <v>5418</v>
      </c>
      <c r="AE654" s="100"/>
      <c r="AF654" s="100" t="s">
        <v>2735</v>
      </c>
      <c r="AG654" s="186"/>
      <c r="AH654" s="187"/>
      <c r="AI654" s="187"/>
      <c r="AJ654" s="187"/>
      <c r="AK654" s="188"/>
      <c r="AL654" s="188"/>
      <c r="AM654" s="189"/>
      <c r="AN654" s="189"/>
      <c r="AO654" s="189"/>
      <c r="AP654" s="189"/>
      <c r="AQ654" s="189"/>
      <c r="AR654" s="189"/>
      <c r="AS654" s="189"/>
      <c r="AT654" s="194" t="s">
        <v>1521</v>
      </c>
      <c r="AU654" s="104"/>
      <c r="AV654" s="104"/>
      <c r="AW654" s="104"/>
      <c r="AX654" s="104"/>
      <c r="AY654" s="104"/>
      <c r="AZ654" s="104"/>
      <c r="BA654" s="104"/>
      <c r="BB654" s="104"/>
      <c r="BC654" s="104"/>
      <c r="BD654" s="104"/>
      <c r="BE654" s="162"/>
      <c r="BF654" s="104"/>
      <c r="BG654" s="363"/>
      <c r="BH654" s="213" t="s">
        <v>1522</v>
      </c>
      <c r="BI654" s="193" t="s">
        <v>1522</v>
      </c>
      <c r="BJ654" s="193" t="s">
        <v>6029</v>
      </c>
      <c r="BK654" s="109"/>
    </row>
    <row r="655" s="193" customFormat="true" ht="12.75" hidden="true" customHeight="true" outlineLevel="0" collapsed="false">
      <c r="A655" s="315"/>
      <c r="B655" s="316"/>
      <c r="C655" s="316"/>
      <c r="D655" s="370" t="s">
        <v>1523</v>
      </c>
      <c r="E655" s="317" t="s">
        <v>1525</v>
      </c>
      <c r="F655" s="87" t="s">
        <v>6030</v>
      </c>
      <c r="G655" s="88"/>
      <c r="H655" s="89" t="s">
        <v>6031</v>
      </c>
      <c r="I655" s="90"/>
      <c r="J655" s="90"/>
      <c r="K655" s="91"/>
      <c r="L655" s="92"/>
      <c r="M655" s="90" t="s">
        <v>2749</v>
      </c>
      <c r="N655" s="90"/>
      <c r="O655" s="90"/>
      <c r="P655" s="91"/>
      <c r="Q655" s="185"/>
      <c r="R655" s="185"/>
      <c r="S655" s="185"/>
      <c r="T655" s="185"/>
      <c r="U655" s="185"/>
      <c r="V655" s="100" t="s">
        <v>6032</v>
      </c>
      <c r="W655" s="95" t="s">
        <v>6012</v>
      </c>
      <c r="X655" s="96"/>
      <c r="Y655" s="96"/>
      <c r="Z655" s="96"/>
      <c r="AA655" s="96"/>
      <c r="AB655" s="96"/>
      <c r="AC655" s="95"/>
      <c r="AD655" s="95" t="s">
        <v>5418</v>
      </c>
      <c r="AE655" s="100"/>
      <c r="AF655" s="100" t="s">
        <v>2735</v>
      </c>
      <c r="AG655" s="186"/>
      <c r="AH655" s="187"/>
      <c r="AI655" s="187"/>
      <c r="AJ655" s="187"/>
      <c r="AK655" s="188"/>
      <c r="AL655" s="188"/>
      <c r="AM655" s="189"/>
      <c r="AN655" s="189"/>
      <c r="AO655" s="189"/>
      <c r="AP655" s="189"/>
      <c r="AQ655" s="189"/>
      <c r="AR655" s="189"/>
      <c r="AS655" s="189"/>
      <c r="AT655" s="194" t="s">
        <v>1524</v>
      </c>
      <c r="AU655" s="104"/>
      <c r="AV655" s="104"/>
      <c r="AW655" s="104"/>
      <c r="AX655" s="104"/>
      <c r="AY655" s="104"/>
      <c r="AZ655" s="104"/>
      <c r="BA655" s="104"/>
      <c r="BB655" s="104"/>
      <c r="BC655" s="104"/>
      <c r="BD655" s="104"/>
      <c r="BE655" s="162"/>
      <c r="BF655" s="104"/>
      <c r="BG655" s="363"/>
      <c r="BH655" s="213" t="s">
        <v>1525</v>
      </c>
      <c r="BI655" s="193" t="s">
        <v>1525</v>
      </c>
      <c r="BJ655" s="193" t="s">
        <v>6033</v>
      </c>
      <c r="BK655" s="109"/>
    </row>
    <row r="656" s="193" customFormat="true" ht="12.75" hidden="true" customHeight="true" outlineLevel="0" collapsed="false">
      <c r="A656" s="315"/>
      <c r="B656" s="316"/>
      <c r="C656" s="316"/>
      <c r="D656" s="332" t="s">
        <v>1526</v>
      </c>
      <c r="E656" s="317" t="s">
        <v>1528</v>
      </c>
      <c r="F656" s="87" t="s">
        <v>6034</v>
      </c>
      <c r="G656" s="88"/>
      <c r="H656" s="89" t="s">
        <v>6035</v>
      </c>
      <c r="I656" s="90"/>
      <c r="J656" s="90"/>
      <c r="K656" s="91"/>
      <c r="L656" s="92"/>
      <c r="M656" s="90" t="s">
        <v>2749</v>
      </c>
      <c r="N656" s="90"/>
      <c r="O656" s="90"/>
      <c r="P656" s="91"/>
      <c r="Q656" s="185"/>
      <c r="R656" s="185"/>
      <c r="S656" s="185"/>
      <c r="T656" s="185"/>
      <c r="U656" s="185"/>
      <c r="V656" s="100" t="s">
        <v>6036</v>
      </c>
      <c r="W656" s="95" t="s">
        <v>6012</v>
      </c>
      <c r="X656" s="96"/>
      <c r="Y656" s="96"/>
      <c r="Z656" s="96"/>
      <c r="AA656" s="96"/>
      <c r="AB656" s="96"/>
      <c r="AC656" s="95"/>
      <c r="AD656" s="95" t="s">
        <v>5418</v>
      </c>
      <c r="AE656" s="100"/>
      <c r="AF656" s="100" t="s">
        <v>2735</v>
      </c>
      <c r="AG656" s="186"/>
      <c r="AH656" s="187"/>
      <c r="AI656" s="187"/>
      <c r="AJ656" s="187"/>
      <c r="AK656" s="188"/>
      <c r="AL656" s="188"/>
      <c r="AM656" s="189"/>
      <c r="AN656" s="189"/>
      <c r="AO656" s="189"/>
      <c r="AP656" s="189"/>
      <c r="AQ656" s="189"/>
      <c r="AR656" s="189"/>
      <c r="AS656" s="189"/>
      <c r="AT656" s="194" t="s">
        <v>1527</v>
      </c>
      <c r="AU656" s="104"/>
      <c r="AV656" s="104"/>
      <c r="AW656" s="104"/>
      <c r="AX656" s="104"/>
      <c r="AY656" s="104"/>
      <c r="AZ656" s="104"/>
      <c r="BA656" s="104"/>
      <c r="BB656" s="104"/>
      <c r="BC656" s="104"/>
      <c r="BD656" s="104"/>
      <c r="BE656" s="162"/>
      <c r="BF656" s="104"/>
      <c r="BG656" s="363"/>
      <c r="BH656" s="213" t="s">
        <v>1528</v>
      </c>
      <c r="BI656" s="193" t="s">
        <v>1528</v>
      </c>
      <c r="BJ656" s="193" t="s">
        <v>6037</v>
      </c>
      <c r="BK656" s="109"/>
    </row>
    <row r="657" s="193" customFormat="true" ht="12.75" hidden="true" customHeight="true" outlineLevel="0" collapsed="false">
      <c r="A657" s="315"/>
      <c r="B657" s="316"/>
      <c r="C657" s="316"/>
      <c r="D657" s="332" t="s">
        <v>1529</v>
      </c>
      <c r="E657" s="317" t="s">
        <v>1531</v>
      </c>
      <c r="F657" s="87" t="s">
        <v>6038</v>
      </c>
      <c r="G657" s="88"/>
      <c r="H657" s="89" t="s">
        <v>6039</v>
      </c>
      <c r="I657" s="90"/>
      <c r="J657" s="90"/>
      <c r="K657" s="91"/>
      <c r="L657" s="92"/>
      <c r="M657" s="90" t="s">
        <v>2749</v>
      </c>
      <c r="N657" s="90"/>
      <c r="O657" s="90"/>
      <c r="P657" s="91"/>
      <c r="Q657" s="185"/>
      <c r="R657" s="185"/>
      <c r="S657" s="185"/>
      <c r="T657" s="185"/>
      <c r="U657" s="185"/>
      <c r="V657" s="100" t="s">
        <v>6040</v>
      </c>
      <c r="W657" s="95" t="s">
        <v>6012</v>
      </c>
      <c r="X657" s="96"/>
      <c r="Y657" s="96"/>
      <c r="Z657" s="96"/>
      <c r="AA657" s="96"/>
      <c r="AB657" s="96"/>
      <c r="AC657" s="95"/>
      <c r="AD657" s="95" t="s">
        <v>5418</v>
      </c>
      <c r="AE657" s="100"/>
      <c r="AF657" s="100" t="s">
        <v>2735</v>
      </c>
      <c r="AG657" s="186"/>
      <c r="AH657" s="187"/>
      <c r="AI657" s="187"/>
      <c r="AJ657" s="187"/>
      <c r="AK657" s="188"/>
      <c r="AL657" s="188"/>
      <c r="AM657" s="189"/>
      <c r="AN657" s="189"/>
      <c r="AO657" s="189"/>
      <c r="AP657" s="189"/>
      <c r="AQ657" s="189"/>
      <c r="AR657" s="189"/>
      <c r="AS657" s="189"/>
      <c r="AT657" s="194" t="s">
        <v>1530</v>
      </c>
      <c r="AU657" s="104"/>
      <c r="AV657" s="104"/>
      <c r="AW657" s="104"/>
      <c r="AX657" s="104"/>
      <c r="AY657" s="104"/>
      <c r="AZ657" s="104"/>
      <c r="BA657" s="104"/>
      <c r="BB657" s="104"/>
      <c r="BC657" s="104"/>
      <c r="BD657" s="104"/>
      <c r="BE657" s="162"/>
      <c r="BF657" s="104"/>
      <c r="BG657" s="363"/>
      <c r="BH657" s="213" t="s">
        <v>1531</v>
      </c>
      <c r="BI657" s="193" t="s">
        <v>1531</v>
      </c>
      <c r="BJ657" s="193" t="s">
        <v>6041</v>
      </c>
      <c r="BK657" s="109"/>
    </row>
    <row r="658" s="193" customFormat="true" ht="12.75" hidden="true" customHeight="true" outlineLevel="0" collapsed="false">
      <c r="A658" s="315"/>
      <c r="B658" s="316"/>
      <c r="C658" s="316"/>
      <c r="D658" s="332" t="s">
        <v>1532</v>
      </c>
      <c r="E658" s="317" t="s">
        <v>1533</v>
      </c>
      <c r="F658" s="87" t="s">
        <v>6042</v>
      </c>
      <c r="G658" s="88"/>
      <c r="H658" s="89" t="s">
        <v>6043</v>
      </c>
      <c r="I658" s="90"/>
      <c r="J658" s="90"/>
      <c r="K658" s="91"/>
      <c r="L658" s="92"/>
      <c r="M658" s="90" t="s">
        <v>2749</v>
      </c>
      <c r="N658" s="90"/>
      <c r="O658" s="90"/>
      <c r="P658" s="91"/>
      <c r="Q658" s="185"/>
      <c r="R658" s="185"/>
      <c r="S658" s="185"/>
      <c r="T658" s="185"/>
      <c r="U658" s="185"/>
      <c r="V658" s="100" t="s">
        <v>6044</v>
      </c>
      <c r="W658" s="95" t="s">
        <v>6012</v>
      </c>
      <c r="X658" s="96"/>
      <c r="Y658" s="96"/>
      <c r="Z658" s="96"/>
      <c r="AA658" s="96"/>
      <c r="AB658" s="96"/>
      <c r="AC658" s="95"/>
      <c r="AD658" s="95" t="s">
        <v>5418</v>
      </c>
      <c r="AE658" s="100"/>
      <c r="AF658" s="100" t="s">
        <v>2735</v>
      </c>
      <c r="AG658" s="186"/>
      <c r="AH658" s="187"/>
      <c r="AI658" s="187"/>
      <c r="AJ658" s="187"/>
      <c r="AK658" s="188"/>
      <c r="AL658" s="188"/>
      <c r="AM658" s="189"/>
      <c r="AN658" s="189"/>
      <c r="AO658" s="189"/>
      <c r="AP658" s="189"/>
      <c r="AQ658" s="189"/>
      <c r="AR658" s="189"/>
      <c r="AS658" s="189"/>
      <c r="AT658" s="194" t="s">
        <v>1532</v>
      </c>
      <c r="AU658" s="104"/>
      <c r="AV658" s="104"/>
      <c r="AW658" s="104"/>
      <c r="AX658" s="104"/>
      <c r="AY658" s="104"/>
      <c r="AZ658" s="104"/>
      <c r="BA658" s="104"/>
      <c r="BB658" s="104"/>
      <c r="BC658" s="104"/>
      <c r="BD658" s="104"/>
      <c r="BE658" s="162"/>
      <c r="BF658" s="104"/>
      <c r="BG658" s="363"/>
      <c r="BH658" s="213" t="s">
        <v>1533</v>
      </c>
      <c r="BI658" s="193" t="s">
        <v>1533</v>
      </c>
      <c r="BJ658" s="193" t="s">
        <v>6045</v>
      </c>
      <c r="BK658" s="109"/>
    </row>
    <row r="659" s="193" customFormat="true" ht="12.75" hidden="true" customHeight="true" outlineLevel="0" collapsed="false">
      <c r="A659" s="315"/>
      <c r="B659" s="316"/>
      <c r="C659" s="316"/>
      <c r="D659" s="332" t="s">
        <v>1534</v>
      </c>
      <c r="E659" s="317" t="s">
        <v>1535</v>
      </c>
      <c r="F659" s="87" t="s">
        <v>6046</v>
      </c>
      <c r="G659" s="88"/>
      <c r="H659" s="89" t="s">
        <v>6047</v>
      </c>
      <c r="I659" s="90"/>
      <c r="J659" s="90"/>
      <c r="K659" s="91"/>
      <c r="L659" s="92"/>
      <c r="M659" s="90" t="s">
        <v>2749</v>
      </c>
      <c r="N659" s="90"/>
      <c r="O659" s="90"/>
      <c r="P659" s="91"/>
      <c r="Q659" s="185"/>
      <c r="R659" s="185"/>
      <c r="S659" s="185"/>
      <c r="T659" s="185"/>
      <c r="U659" s="185"/>
      <c r="V659" s="100" t="s">
        <v>6048</v>
      </c>
      <c r="W659" s="95" t="s">
        <v>6012</v>
      </c>
      <c r="X659" s="96"/>
      <c r="Y659" s="96"/>
      <c r="Z659" s="96"/>
      <c r="AA659" s="96"/>
      <c r="AB659" s="96"/>
      <c r="AC659" s="95"/>
      <c r="AD659" s="95" t="s">
        <v>5418</v>
      </c>
      <c r="AE659" s="100"/>
      <c r="AF659" s="100" t="s">
        <v>2735</v>
      </c>
      <c r="AG659" s="186"/>
      <c r="AH659" s="187"/>
      <c r="AI659" s="187"/>
      <c r="AJ659" s="187"/>
      <c r="AK659" s="188"/>
      <c r="AL659" s="188"/>
      <c r="AM659" s="189"/>
      <c r="AN659" s="189"/>
      <c r="AO659" s="189"/>
      <c r="AP659" s="189"/>
      <c r="AQ659" s="189"/>
      <c r="AR659" s="189"/>
      <c r="AS659" s="189"/>
      <c r="AT659" s="194" t="s">
        <v>1534</v>
      </c>
      <c r="AU659" s="104"/>
      <c r="AV659" s="104"/>
      <c r="AW659" s="104"/>
      <c r="AX659" s="104"/>
      <c r="AY659" s="104"/>
      <c r="AZ659" s="104"/>
      <c r="BA659" s="104"/>
      <c r="BB659" s="104"/>
      <c r="BC659" s="104"/>
      <c r="BD659" s="104"/>
      <c r="BE659" s="162"/>
      <c r="BF659" s="104"/>
      <c r="BG659" s="363"/>
      <c r="BH659" s="213" t="s">
        <v>1535</v>
      </c>
      <c r="BI659" s="193" t="s">
        <v>1535</v>
      </c>
      <c r="BJ659" s="193" t="s">
        <v>6049</v>
      </c>
      <c r="BK659" s="109"/>
    </row>
    <row r="660" s="193" customFormat="true" ht="12.75" hidden="true" customHeight="true" outlineLevel="0" collapsed="false">
      <c r="A660" s="315"/>
      <c r="B660" s="316"/>
      <c r="C660" s="316"/>
      <c r="D660" s="332" t="s">
        <v>1536</v>
      </c>
      <c r="E660" s="317" t="s">
        <v>1537</v>
      </c>
      <c r="F660" s="87" t="s">
        <v>6050</v>
      </c>
      <c r="G660" s="88"/>
      <c r="H660" s="89" t="s">
        <v>6051</v>
      </c>
      <c r="I660" s="90"/>
      <c r="J660" s="90"/>
      <c r="K660" s="91"/>
      <c r="L660" s="92"/>
      <c r="M660" s="90" t="s">
        <v>2749</v>
      </c>
      <c r="N660" s="90"/>
      <c r="O660" s="90"/>
      <c r="P660" s="91"/>
      <c r="Q660" s="185"/>
      <c r="R660" s="185"/>
      <c r="S660" s="185"/>
      <c r="T660" s="185"/>
      <c r="U660" s="185"/>
      <c r="V660" s="100" t="s">
        <v>6052</v>
      </c>
      <c r="W660" s="95" t="s">
        <v>6012</v>
      </c>
      <c r="X660" s="96"/>
      <c r="Y660" s="96"/>
      <c r="Z660" s="96"/>
      <c r="AA660" s="96"/>
      <c r="AB660" s="96"/>
      <c r="AC660" s="95"/>
      <c r="AD660" s="95" t="s">
        <v>5418</v>
      </c>
      <c r="AE660" s="100"/>
      <c r="AF660" s="100" t="s">
        <v>2735</v>
      </c>
      <c r="AG660" s="186"/>
      <c r="AH660" s="187"/>
      <c r="AI660" s="187"/>
      <c r="AJ660" s="187"/>
      <c r="AK660" s="188"/>
      <c r="AL660" s="188"/>
      <c r="AM660" s="189"/>
      <c r="AN660" s="189"/>
      <c r="AO660" s="189"/>
      <c r="AP660" s="189"/>
      <c r="AQ660" s="189"/>
      <c r="AR660" s="189"/>
      <c r="AS660" s="189"/>
      <c r="AT660" s="194" t="s">
        <v>1536</v>
      </c>
      <c r="AU660" s="104"/>
      <c r="AV660" s="104"/>
      <c r="AW660" s="104"/>
      <c r="AX660" s="104"/>
      <c r="AY660" s="104"/>
      <c r="AZ660" s="104"/>
      <c r="BA660" s="104"/>
      <c r="BB660" s="104"/>
      <c r="BC660" s="104"/>
      <c r="BD660" s="104"/>
      <c r="BE660" s="162"/>
      <c r="BF660" s="104"/>
      <c r="BG660" s="363"/>
      <c r="BH660" s="213" t="s">
        <v>1537</v>
      </c>
      <c r="BI660" s="193" t="s">
        <v>1537</v>
      </c>
      <c r="BJ660" s="193" t="s">
        <v>6053</v>
      </c>
      <c r="BK660" s="109"/>
    </row>
    <row r="661" s="193" customFormat="true" ht="12.75" hidden="true" customHeight="true" outlineLevel="0" collapsed="false">
      <c r="A661" s="315"/>
      <c r="B661" s="316"/>
      <c r="C661" s="316"/>
      <c r="D661" s="332" t="s">
        <v>1538</v>
      </c>
      <c r="E661" s="317" t="s">
        <v>1539</v>
      </c>
      <c r="F661" s="87" t="s">
        <v>6054</v>
      </c>
      <c r="G661" s="88"/>
      <c r="H661" s="89" t="s">
        <v>6055</v>
      </c>
      <c r="I661" s="90"/>
      <c r="J661" s="90"/>
      <c r="K661" s="91"/>
      <c r="L661" s="92"/>
      <c r="M661" s="90" t="s">
        <v>2749</v>
      </c>
      <c r="N661" s="90"/>
      <c r="O661" s="90"/>
      <c r="P661" s="91"/>
      <c r="Q661" s="185"/>
      <c r="R661" s="185"/>
      <c r="S661" s="185"/>
      <c r="T661" s="185"/>
      <c r="U661" s="185"/>
      <c r="V661" s="100" t="s">
        <v>6056</v>
      </c>
      <c r="W661" s="95" t="s">
        <v>6012</v>
      </c>
      <c r="X661" s="96"/>
      <c r="Y661" s="96"/>
      <c r="Z661" s="96"/>
      <c r="AA661" s="96"/>
      <c r="AB661" s="96"/>
      <c r="AC661" s="95"/>
      <c r="AD661" s="95" t="s">
        <v>5418</v>
      </c>
      <c r="AE661" s="100"/>
      <c r="AF661" s="100" t="s">
        <v>2735</v>
      </c>
      <c r="AG661" s="186"/>
      <c r="AH661" s="187"/>
      <c r="AI661" s="187"/>
      <c r="AJ661" s="187"/>
      <c r="AK661" s="188"/>
      <c r="AL661" s="188"/>
      <c r="AM661" s="189"/>
      <c r="AN661" s="189"/>
      <c r="AO661" s="189"/>
      <c r="AP661" s="189"/>
      <c r="AQ661" s="189"/>
      <c r="AR661" s="189"/>
      <c r="AS661" s="189"/>
      <c r="AT661" s="194" t="s">
        <v>1538</v>
      </c>
      <c r="AU661" s="104"/>
      <c r="AV661" s="104"/>
      <c r="AW661" s="104"/>
      <c r="AX661" s="104"/>
      <c r="AY661" s="104"/>
      <c r="AZ661" s="104"/>
      <c r="BA661" s="104"/>
      <c r="BB661" s="104"/>
      <c r="BC661" s="104"/>
      <c r="BD661" s="104"/>
      <c r="BE661" s="162"/>
      <c r="BF661" s="104"/>
      <c r="BG661" s="363"/>
      <c r="BH661" s="213" t="s">
        <v>1539</v>
      </c>
      <c r="BI661" s="193" t="s">
        <v>1539</v>
      </c>
      <c r="BJ661" s="193" t="s">
        <v>6057</v>
      </c>
      <c r="BK661" s="109"/>
    </row>
    <row r="662" s="193" customFormat="true" ht="12.75" hidden="true" customHeight="true" outlineLevel="0" collapsed="false">
      <c r="A662" s="315"/>
      <c r="B662" s="316"/>
      <c r="C662" s="316"/>
      <c r="D662" s="332" t="s">
        <v>1540</v>
      </c>
      <c r="E662" s="317" t="s">
        <v>1541</v>
      </c>
      <c r="F662" s="87" t="s">
        <v>6058</v>
      </c>
      <c r="G662" s="88"/>
      <c r="H662" s="89" t="s">
        <v>6059</v>
      </c>
      <c r="I662" s="90"/>
      <c r="J662" s="90"/>
      <c r="K662" s="91"/>
      <c r="L662" s="92"/>
      <c r="M662" s="90" t="s">
        <v>2749</v>
      </c>
      <c r="N662" s="90"/>
      <c r="O662" s="90"/>
      <c r="P662" s="91"/>
      <c r="Q662" s="185"/>
      <c r="R662" s="185"/>
      <c r="S662" s="185"/>
      <c r="T662" s="185"/>
      <c r="U662" s="185"/>
      <c r="V662" s="100" t="s">
        <v>6060</v>
      </c>
      <c r="W662" s="95" t="s">
        <v>6012</v>
      </c>
      <c r="X662" s="96"/>
      <c r="Y662" s="96"/>
      <c r="Z662" s="96"/>
      <c r="AA662" s="96"/>
      <c r="AB662" s="96"/>
      <c r="AC662" s="95"/>
      <c r="AD662" s="95" t="s">
        <v>5418</v>
      </c>
      <c r="AE662" s="100"/>
      <c r="AF662" s="100" t="s">
        <v>2735</v>
      </c>
      <c r="AG662" s="186"/>
      <c r="AH662" s="187"/>
      <c r="AI662" s="187"/>
      <c r="AJ662" s="187"/>
      <c r="AK662" s="188"/>
      <c r="AL662" s="188"/>
      <c r="AM662" s="189"/>
      <c r="AN662" s="189"/>
      <c r="AO662" s="189"/>
      <c r="AP662" s="189"/>
      <c r="AQ662" s="189"/>
      <c r="AR662" s="189"/>
      <c r="AS662" s="189"/>
      <c r="AT662" s="194" t="s">
        <v>1540</v>
      </c>
      <c r="AU662" s="104"/>
      <c r="AV662" s="104"/>
      <c r="AW662" s="104"/>
      <c r="AX662" s="104"/>
      <c r="AY662" s="104"/>
      <c r="AZ662" s="104"/>
      <c r="BA662" s="104"/>
      <c r="BB662" s="104"/>
      <c r="BC662" s="104"/>
      <c r="BD662" s="104"/>
      <c r="BE662" s="162"/>
      <c r="BF662" s="104"/>
      <c r="BG662" s="363"/>
      <c r="BH662" s="213" t="s">
        <v>1541</v>
      </c>
      <c r="BI662" s="193" t="s">
        <v>1541</v>
      </c>
      <c r="BJ662" s="193" t="s">
        <v>6061</v>
      </c>
      <c r="BK662" s="109"/>
    </row>
    <row r="663" s="193" customFormat="true" ht="12.75" hidden="true" customHeight="true" outlineLevel="0" collapsed="false">
      <c r="A663" s="315"/>
      <c r="B663" s="316"/>
      <c r="C663" s="316"/>
      <c r="D663" s="332" t="s">
        <v>1542</v>
      </c>
      <c r="E663" s="317" t="s">
        <v>1544</v>
      </c>
      <c r="F663" s="87" t="s">
        <v>6062</v>
      </c>
      <c r="G663" s="88"/>
      <c r="H663" s="89" t="s">
        <v>6063</v>
      </c>
      <c r="I663" s="90"/>
      <c r="J663" s="90"/>
      <c r="K663" s="91"/>
      <c r="L663" s="92"/>
      <c r="M663" s="90" t="s">
        <v>2749</v>
      </c>
      <c r="N663" s="90"/>
      <c r="O663" s="90"/>
      <c r="P663" s="91"/>
      <c r="Q663" s="185"/>
      <c r="R663" s="185"/>
      <c r="S663" s="185"/>
      <c r="T663" s="185"/>
      <c r="U663" s="185"/>
      <c r="V663" s="100" t="s">
        <v>6064</v>
      </c>
      <c r="W663" s="95" t="s">
        <v>6012</v>
      </c>
      <c r="X663" s="96"/>
      <c r="Y663" s="96"/>
      <c r="Z663" s="96"/>
      <c r="AA663" s="96"/>
      <c r="AB663" s="96"/>
      <c r="AC663" s="95"/>
      <c r="AD663" s="95" t="s">
        <v>5418</v>
      </c>
      <c r="AE663" s="100"/>
      <c r="AF663" s="100" t="s">
        <v>2735</v>
      </c>
      <c r="AG663" s="186"/>
      <c r="AH663" s="187"/>
      <c r="AI663" s="187"/>
      <c r="AJ663" s="187"/>
      <c r="AK663" s="188"/>
      <c r="AL663" s="188"/>
      <c r="AM663" s="189"/>
      <c r="AN663" s="189"/>
      <c r="AO663" s="189"/>
      <c r="AP663" s="189"/>
      <c r="AQ663" s="189"/>
      <c r="AR663" s="189"/>
      <c r="AS663" s="189"/>
      <c r="AT663" s="194" t="s">
        <v>1543</v>
      </c>
      <c r="AU663" s="104"/>
      <c r="AV663" s="104"/>
      <c r="AW663" s="104"/>
      <c r="AX663" s="104"/>
      <c r="AY663" s="104"/>
      <c r="AZ663" s="104"/>
      <c r="BA663" s="104"/>
      <c r="BB663" s="104"/>
      <c r="BC663" s="104"/>
      <c r="BD663" s="104"/>
      <c r="BE663" s="162"/>
      <c r="BF663" s="104"/>
      <c r="BG663" s="363"/>
      <c r="BH663" s="213" t="s">
        <v>1544</v>
      </c>
      <c r="BI663" s="193" t="s">
        <v>1544</v>
      </c>
      <c r="BJ663" s="193" t="s">
        <v>6065</v>
      </c>
      <c r="BK663" s="109"/>
    </row>
    <row r="664" s="193" customFormat="true" ht="12.75" hidden="true" customHeight="true" outlineLevel="0" collapsed="false">
      <c r="A664" s="315"/>
      <c r="B664" s="316"/>
      <c r="C664" s="316"/>
      <c r="D664" s="332" t="s">
        <v>1545</v>
      </c>
      <c r="E664" s="317" t="s">
        <v>1547</v>
      </c>
      <c r="F664" s="87" t="s">
        <v>6066</v>
      </c>
      <c r="G664" s="88"/>
      <c r="H664" s="89" t="s">
        <v>6067</v>
      </c>
      <c r="I664" s="90"/>
      <c r="J664" s="90"/>
      <c r="K664" s="91"/>
      <c r="L664" s="92"/>
      <c r="M664" s="90" t="s">
        <v>2749</v>
      </c>
      <c r="N664" s="90"/>
      <c r="O664" s="90"/>
      <c r="P664" s="91"/>
      <c r="Q664" s="185"/>
      <c r="R664" s="185"/>
      <c r="S664" s="185"/>
      <c r="T664" s="185"/>
      <c r="U664" s="185"/>
      <c r="V664" s="100" t="s">
        <v>6068</v>
      </c>
      <c r="W664" s="95" t="s">
        <v>6012</v>
      </c>
      <c r="X664" s="96"/>
      <c r="Y664" s="96"/>
      <c r="Z664" s="96"/>
      <c r="AA664" s="96"/>
      <c r="AB664" s="96"/>
      <c r="AC664" s="95"/>
      <c r="AD664" s="95" t="s">
        <v>5418</v>
      </c>
      <c r="AE664" s="100"/>
      <c r="AF664" s="100" t="s">
        <v>2735</v>
      </c>
      <c r="AG664" s="186"/>
      <c r="AH664" s="187"/>
      <c r="AI664" s="187"/>
      <c r="AJ664" s="187"/>
      <c r="AK664" s="188"/>
      <c r="AL664" s="188"/>
      <c r="AM664" s="189"/>
      <c r="AN664" s="189"/>
      <c r="AO664" s="189"/>
      <c r="AP664" s="189"/>
      <c r="AQ664" s="189"/>
      <c r="AR664" s="189"/>
      <c r="AS664" s="189"/>
      <c r="AT664" s="194" t="s">
        <v>1546</v>
      </c>
      <c r="AU664" s="104"/>
      <c r="AV664" s="104"/>
      <c r="AW664" s="104"/>
      <c r="AX664" s="104"/>
      <c r="AY664" s="104"/>
      <c r="AZ664" s="104"/>
      <c r="BA664" s="104"/>
      <c r="BB664" s="104"/>
      <c r="BC664" s="104"/>
      <c r="BD664" s="104"/>
      <c r="BE664" s="162"/>
      <c r="BF664" s="104"/>
      <c r="BG664" s="363"/>
      <c r="BH664" s="213" t="s">
        <v>1547</v>
      </c>
      <c r="BI664" s="193" t="s">
        <v>1547</v>
      </c>
      <c r="BJ664" s="193" t="s">
        <v>6069</v>
      </c>
      <c r="BK664" s="109"/>
    </row>
    <row r="665" s="193" customFormat="true" ht="12.75" hidden="true" customHeight="true" outlineLevel="0" collapsed="false">
      <c r="A665" s="315"/>
      <c r="B665" s="316"/>
      <c r="C665" s="316"/>
      <c r="D665" s="332" t="s">
        <v>1548</v>
      </c>
      <c r="E665" s="317" t="s">
        <v>1550</v>
      </c>
      <c r="F665" s="87" t="s">
        <v>6070</v>
      </c>
      <c r="G665" s="88"/>
      <c r="H665" s="89" t="s">
        <v>6071</v>
      </c>
      <c r="I665" s="90"/>
      <c r="J665" s="90"/>
      <c r="K665" s="91"/>
      <c r="L665" s="92"/>
      <c r="M665" s="90" t="s">
        <v>2749</v>
      </c>
      <c r="N665" s="90"/>
      <c r="O665" s="90"/>
      <c r="P665" s="91"/>
      <c r="Q665" s="185"/>
      <c r="R665" s="185"/>
      <c r="S665" s="185"/>
      <c r="T665" s="185"/>
      <c r="U665" s="185"/>
      <c r="V665" s="100" t="s">
        <v>6072</v>
      </c>
      <c r="W665" s="95" t="s">
        <v>6012</v>
      </c>
      <c r="X665" s="96"/>
      <c r="Y665" s="96"/>
      <c r="Z665" s="96"/>
      <c r="AA665" s="96"/>
      <c r="AB665" s="96"/>
      <c r="AC665" s="95"/>
      <c r="AD665" s="95" t="s">
        <v>5418</v>
      </c>
      <c r="AE665" s="100"/>
      <c r="AF665" s="100" t="s">
        <v>2735</v>
      </c>
      <c r="AG665" s="186"/>
      <c r="AH665" s="187"/>
      <c r="AI665" s="187"/>
      <c r="AJ665" s="187"/>
      <c r="AK665" s="188"/>
      <c r="AL665" s="188"/>
      <c r="AM665" s="189"/>
      <c r="AN665" s="189"/>
      <c r="AO665" s="189"/>
      <c r="AP665" s="189"/>
      <c r="AQ665" s="189"/>
      <c r="AR665" s="189"/>
      <c r="AS665" s="189"/>
      <c r="AT665" s="194" t="s">
        <v>1549</v>
      </c>
      <c r="AU665" s="104"/>
      <c r="AV665" s="104"/>
      <c r="AW665" s="104"/>
      <c r="AX665" s="104"/>
      <c r="AY665" s="104"/>
      <c r="AZ665" s="104"/>
      <c r="BA665" s="104"/>
      <c r="BB665" s="104"/>
      <c r="BC665" s="104"/>
      <c r="BD665" s="104"/>
      <c r="BE665" s="162"/>
      <c r="BF665" s="104"/>
      <c r="BG665" s="363"/>
      <c r="BH665" s="213" t="s">
        <v>1550</v>
      </c>
      <c r="BI665" s="193" t="s">
        <v>1550</v>
      </c>
      <c r="BJ665" s="193" t="s">
        <v>6073</v>
      </c>
      <c r="BK665" s="109"/>
    </row>
    <row r="666" s="193" customFormat="true" ht="12.75" hidden="true" customHeight="true" outlineLevel="0" collapsed="false">
      <c r="A666" s="315"/>
      <c r="B666" s="316"/>
      <c r="C666" s="316"/>
      <c r="D666" s="370" t="s">
        <v>1551</v>
      </c>
      <c r="E666" s="317" t="s">
        <v>1553</v>
      </c>
      <c r="F666" s="87" t="s">
        <v>6074</v>
      </c>
      <c r="G666" s="88"/>
      <c r="H666" s="89" t="s">
        <v>6075</v>
      </c>
      <c r="I666" s="90"/>
      <c r="J666" s="90"/>
      <c r="K666" s="91"/>
      <c r="L666" s="92"/>
      <c r="M666" s="90" t="s">
        <v>2749</v>
      </c>
      <c r="N666" s="90"/>
      <c r="O666" s="90"/>
      <c r="P666" s="91"/>
      <c r="Q666" s="185"/>
      <c r="R666" s="185"/>
      <c r="S666" s="185"/>
      <c r="T666" s="185"/>
      <c r="U666" s="185"/>
      <c r="V666" s="100" t="s">
        <v>6076</v>
      </c>
      <c r="W666" s="95" t="s">
        <v>6012</v>
      </c>
      <c r="X666" s="96"/>
      <c r="Y666" s="96"/>
      <c r="Z666" s="96"/>
      <c r="AA666" s="96"/>
      <c r="AB666" s="96"/>
      <c r="AC666" s="95"/>
      <c r="AD666" s="95" t="s">
        <v>5418</v>
      </c>
      <c r="AE666" s="100"/>
      <c r="AF666" s="100" t="s">
        <v>2735</v>
      </c>
      <c r="AG666" s="186"/>
      <c r="AH666" s="187"/>
      <c r="AI666" s="187"/>
      <c r="AJ666" s="187"/>
      <c r="AK666" s="188"/>
      <c r="AL666" s="188"/>
      <c r="AM666" s="189"/>
      <c r="AN666" s="189"/>
      <c r="AO666" s="189"/>
      <c r="AP666" s="189"/>
      <c r="AQ666" s="189"/>
      <c r="AR666" s="189"/>
      <c r="AS666" s="189"/>
      <c r="AT666" s="194" t="s">
        <v>1552</v>
      </c>
      <c r="AU666" s="104"/>
      <c r="AV666" s="104"/>
      <c r="AW666" s="104"/>
      <c r="AX666" s="104"/>
      <c r="AY666" s="104"/>
      <c r="AZ666" s="104"/>
      <c r="BA666" s="104"/>
      <c r="BB666" s="104"/>
      <c r="BC666" s="104"/>
      <c r="BD666" s="104"/>
      <c r="BE666" s="162"/>
      <c r="BF666" s="104"/>
      <c r="BG666" s="363"/>
      <c r="BH666" s="213" t="s">
        <v>1553</v>
      </c>
      <c r="BI666" s="193" t="s">
        <v>1553</v>
      </c>
      <c r="BJ666" s="193" t="s">
        <v>6077</v>
      </c>
      <c r="BK666" s="109"/>
    </row>
    <row r="667" s="193" customFormat="true" ht="12.75" hidden="true" customHeight="true" outlineLevel="0" collapsed="false">
      <c r="A667" s="315"/>
      <c r="B667" s="316"/>
      <c r="C667" s="316"/>
      <c r="D667" s="370" t="s">
        <v>1554</v>
      </c>
      <c r="E667" s="317" t="s">
        <v>1556</v>
      </c>
      <c r="F667" s="87" t="s">
        <v>6078</v>
      </c>
      <c r="G667" s="88"/>
      <c r="H667" s="89" t="s">
        <v>6079</v>
      </c>
      <c r="I667" s="90"/>
      <c r="J667" s="90"/>
      <c r="K667" s="91"/>
      <c r="L667" s="92"/>
      <c r="M667" s="90" t="s">
        <v>2749</v>
      </c>
      <c r="N667" s="90"/>
      <c r="O667" s="90"/>
      <c r="P667" s="91"/>
      <c r="Q667" s="185"/>
      <c r="R667" s="185"/>
      <c r="S667" s="185"/>
      <c r="T667" s="185"/>
      <c r="U667" s="185"/>
      <c r="V667" s="100" t="s">
        <v>6080</v>
      </c>
      <c r="W667" s="95" t="s">
        <v>6012</v>
      </c>
      <c r="X667" s="96"/>
      <c r="Y667" s="96"/>
      <c r="Z667" s="96"/>
      <c r="AA667" s="96"/>
      <c r="AB667" s="96"/>
      <c r="AC667" s="95"/>
      <c r="AD667" s="95" t="s">
        <v>5418</v>
      </c>
      <c r="AE667" s="100"/>
      <c r="AF667" s="100" t="s">
        <v>2735</v>
      </c>
      <c r="AG667" s="186"/>
      <c r="AH667" s="187"/>
      <c r="AI667" s="187"/>
      <c r="AJ667" s="187"/>
      <c r="AK667" s="188"/>
      <c r="AL667" s="188"/>
      <c r="AM667" s="189"/>
      <c r="AN667" s="189"/>
      <c r="AO667" s="189"/>
      <c r="AP667" s="189"/>
      <c r="AQ667" s="189"/>
      <c r="AR667" s="189"/>
      <c r="AS667" s="189"/>
      <c r="AT667" s="194" t="s">
        <v>1555</v>
      </c>
      <c r="AU667" s="104"/>
      <c r="AV667" s="104"/>
      <c r="AW667" s="104"/>
      <c r="AX667" s="104"/>
      <c r="AY667" s="104"/>
      <c r="AZ667" s="104"/>
      <c r="BA667" s="104"/>
      <c r="BB667" s="104"/>
      <c r="BC667" s="104"/>
      <c r="BD667" s="104"/>
      <c r="BE667" s="162"/>
      <c r="BF667" s="104"/>
      <c r="BG667" s="363"/>
      <c r="BH667" s="213" t="s">
        <v>1556</v>
      </c>
      <c r="BI667" s="193" t="s">
        <v>1556</v>
      </c>
      <c r="BJ667" s="193" t="s">
        <v>6081</v>
      </c>
      <c r="BK667" s="109"/>
    </row>
    <row r="668" s="193" customFormat="true" ht="12.75" hidden="true" customHeight="true" outlineLevel="0" collapsed="false">
      <c r="A668" s="315"/>
      <c r="B668" s="316"/>
      <c r="C668" s="316"/>
      <c r="D668" s="332" t="s">
        <v>1557</v>
      </c>
      <c r="E668" s="317" t="s">
        <v>1559</v>
      </c>
      <c r="F668" s="87" t="s">
        <v>6082</v>
      </c>
      <c r="G668" s="88"/>
      <c r="H668" s="89" t="s">
        <v>6083</v>
      </c>
      <c r="I668" s="90"/>
      <c r="J668" s="90"/>
      <c r="K668" s="91"/>
      <c r="L668" s="92"/>
      <c r="M668" s="90" t="s">
        <v>2749</v>
      </c>
      <c r="N668" s="90"/>
      <c r="O668" s="90"/>
      <c r="P668" s="91"/>
      <c r="Q668" s="185"/>
      <c r="R668" s="185"/>
      <c r="S668" s="185"/>
      <c r="T668" s="185"/>
      <c r="U668" s="185"/>
      <c r="V668" s="100" t="s">
        <v>6084</v>
      </c>
      <c r="W668" s="95" t="s">
        <v>6012</v>
      </c>
      <c r="X668" s="96"/>
      <c r="Y668" s="96"/>
      <c r="Z668" s="96"/>
      <c r="AA668" s="96"/>
      <c r="AB668" s="96"/>
      <c r="AC668" s="95"/>
      <c r="AD668" s="95" t="s">
        <v>5418</v>
      </c>
      <c r="AE668" s="100"/>
      <c r="AF668" s="100" t="s">
        <v>2735</v>
      </c>
      <c r="AG668" s="186"/>
      <c r="AH668" s="187"/>
      <c r="AI668" s="187"/>
      <c r="AJ668" s="187"/>
      <c r="AK668" s="188"/>
      <c r="AL668" s="188"/>
      <c r="AM668" s="189"/>
      <c r="AN668" s="189"/>
      <c r="AO668" s="189"/>
      <c r="AP668" s="189"/>
      <c r="AQ668" s="189"/>
      <c r="AR668" s="189"/>
      <c r="AS668" s="189"/>
      <c r="AT668" s="194" t="s">
        <v>1558</v>
      </c>
      <c r="AU668" s="104"/>
      <c r="AV668" s="104"/>
      <c r="AW668" s="104"/>
      <c r="AX668" s="104"/>
      <c r="AY668" s="104"/>
      <c r="AZ668" s="104"/>
      <c r="BA668" s="104"/>
      <c r="BB668" s="104"/>
      <c r="BC668" s="104"/>
      <c r="BD668" s="104"/>
      <c r="BE668" s="162"/>
      <c r="BF668" s="104"/>
      <c r="BG668" s="363"/>
      <c r="BH668" s="213" t="s">
        <v>1559</v>
      </c>
      <c r="BI668" s="193" t="s">
        <v>1559</v>
      </c>
      <c r="BJ668" s="193" t="s">
        <v>6085</v>
      </c>
      <c r="BK668" s="109"/>
    </row>
    <row r="669" s="193" customFormat="true" ht="12.75" hidden="true" customHeight="true" outlineLevel="0" collapsed="false">
      <c r="A669" s="315"/>
      <c r="B669" s="316"/>
      <c r="C669" s="316"/>
      <c r="D669" s="332" t="s">
        <v>1560</v>
      </c>
      <c r="E669" s="317" t="s">
        <v>1562</v>
      </c>
      <c r="F669" s="87" t="s">
        <v>6086</v>
      </c>
      <c r="G669" s="88"/>
      <c r="H669" s="89" t="s">
        <v>6087</v>
      </c>
      <c r="I669" s="90"/>
      <c r="J669" s="90"/>
      <c r="K669" s="91"/>
      <c r="L669" s="92"/>
      <c r="M669" s="90" t="s">
        <v>2749</v>
      </c>
      <c r="N669" s="90"/>
      <c r="O669" s="90"/>
      <c r="P669" s="91"/>
      <c r="Q669" s="185"/>
      <c r="R669" s="185"/>
      <c r="S669" s="185"/>
      <c r="T669" s="185"/>
      <c r="U669" s="185"/>
      <c r="V669" s="100" t="s">
        <v>6088</v>
      </c>
      <c r="W669" s="95" t="s">
        <v>6012</v>
      </c>
      <c r="X669" s="96"/>
      <c r="Y669" s="96"/>
      <c r="Z669" s="96"/>
      <c r="AA669" s="96"/>
      <c r="AB669" s="96"/>
      <c r="AC669" s="95"/>
      <c r="AD669" s="95" t="s">
        <v>5418</v>
      </c>
      <c r="AE669" s="100"/>
      <c r="AF669" s="100" t="s">
        <v>2735</v>
      </c>
      <c r="AG669" s="186"/>
      <c r="AH669" s="187"/>
      <c r="AI669" s="187"/>
      <c r="AJ669" s="187"/>
      <c r="AK669" s="188"/>
      <c r="AL669" s="188"/>
      <c r="AM669" s="189"/>
      <c r="AN669" s="189"/>
      <c r="AO669" s="189"/>
      <c r="AP669" s="189"/>
      <c r="AQ669" s="189"/>
      <c r="AR669" s="189"/>
      <c r="AS669" s="189"/>
      <c r="AT669" s="194" t="s">
        <v>1561</v>
      </c>
      <c r="AU669" s="104"/>
      <c r="AV669" s="104"/>
      <c r="AW669" s="104"/>
      <c r="AX669" s="104"/>
      <c r="AY669" s="104"/>
      <c r="AZ669" s="104"/>
      <c r="BA669" s="104"/>
      <c r="BB669" s="104"/>
      <c r="BC669" s="104"/>
      <c r="BD669" s="104"/>
      <c r="BE669" s="162"/>
      <c r="BF669" s="104"/>
      <c r="BG669" s="363"/>
      <c r="BH669" s="213" t="s">
        <v>1562</v>
      </c>
      <c r="BI669" s="193" t="s">
        <v>1562</v>
      </c>
      <c r="BJ669" s="193" t="s">
        <v>6089</v>
      </c>
      <c r="BK669" s="109"/>
    </row>
    <row r="670" s="193" customFormat="true" ht="12.75" hidden="true" customHeight="true" outlineLevel="0" collapsed="false">
      <c r="A670" s="315"/>
      <c r="B670" s="316"/>
      <c r="C670" s="316"/>
      <c r="D670" s="332" t="s">
        <v>1563</v>
      </c>
      <c r="E670" s="317" t="s">
        <v>1565</v>
      </c>
      <c r="F670" s="87" t="s">
        <v>6090</v>
      </c>
      <c r="G670" s="88"/>
      <c r="H670" s="89" t="s">
        <v>6091</v>
      </c>
      <c r="I670" s="90"/>
      <c r="J670" s="90"/>
      <c r="K670" s="91"/>
      <c r="L670" s="92"/>
      <c r="M670" s="90" t="s">
        <v>2749</v>
      </c>
      <c r="N670" s="90"/>
      <c r="O670" s="90"/>
      <c r="P670" s="91"/>
      <c r="Q670" s="185"/>
      <c r="R670" s="185"/>
      <c r="S670" s="185"/>
      <c r="T670" s="185"/>
      <c r="U670" s="185"/>
      <c r="V670" s="100" t="s">
        <v>6092</v>
      </c>
      <c r="W670" s="95" t="s">
        <v>6012</v>
      </c>
      <c r="X670" s="96"/>
      <c r="Y670" s="96"/>
      <c r="Z670" s="96"/>
      <c r="AA670" s="96"/>
      <c r="AB670" s="96"/>
      <c r="AC670" s="95"/>
      <c r="AD670" s="95" t="s">
        <v>5418</v>
      </c>
      <c r="AE670" s="100"/>
      <c r="AF670" s="100" t="s">
        <v>2735</v>
      </c>
      <c r="AG670" s="186"/>
      <c r="AH670" s="187"/>
      <c r="AI670" s="187"/>
      <c r="AJ670" s="187"/>
      <c r="AK670" s="188"/>
      <c r="AL670" s="188"/>
      <c r="AM670" s="189"/>
      <c r="AN670" s="189"/>
      <c r="AO670" s="189"/>
      <c r="AP670" s="189"/>
      <c r="AQ670" s="189"/>
      <c r="AR670" s="189"/>
      <c r="AS670" s="189"/>
      <c r="AT670" s="194" t="s">
        <v>1564</v>
      </c>
      <c r="AU670" s="104"/>
      <c r="AV670" s="104"/>
      <c r="AW670" s="104"/>
      <c r="AX670" s="104"/>
      <c r="AY670" s="104"/>
      <c r="AZ670" s="104"/>
      <c r="BA670" s="104"/>
      <c r="BB670" s="104"/>
      <c r="BC670" s="104"/>
      <c r="BD670" s="104"/>
      <c r="BE670" s="162"/>
      <c r="BF670" s="104"/>
      <c r="BG670" s="363"/>
      <c r="BH670" s="213" t="s">
        <v>1565</v>
      </c>
      <c r="BI670" s="193" t="s">
        <v>1565</v>
      </c>
      <c r="BJ670" s="193" t="s">
        <v>6093</v>
      </c>
      <c r="BK670" s="109"/>
    </row>
    <row r="671" s="193" customFormat="true" ht="12.75" hidden="true" customHeight="true" outlineLevel="0" collapsed="false">
      <c r="A671" s="315"/>
      <c r="B671" s="316"/>
      <c r="C671" s="316"/>
      <c r="D671" s="332" t="s">
        <v>1566</v>
      </c>
      <c r="E671" s="317" t="s">
        <v>1567</v>
      </c>
      <c r="F671" s="87" t="s">
        <v>6094</v>
      </c>
      <c r="G671" s="88"/>
      <c r="H671" s="89" t="s">
        <v>6095</v>
      </c>
      <c r="I671" s="90"/>
      <c r="J671" s="90"/>
      <c r="K671" s="91"/>
      <c r="L671" s="92"/>
      <c r="M671" s="90" t="s">
        <v>2749</v>
      </c>
      <c r="N671" s="90"/>
      <c r="O671" s="90"/>
      <c r="P671" s="91"/>
      <c r="Q671" s="185"/>
      <c r="R671" s="185"/>
      <c r="S671" s="185"/>
      <c r="T671" s="185"/>
      <c r="U671" s="185"/>
      <c r="V671" s="100" t="s">
        <v>6096</v>
      </c>
      <c r="W671" s="95" t="s">
        <v>6012</v>
      </c>
      <c r="X671" s="96"/>
      <c r="Y671" s="96"/>
      <c r="Z671" s="96"/>
      <c r="AA671" s="96"/>
      <c r="AB671" s="96"/>
      <c r="AC671" s="95"/>
      <c r="AD671" s="95" t="s">
        <v>5418</v>
      </c>
      <c r="AE671" s="100"/>
      <c r="AF671" s="100" t="s">
        <v>2735</v>
      </c>
      <c r="AG671" s="186"/>
      <c r="AH671" s="187"/>
      <c r="AI671" s="187"/>
      <c r="AJ671" s="187"/>
      <c r="AK671" s="188"/>
      <c r="AL671" s="188"/>
      <c r="AM671" s="189"/>
      <c r="AN671" s="189"/>
      <c r="AO671" s="189"/>
      <c r="AP671" s="189"/>
      <c r="AQ671" s="189"/>
      <c r="AR671" s="189"/>
      <c r="AS671" s="189"/>
      <c r="AT671" s="194" t="s">
        <v>1566</v>
      </c>
      <c r="AU671" s="104"/>
      <c r="AV671" s="104"/>
      <c r="AW671" s="104"/>
      <c r="AX671" s="104"/>
      <c r="AY671" s="104"/>
      <c r="AZ671" s="104"/>
      <c r="BA671" s="104"/>
      <c r="BB671" s="104"/>
      <c r="BC671" s="104"/>
      <c r="BD671" s="104"/>
      <c r="BE671" s="162"/>
      <c r="BF671" s="104"/>
      <c r="BG671" s="363"/>
      <c r="BH671" s="213" t="s">
        <v>1567</v>
      </c>
      <c r="BI671" s="193" t="s">
        <v>1567</v>
      </c>
      <c r="BJ671" s="193" t="s">
        <v>6097</v>
      </c>
      <c r="BK671" s="109"/>
    </row>
    <row r="672" s="193" customFormat="true" ht="12.75" hidden="true" customHeight="true" outlineLevel="0" collapsed="false">
      <c r="A672" s="315"/>
      <c r="B672" s="316"/>
      <c r="C672" s="316"/>
      <c r="D672" s="332" t="s">
        <v>1568</v>
      </c>
      <c r="E672" s="317" t="s">
        <v>1569</v>
      </c>
      <c r="F672" s="87" t="s">
        <v>6098</v>
      </c>
      <c r="G672" s="88"/>
      <c r="H672" s="89" t="s">
        <v>6099</v>
      </c>
      <c r="I672" s="90"/>
      <c r="J672" s="90"/>
      <c r="K672" s="91"/>
      <c r="L672" s="92"/>
      <c r="M672" s="90" t="s">
        <v>2749</v>
      </c>
      <c r="N672" s="90"/>
      <c r="O672" s="90"/>
      <c r="P672" s="91"/>
      <c r="Q672" s="185"/>
      <c r="R672" s="185"/>
      <c r="S672" s="185"/>
      <c r="T672" s="185"/>
      <c r="U672" s="185"/>
      <c r="V672" s="100" t="s">
        <v>6100</v>
      </c>
      <c r="W672" s="95" t="s">
        <v>6012</v>
      </c>
      <c r="X672" s="96"/>
      <c r="Y672" s="96"/>
      <c r="Z672" s="96"/>
      <c r="AA672" s="96"/>
      <c r="AB672" s="96"/>
      <c r="AC672" s="95"/>
      <c r="AD672" s="95" t="s">
        <v>5418</v>
      </c>
      <c r="AE672" s="100"/>
      <c r="AF672" s="100" t="s">
        <v>2735</v>
      </c>
      <c r="AG672" s="186"/>
      <c r="AH672" s="187"/>
      <c r="AI672" s="187"/>
      <c r="AJ672" s="187"/>
      <c r="AK672" s="188"/>
      <c r="AL672" s="188"/>
      <c r="AM672" s="189"/>
      <c r="AN672" s="189"/>
      <c r="AO672" s="189"/>
      <c r="AP672" s="189"/>
      <c r="AQ672" s="189"/>
      <c r="AR672" s="189"/>
      <c r="AS672" s="189"/>
      <c r="AT672" s="194" t="s">
        <v>1568</v>
      </c>
      <c r="AU672" s="104"/>
      <c r="AV672" s="104"/>
      <c r="AW672" s="104"/>
      <c r="AX672" s="104"/>
      <c r="AY672" s="104"/>
      <c r="AZ672" s="104"/>
      <c r="BA672" s="104"/>
      <c r="BB672" s="104"/>
      <c r="BC672" s="104"/>
      <c r="BD672" s="104"/>
      <c r="BE672" s="162"/>
      <c r="BF672" s="104"/>
      <c r="BG672" s="363"/>
      <c r="BH672" s="213" t="s">
        <v>1569</v>
      </c>
      <c r="BI672" s="193" t="s">
        <v>1569</v>
      </c>
      <c r="BJ672" s="193" t="s">
        <v>6101</v>
      </c>
      <c r="BK672" s="109"/>
    </row>
    <row r="673" s="193" customFormat="true" ht="12.75" hidden="true" customHeight="true" outlineLevel="0" collapsed="false">
      <c r="A673" s="315"/>
      <c r="B673" s="316"/>
      <c r="C673" s="316"/>
      <c r="D673" s="332" t="s">
        <v>1570</v>
      </c>
      <c r="E673" s="317" t="s">
        <v>1571</v>
      </c>
      <c r="F673" s="87" t="s">
        <v>6102</v>
      </c>
      <c r="G673" s="88"/>
      <c r="H673" s="89" t="s">
        <v>6103</v>
      </c>
      <c r="I673" s="90"/>
      <c r="J673" s="90"/>
      <c r="K673" s="91"/>
      <c r="L673" s="92"/>
      <c r="M673" s="90" t="s">
        <v>2749</v>
      </c>
      <c r="N673" s="90"/>
      <c r="O673" s="90"/>
      <c r="P673" s="91"/>
      <c r="Q673" s="185"/>
      <c r="R673" s="185"/>
      <c r="S673" s="185"/>
      <c r="T673" s="185"/>
      <c r="U673" s="185"/>
      <c r="V673" s="100" t="s">
        <v>6104</v>
      </c>
      <c r="W673" s="95" t="s">
        <v>6012</v>
      </c>
      <c r="X673" s="96"/>
      <c r="Y673" s="96"/>
      <c r="Z673" s="96"/>
      <c r="AA673" s="96"/>
      <c r="AB673" s="96"/>
      <c r="AC673" s="95"/>
      <c r="AD673" s="95" t="s">
        <v>5418</v>
      </c>
      <c r="AE673" s="100"/>
      <c r="AF673" s="100" t="s">
        <v>2735</v>
      </c>
      <c r="AG673" s="186"/>
      <c r="AH673" s="187"/>
      <c r="AI673" s="187"/>
      <c r="AJ673" s="187"/>
      <c r="AK673" s="188"/>
      <c r="AL673" s="188"/>
      <c r="AM673" s="189"/>
      <c r="AN673" s="189"/>
      <c r="AO673" s="189"/>
      <c r="AP673" s="189"/>
      <c r="AQ673" s="189"/>
      <c r="AR673" s="189"/>
      <c r="AS673" s="189"/>
      <c r="AT673" s="194" t="s">
        <v>1570</v>
      </c>
      <c r="AU673" s="104"/>
      <c r="AV673" s="104"/>
      <c r="AW673" s="104"/>
      <c r="AX673" s="104"/>
      <c r="AY673" s="104"/>
      <c r="AZ673" s="104"/>
      <c r="BA673" s="104"/>
      <c r="BB673" s="104"/>
      <c r="BC673" s="104"/>
      <c r="BD673" s="104"/>
      <c r="BE673" s="162"/>
      <c r="BF673" s="104"/>
      <c r="BG673" s="363"/>
      <c r="BH673" s="213" t="s">
        <v>1571</v>
      </c>
      <c r="BI673" s="193" t="s">
        <v>1571</v>
      </c>
      <c r="BJ673" s="193" t="s">
        <v>6105</v>
      </c>
      <c r="BK673" s="109"/>
    </row>
    <row r="674" s="193" customFormat="true" ht="12.75" hidden="true" customHeight="true" outlineLevel="0" collapsed="false">
      <c r="A674" s="315"/>
      <c r="B674" s="316"/>
      <c r="C674" s="316"/>
      <c r="D674" s="332" t="s">
        <v>1572</v>
      </c>
      <c r="E674" s="317" t="s">
        <v>1573</v>
      </c>
      <c r="F674" s="87" t="s">
        <v>6106</v>
      </c>
      <c r="G674" s="88"/>
      <c r="H674" s="89" t="s">
        <v>6107</v>
      </c>
      <c r="I674" s="90"/>
      <c r="J674" s="90"/>
      <c r="K674" s="91"/>
      <c r="L674" s="92"/>
      <c r="M674" s="90" t="s">
        <v>2749</v>
      </c>
      <c r="N674" s="90"/>
      <c r="O674" s="90"/>
      <c r="P674" s="91"/>
      <c r="Q674" s="185"/>
      <c r="R674" s="185"/>
      <c r="S674" s="185"/>
      <c r="T674" s="185"/>
      <c r="U674" s="185"/>
      <c r="V674" s="100" t="s">
        <v>6108</v>
      </c>
      <c r="W674" s="95" t="s">
        <v>6012</v>
      </c>
      <c r="X674" s="96"/>
      <c r="Y674" s="96"/>
      <c r="Z674" s="96"/>
      <c r="AA674" s="96"/>
      <c r="AB674" s="96"/>
      <c r="AC674" s="95"/>
      <c r="AD674" s="95" t="s">
        <v>5418</v>
      </c>
      <c r="AE674" s="100"/>
      <c r="AF674" s="100" t="s">
        <v>2735</v>
      </c>
      <c r="AG674" s="186"/>
      <c r="AH674" s="187"/>
      <c r="AI674" s="187"/>
      <c r="AJ674" s="187"/>
      <c r="AK674" s="188"/>
      <c r="AL674" s="188"/>
      <c r="AM674" s="189"/>
      <c r="AN674" s="189"/>
      <c r="AO674" s="189"/>
      <c r="AP674" s="189"/>
      <c r="AQ674" s="189"/>
      <c r="AR674" s="189"/>
      <c r="AS674" s="189"/>
      <c r="AT674" s="194" t="s">
        <v>1572</v>
      </c>
      <c r="AU674" s="104"/>
      <c r="AV674" s="104"/>
      <c r="AW674" s="104"/>
      <c r="AX674" s="104"/>
      <c r="AY674" s="104"/>
      <c r="AZ674" s="104"/>
      <c r="BA674" s="104"/>
      <c r="BB674" s="104"/>
      <c r="BC674" s="104"/>
      <c r="BD674" s="104"/>
      <c r="BE674" s="162"/>
      <c r="BF674" s="104"/>
      <c r="BG674" s="363"/>
      <c r="BH674" s="213" t="s">
        <v>1573</v>
      </c>
      <c r="BI674" s="193" t="s">
        <v>1573</v>
      </c>
      <c r="BJ674" s="193" t="s">
        <v>6109</v>
      </c>
      <c r="BK674" s="109"/>
    </row>
    <row r="675" s="193" customFormat="true" ht="12.75" hidden="true" customHeight="true" outlineLevel="0" collapsed="false">
      <c r="A675" s="315"/>
      <c r="B675" s="316"/>
      <c r="C675" s="316"/>
      <c r="D675" s="332" t="s">
        <v>1574</v>
      </c>
      <c r="E675" s="317" t="s">
        <v>1575</v>
      </c>
      <c r="F675" s="87" t="s">
        <v>6110</v>
      </c>
      <c r="G675" s="88"/>
      <c r="H675" s="89" t="s">
        <v>6111</v>
      </c>
      <c r="I675" s="90"/>
      <c r="J675" s="90"/>
      <c r="K675" s="91"/>
      <c r="L675" s="92"/>
      <c r="M675" s="90" t="s">
        <v>2749</v>
      </c>
      <c r="N675" s="90"/>
      <c r="O675" s="90"/>
      <c r="P675" s="91"/>
      <c r="Q675" s="185"/>
      <c r="R675" s="185"/>
      <c r="S675" s="185"/>
      <c r="T675" s="185"/>
      <c r="U675" s="185"/>
      <c r="V675" s="100" t="s">
        <v>6112</v>
      </c>
      <c r="W675" s="95" t="s">
        <v>6012</v>
      </c>
      <c r="X675" s="96"/>
      <c r="Y675" s="96"/>
      <c r="Z675" s="96"/>
      <c r="AA675" s="96"/>
      <c r="AB675" s="96"/>
      <c r="AC675" s="95"/>
      <c r="AD675" s="95" t="s">
        <v>5418</v>
      </c>
      <c r="AE675" s="100"/>
      <c r="AF675" s="100" t="s">
        <v>2735</v>
      </c>
      <c r="AG675" s="186"/>
      <c r="AH675" s="187"/>
      <c r="AI675" s="187"/>
      <c r="AJ675" s="187"/>
      <c r="AK675" s="188"/>
      <c r="AL675" s="188"/>
      <c r="AM675" s="189"/>
      <c r="AN675" s="189"/>
      <c r="AO675" s="189"/>
      <c r="AP675" s="189"/>
      <c r="AQ675" s="189"/>
      <c r="AR675" s="189"/>
      <c r="AS675" s="189"/>
      <c r="AT675" s="194" t="s">
        <v>1574</v>
      </c>
      <c r="AU675" s="104"/>
      <c r="AV675" s="104"/>
      <c r="AW675" s="104"/>
      <c r="AX675" s="104"/>
      <c r="AY675" s="104"/>
      <c r="AZ675" s="104"/>
      <c r="BA675" s="104"/>
      <c r="BB675" s="104"/>
      <c r="BC675" s="104"/>
      <c r="BD675" s="104"/>
      <c r="BE675" s="162"/>
      <c r="BF675" s="104"/>
      <c r="BG675" s="363"/>
      <c r="BH675" s="213" t="s">
        <v>1575</v>
      </c>
      <c r="BI675" s="193" t="s">
        <v>1575</v>
      </c>
      <c r="BJ675" s="193" t="s">
        <v>6113</v>
      </c>
      <c r="BK675" s="109"/>
    </row>
    <row r="676" s="193" customFormat="true" ht="12.75" hidden="true" customHeight="true" outlineLevel="0" collapsed="false">
      <c r="A676" s="315"/>
      <c r="B676" s="316"/>
      <c r="C676" s="316"/>
      <c r="D676" s="332" t="s">
        <v>1576</v>
      </c>
      <c r="E676" s="317" t="s">
        <v>1578</v>
      </c>
      <c r="F676" s="87" t="s">
        <v>6114</v>
      </c>
      <c r="G676" s="88"/>
      <c r="H676" s="89" t="s">
        <v>6115</v>
      </c>
      <c r="I676" s="90"/>
      <c r="J676" s="90"/>
      <c r="K676" s="91"/>
      <c r="L676" s="92"/>
      <c r="M676" s="90" t="s">
        <v>2749</v>
      </c>
      <c r="N676" s="90"/>
      <c r="O676" s="90"/>
      <c r="P676" s="91"/>
      <c r="Q676" s="185"/>
      <c r="R676" s="185"/>
      <c r="S676" s="185"/>
      <c r="T676" s="185"/>
      <c r="U676" s="185"/>
      <c r="V676" s="100" t="s">
        <v>6116</v>
      </c>
      <c r="W676" s="95" t="s">
        <v>6012</v>
      </c>
      <c r="X676" s="96"/>
      <c r="Y676" s="96"/>
      <c r="Z676" s="96"/>
      <c r="AA676" s="96"/>
      <c r="AB676" s="96"/>
      <c r="AC676" s="95"/>
      <c r="AD676" s="95" t="s">
        <v>5523</v>
      </c>
      <c r="AE676" s="100"/>
      <c r="AF676" s="100" t="s">
        <v>2735</v>
      </c>
      <c r="AG676" s="186"/>
      <c r="AH676" s="187"/>
      <c r="AI676" s="187"/>
      <c r="AJ676" s="187"/>
      <c r="AK676" s="188"/>
      <c r="AL676" s="188"/>
      <c r="AM676" s="189"/>
      <c r="AN676" s="189"/>
      <c r="AO676" s="189"/>
      <c r="AP676" s="189"/>
      <c r="AQ676" s="189"/>
      <c r="AR676" s="189"/>
      <c r="AS676" s="189"/>
      <c r="AT676" s="194" t="s">
        <v>1577</v>
      </c>
      <c r="AU676" s="104"/>
      <c r="AV676" s="104"/>
      <c r="AW676" s="104"/>
      <c r="AX676" s="104"/>
      <c r="AY676" s="104"/>
      <c r="AZ676" s="104"/>
      <c r="BA676" s="104"/>
      <c r="BB676" s="104"/>
      <c r="BC676" s="104"/>
      <c r="BD676" s="104"/>
      <c r="BE676" s="162"/>
      <c r="BF676" s="104"/>
      <c r="BG676" s="363"/>
      <c r="BH676" s="213" t="s">
        <v>1578</v>
      </c>
      <c r="BI676" s="193" t="s">
        <v>1578</v>
      </c>
      <c r="BJ676" s="193" t="s">
        <v>6117</v>
      </c>
      <c r="BK676" s="109"/>
    </row>
    <row r="677" s="193" customFormat="true" ht="12.75" hidden="true" customHeight="true" outlineLevel="0" collapsed="false">
      <c r="A677" s="315"/>
      <c r="B677" s="316"/>
      <c r="C677" s="316"/>
      <c r="D677" s="332" t="s">
        <v>1579</v>
      </c>
      <c r="E677" s="317" t="s">
        <v>1581</v>
      </c>
      <c r="F677" s="87" t="s">
        <v>6118</v>
      </c>
      <c r="G677" s="88"/>
      <c r="H677" s="89" t="s">
        <v>6119</v>
      </c>
      <c r="I677" s="90"/>
      <c r="J677" s="90"/>
      <c r="K677" s="91"/>
      <c r="L677" s="92"/>
      <c r="M677" s="90" t="s">
        <v>2749</v>
      </c>
      <c r="N677" s="90"/>
      <c r="O677" s="90"/>
      <c r="P677" s="91"/>
      <c r="Q677" s="185"/>
      <c r="R677" s="185"/>
      <c r="S677" s="185"/>
      <c r="T677" s="185"/>
      <c r="U677" s="185"/>
      <c r="V677" s="100" t="s">
        <v>6120</v>
      </c>
      <c r="W677" s="95" t="s">
        <v>6012</v>
      </c>
      <c r="X677" s="96"/>
      <c r="Y677" s="96"/>
      <c r="Z677" s="96"/>
      <c r="AA677" s="96"/>
      <c r="AB677" s="96"/>
      <c r="AC677" s="95"/>
      <c r="AD677" s="95" t="s">
        <v>5523</v>
      </c>
      <c r="AE677" s="100"/>
      <c r="AF677" s="100" t="s">
        <v>2735</v>
      </c>
      <c r="AG677" s="186"/>
      <c r="AH677" s="187"/>
      <c r="AI677" s="187"/>
      <c r="AJ677" s="187"/>
      <c r="AK677" s="188"/>
      <c r="AL677" s="188"/>
      <c r="AM677" s="189"/>
      <c r="AN677" s="189"/>
      <c r="AO677" s="189"/>
      <c r="AP677" s="189"/>
      <c r="AQ677" s="189"/>
      <c r="AR677" s="189"/>
      <c r="AS677" s="189"/>
      <c r="AT677" s="194" t="s">
        <v>1580</v>
      </c>
      <c r="AU677" s="104"/>
      <c r="AV677" s="104"/>
      <c r="AW677" s="104"/>
      <c r="AX677" s="104"/>
      <c r="AY677" s="104"/>
      <c r="AZ677" s="104"/>
      <c r="BA677" s="104"/>
      <c r="BB677" s="104"/>
      <c r="BC677" s="104"/>
      <c r="BD677" s="104"/>
      <c r="BE677" s="162"/>
      <c r="BF677" s="104"/>
      <c r="BG677" s="363"/>
      <c r="BH677" s="213" t="s">
        <v>1581</v>
      </c>
      <c r="BI677" s="193" t="s">
        <v>1581</v>
      </c>
      <c r="BJ677" s="193" t="s">
        <v>6121</v>
      </c>
      <c r="BK677" s="109"/>
    </row>
    <row r="678" s="193" customFormat="true" ht="12.75" hidden="true" customHeight="true" outlineLevel="0" collapsed="false">
      <c r="A678" s="315"/>
      <c r="B678" s="316"/>
      <c r="C678" s="316"/>
      <c r="D678" s="370" t="s">
        <v>1582</v>
      </c>
      <c r="E678" s="317" t="s">
        <v>1584</v>
      </c>
      <c r="F678" s="87" t="s">
        <v>6122</v>
      </c>
      <c r="G678" s="88"/>
      <c r="H678" s="89" t="s">
        <v>6123</v>
      </c>
      <c r="I678" s="90"/>
      <c r="J678" s="90"/>
      <c r="K678" s="91"/>
      <c r="L678" s="92"/>
      <c r="M678" s="90" t="s">
        <v>2749</v>
      </c>
      <c r="N678" s="90"/>
      <c r="O678" s="90"/>
      <c r="P678" s="91"/>
      <c r="Q678" s="185"/>
      <c r="R678" s="185"/>
      <c r="S678" s="185"/>
      <c r="T678" s="185"/>
      <c r="U678" s="185"/>
      <c r="V678" s="100" t="s">
        <v>6124</v>
      </c>
      <c r="W678" s="95" t="s">
        <v>6012</v>
      </c>
      <c r="X678" s="96"/>
      <c r="Y678" s="96"/>
      <c r="Z678" s="96"/>
      <c r="AA678" s="96"/>
      <c r="AB678" s="96"/>
      <c r="AC678" s="95"/>
      <c r="AD678" s="95" t="s">
        <v>5523</v>
      </c>
      <c r="AE678" s="100"/>
      <c r="AF678" s="100" t="s">
        <v>2735</v>
      </c>
      <c r="AG678" s="186"/>
      <c r="AH678" s="187"/>
      <c r="AI678" s="187"/>
      <c r="AJ678" s="187"/>
      <c r="AK678" s="188"/>
      <c r="AL678" s="188"/>
      <c r="AM678" s="189"/>
      <c r="AN678" s="189"/>
      <c r="AO678" s="189"/>
      <c r="AP678" s="189"/>
      <c r="AQ678" s="189"/>
      <c r="AR678" s="189"/>
      <c r="AS678" s="189"/>
      <c r="AT678" s="194" t="s">
        <v>1583</v>
      </c>
      <c r="AU678" s="104"/>
      <c r="AV678" s="104"/>
      <c r="AW678" s="104"/>
      <c r="AX678" s="104"/>
      <c r="AY678" s="104"/>
      <c r="AZ678" s="104"/>
      <c r="BA678" s="104"/>
      <c r="BB678" s="104"/>
      <c r="BC678" s="104"/>
      <c r="BD678" s="104"/>
      <c r="BE678" s="162"/>
      <c r="BF678" s="104"/>
      <c r="BG678" s="363"/>
      <c r="BH678" s="213" t="s">
        <v>1584</v>
      </c>
      <c r="BI678" s="193" t="s">
        <v>1584</v>
      </c>
      <c r="BJ678" s="193" t="s">
        <v>6125</v>
      </c>
      <c r="BK678" s="109"/>
    </row>
    <row r="679" s="193" customFormat="true" ht="12.75" hidden="true" customHeight="true" outlineLevel="0" collapsed="false">
      <c r="A679" s="315"/>
      <c r="B679" s="316"/>
      <c r="C679" s="316"/>
      <c r="D679" s="370" t="s">
        <v>1585</v>
      </c>
      <c r="E679" s="317" t="s">
        <v>1587</v>
      </c>
      <c r="F679" s="87" t="s">
        <v>6126</v>
      </c>
      <c r="G679" s="88"/>
      <c r="H679" s="89" t="s">
        <v>6127</v>
      </c>
      <c r="I679" s="90"/>
      <c r="J679" s="90"/>
      <c r="K679" s="91"/>
      <c r="L679" s="92"/>
      <c r="M679" s="90" t="s">
        <v>2749</v>
      </c>
      <c r="N679" s="90"/>
      <c r="O679" s="90"/>
      <c r="P679" s="91"/>
      <c r="Q679" s="185"/>
      <c r="R679" s="185"/>
      <c r="S679" s="185"/>
      <c r="T679" s="185"/>
      <c r="U679" s="185"/>
      <c r="V679" s="100" t="s">
        <v>6128</v>
      </c>
      <c r="W679" s="95" t="s">
        <v>6012</v>
      </c>
      <c r="X679" s="96"/>
      <c r="Y679" s="96"/>
      <c r="Z679" s="96"/>
      <c r="AA679" s="96"/>
      <c r="AB679" s="96"/>
      <c r="AC679" s="95"/>
      <c r="AD679" s="95" t="s">
        <v>5523</v>
      </c>
      <c r="AE679" s="100"/>
      <c r="AF679" s="100" t="s">
        <v>2735</v>
      </c>
      <c r="AG679" s="186"/>
      <c r="AH679" s="187"/>
      <c r="AI679" s="187"/>
      <c r="AJ679" s="187"/>
      <c r="AK679" s="188"/>
      <c r="AL679" s="188"/>
      <c r="AM679" s="189"/>
      <c r="AN679" s="189"/>
      <c r="AO679" s="189"/>
      <c r="AP679" s="189"/>
      <c r="AQ679" s="189"/>
      <c r="AR679" s="189"/>
      <c r="AS679" s="189"/>
      <c r="AT679" s="194" t="s">
        <v>1586</v>
      </c>
      <c r="AU679" s="104"/>
      <c r="AV679" s="104"/>
      <c r="AW679" s="104"/>
      <c r="AX679" s="104"/>
      <c r="AY679" s="104"/>
      <c r="AZ679" s="104"/>
      <c r="BA679" s="104"/>
      <c r="BB679" s="104"/>
      <c r="BC679" s="104"/>
      <c r="BD679" s="104"/>
      <c r="BE679" s="162"/>
      <c r="BF679" s="104"/>
      <c r="BG679" s="363"/>
      <c r="BH679" s="213" t="s">
        <v>1587</v>
      </c>
      <c r="BI679" s="193" t="s">
        <v>1587</v>
      </c>
      <c r="BJ679" s="193" t="s">
        <v>6129</v>
      </c>
      <c r="BK679" s="109"/>
    </row>
    <row r="680" s="193" customFormat="true" ht="12.75" hidden="true" customHeight="true" outlineLevel="0" collapsed="false">
      <c r="A680" s="315"/>
      <c r="B680" s="316"/>
      <c r="C680" s="316"/>
      <c r="D680" s="332" t="s">
        <v>1588</v>
      </c>
      <c r="E680" s="317" t="s">
        <v>1590</v>
      </c>
      <c r="F680" s="87" t="s">
        <v>6130</v>
      </c>
      <c r="G680" s="88"/>
      <c r="H680" s="89" t="s">
        <v>6131</v>
      </c>
      <c r="I680" s="90"/>
      <c r="J680" s="90"/>
      <c r="K680" s="91"/>
      <c r="L680" s="92"/>
      <c r="M680" s="90" t="s">
        <v>2749</v>
      </c>
      <c r="N680" s="90"/>
      <c r="O680" s="90"/>
      <c r="P680" s="91"/>
      <c r="Q680" s="185"/>
      <c r="R680" s="185"/>
      <c r="S680" s="185"/>
      <c r="T680" s="185"/>
      <c r="U680" s="185"/>
      <c r="V680" s="100" t="s">
        <v>6132</v>
      </c>
      <c r="W680" s="95" t="s">
        <v>6012</v>
      </c>
      <c r="X680" s="96"/>
      <c r="Y680" s="96"/>
      <c r="Z680" s="96"/>
      <c r="AA680" s="96"/>
      <c r="AB680" s="96"/>
      <c r="AC680" s="95"/>
      <c r="AD680" s="95" t="s">
        <v>5523</v>
      </c>
      <c r="AE680" s="100"/>
      <c r="AF680" s="100" t="s">
        <v>2735</v>
      </c>
      <c r="AG680" s="186"/>
      <c r="AH680" s="187"/>
      <c r="AI680" s="187"/>
      <c r="AJ680" s="187"/>
      <c r="AK680" s="188"/>
      <c r="AL680" s="188"/>
      <c r="AM680" s="189"/>
      <c r="AN680" s="189"/>
      <c r="AO680" s="189"/>
      <c r="AP680" s="189"/>
      <c r="AQ680" s="189"/>
      <c r="AR680" s="189"/>
      <c r="AS680" s="189"/>
      <c r="AT680" s="194" t="s">
        <v>1589</v>
      </c>
      <c r="AU680" s="104"/>
      <c r="AV680" s="104"/>
      <c r="AW680" s="104"/>
      <c r="AX680" s="104"/>
      <c r="AY680" s="104"/>
      <c r="AZ680" s="104"/>
      <c r="BA680" s="104"/>
      <c r="BB680" s="104"/>
      <c r="BC680" s="104"/>
      <c r="BD680" s="104"/>
      <c r="BE680" s="162"/>
      <c r="BF680" s="104"/>
      <c r="BG680" s="363"/>
      <c r="BH680" s="213" t="s">
        <v>1590</v>
      </c>
      <c r="BI680" s="193" t="s">
        <v>1590</v>
      </c>
      <c r="BJ680" s="193" t="s">
        <v>6133</v>
      </c>
      <c r="BK680" s="109"/>
    </row>
    <row r="681" s="193" customFormat="true" ht="12.75" hidden="true" customHeight="true" outlineLevel="0" collapsed="false">
      <c r="A681" s="315"/>
      <c r="B681" s="316"/>
      <c r="C681" s="316"/>
      <c r="D681" s="332" t="s">
        <v>1591</v>
      </c>
      <c r="E681" s="317" t="s">
        <v>1593</v>
      </c>
      <c r="F681" s="87" t="s">
        <v>6134</v>
      </c>
      <c r="G681" s="88"/>
      <c r="H681" s="89" t="s">
        <v>6135</v>
      </c>
      <c r="I681" s="90"/>
      <c r="J681" s="90"/>
      <c r="K681" s="91"/>
      <c r="L681" s="92"/>
      <c r="M681" s="90" t="s">
        <v>2749</v>
      </c>
      <c r="N681" s="90"/>
      <c r="O681" s="90"/>
      <c r="P681" s="91"/>
      <c r="Q681" s="185"/>
      <c r="R681" s="185"/>
      <c r="S681" s="185"/>
      <c r="T681" s="185"/>
      <c r="U681" s="185"/>
      <c r="V681" s="100" t="s">
        <v>6136</v>
      </c>
      <c r="W681" s="95" t="s">
        <v>6012</v>
      </c>
      <c r="X681" s="96"/>
      <c r="Y681" s="96"/>
      <c r="Z681" s="96"/>
      <c r="AA681" s="96"/>
      <c r="AB681" s="96"/>
      <c r="AC681" s="95"/>
      <c r="AD681" s="95" t="s">
        <v>5523</v>
      </c>
      <c r="AE681" s="100"/>
      <c r="AF681" s="100" t="s">
        <v>2735</v>
      </c>
      <c r="AG681" s="186"/>
      <c r="AH681" s="187"/>
      <c r="AI681" s="187"/>
      <c r="AJ681" s="187"/>
      <c r="AK681" s="188"/>
      <c r="AL681" s="188"/>
      <c r="AM681" s="189"/>
      <c r="AN681" s="189"/>
      <c r="AO681" s="189"/>
      <c r="AP681" s="189"/>
      <c r="AQ681" s="189"/>
      <c r="AR681" s="189"/>
      <c r="AS681" s="189"/>
      <c r="AT681" s="194" t="s">
        <v>1592</v>
      </c>
      <c r="AU681" s="104"/>
      <c r="AV681" s="104"/>
      <c r="AW681" s="104"/>
      <c r="AX681" s="104"/>
      <c r="AY681" s="104"/>
      <c r="AZ681" s="104"/>
      <c r="BA681" s="104"/>
      <c r="BB681" s="104"/>
      <c r="BC681" s="104"/>
      <c r="BD681" s="104"/>
      <c r="BE681" s="162"/>
      <c r="BF681" s="104"/>
      <c r="BG681" s="363"/>
      <c r="BH681" s="213" t="s">
        <v>1593</v>
      </c>
      <c r="BI681" s="193" t="s">
        <v>1593</v>
      </c>
      <c r="BJ681" s="193" t="s">
        <v>6137</v>
      </c>
      <c r="BK681" s="109"/>
    </row>
    <row r="682" s="193" customFormat="true" ht="12.75" hidden="true" customHeight="true" outlineLevel="0" collapsed="false">
      <c r="A682" s="315"/>
      <c r="B682" s="316"/>
      <c r="C682" s="316"/>
      <c r="D682" s="332" t="s">
        <v>1594</v>
      </c>
      <c r="E682" s="317" t="s">
        <v>1596</v>
      </c>
      <c r="F682" s="87" t="s">
        <v>6138</v>
      </c>
      <c r="G682" s="88"/>
      <c r="H682" s="89" t="s">
        <v>6139</v>
      </c>
      <c r="I682" s="90"/>
      <c r="J682" s="90"/>
      <c r="K682" s="91"/>
      <c r="L682" s="92"/>
      <c r="M682" s="90" t="s">
        <v>2749</v>
      </c>
      <c r="N682" s="90"/>
      <c r="O682" s="90"/>
      <c r="P682" s="91"/>
      <c r="Q682" s="185"/>
      <c r="R682" s="185"/>
      <c r="S682" s="185"/>
      <c r="T682" s="185"/>
      <c r="U682" s="185"/>
      <c r="V682" s="100" t="s">
        <v>6140</v>
      </c>
      <c r="W682" s="95" t="s">
        <v>6012</v>
      </c>
      <c r="X682" s="96"/>
      <c r="Y682" s="96"/>
      <c r="Z682" s="96"/>
      <c r="AA682" s="96"/>
      <c r="AB682" s="96"/>
      <c r="AC682" s="95"/>
      <c r="AD682" s="95" t="s">
        <v>5523</v>
      </c>
      <c r="AE682" s="100"/>
      <c r="AF682" s="100" t="s">
        <v>2735</v>
      </c>
      <c r="AG682" s="186"/>
      <c r="AH682" s="187"/>
      <c r="AI682" s="187"/>
      <c r="AJ682" s="187"/>
      <c r="AK682" s="188"/>
      <c r="AL682" s="188"/>
      <c r="AM682" s="189"/>
      <c r="AN682" s="189"/>
      <c r="AO682" s="189"/>
      <c r="AP682" s="189"/>
      <c r="AQ682" s="189"/>
      <c r="AR682" s="189"/>
      <c r="AS682" s="189"/>
      <c r="AT682" s="194" t="s">
        <v>1595</v>
      </c>
      <c r="AU682" s="104"/>
      <c r="AV682" s="104"/>
      <c r="AW682" s="104"/>
      <c r="AX682" s="104"/>
      <c r="AY682" s="104"/>
      <c r="AZ682" s="104"/>
      <c r="BA682" s="104"/>
      <c r="BB682" s="104"/>
      <c r="BC682" s="104"/>
      <c r="BD682" s="104"/>
      <c r="BE682" s="162"/>
      <c r="BF682" s="104"/>
      <c r="BG682" s="363"/>
      <c r="BH682" s="213" t="s">
        <v>1596</v>
      </c>
      <c r="BI682" s="193" t="s">
        <v>1596</v>
      </c>
      <c r="BJ682" s="193" t="s">
        <v>6141</v>
      </c>
      <c r="BK682" s="109"/>
    </row>
    <row r="683" s="193" customFormat="true" ht="12.75" hidden="true" customHeight="true" outlineLevel="0" collapsed="false">
      <c r="A683" s="315"/>
      <c r="B683" s="316"/>
      <c r="C683" s="316"/>
      <c r="D683" s="332" t="s">
        <v>1597</v>
      </c>
      <c r="E683" s="317" t="s">
        <v>1599</v>
      </c>
      <c r="F683" s="87" t="s">
        <v>6142</v>
      </c>
      <c r="G683" s="88"/>
      <c r="H683" s="89" t="s">
        <v>6143</v>
      </c>
      <c r="I683" s="90"/>
      <c r="J683" s="90"/>
      <c r="K683" s="91"/>
      <c r="L683" s="92"/>
      <c r="M683" s="90" t="s">
        <v>2749</v>
      </c>
      <c r="N683" s="90"/>
      <c r="O683" s="90"/>
      <c r="P683" s="91"/>
      <c r="Q683" s="185"/>
      <c r="R683" s="185"/>
      <c r="S683" s="185"/>
      <c r="T683" s="185"/>
      <c r="U683" s="185"/>
      <c r="V683" s="100" t="s">
        <v>6144</v>
      </c>
      <c r="W683" s="95" t="s">
        <v>6012</v>
      </c>
      <c r="X683" s="96"/>
      <c r="Y683" s="96"/>
      <c r="Z683" s="96"/>
      <c r="AA683" s="96"/>
      <c r="AB683" s="96"/>
      <c r="AC683" s="95"/>
      <c r="AD683" s="95" t="s">
        <v>5523</v>
      </c>
      <c r="AE683" s="100"/>
      <c r="AF683" s="100" t="s">
        <v>2735</v>
      </c>
      <c r="AG683" s="186"/>
      <c r="AH683" s="187"/>
      <c r="AI683" s="187"/>
      <c r="AJ683" s="187"/>
      <c r="AK683" s="188"/>
      <c r="AL683" s="188"/>
      <c r="AM683" s="189"/>
      <c r="AN683" s="189"/>
      <c r="AO683" s="189"/>
      <c r="AP683" s="189"/>
      <c r="AQ683" s="189"/>
      <c r="AR683" s="189"/>
      <c r="AS683" s="189"/>
      <c r="AT683" s="194" t="s">
        <v>1598</v>
      </c>
      <c r="AU683" s="104"/>
      <c r="AV683" s="104"/>
      <c r="AW683" s="104"/>
      <c r="AX683" s="104"/>
      <c r="AY683" s="104"/>
      <c r="AZ683" s="104"/>
      <c r="BA683" s="104"/>
      <c r="BB683" s="104"/>
      <c r="BC683" s="104"/>
      <c r="BD683" s="104"/>
      <c r="BE683" s="162"/>
      <c r="BF683" s="104"/>
      <c r="BG683" s="363"/>
      <c r="BH683" s="213" t="s">
        <v>1599</v>
      </c>
      <c r="BI683" s="193" t="s">
        <v>1599</v>
      </c>
      <c r="BJ683" s="193" t="s">
        <v>6145</v>
      </c>
      <c r="BK683" s="109"/>
    </row>
    <row r="684" s="193" customFormat="true" ht="12.75" hidden="true" customHeight="true" outlineLevel="0" collapsed="false">
      <c r="A684" s="315"/>
      <c r="B684" s="316"/>
      <c r="C684" s="316"/>
      <c r="D684" s="332" t="s">
        <v>1600</v>
      </c>
      <c r="E684" s="317" t="s">
        <v>1602</v>
      </c>
      <c r="F684" s="87" t="s">
        <v>6146</v>
      </c>
      <c r="G684" s="88"/>
      <c r="H684" s="89" t="s">
        <v>6147</v>
      </c>
      <c r="I684" s="90"/>
      <c r="J684" s="90"/>
      <c r="K684" s="91"/>
      <c r="L684" s="92"/>
      <c r="M684" s="90" t="s">
        <v>2749</v>
      </c>
      <c r="N684" s="90"/>
      <c r="O684" s="90"/>
      <c r="P684" s="91"/>
      <c r="Q684" s="185"/>
      <c r="R684" s="185"/>
      <c r="S684" s="185"/>
      <c r="T684" s="185"/>
      <c r="U684" s="185"/>
      <c r="V684" s="100" t="s">
        <v>6148</v>
      </c>
      <c r="W684" s="95" t="s">
        <v>6012</v>
      </c>
      <c r="X684" s="96"/>
      <c r="Y684" s="96"/>
      <c r="Z684" s="96"/>
      <c r="AA684" s="96"/>
      <c r="AB684" s="96"/>
      <c r="AC684" s="95"/>
      <c r="AD684" s="95" t="s">
        <v>5523</v>
      </c>
      <c r="AE684" s="100"/>
      <c r="AF684" s="100" t="s">
        <v>2735</v>
      </c>
      <c r="AG684" s="186"/>
      <c r="AH684" s="187"/>
      <c r="AI684" s="187"/>
      <c r="AJ684" s="187"/>
      <c r="AK684" s="188"/>
      <c r="AL684" s="188"/>
      <c r="AM684" s="189"/>
      <c r="AN684" s="189"/>
      <c r="AO684" s="189"/>
      <c r="AP684" s="189"/>
      <c r="AQ684" s="189"/>
      <c r="AR684" s="189"/>
      <c r="AS684" s="189"/>
      <c r="AT684" s="194" t="s">
        <v>1601</v>
      </c>
      <c r="AU684" s="104"/>
      <c r="AV684" s="104"/>
      <c r="AW684" s="104"/>
      <c r="AX684" s="104"/>
      <c r="AY684" s="104"/>
      <c r="AZ684" s="104"/>
      <c r="BA684" s="104"/>
      <c r="BB684" s="104"/>
      <c r="BC684" s="104"/>
      <c r="BD684" s="104"/>
      <c r="BE684" s="162"/>
      <c r="BF684" s="104"/>
      <c r="BG684" s="363"/>
      <c r="BH684" s="213" t="s">
        <v>1602</v>
      </c>
      <c r="BI684" s="193" t="s">
        <v>1602</v>
      </c>
      <c r="BJ684" s="193" t="s">
        <v>6149</v>
      </c>
      <c r="BK684" s="109"/>
    </row>
    <row r="685" s="193" customFormat="true" ht="12.75" hidden="true" customHeight="true" outlineLevel="0" collapsed="false">
      <c r="A685" s="315"/>
      <c r="B685" s="316"/>
      <c r="C685" s="316"/>
      <c r="D685" s="332" t="s">
        <v>1603</v>
      </c>
      <c r="E685" s="317" t="s">
        <v>1605</v>
      </c>
      <c r="F685" s="87" t="s">
        <v>6150</v>
      </c>
      <c r="G685" s="88"/>
      <c r="H685" s="89" t="s">
        <v>6151</v>
      </c>
      <c r="I685" s="90"/>
      <c r="J685" s="90"/>
      <c r="K685" s="91"/>
      <c r="L685" s="92"/>
      <c r="M685" s="90" t="s">
        <v>2749</v>
      </c>
      <c r="N685" s="90"/>
      <c r="O685" s="90"/>
      <c r="P685" s="91"/>
      <c r="Q685" s="185"/>
      <c r="R685" s="185"/>
      <c r="S685" s="185"/>
      <c r="T685" s="185"/>
      <c r="U685" s="185"/>
      <c r="V685" s="100" t="s">
        <v>6152</v>
      </c>
      <c r="W685" s="95" t="s">
        <v>6012</v>
      </c>
      <c r="X685" s="96"/>
      <c r="Y685" s="96"/>
      <c r="Z685" s="96"/>
      <c r="AA685" s="96"/>
      <c r="AB685" s="96"/>
      <c r="AC685" s="95"/>
      <c r="AD685" s="95" t="s">
        <v>5523</v>
      </c>
      <c r="AE685" s="100"/>
      <c r="AF685" s="100" t="s">
        <v>2735</v>
      </c>
      <c r="AG685" s="186"/>
      <c r="AH685" s="187"/>
      <c r="AI685" s="187"/>
      <c r="AJ685" s="187"/>
      <c r="AK685" s="188"/>
      <c r="AL685" s="188"/>
      <c r="AM685" s="189"/>
      <c r="AN685" s="189"/>
      <c r="AO685" s="189"/>
      <c r="AP685" s="189"/>
      <c r="AQ685" s="189"/>
      <c r="AR685" s="189"/>
      <c r="AS685" s="189"/>
      <c r="AT685" s="194" t="s">
        <v>1604</v>
      </c>
      <c r="AU685" s="104"/>
      <c r="AV685" s="104"/>
      <c r="AW685" s="104"/>
      <c r="AX685" s="104"/>
      <c r="AY685" s="104"/>
      <c r="AZ685" s="104"/>
      <c r="BA685" s="104"/>
      <c r="BB685" s="104"/>
      <c r="BC685" s="104"/>
      <c r="BD685" s="104"/>
      <c r="BE685" s="162"/>
      <c r="BF685" s="104"/>
      <c r="BG685" s="363"/>
      <c r="BH685" s="213" t="s">
        <v>1605</v>
      </c>
      <c r="BI685" s="193" t="s">
        <v>1605</v>
      </c>
      <c r="BJ685" s="193" t="s">
        <v>6153</v>
      </c>
      <c r="BK685" s="109"/>
    </row>
    <row r="686" s="193" customFormat="true" ht="12.75" hidden="true" customHeight="true" outlineLevel="0" collapsed="false">
      <c r="A686" s="315"/>
      <c r="B686" s="316"/>
      <c r="C686" s="316"/>
      <c r="D686" s="332" t="s">
        <v>1606</v>
      </c>
      <c r="E686" s="317" t="s">
        <v>1608</v>
      </c>
      <c r="F686" s="87" t="s">
        <v>6154</v>
      </c>
      <c r="G686" s="88"/>
      <c r="H686" s="89" t="s">
        <v>6155</v>
      </c>
      <c r="I686" s="90"/>
      <c r="J686" s="90"/>
      <c r="K686" s="91"/>
      <c r="L686" s="92"/>
      <c r="M686" s="90" t="s">
        <v>2749</v>
      </c>
      <c r="N686" s="90"/>
      <c r="O686" s="90"/>
      <c r="P686" s="91"/>
      <c r="Q686" s="185"/>
      <c r="R686" s="185"/>
      <c r="S686" s="185"/>
      <c r="T686" s="185"/>
      <c r="U686" s="185"/>
      <c r="V686" s="100" t="s">
        <v>6156</v>
      </c>
      <c r="W686" s="95" t="s">
        <v>6012</v>
      </c>
      <c r="X686" s="96"/>
      <c r="Y686" s="96"/>
      <c r="Z686" s="96"/>
      <c r="AA686" s="96"/>
      <c r="AB686" s="96"/>
      <c r="AC686" s="95"/>
      <c r="AD686" s="95" t="s">
        <v>5523</v>
      </c>
      <c r="AE686" s="100"/>
      <c r="AF686" s="100" t="s">
        <v>2735</v>
      </c>
      <c r="AG686" s="186"/>
      <c r="AH686" s="187"/>
      <c r="AI686" s="187"/>
      <c r="AJ686" s="187"/>
      <c r="AK686" s="188"/>
      <c r="AL686" s="188"/>
      <c r="AM686" s="189"/>
      <c r="AN686" s="189"/>
      <c r="AO686" s="189"/>
      <c r="AP686" s="189"/>
      <c r="AQ686" s="189"/>
      <c r="AR686" s="189"/>
      <c r="AS686" s="189"/>
      <c r="AT686" s="194" t="s">
        <v>1607</v>
      </c>
      <c r="AU686" s="104"/>
      <c r="AV686" s="104"/>
      <c r="AW686" s="104"/>
      <c r="AX686" s="104"/>
      <c r="AY686" s="104"/>
      <c r="AZ686" s="104"/>
      <c r="BA686" s="104"/>
      <c r="BB686" s="104"/>
      <c r="BC686" s="104"/>
      <c r="BD686" s="104"/>
      <c r="BE686" s="162"/>
      <c r="BF686" s="104"/>
      <c r="BG686" s="363"/>
      <c r="BH686" s="213" t="s">
        <v>1608</v>
      </c>
      <c r="BI686" s="193" t="s">
        <v>1608</v>
      </c>
      <c r="BJ686" s="193" t="s">
        <v>6157</v>
      </c>
      <c r="BK686" s="109"/>
    </row>
    <row r="687" s="193" customFormat="true" ht="12.75" hidden="true" customHeight="true" outlineLevel="0" collapsed="false">
      <c r="A687" s="315"/>
      <c r="B687" s="316"/>
      <c r="C687" s="316"/>
      <c r="D687" s="332" t="s">
        <v>1609</v>
      </c>
      <c r="E687" s="317" t="s">
        <v>1611</v>
      </c>
      <c r="F687" s="87" t="s">
        <v>6158</v>
      </c>
      <c r="G687" s="88"/>
      <c r="H687" s="89" t="s">
        <v>6159</v>
      </c>
      <c r="I687" s="90"/>
      <c r="J687" s="90"/>
      <c r="K687" s="91"/>
      <c r="L687" s="92"/>
      <c r="M687" s="90" t="s">
        <v>2749</v>
      </c>
      <c r="N687" s="90"/>
      <c r="O687" s="90"/>
      <c r="P687" s="91"/>
      <c r="Q687" s="185"/>
      <c r="R687" s="185"/>
      <c r="S687" s="185"/>
      <c r="T687" s="185"/>
      <c r="U687" s="185"/>
      <c r="V687" s="100" t="s">
        <v>6160</v>
      </c>
      <c r="W687" s="95" t="s">
        <v>6012</v>
      </c>
      <c r="X687" s="96"/>
      <c r="Y687" s="96"/>
      <c r="Z687" s="96"/>
      <c r="AA687" s="96"/>
      <c r="AB687" s="96"/>
      <c r="AC687" s="95"/>
      <c r="AD687" s="95" t="s">
        <v>5523</v>
      </c>
      <c r="AE687" s="100"/>
      <c r="AF687" s="100" t="s">
        <v>2735</v>
      </c>
      <c r="AG687" s="186"/>
      <c r="AH687" s="187"/>
      <c r="AI687" s="187"/>
      <c r="AJ687" s="187"/>
      <c r="AK687" s="188"/>
      <c r="AL687" s="188"/>
      <c r="AM687" s="189"/>
      <c r="AN687" s="189"/>
      <c r="AO687" s="189"/>
      <c r="AP687" s="189"/>
      <c r="AQ687" s="189"/>
      <c r="AR687" s="189"/>
      <c r="AS687" s="189"/>
      <c r="AT687" s="194" t="s">
        <v>1610</v>
      </c>
      <c r="AU687" s="104"/>
      <c r="AV687" s="104"/>
      <c r="AW687" s="104"/>
      <c r="AX687" s="104"/>
      <c r="AY687" s="104"/>
      <c r="AZ687" s="104"/>
      <c r="BA687" s="104"/>
      <c r="BB687" s="104"/>
      <c r="BC687" s="104"/>
      <c r="BD687" s="104"/>
      <c r="BE687" s="162"/>
      <c r="BF687" s="104"/>
      <c r="BG687" s="363"/>
      <c r="BH687" s="213" t="s">
        <v>1611</v>
      </c>
      <c r="BI687" s="193" t="s">
        <v>1611</v>
      </c>
      <c r="BJ687" s="193" t="s">
        <v>6161</v>
      </c>
      <c r="BK687" s="109"/>
    </row>
    <row r="688" s="193" customFormat="true" ht="12.75" hidden="true" customHeight="true" outlineLevel="0" collapsed="false">
      <c r="A688" s="315"/>
      <c r="B688" s="316"/>
      <c r="C688" s="316"/>
      <c r="D688" s="332" t="s">
        <v>1612</v>
      </c>
      <c r="E688" s="317" t="s">
        <v>1614</v>
      </c>
      <c r="F688" s="87" t="s">
        <v>6162</v>
      </c>
      <c r="G688" s="88"/>
      <c r="H688" s="89" t="s">
        <v>6163</v>
      </c>
      <c r="I688" s="90"/>
      <c r="J688" s="90"/>
      <c r="K688" s="91"/>
      <c r="L688" s="92"/>
      <c r="M688" s="90" t="s">
        <v>2749</v>
      </c>
      <c r="N688" s="90"/>
      <c r="O688" s="90"/>
      <c r="P688" s="91"/>
      <c r="Q688" s="185"/>
      <c r="R688" s="185"/>
      <c r="S688" s="185"/>
      <c r="T688" s="185"/>
      <c r="U688" s="185"/>
      <c r="V688" s="100" t="s">
        <v>6164</v>
      </c>
      <c r="W688" s="95" t="s">
        <v>6012</v>
      </c>
      <c r="X688" s="96"/>
      <c r="Y688" s="96"/>
      <c r="Z688" s="96"/>
      <c r="AA688" s="96"/>
      <c r="AB688" s="96"/>
      <c r="AC688" s="95"/>
      <c r="AD688" s="95" t="s">
        <v>5523</v>
      </c>
      <c r="AE688" s="100"/>
      <c r="AF688" s="100" t="s">
        <v>2735</v>
      </c>
      <c r="AG688" s="186"/>
      <c r="AH688" s="187"/>
      <c r="AI688" s="187"/>
      <c r="AJ688" s="187"/>
      <c r="AK688" s="188"/>
      <c r="AL688" s="188"/>
      <c r="AM688" s="189"/>
      <c r="AN688" s="189"/>
      <c r="AO688" s="189"/>
      <c r="AP688" s="189"/>
      <c r="AQ688" s="189"/>
      <c r="AR688" s="189"/>
      <c r="AS688" s="189"/>
      <c r="AT688" s="194" t="s">
        <v>1613</v>
      </c>
      <c r="AU688" s="104"/>
      <c r="AV688" s="104"/>
      <c r="AW688" s="104"/>
      <c r="AX688" s="104"/>
      <c r="AY688" s="104"/>
      <c r="AZ688" s="104"/>
      <c r="BA688" s="104"/>
      <c r="BB688" s="104"/>
      <c r="BC688" s="104"/>
      <c r="BD688" s="104"/>
      <c r="BE688" s="162"/>
      <c r="BF688" s="104"/>
      <c r="BG688" s="363"/>
      <c r="BH688" s="213" t="s">
        <v>1614</v>
      </c>
      <c r="BI688" s="193" t="s">
        <v>1614</v>
      </c>
      <c r="BJ688" s="193" t="s">
        <v>6165</v>
      </c>
      <c r="BK688" s="109"/>
    </row>
    <row r="689" s="193" customFormat="true" ht="12.75" hidden="true" customHeight="true" outlineLevel="0" collapsed="false">
      <c r="A689" s="315"/>
      <c r="B689" s="316"/>
      <c r="C689" s="316"/>
      <c r="D689" s="332" t="s">
        <v>1615</v>
      </c>
      <c r="E689" s="317" t="s">
        <v>1617</v>
      </c>
      <c r="F689" s="87" t="s">
        <v>6166</v>
      </c>
      <c r="G689" s="88"/>
      <c r="H689" s="89" t="s">
        <v>6167</v>
      </c>
      <c r="I689" s="90"/>
      <c r="J689" s="90"/>
      <c r="K689" s="91"/>
      <c r="L689" s="92"/>
      <c r="M689" s="90" t="s">
        <v>2749</v>
      </c>
      <c r="N689" s="90"/>
      <c r="O689" s="90"/>
      <c r="P689" s="91"/>
      <c r="Q689" s="185"/>
      <c r="R689" s="185"/>
      <c r="S689" s="185"/>
      <c r="T689" s="185"/>
      <c r="U689" s="185"/>
      <c r="V689" s="100" t="s">
        <v>6168</v>
      </c>
      <c r="W689" s="95" t="s">
        <v>6012</v>
      </c>
      <c r="X689" s="96"/>
      <c r="Y689" s="96"/>
      <c r="Z689" s="96"/>
      <c r="AA689" s="96"/>
      <c r="AB689" s="96"/>
      <c r="AC689" s="95"/>
      <c r="AD689" s="95" t="s">
        <v>5523</v>
      </c>
      <c r="AE689" s="100"/>
      <c r="AF689" s="100" t="s">
        <v>2735</v>
      </c>
      <c r="AG689" s="186"/>
      <c r="AH689" s="187"/>
      <c r="AI689" s="187"/>
      <c r="AJ689" s="187"/>
      <c r="AK689" s="188"/>
      <c r="AL689" s="188"/>
      <c r="AM689" s="189"/>
      <c r="AN689" s="189"/>
      <c r="AO689" s="189"/>
      <c r="AP689" s="189"/>
      <c r="AQ689" s="189"/>
      <c r="AR689" s="189"/>
      <c r="AS689" s="189"/>
      <c r="AT689" s="194" t="s">
        <v>1616</v>
      </c>
      <c r="AU689" s="104"/>
      <c r="AV689" s="104"/>
      <c r="AW689" s="104"/>
      <c r="AX689" s="104"/>
      <c r="AY689" s="104"/>
      <c r="AZ689" s="104"/>
      <c r="BA689" s="104"/>
      <c r="BB689" s="104"/>
      <c r="BC689" s="104"/>
      <c r="BD689" s="104"/>
      <c r="BE689" s="162"/>
      <c r="BF689" s="104"/>
      <c r="BG689" s="363"/>
      <c r="BH689" s="213" t="s">
        <v>1617</v>
      </c>
      <c r="BI689" s="193" t="s">
        <v>1617</v>
      </c>
      <c r="BJ689" s="193" t="s">
        <v>6169</v>
      </c>
      <c r="BK689" s="109"/>
    </row>
    <row r="690" s="193" customFormat="true" ht="12.75" hidden="true" customHeight="true" outlineLevel="0" collapsed="false">
      <c r="A690" s="315"/>
      <c r="B690" s="316"/>
      <c r="C690" s="316"/>
      <c r="D690" s="370" t="s">
        <v>1618</v>
      </c>
      <c r="E690" s="317" t="s">
        <v>1619</v>
      </c>
      <c r="F690" s="87" t="s">
        <v>6170</v>
      </c>
      <c r="G690" s="88"/>
      <c r="H690" s="89" t="s">
        <v>6171</v>
      </c>
      <c r="I690" s="90"/>
      <c r="J690" s="90"/>
      <c r="K690" s="91"/>
      <c r="L690" s="92"/>
      <c r="M690" s="90" t="s">
        <v>2749</v>
      </c>
      <c r="N690" s="90"/>
      <c r="O690" s="90"/>
      <c r="P690" s="91"/>
      <c r="Q690" s="185"/>
      <c r="R690" s="185"/>
      <c r="S690" s="185"/>
      <c r="T690" s="185"/>
      <c r="U690" s="185"/>
      <c r="V690" s="100" t="s">
        <v>6172</v>
      </c>
      <c r="W690" s="95" t="s">
        <v>6012</v>
      </c>
      <c r="X690" s="96"/>
      <c r="Y690" s="96"/>
      <c r="Z690" s="96"/>
      <c r="AA690" s="96"/>
      <c r="AB690" s="96"/>
      <c r="AC690" s="95"/>
      <c r="AD690" s="95" t="s">
        <v>5523</v>
      </c>
      <c r="AE690" s="100"/>
      <c r="AF690" s="100" t="n">
        <v>0</v>
      </c>
      <c r="AG690" s="186"/>
      <c r="AH690" s="187"/>
      <c r="AI690" s="187"/>
      <c r="AJ690" s="187"/>
      <c r="AK690" s="188"/>
      <c r="AL690" s="188"/>
      <c r="AM690" s="189"/>
      <c r="AN690" s="189"/>
      <c r="AO690" s="189"/>
      <c r="AP690" s="189"/>
      <c r="AQ690" s="189"/>
      <c r="AR690" s="189"/>
      <c r="AS690" s="189"/>
      <c r="AT690" s="194" t="s">
        <v>1618</v>
      </c>
      <c r="AU690" s="104"/>
      <c r="AV690" s="104"/>
      <c r="AW690" s="104"/>
      <c r="AX690" s="104"/>
      <c r="AY690" s="104"/>
      <c r="AZ690" s="104"/>
      <c r="BA690" s="104"/>
      <c r="BB690" s="104"/>
      <c r="BC690" s="104"/>
      <c r="BD690" s="104"/>
      <c r="BE690" s="162"/>
      <c r="BF690" s="104"/>
      <c r="BG690" s="363"/>
      <c r="BH690" s="213" t="s">
        <v>1619</v>
      </c>
      <c r="BI690" s="193" t="s">
        <v>1619</v>
      </c>
      <c r="BJ690" s="193" t="s">
        <v>6173</v>
      </c>
      <c r="BK690" s="109"/>
    </row>
    <row r="691" s="193" customFormat="true" ht="12.75" hidden="true" customHeight="true" outlineLevel="0" collapsed="false">
      <c r="A691" s="315"/>
      <c r="B691" s="316"/>
      <c r="C691" s="316"/>
      <c r="D691" s="370" t="s">
        <v>1620</v>
      </c>
      <c r="E691" s="317" t="s">
        <v>1621</v>
      </c>
      <c r="F691" s="87" t="s">
        <v>6174</v>
      </c>
      <c r="G691" s="88"/>
      <c r="H691" s="89" t="s">
        <v>6175</v>
      </c>
      <c r="I691" s="90"/>
      <c r="J691" s="90"/>
      <c r="K691" s="91"/>
      <c r="L691" s="92"/>
      <c r="M691" s="90" t="s">
        <v>2749</v>
      </c>
      <c r="N691" s="90"/>
      <c r="O691" s="90"/>
      <c r="P691" s="91"/>
      <c r="Q691" s="185"/>
      <c r="R691" s="185"/>
      <c r="S691" s="185"/>
      <c r="T691" s="185"/>
      <c r="U691" s="185"/>
      <c r="V691" s="100" t="s">
        <v>6176</v>
      </c>
      <c r="W691" s="95" t="s">
        <v>6012</v>
      </c>
      <c r="X691" s="96"/>
      <c r="Y691" s="96"/>
      <c r="Z691" s="96"/>
      <c r="AA691" s="96"/>
      <c r="AB691" s="96"/>
      <c r="AC691" s="95"/>
      <c r="AD691" s="95" t="s">
        <v>5523</v>
      </c>
      <c r="AE691" s="100"/>
      <c r="AF691" s="100" t="n">
        <v>0</v>
      </c>
      <c r="AG691" s="186"/>
      <c r="AH691" s="187"/>
      <c r="AI691" s="187"/>
      <c r="AJ691" s="187"/>
      <c r="AK691" s="188"/>
      <c r="AL691" s="188"/>
      <c r="AM691" s="189"/>
      <c r="AN691" s="189"/>
      <c r="AO691" s="189"/>
      <c r="AP691" s="189"/>
      <c r="AQ691" s="189"/>
      <c r="AR691" s="189"/>
      <c r="AS691" s="189"/>
      <c r="AT691" s="194" t="s">
        <v>1620</v>
      </c>
      <c r="AU691" s="104"/>
      <c r="AV691" s="104"/>
      <c r="AW691" s="104"/>
      <c r="AX691" s="104"/>
      <c r="AY691" s="104"/>
      <c r="AZ691" s="104"/>
      <c r="BA691" s="104"/>
      <c r="BB691" s="104"/>
      <c r="BC691" s="104"/>
      <c r="BD691" s="104"/>
      <c r="BE691" s="162"/>
      <c r="BF691" s="104"/>
      <c r="BG691" s="363"/>
      <c r="BH691" s="213" t="s">
        <v>1621</v>
      </c>
      <c r="BI691" s="193" t="s">
        <v>1621</v>
      </c>
      <c r="BJ691" s="193" t="s">
        <v>6177</v>
      </c>
      <c r="BK691" s="109"/>
    </row>
    <row r="692" s="193" customFormat="true" ht="12.75" hidden="true" customHeight="true" outlineLevel="0" collapsed="false">
      <c r="A692" s="315"/>
      <c r="B692" s="316"/>
      <c r="C692" s="316"/>
      <c r="D692" s="332" t="s">
        <v>1622</v>
      </c>
      <c r="E692" s="317" t="s">
        <v>1623</v>
      </c>
      <c r="F692" s="87" t="s">
        <v>6178</v>
      </c>
      <c r="G692" s="88"/>
      <c r="H692" s="89" t="s">
        <v>6179</v>
      </c>
      <c r="I692" s="90"/>
      <c r="J692" s="90"/>
      <c r="K692" s="91"/>
      <c r="L692" s="92"/>
      <c r="M692" s="90" t="s">
        <v>2749</v>
      </c>
      <c r="N692" s="90"/>
      <c r="O692" s="90"/>
      <c r="P692" s="91"/>
      <c r="Q692" s="185"/>
      <c r="R692" s="185"/>
      <c r="S692" s="185"/>
      <c r="T692" s="185"/>
      <c r="U692" s="185"/>
      <c r="V692" s="100" t="s">
        <v>6180</v>
      </c>
      <c r="W692" s="95" t="s">
        <v>6012</v>
      </c>
      <c r="X692" s="96"/>
      <c r="Y692" s="96"/>
      <c r="Z692" s="96"/>
      <c r="AA692" s="96"/>
      <c r="AB692" s="96"/>
      <c r="AC692" s="95"/>
      <c r="AD692" s="95" t="s">
        <v>5523</v>
      </c>
      <c r="AE692" s="100"/>
      <c r="AF692" s="100" t="n">
        <v>0</v>
      </c>
      <c r="AG692" s="186"/>
      <c r="AH692" s="187"/>
      <c r="AI692" s="187"/>
      <c r="AJ692" s="187"/>
      <c r="AK692" s="188"/>
      <c r="AL692" s="188"/>
      <c r="AM692" s="189"/>
      <c r="AN692" s="189"/>
      <c r="AO692" s="189"/>
      <c r="AP692" s="189"/>
      <c r="AQ692" s="189"/>
      <c r="AR692" s="189"/>
      <c r="AS692" s="189"/>
      <c r="AT692" s="194" t="s">
        <v>1622</v>
      </c>
      <c r="AU692" s="104"/>
      <c r="AV692" s="104"/>
      <c r="AW692" s="104"/>
      <c r="AX692" s="104"/>
      <c r="AY692" s="104"/>
      <c r="AZ692" s="104"/>
      <c r="BA692" s="104"/>
      <c r="BB692" s="104"/>
      <c r="BC692" s="104"/>
      <c r="BD692" s="104"/>
      <c r="BE692" s="162"/>
      <c r="BF692" s="104"/>
      <c r="BG692" s="363"/>
      <c r="BH692" s="213" t="s">
        <v>1623</v>
      </c>
      <c r="BI692" s="193" t="s">
        <v>1623</v>
      </c>
      <c r="BJ692" s="193" t="s">
        <v>6181</v>
      </c>
      <c r="BK692" s="109"/>
    </row>
    <row r="693" s="193" customFormat="true" ht="12.75" hidden="true" customHeight="true" outlineLevel="0" collapsed="false">
      <c r="A693" s="315"/>
      <c r="B693" s="316"/>
      <c r="C693" s="316"/>
      <c r="D693" s="332" t="s">
        <v>1624</v>
      </c>
      <c r="E693" s="317" t="s">
        <v>1625</v>
      </c>
      <c r="F693" s="87" t="s">
        <v>6182</v>
      </c>
      <c r="G693" s="88"/>
      <c r="H693" s="89" t="s">
        <v>6183</v>
      </c>
      <c r="I693" s="90"/>
      <c r="J693" s="90"/>
      <c r="K693" s="91"/>
      <c r="L693" s="92"/>
      <c r="M693" s="90" t="s">
        <v>2749</v>
      </c>
      <c r="N693" s="90"/>
      <c r="O693" s="90"/>
      <c r="P693" s="91"/>
      <c r="Q693" s="185"/>
      <c r="R693" s="185"/>
      <c r="S693" s="185"/>
      <c r="T693" s="185"/>
      <c r="U693" s="185"/>
      <c r="V693" s="100" t="s">
        <v>6184</v>
      </c>
      <c r="W693" s="95" t="s">
        <v>6012</v>
      </c>
      <c r="X693" s="96"/>
      <c r="Y693" s="96"/>
      <c r="Z693" s="96"/>
      <c r="AA693" s="96"/>
      <c r="AB693" s="96"/>
      <c r="AC693" s="95"/>
      <c r="AD693" s="95" t="s">
        <v>5523</v>
      </c>
      <c r="AE693" s="100"/>
      <c r="AF693" s="100" t="n">
        <v>0</v>
      </c>
      <c r="AG693" s="186"/>
      <c r="AH693" s="187"/>
      <c r="AI693" s="187"/>
      <c r="AJ693" s="187"/>
      <c r="AK693" s="188"/>
      <c r="AL693" s="188"/>
      <c r="AM693" s="189"/>
      <c r="AN693" s="189"/>
      <c r="AO693" s="189"/>
      <c r="AP693" s="189"/>
      <c r="AQ693" s="189"/>
      <c r="AR693" s="189"/>
      <c r="AS693" s="189"/>
      <c r="AT693" s="194" t="s">
        <v>1624</v>
      </c>
      <c r="AU693" s="104"/>
      <c r="AV693" s="104"/>
      <c r="AW693" s="104"/>
      <c r="AX693" s="104"/>
      <c r="AY693" s="104"/>
      <c r="AZ693" s="104"/>
      <c r="BA693" s="104"/>
      <c r="BB693" s="104"/>
      <c r="BC693" s="104"/>
      <c r="BD693" s="104"/>
      <c r="BE693" s="162"/>
      <c r="BF693" s="104"/>
      <c r="BG693" s="363"/>
      <c r="BH693" s="213" t="s">
        <v>1625</v>
      </c>
      <c r="BI693" s="193" t="s">
        <v>1625</v>
      </c>
      <c r="BJ693" s="193" t="s">
        <v>6185</v>
      </c>
      <c r="BK693" s="109"/>
    </row>
    <row r="694" s="193" customFormat="true" ht="12.75" hidden="true" customHeight="true" outlineLevel="0" collapsed="false">
      <c r="A694" s="315"/>
      <c r="B694" s="316"/>
      <c r="C694" s="316"/>
      <c r="D694" s="332" t="s">
        <v>1626</v>
      </c>
      <c r="E694" s="317" t="s">
        <v>1627</v>
      </c>
      <c r="F694" s="87" t="s">
        <v>6186</v>
      </c>
      <c r="G694" s="88"/>
      <c r="H694" s="89" t="s">
        <v>6187</v>
      </c>
      <c r="I694" s="90"/>
      <c r="J694" s="90"/>
      <c r="K694" s="91"/>
      <c r="L694" s="92"/>
      <c r="M694" s="90" t="s">
        <v>2749</v>
      </c>
      <c r="N694" s="90"/>
      <c r="O694" s="90"/>
      <c r="P694" s="91"/>
      <c r="Q694" s="185"/>
      <c r="R694" s="185"/>
      <c r="S694" s="185"/>
      <c r="T694" s="185"/>
      <c r="U694" s="185"/>
      <c r="V694" s="100" t="s">
        <v>6188</v>
      </c>
      <c r="W694" s="95" t="s">
        <v>6012</v>
      </c>
      <c r="X694" s="96"/>
      <c r="Y694" s="96"/>
      <c r="Z694" s="96"/>
      <c r="AA694" s="96"/>
      <c r="AB694" s="96"/>
      <c r="AC694" s="95"/>
      <c r="AD694" s="95" t="s">
        <v>5523</v>
      </c>
      <c r="AE694" s="100"/>
      <c r="AF694" s="100" t="n">
        <v>0</v>
      </c>
      <c r="AG694" s="186"/>
      <c r="AH694" s="187"/>
      <c r="AI694" s="187"/>
      <c r="AJ694" s="187"/>
      <c r="AK694" s="188"/>
      <c r="AL694" s="188"/>
      <c r="AM694" s="189"/>
      <c r="AN694" s="189"/>
      <c r="AO694" s="189"/>
      <c r="AP694" s="189"/>
      <c r="AQ694" s="189"/>
      <c r="AR694" s="189"/>
      <c r="AS694" s="189"/>
      <c r="AT694" s="194" t="s">
        <v>1626</v>
      </c>
      <c r="AU694" s="104"/>
      <c r="AV694" s="104"/>
      <c r="AW694" s="104"/>
      <c r="AX694" s="104"/>
      <c r="AY694" s="104"/>
      <c r="AZ694" s="104"/>
      <c r="BA694" s="104"/>
      <c r="BB694" s="104"/>
      <c r="BC694" s="104"/>
      <c r="BD694" s="104"/>
      <c r="BE694" s="162"/>
      <c r="BF694" s="104"/>
      <c r="BG694" s="363"/>
      <c r="BH694" s="213" t="s">
        <v>1627</v>
      </c>
      <c r="BI694" s="193" t="s">
        <v>1627</v>
      </c>
      <c r="BJ694" s="193" t="s">
        <v>6189</v>
      </c>
      <c r="BK694" s="109"/>
    </row>
    <row r="695" s="193" customFormat="true" ht="12.75" hidden="true" customHeight="true" outlineLevel="0" collapsed="false">
      <c r="A695" s="315"/>
      <c r="B695" s="316"/>
      <c r="C695" s="316"/>
      <c r="D695" s="332" t="s">
        <v>1628</v>
      </c>
      <c r="E695" s="317" t="s">
        <v>1629</v>
      </c>
      <c r="F695" s="87" t="s">
        <v>6190</v>
      </c>
      <c r="G695" s="88"/>
      <c r="H695" s="89" t="s">
        <v>6191</v>
      </c>
      <c r="I695" s="90"/>
      <c r="J695" s="90"/>
      <c r="K695" s="91"/>
      <c r="L695" s="92"/>
      <c r="M695" s="90" t="s">
        <v>2749</v>
      </c>
      <c r="N695" s="90"/>
      <c r="O695" s="90"/>
      <c r="P695" s="91"/>
      <c r="Q695" s="185"/>
      <c r="R695" s="185"/>
      <c r="S695" s="185"/>
      <c r="T695" s="185"/>
      <c r="U695" s="185"/>
      <c r="V695" s="100" t="s">
        <v>6192</v>
      </c>
      <c r="W695" s="95" t="s">
        <v>6012</v>
      </c>
      <c r="X695" s="96"/>
      <c r="Y695" s="96"/>
      <c r="Z695" s="96"/>
      <c r="AA695" s="96"/>
      <c r="AB695" s="96"/>
      <c r="AC695" s="95"/>
      <c r="AD695" s="95" t="s">
        <v>5523</v>
      </c>
      <c r="AE695" s="100"/>
      <c r="AF695" s="100" t="n">
        <v>1</v>
      </c>
      <c r="AG695" s="186"/>
      <c r="AH695" s="187"/>
      <c r="AI695" s="187"/>
      <c r="AJ695" s="187"/>
      <c r="AK695" s="188"/>
      <c r="AL695" s="188"/>
      <c r="AM695" s="189"/>
      <c r="AN695" s="189"/>
      <c r="AO695" s="189"/>
      <c r="AP695" s="189"/>
      <c r="AQ695" s="189"/>
      <c r="AR695" s="189"/>
      <c r="AS695" s="189"/>
      <c r="AT695" s="194" t="s">
        <v>1628</v>
      </c>
      <c r="AU695" s="104"/>
      <c r="AV695" s="104"/>
      <c r="AW695" s="104"/>
      <c r="AX695" s="104"/>
      <c r="AY695" s="104"/>
      <c r="AZ695" s="104"/>
      <c r="BA695" s="104"/>
      <c r="BB695" s="104"/>
      <c r="BC695" s="104"/>
      <c r="BD695" s="104"/>
      <c r="BE695" s="162"/>
      <c r="BF695" s="104"/>
      <c r="BG695" s="363"/>
      <c r="BH695" s="213" t="s">
        <v>1629</v>
      </c>
      <c r="BI695" s="193" t="s">
        <v>1629</v>
      </c>
      <c r="BJ695" s="193" t="s">
        <v>6193</v>
      </c>
      <c r="BK695" s="109"/>
    </row>
    <row r="696" s="193" customFormat="true" ht="12.75" hidden="true" customHeight="true" outlineLevel="0" collapsed="false">
      <c r="A696" s="315"/>
      <c r="B696" s="316"/>
      <c r="C696" s="316"/>
      <c r="D696" s="332" t="s">
        <v>1630</v>
      </c>
      <c r="E696" s="317" t="s">
        <v>1631</v>
      </c>
      <c r="F696" s="87" t="s">
        <v>6194</v>
      </c>
      <c r="G696" s="88"/>
      <c r="H696" s="89" t="s">
        <v>6195</v>
      </c>
      <c r="I696" s="90"/>
      <c r="J696" s="90"/>
      <c r="K696" s="91"/>
      <c r="L696" s="92"/>
      <c r="M696" s="90" t="s">
        <v>2749</v>
      </c>
      <c r="N696" s="90"/>
      <c r="O696" s="90"/>
      <c r="P696" s="91"/>
      <c r="Q696" s="185"/>
      <c r="R696" s="185"/>
      <c r="S696" s="185"/>
      <c r="T696" s="185"/>
      <c r="U696" s="185"/>
      <c r="V696" s="100" t="s">
        <v>6196</v>
      </c>
      <c r="W696" s="95" t="s">
        <v>6012</v>
      </c>
      <c r="X696" s="96"/>
      <c r="Y696" s="96"/>
      <c r="Z696" s="96"/>
      <c r="AA696" s="96"/>
      <c r="AB696" s="96"/>
      <c r="AC696" s="95"/>
      <c r="AD696" s="95" t="s">
        <v>5523</v>
      </c>
      <c r="AE696" s="100"/>
      <c r="AF696" s="100" t="n">
        <v>0</v>
      </c>
      <c r="AG696" s="186"/>
      <c r="AH696" s="187"/>
      <c r="AI696" s="187"/>
      <c r="AJ696" s="187"/>
      <c r="AK696" s="188"/>
      <c r="AL696" s="188"/>
      <c r="AM696" s="189"/>
      <c r="AN696" s="189"/>
      <c r="AO696" s="189"/>
      <c r="AP696" s="189"/>
      <c r="AQ696" s="189"/>
      <c r="AR696" s="189"/>
      <c r="AS696" s="189"/>
      <c r="AT696" s="194" t="s">
        <v>1630</v>
      </c>
      <c r="AU696" s="104"/>
      <c r="AV696" s="104"/>
      <c r="AW696" s="104"/>
      <c r="AX696" s="104"/>
      <c r="AY696" s="104"/>
      <c r="AZ696" s="104"/>
      <c r="BA696" s="104"/>
      <c r="BB696" s="104"/>
      <c r="BC696" s="104"/>
      <c r="BD696" s="104"/>
      <c r="BE696" s="162"/>
      <c r="BF696" s="104"/>
      <c r="BG696" s="363"/>
      <c r="BH696" s="213" t="s">
        <v>1631</v>
      </c>
      <c r="BI696" s="193" t="s">
        <v>1631</v>
      </c>
      <c r="BJ696" s="193" t="s">
        <v>6197</v>
      </c>
      <c r="BK696" s="109"/>
    </row>
    <row r="697" s="193" customFormat="true" ht="12.75" hidden="true" customHeight="true" outlineLevel="0" collapsed="false">
      <c r="A697" s="315"/>
      <c r="B697" s="316"/>
      <c r="C697" s="316"/>
      <c r="D697" s="332" t="s">
        <v>1632</v>
      </c>
      <c r="E697" s="317" t="s">
        <v>1633</v>
      </c>
      <c r="F697" s="87" t="s">
        <v>6198</v>
      </c>
      <c r="G697" s="88"/>
      <c r="H697" s="89" t="s">
        <v>6199</v>
      </c>
      <c r="I697" s="90"/>
      <c r="J697" s="90"/>
      <c r="K697" s="91"/>
      <c r="L697" s="92"/>
      <c r="M697" s="90" t="s">
        <v>2749</v>
      </c>
      <c r="N697" s="90"/>
      <c r="O697" s="90"/>
      <c r="P697" s="91"/>
      <c r="Q697" s="185"/>
      <c r="R697" s="185"/>
      <c r="S697" s="185"/>
      <c r="T697" s="185"/>
      <c r="U697" s="185"/>
      <c r="V697" s="100" t="s">
        <v>6200</v>
      </c>
      <c r="W697" s="95" t="s">
        <v>6012</v>
      </c>
      <c r="X697" s="96"/>
      <c r="Y697" s="96"/>
      <c r="Z697" s="96"/>
      <c r="AA697" s="96"/>
      <c r="AB697" s="96"/>
      <c r="AC697" s="95"/>
      <c r="AD697" s="95" t="s">
        <v>5523</v>
      </c>
      <c r="AE697" s="100"/>
      <c r="AF697" s="100" t="n">
        <v>1</v>
      </c>
      <c r="AG697" s="186"/>
      <c r="AH697" s="187"/>
      <c r="AI697" s="187"/>
      <c r="AJ697" s="187"/>
      <c r="AK697" s="188"/>
      <c r="AL697" s="188"/>
      <c r="AM697" s="189"/>
      <c r="AN697" s="189"/>
      <c r="AO697" s="189"/>
      <c r="AP697" s="189"/>
      <c r="AQ697" s="189"/>
      <c r="AR697" s="189"/>
      <c r="AS697" s="189"/>
      <c r="AT697" s="194" t="s">
        <v>1632</v>
      </c>
      <c r="AU697" s="104"/>
      <c r="AV697" s="104"/>
      <c r="AW697" s="104"/>
      <c r="AX697" s="104"/>
      <c r="AY697" s="104"/>
      <c r="AZ697" s="104"/>
      <c r="BA697" s="104"/>
      <c r="BB697" s="104"/>
      <c r="BC697" s="104"/>
      <c r="BD697" s="104"/>
      <c r="BE697" s="162"/>
      <c r="BF697" s="104"/>
      <c r="BG697" s="363"/>
      <c r="BH697" s="213" t="s">
        <v>1633</v>
      </c>
      <c r="BI697" s="193" t="s">
        <v>1633</v>
      </c>
      <c r="BJ697" s="193" t="s">
        <v>6201</v>
      </c>
      <c r="BK697" s="109"/>
    </row>
    <row r="698" s="193" customFormat="true" ht="12.75" hidden="true" customHeight="true" outlineLevel="0" collapsed="false">
      <c r="A698" s="315"/>
      <c r="B698" s="316"/>
      <c r="C698" s="316"/>
      <c r="D698" s="332" t="s">
        <v>1634</v>
      </c>
      <c r="E698" s="317" t="s">
        <v>1636</v>
      </c>
      <c r="F698" s="87" t="s">
        <v>6202</v>
      </c>
      <c r="G698" s="88"/>
      <c r="H698" s="89" t="s">
        <v>6203</v>
      </c>
      <c r="I698" s="90"/>
      <c r="J698" s="90"/>
      <c r="K698" s="91"/>
      <c r="L698" s="92"/>
      <c r="M698" s="90" t="s">
        <v>2749</v>
      </c>
      <c r="N698" s="90"/>
      <c r="O698" s="90"/>
      <c r="P698" s="91"/>
      <c r="Q698" s="185"/>
      <c r="R698" s="185"/>
      <c r="S698" s="185"/>
      <c r="T698" s="185"/>
      <c r="U698" s="185"/>
      <c r="V698" s="100" t="s">
        <v>6204</v>
      </c>
      <c r="W698" s="95" t="s">
        <v>6012</v>
      </c>
      <c r="X698" s="96"/>
      <c r="Y698" s="96"/>
      <c r="Z698" s="96"/>
      <c r="AA698" s="96"/>
      <c r="AB698" s="96"/>
      <c r="AC698" s="95"/>
      <c r="AD698" s="95" t="s">
        <v>5418</v>
      </c>
      <c r="AE698" s="100"/>
      <c r="AF698" s="100" t="s">
        <v>2735</v>
      </c>
      <c r="AG698" s="186"/>
      <c r="AH698" s="187"/>
      <c r="AI698" s="187"/>
      <c r="AJ698" s="187"/>
      <c r="AK698" s="188"/>
      <c r="AL698" s="188"/>
      <c r="AM698" s="189"/>
      <c r="AN698" s="189"/>
      <c r="AO698" s="189"/>
      <c r="AP698" s="189"/>
      <c r="AQ698" s="189"/>
      <c r="AR698" s="189"/>
      <c r="AS698" s="189"/>
      <c r="AT698" s="194" t="s">
        <v>1635</v>
      </c>
      <c r="AU698" s="104"/>
      <c r="AV698" s="104"/>
      <c r="AW698" s="104"/>
      <c r="AX698" s="104"/>
      <c r="AY698" s="104"/>
      <c r="AZ698" s="104"/>
      <c r="BA698" s="104"/>
      <c r="BB698" s="104"/>
      <c r="BC698" s="104"/>
      <c r="BD698" s="104"/>
      <c r="BE698" s="162"/>
      <c r="BF698" s="104"/>
      <c r="BG698" s="363"/>
      <c r="BH698" s="213" t="s">
        <v>1636</v>
      </c>
      <c r="BI698" s="193" t="s">
        <v>1636</v>
      </c>
      <c r="BJ698" s="193" t="s">
        <v>6205</v>
      </c>
      <c r="BK698" s="109"/>
    </row>
    <row r="699" s="193" customFormat="true" ht="12.75" hidden="true" customHeight="true" outlineLevel="0" collapsed="false">
      <c r="A699" s="315"/>
      <c r="B699" s="316"/>
      <c r="C699" s="316"/>
      <c r="D699" s="332" t="s">
        <v>1637</v>
      </c>
      <c r="E699" s="317" t="s">
        <v>1639</v>
      </c>
      <c r="F699" s="87" t="s">
        <v>6206</v>
      </c>
      <c r="G699" s="88"/>
      <c r="H699" s="89" t="s">
        <v>6207</v>
      </c>
      <c r="I699" s="90"/>
      <c r="J699" s="90"/>
      <c r="K699" s="91"/>
      <c r="L699" s="92"/>
      <c r="M699" s="90" t="s">
        <v>2749</v>
      </c>
      <c r="N699" s="90"/>
      <c r="O699" s="90"/>
      <c r="P699" s="91"/>
      <c r="Q699" s="185"/>
      <c r="R699" s="185"/>
      <c r="S699" s="185"/>
      <c r="T699" s="185"/>
      <c r="U699" s="185"/>
      <c r="V699" s="100" t="s">
        <v>6208</v>
      </c>
      <c r="W699" s="95" t="s">
        <v>6012</v>
      </c>
      <c r="X699" s="96"/>
      <c r="Y699" s="96"/>
      <c r="Z699" s="96"/>
      <c r="AA699" s="96"/>
      <c r="AB699" s="96"/>
      <c r="AC699" s="95"/>
      <c r="AD699" s="95" t="s">
        <v>5418</v>
      </c>
      <c r="AE699" s="100"/>
      <c r="AF699" s="100" t="s">
        <v>2735</v>
      </c>
      <c r="AG699" s="186"/>
      <c r="AH699" s="187"/>
      <c r="AI699" s="187"/>
      <c r="AJ699" s="187"/>
      <c r="AK699" s="188"/>
      <c r="AL699" s="188"/>
      <c r="AM699" s="189"/>
      <c r="AN699" s="189"/>
      <c r="AO699" s="189"/>
      <c r="AP699" s="189"/>
      <c r="AQ699" s="189"/>
      <c r="AR699" s="189"/>
      <c r="AS699" s="189"/>
      <c r="AT699" s="194" t="s">
        <v>1638</v>
      </c>
      <c r="AU699" s="104"/>
      <c r="AV699" s="104"/>
      <c r="AW699" s="104"/>
      <c r="AX699" s="104"/>
      <c r="AY699" s="104"/>
      <c r="AZ699" s="104"/>
      <c r="BA699" s="104"/>
      <c r="BB699" s="104"/>
      <c r="BC699" s="104"/>
      <c r="BD699" s="104"/>
      <c r="BE699" s="162"/>
      <c r="BF699" s="104"/>
      <c r="BG699" s="363"/>
      <c r="BH699" s="213" t="s">
        <v>1639</v>
      </c>
      <c r="BI699" s="193" t="s">
        <v>1639</v>
      </c>
      <c r="BJ699" s="193" t="s">
        <v>6209</v>
      </c>
      <c r="BK699" s="109"/>
    </row>
    <row r="700" s="193" customFormat="true" ht="12.75" hidden="true" customHeight="true" outlineLevel="0" collapsed="false">
      <c r="A700" s="315"/>
      <c r="B700" s="316"/>
      <c r="C700" s="316"/>
      <c r="D700" s="332" t="s">
        <v>1640</v>
      </c>
      <c r="E700" s="317" t="s">
        <v>1642</v>
      </c>
      <c r="F700" s="87" t="s">
        <v>6210</v>
      </c>
      <c r="G700" s="88"/>
      <c r="H700" s="89" t="s">
        <v>6211</v>
      </c>
      <c r="I700" s="90"/>
      <c r="J700" s="90"/>
      <c r="K700" s="91"/>
      <c r="L700" s="92"/>
      <c r="M700" s="90" t="s">
        <v>2749</v>
      </c>
      <c r="N700" s="90"/>
      <c r="O700" s="90"/>
      <c r="P700" s="91"/>
      <c r="Q700" s="185"/>
      <c r="R700" s="185"/>
      <c r="S700" s="185"/>
      <c r="T700" s="185"/>
      <c r="U700" s="185"/>
      <c r="V700" s="100" t="s">
        <v>6212</v>
      </c>
      <c r="W700" s="95" t="s">
        <v>6012</v>
      </c>
      <c r="X700" s="96"/>
      <c r="Y700" s="96"/>
      <c r="Z700" s="96"/>
      <c r="AA700" s="96"/>
      <c r="AB700" s="96"/>
      <c r="AC700" s="95"/>
      <c r="AD700" s="95" t="s">
        <v>5418</v>
      </c>
      <c r="AE700" s="100"/>
      <c r="AF700" s="100" t="s">
        <v>2735</v>
      </c>
      <c r="AG700" s="186"/>
      <c r="AH700" s="187"/>
      <c r="AI700" s="187"/>
      <c r="AJ700" s="187"/>
      <c r="AK700" s="188"/>
      <c r="AL700" s="188"/>
      <c r="AM700" s="189"/>
      <c r="AN700" s="189"/>
      <c r="AO700" s="189"/>
      <c r="AP700" s="189"/>
      <c r="AQ700" s="189"/>
      <c r="AR700" s="189"/>
      <c r="AS700" s="189"/>
      <c r="AT700" s="194" t="s">
        <v>1641</v>
      </c>
      <c r="AU700" s="104"/>
      <c r="AV700" s="104"/>
      <c r="AW700" s="104"/>
      <c r="AX700" s="104"/>
      <c r="AY700" s="104"/>
      <c r="AZ700" s="104"/>
      <c r="BA700" s="104"/>
      <c r="BB700" s="104"/>
      <c r="BC700" s="104"/>
      <c r="BD700" s="104"/>
      <c r="BE700" s="162"/>
      <c r="BF700" s="104"/>
      <c r="BG700" s="363"/>
      <c r="BH700" s="213" t="s">
        <v>1642</v>
      </c>
      <c r="BI700" s="193" t="s">
        <v>1642</v>
      </c>
      <c r="BJ700" s="193" t="s">
        <v>6213</v>
      </c>
      <c r="BK700" s="109"/>
    </row>
    <row r="701" s="193" customFormat="true" ht="12.75" hidden="true" customHeight="true" outlineLevel="0" collapsed="false">
      <c r="A701" s="315"/>
      <c r="B701" s="316"/>
      <c r="C701" s="316"/>
      <c r="D701" s="332" t="s">
        <v>1643</v>
      </c>
      <c r="E701" s="317" t="s">
        <v>1645</v>
      </c>
      <c r="F701" s="87" t="s">
        <v>6214</v>
      </c>
      <c r="G701" s="88"/>
      <c r="H701" s="89" t="s">
        <v>6215</v>
      </c>
      <c r="I701" s="90"/>
      <c r="J701" s="90"/>
      <c r="K701" s="91"/>
      <c r="L701" s="92"/>
      <c r="M701" s="90" t="s">
        <v>2749</v>
      </c>
      <c r="N701" s="90"/>
      <c r="O701" s="90"/>
      <c r="P701" s="91"/>
      <c r="Q701" s="185"/>
      <c r="R701" s="185"/>
      <c r="S701" s="185"/>
      <c r="T701" s="185"/>
      <c r="U701" s="185"/>
      <c r="V701" s="100" t="s">
        <v>6216</v>
      </c>
      <c r="W701" s="95" t="s">
        <v>6012</v>
      </c>
      <c r="X701" s="96"/>
      <c r="Y701" s="96"/>
      <c r="Z701" s="96"/>
      <c r="AA701" s="96"/>
      <c r="AB701" s="96"/>
      <c r="AC701" s="95"/>
      <c r="AD701" s="95" t="s">
        <v>5418</v>
      </c>
      <c r="AE701" s="100"/>
      <c r="AF701" s="100" t="s">
        <v>2735</v>
      </c>
      <c r="AG701" s="186"/>
      <c r="AH701" s="187"/>
      <c r="AI701" s="187"/>
      <c r="AJ701" s="187"/>
      <c r="AK701" s="188"/>
      <c r="AL701" s="188"/>
      <c r="AM701" s="189"/>
      <c r="AN701" s="189"/>
      <c r="AO701" s="189"/>
      <c r="AP701" s="189"/>
      <c r="AQ701" s="189"/>
      <c r="AR701" s="189"/>
      <c r="AS701" s="189"/>
      <c r="AT701" s="194" t="s">
        <v>1644</v>
      </c>
      <c r="AU701" s="104"/>
      <c r="AV701" s="104"/>
      <c r="AW701" s="104"/>
      <c r="AX701" s="104"/>
      <c r="AY701" s="104"/>
      <c r="AZ701" s="104"/>
      <c r="BA701" s="104"/>
      <c r="BB701" s="104"/>
      <c r="BC701" s="104"/>
      <c r="BD701" s="104"/>
      <c r="BE701" s="162"/>
      <c r="BF701" s="104"/>
      <c r="BG701" s="363"/>
      <c r="BH701" s="213" t="s">
        <v>1645</v>
      </c>
      <c r="BI701" s="193" t="s">
        <v>1645</v>
      </c>
      <c r="BJ701" s="193" t="s">
        <v>6217</v>
      </c>
      <c r="BK701" s="109"/>
    </row>
    <row r="702" s="193" customFormat="true" ht="12.75" hidden="true" customHeight="true" outlineLevel="0" collapsed="false">
      <c r="A702" s="315"/>
      <c r="B702" s="316"/>
      <c r="C702" s="316"/>
      <c r="D702" s="370" t="s">
        <v>1646</v>
      </c>
      <c r="E702" s="317" t="s">
        <v>1648</v>
      </c>
      <c r="F702" s="87" t="s">
        <v>6218</v>
      </c>
      <c r="G702" s="88"/>
      <c r="H702" s="89" t="s">
        <v>6219</v>
      </c>
      <c r="I702" s="90"/>
      <c r="J702" s="90"/>
      <c r="K702" s="91"/>
      <c r="L702" s="92"/>
      <c r="M702" s="90" t="s">
        <v>2749</v>
      </c>
      <c r="N702" s="90"/>
      <c r="O702" s="90"/>
      <c r="P702" s="91"/>
      <c r="Q702" s="185"/>
      <c r="R702" s="185"/>
      <c r="S702" s="185"/>
      <c r="T702" s="185"/>
      <c r="U702" s="185"/>
      <c r="V702" s="100" t="s">
        <v>6220</v>
      </c>
      <c r="W702" s="95" t="s">
        <v>6012</v>
      </c>
      <c r="X702" s="96"/>
      <c r="Y702" s="96"/>
      <c r="Z702" s="96"/>
      <c r="AA702" s="96"/>
      <c r="AB702" s="96"/>
      <c r="AC702" s="95"/>
      <c r="AD702" s="95" t="s">
        <v>5418</v>
      </c>
      <c r="AE702" s="100"/>
      <c r="AF702" s="100" t="s">
        <v>2735</v>
      </c>
      <c r="AG702" s="186"/>
      <c r="AH702" s="187"/>
      <c r="AI702" s="187"/>
      <c r="AJ702" s="187"/>
      <c r="AK702" s="188"/>
      <c r="AL702" s="188"/>
      <c r="AM702" s="189"/>
      <c r="AN702" s="189"/>
      <c r="AO702" s="189"/>
      <c r="AP702" s="189"/>
      <c r="AQ702" s="189"/>
      <c r="AR702" s="189"/>
      <c r="AS702" s="189"/>
      <c r="AT702" s="194" t="s">
        <v>1647</v>
      </c>
      <c r="AU702" s="104"/>
      <c r="AV702" s="104"/>
      <c r="AW702" s="104"/>
      <c r="AX702" s="104"/>
      <c r="AY702" s="104"/>
      <c r="AZ702" s="104"/>
      <c r="BA702" s="104"/>
      <c r="BB702" s="104"/>
      <c r="BC702" s="104"/>
      <c r="BD702" s="104"/>
      <c r="BE702" s="162"/>
      <c r="BF702" s="104"/>
      <c r="BG702" s="363"/>
      <c r="BH702" s="213" t="s">
        <v>1648</v>
      </c>
      <c r="BI702" s="193" t="s">
        <v>1648</v>
      </c>
      <c r="BJ702" s="193" t="s">
        <v>6221</v>
      </c>
      <c r="BK702" s="109"/>
    </row>
    <row r="703" s="193" customFormat="true" ht="12.75" hidden="true" customHeight="true" outlineLevel="0" collapsed="false">
      <c r="A703" s="315"/>
      <c r="B703" s="316"/>
      <c r="C703" s="316"/>
      <c r="D703" s="370" t="s">
        <v>1649</v>
      </c>
      <c r="E703" s="317" t="s">
        <v>1651</v>
      </c>
      <c r="F703" s="87" t="s">
        <v>6222</v>
      </c>
      <c r="G703" s="88"/>
      <c r="H703" s="89" t="s">
        <v>6223</v>
      </c>
      <c r="I703" s="90"/>
      <c r="J703" s="90"/>
      <c r="K703" s="91"/>
      <c r="L703" s="92"/>
      <c r="M703" s="90" t="s">
        <v>2749</v>
      </c>
      <c r="N703" s="90"/>
      <c r="O703" s="90"/>
      <c r="P703" s="91"/>
      <c r="Q703" s="185"/>
      <c r="R703" s="185"/>
      <c r="S703" s="185"/>
      <c r="T703" s="185"/>
      <c r="U703" s="185"/>
      <c r="V703" s="100" t="s">
        <v>6224</v>
      </c>
      <c r="W703" s="95" t="s">
        <v>6012</v>
      </c>
      <c r="X703" s="96"/>
      <c r="Y703" s="96"/>
      <c r="Z703" s="96"/>
      <c r="AA703" s="96"/>
      <c r="AB703" s="96"/>
      <c r="AC703" s="95"/>
      <c r="AD703" s="95" t="s">
        <v>5418</v>
      </c>
      <c r="AE703" s="100"/>
      <c r="AF703" s="100" t="s">
        <v>2735</v>
      </c>
      <c r="AG703" s="186"/>
      <c r="AH703" s="187"/>
      <c r="AI703" s="187"/>
      <c r="AJ703" s="187"/>
      <c r="AK703" s="188"/>
      <c r="AL703" s="188"/>
      <c r="AM703" s="189"/>
      <c r="AN703" s="189"/>
      <c r="AO703" s="189"/>
      <c r="AP703" s="189"/>
      <c r="AQ703" s="189"/>
      <c r="AR703" s="189"/>
      <c r="AS703" s="189"/>
      <c r="AT703" s="194" t="s">
        <v>1650</v>
      </c>
      <c r="AU703" s="104"/>
      <c r="AV703" s="104"/>
      <c r="AW703" s="104"/>
      <c r="AX703" s="104"/>
      <c r="AY703" s="104"/>
      <c r="AZ703" s="104"/>
      <c r="BA703" s="104"/>
      <c r="BB703" s="104"/>
      <c r="BC703" s="104"/>
      <c r="BD703" s="104"/>
      <c r="BE703" s="162"/>
      <c r="BF703" s="104"/>
      <c r="BG703" s="363"/>
      <c r="BH703" s="213" t="s">
        <v>1651</v>
      </c>
      <c r="BI703" s="193" t="s">
        <v>1651</v>
      </c>
      <c r="BJ703" s="193" t="s">
        <v>6225</v>
      </c>
      <c r="BK703" s="109"/>
    </row>
    <row r="704" s="193" customFormat="true" ht="12.75" hidden="true" customHeight="true" outlineLevel="0" collapsed="false">
      <c r="A704" s="315"/>
      <c r="B704" s="316"/>
      <c r="C704" s="316"/>
      <c r="D704" s="332" t="s">
        <v>1652</v>
      </c>
      <c r="E704" s="317" t="s">
        <v>1654</v>
      </c>
      <c r="F704" s="87" t="s">
        <v>6226</v>
      </c>
      <c r="G704" s="88"/>
      <c r="H704" s="89" t="s">
        <v>6227</v>
      </c>
      <c r="I704" s="90"/>
      <c r="J704" s="90"/>
      <c r="K704" s="91"/>
      <c r="L704" s="92"/>
      <c r="M704" s="90" t="s">
        <v>2749</v>
      </c>
      <c r="N704" s="90"/>
      <c r="O704" s="90"/>
      <c r="P704" s="91"/>
      <c r="Q704" s="185"/>
      <c r="R704" s="185"/>
      <c r="S704" s="185"/>
      <c r="T704" s="185"/>
      <c r="U704" s="185"/>
      <c r="V704" s="100" t="s">
        <v>6228</v>
      </c>
      <c r="W704" s="95" t="s">
        <v>6012</v>
      </c>
      <c r="X704" s="96"/>
      <c r="Y704" s="96"/>
      <c r="Z704" s="96"/>
      <c r="AA704" s="96"/>
      <c r="AB704" s="96"/>
      <c r="AC704" s="95"/>
      <c r="AD704" s="95" t="s">
        <v>5418</v>
      </c>
      <c r="AE704" s="100"/>
      <c r="AF704" s="100" t="s">
        <v>2735</v>
      </c>
      <c r="AG704" s="186"/>
      <c r="AH704" s="187"/>
      <c r="AI704" s="187"/>
      <c r="AJ704" s="187"/>
      <c r="AK704" s="188"/>
      <c r="AL704" s="188"/>
      <c r="AM704" s="189"/>
      <c r="AN704" s="189"/>
      <c r="AO704" s="189"/>
      <c r="AP704" s="189"/>
      <c r="AQ704" s="189"/>
      <c r="AR704" s="189"/>
      <c r="AS704" s="189"/>
      <c r="AT704" s="194" t="s">
        <v>1653</v>
      </c>
      <c r="AU704" s="104"/>
      <c r="AV704" s="104"/>
      <c r="AW704" s="104"/>
      <c r="AX704" s="104"/>
      <c r="AY704" s="104"/>
      <c r="AZ704" s="104"/>
      <c r="BA704" s="104"/>
      <c r="BB704" s="104"/>
      <c r="BC704" s="104"/>
      <c r="BD704" s="104"/>
      <c r="BE704" s="162"/>
      <c r="BF704" s="104"/>
      <c r="BG704" s="363"/>
      <c r="BH704" s="213" t="s">
        <v>1654</v>
      </c>
      <c r="BI704" s="193" t="s">
        <v>1654</v>
      </c>
      <c r="BJ704" s="193" t="s">
        <v>6229</v>
      </c>
      <c r="BK704" s="109"/>
    </row>
    <row r="705" s="193" customFormat="true" ht="12.75" hidden="true" customHeight="true" outlineLevel="0" collapsed="false">
      <c r="A705" s="315"/>
      <c r="B705" s="316"/>
      <c r="C705" s="316"/>
      <c r="D705" s="332" t="s">
        <v>1655</v>
      </c>
      <c r="E705" s="317" t="s">
        <v>1657</v>
      </c>
      <c r="F705" s="87" t="s">
        <v>6230</v>
      </c>
      <c r="G705" s="88"/>
      <c r="H705" s="89" t="s">
        <v>6231</v>
      </c>
      <c r="I705" s="90"/>
      <c r="J705" s="90"/>
      <c r="K705" s="91"/>
      <c r="L705" s="92"/>
      <c r="M705" s="90" t="s">
        <v>2749</v>
      </c>
      <c r="N705" s="90"/>
      <c r="O705" s="90"/>
      <c r="P705" s="91"/>
      <c r="Q705" s="185"/>
      <c r="R705" s="185"/>
      <c r="S705" s="185"/>
      <c r="T705" s="185"/>
      <c r="U705" s="185"/>
      <c r="V705" s="100" t="s">
        <v>6232</v>
      </c>
      <c r="W705" s="95" t="s">
        <v>6012</v>
      </c>
      <c r="X705" s="96"/>
      <c r="Y705" s="96"/>
      <c r="Z705" s="96"/>
      <c r="AA705" s="96"/>
      <c r="AB705" s="96"/>
      <c r="AC705" s="95"/>
      <c r="AD705" s="95" t="s">
        <v>5418</v>
      </c>
      <c r="AE705" s="100"/>
      <c r="AF705" s="100" t="s">
        <v>2735</v>
      </c>
      <c r="AG705" s="186"/>
      <c r="AH705" s="187"/>
      <c r="AI705" s="187"/>
      <c r="AJ705" s="187"/>
      <c r="AK705" s="188"/>
      <c r="AL705" s="188"/>
      <c r="AM705" s="189"/>
      <c r="AN705" s="189"/>
      <c r="AO705" s="189"/>
      <c r="AP705" s="189"/>
      <c r="AQ705" s="189"/>
      <c r="AR705" s="189"/>
      <c r="AS705" s="189"/>
      <c r="AT705" s="194" t="s">
        <v>1656</v>
      </c>
      <c r="AU705" s="104"/>
      <c r="AV705" s="104"/>
      <c r="AW705" s="104"/>
      <c r="AX705" s="104"/>
      <c r="AY705" s="104"/>
      <c r="AZ705" s="104"/>
      <c r="BA705" s="104"/>
      <c r="BB705" s="104"/>
      <c r="BC705" s="104"/>
      <c r="BD705" s="104"/>
      <c r="BE705" s="162"/>
      <c r="BF705" s="104"/>
      <c r="BG705" s="363"/>
      <c r="BH705" s="213" t="s">
        <v>1657</v>
      </c>
      <c r="BI705" s="193" t="s">
        <v>1657</v>
      </c>
      <c r="BJ705" s="193" t="s">
        <v>6233</v>
      </c>
      <c r="BK705" s="109"/>
    </row>
    <row r="706" s="193" customFormat="true" ht="12.75" hidden="true" customHeight="true" outlineLevel="0" collapsed="false">
      <c r="A706" s="315"/>
      <c r="B706" s="316"/>
      <c r="C706" s="316"/>
      <c r="D706" s="332" t="s">
        <v>1658</v>
      </c>
      <c r="E706" s="317" t="s">
        <v>1659</v>
      </c>
      <c r="F706" s="87" t="s">
        <v>6234</v>
      </c>
      <c r="G706" s="88"/>
      <c r="H706" s="89" t="s">
        <v>6235</v>
      </c>
      <c r="I706" s="90"/>
      <c r="J706" s="90"/>
      <c r="K706" s="91"/>
      <c r="L706" s="92"/>
      <c r="M706" s="90" t="s">
        <v>2749</v>
      </c>
      <c r="N706" s="90"/>
      <c r="O706" s="90"/>
      <c r="P706" s="91"/>
      <c r="Q706" s="185"/>
      <c r="R706" s="185"/>
      <c r="S706" s="185"/>
      <c r="T706" s="185"/>
      <c r="U706" s="185"/>
      <c r="V706" s="100" t="s">
        <v>6236</v>
      </c>
      <c r="W706" s="95" t="s">
        <v>6012</v>
      </c>
      <c r="X706" s="96"/>
      <c r="Y706" s="96"/>
      <c r="Z706" s="96"/>
      <c r="AA706" s="96"/>
      <c r="AB706" s="96"/>
      <c r="AC706" s="95"/>
      <c r="AD706" s="95" t="s">
        <v>5418</v>
      </c>
      <c r="AE706" s="100"/>
      <c r="AF706" s="100" t="s">
        <v>2735</v>
      </c>
      <c r="AG706" s="186"/>
      <c r="AH706" s="187"/>
      <c r="AI706" s="187"/>
      <c r="AJ706" s="187"/>
      <c r="AK706" s="188"/>
      <c r="AL706" s="188"/>
      <c r="AM706" s="189"/>
      <c r="AN706" s="189"/>
      <c r="AO706" s="189"/>
      <c r="AP706" s="189"/>
      <c r="AQ706" s="189"/>
      <c r="AR706" s="189"/>
      <c r="AS706" s="189"/>
      <c r="AT706" s="194" t="s">
        <v>1658</v>
      </c>
      <c r="AU706" s="104"/>
      <c r="AV706" s="104"/>
      <c r="AW706" s="104"/>
      <c r="AX706" s="104"/>
      <c r="AY706" s="104"/>
      <c r="AZ706" s="104"/>
      <c r="BA706" s="104"/>
      <c r="BB706" s="104"/>
      <c r="BC706" s="104"/>
      <c r="BD706" s="104"/>
      <c r="BE706" s="162"/>
      <c r="BF706" s="104"/>
      <c r="BG706" s="363"/>
      <c r="BH706" s="213" t="s">
        <v>1659</v>
      </c>
      <c r="BI706" s="193" t="s">
        <v>1659</v>
      </c>
      <c r="BJ706" s="193" t="s">
        <v>6237</v>
      </c>
      <c r="BK706" s="109"/>
    </row>
    <row r="707" s="193" customFormat="true" ht="12.75" hidden="true" customHeight="true" outlineLevel="0" collapsed="false">
      <c r="A707" s="315"/>
      <c r="B707" s="316"/>
      <c r="C707" s="316"/>
      <c r="D707" s="332" t="s">
        <v>1660</v>
      </c>
      <c r="E707" s="317" t="s">
        <v>1661</v>
      </c>
      <c r="F707" s="87" t="s">
        <v>6238</v>
      </c>
      <c r="G707" s="88"/>
      <c r="H707" s="89" t="s">
        <v>6239</v>
      </c>
      <c r="I707" s="90"/>
      <c r="J707" s="90"/>
      <c r="K707" s="91"/>
      <c r="L707" s="92"/>
      <c r="M707" s="90" t="s">
        <v>2749</v>
      </c>
      <c r="N707" s="90"/>
      <c r="O707" s="90"/>
      <c r="P707" s="91"/>
      <c r="Q707" s="185"/>
      <c r="R707" s="185"/>
      <c r="S707" s="185"/>
      <c r="T707" s="185"/>
      <c r="U707" s="185"/>
      <c r="V707" s="100" t="s">
        <v>6240</v>
      </c>
      <c r="W707" s="95" t="s">
        <v>6012</v>
      </c>
      <c r="X707" s="96"/>
      <c r="Y707" s="96"/>
      <c r="Z707" s="96"/>
      <c r="AA707" s="96"/>
      <c r="AB707" s="96"/>
      <c r="AC707" s="95"/>
      <c r="AD707" s="95" t="s">
        <v>5418</v>
      </c>
      <c r="AE707" s="100"/>
      <c r="AF707" s="100" t="s">
        <v>2735</v>
      </c>
      <c r="AG707" s="186"/>
      <c r="AH707" s="187"/>
      <c r="AI707" s="187"/>
      <c r="AJ707" s="187"/>
      <c r="AK707" s="188"/>
      <c r="AL707" s="188"/>
      <c r="AM707" s="189"/>
      <c r="AN707" s="189"/>
      <c r="AO707" s="189"/>
      <c r="AP707" s="189"/>
      <c r="AQ707" s="189"/>
      <c r="AR707" s="189"/>
      <c r="AS707" s="189"/>
      <c r="AT707" s="194" t="s">
        <v>1660</v>
      </c>
      <c r="AU707" s="104"/>
      <c r="AV707" s="104"/>
      <c r="AW707" s="104"/>
      <c r="AX707" s="104"/>
      <c r="AY707" s="104"/>
      <c r="AZ707" s="104"/>
      <c r="BA707" s="104"/>
      <c r="BB707" s="104"/>
      <c r="BC707" s="104"/>
      <c r="BD707" s="104"/>
      <c r="BE707" s="162"/>
      <c r="BF707" s="104"/>
      <c r="BG707" s="363"/>
      <c r="BH707" s="213" t="s">
        <v>1661</v>
      </c>
      <c r="BI707" s="193" t="s">
        <v>1661</v>
      </c>
      <c r="BJ707" s="193" t="s">
        <v>6241</v>
      </c>
      <c r="BK707" s="109"/>
    </row>
    <row r="708" s="193" customFormat="true" ht="12.75" hidden="true" customHeight="true" outlineLevel="0" collapsed="false">
      <c r="A708" s="315"/>
      <c r="B708" s="316"/>
      <c r="C708" s="316"/>
      <c r="D708" s="332" t="s">
        <v>1662</v>
      </c>
      <c r="E708" s="317" t="s">
        <v>1663</v>
      </c>
      <c r="F708" s="87" t="s">
        <v>6242</v>
      </c>
      <c r="G708" s="88"/>
      <c r="H708" s="89" t="s">
        <v>6243</v>
      </c>
      <c r="I708" s="90"/>
      <c r="J708" s="90"/>
      <c r="K708" s="91"/>
      <c r="L708" s="92"/>
      <c r="M708" s="90" t="s">
        <v>2749</v>
      </c>
      <c r="N708" s="90"/>
      <c r="O708" s="90"/>
      <c r="P708" s="91"/>
      <c r="Q708" s="185"/>
      <c r="R708" s="185"/>
      <c r="S708" s="185"/>
      <c r="T708" s="185"/>
      <c r="U708" s="185"/>
      <c r="V708" s="100" t="s">
        <v>6244</v>
      </c>
      <c r="W708" s="95" t="s">
        <v>6012</v>
      </c>
      <c r="X708" s="96"/>
      <c r="Y708" s="96"/>
      <c r="Z708" s="96"/>
      <c r="AA708" s="96"/>
      <c r="AB708" s="96"/>
      <c r="AC708" s="95"/>
      <c r="AD708" s="95" t="s">
        <v>5418</v>
      </c>
      <c r="AE708" s="100"/>
      <c r="AF708" s="100" t="s">
        <v>2735</v>
      </c>
      <c r="AG708" s="186"/>
      <c r="AH708" s="187"/>
      <c r="AI708" s="187"/>
      <c r="AJ708" s="187"/>
      <c r="AK708" s="188"/>
      <c r="AL708" s="188"/>
      <c r="AM708" s="189"/>
      <c r="AN708" s="189"/>
      <c r="AO708" s="189"/>
      <c r="AP708" s="189"/>
      <c r="AQ708" s="189"/>
      <c r="AR708" s="189"/>
      <c r="AS708" s="189"/>
      <c r="AT708" s="194" t="s">
        <v>1662</v>
      </c>
      <c r="AU708" s="104"/>
      <c r="AV708" s="104"/>
      <c r="AW708" s="104"/>
      <c r="AX708" s="104"/>
      <c r="AY708" s="104"/>
      <c r="AZ708" s="104"/>
      <c r="BA708" s="104"/>
      <c r="BB708" s="104"/>
      <c r="BC708" s="104"/>
      <c r="BD708" s="104"/>
      <c r="BE708" s="162"/>
      <c r="BF708" s="104"/>
      <c r="BG708" s="363"/>
      <c r="BH708" s="213" t="s">
        <v>1663</v>
      </c>
      <c r="BI708" s="193" t="s">
        <v>1663</v>
      </c>
      <c r="BJ708" s="193" t="s">
        <v>6245</v>
      </c>
      <c r="BK708" s="109"/>
    </row>
    <row r="709" s="193" customFormat="true" ht="12.75" hidden="true" customHeight="true" outlineLevel="0" collapsed="false">
      <c r="A709" s="315"/>
      <c r="B709" s="316"/>
      <c r="C709" s="316"/>
      <c r="D709" s="332" t="s">
        <v>1664</v>
      </c>
      <c r="E709" s="317" t="s">
        <v>1665</v>
      </c>
      <c r="F709" s="87" t="s">
        <v>6246</v>
      </c>
      <c r="G709" s="88"/>
      <c r="H709" s="89" t="s">
        <v>6247</v>
      </c>
      <c r="I709" s="90"/>
      <c r="J709" s="90"/>
      <c r="K709" s="91"/>
      <c r="L709" s="92"/>
      <c r="M709" s="90" t="s">
        <v>2749</v>
      </c>
      <c r="N709" s="90"/>
      <c r="O709" s="90"/>
      <c r="P709" s="91"/>
      <c r="Q709" s="185"/>
      <c r="R709" s="185"/>
      <c r="S709" s="185"/>
      <c r="T709" s="185"/>
      <c r="U709" s="185"/>
      <c r="V709" s="100" t="s">
        <v>6248</v>
      </c>
      <c r="W709" s="95" t="s">
        <v>6012</v>
      </c>
      <c r="X709" s="96"/>
      <c r="Y709" s="96"/>
      <c r="Z709" s="96"/>
      <c r="AA709" s="96"/>
      <c r="AB709" s="96"/>
      <c r="AC709" s="95"/>
      <c r="AD709" s="95" t="s">
        <v>5418</v>
      </c>
      <c r="AE709" s="100"/>
      <c r="AF709" s="100" t="s">
        <v>2735</v>
      </c>
      <c r="AG709" s="186"/>
      <c r="AH709" s="187"/>
      <c r="AI709" s="187"/>
      <c r="AJ709" s="187"/>
      <c r="AK709" s="188"/>
      <c r="AL709" s="188"/>
      <c r="AM709" s="189"/>
      <c r="AN709" s="189"/>
      <c r="AO709" s="189"/>
      <c r="AP709" s="189"/>
      <c r="AQ709" s="189"/>
      <c r="AR709" s="189"/>
      <c r="AS709" s="189"/>
      <c r="AT709" s="194" t="s">
        <v>1664</v>
      </c>
      <c r="AU709" s="104"/>
      <c r="AV709" s="104"/>
      <c r="AW709" s="104"/>
      <c r="AX709" s="104"/>
      <c r="AY709" s="104"/>
      <c r="AZ709" s="104"/>
      <c r="BA709" s="104"/>
      <c r="BB709" s="104"/>
      <c r="BC709" s="104"/>
      <c r="BD709" s="104"/>
      <c r="BE709" s="162"/>
      <c r="BF709" s="104"/>
      <c r="BG709" s="363"/>
      <c r="BH709" s="213" t="s">
        <v>1665</v>
      </c>
      <c r="BI709" s="193" t="s">
        <v>1665</v>
      </c>
      <c r="BJ709" s="193" t="s">
        <v>6249</v>
      </c>
      <c r="BK709" s="109"/>
    </row>
    <row r="710" s="193" customFormat="true" ht="12.75" hidden="true" customHeight="true" outlineLevel="0" collapsed="false">
      <c r="A710" s="315"/>
      <c r="B710" s="316"/>
      <c r="C710" s="316"/>
      <c r="D710" s="332" t="s">
        <v>1666</v>
      </c>
      <c r="E710" s="317" t="s">
        <v>1667</v>
      </c>
      <c r="F710" s="87" t="s">
        <v>6250</v>
      </c>
      <c r="G710" s="88"/>
      <c r="H710" s="89" t="s">
        <v>6251</v>
      </c>
      <c r="I710" s="90"/>
      <c r="J710" s="90"/>
      <c r="K710" s="91"/>
      <c r="L710" s="92"/>
      <c r="M710" s="90" t="s">
        <v>2749</v>
      </c>
      <c r="N710" s="90"/>
      <c r="O710" s="90"/>
      <c r="P710" s="91"/>
      <c r="Q710" s="185"/>
      <c r="R710" s="185"/>
      <c r="S710" s="185"/>
      <c r="T710" s="185"/>
      <c r="U710" s="185"/>
      <c r="V710" s="100" t="s">
        <v>6252</v>
      </c>
      <c r="W710" s="95" t="s">
        <v>6012</v>
      </c>
      <c r="X710" s="96"/>
      <c r="Y710" s="96"/>
      <c r="Z710" s="96"/>
      <c r="AA710" s="96"/>
      <c r="AB710" s="96"/>
      <c r="AC710" s="95"/>
      <c r="AD710" s="95" t="s">
        <v>5418</v>
      </c>
      <c r="AE710" s="100"/>
      <c r="AF710" s="100" t="s">
        <v>2735</v>
      </c>
      <c r="AG710" s="186"/>
      <c r="AH710" s="187"/>
      <c r="AI710" s="187"/>
      <c r="AJ710" s="187"/>
      <c r="AK710" s="188"/>
      <c r="AL710" s="188"/>
      <c r="AM710" s="189"/>
      <c r="AN710" s="189"/>
      <c r="AO710" s="189"/>
      <c r="AP710" s="189"/>
      <c r="AQ710" s="189"/>
      <c r="AR710" s="189"/>
      <c r="AS710" s="189"/>
      <c r="AT710" s="194" t="s">
        <v>1666</v>
      </c>
      <c r="AU710" s="104"/>
      <c r="AV710" s="104"/>
      <c r="AW710" s="104"/>
      <c r="AX710" s="104"/>
      <c r="AY710" s="104"/>
      <c r="AZ710" s="104"/>
      <c r="BA710" s="104"/>
      <c r="BB710" s="104"/>
      <c r="BC710" s="104"/>
      <c r="BD710" s="104"/>
      <c r="BE710" s="162"/>
      <c r="BF710" s="104"/>
      <c r="BG710" s="363"/>
      <c r="BH710" s="213" t="s">
        <v>1667</v>
      </c>
      <c r="BI710" s="193" t="s">
        <v>1667</v>
      </c>
      <c r="BJ710" s="193" t="s">
        <v>6253</v>
      </c>
      <c r="BK710" s="109"/>
    </row>
    <row r="711" s="193" customFormat="true" ht="12.75" hidden="true" customHeight="true" outlineLevel="0" collapsed="false">
      <c r="A711" s="315"/>
      <c r="B711" s="316"/>
      <c r="C711" s="316"/>
      <c r="D711" s="332" t="s">
        <v>1668</v>
      </c>
      <c r="E711" s="317" t="s">
        <v>1670</v>
      </c>
      <c r="F711" s="87" t="s">
        <v>6254</v>
      </c>
      <c r="G711" s="88"/>
      <c r="H711" s="89" t="s">
        <v>6255</v>
      </c>
      <c r="I711" s="90"/>
      <c r="J711" s="90"/>
      <c r="K711" s="91"/>
      <c r="L711" s="92"/>
      <c r="M711" s="90" t="s">
        <v>2749</v>
      </c>
      <c r="N711" s="90"/>
      <c r="O711" s="90"/>
      <c r="P711" s="91"/>
      <c r="Q711" s="185"/>
      <c r="R711" s="185"/>
      <c r="S711" s="185"/>
      <c r="T711" s="185"/>
      <c r="U711" s="185"/>
      <c r="V711" s="100" t="s">
        <v>6256</v>
      </c>
      <c r="W711" s="95" t="s">
        <v>6012</v>
      </c>
      <c r="X711" s="96"/>
      <c r="Y711" s="96"/>
      <c r="Z711" s="96"/>
      <c r="AA711" s="96"/>
      <c r="AB711" s="96"/>
      <c r="AC711" s="95"/>
      <c r="AD711" s="95" t="s">
        <v>5418</v>
      </c>
      <c r="AE711" s="100"/>
      <c r="AF711" s="100" t="s">
        <v>2735</v>
      </c>
      <c r="AG711" s="186"/>
      <c r="AH711" s="187"/>
      <c r="AI711" s="187"/>
      <c r="AJ711" s="187"/>
      <c r="AK711" s="188"/>
      <c r="AL711" s="188"/>
      <c r="AM711" s="189"/>
      <c r="AN711" s="189"/>
      <c r="AO711" s="189"/>
      <c r="AP711" s="189"/>
      <c r="AQ711" s="189"/>
      <c r="AR711" s="189"/>
      <c r="AS711" s="189"/>
      <c r="AT711" s="194" t="s">
        <v>1669</v>
      </c>
      <c r="AU711" s="104"/>
      <c r="AV711" s="104"/>
      <c r="AW711" s="104"/>
      <c r="AX711" s="104"/>
      <c r="AY711" s="104"/>
      <c r="AZ711" s="104"/>
      <c r="BA711" s="104"/>
      <c r="BB711" s="104"/>
      <c r="BC711" s="104"/>
      <c r="BD711" s="104"/>
      <c r="BE711" s="162"/>
      <c r="BF711" s="104"/>
      <c r="BG711" s="363"/>
      <c r="BH711" s="213" t="s">
        <v>1670</v>
      </c>
      <c r="BI711" s="193" t="s">
        <v>1670</v>
      </c>
      <c r="BJ711" s="193" t="s">
        <v>6257</v>
      </c>
      <c r="BK711" s="109"/>
    </row>
    <row r="712" s="193" customFormat="true" ht="12.75" hidden="true" customHeight="true" outlineLevel="0" collapsed="false">
      <c r="A712" s="315"/>
      <c r="B712" s="316"/>
      <c r="C712" s="316"/>
      <c r="D712" s="332" t="s">
        <v>1671</v>
      </c>
      <c r="E712" s="317" t="s">
        <v>1673</v>
      </c>
      <c r="F712" s="87" t="s">
        <v>6258</v>
      </c>
      <c r="G712" s="88"/>
      <c r="H712" s="89" t="s">
        <v>6259</v>
      </c>
      <c r="I712" s="90"/>
      <c r="J712" s="90"/>
      <c r="K712" s="91"/>
      <c r="L712" s="92"/>
      <c r="M712" s="90" t="s">
        <v>2749</v>
      </c>
      <c r="N712" s="90"/>
      <c r="O712" s="90"/>
      <c r="P712" s="91"/>
      <c r="Q712" s="185"/>
      <c r="R712" s="185"/>
      <c r="S712" s="185"/>
      <c r="T712" s="185"/>
      <c r="U712" s="185"/>
      <c r="V712" s="100" t="s">
        <v>6260</v>
      </c>
      <c r="W712" s="95" t="s">
        <v>6012</v>
      </c>
      <c r="X712" s="96"/>
      <c r="Y712" s="96"/>
      <c r="Z712" s="96"/>
      <c r="AA712" s="96"/>
      <c r="AB712" s="96"/>
      <c r="AC712" s="95"/>
      <c r="AD712" s="95" t="s">
        <v>5418</v>
      </c>
      <c r="AE712" s="100"/>
      <c r="AF712" s="100" t="s">
        <v>2735</v>
      </c>
      <c r="AG712" s="186"/>
      <c r="AH712" s="187"/>
      <c r="AI712" s="187"/>
      <c r="AJ712" s="187"/>
      <c r="AK712" s="188"/>
      <c r="AL712" s="188"/>
      <c r="AM712" s="189"/>
      <c r="AN712" s="189"/>
      <c r="AO712" s="189"/>
      <c r="AP712" s="189"/>
      <c r="AQ712" s="189"/>
      <c r="AR712" s="189"/>
      <c r="AS712" s="189"/>
      <c r="AT712" s="194" t="s">
        <v>1672</v>
      </c>
      <c r="AU712" s="104"/>
      <c r="AV712" s="104"/>
      <c r="AW712" s="104"/>
      <c r="AX712" s="104"/>
      <c r="AY712" s="104"/>
      <c r="AZ712" s="104"/>
      <c r="BA712" s="104"/>
      <c r="BB712" s="104"/>
      <c r="BC712" s="104"/>
      <c r="BD712" s="104"/>
      <c r="BE712" s="162"/>
      <c r="BF712" s="104"/>
      <c r="BG712" s="363"/>
      <c r="BH712" s="213" t="s">
        <v>1673</v>
      </c>
      <c r="BI712" s="193" t="s">
        <v>1673</v>
      </c>
      <c r="BJ712" s="193" t="s">
        <v>6261</v>
      </c>
      <c r="BK712" s="109"/>
    </row>
    <row r="713" s="193" customFormat="true" ht="12.75" hidden="true" customHeight="true" outlineLevel="0" collapsed="false">
      <c r="A713" s="315"/>
      <c r="B713" s="316"/>
      <c r="C713" s="316"/>
      <c r="D713" s="332" t="s">
        <v>1674</v>
      </c>
      <c r="E713" s="317" t="s">
        <v>1676</v>
      </c>
      <c r="F713" s="87" t="s">
        <v>6262</v>
      </c>
      <c r="G713" s="88"/>
      <c r="H713" s="89" t="s">
        <v>6263</v>
      </c>
      <c r="I713" s="90"/>
      <c r="J713" s="90"/>
      <c r="K713" s="91"/>
      <c r="L713" s="92"/>
      <c r="M713" s="90" t="s">
        <v>2749</v>
      </c>
      <c r="N713" s="90"/>
      <c r="O713" s="90"/>
      <c r="P713" s="91"/>
      <c r="Q713" s="185"/>
      <c r="R713" s="185"/>
      <c r="S713" s="185"/>
      <c r="T713" s="185"/>
      <c r="U713" s="185"/>
      <c r="V713" s="100" t="s">
        <v>6264</v>
      </c>
      <c r="W713" s="95" t="s">
        <v>6012</v>
      </c>
      <c r="X713" s="96"/>
      <c r="Y713" s="96"/>
      <c r="Z713" s="96"/>
      <c r="AA713" s="96"/>
      <c r="AB713" s="96"/>
      <c r="AC713" s="95"/>
      <c r="AD713" s="95" t="s">
        <v>5418</v>
      </c>
      <c r="AE713" s="100"/>
      <c r="AF713" s="100" t="s">
        <v>2735</v>
      </c>
      <c r="AG713" s="186"/>
      <c r="AH713" s="187"/>
      <c r="AI713" s="187"/>
      <c r="AJ713" s="187"/>
      <c r="AK713" s="188"/>
      <c r="AL713" s="188"/>
      <c r="AM713" s="189"/>
      <c r="AN713" s="189"/>
      <c r="AO713" s="189"/>
      <c r="AP713" s="189"/>
      <c r="AQ713" s="189"/>
      <c r="AR713" s="189"/>
      <c r="AS713" s="189"/>
      <c r="AT713" s="194" t="s">
        <v>1675</v>
      </c>
      <c r="AU713" s="104"/>
      <c r="AV713" s="104"/>
      <c r="AW713" s="104"/>
      <c r="AX713" s="104"/>
      <c r="AY713" s="104"/>
      <c r="AZ713" s="104"/>
      <c r="BA713" s="104"/>
      <c r="BB713" s="104"/>
      <c r="BC713" s="104"/>
      <c r="BD713" s="104"/>
      <c r="BE713" s="162"/>
      <c r="BF713" s="104"/>
      <c r="BG713" s="363"/>
      <c r="BH713" s="213" t="s">
        <v>1676</v>
      </c>
      <c r="BI713" s="193" t="s">
        <v>1676</v>
      </c>
      <c r="BJ713" s="193" t="s">
        <v>6265</v>
      </c>
      <c r="BK713" s="109"/>
    </row>
    <row r="714" s="193" customFormat="true" ht="12.75" hidden="true" customHeight="true" outlineLevel="0" collapsed="false">
      <c r="A714" s="315"/>
      <c r="B714" s="316"/>
      <c r="C714" s="316"/>
      <c r="D714" s="370" t="s">
        <v>1677</v>
      </c>
      <c r="E714" s="317" t="s">
        <v>1679</v>
      </c>
      <c r="F714" s="87" t="s">
        <v>6266</v>
      </c>
      <c r="G714" s="88"/>
      <c r="H714" s="89" t="s">
        <v>6267</v>
      </c>
      <c r="I714" s="90"/>
      <c r="J714" s="90"/>
      <c r="K714" s="91"/>
      <c r="L714" s="92"/>
      <c r="M714" s="90" t="s">
        <v>2749</v>
      </c>
      <c r="N714" s="90"/>
      <c r="O714" s="90"/>
      <c r="P714" s="91"/>
      <c r="Q714" s="185"/>
      <c r="R714" s="185"/>
      <c r="S714" s="185"/>
      <c r="T714" s="185"/>
      <c r="U714" s="185"/>
      <c r="V714" s="100" t="s">
        <v>6268</v>
      </c>
      <c r="W714" s="95" t="s">
        <v>6012</v>
      </c>
      <c r="X714" s="96"/>
      <c r="Y714" s="96"/>
      <c r="Z714" s="96"/>
      <c r="AA714" s="96"/>
      <c r="AB714" s="96"/>
      <c r="AC714" s="95"/>
      <c r="AD714" s="95" t="s">
        <v>5418</v>
      </c>
      <c r="AE714" s="100"/>
      <c r="AF714" s="100" t="s">
        <v>2735</v>
      </c>
      <c r="AG714" s="186"/>
      <c r="AH714" s="187"/>
      <c r="AI714" s="187"/>
      <c r="AJ714" s="187"/>
      <c r="AK714" s="188"/>
      <c r="AL714" s="188"/>
      <c r="AM714" s="189"/>
      <c r="AN714" s="189"/>
      <c r="AO714" s="189"/>
      <c r="AP714" s="189"/>
      <c r="AQ714" s="189"/>
      <c r="AR714" s="189"/>
      <c r="AS714" s="189"/>
      <c r="AT714" s="194" t="s">
        <v>1678</v>
      </c>
      <c r="AU714" s="104"/>
      <c r="AV714" s="104"/>
      <c r="AW714" s="104"/>
      <c r="AX714" s="104"/>
      <c r="AY714" s="104"/>
      <c r="AZ714" s="104"/>
      <c r="BA714" s="104"/>
      <c r="BB714" s="104"/>
      <c r="BC714" s="104"/>
      <c r="BD714" s="104"/>
      <c r="BE714" s="162"/>
      <c r="BF714" s="104"/>
      <c r="BG714" s="363"/>
      <c r="BH714" s="213" t="s">
        <v>1679</v>
      </c>
      <c r="BI714" s="193" t="s">
        <v>1679</v>
      </c>
      <c r="BJ714" s="193" t="s">
        <v>6269</v>
      </c>
      <c r="BK714" s="109"/>
    </row>
    <row r="715" s="193" customFormat="true" ht="12.75" hidden="true" customHeight="true" outlineLevel="0" collapsed="false">
      <c r="A715" s="315"/>
      <c r="B715" s="316"/>
      <c r="C715" s="316"/>
      <c r="D715" s="370" t="s">
        <v>1680</v>
      </c>
      <c r="E715" s="317" t="s">
        <v>1682</v>
      </c>
      <c r="F715" s="87" t="s">
        <v>6270</v>
      </c>
      <c r="G715" s="88"/>
      <c r="H715" s="89" t="s">
        <v>6271</v>
      </c>
      <c r="I715" s="90"/>
      <c r="J715" s="90"/>
      <c r="K715" s="91"/>
      <c r="L715" s="92"/>
      <c r="M715" s="90" t="s">
        <v>2749</v>
      </c>
      <c r="N715" s="90"/>
      <c r="O715" s="90"/>
      <c r="P715" s="91"/>
      <c r="Q715" s="185"/>
      <c r="R715" s="185"/>
      <c r="S715" s="185"/>
      <c r="T715" s="185"/>
      <c r="U715" s="185"/>
      <c r="V715" s="100" t="s">
        <v>6272</v>
      </c>
      <c r="W715" s="95" t="s">
        <v>6012</v>
      </c>
      <c r="X715" s="96"/>
      <c r="Y715" s="96"/>
      <c r="Z715" s="96"/>
      <c r="AA715" s="96"/>
      <c r="AB715" s="96"/>
      <c r="AC715" s="95"/>
      <c r="AD715" s="95" t="s">
        <v>5418</v>
      </c>
      <c r="AE715" s="100"/>
      <c r="AF715" s="100" t="s">
        <v>2735</v>
      </c>
      <c r="AG715" s="186"/>
      <c r="AH715" s="187"/>
      <c r="AI715" s="187"/>
      <c r="AJ715" s="187"/>
      <c r="AK715" s="188"/>
      <c r="AL715" s="188"/>
      <c r="AM715" s="189"/>
      <c r="AN715" s="189"/>
      <c r="AO715" s="189"/>
      <c r="AP715" s="189"/>
      <c r="AQ715" s="189"/>
      <c r="AR715" s="189"/>
      <c r="AS715" s="189"/>
      <c r="AT715" s="194" t="s">
        <v>1681</v>
      </c>
      <c r="AU715" s="104"/>
      <c r="AV715" s="104"/>
      <c r="AW715" s="104"/>
      <c r="AX715" s="104"/>
      <c r="AY715" s="104"/>
      <c r="AZ715" s="104"/>
      <c r="BA715" s="104"/>
      <c r="BB715" s="104"/>
      <c r="BC715" s="104"/>
      <c r="BD715" s="104"/>
      <c r="BE715" s="162"/>
      <c r="BF715" s="104"/>
      <c r="BG715" s="363"/>
      <c r="BH715" s="213" t="s">
        <v>1682</v>
      </c>
      <c r="BI715" s="193" t="s">
        <v>1682</v>
      </c>
      <c r="BJ715" s="193" t="s">
        <v>6273</v>
      </c>
      <c r="BK715" s="109"/>
    </row>
    <row r="716" s="193" customFormat="true" ht="12.75" hidden="true" customHeight="true" outlineLevel="0" collapsed="false">
      <c r="A716" s="315"/>
      <c r="B716" s="316"/>
      <c r="C716" s="316"/>
      <c r="D716" s="332" t="s">
        <v>1683</v>
      </c>
      <c r="E716" s="317" t="s">
        <v>1685</v>
      </c>
      <c r="F716" s="87" t="s">
        <v>6274</v>
      </c>
      <c r="G716" s="88"/>
      <c r="H716" s="89" t="s">
        <v>6275</v>
      </c>
      <c r="I716" s="90"/>
      <c r="J716" s="90"/>
      <c r="K716" s="91"/>
      <c r="L716" s="92"/>
      <c r="M716" s="90" t="s">
        <v>2749</v>
      </c>
      <c r="N716" s="90"/>
      <c r="O716" s="90"/>
      <c r="P716" s="91"/>
      <c r="Q716" s="185"/>
      <c r="R716" s="185"/>
      <c r="S716" s="185"/>
      <c r="T716" s="185"/>
      <c r="U716" s="185"/>
      <c r="V716" s="100" t="s">
        <v>6276</v>
      </c>
      <c r="W716" s="95" t="s">
        <v>6012</v>
      </c>
      <c r="X716" s="96"/>
      <c r="Y716" s="96"/>
      <c r="Z716" s="96"/>
      <c r="AA716" s="96"/>
      <c r="AB716" s="96"/>
      <c r="AC716" s="95"/>
      <c r="AD716" s="95" t="s">
        <v>5418</v>
      </c>
      <c r="AE716" s="100"/>
      <c r="AF716" s="100" t="s">
        <v>2735</v>
      </c>
      <c r="AG716" s="186"/>
      <c r="AH716" s="187"/>
      <c r="AI716" s="187"/>
      <c r="AJ716" s="187"/>
      <c r="AK716" s="188"/>
      <c r="AL716" s="188"/>
      <c r="AM716" s="189"/>
      <c r="AN716" s="189"/>
      <c r="AO716" s="189"/>
      <c r="AP716" s="189"/>
      <c r="AQ716" s="189"/>
      <c r="AR716" s="189"/>
      <c r="AS716" s="189"/>
      <c r="AT716" s="194" t="s">
        <v>1684</v>
      </c>
      <c r="AU716" s="104"/>
      <c r="AV716" s="104"/>
      <c r="AW716" s="104"/>
      <c r="AX716" s="104"/>
      <c r="AY716" s="104"/>
      <c r="AZ716" s="104"/>
      <c r="BA716" s="104"/>
      <c r="BB716" s="104"/>
      <c r="BC716" s="104"/>
      <c r="BD716" s="104"/>
      <c r="BE716" s="162"/>
      <c r="BF716" s="104"/>
      <c r="BG716" s="363"/>
      <c r="BH716" s="213" t="s">
        <v>1685</v>
      </c>
      <c r="BI716" s="193" t="s">
        <v>1685</v>
      </c>
      <c r="BJ716" s="193" t="s">
        <v>6277</v>
      </c>
      <c r="BK716" s="109"/>
    </row>
    <row r="717" s="193" customFormat="true" ht="12.75" hidden="true" customHeight="true" outlineLevel="0" collapsed="false">
      <c r="A717" s="315"/>
      <c r="B717" s="316"/>
      <c r="C717" s="316"/>
      <c r="D717" s="332" t="s">
        <v>1686</v>
      </c>
      <c r="E717" s="317" t="s">
        <v>1688</v>
      </c>
      <c r="F717" s="87" t="s">
        <v>6278</v>
      </c>
      <c r="G717" s="88"/>
      <c r="H717" s="89" t="s">
        <v>6279</v>
      </c>
      <c r="I717" s="90"/>
      <c r="J717" s="90"/>
      <c r="K717" s="91"/>
      <c r="L717" s="92"/>
      <c r="M717" s="90" t="s">
        <v>2749</v>
      </c>
      <c r="N717" s="90"/>
      <c r="O717" s="90"/>
      <c r="P717" s="91"/>
      <c r="Q717" s="185"/>
      <c r="R717" s="185"/>
      <c r="S717" s="185"/>
      <c r="T717" s="185"/>
      <c r="U717" s="185"/>
      <c r="V717" s="100" t="s">
        <v>6280</v>
      </c>
      <c r="W717" s="95" t="s">
        <v>6012</v>
      </c>
      <c r="X717" s="96"/>
      <c r="Y717" s="96"/>
      <c r="Z717" s="96"/>
      <c r="AA717" s="96"/>
      <c r="AB717" s="96"/>
      <c r="AC717" s="95"/>
      <c r="AD717" s="95" t="s">
        <v>5418</v>
      </c>
      <c r="AE717" s="100"/>
      <c r="AF717" s="100" t="s">
        <v>2735</v>
      </c>
      <c r="AG717" s="186"/>
      <c r="AH717" s="187"/>
      <c r="AI717" s="187"/>
      <c r="AJ717" s="187"/>
      <c r="AK717" s="188"/>
      <c r="AL717" s="188"/>
      <c r="AM717" s="189"/>
      <c r="AN717" s="189"/>
      <c r="AO717" s="189"/>
      <c r="AP717" s="189"/>
      <c r="AQ717" s="189"/>
      <c r="AR717" s="189"/>
      <c r="AS717" s="189"/>
      <c r="AT717" s="194" t="s">
        <v>1687</v>
      </c>
      <c r="AU717" s="104"/>
      <c r="AV717" s="104"/>
      <c r="AW717" s="104"/>
      <c r="AX717" s="104"/>
      <c r="AY717" s="104"/>
      <c r="AZ717" s="104"/>
      <c r="BA717" s="104"/>
      <c r="BB717" s="104"/>
      <c r="BC717" s="104"/>
      <c r="BD717" s="104"/>
      <c r="BE717" s="162"/>
      <c r="BF717" s="104"/>
      <c r="BG717" s="363"/>
      <c r="BH717" s="213" t="s">
        <v>1688</v>
      </c>
      <c r="BI717" s="193" t="s">
        <v>1688</v>
      </c>
      <c r="BJ717" s="193" t="s">
        <v>6281</v>
      </c>
      <c r="BK717" s="109"/>
    </row>
    <row r="718" s="193" customFormat="true" ht="12.75" hidden="true" customHeight="true" outlineLevel="0" collapsed="false">
      <c r="A718" s="315"/>
      <c r="B718" s="316"/>
      <c r="C718" s="316"/>
      <c r="D718" s="332" t="s">
        <v>1689</v>
      </c>
      <c r="E718" s="317" t="s">
        <v>1691</v>
      </c>
      <c r="F718" s="87" t="s">
        <v>6282</v>
      </c>
      <c r="G718" s="88"/>
      <c r="H718" s="89" t="s">
        <v>6283</v>
      </c>
      <c r="I718" s="90"/>
      <c r="J718" s="90"/>
      <c r="K718" s="91"/>
      <c r="L718" s="92"/>
      <c r="M718" s="90" t="s">
        <v>2749</v>
      </c>
      <c r="N718" s="90"/>
      <c r="O718" s="90"/>
      <c r="P718" s="91"/>
      <c r="Q718" s="185"/>
      <c r="R718" s="185"/>
      <c r="S718" s="185"/>
      <c r="T718" s="185"/>
      <c r="U718" s="185"/>
      <c r="V718" s="100" t="s">
        <v>6284</v>
      </c>
      <c r="W718" s="95" t="s">
        <v>6012</v>
      </c>
      <c r="X718" s="96"/>
      <c r="Y718" s="96"/>
      <c r="Z718" s="96"/>
      <c r="AA718" s="96"/>
      <c r="AB718" s="96"/>
      <c r="AC718" s="95"/>
      <c r="AD718" s="95" t="s">
        <v>5418</v>
      </c>
      <c r="AE718" s="100"/>
      <c r="AF718" s="100" t="s">
        <v>2735</v>
      </c>
      <c r="AG718" s="186"/>
      <c r="AH718" s="187"/>
      <c r="AI718" s="187"/>
      <c r="AJ718" s="187"/>
      <c r="AK718" s="188"/>
      <c r="AL718" s="188"/>
      <c r="AM718" s="189"/>
      <c r="AN718" s="189"/>
      <c r="AO718" s="189"/>
      <c r="AP718" s="189"/>
      <c r="AQ718" s="189"/>
      <c r="AR718" s="189"/>
      <c r="AS718" s="189"/>
      <c r="AT718" s="194" t="s">
        <v>1690</v>
      </c>
      <c r="AU718" s="104"/>
      <c r="AV718" s="104"/>
      <c r="AW718" s="104"/>
      <c r="AX718" s="104"/>
      <c r="AY718" s="104"/>
      <c r="AZ718" s="104"/>
      <c r="BA718" s="104"/>
      <c r="BB718" s="104"/>
      <c r="BC718" s="104"/>
      <c r="BD718" s="104"/>
      <c r="BE718" s="162"/>
      <c r="BF718" s="104"/>
      <c r="BG718" s="363"/>
      <c r="BH718" s="213" t="s">
        <v>1691</v>
      </c>
      <c r="BI718" s="193" t="s">
        <v>1691</v>
      </c>
      <c r="BJ718" s="193" t="s">
        <v>6285</v>
      </c>
      <c r="BK718" s="109"/>
    </row>
    <row r="719" s="193" customFormat="true" ht="12.75" hidden="true" customHeight="true" outlineLevel="0" collapsed="false">
      <c r="A719" s="315"/>
      <c r="B719" s="316"/>
      <c r="C719" s="316"/>
      <c r="D719" s="332" t="s">
        <v>1692</v>
      </c>
      <c r="E719" s="317" t="s">
        <v>1693</v>
      </c>
      <c r="F719" s="87" t="s">
        <v>6286</v>
      </c>
      <c r="G719" s="88"/>
      <c r="H719" s="89" t="s">
        <v>6287</v>
      </c>
      <c r="I719" s="90"/>
      <c r="J719" s="90"/>
      <c r="K719" s="91"/>
      <c r="L719" s="92"/>
      <c r="M719" s="90" t="s">
        <v>2749</v>
      </c>
      <c r="N719" s="90"/>
      <c r="O719" s="90"/>
      <c r="P719" s="91"/>
      <c r="Q719" s="185"/>
      <c r="R719" s="185"/>
      <c r="S719" s="185"/>
      <c r="T719" s="185"/>
      <c r="U719" s="185"/>
      <c r="V719" s="100" t="s">
        <v>6288</v>
      </c>
      <c r="W719" s="95" t="s">
        <v>6012</v>
      </c>
      <c r="X719" s="96"/>
      <c r="Y719" s="96"/>
      <c r="Z719" s="96"/>
      <c r="AA719" s="96"/>
      <c r="AB719" s="96"/>
      <c r="AC719" s="95"/>
      <c r="AD719" s="95" t="s">
        <v>5418</v>
      </c>
      <c r="AE719" s="100"/>
      <c r="AF719" s="100" t="s">
        <v>2735</v>
      </c>
      <c r="AG719" s="186"/>
      <c r="AH719" s="187"/>
      <c r="AI719" s="187"/>
      <c r="AJ719" s="187"/>
      <c r="AK719" s="188"/>
      <c r="AL719" s="188"/>
      <c r="AM719" s="189"/>
      <c r="AN719" s="189"/>
      <c r="AO719" s="189"/>
      <c r="AP719" s="189"/>
      <c r="AQ719" s="189"/>
      <c r="AR719" s="189"/>
      <c r="AS719" s="189"/>
      <c r="AT719" s="194" t="s">
        <v>1692</v>
      </c>
      <c r="AU719" s="104"/>
      <c r="AV719" s="104"/>
      <c r="AW719" s="104"/>
      <c r="AX719" s="104"/>
      <c r="AY719" s="104"/>
      <c r="AZ719" s="104"/>
      <c r="BA719" s="104"/>
      <c r="BB719" s="104"/>
      <c r="BC719" s="104"/>
      <c r="BD719" s="104"/>
      <c r="BE719" s="162"/>
      <c r="BF719" s="104"/>
      <c r="BG719" s="363"/>
      <c r="BH719" s="213" t="s">
        <v>1693</v>
      </c>
      <c r="BI719" s="193" t="s">
        <v>1693</v>
      </c>
      <c r="BJ719" s="193" t="s">
        <v>6289</v>
      </c>
      <c r="BK719" s="109"/>
    </row>
    <row r="720" s="193" customFormat="true" ht="12.75" hidden="true" customHeight="true" outlineLevel="0" collapsed="false">
      <c r="A720" s="315"/>
      <c r="B720" s="316"/>
      <c r="C720" s="316"/>
      <c r="D720" s="332" t="s">
        <v>1694</v>
      </c>
      <c r="E720" s="317" t="s">
        <v>1695</v>
      </c>
      <c r="F720" s="87" t="s">
        <v>6290</v>
      </c>
      <c r="G720" s="88"/>
      <c r="H720" s="89" t="s">
        <v>6291</v>
      </c>
      <c r="I720" s="90"/>
      <c r="J720" s="90"/>
      <c r="K720" s="91"/>
      <c r="L720" s="92"/>
      <c r="M720" s="90" t="s">
        <v>2749</v>
      </c>
      <c r="N720" s="90"/>
      <c r="O720" s="90"/>
      <c r="P720" s="91"/>
      <c r="Q720" s="185"/>
      <c r="R720" s="185"/>
      <c r="S720" s="185"/>
      <c r="T720" s="185"/>
      <c r="U720" s="185"/>
      <c r="V720" s="100" t="s">
        <v>6292</v>
      </c>
      <c r="W720" s="95" t="s">
        <v>6012</v>
      </c>
      <c r="X720" s="96"/>
      <c r="Y720" s="96"/>
      <c r="Z720" s="96"/>
      <c r="AA720" s="96"/>
      <c r="AB720" s="96"/>
      <c r="AC720" s="95"/>
      <c r="AD720" s="95" t="s">
        <v>5418</v>
      </c>
      <c r="AE720" s="100"/>
      <c r="AF720" s="100" t="s">
        <v>2735</v>
      </c>
      <c r="AG720" s="186"/>
      <c r="AH720" s="187"/>
      <c r="AI720" s="187"/>
      <c r="AJ720" s="187"/>
      <c r="AK720" s="188"/>
      <c r="AL720" s="188"/>
      <c r="AM720" s="189"/>
      <c r="AN720" s="189"/>
      <c r="AO720" s="189"/>
      <c r="AP720" s="189"/>
      <c r="AQ720" s="189"/>
      <c r="AR720" s="189"/>
      <c r="AS720" s="189"/>
      <c r="AT720" s="194" t="s">
        <v>1694</v>
      </c>
      <c r="AU720" s="104"/>
      <c r="AV720" s="104"/>
      <c r="AW720" s="104"/>
      <c r="AX720" s="104"/>
      <c r="AY720" s="104"/>
      <c r="AZ720" s="104"/>
      <c r="BA720" s="104"/>
      <c r="BB720" s="104"/>
      <c r="BC720" s="104"/>
      <c r="BD720" s="104"/>
      <c r="BE720" s="162"/>
      <c r="BF720" s="104"/>
      <c r="BG720" s="363"/>
      <c r="BH720" s="213" t="s">
        <v>1695</v>
      </c>
      <c r="BI720" s="193" t="s">
        <v>1695</v>
      </c>
      <c r="BJ720" s="193" t="s">
        <v>6293</v>
      </c>
      <c r="BK720" s="109"/>
    </row>
    <row r="721" s="193" customFormat="true" ht="12.75" hidden="true" customHeight="true" outlineLevel="0" collapsed="false">
      <c r="A721" s="315"/>
      <c r="B721" s="316"/>
      <c r="C721" s="316"/>
      <c r="D721" s="332" t="s">
        <v>1696</v>
      </c>
      <c r="E721" s="317" t="s">
        <v>1697</v>
      </c>
      <c r="F721" s="87" t="s">
        <v>6294</v>
      </c>
      <c r="G721" s="88"/>
      <c r="H721" s="89" t="s">
        <v>6295</v>
      </c>
      <c r="I721" s="90"/>
      <c r="J721" s="90"/>
      <c r="K721" s="91"/>
      <c r="L721" s="92"/>
      <c r="M721" s="90" t="s">
        <v>2749</v>
      </c>
      <c r="N721" s="90"/>
      <c r="O721" s="90"/>
      <c r="P721" s="91"/>
      <c r="Q721" s="185"/>
      <c r="R721" s="185"/>
      <c r="S721" s="185"/>
      <c r="T721" s="185"/>
      <c r="U721" s="185"/>
      <c r="V721" s="100" t="s">
        <v>6296</v>
      </c>
      <c r="W721" s="95" t="s">
        <v>6012</v>
      </c>
      <c r="X721" s="96"/>
      <c r="Y721" s="96"/>
      <c r="Z721" s="96"/>
      <c r="AA721" s="96"/>
      <c r="AB721" s="96"/>
      <c r="AC721" s="95"/>
      <c r="AD721" s="95" t="s">
        <v>5418</v>
      </c>
      <c r="AE721" s="100"/>
      <c r="AF721" s="100" t="s">
        <v>2735</v>
      </c>
      <c r="AG721" s="186"/>
      <c r="AH721" s="187"/>
      <c r="AI721" s="187"/>
      <c r="AJ721" s="187"/>
      <c r="AK721" s="188"/>
      <c r="AL721" s="188"/>
      <c r="AM721" s="189"/>
      <c r="AN721" s="189"/>
      <c r="AO721" s="189"/>
      <c r="AP721" s="189"/>
      <c r="AQ721" s="189"/>
      <c r="AR721" s="189"/>
      <c r="AS721" s="189"/>
      <c r="AT721" s="194" t="s">
        <v>1696</v>
      </c>
      <c r="AU721" s="104"/>
      <c r="AV721" s="104"/>
      <c r="AW721" s="104"/>
      <c r="AX721" s="104"/>
      <c r="AY721" s="104"/>
      <c r="AZ721" s="104"/>
      <c r="BA721" s="104"/>
      <c r="BB721" s="104"/>
      <c r="BC721" s="104"/>
      <c r="BD721" s="104"/>
      <c r="BE721" s="162"/>
      <c r="BF721" s="104"/>
      <c r="BG721" s="363"/>
      <c r="BH721" s="213" t="s">
        <v>1697</v>
      </c>
      <c r="BI721" s="193" t="s">
        <v>1697</v>
      </c>
      <c r="BJ721" s="193" t="s">
        <v>6297</v>
      </c>
      <c r="BK721" s="109"/>
    </row>
    <row r="722" s="193" customFormat="true" ht="12.75" hidden="true" customHeight="true" outlineLevel="0" collapsed="false">
      <c r="A722" s="315"/>
      <c r="B722" s="316"/>
      <c r="C722" s="316"/>
      <c r="D722" s="332" t="s">
        <v>1698</v>
      </c>
      <c r="E722" s="317" t="s">
        <v>1699</v>
      </c>
      <c r="F722" s="87" t="s">
        <v>6298</v>
      </c>
      <c r="G722" s="88"/>
      <c r="H722" s="89" t="s">
        <v>6299</v>
      </c>
      <c r="I722" s="90"/>
      <c r="J722" s="90"/>
      <c r="K722" s="91"/>
      <c r="L722" s="92"/>
      <c r="M722" s="90" t="s">
        <v>2749</v>
      </c>
      <c r="N722" s="90"/>
      <c r="O722" s="90"/>
      <c r="P722" s="91"/>
      <c r="Q722" s="185"/>
      <c r="R722" s="185"/>
      <c r="S722" s="185"/>
      <c r="T722" s="185"/>
      <c r="U722" s="185"/>
      <c r="V722" s="100" t="s">
        <v>6300</v>
      </c>
      <c r="W722" s="95" t="s">
        <v>6012</v>
      </c>
      <c r="X722" s="96"/>
      <c r="Y722" s="96"/>
      <c r="Z722" s="96"/>
      <c r="AA722" s="96"/>
      <c r="AB722" s="96"/>
      <c r="AC722" s="95"/>
      <c r="AD722" s="95" t="s">
        <v>5418</v>
      </c>
      <c r="AE722" s="100"/>
      <c r="AF722" s="100" t="s">
        <v>2735</v>
      </c>
      <c r="AG722" s="186"/>
      <c r="AH722" s="187"/>
      <c r="AI722" s="187"/>
      <c r="AJ722" s="187"/>
      <c r="AK722" s="188"/>
      <c r="AL722" s="188"/>
      <c r="AM722" s="189"/>
      <c r="AN722" s="189"/>
      <c r="AO722" s="189"/>
      <c r="AP722" s="189"/>
      <c r="AQ722" s="189"/>
      <c r="AR722" s="189"/>
      <c r="AS722" s="189"/>
      <c r="AT722" s="194" t="s">
        <v>1698</v>
      </c>
      <c r="AU722" s="104"/>
      <c r="AV722" s="104"/>
      <c r="AW722" s="104"/>
      <c r="AX722" s="104"/>
      <c r="AY722" s="104"/>
      <c r="AZ722" s="104"/>
      <c r="BA722" s="104"/>
      <c r="BB722" s="104"/>
      <c r="BC722" s="104"/>
      <c r="BD722" s="104"/>
      <c r="BE722" s="162"/>
      <c r="BF722" s="104"/>
      <c r="BG722" s="363"/>
      <c r="BH722" s="213" t="s">
        <v>1699</v>
      </c>
      <c r="BI722" s="193" t="s">
        <v>1699</v>
      </c>
      <c r="BJ722" s="193" t="s">
        <v>6301</v>
      </c>
      <c r="BK722" s="109"/>
    </row>
    <row r="723" s="193" customFormat="true" ht="12.75" hidden="true" customHeight="true" outlineLevel="0" collapsed="false">
      <c r="A723" s="315"/>
      <c r="B723" s="316"/>
      <c r="C723" s="316"/>
      <c r="D723" s="332" t="s">
        <v>1700</v>
      </c>
      <c r="E723" s="317" t="s">
        <v>1701</v>
      </c>
      <c r="F723" s="87" t="s">
        <v>6302</v>
      </c>
      <c r="G723" s="88"/>
      <c r="H723" s="89" t="s">
        <v>6303</v>
      </c>
      <c r="I723" s="90"/>
      <c r="J723" s="90"/>
      <c r="K723" s="91"/>
      <c r="L723" s="92"/>
      <c r="M723" s="90" t="s">
        <v>2749</v>
      </c>
      <c r="N723" s="90"/>
      <c r="O723" s="90"/>
      <c r="P723" s="91"/>
      <c r="Q723" s="185"/>
      <c r="R723" s="185"/>
      <c r="S723" s="185"/>
      <c r="T723" s="185"/>
      <c r="U723" s="185"/>
      <c r="V723" s="100" t="s">
        <v>6304</v>
      </c>
      <c r="W723" s="95" t="s">
        <v>6012</v>
      </c>
      <c r="X723" s="96"/>
      <c r="Y723" s="96"/>
      <c r="Z723" s="96"/>
      <c r="AA723" s="96"/>
      <c r="AB723" s="96"/>
      <c r="AC723" s="95"/>
      <c r="AD723" s="95" t="s">
        <v>5418</v>
      </c>
      <c r="AE723" s="100"/>
      <c r="AF723" s="100" t="s">
        <v>2735</v>
      </c>
      <c r="AG723" s="186"/>
      <c r="AH723" s="187"/>
      <c r="AI723" s="187"/>
      <c r="AJ723" s="187"/>
      <c r="AK723" s="188"/>
      <c r="AL723" s="188"/>
      <c r="AM723" s="189"/>
      <c r="AN723" s="189"/>
      <c r="AO723" s="189"/>
      <c r="AP723" s="189"/>
      <c r="AQ723" s="189"/>
      <c r="AR723" s="189"/>
      <c r="AS723" s="189"/>
      <c r="AT723" s="194" t="s">
        <v>1700</v>
      </c>
      <c r="AU723" s="104"/>
      <c r="AV723" s="104"/>
      <c r="AW723" s="104"/>
      <c r="AX723" s="104"/>
      <c r="AY723" s="104"/>
      <c r="AZ723" s="104"/>
      <c r="BA723" s="104"/>
      <c r="BB723" s="104"/>
      <c r="BC723" s="104"/>
      <c r="BD723" s="104"/>
      <c r="BE723" s="162"/>
      <c r="BF723" s="104"/>
      <c r="BG723" s="363"/>
      <c r="BH723" s="213" t="s">
        <v>1701</v>
      </c>
      <c r="BI723" s="193" t="s">
        <v>1701</v>
      </c>
      <c r="BJ723" s="193" t="s">
        <v>6305</v>
      </c>
      <c r="BK723" s="109"/>
    </row>
    <row r="724" s="193" customFormat="true" ht="12.75" hidden="true" customHeight="true" outlineLevel="0" collapsed="false">
      <c r="A724" s="315"/>
      <c r="B724" s="316"/>
      <c r="C724" s="316"/>
      <c r="D724" s="332" t="s">
        <v>1702</v>
      </c>
      <c r="E724" s="317" t="s">
        <v>1704</v>
      </c>
      <c r="F724" s="87" t="s">
        <v>6306</v>
      </c>
      <c r="G724" s="88"/>
      <c r="H724" s="89" t="s">
        <v>6307</v>
      </c>
      <c r="I724" s="90"/>
      <c r="J724" s="90"/>
      <c r="K724" s="91"/>
      <c r="L724" s="92"/>
      <c r="M724" s="90" t="s">
        <v>2749</v>
      </c>
      <c r="N724" s="90"/>
      <c r="O724" s="90"/>
      <c r="P724" s="91"/>
      <c r="Q724" s="185"/>
      <c r="R724" s="185"/>
      <c r="S724" s="185"/>
      <c r="T724" s="185"/>
      <c r="U724" s="185"/>
      <c r="V724" s="100" t="s">
        <v>6308</v>
      </c>
      <c r="W724" s="95" t="s">
        <v>6012</v>
      </c>
      <c r="X724" s="96"/>
      <c r="Y724" s="96"/>
      <c r="Z724" s="96"/>
      <c r="AA724" s="96"/>
      <c r="AB724" s="96"/>
      <c r="AC724" s="95"/>
      <c r="AD724" s="95" t="s">
        <v>5418</v>
      </c>
      <c r="AE724" s="100"/>
      <c r="AF724" s="100" t="s">
        <v>2735</v>
      </c>
      <c r="AG724" s="186"/>
      <c r="AH724" s="187"/>
      <c r="AI724" s="187"/>
      <c r="AJ724" s="187"/>
      <c r="AK724" s="188"/>
      <c r="AL724" s="188"/>
      <c r="AM724" s="189"/>
      <c r="AN724" s="189"/>
      <c r="AO724" s="189"/>
      <c r="AP724" s="189"/>
      <c r="AQ724" s="189"/>
      <c r="AR724" s="189"/>
      <c r="AS724" s="189"/>
      <c r="AT724" s="194" t="s">
        <v>1703</v>
      </c>
      <c r="AU724" s="104"/>
      <c r="AV724" s="104"/>
      <c r="AW724" s="104"/>
      <c r="AX724" s="104"/>
      <c r="AY724" s="104"/>
      <c r="AZ724" s="104"/>
      <c r="BA724" s="104"/>
      <c r="BB724" s="104"/>
      <c r="BC724" s="104"/>
      <c r="BD724" s="104"/>
      <c r="BE724" s="162"/>
      <c r="BF724" s="104"/>
      <c r="BG724" s="363"/>
      <c r="BH724" s="213" t="s">
        <v>1704</v>
      </c>
      <c r="BI724" s="193" t="s">
        <v>1704</v>
      </c>
      <c r="BJ724" s="193" t="s">
        <v>6309</v>
      </c>
      <c r="BK724" s="109"/>
    </row>
    <row r="725" s="193" customFormat="true" ht="12.75" hidden="true" customHeight="true" outlineLevel="0" collapsed="false">
      <c r="A725" s="315"/>
      <c r="B725" s="316"/>
      <c r="C725" s="316"/>
      <c r="D725" s="332" t="s">
        <v>1705</v>
      </c>
      <c r="E725" s="317" t="s">
        <v>1707</v>
      </c>
      <c r="F725" s="87" t="s">
        <v>6310</v>
      </c>
      <c r="G725" s="88"/>
      <c r="H725" s="89" t="s">
        <v>6311</v>
      </c>
      <c r="I725" s="90"/>
      <c r="J725" s="90"/>
      <c r="K725" s="91"/>
      <c r="L725" s="92"/>
      <c r="M725" s="90" t="s">
        <v>2749</v>
      </c>
      <c r="N725" s="90"/>
      <c r="O725" s="90"/>
      <c r="P725" s="91"/>
      <c r="Q725" s="185"/>
      <c r="R725" s="185"/>
      <c r="S725" s="185"/>
      <c r="T725" s="185"/>
      <c r="U725" s="185"/>
      <c r="V725" s="100" t="s">
        <v>6312</v>
      </c>
      <c r="W725" s="95" t="s">
        <v>6012</v>
      </c>
      <c r="X725" s="96"/>
      <c r="Y725" s="96"/>
      <c r="Z725" s="96"/>
      <c r="AA725" s="96"/>
      <c r="AB725" s="96"/>
      <c r="AC725" s="95"/>
      <c r="AD725" s="95" t="s">
        <v>5418</v>
      </c>
      <c r="AE725" s="100"/>
      <c r="AF725" s="100" t="s">
        <v>2735</v>
      </c>
      <c r="AG725" s="186"/>
      <c r="AH725" s="187"/>
      <c r="AI725" s="187"/>
      <c r="AJ725" s="187"/>
      <c r="AK725" s="188"/>
      <c r="AL725" s="188"/>
      <c r="AM725" s="189"/>
      <c r="AN725" s="189"/>
      <c r="AO725" s="189"/>
      <c r="AP725" s="189"/>
      <c r="AQ725" s="189"/>
      <c r="AR725" s="189"/>
      <c r="AS725" s="189"/>
      <c r="AT725" s="194" t="s">
        <v>1706</v>
      </c>
      <c r="AU725" s="104"/>
      <c r="AV725" s="104"/>
      <c r="AW725" s="104"/>
      <c r="AX725" s="104"/>
      <c r="AY725" s="104"/>
      <c r="AZ725" s="104"/>
      <c r="BA725" s="104"/>
      <c r="BB725" s="104"/>
      <c r="BC725" s="104"/>
      <c r="BD725" s="104"/>
      <c r="BE725" s="162"/>
      <c r="BF725" s="104"/>
      <c r="BG725" s="363"/>
      <c r="BH725" s="213" t="s">
        <v>1707</v>
      </c>
      <c r="BI725" s="193" t="s">
        <v>1707</v>
      </c>
      <c r="BJ725" s="193" t="s">
        <v>6313</v>
      </c>
      <c r="BK725" s="109"/>
    </row>
    <row r="726" s="193" customFormat="true" ht="12.75" hidden="true" customHeight="true" outlineLevel="0" collapsed="false">
      <c r="A726" s="315"/>
      <c r="B726" s="316"/>
      <c r="C726" s="316"/>
      <c r="D726" s="370" t="s">
        <v>1708</v>
      </c>
      <c r="E726" s="317" t="s">
        <v>1710</v>
      </c>
      <c r="F726" s="87" t="s">
        <v>6314</v>
      </c>
      <c r="G726" s="88"/>
      <c r="H726" s="89" t="s">
        <v>6315</v>
      </c>
      <c r="I726" s="90"/>
      <c r="J726" s="90"/>
      <c r="K726" s="91"/>
      <c r="L726" s="92"/>
      <c r="M726" s="90" t="s">
        <v>2749</v>
      </c>
      <c r="N726" s="90"/>
      <c r="O726" s="90"/>
      <c r="P726" s="91"/>
      <c r="Q726" s="185"/>
      <c r="R726" s="185"/>
      <c r="S726" s="185"/>
      <c r="T726" s="185"/>
      <c r="U726" s="185"/>
      <c r="V726" s="100" t="s">
        <v>6316</v>
      </c>
      <c r="W726" s="95" t="s">
        <v>6012</v>
      </c>
      <c r="X726" s="96"/>
      <c r="Y726" s="96"/>
      <c r="Z726" s="96"/>
      <c r="AA726" s="96"/>
      <c r="AB726" s="96"/>
      <c r="AC726" s="95"/>
      <c r="AD726" s="95" t="s">
        <v>5418</v>
      </c>
      <c r="AE726" s="100"/>
      <c r="AF726" s="100" t="s">
        <v>2735</v>
      </c>
      <c r="AG726" s="186"/>
      <c r="AH726" s="187"/>
      <c r="AI726" s="187"/>
      <c r="AJ726" s="187"/>
      <c r="AK726" s="188"/>
      <c r="AL726" s="188"/>
      <c r="AM726" s="189"/>
      <c r="AN726" s="189"/>
      <c r="AO726" s="189"/>
      <c r="AP726" s="189"/>
      <c r="AQ726" s="189"/>
      <c r="AR726" s="189"/>
      <c r="AS726" s="189"/>
      <c r="AT726" s="194" t="s">
        <v>1709</v>
      </c>
      <c r="AU726" s="104"/>
      <c r="AV726" s="104"/>
      <c r="AW726" s="104"/>
      <c r="AX726" s="104"/>
      <c r="AY726" s="104"/>
      <c r="AZ726" s="104"/>
      <c r="BA726" s="104"/>
      <c r="BB726" s="104"/>
      <c r="BC726" s="104"/>
      <c r="BD726" s="104"/>
      <c r="BE726" s="162"/>
      <c r="BF726" s="104"/>
      <c r="BG726" s="363"/>
      <c r="BH726" s="213" t="s">
        <v>1710</v>
      </c>
      <c r="BI726" s="193" t="s">
        <v>1710</v>
      </c>
      <c r="BJ726" s="193" t="s">
        <v>6317</v>
      </c>
      <c r="BK726" s="109"/>
    </row>
    <row r="727" s="193" customFormat="true" ht="12.75" hidden="true" customHeight="true" outlineLevel="0" collapsed="false">
      <c r="A727" s="315"/>
      <c r="B727" s="316"/>
      <c r="C727" s="316"/>
      <c r="D727" s="370" t="s">
        <v>1711</v>
      </c>
      <c r="E727" s="317" t="s">
        <v>1713</v>
      </c>
      <c r="F727" s="87" t="s">
        <v>6318</v>
      </c>
      <c r="G727" s="88"/>
      <c r="H727" s="89" t="s">
        <v>6319</v>
      </c>
      <c r="I727" s="90"/>
      <c r="J727" s="90"/>
      <c r="K727" s="91"/>
      <c r="L727" s="92"/>
      <c r="M727" s="90" t="s">
        <v>2749</v>
      </c>
      <c r="N727" s="90"/>
      <c r="O727" s="90"/>
      <c r="P727" s="91"/>
      <c r="Q727" s="185"/>
      <c r="R727" s="185"/>
      <c r="S727" s="185"/>
      <c r="T727" s="185"/>
      <c r="U727" s="185"/>
      <c r="V727" s="100" t="s">
        <v>6320</v>
      </c>
      <c r="W727" s="95" t="s">
        <v>6012</v>
      </c>
      <c r="X727" s="96"/>
      <c r="Y727" s="96"/>
      <c r="Z727" s="96"/>
      <c r="AA727" s="96"/>
      <c r="AB727" s="96"/>
      <c r="AC727" s="95"/>
      <c r="AD727" s="95" t="s">
        <v>5418</v>
      </c>
      <c r="AE727" s="100"/>
      <c r="AF727" s="100" t="s">
        <v>2735</v>
      </c>
      <c r="AG727" s="186"/>
      <c r="AH727" s="187"/>
      <c r="AI727" s="187"/>
      <c r="AJ727" s="187"/>
      <c r="AK727" s="188"/>
      <c r="AL727" s="188"/>
      <c r="AM727" s="189"/>
      <c r="AN727" s="189"/>
      <c r="AO727" s="189"/>
      <c r="AP727" s="189"/>
      <c r="AQ727" s="189"/>
      <c r="AR727" s="189"/>
      <c r="AS727" s="189"/>
      <c r="AT727" s="194" t="s">
        <v>1712</v>
      </c>
      <c r="AU727" s="104"/>
      <c r="AV727" s="104"/>
      <c r="AW727" s="104"/>
      <c r="AX727" s="104"/>
      <c r="AY727" s="104"/>
      <c r="AZ727" s="104"/>
      <c r="BA727" s="104"/>
      <c r="BB727" s="104"/>
      <c r="BC727" s="104"/>
      <c r="BD727" s="104"/>
      <c r="BE727" s="162"/>
      <c r="BF727" s="104"/>
      <c r="BG727" s="363"/>
      <c r="BH727" s="213" t="s">
        <v>1713</v>
      </c>
      <c r="BI727" s="193" t="s">
        <v>1713</v>
      </c>
      <c r="BJ727" s="193" t="s">
        <v>6321</v>
      </c>
      <c r="BK727" s="109"/>
    </row>
    <row r="728" s="193" customFormat="true" ht="12.75" hidden="true" customHeight="true" outlineLevel="0" collapsed="false">
      <c r="A728" s="315"/>
      <c r="B728" s="316"/>
      <c r="C728" s="316"/>
      <c r="D728" s="332" t="s">
        <v>1714</v>
      </c>
      <c r="E728" s="317" t="s">
        <v>1716</v>
      </c>
      <c r="F728" s="87" t="s">
        <v>6322</v>
      </c>
      <c r="G728" s="88"/>
      <c r="H728" s="89" t="s">
        <v>6323</v>
      </c>
      <c r="I728" s="90"/>
      <c r="J728" s="90"/>
      <c r="K728" s="91"/>
      <c r="L728" s="92"/>
      <c r="M728" s="90" t="s">
        <v>2749</v>
      </c>
      <c r="N728" s="90"/>
      <c r="O728" s="90"/>
      <c r="P728" s="91"/>
      <c r="Q728" s="185"/>
      <c r="R728" s="185"/>
      <c r="S728" s="185"/>
      <c r="T728" s="185"/>
      <c r="U728" s="185"/>
      <c r="V728" s="100" t="s">
        <v>6324</v>
      </c>
      <c r="W728" s="95" t="s">
        <v>6012</v>
      </c>
      <c r="X728" s="96"/>
      <c r="Y728" s="96"/>
      <c r="Z728" s="96"/>
      <c r="AA728" s="96"/>
      <c r="AB728" s="96"/>
      <c r="AC728" s="95"/>
      <c r="AD728" s="95" t="s">
        <v>5418</v>
      </c>
      <c r="AE728" s="100"/>
      <c r="AF728" s="100" t="s">
        <v>2735</v>
      </c>
      <c r="AG728" s="186"/>
      <c r="AH728" s="187"/>
      <c r="AI728" s="187"/>
      <c r="AJ728" s="187"/>
      <c r="AK728" s="188"/>
      <c r="AL728" s="188"/>
      <c r="AM728" s="189"/>
      <c r="AN728" s="189"/>
      <c r="AO728" s="189"/>
      <c r="AP728" s="189"/>
      <c r="AQ728" s="189"/>
      <c r="AR728" s="189"/>
      <c r="AS728" s="189"/>
      <c r="AT728" s="194" t="s">
        <v>1715</v>
      </c>
      <c r="AU728" s="104"/>
      <c r="AV728" s="104"/>
      <c r="AW728" s="104"/>
      <c r="AX728" s="104"/>
      <c r="AY728" s="104"/>
      <c r="AZ728" s="104"/>
      <c r="BA728" s="104"/>
      <c r="BB728" s="104"/>
      <c r="BC728" s="104"/>
      <c r="BD728" s="104"/>
      <c r="BE728" s="162"/>
      <c r="BF728" s="104"/>
      <c r="BG728" s="363"/>
      <c r="BH728" s="213" t="s">
        <v>1716</v>
      </c>
      <c r="BI728" s="193" t="s">
        <v>1716</v>
      </c>
      <c r="BJ728" s="193" t="s">
        <v>6325</v>
      </c>
      <c r="BK728" s="109"/>
    </row>
    <row r="729" s="193" customFormat="true" ht="12.75" hidden="true" customHeight="true" outlineLevel="0" collapsed="false">
      <c r="A729" s="315"/>
      <c r="B729" s="316"/>
      <c r="C729" s="316"/>
      <c r="D729" s="332" t="s">
        <v>1717</v>
      </c>
      <c r="E729" s="317" t="s">
        <v>1719</v>
      </c>
      <c r="F729" s="87" t="s">
        <v>6326</v>
      </c>
      <c r="G729" s="88"/>
      <c r="H729" s="89" t="s">
        <v>6327</v>
      </c>
      <c r="I729" s="90"/>
      <c r="J729" s="90"/>
      <c r="K729" s="91"/>
      <c r="L729" s="92"/>
      <c r="M729" s="90" t="s">
        <v>2749</v>
      </c>
      <c r="N729" s="90"/>
      <c r="O729" s="90"/>
      <c r="P729" s="91"/>
      <c r="Q729" s="185"/>
      <c r="R729" s="185"/>
      <c r="S729" s="185"/>
      <c r="T729" s="185"/>
      <c r="U729" s="185"/>
      <c r="V729" s="100" t="s">
        <v>6328</v>
      </c>
      <c r="W729" s="95" t="s">
        <v>6012</v>
      </c>
      <c r="X729" s="96"/>
      <c r="Y729" s="96"/>
      <c r="Z729" s="96"/>
      <c r="AA729" s="96"/>
      <c r="AB729" s="96"/>
      <c r="AC729" s="95"/>
      <c r="AD729" s="95" t="s">
        <v>5418</v>
      </c>
      <c r="AE729" s="100"/>
      <c r="AF729" s="100" t="s">
        <v>2735</v>
      </c>
      <c r="AG729" s="186"/>
      <c r="AH729" s="187"/>
      <c r="AI729" s="187"/>
      <c r="AJ729" s="187"/>
      <c r="AK729" s="188"/>
      <c r="AL729" s="188"/>
      <c r="AM729" s="189"/>
      <c r="AN729" s="189"/>
      <c r="AO729" s="189"/>
      <c r="AP729" s="189"/>
      <c r="AQ729" s="189"/>
      <c r="AR729" s="189"/>
      <c r="AS729" s="189"/>
      <c r="AT729" s="194" t="s">
        <v>1718</v>
      </c>
      <c r="AU729" s="104"/>
      <c r="AV729" s="104"/>
      <c r="AW729" s="104"/>
      <c r="AX729" s="104"/>
      <c r="AY729" s="104"/>
      <c r="AZ729" s="104"/>
      <c r="BA729" s="104"/>
      <c r="BB729" s="104"/>
      <c r="BC729" s="104"/>
      <c r="BD729" s="104"/>
      <c r="BE729" s="162"/>
      <c r="BF729" s="104"/>
      <c r="BG729" s="363"/>
      <c r="BH729" s="213" t="s">
        <v>1719</v>
      </c>
      <c r="BI729" s="193" t="s">
        <v>1719</v>
      </c>
      <c r="BJ729" s="193" t="s">
        <v>6329</v>
      </c>
      <c r="BK729" s="109"/>
    </row>
    <row r="730" s="193" customFormat="true" ht="12.75" hidden="true" customHeight="true" outlineLevel="0" collapsed="false">
      <c r="A730" s="315"/>
      <c r="B730" s="316"/>
      <c r="C730" s="316"/>
      <c r="D730" s="332" t="s">
        <v>1720</v>
      </c>
      <c r="E730" s="317" t="s">
        <v>1722</v>
      </c>
      <c r="F730" s="87" t="s">
        <v>6330</v>
      </c>
      <c r="G730" s="88"/>
      <c r="H730" s="89" t="s">
        <v>6331</v>
      </c>
      <c r="I730" s="90"/>
      <c r="J730" s="90"/>
      <c r="K730" s="91"/>
      <c r="L730" s="92"/>
      <c r="M730" s="90" t="s">
        <v>2749</v>
      </c>
      <c r="N730" s="90"/>
      <c r="O730" s="90"/>
      <c r="P730" s="91"/>
      <c r="Q730" s="185"/>
      <c r="R730" s="185"/>
      <c r="S730" s="185"/>
      <c r="T730" s="185"/>
      <c r="U730" s="185"/>
      <c r="V730" s="100" t="s">
        <v>6332</v>
      </c>
      <c r="W730" s="95" t="s">
        <v>6012</v>
      </c>
      <c r="X730" s="96"/>
      <c r="Y730" s="96"/>
      <c r="Z730" s="96"/>
      <c r="AA730" s="96"/>
      <c r="AB730" s="96"/>
      <c r="AC730" s="95"/>
      <c r="AD730" s="95" t="s">
        <v>5418</v>
      </c>
      <c r="AE730" s="100"/>
      <c r="AF730" s="100" t="s">
        <v>2735</v>
      </c>
      <c r="AG730" s="186"/>
      <c r="AH730" s="187"/>
      <c r="AI730" s="187"/>
      <c r="AJ730" s="187"/>
      <c r="AK730" s="188"/>
      <c r="AL730" s="188"/>
      <c r="AM730" s="189"/>
      <c r="AN730" s="189"/>
      <c r="AO730" s="189"/>
      <c r="AP730" s="189"/>
      <c r="AQ730" s="189"/>
      <c r="AR730" s="189"/>
      <c r="AS730" s="189"/>
      <c r="AT730" s="194" t="s">
        <v>1721</v>
      </c>
      <c r="AU730" s="104"/>
      <c r="AV730" s="104"/>
      <c r="AW730" s="104"/>
      <c r="AX730" s="104"/>
      <c r="AY730" s="104"/>
      <c r="AZ730" s="104"/>
      <c r="BA730" s="104"/>
      <c r="BB730" s="104"/>
      <c r="BC730" s="104"/>
      <c r="BD730" s="104"/>
      <c r="BE730" s="162"/>
      <c r="BF730" s="104"/>
      <c r="BG730" s="363"/>
      <c r="BH730" s="213" t="s">
        <v>1722</v>
      </c>
      <c r="BI730" s="193" t="s">
        <v>1722</v>
      </c>
      <c r="BJ730" s="193" t="s">
        <v>6333</v>
      </c>
      <c r="BK730" s="109"/>
    </row>
    <row r="731" s="193" customFormat="true" ht="12.75" hidden="true" customHeight="true" outlineLevel="0" collapsed="false">
      <c r="A731" s="315"/>
      <c r="B731" s="316"/>
      <c r="C731" s="316"/>
      <c r="D731" s="332" t="s">
        <v>1723</v>
      </c>
      <c r="E731" s="317" t="s">
        <v>1725</v>
      </c>
      <c r="F731" s="87" t="s">
        <v>6334</v>
      </c>
      <c r="G731" s="88"/>
      <c r="H731" s="89" t="s">
        <v>6335</v>
      </c>
      <c r="I731" s="90"/>
      <c r="J731" s="90"/>
      <c r="K731" s="91"/>
      <c r="L731" s="92"/>
      <c r="M731" s="90" t="s">
        <v>2749</v>
      </c>
      <c r="N731" s="90"/>
      <c r="O731" s="90"/>
      <c r="P731" s="91"/>
      <c r="Q731" s="185"/>
      <c r="R731" s="185"/>
      <c r="S731" s="185"/>
      <c r="T731" s="185"/>
      <c r="U731" s="185"/>
      <c r="V731" s="100" t="s">
        <v>6336</v>
      </c>
      <c r="W731" s="95" t="s">
        <v>6012</v>
      </c>
      <c r="X731" s="96"/>
      <c r="Y731" s="96"/>
      <c r="Z731" s="96"/>
      <c r="AA731" s="96"/>
      <c r="AB731" s="96"/>
      <c r="AC731" s="95"/>
      <c r="AD731" s="95" t="s">
        <v>5418</v>
      </c>
      <c r="AE731" s="100"/>
      <c r="AF731" s="100" t="s">
        <v>2735</v>
      </c>
      <c r="AG731" s="186"/>
      <c r="AH731" s="187"/>
      <c r="AI731" s="187"/>
      <c r="AJ731" s="187"/>
      <c r="AK731" s="188"/>
      <c r="AL731" s="188"/>
      <c r="AM731" s="189"/>
      <c r="AN731" s="189"/>
      <c r="AO731" s="189"/>
      <c r="AP731" s="189"/>
      <c r="AQ731" s="189"/>
      <c r="AR731" s="189"/>
      <c r="AS731" s="189"/>
      <c r="AT731" s="194" t="s">
        <v>1724</v>
      </c>
      <c r="AU731" s="104"/>
      <c r="AV731" s="104"/>
      <c r="AW731" s="104"/>
      <c r="AX731" s="104"/>
      <c r="AY731" s="104"/>
      <c r="AZ731" s="104"/>
      <c r="BA731" s="104"/>
      <c r="BB731" s="104"/>
      <c r="BC731" s="104"/>
      <c r="BD731" s="104"/>
      <c r="BE731" s="162"/>
      <c r="BF731" s="104"/>
      <c r="BG731" s="363"/>
      <c r="BH731" s="213" t="s">
        <v>1725</v>
      </c>
      <c r="BI731" s="193" t="s">
        <v>1725</v>
      </c>
      <c r="BJ731" s="193" t="s">
        <v>6337</v>
      </c>
      <c r="BK731" s="109"/>
    </row>
    <row r="732" s="193" customFormat="true" ht="12.75" hidden="true" customHeight="true" outlineLevel="0" collapsed="false">
      <c r="A732" s="315"/>
      <c r="B732" s="316"/>
      <c r="C732" s="316"/>
      <c r="D732" s="332" t="s">
        <v>1726</v>
      </c>
      <c r="E732" s="317" t="s">
        <v>1727</v>
      </c>
      <c r="F732" s="87" t="s">
        <v>6338</v>
      </c>
      <c r="G732" s="88"/>
      <c r="H732" s="89" t="s">
        <v>6339</v>
      </c>
      <c r="I732" s="90"/>
      <c r="J732" s="90"/>
      <c r="K732" s="91"/>
      <c r="L732" s="92"/>
      <c r="M732" s="90" t="s">
        <v>2749</v>
      </c>
      <c r="N732" s="90"/>
      <c r="O732" s="90"/>
      <c r="P732" s="91"/>
      <c r="Q732" s="185"/>
      <c r="R732" s="185"/>
      <c r="S732" s="185"/>
      <c r="T732" s="185"/>
      <c r="U732" s="185"/>
      <c r="V732" s="100" t="s">
        <v>6340</v>
      </c>
      <c r="W732" s="95" t="s">
        <v>6012</v>
      </c>
      <c r="X732" s="96"/>
      <c r="Y732" s="96"/>
      <c r="Z732" s="96"/>
      <c r="AA732" s="96"/>
      <c r="AB732" s="96"/>
      <c r="AC732" s="95"/>
      <c r="AD732" s="95" t="s">
        <v>5418</v>
      </c>
      <c r="AE732" s="100"/>
      <c r="AF732" s="100" t="s">
        <v>2735</v>
      </c>
      <c r="AG732" s="186"/>
      <c r="AH732" s="187"/>
      <c r="AI732" s="187"/>
      <c r="AJ732" s="187"/>
      <c r="AK732" s="188"/>
      <c r="AL732" s="188"/>
      <c r="AM732" s="189"/>
      <c r="AN732" s="189"/>
      <c r="AO732" s="189"/>
      <c r="AP732" s="189"/>
      <c r="AQ732" s="189"/>
      <c r="AR732" s="189"/>
      <c r="AS732" s="189"/>
      <c r="AT732" s="194" t="s">
        <v>1726</v>
      </c>
      <c r="AU732" s="104"/>
      <c r="AV732" s="104"/>
      <c r="AW732" s="104"/>
      <c r="AX732" s="104"/>
      <c r="AY732" s="104"/>
      <c r="AZ732" s="104"/>
      <c r="BA732" s="104"/>
      <c r="BB732" s="104"/>
      <c r="BC732" s="104"/>
      <c r="BD732" s="104"/>
      <c r="BE732" s="162"/>
      <c r="BF732" s="104"/>
      <c r="BG732" s="363"/>
      <c r="BH732" s="213" t="s">
        <v>1727</v>
      </c>
      <c r="BI732" s="193" t="s">
        <v>1727</v>
      </c>
      <c r="BJ732" s="193" t="s">
        <v>6341</v>
      </c>
      <c r="BK732" s="109"/>
    </row>
    <row r="733" s="193" customFormat="true" ht="12.75" hidden="true" customHeight="true" outlineLevel="0" collapsed="false">
      <c r="A733" s="315"/>
      <c r="B733" s="316"/>
      <c r="C733" s="316"/>
      <c r="D733" s="332" t="s">
        <v>1728</v>
      </c>
      <c r="E733" s="317" t="s">
        <v>1729</v>
      </c>
      <c r="F733" s="87" t="s">
        <v>6342</v>
      </c>
      <c r="G733" s="88"/>
      <c r="H733" s="89" t="s">
        <v>6343</v>
      </c>
      <c r="I733" s="90"/>
      <c r="J733" s="90"/>
      <c r="K733" s="91"/>
      <c r="L733" s="92"/>
      <c r="M733" s="90" t="s">
        <v>2749</v>
      </c>
      <c r="N733" s="90"/>
      <c r="O733" s="90"/>
      <c r="P733" s="91"/>
      <c r="Q733" s="185"/>
      <c r="R733" s="185"/>
      <c r="S733" s="185"/>
      <c r="T733" s="185"/>
      <c r="U733" s="185"/>
      <c r="V733" s="100" t="s">
        <v>6344</v>
      </c>
      <c r="W733" s="95" t="s">
        <v>6012</v>
      </c>
      <c r="X733" s="96"/>
      <c r="Y733" s="96"/>
      <c r="Z733" s="96"/>
      <c r="AA733" s="96"/>
      <c r="AB733" s="96"/>
      <c r="AC733" s="95"/>
      <c r="AD733" s="95" t="s">
        <v>5418</v>
      </c>
      <c r="AE733" s="100"/>
      <c r="AF733" s="100" t="s">
        <v>2735</v>
      </c>
      <c r="AG733" s="186"/>
      <c r="AH733" s="187"/>
      <c r="AI733" s="187"/>
      <c r="AJ733" s="187"/>
      <c r="AK733" s="188"/>
      <c r="AL733" s="188"/>
      <c r="AM733" s="189"/>
      <c r="AN733" s="189"/>
      <c r="AO733" s="189"/>
      <c r="AP733" s="189"/>
      <c r="AQ733" s="189"/>
      <c r="AR733" s="189"/>
      <c r="AS733" s="189"/>
      <c r="AT733" s="194" t="s">
        <v>1728</v>
      </c>
      <c r="AU733" s="104"/>
      <c r="AV733" s="104"/>
      <c r="AW733" s="104"/>
      <c r="AX733" s="104"/>
      <c r="AY733" s="104"/>
      <c r="AZ733" s="104"/>
      <c r="BA733" s="104"/>
      <c r="BB733" s="104"/>
      <c r="BC733" s="104"/>
      <c r="BD733" s="104"/>
      <c r="BE733" s="162"/>
      <c r="BF733" s="104"/>
      <c r="BG733" s="363"/>
      <c r="BH733" s="213" t="s">
        <v>1729</v>
      </c>
      <c r="BI733" s="193" t="s">
        <v>1729</v>
      </c>
      <c r="BJ733" s="193" t="s">
        <v>6345</v>
      </c>
      <c r="BK733" s="109"/>
    </row>
    <row r="734" s="193" customFormat="true" ht="12.75" hidden="true" customHeight="true" outlineLevel="0" collapsed="false">
      <c r="A734" s="315"/>
      <c r="B734" s="316"/>
      <c r="C734" s="316"/>
      <c r="D734" s="332" t="s">
        <v>1730</v>
      </c>
      <c r="E734" s="317" t="s">
        <v>1731</v>
      </c>
      <c r="F734" s="87" t="s">
        <v>6346</v>
      </c>
      <c r="G734" s="88"/>
      <c r="H734" s="89" t="s">
        <v>6347</v>
      </c>
      <c r="I734" s="90"/>
      <c r="J734" s="90"/>
      <c r="K734" s="91"/>
      <c r="L734" s="92"/>
      <c r="M734" s="90" t="s">
        <v>2749</v>
      </c>
      <c r="N734" s="90"/>
      <c r="O734" s="90"/>
      <c r="P734" s="91"/>
      <c r="Q734" s="185"/>
      <c r="R734" s="185"/>
      <c r="S734" s="185"/>
      <c r="T734" s="185"/>
      <c r="U734" s="185"/>
      <c r="V734" s="100" t="s">
        <v>6348</v>
      </c>
      <c r="W734" s="95" t="s">
        <v>6012</v>
      </c>
      <c r="X734" s="96"/>
      <c r="Y734" s="96"/>
      <c r="Z734" s="96"/>
      <c r="AA734" s="96"/>
      <c r="AB734" s="96"/>
      <c r="AC734" s="95"/>
      <c r="AD734" s="95" t="s">
        <v>5418</v>
      </c>
      <c r="AE734" s="100"/>
      <c r="AF734" s="100" t="s">
        <v>2735</v>
      </c>
      <c r="AG734" s="186"/>
      <c r="AH734" s="187"/>
      <c r="AI734" s="187"/>
      <c r="AJ734" s="187"/>
      <c r="AK734" s="188"/>
      <c r="AL734" s="188"/>
      <c r="AM734" s="189"/>
      <c r="AN734" s="189"/>
      <c r="AO734" s="189"/>
      <c r="AP734" s="189"/>
      <c r="AQ734" s="189"/>
      <c r="AR734" s="189"/>
      <c r="AS734" s="189"/>
      <c r="AT734" s="194" t="s">
        <v>1730</v>
      </c>
      <c r="AU734" s="104"/>
      <c r="AV734" s="104"/>
      <c r="AW734" s="104"/>
      <c r="AX734" s="104"/>
      <c r="AY734" s="104"/>
      <c r="AZ734" s="104"/>
      <c r="BA734" s="104"/>
      <c r="BB734" s="104"/>
      <c r="BC734" s="104"/>
      <c r="BD734" s="104"/>
      <c r="BE734" s="162"/>
      <c r="BF734" s="104"/>
      <c r="BG734" s="363"/>
      <c r="BH734" s="213" t="s">
        <v>1731</v>
      </c>
      <c r="BI734" s="193" t="s">
        <v>1731</v>
      </c>
      <c r="BJ734" s="193" t="s">
        <v>6349</v>
      </c>
      <c r="BK734" s="109"/>
    </row>
    <row r="735" s="193" customFormat="true" ht="12.75" hidden="true" customHeight="true" outlineLevel="0" collapsed="false">
      <c r="A735" s="315"/>
      <c r="B735" s="316"/>
      <c r="C735" s="316"/>
      <c r="D735" s="332" t="s">
        <v>1732</v>
      </c>
      <c r="E735" s="317" t="s">
        <v>1733</v>
      </c>
      <c r="F735" s="87" t="s">
        <v>6350</v>
      </c>
      <c r="G735" s="88"/>
      <c r="H735" s="89" t="s">
        <v>6351</v>
      </c>
      <c r="I735" s="90"/>
      <c r="J735" s="90"/>
      <c r="K735" s="91"/>
      <c r="L735" s="92"/>
      <c r="M735" s="90" t="s">
        <v>2749</v>
      </c>
      <c r="N735" s="90"/>
      <c r="O735" s="90"/>
      <c r="P735" s="91"/>
      <c r="Q735" s="185"/>
      <c r="R735" s="185"/>
      <c r="S735" s="185"/>
      <c r="T735" s="185"/>
      <c r="U735" s="185"/>
      <c r="V735" s="100" t="s">
        <v>6352</v>
      </c>
      <c r="W735" s="95" t="s">
        <v>6012</v>
      </c>
      <c r="X735" s="96"/>
      <c r="Y735" s="96"/>
      <c r="Z735" s="96"/>
      <c r="AA735" s="96"/>
      <c r="AB735" s="96"/>
      <c r="AC735" s="95"/>
      <c r="AD735" s="95" t="s">
        <v>5418</v>
      </c>
      <c r="AE735" s="100"/>
      <c r="AF735" s="100" t="s">
        <v>2735</v>
      </c>
      <c r="AG735" s="186"/>
      <c r="AH735" s="187"/>
      <c r="AI735" s="187"/>
      <c r="AJ735" s="187"/>
      <c r="AK735" s="188"/>
      <c r="AL735" s="188"/>
      <c r="AM735" s="189"/>
      <c r="AN735" s="189"/>
      <c r="AO735" s="189"/>
      <c r="AP735" s="189"/>
      <c r="AQ735" s="189"/>
      <c r="AR735" s="189"/>
      <c r="AS735" s="189"/>
      <c r="AT735" s="194" t="s">
        <v>1732</v>
      </c>
      <c r="AU735" s="104"/>
      <c r="AV735" s="104"/>
      <c r="AW735" s="104"/>
      <c r="AX735" s="104"/>
      <c r="AY735" s="104"/>
      <c r="AZ735" s="104"/>
      <c r="BA735" s="104"/>
      <c r="BB735" s="104"/>
      <c r="BC735" s="104"/>
      <c r="BD735" s="104"/>
      <c r="BE735" s="162"/>
      <c r="BF735" s="104"/>
      <c r="BG735" s="363"/>
      <c r="BH735" s="213" t="s">
        <v>1733</v>
      </c>
      <c r="BI735" s="193" t="s">
        <v>1733</v>
      </c>
      <c r="BJ735" s="193" t="s">
        <v>6353</v>
      </c>
      <c r="BK735" s="109"/>
    </row>
    <row r="736" s="193" customFormat="true" ht="12.75" hidden="true" customHeight="true" outlineLevel="0" collapsed="false">
      <c r="A736" s="315"/>
      <c r="B736" s="316"/>
      <c r="C736" s="316"/>
      <c r="D736" s="332" t="s">
        <v>1734</v>
      </c>
      <c r="E736" s="317" t="s">
        <v>1735</v>
      </c>
      <c r="F736" s="87" t="s">
        <v>6354</v>
      </c>
      <c r="G736" s="88"/>
      <c r="H736" s="89" t="s">
        <v>6355</v>
      </c>
      <c r="I736" s="90"/>
      <c r="J736" s="90"/>
      <c r="K736" s="91"/>
      <c r="L736" s="92"/>
      <c r="M736" s="90" t="s">
        <v>2749</v>
      </c>
      <c r="N736" s="90"/>
      <c r="O736" s="90"/>
      <c r="P736" s="91"/>
      <c r="Q736" s="185"/>
      <c r="R736" s="185"/>
      <c r="S736" s="185"/>
      <c r="T736" s="185"/>
      <c r="U736" s="185"/>
      <c r="V736" s="100" t="s">
        <v>6356</v>
      </c>
      <c r="W736" s="95" t="s">
        <v>6012</v>
      </c>
      <c r="X736" s="96"/>
      <c r="Y736" s="96"/>
      <c r="Z736" s="96"/>
      <c r="AA736" s="96"/>
      <c r="AB736" s="96"/>
      <c r="AC736" s="95"/>
      <c r="AD736" s="95" t="s">
        <v>5418</v>
      </c>
      <c r="AE736" s="100"/>
      <c r="AF736" s="100" t="s">
        <v>2735</v>
      </c>
      <c r="AG736" s="186"/>
      <c r="AH736" s="187"/>
      <c r="AI736" s="187"/>
      <c r="AJ736" s="187"/>
      <c r="AK736" s="188"/>
      <c r="AL736" s="188"/>
      <c r="AM736" s="189"/>
      <c r="AN736" s="189"/>
      <c r="AO736" s="189"/>
      <c r="AP736" s="189"/>
      <c r="AQ736" s="189"/>
      <c r="AR736" s="189"/>
      <c r="AS736" s="189"/>
      <c r="AT736" s="194" t="s">
        <v>1734</v>
      </c>
      <c r="AU736" s="104"/>
      <c r="AV736" s="104"/>
      <c r="AW736" s="104"/>
      <c r="AX736" s="104"/>
      <c r="AY736" s="104"/>
      <c r="AZ736" s="104"/>
      <c r="BA736" s="104"/>
      <c r="BB736" s="104"/>
      <c r="BC736" s="104"/>
      <c r="BD736" s="104"/>
      <c r="BE736" s="162"/>
      <c r="BF736" s="104"/>
      <c r="BG736" s="363"/>
      <c r="BH736" s="213" t="s">
        <v>1735</v>
      </c>
      <c r="BI736" s="193" t="s">
        <v>1735</v>
      </c>
      <c r="BJ736" s="193" t="s">
        <v>6357</v>
      </c>
      <c r="BK736" s="109"/>
    </row>
    <row r="737" s="193" customFormat="true" ht="12.75" hidden="true" customHeight="true" outlineLevel="0" collapsed="false">
      <c r="A737" s="315"/>
      <c r="B737" s="316"/>
      <c r="C737" s="316"/>
      <c r="D737" s="370" t="s">
        <v>1736</v>
      </c>
      <c r="E737" s="317" t="s">
        <v>1738</v>
      </c>
      <c r="F737" s="87" t="s">
        <v>6358</v>
      </c>
      <c r="G737" s="88"/>
      <c r="H737" s="89" t="s">
        <v>6359</v>
      </c>
      <c r="I737" s="90"/>
      <c r="J737" s="90"/>
      <c r="K737" s="91"/>
      <c r="L737" s="92"/>
      <c r="M737" s="90" t="s">
        <v>2749</v>
      </c>
      <c r="N737" s="90"/>
      <c r="O737" s="90"/>
      <c r="P737" s="91"/>
      <c r="Q737" s="185"/>
      <c r="R737" s="185"/>
      <c r="S737" s="185"/>
      <c r="T737" s="185"/>
      <c r="U737" s="185"/>
      <c r="V737" s="100" t="s">
        <v>6360</v>
      </c>
      <c r="W737" s="95" t="s">
        <v>6012</v>
      </c>
      <c r="X737" s="96"/>
      <c r="Y737" s="96"/>
      <c r="Z737" s="96"/>
      <c r="AA737" s="96"/>
      <c r="AB737" s="96"/>
      <c r="AC737" s="95"/>
      <c r="AD737" s="95" t="s">
        <v>5418</v>
      </c>
      <c r="AE737" s="100"/>
      <c r="AF737" s="100" t="s">
        <v>2735</v>
      </c>
      <c r="AG737" s="186"/>
      <c r="AH737" s="187"/>
      <c r="AI737" s="187"/>
      <c r="AJ737" s="187"/>
      <c r="AK737" s="188"/>
      <c r="AL737" s="188"/>
      <c r="AM737" s="189"/>
      <c r="AN737" s="189"/>
      <c r="AO737" s="189"/>
      <c r="AP737" s="189"/>
      <c r="AQ737" s="189"/>
      <c r="AR737" s="189"/>
      <c r="AS737" s="189"/>
      <c r="AT737" s="194" t="s">
        <v>1737</v>
      </c>
      <c r="AU737" s="104"/>
      <c r="AV737" s="104"/>
      <c r="AW737" s="104"/>
      <c r="AX737" s="104"/>
      <c r="AY737" s="104"/>
      <c r="AZ737" s="104"/>
      <c r="BA737" s="104"/>
      <c r="BB737" s="104"/>
      <c r="BC737" s="104"/>
      <c r="BD737" s="104"/>
      <c r="BE737" s="162"/>
      <c r="BF737" s="104"/>
      <c r="BG737" s="363"/>
      <c r="BH737" s="213" t="s">
        <v>1738</v>
      </c>
      <c r="BI737" s="193" t="s">
        <v>1738</v>
      </c>
      <c r="BJ737" s="193" t="s">
        <v>6361</v>
      </c>
      <c r="BK737" s="109"/>
    </row>
    <row r="738" s="193" customFormat="true" ht="12.75" hidden="true" customHeight="true" outlineLevel="0" collapsed="false">
      <c r="A738" s="315"/>
      <c r="B738" s="316"/>
      <c r="C738" s="316"/>
      <c r="D738" s="370" t="s">
        <v>1739</v>
      </c>
      <c r="E738" s="317" t="s">
        <v>1741</v>
      </c>
      <c r="F738" s="87" t="s">
        <v>6362</v>
      </c>
      <c r="G738" s="88"/>
      <c r="H738" s="89" t="s">
        <v>6363</v>
      </c>
      <c r="I738" s="90"/>
      <c r="J738" s="90"/>
      <c r="K738" s="91"/>
      <c r="L738" s="92"/>
      <c r="M738" s="90" t="s">
        <v>2749</v>
      </c>
      <c r="N738" s="90"/>
      <c r="O738" s="90"/>
      <c r="P738" s="91"/>
      <c r="Q738" s="185"/>
      <c r="R738" s="185"/>
      <c r="S738" s="185"/>
      <c r="T738" s="185"/>
      <c r="U738" s="185"/>
      <c r="V738" s="100" t="s">
        <v>6364</v>
      </c>
      <c r="W738" s="95" t="s">
        <v>6012</v>
      </c>
      <c r="X738" s="96"/>
      <c r="Y738" s="96"/>
      <c r="Z738" s="96"/>
      <c r="AA738" s="96"/>
      <c r="AB738" s="96"/>
      <c r="AC738" s="95"/>
      <c r="AD738" s="95" t="s">
        <v>5418</v>
      </c>
      <c r="AE738" s="100"/>
      <c r="AF738" s="100" t="s">
        <v>2735</v>
      </c>
      <c r="AG738" s="186"/>
      <c r="AH738" s="187"/>
      <c r="AI738" s="187"/>
      <c r="AJ738" s="187"/>
      <c r="AK738" s="188"/>
      <c r="AL738" s="188"/>
      <c r="AM738" s="189"/>
      <c r="AN738" s="189"/>
      <c r="AO738" s="189"/>
      <c r="AP738" s="189"/>
      <c r="AQ738" s="189"/>
      <c r="AR738" s="189"/>
      <c r="AS738" s="189"/>
      <c r="AT738" s="194" t="s">
        <v>1740</v>
      </c>
      <c r="AU738" s="104"/>
      <c r="AV738" s="104"/>
      <c r="AW738" s="104"/>
      <c r="AX738" s="104"/>
      <c r="AY738" s="104"/>
      <c r="AZ738" s="104"/>
      <c r="BA738" s="104"/>
      <c r="BB738" s="104"/>
      <c r="BC738" s="104"/>
      <c r="BD738" s="104"/>
      <c r="BE738" s="162"/>
      <c r="BF738" s="104"/>
      <c r="BG738" s="363"/>
      <c r="BH738" s="213" t="s">
        <v>1741</v>
      </c>
      <c r="BI738" s="193" t="s">
        <v>1741</v>
      </c>
      <c r="BJ738" s="193" t="s">
        <v>6365</v>
      </c>
      <c r="BK738" s="109"/>
    </row>
    <row r="739" s="193" customFormat="true" ht="12.75" hidden="true" customHeight="true" outlineLevel="0" collapsed="false">
      <c r="A739" s="315"/>
      <c r="B739" s="316"/>
      <c r="C739" s="316"/>
      <c r="D739" s="332" t="s">
        <v>1742</v>
      </c>
      <c r="E739" s="317" t="s">
        <v>1744</v>
      </c>
      <c r="F739" s="87" t="s">
        <v>6366</v>
      </c>
      <c r="G739" s="88"/>
      <c r="H739" s="89" t="s">
        <v>6367</v>
      </c>
      <c r="I739" s="90"/>
      <c r="J739" s="90"/>
      <c r="K739" s="91"/>
      <c r="L739" s="92"/>
      <c r="M739" s="90" t="s">
        <v>2749</v>
      </c>
      <c r="N739" s="90"/>
      <c r="O739" s="90"/>
      <c r="P739" s="91"/>
      <c r="Q739" s="185"/>
      <c r="R739" s="185"/>
      <c r="S739" s="185"/>
      <c r="T739" s="185"/>
      <c r="U739" s="185"/>
      <c r="V739" s="100" t="s">
        <v>6368</v>
      </c>
      <c r="W739" s="95" t="s">
        <v>6012</v>
      </c>
      <c r="X739" s="96"/>
      <c r="Y739" s="96"/>
      <c r="Z739" s="96"/>
      <c r="AA739" s="96"/>
      <c r="AB739" s="96"/>
      <c r="AC739" s="95"/>
      <c r="AD739" s="95" t="s">
        <v>5418</v>
      </c>
      <c r="AE739" s="100"/>
      <c r="AF739" s="100" t="s">
        <v>2735</v>
      </c>
      <c r="AG739" s="186"/>
      <c r="AH739" s="187"/>
      <c r="AI739" s="187"/>
      <c r="AJ739" s="187"/>
      <c r="AK739" s="188"/>
      <c r="AL739" s="188"/>
      <c r="AM739" s="189"/>
      <c r="AN739" s="189"/>
      <c r="AO739" s="189"/>
      <c r="AP739" s="189"/>
      <c r="AQ739" s="189"/>
      <c r="AR739" s="189"/>
      <c r="AS739" s="189"/>
      <c r="AT739" s="194" t="s">
        <v>1743</v>
      </c>
      <c r="AU739" s="104"/>
      <c r="AV739" s="104"/>
      <c r="AW739" s="104"/>
      <c r="AX739" s="104"/>
      <c r="AY739" s="104"/>
      <c r="AZ739" s="104"/>
      <c r="BA739" s="104"/>
      <c r="BB739" s="104"/>
      <c r="BC739" s="104"/>
      <c r="BD739" s="104"/>
      <c r="BE739" s="162"/>
      <c r="BF739" s="104"/>
      <c r="BG739" s="363"/>
      <c r="BH739" s="213" t="s">
        <v>1744</v>
      </c>
      <c r="BI739" s="193" t="s">
        <v>1744</v>
      </c>
      <c r="BJ739" s="193" t="s">
        <v>6369</v>
      </c>
      <c r="BK739" s="109"/>
    </row>
    <row r="740" s="193" customFormat="true" ht="12.75" hidden="true" customHeight="true" outlineLevel="0" collapsed="false">
      <c r="A740" s="315"/>
      <c r="B740" s="316"/>
      <c r="C740" s="316"/>
      <c r="D740" s="332" t="s">
        <v>1745</v>
      </c>
      <c r="E740" s="317" t="s">
        <v>1747</v>
      </c>
      <c r="F740" s="87" t="s">
        <v>6370</v>
      </c>
      <c r="G740" s="88"/>
      <c r="H740" s="89" t="s">
        <v>6371</v>
      </c>
      <c r="I740" s="90"/>
      <c r="J740" s="90"/>
      <c r="K740" s="91"/>
      <c r="L740" s="92"/>
      <c r="M740" s="90" t="s">
        <v>2749</v>
      </c>
      <c r="N740" s="90"/>
      <c r="O740" s="90"/>
      <c r="P740" s="91"/>
      <c r="Q740" s="185"/>
      <c r="R740" s="185"/>
      <c r="S740" s="185"/>
      <c r="T740" s="185"/>
      <c r="U740" s="185"/>
      <c r="V740" s="100" t="s">
        <v>6372</v>
      </c>
      <c r="W740" s="95" t="s">
        <v>6012</v>
      </c>
      <c r="X740" s="96"/>
      <c r="Y740" s="96"/>
      <c r="Z740" s="96"/>
      <c r="AA740" s="96"/>
      <c r="AB740" s="96"/>
      <c r="AC740" s="95"/>
      <c r="AD740" s="95" t="s">
        <v>5418</v>
      </c>
      <c r="AE740" s="100"/>
      <c r="AF740" s="100" t="s">
        <v>2735</v>
      </c>
      <c r="AG740" s="186"/>
      <c r="AH740" s="187"/>
      <c r="AI740" s="187"/>
      <c r="AJ740" s="187"/>
      <c r="AK740" s="188"/>
      <c r="AL740" s="188"/>
      <c r="AM740" s="189"/>
      <c r="AN740" s="189"/>
      <c r="AO740" s="189"/>
      <c r="AP740" s="189"/>
      <c r="AQ740" s="189"/>
      <c r="AR740" s="189"/>
      <c r="AS740" s="189"/>
      <c r="AT740" s="194" t="s">
        <v>1746</v>
      </c>
      <c r="AU740" s="104"/>
      <c r="AV740" s="104"/>
      <c r="AW740" s="104"/>
      <c r="AX740" s="104"/>
      <c r="AY740" s="104"/>
      <c r="AZ740" s="104"/>
      <c r="BA740" s="104"/>
      <c r="BB740" s="104"/>
      <c r="BC740" s="104"/>
      <c r="BD740" s="104"/>
      <c r="BE740" s="162"/>
      <c r="BF740" s="104"/>
      <c r="BG740" s="363"/>
      <c r="BH740" s="213" t="s">
        <v>1747</v>
      </c>
      <c r="BI740" s="193" t="s">
        <v>1747</v>
      </c>
      <c r="BJ740" s="193" t="s">
        <v>6373</v>
      </c>
      <c r="BK740" s="109"/>
    </row>
    <row r="741" s="193" customFormat="true" ht="12.75" hidden="true" customHeight="true" outlineLevel="0" collapsed="false">
      <c r="A741" s="315"/>
      <c r="B741" s="316"/>
      <c r="C741" s="316"/>
      <c r="D741" s="332" t="s">
        <v>1748</v>
      </c>
      <c r="E741" s="317" t="s">
        <v>1750</v>
      </c>
      <c r="F741" s="87" t="s">
        <v>6374</v>
      </c>
      <c r="G741" s="88"/>
      <c r="H741" s="89" t="s">
        <v>6375</v>
      </c>
      <c r="I741" s="90"/>
      <c r="J741" s="90"/>
      <c r="K741" s="91"/>
      <c r="L741" s="92"/>
      <c r="M741" s="90" t="s">
        <v>2749</v>
      </c>
      <c r="N741" s="90"/>
      <c r="O741" s="90"/>
      <c r="P741" s="91"/>
      <c r="Q741" s="185"/>
      <c r="R741" s="185"/>
      <c r="S741" s="185"/>
      <c r="T741" s="185"/>
      <c r="U741" s="185"/>
      <c r="V741" s="100" t="s">
        <v>6376</v>
      </c>
      <c r="W741" s="95" t="s">
        <v>6012</v>
      </c>
      <c r="X741" s="96"/>
      <c r="Y741" s="96"/>
      <c r="Z741" s="96"/>
      <c r="AA741" s="96"/>
      <c r="AB741" s="96"/>
      <c r="AC741" s="95"/>
      <c r="AD741" s="95" t="s">
        <v>5418</v>
      </c>
      <c r="AE741" s="100"/>
      <c r="AF741" s="100" t="s">
        <v>2735</v>
      </c>
      <c r="AG741" s="186"/>
      <c r="AH741" s="187"/>
      <c r="AI741" s="187"/>
      <c r="AJ741" s="187"/>
      <c r="AK741" s="188"/>
      <c r="AL741" s="188"/>
      <c r="AM741" s="189"/>
      <c r="AN741" s="189"/>
      <c r="AO741" s="189"/>
      <c r="AP741" s="189"/>
      <c r="AQ741" s="189"/>
      <c r="AR741" s="189"/>
      <c r="AS741" s="189"/>
      <c r="AT741" s="194" t="s">
        <v>1749</v>
      </c>
      <c r="AU741" s="104"/>
      <c r="AV741" s="104"/>
      <c r="AW741" s="104"/>
      <c r="AX741" s="104"/>
      <c r="AY741" s="104"/>
      <c r="AZ741" s="104"/>
      <c r="BA741" s="104"/>
      <c r="BB741" s="104"/>
      <c r="BC741" s="104"/>
      <c r="BD741" s="104"/>
      <c r="BE741" s="162"/>
      <c r="BF741" s="104"/>
      <c r="BG741" s="363"/>
      <c r="BH741" s="213" t="s">
        <v>1750</v>
      </c>
      <c r="BI741" s="193" t="s">
        <v>1750</v>
      </c>
      <c r="BJ741" s="193" t="s">
        <v>6377</v>
      </c>
      <c r="BK741" s="109"/>
    </row>
    <row r="742" s="193" customFormat="true" ht="12.75" hidden="true" customHeight="true" outlineLevel="0" collapsed="false">
      <c r="A742" s="315"/>
      <c r="B742" s="316"/>
      <c r="C742" s="316"/>
      <c r="D742" s="332" t="s">
        <v>1751</v>
      </c>
      <c r="E742" s="317" t="s">
        <v>1753</v>
      </c>
      <c r="F742" s="87" t="s">
        <v>6378</v>
      </c>
      <c r="G742" s="88"/>
      <c r="H742" s="89" t="s">
        <v>6379</v>
      </c>
      <c r="I742" s="90"/>
      <c r="J742" s="90"/>
      <c r="K742" s="91"/>
      <c r="L742" s="92"/>
      <c r="M742" s="90" t="s">
        <v>2749</v>
      </c>
      <c r="N742" s="90"/>
      <c r="O742" s="90"/>
      <c r="P742" s="91"/>
      <c r="Q742" s="185"/>
      <c r="R742" s="185"/>
      <c r="S742" s="185"/>
      <c r="T742" s="185"/>
      <c r="U742" s="185"/>
      <c r="V742" s="100" t="s">
        <v>6380</v>
      </c>
      <c r="W742" s="95" t="s">
        <v>6012</v>
      </c>
      <c r="X742" s="96"/>
      <c r="Y742" s="96"/>
      <c r="Z742" s="96"/>
      <c r="AA742" s="96"/>
      <c r="AB742" s="96"/>
      <c r="AC742" s="95"/>
      <c r="AD742" s="95" t="s">
        <v>5418</v>
      </c>
      <c r="AE742" s="100"/>
      <c r="AF742" s="100" t="s">
        <v>2735</v>
      </c>
      <c r="AG742" s="186"/>
      <c r="AH742" s="187"/>
      <c r="AI742" s="187"/>
      <c r="AJ742" s="187"/>
      <c r="AK742" s="188"/>
      <c r="AL742" s="188"/>
      <c r="AM742" s="189"/>
      <c r="AN742" s="189"/>
      <c r="AO742" s="189"/>
      <c r="AP742" s="189"/>
      <c r="AQ742" s="189"/>
      <c r="AR742" s="189"/>
      <c r="AS742" s="189"/>
      <c r="AT742" s="194" t="s">
        <v>1752</v>
      </c>
      <c r="AU742" s="104"/>
      <c r="AV742" s="104"/>
      <c r="AW742" s="104"/>
      <c r="AX742" s="104"/>
      <c r="AY742" s="104"/>
      <c r="AZ742" s="104"/>
      <c r="BA742" s="104"/>
      <c r="BB742" s="104"/>
      <c r="BC742" s="104"/>
      <c r="BD742" s="104"/>
      <c r="BE742" s="162"/>
      <c r="BF742" s="104"/>
      <c r="BG742" s="363"/>
      <c r="BH742" s="213" t="s">
        <v>1753</v>
      </c>
      <c r="BI742" s="193" t="s">
        <v>1753</v>
      </c>
      <c r="BJ742" s="193" t="s">
        <v>6381</v>
      </c>
      <c r="BK742" s="109"/>
    </row>
    <row r="743" s="193" customFormat="true" ht="12.75" hidden="true" customHeight="true" outlineLevel="0" collapsed="false">
      <c r="A743" s="315"/>
      <c r="B743" s="316"/>
      <c r="C743" s="316"/>
      <c r="D743" s="332" t="s">
        <v>1754</v>
      </c>
      <c r="E743" s="317" t="s">
        <v>1756</v>
      </c>
      <c r="F743" s="87" t="s">
        <v>6382</v>
      </c>
      <c r="G743" s="88"/>
      <c r="H743" s="89" t="s">
        <v>6383</v>
      </c>
      <c r="I743" s="90"/>
      <c r="J743" s="90"/>
      <c r="K743" s="91"/>
      <c r="L743" s="92"/>
      <c r="M743" s="90" t="s">
        <v>2749</v>
      </c>
      <c r="N743" s="90"/>
      <c r="O743" s="90"/>
      <c r="P743" s="91"/>
      <c r="Q743" s="185"/>
      <c r="R743" s="185"/>
      <c r="S743" s="185"/>
      <c r="T743" s="185"/>
      <c r="U743" s="185"/>
      <c r="V743" s="100" t="s">
        <v>6384</v>
      </c>
      <c r="W743" s="95" t="s">
        <v>6012</v>
      </c>
      <c r="X743" s="96"/>
      <c r="Y743" s="96"/>
      <c r="Z743" s="96"/>
      <c r="AA743" s="96"/>
      <c r="AB743" s="96"/>
      <c r="AC743" s="95"/>
      <c r="AD743" s="95" t="s">
        <v>5418</v>
      </c>
      <c r="AE743" s="100"/>
      <c r="AF743" s="100" t="s">
        <v>2735</v>
      </c>
      <c r="AG743" s="186"/>
      <c r="AH743" s="187"/>
      <c r="AI743" s="187"/>
      <c r="AJ743" s="187"/>
      <c r="AK743" s="188"/>
      <c r="AL743" s="188"/>
      <c r="AM743" s="189"/>
      <c r="AN743" s="189"/>
      <c r="AO743" s="189"/>
      <c r="AP743" s="189"/>
      <c r="AQ743" s="189"/>
      <c r="AR743" s="189"/>
      <c r="AS743" s="189"/>
      <c r="AT743" s="194" t="s">
        <v>1755</v>
      </c>
      <c r="AU743" s="104"/>
      <c r="AV743" s="104"/>
      <c r="AW743" s="104"/>
      <c r="AX743" s="104"/>
      <c r="AY743" s="104"/>
      <c r="AZ743" s="104"/>
      <c r="BA743" s="104"/>
      <c r="BB743" s="104"/>
      <c r="BC743" s="104"/>
      <c r="BD743" s="104"/>
      <c r="BE743" s="162"/>
      <c r="BF743" s="104"/>
      <c r="BG743" s="363"/>
      <c r="BH743" s="213" t="s">
        <v>1756</v>
      </c>
      <c r="BI743" s="193" t="s">
        <v>1756</v>
      </c>
      <c r="BJ743" s="193" t="s">
        <v>6385</v>
      </c>
      <c r="BK743" s="109"/>
    </row>
    <row r="744" s="193" customFormat="true" ht="12.75" hidden="true" customHeight="true" outlineLevel="0" collapsed="false">
      <c r="A744" s="315"/>
      <c r="B744" s="316"/>
      <c r="C744" s="316"/>
      <c r="D744" s="332" t="s">
        <v>1757</v>
      </c>
      <c r="E744" s="317" t="s">
        <v>1759</v>
      </c>
      <c r="F744" s="87" t="s">
        <v>6386</v>
      </c>
      <c r="G744" s="88"/>
      <c r="H744" s="89" t="s">
        <v>6387</v>
      </c>
      <c r="I744" s="90"/>
      <c r="J744" s="90"/>
      <c r="K744" s="91"/>
      <c r="L744" s="92"/>
      <c r="M744" s="90" t="s">
        <v>2749</v>
      </c>
      <c r="N744" s="90"/>
      <c r="O744" s="90"/>
      <c r="P744" s="91"/>
      <c r="Q744" s="185"/>
      <c r="R744" s="185"/>
      <c r="S744" s="185"/>
      <c r="T744" s="185"/>
      <c r="U744" s="185"/>
      <c r="V744" s="100" t="s">
        <v>6388</v>
      </c>
      <c r="W744" s="95" t="s">
        <v>6012</v>
      </c>
      <c r="X744" s="96"/>
      <c r="Y744" s="96"/>
      <c r="Z744" s="96"/>
      <c r="AA744" s="96"/>
      <c r="AB744" s="96"/>
      <c r="AC744" s="95"/>
      <c r="AD744" s="95" t="s">
        <v>5418</v>
      </c>
      <c r="AE744" s="100"/>
      <c r="AF744" s="100" t="s">
        <v>2735</v>
      </c>
      <c r="AG744" s="186"/>
      <c r="AH744" s="187"/>
      <c r="AI744" s="187"/>
      <c r="AJ744" s="187"/>
      <c r="AK744" s="188"/>
      <c r="AL744" s="188"/>
      <c r="AM744" s="189"/>
      <c r="AN744" s="189"/>
      <c r="AO744" s="189"/>
      <c r="AP744" s="189"/>
      <c r="AQ744" s="189"/>
      <c r="AR744" s="189"/>
      <c r="AS744" s="189"/>
      <c r="AT744" s="194" t="s">
        <v>1758</v>
      </c>
      <c r="AU744" s="104"/>
      <c r="AV744" s="104"/>
      <c r="AW744" s="104"/>
      <c r="AX744" s="104"/>
      <c r="AY744" s="104"/>
      <c r="AZ744" s="104"/>
      <c r="BA744" s="104"/>
      <c r="BB744" s="104"/>
      <c r="BC744" s="104"/>
      <c r="BD744" s="104"/>
      <c r="BE744" s="162"/>
      <c r="BF744" s="104"/>
      <c r="BG744" s="363"/>
      <c r="BH744" s="213" t="s">
        <v>1759</v>
      </c>
      <c r="BI744" s="193" t="s">
        <v>1759</v>
      </c>
      <c r="BJ744" s="193" t="s">
        <v>6389</v>
      </c>
      <c r="BK744" s="109"/>
    </row>
    <row r="745" s="193" customFormat="true" ht="12.75" hidden="true" customHeight="true" outlineLevel="0" collapsed="false">
      <c r="A745" s="315"/>
      <c r="B745" s="316"/>
      <c r="C745" s="316"/>
      <c r="D745" s="332" t="s">
        <v>1760</v>
      </c>
      <c r="E745" s="317" t="s">
        <v>1761</v>
      </c>
      <c r="F745" s="87" t="s">
        <v>6390</v>
      </c>
      <c r="G745" s="88"/>
      <c r="H745" s="89" t="s">
        <v>6391</v>
      </c>
      <c r="I745" s="90"/>
      <c r="J745" s="90"/>
      <c r="K745" s="91"/>
      <c r="L745" s="92"/>
      <c r="M745" s="90" t="s">
        <v>2749</v>
      </c>
      <c r="N745" s="90"/>
      <c r="O745" s="90"/>
      <c r="P745" s="91"/>
      <c r="Q745" s="185"/>
      <c r="R745" s="185"/>
      <c r="S745" s="185"/>
      <c r="T745" s="185"/>
      <c r="U745" s="185"/>
      <c r="V745" s="100" t="s">
        <v>6392</v>
      </c>
      <c r="W745" s="95" t="s">
        <v>6012</v>
      </c>
      <c r="X745" s="96"/>
      <c r="Y745" s="96"/>
      <c r="Z745" s="96"/>
      <c r="AA745" s="96"/>
      <c r="AB745" s="96"/>
      <c r="AC745" s="95"/>
      <c r="AD745" s="95" t="s">
        <v>5418</v>
      </c>
      <c r="AE745" s="100"/>
      <c r="AF745" s="100" t="s">
        <v>2735</v>
      </c>
      <c r="AG745" s="186"/>
      <c r="AH745" s="187"/>
      <c r="AI745" s="187"/>
      <c r="AJ745" s="187"/>
      <c r="AK745" s="188"/>
      <c r="AL745" s="188"/>
      <c r="AM745" s="189"/>
      <c r="AN745" s="189"/>
      <c r="AO745" s="189"/>
      <c r="AP745" s="189"/>
      <c r="AQ745" s="189"/>
      <c r="AR745" s="189"/>
      <c r="AS745" s="189"/>
      <c r="AT745" s="194" t="s">
        <v>1760</v>
      </c>
      <c r="AU745" s="104"/>
      <c r="AV745" s="104"/>
      <c r="AW745" s="104"/>
      <c r="AX745" s="104"/>
      <c r="AY745" s="104"/>
      <c r="AZ745" s="104"/>
      <c r="BA745" s="104"/>
      <c r="BB745" s="104"/>
      <c r="BC745" s="104"/>
      <c r="BD745" s="104"/>
      <c r="BE745" s="162"/>
      <c r="BF745" s="104"/>
      <c r="BG745" s="363"/>
      <c r="BH745" s="213" t="s">
        <v>1761</v>
      </c>
      <c r="BI745" s="193" t="s">
        <v>1761</v>
      </c>
      <c r="BJ745" s="193" t="s">
        <v>6393</v>
      </c>
      <c r="BK745" s="109"/>
    </row>
    <row r="746" s="193" customFormat="true" ht="12.75" hidden="true" customHeight="true" outlineLevel="0" collapsed="false">
      <c r="A746" s="315"/>
      <c r="B746" s="316"/>
      <c r="C746" s="316"/>
      <c r="D746" s="332" t="s">
        <v>1762</v>
      </c>
      <c r="E746" s="317" t="s">
        <v>1763</v>
      </c>
      <c r="F746" s="87" t="s">
        <v>6394</v>
      </c>
      <c r="G746" s="88"/>
      <c r="H746" s="89" t="s">
        <v>6395</v>
      </c>
      <c r="I746" s="90"/>
      <c r="J746" s="90"/>
      <c r="K746" s="91"/>
      <c r="L746" s="92"/>
      <c r="M746" s="90" t="s">
        <v>2749</v>
      </c>
      <c r="N746" s="90"/>
      <c r="O746" s="90"/>
      <c r="P746" s="91"/>
      <c r="Q746" s="185"/>
      <c r="R746" s="185"/>
      <c r="S746" s="185"/>
      <c r="T746" s="185"/>
      <c r="U746" s="185"/>
      <c r="V746" s="100" t="s">
        <v>6396</v>
      </c>
      <c r="W746" s="95" t="s">
        <v>6012</v>
      </c>
      <c r="X746" s="96"/>
      <c r="Y746" s="96"/>
      <c r="Z746" s="96"/>
      <c r="AA746" s="96"/>
      <c r="AB746" s="96"/>
      <c r="AC746" s="95"/>
      <c r="AD746" s="95" t="s">
        <v>5418</v>
      </c>
      <c r="AE746" s="100"/>
      <c r="AF746" s="100" t="s">
        <v>2735</v>
      </c>
      <c r="AG746" s="186"/>
      <c r="AH746" s="187"/>
      <c r="AI746" s="187"/>
      <c r="AJ746" s="187"/>
      <c r="AK746" s="188"/>
      <c r="AL746" s="188"/>
      <c r="AM746" s="189"/>
      <c r="AN746" s="189"/>
      <c r="AO746" s="189"/>
      <c r="AP746" s="189"/>
      <c r="AQ746" s="189"/>
      <c r="AR746" s="189"/>
      <c r="AS746" s="189"/>
      <c r="AT746" s="194" t="s">
        <v>1762</v>
      </c>
      <c r="AU746" s="104"/>
      <c r="AV746" s="104"/>
      <c r="AW746" s="104"/>
      <c r="AX746" s="104"/>
      <c r="AY746" s="104"/>
      <c r="AZ746" s="104"/>
      <c r="BA746" s="104"/>
      <c r="BB746" s="104"/>
      <c r="BC746" s="104"/>
      <c r="BD746" s="104"/>
      <c r="BE746" s="162"/>
      <c r="BF746" s="104"/>
      <c r="BG746" s="363"/>
      <c r="BH746" s="213" t="s">
        <v>1763</v>
      </c>
      <c r="BI746" s="193" t="s">
        <v>1763</v>
      </c>
      <c r="BJ746" s="193" t="s">
        <v>6397</v>
      </c>
      <c r="BK746" s="109"/>
    </row>
    <row r="747" s="193" customFormat="true" ht="12.75" hidden="true" customHeight="true" outlineLevel="0" collapsed="false">
      <c r="A747" s="315"/>
      <c r="B747" s="316"/>
      <c r="C747" s="316"/>
      <c r="D747" s="332" t="s">
        <v>1764</v>
      </c>
      <c r="E747" s="317" t="s">
        <v>1765</v>
      </c>
      <c r="F747" s="87" t="s">
        <v>6398</v>
      </c>
      <c r="G747" s="88"/>
      <c r="H747" s="89" t="s">
        <v>6399</v>
      </c>
      <c r="I747" s="90"/>
      <c r="J747" s="90"/>
      <c r="K747" s="91"/>
      <c r="L747" s="92"/>
      <c r="M747" s="90" t="s">
        <v>2749</v>
      </c>
      <c r="N747" s="90"/>
      <c r="O747" s="90"/>
      <c r="P747" s="91"/>
      <c r="Q747" s="185"/>
      <c r="R747" s="185"/>
      <c r="S747" s="185"/>
      <c r="T747" s="185"/>
      <c r="U747" s="185"/>
      <c r="V747" s="100" t="s">
        <v>6400</v>
      </c>
      <c r="W747" s="95" t="s">
        <v>6012</v>
      </c>
      <c r="X747" s="96"/>
      <c r="Y747" s="96"/>
      <c r="Z747" s="96"/>
      <c r="AA747" s="96"/>
      <c r="AB747" s="96"/>
      <c r="AC747" s="95"/>
      <c r="AD747" s="95" t="s">
        <v>5418</v>
      </c>
      <c r="AE747" s="100"/>
      <c r="AF747" s="100" t="s">
        <v>2735</v>
      </c>
      <c r="AG747" s="186"/>
      <c r="AH747" s="187"/>
      <c r="AI747" s="187"/>
      <c r="AJ747" s="187"/>
      <c r="AK747" s="188"/>
      <c r="AL747" s="188"/>
      <c r="AM747" s="189"/>
      <c r="AN747" s="189"/>
      <c r="AO747" s="189"/>
      <c r="AP747" s="189"/>
      <c r="AQ747" s="189"/>
      <c r="AR747" s="189"/>
      <c r="AS747" s="189"/>
      <c r="AT747" s="194" t="s">
        <v>1764</v>
      </c>
      <c r="AU747" s="104"/>
      <c r="AV747" s="104"/>
      <c r="AW747" s="104"/>
      <c r="AX747" s="104"/>
      <c r="AY747" s="104"/>
      <c r="AZ747" s="104"/>
      <c r="BA747" s="104"/>
      <c r="BB747" s="104"/>
      <c r="BC747" s="104"/>
      <c r="BD747" s="104"/>
      <c r="BE747" s="162"/>
      <c r="BF747" s="104"/>
      <c r="BG747" s="363"/>
      <c r="BH747" s="213" t="s">
        <v>1765</v>
      </c>
      <c r="BI747" s="193" t="s">
        <v>1765</v>
      </c>
      <c r="BJ747" s="193" t="s">
        <v>6401</v>
      </c>
      <c r="BK747" s="109"/>
    </row>
    <row r="748" s="193" customFormat="true" ht="12.75" hidden="true" customHeight="true" outlineLevel="0" collapsed="false">
      <c r="A748" s="315"/>
      <c r="B748" s="316"/>
      <c r="C748" s="316"/>
      <c r="D748" s="332" t="s">
        <v>1766</v>
      </c>
      <c r="E748" s="317" t="s">
        <v>1767</v>
      </c>
      <c r="F748" s="87" t="s">
        <v>6402</v>
      </c>
      <c r="G748" s="88"/>
      <c r="H748" s="89" t="s">
        <v>6403</v>
      </c>
      <c r="I748" s="90"/>
      <c r="J748" s="90"/>
      <c r="K748" s="91"/>
      <c r="L748" s="92"/>
      <c r="M748" s="90" t="s">
        <v>2749</v>
      </c>
      <c r="N748" s="90"/>
      <c r="O748" s="90"/>
      <c r="P748" s="91"/>
      <c r="Q748" s="185"/>
      <c r="R748" s="185"/>
      <c r="S748" s="185"/>
      <c r="T748" s="185"/>
      <c r="U748" s="185"/>
      <c r="V748" s="100" t="s">
        <v>6404</v>
      </c>
      <c r="W748" s="95" t="s">
        <v>6012</v>
      </c>
      <c r="X748" s="96"/>
      <c r="Y748" s="96"/>
      <c r="Z748" s="96"/>
      <c r="AA748" s="96"/>
      <c r="AB748" s="96"/>
      <c r="AC748" s="95"/>
      <c r="AD748" s="95" t="s">
        <v>5418</v>
      </c>
      <c r="AE748" s="100"/>
      <c r="AF748" s="100" t="s">
        <v>2735</v>
      </c>
      <c r="AG748" s="186"/>
      <c r="AH748" s="187"/>
      <c r="AI748" s="187"/>
      <c r="AJ748" s="187"/>
      <c r="AK748" s="188"/>
      <c r="AL748" s="188"/>
      <c r="AM748" s="189"/>
      <c r="AN748" s="189"/>
      <c r="AO748" s="189"/>
      <c r="AP748" s="189"/>
      <c r="AQ748" s="189"/>
      <c r="AR748" s="189"/>
      <c r="AS748" s="189"/>
      <c r="AT748" s="194" t="s">
        <v>1766</v>
      </c>
      <c r="AU748" s="104"/>
      <c r="AV748" s="104"/>
      <c r="AW748" s="104"/>
      <c r="AX748" s="104"/>
      <c r="AY748" s="104"/>
      <c r="AZ748" s="104"/>
      <c r="BA748" s="104"/>
      <c r="BB748" s="104"/>
      <c r="BC748" s="104"/>
      <c r="BD748" s="104"/>
      <c r="BE748" s="162"/>
      <c r="BF748" s="104"/>
      <c r="BG748" s="363"/>
      <c r="BH748" s="213" t="s">
        <v>1767</v>
      </c>
      <c r="BI748" s="193" t="s">
        <v>1767</v>
      </c>
      <c r="BJ748" s="193" t="s">
        <v>6405</v>
      </c>
      <c r="BK748" s="109"/>
    </row>
    <row r="749" s="193" customFormat="true" ht="12.75" hidden="true" customHeight="true" outlineLevel="0" collapsed="false">
      <c r="A749" s="315"/>
      <c r="B749" s="316"/>
      <c r="C749" s="316"/>
      <c r="D749" s="370" t="s">
        <v>1768</v>
      </c>
      <c r="E749" s="317" t="s">
        <v>1769</v>
      </c>
      <c r="F749" s="87" t="s">
        <v>6406</v>
      </c>
      <c r="G749" s="88"/>
      <c r="H749" s="89" t="s">
        <v>6407</v>
      </c>
      <c r="I749" s="90"/>
      <c r="J749" s="90"/>
      <c r="K749" s="91"/>
      <c r="L749" s="92"/>
      <c r="M749" s="90" t="s">
        <v>2749</v>
      </c>
      <c r="N749" s="90"/>
      <c r="O749" s="90"/>
      <c r="P749" s="91"/>
      <c r="Q749" s="185"/>
      <c r="R749" s="185"/>
      <c r="S749" s="185"/>
      <c r="T749" s="185"/>
      <c r="U749" s="185"/>
      <c r="V749" s="100" t="s">
        <v>6408</v>
      </c>
      <c r="W749" s="95" t="s">
        <v>6012</v>
      </c>
      <c r="X749" s="96"/>
      <c r="Y749" s="96"/>
      <c r="Z749" s="96"/>
      <c r="AA749" s="96"/>
      <c r="AB749" s="96"/>
      <c r="AC749" s="95"/>
      <c r="AD749" s="95" t="s">
        <v>5418</v>
      </c>
      <c r="AE749" s="100"/>
      <c r="AF749" s="100" t="s">
        <v>2735</v>
      </c>
      <c r="AG749" s="186"/>
      <c r="AH749" s="187"/>
      <c r="AI749" s="187"/>
      <c r="AJ749" s="187"/>
      <c r="AK749" s="188"/>
      <c r="AL749" s="188"/>
      <c r="AM749" s="189"/>
      <c r="AN749" s="189"/>
      <c r="AO749" s="189"/>
      <c r="AP749" s="189"/>
      <c r="AQ749" s="189"/>
      <c r="AR749" s="189"/>
      <c r="AS749" s="189"/>
      <c r="AT749" s="194" t="s">
        <v>1768</v>
      </c>
      <c r="AU749" s="104"/>
      <c r="AV749" s="104"/>
      <c r="AW749" s="104"/>
      <c r="AX749" s="104"/>
      <c r="AY749" s="104"/>
      <c r="AZ749" s="104"/>
      <c r="BA749" s="104"/>
      <c r="BB749" s="104"/>
      <c r="BC749" s="104"/>
      <c r="BD749" s="104"/>
      <c r="BE749" s="162"/>
      <c r="BF749" s="104"/>
      <c r="BG749" s="363"/>
      <c r="BH749" s="213" t="s">
        <v>1769</v>
      </c>
      <c r="BI749" s="193" t="s">
        <v>1769</v>
      </c>
      <c r="BJ749" s="193" t="s">
        <v>6409</v>
      </c>
      <c r="BK749" s="109"/>
    </row>
    <row r="750" s="193" customFormat="true" ht="12.75" hidden="true" customHeight="true" outlineLevel="0" collapsed="false">
      <c r="A750" s="315"/>
      <c r="B750" s="316"/>
      <c r="C750" s="316"/>
      <c r="D750" s="370" t="s">
        <v>1770</v>
      </c>
      <c r="E750" s="317" t="s">
        <v>1772</v>
      </c>
      <c r="F750" s="87" t="s">
        <v>6410</v>
      </c>
      <c r="G750" s="88"/>
      <c r="H750" s="89" t="s">
        <v>6411</v>
      </c>
      <c r="I750" s="90"/>
      <c r="J750" s="90"/>
      <c r="K750" s="91"/>
      <c r="L750" s="92"/>
      <c r="M750" s="90" t="s">
        <v>2749</v>
      </c>
      <c r="N750" s="90"/>
      <c r="O750" s="90"/>
      <c r="P750" s="91"/>
      <c r="Q750" s="185"/>
      <c r="R750" s="185"/>
      <c r="S750" s="185"/>
      <c r="T750" s="185"/>
      <c r="U750" s="185"/>
      <c r="V750" s="100" t="s">
        <v>6412</v>
      </c>
      <c r="W750" s="95" t="s">
        <v>6012</v>
      </c>
      <c r="X750" s="96"/>
      <c r="Y750" s="96"/>
      <c r="Z750" s="96"/>
      <c r="AA750" s="96"/>
      <c r="AB750" s="96"/>
      <c r="AC750" s="95"/>
      <c r="AD750" s="95" t="s">
        <v>5523</v>
      </c>
      <c r="AE750" s="100"/>
      <c r="AF750" s="100" t="s">
        <v>2735</v>
      </c>
      <c r="AG750" s="186"/>
      <c r="AH750" s="187"/>
      <c r="AI750" s="187"/>
      <c r="AJ750" s="187"/>
      <c r="AK750" s="188"/>
      <c r="AL750" s="188"/>
      <c r="AM750" s="189"/>
      <c r="AN750" s="189"/>
      <c r="AO750" s="189"/>
      <c r="AP750" s="189"/>
      <c r="AQ750" s="189"/>
      <c r="AR750" s="189"/>
      <c r="AS750" s="189"/>
      <c r="AT750" s="194" t="s">
        <v>1771</v>
      </c>
      <c r="AU750" s="104"/>
      <c r="AV750" s="104"/>
      <c r="AW750" s="104"/>
      <c r="AX750" s="104"/>
      <c r="AY750" s="104"/>
      <c r="AZ750" s="104"/>
      <c r="BA750" s="104"/>
      <c r="BB750" s="104"/>
      <c r="BC750" s="104"/>
      <c r="BD750" s="104"/>
      <c r="BE750" s="162"/>
      <c r="BF750" s="104"/>
      <c r="BG750" s="363"/>
      <c r="BH750" s="213" t="s">
        <v>1772</v>
      </c>
      <c r="BI750" s="193" t="s">
        <v>1772</v>
      </c>
      <c r="BJ750" s="193" t="s">
        <v>6413</v>
      </c>
      <c r="BK750" s="109"/>
    </row>
    <row r="751" s="193" customFormat="true" ht="12.75" hidden="true" customHeight="true" outlineLevel="0" collapsed="false">
      <c r="A751" s="315"/>
      <c r="B751" s="316"/>
      <c r="C751" s="316"/>
      <c r="D751" s="332" t="s">
        <v>1773</v>
      </c>
      <c r="E751" s="317" t="s">
        <v>1775</v>
      </c>
      <c r="F751" s="87" t="s">
        <v>6414</v>
      </c>
      <c r="G751" s="88"/>
      <c r="H751" s="89" t="s">
        <v>6415</v>
      </c>
      <c r="I751" s="90"/>
      <c r="J751" s="90"/>
      <c r="K751" s="91"/>
      <c r="L751" s="92"/>
      <c r="M751" s="90" t="s">
        <v>2749</v>
      </c>
      <c r="N751" s="90"/>
      <c r="O751" s="90"/>
      <c r="P751" s="91"/>
      <c r="Q751" s="185"/>
      <c r="R751" s="185"/>
      <c r="S751" s="185"/>
      <c r="T751" s="185"/>
      <c r="U751" s="185"/>
      <c r="V751" s="100" t="s">
        <v>6416</v>
      </c>
      <c r="W751" s="95" t="s">
        <v>6012</v>
      </c>
      <c r="X751" s="96"/>
      <c r="Y751" s="96"/>
      <c r="Z751" s="96"/>
      <c r="AA751" s="96"/>
      <c r="AB751" s="96"/>
      <c r="AC751" s="95"/>
      <c r="AD751" s="95" t="s">
        <v>5523</v>
      </c>
      <c r="AE751" s="100"/>
      <c r="AF751" s="100" t="s">
        <v>2735</v>
      </c>
      <c r="AG751" s="186"/>
      <c r="AH751" s="187"/>
      <c r="AI751" s="187"/>
      <c r="AJ751" s="187"/>
      <c r="AK751" s="188"/>
      <c r="AL751" s="188"/>
      <c r="AM751" s="189"/>
      <c r="AN751" s="189"/>
      <c r="AO751" s="189"/>
      <c r="AP751" s="189"/>
      <c r="AQ751" s="189"/>
      <c r="AR751" s="189"/>
      <c r="AS751" s="189"/>
      <c r="AT751" s="194" t="s">
        <v>1774</v>
      </c>
      <c r="AU751" s="104"/>
      <c r="AV751" s="104"/>
      <c r="AW751" s="104"/>
      <c r="AX751" s="104"/>
      <c r="AY751" s="104"/>
      <c r="AZ751" s="104"/>
      <c r="BA751" s="104"/>
      <c r="BB751" s="104"/>
      <c r="BC751" s="104"/>
      <c r="BD751" s="104"/>
      <c r="BE751" s="162"/>
      <c r="BF751" s="104"/>
      <c r="BG751" s="363"/>
      <c r="BH751" s="213" t="s">
        <v>1775</v>
      </c>
      <c r="BI751" s="193" t="s">
        <v>1775</v>
      </c>
      <c r="BJ751" s="193" t="s">
        <v>6417</v>
      </c>
      <c r="BK751" s="109"/>
    </row>
    <row r="752" s="193" customFormat="true" ht="12.75" hidden="true" customHeight="true" outlineLevel="0" collapsed="false">
      <c r="A752" s="315"/>
      <c r="B752" s="316"/>
      <c r="C752" s="316"/>
      <c r="D752" s="332" t="s">
        <v>1776</v>
      </c>
      <c r="E752" s="317" t="s">
        <v>1778</v>
      </c>
      <c r="F752" s="87" t="s">
        <v>6418</v>
      </c>
      <c r="G752" s="88"/>
      <c r="H752" s="89" t="s">
        <v>6419</v>
      </c>
      <c r="I752" s="90"/>
      <c r="J752" s="90"/>
      <c r="K752" s="91"/>
      <c r="L752" s="92"/>
      <c r="M752" s="90" t="s">
        <v>2749</v>
      </c>
      <c r="N752" s="90"/>
      <c r="O752" s="90"/>
      <c r="P752" s="91"/>
      <c r="Q752" s="185"/>
      <c r="R752" s="185"/>
      <c r="S752" s="185"/>
      <c r="T752" s="185"/>
      <c r="U752" s="185"/>
      <c r="V752" s="100" t="s">
        <v>6420</v>
      </c>
      <c r="W752" s="95" t="s">
        <v>6012</v>
      </c>
      <c r="X752" s="96"/>
      <c r="Y752" s="96"/>
      <c r="Z752" s="96"/>
      <c r="AA752" s="96"/>
      <c r="AB752" s="96"/>
      <c r="AC752" s="95"/>
      <c r="AD752" s="95" t="s">
        <v>5523</v>
      </c>
      <c r="AE752" s="100"/>
      <c r="AF752" s="100" t="s">
        <v>2735</v>
      </c>
      <c r="AG752" s="186"/>
      <c r="AH752" s="187"/>
      <c r="AI752" s="187"/>
      <c r="AJ752" s="187"/>
      <c r="AK752" s="188"/>
      <c r="AL752" s="188"/>
      <c r="AM752" s="189"/>
      <c r="AN752" s="189"/>
      <c r="AO752" s="189"/>
      <c r="AP752" s="189"/>
      <c r="AQ752" s="189"/>
      <c r="AR752" s="189"/>
      <c r="AS752" s="189"/>
      <c r="AT752" s="194" t="s">
        <v>1777</v>
      </c>
      <c r="AU752" s="104"/>
      <c r="AV752" s="104"/>
      <c r="AW752" s="104"/>
      <c r="AX752" s="104"/>
      <c r="AY752" s="104"/>
      <c r="AZ752" s="104"/>
      <c r="BA752" s="104"/>
      <c r="BB752" s="104"/>
      <c r="BC752" s="104"/>
      <c r="BD752" s="104"/>
      <c r="BE752" s="162"/>
      <c r="BF752" s="104"/>
      <c r="BG752" s="363"/>
      <c r="BH752" s="213" t="s">
        <v>1778</v>
      </c>
      <c r="BI752" s="193" t="s">
        <v>1778</v>
      </c>
      <c r="BJ752" s="193" t="s">
        <v>6421</v>
      </c>
      <c r="BK752" s="109"/>
    </row>
    <row r="753" s="193" customFormat="true" ht="12.75" hidden="true" customHeight="true" outlineLevel="0" collapsed="false">
      <c r="A753" s="315"/>
      <c r="B753" s="316"/>
      <c r="C753" s="316"/>
      <c r="D753" s="332" t="s">
        <v>1779</v>
      </c>
      <c r="E753" s="317" t="s">
        <v>1781</v>
      </c>
      <c r="F753" s="87" t="s">
        <v>6422</v>
      </c>
      <c r="G753" s="88"/>
      <c r="H753" s="89" t="s">
        <v>6423</v>
      </c>
      <c r="I753" s="90"/>
      <c r="J753" s="90"/>
      <c r="K753" s="91"/>
      <c r="L753" s="92"/>
      <c r="M753" s="90" t="s">
        <v>2749</v>
      </c>
      <c r="N753" s="90"/>
      <c r="O753" s="90"/>
      <c r="P753" s="91"/>
      <c r="Q753" s="185"/>
      <c r="R753" s="185"/>
      <c r="S753" s="185"/>
      <c r="T753" s="185"/>
      <c r="U753" s="185"/>
      <c r="V753" s="100" t="s">
        <v>6424</v>
      </c>
      <c r="W753" s="95" t="s">
        <v>6012</v>
      </c>
      <c r="X753" s="96"/>
      <c r="Y753" s="96"/>
      <c r="Z753" s="96"/>
      <c r="AA753" s="96"/>
      <c r="AB753" s="96"/>
      <c r="AC753" s="95"/>
      <c r="AD753" s="95" t="s">
        <v>5523</v>
      </c>
      <c r="AE753" s="100"/>
      <c r="AF753" s="100" t="s">
        <v>2735</v>
      </c>
      <c r="AG753" s="186"/>
      <c r="AH753" s="187"/>
      <c r="AI753" s="187"/>
      <c r="AJ753" s="187"/>
      <c r="AK753" s="188"/>
      <c r="AL753" s="188"/>
      <c r="AM753" s="189"/>
      <c r="AN753" s="189"/>
      <c r="AO753" s="189"/>
      <c r="AP753" s="189"/>
      <c r="AQ753" s="189"/>
      <c r="AR753" s="189"/>
      <c r="AS753" s="189"/>
      <c r="AT753" s="194" t="s">
        <v>1780</v>
      </c>
      <c r="AU753" s="104"/>
      <c r="AV753" s="104"/>
      <c r="AW753" s="104"/>
      <c r="AX753" s="104"/>
      <c r="AY753" s="104"/>
      <c r="AZ753" s="104"/>
      <c r="BA753" s="104"/>
      <c r="BB753" s="104"/>
      <c r="BC753" s="104"/>
      <c r="BD753" s="104"/>
      <c r="BE753" s="162"/>
      <c r="BF753" s="104"/>
      <c r="BG753" s="363"/>
      <c r="BH753" s="213" t="s">
        <v>1781</v>
      </c>
      <c r="BI753" s="193" t="s">
        <v>1781</v>
      </c>
      <c r="BJ753" s="193" t="s">
        <v>6425</v>
      </c>
      <c r="BK753" s="109"/>
    </row>
    <row r="754" s="193" customFormat="true" ht="12.75" hidden="true" customHeight="true" outlineLevel="0" collapsed="false">
      <c r="A754" s="315"/>
      <c r="B754" s="316"/>
      <c r="C754" s="316"/>
      <c r="D754" s="332" t="s">
        <v>1782</v>
      </c>
      <c r="E754" s="317" t="s">
        <v>1784</v>
      </c>
      <c r="F754" s="87" t="s">
        <v>6426</v>
      </c>
      <c r="G754" s="88"/>
      <c r="H754" s="89" t="s">
        <v>6427</v>
      </c>
      <c r="I754" s="90"/>
      <c r="J754" s="90"/>
      <c r="K754" s="91"/>
      <c r="L754" s="92"/>
      <c r="M754" s="90" t="s">
        <v>2749</v>
      </c>
      <c r="N754" s="90"/>
      <c r="O754" s="90"/>
      <c r="P754" s="91"/>
      <c r="Q754" s="185"/>
      <c r="R754" s="185"/>
      <c r="S754" s="185"/>
      <c r="T754" s="185"/>
      <c r="U754" s="185"/>
      <c r="V754" s="100" t="s">
        <v>6428</v>
      </c>
      <c r="W754" s="95" t="s">
        <v>6012</v>
      </c>
      <c r="X754" s="96"/>
      <c r="Y754" s="96"/>
      <c r="Z754" s="96"/>
      <c r="AA754" s="96"/>
      <c r="AB754" s="96"/>
      <c r="AC754" s="95"/>
      <c r="AD754" s="95" t="s">
        <v>5523</v>
      </c>
      <c r="AE754" s="100"/>
      <c r="AF754" s="100" t="s">
        <v>2735</v>
      </c>
      <c r="AG754" s="186"/>
      <c r="AH754" s="187"/>
      <c r="AI754" s="187"/>
      <c r="AJ754" s="187"/>
      <c r="AK754" s="188"/>
      <c r="AL754" s="188"/>
      <c r="AM754" s="189"/>
      <c r="AN754" s="189"/>
      <c r="AO754" s="189"/>
      <c r="AP754" s="189"/>
      <c r="AQ754" s="189"/>
      <c r="AR754" s="189"/>
      <c r="AS754" s="189"/>
      <c r="AT754" s="194" t="s">
        <v>1783</v>
      </c>
      <c r="AU754" s="104"/>
      <c r="AV754" s="104"/>
      <c r="AW754" s="104"/>
      <c r="AX754" s="104"/>
      <c r="AY754" s="104"/>
      <c r="AZ754" s="104"/>
      <c r="BA754" s="104"/>
      <c r="BB754" s="104"/>
      <c r="BC754" s="104"/>
      <c r="BD754" s="104"/>
      <c r="BE754" s="162"/>
      <c r="BF754" s="104"/>
      <c r="BG754" s="363"/>
      <c r="BH754" s="213" t="s">
        <v>1784</v>
      </c>
      <c r="BI754" s="193" t="s">
        <v>1784</v>
      </c>
      <c r="BJ754" s="193" t="s">
        <v>6429</v>
      </c>
      <c r="BK754" s="109"/>
    </row>
    <row r="755" s="193" customFormat="true" ht="12.75" hidden="true" customHeight="true" outlineLevel="0" collapsed="false">
      <c r="A755" s="315"/>
      <c r="B755" s="316"/>
      <c r="C755" s="316"/>
      <c r="D755" s="332" t="s">
        <v>1785</v>
      </c>
      <c r="E755" s="317" t="s">
        <v>1787</v>
      </c>
      <c r="F755" s="87" t="s">
        <v>6430</v>
      </c>
      <c r="G755" s="88"/>
      <c r="H755" s="89" t="s">
        <v>6431</v>
      </c>
      <c r="I755" s="90"/>
      <c r="J755" s="90"/>
      <c r="K755" s="91"/>
      <c r="L755" s="92"/>
      <c r="M755" s="90" t="s">
        <v>2749</v>
      </c>
      <c r="N755" s="90"/>
      <c r="O755" s="90"/>
      <c r="P755" s="91"/>
      <c r="Q755" s="185"/>
      <c r="R755" s="185"/>
      <c r="S755" s="185"/>
      <c r="T755" s="185"/>
      <c r="U755" s="185"/>
      <c r="V755" s="100" t="s">
        <v>6432</v>
      </c>
      <c r="W755" s="95" t="s">
        <v>6012</v>
      </c>
      <c r="X755" s="96"/>
      <c r="Y755" s="96"/>
      <c r="Z755" s="96"/>
      <c r="AA755" s="96"/>
      <c r="AB755" s="96"/>
      <c r="AC755" s="95"/>
      <c r="AD755" s="95" t="s">
        <v>5523</v>
      </c>
      <c r="AE755" s="100"/>
      <c r="AF755" s="100" t="s">
        <v>2735</v>
      </c>
      <c r="AG755" s="186"/>
      <c r="AH755" s="187"/>
      <c r="AI755" s="187"/>
      <c r="AJ755" s="187"/>
      <c r="AK755" s="188"/>
      <c r="AL755" s="188"/>
      <c r="AM755" s="189"/>
      <c r="AN755" s="189"/>
      <c r="AO755" s="189"/>
      <c r="AP755" s="189"/>
      <c r="AQ755" s="189"/>
      <c r="AR755" s="189"/>
      <c r="AS755" s="189"/>
      <c r="AT755" s="194" t="s">
        <v>1786</v>
      </c>
      <c r="AU755" s="104"/>
      <c r="AV755" s="104"/>
      <c r="AW755" s="104"/>
      <c r="AX755" s="104"/>
      <c r="AY755" s="104"/>
      <c r="AZ755" s="104"/>
      <c r="BA755" s="104"/>
      <c r="BB755" s="104"/>
      <c r="BC755" s="104"/>
      <c r="BD755" s="104"/>
      <c r="BE755" s="162"/>
      <c r="BF755" s="104"/>
      <c r="BG755" s="363"/>
      <c r="BH755" s="213" t="s">
        <v>1787</v>
      </c>
      <c r="BI755" s="193" t="s">
        <v>1787</v>
      </c>
      <c r="BJ755" s="193" t="s">
        <v>6433</v>
      </c>
      <c r="BK755" s="109"/>
    </row>
    <row r="756" s="193" customFormat="true" ht="12.75" hidden="true" customHeight="true" outlineLevel="0" collapsed="false">
      <c r="A756" s="315"/>
      <c r="B756" s="316"/>
      <c r="C756" s="316"/>
      <c r="D756" s="332" t="s">
        <v>1788</v>
      </c>
      <c r="E756" s="317" t="s">
        <v>1790</v>
      </c>
      <c r="F756" s="87" t="s">
        <v>6434</v>
      </c>
      <c r="G756" s="88"/>
      <c r="H756" s="89" t="s">
        <v>6435</v>
      </c>
      <c r="I756" s="90"/>
      <c r="J756" s="90"/>
      <c r="K756" s="91"/>
      <c r="L756" s="92"/>
      <c r="M756" s="90" t="s">
        <v>2749</v>
      </c>
      <c r="N756" s="90"/>
      <c r="O756" s="90"/>
      <c r="P756" s="91"/>
      <c r="Q756" s="185"/>
      <c r="R756" s="185"/>
      <c r="S756" s="185"/>
      <c r="T756" s="185"/>
      <c r="U756" s="185"/>
      <c r="V756" s="100" t="s">
        <v>6436</v>
      </c>
      <c r="W756" s="95" t="s">
        <v>6012</v>
      </c>
      <c r="X756" s="96"/>
      <c r="Y756" s="96"/>
      <c r="Z756" s="96"/>
      <c r="AA756" s="96"/>
      <c r="AB756" s="96"/>
      <c r="AC756" s="95"/>
      <c r="AD756" s="95" t="s">
        <v>5523</v>
      </c>
      <c r="AE756" s="100"/>
      <c r="AF756" s="100" t="s">
        <v>2735</v>
      </c>
      <c r="AG756" s="186"/>
      <c r="AH756" s="187"/>
      <c r="AI756" s="187"/>
      <c r="AJ756" s="187"/>
      <c r="AK756" s="188"/>
      <c r="AL756" s="188"/>
      <c r="AM756" s="189"/>
      <c r="AN756" s="189"/>
      <c r="AO756" s="189"/>
      <c r="AP756" s="189"/>
      <c r="AQ756" s="189"/>
      <c r="AR756" s="189"/>
      <c r="AS756" s="189"/>
      <c r="AT756" s="194" t="s">
        <v>1789</v>
      </c>
      <c r="AU756" s="104"/>
      <c r="AV756" s="104"/>
      <c r="AW756" s="104"/>
      <c r="AX756" s="104"/>
      <c r="AY756" s="104"/>
      <c r="AZ756" s="104"/>
      <c r="BA756" s="104"/>
      <c r="BB756" s="104"/>
      <c r="BC756" s="104"/>
      <c r="BD756" s="104"/>
      <c r="BE756" s="162"/>
      <c r="BF756" s="104"/>
      <c r="BG756" s="363"/>
      <c r="BH756" s="213" t="s">
        <v>1790</v>
      </c>
      <c r="BI756" s="193" t="s">
        <v>1790</v>
      </c>
      <c r="BJ756" s="193" t="s">
        <v>6437</v>
      </c>
      <c r="BK756" s="109"/>
    </row>
    <row r="757" s="193" customFormat="true" ht="12.75" hidden="true" customHeight="true" outlineLevel="0" collapsed="false">
      <c r="A757" s="315"/>
      <c r="B757" s="316"/>
      <c r="C757" s="316"/>
      <c r="D757" s="332" t="s">
        <v>1791</v>
      </c>
      <c r="E757" s="317" t="s">
        <v>1793</v>
      </c>
      <c r="F757" s="87" t="s">
        <v>6438</v>
      </c>
      <c r="G757" s="88"/>
      <c r="H757" s="89" t="s">
        <v>6439</v>
      </c>
      <c r="I757" s="90"/>
      <c r="J757" s="90"/>
      <c r="K757" s="91"/>
      <c r="L757" s="92"/>
      <c r="M757" s="90" t="s">
        <v>2749</v>
      </c>
      <c r="N757" s="90"/>
      <c r="O757" s="90"/>
      <c r="P757" s="91"/>
      <c r="Q757" s="185"/>
      <c r="R757" s="185"/>
      <c r="S757" s="185"/>
      <c r="T757" s="185"/>
      <c r="U757" s="185"/>
      <c r="V757" s="100" t="s">
        <v>6440</v>
      </c>
      <c r="W757" s="95" t="s">
        <v>6012</v>
      </c>
      <c r="X757" s="96"/>
      <c r="Y757" s="96"/>
      <c r="Z757" s="96"/>
      <c r="AA757" s="96"/>
      <c r="AB757" s="96"/>
      <c r="AC757" s="95"/>
      <c r="AD757" s="95" t="s">
        <v>5523</v>
      </c>
      <c r="AE757" s="100"/>
      <c r="AF757" s="100" t="s">
        <v>2735</v>
      </c>
      <c r="AG757" s="186"/>
      <c r="AH757" s="187"/>
      <c r="AI757" s="187"/>
      <c r="AJ757" s="187"/>
      <c r="AK757" s="188"/>
      <c r="AL757" s="188"/>
      <c r="AM757" s="189"/>
      <c r="AN757" s="189"/>
      <c r="AO757" s="189"/>
      <c r="AP757" s="189"/>
      <c r="AQ757" s="189"/>
      <c r="AR757" s="189"/>
      <c r="AS757" s="189"/>
      <c r="AT757" s="194" t="s">
        <v>1792</v>
      </c>
      <c r="AU757" s="104"/>
      <c r="AV757" s="104"/>
      <c r="AW757" s="104"/>
      <c r="AX757" s="104"/>
      <c r="AY757" s="104"/>
      <c r="AZ757" s="104"/>
      <c r="BA757" s="104"/>
      <c r="BB757" s="104"/>
      <c r="BC757" s="104"/>
      <c r="BD757" s="104"/>
      <c r="BE757" s="162"/>
      <c r="BF757" s="104"/>
      <c r="BG757" s="363"/>
      <c r="BH757" s="213" t="s">
        <v>1793</v>
      </c>
      <c r="BI757" s="193" t="s">
        <v>1793</v>
      </c>
      <c r="BJ757" s="193" t="s">
        <v>6441</v>
      </c>
      <c r="BK757" s="109"/>
    </row>
    <row r="758" s="193" customFormat="true" ht="12.75" hidden="true" customHeight="true" outlineLevel="0" collapsed="false">
      <c r="A758" s="315"/>
      <c r="B758" s="316"/>
      <c r="C758" s="316"/>
      <c r="D758" s="332" t="s">
        <v>1794</v>
      </c>
      <c r="E758" s="317" t="s">
        <v>1796</v>
      </c>
      <c r="F758" s="87" t="s">
        <v>6442</v>
      </c>
      <c r="G758" s="88"/>
      <c r="H758" s="89" t="s">
        <v>6443</v>
      </c>
      <c r="I758" s="90"/>
      <c r="J758" s="90"/>
      <c r="K758" s="91"/>
      <c r="L758" s="92"/>
      <c r="M758" s="90" t="s">
        <v>2749</v>
      </c>
      <c r="N758" s="90"/>
      <c r="O758" s="90"/>
      <c r="P758" s="91"/>
      <c r="Q758" s="185"/>
      <c r="R758" s="185"/>
      <c r="S758" s="185"/>
      <c r="T758" s="185"/>
      <c r="U758" s="185"/>
      <c r="V758" s="100" t="s">
        <v>6444</v>
      </c>
      <c r="W758" s="95" t="s">
        <v>6012</v>
      </c>
      <c r="X758" s="96"/>
      <c r="Y758" s="96"/>
      <c r="Z758" s="96"/>
      <c r="AA758" s="96"/>
      <c r="AB758" s="96"/>
      <c r="AC758" s="95"/>
      <c r="AD758" s="95" t="s">
        <v>5523</v>
      </c>
      <c r="AE758" s="100"/>
      <c r="AF758" s="100" t="s">
        <v>2735</v>
      </c>
      <c r="AG758" s="186"/>
      <c r="AH758" s="187"/>
      <c r="AI758" s="187"/>
      <c r="AJ758" s="187"/>
      <c r="AK758" s="188"/>
      <c r="AL758" s="188"/>
      <c r="AM758" s="189"/>
      <c r="AN758" s="189"/>
      <c r="AO758" s="189"/>
      <c r="AP758" s="189"/>
      <c r="AQ758" s="189"/>
      <c r="AR758" s="189"/>
      <c r="AS758" s="189"/>
      <c r="AT758" s="194" t="s">
        <v>1795</v>
      </c>
      <c r="AU758" s="104"/>
      <c r="AV758" s="104"/>
      <c r="AW758" s="104"/>
      <c r="AX758" s="104"/>
      <c r="AY758" s="104"/>
      <c r="AZ758" s="104"/>
      <c r="BA758" s="104"/>
      <c r="BB758" s="104"/>
      <c r="BC758" s="104"/>
      <c r="BD758" s="104"/>
      <c r="BE758" s="162"/>
      <c r="BF758" s="104"/>
      <c r="BG758" s="363"/>
      <c r="BH758" s="213" t="s">
        <v>1796</v>
      </c>
      <c r="BI758" s="193" t="s">
        <v>1796</v>
      </c>
      <c r="BJ758" s="193" t="s">
        <v>6445</v>
      </c>
      <c r="BK758" s="109"/>
    </row>
    <row r="759" s="193" customFormat="true" ht="12.75" hidden="true" customHeight="true" outlineLevel="0" collapsed="false">
      <c r="A759" s="315"/>
      <c r="B759" s="316"/>
      <c r="C759" s="316"/>
      <c r="D759" s="332" t="s">
        <v>1797</v>
      </c>
      <c r="E759" s="317" t="s">
        <v>1799</v>
      </c>
      <c r="F759" s="87" t="s">
        <v>6446</v>
      </c>
      <c r="G759" s="88"/>
      <c r="H759" s="89" t="s">
        <v>6447</v>
      </c>
      <c r="I759" s="90"/>
      <c r="J759" s="90"/>
      <c r="K759" s="91"/>
      <c r="L759" s="92"/>
      <c r="M759" s="90" t="s">
        <v>2749</v>
      </c>
      <c r="N759" s="90"/>
      <c r="O759" s="90"/>
      <c r="P759" s="91"/>
      <c r="Q759" s="185"/>
      <c r="R759" s="185"/>
      <c r="S759" s="185"/>
      <c r="T759" s="185"/>
      <c r="U759" s="185"/>
      <c r="V759" s="100" t="s">
        <v>6448</v>
      </c>
      <c r="W759" s="95" t="s">
        <v>6012</v>
      </c>
      <c r="X759" s="96"/>
      <c r="Y759" s="96"/>
      <c r="Z759" s="96"/>
      <c r="AA759" s="96"/>
      <c r="AB759" s="96"/>
      <c r="AC759" s="95"/>
      <c r="AD759" s="95" t="s">
        <v>5523</v>
      </c>
      <c r="AE759" s="100"/>
      <c r="AF759" s="100" t="s">
        <v>2735</v>
      </c>
      <c r="AG759" s="186"/>
      <c r="AH759" s="187"/>
      <c r="AI759" s="187"/>
      <c r="AJ759" s="187"/>
      <c r="AK759" s="188"/>
      <c r="AL759" s="188"/>
      <c r="AM759" s="189"/>
      <c r="AN759" s="189"/>
      <c r="AO759" s="189"/>
      <c r="AP759" s="189"/>
      <c r="AQ759" s="189"/>
      <c r="AR759" s="189"/>
      <c r="AS759" s="189"/>
      <c r="AT759" s="194" t="s">
        <v>1798</v>
      </c>
      <c r="AU759" s="104"/>
      <c r="AV759" s="104"/>
      <c r="AW759" s="104"/>
      <c r="AX759" s="104"/>
      <c r="AY759" s="104"/>
      <c r="AZ759" s="104"/>
      <c r="BA759" s="104"/>
      <c r="BB759" s="104"/>
      <c r="BC759" s="104"/>
      <c r="BD759" s="104"/>
      <c r="BE759" s="162"/>
      <c r="BF759" s="104"/>
      <c r="BG759" s="363"/>
      <c r="BH759" s="213" t="s">
        <v>1799</v>
      </c>
      <c r="BI759" s="193" t="s">
        <v>1799</v>
      </c>
      <c r="BJ759" s="193" t="s">
        <v>6449</v>
      </c>
      <c r="BK759" s="109"/>
    </row>
    <row r="760" s="193" customFormat="true" ht="12.75" hidden="true" customHeight="true" outlineLevel="0" collapsed="false">
      <c r="A760" s="315"/>
      <c r="B760" s="316"/>
      <c r="C760" s="316"/>
      <c r="D760" s="332" t="s">
        <v>1800</v>
      </c>
      <c r="E760" s="317" t="s">
        <v>1802</v>
      </c>
      <c r="F760" s="87" t="s">
        <v>6450</v>
      </c>
      <c r="G760" s="88"/>
      <c r="H760" s="89" t="s">
        <v>6451</v>
      </c>
      <c r="I760" s="90"/>
      <c r="J760" s="90"/>
      <c r="K760" s="91"/>
      <c r="L760" s="92"/>
      <c r="M760" s="90" t="s">
        <v>2749</v>
      </c>
      <c r="N760" s="90"/>
      <c r="O760" s="90"/>
      <c r="P760" s="91"/>
      <c r="Q760" s="185"/>
      <c r="R760" s="185"/>
      <c r="S760" s="185"/>
      <c r="T760" s="185"/>
      <c r="U760" s="185"/>
      <c r="V760" s="100" t="s">
        <v>6452</v>
      </c>
      <c r="W760" s="95" t="s">
        <v>6012</v>
      </c>
      <c r="X760" s="96"/>
      <c r="Y760" s="96"/>
      <c r="Z760" s="96"/>
      <c r="AA760" s="96"/>
      <c r="AB760" s="96"/>
      <c r="AC760" s="95"/>
      <c r="AD760" s="95" t="s">
        <v>5523</v>
      </c>
      <c r="AE760" s="100"/>
      <c r="AF760" s="100" t="s">
        <v>2735</v>
      </c>
      <c r="AG760" s="186"/>
      <c r="AH760" s="187"/>
      <c r="AI760" s="187"/>
      <c r="AJ760" s="187"/>
      <c r="AK760" s="188"/>
      <c r="AL760" s="188"/>
      <c r="AM760" s="189"/>
      <c r="AN760" s="189"/>
      <c r="AO760" s="189"/>
      <c r="AP760" s="189"/>
      <c r="AQ760" s="189"/>
      <c r="AR760" s="189"/>
      <c r="AS760" s="189"/>
      <c r="AT760" s="194" t="s">
        <v>1801</v>
      </c>
      <c r="AU760" s="104"/>
      <c r="AV760" s="104"/>
      <c r="AW760" s="104"/>
      <c r="AX760" s="104"/>
      <c r="AY760" s="104"/>
      <c r="AZ760" s="104"/>
      <c r="BA760" s="104"/>
      <c r="BB760" s="104"/>
      <c r="BC760" s="104"/>
      <c r="BD760" s="104"/>
      <c r="BE760" s="162"/>
      <c r="BF760" s="104"/>
      <c r="BG760" s="363"/>
      <c r="BH760" s="213" t="s">
        <v>1802</v>
      </c>
      <c r="BI760" s="193" t="s">
        <v>1802</v>
      </c>
      <c r="BJ760" s="193" t="s">
        <v>6453</v>
      </c>
      <c r="BK760" s="109"/>
    </row>
    <row r="761" s="193" customFormat="true" ht="12.75" hidden="true" customHeight="true" outlineLevel="0" collapsed="false">
      <c r="A761" s="315"/>
      <c r="B761" s="316"/>
      <c r="C761" s="316"/>
      <c r="D761" s="370" t="s">
        <v>1803</v>
      </c>
      <c r="E761" s="317" t="s">
        <v>1805</v>
      </c>
      <c r="F761" s="87" t="s">
        <v>6454</v>
      </c>
      <c r="G761" s="88"/>
      <c r="H761" s="89" t="s">
        <v>6455</v>
      </c>
      <c r="I761" s="90"/>
      <c r="J761" s="90"/>
      <c r="K761" s="91"/>
      <c r="L761" s="92"/>
      <c r="M761" s="90" t="s">
        <v>2749</v>
      </c>
      <c r="N761" s="90"/>
      <c r="O761" s="90"/>
      <c r="P761" s="91"/>
      <c r="Q761" s="185"/>
      <c r="R761" s="185"/>
      <c r="S761" s="185"/>
      <c r="T761" s="185"/>
      <c r="U761" s="185"/>
      <c r="V761" s="100" t="s">
        <v>6456</v>
      </c>
      <c r="W761" s="95" t="s">
        <v>6012</v>
      </c>
      <c r="X761" s="96"/>
      <c r="Y761" s="96"/>
      <c r="Z761" s="96"/>
      <c r="AA761" s="96"/>
      <c r="AB761" s="96"/>
      <c r="AC761" s="95"/>
      <c r="AD761" s="95" t="s">
        <v>5523</v>
      </c>
      <c r="AE761" s="100"/>
      <c r="AF761" s="100" t="s">
        <v>2735</v>
      </c>
      <c r="AG761" s="186"/>
      <c r="AH761" s="187"/>
      <c r="AI761" s="187"/>
      <c r="AJ761" s="187"/>
      <c r="AK761" s="188"/>
      <c r="AL761" s="188"/>
      <c r="AM761" s="189"/>
      <c r="AN761" s="189"/>
      <c r="AO761" s="189"/>
      <c r="AP761" s="189"/>
      <c r="AQ761" s="189"/>
      <c r="AR761" s="189"/>
      <c r="AS761" s="189"/>
      <c r="AT761" s="194" t="s">
        <v>1804</v>
      </c>
      <c r="AU761" s="104"/>
      <c r="AV761" s="104"/>
      <c r="AW761" s="104"/>
      <c r="AX761" s="104"/>
      <c r="AY761" s="104"/>
      <c r="AZ761" s="104"/>
      <c r="BA761" s="104"/>
      <c r="BB761" s="104"/>
      <c r="BC761" s="104"/>
      <c r="BD761" s="104"/>
      <c r="BE761" s="162"/>
      <c r="BF761" s="104"/>
      <c r="BG761" s="363"/>
      <c r="BH761" s="213" t="s">
        <v>1805</v>
      </c>
      <c r="BI761" s="193" t="s">
        <v>1805</v>
      </c>
      <c r="BJ761" s="193" t="s">
        <v>6457</v>
      </c>
      <c r="BK761" s="109"/>
    </row>
    <row r="762" s="193" customFormat="true" ht="12.75" hidden="true" customHeight="true" outlineLevel="0" collapsed="false">
      <c r="A762" s="315"/>
      <c r="B762" s="316"/>
      <c r="C762" s="316"/>
      <c r="D762" s="370" t="s">
        <v>1806</v>
      </c>
      <c r="E762" s="317" t="s">
        <v>1808</v>
      </c>
      <c r="F762" s="87" t="s">
        <v>6458</v>
      </c>
      <c r="G762" s="88"/>
      <c r="H762" s="89" t="s">
        <v>6459</v>
      </c>
      <c r="I762" s="90"/>
      <c r="J762" s="90"/>
      <c r="K762" s="91"/>
      <c r="L762" s="92"/>
      <c r="M762" s="90" t="s">
        <v>2749</v>
      </c>
      <c r="N762" s="90"/>
      <c r="O762" s="90"/>
      <c r="P762" s="91"/>
      <c r="Q762" s="185"/>
      <c r="R762" s="185"/>
      <c r="S762" s="185"/>
      <c r="T762" s="185"/>
      <c r="U762" s="185"/>
      <c r="V762" s="100" t="s">
        <v>6460</v>
      </c>
      <c r="W762" s="95" t="s">
        <v>6012</v>
      </c>
      <c r="X762" s="96"/>
      <c r="Y762" s="96"/>
      <c r="Z762" s="96"/>
      <c r="AA762" s="96"/>
      <c r="AB762" s="96"/>
      <c r="AC762" s="95"/>
      <c r="AD762" s="95" t="s">
        <v>5523</v>
      </c>
      <c r="AE762" s="100"/>
      <c r="AF762" s="100" t="s">
        <v>2735</v>
      </c>
      <c r="AG762" s="186"/>
      <c r="AH762" s="187"/>
      <c r="AI762" s="187"/>
      <c r="AJ762" s="187"/>
      <c r="AK762" s="188"/>
      <c r="AL762" s="188"/>
      <c r="AM762" s="189"/>
      <c r="AN762" s="189"/>
      <c r="AO762" s="189"/>
      <c r="AP762" s="189"/>
      <c r="AQ762" s="189"/>
      <c r="AR762" s="189"/>
      <c r="AS762" s="189"/>
      <c r="AT762" s="194" t="s">
        <v>1807</v>
      </c>
      <c r="AU762" s="104"/>
      <c r="AV762" s="104"/>
      <c r="AW762" s="104"/>
      <c r="AX762" s="104"/>
      <c r="AY762" s="104"/>
      <c r="AZ762" s="104"/>
      <c r="BA762" s="104"/>
      <c r="BB762" s="104"/>
      <c r="BC762" s="104"/>
      <c r="BD762" s="104"/>
      <c r="BE762" s="162"/>
      <c r="BF762" s="104"/>
      <c r="BG762" s="363"/>
      <c r="BH762" s="213" t="s">
        <v>1808</v>
      </c>
      <c r="BI762" s="193" t="s">
        <v>1808</v>
      </c>
      <c r="BJ762" s="193" t="s">
        <v>6461</v>
      </c>
      <c r="BK762" s="109"/>
    </row>
    <row r="763" s="193" customFormat="true" ht="12.75" hidden="true" customHeight="true" outlineLevel="0" collapsed="false">
      <c r="A763" s="315"/>
      <c r="B763" s="316"/>
      <c r="C763" s="316"/>
      <c r="D763" s="332" t="s">
        <v>1809</v>
      </c>
      <c r="E763" s="317" t="s">
        <v>1811</v>
      </c>
      <c r="F763" s="87" t="s">
        <v>6462</v>
      </c>
      <c r="G763" s="88"/>
      <c r="H763" s="89" t="s">
        <v>6463</v>
      </c>
      <c r="I763" s="90"/>
      <c r="J763" s="90"/>
      <c r="K763" s="91"/>
      <c r="L763" s="92"/>
      <c r="M763" s="90" t="s">
        <v>2749</v>
      </c>
      <c r="N763" s="90"/>
      <c r="O763" s="90"/>
      <c r="P763" s="91"/>
      <c r="Q763" s="185"/>
      <c r="R763" s="185"/>
      <c r="S763" s="185"/>
      <c r="T763" s="185"/>
      <c r="U763" s="185"/>
      <c r="V763" s="100" t="s">
        <v>6464</v>
      </c>
      <c r="W763" s="95" t="s">
        <v>6012</v>
      </c>
      <c r="X763" s="96"/>
      <c r="Y763" s="96"/>
      <c r="Z763" s="96"/>
      <c r="AA763" s="96"/>
      <c r="AB763" s="96"/>
      <c r="AC763" s="95"/>
      <c r="AD763" s="95" t="s">
        <v>5523</v>
      </c>
      <c r="AE763" s="100"/>
      <c r="AF763" s="100" t="s">
        <v>2735</v>
      </c>
      <c r="AG763" s="186"/>
      <c r="AH763" s="187"/>
      <c r="AI763" s="187"/>
      <c r="AJ763" s="187"/>
      <c r="AK763" s="188"/>
      <c r="AL763" s="188"/>
      <c r="AM763" s="189"/>
      <c r="AN763" s="189"/>
      <c r="AO763" s="189"/>
      <c r="AP763" s="189"/>
      <c r="AQ763" s="189"/>
      <c r="AR763" s="189"/>
      <c r="AS763" s="189"/>
      <c r="AT763" s="194" t="s">
        <v>1810</v>
      </c>
      <c r="AU763" s="104"/>
      <c r="AV763" s="104"/>
      <c r="AW763" s="104"/>
      <c r="AX763" s="104"/>
      <c r="AY763" s="104"/>
      <c r="AZ763" s="104"/>
      <c r="BA763" s="104"/>
      <c r="BB763" s="104"/>
      <c r="BC763" s="104"/>
      <c r="BD763" s="104"/>
      <c r="BE763" s="162"/>
      <c r="BF763" s="104"/>
      <c r="BG763" s="363"/>
      <c r="BH763" s="213" t="s">
        <v>1811</v>
      </c>
      <c r="BI763" s="193" t="s">
        <v>1811</v>
      </c>
      <c r="BJ763" s="193" t="s">
        <v>6465</v>
      </c>
      <c r="BK763" s="109"/>
    </row>
    <row r="764" s="193" customFormat="true" ht="12.75" hidden="true" customHeight="true" outlineLevel="0" collapsed="false">
      <c r="A764" s="315"/>
      <c r="B764" s="316"/>
      <c r="C764" s="316"/>
      <c r="D764" s="332" t="s">
        <v>1812</v>
      </c>
      <c r="E764" s="317" t="s">
        <v>1813</v>
      </c>
      <c r="F764" s="87" t="s">
        <v>6466</v>
      </c>
      <c r="G764" s="88"/>
      <c r="H764" s="89" t="s">
        <v>6467</v>
      </c>
      <c r="I764" s="90"/>
      <c r="J764" s="90"/>
      <c r="K764" s="91"/>
      <c r="L764" s="92"/>
      <c r="M764" s="90" t="s">
        <v>2749</v>
      </c>
      <c r="N764" s="90"/>
      <c r="O764" s="90"/>
      <c r="P764" s="91"/>
      <c r="Q764" s="185"/>
      <c r="R764" s="185"/>
      <c r="S764" s="185"/>
      <c r="T764" s="185"/>
      <c r="U764" s="185"/>
      <c r="V764" s="100" t="s">
        <v>6468</v>
      </c>
      <c r="W764" s="95" t="s">
        <v>6012</v>
      </c>
      <c r="X764" s="96"/>
      <c r="Y764" s="96"/>
      <c r="Z764" s="96"/>
      <c r="AA764" s="96"/>
      <c r="AB764" s="96"/>
      <c r="AC764" s="95"/>
      <c r="AD764" s="95" t="s">
        <v>5523</v>
      </c>
      <c r="AE764" s="100"/>
      <c r="AF764" s="100" t="n">
        <v>0</v>
      </c>
      <c r="AG764" s="186"/>
      <c r="AH764" s="187"/>
      <c r="AI764" s="187"/>
      <c r="AJ764" s="187"/>
      <c r="AK764" s="188"/>
      <c r="AL764" s="188"/>
      <c r="AM764" s="189"/>
      <c r="AN764" s="189"/>
      <c r="AO764" s="189"/>
      <c r="AP764" s="189"/>
      <c r="AQ764" s="189"/>
      <c r="AR764" s="189"/>
      <c r="AS764" s="189"/>
      <c r="AT764" s="194" t="s">
        <v>1812</v>
      </c>
      <c r="AU764" s="104"/>
      <c r="AV764" s="104"/>
      <c r="AW764" s="104"/>
      <c r="AX764" s="104"/>
      <c r="AY764" s="104"/>
      <c r="AZ764" s="104"/>
      <c r="BA764" s="104"/>
      <c r="BB764" s="104"/>
      <c r="BC764" s="104"/>
      <c r="BD764" s="104"/>
      <c r="BE764" s="162"/>
      <c r="BF764" s="104"/>
      <c r="BG764" s="363"/>
      <c r="BH764" s="213" t="s">
        <v>1813</v>
      </c>
      <c r="BI764" s="193" t="s">
        <v>1813</v>
      </c>
      <c r="BJ764" s="193" t="s">
        <v>6469</v>
      </c>
      <c r="BK764" s="109"/>
    </row>
    <row r="765" s="193" customFormat="true" ht="12.75" hidden="true" customHeight="true" outlineLevel="0" collapsed="false">
      <c r="A765" s="315"/>
      <c r="B765" s="316"/>
      <c r="C765" s="316"/>
      <c r="D765" s="332" t="s">
        <v>1814</v>
      </c>
      <c r="E765" s="317" t="s">
        <v>1815</v>
      </c>
      <c r="F765" s="87" t="s">
        <v>6470</v>
      </c>
      <c r="G765" s="88"/>
      <c r="H765" s="89" t="s">
        <v>6471</v>
      </c>
      <c r="I765" s="90"/>
      <c r="J765" s="90"/>
      <c r="K765" s="91"/>
      <c r="L765" s="92"/>
      <c r="M765" s="90" t="s">
        <v>2749</v>
      </c>
      <c r="N765" s="90"/>
      <c r="O765" s="90"/>
      <c r="P765" s="91"/>
      <c r="Q765" s="185"/>
      <c r="R765" s="185"/>
      <c r="S765" s="185"/>
      <c r="T765" s="185"/>
      <c r="U765" s="185"/>
      <c r="V765" s="100" t="s">
        <v>6472</v>
      </c>
      <c r="W765" s="95" t="s">
        <v>6012</v>
      </c>
      <c r="X765" s="96"/>
      <c r="Y765" s="96"/>
      <c r="Z765" s="96"/>
      <c r="AA765" s="96"/>
      <c r="AB765" s="96"/>
      <c r="AC765" s="95"/>
      <c r="AD765" s="95" t="s">
        <v>5523</v>
      </c>
      <c r="AE765" s="100"/>
      <c r="AF765" s="100" t="n">
        <v>0</v>
      </c>
      <c r="AG765" s="186"/>
      <c r="AH765" s="187"/>
      <c r="AI765" s="187"/>
      <c r="AJ765" s="187"/>
      <c r="AK765" s="188"/>
      <c r="AL765" s="188"/>
      <c r="AM765" s="189"/>
      <c r="AN765" s="189"/>
      <c r="AO765" s="189"/>
      <c r="AP765" s="189"/>
      <c r="AQ765" s="189"/>
      <c r="AR765" s="189"/>
      <c r="AS765" s="189"/>
      <c r="AT765" s="194" t="s">
        <v>1814</v>
      </c>
      <c r="AU765" s="104"/>
      <c r="AV765" s="104"/>
      <c r="AW765" s="104"/>
      <c r="AX765" s="104"/>
      <c r="AY765" s="104"/>
      <c r="AZ765" s="104"/>
      <c r="BA765" s="104"/>
      <c r="BB765" s="104"/>
      <c r="BC765" s="104"/>
      <c r="BD765" s="104"/>
      <c r="BE765" s="162"/>
      <c r="BF765" s="104"/>
      <c r="BG765" s="363"/>
      <c r="BH765" s="213" t="s">
        <v>1815</v>
      </c>
      <c r="BI765" s="193" t="s">
        <v>1815</v>
      </c>
      <c r="BJ765" s="193" t="s">
        <v>6473</v>
      </c>
      <c r="BK765" s="109"/>
    </row>
    <row r="766" s="193" customFormat="true" ht="12.75" hidden="true" customHeight="true" outlineLevel="0" collapsed="false">
      <c r="A766" s="315"/>
      <c r="B766" s="316"/>
      <c r="C766" s="316"/>
      <c r="D766" s="332" t="s">
        <v>1816</v>
      </c>
      <c r="E766" s="317" t="s">
        <v>1817</v>
      </c>
      <c r="F766" s="87" t="s">
        <v>6474</v>
      </c>
      <c r="G766" s="88"/>
      <c r="H766" s="89" t="s">
        <v>6475</v>
      </c>
      <c r="I766" s="90"/>
      <c r="J766" s="90"/>
      <c r="K766" s="91"/>
      <c r="L766" s="92"/>
      <c r="M766" s="90" t="s">
        <v>2749</v>
      </c>
      <c r="N766" s="90"/>
      <c r="O766" s="90"/>
      <c r="P766" s="91"/>
      <c r="Q766" s="185"/>
      <c r="R766" s="185"/>
      <c r="S766" s="185"/>
      <c r="T766" s="185"/>
      <c r="U766" s="185"/>
      <c r="V766" s="100" t="s">
        <v>6476</v>
      </c>
      <c r="W766" s="95" t="s">
        <v>6012</v>
      </c>
      <c r="X766" s="96"/>
      <c r="Y766" s="96"/>
      <c r="Z766" s="96"/>
      <c r="AA766" s="96"/>
      <c r="AB766" s="96"/>
      <c r="AC766" s="95"/>
      <c r="AD766" s="95" t="s">
        <v>5523</v>
      </c>
      <c r="AE766" s="100"/>
      <c r="AF766" s="100" t="n">
        <v>0</v>
      </c>
      <c r="AG766" s="186"/>
      <c r="AH766" s="187"/>
      <c r="AI766" s="187"/>
      <c r="AJ766" s="187"/>
      <c r="AK766" s="188"/>
      <c r="AL766" s="188"/>
      <c r="AM766" s="189"/>
      <c r="AN766" s="189"/>
      <c r="AO766" s="189"/>
      <c r="AP766" s="189"/>
      <c r="AQ766" s="189"/>
      <c r="AR766" s="189"/>
      <c r="AS766" s="189"/>
      <c r="AT766" s="194" t="s">
        <v>1816</v>
      </c>
      <c r="AU766" s="104"/>
      <c r="AV766" s="104"/>
      <c r="AW766" s="104"/>
      <c r="AX766" s="104"/>
      <c r="AY766" s="104"/>
      <c r="AZ766" s="104"/>
      <c r="BA766" s="104"/>
      <c r="BB766" s="104"/>
      <c r="BC766" s="104"/>
      <c r="BD766" s="104"/>
      <c r="BE766" s="162"/>
      <c r="BF766" s="104"/>
      <c r="BG766" s="363"/>
      <c r="BH766" s="213" t="s">
        <v>1817</v>
      </c>
      <c r="BI766" s="193" t="s">
        <v>1817</v>
      </c>
      <c r="BJ766" s="193" t="s">
        <v>6477</v>
      </c>
      <c r="BK766" s="109"/>
    </row>
    <row r="767" s="193" customFormat="true" ht="12.75" hidden="true" customHeight="true" outlineLevel="0" collapsed="false">
      <c r="A767" s="315"/>
      <c r="B767" s="316"/>
      <c r="C767" s="316"/>
      <c r="D767" s="332" t="s">
        <v>1818</v>
      </c>
      <c r="E767" s="317" t="s">
        <v>1819</v>
      </c>
      <c r="F767" s="87" t="s">
        <v>6478</v>
      </c>
      <c r="G767" s="88"/>
      <c r="H767" s="89" t="s">
        <v>6479</v>
      </c>
      <c r="I767" s="90"/>
      <c r="J767" s="90"/>
      <c r="K767" s="91"/>
      <c r="L767" s="92"/>
      <c r="M767" s="90" t="s">
        <v>2749</v>
      </c>
      <c r="N767" s="90"/>
      <c r="O767" s="90"/>
      <c r="P767" s="91"/>
      <c r="Q767" s="185"/>
      <c r="R767" s="185"/>
      <c r="S767" s="185"/>
      <c r="T767" s="185"/>
      <c r="U767" s="185"/>
      <c r="V767" s="100" t="s">
        <v>6480</v>
      </c>
      <c r="W767" s="95" t="s">
        <v>6012</v>
      </c>
      <c r="X767" s="96"/>
      <c r="Y767" s="96"/>
      <c r="Z767" s="96"/>
      <c r="AA767" s="96"/>
      <c r="AB767" s="96"/>
      <c r="AC767" s="95"/>
      <c r="AD767" s="95" t="s">
        <v>5523</v>
      </c>
      <c r="AE767" s="100"/>
      <c r="AF767" s="100" t="n">
        <v>0</v>
      </c>
      <c r="AG767" s="186"/>
      <c r="AH767" s="187"/>
      <c r="AI767" s="187"/>
      <c r="AJ767" s="187"/>
      <c r="AK767" s="188"/>
      <c r="AL767" s="188"/>
      <c r="AM767" s="189"/>
      <c r="AN767" s="189"/>
      <c r="AO767" s="189"/>
      <c r="AP767" s="189"/>
      <c r="AQ767" s="189"/>
      <c r="AR767" s="189"/>
      <c r="AS767" s="189"/>
      <c r="AT767" s="194" t="s">
        <v>1818</v>
      </c>
      <c r="AU767" s="104"/>
      <c r="AV767" s="104"/>
      <c r="AW767" s="104"/>
      <c r="AX767" s="104"/>
      <c r="AY767" s="104"/>
      <c r="AZ767" s="104"/>
      <c r="BA767" s="104"/>
      <c r="BB767" s="104"/>
      <c r="BC767" s="104"/>
      <c r="BD767" s="104"/>
      <c r="BE767" s="162"/>
      <c r="BF767" s="104"/>
      <c r="BG767" s="363"/>
      <c r="BH767" s="213" t="s">
        <v>1819</v>
      </c>
      <c r="BI767" s="193" t="s">
        <v>1819</v>
      </c>
      <c r="BJ767" s="193" t="s">
        <v>6481</v>
      </c>
      <c r="BK767" s="109"/>
    </row>
    <row r="768" s="193" customFormat="true" ht="12.75" hidden="true" customHeight="true" outlineLevel="0" collapsed="false">
      <c r="A768" s="315"/>
      <c r="B768" s="316"/>
      <c r="C768" s="316"/>
      <c r="D768" s="332" t="s">
        <v>1820</v>
      </c>
      <c r="E768" s="317" t="s">
        <v>1821</v>
      </c>
      <c r="F768" s="87" t="s">
        <v>6482</v>
      </c>
      <c r="G768" s="88"/>
      <c r="H768" s="89" t="s">
        <v>6483</v>
      </c>
      <c r="I768" s="90"/>
      <c r="J768" s="90"/>
      <c r="K768" s="91"/>
      <c r="L768" s="92"/>
      <c r="M768" s="90" t="s">
        <v>2749</v>
      </c>
      <c r="N768" s="90"/>
      <c r="O768" s="90"/>
      <c r="P768" s="91"/>
      <c r="Q768" s="185"/>
      <c r="R768" s="185"/>
      <c r="S768" s="185"/>
      <c r="T768" s="185"/>
      <c r="U768" s="185"/>
      <c r="V768" s="100" t="s">
        <v>6484</v>
      </c>
      <c r="W768" s="95" t="s">
        <v>6012</v>
      </c>
      <c r="X768" s="96"/>
      <c r="Y768" s="96"/>
      <c r="Z768" s="96"/>
      <c r="AA768" s="96"/>
      <c r="AB768" s="96"/>
      <c r="AC768" s="95"/>
      <c r="AD768" s="95" t="s">
        <v>5523</v>
      </c>
      <c r="AE768" s="100"/>
      <c r="AF768" s="100" t="n">
        <v>0</v>
      </c>
      <c r="AG768" s="186"/>
      <c r="AH768" s="187"/>
      <c r="AI768" s="187"/>
      <c r="AJ768" s="187"/>
      <c r="AK768" s="188"/>
      <c r="AL768" s="188"/>
      <c r="AM768" s="189"/>
      <c r="AN768" s="189"/>
      <c r="AO768" s="189"/>
      <c r="AP768" s="189"/>
      <c r="AQ768" s="189"/>
      <c r="AR768" s="189"/>
      <c r="AS768" s="189"/>
      <c r="AT768" s="194" t="s">
        <v>1820</v>
      </c>
      <c r="AU768" s="104"/>
      <c r="AV768" s="104"/>
      <c r="AW768" s="104"/>
      <c r="AX768" s="104"/>
      <c r="AY768" s="104"/>
      <c r="AZ768" s="104"/>
      <c r="BA768" s="104"/>
      <c r="BB768" s="104"/>
      <c r="BC768" s="104"/>
      <c r="BD768" s="104"/>
      <c r="BE768" s="162"/>
      <c r="BF768" s="104"/>
      <c r="BG768" s="363"/>
      <c r="BH768" s="213" t="s">
        <v>1821</v>
      </c>
      <c r="BI768" s="193" t="s">
        <v>1821</v>
      </c>
      <c r="BJ768" s="193" t="s">
        <v>6485</v>
      </c>
      <c r="BK768" s="109"/>
    </row>
    <row r="769" s="193" customFormat="true" ht="12.75" hidden="true" customHeight="true" outlineLevel="0" collapsed="false">
      <c r="A769" s="315"/>
      <c r="B769" s="316"/>
      <c r="C769" s="316"/>
      <c r="D769" s="332" t="s">
        <v>1822</v>
      </c>
      <c r="E769" s="317" t="s">
        <v>1823</v>
      </c>
      <c r="F769" s="87" t="s">
        <v>6486</v>
      </c>
      <c r="G769" s="88"/>
      <c r="H769" s="89" t="s">
        <v>6487</v>
      </c>
      <c r="I769" s="90"/>
      <c r="J769" s="90"/>
      <c r="K769" s="91"/>
      <c r="L769" s="92"/>
      <c r="M769" s="90" t="s">
        <v>2749</v>
      </c>
      <c r="N769" s="90"/>
      <c r="O769" s="90"/>
      <c r="P769" s="91"/>
      <c r="Q769" s="185"/>
      <c r="R769" s="185"/>
      <c r="S769" s="185"/>
      <c r="T769" s="185"/>
      <c r="U769" s="185"/>
      <c r="V769" s="100" t="s">
        <v>6488</v>
      </c>
      <c r="W769" s="95" t="s">
        <v>6012</v>
      </c>
      <c r="X769" s="96"/>
      <c r="Y769" s="96"/>
      <c r="Z769" s="96"/>
      <c r="AA769" s="96"/>
      <c r="AB769" s="96"/>
      <c r="AC769" s="95"/>
      <c r="AD769" s="95" t="s">
        <v>5523</v>
      </c>
      <c r="AE769" s="100"/>
      <c r="AF769" s="100" t="n">
        <v>1</v>
      </c>
      <c r="AG769" s="186"/>
      <c r="AH769" s="187"/>
      <c r="AI769" s="187"/>
      <c r="AJ769" s="187"/>
      <c r="AK769" s="188"/>
      <c r="AL769" s="188"/>
      <c r="AM769" s="189"/>
      <c r="AN769" s="189"/>
      <c r="AO769" s="189"/>
      <c r="AP769" s="189"/>
      <c r="AQ769" s="189"/>
      <c r="AR769" s="189"/>
      <c r="AS769" s="189"/>
      <c r="AT769" s="194" t="s">
        <v>1822</v>
      </c>
      <c r="AU769" s="104"/>
      <c r="AV769" s="104"/>
      <c r="AW769" s="104"/>
      <c r="AX769" s="104"/>
      <c r="AY769" s="104"/>
      <c r="AZ769" s="104"/>
      <c r="BA769" s="104"/>
      <c r="BB769" s="104"/>
      <c r="BC769" s="104"/>
      <c r="BD769" s="104"/>
      <c r="BE769" s="162"/>
      <c r="BF769" s="104"/>
      <c r="BG769" s="363"/>
      <c r="BH769" s="213" t="s">
        <v>1823</v>
      </c>
      <c r="BI769" s="193" t="s">
        <v>1823</v>
      </c>
      <c r="BJ769" s="193" t="s">
        <v>6489</v>
      </c>
      <c r="BK769" s="109"/>
    </row>
    <row r="770" s="193" customFormat="true" ht="12.75" hidden="true" customHeight="true" outlineLevel="0" collapsed="false">
      <c r="A770" s="315"/>
      <c r="B770" s="316"/>
      <c r="C770" s="316"/>
      <c r="D770" s="332" t="s">
        <v>1824</v>
      </c>
      <c r="E770" s="317" t="s">
        <v>1825</v>
      </c>
      <c r="F770" s="87" t="s">
        <v>6490</v>
      </c>
      <c r="G770" s="88"/>
      <c r="H770" s="89" t="s">
        <v>6491</v>
      </c>
      <c r="I770" s="90"/>
      <c r="J770" s="90"/>
      <c r="K770" s="91"/>
      <c r="L770" s="92"/>
      <c r="M770" s="90" t="s">
        <v>2749</v>
      </c>
      <c r="N770" s="90"/>
      <c r="O770" s="90"/>
      <c r="P770" s="91"/>
      <c r="Q770" s="185"/>
      <c r="R770" s="185"/>
      <c r="S770" s="185"/>
      <c r="T770" s="185"/>
      <c r="U770" s="185"/>
      <c r="V770" s="100" t="s">
        <v>6492</v>
      </c>
      <c r="W770" s="95" t="s">
        <v>6012</v>
      </c>
      <c r="X770" s="96"/>
      <c r="Y770" s="96"/>
      <c r="Z770" s="96"/>
      <c r="AA770" s="96"/>
      <c r="AB770" s="96"/>
      <c r="AC770" s="95"/>
      <c r="AD770" s="95" t="s">
        <v>5523</v>
      </c>
      <c r="AE770" s="100"/>
      <c r="AF770" s="100" t="n">
        <v>0</v>
      </c>
      <c r="AG770" s="186"/>
      <c r="AH770" s="187"/>
      <c r="AI770" s="187"/>
      <c r="AJ770" s="187"/>
      <c r="AK770" s="188"/>
      <c r="AL770" s="188"/>
      <c r="AM770" s="189"/>
      <c r="AN770" s="189"/>
      <c r="AO770" s="189"/>
      <c r="AP770" s="189"/>
      <c r="AQ770" s="189"/>
      <c r="AR770" s="189"/>
      <c r="AS770" s="189"/>
      <c r="AT770" s="194" t="s">
        <v>1824</v>
      </c>
      <c r="AU770" s="104"/>
      <c r="AV770" s="104"/>
      <c r="AW770" s="104"/>
      <c r="AX770" s="104"/>
      <c r="AY770" s="104"/>
      <c r="AZ770" s="104"/>
      <c r="BA770" s="104"/>
      <c r="BB770" s="104"/>
      <c r="BC770" s="104"/>
      <c r="BD770" s="104"/>
      <c r="BE770" s="162"/>
      <c r="BF770" s="104"/>
      <c r="BG770" s="363"/>
      <c r="BH770" s="213" t="s">
        <v>1825</v>
      </c>
      <c r="BI770" s="193" t="s">
        <v>1825</v>
      </c>
      <c r="BJ770" s="193" t="s">
        <v>6493</v>
      </c>
      <c r="BK770" s="109"/>
    </row>
    <row r="771" s="193" customFormat="true" ht="12.75" hidden="true" customHeight="true" outlineLevel="0" collapsed="false">
      <c r="A771" s="315"/>
      <c r="B771" s="316"/>
      <c r="C771" s="316"/>
      <c r="D771" s="332" t="s">
        <v>1826</v>
      </c>
      <c r="E771" s="317" t="s">
        <v>1827</v>
      </c>
      <c r="F771" s="87" t="s">
        <v>6494</v>
      </c>
      <c r="G771" s="88"/>
      <c r="H771" s="89" t="s">
        <v>6495</v>
      </c>
      <c r="I771" s="90"/>
      <c r="J771" s="90"/>
      <c r="K771" s="91"/>
      <c r="L771" s="92"/>
      <c r="M771" s="90" t="s">
        <v>2749</v>
      </c>
      <c r="N771" s="90"/>
      <c r="O771" s="90"/>
      <c r="P771" s="91"/>
      <c r="Q771" s="185"/>
      <c r="R771" s="185"/>
      <c r="S771" s="185"/>
      <c r="T771" s="185"/>
      <c r="U771" s="185"/>
      <c r="V771" s="100" t="s">
        <v>6496</v>
      </c>
      <c r="W771" s="95" t="s">
        <v>6012</v>
      </c>
      <c r="X771" s="96"/>
      <c r="Y771" s="96"/>
      <c r="Z771" s="96"/>
      <c r="AA771" s="96"/>
      <c r="AB771" s="96"/>
      <c r="AC771" s="95"/>
      <c r="AD771" s="95" t="s">
        <v>5523</v>
      </c>
      <c r="AE771" s="100"/>
      <c r="AF771" s="100" t="n">
        <v>1</v>
      </c>
      <c r="AG771" s="186"/>
      <c r="AH771" s="187"/>
      <c r="AI771" s="187"/>
      <c r="AJ771" s="187"/>
      <c r="AK771" s="188"/>
      <c r="AL771" s="188"/>
      <c r="AM771" s="189"/>
      <c r="AN771" s="189"/>
      <c r="AO771" s="189"/>
      <c r="AP771" s="189"/>
      <c r="AQ771" s="189"/>
      <c r="AR771" s="189"/>
      <c r="AS771" s="189"/>
      <c r="AT771" s="194" t="s">
        <v>1826</v>
      </c>
      <c r="AU771" s="104"/>
      <c r="AV771" s="104"/>
      <c r="AW771" s="104"/>
      <c r="AX771" s="104"/>
      <c r="AY771" s="104"/>
      <c r="AZ771" s="104"/>
      <c r="BA771" s="104"/>
      <c r="BB771" s="104"/>
      <c r="BC771" s="104"/>
      <c r="BD771" s="104"/>
      <c r="BE771" s="162"/>
      <c r="BF771" s="104"/>
      <c r="BG771" s="363"/>
      <c r="BH771" s="213" t="s">
        <v>1827</v>
      </c>
      <c r="BI771" s="193" t="s">
        <v>1827</v>
      </c>
      <c r="BJ771" s="193" t="s">
        <v>6497</v>
      </c>
      <c r="BK771" s="109"/>
    </row>
    <row r="772" s="193" customFormat="true" ht="12.75" hidden="true" customHeight="true" outlineLevel="0" collapsed="false">
      <c r="A772" s="315"/>
      <c r="B772" s="316"/>
      <c r="C772" s="316"/>
      <c r="D772" s="332" t="s">
        <v>1828</v>
      </c>
      <c r="E772" s="317" t="s">
        <v>1830</v>
      </c>
      <c r="F772" s="87" t="s">
        <v>6498</v>
      </c>
      <c r="G772" s="88"/>
      <c r="H772" s="89" t="s">
        <v>6499</v>
      </c>
      <c r="I772" s="90"/>
      <c r="J772" s="90"/>
      <c r="K772" s="91"/>
      <c r="L772" s="92"/>
      <c r="M772" s="90" t="s">
        <v>2749</v>
      </c>
      <c r="N772" s="90"/>
      <c r="O772" s="90"/>
      <c r="P772" s="91"/>
      <c r="Q772" s="185"/>
      <c r="R772" s="185"/>
      <c r="S772" s="185"/>
      <c r="T772" s="185"/>
      <c r="U772" s="185"/>
      <c r="V772" s="100" t="s">
        <v>6500</v>
      </c>
      <c r="W772" s="95" t="s">
        <v>6012</v>
      </c>
      <c r="X772" s="96"/>
      <c r="Y772" s="96"/>
      <c r="Z772" s="96"/>
      <c r="AA772" s="96"/>
      <c r="AB772" s="96"/>
      <c r="AC772" s="95"/>
      <c r="AD772" s="95" t="s">
        <v>5418</v>
      </c>
      <c r="AE772" s="100"/>
      <c r="AF772" s="100" t="s">
        <v>2735</v>
      </c>
      <c r="AG772" s="186"/>
      <c r="AH772" s="187"/>
      <c r="AI772" s="187"/>
      <c r="AJ772" s="187"/>
      <c r="AK772" s="188"/>
      <c r="AL772" s="188"/>
      <c r="AM772" s="189"/>
      <c r="AN772" s="189"/>
      <c r="AO772" s="189"/>
      <c r="AP772" s="189"/>
      <c r="AQ772" s="189"/>
      <c r="AR772" s="189"/>
      <c r="AS772" s="189"/>
      <c r="AT772" s="194" t="s">
        <v>1829</v>
      </c>
      <c r="AU772" s="104"/>
      <c r="AV772" s="104"/>
      <c r="AW772" s="104"/>
      <c r="AX772" s="104"/>
      <c r="AY772" s="104"/>
      <c r="AZ772" s="104"/>
      <c r="BA772" s="104"/>
      <c r="BB772" s="104"/>
      <c r="BC772" s="104"/>
      <c r="BD772" s="104"/>
      <c r="BE772" s="162"/>
      <c r="BF772" s="104"/>
      <c r="BG772" s="363"/>
      <c r="BH772" s="213" t="s">
        <v>1830</v>
      </c>
      <c r="BI772" s="193" t="s">
        <v>1830</v>
      </c>
      <c r="BJ772" s="193" t="s">
        <v>6501</v>
      </c>
      <c r="BK772" s="109"/>
    </row>
    <row r="773" s="193" customFormat="true" ht="12.75" hidden="true" customHeight="true" outlineLevel="0" collapsed="false">
      <c r="A773" s="315"/>
      <c r="B773" s="316"/>
      <c r="C773" s="316"/>
      <c r="D773" s="370" t="s">
        <v>1831</v>
      </c>
      <c r="E773" s="317" t="s">
        <v>1833</v>
      </c>
      <c r="F773" s="87" t="s">
        <v>6502</v>
      </c>
      <c r="G773" s="88"/>
      <c r="H773" s="89" t="s">
        <v>6503</v>
      </c>
      <c r="I773" s="90"/>
      <c r="J773" s="90"/>
      <c r="K773" s="91"/>
      <c r="L773" s="92"/>
      <c r="M773" s="90" t="s">
        <v>2749</v>
      </c>
      <c r="N773" s="90"/>
      <c r="O773" s="90"/>
      <c r="P773" s="91"/>
      <c r="Q773" s="185"/>
      <c r="R773" s="185"/>
      <c r="S773" s="185"/>
      <c r="T773" s="185"/>
      <c r="U773" s="185"/>
      <c r="V773" s="100" t="s">
        <v>6504</v>
      </c>
      <c r="W773" s="95" t="s">
        <v>6012</v>
      </c>
      <c r="X773" s="96"/>
      <c r="Y773" s="96"/>
      <c r="Z773" s="96"/>
      <c r="AA773" s="96"/>
      <c r="AB773" s="96"/>
      <c r="AC773" s="95"/>
      <c r="AD773" s="95" t="s">
        <v>5418</v>
      </c>
      <c r="AE773" s="100"/>
      <c r="AF773" s="100" t="s">
        <v>2735</v>
      </c>
      <c r="AG773" s="186"/>
      <c r="AH773" s="187"/>
      <c r="AI773" s="187"/>
      <c r="AJ773" s="187"/>
      <c r="AK773" s="188"/>
      <c r="AL773" s="188"/>
      <c r="AM773" s="189"/>
      <c r="AN773" s="189"/>
      <c r="AO773" s="189"/>
      <c r="AP773" s="189"/>
      <c r="AQ773" s="189"/>
      <c r="AR773" s="189"/>
      <c r="AS773" s="189"/>
      <c r="AT773" s="194" t="s">
        <v>1832</v>
      </c>
      <c r="AU773" s="104"/>
      <c r="AV773" s="104"/>
      <c r="AW773" s="104"/>
      <c r="AX773" s="104"/>
      <c r="AY773" s="104"/>
      <c r="AZ773" s="104"/>
      <c r="BA773" s="104"/>
      <c r="BB773" s="104"/>
      <c r="BC773" s="104"/>
      <c r="BD773" s="104"/>
      <c r="BE773" s="162"/>
      <c r="BF773" s="104"/>
      <c r="BG773" s="363"/>
      <c r="BH773" s="213" t="s">
        <v>1833</v>
      </c>
      <c r="BI773" s="193" t="s">
        <v>1833</v>
      </c>
      <c r="BJ773" s="193" t="s">
        <v>6505</v>
      </c>
      <c r="BK773" s="109"/>
    </row>
    <row r="774" s="193" customFormat="true" ht="12.75" hidden="true" customHeight="true" outlineLevel="0" collapsed="false">
      <c r="A774" s="315"/>
      <c r="B774" s="316"/>
      <c r="C774" s="316"/>
      <c r="D774" s="370" t="s">
        <v>1834</v>
      </c>
      <c r="E774" s="317" t="s">
        <v>1836</v>
      </c>
      <c r="F774" s="87" t="s">
        <v>6506</v>
      </c>
      <c r="G774" s="88"/>
      <c r="H774" s="89" t="s">
        <v>6507</v>
      </c>
      <c r="I774" s="90"/>
      <c r="J774" s="90"/>
      <c r="K774" s="91"/>
      <c r="L774" s="92"/>
      <c r="M774" s="90" t="s">
        <v>2749</v>
      </c>
      <c r="N774" s="90"/>
      <c r="O774" s="90"/>
      <c r="P774" s="91"/>
      <c r="Q774" s="185"/>
      <c r="R774" s="185"/>
      <c r="S774" s="185"/>
      <c r="T774" s="185"/>
      <c r="U774" s="185"/>
      <c r="V774" s="100" t="s">
        <v>6508</v>
      </c>
      <c r="W774" s="95" t="s">
        <v>6012</v>
      </c>
      <c r="X774" s="96"/>
      <c r="Y774" s="96"/>
      <c r="Z774" s="96"/>
      <c r="AA774" s="96"/>
      <c r="AB774" s="96"/>
      <c r="AC774" s="95"/>
      <c r="AD774" s="95" t="s">
        <v>5418</v>
      </c>
      <c r="AE774" s="100"/>
      <c r="AF774" s="100" t="s">
        <v>2735</v>
      </c>
      <c r="AG774" s="186"/>
      <c r="AH774" s="187"/>
      <c r="AI774" s="187"/>
      <c r="AJ774" s="187"/>
      <c r="AK774" s="188"/>
      <c r="AL774" s="188"/>
      <c r="AM774" s="189"/>
      <c r="AN774" s="189"/>
      <c r="AO774" s="189"/>
      <c r="AP774" s="189"/>
      <c r="AQ774" s="189"/>
      <c r="AR774" s="189"/>
      <c r="AS774" s="189"/>
      <c r="AT774" s="194" t="s">
        <v>1835</v>
      </c>
      <c r="AU774" s="104"/>
      <c r="AV774" s="104"/>
      <c r="AW774" s="104"/>
      <c r="AX774" s="104"/>
      <c r="AY774" s="104"/>
      <c r="AZ774" s="104"/>
      <c r="BA774" s="104"/>
      <c r="BB774" s="104"/>
      <c r="BC774" s="104"/>
      <c r="BD774" s="104"/>
      <c r="BE774" s="162"/>
      <c r="BF774" s="104"/>
      <c r="BG774" s="363"/>
      <c r="BH774" s="213" t="s">
        <v>1836</v>
      </c>
      <c r="BI774" s="193" t="s">
        <v>1836</v>
      </c>
      <c r="BJ774" s="193" t="s">
        <v>6509</v>
      </c>
      <c r="BK774" s="109"/>
    </row>
    <row r="775" s="193" customFormat="true" ht="12.75" hidden="true" customHeight="true" outlineLevel="0" collapsed="false">
      <c r="A775" s="315"/>
      <c r="B775" s="316"/>
      <c r="C775" s="316"/>
      <c r="D775" s="332" t="s">
        <v>1837</v>
      </c>
      <c r="E775" s="317" t="s">
        <v>1839</v>
      </c>
      <c r="F775" s="87" t="s">
        <v>6510</v>
      </c>
      <c r="G775" s="88"/>
      <c r="H775" s="89" t="s">
        <v>6511</v>
      </c>
      <c r="I775" s="90"/>
      <c r="J775" s="90"/>
      <c r="K775" s="91"/>
      <c r="L775" s="92"/>
      <c r="M775" s="90" t="s">
        <v>2749</v>
      </c>
      <c r="N775" s="90"/>
      <c r="O775" s="90"/>
      <c r="P775" s="91"/>
      <c r="Q775" s="185"/>
      <c r="R775" s="185"/>
      <c r="S775" s="185"/>
      <c r="T775" s="185"/>
      <c r="U775" s="185"/>
      <c r="V775" s="100" t="s">
        <v>6512</v>
      </c>
      <c r="W775" s="95" t="s">
        <v>6012</v>
      </c>
      <c r="X775" s="96"/>
      <c r="Y775" s="96"/>
      <c r="Z775" s="96"/>
      <c r="AA775" s="96"/>
      <c r="AB775" s="96"/>
      <c r="AC775" s="95"/>
      <c r="AD775" s="95" t="s">
        <v>5418</v>
      </c>
      <c r="AE775" s="100"/>
      <c r="AF775" s="100" t="s">
        <v>2735</v>
      </c>
      <c r="AG775" s="186"/>
      <c r="AH775" s="187"/>
      <c r="AI775" s="187"/>
      <c r="AJ775" s="187"/>
      <c r="AK775" s="188"/>
      <c r="AL775" s="188"/>
      <c r="AM775" s="189"/>
      <c r="AN775" s="189"/>
      <c r="AO775" s="189"/>
      <c r="AP775" s="189"/>
      <c r="AQ775" s="189"/>
      <c r="AR775" s="189"/>
      <c r="AS775" s="189"/>
      <c r="AT775" s="194" t="s">
        <v>1838</v>
      </c>
      <c r="AU775" s="104"/>
      <c r="AV775" s="104"/>
      <c r="AW775" s="104"/>
      <c r="AX775" s="104"/>
      <c r="AY775" s="104"/>
      <c r="AZ775" s="104"/>
      <c r="BA775" s="104"/>
      <c r="BB775" s="104"/>
      <c r="BC775" s="104"/>
      <c r="BD775" s="104"/>
      <c r="BE775" s="162"/>
      <c r="BF775" s="104"/>
      <c r="BG775" s="363"/>
      <c r="BH775" s="213" t="s">
        <v>1839</v>
      </c>
      <c r="BI775" s="193" t="s">
        <v>1839</v>
      </c>
      <c r="BJ775" s="193" t="s">
        <v>6513</v>
      </c>
      <c r="BK775" s="109"/>
    </row>
    <row r="776" s="193" customFormat="true" ht="12.75" hidden="true" customHeight="true" outlineLevel="0" collapsed="false">
      <c r="A776" s="315"/>
      <c r="B776" s="316"/>
      <c r="C776" s="316"/>
      <c r="D776" s="332" t="s">
        <v>1840</v>
      </c>
      <c r="E776" s="317" t="s">
        <v>1842</v>
      </c>
      <c r="F776" s="87" t="s">
        <v>6514</v>
      </c>
      <c r="G776" s="88"/>
      <c r="H776" s="89" t="s">
        <v>6515</v>
      </c>
      <c r="I776" s="90"/>
      <c r="J776" s="90"/>
      <c r="K776" s="91"/>
      <c r="L776" s="92"/>
      <c r="M776" s="90" t="s">
        <v>2749</v>
      </c>
      <c r="N776" s="90"/>
      <c r="O776" s="90"/>
      <c r="P776" s="91"/>
      <c r="Q776" s="185"/>
      <c r="R776" s="185"/>
      <c r="S776" s="185"/>
      <c r="T776" s="185"/>
      <c r="U776" s="185"/>
      <c r="V776" s="100" t="s">
        <v>6516</v>
      </c>
      <c r="W776" s="95" t="s">
        <v>6012</v>
      </c>
      <c r="X776" s="96"/>
      <c r="Y776" s="96"/>
      <c r="Z776" s="96"/>
      <c r="AA776" s="96"/>
      <c r="AB776" s="96"/>
      <c r="AC776" s="95"/>
      <c r="AD776" s="95" t="s">
        <v>5418</v>
      </c>
      <c r="AE776" s="100"/>
      <c r="AF776" s="100" t="s">
        <v>2735</v>
      </c>
      <c r="AG776" s="186"/>
      <c r="AH776" s="187"/>
      <c r="AI776" s="187"/>
      <c r="AJ776" s="187"/>
      <c r="AK776" s="188"/>
      <c r="AL776" s="188"/>
      <c r="AM776" s="189"/>
      <c r="AN776" s="189"/>
      <c r="AO776" s="189"/>
      <c r="AP776" s="189"/>
      <c r="AQ776" s="189"/>
      <c r="AR776" s="189"/>
      <c r="AS776" s="189"/>
      <c r="AT776" s="194" t="s">
        <v>1841</v>
      </c>
      <c r="AU776" s="104"/>
      <c r="AV776" s="104"/>
      <c r="AW776" s="104"/>
      <c r="AX776" s="104"/>
      <c r="AY776" s="104"/>
      <c r="AZ776" s="104"/>
      <c r="BA776" s="104"/>
      <c r="BB776" s="104"/>
      <c r="BC776" s="104"/>
      <c r="BD776" s="104"/>
      <c r="BE776" s="162"/>
      <c r="BF776" s="104"/>
      <c r="BG776" s="363"/>
      <c r="BH776" s="213" t="s">
        <v>1842</v>
      </c>
      <c r="BI776" s="193" t="s">
        <v>1842</v>
      </c>
      <c r="BJ776" s="193" t="s">
        <v>6517</v>
      </c>
      <c r="BK776" s="109"/>
    </row>
    <row r="777" s="193" customFormat="true" ht="12.75" hidden="true" customHeight="true" outlineLevel="0" collapsed="false">
      <c r="A777" s="315"/>
      <c r="B777" s="316"/>
      <c r="C777" s="316"/>
      <c r="D777" s="332" t="s">
        <v>1843</v>
      </c>
      <c r="E777" s="317" t="s">
        <v>1845</v>
      </c>
      <c r="F777" s="87" t="s">
        <v>6518</v>
      </c>
      <c r="G777" s="88"/>
      <c r="H777" s="89" t="s">
        <v>6519</v>
      </c>
      <c r="I777" s="90"/>
      <c r="J777" s="90"/>
      <c r="K777" s="91"/>
      <c r="L777" s="92"/>
      <c r="M777" s="90" t="s">
        <v>2749</v>
      </c>
      <c r="N777" s="90"/>
      <c r="O777" s="90"/>
      <c r="P777" s="91"/>
      <c r="Q777" s="185"/>
      <c r="R777" s="185"/>
      <c r="S777" s="185"/>
      <c r="T777" s="185"/>
      <c r="U777" s="185"/>
      <c r="V777" s="100" t="s">
        <v>6520</v>
      </c>
      <c r="W777" s="95" t="s">
        <v>6012</v>
      </c>
      <c r="X777" s="96"/>
      <c r="Y777" s="96"/>
      <c r="Z777" s="96"/>
      <c r="AA777" s="96"/>
      <c r="AB777" s="96"/>
      <c r="AC777" s="95"/>
      <c r="AD777" s="95" t="s">
        <v>5418</v>
      </c>
      <c r="AE777" s="100"/>
      <c r="AF777" s="100" t="s">
        <v>2735</v>
      </c>
      <c r="AG777" s="186"/>
      <c r="AH777" s="187"/>
      <c r="AI777" s="187"/>
      <c r="AJ777" s="187"/>
      <c r="AK777" s="188"/>
      <c r="AL777" s="188"/>
      <c r="AM777" s="189"/>
      <c r="AN777" s="189"/>
      <c r="AO777" s="189"/>
      <c r="AP777" s="189"/>
      <c r="AQ777" s="189"/>
      <c r="AR777" s="189"/>
      <c r="AS777" s="189"/>
      <c r="AT777" s="194" t="s">
        <v>1844</v>
      </c>
      <c r="AU777" s="104"/>
      <c r="AV777" s="104"/>
      <c r="AW777" s="104"/>
      <c r="AX777" s="104"/>
      <c r="AY777" s="104"/>
      <c r="AZ777" s="104"/>
      <c r="BA777" s="104"/>
      <c r="BB777" s="104"/>
      <c r="BC777" s="104"/>
      <c r="BD777" s="104"/>
      <c r="BE777" s="162"/>
      <c r="BF777" s="104"/>
      <c r="BG777" s="363"/>
      <c r="BH777" s="213" t="s">
        <v>1845</v>
      </c>
      <c r="BI777" s="193" t="s">
        <v>1845</v>
      </c>
      <c r="BJ777" s="193" t="s">
        <v>6521</v>
      </c>
      <c r="BK777" s="109"/>
    </row>
    <row r="778" s="193" customFormat="true" ht="12.75" hidden="true" customHeight="true" outlineLevel="0" collapsed="false">
      <c r="A778" s="315"/>
      <c r="B778" s="316"/>
      <c r="C778" s="316"/>
      <c r="D778" s="332" t="s">
        <v>1846</v>
      </c>
      <c r="E778" s="317" t="s">
        <v>1848</v>
      </c>
      <c r="F778" s="87" t="s">
        <v>6522</v>
      </c>
      <c r="G778" s="88"/>
      <c r="H778" s="89" t="s">
        <v>6523</v>
      </c>
      <c r="I778" s="90"/>
      <c r="J778" s="90"/>
      <c r="K778" s="91"/>
      <c r="L778" s="92"/>
      <c r="M778" s="90" t="s">
        <v>2749</v>
      </c>
      <c r="N778" s="90"/>
      <c r="O778" s="90"/>
      <c r="P778" s="91"/>
      <c r="Q778" s="185"/>
      <c r="R778" s="185"/>
      <c r="S778" s="185"/>
      <c r="T778" s="185"/>
      <c r="U778" s="185"/>
      <c r="V778" s="100" t="s">
        <v>6524</v>
      </c>
      <c r="W778" s="95" t="s">
        <v>6012</v>
      </c>
      <c r="X778" s="96"/>
      <c r="Y778" s="96"/>
      <c r="Z778" s="96"/>
      <c r="AA778" s="96"/>
      <c r="AB778" s="96"/>
      <c r="AC778" s="95"/>
      <c r="AD778" s="95" t="s">
        <v>5418</v>
      </c>
      <c r="AE778" s="100"/>
      <c r="AF778" s="100" t="s">
        <v>2735</v>
      </c>
      <c r="AG778" s="186"/>
      <c r="AH778" s="187"/>
      <c r="AI778" s="187"/>
      <c r="AJ778" s="187"/>
      <c r="AK778" s="188"/>
      <c r="AL778" s="188"/>
      <c r="AM778" s="189"/>
      <c r="AN778" s="189"/>
      <c r="AO778" s="189"/>
      <c r="AP778" s="189"/>
      <c r="AQ778" s="189"/>
      <c r="AR778" s="189"/>
      <c r="AS778" s="189"/>
      <c r="AT778" s="194" t="s">
        <v>1847</v>
      </c>
      <c r="AU778" s="104"/>
      <c r="AV778" s="104"/>
      <c r="AW778" s="104"/>
      <c r="AX778" s="104"/>
      <c r="AY778" s="104"/>
      <c r="AZ778" s="104"/>
      <c r="BA778" s="104"/>
      <c r="BB778" s="104"/>
      <c r="BC778" s="104"/>
      <c r="BD778" s="104"/>
      <c r="BE778" s="162"/>
      <c r="BF778" s="104"/>
      <c r="BG778" s="363"/>
      <c r="BH778" s="213" t="s">
        <v>1848</v>
      </c>
      <c r="BI778" s="193" t="s">
        <v>1848</v>
      </c>
      <c r="BJ778" s="193" t="s">
        <v>6525</v>
      </c>
      <c r="BK778" s="109"/>
    </row>
    <row r="779" s="193" customFormat="true" ht="12.75" hidden="true" customHeight="true" outlineLevel="0" collapsed="false">
      <c r="A779" s="315"/>
      <c r="B779" s="316"/>
      <c r="C779" s="316"/>
      <c r="D779" s="332" t="s">
        <v>1849</v>
      </c>
      <c r="E779" s="317" t="s">
        <v>1851</v>
      </c>
      <c r="F779" s="87" t="s">
        <v>6526</v>
      </c>
      <c r="G779" s="88"/>
      <c r="H779" s="89" t="s">
        <v>6527</v>
      </c>
      <c r="I779" s="90"/>
      <c r="J779" s="90"/>
      <c r="K779" s="91"/>
      <c r="L779" s="92"/>
      <c r="M779" s="90" t="s">
        <v>2749</v>
      </c>
      <c r="N779" s="90"/>
      <c r="O779" s="90"/>
      <c r="P779" s="91"/>
      <c r="Q779" s="185"/>
      <c r="R779" s="185"/>
      <c r="S779" s="185"/>
      <c r="T779" s="185"/>
      <c r="U779" s="185"/>
      <c r="V779" s="100" t="s">
        <v>6528</v>
      </c>
      <c r="W779" s="95" t="s">
        <v>6012</v>
      </c>
      <c r="X779" s="96"/>
      <c r="Y779" s="96"/>
      <c r="Z779" s="96"/>
      <c r="AA779" s="96"/>
      <c r="AB779" s="96"/>
      <c r="AC779" s="95"/>
      <c r="AD779" s="95" t="s">
        <v>5418</v>
      </c>
      <c r="AE779" s="100"/>
      <c r="AF779" s="100" t="s">
        <v>2735</v>
      </c>
      <c r="AG779" s="186"/>
      <c r="AH779" s="187"/>
      <c r="AI779" s="187"/>
      <c r="AJ779" s="187"/>
      <c r="AK779" s="188"/>
      <c r="AL779" s="188"/>
      <c r="AM779" s="189"/>
      <c r="AN779" s="189"/>
      <c r="AO779" s="189"/>
      <c r="AP779" s="189"/>
      <c r="AQ779" s="189"/>
      <c r="AR779" s="189"/>
      <c r="AS779" s="189"/>
      <c r="AT779" s="194" t="s">
        <v>1850</v>
      </c>
      <c r="AU779" s="104"/>
      <c r="AV779" s="104"/>
      <c r="AW779" s="104"/>
      <c r="AX779" s="104"/>
      <c r="AY779" s="104"/>
      <c r="AZ779" s="104"/>
      <c r="BA779" s="104"/>
      <c r="BB779" s="104"/>
      <c r="BC779" s="104"/>
      <c r="BD779" s="104"/>
      <c r="BE779" s="162"/>
      <c r="BF779" s="104"/>
      <c r="BG779" s="363"/>
      <c r="BH779" s="213" t="s">
        <v>1851</v>
      </c>
      <c r="BI779" s="193" t="s">
        <v>1851</v>
      </c>
      <c r="BJ779" s="193" t="s">
        <v>6529</v>
      </c>
      <c r="BK779" s="109"/>
    </row>
    <row r="780" s="193" customFormat="true" ht="12.75" hidden="true" customHeight="true" outlineLevel="0" collapsed="false">
      <c r="A780" s="315"/>
      <c r="B780" s="316"/>
      <c r="C780" s="316"/>
      <c r="D780" s="332" t="s">
        <v>1852</v>
      </c>
      <c r="E780" s="317" t="s">
        <v>1853</v>
      </c>
      <c r="F780" s="87" t="s">
        <v>6530</v>
      </c>
      <c r="G780" s="88"/>
      <c r="H780" s="89" t="s">
        <v>6531</v>
      </c>
      <c r="I780" s="90"/>
      <c r="J780" s="90"/>
      <c r="K780" s="91"/>
      <c r="L780" s="92"/>
      <c r="M780" s="90" t="s">
        <v>2749</v>
      </c>
      <c r="N780" s="90"/>
      <c r="O780" s="90"/>
      <c r="P780" s="91"/>
      <c r="Q780" s="185"/>
      <c r="R780" s="185"/>
      <c r="S780" s="185"/>
      <c r="T780" s="185"/>
      <c r="U780" s="185"/>
      <c r="V780" s="100" t="s">
        <v>6532</v>
      </c>
      <c r="W780" s="95" t="s">
        <v>6012</v>
      </c>
      <c r="X780" s="96"/>
      <c r="Y780" s="96"/>
      <c r="Z780" s="96"/>
      <c r="AA780" s="96"/>
      <c r="AB780" s="96"/>
      <c r="AC780" s="95"/>
      <c r="AD780" s="95" t="s">
        <v>5418</v>
      </c>
      <c r="AE780" s="100"/>
      <c r="AF780" s="100" t="s">
        <v>2735</v>
      </c>
      <c r="AG780" s="186"/>
      <c r="AH780" s="187"/>
      <c r="AI780" s="187"/>
      <c r="AJ780" s="187"/>
      <c r="AK780" s="188"/>
      <c r="AL780" s="188"/>
      <c r="AM780" s="189"/>
      <c r="AN780" s="189"/>
      <c r="AO780" s="189"/>
      <c r="AP780" s="189"/>
      <c r="AQ780" s="189"/>
      <c r="AR780" s="189"/>
      <c r="AS780" s="189"/>
      <c r="AT780" s="194" t="s">
        <v>1852</v>
      </c>
      <c r="AU780" s="104"/>
      <c r="AV780" s="104"/>
      <c r="AW780" s="104"/>
      <c r="AX780" s="104"/>
      <c r="AY780" s="104"/>
      <c r="AZ780" s="104"/>
      <c r="BA780" s="104"/>
      <c r="BB780" s="104"/>
      <c r="BC780" s="104"/>
      <c r="BD780" s="104"/>
      <c r="BE780" s="162"/>
      <c r="BF780" s="104"/>
      <c r="BG780" s="363"/>
      <c r="BH780" s="213" t="s">
        <v>1853</v>
      </c>
      <c r="BI780" s="193" t="s">
        <v>1853</v>
      </c>
      <c r="BJ780" s="193" t="s">
        <v>6533</v>
      </c>
      <c r="BK780" s="109"/>
    </row>
    <row r="781" s="193" customFormat="true" ht="12.75" hidden="true" customHeight="true" outlineLevel="0" collapsed="false">
      <c r="A781" s="315"/>
      <c r="B781" s="316"/>
      <c r="C781" s="316"/>
      <c r="D781" s="332" t="s">
        <v>1854</v>
      </c>
      <c r="E781" s="317" t="s">
        <v>1855</v>
      </c>
      <c r="F781" s="87" t="s">
        <v>6534</v>
      </c>
      <c r="G781" s="88"/>
      <c r="H781" s="89" t="s">
        <v>6535</v>
      </c>
      <c r="I781" s="90"/>
      <c r="J781" s="90"/>
      <c r="K781" s="91"/>
      <c r="L781" s="92"/>
      <c r="M781" s="90" t="s">
        <v>2749</v>
      </c>
      <c r="N781" s="90"/>
      <c r="O781" s="90"/>
      <c r="P781" s="91"/>
      <c r="Q781" s="185"/>
      <c r="R781" s="185"/>
      <c r="S781" s="185"/>
      <c r="T781" s="185"/>
      <c r="U781" s="185"/>
      <c r="V781" s="100" t="s">
        <v>6536</v>
      </c>
      <c r="W781" s="95" t="s">
        <v>6012</v>
      </c>
      <c r="X781" s="96"/>
      <c r="Y781" s="96"/>
      <c r="Z781" s="96"/>
      <c r="AA781" s="96"/>
      <c r="AB781" s="96"/>
      <c r="AC781" s="95"/>
      <c r="AD781" s="95" t="s">
        <v>5418</v>
      </c>
      <c r="AE781" s="100"/>
      <c r="AF781" s="100" t="s">
        <v>2735</v>
      </c>
      <c r="AG781" s="186"/>
      <c r="AH781" s="187"/>
      <c r="AI781" s="187"/>
      <c r="AJ781" s="187"/>
      <c r="AK781" s="188"/>
      <c r="AL781" s="188"/>
      <c r="AM781" s="189"/>
      <c r="AN781" s="189"/>
      <c r="AO781" s="189"/>
      <c r="AP781" s="189"/>
      <c r="AQ781" s="189"/>
      <c r="AR781" s="189"/>
      <c r="AS781" s="189"/>
      <c r="AT781" s="194" t="s">
        <v>1854</v>
      </c>
      <c r="AU781" s="104"/>
      <c r="AV781" s="104"/>
      <c r="AW781" s="104"/>
      <c r="AX781" s="104"/>
      <c r="AY781" s="104"/>
      <c r="AZ781" s="104"/>
      <c r="BA781" s="104"/>
      <c r="BB781" s="104"/>
      <c r="BC781" s="104"/>
      <c r="BD781" s="104"/>
      <c r="BE781" s="162"/>
      <c r="BF781" s="104"/>
      <c r="BG781" s="363"/>
      <c r="BH781" s="213" t="s">
        <v>1855</v>
      </c>
      <c r="BI781" s="193" t="s">
        <v>1855</v>
      </c>
      <c r="BJ781" s="193" t="s">
        <v>6537</v>
      </c>
      <c r="BK781" s="109"/>
    </row>
    <row r="782" s="193" customFormat="true" ht="12.75" hidden="true" customHeight="true" outlineLevel="0" collapsed="false">
      <c r="A782" s="315"/>
      <c r="B782" s="316"/>
      <c r="C782" s="316"/>
      <c r="D782" s="332" t="s">
        <v>1856</v>
      </c>
      <c r="E782" s="317" t="s">
        <v>1857</v>
      </c>
      <c r="F782" s="87" t="s">
        <v>6538</v>
      </c>
      <c r="G782" s="88"/>
      <c r="H782" s="89" t="s">
        <v>6539</v>
      </c>
      <c r="I782" s="90"/>
      <c r="J782" s="90"/>
      <c r="K782" s="91"/>
      <c r="L782" s="92"/>
      <c r="M782" s="90" t="s">
        <v>2749</v>
      </c>
      <c r="N782" s="90"/>
      <c r="O782" s="90"/>
      <c r="P782" s="91"/>
      <c r="Q782" s="185"/>
      <c r="R782" s="185"/>
      <c r="S782" s="185"/>
      <c r="T782" s="185"/>
      <c r="U782" s="185"/>
      <c r="V782" s="100" t="s">
        <v>6540</v>
      </c>
      <c r="W782" s="95" t="s">
        <v>6012</v>
      </c>
      <c r="X782" s="96"/>
      <c r="Y782" s="96"/>
      <c r="Z782" s="96"/>
      <c r="AA782" s="96"/>
      <c r="AB782" s="96"/>
      <c r="AC782" s="95"/>
      <c r="AD782" s="95" t="s">
        <v>5418</v>
      </c>
      <c r="AE782" s="100"/>
      <c r="AF782" s="100" t="s">
        <v>2735</v>
      </c>
      <c r="AG782" s="186"/>
      <c r="AH782" s="187"/>
      <c r="AI782" s="187"/>
      <c r="AJ782" s="187"/>
      <c r="AK782" s="188"/>
      <c r="AL782" s="188"/>
      <c r="AM782" s="189"/>
      <c r="AN782" s="189"/>
      <c r="AO782" s="189"/>
      <c r="AP782" s="189"/>
      <c r="AQ782" s="189"/>
      <c r="AR782" s="189"/>
      <c r="AS782" s="189"/>
      <c r="AT782" s="194" t="s">
        <v>1856</v>
      </c>
      <c r="AU782" s="104"/>
      <c r="AV782" s="104"/>
      <c r="AW782" s="104"/>
      <c r="AX782" s="104"/>
      <c r="AY782" s="104"/>
      <c r="AZ782" s="104"/>
      <c r="BA782" s="104"/>
      <c r="BB782" s="104"/>
      <c r="BC782" s="104"/>
      <c r="BD782" s="104"/>
      <c r="BE782" s="162"/>
      <c r="BF782" s="104"/>
      <c r="BG782" s="363"/>
      <c r="BH782" s="213" t="s">
        <v>1857</v>
      </c>
      <c r="BI782" s="193" t="s">
        <v>1857</v>
      </c>
      <c r="BJ782" s="193" t="s">
        <v>6541</v>
      </c>
      <c r="BK782" s="109"/>
    </row>
    <row r="783" s="193" customFormat="true" ht="12.75" hidden="true" customHeight="true" outlineLevel="0" collapsed="false">
      <c r="A783" s="315"/>
      <c r="B783" s="316"/>
      <c r="C783" s="316"/>
      <c r="D783" s="332" t="s">
        <v>1858</v>
      </c>
      <c r="E783" s="317" t="s">
        <v>1859</v>
      </c>
      <c r="F783" s="87" t="s">
        <v>6542</v>
      </c>
      <c r="G783" s="88"/>
      <c r="H783" s="89" t="s">
        <v>6543</v>
      </c>
      <c r="I783" s="90"/>
      <c r="J783" s="90"/>
      <c r="K783" s="91"/>
      <c r="L783" s="92"/>
      <c r="M783" s="90" t="s">
        <v>2749</v>
      </c>
      <c r="N783" s="90"/>
      <c r="O783" s="90"/>
      <c r="P783" s="91"/>
      <c r="Q783" s="185"/>
      <c r="R783" s="185"/>
      <c r="S783" s="185"/>
      <c r="T783" s="185"/>
      <c r="U783" s="185"/>
      <c r="V783" s="100" t="s">
        <v>6544</v>
      </c>
      <c r="W783" s="95" t="s">
        <v>6012</v>
      </c>
      <c r="X783" s="96"/>
      <c r="Y783" s="96"/>
      <c r="Z783" s="96"/>
      <c r="AA783" s="96"/>
      <c r="AB783" s="96"/>
      <c r="AC783" s="95"/>
      <c r="AD783" s="95" t="s">
        <v>5418</v>
      </c>
      <c r="AE783" s="100"/>
      <c r="AF783" s="100" t="s">
        <v>2735</v>
      </c>
      <c r="AG783" s="186"/>
      <c r="AH783" s="187"/>
      <c r="AI783" s="187"/>
      <c r="AJ783" s="187"/>
      <c r="AK783" s="188"/>
      <c r="AL783" s="188"/>
      <c r="AM783" s="189"/>
      <c r="AN783" s="189"/>
      <c r="AO783" s="189"/>
      <c r="AP783" s="189"/>
      <c r="AQ783" s="189"/>
      <c r="AR783" s="189"/>
      <c r="AS783" s="189"/>
      <c r="AT783" s="194" t="s">
        <v>1858</v>
      </c>
      <c r="AU783" s="104"/>
      <c r="AV783" s="104"/>
      <c r="AW783" s="104"/>
      <c r="AX783" s="104"/>
      <c r="AY783" s="104"/>
      <c r="AZ783" s="104"/>
      <c r="BA783" s="104"/>
      <c r="BB783" s="104"/>
      <c r="BC783" s="104"/>
      <c r="BD783" s="104"/>
      <c r="BE783" s="162"/>
      <c r="BF783" s="104"/>
      <c r="BG783" s="363"/>
      <c r="BH783" s="213" t="s">
        <v>1859</v>
      </c>
      <c r="BI783" s="193" t="s">
        <v>1859</v>
      </c>
      <c r="BJ783" s="193" t="s">
        <v>6545</v>
      </c>
      <c r="BK783" s="109"/>
    </row>
    <row r="784" s="193" customFormat="true" ht="12.75" hidden="true" customHeight="true" outlineLevel="0" collapsed="false">
      <c r="A784" s="315"/>
      <c r="B784" s="316"/>
      <c r="C784" s="316"/>
      <c r="D784" s="332" t="s">
        <v>1860</v>
      </c>
      <c r="E784" s="317" t="s">
        <v>1861</v>
      </c>
      <c r="F784" s="87" t="s">
        <v>6546</v>
      </c>
      <c r="G784" s="88"/>
      <c r="H784" s="89" t="s">
        <v>6547</v>
      </c>
      <c r="I784" s="90"/>
      <c r="J784" s="90"/>
      <c r="K784" s="91"/>
      <c r="L784" s="92"/>
      <c r="M784" s="90" t="s">
        <v>2749</v>
      </c>
      <c r="N784" s="90"/>
      <c r="O784" s="90"/>
      <c r="P784" s="91"/>
      <c r="Q784" s="185"/>
      <c r="R784" s="185"/>
      <c r="S784" s="185"/>
      <c r="T784" s="185"/>
      <c r="U784" s="185"/>
      <c r="V784" s="100" t="s">
        <v>6548</v>
      </c>
      <c r="W784" s="95" t="s">
        <v>6012</v>
      </c>
      <c r="X784" s="96"/>
      <c r="Y784" s="96"/>
      <c r="Z784" s="96"/>
      <c r="AA784" s="96"/>
      <c r="AB784" s="96"/>
      <c r="AC784" s="95"/>
      <c r="AD784" s="95" t="s">
        <v>5418</v>
      </c>
      <c r="AE784" s="100"/>
      <c r="AF784" s="100" t="s">
        <v>2735</v>
      </c>
      <c r="AG784" s="186"/>
      <c r="AH784" s="187"/>
      <c r="AI784" s="187"/>
      <c r="AJ784" s="187"/>
      <c r="AK784" s="188"/>
      <c r="AL784" s="188"/>
      <c r="AM784" s="189"/>
      <c r="AN784" s="189"/>
      <c r="AO784" s="189"/>
      <c r="AP784" s="189"/>
      <c r="AQ784" s="189"/>
      <c r="AR784" s="189"/>
      <c r="AS784" s="189"/>
      <c r="AT784" s="194" t="s">
        <v>1860</v>
      </c>
      <c r="AU784" s="104"/>
      <c r="AV784" s="104"/>
      <c r="AW784" s="104"/>
      <c r="AX784" s="104"/>
      <c r="AY784" s="104"/>
      <c r="AZ784" s="104"/>
      <c r="BA784" s="104"/>
      <c r="BB784" s="104"/>
      <c r="BC784" s="104"/>
      <c r="BD784" s="104"/>
      <c r="BE784" s="162"/>
      <c r="BF784" s="104"/>
      <c r="BG784" s="363"/>
      <c r="BH784" s="213" t="s">
        <v>1861</v>
      </c>
      <c r="BI784" s="193" t="s">
        <v>1861</v>
      </c>
      <c r="BJ784" s="193" t="s">
        <v>6549</v>
      </c>
      <c r="BK784" s="109"/>
    </row>
    <row r="785" s="193" customFormat="true" ht="12.75" hidden="true" customHeight="true" outlineLevel="0" collapsed="false">
      <c r="A785" s="315"/>
      <c r="B785" s="316"/>
      <c r="C785" s="316"/>
      <c r="D785" s="370" t="s">
        <v>1862</v>
      </c>
      <c r="E785" s="317" t="s">
        <v>1864</v>
      </c>
      <c r="F785" s="87" t="s">
        <v>6550</v>
      </c>
      <c r="G785" s="88"/>
      <c r="H785" s="89" t="s">
        <v>6551</v>
      </c>
      <c r="I785" s="90"/>
      <c r="J785" s="90"/>
      <c r="K785" s="91"/>
      <c r="L785" s="92"/>
      <c r="M785" s="90" t="s">
        <v>2749</v>
      </c>
      <c r="N785" s="90"/>
      <c r="O785" s="90"/>
      <c r="P785" s="91"/>
      <c r="Q785" s="185"/>
      <c r="R785" s="185"/>
      <c r="S785" s="185"/>
      <c r="T785" s="185"/>
      <c r="U785" s="185"/>
      <c r="V785" s="100" t="s">
        <v>6552</v>
      </c>
      <c r="W785" s="95" t="s">
        <v>6012</v>
      </c>
      <c r="X785" s="96"/>
      <c r="Y785" s="96"/>
      <c r="Z785" s="96"/>
      <c r="AA785" s="96"/>
      <c r="AB785" s="96"/>
      <c r="AC785" s="95"/>
      <c r="AD785" s="95" t="s">
        <v>5418</v>
      </c>
      <c r="AE785" s="100"/>
      <c r="AF785" s="100" t="s">
        <v>2735</v>
      </c>
      <c r="AG785" s="186"/>
      <c r="AH785" s="187"/>
      <c r="AI785" s="187"/>
      <c r="AJ785" s="187"/>
      <c r="AK785" s="188"/>
      <c r="AL785" s="188"/>
      <c r="AM785" s="189"/>
      <c r="AN785" s="189"/>
      <c r="AO785" s="189"/>
      <c r="AP785" s="189"/>
      <c r="AQ785" s="189"/>
      <c r="AR785" s="189"/>
      <c r="AS785" s="189"/>
      <c r="AT785" s="194" t="s">
        <v>1863</v>
      </c>
      <c r="AU785" s="104"/>
      <c r="AV785" s="104"/>
      <c r="AW785" s="104"/>
      <c r="AX785" s="104"/>
      <c r="AY785" s="104"/>
      <c r="AZ785" s="104"/>
      <c r="BA785" s="104"/>
      <c r="BB785" s="104"/>
      <c r="BC785" s="104"/>
      <c r="BD785" s="104"/>
      <c r="BE785" s="162"/>
      <c r="BF785" s="104"/>
      <c r="BG785" s="363"/>
      <c r="BH785" s="213" t="s">
        <v>1864</v>
      </c>
      <c r="BI785" s="193" t="s">
        <v>1864</v>
      </c>
      <c r="BJ785" s="193" t="s">
        <v>6553</v>
      </c>
      <c r="BK785" s="109"/>
    </row>
    <row r="786" s="193" customFormat="true" ht="12.75" hidden="true" customHeight="true" outlineLevel="0" collapsed="false">
      <c r="A786" s="315"/>
      <c r="B786" s="316"/>
      <c r="C786" s="316"/>
      <c r="D786" s="370" t="s">
        <v>1865</v>
      </c>
      <c r="E786" s="317" t="s">
        <v>1867</v>
      </c>
      <c r="F786" s="87" t="s">
        <v>6554</v>
      </c>
      <c r="G786" s="88"/>
      <c r="H786" s="89" t="s">
        <v>6555</v>
      </c>
      <c r="I786" s="90"/>
      <c r="J786" s="90"/>
      <c r="K786" s="91"/>
      <c r="L786" s="92"/>
      <c r="M786" s="90" t="s">
        <v>2749</v>
      </c>
      <c r="N786" s="90"/>
      <c r="O786" s="90"/>
      <c r="P786" s="91"/>
      <c r="Q786" s="185"/>
      <c r="R786" s="185"/>
      <c r="S786" s="185"/>
      <c r="T786" s="185"/>
      <c r="U786" s="185"/>
      <c r="V786" s="100" t="s">
        <v>6556</v>
      </c>
      <c r="W786" s="95" t="s">
        <v>6012</v>
      </c>
      <c r="X786" s="96"/>
      <c r="Y786" s="96"/>
      <c r="Z786" s="96"/>
      <c r="AA786" s="96"/>
      <c r="AB786" s="96"/>
      <c r="AC786" s="95"/>
      <c r="AD786" s="95" t="s">
        <v>5418</v>
      </c>
      <c r="AE786" s="100"/>
      <c r="AF786" s="100" t="s">
        <v>2735</v>
      </c>
      <c r="AG786" s="186"/>
      <c r="AH786" s="187"/>
      <c r="AI786" s="187"/>
      <c r="AJ786" s="187"/>
      <c r="AK786" s="188"/>
      <c r="AL786" s="188"/>
      <c r="AM786" s="189"/>
      <c r="AN786" s="189"/>
      <c r="AO786" s="189"/>
      <c r="AP786" s="189"/>
      <c r="AQ786" s="189"/>
      <c r="AR786" s="189"/>
      <c r="AS786" s="189"/>
      <c r="AT786" s="194" t="s">
        <v>1866</v>
      </c>
      <c r="AU786" s="104"/>
      <c r="AV786" s="104"/>
      <c r="AW786" s="104"/>
      <c r="AX786" s="104"/>
      <c r="AY786" s="104"/>
      <c r="AZ786" s="104"/>
      <c r="BA786" s="104"/>
      <c r="BB786" s="104"/>
      <c r="BC786" s="104"/>
      <c r="BD786" s="104"/>
      <c r="BE786" s="162"/>
      <c r="BF786" s="104"/>
      <c r="BG786" s="363"/>
      <c r="BH786" s="213" t="s">
        <v>1867</v>
      </c>
      <c r="BI786" s="193" t="s">
        <v>1867</v>
      </c>
      <c r="BJ786" s="193" t="s">
        <v>6557</v>
      </c>
      <c r="BK786" s="109"/>
    </row>
    <row r="787" s="193" customFormat="true" ht="12.75" hidden="true" customHeight="true" outlineLevel="0" collapsed="false">
      <c r="A787" s="315"/>
      <c r="B787" s="316"/>
      <c r="C787" s="316"/>
      <c r="D787" s="370" t="s">
        <v>1868</v>
      </c>
      <c r="E787" s="317" t="s">
        <v>1870</v>
      </c>
      <c r="F787" s="87" t="s">
        <v>6558</v>
      </c>
      <c r="G787" s="88"/>
      <c r="H787" s="89" t="s">
        <v>6559</v>
      </c>
      <c r="I787" s="90"/>
      <c r="J787" s="90"/>
      <c r="K787" s="91"/>
      <c r="L787" s="92"/>
      <c r="M787" s="90" t="s">
        <v>2749</v>
      </c>
      <c r="N787" s="90"/>
      <c r="O787" s="90"/>
      <c r="P787" s="91"/>
      <c r="Q787" s="185"/>
      <c r="R787" s="185"/>
      <c r="S787" s="185"/>
      <c r="T787" s="185"/>
      <c r="U787" s="185"/>
      <c r="V787" s="100" t="s">
        <v>6560</v>
      </c>
      <c r="W787" s="95" t="s">
        <v>6012</v>
      </c>
      <c r="X787" s="96"/>
      <c r="Y787" s="96"/>
      <c r="Z787" s="96"/>
      <c r="AA787" s="96"/>
      <c r="AB787" s="96"/>
      <c r="AC787" s="95"/>
      <c r="AD787" s="95" t="s">
        <v>5418</v>
      </c>
      <c r="AE787" s="100"/>
      <c r="AF787" s="100" t="s">
        <v>2735</v>
      </c>
      <c r="AG787" s="186"/>
      <c r="AH787" s="187"/>
      <c r="AI787" s="187"/>
      <c r="AJ787" s="187"/>
      <c r="AK787" s="188"/>
      <c r="AL787" s="188"/>
      <c r="AM787" s="189"/>
      <c r="AN787" s="189"/>
      <c r="AO787" s="189"/>
      <c r="AP787" s="189"/>
      <c r="AQ787" s="189"/>
      <c r="AR787" s="189"/>
      <c r="AS787" s="189"/>
      <c r="AT787" s="194" t="s">
        <v>1869</v>
      </c>
      <c r="AU787" s="104"/>
      <c r="AV787" s="104"/>
      <c r="AW787" s="104"/>
      <c r="AX787" s="104"/>
      <c r="AY787" s="104"/>
      <c r="AZ787" s="104"/>
      <c r="BA787" s="104"/>
      <c r="BB787" s="104"/>
      <c r="BC787" s="104"/>
      <c r="BD787" s="104"/>
      <c r="BE787" s="162"/>
      <c r="BF787" s="104"/>
      <c r="BG787" s="363"/>
      <c r="BH787" s="213" t="s">
        <v>1870</v>
      </c>
      <c r="BI787" s="193" t="s">
        <v>1870</v>
      </c>
      <c r="BJ787" s="193" t="s">
        <v>6561</v>
      </c>
      <c r="BK787" s="109"/>
    </row>
    <row r="788" s="193" customFormat="true" ht="12.75" hidden="true" customHeight="true" outlineLevel="0" collapsed="false">
      <c r="A788" s="315"/>
      <c r="B788" s="316"/>
      <c r="C788" s="316"/>
      <c r="D788" s="373" t="s">
        <v>1871</v>
      </c>
      <c r="E788" s="317" t="s">
        <v>1873</v>
      </c>
      <c r="F788" s="87" t="s">
        <v>6562</v>
      </c>
      <c r="G788" s="88"/>
      <c r="H788" s="89" t="s">
        <v>6563</v>
      </c>
      <c r="I788" s="90"/>
      <c r="J788" s="90"/>
      <c r="K788" s="91"/>
      <c r="L788" s="92"/>
      <c r="M788" s="90" t="s">
        <v>2749</v>
      </c>
      <c r="N788" s="90"/>
      <c r="O788" s="90"/>
      <c r="P788" s="91"/>
      <c r="Q788" s="185"/>
      <c r="R788" s="185"/>
      <c r="S788" s="185"/>
      <c r="T788" s="185"/>
      <c r="U788" s="185"/>
      <c r="V788" s="100" t="s">
        <v>6564</v>
      </c>
      <c r="W788" s="95" t="s">
        <v>6012</v>
      </c>
      <c r="X788" s="96"/>
      <c r="Y788" s="96"/>
      <c r="Z788" s="96"/>
      <c r="AA788" s="96"/>
      <c r="AB788" s="96"/>
      <c r="AC788" s="95"/>
      <c r="AD788" s="95" t="s">
        <v>5418</v>
      </c>
      <c r="AE788" s="100"/>
      <c r="AF788" s="100" t="s">
        <v>2735</v>
      </c>
      <c r="AG788" s="186"/>
      <c r="AH788" s="187"/>
      <c r="AI788" s="187"/>
      <c r="AJ788" s="187"/>
      <c r="AK788" s="188"/>
      <c r="AL788" s="188"/>
      <c r="AM788" s="189"/>
      <c r="AN788" s="189"/>
      <c r="AO788" s="189"/>
      <c r="AP788" s="189"/>
      <c r="AQ788" s="189"/>
      <c r="AR788" s="189"/>
      <c r="AS788" s="189"/>
      <c r="AT788" s="194" t="s">
        <v>1872</v>
      </c>
      <c r="AU788" s="104"/>
      <c r="AV788" s="104"/>
      <c r="AW788" s="104"/>
      <c r="AX788" s="104"/>
      <c r="AY788" s="104"/>
      <c r="AZ788" s="104"/>
      <c r="BA788" s="104"/>
      <c r="BB788" s="104"/>
      <c r="BC788" s="104"/>
      <c r="BD788" s="104"/>
      <c r="BE788" s="162"/>
      <c r="BF788" s="104"/>
      <c r="BG788" s="363"/>
      <c r="BH788" s="226" t="s">
        <v>1873</v>
      </c>
      <c r="BI788" s="193" t="s">
        <v>1873</v>
      </c>
      <c r="BJ788" s="193" t="s">
        <v>6565</v>
      </c>
      <c r="BK788" s="109"/>
    </row>
    <row r="789" s="193" customFormat="true" ht="12.75" hidden="true" customHeight="true" outlineLevel="0" collapsed="false">
      <c r="A789" s="315"/>
      <c r="B789" s="316"/>
      <c r="C789" s="316"/>
      <c r="D789" s="380" t="s">
        <v>1874</v>
      </c>
      <c r="E789" s="317" t="s">
        <v>1876</v>
      </c>
      <c r="F789" s="87" t="s">
        <v>6566</v>
      </c>
      <c r="G789" s="88"/>
      <c r="H789" s="89" t="s">
        <v>6567</v>
      </c>
      <c r="I789" s="90"/>
      <c r="J789" s="90"/>
      <c r="K789" s="91"/>
      <c r="L789" s="92"/>
      <c r="M789" s="90" t="s">
        <v>2749</v>
      </c>
      <c r="N789" s="90"/>
      <c r="O789" s="90"/>
      <c r="P789" s="91"/>
      <c r="Q789" s="185"/>
      <c r="R789" s="185"/>
      <c r="S789" s="185"/>
      <c r="T789" s="185"/>
      <c r="U789" s="185"/>
      <c r="V789" s="100" t="s">
        <v>6568</v>
      </c>
      <c r="W789" s="95" t="s">
        <v>6012</v>
      </c>
      <c r="X789" s="96"/>
      <c r="Y789" s="96"/>
      <c r="Z789" s="96"/>
      <c r="AA789" s="96"/>
      <c r="AB789" s="96"/>
      <c r="AC789" s="95"/>
      <c r="AD789" s="95" t="s">
        <v>5418</v>
      </c>
      <c r="AE789" s="100"/>
      <c r="AF789" s="100" t="s">
        <v>2735</v>
      </c>
      <c r="AG789" s="186"/>
      <c r="AH789" s="187"/>
      <c r="AI789" s="187"/>
      <c r="AJ789" s="187"/>
      <c r="AK789" s="188"/>
      <c r="AL789" s="188"/>
      <c r="AM789" s="189"/>
      <c r="AN789" s="189"/>
      <c r="AO789" s="189"/>
      <c r="AP789" s="189"/>
      <c r="AQ789" s="189"/>
      <c r="AR789" s="189"/>
      <c r="AS789" s="189"/>
      <c r="AT789" s="194" t="s">
        <v>1875</v>
      </c>
      <c r="AU789" s="104"/>
      <c r="AV789" s="104"/>
      <c r="AW789" s="104"/>
      <c r="AX789" s="104"/>
      <c r="AY789" s="104"/>
      <c r="AZ789" s="104"/>
      <c r="BA789" s="104"/>
      <c r="BB789" s="104"/>
      <c r="BC789" s="104"/>
      <c r="BD789" s="104"/>
      <c r="BE789" s="162"/>
      <c r="BF789" s="104"/>
      <c r="BG789" s="363"/>
      <c r="BH789" s="228" t="s">
        <v>1876</v>
      </c>
      <c r="BI789" s="193" t="s">
        <v>1876</v>
      </c>
      <c r="BJ789" s="193" t="s">
        <v>6569</v>
      </c>
      <c r="BK789" s="109"/>
    </row>
    <row r="790" s="193" customFormat="true" ht="13.5" hidden="true" customHeight="true" outlineLevel="0" collapsed="false">
      <c r="A790" s="315"/>
      <c r="B790" s="316"/>
      <c r="C790" s="316"/>
      <c r="D790" s="373" t="s">
        <v>1877</v>
      </c>
      <c r="E790" s="317" t="s">
        <v>1879</v>
      </c>
      <c r="F790" s="87" t="s">
        <v>6570</v>
      </c>
      <c r="G790" s="88"/>
      <c r="H790" s="89" t="s">
        <v>6571</v>
      </c>
      <c r="I790" s="90"/>
      <c r="J790" s="90"/>
      <c r="K790" s="91"/>
      <c r="L790" s="92"/>
      <c r="M790" s="90" t="s">
        <v>2749</v>
      </c>
      <c r="N790" s="90"/>
      <c r="O790" s="90"/>
      <c r="P790" s="91"/>
      <c r="Q790" s="185"/>
      <c r="R790" s="185"/>
      <c r="S790" s="185"/>
      <c r="T790" s="185"/>
      <c r="U790" s="185"/>
      <c r="V790" s="100" t="s">
        <v>6572</v>
      </c>
      <c r="W790" s="95" t="s">
        <v>6012</v>
      </c>
      <c r="X790" s="96"/>
      <c r="Y790" s="96"/>
      <c r="Z790" s="96"/>
      <c r="AA790" s="96"/>
      <c r="AB790" s="96"/>
      <c r="AC790" s="95"/>
      <c r="AD790" s="95" t="s">
        <v>5418</v>
      </c>
      <c r="AE790" s="100"/>
      <c r="AF790" s="100" t="s">
        <v>2735</v>
      </c>
      <c r="AG790" s="186"/>
      <c r="AH790" s="187"/>
      <c r="AI790" s="187"/>
      <c r="AJ790" s="187"/>
      <c r="AK790" s="188"/>
      <c r="AL790" s="188"/>
      <c r="AM790" s="189"/>
      <c r="AN790" s="189"/>
      <c r="AO790" s="189"/>
      <c r="AP790" s="189"/>
      <c r="AQ790" s="189"/>
      <c r="AR790" s="189"/>
      <c r="AS790" s="189"/>
      <c r="AT790" s="194" t="s">
        <v>1878</v>
      </c>
      <c r="AU790" s="104"/>
      <c r="AV790" s="104"/>
      <c r="AW790" s="104"/>
      <c r="AX790" s="104"/>
      <c r="AY790" s="104"/>
      <c r="AZ790" s="104"/>
      <c r="BA790" s="104"/>
      <c r="BB790" s="104"/>
      <c r="BC790" s="104"/>
      <c r="BD790" s="104"/>
      <c r="BE790" s="162"/>
      <c r="BF790" s="104"/>
      <c r="BG790" s="363"/>
      <c r="BH790" s="228" t="s">
        <v>1879</v>
      </c>
      <c r="BI790" s="193" t="s">
        <v>1879</v>
      </c>
      <c r="BJ790" s="193" t="s">
        <v>6573</v>
      </c>
      <c r="BK790" s="109"/>
    </row>
    <row r="791" s="193" customFormat="true" ht="12.75" hidden="true" customHeight="true" outlineLevel="0" collapsed="false">
      <c r="A791" s="315"/>
      <c r="B791" s="316"/>
      <c r="C791" s="316"/>
      <c r="D791" s="332" t="s">
        <v>1880</v>
      </c>
      <c r="E791" s="317" t="s">
        <v>1882</v>
      </c>
      <c r="F791" s="87" t="s">
        <v>6574</v>
      </c>
      <c r="G791" s="88"/>
      <c r="H791" s="89" t="s">
        <v>6575</v>
      </c>
      <c r="I791" s="90"/>
      <c r="J791" s="90"/>
      <c r="K791" s="91"/>
      <c r="L791" s="92"/>
      <c r="M791" s="90" t="s">
        <v>2749</v>
      </c>
      <c r="N791" s="90"/>
      <c r="O791" s="90"/>
      <c r="P791" s="91"/>
      <c r="Q791" s="185"/>
      <c r="R791" s="185"/>
      <c r="S791" s="185"/>
      <c r="T791" s="185"/>
      <c r="U791" s="185"/>
      <c r="V791" s="352" t="s">
        <v>6576</v>
      </c>
      <c r="W791" s="95" t="s">
        <v>6012</v>
      </c>
      <c r="X791" s="96"/>
      <c r="Y791" s="96"/>
      <c r="Z791" s="96"/>
      <c r="AA791" s="96"/>
      <c r="AB791" s="96"/>
      <c r="AC791" s="95"/>
      <c r="AD791" s="95" t="s">
        <v>5418</v>
      </c>
      <c r="AE791" s="94"/>
      <c r="AF791" s="94" t="s">
        <v>2735</v>
      </c>
      <c r="AG791" s="201"/>
      <c r="AH791" s="202"/>
      <c r="AI791" s="202"/>
      <c r="AJ791" s="202"/>
      <c r="AK791" s="203"/>
      <c r="AL791" s="188"/>
      <c r="AM791" s="189"/>
      <c r="AN791" s="189"/>
      <c r="AO791" s="189"/>
      <c r="AP791" s="189"/>
      <c r="AQ791" s="189"/>
      <c r="AR791" s="189"/>
      <c r="AS791" s="189"/>
      <c r="AT791" s="194" t="s">
        <v>1881</v>
      </c>
      <c r="AU791" s="104"/>
      <c r="AV791" s="104"/>
      <c r="AW791" s="104"/>
      <c r="AX791" s="104"/>
      <c r="AY791" s="104"/>
      <c r="AZ791" s="104"/>
      <c r="BA791" s="104"/>
      <c r="BB791" s="104"/>
      <c r="BC791" s="104"/>
      <c r="BD791" s="104"/>
      <c r="BE791" s="162"/>
      <c r="BF791" s="174"/>
      <c r="BG791" s="363"/>
      <c r="BH791" s="228" t="s">
        <v>1882</v>
      </c>
      <c r="BI791" s="193" t="s">
        <v>1882</v>
      </c>
      <c r="BJ791" s="193" t="s">
        <v>6577</v>
      </c>
      <c r="BK791" s="109"/>
    </row>
    <row r="792" s="193" customFormat="true" ht="12.75" hidden="true" customHeight="true" outlineLevel="0" collapsed="false">
      <c r="A792" s="315"/>
      <c r="B792" s="316"/>
      <c r="C792" s="316"/>
      <c r="D792" s="332" t="s">
        <v>1883</v>
      </c>
      <c r="E792" s="317" t="s">
        <v>1885</v>
      </c>
      <c r="F792" s="87" t="s">
        <v>6578</v>
      </c>
      <c r="G792" s="88"/>
      <c r="H792" s="89" t="s">
        <v>6579</v>
      </c>
      <c r="I792" s="90"/>
      <c r="J792" s="90"/>
      <c r="K792" s="91"/>
      <c r="L792" s="92"/>
      <c r="M792" s="90" t="s">
        <v>2749</v>
      </c>
      <c r="N792" s="90"/>
      <c r="O792" s="90"/>
      <c r="P792" s="91"/>
      <c r="Q792" s="185"/>
      <c r="R792" s="185"/>
      <c r="S792" s="185"/>
      <c r="T792" s="185"/>
      <c r="U792" s="185"/>
      <c r="V792" s="352" t="s">
        <v>6580</v>
      </c>
      <c r="W792" s="95" t="s">
        <v>6012</v>
      </c>
      <c r="X792" s="96"/>
      <c r="Y792" s="96"/>
      <c r="Z792" s="96"/>
      <c r="AA792" s="96"/>
      <c r="AB792" s="96"/>
      <c r="AC792" s="95"/>
      <c r="AD792" s="95" t="s">
        <v>5418</v>
      </c>
      <c r="AE792" s="100"/>
      <c r="AF792" s="100" t="s">
        <v>2735</v>
      </c>
      <c r="AG792" s="186"/>
      <c r="AH792" s="187"/>
      <c r="AI792" s="187"/>
      <c r="AJ792" s="187"/>
      <c r="AK792" s="188"/>
      <c r="AL792" s="188"/>
      <c r="AM792" s="189"/>
      <c r="AN792" s="189"/>
      <c r="AO792" s="189"/>
      <c r="AP792" s="189"/>
      <c r="AQ792" s="189"/>
      <c r="AR792" s="189"/>
      <c r="AS792" s="189"/>
      <c r="AT792" s="194" t="s">
        <v>1884</v>
      </c>
      <c r="AU792" s="104"/>
      <c r="AV792" s="104"/>
      <c r="AW792" s="104"/>
      <c r="AX792" s="104"/>
      <c r="AY792" s="104"/>
      <c r="AZ792" s="104"/>
      <c r="BA792" s="104"/>
      <c r="BB792" s="104"/>
      <c r="BC792" s="104"/>
      <c r="BD792" s="104"/>
      <c r="BE792" s="162"/>
      <c r="BF792" s="104"/>
      <c r="BG792" s="363"/>
      <c r="BH792" s="213" t="s">
        <v>1885</v>
      </c>
      <c r="BI792" s="193" t="s">
        <v>1885</v>
      </c>
      <c r="BJ792" s="193" t="s">
        <v>6581</v>
      </c>
      <c r="BK792" s="109"/>
    </row>
    <row r="793" s="193" customFormat="true" ht="12.75" hidden="true" customHeight="true" outlineLevel="0" collapsed="false">
      <c r="A793" s="315"/>
      <c r="B793" s="316"/>
      <c r="C793" s="316"/>
      <c r="D793" s="332" t="s">
        <v>1886</v>
      </c>
      <c r="E793" s="317" t="s">
        <v>1887</v>
      </c>
      <c r="F793" s="87" t="s">
        <v>6582</v>
      </c>
      <c r="G793" s="88"/>
      <c r="H793" s="89" t="s">
        <v>6583</v>
      </c>
      <c r="I793" s="90"/>
      <c r="J793" s="90"/>
      <c r="K793" s="91"/>
      <c r="L793" s="92"/>
      <c r="M793" s="90" t="s">
        <v>2749</v>
      </c>
      <c r="N793" s="90"/>
      <c r="O793" s="90"/>
      <c r="P793" s="91"/>
      <c r="Q793" s="185"/>
      <c r="R793" s="185"/>
      <c r="S793" s="185"/>
      <c r="T793" s="185"/>
      <c r="U793" s="185"/>
      <c r="V793" s="352" t="s">
        <v>6584</v>
      </c>
      <c r="W793" s="95" t="s">
        <v>6012</v>
      </c>
      <c r="X793" s="96"/>
      <c r="Y793" s="96"/>
      <c r="Z793" s="96"/>
      <c r="AA793" s="96"/>
      <c r="AB793" s="96"/>
      <c r="AC793" s="95"/>
      <c r="AD793" s="95" t="s">
        <v>5418</v>
      </c>
      <c r="AE793" s="100"/>
      <c r="AF793" s="100" t="s">
        <v>2735</v>
      </c>
      <c r="AG793" s="186"/>
      <c r="AH793" s="187"/>
      <c r="AI793" s="187"/>
      <c r="AJ793" s="187"/>
      <c r="AK793" s="188"/>
      <c r="AL793" s="188"/>
      <c r="AM793" s="189"/>
      <c r="AN793" s="189"/>
      <c r="AO793" s="189"/>
      <c r="AP793" s="189"/>
      <c r="AQ793" s="189"/>
      <c r="AR793" s="189"/>
      <c r="AS793" s="189"/>
      <c r="AT793" s="194" t="s">
        <v>1886</v>
      </c>
      <c r="AU793" s="104"/>
      <c r="AV793" s="104"/>
      <c r="AW793" s="104"/>
      <c r="AX793" s="104"/>
      <c r="AY793" s="104"/>
      <c r="AZ793" s="104"/>
      <c r="BA793" s="104"/>
      <c r="BB793" s="104"/>
      <c r="BC793" s="104"/>
      <c r="BD793" s="104"/>
      <c r="BE793" s="162"/>
      <c r="BF793" s="104"/>
      <c r="BG793" s="363"/>
      <c r="BH793" s="213" t="s">
        <v>1887</v>
      </c>
      <c r="BI793" s="193" t="s">
        <v>1887</v>
      </c>
      <c r="BJ793" s="193" t="s">
        <v>6585</v>
      </c>
      <c r="BK793" s="109"/>
    </row>
    <row r="794" s="193" customFormat="true" ht="12.75" hidden="true" customHeight="true" outlineLevel="0" collapsed="false">
      <c r="A794" s="315"/>
      <c r="B794" s="316"/>
      <c r="C794" s="316"/>
      <c r="D794" s="332" t="s">
        <v>1888</v>
      </c>
      <c r="E794" s="317" t="s">
        <v>1889</v>
      </c>
      <c r="F794" s="87" t="s">
        <v>6586</v>
      </c>
      <c r="G794" s="88"/>
      <c r="H794" s="89" t="s">
        <v>6587</v>
      </c>
      <c r="I794" s="90"/>
      <c r="J794" s="90"/>
      <c r="K794" s="91"/>
      <c r="L794" s="92"/>
      <c r="M794" s="90" t="s">
        <v>2749</v>
      </c>
      <c r="N794" s="90"/>
      <c r="O794" s="90"/>
      <c r="P794" s="91"/>
      <c r="Q794" s="185"/>
      <c r="R794" s="185"/>
      <c r="S794" s="185"/>
      <c r="T794" s="185"/>
      <c r="U794" s="185"/>
      <c r="V794" s="352" t="s">
        <v>6588</v>
      </c>
      <c r="W794" s="95" t="s">
        <v>6012</v>
      </c>
      <c r="X794" s="96"/>
      <c r="Y794" s="96"/>
      <c r="Z794" s="96"/>
      <c r="AA794" s="96"/>
      <c r="AB794" s="96"/>
      <c r="AC794" s="95"/>
      <c r="AD794" s="95" t="s">
        <v>5418</v>
      </c>
      <c r="AE794" s="100"/>
      <c r="AF794" s="100" t="s">
        <v>2735</v>
      </c>
      <c r="AG794" s="186"/>
      <c r="AH794" s="187"/>
      <c r="AI794" s="187"/>
      <c r="AJ794" s="187"/>
      <c r="AK794" s="188"/>
      <c r="AL794" s="188"/>
      <c r="AM794" s="189"/>
      <c r="AN794" s="189"/>
      <c r="AO794" s="189"/>
      <c r="AP794" s="189"/>
      <c r="AQ794" s="189"/>
      <c r="AR794" s="189"/>
      <c r="AS794" s="189"/>
      <c r="AT794" s="194" t="s">
        <v>1888</v>
      </c>
      <c r="AU794" s="104"/>
      <c r="AV794" s="104"/>
      <c r="AW794" s="104"/>
      <c r="AX794" s="104"/>
      <c r="AY794" s="104"/>
      <c r="AZ794" s="104"/>
      <c r="BA794" s="104"/>
      <c r="BB794" s="104"/>
      <c r="BC794" s="104"/>
      <c r="BD794" s="104"/>
      <c r="BE794" s="162"/>
      <c r="BF794" s="104"/>
      <c r="BG794" s="363"/>
      <c r="BH794" s="213" t="s">
        <v>1889</v>
      </c>
      <c r="BI794" s="193" t="s">
        <v>1889</v>
      </c>
      <c r="BJ794" s="193" t="s">
        <v>6589</v>
      </c>
      <c r="BK794" s="109"/>
    </row>
    <row r="795" s="193" customFormat="true" ht="12.75" hidden="true" customHeight="true" outlineLevel="0" collapsed="false">
      <c r="A795" s="315"/>
      <c r="B795" s="316"/>
      <c r="C795" s="316"/>
      <c r="D795" s="332" t="s">
        <v>1890</v>
      </c>
      <c r="E795" s="317" t="s">
        <v>1891</v>
      </c>
      <c r="F795" s="87" t="s">
        <v>6590</v>
      </c>
      <c r="G795" s="88"/>
      <c r="H795" s="89" t="s">
        <v>6591</v>
      </c>
      <c r="I795" s="90"/>
      <c r="J795" s="90"/>
      <c r="K795" s="91"/>
      <c r="L795" s="92"/>
      <c r="M795" s="90" t="s">
        <v>2749</v>
      </c>
      <c r="N795" s="90"/>
      <c r="O795" s="90"/>
      <c r="P795" s="91"/>
      <c r="Q795" s="185"/>
      <c r="R795" s="185"/>
      <c r="S795" s="185"/>
      <c r="T795" s="185"/>
      <c r="U795" s="185"/>
      <c r="V795" s="352" t="s">
        <v>6592</v>
      </c>
      <c r="W795" s="95" t="s">
        <v>6012</v>
      </c>
      <c r="X795" s="96"/>
      <c r="Y795" s="96"/>
      <c r="Z795" s="96"/>
      <c r="AA795" s="96"/>
      <c r="AB795" s="96"/>
      <c r="AC795" s="95"/>
      <c r="AD795" s="95" t="s">
        <v>5418</v>
      </c>
      <c r="AE795" s="100"/>
      <c r="AF795" s="100" t="s">
        <v>2735</v>
      </c>
      <c r="AG795" s="186"/>
      <c r="AH795" s="187"/>
      <c r="AI795" s="187"/>
      <c r="AJ795" s="187"/>
      <c r="AK795" s="188"/>
      <c r="AL795" s="188"/>
      <c r="AM795" s="189"/>
      <c r="AN795" s="189"/>
      <c r="AO795" s="189"/>
      <c r="AP795" s="189"/>
      <c r="AQ795" s="189"/>
      <c r="AR795" s="189"/>
      <c r="AS795" s="189"/>
      <c r="AT795" s="194" t="s">
        <v>1890</v>
      </c>
      <c r="AU795" s="104"/>
      <c r="AV795" s="104"/>
      <c r="AW795" s="104"/>
      <c r="AX795" s="104"/>
      <c r="AY795" s="104"/>
      <c r="AZ795" s="104"/>
      <c r="BA795" s="104"/>
      <c r="BB795" s="104"/>
      <c r="BC795" s="104"/>
      <c r="BD795" s="104"/>
      <c r="BE795" s="162"/>
      <c r="BF795" s="104"/>
      <c r="BG795" s="363"/>
      <c r="BH795" s="213" t="s">
        <v>1891</v>
      </c>
      <c r="BI795" s="193" t="s">
        <v>1891</v>
      </c>
      <c r="BJ795" s="193" t="s">
        <v>6593</v>
      </c>
      <c r="BK795" s="109"/>
    </row>
    <row r="796" s="193" customFormat="true" ht="12.75" hidden="true" customHeight="true" outlineLevel="0" collapsed="false">
      <c r="A796" s="315"/>
      <c r="B796" s="316"/>
      <c r="C796" s="316"/>
      <c r="D796" s="332" t="s">
        <v>1892</v>
      </c>
      <c r="E796" s="317" t="s">
        <v>1893</v>
      </c>
      <c r="F796" s="87" t="s">
        <v>6594</v>
      </c>
      <c r="G796" s="88"/>
      <c r="H796" s="89" t="s">
        <v>6595</v>
      </c>
      <c r="I796" s="90"/>
      <c r="J796" s="90"/>
      <c r="K796" s="91"/>
      <c r="L796" s="92"/>
      <c r="M796" s="90" t="s">
        <v>2749</v>
      </c>
      <c r="N796" s="90"/>
      <c r="O796" s="90"/>
      <c r="P796" s="91"/>
      <c r="Q796" s="185"/>
      <c r="R796" s="185"/>
      <c r="S796" s="185"/>
      <c r="T796" s="185"/>
      <c r="U796" s="185"/>
      <c r="V796" s="352" t="s">
        <v>6596</v>
      </c>
      <c r="W796" s="95" t="s">
        <v>6012</v>
      </c>
      <c r="X796" s="96"/>
      <c r="Y796" s="96"/>
      <c r="Z796" s="96"/>
      <c r="AA796" s="96"/>
      <c r="AB796" s="96"/>
      <c r="AC796" s="95"/>
      <c r="AD796" s="95" t="s">
        <v>5418</v>
      </c>
      <c r="AE796" s="100"/>
      <c r="AF796" s="100" t="s">
        <v>2735</v>
      </c>
      <c r="AG796" s="186"/>
      <c r="AH796" s="187"/>
      <c r="AI796" s="187"/>
      <c r="AJ796" s="187"/>
      <c r="AK796" s="188"/>
      <c r="AL796" s="188"/>
      <c r="AM796" s="189"/>
      <c r="AN796" s="189"/>
      <c r="AO796" s="189"/>
      <c r="AP796" s="189"/>
      <c r="AQ796" s="189"/>
      <c r="AR796" s="189"/>
      <c r="AS796" s="189"/>
      <c r="AT796" s="194" t="s">
        <v>1892</v>
      </c>
      <c r="AU796" s="104"/>
      <c r="AV796" s="104"/>
      <c r="AW796" s="104"/>
      <c r="AX796" s="104"/>
      <c r="AY796" s="104"/>
      <c r="AZ796" s="104"/>
      <c r="BA796" s="104"/>
      <c r="BB796" s="104"/>
      <c r="BC796" s="104"/>
      <c r="BD796" s="104"/>
      <c r="BE796" s="162"/>
      <c r="BF796" s="104"/>
      <c r="BG796" s="363"/>
      <c r="BH796" s="213" t="s">
        <v>1893</v>
      </c>
      <c r="BI796" s="193" t="s">
        <v>1893</v>
      </c>
      <c r="BJ796" s="193" t="s">
        <v>6597</v>
      </c>
      <c r="BK796" s="109"/>
    </row>
    <row r="797" s="193" customFormat="true" ht="12.75" hidden="true" customHeight="true" outlineLevel="0" collapsed="false">
      <c r="A797" s="315"/>
      <c r="B797" s="316"/>
      <c r="C797" s="316"/>
      <c r="D797" s="332" t="s">
        <v>1894</v>
      </c>
      <c r="E797" s="317" t="s">
        <v>1895</v>
      </c>
      <c r="F797" s="87" t="s">
        <v>6598</v>
      </c>
      <c r="G797" s="88"/>
      <c r="H797" s="89" t="s">
        <v>6599</v>
      </c>
      <c r="I797" s="90"/>
      <c r="J797" s="90"/>
      <c r="K797" s="91"/>
      <c r="L797" s="92"/>
      <c r="M797" s="90" t="s">
        <v>2749</v>
      </c>
      <c r="N797" s="90"/>
      <c r="O797" s="90"/>
      <c r="P797" s="91"/>
      <c r="Q797" s="185"/>
      <c r="R797" s="185"/>
      <c r="S797" s="185"/>
      <c r="T797" s="185"/>
      <c r="U797" s="185"/>
      <c r="V797" s="352" t="s">
        <v>6600</v>
      </c>
      <c r="W797" s="95" t="s">
        <v>6012</v>
      </c>
      <c r="X797" s="96"/>
      <c r="Y797" s="96"/>
      <c r="Z797" s="96"/>
      <c r="AA797" s="96"/>
      <c r="AB797" s="96"/>
      <c r="AC797" s="95"/>
      <c r="AD797" s="95" t="s">
        <v>5418</v>
      </c>
      <c r="AE797" s="100"/>
      <c r="AF797" s="100" t="s">
        <v>2735</v>
      </c>
      <c r="AG797" s="186"/>
      <c r="AH797" s="187"/>
      <c r="AI797" s="187"/>
      <c r="AJ797" s="187"/>
      <c r="AK797" s="188"/>
      <c r="AL797" s="188"/>
      <c r="AM797" s="189"/>
      <c r="AN797" s="189"/>
      <c r="AO797" s="189"/>
      <c r="AP797" s="189"/>
      <c r="AQ797" s="189"/>
      <c r="AR797" s="189"/>
      <c r="AS797" s="189"/>
      <c r="AT797" s="194" t="s">
        <v>1894</v>
      </c>
      <c r="AU797" s="104"/>
      <c r="AV797" s="104"/>
      <c r="AW797" s="104"/>
      <c r="AX797" s="104"/>
      <c r="AY797" s="104"/>
      <c r="AZ797" s="104"/>
      <c r="BA797" s="104"/>
      <c r="BB797" s="104"/>
      <c r="BC797" s="104"/>
      <c r="BD797" s="104"/>
      <c r="BE797" s="162"/>
      <c r="BF797" s="104"/>
      <c r="BG797" s="363"/>
      <c r="BH797" s="213" t="s">
        <v>1895</v>
      </c>
      <c r="BI797" s="193" t="s">
        <v>1895</v>
      </c>
      <c r="BJ797" s="193" t="s">
        <v>6601</v>
      </c>
      <c r="BK797" s="109"/>
    </row>
    <row r="798" s="193" customFormat="true" ht="18.75" hidden="true" customHeight="true" outlineLevel="0" collapsed="false">
      <c r="A798" s="315"/>
      <c r="B798" s="316"/>
      <c r="C798" s="316"/>
      <c r="D798" s="362" t="s">
        <v>1896</v>
      </c>
      <c r="E798" s="362" t="s">
        <v>1117</v>
      </c>
      <c r="F798" s="185"/>
      <c r="G798" s="376"/>
      <c r="H798" s="377"/>
      <c r="I798" s="377"/>
      <c r="J798" s="377"/>
      <c r="K798" s="377"/>
      <c r="L798" s="377"/>
      <c r="M798" s="377"/>
      <c r="N798" s="377"/>
      <c r="O798" s="377"/>
      <c r="P798" s="378"/>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5"/>
      <c r="AP798" s="185"/>
      <c r="AQ798" s="185"/>
      <c r="AR798" s="189"/>
      <c r="AS798" s="185"/>
      <c r="AT798" s="162"/>
      <c r="AU798" s="225"/>
      <c r="AV798" s="225"/>
      <c r="AW798" s="225"/>
      <c r="AX798" s="225"/>
      <c r="AY798" s="225"/>
      <c r="AZ798" s="225"/>
      <c r="BA798" s="225"/>
      <c r="BB798" s="225"/>
      <c r="BC798" s="225"/>
      <c r="BD798" s="225"/>
      <c r="BE798" s="225"/>
      <c r="BF798" s="81" t="s">
        <v>1118</v>
      </c>
      <c r="BG798" s="379"/>
      <c r="BH798" s="211" t="s">
        <v>1896</v>
      </c>
      <c r="BI798" s="229" t="s">
        <v>1117</v>
      </c>
      <c r="BJ798" s="358"/>
      <c r="BK798" s="182"/>
    </row>
    <row r="799" s="193" customFormat="true" ht="12.75" hidden="true" customHeight="true" outlineLevel="0" collapsed="false">
      <c r="A799" s="315"/>
      <c r="B799" s="316"/>
      <c r="C799" s="316"/>
      <c r="D799" s="332" t="s">
        <v>1897</v>
      </c>
      <c r="E799" s="317" t="s">
        <v>1899</v>
      </c>
      <c r="F799" s="87" t="s">
        <v>6602</v>
      </c>
      <c r="G799" s="88"/>
      <c r="H799" s="89" t="s">
        <v>6603</v>
      </c>
      <c r="I799" s="90"/>
      <c r="J799" s="90"/>
      <c r="K799" s="91"/>
      <c r="L799" s="92"/>
      <c r="M799" s="90" t="s">
        <v>2749</v>
      </c>
      <c r="N799" s="90"/>
      <c r="O799" s="90"/>
      <c r="P799" s="91"/>
      <c r="Q799" s="185"/>
      <c r="R799" s="185"/>
      <c r="S799" s="185"/>
      <c r="T799" s="185"/>
      <c r="U799" s="185"/>
      <c r="V799" s="100" t="s">
        <v>6604</v>
      </c>
      <c r="W799" s="95" t="s">
        <v>6605</v>
      </c>
      <c r="X799" s="96"/>
      <c r="Y799" s="96"/>
      <c r="Z799" s="96"/>
      <c r="AA799" s="96"/>
      <c r="AB799" s="96"/>
      <c r="AC799" s="95"/>
      <c r="AD799" s="95" t="s">
        <v>6606</v>
      </c>
      <c r="AE799" s="100"/>
      <c r="AF799" s="100" t="s">
        <v>2735</v>
      </c>
      <c r="AG799" s="186"/>
      <c r="AH799" s="187"/>
      <c r="AI799" s="187"/>
      <c r="AJ799" s="187"/>
      <c r="AK799" s="188"/>
      <c r="AL799" s="188"/>
      <c r="AM799" s="189"/>
      <c r="AN799" s="189"/>
      <c r="AO799" s="189"/>
      <c r="AP799" s="189"/>
      <c r="AQ799" s="189"/>
      <c r="AR799" s="189"/>
      <c r="AS799" s="189"/>
      <c r="AT799" s="194" t="s">
        <v>1898</v>
      </c>
      <c r="AU799" s="104"/>
      <c r="AV799" s="104"/>
      <c r="AW799" s="104"/>
      <c r="AX799" s="104"/>
      <c r="AY799" s="104"/>
      <c r="AZ799" s="104"/>
      <c r="BA799" s="104"/>
      <c r="BB799" s="104"/>
      <c r="BC799" s="104"/>
      <c r="BD799" s="104"/>
      <c r="BE799" s="162"/>
      <c r="BF799" s="104"/>
      <c r="BG799" s="363"/>
      <c r="BH799" s="213" t="s">
        <v>1899</v>
      </c>
      <c r="BI799" s="193" t="s">
        <v>1899</v>
      </c>
      <c r="BJ799" s="193" t="s">
        <v>6607</v>
      </c>
      <c r="BK799" s="109"/>
    </row>
    <row r="800" s="193" customFormat="true" ht="12.75" hidden="true" customHeight="true" outlineLevel="0" collapsed="false">
      <c r="A800" s="315"/>
      <c r="B800" s="316"/>
      <c r="C800" s="316"/>
      <c r="D800" s="370" t="s">
        <v>1900</v>
      </c>
      <c r="E800" s="317" t="s">
        <v>1902</v>
      </c>
      <c r="F800" s="87" t="s">
        <v>6608</v>
      </c>
      <c r="G800" s="88"/>
      <c r="H800" s="89" t="s">
        <v>6609</v>
      </c>
      <c r="I800" s="90"/>
      <c r="J800" s="90"/>
      <c r="K800" s="91"/>
      <c r="L800" s="92"/>
      <c r="M800" s="90" t="s">
        <v>2749</v>
      </c>
      <c r="N800" s="90"/>
      <c r="O800" s="90"/>
      <c r="P800" s="91"/>
      <c r="Q800" s="185"/>
      <c r="R800" s="185"/>
      <c r="S800" s="185"/>
      <c r="T800" s="185"/>
      <c r="U800" s="185"/>
      <c r="V800" s="100" t="s">
        <v>6610</v>
      </c>
      <c r="W800" s="95" t="s">
        <v>6605</v>
      </c>
      <c r="X800" s="96"/>
      <c r="Y800" s="96"/>
      <c r="Z800" s="96"/>
      <c r="AA800" s="96"/>
      <c r="AB800" s="96"/>
      <c r="AC800" s="95"/>
      <c r="AD800" s="95" t="s">
        <v>6606</v>
      </c>
      <c r="AE800" s="100"/>
      <c r="AF800" s="100" t="s">
        <v>2735</v>
      </c>
      <c r="AG800" s="186"/>
      <c r="AH800" s="187"/>
      <c r="AI800" s="187"/>
      <c r="AJ800" s="187"/>
      <c r="AK800" s="188"/>
      <c r="AL800" s="188"/>
      <c r="AM800" s="189"/>
      <c r="AN800" s="189"/>
      <c r="AO800" s="189"/>
      <c r="AP800" s="189"/>
      <c r="AQ800" s="189"/>
      <c r="AR800" s="189"/>
      <c r="AS800" s="189"/>
      <c r="AT800" s="194" t="s">
        <v>1901</v>
      </c>
      <c r="AU800" s="104"/>
      <c r="AV800" s="104"/>
      <c r="AW800" s="104"/>
      <c r="AX800" s="104"/>
      <c r="AY800" s="104"/>
      <c r="AZ800" s="104"/>
      <c r="BA800" s="104"/>
      <c r="BB800" s="104"/>
      <c r="BC800" s="104"/>
      <c r="BD800" s="104"/>
      <c r="BE800" s="162"/>
      <c r="BF800" s="104"/>
      <c r="BG800" s="363"/>
      <c r="BH800" s="213" t="s">
        <v>1902</v>
      </c>
      <c r="BI800" s="193" t="s">
        <v>1902</v>
      </c>
      <c r="BJ800" s="193" t="s">
        <v>6611</v>
      </c>
      <c r="BK800" s="109"/>
    </row>
    <row r="801" s="193" customFormat="true" ht="12.75" hidden="true" customHeight="true" outlineLevel="0" collapsed="false">
      <c r="A801" s="315"/>
      <c r="B801" s="316"/>
      <c r="C801" s="316"/>
      <c r="D801" s="370" t="s">
        <v>1903</v>
      </c>
      <c r="E801" s="317" t="s">
        <v>1905</v>
      </c>
      <c r="F801" s="87" t="s">
        <v>6612</v>
      </c>
      <c r="G801" s="88"/>
      <c r="H801" s="89" t="s">
        <v>6613</v>
      </c>
      <c r="I801" s="90"/>
      <c r="J801" s="90"/>
      <c r="K801" s="91"/>
      <c r="L801" s="92"/>
      <c r="M801" s="90" t="s">
        <v>2749</v>
      </c>
      <c r="N801" s="90"/>
      <c r="O801" s="90"/>
      <c r="P801" s="91"/>
      <c r="Q801" s="185"/>
      <c r="R801" s="185"/>
      <c r="S801" s="185"/>
      <c r="T801" s="185"/>
      <c r="U801" s="185"/>
      <c r="V801" s="100" t="s">
        <v>6614</v>
      </c>
      <c r="W801" s="95" t="s">
        <v>6605</v>
      </c>
      <c r="X801" s="96"/>
      <c r="Y801" s="96"/>
      <c r="Z801" s="96"/>
      <c r="AA801" s="96"/>
      <c r="AB801" s="96"/>
      <c r="AC801" s="95"/>
      <c r="AD801" s="95" t="s">
        <v>6606</v>
      </c>
      <c r="AE801" s="100"/>
      <c r="AF801" s="100" t="s">
        <v>2735</v>
      </c>
      <c r="AG801" s="186"/>
      <c r="AH801" s="187"/>
      <c r="AI801" s="187"/>
      <c r="AJ801" s="187"/>
      <c r="AK801" s="188"/>
      <c r="AL801" s="188"/>
      <c r="AM801" s="189"/>
      <c r="AN801" s="189"/>
      <c r="AO801" s="189"/>
      <c r="AP801" s="189"/>
      <c r="AQ801" s="189"/>
      <c r="AR801" s="189"/>
      <c r="AS801" s="189"/>
      <c r="AT801" s="194" t="s">
        <v>1904</v>
      </c>
      <c r="AU801" s="104"/>
      <c r="AV801" s="104"/>
      <c r="AW801" s="104"/>
      <c r="AX801" s="104"/>
      <c r="AY801" s="104"/>
      <c r="AZ801" s="104"/>
      <c r="BA801" s="104"/>
      <c r="BB801" s="104"/>
      <c r="BC801" s="104"/>
      <c r="BD801" s="104"/>
      <c r="BE801" s="162"/>
      <c r="BF801" s="104"/>
      <c r="BG801" s="363"/>
      <c r="BH801" s="213" t="s">
        <v>1905</v>
      </c>
      <c r="BI801" s="193" t="s">
        <v>1905</v>
      </c>
      <c r="BJ801" s="193" t="s">
        <v>6615</v>
      </c>
      <c r="BK801" s="109"/>
    </row>
    <row r="802" s="193" customFormat="true" ht="12.75" hidden="true" customHeight="true" outlineLevel="0" collapsed="false">
      <c r="A802" s="315"/>
      <c r="B802" s="316"/>
      <c r="C802" s="316"/>
      <c r="D802" s="332" t="s">
        <v>1906</v>
      </c>
      <c r="E802" s="317" t="s">
        <v>1908</v>
      </c>
      <c r="F802" s="87" t="s">
        <v>6616</v>
      </c>
      <c r="G802" s="88"/>
      <c r="H802" s="89" t="s">
        <v>6617</v>
      </c>
      <c r="I802" s="90"/>
      <c r="J802" s="90"/>
      <c r="K802" s="91"/>
      <c r="L802" s="92"/>
      <c r="M802" s="90" t="s">
        <v>2749</v>
      </c>
      <c r="N802" s="90"/>
      <c r="O802" s="90"/>
      <c r="P802" s="91"/>
      <c r="Q802" s="185"/>
      <c r="R802" s="185"/>
      <c r="S802" s="185"/>
      <c r="T802" s="185"/>
      <c r="U802" s="185"/>
      <c r="V802" s="100" t="s">
        <v>6618</v>
      </c>
      <c r="W802" s="95" t="s">
        <v>6605</v>
      </c>
      <c r="X802" s="96"/>
      <c r="Y802" s="96"/>
      <c r="Z802" s="96"/>
      <c r="AA802" s="96"/>
      <c r="AB802" s="96"/>
      <c r="AC802" s="95"/>
      <c r="AD802" s="95" t="s">
        <v>6606</v>
      </c>
      <c r="AE802" s="100"/>
      <c r="AF802" s="100" t="s">
        <v>2735</v>
      </c>
      <c r="AG802" s="186"/>
      <c r="AH802" s="187"/>
      <c r="AI802" s="187"/>
      <c r="AJ802" s="187"/>
      <c r="AK802" s="188"/>
      <c r="AL802" s="188"/>
      <c r="AM802" s="189"/>
      <c r="AN802" s="189"/>
      <c r="AO802" s="189"/>
      <c r="AP802" s="189"/>
      <c r="AQ802" s="189"/>
      <c r="AR802" s="189"/>
      <c r="AS802" s="189"/>
      <c r="AT802" s="194" t="s">
        <v>1907</v>
      </c>
      <c r="AU802" s="104"/>
      <c r="AV802" s="104"/>
      <c r="AW802" s="104"/>
      <c r="AX802" s="104"/>
      <c r="AY802" s="104"/>
      <c r="AZ802" s="104"/>
      <c r="BA802" s="104"/>
      <c r="BB802" s="104"/>
      <c r="BC802" s="104"/>
      <c r="BD802" s="104"/>
      <c r="BE802" s="162"/>
      <c r="BF802" s="104"/>
      <c r="BG802" s="363"/>
      <c r="BH802" s="213" t="s">
        <v>1908</v>
      </c>
      <c r="BI802" s="193" t="s">
        <v>1908</v>
      </c>
      <c r="BJ802" s="193" t="s">
        <v>6619</v>
      </c>
      <c r="BK802" s="109"/>
    </row>
    <row r="803" s="193" customFormat="true" ht="12.75" hidden="true" customHeight="true" outlineLevel="0" collapsed="false">
      <c r="A803" s="315"/>
      <c r="B803" s="316"/>
      <c r="C803" s="316"/>
      <c r="D803" s="332" t="s">
        <v>1909</v>
      </c>
      <c r="E803" s="317" t="s">
        <v>1911</v>
      </c>
      <c r="F803" s="87" t="s">
        <v>6620</v>
      </c>
      <c r="G803" s="88"/>
      <c r="H803" s="89" t="s">
        <v>6621</v>
      </c>
      <c r="I803" s="90"/>
      <c r="J803" s="90"/>
      <c r="K803" s="91"/>
      <c r="L803" s="92"/>
      <c r="M803" s="90" t="s">
        <v>2749</v>
      </c>
      <c r="N803" s="90"/>
      <c r="O803" s="90"/>
      <c r="P803" s="91"/>
      <c r="Q803" s="185"/>
      <c r="R803" s="185"/>
      <c r="S803" s="185"/>
      <c r="T803" s="185"/>
      <c r="U803" s="185"/>
      <c r="V803" s="100" t="s">
        <v>6622</v>
      </c>
      <c r="W803" s="95" t="s">
        <v>6605</v>
      </c>
      <c r="X803" s="96"/>
      <c r="Y803" s="96"/>
      <c r="Z803" s="96"/>
      <c r="AA803" s="96"/>
      <c r="AB803" s="96"/>
      <c r="AC803" s="95"/>
      <c r="AD803" s="95" t="s">
        <v>6606</v>
      </c>
      <c r="AE803" s="100"/>
      <c r="AF803" s="100" t="s">
        <v>2735</v>
      </c>
      <c r="AG803" s="186"/>
      <c r="AH803" s="187"/>
      <c r="AI803" s="187"/>
      <c r="AJ803" s="187"/>
      <c r="AK803" s="188"/>
      <c r="AL803" s="188"/>
      <c r="AM803" s="189"/>
      <c r="AN803" s="189"/>
      <c r="AO803" s="189"/>
      <c r="AP803" s="189"/>
      <c r="AQ803" s="189"/>
      <c r="AR803" s="189"/>
      <c r="AS803" s="189"/>
      <c r="AT803" s="194" t="s">
        <v>1910</v>
      </c>
      <c r="AU803" s="104"/>
      <c r="AV803" s="104"/>
      <c r="AW803" s="104"/>
      <c r="AX803" s="104"/>
      <c r="AY803" s="104"/>
      <c r="AZ803" s="104"/>
      <c r="BA803" s="104"/>
      <c r="BB803" s="104"/>
      <c r="BC803" s="104"/>
      <c r="BD803" s="104"/>
      <c r="BE803" s="162"/>
      <c r="BF803" s="104"/>
      <c r="BG803" s="363"/>
      <c r="BH803" s="213" t="s">
        <v>1911</v>
      </c>
      <c r="BI803" s="193" t="s">
        <v>1911</v>
      </c>
      <c r="BJ803" s="193" t="s">
        <v>6623</v>
      </c>
      <c r="BK803" s="109"/>
    </row>
    <row r="804" s="193" customFormat="true" ht="12.75" hidden="true" customHeight="true" outlineLevel="0" collapsed="false">
      <c r="A804" s="315"/>
      <c r="B804" s="316"/>
      <c r="C804" s="316"/>
      <c r="D804" s="332" t="s">
        <v>1912</v>
      </c>
      <c r="E804" s="317" t="s">
        <v>1914</v>
      </c>
      <c r="F804" s="87" t="s">
        <v>6624</v>
      </c>
      <c r="G804" s="88"/>
      <c r="H804" s="89" t="s">
        <v>6625</v>
      </c>
      <c r="I804" s="90"/>
      <c r="J804" s="90"/>
      <c r="K804" s="91"/>
      <c r="L804" s="92"/>
      <c r="M804" s="90" t="s">
        <v>2749</v>
      </c>
      <c r="N804" s="90"/>
      <c r="O804" s="90"/>
      <c r="P804" s="91"/>
      <c r="Q804" s="185"/>
      <c r="R804" s="185"/>
      <c r="S804" s="185"/>
      <c r="T804" s="185"/>
      <c r="U804" s="185"/>
      <c r="V804" s="100" t="s">
        <v>6626</v>
      </c>
      <c r="W804" s="95" t="s">
        <v>6605</v>
      </c>
      <c r="X804" s="96"/>
      <c r="Y804" s="96"/>
      <c r="Z804" s="96"/>
      <c r="AA804" s="96"/>
      <c r="AB804" s="96"/>
      <c r="AC804" s="95"/>
      <c r="AD804" s="95" t="s">
        <v>6606</v>
      </c>
      <c r="AE804" s="100"/>
      <c r="AF804" s="100" t="s">
        <v>2735</v>
      </c>
      <c r="AG804" s="186"/>
      <c r="AH804" s="187"/>
      <c r="AI804" s="187"/>
      <c r="AJ804" s="187"/>
      <c r="AK804" s="188"/>
      <c r="AL804" s="188"/>
      <c r="AM804" s="189"/>
      <c r="AN804" s="189"/>
      <c r="AO804" s="189"/>
      <c r="AP804" s="189"/>
      <c r="AQ804" s="189"/>
      <c r="AR804" s="189"/>
      <c r="AS804" s="189"/>
      <c r="AT804" s="194" t="s">
        <v>1913</v>
      </c>
      <c r="AU804" s="104"/>
      <c r="AV804" s="104"/>
      <c r="AW804" s="104"/>
      <c r="AX804" s="104"/>
      <c r="AY804" s="104"/>
      <c r="AZ804" s="104"/>
      <c r="BA804" s="104"/>
      <c r="BB804" s="104"/>
      <c r="BC804" s="104"/>
      <c r="BD804" s="104"/>
      <c r="BE804" s="162"/>
      <c r="BF804" s="104"/>
      <c r="BG804" s="363"/>
      <c r="BH804" s="213" t="s">
        <v>1914</v>
      </c>
      <c r="BI804" s="193" t="s">
        <v>1914</v>
      </c>
      <c r="BJ804" s="193" t="s">
        <v>6627</v>
      </c>
      <c r="BK804" s="109"/>
    </row>
    <row r="805" s="193" customFormat="true" ht="12.75" hidden="true" customHeight="true" outlineLevel="0" collapsed="false">
      <c r="A805" s="315"/>
      <c r="B805" s="316"/>
      <c r="C805" s="316"/>
      <c r="D805" s="332" t="s">
        <v>1915</v>
      </c>
      <c r="E805" s="317" t="s">
        <v>1917</v>
      </c>
      <c r="F805" s="87" t="s">
        <v>6628</v>
      </c>
      <c r="G805" s="88"/>
      <c r="H805" s="89" t="s">
        <v>6629</v>
      </c>
      <c r="I805" s="90"/>
      <c r="J805" s="90"/>
      <c r="K805" s="91"/>
      <c r="L805" s="92"/>
      <c r="M805" s="90" t="s">
        <v>2749</v>
      </c>
      <c r="N805" s="90"/>
      <c r="O805" s="90"/>
      <c r="P805" s="91"/>
      <c r="Q805" s="185"/>
      <c r="R805" s="185"/>
      <c r="S805" s="185"/>
      <c r="T805" s="185"/>
      <c r="U805" s="185"/>
      <c r="V805" s="100" t="s">
        <v>6630</v>
      </c>
      <c r="W805" s="95" t="s">
        <v>6605</v>
      </c>
      <c r="X805" s="96"/>
      <c r="Y805" s="96"/>
      <c r="Z805" s="96"/>
      <c r="AA805" s="96"/>
      <c r="AB805" s="96"/>
      <c r="AC805" s="95"/>
      <c r="AD805" s="95" t="s">
        <v>6606</v>
      </c>
      <c r="AE805" s="100"/>
      <c r="AF805" s="100" t="s">
        <v>2735</v>
      </c>
      <c r="AG805" s="186"/>
      <c r="AH805" s="187"/>
      <c r="AI805" s="187"/>
      <c r="AJ805" s="187"/>
      <c r="AK805" s="188"/>
      <c r="AL805" s="188"/>
      <c r="AM805" s="189"/>
      <c r="AN805" s="189"/>
      <c r="AO805" s="189"/>
      <c r="AP805" s="189"/>
      <c r="AQ805" s="189"/>
      <c r="AR805" s="189"/>
      <c r="AS805" s="189"/>
      <c r="AT805" s="194" t="s">
        <v>1916</v>
      </c>
      <c r="AU805" s="104"/>
      <c r="AV805" s="104"/>
      <c r="AW805" s="104"/>
      <c r="AX805" s="104"/>
      <c r="AY805" s="104"/>
      <c r="AZ805" s="104"/>
      <c r="BA805" s="104"/>
      <c r="BB805" s="104"/>
      <c r="BC805" s="104"/>
      <c r="BD805" s="104"/>
      <c r="BE805" s="162"/>
      <c r="BF805" s="104"/>
      <c r="BG805" s="363"/>
      <c r="BH805" s="213" t="s">
        <v>1917</v>
      </c>
      <c r="BI805" s="193" t="s">
        <v>1917</v>
      </c>
      <c r="BJ805" s="193" t="s">
        <v>6631</v>
      </c>
      <c r="BK805" s="109"/>
    </row>
    <row r="806" s="193" customFormat="true" ht="12.75" hidden="true" customHeight="true" outlineLevel="0" collapsed="false">
      <c r="A806" s="315"/>
      <c r="B806" s="316"/>
      <c r="C806" s="316"/>
      <c r="D806" s="332" t="s">
        <v>1918</v>
      </c>
      <c r="E806" s="317" t="s">
        <v>1920</v>
      </c>
      <c r="F806" s="87" t="s">
        <v>6632</v>
      </c>
      <c r="G806" s="88"/>
      <c r="H806" s="89" t="s">
        <v>6633</v>
      </c>
      <c r="I806" s="90"/>
      <c r="J806" s="90"/>
      <c r="K806" s="91"/>
      <c r="L806" s="92"/>
      <c r="M806" s="90" t="s">
        <v>2749</v>
      </c>
      <c r="N806" s="90"/>
      <c r="O806" s="90"/>
      <c r="P806" s="91"/>
      <c r="Q806" s="185"/>
      <c r="R806" s="185"/>
      <c r="S806" s="185"/>
      <c r="T806" s="185"/>
      <c r="U806" s="185"/>
      <c r="V806" s="100" t="s">
        <v>6634</v>
      </c>
      <c r="W806" s="95" t="s">
        <v>6605</v>
      </c>
      <c r="X806" s="96"/>
      <c r="Y806" s="96"/>
      <c r="Z806" s="96"/>
      <c r="AA806" s="96"/>
      <c r="AB806" s="96"/>
      <c r="AC806" s="95"/>
      <c r="AD806" s="95" t="s">
        <v>6606</v>
      </c>
      <c r="AE806" s="100"/>
      <c r="AF806" s="100" t="s">
        <v>2735</v>
      </c>
      <c r="AG806" s="186"/>
      <c r="AH806" s="187"/>
      <c r="AI806" s="187"/>
      <c r="AJ806" s="187"/>
      <c r="AK806" s="188"/>
      <c r="AL806" s="188"/>
      <c r="AM806" s="189"/>
      <c r="AN806" s="189"/>
      <c r="AO806" s="189"/>
      <c r="AP806" s="189"/>
      <c r="AQ806" s="189"/>
      <c r="AR806" s="189"/>
      <c r="AS806" s="189"/>
      <c r="AT806" s="194" t="s">
        <v>1919</v>
      </c>
      <c r="AU806" s="104"/>
      <c r="AV806" s="104"/>
      <c r="AW806" s="104"/>
      <c r="AX806" s="104"/>
      <c r="AY806" s="104"/>
      <c r="AZ806" s="104"/>
      <c r="BA806" s="104"/>
      <c r="BB806" s="104"/>
      <c r="BC806" s="104"/>
      <c r="BD806" s="104"/>
      <c r="BE806" s="162"/>
      <c r="BF806" s="104"/>
      <c r="BG806" s="363"/>
      <c r="BH806" s="213" t="s">
        <v>1920</v>
      </c>
      <c r="BI806" s="193" t="s">
        <v>1920</v>
      </c>
      <c r="BJ806" s="193" t="s">
        <v>6635</v>
      </c>
      <c r="BK806" s="109"/>
    </row>
    <row r="807" s="193" customFormat="true" ht="12.75" hidden="true" customHeight="true" outlineLevel="0" collapsed="false">
      <c r="A807" s="315"/>
      <c r="B807" s="316"/>
      <c r="C807" s="316"/>
      <c r="D807" s="332" t="s">
        <v>1921</v>
      </c>
      <c r="E807" s="317" t="s">
        <v>1922</v>
      </c>
      <c r="F807" s="87" t="s">
        <v>6636</v>
      </c>
      <c r="G807" s="88"/>
      <c r="H807" s="89" t="s">
        <v>6637</v>
      </c>
      <c r="I807" s="90"/>
      <c r="J807" s="90"/>
      <c r="K807" s="91"/>
      <c r="L807" s="92"/>
      <c r="M807" s="90" t="s">
        <v>2749</v>
      </c>
      <c r="N807" s="90"/>
      <c r="O807" s="90"/>
      <c r="P807" s="91"/>
      <c r="Q807" s="185"/>
      <c r="R807" s="185"/>
      <c r="S807" s="185"/>
      <c r="T807" s="185"/>
      <c r="U807" s="185"/>
      <c r="V807" s="100" t="s">
        <v>6638</v>
      </c>
      <c r="W807" s="95" t="s">
        <v>6605</v>
      </c>
      <c r="X807" s="96"/>
      <c r="Y807" s="96"/>
      <c r="Z807" s="96"/>
      <c r="AA807" s="96"/>
      <c r="AB807" s="96"/>
      <c r="AC807" s="95"/>
      <c r="AD807" s="95" t="s">
        <v>6606</v>
      </c>
      <c r="AE807" s="100"/>
      <c r="AF807" s="100" t="s">
        <v>2735</v>
      </c>
      <c r="AG807" s="186"/>
      <c r="AH807" s="187"/>
      <c r="AI807" s="187"/>
      <c r="AJ807" s="187"/>
      <c r="AK807" s="188"/>
      <c r="AL807" s="188"/>
      <c r="AM807" s="189"/>
      <c r="AN807" s="189"/>
      <c r="AO807" s="189"/>
      <c r="AP807" s="189"/>
      <c r="AQ807" s="189"/>
      <c r="AR807" s="189"/>
      <c r="AS807" s="189"/>
      <c r="AT807" s="194" t="s">
        <v>1921</v>
      </c>
      <c r="AU807" s="104"/>
      <c r="AV807" s="104"/>
      <c r="AW807" s="104"/>
      <c r="AX807" s="104"/>
      <c r="AY807" s="104"/>
      <c r="AZ807" s="104"/>
      <c r="BA807" s="104"/>
      <c r="BB807" s="104"/>
      <c r="BC807" s="104"/>
      <c r="BD807" s="104"/>
      <c r="BE807" s="162"/>
      <c r="BF807" s="104"/>
      <c r="BG807" s="363"/>
      <c r="BH807" s="213" t="s">
        <v>1922</v>
      </c>
      <c r="BI807" s="193" t="s">
        <v>1922</v>
      </c>
      <c r="BJ807" s="193" t="s">
        <v>6639</v>
      </c>
      <c r="BK807" s="109"/>
    </row>
    <row r="808" s="193" customFormat="true" ht="12.75" hidden="true" customHeight="true" outlineLevel="0" collapsed="false">
      <c r="A808" s="315"/>
      <c r="B808" s="316"/>
      <c r="C808" s="316"/>
      <c r="D808" s="332" t="s">
        <v>1923</v>
      </c>
      <c r="E808" s="317" t="s">
        <v>1924</v>
      </c>
      <c r="F808" s="87" t="s">
        <v>6640</v>
      </c>
      <c r="G808" s="88"/>
      <c r="H808" s="89" t="s">
        <v>6641</v>
      </c>
      <c r="I808" s="90"/>
      <c r="J808" s="90"/>
      <c r="K808" s="91"/>
      <c r="L808" s="92"/>
      <c r="M808" s="90" t="s">
        <v>2749</v>
      </c>
      <c r="N808" s="90"/>
      <c r="O808" s="90"/>
      <c r="P808" s="91"/>
      <c r="Q808" s="185"/>
      <c r="R808" s="185"/>
      <c r="S808" s="185"/>
      <c r="T808" s="185"/>
      <c r="U808" s="185"/>
      <c r="V808" s="100" t="s">
        <v>6642</v>
      </c>
      <c r="W808" s="95" t="s">
        <v>6605</v>
      </c>
      <c r="X808" s="96"/>
      <c r="Y808" s="96"/>
      <c r="Z808" s="96"/>
      <c r="AA808" s="96"/>
      <c r="AB808" s="96"/>
      <c r="AC808" s="95"/>
      <c r="AD808" s="95" t="s">
        <v>6606</v>
      </c>
      <c r="AE808" s="100"/>
      <c r="AF808" s="100" t="s">
        <v>2735</v>
      </c>
      <c r="AG808" s="186"/>
      <c r="AH808" s="187"/>
      <c r="AI808" s="187"/>
      <c r="AJ808" s="187"/>
      <c r="AK808" s="188"/>
      <c r="AL808" s="188"/>
      <c r="AM808" s="189"/>
      <c r="AN808" s="189"/>
      <c r="AO808" s="189"/>
      <c r="AP808" s="189"/>
      <c r="AQ808" s="189"/>
      <c r="AR808" s="189"/>
      <c r="AS808" s="189"/>
      <c r="AT808" s="194" t="s">
        <v>1923</v>
      </c>
      <c r="AU808" s="104"/>
      <c r="AV808" s="104"/>
      <c r="AW808" s="104"/>
      <c r="AX808" s="104"/>
      <c r="AY808" s="104"/>
      <c r="AZ808" s="104"/>
      <c r="BA808" s="104"/>
      <c r="BB808" s="104"/>
      <c r="BC808" s="104"/>
      <c r="BD808" s="104"/>
      <c r="BE808" s="162"/>
      <c r="BF808" s="104"/>
      <c r="BG808" s="363"/>
      <c r="BH808" s="213" t="s">
        <v>1924</v>
      </c>
      <c r="BI808" s="193" t="s">
        <v>1924</v>
      </c>
      <c r="BJ808" s="193" t="s">
        <v>6643</v>
      </c>
      <c r="BK808" s="109"/>
    </row>
    <row r="809" s="193" customFormat="true" ht="12.75" hidden="true" customHeight="true" outlineLevel="0" collapsed="false">
      <c r="A809" s="315"/>
      <c r="B809" s="316"/>
      <c r="C809" s="316"/>
      <c r="D809" s="332" t="s">
        <v>1925</v>
      </c>
      <c r="E809" s="317" t="s">
        <v>1926</v>
      </c>
      <c r="F809" s="87" t="s">
        <v>6644</v>
      </c>
      <c r="G809" s="88"/>
      <c r="H809" s="89" t="s">
        <v>6645</v>
      </c>
      <c r="I809" s="90"/>
      <c r="J809" s="90"/>
      <c r="K809" s="91"/>
      <c r="L809" s="92"/>
      <c r="M809" s="90" t="s">
        <v>2749</v>
      </c>
      <c r="N809" s="90"/>
      <c r="O809" s="90"/>
      <c r="P809" s="91"/>
      <c r="Q809" s="185"/>
      <c r="R809" s="185"/>
      <c r="S809" s="185"/>
      <c r="T809" s="185"/>
      <c r="U809" s="185"/>
      <c r="V809" s="100" t="s">
        <v>6646</v>
      </c>
      <c r="W809" s="95" t="s">
        <v>6605</v>
      </c>
      <c r="X809" s="96"/>
      <c r="Y809" s="96"/>
      <c r="Z809" s="96"/>
      <c r="AA809" s="96"/>
      <c r="AB809" s="96"/>
      <c r="AC809" s="95"/>
      <c r="AD809" s="95" t="s">
        <v>6606</v>
      </c>
      <c r="AE809" s="100"/>
      <c r="AF809" s="100" t="s">
        <v>2735</v>
      </c>
      <c r="AG809" s="186"/>
      <c r="AH809" s="187"/>
      <c r="AI809" s="187"/>
      <c r="AJ809" s="187"/>
      <c r="AK809" s="188"/>
      <c r="AL809" s="188"/>
      <c r="AM809" s="189"/>
      <c r="AN809" s="189"/>
      <c r="AO809" s="189"/>
      <c r="AP809" s="189"/>
      <c r="AQ809" s="189"/>
      <c r="AR809" s="189"/>
      <c r="AS809" s="189"/>
      <c r="AT809" s="194" t="s">
        <v>1925</v>
      </c>
      <c r="AU809" s="104"/>
      <c r="AV809" s="104"/>
      <c r="AW809" s="104"/>
      <c r="AX809" s="104"/>
      <c r="AY809" s="104"/>
      <c r="AZ809" s="104"/>
      <c r="BA809" s="104"/>
      <c r="BB809" s="104"/>
      <c r="BC809" s="104"/>
      <c r="BD809" s="104"/>
      <c r="BE809" s="162"/>
      <c r="BF809" s="104"/>
      <c r="BG809" s="363"/>
      <c r="BH809" s="213" t="s">
        <v>1926</v>
      </c>
      <c r="BI809" s="193" t="s">
        <v>1926</v>
      </c>
      <c r="BJ809" s="193" t="s">
        <v>6647</v>
      </c>
      <c r="BK809" s="109"/>
    </row>
    <row r="810" s="193" customFormat="true" ht="12.75" hidden="true" customHeight="true" outlineLevel="0" collapsed="false">
      <c r="A810" s="315"/>
      <c r="B810" s="316"/>
      <c r="C810" s="316"/>
      <c r="D810" s="332" t="s">
        <v>1927</v>
      </c>
      <c r="E810" s="317" t="s">
        <v>1928</v>
      </c>
      <c r="F810" s="87" t="s">
        <v>6648</v>
      </c>
      <c r="G810" s="88"/>
      <c r="H810" s="89" t="s">
        <v>6649</v>
      </c>
      <c r="I810" s="90"/>
      <c r="J810" s="90"/>
      <c r="K810" s="91"/>
      <c r="L810" s="92"/>
      <c r="M810" s="90" t="s">
        <v>2749</v>
      </c>
      <c r="N810" s="90"/>
      <c r="O810" s="90"/>
      <c r="P810" s="91"/>
      <c r="Q810" s="185"/>
      <c r="R810" s="185"/>
      <c r="S810" s="185"/>
      <c r="T810" s="185"/>
      <c r="U810" s="185"/>
      <c r="V810" s="100" t="s">
        <v>6650</v>
      </c>
      <c r="W810" s="95" t="s">
        <v>6605</v>
      </c>
      <c r="X810" s="96"/>
      <c r="Y810" s="96"/>
      <c r="Z810" s="96"/>
      <c r="AA810" s="96"/>
      <c r="AB810" s="96"/>
      <c r="AC810" s="95"/>
      <c r="AD810" s="95" t="s">
        <v>6606</v>
      </c>
      <c r="AE810" s="100"/>
      <c r="AF810" s="100" t="s">
        <v>2735</v>
      </c>
      <c r="AG810" s="186"/>
      <c r="AH810" s="187"/>
      <c r="AI810" s="187"/>
      <c r="AJ810" s="187"/>
      <c r="AK810" s="188"/>
      <c r="AL810" s="188"/>
      <c r="AM810" s="189"/>
      <c r="AN810" s="189"/>
      <c r="AO810" s="189"/>
      <c r="AP810" s="189"/>
      <c r="AQ810" s="189"/>
      <c r="AR810" s="189"/>
      <c r="AS810" s="189"/>
      <c r="AT810" s="194" t="s">
        <v>1927</v>
      </c>
      <c r="AU810" s="104"/>
      <c r="AV810" s="104"/>
      <c r="AW810" s="104"/>
      <c r="AX810" s="104"/>
      <c r="AY810" s="104"/>
      <c r="AZ810" s="104"/>
      <c r="BA810" s="104"/>
      <c r="BB810" s="104"/>
      <c r="BC810" s="104"/>
      <c r="BD810" s="104"/>
      <c r="BE810" s="162"/>
      <c r="BF810" s="104"/>
      <c r="BG810" s="363"/>
      <c r="BH810" s="213" t="s">
        <v>1928</v>
      </c>
      <c r="BI810" s="193" t="s">
        <v>1928</v>
      </c>
      <c r="BJ810" s="193" t="s">
        <v>6651</v>
      </c>
      <c r="BK810" s="109"/>
    </row>
    <row r="811" s="193" customFormat="true" ht="12.75" hidden="true" customHeight="true" outlineLevel="0" collapsed="false">
      <c r="A811" s="315"/>
      <c r="B811" s="316"/>
      <c r="C811" s="316"/>
      <c r="D811" s="332" t="s">
        <v>1929</v>
      </c>
      <c r="E811" s="317" t="s">
        <v>1930</v>
      </c>
      <c r="F811" s="87" t="s">
        <v>6652</v>
      </c>
      <c r="G811" s="88"/>
      <c r="H811" s="89" t="s">
        <v>6653</v>
      </c>
      <c r="I811" s="90"/>
      <c r="J811" s="90"/>
      <c r="K811" s="91"/>
      <c r="L811" s="92"/>
      <c r="M811" s="90" t="s">
        <v>2749</v>
      </c>
      <c r="N811" s="90"/>
      <c r="O811" s="90"/>
      <c r="P811" s="91"/>
      <c r="Q811" s="185"/>
      <c r="R811" s="185"/>
      <c r="S811" s="185"/>
      <c r="T811" s="185"/>
      <c r="U811" s="185"/>
      <c r="V811" s="100" t="s">
        <v>6654</v>
      </c>
      <c r="W811" s="95" t="s">
        <v>6605</v>
      </c>
      <c r="X811" s="96"/>
      <c r="Y811" s="96"/>
      <c r="Z811" s="96"/>
      <c r="AA811" s="96"/>
      <c r="AB811" s="96"/>
      <c r="AC811" s="95"/>
      <c r="AD811" s="95" t="s">
        <v>6606</v>
      </c>
      <c r="AE811" s="100"/>
      <c r="AF811" s="100" t="s">
        <v>2735</v>
      </c>
      <c r="AG811" s="186"/>
      <c r="AH811" s="187"/>
      <c r="AI811" s="187"/>
      <c r="AJ811" s="187"/>
      <c r="AK811" s="188"/>
      <c r="AL811" s="188"/>
      <c r="AM811" s="189"/>
      <c r="AN811" s="189"/>
      <c r="AO811" s="189"/>
      <c r="AP811" s="189"/>
      <c r="AQ811" s="189"/>
      <c r="AR811" s="189"/>
      <c r="AS811" s="189"/>
      <c r="AT811" s="194" t="s">
        <v>1929</v>
      </c>
      <c r="AU811" s="104"/>
      <c r="AV811" s="104"/>
      <c r="AW811" s="104"/>
      <c r="AX811" s="104"/>
      <c r="AY811" s="104"/>
      <c r="AZ811" s="104"/>
      <c r="BA811" s="104"/>
      <c r="BB811" s="104"/>
      <c r="BC811" s="104"/>
      <c r="BD811" s="104"/>
      <c r="BE811" s="162"/>
      <c r="BF811" s="104"/>
      <c r="BG811" s="363"/>
      <c r="BH811" s="213" t="s">
        <v>1930</v>
      </c>
      <c r="BI811" s="193" t="s">
        <v>1930</v>
      </c>
      <c r="BJ811" s="193" t="s">
        <v>6655</v>
      </c>
      <c r="BK811" s="109"/>
    </row>
    <row r="812" s="193" customFormat="true" ht="12.75" hidden="true" customHeight="true" outlineLevel="0" collapsed="false">
      <c r="A812" s="315"/>
      <c r="B812" s="316"/>
      <c r="C812" s="316"/>
      <c r="D812" s="370" t="s">
        <v>1931</v>
      </c>
      <c r="E812" s="317" t="s">
        <v>1933</v>
      </c>
      <c r="F812" s="87" t="s">
        <v>6656</v>
      </c>
      <c r="G812" s="88"/>
      <c r="H812" s="89" t="s">
        <v>6657</v>
      </c>
      <c r="I812" s="90"/>
      <c r="J812" s="90"/>
      <c r="K812" s="91"/>
      <c r="L812" s="92"/>
      <c r="M812" s="90" t="s">
        <v>2749</v>
      </c>
      <c r="N812" s="90"/>
      <c r="O812" s="90"/>
      <c r="P812" s="91"/>
      <c r="Q812" s="185"/>
      <c r="R812" s="185"/>
      <c r="S812" s="185"/>
      <c r="T812" s="185"/>
      <c r="U812" s="185"/>
      <c r="V812" s="100" t="s">
        <v>6658</v>
      </c>
      <c r="W812" s="95" t="s">
        <v>6605</v>
      </c>
      <c r="X812" s="96"/>
      <c r="Y812" s="96"/>
      <c r="Z812" s="96"/>
      <c r="AA812" s="96"/>
      <c r="AB812" s="96"/>
      <c r="AC812" s="95"/>
      <c r="AD812" s="95" t="s">
        <v>6606</v>
      </c>
      <c r="AE812" s="100"/>
      <c r="AF812" s="100" t="s">
        <v>2735</v>
      </c>
      <c r="AG812" s="186"/>
      <c r="AH812" s="187"/>
      <c r="AI812" s="187"/>
      <c r="AJ812" s="187"/>
      <c r="AK812" s="188"/>
      <c r="AL812" s="188"/>
      <c r="AM812" s="189"/>
      <c r="AN812" s="189"/>
      <c r="AO812" s="189"/>
      <c r="AP812" s="189"/>
      <c r="AQ812" s="189"/>
      <c r="AR812" s="189"/>
      <c r="AS812" s="189"/>
      <c r="AT812" s="194" t="s">
        <v>1932</v>
      </c>
      <c r="AU812" s="104"/>
      <c r="AV812" s="104"/>
      <c r="AW812" s="104"/>
      <c r="AX812" s="104"/>
      <c r="AY812" s="104"/>
      <c r="AZ812" s="104"/>
      <c r="BA812" s="104"/>
      <c r="BB812" s="104"/>
      <c r="BC812" s="104"/>
      <c r="BD812" s="104"/>
      <c r="BE812" s="162"/>
      <c r="BF812" s="104"/>
      <c r="BG812" s="363"/>
      <c r="BH812" s="213" t="s">
        <v>1933</v>
      </c>
      <c r="BI812" s="193" t="s">
        <v>1933</v>
      </c>
      <c r="BJ812" s="193" t="s">
        <v>6659</v>
      </c>
      <c r="BK812" s="109"/>
    </row>
    <row r="813" s="193" customFormat="true" ht="12.75" hidden="true" customHeight="true" outlineLevel="0" collapsed="false">
      <c r="A813" s="315"/>
      <c r="B813" s="316"/>
      <c r="C813" s="316"/>
      <c r="D813" s="370" t="s">
        <v>1934</v>
      </c>
      <c r="E813" s="317" t="s">
        <v>1936</v>
      </c>
      <c r="F813" s="87" t="s">
        <v>6660</v>
      </c>
      <c r="G813" s="88"/>
      <c r="H813" s="89" t="s">
        <v>6661</v>
      </c>
      <c r="I813" s="90"/>
      <c r="J813" s="90"/>
      <c r="K813" s="91"/>
      <c r="L813" s="92"/>
      <c r="M813" s="90" t="s">
        <v>2749</v>
      </c>
      <c r="N813" s="90"/>
      <c r="O813" s="90"/>
      <c r="P813" s="91"/>
      <c r="Q813" s="185"/>
      <c r="R813" s="185"/>
      <c r="S813" s="185"/>
      <c r="T813" s="185"/>
      <c r="U813" s="185"/>
      <c r="V813" s="100" t="s">
        <v>6662</v>
      </c>
      <c r="W813" s="95" t="s">
        <v>6605</v>
      </c>
      <c r="X813" s="96"/>
      <c r="Y813" s="96"/>
      <c r="Z813" s="96"/>
      <c r="AA813" s="96"/>
      <c r="AB813" s="96"/>
      <c r="AC813" s="95"/>
      <c r="AD813" s="95" t="s">
        <v>6606</v>
      </c>
      <c r="AE813" s="100"/>
      <c r="AF813" s="100" t="s">
        <v>2735</v>
      </c>
      <c r="AG813" s="186"/>
      <c r="AH813" s="187"/>
      <c r="AI813" s="187"/>
      <c r="AJ813" s="187"/>
      <c r="AK813" s="188"/>
      <c r="AL813" s="188"/>
      <c r="AM813" s="189"/>
      <c r="AN813" s="189"/>
      <c r="AO813" s="189"/>
      <c r="AP813" s="189"/>
      <c r="AQ813" s="189"/>
      <c r="AR813" s="189"/>
      <c r="AS813" s="189"/>
      <c r="AT813" s="194" t="s">
        <v>1935</v>
      </c>
      <c r="AU813" s="104"/>
      <c r="AV813" s="104"/>
      <c r="AW813" s="104"/>
      <c r="AX813" s="104"/>
      <c r="AY813" s="104"/>
      <c r="AZ813" s="104"/>
      <c r="BA813" s="104"/>
      <c r="BB813" s="104"/>
      <c r="BC813" s="104"/>
      <c r="BD813" s="104"/>
      <c r="BE813" s="162"/>
      <c r="BF813" s="104"/>
      <c r="BG813" s="363"/>
      <c r="BH813" s="213" t="s">
        <v>1936</v>
      </c>
      <c r="BI813" s="193" t="s">
        <v>1936</v>
      </c>
      <c r="BJ813" s="193" t="s">
        <v>6663</v>
      </c>
      <c r="BK813" s="109"/>
    </row>
    <row r="814" s="193" customFormat="true" ht="12.75" hidden="true" customHeight="true" outlineLevel="0" collapsed="false">
      <c r="A814" s="315"/>
      <c r="B814" s="316"/>
      <c r="C814" s="316"/>
      <c r="D814" s="332" t="s">
        <v>1937</v>
      </c>
      <c r="E814" s="317" t="s">
        <v>1939</v>
      </c>
      <c r="F814" s="87" t="s">
        <v>6664</v>
      </c>
      <c r="G814" s="88"/>
      <c r="H814" s="89" t="s">
        <v>6665</v>
      </c>
      <c r="I814" s="90"/>
      <c r="J814" s="90"/>
      <c r="K814" s="91"/>
      <c r="L814" s="92"/>
      <c r="M814" s="90" t="s">
        <v>2749</v>
      </c>
      <c r="N814" s="90"/>
      <c r="O814" s="90"/>
      <c r="P814" s="91"/>
      <c r="Q814" s="185"/>
      <c r="R814" s="185"/>
      <c r="S814" s="185"/>
      <c r="T814" s="185"/>
      <c r="U814" s="185"/>
      <c r="V814" s="100" t="s">
        <v>6666</v>
      </c>
      <c r="W814" s="95" t="s">
        <v>6605</v>
      </c>
      <c r="X814" s="96"/>
      <c r="Y814" s="96"/>
      <c r="Z814" s="96"/>
      <c r="AA814" s="96"/>
      <c r="AB814" s="96"/>
      <c r="AC814" s="95"/>
      <c r="AD814" s="95" t="s">
        <v>6606</v>
      </c>
      <c r="AE814" s="100"/>
      <c r="AF814" s="100" t="s">
        <v>2735</v>
      </c>
      <c r="AG814" s="186"/>
      <c r="AH814" s="187"/>
      <c r="AI814" s="187"/>
      <c r="AJ814" s="187"/>
      <c r="AK814" s="188"/>
      <c r="AL814" s="188"/>
      <c r="AM814" s="189"/>
      <c r="AN814" s="189"/>
      <c r="AO814" s="189"/>
      <c r="AP814" s="189"/>
      <c r="AQ814" s="189"/>
      <c r="AR814" s="189"/>
      <c r="AS814" s="189"/>
      <c r="AT814" s="194" t="s">
        <v>1938</v>
      </c>
      <c r="AU814" s="104"/>
      <c r="AV814" s="104"/>
      <c r="AW814" s="104"/>
      <c r="AX814" s="104"/>
      <c r="AY814" s="104"/>
      <c r="AZ814" s="104"/>
      <c r="BA814" s="104"/>
      <c r="BB814" s="104"/>
      <c r="BC814" s="104"/>
      <c r="BD814" s="104"/>
      <c r="BE814" s="162"/>
      <c r="BF814" s="104"/>
      <c r="BG814" s="363"/>
      <c r="BH814" s="213" t="s">
        <v>1939</v>
      </c>
      <c r="BI814" s="193" t="s">
        <v>1939</v>
      </c>
      <c r="BJ814" s="193" t="s">
        <v>6667</v>
      </c>
      <c r="BK814" s="109"/>
    </row>
    <row r="815" s="193" customFormat="true" ht="12.75" hidden="true" customHeight="true" outlineLevel="0" collapsed="false">
      <c r="A815" s="315"/>
      <c r="B815" s="316"/>
      <c r="C815" s="316"/>
      <c r="D815" s="332" t="s">
        <v>1940</v>
      </c>
      <c r="E815" s="317" t="s">
        <v>1942</v>
      </c>
      <c r="F815" s="87" t="s">
        <v>6668</v>
      </c>
      <c r="G815" s="88"/>
      <c r="H815" s="89" t="s">
        <v>6669</v>
      </c>
      <c r="I815" s="90"/>
      <c r="J815" s="90"/>
      <c r="K815" s="91"/>
      <c r="L815" s="92"/>
      <c r="M815" s="90" t="s">
        <v>2749</v>
      </c>
      <c r="N815" s="90"/>
      <c r="O815" s="90"/>
      <c r="P815" s="91"/>
      <c r="Q815" s="185"/>
      <c r="R815" s="185"/>
      <c r="S815" s="185"/>
      <c r="T815" s="185"/>
      <c r="U815" s="185"/>
      <c r="V815" s="100" t="s">
        <v>6670</v>
      </c>
      <c r="W815" s="95" t="s">
        <v>6605</v>
      </c>
      <c r="X815" s="96"/>
      <c r="Y815" s="96"/>
      <c r="Z815" s="96"/>
      <c r="AA815" s="96"/>
      <c r="AB815" s="96"/>
      <c r="AC815" s="95"/>
      <c r="AD815" s="95" t="s">
        <v>6606</v>
      </c>
      <c r="AE815" s="100"/>
      <c r="AF815" s="100" t="s">
        <v>2735</v>
      </c>
      <c r="AG815" s="186"/>
      <c r="AH815" s="187"/>
      <c r="AI815" s="187"/>
      <c r="AJ815" s="187"/>
      <c r="AK815" s="188"/>
      <c r="AL815" s="188"/>
      <c r="AM815" s="189"/>
      <c r="AN815" s="189"/>
      <c r="AO815" s="189"/>
      <c r="AP815" s="189"/>
      <c r="AQ815" s="189"/>
      <c r="AR815" s="189"/>
      <c r="AS815" s="189"/>
      <c r="AT815" s="194" t="s">
        <v>1941</v>
      </c>
      <c r="AU815" s="104"/>
      <c r="AV815" s="104"/>
      <c r="AW815" s="104"/>
      <c r="AX815" s="104"/>
      <c r="AY815" s="104"/>
      <c r="AZ815" s="104"/>
      <c r="BA815" s="104"/>
      <c r="BB815" s="104"/>
      <c r="BC815" s="104"/>
      <c r="BD815" s="104"/>
      <c r="BE815" s="162"/>
      <c r="BF815" s="104"/>
      <c r="BG815" s="363"/>
      <c r="BH815" s="213" t="s">
        <v>1942</v>
      </c>
      <c r="BI815" s="193" t="s">
        <v>1942</v>
      </c>
      <c r="BJ815" s="193" t="s">
        <v>6671</v>
      </c>
      <c r="BK815" s="109"/>
    </row>
    <row r="816" s="193" customFormat="true" ht="12.75" hidden="true" customHeight="true" outlineLevel="0" collapsed="false">
      <c r="A816" s="315"/>
      <c r="B816" s="316"/>
      <c r="C816" s="316"/>
      <c r="D816" s="332" t="s">
        <v>1943</v>
      </c>
      <c r="E816" s="317" t="s">
        <v>1945</v>
      </c>
      <c r="F816" s="87" t="s">
        <v>6672</v>
      </c>
      <c r="G816" s="88"/>
      <c r="H816" s="89" t="s">
        <v>6673</v>
      </c>
      <c r="I816" s="90"/>
      <c r="J816" s="90"/>
      <c r="K816" s="91"/>
      <c r="L816" s="92"/>
      <c r="M816" s="90" t="s">
        <v>2749</v>
      </c>
      <c r="N816" s="90"/>
      <c r="O816" s="90"/>
      <c r="P816" s="91"/>
      <c r="Q816" s="185"/>
      <c r="R816" s="185"/>
      <c r="S816" s="185"/>
      <c r="T816" s="185"/>
      <c r="U816" s="185"/>
      <c r="V816" s="100" t="s">
        <v>6674</v>
      </c>
      <c r="W816" s="95" t="s">
        <v>6605</v>
      </c>
      <c r="X816" s="96"/>
      <c r="Y816" s="96"/>
      <c r="Z816" s="96"/>
      <c r="AA816" s="96"/>
      <c r="AB816" s="96"/>
      <c r="AC816" s="95"/>
      <c r="AD816" s="95" t="s">
        <v>6606</v>
      </c>
      <c r="AE816" s="100"/>
      <c r="AF816" s="100" t="s">
        <v>2735</v>
      </c>
      <c r="AG816" s="186"/>
      <c r="AH816" s="187"/>
      <c r="AI816" s="187"/>
      <c r="AJ816" s="187"/>
      <c r="AK816" s="188"/>
      <c r="AL816" s="188"/>
      <c r="AM816" s="189"/>
      <c r="AN816" s="189"/>
      <c r="AO816" s="189"/>
      <c r="AP816" s="189"/>
      <c r="AQ816" s="189"/>
      <c r="AR816" s="189"/>
      <c r="AS816" s="189"/>
      <c r="AT816" s="194" t="s">
        <v>1944</v>
      </c>
      <c r="AU816" s="104"/>
      <c r="AV816" s="104"/>
      <c r="AW816" s="104"/>
      <c r="AX816" s="104"/>
      <c r="AY816" s="104"/>
      <c r="AZ816" s="104"/>
      <c r="BA816" s="104"/>
      <c r="BB816" s="104"/>
      <c r="BC816" s="104"/>
      <c r="BD816" s="104"/>
      <c r="BE816" s="162"/>
      <c r="BF816" s="104"/>
      <c r="BG816" s="363"/>
      <c r="BH816" s="213" t="s">
        <v>1945</v>
      </c>
      <c r="BI816" s="193" t="s">
        <v>1945</v>
      </c>
      <c r="BJ816" s="193" t="s">
        <v>6675</v>
      </c>
      <c r="BK816" s="109"/>
    </row>
    <row r="817" s="193" customFormat="true" ht="12.75" hidden="true" customHeight="true" outlineLevel="0" collapsed="false">
      <c r="A817" s="315"/>
      <c r="B817" s="316"/>
      <c r="C817" s="316"/>
      <c r="D817" s="332" t="s">
        <v>1946</v>
      </c>
      <c r="E817" s="317" t="s">
        <v>1948</v>
      </c>
      <c r="F817" s="87" t="s">
        <v>6676</v>
      </c>
      <c r="G817" s="88"/>
      <c r="H817" s="89" t="s">
        <v>6677</v>
      </c>
      <c r="I817" s="90"/>
      <c r="J817" s="90"/>
      <c r="K817" s="91"/>
      <c r="L817" s="92"/>
      <c r="M817" s="90" t="s">
        <v>2749</v>
      </c>
      <c r="N817" s="90"/>
      <c r="O817" s="90"/>
      <c r="P817" s="91"/>
      <c r="Q817" s="185"/>
      <c r="R817" s="185"/>
      <c r="S817" s="185"/>
      <c r="T817" s="185"/>
      <c r="U817" s="185"/>
      <c r="V817" s="100" t="s">
        <v>6678</v>
      </c>
      <c r="W817" s="95" t="s">
        <v>6605</v>
      </c>
      <c r="X817" s="96"/>
      <c r="Y817" s="96"/>
      <c r="Z817" s="96"/>
      <c r="AA817" s="96"/>
      <c r="AB817" s="96"/>
      <c r="AC817" s="95"/>
      <c r="AD817" s="95" t="s">
        <v>6606</v>
      </c>
      <c r="AE817" s="100"/>
      <c r="AF817" s="100" t="s">
        <v>2735</v>
      </c>
      <c r="AG817" s="186"/>
      <c r="AH817" s="187"/>
      <c r="AI817" s="187"/>
      <c r="AJ817" s="187"/>
      <c r="AK817" s="188"/>
      <c r="AL817" s="188"/>
      <c r="AM817" s="189"/>
      <c r="AN817" s="189"/>
      <c r="AO817" s="189"/>
      <c r="AP817" s="189"/>
      <c r="AQ817" s="189"/>
      <c r="AR817" s="189"/>
      <c r="AS817" s="189"/>
      <c r="AT817" s="194" t="s">
        <v>1947</v>
      </c>
      <c r="AU817" s="104"/>
      <c r="AV817" s="104"/>
      <c r="AW817" s="104"/>
      <c r="AX817" s="104"/>
      <c r="AY817" s="104"/>
      <c r="AZ817" s="104"/>
      <c r="BA817" s="104"/>
      <c r="BB817" s="104"/>
      <c r="BC817" s="104"/>
      <c r="BD817" s="104"/>
      <c r="BE817" s="162"/>
      <c r="BF817" s="104"/>
      <c r="BG817" s="363"/>
      <c r="BH817" s="213" t="s">
        <v>1948</v>
      </c>
      <c r="BI817" s="193" t="s">
        <v>1948</v>
      </c>
      <c r="BJ817" s="193" t="s">
        <v>6679</v>
      </c>
      <c r="BK817" s="109"/>
    </row>
    <row r="818" s="193" customFormat="true" ht="12.75" hidden="true" customHeight="true" outlineLevel="0" collapsed="false">
      <c r="A818" s="315"/>
      <c r="B818" s="316"/>
      <c r="C818" s="316"/>
      <c r="D818" s="332" t="s">
        <v>1949</v>
      </c>
      <c r="E818" s="317" t="s">
        <v>1951</v>
      </c>
      <c r="F818" s="87" t="s">
        <v>6680</v>
      </c>
      <c r="G818" s="88"/>
      <c r="H818" s="89" t="s">
        <v>6681</v>
      </c>
      <c r="I818" s="90"/>
      <c r="J818" s="90"/>
      <c r="K818" s="91"/>
      <c r="L818" s="92"/>
      <c r="M818" s="90" t="s">
        <v>2749</v>
      </c>
      <c r="N818" s="90"/>
      <c r="O818" s="90"/>
      <c r="P818" s="91"/>
      <c r="Q818" s="185"/>
      <c r="R818" s="185"/>
      <c r="S818" s="185"/>
      <c r="T818" s="185"/>
      <c r="U818" s="185"/>
      <c r="V818" s="100" t="s">
        <v>6682</v>
      </c>
      <c r="W818" s="95" t="s">
        <v>6605</v>
      </c>
      <c r="X818" s="96"/>
      <c r="Y818" s="96"/>
      <c r="Z818" s="96"/>
      <c r="AA818" s="96"/>
      <c r="AB818" s="96"/>
      <c r="AC818" s="95"/>
      <c r="AD818" s="95" t="s">
        <v>6606</v>
      </c>
      <c r="AE818" s="100"/>
      <c r="AF818" s="100" t="s">
        <v>2735</v>
      </c>
      <c r="AG818" s="186"/>
      <c r="AH818" s="187"/>
      <c r="AI818" s="187"/>
      <c r="AJ818" s="187"/>
      <c r="AK818" s="188"/>
      <c r="AL818" s="188"/>
      <c r="AM818" s="189"/>
      <c r="AN818" s="189"/>
      <c r="AO818" s="189"/>
      <c r="AP818" s="189"/>
      <c r="AQ818" s="189"/>
      <c r="AR818" s="189"/>
      <c r="AS818" s="189"/>
      <c r="AT818" s="194" t="s">
        <v>1950</v>
      </c>
      <c r="AU818" s="104"/>
      <c r="AV818" s="104"/>
      <c r="AW818" s="104"/>
      <c r="AX818" s="104"/>
      <c r="AY818" s="104"/>
      <c r="AZ818" s="104"/>
      <c r="BA818" s="104"/>
      <c r="BB818" s="104"/>
      <c r="BC818" s="104"/>
      <c r="BD818" s="104"/>
      <c r="BE818" s="162"/>
      <c r="BF818" s="104"/>
      <c r="BG818" s="363"/>
      <c r="BH818" s="213" t="s">
        <v>1951</v>
      </c>
      <c r="BI818" s="193" t="s">
        <v>1951</v>
      </c>
      <c r="BJ818" s="193" t="s">
        <v>6683</v>
      </c>
      <c r="BK818" s="109"/>
    </row>
    <row r="819" s="193" customFormat="true" ht="12.75" hidden="true" customHeight="true" outlineLevel="0" collapsed="false">
      <c r="A819" s="315"/>
      <c r="B819" s="316"/>
      <c r="C819" s="316"/>
      <c r="D819" s="332" t="s">
        <v>1952</v>
      </c>
      <c r="E819" s="317" t="s">
        <v>1954</v>
      </c>
      <c r="F819" s="87" t="s">
        <v>6684</v>
      </c>
      <c r="G819" s="88"/>
      <c r="H819" s="89" t="s">
        <v>6685</v>
      </c>
      <c r="I819" s="90"/>
      <c r="J819" s="90"/>
      <c r="K819" s="91"/>
      <c r="L819" s="92"/>
      <c r="M819" s="90" t="s">
        <v>2749</v>
      </c>
      <c r="N819" s="90"/>
      <c r="O819" s="90"/>
      <c r="P819" s="91"/>
      <c r="Q819" s="185"/>
      <c r="R819" s="185"/>
      <c r="S819" s="185"/>
      <c r="T819" s="185"/>
      <c r="U819" s="185"/>
      <c r="V819" s="100" t="s">
        <v>6686</v>
      </c>
      <c r="W819" s="95" t="s">
        <v>6605</v>
      </c>
      <c r="X819" s="96"/>
      <c r="Y819" s="96"/>
      <c r="Z819" s="96"/>
      <c r="AA819" s="96"/>
      <c r="AB819" s="96"/>
      <c r="AC819" s="95"/>
      <c r="AD819" s="95" t="s">
        <v>6606</v>
      </c>
      <c r="AE819" s="100"/>
      <c r="AF819" s="100" t="s">
        <v>2735</v>
      </c>
      <c r="AG819" s="186"/>
      <c r="AH819" s="187"/>
      <c r="AI819" s="187"/>
      <c r="AJ819" s="187"/>
      <c r="AK819" s="188"/>
      <c r="AL819" s="188"/>
      <c r="AM819" s="189"/>
      <c r="AN819" s="189"/>
      <c r="AO819" s="189"/>
      <c r="AP819" s="189"/>
      <c r="AQ819" s="189"/>
      <c r="AR819" s="189"/>
      <c r="AS819" s="189"/>
      <c r="AT819" s="194" t="s">
        <v>1953</v>
      </c>
      <c r="AU819" s="104"/>
      <c r="AV819" s="104"/>
      <c r="AW819" s="104"/>
      <c r="AX819" s="104"/>
      <c r="AY819" s="104"/>
      <c r="AZ819" s="104"/>
      <c r="BA819" s="104"/>
      <c r="BB819" s="104"/>
      <c r="BC819" s="104"/>
      <c r="BD819" s="104"/>
      <c r="BE819" s="162"/>
      <c r="BF819" s="104"/>
      <c r="BG819" s="363"/>
      <c r="BH819" s="213" t="s">
        <v>1954</v>
      </c>
      <c r="BI819" s="193" t="s">
        <v>1954</v>
      </c>
      <c r="BJ819" s="193" t="s">
        <v>6687</v>
      </c>
      <c r="BK819" s="109"/>
    </row>
    <row r="820" s="193" customFormat="true" ht="12.75" hidden="true" customHeight="true" outlineLevel="0" collapsed="false">
      <c r="A820" s="315"/>
      <c r="B820" s="316"/>
      <c r="C820" s="316"/>
      <c r="D820" s="332" t="s">
        <v>1955</v>
      </c>
      <c r="E820" s="317" t="s">
        <v>1956</v>
      </c>
      <c r="F820" s="87" t="s">
        <v>6688</v>
      </c>
      <c r="G820" s="88"/>
      <c r="H820" s="89" t="s">
        <v>6689</v>
      </c>
      <c r="I820" s="90"/>
      <c r="J820" s="90"/>
      <c r="K820" s="91"/>
      <c r="L820" s="92"/>
      <c r="M820" s="90" t="s">
        <v>2749</v>
      </c>
      <c r="N820" s="90"/>
      <c r="O820" s="90"/>
      <c r="P820" s="91"/>
      <c r="Q820" s="185"/>
      <c r="R820" s="185"/>
      <c r="S820" s="185"/>
      <c r="T820" s="185"/>
      <c r="U820" s="185"/>
      <c r="V820" s="100" t="s">
        <v>6690</v>
      </c>
      <c r="W820" s="95" t="s">
        <v>6605</v>
      </c>
      <c r="X820" s="96"/>
      <c r="Y820" s="96"/>
      <c r="Z820" s="96"/>
      <c r="AA820" s="96"/>
      <c r="AB820" s="96"/>
      <c r="AC820" s="95"/>
      <c r="AD820" s="95" t="s">
        <v>6606</v>
      </c>
      <c r="AE820" s="100"/>
      <c r="AF820" s="100" t="s">
        <v>2735</v>
      </c>
      <c r="AG820" s="186"/>
      <c r="AH820" s="187"/>
      <c r="AI820" s="187"/>
      <c r="AJ820" s="187"/>
      <c r="AK820" s="188"/>
      <c r="AL820" s="188"/>
      <c r="AM820" s="189"/>
      <c r="AN820" s="189"/>
      <c r="AO820" s="189"/>
      <c r="AP820" s="189"/>
      <c r="AQ820" s="189"/>
      <c r="AR820" s="189"/>
      <c r="AS820" s="189"/>
      <c r="AT820" s="194" t="s">
        <v>1955</v>
      </c>
      <c r="AU820" s="104"/>
      <c r="AV820" s="104"/>
      <c r="AW820" s="104"/>
      <c r="AX820" s="104"/>
      <c r="AY820" s="104"/>
      <c r="AZ820" s="104"/>
      <c r="BA820" s="104"/>
      <c r="BB820" s="104"/>
      <c r="BC820" s="104"/>
      <c r="BD820" s="104"/>
      <c r="BE820" s="162"/>
      <c r="BF820" s="104"/>
      <c r="BG820" s="363"/>
      <c r="BH820" s="213" t="s">
        <v>1956</v>
      </c>
      <c r="BI820" s="193" t="s">
        <v>1956</v>
      </c>
      <c r="BJ820" s="193" t="s">
        <v>6691</v>
      </c>
      <c r="BK820" s="109"/>
    </row>
    <row r="821" s="193" customFormat="true" ht="12.75" hidden="true" customHeight="true" outlineLevel="0" collapsed="false">
      <c r="A821" s="315"/>
      <c r="B821" s="316"/>
      <c r="C821" s="316"/>
      <c r="D821" s="332" t="s">
        <v>1957</v>
      </c>
      <c r="E821" s="317" t="s">
        <v>1958</v>
      </c>
      <c r="F821" s="87" t="s">
        <v>6692</v>
      </c>
      <c r="G821" s="88"/>
      <c r="H821" s="89" t="s">
        <v>6693</v>
      </c>
      <c r="I821" s="90"/>
      <c r="J821" s="90"/>
      <c r="K821" s="91"/>
      <c r="L821" s="92"/>
      <c r="M821" s="90" t="s">
        <v>2749</v>
      </c>
      <c r="N821" s="90"/>
      <c r="O821" s="90"/>
      <c r="P821" s="91"/>
      <c r="Q821" s="185"/>
      <c r="R821" s="185"/>
      <c r="S821" s="185"/>
      <c r="T821" s="185"/>
      <c r="U821" s="185"/>
      <c r="V821" s="100" t="s">
        <v>6694</v>
      </c>
      <c r="W821" s="95" t="s">
        <v>6605</v>
      </c>
      <c r="X821" s="96"/>
      <c r="Y821" s="96"/>
      <c r="Z821" s="96"/>
      <c r="AA821" s="96"/>
      <c r="AB821" s="96"/>
      <c r="AC821" s="95"/>
      <c r="AD821" s="95" t="s">
        <v>6606</v>
      </c>
      <c r="AE821" s="100"/>
      <c r="AF821" s="100" t="s">
        <v>2735</v>
      </c>
      <c r="AG821" s="186"/>
      <c r="AH821" s="187"/>
      <c r="AI821" s="187"/>
      <c r="AJ821" s="187"/>
      <c r="AK821" s="188"/>
      <c r="AL821" s="188"/>
      <c r="AM821" s="189"/>
      <c r="AN821" s="189"/>
      <c r="AO821" s="189"/>
      <c r="AP821" s="189"/>
      <c r="AQ821" s="189"/>
      <c r="AR821" s="189"/>
      <c r="AS821" s="189"/>
      <c r="AT821" s="194" t="s">
        <v>1957</v>
      </c>
      <c r="AU821" s="104"/>
      <c r="AV821" s="104"/>
      <c r="AW821" s="104"/>
      <c r="AX821" s="104"/>
      <c r="AY821" s="104"/>
      <c r="AZ821" s="104"/>
      <c r="BA821" s="104"/>
      <c r="BB821" s="104"/>
      <c r="BC821" s="104"/>
      <c r="BD821" s="104"/>
      <c r="BE821" s="162"/>
      <c r="BF821" s="104"/>
      <c r="BG821" s="363"/>
      <c r="BH821" s="213" t="s">
        <v>1958</v>
      </c>
      <c r="BI821" s="193" t="s">
        <v>1958</v>
      </c>
      <c r="BJ821" s="193" t="s">
        <v>6695</v>
      </c>
      <c r="BK821" s="109"/>
    </row>
    <row r="822" s="193" customFormat="true" ht="12.75" hidden="true" customHeight="true" outlineLevel="0" collapsed="false">
      <c r="A822" s="315"/>
      <c r="B822" s="316"/>
      <c r="C822" s="316"/>
      <c r="D822" s="332" t="s">
        <v>1959</v>
      </c>
      <c r="E822" s="317" t="s">
        <v>1960</v>
      </c>
      <c r="F822" s="87" t="s">
        <v>6696</v>
      </c>
      <c r="G822" s="88"/>
      <c r="H822" s="89" t="s">
        <v>6697</v>
      </c>
      <c r="I822" s="90"/>
      <c r="J822" s="90"/>
      <c r="K822" s="91"/>
      <c r="L822" s="92"/>
      <c r="M822" s="90" t="s">
        <v>2749</v>
      </c>
      <c r="N822" s="90"/>
      <c r="O822" s="90"/>
      <c r="P822" s="91"/>
      <c r="Q822" s="185"/>
      <c r="R822" s="185"/>
      <c r="S822" s="185"/>
      <c r="T822" s="185"/>
      <c r="U822" s="185"/>
      <c r="V822" s="100" t="s">
        <v>6698</v>
      </c>
      <c r="W822" s="95" t="s">
        <v>6605</v>
      </c>
      <c r="X822" s="96"/>
      <c r="Y822" s="96"/>
      <c r="Z822" s="96"/>
      <c r="AA822" s="96"/>
      <c r="AB822" s="96"/>
      <c r="AC822" s="95"/>
      <c r="AD822" s="95" t="s">
        <v>6606</v>
      </c>
      <c r="AE822" s="100"/>
      <c r="AF822" s="100" t="s">
        <v>2735</v>
      </c>
      <c r="AG822" s="186"/>
      <c r="AH822" s="187"/>
      <c r="AI822" s="187"/>
      <c r="AJ822" s="187"/>
      <c r="AK822" s="188"/>
      <c r="AL822" s="188"/>
      <c r="AM822" s="189"/>
      <c r="AN822" s="189"/>
      <c r="AO822" s="189"/>
      <c r="AP822" s="189"/>
      <c r="AQ822" s="189"/>
      <c r="AR822" s="189"/>
      <c r="AS822" s="189"/>
      <c r="AT822" s="194" t="s">
        <v>1959</v>
      </c>
      <c r="AU822" s="104"/>
      <c r="AV822" s="104"/>
      <c r="AW822" s="104"/>
      <c r="AX822" s="104"/>
      <c r="AY822" s="104"/>
      <c r="AZ822" s="104"/>
      <c r="BA822" s="104"/>
      <c r="BB822" s="104"/>
      <c r="BC822" s="104"/>
      <c r="BD822" s="104"/>
      <c r="BE822" s="162"/>
      <c r="BF822" s="104"/>
      <c r="BG822" s="363"/>
      <c r="BH822" s="213" t="s">
        <v>1960</v>
      </c>
      <c r="BI822" s="193" t="s">
        <v>1960</v>
      </c>
      <c r="BJ822" s="193" t="s">
        <v>6699</v>
      </c>
      <c r="BK822" s="109"/>
    </row>
    <row r="823" s="193" customFormat="true" ht="12.75" hidden="true" customHeight="true" outlineLevel="0" collapsed="false">
      <c r="A823" s="315"/>
      <c r="B823" s="316"/>
      <c r="C823" s="316"/>
      <c r="D823" s="332" t="s">
        <v>1961</v>
      </c>
      <c r="E823" s="317" t="s">
        <v>1962</v>
      </c>
      <c r="F823" s="87" t="s">
        <v>6700</v>
      </c>
      <c r="G823" s="88"/>
      <c r="H823" s="89" t="s">
        <v>6701</v>
      </c>
      <c r="I823" s="90"/>
      <c r="J823" s="90"/>
      <c r="K823" s="91"/>
      <c r="L823" s="92"/>
      <c r="M823" s="90" t="s">
        <v>2749</v>
      </c>
      <c r="N823" s="90"/>
      <c r="O823" s="90"/>
      <c r="P823" s="91"/>
      <c r="Q823" s="185"/>
      <c r="R823" s="185"/>
      <c r="S823" s="185"/>
      <c r="T823" s="185"/>
      <c r="U823" s="185"/>
      <c r="V823" s="100" t="s">
        <v>6702</v>
      </c>
      <c r="W823" s="95" t="s">
        <v>6605</v>
      </c>
      <c r="X823" s="96"/>
      <c r="Y823" s="96"/>
      <c r="Z823" s="96"/>
      <c r="AA823" s="96"/>
      <c r="AB823" s="96"/>
      <c r="AC823" s="95"/>
      <c r="AD823" s="95" t="s">
        <v>6606</v>
      </c>
      <c r="AE823" s="100"/>
      <c r="AF823" s="100" t="s">
        <v>2735</v>
      </c>
      <c r="AG823" s="186"/>
      <c r="AH823" s="187"/>
      <c r="AI823" s="187"/>
      <c r="AJ823" s="187"/>
      <c r="AK823" s="188"/>
      <c r="AL823" s="188"/>
      <c r="AM823" s="189"/>
      <c r="AN823" s="189"/>
      <c r="AO823" s="189"/>
      <c r="AP823" s="189"/>
      <c r="AQ823" s="189"/>
      <c r="AR823" s="189"/>
      <c r="AS823" s="189"/>
      <c r="AT823" s="194" t="s">
        <v>1961</v>
      </c>
      <c r="AU823" s="104"/>
      <c r="AV823" s="104"/>
      <c r="AW823" s="104"/>
      <c r="AX823" s="104"/>
      <c r="AY823" s="104"/>
      <c r="AZ823" s="104"/>
      <c r="BA823" s="104"/>
      <c r="BB823" s="104"/>
      <c r="BC823" s="104"/>
      <c r="BD823" s="104"/>
      <c r="BE823" s="162"/>
      <c r="BF823" s="104"/>
      <c r="BG823" s="363"/>
      <c r="BH823" s="213" t="s">
        <v>1962</v>
      </c>
      <c r="BI823" s="193" t="s">
        <v>1962</v>
      </c>
      <c r="BJ823" s="193" t="s">
        <v>6703</v>
      </c>
      <c r="BK823" s="109"/>
    </row>
    <row r="824" s="193" customFormat="true" ht="12.75" hidden="true" customHeight="true" outlineLevel="0" collapsed="false">
      <c r="A824" s="315"/>
      <c r="B824" s="316"/>
      <c r="C824" s="316"/>
      <c r="D824" s="370" t="s">
        <v>1963</v>
      </c>
      <c r="E824" s="317" t="s">
        <v>1964</v>
      </c>
      <c r="F824" s="87" t="s">
        <v>6704</v>
      </c>
      <c r="G824" s="88"/>
      <c r="H824" s="89" t="s">
        <v>6705</v>
      </c>
      <c r="I824" s="90"/>
      <c r="J824" s="90"/>
      <c r="K824" s="91"/>
      <c r="L824" s="92"/>
      <c r="M824" s="90" t="s">
        <v>2749</v>
      </c>
      <c r="N824" s="90"/>
      <c r="O824" s="90"/>
      <c r="P824" s="91"/>
      <c r="Q824" s="185"/>
      <c r="R824" s="185"/>
      <c r="S824" s="185"/>
      <c r="T824" s="185"/>
      <c r="U824" s="185"/>
      <c r="V824" s="100" t="s">
        <v>6706</v>
      </c>
      <c r="W824" s="95" t="s">
        <v>6605</v>
      </c>
      <c r="X824" s="96"/>
      <c r="Y824" s="96"/>
      <c r="Z824" s="96"/>
      <c r="AA824" s="96"/>
      <c r="AB824" s="96"/>
      <c r="AC824" s="95"/>
      <c r="AD824" s="95" t="s">
        <v>6606</v>
      </c>
      <c r="AE824" s="100"/>
      <c r="AF824" s="100" t="s">
        <v>2735</v>
      </c>
      <c r="AG824" s="186"/>
      <c r="AH824" s="187"/>
      <c r="AI824" s="187"/>
      <c r="AJ824" s="187"/>
      <c r="AK824" s="188"/>
      <c r="AL824" s="188"/>
      <c r="AM824" s="189"/>
      <c r="AN824" s="189"/>
      <c r="AO824" s="189"/>
      <c r="AP824" s="189"/>
      <c r="AQ824" s="189"/>
      <c r="AR824" s="189"/>
      <c r="AS824" s="189"/>
      <c r="AT824" s="194" t="s">
        <v>1963</v>
      </c>
      <c r="AU824" s="104"/>
      <c r="AV824" s="104"/>
      <c r="AW824" s="104"/>
      <c r="AX824" s="104"/>
      <c r="AY824" s="104"/>
      <c r="AZ824" s="104"/>
      <c r="BA824" s="104"/>
      <c r="BB824" s="104"/>
      <c r="BC824" s="104"/>
      <c r="BD824" s="104"/>
      <c r="BE824" s="162"/>
      <c r="BF824" s="104"/>
      <c r="BG824" s="363"/>
      <c r="BH824" s="213" t="s">
        <v>1964</v>
      </c>
      <c r="BI824" s="193" t="s">
        <v>1964</v>
      </c>
      <c r="BJ824" s="193" t="s">
        <v>6707</v>
      </c>
      <c r="BK824" s="109"/>
    </row>
    <row r="825" s="193" customFormat="true" ht="12.75" hidden="true" customHeight="true" outlineLevel="0" collapsed="false">
      <c r="A825" s="315"/>
      <c r="B825" s="316"/>
      <c r="C825" s="316"/>
      <c r="D825" s="370" t="s">
        <v>1965</v>
      </c>
      <c r="E825" s="317" t="s">
        <v>1967</v>
      </c>
      <c r="F825" s="87" t="s">
        <v>6708</v>
      </c>
      <c r="G825" s="88"/>
      <c r="H825" s="89" t="s">
        <v>6709</v>
      </c>
      <c r="I825" s="90"/>
      <c r="J825" s="90"/>
      <c r="K825" s="91"/>
      <c r="L825" s="92"/>
      <c r="M825" s="90" t="s">
        <v>2749</v>
      </c>
      <c r="N825" s="90"/>
      <c r="O825" s="90"/>
      <c r="P825" s="91"/>
      <c r="Q825" s="185"/>
      <c r="R825" s="185"/>
      <c r="S825" s="185"/>
      <c r="T825" s="185"/>
      <c r="U825" s="185"/>
      <c r="V825" s="100" t="s">
        <v>6710</v>
      </c>
      <c r="W825" s="95" t="s">
        <v>6605</v>
      </c>
      <c r="X825" s="96"/>
      <c r="Y825" s="96"/>
      <c r="Z825" s="96"/>
      <c r="AA825" s="96"/>
      <c r="AB825" s="96"/>
      <c r="AC825" s="95"/>
      <c r="AD825" s="95" t="s">
        <v>6711</v>
      </c>
      <c r="AE825" s="100"/>
      <c r="AF825" s="100" t="s">
        <v>2735</v>
      </c>
      <c r="AG825" s="186"/>
      <c r="AH825" s="187"/>
      <c r="AI825" s="187"/>
      <c r="AJ825" s="187"/>
      <c r="AK825" s="188"/>
      <c r="AL825" s="188"/>
      <c r="AM825" s="189"/>
      <c r="AN825" s="189"/>
      <c r="AO825" s="189"/>
      <c r="AP825" s="189"/>
      <c r="AQ825" s="189"/>
      <c r="AR825" s="189"/>
      <c r="AS825" s="189"/>
      <c r="AT825" s="194" t="s">
        <v>1966</v>
      </c>
      <c r="AU825" s="104"/>
      <c r="AV825" s="104"/>
      <c r="AW825" s="104"/>
      <c r="AX825" s="104"/>
      <c r="AY825" s="104"/>
      <c r="AZ825" s="104"/>
      <c r="BA825" s="104"/>
      <c r="BB825" s="104"/>
      <c r="BC825" s="104"/>
      <c r="BD825" s="104"/>
      <c r="BE825" s="162"/>
      <c r="BF825" s="104"/>
      <c r="BG825" s="363"/>
      <c r="BH825" s="213" t="s">
        <v>1967</v>
      </c>
      <c r="BI825" s="193" t="s">
        <v>1967</v>
      </c>
      <c r="BJ825" s="193" t="s">
        <v>6712</v>
      </c>
      <c r="BK825" s="109"/>
    </row>
    <row r="826" s="193" customFormat="true" ht="12.75" hidden="true" customHeight="true" outlineLevel="0" collapsed="false">
      <c r="A826" s="315"/>
      <c r="B826" s="316"/>
      <c r="C826" s="316"/>
      <c r="D826" s="332" t="s">
        <v>1968</v>
      </c>
      <c r="E826" s="317" t="s">
        <v>1970</v>
      </c>
      <c r="F826" s="87" t="s">
        <v>6713</v>
      </c>
      <c r="G826" s="88"/>
      <c r="H826" s="89" t="s">
        <v>6714</v>
      </c>
      <c r="I826" s="90"/>
      <c r="J826" s="90"/>
      <c r="K826" s="91"/>
      <c r="L826" s="92"/>
      <c r="M826" s="90" t="s">
        <v>2749</v>
      </c>
      <c r="N826" s="90"/>
      <c r="O826" s="90"/>
      <c r="P826" s="91"/>
      <c r="Q826" s="185"/>
      <c r="R826" s="185"/>
      <c r="S826" s="185"/>
      <c r="T826" s="185"/>
      <c r="U826" s="185"/>
      <c r="V826" s="100" t="s">
        <v>6715</v>
      </c>
      <c r="W826" s="95" t="s">
        <v>6605</v>
      </c>
      <c r="X826" s="96"/>
      <c r="Y826" s="96"/>
      <c r="Z826" s="96"/>
      <c r="AA826" s="96"/>
      <c r="AB826" s="96"/>
      <c r="AC826" s="95"/>
      <c r="AD826" s="95" t="s">
        <v>6711</v>
      </c>
      <c r="AE826" s="100"/>
      <c r="AF826" s="100" t="s">
        <v>2735</v>
      </c>
      <c r="AG826" s="186"/>
      <c r="AH826" s="187"/>
      <c r="AI826" s="187"/>
      <c r="AJ826" s="187"/>
      <c r="AK826" s="188"/>
      <c r="AL826" s="188"/>
      <c r="AM826" s="189"/>
      <c r="AN826" s="189"/>
      <c r="AO826" s="189"/>
      <c r="AP826" s="189"/>
      <c r="AQ826" s="189"/>
      <c r="AR826" s="189"/>
      <c r="AS826" s="189"/>
      <c r="AT826" s="194" t="s">
        <v>1969</v>
      </c>
      <c r="AU826" s="104"/>
      <c r="AV826" s="104"/>
      <c r="AW826" s="104"/>
      <c r="AX826" s="104"/>
      <c r="AY826" s="104"/>
      <c r="AZ826" s="104"/>
      <c r="BA826" s="104"/>
      <c r="BB826" s="104"/>
      <c r="BC826" s="104"/>
      <c r="BD826" s="104"/>
      <c r="BE826" s="162"/>
      <c r="BF826" s="104"/>
      <c r="BG826" s="363"/>
      <c r="BH826" s="213" t="s">
        <v>1970</v>
      </c>
      <c r="BI826" s="193" t="s">
        <v>1970</v>
      </c>
      <c r="BJ826" s="193" t="s">
        <v>6716</v>
      </c>
      <c r="BK826" s="109"/>
    </row>
    <row r="827" s="193" customFormat="true" ht="12.75" hidden="true" customHeight="true" outlineLevel="0" collapsed="false">
      <c r="A827" s="315"/>
      <c r="B827" s="316"/>
      <c r="C827" s="316"/>
      <c r="D827" s="332" t="s">
        <v>1971</v>
      </c>
      <c r="E827" s="317" t="s">
        <v>1973</v>
      </c>
      <c r="F827" s="87" t="s">
        <v>6717</v>
      </c>
      <c r="G827" s="88"/>
      <c r="H827" s="89" t="s">
        <v>6718</v>
      </c>
      <c r="I827" s="90"/>
      <c r="J827" s="90"/>
      <c r="K827" s="91"/>
      <c r="L827" s="92"/>
      <c r="M827" s="90" t="s">
        <v>2749</v>
      </c>
      <c r="N827" s="90"/>
      <c r="O827" s="90"/>
      <c r="P827" s="91"/>
      <c r="Q827" s="185"/>
      <c r="R827" s="185"/>
      <c r="S827" s="185"/>
      <c r="T827" s="185"/>
      <c r="U827" s="185"/>
      <c r="V827" s="100" t="s">
        <v>6719</v>
      </c>
      <c r="W827" s="95" t="s">
        <v>6605</v>
      </c>
      <c r="X827" s="96"/>
      <c r="Y827" s="96"/>
      <c r="Z827" s="96"/>
      <c r="AA827" s="96"/>
      <c r="AB827" s="96"/>
      <c r="AC827" s="95"/>
      <c r="AD827" s="95" t="s">
        <v>6711</v>
      </c>
      <c r="AE827" s="100"/>
      <c r="AF827" s="100" t="s">
        <v>2735</v>
      </c>
      <c r="AG827" s="186"/>
      <c r="AH827" s="187"/>
      <c r="AI827" s="187"/>
      <c r="AJ827" s="187"/>
      <c r="AK827" s="188"/>
      <c r="AL827" s="188"/>
      <c r="AM827" s="189"/>
      <c r="AN827" s="189"/>
      <c r="AO827" s="189"/>
      <c r="AP827" s="189"/>
      <c r="AQ827" s="189"/>
      <c r="AR827" s="189"/>
      <c r="AS827" s="189"/>
      <c r="AT827" s="194" t="s">
        <v>1972</v>
      </c>
      <c r="AU827" s="104"/>
      <c r="AV827" s="104"/>
      <c r="AW827" s="104"/>
      <c r="AX827" s="104"/>
      <c r="AY827" s="104"/>
      <c r="AZ827" s="104"/>
      <c r="BA827" s="104"/>
      <c r="BB827" s="104"/>
      <c r="BC827" s="104"/>
      <c r="BD827" s="104"/>
      <c r="BE827" s="162"/>
      <c r="BF827" s="104"/>
      <c r="BG827" s="363"/>
      <c r="BH827" s="213" t="s">
        <v>1973</v>
      </c>
      <c r="BI827" s="193" t="s">
        <v>1973</v>
      </c>
      <c r="BJ827" s="193" t="s">
        <v>6720</v>
      </c>
      <c r="BK827" s="109"/>
    </row>
    <row r="828" s="193" customFormat="true" ht="12.75" hidden="true" customHeight="true" outlineLevel="0" collapsed="false">
      <c r="A828" s="315"/>
      <c r="B828" s="316"/>
      <c r="C828" s="316"/>
      <c r="D828" s="332" t="s">
        <v>1974</v>
      </c>
      <c r="E828" s="317" t="s">
        <v>1976</v>
      </c>
      <c r="F828" s="87" t="s">
        <v>6721</v>
      </c>
      <c r="G828" s="88"/>
      <c r="H828" s="89" t="s">
        <v>6722</v>
      </c>
      <c r="I828" s="90"/>
      <c r="J828" s="90"/>
      <c r="K828" s="91"/>
      <c r="L828" s="92"/>
      <c r="M828" s="90" t="s">
        <v>2749</v>
      </c>
      <c r="N828" s="90"/>
      <c r="O828" s="90"/>
      <c r="P828" s="91"/>
      <c r="Q828" s="185"/>
      <c r="R828" s="185"/>
      <c r="S828" s="185"/>
      <c r="T828" s="185"/>
      <c r="U828" s="185"/>
      <c r="V828" s="100" t="s">
        <v>6723</v>
      </c>
      <c r="W828" s="95" t="s">
        <v>6605</v>
      </c>
      <c r="X828" s="96"/>
      <c r="Y828" s="96"/>
      <c r="Z828" s="96"/>
      <c r="AA828" s="96"/>
      <c r="AB828" s="96"/>
      <c r="AC828" s="95"/>
      <c r="AD828" s="95" t="s">
        <v>6711</v>
      </c>
      <c r="AE828" s="100"/>
      <c r="AF828" s="100" t="s">
        <v>2735</v>
      </c>
      <c r="AG828" s="186"/>
      <c r="AH828" s="187"/>
      <c r="AI828" s="187"/>
      <c r="AJ828" s="187"/>
      <c r="AK828" s="188"/>
      <c r="AL828" s="188"/>
      <c r="AM828" s="189"/>
      <c r="AN828" s="189"/>
      <c r="AO828" s="189"/>
      <c r="AP828" s="189"/>
      <c r="AQ828" s="189"/>
      <c r="AR828" s="189"/>
      <c r="AS828" s="189"/>
      <c r="AT828" s="194" t="s">
        <v>1975</v>
      </c>
      <c r="AU828" s="104"/>
      <c r="AV828" s="104"/>
      <c r="AW828" s="104"/>
      <c r="AX828" s="104"/>
      <c r="AY828" s="104"/>
      <c r="AZ828" s="104"/>
      <c r="BA828" s="104"/>
      <c r="BB828" s="104"/>
      <c r="BC828" s="104"/>
      <c r="BD828" s="104"/>
      <c r="BE828" s="162"/>
      <c r="BF828" s="104"/>
      <c r="BG828" s="363"/>
      <c r="BH828" s="213" t="s">
        <v>1976</v>
      </c>
      <c r="BI828" s="193" t="s">
        <v>1976</v>
      </c>
      <c r="BJ828" s="193" t="s">
        <v>6724</v>
      </c>
      <c r="BK828" s="109"/>
    </row>
    <row r="829" s="193" customFormat="true" ht="12.75" hidden="true" customHeight="true" outlineLevel="0" collapsed="false">
      <c r="A829" s="315"/>
      <c r="B829" s="316"/>
      <c r="C829" s="316"/>
      <c r="D829" s="332" t="s">
        <v>1977</v>
      </c>
      <c r="E829" s="317" t="s">
        <v>1979</v>
      </c>
      <c r="F829" s="87" t="s">
        <v>6725</v>
      </c>
      <c r="G829" s="88"/>
      <c r="H829" s="89" t="s">
        <v>6726</v>
      </c>
      <c r="I829" s="90"/>
      <c r="J829" s="90"/>
      <c r="K829" s="91"/>
      <c r="L829" s="92"/>
      <c r="M829" s="90" t="s">
        <v>2749</v>
      </c>
      <c r="N829" s="90"/>
      <c r="O829" s="90"/>
      <c r="P829" s="91"/>
      <c r="Q829" s="185"/>
      <c r="R829" s="185"/>
      <c r="S829" s="185"/>
      <c r="T829" s="185"/>
      <c r="U829" s="185"/>
      <c r="V829" s="100" t="s">
        <v>6727</v>
      </c>
      <c r="W829" s="95" t="s">
        <v>6605</v>
      </c>
      <c r="X829" s="96"/>
      <c r="Y829" s="96"/>
      <c r="Z829" s="96"/>
      <c r="AA829" s="96"/>
      <c r="AB829" s="96"/>
      <c r="AC829" s="95"/>
      <c r="AD829" s="95" t="s">
        <v>6711</v>
      </c>
      <c r="AE829" s="100"/>
      <c r="AF829" s="100" t="s">
        <v>2735</v>
      </c>
      <c r="AG829" s="186"/>
      <c r="AH829" s="187"/>
      <c r="AI829" s="187"/>
      <c r="AJ829" s="187"/>
      <c r="AK829" s="188"/>
      <c r="AL829" s="188"/>
      <c r="AM829" s="189"/>
      <c r="AN829" s="189"/>
      <c r="AO829" s="189"/>
      <c r="AP829" s="189"/>
      <c r="AQ829" s="189"/>
      <c r="AR829" s="189"/>
      <c r="AS829" s="189"/>
      <c r="AT829" s="194" t="s">
        <v>1978</v>
      </c>
      <c r="AU829" s="104"/>
      <c r="AV829" s="104"/>
      <c r="AW829" s="104"/>
      <c r="AX829" s="104"/>
      <c r="AY829" s="104"/>
      <c r="AZ829" s="104"/>
      <c r="BA829" s="104"/>
      <c r="BB829" s="104"/>
      <c r="BC829" s="104"/>
      <c r="BD829" s="104"/>
      <c r="BE829" s="162"/>
      <c r="BF829" s="104"/>
      <c r="BG829" s="363"/>
      <c r="BH829" s="213" t="s">
        <v>1979</v>
      </c>
      <c r="BI829" s="193" t="s">
        <v>1979</v>
      </c>
      <c r="BJ829" s="193" t="s">
        <v>6728</v>
      </c>
      <c r="BK829" s="109"/>
    </row>
    <row r="830" s="193" customFormat="true" ht="12.75" hidden="true" customHeight="true" outlineLevel="0" collapsed="false">
      <c r="A830" s="315"/>
      <c r="B830" s="316"/>
      <c r="C830" s="316"/>
      <c r="D830" s="332" t="s">
        <v>1980</v>
      </c>
      <c r="E830" s="317" t="s">
        <v>1982</v>
      </c>
      <c r="F830" s="87" t="s">
        <v>6729</v>
      </c>
      <c r="G830" s="88"/>
      <c r="H830" s="89" t="s">
        <v>6730</v>
      </c>
      <c r="I830" s="90"/>
      <c r="J830" s="90"/>
      <c r="K830" s="91"/>
      <c r="L830" s="92"/>
      <c r="M830" s="90" t="s">
        <v>2749</v>
      </c>
      <c r="N830" s="90"/>
      <c r="O830" s="90"/>
      <c r="P830" s="91"/>
      <c r="Q830" s="185"/>
      <c r="R830" s="185"/>
      <c r="S830" s="185"/>
      <c r="T830" s="185"/>
      <c r="U830" s="185"/>
      <c r="V830" s="100" t="s">
        <v>6731</v>
      </c>
      <c r="W830" s="95" t="s">
        <v>6605</v>
      </c>
      <c r="X830" s="96"/>
      <c r="Y830" s="96"/>
      <c r="Z830" s="96"/>
      <c r="AA830" s="96"/>
      <c r="AB830" s="96"/>
      <c r="AC830" s="95"/>
      <c r="AD830" s="95" t="s">
        <v>6711</v>
      </c>
      <c r="AE830" s="100"/>
      <c r="AF830" s="100" t="s">
        <v>2735</v>
      </c>
      <c r="AG830" s="186"/>
      <c r="AH830" s="187"/>
      <c r="AI830" s="187"/>
      <c r="AJ830" s="187"/>
      <c r="AK830" s="188"/>
      <c r="AL830" s="188"/>
      <c r="AM830" s="189"/>
      <c r="AN830" s="189"/>
      <c r="AO830" s="189"/>
      <c r="AP830" s="189"/>
      <c r="AQ830" s="189"/>
      <c r="AR830" s="189"/>
      <c r="AS830" s="189"/>
      <c r="AT830" s="194" t="s">
        <v>1981</v>
      </c>
      <c r="AU830" s="104"/>
      <c r="AV830" s="104"/>
      <c r="AW830" s="104"/>
      <c r="AX830" s="104"/>
      <c r="AY830" s="104"/>
      <c r="AZ830" s="104"/>
      <c r="BA830" s="104"/>
      <c r="BB830" s="104"/>
      <c r="BC830" s="104"/>
      <c r="BD830" s="104"/>
      <c r="BE830" s="162"/>
      <c r="BF830" s="104"/>
      <c r="BG830" s="363"/>
      <c r="BH830" s="213" t="s">
        <v>1982</v>
      </c>
      <c r="BI830" s="193" t="s">
        <v>1982</v>
      </c>
      <c r="BJ830" s="193" t="s">
        <v>6732</v>
      </c>
      <c r="BK830" s="109"/>
    </row>
    <row r="831" s="193" customFormat="true" ht="12.75" hidden="true" customHeight="true" outlineLevel="0" collapsed="false">
      <c r="A831" s="315"/>
      <c r="B831" s="316"/>
      <c r="C831" s="316"/>
      <c r="D831" s="332" t="s">
        <v>1983</v>
      </c>
      <c r="E831" s="317" t="s">
        <v>1985</v>
      </c>
      <c r="F831" s="87" t="s">
        <v>6733</v>
      </c>
      <c r="G831" s="88"/>
      <c r="H831" s="89" t="s">
        <v>6734</v>
      </c>
      <c r="I831" s="90"/>
      <c r="J831" s="90"/>
      <c r="K831" s="91"/>
      <c r="L831" s="92"/>
      <c r="M831" s="90" t="s">
        <v>2749</v>
      </c>
      <c r="N831" s="90"/>
      <c r="O831" s="90"/>
      <c r="P831" s="91"/>
      <c r="Q831" s="185"/>
      <c r="R831" s="185"/>
      <c r="S831" s="185"/>
      <c r="T831" s="185"/>
      <c r="U831" s="185"/>
      <c r="V831" s="100" t="s">
        <v>6735</v>
      </c>
      <c r="W831" s="95" t="s">
        <v>6605</v>
      </c>
      <c r="X831" s="96"/>
      <c r="Y831" s="96"/>
      <c r="Z831" s="96"/>
      <c r="AA831" s="96"/>
      <c r="AB831" s="96"/>
      <c r="AC831" s="95"/>
      <c r="AD831" s="95" t="s">
        <v>6711</v>
      </c>
      <c r="AE831" s="100"/>
      <c r="AF831" s="100" t="s">
        <v>2735</v>
      </c>
      <c r="AG831" s="186"/>
      <c r="AH831" s="187"/>
      <c r="AI831" s="187"/>
      <c r="AJ831" s="187"/>
      <c r="AK831" s="188"/>
      <c r="AL831" s="188"/>
      <c r="AM831" s="189"/>
      <c r="AN831" s="189"/>
      <c r="AO831" s="189"/>
      <c r="AP831" s="189"/>
      <c r="AQ831" s="189"/>
      <c r="AR831" s="189"/>
      <c r="AS831" s="189"/>
      <c r="AT831" s="194" t="s">
        <v>1984</v>
      </c>
      <c r="AU831" s="104"/>
      <c r="AV831" s="104"/>
      <c r="AW831" s="104"/>
      <c r="AX831" s="104"/>
      <c r="AY831" s="104"/>
      <c r="AZ831" s="104"/>
      <c r="BA831" s="104"/>
      <c r="BB831" s="104"/>
      <c r="BC831" s="104"/>
      <c r="BD831" s="104"/>
      <c r="BE831" s="162"/>
      <c r="BF831" s="104"/>
      <c r="BG831" s="363"/>
      <c r="BH831" s="213" t="s">
        <v>1985</v>
      </c>
      <c r="BI831" s="193" t="s">
        <v>1985</v>
      </c>
      <c r="BJ831" s="193" t="s">
        <v>6736</v>
      </c>
      <c r="BK831" s="109"/>
    </row>
    <row r="832" s="193" customFormat="true" ht="12.75" hidden="true" customHeight="true" outlineLevel="0" collapsed="false">
      <c r="A832" s="315"/>
      <c r="B832" s="316"/>
      <c r="C832" s="316"/>
      <c r="D832" s="332" t="s">
        <v>1986</v>
      </c>
      <c r="E832" s="317" t="s">
        <v>1988</v>
      </c>
      <c r="F832" s="87" t="s">
        <v>6737</v>
      </c>
      <c r="G832" s="88"/>
      <c r="H832" s="89" t="s">
        <v>6738</v>
      </c>
      <c r="I832" s="90"/>
      <c r="J832" s="90"/>
      <c r="K832" s="91"/>
      <c r="L832" s="92"/>
      <c r="M832" s="90" t="s">
        <v>2749</v>
      </c>
      <c r="N832" s="90"/>
      <c r="O832" s="90"/>
      <c r="P832" s="91"/>
      <c r="Q832" s="185"/>
      <c r="R832" s="185"/>
      <c r="S832" s="185"/>
      <c r="T832" s="185"/>
      <c r="U832" s="185"/>
      <c r="V832" s="100" t="s">
        <v>6739</v>
      </c>
      <c r="W832" s="95" t="s">
        <v>6605</v>
      </c>
      <c r="X832" s="96"/>
      <c r="Y832" s="96"/>
      <c r="Z832" s="96"/>
      <c r="AA832" s="96"/>
      <c r="AB832" s="96"/>
      <c r="AC832" s="95"/>
      <c r="AD832" s="95" t="s">
        <v>6711</v>
      </c>
      <c r="AE832" s="100"/>
      <c r="AF832" s="100" t="s">
        <v>2735</v>
      </c>
      <c r="AG832" s="186"/>
      <c r="AH832" s="187"/>
      <c r="AI832" s="187"/>
      <c r="AJ832" s="187"/>
      <c r="AK832" s="188"/>
      <c r="AL832" s="188"/>
      <c r="AM832" s="189"/>
      <c r="AN832" s="189"/>
      <c r="AO832" s="189"/>
      <c r="AP832" s="189"/>
      <c r="AQ832" s="189"/>
      <c r="AR832" s="189"/>
      <c r="AS832" s="189"/>
      <c r="AT832" s="194" t="s">
        <v>1987</v>
      </c>
      <c r="AU832" s="104"/>
      <c r="AV832" s="104"/>
      <c r="AW832" s="104"/>
      <c r="AX832" s="104"/>
      <c r="AY832" s="104"/>
      <c r="AZ832" s="104"/>
      <c r="BA832" s="104"/>
      <c r="BB832" s="104"/>
      <c r="BC832" s="104"/>
      <c r="BD832" s="104"/>
      <c r="BE832" s="162"/>
      <c r="BF832" s="104"/>
      <c r="BG832" s="363"/>
      <c r="BH832" s="213" t="s">
        <v>1988</v>
      </c>
      <c r="BI832" s="193" t="s">
        <v>1988</v>
      </c>
      <c r="BJ832" s="193" t="s">
        <v>6740</v>
      </c>
      <c r="BK832" s="109"/>
    </row>
    <row r="833" s="193" customFormat="true" ht="12.75" hidden="true" customHeight="true" outlineLevel="0" collapsed="false">
      <c r="A833" s="315"/>
      <c r="B833" s="316"/>
      <c r="C833" s="316"/>
      <c r="D833" s="332" t="s">
        <v>1989</v>
      </c>
      <c r="E833" s="317" t="s">
        <v>1991</v>
      </c>
      <c r="F833" s="87" t="s">
        <v>6741</v>
      </c>
      <c r="G833" s="88"/>
      <c r="H833" s="89" t="s">
        <v>6742</v>
      </c>
      <c r="I833" s="90"/>
      <c r="J833" s="90"/>
      <c r="K833" s="91"/>
      <c r="L833" s="92"/>
      <c r="M833" s="90" t="s">
        <v>2749</v>
      </c>
      <c r="N833" s="90"/>
      <c r="O833" s="90"/>
      <c r="P833" s="91"/>
      <c r="Q833" s="185"/>
      <c r="R833" s="185"/>
      <c r="S833" s="185"/>
      <c r="T833" s="185"/>
      <c r="U833" s="185"/>
      <c r="V833" s="100" t="s">
        <v>6743</v>
      </c>
      <c r="W833" s="95" t="s">
        <v>6605</v>
      </c>
      <c r="X833" s="96"/>
      <c r="Y833" s="96"/>
      <c r="Z833" s="96"/>
      <c r="AA833" s="96"/>
      <c r="AB833" s="96"/>
      <c r="AC833" s="95"/>
      <c r="AD833" s="95" t="s">
        <v>6711</v>
      </c>
      <c r="AE833" s="100"/>
      <c r="AF833" s="100" t="s">
        <v>2735</v>
      </c>
      <c r="AG833" s="186"/>
      <c r="AH833" s="187"/>
      <c r="AI833" s="187"/>
      <c r="AJ833" s="187"/>
      <c r="AK833" s="188"/>
      <c r="AL833" s="188"/>
      <c r="AM833" s="189"/>
      <c r="AN833" s="189"/>
      <c r="AO833" s="189"/>
      <c r="AP833" s="189"/>
      <c r="AQ833" s="189"/>
      <c r="AR833" s="189"/>
      <c r="AS833" s="189"/>
      <c r="AT833" s="194" t="s">
        <v>1990</v>
      </c>
      <c r="AU833" s="104"/>
      <c r="AV833" s="104"/>
      <c r="AW833" s="104"/>
      <c r="AX833" s="104"/>
      <c r="AY833" s="104"/>
      <c r="AZ833" s="104"/>
      <c r="BA833" s="104"/>
      <c r="BB833" s="104"/>
      <c r="BC833" s="104"/>
      <c r="BD833" s="104"/>
      <c r="BE833" s="162"/>
      <c r="BF833" s="104"/>
      <c r="BG833" s="363"/>
      <c r="BH833" s="213" t="s">
        <v>1991</v>
      </c>
      <c r="BI833" s="193" t="s">
        <v>1991</v>
      </c>
      <c r="BJ833" s="193" t="s">
        <v>6744</v>
      </c>
      <c r="BK833" s="109"/>
    </row>
    <row r="834" s="193" customFormat="true" ht="12.75" hidden="true" customHeight="true" outlineLevel="0" collapsed="false">
      <c r="A834" s="315"/>
      <c r="B834" s="316"/>
      <c r="C834" s="316"/>
      <c r="D834" s="332" t="s">
        <v>1992</v>
      </c>
      <c r="E834" s="317" t="s">
        <v>1994</v>
      </c>
      <c r="F834" s="87" t="s">
        <v>6745</v>
      </c>
      <c r="G834" s="88"/>
      <c r="H834" s="89" t="s">
        <v>6746</v>
      </c>
      <c r="I834" s="90"/>
      <c r="J834" s="90"/>
      <c r="K834" s="91"/>
      <c r="L834" s="92"/>
      <c r="M834" s="90" t="s">
        <v>2749</v>
      </c>
      <c r="N834" s="90"/>
      <c r="O834" s="90"/>
      <c r="P834" s="91"/>
      <c r="Q834" s="185"/>
      <c r="R834" s="185"/>
      <c r="S834" s="185"/>
      <c r="T834" s="185"/>
      <c r="U834" s="185"/>
      <c r="V834" s="100" t="s">
        <v>6747</v>
      </c>
      <c r="W834" s="95" t="s">
        <v>6605</v>
      </c>
      <c r="X834" s="96"/>
      <c r="Y834" s="96"/>
      <c r="Z834" s="96"/>
      <c r="AA834" s="96"/>
      <c r="AB834" s="96"/>
      <c r="AC834" s="95"/>
      <c r="AD834" s="95" t="s">
        <v>6711</v>
      </c>
      <c r="AE834" s="100"/>
      <c r="AF834" s="100" t="s">
        <v>2735</v>
      </c>
      <c r="AG834" s="186"/>
      <c r="AH834" s="187"/>
      <c r="AI834" s="187"/>
      <c r="AJ834" s="187"/>
      <c r="AK834" s="188"/>
      <c r="AL834" s="188"/>
      <c r="AM834" s="189"/>
      <c r="AN834" s="189"/>
      <c r="AO834" s="189"/>
      <c r="AP834" s="189"/>
      <c r="AQ834" s="189"/>
      <c r="AR834" s="189"/>
      <c r="AS834" s="189"/>
      <c r="AT834" s="194" t="s">
        <v>1993</v>
      </c>
      <c r="AU834" s="104"/>
      <c r="AV834" s="104"/>
      <c r="AW834" s="104"/>
      <c r="AX834" s="104"/>
      <c r="AY834" s="104"/>
      <c r="AZ834" s="104"/>
      <c r="BA834" s="104"/>
      <c r="BB834" s="104"/>
      <c r="BC834" s="104"/>
      <c r="BD834" s="104"/>
      <c r="BE834" s="162"/>
      <c r="BF834" s="104"/>
      <c r="BG834" s="363"/>
      <c r="BH834" s="213" t="s">
        <v>1994</v>
      </c>
      <c r="BI834" s="193" t="s">
        <v>1994</v>
      </c>
      <c r="BJ834" s="193" t="s">
        <v>6748</v>
      </c>
      <c r="BK834" s="109"/>
    </row>
    <row r="835" s="193" customFormat="true" ht="12.75" hidden="true" customHeight="true" outlineLevel="0" collapsed="false">
      <c r="A835" s="315"/>
      <c r="B835" s="316"/>
      <c r="C835" s="316"/>
      <c r="D835" s="332" t="s">
        <v>1995</v>
      </c>
      <c r="E835" s="317" t="s">
        <v>1997</v>
      </c>
      <c r="F835" s="87" t="s">
        <v>6749</v>
      </c>
      <c r="G835" s="88"/>
      <c r="H835" s="89" t="s">
        <v>6750</v>
      </c>
      <c r="I835" s="90"/>
      <c r="J835" s="90"/>
      <c r="K835" s="91"/>
      <c r="L835" s="92"/>
      <c r="M835" s="90" t="s">
        <v>2749</v>
      </c>
      <c r="N835" s="90"/>
      <c r="O835" s="90"/>
      <c r="P835" s="91"/>
      <c r="Q835" s="185"/>
      <c r="R835" s="185"/>
      <c r="S835" s="185"/>
      <c r="T835" s="185"/>
      <c r="U835" s="185"/>
      <c r="V835" s="100" t="s">
        <v>6751</v>
      </c>
      <c r="W835" s="95" t="s">
        <v>6605</v>
      </c>
      <c r="X835" s="96"/>
      <c r="Y835" s="96"/>
      <c r="Z835" s="96"/>
      <c r="AA835" s="96"/>
      <c r="AB835" s="96"/>
      <c r="AC835" s="95"/>
      <c r="AD835" s="95" t="s">
        <v>6711</v>
      </c>
      <c r="AE835" s="100"/>
      <c r="AF835" s="100" t="s">
        <v>2735</v>
      </c>
      <c r="AG835" s="186"/>
      <c r="AH835" s="187"/>
      <c r="AI835" s="187"/>
      <c r="AJ835" s="187"/>
      <c r="AK835" s="188"/>
      <c r="AL835" s="188"/>
      <c r="AM835" s="189"/>
      <c r="AN835" s="189"/>
      <c r="AO835" s="189"/>
      <c r="AP835" s="189"/>
      <c r="AQ835" s="189"/>
      <c r="AR835" s="189"/>
      <c r="AS835" s="189"/>
      <c r="AT835" s="194" t="s">
        <v>1996</v>
      </c>
      <c r="AU835" s="104"/>
      <c r="AV835" s="104"/>
      <c r="AW835" s="104"/>
      <c r="AX835" s="104"/>
      <c r="AY835" s="104"/>
      <c r="AZ835" s="104"/>
      <c r="BA835" s="104"/>
      <c r="BB835" s="104"/>
      <c r="BC835" s="104"/>
      <c r="BD835" s="104"/>
      <c r="BE835" s="162"/>
      <c r="BF835" s="104"/>
      <c r="BG835" s="363"/>
      <c r="BH835" s="213" t="s">
        <v>1997</v>
      </c>
      <c r="BI835" s="193" t="s">
        <v>1997</v>
      </c>
      <c r="BJ835" s="193" t="s">
        <v>6752</v>
      </c>
      <c r="BK835" s="109"/>
    </row>
    <row r="836" s="193" customFormat="true" ht="12.75" hidden="true" customHeight="true" outlineLevel="0" collapsed="false">
      <c r="A836" s="315"/>
      <c r="B836" s="316"/>
      <c r="C836" s="316"/>
      <c r="D836" s="370" t="s">
        <v>1998</v>
      </c>
      <c r="E836" s="317" t="s">
        <v>2000</v>
      </c>
      <c r="F836" s="87" t="s">
        <v>6753</v>
      </c>
      <c r="G836" s="88"/>
      <c r="H836" s="89" t="s">
        <v>6754</v>
      </c>
      <c r="I836" s="90"/>
      <c r="J836" s="90"/>
      <c r="K836" s="91"/>
      <c r="L836" s="92"/>
      <c r="M836" s="90" t="s">
        <v>2749</v>
      </c>
      <c r="N836" s="90"/>
      <c r="O836" s="90"/>
      <c r="P836" s="91"/>
      <c r="Q836" s="185"/>
      <c r="R836" s="185"/>
      <c r="S836" s="185"/>
      <c r="T836" s="185"/>
      <c r="U836" s="185"/>
      <c r="V836" s="100" t="s">
        <v>6755</v>
      </c>
      <c r="W836" s="95" t="s">
        <v>6605</v>
      </c>
      <c r="X836" s="96"/>
      <c r="Y836" s="96"/>
      <c r="Z836" s="96"/>
      <c r="AA836" s="96"/>
      <c r="AB836" s="96"/>
      <c r="AC836" s="95"/>
      <c r="AD836" s="95" t="s">
        <v>6711</v>
      </c>
      <c r="AE836" s="100"/>
      <c r="AF836" s="100" t="s">
        <v>2735</v>
      </c>
      <c r="AG836" s="186"/>
      <c r="AH836" s="187"/>
      <c r="AI836" s="187"/>
      <c r="AJ836" s="187"/>
      <c r="AK836" s="188"/>
      <c r="AL836" s="188"/>
      <c r="AM836" s="189"/>
      <c r="AN836" s="189"/>
      <c r="AO836" s="189"/>
      <c r="AP836" s="189"/>
      <c r="AQ836" s="189"/>
      <c r="AR836" s="189"/>
      <c r="AS836" s="189"/>
      <c r="AT836" s="194" t="s">
        <v>1999</v>
      </c>
      <c r="AU836" s="104"/>
      <c r="AV836" s="104"/>
      <c r="AW836" s="104"/>
      <c r="AX836" s="104"/>
      <c r="AY836" s="104"/>
      <c r="AZ836" s="104"/>
      <c r="BA836" s="104"/>
      <c r="BB836" s="104"/>
      <c r="BC836" s="104"/>
      <c r="BD836" s="104"/>
      <c r="BE836" s="162"/>
      <c r="BF836" s="104"/>
      <c r="BG836" s="363"/>
      <c r="BH836" s="213" t="s">
        <v>2000</v>
      </c>
      <c r="BI836" s="193" t="s">
        <v>2000</v>
      </c>
      <c r="BJ836" s="193" t="s">
        <v>6756</v>
      </c>
      <c r="BK836" s="109"/>
    </row>
    <row r="837" s="193" customFormat="true" ht="12.75" hidden="true" customHeight="true" outlineLevel="0" collapsed="false">
      <c r="A837" s="315"/>
      <c r="B837" s="316"/>
      <c r="C837" s="316"/>
      <c r="D837" s="370" t="s">
        <v>2001</v>
      </c>
      <c r="E837" s="317" t="s">
        <v>2003</v>
      </c>
      <c r="F837" s="87" t="s">
        <v>6757</v>
      </c>
      <c r="G837" s="88"/>
      <c r="H837" s="89" t="s">
        <v>6758</v>
      </c>
      <c r="I837" s="90"/>
      <c r="J837" s="90"/>
      <c r="K837" s="91"/>
      <c r="L837" s="92"/>
      <c r="M837" s="90" t="s">
        <v>2749</v>
      </c>
      <c r="N837" s="90"/>
      <c r="O837" s="90"/>
      <c r="P837" s="91"/>
      <c r="Q837" s="185"/>
      <c r="R837" s="185"/>
      <c r="S837" s="185"/>
      <c r="T837" s="185"/>
      <c r="U837" s="185"/>
      <c r="V837" s="100" t="s">
        <v>6759</v>
      </c>
      <c r="W837" s="95" t="s">
        <v>6605</v>
      </c>
      <c r="X837" s="96"/>
      <c r="Y837" s="96"/>
      <c r="Z837" s="96"/>
      <c r="AA837" s="96"/>
      <c r="AB837" s="96"/>
      <c r="AC837" s="95"/>
      <c r="AD837" s="95" t="s">
        <v>6711</v>
      </c>
      <c r="AE837" s="100"/>
      <c r="AF837" s="100" t="s">
        <v>2735</v>
      </c>
      <c r="AG837" s="186"/>
      <c r="AH837" s="187"/>
      <c r="AI837" s="187"/>
      <c r="AJ837" s="187"/>
      <c r="AK837" s="188"/>
      <c r="AL837" s="188"/>
      <c r="AM837" s="189"/>
      <c r="AN837" s="189"/>
      <c r="AO837" s="189"/>
      <c r="AP837" s="189"/>
      <c r="AQ837" s="189"/>
      <c r="AR837" s="189"/>
      <c r="AS837" s="189"/>
      <c r="AT837" s="194" t="s">
        <v>2002</v>
      </c>
      <c r="AU837" s="104"/>
      <c r="AV837" s="104"/>
      <c r="AW837" s="104"/>
      <c r="AX837" s="104"/>
      <c r="AY837" s="104"/>
      <c r="AZ837" s="104"/>
      <c r="BA837" s="104"/>
      <c r="BB837" s="104"/>
      <c r="BC837" s="104"/>
      <c r="BD837" s="104"/>
      <c r="BE837" s="162"/>
      <c r="BF837" s="104"/>
      <c r="BG837" s="363"/>
      <c r="BH837" s="213" t="s">
        <v>2003</v>
      </c>
      <c r="BI837" s="193" t="s">
        <v>2003</v>
      </c>
      <c r="BJ837" s="193" t="s">
        <v>6760</v>
      </c>
      <c r="BK837" s="109"/>
    </row>
    <row r="838" s="193" customFormat="true" ht="12.75" hidden="true" customHeight="true" outlineLevel="0" collapsed="false">
      <c r="A838" s="315"/>
      <c r="B838" s="316"/>
      <c r="C838" s="316"/>
      <c r="D838" s="332" t="s">
        <v>2004</v>
      </c>
      <c r="E838" s="317" t="s">
        <v>2006</v>
      </c>
      <c r="F838" s="87" t="s">
        <v>6761</v>
      </c>
      <c r="G838" s="88"/>
      <c r="H838" s="89" t="s">
        <v>6762</v>
      </c>
      <c r="I838" s="90"/>
      <c r="J838" s="90"/>
      <c r="K838" s="91"/>
      <c r="L838" s="92"/>
      <c r="M838" s="90" t="s">
        <v>2749</v>
      </c>
      <c r="N838" s="90"/>
      <c r="O838" s="90"/>
      <c r="P838" s="91"/>
      <c r="Q838" s="185"/>
      <c r="R838" s="185"/>
      <c r="S838" s="185"/>
      <c r="T838" s="185"/>
      <c r="U838" s="185"/>
      <c r="V838" s="100" t="s">
        <v>6763</v>
      </c>
      <c r="W838" s="95" t="s">
        <v>6605</v>
      </c>
      <c r="X838" s="96"/>
      <c r="Y838" s="96"/>
      <c r="Z838" s="96"/>
      <c r="AA838" s="96"/>
      <c r="AB838" s="96"/>
      <c r="AC838" s="95"/>
      <c r="AD838" s="95" t="s">
        <v>6711</v>
      </c>
      <c r="AE838" s="100"/>
      <c r="AF838" s="100" t="s">
        <v>2735</v>
      </c>
      <c r="AG838" s="186"/>
      <c r="AH838" s="187"/>
      <c r="AI838" s="187"/>
      <c r="AJ838" s="187"/>
      <c r="AK838" s="188"/>
      <c r="AL838" s="188"/>
      <c r="AM838" s="189"/>
      <c r="AN838" s="189"/>
      <c r="AO838" s="189"/>
      <c r="AP838" s="189"/>
      <c r="AQ838" s="189"/>
      <c r="AR838" s="189"/>
      <c r="AS838" s="189"/>
      <c r="AT838" s="194" t="s">
        <v>2005</v>
      </c>
      <c r="AU838" s="104"/>
      <c r="AV838" s="104"/>
      <c r="AW838" s="104"/>
      <c r="AX838" s="104"/>
      <c r="AY838" s="104"/>
      <c r="AZ838" s="104"/>
      <c r="BA838" s="104"/>
      <c r="BB838" s="104"/>
      <c r="BC838" s="104"/>
      <c r="BD838" s="104"/>
      <c r="BE838" s="162"/>
      <c r="BF838" s="104"/>
      <c r="BG838" s="363"/>
      <c r="BH838" s="213" t="s">
        <v>2006</v>
      </c>
      <c r="BI838" s="193" t="s">
        <v>2006</v>
      </c>
      <c r="BJ838" s="193" t="s">
        <v>6764</v>
      </c>
      <c r="BK838" s="109"/>
    </row>
    <row r="839" s="193" customFormat="true" ht="12.75" hidden="true" customHeight="true" outlineLevel="0" collapsed="false">
      <c r="A839" s="315"/>
      <c r="B839" s="316"/>
      <c r="C839" s="316"/>
      <c r="D839" s="332" t="s">
        <v>2007</v>
      </c>
      <c r="E839" s="317" t="s">
        <v>2008</v>
      </c>
      <c r="F839" s="87" t="s">
        <v>6765</v>
      </c>
      <c r="G839" s="88"/>
      <c r="H839" s="89" t="s">
        <v>6766</v>
      </c>
      <c r="I839" s="90"/>
      <c r="J839" s="90"/>
      <c r="K839" s="91"/>
      <c r="L839" s="92"/>
      <c r="M839" s="90" t="s">
        <v>2749</v>
      </c>
      <c r="N839" s="90"/>
      <c r="O839" s="90"/>
      <c r="P839" s="91"/>
      <c r="Q839" s="185"/>
      <c r="R839" s="185"/>
      <c r="S839" s="185"/>
      <c r="T839" s="185"/>
      <c r="U839" s="185"/>
      <c r="V839" s="100" t="s">
        <v>6767</v>
      </c>
      <c r="W839" s="95" t="s">
        <v>6605</v>
      </c>
      <c r="X839" s="96"/>
      <c r="Y839" s="96"/>
      <c r="Z839" s="96"/>
      <c r="AA839" s="96"/>
      <c r="AB839" s="96"/>
      <c r="AC839" s="95"/>
      <c r="AD839" s="95" t="s">
        <v>6711</v>
      </c>
      <c r="AE839" s="100"/>
      <c r="AF839" s="100" t="n">
        <v>0</v>
      </c>
      <c r="AG839" s="186"/>
      <c r="AH839" s="187"/>
      <c r="AI839" s="187"/>
      <c r="AJ839" s="187"/>
      <c r="AK839" s="188"/>
      <c r="AL839" s="188"/>
      <c r="AM839" s="189"/>
      <c r="AN839" s="189"/>
      <c r="AO839" s="189"/>
      <c r="AP839" s="189"/>
      <c r="AQ839" s="189"/>
      <c r="AR839" s="189"/>
      <c r="AS839" s="189"/>
      <c r="AT839" s="194" t="s">
        <v>2007</v>
      </c>
      <c r="AU839" s="104"/>
      <c r="AV839" s="104"/>
      <c r="AW839" s="104"/>
      <c r="AX839" s="104"/>
      <c r="AY839" s="104"/>
      <c r="AZ839" s="104"/>
      <c r="BA839" s="104"/>
      <c r="BB839" s="104"/>
      <c r="BC839" s="104"/>
      <c r="BD839" s="104"/>
      <c r="BE839" s="162"/>
      <c r="BF839" s="104"/>
      <c r="BG839" s="363"/>
      <c r="BH839" s="213" t="s">
        <v>2008</v>
      </c>
      <c r="BI839" s="193" t="s">
        <v>2008</v>
      </c>
      <c r="BJ839" s="193" t="s">
        <v>6768</v>
      </c>
      <c r="BK839" s="109"/>
    </row>
    <row r="840" s="193" customFormat="true" ht="12.75" hidden="true" customHeight="true" outlineLevel="0" collapsed="false">
      <c r="A840" s="315"/>
      <c r="B840" s="316"/>
      <c r="C840" s="316"/>
      <c r="D840" s="332" t="s">
        <v>2009</v>
      </c>
      <c r="E840" s="317" t="s">
        <v>2010</v>
      </c>
      <c r="F840" s="87" t="s">
        <v>6769</v>
      </c>
      <c r="G840" s="88"/>
      <c r="H840" s="89" t="s">
        <v>6770</v>
      </c>
      <c r="I840" s="90"/>
      <c r="J840" s="90"/>
      <c r="K840" s="91"/>
      <c r="L840" s="92"/>
      <c r="M840" s="90" t="s">
        <v>2749</v>
      </c>
      <c r="N840" s="90"/>
      <c r="O840" s="90"/>
      <c r="P840" s="91"/>
      <c r="Q840" s="185"/>
      <c r="R840" s="185"/>
      <c r="S840" s="185"/>
      <c r="T840" s="185"/>
      <c r="U840" s="185"/>
      <c r="V840" s="100" t="s">
        <v>6771</v>
      </c>
      <c r="W840" s="95" t="s">
        <v>6605</v>
      </c>
      <c r="X840" s="96"/>
      <c r="Y840" s="96"/>
      <c r="Z840" s="96"/>
      <c r="AA840" s="96"/>
      <c r="AB840" s="96"/>
      <c r="AC840" s="95"/>
      <c r="AD840" s="95" t="s">
        <v>6711</v>
      </c>
      <c r="AE840" s="100"/>
      <c r="AF840" s="100" t="n">
        <v>0</v>
      </c>
      <c r="AG840" s="186"/>
      <c r="AH840" s="187"/>
      <c r="AI840" s="187"/>
      <c r="AJ840" s="187"/>
      <c r="AK840" s="188"/>
      <c r="AL840" s="188"/>
      <c r="AM840" s="189"/>
      <c r="AN840" s="189"/>
      <c r="AO840" s="189"/>
      <c r="AP840" s="189"/>
      <c r="AQ840" s="189"/>
      <c r="AR840" s="189"/>
      <c r="AS840" s="189"/>
      <c r="AT840" s="194" t="s">
        <v>2009</v>
      </c>
      <c r="AU840" s="104"/>
      <c r="AV840" s="104"/>
      <c r="AW840" s="104"/>
      <c r="AX840" s="104"/>
      <c r="AY840" s="104"/>
      <c r="AZ840" s="104"/>
      <c r="BA840" s="104"/>
      <c r="BB840" s="104"/>
      <c r="BC840" s="104"/>
      <c r="BD840" s="104"/>
      <c r="BE840" s="162"/>
      <c r="BF840" s="104"/>
      <c r="BG840" s="363"/>
      <c r="BH840" s="213" t="s">
        <v>2010</v>
      </c>
      <c r="BI840" s="193" t="s">
        <v>2010</v>
      </c>
      <c r="BJ840" s="193" t="s">
        <v>6772</v>
      </c>
      <c r="BK840" s="109"/>
    </row>
    <row r="841" s="193" customFormat="true" ht="12.75" hidden="true" customHeight="true" outlineLevel="0" collapsed="false">
      <c r="A841" s="315"/>
      <c r="B841" s="316"/>
      <c r="C841" s="316"/>
      <c r="D841" s="332" t="s">
        <v>2011</v>
      </c>
      <c r="E841" s="317" t="s">
        <v>2012</v>
      </c>
      <c r="F841" s="87" t="s">
        <v>6773</v>
      </c>
      <c r="G841" s="88"/>
      <c r="H841" s="89" t="s">
        <v>6774</v>
      </c>
      <c r="I841" s="90"/>
      <c r="J841" s="90"/>
      <c r="K841" s="91"/>
      <c r="L841" s="92"/>
      <c r="M841" s="90" t="s">
        <v>2749</v>
      </c>
      <c r="N841" s="90"/>
      <c r="O841" s="90"/>
      <c r="P841" s="91"/>
      <c r="Q841" s="185"/>
      <c r="R841" s="185"/>
      <c r="S841" s="185"/>
      <c r="T841" s="185"/>
      <c r="U841" s="185"/>
      <c r="V841" s="100" t="s">
        <v>6775</v>
      </c>
      <c r="W841" s="95" t="s">
        <v>6605</v>
      </c>
      <c r="X841" s="96"/>
      <c r="Y841" s="96"/>
      <c r="Z841" s="96"/>
      <c r="AA841" s="96"/>
      <c r="AB841" s="96"/>
      <c r="AC841" s="95"/>
      <c r="AD841" s="95" t="s">
        <v>6711</v>
      </c>
      <c r="AE841" s="100"/>
      <c r="AF841" s="100" t="n">
        <v>0</v>
      </c>
      <c r="AG841" s="186"/>
      <c r="AH841" s="187"/>
      <c r="AI841" s="187"/>
      <c r="AJ841" s="187"/>
      <c r="AK841" s="188"/>
      <c r="AL841" s="188"/>
      <c r="AM841" s="189"/>
      <c r="AN841" s="189"/>
      <c r="AO841" s="189"/>
      <c r="AP841" s="189"/>
      <c r="AQ841" s="189"/>
      <c r="AR841" s="189"/>
      <c r="AS841" s="189"/>
      <c r="AT841" s="194" t="s">
        <v>2011</v>
      </c>
      <c r="AU841" s="104"/>
      <c r="AV841" s="104"/>
      <c r="AW841" s="104"/>
      <c r="AX841" s="104"/>
      <c r="AY841" s="104"/>
      <c r="AZ841" s="104"/>
      <c r="BA841" s="104"/>
      <c r="BB841" s="104"/>
      <c r="BC841" s="104"/>
      <c r="BD841" s="104"/>
      <c r="BE841" s="162"/>
      <c r="BF841" s="104"/>
      <c r="BG841" s="363"/>
      <c r="BH841" s="213" t="s">
        <v>2012</v>
      </c>
      <c r="BI841" s="193" t="s">
        <v>2012</v>
      </c>
      <c r="BJ841" s="193" t="s">
        <v>6776</v>
      </c>
      <c r="BK841" s="109"/>
    </row>
    <row r="842" s="193" customFormat="true" ht="12.75" hidden="true" customHeight="true" outlineLevel="0" collapsed="false">
      <c r="A842" s="315"/>
      <c r="B842" s="316"/>
      <c r="C842" s="316"/>
      <c r="D842" s="332" t="s">
        <v>2013</v>
      </c>
      <c r="E842" s="317" t="s">
        <v>2014</v>
      </c>
      <c r="F842" s="87" t="s">
        <v>6777</v>
      </c>
      <c r="G842" s="88"/>
      <c r="H842" s="89" t="s">
        <v>6778</v>
      </c>
      <c r="I842" s="90"/>
      <c r="J842" s="90"/>
      <c r="K842" s="91"/>
      <c r="L842" s="92"/>
      <c r="M842" s="90" t="s">
        <v>2749</v>
      </c>
      <c r="N842" s="90"/>
      <c r="O842" s="90"/>
      <c r="P842" s="91"/>
      <c r="Q842" s="185"/>
      <c r="R842" s="185"/>
      <c r="S842" s="185"/>
      <c r="T842" s="185"/>
      <c r="U842" s="185"/>
      <c r="V842" s="100" t="s">
        <v>6779</v>
      </c>
      <c r="W842" s="95" t="s">
        <v>6605</v>
      </c>
      <c r="X842" s="96"/>
      <c r="Y842" s="96"/>
      <c r="Z842" s="96"/>
      <c r="AA842" s="96"/>
      <c r="AB842" s="96"/>
      <c r="AC842" s="95"/>
      <c r="AD842" s="95" t="s">
        <v>6711</v>
      </c>
      <c r="AE842" s="100"/>
      <c r="AF842" s="100" t="n">
        <v>0</v>
      </c>
      <c r="AG842" s="186"/>
      <c r="AH842" s="187"/>
      <c r="AI842" s="187"/>
      <c r="AJ842" s="187"/>
      <c r="AK842" s="188"/>
      <c r="AL842" s="188"/>
      <c r="AM842" s="189"/>
      <c r="AN842" s="189"/>
      <c r="AO842" s="189"/>
      <c r="AP842" s="189"/>
      <c r="AQ842" s="189"/>
      <c r="AR842" s="189"/>
      <c r="AS842" s="189"/>
      <c r="AT842" s="194" t="s">
        <v>2013</v>
      </c>
      <c r="AU842" s="104"/>
      <c r="AV842" s="104"/>
      <c r="AW842" s="104"/>
      <c r="AX842" s="104"/>
      <c r="AY842" s="104"/>
      <c r="AZ842" s="104"/>
      <c r="BA842" s="104"/>
      <c r="BB842" s="104"/>
      <c r="BC842" s="104"/>
      <c r="BD842" s="104"/>
      <c r="BE842" s="162"/>
      <c r="BF842" s="104"/>
      <c r="BG842" s="363"/>
      <c r="BH842" s="213" t="s">
        <v>2014</v>
      </c>
      <c r="BI842" s="193" t="s">
        <v>2014</v>
      </c>
      <c r="BJ842" s="193" t="s">
        <v>6780</v>
      </c>
      <c r="BK842" s="109"/>
    </row>
    <row r="843" s="193" customFormat="true" ht="12.75" hidden="true" customHeight="true" outlineLevel="0" collapsed="false">
      <c r="A843" s="315"/>
      <c r="B843" s="316"/>
      <c r="C843" s="316"/>
      <c r="D843" s="332" t="s">
        <v>2015</v>
      </c>
      <c r="E843" s="317" t="s">
        <v>2016</v>
      </c>
      <c r="F843" s="87" t="s">
        <v>6781</v>
      </c>
      <c r="G843" s="88"/>
      <c r="H843" s="89" t="s">
        <v>6782</v>
      </c>
      <c r="I843" s="90"/>
      <c r="J843" s="90"/>
      <c r="K843" s="91"/>
      <c r="L843" s="92"/>
      <c r="M843" s="90" t="s">
        <v>2749</v>
      </c>
      <c r="N843" s="90"/>
      <c r="O843" s="90"/>
      <c r="P843" s="91"/>
      <c r="Q843" s="185"/>
      <c r="R843" s="185"/>
      <c r="S843" s="185"/>
      <c r="T843" s="185"/>
      <c r="U843" s="185"/>
      <c r="V843" s="100" t="s">
        <v>6783</v>
      </c>
      <c r="W843" s="95" t="s">
        <v>6605</v>
      </c>
      <c r="X843" s="96"/>
      <c r="Y843" s="96"/>
      <c r="Z843" s="96"/>
      <c r="AA843" s="96"/>
      <c r="AB843" s="96"/>
      <c r="AC843" s="95"/>
      <c r="AD843" s="95" t="s">
        <v>6711</v>
      </c>
      <c r="AE843" s="100"/>
      <c r="AF843" s="100" t="n">
        <v>0</v>
      </c>
      <c r="AG843" s="186"/>
      <c r="AH843" s="187"/>
      <c r="AI843" s="187"/>
      <c r="AJ843" s="187"/>
      <c r="AK843" s="188"/>
      <c r="AL843" s="188"/>
      <c r="AM843" s="189"/>
      <c r="AN843" s="189"/>
      <c r="AO843" s="189"/>
      <c r="AP843" s="189"/>
      <c r="AQ843" s="189"/>
      <c r="AR843" s="189"/>
      <c r="AS843" s="189"/>
      <c r="AT843" s="194" t="s">
        <v>2015</v>
      </c>
      <c r="AU843" s="104"/>
      <c r="AV843" s="104"/>
      <c r="AW843" s="104"/>
      <c r="AX843" s="104"/>
      <c r="AY843" s="104"/>
      <c r="AZ843" s="104"/>
      <c r="BA843" s="104"/>
      <c r="BB843" s="104"/>
      <c r="BC843" s="104"/>
      <c r="BD843" s="104"/>
      <c r="BE843" s="162"/>
      <c r="BF843" s="104"/>
      <c r="BG843" s="363"/>
      <c r="BH843" s="213" t="s">
        <v>2016</v>
      </c>
      <c r="BI843" s="193" t="s">
        <v>2016</v>
      </c>
      <c r="BJ843" s="193" t="s">
        <v>6784</v>
      </c>
      <c r="BK843" s="109"/>
    </row>
    <row r="844" s="193" customFormat="true" ht="12.75" hidden="true" customHeight="true" outlineLevel="0" collapsed="false">
      <c r="A844" s="315"/>
      <c r="B844" s="316"/>
      <c r="C844" s="316"/>
      <c r="D844" s="332" t="s">
        <v>2017</v>
      </c>
      <c r="E844" s="317" t="s">
        <v>2018</v>
      </c>
      <c r="F844" s="87" t="s">
        <v>6785</v>
      </c>
      <c r="G844" s="88"/>
      <c r="H844" s="89" t="s">
        <v>6786</v>
      </c>
      <c r="I844" s="90"/>
      <c r="J844" s="90"/>
      <c r="K844" s="91"/>
      <c r="L844" s="92"/>
      <c r="M844" s="90" t="s">
        <v>2749</v>
      </c>
      <c r="N844" s="90"/>
      <c r="O844" s="90"/>
      <c r="P844" s="91"/>
      <c r="Q844" s="185"/>
      <c r="R844" s="185"/>
      <c r="S844" s="185"/>
      <c r="T844" s="185"/>
      <c r="U844" s="185"/>
      <c r="V844" s="100" t="s">
        <v>6787</v>
      </c>
      <c r="W844" s="95" t="s">
        <v>6605</v>
      </c>
      <c r="X844" s="96"/>
      <c r="Y844" s="96"/>
      <c r="Z844" s="96"/>
      <c r="AA844" s="96"/>
      <c r="AB844" s="96"/>
      <c r="AC844" s="95"/>
      <c r="AD844" s="95" t="s">
        <v>6711</v>
      </c>
      <c r="AE844" s="100"/>
      <c r="AF844" s="100" t="n">
        <v>1</v>
      </c>
      <c r="AG844" s="186"/>
      <c r="AH844" s="187"/>
      <c r="AI844" s="187"/>
      <c r="AJ844" s="187"/>
      <c r="AK844" s="188"/>
      <c r="AL844" s="188"/>
      <c r="AM844" s="189"/>
      <c r="AN844" s="189"/>
      <c r="AO844" s="189"/>
      <c r="AP844" s="189"/>
      <c r="AQ844" s="189"/>
      <c r="AR844" s="189"/>
      <c r="AS844" s="189"/>
      <c r="AT844" s="194" t="s">
        <v>2017</v>
      </c>
      <c r="AU844" s="104"/>
      <c r="AV844" s="104"/>
      <c r="AW844" s="104"/>
      <c r="AX844" s="104"/>
      <c r="AY844" s="104"/>
      <c r="AZ844" s="104"/>
      <c r="BA844" s="104"/>
      <c r="BB844" s="104"/>
      <c r="BC844" s="104"/>
      <c r="BD844" s="104"/>
      <c r="BE844" s="162"/>
      <c r="BF844" s="104"/>
      <c r="BG844" s="363"/>
      <c r="BH844" s="213" t="s">
        <v>2018</v>
      </c>
      <c r="BI844" s="193" t="s">
        <v>2018</v>
      </c>
      <c r="BJ844" s="193" t="s">
        <v>6788</v>
      </c>
      <c r="BK844" s="109"/>
    </row>
    <row r="845" s="193" customFormat="true" ht="12.75" hidden="true" customHeight="true" outlineLevel="0" collapsed="false">
      <c r="A845" s="315"/>
      <c r="B845" s="316"/>
      <c r="C845" s="316"/>
      <c r="D845" s="332" t="s">
        <v>2019</v>
      </c>
      <c r="E845" s="317" t="s">
        <v>2020</v>
      </c>
      <c r="F845" s="87" t="s">
        <v>6789</v>
      </c>
      <c r="G845" s="88"/>
      <c r="H845" s="89" t="s">
        <v>6790</v>
      </c>
      <c r="I845" s="90"/>
      <c r="J845" s="90"/>
      <c r="K845" s="91"/>
      <c r="L845" s="92"/>
      <c r="M845" s="90" t="s">
        <v>2749</v>
      </c>
      <c r="N845" s="90"/>
      <c r="O845" s="90"/>
      <c r="P845" s="91"/>
      <c r="Q845" s="185"/>
      <c r="R845" s="185"/>
      <c r="S845" s="185"/>
      <c r="T845" s="185"/>
      <c r="U845" s="185"/>
      <c r="V845" s="100" t="s">
        <v>6791</v>
      </c>
      <c r="W845" s="95" t="s">
        <v>6605</v>
      </c>
      <c r="X845" s="96"/>
      <c r="Y845" s="96"/>
      <c r="Z845" s="96"/>
      <c r="AA845" s="96"/>
      <c r="AB845" s="96"/>
      <c r="AC845" s="95"/>
      <c r="AD845" s="95" t="s">
        <v>6711</v>
      </c>
      <c r="AE845" s="100"/>
      <c r="AF845" s="100" t="n">
        <v>0</v>
      </c>
      <c r="AG845" s="186"/>
      <c r="AH845" s="187"/>
      <c r="AI845" s="187"/>
      <c r="AJ845" s="187"/>
      <c r="AK845" s="188"/>
      <c r="AL845" s="188"/>
      <c r="AM845" s="189"/>
      <c r="AN845" s="189"/>
      <c r="AO845" s="189"/>
      <c r="AP845" s="189"/>
      <c r="AQ845" s="189"/>
      <c r="AR845" s="189"/>
      <c r="AS845" s="189"/>
      <c r="AT845" s="194" t="s">
        <v>2019</v>
      </c>
      <c r="AU845" s="104"/>
      <c r="AV845" s="104"/>
      <c r="AW845" s="104"/>
      <c r="AX845" s="104"/>
      <c r="AY845" s="104"/>
      <c r="AZ845" s="104"/>
      <c r="BA845" s="104"/>
      <c r="BB845" s="104"/>
      <c r="BC845" s="104"/>
      <c r="BD845" s="104"/>
      <c r="BE845" s="162"/>
      <c r="BF845" s="104"/>
      <c r="BG845" s="363"/>
      <c r="BH845" s="213" t="s">
        <v>2020</v>
      </c>
      <c r="BI845" s="193" t="s">
        <v>2020</v>
      </c>
      <c r="BJ845" s="193" t="s">
        <v>6792</v>
      </c>
      <c r="BK845" s="109"/>
    </row>
    <row r="846" s="193" customFormat="true" ht="12.75" hidden="true" customHeight="true" outlineLevel="0" collapsed="false">
      <c r="A846" s="315"/>
      <c r="B846" s="316"/>
      <c r="C846" s="316"/>
      <c r="D846" s="332" t="s">
        <v>2021</v>
      </c>
      <c r="E846" s="317" t="s">
        <v>2022</v>
      </c>
      <c r="F846" s="87" t="s">
        <v>6793</v>
      </c>
      <c r="G846" s="88"/>
      <c r="H846" s="89" t="s">
        <v>6794</v>
      </c>
      <c r="I846" s="90"/>
      <c r="J846" s="90"/>
      <c r="K846" s="91"/>
      <c r="L846" s="92"/>
      <c r="M846" s="90" t="s">
        <v>2749</v>
      </c>
      <c r="N846" s="90"/>
      <c r="O846" s="90"/>
      <c r="P846" s="91"/>
      <c r="Q846" s="185"/>
      <c r="R846" s="185"/>
      <c r="S846" s="185"/>
      <c r="T846" s="185"/>
      <c r="U846" s="185"/>
      <c r="V846" s="100" t="s">
        <v>6795</v>
      </c>
      <c r="W846" s="95" t="s">
        <v>6605</v>
      </c>
      <c r="X846" s="96"/>
      <c r="Y846" s="96"/>
      <c r="Z846" s="96"/>
      <c r="AA846" s="96"/>
      <c r="AB846" s="96"/>
      <c r="AC846" s="95"/>
      <c r="AD846" s="95" t="s">
        <v>6711</v>
      </c>
      <c r="AE846" s="100"/>
      <c r="AF846" s="100" t="n">
        <v>1</v>
      </c>
      <c r="AG846" s="186"/>
      <c r="AH846" s="187"/>
      <c r="AI846" s="187"/>
      <c r="AJ846" s="187"/>
      <c r="AK846" s="188"/>
      <c r="AL846" s="188"/>
      <c r="AM846" s="189"/>
      <c r="AN846" s="189"/>
      <c r="AO846" s="189"/>
      <c r="AP846" s="189"/>
      <c r="AQ846" s="189"/>
      <c r="AR846" s="189"/>
      <c r="AS846" s="189"/>
      <c r="AT846" s="194" t="s">
        <v>2021</v>
      </c>
      <c r="AU846" s="104"/>
      <c r="AV846" s="104"/>
      <c r="AW846" s="104"/>
      <c r="AX846" s="104"/>
      <c r="AY846" s="104"/>
      <c r="AZ846" s="104"/>
      <c r="BA846" s="104"/>
      <c r="BB846" s="104"/>
      <c r="BC846" s="104"/>
      <c r="BD846" s="104"/>
      <c r="BE846" s="162"/>
      <c r="BF846" s="104"/>
      <c r="BG846" s="363"/>
      <c r="BH846" s="213" t="s">
        <v>2022</v>
      </c>
      <c r="BI846" s="193" t="s">
        <v>2022</v>
      </c>
      <c r="BJ846" s="193" t="s">
        <v>6796</v>
      </c>
      <c r="BK846" s="109"/>
    </row>
    <row r="847" s="193" customFormat="true" ht="12.75" hidden="true" customHeight="true" outlineLevel="0" collapsed="false">
      <c r="A847" s="315"/>
      <c r="B847" s="316"/>
      <c r="C847" s="316"/>
      <c r="D847" s="332" t="s">
        <v>2023</v>
      </c>
      <c r="E847" s="317" t="s">
        <v>2025</v>
      </c>
      <c r="F847" s="87" t="s">
        <v>6797</v>
      </c>
      <c r="G847" s="88"/>
      <c r="H847" s="89" t="s">
        <v>6798</v>
      </c>
      <c r="I847" s="90"/>
      <c r="J847" s="90"/>
      <c r="K847" s="91"/>
      <c r="L847" s="92"/>
      <c r="M847" s="90" t="s">
        <v>2749</v>
      </c>
      <c r="N847" s="90"/>
      <c r="O847" s="90"/>
      <c r="P847" s="91"/>
      <c r="Q847" s="185"/>
      <c r="R847" s="185"/>
      <c r="S847" s="185"/>
      <c r="T847" s="185"/>
      <c r="U847" s="185"/>
      <c r="V847" s="100" t="s">
        <v>6799</v>
      </c>
      <c r="W847" s="95" t="s">
        <v>6605</v>
      </c>
      <c r="X847" s="96"/>
      <c r="Y847" s="96"/>
      <c r="Z847" s="96"/>
      <c r="AA847" s="96"/>
      <c r="AB847" s="96"/>
      <c r="AC847" s="95"/>
      <c r="AD847" s="95" t="s">
        <v>6606</v>
      </c>
      <c r="AE847" s="100"/>
      <c r="AF847" s="100" t="s">
        <v>2735</v>
      </c>
      <c r="AG847" s="186"/>
      <c r="AH847" s="187"/>
      <c r="AI847" s="187"/>
      <c r="AJ847" s="187"/>
      <c r="AK847" s="188"/>
      <c r="AL847" s="188"/>
      <c r="AM847" s="189"/>
      <c r="AN847" s="189"/>
      <c r="AO847" s="189"/>
      <c r="AP847" s="189"/>
      <c r="AQ847" s="189"/>
      <c r="AR847" s="189"/>
      <c r="AS847" s="189"/>
      <c r="AT847" s="194" t="s">
        <v>2024</v>
      </c>
      <c r="AU847" s="104"/>
      <c r="AV847" s="104"/>
      <c r="AW847" s="104"/>
      <c r="AX847" s="104"/>
      <c r="AY847" s="104"/>
      <c r="AZ847" s="104"/>
      <c r="BA847" s="104"/>
      <c r="BB847" s="104"/>
      <c r="BC847" s="104"/>
      <c r="BD847" s="104"/>
      <c r="BE847" s="162"/>
      <c r="BF847" s="104"/>
      <c r="BG847" s="363"/>
      <c r="BH847" s="213" t="s">
        <v>2025</v>
      </c>
      <c r="BI847" s="193" t="s">
        <v>2025</v>
      </c>
      <c r="BJ847" s="193" t="s">
        <v>6800</v>
      </c>
      <c r="BK847" s="109"/>
    </row>
    <row r="848" s="193" customFormat="true" ht="12.75" hidden="true" customHeight="true" outlineLevel="0" collapsed="false">
      <c r="A848" s="315"/>
      <c r="B848" s="316"/>
      <c r="C848" s="316"/>
      <c r="D848" s="370" t="s">
        <v>2026</v>
      </c>
      <c r="E848" s="317" t="s">
        <v>2028</v>
      </c>
      <c r="F848" s="87" t="s">
        <v>6801</v>
      </c>
      <c r="G848" s="88"/>
      <c r="H848" s="89" t="s">
        <v>6802</v>
      </c>
      <c r="I848" s="90"/>
      <c r="J848" s="90"/>
      <c r="K848" s="91"/>
      <c r="L848" s="92"/>
      <c r="M848" s="90" t="s">
        <v>2749</v>
      </c>
      <c r="N848" s="90"/>
      <c r="O848" s="90"/>
      <c r="P848" s="91"/>
      <c r="Q848" s="185"/>
      <c r="R848" s="185"/>
      <c r="S848" s="185"/>
      <c r="T848" s="185"/>
      <c r="U848" s="185"/>
      <c r="V848" s="100" t="s">
        <v>6803</v>
      </c>
      <c r="W848" s="95" t="s">
        <v>6605</v>
      </c>
      <c r="X848" s="96"/>
      <c r="Y848" s="96"/>
      <c r="Z848" s="96"/>
      <c r="AA848" s="96"/>
      <c r="AB848" s="96"/>
      <c r="AC848" s="95"/>
      <c r="AD848" s="95" t="s">
        <v>6606</v>
      </c>
      <c r="AE848" s="100"/>
      <c r="AF848" s="100" t="s">
        <v>2735</v>
      </c>
      <c r="AG848" s="186"/>
      <c r="AH848" s="187"/>
      <c r="AI848" s="187"/>
      <c r="AJ848" s="187"/>
      <c r="AK848" s="188"/>
      <c r="AL848" s="188"/>
      <c r="AM848" s="189"/>
      <c r="AN848" s="189"/>
      <c r="AO848" s="189"/>
      <c r="AP848" s="189"/>
      <c r="AQ848" s="189"/>
      <c r="AR848" s="189"/>
      <c r="AS848" s="189"/>
      <c r="AT848" s="194" t="s">
        <v>2027</v>
      </c>
      <c r="AU848" s="104"/>
      <c r="AV848" s="104"/>
      <c r="AW848" s="104"/>
      <c r="AX848" s="104"/>
      <c r="AY848" s="104"/>
      <c r="AZ848" s="104"/>
      <c r="BA848" s="104"/>
      <c r="BB848" s="104"/>
      <c r="BC848" s="104"/>
      <c r="BD848" s="104"/>
      <c r="BE848" s="162"/>
      <c r="BF848" s="104"/>
      <c r="BG848" s="363"/>
      <c r="BH848" s="213" t="s">
        <v>2028</v>
      </c>
      <c r="BI848" s="193" t="s">
        <v>2028</v>
      </c>
      <c r="BJ848" s="193" t="s">
        <v>6804</v>
      </c>
      <c r="BK848" s="109"/>
    </row>
    <row r="849" s="193" customFormat="true" ht="12.75" hidden="true" customHeight="true" outlineLevel="0" collapsed="false">
      <c r="A849" s="315"/>
      <c r="B849" s="316"/>
      <c r="C849" s="316"/>
      <c r="D849" s="370" t="s">
        <v>2029</v>
      </c>
      <c r="E849" s="317" t="s">
        <v>2031</v>
      </c>
      <c r="F849" s="87" t="s">
        <v>6805</v>
      </c>
      <c r="G849" s="88"/>
      <c r="H849" s="89" t="s">
        <v>6806</v>
      </c>
      <c r="I849" s="90"/>
      <c r="J849" s="90"/>
      <c r="K849" s="91"/>
      <c r="L849" s="92"/>
      <c r="M849" s="90" t="s">
        <v>2749</v>
      </c>
      <c r="N849" s="90"/>
      <c r="O849" s="90"/>
      <c r="P849" s="91"/>
      <c r="Q849" s="185"/>
      <c r="R849" s="185"/>
      <c r="S849" s="185"/>
      <c r="T849" s="185"/>
      <c r="U849" s="185"/>
      <c r="V849" s="100" t="s">
        <v>6807</v>
      </c>
      <c r="W849" s="95" t="s">
        <v>6605</v>
      </c>
      <c r="X849" s="96"/>
      <c r="Y849" s="96"/>
      <c r="Z849" s="96"/>
      <c r="AA849" s="96"/>
      <c r="AB849" s="96"/>
      <c r="AC849" s="95"/>
      <c r="AD849" s="95" t="s">
        <v>6606</v>
      </c>
      <c r="AE849" s="100"/>
      <c r="AF849" s="100" t="s">
        <v>2735</v>
      </c>
      <c r="AG849" s="186"/>
      <c r="AH849" s="187"/>
      <c r="AI849" s="187"/>
      <c r="AJ849" s="187"/>
      <c r="AK849" s="188"/>
      <c r="AL849" s="188"/>
      <c r="AM849" s="189"/>
      <c r="AN849" s="189"/>
      <c r="AO849" s="189"/>
      <c r="AP849" s="189"/>
      <c r="AQ849" s="189"/>
      <c r="AR849" s="189"/>
      <c r="AS849" s="189"/>
      <c r="AT849" s="194" t="s">
        <v>2030</v>
      </c>
      <c r="AU849" s="104"/>
      <c r="AV849" s="104"/>
      <c r="AW849" s="104"/>
      <c r="AX849" s="104"/>
      <c r="AY849" s="104"/>
      <c r="AZ849" s="104"/>
      <c r="BA849" s="104"/>
      <c r="BB849" s="104"/>
      <c r="BC849" s="104"/>
      <c r="BD849" s="104"/>
      <c r="BE849" s="162"/>
      <c r="BF849" s="104"/>
      <c r="BG849" s="363"/>
      <c r="BH849" s="213" t="s">
        <v>2031</v>
      </c>
      <c r="BI849" s="193" t="s">
        <v>2031</v>
      </c>
      <c r="BJ849" s="193" t="s">
        <v>6808</v>
      </c>
      <c r="BK849" s="109"/>
    </row>
    <row r="850" s="193" customFormat="true" ht="12.75" hidden="true" customHeight="true" outlineLevel="0" collapsed="false">
      <c r="A850" s="315"/>
      <c r="B850" s="316"/>
      <c r="C850" s="316"/>
      <c r="D850" s="332" t="s">
        <v>2032</v>
      </c>
      <c r="E850" s="317" t="s">
        <v>2034</v>
      </c>
      <c r="F850" s="87" t="s">
        <v>6809</v>
      </c>
      <c r="G850" s="88"/>
      <c r="H850" s="89" t="s">
        <v>6810</v>
      </c>
      <c r="I850" s="90"/>
      <c r="J850" s="90"/>
      <c r="K850" s="91"/>
      <c r="L850" s="92"/>
      <c r="M850" s="90" t="s">
        <v>2749</v>
      </c>
      <c r="N850" s="90"/>
      <c r="O850" s="90"/>
      <c r="P850" s="91"/>
      <c r="Q850" s="185"/>
      <c r="R850" s="185"/>
      <c r="S850" s="185"/>
      <c r="T850" s="185"/>
      <c r="U850" s="185"/>
      <c r="V850" s="100" t="s">
        <v>6811</v>
      </c>
      <c r="W850" s="95" t="s">
        <v>6605</v>
      </c>
      <c r="X850" s="96"/>
      <c r="Y850" s="96"/>
      <c r="Z850" s="96"/>
      <c r="AA850" s="96"/>
      <c r="AB850" s="96"/>
      <c r="AC850" s="95"/>
      <c r="AD850" s="95" t="s">
        <v>6606</v>
      </c>
      <c r="AE850" s="100"/>
      <c r="AF850" s="100" t="s">
        <v>2735</v>
      </c>
      <c r="AG850" s="186"/>
      <c r="AH850" s="187"/>
      <c r="AI850" s="187"/>
      <c r="AJ850" s="187"/>
      <c r="AK850" s="188"/>
      <c r="AL850" s="188"/>
      <c r="AM850" s="189"/>
      <c r="AN850" s="189"/>
      <c r="AO850" s="189"/>
      <c r="AP850" s="189"/>
      <c r="AQ850" s="189"/>
      <c r="AR850" s="189"/>
      <c r="AS850" s="189"/>
      <c r="AT850" s="194" t="s">
        <v>2033</v>
      </c>
      <c r="AU850" s="104"/>
      <c r="AV850" s="104"/>
      <c r="AW850" s="104"/>
      <c r="AX850" s="104"/>
      <c r="AY850" s="104"/>
      <c r="AZ850" s="104"/>
      <c r="BA850" s="104"/>
      <c r="BB850" s="104"/>
      <c r="BC850" s="104"/>
      <c r="BD850" s="104"/>
      <c r="BE850" s="162"/>
      <c r="BF850" s="104"/>
      <c r="BG850" s="363"/>
      <c r="BH850" s="213" t="s">
        <v>2034</v>
      </c>
      <c r="BI850" s="193" t="s">
        <v>2034</v>
      </c>
      <c r="BJ850" s="193" t="s">
        <v>6812</v>
      </c>
      <c r="BK850" s="109"/>
    </row>
    <row r="851" s="193" customFormat="true" ht="12.75" hidden="true" customHeight="true" outlineLevel="0" collapsed="false">
      <c r="A851" s="315"/>
      <c r="B851" s="316"/>
      <c r="C851" s="316"/>
      <c r="D851" s="332" t="s">
        <v>2035</v>
      </c>
      <c r="E851" s="317" t="s">
        <v>2037</v>
      </c>
      <c r="F851" s="87" t="s">
        <v>6813</v>
      </c>
      <c r="G851" s="88"/>
      <c r="H851" s="89" t="s">
        <v>6814</v>
      </c>
      <c r="I851" s="90"/>
      <c r="J851" s="90"/>
      <c r="K851" s="91"/>
      <c r="L851" s="92"/>
      <c r="M851" s="90" t="s">
        <v>2749</v>
      </c>
      <c r="N851" s="90"/>
      <c r="O851" s="90"/>
      <c r="P851" s="91"/>
      <c r="Q851" s="185"/>
      <c r="R851" s="185"/>
      <c r="S851" s="185"/>
      <c r="T851" s="185"/>
      <c r="U851" s="185"/>
      <c r="V851" s="100" t="s">
        <v>6815</v>
      </c>
      <c r="W851" s="95" t="s">
        <v>6605</v>
      </c>
      <c r="X851" s="96"/>
      <c r="Y851" s="96"/>
      <c r="Z851" s="96"/>
      <c r="AA851" s="96"/>
      <c r="AB851" s="96"/>
      <c r="AC851" s="95"/>
      <c r="AD851" s="95" t="s">
        <v>6606</v>
      </c>
      <c r="AE851" s="100"/>
      <c r="AF851" s="100" t="s">
        <v>2735</v>
      </c>
      <c r="AG851" s="186"/>
      <c r="AH851" s="187"/>
      <c r="AI851" s="187"/>
      <c r="AJ851" s="187"/>
      <c r="AK851" s="188"/>
      <c r="AL851" s="188"/>
      <c r="AM851" s="189"/>
      <c r="AN851" s="189"/>
      <c r="AO851" s="189"/>
      <c r="AP851" s="189"/>
      <c r="AQ851" s="189"/>
      <c r="AR851" s="189"/>
      <c r="AS851" s="189"/>
      <c r="AT851" s="194" t="s">
        <v>2036</v>
      </c>
      <c r="AU851" s="104"/>
      <c r="AV851" s="104"/>
      <c r="AW851" s="104"/>
      <c r="AX851" s="104"/>
      <c r="AY851" s="104"/>
      <c r="AZ851" s="104"/>
      <c r="BA851" s="104"/>
      <c r="BB851" s="104"/>
      <c r="BC851" s="104"/>
      <c r="BD851" s="104"/>
      <c r="BE851" s="162"/>
      <c r="BF851" s="104"/>
      <c r="BG851" s="363"/>
      <c r="BH851" s="213" t="s">
        <v>2037</v>
      </c>
      <c r="BI851" s="193" t="s">
        <v>2037</v>
      </c>
      <c r="BJ851" s="193" t="s">
        <v>6816</v>
      </c>
      <c r="BK851" s="109"/>
    </row>
    <row r="852" s="193" customFormat="true" ht="12.75" hidden="true" customHeight="true" outlineLevel="0" collapsed="false">
      <c r="A852" s="315"/>
      <c r="B852" s="316"/>
      <c r="C852" s="316"/>
      <c r="D852" s="332" t="s">
        <v>2038</v>
      </c>
      <c r="E852" s="317" t="s">
        <v>2040</v>
      </c>
      <c r="F852" s="87" t="s">
        <v>6817</v>
      </c>
      <c r="G852" s="88"/>
      <c r="H852" s="89" t="s">
        <v>6818</v>
      </c>
      <c r="I852" s="90"/>
      <c r="J852" s="90"/>
      <c r="K852" s="91"/>
      <c r="L852" s="92"/>
      <c r="M852" s="90" t="s">
        <v>2749</v>
      </c>
      <c r="N852" s="90"/>
      <c r="O852" s="90"/>
      <c r="P852" s="91"/>
      <c r="Q852" s="185"/>
      <c r="R852" s="185"/>
      <c r="S852" s="185"/>
      <c r="T852" s="185"/>
      <c r="U852" s="185"/>
      <c r="V852" s="100" t="s">
        <v>6819</v>
      </c>
      <c r="W852" s="95" t="s">
        <v>6605</v>
      </c>
      <c r="X852" s="96"/>
      <c r="Y852" s="96"/>
      <c r="Z852" s="96"/>
      <c r="AA852" s="96"/>
      <c r="AB852" s="96"/>
      <c r="AC852" s="95"/>
      <c r="AD852" s="95" t="s">
        <v>6606</v>
      </c>
      <c r="AE852" s="100"/>
      <c r="AF852" s="100" t="s">
        <v>2735</v>
      </c>
      <c r="AG852" s="186"/>
      <c r="AH852" s="187"/>
      <c r="AI852" s="187"/>
      <c r="AJ852" s="187"/>
      <c r="AK852" s="188"/>
      <c r="AL852" s="188"/>
      <c r="AM852" s="189"/>
      <c r="AN852" s="189"/>
      <c r="AO852" s="189"/>
      <c r="AP852" s="189"/>
      <c r="AQ852" s="189"/>
      <c r="AR852" s="189"/>
      <c r="AS852" s="189"/>
      <c r="AT852" s="194" t="s">
        <v>2039</v>
      </c>
      <c r="AU852" s="104"/>
      <c r="AV852" s="104"/>
      <c r="AW852" s="104"/>
      <c r="AX852" s="104"/>
      <c r="AY852" s="104"/>
      <c r="AZ852" s="104"/>
      <c r="BA852" s="104"/>
      <c r="BB852" s="104"/>
      <c r="BC852" s="104"/>
      <c r="BD852" s="104"/>
      <c r="BE852" s="162"/>
      <c r="BF852" s="104"/>
      <c r="BG852" s="363"/>
      <c r="BH852" s="213" t="s">
        <v>2040</v>
      </c>
      <c r="BI852" s="193" t="s">
        <v>2040</v>
      </c>
      <c r="BJ852" s="193" t="s">
        <v>6820</v>
      </c>
      <c r="BK852" s="109"/>
    </row>
    <row r="853" s="193" customFormat="true" ht="12.75" hidden="true" customHeight="true" outlineLevel="0" collapsed="false">
      <c r="A853" s="315"/>
      <c r="B853" s="316"/>
      <c r="C853" s="316"/>
      <c r="D853" s="332" t="s">
        <v>2041</v>
      </c>
      <c r="E853" s="317" t="s">
        <v>2043</v>
      </c>
      <c r="F853" s="87" t="s">
        <v>6821</v>
      </c>
      <c r="G853" s="88"/>
      <c r="H853" s="89" t="s">
        <v>6822</v>
      </c>
      <c r="I853" s="90"/>
      <c r="J853" s="90"/>
      <c r="K853" s="91"/>
      <c r="L853" s="92"/>
      <c r="M853" s="90" t="s">
        <v>2749</v>
      </c>
      <c r="N853" s="90"/>
      <c r="O853" s="90"/>
      <c r="P853" s="91"/>
      <c r="Q853" s="185"/>
      <c r="R853" s="185"/>
      <c r="S853" s="185"/>
      <c r="T853" s="185"/>
      <c r="U853" s="185"/>
      <c r="V853" s="100" t="s">
        <v>6823</v>
      </c>
      <c r="W853" s="95" t="s">
        <v>6605</v>
      </c>
      <c r="X853" s="96"/>
      <c r="Y853" s="96"/>
      <c r="Z853" s="96"/>
      <c r="AA853" s="96"/>
      <c r="AB853" s="96"/>
      <c r="AC853" s="95"/>
      <c r="AD853" s="95" t="s">
        <v>6606</v>
      </c>
      <c r="AE853" s="100"/>
      <c r="AF853" s="100" t="s">
        <v>2735</v>
      </c>
      <c r="AG853" s="186"/>
      <c r="AH853" s="187"/>
      <c r="AI853" s="187"/>
      <c r="AJ853" s="187"/>
      <c r="AK853" s="188"/>
      <c r="AL853" s="188"/>
      <c r="AM853" s="189"/>
      <c r="AN853" s="189"/>
      <c r="AO853" s="189"/>
      <c r="AP853" s="189"/>
      <c r="AQ853" s="189"/>
      <c r="AR853" s="189"/>
      <c r="AS853" s="189"/>
      <c r="AT853" s="194" t="s">
        <v>2042</v>
      </c>
      <c r="AU853" s="104"/>
      <c r="AV853" s="104"/>
      <c r="AW853" s="104"/>
      <c r="AX853" s="104"/>
      <c r="AY853" s="104"/>
      <c r="AZ853" s="104"/>
      <c r="BA853" s="104"/>
      <c r="BB853" s="104"/>
      <c r="BC853" s="104"/>
      <c r="BD853" s="104"/>
      <c r="BE853" s="162"/>
      <c r="BF853" s="104"/>
      <c r="BG853" s="363"/>
      <c r="BH853" s="213" t="s">
        <v>2043</v>
      </c>
      <c r="BI853" s="193" t="s">
        <v>2043</v>
      </c>
      <c r="BJ853" s="193" t="s">
        <v>6824</v>
      </c>
      <c r="BK853" s="109"/>
    </row>
    <row r="854" s="193" customFormat="true" ht="12.75" hidden="true" customHeight="true" outlineLevel="0" collapsed="false">
      <c r="A854" s="315"/>
      <c r="B854" s="316"/>
      <c r="C854" s="316"/>
      <c r="D854" s="332" t="s">
        <v>2044</v>
      </c>
      <c r="E854" s="317" t="s">
        <v>2046</v>
      </c>
      <c r="F854" s="87" t="s">
        <v>6825</v>
      </c>
      <c r="G854" s="88"/>
      <c r="H854" s="89" t="s">
        <v>6826</v>
      </c>
      <c r="I854" s="90"/>
      <c r="J854" s="90"/>
      <c r="K854" s="91"/>
      <c r="L854" s="92"/>
      <c r="M854" s="90" t="s">
        <v>2749</v>
      </c>
      <c r="N854" s="90"/>
      <c r="O854" s="90"/>
      <c r="P854" s="91"/>
      <c r="Q854" s="185"/>
      <c r="R854" s="185"/>
      <c r="S854" s="185"/>
      <c r="T854" s="185"/>
      <c r="U854" s="185"/>
      <c r="V854" s="100" t="s">
        <v>6827</v>
      </c>
      <c r="W854" s="95" t="s">
        <v>6605</v>
      </c>
      <c r="X854" s="96"/>
      <c r="Y854" s="96"/>
      <c r="Z854" s="96"/>
      <c r="AA854" s="96"/>
      <c r="AB854" s="96"/>
      <c r="AC854" s="95"/>
      <c r="AD854" s="95" t="s">
        <v>6606</v>
      </c>
      <c r="AE854" s="100"/>
      <c r="AF854" s="100" t="s">
        <v>2735</v>
      </c>
      <c r="AG854" s="186"/>
      <c r="AH854" s="187"/>
      <c r="AI854" s="187"/>
      <c r="AJ854" s="187"/>
      <c r="AK854" s="188"/>
      <c r="AL854" s="188"/>
      <c r="AM854" s="189"/>
      <c r="AN854" s="189"/>
      <c r="AO854" s="189"/>
      <c r="AP854" s="189"/>
      <c r="AQ854" s="189"/>
      <c r="AR854" s="189"/>
      <c r="AS854" s="189"/>
      <c r="AT854" s="194" t="s">
        <v>2045</v>
      </c>
      <c r="AU854" s="104"/>
      <c r="AV854" s="104"/>
      <c r="AW854" s="104"/>
      <c r="AX854" s="104"/>
      <c r="AY854" s="104"/>
      <c r="AZ854" s="104"/>
      <c r="BA854" s="104"/>
      <c r="BB854" s="104"/>
      <c r="BC854" s="104"/>
      <c r="BD854" s="104"/>
      <c r="BE854" s="162"/>
      <c r="BF854" s="104"/>
      <c r="BG854" s="363"/>
      <c r="BH854" s="213" t="s">
        <v>2046</v>
      </c>
      <c r="BI854" s="193" t="s">
        <v>2046</v>
      </c>
      <c r="BJ854" s="193" t="s">
        <v>6828</v>
      </c>
      <c r="BK854" s="109"/>
    </row>
    <row r="855" s="193" customFormat="true" ht="12.75" hidden="true" customHeight="true" outlineLevel="0" collapsed="false">
      <c r="A855" s="315"/>
      <c r="B855" s="316"/>
      <c r="C855" s="316"/>
      <c r="D855" s="332" t="s">
        <v>2047</v>
      </c>
      <c r="E855" s="317" t="s">
        <v>2048</v>
      </c>
      <c r="F855" s="87" t="s">
        <v>6829</v>
      </c>
      <c r="G855" s="88"/>
      <c r="H855" s="89" t="s">
        <v>6830</v>
      </c>
      <c r="I855" s="90"/>
      <c r="J855" s="90"/>
      <c r="K855" s="91"/>
      <c r="L855" s="92"/>
      <c r="M855" s="90" t="s">
        <v>2749</v>
      </c>
      <c r="N855" s="90"/>
      <c r="O855" s="90"/>
      <c r="P855" s="91"/>
      <c r="Q855" s="185"/>
      <c r="R855" s="185"/>
      <c r="S855" s="185"/>
      <c r="T855" s="185"/>
      <c r="U855" s="185"/>
      <c r="V855" s="100" t="s">
        <v>6831</v>
      </c>
      <c r="W855" s="95" t="s">
        <v>6605</v>
      </c>
      <c r="X855" s="96"/>
      <c r="Y855" s="96"/>
      <c r="Z855" s="96"/>
      <c r="AA855" s="96"/>
      <c r="AB855" s="96"/>
      <c r="AC855" s="95"/>
      <c r="AD855" s="95" t="s">
        <v>6606</v>
      </c>
      <c r="AE855" s="100"/>
      <c r="AF855" s="100" t="s">
        <v>2735</v>
      </c>
      <c r="AG855" s="186"/>
      <c r="AH855" s="187"/>
      <c r="AI855" s="187"/>
      <c r="AJ855" s="187"/>
      <c r="AK855" s="188"/>
      <c r="AL855" s="188"/>
      <c r="AM855" s="189"/>
      <c r="AN855" s="189"/>
      <c r="AO855" s="189"/>
      <c r="AP855" s="189"/>
      <c r="AQ855" s="189"/>
      <c r="AR855" s="189"/>
      <c r="AS855" s="189"/>
      <c r="AT855" s="194" t="s">
        <v>2047</v>
      </c>
      <c r="AU855" s="104"/>
      <c r="AV855" s="104"/>
      <c r="AW855" s="104"/>
      <c r="AX855" s="104"/>
      <c r="AY855" s="104"/>
      <c r="AZ855" s="104"/>
      <c r="BA855" s="104"/>
      <c r="BB855" s="104"/>
      <c r="BC855" s="104"/>
      <c r="BD855" s="104"/>
      <c r="BE855" s="162"/>
      <c r="BF855" s="104"/>
      <c r="BG855" s="363"/>
      <c r="BH855" s="213" t="s">
        <v>2048</v>
      </c>
      <c r="BI855" s="193" t="s">
        <v>2048</v>
      </c>
      <c r="BJ855" s="193" t="s">
        <v>6832</v>
      </c>
      <c r="BK855" s="109"/>
    </row>
    <row r="856" s="193" customFormat="true" ht="12.75" hidden="true" customHeight="true" outlineLevel="0" collapsed="false">
      <c r="A856" s="315"/>
      <c r="B856" s="316"/>
      <c r="C856" s="316"/>
      <c r="D856" s="332" t="s">
        <v>2049</v>
      </c>
      <c r="E856" s="317" t="s">
        <v>2050</v>
      </c>
      <c r="F856" s="87" t="s">
        <v>6833</v>
      </c>
      <c r="G856" s="88"/>
      <c r="H856" s="89" t="s">
        <v>6834</v>
      </c>
      <c r="I856" s="90"/>
      <c r="J856" s="90"/>
      <c r="K856" s="91"/>
      <c r="L856" s="92"/>
      <c r="M856" s="90" t="s">
        <v>2749</v>
      </c>
      <c r="N856" s="90"/>
      <c r="O856" s="90"/>
      <c r="P856" s="91"/>
      <c r="Q856" s="185"/>
      <c r="R856" s="185"/>
      <c r="S856" s="185"/>
      <c r="T856" s="185"/>
      <c r="U856" s="185"/>
      <c r="V856" s="100" t="s">
        <v>6835</v>
      </c>
      <c r="W856" s="95" t="s">
        <v>6605</v>
      </c>
      <c r="X856" s="96"/>
      <c r="Y856" s="96"/>
      <c r="Z856" s="96"/>
      <c r="AA856" s="96"/>
      <c r="AB856" s="96"/>
      <c r="AC856" s="95"/>
      <c r="AD856" s="95" t="s">
        <v>6606</v>
      </c>
      <c r="AE856" s="100"/>
      <c r="AF856" s="100" t="s">
        <v>2735</v>
      </c>
      <c r="AG856" s="186"/>
      <c r="AH856" s="187"/>
      <c r="AI856" s="187"/>
      <c r="AJ856" s="187"/>
      <c r="AK856" s="188"/>
      <c r="AL856" s="188"/>
      <c r="AM856" s="189"/>
      <c r="AN856" s="189"/>
      <c r="AO856" s="189"/>
      <c r="AP856" s="189"/>
      <c r="AQ856" s="189"/>
      <c r="AR856" s="189"/>
      <c r="AS856" s="189"/>
      <c r="AT856" s="194" t="s">
        <v>2049</v>
      </c>
      <c r="AU856" s="104"/>
      <c r="AV856" s="104"/>
      <c r="AW856" s="104"/>
      <c r="AX856" s="104"/>
      <c r="AY856" s="104"/>
      <c r="AZ856" s="104"/>
      <c r="BA856" s="104"/>
      <c r="BB856" s="104"/>
      <c r="BC856" s="104"/>
      <c r="BD856" s="104"/>
      <c r="BE856" s="162"/>
      <c r="BF856" s="104"/>
      <c r="BG856" s="363"/>
      <c r="BH856" s="213" t="s">
        <v>2050</v>
      </c>
      <c r="BI856" s="193" t="s">
        <v>2050</v>
      </c>
      <c r="BJ856" s="193" t="s">
        <v>6836</v>
      </c>
      <c r="BK856" s="109"/>
    </row>
    <row r="857" s="193" customFormat="true" ht="12.75" hidden="true" customHeight="true" outlineLevel="0" collapsed="false">
      <c r="A857" s="315"/>
      <c r="B857" s="316"/>
      <c r="C857" s="316"/>
      <c r="D857" s="332" t="s">
        <v>2051</v>
      </c>
      <c r="E857" s="317" t="s">
        <v>2052</v>
      </c>
      <c r="F857" s="87" t="s">
        <v>6837</v>
      </c>
      <c r="G857" s="88"/>
      <c r="H857" s="89" t="s">
        <v>6838</v>
      </c>
      <c r="I857" s="90"/>
      <c r="J857" s="90"/>
      <c r="K857" s="91"/>
      <c r="L857" s="92"/>
      <c r="M857" s="90" t="s">
        <v>2749</v>
      </c>
      <c r="N857" s="90"/>
      <c r="O857" s="90"/>
      <c r="P857" s="91"/>
      <c r="Q857" s="185"/>
      <c r="R857" s="185"/>
      <c r="S857" s="185"/>
      <c r="T857" s="185"/>
      <c r="U857" s="185"/>
      <c r="V857" s="100" t="s">
        <v>6839</v>
      </c>
      <c r="W857" s="95" t="s">
        <v>6605</v>
      </c>
      <c r="X857" s="96"/>
      <c r="Y857" s="96"/>
      <c r="Z857" s="96"/>
      <c r="AA857" s="96"/>
      <c r="AB857" s="96"/>
      <c r="AC857" s="95"/>
      <c r="AD857" s="95" t="s">
        <v>6606</v>
      </c>
      <c r="AE857" s="100"/>
      <c r="AF857" s="100" t="s">
        <v>2735</v>
      </c>
      <c r="AG857" s="186"/>
      <c r="AH857" s="187"/>
      <c r="AI857" s="187"/>
      <c r="AJ857" s="187"/>
      <c r="AK857" s="188"/>
      <c r="AL857" s="188"/>
      <c r="AM857" s="189"/>
      <c r="AN857" s="189"/>
      <c r="AO857" s="189"/>
      <c r="AP857" s="189"/>
      <c r="AQ857" s="189"/>
      <c r="AR857" s="189"/>
      <c r="AS857" s="189"/>
      <c r="AT857" s="194" t="s">
        <v>2051</v>
      </c>
      <c r="AU857" s="104"/>
      <c r="AV857" s="104"/>
      <c r="AW857" s="104"/>
      <c r="AX857" s="104"/>
      <c r="AY857" s="104"/>
      <c r="AZ857" s="104"/>
      <c r="BA857" s="104"/>
      <c r="BB857" s="104"/>
      <c r="BC857" s="104"/>
      <c r="BD857" s="104"/>
      <c r="BE857" s="162"/>
      <c r="BF857" s="104"/>
      <c r="BG857" s="363"/>
      <c r="BH857" s="213" t="s">
        <v>2052</v>
      </c>
      <c r="BI857" s="193" t="s">
        <v>2052</v>
      </c>
      <c r="BJ857" s="193" t="s">
        <v>6840</v>
      </c>
      <c r="BK857" s="109"/>
    </row>
    <row r="858" s="193" customFormat="true" ht="12.75" hidden="true" customHeight="true" outlineLevel="0" collapsed="false">
      <c r="A858" s="315"/>
      <c r="B858" s="316"/>
      <c r="C858" s="316"/>
      <c r="D858" s="332" t="s">
        <v>2053</v>
      </c>
      <c r="E858" s="317" t="s">
        <v>2054</v>
      </c>
      <c r="F858" s="87" t="s">
        <v>6841</v>
      </c>
      <c r="G858" s="88"/>
      <c r="H858" s="89" t="s">
        <v>6842</v>
      </c>
      <c r="I858" s="90"/>
      <c r="J858" s="90"/>
      <c r="K858" s="91"/>
      <c r="L858" s="92"/>
      <c r="M858" s="90" t="s">
        <v>2749</v>
      </c>
      <c r="N858" s="90"/>
      <c r="O858" s="90"/>
      <c r="P858" s="91"/>
      <c r="Q858" s="185"/>
      <c r="R858" s="185"/>
      <c r="S858" s="185"/>
      <c r="T858" s="185"/>
      <c r="U858" s="185"/>
      <c r="V858" s="100" t="s">
        <v>6843</v>
      </c>
      <c r="W858" s="95" t="s">
        <v>6605</v>
      </c>
      <c r="X858" s="96"/>
      <c r="Y858" s="96"/>
      <c r="Z858" s="96"/>
      <c r="AA858" s="96"/>
      <c r="AB858" s="96"/>
      <c r="AC858" s="95"/>
      <c r="AD858" s="95" t="s">
        <v>6606</v>
      </c>
      <c r="AE858" s="100"/>
      <c r="AF858" s="100" t="s">
        <v>2735</v>
      </c>
      <c r="AG858" s="186"/>
      <c r="AH858" s="187"/>
      <c r="AI858" s="187"/>
      <c r="AJ858" s="187"/>
      <c r="AK858" s="188"/>
      <c r="AL858" s="188"/>
      <c r="AM858" s="189"/>
      <c r="AN858" s="189"/>
      <c r="AO858" s="189"/>
      <c r="AP858" s="189"/>
      <c r="AQ858" s="189"/>
      <c r="AR858" s="189"/>
      <c r="AS858" s="189"/>
      <c r="AT858" s="194" t="s">
        <v>2053</v>
      </c>
      <c r="AU858" s="104"/>
      <c r="AV858" s="104"/>
      <c r="AW858" s="104"/>
      <c r="AX858" s="104"/>
      <c r="AY858" s="104"/>
      <c r="AZ858" s="104"/>
      <c r="BA858" s="104"/>
      <c r="BB858" s="104"/>
      <c r="BC858" s="104"/>
      <c r="BD858" s="104"/>
      <c r="BE858" s="162"/>
      <c r="BF858" s="104"/>
      <c r="BG858" s="363"/>
      <c r="BH858" s="213" t="s">
        <v>2054</v>
      </c>
      <c r="BI858" s="193" t="s">
        <v>2054</v>
      </c>
      <c r="BJ858" s="193" t="s">
        <v>6844</v>
      </c>
      <c r="BK858" s="109"/>
    </row>
    <row r="859" s="193" customFormat="true" ht="12.75" hidden="true" customHeight="true" outlineLevel="0" collapsed="false">
      <c r="A859" s="315"/>
      <c r="B859" s="316"/>
      <c r="C859" s="316"/>
      <c r="D859" s="332" t="s">
        <v>2055</v>
      </c>
      <c r="E859" s="317" t="s">
        <v>2056</v>
      </c>
      <c r="F859" s="87" t="s">
        <v>6845</v>
      </c>
      <c r="G859" s="88"/>
      <c r="H859" s="89" t="s">
        <v>6846</v>
      </c>
      <c r="I859" s="90"/>
      <c r="J859" s="90"/>
      <c r="K859" s="91"/>
      <c r="L859" s="92"/>
      <c r="M859" s="90" t="s">
        <v>2749</v>
      </c>
      <c r="N859" s="90"/>
      <c r="O859" s="90"/>
      <c r="P859" s="91"/>
      <c r="Q859" s="185"/>
      <c r="R859" s="185"/>
      <c r="S859" s="185"/>
      <c r="T859" s="185"/>
      <c r="U859" s="185"/>
      <c r="V859" s="100" t="s">
        <v>6847</v>
      </c>
      <c r="W859" s="95" t="s">
        <v>6605</v>
      </c>
      <c r="X859" s="96"/>
      <c r="Y859" s="96"/>
      <c r="Z859" s="96"/>
      <c r="AA859" s="96"/>
      <c r="AB859" s="96"/>
      <c r="AC859" s="95"/>
      <c r="AD859" s="95" t="s">
        <v>6606</v>
      </c>
      <c r="AE859" s="100"/>
      <c r="AF859" s="100" t="s">
        <v>2735</v>
      </c>
      <c r="AG859" s="186"/>
      <c r="AH859" s="187"/>
      <c r="AI859" s="187"/>
      <c r="AJ859" s="187"/>
      <c r="AK859" s="188"/>
      <c r="AL859" s="188"/>
      <c r="AM859" s="189"/>
      <c r="AN859" s="189"/>
      <c r="AO859" s="189"/>
      <c r="AP859" s="189"/>
      <c r="AQ859" s="189"/>
      <c r="AR859" s="189"/>
      <c r="AS859" s="189"/>
      <c r="AT859" s="194" t="s">
        <v>2055</v>
      </c>
      <c r="AU859" s="104"/>
      <c r="AV859" s="104"/>
      <c r="AW859" s="104"/>
      <c r="AX859" s="104"/>
      <c r="AY859" s="104"/>
      <c r="AZ859" s="104"/>
      <c r="BA859" s="104"/>
      <c r="BB859" s="104"/>
      <c r="BC859" s="104"/>
      <c r="BD859" s="104"/>
      <c r="BE859" s="162"/>
      <c r="BF859" s="104"/>
      <c r="BG859" s="363"/>
      <c r="BH859" s="213" t="s">
        <v>2056</v>
      </c>
      <c r="BI859" s="193" t="s">
        <v>2056</v>
      </c>
      <c r="BJ859" s="193" t="s">
        <v>6848</v>
      </c>
      <c r="BK859" s="109"/>
    </row>
    <row r="860" s="193" customFormat="true" ht="12.75" hidden="true" customHeight="true" outlineLevel="0" collapsed="false">
      <c r="A860" s="315"/>
      <c r="B860" s="316"/>
      <c r="C860" s="316"/>
      <c r="D860" s="370" t="s">
        <v>2057</v>
      </c>
      <c r="E860" s="317" t="s">
        <v>2059</v>
      </c>
      <c r="F860" s="87" t="s">
        <v>6849</v>
      </c>
      <c r="G860" s="88"/>
      <c r="H860" s="89" t="s">
        <v>6850</v>
      </c>
      <c r="I860" s="90"/>
      <c r="J860" s="90"/>
      <c r="K860" s="91"/>
      <c r="L860" s="92"/>
      <c r="M860" s="90" t="s">
        <v>2749</v>
      </c>
      <c r="N860" s="90"/>
      <c r="O860" s="90"/>
      <c r="P860" s="91"/>
      <c r="Q860" s="185"/>
      <c r="R860" s="185"/>
      <c r="S860" s="185"/>
      <c r="T860" s="185"/>
      <c r="U860" s="185"/>
      <c r="V860" s="100" t="s">
        <v>6851</v>
      </c>
      <c r="W860" s="95" t="s">
        <v>6605</v>
      </c>
      <c r="X860" s="96"/>
      <c r="Y860" s="96"/>
      <c r="Z860" s="96"/>
      <c r="AA860" s="96"/>
      <c r="AB860" s="96"/>
      <c r="AC860" s="95"/>
      <c r="AD860" s="95" t="s">
        <v>6606</v>
      </c>
      <c r="AE860" s="100"/>
      <c r="AF860" s="100" t="s">
        <v>2735</v>
      </c>
      <c r="AG860" s="186"/>
      <c r="AH860" s="187"/>
      <c r="AI860" s="187"/>
      <c r="AJ860" s="187"/>
      <c r="AK860" s="188"/>
      <c r="AL860" s="188"/>
      <c r="AM860" s="189"/>
      <c r="AN860" s="189"/>
      <c r="AO860" s="189"/>
      <c r="AP860" s="189"/>
      <c r="AQ860" s="189"/>
      <c r="AR860" s="189"/>
      <c r="AS860" s="189"/>
      <c r="AT860" s="194" t="s">
        <v>2058</v>
      </c>
      <c r="AU860" s="104"/>
      <c r="AV860" s="104"/>
      <c r="AW860" s="104"/>
      <c r="AX860" s="104"/>
      <c r="AY860" s="104"/>
      <c r="AZ860" s="104"/>
      <c r="BA860" s="104"/>
      <c r="BB860" s="104"/>
      <c r="BC860" s="104"/>
      <c r="BD860" s="104"/>
      <c r="BE860" s="162"/>
      <c r="BF860" s="104"/>
      <c r="BG860" s="363"/>
      <c r="BH860" s="213" t="s">
        <v>2059</v>
      </c>
      <c r="BI860" s="193" t="s">
        <v>2059</v>
      </c>
      <c r="BJ860" s="193" t="s">
        <v>6852</v>
      </c>
      <c r="BK860" s="109"/>
    </row>
    <row r="861" s="193" customFormat="true" ht="12.75" hidden="true" customHeight="true" outlineLevel="0" collapsed="false">
      <c r="A861" s="315"/>
      <c r="B861" s="316"/>
      <c r="C861" s="316"/>
      <c r="D861" s="370" t="s">
        <v>2060</v>
      </c>
      <c r="E861" s="317" t="s">
        <v>2062</v>
      </c>
      <c r="F861" s="87" t="s">
        <v>6853</v>
      </c>
      <c r="G861" s="88"/>
      <c r="H861" s="89" t="s">
        <v>6854</v>
      </c>
      <c r="I861" s="90"/>
      <c r="J861" s="90"/>
      <c r="K861" s="91"/>
      <c r="L861" s="92"/>
      <c r="M861" s="90" t="s">
        <v>2749</v>
      </c>
      <c r="N861" s="90"/>
      <c r="O861" s="90"/>
      <c r="P861" s="91"/>
      <c r="Q861" s="185"/>
      <c r="R861" s="185"/>
      <c r="S861" s="185"/>
      <c r="T861" s="185"/>
      <c r="U861" s="185"/>
      <c r="V861" s="100" t="s">
        <v>6855</v>
      </c>
      <c r="W861" s="95" t="s">
        <v>6605</v>
      </c>
      <c r="X861" s="96"/>
      <c r="Y861" s="96"/>
      <c r="Z861" s="96"/>
      <c r="AA861" s="96"/>
      <c r="AB861" s="96"/>
      <c r="AC861" s="95"/>
      <c r="AD861" s="95" t="s">
        <v>6606</v>
      </c>
      <c r="AE861" s="100"/>
      <c r="AF861" s="100" t="s">
        <v>2735</v>
      </c>
      <c r="AG861" s="186"/>
      <c r="AH861" s="187"/>
      <c r="AI861" s="187"/>
      <c r="AJ861" s="187"/>
      <c r="AK861" s="188"/>
      <c r="AL861" s="188"/>
      <c r="AM861" s="189"/>
      <c r="AN861" s="189"/>
      <c r="AO861" s="189"/>
      <c r="AP861" s="189"/>
      <c r="AQ861" s="189"/>
      <c r="AR861" s="189"/>
      <c r="AS861" s="189"/>
      <c r="AT861" s="194" t="s">
        <v>2061</v>
      </c>
      <c r="AU861" s="104"/>
      <c r="AV861" s="104"/>
      <c r="AW861" s="104"/>
      <c r="AX861" s="104"/>
      <c r="AY861" s="104"/>
      <c r="AZ861" s="104"/>
      <c r="BA861" s="104"/>
      <c r="BB861" s="104"/>
      <c r="BC861" s="104"/>
      <c r="BD861" s="104"/>
      <c r="BE861" s="162"/>
      <c r="BF861" s="104"/>
      <c r="BG861" s="363"/>
      <c r="BH861" s="213" t="s">
        <v>2062</v>
      </c>
      <c r="BI861" s="193" t="s">
        <v>2062</v>
      </c>
      <c r="BJ861" s="193" t="s">
        <v>6856</v>
      </c>
      <c r="BK861" s="109"/>
    </row>
    <row r="862" s="193" customFormat="true" ht="12.75" hidden="true" customHeight="true" outlineLevel="0" collapsed="false">
      <c r="A862" s="315"/>
      <c r="B862" s="316"/>
      <c r="C862" s="316"/>
      <c r="D862" s="332" t="s">
        <v>2063</v>
      </c>
      <c r="E862" s="317" t="s">
        <v>2065</v>
      </c>
      <c r="F862" s="87" t="s">
        <v>6857</v>
      </c>
      <c r="G862" s="88"/>
      <c r="H862" s="89" t="s">
        <v>6858</v>
      </c>
      <c r="I862" s="90"/>
      <c r="J862" s="90"/>
      <c r="K862" s="91"/>
      <c r="L862" s="92"/>
      <c r="M862" s="90" t="s">
        <v>2749</v>
      </c>
      <c r="N862" s="90"/>
      <c r="O862" s="90"/>
      <c r="P862" s="91"/>
      <c r="Q862" s="185"/>
      <c r="R862" s="185"/>
      <c r="S862" s="185"/>
      <c r="T862" s="185"/>
      <c r="U862" s="185"/>
      <c r="V862" s="100" t="s">
        <v>6859</v>
      </c>
      <c r="W862" s="95" t="s">
        <v>6605</v>
      </c>
      <c r="X862" s="96"/>
      <c r="Y862" s="96"/>
      <c r="Z862" s="96"/>
      <c r="AA862" s="96"/>
      <c r="AB862" s="96"/>
      <c r="AC862" s="95"/>
      <c r="AD862" s="95" t="s">
        <v>6606</v>
      </c>
      <c r="AE862" s="100"/>
      <c r="AF862" s="100" t="s">
        <v>2735</v>
      </c>
      <c r="AG862" s="186"/>
      <c r="AH862" s="187"/>
      <c r="AI862" s="187"/>
      <c r="AJ862" s="187"/>
      <c r="AK862" s="188"/>
      <c r="AL862" s="188"/>
      <c r="AM862" s="189"/>
      <c r="AN862" s="189"/>
      <c r="AO862" s="189"/>
      <c r="AP862" s="189"/>
      <c r="AQ862" s="189"/>
      <c r="AR862" s="189"/>
      <c r="AS862" s="189"/>
      <c r="AT862" s="194" t="s">
        <v>2064</v>
      </c>
      <c r="AU862" s="104"/>
      <c r="AV862" s="104"/>
      <c r="AW862" s="104"/>
      <c r="AX862" s="104"/>
      <c r="AY862" s="104"/>
      <c r="AZ862" s="104"/>
      <c r="BA862" s="104"/>
      <c r="BB862" s="104"/>
      <c r="BC862" s="104"/>
      <c r="BD862" s="104"/>
      <c r="BE862" s="162"/>
      <c r="BF862" s="104"/>
      <c r="BG862" s="363"/>
      <c r="BH862" s="213" t="s">
        <v>2065</v>
      </c>
      <c r="BI862" s="193" t="s">
        <v>2065</v>
      </c>
      <c r="BJ862" s="193" t="s">
        <v>6860</v>
      </c>
      <c r="BK862" s="109"/>
    </row>
    <row r="863" s="193" customFormat="true" ht="12.75" hidden="true" customHeight="true" outlineLevel="0" collapsed="false">
      <c r="A863" s="315"/>
      <c r="B863" s="316"/>
      <c r="C863" s="316"/>
      <c r="D863" s="332" t="s">
        <v>2066</v>
      </c>
      <c r="E863" s="317" t="s">
        <v>2068</v>
      </c>
      <c r="F863" s="87" t="s">
        <v>6861</v>
      </c>
      <c r="G863" s="88"/>
      <c r="H863" s="89" t="s">
        <v>6862</v>
      </c>
      <c r="I863" s="90"/>
      <c r="J863" s="90"/>
      <c r="K863" s="91"/>
      <c r="L863" s="92"/>
      <c r="M863" s="90" t="s">
        <v>2749</v>
      </c>
      <c r="N863" s="90"/>
      <c r="O863" s="90"/>
      <c r="P863" s="91"/>
      <c r="Q863" s="185"/>
      <c r="R863" s="185"/>
      <c r="S863" s="185"/>
      <c r="T863" s="185"/>
      <c r="U863" s="185"/>
      <c r="V863" s="100" t="s">
        <v>6863</v>
      </c>
      <c r="W863" s="95" t="s">
        <v>6605</v>
      </c>
      <c r="X863" s="96"/>
      <c r="Y863" s="96"/>
      <c r="Z863" s="96"/>
      <c r="AA863" s="96"/>
      <c r="AB863" s="96"/>
      <c r="AC863" s="95"/>
      <c r="AD863" s="95" t="s">
        <v>6606</v>
      </c>
      <c r="AE863" s="100"/>
      <c r="AF863" s="100" t="s">
        <v>2735</v>
      </c>
      <c r="AG863" s="186"/>
      <c r="AH863" s="187"/>
      <c r="AI863" s="187"/>
      <c r="AJ863" s="187"/>
      <c r="AK863" s="188"/>
      <c r="AL863" s="188"/>
      <c r="AM863" s="189"/>
      <c r="AN863" s="189"/>
      <c r="AO863" s="189"/>
      <c r="AP863" s="189"/>
      <c r="AQ863" s="189"/>
      <c r="AR863" s="189"/>
      <c r="AS863" s="189"/>
      <c r="AT863" s="194" t="s">
        <v>2067</v>
      </c>
      <c r="AU863" s="104"/>
      <c r="AV863" s="104"/>
      <c r="AW863" s="104"/>
      <c r="AX863" s="104"/>
      <c r="AY863" s="104"/>
      <c r="AZ863" s="104"/>
      <c r="BA863" s="104"/>
      <c r="BB863" s="104"/>
      <c r="BC863" s="104"/>
      <c r="BD863" s="104"/>
      <c r="BE863" s="162"/>
      <c r="BF863" s="104"/>
      <c r="BG863" s="363"/>
      <c r="BH863" s="213" t="s">
        <v>2068</v>
      </c>
      <c r="BI863" s="193" t="s">
        <v>2068</v>
      </c>
      <c r="BJ863" s="193" t="s">
        <v>6864</v>
      </c>
      <c r="BK863" s="109"/>
    </row>
    <row r="864" s="193" customFormat="true" ht="12.75" hidden="true" customHeight="true" outlineLevel="0" collapsed="false">
      <c r="A864" s="315"/>
      <c r="B864" s="316"/>
      <c r="C864" s="316"/>
      <c r="D864" s="332" t="s">
        <v>2069</v>
      </c>
      <c r="E864" s="317" t="s">
        <v>2071</v>
      </c>
      <c r="F864" s="87" t="s">
        <v>6865</v>
      </c>
      <c r="G864" s="88"/>
      <c r="H864" s="89" t="s">
        <v>6866</v>
      </c>
      <c r="I864" s="90"/>
      <c r="J864" s="90"/>
      <c r="K864" s="91"/>
      <c r="L864" s="92"/>
      <c r="M864" s="90" t="s">
        <v>2749</v>
      </c>
      <c r="N864" s="90"/>
      <c r="O864" s="90"/>
      <c r="P864" s="91"/>
      <c r="Q864" s="185"/>
      <c r="R864" s="185"/>
      <c r="S864" s="185"/>
      <c r="T864" s="185"/>
      <c r="U864" s="185"/>
      <c r="V864" s="100" t="s">
        <v>6867</v>
      </c>
      <c r="W864" s="95" t="s">
        <v>6605</v>
      </c>
      <c r="X864" s="96"/>
      <c r="Y864" s="96"/>
      <c r="Z864" s="96"/>
      <c r="AA864" s="96"/>
      <c r="AB864" s="96"/>
      <c r="AC864" s="95"/>
      <c r="AD864" s="95" t="s">
        <v>6606</v>
      </c>
      <c r="AE864" s="100"/>
      <c r="AF864" s="100" t="s">
        <v>2735</v>
      </c>
      <c r="AG864" s="186"/>
      <c r="AH864" s="187"/>
      <c r="AI864" s="187"/>
      <c r="AJ864" s="187"/>
      <c r="AK864" s="188"/>
      <c r="AL864" s="188"/>
      <c r="AM864" s="189"/>
      <c r="AN864" s="189"/>
      <c r="AO864" s="189"/>
      <c r="AP864" s="189"/>
      <c r="AQ864" s="189"/>
      <c r="AR864" s="189"/>
      <c r="AS864" s="189"/>
      <c r="AT864" s="194" t="s">
        <v>2070</v>
      </c>
      <c r="AU864" s="104"/>
      <c r="AV864" s="104"/>
      <c r="AW864" s="104"/>
      <c r="AX864" s="104"/>
      <c r="AY864" s="104"/>
      <c r="AZ864" s="104"/>
      <c r="BA864" s="104"/>
      <c r="BB864" s="104"/>
      <c r="BC864" s="104"/>
      <c r="BD864" s="104"/>
      <c r="BE864" s="162"/>
      <c r="BF864" s="104"/>
      <c r="BG864" s="363"/>
      <c r="BH864" s="213" t="s">
        <v>2071</v>
      </c>
      <c r="BI864" s="193" t="s">
        <v>2071</v>
      </c>
      <c r="BJ864" s="193" t="s">
        <v>6868</v>
      </c>
      <c r="BK864" s="109"/>
    </row>
    <row r="865" s="193" customFormat="true" ht="12.75" hidden="true" customHeight="true" outlineLevel="0" collapsed="false">
      <c r="A865" s="315"/>
      <c r="B865" s="316"/>
      <c r="C865" s="316"/>
      <c r="D865" s="332" t="s">
        <v>2072</v>
      </c>
      <c r="E865" s="317" t="s">
        <v>2074</v>
      </c>
      <c r="F865" s="87" t="s">
        <v>6869</v>
      </c>
      <c r="G865" s="88"/>
      <c r="H865" s="89" t="s">
        <v>6870</v>
      </c>
      <c r="I865" s="90"/>
      <c r="J865" s="90"/>
      <c r="K865" s="91"/>
      <c r="L865" s="92"/>
      <c r="M865" s="90" t="s">
        <v>2749</v>
      </c>
      <c r="N865" s="90"/>
      <c r="O865" s="90"/>
      <c r="P865" s="91"/>
      <c r="Q865" s="185"/>
      <c r="R865" s="185"/>
      <c r="S865" s="185"/>
      <c r="T865" s="185"/>
      <c r="U865" s="185"/>
      <c r="V865" s="100" t="s">
        <v>6871</v>
      </c>
      <c r="W865" s="95" t="s">
        <v>6605</v>
      </c>
      <c r="X865" s="96"/>
      <c r="Y865" s="96"/>
      <c r="Z865" s="96"/>
      <c r="AA865" s="96"/>
      <c r="AB865" s="96"/>
      <c r="AC865" s="95"/>
      <c r="AD865" s="95" t="s">
        <v>6606</v>
      </c>
      <c r="AE865" s="100"/>
      <c r="AF865" s="100" t="s">
        <v>2735</v>
      </c>
      <c r="AG865" s="186"/>
      <c r="AH865" s="187"/>
      <c r="AI865" s="187"/>
      <c r="AJ865" s="187"/>
      <c r="AK865" s="188"/>
      <c r="AL865" s="188"/>
      <c r="AM865" s="189"/>
      <c r="AN865" s="189"/>
      <c r="AO865" s="189"/>
      <c r="AP865" s="189"/>
      <c r="AQ865" s="189"/>
      <c r="AR865" s="189"/>
      <c r="AS865" s="189"/>
      <c r="AT865" s="194" t="s">
        <v>2073</v>
      </c>
      <c r="AU865" s="104"/>
      <c r="AV865" s="104"/>
      <c r="AW865" s="104"/>
      <c r="AX865" s="104"/>
      <c r="AY865" s="104"/>
      <c r="AZ865" s="104"/>
      <c r="BA865" s="104"/>
      <c r="BB865" s="104"/>
      <c r="BC865" s="104"/>
      <c r="BD865" s="104"/>
      <c r="BE865" s="162"/>
      <c r="BF865" s="104"/>
      <c r="BG865" s="363"/>
      <c r="BH865" s="213" t="s">
        <v>2074</v>
      </c>
      <c r="BI865" s="193" t="s">
        <v>2074</v>
      </c>
      <c r="BJ865" s="193" t="s">
        <v>6872</v>
      </c>
      <c r="BK865" s="109"/>
    </row>
    <row r="866" s="193" customFormat="true" ht="12.75" hidden="true" customHeight="true" outlineLevel="0" collapsed="false">
      <c r="A866" s="315"/>
      <c r="B866" s="316"/>
      <c r="C866" s="316"/>
      <c r="D866" s="332" t="s">
        <v>2075</v>
      </c>
      <c r="E866" s="317" t="s">
        <v>2077</v>
      </c>
      <c r="F866" s="87" t="s">
        <v>6873</v>
      </c>
      <c r="G866" s="88"/>
      <c r="H866" s="89" t="s">
        <v>6874</v>
      </c>
      <c r="I866" s="90"/>
      <c r="J866" s="90"/>
      <c r="K866" s="91"/>
      <c r="L866" s="92"/>
      <c r="M866" s="90" t="s">
        <v>2749</v>
      </c>
      <c r="N866" s="90"/>
      <c r="O866" s="90"/>
      <c r="P866" s="91"/>
      <c r="Q866" s="185"/>
      <c r="R866" s="185"/>
      <c r="S866" s="185"/>
      <c r="T866" s="185"/>
      <c r="U866" s="185"/>
      <c r="V866" s="100" t="s">
        <v>6875</v>
      </c>
      <c r="W866" s="95" t="s">
        <v>6605</v>
      </c>
      <c r="X866" s="96"/>
      <c r="Y866" s="96"/>
      <c r="Z866" s="96"/>
      <c r="AA866" s="96"/>
      <c r="AB866" s="96"/>
      <c r="AC866" s="95"/>
      <c r="AD866" s="95" t="s">
        <v>6606</v>
      </c>
      <c r="AE866" s="100"/>
      <c r="AF866" s="100" t="s">
        <v>2735</v>
      </c>
      <c r="AG866" s="186"/>
      <c r="AH866" s="187"/>
      <c r="AI866" s="187"/>
      <c r="AJ866" s="187"/>
      <c r="AK866" s="188"/>
      <c r="AL866" s="188"/>
      <c r="AM866" s="189"/>
      <c r="AN866" s="189"/>
      <c r="AO866" s="189"/>
      <c r="AP866" s="189"/>
      <c r="AQ866" s="189"/>
      <c r="AR866" s="189"/>
      <c r="AS866" s="189"/>
      <c r="AT866" s="194" t="s">
        <v>2076</v>
      </c>
      <c r="AU866" s="104"/>
      <c r="AV866" s="104"/>
      <c r="AW866" s="104"/>
      <c r="AX866" s="104"/>
      <c r="AY866" s="104"/>
      <c r="AZ866" s="104"/>
      <c r="BA866" s="104"/>
      <c r="BB866" s="104"/>
      <c r="BC866" s="104"/>
      <c r="BD866" s="104"/>
      <c r="BE866" s="162"/>
      <c r="BF866" s="104"/>
      <c r="BG866" s="363"/>
      <c r="BH866" s="213" t="s">
        <v>2077</v>
      </c>
      <c r="BI866" s="193" t="s">
        <v>2077</v>
      </c>
      <c r="BJ866" s="193" t="s">
        <v>6876</v>
      </c>
      <c r="BK866" s="109"/>
    </row>
    <row r="867" s="193" customFormat="true" ht="12.75" hidden="true" customHeight="true" outlineLevel="0" collapsed="false">
      <c r="A867" s="315"/>
      <c r="B867" s="316"/>
      <c r="C867" s="316"/>
      <c r="D867" s="332" t="s">
        <v>2078</v>
      </c>
      <c r="E867" s="317" t="s">
        <v>2080</v>
      </c>
      <c r="F867" s="87" t="s">
        <v>6877</v>
      </c>
      <c r="G867" s="88"/>
      <c r="H867" s="89" t="s">
        <v>6878</v>
      </c>
      <c r="I867" s="90"/>
      <c r="J867" s="90"/>
      <c r="K867" s="91"/>
      <c r="L867" s="92"/>
      <c r="M867" s="90" t="s">
        <v>2749</v>
      </c>
      <c r="N867" s="90"/>
      <c r="O867" s="90"/>
      <c r="P867" s="91"/>
      <c r="Q867" s="185"/>
      <c r="R867" s="185"/>
      <c r="S867" s="185"/>
      <c r="T867" s="185"/>
      <c r="U867" s="185"/>
      <c r="V867" s="100" t="s">
        <v>6879</v>
      </c>
      <c r="W867" s="95" t="s">
        <v>6605</v>
      </c>
      <c r="X867" s="96"/>
      <c r="Y867" s="96"/>
      <c r="Z867" s="96"/>
      <c r="AA867" s="96"/>
      <c r="AB867" s="96"/>
      <c r="AC867" s="95"/>
      <c r="AD867" s="95" t="s">
        <v>6606</v>
      </c>
      <c r="AE867" s="100"/>
      <c r="AF867" s="100" t="s">
        <v>2735</v>
      </c>
      <c r="AG867" s="186"/>
      <c r="AH867" s="187"/>
      <c r="AI867" s="187"/>
      <c r="AJ867" s="187"/>
      <c r="AK867" s="188"/>
      <c r="AL867" s="188"/>
      <c r="AM867" s="189"/>
      <c r="AN867" s="189"/>
      <c r="AO867" s="189"/>
      <c r="AP867" s="189"/>
      <c r="AQ867" s="189"/>
      <c r="AR867" s="189"/>
      <c r="AS867" s="189"/>
      <c r="AT867" s="194" t="s">
        <v>2079</v>
      </c>
      <c r="AU867" s="104"/>
      <c r="AV867" s="104"/>
      <c r="AW867" s="104"/>
      <c r="AX867" s="104"/>
      <c r="AY867" s="104"/>
      <c r="AZ867" s="104"/>
      <c r="BA867" s="104"/>
      <c r="BB867" s="104"/>
      <c r="BC867" s="104"/>
      <c r="BD867" s="104"/>
      <c r="BE867" s="162"/>
      <c r="BF867" s="104"/>
      <c r="BG867" s="363"/>
      <c r="BH867" s="213" t="s">
        <v>2080</v>
      </c>
      <c r="BI867" s="193" t="s">
        <v>2080</v>
      </c>
      <c r="BJ867" s="193" t="s">
        <v>6880</v>
      </c>
      <c r="BK867" s="109"/>
    </row>
    <row r="868" s="193" customFormat="true" ht="12.75" hidden="true" customHeight="true" outlineLevel="0" collapsed="false">
      <c r="A868" s="315"/>
      <c r="B868" s="316"/>
      <c r="C868" s="316"/>
      <c r="D868" s="332" t="s">
        <v>2081</v>
      </c>
      <c r="E868" s="317" t="s">
        <v>2082</v>
      </c>
      <c r="F868" s="87" t="s">
        <v>6881</v>
      </c>
      <c r="G868" s="88"/>
      <c r="H868" s="89" t="s">
        <v>6882</v>
      </c>
      <c r="I868" s="90"/>
      <c r="J868" s="90"/>
      <c r="K868" s="91"/>
      <c r="L868" s="92"/>
      <c r="M868" s="90" t="s">
        <v>2749</v>
      </c>
      <c r="N868" s="90"/>
      <c r="O868" s="90"/>
      <c r="P868" s="91"/>
      <c r="Q868" s="185"/>
      <c r="R868" s="185"/>
      <c r="S868" s="185"/>
      <c r="T868" s="185"/>
      <c r="U868" s="185"/>
      <c r="V868" s="100" t="s">
        <v>6883</v>
      </c>
      <c r="W868" s="95" t="s">
        <v>6605</v>
      </c>
      <c r="X868" s="96"/>
      <c r="Y868" s="96"/>
      <c r="Z868" s="96"/>
      <c r="AA868" s="96"/>
      <c r="AB868" s="96"/>
      <c r="AC868" s="95"/>
      <c r="AD868" s="95" t="s">
        <v>6606</v>
      </c>
      <c r="AE868" s="100"/>
      <c r="AF868" s="100" t="s">
        <v>2735</v>
      </c>
      <c r="AG868" s="186"/>
      <c r="AH868" s="187"/>
      <c r="AI868" s="187"/>
      <c r="AJ868" s="187"/>
      <c r="AK868" s="188"/>
      <c r="AL868" s="188"/>
      <c r="AM868" s="189"/>
      <c r="AN868" s="189"/>
      <c r="AO868" s="189"/>
      <c r="AP868" s="189"/>
      <c r="AQ868" s="189"/>
      <c r="AR868" s="189"/>
      <c r="AS868" s="189"/>
      <c r="AT868" s="194" t="s">
        <v>2081</v>
      </c>
      <c r="AU868" s="104"/>
      <c r="AV868" s="104"/>
      <c r="AW868" s="104"/>
      <c r="AX868" s="104"/>
      <c r="AY868" s="104"/>
      <c r="AZ868" s="104"/>
      <c r="BA868" s="104"/>
      <c r="BB868" s="104"/>
      <c r="BC868" s="104"/>
      <c r="BD868" s="104"/>
      <c r="BE868" s="162"/>
      <c r="BF868" s="104"/>
      <c r="BG868" s="363"/>
      <c r="BH868" s="213" t="s">
        <v>2082</v>
      </c>
      <c r="BI868" s="193" t="s">
        <v>2082</v>
      </c>
      <c r="BJ868" s="193" t="s">
        <v>6884</v>
      </c>
      <c r="BK868" s="109"/>
    </row>
    <row r="869" s="193" customFormat="true" ht="12.75" hidden="true" customHeight="true" outlineLevel="0" collapsed="false">
      <c r="A869" s="315"/>
      <c r="B869" s="316"/>
      <c r="C869" s="316"/>
      <c r="D869" s="332" t="s">
        <v>2083</v>
      </c>
      <c r="E869" s="317" t="s">
        <v>2084</v>
      </c>
      <c r="F869" s="87" t="s">
        <v>6885</v>
      </c>
      <c r="G869" s="88"/>
      <c r="H869" s="89" t="s">
        <v>6886</v>
      </c>
      <c r="I869" s="90"/>
      <c r="J869" s="90"/>
      <c r="K869" s="91"/>
      <c r="L869" s="92"/>
      <c r="M869" s="90" t="s">
        <v>2749</v>
      </c>
      <c r="N869" s="90"/>
      <c r="O869" s="90"/>
      <c r="P869" s="91"/>
      <c r="Q869" s="185"/>
      <c r="R869" s="185"/>
      <c r="S869" s="185"/>
      <c r="T869" s="185"/>
      <c r="U869" s="185"/>
      <c r="V869" s="100" t="s">
        <v>6887</v>
      </c>
      <c r="W869" s="95" t="s">
        <v>6605</v>
      </c>
      <c r="X869" s="96"/>
      <c r="Y869" s="96"/>
      <c r="Z869" s="96"/>
      <c r="AA869" s="96"/>
      <c r="AB869" s="96"/>
      <c r="AC869" s="95"/>
      <c r="AD869" s="95" t="s">
        <v>6606</v>
      </c>
      <c r="AE869" s="100"/>
      <c r="AF869" s="100" t="s">
        <v>2735</v>
      </c>
      <c r="AG869" s="186"/>
      <c r="AH869" s="187"/>
      <c r="AI869" s="187"/>
      <c r="AJ869" s="187"/>
      <c r="AK869" s="188"/>
      <c r="AL869" s="188"/>
      <c r="AM869" s="189"/>
      <c r="AN869" s="189"/>
      <c r="AO869" s="189"/>
      <c r="AP869" s="189"/>
      <c r="AQ869" s="189"/>
      <c r="AR869" s="189"/>
      <c r="AS869" s="189"/>
      <c r="AT869" s="194" t="s">
        <v>2083</v>
      </c>
      <c r="AU869" s="104"/>
      <c r="AV869" s="104"/>
      <c r="AW869" s="104"/>
      <c r="AX869" s="104"/>
      <c r="AY869" s="104"/>
      <c r="AZ869" s="104"/>
      <c r="BA869" s="104"/>
      <c r="BB869" s="104"/>
      <c r="BC869" s="104"/>
      <c r="BD869" s="104"/>
      <c r="BE869" s="162"/>
      <c r="BF869" s="104"/>
      <c r="BG869" s="363"/>
      <c r="BH869" s="213" t="s">
        <v>2084</v>
      </c>
      <c r="BI869" s="193" t="s">
        <v>2084</v>
      </c>
      <c r="BJ869" s="193" t="s">
        <v>6888</v>
      </c>
      <c r="BK869" s="109"/>
    </row>
    <row r="870" s="193" customFormat="true" ht="12.75" hidden="true" customHeight="true" outlineLevel="0" collapsed="false">
      <c r="A870" s="315"/>
      <c r="B870" s="316"/>
      <c r="C870" s="316"/>
      <c r="D870" s="332" t="s">
        <v>2085</v>
      </c>
      <c r="E870" s="317" t="s">
        <v>2086</v>
      </c>
      <c r="F870" s="87" t="s">
        <v>6889</v>
      </c>
      <c r="G870" s="88"/>
      <c r="H870" s="89" t="s">
        <v>6890</v>
      </c>
      <c r="I870" s="90"/>
      <c r="J870" s="90"/>
      <c r="K870" s="91"/>
      <c r="L870" s="92"/>
      <c r="M870" s="90" t="s">
        <v>2749</v>
      </c>
      <c r="N870" s="90"/>
      <c r="O870" s="90"/>
      <c r="P870" s="91"/>
      <c r="Q870" s="185"/>
      <c r="R870" s="185"/>
      <c r="S870" s="185"/>
      <c r="T870" s="185"/>
      <c r="U870" s="185"/>
      <c r="V870" s="100" t="s">
        <v>6891</v>
      </c>
      <c r="W870" s="95" t="s">
        <v>6605</v>
      </c>
      <c r="X870" s="96"/>
      <c r="Y870" s="96"/>
      <c r="Z870" s="96"/>
      <c r="AA870" s="96"/>
      <c r="AB870" s="96"/>
      <c r="AC870" s="95"/>
      <c r="AD870" s="95" t="s">
        <v>6606</v>
      </c>
      <c r="AE870" s="100"/>
      <c r="AF870" s="100" t="s">
        <v>2735</v>
      </c>
      <c r="AG870" s="186"/>
      <c r="AH870" s="187"/>
      <c r="AI870" s="187"/>
      <c r="AJ870" s="187"/>
      <c r="AK870" s="188"/>
      <c r="AL870" s="188"/>
      <c r="AM870" s="189"/>
      <c r="AN870" s="189"/>
      <c r="AO870" s="189"/>
      <c r="AP870" s="189"/>
      <c r="AQ870" s="189"/>
      <c r="AR870" s="189"/>
      <c r="AS870" s="189"/>
      <c r="AT870" s="194" t="s">
        <v>2085</v>
      </c>
      <c r="AU870" s="104"/>
      <c r="AV870" s="104"/>
      <c r="AW870" s="104"/>
      <c r="AX870" s="104"/>
      <c r="AY870" s="104"/>
      <c r="AZ870" s="104"/>
      <c r="BA870" s="104"/>
      <c r="BB870" s="104"/>
      <c r="BC870" s="104"/>
      <c r="BD870" s="104"/>
      <c r="BE870" s="162"/>
      <c r="BF870" s="104"/>
      <c r="BG870" s="363"/>
      <c r="BH870" s="213" t="s">
        <v>2086</v>
      </c>
      <c r="BI870" s="193" t="s">
        <v>2086</v>
      </c>
      <c r="BJ870" s="193" t="s">
        <v>6892</v>
      </c>
      <c r="BK870" s="109"/>
    </row>
    <row r="871" s="193" customFormat="true" ht="12.75" hidden="true" customHeight="true" outlineLevel="0" collapsed="false">
      <c r="A871" s="315"/>
      <c r="B871" s="316"/>
      <c r="C871" s="316"/>
      <c r="D871" s="332" t="s">
        <v>2087</v>
      </c>
      <c r="E871" s="317" t="s">
        <v>2088</v>
      </c>
      <c r="F871" s="87" t="s">
        <v>6893</v>
      </c>
      <c r="G871" s="88"/>
      <c r="H871" s="89" t="s">
        <v>6894</v>
      </c>
      <c r="I871" s="90"/>
      <c r="J871" s="90"/>
      <c r="K871" s="91"/>
      <c r="L871" s="92"/>
      <c r="M871" s="90" t="s">
        <v>2749</v>
      </c>
      <c r="N871" s="90"/>
      <c r="O871" s="90"/>
      <c r="P871" s="91"/>
      <c r="Q871" s="185"/>
      <c r="R871" s="185"/>
      <c r="S871" s="185"/>
      <c r="T871" s="185"/>
      <c r="U871" s="185"/>
      <c r="V871" s="100" t="s">
        <v>6895</v>
      </c>
      <c r="W871" s="95" t="s">
        <v>6605</v>
      </c>
      <c r="X871" s="96"/>
      <c r="Y871" s="96"/>
      <c r="Z871" s="96"/>
      <c r="AA871" s="96"/>
      <c r="AB871" s="96"/>
      <c r="AC871" s="95"/>
      <c r="AD871" s="95" t="s">
        <v>6606</v>
      </c>
      <c r="AE871" s="100"/>
      <c r="AF871" s="100" t="s">
        <v>2735</v>
      </c>
      <c r="AG871" s="186"/>
      <c r="AH871" s="187"/>
      <c r="AI871" s="187"/>
      <c r="AJ871" s="187"/>
      <c r="AK871" s="188"/>
      <c r="AL871" s="188"/>
      <c r="AM871" s="189"/>
      <c r="AN871" s="189"/>
      <c r="AO871" s="189"/>
      <c r="AP871" s="189"/>
      <c r="AQ871" s="189"/>
      <c r="AR871" s="189"/>
      <c r="AS871" s="189"/>
      <c r="AT871" s="194" t="s">
        <v>2087</v>
      </c>
      <c r="AU871" s="104"/>
      <c r="AV871" s="104"/>
      <c r="AW871" s="104"/>
      <c r="AX871" s="104"/>
      <c r="AY871" s="104"/>
      <c r="AZ871" s="104"/>
      <c r="BA871" s="104"/>
      <c r="BB871" s="104"/>
      <c r="BC871" s="104"/>
      <c r="BD871" s="104"/>
      <c r="BE871" s="162"/>
      <c r="BF871" s="104"/>
      <c r="BG871" s="363"/>
      <c r="BH871" s="213" t="s">
        <v>2088</v>
      </c>
      <c r="BI871" s="193" t="s">
        <v>2088</v>
      </c>
      <c r="BJ871" s="193" t="s">
        <v>6896</v>
      </c>
      <c r="BK871" s="109"/>
    </row>
    <row r="872" s="193" customFormat="true" ht="12.75" hidden="true" customHeight="true" outlineLevel="0" collapsed="false">
      <c r="A872" s="315"/>
      <c r="B872" s="316"/>
      <c r="C872" s="316"/>
      <c r="D872" s="370" t="s">
        <v>2089</v>
      </c>
      <c r="E872" s="317" t="s">
        <v>2090</v>
      </c>
      <c r="F872" s="87" t="s">
        <v>6897</v>
      </c>
      <c r="G872" s="88"/>
      <c r="H872" s="89" t="s">
        <v>6898</v>
      </c>
      <c r="I872" s="90"/>
      <c r="J872" s="90"/>
      <c r="K872" s="91"/>
      <c r="L872" s="92"/>
      <c r="M872" s="90" t="s">
        <v>2749</v>
      </c>
      <c r="N872" s="90"/>
      <c r="O872" s="90"/>
      <c r="P872" s="91"/>
      <c r="Q872" s="185"/>
      <c r="R872" s="185"/>
      <c r="S872" s="185"/>
      <c r="T872" s="185"/>
      <c r="U872" s="185"/>
      <c r="V872" s="100" t="s">
        <v>6899</v>
      </c>
      <c r="W872" s="95" t="s">
        <v>6605</v>
      </c>
      <c r="X872" s="96"/>
      <c r="Y872" s="96"/>
      <c r="Z872" s="96"/>
      <c r="AA872" s="96"/>
      <c r="AB872" s="96"/>
      <c r="AC872" s="95"/>
      <c r="AD872" s="95" t="s">
        <v>6606</v>
      </c>
      <c r="AE872" s="100"/>
      <c r="AF872" s="100" t="s">
        <v>2735</v>
      </c>
      <c r="AG872" s="186"/>
      <c r="AH872" s="187"/>
      <c r="AI872" s="187"/>
      <c r="AJ872" s="187"/>
      <c r="AK872" s="188"/>
      <c r="AL872" s="188"/>
      <c r="AM872" s="189"/>
      <c r="AN872" s="189"/>
      <c r="AO872" s="189"/>
      <c r="AP872" s="189"/>
      <c r="AQ872" s="189"/>
      <c r="AR872" s="189"/>
      <c r="AS872" s="189"/>
      <c r="AT872" s="194" t="s">
        <v>2089</v>
      </c>
      <c r="AU872" s="104"/>
      <c r="AV872" s="104"/>
      <c r="AW872" s="104"/>
      <c r="AX872" s="104"/>
      <c r="AY872" s="104"/>
      <c r="AZ872" s="104"/>
      <c r="BA872" s="104"/>
      <c r="BB872" s="104"/>
      <c r="BC872" s="104"/>
      <c r="BD872" s="104"/>
      <c r="BE872" s="162"/>
      <c r="BF872" s="104"/>
      <c r="BG872" s="363"/>
      <c r="BH872" s="213" t="s">
        <v>2090</v>
      </c>
      <c r="BI872" s="193" t="s">
        <v>2090</v>
      </c>
      <c r="BJ872" s="193" t="s">
        <v>6900</v>
      </c>
      <c r="BK872" s="109"/>
    </row>
    <row r="873" s="193" customFormat="true" ht="12.75" hidden="true" customHeight="true" outlineLevel="0" collapsed="false">
      <c r="A873" s="315"/>
      <c r="B873" s="316"/>
      <c r="C873" s="316"/>
      <c r="D873" s="370" t="s">
        <v>2091</v>
      </c>
      <c r="E873" s="317" t="s">
        <v>2093</v>
      </c>
      <c r="F873" s="87" t="s">
        <v>6901</v>
      </c>
      <c r="G873" s="88"/>
      <c r="H873" s="89" t="s">
        <v>6902</v>
      </c>
      <c r="I873" s="90"/>
      <c r="J873" s="90"/>
      <c r="K873" s="91"/>
      <c r="L873" s="92"/>
      <c r="M873" s="90" t="s">
        <v>2749</v>
      </c>
      <c r="N873" s="90"/>
      <c r="O873" s="90"/>
      <c r="P873" s="91"/>
      <c r="Q873" s="185"/>
      <c r="R873" s="185"/>
      <c r="S873" s="185"/>
      <c r="T873" s="185"/>
      <c r="U873" s="185"/>
      <c r="V873" s="100" t="s">
        <v>6903</v>
      </c>
      <c r="W873" s="95" t="s">
        <v>6605</v>
      </c>
      <c r="X873" s="96"/>
      <c r="Y873" s="96"/>
      <c r="Z873" s="96"/>
      <c r="AA873" s="96"/>
      <c r="AB873" s="96"/>
      <c r="AC873" s="95"/>
      <c r="AD873" s="95" t="s">
        <v>6606</v>
      </c>
      <c r="AE873" s="100"/>
      <c r="AF873" s="100" t="s">
        <v>2735</v>
      </c>
      <c r="AG873" s="186"/>
      <c r="AH873" s="187"/>
      <c r="AI873" s="187"/>
      <c r="AJ873" s="187"/>
      <c r="AK873" s="188"/>
      <c r="AL873" s="188"/>
      <c r="AM873" s="189"/>
      <c r="AN873" s="189"/>
      <c r="AO873" s="189"/>
      <c r="AP873" s="189"/>
      <c r="AQ873" s="189"/>
      <c r="AR873" s="189"/>
      <c r="AS873" s="189"/>
      <c r="AT873" s="194" t="s">
        <v>2092</v>
      </c>
      <c r="AU873" s="104"/>
      <c r="AV873" s="104"/>
      <c r="AW873" s="104"/>
      <c r="AX873" s="104"/>
      <c r="AY873" s="104"/>
      <c r="AZ873" s="104"/>
      <c r="BA873" s="104"/>
      <c r="BB873" s="104"/>
      <c r="BC873" s="104"/>
      <c r="BD873" s="104"/>
      <c r="BE873" s="162"/>
      <c r="BF873" s="104"/>
      <c r="BG873" s="363"/>
      <c r="BH873" s="213" t="s">
        <v>2093</v>
      </c>
      <c r="BI873" s="193" t="s">
        <v>2093</v>
      </c>
      <c r="BJ873" s="193" t="s">
        <v>6904</v>
      </c>
      <c r="BK873" s="109"/>
    </row>
    <row r="874" s="193" customFormat="true" ht="12.75" hidden="true" customHeight="true" outlineLevel="0" collapsed="false">
      <c r="A874" s="315"/>
      <c r="B874" s="316"/>
      <c r="C874" s="316"/>
      <c r="D874" s="332" t="s">
        <v>2094</v>
      </c>
      <c r="E874" s="317" t="s">
        <v>2096</v>
      </c>
      <c r="F874" s="87" t="s">
        <v>6905</v>
      </c>
      <c r="G874" s="88"/>
      <c r="H874" s="89" t="s">
        <v>6906</v>
      </c>
      <c r="I874" s="90"/>
      <c r="J874" s="90"/>
      <c r="K874" s="91"/>
      <c r="L874" s="92"/>
      <c r="M874" s="90" t="s">
        <v>2749</v>
      </c>
      <c r="N874" s="90"/>
      <c r="O874" s="90"/>
      <c r="P874" s="91"/>
      <c r="Q874" s="185"/>
      <c r="R874" s="185"/>
      <c r="S874" s="185"/>
      <c r="T874" s="185"/>
      <c r="U874" s="185"/>
      <c r="V874" s="100" t="s">
        <v>6907</v>
      </c>
      <c r="W874" s="95" t="s">
        <v>6605</v>
      </c>
      <c r="X874" s="96"/>
      <c r="Y874" s="96"/>
      <c r="Z874" s="96"/>
      <c r="AA874" s="96"/>
      <c r="AB874" s="96"/>
      <c r="AC874" s="95"/>
      <c r="AD874" s="95" t="s">
        <v>6606</v>
      </c>
      <c r="AE874" s="100"/>
      <c r="AF874" s="100" t="s">
        <v>2735</v>
      </c>
      <c r="AG874" s="186"/>
      <c r="AH874" s="187"/>
      <c r="AI874" s="187"/>
      <c r="AJ874" s="187"/>
      <c r="AK874" s="188"/>
      <c r="AL874" s="188"/>
      <c r="AM874" s="189"/>
      <c r="AN874" s="189"/>
      <c r="AO874" s="189"/>
      <c r="AP874" s="189"/>
      <c r="AQ874" s="189"/>
      <c r="AR874" s="189"/>
      <c r="AS874" s="189"/>
      <c r="AT874" s="194" t="s">
        <v>2095</v>
      </c>
      <c r="AU874" s="104"/>
      <c r="AV874" s="104"/>
      <c r="AW874" s="104"/>
      <c r="AX874" s="104"/>
      <c r="AY874" s="104"/>
      <c r="AZ874" s="104"/>
      <c r="BA874" s="104"/>
      <c r="BB874" s="104"/>
      <c r="BC874" s="104"/>
      <c r="BD874" s="104"/>
      <c r="BE874" s="162"/>
      <c r="BF874" s="104"/>
      <c r="BG874" s="363"/>
      <c r="BH874" s="213" t="s">
        <v>2096</v>
      </c>
      <c r="BI874" s="193" t="s">
        <v>2096</v>
      </c>
      <c r="BJ874" s="193" t="s">
        <v>6908</v>
      </c>
      <c r="BK874" s="109"/>
    </row>
    <row r="875" s="193" customFormat="true" ht="12.75" hidden="true" customHeight="true" outlineLevel="0" collapsed="false">
      <c r="A875" s="315"/>
      <c r="B875" s="316"/>
      <c r="C875" s="316"/>
      <c r="D875" s="332" t="s">
        <v>2097</v>
      </c>
      <c r="E875" s="317" t="s">
        <v>2099</v>
      </c>
      <c r="F875" s="87" t="s">
        <v>6909</v>
      </c>
      <c r="G875" s="88"/>
      <c r="H875" s="89" t="s">
        <v>6910</v>
      </c>
      <c r="I875" s="90"/>
      <c r="J875" s="90"/>
      <c r="K875" s="91"/>
      <c r="L875" s="92"/>
      <c r="M875" s="90" t="s">
        <v>2749</v>
      </c>
      <c r="N875" s="90"/>
      <c r="O875" s="90"/>
      <c r="P875" s="91"/>
      <c r="Q875" s="185"/>
      <c r="R875" s="185"/>
      <c r="S875" s="185"/>
      <c r="T875" s="185"/>
      <c r="U875" s="185"/>
      <c r="V875" s="100" t="s">
        <v>6911</v>
      </c>
      <c r="W875" s="95" t="s">
        <v>6605</v>
      </c>
      <c r="X875" s="96"/>
      <c r="Y875" s="96"/>
      <c r="Z875" s="96"/>
      <c r="AA875" s="96"/>
      <c r="AB875" s="96"/>
      <c r="AC875" s="95"/>
      <c r="AD875" s="95" t="s">
        <v>6606</v>
      </c>
      <c r="AE875" s="100"/>
      <c r="AF875" s="100" t="s">
        <v>2735</v>
      </c>
      <c r="AG875" s="186"/>
      <c r="AH875" s="187"/>
      <c r="AI875" s="187"/>
      <c r="AJ875" s="187"/>
      <c r="AK875" s="188"/>
      <c r="AL875" s="188"/>
      <c r="AM875" s="189"/>
      <c r="AN875" s="189"/>
      <c r="AO875" s="189"/>
      <c r="AP875" s="189"/>
      <c r="AQ875" s="189"/>
      <c r="AR875" s="189"/>
      <c r="AS875" s="189"/>
      <c r="AT875" s="194" t="s">
        <v>2098</v>
      </c>
      <c r="AU875" s="104"/>
      <c r="AV875" s="104"/>
      <c r="AW875" s="104"/>
      <c r="AX875" s="104"/>
      <c r="AY875" s="104"/>
      <c r="AZ875" s="104"/>
      <c r="BA875" s="104"/>
      <c r="BB875" s="104"/>
      <c r="BC875" s="104"/>
      <c r="BD875" s="104"/>
      <c r="BE875" s="162"/>
      <c r="BF875" s="104"/>
      <c r="BG875" s="363"/>
      <c r="BH875" s="213" t="s">
        <v>2099</v>
      </c>
      <c r="BI875" s="193" t="s">
        <v>2099</v>
      </c>
      <c r="BJ875" s="193" t="s">
        <v>6912</v>
      </c>
      <c r="BK875" s="109"/>
    </row>
    <row r="876" s="193" customFormat="true" ht="12.75" hidden="true" customHeight="true" outlineLevel="0" collapsed="false">
      <c r="A876" s="315"/>
      <c r="B876" s="316"/>
      <c r="C876" s="316"/>
      <c r="D876" s="332" t="s">
        <v>2100</v>
      </c>
      <c r="E876" s="317" t="s">
        <v>2102</v>
      </c>
      <c r="F876" s="87" t="s">
        <v>6913</v>
      </c>
      <c r="G876" s="88"/>
      <c r="H876" s="89" t="s">
        <v>6914</v>
      </c>
      <c r="I876" s="90"/>
      <c r="J876" s="90"/>
      <c r="K876" s="91"/>
      <c r="L876" s="92"/>
      <c r="M876" s="90" t="s">
        <v>2749</v>
      </c>
      <c r="N876" s="90"/>
      <c r="O876" s="90"/>
      <c r="P876" s="91"/>
      <c r="Q876" s="185"/>
      <c r="R876" s="185"/>
      <c r="S876" s="185"/>
      <c r="T876" s="185"/>
      <c r="U876" s="185"/>
      <c r="V876" s="100" t="s">
        <v>6915</v>
      </c>
      <c r="W876" s="95" t="s">
        <v>6605</v>
      </c>
      <c r="X876" s="96"/>
      <c r="Y876" s="96"/>
      <c r="Z876" s="96"/>
      <c r="AA876" s="96"/>
      <c r="AB876" s="96"/>
      <c r="AC876" s="95"/>
      <c r="AD876" s="95" t="s">
        <v>6606</v>
      </c>
      <c r="AE876" s="100"/>
      <c r="AF876" s="100" t="s">
        <v>2735</v>
      </c>
      <c r="AG876" s="186"/>
      <c r="AH876" s="187"/>
      <c r="AI876" s="187"/>
      <c r="AJ876" s="187"/>
      <c r="AK876" s="188"/>
      <c r="AL876" s="188"/>
      <c r="AM876" s="189"/>
      <c r="AN876" s="189"/>
      <c r="AO876" s="189"/>
      <c r="AP876" s="189"/>
      <c r="AQ876" s="189"/>
      <c r="AR876" s="189"/>
      <c r="AS876" s="189"/>
      <c r="AT876" s="194" t="s">
        <v>2101</v>
      </c>
      <c r="AU876" s="104"/>
      <c r="AV876" s="104"/>
      <c r="AW876" s="104"/>
      <c r="AX876" s="104"/>
      <c r="AY876" s="104"/>
      <c r="AZ876" s="104"/>
      <c r="BA876" s="104"/>
      <c r="BB876" s="104"/>
      <c r="BC876" s="104"/>
      <c r="BD876" s="104"/>
      <c r="BE876" s="162"/>
      <c r="BF876" s="104"/>
      <c r="BG876" s="363"/>
      <c r="BH876" s="213" t="s">
        <v>2102</v>
      </c>
      <c r="BI876" s="193" t="s">
        <v>2102</v>
      </c>
      <c r="BJ876" s="193" t="s">
        <v>6916</v>
      </c>
      <c r="BK876" s="109"/>
    </row>
    <row r="877" s="193" customFormat="true" ht="12.75" hidden="true" customHeight="true" outlineLevel="0" collapsed="false">
      <c r="A877" s="315"/>
      <c r="B877" s="316"/>
      <c r="C877" s="316"/>
      <c r="D877" s="332" t="s">
        <v>2103</v>
      </c>
      <c r="E877" s="317" t="s">
        <v>2105</v>
      </c>
      <c r="F877" s="87" t="s">
        <v>6917</v>
      </c>
      <c r="G877" s="88"/>
      <c r="H877" s="89" t="s">
        <v>6918</v>
      </c>
      <c r="I877" s="90"/>
      <c r="J877" s="90"/>
      <c r="K877" s="91"/>
      <c r="L877" s="92"/>
      <c r="M877" s="90" t="s">
        <v>2749</v>
      </c>
      <c r="N877" s="90"/>
      <c r="O877" s="90"/>
      <c r="P877" s="91"/>
      <c r="Q877" s="185"/>
      <c r="R877" s="185"/>
      <c r="S877" s="185"/>
      <c r="T877" s="185"/>
      <c r="U877" s="185"/>
      <c r="V877" s="100" t="s">
        <v>6919</v>
      </c>
      <c r="W877" s="95" t="s">
        <v>6605</v>
      </c>
      <c r="X877" s="96"/>
      <c r="Y877" s="96"/>
      <c r="Z877" s="96"/>
      <c r="AA877" s="96"/>
      <c r="AB877" s="96"/>
      <c r="AC877" s="95"/>
      <c r="AD877" s="95" t="s">
        <v>6606</v>
      </c>
      <c r="AE877" s="100"/>
      <c r="AF877" s="100" t="s">
        <v>2735</v>
      </c>
      <c r="AG877" s="186"/>
      <c r="AH877" s="187"/>
      <c r="AI877" s="187"/>
      <c r="AJ877" s="187"/>
      <c r="AK877" s="188"/>
      <c r="AL877" s="188"/>
      <c r="AM877" s="189"/>
      <c r="AN877" s="189"/>
      <c r="AO877" s="189"/>
      <c r="AP877" s="189"/>
      <c r="AQ877" s="189"/>
      <c r="AR877" s="189"/>
      <c r="AS877" s="189"/>
      <c r="AT877" s="194" t="s">
        <v>2104</v>
      </c>
      <c r="AU877" s="104"/>
      <c r="AV877" s="104"/>
      <c r="AW877" s="104"/>
      <c r="AX877" s="104"/>
      <c r="AY877" s="104"/>
      <c r="AZ877" s="104"/>
      <c r="BA877" s="104"/>
      <c r="BB877" s="104"/>
      <c r="BC877" s="104"/>
      <c r="BD877" s="104"/>
      <c r="BE877" s="162"/>
      <c r="BF877" s="104"/>
      <c r="BG877" s="363"/>
      <c r="BH877" s="213" t="s">
        <v>2105</v>
      </c>
      <c r="BI877" s="193" t="s">
        <v>2105</v>
      </c>
      <c r="BJ877" s="193" t="s">
        <v>6920</v>
      </c>
      <c r="BK877" s="109"/>
    </row>
    <row r="878" s="193" customFormat="true" ht="12.75" hidden="true" customHeight="true" outlineLevel="0" collapsed="false">
      <c r="A878" s="315"/>
      <c r="B878" s="316"/>
      <c r="C878" s="316"/>
      <c r="D878" s="332" t="s">
        <v>2106</v>
      </c>
      <c r="E878" s="317" t="s">
        <v>2108</v>
      </c>
      <c r="F878" s="87" t="s">
        <v>6921</v>
      </c>
      <c r="G878" s="88"/>
      <c r="H878" s="89" t="s">
        <v>6922</v>
      </c>
      <c r="I878" s="90"/>
      <c r="J878" s="90"/>
      <c r="K878" s="91"/>
      <c r="L878" s="92"/>
      <c r="M878" s="90" t="s">
        <v>2749</v>
      </c>
      <c r="N878" s="90"/>
      <c r="O878" s="90"/>
      <c r="P878" s="91"/>
      <c r="Q878" s="185"/>
      <c r="R878" s="185"/>
      <c r="S878" s="185"/>
      <c r="T878" s="185"/>
      <c r="U878" s="185"/>
      <c r="V878" s="100" t="s">
        <v>6923</v>
      </c>
      <c r="W878" s="95" t="s">
        <v>6605</v>
      </c>
      <c r="X878" s="96"/>
      <c r="Y878" s="96"/>
      <c r="Z878" s="96"/>
      <c r="AA878" s="96"/>
      <c r="AB878" s="96"/>
      <c r="AC878" s="95"/>
      <c r="AD878" s="95" t="s">
        <v>6606</v>
      </c>
      <c r="AE878" s="100"/>
      <c r="AF878" s="100" t="s">
        <v>2735</v>
      </c>
      <c r="AG878" s="186"/>
      <c r="AH878" s="187"/>
      <c r="AI878" s="187"/>
      <c r="AJ878" s="187"/>
      <c r="AK878" s="188"/>
      <c r="AL878" s="188"/>
      <c r="AM878" s="189"/>
      <c r="AN878" s="189"/>
      <c r="AO878" s="189"/>
      <c r="AP878" s="189"/>
      <c r="AQ878" s="189"/>
      <c r="AR878" s="189"/>
      <c r="AS878" s="189"/>
      <c r="AT878" s="194" t="s">
        <v>2107</v>
      </c>
      <c r="AU878" s="104"/>
      <c r="AV878" s="104"/>
      <c r="AW878" s="104"/>
      <c r="AX878" s="104"/>
      <c r="AY878" s="104"/>
      <c r="AZ878" s="104"/>
      <c r="BA878" s="104"/>
      <c r="BB878" s="104"/>
      <c r="BC878" s="104"/>
      <c r="BD878" s="104"/>
      <c r="BE878" s="162"/>
      <c r="BF878" s="104"/>
      <c r="BG878" s="363"/>
      <c r="BH878" s="213" t="s">
        <v>2108</v>
      </c>
      <c r="BI878" s="193" t="s">
        <v>2108</v>
      </c>
      <c r="BJ878" s="193" t="s">
        <v>6924</v>
      </c>
      <c r="BK878" s="109"/>
    </row>
    <row r="879" s="193" customFormat="true" ht="12.75" hidden="true" customHeight="true" outlineLevel="0" collapsed="false">
      <c r="A879" s="315"/>
      <c r="B879" s="316"/>
      <c r="C879" s="316"/>
      <c r="D879" s="332" t="s">
        <v>2109</v>
      </c>
      <c r="E879" s="317" t="s">
        <v>2111</v>
      </c>
      <c r="F879" s="87" t="s">
        <v>6925</v>
      </c>
      <c r="G879" s="88"/>
      <c r="H879" s="89" t="s">
        <v>6926</v>
      </c>
      <c r="I879" s="90"/>
      <c r="J879" s="90"/>
      <c r="K879" s="91"/>
      <c r="L879" s="92"/>
      <c r="M879" s="90" t="s">
        <v>2749</v>
      </c>
      <c r="N879" s="90"/>
      <c r="O879" s="90"/>
      <c r="P879" s="91"/>
      <c r="Q879" s="185"/>
      <c r="R879" s="185"/>
      <c r="S879" s="185"/>
      <c r="T879" s="185"/>
      <c r="U879" s="185"/>
      <c r="V879" s="100" t="s">
        <v>6927</v>
      </c>
      <c r="W879" s="95" t="s">
        <v>6605</v>
      </c>
      <c r="X879" s="96"/>
      <c r="Y879" s="96"/>
      <c r="Z879" s="96"/>
      <c r="AA879" s="96"/>
      <c r="AB879" s="96"/>
      <c r="AC879" s="95"/>
      <c r="AD879" s="95" t="s">
        <v>6606</v>
      </c>
      <c r="AE879" s="100"/>
      <c r="AF879" s="100" t="s">
        <v>2735</v>
      </c>
      <c r="AG879" s="186"/>
      <c r="AH879" s="187"/>
      <c r="AI879" s="187"/>
      <c r="AJ879" s="187"/>
      <c r="AK879" s="188"/>
      <c r="AL879" s="188"/>
      <c r="AM879" s="189"/>
      <c r="AN879" s="189"/>
      <c r="AO879" s="189"/>
      <c r="AP879" s="189"/>
      <c r="AQ879" s="189"/>
      <c r="AR879" s="189"/>
      <c r="AS879" s="189"/>
      <c r="AT879" s="194" t="s">
        <v>2110</v>
      </c>
      <c r="AU879" s="104"/>
      <c r="AV879" s="104"/>
      <c r="AW879" s="104"/>
      <c r="AX879" s="104"/>
      <c r="AY879" s="104"/>
      <c r="AZ879" s="104"/>
      <c r="BA879" s="104"/>
      <c r="BB879" s="104"/>
      <c r="BC879" s="104"/>
      <c r="BD879" s="104"/>
      <c r="BE879" s="162"/>
      <c r="BF879" s="104"/>
      <c r="BG879" s="363"/>
      <c r="BH879" s="213" t="s">
        <v>2111</v>
      </c>
      <c r="BI879" s="193" t="s">
        <v>2111</v>
      </c>
      <c r="BJ879" s="193" t="s">
        <v>6928</v>
      </c>
      <c r="BK879" s="109"/>
    </row>
    <row r="880" s="193" customFormat="true" ht="12.75" hidden="true" customHeight="true" outlineLevel="0" collapsed="false">
      <c r="A880" s="315"/>
      <c r="B880" s="316"/>
      <c r="C880" s="316"/>
      <c r="D880" s="332" t="s">
        <v>2112</v>
      </c>
      <c r="E880" s="317" t="s">
        <v>2114</v>
      </c>
      <c r="F880" s="87" t="s">
        <v>6929</v>
      </c>
      <c r="G880" s="88"/>
      <c r="H880" s="89" t="s">
        <v>6930</v>
      </c>
      <c r="I880" s="90"/>
      <c r="J880" s="90"/>
      <c r="K880" s="91"/>
      <c r="L880" s="92"/>
      <c r="M880" s="90" t="s">
        <v>2749</v>
      </c>
      <c r="N880" s="90"/>
      <c r="O880" s="90"/>
      <c r="P880" s="91"/>
      <c r="Q880" s="185"/>
      <c r="R880" s="185"/>
      <c r="S880" s="185"/>
      <c r="T880" s="185"/>
      <c r="U880" s="185"/>
      <c r="V880" s="100" t="s">
        <v>6931</v>
      </c>
      <c r="W880" s="95" t="s">
        <v>6605</v>
      </c>
      <c r="X880" s="96"/>
      <c r="Y880" s="96"/>
      <c r="Z880" s="96"/>
      <c r="AA880" s="96"/>
      <c r="AB880" s="96"/>
      <c r="AC880" s="95"/>
      <c r="AD880" s="95" t="s">
        <v>6606</v>
      </c>
      <c r="AE880" s="100"/>
      <c r="AF880" s="100" t="s">
        <v>2735</v>
      </c>
      <c r="AG880" s="186"/>
      <c r="AH880" s="187"/>
      <c r="AI880" s="187"/>
      <c r="AJ880" s="187"/>
      <c r="AK880" s="188"/>
      <c r="AL880" s="188"/>
      <c r="AM880" s="189"/>
      <c r="AN880" s="189"/>
      <c r="AO880" s="189"/>
      <c r="AP880" s="189"/>
      <c r="AQ880" s="189"/>
      <c r="AR880" s="189"/>
      <c r="AS880" s="189"/>
      <c r="AT880" s="194" t="s">
        <v>2113</v>
      </c>
      <c r="AU880" s="104"/>
      <c r="AV880" s="104"/>
      <c r="AW880" s="104"/>
      <c r="AX880" s="104"/>
      <c r="AY880" s="104"/>
      <c r="AZ880" s="104"/>
      <c r="BA880" s="104"/>
      <c r="BB880" s="104"/>
      <c r="BC880" s="104"/>
      <c r="BD880" s="104"/>
      <c r="BE880" s="162"/>
      <c r="BF880" s="104"/>
      <c r="BG880" s="363"/>
      <c r="BH880" s="213" t="s">
        <v>2114</v>
      </c>
      <c r="BI880" s="193" t="s">
        <v>2114</v>
      </c>
      <c r="BJ880" s="193" t="s">
        <v>6932</v>
      </c>
      <c r="BK880" s="109"/>
    </row>
    <row r="881" s="193" customFormat="true" ht="12.75" hidden="true" customHeight="true" outlineLevel="0" collapsed="false">
      <c r="A881" s="315"/>
      <c r="B881" s="316"/>
      <c r="C881" s="316"/>
      <c r="D881" s="332" t="s">
        <v>2115</v>
      </c>
      <c r="E881" s="317" t="s">
        <v>2116</v>
      </c>
      <c r="F881" s="87" t="s">
        <v>6933</v>
      </c>
      <c r="G881" s="88"/>
      <c r="H881" s="89" t="s">
        <v>6934</v>
      </c>
      <c r="I881" s="90"/>
      <c r="J881" s="90"/>
      <c r="K881" s="91"/>
      <c r="L881" s="92"/>
      <c r="M881" s="90" t="s">
        <v>2749</v>
      </c>
      <c r="N881" s="90"/>
      <c r="O881" s="90"/>
      <c r="P881" s="91"/>
      <c r="Q881" s="185"/>
      <c r="R881" s="185"/>
      <c r="S881" s="185"/>
      <c r="T881" s="185"/>
      <c r="U881" s="185"/>
      <c r="V881" s="100" t="s">
        <v>6935</v>
      </c>
      <c r="W881" s="95" t="s">
        <v>6605</v>
      </c>
      <c r="X881" s="96"/>
      <c r="Y881" s="96"/>
      <c r="Z881" s="96"/>
      <c r="AA881" s="96"/>
      <c r="AB881" s="96"/>
      <c r="AC881" s="95"/>
      <c r="AD881" s="95" t="s">
        <v>6606</v>
      </c>
      <c r="AE881" s="100"/>
      <c r="AF881" s="100" t="s">
        <v>2735</v>
      </c>
      <c r="AG881" s="186"/>
      <c r="AH881" s="187"/>
      <c r="AI881" s="187"/>
      <c r="AJ881" s="187"/>
      <c r="AK881" s="188"/>
      <c r="AL881" s="188"/>
      <c r="AM881" s="189"/>
      <c r="AN881" s="189"/>
      <c r="AO881" s="189"/>
      <c r="AP881" s="189"/>
      <c r="AQ881" s="189"/>
      <c r="AR881" s="189"/>
      <c r="AS881" s="189"/>
      <c r="AT881" s="194" t="s">
        <v>2115</v>
      </c>
      <c r="AU881" s="104"/>
      <c r="AV881" s="104"/>
      <c r="AW881" s="104"/>
      <c r="AX881" s="104"/>
      <c r="AY881" s="104"/>
      <c r="AZ881" s="104"/>
      <c r="BA881" s="104"/>
      <c r="BB881" s="104"/>
      <c r="BC881" s="104"/>
      <c r="BD881" s="104"/>
      <c r="BE881" s="162"/>
      <c r="BF881" s="104"/>
      <c r="BG881" s="363"/>
      <c r="BH881" s="213" t="s">
        <v>2116</v>
      </c>
      <c r="BI881" s="193" t="s">
        <v>2116</v>
      </c>
      <c r="BJ881" s="193" t="s">
        <v>6936</v>
      </c>
      <c r="BK881" s="109"/>
    </row>
    <row r="882" s="193" customFormat="true" ht="12.75" hidden="true" customHeight="true" outlineLevel="0" collapsed="false">
      <c r="A882" s="315"/>
      <c r="B882" s="316"/>
      <c r="C882" s="316"/>
      <c r="D882" s="332" t="s">
        <v>2117</v>
      </c>
      <c r="E882" s="317" t="s">
        <v>2118</v>
      </c>
      <c r="F882" s="87" t="s">
        <v>6937</v>
      </c>
      <c r="G882" s="88"/>
      <c r="H882" s="89" t="s">
        <v>6938</v>
      </c>
      <c r="I882" s="90"/>
      <c r="J882" s="90"/>
      <c r="K882" s="91"/>
      <c r="L882" s="92"/>
      <c r="M882" s="90" t="s">
        <v>2749</v>
      </c>
      <c r="N882" s="90"/>
      <c r="O882" s="90"/>
      <c r="P882" s="91"/>
      <c r="Q882" s="185"/>
      <c r="R882" s="185"/>
      <c r="S882" s="185"/>
      <c r="T882" s="185"/>
      <c r="U882" s="185"/>
      <c r="V882" s="100" t="s">
        <v>6939</v>
      </c>
      <c r="W882" s="95" t="s">
        <v>6605</v>
      </c>
      <c r="X882" s="96"/>
      <c r="Y882" s="96"/>
      <c r="Z882" s="96"/>
      <c r="AA882" s="96"/>
      <c r="AB882" s="96"/>
      <c r="AC882" s="95"/>
      <c r="AD882" s="95" t="s">
        <v>6606</v>
      </c>
      <c r="AE882" s="100"/>
      <c r="AF882" s="100" t="s">
        <v>2735</v>
      </c>
      <c r="AG882" s="186"/>
      <c r="AH882" s="187"/>
      <c r="AI882" s="187"/>
      <c r="AJ882" s="187"/>
      <c r="AK882" s="188"/>
      <c r="AL882" s="188"/>
      <c r="AM882" s="189"/>
      <c r="AN882" s="189"/>
      <c r="AO882" s="189"/>
      <c r="AP882" s="189"/>
      <c r="AQ882" s="189"/>
      <c r="AR882" s="189"/>
      <c r="AS882" s="189"/>
      <c r="AT882" s="194" t="s">
        <v>2117</v>
      </c>
      <c r="AU882" s="104"/>
      <c r="AV882" s="104"/>
      <c r="AW882" s="104"/>
      <c r="AX882" s="104"/>
      <c r="AY882" s="104"/>
      <c r="AZ882" s="104"/>
      <c r="BA882" s="104"/>
      <c r="BB882" s="104"/>
      <c r="BC882" s="104"/>
      <c r="BD882" s="104"/>
      <c r="BE882" s="162"/>
      <c r="BF882" s="104"/>
      <c r="BG882" s="363"/>
      <c r="BH882" s="213" t="s">
        <v>2118</v>
      </c>
      <c r="BI882" s="193" t="s">
        <v>2118</v>
      </c>
      <c r="BJ882" s="193" t="s">
        <v>6940</v>
      </c>
      <c r="BK882" s="109"/>
    </row>
    <row r="883" s="193" customFormat="true" ht="12.75" hidden="true" customHeight="true" outlineLevel="0" collapsed="false">
      <c r="A883" s="315"/>
      <c r="B883" s="316"/>
      <c r="C883" s="316"/>
      <c r="D883" s="332" t="s">
        <v>2119</v>
      </c>
      <c r="E883" s="317" t="s">
        <v>2120</v>
      </c>
      <c r="F883" s="87" t="s">
        <v>6941</v>
      </c>
      <c r="G883" s="88"/>
      <c r="H883" s="89" t="s">
        <v>6942</v>
      </c>
      <c r="I883" s="90"/>
      <c r="J883" s="90"/>
      <c r="K883" s="91"/>
      <c r="L883" s="92"/>
      <c r="M883" s="90" t="s">
        <v>2749</v>
      </c>
      <c r="N883" s="90"/>
      <c r="O883" s="90"/>
      <c r="P883" s="91"/>
      <c r="Q883" s="185"/>
      <c r="R883" s="185"/>
      <c r="S883" s="185"/>
      <c r="T883" s="185"/>
      <c r="U883" s="185"/>
      <c r="V883" s="100" t="s">
        <v>6943</v>
      </c>
      <c r="W883" s="95" t="s">
        <v>6605</v>
      </c>
      <c r="X883" s="96"/>
      <c r="Y883" s="96"/>
      <c r="Z883" s="96"/>
      <c r="AA883" s="96"/>
      <c r="AB883" s="96"/>
      <c r="AC883" s="95"/>
      <c r="AD883" s="95" t="s">
        <v>6606</v>
      </c>
      <c r="AE883" s="100"/>
      <c r="AF883" s="100" t="s">
        <v>2735</v>
      </c>
      <c r="AG883" s="186"/>
      <c r="AH883" s="187"/>
      <c r="AI883" s="187"/>
      <c r="AJ883" s="187"/>
      <c r="AK883" s="188"/>
      <c r="AL883" s="188"/>
      <c r="AM883" s="189"/>
      <c r="AN883" s="189"/>
      <c r="AO883" s="189"/>
      <c r="AP883" s="189"/>
      <c r="AQ883" s="189"/>
      <c r="AR883" s="189"/>
      <c r="AS883" s="189"/>
      <c r="AT883" s="194" t="s">
        <v>2119</v>
      </c>
      <c r="AU883" s="104"/>
      <c r="AV883" s="104"/>
      <c r="AW883" s="104"/>
      <c r="AX883" s="104"/>
      <c r="AY883" s="104"/>
      <c r="AZ883" s="104"/>
      <c r="BA883" s="104"/>
      <c r="BB883" s="104"/>
      <c r="BC883" s="104"/>
      <c r="BD883" s="104"/>
      <c r="BE883" s="162"/>
      <c r="BF883" s="104"/>
      <c r="BG883" s="363"/>
      <c r="BH883" s="213" t="s">
        <v>2120</v>
      </c>
      <c r="BI883" s="193" t="s">
        <v>2120</v>
      </c>
      <c r="BJ883" s="193" t="s">
        <v>6944</v>
      </c>
      <c r="BK883" s="109"/>
    </row>
    <row r="884" s="193" customFormat="true" ht="12.75" hidden="true" customHeight="true" outlineLevel="0" collapsed="false">
      <c r="A884" s="315"/>
      <c r="B884" s="316"/>
      <c r="C884" s="316"/>
      <c r="D884" s="370" t="s">
        <v>2121</v>
      </c>
      <c r="E884" s="317" t="s">
        <v>2122</v>
      </c>
      <c r="F884" s="87" t="s">
        <v>6945</v>
      </c>
      <c r="G884" s="88"/>
      <c r="H884" s="89" t="s">
        <v>6946</v>
      </c>
      <c r="I884" s="90"/>
      <c r="J884" s="90"/>
      <c r="K884" s="91"/>
      <c r="L884" s="92"/>
      <c r="M884" s="90" t="s">
        <v>2749</v>
      </c>
      <c r="N884" s="90"/>
      <c r="O884" s="90"/>
      <c r="P884" s="91"/>
      <c r="Q884" s="185"/>
      <c r="R884" s="185"/>
      <c r="S884" s="185"/>
      <c r="T884" s="185"/>
      <c r="U884" s="185"/>
      <c r="V884" s="100" t="s">
        <v>6947</v>
      </c>
      <c r="W884" s="95" t="s">
        <v>6605</v>
      </c>
      <c r="X884" s="96"/>
      <c r="Y884" s="96"/>
      <c r="Z884" s="96"/>
      <c r="AA884" s="96"/>
      <c r="AB884" s="96"/>
      <c r="AC884" s="95"/>
      <c r="AD884" s="95" t="s">
        <v>6606</v>
      </c>
      <c r="AE884" s="100"/>
      <c r="AF884" s="100" t="s">
        <v>2735</v>
      </c>
      <c r="AG884" s="186"/>
      <c r="AH884" s="187"/>
      <c r="AI884" s="187"/>
      <c r="AJ884" s="187"/>
      <c r="AK884" s="188"/>
      <c r="AL884" s="188"/>
      <c r="AM884" s="189"/>
      <c r="AN884" s="189"/>
      <c r="AO884" s="189"/>
      <c r="AP884" s="189"/>
      <c r="AQ884" s="189"/>
      <c r="AR884" s="189"/>
      <c r="AS884" s="189"/>
      <c r="AT884" s="194" t="s">
        <v>2121</v>
      </c>
      <c r="AU884" s="104"/>
      <c r="AV884" s="104"/>
      <c r="AW884" s="104"/>
      <c r="AX884" s="104"/>
      <c r="AY884" s="104"/>
      <c r="AZ884" s="104"/>
      <c r="BA884" s="104"/>
      <c r="BB884" s="104"/>
      <c r="BC884" s="104"/>
      <c r="BD884" s="104"/>
      <c r="BE884" s="162"/>
      <c r="BF884" s="104"/>
      <c r="BG884" s="363"/>
      <c r="BH884" s="213" t="s">
        <v>2122</v>
      </c>
      <c r="BI884" s="193" t="s">
        <v>2122</v>
      </c>
      <c r="BJ884" s="193" t="s">
        <v>6948</v>
      </c>
      <c r="BK884" s="109"/>
    </row>
    <row r="885" s="193" customFormat="true" ht="12.75" hidden="true" customHeight="true" outlineLevel="0" collapsed="false">
      <c r="A885" s="315"/>
      <c r="B885" s="316"/>
      <c r="C885" s="316"/>
      <c r="D885" s="370" t="s">
        <v>2123</v>
      </c>
      <c r="E885" s="317" t="s">
        <v>2124</v>
      </c>
      <c r="F885" s="87" t="s">
        <v>6949</v>
      </c>
      <c r="G885" s="88"/>
      <c r="H885" s="89" t="s">
        <v>6950</v>
      </c>
      <c r="I885" s="90"/>
      <c r="J885" s="90"/>
      <c r="K885" s="91"/>
      <c r="L885" s="92"/>
      <c r="M885" s="90" t="s">
        <v>2749</v>
      </c>
      <c r="N885" s="90"/>
      <c r="O885" s="90"/>
      <c r="P885" s="91"/>
      <c r="Q885" s="185"/>
      <c r="R885" s="185"/>
      <c r="S885" s="185"/>
      <c r="T885" s="185"/>
      <c r="U885" s="185"/>
      <c r="V885" s="100" t="s">
        <v>6951</v>
      </c>
      <c r="W885" s="95" t="s">
        <v>6605</v>
      </c>
      <c r="X885" s="96"/>
      <c r="Y885" s="96"/>
      <c r="Z885" s="96"/>
      <c r="AA885" s="96"/>
      <c r="AB885" s="96"/>
      <c r="AC885" s="95"/>
      <c r="AD885" s="95" t="s">
        <v>6606</v>
      </c>
      <c r="AE885" s="100"/>
      <c r="AF885" s="100" t="s">
        <v>2735</v>
      </c>
      <c r="AG885" s="186"/>
      <c r="AH885" s="187"/>
      <c r="AI885" s="187"/>
      <c r="AJ885" s="187"/>
      <c r="AK885" s="188"/>
      <c r="AL885" s="188"/>
      <c r="AM885" s="189"/>
      <c r="AN885" s="189"/>
      <c r="AO885" s="189"/>
      <c r="AP885" s="189"/>
      <c r="AQ885" s="189"/>
      <c r="AR885" s="189"/>
      <c r="AS885" s="189"/>
      <c r="AT885" s="194" t="s">
        <v>2123</v>
      </c>
      <c r="AU885" s="104"/>
      <c r="AV885" s="104"/>
      <c r="AW885" s="104"/>
      <c r="AX885" s="104"/>
      <c r="AY885" s="104"/>
      <c r="AZ885" s="104"/>
      <c r="BA885" s="104"/>
      <c r="BB885" s="104"/>
      <c r="BC885" s="104"/>
      <c r="BD885" s="104"/>
      <c r="BE885" s="162"/>
      <c r="BF885" s="104"/>
      <c r="BG885" s="363"/>
      <c r="BH885" s="213" t="s">
        <v>2124</v>
      </c>
      <c r="BI885" s="193" t="s">
        <v>2124</v>
      </c>
      <c r="BJ885" s="193" t="s">
        <v>6952</v>
      </c>
      <c r="BK885" s="109"/>
    </row>
    <row r="886" s="193" customFormat="true" ht="12.75" hidden="true" customHeight="true" outlineLevel="0" collapsed="false">
      <c r="A886" s="315"/>
      <c r="B886" s="316"/>
      <c r="C886" s="316"/>
      <c r="D886" s="332" t="s">
        <v>2125</v>
      </c>
      <c r="E886" s="317" t="s">
        <v>2127</v>
      </c>
      <c r="F886" s="87" t="s">
        <v>6953</v>
      </c>
      <c r="G886" s="88"/>
      <c r="H886" s="89" t="s">
        <v>6954</v>
      </c>
      <c r="I886" s="90"/>
      <c r="J886" s="90"/>
      <c r="K886" s="91"/>
      <c r="L886" s="92"/>
      <c r="M886" s="90" t="s">
        <v>2749</v>
      </c>
      <c r="N886" s="90"/>
      <c r="O886" s="90"/>
      <c r="P886" s="91"/>
      <c r="Q886" s="185"/>
      <c r="R886" s="185"/>
      <c r="S886" s="185"/>
      <c r="T886" s="185"/>
      <c r="U886" s="185"/>
      <c r="V886" s="100" t="s">
        <v>6955</v>
      </c>
      <c r="W886" s="95" t="s">
        <v>6605</v>
      </c>
      <c r="X886" s="96"/>
      <c r="Y886" s="96"/>
      <c r="Z886" s="96"/>
      <c r="AA886" s="96"/>
      <c r="AB886" s="96"/>
      <c r="AC886" s="95"/>
      <c r="AD886" s="95" t="s">
        <v>6606</v>
      </c>
      <c r="AE886" s="100"/>
      <c r="AF886" s="100" t="s">
        <v>2735</v>
      </c>
      <c r="AG886" s="186"/>
      <c r="AH886" s="187"/>
      <c r="AI886" s="187"/>
      <c r="AJ886" s="187"/>
      <c r="AK886" s="188"/>
      <c r="AL886" s="188"/>
      <c r="AM886" s="189"/>
      <c r="AN886" s="189"/>
      <c r="AO886" s="189"/>
      <c r="AP886" s="189"/>
      <c r="AQ886" s="189"/>
      <c r="AR886" s="189"/>
      <c r="AS886" s="189"/>
      <c r="AT886" s="194" t="s">
        <v>2126</v>
      </c>
      <c r="AU886" s="104"/>
      <c r="AV886" s="104"/>
      <c r="AW886" s="104"/>
      <c r="AX886" s="104"/>
      <c r="AY886" s="104"/>
      <c r="AZ886" s="104"/>
      <c r="BA886" s="104"/>
      <c r="BB886" s="104"/>
      <c r="BC886" s="104"/>
      <c r="BD886" s="104"/>
      <c r="BE886" s="162"/>
      <c r="BF886" s="104"/>
      <c r="BG886" s="363"/>
      <c r="BH886" s="213" t="s">
        <v>2127</v>
      </c>
      <c r="BI886" s="193" t="s">
        <v>2127</v>
      </c>
      <c r="BJ886" s="193" t="s">
        <v>6956</v>
      </c>
      <c r="BK886" s="109"/>
    </row>
    <row r="887" s="193" customFormat="true" ht="12.75" hidden="true" customHeight="true" outlineLevel="0" collapsed="false">
      <c r="A887" s="315"/>
      <c r="B887" s="316"/>
      <c r="C887" s="316"/>
      <c r="D887" s="332" t="s">
        <v>2128</v>
      </c>
      <c r="E887" s="317" t="s">
        <v>2130</v>
      </c>
      <c r="F887" s="87" t="s">
        <v>6957</v>
      </c>
      <c r="G887" s="88"/>
      <c r="H887" s="89" t="s">
        <v>6958</v>
      </c>
      <c r="I887" s="90"/>
      <c r="J887" s="90"/>
      <c r="K887" s="91"/>
      <c r="L887" s="92"/>
      <c r="M887" s="90" t="s">
        <v>2749</v>
      </c>
      <c r="N887" s="90"/>
      <c r="O887" s="90"/>
      <c r="P887" s="91"/>
      <c r="Q887" s="185"/>
      <c r="R887" s="185"/>
      <c r="S887" s="185"/>
      <c r="T887" s="185"/>
      <c r="U887" s="185"/>
      <c r="V887" s="100" t="s">
        <v>6959</v>
      </c>
      <c r="W887" s="95" t="s">
        <v>6605</v>
      </c>
      <c r="X887" s="96"/>
      <c r="Y887" s="96"/>
      <c r="Z887" s="96"/>
      <c r="AA887" s="96"/>
      <c r="AB887" s="96"/>
      <c r="AC887" s="95"/>
      <c r="AD887" s="95" t="s">
        <v>6606</v>
      </c>
      <c r="AE887" s="100"/>
      <c r="AF887" s="100" t="s">
        <v>2735</v>
      </c>
      <c r="AG887" s="186"/>
      <c r="AH887" s="187"/>
      <c r="AI887" s="187"/>
      <c r="AJ887" s="187"/>
      <c r="AK887" s="188"/>
      <c r="AL887" s="188"/>
      <c r="AM887" s="189"/>
      <c r="AN887" s="189"/>
      <c r="AO887" s="189"/>
      <c r="AP887" s="189"/>
      <c r="AQ887" s="189"/>
      <c r="AR887" s="189"/>
      <c r="AS887" s="189"/>
      <c r="AT887" s="194" t="s">
        <v>2129</v>
      </c>
      <c r="AU887" s="104"/>
      <c r="AV887" s="104"/>
      <c r="AW887" s="104"/>
      <c r="AX887" s="104"/>
      <c r="AY887" s="104"/>
      <c r="AZ887" s="104"/>
      <c r="BA887" s="104"/>
      <c r="BB887" s="104"/>
      <c r="BC887" s="104"/>
      <c r="BD887" s="104"/>
      <c r="BE887" s="162"/>
      <c r="BF887" s="104"/>
      <c r="BG887" s="363"/>
      <c r="BH887" s="213" t="s">
        <v>2130</v>
      </c>
      <c r="BI887" s="193" t="s">
        <v>2130</v>
      </c>
      <c r="BJ887" s="193" t="s">
        <v>6960</v>
      </c>
      <c r="BK887" s="109"/>
    </row>
    <row r="888" s="193" customFormat="true" ht="12.75" hidden="true" customHeight="true" outlineLevel="0" collapsed="false">
      <c r="A888" s="315"/>
      <c r="B888" s="316"/>
      <c r="C888" s="316"/>
      <c r="D888" s="332" t="s">
        <v>2131</v>
      </c>
      <c r="E888" s="317" t="s">
        <v>2133</v>
      </c>
      <c r="F888" s="87" t="s">
        <v>6961</v>
      </c>
      <c r="G888" s="88"/>
      <c r="H888" s="89" t="s">
        <v>6962</v>
      </c>
      <c r="I888" s="90"/>
      <c r="J888" s="90"/>
      <c r="K888" s="91"/>
      <c r="L888" s="92"/>
      <c r="M888" s="90" t="s">
        <v>2749</v>
      </c>
      <c r="N888" s="90"/>
      <c r="O888" s="90"/>
      <c r="P888" s="91"/>
      <c r="Q888" s="185"/>
      <c r="R888" s="185"/>
      <c r="S888" s="185"/>
      <c r="T888" s="185"/>
      <c r="U888" s="185"/>
      <c r="V888" s="100" t="s">
        <v>6963</v>
      </c>
      <c r="W888" s="95" t="s">
        <v>6605</v>
      </c>
      <c r="X888" s="96"/>
      <c r="Y888" s="96"/>
      <c r="Z888" s="96"/>
      <c r="AA888" s="96"/>
      <c r="AB888" s="96"/>
      <c r="AC888" s="95"/>
      <c r="AD888" s="95" t="s">
        <v>6606</v>
      </c>
      <c r="AE888" s="100"/>
      <c r="AF888" s="100" t="s">
        <v>2735</v>
      </c>
      <c r="AG888" s="186"/>
      <c r="AH888" s="187"/>
      <c r="AI888" s="187"/>
      <c r="AJ888" s="187"/>
      <c r="AK888" s="188"/>
      <c r="AL888" s="188"/>
      <c r="AM888" s="189"/>
      <c r="AN888" s="189"/>
      <c r="AO888" s="189"/>
      <c r="AP888" s="189"/>
      <c r="AQ888" s="189"/>
      <c r="AR888" s="189"/>
      <c r="AS888" s="189"/>
      <c r="AT888" s="194" t="s">
        <v>2132</v>
      </c>
      <c r="AU888" s="104"/>
      <c r="AV888" s="104"/>
      <c r="AW888" s="104"/>
      <c r="AX888" s="104"/>
      <c r="AY888" s="104"/>
      <c r="AZ888" s="104"/>
      <c r="BA888" s="104"/>
      <c r="BB888" s="104"/>
      <c r="BC888" s="104"/>
      <c r="BD888" s="104"/>
      <c r="BE888" s="162"/>
      <c r="BF888" s="104"/>
      <c r="BG888" s="363"/>
      <c r="BH888" s="213" t="s">
        <v>2133</v>
      </c>
      <c r="BI888" s="193" t="s">
        <v>2133</v>
      </c>
      <c r="BJ888" s="193" t="s">
        <v>6964</v>
      </c>
      <c r="BK888" s="109"/>
    </row>
    <row r="889" s="193" customFormat="true" ht="12.75" hidden="true" customHeight="true" outlineLevel="0" collapsed="false">
      <c r="A889" s="315"/>
      <c r="B889" s="316"/>
      <c r="C889" s="316"/>
      <c r="D889" s="332" t="s">
        <v>2134</v>
      </c>
      <c r="E889" s="317" t="s">
        <v>2136</v>
      </c>
      <c r="F889" s="87" t="s">
        <v>6965</v>
      </c>
      <c r="G889" s="88"/>
      <c r="H889" s="89" t="s">
        <v>6966</v>
      </c>
      <c r="I889" s="90"/>
      <c r="J889" s="90"/>
      <c r="K889" s="91"/>
      <c r="L889" s="92"/>
      <c r="M889" s="90" t="s">
        <v>2749</v>
      </c>
      <c r="N889" s="90"/>
      <c r="O889" s="90"/>
      <c r="P889" s="91"/>
      <c r="Q889" s="185"/>
      <c r="R889" s="185"/>
      <c r="S889" s="185"/>
      <c r="T889" s="185"/>
      <c r="U889" s="185"/>
      <c r="V889" s="100" t="s">
        <v>6967</v>
      </c>
      <c r="W889" s="95" t="s">
        <v>6605</v>
      </c>
      <c r="X889" s="96"/>
      <c r="Y889" s="96"/>
      <c r="Z889" s="96"/>
      <c r="AA889" s="96"/>
      <c r="AB889" s="96"/>
      <c r="AC889" s="95"/>
      <c r="AD889" s="95" t="s">
        <v>6606</v>
      </c>
      <c r="AE889" s="100"/>
      <c r="AF889" s="100" t="s">
        <v>2735</v>
      </c>
      <c r="AG889" s="186"/>
      <c r="AH889" s="187"/>
      <c r="AI889" s="187"/>
      <c r="AJ889" s="187"/>
      <c r="AK889" s="188"/>
      <c r="AL889" s="188"/>
      <c r="AM889" s="189"/>
      <c r="AN889" s="189"/>
      <c r="AO889" s="189"/>
      <c r="AP889" s="189"/>
      <c r="AQ889" s="189"/>
      <c r="AR889" s="189"/>
      <c r="AS889" s="189"/>
      <c r="AT889" s="194" t="s">
        <v>2135</v>
      </c>
      <c r="AU889" s="104"/>
      <c r="AV889" s="104"/>
      <c r="AW889" s="104"/>
      <c r="AX889" s="104"/>
      <c r="AY889" s="104"/>
      <c r="AZ889" s="104"/>
      <c r="BA889" s="104"/>
      <c r="BB889" s="104"/>
      <c r="BC889" s="104"/>
      <c r="BD889" s="104"/>
      <c r="BE889" s="162"/>
      <c r="BF889" s="104"/>
      <c r="BG889" s="363"/>
      <c r="BH889" s="213" t="s">
        <v>2136</v>
      </c>
      <c r="BI889" s="193" t="s">
        <v>2136</v>
      </c>
      <c r="BJ889" s="193" t="s">
        <v>6968</v>
      </c>
      <c r="BK889" s="109"/>
    </row>
    <row r="890" s="193" customFormat="true" ht="12.75" hidden="true" customHeight="true" outlineLevel="0" collapsed="false">
      <c r="A890" s="315"/>
      <c r="B890" s="316"/>
      <c r="C890" s="316"/>
      <c r="D890" s="332" t="s">
        <v>2137</v>
      </c>
      <c r="E890" s="317" t="s">
        <v>2139</v>
      </c>
      <c r="F890" s="87" t="s">
        <v>6969</v>
      </c>
      <c r="G890" s="88"/>
      <c r="H890" s="89" t="s">
        <v>6970</v>
      </c>
      <c r="I890" s="90"/>
      <c r="J890" s="90"/>
      <c r="K890" s="91"/>
      <c r="L890" s="92"/>
      <c r="M890" s="90" t="s">
        <v>2749</v>
      </c>
      <c r="N890" s="90"/>
      <c r="O890" s="90"/>
      <c r="P890" s="91"/>
      <c r="Q890" s="185"/>
      <c r="R890" s="185"/>
      <c r="S890" s="185"/>
      <c r="T890" s="185"/>
      <c r="U890" s="185"/>
      <c r="V890" s="100" t="s">
        <v>6971</v>
      </c>
      <c r="W890" s="95" t="s">
        <v>6605</v>
      </c>
      <c r="X890" s="96"/>
      <c r="Y890" s="96"/>
      <c r="Z890" s="96"/>
      <c r="AA890" s="96"/>
      <c r="AB890" s="96"/>
      <c r="AC890" s="95"/>
      <c r="AD890" s="95" t="s">
        <v>6606</v>
      </c>
      <c r="AE890" s="100"/>
      <c r="AF890" s="100" t="s">
        <v>2735</v>
      </c>
      <c r="AG890" s="186"/>
      <c r="AH890" s="187"/>
      <c r="AI890" s="187"/>
      <c r="AJ890" s="187"/>
      <c r="AK890" s="188"/>
      <c r="AL890" s="188"/>
      <c r="AM890" s="189"/>
      <c r="AN890" s="189"/>
      <c r="AO890" s="189"/>
      <c r="AP890" s="189"/>
      <c r="AQ890" s="189"/>
      <c r="AR890" s="189"/>
      <c r="AS890" s="189"/>
      <c r="AT890" s="194" t="s">
        <v>2138</v>
      </c>
      <c r="AU890" s="104"/>
      <c r="AV890" s="104"/>
      <c r="AW890" s="104"/>
      <c r="AX890" s="104"/>
      <c r="AY890" s="104"/>
      <c r="AZ890" s="104"/>
      <c r="BA890" s="104"/>
      <c r="BB890" s="104"/>
      <c r="BC890" s="104"/>
      <c r="BD890" s="104"/>
      <c r="BE890" s="162"/>
      <c r="BF890" s="104"/>
      <c r="BG890" s="363"/>
      <c r="BH890" s="213" t="s">
        <v>2139</v>
      </c>
      <c r="BI890" s="193" t="s">
        <v>2139</v>
      </c>
      <c r="BJ890" s="193" t="s">
        <v>6972</v>
      </c>
      <c r="BK890" s="109"/>
    </row>
    <row r="891" s="193" customFormat="true" ht="12.75" hidden="true" customHeight="true" outlineLevel="0" collapsed="false">
      <c r="A891" s="315"/>
      <c r="B891" s="316"/>
      <c r="C891" s="316"/>
      <c r="D891" s="332" t="s">
        <v>2140</v>
      </c>
      <c r="E891" s="317" t="s">
        <v>2142</v>
      </c>
      <c r="F891" s="87" t="s">
        <v>6973</v>
      </c>
      <c r="G891" s="88"/>
      <c r="H891" s="89" t="s">
        <v>6974</v>
      </c>
      <c r="I891" s="90"/>
      <c r="J891" s="90"/>
      <c r="K891" s="91"/>
      <c r="L891" s="92"/>
      <c r="M891" s="90" t="s">
        <v>2749</v>
      </c>
      <c r="N891" s="90"/>
      <c r="O891" s="90"/>
      <c r="P891" s="91"/>
      <c r="Q891" s="185"/>
      <c r="R891" s="185"/>
      <c r="S891" s="185"/>
      <c r="T891" s="185"/>
      <c r="U891" s="185"/>
      <c r="V891" s="100" t="s">
        <v>6975</v>
      </c>
      <c r="W891" s="95" t="s">
        <v>6605</v>
      </c>
      <c r="X891" s="96"/>
      <c r="Y891" s="96"/>
      <c r="Z891" s="96"/>
      <c r="AA891" s="96"/>
      <c r="AB891" s="96"/>
      <c r="AC891" s="95"/>
      <c r="AD891" s="95" t="s">
        <v>6606</v>
      </c>
      <c r="AE891" s="100"/>
      <c r="AF891" s="100" t="s">
        <v>2735</v>
      </c>
      <c r="AG891" s="186"/>
      <c r="AH891" s="187"/>
      <c r="AI891" s="187"/>
      <c r="AJ891" s="187"/>
      <c r="AK891" s="188"/>
      <c r="AL891" s="188"/>
      <c r="AM891" s="189"/>
      <c r="AN891" s="189"/>
      <c r="AO891" s="189"/>
      <c r="AP891" s="189"/>
      <c r="AQ891" s="189"/>
      <c r="AR891" s="189"/>
      <c r="AS891" s="189"/>
      <c r="AT891" s="194" t="s">
        <v>2141</v>
      </c>
      <c r="AU891" s="104"/>
      <c r="AV891" s="104"/>
      <c r="AW891" s="104"/>
      <c r="AX891" s="104"/>
      <c r="AY891" s="104"/>
      <c r="AZ891" s="104"/>
      <c r="BA891" s="104"/>
      <c r="BB891" s="104"/>
      <c r="BC891" s="104"/>
      <c r="BD891" s="104"/>
      <c r="BE891" s="162"/>
      <c r="BF891" s="104"/>
      <c r="BG891" s="363"/>
      <c r="BH891" s="213" t="s">
        <v>2142</v>
      </c>
      <c r="BI891" s="193" t="s">
        <v>2142</v>
      </c>
      <c r="BJ891" s="193" t="s">
        <v>6976</v>
      </c>
      <c r="BK891" s="109"/>
    </row>
    <row r="892" s="193" customFormat="true" ht="12.75" hidden="true" customHeight="true" outlineLevel="0" collapsed="false">
      <c r="A892" s="315"/>
      <c r="B892" s="316"/>
      <c r="C892" s="316"/>
      <c r="D892" s="332" t="s">
        <v>2143</v>
      </c>
      <c r="E892" s="317" t="s">
        <v>2145</v>
      </c>
      <c r="F892" s="87" t="s">
        <v>6977</v>
      </c>
      <c r="G892" s="88"/>
      <c r="H892" s="89" t="s">
        <v>6978</v>
      </c>
      <c r="I892" s="90"/>
      <c r="J892" s="90"/>
      <c r="K892" s="91"/>
      <c r="L892" s="92"/>
      <c r="M892" s="90" t="s">
        <v>2749</v>
      </c>
      <c r="N892" s="90"/>
      <c r="O892" s="90"/>
      <c r="P892" s="91"/>
      <c r="Q892" s="185"/>
      <c r="R892" s="185"/>
      <c r="S892" s="185"/>
      <c r="T892" s="185"/>
      <c r="U892" s="185"/>
      <c r="V892" s="100" t="s">
        <v>6979</v>
      </c>
      <c r="W892" s="95" t="s">
        <v>6605</v>
      </c>
      <c r="X892" s="96"/>
      <c r="Y892" s="96"/>
      <c r="Z892" s="96"/>
      <c r="AA892" s="96"/>
      <c r="AB892" s="96"/>
      <c r="AC892" s="95"/>
      <c r="AD892" s="95" t="s">
        <v>6606</v>
      </c>
      <c r="AE892" s="100"/>
      <c r="AF892" s="100" t="s">
        <v>2735</v>
      </c>
      <c r="AG892" s="186"/>
      <c r="AH892" s="187"/>
      <c r="AI892" s="187"/>
      <c r="AJ892" s="187"/>
      <c r="AK892" s="188"/>
      <c r="AL892" s="188"/>
      <c r="AM892" s="189"/>
      <c r="AN892" s="189"/>
      <c r="AO892" s="189"/>
      <c r="AP892" s="189"/>
      <c r="AQ892" s="189"/>
      <c r="AR892" s="189"/>
      <c r="AS892" s="189"/>
      <c r="AT892" s="194" t="s">
        <v>2144</v>
      </c>
      <c r="AU892" s="104"/>
      <c r="AV892" s="104"/>
      <c r="AW892" s="104"/>
      <c r="AX892" s="104"/>
      <c r="AY892" s="104"/>
      <c r="AZ892" s="104"/>
      <c r="BA892" s="104"/>
      <c r="BB892" s="104"/>
      <c r="BC892" s="104"/>
      <c r="BD892" s="104"/>
      <c r="BE892" s="162"/>
      <c r="BF892" s="104"/>
      <c r="BG892" s="363"/>
      <c r="BH892" s="213" t="s">
        <v>2145</v>
      </c>
      <c r="BI892" s="193" t="s">
        <v>2145</v>
      </c>
      <c r="BJ892" s="193" t="s">
        <v>6980</v>
      </c>
      <c r="BK892" s="109"/>
    </row>
    <row r="893" s="193" customFormat="true" ht="12.75" hidden="true" customHeight="true" outlineLevel="0" collapsed="false">
      <c r="A893" s="315"/>
      <c r="B893" s="316"/>
      <c r="C893" s="316"/>
      <c r="D893" s="332" t="s">
        <v>2146</v>
      </c>
      <c r="E893" s="317" t="s">
        <v>2148</v>
      </c>
      <c r="F893" s="87" t="s">
        <v>6981</v>
      </c>
      <c r="G893" s="88"/>
      <c r="H893" s="89" t="s">
        <v>6982</v>
      </c>
      <c r="I893" s="90"/>
      <c r="J893" s="90"/>
      <c r="K893" s="91"/>
      <c r="L893" s="92"/>
      <c r="M893" s="90" t="s">
        <v>2749</v>
      </c>
      <c r="N893" s="90"/>
      <c r="O893" s="90"/>
      <c r="P893" s="91"/>
      <c r="Q893" s="185"/>
      <c r="R893" s="185"/>
      <c r="S893" s="185"/>
      <c r="T893" s="185"/>
      <c r="U893" s="185"/>
      <c r="V893" s="100" t="s">
        <v>6983</v>
      </c>
      <c r="W893" s="95" t="s">
        <v>6605</v>
      </c>
      <c r="X893" s="96"/>
      <c r="Y893" s="96"/>
      <c r="Z893" s="96"/>
      <c r="AA893" s="96"/>
      <c r="AB893" s="96"/>
      <c r="AC893" s="95"/>
      <c r="AD893" s="95" t="s">
        <v>6606</v>
      </c>
      <c r="AE893" s="100"/>
      <c r="AF893" s="100" t="s">
        <v>2735</v>
      </c>
      <c r="AG893" s="186"/>
      <c r="AH893" s="187"/>
      <c r="AI893" s="187"/>
      <c r="AJ893" s="187"/>
      <c r="AK893" s="188"/>
      <c r="AL893" s="188"/>
      <c r="AM893" s="189"/>
      <c r="AN893" s="189"/>
      <c r="AO893" s="189"/>
      <c r="AP893" s="189"/>
      <c r="AQ893" s="189"/>
      <c r="AR893" s="189"/>
      <c r="AS893" s="189"/>
      <c r="AT893" s="194" t="s">
        <v>2147</v>
      </c>
      <c r="AU893" s="104"/>
      <c r="AV893" s="104"/>
      <c r="AW893" s="104"/>
      <c r="AX893" s="104"/>
      <c r="AY893" s="104"/>
      <c r="AZ893" s="104"/>
      <c r="BA893" s="104"/>
      <c r="BB893" s="104"/>
      <c r="BC893" s="104"/>
      <c r="BD893" s="104"/>
      <c r="BE893" s="162"/>
      <c r="BF893" s="104"/>
      <c r="BG893" s="363"/>
      <c r="BH893" s="213" t="s">
        <v>2148</v>
      </c>
      <c r="BI893" s="193" t="s">
        <v>2148</v>
      </c>
      <c r="BJ893" s="193" t="s">
        <v>6984</v>
      </c>
      <c r="BK893" s="109"/>
    </row>
    <row r="894" s="193" customFormat="true" ht="12.75" hidden="true" customHeight="true" outlineLevel="0" collapsed="false">
      <c r="A894" s="315"/>
      <c r="B894" s="316"/>
      <c r="C894" s="316"/>
      <c r="D894" s="332" t="s">
        <v>2149</v>
      </c>
      <c r="E894" s="317" t="s">
        <v>2150</v>
      </c>
      <c r="F894" s="87" t="s">
        <v>6985</v>
      </c>
      <c r="G894" s="88"/>
      <c r="H894" s="89" t="s">
        <v>6986</v>
      </c>
      <c r="I894" s="90"/>
      <c r="J894" s="90"/>
      <c r="K894" s="91"/>
      <c r="L894" s="92"/>
      <c r="M894" s="90" t="s">
        <v>2749</v>
      </c>
      <c r="N894" s="90"/>
      <c r="O894" s="90"/>
      <c r="P894" s="91"/>
      <c r="Q894" s="185"/>
      <c r="R894" s="185"/>
      <c r="S894" s="185"/>
      <c r="T894" s="185"/>
      <c r="U894" s="185"/>
      <c r="V894" s="100" t="s">
        <v>6987</v>
      </c>
      <c r="W894" s="95" t="s">
        <v>6605</v>
      </c>
      <c r="X894" s="96"/>
      <c r="Y894" s="96"/>
      <c r="Z894" s="96"/>
      <c r="AA894" s="96"/>
      <c r="AB894" s="96"/>
      <c r="AC894" s="95"/>
      <c r="AD894" s="95" t="s">
        <v>6606</v>
      </c>
      <c r="AE894" s="100"/>
      <c r="AF894" s="100" t="s">
        <v>2735</v>
      </c>
      <c r="AG894" s="186"/>
      <c r="AH894" s="187"/>
      <c r="AI894" s="187"/>
      <c r="AJ894" s="187"/>
      <c r="AK894" s="188"/>
      <c r="AL894" s="188"/>
      <c r="AM894" s="189"/>
      <c r="AN894" s="189"/>
      <c r="AO894" s="189"/>
      <c r="AP894" s="189"/>
      <c r="AQ894" s="189"/>
      <c r="AR894" s="189"/>
      <c r="AS894" s="189"/>
      <c r="AT894" s="194" t="s">
        <v>2149</v>
      </c>
      <c r="AU894" s="104"/>
      <c r="AV894" s="104"/>
      <c r="AW894" s="104"/>
      <c r="AX894" s="104"/>
      <c r="AY894" s="104"/>
      <c r="AZ894" s="104"/>
      <c r="BA894" s="104"/>
      <c r="BB894" s="104"/>
      <c r="BC894" s="104"/>
      <c r="BD894" s="104"/>
      <c r="BE894" s="162"/>
      <c r="BF894" s="104"/>
      <c r="BG894" s="363"/>
      <c r="BH894" s="213" t="s">
        <v>2150</v>
      </c>
      <c r="BI894" s="193" t="s">
        <v>2150</v>
      </c>
      <c r="BJ894" s="193" t="s">
        <v>6988</v>
      </c>
      <c r="BK894" s="109"/>
    </row>
    <row r="895" s="193" customFormat="true" ht="12.75" hidden="true" customHeight="true" outlineLevel="0" collapsed="false">
      <c r="A895" s="315"/>
      <c r="B895" s="316"/>
      <c r="C895" s="316"/>
      <c r="D895" s="370" t="s">
        <v>2151</v>
      </c>
      <c r="E895" s="317" t="s">
        <v>2152</v>
      </c>
      <c r="F895" s="87" t="s">
        <v>6989</v>
      </c>
      <c r="G895" s="88"/>
      <c r="H895" s="89" t="s">
        <v>6990</v>
      </c>
      <c r="I895" s="90"/>
      <c r="J895" s="90"/>
      <c r="K895" s="91"/>
      <c r="L895" s="92"/>
      <c r="M895" s="90" t="s">
        <v>2749</v>
      </c>
      <c r="N895" s="90"/>
      <c r="O895" s="90"/>
      <c r="P895" s="91"/>
      <c r="Q895" s="185"/>
      <c r="R895" s="185"/>
      <c r="S895" s="185"/>
      <c r="T895" s="185"/>
      <c r="U895" s="185"/>
      <c r="V895" s="100" t="s">
        <v>6991</v>
      </c>
      <c r="W895" s="95" t="s">
        <v>6605</v>
      </c>
      <c r="X895" s="96"/>
      <c r="Y895" s="96"/>
      <c r="Z895" s="96"/>
      <c r="AA895" s="96"/>
      <c r="AB895" s="96"/>
      <c r="AC895" s="95"/>
      <c r="AD895" s="95" t="s">
        <v>6606</v>
      </c>
      <c r="AE895" s="100"/>
      <c r="AF895" s="100" t="s">
        <v>2735</v>
      </c>
      <c r="AG895" s="186"/>
      <c r="AH895" s="187"/>
      <c r="AI895" s="187"/>
      <c r="AJ895" s="187"/>
      <c r="AK895" s="188"/>
      <c r="AL895" s="188"/>
      <c r="AM895" s="189"/>
      <c r="AN895" s="189"/>
      <c r="AO895" s="189"/>
      <c r="AP895" s="189"/>
      <c r="AQ895" s="189"/>
      <c r="AR895" s="189"/>
      <c r="AS895" s="189"/>
      <c r="AT895" s="194" t="s">
        <v>2151</v>
      </c>
      <c r="AU895" s="104"/>
      <c r="AV895" s="104"/>
      <c r="AW895" s="104"/>
      <c r="AX895" s="104"/>
      <c r="AY895" s="104"/>
      <c r="AZ895" s="104"/>
      <c r="BA895" s="104"/>
      <c r="BB895" s="104"/>
      <c r="BC895" s="104"/>
      <c r="BD895" s="104"/>
      <c r="BE895" s="162"/>
      <c r="BF895" s="104"/>
      <c r="BG895" s="363"/>
      <c r="BH895" s="213" t="s">
        <v>2152</v>
      </c>
      <c r="BI895" s="193" t="s">
        <v>2152</v>
      </c>
      <c r="BJ895" s="193" t="s">
        <v>6992</v>
      </c>
      <c r="BK895" s="109"/>
    </row>
    <row r="896" s="193" customFormat="true" ht="12.75" hidden="true" customHeight="true" outlineLevel="0" collapsed="false">
      <c r="A896" s="315"/>
      <c r="B896" s="316"/>
      <c r="C896" s="316"/>
      <c r="D896" s="370" t="s">
        <v>2153</v>
      </c>
      <c r="E896" s="317" t="s">
        <v>2154</v>
      </c>
      <c r="F896" s="87" t="s">
        <v>6993</v>
      </c>
      <c r="G896" s="88"/>
      <c r="H896" s="89" t="s">
        <v>6994</v>
      </c>
      <c r="I896" s="90"/>
      <c r="J896" s="90"/>
      <c r="K896" s="91"/>
      <c r="L896" s="92"/>
      <c r="M896" s="90" t="s">
        <v>2749</v>
      </c>
      <c r="N896" s="90"/>
      <c r="O896" s="90"/>
      <c r="P896" s="91"/>
      <c r="Q896" s="185"/>
      <c r="R896" s="185"/>
      <c r="S896" s="185"/>
      <c r="T896" s="185"/>
      <c r="U896" s="185"/>
      <c r="V896" s="100" t="s">
        <v>6995</v>
      </c>
      <c r="W896" s="95" t="s">
        <v>6605</v>
      </c>
      <c r="X896" s="96"/>
      <c r="Y896" s="96"/>
      <c r="Z896" s="96"/>
      <c r="AA896" s="96"/>
      <c r="AB896" s="96"/>
      <c r="AC896" s="95"/>
      <c r="AD896" s="95" t="s">
        <v>6606</v>
      </c>
      <c r="AE896" s="100"/>
      <c r="AF896" s="100" t="s">
        <v>2735</v>
      </c>
      <c r="AG896" s="186"/>
      <c r="AH896" s="187"/>
      <c r="AI896" s="187"/>
      <c r="AJ896" s="187"/>
      <c r="AK896" s="188"/>
      <c r="AL896" s="188"/>
      <c r="AM896" s="189"/>
      <c r="AN896" s="189"/>
      <c r="AO896" s="189"/>
      <c r="AP896" s="189"/>
      <c r="AQ896" s="189"/>
      <c r="AR896" s="189"/>
      <c r="AS896" s="189"/>
      <c r="AT896" s="194" t="s">
        <v>2153</v>
      </c>
      <c r="AU896" s="104"/>
      <c r="AV896" s="104"/>
      <c r="AW896" s="104"/>
      <c r="AX896" s="104"/>
      <c r="AY896" s="104"/>
      <c r="AZ896" s="104"/>
      <c r="BA896" s="104"/>
      <c r="BB896" s="104"/>
      <c r="BC896" s="104"/>
      <c r="BD896" s="104"/>
      <c r="BE896" s="162"/>
      <c r="BF896" s="104"/>
      <c r="BG896" s="363"/>
      <c r="BH896" s="213" t="s">
        <v>2154</v>
      </c>
      <c r="BI896" s="193" t="s">
        <v>2154</v>
      </c>
      <c r="BJ896" s="193" t="s">
        <v>6996</v>
      </c>
      <c r="BK896" s="109"/>
    </row>
    <row r="897" s="193" customFormat="true" ht="12.75" hidden="true" customHeight="true" outlineLevel="0" collapsed="false">
      <c r="A897" s="315"/>
      <c r="B897" s="316"/>
      <c r="C897" s="316"/>
      <c r="D897" s="332" t="s">
        <v>2155</v>
      </c>
      <c r="E897" s="317" t="s">
        <v>2156</v>
      </c>
      <c r="F897" s="87" t="s">
        <v>6997</v>
      </c>
      <c r="G897" s="88"/>
      <c r="H897" s="89" t="s">
        <v>6998</v>
      </c>
      <c r="I897" s="90"/>
      <c r="J897" s="90"/>
      <c r="K897" s="91"/>
      <c r="L897" s="92"/>
      <c r="M897" s="90" t="s">
        <v>2749</v>
      </c>
      <c r="N897" s="90"/>
      <c r="O897" s="90"/>
      <c r="P897" s="91"/>
      <c r="Q897" s="185"/>
      <c r="R897" s="185"/>
      <c r="S897" s="185"/>
      <c r="T897" s="185"/>
      <c r="U897" s="185"/>
      <c r="V897" s="100" t="s">
        <v>6999</v>
      </c>
      <c r="W897" s="95" t="s">
        <v>6605</v>
      </c>
      <c r="X897" s="96"/>
      <c r="Y897" s="96"/>
      <c r="Z897" s="96"/>
      <c r="AA897" s="96"/>
      <c r="AB897" s="96"/>
      <c r="AC897" s="95"/>
      <c r="AD897" s="95" t="s">
        <v>6606</v>
      </c>
      <c r="AE897" s="100"/>
      <c r="AF897" s="100" t="s">
        <v>2735</v>
      </c>
      <c r="AG897" s="186"/>
      <c r="AH897" s="187"/>
      <c r="AI897" s="187"/>
      <c r="AJ897" s="187"/>
      <c r="AK897" s="188"/>
      <c r="AL897" s="188"/>
      <c r="AM897" s="189"/>
      <c r="AN897" s="189"/>
      <c r="AO897" s="189"/>
      <c r="AP897" s="189"/>
      <c r="AQ897" s="189"/>
      <c r="AR897" s="189"/>
      <c r="AS897" s="189"/>
      <c r="AT897" s="194" t="s">
        <v>2155</v>
      </c>
      <c r="AU897" s="104"/>
      <c r="AV897" s="104"/>
      <c r="AW897" s="104"/>
      <c r="AX897" s="104"/>
      <c r="AY897" s="104"/>
      <c r="AZ897" s="104"/>
      <c r="BA897" s="104"/>
      <c r="BB897" s="104"/>
      <c r="BC897" s="104"/>
      <c r="BD897" s="104"/>
      <c r="BE897" s="162"/>
      <c r="BF897" s="104"/>
      <c r="BG897" s="363"/>
      <c r="BH897" s="213" t="s">
        <v>2156</v>
      </c>
      <c r="BI897" s="193" t="s">
        <v>2156</v>
      </c>
      <c r="BJ897" s="193" t="s">
        <v>7000</v>
      </c>
      <c r="BK897" s="109"/>
    </row>
    <row r="898" s="193" customFormat="true" ht="12.75" hidden="true" customHeight="true" outlineLevel="0" collapsed="false">
      <c r="A898" s="315"/>
      <c r="B898" s="316"/>
      <c r="C898" s="316"/>
      <c r="D898" s="332" t="s">
        <v>2157</v>
      </c>
      <c r="E898" s="317" t="s">
        <v>2158</v>
      </c>
      <c r="F898" s="87" t="s">
        <v>7001</v>
      </c>
      <c r="G898" s="88"/>
      <c r="H898" s="89" t="s">
        <v>7002</v>
      </c>
      <c r="I898" s="90"/>
      <c r="J898" s="90"/>
      <c r="K898" s="91"/>
      <c r="L898" s="92"/>
      <c r="M898" s="90" t="s">
        <v>2749</v>
      </c>
      <c r="N898" s="90"/>
      <c r="O898" s="90"/>
      <c r="P898" s="91"/>
      <c r="Q898" s="185"/>
      <c r="R898" s="185"/>
      <c r="S898" s="185"/>
      <c r="T898" s="185"/>
      <c r="U898" s="185"/>
      <c r="V898" s="100" t="s">
        <v>7003</v>
      </c>
      <c r="W898" s="95" t="s">
        <v>6605</v>
      </c>
      <c r="X898" s="96"/>
      <c r="Y898" s="96"/>
      <c r="Z898" s="96"/>
      <c r="AA898" s="96"/>
      <c r="AB898" s="96"/>
      <c r="AC898" s="95"/>
      <c r="AD898" s="95" t="s">
        <v>6606</v>
      </c>
      <c r="AE898" s="100"/>
      <c r="AF898" s="100" t="s">
        <v>2735</v>
      </c>
      <c r="AG898" s="186"/>
      <c r="AH898" s="187"/>
      <c r="AI898" s="187"/>
      <c r="AJ898" s="187"/>
      <c r="AK898" s="188"/>
      <c r="AL898" s="188"/>
      <c r="AM898" s="189"/>
      <c r="AN898" s="189"/>
      <c r="AO898" s="189"/>
      <c r="AP898" s="189"/>
      <c r="AQ898" s="189"/>
      <c r="AR898" s="189"/>
      <c r="AS898" s="189"/>
      <c r="AT898" s="194" t="s">
        <v>2157</v>
      </c>
      <c r="AU898" s="104"/>
      <c r="AV898" s="104"/>
      <c r="AW898" s="104"/>
      <c r="AX898" s="104"/>
      <c r="AY898" s="104"/>
      <c r="AZ898" s="104"/>
      <c r="BA898" s="104"/>
      <c r="BB898" s="104"/>
      <c r="BC898" s="104"/>
      <c r="BD898" s="104"/>
      <c r="BE898" s="162"/>
      <c r="BF898" s="104"/>
      <c r="BG898" s="363"/>
      <c r="BH898" s="213" t="s">
        <v>2158</v>
      </c>
      <c r="BI898" s="193" t="s">
        <v>2158</v>
      </c>
      <c r="BJ898" s="193" t="s">
        <v>7004</v>
      </c>
      <c r="BK898" s="109"/>
    </row>
    <row r="899" s="193" customFormat="true" ht="12.75" hidden="true" customHeight="true" outlineLevel="0" collapsed="false">
      <c r="A899" s="315"/>
      <c r="B899" s="316"/>
      <c r="C899" s="316"/>
      <c r="D899" s="332" t="s">
        <v>2159</v>
      </c>
      <c r="E899" s="317" t="s">
        <v>2161</v>
      </c>
      <c r="F899" s="87" t="s">
        <v>7005</v>
      </c>
      <c r="G899" s="88"/>
      <c r="H899" s="89" t="s">
        <v>7006</v>
      </c>
      <c r="I899" s="90"/>
      <c r="J899" s="90"/>
      <c r="K899" s="91"/>
      <c r="L899" s="92"/>
      <c r="M899" s="90" t="s">
        <v>2749</v>
      </c>
      <c r="N899" s="90"/>
      <c r="O899" s="90"/>
      <c r="P899" s="91"/>
      <c r="Q899" s="185"/>
      <c r="R899" s="185"/>
      <c r="S899" s="185"/>
      <c r="T899" s="185"/>
      <c r="U899" s="185"/>
      <c r="V899" s="100" t="s">
        <v>7007</v>
      </c>
      <c r="W899" s="95" t="s">
        <v>6605</v>
      </c>
      <c r="X899" s="96"/>
      <c r="Y899" s="96"/>
      <c r="Z899" s="96"/>
      <c r="AA899" s="96"/>
      <c r="AB899" s="96"/>
      <c r="AC899" s="95"/>
      <c r="AD899" s="95" t="s">
        <v>6711</v>
      </c>
      <c r="AE899" s="100"/>
      <c r="AF899" s="100" t="s">
        <v>2735</v>
      </c>
      <c r="AG899" s="186"/>
      <c r="AH899" s="187"/>
      <c r="AI899" s="187"/>
      <c r="AJ899" s="187"/>
      <c r="AK899" s="188"/>
      <c r="AL899" s="188"/>
      <c r="AM899" s="189"/>
      <c r="AN899" s="189"/>
      <c r="AO899" s="189"/>
      <c r="AP899" s="189"/>
      <c r="AQ899" s="189"/>
      <c r="AR899" s="189"/>
      <c r="AS899" s="189"/>
      <c r="AT899" s="194" t="s">
        <v>2160</v>
      </c>
      <c r="AU899" s="104"/>
      <c r="AV899" s="104"/>
      <c r="AW899" s="104"/>
      <c r="AX899" s="104"/>
      <c r="AY899" s="104"/>
      <c r="AZ899" s="104"/>
      <c r="BA899" s="104"/>
      <c r="BB899" s="104"/>
      <c r="BC899" s="104"/>
      <c r="BD899" s="104"/>
      <c r="BE899" s="162"/>
      <c r="BF899" s="104"/>
      <c r="BG899" s="363"/>
      <c r="BH899" s="213" t="s">
        <v>2161</v>
      </c>
      <c r="BI899" s="193" t="s">
        <v>2161</v>
      </c>
      <c r="BJ899" s="193" t="s">
        <v>7008</v>
      </c>
      <c r="BK899" s="109"/>
    </row>
    <row r="900" s="193" customFormat="true" ht="12.75" hidden="true" customHeight="true" outlineLevel="0" collapsed="false">
      <c r="A900" s="315"/>
      <c r="B900" s="316"/>
      <c r="C900" s="316"/>
      <c r="D900" s="332" t="s">
        <v>2162</v>
      </c>
      <c r="E900" s="317" t="s">
        <v>2164</v>
      </c>
      <c r="F900" s="87" t="s">
        <v>7009</v>
      </c>
      <c r="G900" s="88"/>
      <c r="H900" s="89" t="s">
        <v>7010</v>
      </c>
      <c r="I900" s="90"/>
      <c r="J900" s="90"/>
      <c r="K900" s="91"/>
      <c r="L900" s="92"/>
      <c r="M900" s="90" t="s">
        <v>2749</v>
      </c>
      <c r="N900" s="90"/>
      <c r="O900" s="90"/>
      <c r="P900" s="91"/>
      <c r="Q900" s="185"/>
      <c r="R900" s="185"/>
      <c r="S900" s="185"/>
      <c r="T900" s="185"/>
      <c r="U900" s="185"/>
      <c r="V900" s="100" t="s">
        <v>7011</v>
      </c>
      <c r="W900" s="95" t="s">
        <v>6605</v>
      </c>
      <c r="X900" s="96"/>
      <c r="Y900" s="96"/>
      <c r="Z900" s="96"/>
      <c r="AA900" s="96"/>
      <c r="AB900" s="96"/>
      <c r="AC900" s="95"/>
      <c r="AD900" s="95" t="s">
        <v>6711</v>
      </c>
      <c r="AE900" s="100"/>
      <c r="AF900" s="100" t="s">
        <v>2735</v>
      </c>
      <c r="AG900" s="186"/>
      <c r="AH900" s="187"/>
      <c r="AI900" s="187"/>
      <c r="AJ900" s="187"/>
      <c r="AK900" s="188"/>
      <c r="AL900" s="188"/>
      <c r="AM900" s="189"/>
      <c r="AN900" s="189"/>
      <c r="AO900" s="189"/>
      <c r="AP900" s="189"/>
      <c r="AQ900" s="189"/>
      <c r="AR900" s="189"/>
      <c r="AS900" s="189"/>
      <c r="AT900" s="194" t="s">
        <v>2163</v>
      </c>
      <c r="AU900" s="104"/>
      <c r="AV900" s="104"/>
      <c r="AW900" s="104"/>
      <c r="AX900" s="104"/>
      <c r="AY900" s="104"/>
      <c r="AZ900" s="104"/>
      <c r="BA900" s="104"/>
      <c r="BB900" s="104"/>
      <c r="BC900" s="104"/>
      <c r="BD900" s="104"/>
      <c r="BE900" s="162"/>
      <c r="BF900" s="104"/>
      <c r="BG900" s="363"/>
      <c r="BH900" s="213" t="s">
        <v>2164</v>
      </c>
      <c r="BI900" s="193" t="s">
        <v>2164</v>
      </c>
      <c r="BJ900" s="193" t="s">
        <v>7012</v>
      </c>
      <c r="BK900" s="109"/>
    </row>
    <row r="901" s="193" customFormat="true" ht="12.75" hidden="true" customHeight="true" outlineLevel="0" collapsed="false">
      <c r="A901" s="315"/>
      <c r="B901" s="316"/>
      <c r="C901" s="316"/>
      <c r="D901" s="332" t="s">
        <v>2165</v>
      </c>
      <c r="E901" s="317" t="s">
        <v>2167</v>
      </c>
      <c r="F901" s="87" t="s">
        <v>7013</v>
      </c>
      <c r="G901" s="88"/>
      <c r="H901" s="89" t="s">
        <v>7014</v>
      </c>
      <c r="I901" s="90"/>
      <c r="J901" s="90"/>
      <c r="K901" s="91"/>
      <c r="L901" s="92"/>
      <c r="M901" s="90" t="s">
        <v>2749</v>
      </c>
      <c r="N901" s="90"/>
      <c r="O901" s="90"/>
      <c r="P901" s="91"/>
      <c r="Q901" s="185"/>
      <c r="R901" s="185"/>
      <c r="S901" s="185"/>
      <c r="T901" s="185"/>
      <c r="U901" s="185"/>
      <c r="V901" s="100" t="s">
        <v>7015</v>
      </c>
      <c r="W901" s="95" t="s">
        <v>6605</v>
      </c>
      <c r="X901" s="96"/>
      <c r="Y901" s="96"/>
      <c r="Z901" s="96"/>
      <c r="AA901" s="96"/>
      <c r="AB901" s="96"/>
      <c r="AC901" s="95"/>
      <c r="AD901" s="95" t="s">
        <v>6711</v>
      </c>
      <c r="AE901" s="100"/>
      <c r="AF901" s="100" t="s">
        <v>2735</v>
      </c>
      <c r="AG901" s="186"/>
      <c r="AH901" s="187"/>
      <c r="AI901" s="187"/>
      <c r="AJ901" s="187"/>
      <c r="AK901" s="188"/>
      <c r="AL901" s="188"/>
      <c r="AM901" s="189"/>
      <c r="AN901" s="189"/>
      <c r="AO901" s="189"/>
      <c r="AP901" s="189"/>
      <c r="AQ901" s="189"/>
      <c r="AR901" s="189"/>
      <c r="AS901" s="189"/>
      <c r="AT901" s="194" t="s">
        <v>2166</v>
      </c>
      <c r="AU901" s="104"/>
      <c r="AV901" s="104"/>
      <c r="AW901" s="104"/>
      <c r="AX901" s="104"/>
      <c r="AY901" s="104"/>
      <c r="AZ901" s="104"/>
      <c r="BA901" s="104"/>
      <c r="BB901" s="104"/>
      <c r="BC901" s="104"/>
      <c r="BD901" s="104"/>
      <c r="BE901" s="162"/>
      <c r="BF901" s="104"/>
      <c r="BG901" s="363"/>
      <c r="BH901" s="213" t="s">
        <v>2167</v>
      </c>
      <c r="BI901" s="193" t="s">
        <v>2167</v>
      </c>
      <c r="BJ901" s="193" t="s">
        <v>7016</v>
      </c>
      <c r="BK901" s="109"/>
    </row>
    <row r="902" s="193" customFormat="true" ht="12.75" hidden="true" customHeight="true" outlineLevel="0" collapsed="false">
      <c r="A902" s="315"/>
      <c r="B902" s="316"/>
      <c r="C902" s="316"/>
      <c r="D902" s="332" t="s">
        <v>2168</v>
      </c>
      <c r="E902" s="317" t="s">
        <v>2170</v>
      </c>
      <c r="F902" s="87" t="s">
        <v>7017</v>
      </c>
      <c r="G902" s="88"/>
      <c r="H902" s="89" t="s">
        <v>7018</v>
      </c>
      <c r="I902" s="90"/>
      <c r="J902" s="90"/>
      <c r="K902" s="91"/>
      <c r="L902" s="92"/>
      <c r="M902" s="90" t="s">
        <v>2749</v>
      </c>
      <c r="N902" s="90"/>
      <c r="O902" s="90"/>
      <c r="P902" s="91"/>
      <c r="Q902" s="185"/>
      <c r="R902" s="185"/>
      <c r="S902" s="185"/>
      <c r="T902" s="185"/>
      <c r="U902" s="185"/>
      <c r="V902" s="100" t="s">
        <v>7019</v>
      </c>
      <c r="W902" s="95" t="s">
        <v>6605</v>
      </c>
      <c r="X902" s="96"/>
      <c r="Y902" s="96"/>
      <c r="Z902" s="96"/>
      <c r="AA902" s="96"/>
      <c r="AB902" s="96"/>
      <c r="AC902" s="95"/>
      <c r="AD902" s="95" t="s">
        <v>6711</v>
      </c>
      <c r="AE902" s="100"/>
      <c r="AF902" s="100" t="s">
        <v>2735</v>
      </c>
      <c r="AG902" s="186"/>
      <c r="AH902" s="187"/>
      <c r="AI902" s="187"/>
      <c r="AJ902" s="187"/>
      <c r="AK902" s="188"/>
      <c r="AL902" s="188"/>
      <c r="AM902" s="189"/>
      <c r="AN902" s="189"/>
      <c r="AO902" s="189"/>
      <c r="AP902" s="189"/>
      <c r="AQ902" s="189"/>
      <c r="AR902" s="189"/>
      <c r="AS902" s="189"/>
      <c r="AT902" s="194" t="s">
        <v>2169</v>
      </c>
      <c r="AU902" s="104"/>
      <c r="AV902" s="104"/>
      <c r="AW902" s="104"/>
      <c r="AX902" s="104"/>
      <c r="AY902" s="104"/>
      <c r="AZ902" s="104"/>
      <c r="BA902" s="104"/>
      <c r="BB902" s="104"/>
      <c r="BC902" s="104"/>
      <c r="BD902" s="104"/>
      <c r="BE902" s="162"/>
      <c r="BF902" s="104"/>
      <c r="BG902" s="363"/>
      <c r="BH902" s="213" t="s">
        <v>2170</v>
      </c>
      <c r="BI902" s="193" t="s">
        <v>2170</v>
      </c>
      <c r="BJ902" s="193" t="s">
        <v>7020</v>
      </c>
      <c r="BK902" s="109"/>
    </row>
    <row r="903" s="193" customFormat="true" ht="12.75" hidden="true" customHeight="true" outlineLevel="0" collapsed="false">
      <c r="A903" s="315"/>
      <c r="B903" s="316"/>
      <c r="C903" s="316"/>
      <c r="D903" s="332" t="s">
        <v>2171</v>
      </c>
      <c r="E903" s="317" t="s">
        <v>2173</v>
      </c>
      <c r="F903" s="87" t="s">
        <v>7021</v>
      </c>
      <c r="G903" s="88"/>
      <c r="H903" s="89" t="s">
        <v>7022</v>
      </c>
      <c r="I903" s="90"/>
      <c r="J903" s="90"/>
      <c r="K903" s="91"/>
      <c r="L903" s="92"/>
      <c r="M903" s="90" t="s">
        <v>2749</v>
      </c>
      <c r="N903" s="90"/>
      <c r="O903" s="90"/>
      <c r="P903" s="91"/>
      <c r="Q903" s="185"/>
      <c r="R903" s="185"/>
      <c r="S903" s="185"/>
      <c r="T903" s="185"/>
      <c r="U903" s="185"/>
      <c r="V903" s="100" t="s">
        <v>7023</v>
      </c>
      <c r="W903" s="95" t="s">
        <v>6605</v>
      </c>
      <c r="X903" s="96"/>
      <c r="Y903" s="96"/>
      <c r="Z903" s="96"/>
      <c r="AA903" s="96"/>
      <c r="AB903" s="96"/>
      <c r="AC903" s="95"/>
      <c r="AD903" s="95" t="s">
        <v>6711</v>
      </c>
      <c r="AE903" s="100"/>
      <c r="AF903" s="100" t="s">
        <v>2735</v>
      </c>
      <c r="AG903" s="186"/>
      <c r="AH903" s="187"/>
      <c r="AI903" s="187"/>
      <c r="AJ903" s="187"/>
      <c r="AK903" s="188"/>
      <c r="AL903" s="188"/>
      <c r="AM903" s="189"/>
      <c r="AN903" s="189"/>
      <c r="AO903" s="189"/>
      <c r="AP903" s="189"/>
      <c r="AQ903" s="189"/>
      <c r="AR903" s="189"/>
      <c r="AS903" s="189"/>
      <c r="AT903" s="194" t="s">
        <v>2172</v>
      </c>
      <c r="AU903" s="104"/>
      <c r="AV903" s="104"/>
      <c r="AW903" s="104"/>
      <c r="AX903" s="104"/>
      <c r="AY903" s="104"/>
      <c r="AZ903" s="104"/>
      <c r="BA903" s="104"/>
      <c r="BB903" s="104"/>
      <c r="BC903" s="104"/>
      <c r="BD903" s="104"/>
      <c r="BE903" s="162"/>
      <c r="BF903" s="104"/>
      <c r="BG903" s="363"/>
      <c r="BH903" s="213" t="s">
        <v>2173</v>
      </c>
      <c r="BI903" s="193" t="s">
        <v>2173</v>
      </c>
      <c r="BJ903" s="193" t="s">
        <v>7024</v>
      </c>
      <c r="BK903" s="109"/>
    </row>
    <row r="904" s="193" customFormat="true" ht="12.75" hidden="true" customHeight="true" outlineLevel="0" collapsed="false">
      <c r="A904" s="315"/>
      <c r="B904" s="316"/>
      <c r="C904" s="316"/>
      <c r="D904" s="332" t="s">
        <v>2174</v>
      </c>
      <c r="E904" s="317" t="s">
        <v>2176</v>
      </c>
      <c r="F904" s="87" t="s">
        <v>7025</v>
      </c>
      <c r="G904" s="88"/>
      <c r="H904" s="89" t="s">
        <v>7026</v>
      </c>
      <c r="I904" s="90"/>
      <c r="J904" s="90"/>
      <c r="K904" s="91"/>
      <c r="L904" s="92"/>
      <c r="M904" s="90" t="s">
        <v>2749</v>
      </c>
      <c r="N904" s="90"/>
      <c r="O904" s="90"/>
      <c r="P904" s="91"/>
      <c r="Q904" s="185"/>
      <c r="R904" s="185"/>
      <c r="S904" s="185"/>
      <c r="T904" s="185"/>
      <c r="U904" s="185"/>
      <c r="V904" s="100" t="s">
        <v>7027</v>
      </c>
      <c r="W904" s="95" t="s">
        <v>6605</v>
      </c>
      <c r="X904" s="96"/>
      <c r="Y904" s="96"/>
      <c r="Z904" s="96"/>
      <c r="AA904" s="96"/>
      <c r="AB904" s="96"/>
      <c r="AC904" s="95"/>
      <c r="AD904" s="95" t="s">
        <v>6711</v>
      </c>
      <c r="AE904" s="100"/>
      <c r="AF904" s="100" t="s">
        <v>2735</v>
      </c>
      <c r="AG904" s="186"/>
      <c r="AH904" s="187"/>
      <c r="AI904" s="187"/>
      <c r="AJ904" s="187"/>
      <c r="AK904" s="188"/>
      <c r="AL904" s="188"/>
      <c r="AM904" s="189"/>
      <c r="AN904" s="189"/>
      <c r="AO904" s="189"/>
      <c r="AP904" s="189"/>
      <c r="AQ904" s="189"/>
      <c r="AR904" s="189"/>
      <c r="AS904" s="189"/>
      <c r="AT904" s="194" t="s">
        <v>2175</v>
      </c>
      <c r="AU904" s="104"/>
      <c r="AV904" s="104"/>
      <c r="AW904" s="104"/>
      <c r="AX904" s="104"/>
      <c r="AY904" s="104"/>
      <c r="AZ904" s="104"/>
      <c r="BA904" s="104"/>
      <c r="BB904" s="104"/>
      <c r="BC904" s="104"/>
      <c r="BD904" s="104"/>
      <c r="BE904" s="162"/>
      <c r="BF904" s="104"/>
      <c r="BG904" s="363"/>
      <c r="BH904" s="213" t="s">
        <v>2176</v>
      </c>
      <c r="BI904" s="193" t="s">
        <v>2176</v>
      </c>
      <c r="BJ904" s="193" t="s">
        <v>7028</v>
      </c>
      <c r="BK904" s="109"/>
    </row>
    <row r="905" s="193" customFormat="true" ht="12.75" hidden="true" customHeight="true" outlineLevel="0" collapsed="false">
      <c r="A905" s="315"/>
      <c r="B905" s="316"/>
      <c r="C905" s="316"/>
      <c r="D905" s="332" t="s">
        <v>2177</v>
      </c>
      <c r="E905" s="317" t="s">
        <v>2179</v>
      </c>
      <c r="F905" s="87" t="s">
        <v>7029</v>
      </c>
      <c r="G905" s="88"/>
      <c r="H905" s="89" t="s">
        <v>7030</v>
      </c>
      <c r="I905" s="90"/>
      <c r="J905" s="90"/>
      <c r="K905" s="91"/>
      <c r="L905" s="92"/>
      <c r="M905" s="90" t="s">
        <v>2749</v>
      </c>
      <c r="N905" s="90"/>
      <c r="O905" s="90"/>
      <c r="P905" s="91"/>
      <c r="Q905" s="185"/>
      <c r="R905" s="185"/>
      <c r="S905" s="185"/>
      <c r="T905" s="185"/>
      <c r="U905" s="185"/>
      <c r="V905" s="100" t="s">
        <v>7031</v>
      </c>
      <c r="W905" s="95" t="s">
        <v>6605</v>
      </c>
      <c r="X905" s="96"/>
      <c r="Y905" s="96"/>
      <c r="Z905" s="96"/>
      <c r="AA905" s="96"/>
      <c r="AB905" s="96"/>
      <c r="AC905" s="95"/>
      <c r="AD905" s="95" t="s">
        <v>6711</v>
      </c>
      <c r="AE905" s="100"/>
      <c r="AF905" s="100" t="s">
        <v>2735</v>
      </c>
      <c r="AG905" s="186"/>
      <c r="AH905" s="187"/>
      <c r="AI905" s="187"/>
      <c r="AJ905" s="187"/>
      <c r="AK905" s="188"/>
      <c r="AL905" s="188"/>
      <c r="AM905" s="189"/>
      <c r="AN905" s="189"/>
      <c r="AO905" s="189"/>
      <c r="AP905" s="189"/>
      <c r="AQ905" s="189"/>
      <c r="AR905" s="189"/>
      <c r="AS905" s="189"/>
      <c r="AT905" s="194" t="s">
        <v>2178</v>
      </c>
      <c r="AU905" s="104"/>
      <c r="AV905" s="104"/>
      <c r="AW905" s="104"/>
      <c r="AX905" s="104"/>
      <c r="AY905" s="104"/>
      <c r="AZ905" s="104"/>
      <c r="BA905" s="104"/>
      <c r="BB905" s="104"/>
      <c r="BC905" s="104"/>
      <c r="BD905" s="104"/>
      <c r="BE905" s="162"/>
      <c r="BF905" s="104"/>
      <c r="BG905" s="363"/>
      <c r="BH905" s="213" t="s">
        <v>2179</v>
      </c>
      <c r="BI905" s="193" t="s">
        <v>2179</v>
      </c>
      <c r="BJ905" s="193" t="s">
        <v>7032</v>
      </c>
      <c r="BK905" s="109"/>
    </row>
    <row r="906" s="193" customFormat="true" ht="12.75" hidden="true" customHeight="true" outlineLevel="0" collapsed="false">
      <c r="A906" s="315"/>
      <c r="B906" s="316"/>
      <c r="C906" s="316"/>
      <c r="D906" s="332" t="s">
        <v>2180</v>
      </c>
      <c r="E906" s="317" t="s">
        <v>2182</v>
      </c>
      <c r="F906" s="87" t="s">
        <v>7033</v>
      </c>
      <c r="G906" s="88"/>
      <c r="H906" s="89" t="s">
        <v>7034</v>
      </c>
      <c r="I906" s="90"/>
      <c r="J906" s="90"/>
      <c r="K906" s="91"/>
      <c r="L906" s="92"/>
      <c r="M906" s="90" t="s">
        <v>2749</v>
      </c>
      <c r="N906" s="90"/>
      <c r="O906" s="90"/>
      <c r="P906" s="91"/>
      <c r="Q906" s="185"/>
      <c r="R906" s="185"/>
      <c r="S906" s="185"/>
      <c r="T906" s="185"/>
      <c r="U906" s="185"/>
      <c r="V906" s="100" t="s">
        <v>7035</v>
      </c>
      <c r="W906" s="95" t="s">
        <v>6605</v>
      </c>
      <c r="X906" s="96"/>
      <c r="Y906" s="96"/>
      <c r="Z906" s="96"/>
      <c r="AA906" s="96"/>
      <c r="AB906" s="96"/>
      <c r="AC906" s="95"/>
      <c r="AD906" s="95" t="s">
        <v>6711</v>
      </c>
      <c r="AE906" s="100"/>
      <c r="AF906" s="100" t="s">
        <v>2735</v>
      </c>
      <c r="AG906" s="186"/>
      <c r="AH906" s="187"/>
      <c r="AI906" s="187"/>
      <c r="AJ906" s="187"/>
      <c r="AK906" s="188"/>
      <c r="AL906" s="188"/>
      <c r="AM906" s="189"/>
      <c r="AN906" s="189"/>
      <c r="AO906" s="189"/>
      <c r="AP906" s="189"/>
      <c r="AQ906" s="189"/>
      <c r="AR906" s="189"/>
      <c r="AS906" s="189"/>
      <c r="AT906" s="194" t="s">
        <v>2181</v>
      </c>
      <c r="AU906" s="104"/>
      <c r="AV906" s="104"/>
      <c r="AW906" s="104"/>
      <c r="AX906" s="104"/>
      <c r="AY906" s="104"/>
      <c r="AZ906" s="104"/>
      <c r="BA906" s="104"/>
      <c r="BB906" s="104"/>
      <c r="BC906" s="104"/>
      <c r="BD906" s="104"/>
      <c r="BE906" s="162"/>
      <c r="BF906" s="104"/>
      <c r="BG906" s="363"/>
      <c r="BH906" s="213" t="s">
        <v>2182</v>
      </c>
      <c r="BI906" s="193" t="s">
        <v>2182</v>
      </c>
      <c r="BJ906" s="193" t="s">
        <v>7036</v>
      </c>
      <c r="BK906" s="109"/>
    </row>
    <row r="907" s="193" customFormat="true" ht="12.75" hidden="true" customHeight="true" outlineLevel="0" collapsed="false">
      <c r="A907" s="315"/>
      <c r="B907" s="316"/>
      <c r="C907" s="316"/>
      <c r="D907" s="370" t="s">
        <v>2183</v>
      </c>
      <c r="E907" s="317" t="s">
        <v>2185</v>
      </c>
      <c r="F907" s="87" t="s">
        <v>7037</v>
      </c>
      <c r="G907" s="88"/>
      <c r="H907" s="89" t="s">
        <v>7038</v>
      </c>
      <c r="I907" s="90"/>
      <c r="J907" s="90"/>
      <c r="K907" s="91"/>
      <c r="L907" s="92"/>
      <c r="M907" s="90" t="s">
        <v>2749</v>
      </c>
      <c r="N907" s="90"/>
      <c r="O907" s="90"/>
      <c r="P907" s="91"/>
      <c r="Q907" s="185"/>
      <c r="R907" s="185"/>
      <c r="S907" s="185"/>
      <c r="T907" s="185"/>
      <c r="U907" s="185"/>
      <c r="V907" s="100" t="s">
        <v>7039</v>
      </c>
      <c r="W907" s="95" t="s">
        <v>6605</v>
      </c>
      <c r="X907" s="96"/>
      <c r="Y907" s="96"/>
      <c r="Z907" s="96"/>
      <c r="AA907" s="96"/>
      <c r="AB907" s="96"/>
      <c r="AC907" s="95"/>
      <c r="AD907" s="95" t="s">
        <v>6711</v>
      </c>
      <c r="AE907" s="100"/>
      <c r="AF907" s="100" t="s">
        <v>2735</v>
      </c>
      <c r="AG907" s="186"/>
      <c r="AH907" s="187"/>
      <c r="AI907" s="187"/>
      <c r="AJ907" s="187"/>
      <c r="AK907" s="188"/>
      <c r="AL907" s="188"/>
      <c r="AM907" s="189"/>
      <c r="AN907" s="189"/>
      <c r="AO907" s="189"/>
      <c r="AP907" s="189"/>
      <c r="AQ907" s="189"/>
      <c r="AR907" s="189"/>
      <c r="AS907" s="189"/>
      <c r="AT907" s="194" t="s">
        <v>2184</v>
      </c>
      <c r="AU907" s="104"/>
      <c r="AV907" s="104"/>
      <c r="AW907" s="104"/>
      <c r="AX907" s="104"/>
      <c r="AY907" s="104"/>
      <c r="AZ907" s="104"/>
      <c r="BA907" s="104"/>
      <c r="BB907" s="104"/>
      <c r="BC907" s="104"/>
      <c r="BD907" s="104"/>
      <c r="BE907" s="162"/>
      <c r="BF907" s="104"/>
      <c r="BG907" s="363"/>
      <c r="BH907" s="213" t="s">
        <v>2185</v>
      </c>
      <c r="BI907" s="193" t="s">
        <v>2185</v>
      </c>
      <c r="BJ907" s="193" t="s">
        <v>7040</v>
      </c>
      <c r="BK907" s="109"/>
    </row>
    <row r="908" s="193" customFormat="true" ht="12.75" hidden="true" customHeight="true" outlineLevel="0" collapsed="false">
      <c r="A908" s="315"/>
      <c r="B908" s="316"/>
      <c r="C908" s="316"/>
      <c r="D908" s="370" t="s">
        <v>2186</v>
      </c>
      <c r="E908" s="317" t="s">
        <v>2188</v>
      </c>
      <c r="F908" s="87" t="s">
        <v>7041</v>
      </c>
      <c r="G908" s="88"/>
      <c r="H908" s="89" t="s">
        <v>7042</v>
      </c>
      <c r="I908" s="90"/>
      <c r="J908" s="90"/>
      <c r="K908" s="91"/>
      <c r="L908" s="92"/>
      <c r="M908" s="90" t="s">
        <v>2749</v>
      </c>
      <c r="N908" s="90"/>
      <c r="O908" s="90"/>
      <c r="P908" s="91"/>
      <c r="Q908" s="185"/>
      <c r="R908" s="185"/>
      <c r="S908" s="185"/>
      <c r="T908" s="185"/>
      <c r="U908" s="185"/>
      <c r="V908" s="100" t="s">
        <v>7043</v>
      </c>
      <c r="W908" s="95" t="s">
        <v>6605</v>
      </c>
      <c r="X908" s="96"/>
      <c r="Y908" s="96"/>
      <c r="Z908" s="96"/>
      <c r="AA908" s="96"/>
      <c r="AB908" s="96"/>
      <c r="AC908" s="95"/>
      <c r="AD908" s="95" t="s">
        <v>6711</v>
      </c>
      <c r="AE908" s="100"/>
      <c r="AF908" s="100" t="s">
        <v>2735</v>
      </c>
      <c r="AG908" s="186"/>
      <c r="AH908" s="187"/>
      <c r="AI908" s="187"/>
      <c r="AJ908" s="187"/>
      <c r="AK908" s="188"/>
      <c r="AL908" s="188"/>
      <c r="AM908" s="189"/>
      <c r="AN908" s="189"/>
      <c r="AO908" s="189"/>
      <c r="AP908" s="189"/>
      <c r="AQ908" s="189"/>
      <c r="AR908" s="189"/>
      <c r="AS908" s="189"/>
      <c r="AT908" s="194" t="s">
        <v>2187</v>
      </c>
      <c r="AU908" s="104"/>
      <c r="AV908" s="104"/>
      <c r="AW908" s="104"/>
      <c r="AX908" s="104"/>
      <c r="AY908" s="104"/>
      <c r="AZ908" s="104"/>
      <c r="BA908" s="104"/>
      <c r="BB908" s="104"/>
      <c r="BC908" s="104"/>
      <c r="BD908" s="104"/>
      <c r="BE908" s="162"/>
      <c r="BF908" s="104"/>
      <c r="BG908" s="363"/>
      <c r="BH908" s="213" t="s">
        <v>2188</v>
      </c>
      <c r="BI908" s="193" t="s">
        <v>2188</v>
      </c>
      <c r="BJ908" s="193" t="s">
        <v>7044</v>
      </c>
      <c r="BK908" s="109"/>
    </row>
    <row r="909" s="193" customFormat="true" ht="12.75" hidden="true" customHeight="true" outlineLevel="0" collapsed="false">
      <c r="A909" s="315"/>
      <c r="B909" s="316"/>
      <c r="C909" s="316"/>
      <c r="D909" s="332" t="s">
        <v>2189</v>
      </c>
      <c r="E909" s="317" t="s">
        <v>2191</v>
      </c>
      <c r="F909" s="87" t="s">
        <v>7045</v>
      </c>
      <c r="G909" s="88"/>
      <c r="H909" s="89" t="s">
        <v>7046</v>
      </c>
      <c r="I909" s="90"/>
      <c r="J909" s="90"/>
      <c r="K909" s="91"/>
      <c r="L909" s="92"/>
      <c r="M909" s="90" t="s">
        <v>2749</v>
      </c>
      <c r="N909" s="90"/>
      <c r="O909" s="90"/>
      <c r="P909" s="91"/>
      <c r="Q909" s="185"/>
      <c r="R909" s="185"/>
      <c r="S909" s="185"/>
      <c r="T909" s="185"/>
      <c r="U909" s="185"/>
      <c r="V909" s="100" t="s">
        <v>7047</v>
      </c>
      <c r="W909" s="95" t="s">
        <v>6605</v>
      </c>
      <c r="X909" s="96"/>
      <c r="Y909" s="96"/>
      <c r="Z909" s="96"/>
      <c r="AA909" s="96"/>
      <c r="AB909" s="96"/>
      <c r="AC909" s="95"/>
      <c r="AD909" s="95" t="s">
        <v>6711</v>
      </c>
      <c r="AE909" s="100"/>
      <c r="AF909" s="100" t="s">
        <v>2735</v>
      </c>
      <c r="AG909" s="186"/>
      <c r="AH909" s="187"/>
      <c r="AI909" s="187"/>
      <c r="AJ909" s="187"/>
      <c r="AK909" s="188"/>
      <c r="AL909" s="188"/>
      <c r="AM909" s="189"/>
      <c r="AN909" s="189"/>
      <c r="AO909" s="189"/>
      <c r="AP909" s="189"/>
      <c r="AQ909" s="189"/>
      <c r="AR909" s="189"/>
      <c r="AS909" s="189"/>
      <c r="AT909" s="194" t="s">
        <v>2190</v>
      </c>
      <c r="AU909" s="104"/>
      <c r="AV909" s="104"/>
      <c r="AW909" s="104"/>
      <c r="AX909" s="104"/>
      <c r="AY909" s="104"/>
      <c r="AZ909" s="104"/>
      <c r="BA909" s="104"/>
      <c r="BB909" s="104"/>
      <c r="BC909" s="104"/>
      <c r="BD909" s="104"/>
      <c r="BE909" s="162"/>
      <c r="BF909" s="104"/>
      <c r="BG909" s="363"/>
      <c r="BH909" s="213" t="s">
        <v>2191</v>
      </c>
      <c r="BI909" s="193" t="s">
        <v>2191</v>
      </c>
      <c r="BJ909" s="193" t="s">
        <v>7048</v>
      </c>
      <c r="BK909" s="109"/>
    </row>
    <row r="910" s="193" customFormat="true" ht="12.75" hidden="true" customHeight="true" outlineLevel="0" collapsed="false">
      <c r="A910" s="315"/>
      <c r="B910" s="316"/>
      <c r="C910" s="316"/>
      <c r="D910" s="332" t="s">
        <v>2192</v>
      </c>
      <c r="E910" s="317" t="s">
        <v>2194</v>
      </c>
      <c r="F910" s="87" t="s">
        <v>7049</v>
      </c>
      <c r="G910" s="88"/>
      <c r="H910" s="89" t="s">
        <v>7050</v>
      </c>
      <c r="I910" s="90"/>
      <c r="J910" s="90"/>
      <c r="K910" s="91"/>
      <c r="L910" s="92"/>
      <c r="M910" s="90" t="s">
        <v>2749</v>
      </c>
      <c r="N910" s="90"/>
      <c r="O910" s="90"/>
      <c r="P910" s="91"/>
      <c r="Q910" s="185"/>
      <c r="R910" s="185"/>
      <c r="S910" s="185"/>
      <c r="T910" s="185"/>
      <c r="U910" s="185"/>
      <c r="V910" s="100" t="s">
        <v>7051</v>
      </c>
      <c r="W910" s="95" t="s">
        <v>6605</v>
      </c>
      <c r="X910" s="96"/>
      <c r="Y910" s="96"/>
      <c r="Z910" s="96"/>
      <c r="AA910" s="96"/>
      <c r="AB910" s="96"/>
      <c r="AC910" s="95"/>
      <c r="AD910" s="95" t="s">
        <v>6711</v>
      </c>
      <c r="AE910" s="100"/>
      <c r="AF910" s="100" t="s">
        <v>2735</v>
      </c>
      <c r="AG910" s="186"/>
      <c r="AH910" s="187"/>
      <c r="AI910" s="187"/>
      <c r="AJ910" s="187"/>
      <c r="AK910" s="188"/>
      <c r="AL910" s="188"/>
      <c r="AM910" s="189"/>
      <c r="AN910" s="189"/>
      <c r="AO910" s="189"/>
      <c r="AP910" s="189"/>
      <c r="AQ910" s="189"/>
      <c r="AR910" s="189"/>
      <c r="AS910" s="189"/>
      <c r="AT910" s="194" t="s">
        <v>2193</v>
      </c>
      <c r="AU910" s="104"/>
      <c r="AV910" s="104"/>
      <c r="AW910" s="104"/>
      <c r="AX910" s="104"/>
      <c r="AY910" s="104"/>
      <c r="AZ910" s="104"/>
      <c r="BA910" s="104"/>
      <c r="BB910" s="104"/>
      <c r="BC910" s="104"/>
      <c r="BD910" s="104"/>
      <c r="BE910" s="162"/>
      <c r="BF910" s="104"/>
      <c r="BG910" s="363"/>
      <c r="BH910" s="213" t="s">
        <v>2194</v>
      </c>
      <c r="BI910" s="193" t="s">
        <v>2194</v>
      </c>
      <c r="BJ910" s="193" t="s">
        <v>7052</v>
      </c>
      <c r="BK910" s="109"/>
    </row>
    <row r="911" s="193" customFormat="true" ht="12.75" hidden="true" customHeight="true" outlineLevel="0" collapsed="false">
      <c r="A911" s="315"/>
      <c r="B911" s="316"/>
      <c r="C911" s="316"/>
      <c r="D911" s="332" t="s">
        <v>2195</v>
      </c>
      <c r="E911" s="317" t="s">
        <v>2197</v>
      </c>
      <c r="F911" s="87" t="s">
        <v>7053</v>
      </c>
      <c r="G911" s="88"/>
      <c r="H911" s="89" t="s">
        <v>7054</v>
      </c>
      <c r="I911" s="90"/>
      <c r="J911" s="90"/>
      <c r="K911" s="91"/>
      <c r="L911" s="92"/>
      <c r="M911" s="90" t="s">
        <v>2749</v>
      </c>
      <c r="N911" s="90"/>
      <c r="O911" s="90"/>
      <c r="P911" s="91"/>
      <c r="Q911" s="185"/>
      <c r="R911" s="185"/>
      <c r="S911" s="185"/>
      <c r="T911" s="185"/>
      <c r="U911" s="185"/>
      <c r="V911" s="100" t="s">
        <v>7055</v>
      </c>
      <c r="W911" s="95" t="s">
        <v>6605</v>
      </c>
      <c r="X911" s="96"/>
      <c r="Y911" s="96"/>
      <c r="Z911" s="96"/>
      <c r="AA911" s="96"/>
      <c r="AB911" s="96"/>
      <c r="AC911" s="95"/>
      <c r="AD911" s="95" t="s">
        <v>6711</v>
      </c>
      <c r="AE911" s="100"/>
      <c r="AF911" s="100" t="s">
        <v>2735</v>
      </c>
      <c r="AG911" s="186"/>
      <c r="AH911" s="187"/>
      <c r="AI911" s="187"/>
      <c r="AJ911" s="187"/>
      <c r="AK911" s="188"/>
      <c r="AL911" s="188"/>
      <c r="AM911" s="189"/>
      <c r="AN911" s="189"/>
      <c r="AO911" s="189"/>
      <c r="AP911" s="189"/>
      <c r="AQ911" s="189"/>
      <c r="AR911" s="189"/>
      <c r="AS911" s="189"/>
      <c r="AT911" s="194" t="s">
        <v>2196</v>
      </c>
      <c r="AU911" s="104"/>
      <c r="AV911" s="104"/>
      <c r="AW911" s="104"/>
      <c r="AX911" s="104"/>
      <c r="AY911" s="104"/>
      <c r="AZ911" s="104"/>
      <c r="BA911" s="104"/>
      <c r="BB911" s="104"/>
      <c r="BC911" s="104"/>
      <c r="BD911" s="104"/>
      <c r="BE911" s="162"/>
      <c r="BF911" s="104"/>
      <c r="BG911" s="363"/>
      <c r="BH911" s="213" t="s">
        <v>2197</v>
      </c>
      <c r="BI911" s="193" t="s">
        <v>2197</v>
      </c>
      <c r="BJ911" s="193" t="s">
        <v>7056</v>
      </c>
      <c r="BK911" s="109"/>
    </row>
    <row r="912" s="193" customFormat="true" ht="12.75" hidden="true" customHeight="true" outlineLevel="0" collapsed="false">
      <c r="A912" s="315"/>
      <c r="B912" s="316"/>
      <c r="C912" s="316"/>
      <c r="D912" s="332" t="s">
        <v>2198</v>
      </c>
      <c r="E912" s="317" t="s">
        <v>2200</v>
      </c>
      <c r="F912" s="87" t="s">
        <v>7057</v>
      </c>
      <c r="G912" s="88"/>
      <c r="H912" s="89" t="s">
        <v>7058</v>
      </c>
      <c r="I912" s="90"/>
      <c r="J912" s="90"/>
      <c r="K912" s="91"/>
      <c r="L912" s="92"/>
      <c r="M912" s="90" t="s">
        <v>2749</v>
      </c>
      <c r="N912" s="90"/>
      <c r="O912" s="90"/>
      <c r="P912" s="91"/>
      <c r="Q912" s="185"/>
      <c r="R912" s="185"/>
      <c r="S912" s="185"/>
      <c r="T912" s="185"/>
      <c r="U912" s="185"/>
      <c r="V912" s="100" t="s">
        <v>7059</v>
      </c>
      <c r="W912" s="95" t="s">
        <v>6605</v>
      </c>
      <c r="X912" s="96"/>
      <c r="Y912" s="96"/>
      <c r="Z912" s="96"/>
      <c r="AA912" s="96"/>
      <c r="AB912" s="96"/>
      <c r="AC912" s="95"/>
      <c r="AD912" s="95" t="s">
        <v>6711</v>
      </c>
      <c r="AE912" s="100"/>
      <c r="AF912" s="100" t="s">
        <v>2735</v>
      </c>
      <c r="AG912" s="186"/>
      <c r="AH912" s="187"/>
      <c r="AI912" s="187"/>
      <c r="AJ912" s="187"/>
      <c r="AK912" s="188"/>
      <c r="AL912" s="188"/>
      <c r="AM912" s="189"/>
      <c r="AN912" s="189"/>
      <c r="AO912" s="189"/>
      <c r="AP912" s="189"/>
      <c r="AQ912" s="189"/>
      <c r="AR912" s="189"/>
      <c r="AS912" s="189"/>
      <c r="AT912" s="194" t="s">
        <v>2199</v>
      </c>
      <c r="AU912" s="104"/>
      <c r="AV912" s="104"/>
      <c r="AW912" s="104"/>
      <c r="AX912" s="104"/>
      <c r="AY912" s="104"/>
      <c r="AZ912" s="104"/>
      <c r="BA912" s="104"/>
      <c r="BB912" s="104"/>
      <c r="BC912" s="104"/>
      <c r="BD912" s="104"/>
      <c r="BE912" s="162"/>
      <c r="BF912" s="104"/>
      <c r="BG912" s="363"/>
      <c r="BH912" s="213" t="s">
        <v>2200</v>
      </c>
      <c r="BI912" s="193" t="s">
        <v>2200</v>
      </c>
      <c r="BJ912" s="193" t="s">
        <v>7060</v>
      </c>
      <c r="BK912" s="109"/>
    </row>
    <row r="913" s="193" customFormat="true" ht="12.75" hidden="true" customHeight="true" outlineLevel="0" collapsed="false">
      <c r="A913" s="315"/>
      <c r="B913" s="316"/>
      <c r="C913" s="316"/>
      <c r="D913" s="332" t="s">
        <v>2201</v>
      </c>
      <c r="E913" s="317" t="s">
        <v>2202</v>
      </c>
      <c r="F913" s="87" t="s">
        <v>7061</v>
      </c>
      <c r="G913" s="88"/>
      <c r="H913" s="89" t="s">
        <v>7062</v>
      </c>
      <c r="I913" s="90"/>
      <c r="J913" s="90"/>
      <c r="K913" s="91"/>
      <c r="L913" s="92"/>
      <c r="M913" s="90" t="s">
        <v>2749</v>
      </c>
      <c r="N913" s="90"/>
      <c r="O913" s="90"/>
      <c r="P913" s="91"/>
      <c r="Q913" s="185"/>
      <c r="R913" s="185"/>
      <c r="S913" s="185"/>
      <c r="T913" s="185"/>
      <c r="U913" s="185"/>
      <c r="V913" s="100" t="s">
        <v>7063</v>
      </c>
      <c r="W913" s="95" t="s">
        <v>6605</v>
      </c>
      <c r="X913" s="96"/>
      <c r="Y913" s="96"/>
      <c r="Z913" s="96"/>
      <c r="AA913" s="96"/>
      <c r="AB913" s="96"/>
      <c r="AC913" s="95"/>
      <c r="AD913" s="95" t="s">
        <v>6711</v>
      </c>
      <c r="AE913" s="100"/>
      <c r="AF913" s="100" t="n">
        <v>0</v>
      </c>
      <c r="AG913" s="186"/>
      <c r="AH913" s="187"/>
      <c r="AI913" s="187"/>
      <c r="AJ913" s="187"/>
      <c r="AK913" s="188"/>
      <c r="AL913" s="188"/>
      <c r="AM913" s="189"/>
      <c r="AN913" s="189"/>
      <c r="AO913" s="189"/>
      <c r="AP913" s="189"/>
      <c r="AQ913" s="189"/>
      <c r="AR913" s="189"/>
      <c r="AS913" s="189"/>
      <c r="AT913" s="194" t="s">
        <v>2201</v>
      </c>
      <c r="AU913" s="104"/>
      <c r="AV913" s="104"/>
      <c r="AW913" s="104"/>
      <c r="AX913" s="104"/>
      <c r="AY913" s="104"/>
      <c r="AZ913" s="104"/>
      <c r="BA913" s="104"/>
      <c r="BB913" s="104"/>
      <c r="BC913" s="104"/>
      <c r="BD913" s="104"/>
      <c r="BE913" s="162"/>
      <c r="BF913" s="104"/>
      <c r="BG913" s="363"/>
      <c r="BH913" s="213" t="s">
        <v>2202</v>
      </c>
      <c r="BI913" s="193" t="s">
        <v>2202</v>
      </c>
      <c r="BJ913" s="193" t="s">
        <v>7064</v>
      </c>
      <c r="BK913" s="109"/>
    </row>
    <row r="914" s="193" customFormat="true" ht="12.75" hidden="true" customHeight="true" outlineLevel="0" collapsed="false">
      <c r="A914" s="315"/>
      <c r="B914" s="316"/>
      <c r="C914" s="316"/>
      <c r="D914" s="332" t="s">
        <v>2203</v>
      </c>
      <c r="E914" s="317" t="s">
        <v>2204</v>
      </c>
      <c r="F914" s="87" t="s">
        <v>7065</v>
      </c>
      <c r="G914" s="88"/>
      <c r="H914" s="89" t="s">
        <v>7066</v>
      </c>
      <c r="I914" s="90"/>
      <c r="J914" s="90"/>
      <c r="K914" s="91"/>
      <c r="L914" s="92"/>
      <c r="M914" s="90" t="s">
        <v>2749</v>
      </c>
      <c r="N914" s="90"/>
      <c r="O914" s="90"/>
      <c r="P914" s="91"/>
      <c r="Q914" s="185"/>
      <c r="R914" s="185"/>
      <c r="S914" s="185"/>
      <c r="T914" s="185"/>
      <c r="U914" s="185"/>
      <c r="V914" s="100" t="s">
        <v>7067</v>
      </c>
      <c r="W914" s="95" t="s">
        <v>6605</v>
      </c>
      <c r="X914" s="96"/>
      <c r="Y914" s="96"/>
      <c r="Z914" s="96"/>
      <c r="AA914" s="96"/>
      <c r="AB914" s="96"/>
      <c r="AC914" s="95"/>
      <c r="AD914" s="95" t="s">
        <v>6711</v>
      </c>
      <c r="AE914" s="100"/>
      <c r="AF914" s="100" t="n">
        <v>0</v>
      </c>
      <c r="AG914" s="186"/>
      <c r="AH914" s="187"/>
      <c r="AI914" s="187"/>
      <c r="AJ914" s="187"/>
      <c r="AK914" s="188"/>
      <c r="AL914" s="188"/>
      <c r="AM914" s="189"/>
      <c r="AN914" s="189"/>
      <c r="AO914" s="189"/>
      <c r="AP914" s="189"/>
      <c r="AQ914" s="189"/>
      <c r="AR914" s="189"/>
      <c r="AS914" s="189"/>
      <c r="AT914" s="194" t="s">
        <v>2203</v>
      </c>
      <c r="AU914" s="104"/>
      <c r="AV914" s="104"/>
      <c r="AW914" s="104"/>
      <c r="AX914" s="104"/>
      <c r="AY914" s="104"/>
      <c r="AZ914" s="104"/>
      <c r="BA914" s="104"/>
      <c r="BB914" s="104"/>
      <c r="BC914" s="104"/>
      <c r="BD914" s="104"/>
      <c r="BE914" s="162"/>
      <c r="BF914" s="104"/>
      <c r="BG914" s="363"/>
      <c r="BH914" s="213" t="s">
        <v>2204</v>
      </c>
      <c r="BI914" s="193" t="s">
        <v>2204</v>
      </c>
      <c r="BJ914" s="193" t="s">
        <v>7068</v>
      </c>
      <c r="BK914" s="109"/>
    </row>
    <row r="915" s="193" customFormat="true" ht="12.75" hidden="true" customHeight="true" outlineLevel="0" collapsed="false">
      <c r="A915" s="315"/>
      <c r="B915" s="316"/>
      <c r="C915" s="316"/>
      <c r="D915" s="332" t="s">
        <v>2205</v>
      </c>
      <c r="E915" s="317" t="s">
        <v>2206</v>
      </c>
      <c r="F915" s="87" t="s">
        <v>7069</v>
      </c>
      <c r="G915" s="88"/>
      <c r="H915" s="89" t="s">
        <v>7070</v>
      </c>
      <c r="I915" s="90"/>
      <c r="J915" s="90"/>
      <c r="K915" s="91"/>
      <c r="L915" s="92"/>
      <c r="M915" s="90" t="s">
        <v>2749</v>
      </c>
      <c r="N915" s="90"/>
      <c r="O915" s="90"/>
      <c r="P915" s="91"/>
      <c r="Q915" s="185"/>
      <c r="R915" s="185"/>
      <c r="S915" s="185"/>
      <c r="T915" s="185"/>
      <c r="U915" s="185"/>
      <c r="V915" s="100" t="s">
        <v>7071</v>
      </c>
      <c r="W915" s="95" t="s">
        <v>6605</v>
      </c>
      <c r="X915" s="96"/>
      <c r="Y915" s="96"/>
      <c r="Z915" s="96"/>
      <c r="AA915" s="96"/>
      <c r="AB915" s="96"/>
      <c r="AC915" s="95"/>
      <c r="AD915" s="95" t="s">
        <v>6711</v>
      </c>
      <c r="AE915" s="100"/>
      <c r="AF915" s="100" t="n">
        <v>0</v>
      </c>
      <c r="AG915" s="186"/>
      <c r="AH915" s="187"/>
      <c r="AI915" s="187"/>
      <c r="AJ915" s="187"/>
      <c r="AK915" s="188"/>
      <c r="AL915" s="188"/>
      <c r="AM915" s="189"/>
      <c r="AN915" s="189"/>
      <c r="AO915" s="189"/>
      <c r="AP915" s="189"/>
      <c r="AQ915" s="189"/>
      <c r="AR915" s="189"/>
      <c r="AS915" s="189"/>
      <c r="AT915" s="194" t="s">
        <v>2205</v>
      </c>
      <c r="AU915" s="104"/>
      <c r="AV915" s="104"/>
      <c r="AW915" s="104"/>
      <c r="AX915" s="104"/>
      <c r="AY915" s="104"/>
      <c r="AZ915" s="104"/>
      <c r="BA915" s="104"/>
      <c r="BB915" s="104"/>
      <c r="BC915" s="104"/>
      <c r="BD915" s="104"/>
      <c r="BE915" s="162"/>
      <c r="BF915" s="104"/>
      <c r="BG915" s="363"/>
      <c r="BH915" s="213" t="s">
        <v>2206</v>
      </c>
      <c r="BI915" s="193" t="s">
        <v>2206</v>
      </c>
      <c r="BJ915" s="193" t="s">
        <v>7072</v>
      </c>
      <c r="BK915" s="109"/>
    </row>
    <row r="916" s="193" customFormat="true" ht="12.75" hidden="true" customHeight="true" outlineLevel="0" collapsed="false">
      <c r="A916" s="315"/>
      <c r="B916" s="316"/>
      <c r="C916" s="316"/>
      <c r="D916" s="332" t="s">
        <v>2207</v>
      </c>
      <c r="E916" s="317" t="s">
        <v>2208</v>
      </c>
      <c r="F916" s="87" t="s">
        <v>7073</v>
      </c>
      <c r="G916" s="88"/>
      <c r="H916" s="89" t="s">
        <v>7074</v>
      </c>
      <c r="I916" s="90"/>
      <c r="J916" s="90"/>
      <c r="K916" s="91"/>
      <c r="L916" s="92"/>
      <c r="M916" s="90" t="s">
        <v>2749</v>
      </c>
      <c r="N916" s="90"/>
      <c r="O916" s="90"/>
      <c r="P916" s="91"/>
      <c r="Q916" s="185"/>
      <c r="R916" s="185"/>
      <c r="S916" s="185"/>
      <c r="T916" s="185"/>
      <c r="U916" s="185"/>
      <c r="V916" s="100" t="s">
        <v>7075</v>
      </c>
      <c r="W916" s="95" t="s">
        <v>6605</v>
      </c>
      <c r="X916" s="96"/>
      <c r="Y916" s="96"/>
      <c r="Z916" s="96"/>
      <c r="AA916" s="96"/>
      <c r="AB916" s="96"/>
      <c r="AC916" s="95"/>
      <c r="AD916" s="95" t="s">
        <v>6711</v>
      </c>
      <c r="AE916" s="100"/>
      <c r="AF916" s="100" t="n">
        <v>0</v>
      </c>
      <c r="AG916" s="186"/>
      <c r="AH916" s="187"/>
      <c r="AI916" s="187"/>
      <c r="AJ916" s="187"/>
      <c r="AK916" s="188"/>
      <c r="AL916" s="188"/>
      <c r="AM916" s="189"/>
      <c r="AN916" s="189"/>
      <c r="AO916" s="189"/>
      <c r="AP916" s="189"/>
      <c r="AQ916" s="189"/>
      <c r="AR916" s="189"/>
      <c r="AS916" s="189"/>
      <c r="AT916" s="194" t="s">
        <v>2207</v>
      </c>
      <c r="AU916" s="104"/>
      <c r="AV916" s="104"/>
      <c r="AW916" s="104"/>
      <c r="AX916" s="104"/>
      <c r="AY916" s="104"/>
      <c r="AZ916" s="104"/>
      <c r="BA916" s="104"/>
      <c r="BB916" s="104"/>
      <c r="BC916" s="104"/>
      <c r="BD916" s="104"/>
      <c r="BE916" s="162"/>
      <c r="BF916" s="104"/>
      <c r="BG916" s="363"/>
      <c r="BH916" s="213" t="s">
        <v>2208</v>
      </c>
      <c r="BI916" s="193" t="s">
        <v>2208</v>
      </c>
      <c r="BJ916" s="193" t="s">
        <v>7076</v>
      </c>
      <c r="BK916" s="109"/>
    </row>
    <row r="917" s="193" customFormat="true" ht="12.75" hidden="true" customHeight="true" outlineLevel="0" collapsed="false">
      <c r="A917" s="315"/>
      <c r="B917" s="316"/>
      <c r="C917" s="316"/>
      <c r="D917" s="332" t="s">
        <v>2209</v>
      </c>
      <c r="E917" s="317" t="s">
        <v>2210</v>
      </c>
      <c r="F917" s="87" t="s">
        <v>7077</v>
      </c>
      <c r="G917" s="88"/>
      <c r="H917" s="89" t="s">
        <v>7078</v>
      </c>
      <c r="I917" s="90"/>
      <c r="J917" s="90"/>
      <c r="K917" s="91"/>
      <c r="L917" s="92"/>
      <c r="M917" s="90" t="s">
        <v>2749</v>
      </c>
      <c r="N917" s="90"/>
      <c r="O917" s="90"/>
      <c r="P917" s="91"/>
      <c r="Q917" s="185"/>
      <c r="R917" s="185"/>
      <c r="S917" s="185"/>
      <c r="T917" s="185"/>
      <c r="U917" s="185"/>
      <c r="V917" s="100" t="s">
        <v>7079</v>
      </c>
      <c r="W917" s="95" t="s">
        <v>6605</v>
      </c>
      <c r="X917" s="96"/>
      <c r="Y917" s="96"/>
      <c r="Z917" s="96"/>
      <c r="AA917" s="96"/>
      <c r="AB917" s="96"/>
      <c r="AC917" s="95"/>
      <c r="AD917" s="95" t="s">
        <v>6711</v>
      </c>
      <c r="AE917" s="100"/>
      <c r="AF917" s="100" t="n">
        <v>0</v>
      </c>
      <c r="AG917" s="186"/>
      <c r="AH917" s="187"/>
      <c r="AI917" s="187"/>
      <c r="AJ917" s="187"/>
      <c r="AK917" s="188"/>
      <c r="AL917" s="188"/>
      <c r="AM917" s="189"/>
      <c r="AN917" s="189"/>
      <c r="AO917" s="189"/>
      <c r="AP917" s="189"/>
      <c r="AQ917" s="189"/>
      <c r="AR917" s="189"/>
      <c r="AS917" s="189"/>
      <c r="AT917" s="194" t="s">
        <v>2209</v>
      </c>
      <c r="AU917" s="104"/>
      <c r="AV917" s="104"/>
      <c r="AW917" s="104"/>
      <c r="AX917" s="104"/>
      <c r="AY917" s="104"/>
      <c r="AZ917" s="104"/>
      <c r="BA917" s="104"/>
      <c r="BB917" s="104"/>
      <c r="BC917" s="104"/>
      <c r="BD917" s="104"/>
      <c r="BE917" s="162"/>
      <c r="BF917" s="104"/>
      <c r="BG917" s="363"/>
      <c r="BH917" s="213" t="s">
        <v>2210</v>
      </c>
      <c r="BI917" s="193" t="s">
        <v>2210</v>
      </c>
      <c r="BJ917" s="193" t="s">
        <v>7080</v>
      </c>
      <c r="BK917" s="109"/>
    </row>
    <row r="918" s="193" customFormat="true" ht="12.75" hidden="true" customHeight="true" outlineLevel="0" collapsed="false">
      <c r="A918" s="315"/>
      <c r="B918" s="316"/>
      <c r="C918" s="316"/>
      <c r="D918" s="332" t="s">
        <v>2211</v>
      </c>
      <c r="E918" s="317" t="s">
        <v>2212</v>
      </c>
      <c r="F918" s="87" t="s">
        <v>7081</v>
      </c>
      <c r="G918" s="88"/>
      <c r="H918" s="89" t="s">
        <v>7082</v>
      </c>
      <c r="I918" s="90"/>
      <c r="J918" s="90"/>
      <c r="K918" s="91"/>
      <c r="L918" s="92"/>
      <c r="M918" s="90" t="s">
        <v>2749</v>
      </c>
      <c r="N918" s="90"/>
      <c r="O918" s="90"/>
      <c r="P918" s="91"/>
      <c r="Q918" s="185"/>
      <c r="R918" s="185"/>
      <c r="S918" s="185"/>
      <c r="T918" s="185"/>
      <c r="U918" s="185"/>
      <c r="V918" s="100" t="s">
        <v>7083</v>
      </c>
      <c r="W918" s="95" t="s">
        <v>6605</v>
      </c>
      <c r="X918" s="96"/>
      <c r="Y918" s="96"/>
      <c r="Z918" s="96"/>
      <c r="AA918" s="96"/>
      <c r="AB918" s="96"/>
      <c r="AC918" s="95"/>
      <c r="AD918" s="95" t="s">
        <v>6711</v>
      </c>
      <c r="AE918" s="100"/>
      <c r="AF918" s="100" t="n">
        <v>1</v>
      </c>
      <c r="AG918" s="186"/>
      <c r="AH918" s="187"/>
      <c r="AI918" s="187"/>
      <c r="AJ918" s="187"/>
      <c r="AK918" s="188"/>
      <c r="AL918" s="188"/>
      <c r="AM918" s="189"/>
      <c r="AN918" s="189"/>
      <c r="AO918" s="189"/>
      <c r="AP918" s="189"/>
      <c r="AQ918" s="189"/>
      <c r="AR918" s="189"/>
      <c r="AS918" s="189"/>
      <c r="AT918" s="194" t="s">
        <v>2211</v>
      </c>
      <c r="AU918" s="104"/>
      <c r="AV918" s="104"/>
      <c r="AW918" s="104"/>
      <c r="AX918" s="104"/>
      <c r="AY918" s="104"/>
      <c r="AZ918" s="104"/>
      <c r="BA918" s="104"/>
      <c r="BB918" s="104"/>
      <c r="BC918" s="104"/>
      <c r="BD918" s="104"/>
      <c r="BE918" s="162"/>
      <c r="BF918" s="104"/>
      <c r="BG918" s="363"/>
      <c r="BH918" s="213" t="s">
        <v>2212</v>
      </c>
      <c r="BI918" s="193" t="s">
        <v>2212</v>
      </c>
      <c r="BJ918" s="193" t="s">
        <v>7084</v>
      </c>
      <c r="BK918" s="109"/>
    </row>
    <row r="919" s="193" customFormat="true" ht="12.75" hidden="true" customHeight="true" outlineLevel="0" collapsed="false">
      <c r="A919" s="315"/>
      <c r="B919" s="316"/>
      <c r="C919" s="316"/>
      <c r="D919" s="370" t="s">
        <v>2213</v>
      </c>
      <c r="E919" s="317" t="s">
        <v>2214</v>
      </c>
      <c r="F919" s="87" t="s">
        <v>7085</v>
      </c>
      <c r="G919" s="88"/>
      <c r="H919" s="89" t="s">
        <v>7086</v>
      </c>
      <c r="I919" s="90"/>
      <c r="J919" s="90"/>
      <c r="K919" s="91"/>
      <c r="L919" s="92"/>
      <c r="M919" s="90" t="s">
        <v>2749</v>
      </c>
      <c r="N919" s="90"/>
      <c r="O919" s="90"/>
      <c r="P919" s="91"/>
      <c r="Q919" s="185"/>
      <c r="R919" s="185"/>
      <c r="S919" s="185"/>
      <c r="T919" s="185"/>
      <c r="U919" s="185"/>
      <c r="V919" s="100" t="s">
        <v>7087</v>
      </c>
      <c r="W919" s="95" t="s">
        <v>6605</v>
      </c>
      <c r="X919" s="96"/>
      <c r="Y919" s="96"/>
      <c r="Z919" s="96"/>
      <c r="AA919" s="96"/>
      <c r="AB919" s="96"/>
      <c r="AC919" s="95"/>
      <c r="AD919" s="95" t="s">
        <v>6711</v>
      </c>
      <c r="AE919" s="100"/>
      <c r="AF919" s="100" t="n">
        <v>0</v>
      </c>
      <c r="AG919" s="186"/>
      <c r="AH919" s="187"/>
      <c r="AI919" s="187"/>
      <c r="AJ919" s="187"/>
      <c r="AK919" s="188"/>
      <c r="AL919" s="188"/>
      <c r="AM919" s="189"/>
      <c r="AN919" s="189"/>
      <c r="AO919" s="189"/>
      <c r="AP919" s="189"/>
      <c r="AQ919" s="189"/>
      <c r="AR919" s="189"/>
      <c r="AS919" s="189"/>
      <c r="AT919" s="194" t="s">
        <v>2213</v>
      </c>
      <c r="AU919" s="104"/>
      <c r="AV919" s="104"/>
      <c r="AW919" s="104"/>
      <c r="AX919" s="104"/>
      <c r="AY919" s="104"/>
      <c r="AZ919" s="104"/>
      <c r="BA919" s="104"/>
      <c r="BB919" s="104"/>
      <c r="BC919" s="104"/>
      <c r="BD919" s="104"/>
      <c r="BE919" s="162"/>
      <c r="BF919" s="104"/>
      <c r="BG919" s="363"/>
      <c r="BH919" s="213" t="s">
        <v>2214</v>
      </c>
      <c r="BI919" s="193" t="s">
        <v>2214</v>
      </c>
      <c r="BJ919" s="193" t="s">
        <v>7088</v>
      </c>
      <c r="BK919" s="109"/>
    </row>
    <row r="920" s="193" customFormat="true" ht="12.75" hidden="true" customHeight="true" outlineLevel="0" collapsed="false">
      <c r="A920" s="315"/>
      <c r="B920" s="316"/>
      <c r="C920" s="316"/>
      <c r="D920" s="370" t="s">
        <v>2215</v>
      </c>
      <c r="E920" s="317" t="s">
        <v>2216</v>
      </c>
      <c r="F920" s="87" t="s">
        <v>7089</v>
      </c>
      <c r="G920" s="88"/>
      <c r="H920" s="89" t="s">
        <v>7090</v>
      </c>
      <c r="I920" s="90"/>
      <c r="J920" s="90"/>
      <c r="K920" s="91"/>
      <c r="L920" s="92"/>
      <c r="M920" s="90" t="s">
        <v>2749</v>
      </c>
      <c r="N920" s="90"/>
      <c r="O920" s="90"/>
      <c r="P920" s="91"/>
      <c r="Q920" s="185"/>
      <c r="R920" s="185"/>
      <c r="S920" s="185"/>
      <c r="T920" s="185"/>
      <c r="U920" s="185"/>
      <c r="V920" s="100" t="s">
        <v>7091</v>
      </c>
      <c r="W920" s="95" t="s">
        <v>6605</v>
      </c>
      <c r="X920" s="96"/>
      <c r="Y920" s="96"/>
      <c r="Z920" s="96"/>
      <c r="AA920" s="96"/>
      <c r="AB920" s="96"/>
      <c r="AC920" s="95"/>
      <c r="AD920" s="95" t="s">
        <v>6711</v>
      </c>
      <c r="AE920" s="100"/>
      <c r="AF920" s="100" t="n">
        <v>1</v>
      </c>
      <c r="AG920" s="186"/>
      <c r="AH920" s="187"/>
      <c r="AI920" s="187"/>
      <c r="AJ920" s="187"/>
      <c r="AK920" s="188"/>
      <c r="AL920" s="188"/>
      <c r="AM920" s="189"/>
      <c r="AN920" s="189"/>
      <c r="AO920" s="189"/>
      <c r="AP920" s="189"/>
      <c r="AQ920" s="189"/>
      <c r="AR920" s="189"/>
      <c r="AS920" s="189"/>
      <c r="AT920" s="194" t="s">
        <v>2215</v>
      </c>
      <c r="AU920" s="104"/>
      <c r="AV920" s="104"/>
      <c r="AW920" s="104"/>
      <c r="AX920" s="104"/>
      <c r="AY920" s="104"/>
      <c r="AZ920" s="104"/>
      <c r="BA920" s="104"/>
      <c r="BB920" s="104"/>
      <c r="BC920" s="104"/>
      <c r="BD920" s="104"/>
      <c r="BE920" s="162"/>
      <c r="BF920" s="104"/>
      <c r="BG920" s="363"/>
      <c r="BH920" s="213" t="s">
        <v>2216</v>
      </c>
      <c r="BI920" s="193" t="s">
        <v>2216</v>
      </c>
      <c r="BJ920" s="193" t="s">
        <v>7092</v>
      </c>
      <c r="BK920" s="109"/>
    </row>
    <row r="921" s="193" customFormat="true" ht="12.75" hidden="true" customHeight="true" outlineLevel="0" collapsed="false">
      <c r="A921" s="315"/>
      <c r="B921" s="316"/>
      <c r="C921" s="316"/>
      <c r="D921" s="332" t="s">
        <v>2217</v>
      </c>
      <c r="E921" s="317" t="s">
        <v>2219</v>
      </c>
      <c r="F921" s="87" t="s">
        <v>7093</v>
      </c>
      <c r="G921" s="88"/>
      <c r="H921" s="89" t="s">
        <v>7094</v>
      </c>
      <c r="I921" s="90"/>
      <c r="J921" s="90"/>
      <c r="K921" s="91"/>
      <c r="L921" s="92"/>
      <c r="M921" s="90" t="s">
        <v>2749</v>
      </c>
      <c r="N921" s="90"/>
      <c r="O921" s="90"/>
      <c r="P921" s="91"/>
      <c r="Q921" s="185"/>
      <c r="R921" s="185"/>
      <c r="S921" s="185"/>
      <c r="T921" s="185"/>
      <c r="U921" s="185"/>
      <c r="V921" s="100" t="s">
        <v>7095</v>
      </c>
      <c r="W921" s="95" t="s">
        <v>6605</v>
      </c>
      <c r="X921" s="96"/>
      <c r="Y921" s="96"/>
      <c r="Z921" s="96"/>
      <c r="AA921" s="96"/>
      <c r="AB921" s="96"/>
      <c r="AC921" s="95"/>
      <c r="AD921" s="95" t="s">
        <v>6606</v>
      </c>
      <c r="AE921" s="100"/>
      <c r="AF921" s="100" t="s">
        <v>2735</v>
      </c>
      <c r="AG921" s="186"/>
      <c r="AH921" s="187"/>
      <c r="AI921" s="187"/>
      <c r="AJ921" s="187"/>
      <c r="AK921" s="188"/>
      <c r="AL921" s="188"/>
      <c r="AM921" s="189"/>
      <c r="AN921" s="189"/>
      <c r="AO921" s="189"/>
      <c r="AP921" s="189"/>
      <c r="AQ921" s="189"/>
      <c r="AR921" s="189"/>
      <c r="AS921" s="189"/>
      <c r="AT921" s="194" t="s">
        <v>2218</v>
      </c>
      <c r="AU921" s="104"/>
      <c r="AV921" s="104"/>
      <c r="AW921" s="104"/>
      <c r="AX921" s="104"/>
      <c r="AY921" s="104"/>
      <c r="AZ921" s="104"/>
      <c r="BA921" s="104"/>
      <c r="BB921" s="104"/>
      <c r="BC921" s="104"/>
      <c r="BD921" s="104"/>
      <c r="BE921" s="162"/>
      <c r="BF921" s="104"/>
      <c r="BG921" s="363"/>
      <c r="BH921" s="213" t="s">
        <v>2219</v>
      </c>
      <c r="BI921" s="193" t="s">
        <v>2219</v>
      </c>
      <c r="BJ921" s="193" t="s">
        <v>7096</v>
      </c>
      <c r="BK921" s="109"/>
    </row>
    <row r="922" s="193" customFormat="true" ht="12.75" hidden="true" customHeight="true" outlineLevel="0" collapsed="false">
      <c r="A922" s="315"/>
      <c r="B922" s="316"/>
      <c r="C922" s="316"/>
      <c r="D922" s="332" t="s">
        <v>2220</v>
      </c>
      <c r="E922" s="317" t="s">
        <v>2222</v>
      </c>
      <c r="F922" s="87" t="s">
        <v>7097</v>
      </c>
      <c r="G922" s="88"/>
      <c r="H922" s="89" t="s">
        <v>7098</v>
      </c>
      <c r="I922" s="90"/>
      <c r="J922" s="90"/>
      <c r="K922" s="91"/>
      <c r="L922" s="92"/>
      <c r="M922" s="90" t="s">
        <v>2749</v>
      </c>
      <c r="N922" s="90"/>
      <c r="O922" s="90"/>
      <c r="P922" s="91"/>
      <c r="Q922" s="185"/>
      <c r="R922" s="185"/>
      <c r="S922" s="185"/>
      <c r="T922" s="185"/>
      <c r="U922" s="185"/>
      <c r="V922" s="100" t="s">
        <v>7099</v>
      </c>
      <c r="W922" s="95" t="s">
        <v>6605</v>
      </c>
      <c r="X922" s="96"/>
      <c r="Y922" s="96"/>
      <c r="Z922" s="96"/>
      <c r="AA922" s="96"/>
      <c r="AB922" s="96"/>
      <c r="AC922" s="95"/>
      <c r="AD922" s="95" t="s">
        <v>6606</v>
      </c>
      <c r="AE922" s="100"/>
      <c r="AF922" s="100" t="s">
        <v>2735</v>
      </c>
      <c r="AG922" s="186"/>
      <c r="AH922" s="187"/>
      <c r="AI922" s="187"/>
      <c r="AJ922" s="187"/>
      <c r="AK922" s="188"/>
      <c r="AL922" s="188"/>
      <c r="AM922" s="189"/>
      <c r="AN922" s="189"/>
      <c r="AO922" s="189"/>
      <c r="AP922" s="189"/>
      <c r="AQ922" s="189"/>
      <c r="AR922" s="189"/>
      <c r="AS922" s="189"/>
      <c r="AT922" s="194" t="s">
        <v>2221</v>
      </c>
      <c r="AU922" s="104"/>
      <c r="AV922" s="104"/>
      <c r="AW922" s="104"/>
      <c r="AX922" s="104"/>
      <c r="AY922" s="104"/>
      <c r="AZ922" s="104"/>
      <c r="BA922" s="104"/>
      <c r="BB922" s="104"/>
      <c r="BC922" s="104"/>
      <c r="BD922" s="104"/>
      <c r="BE922" s="162"/>
      <c r="BF922" s="104"/>
      <c r="BG922" s="363"/>
      <c r="BH922" s="213" t="s">
        <v>2222</v>
      </c>
      <c r="BI922" s="193" t="s">
        <v>2222</v>
      </c>
      <c r="BJ922" s="193" t="s">
        <v>7100</v>
      </c>
      <c r="BK922" s="109"/>
    </row>
    <row r="923" s="193" customFormat="true" ht="12.75" hidden="true" customHeight="true" outlineLevel="0" collapsed="false">
      <c r="A923" s="315"/>
      <c r="B923" s="316"/>
      <c r="C923" s="316"/>
      <c r="D923" s="332" t="s">
        <v>2223</v>
      </c>
      <c r="E923" s="317" t="s">
        <v>2225</v>
      </c>
      <c r="F923" s="87" t="s">
        <v>7101</v>
      </c>
      <c r="G923" s="88"/>
      <c r="H923" s="89" t="s">
        <v>7102</v>
      </c>
      <c r="I923" s="90"/>
      <c r="J923" s="90"/>
      <c r="K923" s="91"/>
      <c r="L923" s="92"/>
      <c r="M923" s="90" t="s">
        <v>2749</v>
      </c>
      <c r="N923" s="90"/>
      <c r="O923" s="90"/>
      <c r="P923" s="91"/>
      <c r="Q923" s="185"/>
      <c r="R923" s="185"/>
      <c r="S923" s="185"/>
      <c r="T923" s="185"/>
      <c r="U923" s="185"/>
      <c r="V923" s="100" t="s">
        <v>7103</v>
      </c>
      <c r="W923" s="95" t="s">
        <v>6605</v>
      </c>
      <c r="X923" s="96"/>
      <c r="Y923" s="96"/>
      <c r="Z923" s="96"/>
      <c r="AA923" s="96"/>
      <c r="AB923" s="96"/>
      <c r="AC923" s="95"/>
      <c r="AD923" s="95" t="s">
        <v>6606</v>
      </c>
      <c r="AE923" s="100"/>
      <c r="AF923" s="100" t="s">
        <v>2735</v>
      </c>
      <c r="AG923" s="186"/>
      <c r="AH923" s="187"/>
      <c r="AI923" s="187"/>
      <c r="AJ923" s="187"/>
      <c r="AK923" s="188"/>
      <c r="AL923" s="188"/>
      <c r="AM923" s="189"/>
      <c r="AN923" s="189"/>
      <c r="AO923" s="189"/>
      <c r="AP923" s="189"/>
      <c r="AQ923" s="189"/>
      <c r="AR923" s="189"/>
      <c r="AS923" s="189"/>
      <c r="AT923" s="194" t="s">
        <v>2224</v>
      </c>
      <c r="AU923" s="104"/>
      <c r="AV923" s="104"/>
      <c r="AW923" s="104"/>
      <c r="AX923" s="104"/>
      <c r="AY923" s="104"/>
      <c r="AZ923" s="104"/>
      <c r="BA923" s="104"/>
      <c r="BB923" s="104"/>
      <c r="BC923" s="104"/>
      <c r="BD923" s="104"/>
      <c r="BE923" s="162"/>
      <c r="BF923" s="104"/>
      <c r="BG923" s="363"/>
      <c r="BH923" s="213" t="s">
        <v>2225</v>
      </c>
      <c r="BI923" s="193" t="s">
        <v>2225</v>
      </c>
      <c r="BJ923" s="193" t="s">
        <v>7104</v>
      </c>
      <c r="BK923" s="109"/>
    </row>
    <row r="924" s="193" customFormat="true" ht="12.75" hidden="true" customHeight="true" outlineLevel="0" collapsed="false">
      <c r="A924" s="315"/>
      <c r="B924" s="316"/>
      <c r="C924" s="316"/>
      <c r="D924" s="332" t="s">
        <v>2226</v>
      </c>
      <c r="E924" s="317" t="s">
        <v>2228</v>
      </c>
      <c r="F924" s="87" t="s">
        <v>7105</v>
      </c>
      <c r="G924" s="88"/>
      <c r="H924" s="89" t="s">
        <v>7106</v>
      </c>
      <c r="I924" s="90"/>
      <c r="J924" s="90"/>
      <c r="K924" s="91"/>
      <c r="L924" s="92"/>
      <c r="M924" s="90" t="s">
        <v>2749</v>
      </c>
      <c r="N924" s="90"/>
      <c r="O924" s="90"/>
      <c r="P924" s="91"/>
      <c r="Q924" s="185"/>
      <c r="R924" s="185"/>
      <c r="S924" s="185"/>
      <c r="T924" s="185"/>
      <c r="U924" s="185"/>
      <c r="V924" s="100" t="s">
        <v>7107</v>
      </c>
      <c r="W924" s="95" t="s">
        <v>6605</v>
      </c>
      <c r="X924" s="96"/>
      <c r="Y924" s="96"/>
      <c r="Z924" s="96"/>
      <c r="AA924" s="96"/>
      <c r="AB924" s="96"/>
      <c r="AC924" s="95"/>
      <c r="AD924" s="95" t="s">
        <v>6606</v>
      </c>
      <c r="AE924" s="100"/>
      <c r="AF924" s="100" t="s">
        <v>2735</v>
      </c>
      <c r="AG924" s="186"/>
      <c r="AH924" s="187"/>
      <c r="AI924" s="187"/>
      <c r="AJ924" s="187"/>
      <c r="AK924" s="188"/>
      <c r="AL924" s="188"/>
      <c r="AM924" s="189"/>
      <c r="AN924" s="189"/>
      <c r="AO924" s="189"/>
      <c r="AP924" s="189"/>
      <c r="AQ924" s="189"/>
      <c r="AR924" s="189"/>
      <c r="AS924" s="189"/>
      <c r="AT924" s="194" t="s">
        <v>2227</v>
      </c>
      <c r="AU924" s="104"/>
      <c r="AV924" s="104"/>
      <c r="AW924" s="104"/>
      <c r="AX924" s="104"/>
      <c r="AY924" s="104"/>
      <c r="AZ924" s="104"/>
      <c r="BA924" s="104"/>
      <c r="BB924" s="104"/>
      <c r="BC924" s="104"/>
      <c r="BD924" s="104"/>
      <c r="BE924" s="162"/>
      <c r="BF924" s="104"/>
      <c r="BG924" s="363"/>
      <c r="BH924" s="213" t="s">
        <v>2228</v>
      </c>
      <c r="BI924" s="193" t="s">
        <v>2228</v>
      </c>
      <c r="BJ924" s="193" t="s">
        <v>7108</v>
      </c>
      <c r="BK924" s="109"/>
    </row>
    <row r="925" s="193" customFormat="true" ht="12.75" hidden="true" customHeight="true" outlineLevel="0" collapsed="false">
      <c r="A925" s="315"/>
      <c r="B925" s="316"/>
      <c r="C925" s="316"/>
      <c r="D925" s="332" t="s">
        <v>2229</v>
      </c>
      <c r="E925" s="317" t="s">
        <v>2231</v>
      </c>
      <c r="F925" s="87" t="s">
        <v>7109</v>
      </c>
      <c r="G925" s="88"/>
      <c r="H925" s="89" t="s">
        <v>7110</v>
      </c>
      <c r="I925" s="90"/>
      <c r="J925" s="90"/>
      <c r="K925" s="91"/>
      <c r="L925" s="92"/>
      <c r="M925" s="90" t="s">
        <v>2749</v>
      </c>
      <c r="N925" s="90"/>
      <c r="O925" s="90"/>
      <c r="P925" s="91"/>
      <c r="Q925" s="185"/>
      <c r="R925" s="185"/>
      <c r="S925" s="185"/>
      <c r="T925" s="185"/>
      <c r="U925" s="185"/>
      <c r="V925" s="100" t="s">
        <v>7111</v>
      </c>
      <c r="W925" s="95" t="s">
        <v>6605</v>
      </c>
      <c r="X925" s="96"/>
      <c r="Y925" s="96"/>
      <c r="Z925" s="96"/>
      <c r="AA925" s="96"/>
      <c r="AB925" s="96"/>
      <c r="AC925" s="95"/>
      <c r="AD925" s="95" t="s">
        <v>6606</v>
      </c>
      <c r="AE925" s="100"/>
      <c r="AF925" s="100" t="s">
        <v>2735</v>
      </c>
      <c r="AG925" s="186"/>
      <c r="AH925" s="187"/>
      <c r="AI925" s="187"/>
      <c r="AJ925" s="187"/>
      <c r="AK925" s="188"/>
      <c r="AL925" s="188"/>
      <c r="AM925" s="189"/>
      <c r="AN925" s="189"/>
      <c r="AO925" s="189"/>
      <c r="AP925" s="189"/>
      <c r="AQ925" s="189"/>
      <c r="AR925" s="189"/>
      <c r="AS925" s="189"/>
      <c r="AT925" s="194" t="s">
        <v>2230</v>
      </c>
      <c r="AU925" s="104"/>
      <c r="AV925" s="104"/>
      <c r="AW925" s="104"/>
      <c r="AX925" s="104"/>
      <c r="AY925" s="104"/>
      <c r="AZ925" s="104"/>
      <c r="BA925" s="104"/>
      <c r="BB925" s="104"/>
      <c r="BC925" s="104"/>
      <c r="BD925" s="104"/>
      <c r="BE925" s="162"/>
      <c r="BF925" s="104"/>
      <c r="BG925" s="363"/>
      <c r="BH925" s="213" t="s">
        <v>2231</v>
      </c>
      <c r="BI925" s="193" t="s">
        <v>2231</v>
      </c>
      <c r="BJ925" s="193" t="s">
        <v>7112</v>
      </c>
      <c r="BK925" s="109"/>
    </row>
    <row r="926" s="193" customFormat="true" ht="12.75" hidden="true" customHeight="true" outlineLevel="0" collapsed="false">
      <c r="A926" s="315"/>
      <c r="B926" s="316"/>
      <c r="C926" s="316"/>
      <c r="D926" s="332" t="s">
        <v>2232</v>
      </c>
      <c r="E926" s="317" t="s">
        <v>2234</v>
      </c>
      <c r="F926" s="87" t="s">
        <v>7113</v>
      </c>
      <c r="G926" s="88"/>
      <c r="H926" s="89" t="s">
        <v>7114</v>
      </c>
      <c r="I926" s="90"/>
      <c r="J926" s="90"/>
      <c r="K926" s="91"/>
      <c r="L926" s="92"/>
      <c r="M926" s="90" t="s">
        <v>2749</v>
      </c>
      <c r="N926" s="90"/>
      <c r="O926" s="90"/>
      <c r="P926" s="91"/>
      <c r="Q926" s="185"/>
      <c r="R926" s="185"/>
      <c r="S926" s="185"/>
      <c r="T926" s="185"/>
      <c r="U926" s="185"/>
      <c r="V926" s="100" t="s">
        <v>7115</v>
      </c>
      <c r="W926" s="95" t="s">
        <v>6605</v>
      </c>
      <c r="X926" s="96"/>
      <c r="Y926" s="96"/>
      <c r="Z926" s="96"/>
      <c r="AA926" s="96"/>
      <c r="AB926" s="96"/>
      <c r="AC926" s="95"/>
      <c r="AD926" s="95" t="s">
        <v>6606</v>
      </c>
      <c r="AE926" s="100"/>
      <c r="AF926" s="100" t="s">
        <v>2735</v>
      </c>
      <c r="AG926" s="186"/>
      <c r="AH926" s="187"/>
      <c r="AI926" s="187"/>
      <c r="AJ926" s="187"/>
      <c r="AK926" s="188"/>
      <c r="AL926" s="188"/>
      <c r="AM926" s="189"/>
      <c r="AN926" s="189"/>
      <c r="AO926" s="189"/>
      <c r="AP926" s="189"/>
      <c r="AQ926" s="189"/>
      <c r="AR926" s="189"/>
      <c r="AS926" s="189"/>
      <c r="AT926" s="194" t="s">
        <v>2233</v>
      </c>
      <c r="AU926" s="104"/>
      <c r="AV926" s="104"/>
      <c r="AW926" s="104"/>
      <c r="AX926" s="104"/>
      <c r="AY926" s="104"/>
      <c r="AZ926" s="104"/>
      <c r="BA926" s="104"/>
      <c r="BB926" s="104"/>
      <c r="BC926" s="104"/>
      <c r="BD926" s="104"/>
      <c r="BE926" s="162"/>
      <c r="BF926" s="104"/>
      <c r="BG926" s="363"/>
      <c r="BH926" s="213" t="s">
        <v>2234</v>
      </c>
      <c r="BI926" s="193" t="s">
        <v>2234</v>
      </c>
      <c r="BJ926" s="193" t="s">
        <v>7116</v>
      </c>
      <c r="BK926" s="109"/>
    </row>
    <row r="927" s="193" customFormat="true" ht="12.75" hidden="true" customHeight="true" outlineLevel="0" collapsed="false">
      <c r="A927" s="315"/>
      <c r="B927" s="316"/>
      <c r="C927" s="316"/>
      <c r="D927" s="332" t="s">
        <v>2235</v>
      </c>
      <c r="E927" s="317" t="s">
        <v>2237</v>
      </c>
      <c r="F927" s="87" t="s">
        <v>7117</v>
      </c>
      <c r="G927" s="88"/>
      <c r="H927" s="89" t="s">
        <v>7118</v>
      </c>
      <c r="I927" s="90"/>
      <c r="J927" s="90"/>
      <c r="K927" s="91"/>
      <c r="L927" s="92"/>
      <c r="M927" s="90" t="s">
        <v>2749</v>
      </c>
      <c r="N927" s="90"/>
      <c r="O927" s="90"/>
      <c r="P927" s="91"/>
      <c r="Q927" s="185"/>
      <c r="R927" s="185"/>
      <c r="S927" s="185"/>
      <c r="T927" s="185"/>
      <c r="U927" s="185"/>
      <c r="V927" s="100" t="s">
        <v>7119</v>
      </c>
      <c r="W927" s="95" t="s">
        <v>6605</v>
      </c>
      <c r="X927" s="96"/>
      <c r="Y927" s="96"/>
      <c r="Z927" s="96"/>
      <c r="AA927" s="96"/>
      <c r="AB927" s="96"/>
      <c r="AC927" s="95"/>
      <c r="AD927" s="95" t="s">
        <v>6606</v>
      </c>
      <c r="AE927" s="100"/>
      <c r="AF927" s="100" t="s">
        <v>2735</v>
      </c>
      <c r="AG927" s="186"/>
      <c r="AH927" s="187"/>
      <c r="AI927" s="187"/>
      <c r="AJ927" s="187"/>
      <c r="AK927" s="188"/>
      <c r="AL927" s="188"/>
      <c r="AM927" s="189"/>
      <c r="AN927" s="189"/>
      <c r="AO927" s="189"/>
      <c r="AP927" s="189"/>
      <c r="AQ927" s="189"/>
      <c r="AR927" s="189"/>
      <c r="AS927" s="189"/>
      <c r="AT927" s="194" t="s">
        <v>2236</v>
      </c>
      <c r="AU927" s="104"/>
      <c r="AV927" s="104"/>
      <c r="AW927" s="104"/>
      <c r="AX927" s="104"/>
      <c r="AY927" s="104"/>
      <c r="AZ927" s="104"/>
      <c r="BA927" s="104"/>
      <c r="BB927" s="104"/>
      <c r="BC927" s="104"/>
      <c r="BD927" s="104"/>
      <c r="BE927" s="162"/>
      <c r="BF927" s="104"/>
      <c r="BG927" s="363"/>
      <c r="BH927" s="213" t="s">
        <v>2237</v>
      </c>
      <c r="BI927" s="193" t="s">
        <v>2237</v>
      </c>
      <c r="BJ927" s="193" t="s">
        <v>7120</v>
      </c>
      <c r="BK927" s="109"/>
    </row>
    <row r="928" s="193" customFormat="true" ht="12.75" hidden="true" customHeight="true" outlineLevel="0" collapsed="false">
      <c r="A928" s="315"/>
      <c r="B928" s="316"/>
      <c r="C928" s="316"/>
      <c r="D928" s="332" t="s">
        <v>2238</v>
      </c>
      <c r="E928" s="317" t="s">
        <v>2240</v>
      </c>
      <c r="F928" s="87" t="s">
        <v>7121</v>
      </c>
      <c r="G928" s="88"/>
      <c r="H928" s="89" t="s">
        <v>7122</v>
      </c>
      <c r="I928" s="90"/>
      <c r="J928" s="90"/>
      <c r="K928" s="91"/>
      <c r="L928" s="92"/>
      <c r="M928" s="90" t="s">
        <v>2749</v>
      </c>
      <c r="N928" s="90"/>
      <c r="O928" s="90"/>
      <c r="P928" s="91"/>
      <c r="Q928" s="185"/>
      <c r="R928" s="185"/>
      <c r="S928" s="185"/>
      <c r="T928" s="185"/>
      <c r="U928" s="185"/>
      <c r="V928" s="100" t="s">
        <v>7123</v>
      </c>
      <c r="W928" s="95" t="s">
        <v>6605</v>
      </c>
      <c r="X928" s="96"/>
      <c r="Y928" s="96"/>
      <c r="Z928" s="96"/>
      <c r="AA928" s="96"/>
      <c r="AB928" s="96"/>
      <c r="AC928" s="95"/>
      <c r="AD928" s="95" t="s">
        <v>6606</v>
      </c>
      <c r="AE928" s="100"/>
      <c r="AF928" s="100" t="s">
        <v>2735</v>
      </c>
      <c r="AG928" s="186"/>
      <c r="AH928" s="187"/>
      <c r="AI928" s="187"/>
      <c r="AJ928" s="187"/>
      <c r="AK928" s="188"/>
      <c r="AL928" s="188"/>
      <c r="AM928" s="189"/>
      <c r="AN928" s="189"/>
      <c r="AO928" s="189"/>
      <c r="AP928" s="189"/>
      <c r="AQ928" s="189"/>
      <c r="AR928" s="189"/>
      <c r="AS928" s="189"/>
      <c r="AT928" s="194" t="s">
        <v>2239</v>
      </c>
      <c r="AU928" s="104"/>
      <c r="AV928" s="104"/>
      <c r="AW928" s="104"/>
      <c r="AX928" s="104"/>
      <c r="AY928" s="104"/>
      <c r="AZ928" s="104"/>
      <c r="BA928" s="104"/>
      <c r="BB928" s="104"/>
      <c r="BC928" s="104"/>
      <c r="BD928" s="104"/>
      <c r="BE928" s="162"/>
      <c r="BF928" s="104"/>
      <c r="BG928" s="363"/>
      <c r="BH928" s="213" t="s">
        <v>2240</v>
      </c>
      <c r="BI928" s="193" t="s">
        <v>2240</v>
      </c>
      <c r="BJ928" s="193" t="s">
        <v>7124</v>
      </c>
      <c r="BK928" s="109"/>
    </row>
    <row r="929" s="193" customFormat="true" ht="12.75" hidden="true" customHeight="true" outlineLevel="0" collapsed="false">
      <c r="A929" s="315"/>
      <c r="B929" s="316"/>
      <c r="C929" s="316"/>
      <c r="D929" s="332" t="s">
        <v>2241</v>
      </c>
      <c r="E929" s="317" t="s">
        <v>2242</v>
      </c>
      <c r="F929" s="87" t="s">
        <v>7125</v>
      </c>
      <c r="G929" s="88"/>
      <c r="H929" s="89" t="s">
        <v>7126</v>
      </c>
      <c r="I929" s="90"/>
      <c r="J929" s="90"/>
      <c r="K929" s="91"/>
      <c r="L929" s="92"/>
      <c r="M929" s="90" t="s">
        <v>2749</v>
      </c>
      <c r="N929" s="90"/>
      <c r="O929" s="90"/>
      <c r="P929" s="91"/>
      <c r="Q929" s="185"/>
      <c r="R929" s="185"/>
      <c r="S929" s="185"/>
      <c r="T929" s="185"/>
      <c r="U929" s="185"/>
      <c r="V929" s="100" t="s">
        <v>7127</v>
      </c>
      <c r="W929" s="95" t="s">
        <v>6605</v>
      </c>
      <c r="X929" s="96"/>
      <c r="Y929" s="96"/>
      <c r="Z929" s="96"/>
      <c r="AA929" s="96"/>
      <c r="AB929" s="96"/>
      <c r="AC929" s="95"/>
      <c r="AD929" s="95" t="s">
        <v>6606</v>
      </c>
      <c r="AE929" s="100"/>
      <c r="AF929" s="100" t="s">
        <v>2735</v>
      </c>
      <c r="AG929" s="186"/>
      <c r="AH929" s="187"/>
      <c r="AI929" s="187"/>
      <c r="AJ929" s="187"/>
      <c r="AK929" s="188"/>
      <c r="AL929" s="188"/>
      <c r="AM929" s="189"/>
      <c r="AN929" s="189"/>
      <c r="AO929" s="189"/>
      <c r="AP929" s="189"/>
      <c r="AQ929" s="189"/>
      <c r="AR929" s="189"/>
      <c r="AS929" s="189"/>
      <c r="AT929" s="194" t="s">
        <v>2241</v>
      </c>
      <c r="AU929" s="104"/>
      <c r="AV929" s="104"/>
      <c r="AW929" s="104"/>
      <c r="AX929" s="104"/>
      <c r="AY929" s="104"/>
      <c r="AZ929" s="104"/>
      <c r="BA929" s="104"/>
      <c r="BB929" s="104"/>
      <c r="BC929" s="104"/>
      <c r="BD929" s="104"/>
      <c r="BE929" s="162"/>
      <c r="BF929" s="104"/>
      <c r="BG929" s="363"/>
      <c r="BH929" s="213" t="s">
        <v>2242</v>
      </c>
      <c r="BI929" s="193" t="s">
        <v>2242</v>
      </c>
      <c r="BJ929" s="193" t="s">
        <v>7128</v>
      </c>
      <c r="BK929" s="109"/>
    </row>
    <row r="930" s="193" customFormat="true" ht="12.75" hidden="true" customHeight="true" outlineLevel="0" collapsed="false">
      <c r="A930" s="315"/>
      <c r="B930" s="316"/>
      <c r="C930" s="316"/>
      <c r="D930" s="332" t="s">
        <v>2243</v>
      </c>
      <c r="E930" s="317" t="s">
        <v>2244</v>
      </c>
      <c r="F930" s="87" t="s">
        <v>7129</v>
      </c>
      <c r="G930" s="88"/>
      <c r="H930" s="89" t="s">
        <v>7130</v>
      </c>
      <c r="I930" s="90"/>
      <c r="J930" s="90"/>
      <c r="K930" s="91"/>
      <c r="L930" s="92"/>
      <c r="M930" s="90" t="s">
        <v>2749</v>
      </c>
      <c r="N930" s="90"/>
      <c r="O930" s="90"/>
      <c r="P930" s="91"/>
      <c r="Q930" s="185"/>
      <c r="R930" s="185"/>
      <c r="S930" s="185"/>
      <c r="T930" s="185"/>
      <c r="U930" s="185"/>
      <c r="V930" s="100" t="s">
        <v>7131</v>
      </c>
      <c r="W930" s="95" t="s">
        <v>6605</v>
      </c>
      <c r="X930" s="96"/>
      <c r="Y930" s="96"/>
      <c r="Z930" s="96"/>
      <c r="AA930" s="96"/>
      <c r="AB930" s="96"/>
      <c r="AC930" s="95"/>
      <c r="AD930" s="95" t="s">
        <v>6606</v>
      </c>
      <c r="AE930" s="100"/>
      <c r="AF930" s="100" t="s">
        <v>2735</v>
      </c>
      <c r="AG930" s="186"/>
      <c r="AH930" s="187"/>
      <c r="AI930" s="187"/>
      <c r="AJ930" s="187"/>
      <c r="AK930" s="188"/>
      <c r="AL930" s="188"/>
      <c r="AM930" s="189"/>
      <c r="AN930" s="189"/>
      <c r="AO930" s="189"/>
      <c r="AP930" s="189"/>
      <c r="AQ930" s="189"/>
      <c r="AR930" s="189"/>
      <c r="AS930" s="189"/>
      <c r="AT930" s="194" t="s">
        <v>2243</v>
      </c>
      <c r="AU930" s="104"/>
      <c r="AV930" s="104"/>
      <c r="AW930" s="104"/>
      <c r="AX930" s="104"/>
      <c r="AY930" s="104"/>
      <c r="AZ930" s="104"/>
      <c r="BA930" s="104"/>
      <c r="BB930" s="104"/>
      <c r="BC930" s="104"/>
      <c r="BD930" s="104"/>
      <c r="BE930" s="162"/>
      <c r="BF930" s="104"/>
      <c r="BG930" s="363"/>
      <c r="BH930" s="213" t="s">
        <v>2244</v>
      </c>
      <c r="BI930" s="193" t="s">
        <v>2244</v>
      </c>
      <c r="BJ930" s="193" t="s">
        <v>7132</v>
      </c>
      <c r="BK930" s="109"/>
    </row>
    <row r="931" s="193" customFormat="true" ht="12.75" hidden="true" customHeight="true" outlineLevel="0" collapsed="false">
      <c r="A931" s="315"/>
      <c r="B931" s="316"/>
      <c r="C931" s="316"/>
      <c r="D931" s="370" t="s">
        <v>2245</v>
      </c>
      <c r="E931" s="317" t="s">
        <v>2246</v>
      </c>
      <c r="F931" s="87" t="s">
        <v>7133</v>
      </c>
      <c r="G931" s="88"/>
      <c r="H931" s="89" t="s">
        <v>7134</v>
      </c>
      <c r="I931" s="90"/>
      <c r="J931" s="90"/>
      <c r="K931" s="91"/>
      <c r="L931" s="92"/>
      <c r="M931" s="90" t="s">
        <v>2749</v>
      </c>
      <c r="N931" s="90"/>
      <c r="O931" s="90"/>
      <c r="P931" s="91"/>
      <c r="Q931" s="185"/>
      <c r="R931" s="185"/>
      <c r="S931" s="185"/>
      <c r="T931" s="185"/>
      <c r="U931" s="185"/>
      <c r="V931" s="100" t="s">
        <v>7135</v>
      </c>
      <c r="W931" s="95" t="s">
        <v>6605</v>
      </c>
      <c r="X931" s="96"/>
      <c r="Y931" s="96"/>
      <c r="Z931" s="96"/>
      <c r="AA931" s="96"/>
      <c r="AB931" s="96"/>
      <c r="AC931" s="95"/>
      <c r="AD931" s="95" t="s">
        <v>6606</v>
      </c>
      <c r="AE931" s="100"/>
      <c r="AF931" s="100" t="s">
        <v>2735</v>
      </c>
      <c r="AG931" s="186"/>
      <c r="AH931" s="187"/>
      <c r="AI931" s="187"/>
      <c r="AJ931" s="187"/>
      <c r="AK931" s="188"/>
      <c r="AL931" s="188"/>
      <c r="AM931" s="189"/>
      <c r="AN931" s="189"/>
      <c r="AO931" s="189"/>
      <c r="AP931" s="189"/>
      <c r="AQ931" s="189"/>
      <c r="AR931" s="189"/>
      <c r="AS931" s="189"/>
      <c r="AT931" s="194" t="s">
        <v>2245</v>
      </c>
      <c r="AU931" s="104"/>
      <c r="AV931" s="104"/>
      <c r="AW931" s="104"/>
      <c r="AX931" s="104"/>
      <c r="AY931" s="104"/>
      <c r="AZ931" s="104"/>
      <c r="BA931" s="104"/>
      <c r="BB931" s="104"/>
      <c r="BC931" s="104"/>
      <c r="BD931" s="104"/>
      <c r="BE931" s="162"/>
      <c r="BF931" s="104"/>
      <c r="BG931" s="363"/>
      <c r="BH931" s="213" t="s">
        <v>2246</v>
      </c>
      <c r="BI931" s="193" t="s">
        <v>2246</v>
      </c>
      <c r="BJ931" s="193" t="s">
        <v>7136</v>
      </c>
      <c r="BK931" s="109"/>
    </row>
    <row r="932" s="193" customFormat="true" ht="12.75" hidden="true" customHeight="true" outlineLevel="0" collapsed="false">
      <c r="A932" s="315"/>
      <c r="B932" s="316"/>
      <c r="C932" s="316"/>
      <c r="D932" s="370" t="s">
        <v>2247</v>
      </c>
      <c r="E932" s="317" t="s">
        <v>2248</v>
      </c>
      <c r="F932" s="87" t="s">
        <v>7137</v>
      </c>
      <c r="G932" s="88"/>
      <c r="H932" s="89" t="s">
        <v>7138</v>
      </c>
      <c r="I932" s="90"/>
      <c r="J932" s="90"/>
      <c r="K932" s="91"/>
      <c r="L932" s="92"/>
      <c r="M932" s="90" t="s">
        <v>2749</v>
      </c>
      <c r="N932" s="90"/>
      <c r="O932" s="90"/>
      <c r="P932" s="91"/>
      <c r="Q932" s="185"/>
      <c r="R932" s="185"/>
      <c r="S932" s="185"/>
      <c r="T932" s="185"/>
      <c r="U932" s="185"/>
      <c r="V932" s="100" t="s">
        <v>7139</v>
      </c>
      <c r="W932" s="95" t="s">
        <v>6605</v>
      </c>
      <c r="X932" s="96"/>
      <c r="Y932" s="96"/>
      <c r="Z932" s="96"/>
      <c r="AA932" s="96"/>
      <c r="AB932" s="96"/>
      <c r="AC932" s="95"/>
      <c r="AD932" s="95" t="s">
        <v>6606</v>
      </c>
      <c r="AE932" s="100"/>
      <c r="AF932" s="100" t="s">
        <v>2735</v>
      </c>
      <c r="AG932" s="186"/>
      <c r="AH932" s="187"/>
      <c r="AI932" s="187"/>
      <c r="AJ932" s="187"/>
      <c r="AK932" s="188"/>
      <c r="AL932" s="188"/>
      <c r="AM932" s="189"/>
      <c r="AN932" s="189"/>
      <c r="AO932" s="189"/>
      <c r="AP932" s="189"/>
      <c r="AQ932" s="189"/>
      <c r="AR932" s="189"/>
      <c r="AS932" s="189"/>
      <c r="AT932" s="194" t="s">
        <v>2247</v>
      </c>
      <c r="AU932" s="104"/>
      <c r="AV932" s="104"/>
      <c r="AW932" s="104"/>
      <c r="AX932" s="104"/>
      <c r="AY932" s="104"/>
      <c r="AZ932" s="104"/>
      <c r="BA932" s="104"/>
      <c r="BB932" s="104"/>
      <c r="BC932" s="104"/>
      <c r="BD932" s="104"/>
      <c r="BE932" s="162"/>
      <c r="BF932" s="104"/>
      <c r="BG932" s="363"/>
      <c r="BH932" s="213" t="s">
        <v>2248</v>
      </c>
      <c r="BI932" s="193" t="s">
        <v>2248</v>
      </c>
      <c r="BJ932" s="193" t="s">
        <v>7140</v>
      </c>
      <c r="BK932" s="109"/>
    </row>
    <row r="933" s="193" customFormat="true" ht="12.75" hidden="true" customHeight="true" outlineLevel="0" collapsed="false">
      <c r="A933" s="315"/>
      <c r="B933" s="316"/>
      <c r="C933" s="316"/>
      <c r="D933" s="370" t="s">
        <v>2249</v>
      </c>
      <c r="E933" s="317" t="s">
        <v>2250</v>
      </c>
      <c r="F933" s="87" t="s">
        <v>7141</v>
      </c>
      <c r="G933" s="88"/>
      <c r="H933" s="89" t="s">
        <v>7142</v>
      </c>
      <c r="I933" s="90"/>
      <c r="J933" s="90"/>
      <c r="K933" s="91"/>
      <c r="L933" s="92"/>
      <c r="M933" s="90" t="s">
        <v>2749</v>
      </c>
      <c r="N933" s="90"/>
      <c r="O933" s="90"/>
      <c r="P933" s="91"/>
      <c r="Q933" s="185"/>
      <c r="R933" s="185"/>
      <c r="S933" s="185"/>
      <c r="T933" s="185"/>
      <c r="U933" s="185"/>
      <c r="V933" s="100" t="s">
        <v>7143</v>
      </c>
      <c r="W933" s="95" t="s">
        <v>6605</v>
      </c>
      <c r="X933" s="96"/>
      <c r="Y933" s="96"/>
      <c r="Z933" s="96"/>
      <c r="AA933" s="96"/>
      <c r="AB933" s="96"/>
      <c r="AC933" s="95"/>
      <c r="AD933" s="95" t="s">
        <v>6606</v>
      </c>
      <c r="AE933" s="100"/>
      <c r="AF933" s="100" t="s">
        <v>2735</v>
      </c>
      <c r="AG933" s="186"/>
      <c r="AH933" s="187"/>
      <c r="AI933" s="187"/>
      <c r="AJ933" s="187"/>
      <c r="AK933" s="188"/>
      <c r="AL933" s="188"/>
      <c r="AM933" s="189"/>
      <c r="AN933" s="189"/>
      <c r="AO933" s="189"/>
      <c r="AP933" s="189"/>
      <c r="AQ933" s="189"/>
      <c r="AR933" s="189"/>
      <c r="AS933" s="189"/>
      <c r="AT933" s="194" t="s">
        <v>2249</v>
      </c>
      <c r="AU933" s="104"/>
      <c r="AV933" s="104"/>
      <c r="AW933" s="104"/>
      <c r="AX933" s="104"/>
      <c r="AY933" s="104"/>
      <c r="AZ933" s="104"/>
      <c r="BA933" s="104"/>
      <c r="BB933" s="104"/>
      <c r="BC933" s="104"/>
      <c r="BD933" s="104"/>
      <c r="BE933" s="162"/>
      <c r="BF933" s="104"/>
      <c r="BG933" s="363"/>
      <c r="BH933" s="213" t="s">
        <v>2250</v>
      </c>
      <c r="BI933" s="193" t="s">
        <v>2250</v>
      </c>
      <c r="BJ933" s="193" t="s">
        <v>7144</v>
      </c>
      <c r="BK933" s="109"/>
    </row>
    <row r="934" s="232" customFormat="true" ht="12.75" hidden="true" customHeight="true" outlineLevel="0" collapsed="false">
      <c r="A934" s="381"/>
      <c r="B934" s="382"/>
      <c r="C934" s="382"/>
      <c r="D934" s="373" t="s">
        <v>2251</v>
      </c>
      <c r="E934" s="317" t="s">
        <v>2253</v>
      </c>
      <c r="F934" s="87" t="s">
        <v>7145</v>
      </c>
      <c r="G934" s="88"/>
      <c r="H934" s="89" t="s">
        <v>7146</v>
      </c>
      <c r="I934" s="90"/>
      <c r="J934" s="90"/>
      <c r="K934" s="91"/>
      <c r="L934" s="92"/>
      <c r="M934" s="90" t="s">
        <v>2749</v>
      </c>
      <c r="N934" s="90"/>
      <c r="O934" s="90"/>
      <c r="P934" s="91"/>
      <c r="Q934" s="185"/>
      <c r="R934" s="185"/>
      <c r="S934" s="185"/>
      <c r="T934" s="185"/>
      <c r="U934" s="185"/>
      <c r="V934" s="100" t="s">
        <v>7147</v>
      </c>
      <c r="W934" s="95" t="s">
        <v>6605</v>
      </c>
      <c r="X934" s="96"/>
      <c r="Y934" s="96"/>
      <c r="Z934" s="96"/>
      <c r="AA934" s="96"/>
      <c r="AB934" s="96"/>
      <c r="AC934" s="95"/>
      <c r="AD934" s="95" t="s">
        <v>6606</v>
      </c>
      <c r="AE934" s="100"/>
      <c r="AF934" s="100" t="s">
        <v>2735</v>
      </c>
      <c r="AG934" s="186"/>
      <c r="AH934" s="187"/>
      <c r="AI934" s="187"/>
      <c r="AJ934" s="187"/>
      <c r="AK934" s="188"/>
      <c r="AL934" s="188"/>
      <c r="AM934" s="189"/>
      <c r="AN934" s="189"/>
      <c r="AO934" s="189"/>
      <c r="AP934" s="189"/>
      <c r="AQ934" s="189"/>
      <c r="AR934" s="189"/>
      <c r="AS934" s="189"/>
      <c r="AT934" s="194" t="s">
        <v>2252</v>
      </c>
      <c r="AU934" s="230"/>
      <c r="AV934" s="230"/>
      <c r="AW934" s="230"/>
      <c r="AX934" s="230"/>
      <c r="AY934" s="230"/>
      <c r="AZ934" s="230"/>
      <c r="BA934" s="230"/>
      <c r="BB934" s="230"/>
      <c r="BC934" s="230"/>
      <c r="BD934" s="230"/>
      <c r="BE934" s="231"/>
      <c r="BF934" s="230"/>
      <c r="BG934" s="363"/>
      <c r="BH934" s="226" t="s">
        <v>2253</v>
      </c>
      <c r="BI934" s="232" t="s">
        <v>2253</v>
      </c>
      <c r="BJ934" s="232" t="s">
        <v>7148</v>
      </c>
      <c r="BK934" s="109"/>
    </row>
    <row r="935" s="193" customFormat="true" ht="12.75" hidden="true" customHeight="true" outlineLevel="0" collapsed="false">
      <c r="A935" s="315"/>
      <c r="B935" s="316"/>
      <c r="C935" s="316"/>
      <c r="D935" s="332" t="s">
        <v>2254</v>
      </c>
      <c r="E935" s="317" t="s">
        <v>2256</v>
      </c>
      <c r="F935" s="87" t="s">
        <v>7149</v>
      </c>
      <c r="G935" s="88"/>
      <c r="H935" s="89" t="s">
        <v>7150</v>
      </c>
      <c r="I935" s="90"/>
      <c r="J935" s="90"/>
      <c r="K935" s="91"/>
      <c r="L935" s="92"/>
      <c r="M935" s="90" t="s">
        <v>2749</v>
      </c>
      <c r="N935" s="90"/>
      <c r="O935" s="90"/>
      <c r="P935" s="91"/>
      <c r="Q935" s="185"/>
      <c r="R935" s="185"/>
      <c r="S935" s="185"/>
      <c r="T935" s="185"/>
      <c r="U935" s="185"/>
      <c r="V935" s="352" t="s">
        <v>7151</v>
      </c>
      <c r="W935" s="95" t="s">
        <v>6605</v>
      </c>
      <c r="X935" s="96"/>
      <c r="Y935" s="96"/>
      <c r="Z935" s="96"/>
      <c r="AA935" s="96"/>
      <c r="AB935" s="96"/>
      <c r="AC935" s="95"/>
      <c r="AD935" s="95" t="s">
        <v>6606</v>
      </c>
      <c r="AE935" s="100"/>
      <c r="AF935" s="100" t="s">
        <v>2735</v>
      </c>
      <c r="AG935" s="186"/>
      <c r="AH935" s="187"/>
      <c r="AI935" s="187"/>
      <c r="AJ935" s="187"/>
      <c r="AK935" s="188"/>
      <c r="AL935" s="188"/>
      <c r="AM935" s="189"/>
      <c r="AN935" s="189"/>
      <c r="AO935" s="189"/>
      <c r="AP935" s="189"/>
      <c r="AQ935" s="189"/>
      <c r="AR935" s="189"/>
      <c r="AS935" s="189"/>
      <c r="AT935" s="194" t="s">
        <v>2255</v>
      </c>
      <c r="AU935" s="104"/>
      <c r="AV935" s="104"/>
      <c r="AW935" s="104"/>
      <c r="AX935" s="104"/>
      <c r="AY935" s="104"/>
      <c r="AZ935" s="104"/>
      <c r="BA935" s="104"/>
      <c r="BB935" s="104"/>
      <c r="BC935" s="104"/>
      <c r="BD935" s="104"/>
      <c r="BE935" s="162"/>
      <c r="BF935" s="174"/>
      <c r="BG935" s="369"/>
      <c r="BH935" s="213" t="s">
        <v>2256</v>
      </c>
      <c r="BI935" s="193" t="s">
        <v>2256</v>
      </c>
      <c r="BJ935" s="193" t="s">
        <v>7152</v>
      </c>
      <c r="BK935" s="109"/>
    </row>
    <row r="936" s="193" customFormat="true" ht="12.75" hidden="true" customHeight="true" outlineLevel="0" collapsed="false">
      <c r="A936" s="315"/>
      <c r="B936" s="316"/>
      <c r="C936" s="316"/>
      <c r="D936" s="332" t="s">
        <v>2257</v>
      </c>
      <c r="E936" s="317" t="s">
        <v>2259</v>
      </c>
      <c r="F936" s="87" t="s">
        <v>7153</v>
      </c>
      <c r="G936" s="88"/>
      <c r="H936" s="89" t="s">
        <v>7154</v>
      </c>
      <c r="I936" s="90"/>
      <c r="J936" s="90"/>
      <c r="K936" s="91"/>
      <c r="L936" s="92"/>
      <c r="M936" s="90" t="s">
        <v>2749</v>
      </c>
      <c r="N936" s="90"/>
      <c r="O936" s="90"/>
      <c r="P936" s="91"/>
      <c r="Q936" s="185"/>
      <c r="R936" s="185"/>
      <c r="S936" s="185"/>
      <c r="T936" s="185"/>
      <c r="U936" s="185"/>
      <c r="V936" s="352" t="s">
        <v>7155</v>
      </c>
      <c r="W936" s="95" t="s">
        <v>6605</v>
      </c>
      <c r="X936" s="96"/>
      <c r="Y936" s="96"/>
      <c r="Z936" s="96"/>
      <c r="AA936" s="96"/>
      <c r="AB936" s="96"/>
      <c r="AC936" s="95"/>
      <c r="AD936" s="95" t="s">
        <v>6606</v>
      </c>
      <c r="AE936" s="100"/>
      <c r="AF936" s="100" t="s">
        <v>2735</v>
      </c>
      <c r="AG936" s="186"/>
      <c r="AH936" s="187"/>
      <c r="AI936" s="187"/>
      <c r="AJ936" s="187"/>
      <c r="AK936" s="188"/>
      <c r="AL936" s="188"/>
      <c r="AM936" s="189"/>
      <c r="AN936" s="189"/>
      <c r="AO936" s="189"/>
      <c r="AP936" s="189"/>
      <c r="AQ936" s="189"/>
      <c r="AR936" s="189"/>
      <c r="AS936" s="189"/>
      <c r="AT936" s="194" t="s">
        <v>2258</v>
      </c>
      <c r="AU936" s="104"/>
      <c r="AV936" s="104"/>
      <c r="AW936" s="104"/>
      <c r="AX936" s="104"/>
      <c r="AY936" s="104"/>
      <c r="AZ936" s="104"/>
      <c r="BA936" s="104"/>
      <c r="BB936" s="104"/>
      <c r="BC936" s="104"/>
      <c r="BD936" s="104"/>
      <c r="BE936" s="162"/>
      <c r="BF936" s="104"/>
      <c r="BG936" s="363"/>
      <c r="BH936" s="213" t="s">
        <v>2259</v>
      </c>
      <c r="BI936" s="193" t="s">
        <v>2259</v>
      </c>
      <c r="BJ936" s="193" t="s">
        <v>7156</v>
      </c>
      <c r="BK936" s="109"/>
    </row>
    <row r="937" s="193" customFormat="true" ht="12.75" hidden="true" customHeight="true" outlineLevel="0" collapsed="false">
      <c r="A937" s="315"/>
      <c r="B937" s="316"/>
      <c r="C937" s="316"/>
      <c r="D937" s="332" t="s">
        <v>2260</v>
      </c>
      <c r="E937" s="317" t="s">
        <v>2262</v>
      </c>
      <c r="F937" s="87" t="s">
        <v>7157</v>
      </c>
      <c r="G937" s="88"/>
      <c r="H937" s="89" t="s">
        <v>7158</v>
      </c>
      <c r="I937" s="90"/>
      <c r="J937" s="90"/>
      <c r="K937" s="91"/>
      <c r="L937" s="92"/>
      <c r="M937" s="90" t="s">
        <v>2749</v>
      </c>
      <c r="N937" s="90"/>
      <c r="O937" s="90"/>
      <c r="P937" s="91"/>
      <c r="Q937" s="185"/>
      <c r="R937" s="185"/>
      <c r="S937" s="185"/>
      <c r="T937" s="185"/>
      <c r="U937" s="185"/>
      <c r="V937" s="352" t="s">
        <v>7159</v>
      </c>
      <c r="W937" s="95" t="s">
        <v>6605</v>
      </c>
      <c r="X937" s="96"/>
      <c r="Y937" s="96"/>
      <c r="Z937" s="96"/>
      <c r="AA937" s="96"/>
      <c r="AB937" s="96"/>
      <c r="AC937" s="95"/>
      <c r="AD937" s="95" t="s">
        <v>6606</v>
      </c>
      <c r="AE937" s="100"/>
      <c r="AF937" s="100" t="s">
        <v>2735</v>
      </c>
      <c r="AG937" s="186"/>
      <c r="AH937" s="187"/>
      <c r="AI937" s="187"/>
      <c r="AJ937" s="187"/>
      <c r="AK937" s="188"/>
      <c r="AL937" s="188"/>
      <c r="AM937" s="189"/>
      <c r="AN937" s="189"/>
      <c r="AO937" s="189"/>
      <c r="AP937" s="189"/>
      <c r="AQ937" s="189"/>
      <c r="AR937" s="189"/>
      <c r="AS937" s="189"/>
      <c r="AT937" s="194" t="s">
        <v>2261</v>
      </c>
      <c r="AU937" s="104"/>
      <c r="AV937" s="104"/>
      <c r="AW937" s="104"/>
      <c r="AX937" s="104"/>
      <c r="AY937" s="104"/>
      <c r="AZ937" s="104"/>
      <c r="BA937" s="104"/>
      <c r="BB937" s="104"/>
      <c r="BC937" s="104"/>
      <c r="BD937" s="104"/>
      <c r="BE937" s="162"/>
      <c r="BF937" s="104"/>
      <c r="BG937" s="363"/>
      <c r="BH937" s="213" t="s">
        <v>2262</v>
      </c>
      <c r="BI937" s="193" t="s">
        <v>2262</v>
      </c>
      <c r="BJ937" s="193" t="s">
        <v>7160</v>
      </c>
      <c r="BK937" s="109"/>
    </row>
    <row r="938" s="193" customFormat="true" ht="12.75" hidden="true" customHeight="true" outlineLevel="0" collapsed="false">
      <c r="A938" s="315"/>
      <c r="B938" s="316"/>
      <c r="C938" s="316"/>
      <c r="D938" s="332" t="s">
        <v>2263</v>
      </c>
      <c r="E938" s="317" t="s">
        <v>2265</v>
      </c>
      <c r="F938" s="87" t="s">
        <v>7161</v>
      </c>
      <c r="G938" s="88"/>
      <c r="H938" s="89" t="s">
        <v>7162</v>
      </c>
      <c r="I938" s="90"/>
      <c r="J938" s="90"/>
      <c r="K938" s="91"/>
      <c r="L938" s="92"/>
      <c r="M938" s="90" t="s">
        <v>2749</v>
      </c>
      <c r="N938" s="90"/>
      <c r="O938" s="90"/>
      <c r="P938" s="91"/>
      <c r="Q938" s="185"/>
      <c r="R938" s="185"/>
      <c r="S938" s="185"/>
      <c r="T938" s="185"/>
      <c r="U938" s="185"/>
      <c r="V938" s="352" t="s">
        <v>7163</v>
      </c>
      <c r="W938" s="95" t="s">
        <v>6605</v>
      </c>
      <c r="X938" s="96"/>
      <c r="Y938" s="96"/>
      <c r="Z938" s="96"/>
      <c r="AA938" s="96"/>
      <c r="AB938" s="96"/>
      <c r="AC938" s="95"/>
      <c r="AD938" s="95" t="s">
        <v>6606</v>
      </c>
      <c r="AE938" s="100"/>
      <c r="AF938" s="100" t="s">
        <v>2735</v>
      </c>
      <c r="AG938" s="186"/>
      <c r="AH938" s="187"/>
      <c r="AI938" s="187"/>
      <c r="AJ938" s="187"/>
      <c r="AK938" s="188"/>
      <c r="AL938" s="188"/>
      <c r="AM938" s="189"/>
      <c r="AN938" s="189"/>
      <c r="AO938" s="189"/>
      <c r="AP938" s="189"/>
      <c r="AQ938" s="189"/>
      <c r="AR938" s="189"/>
      <c r="AS938" s="189"/>
      <c r="AT938" s="194" t="s">
        <v>2264</v>
      </c>
      <c r="AU938" s="104"/>
      <c r="AV938" s="104"/>
      <c r="AW938" s="104"/>
      <c r="AX938" s="104"/>
      <c r="AY938" s="104"/>
      <c r="AZ938" s="104"/>
      <c r="BA938" s="104"/>
      <c r="BB938" s="104"/>
      <c r="BC938" s="104"/>
      <c r="BD938" s="104"/>
      <c r="BE938" s="162"/>
      <c r="BF938" s="104"/>
      <c r="BG938" s="363"/>
      <c r="BH938" s="213" t="s">
        <v>2265</v>
      </c>
      <c r="BI938" s="193" t="s">
        <v>2265</v>
      </c>
      <c r="BJ938" s="193" t="s">
        <v>7164</v>
      </c>
      <c r="BK938" s="109"/>
    </row>
    <row r="939" s="193" customFormat="true" ht="12.75" hidden="true" customHeight="true" outlineLevel="0" collapsed="false">
      <c r="A939" s="315"/>
      <c r="B939" s="316"/>
      <c r="C939" s="316"/>
      <c r="D939" s="332" t="s">
        <v>2266</v>
      </c>
      <c r="E939" s="317" t="s">
        <v>2268</v>
      </c>
      <c r="F939" s="87" t="s">
        <v>7165</v>
      </c>
      <c r="G939" s="88"/>
      <c r="H939" s="89" t="s">
        <v>7166</v>
      </c>
      <c r="I939" s="90"/>
      <c r="J939" s="90"/>
      <c r="K939" s="91"/>
      <c r="L939" s="92"/>
      <c r="M939" s="90" t="s">
        <v>2749</v>
      </c>
      <c r="N939" s="90"/>
      <c r="O939" s="90"/>
      <c r="P939" s="91"/>
      <c r="Q939" s="185"/>
      <c r="R939" s="185"/>
      <c r="S939" s="185"/>
      <c r="T939" s="185"/>
      <c r="U939" s="185"/>
      <c r="V939" s="352" t="s">
        <v>7167</v>
      </c>
      <c r="W939" s="95" t="s">
        <v>6605</v>
      </c>
      <c r="X939" s="96"/>
      <c r="Y939" s="96"/>
      <c r="Z939" s="96"/>
      <c r="AA939" s="96"/>
      <c r="AB939" s="96"/>
      <c r="AC939" s="95"/>
      <c r="AD939" s="95" t="s">
        <v>6606</v>
      </c>
      <c r="AE939" s="100"/>
      <c r="AF939" s="100" t="s">
        <v>2735</v>
      </c>
      <c r="AG939" s="186"/>
      <c r="AH939" s="187"/>
      <c r="AI939" s="187"/>
      <c r="AJ939" s="187"/>
      <c r="AK939" s="188"/>
      <c r="AL939" s="188"/>
      <c r="AM939" s="189"/>
      <c r="AN939" s="189"/>
      <c r="AO939" s="189"/>
      <c r="AP939" s="189"/>
      <c r="AQ939" s="189"/>
      <c r="AR939" s="189"/>
      <c r="AS939" s="189"/>
      <c r="AT939" s="194" t="s">
        <v>2267</v>
      </c>
      <c r="AU939" s="104"/>
      <c r="AV939" s="104"/>
      <c r="AW939" s="104"/>
      <c r="AX939" s="104"/>
      <c r="AY939" s="104"/>
      <c r="AZ939" s="104"/>
      <c r="BA939" s="104"/>
      <c r="BB939" s="104"/>
      <c r="BC939" s="104"/>
      <c r="BD939" s="104"/>
      <c r="BE939" s="162"/>
      <c r="BF939" s="104"/>
      <c r="BG939" s="363"/>
      <c r="BH939" s="213" t="s">
        <v>2268</v>
      </c>
      <c r="BI939" s="193" t="s">
        <v>2268</v>
      </c>
      <c r="BJ939" s="193" t="s">
        <v>7168</v>
      </c>
      <c r="BK939" s="109"/>
    </row>
    <row r="940" s="193" customFormat="true" ht="12.75" hidden="true" customHeight="true" outlineLevel="0" collapsed="false">
      <c r="A940" s="315"/>
      <c r="B940" s="316"/>
      <c r="C940" s="316"/>
      <c r="D940" s="332" t="s">
        <v>2269</v>
      </c>
      <c r="E940" s="317" t="s">
        <v>2271</v>
      </c>
      <c r="F940" s="87" t="s">
        <v>7169</v>
      </c>
      <c r="G940" s="88"/>
      <c r="H940" s="89" t="s">
        <v>7170</v>
      </c>
      <c r="I940" s="90"/>
      <c r="J940" s="90"/>
      <c r="K940" s="91"/>
      <c r="L940" s="92"/>
      <c r="M940" s="90" t="s">
        <v>2749</v>
      </c>
      <c r="N940" s="90"/>
      <c r="O940" s="90"/>
      <c r="P940" s="91"/>
      <c r="Q940" s="185"/>
      <c r="R940" s="185"/>
      <c r="S940" s="185"/>
      <c r="T940" s="185"/>
      <c r="U940" s="185"/>
      <c r="V940" s="352" t="s">
        <v>7171</v>
      </c>
      <c r="W940" s="95" t="s">
        <v>6605</v>
      </c>
      <c r="X940" s="96"/>
      <c r="Y940" s="96"/>
      <c r="Z940" s="96"/>
      <c r="AA940" s="96"/>
      <c r="AB940" s="96"/>
      <c r="AC940" s="95"/>
      <c r="AD940" s="95" t="s">
        <v>6606</v>
      </c>
      <c r="AE940" s="100"/>
      <c r="AF940" s="100" t="s">
        <v>2735</v>
      </c>
      <c r="AG940" s="186"/>
      <c r="AH940" s="187"/>
      <c r="AI940" s="187"/>
      <c r="AJ940" s="187"/>
      <c r="AK940" s="188"/>
      <c r="AL940" s="188"/>
      <c r="AM940" s="189"/>
      <c r="AN940" s="189"/>
      <c r="AO940" s="189"/>
      <c r="AP940" s="189"/>
      <c r="AQ940" s="189"/>
      <c r="AR940" s="189"/>
      <c r="AS940" s="189"/>
      <c r="AT940" s="194" t="s">
        <v>2270</v>
      </c>
      <c r="AU940" s="104"/>
      <c r="AV940" s="104"/>
      <c r="AW940" s="104"/>
      <c r="AX940" s="104"/>
      <c r="AY940" s="104"/>
      <c r="AZ940" s="104"/>
      <c r="BA940" s="104"/>
      <c r="BB940" s="104"/>
      <c r="BC940" s="104"/>
      <c r="BD940" s="104"/>
      <c r="BE940" s="162"/>
      <c r="BF940" s="104"/>
      <c r="BG940" s="363"/>
      <c r="BH940" s="213" t="s">
        <v>2271</v>
      </c>
      <c r="BI940" s="193" t="s">
        <v>2271</v>
      </c>
      <c r="BJ940" s="193" t="s">
        <v>7172</v>
      </c>
      <c r="BK940" s="109"/>
    </row>
    <row r="941" s="193" customFormat="true" ht="12.75" hidden="true" customHeight="true" outlineLevel="0" collapsed="false">
      <c r="A941" s="315"/>
      <c r="B941" s="316"/>
      <c r="C941" s="316"/>
      <c r="D941" s="332" t="s">
        <v>2272</v>
      </c>
      <c r="E941" s="317" t="s">
        <v>2274</v>
      </c>
      <c r="F941" s="87" t="s">
        <v>7173</v>
      </c>
      <c r="G941" s="88"/>
      <c r="H941" s="89" t="s">
        <v>7174</v>
      </c>
      <c r="I941" s="90"/>
      <c r="J941" s="90"/>
      <c r="K941" s="91"/>
      <c r="L941" s="92"/>
      <c r="M941" s="90" t="s">
        <v>2749</v>
      </c>
      <c r="N941" s="90"/>
      <c r="O941" s="90"/>
      <c r="P941" s="91"/>
      <c r="Q941" s="185"/>
      <c r="R941" s="185"/>
      <c r="S941" s="185"/>
      <c r="T941" s="185"/>
      <c r="U941" s="185"/>
      <c r="V941" s="352" t="s">
        <v>7175</v>
      </c>
      <c r="W941" s="95" t="s">
        <v>6605</v>
      </c>
      <c r="X941" s="96"/>
      <c r="Y941" s="96"/>
      <c r="Z941" s="96"/>
      <c r="AA941" s="96"/>
      <c r="AB941" s="96"/>
      <c r="AC941" s="95"/>
      <c r="AD941" s="95" t="s">
        <v>6606</v>
      </c>
      <c r="AE941" s="100"/>
      <c r="AF941" s="100" t="s">
        <v>2735</v>
      </c>
      <c r="AG941" s="186"/>
      <c r="AH941" s="187"/>
      <c r="AI941" s="187"/>
      <c r="AJ941" s="187"/>
      <c r="AK941" s="188"/>
      <c r="AL941" s="188"/>
      <c r="AM941" s="189"/>
      <c r="AN941" s="189"/>
      <c r="AO941" s="189"/>
      <c r="AP941" s="189"/>
      <c r="AQ941" s="189"/>
      <c r="AR941" s="189"/>
      <c r="AS941" s="189"/>
      <c r="AT941" s="194" t="s">
        <v>2273</v>
      </c>
      <c r="AU941" s="104"/>
      <c r="AV941" s="104"/>
      <c r="AW941" s="104"/>
      <c r="AX941" s="104"/>
      <c r="AY941" s="104"/>
      <c r="AZ941" s="104"/>
      <c r="BA941" s="104"/>
      <c r="BB941" s="104"/>
      <c r="BC941" s="104"/>
      <c r="BD941" s="104"/>
      <c r="BE941" s="162"/>
      <c r="BF941" s="104"/>
      <c r="BG941" s="363"/>
      <c r="BH941" s="213" t="s">
        <v>2274</v>
      </c>
      <c r="BI941" s="193" t="s">
        <v>2274</v>
      </c>
      <c r="BJ941" s="193" t="s">
        <v>7176</v>
      </c>
      <c r="BK941" s="109"/>
    </row>
    <row r="942" s="193" customFormat="true" ht="12.75" hidden="true" customHeight="true" outlineLevel="0" collapsed="false">
      <c r="A942" s="315"/>
      <c r="B942" s="316"/>
      <c r="C942" s="316"/>
      <c r="D942" s="332" t="s">
        <v>2275</v>
      </c>
      <c r="E942" s="317" t="s">
        <v>2276</v>
      </c>
      <c r="F942" s="87" t="s">
        <v>7177</v>
      </c>
      <c r="G942" s="88"/>
      <c r="H942" s="89" t="s">
        <v>7178</v>
      </c>
      <c r="I942" s="90"/>
      <c r="J942" s="90"/>
      <c r="K942" s="91"/>
      <c r="L942" s="92"/>
      <c r="M942" s="90" t="s">
        <v>2749</v>
      </c>
      <c r="N942" s="90"/>
      <c r="O942" s="90"/>
      <c r="P942" s="91"/>
      <c r="Q942" s="185"/>
      <c r="R942" s="185"/>
      <c r="S942" s="185"/>
      <c r="T942" s="185"/>
      <c r="U942" s="185"/>
      <c r="V942" s="352" t="s">
        <v>7179</v>
      </c>
      <c r="W942" s="95" t="s">
        <v>6605</v>
      </c>
      <c r="X942" s="96"/>
      <c r="Y942" s="96"/>
      <c r="Z942" s="96"/>
      <c r="AA942" s="96"/>
      <c r="AB942" s="96"/>
      <c r="AC942" s="95"/>
      <c r="AD942" s="95" t="s">
        <v>6606</v>
      </c>
      <c r="AE942" s="100"/>
      <c r="AF942" s="100" t="s">
        <v>2735</v>
      </c>
      <c r="AG942" s="186"/>
      <c r="AH942" s="187"/>
      <c r="AI942" s="187"/>
      <c r="AJ942" s="187"/>
      <c r="AK942" s="188"/>
      <c r="AL942" s="188"/>
      <c r="AM942" s="189"/>
      <c r="AN942" s="189"/>
      <c r="AO942" s="189"/>
      <c r="AP942" s="189"/>
      <c r="AQ942" s="189"/>
      <c r="AR942" s="189"/>
      <c r="AS942" s="189"/>
      <c r="AT942" s="194" t="s">
        <v>2275</v>
      </c>
      <c r="AU942" s="104"/>
      <c r="AV942" s="104"/>
      <c r="AW942" s="104"/>
      <c r="AX942" s="104"/>
      <c r="AY942" s="104"/>
      <c r="AZ942" s="104"/>
      <c r="BA942" s="104"/>
      <c r="BB942" s="104"/>
      <c r="BC942" s="104"/>
      <c r="BD942" s="104"/>
      <c r="BE942" s="162"/>
      <c r="BF942" s="104"/>
      <c r="BG942" s="363"/>
      <c r="BH942" s="213" t="s">
        <v>2276</v>
      </c>
      <c r="BI942" s="193" t="s">
        <v>2276</v>
      </c>
      <c r="BJ942" s="193" t="s">
        <v>7180</v>
      </c>
      <c r="BK942" s="109"/>
    </row>
    <row r="943" s="193" customFormat="true" ht="12.75" hidden="true" customHeight="true" outlineLevel="0" collapsed="false">
      <c r="A943" s="315"/>
      <c r="B943" s="316"/>
      <c r="C943" s="316"/>
      <c r="D943" s="332" t="s">
        <v>2277</v>
      </c>
      <c r="E943" s="317" t="s">
        <v>2278</v>
      </c>
      <c r="F943" s="87" t="s">
        <v>7181</v>
      </c>
      <c r="G943" s="88"/>
      <c r="H943" s="89" t="s">
        <v>7182</v>
      </c>
      <c r="I943" s="90"/>
      <c r="J943" s="90"/>
      <c r="K943" s="91"/>
      <c r="L943" s="92"/>
      <c r="M943" s="90" t="s">
        <v>2749</v>
      </c>
      <c r="N943" s="90"/>
      <c r="O943" s="90"/>
      <c r="P943" s="91"/>
      <c r="Q943" s="185"/>
      <c r="R943" s="185"/>
      <c r="S943" s="185"/>
      <c r="T943" s="185"/>
      <c r="U943" s="185"/>
      <c r="V943" s="352" t="s">
        <v>7183</v>
      </c>
      <c r="W943" s="95" t="s">
        <v>6605</v>
      </c>
      <c r="X943" s="96"/>
      <c r="Y943" s="96"/>
      <c r="Z943" s="96"/>
      <c r="AA943" s="96"/>
      <c r="AB943" s="96"/>
      <c r="AC943" s="95"/>
      <c r="AD943" s="95" t="s">
        <v>6606</v>
      </c>
      <c r="AE943" s="100"/>
      <c r="AF943" s="100" t="s">
        <v>2735</v>
      </c>
      <c r="AG943" s="186"/>
      <c r="AH943" s="187"/>
      <c r="AI943" s="187"/>
      <c r="AJ943" s="187"/>
      <c r="AK943" s="188"/>
      <c r="AL943" s="188"/>
      <c r="AM943" s="189"/>
      <c r="AN943" s="189"/>
      <c r="AO943" s="189"/>
      <c r="AP943" s="189"/>
      <c r="AQ943" s="189"/>
      <c r="AR943" s="189"/>
      <c r="AS943" s="189"/>
      <c r="AT943" s="194" t="s">
        <v>2277</v>
      </c>
      <c r="AU943" s="104"/>
      <c r="AV943" s="104"/>
      <c r="AW943" s="104"/>
      <c r="AX943" s="104"/>
      <c r="AY943" s="104"/>
      <c r="AZ943" s="104"/>
      <c r="BA943" s="104"/>
      <c r="BB943" s="104"/>
      <c r="BC943" s="104"/>
      <c r="BD943" s="104"/>
      <c r="BE943" s="162"/>
      <c r="BF943" s="104"/>
      <c r="BG943" s="363"/>
      <c r="BH943" s="213" t="s">
        <v>2278</v>
      </c>
      <c r="BI943" s="193" t="s">
        <v>2278</v>
      </c>
      <c r="BJ943" s="193" t="s">
        <v>7184</v>
      </c>
      <c r="BK943" s="109"/>
    </row>
    <row r="944" s="193" customFormat="true" ht="12.75" hidden="true" customHeight="true" outlineLevel="0" collapsed="false">
      <c r="A944" s="315"/>
      <c r="B944" s="316"/>
      <c r="C944" s="316"/>
      <c r="D944" s="370" t="s">
        <v>2279</v>
      </c>
      <c r="E944" s="317" t="s">
        <v>2280</v>
      </c>
      <c r="F944" s="87" t="s">
        <v>7185</v>
      </c>
      <c r="G944" s="88"/>
      <c r="H944" s="89" t="s">
        <v>7186</v>
      </c>
      <c r="I944" s="90"/>
      <c r="J944" s="90"/>
      <c r="K944" s="91"/>
      <c r="L944" s="92"/>
      <c r="M944" s="90" t="s">
        <v>2749</v>
      </c>
      <c r="N944" s="90"/>
      <c r="O944" s="90"/>
      <c r="P944" s="91"/>
      <c r="Q944" s="185"/>
      <c r="R944" s="185"/>
      <c r="S944" s="185"/>
      <c r="T944" s="185"/>
      <c r="U944" s="185"/>
      <c r="V944" s="352" t="s">
        <v>7187</v>
      </c>
      <c r="W944" s="95" t="s">
        <v>6605</v>
      </c>
      <c r="X944" s="96"/>
      <c r="Y944" s="96"/>
      <c r="Z944" s="96"/>
      <c r="AA944" s="96"/>
      <c r="AB944" s="96"/>
      <c r="AC944" s="95"/>
      <c r="AD944" s="95" t="s">
        <v>6606</v>
      </c>
      <c r="AE944" s="100"/>
      <c r="AF944" s="100" t="s">
        <v>2735</v>
      </c>
      <c r="AG944" s="186"/>
      <c r="AH944" s="187"/>
      <c r="AI944" s="187"/>
      <c r="AJ944" s="187"/>
      <c r="AK944" s="188"/>
      <c r="AL944" s="188"/>
      <c r="AM944" s="189"/>
      <c r="AN944" s="189"/>
      <c r="AO944" s="189"/>
      <c r="AP944" s="189"/>
      <c r="AQ944" s="189"/>
      <c r="AR944" s="189"/>
      <c r="AS944" s="189"/>
      <c r="AT944" s="194" t="s">
        <v>2279</v>
      </c>
      <c r="AU944" s="104"/>
      <c r="AV944" s="104"/>
      <c r="AW944" s="104"/>
      <c r="AX944" s="104"/>
      <c r="AY944" s="104"/>
      <c r="AZ944" s="104"/>
      <c r="BA944" s="104"/>
      <c r="BB944" s="104"/>
      <c r="BC944" s="104"/>
      <c r="BD944" s="104"/>
      <c r="BE944" s="162"/>
      <c r="BF944" s="104"/>
      <c r="BG944" s="363"/>
      <c r="BH944" s="213" t="s">
        <v>2280</v>
      </c>
      <c r="BI944" s="193" t="s">
        <v>2280</v>
      </c>
      <c r="BJ944" s="193" t="s">
        <v>7188</v>
      </c>
      <c r="BK944" s="109"/>
    </row>
    <row r="945" s="193" customFormat="true" ht="12.75" hidden="true" customHeight="true" outlineLevel="0" collapsed="false">
      <c r="A945" s="315"/>
      <c r="B945" s="316"/>
      <c r="C945" s="316"/>
      <c r="D945" s="370" t="s">
        <v>2281</v>
      </c>
      <c r="E945" s="317" t="s">
        <v>2282</v>
      </c>
      <c r="F945" s="87" t="s">
        <v>7189</v>
      </c>
      <c r="G945" s="88"/>
      <c r="H945" s="89" t="s">
        <v>7190</v>
      </c>
      <c r="I945" s="90"/>
      <c r="J945" s="90"/>
      <c r="K945" s="91"/>
      <c r="L945" s="92"/>
      <c r="M945" s="90" t="s">
        <v>2749</v>
      </c>
      <c r="N945" s="90"/>
      <c r="O945" s="90"/>
      <c r="P945" s="91"/>
      <c r="Q945" s="185"/>
      <c r="R945" s="185"/>
      <c r="S945" s="185"/>
      <c r="T945" s="185"/>
      <c r="U945" s="185"/>
      <c r="V945" s="352" t="s">
        <v>7191</v>
      </c>
      <c r="W945" s="95" t="s">
        <v>6605</v>
      </c>
      <c r="X945" s="96"/>
      <c r="Y945" s="96"/>
      <c r="Z945" s="96"/>
      <c r="AA945" s="96"/>
      <c r="AB945" s="96"/>
      <c r="AC945" s="95"/>
      <c r="AD945" s="95" t="s">
        <v>6606</v>
      </c>
      <c r="AE945" s="100"/>
      <c r="AF945" s="100" t="s">
        <v>2735</v>
      </c>
      <c r="AG945" s="186"/>
      <c r="AH945" s="187"/>
      <c r="AI945" s="187"/>
      <c r="AJ945" s="187"/>
      <c r="AK945" s="188"/>
      <c r="AL945" s="188"/>
      <c r="AM945" s="189"/>
      <c r="AN945" s="189"/>
      <c r="AO945" s="189"/>
      <c r="AP945" s="189"/>
      <c r="AQ945" s="189"/>
      <c r="AR945" s="189"/>
      <c r="AS945" s="189"/>
      <c r="AT945" s="194" t="s">
        <v>2281</v>
      </c>
      <c r="AU945" s="104"/>
      <c r="AV945" s="104"/>
      <c r="AW945" s="104"/>
      <c r="AX945" s="104"/>
      <c r="AY945" s="104"/>
      <c r="AZ945" s="104"/>
      <c r="BA945" s="104"/>
      <c r="BB945" s="104"/>
      <c r="BC945" s="104"/>
      <c r="BD945" s="104"/>
      <c r="BE945" s="162"/>
      <c r="BF945" s="104"/>
      <c r="BG945" s="363"/>
      <c r="BH945" s="213" t="s">
        <v>2282</v>
      </c>
      <c r="BI945" s="193" t="s">
        <v>2282</v>
      </c>
      <c r="BJ945" s="193" t="s">
        <v>7192</v>
      </c>
      <c r="BK945" s="109"/>
    </row>
    <row r="946" s="193" customFormat="true" ht="12.75" hidden="true" customHeight="true" outlineLevel="0" collapsed="false">
      <c r="A946" s="315"/>
      <c r="B946" s="316"/>
      <c r="C946" s="316"/>
      <c r="D946" s="332" t="s">
        <v>2283</v>
      </c>
      <c r="E946" s="317" t="s">
        <v>2284</v>
      </c>
      <c r="F946" s="87" t="s">
        <v>7193</v>
      </c>
      <c r="G946" s="88"/>
      <c r="H946" s="89" t="s">
        <v>7194</v>
      </c>
      <c r="I946" s="90"/>
      <c r="J946" s="90"/>
      <c r="K946" s="91"/>
      <c r="L946" s="92"/>
      <c r="M946" s="90" t="s">
        <v>2749</v>
      </c>
      <c r="N946" s="90"/>
      <c r="O946" s="90"/>
      <c r="P946" s="91"/>
      <c r="Q946" s="185"/>
      <c r="R946" s="185"/>
      <c r="S946" s="185"/>
      <c r="T946" s="185"/>
      <c r="U946" s="185"/>
      <c r="V946" s="352" t="s">
        <v>7195</v>
      </c>
      <c r="W946" s="95" t="s">
        <v>6605</v>
      </c>
      <c r="X946" s="96"/>
      <c r="Y946" s="96"/>
      <c r="Z946" s="96"/>
      <c r="AA946" s="96"/>
      <c r="AB946" s="96"/>
      <c r="AC946" s="95"/>
      <c r="AD946" s="95" t="s">
        <v>6606</v>
      </c>
      <c r="AE946" s="100"/>
      <c r="AF946" s="100" t="s">
        <v>2735</v>
      </c>
      <c r="AG946" s="186"/>
      <c r="AH946" s="187"/>
      <c r="AI946" s="187"/>
      <c r="AJ946" s="187"/>
      <c r="AK946" s="188"/>
      <c r="AL946" s="188"/>
      <c r="AM946" s="189"/>
      <c r="AN946" s="189"/>
      <c r="AO946" s="189"/>
      <c r="AP946" s="189"/>
      <c r="AQ946" s="189"/>
      <c r="AR946" s="189"/>
      <c r="AS946" s="189"/>
      <c r="AT946" s="194" t="s">
        <v>2283</v>
      </c>
      <c r="AU946" s="104"/>
      <c r="AV946" s="104"/>
      <c r="AW946" s="104"/>
      <c r="AX946" s="104"/>
      <c r="AY946" s="104"/>
      <c r="AZ946" s="104"/>
      <c r="BA946" s="104"/>
      <c r="BB946" s="104"/>
      <c r="BC946" s="104"/>
      <c r="BD946" s="104"/>
      <c r="BE946" s="162"/>
      <c r="BF946" s="104"/>
      <c r="BG946" s="363"/>
      <c r="BH946" s="213" t="s">
        <v>2284</v>
      </c>
      <c r="BI946" s="193" t="s">
        <v>2284</v>
      </c>
      <c r="BJ946" s="193" t="s">
        <v>7196</v>
      </c>
      <c r="BK946" s="109"/>
    </row>
    <row r="947" s="193" customFormat="true" ht="12.75" hidden="true" customHeight="true" outlineLevel="0" collapsed="false">
      <c r="A947" s="315"/>
      <c r="B947" s="316"/>
      <c r="C947" s="316"/>
      <c r="D947" s="370" t="s">
        <v>2285</v>
      </c>
      <c r="E947" s="317" t="s">
        <v>7197</v>
      </c>
      <c r="F947" s="87" t="s">
        <v>7198</v>
      </c>
      <c r="G947" s="88"/>
      <c r="H947" s="89" t="s">
        <v>7199</v>
      </c>
      <c r="I947" s="90"/>
      <c r="J947" s="90"/>
      <c r="K947" s="91"/>
      <c r="L947" s="92"/>
      <c r="M947" s="90" t="s">
        <v>2749</v>
      </c>
      <c r="N947" s="90"/>
      <c r="O947" s="90"/>
      <c r="P947" s="91"/>
      <c r="Q947" s="185"/>
      <c r="R947" s="185"/>
      <c r="S947" s="185"/>
      <c r="T947" s="185"/>
      <c r="U947" s="185"/>
      <c r="V947" s="352" t="s">
        <v>7200</v>
      </c>
      <c r="W947" s="95" t="s">
        <v>6605</v>
      </c>
      <c r="X947" s="96"/>
      <c r="Y947" s="96"/>
      <c r="Z947" s="96"/>
      <c r="AA947" s="96"/>
      <c r="AB947" s="96"/>
      <c r="AC947" s="95"/>
      <c r="AD947" s="95" t="s">
        <v>7201</v>
      </c>
      <c r="AE947" s="100"/>
      <c r="AF947" s="100"/>
      <c r="AG947" s="186"/>
      <c r="AH947" s="187"/>
      <c r="AI947" s="187"/>
      <c r="AJ947" s="187"/>
      <c r="AK947" s="188"/>
      <c r="AL947" s="188"/>
      <c r="AM947" s="189"/>
      <c r="AN947" s="189"/>
      <c r="AO947" s="189"/>
      <c r="AP947" s="189"/>
      <c r="AQ947" s="189"/>
      <c r="AR947" s="189"/>
      <c r="AS947" s="189"/>
      <c r="AT947" s="194" t="s">
        <v>2285</v>
      </c>
      <c r="AU947" s="104"/>
      <c r="AV947" s="104"/>
      <c r="AW947" s="104"/>
      <c r="AX947" s="104"/>
      <c r="AY947" s="104"/>
      <c r="AZ947" s="104"/>
      <c r="BA947" s="104"/>
      <c r="BB947" s="104"/>
      <c r="BC947" s="233" t="s">
        <v>2286</v>
      </c>
      <c r="BD947" s="104"/>
      <c r="BE947" s="162"/>
      <c r="BF947" s="104"/>
      <c r="BG947" s="363"/>
      <c r="BH947" s="213" t="s">
        <v>2287</v>
      </c>
      <c r="BI947" s="193" t="s">
        <v>7197</v>
      </c>
      <c r="BJ947" s="193" t="s">
        <v>7202</v>
      </c>
      <c r="BK947" s="109"/>
    </row>
    <row r="948" s="193" customFormat="true" ht="12.75" hidden="true" customHeight="true" outlineLevel="0" collapsed="false">
      <c r="A948" s="315"/>
      <c r="B948" s="316"/>
      <c r="C948" s="316"/>
      <c r="D948" s="370" t="s">
        <v>2288</v>
      </c>
      <c r="E948" s="317" t="s">
        <v>7203</v>
      </c>
      <c r="F948" s="87" t="s">
        <v>7204</v>
      </c>
      <c r="G948" s="88"/>
      <c r="H948" s="89" t="s">
        <v>7205</v>
      </c>
      <c r="I948" s="90"/>
      <c r="J948" s="90"/>
      <c r="K948" s="91"/>
      <c r="L948" s="92"/>
      <c r="M948" s="90" t="s">
        <v>2749</v>
      </c>
      <c r="N948" s="90"/>
      <c r="O948" s="90"/>
      <c r="P948" s="91"/>
      <c r="Q948" s="185"/>
      <c r="R948" s="185"/>
      <c r="S948" s="185"/>
      <c r="T948" s="185"/>
      <c r="U948" s="185"/>
      <c r="V948" s="352" t="s">
        <v>7206</v>
      </c>
      <c r="W948" s="95" t="s">
        <v>6605</v>
      </c>
      <c r="X948" s="96"/>
      <c r="Y948" s="96"/>
      <c r="Z948" s="96"/>
      <c r="AA948" s="96"/>
      <c r="AB948" s="96"/>
      <c r="AC948" s="95"/>
      <c r="AD948" s="95" t="s">
        <v>7201</v>
      </c>
      <c r="AE948" s="100"/>
      <c r="AF948" s="100"/>
      <c r="AG948" s="186"/>
      <c r="AH948" s="187"/>
      <c r="AI948" s="187"/>
      <c r="AJ948" s="187"/>
      <c r="AK948" s="188"/>
      <c r="AL948" s="188"/>
      <c r="AM948" s="189"/>
      <c r="AN948" s="189"/>
      <c r="AO948" s="189"/>
      <c r="AP948" s="189"/>
      <c r="AQ948" s="189"/>
      <c r="AR948" s="189"/>
      <c r="AS948" s="189"/>
      <c r="AT948" s="194" t="s">
        <v>2288</v>
      </c>
      <c r="AU948" s="104"/>
      <c r="AV948" s="104"/>
      <c r="AW948" s="104"/>
      <c r="AX948" s="104"/>
      <c r="AY948" s="104"/>
      <c r="AZ948" s="104"/>
      <c r="BA948" s="104"/>
      <c r="BB948" s="104"/>
      <c r="BC948" s="233" t="s">
        <v>2286</v>
      </c>
      <c r="BD948" s="104"/>
      <c r="BE948" s="162"/>
      <c r="BF948" s="104"/>
      <c r="BG948" s="363"/>
      <c r="BH948" s="213" t="s">
        <v>2289</v>
      </c>
      <c r="BI948" s="193" t="s">
        <v>7203</v>
      </c>
      <c r="BJ948" s="193" t="s">
        <v>7207</v>
      </c>
      <c r="BK948" s="109"/>
    </row>
    <row r="949" s="193" customFormat="true" ht="12.75" hidden="true" customHeight="true" outlineLevel="0" collapsed="false">
      <c r="A949" s="315"/>
      <c r="B949" s="316"/>
      <c r="C949" s="316"/>
      <c r="D949" s="370" t="s">
        <v>2290</v>
      </c>
      <c r="E949" s="317" t="s">
        <v>7208</v>
      </c>
      <c r="F949" s="87" t="s">
        <v>7209</v>
      </c>
      <c r="G949" s="88"/>
      <c r="H949" s="89" t="s">
        <v>7210</v>
      </c>
      <c r="I949" s="90"/>
      <c r="J949" s="90"/>
      <c r="K949" s="91"/>
      <c r="L949" s="92"/>
      <c r="M949" s="90" t="s">
        <v>2749</v>
      </c>
      <c r="N949" s="90"/>
      <c r="O949" s="90"/>
      <c r="P949" s="91"/>
      <c r="Q949" s="185"/>
      <c r="R949" s="185"/>
      <c r="S949" s="185"/>
      <c r="T949" s="185"/>
      <c r="U949" s="185"/>
      <c r="V949" s="352" t="s">
        <v>7211</v>
      </c>
      <c r="W949" s="95" t="s">
        <v>6605</v>
      </c>
      <c r="X949" s="96"/>
      <c r="Y949" s="96"/>
      <c r="Z949" s="96"/>
      <c r="AA949" s="96"/>
      <c r="AB949" s="96"/>
      <c r="AC949" s="95"/>
      <c r="AD949" s="95" t="s">
        <v>7201</v>
      </c>
      <c r="AE949" s="100"/>
      <c r="AF949" s="100"/>
      <c r="AG949" s="186"/>
      <c r="AH949" s="187"/>
      <c r="AI949" s="187"/>
      <c r="AJ949" s="187"/>
      <c r="AK949" s="188"/>
      <c r="AL949" s="188"/>
      <c r="AM949" s="189"/>
      <c r="AN949" s="189"/>
      <c r="AO949" s="189"/>
      <c r="AP949" s="189"/>
      <c r="AQ949" s="189"/>
      <c r="AR949" s="189"/>
      <c r="AS949" s="189"/>
      <c r="AT949" s="194" t="s">
        <v>2291</v>
      </c>
      <c r="AU949" s="104"/>
      <c r="AV949" s="104"/>
      <c r="AW949" s="104"/>
      <c r="AX949" s="104"/>
      <c r="AY949" s="104"/>
      <c r="AZ949" s="104"/>
      <c r="BA949" s="104"/>
      <c r="BB949" s="104"/>
      <c r="BC949" s="104"/>
      <c r="BD949" s="233" t="s">
        <v>2292</v>
      </c>
      <c r="BE949" s="162"/>
      <c r="BF949" s="104"/>
      <c r="BG949" s="363"/>
      <c r="BH949" s="213" t="s">
        <v>2293</v>
      </c>
      <c r="BI949" s="193" t="s">
        <v>7208</v>
      </c>
      <c r="BJ949" s="193" t="s">
        <v>7212</v>
      </c>
      <c r="BK949" s="109"/>
    </row>
    <row r="950" s="193" customFormat="true" ht="18.75" hidden="true" customHeight="true" outlineLevel="0" collapsed="false">
      <c r="A950" s="315"/>
      <c r="B950" s="316"/>
      <c r="C950" s="316"/>
      <c r="D950" s="362" t="s">
        <v>2294</v>
      </c>
      <c r="E950" s="362" t="s">
        <v>1117</v>
      </c>
      <c r="F950" s="185"/>
      <c r="G950" s="376"/>
      <c r="H950" s="377"/>
      <c r="I950" s="377"/>
      <c r="J950" s="377"/>
      <c r="K950" s="377"/>
      <c r="L950" s="377"/>
      <c r="M950" s="377"/>
      <c r="N950" s="377"/>
      <c r="O950" s="377"/>
      <c r="P950" s="378"/>
      <c r="Q950" s="185"/>
      <c r="R950" s="185"/>
      <c r="S950" s="185"/>
      <c r="T950" s="185"/>
      <c r="U950" s="185"/>
      <c r="V950" s="185"/>
      <c r="W950" s="185"/>
      <c r="X950" s="185"/>
      <c r="Y950" s="185"/>
      <c r="Z950" s="185"/>
      <c r="AA950" s="185"/>
      <c r="AB950" s="185"/>
      <c r="AC950" s="185"/>
      <c r="AD950" s="185"/>
      <c r="AE950" s="185"/>
      <c r="AF950" s="185"/>
      <c r="AG950" s="186"/>
      <c r="AH950" s="187"/>
      <c r="AI950" s="187"/>
      <c r="AJ950" s="187"/>
      <c r="AK950" s="188"/>
      <c r="AL950" s="188"/>
      <c r="AM950" s="189"/>
      <c r="AN950" s="189"/>
      <c r="AO950" s="189"/>
      <c r="AP950" s="189"/>
      <c r="AQ950" s="189"/>
      <c r="AR950" s="189"/>
      <c r="AS950" s="189"/>
      <c r="AT950" s="162"/>
      <c r="AU950" s="225"/>
      <c r="AV950" s="225"/>
      <c r="AW950" s="225"/>
      <c r="AX950" s="225"/>
      <c r="AY950" s="225"/>
      <c r="AZ950" s="225"/>
      <c r="BA950" s="225"/>
      <c r="BB950" s="225"/>
      <c r="BC950" s="225"/>
      <c r="BD950" s="225"/>
      <c r="BE950" s="225"/>
      <c r="BF950" s="81" t="s">
        <v>1118</v>
      </c>
      <c r="BG950" s="379"/>
      <c r="BH950" s="211" t="s">
        <v>2294</v>
      </c>
      <c r="BI950" s="234" t="s">
        <v>1117</v>
      </c>
      <c r="BJ950" s="162"/>
      <c r="BK950" s="235"/>
    </row>
    <row r="951" s="193" customFormat="true" ht="12.75" hidden="true" customHeight="true" outlineLevel="0" collapsed="false">
      <c r="A951" s="315"/>
      <c r="B951" s="316"/>
      <c r="C951" s="316"/>
      <c r="D951" s="332" t="s">
        <v>2295</v>
      </c>
      <c r="E951" s="317" t="s">
        <v>2297</v>
      </c>
      <c r="F951" s="87" t="s">
        <v>7213</v>
      </c>
      <c r="G951" s="88"/>
      <c r="H951" s="89" t="s">
        <v>7214</v>
      </c>
      <c r="I951" s="90"/>
      <c r="J951" s="90"/>
      <c r="K951" s="91"/>
      <c r="L951" s="92"/>
      <c r="M951" s="90" t="s">
        <v>2749</v>
      </c>
      <c r="N951" s="90"/>
      <c r="O951" s="90"/>
      <c r="P951" s="91"/>
      <c r="Q951" s="185"/>
      <c r="R951" s="185"/>
      <c r="S951" s="185"/>
      <c r="T951" s="185"/>
      <c r="U951" s="185"/>
      <c r="V951" s="100" t="s">
        <v>7215</v>
      </c>
      <c r="W951" s="95" t="s">
        <v>7216</v>
      </c>
      <c r="X951" s="96"/>
      <c r="Y951" s="96"/>
      <c r="Z951" s="96"/>
      <c r="AA951" s="96"/>
      <c r="AB951" s="96"/>
      <c r="AC951" s="95"/>
      <c r="AD951" s="95" t="s">
        <v>6606</v>
      </c>
      <c r="AE951" s="100"/>
      <c r="AF951" s="100" t="s">
        <v>2735</v>
      </c>
      <c r="AG951" s="186"/>
      <c r="AH951" s="187"/>
      <c r="AI951" s="187"/>
      <c r="AJ951" s="187"/>
      <c r="AK951" s="188"/>
      <c r="AL951" s="188"/>
      <c r="AM951" s="189"/>
      <c r="AN951" s="189"/>
      <c r="AO951" s="189"/>
      <c r="AP951" s="189"/>
      <c r="AQ951" s="189"/>
      <c r="AR951" s="189"/>
      <c r="AS951" s="189"/>
      <c r="AT951" s="194" t="s">
        <v>2296</v>
      </c>
      <c r="AU951" s="104"/>
      <c r="AV951" s="104"/>
      <c r="AW951" s="104"/>
      <c r="AX951" s="104"/>
      <c r="AY951" s="104"/>
      <c r="AZ951" s="104"/>
      <c r="BA951" s="104"/>
      <c r="BB951" s="104"/>
      <c r="BC951" s="104"/>
      <c r="BD951" s="104"/>
      <c r="BE951" s="162"/>
      <c r="BF951" s="104"/>
      <c r="BG951" s="363"/>
      <c r="BH951" s="213" t="s">
        <v>2297</v>
      </c>
      <c r="BI951" s="193" t="s">
        <v>2297</v>
      </c>
      <c r="BJ951" s="193" t="s">
        <v>7217</v>
      </c>
      <c r="BK951" s="109"/>
    </row>
    <row r="952" s="193" customFormat="true" ht="12.75" hidden="true" customHeight="true" outlineLevel="0" collapsed="false">
      <c r="A952" s="315"/>
      <c r="B952" s="316"/>
      <c r="C952" s="316"/>
      <c r="D952" s="332" t="s">
        <v>2298</v>
      </c>
      <c r="E952" s="317" t="s">
        <v>2300</v>
      </c>
      <c r="F952" s="87" t="s">
        <v>7218</v>
      </c>
      <c r="G952" s="88"/>
      <c r="H952" s="89" t="s">
        <v>7219</v>
      </c>
      <c r="I952" s="90"/>
      <c r="J952" s="90"/>
      <c r="K952" s="91"/>
      <c r="L952" s="92"/>
      <c r="M952" s="90" t="s">
        <v>2749</v>
      </c>
      <c r="N952" s="90"/>
      <c r="O952" s="90"/>
      <c r="P952" s="91"/>
      <c r="Q952" s="185"/>
      <c r="R952" s="185"/>
      <c r="S952" s="185"/>
      <c r="T952" s="185"/>
      <c r="U952" s="185"/>
      <c r="V952" s="100" t="s">
        <v>7220</v>
      </c>
      <c r="W952" s="95" t="s">
        <v>7216</v>
      </c>
      <c r="X952" s="96"/>
      <c r="Y952" s="96"/>
      <c r="Z952" s="96"/>
      <c r="AA952" s="96"/>
      <c r="AB952" s="96"/>
      <c r="AC952" s="95"/>
      <c r="AD952" s="95" t="s">
        <v>6606</v>
      </c>
      <c r="AE952" s="100"/>
      <c r="AF952" s="100" t="s">
        <v>2735</v>
      </c>
      <c r="AG952" s="186"/>
      <c r="AH952" s="187"/>
      <c r="AI952" s="187"/>
      <c r="AJ952" s="187"/>
      <c r="AK952" s="188"/>
      <c r="AL952" s="188"/>
      <c r="AM952" s="189"/>
      <c r="AN952" s="189"/>
      <c r="AO952" s="189"/>
      <c r="AP952" s="189"/>
      <c r="AQ952" s="189"/>
      <c r="AR952" s="189"/>
      <c r="AS952" s="189"/>
      <c r="AT952" s="194" t="s">
        <v>2299</v>
      </c>
      <c r="AU952" s="104"/>
      <c r="AV952" s="104"/>
      <c r="AW952" s="104"/>
      <c r="AX952" s="104"/>
      <c r="AY952" s="104"/>
      <c r="AZ952" s="104"/>
      <c r="BA952" s="104"/>
      <c r="BB952" s="104"/>
      <c r="BC952" s="104"/>
      <c r="BD952" s="104"/>
      <c r="BE952" s="162"/>
      <c r="BF952" s="104"/>
      <c r="BG952" s="363"/>
      <c r="BH952" s="213" t="s">
        <v>2300</v>
      </c>
      <c r="BI952" s="193" t="s">
        <v>2300</v>
      </c>
      <c r="BJ952" s="193" t="s">
        <v>7221</v>
      </c>
      <c r="BK952" s="109"/>
    </row>
    <row r="953" s="193" customFormat="true" ht="12.75" hidden="true" customHeight="true" outlineLevel="0" collapsed="false">
      <c r="A953" s="315"/>
      <c r="B953" s="316"/>
      <c r="C953" s="316"/>
      <c r="D953" s="332" t="s">
        <v>2301</v>
      </c>
      <c r="E953" s="317" t="s">
        <v>2303</v>
      </c>
      <c r="F953" s="87" t="s">
        <v>7222</v>
      </c>
      <c r="G953" s="88"/>
      <c r="H953" s="89" t="s">
        <v>7223</v>
      </c>
      <c r="I953" s="90"/>
      <c r="J953" s="90"/>
      <c r="K953" s="91"/>
      <c r="L953" s="92"/>
      <c r="M953" s="90" t="s">
        <v>2749</v>
      </c>
      <c r="N953" s="90"/>
      <c r="O953" s="90"/>
      <c r="P953" s="91"/>
      <c r="Q953" s="185"/>
      <c r="R953" s="185"/>
      <c r="S953" s="185"/>
      <c r="T953" s="185"/>
      <c r="U953" s="185"/>
      <c r="V953" s="100" t="s">
        <v>7224</v>
      </c>
      <c r="W953" s="95" t="s">
        <v>7216</v>
      </c>
      <c r="X953" s="96"/>
      <c r="Y953" s="96"/>
      <c r="Z953" s="96"/>
      <c r="AA953" s="96"/>
      <c r="AB953" s="96"/>
      <c r="AC953" s="95"/>
      <c r="AD953" s="95" t="s">
        <v>6606</v>
      </c>
      <c r="AE953" s="100"/>
      <c r="AF953" s="100" t="s">
        <v>2735</v>
      </c>
      <c r="AG953" s="186"/>
      <c r="AH953" s="187"/>
      <c r="AI953" s="187"/>
      <c r="AJ953" s="187"/>
      <c r="AK953" s="188"/>
      <c r="AL953" s="188"/>
      <c r="AM953" s="189"/>
      <c r="AN953" s="189"/>
      <c r="AO953" s="189"/>
      <c r="AP953" s="189"/>
      <c r="AQ953" s="189"/>
      <c r="AR953" s="189"/>
      <c r="AS953" s="189"/>
      <c r="AT953" s="194" t="s">
        <v>2302</v>
      </c>
      <c r="AU953" s="104"/>
      <c r="AV953" s="104"/>
      <c r="AW953" s="104"/>
      <c r="AX953" s="104"/>
      <c r="AY953" s="104"/>
      <c r="AZ953" s="104"/>
      <c r="BA953" s="104"/>
      <c r="BB953" s="104"/>
      <c r="BC953" s="104"/>
      <c r="BD953" s="104"/>
      <c r="BE953" s="162"/>
      <c r="BF953" s="104"/>
      <c r="BG953" s="363"/>
      <c r="BH953" s="213" t="s">
        <v>2303</v>
      </c>
      <c r="BI953" s="193" t="s">
        <v>2303</v>
      </c>
      <c r="BJ953" s="193" t="s">
        <v>7225</v>
      </c>
      <c r="BK953" s="109"/>
    </row>
    <row r="954" s="193" customFormat="true" ht="12.75" hidden="true" customHeight="true" outlineLevel="0" collapsed="false">
      <c r="A954" s="315"/>
      <c r="B954" s="316"/>
      <c r="C954" s="316"/>
      <c r="D954" s="332" t="s">
        <v>2304</v>
      </c>
      <c r="E954" s="317" t="s">
        <v>2306</v>
      </c>
      <c r="F954" s="87" t="s">
        <v>7226</v>
      </c>
      <c r="G954" s="88"/>
      <c r="H954" s="89" t="s">
        <v>7227</v>
      </c>
      <c r="I954" s="90"/>
      <c r="J954" s="90"/>
      <c r="K954" s="91"/>
      <c r="L954" s="92"/>
      <c r="M954" s="90" t="s">
        <v>2749</v>
      </c>
      <c r="N954" s="90"/>
      <c r="O954" s="90"/>
      <c r="P954" s="91"/>
      <c r="Q954" s="185"/>
      <c r="R954" s="185"/>
      <c r="S954" s="185"/>
      <c r="T954" s="185"/>
      <c r="U954" s="185"/>
      <c r="V954" s="100" t="s">
        <v>7228</v>
      </c>
      <c r="W954" s="95" t="s">
        <v>7216</v>
      </c>
      <c r="X954" s="96"/>
      <c r="Y954" s="96"/>
      <c r="Z954" s="96"/>
      <c r="AA954" s="96"/>
      <c r="AB954" s="96"/>
      <c r="AC954" s="95"/>
      <c r="AD954" s="95" t="s">
        <v>6606</v>
      </c>
      <c r="AE954" s="100"/>
      <c r="AF954" s="100" t="s">
        <v>2735</v>
      </c>
      <c r="AG954" s="186"/>
      <c r="AH954" s="187"/>
      <c r="AI954" s="187"/>
      <c r="AJ954" s="187"/>
      <c r="AK954" s="188"/>
      <c r="AL954" s="188"/>
      <c r="AM954" s="189"/>
      <c r="AN954" s="189"/>
      <c r="AO954" s="189"/>
      <c r="AP954" s="189"/>
      <c r="AQ954" s="189"/>
      <c r="AR954" s="189"/>
      <c r="AS954" s="189"/>
      <c r="AT954" s="194" t="s">
        <v>2305</v>
      </c>
      <c r="AU954" s="104"/>
      <c r="AV954" s="104"/>
      <c r="AW954" s="104"/>
      <c r="AX954" s="104"/>
      <c r="AY954" s="104"/>
      <c r="AZ954" s="104"/>
      <c r="BA954" s="104"/>
      <c r="BB954" s="104"/>
      <c r="BC954" s="104"/>
      <c r="BD954" s="104"/>
      <c r="BE954" s="162"/>
      <c r="BF954" s="104"/>
      <c r="BG954" s="363"/>
      <c r="BH954" s="213" t="s">
        <v>2306</v>
      </c>
      <c r="BI954" s="193" t="s">
        <v>2306</v>
      </c>
      <c r="BJ954" s="193" t="s">
        <v>7229</v>
      </c>
      <c r="BK954" s="109"/>
    </row>
    <row r="955" s="193" customFormat="true" ht="12.75" hidden="true" customHeight="true" outlineLevel="0" collapsed="false">
      <c r="A955" s="315"/>
      <c r="B955" s="316"/>
      <c r="C955" s="316"/>
      <c r="D955" s="332" t="s">
        <v>2307</v>
      </c>
      <c r="E955" s="317" t="s">
        <v>2309</v>
      </c>
      <c r="F955" s="87" t="s">
        <v>7230</v>
      </c>
      <c r="G955" s="88"/>
      <c r="H955" s="89" t="s">
        <v>7231</v>
      </c>
      <c r="I955" s="90"/>
      <c r="J955" s="90"/>
      <c r="K955" s="91"/>
      <c r="L955" s="92"/>
      <c r="M955" s="90" t="s">
        <v>2749</v>
      </c>
      <c r="N955" s="90"/>
      <c r="O955" s="90"/>
      <c r="P955" s="91"/>
      <c r="Q955" s="185"/>
      <c r="R955" s="185"/>
      <c r="S955" s="185"/>
      <c r="T955" s="185"/>
      <c r="U955" s="185"/>
      <c r="V955" s="100" t="s">
        <v>7232</v>
      </c>
      <c r="W955" s="95" t="s">
        <v>7216</v>
      </c>
      <c r="X955" s="96"/>
      <c r="Y955" s="96"/>
      <c r="Z955" s="96"/>
      <c r="AA955" s="96"/>
      <c r="AB955" s="96"/>
      <c r="AC955" s="95"/>
      <c r="AD955" s="95" t="s">
        <v>6606</v>
      </c>
      <c r="AE955" s="100"/>
      <c r="AF955" s="100" t="s">
        <v>2735</v>
      </c>
      <c r="AG955" s="186"/>
      <c r="AH955" s="187"/>
      <c r="AI955" s="187"/>
      <c r="AJ955" s="187"/>
      <c r="AK955" s="188"/>
      <c r="AL955" s="188"/>
      <c r="AM955" s="189"/>
      <c r="AN955" s="189"/>
      <c r="AO955" s="189"/>
      <c r="AP955" s="189"/>
      <c r="AQ955" s="189"/>
      <c r="AR955" s="189"/>
      <c r="AS955" s="189"/>
      <c r="AT955" s="194" t="s">
        <v>2308</v>
      </c>
      <c r="AU955" s="104"/>
      <c r="AV955" s="104"/>
      <c r="AW955" s="104"/>
      <c r="AX955" s="104"/>
      <c r="AY955" s="104"/>
      <c r="AZ955" s="104"/>
      <c r="BA955" s="104"/>
      <c r="BB955" s="104"/>
      <c r="BC955" s="104"/>
      <c r="BD955" s="104"/>
      <c r="BE955" s="162"/>
      <c r="BF955" s="104"/>
      <c r="BG955" s="363"/>
      <c r="BH955" s="213" t="s">
        <v>2309</v>
      </c>
      <c r="BI955" s="193" t="s">
        <v>2309</v>
      </c>
      <c r="BJ955" s="193" t="s">
        <v>7233</v>
      </c>
      <c r="BK955" s="109"/>
    </row>
    <row r="956" s="193" customFormat="true" ht="12.75" hidden="true" customHeight="true" outlineLevel="0" collapsed="false">
      <c r="A956" s="315"/>
      <c r="B956" s="316"/>
      <c r="C956" s="316"/>
      <c r="D956" s="332" t="s">
        <v>2310</v>
      </c>
      <c r="E956" s="317" t="s">
        <v>2312</v>
      </c>
      <c r="F956" s="87" t="s">
        <v>7234</v>
      </c>
      <c r="G956" s="88"/>
      <c r="H956" s="89" t="s">
        <v>7235</v>
      </c>
      <c r="I956" s="90"/>
      <c r="J956" s="90"/>
      <c r="K956" s="91"/>
      <c r="L956" s="92"/>
      <c r="M956" s="90" t="s">
        <v>2749</v>
      </c>
      <c r="N956" s="90"/>
      <c r="O956" s="90"/>
      <c r="P956" s="91"/>
      <c r="Q956" s="185"/>
      <c r="R956" s="185"/>
      <c r="S956" s="185"/>
      <c r="T956" s="185"/>
      <c r="U956" s="185"/>
      <c r="V956" s="100" t="s">
        <v>7236</v>
      </c>
      <c r="W956" s="95" t="s">
        <v>7216</v>
      </c>
      <c r="X956" s="96"/>
      <c r="Y956" s="96"/>
      <c r="Z956" s="96"/>
      <c r="AA956" s="96"/>
      <c r="AB956" s="96"/>
      <c r="AC956" s="95"/>
      <c r="AD956" s="95" t="s">
        <v>6606</v>
      </c>
      <c r="AE956" s="100"/>
      <c r="AF956" s="100" t="s">
        <v>2735</v>
      </c>
      <c r="AG956" s="186"/>
      <c r="AH956" s="187"/>
      <c r="AI956" s="187"/>
      <c r="AJ956" s="187"/>
      <c r="AK956" s="188"/>
      <c r="AL956" s="188"/>
      <c r="AM956" s="189"/>
      <c r="AN956" s="189"/>
      <c r="AO956" s="189"/>
      <c r="AP956" s="189"/>
      <c r="AQ956" s="189"/>
      <c r="AR956" s="189"/>
      <c r="AS956" s="189"/>
      <c r="AT956" s="194" t="s">
        <v>2311</v>
      </c>
      <c r="AU956" s="104"/>
      <c r="AV956" s="104"/>
      <c r="AW956" s="104"/>
      <c r="AX956" s="104"/>
      <c r="AY956" s="104"/>
      <c r="AZ956" s="104"/>
      <c r="BA956" s="104"/>
      <c r="BB956" s="104"/>
      <c r="BC956" s="104"/>
      <c r="BD956" s="104"/>
      <c r="BE956" s="162"/>
      <c r="BF956" s="104"/>
      <c r="BG956" s="363"/>
      <c r="BH956" s="213" t="s">
        <v>2312</v>
      </c>
      <c r="BI956" s="193" t="s">
        <v>2312</v>
      </c>
      <c r="BJ956" s="193" t="s">
        <v>7237</v>
      </c>
      <c r="BK956" s="109"/>
    </row>
    <row r="957" s="193" customFormat="true" ht="12.75" hidden="true" customHeight="true" outlineLevel="0" collapsed="false">
      <c r="A957" s="315"/>
      <c r="B957" s="316"/>
      <c r="C957" s="316"/>
      <c r="D957" s="332" t="s">
        <v>2313</v>
      </c>
      <c r="E957" s="317" t="s">
        <v>2315</v>
      </c>
      <c r="F957" s="87" t="s">
        <v>7238</v>
      </c>
      <c r="G957" s="88"/>
      <c r="H957" s="89" t="s">
        <v>7239</v>
      </c>
      <c r="I957" s="90"/>
      <c r="J957" s="90"/>
      <c r="K957" s="91"/>
      <c r="L957" s="92"/>
      <c r="M957" s="90" t="s">
        <v>2749</v>
      </c>
      <c r="N957" s="90"/>
      <c r="O957" s="90"/>
      <c r="P957" s="91"/>
      <c r="Q957" s="185"/>
      <c r="R957" s="185"/>
      <c r="S957" s="185"/>
      <c r="T957" s="185"/>
      <c r="U957" s="185"/>
      <c r="V957" s="100" t="s">
        <v>7240</v>
      </c>
      <c r="W957" s="95" t="s">
        <v>7216</v>
      </c>
      <c r="X957" s="96"/>
      <c r="Y957" s="96"/>
      <c r="Z957" s="96"/>
      <c r="AA957" s="96"/>
      <c r="AB957" s="96"/>
      <c r="AC957" s="95"/>
      <c r="AD957" s="95" t="s">
        <v>6606</v>
      </c>
      <c r="AE957" s="100"/>
      <c r="AF957" s="100" t="s">
        <v>2735</v>
      </c>
      <c r="AG957" s="186"/>
      <c r="AH957" s="187"/>
      <c r="AI957" s="187"/>
      <c r="AJ957" s="187"/>
      <c r="AK957" s="188"/>
      <c r="AL957" s="188"/>
      <c r="AM957" s="189"/>
      <c r="AN957" s="189"/>
      <c r="AO957" s="189"/>
      <c r="AP957" s="189"/>
      <c r="AQ957" s="189"/>
      <c r="AR957" s="189"/>
      <c r="AS957" s="189"/>
      <c r="AT957" s="194" t="s">
        <v>2314</v>
      </c>
      <c r="AU957" s="104"/>
      <c r="AV957" s="104"/>
      <c r="AW957" s="104"/>
      <c r="AX957" s="104"/>
      <c r="AY957" s="104"/>
      <c r="AZ957" s="104"/>
      <c r="BA957" s="104"/>
      <c r="BB957" s="104"/>
      <c r="BC957" s="104"/>
      <c r="BD957" s="104"/>
      <c r="BE957" s="162"/>
      <c r="BF957" s="104"/>
      <c r="BG957" s="363"/>
      <c r="BH957" s="213" t="s">
        <v>2315</v>
      </c>
      <c r="BI957" s="193" t="s">
        <v>2315</v>
      </c>
      <c r="BJ957" s="193" t="s">
        <v>7241</v>
      </c>
      <c r="BK957" s="109"/>
    </row>
    <row r="958" s="193" customFormat="true" ht="12.75" hidden="true" customHeight="true" outlineLevel="0" collapsed="false">
      <c r="A958" s="315"/>
      <c r="B958" s="316"/>
      <c r="C958" s="316"/>
      <c r="D958" s="332" t="s">
        <v>2316</v>
      </c>
      <c r="E958" s="317" t="s">
        <v>2318</v>
      </c>
      <c r="F958" s="87" t="s">
        <v>7242</v>
      </c>
      <c r="G958" s="88"/>
      <c r="H958" s="89" t="s">
        <v>7243</v>
      </c>
      <c r="I958" s="90"/>
      <c r="J958" s="90"/>
      <c r="K958" s="91"/>
      <c r="L958" s="92"/>
      <c r="M958" s="90" t="s">
        <v>2749</v>
      </c>
      <c r="N958" s="90"/>
      <c r="O958" s="90"/>
      <c r="P958" s="91"/>
      <c r="Q958" s="185"/>
      <c r="R958" s="185"/>
      <c r="S958" s="185"/>
      <c r="T958" s="185"/>
      <c r="U958" s="185"/>
      <c r="V958" s="100" t="s">
        <v>7244</v>
      </c>
      <c r="W958" s="95" t="s">
        <v>7216</v>
      </c>
      <c r="X958" s="96"/>
      <c r="Y958" s="96"/>
      <c r="Z958" s="96"/>
      <c r="AA958" s="96"/>
      <c r="AB958" s="96"/>
      <c r="AC958" s="95"/>
      <c r="AD958" s="95" t="s">
        <v>6606</v>
      </c>
      <c r="AE958" s="100"/>
      <c r="AF958" s="100" t="s">
        <v>2735</v>
      </c>
      <c r="AG958" s="186"/>
      <c r="AH958" s="187"/>
      <c r="AI958" s="187"/>
      <c r="AJ958" s="187"/>
      <c r="AK958" s="188"/>
      <c r="AL958" s="188"/>
      <c r="AM958" s="189"/>
      <c r="AN958" s="189"/>
      <c r="AO958" s="189"/>
      <c r="AP958" s="189"/>
      <c r="AQ958" s="189"/>
      <c r="AR958" s="189"/>
      <c r="AS958" s="189"/>
      <c r="AT958" s="194" t="s">
        <v>2317</v>
      </c>
      <c r="AU958" s="104"/>
      <c r="AV958" s="104"/>
      <c r="AW958" s="104"/>
      <c r="AX958" s="104"/>
      <c r="AY958" s="104"/>
      <c r="AZ958" s="104"/>
      <c r="BA958" s="104"/>
      <c r="BB958" s="104"/>
      <c r="BC958" s="104"/>
      <c r="BD958" s="104"/>
      <c r="BE958" s="162"/>
      <c r="BF958" s="104"/>
      <c r="BG958" s="363"/>
      <c r="BH958" s="213" t="s">
        <v>2318</v>
      </c>
      <c r="BI958" s="193" t="s">
        <v>2318</v>
      </c>
      <c r="BJ958" s="193" t="s">
        <v>7245</v>
      </c>
      <c r="BK958" s="109"/>
    </row>
    <row r="959" s="193" customFormat="true" ht="12.75" hidden="true" customHeight="true" outlineLevel="0" collapsed="false">
      <c r="A959" s="315"/>
      <c r="B959" s="316"/>
      <c r="C959" s="316"/>
      <c r="D959" s="370" t="s">
        <v>2319</v>
      </c>
      <c r="E959" s="317" t="s">
        <v>2320</v>
      </c>
      <c r="F959" s="87" t="s">
        <v>7246</v>
      </c>
      <c r="G959" s="88"/>
      <c r="H959" s="89" t="s">
        <v>7247</v>
      </c>
      <c r="I959" s="90"/>
      <c r="J959" s="90"/>
      <c r="K959" s="91"/>
      <c r="L959" s="92"/>
      <c r="M959" s="90" t="s">
        <v>2749</v>
      </c>
      <c r="N959" s="90"/>
      <c r="O959" s="90"/>
      <c r="P959" s="91"/>
      <c r="Q959" s="185"/>
      <c r="R959" s="185"/>
      <c r="S959" s="185"/>
      <c r="T959" s="185"/>
      <c r="U959" s="185"/>
      <c r="V959" s="100" t="s">
        <v>7248</v>
      </c>
      <c r="W959" s="95" t="s">
        <v>7216</v>
      </c>
      <c r="X959" s="96"/>
      <c r="Y959" s="96"/>
      <c r="Z959" s="96"/>
      <c r="AA959" s="96"/>
      <c r="AB959" s="96"/>
      <c r="AC959" s="95"/>
      <c r="AD959" s="95" t="s">
        <v>6606</v>
      </c>
      <c r="AE959" s="100"/>
      <c r="AF959" s="100" t="s">
        <v>2735</v>
      </c>
      <c r="AG959" s="186"/>
      <c r="AH959" s="187"/>
      <c r="AI959" s="187"/>
      <c r="AJ959" s="187"/>
      <c r="AK959" s="188"/>
      <c r="AL959" s="188"/>
      <c r="AM959" s="189"/>
      <c r="AN959" s="189"/>
      <c r="AO959" s="189"/>
      <c r="AP959" s="189"/>
      <c r="AQ959" s="189"/>
      <c r="AR959" s="189"/>
      <c r="AS959" s="189"/>
      <c r="AT959" s="194" t="s">
        <v>2319</v>
      </c>
      <c r="AU959" s="104"/>
      <c r="AV959" s="104"/>
      <c r="AW959" s="104"/>
      <c r="AX959" s="104"/>
      <c r="AY959" s="104"/>
      <c r="AZ959" s="104"/>
      <c r="BA959" s="104"/>
      <c r="BB959" s="104"/>
      <c r="BC959" s="104"/>
      <c r="BD959" s="104"/>
      <c r="BE959" s="162"/>
      <c r="BF959" s="104"/>
      <c r="BG959" s="363"/>
      <c r="BH959" s="213" t="s">
        <v>2320</v>
      </c>
      <c r="BI959" s="193" t="s">
        <v>2320</v>
      </c>
      <c r="BJ959" s="193" t="s">
        <v>7249</v>
      </c>
      <c r="BK959" s="109"/>
    </row>
    <row r="960" s="193" customFormat="true" ht="12.75" hidden="true" customHeight="true" outlineLevel="0" collapsed="false">
      <c r="A960" s="315"/>
      <c r="B960" s="316"/>
      <c r="C960" s="316"/>
      <c r="D960" s="370" t="s">
        <v>2321</v>
      </c>
      <c r="E960" s="317" t="s">
        <v>2322</v>
      </c>
      <c r="F960" s="87" t="s">
        <v>7250</v>
      </c>
      <c r="G960" s="88"/>
      <c r="H960" s="89" t="s">
        <v>7251</v>
      </c>
      <c r="I960" s="90"/>
      <c r="J960" s="90"/>
      <c r="K960" s="91"/>
      <c r="L960" s="92"/>
      <c r="M960" s="90" t="s">
        <v>2749</v>
      </c>
      <c r="N960" s="90"/>
      <c r="O960" s="90"/>
      <c r="P960" s="91"/>
      <c r="Q960" s="185"/>
      <c r="R960" s="185"/>
      <c r="S960" s="185"/>
      <c r="T960" s="185"/>
      <c r="U960" s="185"/>
      <c r="V960" s="100" t="s">
        <v>7252</v>
      </c>
      <c r="W960" s="95" t="s">
        <v>7216</v>
      </c>
      <c r="X960" s="96"/>
      <c r="Y960" s="96"/>
      <c r="Z960" s="96"/>
      <c r="AA960" s="96"/>
      <c r="AB960" s="96"/>
      <c r="AC960" s="95"/>
      <c r="AD960" s="95" t="s">
        <v>6606</v>
      </c>
      <c r="AE960" s="100"/>
      <c r="AF960" s="100" t="s">
        <v>2735</v>
      </c>
      <c r="AG960" s="186"/>
      <c r="AH960" s="187"/>
      <c r="AI960" s="187"/>
      <c r="AJ960" s="187"/>
      <c r="AK960" s="188"/>
      <c r="AL960" s="188"/>
      <c r="AM960" s="189"/>
      <c r="AN960" s="189"/>
      <c r="AO960" s="189"/>
      <c r="AP960" s="189"/>
      <c r="AQ960" s="189"/>
      <c r="AR960" s="189"/>
      <c r="AS960" s="189"/>
      <c r="AT960" s="194" t="s">
        <v>2321</v>
      </c>
      <c r="AU960" s="104"/>
      <c r="AV960" s="104"/>
      <c r="AW960" s="104"/>
      <c r="AX960" s="104"/>
      <c r="AY960" s="104"/>
      <c r="AZ960" s="104"/>
      <c r="BA960" s="104"/>
      <c r="BB960" s="104"/>
      <c r="BC960" s="104"/>
      <c r="BD960" s="104"/>
      <c r="BE960" s="162"/>
      <c r="BF960" s="104"/>
      <c r="BG960" s="363"/>
      <c r="BH960" s="213" t="s">
        <v>2322</v>
      </c>
      <c r="BI960" s="193" t="s">
        <v>2322</v>
      </c>
      <c r="BJ960" s="193" t="s">
        <v>7253</v>
      </c>
      <c r="BK960" s="109"/>
    </row>
    <row r="961" s="193" customFormat="true" ht="12.75" hidden="true" customHeight="true" outlineLevel="0" collapsed="false">
      <c r="A961" s="315"/>
      <c r="B961" s="316"/>
      <c r="C961" s="316"/>
      <c r="D961" s="332" t="s">
        <v>2323</v>
      </c>
      <c r="E961" s="317" t="s">
        <v>2324</v>
      </c>
      <c r="F961" s="87" t="s">
        <v>7254</v>
      </c>
      <c r="G961" s="88"/>
      <c r="H961" s="89" t="s">
        <v>7255</v>
      </c>
      <c r="I961" s="90"/>
      <c r="J961" s="90"/>
      <c r="K961" s="91"/>
      <c r="L961" s="92"/>
      <c r="M961" s="90" t="s">
        <v>2749</v>
      </c>
      <c r="N961" s="90"/>
      <c r="O961" s="90"/>
      <c r="P961" s="91"/>
      <c r="Q961" s="185"/>
      <c r="R961" s="185"/>
      <c r="S961" s="185"/>
      <c r="T961" s="185"/>
      <c r="U961" s="185"/>
      <c r="V961" s="100" t="s">
        <v>7256</v>
      </c>
      <c r="W961" s="95" t="s">
        <v>7216</v>
      </c>
      <c r="X961" s="96"/>
      <c r="Y961" s="96"/>
      <c r="Z961" s="96"/>
      <c r="AA961" s="96"/>
      <c r="AB961" s="96"/>
      <c r="AC961" s="95"/>
      <c r="AD961" s="95" t="s">
        <v>6606</v>
      </c>
      <c r="AE961" s="100"/>
      <c r="AF961" s="100" t="s">
        <v>2735</v>
      </c>
      <c r="AG961" s="186"/>
      <c r="AH961" s="187"/>
      <c r="AI961" s="187"/>
      <c r="AJ961" s="187"/>
      <c r="AK961" s="188"/>
      <c r="AL961" s="188"/>
      <c r="AM961" s="189"/>
      <c r="AN961" s="189"/>
      <c r="AO961" s="189"/>
      <c r="AP961" s="189"/>
      <c r="AQ961" s="189"/>
      <c r="AR961" s="189"/>
      <c r="AS961" s="189"/>
      <c r="AT961" s="194" t="s">
        <v>2323</v>
      </c>
      <c r="AU961" s="104"/>
      <c r="AV961" s="104"/>
      <c r="AW961" s="104"/>
      <c r="AX961" s="104"/>
      <c r="AY961" s="104"/>
      <c r="AZ961" s="104"/>
      <c r="BA961" s="104"/>
      <c r="BB961" s="104"/>
      <c r="BC961" s="104"/>
      <c r="BD961" s="104"/>
      <c r="BE961" s="162"/>
      <c r="BF961" s="104"/>
      <c r="BG961" s="363"/>
      <c r="BH961" s="213" t="s">
        <v>2324</v>
      </c>
      <c r="BI961" s="193" t="s">
        <v>2324</v>
      </c>
      <c r="BJ961" s="193" t="s">
        <v>7257</v>
      </c>
      <c r="BK961" s="109"/>
    </row>
    <row r="962" s="193" customFormat="true" ht="12.75" hidden="true" customHeight="true" outlineLevel="0" collapsed="false">
      <c r="A962" s="315"/>
      <c r="B962" s="316"/>
      <c r="C962" s="316"/>
      <c r="D962" s="332" t="s">
        <v>2325</v>
      </c>
      <c r="E962" s="317" t="s">
        <v>2326</v>
      </c>
      <c r="F962" s="87" t="s">
        <v>7258</v>
      </c>
      <c r="G962" s="88"/>
      <c r="H962" s="89" t="s">
        <v>7259</v>
      </c>
      <c r="I962" s="90"/>
      <c r="J962" s="90"/>
      <c r="K962" s="91"/>
      <c r="L962" s="92"/>
      <c r="M962" s="90" t="s">
        <v>2749</v>
      </c>
      <c r="N962" s="90"/>
      <c r="O962" s="90"/>
      <c r="P962" s="91"/>
      <c r="Q962" s="185"/>
      <c r="R962" s="185"/>
      <c r="S962" s="185"/>
      <c r="T962" s="185"/>
      <c r="U962" s="185"/>
      <c r="V962" s="100" t="s">
        <v>7260</v>
      </c>
      <c r="W962" s="95" t="s">
        <v>7216</v>
      </c>
      <c r="X962" s="96"/>
      <c r="Y962" s="96"/>
      <c r="Z962" s="96"/>
      <c r="AA962" s="96"/>
      <c r="AB962" s="96"/>
      <c r="AC962" s="95"/>
      <c r="AD962" s="95" t="s">
        <v>6606</v>
      </c>
      <c r="AE962" s="100"/>
      <c r="AF962" s="100" t="s">
        <v>2735</v>
      </c>
      <c r="AG962" s="186"/>
      <c r="AH962" s="187"/>
      <c r="AI962" s="187"/>
      <c r="AJ962" s="187"/>
      <c r="AK962" s="188"/>
      <c r="AL962" s="188"/>
      <c r="AM962" s="189"/>
      <c r="AN962" s="189"/>
      <c r="AO962" s="189"/>
      <c r="AP962" s="189"/>
      <c r="AQ962" s="189"/>
      <c r="AR962" s="189"/>
      <c r="AS962" s="189"/>
      <c r="AT962" s="194" t="s">
        <v>2325</v>
      </c>
      <c r="AU962" s="104"/>
      <c r="AV962" s="104"/>
      <c r="AW962" s="104"/>
      <c r="AX962" s="104"/>
      <c r="AY962" s="104"/>
      <c r="AZ962" s="104"/>
      <c r="BA962" s="104"/>
      <c r="BB962" s="104"/>
      <c r="BC962" s="104"/>
      <c r="BD962" s="104"/>
      <c r="BE962" s="162"/>
      <c r="BF962" s="104"/>
      <c r="BG962" s="363"/>
      <c r="BH962" s="213" t="s">
        <v>2326</v>
      </c>
      <c r="BI962" s="193" t="s">
        <v>2326</v>
      </c>
      <c r="BJ962" s="193" t="s">
        <v>7261</v>
      </c>
      <c r="BK962" s="109"/>
    </row>
    <row r="963" s="193" customFormat="true" ht="12.75" hidden="true" customHeight="true" outlineLevel="0" collapsed="false">
      <c r="A963" s="315"/>
      <c r="B963" s="316"/>
      <c r="C963" s="316"/>
      <c r="D963" s="332" t="s">
        <v>2327</v>
      </c>
      <c r="E963" s="317" t="s">
        <v>2328</v>
      </c>
      <c r="F963" s="87" t="s">
        <v>7262</v>
      </c>
      <c r="G963" s="88"/>
      <c r="H963" s="89" t="s">
        <v>7263</v>
      </c>
      <c r="I963" s="90"/>
      <c r="J963" s="90"/>
      <c r="K963" s="91"/>
      <c r="L963" s="92"/>
      <c r="M963" s="90" t="s">
        <v>2749</v>
      </c>
      <c r="N963" s="90"/>
      <c r="O963" s="90"/>
      <c r="P963" s="91"/>
      <c r="Q963" s="185"/>
      <c r="R963" s="185"/>
      <c r="S963" s="185"/>
      <c r="T963" s="185"/>
      <c r="U963" s="185"/>
      <c r="V963" s="100" t="s">
        <v>7264</v>
      </c>
      <c r="W963" s="95" t="s">
        <v>7216</v>
      </c>
      <c r="X963" s="96"/>
      <c r="Y963" s="96"/>
      <c r="Z963" s="96"/>
      <c r="AA963" s="96"/>
      <c r="AB963" s="96"/>
      <c r="AC963" s="95"/>
      <c r="AD963" s="95" t="s">
        <v>6606</v>
      </c>
      <c r="AE963" s="100"/>
      <c r="AF963" s="100" t="s">
        <v>2735</v>
      </c>
      <c r="AG963" s="186"/>
      <c r="AH963" s="187"/>
      <c r="AI963" s="187"/>
      <c r="AJ963" s="187"/>
      <c r="AK963" s="188"/>
      <c r="AL963" s="188"/>
      <c r="AM963" s="189"/>
      <c r="AN963" s="189"/>
      <c r="AO963" s="189"/>
      <c r="AP963" s="189"/>
      <c r="AQ963" s="189"/>
      <c r="AR963" s="189"/>
      <c r="AS963" s="189"/>
      <c r="AT963" s="194" t="s">
        <v>2327</v>
      </c>
      <c r="AU963" s="104"/>
      <c r="AV963" s="104"/>
      <c r="AW963" s="104"/>
      <c r="AX963" s="104"/>
      <c r="AY963" s="104"/>
      <c r="AZ963" s="104"/>
      <c r="BA963" s="104"/>
      <c r="BB963" s="104"/>
      <c r="BC963" s="104"/>
      <c r="BD963" s="104"/>
      <c r="BE963" s="162"/>
      <c r="BF963" s="104"/>
      <c r="BG963" s="363"/>
      <c r="BH963" s="213" t="s">
        <v>2328</v>
      </c>
      <c r="BI963" s="193" t="s">
        <v>2328</v>
      </c>
      <c r="BJ963" s="193" t="s">
        <v>7265</v>
      </c>
      <c r="BK963" s="109"/>
    </row>
    <row r="964" s="193" customFormat="true" ht="12.75" hidden="true" customHeight="true" outlineLevel="0" collapsed="false">
      <c r="A964" s="315"/>
      <c r="B964" s="316"/>
      <c r="C964" s="316"/>
      <c r="D964" s="332" t="s">
        <v>2329</v>
      </c>
      <c r="E964" s="317" t="s">
        <v>2331</v>
      </c>
      <c r="F964" s="87" t="s">
        <v>7266</v>
      </c>
      <c r="G964" s="88"/>
      <c r="H964" s="89" t="s">
        <v>7267</v>
      </c>
      <c r="I964" s="90"/>
      <c r="J964" s="90"/>
      <c r="K964" s="91"/>
      <c r="L964" s="92"/>
      <c r="M964" s="90" t="s">
        <v>2749</v>
      </c>
      <c r="N964" s="90"/>
      <c r="O964" s="90"/>
      <c r="P964" s="91"/>
      <c r="Q964" s="185"/>
      <c r="R964" s="185"/>
      <c r="S964" s="185"/>
      <c r="T964" s="185"/>
      <c r="U964" s="185"/>
      <c r="V964" s="100" t="s">
        <v>7268</v>
      </c>
      <c r="W964" s="95" t="s">
        <v>7216</v>
      </c>
      <c r="X964" s="96"/>
      <c r="Y964" s="96"/>
      <c r="Z964" s="96"/>
      <c r="AA964" s="96"/>
      <c r="AB964" s="96"/>
      <c r="AC964" s="95"/>
      <c r="AD964" s="95" t="s">
        <v>6606</v>
      </c>
      <c r="AE964" s="100"/>
      <c r="AF964" s="100" t="s">
        <v>2735</v>
      </c>
      <c r="AG964" s="186"/>
      <c r="AH964" s="187"/>
      <c r="AI964" s="187"/>
      <c r="AJ964" s="187"/>
      <c r="AK964" s="188"/>
      <c r="AL964" s="188"/>
      <c r="AM964" s="189"/>
      <c r="AN964" s="189"/>
      <c r="AO964" s="189"/>
      <c r="AP964" s="189"/>
      <c r="AQ964" s="189"/>
      <c r="AR964" s="189"/>
      <c r="AS964" s="189"/>
      <c r="AT964" s="194" t="s">
        <v>2330</v>
      </c>
      <c r="AU964" s="104"/>
      <c r="AV964" s="104"/>
      <c r="AW964" s="104"/>
      <c r="AX964" s="104"/>
      <c r="AY964" s="104"/>
      <c r="AZ964" s="104"/>
      <c r="BA964" s="104"/>
      <c r="BB964" s="104"/>
      <c r="BC964" s="104"/>
      <c r="BD964" s="104"/>
      <c r="BE964" s="162"/>
      <c r="BF964" s="104"/>
      <c r="BG964" s="363"/>
      <c r="BH964" s="213" t="s">
        <v>2331</v>
      </c>
      <c r="BI964" s="193" t="s">
        <v>2331</v>
      </c>
      <c r="BJ964" s="193" t="s">
        <v>7269</v>
      </c>
      <c r="BK964" s="109"/>
    </row>
    <row r="965" s="193" customFormat="true" ht="12.75" hidden="true" customHeight="true" outlineLevel="0" collapsed="false">
      <c r="A965" s="315"/>
      <c r="B965" s="316"/>
      <c r="C965" s="316"/>
      <c r="D965" s="332" t="s">
        <v>2332</v>
      </c>
      <c r="E965" s="317" t="s">
        <v>2334</v>
      </c>
      <c r="F965" s="87" t="s">
        <v>7270</v>
      </c>
      <c r="G965" s="88"/>
      <c r="H965" s="89" t="s">
        <v>7271</v>
      </c>
      <c r="I965" s="90"/>
      <c r="J965" s="90"/>
      <c r="K965" s="91"/>
      <c r="L965" s="92"/>
      <c r="M965" s="90" t="s">
        <v>2749</v>
      </c>
      <c r="N965" s="90"/>
      <c r="O965" s="90"/>
      <c r="P965" s="91"/>
      <c r="Q965" s="185"/>
      <c r="R965" s="185"/>
      <c r="S965" s="185"/>
      <c r="T965" s="185"/>
      <c r="U965" s="185"/>
      <c r="V965" s="100" t="s">
        <v>7272</v>
      </c>
      <c r="W965" s="95" t="s">
        <v>7216</v>
      </c>
      <c r="X965" s="96"/>
      <c r="Y965" s="96"/>
      <c r="Z965" s="96"/>
      <c r="AA965" s="96"/>
      <c r="AB965" s="96"/>
      <c r="AC965" s="95"/>
      <c r="AD965" s="95" t="s">
        <v>6606</v>
      </c>
      <c r="AE965" s="100"/>
      <c r="AF965" s="100" t="s">
        <v>2735</v>
      </c>
      <c r="AG965" s="186"/>
      <c r="AH965" s="187"/>
      <c r="AI965" s="187"/>
      <c r="AJ965" s="187"/>
      <c r="AK965" s="188"/>
      <c r="AL965" s="188"/>
      <c r="AM965" s="189"/>
      <c r="AN965" s="189"/>
      <c r="AO965" s="189"/>
      <c r="AP965" s="189"/>
      <c r="AQ965" s="189"/>
      <c r="AR965" s="189"/>
      <c r="AS965" s="189"/>
      <c r="AT965" s="194" t="s">
        <v>2333</v>
      </c>
      <c r="AU965" s="104"/>
      <c r="AV965" s="104"/>
      <c r="AW965" s="104"/>
      <c r="AX965" s="104"/>
      <c r="AY965" s="104"/>
      <c r="AZ965" s="104"/>
      <c r="BA965" s="104"/>
      <c r="BB965" s="104"/>
      <c r="BC965" s="104"/>
      <c r="BD965" s="104"/>
      <c r="BE965" s="162"/>
      <c r="BF965" s="104"/>
      <c r="BG965" s="363"/>
      <c r="BH965" s="213" t="s">
        <v>2334</v>
      </c>
      <c r="BI965" s="193" t="s">
        <v>2334</v>
      </c>
      <c r="BJ965" s="193" t="s">
        <v>7273</v>
      </c>
      <c r="BK965" s="109"/>
    </row>
    <row r="966" s="193" customFormat="true" ht="12.75" hidden="true" customHeight="true" outlineLevel="0" collapsed="false">
      <c r="A966" s="315"/>
      <c r="B966" s="316"/>
      <c r="C966" s="316"/>
      <c r="D966" s="332" t="s">
        <v>2335</v>
      </c>
      <c r="E966" s="317" t="s">
        <v>2337</v>
      </c>
      <c r="F966" s="87" t="s">
        <v>7274</v>
      </c>
      <c r="G966" s="88"/>
      <c r="H966" s="89" t="s">
        <v>7275</v>
      </c>
      <c r="I966" s="90"/>
      <c r="J966" s="90"/>
      <c r="K966" s="91"/>
      <c r="L966" s="92"/>
      <c r="M966" s="90" t="s">
        <v>2749</v>
      </c>
      <c r="N966" s="90"/>
      <c r="O966" s="90"/>
      <c r="P966" s="91"/>
      <c r="Q966" s="185"/>
      <c r="R966" s="185"/>
      <c r="S966" s="185"/>
      <c r="T966" s="185"/>
      <c r="U966" s="185"/>
      <c r="V966" s="100" t="s">
        <v>7276</v>
      </c>
      <c r="W966" s="95" t="s">
        <v>7216</v>
      </c>
      <c r="X966" s="96"/>
      <c r="Y966" s="96"/>
      <c r="Z966" s="96"/>
      <c r="AA966" s="96"/>
      <c r="AB966" s="96"/>
      <c r="AC966" s="95"/>
      <c r="AD966" s="95" t="s">
        <v>6606</v>
      </c>
      <c r="AE966" s="100"/>
      <c r="AF966" s="100" t="s">
        <v>2735</v>
      </c>
      <c r="AG966" s="186"/>
      <c r="AH966" s="187"/>
      <c r="AI966" s="187"/>
      <c r="AJ966" s="187"/>
      <c r="AK966" s="188"/>
      <c r="AL966" s="188"/>
      <c r="AM966" s="189"/>
      <c r="AN966" s="189"/>
      <c r="AO966" s="189"/>
      <c r="AP966" s="189"/>
      <c r="AQ966" s="189"/>
      <c r="AR966" s="189"/>
      <c r="AS966" s="189"/>
      <c r="AT966" s="194" t="s">
        <v>2336</v>
      </c>
      <c r="AU966" s="104"/>
      <c r="AV966" s="104"/>
      <c r="AW966" s="104"/>
      <c r="AX966" s="104"/>
      <c r="AY966" s="104"/>
      <c r="AZ966" s="104"/>
      <c r="BA966" s="104"/>
      <c r="BB966" s="104"/>
      <c r="BC966" s="104"/>
      <c r="BD966" s="104"/>
      <c r="BE966" s="162"/>
      <c r="BF966" s="104"/>
      <c r="BG966" s="363"/>
      <c r="BH966" s="213" t="s">
        <v>2337</v>
      </c>
      <c r="BI966" s="193" t="s">
        <v>2337</v>
      </c>
      <c r="BJ966" s="193" t="s">
        <v>7277</v>
      </c>
      <c r="BK966" s="109"/>
    </row>
    <row r="967" s="193" customFormat="true" ht="12.75" hidden="true" customHeight="true" outlineLevel="0" collapsed="false">
      <c r="A967" s="315"/>
      <c r="B967" s="316"/>
      <c r="C967" s="316"/>
      <c r="D967" s="332" t="s">
        <v>2338</v>
      </c>
      <c r="E967" s="317" t="s">
        <v>2340</v>
      </c>
      <c r="F967" s="87" t="s">
        <v>7278</v>
      </c>
      <c r="G967" s="88"/>
      <c r="H967" s="89" t="s">
        <v>7279</v>
      </c>
      <c r="I967" s="90"/>
      <c r="J967" s="90"/>
      <c r="K967" s="91"/>
      <c r="L967" s="92"/>
      <c r="M967" s="90" t="s">
        <v>2749</v>
      </c>
      <c r="N967" s="90"/>
      <c r="O967" s="90"/>
      <c r="P967" s="91"/>
      <c r="Q967" s="185"/>
      <c r="R967" s="185"/>
      <c r="S967" s="185"/>
      <c r="T967" s="185"/>
      <c r="U967" s="185"/>
      <c r="V967" s="100" t="s">
        <v>7280</v>
      </c>
      <c r="W967" s="95" t="s">
        <v>7216</v>
      </c>
      <c r="X967" s="96"/>
      <c r="Y967" s="96"/>
      <c r="Z967" s="96"/>
      <c r="AA967" s="96"/>
      <c r="AB967" s="96"/>
      <c r="AC967" s="95"/>
      <c r="AD967" s="95" t="s">
        <v>6606</v>
      </c>
      <c r="AE967" s="100"/>
      <c r="AF967" s="100" t="s">
        <v>2735</v>
      </c>
      <c r="AG967" s="186"/>
      <c r="AH967" s="187"/>
      <c r="AI967" s="187"/>
      <c r="AJ967" s="187"/>
      <c r="AK967" s="188"/>
      <c r="AL967" s="188"/>
      <c r="AM967" s="189"/>
      <c r="AN967" s="189"/>
      <c r="AO967" s="189"/>
      <c r="AP967" s="189"/>
      <c r="AQ967" s="189"/>
      <c r="AR967" s="189"/>
      <c r="AS967" s="189"/>
      <c r="AT967" s="194" t="s">
        <v>2339</v>
      </c>
      <c r="AU967" s="104"/>
      <c r="AV967" s="104"/>
      <c r="AW967" s="104"/>
      <c r="AX967" s="104"/>
      <c r="AY967" s="104"/>
      <c r="AZ967" s="104"/>
      <c r="BA967" s="104"/>
      <c r="BB967" s="104"/>
      <c r="BC967" s="104"/>
      <c r="BD967" s="104"/>
      <c r="BE967" s="162"/>
      <c r="BF967" s="104"/>
      <c r="BG967" s="363"/>
      <c r="BH967" s="213" t="s">
        <v>2340</v>
      </c>
      <c r="BI967" s="193" t="s">
        <v>2340</v>
      </c>
      <c r="BJ967" s="193" t="s">
        <v>7281</v>
      </c>
      <c r="BK967" s="109"/>
    </row>
    <row r="968" s="193" customFormat="true" ht="12.75" hidden="true" customHeight="true" outlineLevel="0" collapsed="false">
      <c r="A968" s="315"/>
      <c r="B968" s="316"/>
      <c r="C968" s="316"/>
      <c r="D968" s="332" t="s">
        <v>2341</v>
      </c>
      <c r="E968" s="317" t="s">
        <v>2343</v>
      </c>
      <c r="F968" s="87" t="s">
        <v>7282</v>
      </c>
      <c r="G968" s="88"/>
      <c r="H968" s="89" t="s">
        <v>7283</v>
      </c>
      <c r="I968" s="90"/>
      <c r="J968" s="90"/>
      <c r="K968" s="91"/>
      <c r="L968" s="92"/>
      <c r="M968" s="90" t="s">
        <v>2749</v>
      </c>
      <c r="N968" s="90"/>
      <c r="O968" s="90"/>
      <c r="P968" s="91"/>
      <c r="Q968" s="185"/>
      <c r="R968" s="185"/>
      <c r="S968" s="185"/>
      <c r="T968" s="185"/>
      <c r="U968" s="185"/>
      <c r="V968" s="100" t="s">
        <v>7284</v>
      </c>
      <c r="W968" s="95" t="s">
        <v>7216</v>
      </c>
      <c r="X968" s="96"/>
      <c r="Y968" s="96"/>
      <c r="Z968" s="96"/>
      <c r="AA968" s="96"/>
      <c r="AB968" s="96"/>
      <c r="AC968" s="95"/>
      <c r="AD968" s="95" t="s">
        <v>6606</v>
      </c>
      <c r="AE968" s="100"/>
      <c r="AF968" s="100" t="s">
        <v>2735</v>
      </c>
      <c r="AG968" s="186"/>
      <c r="AH968" s="187"/>
      <c r="AI968" s="187"/>
      <c r="AJ968" s="187"/>
      <c r="AK968" s="188"/>
      <c r="AL968" s="188"/>
      <c r="AM968" s="189"/>
      <c r="AN968" s="189"/>
      <c r="AO968" s="189"/>
      <c r="AP968" s="189"/>
      <c r="AQ968" s="189"/>
      <c r="AR968" s="189"/>
      <c r="AS968" s="189"/>
      <c r="AT968" s="194" t="s">
        <v>2342</v>
      </c>
      <c r="AU968" s="104"/>
      <c r="AV968" s="104"/>
      <c r="AW968" s="104"/>
      <c r="AX968" s="104"/>
      <c r="AY968" s="104"/>
      <c r="AZ968" s="104"/>
      <c r="BA968" s="104"/>
      <c r="BB968" s="104"/>
      <c r="BC968" s="104"/>
      <c r="BD968" s="104"/>
      <c r="BE968" s="162"/>
      <c r="BF968" s="104"/>
      <c r="BG968" s="363"/>
      <c r="BH968" s="213" t="s">
        <v>2343</v>
      </c>
      <c r="BI968" s="193" t="s">
        <v>2343</v>
      </c>
      <c r="BJ968" s="193" t="s">
        <v>7285</v>
      </c>
      <c r="BK968" s="109"/>
    </row>
    <row r="969" s="193" customFormat="true" ht="12.75" hidden="true" customHeight="true" outlineLevel="0" collapsed="false">
      <c r="A969" s="315"/>
      <c r="B969" s="316"/>
      <c r="C969" s="316"/>
      <c r="D969" s="332" t="s">
        <v>2344</v>
      </c>
      <c r="E969" s="317" t="s">
        <v>2346</v>
      </c>
      <c r="F969" s="87" t="s">
        <v>7286</v>
      </c>
      <c r="G969" s="88"/>
      <c r="H969" s="89" t="s">
        <v>7287</v>
      </c>
      <c r="I969" s="90"/>
      <c r="J969" s="90"/>
      <c r="K969" s="91"/>
      <c r="L969" s="92"/>
      <c r="M969" s="90" t="s">
        <v>2749</v>
      </c>
      <c r="N969" s="90"/>
      <c r="O969" s="90"/>
      <c r="P969" s="91"/>
      <c r="Q969" s="185"/>
      <c r="R969" s="185"/>
      <c r="S969" s="185"/>
      <c r="T969" s="185"/>
      <c r="U969" s="185"/>
      <c r="V969" s="100" t="s">
        <v>7288</v>
      </c>
      <c r="W969" s="95" t="s">
        <v>7216</v>
      </c>
      <c r="X969" s="96"/>
      <c r="Y969" s="96"/>
      <c r="Z969" s="96"/>
      <c r="AA969" s="96"/>
      <c r="AB969" s="96"/>
      <c r="AC969" s="95"/>
      <c r="AD969" s="95" t="s">
        <v>6606</v>
      </c>
      <c r="AE969" s="100"/>
      <c r="AF969" s="100" t="s">
        <v>2735</v>
      </c>
      <c r="AG969" s="186"/>
      <c r="AH969" s="187"/>
      <c r="AI969" s="187"/>
      <c r="AJ969" s="187"/>
      <c r="AK969" s="188"/>
      <c r="AL969" s="188"/>
      <c r="AM969" s="189"/>
      <c r="AN969" s="189"/>
      <c r="AO969" s="189"/>
      <c r="AP969" s="189"/>
      <c r="AQ969" s="189"/>
      <c r="AR969" s="189"/>
      <c r="AS969" s="189"/>
      <c r="AT969" s="194" t="s">
        <v>2345</v>
      </c>
      <c r="AU969" s="104"/>
      <c r="AV969" s="104"/>
      <c r="AW969" s="104"/>
      <c r="AX969" s="104"/>
      <c r="AY969" s="104"/>
      <c r="AZ969" s="104"/>
      <c r="BA969" s="104"/>
      <c r="BB969" s="104"/>
      <c r="BC969" s="104"/>
      <c r="BD969" s="104"/>
      <c r="BE969" s="162"/>
      <c r="BF969" s="104"/>
      <c r="BG969" s="363"/>
      <c r="BH969" s="213" t="s">
        <v>2346</v>
      </c>
      <c r="BI969" s="193" t="s">
        <v>2346</v>
      </c>
      <c r="BJ969" s="193" t="s">
        <v>7289</v>
      </c>
      <c r="BK969" s="109"/>
    </row>
    <row r="970" s="193" customFormat="true" ht="12.75" hidden="true" customHeight="true" outlineLevel="0" collapsed="false">
      <c r="A970" s="315"/>
      <c r="B970" s="316"/>
      <c r="C970" s="316"/>
      <c r="D970" s="332" t="s">
        <v>2347</v>
      </c>
      <c r="E970" s="317" t="s">
        <v>2349</v>
      </c>
      <c r="F970" s="87" t="s">
        <v>7290</v>
      </c>
      <c r="G970" s="88"/>
      <c r="H970" s="89" t="s">
        <v>7291</v>
      </c>
      <c r="I970" s="90"/>
      <c r="J970" s="90"/>
      <c r="K970" s="91"/>
      <c r="L970" s="92"/>
      <c r="M970" s="90" t="s">
        <v>2749</v>
      </c>
      <c r="N970" s="90"/>
      <c r="O970" s="90"/>
      <c r="P970" s="91"/>
      <c r="Q970" s="185"/>
      <c r="R970" s="185"/>
      <c r="S970" s="185"/>
      <c r="T970" s="185"/>
      <c r="U970" s="185"/>
      <c r="V970" s="100" t="s">
        <v>7292</v>
      </c>
      <c r="W970" s="95" t="s">
        <v>7216</v>
      </c>
      <c r="X970" s="96"/>
      <c r="Y970" s="96"/>
      <c r="Z970" s="96"/>
      <c r="AA970" s="96"/>
      <c r="AB970" s="96"/>
      <c r="AC970" s="95"/>
      <c r="AD970" s="95" t="s">
        <v>6606</v>
      </c>
      <c r="AE970" s="100"/>
      <c r="AF970" s="100" t="s">
        <v>2735</v>
      </c>
      <c r="AG970" s="186"/>
      <c r="AH970" s="187"/>
      <c r="AI970" s="187"/>
      <c r="AJ970" s="187"/>
      <c r="AK970" s="188"/>
      <c r="AL970" s="188"/>
      <c r="AM970" s="189"/>
      <c r="AN970" s="189"/>
      <c r="AO970" s="189"/>
      <c r="AP970" s="189"/>
      <c r="AQ970" s="189"/>
      <c r="AR970" s="189"/>
      <c r="AS970" s="189"/>
      <c r="AT970" s="194" t="s">
        <v>2348</v>
      </c>
      <c r="AU970" s="104"/>
      <c r="AV970" s="104"/>
      <c r="AW970" s="104"/>
      <c r="AX970" s="104"/>
      <c r="AY970" s="104"/>
      <c r="AZ970" s="104"/>
      <c r="BA970" s="104"/>
      <c r="BB970" s="104"/>
      <c r="BC970" s="104"/>
      <c r="BD970" s="104"/>
      <c r="BE970" s="162"/>
      <c r="BF970" s="104"/>
      <c r="BG970" s="363"/>
      <c r="BH970" s="213" t="s">
        <v>2349</v>
      </c>
      <c r="BI970" s="193" t="s">
        <v>2349</v>
      </c>
      <c r="BJ970" s="193" t="s">
        <v>7293</v>
      </c>
      <c r="BK970" s="109"/>
    </row>
    <row r="971" s="193" customFormat="true" ht="12.75" hidden="true" customHeight="true" outlineLevel="0" collapsed="false">
      <c r="A971" s="315"/>
      <c r="B971" s="316"/>
      <c r="C971" s="316"/>
      <c r="D971" s="370" t="s">
        <v>2350</v>
      </c>
      <c r="E971" s="317" t="s">
        <v>2352</v>
      </c>
      <c r="F971" s="87" t="s">
        <v>7294</v>
      </c>
      <c r="G971" s="88"/>
      <c r="H971" s="89" t="s">
        <v>7295</v>
      </c>
      <c r="I971" s="90"/>
      <c r="J971" s="90"/>
      <c r="K971" s="91"/>
      <c r="L971" s="92"/>
      <c r="M971" s="90" t="s">
        <v>2749</v>
      </c>
      <c r="N971" s="90"/>
      <c r="O971" s="90"/>
      <c r="P971" s="91"/>
      <c r="Q971" s="185"/>
      <c r="R971" s="185"/>
      <c r="S971" s="185"/>
      <c r="T971" s="185"/>
      <c r="U971" s="185"/>
      <c r="V971" s="100" t="s">
        <v>7296</v>
      </c>
      <c r="W971" s="95" t="s">
        <v>7216</v>
      </c>
      <c r="X971" s="96"/>
      <c r="Y971" s="96"/>
      <c r="Z971" s="96"/>
      <c r="AA971" s="96"/>
      <c r="AB971" s="96"/>
      <c r="AC971" s="95"/>
      <c r="AD971" s="95" t="s">
        <v>6606</v>
      </c>
      <c r="AE971" s="100"/>
      <c r="AF971" s="100" t="s">
        <v>2735</v>
      </c>
      <c r="AG971" s="186"/>
      <c r="AH971" s="187"/>
      <c r="AI971" s="187"/>
      <c r="AJ971" s="187"/>
      <c r="AK971" s="188"/>
      <c r="AL971" s="188"/>
      <c r="AM971" s="189"/>
      <c r="AN971" s="189"/>
      <c r="AO971" s="189"/>
      <c r="AP971" s="189"/>
      <c r="AQ971" s="189"/>
      <c r="AR971" s="189"/>
      <c r="AS971" s="189"/>
      <c r="AT971" s="194" t="s">
        <v>2351</v>
      </c>
      <c r="AU971" s="104"/>
      <c r="AV971" s="104"/>
      <c r="AW971" s="104"/>
      <c r="AX971" s="104"/>
      <c r="AY971" s="104"/>
      <c r="AZ971" s="104"/>
      <c r="BA971" s="104"/>
      <c r="BB971" s="104"/>
      <c r="BC971" s="104"/>
      <c r="BD971" s="104"/>
      <c r="BE971" s="162"/>
      <c r="BF971" s="104"/>
      <c r="BG971" s="363"/>
      <c r="BH971" s="213" t="s">
        <v>2352</v>
      </c>
      <c r="BI971" s="193" t="s">
        <v>2352</v>
      </c>
      <c r="BJ971" s="193" t="s">
        <v>7297</v>
      </c>
      <c r="BK971" s="109"/>
    </row>
    <row r="972" s="193" customFormat="true" ht="12.75" hidden="true" customHeight="true" outlineLevel="0" collapsed="false">
      <c r="A972" s="315"/>
      <c r="B972" s="316"/>
      <c r="C972" s="316"/>
      <c r="D972" s="370" t="s">
        <v>2353</v>
      </c>
      <c r="E972" s="317" t="s">
        <v>2354</v>
      </c>
      <c r="F972" s="87" t="s">
        <v>7298</v>
      </c>
      <c r="G972" s="88"/>
      <c r="H972" s="89" t="s">
        <v>7299</v>
      </c>
      <c r="I972" s="90"/>
      <c r="J972" s="90"/>
      <c r="K972" s="91"/>
      <c r="L972" s="92"/>
      <c r="M972" s="90" t="s">
        <v>2749</v>
      </c>
      <c r="N972" s="90"/>
      <c r="O972" s="90"/>
      <c r="P972" s="91"/>
      <c r="Q972" s="185"/>
      <c r="R972" s="185"/>
      <c r="S972" s="185"/>
      <c r="T972" s="185"/>
      <c r="U972" s="185"/>
      <c r="V972" s="100" t="s">
        <v>7300</v>
      </c>
      <c r="W972" s="95" t="s">
        <v>7216</v>
      </c>
      <c r="X972" s="96"/>
      <c r="Y972" s="96"/>
      <c r="Z972" s="96"/>
      <c r="AA972" s="96"/>
      <c r="AB972" s="96"/>
      <c r="AC972" s="95"/>
      <c r="AD972" s="95" t="s">
        <v>6606</v>
      </c>
      <c r="AE972" s="100"/>
      <c r="AF972" s="100" t="s">
        <v>2735</v>
      </c>
      <c r="AG972" s="186"/>
      <c r="AH972" s="187"/>
      <c r="AI972" s="187"/>
      <c r="AJ972" s="187"/>
      <c r="AK972" s="188"/>
      <c r="AL972" s="188"/>
      <c r="AM972" s="189"/>
      <c r="AN972" s="189"/>
      <c r="AO972" s="189"/>
      <c r="AP972" s="189"/>
      <c r="AQ972" s="189"/>
      <c r="AR972" s="189"/>
      <c r="AS972" s="189"/>
      <c r="AT972" s="194" t="s">
        <v>2353</v>
      </c>
      <c r="AU972" s="104"/>
      <c r="AV972" s="104"/>
      <c r="AW972" s="104"/>
      <c r="AX972" s="104"/>
      <c r="AY972" s="104"/>
      <c r="AZ972" s="104"/>
      <c r="BA972" s="104"/>
      <c r="BB972" s="104"/>
      <c r="BC972" s="104"/>
      <c r="BD972" s="104"/>
      <c r="BE972" s="162"/>
      <c r="BF972" s="104"/>
      <c r="BG972" s="363"/>
      <c r="BH972" s="213" t="s">
        <v>2354</v>
      </c>
      <c r="BI972" s="193" t="s">
        <v>2354</v>
      </c>
      <c r="BJ972" s="193" t="s">
        <v>7301</v>
      </c>
      <c r="BK972" s="109"/>
    </row>
    <row r="973" s="193" customFormat="true" ht="12.75" hidden="true" customHeight="true" outlineLevel="0" collapsed="false">
      <c r="A973" s="315"/>
      <c r="B973" s="316"/>
      <c r="C973" s="316"/>
      <c r="D973" s="332" t="s">
        <v>2355</v>
      </c>
      <c r="E973" s="317" t="s">
        <v>2356</v>
      </c>
      <c r="F973" s="87" t="s">
        <v>7302</v>
      </c>
      <c r="G973" s="88"/>
      <c r="H973" s="89" t="s">
        <v>7303</v>
      </c>
      <c r="I973" s="90"/>
      <c r="J973" s="90"/>
      <c r="K973" s="91"/>
      <c r="L973" s="92"/>
      <c r="M973" s="90" t="s">
        <v>2749</v>
      </c>
      <c r="N973" s="90"/>
      <c r="O973" s="90"/>
      <c r="P973" s="91"/>
      <c r="Q973" s="185"/>
      <c r="R973" s="185"/>
      <c r="S973" s="185"/>
      <c r="T973" s="185"/>
      <c r="U973" s="185"/>
      <c r="V973" s="100" t="s">
        <v>7304</v>
      </c>
      <c r="W973" s="95" t="s">
        <v>7216</v>
      </c>
      <c r="X973" s="96"/>
      <c r="Y973" s="96"/>
      <c r="Z973" s="96"/>
      <c r="AA973" s="96"/>
      <c r="AB973" s="96"/>
      <c r="AC973" s="95"/>
      <c r="AD973" s="95" t="s">
        <v>6606</v>
      </c>
      <c r="AE973" s="100"/>
      <c r="AF973" s="100" t="s">
        <v>2735</v>
      </c>
      <c r="AG973" s="186"/>
      <c r="AH973" s="187"/>
      <c r="AI973" s="187"/>
      <c r="AJ973" s="187"/>
      <c r="AK973" s="188"/>
      <c r="AL973" s="188"/>
      <c r="AM973" s="189"/>
      <c r="AN973" s="189"/>
      <c r="AO973" s="189"/>
      <c r="AP973" s="189"/>
      <c r="AQ973" s="189"/>
      <c r="AR973" s="189"/>
      <c r="AS973" s="189"/>
      <c r="AT973" s="194" t="s">
        <v>2355</v>
      </c>
      <c r="AU973" s="104"/>
      <c r="AV973" s="104"/>
      <c r="AW973" s="104"/>
      <c r="AX973" s="104"/>
      <c r="AY973" s="104"/>
      <c r="AZ973" s="104"/>
      <c r="BA973" s="104"/>
      <c r="BB973" s="104"/>
      <c r="BC973" s="104"/>
      <c r="BD973" s="104"/>
      <c r="BE973" s="162"/>
      <c r="BF973" s="104"/>
      <c r="BG973" s="363"/>
      <c r="BH973" s="213" t="s">
        <v>2356</v>
      </c>
      <c r="BI973" s="193" t="s">
        <v>2356</v>
      </c>
      <c r="BJ973" s="193" t="s">
        <v>7305</v>
      </c>
      <c r="BK973" s="109"/>
    </row>
    <row r="974" s="193" customFormat="true" ht="12.75" hidden="true" customHeight="true" outlineLevel="0" collapsed="false">
      <c r="A974" s="315"/>
      <c r="B974" s="316"/>
      <c r="C974" s="316"/>
      <c r="D974" s="332" t="s">
        <v>2357</v>
      </c>
      <c r="E974" s="317" t="s">
        <v>2358</v>
      </c>
      <c r="F974" s="87" t="s">
        <v>7306</v>
      </c>
      <c r="G974" s="88"/>
      <c r="H974" s="89" t="s">
        <v>7307</v>
      </c>
      <c r="I974" s="90"/>
      <c r="J974" s="90"/>
      <c r="K974" s="91"/>
      <c r="L974" s="92"/>
      <c r="M974" s="90" t="s">
        <v>2749</v>
      </c>
      <c r="N974" s="90"/>
      <c r="O974" s="90"/>
      <c r="P974" s="91"/>
      <c r="Q974" s="185"/>
      <c r="R974" s="185"/>
      <c r="S974" s="185"/>
      <c r="T974" s="185"/>
      <c r="U974" s="185"/>
      <c r="V974" s="100" t="s">
        <v>7308</v>
      </c>
      <c r="W974" s="95" t="s">
        <v>7216</v>
      </c>
      <c r="X974" s="96"/>
      <c r="Y974" s="96"/>
      <c r="Z974" s="96"/>
      <c r="AA974" s="96"/>
      <c r="AB974" s="96"/>
      <c r="AC974" s="95"/>
      <c r="AD974" s="95" t="s">
        <v>6606</v>
      </c>
      <c r="AE974" s="100"/>
      <c r="AF974" s="100" t="s">
        <v>2735</v>
      </c>
      <c r="AG974" s="186"/>
      <c r="AH974" s="187"/>
      <c r="AI974" s="187"/>
      <c r="AJ974" s="187"/>
      <c r="AK974" s="188"/>
      <c r="AL974" s="188"/>
      <c r="AM974" s="189"/>
      <c r="AN974" s="189"/>
      <c r="AO974" s="189"/>
      <c r="AP974" s="189"/>
      <c r="AQ974" s="189"/>
      <c r="AR974" s="189"/>
      <c r="AS974" s="189"/>
      <c r="AT974" s="194" t="s">
        <v>2357</v>
      </c>
      <c r="AU974" s="104"/>
      <c r="AV974" s="104"/>
      <c r="AW974" s="104"/>
      <c r="AX974" s="104"/>
      <c r="AY974" s="104"/>
      <c r="AZ974" s="104"/>
      <c r="BA974" s="104"/>
      <c r="BB974" s="104"/>
      <c r="BC974" s="104"/>
      <c r="BD974" s="104"/>
      <c r="BE974" s="162"/>
      <c r="BF974" s="104"/>
      <c r="BG974" s="363"/>
      <c r="BH974" s="213" t="s">
        <v>2358</v>
      </c>
      <c r="BI974" s="193" t="s">
        <v>2358</v>
      </c>
      <c r="BJ974" s="193" t="s">
        <v>7309</v>
      </c>
      <c r="BK974" s="109"/>
    </row>
    <row r="975" s="193" customFormat="true" ht="12.75" hidden="true" customHeight="true" outlineLevel="0" collapsed="false">
      <c r="A975" s="315"/>
      <c r="B975" s="316"/>
      <c r="C975" s="316"/>
      <c r="D975" s="332" t="s">
        <v>2359</v>
      </c>
      <c r="E975" s="317" t="s">
        <v>2360</v>
      </c>
      <c r="F975" s="87" t="s">
        <v>7310</v>
      </c>
      <c r="G975" s="88"/>
      <c r="H975" s="89" t="s">
        <v>7311</v>
      </c>
      <c r="I975" s="90"/>
      <c r="J975" s="90"/>
      <c r="K975" s="91"/>
      <c r="L975" s="92"/>
      <c r="M975" s="90" t="s">
        <v>2749</v>
      </c>
      <c r="N975" s="90"/>
      <c r="O975" s="90"/>
      <c r="P975" s="91"/>
      <c r="Q975" s="185"/>
      <c r="R975" s="185"/>
      <c r="S975" s="185"/>
      <c r="T975" s="185"/>
      <c r="U975" s="185"/>
      <c r="V975" s="100" t="s">
        <v>7312</v>
      </c>
      <c r="W975" s="95" t="s">
        <v>7216</v>
      </c>
      <c r="X975" s="96"/>
      <c r="Y975" s="96"/>
      <c r="Z975" s="96"/>
      <c r="AA975" s="96"/>
      <c r="AB975" s="96"/>
      <c r="AC975" s="95"/>
      <c r="AD975" s="95" t="s">
        <v>6606</v>
      </c>
      <c r="AE975" s="100"/>
      <c r="AF975" s="100" t="s">
        <v>2735</v>
      </c>
      <c r="AG975" s="186"/>
      <c r="AH975" s="187"/>
      <c r="AI975" s="187"/>
      <c r="AJ975" s="187"/>
      <c r="AK975" s="188"/>
      <c r="AL975" s="188"/>
      <c r="AM975" s="189"/>
      <c r="AN975" s="189"/>
      <c r="AO975" s="189"/>
      <c r="AP975" s="189"/>
      <c r="AQ975" s="189"/>
      <c r="AR975" s="189"/>
      <c r="AS975" s="189"/>
      <c r="AT975" s="194" t="s">
        <v>2359</v>
      </c>
      <c r="AU975" s="104"/>
      <c r="AV975" s="104"/>
      <c r="AW975" s="104"/>
      <c r="AX975" s="104"/>
      <c r="AY975" s="104"/>
      <c r="AZ975" s="104"/>
      <c r="BA975" s="104"/>
      <c r="BB975" s="104"/>
      <c r="BC975" s="104"/>
      <c r="BD975" s="104"/>
      <c r="BE975" s="162"/>
      <c r="BF975" s="104"/>
      <c r="BG975" s="363"/>
      <c r="BH975" s="213" t="s">
        <v>2360</v>
      </c>
      <c r="BI975" s="193" t="s">
        <v>2360</v>
      </c>
      <c r="BJ975" s="193" t="s">
        <v>7313</v>
      </c>
      <c r="BK975" s="109"/>
    </row>
    <row r="976" s="193" customFormat="true" ht="12.75" hidden="true" customHeight="true" outlineLevel="0" collapsed="false">
      <c r="A976" s="315"/>
      <c r="B976" s="316"/>
      <c r="C976" s="316"/>
      <c r="D976" s="332" t="s">
        <v>2361</v>
      </c>
      <c r="E976" s="317" t="s">
        <v>2362</v>
      </c>
      <c r="F976" s="87" t="s">
        <v>7314</v>
      </c>
      <c r="G976" s="88"/>
      <c r="H976" s="89" t="s">
        <v>7315</v>
      </c>
      <c r="I976" s="90"/>
      <c r="J976" s="90"/>
      <c r="K976" s="91"/>
      <c r="L976" s="92"/>
      <c r="M976" s="90" t="s">
        <v>2749</v>
      </c>
      <c r="N976" s="90"/>
      <c r="O976" s="90"/>
      <c r="P976" s="91"/>
      <c r="Q976" s="185"/>
      <c r="R976" s="185"/>
      <c r="S976" s="185"/>
      <c r="T976" s="185"/>
      <c r="U976" s="185"/>
      <c r="V976" s="100" t="s">
        <v>7316</v>
      </c>
      <c r="W976" s="95" t="s">
        <v>7216</v>
      </c>
      <c r="X976" s="96"/>
      <c r="Y976" s="96"/>
      <c r="Z976" s="96"/>
      <c r="AA976" s="96"/>
      <c r="AB976" s="96"/>
      <c r="AC976" s="95"/>
      <c r="AD976" s="95" t="s">
        <v>6606</v>
      </c>
      <c r="AE976" s="100"/>
      <c r="AF976" s="100" t="s">
        <v>2735</v>
      </c>
      <c r="AG976" s="186"/>
      <c r="AH976" s="187"/>
      <c r="AI976" s="187"/>
      <c r="AJ976" s="187"/>
      <c r="AK976" s="188"/>
      <c r="AL976" s="188"/>
      <c r="AM976" s="189"/>
      <c r="AN976" s="189"/>
      <c r="AO976" s="189"/>
      <c r="AP976" s="189"/>
      <c r="AQ976" s="189"/>
      <c r="AR976" s="189"/>
      <c r="AS976" s="189"/>
      <c r="AT976" s="194" t="s">
        <v>2361</v>
      </c>
      <c r="AU976" s="104"/>
      <c r="AV976" s="104"/>
      <c r="AW976" s="104"/>
      <c r="AX976" s="104"/>
      <c r="AY976" s="104"/>
      <c r="AZ976" s="104"/>
      <c r="BA976" s="104"/>
      <c r="BB976" s="104"/>
      <c r="BC976" s="104"/>
      <c r="BD976" s="104"/>
      <c r="BE976" s="162"/>
      <c r="BF976" s="104"/>
      <c r="BG976" s="363"/>
      <c r="BH976" s="213" t="s">
        <v>2362</v>
      </c>
      <c r="BI976" s="193" t="s">
        <v>2362</v>
      </c>
      <c r="BJ976" s="193" t="s">
        <v>7317</v>
      </c>
      <c r="BK976" s="109"/>
    </row>
    <row r="977" s="193" customFormat="true" ht="12.75" hidden="true" customHeight="true" outlineLevel="0" collapsed="false">
      <c r="A977" s="315"/>
      <c r="B977" s="316"/>
      <c r="C977" s="316"/>
      <c r="D977" s="332" t="s">
        <v>2363</v>
      </c>
      <c r="E977" s="317" t="s">
        <v>2365</v>
      </c>
      <c r="F977" s="87" t="s">
        <v>7318</v>
      </c>
      <c r="G977" s="88"/>
      <c r="H977" s="89" t="s">
        <v>7319</v>
      </c>
      <c r="I977" s="90"/>
      <c r="J977" s="90"/>
      <c r="K977" s="91"/>
      <c r="L977" s="92"/>
      <c r="M977" s="90" t="s">
        <v>2749</v>
      </c>
      <c r="N977" s="90"/>
      <c r="O977" s="90"/>
      <c r="P977" s="91"/>
      <c r="Q977" s="185"/>
      <c r="R977" s="185"/>
      <c r="S977" s="185"/>
      <c r="T977" s="185"/>
      <c r="U977" s="185"/>
      <c r="V977" s="100" t="s">
        <v>7320</v>
      </c>
      <c r="W977" s="95" t="s">
        <v>7216</v>
      </c>
      <c r="X977" s="96"/>
      <c r="Y977" s="96"/>
      <c r="Z977" s="96"/>
      <c r="AA977" s="96"/>
      <c r="AB977" s="96"/>
      <c r="AC977" s="95"/>
      <c r="AD977" s="95" t="s">
        <v>6711</v>
      </c>
      <c r="AE977" s="100"/>
      <c r="AF977" s="100" t="s">
        <v>2735</v>
      </c>
      <c r="AG977" s="186"/>
      <c r="AH977" s="187"/>
      <c r="AI977" s="187"/>
      <c r="AJ977" s="187"/>
      <c r="AK977" s="188"/>
      <c r="AL977" s="188"/>
      <c r="AM977" s="189"/>
      <c r="AN977" s="189"/>
      <c r="AO977" s="189"/>
      <c r="AP977" s="189"/>
      <c r="AQ977" s="189"/>
      <c r="AR977" s="189"/>
      <c r="AS977" s="189"/>
      <c r="AT977" s="194" t="s">
        <v>2364</v>
      </c>
      <c r="AU977" s="104"/>
      <c r="AV977" s="104"/>
      <c r="AW977" s="104"/>
      <c r="AX977" s="104"/>
      <c r="AY977" s="104"/>
      <c r="AZ977" s="104"/>
      <c r="BA977" s="104"/>
      <c r="BB977" s="104"/>
      <c r="BC977" s="104"/>
      <c r="BD977" s="104"/>
      <c r="BE977" s="162"/>
      <c r="BF977" s="104"/>
      <c r="BG977" s="363"/>
      <c r="BH977" s="213" t="s">
        <v>2365</v>
      </c>
      <c r="BI977" s="193" t="s">
        <v>2365</v>
      </c>
      <c r="BJ977" s="193" t="s">
        <v>7321</v>
      </c>
      <c r="BK977" s="109"/>
    </row>
    <row r="978" s="193" customFormat="true" ht="12.75" hidden="true" customHeight="true" outlineLevel="0" collapsed="false">
      <c r="A978" s="315"/>
      <c r="B978" s="316"/>
      <c r="C978" s="316"/>
      <c r="D978" s="332" t="s">
        <v>2366</v>
      </c>
      <c r="E978" s="317" t="s">
        <v>2368</v>
      </c>
      <c r="F978" s="87" t="s">
        <v>7322</v>
      </c>
      <c r="G978" s="88"/>
      <c r="H978" s="89" t="s">
        <v>7323</v>
      </c>
      <c r="I978" s="90"/>
      <c r="J978" s="90"/>
      <c r="K978" s="91"/>
      <c r="L978" s="92"/>
      <c r="M978" s="90" t="s">
        <v>2749</v>
      </c>
      <c r="N978" s="90"/>
      <c r="O978" s="90"/>
      <c r="P978" s="91"/>
      <c r="Q978" s="185"/>
      <c r="R978" s="185"/>
      <c r="S978" s="185"/>
      <c r="T978" s="185"/>
      <c r="U978" s="185"/>
      <c r="V978" s="100" t="s">
        <v>7324</v>
      </c>
      <c r="W978" s="95" t="s">
        <v>7216</v>
      </c>
      <c r="X978" s="96"/>
      <c r="Y978" s="96"/>
      <c r="Z978" s="96"/>
      <c r="AA978" s="96"/>
      <c r="AB978" s="96"/>
      <c r="AC978" s="95"/>
      <c r="AD978" s="95" t="s">
        <v>6711</v>
      </c>
      <c r="AE978" s="100"/>
      <c r="AF978" s="100" t="s">
        <v>2735</v>
      </c>
      <c r="AG978" s="186"/>
      <c r="AH978" s="187"/>
      <c r="AI978" s="187"/>
      <c r="AJ978" s="187"/>
      <c r="AK978" s="188"/>
      <c r="AL978" s="188"/>
      <c r="AM978" s="189"/>
      <c r="AN978" s="189"/>
      <c r="AO978" s="189"/>
      <c r="AP978" s="189"/>
      <c r="AQ978" s="189"/>
      <c r="AR978" s="189"/>
      <c r="AS978" s="189"/>
      <c r="AT978" s="194" t="s">
        <v>2367</v>
      </c>
      <c r="AU978" s="104"/>
      <c r="AV978" s="104"/>
      <c r="AW978" s="104"/>
      <c r="AX978" s="104"/>
      <c r="AY978" s="104"/>
      <c r="AZ978" s="104"/>
      <c r="BA978" s="104"/>
      <c r="BB978" s="104"/>
      <c r="BC978" s="104"/>
      <c r="BD978" s="104"/>
      <c r="BE978" s="162"/>
      <c r="BF978" s="104"/>
      <c r="BG978" s="363"/>
      <c r="BH978" s="213" t="s">
        <v>2368</v>
      </c>
      <c r="BI978" s="193" t="s">
        <v>2368</v>
      </c>
      <c r="BJ978" s="193" t="s">
        <v>7325</v>
      </c>
      <c r="BK978" s="109"/>
    </row>
    <row r="979" s="193" customFormat="true" ht="12.75" hidden="true" customHeight="true" outlineLevel="0" collapsed="false">
      <c r="A979" s="315"/>
      <c r="B979" s="316"/>
      <c r="C979" s="316"/>
      <c r="D979" s="332" t="s">
        <v>2369</v>
      </c>
      <c r="E979" s="317" t="s">
        <v>2371</v>
      </c>
      <c r="F979" s="87" t="s">
        <v>7326</v>
      </c>
      <c r="G979" s="88"/>
      <c r="H979" s="89" t="s">
        <v>7327</v>
      </c>
      <c r="I979" s="90"/>
      <c r="J979" s="90"/>
      <c r="K979" s="91"/>
      <c r="L979" s="92"/>
      <c r="M979" s="90" t="s">
        <v>2749</v>
      </c>
      <c r="N979" s="90"/>
      <c r="O979" s="90"/>
      <c r="P979" s="91"/>
      <c r="Q979" s="185"/>
      <c r="R979" s="185"/>
      <c r="S979" s="185"/>
      <c r="T979" s="185"/>
      <c r="U979" s="185"/>
      <c r="V979" s="100" t="s">
        <v>7328</v>
      </c>
      <c r="W979" s="95" t="s">
        <v>7216</v>
      </c>
      <c r="X979" s="96"/>
      <c r="Y979" s="96"/>
      <c r="Z979" s="96"/>
      <c r="AA979" s="96"/>
      <c r="AB979" s="96"/>
      <c r="AC979" s="95"/>
      <c r="AD979" s="95" t="s">
        <v>6711</v>
      </c>
      <c r="AE979" s="100"/>
      <c r="AF979" s="100" t="s">
        <v>2735</v>
      </c>
      <c r="AG979" s="186"/>
      <c r="AH979" s="187"/>
      <c r="AI979" s="187"/>
      <c r="AJ979" s="187"/>
      <c r="AK979" s="188"/>
      <c r="AL979" s="188"/>
      <c r="AM979" s="189"/>
      <c r="AN979" s="189"/>
      <c r="AO979" s="189"/>
      <c r="AP979" s="189"/>
      <c r="AQ979" s="189"/>
      <c r="AR979" s="189"/>
      <c r="AS979" s="189"/>
      <c r="AT979" s="194" t="s">
        <v>2370</v>
      </c>
      <c r="AU979" s="104"/>
      <c r="AV979" s="104"/>
      <c r="AW979" s="104"/>
      <c r="AX979" s="104"/>
      <c r="AY979" s="104"/>
      <c r="AZ979" s="104"/>
      <c r="BA979" s="104"/>
      <c r="BB979" s="104"/>
      <c r="BC979" s="104"/>
      <c r="BD979" s="104"/>
      <c r="BE979" s="162"/>
      <c r="BF979" s="104"/>
      <c r="BG979" s="363"/>
      <c r="BH979" s="213" t="s">
        <v>2371</v>
      </c>
      <c r="BI979" s="193" t="s">
        <v>2371</v>
      </c>
      <c r="BJ979" s="193" t="s">
        <v>7329</v>
      </c>
      <c r="BK979" s="109"/>
    </row>
    <row r="980" s="193" customFormat="true" ht="12.75" hidden="true" customHeight="true" outlineLevel="0" collapsed="false">
      <c r="A980" s="315"/>
      <c r="B980" s="316"/>
      <c r="C980" s="316"/>
      <c r="D980" s="332" t="s">
        <v>2372</v>
      </c>
      <c r="E980" s="317" t="s">
        <v>2374</v>
      </c>
      <c r="F980" s="87" t="s">
        <v>7330</v>
      </c>
      <c r="G980" s="88"/>
      <c r="H980" s="89" t="s">
        <v>7331</v>
      </c>
      <c r="I980" s="90"/>
      <c r="J980" s="90"/>
      <c r="K980" s="91"/>
      <c r="L980" s="92"/>
      <c r="M980" s="90" t="s">
        <v>2749</v>
      </c>
      <c r="N980" s="90"/>
      <c r="O980" s="90"/>
      <c r="P980" s="91"/>
      <c r="Q980" s="185"/>
      <c r="R980" s="185"/>
      <c r="S980" s="185"/>
      <c r="T980" s="185"/>
      <c r="U980" s="185"/>
      <c r="V980" s="100" t="s">
        <v>7332</v>
      </c>
      <c r="W980" s="95" t="s">
        <v>7216</v>
      </c>
      <c r="X980" s="96"/>
      <c r="Y980" s="96"/>
      <c r="Z980" s="96"/>
      <c r="AA980" s="96"/>
      <c r="AB980" s="96"/>
      <c r="AC980" s="95"/>
      <c r="AD980" s="95" t="s">
        <v>6711</v>
      </c>
      <c r="AE980" s="100"/>
      <c r="AF980" s="100" t="s">
        <v>2735</v>
      </c>
      <c r="AG980" s="186"/>
      <c r="AH980" s="187"/>
      <c r="AI980" s="187"/>
      <c r="AJ980" s="187"/>
      <c r="AK980" s="188"/>
      <c r="AL980" s="188"/>
      <c r="AM980" s="189"/>
      <c r="AN980" s="189"/>
      <c r="AO980" s="189"/>
      <c r="AP980" s="189"/>
      <c r="AQ980" s="189"/>
      <c r="AR980" s="189"/>
      <c r="AS980" s="189"/>
      <c r="AT980" s="194" t="s">
        <v>2373</v>
      </c>
      <c r="AU980" s="104"/>
      <c r="AV980" s="104"/>
      <c r="AW980" s="104"/>
      <c r="AX980" s="104"/>
      <c r="AY980" s="104"/>
      <c r="AZ980" s="104"/>
      <c r="BA980" s="104"/>
      <c r="BB980" s="104"/>
      <c r="BC980" s="104"/>
      <c r="BD980" s="104"/>
      <c r="BE980" s="162"/>
      <c r="BF980" s="104"/>
      <c r="BG980" s="363"/>
      <c r="BH980" s="213" t="s">
        <v>2374</v>
      </c>
      <c r="BI980" s="193" t="s">
        <v>2374</v>
      </c>
      <c r="BJ980" s="193" t="s">
        <v>7333</v>
      </c>
      <c r="BK980" s="109"/>
    </row>
    <row r="981" s="193" customFormat="true" ht="12.75" hidden="true" customHeight="true" outlineLevel="0" collapsed="false">
      <c r="A981" s="315"/>
      <c r="B981" s="316"/>
      <c r="C981" s="316"/>
      <c r="D981" s="332" t="s">
        <v>2375</v>
      </c>
      <c r="E981" s="317" t="s">
        <v>2377</v>
      </c>
      <c r="F981" s="87" t="s">
        <v>7334</v>
      </c>
      <c r="G981" s="88"/>
      <c r="H981" s="89" t="s">
        <v>7335</v>
      </c>
      <c r="I981" s="90"/>
      <c r="J981" s="90"/>
      <c r="K981" s="91"/>
      <c r="L981" s="92"/>
      <c r="M981" s="90" t="s">
        <v>2749</v>
      </c>
      <c r="N981" s="90"/>
      <c r="O981" s="90"/>
      <c r="P981" s="91"/>
      <c r="Q981" s="185"/>
      <c r="R981" s="185"/>
      <c r="S981" s="185"/>
      <c r="T981" s="185"/>
      <c r="U981" s="185"/>
      <c r="V981" s="100" t="s">
        <v>7336</v>
      </c>
      <c r="W981" s="95" t="s">
        <v>7216</v>
      </c>
      <c r="X981" s="96"/>
      <c r="Y981" s="96"/>
      <c r="Z981" s="96"/>
      <c r="AA981" s="96"/>
      <c r="AB981" s="96"/>
      <c r="AC981" s="95"/>
      <c r="AD981" s="95" t="s">
        <v>6711</v>
      </c>
      <c r="AE981" s="100"/>
      <c r="AF981" s="100" t="s">
        <v>2735</v>
      </c>
      <c r="AG981" s="186"/>
      <c r="AH981" s="187"/>
      <c r="AI981" s="187"/>
      <c r="AJ981" s="187"/>
      <c r="AK981" s="188"/>
      <c r="AL981" s="188"/>
      <c r="AM981" s="189"/>
      <c r="AN981" s="189"/>
      <c r="AO981" s="189"/>
      <c r="AP981" s="189"/>
      <c r="AQ981" s="189"/>
      <c r="AR981" s="189"/>
      <c r="AS981" s="189"/>
      <c r="AT981" s="194" t="s">
        <v>2376</v>
      </c>
      <c r="AU981" s="104"/>
      <c r="AV981" s="104"/>
      <c r="AW981" s="104"/>
      <c r="AX981" s="104"/>
      <c r="AY981" s="104"/>
      <c r="AZ981" s="104"/>
      <c r="BA981" s="104"/>
      <c r="BB981" s="104"/>
      <c r="BC981" s="104"/>
      <c r="BD981" s="104"/>
      <c r="BE981" s="162"/>
      <c r="BF981" s="104"/>
      <c r="BG981" s="363"/>
      <c r="BH981" s="213" t="s">
        <v>2377</v>
      </c>
      <c r="BI981" s="193" t="s">
        <v>2377</v>
      </c>
      <c r="BJ981" s="193" t="s">
        <v>7337</v>
      </c>
      <c r="BK981" s="109"/>
    </row>
    <row r="982" s="193" customFormat="true" ht="12.75" hidden="true" customHeight="true" outlineLevel="0" collapsed="false">
      <c r="A982" s="315"/>
      <c r="B982" s="316"/>
      <c r="C982" s="316"/>
      <c r="D982" s="332" t="s">
        <v>2378</v>
      </c>
      <c r="E982" s="317" t="s">
        <v>2380</v>
      </c>
      <c r="F982" s="87" t="s">
        <v>7338</v>
      </c>
      <c r="G982" s="88"/>
      <c r="H982" s="89" t="s">
        <v>7339</v>
      </c>
      <c r="I982" s="90"/>
      <c r="J982" s="90"/>
      <c r="K982" s="91"/>
      <c r="L982" s="92"/>
      <c r="M982" s="90" t="s">
        <v>2749</v>
      </c>
      <c r="N982" s="90"/>
      <c r="O982" s="90"/>
      <c r="P982" s="91"/>
      <c r="Q982" s="185"/>
      <c r="R982" s="185"/>
      <c r="S982" s="185"/>
      <c r="T982" s="185"/>
      <c r="U982" s="185"/>
      <c r="V982" s="100" t="s">
        <v>7340</v>
      </c>
      <c r="W982" s="95" t="s">
        <v>7216</v>
      </c>
      <c r="X982" s="96"/>
      <c r="Y982" s="96"/>
      <c r="Z982" s="96"/>
      <c r="AA982" s="96"/>
      <c r="AB982" s="96"/>
      <c r="AC982" s="95"/>
      <c r="AD982" s="95" t="s">
        <v>6711</v>
      </c>
      <c r="AE982" s="100"/>
      <c r="AF982" s="100" t="s">
        <v>2735</v>
      </c>
      <c r="AG982" s="186"/>
      <c r="AH982" s="187"/>
      <c r="AI982" s="187"/>
      <c r="AJ982" s="187"/>
      <c r="AK982" s="188"/>
      <c r="AL982" s="188"/>
      <c r="AM982" s="189"/>
      <c r="AN982" s="189"/>
      <c r="AO982" s="189"/>
      <c r="AP982" s="189"/>
      <c r="AQ982" s="189"/>
      <c r="AR982" s="189"/>
      <c r="AS982" s="189"/>
      <c r="AT982" s="194" t="s">
        <v>2379</v>
      </c>
      <c r="AU982" s="104"/>
      <c r="AV982" s="104"/>
      <c r="AW982" s="104"/>
      <c r="AX982" s="104"/>
      <c r="AY982" s="104"/>
      <c r="AZ982" s="104"/>
      <c r="BA982" s="104"/>
      <c r="BB982" s="104"/>
      <c r="BC982" s="104"/>
      <c r="BD982" s="104"/>
      <c r="BE982" s="162"/>
      <c r="BF982" s="104"/>
      <c r="BG982" s="363"/>
      <c r="BH982" s="213" t="s">
        <v>2380</v>
      </c>
      <c r="BI982" s="193" t="s">
        <v>2380</v>
      </c>
      <c r="BJ982" s="193" t="s">
        <v>7341</v>
      </c>
      <c r="BK982" s="109"/>
    </row>
    <row r="983" s="193" customFormat="true" ht="12.75" hidden="true" customHeight="true" outlineLevel="0" collapsed="false">
      <c r="A983" s="315"/>
      <c r="B983" s="316"/>
      <c r="C983" s="316"/>
      <c r="D983" s="370" t="s">
        <v>2381</v>
      </c>
      <c r="E983" s="317" t="s">
        <v>2383</v>
      </c>
      <c r="F983" s="87" t="s">
        <v>7342</v>
      </c>
      <c r="G983" s="88"/>
      <c r="H983" s="89" t="s">
        <v>7343</v>
      </c>
      <c r="I983" s="90"/>
      <c r="J983" s="90"/>
      <c r="K983" s="91"/>
      <c r="L983" s="92"/>
      <c r="M983" s="90" t="s">
        <v>2749</v>
      </c>
      <c r="N983" s="90"/>
      <c r="O983" s="90"/>
      <c r="P983" s="91"/>
      <c r="Q983" s="185"/>
      <c r="R983" s="185"/>
      <c r="S983" s="185"/>
      <c r="T983" s="185"/>
      <c r="U983" s="185"/>
      <c r="V983" s="100" t="s">
        <v>7344</v>
      </c>
      <c r="W983" s="95" t="s">
        <v>7216</v>
      </c>
      <c r="X983" s="96"/>
      <c r="Y983" s="96"/>
      <c r="Z983" s="96"/>
      <c r="AA983" s="96"/>
      <c r="AB983" s="96"/>
      <c r="AC983" s="95"/>
      <c r="AD983" s="95" t="s">
        <v>6711</v>
      </c>
      <c r="AE983" s="100"/>
      <c r="AF983" s="100" t="s">
        <v>2735</v>
      </c>
      <c r="AG983" s="186"/>
      <c r="AH983" s="187"/>
      <c r="AI983" s="187"/>
      <c r="AJ983" s="187"/>
      <c r="AK983" s="188"/>
      <c r="AL983" s="188"/>
      <c r="AM983" s="189"/>
      <c r="AN983" s="189"/>
      <c r="AO983" s="189"/>
      <c r="AP983" s="189"/>
      <c r="AQ983" s="189"/>
      <c r="AR983" s="189"/>
      <c r="AS983" s="189"/>
      <c r="AT983" s="194" t="s">
        <v>2382</v>
      </c>
      <c r="AU983" s="104"/>
      <c r="AV983" s="104"/>
      <c r="AW983" s="104"/>
      <c r="AX983" s="104"/>
      <c r="AY983" s="104"/>
      <c r="AZ983" s="104"/>
      <c r="BA983" s="104"/>
      <c r="BB983" s="104"/>
      <c r="BC983" s="104"/>
      <c r="BD983" s="104"/>
      <c r="BE983" s="162"/>
      <c r="BF983" s="104"/>
      <c r="BG983" s="363"/>
      <c r="BH983" s="213" t="s">
        <v>2383</v>
      </c>
      <c r="BI983" s="193" t="s">
        <v>2383</v>
      </c>
      <c r="BJ983" s="193" t="s">
        <v>7345</v>
      </c>
      <c r="BK983" s="109"/>
    </row>
    <row r="984" s="193" customFormat="true" ht="12.75" hidden="true" customHeight="true" outlineLevel="0" collapsed="false">
      <c r="A984" s="315"/>
      <c r="B984" s="316"/>
      <c r="C984" s="316"/>
      <c r="D984" s="370" t="s">
        <v>2384</v>
      </c>
      <c r="E984" s="317" t="s">
        <v>2386</v>
      </c>
      <c r="F984" s="87" t="s">
        <v>7346</v>
      </c>
      <c r="G984" s="88"/>
      <c r="H984" s="89" t="s">
        <v>7347</v>
      </c>
      <c r="I984" s="90"/>
      <c r="J984" s="90"/>
      <c r="K984" s="91"/>
      <c r="L984" s="92"/>
      <c r="M984" s="90" t="s">
        <v>2749</v>
      </c>
      <c r="N984" s="90"/>
      <c r="O984" s="90"/>
      <c r="P984" s="91"/>
      <c r="Q984" s="185"/>
      <c r="R984" s="185"/>
      <c r="S984" s="185"/>
      <c r="T984" s="185"/>
      <c r="U984" s="185"/>
      <c r="V984" s="100" t="s">
        <v>7348</v>
      </c>
      <c r="W984" s="95" t="s">
        <v>7216</v>
      </c>
      <c r="X984" s="96"/>
      <c r="Y984" s="96"/>
      <c r="Z984" s="96"/>
      <c r="AA984" s="96"/>
      <c r="AB984" s="96"/>
      <c r="AC984" s="95"/>
      <c r="AD984" s="95" t="s">
        <v>6711</v>
      </c>
      <c r="AE984" s="100"/>
      <c r="AF984" s="100" t="s">
        <v>2735</v>
      </c>
      <c r="AG984" s="186"/>
      <c r="AH984" s="187"/>
      <c r="AI984" s="187"/>
      <c r="AJ984" s="187"/>
      <c r="AK984" s="188"/>
      <c r="AL984" s="188"/>
      <c r="AM984" s="189"/>
      <c r="AN984" s="189"/>
      <c r="AO984" s="189"/>
      <c r="AP984" s="189"/>
      <c r="AQ984" s="189"/>
      <c r="AR984" s="189"/>
      <c r="AS984" s="189"/>
      <c r="AT984" s="194" t="s">
        <v>2385</v>
      </c>
      <c r="AU984" s="104"/>
      <c r="AV984" s="104"/>
      <c r="AW984" s="104"/>
      <c r="AX984" s="104"/>
      <c r="AY984" s="104"/>
      <c r="AZ984" s="104"/>
      <c r="BA984" s="104"/>
      <c r="BB984" s="104"/>
      <c r="BC984" s="104"/>
      <c r="BD984" s="104"/>
      <c r="BE984" s="162"/>
      <c r="BF984" s="104"/>
      <c r="BG984" s="363"/>
      <c r="BH984" s="213" t="s">
        <v>2386</v>
      </c>
      <c r="BI984" s="193" t="s">
        <v>2386</v>
      </c>
      <c r="BJ984" s="193" t="s">
        <v>7349</v>
      </c>
      <c r="BK984" s="109"/>
    </row>
    <row r="985" s="193" customFormat="true" ht="12.75" hidden="true" customHeight="true" outlineLevel="0" collapsed="false">
      <c r="A985" s="315"/>
      <c r="B985" s="316"/>
      <c r="C985" s="316"/>
      <c r="D985" s="332" t="s">
        <v>2387</v>
      </c>
      <c r="E985" s="317" t="s">
        <v>2389</v>
      </c>
      <c r="F985" s="87" t="s">
        <v>7350</v>
      </c>
      <c r="G985" s="88"/>
      <c r="H985" s="89" t="s">
        <v>7351</v>
      </c>
      <c r="I985" s="90"/>
      <c r="J985" s="90"/>
      <c r="K985" s="91"/>
      <c r="L985" s="92"/>
      <c r="M985" s="90" t="s">
        <v>2749</v>
      </c>
      <c r="N985" s="90"/>
      <c r="O985" s="90"/>
      <c r="P985" s="91"/>
      <c r="Q985" s="185"/>
      <c r="R985" s="185"/>
      <c r="S985" s="185"/>
      <c r="T985" s="185"/>
      <c r="U985" s="185"/>
      <c r="V985" s="100" t="s">
        <v>7352</v>
      </c>
      <c r="W985" s="95" t="s">
        <v>7216</v>
      </c>
      <c r="X985" s="96"/>
      <c r="Y985" s="96"/>
      <c r="Z985" s="96"/>
      <c r="AA985" s="96"/>
      <c r="AB985" s="96"/>
      <c r="AC985" s="95"/>
      <c r="AD985" s="95" t="s">
        <v>6711</v>
      </c>
      <c r="AE985" s="100"/>
      <c r="AF985" s="100" t="s">
        <v>2735</v>
      </c>
      <c r="AG985" s="186"/>
      <c r="AH985" s="187"/>
      <c r="AI985" s="187"/>
      <c r="AJ985" s="187"/>
      <c r="AK985" s="188"/>
      <c r="AL985" s="188"/>
      <c r="AM985" s="189"/>
      <c r="AN985" s="189"/>
      <c r="AO985" s="189"/>
      <c r="AP985" s="189"/>
      <c r="AQ985" s="189"/>
      <c r="AR985" s="189"/>
      <c r="AS985" s="189"/>
      <c r="AT985" s="194" t="s">
        <v>2388</v>
      </c>
      <c r="AU985" s="104"/>
      <c r="AV985" s="104"/>
      <c r="AW985" s="104"/>
      <c r="AX985" s="104"/>
      <c r="AY985" s="104"/>
      <c r="AZ985" s="104"/>
      <c r="BA985" s="104"/>
      <c r="BB985" s="104"/>
      <c r="BC985" s="104"/>
      <c r="BD985" s="104"/>
      <c r="BE985" s="162"/>
      <c r="BF985" s="104"/>
      <c r="BG985" s="363"/>
      <c r="BH985" s="213" t="s">
        <v>2389</v>
      </c>
      <c r="BI985" s="193" t="s">
        <v>2389</v>
      </c>
      <c r="BJ985" s="193" t="s">
        <v>7353</v>
      </c>
      <c r="BK985" s="109"/>
    </row>
    <row r="986" s="193" customFormat="true" ht="12.75" hidden="true" customHeight="true" outlineLevel="0" collapsed="false">
      <c r="A986" s="315"/>
      <c r="B986" s="316"/>
      <c r="C986" s="316"/>
      <c r="D986" s="332" t="s">
        <v>2390</v>
      </c>
      <c r="E986" s="317" t="s">
        <v>2392</v>
      </c>
      <c r="F986" s="87" t="s">
        <v>7354</v>
      </c>
      <c r="G986" s="88"/>
      <c r="H986" s="89" t="s">
        <v>7355</v>
      </c>
      <c r="I986" s="90"/>
      <c r="J986" s="90"/>
      <c r="K986" s="91"/>
      <c r="L986" s="92"/>
      <c r="M986" s="90" t="s">
        <v>2749</v>
      </c>
      <c r="N986" s="90"/>
      <c r="O986" s="90"/>
      <c r="P986" s="91"/>
      <c r="Q986" s="185"/>
      <c r="R986" s="185"/>
      <c r="S986" s="185"/>
      <c r="T986" s="185"/>
      <c r="U986" s="185"/>
      <c r="V986" s="100" t="s">
        <v>7356</v>
      </c>
      <c r="W986" s="95" t="s">
        <v>7216</v>
      </c>
      <c r="X986" s="96"/>
      <c r="Y986" s="96"/>
      <c r="Z986" s="96"/>
      <c r="AA986" s="96"/>
      <c r="AB986" s="96"/>
      <c r="AC986" s="95"/>
      <c r="AD986" s="95" t="s">
        <v>6711</v>
      </c>
      <c r="AE986" s="100"/>
      <c r="AF986" s="100" t="s">
        <v>2735</v>
      </c>
      <c r="AG986" s="186"/>
      <c r="AH986" s="187"/>
      <c r="AI986" s="187"/>
      <c r="AJ986" s="187"/>
      <c r="AK986" s="188"/>
      <c r="AL986" s="188"/>
      <c r="AM986" s="189"/>
      <c r="AN986" s="189"/>
      <c r="AO986" s="189"/>
      <c r="AP986" s="189"/>
      <c r="AQ986" s="189"/>
      <c r="AR986" s="189"/>
      <c r="AS986" s="189"/>
      <c r="AT986" s="194" t="s">
        <v>2391</v>
      </c>
      <c r="AU986" s="104"/>
      <c r="AV986" s="104"/>
      <c r="AW986" s="104"/>
      <c r="AX986" s="104"/>
      <c r="AY986" s="104"/>
      <c r="AZ986" s="104"/>
      <c r="BA986" s="104"/>
      <c r="BB986" s="104"/>
      <c r="BC986" s="104"/>
      <c r="BD986" s="104"/>
      <c r="BE986" s="162"/>
      <c r="BF986" s="104"/>
      <c r="BG986" s="363"/>
      <c r="BH986" s="213" t="s">
        <v>2392</v>
      </c>
      <c r="BI986" s="193" t="s">
        <v>2392</v>
      </c>
      <c r="BJ986" s="193" t="s">
        <v>7357</v>
      </c>
      <c r="BK986" s="109"/>
    </row>
    <row r="987" s="193" customFormat="true" ht="12.75" hidden="true" customHeight="true" outlineLevel="0" collapsed="false">
      <c r="A987" s="315"/>
      <c r="B987" s="316"/>
      <c r="C987" s="316"/>
      <c r="D987" s="332" t="s">
        <v>2393</v>
      </c>
      <c r="E987" s="317" t="s">
        <v>2395</v>
      </c>
      <c r="F987" s="87" t="s">
        <v>7358</v>
      </c>
      <c r="G987" s="88"/>
      <c r="H987" s="89" t="s">
        <v>7359</v>
      </c>
      <c r="I987" s="90"/>
      <c r="J987" s="90"/>
      <c r="K987" s="91"/>
      <c r="L987" s="92"/>
      <c r="M987" s="90" t="s">
        <v>2749</v>
      </c>
      <c r="N987" s="90"/>
      <c r="O987" s="90"/>
      <c r="P987" s="91"/>
      <c r="Q987" s="185"/>
      <c r="R987" s="185"/>
      <c r="S987" s="185"/>
      <c r="T987" s="185"/>
      <c r="U987" s="185"/>
      <c r="V987" s="100" t="s">
        <v>7360</v>
      </c>
      <c r="W987" s="95" t="s">
        <v>7216</v>
      </c>
      <c r="X987" s="96"/>
      <c r="Y987" s="96"/>
      <c r="Z987" s="96"/>
      <c r="AA987" s="96"/>
      <c r="AB987" s="96"/>
      <c r="AC987" s="95"/>
      <c r="AD987" s="95" t="s">
        <v>6711</v>
      </c>
      <c r="AE987" s="100"/>
      <c r="AF987" s="100" t="s">
        <v>2735</v>
      </c>
      <c r="AG987" s="186"/>
      <c r="AH987" s="187"/>
      <c r="AI987" s="187"/>
      <c r="AJ987" s="187"/>
      <c r="AK987" s="188"/>
      <c r="AL987" s="188"/>
      <c r="AM987" s="189"/>
      <c r="AN987" s="189"/>
      <c r="AO987" s="189"/>
      <c r="AP987" s="189"/>
      <c r="AQ987" s="189"/>
      <c r="AR987" s="189"/>
      <c r="AS987" s="189"/>
      <c r="AT987" s="194" t="s">
        <v>2394</v>
      </c>
      <c r="AU987" s="104"/>
      <c r="AV987" s="104"/>
      <c r="AW987" s="104"/>
      <c r="AX987" s="104"/>
      <c r="AY987" s="104"/>
      <c r="AZ987" s="104"/>
      <c r="BA987" s="104"/>
      <c r="BB987" s="104"/>
      <c r="BC987" s="104"/>
      <c r="BD987" s="104"/>
      <c r="BE987" s="162"/>
      <c r="BF987" s="104"/>
      <c r="BG987" s="363"/>
      <c r="BH987" s="213" t="s">
        <v>2395</v>
      </c>
      <c r="BI987" s="193" t="s">
        <v>2395</v>
      </c>
      <c r="BJ987" s="193" t="s">
        <v>7361</v>
      </c>
      <c r="BK987" s="109"/>
    </row>
    <row r="988" s="193" customFormat="true" ht="12.75" hidden="true" customHeight="true" outlineLevel="0" collapsed="false">
      <c r="A988" s="315"/>
      <c r="B988" s="316"/>
      <c r="C988" s="316"/>
      <c r="D988" s="332" t="s">
        <v>2396</v>
      </c>
      <c r="E988" s="317" t="s">
        <v>2398</v>
      </c>
      <c r="F988" s="87" t="s">
        <v>7362</v>
      </c>
      <c r="G988" s="88"/>
      <c r="H988" s="89" t="s">
        <v>7363</v>
      </c>
      <c r="I988" s="90"/>
      <c r="J988" s="90"/>
      <c r="K988" s="91"/>
      <c r="L988" s="92"/>
      <c r="M988" s="90" t="s">
        <v>2749</v>
      </c>
      <c r="N988" s="90"/>
      <c r="O988" s="90"/>
      <c r="P988" s="91"/>
      <c r="Q988" s="185"/>
      <c r="R988" s="185"/>
      <c r="S988" s="185"/>
      <c r="T988" s="185"/>
      <c r="U988" s="185"/>
      <c r="V988" s="100" t="s">
        <v>7364</v>
      </c>
      <c r="W988" s="95" t="s">
        <v>7216</v>
      </c>
      <c r="X988" s="96"/>
      <c r="Y988" s="96"/>
      <c r="Z988" s="96"/>
      <c r="AA988" s="96"/>
      <c r="AB988" s="96"/>
      <c r="AC988" s="95"/>
      <c r="AD988" s="95" t="s">
        <v>6711</v>
      </c>
      <c r="AE988" s="100"/>
      <c r="AF988" s="100" t="s">
        <v>2735</v>
      </c>
      <c r="AG988" s="186"/>
      <c r="AH988" s="187"/>
      <c r="AI988" s="187"/>
      <c r="AJ988" s="187"/>
      <c r="AK988" s="188"/>
      <c r="AL988" s="188"/>
      <c r="AM988" s="189"/>
      <c r="AN988" s="189"/>
      <c r="AO988" s="189"/>
      <c r="AP988" s="189"/>
      <c r="AQ988" s="189"/>
      <c r="AR988" s="189"/>
      <c r="AS988" s="189"/>
      <c r="AT988" s="194" t="s">
        <v>2397</v>
      </c>
      <c r="AU988" s="104"/>
      <c r="AV988" s="104"/>
      <c r="AW988" s="104"/>
      <c r="AX988" s="104"/>
      <c r="AY988" s="104"/>
      <c r="AZ988" s="104"/>
      <c r="BA988" s="104"/>
      <c r="BB988" s="104"/>
      <c r="BC988" s="104"/>
      <c r="BD988" s="104"/>
      <c r="BE988" s="162"/>
      <c r="BF988" s="104"/>
      <c r="BG988" s="363"/>
      <c r="BH988" s="213" t="s">
        <v>2398</v>
      </c>
      <c r="BI988" s="193" t="s">
        <v>2398</v>
      </c>
      <c r="BJ988" s="193" t="s">
        <v>7365</v>
      </c>
      <c r="BK988" s="109"/>
    </row>
    <row r="989" s="193" customFormat="true" ht="12.75" hidden="true" customHeight="true" outlineLevel="0" collapsed="false">
      <c r="A989" s="315"/>
      <c r="B989" s="316"/>
      <c r="C989" s="316"/>
      <c r="D989" s="332" t="s">
        <v>2399</v>
      </c>
      <c r="E989" s="317" t="s">
        <v>2401</v>
      </c>
      <c r="F989" s="87" t="s">
        <v>7366</v>
      </c>
      <c r="G989" s="88"/>
      <c r="H989" s="89" t="s">
        <v>7367</v>
      </c>
      <c r="I989" s="90"/>
      <c r="J989" s="90"/>
      <c r="K989" s="91"/>
      <c r="L989" s="92"/>
      <c r="M989" s="90" t="s">
        <v>2749</v>
      </c>
      <c r="N989" s="90"/>
      <c r="O989" s="90"/>
      <c r="P989" s="91"/>
      <c r="Q989" s="185"/>
      <c r="R989" s="185"/>
      <c r="S989" s="185"/>
      <c r="T989" s="185"/>
      <c r="U989" s="185"/>
      <c r="V989" s="100" t="s">
        <v>7368</v>
      </c>
      <c r="W989" s="95" t="s">
        <v>7216</v>
      </c>
      <c r="X989" s="96"/>
      <c r="Y989" s="96"/>
      <c r="Z989" s="96"/>
      <c r="AA989" s="96"/>
      <c r="AB989" s="96"/>
      <c r="AC989" s="95"/>
      <c r="AD989" s="95" t="s">
        <v>6711</v>
      </c>
      <c r="AE989" s="100"/>
      <c r="AF989" s="100" t="s">
        <v>2735</v>
      </c>
      <c r="AG989" s="186"/>
      <c r="AH989" s="187"/>
      <c r="AI989" s="187"/>
      <c r="AJ989" s="187"/>
      <c r="AK989" s="188"/>
      <c r="AL989" s="188"/>
      <c r="AM989" s="189"/>
      <c r="AN989" s="189"/>
      <c r="AO989" s="189"/>
      <c r="AP989" s="189"/>
      <c r="AQ989" s="189"/>
      <c r="AR989" s="189"/>
      <c r="AS989" s="189"/>
      <c r="AT989" s="194" t="s">
        <v>2400</v>
      </c>
      <c r="AU989" s="104"/>
      <c r="AV989" s="104"/>
      <c r="AW989" s="104"/>
      <c r="AX989" s="104"/>
      <c r="AY989" s="104"/>
      <c r="AZ989" s="104"/>
      <c r="BA989" s="104"/>
      <c r="BB989" s="104"/>
      <c r="BC989" s="104"/>
      <c r="BD989" s="104"/>
      <c r="BE989" s="162"/>
      <c r="BF989" s="104"/>
      <c r="BG989" s="363"/>
      <c r="BH989" s="213" t="s">
        <v>2401</v>
      </c>
      <c r="BI989" s="193" t="s">
        <v>2401</v>
      </c>
      <c r="BJ989" s="193" t="s">
        <v>7369</v>
      </c>
      <c r="BK989" s="109"/>
    </row>
    <row r="990" s="193" customFormat="true" ht="12.75" hidden="true" customHeight="true" outlineLevel="0" collapsed="false">
      <c r="A990" s="315"/>
      <c r="B990" s="316"/>
      <c r="C990" s="316"/>
      <c r="D990" s="332" t="s">
        <v>2402</v>
      </c>
      <c r="E990" s="317" t="s">
        <v>2404</v>
      </c>
      <c r="F990" s="87" t="s">
        <v>7370</v>
      </c>
      <c r="G990" s="88"/>
      <c r="H990" s="89" t="s">
        <v>7371</v>
      </c>
      <c r="I990" s="90"/>
      <c r="J990" s="90"/>
      <c r="K990" s="91"/>
      <c r="L990" s="92"/>
      <c r="M990" s="90" t="s">
        <v>2749</v>
      </c>
      <c r="N990" s="90"/>
      <c r="O990" s="90"/>
      <c r="P990" s="91"/>
      <c r="Q990" s="185"/>
      <c r="R990" s="185"/>
      <c r="S990" s="185"/>
      <c r="T990" s="185"/>
      <c r="U990" s="185"/>
      <c r="V990" s="100" t="s">
        <v>7372</v>
      </c>
      <c r="W990" s="95" t="s">
        <v>7216</v>
      </c>
      <c r="X990" s="96"/>
      <c r="Y990" s="96"/>
      <c r="Z990" s="96"/>
      <c r="AA990" s="96"/>
      <c r="AB990" s="96"/>
      <c r="AC990" s="95"/>
      <c r="AD990" s="95" t="s">
        <v>6711</v>
      </c>
      <c r="AE990" s="100"/>
      <c r="AF990" s="100" t="s">
        <v>2735</v>
      </c>
      <c r="AG990" s="186"/>
      <c r="AH990" s="187"/>
      <c r="AI990" s="187"/>
      <c r="AJ990" s="187"/>
      <c r="AK990" s="188"/>
      <c r="AL990" s="188"/>
      <c r="AM990" s="189"/>
      <c r="AN990" s="189"/>
      <c r="AO990" s="189"/>
      <c r="AP990" s="189"/>
      <c r="AQ990" s="189"/>
      <c r="AR990" s="189"/>
      <c r="AS990" s="189"/>
      <c r="AT990" s="194" t="s">
        <v>2403</v>
      </c>
      <c r="AU990" s="104"/>
      <c r="AV990" s="104"/>
      <c r="AW990" s="104"/>
      <c r="AX990" s="104"/>
      <c r="AY990" s="104"/>
      <c r="AZ990" s="104"/>
      <c r="BA990" s="104"/>
      <c r="BB990" s="104"/>
      <c r="BC990" s="104"/>
      <c r="BD990" s="104"/>
      <c r="BE990" s="162"/>
      <c r="BF990" s="104"/>
      <c r="BG990" s="363"/>
      <c r="BH990" s="213" t="s">
        <v>2404</v>
      </c>
      <c r="BI990" s="193" t="s">
        <v>2404</v>
      </c>
      <c r="BJ990" s="193" t="s">
        <v>7373</v>
      </c>
      <c r="BK990" s="109"/>
    </row>
    <row r="991" s="193" customFormat="true" ht="12.75" hidden="true" customHeight="true" outlineLevel="0" collapsed="false">
      <c r="A991" s="315"/>
      <c r="B991" s="316"/>
      <c r="C991" s="316"/>
      <c r="D991" s="332" t="s">
        <v>2405</v>
      </c>
      <c r="E991" s="317" t="s">
        <v>2406</v>
      </c>
      <c r="F991" s="87" t="s">
        <v>7374</v>
      </c>
      <c r="G991" s="88"/>
      <c r="H991" s="89" t="s">
        <v>7375</v>
      </c>
      <c r="I991" s="90"/>
      <c r="J991" s="90"/>
      <c r="K991" s="91"/>
      <c r="L991" s="92"/>
      <c r="M991" s="90" t="s">
        <v>2749</v>
      </c>
      <c r="N991" s="90"/>
      <c r="O991" s="90"/>
      <c r="P991" s="91"/>
      <c r="Q991" s="185"/>
      <c r="R991" s="185"/>
      <c r="S991" s="185"/>
      <c r="T991" s="185"/>
      <c r="U991" s="185"/>
      <c r="V991" s="100" t="s">
        <v>7376</v>
      </c>
      <c r="W991" s="95" t="s">
        <v>7216</v>
      </c>
      <c r="X991" s="96"/>
      <c r="Y991" s="96"/>
      <c r="Z991" s="96"/>
      <c r="AA991" s="96"/>
      <c r="AB991" s="96"/>
      <c r="AC991" s="95"/>
      <c r="AD991" s="95" t="s">
        <v>6711</v>
      </c>
      <c r="AE991" s="100"/>
      <c r="AF991" s="100" t="n">
        <v>0</v>
      </c>
      <c r="AG991" s="186"/>
      <c r="AH991" s="187"/>
      <c r="AI991" s="187"/>
      <c r="AJ991" s="187"/>
      <c r="AK991" s="188"/>
      <c r="AL991" s="188"/>
      <c r="AM991" s="189"/>
      <c r="AN991" s="189"/>
      <c r="AO991" s="189"/>
      <c r="AP991" s="189"/>
      <c r="AQ991" s="189"/>
      <c r="AR991" s="189"/>
      <c r="AS991" s="189"/>
      <c r="AT991" s="194" t="s">
        <v>2405</v>
      </c>
      <c r="AU991" s="104"/>
      <c r="AV991" s="104"/>
      <c r="AW991" s="104"/>
      <c r="AX991" s="104"/>
      <c r="AY991" s="104"/>
      <c r="AZ991" s="104"/>
      <c r="BA991" s="104"/>
      <c r="BB991" s="104"/>
      <c r="BC991" s="104"/>
      <c r="BD991" s="104"/>
      <c r="BE991" s="162"/>
      <c r="BF991" s="104"/>
      <c r="BG991" s="363"/>
      <c r="BH991" s="213" t="s">
        <v>2406</v>
      </c>
      <c r="BI991" s="193" t="s">
        <v>2406</v>
      </c>
      <c r="BJ991" s="193" t="s">
        <v>7377</v>
      </c>
      <c r="BK991" s="109"/>
    </row>
    <row r="992" s="193" customFormat="true" ht="12.75" hidden="true" customHeight="true" outlineLevel="0" collapsed="false">
      <c r="A992" s="315"/>
      <c r="B992" s="316"/>
      <c r="C992" s="316"/>
      <c r="D992" s="332" t="s">
        <v>2407</v>
      </c>
      <c r="E992" s="317" t="s">
        <v>2408</v>
      </c>
      <c r="F992" s="87" t="s">
        <v>7378</v>
      </c>
      <c r="G992" s="88"/>
      <c r="H992" s="89" t="s">
        <v>7379</v>
      </c>
      <c r="I992" s="90"/>
      <c r="J992" s="90"/>
      <c r="K992" s="91"/>
      <c r="L992" s="92"/>
      <c r="M992" s="90" t="s">
        <v>2749</v>
      </c>
      <c r="N992" s="90"/>
      <c r="O992" s="90"/>
      <c r="P992" s="91"/>
      <c r="Q992" s="185"/>
      <c r="R992" s="185"/>
      <c r="S992" s="185"/>
      <c r="T992" s="185"/>
      <c r="U992" s="185"/>
      <c r="V992" s="100" t="s">
        <v>7380</v>
      </c>
      <c r="W992" s="95" t="s">
        <v>7216</v>
      </c>
      <c r="X992" s="96"/>
      <c r="Y992" s="96"/>
      <c r="Z992" s="96"/>
      <c r="AA992" s="96"/>
      <c r="AB992" s="96"/>
      <c r="AC992" s="95"/>
      <c r="AD992" s="95" t="s">
        <v>6711</v>
      </c>
      <c r="AE992" s="100"/>
      <c r="AF992" s="100" t="n">
        <v>0</v>
      </c>
      <c r="AG992" s="186"/>
      <c r="AH992" s="187"/>
      <c r="AI992" s="187"/>
      <c r="AJ992" s="187"/>
      <c r="AK992" s="188"/>
      <c r="AL992" s="188"/>
      <c r="AM992" s="189"/>
      <c r="AN992" s="189"/>
      <c r="AO992" s="189"/>
      <c r="AP992" s="189"/>
      <c r="AQ992" s="189"/>
      <c r="AR992" s="189"/>
      <c r="AS992" s="189"/>
      <c r="AT992" s="194" t="s">
        <v>2407</v>
      </c>
      <c r="AU992" s="104"/>
      <c r="AV992" s="104"/>
      <c r="AW992" s="104"/>
      <c r="AX992" s="104"/>
      <c r="AY992" s="104"/>
      <c r="AZ992" s="104"/>
      <c r="BA992" s="104"/>
      <c r="BB992" s="104"/>
      <c r="BC992" s="104"/>
      <c r="BD992" s="104"/>
      <c r="BE992" s="162"/>
      <c r="BF992" s="104"/>
      <c r="BG992" s="363"/>
      <c r="BH992" s="213" t="s">
        <v>2408</v>
      </c>
      <c r="BI992" s="193" t="s">
        <v>2408</v>
      </c>
      <c r="BJ992" s="193" t="s">
        <v>7381</v>
      </c>
      <c r="BK992" s="109"/>
    </row>
    <row r="993" s="193" customFormat="true" ht="12.75" hidden="true" customHeight="true" outlineLevel="0" collapsed="false">
      <c r="A993" s="315"/>
      <c r="B993" s="316"/>
      <c r="C993" s="316"/>
      <c r="D993" s="332" t="s">
        <v>2409</v>
      </c>
      <c r="E993" s="317" t="s">
        <v>2410</v>
      </c>
      <c r="F993" s="87" t="s">
        <v>7382</v>
      </c>
      <c r="G993" s="88"/>
      <c r="H993" s="89" t="s">
        <v>7383</v>
      </c>
      <c r="I993" s="90"/>
      <c r="J993" s="90"/>
      <c r="K993" s="91"/>
      <c r="L993" s="92"/>
      <c r="M993" s="90" t="s">
        <v>2749</v>
      </c>
      <c r="N993" s="90"/>
      <c r="O993" s="90"/>
      <c r="P993" s="91"/>
      <c r="Q993" s="185"/>
      <c r="R993" s="185"/>
      <c r="S993" s="185"/>
      <c r="T993" s="185"/>
      <c r="U993" s="185"/>
      <c r="V993" s="100" t="s">
        <v>7384</v>
      </c>
      <c r="W993" s="95" t="s">
        <v>7216</v>
      </c>
      <c r="X993" s="96"/>
      <c r="Y993" s="96"/>
      <c r="Z993" s="96"/>
      <c r="AA993" s="96"/>
      <c r="AB993" s="96"/>
      <c r="AC993" s="95"/>
      <c r="AD993" s="95" t="s">
        <v>6711</v>
      </c>
      <c r="AE993" s="100"/>
      <c r="AF993" s="100" t="n">
        <v>0</v>
      </c>
      <c r="AG993" s="186"/>
      <c r="AH993" s="187"/>
      <c r="AI993" s="187"/>
      <c r="AJ993" s="187"/>
      <c r="AK993" s="188"/>
      <c r="AL993" s="188"/>
      <c r="AM993" s="189"/>
      <c r="AN993" s="189"/>
      <c r="AO993" s="189"/>
      <c r="AP993" s="189"/>
      <c r="AQ993" s="189"/>
      <c r="AR993" s="189"/>
      <c r="AS993" s="189"/>
      <c r="AT993" s="194" t="s">
        <v>2409</v>
      </c>
      <c r="AU993" s="104"/>
      <c r="AV993" s="104"/>
      <c r="AW993" s="104"/>
      <c r="AX993" s="104"/>
      <c r="AY993" s="104"/>
      <c r="AZ993" s="104"/>
      <c r="BA993" s="104"/>
      <c r="BB993" s="104"/>
      <c r="BC993" s="104"/>
      <c r="BD993" s="104"/>
      <c r="BE993" s="162"/>
      <c r="BF993" s="104"/>
      <c r="BG993" s="363"/>
      <c r="BH993" s="213" t="s">
        <v>2410</v>
      </c>
      <c r="BI993" s="193" t="s">
        <v>2410</v>
      </c>
      <c r="BJ993" s="193" t="s">
        <v>7385</v>
      </c>
      <c r="BK993" s="109"/>
    </row>
    <row r="994" s="193" customFormat="true" ht="12.75" hidden="true" customHeight="true" outlineLevel="0" collapsed="false">
      <c r="A994" s="315"/>
      <c r="B994" s="316"/>
      <c r="C994" s="316"/>
      <c r="D994" s="332" t="s">
        <v>2411</v>
      </c>
      <c r="E994" s="317" t="s">
        <v>2412</v>
      </c>
      <c r="F994" s="87" t="s">
        <v>7386</v>
      </c>
      <c r="G994" s="88"/>
      <c r="H994" s="89" t="s">
        <v>7387</v>
      </c>
      <c r="I994" s="90"/>
      <c r="J994" s="90"/>
      <c r="K994" s="91"/>
      <c r="L994" s="92"/>
      <c r="M994" s="90" t="s">
        <v>2749</v>
      </c>
      <c r="N994" s="90"/>
      <c r="O994" s="90"/>
      <c r="P994" s="91"/>
      <c r="Q994" s="185"/>
      <c r="R994" s="185"/>
      <c r="S994" s="185"/>
      <c r="T994" s="185"/>
      <c r="U994" s="185"/>
      <c r="V994" s="100" t="s">
        <v>7388</v>
      </c>
      <c r="W994" s="95" t="s">
        <v>7216</v>
      </c>
      <c r="X994" s="96"/>
      <c r="Y994" s="96"/>
      <c r="Z994" s="96"/>
      <c r="AA994" s="96"/>
      <c r="AB994" s="96"/>
      <c r="AC994" s="95"/>
      <c r="AD994" s="95" t="s">
        <v>6711</v>
      </c>
      <c r="AE994" s="100"/>
      <c r="AF994" s="100" t="n">
        <v>0</v>
      </c>
      <c r="AG994" s="186"/>
      <c r="AH994" s="187"/>
      <c r="AI994" s="187"/>
      <c r="AJ994" s="187"/>
      <c r="AK994" s="188"/>
      <c r="AL994" s="188"/>
      <c r="AM994" s="189"/>
      <c r="AN994" s="189"/>
      <c r="AO994" s="189"/>
      <c r="AP994" s="189"/>
      <c r="AQ994" s="189"/>
      <c r="AR994" s="189"/>
      <c r="AS994" s="189"/>
      <c r="AT994" s="194" t="s">
        <v>2411</v>
      </c>
      <c r="AU994" s="104"/>
      <c r="AV994" s="104"/>
      <c r="AW994" s="104"/>
      <c r="AX994" s="104"/>
      <c r="AY994" s="104"/>
      <c r="AZ994" s="104"/>
      <c r="BA994" s="104"/>
      <c r="BB994" s="104"/>
      <c r="BC994" s="104"/>
      <c r="BD994" s="104"/>
      <c r="BE994" s="162"/>
      <c r="BF994" s="104"/>
      <c r="BG994" s="363"/>
      <c r="BH994" s="213" t="s">
        <v>2412</v>
      </c>
      <c r="BI994" s="193" t="s">
        <v>2412</v>
      </c>
      <c r="BJ994" s="193" t="s">
        <v>7389</v>
      </c>
      <c r="BK994" s="109"/>
    </row>
    <row r="995" s="193" customFormat="true" ht="12.75" hidden="true" customHeight="true" outlineLevel="0" collapsed="false">
      <c r="A995" s="315"/>
      <c r="B995" s="316"/>
      <c r="C995" s="316"/>
      <c r="D995" s="370" t="s">
        <v>2413</v>
      </c>
      <c r="E995" s="317" t="s">
        <v>2414</v>
      </c>
      <c r="F995" s="87" t="s">
        <v>7390</v>
      </c>
      <c r="G995" s="88"/>
      <c r="H995" s="89" t="s">
        <v>7391</v>
      </c>
      <c r="I995" s="90"/>
      <c r="J995" s="90"/>
      <c r="K995" s="91"/>
      <c r="L995" s="92"/>
      <c r="M995" s="90" t="s">
        <v>2749</v>
      </c>
      <c r="N995" s="90"/>
      <c r="O995" s="90"/>
      <c r="P995" s="91"/>
      <c r="Q995" s="185"/>
      <c r="R995" s="185"/>
      <c r="S995" s="185"/>
      <c r="T995" s="185"/>
      <c r="U995" s="185"/>
      <c r="V995" s="100" t="s">
        <v>7392</v>
      </c>
      <c r="W995" s="95" t="s">
        <v>7216</v>
      </c>
      <c r="X995" s="96"/>
      <c r="Y995" s="96"/>
      <c r="Z995" s="96"/>
      <c r="AA995" s="96"/>
      <c r="AB995" s="96"/>
      <c r="AC995" s="95"/>
      <c r="AD995" s="95" t="s">
        <v>6711</v>
      </c>
      <c r="AE995" s="100"/>
      <c r="AF995" s="100" t="n">
        <v>0</v>
      </c>
      <c r="AG995" s="186"/>
      <c r="AH995" s="187"/>
      <c r="AI995" s="187"/>
      <c r="AJ995" s="187"/>
      <c r="AK995" s="188"/>
      <c r="AL995" s="188"/>
      <c r="AM995" s="189"/>
      <c r="AN995" s="189"/>
      <c r="AO995" s="189"/>
      <c r="AP995" s="189"/>
      <c r="AQ995" s="189"/>
      <c r="AR995" s="189"/>
      <c r="AS995" s="189"/>
      <c r="AT995" s="194" t="s">
        <v>2413</v>
      </c>
      <c r="AU995" s="104"/>
      <c r="AV995" s="104"/>
      <c r="AW995" s="104"/>
      <c r="AX995" s="104"/>
      <c r="AY995" s="104"/>
      <c r="AZ995" s="104"/>
      <c r="BA995" s="104"/>
      <c r="BB995" s="104"/>
      <c r="BC995" s="104"/>
      <c r="BD995" s="104"/>
      <c r="BE995" s="162"/>
      <c r="BF995" s="104"/>
      <c r="BG995" s="363"/>
      <c r="BH995" s="213" t="s">
        <v>2414</v>
      </c>
      <c r="BI995" s="193" t="s">
        <v>2414</v>
      </c>
      <c r="BJ995" s="193" t="s">
        <v>7393</v>
      </c>
      <c r="BK995" s="109"/>
    </row>
    <row r="996" s="193" customFormat="true" ht="12.75" hidden="true" customHeight="true" outlineLevel="0" collapsed="false">
      <c r="A996" s="315"/>
      <c r="B996" s="316"/>
      <c r="C996" s="316"/>
      <c r="D996" s="370" t="s">
        <v>2415</v>
      </c>
      <c r="E996" s="317" t="s">
        <v>2416</v>
      </c>
      <c r="F996" s="87" t="s">
        <v>7394</v>
      </c>
      <c r="G996" s="88"/>
      <c r="H996" s="89" t="s">
        <v>7395</v>
      </c>
      <c r="I996" s="90"/>
      <c r="J996" s="90"/>
      <c r="K996" s="91"/>
      <c r="L996" s="92"/>
      <c r="M996" s="90" t="s">
        <v>2749</v>
      </c>
      <c r="N996" s="90"/>
      <c r="O996" s="90"/>
      <c r="P996" s="91"/>
      <c r="Q996" s="185"/>
      <c r="R996" s="185"/>
      <c r="S996" s="185"/>
      <c r="T996" s="185"/>
      <c r="U996" s="185"/>
      <c r="V996" s="100" t="s">
        <v>7396</v>
      </c>
      <c r="W996" s="95" t="s">
        <v>7216</v>
      </c>
      <c r="X996" s="96"/>
      <c r="Y996" s="96"/>
      <c r="Z996" s="96"/>
      <c r="AA996" s="96"/>
      <c r="AB996" s="96"/>
      <c r="AC996" s="95"/>
      <c r="AD996" s="95" t="s">
        <v>6711</v>
      </c>
      <c r="AE996" s="100"/>
      <c r="AF996" s="100" t="n">
        <v>1</v>
      </c>
      <c r="AG996" s="186"/>
      <c r="AH996" s="187"/>
      <c r="AI996" s="187"/>
      <c r="AJ996" s="187"/>
      <c r="AK996" s="188"/>
      <c r="AL996" s="188"/>
      <c r="AM996" s="189"/>
      <c r="AN996" s="189"/>
      <c r="AO996" s="189"/>
      <c r="AP996" s="189"/>
      <c r="AQ996" s="189"/>
      <c r="AR996" s="189"/>
      <c r="AS996" s="189"/>
      <c r="AT996" s="194" t="s">
        <v>2415</v>
      </c>
      <c r="AU996" s="104"/>
      <c r="AV996" s="104"/>
      <c r="AW996" s="104"/>
      <c r="AX996" s="104"/>
      <c r="AY996" s="104"/>
      <c r="AZ996" s="104"/>
      <c r="BA996" s="104"/>
      <c r="BB996" s="104"/>
      <c r="BC996" s="104"/>
      <c r="BD996" s="104"/>
      <c r="BE996" s="162"/>
      <c r="BF996" s="104"/>
      <c r="BG996" s="363"/>
      <c r="BH996" s="213" t="s">
        <v>2416</v>
      </c>
      <c r="BI996" s="193" t="s">
        <v>2416</v>
      </c>
      <c r="BJ996" s="193" t="s">
        <v>7397</v>
      </c>
      <c r="BK996" s="109"/>
    </row>
    <row r="997" s="193" customFormat="true" ht="12.75" hidden="true" customHeight="true" outlineLevel="0" collapsed="false">
      <c r="A997" s="315"/>
      <c r="B997" s="316"/>
      <c r="C997" s="316"/>
      <c r="D997" s="332" t="s">
        <v>2417</v>
      </c>
      <c r="E997" s="317" t="s">
        <v>2418</v>
      </c>
      <c r="F997" s="87" t="s">
        <v>7398</v>
      </c>
      <c r="G997" s="88"/>
      <c r="H997" s="89" t="s">
        <v>7399</v>
      </c>
      <c r="I997" s="90"/>
      <c r="J997" s="90"/>
      <c r="K997" s="91"/>
      <c r="L997" s="92"/>
      <c r="M997" s="90" t="s">
        <v>2749</v>
      </c>
      <c r="N997" s="90"/>
      <c r="O997" s="90"/>
      <c r="P997" s="91"/>
      <c r="Q997" s="185"/>
      <c r="R997" s="185"/>
      <c r="S997" s="185"/>
      <c r="T997" s="185"/>
      <c r="U997" s="185"/>
      <c r="V997" s="100" t="s">
        <v>7400</v>
      </c>
      <c r="W997" s="95" t="s">
        <v>7216</v>
      </c>
      <c r="X997" s="96"/>
      <c r="Y997" s="96"/>
      <c r="Z997" s="96"/>
      <c r="AA997" s="96"/>
      <c r="AB997" s="96"/>
      <c r="AC997" s="95"/>
      <c r="AD997" s="95" t="s">
        <v>6711</v>
      </c>
      <c r="AE997" s="100"/>
      <c r="AF997" s="100" t="n">
        <v>0</v>
      </c>
      <c r="AG997" s="186"/>
      <c r="AH997" s="187"/>
      <c r="AI997" s="187"/>
      <c r="AJ997" s="187"/>
      <c r="AK997" s="188"/>
      <c r="AL997" s="188"/>
      <c r="AM997" s="189"/>
      <c r="AN997" s="189"/>
      <c r="AO997" s="189"/>
      <c r="AP997" s="189"/>
      <c r="AQ997" s="189"/>
      <c r="AR997" s="189"/>
      <c r="AS997" s="189"/>
      <c r="AT997" s="194" t="s">
        <v>2417</v>
      </c>
      <c r="AU997" s="104"/>
      <c r="AV997" s="104"/>
      <c r="AW997" s="104"/>
      <c r="AX997" s="104"/>
      <c r="AY997" s="104"/>
      <c r="AZ997" s="104"/>
      <c r="BA997" s="104"/>
      <c r="BB997" s="104"/>
      <c r="BC997" s="104"/>
      <c r="BD997" s="104"/>
      <c r="BE997" s="162"/>
      <c r="BF997" s="104"/>
      <c r="BG997" s="363"/>
      <c r="BH997" s="213" t="s">
        <v>2418</v>
      </c>
      <c r="BI997" s="193" t="s">
        <v>2418</v>
      </c>
      <c r="BJ997" s="193" t="s">
        <v>7401</v>
      </c>
      <c r="BK997" s="109"/>
    </row>
    <row r="998" s="193" customFormat="true" ht="12.75" hidden="true" customHeight="true" outlineLevel="0" collapsed="false">
      <c r="A998" s="315"/>
      <c r="B998" s="316"/>
      <c r="C998" s="316"/>
      <c r="D998" s="332" t="s">
        <v>2419</v>
      </c>
      <c r="E998" s="317" t="s">
        <v>2420</v>
      </c>
      <c r="F998" s="87" t="s">
        <v>7402</v>
      </c>
      <c r="G998" s="88"/>
      <c r="H998" s="89" t="s">
        <v>7403</v>
      </c>
      <c r="I998" s="90"/>
      <c r="J998" s="90"/>
      <c r="K998" s="91"/>
      <c r="L998" s="92"/>
      <c r="M998" s="90" t="s">
        <v>2749</v>
      </c>
      <c r="N998" s="90"/>
      <c r="O998" s="90"/>
      <c r="P998" s="91"/>
      <c r="Q998" s="185"/>
      <c r="R998" s="185"/>
      <c r="S998" s="185"/>
      <c r="T998" s="185"/>
      <c r="U998" s="185"/>
      <c r="V998" s="100" t="s">
        <v>7404</v>
      </c>
      <c r="W998" s="95" t="s">
        <v>7216</v>
      </c>
      <c r="X998" s="96"/>
      <c r="Y998" s="96"/>
      <c r="Z998" s="96"/>
      <c r="AA998" s="96"/>
      <c r="AB998" s="96"/>
      <c r="AC998" s="95"/>
      <c r="AD998" s="95" t="s">
        <v>6711</v>
      </c>
      <c r="AE998" s="100"/>
      <c r="AF998" s="100" t="n">
        <v>1</v>
      </c>
      <c r="AG998" s="186"/>
      <c r="AH998" s="187"/>
      <c r="AI998" s="187"/>
      <c r="AJ998" s="187"/>
      <c r="AK998" s="188"/>
      <c r="AL998" s="188"/>
      <c r="AM998" s="189"/>
      <c r="AN998" s="189"/>
      <c r="AO998" s="189"/>
      <c r="AP998" s="189"/>
      <c r="AQ998" s="189"/>
      <c r="AR998" s="189"/>
      <c r="AS998" s="189"/>
      <c r="AT998" s="194" t="s">
        <v>2419</v>
      </c>
      <c r="AU998" s="104"/>
      <c r="AV998" s="104"/>
      <c r="AW998" s="104"/>
      <c r="AX998" s="104"/>
      <c r="AY998" s="104"/>
      <c r="AZ998" s="104"/>
      <c r="BA998" s="104"/>
      <c r="BB998" s="104"/>
      <c r="BC998" s="104"/>
      <c r="BD998" s="104"/>
      <c r="BE998" s="162"/>
      <c r="BF998" s="104"/>
      <c r="BG998" s="363"/>
      <c r="BH998" s="213" t="s">
        <v>2420</v>
      </c>
      <c r="BI998" s="193" t="s">
        <v>2420</v>
      </c>
      <c r="BJ998" s="193" t="s">
        <v>7405</v>
      </c>
      <c r="BK998" s="109"/>
    </row>
    <row r="999" s="193" customFormat="true" ht="12.75" hidden="true" customHeight="true" outlineLevel="0" collapsed="false">
      <c r="A999" s="315"/>
      <c r="B999" s="316"/>
      <c r="C999" s="316"/>
      <c r="D999" s="332" t="s">
        <v>2421</v>
      </c>
      <c r="E999" s="317" t="s">
        <v>2423</v>
      </c>
      <c r="F999" s="87" t="s">
        <v>7406</v>
      </c>
      <c r="G999" s="88"/>
      <c r="H999" s="89" t="s">
        <v>7407</v>
      </c>
      <c r="I999" s="90"/>
      <c r="J999" s="90"/>
      <c r="K999" s="91"/>
      <c r="L999" s="92"/>
      <c r="M999" s="90" t="s">
        <v>2749</v>
      </c>
      <c r="N999" s="90"/>
      <c r="O999" s="90"/>
      <c r="P999" s="91"/>
      <c r="Q999" s="185"/>
      <c r="R999" s="185"/>
      <c r="S999" s="185"/>
      <c r="T999" s="185"/>
      <c r="U999" s="185"/>
      <c r="V999" s="100" t="s">
        <v>7408</v>
      </c>
      <c r="W999" s="95" t="s">
        <v>7216</v>
      </c>
      <c r="X999" s="96"/>
      <c r="Y999" s="96"/>
      <c r="Z999" s="96"/>
      <c r="AA999" s="96"/>
      <c r="AB999" s="96"/>
      <c r="AC999" s="95"/>
      <c r="AD999" s="95" t="s">
        <v>6606</v>
      </c>
      <c r="AE999" s="100"/>
      <c r="AF999" s="100" t="s">
        <v>2735</v>
      </c>
      <c r="AG999" s="186"/>
      <c r="AH999" s="187"/>
      <c r="AI999" s="187"/>
      <c r="AJ999" s="187"/>
      <c r="AK999" s="188"/>
      <c r="AL999" s="188"/>
      <c r="AM999" s="189"/>
      <c r="AN999" s="189"/>
      <c r="AO999" s="189"/>
      <c r="AP999" s="189"/>
      <c r="AQ999" s="189"/>
      <c r="AR999" s="189"/>
      <c r="AS999" s="189"/>
      <c r="AT999" s="194" t="s">
        <v>2422</v>
      </c>
      <c r="AU999" s="104"/>
      <c r="AV999" s="104"/>
      <c r="AW999" s="104"/>
      <c r="AX999" s="104"/>
      <c r="AY999" s="104"/>
      <c r="AZ999" s="104"/>
      <c r="BA999" s="104"/>
      <c r="BB999" s="104"/>
      <c r="BC999" s="104"/>
      <c r="BD999" s="104"/>
      <c r="BE999" s="162"/>
      <c r="BF999" s="104"/>
      <c r="BG999" s="363"/>
      <c r="BH999" s="213" t="s">
        <v>2423</v>
      </c>
      <c r="BI999" s="193" t="s">
        <v>2423</v>
      </c>
      <c r="BJ999" s="193" t="s">
        <v>7409</v>
      </c>
      <c r="BK999" s="109"/>
    </row>
    <row r="1000" s="193" customFormat="true" ht="12.75" hidden="true" customHeight="true" outlineLevel="0" collapsed="false">
      <c r="A1000" s="315"/>
      <c r="B1000" s="316"/>
      <c r="C1000" s="316"/>
      <c r="D1000" s="332" t="s">
        <v>2424</v>
      </c>
      <c r="E1000" s="317" t="s">
        <v>2426</v>
      </c>
      <c r="F1000" s="87" t="s">
        <v>7410</v>
      </c>
      <c r="G1000" s="88"/>
      <c r="H1000" s="89" t="s">
        <v>7411</v>
      </c>
      <c r="I1000" s="90"/>
      <c r="J1000" s="90"/>
      <c r="K1000" s="91"/>
      <c r="L1000" s="92"/>
      <c r="M1000" s="90" t="s">
        <v>2749</v>
      </c>
      <c r="N1000" s="90"/>
      <c r="O1000" s="90"/>
      <c r="P1000" s="91"/>
      <c r="Q1000" s="185"/>
      <c r="R1000" s="185"/>
      <c r="S1000" s="185"/>
      <c r="T1000" s="185"/>
      <c r="U1000" s="185"/>
      <c r="V1000" s="100" t="s">
        <v>7412</v>
      </c>
      <c r="W1000" s="95" t="s">
        <v>7216</v>
      </c>
      <c r="X1000" s="96"/>
      <c r="Y1000" s="96"/>
      <c r="Z1000" s="96"/>
      <c r="AA1000" s="96"/>
      <c r="AB1000" s="96"/>
      <c r="AC1000" s="95"/>
      <c r="AD1000" s="95" t="s">
        <v>6606</v>
      </c>
      <c r="AE1000" s="100"/>
      <c r="AF1000" s="100" t="s">
        <v>2735</v>
      </c>
      <c r="AG1000" s="186"/>
      <c r="AH1000" s="187"/>
      <c r="AI1000" s="187"/>
      <c r="AJ1000" s="187"/>
      <c r="AK1000" s="188"/>
      <c r="AL1000" s="188"/>
      <c r="AM1000" s="189"/>
      <c r="AN1000" s="189"/>
      <c r="AO1000" s="189"/>
      <c r="AP1000" s="189"/>
      <c r="AQ1000" s="189"/>
      <c r="AR1000" s="189"/>
      <c r="AS1000" s="189"/>
      <c r="AT1000" s="194" t="s">
        <v>2425</v>
      </c>
      <c r="AU1000" s="104"/>
      <c r="AV1000" s="104"/>
      <c r="AW1000" s="104"/>
      <c r="AX1000" s="104"/>
      <c r="AY1000" s="104"/>
      <c r="AZ1000" s="104"/>
      <c r="BA1000" s="104"/>
      <c r="BB1000" s="104"/>
      <c r="BC1000" s="104"/>
      <c r="BD1000" s="104"/>
      <c r="BE1000" s="162"/>
      <c r="BF1000" s="104"/>
      <c r="BG1000" s="363"/>
      <c r="BH1000" s="213" t="s">
        <v>2426</v>
      </c>
      <c r="BI1000" s="193" t="s">
        <v>2426</v>
      </c>
      <c r="BJ1000" s="193" t="s">
        <v>7413</v>
      </c>
      <c r="BK1000" s="109"/>
    </row>
    <row r="1001" s="193" customFormat="true" ht="12.75" hidden="true" customHeight="true" outlineLevel="0" collapsed="false">
      <c r="A1001" s="315"/>
      <c r="B1001" s="316"/>
      <c r="C1001" s="316"/>
      <c r="D1001" s="332" t="s">
        <v>2427</v>
      </c>
      <c r="E1001" s="317" t="s">
        <v>2429</v>
      </c>
      <c r="F1001" s="87" t="s">
        <v>7414</v>
      </c>
      <c r="G1001" s="88"/>
      <c r="H1001" s="89" t="s">
        <v>7415</v>
      </c>
      <c r="I1001" s="90"/>
      <c r="J1001" s="90"/>
      <c r="K1001" s="91"/>
      <c r="L1001" s="92"/>
      <c r="M1001" s="90" t="s">
        <v>2749</v>
      </c>
      <c r="N1001" s="90"/>
      <c r="O1001" s="90"/>
      <c r="P1001" s="91"/>
      <c r="Q1001" s="185"/>
      <c r="R1001" s="185"/>
      <c r="S1001" s="185"/>
      <c r="T1001" s="185"/>
      <c r="U1001" s="185"/>
      <c r="V1001" s="100" t="s">
        <v>7416</v>
      </c>
      <c r="W1001" s="95" t="s">
        <v>7216</v>
      </c>
      <c r="X1001" s="96"/>
      <c r="Y1001" s="96"/>
      <c r="Z1001" s="96"/>
      <c r="AA1001" s="96"/>
      <c r="AB1001" s="96"/>
      <c r="AC1001" s="95"/>
      <c r="AD1001" s="95" t="s">
        <v>6606</v>
      </c>
      <c r="AE1001" s="100"/>
      <c r="AF1001" s="100" t="s">
        <v>2735</v>
      </c>
      <c r="AG1001" s="186"/>
      <c r="AH1001" s="187"/>
      <c r="AI1001" s="187"/>
      <c r="AJ1001" s="187"/>
      <c r="AK1001" s="188"/>
      <c r="AL1001" s="188"/>
      <c r="AM1001" s="189"/>
      <c r="AN1001" s="189"/>
      <c r="AO1001" s="189"/>
      <c r="AP1001" s="189"/>
      <c r="AQ1001" s="189"/>
      <c r="AR1001" s="189"/>
      <c r="AS1001" s="189"/>
      <c r="AT1001" s="194" t="s">
        <v>2428</v>
      </c>
      <c r="AU1001" s="104"/>
      <c r="AV1001" s="104"/>
      <c r="AW1001" s="104"/>
      <c r="AX1001" s="104"/>
      <c r="AY1001" s="104"/>
      <c r="AZ1001" s="104"/>
      <c r="BA1001" s="104"/>
      <c r="BB1001" s="104"/>
      <c r="BC1001" s="104"/>
      <c r="BD1001" s="104"/>
      <c r="BE1001" s="162"/>
      <c r="BF1001" s="104"/>
      <c r="BG1001" s="363"/>
      <c r="BH1001" s="213" t="s">
        <v>2429</v>
      </c>
      <c r="BI1001" s="193" t="s">
        <v>2429</v>
      </c>
      <c r="BJ1001" s="193" t="s">
        <v>7417</v>
      </c>
      <c r="BK1001" s="109"/>
    </row>
    <row r="1002" s="193" customFormat="true" ht="12.75" hidden="true" customHeight="true" outlineLevel="0" collapsed="false">
      <c r="A1002" s="315"/>
      <c r="B1002" s="316"/>
      <c r="C1002" s="316"/>
      <c r="D1002" s="332" t="s">
        <v>2430</v>
      </c>
      <c r="E1002" s="317" t="s">
        <v>2432</v>
      </c>
      <c r="F1002" s="87" t="s">
        <v>7418</v>
      </c>
      <c r="G1002" s="88"/>
      <c r="H1002" s="89" t="s">
        <v>7419</v>
      </c>
      <c r="I1002" s="90"/>
      <c r="J1002" s="90"/>
      <c r="K1002" s="91"/>
      <c r="L1002" s="92"/>
      <c r="M1002" s="90" t="s">
        <v>2749</v>
      </c>
      <c r="N1002" s="90"/>
      <c r="O1002" s="90"/>
      <c r="P1002" s="91"/>
      <c r="Q1002" s="185"/>
      <c r="R1002" s="185"/>
      <c r="S1002" s="185"/>
      <c r="T1002" s="185"/>
      <c r="U1002" s="185"/>
      <c r="V1002" s="100" t="s">
        <v>7420</v>
      </c>
      <c r="W1002" s="95" t="s">
        <v>7216</v>
      </c>
      <c r="X1002" s="96"/>
      <c r="Y1002" s="96"/>
      <c r="Z1002" s="96"/>
      <c r="AA1002" s="96"/>
      <c r="AB1002" s="96"/>
      <c r="AC1002" s="95"/>
      <c r="AD1002" s="95" t="s">
        <v>6606</v>
      </c>
      <c r="AE1002" s="100"/>
      <c r="AF1002" s="100" t="s">
        <v>2735</v>
      </c>
      <c r="AG1002" s="186"/>
      <c r="AH1002" s="187"/>
      <c r="AI1002" s="187"/>
      <c r="AJ1002" s="187"/>
      <c r="AK1002" s="188"/>
      <c r="AL1002" s="188"/>
      <c r="AM1002" s="189"/>
      <c r="AN1002" s="189"/>
      <c r="AO1002" s="189"/>
      <c r="AP1002" s="189"/>
      <c r="AQ1002" s="189"/>
      <c r="AR1002" s="189"/>
      <c r="AS1002" s="189"/>
      <c r="AT1002" s="194" t="s">
        <v>2431</v>
      </c>
      <c r="AU1002" s="104"/>
      <c r="AV1002" s="104"/>
      <c r="AW1002" s="104"/>
      <c r="AX1002" s="104"/>
      <c r="AY1002" s="104"/>
      <c r="AZ1002" s="104"/>
      <c r="BA1002" s="104"/>
      <c r="BB1002" s="104"/>
      <c r="BC1002" s="104"/>
      <c r="BD1002" s="104"/>
      <c r="BE1002" s="162"/>
      <c r="BF1002" s="104"/>
      <c r="BG1002" s="363"/>
      <c r="BH1002" s="213" t="s">
        <v>2432</v>
      </c>
      <c r="BI1002" s="193" t="s">
        <v>2432</v>
      </c>
      <c r="BJ1002" s="193" t="s">
        <v>7421</v>
      </c>
      <c r="BK1002" s="109"/>
    </row>
    <row r="1003" s="193" customFormat="true" ht="12.75" hidden="true" customHeight="true" outlineLevel="0" collapsed="false">
      <c r="A1003" s="315"/>
      <c r="B1003" s="316"/>
      <c r="C1003" s="316"/>
      <c r="D1003" s="332" t="s">
        <v>2433</v>
      </c>
      <c r="E1003" s="317" t="s">
        <v>2435</v>
      </c>
      <c r="F1003" s="87" t="s">
        <v>7422</v>
      </c>
      <c r="G1003" s="88"/>
      <c r="H1003" s="89" t="s">
        <v>7423</v>
      </c>
      <c r="I1003" s="90"/>
      <c r="J1003" s="90"/>
      <c r="K1003" s="91"/>
      <c r="L1003" s="92"/>
      <c r="M1003" s="90" t="s">
        <v>2749</v>
      </c>
      <c r="N1003" s="90"/>
      <c r="O1003" s="90"/>
      <c r="P1003" s="91"/>
      <c r="Q1003" s="185"/>
      <c r="R1003" s="185"/>
      <c r="S1003" s="185"/>
      <c r="T1003" s="185"/>
      <c r="U1003" s="185"/>
      <c r="V1003" s="100" t="s">
        <v>7424</v>
      </c>
      <c r="W1003" s="95" t="s">
        <v>7216</v>
      </c>
      <c r="X1003" s="96"/>
      <c r="Y1003" s="96"/>
      <c r="Z1003" s="96"/>
      <c r="AA1003" s="96"/>
      <c r="AB1003" s="96"/>
      <c r="AC1003" s="95"/>
      <c r="AD1003" s="95" t="s">
        <v>6606</v>
      </c>
      <c r="AE1003" s="100"/>
      <c r="AF1003" s="100" t="s">
        <v>2735</v>
      </c>
      <c r="AG1003" s="186"/>
      <c r="AH1003" s="187"/>
      <c r="AI1003" s="187"/>
      <c r="AJ1003" s="187"/>
      <c r="AK1003" s="188"/>
      <c r="AL1003" s="188"/>
      <c r="AM1003" s="189"/>
      <c r="AN1003" s="189"/>
      <c r="AO1003" s="189"/>
      <c r="AP1003" s="189"/>
      <c r="AQ1003" s="189"/>
      <c r="AR1003" s="189"/>
      <c r="AS1003" s="189"/>
      <c r="AT1003" s="194" t="s">
        <v>2434</v>
      </c>
      <c r="AU1003" s="104"/>
      <c r="AV1003" s="104"/>
      <c r="AW1003" s="104"/>
      <c r="AX1003" s="104"/>
      <c r="AY1003" s="104"/>
      <c r="AZ1003" s="104"/>
      <c r="BA1003" s="104"/>
      <c r="BB1003" s="104"/>
      <c r="BC1003" s="104"/>
      <c r="BD1003" s="104"/>
      <c r="BE1003" s="162"/>
      <c r="BF1003" s="104"/>
      <c r="BG1003" s="363"/>
      <c r="BH1003" s="213" t="s">
        <v>2435</v>
      </c>
      <c r="BI1003" s="193" t="s">
        <v>2435</v>
      </c>
      <c r="BJ1003" s="193" t="s">
        <v>7425</v>
      </c>
      <c r="BK1003" s="109"/>
    </row>
    <row r="1004" s="193" customFormat="true" ht="12.75" hidden="true" customHeight="true" outlineLevel="0" collapsed="false">
      <c r="A1004" s="315"/>
      <c r="B1004" s="316"/>
      <c r="C1004" s="316"/>
      <c r="D1004" s="332" t="s">
        <v>2436</v>
      </c>
      <c r="E1004" s="317" t="s">
        <v>2438</v>
      </c>
      <c r="F1004" s="87" t="s">
        <v>7426</v>
      </c>
      <c r="G1004" s="88"/>
      <c r="H1004" s="89" t="s">
        <v>7427</v>
      </c>
      <c r="I1004" s="90"/>
      <c r="J1004" s="90"/>
      <c r="K1004" s="91"/>
      <c r="L1004" s="92"/>
      <c r="M1004" s="90" t="s">
        <v>2749</v>
      </c>
      <c r="N1004" s="90"/>
      <c r="O1004" s="90"/>
      <c r="P1004" s="91"/>
      <c r="Q1004" s="185"/>
      <c r="R1004" s="185"/>
      <c r="S1004" s="185"/>
      <c r="T1004" s="185"/>
      <c r="U1004" s="185"/>
      <c r="V1004" s="100" t="s">
        <v>7428</v>
      </c>
      <c r="W1004" s="95" t="s">
        <v>7216</v>
      </c>
      <c r="X1004" s="96"/>
      <c r="Y1004" s="96"/>
      <c r="Z1004" s="96"/>
      <c r="AA1004" s="96"/>
      <c r="AB1004" s="96"/>
      <c r="AC1004" s="95"/>
      <c r="AD1004" s="95" t="s">
        <v>6606</v>
      </c>
      <c r="AE1004" s="100"/>
      <c r="AF1004" s="100" t="s">
        <v>2735</v>
      </c>
      <c r="AG1004" s="186"/>
      <c r="AH1004" s="187"/>
      <c r="AI1004" s="187"/>
      <c r="AJ1004" s="187"/>
      <c r="AK1004" s="188"/>
      <c r="AL1004" s="188"/>
      <c r="AM1004" s="189"/>
      <c r="AN1004" s="189"/>
      <c r="AO1004" s="189"/>
      <c r="AP1004" s="189"/>
      <c r="AQ1004" s="189"/>
      <c r="AR1004" s="189"/>
      <c r="AS1004" s="189"/>
      <c r="AT1004" s="194" t="s">
        <v>2437</v>
      </c>
      <c r="AU1004" s="104"/>
      <c r="AV1004" s="104"/>
      <c r="AW1004" s="104"/>
      <c r="AX1004" s="104"/>
      <c r="AY1004" s="104"/>
      <c r="AZ1004" s="104"/>
      <c r="BA1004" s="104"/>
      <c r="BB1004" s="104"/>
      <c r="BC1004" s="104"/>
      <c r="BD1004" s="104"/>
      <c r="BE1004" s="162"/>
      <c r="BF1004" s="104"/>
      <c r="BG1004" s="363"/>
      <c r="BH1004" s="213" t="s">
        <v>2438</v>
      </c>
      <c r="BI1004" s="193" t="s">
        <v>2438</v>
      </c>
      <c r="BJ1004" s="193" t="s">
        <v>7429</v>
      </c>
      <c r="BK1004" s="109"/>
    </row>
    <row r="1005" s="193" customFormat="true" ht="12.75" hidden="true" customHeight="true" outlineLevel="0" collapsed="false">
      <c r="A1005" s="315"/>
      <c r="B1005" s="316"/>
      <c r="C1005" s="316"/>
      <c r="D1005" s="332" t="s">
        <v>2439</v>
      </c>
      <c r="E1005" s="317" t="s">
        <v>2441</v>
      </c>
      <c r="F1005" s="87" t="s">
        <v>7430</v>
      </c>
      <c r="G1005" s="88"/>
      <c r="H1005" s="89" t="s">
        <v>7431</v>
      </c>
      <c r="I1005" s="90"/>
      <c r="J1005" s="90"/>
      <c r="K1005" s="91"/>
      <c r="L1005" s="92"/>
      <c r="M1005" s="90" t="s">
        <v>2749</v>
      </c>
      <c r="N1005" s="90"/>
      <c r="O1005" s="90"/>
      <c r="P1005" s="91"/>
      <c r="Q1005" s="185"/>
      <c r="R1005" s="185"/>
      <c r="S1005" s="185"/>
      <c r="T1005" s="185"/>
      <c r="U1005" s="185"/>
      <c r="V1005" s="100" t="s">
        <v>7432</v>
      </c>
      <c r="W1005" s="95" t="s">
        <v>7216</v>
      </c>
      <c r="X1005" s="96"/>
      <c r="Y1005" s="96"/>
      <c r="Z1005" s="96"/>
      <c r="AA1005" s="96"/>
      <c r="AB1005" s="96"/>
      <c r="AC1005" s="95"/>
      <c r="AD1005" s="95" t="s">
        <v>6606</v>
      </c>
      <c r="AE1005" s="100"/>
      <c r="AF1005" s="100" t="s">
        <v>2735</v>
      </c>
      <c r="AG1005" s="186"/>
      <c r="AH1005" s="187"/>
      <c r="AI1005" s="187"/>
      <c r="AJ1005" s="187"/>
      <c r="AK1005" s="188"/>
      <c r="AL1005" s="188"/>
      <c r="AM1005" s="189"/>
      <c r="AN1005" s="189"/>
      <c r="AO1005" s="189"/>
      <c r="AP1005" s="189"/>
      <c r="AQ1005" s="189"/>
      <c r="AR1005" s="189"/>
      <c r="AS1005" s="189"/>
      <c r="AT1005" s="194" t="s">
        <v>2440</v>
      </c>
      <c r="AU1005" s="104"/>
      <c r="AV1005" s="104"/>
      <c r="AW1005" s="104"/>
      <c r="AX1005" s="104"/>
      <c r="AY1005" s="104"/>
      <c r="AZ1005" s="104"/>
      <c r="BA1005" s="104"/>
      <c r="BB1005" s="104"/>
      <c r="BC1005" s="104"/>
      <c r="BD1005" s="104"/>
      <c r="BE1005" s="162"/>
      <c r="BF1005" s="104"/>
      <c r="BG1005" s="363"/>
      <c r="BH1005" s="213" t="s">
        <v>2441</v>
      </c>
      <c r="BI1005" s="193" t="s">
        <v>2441</v>
      </c>
      <c r="BJ1005" s="193" t="s">
        <v>7433</v>
      </c>
      <c r="BK1005" s="109"/>
    </row>
    <row r="1006" s="193" customFormat="true" ht="12.75" hidden="true" customHeight="true" outlineLevel="0" collapsed="false">
      <c r="A1006" s="315"/>
      <c r="B1006" s="316"/>
      <c r="C1006" s="316"/>
      <c r="D1006" s="332" t="s">
        <v>2442</v>
      </c>
      <c r="E1006" s="317" t="s">
        <v>2444</v>
      </c>
      <c r="F1006" s="87" t="s">
        <v>7434</v>
      </c>
      <c r="G1006" s="88"/>
      <c r="H1006" s="89" t="s">
        <v>7435</v>
      </c>
      <c r="I1006" s="90"/>
      <c r="J1006" s="90"/>
      <c r="K1006" s="91"/>
      <c r="L1006" s="92"/>
      <c r="M1006" s="90" t="s">
        <v>2749</v>
      </c>
      <c r="N1006" s="90"/>
      <c r="O1006" s="90"/>
      <c r="P1006" s="91"/>
      <c r="Q1006" s="185"/>
      <c r="R1006" s="185"/>
      <c r="S1006" s="185"/>
      <c r="T1006" s="185"/>
      <c r="U1006" s="185"/>
      <c r="V1006" s="100" t="s">
        <v>7436</v>
      </c>
      <c r="W1006" s="95" t="s">
        <v>7216</v>
      </c>
      <c r="X1006" s="96"/>
      <c r="Y1006" s="96"/>
      <c r="Z1006" s="96"/>
      <c r="AA1006" s="96"/>
      <c r="AB1006" s="96"/>
      <c r="AC1006" s="95"/>
      <c r="AD1006" s="95" t="s">
        <v>6606</v>
      </c>
      <c r="AE1006" s="100"/>
      <c r="AF1006" s="100" t="s">
        <v>2735</v>
      </c>
      <c r="AG1006" s="186"/>
      <c r="AH1006" s="187"/>
      <c r="AI1006" s="187"/>
      <c r="AJ1006" s="187"/>
      <c r="AK1006" s="188"/>
      <c r="AL1006" s="188"/>
      <c r="AM1006" s="189"/>
      <c r="AN1006" s="189"/>
      <c r="AO1006" s="189"/>
      <c r="AP1006" s="189"/>
      <c r="AQ1006" s="189"/>
      <c r="AR1006" s="189"/>
      <c r="AS1006" s="189"/>
      <c r="AT1006" s="194" t="s">
        <v>2443</v>
      </c>
      <c r="AU1006" s="104"/>
      <c r="AV1006" s="104"/>
      <c r="AW1006" s="104"/>
      <c r="AX1006" s="104"/>
      <c r="AY1006" s="104"/>
      <c r="AZ1006" s="104"/>
      <c r="BA1006" s="104"/>
      <c r="BB1006" s="104"/>
      <c r="BC1006" s="104"/>
      <c r="BD1006" s="104"/>
      <c r="BE1006" s="162"/>
      <c r="BF1006" s="104"/>
      <c r="BG1006" s="363"/>
      <c r="BH1006" s="213" t="s">
        <v>2444</v>
      </c>
      <c r="BI1006" s="193" t="s">
        <v>2444</v>
      </c>
      <c r="BJ1006" s="193" t="s">
        <v>7437</v>
      </c>
      <c r="BK1006" s="109"/>
    </row>
    <row r="1007" s="193" customFormat="true" ht="12.75" hidden="true" customHeight="true" outlineLevel="0" collapsed="false">
      <c r="A1007" s="315"/>
      <c r="B1007" s="316"/>
      <c r="C1007" s="316"/>
      <c r="D1007" s="370" t="s">
        <v>2445</v>
      </c>
      <c r="E1007" s="317" t="s">
        <v>2446</v>
      </c>
      <c r="F1007" s="87" t="s">
        <v>7438</v>
      </c>
      <c r="G1007" s="88"/>
      <c r="H1007" s="89" t="s">
        <v>7439</v>
      </c>
      <c r="I1007" s="90"/>
      <c r="J1007" s="90"/>
      <c r="K1007" s="91"/>
      <c r="L1007" s="92"/>
      <c r="M1007" s="90" t="s">
        <v>2749</v>
      </c>
      <c r="N1007" s="90"/>
      <c r="O1007" s="90"/>
      <c r="P1007" s="91"/>
      <c r="Q1007" s="185"/>
      <c r="R1007" s="185"/>
      <c r="S1007" s="185"/>
      <c r="T1007" s="185"/>
      <c r="U1007" s="185"/>
      <c r="V1007" s="100" t="s">
        <v>7440</v>
      </c>
      <c r="W1007" s="95" t="s">
        <v>7216</v>
      </c>
      <c r="X1007" s="96"/>
      <c r="Y1007" s="96"/>
      <c r="Z1007" s="96"/>
      <c r="AA1007" s="96"/>
      <c r="AB1007" s="96"/>
      <c r="AC1007" s="95"/>
      <c r="AD1007" s="95" t="s">
        <v>6606</v>
      </c>
      <c r="AE1007" s="100"/>
      <c r="AF1007" s="100" t="s">
        <v>2735</v>
      </c>
      <c r="AG1007" s="186"/>
      <c r="AH1007" s="187"/>
      <c r="AI1007" s="187"/>
      <c r="AJ1007" s="187"/>
      <c r="AK1007" s="188"/>
      <c r="AL1007" s="188"/>
      <c r="AM1007" s="189"/>
      <c r="AN1007" s="189"/>
      <c r="AO1007" s="189"/>
      <c r="AP1007" s="189"/>
      <c r="AQ1007" s="189"/>
      <c r="AR1007" s="189"/>
      <c r="AS1007" s="189"/>
      <c r="AT1007" s="194" t="s">
        <v>2445</v>
      </c>
      <c r="AU1007" s="104"/>
      <c r="AV1007" s="104"/>
      <c r="AW1007" s="104"/>
      <c r="AX1007" s="104"/>
      <c r="AY1007" s="104"/>
      <c r="AZ1007" s="104"/>
      <c r="BA1007" s="104"/>
      <c r="BB1007" s="104"/>
      <c r="BC1007" s="104"/>
      <c r="BD1007" s="104"/>
      <c r="BE1007" s="162"/>
      <c r="BF1007" s="104"/>
      <c r="BG1007" s="363"/>
      <c r="BH1007" s="213" t="s">
        <v>2446</v>
      </c>
      <c r="BI1007" s="193" t="s">
        <v>2446</v>
      </c>
      <c r="BJ1007" s="193" t="s">
        <v>7441</v>
      </c>
      <c r="BK1007" s="109"/>
    </row>
    <row r="1008" s="193" customFormat="true" ht="12.75" hidden="true" customHeight="true" outlineLevel="0" collapsed="false">
      <c r="A1008" s="315"/>
      <c r="B1008" s="316"/>
      <c r="C1008" s="316"/>
      <c r="D1008" s="370" t="s">
        <v>2447</v>
      </c>
      <c r="E1008" s="317" t="s">
        <v>2448</v>
      </c>
      <c r="F1008" s="87" t="s">
        <v>7442</v>
      </c>
      <c r="G1008" s="88"/>
      <c r="H1008" s="89" t="s">
        <v>7443</v>
      </c>
      <c r="I1008" s="90"/>
      <c r="J1008" s="90"/>
      <c r="K1008" s="91"/>
      <c r="L1008" s="92"/>
      <c r="M1008" s="90" t="s">
        <v>2749</v>
      </c>
      <c r="N1008" s="90"/>
      <c r="O1008" s="90"/>
      <c r="P1008" s="91"/>
      <c r="Q1008" s="185"/>
      <c r="R1008" s="185"/>
      <c r="S1008" s="185"/>
      <c r="T1008" s="185"/>
      <c r="U1008" s="185"/>
      <c r="V1008" s="100" t="s">
        <v>7444</v>
      </c>
      <c r="W1008" s="95" t="s">
        <v>7216</v>
      </c>
      <c r="X1008" s="96"/>
      <c r="Y1008" s="96"/>
      <c r="Z1008" s="96"/>
      <c r="AA1008" s="96"/>
      <c r="AB1008" s="96"/>
      <c r="AC1008" s="95"/>
      <c r="AD1008" s="95" t="s">
        <v>6606</v>
      </c>
      <c r="AE1008" s="100"/>
      <c r="AF1008" s="100" t="s">
        <v>2735</v>
      </c>
      <c r="AG1008" s="186"/>
      <c r="AH1008" s="187"/>
      <c r="AI1008" s="187"/>
      <c r="AJ1008" s="187"/>
      <c r="AK1008" s="188"/>
      <c r="AL1008" s="188"/>
      <c r="AM1008" s="189"/>
      <c r="AN1008" s="189"/>
      <c r="AO1008" s="189"/>
      <c r="AP1008" s="189"/>
      <c r="AQ1008" s="189"/>
      <c r="AR1008" s="189"/>
      <c r="AS1008" s="189"/>
      <c r="AT1008" s="194" t="s">
        <v>2447</v>
      </c>
      <c r="AU1008" s="104"/>
      <c r="AV1008" s="104"/>
      <c r="AW1008" s="104"/>
      <c r="AX1008" s="104"/>
      <c r="AY1008" s="104"/>
      <c r="AZ1008" s="104"/>
      <c r="BA1008" s="104"/>
      <c r="BB1008" s="104"/>
      <c r="BC1008" s="104"/>
      <c r="BD1008" s="104"/>
      <c r="BE1008" s="162"/>
      <c r="BF1008" s="104"/>
      <c r="BG1008" s="363"/>
      <c r="BH1008" s="213" t="s">
        <v>2448</v>
      </c>
      <c r="BI1008" s="193" t="s">
        <v>2448</v>
      </c>
      <c r="BJ1008" s="193" t="s">
        <v>7445</v>
      </c>
      <c r="BK1008" s="109"/>
    </row>
    <row r="1009" s="193" customFormat="true" ht="12.75" hidden="true" customHeight="true" outlineLevel="0" collapsed="false">
      <c r="A1009" s="315"/>
      <c r="B1009" s="316"/>
      <c r="C1009" s="316"/>
      <c r="D1009" s="332" t="s">
        <v>2449</v>
      </c>
      <c r="E1009" s="317" t="s">
        <v>2450</v>
      </c>
      <c r="F1009" s="87" t="s">
        <v>7446</v>
      </c>
      <c r="G1009" s="88"/>
      <c r="H1009" s="89" t="s">
        <v>7447</v>
      </c>
      <c r="I1009" s="90"/>
      <c r="J1009" s="90"/>
      <c r="K1009" s="91"/>
      <c r="L1009" s="92"/>
      <c r="M1009" s="90" t="s">
        <v>2749</v>
      </c>
      <c r="N1009" s="90"/>
      <c r="O1009" s="90"/>
      <c r="P1009" s="91"/>
      <c r="Q1009" s="185"/>
      <c r="R1009" s="185"/>
      <c r="S1009" s="185"/>
      <c r="T1009" s="185"/>
      <c r="U1009" s="185"/>
      <c r="V1009" s="100" t="s">
        <v>7448</v>
      </c>
      <c r="W1009" s="95" t="s">
        <v>7216</v>
      </c>
      <c r="X1009" s="96"/>
      <c r="Y1009" s="96"/>
      <c r="Z1009" s="96"/>
      <c r="AA1009" s="96"/>
      <c r="AB1009" s="96"/>
      <c r="AC1009" s="95"/>
      <c r="AD1009" s="95" t="s">
        <v>6606</v>
      </c>
      <c r="AE1009" s="100"/>
      <c r="AF1009" s="100" t="s">
        <v>2735</v>
      </c>
      <c r="AG1009" s="186"/>
      <c r="AH1009" s="187"/>
      <c r="AI1009" s="187"/>
      <c r="AJ1009" s="187"/>
      <c r="AK1009" s="188"/>
      <c r="AL1009" s="188"/>
      <c r="AM1009" s="189"/>
      <c r="AN1009" s="189"/>
      <c r="AO1009" s="189"/>
      <c r="AP1009" s="189"/>
      <c r="AQ1009" s="189"/>
      <c r="AR1009" s="189"/>
      <c r="AS1009" s="189"/>
      <c r="AT1009" s="194" t="s">
        <v>2449</v>
      </c>
      <c r="AU1009" s="104"/>
      <c r="AV1009" s="104"/>
      <c r="AW1009" s="104"/>
      <c r="AX1009" s="104"/>
      <c r="AY1009" s="104"/>
      <c r="AZ1009" s="104"/>
      <c r="BA1009" s="104"/>
      <c r="BB1009" s="104"/>
      <c r="BC1009" s="104"/>
      <c r="BD1009" s="104"/>
      <c r="BE1009" s="162"/>
      <c r="BF1009" s="104"/>
      <c r="BG1009" s="363"/>
      <c r="BH1009" s="213" t="s">
        <v>2450</v>
      </c>
      <c r="BI1009" s="193" t="s">
        <v>2450</v>
      </c>
      <c r="BJ1009" s="193" t="s">
        <v>7449</v>
      </c>
      <c r="BK1009" s="109"/>
    </row>
    <row r="1010" s="193" customFormat="true" ht="12.75" hidden="true" customHeight="true" outlineLevel="0" collapsed="false">
      <c r="A1010" s="315"/>
      <c r="B1010" s="316"/>
      <c r="C1010" s="316"/>
      <c r="D1010" s="332" t="s">
        <v>2451</v>
      </c>
      <c r="E1010" s="317" t="s">
        <v>2452</v>
      </c>
      <c r="F1010" s="87" t="s">
        <v>7450</v>
      </c>
      <c r="G1010" s="88"/>
      <c r="H1010" s="89" t="s">
        <v>7451</v>
      </c>
      <c r="I1010" s="90"/>
      <c r="J1010" s="90"/>
      <c r="K1010" s="91"/>
      <c r="L1010" s="92"/>
      <c r="M1010" s="90" t="s">
        <v>2749</v>
      </c>
      <c r="N1010" s="90"/>
      <c r="O1010" s="90"/>
      <c r="P1010" s="91"/>
      <c r="Q1010" s="185"/>
      <c r="R1010" s="185"/>
      <c r="S1010" s="185"/>
      <c r="T1010" s="185"/>
      <c r="U1010" s="185"/>
      <c r="V1010" s="100" t="s">
        <v>7452</v>
      </c>
      <c r="W1010" s="95" t="s">
        <v>7216</v>
      </c>
      <c r="X1010" s="96"/>
      <c r="Y1010" s="96"/>
      <c r="Z1010" s="96"/>
      <c r="AA1010" s="96"/>
      <c r="AB1010" s="96"/>
      <c r="AC1010" s="95"/>
      <c r="AD1010" s="95" t="s">
        <v>6606</v>
      </c>
      <c r="AE1010" s="100"/>
      <c r="AF1010" s="100" t="s">
        <v>2735</v>
      </c>
      <c r="AG1010" s="186"/>
      <c r="AH1010" s="187"/>
      <c r="AI1010" s="187"/>
      <c r="AJ1010" s="187"/>
      <c r="AK1010" s="188"/>
      <c r="AL1010" s="188"/>
      <c r="AM1010" s="189"/>
      <c r="AN1010" s="189"/>
      <c r="AO1010" s="189"/>
      <c r="AP1010" s="189"/>
      <c r="AQ1010" s="189"/>
      <c r="AR1010" s="189"/>
      <c r="AS1010" s="189"/>
      <c r="AT1010" s="194" t="s">
        <v>2451</v>
      </c>
      <c r="AU1010" s="104"/>
      <c r="AV1010" s="104"/>
      <c r="AW1010" s="104"/>
      <c r="AX1010" s="104"/>
      <c r="AY1010" s="104"/>
      <c r="AZ1010" s="104"/>
      <c r="BA1010" s="104"/>
      <c r="BB1010" s="104"/>
      <c r="BC1010" s="104"/>
      <c r="BD1010" s="104"/>
      <c r="BE1010" s="162"/>
      <c r="BF1010" s="104"/>
      <c r="BG1010" s="363"/>
      <c r="BH1010" s="213" t="s">
        <v>2452</v>
      </c>
      <c r="BI1010" s="193" t="s">
        <v>2452</v>
      </c>
      <c r="BJ1010" s="193" t="s">
        <v>7453</v>
      </c>
      <c r="BK1010" s="109"/>
    </row>
    <row r="1011" s="193" customFormat="true" ht="12.75" hidden="true" customHeight="true" outlineLevel="0" collapsed="false">
      <c r="A1011" s="315"/>
      <c r="B1011" s="316"/>
      <c r="C1011" s="316"/>
      <c r="D1011" s="332" t="s">
        <v>2453</v>
      </c>
      <c r="E1011" s="317" t="s">
        <v>2454</v>
      </c>
      <c r="F1011" s="87" t="s">
        <v>7454</v>
      </c>
      <c r="G1011" s="88"/>
      <c r="H1011" s="89" t="s">
        <v>7455</v>
      </c>
      <c r="I1011" s="90"/>
      <c r="J1011" s="90"/>
      <c r="K1011" s="91"/>
      <c r="L1011" s="92"/>
      <c r="M1011" s="90" t="s">
        <v>2749</v>
      </c>
      <c r="N1011" s="90"/>
      <c r="O1011" s="90"/>
      <c r="P1011" s="91"/>
      <c r="Q1011" s="185"/>
      <c r="R1011" s="185"/>
      <c r="S1011" s="185"/>
      <c r="T1011" s="185"/>
      <c r="U1011" s="185"/>
      <c r="V1011" s="100" t="s">
        <v>7456</v>
      </c>
      <c r="W1011" s="95" t="s">
        <v>7216</v>
      </c>
      <c r="X1011" s="96"/>
      <c r="Y1011" s="96"/>
      <c r="Z1011" s="96"/>
      <c r="AA1011" s="96"/>
      <c r="AB1011" s="96"/>
      <c r="AC1011" s="95"/>
      <c r="AD1011" s="95" t="s">
        <v>6606</v>
      </c>
      <c r="AE1011" s="100"/>
      <c r="AF1011" s="100" t="s">
        <v>2735</v>
      </c>
      <c r="AG1011" s="186"/>
      <c r="AH1011" s="187"/>
      <c r="AI1011" s="187"/>
      <c r="AJ1011" s="187"/>
      <c r="AK1011" s="188"/>
      <c r="AL1011" s="188"/>
      <c r="AM1011" s="189"/>
      <c r="AN1011" s="189"/>
      <c r="AO1011" s="189"/>
      <c r="AP1011" s="189"/>
      <c r="AQ1011" s="189"/>
      <c r="AR1011" s="189"/>
      <c r="AS1011" s="189"/>
      <c r="AT1011" s="194" t="s">
        <v>2453</v>
      </c>
      <c r="AU1011" s="104"/>
      <c r="AV1011" s="104"/>
      <c r="AW1011" s="104"/>
      <c r="AX1011" s="104"/>
      <c r="AY1011" s="104"/>
      <c r="AZ1011" s="104"/>
      <c r="BA1011" s="104"/>
      <c r="BB1011" s="104"/>
      <c r="BC1011" s="104"/>
      <c r="BD1011" s="104"/>
      <c r="BE1011" s="162"/>
      <c r="BF1011" s="104"/>
      <c r="BG1011" s="363"/>
      <c r="BH1011" s="213" t="s">
        <v>2454</v>
      </c>
      <c r="BI1011" s="193" t="s">
        <v>2454</v>
      </c>
      <c r="BJ1011" s="193" t="s">
        <v>7457</v>
      </c>
      <c r="BK1011" s="109"/>
    </row>
    <row r="1012" s="193" customFormat="true" ht="12.75" hidden="true" customHeight="true" outlineLevel="0" collapsed="false">
      <c r="A1012" s="315"/>
      <c r="B1012" s="316"/>
      <c r="C1012" s="316"/>
      <c r="D1012" s="332" t="s">
        <v>2455</v>
      </c>
      <c r="E1012" s="317" t="s">
        <v>2457</v>
      </c>
      <c r="F1012" s="87" t="s">
        <v>7458</v>
      </c>
      <c r="G1012" s="88"/>
      <c r="H1012" s="89" t="s">
        <v>7459</v>
      </c>
      <c r="I1012" s="90"/>
      <c r="J1012" s="90"/>
      <c r="K1012" s="91"/>
      <c r="L1012" s="92"/>
      <c r="M1012" s="90" t="s">
        <v>2749</v>
      </c>
      <c r="N1012" s="90"/>
      <c r="O1012" s="90"/>
      <c r="P1012" s="91"/>
      <c r="Q1012" s="185"/>
      <c r="R1012" s="185"/>
      <c r="S1012" s="185"/>
      <c r="T1012" s="185"/>
      <c r="U1012" s="185"/>
      <c r="V1012" s="100" t="s">
        <v>7460</v>
      </c>
      <c r="W1012" s="95" t="s">
        <v>7216</v>
      </c>
      <c r="X1012" s="96"/>
      <c r="Y1012" s="96"/>
      <c r="Z1012" s="96"/>
      <c r="AA1012" s="96"/>
      <c r="AB1012" s="96"/>
      <c r="AC1012" s="95"/>
      <c r="AD1012" s="95" t="s">
        <v>6606</v>
      </c>
      <c r="AE1012" s="100"/>
      <c r="AF1012" s="100" t="s">
        <v>2735</v>
      </c>
      <c r="AG1012" s="186"/>
      <c r="AH1012" s="187"/>
      <c r="AI1012" s="187"/>
      <c r="AJ1012" s="187"/>
      <c r="AK1012" s="188"/>
      <c r="AL1012" s="188"/>
      <c r="AM1012" s="189"/>
      <c r="AN1012" s="189"/>
      <c r="AO1012" s="189"/>
      <c r="AP1012" s="189"/>
      <c r="AQ1012" s="189"/>
      <c r="AR1012" s="189"/>
      <c r="AS1012" s="189"/>
      <c r="AT1012" s="194" t="s">
        <v>2456</v>
      </c>
      <c r="AU1012" s="104"/>
      <c r="AV1012" s="104"/>
      <c r="AW1012" s="104"/>
      <c r="AX1012" s="104"/>
      <c r="AY1012" s="104"/>
      <c r="AZ1012" s="104"/>
      <c r="BA1012" s="104"/>
      <c r="BB1012" s="104"/>
      <c r="BC1012" s="104"/>
      <c r="BD1012" s="104"/>
      <c r="BE1012" s="162"/>
      <c r="BF1012" s="104"/>
      <c r="BG1012" s="363"/>
      <c r="BH1012" s="213" t="s">
        <v>2457</v>
      </c>
      <c r="BI1012" s="193" t="s">
        <v>2457</v>
      </c>
      <c r="BJ1012" s="193" t="s">
        <v>7461</v>
      </c>
      <c r="BK1012" s="109"/>
    </row>
    <row r="1013" s="193" customFormat="true" ht="12.75" hidden="true" customHeight="true" outlineLevel="0" collapsed="false">
      <c r="A1013" s="315"/>
      <c r="B1013" s="316"/>
      <c r="C1013" s="316"/>
      <c r="D1013" s="332" t="s">
        <v>2458</v>
      </c>
      <c r="E1013" s="317" t="s">
        <v>2460</v>
      </c>
      <c r="F1013" s="87" t="s">
        <v>7462</v>
      </c>
      <c r="G1013" s="88"/>
      <c r="H1013" s="89" t="s">
        <v>7463</v>
      </c>
      <c r="I1013" s="90"/>
      <c r="J1013" s="90"/>
      <c r="K1013" s="91"/>
      <c r="L1013" s="92"/>
      <c r="M1013" s="90" t="s">
        <v>2749</v>
      </c>
      <c r="N1013" s="90"/>
      <c r="O1013" s="90"/>
      <c r="P1013" s="91"/>
      <c r="Q1013" s="185"/>
      <c r="R1013" s="185"/>
      <c r="S1013" s="185"/>
      <c r="T1013" s="185"/>
      <c r="U1013" s="185"/>
      <c r="V1013" s="100" t="s">
        <v>7464</v>
      </c>
      <c r="W1013" s="95" t="s">
        <v>7216</v>
      </c>
      <c r="X1013" s="96"/>
      <c r="Y1013" s="96"/>
      <c r="Z1013" s="96"/>
      <c r="AA1013" s="96"/>
      <c r="AB1013" s="96"/>
      <c r="AC1013" s="95"/>
      <c r="AD1013" s="95" t="s">
        <v>6606</v>
      </c>
      <c r="AE1013" s="100"/>
      <c r="AF1013" s="100" t="s">
        <v>2735</v>
      </c>
      <c r="AG1013" s="186"/>
      <c r="AH1013" s="187"/>
      <c r="AI1013" s="187"/>
      <c r="AJ1013" s="187"/>
      <c r="AK1013" s="188"/>
      <c r="AL1013" s="188"/>
      <c r="AM1013" s="189"/>
      <c r="AN1013" s="189"/>
      <c r="AO1013" s="189"/>
      <c r="AP1013" s="189"/>
      <c r="AQ1013" s="189"/>
      <c r="AR1013" s="189"/>
      <c r="AS1013" s="189"/>
      <c r="AT1013" s="194" t="s">
        <v>2459</v>
      </c>
      <c r="AU1013" s="104"/>
      <c r="AV1013" s="104"/>
      <c r="AW1013" s="104"/>
      <c r="AX1013" s="104"/>
      <c r="AY1013" s="104"/>
      <c r="AZ1013" s="104"/>
      <c r="BA1013" s="104"/>
      <c r="BB1013" s="104"/>
      <c r="BC1013" s="104"/>
      <c r="BD1013" s="104"/>
      <c r="BE1013" s="162"/>
      <c r="BF1013" s="104"/>
      <c r="BG1013" s="363"/>
      <c r="BH1013" s="213" t="s">
        <v>2460</v>
      </c>
      <c r="BI1013" s="193" t="s">
        <v>2460</v>
      </c>
      <c r="BJ1013" s="193" t="s">
        <v>7465</v>
      </c>
      <c r="BK1013" s="109"/>
    </row>
    <row r="1014" s="193" customFormat="true" ht="12.75" hidden="true" customHeight="true" outlineLevel="0" collapsed="false">
      <c r="A1014" s="315"/>
      <c r="B1014" s="316"/>
      <c r="C1014" s="316"/>
      <c r="D1014" s="332" t="s">
        <v>2461</v>
      </c>
      <c r="E1014" s="317" t="s">
        <v>2463</v>
      </c>
      <c r="F1014" s="87" t="s">
        <v>7466</v>
      </c>
      <c r="G1014" s="88"/>
      <c r="H1014" s="89" t="s">
        <v>7467</v>
      </c>
      <c r="I1014" s="90"/>
      <c r="J1014" s="90"/>
      <c r="K1014" s="91"/>
      <c r="L1014" s="92"/>
      <c r="M1014" s="90" t="s">
        <v>2749</v>
      </c>
      <c r="N1014" s="90"/>
      <c r="O1014" s="90"/>
      <c r="P1014" s="91"/>
      <c r="Q1014" s="185"/>
      <c r="R1014" s="185"/>
      <c r="S1014" s="185"/>
      <c r="T1014" s="185"/>
      <c r="U1014" s="185"/>
      <c r="V1014" s="100" t="s">
        <v>7468</v>
      </c>
      <c r="W1014" s="95" t="s">
        <v>7216</v>
      </c>
      <c r="X1014" s="96"/>
      <c r="Y1014" s="96"/>
      <c r="Z1014" s="96"/>
      <c r="AA1014" s="96"/>
      <c r="AB1014" s="96"/>
      <c r="AC1014" s="95"/>
      <c r="AD1014" s="95" t="s">
        <v>6606</v>
      </c>
      <c r="AE1014" s="100"/>
      <c r="AF1014" s="100" t="s">
        <v>2735</v>
      </c>
      <c r="AG1014" s="186"/>
      <c r="AH1014" s="187"/>
      <c r="AI1014" s="187"/>
      <c r="AJ1014" s="187"/>
      <c r="AK1014" s="188"/>
      <c r="AL1014" s="188"/>
      <c r="AM1014" s="189"/>
      <c r="AN1014" s="189"/>
      <c r="AO1014" s="189"/>
      <c r="AP1014" s="189"/>
      <c r="AQ1014" s="189"/>
      <c r="AR1014" s="189"/>
      <c r="AS1014" s="189"/>
      <c r="AT1014" s="194" t="s">
        <v>2462</v>
      </c>
      <c r="AU1014" s="104"/>
      <c r="AV1014" s="104"/>
      <c r="AW1014" s="104"/>
      <c r="AX1014" s="104"/>
      <c r="AY1014" s="104"/>
      <c r="AZ1014" s="104"/>
      <c r="BA1014" s="104"/>
      <c r="BB1014" s="104"/>
      <c r="BC1014" s="104"/>
      <c r="BD1014" s="104"/>
      <c r="BE1014" s="162"/>
      <c r="BF1014" s="104"/>
      <c r="BG1014" s="363"/>
      <c r="BH1014" s="213" t="s">
        <v>2463</v>
      </c>
      <c r="BI1014" s="193" t="s">
        <v>2463</v>
      </c>
      <c r="BJ1014" s="193" t="s">
        <v>7469</v>
      </c>
      <c r="BK1014" s="109"/>
    </row>
    <row r="1015" s="193" customFormat="true" ht="12.75" hidden="true" customHeight="true" outlineLevel="0" collapsed="false">
      <c r="A1015" s="315"/>
      <c r="B1015" s="316"/>
      <c r="C1015" s="316"/>
      <c r="D1015" s="332" t="s">
        <v>2464</v>
      </c>
      <c r="E1015" s="317" t="s">
        <v>2466</v>
      </c>
      <c r="F1015" s="87" t="s">
        <v>7470</v>
      </c>
      <c r="G1015" s="88"/>
      <c r="H1015" s="89" t="s">
        <v>7471</v>
      </c>
      <c r="I1015" s="90"/>
      <c r="J1015" s="90"/>
      <c r="K1015" s="91"/>
      <c r="L1015" s="92"/>
      <c r="M1015" s="90" t="s">
        <v>2749</v>
      </c>
      <c r="N1015" s="90"/>
      <c r="O1015" s="90"/>
      <c r="P1015" s="91"/>
      <c r="Q1015" s="185"/>
      <c r="R1015" s="185"/>
      <c r="S1015" s="185"/>
      <c r="T1015" s="185"/>
      <c r="U1015" s="185"/>
      <c r="V1015" s="100" t="s">
        <v>7472</v>
      </c>
      <c r="W1015" s="95" t="s">
        <v>7216</v>
      </c>
      <c r="X1015" s="96"/>
      <c r="Y1015" s="96"/>
      <c r="Z1015" s="96"/>
      <c r="AA1015" s="96"/>
      <c r="AB1015" s="96"/>
      <c r="AC1015" s="95"/>
      <c r="AD1015" s="95" t="s">
        <v>6606</v>
      </c>
      <c r="AE1015" s="100"/>
      <c r="AF1015" s="100" t="s">
        <v>2735</v>
      </c>
      <c r="AG1015" s="186"/>
      <c r="AH1015" s="187"/>
      <c r="AI1015" s="187"/>
      <c r="AJ1015" s="187"/>
      <c r="AK1015" s="188"/>
      <c r="AL1015" s="188"/>
      <c r="AM1015" s="189"/>
      <c r="AN1015" s="189"/>
      <c r="AO1015" s="189"/>
      <c r="AP1015" s="189"/>
      <c r="AQ1015" s="189"/>
      <c r="AR1015" s="189"/>
      <c r="AS1015" s="189"/>
      <c r="AT1015" s="194" t="s">
        <v>2465</v>
      </c>
      <c r="AU1015" s="104"/>
      <c r="AV1015" s="104"/>
      <c r="AW1015" s="104"/>
      <c r="AX1015" s="104"/>
      <c r="AY1015" s="104"/>
      <c r="AZ1015" s="104"/>
      <c r="BA1015" s="104"/>
      <c r="BB1015" s="104"/>
      <c r="BC1015" s="104"/>
      <c r="BD1015" s="104"/>
      <c r="BE1015" s="162"/>
      <c r="BF1015" s="104"/>
      <c r="BG1015" s="363"/>
      <c r="BH1015" s="213" t="s">
        <v>2466</v>
      </c>
      <c r="BI1015" s="193" t="s">
        <v>2466</v>
      </c>
      <c r="BJ1015" s="193" t="s">
        <v>7473</v>
      </c>
      <c r="BK1015" s="109"/>
    </row>
    <row r="1016" s="193" customFormat="true" ht="12.75" hidden="true" customHeight="true" outlineLevel="0" collapsed="false">
      <c r="A1016" s="315"/>
      <c r="B1016" s="316"/>
      <c r="C1016" s="316"/>
      <c r="D1016" s="332" t="s">
        <v>2467</v>
      </c>
      <c r="E1016" s="317" t="s">
        <v>2469</v>
      </c>
      <c r="F1016" s="87" t="s">
        <v>7474</v>
      </c>
      <c r="G1016" s="88"/>
      <c r="H1016" s="89" t="s">
        <v>7475</v>
      </c>
      <c r="I1016" s="90"/>
      <c r="J1016" s="90"/>
      <c r="K1016" s="91"/>
      <c r="L1016" s="92"/>
      <c r="M1016" s="90" t="s">
        <v>2749</v>
      </c>
      <c r="N1016" s="90"/>
      <c r="O1016" s="90"/>
      <c r="P1016" s="91"/>
      <c r="Q1016" s="185"/>
      <c r="R1016" s="185"/>
      <c r="S1016" s="185"/>
      <c r="T1016" s="185"/>
      <c r="U1016" s="185"/>
      <c r="V1016" s="100" t="s">
        <v>7476</v>
      </c>
      <c r="W1016" s="95" t="s">
        <v>7216</v>
      </c>
      <c r="X1016" s="96"/>
      <c r="Y1016" s="96"/>
      <c r="Z1016" s="96"/>
      <c r="AA1016" s="96"/>
      <c r="AB1016" s="96"/>
      <c r="AC1016" s="95"/>
      <c r="AD1016" s="95" t="s">
        <v>6606</v>
      </c>
      <c r="AE1016" s="100"/>
      <c r="AF1016" s="100" t="s">
        <v>2735</v>
      </c>
      <c r="AG1016" s="186"/>
      <c r="AH1016" s="187"/>
      <c r="AI1016" s="187"/>
      <c r="AJ1016" s="187"/>
      <c r="AK1016" s="188"/>
      <c r="AL1016" s="188"/>
      <c r="AM1016" s="189"/>
      <c r="AN1016" s="189"/>
      <c r="AO1016" s="189"/>
      <c r="AP1016" s="189"/>
      <c r="AQ1016" s="189"/>
      <c r="AR1016" s="189"/>
      <c r="AS1016" s="189"/>
      <c r="AT1016" s="194" t="s">
        <v>2468</v>
      </c>
      <c r="AU1016" s="104"/>
      <c r="AV1016" s="104"/>
      <c r="AW1016" s="104"/>
      <c r="AX1016" s="104"/>
      <c r="AY1016" s="104"/>
      <c r="AZ1016" s="104"/>
      <c r="BA1016" s="104"/>
      <c r="BB1016" s="104"/>
      <c r="BC1016" s="104"/>
      <c r="BD1016" s="104"/>
      <c r="BE1016" s="162"/>
      <c r="BF1016" s="104"/>
      <c r="BG1016" s="363"/>
      <c r="BH1016" s="213" t="s">
        <v>2469</v>
      </c>
      <c r="BI1016" s="193" t="s">
        <v>2469</v>
      </c>
      <c r="BJ1016" s="193" t="s">
        <v>7477</v>
      </c>
      <c r="BK1016" s="109"/>
    </row>
    <row r="1017" s="193" customFormat="true" ht="12.75" hidden="true" customHeight="true" outlineLevel="0" collapsed="false">
      <c r="A1017" s="315"/>
      <c r="B1017" s="316"/>
      <c r="C1017" s="316"/>
      <c r="D1017" s="332" t="s">
        <v>2470</v>
      </c>
      <c r="E1017" s="317" t="s">
        <v>2472</v>
      </c>
      <c r="F1017" s="87" t="s">
        <v>7478</v>
      </c>
      <c r="G1017" s="88"/>
      <c r="H1017" s="89" t="s">
        <v>7479</v>
      </c>
      <c r="I1017" s="90"/>
      <c r="J1017" s="90"/>
      <c r="K1017" s="91"/>
      <c r="L1017" s="92"/>
      <c r="M1017" s="90" t="s">
        <v>2749</v>
      </c>
      <c r="N1017" s="90"/>
      <c r="O1017" s="90"/>
      <c r="P1017" s="91"/>
      <c r="Q1017" s="185"/>
      <c r="R1017" s="185"/>
      <c r="S1017" s="185"/>
      <c r="T1017" s="185"/>
      <c r="U1017" s="185"/>
      <c r="V1017" s="100" t="s">
        <v>7480</v>
      </c>
      <c r="W1017" s="95" t="s">
        <v>7216</v>
      </c>
      <c r="X1017" s="96"/>
      <c r="Y1017" s="96"/>
      <c r="Z1017" s="96"/>
      <c r="AA1017" s="96"/>
      <c r="AB1017" s="96"/>
      <c r="AC1017" s="95"/>
      <c r="AD1017" s="95" t="s">
        <v>6606</v>
      </c>
      <c r="AE1017" s="100"/>
      <c r="AF1017" s="100" t="s">
        <v>2735</v>
      </c>
      <c r="AG1017" s="186"/>
      <c r="AH1017" s="187"/>
      <c r="AI1017" s="187"/>
      <c r="AJ1017" s="187"/>
      <c r="AK1017" s="188"/>
      <c r="AL1017" s="188"/>
      <c r="AM1017" s="189"/>
      <c r="AN1017" s="189"/>
      <c r="AO1017" s="189"/>
      <c r="AP1017" s="189"/>
      <c r="AQ1017" s="189"/>
      <c r="AR1017" s="189"/>
      <c r="AS1017" s="189"/>
      <c r="AT1017" s="194" t="s">
        <v>2471</v>
      </c>
      <c r="AU1017" s="104"/>
      <c r="AV1017" s="104"/>
      <c r="AW1017" s="104"/>
      <c r="AX1017" s="104"/>
      <c r="AY1017" s="104"/>
      <c r="AZ1017" s="104"/>
      <c r="BA1017" s="104"/>
      <c r="BB1017" s="104"/>
      <c r="BC1017" s="104"/>
      <c r="BD1017" s="104"/>
      <c r="BE1017" s="162"/>
      <c r="BF1017" s="104"/>
      <c r="BG1017" s="363"/>
      <c r="BH1017" s="213" t="s">
        <v>2472</v>
      </c>
      <c r="BI1017" s="193" t="s">
        <v>2472</v>
      </c>
      <c r="BJ1017" s="193" t="s">
        <v>7481</v>
      </c>
      <c r="BK1017" s="109"/>
    </row>
    <row r="1018" s="193" customFormat="true" ht="12.75" hidden="true" customHeight="true" outlineLevel="0" collapsed="false">
      <c r="A1018" s="315"/>
      <c r="B1018" s="316"/>
      <c r="C1018" s="316"/>
      <c r="D1018" s="332" t="s">
        <v>2473</v>
      </c>
      <c r="E1018" s="317" t="s">
        <v>2475</v>
      </c>
      <c r="F1018" s="87" t="s">
        <v>7482</v>
      </c>
      <c r="G1018" s="88"/>
      <c r="H1018" s="89" t="s">
        <v>7483</v>
      </c>
      <c r="I1018" s="90"/>
      <c r="J1018" s="90"/>
      <c r="K1018" s="91"/>
      <c r="L1018" s="92"/>
      <c r="M1018" s="90" t="s">
        <v>2749</v>
      </c>
      <c r="N1018" s="90"/>
      <c r="O1018" s="90"/>
      <c r="P1018" s="91"/>
      <c r="Q1018" s="185"/>
      <c r="R1018" s="185"/>
      <c r="S1018" s="185"/>
      <c r="T1018" s="185"/>
      <c r="U1018" s="185"/>
      <c r="V1018" s="100" t="s">
        <v>7484</v>
      </c>
      <c r="W1018" s="95" t="s">
        <v>7216</v>
      </c>
      <c r="X1018" s="96"/>
      <c r="Y1018" s="96"/>
      <c r="Z1018" s="96"/>
      <c r="AA1018" s="96"/>
      <c r="AB1018" s="96"/>
      <c r="AC1018" s="95"/>
      <c r="AD1018" s="95" t="s">
        <v>6606</v>
      </c>
      <c r="AE1018" s="100"/>
      <c r="AF1018" s="100" t="s">
        <v>2735</v>
      </c>
      <c r="AG1018" s="186"/>
      <c r="AH1018" s="187"/>
      <c r="AI1018" s="187"/>
      <c r="AJ1018" s="187"/>
      <c r="AK1018" s="188"/>
      <c r="AL1018" s="188"/>
      <c r="AM1018" s="189"/>
      <c r="AN1018" s="189"/>
      <c r="AO1018" s="189"/>
      <c r="AP1018" s="189"/>
      <c r="AQ1018" s="189"/>
      <c r="AR1018" s="189"/>
      <c r="AS1018" s="189"/>
      <c r="AT1018" s="194" t="s">
        <v>2474</v>
      </c>
      <c r="AU1018" s="104"/>
      <c r="AV1018" s="104"/>
      <c r="AW1018" s="104"/>
      <c r="AX1018" s="104"/>
      <c r="AY1018" s="104"/>
      <c r="AZ1018" s="104"/>
      <c r="BA1018" s="104"/>
      <c r="BB1018" s="104"/>
      <c r="BC1018" s="104"/>
      <c r="BD1018" s="104"/>
      <c r="BE1018" s="162"/>
      <c r="BF1018" s="104"/>
      <c r="BG1018" s="363"/>
      <c r="BH1018" s="213" t="s">
        <v>2475</v>
      </c>
      <c r="BI1018" s="193" t="s">
        <v>2475</v>
      </c>
      <c r="BJ1018" s="193" t="s">
        <v>7485</v>
      </c>
      <c r="BK1018" s="109"/>
    </row>
    <row r="1019" s="193" customFormat="true" ht="12.75" hidden="true" customHeight="true" outlineLevel="0" collapsed="false">
      <c r="A1019" s="315"/>
      <c r="B1019" s="316"/>
      <c r="C1019" s="316"/>
      <c r="D1019" s="370" t="s">
        <v>2476</v>
      </c>
      <c r="E1019" s="317" t="s">
        <v>2478</v>
      </c>
      <c r="F1019" s="87" t="s">
        <v>7486</v>
      </c>
      <c r="G1019" s="88"/>
      <c r="H1019" s="89" t="s">
        <v>7487</v>
      </c>
      <c r="I1019" s="90"/>
      <c r="J1019" s="90"/>
      <c r="K1019" s="91"/>
      <c r="L1019" s="92"/>
      <c r="M1019" s="90" t="s">
        <v>2749</v>
      </c>
      <c r="N1019" s="90"/>
      <c r="O1019" s="90"/>
      <c r="P1019" s="91"/>
      <c r="Q1019" s="185"/>
      <c r="R1019" s="185"/>
      <c r="S1019" s="185"/>
      <c r="T1019" s="185"/>
      <c r="U1019" s="185"/>
      <c r="V1019" s="100" t="s">
        <v>7488</v>
      </c>
      <c r="W1019" s="95" t="s">
        <v>7216</v>
      </c>
      <c r="X1019" s="96"/>
      <c r="Y1019" s="96"/>
      <c r="Z1019" s="96"/>
      <c r="AA1019" s="96"/>
      <c r="AB1019" s="96"/>
      <c r="AC1019" s="95"/>
      <c r="AD1019" s="95" t="s">
        <v>6606</v>
      </c>
      <c r="AE1019" s="100"/>
      <c r="AF1019" s="100" t="s">
        <v>2735</v>
      </c>
      <c r="AG1019" s="186"/>
      <c r="AH1019" s="187"/>
      <c r="AI1019" s="187"/>
      <c r="AJ1019" s="187"/>
      <c r="AK1019" s="188"/>
      <c r="AL1019" s="188"/>
      <c r="AM1019" s="189"/>
      <c r="AN1019" s="189"/>
      <c r="AO1019" s="189"/>
      <c r="AP1019" s="189"/>
      <c r="AQ1019" s="189"/>
      <c r="AR1019" s="189"/>
      <c r="AS1019" s="189"/>
      <c r="AT1019" s="194" t="s">
        <v>2477</v>
      </c>
      <c r="AU1019" s="104"/>
      <c r="AV1019" s="104"/>
      <c r="AW1019" s="104"/>
      <c r="AX1019" s="104"/>
      <c r="AY1019" s="104"/>
      <c r="AZ1019" s="104"/>
      <c r="BA1019" s="104"/>
      <c r="BB1019" s="104"/>
      <c r="BC1019" s="104"/>
      <c r="BD1019" s="104"/>
      <c r="BE1019" s="162"/>
      <c r="BF1019" s="104"/>
      <c r="BG1019" s="363"/>
      <c r="BH1019" s="213" t="s">
        <v>2478</v>
      </c>
      <c r="BI1019" s="193" t="s">
        <v>2478</v>
      </c>
      <c r="BJ1019" s="193" t="s">
        <v>7489</v>
      </c>
      <c r="BK1019" s="109"/>
    </row>
    <row r="1020" s="193" customFormat="true" ht="12.75" hidden="true" customHeight="true" outlineLevel="0" collapsed="false">
      <c r="A1020" s="315"/>
      <c r="B1020" s="316"/>
      <c r="C1020" s="316"/>
      <c r="D1020" s="370" t="s">
        <v>2479</v>
      </c>
      <c r="E1020" s="317" t="s">
        <v>2480</v>
      </c>
      <c r="F1020" s="87" t="s">
        <v>7490</v>
      </c>
      <c r="G1020" s="88"/>
      <c r="H1020" s="89" t="s">
        <v>7491</v>
      </c>
      <c r="I1020" s="90"/>
      <c r="J1020" s="90"/>
      <c r="K1020" s="91"/>
      <c r="L1020" s="92"/>
      <c r="M1020" s="90" t="s">
        <v>2749</v>
      </c>
      <c r="N1020" s="90"/>
      <c r="O1020" s="90"/>
      <c r="P1020" s="91"/>
      <c r="Q1020" s="185"/>
      <c r="R1020" s="185"/>
      <c r="S1020" s="185"/>
      <c r="T1020" s="185"/>
      <c r="U1020" s="185"/>
      <c r="V1020" s="100" t="s">
        <v>7492</v>
      </c>
      <c r="W1020" s="95" t="s">
        <v>7216</v>
      </c>
      <c r="X1020" s="96"/>
      <c r="Y1020" s="96"/>
      <c r="Z1020" s="96"/>
      <c r="AA1020" s="96"/>
      <c r="AB1020" s="96"/>
      <c r="AC1020" s="95"/>
      <c r="AD1020" s="95" t="s">
        <v>6606</v>
      </c>
      <c r="AE1020" s="100"/>
      <c r="AF1020" s="100" t="s">
        <v>2735</v>
      </c>
      <c r="AG1020" s="186"/>
      <c r="AH1020" s="187"/>
      <c r="AI1020" s="187"/>
      <c r="AJ1020" s="187"/>
      <c r="AK1020" s="188"/>
      <c r="AL1020" s="188"/>
      <c r="AM1020" s="189"/>
      <c r="AN1020" s="189"/>
      <c r="AO1020" s="189"/>
      <c r="AP1020" s="189"/>
      <c r="AQ1020" s="189"/>
      <c r="AR1020" s="189"/>
      <c r="AS1020" s="189"/>
      <c r="AT1020" s="194" t="s">
        <v>2479</v>
      </c>
      <c r="AU1020" s="104"/>
      <c r="AV1020" s="104"/>
      <c r="AW1020" s="104"/>
      <c r="AX1020" s="104"/>
      <c r="AY1020" s="104"/>
      <c r="AZ1020" s="104"/>
      <c r="BA1020" s="104"/>
      <c r="BB1020" s="104"/>
      <c r="BC1020" s="104"/>
      <c r="BD1020" s="104"/>
      <c r="BE1020" s="162"/>
      <c r="BF1020" s="104"/>
      <c r="BG1020" s="363"/>
      <c r="BH1020" s="213" t="s">
        <v>2480</v>
      </c>
      <c r="BI1020" s="193" t="s">
        <v>2480</v>
      </c>
      <c r="BJ1020" s="193" t="s">
        <v>7493</v>
      </c>
      <c r="BK1020" s="109"/>
    </row>
    <row r="1021" s="193" customFormat="true" ht="12.75" hidden="true" customHeight="true" outlineLevel="0" collapsed="false">
      <c r="A1021" s="315"/>
      <c r="B1021" s="316"/>
      <c r="C1021" s="316"/>
      <c r="D1021" s="332" t="s">
        <v>2481</v>
      </c>
      <c r="E1021" s="317" t="s">
        <v>2482</v>
      </c>
      <c r="F1021" s="87" t="s">
        <v>7494</v>
      </c>
      <c r="G1021" s="88"/>
      <c r="H1021" s="89" t="s">
        <v>7495</v>
      </c>
      <c r="I1021" s="90"/>
      <c r="J1021" s="90"/>
      <c r="K1021" s="91"/>
      <c r="L1021" s="92"/>
      <c r="M1021" s="90" t="s">
        <v>2749</v>
      </c>
      <c r="N1021" s="90"/>
      <c r="O1021" s="90"/>
      <c r="P1021" s="91"/>
      <c r="Q1021" s="185"/>
      <c r="R1021" s="185"/>
      <c r="S1021" s="185"/>
      <c r="T1021" s="185"/>
      <c r="U1021" s="185"/>
      <c r="V1021" s="100" t="s">
        <v>7496</v>
      </c>
      <c r="W1021" s="95" t="s">
        <v>7216</v>
      </c>
      <c r="X1021" s="96"/>
      <c r="Y1021" s="96"/>
      <c r="Z1021" s="96"/>
      <c r="AA1021" s="96"/>
      <c r="AB1021" s="96"/>
      <c r="AC1021" s="95"/>
      <c r="AD1021" s="95" t="s">
        <v>6606</v>
      </c>
      <c r="AE1021" s="100"/>
      <c r="AF1021" s="100" t="s">
        <v>2735</v>
      </c>
      <c r="AG1021" s="186"/>
      <c r="AH1021" s="187"/>
      <c r="AI1021" s="187"/>
      <c r="AJ1021" s="187"/>
      <c r="AK1021" s="188"/>
      <c r="AL1021" s="188"/>
      <c r="AM1021" s="189"/>
      <c r="AN1021" s="189"/>
      <c r="AO1021" s="189"/>
      <c r="AP1021" s="189"/>
      <c r="AQ1021" s="189"/>
      <c r="AR1021" s="189"/>
      <c r="AS1021" s="189"/>
      <c r="AT1021" s="194" t="s">
        <v>2481</v>
      </c>
      <c r="AU1021" s="104"/>
      <c r="AV1021" s="104"/>
      <c r="AW1021" s="104"/>
      <c r="AX1021" s="104"/>
      <c r="AY1021" s="104"/>
      <c r="AZ1021" s="104"/>
      <c r="BA1021" s="104"/>
      <c r="BB1021" s="104"/>
      <c r="BC1021" s="104"/>
      <c r="BD1021" s="104"/>
      <c r="BE1021" s="162"/>
      <c r="BF1021" s="104"/>
      <c r="BG1021" s="363"/>
      <c r="BH1021" s="213" t="s">
        <v>2482</v>
      </c>
      <c r="BI1021" s="193" t="s">
        <v>2482</v>
      </c>
      <c r="BJ1021" s="193" t="s">
        <v>7497</v>
      </c>
      <c r="BK1021" s="109"/>
    </row>
    <row r="1022" s="193" customFormat="true" ht="12.75" hidden="true" customHeight="true" outlineLevel="0" collapsed="false">
      <c r="A1022" s="315"/>
      <c r="B1022" s="316"/>
      <c r="C1022" s="316"/>
      <c r="D1022" s="332" t="s">
        <v>2483</v>
      </c>
      <c r="E1022" s="317" t="s">
        <v>2484</v>
      </c>
      <c r="F1022" s="87" t="s">
        <v>7498</v>
      </c>
      <c r="G1022" s="88"/>
      <c r="H1022" s="89" t="s">
        <v>7499</v>
      </c>
      <c r="I1022" s="90"/>
      <c r="J1022" s="90"/>
      <c r="K1022" s="91"/>
      <c r="L1022" s="92"/>
      <c r="M1022" s="90" t="s">
        <v>2749</v>
      </c>
      <c r="N1022" s="90"/>
      <c r="O1022" s="90"/>
      <c r="P1022" s="91"/>
      <c r="Q1022" s="185"/>
      <c r="R1022" s="185"/>
      <c r="S1022" s="185"/>
      <c r="T1022" s="185"/>
      <c r="U1022" s="185"/>
      <c r="V1022" s="100" t="s">
        <v>7500</v>
      </c>
      <c r="W1022" s="95" t="s">
        <v>7216</v>
      </c>
      <c r="X1022" s="96"/>
      <c r="Y1022" s="96"/>
      <c r="Z1022" s="96"/>
      <c r="AA1022" s="96"/>
      <c r="AB1022" s="96"/>
      <c r="AC1022" s="95"/>
      <c r="AD1022" s="95" t="s">
        <v>6606</v>
      </c>
      <c r="AE1022" s="100"/>
      <c r="AF1022" s="100" t="s">
        <v>2735</v>
      </c>
      <c r="AG1022" s="186"/>
      <c r="AH1022" s="187"/>
      <c r="AI1022" s="187"/>
      <c r="AJ1022" s="187"/>
      <c r="AK1022" s="188"/>
      <c r="AL1022" s="188"/>
      <c r="AM1022" s="189"/>
      <c r="AN1022" s="189"/>
      <c r="AO1022" s="189"/>
      <c r="AP1022" s="189"/>
      <c r="AQ1022" s="189"/>
      <c r="AR1022" s="189"/>
      <c r="AS1022" s="189"/>
      <c r="AT1022" s="194" t="s">
        <v>2483</v>
      </c>
      <c r="AU1022" s="104"/>
      <c r="AV1022" s="104"/>
      <c r="AW1022" s="104"/>
      <c r="AX1022" s="104"/>
      <c r="AY1022" s="104"/>
      <c r="AZ1022" s="104"/>
      <c r="BA1022" s="104"/>
      <c r="BB1022" s="104"/>
      <c r="BC1022" s="104"/>
      <c r="BD1022" s="104"/>
      <c r="BE1022" s="162"/>
      <c r="BF1022" s="104"/>
      <c r="BG1022" s="363"/>
      <c r="BH1022" s="213" t="s">
        <v>2484</v>
      </c>
      <c r="BI1022" s="193" t="s">
        <v>2484</v>
      </c>
      <c r="BJ1022" s="193" t="s">
        <v>7501</v>
      </c>
      <c r="BK1022" s="109"/>
    </row>
    <row r="1023" s="193" customFormat="true" ht="12.75" hidden="true" customHeight="true" outlineLevel="0" collapsed="false">
      <c r="A1023" s="315"/>
      <c r="B1023" s="316"/>
      <c r="C1023" s="316"/>
      <c r="D1023" s="332" t="s">
        <v>2485</v>
      </c>
      <c r="E1023" s="317" t="s">
        <v>2486</v>
      </c>
      <c r="F1023" s="87" t="s">
        <v>7502</v>
      </c>
      <c r="G1023" s="88"/>
      <c r="H1023" s="89" t="s">
        <v>7503</v>
      </c>
      <c r="I1023" s="90"/>
      <c r="J1023" s="90"/>
      <c r="K1023" s="91"/>
      <c r="L1023" s="92"/>
      <c r="M1023" s="90" t="s">
        <v>2749</v>
      </c>
      <c r="N1023" s="90"/>
      <c r="O1023" s="90"/>
      <c r="P1023" s="91"/>
      <c r="Q1023" s="185"/>
      <c r="R1023" s="185"/>
      <c r="S1023" s="185"/>
      <c r="T1023" s="185"/>
      <c r="U1023" s="185"/>
      <c r="V1023" s="100" t="s">
        <v>7504</v>
      </c>
      <c r="W1023" s="95" t="s">
        <v>7216</v>
      </c>
      <c r="X1023" s="96"/>
      <c r="Y1023" s="96"/>
      <c r="Z1023" s="96"/>
      <c r="AA1023" s="96"/>
      <c r="AB1023" s="96"/>
      <c r="AC1023" s="95"/>
      <c r="AD1023" s="95" t="s">
        <v>6606</v>
      </c>
      <c r="AE1023" s="100"/>
      <c r="AF1023" s="100" t="s">
        <v>2735</v>
      </c>
      <c r="AG1023" s="186"/>
      <c r="AH1023" s="187"/>
      <c r="AI1023" s="187"/>
      <c r="AJ1023" s="187"/>
      <c r="AK1023" s="188"/>
      <c r="AL1023" s="188"/>
      <c r="AM1023" s="189"/>
      <c r="AN1023" s="189"/>
      <c r="AO1023" s="189"/>
      <c r="AP1023" s="189"/>
      <c r="AQ1023" s="189"/>
      <c r="AR1023" s="189"/>
      <c r="AS1023" s="189"/>
      <c r="AT1023" s="194" t="s">
        <v>2485</v>
      </c>
      <c r="AU1023" s="104"/>
      <c r="AV1023" s="104"/>
      <c r="AW1023" s="104"/>
      <c r="AX1023" s="104"/>
      <c r="AY1023" s="104"/>
      <c r="AZ1023" s="104"/>
      <c r="BA1023" s="104"/>
      <c r="BB1023" s="104"/>
      <c r="BC1023" s="104"/>
      <c r="BD1023" s="104"/>
      <c r="BE1023" s="162"/>
      <c r="BF1023" s="104"/>
      <c r="BG1023" s="363"/>
      <c r="BH1023" s="213" t="s">
        <v>2486</v>
      </c>
      <c r="BI1023" s="193" t="s">
        <v>2486</v>
      </c>
      <c r="BJ1023" s="193" t="s">
        <v>7505</v>
      </c>
      <c r="BK1023" s="109"/>
    </row>
    <row r="1024" s="193" customFormat="true" ht="12.75" hidden="true" customHeight="true" outlineLevel="0" collapsed="false">
      <c r="A1024" s="315"/>
      <c r="B1024" s="316"/>
      <c r="C1024" s="316"/>
      <c r="D1024" s="332" t="s">
        <v>2487</v>
      </c>
      <c r="E1024" s="317" t="s">
        <v>2488</v>
      </c>
      <c r="F1024" s="87" t="s">
        <v>7506</v>
      </c>
      <c r="G1024" s="88"/>
      <c r="H1024" s="89" t="s">
        <v>7507</v>
      </c>
      <c r="I1024" s="90"/>
      <c r="J1024" s="90"/>
      <c r="K1024" s="91"/>
      <c r="L1024" s="92"/>
      <c r="M1024" s="90" t="s">
        <v>2749</v>
      </c>
      <c r="N1024" s="90"/>
      <c r="O1024" s="90"/>
      <c r="P1024" s="91"/>
      <c r="Q1024" s="185"/>
      <c r="R1024" s="185"/>
      <c r="S1024" s="185"/>
      <c r="T1024" s="185"/>
      <c r="U1024" s="185"/>
      <c r="V1024" s="100" t="s">
        <v>7508</v>
      </c>
      <c r="W1024" s="95" t="s">
        <v>7216</v>
      </c>
      <c r="X1024" s="96"/>
      <c r="Y1024" s="96"/>
      <c r="Z1024" s="96"/>
      <c r="AA1024" s="96"/>
      <c r="AB1024" s="96"/>
      <c r="AC1024" s="95"/>
      <c r="AD1024" s="95" t="s">
        <v>6606</v>
      </c>
      <c r="AE1024" s="100"/>
      <c r="AF1024" s="100" t="s">
        <v>2735</v>
      </c>
      <c r="AG1024" s="186"/>
      <c r="AH1024" s="187"/>
      <c r="AI1024" s="187"/>
      <c r="AJ1024" s="187"/>
      <c r="AK1024" s="188"/>
      <c r="AL1024" s="188"/>
      <c r="AM1024" s="189"/>
      <c r="AN1024" s="189"/>
      <c r="AO1024" s="189"/>
      <c r="AP1024" s="189"/>
      <c r="AQ1024" s="189"/>
      <c r="AR1024" s="189"/>
      <c r="AS1024" s="189"/>
      <c r="AT1024" s="194" t="s">
        <v>2487</v>
      </c>
      <c r="AU1024" s="104"/>
      <c r="AV1024" s="104"/>
      <c r="AW1024" s="104"/>
      <c r="AX1024" s="104"/>
      <c r="AY1024" s="104"/>
      <c r="AZ1024" s="104"/>
      <c r="BA1024" s="104"/>
      <c r="BB1024" s="104"/>
      <c r="BC1024" s="104"/>
      <c r="BD1024" s="104"/>
      <c r="BE1024" s="162"/>
      <c r="BF1024" s="104"/>
      <c r="BG1024" s="363"/>
      <c r="BH1024" s="213" t="s">
        <v>2488</v>
      </c>
      <c r="BI1024" s="193" t="s">
        <v>2488</v>
      </c>
      <c r="BJ1024" s="193" t="s">
        <v>7509</v>
      </c>
      <c r="BK1024" s="109"/>
    </row>
    <row r="1025" s="193" customFormat="true" ht="12.75" hidden="true" customHeight="true" outlineLevel="0" collapsed="false">
      <c r="A1025" s="315"/>
      <c r="B1025" s="316"/>
      <c r="C1025" s="316"/>
      <c r="D1025" s="332" t="s">
        <v>2489</v>
      </c>
      <c r="E1025" s="317" t="s">
        <v>2491</v>
      </c>
      <c r="F1025" s="87" t="s">
        <v>7510</v>
      </c>
      <c r="G1025" s="88"/>
      <c r="H1025" s="89" t="s">
        <v>7511</v>
      </c>
      <c r="I1025" s="90"/>
      <c r="J1025" s="90"/>
      <c r="K1025" s="91"/>
      <c r="L1025" s="92"/>
      <c r="M1025" s="90" t="s">
        <v>2749</v>
      </c>
      <c r="N1025" s="90"/>
      <c r="O1025" s="90"/>
      <c r="P1025" s="91"/>
      <c r="Q1025" s="185"/>
      <c r="R1025" s="185"/>
      <c r="S1025" s="185"/>
      <c r="T1025" s="185"/>
      <c r="U1025" s="185"/>
      <c r="V1025" s="100" t="s">
        <v>7512</v>
      </c>
      <c r="W1025" s="95" t="s">
        <v>7216</v>
      </c>
      <c r="X1025" s="96"/>
      <c r="Y1025" s="96"/>
      <c r="Z1025" s="96"/>
      <c r="AA1025" s="96"/>
      <c r="AB1025" s="96"/>
      <c r="AC1025" s="95"/>
      <c r="AD1025" s="95" t="s">
        <v>6606</v>
      </c>
      <c r="AE1025" s="100"/>
      <c r="AF1025" s="100" t="s">
        <v>2735</v>
      </c>
      <c r="AG1025" s="186"/>
      <c r="AH1025" s="187"/>
      <c r="AI1025" s="187"/>
      <c r="AJ1025" s="187"/>
      <c r="AK1025" s="188"/>
      <c r="AL1025" s="188"/>
      <c r="AM1025" s="189"/>
      <c r="AN1025" s="189"/>
      <c r="AO1025" s="189"/>
      <c r="AP1025" s="189"/>
      <c r="AQ1025" s="189"/>
      <c r="AR1025" s="189"/>
      <c r="AS1025" s="189"/>
      <c r="AT1025" s="194" t="s">
        <v>2490</v>
      </c>
      <c r="AU1025" s="104"/>
      <c r="AV1025" s="104"/>
      <c r="AW1025" s="104"/>
      <c r="AX1025" s="104"/>
      <c r="AY1025" s="104"/>
      <c r="AZ1025" s="104"/>
      <c r="BA1025" s="104"/>
      <c r="BB1025" s="104"/>
      <c r="BC1025" s="104"/>
      <c r="BD1025" s="104"/>
      <c r="BE1025" s="162"/>
      <c r="BF1025" s="104"/>
      <c r="BG1025" s="363"/>
      <c r="BH1025" s="213" t="s">
        <v>2491</v>
      </c>
      <c r="BI1025" s="193" t="s">
        <v>2491</v>
      </c>
      <c r="BJ1025" s="193" t="s">
        <v>7513</v>
      </c>
      <c r="BK1025" s="109"/>
    </row>
    <row r="1026" s="193" customFormat="true" ht="12.75" hidden="true" customHeight="true" outlineLevel="0" collapsed="false">
      <c r="A1026" s="315"/>
      <c r="B1026" s="316"/>
      <c r="C1026" s="316"/>
      <c r="D1026" s="332" t="s">
        <v>2492</v>
      </c>
      <c r="E1026" s="317" t="s">
        <v>2494</v>
      </c>
      <c r="F1026" s="87" t="s">
        <v>7514</v>
      </c>
      <c r="G1026" s="88"/>
      <c r="H1026" s="89" t="s">
        <v>7515</v>
      </c>
      <c r="I1026" s="90"/>
      <c r="J1026" s="90"/>
      <c r="K1026" s="91"/>
      <c r="L1026" s="92"/>
      <c r="M1026" s="90" t="s">
        <v>2749</v>
      </c>
      <c r="N1026" s="90"/>
      <c r="O1026" s="90"/>
      <c r="P1026" s="91"/>
      <c r="Q1026" s="185"/>
      <c r="R1026" s="185"/>
      <c r="S1026" s="185"/>
      <c r="T1026" s="185"/>
      <c r="U1026" s="185"/>
      <c r="V1026" s="100" t="s">
        <v>7516</v>
      </c>
      <c r="W1026" s="95" t="s">
        <v>7216</v>
      </c>
      <c r="X1026" s="96"/>
      <c r="Y1026" s="96"/>
      <c r="Z1026" s="96"/>
      <c r="AA1026" s="96"/>
      <c r="AB1026" s="96"/>
      <c r="AC1026" s="95"/>
      <c r="AD1026" s="95" t="s">
        <v>6606</v>
      </c>
      <c r="AE1026" s="100"/>
      <c r="AF1026" s="100" t="s">
        <v>2735</v>
      </c>
      <c r="AG1026" s="186"/>
      <c r="AH1026" s="187"/>
      <c r="AI1026" s="187"/>
      <c r="AJ1026" s="187"/>
      <c r="AK1026" s="188"/>
      <c r="AL1026" s="188"/>
      <c r="AM1026" s="189"/>
      <c r="AN1026" s="189"/>
      <c r="AO1026" s="189"/>
      <c r="AP1026" s="189"/>
      <c r="AQ1026" s="189"/>
      <c r="AR1026" s="189"/>
      <c r="AS1026" s="189"/>
      <c r="AT1026" s="194" t="s">
        <v>2493</v>
      </c>
      <c r="AU1026" s="104"/>
      <c r="AV1026" s="104"/>
      <c r="AW1026" s="104"/>
      <c r="AX1026" s="104"/>
      <c r="AY1026" s="104"/>
      <c r="AZ1026" s="104"/>
      <c r="BA1026" s="104"/>
      <c r="BB1026" s="104"/>
      <c r="BC1026" s="104"/>
      <c r="BD1026" s="104"/>
      <c r="BE1026" s="162"/>
      <c r="BF1026" s="104"/>
      <c r="BG1026" s="363"/>
      <c r="BH1026" s="213" t="s">
        <v>2494</v>
      </c>
      <c r="BI1026" s="193" t="s">
        <v>2494</v>
      </c>
      <c r="BJ1026" s="193" t="s">
        <v>7517</v>
      </c>
      <c r="BK1026" s="109"/>
    </row>
    <row r="1027" s="193" customFormat="true" ht="12.75" hidden="true" customHeight="true" outlineLevel="0" collapsed="false">
      <c r="A1027" s="315"/>
      <c r="B1027" s="316"/>
      <c r="C1027" s="316"/>
      <c r="D1027" s="332" t="s">
        <v>2495</v>
      </c>
      <c r="E1027" s="317" t="s">
        <v>2497</v>
      </c>
      <c r="F1027" s="87" t="s">
        <v>7518</v>
      </c>
      <c r="G1027" s="88"/>
      <c r="H1027" s="89" t="s">
        <v>7519</v>
      </c>
      <c r="I1027" s="90"/>
      <c r="J1027" s="90"/>
      <c r="K1027" s="91"/>
      <c r="L1027" s="92"/>
      <c r="M1027" s="90" t="s">
        <v>2749</v>
      </c>
      <c r="N1027" s="90"/>
      <c r="O1027" s="90"/>
      <c r="P1027" s="91"/>
      <c r="Q1027" s="185"/>
      <c r="R1027" s="185"/>
      <c r="S1027" s="185"/>
      <c r="T1027" s="185"/>
      <c r="U1027" s="185"/>
      <c r="V1027" s="100" t="s">
        <v>7520</v>
      </c>
      <c r="W1027" s="95" t="s">
        <v>7216</v>
      </c>
      <c r="X1027" s="96"/>
      <c r="Y1027" s="96"/>
      <c r="Z1027" s="96"/>
      <c r="AA1027" s="96"/>
      <c r="AB1027" s="96"/>
      <c r="AC1027" s="95"/>
      <c r="AD1027" s="95" t="s">
        <v>6606</v>
      </c>
      <c r="AE1027" s="100"/>
      <c r="AF1027" s="100" t="s">
        <v>2735</v>
      </c>
      <c r="AG1027" s="186"/>
      <c r="AH1027" s="187"/>
      <c r="AI1027" s="187"/>
      <c r="AJ1027" s="187"/>
      <c r="AK1027" s="188"/>
      <c r="AL1027" s="188"/>
      <c r="AM1027" s="189"/>
      <c r="AN1027" s="189"/>
      <c r="AO1027" s="189"/>
      <c r="AP1027" s="189"/>
      <c r="AQ1027" s="189"/>
      <c r="AR1027" s="189"/>
      <c r="AS1027" s="189"/>
      <c r="AT1027" s="194" t="s">
        <v>2496</v>
      </c>
      <c r="AU1027" s="104"/>
      <c r="AV1027" s="104"/>
      <c r="AW1027" s="104"/>
      <c r="AX1027" s="104"/>
      <c r="AY1027" s="104"/>
      <c r="AZ1027" s="104"/>
      <c r="BA1027" s="104"/>
      <c r="BB1027" s="104"/>
      <c r="BC1027" s="104"/>
      <c r="BD1027" s="104"/>
      <c r="BE1027" s="162"/>
      <c r="BF1027" s="104"/>
      <c r="BG1027" s="363"/>
      <c r="BH1027" s="213" t="s">
        <v>2497</v>
      </c>
      <c r="BI1027" s="193" t="s">
        <v>2497</v>
      </c>
      <c r="BJ1027" s="193" t="s">
        <v>7521</v>
      </c>
      <c r="BK1027" s="109"/>
    </row>
    <row r="1028" s="193" customFormat="true" ht="12.75" hidden="true" customHeight="true" outlineLevel="0" collapsed="false">
      <c r="A1028" s="315"/>
      <c r="B1028" s="316"/>
      <c r="C1028" s="316"/>
      <c r="D1028" s="332" t="s">
        <v>2498</v>
      </c>
      <c r="E1028" s="317" t="s">
        <v>2500</v>
      </c>
      <c r="F1028" s="87" t="s">
        <v>7522</v>
      </c>
      <c r="G1028" s="88"/>
      <c r="H1028" s="89" t="s">
        <v>7523</v>
      </c>
      <c r="I1028" s="90"/>
      <c r="J1028" s="90"/>
      <c r="K1028" s="91"/>
      <c r="L1028" s="92"/>
      <c r="M1028" s="90" t="s">
        <v>2749</v>
      </c>
      <c r="N1028" s="90"/>
      <c r="O1028" s="90"/>
      <c r="P1028" s="91"/>
      <c r="Q1028" s="185"/>
      <c r="R1028" s="185"/>
      <c r="S1028" s="185"/>
      <c r="T1028" s="185"/>
      <c r="U1028" s="185"/>
      <c r="V1028" s="100" t="s">
        <v>7524</v>
      </c>
      <c r="W1028" s="95" t="s">
        <v>7216</v>
      </c>
      <c r="X1028" s="96"/>
      <c r="Y1028" s="96"/>
      <c r="Z1028" s="96"/>
      <c r="AA1028" s="96"/>
      <c r="AB1028" s="96"/>
      <c r="AC1028" s="95"/>
      <c r="AD1028" s="95" t="s">
        <v>6606</v>
      </c>
      <c r="AE1028" s="100"/>
      <c r="AF1028" s="100" t="s">
        <v>2735</v>
      </c>
      <c r="AG1028" s="186"/>
      <c r="AH1028" s="187"/>
      <c r="AI1028" s="187"/>
      <c r="AJ1028" s="187"/>
      <c r="AK1028" s="188"/>
      <c r="AL1028" s="188"/>
      <c r="AM1028" s="189"/>
      <c r="AN1028" s="189"/>
      <c r="AO1028" s="189"/>
      <c r="AP1028" s="189"/>
      <c r="AQ1028" s="189"/>
      <c r="AR1028" s="189"/>
      <c r="AS1028" s="189"/>
      <c r="AT1028" s="194" t="s">
        <v>2499</v>
      </c>
      <c r="AU1028" s="104"/>
      <c r="AV1028" s="104"/>
      <c r="AW1028" s="104"/>
      <c r="AX1028" s="104"/>
      <c r="AY1028" s="104"/>
      <c r="AZ1028" s="104"/>
      <c r="BA1028" s="104"/>
      <c r="BB1028" s="104"/>
      <c r="BC1028" s="104"/>
      <c r="BD1028" s="104"/>
      <c r="BE1028" s="162"/>
      <c r="BF1028" s="104"/>
      <c r="BG1028" s="363"/>
      <c r="BH1028" s="213" t="s">
        <v>2500</v>
      </c>
      <c r="BI1028" s="193" t="s">
        <v>2500</v>
      </c>
      <c r="BJ1028" s="193" t="s">
        <v>7525</v>
      </c>
      <c r="BK1028" s="109"/>
    </row>
    <row r="1029" s="193" customFormat="true" ht="12.75" hidden="true" customHeight="true" outlineLevel="0" collapsed="false">
      <c r="A1029" s="315"/>
      <c r="B1029" s="316"/>
      <c r="C1029" s="316"/>
      <c r="D1029" s="332" t="s">
        <v>2501</v>
      </c>
      <c r="E1029" s="317" t="s">
        <v>2503</v>
      </c>
      <c r="F1029" s="87" t="s">
        <v>7526</v>
      </c>
      <c r="G1029" s="88"/>
      <c r="H1029" s="89" t="s">
        <v>7527</v>
      </c>
      <c r="I1029" s="90"/>
      <c r="J1029" s="90"/>
      <c r="K1029" s="91"/>
      <c r="L1029" s="92"/>
      <c r="M1029" s="90" t="s">
        <v>2749</v>
      </c>
      <c r="N1029" s="90"/>
      <c r="O1029" s="90"/>
      <c r="P1029" s="91"/>
      <c r="Q1029" s="185"/>
      <c r="R1029" s="185"/>
      <c r="S1029" s="185"/>
      <c r="T1029" s="185"/>
      <c r="U1029" s="185"/>
      <c r="V1029" s="100" t="s">
        <v>7528</v>
      </c>
      <c r="W1029" s="95" t="s">
        <v>7216</v>
      </c>
      <c r="X1029" s="96"/>
      <c r="Y1029" s="96"/>
      <c r="Z1029" s="96"/>
      <c r="AA1029" s="96"/>
      <c r="AB1029" s="96"/>
      <c r="AC1029" s="95"/>
      <c r="AD1029" s="95" t="s">
        <v>6606</v>
      </c>
      <c r="AE1029" s="100"/>
      <c r="AF1029" s="100" t="s">
        <v>2735</v>
      </c>
      <c r="AG1029" s="186"/>
      <c r="AH1029" s="187"/>
      <c r="AI1029" s="187"/>
      <c r="AJ1029" s="187"/>
      <c r="AK1029" s="188"/>
      <c r="AL1029" s="188"/>
      <c r="AM1029" s="189"/>
      <c r="AN1029" s="189"/>
      <c r="AO1029" s="189"/>
      <c r="AP1029" s="189"/>
      <c r="AQ1029" s="189"/>
      <c r="AR1029" s="189"/>
      <c r="AS1029" s="189"/>
      <c r="AT1029" s="194" t="s">
        <v>2502</v>
      </c>
      <c r="AU1029" s="104"/>
      <c r="AV1029" s="104"/>
      <c r="AW1029" s="104"/>
      <c r="AX1029" s="104"/>
      <c r="AY1029" s="104"/>
      <c r="AZ1029" s="104"/>
      <c r="BA1029" s="104"/>
      <c r="BB1029" s="104"/>
      <c r="BC1029" s="104"/>
      <c r="BD1029" s="104"/>
      <c r="BE1029" s="162"/>
      <c r="BF1029" s="104"/>
      <c r="BG1029" s="363"/>
      <c r="BH1029" s="213" t="s">
        <v>2503</v>
      </c>
      <c r="BI1029" s="193" t="s">
        <v>2503</v>
      </c>
      <c r="BJ1029" s="193" t="s">
        <v>7529</v>
      </c>
      <c r="BK1029" s="109"/>
    </row>
    <row r="1030" s="193" customFormat="true" ht="12.75" hidden="true" customHeight="true" outlineLevel="0" collapsed="false">
      <c r="A1030" s="315"/>
      <c r="B1030" s="316"/>
      <c r="C1030" s="316"/>
      <c r="D1030" s="332" t="s">
        <v>2504</v>
      </c>
      <c r="E1030" s="317" t="s">
        <v>2506</v>
      </c>
      <c r="F1030" s="87" t="s">
        <v>7530</v>
      </c>
      <c r="G1030" s="88"/>
      <c r="H1030" s="89" t="s">
        <v>7531</v>
      </c>
      <c r="I1030" s="90"/>
      <c r="J1030" s="90"/>
      <c r="K1030" s="91"/>
      <c r="L1030" s="92"/>
      <c r="M1030" s="90" t="s">
        <v>2749</v>
      </c>
      <c r="N1030" s="90"/>
      <c r="O1030" s="90"/>
      <c r="P1030" s="91"/>
      <c r="Q1030" s="185"/>
      <c r="R1030" s="185"/>
      <c r="S1030" s="185"/>
      <c r="T1030" s="185"/>
      <c r="U1030" s="185"/>
      <c r="V1030" s="100" t="s">
        <v>7532</v>
      </c>
      <c r="W1030" s="95" t="s">
        <v>7216</v>
      </c>
      <c r="X1030" s="96"/>
      <c r="Y1030" s="96"/>
      <c r="Z1030" s="96"/>
      <c r="AA1030" s="96"/>
      <c r="AB1030" s="96"/>
      <c r="AC1030" s="95"/>
      <c r="AD1030" s="95" t="s">
        <v>6606</v>
      </c>
      <c r="AE1030" s="100"/>
      <c r="AF1030" s="100" t="s">
        <v>2735</v>
      </c>
      <c r="AG1030" s="186"/>
      <c r="AH1030" s="187"/>
      <c r="AI1030" s="187"/>
      <c r="AJ1030" s="187"/>
      <c r="AK1030" s="188"/>
      <c r="AL1030" s="188"/>
      <c r="AM1030" s="189"/>
      <c r="AN1030" s="189"/>
      <c r="AO1030" s="189"/>
      <c r="AP1030" s="189"/>
      <c r="AQ1030" s="189"/>
      <c r="AR1030" s="189"/>
      <c r="AS1030" s="189"/>
      <c r="AT1030" s="194" t="s">
        <v>2505</v>
      </c>
      <c r="AU1030" s="104"/>
      <c r="AV1030" s="104"/>
      <c r="AW1030" s="104"/>
      <c r="AX1030" s="104"/>
      <c r="AY1030" s="104"/>
      <c r="AZ1030" s="104"/>
      <c r="BA1030" s="104"/>
      <c r="BB1030" s="104"/>
      <c r="BC1030" s="104"/>
      <c r="BD1030" s="104"/>
      <c r="BE1030" s="162"/>
      <c r="BF1030" s="104"/>
      <c r="BG1030" s="363"/>
      <c r="BH1030" s="213" t="s">
        <v>2506</v>
      </c>
      <c r="BI1030" s="193" t="s">
        <v>2506</v>
      </c>
      <c r="BJ1030" s="193" t="s">
        <v>7533</v>
      </c>
      <c r="BK1030" s="109"/>
    </row>
    <row r="1031" s="193" customFormat="true" ht="12.75" hidden="true" customHeight="true" outlineLevel="0" collapsed="false">
      <c r="A1031" s="315"/>
      <c r="B1031" s="316"/>
      <c r="C1031" s="316"/>
      <c r="D1031" s="370" t="s">
        <v>2507</v>
      </c>
      <c r="E1031" s="317" t="s">
        <v>2509</v>
      </c>
      <c r="F1031" s="87" t="s">
        <v>7534</v>
      </c>
      <c r="G1031" s="88"/>
      <c r="H1031" s="89" t="s">
        <v>7535</v>
      </c>
      <c r="I1031" s="90"/>
      <c r="J1031" s="90"/>
      <c r="K1031" s="91"/>
      <c r="L1031" s="92"/>
      <c r="M1031" s="90" t="s">
        <v>2749</v>
      </c>
      <c r="N1031" s="90"/>
      <c r="O1031" s="90"/>
      <c r="P1031" s="91"/>
      <c r="Q1031" s="185"/>
      <c r="R1031" s="185"/>
      <c r="S1031" s="185"/>
      <c r="T1031" s="185"/>
      <c r="U1031" s="185"/>
      <c r="V1031" s="100" t="s">
        <v>7536</v>
      </c>
      <c r="W1031" s="95" t="s">
        <v>7216</v>
      </c>
      <c r="X1031" s="96"/>
      <c r="Y1031" s="96"/>
      <c r="Z1031" s="96"/>
      <c r="AA1031" s="96"/>
      <c r="AB1031" s="96"/>
      <c r="AC1031" s="95"/>
      <c r="AD1031" s="95" t="s">
        <v>6606</v>
      </c>
      <c r="AE1031" s="100"/>
      <c r="AF1031" s="100" t="s">
        <v>2735</v>
      </c>
      <c r="AG1031" s="186"/>
      <c r="AH1031" s="187"/>
      <c r="AI1031" s="187"/>
      <c r="AJ1031" s="187"/>
      <c r="AK1031" s="188"/>
      <c r="AL1031" s="188"/>
      <c r="AM1031" s="189"/>
      <c r="AN1031" s="189"/>
      <c r="AO1031" s="189"/>
      <c r="AP1031" s="189"/>
      <c r="AQ1031" s="189"/>
      <c r="AR1031" s="189"/>
      <c r="AS1031" s="189"/>
      <c r="AT1031" s="194" t="s">
        <v>2508</v>
      </c>
      <c r="AU1031" s="104"/>
      <c r="AV1031" s="104"/>
      <c r="AW1031" s="104"/>
      <c r="AX1031" s="104"/>
      <c r="AY1031" s="104"/>
      <c r="AZ1031" s="104"/>
      <c r="BA1031" s="104"/>
      <c r="BB1031" s="104"/>
      <c r="BC1031" s="104"/>
      <c r="BD1031" s="104"/>
      <c r="BE1031" s="162"/>
      <c r="BF1031" s="104"/>
      <c r="BG1031" s="363"/>
      <c r="BH1031" s="213" t="s">
        <v>2509</v>
      </c>
      <c r="BI1031" s="193" t="s">
        <v>2509</v>
      </c>
      <c r="BJ1031" s="193" t="s">
        <v>7537</v>
      </c>
      <c r="BK1031" s="109"/>
    </row>
    <row r="1032" s="193" customFormat="true" ht="12.75" hidden="true" customHeight="true" outlineLevel="0" collapsed="false">
      <c r="A1032" s="315"/>
      <c r="B1032" s="316"/>
      <c r="C1032" s="316"/>
      <c r="D1032" s="370" t="s">
        <v>2510</v>
      </c>
      <c r="E1032" s="317" t="s">
        <v>2512</v>
      </c>
      <c r="F1032" s="87" t="s">
        <v>7538</v>
      </c>
      <c r="G1032" s="88"/>
      <c r="H1032" s="89" t="s">
        <v>7539</v>
      </c>
      <c r="I1032" s="90"/>
      <c r="J1032" s="90"/>
      <c r="K1032" s="91"/>
      <c r="L1032" s="92"/>
      <c r="M1032" s="90" t="s">
        <v>2749</v>
      </c>
      <c r="N1032" s="90"/>
      <c r="O1032" s="90"/>
      <c r="P1032" s="91"/>
      <c r="Q1032" s="185"/>
      <c r="R1032" s="185"/>
      <c r="S1032" s="185"/>
      <c r="T1032" s="185"/>
      <c r="U1032" s="185"/>
      <c r="V1032" s="100" t="s">
        <v>7540</v>
      </c>
      <c r="W1032" s="95" t="s">
        <v>7216</v>
      </c>
      <c r="X1032" s="96"/>
      <c r="Y1032" s="96"/>
      <c r="Z1032" s="96"/>
      <c r="AA1032" s="96"/>
      <c r="AB1032" s="96"/>
      <c r="AC1032" s="95"/>
      <c r="AD1032" s="95" t="s">
        <v>6606</v>
      </c>
      <c r="AE1032" s="100"/>
      <c r="AF1032" s="100" t="s">
        <v>2735</v>
      </c>
      <c r="AG1032" s="186"/>
      <c r="AH1032" s="187"/>
      <c r="AI1032" s="187"/>
      <c r="AJ1032" s="187"/>
      <c r="AK1032" s="188"/>
      <c r="AL1032" s="188"/>
      <c r="AM1032" s="189"/>
      <c r="AN1032" s="189"/>
      <c r="AO1032" s="189"/>
      <c r="AP1032" s="189"/>
      <c r="AQ1032" s="189"/>
      <c r="AR1032" s="189"/>
      <c r="AS1032" s="189"/>
      <c r="AT1032" s="194" t="s">
        <v>2511</v>
      </c>
      <c r="AU1032" s="104"/>
      <c r="AV1032" s="104"/>
      <c r="AW1032" s="104"/>
      <c r="AX1032" s="104"/>
      <c r="AY1032" s="104"/>
      <c r="AZ1032" s="104"/>
      <c r="BA1032" s="104"/>
      <c r="BB1032" s="104"/>
      <c r="BC1032" s="104"/>
      <c r="BD1032" s="104"/>
      <c r="BE1032" s="162"/>
      <c r="BF1032" s="104"/>
      <c r="BG1032" s="363"/>
      <c r="BH1032" s="213" t="s">
        <v>2512</v>
      </c>
      <c r="BI1032" s="193" t="s">
        <v>2512</v>
      </c>
      <c r="BJ1032" s="193" t="s">
        <v>7541</v>
      </c>
      <c r="BK1032" s="109"/>
    </row>
    <row r="1033" s="193" customFormat="true" ht="12.75" hidden="true" customHeight="true" outlineLevel="0" collapsed="false">
      <c r="A1033" s="315"/>
      <c r="B1033" s="316"/>
      <c r="C1033" s="316"/>
      <c r="D1033" s="332" t="s">
        <v>2513</v>
      </c>
      <c r="E1033" s="317" t="s">
        <v>2514</v>
      </c>
      <c r="F1033" s="87" t="s">
        <v>7542</v>
      </c>
      <c r="G1033" s="88"/>
      <c r="H1033" s="89" t="s">
        <v>7543</v>
      </c>
      <c r="I1033" s="90"/>
      <c r="J1033" s="90"/>
      <c r="K1033" s="91"/>
      <c r="L1033" s="92"/>
      <c r="M1033" s="90" t="s">
        <v>2749</v>
      </c>
      <c r="N1033" s="90"/>
      <c r="O1033" s="90"/>
      <c r="P1033" s="91"/>
      <c r="Q1033" s="185"/>
      <c r="R1033" s="185"/>
      <c r="S1033" s="185"/>
      <c r="T1033" s="185"/>
      <c r="U1033" s="185"/>
      <c r="V1033" s="100" t="s">
        <v>7544</v>
      </c>
      <c r="W1033" s="95" t="s">
        <v>7216</v>
      </c>
      <c r="X1033" s="96"/>
      <c r="Y1033" s="96"/>
      <c r="Z1033" s="96"/>
      <c r="AA1033" s="96"/>
      <c r="AB1033" s="96"/>
      <c r="AC1033" s="95"/>
      <c r="AD1033" s="95" t="s">
        <v>6606</v>
      </c>
      <c r="AE1033" s="100"/>
      <c r="AF1033" s="100" t="s">
        <v>2735</v>
      </c>
      <c r="AG1033" s="186"/>
      <c r="AH1033" s="187"/>
      <c r="AI1033" s="187"/>
      <c r="AJ1033" s="187"/>
      <c r="AK1033" s="188"/>
      <c r="AL1033" s="188"/>
      <c r="AM1033" s="189"/>
      <c r="AN1033" s="189"/>
      <c r="AO1033" s="189"/>
      <c r="AP1033" s="189"/>
      <c r="AQ1033" s="189"/>
      <c r="AR1033" s="189"/>
      <c r="AS1033" s="189"/>
      <c r="AT1033" s="194" t="s">
        <v>2513</v>
      </c>
      <c r="AU1033" s="104"/>
      <c r="AV1033" s="104"/>
      <c r="AW1033" s="104"/>
      <c r="AX1033" s="104"/>
      <c r="AY1033" s="104"/>
      <c r="AZ1033" s="104"/>
      <c r="BA1033" s="104"/>
      <c r="BB1033" s="104"/>
      <c r="BC1033" s="104"/>
      <c r="BD1033" s="104"/>
      <c r="BE1033" s="162"/>
      <c r="BF1033" s="104"/>
      <c r="BG1033" s="363"/>
      <c r="BH1033" s="213" t="s">
        <v>2514</v>
      </c>
      <c r="BI1033" s="193" t="s">
        <v>2514</v>
      </c>
      <c r="BJ1033" s="193" t="s">
        <v>7545</v>
      </c>
      <c r="BK1033" s="109"/>
    </row>
    <row r="1034" s="193" customFormat="true" ht="12.75" hidden="true" customHeight="true" outlineLevel="0" collapsed="false">
      <c r="A1034" s="315"/>
      <c r="B1034" s="316"/>
      <c r="C1034" s="316"/>
      <c r="D1034" s="332" t="s">
        <v>2515</v>
      </c>
      <c r="E1034" s="317" t="s">
        <v>2516</v>
      </c>
      <c r="F1034" s="87" t="s">
        <v>7546</v>
      </c>
      <c r="G1034" s="88"/>
      <c r="H1034" s="89" t="s">
        <v>7547</v>
      </c>
      <c r="I1034" s="90"/>
      <c r="J1034" s="90"/>
      <c r="K1034" s="91"/>
      <c r="L1034" s="92"/>
      <c r="M1034" s="90" t="s">
        <v>2749</v>
      </c>
      <c r="N1034" s="90"/>
      <c r="O1034" s="90"/>
      <c r="P1034" s="91"/>
      <c r="Q1034" s="185"/>
      <c r="R1034" s="185"/>
      <c r="S1034" s="185"/>
      <c r="T1034" s="185"/>
      <c r="U1034" s="185"/>
      <c r="V1034" s="100" t="s">
        <v>7548</v>
      </c>
      <c r="W1034" s="95" t="s">
        <v>7216</v>
      </c>
      <c r="X1034" s="96"/>
      <c r="Y1034" s="96"/>
      <c r="Z1034" s="96"/>
      <c r="AA1034" s="96"/>
      <c r="AB1034" s="96"/>
      <c r="AC1034" s="95"/>
      <c r="AD1034" s="95" t="s">
        <v>6606</v>
      </c>
      <c r="AE1034" s="100"/>
      <c r="AF1034" s="100" t="s">
        <v>2735</v>
      </c>
      <c r="AG1034" s="186"/>
      <c r="AH1034" s="187"/>
      <c r="AI1034" s="187"/>
      <c r="AJ1034" s="187"/>
      <c r="AK1034" s="188"/>
      <c r="AL1034" s="188"/>
      <c r="AM1034" s="189"/>
      <c r="AN1034" s="189"/>
      <c r="AO1034" s="189"/>
      <c r="AP1034" s="189"/>
      <c r="AQ1034" s="189"/>
      <c r="AR1034" s="189"/>
      <c r="AS1034" s="189"/>
      <c r="AT1034" s="194" t="s">
        <v>2515</v>
      </c>
      <c r="AU1034" s="104"/>
      <c r="AV1034" s="104"/>
      <c r="AW1034" s="104"/>
      <c r="AX1034" s="104"/>
      <c r="AY1034" s="104"/>
      <c r="AZ1034" s="104"/>
      <c r="BA1034" s="104"/>
      <c r="BB1034" s="104"/>
      <c r="BC1034" s="104"/>
      <c r="BD1034" s="104"/>
      <c r="BE1034" s="162"/>
      <c r="BF1034" s="104"/>
      <c r="BG1034" s="363"/>
      <c r="BH1034" s="213" t="s">
        <v>2516</v>
      </c>
      <c r="BI1034" s="193" t="s">
        <v>2516</v>
      </c>
      <c r="BJ1034" s="193" t="s">
        <v>7549</v>
      </c>
      <c r="BK1034" s="109"/>
    </row>
    <row r="1035" s="193" customFormat="true" ht="12.75" hidden="true" customHeight="true" outlineLevel="0" collapsed="false">
      <c r="A1035" s="315"/>
      <c r="B1035" s="316"/>
      <c r="C1035" s="316"/>
      <c r="D1035" s="332" t="s">
        <v>2517</v>
      </c>
      <c r="E1035" s="317" t="s">
        <v>2518</v>
      </c>
      <c r="F1035" s="87" t="s">
        <v>7550</v>
      </c>
      <c r="G1035" s="88"/>
      <c r="H1035" s="89" t="s">
        <v>7551</v>
      </c>
      <c r="I1035" s="90"/>
      <c r="J1035" s="90"/>
      <c r="K1035" s="91"/>
      <c r="L1035" s="92"/>
      <c r="M1035" s="90" t="s">
        <v>2749</v>
      </c>
      <c r="N1035" s="90"/>
      <c r="O1035" s="90"/>
      <c r="P1035" s="91"/>
      <c r="Q1035" s="185"/>
      <c r="R1035" s="185"/>
      <c r="S1035" s="185"/>
      <c r="T1035" s="185"/>
      <c r="U1035" s="185"/>
      <c r="V1035" s="100" t="s">
        <v>7552</v>
      </c>
      <c r="W1035" s="95" t="s">
        <v>7216</v>
      </c>
      <c r="X1035" s="96"/>
      <c r="Y1035" s="96"/>
      <c r="Z1035" s="96"/>
      <c r="AA1035" s="96"/>
      <c r="AB1035" s="96"/>
      <c r="AC1035" s="95"/>
      <c r="AD1035" s="95" t="s">
        <v>6606</v>
      </c>
      <c r="AE1035" s="100"/>
      <c r="AF1035" s="100" t="s">
        <v>2735</v>
      </c>
      <c r="AG1035" s="186"/>
      <c r="AH1035" s="187"/>
      <c r="AI1035" s="187"/>
      <c r="AJ1035" s="187"/>
      <c r="AK1035" s="188"/>
      <c r="AL1035" s="188"/>
      <c r="AM1035" s="189"/>
      <c r="AN1035" s="189"/>
      <c r="AO1035" s="189"/>
      <c r="AP1035" s="189"/>
      <c r="AQ1035" s="189"/>
      <c r="AR1035" s="189"/>
      <c r="AS1035" s="189"/>
      <c r="AT1035" s="194" t="s">
        <v>2517</v>
      </c>
      <c r="AU1035" s="104"/>
      <c r="AV1035" s="104"/>
      <c r="AW1035" s="104"/>
      <c r="AX1035" s="104"/>
      <c r="AY1035" s="104"/>
      <c r="AZ1035" s="104"/>
      <c r="BA1035" s="104"/>
      <c r="BB1035" s="104"/>
      <c r="BC1035" s="104"/>
      <c r="BD1035" s="104"/>
      <c r="BE1035" s="162"/>
      <c r="BF1035" s="104"/>
      <c r="BG1035" s="363"/>
      <c r="BH1035" s="213" t="s">
        <v>2518</v>
      </c>
      <c r="BI1035" s="193" t="s">
        <v>2518</v>
      </c>
      <c r="BJ1035" s="193" t="s">
        <v>7553</v>
      </c>
      <c r="BK1035" s="109"/>
    </row>
    <row r="1036" s="193" customFormat="true" ht="12.75" hidden="true" customHeight="true" outlineLevel="0" collapsed="false">
      <c r="A1036" s="315"/>
      <c r="B1036" s="316"/>
      <c r="C1036" s="316"/>
      <c r="D1036" s="332" t="s">
        <v>2519</v>
      </c>
      <c r="E1036" s="317" t="s">
        <v>2520</v>
      </c>
      <c r="F1036" s="87" t="s">
        <v>7554</v>
      </c>
      <c r="G1036" s="88"/>
      <c r="H1036" s="89" t="s">
        <v>7555</v>
      </c>
      <c r="I1036" s="90"/>
      <c r="J1036" s="90"/>
      <c r="K1036" s="91"/>
      <c r="L1036" s="92"/>
      <c r="M1036" s="90" t="s">
        <v>2749</v>
      </c>
      <c r="N1036" s="90"/>
      <c r="O1036" s="90"/>
      <c r="P1036" s="91"/>
      <c r="Q1036" s="185"/>
      <c r="R1036" s="185"/>
      <c r="S1036" s="185"/>
      <c r="T1036" s="185"/>
      <c r="U1036" s="185"/>
      <c r="V1036" s="100" t="s">
        <v>7556</v>
      </c>
      <c r="W1036" s="95" t="s">
        <v>7216</v>
      </c>
      <c r="X1036" s="96"/>
      <c r="Y1036" s="96"/>
      <c r="Z1036" s="96"/>
      <c r="AA1036" s="96"/>
      <c r="AB1036" s="96"/>
      <c r="AC1036" s="95"/>
      <c r="AD1036" s="95" t="s">
        <v>6606</v>
      </c>
      <c r="AE1036" s="100"/>
      <c r="AF1036" s="100" t="s">
        <v>2735</v>
      </c>
      <c r="AG1036" s="186"/>
      <c r="AH1036" s="187"/>
      <c r="AI1036" s="187"/>
      <c r="AJ1036" s="187"/>
      <c r="AK1036" s="188"/>
      <c r="AL1036" s="188"/>
      <c r="AM1036" s="189"/>
      <c r="AN1036" s="189"/>
      <c r="AO1036" s="189"/>
      <c r="AP1036" s="189"/>
      <c r="AQ1036" s="189"/>
      <c r="AR1036" s="189"/>
      <c r="AS1036" s="189"/>
      <c r="AT1036" s="194" t="s">
        <v>2519</v>
      </c>
      <c r="AU1036" s="104"/>
      <c r="AV1036" s="104"/>
      <c r="AW1036" s="104"/>
      <c r="AX1036" s="104"/>
      <c r="AY1036" s="104"/>
      <c r="AZ1036" s="104"/>
      <c r="BA1036" s="104"/>
      <c r="BB1036" s="104"/>
      <c r="BC1036" s="104"/>
      <c r="BD1036" s="104"/>
      <c r="BE1036" s="162"/>
      <c r="BF1036" s="104"/>
      <c r="BG1036" s="363"/>
      <c r="BH1036" s="213" t="s">
        <v>2520</v>
      </c>
      <c r="BI1036" s="193" t="s">
        <v>2520</v>
      </c>
      <c r="BJ1036" s="193" t="s">
        <v>7557</v>
      </c>
      <c r="BK1036" s="109"/>
    </row>
    <row r="1037" s="193" customFormat="true" ht="12.75" hidden="true" customHeight="true" outlineLevel="0" collapsed="false">
      <c r="A1037" s="315"/>
      <c r="B1037" s="316"/>
      <c r="C1037" s="316"/>
      <c r="D1037" s="332" t="s">
        <v>2521</v>
      </c>
      <c r="E1037" s="317" t="s">
        <v>2522</v>
      </c>
      <c r="F1037" s="87" t="s">
        <v>7558</v>
      </c>
      <c r="G1037" s="88"/>
      <c r="H1037" s="89" t="s">
        <v>7559</v>
      </c>
      <c r="I1037" s="90"/>
      <c r="J1037" s="90"/>
      <c r="K1037" s="91"/>
      <c r="L1037" s="92"/>
      <c r="M1037" s="90" t="s">
        <v>2749</v>
      </c>
      <c r="N1037" s="90"/>
      <c r="O1037" s="90"/>
      <c r="P1037" s="91"/>
      <c r="Q1037" s="185"/>
      <c r="R1037" s="185"/>
      <c r="S1037" s="185"/>
      <c r="T1037" s="185"/>
      <c r="U1037" s="185"/>
      <c r="V1037" s="100" t="s">
        <v>7560</v>
      </c>
      <c r="W1037" s="95" t="s">
        <v>7216</v>
      </c>
      <c r="X1037" s="96"/>
      <c r="Y1037" s="96"/>
      <c r="Z1037" s="96"/>
      <c r="AA1037" s="96"/>
      <c r="AB1037" s="96"/>
      <c r="AC1037" s="95"/>
      <c r="AD1037" s="95" t="s">
        <v>6606</v>
      </c>
      <c r="AE1037" s="100"/>
      <c r="AF1037" s="100" t="s">
        <v>2735</v>
      </c>
      <c r="AG1037" s="186"/>
      <c r="AH1037" s="187"/>
      <c r="AI1037" s="187"/>
      <c r="AJ1037" s="187"/>
      <c r="AK1037" s="188"/>
      <c r="AL1037" s="188"/>
      <c r="AM1037" s="189"/>
      <c r="AN1037" s="189"/>
      <c r="AO1037" s="189"/>
      <c r="AP1037" s="189"/>
      <c r="AQ1037" s="189"/>
      <c r="AR1037" s="189"/>
      <c r="AS1037" s="189"/>
      <c r="AT1037" s="194" t="s">
        <v>2521</v>
      </c>
      <c r="AU1037" s="104"/>
      <c r="AV1037" s="104"/>
      <c r="AW1037" s="104"/>
      <c r="AX1037" s="104"/>
      <c r="AY1037" s="104"/>
      <c r="AZ1037" s="104"/>
      <c r="BA1037" s="104"/>
      <c r="BB1037" s="104"/>
      <c r="BC1037" s="104"/>
      <c r="BD1037" s="104"/>
      <c r="BE1037" s="162"/>
      <c r="BF1037" s="104"/>
      <c r="BG1037" s="363"/>
      <c r="BH1037" s="213" t="s">
        <v>2522</v>
      </c>
      <c r="BI1037" s="193" t="s">
        <v>2522</v>
      </c>
      <c r="BJ1037" s="193" t="s">
        <v>7561</v>
      </c>
      <c r="BK1037" s="109"/>
    </row>
    <row r="1038" s="193" customFormat="true" ht="12.75" hidden="true" customHeight="true" outlineLevel="0" collapsed="false">
      <c r="A1038" s="315"/>
      <c r="B1038" s="316"/>
      <c r="C1038" s="316"/>
      <c r="D1038" s="332" t="s">
        <v>2523</v>
      </c>
      <c r="E1038" s="317" t="s">
        <v>2525</v>
      </c>
      <c r="F1038" s="87" t="s">
        <v>7562</v>
      </c>
      <c r="G1038" s="88"/>
      <c r="H1038" s="89" t="s">
        <v>7563</v>
      </c>
      <c r="I1038" s="90"/>
      <c r="J1038" s="90"/>
      <c r="K1038" s="91"/>
      <c r="L1038" s="92"/>
      <c r="M1038" s="90" t="s">
        <v>2749</v>
      </c>
      <c r="N1038" s="90"/>
      <c r="O1038" s="90"/>
      <c r="P1038" s="91"/>
      <c r="Q1038" s="185"/>
      <c r="R1038" s="185"/>
      <c r="S1038" s="185"/>
      <c r="T1038" s="185"/>
      <c r="U1038" s="185"/>
      <c r="V1038" s="100" t="s">
        <v>7564</v>
      </c>
      <c r="W1038" s="95" t="s">
        <v>7216</v>
      </c>
      <c r="X1038" s="96"/>
      <c r="Y1038" s="96"/>
      <c r="Z1038" s="96"/>
      <c r="AA1038" s="96"/>
      <c r="AB1038" s="96"/>
      <c r="AC1038" s="95"/>
      <c r="AD1038" s="95" t="s">
        <v>6606</v>
      </c>
      <c r="AE1038" s="100"/>
      <c r="AF1038" s="100" t="s">
        <v>2735</v>
      </c>
      <c r="AG1038" s="186"/>
      <c r="AH1038" s="187"/>
      <c r="AI1038" s="187"/>
      <c r="AJ1038" s="187"/>
      <c r="AK1038" s="188"/>
      <c r="AL1038" s="188"/>
      <c r="AM1038" s="189"/>
      <c r="AN1038" s="189"/>
      <c r="AO1038" s="189"/>
      <c r="AP1038" s="189"/>
      <c r="AQ1038" s="189"/>
      <c r="AR1038" s="189"/>
      <c r="AS1038" s="189"/>
      <c r="AT1038" s="194" t="s">
        <v>2524</v>
      </c>
      <c r="AU1038" s="104"/>
      <c r="AV1038" s="104"/>
      <c r="AW1038" s="104"/>
      <c r="AX1038" s="104"/>
      <c r="AY1038" s="104"/>
      <c r="AZ1038" s="104"/>
      <c r="BA1038" s="104"/>
      <c r="BB1038" s="104"/>
      <c r="BC1038" s="104"/>
      <c r="BD1038" s="104"/>
      <c r="BE1038" s="162"/>
      <c r="BF1038" s="104"/>
      <c r="BG1038" s="363"/>
      <c r="BH1038" s="213" t="s">
        <v>2525</v>
      </c>
      <c r="BI1038" s="193" t="s">
        <v>2525</v>
      </c>
      <c r="BJ1038" s="193" t="s">
        <v>7565</v>
      </c>
      <c r="BK1038" s="109"/>
    </row>
    <row r="1039" s="193" customFormat="true" ht="12.75" hidden="true" customHeight="true" outlineLevel="0" collapsed="false">
      <c r="A1039" s="315"/>
      <c r="B1039" s="316"/>
      <c r="C1039" s="316"/>
      <c r="D1039" s="332" t="s">
        <v>2526</v>
      </c>
      <c r="E1039" s="317" t="s">
        <v>2528</v>
      </c>
      <c r="F1039" s="87" t="s">
        <v>7566</v>
      </c>
      <c r="G1039" s="88"/>
      <c r="H1039" s="89" t="s">
        <v>7567</v>
      </c>
      <c r="I1039" s="90"/>
      <c r="J1039" s="90"/>
      <c r="K1039" s="91"/>
      <c r="L1039" s="92"/>
      <c r="M1039" s="90" t="s">
        <v>2749</v>
      </c>
      <c r="N1039" s="90"/>
      <c r="O1039" s="90"/>
      <c r="P1039" s="91"/>
      <c r="Q1039" s="185"/>
      <c r="R1039" s="185"/>
      <c r="S1039" s="185"/>
      <c r="T1039" s="185"/>
      <c r="U1039" s="185"/>
      <c r="V1039" s="100" t="s">
        <v>7568</v>
      </c>
      <c r="W1039" s="95" t="s">
        <v>7216</v>
      </c>
      <c r="X1039" s="96"/>
      <c r="Y1039" s="96"/>
      <c r="Z1039" s="96"/>
      <c r="AA1039" s="96"/>
      <c r="AB1039" s="96"/>
      <c r="AC1039" s="95"/>
      <c r="AD1039" s="95" t="s">
        <v>6606</v>
      </c>
      <c r="AE1039" s="100"/>
      <c r="AF1039" s="100" t="s">
        <v>2735</v>
      </c>
      <c r="AG1039" s="186"/>
      <c r="AH1039" s="187"/>
      <c r="AI1039" s="187"/>
      <c r="AJ1039" s="187"/>
      <c r="AK1039" s="188"/>
      <c r="AL1039" s="188"/>
      <c r="AM1039" s="189"/>
      <c r="AN1039" s="189"/>
      <c r="AO1039" s="189"/>
      <c r="AP1039" s="189"/>
      <c r="AQ1039" s="189"/>
      <c r="AR1039" s="189"/>
      <c r="AS1039" s="189"/>
      <c r="AT1039" s="194" t="s">
        <v>2527</v>
      </c>
      <c r="AU1039" s="104"/>
      <c r="AV1039" s="104"/>
      <c r="AW1039" s="104"/>
      <c r="AX1039" s="104"/>
      <c r="AY1039" s="104"/>
      <c r="AZ1039" s="104"/>
      <c r="BA1039" s="104"/>
      <c r="BB1039" s="104"/>
      <c r="BC1039" s="104"/>
      <c r="BD1039" s="104"/>
      <c r="BE1039" s="162"/>
      <c r="BF1039" s="104"/>
      <c r="BG1039" s="363"/>
      <c r="BH1039" s="213" t="s">
        <v>2528</v>
      </c>
      <c r="BI1039" s="193" t="s">
        <v>2528</v>
      </c>
      <c r="BJ1039" s="193" t="s">
        <v>7569</v>
      </c>
      <c r="BK1039" s="109"/>
    </row>
    <row r="1040" s="193" customFormat="true" ht="12.75" hidden="true" customHeight="true" outlineLevel="0" collapsed="false">
      <c r="A1040" s="315"/>
      <c r="B1040" s="316"/>
      <c r="C1040" s="316"/>
      <c r="D1040" s="332" t="s">
        <v>2529</v>
      </c>
      <c r="E1040" s="317" t="s">
        <v>2531</v>
      </c>
      <c r="F1040" s="87" t="s">
        <v>7570</v>
      </c>
      <c r="G1040" s="88"/>
      <c r="H1040" s="89" t="s">
        <v>7571</v>
      </c>
      <c r="I1040" s="90"/>
      <c r="J1040" s="90"/>
      <c r="K1040" s="91"/>
      <c r="L1040" s="92"/>
      <c r="M1040" s="90" t="s">
        <v>2749</v>
      </c>
      <c r="N1040" s="90"/>
      <c r="O1040" s="90"/>
      <c r="P1040" s="91"/>
      <c r="Q1040" s="185"/>
      <c r="R1040" s="185"/>
      <c r="S1040" s="185"/>
      <c r="T1040" s="185"/>
      <c r="U1040" s="185"/>
      <c r="V1040" s="100" t="s">
        <v>7572</v>
      </c>
      <c r="W1040" s="95" t="s">
        <v>7216</v>
      </c>
      <c r="X1040" s="96"/>
      <c r="Y1040" s="96"/>
      <c r="Z1040" s="96"/>
      <c r="AA1040" s="96"/>
      <c r="AB1040" s="96"/>
      <c r="AC1040" s="95"/>
      <c r="AD1040" s="95" t="s">
        <v>6606</v>
      </c>
      <c r="AE1040" s="100"/>
      <c r="AF1040" s="100" t="s">
        <v>2735</v>
      </c>
      <c r="AG1040" s="186"/>
      <c r="AH1040" s="187"/>
      <c r="AI1040" s="187"/>
      <c r="AJ1040" s="187"/>
      <c r="AK1040" s="188"/>
      <c r="AL1040" s="188"/>
      <c r="AM1040" s="189"/>
      <c r="AN1040" s="189"/>
      <c r="AO1040" s="189"/>
      <c r="AP1040" s="189"/>
      <c r="AQ1040" s="189"/>
      <c r="AR1040" s="189"/>
      <c r="AS1040" s="189"/>
      <c r="AT1040" s="194" t="s">
        <v>2530</v>
      </c>
      <c r="AU1040" s="104"/>
      <c r="AV1040" s="104"/>
      <c r="AW1040" s="104"/>
      <c r="AX1040" s="104"/>
      <c r="AY1040" s="104"/>
      <c r="AZ1040" s="104"/>
      <c r="BA1040" s="104"/>
      <c r="BB1040" s="104"/>
      <c r="BC1040" s="104"/>
      <c r="BD1040" s="104"/>
      <c r="BE1040" s="162"/>
      <c r="BF1040" s="104"/>
      <c r="BG1040" s="363"/>
      <c r="BH1040" s="213" t="s">
        <v>2531</v>
      </c>
      <c r="BI1040" s="193" t="s">
        <v>2531</v>
      </c>
      <c r="BJ1040" s="193" t="s">
        <v>7573</v>
      </c>
      <c r="BK1040" s="109"/>
    </row>
    <row r="1041" s="193" customFormat="true" ht="12.75" hidden="true" customHeight="true" outlineLevel="0" collapsed="false">
      <c r="A1041" s="315"/>
      <c r="B1041" s="316"/>
      <c r="C1041" s="316"/>
      <c r="D1041" s="332" t="s">
        <v>2532</v>
      </c>
      <c r="E1041" s="317" t="s">
        <v>2534</v>
      </c>
      <c r="F1041" s="87" t="s">
        <v>7574</v>
      </c>
      <c r="G1041" s="88"/>
      <c r="H1041" s="89" t="s">
        <v>7575</v>
      </c>
      <c r="I1041" s="90"/>
      <c r="J1041" s="90"/>
      <c r="K1041" s="91"/>
      <c r="L1041" s="92"/>
      <c r="M1041" s="90" t="s">
        <v>2749</v>
      </c>
      <c r="N1041" s="90"/>
      <c r="O1041" s="90"/>
      <c r="P1041" s="91"/>
      <c r="Q1041" s="185"/>
      <c r="R1041" s="185"/>
      <c r="S1041" s="185"/>
      <c r="T1041" s="185"/>
      <c r="U1041" s="185"/>
      <c r="V1041" s="100" t="s">
        <v>7576</v>
      </c>
      <c r="W1041" s="95" t="s">
        <v>7216</v>
      </c>
      <c r="X1041" s="96"/>
      <c r="Y1041" s="96"/>
      <c r="Z1041" s="96"/>
      <c r="AA1041" s="96"/>
      <c r="AB1041" s="96"/>
      <c r="AC1041" s="95"/>
      <c r="AD1041" s="95" t="s">
        <v>6606</v>
      </c>
      <c r="AE1041" s="100"/>
      <c r="AF1041" s="100" t="s">
        <v>2735</v>
      </c>
      <c r="AG1041" s="186"/>
      <c r="AH1041" s="187"/>
      <c r="AI1041" s="187"/>
      <c r="AJ1041" s="187"/>
      <c r="AK1041" s="188"/>
      <c r="AL1041" s="188"/>
      <c r="AM1041" s="189"/>
      <c r="AN1041" s="189"/>
      <c r="AO1041" s="189"/>
      <c r="AP1041" s="189"/>
      <c r="AQ1041" s="189"/>
      <c r="AR1041" s="189"/>
      <c r="AS1041" s="189"/>
      <c r="AT1041" s="194" t="s">
        <v>2533</v>
      </c>
      <c r="AU1041" s="104"/>
      <c r="AV1041" s="104"/>
      <c r="AW1041" s="104"/>
      <c r="AX1041" s="104"/>
      <c r="AY1041" s="104"/>
      <c r="AZ1041" s="104"/>
      <c r="BA1041" s="104"/>
      <c r="BB1041" s="104"/>
      <c r="BC1041" s="104"/>
      <c r="BD1041" s="104"/>
      <c r="BE1041" s="162"/>
      <c r="BF1041" s="104"/>
      <c r="BG1041" s="363"/>
      <c r="BH1041" s="213" t="s">
        <v>2534</v>
      </c>
      <c r="BI1041" s="193" t="s">
        <v>2534</v>
      </c>
      <c r="BJ1041" s="193" t="s">
        <v>7577</v>
      </c>
      <c r="BK1041" s="109"/>
    </row>
    <row r="1042" s="193" customFormat="true" ht="12.75" hidden="true" customHeight="true" outlineLevel="0" collapsed="false">
      <c r="A1042" s="315"/>
      <c r="B1042" s="316"/>
      <c r="C1042" s="316"/>
      <c r="D1042" s="370" t="s">
        <v>2535</v>
      </c>
      <c r="E1042" s="317" t="s">
        <v>2537</v>
      </c>
      <c r="F1042" s="87" t="s">
        <v>7578</v>
      </c>
      <c r="G1042" s="88"/>
      <c r="H1042" s="89" t="s">
        <v>7579</v>
      </c>
      <c r="I1042" s="90"/>
      <c r="J1042" s="90"/>
      <c r="K1042" s="91"/>
      <c r="L1042" s="92"/>
      <c r="M1042" s="90" t="s">
        <v>2749</v>
      </c>
      <c r="N1042" s="90"/>
      <c r="O1042" s="90"/>
      <c r="P1042" s="91"/>
      <c r="Q1042" s="185"/>
      <c r="R1042" s="185"/>
      <c r="S1042" s="185"/>
      <c r="T1042" s="185"/>
      <c r="U1042" s="185"/>
      <c r="V1042" s="100" t="s">
        <v>7580</v>
      </c>
      <c r="W1042" s="95" t="s">
        <v>7216</v>
      </c>
      <c r="X1042" s="96"/>
      <c r="Y1042" s="96"/>
      <c r="Z1042" s="96"/>
      <c r="AA1042" s="96"/>
      <c r="AB1042" s="96"/>
      <c r="AC1042" s="95"/>
      <c r="AD1042" s="95" t="s">
        <v>6606</v>
      </c>
      <c r="AE1042" s="100"/>
      <c r="AF1042" s="100" t="s">
        <v>2735</v>
      </c>
      <c r="AG1042" s="186"/>
      <c r="AH1042" s="187"/>
      <c r="AI1042" s="187"/>
      <c r="AJ1042" s="187"/>
      <c r="AK1042" s="188"/>
      <c r="AL1042" s="188"/>
      <c r="AM1042" s="189"/>
      <c r="AN1042" s="189"/>
      <c r="AO1042" s="189"/>
      <c r="AP1042" s="189"/>
      <c r="AQ1042" s="189"/>
      <c r="AR1042" s="189"/>
      <c r="AS1042" s="189"/>
      <c r="AT1042" s="194" t="s">
        <v>2536</v>
      </c>
      <c r="AU1042" s="104"/>
      <c r="AV1042" s="104"/>
      <c r="AW1042" s="104"/>
      <c r="AX1042" s="104"/>
      <c r="AY1042" s="104"/>
      <c r="AZ1042" s="104"/>
      <c r="BA1042" s="104"/>
      <c r="BB1042" s="104"/>
      <c r="BC1042" s="104"/>
      <c r="BD1042" s="104"/>
      <c r="BE1042" s="162"/>
      <c r="BF1042" s="104"/>
      <c r="BG1042" s="363"/>
      <c r="BH1042" s="213" t="s">
        <v>2537</v>
      </c>
      <c r="BI1042" s="193" t="s">
        <v>2537</v>
      </c>
      <c r="BJ1042" s="193" t="s">
        <v>7581</v>
      </c>
      <c r="BK1042" s="109"/>
    </row>
    <row r="1043" s="193" customFormat="true" ht="12.75" hidden="true" customHeight="true" outlineLevel="0" collapsed="false">
      <c r="A1043" s="315"/>
      <c r="B1043" s="316"/>
      <c r="C1043" s="316"/>
      <c r="D1043" s="370" t="s">
        <v>2538</v>
      </c>
      <c r="E1043" s="317" t="s">
        <v>2540</v>
      </c>
      <c r="F1043" s="87" t="s">
        <v>7582</v>
      </c>
      <c r="G1043" s="88"/>
      <c r="H1043" s="89" t="s">
        <v>7583</v>
      </c>
      <c r="I1043" s="90"/>
      <c r="J1043" s="90"/>
      <c r="K1043" s="91"/>
      <c r="L1043" s="92"/>
      <c r="M1043" s="90" t="s">
        <v>2749</v>
      </c>
      <c r="N1043" s="90"/>
      <c r="O1043" s="90"/>
      <c r="P1043" s="91"/>
      <c r="Q1043" s="185"/>
      <c r="R1043" s="185"/>
      <c r="S1043" s="185"/>
      <c r="T1043" s="185"/>
      <c r="U1043" s="185"/>
      <c r="V1043" s="100" t="s">
        <v>7584</v>
      </c>
      <c r="W1043" s="95" t="s">
        <v>7216</v>
      </c>
      <c r="X1043" s="96"/>
      <c r="Y1043" s="96"/>
      <c r="Z1043" s="96"/>
      <c r="AA1043" s="96"/>
      <c r="AB1043" s="96"/>
      <c r="AC1043" s="95"/>
      <c r="AD1043" s="95" t="s">
        <v>6606</v>
      </c>
      <c r="AE1043" s="100"/>
      <c r="AF1043" s="100" t="s">
        <v>2735</v>
      </c>
      <c r="AG1043" s="186"/>
      <c r="AH1043" s="187"/>
      <c r="AI1043" s="187"/>
      <c r="AJ1043" s="187"/>
      <c r="AK1043" s="188"/>
      <c r="AL1043" s="188"/>
      <c r="AM1043" s="189"/>
      <c r="AN1043" s="189"/>
      <c r="AO1043" s="189"/>
      <c r="AP1043" s="189"/>
      <c r="AQ1043" s="189"/>
      <c r="AR1043" s="189"/>
      <c r="AS1043" s="189"/>
      <c r="AT1043" s="194" t="s">
        <v>2539</v>
      </c>
      <c r="AU1043" s="104"/>
      <c r="AV1043" s="104"/>
      <c r="AW1043" s="104"/>
      <c r="AX1043" s="104"/>
      <c r="AY1043" s="104"/>
      <c r="AZ1043" s="104"/>
      <c r="BA1043" s="104"/>
      <c r="BB1043" s="104"/>
      <c r="BC1043" s="104"/>
      <c r="BD1043" s="104"/>
      <c r="BE1043" s="162"/>
      <c r="BF1043" s="104"/>
      <c r="BG1043" s="363"/>
      <c r="BH1043" s="213" t="s">
        <v>2540</v>
      </c>
      <c r="BI1043" s="193" t="s">
        <v>2540</v>
      </c>
      <c r="BJ1043" s="193" t="s">
        <v>7585</v>
      </c>
      <c r="BK1043" s="109"/>
    </row>
    <row r="1044" s="193" customFormat="true" ht="12.75" hidden="true" customHeight="true" outlineLevel="0" collapsed="false">
      <c r="A1044" s="315"/>
      <c r="B1044" s="316"/>
      <c r="C1044" s="316"/>
      <c r="D1044" s="332" t="s">
        <v>2541</v>
      </c>
      <c r="E1044" s="317" t="s">
        <v>2543</v>
      </c>
      <c r="F1044" s="87" t="s">
        <v>7586</v>
      </c>
      <c r="G1044" s="88"/>
      <c r="H1044" s="89" t="s">
        <v>7587</v>
      </c>
      <c r="I1044" s="90"/>
      <c r="J1044" s="90"/>
      <c r="K1044" s="91"/>
      <c r="L1044" s="92"/>
      <c r="M1044" s="90" t="s">
        <v>2749</v>
      </c>
      <c r="N1044" s="90"/>
      <c r="O1044" s="90"/>
      <c r="P1044" s="91"/>
      <c r="Q1044" s="185"/>
      <c r="R1044" s="185"/>
      <c r="S1044" s="185"/>
      <c r="T1044" s="185"/>
      <c r="U1044" s="185"/>
      <c r="V1044" s="100" t="s">
        <v>7588</v>
      </c>
      <c r="W1044" s="95" t="s">
        <v>7216</v>
      </c>
      <c r="X1044" s="96"/>
      <c r="Y1044" s="96"/>
      <c r="Z1044" s="96"/>
      <c r="AA1044" s="96"/>
      <c r="AB1044" s="96"/>
      <c r="AC1044" s="95"/>
      <c r="AD1044" s="95" t="s">
        <v>6606</v>
      </c>
      <c r="AE1044" s="100"/>
      <c r="AF1044" s="100" t="s">
        <v>2735</v>
      </c>
      <c r="AG1044" s="186"/>
      <c r="AH1044" s="187"/>
      <c r="AI1044" s="187"/>
      <c r="AJ1044" s="187"/>
      <c r="AK1044" s="188"/>
      <c r="AL1044" s="188"/>
      <c r="AM1044" s="189"/>
      <c r="AN1044" s="189"/>
      <c r="AO1044" s="189"/>
      <c r="AP1044" s="189"/>
      <c r="AQ1044" s="189"/>
      <c r="AR1044" s="189"/>
      <c r="AS1044" s="189"/>
      <c r="AT1044" s="194" t="s">
        <v>2542</v>
      </c>
      <c r="AU1044" s="104"/>
      <c r="AV1044" s="104"/>
      <c r="AW1044" s="104"/>
      <c r="AX1044" s="104"/>
      <c r="AY1044" s="104"/>
      <c r="AZ1044" s="104"/>
      <c r="BA1044" s="104"/>
      <c r="BB1044" s="104"/>
      <c r="BC1044" s="104"/>
      <c r="BD1044" s="104"/>
      <c r="BE1044" s="162"/>
      <c r="BF1044" s="104"/>
      <c r="BG1044" s="363"/>
      <c r="BH1044" s="213" t="s">
        <v>2543</v>
      </c>
      <c r="BI1044" s="193" t="s">
        <v>2543</v>
      </c>
      <c r="BJ1044" s="193" t="s">
        <v>7589</v>
      </c>
      <c r="BK1044" s="109"/>
    </row>
    <row r="1045" s="193" customFormat="true" ht="12.75" hidden="true" customHeight="true" outlineLevel="0" collapsed="false">
      <c r="A1045" s="315"/>
      <c r="B1045" s="316"/>
      <c r="C1045" s="316"/>
      <c r="D1045" s="332" t="s">
        <v>2544</v>
      </c>
      <c r="E1045" s="317" t="s">
        <v>2546</v>
      </c>
      <c r="F1045" s="87" t="s">
        <v>7590</v>
      </c>
      <c r="G1045" s="88"/>
      <c r="H1045" s="89" t="s">
        <v>7591</v>
      </c>
      <c r="I1045" s="90"/>
      <c r="J1045" s="90"/>
      <c r="K1045" s="91"/>
      <c r="L1045" s="92"/>
      <c r="M1045" s="90" t="s">
        <v>2749</v>
      </c>
      <c r="N1045" s="90"/>
      <c r="O1045" s="90"/>
      <c r="P1045" s="91"/>
      <c r="Q1045" s="185"/>
      <c r="R1045" s="185"/>
      <c r="S1045" s="185"/>
      <c r="T1045" s="185"/>
      <c r="U1045" s="185"/>
      <c r="V1045" s="100" t="s">
        <v>7592</v>
      </c>
      <c r="W1045" s="95" t="s">
        <v>7216</v>
      </c>
      <c r="X1045" s="96"/>
      <c r="Y1045" s="96"/>
      <c r="Z1045" s="96"/>
      <c r="AA1045" s="96"/>
      <c r="AB1045" s="96"/>
      <c r="AC1045" s="95"/>
      <c r="AD1045" s="95" t="s">
        <v>6606</v>
      </c>
      <c r="AE1045" s="100"/>
      <c r="AF1045" s="100" t="s">
        <v>2735</v>
      </c>
      <c r="AG1045" s="186"/>
      <c r="AH1045" s="187"/>
      <c r="AI1045" s="187"/>
      <c r="AJ1045" s="187"/>
      <c r="AK1045" s="188"/>
      <c r="AL1045" s="188"/>
      <c r="AM1045" s="189"/>
      <c r="AN1045" s="189"/>
      <c r="AO1045" s="189"/>
      <c r="AP1045" s="189"/>
      <c r="AQ1045" s="189"/>
      <c r="AR1045" s="189"/>
      <c r="AS1045" s="189"/>
      <c r="AT1045" s="194" t="s">
        <v>2545</v>
      </c>
      <c r="AU1045" s="104"/>
      <c r="AV1045" s="104"/>
      <c r="AW1045" s="104"/>
      <c r="AX1045" s="104"/>
      <c r="AY1045" s="104"/>
      <c r="AZ1045" s="104"/>
      <c r="BA1045" s="104"/>
      <c r="BB1045" s="104"/>
      <c r="BC1045" s="104"/>
      <c r="BD1045" s="104"/>
      <c r="BE1045" s="162"/>
      <c r="BF1045" s="104"/>
      <c r="BG1045" s="363"/>
      <c r="BH1045" s="213" t="s">
        <v>2546</v>
      </c>
      <c r="BI1045" s="193" t="s">
        <v>2546</v>
      </c>
      <c r="BJ1045" s="193" t="s">
        <v>7593</v>
      </c>
      <c r="BK1045" s="109"/>
    </row>
    <row r="1046" s="193" customFormat="true" ht="12.75" hidden="true" customHeight="true" outlineLevel="0" collapsed="false">
      <c r="A1046" s="315"/>
      <c r="B1046" s="316"/>
      <c r="C1046" s="316"/>
      <c r="D1046" s="332" t="s">
        <v>2547</v>
      </c>
      <c r="E1046" s="317" t="s">
        <v>2548</v>
      </c>
      <c r="F1046" s="87" t="s">
        <v>7594</v>
      </c>
      <c r="G1046" s="88"/>
      <c r="H1046" s="89" t="s">
        <v>7595</v>
      </c>
      <c r="I1046" s="90"/>
      <c r="J1046" s="90"/>
      <c r="K1046" s="91"/>
      <c r="L1046" s="92"/>
      <c r="M1046" s="90" t="s">
        <v>2749</v>
      </c>
      <c r="N1046" s="90"/>
      <c r="O1046" s="90"/>
      <c r="P1046" s="91"/>
      <c r="Q1046" s="185"/>
      <c r="R1046" s="185"/>
      <c r="S1046" s="185"/>
      <c r="T1046" s="185"/>
      <c r="U1046" s="185"/>
      <c r="V1046" s="100" t="s">
        <v>7596</v>
      </c>
      <c r="W1046" s="95" t="s">
        <v>7216</v>
      </c>
      <c r="X1046" s="96"/>
      <c r="Y1046" s="96"/>
      <c r="Z1046" s="96"/>
      <c r="AA1046" s="96"/>
      <c r="AB1046" s="96"/>
      <c r="AC1046" s="95"/>
      <c r="AD1046" s="95" t="s">
        <v>6606</v>
      </c>
      <c r="AE1046" s="100"/>
      <c r="AF1046" s="100" t="s">
        <v>2735</v>
      </c>
      <c r="AG1046" s="186"/>
      <c r="AH1046" s="187"/>
      <c r="AI1046" s="187"/>
      <c r="AJ1046" s="187"/>
      <c r="AK1046" s="188"/>
      <c r="AL1046" s="188"/>
      <c r="AM1046" s="189"/>
      <c r="AN1046" s="189"/>
      <c r="AO1046" s="189"/>
      <c r="AP1046" s="189"/>
      <c r="AQ1046" s="189"/>
      <c r="AR1046" s="189"/>
      <c r="AS1046" s="189"/>
      <c r="AT1046" s="194" t="s">
        <v>2547</v>
      </c>
      <c r="AU1046" s="104"/>
      <c r="AV1046" s="104"/>
      <c r="AW1046" s="104"/>
      <c r="AX1046" s="104"/>
      <c r="AY1046" s="104"/>
      <c r="AZ1046" s="104"/>
      <c r="BA1046" s="104"/>
      <c r="BB1046" s="104"/>
      <c r="BC1046" s="104"/>
      <c r="BD1046" s="104"/>
      <c r="BE1046" s="162"/>
      <c r="BF1046" s="104"/>
      <c r="BG1046" s="363"/>
      <c r="BH1046" s="213" t="s">
        <v>2548</v>
      </c>
      <c r="BI1046" s="193" t="s">
        <v>2548</v>
      </c>
      <c r="BJ1046" s="193" t="s">
        <v>7597</v>
      </c>
      <c r="BK1046" s="109"/>
    </row>
    <row r="1047" s="193" customFormat="true" ht="12.75" hidden="true" customHeight="true" outlineLevel="0" collapsed="false">
      <c r="A1047" s="315"/>
      <c r="B1047" s="316"/>
      <c r="C1047" s="316"/>
      <c r="D1047" s="332" t="s">
        <v>2549</v>
      </c>
      <c r="E1047" s="317" t="s">
        <v>2550</v>
      </c>
      <c r="F1047" s="87" t="s">
        <v>7598</v>
      </c>
      <c r="G1047" s="88"/>
      <c r="H1047" s="89" t="s">
        <v>7599</v>
      </c>
      <c r="I1047" s="90"/>
      <c r="J1047" s="90"/>
      <c r="K1047" s="91"/>
      <c r="L1047" s="92"/>
      <c r="M1047" s="90" t="s">
        <v>2749</v>
      </c>
      <c r="N1047" s="90"/>
      <c r="O1047" s="90"/>
      <c r="P1047" s="91"/>
      <c r="Q1047" s="185"/>
      <c r="R1047" s="185"/>
      <c r="S1047" s="185"/>
      <c r="T1047" s="185"/>
      <c r="U1047" s="185"/>
      <c r="V1047" s="100" t="s">
        <v>7600</v>
      </c>
      <c r="W1047" s="95" t="s">
        <v>7216</v>
      </c>
      <c r="X1047" s="96"/>
      <c r="Y1047" s="96"/>
      <c r="Z1047" s="96"/>
      <c r="AA1047" s="96"/>
      <c r="AB1047" s="96"/>
      <c r="AC1047" s="95"/>
      <c r="AD1047" s="95" t="s">
        <v>6606</v>
      </c>
      <c r="AE1047" s="100"/>
      <c r="AF1047" s="100" t="s">
        <v>2735</v>
      </c>
      <c r="AG1047" s="186"/>
      <c r="AH1047" s="187"/>
      <c r="AI1047" s="187"/>
      <c r="AJ1047" s="187"/>
      <c r="AK1047" s="188"/>
      <c r="AL1047" s="188"/>
      <c r="AM1047" s="189"/>
      <c r="AN1047" s="189"/>
      <c r="AO1047" s="189"/>
      <c r="AP1047" s="189"/>
      <c r="AQ1047" s="189"/>
      <c r="AR1047" s="189"/>
      <c r="AS1047" s="189"/>
      <c r="AT1047" s="194" t="s">
        <v>2549</v>
      </c>
      <c r="AU1047" s="104"/>
      <c r="AV1047" s="104"/>
      <c r="AW1047" s="104"/>
      <c r="AX1047" s="104"/>
      <c r="AY1047" s="104"/>
      <c r="AZ1047" s="104"/>
      <c r="BA1047" s="104"/>
      <c r="BB1047" s="104"/>
      <c r="BC1047" s="104"/>
      <c r="BD1047" s="104"/>
      <c r="BE1047" s="162"/>
      <c r="BF1047" s="104"/>
      <c r="BG1047" s="363"/>
      <c r="BH1047" s="213" t="s">
        <v>2550</v>
      </c>
      <c r="BI1047" s="193" t="s">
        <v>2550</v>
      </c>
      <c r="BJ1047" s="193" t="s">
        <v>7601</v>
      </c>
      <c r="BK1047" s="109"/>
    </row>
    <row r="1048" s="193" customFormat="true" ht="12.75" hidden="true" customHeight="true" outlineLevel="0" collapsed="false">
      <c r="A1048" s="315"/>
      <c r="B1048" s="316"/>
      <c r="C1048" s="316"/>
      <c r="D1048" s="332" t="s">
        <v>2551</v>
      </c>
      <c r="E1048" s="317" t="s">
        <v>2552</v>
      </c>
      <c r="F1048" s="87" t="s">
        <v>7602</v>
      </c>
      <c r="G1048" s="88"/>
      <c r="H1048" s="89" t="s">
        <v>7603</v>
      </c>
      <c r="I1048" s="90"/>
      <c r="J1048" s="90"/>
      <c r="K1048" s="91"/>
      <c r="L1048" s="92"/>
      <c r="M1048" s="90" t="s">
        <v>2749</v>
      </c>
      <c r="N1048" s="90"/>
      <c r="O1048" s="90"/>
      <c r="P1048" s="91"/>
      <c r="Q1048" s="185"/>
      <c r="R1048" s="185"/>
      <c r="S1048" s="185"/>
      <c r="T1048" s="185"/>
      <c r="U1048" s="185"/>
      <c r="V1048" s="100" t="s">
        <v>7604</v>
      </c>
      <c r="W1048" s="95" t="s">
        <v>7216</v>
      </c>
      <c r="X1048" s="96"/>
      <c r="Y1048" s="96"/>
      <c r="Z1048" s="96"/>
      <c r="AA1048" s="96"/>
      <c r="AB1048" s="96"/>
      <c r="AC1048" s="95"/>
      <c r="AD1048" s="95" t="s">
        <v>6606</v>
      </c>
      <c r="AE1048" s="100"/>
      <c r="AF1048" s="100" t="s">
        <v>2735</v>
      </c>
      <c r="AG1048" s="186"/>
      <c r="AH1048" s="187"/>
      <c r="AI1048" s="187"/>
      <c r="AJ1048" s="187"/>
      <c r="AK1048" s="188"/>
      <c r="AL1048" s="188"/>
      <c r="AM1048" s="189"/>
      <c r="AN1048" s="189"/>
      <c r="AO1048" s="189"/>
      <c r="AP1048" s="189"/>
      <c r="AQ1048" s="189"/>
      <c r="AR1048" s="189"/>
      <c r="AS1048" s="189"/>
      <c r="AT1048" s="194" t="s">
        <v>2551</v>
      </c>
      <c r="AU1048" s="104"/>
      <c r="AV1048" s="104"/>
      <c r="AW1048" s="104"/>
      <c r="AX1048" s="104"/>
      <c r="AY1048" s="104"/>
      <c r="AZ1048" s="104"/>
      <c r="BA1048" s="104"/>
      <c r="BB1048" s="104"/>
      <c r="BC1048" s="104"/>
      <c r="BD1048" s="104"/>
      <c r="BE1048" s="162"/>
      <c r="BF1048" s="104"/>
      <c r="BG1048" s="363"/>
      <c r="BH1048" s="213" t="s">
        <v>2552</v>
      </c>
      <c r="BI1048" s="193" t="s">
        <v>2552</v>
      </c>
      <c r="BJ1048" s="193" t="s">
        <v>7605</v>
      </c>
      <c r="BK1048" s="109"/>
    </row>
    <row r="1049" s="193" customFormat="true" ht="12.75" hidden="true" customHeight="true" outlineLevel="0" collapsed="false">
      <c r="A1049" s="315"/>
      <c r="B1049" s="316"/>
      <c r="C1049" s="316"/>
      <c r="D1049" s="332" t="s">
        <v>2553</v>
      </c>
      <c r="E1049" s="317" t="s">
        <v>2554</v>
      </c>
      <c r="F1049" s="87" t="s">
        <v>7606</v>
      </c>
      <c r="G1049" s="88"/>
      <c r="H1049" s="89" t="s">
        <v>7607</v>
      </c>
      <c r="I1049" s="90"/>
      <c r="J1049" s="90"/>
      <c r="K1049" s="91"/>
      <c r="L1049" s="92"/>
      <c r="M1049" s="90" t="s">
        <v>2749</v>
      </c>
      <c r="N1049" s="90"/>
      <c r="O1049" s="90"/>
      <c r="P1049" s="91"/>
      <c r="Q1049" s="185"/>
      <c r="R1049" s="185"/>
      <c r="S1049" s="185"/>
      <c r="T1049" s="185"/>
      <c r="U1049" s="185"/>
      <c r="V1049" s="100" t="s">
        <v>7608</v>
      </c>
      <c r="W1049" s="95" t="s">
        <v>7216</v>
      </c>
      <c r="X1049" s="96"/>
      <c r="Y1049" s="96"/>
      <c r="Z1049" s="96"/>
      <c r="AA1049" s="96"/>
      <c r="AB1049" s="96"/>
      <c r="AC1049" s="95"/>
      <c r="AD1049" s="95" t="s">
        <v>6606</v>
      </c>
      <c r="AE1049" s="100"/>
      <c r="AF1049" s="100" t="s">
        <v>2735</v>
      </c>
      <c r="AG1049" s="186"/>
      <c r="AH1049" s="187"/>
      <c r="AI1049" s="187"/>
      <c r="AJ1049" s="187"/>
      <c r="AK1049" s="188"/>
      <c r="AL1049" s="188"/>
      <c r="AM1049" s="189"/>
      <c r="AN1049" s="189"/>
      <c r="AO1049" s="189"/>
      <c r="AP1049" s="189"/>
      <c r="AQ1049" s="189"/>
      <c r="AR1049" s="189"/>
      <c r="AS1049" s="189"/>
      <c r="AT1049" s="194" t="s">
        <v>2553</v>
      </c>
      <c r="AU1049" s="104"/>
      <c r="AV1049" s="104"/>
      <c r="AW1049" s="104"/>
      <c r="AX1049" s="104"/>
      <c r="AY1049" s="104"/>
      <c r="AZ1049" s="104"/>
      <c r="BA1049" s="104"/>
      <c r="BB1049" s="104"/>
      <c r="BC1049" s="104"/>
      <c r="BD1049" s="104"/>
      <c r="BE1049" s="162"/>
      <c r="BF1049" s="104"/>
      <c r="BG1049" s="363"/>
      <c r="BH1049" s="213" t="s">
        <v>2554</v>
      </c>
      <c r="BI1049" s="193" t="s">
        <v>2554</v>
      </c>
      <c r="BJ1049" s="193" t="s">
        <v>7609</v>
      </c>
      <c r="BK1049" s="109"/>
    </row>
    <row r="1050" s="193" customFormat="true" ht="12.75" hidden="true" customHeight="true" outlineLevel="0" collapsed="false">
      <c r="A1050" s="315"/>
      <c r="B1050" s="316"/>
      <c r="C1050" s="316"/>
      <c r="D1050" s="332" t="s">
        <v>2555</v>
      </c>
      <c r="E1050" s="317" t="s">
        <v>2556</v>
      </c>
      <c r="F1050" s="87" t="s">
        <v>7610</v>
      </c>
      <c r="G1050" s="88"/>
      <c r="H1050" s="89" t="s">
        <v>7611</v>
      </c>
      <c r="I1050" s="90"/>
      <c r="J1050" s="90"/>
      <c r="K1050" s="91"/>
      <c r="L1050" s="92"/>
      <c r="M1050" s="90" t="s">
        <v>2749</v>
      </c>
      <c r="N1050" s="90"/>
      <c r="O1050" s="90"/>
      <c r="P1050" s="91"/>
      <c r="Q1050" s="185"/>
      <c r="R1050" s="185"/>
      <c r="S1050" s="185"/>
      <c r="T1050" s="185"/>
      <c r="U1050" s="185"/>
      <c r="V1050" s="100" t="s">
        <v>7612</v>
      </c>
      <c r="W1050" s="95" t="s">
        <v>7216</v>
      </c>
      <c r="X1050" s="96"/>
      <c r="Y1050" s="96"/>
      <c r="Z1050" s="96"/>
      <c r="AA1050" s="96"/>
      <c r="AB1050" s="96"/>
      <c r="AC1050" s="95"/>
      <c r="AD1050" s="95" t="s">
        <v>6606</v>
      </c>
      <c r="AE1050" s="100"/>
      <c r="AF1050" s="100" t="s">
        <v>2735</v>
      </c>
      <c r="AG1050" s="186"/>
      <c r="AH1050" s="187"/>
      <c r="AI1050" s="187"/>
      <c r="AJ1050" s="187"/>
      <c r="AK1050" s="188"/>
      <c r="AL1050" s="188"/>
      <c r="AM1050" s="189"/>
      <c r="AN1050" s="189"/>
      <c r="AO1050" s="189"/>
      <c r="AP1050" s="189"/>
      <c r="AQ1050" s="189"/>
      <c r="AR1050" s="189"/>
      <c r="AS1050" s="189"/>
      <c r="AT1050" s="194" t="s">
        <v>2555</v>
      </c>
      <c r="AU1050" s="104"/>
      <c r="AV1050" s="104"/>
      <c r="AW1050" s="104"/>
      <c r="AX1050" s="104"/>
      <c r="AY1050" s="104"/>
      <c r="AZ1050" s="104"/>
      <c r="BA1050" s="104"/>
      <c r="BB1050" s="104"/>
      <c r="BC1050" s="104"/>
      <c r="BD1050" s="104"/>
      <c r="BE1050" s="162"/>
      <c r="BF1050" s="104"/>
      <c r="BG1050" s="363"/>
      <c r="BH1050" s="213" t="s">
        <v>2556</v>
      </c>
      <c r="BI1050" s="193" t="s">
        <v>2556</v>
      </c>
      <c r="BJ1050" s="193" t="s">
        <v>7613</v>
      </c>
      <c r="BK1050" s="109"/>
    </row>
    <row r="1051" s="193" customFormat="true" ht="12.75" hidden="true" customHeight="true" outlineLevel="0" collapsed="false">
      <c r="A1051" s="315"/>
      <c r="B1051" s="316"/>
      <c r="C1051" s="316"/>
      <c r="D1051" s="332" t="s">
        <v>2557</v>
      </c>
      <c r="E1051" s="317" t="s">
        <v>2559</v>
      </c>
      <c r="F1051" s="87" t="s">
        <v>7614</v>
      </c>
      <c r="G1051" s="88"/>
      <c r="H1051" s="89" t="s">
        <v>7615</v>
      </c>
      <c r="I1051" s="90"/>
      <c r="J1051" s="90"/>
      <c r="K1051" s="91"/>
      <c r="L1051" s="92"/>
      <c r="M1051" s="90" t="s">
        <v>2749</v>
      </c>
      <c r="N1051" s="90"/>
      <c r="O1051" s="90"/>
      <c r="P1051" s="91"/>
      <c r="Q1051" s="185"/>
      <c r="R1051" s="185"/>
      <c r="S1051" s="185"/>
      <c r="T1051" s="185"/>
      <c r="U1051" s="185"/>
      <c r="V1051" s="100" t="s">
        <v>7616</v>
      </c>
      <c r="W1051" s="95" t="s">
        <v>7216</v>
      </c>
      <c r="X1051" s="96"/>
      <c r="Y1051" s="96"/>
      <c r="Z1051" s="96"/>
      <c r="AA1051" s="96"/>
      <c r="AB1051" s="96"/>
      <c r="AC1051" s="95"/>
      <c r="AD1051" s="95" t="s">
        <v>6711</v>
      </c>
      <c r="AE1051" s="100"/>
      <c r="AF1051" s="100" t="s">
        <v>2735</v>
      </c>
      <c r="AG1051" s="186"/>
      <c r="AH1051" s="187"/>
      <c r="AI1051" s="187"/>
      <c r="AJ1051" s="187"/>
      <c r="AK1051" s="188"/>
      <c r="AL1051" s="188"/>
      <c r="AM1051" s="189"/>
      <c r="AN1051" s="189"/>
      <c r="AO1051" s="189"/>
      <c r="AP1051" s="189"/>
      <c r="AQ1051" s="189"/>
      <c r="AR1051" s="189"/>
      <c r="AS1051" s="189"/>
      <c r="AT1051" s="194" t="s">
        <v>2558</v>
      </c>
      <c r="AU1051" s="104"/>
      <c r="AV1051" s="104"/>
      <c r="AW1051" s="104"/>
      <c r="AX1051" s="104"/>
      <c r="AY1051" s="104"/>
      <c r="AZ1051" s="104"/>
      <c r="BA1051" s="104"/>
      <c r="BB1051" s="104"/>
      <c r="BC1051" s="104"/>
      <c r="BD1051" s="104"/>
      <c r="BE1051" s="162"/>
      <c r="BF1051" s="104"/>
      <c r="BG1051" s="363"/>
      <c r="BH1051" s="213" t="s">
        <v>2559</v>
      </c>
      <c r="BI1051" s="193" t="s">
        <v>2559</v>
      </c>
      <c r="BJ1051" s="193" t="s">
        <v>7617</v>
      </c>
      <c r="BK1051" s="109"/>
    </row>
    <row r="1052" s="193" customFormat="true" ht="12.75" hidden="true" customHeight="true" outlineLevel="0" collapsed="false">
      <c r="A1052" s="315"/>
      <c r="B1052" s="316"/>
      <c r="C1052" s="316"/>
      <c r="D1052" s="332" t="s">
        <v>2560</v>
      </c>
      <c r="E1052" s="317" t="s">
        <v>2562</v>
      </c>
      <c r="F1052" s="87" t="s">
        <v>7618</v>
      </c>
      <c r="G1052" s="88"/>
      <c r="H1052" s="89" t="s">
        <v>7619</v>
      </c>
      <c r="I1052" s="90"/>
      <c r="J1052" s="90"/>
      <c r="K1052" s="91"/>
      <c r="L1052" s="92"/>
      <c r="M1052" s="90" t="s">
        <v>2749</v>
      </c>
      <c r="N1052" s="90"/>
      <c r="O1052" s="90"/>
      <c r="P1052" s="91"/>
      <c r="Q1052" s="185"/>
      <c r="R1052" s="185"/>
      <c r="S1052" s="185"/>
      <c r="T1052" s="185"/>
      <c r="U1052" s="185"/>
      <c r="V1052" s="100" t="s">
        <v>7620</v>
      </c>
      <c r="W1052" s="95" t="s">
        <v>7216</v>
      </c>
      <c r="X1052" s="96"/>
      <c r="Y1052" s="96"/>
      <c r="Z1052" s="96"/>
      <c r="AA1052" s="96"/>
      <c r="AB1052" s="96"/>
      <c r="AC1052" s="95"/>
      <c r="AD1052" s="95" t="s">
        <v>6711</v>
      </c>
      <c r="AE1052" s="100"/>
      <c r="AF1052" s="100" t="s">
        <v>2735</v>
      </c>
      <c r="AG1052" s="186"/>
      <c r="AH1052" s="187"/>
      <c r="AI1052" s="187"/>
      <c r="AJ1052" s="187"/>
      <c r="AK1052" s="188"/>
      <c r="AL1052" s="188"/>
      <c r="AM1052" s="189"/>
      <c r="AN1052" s="189"/>
      <c r="AO1052" s="189"/>
      <c r="AP1052" s="189"/>
      <c r="AQ1052" s="189"/>
      <c r="AR1052" s="189"/>
      <c r="AS1052" s="189"/>
      <c r="AT1052" s="194" t="s">
        <v>2561</v>
      </c>
      <c r="AU1052" s="104"/>
      <c r="AV1052" s="104"/>
      <c r="AW1052" s="104"/>
      <c r="AX1052" s="104"/>
      <c r="AY1052" s="104"/>
      <c r="AZ1052" s="104"/>
      <c r="BA1052" s="104"/>
      <c r="BB1052" s="104"/>
      <c r="BC1052" s="104"/>
      <c r="BD1052" s="104"/>
      <c r="BE1052" s="162"/>
      <c r="BF1052" s="104"/>
      <c r="BG1052" s="363"/>
      <c r="BH1052" s="213" t="s">
        <v>2562</v>
      </c>
      <c r="BI1052" s="193" t="s">
        <v>2562</v>
      </c>
      <c r="BJ1052" s="193" t="s">
        <v>7621</v>
      </c>
      <c r="BK1052" s="109"/>
    </row>
    <row r="1053" s="193" customFormat="true" ht="12.75" hidden="true" customHeight="true" outlineLevel="0" collapsed="false">
      <c r="A1053" s="315"/>
      <c r="B1053" s="316"/>
      <c r="C1053" s="316"/>
      <c r="D1053" s="332" t="s">
        <v>2563</v>
      </c>
      <c r="E1053" s="317" t="s">
        <v>2565</v>
      </c>
      <c r="F1053" s="87" t="s">
        <v>7622</v>
      </c>
      <c r="G1053" s="88"/>
      <c r="H1053" s="89" t="s">
        <v>7623</v>
      </c>
      <c r="I1053" s="90"/>
      <c r="J1053" s="90"/>
      <c r="K1053" s="91"/>
      <c r="L1053" s="92"/>
      <c r="M1053" s="90" t="s">
        <v>2749</v>
      </c>
      <c r="N1053" s="90"/>
      <c r="O1053" s="90"/>
      <c r="P1053" s="91"/>
      <c r="Q1053" s="185"/>
      <c r="R1053" s="185"/>
      <c r="S1053" s="185"/>
      <c r="T1053" s="185"/>
      <c r="U1053" s="185"/>
      <c r="V1053" s="100" t="s">
        <v>7624</v>
      </c>
      <c r="W1053" s="95" t="s">
        <v>7216</v>
      </c>
      <c r="X1053" s="96"/>
      <c r="Y1053" s="96"/>
      <c r="Z1053" s="96"/>
      <c r="AA1053" s="96"/>
      <c r="AB1053" s="96"/>
      <c r="AC1053" s="95"/>
      <c r="AD1053" s="95" t="s">
        <v>6711</v>
      </c>
      <c r="AE1053" s="100"/>
      <c r="AF1053" s="100" t="s">
        <v>2735</v>
      </c>
      <c r="AG1053" s="186"/>
      <c r="AH1053" s="187"/>
      <c r="AI1053" s="187"/>
      <c r="AJ1053" s="187"/>
      <c r="AK1053" s="188"/>
      <c r="AL1053" s="188"/>
      <c r="AM1053" s="189"/>
      <c r="AN1053" s="189"/>
      <c r="AO1053" s="189"/>
      <c r="AP1053" s="189"/>
      <c r="AQ1053" s="189"/>
      <c r="AR1053" s="189"/>
      <c r="AS1053" s="189"/>
      <c r="AT1053" s="194" t="s">
        <v>2564</v>
      </c>
      <c r="AU1053" s="104"/>
      <c r="AV1053" s="104"/>
      <c r="AW1053" s="104"/>
      <c r="AX1053" s="104"/>
      <c r="AY1053" s="104"/>
      <c r="AZ1053" s="104"/>
      <c r="BA1053" s="104"/>
      <c r="BB1053" s="104"/>
      <c r="BC1053" s="104"/>
      <c r="BD1053" s="104"/>
      <c r="BE1053" s="162"/>
      <c r="BF1053" s="104"/>
      <c r="BG1053" s="363"/>
      <c r="BH1053" s="213" t="s">
        <v>2565</v>
      </c>
      <c r="BI1053" s="193" t="s">
        <v>2565</v>
      </c>
      <c r="BJ1053" s="193" t="s">
        <v>7625</v>
      </c>
      <c r="BK1053" s="109"/>
    </row>
    <row r="1054" s="193" customFormat="true" ht="12.75" hidden="true" customHeight="true" outlineLevel="0" collapsed="false">
      <c r="A1054" s="315"/>
      <c r="B1054" s="316"/>
      <c r="C1054" s="316"/>
      <c r="D1054" s="370" t="s">
        <v>2566</v>
      </c>
      <c r="E1054" s="317" t="s">
        <v>2568</v>
      </c>
      <c r="F1054" s="87" t="s">
        <v>7626</v>
      </c>
      <c r="G1054" s="88"/>
      <c r="H1054" s="89" t="s">
        <v>7627</v>
      </c>
      <c r="I1054" s="90"/>
      <c r="J1054" s="90"/>
      <c r="K1054" s="91"/>
      <c r="L1054" s="92"/>
      <c r="M1054" s="90" t="s">
        <v>2749</v>
      </c>
      <c r="N1054" s="90"/>
      <c r="O1054" s="90"/>
      <c r="P1054" s="91"/>
      <c r="Q1054" s="185"/>
      <c r="R1054" s="185"/>
      <c r="S1054" s="185"/>
      <c r="T1054" s="185"/>
      <c r="U1054" s="185"/>
      <c r="V1054" s="100" t="s">
        <v>7628</v>
      </c>
      <c r="W1054" s="95" t="s">
        <v>7216</v>
      </c>
      <c r="X1054" s="96"/>
      <c r="Y1054" s="96"/>
      <c r="Z1054" s="96"/>
      <c r="AA1054" s="96"/>
      <c r="AB1054" s="96"/>
      <c r="AC1054" s="95"/>
      <c r="AD1054" s="95" t="s">
        <v>6711</v>
      </c>
      <c r="AE1054" s="100"/>
      <c r="AF1054" s="100" t="s">
        <v>2735</v>
      </c>
      <c r="AG1054" s="186"/>
      <c r="AH1054" s="187"/>
      <c r="AI1054" s="187"/>
      <c r="AJ1054" s="187"/>
      <c r="AK1054" s="188"/>
      <c r="AL1054" s="188"/>
      <c r="AM1054" s="189"/>
      <c r="AN1054" s="189"/>
      <c r="AO1054" s="189"/>
      <c r="AP1054" s="189"/>
      <c r="AQ1054" s="189"/>
      <c r="AR1054" s="189"/>
      <c r="AS1054" s="189"/>
      <c r="AT1054" s="194" t="s">
        <v>2567</v>
      </c>
      <c r="AU1054" s="104"/>
      <c r="AV1054" s="104"/>
      <c r="AW1054" s="104"/>
      <c r="AX1054" s="104"/>
      <c r="AY1054" s="104"/>
      <c r="AZ1054" s="104"/>
      <c r="BA1054" s="104"/>
      <c r="BB1054" s="104"/>
      <c r="BC1054" s="104"/>
      <c r="BD1054" s="104"/>
      <c r="BE1054" s="162"/>
      <c r="BF1054" s="104"/>
      <c r="BG1054" s="363"/>
      <c r="BH1054" s="213" t="s">
        <v>2568</v>
      </c>
      <c r="BI1054" s="193" t="s">
        <v>2568</v>
      </c>
      <c r="BJ1054" s="193" t="s">
        <v>7629</v>
      </c>
      <c r="BK1054" s="109"/>
    </row>
    <row r="1055" s="193" customFormat="true" ht="12.75" hidden="true" customHeight="true" outlineLevel="0" collapsed="false">
      <c r="A1055" s="315"/>
      <c r="B1055" s="316"/>
      <c r="C1055" s="316"/>
      <c r="D1055" s="370" t="s">
        <v>2569</v>
      </c>
      <c r="E1055" s="317" t="s">
        <v>2571</v>
      </c>
      <c r="F1055" s="87" t="s">
        <v>7630</v>
      </c>
      <c r="G1055" s="88"/>
      <c r="H1055" s="89" t="s">
        <v>7631</v>
      </c>
      <c r="I1055" s="90"/>
      <c r="J1055" s="90"/>
      <c r="K1055" s="91"/>
      <c r="L1055" s="92"/>
      <c r="M1055" s="90" t="s">
        <v>2749</v>
      </c>
      <c r="N1055" s="90"/>
      <c r="O1055" s="90"/>
      <c r="P1055" s="91"/>
      <c r="Q1055" s="185"/>
      <c r="R1055" s="185"/>
      <c r="S1055" s="185"/>
      <c r="T1055" s="185"/>
      <c r="U1055" s="185"/>
      <c r="V1055" s="100" t="s">
        <v>7632</v>
      </c>
      <c r="W1055" s="95" t="s">
        <v>7216</v>
      </c>
      <c r="X1055" s="96"/>
      <c r="Y1055" s="96"/>
      <c r="Z1055" s="96"/>
      <c r="AA1055" s="96"/>
      <c r="AB1055" s="96"/>
      <c r="AC1055" s="95"/>
      <c r="AD1055" s="95" t="s">
        <v>6711</v>
      </c>
      <c r="AE1055" s="100"/>
      <c r="AF1055" s="100" t="s">
        <v>2735</v>
      </c>
      <c r="AG1055" s="186"/>
      <c r="AH1055" s="187"/>
      <c r="AI1055" s="187"/>
      <c r="AJ1055" s="187"/>
      <c r="AK1055" s="188"/>
      <c r="AL1055" s="188"/>
      <c r="AM1055" s="189"/>
      <c r="AN1055" s="189"/>
      <c r="AO1055" s="189"/>
      <c r="AP1055" s="189"/>
      <c r="AQ1055" s="189"/>
      <c r="AR1055" s="189"/>
      <c r="AS1055" s="189"/>
      <c r="AT1055" s="194" t="s">
        <v>2570</v>
      </c>
      <c r="AU1055" s="104"/>
      <c r="AV1055" s="104"/>
      <c r="AW1055" s="104"/>
      <c r="AX1055" s="104"/>
      <c r="AY1055" s="104"/>
      <c r="AZ1055" s="104"/>
      <c r="BA1055" s="104"/>
      <c r="BB1055" s="104"/>
      <c r="BC1055" s="104"/>
      <c r="BD1055" s="104"/>
      <c r="BE1055" s="162"/>
      <c r="BF1055" s="104"/>
      <c r="BG1055" s="363"/>
      <c r="BH1055" s="213" t="s">
        <v>2571</v>
      </c>
      <c r="BI1055" s="193" t="s">
        <v>2571</v>
      </c>
      <c r="BJ1055" s="193" t="s">
        <v>7633</v>
      </c>
      <c r="BK1055" s="109"/>
    </row>
    <row r="1056" s="193" customFormat="true" ht="12.75" hidden="true" customHeight="true" outlineLevel="0" collapsed="false">
      <c r="A1056" s="315"/>
      <c r="B1056" s="316"/>
      <c r="C1056" s="316"/>
      <c r="D1056" s="332" t="s">
        <v>2572</v>
      </c>
      <c r="E1056" s="317" t="s">
        <v>2574</v>
      </c>
      <c r="F1056" s="87" t="s">
        <v>7634</v>
      </c>
      <c r="G1056" s="88"/>
      <c r="H1056" s="89" t="s">
        <v>7635</v>
      </c>
      <c r="I1056" s="90"/>
      <c r="J1056" s="90"/>
      <c r="K1056" s="91"/>
      <c r="L1056" s="92"/>
      <c r="M1056" s="90" t="s">
        <v>2749</v>
      </c>
      <c r="N1056" s="90"/>
      <c r="O1056" s="90"/>
      <c r="P1056" s="91"/>
      <c r="Q1056" s="185"/>
      <c r="R1056" s="185"/>
      <c r="S1056" s="185"/>
      <c r="T1056" s="185"/>
      <c r="U1056" s="185"/>
      <c r="V1056" s="100" t="s">
        <v>7636</v>
      </c>
      <c r="W1056" s="95" t="s">
        <v>7216</v>
      </c>
      <c r="X1056" s="96"/>
      <c r="Y1056" s="96"/>
      <c r="Z1056" s="96"/>
      <c r="AA1056" s="96"/>
      <c r="AB1056" s="96"/>
      <c r="AC1056" s="95"/>
      <c r="AD1056" s="95" t="s">
        <v>6711</v>
      </c>
      <c r="AE1056" s="100"/>
      <c r="AF1056" s="100" t="s">
        <v>2735</v>
      </c>
      <c r="AG1056" s="186"/>
      <c r="AH1056" s="187"/>
      <c r="AI1056" s="187"/>
      <c r="AJ1056" s="187"/>
      <c r="AK1056" s="188"/>
      <c r="AL1056" s="188"/>
      <c r="AM1056" s="189"/>
      <c r="AN1056" s="189"/>
      <c r="AO1056" s="189"/>
      <c r="AP1056" s="189"/>
      <c r="AQ1056" s="189"/>
      <c r="AR1056" s="189"/>
      <c r="AS1056" s="189"/>
      <c r="AT1056" s="194" t="s">
        <v>2573</v>
      </c>
      <c r="AU1056" s="104"/>
      <c r="AV1056" s="104"/>
      <c r="AW1056" s="104"/>
      <c r="AX1056" s="104"/>
      <c r="AY1056" s="104"/>
      <c r="AZ1056" s="104"/>
      <c r="BA1056" s="104"/>
      <c r="BB1056" s="104"/>
      <c r="BC1056" s="104"/>
      <c r="BD1056" s="104"/>
      <c r="BE1056" s="162"/>
      <c r="BF1056" s="104"/>
      <c r="BG1056" s="363"/>
      <c r="BH1056" s="213" t="s">
        <v>2574</v>
      </c>
      <c r="BI1056" s="193" t="s">
        <v>2574</v>
      </c>
      <c r="BJ1056" s="193" t="s">
        <v>7637</v>
      </c>
      <c r="BK1056" s="109"/>
    </row>
    <row r="1057" s="193" customFormat="true" ht="12.75" hidden="true" customHeight="true" outlineLevel="0" collapsed="false">
      <c r="A1057" s="315"/>
      <c r="B1057" s="316"/>
      <c r="C1057" s="316"/>
      <c r="D1057" s="332" t="s">
        <v>2575</v>
      </c>
      <c r="E1057" s="317" t="s">
        <v>2577</v>
      </c>
      <c r="F1057" s="87" t="s">
        <v>7638</v>
      </c>
      <c r="G1057" s="88"/>
      <c r="H1057" s="89" t="s">
        <v>7639</v>
      </c>
      <c r="I1057" s="90"/>
      <c r="J1057" s="90"/>
      <c r="K1057" s="91"/>
      <c r="L1057" s="92"/>
      <c r="M1057" s="90" t="s">
        <v>2749</v>
      </c>
      <c r="N1057" s="90"/>
      <c r="O1057" s="90"/>
      <c r="P1057" s="91"/>
      <c r="Q1057" s="185"/>
      <c r="R1057" s="185"/>
      <c r="S1057" s="185"/>
      <c r="T1057" s="185"/>
      <c r="U1057" s="185"/>
      <c r="V1057" s="100" t="s">
        <v>7640</v>
      </c>
      <c r="W1057" s="95" t="s">
        <v>7216</v>
      </c>
      <c r="X1057" s="96"/>
      <c r="Y1057" s="96"/>
      <c r="Z1057" s="96"/>
      <c r="AA1057" s="96"/>
      <c r="AB1057" s="96"/>
      <c r="AC1057" s="95"/>
      <c r="AD1057" s="95" t="s">
        <v>6711</v>
      </c>
      <c r="AE1057" s="100"/>
      <c r="AF1057" s="100" t="s">
        <v>2735</v>
      </c>
      <c r="AG1057" s="186"/>
      <c r="AH1057" s="187"/>
      <c r="AI1057" s="187"/>
      <c r="AJ1057" s="187"/>
      <c r="AK1057" s="188"/>
      <c r="AL1057" s="188"/>
      <c r="AM1057" s="189"/>
      <c r="AN1057" s="189"/>
      <c r="AO1057" s="189"/>
      <c r="AP1057" s="189"/>
      <c r="AQ1057" s="189"/>
      <c r="AR1057" s="189"/>
      <c r="AS1057" s="189"/>
      <c r="AT1057" s="194" t="s">
        <v>2576</v>
      </c>
      <c r="AU1057" s="104"/>
      <c r="AV1057" s="104"/>
      <c r="AW1057" s="104"/>
      <c r="AX1057" s="104"/>
      <c r="AY1057" s="104"/>
      <c r="AZ1057" s="104"/>
      <c r="BA1057" s="104"/>
      <c r="BB1057" s="104"/>
      <c r="BC1057" s="104"/>
      <c r="BD1057" s="104"/>
      <c r="BE1057" s="162"/>
      <c r="BF1057" s="104"/>
      <c r="BG1057" s="363"/>
      <c r="BH1057" s="213" t="s">
        <v>2577</v>
      </c>
      <c r="BI1057" s="193" t="s">
        <v>2577</v>
      </c>
      <c r="BJ1057" s="193" t="s">
        <v>7641</v>
      </c>
      <c r="BK1057" s="109"/>
    </row>
    <row r="1058" s="193" customFormat="true" ht="12.75" hidden="true" customHeight="true" outlineLevel="0" collapsed="false">
      <c r="A1058" s="315"/>
      <c r="B1058" s="316"/>
      <c r="C1058" s="316"/>
      <c r="D1058" s="332" t="s">
        <v>2578</v>
      </c>
      <c r="E1058" s="317" t="s">
        <v>2580</v>
      </c>
      <c r="F1058" s="87" t="s">
        <v>7642</v>
      </c>
      <c r="G1058" s="88"/>
      <c r="H1058" s="89" t="s">
        <v>7643</v>
      </c>
      <c r="I1058" s="90"/>
      <c r="J1058" s="90"/>
      <c r="K1058" s="91"/>
      <c r="L1058" s="92"/>
      <c r="M1058" s="90" t="s">
        <v>2749</v>
      </c>
      <c r="N1058" s="90"/>
      <c r="O1058" s="90"/>
      <c r="P1058" s="91"/>
      <c r="Q1058" s="185"/>
      <c r="R1058" s="185"/>
      <c r="S1058" s="185"/>
      <c r="T1058" s="185"/>
      <c r="U1058" s="185"/>
      <c r="V1058" s="100" t="s">
        <v>7644</v>
      </c>
      <c r="W1058" s="95" t="s">
        <v>7216</v>
      </c>
      <c r="X1058" s="96"/>
      <c r="Y1058" s="96"/>
      <c r="Z1058" s="96"/>
      <c r="AA1058" s="96"/>
      <c r="AB1058" s="96"/>
      <c r="AC1058" s="95"/>
      <c r="AD1058" s="95" t="s">
        <v>6711</v>
      </c>
      <c r="AE1058" s="100"/>
      <c r="AF1058" s="100" t="s">
        <v>2735</v>
      </c>
      <c r="AG1058" s="186"/>
      <c r="AH1058" s="187"/>
      <c r="AI1058" s="187"/>
      <c r="AJ1058" s="187"/>
      <c r="AK1058" s="188"/>
      <c r="AL1058" s="188"/>
      <c r="AM1058" s="189"/>
      <c r="AN1058" s="189"/>
      <c r="AO1058" s="189"/>
      <c r="AP1058" s="189"/>
      <c r="AQ1058" s="189"/>
      <c r="AR1058" s="189"/>
      <c r="AS1058" s="189"/>
      <c r="AT1058" s="194" t="s">
        <v>2579</v>
      </c>
      <c r="AU1058" s="104"/>
      <c r="AV1058" s="104"/>
      <c r="AW1058" s="104"/>
      <c r="AX1058" s="104"/>
      <c r="AY1058" s="104"/>
      <c r="AZ1058" s="104"/>
      <c r="BA1058" s="104"/>
      <c r="BB1058" s="104"/>
      <c r="BC1058" s="104"/>
      <c r="BD1058" s="104"/>
      <c r="BE1058" s="162"/>
      <c r="BF1058" s="104"/>
      <c r="BG1058" s="363"/>
      <c r="BH1058" s="213" t="s">
        <v>2580</v>
      </c>
      <c r="BI1058" s="193" t="s">
        <v>2580</v>
      </c>
      <c r="BJ1058" s="193" t="s">
        <v>7645</v>
      </c>
      <c r="BK1058" s="109"/>
    </row>
    <row r="1059" s="193" customFormat="true" ht="12.75" hidden="true" customHeight="true" outlineLevel="0" collapsed="false">
      <c r="A1059" s="315"/>
      <c r="B1059" s="316"/>
      <c r="C1059" s="316"/>
      <c r="D1059" s="332" t="s">
        <v>2581</v>
      </c>
      <c r="E1059" s="317" t="s">
        <v>2583</v>
      </c>
      <c r="F1059" s="87" t="s">
        <v>7646</v>
      </c>
      <c r="G1059" s="88"/>
      <c r="H1059" s="89" t="s">
        <v>7647</v>
      </c>
      <c r="I1059" s="90"/>
      <c r="J1059" s="90"/>
      <c r="K1059" s="91"/>
      <c r="L1059" s="92"/>
      <c r="M1059" s="90" t="s">
        <v>2749</v>
      </c>
      <c r="N1059" s="90"/>
      <c r="O1059" s="90"/>
      <c r="P1059" s="91"/>
      <c r="Q1059" s="185"/>
      <c r="R1059" s="185"/>
      <c r="S1059" s="185"/>
      <c r="T1059" s="185"/>
      <c r="U1059" s="185"/>
      <c r="V1059" s="100" t="s">
        <v>7648</v>
      </c>
      <c r="W1059" s="95" t="s">
        <v>7216</v>
      </c>
      <c r="X1059" s="96"/>
      <c r="Y1059" s="96"/>
      <c r="Z1059" s="96"/>
      <c r="AA1059" s="96"/>
      <c r="AB1059" s="96"/>
      <c r="AC1059" s="95"/>
      <c r="AD1059" s="95" t="s">
        <v>6711</v>
      </c>
      <c r="AE1059" s="100"/>
      <c r="AF1059" s="100" t="s">
        <v>2735</v>
      </c>
      <c r="AG1059" s="186"/>
      <c r="AH1059" s="187"/>
      <c r="AI1059" s="187"/>
      <c r="AJ1059" s="187"/>
      <c r="AK1059" s="188"/>
      <c r="AL1059" s="188"/>
      <c r="AM1059" s="189"/>
      <c r="AN1059" s="189"/>
      <c r="AO1059" s="189"/>
      <c r="AP1059" s="189"/>
      <c r="AQ1059" s="189"/>
      <c r="AR1059" s="189"/>
      <c r="AS1059" s="189"/>
      <c r="AT1059" s="194" t="s">
        <v>2582</v>
      </c>
      <c r="AU1059" s="104"/>
      <c r="AV1059" s="104"/>
      <c r="AW1059" s="104"/>
      <c r="AX1059" s="104"/>
      <c r="AY1059" s="104"/>
      <c r="AZ1059" s="104"/>
      <c r="BA1059" s="104"/>
      <c r="BB1059" s="104"/>
      <c r="BC1059" s="104"/>
      <c r="BD1059" s="104"/>
      <c r="BE1059" s="162"/>
      <c r="BF1059" s="104"/>
      <c r="BG1059" s="363"/>
      <c r="BH1059" s="213" t="s">
        <v>2583</v>
      </c>
      <c r="BI1059" s="193" t="s">
        <v>2583</v>
      </c>
      <c r="BJ1059" s="193" t="s">
        <v>7649</v>
      </c>
      <c r="BK1059" s="109"/>
    </row>
    <row r="1060" s="193" customFormat="true" ht="12.75" hidden="true" customHeight="true" outlineLevel="0" collapsed="false">
      <c r="A1060" s="315"/>
      <c r="B1060" s="316"/>
      <c r="C1060" s="316"/>
      <c r="D1060" s="332" t="s">
        <v>2584</v>
      </c>
      <c r="E1060" s="317" t="s">
        <v>2586</v>
      </c>
      <c r="F1060" s="87" t="s">
        <v>7650</v>
      </c>
      <c r="G1060" s="88"/>
      <c r="H1060" s="89" t="s">
        <v>7651</v>
      </c>
      <c r="I1060" s="90"/>
      <c r="J1060" s="90"/>
      <c r="K1060" s="91"/>
      <c r="L1060" s="92"/>
      <c r="M1060" s="90" t="s">
        <v>2749</v>
      </c>
      <c r="N1060" s="90"/>
      <c r="O1060" s="90"/>
      <c r="P1060" s="91"/>
      <c r="Q1060" s="185"/>
      <c r="R1060" s="185"/>
      <c r="S1060" s="185"/>
      <c r="T1060" s="185"/>
      <c r="U1060" s="185"/>
      <c r="V1060" s="100" t="s">
        <v>7652</v>
      </c>
      <c r="W1060" s="95" t="s">
        <v>7216</v>
      </c>
      <c r="X1060" s="96"/>
      <c r="Y1060" s="96"/>
      <c r="Z1060" s="96"/>
      <c r="AA1060" s="96"/>
      <c r="AB1060" s="96"/>
      <c r="AC1060" s="95"/>
      <c r="AD1060" s="95" t="s">
        <v>6711</v>
      </c>
      <c r="AE1060" s="100"/>
      <c r="AF1060" s="100" t="s">
        <v>2735</v>
      </c>
      <c r="AG1060" s="186"/>
      <c r="AH1060" s="187"/>
      <c r="AI1060" s="187"/>
      <c r="AJ1060" s="187"/>
      <c r="AK1060" s="188"/>
      <c r="AL1060" s="188"/>
      <c r="AM1060" s="189"/>
      <c r="AN1060" s="189"/>
      <c r="AO1060" s="189"/>
      <c r="AP1060" s="189"/>
      <c r="AQ1060" s="189"/>
      <c r="AR1060" s="189"/>
      <c r="AS1060" s="189"/>
      <c r="AT1060" s="194" t="s">
        <v>2585</v>
      </c>
      <c r="AU1060" s="104"/>
      <c r="AV1060" s="104"/>
      <c r="AW1060" s="104"/>
      <c r="AX1060" s="104"/>
      <c r="AY1060" s="104"/>
      <c r="AZ1060" s="104"/>
      <c r="BA1060" s="104"/>
      <c r="BB1060" s="104"/>
      <c r="BC1060" s="104"/>
      <c r="BD1060" s="104"/>
      <c r="BE1060" s="162"/>
      <c r="BF1060" s="104"/>
      <c r="BG1060" s="363"/>
      <c r="BH1060" s="213" t="s">
        <v>2586</v>
      </c>
      <c r="BI1060" s="193" t="s">
        <v>2586</v>
      </c>
      <c r="BJ1060" s="193" t="s">
        <v>7653</v>
      </c>
      <c r="BK1060" s="109"/>
    </row>
    <row r="1061" s="193" customFormat="true" ht="12.75" hidden="true" customHeight="true" outlineLevel="0" collapsed="false">
      <c r="A1061" s="315"/>
      <c r="B1061" s="316"/>
      <c r="C1061" s="316"/>
      <c r="D1061" s="332" t="s">
        <v>2587</v>
      </c>
      <c r="E1061" s="317" t="s">
        <v>2589</v>
      </c>
      <c r="F1061" s="87" t="s">
        <v>7654</v>
      </c>
      <c r="G1061" s="88"/>
      <c r="H1061" s="89" t="s">
        <v>7655</v>
      </c>
      <c r="I1061" s="90"/>
      <c r="J1061" s="90"/>
      <c r="K1061" s="91"/>
      <c r="L1061" s="92"/>
      <c r="M1061" s="90" t="s">
        <v>2749</v>
      </c>
      <c r="N1061" s="90"/>
      <c r="O1061" s="90"/>
      <c r="P1061" s="91"/>
      <c r="Q1061" s="185"/>
      <c r="R1061" s="185"/>
      <c r="S1061" s="185"/>
      <c r="T1061" s="185"/>
      <c r="U1061" s="185"/>
      <c r="V1061" s="100" t="s">
        <v>7656</v>
      </c>
      <c r="W1061" s="95" t="s">
        <v>7216</v>
      </c>
      <c r="X1061" s="96"/>
      <c r="Y1061" s="96"/>
      <c r="Z1061" s="96"/>
      <c r="AA1061" s="96"/>
      <c r="AB1061" s="96"/>
      <c r="AC1061" s="95"/>
      <c r="AD1061" s="95" t="s">
        <v>6711</v>
      </c>
      <c r="AE1061" s="100"/>
      <c r="AF1061" s="100" t="s">
        <v>2735</v>
      </c>
      <c r="AG1061" s="186"/>
      <c r="AH1061" s="187"/>
      <c r="AI1061" s="187"/>
      <c r="AJ1061" s="187"/>
      <c r="AK1061" s="188"/>
      <c r="AL1061" s="188"/>
      <c r="AM1061" s="189"/>
      <c r="AN1061" s="189"/>
      <c r="AO1061" s="189"/>
      <c r="AP1061" s="189"/>
      <c r="AQ1061" s="189"/>
      <c r="AR1061" s="189"/>
      <c r="AS1061" s="189"/>
      <c r="AT1061" s="194" t="s">
        <v>2588</v>
      </c>
      <c r="AU1061" s="104"/>
      <c r="AV1061" s="104"/>
      <c r="AW1061" s="104"/>
      <c r="AX1061" s="104"/>
      <c r="AY1061" s="104"/>
      <c r="AZ1061" s="104"/>
      <c r="BA1061" s="104"/>
      <c r="BB1061" s="104"/>
      <c r="BC1061" s="104"/>
      <c r="BD1061" s="104"/>
      <c r="BE1061" s="162"/>
      <c r="BF1061" s="104"/>
      <c r="BG1061" s="363"/>
      <c r="BH1061" s="213" t="s">
        <v>2589</v>
      </c>
      <c r="BI1061" s="193" t="s">
        <v>2589</v>
      </c>
      <c r="BJ1061" s="193" t="s">
        <v>7657</v>
      </c>
      <c r="BK1061" s="109"/>
    </row>
    <row r="1062" s="193" customFormat="true" ht="12.75" hidden="true" customHeight="true" outlineLevel="0" collapsed="false">
      <c r="A1062" s="315"/>
      <c r="B1062" s="316"/>
      <c r="C1062" s="316"/>
      <c r="D1062" s="332" t="s">
        <v>2590</v>
      </c>
      <c r="E1062" s="317" t="s">
        <v>2592</v>
      </c>
      <c r="F1062" s="87" t="s">
        <v>7658</v>
      </c>
      <c r="G1062" s="88"/>
      <c r="H1062" s="89" t="s">
        <v>7659</v>
      </c>
      <c r="I1062" s="90"/>
      <c r="J1062" s="90"/>
      <c r="K1062" s="91"/>
      <c r="L1062" s="92"/>
      <c r="M1062" s="90" t="s">
        <v>2749</v>
      </c>
      <c r="N1062" s="90"/>
      <c r="O1062" s="90"/>
      <c r="P1062" s="91"/>
      <c r="Q1062" s="185"/>
      <c r="R1062" s="185"/>
      <c r="S1062" s="185"/>
      <c r="T1062" s="185"/>
      <c r="U1062" s="185"/>
      <c r="V1062" s="100" t="s">
        <v>7660</v>
      </c>
      <c r="W1062" s="95" t="s">
        <v>7216</v>
      </c>
      <c r="X1062" s="96"/>
      <c r="Y1062" s="96"/>
      <c r="Z1062" s="96"/>
      <c r="AA1062" s="96"/>
      <c r="AB1062" s="96"/>
      <c r="AC1062" s="95"/>
      <c r="AD1062" s="95" t="s">
        <v>6711</v>
      </c>
      <c r="AE1062" s="100"/>
      <c r="AF1062" s="100" t="s">
        <v>2735</v>
      </c>
      <c r="AG1062" s="186"/>
      <c r="AH1062" s="187"/>
      <c r="AI1062" s="187"/>
      <c r="AJ1062" s="187"/>
      <c r="AK1062" s="188"/>
      <c r="AL1062" s="188"/>
      <c r="AM1062" s="189"/>
      <c r="AN1062" s="189"/>
      <c r="AO1062" s="189"/>
      <c r="AP1062" s="189"/>
      <c r="AQ1062" s="189"/>
      <c r="AR1062" s="189"/>
      <c r="AS1062" s="189"/>
      <c r="AT1062" s="194" t="s">
        <v>2591</v>
      </c>
      <c r="AU1062" s="104"/>
      <c r="AV1062" s="104"/>
      <c r="AW1062" s="104"/>
      <c r="AX1062" s="104"/>
      <c r="AY1062" s="104"/>
      <c r="AZ1062" s="104"/>
      <c r="BA1062" s="104"/>
      <c r="BB1062" s="104"/>
      <c r="BC1062" s="104"/>
      <c r="BD1062" s="104"/>
      <c r="BE1062" s="162"/>
      <c r="BF1062" s="104"/>
      <c r="BG1062" s="363"/>
      <c r="BH1062" s="213" t="s">
        <v>2592</v>
      </c>
      <c r="BI1062" s="193" t="s">
        <v>2592</v>
      </c>
      <c r="BJ1062" s="193" t="s">
        <v>7661</v>
      </c>
      <c r="BK1062" s="109"/>
    </row>
    <row r="1063" s="193" customFormat="true" ht="12.75" hidden="true" customHeight="true" outlineLevel="0" collapsed="false">
      <c r="A1063" s="315"/>
      <c r="B1063" s="316"/>
      <c r="C1063" s="316"/>
      <c r="D1063" s="332" t="s">
        <v>2593</v>
      </c>
      <c r="E1063" s="317" t="s">
        <v>2595</v>
      </c>
      <c r="F1063" s="87" t="s">
        <v>7662</v>
      </c>
      <c r="G1063" s="88"/>
      <c r="H1063" s="89" t="s">
        <v>7663</v>
      </c>
      <c r="I1063" s="90"/>
      <c r="J1063" s="90"/>
      <c r="K1063" s="91"/>
      <c r="L1063" s="92"/>
      <c r="M1063" s="90" t="s">
        <v>2749</v>
      </c>
      <c r="N1063" s="90"/>
      <c r="O1063" s="90"/>
      <c r="P1063" s="91"/>
      <c r="Q1063" s="185"/>
      <c r="R1063" s="185"/>
      <c r="S1063" s="185"/>
      <c r="T1063" s="185"/>
      <c r="U1063" s="185"/>
      <c r="V1063" s="100" t="s">
        <v>7664</v>
      </c>
      <c r="W1063" s="95" t="s">
        <v>7216</v>
      </c>
      <c r="X1063" s="96"/>
      <c r="Y1063" s="96"/>
      <c r="Z1063" s="96"/>
      <c r="AA1063" s="96"/>
      <c r="AB1063" s="96"/>
      <c r="AC1063" s="95"/>
      <c r="AD1063" s="95" t="s">
        <v>6711</v>
      </c>
      <c r="AE1063" s="100"/>
      <c r="AF1063" s="100" t="s">
        <v>2735</v>
      </c>
      <c r="AG1063" s="186"/>
      <c r="AH1063" s="187"/>
      <c r="AI1063" s="187"/>
      <c r="AJ1063" s="187"/>
      <c r="AK1063" s="188"/>
      <c r="AL1063" s="188"/>
      <c r="AM1063" s="189"/>
      <c r="AN1063" s="189"/>
      <c r="AO1063" s="189"/>
      <c r="AP1063" s="189"/>
      <c r="AQ1063" s="189"/>
      <c r="AR1063" s="189"/>
      <c r="AS1063" s="189"/>
      <c r="AT1063" s="194" t="s">
        <v>2594</v>
      </c>
      <c r="AU1063" s="104"/>
      <c r="AV1063" s="104"/>
      <c r="AW1063" s="104"/>
      <c r="AX1063" s="104"/>
      <c r="AY1063" s="104"/>
      <c r="AZ1063" s="104"/>
      <c r="BA1063" s="104"/>
      <c r="BB1063" s="104"/>
      <c r="BC1063" s="104"/>
      <c r="BD1063" s="104"/>
      <c r="BE1063" s="162"/>
      <c r="BF1063" s="104"/>
      <c r="BG1063" s="363"/>
      <c r="BH1063" s="213" t="s">
        <v>2595</v>
      </c>
      <c r="BI1063" s="193" t="s">
        <v>2595</v>
      </c>
      <c r="BJ1063" s="193" t="s">
        <v>7665</v>
      </c>
      <c r="BK1063" s="109"/>
    </row>
    <row r="1064" s="193" customFormat="true" ht="12.75" hidden="true" customHeight="true" outlineLevel="0" collapsed="false">
      <c r="A1064" s="315"/>
      <c r="B1064" s="316"/>
      <c r="C1064" s="316"/>
      <c r="D1064" s="332" t="s">
        <v>2596</v>
      </c>
      <c r="E1064" s="317" t="s">
        <v>2598</v>
      </c>
      <c r="F1064" s="87" t="s">
        <v>7666</v>
      </c>
      <c r="G1064" s="88"/>
      <c r="H1064" s="89" t="s">
        <v>7667</v>
      </c>
      <c r="I1064" s="90"/>
      <c r="J1064" s="90"/>
      <c r="K1064" s="91"/>
      <c r="L1064" s="92"/>
      <c r="M1064" s="90" t="s">
        <v>2749</v>
      </c>
      <c r="N1064" s="90"/>
      <c r="O1064" s="90"/>
      <c r="P1064" s="91"/>
      <c r="Q1064" s="185"/>
      <c r="R1064" s="185"/>
      <c r="S1064" s="185"/>
      <c r="T1064" s="185"/>
      <c r="U1064" s="185"/>
      <c r="V1064" s="100" t="s">
        <v>7668</v>
      </c>
      <c r="W1064" s="95" t="s">
        <v>7216</v>
      </c>
      <c r="X1064" s="96"/>
      <c r="Y1064" s="96"/>
      <c r="Z1064" s="96"/>
      <c r="AA1064" s="96"/>
      <c r="AB1064" s="96"/>
      <c r="AC1064" s="95"/>
      <c r="AD1064" s="95" t="s">
        <v>6711</v>
      </c>
      <c r="AE1064" s="100"/>
      <c r="AF1064" s="100" t="s">
        <v>2735</v>
      </c>
      <c r="AG1064" s="186"/>
      <c r="AH1064" s="187"/>
      <c r="AI1064" s="187"/>
      <c r="AJ1064" s="187"/>
      <c r="AK1064" s="188"/>
      <c r="AL1064" s="188"/>
      <c r="AM1064" s="189"/>
      <c r="AN1064" s="189"/>
      <c r="AO1064" s="189"/>
      <c r="AP1064" s="189"/>
      <c r="AQ1064" s="189"/>
      <c r="AR1064" s="189"/>
      <c r="AS1064" s="189"/>
      <c r="AT1064" s="194" t="s">
        <v>2597</v>
      </c>
      <c r="AU1064" s="104"/>
      <c r="AV1064" s="104"/>
      <c r="AW1064" s="104"/>
      <c r="AX1064" s="104"/>
      <c r="AY1064" s="104"/>
      <c r="AZ1064" s="104"/>
      <c r="BA1064" s="104"/>
      <c r="BB1064" s="104"/>
      <c r="BC1064" s="104"/>
      <c r="BD1064" s="104"/>
      <c r="BE1064" s="162"/>
      <c r="BF1064" s="104"/>
      <c r="BG1064" s="363"/>
      <c r="BH1064" s="213" t="s">
        <v>2598</v>
      </c>
      <c r="BI1064" s="193" t="s">
        <v>2598</v>
      </c>
      <c r="BJ1064" s="193" t="s">
        <v>7669</v>
      </c>
      <c r="BK1064" s="109"/>
    </row>
    <row r="1065" s="193" customFormat="true" ht="12.75" hidden="true" customHeight="true" outlineLevel="0" collapsed="false">
      <c r="A1065" s="315"/>
      <c r="B1065" s="316"/>
      <c r="C1065" s="316"/>
      <c r="D1065" s="332" t="s">
        <v>2599</v>
      </c>
      <c r="E1065" s="317" t="s">
        <v>2600</v>
      </c>
      <c r="F1065" s="87" t="s">
        <v>7670</v>
      </c>
      <c r="G1065" s="88"/>
      <c r="H1065" s="89" t="s">
        <v>7671</v>
      </c>
      <c r="I1065" s="90"/>
      <c r="J1065" s="90"/>
      <c r="K1065" s="91"/>
      <c r="L1065" s="92"/>
      <c r="M1065" s="90" t="s">
        <v>2749</v>
      </c>
      <c r="N1065" s="90"/>
      <c r="O1065" s="90"/>
      <c r="P1065" s="91"/>
      <c r="Q1065" s="185"/>
      <c r="R1065" s="185"/>
      <c r="S1065" s="185"/>
      <c r="T1065" s="185"/>
      <c r="U1065" s="185"/>
      <c r="V1065" s="100" t="s">
        <v>7672</v>
      </c>
      <c r="W1065" s="95" t="s">
        <v>7216</v>
      </c>
      <c r="X1065" s="96"/>
      <c r="Y1065" s="96"/>
      <c r="Z1065" s="96"/>
      <c r="AA1065" s="96"/>
      <c r="AB1065" s="96"/>
      <c r="AC1065" s="95"/>
      <c r="AD1065" s="95" t="s">
        <v>6711</v>
      </c>
      <c r="AE1065" s="100"/>
      <c r="AF1065" s="100" t="n">
        <v>0</v>
      </c>
      <c r="AG1065" s="186"/>
      <c r="AH1065" s="187"/>
      <c r="AI1065" s="187"/>
      <c r="AJ1065" s="187"/>
      <c r="AK1065" s="188"/>
      <c r="AL1065" s="188"/>
      <c r="AM1065" s="189"/>
      <c r="AN1065" s="189"/>
      <c r="AO1065" s="189"/>
      <c r="AP1065" s="189"/>
      <c r="AQ1065" s="189"/>
      <c r="AR1065" s="189"/>
      <c r="AS1065" s="189"/>
      <c r="AT1065" s="194" t="s">
        <v>2599</v>
      </c>
      <c r="AU1065" s="104"/>
      <c r="AV1065" s="104"/>
      <c r="AW1065" s="104"/>
      <c r="AX1065" s="104"/>
      <c r="AY1065" s="104"/>
      <c r="AZ1065" s="104"/>
      <c r="BA1065" s="104"/>
      <c r="BB1065" s="104"/>
      <c r="BC1065" s="104"/>
      <c r="BD1065" s="104"/>
      <c r="BE1065" s="162"/>
      <c r="BF1065" s="104"/>
      <c r="BG1065" s="363"/>
      <c r="BH1065" s="213" t="s">
        <v>2600</v>
      </c>
      <c r="BI1065" s="193" t="s">
        <v>2600</v>
      </c>
      <c r="BJ1065" s="193" t="s">
        <v>7673</v>
      </c>
      <c r="BK1065" s="109"/>
    </row>
    <row r="1066" s="193" customFormat="true" ht="12.75" hidden="true" customHeight="true" outlineLevel="0" collapsed="false">
      <c r="A1066" s="315"/>
      <c r="B1066" s="316"/>
      <c r="C1066" s="316"/>
      <c r="D1066" s="370" t="s">
        <v>2601</v>
      </c>
      <c r="E1066" s="317" t="s">
        <v>2602</v>
      </c>
      <c r="F1066" s="87" t="s">
        <v>7674</v>
      </c>
      <c r="G1066" s="88"/>
      <c r="H1066" s="89" t="s">
        <v>7675</v>
      </c>
      <c r="I1066" s="90"/>
      <c r="J1066" s="90"/>
      <c r="K1066" s="91"/>
      <c r="L1066" s="92"/>
      <c r="M1066" s="90" t="s">
        <v>2749</v>
      </c>
      <c r="N1066" s="90"/>
      <c r="O1066" s="90"/>
      <c r="P1066" s="91"/>
      <c r="Q1066" s="185"/>
      <c r="R1066" s="185"/>
      <c r="S1066" s="185"/>
      <c r="T1066" s="185"/>
      <c r="U1066" s="185"/>
      <c r="V1066" s="100" t="s">
        <v>7676</v>
      </c>
      <c r="W1066" s="95" t="s">
        <v>7216</v>
      </c>
      <c r="X1066" s="96"/>
      <c r="Y1066" s="96"/>
      <c r="Z1066" s="96"/>
      <c r="AA1066" s="96"/>
      <c r="AB1066" s="96"/>
      <c r="AC1066" s="95"/>
      <c r="AD1066" s="95" t="s">
        <v>6711</v>
      </c>
      <c r="AE1066" s="100"/>
      <c r="AF1066" s="100" t="n">
        <v>0</v>
      </c>
      <c r="AG1066" s="186"/>
      <c r="AH1066" s="187"/>
      <c r="AI1066" s="187"/>
      <c r="AJ1066" s="187"/>
      <c r="AK1066" s="188"/>
      <c r="AL1066" s="188"/>
      <c r="AM1066" s="189"/>
      <c r="AN1066" s="189"/>
      <c r="AO1066" s="189"/>
      <c r="AP1066" s="189"/>
      <c r="AQ1066" s="189"/>
      <c r="AR1066" s="189"/>
      <c r="AS1066" s="189"/>
      <c r="AT1066" s="194" t="s">
        <v>2601</v>
      </c>
      <c r="AU1066" s="104"/>
      <c r="AV1066" s="104"/>
      <c r="AW1066" s="104"/>
      <c r="AX1066" s="104"/>
      <c r="AY1066" s="104"/>
      <c r="AZ1066" s="104"/>
      <c r="BA1066" s="104"/>
      <c r="BB1066" s="104"/>
      <c r="BC1066" s="104"/>
      <c r="BD1066" s="104"/>
      <c r="BE1066" s="162"/>
      <c r="BF1066" s="104"/>
      <c r="BG1066" s="363"/>
      <c r="BH1066" s="213" t="s">
        <v>2602</v>
      </c>
      <c r="BI1066" s="193" t="s">
        <v>2602</v>
      </c>
      <c r="BJ1066" s="193" t="s">
        <v>7677</v>
      </c>
      <c r="BK1066" s="109"/>
    </row>
    <row r="1067" s="193" customFormat="true" ht="12.75" hidden="true" customHeight="true" outlineLevel="0" collapsed="false">
      <c r="A1067" s="315"/>
      <c r="B1067" s="316"/>
      <c r="C1067" s="316"/>
      <c r="D1067" s="370" t="s">
        <v>2603</v>
      </c>
      <c r="E1067" s="317" t="s">
        <v>2604</v>
      </c>
      <c r="F1067" s="87" t="s">
        <v>7678</v>
      </c>
      <c r="G1067" s="88"/>
      <c r="H1067" s="89" t="s">
        <v>7679</v>
      </c>
      <c r="I1067" s="90"/>
      <c r="J1067" s="90"/>
      <c r="K1067" s="91"/>
      <c r="L1067" s="92"/>
      <c r="M1067" s="90" t="s">
        <v>2749</v>
      </c>
      <c r="N1067" s="90"/>
      <c r="O1067" s="90"/>
      <c r="P1067" s="91"/>
      <c r="Q1067" s="185"/>
      <c r="R1067" s="185"/>
      <c r="S1067" s="185"/>
      <c r="T1067" s="185"/>
      <c r="U1067" s="185"/>
      <c r="V1067" s="100" t="s">
        <v>7680</v>
      </c>
      <c r="W1067" s="95" t="s">
        <v>7216</v>
      </c>
      <c r="X1067" s="96"/>
      <c r="Y1067" s="96"/>
      <c r="Z1067" s="96"/>
      <c r="AA1067" s="96"/>
      <c r="AB1067" s="96"/>
      <c r="AC1067" s="95"/>
      <c r="AD1067" s="95" t="s">
        <v>6711</v>
      </c>
      <c r="AE1067" s="100"/>
      <c r="AF1067" s="100" t="n">
        <v>0</v>
      </c>
      <c r="AG1067" s="186"/>
      <c r="AH1067" s="187"/>
      <c r="AI1067" s="187"/>
      <c r="AJ1067" s="187"/>
      <c r="AK1067" s="188"/>
      <c r="AL1067" s="188"/>
      <c r="AM1067" s="189"/>
      <c r="AN1067" s="189"/>
      <c r="AO1067" s="189"/>
      <c r="AP1067" s="189"/>
      <c r="AQ1067" s="189"/>
      <c r="AR1067" s="189"/>
      <c r="AS1067" s="189"/>
      <c r="AT1067" s="194" t="s">
        <v>2603</v>
      </c>
      <c r="AU1067" s="104"/>
      <c r="AV1067" s="104"/>
      <c r="AW1067" s="104"/>
      <c r="AX1067" s="104"/>
      <c r="AY1067" s="104"/>
      <c r="AZ1067" s="104"/>
      <c r="BA1067" s="104"/>
      <c r="BB1067" s="104"/>
      <c r="BC1067" s="104"/>
      <c r="BD1067" s="104"/>
      <c r="BE1067" s="162"/>
      <c r="BF1067" s="104"/>
      <c r="BG1067" s="363"/>
      <c r="BH1067" s="213" t="s">
        <v>2604</v>
      </c>
      <c r="BI1067" s="193" t="s">
        <v>2604</v>
      </c>
      <c r="BJ1067" s="193" t="s">
        <v>7681</v>
      </c>
      <c r="BK1067" s="109"/>
    </row>
    <row r="1068" s="193" customFormat="true" ht="12.75" hidden="true" customHeight="true" outlineLevel="0" collapsed="false">
      <c r="A1068" s="315"/>
      <c r="B1068" s="316"/>
      <c r="C1068" s="316"/>
      <c r="D1068" s="332" t="s">
        <v>2605</v>
      </c>
      <c r="E1068" s="317" t="s">
        <v>2606</v>
      </c>
      <c r="F1068" s="87" t="s">
        <v>7682</v>
      </c>
      <c r="G1068" s="88"/>
      <c r="H1068" s="89" t="s">
        <v>7683</v>
      </c>
      <c r="I1068" s="90"/>
      <c r="J1068" s="90"/>
      <c r="K1068" s="91"/>
      <c r="L1068" s="92"/>
      <c r="M1068" s="90" t="s">
        <v>2749</v>
      </c>
      <c r="N1068" s="90"/>
      <c r="O1068" s="90"/>
      <c r="P1068" s="91"/>
      <c r="Q1068" s="185"/>
      <c r="R1068" s="185"/>
      <c r="S1068" s="185"/>
      <c r="T1068" s="185"/>
      <c r="U1068" s="185"/>
      <c r="V1068" s="100" t="s">
        <v>7684</v>
      </c>
      <c r="W1068" s="95" t="s">
        <v>7216</v>
      </c>
      <c r="X1068" s="96"/>
      <c r="Y1068" s="96"/>
      <c r="Z1068" s="96"/>
      <c r="AA1068" s="96"/>
      <c r="AB1068" s="96"/>
      <c r="AC1068" s="95"/>
      <c r="AD1068" s="95" t="s">
        <v>6711</v>
      </c>
      <c r="AE1068" s="100"/>
      <c r="AF1068" s="100" t="n">
        <v>0</v>
      </c>
      <c r="AG1068" s="186"/>
      <c r="AH1068" s="187"/>
      <c r="AI1068" s="187"/>
      <c r="AJ1068" s="187"/>
      <c r="AK1068" s="188"/>
      <c r="AL1068" s="188"/>
      <c r="AM1068" s="189"/>
      <c r="AN1068" s="189"/>
      <c r="AO1068" s="189"/>
      <c r="AP1068" s="189"/>
      <c r="AQ1068" s="189"/>
      <c r="AR1068" s="189"/>
      <c r="AS1068" s="189"/>
      <c r="AT1068" s="194" t="s">
        <v>2605</v>
      </c>
      <c r="AU1068" s="104"/>
      <c r="AV1068" s="104"/>
      <c r="AW1068" s="104"/>
      <c r="AX1068" s="104"/>
      <c r="AY1068" s="104"/>
      <c r="AZ1068" s="104"/>
      <c r="BA1068" s="104"/>
      <c r="BB1068" s="104"/>
      <c r="BC1068" s="104"/>
      <c r="BD1068" s="104"/>
      <c r="BE1068" s="162"/>
      <c r="BF1068" s="104"/>
      <c r="BG1068" s="363"/>
      <c r="BH1068" s="213" t="s">
        <v>2606</v>
      </c>
      <c r="BI1068" s="193" t="s">
        <v>2606</v>
      </c>
      <c r="BJ1068" s="193" t="s">
        <v>7685</v>
      </c>
      <c r="BK1068" s="109"/>
    </row>
    <row r="1069" s="193" customFormat="true" ht="12.75" hidden="true" customHeight="true" outlineLevel="0" collapsed="false">
      <c r="A1069" s="315"/>
      <c r="B1069" s="316"/>
      <c r="C1069" s="316"/>
      <c r="D1069" s="332" t="s">
        <v>2607</v>
      </c>
      <c r="E1069" s="317" t="s">
        <v>2608</v>
      </c>
      <c r="F1069" s="87" t="s">
        <v>7686</v>
      </c>
      <c r="G1069" s="88"/>
      <c r="H1069" s="89" t="s">
        <v>7687</v>
      </c>
      <c r="I1069" s="90"/>
      <c r="J1069" s="90"/>
      <c r="K1069" s="91"/>
      <c r="L1069" s="92"/>
      <c r="M1069" s="90" t="s">
        <v>2749</v>
      </c>
      <c r="N1069" s="90"/>
      <c r="O1069" s="90"/>
      <c r="P1069" s="91"/>
      <c r="Q1069" s="185"/>
      <c r="R1069" s="185"/>
      <c r="S1069" s="185"/>
      <c r="T1069" s="185"/>
      <c r="U1069" s="185"/>
      <c r="V1069" s="100" t="s">
        <v>7688</v>
      </c>
      <c r="W1069" s="95" t="s">
        <v>7216</v>
      </c>
      <c r="X1069" s="96"/>
      <c r="Y1069" s="96"/>
      <c r="Z1069" s="96"/>
      <c r="AA1069" s="96"/>
      <c r="AB1069" s="96"/>
      <c r="AC1069" s="95"/>
      <c r="AD1069" s="95" t="s">
        <v>6711</v>
      </c>
      <c r="AE1069" s="100"/>
      <c r="AF1069" s="100" t="n">
        <v>0</v>
      </c>
      <c r="AG1069" s="186"/>
      <c r="AH1069" s="187"/>
      <c r="AI1069" s="187"/>
      <c r="AJ1069" s="187"/>
      <c r="AK1069" s="188"/>
      <c r="AL1069" s="188"/>
      <c r="AM1069" s="189"/>
      <c r="AN1069" s="189"/>
      <c r="AO1069" s="189"/>
      <c r="AP1069" s="189"/>
      <c r="AQ1069" s="189"/>
      <c r="AR1069" s="189"/>
      <c r="AS1069" s="189"/>
      <c r="AT1069" s="194" t="s">
        <v>2607</v>
      </c>
      <c r="AU1069" s="104"/>
      <c r="AV1069" s="104"/>
      <c r="AW1069" s="104"/>
      <c r="AX1069" s="104"/>
      <c r="AY1069" s="104"/>
      <c r="AZ1069" s="104"/>
      <c r="BA1069" s="104"/>
      <c r="BB1069" s="104"/>
      <c r="BC1069" s="104"/>
      <c r="BD1069" s="104"/>
      <c r="BE1069" s="162"/>
      <c r="BF1069" s="104"/>
      <c r="BG1069" s="363"/>
      <c r="BH1069" s="213" t="s">
        <v>2608</v>
      </c>
      <c r="BI1069" s="193" t="s">
        <v>2608</v>
      </c>
      <c r="BJ1069" s="193" t="s">
        <v>7689</v>
      </c>
      <c r="BK1069" s="109"/>
    </row>
    <row r="1070" s="193" customFormat="true" ht="12.75" hidden="true" customHeight="true" outlineLevel="0" collapsed="false">
      <c r="A1070" s="315"/>
      <c r="B1070" s="316"/>
      <c r="C1070" s="316"/>
      <c r="D1070" s="332" t="s">
        <v>2609</v>
      </c>
      <c r="E1070" s="317" t="s">
        <v>2610</v>
      </c>
      <c r="F1070" s="87" t="s">
        <v>7690</v>
      </c>
      <c r="G1070" s="88"/>
      <c r="H1070" s="89" t="s">
        <v>7691</v>
      </c>
      <c r="I1070" s="90"/>
      <c r="J1070" s="90"/>
      <c r="K1070" s="91"/>
      <c r="L1070" s="92"/>
      <c r="M1070" s="90" t="s">
        <v>2749</v>
      </c>
      <c r="N1070" s="90"/>
      <c r="O1070" s="90"/>
      <c r="P1070" s="91"/>
      <c r="Q1070" s="185"/>
      <c r="R1070" s="185"/>
      <c r="S1070" s="185"/>
      <c r="T1070" s="185"/>
      <c r="U1070" s="185"/>
      <c r="V1070" s="100" t="s">
        <v>7692</v>
      </c>
      <c r="W1070" s="95" t="s">
        <v>7216</v>
      </c>
      <c r="X1070" s="96"/>
      <c r="Y1070" s="96"/>
      <c r="Z1070" s="96"/>
      <c r="AA1070" s="96"/>
      <c r="AB1070" s="96"/>
      <c r="AC1070" s="95"/>
      <c r="AD1070" s="95" t="s">
        <v>6711</v>
      </c>
      <c r="AE1070" s="100"/>
      <c r="AF1070" s="100" t="n">
        <v>1</v>
      </c>
      <c r="AG1070" s="186"/>
      <c r="AH1070" s="187"/>
      <c r="AI1070" s="187"/>
      <c r="AJ1070" s="187"/>
      <c r="AK1070" s="188"/>
      <c r="AL1070" s="188"/>
      <c r="AM1070" s="189"/>
      <c r="AN1070" s="189"/>
      <c r="AO1070" s="189"/>
      <c r="AP1070" s="189"/>
      <c r="AQ1070" s="189"/>
      <c r="AR1070" s="189"/>
      <c r="AS1070" s="189"/>
      <c r="AT1070" s="194" t="s">
        <v>2609</v>
      </c>
      <c r="AU1070" s="104"/>
      <c r="AV1070" s="104"/>
      <c r="AW1070" s="104"/>
      <c r="AX1070" s="104"/>
      <c r="AY1070" s="104"/>
      <c r="AZ1070" s="104"/>
      <c r="BA1070" s="104"/>
      <c r="BB1070" s="104"/>
      <c r="BC1070" s="104"/>
      <c r="BD1070" s="104"/>
      <c r="BE1070" s="162"/>
      <c r="BF1070" s="104"/>
      <c r="BG1070" s="363"/>
      <c r="BH1070" s="213" t="s">
        <v>2610</v>
      </c>
      <c r="BI1070" s="193" t="s">
        <v>2610</v>
      </c>
      <c r="BJ1070" s="193" t="s">
        <v>7693</v>
      </c>
      <c r="BK1070" s="109"/>
    </row>
    <row r="1071" s="193" customFormat="true" ht="12.75" hidden="true" customHeight="true" outlineLevel="0" collapsed="false">
      <c r="A1071" s="315"/>
      <c r="B1071" s="316"/>
      <c r="C1071" s="316"/>
      <c r="D1071" s="332" t="s">
        <v>2611</v>
      </c>
      <c r="E1071" s="317" t="s">
        <v>2612</v>
      </c>
      <c r="F1071" s="87" t="s">
        <v>7694</v>
      </c>
      <c r="G1071" s="88"/>
      <c r="H1071" s="89" t="s">
        <v>7695</v>
      </c>
      <c r="I1071" s="90"/>
      <c r="J1071" s="90"/>
      <c r="K1071" s="91"/>
      <c r="L1071" s="92"/>
      <c r="M1071" s="90" t="s">
        <v>2749</v>
      </c>
      <c r="N1071" s="90"/>
      <c r="O1071" s="90"/>
      <c r="P1071" s="91"/>
      <c r="Q1071" s="185"/>
      <c r="R1071" s="185"/>
      <c r="S1071" s="185"/>
      <c r="T1071" s="185"/>
      <c r="U1071" s="185"/>
      <c r="V1071" s="100" t="s">
        <v>7696</v>
      </c>
      <c r="W1071" s="95" t="s">
        <v>7216</v>
      </c>
      <c r="X1071" s="96"/>
      <c r="Y1071" s="96"/>
      <c r="Z1071" s="96"/>
      <c r="AA1071" s="96"/>
      <c r="AB1071" s="96"/>
      <c r="AC1071" s="95"/>
      <c r="AD1071" s="95" t="s">
        <v>6711</v>
      </c>
      <c r="AE1071" s="100"/>
      <c r="AF1071" s="100" t="n">
        <v>0</v>
      </c>
      <c r="AG1071" s="186"/>
      <c r="AH1071" s="187"/>
      <c r="AI1071" s="187"/>
      <c r="AJ1071" s="187"/>
      <c r="AK1071" s="188"/>
      <c r="AL1071" s="188"/>
      <c r="AM1071" s="189"/>
      <c r="AN1071" s="189"/>
      <c r="AO1071" s="189"/>
      <c r="AP1071" s="189"/>
      <c r="AQ1071" s="189"/>
      <c r="AR1071" s="189"/>
      <c r="AS1071" s="189"/>
      <c r="AT1071" s="194" t="s">
        <v>2611</v>
      </c>
      <c r="AU1071" s="104"/>
      <c r="AV1071" s="104"/>
      <c r="AW1071" s="104"/>
      <c r="AX1071" s="104"/>
      <c r="AY1071" s="104"/>
      <c r="AZ1071" s="104"/>
      <c r="BA1071" s="104"/>
      <c r="BB1071" s="104"/>
      <c r="BC1071" s="104"/>
      <c r="BD1071" s="104"/>
      <c r="BE1071" s="162"/>
      <c r="BF1071" s="104"/>
      <c r="BG1071" s="363"/>
      <c r="BH1071" s="213" t="s">
        <v>2612</v>
      </c>
      <c r="BI1071" s="193" t="s">
        <v>2612</v>
      </c>
      <c r="BJ1071" s="193" t="s">
        <v>7697</v>
      </c>
      <c r="BK1071" s="109"/>
    </row>
    <row r="1072" s="193" customFormat="true" ht="12.75" hidden="true" customHeight="true" outlineLevel="0" collapsed="false">
      <c r="A1072" s="315"/>
      <c r="B1072" s="316"/>
      <c r="C1072" s="316"/>
      <c r="D1072" s="332" t="s">
        <v>2613</v>
      </c>
      <c r="E1072" s="317" t="s">
        <v>2614</v>
      </c>
      <c r="F1072" s="87" t="s">
        <v>7698</v>
      </c>
      <c r="G1072" s="88"/>
      <c r="H1072" s="89" t="s">
        <v>7699</v>
      </c>
      <c r="I1072" s="90"/>
      <c r="J1072" s="90"/>
      <c r="K1072" s="91"/>
      <c r="L1072" s="92"/>
      <c r="M1072" s="90" t="s">
        <v>2749</v>
      </c>
      <c r="N1072" s="90"/>
      <c r="O1072" s="90"/>
      <c r="P1072" s="91"/>
      <c r="Q1072" s="185"/>
      <c r="R1072" s="185"/>
      <c r="S1072" s="185"/>
      <c r="T1072" s="185"/>
      <c r="U1072" s="185"/>
      <c r="V1072" s="100" t="s">
        <v>7700</v>
      </c>
      <c r="W1072" s="95" t="s">
        <v>7216</v>
      </c>
      <c r="X1072" s="96"/>
      <c r="Y1072" s="96"/>
      <c r="Z1072" s="96"/>
      <c r="AA1072" s="96"/>
      <c r="AB1072" s="96"/>
      <c r="AC1072" s="95"/>
      <c r="AD1072" s="95" t="s">
        <v>6711</v>
      </c>
      <c r="AE1072" s="100"/>
      <c r="AF1072" s="100" t="n">
        <v>1</v>
      </c>
      <c r="AG1072" s="186"/>
      <c r="AH1072" s="187"/>
      <c r="AI1072" s="187"/>
      <c r="AJ1072" s="187"/>
      <c r="AK1072" s="188"/>
      <c r="AL1072" s="188"/>
      <c r="AM1072" s="189"/>
      <c r="AN1072" s="189"/>
      <c r="AO1072" s="189"/>
      <c r="AP1072" s="189"/>
      <c r="AQ1072" s="189"/>
      <c r="AR1072" s="189"/>
      <c r="AS1072" s="189"/>
      <c r="AT1072" s="194" t="s">
        <v>2613</v>
      </c>
      <c r="AU1072" s="104"/>
      <c r="AV1072" s="104"/>
      <c r="AW1072" s="104"/>
      <c r="AX1072" s="104"/>
      <c r="AY1072" s="104"/>
      <c r="AZ1072" s="104"/>
      <c r="BA1072" s="104"/>
      <c r="BB1072" s="104"/>
      <c r="BC1072" s="104"/>
      <c r="BD1072" s="104"/>
      <c r="BE1072" s="162"/>
      <c r="BF1072" s="104"/>
      <c r="BG1072" s="363"/>
      <c r="BH1072" s="213" t="s">
        <v>2614</v>
      </c>
      <c r="BI1072" s="193" t="s">
        <v>2614</v>
      </c>
      <c r="BJ1072" s="193" t="s">
        <v>7701</v>
      </c>
      <c r="BK1072" s="109"/>
    </row>
    <row r="1073" s="193" customFormat="true" ht="12.75" hidden="true" customHeight="true" outlineLevel="0" collapsed="false">
      <c r="A1073" s="315"/>
      <c r="B1073" s="316"/>
      <c r="C1073" s="316"/>
      <c r="D1073" s="332" t="s">
        <v>2615</v>
      </c>
      <c r="E1073" s="317" t="s">
        <v>2617</v>
      </c>
      <c r="F1073" s="87" t="s">
        <v>7702</v>
      </c>
      <c r="G1073" s="88"/>
      <c r="H1073" s="89" t="s">
        <v>7703</v>
      </c>
      <c r="I1073" s="90"/>
      <c r="J1073" s="90"/>
      <c r="K1073" s="91"/>
      <c r="L1073" s="92"/>
      <c r="M1073" s="90" t="s">
        <v>2749</v>
      </c>
      <c r="N1073" s="90"/>
      <c r="O1073" s="90"/>
      <c r="P1073" s="91"/>
      <c r="Q1073" s="185"/>
      <c r="R1073" s="185"/>
      <c r="S1073" s="185"/>
      <c r="T1073" s="185"/>
      <c r="U1073" s="185"/>
      <c r="V1073" s="100" t="s">
        <v>7704</v>
      </c>
      <c r="W1073" s="95" t="s">
        <v>7216</v>
      </c>
      <c r="X1073" s="96"/>
      <c r="Y1073" s="96"/>
      <c r="Z1073" s="96"/>
      <c r="AA1073" s="96"/>
      <c r="AB1073" s="96"/>
      <c r="AC1073" s="95"/>
      <c r="AD1073" s="95" t="s">
        <v>6606</v>
      </c>
      <c r="AE1073" s="100"/>
      <c r="AF1073" s="100" t="s">
        <v>2735</v>
      </c>
      <c r="AG1073" s="186"/>
      <c r="AH1073" s="187"/>
      <c r="AI1073" s="187"/>
      <c r="AJ1073" s="187"/>
      <c r="AK1073" s="188"/>
      <c r="AL1073" s="188"/>
      <c r="AM1073" s="189"/>
      <c r="AN1073" s="189"/>
      <c r="AO1073" s="189"/>
      <c r="AP1073" s="189"/>
      <c r="AQ1073" s="189"/>
      <c r="AR1073" s="189"/>
      <c r="AS1073" s="189"/>
      <c r="AT1073" s="194" t="s">
        <v>2616</v>
      </c>
      <c r="AU1073" s="104"/>
      <c r="AV1073" s="104"/>
      <c r="AW1073" s="104"/>
      <c r="AX1073" s="104"/>
      <c r="AY1073" s="104"/>
      <c r="AZ1073" s="104"/>
      <c r="BA1073" s="104"/>
      <c r="BB1073" s="104"/>
      <c r="BC1073" s="104"/>
      <c r="BD1073" s="104"/>
      <c r="BE1073" s="162"/>
      <c r="BF1073" s="104"/>
      <c r="BG1073" s="363"/>
      <c r="BH1073" s="213" t="s">
        <v>2617</v>
      </c>
      <c r="BI1073" s="193" t="s">
        <v>2617</v>
      </c>
      <c r="BJ1073" s="193" t="s">
        <v>7705</v>
      </c>
      <c r="BK1073" s="109"/>
    </row>
    <row r="1074" s="193" customFormat="true" ht="12.75" hidden="true" customHeight="true" outlineLevel="0" collapsed="false">
      <c r="A1074" s="315"/>
      <c r="B1074" s="316"/>
      <c r="C1074" s="316"/>
      <c r="D1074" s="332" t="s">
        <v>2618</v>
      </c>
      <c r="E1074" s="317" t="s">
        <v>2620</v>
      </c>
      <c r="F1074" s="87" t="s">
        <v>7706</v>
      </c>
      <c r="G1074" s="88"/>
      <c r="H1074" s="89" t="s">
        <v>7707</v>
      </c>
      <c r="I1074" s="90"/>
      <c r="J1074" s="90"/>
      <c r="K1074" s="91"/>
      <c r="L1074" s="92"/>
      <c r="M1074" s="90" t="s">
        <v>2749</v>
      </c>
      <c r="N1074" s="90"/>
      <c r="O1074" s="90"/>
      <c r="P1074" s="91"/>
      <c r="Q1074" s="185"/>
      <c r="R1074" s="185"/>
      <c r="S1074" s="185"/>
      <c r="T1074" s="185"/>
      <c r="U1074" s="185"/>
      <c r="V1074" s="100" t="s">
        <v>7708</v>
      </c>
      <c r="W1074" s="95" t="s">
        <v>7216</v>
      </c>
      <c r="X1074" s="96"/>
      <c r="Y1074" s="96"/>
      <c r="Z1074" s="96"/>
      <c r="AA1074" s="96"/>
      <c r="AB1074" s="96"/>
      <c r="AC1074" s="95"/>
      <c r="AD1074" s="95" t="s">
        <v>6606</v>
      </c>
      <c r="AE1074" s="100"/>
      <c r="AF1074" s="100" t="s">
        <v>2735</v>
      </c>
      <c r="AG1074" s="186"/>
      <c r="AH1074" s="187"/>
      <c r="AI1074" s="187"/>
      <c r="AJ1074" s="187"/>
      <c r="AK1074" s="188"/>
      <c r="AL1074" s="188"/>
      <c r="AM1074" s="189"/>
      <c r="AN1074" s="189"/>
      <c r="AO1074" s="189"/>
      <c r="AP1074" s="189"/>
      <c r="AQ1074" s="189"/>
      <c r="AR1074" s="189"/>
      <c r="AS1074" s="189"/>
      <c r="AT1074" s="194" t="s">
        <v>2619</v>
      </c>
      <c r="AU1074" s="104"/>
      <c r="AV1074" s="104"/>
      <c r="AW1074" s="104"/>
      <c r="AX1074" s="104"/>
      <c r="AY1074" s="104"/>
      <c r="AZ1074" s="104"/>
      <c r="BA1074" s="104"/>
      <c r="BB1074" s="104"/>
      <c r="BC1074" s="104"/>
      <c r="BD1074" s="104"/>
      <c r="BE1074" s="162"/>
      <c r="BF1074" s="104"/>
      <c r="BG1074" s="363"/>
      <c r="BH1074" s="213" t="s">
        <v>2620</v>
      </c>
      <c r="BI1074" s="193" t="s">
        <v>2620</v>
      </c>
      <c r="BJ1074" s="193" t="s">
        <v>7709</v>
      </c>
      <c r="BK1074" s="109"/>
    </row>
    <row r="1075" s="193" customFormat="true" ht="12.75" hidden="true" customHeight="true" outlineLevel="0" collapsed="false">
      <c r="A1075" s="315"/>
      <c r="B1075" s="316"/>
      <c r="C1075" s="316"/>
      <c r="D1075" s="332" t="s">
        <v>2621</v>
      </c>
      <c r="E1075" s="317" t="s">
        <v>2623</v>
      </c>
      <c r="F1075" s="87" t="s">
        <v>7710</v>
      </c>
      <c r="G1075" s="88"/>
      <c r="H1075" s="89" t="s">
        <v>7711</v>
      </c>
      <c r="I1075" s="90"/>
      <c r="J1075" s="90"/>
      <c r="K1075" s="91"/>
      <c r="L1075" s="92"/>
      <c r="M1075" s="90" t="s">
        <v>2749</v>
      </c>
      <c r="N1075" s="90"/>
      <c r="O1075" s="90"/>
      <c r="P1075" s="91"/>
      <c r="Q1075" s="185"/>
      <c r="R1075" s="185"/>
      <c r="S1075" s="185"/>
      <c r="T1075" s="185"/>
      <c r="U1075" s="185"/>
      <c r="V1075" s="100" t="s">
        <v>7712</v>
      </c>
      <c r="W1075" s="95" t="s">
        <v>7216</v>
      </c>
      <c r="X1075" s="96"/>
      <c r="Y1075" s="96"/>
      <c r="Z1075" s="96"/>
      <c r="AA1075" s="96"/>
      <c r="AB1075" s="96"/>
      <c r="AC1075" s="95"/>
      <c r="AD1075" s="95" t="s">
        <v>6606</v>
      </c>
      <c r="AE1075" s="100"/>
      <c r="AF1075" s="100" t="s">
        <v>2735</v>
      </c>
      <c r="AG1075" s="186"/>
      <c r="AH1075" s="187"/>
      <c r="AI1075" s="187"/>
      <c r="AJ1075" s="187"/>
      <c r="AK1075" s="188"/>
      <c r="AL1075" s="188"/>
      <c r="AM1075" s="189"/>
      <c r="AN1075" s="189"/>
      <c r="AO1075" s="189"/>
      <c r="AP1075" s="189"/>
      <c r="AQ1075" s="189"/>
      <c r="AR1075" s="189"/>
      <c r="AS1075" s="189"/>
      <c r="AT1075" s="194" t="s">
        <v>2622</v>
      </c>
      <c r="AU1075" s="104"/>
      <c r="AV1075" s="104"/>
      <c r="AW1075" s="104"/>
      <c r="AX1075" s="104"/>
      <c r="AY1075" s="104"/>
      <c r="AZ1075" s="104"/>
      <c r="BA1075" s="104"/>
      <c r="BB1075" s="104"/>
      <c r="BC1075" s="104"/>
      <c r="BD1075" s="104"/>
      <c r="BE1075" s="162"/>
      <c r="BF1075" s="104"/>
      <c r="BG1075" s="363"/>
      <c r="BH1075" s="213" t="s">
        <v>2623</v>
      </c>
      <c r="BI1075" s="193" t="s">
        <v>2623</v>
      </c>
      <c r="BJ1075" s="193" t="s">
        <v>7713</v>
      </c>
      <c r="BK1075" s="109"/>
    </row>
    <row r="1076" s="193" customFormat="true" ht="12.75" hidden="true" customHeight="true" outlineLevel="0" collapsed="false">
      <c r="A1076" s="315"/>
      <c r="B1076" s="316"/>
      <c r="C1076" s="316"/>
      <c r="D1076" s="332" t="s">
        <v>2624</v>
      </c>
      <c r="E1076" s="317" t="s">
        <v>2626</v>
      </c>
      <c r="F1076" s="87" t="s">
        <v>7714</v>
      </c>
      <c r="G1076" s="88"/>
      <c r="H1076" s="89" t="s">
        <v>7715</v>
      </c>
      <c r="I1076" s="90"/>
      <c r="J1076" s="90"/>
      <c r="K1076" s="91"/>
      <c r="L1076" s="92"/>
      <c r="M1076" s="90" t="s">
        <v>2749</v>
      </c>
      <c r="N1076" s="90"/>
      <c r="O1076" s="90"/>
      <c r="P1076" s="91"/>
      <c r="Q1076" s="185"/>
      <c r="R1076" s="185"/>
      <c r="S1076" s="185"/>
      <c r="T1076" s="185"/>
      <c r="U1076" s="185"/>
      <c r="V1076" s="100" t="s">
        <v>7716</v>
      </c>
      <c r="W1076" s="95" t="s">
        <v>7216</v>
      </c>
      <c r="X1076" s="96"/>
      <c r="Y1076" s="96"/>
      <c r="Z1076" s="96"/>
      <c r="AA1076" s="96"/>
      <c r="AB1076" s="96"/>
      <c r="AC1076" s="95"/>
      <c r="AD1076" s="95" t="s">
        <v>6606</v>
      </c>
      <c r="AE1076" s="100"/>
      <c r="AF1076" s="100" t="s">
        <v>2735</v>
      </c>
      <c r="AG1076" s="186"/>
      <c r="AH1076" s="187"/>
      <c r="AI1076" s="187"/>
      <c r="AJ1076" s="187"/>
      <c r="AK1076" s="188"/>
      <c r="AL1076" s="188"/>
      <c r="AM1076" s="189"/>
      <c r="AN1076" s="189"/>
      <c r="AO1076" s="189"/>
      <c r="AP1076" s="189"/>
      <c r="AQ1076" s="189"/>
      <c r="AR1076" s="189"/>
      <c r="AS1076" s="189"/>
      <c r="AT1076" s="194" t="s">
        <v>2625</v>
      </c>
      <c r="AU1076" s="104"/>
      <c r="AV1076" s="104"/>
      <c r="AW1076" s="104"/>
      <c r="AX1076" s="104"/>
      <c r="AY1076" s="104"/>
      <c r="AZ1076" s="104"/>
      <c r="BA1076" s="104"/>
      <c r="BB1076" s="104"/>
      <c r="BC1076" s="104"/>
      <c r="BD1076" s="104"/>
      <c r="BE1076" s="162"/>
      <c r="BF1076" s="104"/>
      <c r="BG1076" s="363"/>
      <c r="BH1076" s="213" t="s">
        <v>2626</v>
      </c>
      <c r="BI1076" s="193" t="s">
        <v>2626</v>
      </c>
      <c r="BJ1076" s="193" t="s">
        <v>7717</v>
      </c>
      <c r="BK1076" s="109"/>
    </row>
    <row r="1077" s="193" customFormat="true" ht="12.75" hidden="true" customHeight="true" outlineLevel="0" collapsed="false">
      <c r="A1077" s="315"/>
      <c r="B1077" s="316"/>
      <c r="C1077" s="316"/>
      <c r="D1077" s="332" t="s">
        <v>2627</v>
      </c>
      <c r="E1077" s="317" t="s">
        <v>2629</v>
      </c>
      <c r="F1077" s="87" t="s">
        <v>7718</v>
      </c>
      <c r="G1077" s="88"/>
      <c r="H1077" s="89" t="s">
        <v>7719</v>
      </c>
      <c r="I1077" s="90"/>
      <c r="J1077" s="90"/>
      <c r="K1077" s="91"/>
      <c r="L1077" s="92"/>
      <c r="M1077" s="90" t="s">
        <v>2749</v>
      </c>
      <c r="N1077" s="90"/>
      <c r="O1077" s="90"/>
      <c r="P1077" s="91"/>
      <c r="Q1077" s="185"/>
      <c r="R1077" s="185"/>
      <c r="S1077" s="185"/>
      <c r="T1077" s="185"/>
      <c r="U1077" s="185"/>
      <c r="V1077" s="100" t="s">
        <v>7720</v>
      </c>
      <c r="W1077" s="95" t="s">
        <v>7216</v>
      </c>
      <c r="X1077" s="96"/>
      <c r="Y1077" s="96"/>
      <c r="Z1077" s="96"/>
      <c r="AA1077" s="96"/>
      <c r="AB1077" s="96"/>
      <c r="AC1077" s="95"/>
      <c r="AD1077" s="95" t="s">
        <v>6606</v>
      </c>
      <c r="AE1077" s="100"/>
      <c r="AF1077" s="100" t="s">
        <v>2735</v>
      </c>
      <c r="AG1077" s="186"/>
      <c r="AH1077" s="187"/>
      <c r="AI1077" s="187"/>
      <c r="AJ1077" s="187"/>
      <c r="AK1077" s="188"/>
      <c r="AL1077" s="188"/>
      <c r="AM1077" s="189"/>
      <c r="AN1077" s="189"/>
      <c r="AO1077" s="189"/>
      <c r="AP1077" s="189"/>
      <c r="AQ1077" s="189"/>
      <c r="AR1077" s="189"/>
      <c r="AS1077" s="189"/>
      <c r="AT1077" s="194" t="s">
        <v>2628</v>
      </c>
      <c r="AU1077" s="104"/>
      <c r="AV1077" s="104"/>
      <c r="AW1077" s="104"/>
      <c r="AX1077" s="104"/>
      <c r="AY1077" s="104"/>
      <c r="AZ1077" s="104"/>
      <c r="BA1077" s="104"/>
      <c r="BB1077" s="104"/>
      <c r="BC1077" s="104"/>
      <c r="BD1077" s="104"/>
      <c r="BE1077" s="162"/>
      <c r="BF1077" s="104"/>
      <c r="BG1077" s="363"/>
      <c r="BH1077" s="213" t="s">
        <v>2629</v>
      </c>
      <c r="BI1077" s="193" t="s">
        <v>2629</v>
      </c>
      <c r="BJ1077" s="193" t="s">
        <v>7721</v>
      </c>
      <c r="BK1077" s="109"/>
    </row>
    <row r="1078" s="193" customFormat="true" ht="12.75" hidden="true" customHeight="true" outlineLevel="0" collapsed="false">
      <c r="A1078" s="315"/>
      <c r="B1078" s="316"/>
      <c r="C1078" s="316"/>
      <c r="D1078" s="370" t="s">
        <v>2630</v>
      </c>
      <c r="E1078" s="317" t="s">
        <v>2632</v>
      </c>
      <c r="F1078" s="87" t="s">
        <v>7722</v>
      </c>
      <c r="G1078" s="88"/>
      <c r="H1078" s="89" t="s">
        <v>7723</v>
      </c>
      <c r="I1078" s="90"/>
      <c r="J1078" s="90"/>
      <c r="K1078" s="91"/>
      <c r="L1078" s="92"/>
      <c r="M1078" s="90" t="s">
        <v>2749</v>
      </c>
      <c r="N1078" s="90"/>
      <c r="O1078" s="90"/>
      <c r="P1078" s="91"/>
      <c r="Q1078" s="185"/>
      <c r="R1078" s="185"/>
      <c r="S1078" s="185"/>
      <c r="T1078" s="185"/>
      <c r="U1078" s="185"/>
      <c r="V1078" s="100" t="s">
        <v>7724</v>
      </c>
      <c r="W1078" s="95" t="s">
        <v>7216</v>
      </c>
      <c r="X1078" s="96"/>
      <c r="Y1078" s="96"/>
      <c r="Z1078" s="96"/>
      <c r="AA1078" s="96"/>
      <c r="AB1078" s="96"/>
      <c r="AC1078" s="95"/>
      <c r="AD1078" s="95" t="s">
        <v>6606</v>
      </c>
      <c r="AE1078" s="100"/>
      <c r="AF1078" s="100" t="s">
        <v>2735</v>
      </c>
      <c r="AG1078" s="186"/>
      <c r="AH1078" s="187"/>
      <c r="AI1078" s="187"/>
      <c r="AJ1078" s="187"/>
      <c r="AK1078" s="188"/>
      <c r="AL1078" s="188"/>
      <c r="AM1078" s="189"/>
      <c r="AN1078" s="189"/>
      <c r="AO1078" s="189"/>
      <c r="AP1078" s="189"/>
      <c r="AQ1078" s="189"/>
      <c r="AR1078" s="189"/>
      <c r="AS1078" s="189"/>
      <c r="AT1078" s="194" t="s">
        <v>2631</v>
      </c>
      <c r="AU1078" s="104"/>
      <c r="AV1078" s="104"/>
      <c r="AW1078" s="104"/>
      <c r="AX1078" s="104"/>
      <c r="AY1078" s="104"/>
      <c r="AZ1078" s="104"/>
      <c r="BA1078" s="104"/>
      <c r="BB1078" s="104"/>
      <c r="BC1078" s="104"/>
      <c r="BD1078" s="104"/>
      <c r="BE1078" s="162"/>
      <c r="BF1078" s="104"/>
      <c r="BG1078" s="363"/>
      <c r="BH1078" s="213" t="s">
        <v>2632</v>
      </c>
      <c r="BI1078" s="193" t="s">
        <v>2632</v>
      </c>
      <c r="BJ1078" s="193" t="s">
        <v>7725</v>
      </c>
      <c r="BK1078" s="109"/>
    </row>
    <row r="1079" s="193" customFormat="true" ht="12.75" hidden="true" customHeight="true" outlineLevel="0" collapsed="false">
      <c r="A1079" s="315"/>
      <c r="B1079" s="316"/>
      <c r="C1079" s="316"/>
      <c r="D1079" s="370" t="s">
        <v>2633</v>
      </c>
      <c r="E1079" s="317" t="s">
        <v>2635</v>
      </c>
      <c r="F1079" s="87" t="s">
        <v>7726</v>
      </c>
      <c r="G1079" s="88"/>
      <c r="H1079" s="89" t="s">
        <v>7727</v>
      </c>
      <c r="I1079" s="90"/>
      <c r="J1079" s="90"/>
      <c r="K1079" s="91"/>
      <c r="L1079" s="92"/>
      <c r="M1079" s="90" t="s">
        <v>2749</v>
      </c>
      <c r="N1079" s="90"/>
      <c r="O1079" s="90"/>
      <c r="P1079" s="91"/>
      <c r="Q1079" s="185"/>
      <c r="R1079" s="185"/>
      <c r="S1079" s="185"/>
      <c r="T1079" s="185"/>
      <c r="U1079" s="185"/>
      <c r="V1079" s="100" t="s">
        <v>7728</v>
      </c>
      <c r="W1079" s="95" t="s">
        <v>7216</v>
      </c>
      <c r="X1079" s="96"/>
      <c r="Y1079" s="96"/>
      <c r="Z1079" s="96"/>
      <c r="AA1079" s="96"/>
      <c r="AB1079" s="96"/>
      <c r="AC1079" s="95"/>
      <c r="AD1079" s="95" t="s">
        <v>6606</v>
      </c>
      <c r="AE1079" s="100"/>
      <c r="AF1079" s="100" t="s">
        <v>2735</v>
      </c>
      <c r="AG1079" s="186"/>
      <c r="AH1079" s="187"/>
      <c r="AI1079" s="187"/>
      <c r="AJ1079" s="187"/>
      <c r="AK1079" s="188"/>
      <c r="AL1079" s="188"/>
      <c r="AM1079" s="189"/>
      <c r="AN1079" s="189"/>
      <c r="AO1079" s="189"/>
      <c r="AP1079" s="189"/>
      <c r="AQ1079" s="189"/>
      <c r="AR1079" s="189"/>
      <c r="AS1079" s="189"/>
      <c r="AT1079" s="194" t="s">
        <v>2634</v>
      </c>
      <c r="AU1079" s="104"/>
      <c r="AV1079" s="104"/>
      <c r="AW1079" s="104"/>
      <c r="AX1079" s="104"/>
      <c r="AY1079" s="104"/>
      <c r="AZ1079" s="104"/>
      <c r="BA1079" s="104"/>
      <c r="BB1079" s="104"/>
      <c r="BC1079" s="104"/>
      <c r="BD1079" s="104"/>
      <c r="BE1079" s="162"/>
      <c r="BF1079" s="104"/>
      <c r="BG1079" s="363"/>
      <c r="BH1079" s="213" t="s">
        <v>2635</v>
      </c>
      <c r="BI1079" s="193" t="s">
        <v>2635</v>
      </c>
      <c r="BJ1079" s="193" t="s">
        <v>7729</v>
      </c>
      <c r="BK1079" s="109"/>
    </row>
    <row r="1080" s="193" customFormat="true" ht="12.75" hidden="true" customHeight="true" outlineLevel="0" collapsed="false">
      <c r="A1080" s="315"/>
      <c r="B1080" s="316"/>
      <c r="C1080" s="316"/>
      <c r="D1080" s="370" t="s">
        <v>2636</v>
      </c>
      <c r="E1080" s="317" t="s">
        <v>2638</v>
      </c>
      <c r="F1080" s="87" t="s">
        <v>7730</v>
      </c>
      <c r="G1080" s="88"/>
      <c r="H1080" s="89" t="s">
        <v>7731</v>
      </c>
      <c r="I1080" s="90"/>
      <c r="J1080" s="90"/>
      <c r="K1080" s="91"/>
      <c r="L1080" s="90"/>
      <c r="M1080" s="90" t="s">
        <v>2749</v>
      </c>
      <c r="N1080" s="90"/>
      <c r="O1080" s="90"/>
      <c r="P1080" s="91"/>
      <c r="Q1080" s="185"/>
      <c r="R1080" s="185"/>
      <c r="S1080" s="185"/>
      <c r="T1080" s="185"/>
      <c r="U1080" s="185"/>
      <c r="V1080" s="100" t="s">
        <v>7732</v>
      </c>
      <c r="W1080" s="95" t="s">
        <v>7216</v>
      </c>
      <c r="X1080" s="96"/>
      <c r="Y1080" s="96"/>
      <c r="Z1080" s="96"/>
      <c r="AA1080" s="96"/>
      <c r="AB1080" s="96"/>
      <c r="AC1080" s="95"/>
      <c r="AD1080" s="95" t="s">
        <v>6606</v>
      </c>
      <c r="AE1080" s="100"/>
      <c r="AF1080" s="100" t="s">
        <v>2735</v>
      </c>
      <c r="AG1080" s="186"/>
      <c r="AH1080" s="187"/>
      <c r="AI1080" s="187"/>
      <c r="AJ1080" s="187"/>
      <c r="AK1080" s="188"/>
      <c r="AL1080" s="188"/>
      <c r="AM1080" s="189"/>
      <c r="AN1080" s="189"/>
      <c r="AO1080" s="189"/>
      <c r="AP1080" s="189"/>
      <c r="AQ1080" s="189"/>
      <c r="AR1080" s="189"/>
      <c r="AS1080" s="189"/>
      <c r="AT1080" s="194" t="s">
        <v>2637</v>
      </c>
      <c r="AU1080" s="104"/>
      <c r="AV1080" s="104"/>
      <c r="AW1080" s="104"/>
      <c r="AX1080" s="104"/>
      <c r="AY1080" s="104"/>
      <c r="AZ1080" s="104"/>
      <c r="BA1080" s="104"/>
      <c r="BB1080" s="104"/>
      <c r="BC1080" s="104"/>
      <c r="BD1080" s="104"/>
      <c r="BE1080" s="162"/>
      <c r="BF1080" s="104"/>
      <c r="BG1080" s="363"/>
      <c r="BH1080" s="213" t="s">
        <v>2638</v>
      </c>
      <c r="BI1080" s="193" t="s">
        <v>2638</v>
      </c>
      <c r="BJ1080" s="193" t="s">
        <v>7733</v>
      </c>
      <c r="BK1080" s="109"/>
    </row>
    <row r="1081" s="193" customFormat="true" ht="13.5" hidden="true" customHeight="true" outlineLevel="0" collapsed="false">
      <c r="A1081" s="315"/>
      <c r="B1081" s="316"/>
      <c r="C1081" s="316"/>
      <c r="D1081" s="373" t="s">
        <v>2639</v>
      </c>
      <c r="E1081" s="317" t="s">
        <v>2640</v>
      </c>
      <c r="F1081" s="87" t="s">
        <v>7734</v>
      </c>
      <c r="G1081" s="88"/>
      <c r="H1081" s="89" t="s">
        <v>7735</v>
      </c>
      <c r="I1081" s="90"/>
      <c r="J1081" s="90"/>
      <c r="K1081" s="91"/>
      <c r="L1081" s="90"/>
      <c r="M1081" s="90" t="s">
        <v>2749</v>
      </c>
      <c r="N1081" s="90"/>
      <c r="O1081" s="90"/>
      <c r="P1081" s="91"/>
      <c r="Q1081" s="185"/>
      <c r="R1081" s="185"/>
      <c r="S1081" s="185"/>
      <c r="T1081" s="185"/>
      <c r="U1081" s="185"/>
      <c r="V1081" s="100" t="s">
        <v>7736</v>
      </c>
      <c r="W1081" s="95" t="s">
        <v>7216</v>
      </c>
      <c r="X1081" s="96"/>
      <c r="Y1081" s="96"/>
      <c r="Z1081" s="96"/>
      <c r="AA1081" s="96"/>
      <c r="AB1081" s="96"/>
      <c r="AC1081" s="95"/>
      <c r="AD1081" s="95" t="s">
        <v>6606</v>
      </c>
      <c r="AE1081" s="100"/>
      <c r="AF1081" s="100" t="s">
        <v>2735</v>
      </c>
      <c r="AG1081" s="186"/>
      <c r="AH1081" s="187"/>
      <c r="AI1081" s="187"/>
      <c r="AJ1081" s="187"/>
      <c r="AK1081" s="188"/>
      <c r="AL1081" s="188"/>
      <c r="AM1081" s="189"/>
      <c r="AN1081" s="189"/>
      <c r="AO1081" s="189"/>
      <c r="AP1081" s="189"/>
      <c r="AQ1081" s="189"/>
      <c r="AR1081" s="189"/>
      <c r="AS1081" s="189"/>
      <c r="AT1081" s="194" t="s">
        <v>2639</v>
      </c>
      <c r="AU1081" s="104"/>
      <c r="AV1081" s="104"/>
      <c r="AW1081" s="104"/>
      <c r="AX1081" s="104"/>
      <c r="AY1081" s="104"/>
      <c r="AZ1081" s="104"/>
      <c r="BA1081" s="104"/>
      <c r="BB1081" s="104"/>
      <c r="BC1081" s="104"/>
      <c r="BD1081" s="104"/>
      <c r="BE1081" s="162"/>
      <c r="BF1081" s="104"/>
      <c r="BG1081" s="363"/>
      <c r="BH1081" s="228" t="s">
        <v>2640</v>
      </c>
      <c r="BI1081" s="193" t="s">
        <v>2640</v>
      </c>
      <c r="BJ1081" s="193" t="s">
        <v>7737</v>
      </c>
      <c r="BK1081" s="109"/>
    </row>
    <row r="1082" s="193" customFormat="true" ht="12.75" hidden="true" customHeight="true" outlineLevel="0" collapsed="false">
      <c r="A1082" s="315"/>
      <c r="B1082" s="316"/>
      <c r="C1082" s="316"/>
      <c r="D1082" s="380" t="s">
        <v>2641</v>
      </c>
      <c r="E1082" s="317" t="s">
        <v>2642</v>
      </c>
      <c r="F1082" s="87" t="s">
        <v>7738</v>
      </c>
      <c r="G1082" s="88"/>
      <c r="H1082" s="89" t="s">
        <v>7739</v>
      </c>
      <c r="I1082" s="90"/>
      <c r="J1082" s="90"/>
      <c r="K1082" s="91"/>
      <c r="L1082" s="90"/>
      <c r="M1082" s="90" t="s">
        <v>2749</v>
      </c>
      <c r="N1082" s="90"/>
      <c r="O1082" s="90"/>
      <c r="P1082" s="91"/>
      <c r="Q1082" s="185"/>
      <c r="R1082" s="185"/>
      <c r="S1082" s="185"/>
      <c r="T1082" s="185"/>
      <c r="U1082" s="185"/>
      <c r="V1082" s="100" t="s">
        <v>7740</v>
      </c>
      <c r="W1082" s="95" t="s">
        <v>7216</v>
      </c>
      <c r="X1082" s="96"/>
      <c r="Y1082" s="96"/>
      <c r="Z1082" s="96"/>
      <c r="AA1082" s="96"/>
      <c r="AB1082" s="96"/>
      <c r="AC1082" s="95"/>
      <c r="AD1082" s="95" t="s">
        <v>6606</v>
      </c>
      <c r="AE1082" s="100"/>
      <c r="AF1082" s="100" t="s">
        <v>2735</v>
      </c>
      <c r="AG1082" s="186"/>
      <c r="AH1082" s="187"/>
      <c r="AI1082" s="187"/>
      <c r="AJ1082" s="187"/>
      <c r="AK1082" s="188"/>
      <c r="AL1082" s="188"/>
      <c r="AM1082" s="189"/>
      <c r="AN1082" s="189"/>
      <c r="AO1082" s="189"/>
      <c r="AP1082" s="189"/>
      <c r="AQ1082" s="189"/>
      <c r="AR1082" s="189"/>
      <c r="AS1082" s="189"/>
      <c r="AT1082" s="194" t="s">
        <v>2641</v>
      </c>
      <c r="AU1082" s="104"/>
      <c r="AV1082" s="104"/>
      <c r="AW1082" s="104"/>
      <c r="AX1082" s="104"/>
      <c r="AY1082" s="104"/>
      <c r="AZ1082" s="104"/>
      <c r="BA1082" s="104"/>
      <c r="BB1082" s="104"/>
      <c r="BC1082" s="104"/>
      <c r="BD1082" s="104"/>
      <c r="BE1082" s="162"/>
      <c r="BF1082" s="104"/>
      <c r="BG1082" s="363"/>
      <c r="BH1082" s="228" t="s">
        <v>2642</v>
      </c>
      <c r="BI1082" s="193" t="s">
        <v>2642</v>
      </c>
      <c r="BJ1082" s="193" t="s">
        <v>7741</v>
      </c>
      <c r="BK1082" s="109"/>
    </row>
    <row r="1083" s="193" customFormat="true" ht="13.5" hidden="true" customHeight="true" outlineLevel="0" collapsed="false">
      <c r="A1083" s="315"/>
      <c r="B1083" s="316"/>
      <c r="C1083" s="316"/>
      <c r="D1083" s="373" t="s">
        <v>2643</v>
      </c>
      <c r="E1083" s="317" t="s">
        <v>2644</v>
      </c>
      <c r="F1083" s="87" t="s">
        <v>7742</v>
      </c>
      <c r="G1083" s="88"/>
      <c r="H1083" s="89" t="s">
        <v>7743</v>
      </c>
      <c r="I1083" s="90"/>
      <c r="J1083" s="90"/>
      <c r="K1083" s="91"/>
      <c r="L1083" s="90"/>
      <c r="M1083" s="90" t="s">
        <v>2749</v>
      </c>
      <c r="N1083" s="90"/>
      <c r="O1083" s="90"/>
      <c r="P1083" s="91"/>
      <c r="Q1083" s="185"/>
      <c r="R1083" s="185"/>
      <c r="S1083" s="185"/>
      <c r="T1083" s="185"/>
      <c r="U1083" s="185"/>
      <c r="V1083" s="100" t="s">
        <v>7744</v>
      </c>
      <c r="W1083" s="95" t="s">
        <v>7216</v>
      </c>
      <c r="X1083" s="96"/>
      <c r="Y1083" s="96"/>
      <c r="Z1083" s="96"/>
      <c r="AA1083" s="96"/>
      <c r="AB1083" s="96"/>
      <c r="AC1083" s="95"/>
      <c r="AD1083" s="95" t="s">
        <v>6606</v>
      </c>
      <c r="AE1083" s="100"/>
      <c r="AF1083" s="100" t="s">
        <v>2735</v>
      </c>
      <c r="AG1083" s="186"/>
      <c r="AH1083" s="187"/>
      <c r="AI1083" s="187"/>
      <c r="AJ1083" s="187"/>
      <c r="AK1083" s="188"/>
      <c r="AL1083" s="189"/>
      <c r="AM1083" s="189"/>
      <c r="AN1083" s="189"/>
      <c r="AO1083" s="189"/>
      <c r="AP1083" s="188"/>
      <c r="AQ1083" s="189"/>
      <c r="AR1083" s="189"/>
      <c r="AS1083" s="189"/>
      <c r="AT1083" s="194" t="s">
        <v>2643</v>
      </c>
      <c r="AU1083" s="104"/>
      <c r="AV1083" s="104"/>
      <c r="AW1083" s="104"/>
      <c r="AX1083" s="104"/>
      <c r="AY1083" s="104"/>
      <c r="AZ1083" s="104"/>
      <c r="BA1083" s="104"/>
      <c r="BB1083" s="104"/>
      <c r="BC1083" s="104"/>
      <c r="BD1083" s="104"/>
      <c r="BE1083" s="104"/>
      <c r="BF1083" s="104"/>
      <c r="BG1083" s="383"/>
      <c r="BH1083" s="228" t="s">
        <v>2644</v>
      </c>
      <c r="BI1083" s="193" t="s">
        <v>2644</v>
      </c>
      <c r="BJ1083" s="193" t="s">
        <v>7745</v>
      </c>
      <c r="BK1083" s="109"/>
    </row>
    <row r="1084" s="193" customFormat="true" ht="12.75" hidden="true" customHeight="true" outlineLevel="0" collapsed="false">
      <c r="A1084" s="315"/>
      <c r="B1084" s="316"/>
      <c r="C1084" s="316"/>
      <c r="D1084" s="384" t="s">
        <v>2645</v>
      </c>
      <c r="E1084" s="317" t="s">
        <v>2646</v>
      </c>
      <c r="F1084" s="87" t="s">
        <v>7746</v>
      </c>
      <c r="G1084" s="88"/>
      <c r="H1084" s="89" t="s">
        <v>7747</v>
      </c>
      <c r="I1084" s="90"/>
      <c r="J1084" s="90"/>
      <c r="K1084" s="91"/>
      <c r="L1084" s="90"/>
      <c r="M1084" s="90" t="s">
        <v>2749</v>
      </c>
      <c r="N1084" s="90"/>
      <c r="O1084" s="90"/>
      <c r="P1084" s="91"/>
      <c r="Q1084" s="185"/>
      <c r="R1084" s="185"/>
      <c r="S1084" s="185"/>
      <c r="T1084" s="185"/>
      <c r="U1084" s="185"/>
      <c r="V1084" s="100" t="s">
        <v>7748</v>
      </c>
      <c r="W1084" s="95" t="s">
        <v>7216</v>
      </c>
      <c r="X1084" s="96"/>
      <c r="Y1084" s="96"/>
      <c r="Z1084" s="96"/>
      <c r="AA1084" s="96"/>
      <c r="AB1084" s="96"/>
      <c r="AC1084" s="95"/>
      <c r="AD1084" s="95" t="s">
        <v>6606</v>
      </c>
      <c r="AE1084" s="100"/>
      <c r="AF1084" s="100" t="s">
        <v>2735</v>
      </c>
      <c r="AG1084" s="187"/>
      <c r="AH1084" s="187"/>
      <c r="AI1084" s="187"/>
      <c r="AJ1084" s="187"/>
      <c r="AK1084" s="188"/>
      <c r="AL1084" s="189"/>
      <c r="AM1084" s="189"/>
      <c r="AN1084" s="189"/>
      <c r="AO1084" s="189"/>
      <c r="AP1084" s="189"/>
      <c r="AQ1084" s="189"/>
      <c r="AR1084" s="189"/>
      <c r="AS1084" s="188"/>
      <c r="AT1084" s="238" t="s">
        <v>2645</v>
      </c>
      <c r="AU1084" s="104"/>
      <c r="AV1084" s="104"/>
      <c r="AW1084" s="104"/>
      <c r="AX1084" s="104"/>
      <c r="AY1084" s="104"/>
      <c r="AZ1084" s="104"/>
      <c r="BA1084" s="104"/>
      <c r="BB1084" s="104"/>
      <c r="BC1084" s="104"/>
      <c r="BD1084" s="104"/>
      <c r="BE1084" s="104"/>
      <c r="BF1084" s="104"/>
      <c r="BG1084" s="383"/>
      <c r="BH1084" s="228" t="s">
        <v>2646</v>
      </c>
      <c r="BI1084" s="193" t="s">
        <v>2646</v>
      </c>
      <c r="BJ1084" s="193" t="s">
        <v>7749</v>
      </c>
      <c r="BK1084" s="109"/>
    </row>
    <row r="1085" s="193" customFormat="true" ht="12.75" hidden="true" customHeight="true" outlineLevel="0" collapsed="false">
      <c r="A1085" s="315"/>
      <c r="B1085" s="316"/>
      <c r="C1085" s="316"/>
      <c r="D1085" s="384" t="s">
        <v>2647</v>
      </c>
      <c r="E1085" s="317" t="s">
        <v>2648</v>
      </c>
      <c r="F1085" s="87" t="s">
        <v>7750</v>
      </c>
      <c r="G1085" s="88"/>
      <c r="H1085" s="89" t="s">
        <v>7751</v>
      </c>
      <c r="I1085" s="90"/>
      <c r="J1085" s="90"/>
      <c r="K1085" s="91"/>
      <c r="L1085" s="90"/>
      <c r="M1085" s="90" t="s">
        <v>2749</v>
      </c>
      <c r="N1085" s="90"/>
      <c r="O1085" s="90"/>
      <c r="P1085" s="91"/>
      <c r="Q1085" s="185"/>
      <c r="R1085" s="185"/>
      <c r="S1085" s="185"/>
      <c r="T1085" s="185"/>
      <c r="U1085" s="185"/>
      <c r="V1085" s="100" t="s">
        <v>7752</v>
      </c>
      <c r="W1085" s="95" t="s">
        <v>7216</v>
      </c>
      <c r="X1085" s="96"/>
      <c r="Y1085" s="96"/>
      <c r="Z1085" s="96"/>
      <c r="AA1085" s="96"/>
      <c r="AB1085" s="96"/>
      <c r="AC1085" s="95"/>
      <c r="AD1085" s="95" t="s">
        <v>6606</v>
      </c>
      <c r="AE1085" s="100"/>
      <c r="AF1085" s="100" t="s">
        <v>2735</v>
      </c>
      <c r="AG1085" s="187"/>
      <c r="AH1085" s="187"/>
      <c r="AI1085" s="187"/>
      <c r="AJ1085" s="187"/>
      <c r="AK1085" s="188"/>
      <c r="AL1085" s="189"/>
      <c r="AM1085" s="189"/>
      <c r="AN1085" s="189"/>
      <c r="AO1085" s="189"/>
      <c r="AP1085" s="189"/>
      <c r="AQ1085" s="189"/>
      <c r="AR1085" s="189"/>
      <c r="AS1085" s="188"/>
      <c r="AT1085" s="239" t="s">
        <v>2647</v>
      </c>
      <c r="AU1085" s="104"/>
      <c r="AV1085" s="104"/>
      <c r="AW1085" s="104"/>
      <c r="AX1085" s="104"/>
      <c r="AY1085" s="104"/>
      <c r="AZ1085" s="104"/>
      <c r="BA1085" s="104"/>
      <c r="BB1085" s="104"/>
      <c r="BC1085" s="104"/>
      <c r="BD1085" s="104"/>
      <c r="BE1085" s="104"/>
      <c r="BF1085" s="104"/>
      <c r="BG1085" s="383"/>
      <c r="BH1085" s="228" t="s">
        <v>2648</v>
      </c>
      <c r="BI1085" s="193" t="s">
        <v>2648</v>
      </c>
      <c r="BJ1085" s="193" t="s">
        <v>7753</v>
      </c>
      <c r="BK1085" s="109"/>
    </row>
    <row r="1086" customFormat="false" ht="15" hidden="true" customHeight="false" outlineLevel="0" collapsed="false">
      <c r="A1086" s="315"/>
      <c r="B1086" s="330"/>
      <c r="C1086" s="330"/>
      <c r="D1086" s="332" t="s">
        <v>2649</v>
      </c>
      <c r="E1086" s="317" t="s">
        <v>2651</v>
      </c>
      <c r="F1086" s="87" t="s">
        <v>7754</v>
      </c>
      <c r="G1086" s="88"/>
      <c r="H1086" s="89" t="s">
        <v>7755</v>
      </c>
      <c r="I1086" s="90"/>
      <c r="J1086" s="90"/>
      <c r="K1086" s="91"/>
      <c r="L1086" s="90"/>
      <c r="M1086" s="90" t="s">
        <v>2749</v>
      </c>
      <c r="N1086" s="90"/>
      <c r="O1086" s="90"/>
      <c r="P1086" s="91"/>
      <c r="Q1086" s="185"/>
      <c r="R1086" s="185"/>
      <c r="S1086" s="185"/>
      <c r="T1086" s="185"/>
      <c r="U1086" s="185"/>
      <c r="V1086" s="100" t="s">
        <v>7756</v>
      </c>
      <c r="W1086" s="95" t="s">
        <v>7216</v>
      </c>
      <c r="X1086" s="96"/>
      <c r="Y1086" s="96"/>
      <c r="Z1086" s="96"/>
      <c r="AA1086" s="96"/>
      <c r="AB1086" s="96"/>
      <c r="AC1086" s="95"/>
      <c r="AD1086" s="95" t="s">
        <v>6606</v>
      </c>
      <c r="AE1086" s="100"/>
      <c r="AF1086" s="100" t="s">
        <v>2735</v>
      </c>
      <c r="AG1086" s="187"/>
      <c r="AH1086" s="187"/>
      <c r="AI1086" s="187"/>
      <c r="AJ1086" s="187"/>
      <c r="AK1086" s="188"/>
      <c r="AL1086" s="189"/>
      <c r="AM1086" s="189"/>
      <c r="AN1086" s="189"/>
      <c r="AO1086" s="189"/>
      <c r="AP1086" s="189"/>
      <c r="AQ1086" s="189"/>
      <c r="AR1086" s="189"/>
      <c r="AS1086" s="188"/>
      <c r="AT1086" s="239" t="s">
        <v>2650</v>
      </c>
      <c r="AU1086" s="104"/>
      <c r="AV1086" s="104"/>
      <c r="AW1086" s="104"/>
      <c r="AX1086" s="104"/>
      <c r="AY1086" s="104"/>
      <c r="AZ1086" s="104"/>
      <c r="BA1086" s="104"/>
      <c r="BB1086" s="104"/>
      <c r="BC1086" s="104"/>
      <c r="BD1086" s="104"/>
      <c r="BE1086" s="104"/>
      <c r="BF1086" s="104"/>
      <c r="BG1086" s="383"/>
      <c r="BH1086" s="228" t="s">
        <v>2651</v>
      </c>
      <c r="BI1086" s="1" t="s">
        <v>2651</v>
      </c>
      <c r="BJ1086" s="1" t="s">
        <v>7757</v>
      </c>
      <c r="BK1086" s="109"/>
    </row>
    <row r="1087" customFormat="false" ht="15" hidden="true" customHeight="false" outlineLevel="0" collapsed="false">
      <c r="A1087" s="315"/>
      <c r="B1087" s="330"/>
      <c r="C1087" s="330"/>
      <c r="D1087" s="332" t="s">
        <v>2652</v>
      </c>
      <c r="E1087" s="317" t="s">
        <v>2654</v>
      </c>
      <c r="F1087" s="87" t="s">
        <v>7758</v>
      </c>
      <c r="G1087" s="88"/>
      <c r="H1087" s="89" t="s">
        <v>7759</v>
      </c>
      <c r="I1087" s="90"/>
      <c r="J1087" s="90"/>
      <c r="K1087" s="91"/>
      <c r="L1087" s="90"/>
      <c r="M1087" s="90" t="s">
        <v>2749</v>
      </c>
      <c r="N1087" s="90"/>
      <c r="O1087" s="90"/>
      <c r="P1087" s="91"/>
      <c r="Q1087" s="185"/>
      <c r="R1087" s="185"/>
      <c r="S1087" s="185"/>
      <c r="T1087" s="185"/>
      <c r="U1087" s="185"/>
      <c r="V1087" s="100" t="s">
        <v>7760</v>
      </c>
      <c r="W1087" s="95" t="s">
        <v>7216</v>
      </c>
      <c r="X1087" s="96"/>
      <c r="Y1087" s="96"/>
      <c r="Z1087" s="96"/>
      <c r="AA1087" s="96"/>
      <c r="AB1087" s="96"/>
      <c r="AC1087" s="95"/>
      <c r="AD1087" s="95" t="s">
        <v>6606</v>
      </c>
      <c r="AE1087" s="100"/>
      <c r="AF1087" s="100" t="s">
        <v>2735</v>
      </c>
      <c r="AG1087" s="187"/>
      <c r="AH1087" s="187"/>
      <c r="AI1087" s="187"/>
      <c r="AJ1087" s="187"/>
      <c r="AK1087" s="188"/>
      <c r="AL1087" s="189"/>
      <c r="AM1087" s="189"/>
      <c r="AN1087" s="189"/>
      <c r="AO1087" s="189"/>
      <c r="AP1087" s="189"/>
      <c r="AQ1087" s="189"/>
      <c r="AR1087" s="189"/>
      <c r="AS1087" s="188"/>
      <c r="AT1087" s="239" t="s">
        <v>2653</v>
      </c>
      <c r="AU1087" s="104"/>
      <c r="AV1087" s="104"/>
      <c r="AW1087" s="104"/>
      <c r="AX1087" s="104"/>
      <c r="AY1087" s="104"/>
      <c r="AZ1087" s="104"/>
      <c r="BA1087" s="104"/>
      <c r="BB1087" s="104"/>
      <c r="BC1087" s="104"/>
      <c r="BD1087" s="104"/>
      <c r="BE1087" s="104"/>
      <c r="BF1087" s="104"/>
      <c r="BG1087" s="383"/>
      <c r="BH1087" s="228" t="s">
        <v>2654</v>
      </c>
      <c r="BI1087" s="1" t="s">
        <v>2654</v>
      </c>
      <c r="BJ1087" s="1" t="s">
        <v>7761</v>
      </c>
      <c r="BK1087" s="109"/>
    </row>
    <row r="1088" customFormat="false" ht="15" hidden="true" customHeight="false" outlineLevel="0" collapsed="false">
      <c r="A1088" s="315"/>
      <c r="B1088" s="330"/>
      <c r="C1088" s="330"/>
      <c r="D1088" s="332" t="s">
        <v>2655</v>
      </c>
      <c r="E1088" s="317" t="s">
        <v>2657</v>
      </c>
      <c r="F1088" s="87" t="s">
        <v>7762</v>
      </c>
      <c r="G1088" s="88"/>
      <c r="H1088" s="89" t="s">
        <v>7763</v>
      </c>
      <c r="I1088" s="90"/>
      <c r="J1088" s="90"/>
      <c r="K1088" s="91"/>
      <c r="L1088" s="90"/>
      <c r="M1088" s="90" t="s">
        <v>2749</v>
      </c>
      <c r="N1088" s="90"/>
      <c r="O1088" s="90"/>
      <c r="P1088" s="91"/>
      <c r="Q1088" s="185"/>
      <c r="R1088" s="185"/>
      <c r="S1088" s="185"/>
      <c r="T1088" s="185"/>
      <c r="U1088" s="185"/>
      <c r="V1088" s="100" t="s">
        <v>7764</v>
      </c>
      <c r="W1088" s="95" t="s">
        <v>7216</v>
      </c>
      <c r="X1088" s="96"/>
      <c r="Y1088" s="96"/>
      <c r="Z1088" s="96"/>
      <c r="AA1088" s="96"/>
      <c r="AB1088" s="96"/>
      <c r="AC1088" s="95"/>
      <c r="AD1088" s="95" t="s">
        <v>6606</v>
      </c>
      <c r="AE1088" s="100"/>
      <c r="AF1088" s="100" t="s">
        <v>2735</v>
      </c>
      <c r="AG1088" s="187"/>
      <c r="AH1088" s="187"/>
      <c r="AI1088" s="187"/>
      <c r="AJ1088" s="187"/>
      <c r="AK1088" s="188"/>
      <c r="AL1088" s="189"/>
      <c r="AM1088" s="189"/>
      <c r="AN1088" s="189"/>
      <c r="AO1088" s="189"/>
      <c r="AP1088" s="189"/>
      <c r="AQ1088" s="189"/>
      <c r="AR1088" s="189"/>
      <c r="AS1088" s="188"/>
      <c r="AT1088" s="239" t="s">
        <v>2656</v>
      </c>
      <c r="AU1088" s="104"/>
      <c r="AV1088" s="104"/>
      <c r="AW1088" s="104"/>
      <c r="AX1088" s="104"/>
      <c r="AY1088" s="104"/>
      <c r="AZ1088" s="104"/>
      <c r="BA1088" s="104"/>
      <c r="BB1088" s="104"/>
      <c r="BC1088" s="104"/>
      <c r="BD1088" s="104"/>
      <c r="BE1088" s="104"/>
      <c r="BF1088" s="104"/>
      <c r="BG1088" s="383"/>
      <c r="BH1088" s="228" t="s">
        <v>2657</v>
      </c>
      <c r="BI1088" s="1" t="s">
        <v>2657</v>
      </c>
      <c r="BJ1088" s="1" t="s">
        <v>7765</v>
      </c>
      <c r="BK1088" s="109"/>
    </row>
    <row r="1089" customFormat="false" ht="15" hidden="true" customHeight="false" outlineLevel="0" collapsed="false">
      <c r="A1089" s="315"/>
      <c r="B1089" s="330"/>
      <c r="C1089" s="330"/>
      <c r="D1089" s="332" t="s">
        <v>2658</v>
      </c>
      <c r="E1089" s="317" t="s">
        <v>2660</v>
      </c>
      <c r="F1089" s="87" t="s">
        <v>7766</v>
      </c>
      <c r="G1089" s="88"/>
      <c r="H1089" s="89" t="s">
        <v>7767</v>
      </c>
      <c r="I1089" s="90"/>
      <c r="J1089" s="90"/>
      <c r="K1089" s="91"/>
      <c r="L1089" s="90"/>
      <c r="M1089" s="90" t="s">
        <v>2749</v>
      </c>
      <c r="N1089" s="90"/>
      <c r="O1089" s="90"/>
      <c r="P1089" s="91"/>
      <c r="Q1089" s="185"/>
      <c r="R1089" s="185"/>
      <c r="S1089" s="185"/>
      <c r="T1089" s="185"/>
      <c r="U1089" s="185"/>
      <c r="V1089" s="100" t="s">
        <v>7768</v>
      </c>
      <c r="W1089" s="95" t="s">
        <v>7216</v>
      </c>
      <c r="X1089" s="96"/>
      <c r="Y1089" s="96"/>
      <c r="Z1089" s="96"/>
      <c r="AA1089" s="96"/>
      <c r="AB1089" s="96"/>
      <c r="AC1089" s="95"/>
      <c r="AD1089" s="95" t="s">
        <v>6606</v>
      </c>
      <c r="AE1089" s="100"/>
      <c r="AF1089" s="100" t="s">
        <v>2735</v>
      </c>
      <c r="AG1089" s="187"/>
      <c r="AH1089" s="187"/>
      <c r="AI1089" s="187"/>
      <c r="AJ1089" s="187"/>
      <c r="AK1089" s="188"/>
      <c r="AL1089" s="189"/>
      <c r="AM1089" s="189"/>
      <c r="AN1089" s="189"/>
      <c r="AO1089" s="189"/>
      <c r="AP1089" s="189"/>
      <c r="AQ1089" s="189"/>
      <c r="AR1089" s="189"/>
      <c r="AS1089" s="188"/>
      <c r="AT1089" s="239" t="s">
        <v>2659</v>
      </c>
      <c r="AU1089" s="104"/>
      <c r="AV1089" s="104"/>
      <c r="AW1089" s="104"/>
      <c r="AX1089" s="104"/>
      <c r="AY1089" s="104"/>
      <c r="AZ1089" s="104"/>
      <c r="BA1089" s="104"/>
      <c r="BB1089" s="104"/>
      <c r="BC1089" s="104"/>
      <c r="BD1089" s="104"/>
      <c r="BE1089" s="104"/>
      <c r="BF1089" s="104"/>
      <c r="BG1089" s="383"/>
      <c r="BH1089" s="228" t="s">
        <v>2660</v>
      </c>
      <c r="BI1089" s="1" t="s">
        <v>2660</v>
      </c>
      <c r="BJ1089" s="1" t="s">
        <v>7769</v>
      </c>
      <c r="BK1089" s="109"/>
    </row>
    <row r="1090" customFormat="false" ht="15" hidden="true" customHeight="false" outlineLevel="0" collapsed="false">
      <c r="A1090" s="315"/>
      <c r="B1090" s="330"/>
      <c r="C1090" s="330"/>
      <c r="D1090" s="332" t="s">
        <v>2661</v>
      </c>
      <c r="E1090" s="317" t="s">
        <v>2663</v>
      </c>
      <c r="F1090" s="87" t="s">
        <v>7770</v>
      </c>
      <c r="G1090" s="88"/>
      <c r="H1090" s="89" t="s">
        <v>7771</v>
      </c>
      <c r="I1090" s="90"/>
      <c r="J1090" s="90"/>
      <c r="K1090" s="91"/>
      <c r="L1090" s="90"/>
      <c r="M1090" s="90" t="s">
        <v>2749</v>
      </c>
      <c r="N1090" s="90"/>
      <c r="O1090" s="90"/>
      <c r="P1090" s="91"/>
      <c r="Q1090" s="185"/>
      <c r="R1090" s="185"/>
      <c r="S1090" s="185"/>
      <c r="T1090" s="185"/>
      <c r="U1090" s="185"/>
      <c r="V1090" s="100" t="s">
        <v>7772</v>
      </c>
      <c r="W1090" s="95" t="s">
        <v>7216</v>
      </c>
      <c r="X1090" s="96"/>
      <c r="Y1090" s="96"/>
      <c r="Z1090" s="96"/>
      <c r="AA1090" s="96"/>
      <c r="AB1090" s="96"/>
      <c r="AC1090" s="95"/>
      <c r="AD1090" s="95" t="s">
        <v>6606</v>
      </c>
      <c r="AE1090" s="100"/>
      <c r="AF1090" s="100" t="s">
        <v>2735</v>
      </c>
      <c r="AG1090" s="187"/>
      <c r="AH1090" s="187"/>
      <c r="AI1090" s="187"/>
      <c r="AJ1090" s="187"/>
      <c r="AK1090" s="188"/>
      <c r="AL1090" s="189"/>
      <c r="AM1090" s="189"/>
      <c r="AN1090" s="189"/>
      <c r="AO1090" s="189"/>
      <c r="AP1090" s="189"/>
      <c r="AQ1090" s="189"/>
      <c r="AR1090" s="189"/>
      <c r="AS1090" s="188"/>
      <c r="AT1090" s="239" t="s">
        <v>2662</v>
      </c>
      <c r="AU1090" s="104"/>
      <c r="AV1090" s="104"/>
      <c r="AW1090" s="104"/>
      <c r="AX1090" s="104"/>
      <c r="AY1090" s="104"/>
      <c r="AZ1090" s="104"/>
      <c r="BA1090" s="104"/>
      <c r="BB1090" s="104"/>
      <c r="BC1090" s="104"/>
      <c r="BD1090" s="104"/>
      <c r="BE1090" s="104"/>
      <c r="BF1090" s="104"/>
      <c r="BG1090" s="383"/>
      <c r="BH1090" s="228" t="s">
        <v>2663</v>
      </c>
      <c r="BI1090" s="1" t="s">
        <v>2663</v>
      </c>
      <c r="BJ1090" s="1" t="s">
        <v>7773</v>
      </c>
      <c r="BK1090" s="109"/>
    </row>
    <row r="1091" customFormat="false" ht="15" hidden="true" customHeight="false" outlineLevel="0" collapsed="false">
      <c r="A1091" s="315"/>
      <c r="B1091" s="330"/>
      <c r="C1091" s="330"/>
      <c r="D1091" s="332" t="s">
        <v>2664</v>
      </c>
      <c r="E1091" s="317" t="s">
        <v>2666</v>
      </c>
      <c r="F1091" s="87" t="s">
        <v>7774</v>
      </c>
      <c r="G1091" s="88"/>
      <c r="H1091" s="89" t="s">
        <v>7775</v>
      </c>
      <c r="I1091" s="90"/>
      <c r="J1091" s="90"/>
      <c r="K1091" s="91"/>
      <c r="L1091" s="90"/>
      <c r="M1091" s="90" t="s">
        <v>2749</v>
      </c>
      <c r="N1091" s="90"/>
      <c r="O1091" s="90"/>
      <c r="P1091" s="91"/>
      <c r="Q1091" s="185"/>
      <c r="R1091" s="185"/>
      <c r="S1091" s="185"/>
      <c r="T1091" s="185"/>
      <c r="U1091" s="185"/>
      <c r="V1091" s="100" t="s">
        <v>7776</v>
      </c>
      <c r="W1091" s="95" t="s">
        <v>7216</v>
      </c>
      <c r="X1091" s="96"/>
      <c r="Y1091" s="96"/>
      <c r="Z1091" s="96"/>
      <c r="AA1091" s="96"/>
      <c r="AB1091" s="96"/>
      <c r="AC1091" s="95"/>
      <c r="AD1091" s="95" t="s">
        <v>6606</v>
      </c>
      <c r="AE1091" s="100"/>
      <c r="AF1091" s="100" t="s">
        <v>2735</v>
      </c>
      <c r="AG1091" s="187"/>
      <c r="AH1091" s="187"/>
      <c r="AI1091" s="187"/>
      <c r="AJ1091" s="187"/>
      <c r="AK1091" s="188"/>
      <c r="AL1091" s="189"/>
      <c r="AM1091" s="189"/>
      <c r="AN1091" s="189"/>
      <c r="AO1091" s="189"/>
      <c r="AP1091" s="189"/>
      <c r="AQ1091" s="189"/>
      <c r="AR1091" s="189"/>
      <c r="AS1091" s="188"/>
      <c r="AT1091" s="239" t="s">
        <v>2665</v>
      </c>
      <c r="AU1091" s="104"/>
      <c r="AV1091" s="104"/>
      <c r="AW1091" s="104"/>
      <c r="AX1091" s="104"/>
      <c r="AY1091" s="104"/>
      <c r="AZ1091" s="104"/>
      <c r="BA1091" s="104"/>
      <c r="BB1091" s="104"/>
      <c r="BC1091" s="104"/>
      <c r="BD1091" s="104"/>
      <c r="BE1091" s="104"/>
      <c r="BF1091" s="104"/>
      <c r="BG1091" s="383"/>
      <c r="BH1091" s="228" t="s">
        <v>2666</v>
      </c>
      <c r="BI1091" s="1" t="s">
        <v>2666</v>
      </c>
      <c r="BJ1091" s="1" t="s">
        <v>7777</v>
      </c>
      <c r="BK1091" s="109"/>
    </row>
    <row r="1092" customFormat="false" ht="15" hidden="true" customHeight="false" outlineLevel="0" collapsed="false">
      <c r="A1092" s="315"/>
      <c r="B1092" s="330"/>
      <c r="C1092" s="330"/>
      <c r="D1092" s="332" t="s">
        <v>2667</v>
      </c>
      <c r="E1092" s="317" t="s">
        <v>2669</v>
      </c>
      <c r="F1092" s="87" t="s">
        <v>7778</v>
      </c>
      <c r="G1092" s="88"/>
      <c r="H1092" s="89" t="s">
        <v>7779</v>
      </c>
      <c r="I1092" s="90"/>
      <c r="J1092" s="90"/>
      <c r="K1092" s="91"/>
      <c r="L1092" s="90"/>
      <c r="M1092" s="90" t="s">
        <v>2749</v>
      </c>
      <c r="N1092" s="90"/>
      <c r="O1092" s="90"/>
      <c r="P1092" s="91"/>
      <c r="Q1092" s="185"/>
      <c r="R1092" s="185"/>
      <c r="S1092" s="185"/>
      <c r="T1092" s="185"/>
      <c r="U1092" s="185"/>
      <c r="V1092" s="100" t="s">
        <v>7780</v>
      </c>
      <c r="W1092" s="95" t="s">
        <v>7216</v>
      </c>
      <c r="X1092" s="96"/>
      <c r="Y1092" s="96"/>
      <c r="Z1092" s="96"/>
      <c r="AA1092" s="96"/>
      <c r="AB1092" s="96"/>
      <c r="AC1092" s="95"/>
      <c r="AD1092" s="95" t="s">
        <v>6606</v>
      </c>
      <c r="AE1092" s="100"/>
      <c r="AF1092" s="100" t="s">
        <v>2735</v>
      </c>
      <c r="AG1092" s="187"/>
      <c r="AH1092" s="187"/>
      <c r="AI1092" s="187"/>
      <c r="AJ1092" s="187"/>
      <c r="AK1092" s="188"/>
      <c r="AL1092" s="189"/>
      <c r="AM1092" s="189"/>
      <c r="AN1092" s="189"/>
      <c r="AO1092" s="189"/>
      <c r="AP1092" s="189"/>
      <c r="AQ1092" s="189"/>
      <c r="AR1092" s="189"/>
      <c r="AS1092" s="188"/>
      <c r="AT1092" s="239" t="s">
        <v>2668</v>
      </c>
      <c r="AU1092" s="104"/>
      <c r="AV1092" s="104"/>
      <c r="AW1092" s="104"/>
      <c r="AX1092" s="104"/>
      <c r="AY1092" s="104"/>
      <c r="AZ1092" s="104"/>
      <c r="BA1092" s="104"/>
      <c r="BB1092" s="104"/>
      <c r="BC1092" s="104"/>
      <c r="BD1092" s="104"/>
      <c r="BE1092" s="104"/>
      <c r="BF1092" s="104"/>
      <c r="BG1092" s="383"/>
      <c r="BH1092" s="228" t="s">
        <v>2669</v>
      </c>
      <c r="BI1092" s="1" t="s">
        <v>2669</v>
      </c>
      <c r="BJ1092" s="1" t="s">
        <v>7781</v>
      </c>
      <c r="BK1092" s="109"/>
    </row>
    <row r="1093" customFormat="false" ht="15" hidden="true" customHeight="false" outlineLevel="0" collapsed="false">
      <c r="A1093" s="315"/>
      <c r="B1093" s="330"/>
      <c r="C1093" s="330"/>
      <c r="D1093" s="332" t="s">
        <v>2670</v>
      </c>
      <c r="E1093" s="317" t="s">
        <v>2672</v>
      </c>
      <c r="F1093" s="87" t="s">
        <v>7782</v>
      </c>
      <c r="G1093" s="88"/>
      <c r="H1093" s="89" t="s">
        <v>7783</v>
      </c>
      <c r="I1093" s="90"/>
      <c r="J1093" s="90"/>
      <c r="K1093" s="91"/>
      <c r="L1093" s="90"/>
      <c r="M1093" s="90" t="s">
        <v>2749</v>
      </c>
      <c r="N1093" s="90"/>
      <c r="O1093" s="90"/>
      <c r="P1093" s="91"/>
      <c r="Q1093" s="185"/>
      <c r="R1093" s="185"/>
      <c r="S1093" s="185"/>
      <c r="T1093" s="185"/>
      <c r="U1093" s="185"/>
      <c r="V1093" s="100" t="s">
        <v>7784</v>
      </c>
      <c r="W1093" s="95" t="s">
        <v>7216</v>
      </c>
      <c r="X1093" s="96"/>
      <c r="Y1093" s="96"/>
      <c r="Z1093" s="96"/>
      <c r="AA1093" s="96"/>
      <c r="AB1093" s="96"/>
      <c r="AC1093" s="95"/>
      <c r="AD1093" s="95" t="s">
        <v>6606</v>
      </c>
      <c r="AE1093" s="100"/>
      <c r="AF1093" s="100" t="s">
        <v>2735</v>
      </c>
      <c r="AG1093" s="187"/>
      <c r="AH1093" s="187"/>
      <c r="AI1093" s="187"/>
      <c r="AJ1093" s="187"/>
      <c r="AK1093" s="188"/>
      <c r="AL1093" s="189"/>
      <c r="AM1093" s="189"/>
      <c r="AN1093" s="189"/>
      <c r="AO1093" s="189"/>
      <c r="AP1093" s="189"/>
      <c r="AQ1093" s="189"/>
      <c r="AR1093" s="189"/>
      <c r="AS1093" s="188"/>
      <c r="AT1093" s="239" t="s">
        <v>2671</v>
      </c>
      <c r="AU1093" s="104"/>
      <c r="AV1093" s="104"/>
      <c r="AW1093" s="104"/>
      <c r="AX1093" s="104"/>
      <c r="AY1093" s="104"/>
      <c r="AZ1093" s="104"/>
      <c r="BA1093" s="104"/>
      <c r="BB1093" s="104"/>
      <c r="BC1093" s="104"/>
      <c r="BD1093" s="104"/>
      <c r="BE1093" s="104"/>
      <c r="BF1093" s="104"/>
      <c r="BG1093" s="383"/>
      <c r="BH1093" s="228" t="s">
        <v>2672</v>
      </c>
      <c r="BI1093" s="1" t="s">
        <v>2672</v>
      </c>
      <c r="BJ1093" s="1" t="s">
        <v>7785</v>
      </c>
      <c r="BK1093" s="109"/>
    </row>
    <row r="1094" customFormat="false" ht="15" hidden="true" customHeight="false" outlineLevel="0" collapsed="false">
      <c r="A1094" s="315"/>
      <c r="B1094" s="330"/>
      <c r="C1094" s="330"/>
      <c r="D1094" s="332" t="s">
        <v>2673</v>
      </c>
      <c r="E1094" s="317" t="s">
        <v>2674</v>
      </c>
      <c r="F1094" s="87" t="s">
        <v>7786</v>
      </c>
      <c r="G1094" s="88"/>
      <c r="H1094" s="89" t="s">
        <v>7787</v>
      </c>
      <c r="I1094" s="90"/>
      <c r="J1094" s="90"/>
      <c r="K1094" s="91"/>
      <c r="L1094" s="90"/>
      <c r="M1094" s="90" t="s">
        <v>2749</v>
      </c>
      <c r="N1094" s="90"/>
      <c r="O1094" s="90"/>
      <c r="P1094" s="91"/>
      <c r="Q1094" s="185"/>
      <c r="R1094" s="185"/>
      <c r="S1094" s="185"/>
      <c r="T1094" s="185"/>
      <c r="U1094" s="185"/>
      <c r="V1094" s="100" t="s">
        <v>7788</v>
      </c>
      <c r="W1094" s="95" t="s">
        <v>7216</v>
      </c>
      <c r="X1094" s="96"/>
      <c r="Y1094" s="96"/>
      <c r="Z1094" s="96"/>
      <c r="AA1094" s="96"/>
      <c r="AB1094" s="96"/>
      <c r="AC1094" s="95"/>
      <c r="AD1094" s="95" t="s">
        <v>6606</v>
      </c>
      <c r="AE1094" s="100"/>
      <c r="AF1094" s="100" t="s">
        <v>2735</v>
      </c>
      <c r="AG1094" s="187"/>
      <c r="AH1094" s="187"/>
      <c r="AI1094" s="187"/>
      <c r="AJ1094" s="187"/>
      <c r="AK1094" s="188"/>
      <c r="AL1094" s="189"/>
      <c r="AM1094" s="189"/>
      <c r="AN1094" s="189"/>
      <c r="AO1094" s="189"/>
      <c r="AP1094" s="189"/>
      <c r="AQ1094" s="189"/>
      <c r="AR1094" s="189"/>
      <c r="AS1094" s="188"/>
      <c r="AT1094" s="239" t="s">
        <v>2673</v>
      </c>
      <c r="AU1094" s="104"/>
      <c r="AV1094" s="104"/>
      <c r="AW1094" s="104"/>
      <c r="AX1094" s="104"/>
      <c r="AY1094" s="104"/>
      <c r="AZ1094" s="104"/>
      <c r="BA1094" s="104"/>
      <c r="BB1094" s="104"/>
      <c r="BC1094" s="104"/>
      <c r="BD1094" s="104"/>
      <c r="BE1094" s="104"/>
      <c r="BF1094" s="104"/>
      <c r="BG1094" s="383"/>
      <c r="BH1094" s="228" t="s">
        <v>2674</v>
      </c>
      <c r="BI1094" s="1" t="s">
        <v>2674</v>
      </c>
      <c r="BJ1094" s="1" t="s">
        <v>7789</v>
      </c>
      <c r="BK1094" s="109"/>
    </row>
    <row r="1095" customFormat="false" ht="15" hidden="true" customHeight="false" outlineLevel="0" collapsed="false">
      <c r="A1095" s="315"/>
      <c r="B1095" s="330"/>
      <c r="C1095" s="330"/>
      <c r="D1095" s="332" t="s">
        <v>2675</v>
      </c>
      <c r="E1095" s="317" t="s">
        <v>2676</v>
      </c>
      <c r="F1095" s="87" t="s">
        <v>7790</v>
      </c>
      <c r="G1095" s="88"/>
      <c r="H1095" s="89" t="s">
        <v>7791</v>
      </c>
      <c r="I1095" s="90"/>
      <c r="J1095" s="90"/>
      <c r="K1095" s="91"/>
      <c r="L1095" s="90"/>
      <c r="M1095" s="90" t="s">
        <v>2749</v>
      </c>
      <c r="N1095" s="90"/>
      <c r="O1095" s="90"/>
      <c r="P1095" s="91"/>
      <c r="Q1095" s="185"/>
      <c r="R1095" s="185"/>
      <c r="S1095" s="185"/>
      <c r="T1095" s="185"/>
      <c r="U1095" s="185"/>
      <c r="V1095" s="100" t="s">
        <v>7792</v>
      </c>
      <c r="W1095" s="95" t="s">
        <v>7216</v>
      </c>
      <c r="X1095" s="96"/>
      <c r="Y1095" s="96"/>
      <c r="Z1095" s="96"/>
      <c r="AA1095" s="96"/>
      <c r="AB1095" s="96"/>
      <c r="AC1095" s="95"/>
      <c r="AD1095" s="95" t="s">
        <v>6606</v>
      </c>
      <c r="AE1095" s="100"/>
      <c r="AF1095" s="100" t="s">
        <v>2735</v>
      </c>
      <c r="AG1095" s="187"/>
      <c r="AH1095" s="187"/>
      <c r="AI1095" s="187"/>
      <c r="AJ1095" s="187"/>
      <c r="AK1095" s="188"/>
      <c r="AL1095" s="189"/>
      <c r="AM1095" s="189"/>
      <c r="AN1095" s="189"/>
      <c r="AO1095" s="189"/>
      <c r="AP1095" s="189"/>
      <c r="AQ1095" s="189"/>
      <c r="AR1095" s="189"/>
      <c r="AS1095" s="188"/>
      <c r="AT1095" s="239" t="s">
        <v>2675</v>
      </c>
      <c r="AU1095" s="104"/>
      <c r="AV1095" s="104"/>
      <c r="AW1095" s="104"/>
      <c r="AX1095" s="104"/>
      <c r="AY1095" s="104"/>
      <c r="AZ1095" s="104"/>
      <c r="BA1095" s="104"/>
      <c r="BB1095" s="104"/>
      <c r="BC1095" s="104"/>
      <c r="BD1095" s="104"/>
      <c r="BE1095" s="104"/>
      <c r="BF1095" s="104"/>
      <c r="BG1095" s="383"/>
      <c r="BH1095" s="228" t="s">
        <v>2676</v>
      </c>
      <c r="BI1095" s="1" t="s">
        <v>2676</v>
      </c>
      <c r="BJ1095" s="1" t="s">
        <v>7793</v>
      </c>
      <c r="BK1095" s="109"/>
    </row>
    <row r="1096" customFormat="false" ht="15" hidden="true" customHeight="false" outlineLevel="0" collapsed="false">
      <c r="A1096" s="315"/>
      <c r="B1096" s="330"/>
      <c r="C1096" s="330"/>
      <c r="D1096" s="370" t="s">
        <v>2677</v>
      </c>
      <c r="E1096" s="317" t="s">
        <v>2678</v>
      </c>
      <c r="F1096" s="87" t="s">
        <v>7794</v>
      </c>
      <c r="G1096" s="88"/>
      <c r="H1096" s="89" t="s">
        <v>7795</v>
      </c>
      <c r="I1096" s="90"/>
      <c r="J1096" s="90"/>
      <c r="K1096" s="91"/>
      <c r="L1096" s="90"/>
      <c r="M1096" s="90" t="s">
        <v>2749</v>
      </c>
      <c r="N1096" s="90"/>
      <c r="O1096" s="90"/>
      <c r="P1096" s="91"/>
      <c r="Q1096" s="185"/>
      <c r="R1096" s="185"/>
      <c r="S1096" s="185"/>
      <c r="T1096" s="185"/>
      <c r="U1096" s="185"/>
      <c r="V1096" s="100" t="s">
        <v>7796</v>
      </c>
      <c r="W1096" s="95" t="s">
        <v>7216</v>
      </c>
      <c r="X1096" s="96"/>
      <c r="Y1096" s="96"/>
      <c r="Z1096" s="96"/>
      <c r="AA1096" s="96"/>
      <c r="AB1096" s="96"/>
      <c r="AC1096" s="95"/>
      <c r="AD1096" s="95" t="s">
        <v>6606</v>
      </c>
      <c r="AE1096" s="100"/>
      <c r="AF1096" s="100" t="s">
        <v>2735</v>
      </c>
      <c r="AG1096" s="187"/>
      <c r="AH1096" s="187"/>
      <c r="AI1096" s="187"/>
      <c r="AJ1096" s="187"/>
      <c r="AK1096" s="188"/>
      <c r="AL1096" s="189"/>
      <c r="AM1096" s="189"/>
      <c r="AN1096" s="189"/>
      <c r="AO1096" s="189"/>
      <c r="AP1096" s="189"/>
      <c r="AQ1096" s="189"/>
      <c r="AR1096" s="189"/>
      <c r="AS1096" s="188"/>
      <c r="AT1096" s="239" t="s">
        <v>2677</v>
      </c>
      <c r="AU1096" s="104"/>
      <c r="AV1096" s="104"/>
      <c r="AW1096" s="104"/>
      <c r="AX1096" s="104"/>
      <c r="AY1096" s="104"/>
      <c r="AZ1096" s="104"/>
      <c r="BA1096" s="104"/>
      <c r="BB1096" s="104"/>
      <c r="BC1096" s="104"/>
      <c r="BD1096" s="104"/>
      <c r="BE1096" s="104"/>
      <c r="BF1096" s="104"/>
      <c r="BG1096" s="383"/>
      <c r="BH1096" s="228" t="s">
        <v>2678</v>
      </c>
      <c r="BI1096" s="1" t="s">
        <v>2678</v>
      </c>
      <c r="BJ1096" s="1" t="s">
        <v>7797</v>
      </c>
      <c r="BK1096" s="109"/>
    </row>
    <row r="1097" customFormat="false" ht="15" hidden="true" customHeight="false" outlineLevel="0" collapsed="false">
      <c r="A1097" s="315"/>
      <c r="B1097" s="330"/>
      <c r="C1097" s="330"/>
      <c r="D1097" s="370" t="s">
        <v>2679</v>
      </c>
      <c r="E1097" s="317" t="s">
        <v>2680</v>
      </c>
      <c r="F1097" s="87" t="s">
        <v>7798</v>
      </c>
      <c r="G1097" s="88"/>
      <c r="H1097" s="89" t="s">
        <v>7799</v>
      </c>
      <c r="I1097" s="90"/>
      <c r="J1097" s="90"/>
      <c r="K1097" s="91"/>
      <c r="L1097" s="90"/>
      <c r="M1097" s="90" t="s">
        <v>2749</v>
      </c>
      <c r="N1097" s="90"/>
      <c r="O1097" s="90"/>
      <c r="P1097" s="91"/>
      <c r="Q1097" s="185"/>
      <c r="R1097" s="185"/>
      <c r="S1097" s="185"/>
      <c r="T1097" s="185"/>
      <c r="U1097" s="185"/>
      <c r="V1097" s="100" t="s">
        <v>7800</v>
      </c>
      <c r="W1097" s="95" t="s">
        <v>7216</v>
      </c>
      <c r="X1097" s="96"/>
      <c r="Y1097" s="96"/>
      <c r="Z1097" s="96"/>
      <c r="AA1097" s="96"/>
      <c r="AB1097" s="96"/>
      <c r="AC1097" s="95"/>
      <c r="AD1097" s="95" t="s">
        <v>6606</v>
      </c>
      <c r="AE1097" s="100"/>
      <c r="AF1097" s="100" t="s">
        <v>2735</v>
      </c>
      <c r="AG1097" s="187"/>
      <c r="AH1097" s="187"/>
      <c r="AI1097" s="187"/>
      <c r="AJ1097" s="187"/>
      <c r="AK1097" s="188"/>
      <c r="AL1097" s="189"/>
      <c r="AM1097" s="189"/>
      <c r="AN1097" s="189"/>
      <c r="AO1097" s="189"/>
      <c r="AP1097" s="189"/>
      <c r="AQ1097" s="189"/>
      <c r="AR1097" s="189"/>
      <c r="AS1097" s="188"/>
      <c r="AT1097" s="239" t="s">
        <v>2679</v>
      </c>
      <c r="AU1097" s="104"/>
      <c r="AV1097" s="104"/>
      <c r="AW1097" s="104"/>
      <c r="AX1097" s="104"/>
      <c r="AY1097" s="104"/>
      <c r="AZ1097" s="104"/>
      <c r="BA1097" s="104"/>
      <c r="BB1097" s="104"/>
      <c r="BC1097" s="104"/>
      <c r="BD1097" s="104"/>
      <c r="BE1097" s="104"/>
      <c r="BF1097" s="104"/>
      <c r="BG1097" s="383"/>
      <c r="BH1097" s="228" t="s">
        <v>2680</v>
      </c>
      <c r="BI1097" s="1" t="s">
        <v>2680</v>
      </c>
      <c r="BJ1097" s="1" t="s">
        <v>7801</v>
      </c>
      <c r="BK1097" s="109"/>
    </row>
    <row r="1098" customFormat="false" ht="15" hidden="true" customHeight="false" outlineLevel="0" collapsed="false">
      <c r="A1098" s="315"/>
      <c r="B1098" s="330"/>
      <c r="C1098" s="330"/>
      <c r="D1098" s="370" t="s">
        <v>2681</v>
      </c>
      <c r="E1098" s="317" t="s">
        <v>2682</v>
      </c>
      <c r="F1098" s="245" t="s">
        <v>7802</v>
      </c>
      <c r="G1098" s="246"/>
      <c r="H1098" s="241" t="s">
        <v>7803</v>
      </c>
      <c r="I1098" s="242"/>
      <c r="J1098" s="242"/>
      <c r="K1098" s="243"/>
      <c r="L1098" s="242"/>
      <c r="M1098" s="242" t="s">
        <v>2749</v>
      </c>
      <c r="N1098" s="242"/>
      <c r="O1098" s="242"/>
      <c r="P1098" s="243"/>
      <c r="Q1098" s="185"/>
      <c r="R1098" s="185"/>
      <c r="S1098" s="185"/>
      <c r="T1098" s="185"/>
      <c r="U1098" s="185"/>
      <c r="V1098" s="100" t="s">
        <v>7804</v>
      </c>
      <c r="W1098" s="95" t="s">
        <v>7216</v>
      </c>
      <c r="X1098" s="96"/>
      <c r="Y1098" s="96"/>
      <c r="Z1098" s="96"/>
      <c r="AA1098" s="96"/>
      <c r="AB1098" s="96"/>
      <c r="AC1098" s="95"/>
      <c r="AD1098" s="95" t="s">
        <v>6606</v>
      </c>
      <c r="AE1098" s="100"/>
      <c r="AF1098" s="100" t="s">
        <v>2735</v>
      </c>
      <c r="AG1098" s="187"/>
      <c r="AH1098" s="187"/>
      <c r="AI1098" s="187"/>
      <c r="AJ1098" s="187"/>
      <c r="AK1098" s="188"/>
      <c r="AL1098" s="189"/>
      <c r="AM1098" s="189"/>
      <c r="AN1098" s="189"/>
      <c r="AO1098" s="189"/>
      <c r="AP1098" s="189"/>
      <c r="AQ1098" s="189"/>
      <c r="AR1098" s="189"/>
      <c r="AS1098" s="188"/>
      <c r="AT1098" s="239" t="s">
        <v>2681</v>
      </c>
      <c r="AU1098" s="104"/>
      <c r="AV1098" s="104"/>
      <c r="AW1098" s="104"/>
      <c r="AX1098" s="104"/>
      <c r="AY1098" s="104"/>
      <c r="AZ1098" s="104"/>
      <c r="BA1098" s="104"/>
      <c r="BB1098" s="104"/>
      <c r="BC1098" s="104"/>
      <c r="BD1098" s="104"/>
      <c r="BE1098" s="104"/>
      <c r="BF1098" s="104"/>
      <c r="BG1098" s="383"/>
      <c r="BH1098" s="228" t="s">
        <v>2682</v>
      </c>
      <c r="BI1098" s="1" t="s">
        <v>2682</v>
      </c>
      <c r="BJ1098" s="1" t="s">
        <v>7805</v>
      </c>
      <c r="BK1098" s="109"/>
    </row>
    <row r="1099" customFormat="false" ht="15.75" hidden="true" customHeight="false" outlineLevel="0" collapsed="false">
      <c r="A1099" s="315"/>
      <c r="B1099" s="330"/>
      <c r="C1099" s="330"/>
      <c r="D1099" s="247" t="s">
        <v>2683</v>
      </c>
      <c r="E1099" s="247" t="s">
        <v>2684</v>
      </c>
      <c r="F1099" s="248"/>
      <c r="G1099" s="249"/>
      <c r="H1099" s="250"/>
      <c r="I1099" s="251"/>
      <c r="J1099" s="251"/>
      <c r="K1099" s="252"/>
      <c r="L1099" s="253"/>
      <c r="M1099" s="251"/>
      <c r="N1099" s="251"/>
      <c r="O1099" s="251"/>
      <c r="P1099" s="252"/>
      <c r="Q1099" s="185"/>
      <c r="R1099" s="185"/>
      <c r="S1099" s="185"/>
      <c r="T1099" s="185"/>
      <c r="U1099" s="185"/>
      <c r="V1099" s="254"/>
      <c r="W1099" s="255"/>
      <c r="X1099" s="256"/>
      <c r="Y1099" s="256"/>
      <c r="Z1099" s="256"/>
      <c r="AA1099" s="256"/>
      <c r="AB1099" s="256"/>
      <c r="AC1099" s="255"/>
      <c r="AD1099" s="255"/>
      <c r="AE1099" s="113"/>
      <c r="AF1099" s="113"/>
      <c r="AG1099" s="187"/>
      <c r="AH1099" s="187"/>
      <c r="AI1099" s="187"/>
      <c r="AJ1099" s="187"/>
      <c r="AK1099" s="188"/>
      <c r="AL1099" s="189"/>
      <c r="AM1099" s="189"/>
      <c r="AN1099" s="189"/>
      <c r="AO1099" s="189"/>
      <c r="AP1099" s="189"/>
      <c r="AQ1099" s="189"/>
      <c r="AR1099" s="189"/>
      <c r="AS1099" s="188"/>
      <c r="AT1099" s="104"/>
      <c r="AU1099" s="104"/>
      <c r="AV1099" s="104"/>
      <c r="AW1099" s="104"/>
      <c r="AX1099" s="104"/>
      <c r="AY1099" s="104"/>
      <c r="AZ1099" s="104"/>
      <c r="BA1099" s="104"/>
      <c r="BB1099" s="104"/>
      <c r="BC1099" s="104"/>
      <c r="BD1099" s="104"/>
      <c r="BE1099" s="104"/>
      <c r="BF1099" s="257" t="s">
        <v>1118</v>
      </c>
      <c r="BG1099" s="385"/>
      <c r="BH1099" s="258"/>
      <c r="BI1099" s="247" t="s">
        <v>2684</v>
      </c>
      <c r="BJ1099" s="162"/>
      <c r="BK1099" s="235"/>
    </row>
    <row r="1100" customFormat="false" ht="15" hidden="true" customHeight="false" outlineLevel="0" collapsed="false">
      <c r="A1100" s="315"/>
      <c r="B1100" s="330"/>
      <c r="C1100" s="330"/>
      <c r="D1100" s="370" t="s">
        <v>2685</v>
      </c>
      <c r="E1100" s="86" t="s">
        <v>7806</v>
      </c>
      <c r="F1100" s="245" t="s">
        <v>7807</v>
      </c>
      <c r="G1100" s="246"/>
      <c r="H1100" s="241" t="s">
        <v>2686</v>
      </c>
      <c r="I1100" s="242"/>
      <c r="J1100" s="242"/>
      <c r="K1100" s="243"/>
      <c r="L1100" s="244"/>
      <c r="M1100" s="242" t="s">
        <v>2749</v>
      </c>
      <c r="N1100" s="242"/>
      <c r="O1100" s="242"/>
      <c r="P1100" s="243"/>
      <c r="Q1100" s="185"/>
      <c r="R1100" s="185"/>
      <c r="S1100" s="185"/>
      <c r="T1100" s="185"/>
      <c r="U1100" s="185"/>
      <c r="V1100" s="254" t="s">
        <v>7808</v>
      </c>
      <c r="W1100" s="255" t="s">
        <v>7809</v>
      </c>
      <c r="X1100" s="256"/>
      <c r="Y1100" s="256"/>
      <c r="Z1100" s="256"/>
      <c r="AA1100" s="256"/>
      <c r="AB1100" s="256"/>
      <c r="AC1100" s="255"/>
      <c r="AD1100" s="255" t="s">
        <v>7810</v>
      </c>
      <c r="AE1100" s="113"/>
      <c r="AF1100" s="113" t="n">
        <v>0</v>
      </c>
      <c r="AG1100" s="187"/>
      <c r="AH1100" s="187"/>
      <c r="AI1100" s="187"/>
      <c r="AJ1100" s="187"/>
      <c r="AK1100" s="188"/>
      <c r="AL1100" s="189"/>
      <c r="AM1100" s="189"/>
      <c r="AN1100" s="189"/>
      <c r="AO1100" s="189"/>
      <c r="AP1100" s="189"/>
      <c r="AQ1100" s="189"/>
      <c r="AR1100" s="189"/>
      <c r="AS1100" s="188"/>
      <c r="AT1100" s="259" t="s">
        <v>2686</v>
      </c>
      <c r="AU1100" s="104"/>
      <c r="AV1100" s="104"/>
      <c r="AW1100" s="104"/>
      <c r="AX1100" s="104"/>
      <c r="AY1100" s="104"/>
      <c r="AZ1100" s="104"/>
      <c r="BA1100" s="104"/>
      <c r="BB1100" s="104"/>
      <c r="BC1100" s="104"/>
      <c r="BD1100" s="104"/>
      <c r="BE1100" s="104"/>
      <c r="BF1100" s="104"/>
      <c r="BG1100" s="383"/>
      <c r="BH1100" s="228" t="s">
        <v>2687</v>
      </c>
      <c r="BI1100" s="1" t="s">
        <v>7806</v>
      </c>
      <c r="BJ1100" s="1" t="s">
        <v>7811</v>
      </c>
      <c r="BK1100" s="109"/>
    </row>
    <row r="1101" customFormat="false" ht="15" hidden="true" customHeight="false" outlineLevel="0" collapsed="false">
      <c r="A1101" s="386"/>
      <c r="B1101" s="387"/>
      <c r="C1101" s="387"/>
      <c r="D1101" s="370" t="s">
        <v>2688</v>
      </c>
      <c r="E1101" s="86" t="s">
        <v>7812</v>
      </c>
      <c r="F1101" s="245" t="s">
        <v>7813</v>
      </c>
      <c r="G1101" s="246"/>
      <c r="H1101" s="241" t="s">
        <v>2689</v>
      </c>
      <c r="I1101" s="242"/>
      <c r="J1101" s="242"/>
      <c r="K1101" s="243"/>
      <c r="L1101" s="244"/>
      <c r="M1101" s="242" t="s">
        <v>2749</v>
      </c>
      <c r="N1101" s="242"/>
      <c r="O1101" s="242"/>
      <c r="P1101" s="243"/>
      <c r="Q1101" s="185"/>
      <c r="R1101" s="185"/>
      <c r="S1101" s="185"/>
      <c r="T1101" s="185"/>
      <c r="U1101" s="185"/>
      <c r="V1101" s="254" t="s">
        <v>7814</v>
      </c>
      <c r="W1101" s="255" t="s">
        <v>7815</v>
      </c>
      <c r="X1101" s="256"/>
      <c r="Y1101" s="256"/>
      <c r="Z1101" s="256"/>
      <c r="AA1101" s="256"/>
      <c r="AB1101" s="256"/>
      <c r="AC1101" s="255"/>
      <c r="AD1101" s="255" t="s">
        <v>7810</v>
      </c>
      <c r="AE1101" s="113"/>
      <c r="AF1101" s="113" t="n">
        <v>0</v>
      </c>
      <c r="AG1101" s="260"/>
      <c r="AH1101" s="260"/>
      <c r="AI1101" s="260"/>
      <c r="AJ1101" s="260"/>
      <c r="AK1101" s="261"/>
      <c r="AL1101" s="262"/>
      <c r="AM1101" s="263"/>
      <c r="AN1101" s="263"/>
      <c r="AO1101" s="263"/>
      <c r="AP1101" s="263"/>
      <c r="AQ1101" s="263"/>
      <c r="AR1101" s="263"/>
      <c r="AS1101" s="264"/>
      <c r="AT1101" s="265" t="s">
        <v>2689</v>
      </c>
      <c r="AU1101" s="266"/>
      <c r="AV1101" s="104"/>
      <c r="AW1101" s="104"/>
      <c r="AX1101" s="104"/>
      <c r="AY1101" s="104"/>
      <c r="AZ1101" s="104"/>
      <c r="BA1101" s="104"/>
      <c r="BB1101" s="104"/>
      <c r="BC1101" s="104"/>
      <c r="BD1101" s="104"/>
      <c r="BE1101" s="104"/>
      <c r="BF1101" s="104"/>
      <c r="BG1101" s="383"/>
      <c r="BH1101" s="228" t="s">
        <v>2690</v>
      </c>
      <c r="BI1101" s="1" t="s">
        <v>7812</v>
      </c>
      <c r="BJ1101" s="1" t="s">
        <v>7816</v>
      </c>
      <c r="BK1101" s="109"/>
    </row>
    <row r="1102" s="181" customFormat="true" ht="18" hidden="false" customHeight="true" outlineLevel="0" collapsed="false">
      <c r="A1102" s="296"/>
      <c r="B1102" s="1"/>
      <c r="C1102" s="1"/>
      <c r="D1102" s="388"/>
      <c r="E1102" s="388"/>
      <c r="F1102" s="389"/>
      <c r="G1102" s="390"/>
      <c r="H1102" s="390"/>
      <c r="I1102" s="390"/>
      <c r="J1102" s="390"/>
      <c r="K1102" s="390"/>
      <c r="L1102" s="389"/>
      <c r="M1102" s="389"/>
      <c r="N1102" s="389"/>
      <c r="O1102" s="389"/>
      <c r="P1102" s="389"/>
      <c r="Q1102" s="65"/>
      <c r="R1102" s="65"/>
      <c r="S1102" s="65"/>
      <c r="T1102" s="65"/>
      <c r="U1102" s="65"/>
      <c r="V1102" s="65"/>
      <c r="W1102" s="65"/>
      <c r="X1102" s="67"/>
      <c r="Y1102" s="67"/>
      <c r="Z1102" s="67"/>
      <c r="AA1102" s="67"/>
      <c r="AB1102" s="67"/>
      <c r="AC1102" s="68"/>
      <c r="AD1102" s="68"/>
      <c r="AE1102" s="68"/>
      <c r="AF1102" s="68"/>
      <c r="AG1102" s="68"/>
      <c r="AH1102" s="68"/>
      <c r="AI1102" s="68"/>
      <c r="AJ1102" s="68"/>
      <c r="AK1102" s="68"/>
      <c r="AL1102" s="68"/>
      <c r="AM1102" s="68"/>
      <c r="AN1102" s="68"/>
      <c r="AO1102" s="68"/>
      <c r="AP1102" s="68"/>
      <c r="AQ1102" s="68"/>
      <c r="AR1102" s="68"/>
      <c r="AS1102" s="68"/>
      <c r="AT1102" s="69"/>
      <c r="AU1102" s="69"/>
      <c r="AV1102" s="70"/>
      <c r="AW1102" s="70"/>
      <c r="AX1102" s="70"/>
      <c r="AY1102" s="70"/>
      <c r="AZ1102" s="70"/>
      <c r="BA1102" s="70"/>
      <c r="BB1102" s="70"/>
      <c r="BC1102" s="70"/>
      <c r="BD1102" s="70"/>
      <c r="BE1102" s="70"/>
      <c r="BF1102" s="70"/>
      <c r="BG1102" s="311"/>
      <c r="BH1102" s="182"/>
      <c r="BI1102" s="415"/>
      <c r="BJ1102" s="415"/>
    </row>
    <row r="1103" customFormat="false" ht="15" hidden="false" customHeight="false" outlineLevel="0" collapsed="false">
      <c r="A1103" s="391" t="n">
        <v>184</v>
      </c>
      <c r="B1103" s="270" t="s">
        <v>7817</v>
      </c>
      <c r="C1103" s="270" t="s">
        <v>7817</v>
      </c>
      <c r="D1103" s="270"/>
      <c r="E1103" s="270"/>
      <c r="F1103" s="269" t="s">
        <v>7818</v>
      </c>
      <c r="G1103" s="392"/>
      <c r="H1103" s="392" t="s">
        <v>7819</v>
      </c>
      <c r="I1103" s="392"/>
      <c r="J1103" s="392"/>
      <c r="K1103" s="392"/>
      <c r="L1103" s="270"/>
      <c r="M1103" s="270" t="s">
        <v>2749</v>
      </c>
      <c r="N1103" s="270"/>
      <c r="O1103" s="270"/>
      <c r="P1103" s="270"/>
      <c r="Q1103" s="393"/>
      <c r="R1103" s="393"/>
      <c r="S1103" s="393"/>
      <c r="T1103" s="393"/>
      <c r="U1103" s="393"/>
      <c r="V1103" s="393"/>
      <c r="W1103" s="393"/>
      <c r="X1103" s="394"/>
      <c r="Y1103" s="394"/>
      <c r="Z1103" s="394"/>
      <c r="AA1103" s="394"/>
      <c r="AB1103" s="394"/>
      <c r="AC1103" s="395"/>
      <c r="AD1103" s="395"/>
      <c r="AE1103" s="395"/>
      <c r="AF1103" s="395"/>
      <c r="AG1103" s="395"/>
      <c r="AH1103" s="395"/>
      <c r="AI1103" s="395"/>
      <c r="AJ1103" s="395"/>
      <c r="AK1103" s="395"/>
      <c r="AL1103" s="395"/>
      <c r="AM1103" s="395"/>
      <c r="AN1103" s="395"/>
      <c r="AO1103" s="395"/>
      <c r="AP1103" s="395"/>
      <c r="AQ1103" s="395"/>
      <c r="AR1103" s="395"/>
      <c r="AS1103" s="395"/>
      <c r="AT1103" s="396" t="s">
        <v>7819</v>
      </c>
      <c r="AU1103" s="397" t="s">
        <v>2833</v>
      </c>
      <c r="AV1103" s="104"/>
      <c r="AW1103" s="104"/>
      <c r="AX1103" s="104"/>
      <c r="AY1103" s="104"/>
      <c r="AZ1103" s="104"/>
      <c r="BA1103" s="104"/>
      <c r="BB1103" s="104"/>
      <c r="BC1103" s="104"/>
      <c r="BD1103" s="104"/>
      <c r="BE1103" s="104"/>
      <c r="BF1103" s="104"/>
      <c r="BG1103" s="398" t="s">
        <v>7820</v>
      </c>
      <c r="BH1103" s="399"/>
      <c r="BI1103" s="416" t="s">
        <v>7821</v>
      </c>
      <c r="BJ1103" s="270"/>
    </row>
    <row r="1104" customFormat="false" ht="15" hidden="false" customHeight="false" outlineLevel="0" collapsed="false">
      <c r="A1104" s="391" t="n">
        <v>186</v>
      </c>
      <c r="B1104" s="270" t="s">
        <v>7822</v>
      </c>
      <c r="C1104" s="270" t="s">
        <v>7822</v>
      </c>
      <c r="D1104" s="270"/>
      <c r="E1104" s="270"/>
      <c r="F1104" s="269" t="s">
        <v>7823</v>
      </c>
      <c r="G1104" s="392"/>
      <c r="H1104" s="392" t="s">
        <v>7824</v>
      </c>
      <c r="I1104" s="392"/>
      <c r="J1104" s="392"/>
      <c r="K1104" s="392"/>
      <c r="L1104" s="270"/>
      <c r="M1104" s="270" t="s">
        <v>2749</v>
      </c>
      <c r="N1104" s="270"/>
      <c r="O1104" s="270"/>
      <c r="P1104" s="270"/>
      <c r="Q1104" s="393"/>
      <c r="R1104" s="393"/>
      <c r="S1104" s="393"/>
      <c r="T1104" s="393"/>
      <c r="U1104" s="393"/>
      <c r="V1104" s="393"/>
      <c r="W1104" s="393"/>
      <c r="X1104" s="394"/>
      <c r="Y1104" s="394"/>
      <c r="Z1104" s="394"/>
      <c r="AA1104" s="394"/>
      <c r="AB1104" s="394"/>
      <c r="AC1104" s="395"/>
      <c r="AD1104" s="395"/>
      <c r="AE1104" s="395"/>
      <c r="AF1104" s="395"/>
      <c r="AG1104" s="395"/>
      <c r="AH1104" s="395"/>
      <c r="AI1104" s="395"/>
      <c r="AJ1104" s="395"/>
      <c r="AK1104" s="395"/>
      <c r="AL1104" s="395"/>
      <c r="AM1104" s="395"/>
      <c r="AN1104" s="395"/>
      <c r="AO1104" s="395"/>
      <c r="AP1104" s="395"/>
      <c r="AQ1104" s="395"/>
      <c r="AR1104" s="395"/>
      <c r="AS1104" s="395"/>
      <c r="AT1104" s="396" t="s">
        <v>7824</v>
      </c>
      <c r="AU1104" s="397" t="s">
        <v>2833</v>
      </c>
      <c r="AV1104" s="104"/>
      <c r="AW1104" s="104"/>
      <c r="AX1104" s="104"/>
      <c r="AY1104" s="104"/>
      <c r="AZ1104" s="104"/>
      <c r="BA1104" s="104"/>
      <c r="BB1104" s="104"/>
      <c r="BC1104" s="104"/>
      <c r="BD1104" s="104"/>
      <c r="BE1104" s="104"/>
      <c r="BF1104" s="104"/>
      <c r="BG1104" s="398" t="s">
        <v>7825</v>
      </c>
      <c r="BH1104" s="399"/>
      <c r="BI1104" s="416" t="s">
        <v>7821</v>
      </c>
      <c r="BJ1104" s="270"/>
    </row>
    <row r="1105" customFormat="false" ht="15" hidden="false" customHeight="false" outlineLevel="0" collapsed="false">
      <c r="A1105" s="391" t="n">
        <v>190</v>
      </c>
      <c r="B1105" s="270" t="s">
        <v>7826</v>
      </c>
      <c r="C1105" s="270" t="s">
        <v>7826</v>
      </c>
      <c r="D1105" s="270"/>
      <c r="E1105" s="270"/>
      <c r="F1105" s="269" t="s">
        <v>7827</v>
      </c>
      <c r="G1105" s="392"/>
      <c r="H1105" s="392" t="s">
        <v>7828</v>
      </c>
      <c r="I1105" s="392"/>
      <c r="J1105" s="392"/>
      <c r="K1105" s="392"/>
      <c r="L1105" s="270"/>
      <c r="M1105" s="270" t="s">
        <v>2749</v>
      </c>
      <c r="N1105" s="270"/>
      <c r="O1105" s="270"/>
      <c r="P1105" s="270"/>
      <c r="Q1105" s="393"/>
      <c r="R1105" s="393"/>
      <c r="S1105" s="393"/>
      <c r="T1105" s="393"/>
      <c r="U1105" s="393"/>
      <c r="V1105" s="393"/>
      <c r="W1105" s="393"/>
      <c r="X1105" s="394"/>
      <c r="Y1105" s="394"/>
      <c r="Z1105" s="394"/>
      <c r="AA1105" s="394"/>
      <c r="AB1105" s="394"/>
      <c r="AC1105" s="395"/>
      <c r="AD1105" s="395"/>
      <c r="AE1105" s="395"/>
      <c r="AF1105" s="395"/>
      <c r="AG1105" s="395"/>
      <c r="AH1105" s="395"/>
      <c r="AI1105" s="395"/>
      <c r="AJ1105" s="395"/>
      <c r="AK1105" s="395"/>
      <c r="AL1105" s="395"/>
      <c r="AM1105" s="395"/>
      <c r="AN1105" s="395"/>
      <c r="AO1105" s="395"/>
      <c r="AP1105" s="395"/>
      <c r="AQ1105" s="395"/>
      <c r="AR1105" s="395"/>
      <c r="AS1105" s="395"/>
      <c r="AT1105" s="396" t="s">
        <v>7828</v>
      </c>
      <c r="AU1105" s="397" t="s">
        <v>2833</v>
      </c>
      <c r="AV1105" s="104"/>
      <c r="AW1105" s="104"/>
      <c r="AX1105" s="104"/>
      <c r="AY1105" s="104"/>
      <c r="AZ1105" s="104"/>
      <c r="BA1105" s="104"/>
      <c r="BB1105" s="104"/>
      <c r="BC1105" s="104"/>
      <c r="BD1105" s="104"/>
      <c r="BE1105" s="104"/>
      <c r="BF1105" s="104"/>
      <c r="BG1105" s="398" t="s">
        <v>7829</v>
      </c>
      <c r="BH1105" s="399"/>
      <c r="BI1105" s="416" t="s">
        <v>7821</v>
      </c>
      <c r="BJ1105" s="270"/>
    </row>
    <row r="1106" customFormat="false" ht="15" hidden="false" customHeight="false" outlineLevel="0" collapsed="false">
      <c r="A1106" s="391" t="n">
        <v>192</v>
      </c>
      <c r="B1106" s="270" t="s">
        <v>7830</v>
      </c>
      <c r="C1106" s="270" t="s">
        <v>7830</v>
      </c>
      <c r="D1106" s="270"/>
      <c r="E1106" s="270"/>
      <c r="F1106" s="269" t="s">
        <v>7831</v>
      </c>
      <c r="G1106" s="392"/>
      <c r="H1106" s="392" t="s">
        <v>7832</v>
      </c>
      <c r="I1106" s="392"/>
      <c r="J1106" s="392"/>
      <c r="K1106" s="392"/>
      <c r="L1106" s="270"/>
      <c r="M1106" s="270" t="s">
        <v>2749</v>
      </c>
      <c r="N1106" s="270"/>
      <c r="O1106" s="270"/>
      <c r="P1106" s="270"/>
      <c r="Q1106" s="393"/>
      <c r="R1106" s="393"/>
      <c r="S1106" s="393"/>
      <c r="T1106" s="393"/>
      <c r="U1106" s="393"/>
      <c r="V1106" s="393"/>
      <c r="W1106" s="393"/>
      <c r="X1106" s="394"/>
      <c r="Y1106" s="394"/>
      <c r="Z1106" s="394"/>
      <c r="AA1106" s="394"/>
      <c r="AB1106" s="394"/>
      <c r="AC1106" s="395"/>
      <c r="AD1106" s="395"/>
      <c r="AE1106" s="395"/>
      <c r="AF1106" s="395"/>
      <c r="AG1106" s="395"/>
      <c r="AH1106" s="395"/>
      <c r="AI1106" s="395"/>
      <c r="AJ1106" s="395"/>
      <c r="AK1106" s="395"/>
      <c r="AL1106" s="395"/>
      <c r="AM1106" s="395"/>
      <c r="AN1106" s="395"/>
      <c r="AO1106" s="395"/>
      <c r="AP1106" s="395"/>
      <c r="AQ1106" s="395"/>
      <c r="AR1106" s="395"/>
      <c r="AS1106" s="395"/>
      <c r="AT1106" s="396" t="s">
        <v>7832</v>
      </c>
      <c r="AU1106" s="397" t="s">
        <v>2833</v>
      </c>
      <c r="AV1106" s="104"/>
      <c r="AW1106" s="104"/>
      <c r="AX1106" s="104"/>
      <c r="AY1106" s="104"/>
      <c r="AZ1106" s="104"/>
      <c r="BA1106" s="104"/>
      <c r="BB1106" s="104"/>
      <c r="BC1106" s="104"/>
      <c r="BD1106" s="104"/>
      <c r="BE1106" s="104"/>
      <c r="BF1106" s="104"/>
      <c r="BG1106" s="398" t="s">
        <v>7833</v>
      </c>
      <c r="BH1106" s="399"/>
      <c r="BI1106" s="416" t="s">
        <v>7821</v>
      </c>
      <c r="BJ1106" s="270"/>
    </row>
    <row r="1107" customFormat="false" ht="15" hidden="false" customHeight="false" outlineLevel="0" collapsed="false">
      <c r="A1107" s="391" t="n">
        <v>196</v>
      </c>
      <c r="B1107" s="270" t="s">
        <v>7834</v>
      </c>
      <c r="C1107" s="270" t="s">
        <v>7834</v>
      </c>
      <c r="D1107" s="270"/>
      <c r="E1107" s="270"/>
      <c r="F1107" s="269" t="s">
        <v>7835</v>
      </c>
      <c r="G1107" s="392"/>
      <c r="H1107" s="392" t="s">
        <v>7836</v>
      </c>
      <c r="I1107" s="392"/>
      <c r="J1107" s="392"/>
      <c r="K1107" s="392"/>
      <c r="L1107" s="270"/>
      <c r="M1107" s="270" t="s">
        <v>2749</v>
      </c>
      <c r="N1107" s="270"/>
      <c r="O1107" s="270"/>
      <c r="P1107" s="270"/>
      <c r="Q1107" s="393"/>
      <c r="R1107" s="393"/>
      <c r="S1107" s="393"/>
      <c r="T1107" s="393"/>
      <c r="U1107" s="393"/>
      <c r="V1107" s="393"/>
      <c r="W1107" s="393"/>
      <c r="X1107" s="394"/>
      <c r="Y1107" s="394"/>
      <c r="Z1107" s="394"/>
      <c r="AA1107" s="394"/>
      <c r="AB1107" s="394"/>
      <c r="AC1107" s="395"/>
      <c r="AD1107" s="395"/>
      <c r="AE1107" s="395"/>
      <c r="AF1107" s="395"/>
      <c r="AG1107" s="395"/>
      <c r="AH1107" s="395"/>
      <c r="AI1107" s="395"/>
      <c r="AJ1107" s="395"/>
      <c r="AK1107" s="395"/>
      <c r="AL1107" s="395"/>
      <c r="AM1107" s="395"/>
      <c r="AN1107" s="395"/>
      <c r="AO1107" s="395"/>
      <c r="AP1107" s="395"/>
      <c r="AQ1107" s="395"/>
      <c r="AR1107" s="395"/>
      <c r="AS1107" s="395"/>
      <c r="AT1107" s="396" t="s">
        <v>7836</v>
      </c>
      <c r="AU1107" s="397" t="s">
        <v>2833</v>
      </c>
      <c r="AV1107" s="104"/>
      <c r="AW1107" s="104"/>
      <c r="AX1107" s="104"/>
      <c r="AY1107" s="104"/>
      <c r="AZ1107" s="104"/>
      <c r="BA1107" s="104"/>
      <c r="BB1107" s="104"/>
      <c r="BC1107" s="104"/>
      <c r="BD1107" s="104"/>
      <c r="BE1107" s="104"/>
      <c r="BF1107" s="104"/>
      <c r="BG1107" s="398" t="s">
        <v>7837</v>
      </c>
      <c r="BH1107" s="399"/>
      <c r="BI1107" s="416" t="s">
        <v>7821</v>
      </c>
      <c r="BJ1107" s="270"/>
    </row>
    <row r="1108" customFormat="false" ht="15" hidden="false" customHeight="true" outlineLevel="0" collapsed="false">
      <c r="A1108" s="391" t="n">
        <v>198</v>
      </c>
      <c r="B1108" s="270" t="s">
        <v>7838</v>
      </c>
      <c r="C1108" s="270" t="s">
        <v>7838</v>
      </c>
      <c r="D1108" s="270"/>
      <c r="E1108" s="270"/>
      <c r="F1108" s="269" t="s">
        <v>7839</v>
      </c>
      <c r="G1108" s="392"/>
      <c r="H1108" s="392" t="s">
        <v>7840</v>
      </c>
      <c r="I1108" s="392"/>
      <c r="J1108" s="392"/>
      <c r="K1108" s="392"/>
      <c r="L1108" s="270"/>
      <c r="M1108" s="270" t="s">
        <v>2749</v>
      </c>
      <c r="N1108" s="270"/>
      <c r="O1108" s="270"/>
      <c r="P1108" s="270"/>
      <c r="Q1108" s="393"/>
      <c r="R1108" s="393"/>
      <c r="S1108" s="393"/>
      <c r="T1108" s="393"/>
      <c r="U1108" s="393"/>
      <c r="V1108" s="393"/>
      <c r="W1108" s="393"/>
      <c r="X1108" s="394"/>
      <c r="Y1108" s="394"/>
      <c r="Z1108" s="394"/>
      <c r="AA1108" s="394"/>
      <c r="AB1108" s="394"/>
      <c r="AC1108" s="395"/>
      <c r="AD1108" s="395"/>
      <c r="AE1108" s="395"/>
      <c r="AF1108" s="395"/>
      <c r="AG1108" s="395"/>
      <c r="AH1108" s="395"/>
      <c r="AI1108" s="395"/>
      <c r="AJ1108" s="395"/>
      <c r="AK1108" s="395"/>
      <c r="AL1108" s="395"/>
      <c r="AM1108" s="395"/>
      <c r="AN1108" s="395"/>
      <c r="AO1108" s="395"/>
      <c r="AP1108" s="395"/>
      <c r="AQ1108" s="395"/>
      <c r="AR1108" s="395"/>
      <c r="AS1108" s="395"/>
      <c r="AT1108" s="265" t="s">
        <v>7840</v>
      </c>
      <c r="AU1108" s="397" t="s">
        <v>2833</v>
      </c>
      <c r="AV1108" s="104"/>
      <c r="AW1108" s="104"/>
      <c r="AX1108" s="104"/>
      <c r="AY1108" s="104"/>
      <c r="AZ1108" s="104"/>
      <c r="BA1108" s="104"/>
      <c r="BB1108" s="104"/>
      <c r="BC1108" s="104"/>
      <c r="BD1108" s="104"/>
      <c r="BE1108" s="104"/>
      <c r="BF1108" s="104"/>
      <c r="BG1108" s="398" t="s">
        <v>7841</v>
      </c>
      <c r="BH1108" s="399"/>
      <c r="BI1108" s="416" t="s">
        <v>7821</v>
      </c>
      <c r="BJ1108" s="270"/>
    </row>
    <row r="1109" customFormat="false" ht="15" hidden="false" customHeight="true" outlineLevel="0" collapsed="false">
      <c r="A1109" s="391" t="n">
        <v>202</v>
      </c>
      <c r="B1109" s="270" t="s">
        <v>7842</v>
      </c>
      <c r="C1109" s="270" t="s">
        <v>7842</v>
      </c>
      <c r="D1109" s="270"/>
      <c r="E1109" s="270"/>
      <c r="F1109" s="269" t="s">
        <v>7843</v>
      </c>
      <c r="G1109" s="392"/>
      <c r="H1109" s="392" t="s">
        <v>7844</v>
      </c>
      <c r="I1109" s="392"/>
      <c r="J1109" s="392"/>
      <c r="K1109" s="392"/>
      <c r="L1109" s="270"/>
      <c r="M1109" s="270" t="s">
        <v>2749</v>
      </c>
      <c r="N1109" s="270"/>
      <c r="O1109" s="270"/>
      <c r="P1109" s="270"/>
      <c r="Q1109" s="393"/>
      <c r="R1109" s="393"/>
      <c r="S1109" s="393"/>
      <c r="T1109" s="393"/>
      <c r="U1109" s="393"/>
      <c r="V1109" s="393"/>
      <c r="W1109" s="393"/>
      <c r="X1109" s="394"/>
      <c r="Y1109" s="394"/>
      <c r="Z1109" s="394"/>
      <c r="AA1109" s="394"/>
      <c r="AB1109" s="394"/>
      <c r="AC1109" s="395"/>
      <c r="AD1109" s="395"/>
      <c r="AE1109" s="395"/>
      <c r="AF1109" s="395"/>
      <c r="AG1109" s="395"/>
      <c r="AH1109" s="395"/>
      <c r="AI1109" s="395"/>
      <c r="AJ1109" s="395"/>
      <c r="AK1109" s="395"/>
      <c r="AL1109" s="395"/>
      <c r="AM1109" s="395"/>
      <c r="AN1109" s="395"/>
      <c r="AO1109" s="395"/>
      <c r="AP1109" s="395"/>
      <c r="AQ1109" s="395"/>
      <c r="AR1109" s="395"/>
      <c r="AS1109" s="395"/>
      <c r="AT1109" s="265" t="s">
        <v>7844</v>
      </c>
      <c r="AU1109" s="397" t="s">
        <v>2833</v>
      </c>
      <c r="AV1109" s="104"/>
      <c r="AW1109" s="104"/>
      <c r="AX1109" s="104"/>
      <c r="AY1109" s="104"/>
      <c r="AZ1109" s="104"/>
      <c r="BA1109" s="104"/>
      <c r="BB1109" s="104"/>
      <c r="BC1109" s="104"/>
      <c r="BD1109" s="104"/>
      <c r="BE1109" s="104"/>
      <c r="BF1109" s="104"/>
      <c r="BG1109" s="398" t="s">
        <v>7845</v>
      </c>
      <c r="BH1109" s="399"/>
      <c r="BI1109" s="416" t="s">
        <v>7821</v>
      </c>
      <c r="BJ1109" s="270"/>
    </row>
    <row r="1110" customFormat="false" ht="15" hidden="false" customHeight="true" outlineLevel="0" collapsed="false">
      <c r="A1110" s="391" t="n">
        <v>204</v>
      </c>
      <c r="B1110" s="270" t="s">
        <v>7846</v>
      </c>
      <c r="C1110" s="270" t="s">
        <v>7846</v>
      </c>
      <c r="D1110" s="270"/>
      <c r="E1110" s="270"/>
      <c r="F1110" s="269" t="s">
        <v>7847</v>
      </c>
      <c r="G1110" s="392"/>
      <c r="H1110" s="392" t="s">
        <v>7848</v>
      </c>
      <c r="I1110" s="392"/>
      <c r="J1110" s="392"/>
      <c r="K1110" s="392"/>
      <c r="L1110" s="270"/>
      <c r="M1110" s="270" t="s">
        <v>2749</v>
      </c>
      <c r="N1110" s="270"/>
      <c r="O1110" s="270"/>
      <c r="P1110" s="270"/>
      <c r="Q1110" s="393"/>
      <c r="R1110" s="393"/>
      <c r="S1110" s="393"/>
      <c r="T1110" s="393"/>
      <c r="U1110" s="393"/>
      <c r="V1110" s="393"/>
      <c r="W1110" s="393"/>
      <c r="X1110" s="394"/>
      <c r="Y1110" s="394"/>
      <c r="Z1110" s="394"/>
      <c r="AA1110" s="394"/>
      <c r="AB1110" s="394"/>
      <c r="AC1110" s="395"/>
      <c r="AD1110" s="395"/>
      <c r="AE1110" s="395"/>
      <c r="AF1110" s="395"/>
      <c r="AG1110" s="395"/>
      <c r="AH1110" s="395"/>
      <c r="AI1110" s="395"/>
      <c r="AJ1110" s="395"/>
      <c r="AK1110" s="395"/>
      <c r="AL1110" s="395"/>
      <c r="AM1110" s="395"/>
      <c r="AN1110" s="395"/>
      <c r="AO1110" s="395"/>
      <c r="AP1110" s="395"/>
      <c r="AQ1110" s="395"/>
      <c r="AR1110" s="395"/>
      <c r="AS1110" s="395"/>
      <c r="AT1110" s="265" t="s">
        <v>7848</v>
      </c>
      <c r="AU1110" s="397" t="s">
        <v>2833</v>
      </c>
      <c r="AV1110" s="104"/>
      <c r="AW1110" s="104"/>
      <c r="AX1110" s="104"/>
      <c r="AY1110" s="104"/>
      <c r="AZ1110" s="104"/>
      <c r="BA1110" s="104"/>
      <c r="BB1110" s="104"/>
      <c r="BC1110" s="104"/>
      <c r="BD1110" s="104"/>
      <c r="BE1110" s="104"/>
      <c r="BF1110" s="104"/>
      <c r="BG1110" s="398" t="s">
        <v>7849</v>
      </c>
      <c r="BH1110" s="399"/>
      <c r="BI1110" s="416" t="s">
        <v>7821</v>
      </c>
      <c r="BJ1110" s="270"/>
    </row>
    <row r="1111" customFormat="false" ht="15" hidden="false" customHeight="true" outlineLevel="0" collapsed="false">
      <c r="A1111" s="391" t="n">
        <v>188</v>
      </c>
      <c r="B1111" s="270" t="s">
        <v>7850</v>
      </c>
      <c r="C1111" s="270" t="s">
        <v>7850</v>
      </c>
      <c r="D1111" s="270"/>
      <c r="E1111" s="270"/>
      <c r="F1111" s="269" t="s">
        <v>7851</v>
      </c>
      <c r="G1111" s="392"/>
      <c r="H1111" s="392" t="s">
        <v>7852</v>
      </c>
      <c r="I1111" s="392"/>
      <c r="J1111" s="392"/>
      <c r="K1111" s="392"/>
      <c r="L1111" s="270"/>
      <c r="M1111" s="270" t="s">
        <v>2749</v>
      </c>
      <c r="N1111" s="270"/>
      <c r="O1111" s="270"/>
      <c r="P1111" s="270"/>
      <c r="Q1111" s="393"/>
      <c r="R1111" s="393"/>
      <c r="S1111" s="393"/>
      <c r="T1111" s="393"/>
      <c r="U1111" s="393"/>
      <c r="V1111" s="393"/>
      <c r="W1111" s="393"/>
      <c r="X1111" s="394"/>
      <c r="Y1111" s="394"/>
      <c r="Z1111" s="394"/>
      <c r="AA1111" s="394"/>
      <c r="AB1111" s="394"/>
      <c r="AC1111" s="395"/>
      <c r="AD1111" s="395"/>
      <c r="AE1111" s="395"/>
      <c r="AF1111" s="395"/>
      <c r="AG1111" s="395"/>
      <c r="AH1111" s="395"/>
      <c r="AI1111" s="395"/>
      <c r="AJ1111" s="395"/>
      <c r="AK1111" s="395"/>
      <c r="AL1111" s="395"/>
      <c r="AM1111" s="395"/>
      <c r="AN1111" s="395"/>
      <c r="AO1111" s="395"/>
      <c r="AP1111" s="395"/>
      <c r="AQ1111" s="395"/>
      <c r="AR1111" s="395"/>
      <c r="AS1111" s="395"/>
      <c r="AT1111" s="265" t="s">
        <v>7852</v>
      </c>
      <c r="AU1111" s="397" t="s">
        <v>2833</v>
      </c>
      <c r="AV1111" s="104"/>
      <c r="AW1111" s="104"/>
      <c r="AX1111" s="104"/>
      <c r="AY1111" s="104"/>
      <c r="AZ1111" s="104"/>
      <c r="BA1111" s="104"/>
      <c r="BB1111" s="104"/>
      <c r="BC1111" s="104"/>
      <c r="BD1111" s="104"/>
      <c r="BE1111" s="104"/>
      <c r="BF1111" s="104"/>
      <c r="BG1111" s="398" t="s">
        <v>7853</v>
      </c>
      <c r="BH1111" s="399"/>
      <c r="BI1111" s="416" t="s">
        <v>7821</v>
      </c>
      <c r="BJ1111" s="270"/>
    </row>
    <row r="1112" customFormat="false" ht="15" hidden="false" customHeight="true" outlineLevel="0" collapsed="false">
      <c r="A1112" s="391" t="n">
        <v>194</v>
      </c>
      <c r="B1112" s="270" t="s">
        <v>7854</v>
      </c>
      <c r="C1112" s="270" t="s">
        <v>7854</v>
      </c>
      <c r="D1112" s="270"/>
      <c r="E1112" s="270"/>
      <c r="F1112" s="269" t="s">
        <v>7855</v>
      </c>
      <c r="G1112" s="392"/>
      <c r="H1112" s="392" t="s">
        <v>7856</v>
      </c>
      <c r="I1112" s="392"/>
      <c r="J1112" s="392"/>
      <c r="K1112" s="392"/>
      <c r="L1112" s="270"/>
      <c r="M1112" s="270" t="s">
        <v>2749</v>
      </c>
      <c r="N1112" s="270"/>
      <c r="O1112" s="270"/>
      <c r="P1112" s="270"/>
      <c r="Q1112" s="393"/>
      <c r="R1112" s="393"/>
      <c r="S1112" s="393"/>
      <c r="T1112" s="393"/>
      <c r="U1112" s="393"/>
      <c r="V1112" s="393"/>
      <c r="W1112" s="393"/>
      <c r="X1112" s="394"/>
      <c r="Y1112" s="394"/>
      <c r="Z1112" s="394"/>
      <c r="AA1112" s="394"/>
      <c r="AB1112" s="394"/>
      <c r="AC1112" s="395"/>
      <c r="AD1112" s="395"/>
      <c r="AE1112" s="395"/>
      <c r="AF1112" s="395"/>
      <c r="AG1112" s="395"/>
      <c r="AH1112" s="395"/>
      <c r="AI1112" s="395"/>
      <c r="AJ1112" s="395"/>
      <c r="AK1112" s="395"/>
      <c r="AL1112" s="395"/>
      <c r="AM1112" s="395"/>
      <c r="AN1112" s="395"/>
      <c r="AO1112" s="395"/>
      <c r="AP1112" s="395"/>
      <c r="AQ1112" s="395"/>
      <c r="AR1112" s="395"/>
      <c r="AS1112" s="395"/>
      <c r="AT1112" s="265" t="s">
        <v>7856</v>
      </c>
      <c r="AU1112" s="397" t="s">
        <v>2833</v>
      </c>
      <c r="AV1112" s="104"/>
      <c r="AW1112" s="104"/>
      <c r="AX1112" s="104"/>
      <c r="AY1112" s="104"/>
      <c r="AZ1112" s="104"/>
      <c r="BA1112" s="104"/>
      <c r="BB1112" s="104"/>
      <c r="BC1112" s="104"/>
      <c r="BD1112" s="104"/>
      <c r="BE1112" s="104"/>
      <c r="BF1112" s="104"/>
      <c r="BG1112" s="398" t="s">
        <v>7857</v>
      </c>
      <c r="BH1112" s="399"/>
      <c r="BI1112" s="416" t="s">
        <v>7821</v>
      </c>
      <c r="BJ1112" s="270"/>
    </row>
    <row r="1113" customFormat="false" ht="32.25" hidden="false" customHeight="true" outlineLevel="0" collapsed="false">
      <c r="A1113" s="391" t="n">
        <v>237</v>
      </c>
      <c r="B1113" s="270" t="s">
        <v>7858</v>
      </c>
      <c r="C1113" s="270" t="s">
        <v>7858</v>
      </c>
      <c r="D1113" s="270"/>
      <c r="E1113" s="270"/>
      <c r="F1113" s="269" t="s">
        <v>115</v>
      </c>
      <c r="G1113" s="392"/>
      <c r="H1113" s="392" t="s">
        <v>7858</v>
      </c>
      <c r="I1113" s="392"/>
      <c r="J1113" s="392"/>
      <c r="K1113" s="392"/>
      <c r="L1113" s="270"/>
      <c r="M1113" s="270" t="s">
        <v>2729</v>
      </c>
      <c r="N1113" s="270"/>
      <c r="O1113" s="270"/>
      <c r="P1113" s="270"/>
      <c r="Q1113" s="393"/>
      <c r="R1113" s="393"/>
      <c r="S1113" s="393"/>
      <c r="T1113" s="393"/>
      <c r="U1113" s="393"/>
      <c r="V1113" s="393"/>
      <c r="W1113" s="393"/>
      <c r="X1113" s="394"/>
      <c r="Y1113" s="394"/>
      <c r="Z1113" s="394"/>
      <c r="AA1113" s="394"/>
      <c r="AB1113" s="394"/>
      <c r="AC1113" s="395"/>
      <c r="AD1113" s="395"/>
      <c r="AE1113" s="395"/>
      <c r="AF1113" s="395"/>
      <c r="AG1113" s="395"/>
      <c r="AH1113" s="395"/>
      <c r="AI1113" s="395"/>
      <c r="AJ1113" s="395"/>
      <c r="AK1113" s="395"/>
      <c r="AL1113" s="395"/>
      <c r="AM1113" s="395"/>
      <c r="AN1113" s="395"/>
      <c r="AO1113" s="395"/>
      <c r="AP1113" s="395"/>
      <c r="AQ1113" s="395"/>
      <c r="AR1113" s="395"/>
      <c r="AS1113" s="395"/>
      <c r="AT1113" s="265" t="s">
        <v>7858</v>
      </c>
      <c r="AU1113" s="397" t="s">
        <v>2736</v>
      </c>
      <c r="AV1113" s="104"/>
      <c r="AW1113" s="104"/>
      <c r="AX1113" s="104"/>
      <c r="AY1113" s="104"/>
      <c r="AZ1113" s="104"/>
      <c r="BA1113" s="104"/>
      <c r="BB1113" s="104"/>
      <c r="BC1113" s="104"/>
      <c r="BD1113" s="104"/>
      <c r="BE1113" s="104"/>
      <c r="BF1113" s="104"/>
      <c r="BG1113" s="400" t="s">
        <v>7859</v>
      </c>
      <c r="BH1113" s="399"/>
      <c r="BI1113" s="416" t="s">
        <v>7821</v>
      </c>
      <c r="BJ1113" s="270"/>
    </row>
    <row r="1114" customFormat="false" ht="22.5" hidden="false" customHeight="false" outlineLevel="0" collapsed="false">
      <c r="A1114" s="391" t="n">
        <v>233</v>
      </c>
      <c r="B1114" s="401" t="s">
        <v>7860</v>
      </c>
      <c r="C1114" s="401" t="s">
        <v>7860</v>
      </c>
      <c r="D1114" s="270"/>
      <c r="E1114" s="270"/>
      <c r="F1114" s="269" t="s">
        <v>7861</v>
      </c>
      <c r="G1114" s="392"/>
      <c r="H1114" s="392" t="s">
        <v>7860</v>
      </c>
      <c r="I1114" s="392"/>
      <c r="J1114" s="392"/>
      <c r="K1114" s="392"/>
      <c r="L1114" s="270"/>
      <c r="M1114" s="270" t="s">
        <v>2749</v>
      </c>
      <c r="N1114" s="270"/>
      <c r="O1114" s="270"/>
      <c r="P1114" s="270"/>
      <c r="Q1114" s="393"/>
      <c r="R1114" s="393"/>
      <c r="S1114" s="393"/>
      <c r="T1114" s="393"/>
      <c r="U1114" s="393"/>
      <c r="V1114" s="393"/>
      <c r="W1114" s="393"/>
      <c r="X1114" s="394"/>
      <c r="Y1114" s="394"/>
      <c r="Z1114" s="394"/>
      <c r="AA1114" s="394"/>
      <c r="AB1114" s="394"/>
      <c r="AC1114" s="395"/>
      <c r="AD1114" s="395"/>
      <c r="AE1114" s="395"/>
      <c r="AF1114" s="395"/>
      <c r="AG1114" s="395"/>
      <c r="AH1114" s="395"/>
      <c r="AI1114" s="395"/>
      <c r="AJ1114" s="395"/>
      <c r="AK1114" s="395"/>
      <c r="AL1114" s="395"/>
      <c r="AM1114" s="395"/>
      <c r="AN1114" s="395"/>
      <c r="AO1114" s="395"/>
      <c r="AP1114" s="395"/>
      <c r="AQ1114" s="395"/>
      <c r="AR1114" s="395"/>
      <c r="AS1114" s="395"/>
      <c r="AT1114" s="265" t="s">
        <v>7860</v>
      </c>
      <c r="AU1114" s="402" t="s">
        <v>2736</v>
      </c>
      <c r="AV1114" s="104"/>
      <c r="AW1114" s="104"/>
      <c r="AX1114" s="104"/>
      <c r="AY1114" s="104"/>
      <c r="AZ1114" s="104"/>
      <c r="BA1114" s="104"/>
      <c r="BB1114" s="104"/>
      <c r="BC1114" s="104"/>
      <c r="BD1114" s="104"/>
      <c r="BE1114" s="104"/>
      <c r="BF1114" s="104"/>
      <c r="BG1114" s="403" t="s">
        <v>7862</v>
      </c>
      <c r="BH1114" s="399"/>
    </row>
    <row r="1115" customFormat="false" ht="15" hidden="false" customHeight="false" outlineLevel="0" collapsed="false">
      <c r="A1115" s="391" t="n">
        <v>239</v>
      </c>
      <c r="B1115" s="270" t="s">
        <v>7863</v>
      </c>
      <c r="C1115" s="270" t="s">
        <v>7863</v>
      </c>
      <c r="D1115" s="270"/>
      <c r="E1115" s="270"/>
      <c r="F1115" s="269" t="s">
        <v>7864</v>
      </c>
      <c r="G1115" s="392"/>
      <c r="H1115" s="392" t="s">
        <v>7865</v>
      </c>
      <c r="I1115" s="392"/>
      <c r="J1115" s="392"/>
      <c r="K1115" s="392"/>
      <c r="L1115" s="270"/>
      <c r="M1115" s="270" t="s">
        <v>81</v>
      </c>
      <c r="N1115" s="270"/>
      <c r="O1115" s="270"/>
      <c r="P1115" s="270"/>
      <c r="Q1115" s="393"/>
      <c r="R1115" s="393"/>
      <c r="S1115" s="393"/>
      <c r="T1115" s="393"/>
      <c r="U1115" s="393"/>
      <c r="V1115" s="393"/>
      <c r="W1115" s="393"/>
      <c r="X1115" s="394"/>
      <c r="Y1115" s="394"/>
      <c r="Z1115" s="394"/>
      <c r="AA1115" s="394"/>
      <c r="AB1115" s="394"/>
      <c r="AC1115" s="395"/>
      <c r="AD1115" s="395"/>
      <c r="AE1115" s="395"/>
      <c r="AF1115" s="395"/>
      <c r="AG1115" s="395"/>
      <c r="AH1115" s="395"/>
      <c r="AI1115" s="395"/>
      <c r="AJ1115" s="395"/>
      <c r="AK1115" s="395"/>
      <c r="AL1115" s="395"/>
      <c r="AM1115" s="395"/>
      <c r="AN1115" s="395"/>
      <c r="AO1115" s="395"/>
      <c r="AP1115" s="395"/>
      <c r="AQ1115" s="395"/>
      <c r="AR1115" s="395"/>
      <c r="AS1115" s="395"/>
      <c r="AT1115" s="265" t="s">
        <v>7865</v>
      </c>
      <c r="AU1115" s="397" t="s">
        <v>2744</v>
      </c>
      <c r="AV1115" s="104"/>
      <c r="AW1115" s="104"/>
      <c r="AX1115" s="104"/>
      <c r="AY1115" s="104"/>
      <c r="AZ1115" s="104"/>
      <c r="BA1115" s="104"/>
      <c r="BB1115" s="104"/>
      <c r="BC1115" s="104"/>
      <c r="BD1115" s="104"/>
      <c r="BE1115" s="104"/>
      <c r="BF1115" s="104"/>
      <c r="BG1115" s="398" t="s">
        <v>7866</v>
      </c>
      <c r="BH1115" s="399"/>
    </row>
    <row r="1116" customFormat="false" ht="15" hidden="false" customHeight="false" outlineLevel="0" collapsed="false">
      <c r="A1116" s="391" t="n">
        <v>210</v>
      </c>
      <c r="B1116" s="270" t="s">
        <v>7867</v>
      </c>
      <c r="C1116" s="270" t="s">
        <v>7867</v>
      </c>
      <c r="D1116" s="270"/>
      <c r="E1116" s="270"/>
      <c r="F1116" s="269" t="s">
        <v>7868</v>
      </c>
      <c r="G1116" s="392"/>
      <c r="H1116" s="392" t="s">
        <v>7867</v>
      </c>
      <c r="I1116" s="392"/>
      <c r="J1116" s="392"/>
      <c r="K1116" s="392"/>
      <c r="L1116" s="270"/>
      <c r="M1116" s="270" t="s">
        <v>81</v>
      </c>
      <c r="N1116" s="270"/>
      <c r="O1116" s="270"/>
      <c r="P1116" s="270"/>
      <c r="Q1116" s="393"/>
      <c r="R1116" s="393"/>
      <c r="S1116" s="393"/>
      <c r="T1116" s="393"/>
      <c r="U1116" s="393"/>
      <c r="V1116" s="393"/>
      <c r="W1116" s="393"/>
      <c r="X1116" s="394"/>
      <c r="Y1116" s="394"/>
      <c r="Z1116" s="394"/>
      <c r="AA1116" s="394"/>
      <c r="AB1116" s="394"/>
      <c r="AC1116" s="395"/>
      <c r="AD1116" s="395"/>
      <c r="AE1116" s="395"/>
      <c r="AF1116" s="395"/>
      <c r="AG1116" s="395"/>
      <c r="AH1116" s="395"/>
      <c r="AI1116" s="395"/>
      <c r="AJ1116" s="395"/>
      <c r="AK1116" s="395"/>
      <c r="AL1116" s="395"/>
      <c r="AM1116" s="395"/>
      <c r="AN1116" s="395"/>
      <c r="AO1116" s="395"/>
      <c r="AP1116" s="395"/>
      <c r="AQ1116" s="395"/>
      <c r="AR1116" s="395"/>
      <c r="AS1116" s="395"/>
      <c r="AT1116" s="265" t="s">
        <v>7867</v>
      </c>
      <c r="AU1116" s="397" t="s">
        <v>2744</v>
      </c>
      <c r="AV1116" s="104"/>
      <c r="AW1116" s="104"/>
      <c r="AX1116" s="104"/>
      <c r="AY1116" s="104"/>
      <c r="AZ1116" s="104"/>
      <c r="BA1116" s="104"/>
      <c r="BB1116" s="104"/>
      <c r="BC1116" s="104"/>
      <c r="BD1116" s="104"/>
      <c r="BE1116" s="104"/>
      <c r="BF1116" s="104"/>
      <c r="BG1116" s="398" t="s">
        <v>7869</v>
      </c>
      <c r="BH1116" s="399"/>
    </row>
    <row r="1131" customFormat="false" ht="11.25" hidden="false" customHeight="false" outlineLevel="0" collapsed="false">
      <c r="BG1131" s="268" t="s">
        <v>2691</v>
      </c>
      <c r="BH1131" s="268"/>
      <c r="BI1131" s="268"/>
    </row>
    <row r="1132" customFormat="false" ht="11.25" hidden="false" customHeight="false" outlineLevel="0" collapsed="false">
      <c r="BG1132" s="268" t="s">
        <v>2692</v>
      </c>
      <c r="BH1132" s="268" t="s">
        <v>2693</v>
      </c>
      <c r="BI1132" s="268"/>
    </row>
    <row r="1133" customFormat="false" ht="11.25" hidden="false" customHeight="false" outlineLevel="0" collapsed="false">
      <c r="BG1133" s="269" t="s">
        <v>2694</v>
      </c>
      <c r="BH1133" s="269" t="str">
        <f aca="false">BF150</f>
        <v>1.8V/3.3V</v>
      </c>
      <c r="BI1133" s="269"/>
    </row>
    <row r="1134" customFormat="false" ht="11.25" hidden="false" customHeight="false" outlineLevel="0" collapsed="false">
      <c r="BG1134" s="269" t="s">
        <v>481</v>
      </c>
      <c r="BH1134" s="269" t="str">
        <f aca="false">BF172</f>
        <v>1.8V</v>
      </c>
      <c r="BI1134" s="269"/>
    </row>
    <row r="1135" customFormat="false" ht="11.25" hidden="false" customHeight="false" outlineLevel="0" collapsed="false">
      <c r="BG1135" s="269" t="s">
        <v>448</v>
      </c>
      <c r="BH1135" s="269" t="str">
        <f aca="false">BF158</f>
        <v>1.8V</v>
      </c>
      <c r="BI1135" s="269"/>
    </row>
    <row r="1136" customFormat="false" ht="11.25" hidden="false" customHeight="false" outlineLevel="0" collapsed="false">
      <c r="BG1136" s="269" t="s">
        <v>203</v>
      </c>
      <c r="BH1136" s="269" t="str">
        <f aca="false">BF58</f>
        <v>1.8V</v>
      </c>
      <c r="BI1136" s="269"/>
    </row>
    <row r="1137" customFormat="false" ht="11.25" hidden="false" customHeight="false" outlineLevel="0" collapsed="false">
      <c r="BG1137" s="269" t="s">
        <v>2695</v>
      </c>
      <c r="BH1137" s="269" t="str">
        <f aca="false">BF36</f>
        <v>3.3V</v>
      </c>
      <c r="BI1137" s="269"/>
    </row>
    <row r="1138" customFormat="false" ht="11.25" hidden="false" customHeight="false" outlineLevel="0" collapsed="false">
      <c r="BG1138" s="269" t="s">
        <v>646</v>
      </c>
      <c r="BH1138" s="269" t="str">
        <f aca="false">BF246</f>
        <v>3.3V</v>
      </c>
      <c r="BI1138" s="269"/>
    </row>
    <row r="1139" customFormat="false" ht="11.25" hidden="false" customHeight="false" outlineLevel="0" collapsed="false">
      <c r="BG1139" s="269" t="s">
        <v>546</v>
      </c>
      <c r="BH1139" s="270" t="str">
        <f aca="false">BF201</f>
        <v>1.2V</v>
      </c>
      <c r="BI1139" s="270"/>
    </row>
  </sheetData>
  <mergeCells count="79">
    <mergeCell ref="E1:K1"/>
    <mergeCell ref="E4:K4"/>
    <mergeCell ref="E5:K5"/>
    <mergeCell ref="A6:A7"/>
    <mergeCell ref="B6:B7"/>
    <mergeCell ref="C6:C7"/>
    <mergeCell ref="D6:D7"/>
    <mergeCell ref="E6:E7"/>
    <mergeCell ref="G6:K6"/>
    <mergeCell ref="L6:P6"/>
    <mergeCell ref="Q6:U6"/>
    <mergeCell ref="W6:Z6"/>
    <mergeCell ref="AC6:AE6"/>
    <mergeCell ref="AG6:AL6"/>
    <mergeCell ref="AM6:AS6"/>
    <mergeCell ref="AT6:BE6"/>
    <mergeCell ref="BG6:BG7"/>
    <mergeCell ref="BH6:BH7"/>
    <mergeCell ref="BI6:BI7"/>
    <mergeCell ref="BJ6:BJ7"/>
    <mergeCell ref="BK6:BK7"/>
    <mergeCell ref="BI9:BJ9"/>
    <mergeCell ref="BH30:BH31"/>
    <mergeCell ref="BH32:BH33"/>
    <mergeCell ref="BH34:BH35"/>
    <mergeCell ref="BI49:BJ49"/>
    <mergeCell ref="BI58:BJ58"/>
    <mergeCell ref="BH63:BH66"/>
    <mergeCell ref="BH67:BH72"/>
    <mergeCell ref="BH78:BH82"/>
    <mergeCell ref="BI83:BJ83"/>
    <mergeCell ref="BH86:BH87"/>
    <mergeCell ref="BH102:BH105"/>
    <mergeCell ref="BI106:BJ106"/>
    <mergeCell ref="BH107:BH108"/>
    <mergeCell ref="BI109:BJ109"/>
    <mergeCell ref="BI126:BJ126"/>
    <mergeCell ref="BH142:BH145"/>
    <mergeCell ref="BH146:BH147"/>
    <mergeCell ref="BI150:BJ150"/>
    <mergeCell ref="BI158:BJ158"/>
    <mergeCell ref="BI172:BJ172"/>
    <mergeCell ref="BI188:BJ188"/>
    <mergeCell ref="BI201:BJ201"/>
    <mergeCell ref="BI204:BJ204"/>
    <mergeCell ref="BI217:BJ217"/>
    <mergeCell ref="BH220:BH221"/>
    <mergeCell ref="BH226:BH227"/>
    <mergeCell ref="BI228:BJ228"/>
    <mergeCell ref="BI237:BJ237"/>
    <mergeCell ref="BH238:BH239"/>
    <mergeCell ref="BH242:BH243"/>
    <mergeCell ref="BI246:BJ246"/>
    <mergeCell ref="BI257:BJ257"/>
    <mergeCell ref="BI267:BJ267"/>
    <mergeCell ref="BI270:BJ270"/>
    <mergeCell ref="BH275:BH278"/>
    <mergeCell ref="BI279:BJ279"/>
    <mergeCell ref="BI284:BJ284"/>
    <mergeCell ref="BI289:BJ289"/>
    <mergeCell ref="BI294:BJ294"/>
    <mergeCell ref="BI307:BJ307"/>
    <mergeCell ref="BI308:BJ308"/>
    <mergeCell ref="BI358:BJ358"/>
    <mergeCell ref="BH359:BH366"/>
    <mergeCell ref="BI368:BJ368"/>
    <mergeCell ref="BH369:BH370"/>
    <mergeCell ref="BH371:BH372"/>
    <mergeCell ref="BH373:BH374"/>
    <mergeCell ref="BI378:BJ378"/>
    <mergeCell ref="BH383:BH386"/>
    <mergeCell ref="BH387:BH390"/>
    <mergeCell ref="BH391:BH394"/>
    <mergeCell ref="BH395:BH398"/>
    <mergeCell ref="BH399:BH414"/>
    <mergeCell ref="BI419:BJ419"/>
    <mergeCell ref="BI458:BJ458"/>
    <mergeCell ref="BH465:BH472"/>
    <mergeCell ref="BI1102:BJ1102"/>
  </mergeCells>
  <conditionalFormatting sqref="AU368 AU1:AU7 BG540:BG542 BG562:BG564 BG551:BG553 BG573:BG575 BG605:BG607 BG517:BG524 BG501:BG515 BG527:BG531 AU170 AU500 AU49 AU238:AU241 AU285:AU288 AU1117:AU1048576 AU196:AU200 AU202:AU203 AU205 AU257:AU264 AU294:AU305 BG584:BG596 BG731:BG737 BG1035:BG1041 BG885:BG886 AU307:AU308">
    <cfRule type="cellIs" priority="2" operator="equal" aboveAverage="0" equalAverage="0" bottom="0" percent="0" rank="0" text="" dxfId="4454">
      <formula>"Not Assigned"</formula>
    </cfRule>
  </conditionalFormatting>
  <conditionalFormatting sqref="AS50:AS54 AG284:AI284 AG170:AI170 AM285:AS288 AG267:AI267 AL170 AI271:AI278 AI268:AI269 AM198:AS200 AL50 AL238:AL241 AM205:AS205 AI258:AI264 AG258:AH266 R294:T305 V294:V305 AK188:AS188 AL258:AS266 AK267:AS267 AM270:AS278 AK284:AS284 AG289:AS289 AG295:AI305 V501:V644 V650:V790 AG202:AI203 AG205:AI207 AG238:AI241 AG268:AG269 AG56:AI57 AG50:AI54 V951:V1098 V799:V934 AG188:AI200 AM295:AS305 Q295:Q305 AL189:AL200 AL202:AS203 AL205:AL207 AG270:AL270 AL268:AL269 AL271:AL278">
    <cfRule type="cellIs" priority="3" operator="equal" aboveAverage="0" equalAverage="0" bottom="0" percent="0" rank="0" text="" dxfId="4455">
      <formula>"INVALID"</formula>
    </cfRule>
  </conditionalFormatting>
  <conditionalFormatting sqref="BG532:BG539 BG616:BG620 BG543:BG550 BG554:BG561 BG565:BG572">
    <cfRule type="cellIs" priority="4" operator="equal" aboveAverage="0" equalAverage="0" bottom="0" percent="0" rank="0" text="" dxfId="4456">
      <formula>"Not Assigned"</formula>
    </cfRule>
  </conditionalFormatting>
  <conditionalFormatting sqref="BG1084:BG1085">
    <cfRule type="cellIs" priority="5" operator="equal" aboveAverage="0" equalAverage="0" bottom="0" percent="0" rank="0" text="" dxfId="4457">
      <formula>"Not Assigned"</formula>
    </cfRule>
  </conditionalFormatting>
  <conditionalFormatting sqref="AU50:AU54 AU56:AU57">
    <cfRule type="cellIs" priority="6" operator="equal" aboveAverage="0" equalAverage="0" bottom="0" percent="0" rank="0" text="" dxfId="4458">
      <formula>"Not Assigned"</formula>
    </cfRule>
  </conditionalFormatting>
  <conditionalFormatting sqref="BG576:BG583 BG597:BG604 BG608:BG615">
    <cfRule type="cellIs" priority="7" operator="equal" aboveAverage="0" equalAverage="0" bottom="0" percent="0" rank="0" text="" dxfId="4459">
      <formula>"Not Assigned"</formula>
    </cfRule>
  </conditionalFormatting>
  <conditionalFormatting sqref="BG516">
    <cfRule type="cellIs" priority="8" operator="equal" aboveAverage="0" equalAverage="0" bottom="0" percent="0" rank="0" text="" dxfId="4460">
      <formula>"Not Assigned"</formula>
    </cfRule>
  </conditionalFormatting>
  <conditionalFormatting sqref="BG625:BG626">
    <cfRule type="cellIs" priority="9" operator="equal" aboveAverage="0" equalAverage="0" bottom="0" percent="0" rank="0" text="" dxfId="4461">
      <formula>"Not Assigned"</formula>
    </cfRule>
  </conditionalFormatting>
  <conditionalFormatting sqref="BG623:BG624">
    <cfRule type="cellIs" priority="10" operator="equal" aboveAverage="0" equalAverage="0" bottom="0" percent="0" rank="0" text="" dxfId="4462">
      <formula>"Not Assigned"</formula>
    </cfRule>
  </conditionalFormatting>
  <conditionalFormatting sqref="BG621:BG622">
    <cfRule type="cellIs" priority="11" operator="equal" aboveAverage="0" equalAverage="0" bottom="0" percent="0" rank="0" text="" dxfId="4463">
      <formula>"Not Assigned"</formula>
    </cfRule>
  </conditionalFormatting>
  <conditionalFormatting sqref="BG629">
    <cfRule type="cellIs" priority="12" operator="equal" aboveAverage="0" equalAverage="0" bottom="0" percent="0" rank="0" text="" dxfId="4464">
      <formula>"Not Assigned"</formula>
    </cfRule>
  </conditionalFormatting>
  <conditionalFormatting sqref="BG627:BG628">
    <cfRule type="cellIs" priority="13" operator="equal" aboveAverage="0" equalAverage="0" bottom="0" percent="0" rank="0" text="" dxfId="4465">
      <formula>"Not Assigned"</formula>
    </cfRule>
  </conditionalFormatting>
  <conditionalFormatting sqref="AU358">
    <cfRule type="cellIs" priority="14" operator="equal" aboveAverage="0" equalAverage="0" bottom="0" percent="0" rank="0" text="" dxfId="4466">
      <formula>"Not Assigned"</formula>
    </cfRule>
  </conditionalFormatting>
  <conditionalFormatting sqref="AU378">
    <cfRule type="cellIs" priority="15" operator="equal" aboveAverage="0" equalAverage="0" bottom="0" percent="0" rank="0" text="" dxfId="4467">
      <formula>"Not Assigned"</formula>
    </cfRule>
  </conditionalFormatting>
  <conditionalFormatting sqref="AV23 AV238:AV241 AV170 AV302:AV305 AV189:AV200 AV34:AV35 AV50:AV57 AV151:AV156 AV181:AV186 AV202:AV203 AV205 AV215:AV216 AV258:AV264 AV268:AV269 AV272:AV278 AV281:AV283 AV285:AV288 AV290:AV293 AV105">
    <cfRule type="expression" priority="16" aboveAverage="0" equalAverage="0" bottom="0" percent="0" rank="0" text="" dxfId="4468">
      <formula>EXACT(AI23, "INVALID")</formula>
    </cfRule>
  </conditionalFormatting>
  <conditionalFormatting sqref="AV271">
    <cfRule type="expression" priority="17" aboveAverage="0" equalAverage="0" bottom="0" percent="0" rank="0" text="" dxfId="4469">
      <formula>EXACT(AI271, "INVALID")</formula>
    </cfRule>
  </conditionalFormatting>
  <conditionalFormatting sqref="BC23 BC238:BC241 BC302:BC305 BC196:BC200 BC169:BC170 BC50:BC57 BC151:BC156 BC181:BC186 BC202:BC203 BC258:BC264 BC268:BC269 BC272:BC278 BC281:BC283 BC285:BC288 BC290:BC293 BC105">
    <cfRule type="expression" priority="18" aboveAverage="0" equalAverage="0" bottom="0" percent="0" rank="0" text="" dxfId="4470">
      <formula>AND(NOT(ISBLANK(BC23)), EXACT(AI23, "INVALID"))</formula>
    </cfRule>
  </conditionalFormatting>
  <conditionalFormatting sqref="BD23 BD238:BD241 BD302:BD305 BD196:BD200 BD169:BD170 BD34:BD35 BD151:BD156 BD181:BD186 BD202:BD203 BD215:BD216 BD258:BD264 BD268:BD269 BD272:BD278 BD285:BD288 BD290:BD293 BD105 BD50:BD57 BC281:BD283">
    <cfRule type="expression" priority="19" aboveAverage="0" equalAverage="0" bottom="0" percent="0" rank="0" text="" dxfId="4471">
      <formula>AND(NOT(ISBLANK(BC23)), EXACT(AH23, "INVALID"))</formula>
    </cfRule>
  </conditionalFormatting>
  <conditionalFormatting sqref="BC271">
    <cfRule type="expression" priority="20" aboveAverage="0" equalAverage="0" bottom="0" percent="0" rank="0" text="" dxfId="4472">
      <formula>AND(NOT(ISBLANK(BC271)), EXACT(AI271, "INVALID"))</formula>
    </cfRule>
  </conditionalFormatting>
  <conditionalFormatting sqref="BD271">
    <cfRule type="expression" priority="21" aboveAverage="0" equalAverage="0" bottom="0" percent="0" rank="0" text="" dxfId="4473">
      <formula>AND(NOT(ISBLANK(BD271)), EXACT(AI271, "INVALID"))</formula>
    </cfRule>
  </conditionalFormatting>
  <conditionalFormatting sqref="AU23 AU238:AU241 AU34:AU35 AU50:AU57 AU151:AU156 AU159:AU170 AU181:AU186 AU189:AU200 AU202:AU203 AU205:AU207 AU215:AU216 AU295:AU305 AU258:AU266 AU268:AU269 AU271:AU278 AU280:AU283 AU285:AU288 AU290:AU293 AU105 AU247:AU248 AU119:AU120">
    <cfRule type="expression" priority="22" aboveAverage="0" equalAverage="0" bottom="0" percent="0" rank="0" text="" dxfId="4474">
      <formula>NOT($AO23)</formula>
    </cfRule>
  </conditionalFormatting>
  <conditionalFormatting sqref="AU268:AU269">
    <cfRule type="cellIs" priority="23" operator="equal" aboveAverage="0" equalAverage="0" bottom="0" percent="0" rank="0" text="" dxfId="4475">
      <formula>"Not Assigned"</formula>
    </cfRule>
  </conditionalFormatting>
  <conditionalFormatting sqref="AU271:AU278">
    <cfRule type="cellIs" priority="24" operator="equal" aboveAverage="0" equalAverage="0" bottom="0" percent="0" rank="0" text="" dxfId="4476">
      <formula>"Not Assigned"</formula>
    </cfRule>
  </conditionalFormatting>
  <conditionalFormatting sqref="BG525:BG526">
    <cfRule type="cellIs" priority="25" operator="equal" aboveAverage="0" equalAverage="0" bottom="0" percent="0" rank="0" text="" dxfId="4477">
      <formula>"Not Assigned"</formula>
    </cfRule>
  </conditionalFormatting>
  <conditionalFormatting sqref="AT341:AT344 AT403:AT406 AT308:AT314 AT23 AT317:AT326 AT329:AT338 AT378:AT398 AT34:AT35 AT50:AT57 AT151:AT156 AT159:AT170 AT181:AT186 AT189:AT200 AT202:AT203 AT205:AT207 AT215:AT216 AT295:AT305 AT258:AT264 AT268:AT269 AT271:AT278 AT280:AT283 AT285:AT288 AT290:AT293 AT358:AT366 AT408:AT414 AT424:AT441 AT105 AT500:AT648 AT247:AT248 AT119:AT120 AT451:AT455 AT465:AT482 AT799:AT946 AT650:AT797 AT951:AT1085 AT1100:AT1101 AT368:AT374 AT419:AT421 AT458:AT460 AT1105:AT1114 AT1116:AT1595">
    <cfRule type="expression" priority="26" aboveAverage="0" equalAverage="0" bottom="0" percent="0" rank="0" text="" dxfId="4478">
      <formula>REPLACE($AT23,8,LEN($AT23),"")="unused_"</formula>
    </cfRule>
  </conditionalFormatting>
  <conditionalFormatting sqref="AT399:AT402">
    <cfRule type="expression" priority="27" aboveAverage="0" equalAverage="0" bottom="0" percent="0" rank="0" text="" dxfId="4479">
      <formula>RIGHT($AT399, 1)="*"</formula>
    </cfRule>
    <cfRule type="expression" priority="28" aboveAverage="0" equalAverage="0" bottom="0" percent="0" rank="0" text="" dxfId="4480">
      <formula>REPLACE($AT399,8,LEN($AT399),"")="unused_"</formula>
    </cfRule>
  </conditionalFormatting>
  <conditionalFormatting sqref="AT265">
    <cfRule type="expression" priority="29" aboveAverage="0" equalAverage="0" bottom="0" percent="0" rank="0" text="" dxfId="4481">
      <formula>RIGHT($AT265, 1)="*"</formula>
    </cfRule>
    <cfRule type="expression" priority="30" aboveAverage="0" equalAverage="0" bottom="0" percent="0" rank="0" text="" dxfId="4482">
      <formula>REPLACE($AT265,8,LEN($AT265),"")="unused_"</formula>
    </cfRule>
  </conditionalFormatting>
  <conditionalFormatting sqref="AI265 AL265">
    <cfRule type="cellIs" priority="31" operator="equal" aboveAverage="0" equalAverage="0" bottom="0" percent="0" rank="0" text="" dxfId="4483">
      <formula>"INVALID"</formula>
    </cfRule>
  </conditionalFormatting>
  <conditionalFormatting sqref="AV265">
    <cfRule type="expression" priority="32" aboveAverage="0" equalAverage="0" bottom="0" percent="0" rank="0" text="" dxfId="4484">
      <formula>EXACT(AI265, "INVALID")</formula>
    </cfRule>
  </conditionalFormatting>
  <conditionalFormatting sqref="BC265">
    <cfRule type="expression" priority="33" aboveAverage="0" equalAverage="0" bottom="0" percent="0" rank="0" text="" dxfId="4485">
      <formula>AND(NOT(ISBLANK(BC265)), EXACT(AI265, "INVALID"))</formula>
    </cfRule>
  </conditionalFormatting>
  <conditionalFormatting sqref="BD265">
    <cfRule type="expression" priority="34" aboveAverage="0" equalAverage="0" bottom="0" percent="0" rank="0" text="" dxfId="4486">
      <formula>AND(NOT(ISBLANK(BD265)), EXACT(AI265, "INVALID"))</formula>
    </cfRule>
  </conditionalFormatting>
  <conditionalFormatting sqref="AU265">
    <cfRule type="cellIs" priority="35" operator="equal" aboveAverage="0" equalAverage="0" bottom="0" percent="0" rank="0" text="" dxfId="4487">
      <formula>"Not Assigned"</formula>
    </cfRule>
  </conditionalFormatting>
  <conditionalFormatting sqref="AT266">
    <cfRule type="expression" priority="36" aboveAverage="0" equalAverage="0" bottom="0" percent="0" rank="0" text="" dxfId="4488">
      <formula>RIGHT($AT266, 1)="*"</formula>
    </cfRule>
    <cfRule type="expression" priority="37" aboveAverage="0" equalAverage="0" bottom="0" percent="0" rank="0" text="" dxfId="4489">
      <formula>REPLACE($AT266,8,LEN($AT266),"")="unused_"</formula>
    </cfRule>
  </conditionalFormatting>
  <conditionalFormatting sqref="AI266 AL266">
    <cfRule type="cellIs" priority="38" operator="equal" aboveAverage="0" equalAverage="0" bottom="0" percent="0" rank="0" text="" dxfId="4490">
      <formula>"INVALID"</formula>
    </cfRule>
  </conditionalFormatting>
  <conditionalFormatting sqref="AV266">
    <cfRule type="expression" priority="39" aboveAverage="0" equalAverage="0" bottom="0" percent="0" rank="0" text="" dxfId="4491">
      <formula>EXACT(AI266, "INVALID")</formula>
    </cfRule>
  </conditionalFormatting>
  <conditionalFormatting sqref="BC266">
    <cfRule type="expression" priority="40" aboveAverage="0" equalAverage="0" bottom="0" percent="0" rank="0" text="" dxfId="4492">
      <formula>AND(NOT(ISBLANK(BC266)), EXACT(AI266, "INVALID"))</formula>
    </cfRule>
  </conditionalFormatting>
  <conditionalFormatting sqref="BD266">
    <cfRule type="expression" priority="41" aboveAverage="0" equalAverage="0" bottom="0" percent="0" rank="0" text="" dxfId="4493">
      <formula>AND(NOT(ISBLANK(BD266)), EXACT(AI266, "INVALID"))</formula>
    </cfRule>
  </conditionalFormatting>
  <conditionalFormatting sqref="AU266">
    <cfRule type="cellIs" priority="42" operator="equal" aboveAverage="0" equalAverage="0" bottom="0" percent="0" rank="0" text="" dxfId="4494">
      <formula>"Not Assigned"</formula>
    </cfRule>
  </conditionalFormatting>
  <conditionalFormatting sqref="AT339:AT340">
    <cfRule type="expression" priority="43" aboveAverage="0" equalAverage="0" bottom="0" percent="0" rank="0" text="" dxfId="4495">
      <formula>RIGHT($AT339, 1)="*"</formula>
    </cfRule>
    <cfRule type="expression" priority="44" aboveAverage="0" equalAverage="0" bottom="0" percent="0" rank="0" text="" dxfId="4496">
      <formula>REPLACE($AT339,8,LEN($AT339),"")="unused_"</formula>
    </cfRule>
  </conditionalFormatting>
  <conditionalFormatting sqref="AT347:AT350">
    <cfRule type="expression" priority="45" aboveAverage="0" equalAverage="0" bottom="0" percent="0" rank="0" text="" dxfId="4497">
      <formula>RIGHT($AT347, 1)="*"</formula>
    </cfRule>
    <cfRule type="expression" priority="46" aboveAverage="0" equalAverage="0" bottom="0" percent="0" rank="0" text="" dxfId="4498">
      <formula>REPLACE($AT347,8,LEN($AT347),"")="unused_"</formula>
    </cfRule>
  </conditionalFormatting>
  <conditionalFormatting sqref="AT345:AT346">
    <cfRule type="expression" priority="47" aboveAverage="0" equalAverage="0" bottom="0" percent="0" rank="0" text="" dxfId="4499">
      <formula>RIGHT($AT345, 1)="*"</formula>
    </cfRule>
    <cfRule type="expression" priority="48" aboveAverage="0" equalAverage="0" bottom="0" percent="0" rank="0" text="" dxfId="4500">
      <formula>REPLACE($AT345,8,LEN($AT345),"")="unused_"</formula>
    </cfRule>
  </conditionalFormatting>
  <conditionalFormatting sqref="AT353:AT356">
    <cfRule type="expression" priority="49" aboveAverage="0" equalAverage="0" bottom="0" percent="0" rank="0" text="" dxfId="4501">
      <formula>RIGHT($AT353, 1)="*"</formula>
    </cfRule>
    <cfRule type="expression" priority="50" aboveAverage="0" equalAverage="0" bottom="0" percent="0" rank="0" text="" dxfId="4502">
      <formula>REPLACE($AT353,8,LEN($AT353),"")="unused_"</formula>
    </cfRule>
  </conditionalFormatting>
  <conditionalFormatting sqref="AT351:AT352">
    <cfRule type="expression" priority="51" aboveAverage="0" equalAverage="0" bottom="0" percent="0" rank="0" text="" dxfId="4503">
      <formula>RIGHT($AT351, 1)="*"</formula>
    </cfRule>
    <cfRule type="expression" priority="52" aboveAverage="0" equalAverage="0" bottom="0" percent="0" rank="0" text="" dxfId="4504">
      <formula>REPLACE($AT351,8,LEN($AT351),"")="unused_"</formula>
    </cfRule>
  </conditionalFormatting>
  <conditionalFormatting sqref="BG636:BG640">
    <cfRule type="cellIs" priority="53" operator="equal" aboveAverage="0" equalAverage="0" bottom="0" percent="0" rank="0" text="" dxfId="4505">
      <formula>"Not Assigned"</formula>
    </cfRule>
  </conditionalFormatting>
  <conditionalFormatting sqref="BG630:BG635">
    <cfRule type="cellIs" priority="54" operator="equal" aboveAverage="0" equalAverage="0" bottom="0" percent="0" rank="0" text="" dxfId="4506">
      <formula>"Not Assigned"</formula>
    </cfRule>
  </conditionalFormatting>
  <conditionalFormatting sqref="BG641:BG644">
    <cfRule type="cellIs" priority="55" operator="equal" aboveAverage="0" equalAverage="0" bottom="0" percent="0" rank="0" text="" dxfId="4507">
      <formula>"Not Assigned"</formula>
    </cfRule>
  </conditionalFormatting>
  <conditionalFormatting sqref="AM50:AM54 AM56:AM57 AM170 AM196:AM197 AM268:AM269 AM238:AM241 AM271:AR278 AM285:AR288 AM198:AR200 AM202:AR203 AM205:AR205 AM258:AR266 AM295:AR305">
    <cfRule type="cellIs" priority="56" operator="equal" aboveAverage="0" equalAverage="0" bottom="0" percent="0" rank="0" text="" dxfId="4508">
      <formula>0</formula>
    </cfRule>
  </conditionalFormatting>
  <conditionalFormatting sqref="AN50:AN54 AN56:AN57 AN170 AN302:AN305 AN268:AN269 AN196:AN197 AN238:AN241">
    <cfRule type="cellIs" priority="57" operator="equal" aboveAverage="0" equalAverage="0" bottom="0" percent="0" rank="0" text="" dxfId="4509">
      <formula>0</formula>
    </cfRule>
  </conditionalFormatting>
  <conditionalFormatting sqref="AO50:AO54 AO56:AO57 AO170 AO302:AO305 AO268:AO269 AO196:AO197 AO238:AO241">
    <cfRule type="cellIs" priority="58" operator="equal" aboveAverage="0" equalAverage="0" bottom="0" percent="0" rank="0" text="" dxfId="4510">
      <formula>0</formula>
    </cfRule>
  </conditionalFormatting>
  <conditionalFormatting sqref="AP50:AP54 AP56:AP57 AP170 AP302:AP305 AP268:AP269 AP196:AP197 AP238:AP241">
    <cfRule type="cellIs" priority="59" operator="equal" aboveAverage="0" equalAverage="0" bottom="0" percent="0" rank="0" text="" dxfId="4511">
      <formula>0</formula>
    </cfRule>
  </conditionalFormatting>
  <conditionalFormatting sqref="AQ50:AQ54 AQ56:AQ57 AQ170 AQ302:AQ305 AQ268:AQ269 AQ196:AQ197 AQ238:AQ241">
    <cfRule type="cellIs" priority="60" operator="equal" aboveAverage="0" equalAverage="0" bottom="0" percent="0" rank="0" text="" dxfId="4512">
      <formula>0</formula>
    </cfRule>
  </conditionalFormatting>
  <conditionalFormatting sqref="AS56:AS57">
    <cfRule type="cellIs" priority="61" operator="equal" aboveAverage="0" equalAverage="0" bottom="0" percent="0" rank="0" text="" dxfId="4513">
      <formula>"INVALID"</formula>
    </cfRule>
  </conditionalFormatting>
  <conditionalFormatting sqref="AM56:AM57">
    <cfRule type="cellIs" priority="62" operator="equal" aboveAverage="0" equalAverage="0" bottom="0" percent="0" rank="0" text="" dxfId="4514">
      <formula>"INVALID"</formula>
    </cfRule>
  </conditionalFormatting>
  <conditionalFormatting sqref="AN56:AN57">
    <cfRule type="cellIs" priority="63" operator="equal" aboveAverage="0" equalAverage="0" bottom="0" percent="0" rank="0" text="" dxfId="4515">
      <formula>"INVALID"</formula>
    </cfRule>
  </conditionalFormatting>
  <conditionalFormatting sqref="AO56:AP57">
    <cfRule type="cellIs" priority="64" operator="equal" aboveAverage="0" equalAverage="0" bottom="0" percent="0" rank="0" text="" dxfId="4516">
      <formula>"INVALID"</formula>
    </cfRule>
  </conditionalFormatting>
  <conditionalFormatting sqref="AN56:AN57">
    <cfRule type="cellIs" priority="65" operator="equal" aboveAverage="0" equalAverage="0" bottom="0" percent="0" rank="0" text="" dxfId="4517">
      <formula>"INVALID"</formula>
    </cfRule>
  </conditionalFormatting>
  <conditionalFormatting sqref="AO56:AO57">
    <cfRule type="cellIs" priority="66" operator="equal" aboveAverage="0" equalAverage="0" bottom="0" percent="0" rank="0" text="" dxfId="4518">
      <formula>"INVALID"</formula>
    </cfRule>
  </conditionalFormatting>
  <conditionalFormatting sqref="AP56:AP57">
    <cfRule type="cellIs" priority="67" operator="equal" aboveAverage="0" equalAverage="0" bottom="0" percent="0" rank="0" text="" dxfId="4519">
      <formula>"INVALID"</formula>
    </cfRule>
  </conditionalFormatting>
  <conditionalFormatting sqref="AQ56:AQ57">
    <cfRule type="cellIs" priority="68" operator="equal" aboveAverage="0" equalAverage="0" bottom="0" percent="0" rank="0" text="" dxfId="4520">
      <formula>"INVALID"</formula>
    </cfRule>
  </conditionalFormatting>
  <conditionalFormatting sqref="AS170">
    <cfRule type="cellIs" priority="69" operator="equal" aboveAverage="0" equalAverage="0" bottom="0" percent="0" rank="0" text="" dxfId="4521">
      <formula>"INVALID"</formula>
    </cfRule>
  </conditionalFormatting>
  <conditionalFormatting sqref="AM170">
    <cfRule type="cellIs" priority="70" operator="equal" aboveAverage="0" equalAverage="0" bottom="0" percent="0" rank="0" text="" dxfId="4522">
      <formula>"INVALID"</formula>
    </cfRule>
  </conditionalFormatting>
  <conditionalFormatting sqref="AN170">
    <cfRule type="cellIs" priority="71" operator="equal" aboveAverage="0" equalAverage="0" bottom="0" percent="0" rank="0" text="" dxfId="4523">
      <formula>"INVALID"</formula>
    </cfRule>
  </conditionalFormatting>
  <conditionalFormatting sqref="AO170:AP170">
    <cfRule type="cellIs" priority="72" operator="equal" aboveAverage="0" equalAverage="0" bottom="0" percent="0" rank="0" text="" dxfId="4524">
      <formula>"INVALID"</formula>
    </cfRule>
  </conditionalFormatting>
  <conditionalFormatting sqref="AN170">
    <cfRule type="cellIs" priority="73" operator="equal" aboveAverage="0" equalAverage="0" bottom="0" percent="0" rank="0" text="" dxfId="4525">
      <formula>"INVALID"</formula>
    </cfRule>
  </conditionalFormatting>
  <conditionalFormatting sqref="AO170">
    <cfRule type="cellIs" priority="74" operator="equal" aboveAverage="0" equalAverage="0" bottom="0" percent="0" rank="0" text="" dxfId="4526">
      <formula>"INVALID"</formula>
    </cfRule>
  </conditionalFormatting>
  <conditionalFormatting sqref="AP170">
    <cfRule type="cellIs" priority="75" operator="equal" aboveAverage="0" equalAverage="0" bottom="0" percent="0" rank="0" text="" dxfId="4527">
      <formula>"INVALID"</formula>
    </cfRule>
  </conditionalFormatting>
  <conditionalFormatting sqref="AQ170">
    <cfRule type="cellIs" priority="76" operator="equal" aboveAverage="0" equalAverage="0" bottom="0" percent="0" rank="0" text="" dxfId="4528">
      <formula>"INVALID"</formula>
    </cfRule>
  </conditionalFormatting>
  <conditionalFormatting sqref="AS302:AS305 AS238:AS241">
    <cfRule type="cellIs" priority="77" operator="equal" aboveAverage="0" equalAverage="0" bottom="0" percent="0" rank="0" text="" dxfId="4529">
      <formula>"INVALID"</formula>
    </cfRule>
  </conditionalFormatting>
  <conditionalFormatting sqref="AM302:AM305 AM238:AM241">
    <cfRule type="cellIs" priority="78" operator="equal" aboveAverage="0" equalAverage="0" bottom="0" percent="0" rank="0" text="" dxfId="4530">
      <formula>"INVALID"</formula>
    </cfRule>
  </conditionalFormatting>
  <conditionalFormatting sqref="AN302:AN305 AN238:AN241">
    <cfRule type="cellIs" priority="79" operator="equal" aboveAverage="0" equalAverage="0" bottom="0" percent="0" rank="0" text="" dxfId="4531">
      <formula>"INVALID"</formula>
    </cfRule>
  </conditionalFormatting>
  <conditionalFormatting sqref="AO302:AP305 AO238:AP241">
    <cfRule type="cellIs" priority="80" operator="equal" aboveAverage="0" equalAverage="0" bottom="0" percent="0" rank="0" text="" dxfId="4532">
      <formula>"INVALID"</formula>
    </cfRule>
  </conditionalFormatting>
  <conditionalFormatting sqref="AN302:AN305 AN238:AN241">
    <cfRule type="cellIs" priority="81" operator="equal" aboveAverage="0" equalAverage="0" bottom="0" percent="0" rank="0" text="" dxfId="4533">
      <formula>"INVALID"</formula>
    </cfRule>
  </conditionalFormatting>
  <conditionalFormatting sqref="AO302:AO305 AO238:AO241">
    <cfRule type="cellIs" priority="82" operator="equal" aboveAverage="0" equalAverage="0" bottom="0" percent="0" rank="0" text="" dxfId="4534">
      <formula>"INVALID"</formula>
    </cfRule>
  </conditionalFormatting>
  <conditionalFormatting sqref="AP302:AP305 AP238:AP241">
    <cfRule type="cellIs" priority="83" operator="equal" aboveAverage="0" equalAverage="0" bottom="0" percent="0" rank="0" text="" dxfId="4535">
      <formula>"INVALID"</formula>
    </cfRule>
  </conditionalFormatting>
  <conditionalFormatting sqref="AQ302:AQ305 AQ238:AQ241">
    <cfRule type="cellIs" priority="84" operator="equal" aboveAverage="0" equalAverage="0" bottom="0" percent="0" rank="0" text="" dxfId="4536">
      <formula>"INVALID"</formula>
    </cfRule>
  </conditionalFormatting>
  <conditionalFormatting sqref="AS196:AS197">
    <cfRule type="cellIs" priority="85" operator="equal" aboveAverage="0" equalAverage="0" bottom="0" percent="0" rank="0" text="" dxfId="4537">
      <formula>"INVALID"</formula>
    </cfRule>
  </conditionalFormatting>
  <conditionalFormatting sqref="AM196:AM197">
    <cfRule type="cellIs" priority="86" operator="equal" aboveAverage="0" equalAverage="0" bottom="0" percent="0" rank="0" text="" dxfId="4538">
      <formula>"INVALID"</formula>
    </cfRule>
  </conditionalFormatting>
  <conditionalFormatting sqref="AN196:AN197">
    <cfRule type="cellIs" priority="87" operator="equal" aboveAverage="0" equalAverage="0" bottom="0" percent="0" rank="0" text="" dxfId="4539">
      <formula>"INVALID"</formula>
    </cfRule>
  </conditionalFormatting>
  <conditionalFormatting sqref="AO196:AP197">
    <cfRule type="cellIs" priority="88" operator="equal" aboveAverage="0" equalAverage="0" bottom="0" percent="0" rank="0" text="" dxfId="4540">
      <formula>"INVALID"</formula>
    </cfRule>
  </conditionalFormatting>
  <conditionalFormatting sqref="AN196:AN197">
    <cfRule type="cellIs" priority="89" operator="equal" aboveAverage="0" equalAverage="0" bottom="0" percent="0" rank="0" text="" dxfId="4541">
      <formula>"INVALID"</formula>
    </cfRule>
  </conditionalFormatting>
  <conditionalFormatting sqref="AO196:AO197">
    <cfRule type="cellIs" priority="90" operator="equal" aboveAverage="0" equalAverage="0" bottom="0" percent="0" rank="0" text="" dxfId="4542">
      <formula>"INVALID"</formula>
    </cfRule>
  </conditionalFormatting>
  <conditionalFormatting sqref="AP196:AP197">
    <cfRule type="cellIs" priority="91" operator="equal" aboveAverage="0" equalAverage="0" bottom="0" percent="0" rank="0" text="" dxfId="4543">
      <formula>"INVALID"</formula>
    </cfRule>
  </conditionalFormatting>
  <conditionalFormatting sqref="AQ196:AQ197">
    <cfRule type="cellIs" priority="92" operator="equal" aboveAverage="0" equalAverage="0" bottom="0" percent="0" rank="0" text="" dxfId="4544">
      <formula>"INVALID"</formula>
    </cfRule>
  </conditionalFormatting>
  <conditionalFormatting sqref="AS268:AS269">
    <cfRule type="cellIs" priority="93" operator="equal" aboveAverage="0" equalAverage="0" bottom="0" percent="0" rank="0" text="" dxfId="4545">
      <formula>"INVALID"</formula>
    </cfRule>
  </conditionalFormatting>
  <conditionalFormatting sqref="AM268:AM269">
    <cfRule type="cellIs" priority="94" operator="equal" aboveAverage="0" equalAverage="0" bottom="0" percent="0" rank="0" text="" dxfId="4546">
      <formula>"INVALID"</formula>
    </cfRule>
  </conditionalFormatting>
  <conditionalFormatting sqref="AN268:AN269">
    <cfRule type="cellIs" priority="95" operator="equal" aboveAverage="0" equalAverage="0" bottom="0" percent="0" rank="0" text="" dxfId="4547">
      <formula>"INVALID"</formula>
    </cfRule>
  </conditionalFormatting>
  <conditionalFormatting sqref="AO268:AP269">
    <cfRule type="cellIs" priority="96" operator="equal" aboveAverage="0" equalAverage="0" bottom="0" percent="0" rank="0" text="" dxfId="4548">
      <formula>"INVALID"</formula>
    </cfRule>
  </conditionalFormatting>
  <conditionalFormatting sqref="AN268:AN269">
    <cfRule type="cellIs" priority="97" operator="equal" aboveAverage="0" equalAverage="0" bottom="0" percent="0" rank="0" text="" dxfId="4549">
      <formula>"INVALID"</formula>
    </cfRule>
  </conditionalFormatting>
  <conditionalFormatting sqref="AO268:AO269">
    <cfRule type="cellIs" priority="98" operator="equal" aboveAverage="0" equalAverage="0" bottom="0" percent="0" rank="0" text="" dxfId="4550">
      <formula>"INVALID"</formula>
    </cfRule>
  </conditionalFormatting>
  <conditionalFormatting sqref="AP268:AP269">
    <cfRule type="cellIs" priority="99" operator="equal" aboveAverage="0" equalAverage="0" bottom="0" percent="0" rank="0" text="" dxfId="4551">
      <formula>"INVALID"</formula>
    </cfRule>
  </conditionalFormatting>
  <conditionalFormatting sqref="AQ268:AQ269">
    <cfRule type="cellIs" priority="100" operator="equal" aboveAverage="0" equalAverage="0" bottom="0" percent="0" rank="0" text="" dxfId="4552">
      <formula>"INVALID"</formula>
    </cfRule>
  </conditionalFormatting>
  <conditionalFormatting sqref="AT23 AT34:AT35 AT50:AT57 AT151:AT156 AT159:AT170 AT181:AT186 AT189:AT200 AT202:AT203 AT205:AT207 AT215:AT216 AT295:AT305 AT258:AT266 AT268:AT269 AT271:AT278 AT280:AT283 AT285:AT288 AT290:AT293 AT105 AT247:AT248 AT119:AT120">
    <cfRule type="expression" priority="101" aboveAverage="0" equalAverage="0" bottom="0" percent="0" rank="0" text="" dxfId="4553">
      <formula>NOT($AM23)</formula>
    </cfRule>
    <cfRule type="expression" priority="102" aboveAverage="0" equalAverage="0" bottom="0" percent="0" rank="0" text="" dxfId="4554">
      <formula>RIGHT($AT23, 1)="*"</formula>
    </cfRule>
  </conditionalFormatting>
  <conditionalFormatting sqref="AV23 AV238:AV241 AV10:AV21 BC22:BD23 BC238:BD245 AV25:AV35 AV50:AV57 BC159:BD170 AV151:AV156 BC181:BD186 AV189:AV200 BC189:BD200 BC202:BD203 AV202:AV203 BD215:BD216 AV205:AV216 AV295:AV305 BC258:BD266 BC247:BD256 AV258:AV266 BC268:BD269 AV268:AV269 BC271:BD278 AV271:AV278 AV280:AV283 BC285:BD288 AV285:AV288 AV290:AV293 BC290:BD293 AV104:AV105 BC105:BD105 AV247:AV248 BC46:BD48 BC96:BD97 AV110:AV125 BC119:BD120 BC136:BD138 BC148:BD149 BC218:BD220 AV221:AV227 AV229:AV236 AV98:AV101 BC102:BD103 BC80:BD80 BC71:BD72 AV73:AV76 BC77:BD78 BC82:BD82 BC151:BD157 AV159:AV171 AV173:AV187 BC295:BD306 BD230:BD232 BC230:BC236 BC33:BD35 BC50:BD57 BC209:BC216 BC205:BD208 BC280:BD283 AV84:AV95 AV59:AV70">
    <cfRule type="expression" priority="103" aboveAverage="0" equalAverage="0" bottom="0" percent="0" rank="0" text="" dxfId="4555">
      <formula>NOT($AQ10)</formula>
    </cfRule>
  </conditionalFormatting>
  <conditionalFormatting sqref="AV23 AV238:AV241 AV34:AV35 AV50:AV57 AV151:AV156 AV159:AV170 AV181:AV186 AV189:AV200 AV202:AV203 AV205:AV207 AV215:AV216 AV295:AV305 AV258:AV266 AV268:AV269 AV271:AV278 AV280:AV283 AV285:AV288 AV290:AV293 AV105 AV247:AV248 AV119:AV120">
    <cfRule type="expression" priority="104" aboveAverage="0" equalAverage="0" bottom="0" percent="0" rank="0" text="" dxfId="4556">
      <formula>NOT($AN23)</formula>
    </cfRule>
  </conditionalFormatting>
  <conditionalFormatting sqref="AG10:AI18 AL10:AL18">
    <cfRule type="cellIs" priority="105" operator="equal" aboveAverage="0" equalAverage="0" bottom="0" percent="0" rank="0" text="" dxfId="4557">
      <formula>"INVALID"</formula>
    </cfRule>
  </conditionalFormatting>
  <conditionalFormatting sqref="AR50:AR54 AR56:AR57 AR170 AR302:AR305 AR268:AR269 AR196:AR197 AR238:AR241">
    <cfRule type="cellIs" priority="106" operator="equal" aboveAverage="0" equalAverage="0" bottom="0" percent="0" rank="0" text="" dxfId="4558">
      <formula>0</formula>
    </cfRule>
  </conditionalFormatting>
  <conditionalFormatting sqref="AR56:AR57">
    <cfRule type="cellIs" priority="107" operator="equal" aboveAverage="0" equalAverage="0" bottom="0" percent="0" rank="0" text="" dxfId="4559">
      <formula>"INVALID"</formula>
    </cfRule>
  </conditionalFormatting>
  <conditionalFormatting sqref="AR56:AR57">
    <cfRule type="cellIs" priority="108" operator="equal" aboveAverage="0" equalAverage="0" bottom="0" percent="0" rank="0" text="" dxfId="4560">
      <formula>"INVALID"</formula>
    </cfRule>
  </conditionalFormatting>
  <conditionalFormatting sqref="AR170">
    <cfRule type="cellIs" priority="109" operator="equal" aboveAverage="0" equalAverage="0" bottom="0" percent="0" rank="0" text="" dxfId="4561">
      <formula>"INVALID"</formula>
    </cfRule>
  </conditionalFormatting>
  <conditionalFormatting sqref="AR170">
    <cfRule type="cellIs" priority="110" operator="equal" aboveAverage="0" equalAverage="0" bottom="0" percent="0" rank="0" text="" dxfId="4562">
      <formula>"INVALID"</formula>
    </cfRule>
  </conditionalFormatting>
  <conditionalFormatting sqref="AR302:AR305 AR238:AR241">
    <cfRule type="cellIs" priority="111" operator="equal" aboveAverage="0" equalAverage="0" bottom="0" percent="0" rank="0" text="" dxfId="4563">
      <formula>"INVALID"</formula>
    </cfRule>
  </conditionalFormatting>
  <conditionalFormatting sqref="AR302:AR305 AR238:AR241">
    <cfRule type="cellIs" priority="112" operator="equal" aboveAverage="0" equalAverage="0" bottom="0" percent="0" rank="0" text="" dxfId="4564">
      <formula>"INVALID"</formula>
    </cfRule>
  </conditionalFormatting>
  <conditionalFormatting sqref="AR196:AR197">
    <cfRule type="cellIs" priority="113" operator="equal" aboveAverage="0" equalAverage="0" bottom="0" percent="0" rank="0" text="" dxfId="4565">
      <formula>"INVALID"</formula>
    </cfRule>
  </conditionalFormatting>
  <conditionalFormatting sqref="AR196:AR197">
    <cfRule type="cellIs" priority="114" operator="equal" aboveAverage="0" equalAverage="0" bottom="0" percent="0" rank="0" text="" dxfId="4566">
      <formula>"INVALID"</formula>
    </cfRule>
  </conditionalFormatting>
  <conditionalFormatting sqref="AR268:AR269">
    <cfRule type="cellIs" priority="115" operator="equal" aboveAverage="0" equalAverage="0" bottom="0" percent="0" rank="0" text="" dxfId="4567">
      <formula>"INVALID"</formula>
    </cfRule>
  </conditionalFormatting>
  <conditionalFormatting sqref="AR268:AR269">
    <cfRule type="cellIs" priority="116" operator="equal" aboveAverage="0" equalAverage="0" bottom="0" percent="0" rank="0" text="" dxfId="4568">
      <formula>"INVALID"</formula>
    </cfRule>
  </conditionalFormatting>
  <conditionalFormatting sqref="AG285:AI288">
    <cfRule type="cellIs" priority="117" operator="equal" aboveAverage="0" equalAverage="0" bottom="0" percent="0" rank="0" text="" dxfId="4569">
      <formula>"INVALID"</formula>
    </cfRule>
  </conditionalFormatting>
  <conditionalFormatting sqref="AL268:AL269">
    <cfRule type="cellIs" priority="118" operator="equal" aboveAverage="0" equalAverage="0" bottom="0" percent="0" rank="0" text="" dxfId="4570">
      <formula>"INVALID"</formula>
    </cfRule>
  </conditionalFormatting>
  <conditionalFormatting sqref="AL268:AL269">
    <cfRule type="cellIs" priority="119" operator="equal" aboveAverage="0" equalAverage="0" bottom="0" percent="0" rank="0" text="" dxfId="4571">
      <formula>"INVALID"</formula>
    </cfRule>
  </conditionalFormatting>
  <conditionalFormatting sqref="AL268:AL269">
    <cfRule type="cellIs" priority="120" operator="equal" aboveAverage="0" equalAverage="0" bottom="0" percent="0" rank="0" text="" dxfId="4572">
      <formula>"INVALID"</formula>
    </cfRule>
  </conditionalFormatting>
  <conditionalFormatting sqref="AU10:AU18">
    <cfRule type="cellIs" priority="121" operator="equal" aboveAverage="0" equalAverage="0" bottom="0" percent="0" rank="0" text="" dxfId="4573">
      <formula>"Not Assigned"</formula>
    </cfRule>
  </conditionalFormatting>
  <conditionalFormatting sqref="AV10:AV18">
    <cfRule type="expression" priority="122" aboveAverage="0" equalAverage="0" bottom="0" percent="0" rank="0" text="" dxfId="4574">
      <formula>EXACT(AI10, "INVALID")</formula>
    </cfRule>
  </conditionalFormatting>
  <conditionalFormatting sqref="BC10:BC18">
    <cfRule type="expression" priority="123" aboveAverage="0" equalAverage="0" bottom="0" percent="0" rank="0" text="" dxfId="4575">
      <formula>AND(NOT(ISBLANK(BC10)), EXACT(AI10, "INVALID"))</formula>
    </cfRule>
  </conditionalFormatting>
  <conditionalFormatting sqref="BD10:BD18">
    <cfRule type="expression" priority="124" aboveAverage="0" equalAverage="0" bottom="0" percent="0" rank="0" text="" dxfId="4576">
      <formula>AND(NOT(ISBLANK(BD10)), EXACT(AI10, "INVALID"))</formula>
    </cfRule>
  </conditionalFormatting>
  <conditionalFormatting sqref="AU10:AU18">
    <cfRule type="expression" priority="125" aboveAverage="0" equalAverage="0" bottom="0" percent="0" rank="0" text="" dxfId="4577">
      <formula>NOT($AO10)</formula>
    </cfRule>
  </conditionalFormatting>
  <conditionalFormatting sqref="AT10:AT18">
    <cfRule type="expression" priority="126" aboveAverage="0" equalAverage="0" bottom="0" percent="0" rank="0" text="" dxfId="4578">
      <formula>REPLACE($AT10,8,LEN($AT10),"")="unused_"</formula>
    </cfRule>
  </conditionalFormatting>
  <conditionalFormatting sqref="AM10:AM18">
    <cfRule type="cellIs" priority="127" operator="equal" aboveAverage="0" equalAverage="0" bottom="0" percent="0" rank="0" text="" dxfId="4579">
      <formula>0</formula>
    </cfRule>
  </conditionalFormatting>
  <conditionalFormatting sqref="AN10:AN18">
    <cfRule type="cellIs" priority="128" operator="equal" aboveAverage="0" equalAverage="0" bottom="0" percent="0" rank="0" text="" dxfId="4580">
      <formula>0</formula>
    </cfRule>
  </conditionalFormatting>
  <conditionalFormatting sqref="AO10:AO18">
    <cfRule type="cellIs" priority="129" operator="equal" aboveAverage="0" equalAverage="0" bottom="0" percent="0" rank="0" text="" dxfId="4581">
      <formula>0</formula>
    </cfRule>
  </conditionalFormatting>
  <conditionalFormatting sqref="AP10:AP18">
    <cfRule type="cellIs" priority="130" operator="equal" aboveAverage="0" equalAverage="0" bottom="0" percent="0" rank="0" text="" dxfId="4582">
      <formula>0</formula>
    </cfRule>
  </conditionalFormatting>
  <conditionalFormatting sqref="AQ10:AQ18">
    <cfRule type="cellIs" priority="131" operator="equal" aboveAverage="0" equalAverage="0" bottom="0" percent="0" rank="0" text="" dxfId="4583">
      <formula>0</formula>
    </cfRule>
  </conditionalFormatting>
  <conditionalFormatting sqref="AS10:AS18">
    <cfRule type="cellIs" priority="132" operator="equal" aboveAverage="0" equalAverage="0" bottom="0" percent="0" rank="0" text="" dxfId="4584">
      <formula>"INVALID"</formula>
    </cfRule>
  </conditionalFormatting>
  <conditionalFormatting sqref="AM10:AM18">
    <cfRule type="cellIs" priority="133" operator="equal" aboveAverage="0" equalAverage="0" bottom="0" percent="0" rank="0" text="" dxfId="4585">
      <formula>"INVALID"</formula>
    </cfRule>
  </conditionalFormatting>
  <conditionalFormatting sqref="AN10:AN18">
    <cfRule type="cellIs" priority="134" operator="equal" aboveAverage="0" equalAverage="0" bottom="0" percent="0" rank="0" text="" dxfId="4586">
      <formula>"INVALID"</formula>
    </cfRule>
  </conditionalFormatting>
  <conditionalFormatting sqref="AO10:AP18">
    <cfRule type="cellIs" priority="135" operator="equal" aboveAverage="0" equalAverage="0" bottom="0" percent="0" rank="0" text="" dxfId="4587">
      <formula>"INVALID"</formula>
    </cfRule>
  </conditionalFormatting>
  <conditionalFormatting sqref="AN10:AN18">
    <cfRule type="cellIs" priority="136" operator="equal" aboveAverage="0" equalAverage="0" bottom="0" percent="0" rank="0" text="" dxfId="4588">
      <formula>"INVALID"</formula>
    </cfRule>
  </conditionalFormatting>
  <conditionalFormatting sqref="AO10:AO18">
    <cfRule type="cellIs" priority="137" operator="equal" aboveAverage="0" equalAverage="0" bottom="0" percent="0" rank="0" text="" dxfId="4589">
      <formula>"INVALID"</formula>
    </cfRule>
  </conditionalFormatting>
  <conditionalFormatting sqref="AP10:AP18">
    <cfRule type="cellIs" priority="138" operator="equal" aboveAverage="0" equalAverage="0" bottom="0" percent="0" rank="0" text="" dxfId="4590">
      <formula>"INVALID"</formula>
    </cfRule>
  </conditionalFormatting>
  <conditionalFormatting sqref="AQ10:AQ18">
    <cfRule type="cellIs" priority="139" operator="equal" aboveAverage="0" equalAverage="0" bottom="0" percent="0" rank="0" text="" dxfId="4591">
      <formula>"INVALID"</formula>
    </cfRule>
  </conditionalFormatting>
  <conditionalFormatting sqref="AW190 AW197:AW200">
    <cfRule type="expression" priority="140" aboveAverage="0" equalAverage="0" bottom="0" percent="0" rank="0" text="" dxfId="4592">
      <formula>NOT($AP190)</formula>
    </cfRule>
  </conditionalFormatting>
  <conditionalFormatting sqref="AT10:AT18">
    <cfRule type="expression" priority="141" aboveAverage="0" equalAverage="0" bottom="0" percent="0" rank="0" text="" dxfId="4593">
      <formula>NOT($AM10)</formula>
    </cfRule>
    <cfRule type="expression" priority="142" aboveAverage="0" equalAverage="0" bottom="0" percent="0" rank="0" text="" dxfId="4594">
      <formula>RIGHT($AT10, 1)="*"</formula>
    </cfRule>
  </conditionalFormatting>
  <conditionalFormatting sqref="BC10:BD18">
    <cfRule type="expression" priority="143" aboveAverage="0" equalAverage="0" bottom="0" percent="0" rank="0" text="" dxfId="4595">
      <formula>NOT($AQ10)</formula>
    </cfRule>
  </conditionalFormatting>
  <conditionalFormatting sqref="AV10:AV18">
    <cfRule type="expression" priority="144" aboveAverage="0" equalAverage="0" bottom="0" percent="0" rank="0" text="" dxfId="4596">
      <formula>NOT($AN10)</formula>
    </cfRule>
  </conditionalFormatting>
  <conditionalFormatting sqref="AR10:AR18">
    <cfRule type="cellIs" priority="145" operator="equal" aboveAverage="0" equalAverage="0" bottom="0" percent="0" rank="0" text="" dxfId="4597">
      <formula>0</formula>
    </cfRule>
  </conditionalFormatting>
  <conditionalFormatting sqref="AR10:AR18">
    <cfRule type="cellIs" priority="146" operator="equal" aboveAverage="0" equalAverage="0" bottom="0" percent="0" rank="0" text="" dxfId="4598">
      <formula>"INVALID"</formula>
    </cfRule>
  </conditionalFormatting>
  <conditionalFormatting sqref="AR10:AR18">
    <cfRule type="cellIs" priority="147" operator="equal" aboveAverage="0" equalAverage="0" bottom="0" percent="0" rank="0" text="" dxfId="4599">
      <formula>"INVALID"</formula>
    </cfRule>
  </conditionalFormatting>
  <conditionalFormatting sqref="AG23:AI23 AL23 AL19:AL20 AG19:AI21">
    <cfRule type="cellIs" priority="148" operator="equal" aboveAverage="0" equalAverage="0" bottom="0" percent="0" rank="0" text="" dxfId="4600">
      <formula>"INVALID"</formula>
    </cfRule>
  </conditionalFormatting>
  <conditionalFormatting sqref="AU19:AU21 AU23">
    <cfRule type="cellIs" priority="149" operator="equal" aboveAverage="0" equalAverage="0" bottom="0" percent="0" rank="0" text="" dxfId="4601">
      <formula>"Not Assigned"</formula>
    </cfRule>
  </conditionalFormatting>
  <conditionalFormatting sqref="AV19:AV21">
    <cfRule type="expression" priority="150" aboveAverage="0" equalAverage="0" bottom="0" percent="0" rank="0" text="" dxfId="4602">
      <formula>EXACT(AI19, "INVALID")</formula>
    </cfRule>
  </conditionalFormatting>
  <conditionalFormatting sqref="BC19:BC21">
    <cfRule type="expression" priority="151" aboveAverage="0" equalAverage="0" bottom="0" percent="0" rank="0" text="" dxfId="4603">
      <formula>AND(NOT(ISBLANK(BC19)), EXACT(AI19, "INVALID"))</formula>
    </cfRule>
  </conditionalFormatting>
  <conditionalFormatting sqref="BD19:BD21">
    <cfRule type="expression" priority="152" aboveAverage="0" equalAverage="0" bottom="0" percent="0" rank="0" text="" dxfId="4604">
      <formula>AND(NOT(ISBLANK(BD19)), EXACT(AI19, "INVALID"))</formula>
    </cfRule>
  </conditionalFormatting>
  <conditionalFormatting sqref="AU19:AU21">
    <cfRule type="expression" priority="153" aboveAverage="0" equalAverage="0" bottom="0" percent="0" rank="0" text="" dxfId="4605">
      <formula>NOT($AO19)</formula>
    </cfRule>
  </conditionalFormatting>
  <conditionalFormatting sqref="AT19:AT21">
    <cfRule type="expression" priority="154" aboveAverage="0" equalAverage="0" bottom="0" percent="0" rank="0" text="" dxfId="4606">
      <formula>REPLACE($AT19,8,LEN($AT19),"")="unused_"</formula>
    </cfRule>
  </conditionalFormatting>
  <conditionalFormatting sqref="AM19:AM21 AM23">
    <cfRule type="cellIs" priority="155" operator="equal" aboveAverage="0" equalAverage="0" bottom="0" percent="0" rank="0" text="" dxfId="4607">
      <formula>0</formula>
    </cfRule>
  </conditionalFormatting>
  <conditionalFormatting sqref="AN19:AN21 AN23">
    <cfRule type="cellIs" priority="156" operator="equal" aboveAverage="0" equalAverage="0" bottom="0" percent="0" rank="0" text="" dxfId="4608">
      <formula>0</formula>
    </cfRule>
  </conditionalFormatting>
  <conditionalFormatting sqref="AO19:AO21 AO23">
    <cfRule type="cellIs" priority="157" operator="equal" aboveAverage="0" equalAverage="0" bottom="0" percent="0" rank="0" text="" dxfId="4609">
      <formula>0</formula>
    </cfRule>
  </conditionalFormatting>
  <conditionalFormatting sqref="AP19:AP21 AP23">
    <cfRule type="cellIs" priority="158" operator="equal" aboveAverage="0" equalAverage="0" bottom="0" percent="0" rank="0" text="" dxfId="4610">
      <formula>0</formula>
    </cfRule>
  </conditionalFormatting>
  <conditionalFormatting sqref="AQ19:AQ21 AQ23">
    <cfRule type="cellIs" priority="159" operator="equal" aboveAverage="0" equalAverage="0" bottom="0" percent="0" rank="0" text="" dxfId="4611">
      <formula>0</formula>
    </cfRule>
  </conditionalFormatting>
  <conditionalFormatting sqref="AS19:AS21 AS23">
    <cfRule type="cellIs" priority="160" operator="equal" aboveAverage="0" equalAverage="0" bottom="0" percent="0" rank="0" text="" dxfId="4612">
      <formula>"INVALID"</formula>
    </cfRule>
  </conditionalFormatting>
  <conditionalFormatting sqref="AM19:AM21 AM23">
    <cfRule type="cellIs" priority="161" operator="equal" aboveAverage="0" equalAverage="0" bottom="0" percent="0" rank="0" text="" dxfId="4613">
      <formula>"INVALID"</formula>
    </cfRule>
  </conditionalFormatting>
  <conditionalFormatting sqref="AN19:AN21 AN23">
    <cfRule type="cellIs" priority="162" operator="equal" aboveAverage="0" equalAverage="0" bottom="0" percent="0" rank="0" text="" dxfId="4614">
      <formula>"INVALID"</formula>
    </cfRule>
  </conditionalFormatting>
  <conditionalFormatting sqref="AO19:AP21 AO23:AP23">
    <cfRule type="cellIs" priority="163" operator="equal" aboveAverage="0" equalAverage="0" bottom="0" percent="0" rank="0" text="" dxfId="4615">
      <formula>"INVALID"</formula>
    </cfRule>
  </conditionalFormatting>
  <conditionalFormatting sqref="AN19:AN21 AN23">
    <cfRule type="cellIs" priority="164" operator="equal" aboveAverage="0" equalAverage="0" bottom="0" percent="0" rank="0" text="" dxfId="4616">
      <formula>"INVALID"</formula>
    </cfRule>
  </conditionalFormatting>
  <conditionalFormatting sqref="AO19:AO21 AO23">
    <cfRule type="cellIs" priority="165" operator="equal" aboveAverage="0" equalAverage="0" bottom="0" percent="0" rank="0" text="" dxfId="4617">
      <formula>"INVALID"</formula>
    </cfRule>
  </conditionalFormatting>
  <conditionalFormatting sqref="AP19:AP21 AP23">
    <cfRule type="cellIs" priority="166" operator="equal" aboveAverage="0" equalAverage="0" bottom="0" percent="0" rank="0" text="" dxfId="4618">
      <formula>"INVALID"</formula>
    </cfRule>
  </conditionalFormatting>
  <conditionalFormatting sqref="AQ19:AQ21 AQ23">
    <cfRule type="cellIs" priority="167" operator="equal" aboveAverage="0" equalAverage="0" bottom="0" percent="0" rank="0" text="" dxfId="4619">
      <formula>"INVALID"</formula>
    </cfRule>
  </conditionalFormatting>
  <conditionalFormatting sqref="AT19:AT21">
    <cfRule type="expression" priority="168" aboveAverage="0" equalAverage="0" bottom="0" percent="0" rank="0" text="" dxfId="4620">
      <formula>NOT($AM19)</formula>
    </cfRule>
    <cfRule type="expression" priority="169" aboveAverage="0" equalAverage="0" bottom="0" percent="0" rank="0" text="" dxfId="4621">
      <formula>RIGHT($AT19, 1)="*"</formula>
    </cfRule>
  </conditionalFormatting>
  <conditionalFormatting sqref="BC19:BD21">
    <cfRule type="expression" priority="170" aboveAverage="0" equalAverage="0" bottom="0" percent="0" rank="0" text="" dxfId="4622">
      <formula>NOT($AQ19)</formula>
    </cfRule>
  </conditionalFormatting>
  <conditionalFormatting sqref="AV19:AV21">
    <cfRule type="expression" priority="171" aboveAverage="0" equalAverage="0" bottom="0" percent="0" rank="0" text="" dxfId="4623">
      <formula>NOT($AN19)</formula>
    </cfRule>
  </conditionalFormatting>
  <conditionalFormatting sqref="AR19:AR21 AR23">
    <cfRule type="cellIs" priority="172" operator="equal" aboveAverage="0" equalAverage="0" bottom="0" percent="0" rank="0" text="" dxfId="4624">
      <formula>0</formula>
    </cfRule>
  </conditionalFormatting>
  <conditionalFormatting sqref="AR19:AR21 AR23">
    <cfRule type="cellIs" priority="173" operator="equal" aboveAverage="0" equalAverage="0" bottom="0" percent="0" rank="0" text="" dxfId="4625">
      <formula>"INVALID"</formula>
    </cfRule>
  </conditionalFormatting>
  <conditionalFormatting sqref="AR19:AR21 AR23">
    <cfRule type="cellIs" priority="174" operator="equal" aboveAverage="0" equalAverage="0" bottom="0" percent="0" rank="0" text="" dxfId="4626">
      <formula>"INVALID"</formula>
    </cfRule>
  </conditionalFormatting>
  <conditionalFormatting sqref="AG22:AI22 AL22">
    <cfRule type="cellIs" priority="175" operator="equal" aboveAverage="0" equalAverage="0" bottom="0" percent="0" rank="0" text="" dxfId="4627">
      <formula>"INVALID"</formula>
    </cfRule>
  </conditionalFormatting>
  <conditionalFormatting sqref="AU22">
    <cfRule type="cellIs" priority="176" operator="equal" aboveAverage="0" equalAverage="0" bottom="0" percent="0" rank="0" text="" dxfId="4628">
      <formula>"Not Assigned"</formula>
    </cfRule>
  </conditionalFormatting>
  <conditionalFormatting sqref="AV22">
    <cfRule type="expression" priority="177" aboveAverage="0" equalAverage="0" bottom="0" percent="0" rank="0" text="" dxfId="4629">
      <formula>EXACT(AI22, "INVALID")</formula>
    </cfRule>
  </conditionalFormatting>
  <conditionalFormatting sqref="BC22">
    <cfRule type="expression" priority="178" aboveAverage="0" equalAverage="0" bottom="0" percent="0" rank="0" text="" dxfId="4630">
      <formula>AND(NOT(ISBLANK(BC22)), EXACT(AI22, "INVALID"))</formula>
    </cfRule>
  </conditionalFormatting>
  <conditionalFormatting sqref="BD22">
    <cfRule type="expression" priority="179" aboveAverage="0" equalAverage="0" bottom="0" percent="0" rank="0" text="" dxfId="4631">
      <formula>AND(NOT(ISBLANK(BD22)), EXACT(AI22, "INVALID"))</formula>
    </cfRule>
  </conditionalFormatting>
  <conditionalFormatting sqref="AU22">
    <cfRule type="expression" priority="180" aboveAverage="0" equalAverage="0" bottom="0" percent="0" rank="0" text="" dxfId="4632">
      <formula>NOT($AO22)</formula>
    </cfRule>
  </conditionalFormatting>
  <conditionalFormatting sqref="AT22">
    <cfRule type="expression" priority="181" aboveAverage="0" equalAverage="0" bottom="0" percent="0" rank="0" text="" dxfId="4633">
      <formula>REPLACE($AT22,8,LEN($AT22),"")="unused_"</formula>
    </cfRule>
  </conditionalFormatting>
  <conditionalFormatting sqref="AM22">
    <cfRule type="cellIs" priority="182" operator="equal" aboveAverage="0" equalAverage="0" bottom="0" percent="0" rank="0" text="" dxfId="4634">
      <formula>0</formula>
    </cfRule>
  </conditionalFormatting>
  <conditionalFormatting sqref="AN22">
    <cfRule type="cellIs" priority="183" operator="equal" aboveAverage="0" equalAverage="0" bottom="0" percent="0" rank="0" text="" dxfId="4635">
      <formula>0</formula>
    </cfRule>
  </conditionalFormatting>
  <conditionalFormatting sqref="AO22">
    <cfRule type="cellIs" priority="184" operator="equal" aboveAverage="0" equalAverage="0" bottom="0" percent="0" rank="0" text="" dxfId="4636">
      <formula>0</formula>
    </cfRule>
  </conditionalFormatting>
  <conditionalFormatting sqref="AP22">
    <cfRule type="cellIs" priority="185" operator="equal" aboveAverage="0" equalAverage="0" bottom="0" percent="0" rank="0" text="" dxfId="4637">
      <formula>0</formula>
    </cfRule>
  </conditionalFormatting>
  <conditionalFormatting sqref="AQ22">
    <cfRule type="cellIs" priority="186" operator="equal" aboveAverage="0" equalAverage="0" bottom="0" percent="0" rank="0" text="" dxfId="4638">
      <formula>0</formula>
    </cfRule>
  </conditionalFormatting>
  <conditionalFormatting sqref="AS22">
    <cfRule type="cellIs" priority="187" operator="equal" aboveAverage="0" equalAverage="0" bottom="0" percent="0" rank="0" text="" dxfId="4639">
      <formula>"INVALID"</formula>
    </cfRule>
  </conditionalFormatting>
  <conditionalFormatting sqref="AM22">
    <cfRule type="cellIs" priority="188" operator="equal" aboveAverage="0" equalAverage="0" bottom="0" percent="0" rank="0" text="" dxfId="4640">
      <formula>"INVALID"</formula>
    </cfRule>
  </conditionalFormatting>
  <conditionalFormatting sqref="AN22">
    <cfRule type="cellIs" priority="189" operator="equal" aboveAverage="0" equalAverage="0" bottom="0" percent="0" rank="0" text="" dxfId="4641">
      <formula>"INVALID"</formula>
    </cfRule>
  </conditionalFormatting>
  <conditionalFormatting sqref="AO22:AP22">
    <cfRule type="cellIs" priority="190" operator="equal" aboveAverage="0" equalAverage="0" bottom="0" percent="0" rank="0" text="" dxfId="4642">
      <formula>"INVALID"</formula>
    </cfRule>
  </conditionalFormatting>
  <conditionalFormatting sqref="AN22">
    <cfRule type="cellIs" priority="191" operator="equal" aboveAverage="0" equalAverage="0" bottom="0" percent="0" rank="0" text="" dxfId="4643">
      <formula>"INVALID"</formula>
    </cfRule>
  </conditionalFormatting>
  <conditionalFormatting sqref="AO22">
    <cfRule type="cellIs" priority="192" operator="equal" aboveAverage="0" equalAverage="0" bottom="0" percent="0" rank="0" text="" dxfId="4644">
      <formula>"INVALID"</formula>
    </cfRule>
  </conditionalFormatting>
  <conditionalFormatting sqref="AP22">
    <cfRule type="cellIs" priority="193" operator="equal" aboveAverage="0" equalAverage="0" bottom="0" percent="0" rank="0" text="" dxfId="4645">
      <formula>"INVALID"</formula>
    </cfRule>
  </conditionalFormatting>
  <conditionalFormatting sqref="AQ22">
    <cfRule type="cellIs" priority="194" operator="equal" aboveAverage="0" equalAverage="0" bottom="0" percent="0" rank="0" text="" dxfId="4646">
      <formula>"INVALID"</formula>
    </cfRule>
  </conditionalFormatting>
  <conditionalFormatting sqref="AT22">
    <cfRule type="expression" priority="195" aboveAverage="0" equalAverage="0" bottom="0" percent="0" rank="0" text="" dxfId="4647">
      <formula>NOT($AM22)</formula>
    </cfRule>
    <cfRule type="expression" priority="196" aboveAverage="0" equalAverage="0" bottom="0" percent="0" rank="0" text="" dxfId="4648">
      <formula>RIGHT($AT22, 1)="*"</formula>
    </cfRule>
  </conditionalFormatting>
  <conditionalFormatting sqref="AV22">
    <cfRule type="expression" priority="197" aboveAverage="0" equalAverage="0" bottom="0" percent="0" rank="0" text="" dxfId="4649">
      <formula>NOT($AQ22)</formula>
    </cfRule>
  </conditionalFormatting>
  <conditionalFormatting sqref="AV22">
    <cfRule type="expression" priority="198" aboveAverage="0" equalAverage="0" bottom="0" percent="0" rank="0" text="" dxfId="4650">
      <formula>NOT($AN22)</formula>
    </cfRule>
  </conditionalFormatting>
  <conditionalFormatting sqref="AR22">
    <cfRule type="cellIs" priority="199" operator="equal" aboveAverage="0" equalAverage="0" bottom="0" percent="0" rank="0" text="" dxfId="4651">
      <formula>0</formula>
    </cfRule>
  </conditionalFormatting>
  <conditionalFormatting sqref="AR22">
    <cfRule type="cellIs" priority="200" operator="equal" aboveAverage="0" equalAverage="0" bottom="0" percent="0" rank="0" text="" dxfId="4652">
      <formula>"INVALID"</formula>
    </cfRule>
  </conditionalFormatting>
  <conditionalFormatting sqref="AR22">
    <cfRule type="cellIs" priority="201" operator="equal" aboveAverage="0" equalAverage="0" bottom="0" percent="0" rank="0" text="" dxfId="4653">
      <formula>"INVALID"</formula>
    </cfRule>
  </conditionalFormatting>
  <conditionalFormatting sqref="AS55 AG55:AI55">
    <cfRule type="cellIs" priority="202" operator="equal" aboveAverage="0" equalAverage="0" bottom="0" percent="0" rank="0" text="" dxfId="4654">
      <formula>"INVALID"</formula>
    </cfRule>
  </conditionalFormatting>
  <conditionalFormatting sqref="AU55">
    <cfRule type="cellIs" priority="203" operator="equal" aboveAverage="0" equalAverage="0" bottom="0" percent="0" rank="0" text="" dxfId="4655">
      <formula>"Not Assigned"</formula>
    </cfRule>
  </conditionalFormatting>
  <conditionalFormatting sqref="AM55">
    <cfRule type="cellIs" priority="204" operator="equal" aboveAverage="0" equalAverage="0" bottom="0" percent="0" rank="0" text="" dxfId="4656">
      <formula>0</formula>
    </cfRule>
  </conditionalFormatting>
  <conditionalFormatting sqref="AN55">
    <cfRule type="cellIs" priority="205" operator="equal" aboveAverage="0" equalAverage="0" bottom="0" percent="0" rank="0" text="" dxfId="4657">
      <formula>0</formula>
    </cfRule>
  </conditionalFormatting>
  <conditionalFormatting sqref="AO55">
    <cfRule type="cellIs" priority="206" operator="equal" aboveAverage="0" equalAverage="0" bottom="0" percent="0" rank="0" text="" dxfId="4658">
      <formula>0</formula>
    </cfRule>
  </conditionalFormatting>
  <conditionalFormatting sqref="AQ55">
    <cfRule type="cellIs" priority="207" operator="equal" aboveAverage="0" equalAverage="0" bottom="0" percent="0" rank="0" text="" dxfId="4659">
      <formula>0</formula>
    </cfRule>
  </conditionalFormatting>
  <conditionalFormatting sqref="AR55">
    <cfRule type="cellIs" priority="208" operator="equal" aboveAverage="0" equalAverage="0" bottom="0" percent="0" rank="0" text="" dxfId="4660">
      <formula>0</formula>
    </cfRule>
  </conditionalFormatting>
  <conditionalFormatting sqref="AG290:AI293">
    <cfRule type="cellIs" priority="209" operator="equal" aboveAverage="0" equalAverage="0" bottom="0" percent="0" rank="0" text="" dxfId="4661">
      <formula>"INVALID"</formula>
    </cfRule>
  </conditionalFormatting>
  <conditionalFormatting sqref="AU290:AU293">
    <cfRule type="cellIs" priority="210" operator="equal" aboveAverage="0" equalAverage="0" bottom="0" percent="0" rank="0" text="" dxfId="4662">
      <formula>"Not Assigned"</formula>
    </cfRule>
  </conditionalFormatting>
  <conditionalFormatting sqref="AM290:AM293">
    <cfRule type="cellIs" priority="211" operator="equal" aboveAverage="0" equalAverage="0" bottom="0" percent="0" rank="0" text="" dxfId="4663">
      <formula>0</formula>
    </cfRule>
  </conditionalFormatting>
  <conditionalFormatting sqref="AN290:AN293">
    <cfRule type="cellIs" priority="212" operator="equal" aboveAverage="0" equalAverage="0" bottom="0" percent="0" rank="0" text="" dxfId="4664">
      <formula>0</formula>
    </cfRule>
  </conditionalFormatting>
  <conditionalFormatting sqref="AO290:AO293">
    <cfRule type="cellIs" priority="213" operator="equal" aboveAverage="0" equalAverage="0" bottom="0" percent="0" rank="0" text="" dxfId="4665">
      <formula>0</formula>
    </cfRule>
  </conditionalFormatting>
  <conditionalFormatting sqref="AP290:AP293">
    <cfRule type="cellIs" priority="214" operator="equal" aboveAverage="0" equalAverage="0" bottom="0" percent="0" rank="0" text="" dxfId="4666">
      <formula>0</formula>
    </cfRule>
  </conditionalFormatting>
  <conditionalFormatting sqref="AQ290:AQ293">
    <cfRule type="cellIs" priority="215" operator="equal" aboveAverage="0" equalAverage="0" bottom="0" percent="0" rank="0" text="" dxfId="4667">
      <formula>0</formula>
    </cfRule>
  </conditionalFormatting>
  <conditionalFormatting sqref="AS290:AS293">
    <cfRule type="cellIs" priority="216" operator="equal" aboveAverage="0" equalAverage="0" bottom="0" percent="0" rank="0" text="" dxfId="4668">
      <formula>"INVALID"</formula>
    </cfRule>
  </conditionalFormatting>
  <conditionalFormatting sqref="AM290:AM293">
    <cfRule type="cellIs" priority="217" operator="equal" aboveAverage="0" equalAverage="0" bottom="0" percent="0" rank="0" text="" dxfId="4669">
      <formula>"INVALID"</formula>
    </cfRule>
  </conditionalFormatting>
  <conditionalFormatting sqref="AN290:AN293">
    <cfRule type="cellIs" priority="218" operator="equal" aboveAverage="0" equalAverage="0" bottom="0" percent="0" rank="0" text="" dxfId="4670">
      <formula>"INVALID"</formula>
    </cfRule>
  </conditionalFormatting>
  <conditionalFormatting sqref="AO290:AP293">
    <cfRule type="cellIs" priority="219" operator="equal" aboveAverage="0" equalAverage="0" bottom="0" percent="0" rank="0" text="" dxfId="4671">
      <formula>"INVALID"</formula>
    </cfRule>
  </conditionalFormatting>
  <conditionalFormatting sqref="AN290:AN293">
    <cfRule type="cellIs" priority="220" operator="equal" aboveAverage="0" equalAverage="0" bottom="0" percent="0" rank="0" text="" dxfId="4672">
      <formula>"INVALID"</formula>
    </cfRule>
  </conditionalFormatting>
  <conditionalFormatting sqref="AO290:AO293">
    <cfRule type="cellIs" priority="221" operator="equal" aboveAverage="0" equalAverage="0" bottom="0" percent="0" rank="0" text="" dxfId="4673">
      <formula>"INVALID"</formula>
    </cfRule>
  </conditionalFormatting>
  <conditionalFormatting sqref="AP290:AP293">
    <cfRule type="cellIs" priority="222" operator="equal" aboveAverage="0" equalAverage="0" bottom="0" percent="0" rank="0" text="" dxfId="4674">
      <formula>"INVALID"</formula>
    </cfRule>
  </conditionalFormatting>
  <conditionalFormatting sqref="AQ290:AQ293">
    <cfRule type="cellIs" priority="223" operator="equal" aboveAverage="0" equalAverage="0" bottom="0" percent="0" rank="0" text="" dxfId="4675">
      <formula>"INVALID"</formula>
    </cfRule>
  </conditionalFormatting>
  <conditionalFormatting sqref="AR290:AR293">
    <cfRule type="cellIs" priority="224" operator="equal" aboveAverage="0" equalAverage="0" bottom="0" percent="0" rank="0" text="" dxfId="4676">
      <formula>0</formula>
    </cfRule>
  </conditionalFormatting>
  <conditionalFormatting sqref="AR290:AR293">
    <cfRule type="cellIs" priority="225" operator="equal" aboveAverage="0" equalAverage="0" bottom="0" percent="0" rank="0" text="" dxfId="4677">
      <formula>"INVALID"</formula>
    </cfRule>
  </conditionalFormatting>
  <conditionalFormatting sqref="AR290:AR293">
    <cfRule type="cellIs" priority="226" operator="equal" aboveAverage="0" equalAverage="0" bottom="0" percent="0" rank="0" text="" dxfId="4678">
      <formula>"INVALID"</formula>
    </cfRule>
  </conditionalFormatting>
  <conditionalFormatting sqref="AL242:AL243 AG242:AI243">
    <cfRule type="cellIs" priority="227" operator="equal" aboveAverage="0" equalAverage="0" bottom="0" percent="0" rank="0" text="" dxfId="4679">
      <formula>"INVALID"</formula>
    </cfRule>
  </conditionalFormatting>
  <conditionalFormatting sqref="AT315:AT316">
    <cfRule type="expression" priority="228" aboveAverage="0" equalAverage="0" bottom="0" percent="0" rank="0" text="" dxfId="4680">
      <formula>REPLACE($AT315,8,LEN($AT315),"")="unused_"</formula>
    </cfRule>
  </conditionalFormatting>
  <conditionalFormatting sqref="AT327:AT328">
    <cfRule type="expression" priority="229" aboveAverage="0" equalAverage="0" bottom="0" percent="0" rank="0" text="" dxfId="4681">
      <formula>REPLACE($AT327,8,LEN($AT327),"")="unused_"</formula>
    </cfRule>
  </conditionalFormatting>
  <conditionalFormatting sqref="AT407">
    <cfRule type="expression" priority="230" aboveAverage="0" equalAverage="0" bottom="0" percent="0" rank="0" text="" dxfId="4682">
      <formula>REPLACE($AT407,8,LEN($AT407),"")="unused_"</formula>
    </cfRule>
  </conditionalFormatting>
  <conditionalFormatting sqref="BG684:BG686 BG706:BG708 BG695:BG697 BG717:BG719 BG728:BG730 BG749:BG751 BG738:BG740 BG661:BG668 BG645:BG648 BG671:BG675 BG650:BG659">
    <cfRule type="cellIs" priority="231" operator="equal" aboveAverage="0" equalAverage="0" bottom="0" percent="0" rank="0" text="" dxfId="4683">
      <formula>"Not Assigned"</formula>
    </cfRule>
  </conditionalFormatting>
  <conditionalFormatting sqref="BG676:BG683 BG760:BG764 BG687:BG694 BG698:BG705 BG709:BG716">
    <cfRule type="cellIs" priority="232" operator="equal" aboveAverage="0" equalAverage="0" bottom="0" percent="0" rank="0" text="" dxfId="4684">
      <formula>"Not Assigned"</formula>
    </cfRule>
  </conditionalFormatting>
  <conditionalFormatting sqref="BG720:BG727 BG741:BG748 BG752:BG759">
    <cfRule type="cellIs" priority="233" operator="equal" aboveAverage="0" equalAverage="0" bottom="0" percent="0" rank="0" text="" dxfId="4685">
      <formula>"Not Assigned"</formula>
    </cfRule>
  </conditionalFormatting>
  <conditionalFormatting sqref="BG660">
    <cfRule type="cellIs" priority="234" operator="equal" aboveAverage="0" equalAverage="0" bottom="0" percent="0" rank="0" text="" dxfId="4686">
      <formula>"Not Assigned"</formula>
    </cfRule>
  </conditionalFormatting>
  <conditionalFormatting sqref="BG769:BG770">
    <cfRule type="cellIs" priority="235" operator="equal" aboveAverage="0" equalAverage="0" bottom="0" percent="0" rank="0" text="" dxfId="4687">
      <formula>"Not Assigned"</formula>
    </cfRule>
  </conditionalFormatting>
  <conditionalFormatting sqref="BG767:BG768">
    <cfRule type="cellIs" priority="236" operator="equal" aboveAverage="0" equalAverage="0" bottom="0" percent="0" rank="0" text="" dxfId="4688">
      <formula>"Not Assigned"</formula>
    </cfRule>
  </conditionalFormatting>
  <conditionalFormatting sqref="BG765:BG766">
    <cfRule type="cellIs" priority="237" operator="equal" aboveAverage="0" equalAverage="0" bottom="0" percent="0" rank="0" text="" dxfId="4689">
      <formula>"Not Assigned"</formula>
    </cfRule>
  </conditionalFormatting>
  <conditionalFormatting sqref="BG773">
    <cfRule type="cellIs" priority="238" operator="equal" aboveAverage="0" equalAverage="0" bottom="0" percent="0" rank="0" text="" dxfId="4690">
      <formula>"Not Assigned"</formula>
    </cfRule>
  </conditionalFormatting>
  <conditionalFormatting sqref="BG771:BG772">
    <cfRule type="cellIs" priority="239" operator="equal" aboveAverage="0" equalAverage="0" bottom="0" percent="0" rank="0" text="" dxfId="4691">
      <formula>"Not Assigned"</formula>
    </cfRule>
  </conditionalFormatting>
  <conditionalFormatting sqref="BG669:BG670">
    <cfRule type="cellIs" priority="240" operator="equal" aboveAverage="0" equalAverage="0" bottom="0" percent="0" rank="0" text="" dxfId="4692">
      <formula>"Not Assigned"</formula>
    </cfRule>
  </conditionalFormatting>
  <conditionalFormatting sqref="BG780:BG784">
    <cfRule type="cellIs" priority="241" operator="equal" aboveAverage="0" equalAverage="0" bottom="0" percent="0" rank="0" text="" dxfId="4693">
      <formula>"Not Assigned"</formula>
    </cfRule>
  </conditionalFormatting>
  <conditionalFormatting sqref="BG774:BG779">
    <cfRule type="cellIs" priority="242" operator="equal" aboveAverage="0" equalAverage="0" bottom="0" percent="0" rank="0" text="" dxfId="4694">
      <formula>"Not Assigned"</formula>
    </cfRule>
  </conditionalFormatting>
  <conditionalFormatting sqref="BG785:BG791">
    <cfRule type="cellIs" priority="243" operator="equal" aboveAverage="0" equalAverage="0" bottom="0" percent="0" rank="0" text="" dxfId="4695">
      <formula>"Not Assigned"</formula>
    </cfRule>
  </conditionalFormatting>
  <conditionalFormatting sqref="AT238:AT241">
    <cfRule type="expression" priority="244" aboveAverage="0" equalAverage="0" bottom="0" percent="0" rank="0" text="" dxfId="4696">
      <formula>REPLACE($AT238,8,LEN($AT238),"")="unused_"</formula>
    </cfRule>
  </conditionalFormatting>
  <conditionalFormatting sqref="AT238:AT241">
    <cfRule type="expression" priority="245" aboveAverage="0" equalAverage="0" bottom="0" percent="0" rank="0" text="" dxfId="4697">
      <formula>NOT($AM238)</formula>
    </cfRule>
    <cfRule type="expression" priority="246" aboveAverage="0" equalAverage="0" bottom="0" percent="0" rank="0" text="" dxfId="4698">
      <formula>RIGHT($AT238, 1)="*"</formula>
    </cfRule>
  </conditionalFormatting>
  <conditionalFormatting sqref="AT307">
    <cfRule type="expression" priority="247" aboveAverage="0" equalAverage="0" bottom="0" percent="0" rank="0" text="" dxfId="4699">
      <formula>REPLACE($AT307,8,LEN($AT307),"")="unused_"</formula>
    </cfRule>
  </conditionalFormatting>
  <conditionalFormatting sqref="AW16">
    <cfRule type="expression" priority="248" aboveAverage="0" equalAverage="0" bottom="0" percent="0" rank="0" text="" dxfId="4700">
      <formula>NOT($AP16)</formula>
    </cfRule>
  </conditionalFormatting>
  <conditionalFormatting sqref="AW18:AW19 AW134">
    <cfRule type="expression" priority="249" aboveAverage="0" equalAverage="0" bottom="0" percent="0" rank="0" text="" dxfId="4701">
      <formula>NOT($AP17)</formula>
    </cfRule>
  </conditionalFormatting>
  <conditionalFormatting sqref="BB159 BB165 BB295:BB304">
    <cfRule type="expression" priority="250" aboveAverage="0" equalAverage="0" bottom="0" percent="0" rank="0" text="" dxfId="4702">
      <formula>NOT($AR159)</formula>
    </cfRule>
  </conditionalFormatting>
  <conditionalFormatting sqref="AU8">
    <cfRule type="cellIs" priority="251" operator="equal" aboveAverage="0" equalAverage="0" bottom="0" percent="0" rank="0" text="" dxfId="4703">
      <formula>"Not Assigned"</formula>
    </cfRule>
  </conditionalFormatting>
  <conditionalFormatting sqref="AT8">
    <cfRule type="expression" priority="252" aboveAverage="0" equalAverage="0" bottom="0" percent="0" rank="0" text="" dxfId="4704">
      <formula>REPLACE($AT8,8,LEN($AT8),"")="unused_"</formula>
    </cfRule>
  </conditionalFormatting>
  <conditionalFormatting sqref="AU242:AU243">
    <cfRule type="cellIs" priority="253" operator="equal" aboveAverage="0" equalAverage="0" bottom="0" percent="0" rank="0" text="" dxfId="4705">
      <formula>"Not Assigned"</formula>
    </cfRule>
  </conditionalFormatting>
  <conditionalFormatting sqref="AV242:AV243">
    <cfRule type="expression" priority="254" aboveAverage="0" equalAverage="0" bottom="0" percent="0" rank="0" text="" dxfId="4706">
      <formula>EXACT(AI242, "INVALID")</formula>
    </cfRule>
  </conditionalFormatting>
  <conditionalFormatting sqref="BC242:BC243">
    <cfRule type="expression" priority="255" aboveAverage="0" equalAverage="0" bottom="0" percent="0" rank="0" text="" dxfId="4707">
      <formula>AND(NOT(ISBLANK(BC242)), EXACT(AI242, "INVALID"))</formula>
    </cfRule>
  </conditionalFormatting>
  <conditionalFormatting sqref="BD242:BD243">
    <cfRule type="expression" priority="256" aboveAverage="0" equalAverage="0" bottom="0" percent="0" rank="0" text="" dxfId="4708">
      <formula>AND(NOT(ISBLANK(BD242)), EXACT(AI242, "INVALID"))</formula>
    </cfRule>
  </conditionalFormatting>
  <conditionalFormatting sqref="AU242:AU243">
    <cfRule type="expression" priority="257" aboveAverage="0" equalAverage="0" bottom="0" percent="0" rank="0" text="" dxfId="4709">
      <formula>NOT($AO242)</formula>
    </cfRule>
  </conditionalFormatting>
  <conditionalFormatting sqref="AM242:AM243">
    <cfRule type="cellIs" priority="258" operator="equal" aboveAverage="0" equalAverage="0" bottom="0" percent="0" rank="0" text="" dxfId="4710">
      <formula>0</formula>
    </cfRule>
  </conditionalFormatting>
  <conditionalFormatting sqref="AN242:AN243">
    <cfRule type="cellIs" priority="259" operator="equal" aboveAverage="0" equalAverage="0" bottom="0" percent="0" rank="0" text="" dxfId="4711">
      <formula>0</formula>
    </cfRule>
  </conditionalFormatting>
  <conditionalFormatting sqref="AO242:AO243">
    <cfRule type="cellIs" priority="260" operator="equal" aboveAverage="0" equalAverage="0" bottom="0" percent="0" rank="0" text="" dxfId="4712">
      <formula>0</formula>
    </cfRule>
  </conditionalFormatting>
  <conditionalFormatting sqref="AP242:AP243">
    <cfRule type="cellIs" priority="261" operator="equal" aboveAverage="0" equalAverage="0" bottom="0" percent="0" rank="0" text="" dxfId="4713">
      <formula>0</formula>
    </cfRule>
  </conditionalFormatting>
  <conditionalFormatting sqref="AQ242:AQ243">
    <cfRule type="cellIs" priority="262" operator="equal" aboveAverage="0" equalAverage="0" bottom="0" percent="0" rank="0" text="" dxfId="4714">
      <formula>0</formula>
    </cfRule>
  </conditionalFormatting>
  <conditionalFormatting sqref="AS242:AS243">
    <cfRule type="cellIs" priority="263" operator="equal" aboveAverage="0" equalAverage="0" bottom="0" percent="0" rank="0" text="" dxfId="4715">
      <formula>"INVALID"</formula>
    </cfRule>
  </conditionalFormatting>
  <conditionalFormatting sqref="AM242:AM243">
    <cfRule type="cellIs" priority="264" operator="equal" aboveAverage="0" equalAverage="0" bottom="0" percent="0" rank="0" text="" dxfId="4716">
      <formula>"INVALID"</formula>
    </cfRule>
  </conditionalFormatting>
  <conditionalFormatting sqref="AN242:AN243">
    <cfRule type="cellIs" priority="265" operator="equal" aboveAverage="0" equalAverage="0" bottom="0" percent="0" rank="0" text="" dxfId="4717">
      <formula>"INVALID"</formula>
    </cfRule>
  </conditionalFormatting>
  <conditionalFormatting sqref="AO242:AP243">
    <cfRule type="cellIs" priority="266" operator="equal" aboveAverage="0" equalAverage="0" bottom="0" percent="0" rank="0" text="" dxfId="4718">
      <formula>"INVALID"</formula>
    </cfRule>
  </conditionalFormatting>
  <conditionalFormatting sqref="AN242:AN243">
    <cfRule type="cellIs" priority="267" operator="equal" aboveAverage="0" equalAverage="0" bottom="0" percent="0" rank="0" text="" dxfId="4719">
      <formula>"INVALID"</formula>
    </cfRule>
  </conditionalFormatting>
  <conditionalFormatting sqref="AO242:AO243">
    <cfRule type="cellIs" priority="268" operator="equal" aboveAverage="0" equalAverage="0" bottom="0" percent="0" rank="0" text="" dxfId="4720">
      <formula>"INVALID"</formula>
    </cfRule>
  </conditionalFormatting>
  <conditionalFormatting sqref="AP242:AP243">
    <cfRule type="cellIs" priority="269" operator="equal" aboveAverage="0" equalAverage="0" bottom="0" percent="0" rank="0" text="" dxfId="4721">
      <formula>"INVALID"</formula>
    </cfRule>
  </conditionalFormatting>
  <conditionalFormatting sqref="AQ242:AQ243">
    <cfRule type="cellIs" priority="270" operator="equal" aboveAverage="0" equalAverage="0" bottom="0" percent="0" rank="0" text="" dxfId="4722">
      <formula>"INVALID"</formula>
    </cfRule>
  </conditionalFormatting>
  <conditionalFormatting sqref="AV242:AV243">
    <cfRule type="expression" priority="271" aboveAverage="0" equalAverage="0" bottom="0" percent="0" rank="0" text="" dxfId="4723">
      <formula>NOT($AQ242)</formula>
    </cfRule>
  </conditionalFormatting>
  <conditionalFormatting sqref="AV242:AV243">
    <cfRule type="expression" priority="272" aboveAverage="0" equalAverage="0" bottom="0" percent="0" rank="0" text="" dxfId="4724">
      <formula>NOT($AN242)</formula>
    </cfRule>
  </conditionalFormatting>
  <conditionalFormatting sqref="AR242:AR243">
    <cfRule type="cellIs" priority="273" operator="equal" aboveAverage="0" equalAverage="0" bottom="0" percent="0" rank="0" text="" dxfId="4725">
      <formula>0</formula>
    </cfRule>
  </conditionalFormatting>
  <conditionalFormatting sqref="AR242:AR243">
    <cfRule type="cellIs" priority="274" operator="equal" aboveAverage="0" equalAverage="0" bottom="0" percent="0" rank="0" text="" dxfId="4726">
      <formula>"INVALID"</formula>
    </cfRule>
  </conditionalFormatting>
  <conditionalFormatting sqref="AR242:AR243">
    <cfRule type="cellIs" priority="275" operator="equal" aboveAverage="0" equalAverage="0" bottom="0" percent="0" rank="0" text="" dxfId="4727">
      <formula>"INVALID"</formula>
    </cfRule>
  </conditionalFormatting>
  <conditionalFormatting sqref="AT242:AT243">
    <cfRule type="expression" priority="276" aboveAverage="0" equalAverage="0" bottom="0" percent="0" rank="0" text="" dxfId="4728">
      <formula>REPLACE($AT242,8,LEN($AT242),"")="unused_"</formula>
    </cfRule>
  </conditionalFormatting>
  <conditionalFormatting sqref="AT242:AT243">
    <cfRule type="expression" priority="277" aboveAverage="0" equalAverage="0" bottom="0" percent="0" rank="0" text="" dxfId="4729">
      <formula>NOT($AM242)</formula>
    </cfRule>
    <cfRule type="expression" priority="278" aboveAverage="0" equalAverage="0" bottom="0" percent="0" rank="0" text="" dxfId="4730">
      <formula>RIGHT($AT242, 1)="*"</formula>
    </cfRule>
  </conditionalFormatting>
  <conditionalFormatting sqref="V309:V356">
    <cfRule type="cellIs" priority="279" operator="equal" aboveAverage="0" equalAverage="0" bottom="0" percent="0" rank="0" text="" dxfId="4731">
      <formula>"INVALID"</formula>
    </cfRule>
  </conditionalFormatting>
  <conditionalFormatting sqref="V309:V356">
    <cfRule type="cellIs" priority="280" operator="equal" aboveAverage="0" equalAverage="0" bottom="0" percent="0" rank="0" text="" dxfId="4732">
      <formula>"INVALID"</formula>
    </cfRule>
  </conditionalFormatting>
  <conditionalFormatting sqref="V359:V366">
    <cfRule type="cellIs" priority="281" operator="equal" aboveAverage="0" equalAverage="0" bottom="0" percent="0" rank="0" text="" dxfId="4733">
      <formula>"INVALID"</formula>
    </cfRule>
  </conditionalFormatting>
  <conditionalFormatting sqref="V359:V366">
    <cfRule type="cellIs" priority="282" operator="equal" aboveAverage="0" equalAverage="0" bottom="0" percent="0" rank="0" text="" dxfId="4734">
      <formula>"INVALID"</formula>
    </cfRule>
  </conditionalFormatting>
  <conditionalFormatting sqref="V369:V374">
    <cfRule type="cellIs" priority="283" operator="equal" aboveAverage="0" equalAverage="0" bottom="0" percent="0" rank="0" text="" dxfId="4735">
      <formula>"INVALID"</formula>
    </cfRule>
  </conditionalFormatting>
  <conditionalFormatting sqref="V369:V374">
    <cfRule type="cellIs" priority="284" operator="equal" aboveAverage="0" equalAverage="0" bottom="0" percent="0" rank="0" text="" dxfId="4736">
      <formula>"INVALID"</formula>
    </cfRule>
  </conditionalFormatting>
  <conditionalFormatting sqref="V379:V407">
    <cfRule type="cellIs" priority="285" operator="equal" aboveAverage="0" equalAverage="0" bottom="0" percent="0" rank="0" text="" dxfId="4737">
      <formula>"INVALID"</formula>
    </cfRule>
  </conditionalFormatting>
  <conditionalFormatting sqref="V379:V407">
    <cfRule type="cellIs" priority="286" operator="equal" aboveAverage="0" equalAverage="0" bottom="0" percent="0" rank="0" text="" dxfId="4738">
      <formula>"INVALID"</formula>
    </cfRule>
  </conditionalFormatting>
  <conditionalFormatting sqref="V645:V648">
    <cfRule type="cellIs" priority="287" operator="equal" aboveAverage="0" equalAverage="0" bottom="0" percent="0" rank="0" text="" dxfId="4739">
      <formula>"INVALID"</formula>
    </cfRule>
  </conditionalFormatting>
  <conditionalFormatting sqref="V645:V648">
    <cfRule type="cellIs" priority="288" operator="equal" aboveAverage="0" equalAverage="0" bottom="0" percent="0" rank="0" text="" dxfId="4740">
      <formula>"INVALID"</formula>
    </cfRule>
  </conditionalFormatting>
  <conditionalFormatting sqref="AJ267 AJ284 AJ188">
    <cfRule type="cellIs" priority="289" operator="equal" aboveAverage="0" equalAverage="0" bottom="0" percent="0" rank="0" text="" dxfId="4741">
      <formula>"INVALID"</formula>
    </cfRule>
  </conditionalFormatting>
  <conditionalFormatting sqref="AJ10">
    <cfRule type="cellIs" priority="290" operator="equal" aboveAverage="0" equalAverage="0" bottom="0" percent="0" rank="0" text="" dxfId="4742">
      <formula>"INVALID"</formula>
    </cfRule>
  </conditionalFormatting>
  <conditionalFormatting sqref="AG271:AG278">
    <cfRule type="cellIs" priority="291" operator="equal" aboveAverage="0" equalAverage="0" bottom="0" percent="0" rank="0" text="" dxfId="4743">
      <formula>"INVALID"</formula>
    </cfRule>
  </conditionalFormatting>
  <conditionalFormatting sqref="AU173:AU180">
    <cfRule type="cellIs" priority="292" operator="equal" aboveAverage="0" equalAverage="0" bottom="0" percent="0" rank="0" text="" dxfId="4744">
      <formula>"Not Assigned"</formula>
    </cfRule>
  </conditionalFormatting>
  <conditionalFormatting sqref="AG173:AI180 AL173:AL180">
    <cfRule type="cellIs" priority="293" operator="equal" aboveAverage="0" equalAverage="0" bottom="0" percent="0" rank="0" text="" dxfId="4745">
      <formula>"INVALID"</formula>
    </cfRule>
  </conditionalFormatting>
  <conditionalFormatting sqref="AV173:AV180">
    <cfRule type="expression" priority="294" aboveAverage="0" equalAverage="0" bottom="0" percent="0" rank="0" text="" dxfId="4746">
      <formula>EXACT(AI173, "INVALID")</formula>
    </cfRule>
  </conditionalFormatting>
  <conditionalFormatting sqref="BC173:BC180">
    <cfRule type="expression" priority="295" aboveAverage="0" equalAverage="0" bottom="0" percent="0" rank="0" text="" dxfId="4747">
      <formula>AND(NOT(ISBLANK(BC173)), EXACT(AI173, "INVALID"))</formula>
    </cfRule>
  </conditionalFormatting>
  <conditionalFormatting sqref="BD173:BD180">
    <cfRule type="expression" priority="296" aboveAverage="0" equalAverage="0" bottom="0" percent="0" rank="0" text="" dxfId="4748">
      <formula>AND(NOT(ISBLANK(BD173)), EXACT(AI173, "INVALID"))</formula>
    </cfRule>
  </conditionalFormatting>
  <conditionalFormatting sqref="AU173:AU180">
    <cfRule type="expression" priority="297" aboveAverage="0" equalAverage="0" bottom="0" percent="0" rank="0" text="" dxfId="4749">
      <formula>NOT($AO173)</formula>
    </cfRule>
  </conditionalFormatting>
  <conditionalFormatting sqref="AT173:AT180">
    <cfRule type="expression" priority="298" aboveAverage="0" equalAverage="0" bottom="0" percent="0" rank="0" text="" dxfId="4750">
      <formula>REPLACE($AT173,8,LEN($AT173),"")="unused_"</formula>
    </cfRule>
  </conditionalFormatting>
  <conditionalFormatting sqref="AM173:AM180">
    <cfRule type="cellIs" priority="299" operator="equal" aboveAverage="0" equalAverage="0" bottom="0" percent="0" rank="0" text="" dxfId="4751">
      <formula>0</formula>
    </cfRule>
  </conditionalFormatting>
  <conditionalFormatting sqref="AN173:AN180">
    <cfRule type="cellIs" priority="300" operator="equal" aboveAverage="0" equalAverage="0" bottom="0" percent="0" rank="0" text="" dxfId="4752">
      <formula>0</formula>
    </cfRule>
  </conditionalFormatting>
  <conditionalFormatting sqref="AO173:AO180">
    <cfRule type="cellIs" priority="301" operator="equal" aboveAverage="0" equalAverage="0" bottom="0" percent="0" rank="0" text="" dxfId="4753">
      <formula>0</formula>
    </cfRule>
  </conditionalFormatting>
  <conditionalFormatting sqref="AP173:AP180">
    <cfRule type="cellIs" priority="302" operator="equal" aboveAverage="0" equalAverage="0" bottom="0" percent="0" rank="0" text="" dxfId="4754">
      <formula>0</formula>
    </cfRule>
  </conditionalFormatting>
  <conditionalFormatting sqref="AQ173:AQ180">
    <cfRule type="cellIs" priority="303" operator="equal" aboveAverage="0" equalAverage="0" bottom="0" percent="0" rank="0" text="" dxfId="4755">
      <formula>0</formula>
    </cfRule>
  </conditionalFormatting>
  <conditionalFormatting sqref="AS173:AS180">
    <cfRule type="cellIs" priority="304" operator="equal" aboveAverage="0" equalAverage="0" bottom="0" percent="0" rank="0" text="" dxfId="4756">
      <formula>"INVALID"</formula>
    </cfRule>
  </conditionalFormatting>
  <conditionalFormatting sqref="AM173:AM180">
    <cfRule type="cellIs" priority="305" operator="equal" aboveAverage="0" equalAverage="0" bottom="0" percent="0" rank="0" text="" dxfId="4757">
      <formula>"INVALID"</formula>
    </cfRule>
  </conditionalFormatting>
  <conditionalFormatting sqref="AN173:AN180">
    <cfRule type="cellIs" priority="306" operator="equal" aboveAverage="0" equalAverage="0" bottom="0" percent="0" rank="0" text="" dxfId="4758">
      <formula>"INVALID"</formula>
    </cfRule>
  </conditionalFormatting>
  <conditionalFormatting sqref="AO173:AP180">
    <cfRule type="cellIs" priority="307" operator="equal" aboveAverage="0" equalAverage="0" bottom="0" percent="0" rank="0" text="" dxfId="4759">
      <formula>"INVALID"</formula>
    </cfRule>
  </conditionalFormatting>
  <conditionalFormatting sqref="AN173:AN180">
    <cfRule type="cellIs" priority="308" operator="equal" aboveAverage="0" equalAverage="0" bottom="0" percent="0" rank="0" text="" dxfId="4760">
      <formula>"INVALID"</formula>
    </cfRule>
  </conditionalFormatting>
  <conditionalFormatting sqref="AO173:AO180">
    <cfRule type="cellIs" priority="309" operator="equal" aboveAverage="0" equalAverage="0" bottom="0" percent="0" rank="0" text="" dxfId="4761">
      <formula>"INVALID"</formula>
    </cfRule>
  </conditionalFormatting>
  <conditionalFormatting sqref="AP173:AP180">
    <cfRule type="cellIs" priority="310" operator="equal" aboveAverage="0" equalAverage="0" bottom="0" percent="0" rank="0" text="" dxfId="4762">
      <formula>"INVALID"</formula>
    </cfRule>
  </conditionalFormatting>
  <conditionalFormatting sqref="AQ173:AQ180">
    <cfRule type="cellIs" priority="311" operator="equal" aboveAverage="0" equalAverage="0" bottom="0" percent="0" rank="0" text="" dxfId="4763">
      <formula>"INVALID"</formula>
    </cfRule>
  </conditionalFormatting>
  <conditionalFormatting sqref="AT173:AT180">
    <cfRule type="expression" priority="312" aboveAverage="0" equalAverage="0" bottom="0" percent="0" rank="0" text="" dxfId="4764">
      <formula>NOT($AM173)</formula>
    </cfRule>
    <cfRule type="expression" priority="313" aboveAverage="0" equalAverage="0" bottom="0" percent="0" rank="0" text="" dxfId="4765">
      <formula>RIGHT($AT173, 1)="*"</formula>
    </cfRule>
  </conditionalFormatting>
  <conditionalFormatting sqref="BC173:BD180">
    <cfRule type="expression" priority="314" aboveAverage="0" equalAverage="0" bottom="0" percent="0" rank="0" text="" dxfId="4766">
      <formula>NOT($AQ173)</formula>
    </cfRule>
  </conditionalFormatting>
  <conditionalFormatting sqref="AV173:AV180">
    <cfRule type="expression" priority="315" aboveAverage="0" equalAverage="0" bottom="0" percent="0" rank="0" text="" dxfId="4767">
      <formula>NOT($AN173)</formula>
    </cfRule>
  </conditionalFormatting>
  <conditionalFormatting sqref="AR173:AR180">
    <cfRule type="cellIs" priority="316" operator="equal" aboveAverage="0" equalAverage="0" bottom="0" percent="0" rank="0" text="" dxfId="4768">
      <formula>0</formula>
    </cfRule>
  </conditionalFormatting>
  <conditionalFormatting sqref="AR173:AR180">
    <cfRule type="cellIs" priority="317" operator="equal" aboveAverage="0" equalAverage="0" bottom="0" percent="0" rank="0" text="" dxfId="4769">
      <formula>"INVALID"</formula>
    </cfRule>
  </conditionalFormatting>
  <conditionalFormatting sqref="AR173:AR180">
    <cfRule type="cellIs" priority="318" operator="equal" aboveAverage="0" equalAverage="0" bottom="0" percent="0" rank="0" text="" dxfId="4770">
      <formula>"INVALID"</formula>
    </cfRule>
  </conditionalFormatting>
  <conditionalFormatting sqref="AU181:AU186 AU202:AU203 AU205:AU207 AU188:AU200">
    <cfRule type="cellIs" priority="319" operator="equal" aboveAverage="0" equalAverage="0" bottom="0" percent="0" rank="0" text="" dxfId="4771">
      <formula>"Not Assigned"</formula>
    </cfRule>
  </conditionalFormatting>
  <conditionalFormatting sqref="AL181:AL186 AL202:AL203 AL205:AL207 AG181:AI186 AG202:AI203 AG205:AI207 AG188:AI200 AK188:AS188 AL189:AL200">
    <cfRule type="cellIs" priority="320" operator="equal" aboveAverage="0" equalAverage="0" bottom="0" percent="0" rank="0" text="" dxfId="4772">
      <formula>"INVALID"</formula>
    </cfRule>
  </conditionalFormatting>
  <conditionalFormatting sqref="AM181:AM186 AM202:AM203 AM205:AM207 AM189:AM200">
    <cfRule type="cellIs" priority="321" operator="equal" aboveAverage="0" equalAverage="0" bottom="0" percent="0" rank="0" text="" dxfId="4773">
      <formula>0</formula>
    </cfRule>
  </conditionalFormatting>
  <conditionalFormatting sqref="AN181:AN186 AN202:AN203 AN205:AN207 AN189:AN200">
    <cfRule type="cellIs" priority="322" operator="equal" aboveAverage="0" equalAverage="0" bottom="0" percent="0" rank="0" text="" dxfId="4774">
      <formula>0</formula>
    </cfRule>
  </conditionalFormatting>
  <conditionalFormatting sqref="AO181:AO186 AO202:AO203 AO205:AO207 AO189:AO200">
    <cfRule type="cellIs" priority="323" operator="equal" aboveAverage="0" equalAverage="0" bottom="0" percent="0" rank="0" text="" dxfId="4775">
      <formula>0</formula>
    </cfRule>
  </conditionalFormatting>
  <conditionalFormatting sqref="AP181:AP186 AP202:AP203 AP205:AP207 AP189:AP200">
    <cfRule type="cellIs" priority="324" operator="equal" aboveAverage="0" equalAverage="0" bottom="0" percent="0" rank="0" text="" dxfId="4776">
      <formula>0</formula>
    </cfRule>
  </conditionalFormatting>
  <conditionalFormatting sqref="AQ181:AQ186 AQ202:AQ203 AQ205:AQ207 AQ189:AQ200">
    <cfRule type="cellIs" priority="325" operator="equal" aboveAverage="0" equalAverage="0" bottom="0" percent="0" rank="0" text="" dxfId="4777">
      <formula>0</formula>
    </cfRule>
  </conditionalFormatting>
  <conditionalFormatting sqref="AS181:AS186 AS202:AS203 AS205:AS207 AS189:AS200">
    <cfRule type="cellIs" priority="326" operator="equal" aboveAverage="0" equalAverage="0" bottom="0" percent="0" rank="0" text="" dxfId="4778">
      <formula>"INVALID"</formula>
    </cfRule>
  </conditionalFormatting>
  <conditionalFormatting sqref="AM181:AM186 AM202:AM203 AM205:AM207 AM189:AM200">
    <cfRule type="cellIs" priority="327" operator="equal" aboveAverage="0" equalAverage="0" bottom="0" percent="0" rank="0" text="" dxfId="4779">
      <formula>"INVALID"</formula>
    </cfRule>
  </conditionalFormatting>
  <conditionalFormatting sqref="AN181:AN186 AN202:AN203 AN205:AN207 AN189:AN200">
    <cfRule type="cellIs" priority="328" operator="equal" aboveAverage="0" equalAverage="0" bottom="0" percent="0" rank="0" text="" dxfId="4780">
      <formula>"INVALID"</formula>
    </cfRule>
  </conditionalFormatting>
  <conditionalFormatting sqref="AO181:AP186 AO202:AP203 AO205:AP207 AO189:AP200">
    <cfRule type="cellIs" priority="329" operator="equal" aboveAverage="0" equalAverage="0" bottom="0" percent="0" rank="0" text="" dxfId="4781">
      <formula>"INVALID"</formula>
    </cfRule>
  </conditionalFormatting>
  <conditionalFormatting sqref="AN181:AN186 AN202:AN203 AN205:AN207 AN189:AN200">
    <cfRule type="cellIs" priority="330" operator="equal" aboveAverage="0" equalAverage="0" bottom="0" percent="0" rank="0" text="" dxfId="4782">
      <formula>"INVALID"</formula>
    </cfRule>
  </conditionalFormatting>
  <conditionalFormatting sqref="AO181:AO186 AO202:AO203 AO205:AO207 AO189:AO200">
    <cfRule type="cellIs" priority="331" operator="equal" aboveAverage="0" equalAverage="0" bottom="0" percent="0" rank="0" text="" dxfId="4783">
      <formula>"INVALID"</formula>
    </cfRule>
  </conditionalFormatting>
  <conditionalFormatting sqref="AP181:AP186 AP202:AP203 AP205:AP207 AP189:AP200">
    <cfRule type="cellIs" priority="332" operator="equal" aboveAverage="0" equalAverage="0" bottom="0" percent="0" rank="0" text="" dxfId="4784">
      <formula>"INVALID"</formula>
    </cfRule>
  </conditionalFormatting>
  <conditionalFormatting sqref="AQ181:AQ186 AQ202:AQ203 AQ205:AQ207 AQ189:AQ200">
    <cfRule type="cellIs" priority="333" operator="equal" aboveAverage="0" equalAverage="0" bottom="0" percent="0" rank="0" text="" dxfId="4785">
      <formula>"INVALID"</formula>
    </cfRule>
  </conditionalFormatting>
  <conditionalFormatting sqref="AR181:AR186 AR202:AR203 AR205:AR207 AR189:AR200">
    <cfRule type="cellIs" priority="334" operator="equal" aboveAverage="0" equalAverage="0" bottom="0" percent="0" rank="0" text="" dxfId="4786">
      <formula>0</formula>
    </cfRule>
  </conditionalFormatting>
  <conditionalFormatting sqref="AR181:AR186 AR202:AR203 AR205:AR207 AR189:AR200">
    <cfRule type="cellIs" priority="335" operator="equal" aboveAverage="0" equalAverage="0" bottom="0" percent="0" rank="0" text="" dxfId="4787">
      <formula>"INVALID"</formula>
    </cfRule>
  </conditionalFormatting>
  <conditionalFormatting sqref="AR181:AR186 AR202:AR203 AR205:AR207 AR189:AR200">
    <cfRule type="cellIs" priority="336" operator="equal" aboveAverage="0" equalAverage="0" bottom="0" percent="0" rank="0" text="" dxfId="4788">
      <formula>"INVALID"</formula>
    </cfRule>
  </conditionalFormatting>
  <conditionalFormatting sqref="AW185">
    <cfRule type="expression" priority="337" aboveAverage="0" equalAverage="0" bottom="0" percent="0" rank="0" text="" dxfId="4789">
      <formula>NOT($AP185)</formula>
    </cfRule>
  </conditionalFormatting>
  <conditionalFormatting sqref="AJ188">
    <cfRule type="cellIs" priority="338" operator="equal" aboveAverage="0" equalAverage="0" bottom="0" percent="0" rank="0" text="" dxfId="4790">
      <formula>"INVALID"</formula>
    </cfRule>
  </conditionalFormatting>
  <conditionalFormatting sqref="AJ188">
    <cfRule type="cellIs" priority="339" operator="equal" aboveAverage="0" equalAverage="0" bottom="0" percent="0" rank="0" text="" dxfId="4791">
      <formula>"INVALID"</formula>
    </cfRule>
  </conditionalFormatting>
  <conditionalFormatting sqref="AJ188">
    <cfRule type="cellIs" priority="340" operator="equal" aboveAverage="0" equalAverage="0" bottom="0" percent="0" rank="0" text="" dxfId="4792">
      <formula>"INVALID"</formula>
    </cfRule>
  </conditionalFormatting>
  <conditionalFormatting sqref="AJ188">
    <cfRule type="cellIs" priority="341" operator="equal" aboveAverage="0" equalAverage="0" bottom="0" percent="0" rank="0" text="" dxfId="4793">
      <formula>"INVALID"</formula>
    </cfRule>
  </conditionalFormatting>
  <conditionalFormatting sqref="AU159:AU167 AU169">
    <cfRule type="cellIs" priority="342" operator="equal" aboveAverage="0" equalAverage="0" bottom="0" percent="0" rank="0" text="" dxfId="4794">
      <formula>"Not Assigned"</formula>
    </cfRule>
  </conditionalFormatting>
  <conditionalFormatting sqref="AG159:AI167 AG169:AI169 AL169 AL159:AL167">
    <cfRule type="cellIs" priority="343" operator="equal" aboveAverage="0" equalAverage="0" bottom="0" percent="0" rank="0" text="" dxfId="4795">
      <formula>"INVALID"</formula>
    </cfRule>
  </conditionalFormatting>
  <conditionalFormatting sqref="AV159:AV167 AV169">
    <cfRule type="expression" priority="344" aboveAverage="0" equalAverage="0" bottom="0" percent="0" rank="0" text="" dxfId="4796">
      <formula>EXACT(AI159, "INVALID")</formula>
    </cfRule>
  </conditionalFormatting>
  <conditionalFormatting sqref="BC159:BC167">
    <cfRule type="expression" priority="345" aboveAverage="0" equalAverage="0" bottom="0" percent="0" rank="0" text="" dxfId="4797">
      <formula>AND(NOT(ISBLANK(BC159)), EXACT(AI159, "INVALID"))</formula>
    </cfRule>
  </conditionalFormatting>
  <conditionalFormatting sqref="BD159:BD167">
    <cfRule type="expression" priority="346" aboveAverage="0" equalAverage="0" bottom="0" percent="0" rank="0" text="" dxfId="4798">
      <formula>AND(NOT(ISBLANK(BD159)), EXACT(AI159, "INVALID"))</formula>
    </cfRule>
  </conditionalFormatting>
  <conditionalFormatting sqref="AM159:AM167 AM169">
    <cfRule type="cellIs" priority="347" operator="equal" aboveAverage="0" equalAverage="0" bottom="0" percent="0" rank="0" text="" dxfId="4799">
      <formula>0</formula>
    </cfRule>
  </conditionalFormatting>
  <conditionalFormatting sqref="AN159:AN167 AN169">
    <cfRule type="cellIs" priority="348" operator="equal" aboveAverage="0" equalAverage="0" bottom="0" percent="0" rank="0" text="" dxfId="4800">
      <formula>0</formula>
    </cfRule>
  </conditionalFormatting>
  <conditionalFormatting sqref="AO159:AO167 AO169">
    <cfRule type="cellIs" priority="349" operator="equal" aboveAverage="0" equalAverage="0" bottom="0" percent="0" rank="0" text="" dxfId="4801">
      <formula>0</formula>
    </cfRule>
  </conditionalFormatting>
  <conditionalFormatting sqref="AP159:AP167 AP169">
    <cfRule type="cellIs" priority="350" operator="equal" aboveAverage="0" equalAverage="0" bottom="0" percent="0" rank="0" text="" dxfId="4802">
      <formula>0</formula>
    </cfRule>
  </conditionalFormatting>
  <conditionalFormatting sqref="AQ159:AQ167 AQ169">
    <cfRule type="cellIs" priority="351" operator="equal" aboveAverage="0" equalAverage="0" bottom="0" percent="0" rank="0" text="" dxfId="4803">
      <formula>0</formula>
    </cfRule>
  </conditionalFormatting>
  <conditionalFormatting sqref="AS159:AS167 AS169">
    <cfRule type="cellIs" priority="352" operator="equal" aboveAverage="0" equalAverage="0" bottom="0" percent="0" rank="0" text="" dxfId="4804">
      <formula>"INVALID"</formula>
    </cfRule>
  </conditionalFormatting>
  <conditionalFormatting sqref="AM159:AM167 AM169">
    <cfRule type="cellIs" priority="353" operator="equal" aboveAverage="0" equalAverage="0" bottom="0" percent="0" rank="0" text="" dxfId="4805">
      <formula>"INVALID"</formula>
    </cfRule>
  </conditionalFormatting>
  <conditionalFormatting sqref="AN159:AN167 AN169">
    <cfRule type="cellIs" priority="354" operator="equal" aboveAverage="0" equalAverage="0" bottom="0" percent="0" rank="0" text="" dxfId="4806">
      <formula>"INVALID"</formula>
    </cfRule>
  </conditionalFormatting>
  <conditionalFormatting sqref="AO159:AP167 AO169:AP169">
    <cfRule type="cellIs" priority="355" operator="equal" aboveAverage="0" equalAverage="0" bottom="0" percent="0" rank="0" text="" dxfId="4807">
      <formula>"INVALID"</formula>
    </cfRule>
  </conditionalFormatting>
  <conditionalFormatting sqref="AN159:AN167 AN169">
    <cfRule type="cellIs" priority="356" operator="equal" aboveAverage="0" equalAverage="0" bottom="0" percent="0" rank="0" text="" dxfId="4808">
      <formula>"INVALID"</formula>
    </cfRule>
  </conditionalFormatting>
  <conditionalFormatting sqref="AO159:AO167 AO169">
    <cfRule type="cellIs" priority="357" operator="equal" aboveAverage="0" equalAverage="0" bottom="0" percent="0" rank="0" text="" dxfId="4809">
      <formula>"INVALID"</formula>
    </cfRule>
  </conditionalFormatting>
  <conditionalFormatting sqref="AP159:AP167 AP169">
    <cfRule type="cellIs" priority="358" operator="equal" aboveAverage="0" equalAverage="0" bottom="0" percent="0" rank="0" text="" dxfId="4810">
      <formula>"INVALID"</formula>
    </cfRule>
  </conditionalFormatting>
  <conditionalFormatting sqref="AQ159:AQ167 AQ169">
    <cfRule type="cellIs" priority="359" operator="equal" aboveAverage="0" equalAverage="0" bottom="0" percent="0" rank="0" text="" dxfId="4811">
      <formula>"INVALID"</formula>
    </cfRule>
  </conditionalFormatting>
  <conditionalFormatting sqref="AR159:AR167 AR169">
    <cfRule type="cellIs" priority="360" operator="equal" aboveAverage="0" equalAverage="0" bottom="0" percent="0" rank="0" text="" dxfId="4812">
      <formula>0</formula>
    </cfRule>
  </conditionalFormatting>
  <conditionalFormatting sqref="AR159:AR167 AR169">
    <cfRule type="cellIs" priority="361" operator="equal" aboveAverage="0" equalAverage="0" bottom="0" percent="0" rank="0" text="" dxfId="4813">
      <formula>"INVALID"</formula>
    </cfRule>
  </conditionalFormatting>
  <conditionalFormatting sqref="AR159:AR167 AR169">
    <cfRule type="cellIs" priority="362" operator="equal" aboveAverage="0" equalAverage="0" bottom="0" percent="0" rank="0" text="" dxfId="4814">
      <formula>"INVALID"</formula>
    </cfRule>
  </conditionalFormatting>
  <conditionalFormatting sqref="AU168">
    <cfRule type="cellIs" priority="363" operator="equal" aboveAverage="0" equalAverage="0" bottom="0" percent="0" rank="0" text="" dxfId="4815">
      <formula>"Not Assigned"</formula>
    </cfRule>
  </conditionalFormatting>
  <conditionalFormatting sqref="AG168:AI168 AL168">
    <cfRule type="cellIs" priority="364" operator="equal" aboveAverage="0" equalAverage="0" bottom="0" percent="0" rank="0" text="" dxfId="4816">
      <formula>"INVALID"</formula>
    </cfRule>
  </conditionalFormatting>
  <conditionalFormatting sqref="AV168">
    <cfRule type="expression" priority="365" aboveAverage="0" equalAverage="0" bottom="0" percent="0" rank="0" text="" dxfId="4817">
      <formula>EXACT(AI168, "INVALID")</formula>
    </cfRule>
  </conditionalFormatting>
  <conditionalFormatting sqref="BC168">
    <cfRule type="expression" priority="366" aboveAverage="0" equalAverage="0" bottom="0" percent="0" rank="0" text="" dxfId="4818">
      <formula>AND(NOT(ISBLANK(BC168)), EXACT(AI168, "INVALID"))</formula>
    </cfRule>
  </conditionalFormatting>
  <conditionalFormatting sqref="BD168">
    <cfRule type="expression" priority="367" aboveAverage="0" equalAverage="0" bottom="0" percent="0" rank="0" text="" dxfId="4819">
      <formula>AND(NOT(ISBLANK(BD168)), EXACT(AI168, "INVALID"))</formula>
    </cfRule>
  </conditionalFormatting>
  <conditionalFormatting sqref="AM168">
    <cfRule type="cellIs" priority="368" operator="equal" aboveAverage="0" equalAverage="0" bottom="0" percent="0" rank="0" text="" dxfId="4820">
      <formula>0</formula>
    </cfRule>
  </conditionalFormatting>
  <conditionalFormatting sqref="AN168">
    <cfRule type="cellIs" priority="369" operator="equal" aboveAverage="0" equalAverage="0" bottom="0" percent="0" rank="0" text="" dxfId="4821">
      <formula>0</formula>
    </cfRule>
  </conditionalFormatting>
  <conditionalFormatting sqref="AO168">
    <cfRule type="cellIs" priority="370" operator="equal" aboveAverage="0" equalAverage="0" bottom="0" percent="0" rank="0" text="" dxfId="4822">
      <formula>0</formula>
    </cfRule>
  </conditionalFormatting>
  <conditionalFormatting sqref="AP168">
    <cfRule type="cellIs" priority="371" operator="equal" aboveAverage="0" equalAverage="0" bottom="0" percent="0" rank="0" text="" dxfId="4823">
      <formula>0</formula>
    </cfRule>
  </conditionalFormatting>
  <conditionalFormatting sqref="AQ168">
    <cfRule type="cellIs" priority="372" operator="equal" aboveAverage="0" equalAverage="0" bottom="0" percent="0" rank="0" text="" dxfId="4824">
      <formula>0</formula>
    </cfRule>
  </conditionalFormatting>
  <conditionalFormatting sqref="AS168">
    <cfRule type="cellIs" priority="373" operator="equal" aboveAverage="0" equalAverage="0" bottom="0" percent="0" rank="0" text="" dxfId="4825">
      <formula>"INVALID"</formula>
    </cfRule>
  </conditionalFormatting>
  <conditionalFormatting sqref="AM168">
    <cfRule type="cellIs" priority="374" operator="equal" aboveAverage="0" equalAverage="0" bottom="0" percent="0" rank="0" text="" dxfId="4826">
      <formula>"INVALID"</formula>
    </cfRule>
  </conditionalFormatting>
  <conditionalFormatting sqref="AN168">
    <cfRule type="cellIs" priority="375" operator="equal" aboveAverage="0" equalAverage="0" bottom="0" percent="0" rank="0" text="" dxfId="4827">
      <formula>"INVALID"</formula>
    </cfRule>
  </conditionalFormatting>
  <conditionalFormatting sqref="AO168:AP168">
    <cfRule type="cellIs" priority="376" operator="equal" aboveAverage="0" equalAverage="0" bottom="0" percent="0" rank="0" text="" dxfId="4828">
      <formula>"INVALID"</formula>
    </cfRule>
  </conditionalFormatting>
  <conditionalFormatting sqref="AN168">
    <cfRule type="cellIs" priority="377" operator="equal" aboveAverage="0" equalAverage="0" bottom="0" percent="0" rank="0" text="" dxfId="4829">
      <formula>"INVALID"</formula>
    </cfRule>
  </conditionalFormatting>
  <conditionalFormatting sqref="AO168">
    <cfRule type="cellIs" priority="378" operator="equal" aboveAverage="0" equalAverage="0" bottom="0" percent="0" rank="0" text="" dxfId="4830">
      <formula>"INVALID"</formula>
    </cfRule>
  </conditionalFormatting>
  <conditionalFormatting sqref="AP168">
    <cfRule type="cellIs" priority="379" operator="equal" aboveAverage="0" equalAverage="0" bottom="0" percent="0" rank="0" text="" dxfId="4831">
      <formula>"INVALID"</formula>
    </cfRule>
  </conditionalFormatting>
  <conditionalFormatting sqref="AQ168">
    <cfRule type="cellIs" priority="380" operator="equal" aboveAverage="0" equalAverage="0" bottom="0" percent="0" rank="0" text="" dxfId="4832">
      <formula>"INVALID"</formula>
    </cfRule>
  </conditionalFormatting>
  <conditionalFormatting sqref="AR168">
    <cfRule type="cellIs" priority="381" operator="equal" aboveAverage="0" equalAverage="0" bottom="0" percent="0" rank="0" text="" dxfId="4833">
      <formula>0</formula>
    </cfRule>
  </conditionalFormatting>
  <conditionalFormatting sqref="AR168">
    <cfRule type="cellIs" priority="382" operator="equal" aboveAverage="0" equalAverage="0" bottom="0" percent="0" rank="0" text="" dxfId="4834">
      <formula>"INVALID"</formula>
    </cfRule>
  </conditionalFormatting>
  <conditionalFormatting sqref="AR168">
    <cfRule type="cellIs" priority="383" operator="equal" aboveAverage="0" equalAverage="0" bottom="0" percent="0" rank="0" text="" dxfId="4835">
      <formula>"INVALID"</formula>
    </cfRule>
  </conditionalFormatting>
  <conditionalFormatting sqref="AU295:AU301">
    <cfRule type="cellIs" priority="384" operator="equal" aboveAverage="0" equalAverage="0" bottom="0" percent="0" rank="0" text="" dxfId="4836">
      <formula>"Not Assigned"</formula>
    </cfRule>
  </conditionalFormatting>
  <conditionalFormatting sqref="AG295:AI301">
    <cfRule type="cellIs" priority="385" operator="equal" aboveAverage="0" equalAverage="0" bottom="0" percent="0" rank="0" text="" dxfId="4837">
      <formula>"INVALID"</formula>
    </cfRule>
  </conditionalFormatting>
  <conditionalFormatting sqref="AV295:AV301">
    <cfRule type="expression" priority="386" aboveAverage="0" equalAverage="0" bottom="0" percent="0" rank="0" text="" dxfId="4838">
      <formula>EXACT(AI295, "INVALID")</formula>
    </cfRule>
  </conditionalFormatting>
  <conditionalFormatting sqref="BC295:BC301">
    <cfRule type="expression" priority="387" aboveAverage="0" equalAverage="0" bottom="0" percent="0" rank="0" text="" dxfId="4839">
      <formula>AND(NOT(ISBLANK(BC295)), EXACT(AI295, "INVALID"))</formula>
    </cfRule>
  </conditionalFormatting>
  <conditionalFormatting sqref="BD295:BD301">
    <cfRule type="expression" priority="388" aboveAverage="0" equalAverage="0" bottom="0" percent="0" rank="0" text="" dxfId="4840">
      <formula>AND(NOT(ISBLANK(BD295)), EXACT(AI295, "INVALID"))</formula>
    </cfRule>
  </conditionalFormatting>
  <conditionalFormatting sqref="AM295:AM301">
    <cfRule type="cellIs" priority="389" operator="equal" aboveAverage="0" equalAverage="0" bottom="0" percent="0" rank="0" text="" dxfId="4841">
      <formula>0</formula>
    </cfRule>
  </conditionalFormatting>
  <conditionalFormatting sqref="AN295:AN301">
    <cfRule type="cellIs" priority="390" operator="equal" aboveAverage="0" equalAverage="0" bottom="0" percent="0" rank="0" text="" dxfId="4842">
      <formula>0</formula>
    </cfRule>
  </conditionalFormatting>
  <conditionalFormatting sqref="AO295:AO301">
    <cfRule type="cellIs" priority="391" operator="equal" aboveAverage="0" equalAverage="0" bottom="0" percent="0" rank="0" text="" dxfId="4843">
      <formula>0</formula>
    </cfRule>
  </conditionalFormatting>
  <conditionalFormatting sqref="AP295:AP301">
    <cfRule type="cellIs" priority="392" operator="equal" aboveAverage="0" equalAverage="0" bottom="0" percent="0" rank="0" text="" dxfId="4844">
      <formula>0</formula>
    </cfRule>
  </conditionalFormatting>
  <conditionalFormatting sqref="AQ295:AQ301">
    <cfRule type="cellIs" priority="393" operator="equal" aboveAverage="0" equalAverage="0" bottom="0" percent="0" rank="0" text="" dxfId="4845">
      <formula>0</formula>
    </cfRule>
  </conditionalFormatting>
  <conditionalFormatting sqref="AS295:AS301">
    <cfRule type="cellIs" priority="394" operator="equal" aboveAverage="0" equalAverage="0" bottom="0" percent="0" rank="0" text="" dxfId="4846">
      <formula>"INVALID"</formula>
    </cfRule>
  </conditionalFormatting>
  <conditionalFormatting sqref="AM295:AM301">
    <cfRule type="cellIs" priority="395" operator="equal" aboveAverage="0" equalAverage="0" bottom="0" percent="0" rank="0" text="" dxfId="4847">
      <formula>"INVALID"</formula>
    </cfRule>
  </conditionalFormatting>
  <conditionalFormatting sqref="AN295:AN301">
    <cfRule type="cellIs" priority="396" operator="equal" aboveAverage="0" equalAverage="0" bottom="0" percent="0" rank="0" text="" dxfId="4848">
      <formula>"INVALID"</formula>
    </cfRule>
  </conditionalFormatting>
  <conditionalFormatting sqref="AO295:AP301">
    <cfRule type="cellIs" priority="397" operator="equal" aboveAverage="0" equalAverage="0" bottom="0" percent="0" rank="0" text="" dxfId="4849">
      <formula>"INVALID"</formula>
    </cfRule>
  </conditionalFormatting>
  <conditionalFormatting sqref="AN295:AN301">
    <cfRule type="cellIs" priority="398" operator="equal" aboveAverage="0" equalAverage="0" bottom="0" percent="0" rank="0" text="" dxfId="4850">
      <formula>"INVALID"</formula>
    </cfRule>
  </conditionalFormatting>
  <conditionalFormatting sqref="AO295:AO301">
    <cfRule type="cellIs" priority="399" operator="equal" aboveAverage="0" equalAverage="0" bottom="0" percent="0" rank="0" text="" dxfId="4851">
      <formula>"INVALID"</formula>
    </cfRule>
  </conditionalFormatting>
  <conditionalFormatting sqref="AP295:AP301">
    <cfRule type="cellIs" priority="400" operator="equal" aboveAverage="0" equalAverage="0" bottom="0" percent="0" rank="0" text="" dxfId="4852">
      <formula>"INVALID"</formula>
    </cfRule>
  </conditionalFormatting>
  <conditionalFormatting sqref="AQ295:AQ301">
    <cfRule type="cellIs" priority="401" operator="equal" aboveAverage="0" equalAverage="0" bottom="0" percent="0" rank="0" text="" dxfId="4853">
      <formula>"INVALID"</formula>
    </cfRule>
  </conditionalFormatting>
  <conditionalFormatting sqref="AR295:AR301">
    <cfRule type="cellIs" priority="402" operator="equal" aboveAverage="0" equalAverage="0" bottom="0" percent="0" rank="0" text="" dxfId="4854">
      <formula>0</formula>
    </cfRule>
  </conditionalFormatting>
  <conditionalFormatting sqref="AR295:AR301">
    <cfRule type="cellIs" priority="403" operator="equal" aboveAverage="0" equalAverage="0" bottom="0" percent="0" rank="0" text="" dxfId="4855">
      <formula>"INVALID"</formula>
    </cfRule>
  </conditionalFormatting>
  <conditionalFormatting sqref="AR295:AR301">
    <cfRule type="cellIs" priority="404" operator="equal" aboveAverage="0" equalAverage="0" bottom="0" percent="0" rank="0" text="" dxfId="4856">
      <formula>"INVALID"</formula>
    </cfRule>
  </conditionalFormatting>
  <conditionalFormatting sqref="AU244:AU245 AU247:AU248">
    <cfRule type="cellIs" priority="405" operator="equal" aboveAverage="0" equalAverage="0" bottom="0" percent="0" rank="0" text="" dxfId="4857">
      <formula>"Not Assigned"</formula>
    </cfRule>
  </conditionalFormatting>
  <conditionalFormatting sqref="AL244:AL245 AL247:AL248 AH247:AI248 AG244:AI245">
    <cfRule type="cellIs" priority="406" operator="equal" aboveAverage="0" equalAverage="0" bottom="0" percent="0" rank="0" text="" dxfId="4858">
      <formula>"INVALID"</formula>
    </cfRule>
  </conditionalFormatting>
  <conditionalFormatting sqref="AV244:AV245 AV247:AV248">
    <cfRule type="expression" priority="407" aboveAverage="0" equalAverage="0" bottom="0" percent="0" rank="0" text="" dxfId="4859">
      <formula>EXACT(AI244, "INVALID")</formula>
    </cfRule>
  </conditionalFormatting>
  <conditionalFormatting sqref="BC244:BC245 BC247:BC248">
    <cfRule type="expression" priority="408" aboveAverage="0" equalAverage="0" bottom="0" percent="0" rank="0" text="" dxfId="4860">
      <formula>AND(NOT(ISBLANK(BC244)), EXACT(AI244, "INVALID"))</formula>
    </cfRule>
  </conditionalFormatting>
  <conditionalFormatting sqref="BD244:BD245 BD247:BD248">
    <cfRule type="expression" priority="409" aboveAverage="0" equalAverage="0" bottom="0" percent="0" rank="0" text="" dxfId="4861">
      <formula>AND(NOT(ISBLANK(BD244)), EXACT(AI244, "INVALID"))</formula>
    </cfRule>
  </conditionalFormatting>
  <conditionalFormatting sqref="AU244:AU245">
    <cfRule type="expression" priority="410" aboveAverage="0" equalAverage="0" bottom="0" percent="0" rank="0" text="" dxfId="4862">
      <formula>NOT($AO244)</formula>
    </cfRule>
  </conditionalFormatting>
  <conditionalFormatting sqref="AM244:AM245 AM247:AM248">
    <cfRule type="cellIs" priority="411" operator="equal" aboveAverage="0" equalAverage="0" bottom="0" percent="0" rank="0" text="" dxfId="4863">
      <formula>0</formula>
    </cfRule>
  </conditionalFormatting>
  <conditionalFormatting sqref="AN244:AN245 AN247:AN248">
    <cfRule type="cellIs" priority="412" operator="equal" aboveAverage="0" equalAverage="0" bottom="0" percent="0" rank="0" text="" dxfId="4864">
      <formula>0</formula>
    </cfRule>
  </conditionalFormatting>
  <conditionalFormatting sqref="AO244:AO245 AO247:AO248">
    <cfRule type="cellIs" priority="413" operator="equal" aboveAverage="0" equalAverage="0" bottom="0" percent="0" rank="0" text="" dxfId="4865">
      <formula>0</formula>
    </cfRule>
  </conditionalFormatting>
  <conditionalFormatting sqref="AP244:AP245 AP247:AP248">
    <cfRule type="cellIs" priority="414" operator="equal" aboveAverage="0" equalAverage="0" bottom="0" percent="0" rank="0" text="" dxfId="4866">
      <formula>0</formula>
    </cfRule>
  </conditionalFormatting>
  <conditionalFormatting sqref="AQ244:AQ245 AQ247:AQ248">
    <cfRule type="cellIs" priority="415" operator="equal" aboveAverage="0" equalAverage="0" bottom="0" percent="0" rank="0" text="" dxfId="4867">
      <formula>0</formula>
    </cfRule>
  </conditionalFormatting>
  <conditionalFormatting sqref="AS244:AS245 AS247:AS248">
    <cfRule type="cellIs" priority="416" operator="equal" aboveAverage="0" equalAverage="0" bottom="0" percent="0" rank="0" text="" dxfId="4868">
      <formula>"INVALID"</formula>
    </cfRule>
  </conditionalFormatting>
  <conditionalFormatting sqref="AM244:AM245 AM247:AM248">
    <cfRule type="cellIs" priority="417" operator="equal" aboveAverage="0" equalAverage="0" bottom="0" percent="0" rank="0" text="" dxfId="4869">
      <formula>"INVALID"</formula>
    </cfRule>
  </conditionalFormatting>
  <conditionalFormatting sqref="AN244:AN245 AN247:AN248">
    <cfRule type="cellIs" priority="418" operator="equal" aboveAverage="0" equalAverage="0" bottom="0" percent="0" rank="0" text="" dxfId="4870">
      <formula>"INVALID"</formula>
    </cfRule>
  </conditionalFormatting>
  <conditionalFormatting sqref="AO244:AP245 AO247:AP248">
    <cfRule type="cellIs" priority="419" operator="equal" aboveAverage="0" equalAverage="0" bottom="0" percent="0" rank="0" text="" dxfId="4871">
      <formula>"INVALID"</formula>
    </cfRule>
  </conditionalFormatting>
  <conditionalFormatting sqref="AN244:AN245 AN247:AN248">
    <cfRule type="cellIs" priority="420" operator="equal" aboveAverage="0" equalAverage="0" bottom="0" percent="0" rank="0" text="" dxfId="4872">
      <formula>"INVALID"</formula>
    </cfRule>
  </conditionalFormatting>
  <conditionalFormatting sqref="AO244:AO245 AO247:AO248">
    <cfRule type="cellIs" priority="421" operator="equal" aboveAverage="0" equalAverage="0" bottom="0" percent="0" rank="0" text="" dxfId="4873">
      <formula>"INVALID"</formula>
    </cfRule>
  </conditionalFormatting>
  <conditionalFormatting sqref="AP244:AP245 AP247:AP248">
    <cfRule type="cellIs" priority="422" operator="equal" aboveAverage="0" equalAverage="0" bottom="0" percent="0" rank="0" text="" dxfId="4874">
      <formula>"INVALID"</formula>
    </cfRule>
  </conditionalFormatting>
  <conditionalFormatting sqref="AQ244:AQ245 AQ247:AQ248">
    <cfRule type="cellIs" priority="423" operator="equal" aboveAverage="0" equalAverage="0" bottom="0" percent="0" rank="0" text="" dxfId="4875">
      <formula>"INVALID"</formula>
    </cfRule>
  </conditionalFormatting>
  <conditionalFormatting sqref="AV244:AV245">
    <cfRule type="expression" priority="424" aboveAverage="0" equalAverage="0" bottom="0" percent="0" rank="0" text="" dxfId="4876">
      <formula>NOT($AQ244)</formula>
    </cfRule>
  </conditionalFormatting>
  <conditionalFormatting sqref="AV244:AV245">
    <cfRule type="expression" priority="425" aboveAverage="0" equalAverage="0" bottom="0" percent="0" rank="0" text="" dxfId="4877">
      <formula>NOT($AN244)</formula>
    </cfRule>
  </conditionalFormatting>
  <conditionalFormatting sqref="AR244:AR245 AR247:AR248">
    <cfRule type="cellIs" priority="426" operator="equal" aboveAverage="0" equalAverage="0" bottom="0" percent="0" rank="0" text="" dxfId="4878">
      <formula>0</formula>
    </cfRule>
  </conditionalFormatting>
  <conditionalFormatting sqref="AR244:AR245 AR247:AR248">
    <cfRule type="cellIs" priority="427" operator="equal" aboveAverage="0" equalAverage="0" bottom="0" percent="0" rank="0" text="" dxfId="4879">
      <formula>"INVALID"</formula>
    </cfRule>
  </conditionalFormatting>
  <conditionalFormatting sqref="AR244:AR245 AR247:AR248">
    <cfRule type="cellIs" priority="428" operator="equal" aboveAverage="0" equalAverage="0" bottom="0" percent="0" rank="0" text="" dxfId="4880">
      <formula>"INVALID"</formula>
    </cfRule>
  </conditionalFormatting>
  <conditionalFormatting sqref="AT244:AT245">
    <cfRule type="expression" priority="429" aboveAverage="0" equalAverage="0" bottom="0" percent="0" rank="0" text="" dxfId="4881">
      <formula>REPLACE($AT244,8,LEN($AT244),"")="unused_"</formula>
    </cfRule>
  </conditionalFormatting>
  <conditionalFormatting sqref="AT244:AT245">
    <cfRule type="expression" priority="430" aboveAverage="0" equalAverage="0" bottom="0" percent="0" rank="0" text="" dxfId="4882">
      <formula>NOT($AM244)</formula>
    </cfRule>
    <cfRule type="expression" priority="431" aboveAverage="0" equalAverage="0" bottom="0" percent="0" rank="0" text="" dxfId="4883">
      <formula>RIGHT($AT244, 1)="*"</formula>
    </cfRule>
  </conditionalFormatting>
  <conditionalFormatting sqref="AU256">
    <cfRule type="cellIs" priority="432" operator="equal" aboveAverage="0" equalAverage="0" bottom="0" percent="0" rank="0" text="" dxfId="4884">
      <formula>"Not Assigned"</formula>
    </cfRule>
  </conditionalFormatting>
  <conditionalFormatting sqref="AH256:AI256 AL256">
    <cfRule type="cellIs" priority="433" operator="equal" aboveAverage="0" equalAverage="0" bottom="0" percent="0" rank="0" text="" dxfId="4885">
      <formula>"INVALID"</formula>
    </cfRule>
  </conditionalFormatting>
  <conditionalFormatting sqref="AV256">
    <cfRule type="expression" priority="434" aboveAverage="0" equalAverage="0" bottom="0" percent="0" rank="0" text="" dxfId="4886">
      <formula>EXACT(AI256, "INVALID")</formula>
    </cfRule>
  </conditionalFormatting>
  <conditionalFormatting sqref="BC256">
    <cfRule type="expression" priority="435" aboveAverage="0" equalAverage="0" bottom="0" percent="0" rank="0" text="" dxfId="4887">
      <formula>AND(NOT(ISBLANK(BC256)), EXACT(AI256, "INVALID"))</formula>
    </cfRule>
  </conditionalFormatting>
  <conditionalFormatting sqref="BD256">
    <cfRule type="expression" priority="436" aboveAverage="0" equalAverage="0" bottom="0" percent="0" rank="0" text="" dxfId="4888">
      <formula>AND(NOT(ISBLANK(BD256)), EXACT(AI256, "INVALID"))</formula>
    </cfRule>
  </conditionalFormatting>
  <conditionalFormatting sqref="AU256">
    <cfRule type="expression" priority="437" aboveAverage="0" equalAverage="0" bottom="0" percent="0" rank="0" text="" dxfId="4889">
      <formula>NOT($AO256)</formula>
    </cfRule>
  </conditionalFormatting>
  <conditionalFormatting sqref="AM256">
    <cfRule type="cellIs" priority="438" operator="equal" aboveAverage="0" equalAverage="0" bottom="0" percent="0" rank="0" text="" dxfId="4890">
      <formula>0</formula>
    </cfRule>
  </conditionalFormatting>
  <conditionalFormatting sqref="AN256">
    <cfRule type="cellIs" priority="439" operator="equal" aboveAverage="0" equalAverage="0" bottom="0" percent="0" rank="0" text="" dxfId="4891">
      <formula>0</formula>
    </cfRule>
  </conditionalFormatting>
  <conditionalFormatting sqref="AO256">
    <cfRule type="cellIs" priority="440" operator="equal" aboveAverage="0" equalAverage="0" bottom="0" percent="0" rank="0" text="" dxfId="4892">
      <formula>0</formula>
    </cfRule>
  </conditionalFormatting>
  <conditionalFormatting sqref="AP256">
    <cfRule type="cellIs" priority="441" operator="equal" aboveAverage="0" equalAverage="0" bottom="0" percent="0" rank="0" text="" dxfId="4893">
      <formula>0</formula>
    </cfRule>
  </conditionalFormatting>
  <conditionalFormatting sqref="AQ256">
    <cfRule type="cellIs" priority="442" operator="equal" aboveAverage="0" equalAverage="0" bottom="0" percent="0" rank="0" text="" dxfId="4894">
      <formula>0</formula>
    </cfRule>
  </conditionalFormatting>
  <conditionalFormatting sqref="AS256">
    <cfRule type="cellIs" priority="443" operator="equal" aboveAverage="0" equalAverage="0" bottom="0" percent="0" rank="0" text="" dxfId="4895">
      <formula>"INVALID"</formula>
    </cfRule>
  </conditionalFormatting>
  <conditionalFormatting sqref="AM256">
    <cfRule type="cellIs" priority="444" operator="equal" aboveAverage="0" equalAverage="0" bottom="0" percent="0" rank="0" text="" dxfId="4896">
      <formula>"INVALID"</formula>
    </cfRule>
  </conditionalFormatting>
  <conditionalFormatting sqref="AN256">
    <cfRule type="cellIs" priority="445" operator="equal" aboveAverage="0" equalAverage="0" bottom="0" percent="0" rank="0" text="" dxfId="4897">
      <formula>"INVALID"</formula>
    </cfRule>
  </conditionalFormatting>
  <conditionalFormatting sqref="AO256:AP256">
    <cfRule type="cellIs" priority="446" operator="equal" aboveAverage="0" equalAverage="0" bottom="0" percent="0" rank="0" text="" dxfId="4898">
      <formula>"INVALID"</formula>
    </cfRule>
  </conditionalFormatting>
  <conditionalFormatting sqref="AN256">
    <cfRule type="cellIs" priority="447" operator="equal" aboveAverage="0" equalAverage="0" bottom="0" percent="0" rank="0" text="" dxfId="4899">
      <formula>"INVALID"</formula>
    </cfRule>
  </conditionalFormatting>
  <conditionalFormatting sqref="AO256">
    <cfRule type="cellIs" priority="448" operator="equal" aboveAverage="0" equalAverage="0" bottom="0" percent="0" rank="0" text="" dxfId="4900">
      <formula>"INVALID"</formula>
    </cfRule>
  </conditionalFormatting>
  <conditionalFormatting sqref="AP256">
    <cfRule type="cellIs" priority="449" operator="equal" aboveAverage="0" equalAverage="0" bottom="0" percent="0" rank="0" text="" dxfId="4901">
      <formula>"INVALID"</formula>
    </cfRule>
  </conditionalFormatting>
  <conditionalFormatting sqref="AQ256">
    <cfRule type="cellIs" priority="450" operator="equal" aboveAverage="0" equalAverage="0" bottom="0" percent="0" rank="0" text="" dxfId="4902">
      <formula>"INVALID"</formula>
    </cfRule>
  </conditionalFormatting>
  <conditionalFormatting sqref="AV256">
    <cfRule type="expression" priority="451" aboveAverage="0" equalAverage="0" bottom="0" percent="0" rank="0" text="" dxfId="4903">
      <formula>NOT($AQ256)</formula>
    </cfRule>
  </conditionalFormatting>
  <conditionalFormatting sqref="AV256">
    <cfRule type="expression" priority="452" aboveAverage="0" equalAverage="0" bottom="0" percent="0" rank="0" text="" dxfId="4904">
      <formula>NOT($AN256)</formula>
    </cfRule>
  </conditionalFormatting>
  <conditionalFormatting sqref="AR256">
    <cfRule type="cellIs" priority="453" operator="equal" aboveAverage="0" equalAverage="0" bottom="0" percent="0" rank="0" text="" dxfId="4905">
      <formula>0</formula>
    </cfRule>
  </conditionalFormatting>
  <conditionalFormatting sqref="AR256">
    <cfRule type="cellIs" priority="454" operator="equal" aboveAverage="0" equalAverage="0" bottom="0" percent="0" rank="0" text="" dxfId="4906">
      <formula>"INVALID"</formula>
    </cfRule>
  </conditionalFormatting>
  <conditionalFormatting sqref="AR256">
    <cfRule type="cellIs" priority="455" operator="equal" aboveAverage="0" equalAverage="0" bottom="0" percent="0" rank="0" text="" dxfId="4907">
      <formula>"INVALID"</formula>
    </cfRule>
  </conditionalFormatting>
  <conditionalFormatting sqref="AT256">
    <cfRule type="expression" priority="456" aboveAverage="0" equalAverage="0" bottom="0" percent="0" rank="0" text="" dxfId="4908">
      <formula>REPLACE($AT256,8,LEN($AT256),"")="unused_"</formula>
    </cfRule>
  </conditionalFormatting>
  <conditionalFormatting sqref="AT256">
    <cfRule type="expression" priority="457" aboveAverage="0" equalAverage="0" bottom="0" percent="0" rank="0" text="" dxfId="4909">
      <formula>NOT($AM256)</formula>
    </cfRule>
    <cfRule type="expression" priority="458" aboveAverage="0" equalAverage="0" bottom="0" percent="0" rank="0" text="" dxfId="4910">
      <formula>RIGHT($AT256, 1)="*"</formula>
    </cfRule>
  </conditionalFormatting>
  <conditionalFormatting sqref="AU249:AU252">
    <cfRule type="cellIs" priority="459" operator="equal" aboveAverage="0" equalAverage="0" bottom="0" percent="0" rank="0" text="" dxfId="4911">
      <formula>"Not Assigned"</formula>
    </cfRule>
  </conditionalFormatting>
  <conditionalFormatting sqref="AH249:AI252 AL249:AL252">
    <cfRule type="cellIs" priority="460" operator="equal" aboveAverage="0" equalAverage="0" bottom="0" percent="0" rank="0" text="" dxfId="4912">
      <formula>"INVALID"</formula>
    </cfRule>
  </conditionalFormatting>
  <conditionalFormatting sqref="AV249:AV252">
    <cfRule type="expression" priority="461" aboveAverage="0" equalAverage="0" bottom="0" percent="0" rank="0" text="" dxfId="4913">
      <formula>EXACT(AI249, "INVALID")</formula>
    </cfRule>
  </conditionalFormatting>
  <conditionalFormatting sqref="BC249:BC252">
    <cfRule type="expression" priority="462" aboveAverage="0" equalAverage="0" bottom="0" percent="0" rank="0" text="" dxfId="4914">
      <formula>AND(NOT(ISBLANK(BC249)), EXACT(AI249, "INVALID"))</formula>
    </cfRule>
  </conditionalFormatting>
  <conditionalFormatting sqref="BD249:BD252">
    <cfRule type="expression" priority="463" aboveAverage="0" equalAverage="0" bottom="0" percent="0" rank="0" text="" dxfId="4915">
      <formula>AND(NOT(ISBLANK(BD249)), EXACT(AI249, "INVALID"))</formula>
    </cfRule>
  </conditionalFormatting>
  <conditionalFormatting sqref="AU249:AU252">
    <cfRule type="expression" priority="464" aboveAverage="0" equalAverage="0" bottom="0" percent="0" rank="0" text="" dxfId="4916">
      <formula>NOT($AO249)</formula>
    </cfRule>
  </conditionalFormatting>
  <conditionalFormatting sqref="AM249:AM252">
    <cfRule type="cellIs" priority="465" operator="equal" aboveAverage="0" equalAverage="0" bottom="0" percent="0" rank="0" text="" dxfId="4917">
      <formula>0</formula>
    </cfRule>
  </conditionalFormatting>
  <conditionalFormatting sqref="AN249:AN252">
    <cfRule type="cellIs" priority="466" operator="equal" aboveAverage="0" equalAverage="0" bottom="0" percent="0" rank="0" text="" dxfId="4918">
      <formula>0</formula>
    </cfRule>
  </conditionalFormatting>
  <conditionalFormatting sqref="AO249:AO252">
    <cfRule type="cellIs" priority="467" operator="equal" aboveAverage="0" equalAverage="0" bottom="0" percent="0" rank="0" text="" dxfId="4919">
      <formula>0</formula>
    </cfRule>
  </conditionalFormatting>
  <conditionalFormatting sqref="AP249:AP252">
    <cfRule type="cellIs" priority="468" operator="equal" aboveAverage="0" equalAverage="0" bottom="0" percent="0" rank="0" text="" dxfId="4920">
      <formula>0</formula>
    </cfRule>
  </conditionalFormatting>
  <conditionalFormatting sqref="AQ249:AQ252">
    <cfRule type="cellIs" priority="469" operator="equal" aboveAverage="0" equalAverage="0" bottom="0" percent="0" rank="0" text="" dxfId="4921">
      <formula>0</formula>
    </cfRule>
  </conditionalFormatting>
  <conditionalFormatting sqref="AS249:AS252">
    <cfRule type="cellIs" priority="470" operator="equal" aboveAverage="0" equalAverage="0" bottom="0" percent="0" rank="0" text="" dxfId="4922">
      <formula>"INVALID"</formula>
    </cfRule>
  </conditionalFormatting>
  <conditionalFormatting sqref="AM249:AM252">
    <cfRule type="cellIs" priority="471" operator="equal" aboveAverage="0" equalAverage="0" bottom="0" percent="0" rank="0" text="" dxfId="4923">
      <formula>"INVALID"</formula>
    </cfRule>
  </conditionalFormatting>
  <conditionalFormatting sqref="AN249:AN252">
    <cfRule type="cellIs" priority="472" operator="equal" aboveAverage="0" equalAverage="0" bottom="0" percent="0" rank="0" text="" dxfId="4924">
      <formula>"INVALID"</formula>
    </cfRule>
  </conditionalFormatting>
  <conditionalFormatting sqref="AO249:AP252">
    <cfRule type="cellIs" priority="473" operator="equal" aboveAverage="0" equalAverage="0" bottom="0" percent="0" rank="0" text="" dxfId="4925">
      <formula>"INVALID"</formula>
    </cfRule>
  </conditionalFormatting>
  <conditionalFormatting sqref="AN249:AN252">
    <cfRule type="cellIs" priority="474" operator="equal" aboveAverage="0" equalAverage="0" bottom="0" percent="0" rank="0" text="" dxfId="4926">
      <formula>"INVALID"</formula>
    </cfRule>
  </conditionalFormatting>
  <conditionalFormatting sqref="AO249:AO252">
    <cfRule type="cellIs" priority="475" operator="equal" aboveAverage="0" equalAverage="0" bottom="0" percent="0" rank="0" text="" dxfId="4927">
      <formula>"INVALID"</formula>
    </cfRule>
  </conditionalFormatting>
  <conditionalFormatting sqref="AP249:AP252">
    <cfRule type="cellIs" priority="476" operator="equal" aboveAverage="0" equalAverage="0" bottom="0" percent="0" rank="0" text="" dxfId="4928">
      <formula>"INVALID"</formula>
    </cfRule>
  </conditionalFormatting>
  <conditionalFormatting sqref="AQ249:AQ252">
    <cfRule type="cellIs" priority="477" operator="equal" aboveAverage="0" equalAverage="0" bottom="0" percent="0" rank="0" text="" dxfId="4929">
      <formula>"INVALID"</formula>
    </cfRule>
  </conditionalFormatting>
  <conditionalFormatting sqref="AV249:AV252">
    <cfRule type="expression" priority="478" aboveAverage="0" equalAverage="0" bottom="0" percent="0" rank="0" text="" dxfId="4930">
      <formula>NOT($AQ249)</formula>
    </cfRule>
  </conditionalFormatting>
  <conditionalFormatting sqref="AV249:AV252">
    <cfRule type="expression" priority="479" aboveAverage="0" equalAverage="0" bottom="0" percent="0" rank="0" text="" dxfId="4931">
      <formula>NOT($AN249)</formula>
    </cfRule>
  </conditionalFormatting>
  <conditionalFormatting sqref="AR249:AR252">
    <cfRule type="cellIs" priority="480" operator="equal" aboveAverage="0" equalAverage="0" bottom="0" percent="0" rank="0" text="" dxfId="4932">
      <formula>0</formula>
    </cfRule>
  </conditionalFormatting>
  <conditionalFormatting sqref="AR249:AR252">
    <cfRule type="cellIs" priority="481" operator="equal" aboveAverage="0" equalAverage="0" bottom="0" percent="0" rank="0" text="" dxfId="4933">
      <formula>"INVALID"</formula>
    </cfRule>
  </conditionalFormatting>
  <conditionalFormatting sqref="AR249:AR252">
    <cfRule type="cellIs" priority="482" operator="equal" aboveAverage="0" equalAverage="0" bottom="0" percent="0" rank="0" text="" dxfId="4934">
      <formula>"INVALID"</formula>
    </cfRule>
  </conditionalFormatting>
  <conditionalFormatting sqref="AT249:AT252">
    <cfRule type="expression" priority="483" aboveAverage="0" equalAverage="0" bottom="0" percent="0" rank="0" text="" dxfId="4935">
      <formula>REPLACE($AT249,8,LEN($AT249),"")="unused_"</formula>
    </cfRule>
  </conditionalFormatting>
  <conditionalFormatting sqref="AT249:AT252">
    <cfRule type="expression" priority="484" aboveAverage="0" equalAverage="0" bottom="0" percent="0" rank="0" text="" dxfId="4936">
      <formula>NOT($AM249)</formula>
    </cfRule>
    <cfRule type="expression" priority="485" aboveAverage="0" equalAverage="0" bottom="0" percent="0" rank="0" text="" dxfId="4937">
      <formula>RIGHT($AT249, 1)="*"</formula>
    </cfRule>
  </conditionalFormatting>
  <conditionalFormatting sqref="AU253:AU254">
    <cfRule type="cellIs" priority="486" operator="equal" aboveAverage="0" equalAverage="0" bottom="0" percent="0" rank="0" text="" dxfId="4938">
      <formula>"Not Assigned"</formula>
    </cfRule>
  </conditionalFormatting>
  <conditionalFormatting sqref="AH253:AI254 AL253:AL254">
    <cfRule type="cellIs" priority="487" operator="equal" aboveAverage="0" equalAverage="0" bottom="0" percent="0" rank="0" text="" dxfId="4939">
      <formula>"INVALID"</formula>
    </cfRule>
  </conditionalFormatting>
  <conditionalFormatting sqref="AV253:AV254">
    <cfRule type="expression" priority="488" aboveAverage="0" equalAverage="0" bottom="0" percent="0" rank="0" text="" dxfId="4940">
      <formula>EXACT(AI253, "INVALID")</formula>
    </cfRule>
  </conditionalFormatting>
  <conditionalFormatting sqref="BC253:BC254">
    <cfRule type="expression" priority="489" aboveAverage="0" equalAverage="0" bottom="0" percent="0" rank="0" text="" dxfId="4941">
      <formula>AND(NOT(ISBLANK(BC253)), EXACT(AI253, "INVALID"))</formula>
    </cfRule>
  </conditionalFormatting>
  <conditionalFormatting sqref="BD253:BD254">
    <cfRule type="expression" priority="490" aboveAverage="0" equalAverage="0" bottom="0" percent="0" rank="0" text="" dxfId="4942">
      <formula>AND(NOT(ISBLANK(BD253)), EXACT(AI253, "INVALID"))</formula>
    </cfRule>
  </conditionalFormatting>
  <conditionalFormatting sqref="AU253:AU254">
    <cfRule type="expression" priority="491" aboveAverage="0" equalAverage="0" bottom="0" percent="0" rank="0" text="" dxfId="4943">
      <formula>NOT($AO253)</formula>
    </cfRule>
  </conditionalFormatting>
  <conditionalFormatting sqref="AM253:AM254">
    <cfRule type="cellIs" priority="492" operator="equal" aboveAverage="0" equalAverage="0" bottom="0" percent="0" rank="0" text="" dxfId="4944">
      <formula>0</formula>
    </cfRule>
  </conditionalFormatting>
  <conditionalFormatting sqref="AN253:AN254">
    <cfRule type="cellIs" priority="493" operator="equal" aboveAverage="0" equalAverage="0" bottom="0" percent="0" rank="0" text="" dxfId="4945">
      <formula>0</formula>
    </cfRule>
  </conditionalFormatting>
  <conditionalFormatting sqref="AO253:AO254">
    <cfRule type="cellIs" priority="494" operator="equal" aboveAverage="0" equalAverage="0" bottom="0" percent="0" rank="0" text="" dxfId="4946">
      <formula>0</formula>
    </cfRule>
  </conditionalFormatting>
  <conditionalFormatting sqref="AP253:AP254">
    <cfRule type="cellIs" priority="495" operator="equal" aboveAverage="0" equalAverage="0" bottom="0" percent="0" rank="0" text="" dxfId="4947">
      <formula>0</formula>
    </cfRule>
  </conditionalFormatting>
  <conditionalFormatting sqref="AQ253:AQ254">
    <cfRule type="cellIs" priority="496" operator="equal" aboveAverage="0" equalAverage="0" bottom="0" percent="0" rank="0" text="" dxfId="4948">
      <formula>0</formula>
    </cfRule>
  </conditionalFormatting>
  <conditionalFormatting sqref="AS253:AS254">
    <cfRule type="cellIs" priority="497" operator="equal" aboveAverage="0" equalAverage="0" bottom="0" percent="0" rank="0" text="" dxfId="4949">
      <formula>"INVALID"</formula>
    </cfRule>
  </conditionalFormatting>
  <conditionalFormatting sqref="AM253:AM254">
    <cfRule type="cellIs" priority="498" operator="equal" aboveAverage="0" equalAverage="0" bottom="0" percent="0" rank="0" text="" dxfId="4950">
      <formula>"INVALID"</formula>
    </cfRule>
  </conditionalFormatting>
  <conditionalFormatting sqref="AN253:AN254">
    <cfRule type="cellIs" priority="499" operator="equal" aboveAverage="0" equalAverage="0" bottom="0" percent="0" rank="0" text="" dxfId="4951">
      <formula>"INVALID"</formula>
    </cfRule>
  </conditionalFormatting>
  <conditionalFormatting sqref="AO253:AP254">
    <cfRule type="cellIs" priority="500" operator="equal" aboveAverage="0" equalAverage="0" bottom="0" percent="0" rank="0" text="" dxfId="4952">
      <formula>"INVALID"</formula>
    </cfRule>
  </conditionalFormatting>
  <conditionalFormatting sqref="AN253:AN254">
    <cfRule type="cellIs" priority="501" operator="equal" aboveAverage="0" equalAverage="0" bottom="0" percent="0" rank="0" text="" dxfId="4953">
      <formula>"INVALID"</formula>
    </cfRule>
  </conditionalFormatting>
  <conditionalFormatting sqref="AO253:AO254">
    <cfRule type="cellIs" priority="502" operator="equal" aboveAverage="0" equalAverage="0" bottom="0" percent="0" rank="0" text="" dxfId="4954">
      <formula>"INVALID"</formula>
    </cfRule>
  </conditionalFormatting>
  <conditionalFormatting sqref="AP253:AP254">
    <cfRule type="cellIs" priority="503" operator="equal" aboveAverage="0" equalAverage="0" bottom="0" percent="0" rank="0" text="" dxfId="4955">
      <formula>"INVALID"</formula>
    </cfRule>
  </conditionalFormatting>
  <conditionalFormatting sqref="AQ253:AQ254">
    <cfRule type="cellIs" priority="504" operator="equal" aboveAverage="0" equalAverage="0" bottom="0" percent="0" rank="0" text="" dxfId="4956">
      <formula>"INVALID"</formula>
    </cfRule>
  </conditionalFormatting>
  <conditionalFormatting sqref="AV253:AV254">
    <cfRule type="expression" priority="505" aboveAverage="0" equalAverage="0" bottom="0" percent="0" rank="0" text="" dxfId="4957">
      <formula>NOT($AQ253)</formula>
    </cfRule>
  </conditionalFormatting>
  <conditionalFormatting sqref="AV253:AV254">
    <cfRule type="expression" priority="506" aboveAverage="0" equalAverage="0" bottom="0" percent="0" rank="0" text="" dxfId="4958">
      <formula>NOT($AN253)</formula>
    </cfRule>
  </conditionalFormatting>
  <conditionalFormatting sqref="AR253:AR254">
    <cfRule type="cellIs" priority="507" operator="equal" aboveAverage="0" equalAverage="0" bottom="0" percent="0" rank="0" text="" dxfId="4959">
      <formula>0</formula>
    </cfRule>
  </conditionalFormatting>
  <conditionalFormatting sqref="AR253:AR254">
    <cfRule type="cellIs" priority="508" operator="equal" aboveAverage="0" equalAverage="0" bottom="0" percent="0" rank="0" text="" dxfId="4960">
      <formula>"INVALID"</formula>
    </cfRule>
  </conditionalFormatting>
  <conditionalFormatting sqref="AR253:AR254">
    <cfRule type="cellIs" priority="509" operator="equal" aboveAverage="0" equalAverage="0" bottom="0" percent="0" rank="0" text="" dxfId="4961">
      <formula>"INVALID"</formula>
    </cfRule>
  </conditionalFormatting>
  <conditionalFormatting sqref="AT253:AT254">
    <cfRule type="expression" priority="510" aboveAverage="0" equalAverage="0" bottom="0" percent="0" rank="0" text="" dxfId="4962">
      <formula>REPLACE($AT253,8,LEN($AT253),"")="unused_"</formula>
    </cfRule>
  </conditionalFormatting>
  <conditionalFormatting sqref="AT253:AT254">
    <cfRule type="expression" priority="511" aboveAverage="0" equalAverage="0" bottom="0" percent="0" rank="0" text="" dxfId="4963">
      <formula>NOT($AM253)</formula>
    </cfRule>
    <cfRule type="expression" priority="512" aboveAverage="0" equalAverage="0" bottom="0" percent="0" rank="0" text="" dxfId="4964">
      <formula>RIGHT($AT253, 1)="*"</formula>
    </cfRule>
  </conditionalFormatting>
  <conditionalFormatting sqref="AU255">
    <cfRule type="cellIs" priority="513" operator="equal" aboveAverage="0" equalAverage="0" bottom="0" percent="0" rank="0" text="" dxfId="4965">
      <formula>"Not Assigned"</formula>
    </cfRule>
  </conditionalFormatting>
  <conditionalFormatting sqref="AH255:AI255 AL255">
    <cfRule type="cellIs" priority="514" operator="equal" aboveAverage="0" equalAverage="0" bottom="0" percent="0" rank="0" text="" dxfId="4966">
      <formula>"INVALID"</formula>
    </cfRule>
  </conditionalFormatting>
  <conditionalFormatting sqref="AV255">
    <cfRule type="expression" priority="515" aboveAverage="0" equalAverage="0" bottom="0" percent="0" rank="0" text="" dxfId="4967">
      <formula>EXACT(AI255, "INVALID")</formula>
    </cfRule>
  </conditionalFormatting>
  <conditionalFormatting sqref="BC255">
    <cfRule type="expression" priority="516" aboveAverage="0" equalAverage="0" bottom="0" percent="0" rank="0" text="" dxfId="4968">
      <formula>AND(NOT(ISBLANK(BC255)), EXACT(AI255, "INVALID"))</formula>
    </cfRule>
  </conditionalFormatting>
  <conditionalFormatting sqref="BD255">
    <cfRule type="expression" priority="517" aboveAverage="0" equalAverage="0" bottom="0" percent="0" rank="0" text="" dxfId="4969">
      <formula>AND(NOT(ISBLANK(BD255)), EXACT(AI255, "INVALID"))</formula>
    </cfRule>
  </conditionalFormatting>
  <conditionalFormatting sqref="AU255">
    <cfRule type="expression" priority="518" aboveAverage="0" equalAverage="0" bottom="0" percent="0" rank="0" text="" dxfId="4970">
      <formula>NOT($AO255)</formula>
    </cfRule>
  </conditionalFormatting>
  <conditionalFormatting sqref="AM255">
    <cfRule type="cellIs" priority="519" operator="equal" aboveAverage="0" equalAverage="0" bottom="0" percent="0" rank="0" text="" dxfId="4971">
      <formula>0</formula>
    </cfRule>
  </conditionalFormatting>
  <conditionalFormatting sqref="AN255">
    <cfRule type="cellIs" priority="520" operator="equal" aboveAverage="0" equalAverage="0" bottom="0" percent="0" rank="0" text="" dxfId="4972">
      <formula>0</formula>
    </cfRule>
  </conditionalFormatting>
  <conditionalFormatting sqref="AO255">
    <cfRule type="cellIs" priority="521" operator="equal" aboveAverage="0" equalAverage="0" bottom="0" percent="0" rank="0" text="" dxfId="4973">
      <formula>0</formula>
    </cfRule>
  </conditionalFormatting>
  <conditionalFormatting sqref="AP255">
    <cfRule type="cellIs" priority="522" operator="equal" aboveAverage="0" equalAverage="0" bottom="0" percent="0" rank="0" text="" dxfId="4974">
      <formula>0</formula>
    </cfRule>
  </conditionalFormatting>
  <conditionalFormatting sqref="AQ255">
    <cfRule type="cellIs" priority="523" operator="equal" aboveAverage="0" equalAverage="0" bottom="0" percent="0" rank="0" text="" dxfId="4975">
      <formula>0</formula>
    </cfRule>
  </conditionalFormatting>
  <conditionalFormatting sqref="AS255">
    <cfRule type="cellIs" priority="524" operator="equal" aboveAverage="0" equalAverage="0" bottom="0" percent="0" rank="0" text="" dxfId="4976">
      <formula>"INVALID"</formula>
    </cfRule>
  </conditionalFormatting>
  <conditionalFormatting sqref="AM255">
    <cfRule type="cellIs" priority="525" operator="equal" aboveAverage="0" equalAverage="0" bottom="0" percent="0" rank="0" text="" dxfId="4977">
      <formula>"INVALID"</formula>
    </cfRule>
  </conditionalFormatting>
  <conditionalFormatting sqref="AN255">
    <cfRule type="cellIs" priority="526" operator="equal" aboveAverage="0" equalAverage="0" bottom="0" percent="0" rank="0" text="" dxfId="4978">
      <formula>"INVALID"</formula>
    </cfRule>
  </conditionalFormatting>
  <conditionalFormatting sqref="AO255:AP255">
    <cfRule type="cellIs" priority="527" operator="equal" aboveAverage="0" equalAverage="0" bottom="0" percent="0" rank="0" text="" dxfId="4979">
      <formula>"INVALID"</formula>
    </cfRule>
  </conditionalFormatting>
  <conditionalFormatting sqref="AN255">
    <cfRule type="cellIs" priority="528" operator="equal" aboveAverage="0" equalAverage="0" bottom="0" percent="0" rank="0" text="" dxfId="4980">
      <formula>"INVALID"</formula>
    </cfRule>
  </conditionalFormatting>
  <conditionalFormatting sqref="AO255">
    <cfRule type="cellIs" priority="529" operator="equal" aboveAverage="0" equalAverage="0" bottom="0" percent="0" rank="0" text="" dxfId="4981">
      <formula>"INVALID"</formula>
    </cfRule>
  </conditionalFormatting>
  <conditionalFormatting sqref="AP255">
    <cfRule type="cellIs" priority="530" operator="equal" aboveAverage="0" equalAverage="0" bottom="0" percent="0" rank="0" text="" dxfId="4982">
      <formula>"INVALID"</formula>
    </cfRule>
  </conditionalFormatting>
  <conditionalFormatting sqref="AQ255">
    <cfRule type="cellIs" priority="531" operator="equal" aboveAverage="0" equalAverage="0" bottom="0" percent="0" rank="0" text="" dxfId="4983">
      <formula>"INVALID"</formula>
    </cfRule>
  </conditionalFormatting>
  <conditionalFormatting sqref="AV255">
    <cfRule type="expression" priority="532" aboveAverage="0" equalAverage="0" bottom="0" percent="0" rank="0" text="" dxfId="4984">
      <formula>NOT($AQ255)</formula>
    </cfRule>
  </conditionalFormatting>
  <conditionalFormatting sqref="AV255">
    <cfRule type="expression" priority="533" aboveAverage="0" equalAverage="0" bottom="0" percent="0" rank="0" text="" dxfId="4985">
      <formula>NOT($AN255)</formula>
    </cfRule>
  </conditionalFormatting>
  <conditionalFormatting sqref="AR255">
    <cfRule type="cellIs" priority="534" operator="equal" aboveAverage="0" equalAverage="0" bottom="0" percent="0" rank="0" text="" dxfId="4986">
      <formula>0</formula>
    </cfRule>
  </conditionalFormatting>
  <conditionalFormatting sqref="AR255">
    <cfRule type="cellIs" priority="535" operator="equal" aboveAverage="0" equalAverage="0" bottom="0" percent="0" rank="0" text="" dxfId="4987">
      <formula>"INVALID"</formula>
    </cfRule>
  </conditionalFormatting>
  <conditionalFormatting sqref="AR255">
    <cfRule type="cellIs" priority="536" operator="equal" aboveAverage="0" equalAverage="0" bottom="0" percent="0" rank="0" text="" dxfId="4988">
      <formula>"INVALID"</formula>
    </cfRule>
  </conditionalFormatting>
  <conditionalFormatting sqref="AT255">
    <cfRule type="expression" priority="537" aboveAverage="0" equalAverage="0" bottom="0" percent="0" rank="0" text="" dxfId="4989">
      <formula>REPLACE($AT255,8,LEN($AT255),"")="unused_"</formula>
    </cfRule>
  </conditionalFormatting>
  <conditionalFormatting sqref="AT255">
    <cfRule type="expression" priority="538" aboveAverage="0" equalAverage="0" bottom="0" percent="0" rank="0" text="" dxfId="4990">
      <formula>NOT($AM255)</formula>
    </cfRule>
    <cfRule type="expression" priority="539" aboveAverage="0" equalAverage="0" bottom="0" percent="0" rank="0" text="" dxfId="4991">
      <formula>RIGHT($AT255, 1)="*"</formula>
    </cfRule>
  </conditionalFormatting>
  <conditionalFormatting sqref="AM189:AM195">
    <cfRule type="cellIs" priority="540" operator="equal" aboveAverage="0" equalAverage="0" bottom="0" percent="0" rank="0" text="" dxfId="4992">
      <formula>0</formula>
    </cfRule>
  </conditionalFormatting>
  <conditionalFormatting sqref="AN189:AN195">
    <cfRule type="cellIs" priority="541" operator="equal" aboveAverage="0" equalAverage="0" bottom="0" percent="0" rank="0" text="" dxfId="4993">
      <formula>0</formula>
    </cfRule>
  </conditionalFormatting>
  <conditionalFormatting sqref="AO189:AO195">
    <cfRule type="cellIs" priority="542" operator="equal" aboveAverage="0" equalAverage="0" bottom="0" percent="0" rank="0" text="" dxfId="4994">
      <formula>0</formula>
    </cfRule>
  </conditionalFormatting>
  <conditionalFormatting sqref="AP189:AP195">
    <cfRule type="cellIs" priority="543" operator="equal" aboveAverage="0" equalAverage="0" bottom="0" percent="0" rank="0" text="" dxfId="4995">
      <formula>0</formula>
    </cfRule>
  </conditionalFormatting>
  <conditionalFormatting sqref="AQ189:AQ195">
    <cfRule type="cellIs" priority="544" operator="equal" aboveAverage="0" equalAverage="0" bottom="0" percent="0" rank="0" text="" dxfId="4996">
      <formula>0</formula>
    </cfRule>
  </conditionalFormatting>
  <conditionalFormatting sqref="AS189:AS195">
    <cfRule type="cellIs" priority="545" operator="equal" aboveAverage="0" equalAverage="0" bottom="0" percent="0" rank="0" text="" dxfId="4997">
      <formula>"INVALID"</formula>
    </cfRule>
  </conditionalFormatting>
  <conditionalFormatting sqref="AM189:AM195">
    <cfRule type="cellIs" priority="546" operator="equal" aboveAverage="0" equalAverage="0" bottom="0" percent="0" rank="0" text="" dxfId="4998">
      <formula>"INVALID"</formula>
    </cfRule>
  </conditionalFormatting>
  <conditionalFormatting sqref="AN189:AN195">
    <cfRule type="cellIs" priority="547" operator="equal" aboveAverage="0" equalAverage="0" bottom="0" percent="0" rank="0" text="" dxfId="4999">
      <formula>"INVALID"</formula>
    </cfRule>
  </conditionalFormatting>
  <conditionalFormatting sqref="AO189:AP195">
    <cfRule type="cellIs" priority="548" operator="equal" aboveAverage="0" equalAverage="0" bottom="0" percent="0" rank="0" text="" dxfId="5000">
      <formula>"INVALID"</formula>
    </cfRule>
  </conditionalFormatting>
  <conditionalFormatting sqref="AN189:AN195">
    <cfRule type="cellIs" priority="549" operator="equal" aboveAverage="0" equalAverage="0" bottom="0" percent="0" rank="0" text="" dxfId="5001">
      <formula>"INVALID"</formula>
    </cfRule>
  </conditionalFormatting>
  <conditionalFormatting sqref="AO189:AO195">
    <cfRule type="cellIs" priority="550" operator="equal" aboveAverage="0" equalAverage="0" bottom="0" percent="0" rank="0" text="" dxfId="5002">
      <formula>"INVALID"</formula>
    </cfRule>
  </conditionalFormatting>
  <conditionalFormatting sqref="AP189:AP195">
    <cfRule type="cellIs" priority="551" operator="equal" aboveAverage="0" equalAverage="0" bottom="0" percent="0" rank="0" text="" dxfId="5003">
      <formula>"INVALID"</formula>
    </cfRule>
  </conditionalFormatting>
  <conditionalFormatting sqref="AQ189:AQ195">
    <cfRule type="cellIs" priority="552" operator="equal" aboveAverage="0" equalAverage="0" bottom="0" percent="0" rank="0" text="" dxfId="5004">
      <formula>"INVALID"</formula>
    </cfRule>
  </conditionalFormatting>
  <conditionalFormatting sqref="AR189:AR195">
    <cfRule type="cellIs" priority="553" operator="equal" aboveAverage="0" equalAverage="0" bottom="0" percent="0" rank="0" text="" dxfId="5005">
      <formula>"INVALID"</formula>
    </cfRule>
  </conditionalFormatting>
  <conditionalFormatting sqref="AU189:AU195">
    <cfRule type="cellIs" priority="554" operator="equal" aboveAverage="0" equalAverage="0" bottom="0" percent="0" rank="0" text="" dxfId="5006">
      <formula>"Not Assigned"</formula>
    </cfRule>
  </conditionalFormatting>
  <conditionalFormatting sqref="BC189:BC194">
    <cfRule type="expression" priority="555" aboveAverage="0" equalAverage="0" bottom="0" percent="0" rank="0" text="" dxfId="5007">
      <formula>AND(NOT(ISBLANK(BC189)), EXACT(AI189, "INVALID"))</formula>
    </cfRule>
  </conditionalFormatting>
  <conditionalFormatting sqref="BD189:BD194">
    <cfRule type="expression" priority="556" aboveAverage="0" equalAverage="0" bottom="0" percent="0" rank="0" text="" dxfId="5008">
      <formula>AND(NOT(ISBLANK(BD189)), EXACT(AI189, "INVALID"))</formula>
    </cfRule>
  </conditionalFormatting>
  <conditionalFormatting sqref="AR189:AR195">
    <cfRule type="cellIs" priority="557" operator="equal" aboveAverage="0" equalAverage="0" bottom="0" percent="0" rank="0" text="" dxfId="5009">
      <formula>0</formula>
    </cfRule>
  </conditionalFormatting>
  <conditionalFormatting sqref="AR189:AR195">
    <cfRule type="cellIs" priority="558" operator="equal" aboveAverage="0" equalAverage="0" bottom="0" percent="0" rank="0" text="" dxfId="5010">
      <formula>"INVALID"</formula>
    </cfRule>
  </conditionalFormatting>
  <conditionalFormatting sqref="AU206:AU207">
    <cfRule type="cellIs" priority="559" operator="equal" aboveAverage="0" equalAverage="0" bottom="0" percent="0" rank="0" text="" dxfId="5011">
      <formula>"Not Assigned"</formula>
    </cfRule>
  </conditionalFormatting>
  <conditionalFormatting sqref="AV206:AV207">
    <cfRule type="expression" priority="560" aboveAverage="0" equalAverage="0" bottom="0" percent="0" rank="0" text="" dxfId="5012">
      <formula>EXACT(AI206, "INVALID")</formula>
    </cfRule>
  </conditionalFormatting>
  <conditionalFormatting sqref="BD206:BD208">
    <cfRule type="expression" priority="561" aboveAverage="0" equalAverage="0" bottom="0" percent="0" rank="0" text="" dxfId="5013">
      <formula>AND(NOT(ISBLANK(BD206)), EXACT(AI206, "INVALID"))</formula>
    </cfRule>
  </conditionalFormatting>
  <conditionalFormatting sqref="AM206:AM207">
    <cfRule type="cellIs" priority="562" operator="equal" aboveAverage="0" equalAverage="0" bottom="0" percent="0" rank="0" text="" dxfId="5014">
      <formula>0</formula>
    </cfRule>
  </conditionalFormatting>
  <conditionalFormatting sqref="AN206:AN207">
    <cfRule type="cellIs" priority="563" operator="equal" aboveAverage="0" equalAverage="0" bottom="0" percent="0" rank="0" text="" dxfId="5015">
      <formula>0</formula>
    </cfRule>
  </conditionalFormatting>
  <conditionalFormatting sqref="AO206:AO207">
    <cfRule type="cellIs" priority="564" operator="equal" aboveAverage="0" equalAverage="0" bottom="0" percent="0" rank="0" text="" dxfId="5016">
      <formula>0</formula>
    </cfRule>
  </conditionalFormatting>
  <conditionalFormatting sqref="AP206:AP207">
    <cfRule type="cellIs" priority="565" operator="equal" aboveAverage="0" equalAverage="0" bottom="0" percent="0" rank="0" text="" dxfId="5017">
      <formula>0</formula>
    </cfRule>
  </conditionalFormatting>
  <conditionalFormatting sqref="AQ206:AQ207">
    <cfRule type="cellIs" priority="566" operator="equal" aboveAverage="0" equalAverage="0" bottom="0" percent="0" rank="0" text="" dxfId="5018">
      <formula>0</formula>
    </cfRule>
  </conditionalFormatting>
  <conditionalFormatting sqref="AS206:AS207">
    <cfRule type="cellIs" priority="567" operator="equal" aboveAverage="0" equalAverage="0" bottom="0" percent="0" rank="0" text="" dxfId="5019">
      <formula>"INVALID"</formula>
    </cfRule>
  </conditionalFormatting>
  <conditionalFormatting sqref="AM206:AM207">
    <cfRule type="cellIs" priority="568" operator="equal" aboveAverage="0" equalAverage="0" bottom="0" percent="0" rank="0" text="" dxfId="5020">
      <formula>"INVALID"</formula>
    </cfRule>
  </conditionalFormatting>
  <conditionalFormatting sqref="AN206:AN207">
    <cfRule type="cellIs" priority="569" operator="equal" aboveAverage="0" equalAverage="0" bottom="0" percent="0" rank="0" text="" dxfId="5021">
      <formula>"INVALID"</formula>
    </cfRule>
  </conditionalFormatting>
  <conditionalFormatting sqref="AO206:AP207">
    <cfRule type="cellIs" priority="570" operator="equal" aboveAverage="0" equalAverage="0" bottom="0" percent="0" rank="0" text="" dxfId="5022">
      <formula>"INVALID"</formula>
    </cfRule>
  </conditionalFormatting>
  <conditionalFormatting sqref="AN206:AN207">
    <cfRule type="cellIs" priority="571" operator="equal" aboveAverage="0" equalAverage="0" bottom="0" percent="0" rank="0" text="" dxfId="5023">
      <formula>"INVALID"</formula>
    </cfRule>
  </conditionalFormatting>
  <conditionalFormatting sqref="AO206:AO207">
    <cfRule type="cellIs" priority="572" operator="equal" aboveAverage="0" equalAverage="0" bottom="0" percent="0" rank="0" text="" dxfId="5024">
      <formula>"INVALID"</formula>
    </cfRule>
  </conditionalFormatting>
  <conditionalFormatting sqref="AP206:AP207">
    <cfRule type="cellIs" priority="573" operator="equal" aboveAverage="0" equalAverage="0" bottom="0" percent="0" rank="0" text="" dxfId="5025">
      <formula>"INVALID"</formula>
    </cfRule>
  </conditionalFormatting>
  <conditionalFormatting sqref="AQ206:AQ207">
    <cfRule type="cellIs" priority="574" operator="equal" aboveAverage="0" equalAverage="0" bottom="0" percent="0" rank="0" text="" dxfId="5026">
      <formula>"INVALID"</formula>
    </cfRule>
  </conditionalFormatting>
  <conditionalFormatting sqref="AR206:AR207">
    <cfRule type="cellIs" priority="575" operator="equal" aboveAverage="0" equalAverage="0" bottom="0" percent="0" rank="0" text="" dxfId="5027">
      <formula>0</formula>
    </cfRule>
  </conditionalFormatting>
  <conditionalFormatting sqref="AR206:AR207">
    <cfRule type="cellIs" priority="576" operator="equal" aboveAverage="0" equalAverage="0" bottom="0" percent="0" rank="0" text="" dxfId="5028">
      <formula>"INVALID"</formula>
    </cfRule>
  </conditionalFormatting>
  <conditionalFormatting sqref="AR206:AR207">
    <cfRule type="cellIs" priority="577" operator="equal" aboveAverage="0" equalAverage="0" bottom="0" percent="0" rank="0" text="" dxfId="5029">
      <formula>"INVALID"</formula>
    </cfRule>
  </conditionalFormatting>
  <conditionalFormatting sqref="AT375:AT376">
    <cfRule type="expression" priority="578" aboveAverage="0" equalAverage="0" bottom="0" percent="0" rank="0" text="" dxfId="5030">
      <formula>REPLACE($AT375,8,LEN($AT375),"")="unused_"</formula>
    </cfRule>
  </conditionalFormatting>
  <conditionalFormatting sqref="V375:V376">
    <cfRule type="cellIs" priority="579" operator="equal" aboveAverage="0" equalAverage="0" bottom="0" percent="0" rank="0" text="" dxfId="5031">
      <formula>"INVALID"</formula>
    </cfRule>
  </conditionalFormatting>
  <conditionalFormatting sqref="V375:V376">
    <cfRule type="cellIs" priority="580" operator="equal" aboveAverage="0" equalAverage="0" bottom="0" percent="0" rank="0" text="" dxfId="5032">
      <formula>"INVALID"</formula>
    </cfRule>
  </conditionalFormatting>
  <conditionalFormatting sqref="V408:V414">
    <cfRule type="cellIs" priority="581" operator="equal" aboveAverage="0" equalAverage="0" bottom="0" percent="0" rank="0" text="" dxfId="5033">
      <formula>"INVALID"</formula>
    </cfRule>
  </conditionalFormatting>
  <conditionalFormatting sqref="V408:V414">
    <cfRule type="cellIs" priority="582" operator="equal" aboveAverage="0" equalAverage="0" bottom="0" percent="0" rank="0" text="" dxfId="5034">
      <formula>"INVALID"</formula>
    </cfRule>
  </conditionalFormatting>
  <conditionalFormatting sqref="AU419">
    <cfRule type="cellIs" priority="583" operator="equal" aboveAverage="0" equalAverage="0" bottom="0" percent="0" rank="0" text="" dxfId="5035">
      <formula>"Not Assigned"</formula>
    </cfRule>
  </conditionalFormatting>
  <conditionalFormatting sqref="AT446:AT449">
    <cfRule type="expression" priority="584" aboveAverage="0" equalAverage="0" bottom="0" percent="0" rank="0" text="" dxfId="5036">
      <formula>REPLACE($AT446,8,LEN($AT446),"")="unused_"</formula>
    </cfRule>
  </conditionalFormatting>
  <conditionalFormatting sqref="AT442:AT445">
    <cfRule type="expression" priority="585" aboveAverage="0" equalAverage="0" bottom="0" percent="0" rank="0" text="" dxfId="5037">
      <formula>RIGHT($AT442, 1)="*"</formula>
    </cfRule>
    <cfRule type="expression" priority="586" aboveAverage="0" equalAverage="0" bottom="0" percent="0" rank="0" text="" dxfId="5038">
      <formula>REPLACE($AT442,8,LEN($AT442),"")="unused_"</formula>
    </cfRule>
  </conditionalFormatting>
  <conditionalFormatting sqref="AT450">
    <cfRule type="expression" priority="587" aboveAverage="0" equalAverage="0" bottom="0" percent="0" rank="0" text="" dxfId="5039">
      <formula>REPLACE($AT450,8,LEN($AT450),"")="unused_"</formula>
    </cfRule>
  </conditionalFormatting>
  <conditionalFormatting sqref="V420:V421 V424:V450">
    <cfRule type="cellIs" priority="588" operator="equal" aboveAverage="0" equalAverage="0" bottom="0" percent="0" rank="0" text="" dxfId="5040">
      <formula>"INVALID"</formula>
    </cfRule>
  </conditionalFormatting>
  <conditionalFormatting sqref="V420:V421 V424:V450">
    <cfRule type="cellIs" priority="589" operator="equal" aboveAverage="0" equalAverage="0" bottom="0" percent="0" rank="0" text="" dxfId="5041">
      <formula>"INVALID"</formula>
    </cfRule>
  </conditionalFormatting>
  <conditionalFormatting sqref="V451:V455">
    <cfRule type="cellIs" priority="590" operator="equal" aboveAverage="0" equalAverage="0" bottom="0" percent="0" rank="0" text="" dxfId="5042">
      <formula>"INVALID"</formula>
    </cfRule>
  </conditionalFormatting>
  <conditionalFormatting sqref="V451:V455">
    <cfRule type="cellIs" priority="591" operator="equal" aboveAverage="0" equalAverage="0" bottom="0" percent="0" rank="0" text="" dxfId="5043">
      <formula>"INVALID"</formula>
    </cfRule>
  </conditionalFormatting>
  <conditionalFormatting sqref="BG830:BG832 BG852:BG854 BG841:BG843 BG863:BG865 BG874:BG876 BG895:BG897 BG807:BG814 BG792:BG797 BG817:BG821 BG799:BG805">
    <cfRule type="cellIs" priority="592" operator="equal" aboveAverage="0" equalAverage="0" bottom="0" percent="0" rank="0" text="" dxfId="5044">
      <formula>"Not Assigned"</formula>
    </cfRule>
  </conditionalFormatting>
  <conditionalFormatting sqref="BG822:BG829 BG906:BG910 BG833:BG840 BG844:BG851 BG855:BG862">
    <cfRule type="cellIs" priority="593" operator="equal" aboveAverage="0" equalAverage="0" bottom="0" percent="0" rank="0" text="" dxfId="5045">
      <formula>"Not Assigned"</formula>
    </cfRule>
  </conditionalFormatting>
  <conditionalFormatting sqref="BG866:BG873 BG877:BG884 BG887:BG894 BG898:BG905">
    <cfRule type="cellIs" priority="594" operator="equal" aboveAverage="0" equalAverage="0" bottom="0" percent="0" rank="0" text="" dxfId="5046">
      <formula>"Not Assigned"</formula>
    </cfRule>
  </conditionalFormatting>
  <conditionalFormatting sqref="BG806">
    <cfRule type="cellIs" priority="595" operator="equal" aboveAverage="0" equalAverage="0" bottom="0" percent="0" rank="0" text="" dxfId="5047">
      <formula>"Not Assigned"</formula>
    </cfRule>
  </conditionalFormatting>
  <conditionalFormatting sqref="BG915:BG916">
    <cfRule type="cellIs" priority="596" operator="equal" aboveAverage="0" equalAverage="0" bottom="0" percent="0" rank="0" text="" dxfId="5048">
      <formula>"Not Assigned"</formula>
    </cfRule>
  </conditionalFormatting>
  <conditionalFormatting sqref="BG913:BG914">
    <cfRule type="cellIs" priority="597" operator="equal" aboveAverage="0" equalAverage="0" bottom="0" percent="0" rank="0" text="" dxfId="5049">
      <formula>"Not Assigned"</formula>
    </cfRule>
  </conditionalFormatting>
  <conditionalFormatting sqref="BG911:BG912">
    <cfRule type="cellIs" priority="598" operator="equal" aboveAverage="0" equalAverage="0" bottom="0" percent="0" rank="0" text="" dxfId="5050">
      <formula>"Not Assigned"</formula>
    </cfRule>
  </conditionalFormatting>
  <conditionalFormatting sqref="BG919">
    <cfRule type="cellIs" priority="599" operator="equal" aboveAverage="0" equalAverage="0" bottom="0" percent="0" rank="0" text="" dxfId="5051">
      <formula>"Not Assigned"</formula>
    </cfRule>
  </conditionalFormatting>
  <conditionalFormatting sqref="BG917:BG918">
    <cfRule type="cellIs" priority="600" operator="equal" aboveAverage="0" equalAverage="0" bottom="0" percent="0" rank="0" text="" dxfId="5052">
      <formula>"Not Assigned"</formula>
    </cfRule>
  </conditionalFormatting>
  <conditionalFormatting sqref="BG815:BG816">
    <cfRule type="cellIs" priority="601" operator="equal" aboveAverage="0" equalAverage="0" bottom="0" percent="0" rank="0" text="" dxfId="5053">
      <formula>"Not Assigned"</formula>
    </cfRule>
  </conditionalFormatting>
  <conditionalFormatting sqref="BG926:BG930">
    <cfRule type="cellIs" priority="602" operator="equal" aboveAverage="0" equalAverage="0" bottom="0" percent="0" rank="0" text="" dxfId="5054">
      <formula>"Not Assigned"</formula>
    </cfRule>
  </conditionalFormatting>
  <conditionalFormatting sqref="BG920:BG925">
    <cfRule type="cellIs" priority="603" operator="equal" aboveAverage="0" equalAverage="0" bottom="0" percent="0" rank="0" text="" dxfId="5055">
      <formula>"Not Assigned"</formula>
    </cfRule>
  </conditionalFormatting>
  <conditionalFormatting sqref="BG931:BG934">
    <cfRule type="cellIs" priority="604" operator="equal" aboveAverage="0" equalAverage="0" bottom="0" percent="0" rank="0" text="" dxfId="5056">
      <formula>"Not Assigned"</formula>
    </cfRule>
  </conditionalFormatting>
  <conditionalFormatting sqref="BG977:BG979 BG999:BG1001 BG988:BG990 BG1010:BG1012 BG1021:BG1023 BG1042:BG1044 BG1032:BG1034 BG954:BG961 BG935:BG946 BG964:BG968 BG951:BG952">
    <cfRule type="cellIs" priority="605" operator="equal" aboveAverage="0" equalAverage="0" bottom="0" percent="0" rank="0" text="" dxfId="5057">
      <formula>"Not Assigned"</formula>
    </cfRule>
  </conditionalFormatting>
  <conditionalFormatting sqref="BG969:BG976 BG1053:BG1057 BG980:BG987 BG991:BG998 BG1002:BG1009">
    <cfRule type="cellIs" priority="606" operator="equal" aboveAverage="0" equalAverage="0" bottom="0" percent="0" rank="0" text="" dxfId="5058">
      <formula>"Not Assigned"</formula>
    </cfRule>
  </conditionalFormatting>
  <conditionalFormatting sqref="BG1013:BG1020 BG1024:BG1031 BG1045:BG1052">
    <cfRule type="cellIs" priority="607" operator="equal" aboveAverage="0" equalAverage="0" bottom="0" percent="0" rank="0" text="" dxfId="5059">
      <formula>"Not Assigned"</formula>
    </cfRule>
  </conditionalFormatting>
  <conditionalFormatting sqref="BG953">
    <cfRule type="cellIs" priority="608" operator="equal" aboveAverage="0" equalAverage="0" bottom="0" percent="0" rank="0" text="" dxfId="5060">
      <formula>"Not Assigned"</formula>
    </cfRule>
  </conditionalFormatting>
  <conditionalFormatting sqref="BG1062:BG1063">
    <cfRule type="cellIs" priority="609" operator="equal" aboveAverage="0" equalAverage="0" bottom="0" percent="0" rank="0" text="" dxfId="5061">
      <formula>"Not Assigned"</formula>
    </cfRule>
  </conditionalFormatting>
  <conditionalFormatting sqref="BG1060:BG1061">
    <cfRule type="cellIs" priority="610" operator="equal" aboveAverage="0" equalAverage="0" bottom="0" percent="0" rank="0" text="" dxfId="5062">
      <formula>"Not Assigned"</formula>
    </cfRule>
  </conditionalFormatting>
  <conditionalFormatting sqref="BG1058:BG1059">
    <cfRule type="cellIs" priority="611" operator="equal" aboveAverage="0" equalAverage="0" bottom="0" percent="0" rank="0" text="" dxfId="5063">
      <formula>"Not Assigned"</formula>
    </cfRule>
  </conditionalFormatting>
  <conditionalFormatting sqref="BG1066">
    <cfRule type="cellIs" priority="612" operator="equal" aboveAverage="0" equalAverage="0" bottom="0" percent="0" rank="0" text="" dxfId="5064">
      <formula>"Not Assigned"</formula>
    </cfRule>
  </conditionalFormatting>
  <conditionalFormatting sqref="BG1064:BG1065">
    <cfRule type="cellIs" priority="613" operator="equal" aboveAverage="0" equalAverage="0" bottom="0" percent="0" rank="0" text="" dxfId="5065">
      <formula>"Not Assigned"</formula>
    </cfRule>
  </conditionalFormatting>
  <conditionalFormatting sqref="BG962:BG963">
    <cfRule type="cellIs" priority="614" operator="equal" aboveAverage="0" equalAverage="0" bottom="0" percent="0" rank="0" text="" dxfId="5066">
      <formula>"Not Assigned"</formula>
    </cfRule>
  </conditionalFormatting>
  <conditionalFormatting sqref="BG1073:BG1077">
    <cfRule type="cellIs" priority="615" operator="equal" aboveAverage="0" equalAverage="0" bottom="0" percent="0" rank="0" text="" dxfId="5067">
      <formula>"Not Assigned"</formula>
    </cfRule>
  </conditionalFormatting>
  <conditionalFormatting sqref="BG1067:BG1072">
    <cfRule type="cellIs" priority="616" operator="equal" aboveAverage="0" equalAverage="0" bottom="0" percent="0" rank="0" text="" dxfId="5068">
      <formula>"Not Assigned"</formula>
    </cfRule>
  </conditionalFormatting>
  <conditionalFormatting sqref="BG1078:BG1083">
    <cfRule type="cellIs" priority="617" operator="equal" aboveAverage="0" equalAverage="0" bottom="0" percent="0" rank="0" text="" dxfId="5069">
      <formula>"Not Assigned"</formula>
    </cfRule>
  </conditionalFormatting>
  <conditionalFormatting sqref="V791:V797">
    <cfRule type="cellIs" priority="618" operator="equal" aboveAverage="0" equalAverage="0" bottom="0" percent="0" rank="0" text="" dxfId="5070">
      <formula>"INVALID"</formula>
    </cfRule>
  </conditionalFormatting>
  <conditionalFormatting sqref="V791:V797">
    <cfRule type="cellIs" priority="619" operator="equal" aboveAverage="0" equalAverage="0" bottom="0" percent="0" rank="0" text="" dxfId="5071">
      <formula>"INVALID"</formula>
    </cfRule>
  </conditionalFormatting>
  <conditionalFormatting sqref="V935:V946">
    <cfRule type="cellIs" priority="620" operator="equal" aboveAverage="0" equalAverage="0" bottom="0" percent="0" rank="0" text="" dxfId="5072">
      <formula>"INVALID"</formula>
    </cfRule>
  </conditionalFormatting>
  <conditionalFormatting sqref="V935:V946">
    <cfRule type="cellIs" priority="621" operator="equal" aboveAverage="0" equalAverage="0" bottom="0" percent="0" rank="0" text="" dxfId="5073">
      <formula>"INVALID"</formula>
    </cfRule>
  </conditionalFormatting>
  <conditionalFormatting sqref="AG247:AG256">
    <cfRule type="cellIs" priority="622" operator="equal" aboveAverage="0" equalAverage="0" bottom="0" percent="0" rank="0" text="" dxfId="5074">
      <formula>"INVALID"</formula>
    </cfRule>
  </conditionalFormatting>
  <conditionalFormatting sqref="AW51">
    <cfRule type="expression" priority="623" aboveAverage="0" equalAverage="0" bottom="0" percent="0" rank="0" text="" dxfId="5075">
      <formula>NOT($AP53)</formula>
    </cfRule>
  </conditionalFormatting>
  <conditionalFormatting sqref="AW183">
    <cfRule type="expression" priority="624" aboveAverage="0" equalAverage="0" bottom="0" percent="0" rank="0" text="" dxfId="5076">
      <formula>NOT($AP183)</formula>
    </cfRule>
  </conditionalFormatting>
  <conditionalFormatting sqref="AI280:AI283 AG279:AS279 AL280:AS283">
    <cfRule type="cellIs" priority="625" operator="equal" aboveAverage="0" equalAverage="0" bottom="0" percent="0" rank="0" text="" dxfId="5077">
      <formula>"INVALID"</formula>
    </cfRule>
  </conditionalFormatting>
  <conditionalFormatting sqref="AV280">
    <cfRule type="expression" priority="626" aboveAverage="0" equalAverage="0" bottom="0" percent="0" rank="0" text="" dxfId="5078">
      <formula>EXACT(AI280, "INVALID")</formula>
    </cfRule>
  </conditionalFormatting>
  <conditionalFormatting sqref="BC280:BC283">
    <cfRule type="expression" priority="627" aboveAverage="0" equalAverage="0" bottom="0" percent="0" rank="0" text="" dxfId="5079">
      <formula>AND(NOT(ISBLANK(BC280)), EXACT(AI280, "INVALID"))</formula>
    </cfRule>
  </conditionalFormatting>
  <conditionalFormatting sqref="BC280:BD280">
    <cfRule type="expression" priority="628" aboveAverage="0" equalAverage="0" bottom="0" percent="0" rank="0" text="" dxfId="5080">
      <formula>AND(NOT(ISBLANK(BC280)), EXACT(AH280, "INVALID"))</formula>
    </cfRule>
  </conditionalFormatting>
  <conditionalFormatting sqref="AU280:AU283">
    <cfRule type="cellIs" priority="629" operator="equal" aboveAverage="0" equalAverage="0" bottom="0" percent="0" rank="0" text="" dxfId="5081">
      <formula>"Not Assigned"</formula>
    </cfRule>
  </conditionalFormatting>
  <conditionalFormatting sqref="AM280:AR283">
    <cfRule type="cellIs" priority="630" operator="equal" aboveAverage="0" equalAverage="0" bottom="0" percent="0" rank="0" text="" dxfId="5082">
      <formula>0</formula>
    </cfRule>
  </conditionalFormatting>
  <conditionalFormatting sqref="AW282">
    <cfRule type="expression" priority="631" aboveAverage="0" equalAverage="0" bottom="0" percent="0" rank="0" text="" dxfId="5083">
      <formula>NOT($AP283)</formula>
    </cfRule>
  </conditionalFormatting>
  <conditionalFormatting sqref="AW280">
    <cfRule type="expression" priority="632" aboveAverage="0" equalAverage="0" bottom="0" percent="0" rank="0" text="" dxfId="5084">
      <formula>NOT($AP281)</formula>
    </cfRule>
  </conditionalFormatting>
  <conditionalFormatting sqref="AG280:AG283">
    <cfRule type="cellIs" priority="633" operator="equal" aboveAverage="0" equalAverage="0" bottom="0" percent="0" rank="0" text="" dxfId="5085">
      <formula>"INVALID"</formula>
    </cfRule>
  </conditionalFormatting>
  <conditionalFormatting sqref="AH268:AH269">
    <cfRule type="cellIs" priority="634" operator="equal" aboveAverage="0" equalAverage="0" bottom="0" percent="0" rank="0" text="" dxfId="5086">
      <formula>"INVALID"</formula>
    </cfRule>
  </conditionalFormatting>
  <conditionalFormatting sqref="AH280:AH283">
    <cfRule type="cellIs" priority="635" operator="equal" aboveAverage="0" equalAverage="0" bottom="0" percent="0" rank="0" text="" dxfId="5087">
      <formula>"INVALID"</formula>
    </cfRule>
  </conditionalFormatting>
  <conditionalFormatting sqref="AH271:AH278">
    <cfRule type="cellIs" priority="636" operator="equal" aboveAverage="0" equalAverage="0" bottom="0" percent="0" rank="0" text="" dxfId="5088">
      <formula>"INVALID"</formula>
    </cfRule>
  </conditionalFormatting>
  <conditionalFormatting sqref="AK10">
    <cfRule type="cellIs" priority="637" operator="equal" aboveAverage="0" equalAverage="0" bottom="0" percent="0" rank="0" text="" dxfId="5089">
      <formula>"INVALID"</formula>
    </cfRule>
  </conditionalFormatting>
  <conditionalFormatting sqref="AG25:AI33 AL25:AL33">
    <cfRule type="cellIs" priority="638" operator="equal" aboveAverage="0" equalAverage="0" bottom="0" percent="0" rank="0" text="" dxfId="5090">
      <formula>"INVALID"</formula>
    </cfRule>
  </conditionalFormatting>
  <conditionalFormatting sqref="AU25:AU33">
    <cfRule type="cellIs" priority="639" operator="equal" aboveAverage="0" equalAverage="0" bottom="0" percent="0" rank="0" text="" dxfId="5091">
      <formula>"Not Assigned"</formula>
    </cfRule>
  </conditionalFormatting>
  <conditionalFormatting sqref="AV25:AV33">
    <cfRule type="expression" priority="640" aboveAverage="0" equalAverage="0" bottom="0" percent="0" rank="0" text="" dxfId="5092">
      <formula>EXACT(AI25, "INVALID")</formula>
    </cfRule>
  </conditionalFormatting>
  <conditionalFormatting sqref="BC25:BC35">
    <cfRule type="expression" priority="641" aboveAverage="0" equalAverage="0" bottom="0" percent="0" rank="0" text="" dxfId="5093">
      <formula>AND(NOT(ISBLANK(BC25)), EXACT(AI25, "INVALID"))</formula>
    </cfRule>
  </conditionalFormatting>
  <conditionalFormatting sqref="BD25:BD33">
    <cfRule type="expression" priority="642" aboveAverage="0" equalAverage="0" bottom="0" percent="0" rank="0" text="" dxfId="5094">
      <formula>AND(NOT(ISBLANK(BD25)), EXACT(AI25, "INVALID"))</formula>
    </cfRule>
  </conditionalFormatting>
  <conditionalFormatting sqref="AU25:AU33">
    <cfRule type="expression" priority="643" aboveAverage="0" equalAverage="0" bottom="0" percent="0" rank="0" text="" dxfId="5095">
      <formula>NOT($AO25)</formula>
    </cfRule>
  </conditionalFormatting>
  <conditionalFormatting sqref="AT25:AT33">
    <cfRule type="expression" priority="644" aboveAverage="0" equalAverage="0" bottom="0" percent="0" rank="0" text="" dxfId="5096">
      <formula>REPLACE($AT25,8,LEN($AT25),"")="unused_"</formula>
    </cfRule>
  </conditionalFormatting>
  <conditionalFormatting sqref="AM25:AM33">
    <cfRule type="cellIs" priority="645" operator="equal" aboveAverage="0" equalAverage="0" bottom="0" percent="0" rank="0" text="" dxfId="5097">
      <formula>0</formula>
    </cfRule>
  </conditionalFormatting>
  <conditionalFormatting sqref="AN25:AN33">
    <cfRule type="cellIs" priority="646" operator="equal" aboveAverage="0" equalAverage="0" bottom="0" percent="0" rank="0" text="" dxfId="5098">
      <formula>0</formula>
    </cfRule>
  </conditionalFormatting>
  <conditionalFormatting sqref="AO25:AO33">
    <cfRule type="cellIs" priority="647" operator="equal" aboveAverage="0" equalAverage="0" bottom="0" percent="0" rank="0" text="" dxfId="5099">
      <formula>0</formula>
    </cfRule>
  </conditionalFormatting>
  <conditionalFormatting sqref="AP25:AP33">
    <cfRule type="cellIs" priority="648" operator="equal" aboveAverage="0" equalAverage="0" bottom="0" percent="0" rank="0" text="" dxfId="5100">
      <formula>0</formula>
    </cfRule>
  </conditionalFormatting>
  <conditionalFormatting sqref="AQ25:AQ33">
    <cfRule type="cellIs" priority="649" operator="equal" aboveAverage="0" equalAverage="0" bottom="0" percent="0" rank="0" text="" dxfId="5101">
      <formula>0</formula>
    </cfRule>
  </conditionalFormatting>
  <conditionalFormatting sqref="AS25:AS33">
    <cfRule type="cellIs" priority="650" operator="equal" aboveAverage="0" equalAverage="0" bottom="0" percent="0" rank="0" text="" dxfId="5102">
      <formula>"INVALID"</formula>
    </cfRule>
  </conditionalFormatting>
  <conditionalFormatting sqref="AM25:AM33">
    <cfRule type="cellIs" priority="651" operator="equal" aboveAverage="0" equalAverage="0" bottom="0" percent="0" rank="0" text="" dxfId="5103">
      <formula>"INVALID"</formula>
    </cfRule>
  </conditionalFormatting>
  <conditionalFormatting sqref="AN25:AN33">
    <cfRule type="cellIs" priority="652" operator="equal" aboveAverage="0" equalAverage="0" bottom="0" percent="0" rank="0" text="" dxfId="5104">
      <formula>"INVALID"</formula>
    </cfRule>
  </conditionalFormatting>
  <conditionalFormatting sqref="AO25:AP33">
    <cfRule type="cellIs" priority="653" operator="equal" aboveAverage="0" equalAverage="0" bottom="0" percent="0" rank="0" text="" dxfId="5105">
      <formula>"INVALID"</formula>
    </cfRule>
  </conditionalFormatting>
  <conditionalFormatting sqref="AN25:AN33">
    <cfRule type="cellIs" priority="654" operator="equal" aboveAverage="0" equalAverage="0" bottom="0" percent="0" rank="0" text="" dxfId="5106">
      <formula>"INVALID"</formula>
    </cfRule>
  </conditionalFormatting>
  <conditionalFormatting sqref="AO25:AO33">
    <cfRule type="cellIs" priority="655" operator="equal" aboveAverage="0" equalAverage="0" bottom="0" percent="0" rank="0" text="" dxfId="5107">
      <formula>"INVALID"</formula>
    </cfRule>
  </conditionalFormatting>
  <conditionalFormatting sqref="AP25:AP33">
    <cfRule type="cellIs" priority="656" operator="equal" aboveAverage="0" equalAverage="0" bottom="0" percent="0" rank="0" text="" dxfId="5108">
      <formula>"INVALID"</formula>
    </cfRule>
  </conditionalFormatting>
  <conditionalFormatting sqref="AQ25:AQ33">
    <cfRule type="cellIs" priority="657" operator="equal" aboveAverage="0" equalAverage="0" bottom="0" percent="0" rank="0" text="" dxfId="5109">
      <formula>"INVALID"</formula>
    </cfRule>
  </conditionalFormatting>
  <conditionalFormatting sqref="AT25:AT33">
    <cfRule type="expression" priority="658" aboveAverage="0" equalAverage="0" bottom="0" percent="0" rank="0" text="" dxfId="5110">
      <formula>NOT($AM25)</formula>
    </cfRule>
    <cfRule type="expression" priority="659" aboveAverage="0" equalAverage="0" bottom="0" percent="0" rank="0" text="" dxfId="5111">
      <formula>RIGHT($AT25, 1)="*"</formula>
    </cfRule>
  </conditionalFormatting>
  <conditionalFormatting sqref="BC25:BD32 BC33:BC35">
    <cfRule type="expression" priority="660" aboveAverage="0" equalAverage="0" bottom="0" percent="0" rank="0" text="" dxfId="5112">
      <formula>NOT($AQ25)</formula>
    </cfRule>
  </conditionalFormatting>
  <conditionalFormatting sqref="AV25:AV33">
    <cfRule type="expression" priority="661" aboveAverage="0" equalAverage="0" bottom="0" percent="0" rank="0" text="" dxfId="5113">
      <formula>NOT($AN25)</formula>
    </cfRule>
  </conditionalFormatting>
  <conditionalFormatting sqref="AR25:AR33">
    <cfRule type="cellIs" priority="662" operator="equal" aboveAverage="0" equalAverage="0" bottom="0" percent="0" rank="0" text="" dxfId="5114">
      <formula>0</formula>
    </cfRule>
  </conditionalFormatting>
  <conditionalFormatting sqref="AR25:AR33">
    <cfRule type="cellIs" priority="663" operator="equal" aboveAverage="0" equalAverage="0" bottom="0" percent="0" rank="0" text="" dxfId="5115">
      <formula>"INVALID"</formula>
    </cfRule>
  </conditionalFormatting>
  <conditionalFormatting sqref="AR25:AR33">
    <cfRule type="cellIs" priority="664" operator="equal" aboveAverage="0" equalAverage="0" bottom="0" percent="0" rank="0" text="" dxfId="5116">
      <formula>"INVALID"</formula>
    </cfRule>
  </conditionalFormatting>
  <conditionalFormatting sqref="AG34:AI35 AL34:AL35">
    <cfRule type="cellIs" priority="665" operator="equal" aboveAverage="0" equalAverage="0" bottom="0" percent="0" rank="0" text="" dxfId="5117">
      <formula>"INVALID"</formula>
    </cfRule>
  </conditionalFormatting>
  <conditionalFormatting sqref="AU34:AU35">
    <cfRule type="cellIs" priority="666" operator="equal" aboveAverage="0" equalAverage="0" bottom="0" percent="0" rank="0" text="" dxfId="5118">
      <formula>"Not Assigned"</formula>
    </cfRule>
  </conditionalFormatting>
  <conditionalFormatting sqref="AM34:AM35">
    <cfRule type="cellIs" priority="667" operator="equal" aboveAverage="0" equalAverage="0" bottom="0" percent="0" rank="0" text="" dxfId="5119">
      <formula>0</formula>
    </cfRule>
  </conditionalFormatting>
  <conditionalFormatting sqref="AN34:AN35">
    <cfRule type="cellIs" priority="668" operator="equal" aboveAverage="0" equalAverage="0" bottom="0" percent="0" rank="0" text="" dxfId="5120">
      <formula>0</formula>
    </cfRule>
  </conditionalFormatting>
  <conditionalFormatting sqref="AO34:AO35">
    <cfRule type="cellIs" priority="669" operator="equal" aboveAverage="0" equalAverage="0" bottom="0" percent="0" rank="0" text="" dxfId="5121">
      <formula>0</formula>
    </cfRule>
  </conditionalFormatting>
  <conditionalFormatting sqref="AP34:AP35">
    <cfRule type="cellIs" priority="670" operator="equal" aboveAverage="0" equalAverage="0" bottom="0" percent="0" rank="0" text="" dxfId="5122">
      <formula>0</formula>
    </cfRule>
  </conditionalFormatting>
  <conditionalFormatting sqref="AQ34:AQ35">
    <cfRule type="cellIs" priority="671" operator="equal" aboveAverage="0" equalAverage="0" bottom="0" percent="0" rank="0" text="" dxfId="5123">
      <formula>0</formula>
    </cfRule>
  </conditionalFormatting>
  <conditionalFormatting sqref="AS34:AS35">
    <cfRule type="cellIs" priority="672" operator="equal" aboveAverage="0" equalAverage="0" bottom="0" percent="0" rank="0" text="" dxfId="5124">
      <formula>"INVALID"</formula>
    </cfRule>
  </conditionalFormatting>
  <conditionalFormatting sqref="AM34:AM35">
    <cfRule type="cellIs" priority="673" operator="equal" aboveAverage="0" equalAverage="0" bottom="0" percent="0" rank="0" text="" dxfId="5125">
      <formula>"INVALID"</formula>
    </cfRule>
  </conditionalFormatting>
  <conditionalFormatting sqref="AN34:AN35">
    <cfRule type="cellIs" priority="674" operator="equal" aboveAverage="0" equalAverage="0" bottom="0" percent="0" rank="0" text="" dxfId="5126">
      <formula>"INVALID"</formula>
    </cfRule>
  </conditionalFormatting>
  <conditionalFormatting sqref="AO34:AP35">
    <cfRule type="cellIs" priority="675" operator="equal" aboveAverage="0" equalAverage="0" bottom="0" percent="0" rank="0" text="" dxfId="5127">
      <formula>"INVALID"</formula>
    </cfRule>
  </conditionalFormatting>
  <conditionalFormatting sqref="AN34:AN35">
    <cfRule type="cellIs" priority="676" operator="equal" aboveAverage="0" equalAverage="0" bottom="0" percent="0" rank="0" text="" dxfId="5128">
      <formula>"INVALID"</formula>
    </cfRule>
  </conditionalFormatting>
  <conditionalFormatting sqref="AO34:AO35">
    <cfRule type="cellIs" priority="677" operator="equal" aboveAverage="0" equalAverage="0" bottom="0" percent="0" rank="0" text="" dxfId="5129">
      <formula>"INVALID"</formula>
    </cfRule>
  </conditionalFormatting>
  <conditionalFormatting sqref="AP34:AP35">
    <cfRule type="cellIs" priority="678" operator="equal" aboveAverage="0" equalAverage="0" bottom="0" percent="0" rank="0" text="" dxfId="5130">
      <formula>"INVALID"</formula>
    </cfRule>
  </conditionalFormatting>
  <conditionalFormatting sqref="AQ34:AQ35">
    <cfRule type="cellIs" priority="679" operator="equal" aboveAverage="0" equalAverage="0" bottom="0" percent="0" rank="0" text="" dxfId="5131">
      <formula>"INVALID"</formula>
    </cfRule>
  </conditionalFormatting>
  <conditionalFormatting sqref="AR34:AR35">
    <cfRule type="cellIs" priority="680" operator="equal" aboveAverage="0" equalAverage="0" bottom="0" percent="0" rank="0" text="" dxfId="5132">
      <formula>0</formula>
    </cfRule>
  </conditionalFormatting>
  <conditionalFormatting sqref="AR34:AR35">
    <cfRule type="cellIs" priority="681" operator="equal" aboveAverage="0" equalAverage="0" bottom="0" percent="0" rank="0" text="" dxfId="5133">
      <formula>"INVALID"</formula>
    </cfRule>
  </conditionalFormatting>
  <conditionalFormatting sqref="AR34:AR35">
    <cfRule type="cellIs" priority="682" operator="equal" aboveAverage="0" equalAverage="0" bottom="0" percent="0" rank="0" text="" dxfId="5134">
      <formula>"INVALID"</formula>
    </cfRule>
  </conditionalFormatting>
  <conditionalFormatting sqref="AW33">
    <cfRule type="expression" priority="683" aboveAverage="0" equalAverage="0" bottom="0" percent="0" rank="0" text="" dxfId="5135">
      <formula>NOT($AP32)</formula>
    </cfRule>
  </conditionalFormatting>
  <conditionalFormatting sqref="AV46:AV47">
    <cfRule type="expression" priority="684" aboveAverage="0" equalAverage="0" bottom="0" percent="0" rank="0" text="" dxfId="5136">
      <formula>EXACT(AI46, "INVALID")</formula>
    </cfRule>
  </conditionalFormatting>
  <conditionalFormatting sqref="BC46:BC47">
    <cfRule type="expression" priority="685" aboveAverage="0" equalAverage="0" bottom="0" percent="0" rank="0" text="" dxfId="5137">
      <formula>AND(NOT(ISBLANK(BC46)), EXACT(AI46, "INVALID"))</formula>
    </cfRule>
  </conditionalFormatting>
  <conditionalFormatting sqref="BD46:BD47">
    <cfRule type="expression" priority="686" aboveAverage="0" equalAverage="0" bottom="0" percent="0" rank="0" text="" dxfId="5138">
      <formula>AND(NOT(ISBLANK(BD46)), EXACT(AI46, "INVALID"))</formula>
    </cfRule>
  </conditionalFormatting>
  <conditionalFormatting sqref="AT46:AT47">
    <cfRule type="expression" priority="687" aboveAverage="0" equalAverage="0" bottom="0" percent="0" rank="0" text="" dxfId="5139">
      <formula>REPLACE($AT46,8,LEN($AT46),"")="unused_"</formula>
    </cfRule>
  </conditionalFormatting>
  <conditionalFormatting sqref="AT46:AT47">
    <cfRule type="expression" priority="688" aboveAverage="0" equalAverage="0" bottom="0" percent="0" rank="0" text="" dxfId="5140">
      <formula>NOT($AM46)</formula>
    </cfRule>
    <cfRule type="expression" priority="689" aboveAverage="0" equalAverage="0" bottom="0" percent="0" rank="0" text="" dxfId="5141">
      <formula>RIGHT($AT46, 1)="*"</formula>
    </cfRule>
  </conditionalFormatting>
  <conditionalFormatting sqref="AV37:AV47">
    <cfRule type="expression" priority="690" aboveAverage="0" equalAverage="0" bottom="0" percent="0" rank="0" text="" dxfId="5142">
      <formula>NOT($AQ37)</formula>
    </cfRule>
  </conditionalFormatting>
  <conditionalFormatting sqref="AV46:AV47">
    <cfRule type="expression" priority="691" aboveAverage="0" equalAverage="0" bottom="0" percent="0" rank="0" text="" dxfId="5143">
      <formula>NOT($AN46)</formula>
    </cfRule>
  </conditionalFormatting>
  <conditionalFormatting sqref="AG37:AI45 AL37:AL45">
    <cfRule type="cellIs" priority="692" operator="equal" aboveAverage="0" equalAverage="0" bottom="0" percent="0" rank="0" text="" dxfId="5144">
      <formula>"INVALID"</formula>
    </cfRule>
  </conditionalFormatting>
  <conditionalFormatting sqref="AU37:AU48">
    <cfRule type="cellIs" priority="693" operator="equal" aboveAverage="0" equalAverage="0" bottom="0" percent="0" rank="0" text="" dxfId="5145">
      <formula>"Not Assigned"</formula>
    </cfRule>
  </conditionalFormatting>
  <conditionalFormatting sqref="AV37:AV45">
    <cfRule type="expression" priority="694" aboveAverage="0" equalAverage="0" bottom="0" percent="0" rank="0" text="" dxfId="5146">
      <formula>EXACT(AI37, "INVALID")</formula>
    </cfRule>
  </conditionalFormatting>
  <conditionalFormatting sqref="BC37:BC45">
    <cfRule type="expression" priority="695" aboveAverage="0" equalAverage="0" bottom="0" percent="0" rank="0" text="" dxfId="5147">
      <formula>AND(NOT(ISBLANK(BC37)), EXACT(AI37, "INVALID"))</formula>
    </cfRule>
  </conditionalFormatting>
  <conditionalFormatting sqref="BD37:BD45">
    <cfRule type="expression" priority="696" aboveAverage="0" equalAverage="0" bottom="0" percent="0" rank="0" text="" dxfId="5148">
      <formula>AND(NOT(ISBLANK(BD37)), EXACT(AI37, "INVALID"))</formula>
    </cfRule>
  </conditionalFormatting>
  <conditionalFormatting sqref="AU37:AU48">
    <cfRule type="expression" priority="697" aboveAverage="0" equalAverage="0" bottom="0" percent="0" rank="0" text="" dxfId="5149">
      <formula>NOT($AO37)</formula>
    </cfRule>
  </conditionalFormatting>
  <conditionalFormatting sqref="AT37:AT45">
    <cfRule type="expression" priority="698" aboveAverage="0" equalAverage="0" bottom="0" percent="0" rank="0" text="" dxfId="5150">
      <formula>REPLACE($AT37,8,LEN($AT37),"")="unused_"</formula>
    </cfRule>
  </conditionalFormatting>
  <conditionalFormatting sqref="AM37:AM45">
    <cfRule type="cellIs" priority="699" operator="equal" aboveAverage="0" equalAverage="0" bottom="0" percent="0" rank="0" text="" dxfId="5151">
      <formula>0</formula>
    </cfRule>
  </conditionalFormatting>
  <conditionalFormatting sqref="AN37:AN45">
    <cfRule type="cellIs" priority="700" operator="equal" aboveAverage="0" equalAverage="0" bottom="0" percent="0" rank="0" text="" dxfId="5152">
      <formula>0</formula>
    </cfRule>
  </conditionalFormatting>
  <conditionalFormatting sqref="AO37:AO45">
    <cfRule type="cellIs" priority="701" operator="equal" aboveAverage="0" equalAverage="0" bottom="0" percent="0" rank="0" text="" dxfId="5153">
      <formula>0</formula>
    </cfRule>
  </conditionalFormatting>
  <conditionalFormatting sqref="AP37:AP45">
    <cfRule type="cellIs" priority="702" operator="equal" aboveAverage="0" equalAverage="0" bottom="0" percent="0" rank="0" text="" dxfId="5154">
      <formula>0</formula>
    </cfRule>
  </conditionalFormatting>
  <conditionalFormatting sqref="AQ37:AQ45">
    <cfRule type="cellIs" priority="703" operator="equal" aboveAverage="0" equalAverage="0" bottom="0" percent="0" rank="0" text="" dxfId="5155">
      <formula>0</formula>
    </cfRule>
  </conditionalFormatting>
  <conditionalFormatting sqref="AS37:AS45">
    <cfRule type="cellIs" priority="704" operator="equal" aboveAverage="0" equalAverage="0" bottom="0" percent="0" rank="0" text="" dxfId="5156">
      <formula>"INVALID"</formula>
    </cfRule>
  </conditionalFormatting>
  <conditionalFormatting sqref="AM37:AM45">
    <cfRule type="cellIs" priority="705" operator="equal" aboveAverage="0" equalAverage="0" bottom="0" percent="0" rank="0" text="" dxfId="5157">
      <formula>"INVALID"</formula>
    </cfRule>
  </conditionalFormatting>
  <conditionalFormatting sqref="AN37:AN45">
    <cfRule type="cellIs" priority="706" operator="equal" aboveAverage="0" equalAverage="0" bottom="0" percent="0" rank="0" text="" dxfId="5158">
      <formula>"INVALID"</formula>
    </cfRule>
  </conditionalFormatting>
  <conditionalFormatting sqref="AO37:AP45">
    <cfRule type="cellIs" priority="707" operator="equal" aboveAverage="0" equalAverage="0" bottom="0" percent="0" rank="0" text="" dxfId="5159">
      <formula>"INVALID"</formula>
    </cfRule>
  </conditionalFormatting>
  <conditionalFormatting sqref="AN37:AN45">
    <cfRule type="cellIs" priority="708" operator="equal" aboveAverage="0" equalAverage="0" bottom="0" percent="0" rank="0" text="" dxfId="5160">
      <formula>"INVALID"</formula>
    </cfRule>
  </conditionalFormatting>
  <conditionalFormatting sqref="AO37:AO45">
    <cfRule type="cellIs" priority="709" operator="equal" aboveAverage="0" equalAverage="0" bottom="0" percent="0" rank="0" text="" dxfId="5161">
      <formula>"INVALID"</formula>
    </cfRule>
  </conditionalFormatting>
  <conditionalFormatting sqref="AP37:AP45">
    <cfRule type="cellIs" priority="710" operator="equal" aboveAverage="0" equalAverage="0" bottom="0" percent="0" rank="0" text="" dxfId="5162">
      <formula>"INVALID"</formula>
    </cfRule>
  </conditionalFormatting>
  <conditionalFormatting sqref="AQ37:AQ45">
    <cfRule type="cellIs" priority="711" operator="equal" aboveAverage="0" equalAverage="0" bottom="0" percent="0" rank="0" text="" dxfId="5163">
      <formula>"INVALID"</formula>
    </cfRule>
  </conditionalFormatting>
  <conditionalFormatting sqref="AT37:AT45">
    <cfRule type="expression" priority="712" aboveAverage="0" equalAverage="0" bottom="0" percent="0" rank="0" text="" dxfId="5164">
      <formula>NOT($AM37)</formula>
    </cfRule>
    <cfRule type="expression" priority="713" aboveAverage="0" equalAverage="0" bottom="0" percent="0" rank="0" text="" dxfId="5165">
      <formula>RIGHT($AT37, 1)="*"</formula>
    </cfRule>
  </conditionalFormatting>
  <conditionalFormatting sqref="BC37:BD45">
    <cfRule type="expression" priority="714" aboveAverage="0" equalAverage="0" bottom="0" percent="0" rank="0" text="" dxfId="5166">
      <formula>NOT($AQ37)</formula>
    </cfRule>
  </conditionalFormatting>
  <conditionalFormatting sqref="AV37:AV45">
    <cfRule type="expression" priority="715" aboveAverage="0" equalAverage="0" bottom="0" percent="0" rank="0" text="" dxfId="5167">
      <formula>NOT($AN37)</formula>
    </cfRule>
  </conditionalFormatting>
  <conditionalFormatting sqref="AR37:AR45">
    <cfRule type="cellIs" priority="716" operator="equal" aboveAverage="0" equalAverage="0" bottom="0" percent="0" rank="0" text="" dxfId="5168">
      <formula>0</formula>
    </cfRule>
  </conditionalFormatting>
  <conditionalFormatting sqref="AR37:AR45">
    <cfRule type="cellIs" priority="717" operator="equal" aboveAverage="0" equalAverage="0" bottom="0" percent="0" rank="0" text="" dxfId="5169">
      <formula>"INVALID"</formula>
    </cfRule>
  </conditionalFormatting>
  <conditionalFormatting sqref="AR37:AR45">
    <cfRule type="cellIs" priority="718" operator="equal" aboveAverage="0" equalAverage="0" bottom="0" percent="0" rank="0" text="" dxfId="5170">
      <formula>"INVALID"</formula>
    </cfRule>
  </conditionalFormatting>
  <conditionalFormatting sqref="AG46:AI47 AL46:AL47">
    <cfRule type="cellIs" priority="719" operator="equal" aboveAverage="0" equalAverage="0" bottom="0" percent="0" rank="0" text="" dxfId="5171">
      <formula>"INVALID"</formula>
    </cfRule>
  </conditionalFormatting>
  <conditionalFormatting sqref="AM46:AM47">
    <cfRule type="cellIs" priority="720" operator="equal" aboveAverage="0" equalAverage="0" bottom="0" percent="0" rank="0" text="" dxfId="5172">
      <formula>0</formula>
    </cfRule>
  </conditionalFormatting>
  <conditionalFormatting sqref="AN46:AN47">
    <cfRule type="cellIs" priority="721" operator="equal" aboveAverage="0" equalAverage="0" bottom="0" percent="0" rank="0" text="" dxfId="5173">
      <formula>0</formula>
    </cfRule>
  </conditionalFormatting>
  <conditionalFormatting sqref="AO46:AO47">
    <cfRule type="cellIs" priority="722" operator="equal" aboveAverage="0" equalAverage="0" bottom="0" percent="0" rank="0" text="" dxfId="5174">
      <formula>0</formula>
    </cfRule>
  </conditionalFormatting>
  <conditionalFormatting sqref="AP46:AP47">
    <cfRule type="cellIs" priority="723" operator="equal" aboveAverage="0" equalAverage="0" bottom="0" percent="0" rank="0" text="" dxfId="5175">
      <formula>0</formula>
    </cfRule>
  </conditionalFormatting>
  <conditionalFormatting sqref="AQ46:AQ47">
    <cfRule type="cellIs" priority="724" operator="equal" aboveAverage="0" equalAverage="0" bottom="0" percent="0" rank="0" text="" dxfId="5176">
      <formula>0</formula>
    </cfRule>
  </conditionalFormatting>
  <conditionalFormatting sqref="AS46:AS47">
    <cfRule type="cellIs" priority="725" operator="equal" aboveAverage="0" equalAverage="0" bottom="0" percent="0" rank="0" text="" dxfId="5177">
      <formula>"INVALID"</formula>
    </cfRule>
  </conditionalFormatting>
  <conditionalFormatting sqref="AM46:AM47">
    <cfRule type="cellIs" priority="726" operator="equal" aboveAverage="0" equalAverage="0" bottom="0" percent="0" rank="0" text="" dxfId="5178">
      <formula>"INVALID"</formula>
    </cfRule>
  </conditionalFormatting>
  <conditionalFormatting sqref="AN46:AN47">
    <cfRule type="cellIs" priority="727" operator="equal" aboveAverage="0" equalAverage="0" bottom="0" percent="0" rank="0" text="" dxfId="5179">
      <formula>"INVALID"</formula>
    </cfRule>
  </conditionalFormatting>
  <conditionalFormatting sqref="AO46:AP47">
    <cfRule type="cellIs" priority="728" operator="equal" aboveAverage="0" equalAverage="0" bottom="0" percent="0" rank="0" text="" dxfId="5180">
      <formula>"INVALID"</formula>
    </cfRule>
  </conditionalFormatting>
  <conditionalFormatting sqref="AN46:AN47">
    <cfRule type="cellIs" priority="729" operator="equal" aboveAverage="0" equalAverage="0" bottom="0" percent="0" rank="0" text="" dxfId="5181">
      <formula>"INVALID"</formula>
    </cfRule>
  </conditionalFormatting>
  <conditionalFormatting sqref="AO46:AO47">
    <cfRule type="cellIs" priority="730" operator="equal" aboveAverage="0" equalAverage="0" bottom="0" percent="0" rank="0" text="" dxfId="5182">
      <formula>"INVALID"</formula>
    </cfRule>
  </conditionalFormatting>
  <conditionalFormatting sqref="AP46:AP47">
    <cfRule type="cellIs" priority="731" operator="equal" aboveAverage="0" equalAverage="0" bottom="0" percent="0" rank="0" text="" dxfId="5183">
      <formula>"INVALID"</formula>
    </cfRule>
  </conditionalFormatting>
  <conditionalFormatting sqref="AQ46:AQ47">
    <cfRule type="cellIs" priority="732" operator="equal" aboveAverage="0" equalAverage="0" bottom="0" percent="0" rank="0" text="" dxfId="5184">
      <formula>"INVALID"</formula>
    </cfRule>
  </conditionalFormatting>
  <conditionalFormatting sqref="AR46:AR47">
    <cfRule type="cellIs" priority="733" operator="equal" aboveAverage="0" equalAverage="0" bottom="0" percent="0" rank="0" text="" dxfId="5185">
      <formula>0</formula>
    </cfRule>
  </conditionalFormatting>
  <conditionalFormatting sqref="AR46:AR47">
    <cfRule type="cellIs" priority="734" operator="equal" aboveAverage="0" equalAverage="0" bottom="0" percent="0" rank="0" text="" dxfId="5186">
      <formula>"INVALID"</formula>
    </cfRule>
  </conditionalFormatting>
  <conditionalFormatting sqref="AR46:AR47">
    <cfRule type="cellIs" priority="735" operator="equal" aboveAverage="0" equalAverage="0" bottom="0" percent="0" rank="0" text="" dxfId="5187">
      <formula>"INVALID"</formula>
    </cfRule>
  </conditionalFormatting>
  <conditionalFormatting sqref="AW43">
    <cfRule type="expression" priority="736" aboveAverage="0" equalAverage="0" bottom="0" percent="0" rank="0" text="" dxfId="5188">
      <formula>NOT($AP43)</formula>
    </cfRule>
  </conditionalFormatting>
  <conditionalFormatting sqref="AV48">
    <cfRule type="expression" priority="737" aboveAverage="0" equalAverage="0" bottom="0" percent="0" rank="0" text="" dxfId="5189">
      <formula>EXACT(AI48, "INVALID")</formula>
    </cfRule>
  </conditionalFormatting>
  <conditionalFormatting sqref="BC48">
    <cfRule type="expression" priority="738" aboveAverage="0" equalAverage="0" bottom="0" percent="0" rank="0" text="" dxfId="5190">
      <formula>AND(NOT(ISBLANK(BC48)), EXACT(AI48, "INVALID"))</formula>
    </cfRule>
  </conditionalFormatting>
  <conditionalFormatting sqref="BD48">
    <cfRule type="expression" priority="739" aboveAverage="0" equalAverage="0" bottom="0" percent="0" rank="0" text="" dxfId="5191">
      <formula>AND(NOT(ISBLANK(BD48)), EXACT(AI48, "INVALID"))</formula>
    </cfRule>
  </conditionalFormatting>
  <conditionalFormatting sqref="AT48">
    <cfRule type="expression" priority="740" aboveAverage="0" equalAverage="0" bottom="0" percent="0" rank="0" text="" dxfId="5192">
      <formula>REPLACE($AT48,8,LEN($AT48),"")="unused_"</formula>
    </cfRule>
  </conditionalFormatting>
  <conditionalFormatting sqref="AT48">
    <cfRule type="expression" priority="741" aboveAverage="0" equalAverage="0" bottom="0" percent="0" rank="0" text="" dxfId="5193">
      <formula>NOT($AM48)</formula>
    </cfRule>
    <cfRule type="expression" priority="742" aboveAverage="0" equalAverage="0" bottom="0" percent="0" rank="0" text="" dxfId="5194">
      <formula>RIGHT($AT48, 1)="*"</formula>
    </cfRule>
  </conditionalFormatting>
  <conditionalFormatting sqref="AV48">
    <cfRule type="expression" priority="743" aboveAverage="0" equalAverage="0" bottom="0" percent="0" rank="0" text="" dxfId="5195">
      <formula>NOT($AQ48)</formula>
    </cfRule>
  </conditionalFormatting>
  <conditionalFormatting sqref="AV48">
    <cfRule type="expression" priority="744" aboveAverage="0" equalAverage="0" bottom="0" percent="0" rank="0" text="" dxfId="5196">
      <formula>NOT($AN48)</formula>
    </cfRule>
  </conditionalFormatting>
  <conditionalFormatting sqref="AG48:AI48 AL48">
    <cfRule type="cellIs" priority="745" operator="equal" aboveAverage="0" equalAverage="0" bottom="0" percent="0" rank="0" text="" dxfId="5197">
      <formula>"INVALID"</formula>
    </cfRule>
  </conditionalFormatting>
  <conditionalFormatting sqref="AM48">
    <cfRule type="cellIs" priority="746" operator="equal" aboveAverage="0" equalAverage="0" bottom="0" percent="0" rank="0" text="" dxfId="5198">
      <formula>0</formula>
    </cfRule>
  </conditionalFormatting>
  <conditionalFormatting sqref="AN48">
    <cfRule type="cellIs" priority="747" operator="equal" aboveAverage="0" equalAverage="0" bottom="0" percent="0" rank="0" text="" dxfId="5199">
      <formula>0</formula>
    </cfRule>
  </conditionalFormatting>
  <conditionalFormatting sqref="AO48">
    <cfRule type="cellIs" priority="748" operator="equal" aboveAverage="0" equalAverage="0" bottom="0" percent="0" rank="0" text="" dxfId="5200">
      <formula>0</formula>
    </cfRule>
  </conditionalFormatting>
  <conditionalFormatting sqref="AP48">
    <cfRule type="cellIs" priority="749" operator="equal" aboveAverage="0" equalAverage="0" bottom="0" percent="0" rank="0" text="" dxfId="5201">
      <formula>0</formula>
    </cfRule>
  </conditionalFormatting>
  <conditionalFormatting sqref="AQ48">
    <cfRule type="cellIs" priority="750" operator="equal" aboveAverage="0" equalAverage="0" bottom="0" percent="0" rank="0" text="" dxfId="5202">
      <formula>0</formula>
    </cfRule>
  </conditionalFormatting>
  <conditionalFormatting sqref="AS48">
    <cfRule type="cellIs" priority="751" operator="equal" aboveAverage="0" equalAverage="0" bottom="0" percent="0" rank="0" text="" dxfId="5203">
      <formula>"INVALID"</formula>
    </cfRule>
  </conditionalFormatting>
  <conditionalFormatting sqref="AM48">
    <cfRule type="cellIs" priority="752" operator="equal" aboveAverage="0" equalAverage="0" bottom="0" percent="0" rank="0" text="" dxfId="5204">
      <formula>"INVALID"</formula>
    </cfRule>
  </conditionalFormatting>
  <conditionalFormatting sqref="AN48">
    <cfRule type="cellIs" priority="753" operator="equal" aboveAverage="0" equalAverage="0" bottom="0" percent="0" rank="0" text="" dxfId="5205">
      <formula>"INVALID"</formula>
    </cfRule>
  </conditionalFormatting>
  <conditionalFormatting sqref="AO48:AP48">
    <cfRule type="cellIs" priority="754" operator="equal" aboveAverage="0" equalAverage="0" bottom="0" percent="0" rank="0" text="" dxfId="5206">
      <formula>"INVALID"</formula>
    </cfRule>
  </conditionalFormatting>
  <conditionalFormatting sqref="AN48">
    <cfRule type="cellIs" priority="755" operator="equal" aboveAverage="0" equalAverage="0" bottom="0" percent="0" rank="0" text="" dxfId="5207">
      <formula>"INVALID"</formula>
    </cfRule>
  </conditionalFormatting>
  <conditionalFormatting sqref="AO48">
    <cfRule type="cellIs" priority="756" operator="equal" aboveAverage="0" equalAverage="0" bottom="0" percent="0" rank="0" text="" dxfId="5208">
      <formula>"INVALID"</formula>
    </cfRule>
  </conditionalFormatting>
  <conditionalFormatting sqref="AP48">
    <cfRule type="cellIs" priority="757" operator="equal" aboveAverage="0" equalAverage="0" bottom="0" percent="0" rank="0" text="" dxfId="5209">
      <formula>"INVALID"</formula>
    </cfRule>
  </conditionalFormatting>
  <conditionalFormatting sqref="AQ48">
    <cfRule type="cellIs" priority="758" operator="equal" aboveAverage="0" equalAverage="0" bottom="0" percent="0" rank="0" text="" dxfId="5210">
      <formula>"INVALID"</formula>
    </cfRule>
  </conditionalFormatting>
  <conditionalFormatting sqref="AR48">
    <cfRule type="cellIs" priority="759" operator="equal" aboveAverage="0" equalAverage="0" bottom="0" percent="0" rank="0" text="" dxfId="5211">
      <formula>0</formula>
    </cfRule>
  </conditionalFormatting>
  <conditionalFormatting sqref="AR48">
    <cfRule type="cellIs" priority="760" operator="equal" aboveAverage="0" equalAverage="0" bottom="0" percent="0" rank="0" text="" dxfId="5212">
      <formula>"INVALID"</formula>
    </cfRule>
  </conditionalFormatting>
  <conditionalFormatting sqref="AR48">
    <cfRule type="cellIs" priority="761" operator="equal" aboveAverage="0" equalAverage="0" bottom="0" percent="0" rank="0" text="" dxfId="5213">
      <formula>"INVALID"</formula>
    </cfRule>
  </conditionalFormatting>
  <conditionalFormatting sqref="AU150">
    <cfRule type="cellIs" priority="762" operator="equal" aboveAverage="0" equalAverage="0" bottom="0" percent="0" rank="0" text="" dxfId="5214">
      <formula>"Not Assigned"</formula>
    </cfRule>
  </conditionalFormatting>
  <conditionalFormatting sqref="AS151:AS155 AG151:AI155 AL151:AL155">
    <cfRule type="cellIs" priority="763" operator="equal" aboveAverage="0" equalAverage="0" bottom="0" percent="0" rank="0" text="" dxfId="5215">
      <formula>"INVALID"</formula>
    </cfRule>
  </conditionalFormatting>
  <conditionalFormatting sqref="AU151:AU155">
    <cfRule type="cellIs" priority="764" operator="equal" aboveAverage="0" equalAverage="0" bottom="0" percent="0" rank="0" text="" dxfId="5216">
      <formula>"Not Assigned"</formula>
    </cfRule>
  </conditionalFormatting>
  <conditionalFormatting sqref="AV97 AV119:AV120">
    <cfRule type="expression" priority="765" aboveAverage="0" equalAverage="0" bottom="0" percent="0" rank="0" text="" dxfId="5217">
      <formula>EXACT(AI97, "INVALID")</formula>
    </cfRule>
  </conditionalFormatting>
  <conditionalFormatting sqref="BC97 BC119:BC120">
    <cfRule type="expression" priority="766" aboveAverage="0" equalAverage="0" bottom="0" percent="0" rank="0" text="" dxfId="5218">
      <formula>AND(NOT(ISBLANK(BC97)), EXACT(AI97, "INVALID"))</formula>
    </cfRule>
  </conditionalFormatting>
  <conditionalFormatting sqref="BD97 BD119:BD120">
    <cfRule type="expression" priority="767" aboveAverage="0" equalAverage="0" bottom="0" percent="0" rank="0" text="" dxfId="5219">
      <formula>AND(NOT(ISBLANK(BD97)), EXACT(AI97, "INVALID"))</formula>
    </cfRule>
  </conditionalFormatting>
  <conditionalFormatting sqref="AU97">
    <cfRule type="expression" priority="768" aboveAverage="0" equalAverage="0" bottom="0" percent="0" rank="0" text="" dxfId="5220">
      <formula>NOT($AO97)</formula>
    </cfRule>
  </conditionalFormatting>
  <conditionalFormatting sqref="AT97">
    <cfRule type="expression" priority="769" aboveAverage="0" equalAverage="0" bottom="0" percent="0" rank="0" text="" dxfId="5221">
      <formula>REPLACE($AT97,8,LEN($AT97),"")="unused_"</formula>
    </cfRule>
  </conditionalFormatting>
  <conditionalFormatting sqref="AM151:AM155">
    <cfRule type="cellIs" priority="770" operator="equal" aboveAverage="0" equalAverage="0" bottom="0" percent="0" rank="0" text="" dxfId="5222">
      <formula>0</formula>
    </cfRule>
  </conditionalFormatting>
  <conditionalFormatting sqref="AN151:AN155">
    <cfRule type="cellIs" priority="771" operator="equal" aboveAverage="0" equalAverage="0" bottom="0" percent="0" rank="0" text="" dxfId="5223">
      <formula>0</formula>
    </cfRule>
  </conditionalFormatting>
  <conditionalFormatting sqref="AO151:AO155">
    <cfRule type="cellIs" priority="772" operator="equal" aboveAverage="0" equalAverage="0" bottom="0" percent="0" rank="0" text="" dxfId="5224">
      <formula>0</formula>
    </cfRule>
  </conditionalFormatting>
  <conditionalFormatting sqref="AP151:AP155">
    <cfRule type="cellIs" priority="773" operator="equal" aboveAverage="0" equalAverage="0" bottom="0" percent="0" rank="0" text="" dxfId="5225">
      <formula>0</formula>
    </cfRule>
  </conditionalFormatting>
  <conditionalFormatting sqref="AQ151:AQ155">
    <cfRule type="cellIs" priority="774" operator="equal" aboveAverage="0" equalAverage="0" bottom="0" percent="0" rank="0" text="" dxfId="5226">
      <formula>0</formula>
    </cfRule>
  </conditionalFormatting>
  <conditionalFormatting sqref="AT97">
    <cfRule type="expression" priority="775" aboveAverage="0" equalAverage="0" bottom="0" percent="0" rank="0" text="" dxfId="5227">
      <formula>NOT($AM97)</formula>
    </cfRule>
    <cfRule type="expression" priority="776" aboveAverage="0" equalAverage="0" bottom="0" percent="0" rank="0" text="" dxfId="5228">
      <formula>RIGHT($AT97, 1)="*"</formula>
    </cfRule>
  </conditionalFormatting>
  <conditionalFormatting sqref="AV97">
    <cfRule type="expression" priority="777" aboveAverage="0" equalAverage="0" bottom="0" percent="0" rank="0" text="" dxfId="5229">
      <formula>NOT($AQ97)</formula>
    </cfRule>
  </conditionalFormatting>
  <conditionalFormatting sqref="AV97">
    <cfRule type="expression" priority="778" aboveAverage="0" equalAverage="0" bottom="0" percent="0" rank="0" text="" dxfId="5230">
      <formula>NOT($AN97)</formula>
    </cfRule>
  </conditionalFormatting>
  <conditionalFormatting sqref="AG84:AI92 AL84:AL92">
    <cfRule type="cellIs" priority="779" operator="equal" aboveAverage="0" equalAverage="0" bottom="0" percent="0" rank="0" text="" dxfId="5231">
      <formula>"INVALID"</formula>
    </cfRule>
  </conditionalFormatting>
  <conditionalFormatting sqref="AR151:AR155">
    <cfRule type="cellIs" priority="780" operator="equal" aboveAverage="0" equalAverage="0" bottom="0" percent="0" rank="0" text="" dxfId="5232">
      <formula>0</formula>
    </cfRule>
  </conditionalFormatting>
  <conditionalFormatting sqref="AU84:AU92">
    <cfRule type="cellIs" priority="781" operator="equal" aboveAverage="0" equalAverage="0" bottom="0" percent="0" rank="0" text="" dxfId="5233">
      <formula>"Not Assigned"</formula>
    </cfRule>
  </conditionalFormatting>
  <conditionalFormatting sqref="AV84:AV92">
    <cfRule type="expression" priority="782" aboveAverage="0" equalAverage="0" bottom="0" percent="0" rank="0" text="" dxfId="5234">
      <formula>EXACT(AI84, "INVALID")</formula>
    </cfRule>
  </conditionalFormatting>
  <conditionalFormatting sqref="BC84:BC92">
    <cfRule type="expression" priority="783" aboveAverage="0" equalAverage="0" bottom="0" percent="0" rank="0" text="" dxfId="5235">
      <formula>AND(NOT(ISBLANK(BC84)), EXACT(AI84, "INVALID"))</formula>
    </cfRule>
  </conditionalFormatting>
  <conditionalFormatting sqref="BD84:BD92">
    <cfRule type="expression" priority="784" aboveAverage="0" equalAverage="0" bottom="0" percent="0" rank="0" text="" dxfId="5236">
      <formula>AND(NOT(ISBLANK(BD84)), EXACT(AI84, "INVALID"))</formula>
    </cfRule>
  </conditionalFormatting>
  <conditionalFormatting sqref="AU84:AU92">
    <cfRule type="expression" priority="785" aboveAverage="0" equalAverage="0" bottom="0" percent="0" rank="0" text="" dxfId="5237">
      <formula>NOT($AO84)</formula>
    </cfRule>
  </conditionalFormatting>
  <conditionalFormatting sqref="AT84:AT92">
    <cfRule type="expression" priority="786" aboveAverage="0" equalAverage="0" bottom="0" percent="0" rank="0" text="" dxfId="5238">
      <formula>REPLACE($AT84,8,LEN($AT84),"")="unused_"</formula>
    </cfRule>
  </conditionalFormatting>
  <conditionalFormatting sqref="AM84:AM92">
    <cfRule type="cellIs" priority="787" operator="equal" aboveAverage="0" equalAverage="0" bottom="0" percent="0" rank="0" text="" dxfId="5239">
      <formula>0</formula>
    </cfRule>
  </conditionalFormatting>
  <conditionalFormatting sqref="AN84:AN92">
    <cfRule type="cellIs" priority="788" operator="equal" aboveAverage="0" equalAverage="0" bottom="0" percent="0" rank="0" text="" dxfId="5240">
      <formula>0</formula>
    </cfRule>
  </conditionalFormatting>
  <conditionalFormatting sqref="AO84:AO92">
    <cfRule type="cellIs" priority="789" operator="equal" aboveAverage="0" equalAverage="0" bottom="0" percent="0" rank="0" text="" dxfId="5241">
      <formula>0</formula>
    </cfRule>
  </conditionalFormatting>
  <conditionalFormatting sqref="AP84:AP92">
    <cfRule type="cellIs" priority="790" operator="equal" aboveAverage="0" equalAverage="0" bottom="0" percent="0" rank="0" text="" dxfId="5242">
      <formula>0</formula>
    </cfRule>
  </conditionalFormatting>
  <conditionalFormatting sqref="AQ84:AQ92">
    <cfRule type="cellIs" priority="791" operator="equal" aboveAverage="0" equalAverage="0" bottom="0" percent="0" rank="0" text="" dxfId="5243">
      <formula>0</formula>
    </cfRule>
  </conditionalFormatting>
  <conditionalFormatting sqref="AS84:AS92">
    <cfRule type="cellIs" priority="792" operator="equal" aboveAverage="0" equalAverage="0" bottom="0" percent="0" rank="0" text="" dxfId="5244">
      <formula>"INVALID"</formula>
    </cfRule>
  </conditionalFormatting>
  <conditionalFormatting sqref="AM84:AM92">
    <cfRule type="cellIs" priority="793" operator="equal" aboveAverage="0" equalAverage="0" bottom="0" percent="0" rank="0" text="" dxfId="5245">
      <formula>"INVALID"</formula>
    </cfRule>
  </conditionalFormatting>
  <conditionalFormatting sqref="AN84:AN92">
    <cfRule type="cellIs" priority="794" operator="equal" aboveAverage="0" equalAverage="0" bottom="0" percent="0" rank="0" text="" dxfId="5246">
      <formula>"INVALID"</formula>
    </cfRule>
  </conditionalFormatting>
  <conditionalFormatting sqref="AO84:AP92">
    <cfRule type="cellIs" priority="795" operator="equal" aboveAverage="0" equalAverage="0" bottom="0" percent="0" rank="0" text="" dxfId="5247">
      <formula>"INVALID"</formula>
    </cfRule>
  </conditionalFormatting>
  <conditionalFormatting sqref="AN84:AN92">
    <cfRule type="cellIs" priority="796" operator="equal" aboveAverage="0" equalAverage="0" bottom="0" percent="0" rank="0" text="" dxfId="5248">
      <formula>"INVALID"</formula>
    </cfRule>
  </conditionalFormatting>
  <conditionalFormatting sqref="AO84:AO92">
    <cfRule type="cellIs" priority="797" operator="equal" aboveAverage="0" equalAverage="0" bottom="0" percent="0" rank="0" text="" dxfId="5249">
      <formula>"INVALID"</formula>
    </cfRule>
  </conditionalFormatting>
  <conditionalFormatting sqref="AP84:AP92">
    <cfRule type="cellIs" priority="798" operator="equal" aboveAverage="0" equalAverage="0" bottom="0" percent="0" rank="0" text="" dxfId="5250">
      <formula>"INVALID"</formula>
    </cfRule>
  </conditionalFormatting>
  <conditionalFormatting sqref="AQ84:AQ92">
    <cfRule type="cellIs" priority="799" operator="equal" aboveAverage="0" equalAverage="0" bottom="0" percent="0" rank="0" text="" dxfId="5251">
      <formula>"INVALID"</formula>
    </cfRule>
  </conditionalFormatting>
  <conditionalFormatting sqref="AT84:AT92">
    <cfRule type="expression" priority="800" aboveAverage="0" equalAverage="0" bottom="0" percent="0" rank="0" text="" dxfId="5252">
      <formula>NOT($AM84)</formula>
    </cfRule>
    <cfRule type="expression" priority="801" aboveAverage="0" equalAverage="0" bottom="0" percent="0" rank="0" text="" dxfId="5253">
      <formula>RIGHT($AT84, 1)="*"</formula>
    </cfRule>
  </conditionalFormatting>
  <conditionalFormatting sqref="BC84:BD92">
    <cfRule type="expression" priority="802" aboveAverage="0" equalAverage="0" bottom="0" percent="0" rank="0" text="" dxfId="5254">
      <formula>NOT($AQ84)</formula>
    </cfRule>
  </conditionalFormatting>
  <conditionalFormatting sqref="AV84:AV92">
    <cfRule type="expression" priority="803" aboveAverage="0" equalAverage="0" bottom="0" percent="0" rank="0" text="" dxfId="5255">
      <formula>NOT($AN84)</formula>
    </cfRule>
  </conditionalFormatting>
  <conditionalFormatting sqref="AR84:AR92">
    <cfRule type="cellIs" priority="804" operator="equal" aboveAverage="0" equalAverage="0" bottom="0" percent="0" rank="0" text="" dxfId="5256">
      <formula>0</formula>
    </cfRule>
  </conditionalFormatting>
  <conditionalFormatting sqref="AR84:AR92">
    <cfRule type="cellIs" priority="805" operator="equal" aboveAverage="0" equalAverage="0" bottom="0" percent="0" rank="0" text="" dxfId="5257">
      <formula>"INVALID"</formula>
    </cfRule>
  </conditionalFormatting>
  <conditionalFormatting sqref="AR84:AR92">
    <cfRule type="cellIs" priority="806" operator="equal" aboveAverage="0" equalAverage="0" bottom="0" percent="0" rank="0" text="" dxfId="5258">
      <formula>"INVALID"</formula>
    </cfRule>
  </conditionalFormatting>
  <conditionalFormatting sqref="AG93:AI95 AG97:AI97 AL97 AL93:AL95">
    <cfRule type="cellIs" priority="807" operator="equal" aboveAverage="0" equalAverage="0" bottom="0" percent="0" rank="0" text="" dxfId="5259">
      <formula>"INVALID"</formula>
    </cfRule>
  </conditionalFormatting>
  <conditionalFormatting sqref="AU93:AU95 AU97">
    <cfRule type="cellIs" priority="808" operator="equal" aboveAverage="0" equalAverage="0" bottom="0" percent="0" rank="0" text="" dxfId="5260">
      <formula>"Not Assigned"</formula>
    </cfRule>
  </conditionalFormatting>
  <conditionalFormatting sqref="AV93:AV95">
    <cfRule type="expression" priority="809" aboveAverage="0" equalAverage="0" bottom="0" percent="0" rank="0" text="" dxfId="5261">
      <formula>EXACT(AI93, "INVALID")</formula>
    </cfRule>
  </conditionalFormatting>
  <conditionalFormatting sqref="BC93:BC95">
    <cfRule type="expression" priority="810" aboveAverage="0" equalAverage="0" bottom="0" percent="0" rank="0" text="" dxfId="5262">
      <formula>AND(NOT(ISBLANK(BC93)), EXACT(AI93, "INVALID"))</formula>
    </cfRule>
  </conditionalFormatting>
  <conditionalFormatting sqref="BD93:BD95">
    <cfRule type="expression" priority="811" aboveAverage="0" equalAverage="0" bottom="0" percent="0" rank="0" text="" dxfId="5263">
      <formula>AND(NOT(ISBLANK(BD93)), EXACT(AI93, "INVALID"))</formula>
    </cfRule>
  </conditionalFormatting>
  <conditionalFormatting sqref="AU93:AU95">
    <cfRule type="expression" priority="812" aboveAverage="0" equalAverage="0" bottom="0" percent="0" rank="0" text="" dxfId="5264">
      <formula>NOT($AO93)</formula>
    </cfRule>
  </conditionalFormatting>
  <conditionalFormatting sqref="AT93:AT95">
    <cfRule type="expression" priority="813" aboveAverage="0" equalAverage="0" bottom="0" percent="0" rank="0" text="" dxfId="5265">
      <formula>REPLACE($AT93,8,LEN($AT93),"")="unused_"</formula>
    </cfRule>
  </conditionalFormatting>
  <conditionalFormatting sqref="AM93:AM95 AM97">
    <cfRule type="cellIs" priority="814" operator="equal" aboveAverage="0" equalAverage="0" bottom="0" percent="0" rank="0" text="" dxfId="5266">
      <formula>0</formula>
    </cfRule>
  </conditionalFormatting>
  <conditionalFormatting sqref="AN93:AN95 AN97">
    <cfRule type="cellIs" priority="815" operator="equal" aboveAverage="0" equalAverage="0" bottom="0" percent="0" rank="0" text="" dxfId="5267">
      <formula>0</formula>
    </cfRule>
  </conditionalFormatting>
  <conditionalFormatting sqref="AO93:AO95 AO97">
    <cfRule type="cellIs" priority="816" operator="equal" aboveAverage="0" equalAverage="0" bottom="0" percent="0" rank="0" text="" dxfId="5268">
      <formula>0</formula>
    </cfRule>
  </conditionalFormatting>
  <conditionalFormatting sqref="AP93:AP95 AP97">
    <cfRule type="cellIs" priority="817" operator="equal" aboveAverage="0" equalAverage="0" bottom="0" percent="0" rank="0" text="" dxfId="5269">
      <formula>0</formula>
    </cfRule>
  </conditionalFormatting>
  <conditionalFormatting sqref="AQ93:AQ95 AQ97">
    <cfRule type="cellIs" priority="818" operator="equal" aboveAverage="0" equalAverage="0" bottom="0" percent="0" rank="0" text="" dxfId="5270">
      <formula>0</formula>
    </cfRule>
  </conditionalFormatting>
  <conditionalFormatting sqref="AS93:AS95 AS97">
    <cfRule type="cellIs" priority="819" operator="equal" aboveAverage="0" equalAverage="0" bottom="0" percent="0" rank="0" text="" dxfId="5271">
      <formula>"INVALID"</formula>
    </cfRule>
  </conditionalFormatting>
  <conditionalFormatting sqref="AM93:AM95 AM97">
    <cfRule type="cellIs" priority="820" operator="equal" aboveAverage="0" equalAverage="0" bottom="0" percent="0" rank="0" text="" dxfId="5272">
      <formula>"INVALID"</formula>
    </cfRule>
  </conditionalFormatting>
  <conditionalFormatting sqref="AN93:AN95 AN97">
    <cfRule type="cellIs" priority="821" operator="equal" aboveAverage="0" equalAverage="0" bottom="0" percent="0" rank="0" text="" dxfId="5273">
      <formula>"INVALID"</formula>
    </cfRule>
  </conditionalFormatting>
  <conditionalFormatting sqref="AO93:AP95 AO97:AP97">
    <cfRule type="cellIs" priority="822" operator="equal" aboveAverage="0" equalAverage="0" bottom="0" percent="0" rank="0" text="" dxfId="5274">
      <formula>"INVALID"</formula>
    </cfRule>
  </conditionalFormatting>
  <conditionalFormatting sqref="AN93:AN95 AN97">
    <cfRule type="cellIs" priority="823" operator="equal" aboveAverage="0" equalAverage="0" bottom="0" percent="0" rank="0" text="" dxfId="5275">
      <formula>"INVALID"</formula>
    </cfRule>
  </conditionalFormatting>
  <conditionalFormatting sqref="AO93:AO95 AO97">
    <cfRule type="cellIs" priority="824" operator="equal" aboveAverage="0" equalAverage="0" bottom="0" percent="0" rank="0" text="" dxfId="5276">
      <formula>"INVALID"</formula>
    </cfRule>
  </conditionalFormatting>
  <conditionalFormatting sqref="AP93:AP95 AP97">
    <cfRule type="cellIs" priority="825" operator="equal" aboveAverage="0" equalAverage="0" bottom="0" percent="0" rank="0" text="" dxfId="5277">
      <formula>"INVALID"</formula>
    </cfRule>
  </conditionalFormatting>
  <conditionalFormatting sqref="AQ93:AQ95 AQ97">
    <cfRule type="cellIs" priority="826" operator="equal" aboveAverage="0" equalAverage="0" bottom="0" percent="0" rank="0" text="" dxfId="5278">
      <formula>"INVALID"</formula>
    </cfRule>
  </conditionalFormatting>
  <conditionalFormatting sqref="AT93:AT95">
    <cfRule type="expression" priority="827" aboveAverage="0" equalAverage="0" bottom="0" percent="0" rank="0" text="" dxfId="5279">
      <formula>NOT($AM93)</formula>
    </cfRule>
    <cfRule type="expression" priority="828" aboveAverage="0" equalAverage="0" bottom="0" percent="0" rank="0" text="" dxfId="5280">
      <formula>RIGHT($AT93, 1)="*"</formula>
    </cfRule>
  </conditionalFormatting>
  <conditionalFormatting sqref="BC93:BD95">
    <cfRule type="expression" priority="829" aboveAverage="0" equalAverage="0" bottom="0" percent="0" rank="0" text="" dxfId="5281">
      <formula>NOT($AQ93)</formula>
    </cfRule>
  </conditionalFormatting>
  <conditionalFormatting sqref="AV93:AV95">
    <cfRule type="expression" priority="830" aboveAverage="0" equalAverage="0" bottom="0" percent="0" rank="0" text="" dxfId="5282">
      <formula>NOT($AN93)</formula>
    </cfRule>
  </conditionalFormatting>
  <conditionalFormatting sqref="AR93:AR95 AR97">
    <cfRule type="cellIs" priority="831" operator="equal" aboveAverage="0" equalAverage="0" bottom="0" percent="0" rank="0" text="" dxfId="5283">
      <formula>0</formula>
    </cfRule>
  </conditionalFormatting>
  <conditionalFormatting sqref="AR93:AR95 AR97">
    <cfRule type="cellIs" priority="832" operator="equal" aboveAverage="0" equalAverage="0" bottom="0" percent="0" rank="0" text="" dxfId="5284">
      <formula>"INVALID"</formula>
    </cfRule>
  </conditionalFormatting>
  <conditionalFormatting sqref="AR93:AR95 AR97">
    <cfRule type="cellIs" priority="833" operator="equal" aboveAverage="0" equalAverage="0" bottom="0" percent="0" rank="0" text="" dxfId="5285">
      <formula>"INVALID"</formula>
    </cfRule>
  </conditionalFormatting>
  <conditionalFormatting sqref="AG96:AI96 AL96">
    <cfRule type="cellIs" priority="834" operator="equal" aboveAverage="0" equalAverage="0" bottom="0" percent="0" rank="0" text="" dxfId="5286">
      <formula>"INVALID"</formula>
    </cfRule>
  </conditionalFormatting>
  <conditionalFormatting sqref="AU96">
    <cfRule type="cellIs" priority="835" operator="equal" aboveAverage="0" equalAverage="0" bottom="0" percent="0" rank="0" text="" dxfId="5287">
      <formula>"Not Assigned"</formula>
    </cfRule>
  </conditionalFormatting>
  <conditionalFormatting sqref="AV96">
    <cfRule type="expression" priority="836" aboveAverage="0" equalAverage="0" bottom="0" percent="0" rank="0" text="" dxfId="5288">
      <formula>EXACT(AI96, "INVALID")</formula>
    </cfRule>
  </conditionalFormatting>
  <conditionalFormatting sqref="BC96">
    <cfRule type="expression" priority="837" aboveAverage="0" equalAverage="0" bottom="0" percent="0" rank="0" text="" dxfId="5289">
      <formula>AND(NOT(ISBLANK(BC96)), EXACT(AI96, "INVALID"))</formula>
    </cfRule>
  </conditionalFormatting>
  <conditionalFormatting sqref="BD96">
    <cfRule type="expression" priority="838" aboveAverage="0" equalAverage="0" bottom="0" percent="0" rank="0" text="" dxfId="5290">
      <formula>AND(NOT(ISBLANK(BD96)), EXACT(AI96, "INVALID"))</formula>
    </cfRule>
  </conditionalFormatting>
  <conditionalFormatting sqref="AU96">
    <cfRule type="expression" priority="839" aboveAverage="0" equalAverage="0" bottom="0" percent="0" rank="0" text="" dxfId="5291">
      <formula>NOT($AO96)</formula>
    </cfRule>
  </conditionalFormatting>
  <conditionalFormatting sqref="AT96">
    <cfRule type="expression" priority="840" aboveAverage="0" equalAverage="0" bottom="0" percent="0" rank="0" text="" dxfId="5292">
      <formula>REPLACE($AT96,8,LEN($AT96),"")="unused_"</formula>
    </cfRule>
  </conditionalFormatting>
  <conditionalFormatting sqref="AM96">
    <cfRule type="cellIs" priority="841" operator="equal" aboveAverage="0" equalAverage="0" bottom="0" percent="0" rank="0" text="" dxfId="5293">
      <formula>0</formula>
    </cfRule>
  </conditionalFormatting>
  <conditionalFormatting sqref="AN96">
    <cfRule type="cellIs" priority="842" operator="equal" aboveAverage="0" equalAverage="0" bottom="0" percent="0" rank="0" text="" dxfId="5294">
      <formula>0</formula>
    </cfRule>
  </conditionalFormatting>
  <conditionalFormatting sqref="AO96">
    <cfRule type="cellIs" priority="843" operator="equal" aboveAverage="0" equalAverage="0" bottom="0" percent="0" rank="0" text="" dxfId="5295">
      <formula>0</formula>
    </cfRule>
  </conditionalFormatting>
  <conditionalFormatting sqref="AP96">
    <cfRule type="cellIs" priority="844" operator="equal" aboveAverage="0" equalAverage="0" bottom="0" percent="0" rank="0" text="" dxfId="5296">
      <formula>0</formula>
    </cfRule>
  </conditionalFormatting>
  <conditionalFormatting sqref="AQ96">
    <cfRule type="cellIs" priority="845" operator="equal" aboveAverage="0" equalAverage="0" bottom="0" percent="0" rank="0" text="" dxfId="5297">
      <formula>0</formula>
    </cfRule>
  </conditionalFormatting>
  <conditionalFormatting sqref="AS96">
    <cfRule type="cellIs" priority="846" operator="equal" aboveAverage="0" equalAverage="0" bottom="0" percent="0" rank="0" text="" dxfId="5298">
      <formula>"INVALID"</formula>
    </cfRule>
  </conditionalFormatting>
  <conditionalFormatting sqref="AM96">
    <cfRule type="cellIs" priority="847" operator="equal" aboveAverage="0" equalAverage="0" bottom="0" percent="0" rank="0" text="" dxfId="5299">
      <formula>"INVALID"</formula>
    </cfRule>
  </conditionalFormatting>
  <conditionalFormatting sqref="AN96">
    <cfRule type="cellIs" priority="848" operator="equal" aboveAverage="0" equalAverage="0" bottom="0" percent="0" rank="0" text="" dxfId="5300">
      <formula>"INVALID"</formula>
    </cfRule>
  </conditionalFormatting>
  <conditionalFormatting sqref="AO96:AP96">
    <cfRule type="cellIs" priority="849" operator="equal" aboveAverage="0" equalAverage="0" bottom="0" percent="0" rank="0" text="" dxfId="5301">
      <formula>"INVALID"</formula>
    </cfRule>
  </conditionalFormatting>
  <conditionalFormatting sqref="AN96">
    <cfRule type="cellIs" priority="850" operator="equal" aboveAverage="0" equalAverage="0" bottom="0" percent="0" rank="0" text="" dxfId="5302">
      <formula>"INVALID"</formula>
    </cfRule>
  </conditionalFormatting>
  <conditionalFormatting sqref="AO96">
    <cfRule type="cellIs" priority="851" operator="equal" aboveAverage="0" equalAverage="0" bottom="0" percent="0" rank="0" text="" dxfId="5303">
      <formula>"INVALID"</formula>
    </cfRule>
  </conditionalFormatting>
  <conditionalFormatting sqref="AP96">
    <cfRule type="cellIs" priority="852" operator="equal" aboveAverage="0" equalAverage="0" bottom="0" percent="0" rank="0" text="" dxfId="5304">
      <formula>"INVALID"</formula>
    </cfRule>
  </conditionalFormatting>
  <conditionalFormatting sqref="AQ96">
    <cfRule type="cellIs" priority="853" operator="equal" aboveAverage="0" equalAverage="0" bottom="0" percent="0" rank="0" text="" dxfId="5305">
      <formula>"INVALID"</formula>
    </cfRule>
  </conditionalFormatting>
  <conditionalFormatting sqref="AT96">
    <cfRule type="expression" priority="854" aboveAverage="0" equalAverage="0" bottom="0" percent="0" rank="0" text="" dxfId="5306">
      <formula>NOT($AM96)</formula>
    </cfRule>
    <cfRule type="expression" priority="855" aboveAverage="0" equalAverage="0" bottom="0" percent="0" rank="0" text="" dxfId="5307">
      <formula>RIGHT($AT96, 1)="*"</formula>
    </cfRule>
  </conditionalFormatting>
  <conditionalFormatting sqref="AV96">
    <cfRule type="expression" priority="856" aboveAverage="0" equalAverage="0" bottom="0" percent="0" rank="0" text="" dxfId="5308">
      <formula>NOT($AQ96)</formula>
    </cfRule>
  </conditionalFormatting>
  <conditionalFormatting sqref="AV96">
    <cfRule type="expression" priority="857" aboveAverage="0" equalAverage="0" bottom="0" percent="0" rank="0" text="" dxfId="5309">
      <formula>NOT($AN96)</formula>
    </cfRule>
  </conditionalFormatting>
  <conditionalFormatting sqref="AR96">
    <cfRule type="cellIs" priority="858" operator="equal" aboveAverage="0" equalAverage="0" bottom="0" percent="0" rank="0" text="" dxfId="5310">
      <formula>0</formula>
    </cfRule>
  </conditionalFormatting>
  <conditionalFormatting sqref="AR96">
    <cfRule type="cellIs" priority="859" operator="equal" aboveAverage="0" equalAverage="0" bottom="0" percent="0" rank="0" text="" dxfId="5311">
      <formula>"INVALID"</formula>
    </cfRule>
  </conditionalFormatting>
  <conditionalFormatting sqref="AR96">
    <cfRule type="cellIs" priority="860" operator="equal" aboveAverage="0" equalAverage="0" bottom="0" percent="0" rank="0" text="" dxfId="5312">
      <formula>"INVALID"</formula>
    </cfRule>
  </conditionalFormatting>
  <conditionalFormatting sqref="AS156 AG156:AI156 AL156 AL159:AL170 AG159:AI170 AS159:AS170">
    <cfRule type="cellIs" priority="861" operator="equal" aboveAverage="0" equalAverage="0" bottom="0" percent="0" rank="0" text="" dxfId="5313">
      <formula>"INVALID"</formula>
    </cfRule>
  </conditionalFormatting>
  <conditionalFormatting sqref="AU156 AU158:AU170">
    <cfRule type="cellIs" priority="862" operator="equal" aboveAverage="0" equalAverage="0" bottom="0" percent="0" rank="0" text="" dxfId="5314">
      <formula>"Not Assigned"</formula>
    </cfRule>
  </conditionalFormatting>
  <conditionalFormatting sqref="AM156 AM159:AM170">
    <cfRule type="cellIs" priority="863" operator="equal" aboveAverage="0" equalAverage="0" bottom="0" percent="0" rank="0" text="" dxfId="5315">
      <formula>0</formula>
    </cfRule>
  </conditionalFormatting>
  <conditionalFormatting sqref="AN156 AN159:AN170">
    <cfRule type="cellIs" priority="864" operator="equal" aboveAverage="0" equalAverage="0" bottom="0" percent="0" rank="0" text="" dxfId="5316">
      <formula>0</formula>
    </cfRule>
  </conditionalFormatting>
  <conditionalFormatting sqref="AO156 AO159:AO170">
    <cfRule type="cellIs" priority="865" operator="equal" aboveAverage="0" equalAverage="0" bottom="0" percent="0" rank="0" text="" dxfId="5317">
      <formula>0</formula>
    </cfRule>
  </conditionalFormatting>
  <conditionalFormatting sqref="AQ156 AQ159:AQ170">
    <cfRule type="cellIs" priority="866" operator="equal" aboveAverage="0" equalAverage="0" bottom="0" percent="0" rank="0" text="" dxfId="5318">
      <formula>0</formula>
    </cfRule>
  </conditionalFormatting>
  <conditionalFormatting sqref="AR156 AR159:AR170">
    <cfRule type="cellIs" priority="867" operator="equal" aboveAverage="0" equalAverage="0" bottom="0" percent="0" rank="0" text="" dxfId="5319">
      <formula>0</formula>
    </cfRule>
  </conditionalFormatting>
  <conditionalFormatting sqref="AW90">
    <cfRule type="expression" priority="868" aboveAverage="0" equalAverage="0" bottom="0" percent="0" rank="0" text="" dxfId="5320">
      <formula>NOT($AP90)</formula>
    </cfRule>
  </conditionalFormatting>
  <conditionalFormatting sqref="AW92:AW93">
    <cfRule type="expression" priority="869" aboveAverage="0" equalAverage="0" bottom="0" percent="0" rank="0" text="" dxfId="5321">
      <formula>NOT($AP91)</formula>
    </cfRule>
  </conditionalFormatting>
  <conditionalFormatting sqref="AW154">
    <cfRule type="expression" priority="870" aboveAverage="0" equalAverage="0" bottom="0" percent="0" rank="0" text="" dxfId="5322">
      <formula>NOT($AP154)</formula>
    </cfRule>
  </conditionalFormatting>
  <conditionalFormatting sqref="BB151">
    <cfRule type="expression" priority="871" aboveAverage="0" equalAverage="0" bottom="0" percent="0" rank="0" text="" dxfId="5323">
      <formula>NOT($AR151)</formula>
    </cfRule>
  </conditionalFormatting>
  <conditionalFormatting sqref="AG110:AI118 AL110:AL118">
    <cfRule type="cellIs" priority="872" operator="equal" aboveAverage="0" equalAverage="0" bottom="0" percent="0" rank="0" text="" dxfId="5324">
      <formula>"INVALID"</formula>
    </cfRule>
  </conditionalFormatting>
  <conditionalFormatting sqref="AU110:AU118">
    <cfRule type="cellIs" priority="873" operator="equal" aboveAverage="0" equalAverage="0" bottom="0" percent="0" rank="0" text="" dxfId="5325">
      <formula>"Not Assigned"</formula>
    </cfRule>
  </conditionalFormatting>
  <conditionalFormatting sqref="AV110:AV118">
    <cfRule type="expression" priority="874" aboveAverage="0" equalAverage="0" bottom="0" percent="0" rank="0" text="" dxfId="5326">
      <formula>EXACT(AI110, "INVALID")</formula>
    </cfRule>
  </conditionalFormatting>
  <conditionalFormatting sqref="BC110:BC118">
    <cfRule type="expression" priority="875" aboveAverage="0" equalAverage="0" bottom="0" percent="0" rank="0" text="" dxfId="5327">
      <formula>AND(NOT(ISBLANK(BC110)), EXACT(AI110, "INVALID"))</formula>
    </cfRule>
  </conditionalFormatting>
  <conditionalFormatting sqref="BD110:BD118">
    <cfRule type="expression" priority="876" aboveAverage="0" equalAverage="0" bottom="0" percent="0" rank="0" text="" dxfId="5328">
      <formula>AND(NOT(ISBLANK(BD110)), EXACT(AI110, "INVALID"))</formula>
    </cfRule>
  </conditionalFormatting>
  <conditionalFormatting sqref="AU110:AU118">
    <cfRule type="expression" priority="877" aboveAverage="0" equalAverage="0" bottom="0" percent="0" rank="0" text="" dxfId="5329">
      <formula>NOT($AO110)</formula>
    </cfRule>
  </conditionalFormatting>
  <conditionalFormatting sqref="AT110:AT118">
    <cfRule type="expression" priority="878" aboveAverage="0" equalAverage="0" bottom="0" percent="0" rank="0" text="" dxfId="5330">
      <formula>REPLACE($AT110,8,LEN($AT110),"")="unused_"</formula>
    </cfRule>
  </conditionalFormatting>
  <conditionalFormatting sqref="AM110:AM118">
    <cfRule type="cellIs" priority="879" operator="equal" aboveAverage="0" equalAverage="0" bottom="0" percent="0" rank="0" text="" dxfId="5331">
      <formula>0</formula>
    </cfRule>
  </conditionalFormatting>
  <conditionalFormatting sqref="AN110:AN118">
    <cfRule type="cellIs" priority="880" operator="equal" aboveAverage="0" equalAverage="0" bottom="0" percent="0" rank="0" text="" dxfId="5332">
      <formula>0</formula>
    </cfRule>
  </conditionalFormatting>
  <conditionalFormatting sqref="AO110:AO118">
    <cfRule type="cellIs" priority="881" operator="equal" aboveAverage="0" equalAverage="0" bottom="0" percent="0" rank="0" text="" dxfId="5333">
      <formula>0</formula>
    </cfRule>
  </conditionalFormatting>
  <conditionalFormatting sqref="AP110:AP118">
    <cfRule type="cellIs" priority="882" operator="equal" aboveAverage="0" equalAverage="0" bottom="0" percent="0" rank="0" text="" dxfId="5334">
      <formula>0</formula>
    </cfRule>
  </conditionalFormatting>
  <conditionalFormatting sqref="AQ110:AQ118">
    <cfRule type="cellIs" priority="883" operator="equal" aboveAverage="0" equalAverage="0" bottom="0" percent="0" rank="0" text="" dxfId="5335">
      <formula>0</formula>
    </cfRule>
  </conditionalFormatting>
  <conditionalFormatting sqref="AS110:AS118">
    <cfRule type="cellIs" priority="884" operator="equal" aboveAverage="0" equalAverage="0" bottom="0" percent="0" rank="0" text="" dxfId="5336">
      <formula>"INVALID"</formula>
    </cfRule>
  </conditionalFormatting>
  <conditionalFormatting sqref="AM110:AM118">
    <cfRule type="cellIs" priority="885" operator="equal" aboveAverage="0" equalAverage="0" bottom="0" percent="0" rank="0" text="" dxfId="5337">
      <formula>"INVALID"</formula>
    </cfRule>
  </conditionalFormatting>
  <conditionalFormatting sqref="AN110:AN118">
    <cfRule type="cellIs" priority="886" operator="equal" aboveAverage="0" equalAverage="0" bottom="0" percent="0" rank="0" text="" dxfId="5338">
      <formula>"INVALID"</formula>
    </cfRule>
  </conditionalFormatting>
  <conditionalFormatting sqref="AO110:AP118">
    <cfRule type="cellIs" priority="887" operator="equal" aboveAverage="0" equalAverage="0" bottom="0" percent="0" rank="0" text="" dxfId="5339">
      <formula>"INVALID"</formula>
    </cfRule>
  </conditionalFormatting>
  <conditionalFormatting sqref="AN110:AN118">
    <cfRule type="cellIs" priority="888" operator="equal" aboveAverage="0" equalAverage="0" bottom="0" percent="0" rank="0" text="" dxfId="5340">
      <formula>"INVALID"</formula>
    </cfRule>
  </conditionalFormatting>
  <conditionalFormatting sqref="AO110:AO118">
    <cfRule type="cellIs" priority="889" operator="equal" aboveAverage="0" equalAverage="0" bottom="0" percent="0" rank="0" text="" dxfId="5341">
      <formula>"INVALID"</formula>
    </cfRule>
  </conditionalFormatting>
  <conditionalFormatting sqref="AP110:AP118">
    <cfRule type="cellIs" priority="890" operator="equal" aboveAverage="0" equalAverage="0" bottom="0" percent="0" rank="0" text="" dxfId="5342">
      <formula>"INVALID"</formula>
    </cfRule>
  </conditionalFormatting>
  <conditionalFormatting sqref="AQ110:AQ118">
    <cfRule type="cellIs" priority="891" operator="equal" aboveAverage="0" equalAverage="0" bottom="0" percent="0" rank="0" text="" dxfId="5343">
      <formula>"INVALID"</formula>
    </cfRule>
  </conditionalFormatting>
  <conditionalFormatting sqref="AT110:AT118">
    <cfRule type="expression" priority="892" aboveAverage="0" equalAverage="0" bottom="0" percent="0" rank="0" text="" dxfId="5344">
      <formula>NOT($AM110)</formula>
    </cfRule>
    <cfRule type="expression" priority="893" aboveAverage="0" equalAverage="0" bottom="0" percent="0" rank="0" text="" dxfId="5345">
      <formula>RIGHT($AT110, 1)="*"</formula>
    </cfRule>
  </conditionalFormatting>
  <conditionalFormatting sqref="BC110:BD118">
    <cfRule type="expression" priority="894" aboveAverage="0" equalAverage="0" bottom="0" percent="0" rank="0" text="" dxfId="5346">
      <formula>NOT($AQ110)</formula>
    </cfRule>
  </conditionalFormatting>
  <conditionalFormatting sqref="AV110:AV118">
    <cfRule type="expression" priority="895" aboveAverage="0" equalAverage="0" bottom="0" percent="0" rank="0" text="" dxfId="5347">
      <formula>NOT($AN110)</formula>
    </cfRule>
  </conditionalFormatting>
  <conditionalFormatting sqref="AR110:AR118">
    <cfRule type="cellIs" priority="896" operator="equal" aboveAverage="0" equalAverage="0" bottom="0" percent="0" rank="0" text="" dxfId="5348">
      <formula>0</formula>
    </cfRule>
  </conditionalFormatting>
  <conditionalFormatting sqref="AR110:AR118">
    <cfRule type="cellIs" priority="897" operator="equal" aboveAverage="0" equalAverage="0" bottom="0" percent="0" rank="0" text="" dxfId="5349">
      <formula>"INVALID"</formula>
    </cfRule>
  </conditionalFormatting>
  <conditionalFormatting sqref="AR110:AR118">
    <cfRule type="cellIs" priority="898" operator="equal" aboveAverage="0" equalAverage="0" bottom="0" percent="0" rank="0" text="" dxfId="5350">
      <formula>"INVALID"</formula>
    </cfRule>
  </conditionalFormatting>
  <conditionalFormatting sqref="AG119:AI120 AL119:AL120">
    <cfRule type="cellIs" priority="899" operator="equal" aboveAverage="0" equalAverage="0" bottom="0" percent="0" rank="0" text="" dxfId="5351">
      <formula>"INVALID"</formula>
    </cfRule>
  </conditionalFormatting>
  <conditionalFormatting sqref="AU119:AU120">
    <cfRule type="cellIs" priority="900" operator="equal" aboveAverage="0" equalAverage="0" bottom="0" percent="0" rank="0" text="" dxfId="5352">
      <formula>"Not Assigned"</formula>
    </cfRule>
  </conditionalFormatting>
  <conditionalFormatting sqref="AM119:AM120">
    <cfRule type="cellIs" priority="901" operator="equal" aboveAverage="0" equalAverage="0" bottom="0" percent="0" rank="0" text="" dxfId="5353">
      <formula>0</formula>
    </cfRule>
  </conditionalFormatting>
  <conditionalFormatting sqref="AN119:AN120">
    <cfRule type="cellIs" priority="902" operator="equal" aboveAverage="0" equalAverage="0" bottom="0" percent="0" rank="0" text="" dxfId="5354">
      <formula>0</formula>
    </cfRule>
  </conditionalFormatting>
  <conditionalFormatting sqref="AO119:AO120">
    <cfRule type="cellIs" priority="903" operator="equal" aboveAverage="0" equalAverage="0" bottom="0" percent="0" rank="0" text="" dxfId="5355">
      <formula>0</formula>
    </cfRule>
  </conditionalFormatting>
  <conditionalFormatting sqref="AP119:AP120">
    <cfRule type="cellIs" priority="904" operator="equal" aboveAverage="0" equalAverage="0" bottom="0" percent="0" rank="0" text="" dxfId="5356">
      <formula>0</formula>
    </cfRule>
  </conditionalFormatting>
  <conditionalFormatting sqref="AQ119:AQ120">
    <cfRule type="cellIs" priority="905" operator="equal" aboveAverage="0" equalAverage="0" bottom="0" percent="0" rank="0" text="" dxfId="5357">
      <formula>0</formula>
    </cfRule>
  </conditionalFormatting>
  <conditionalFormatting sqref="AS119:AS120">
    <cfRule type="cellIs" priority="906" operator="equal" aboveAverage="0" equalAverage="0" bottom="0" percent="0" rank="0" text="" dxfId="5358">
      <formula>"INVALID"</formula>
    </cfRule>
  </conditionalFormatting>
  <conditionalFormatting sqref="AM119:AM120">
    <cfRule type="cellIs" priority="907" operator="equal" aboveAverage="0" equalAverage="0" bottom="0" percent="0" rank="0" text="" dxfId="5359">
      <formula>"INVALID"</formula>
    </cfRule>
  </conditionalFormatting>
  <conditionalFormatting sqref="AN119:AN120">
    <cfRule type="cellIs" priority="908" operator="equal" aboveAverage="0" equalAverage="0" bottom="0" percent="0" rank="0" text="" dxfId="5360">
      <formula>"INVALID"</formula>
    </cfRule>
  </conditionalFormatting>
  <conditionalFormatting sqref="AO119:AP120">
    <cfRule type="cellIs" priority="909" operator="equal" aboveAverage="0" equalAverage="0" bottom="0" percent="0" rank="0" text="" dxfId="5361">
      <formula>"INVALID"</formula>
    </cfRule>
  </conditionalFormatting>
  <conditionalFormatting sqref="AN119:AN120">
    <cfRule type="cellIs" priority="910" operator="equal" aboveAverage="0" equalAverage="0" bottom="0" percent="0" rank="0" text="" dxfId="5362">
      <formula>"INVALID"</formula>
    </cfRule>
  </conditionalFormatting>
  <conditionalFormatting sqref="AO119:AO120">
    <cfRule type="cellIs" priority="911" operator="equal" aboveAverage="0" equalAverage="0" bottom="0" percent="0" rank="0" text="" dxfId="5363">
      <formula>"INVALID"</formula>
    </cfRule>
  </conditionalFormatting>
  <conditionalFormatting sqref="AP119:AP120">
    <cfRule type="cellIs" priority="912" operator="equal" aboveAverage="0" equalAverage="0" bottom="0" percent="0" rank="0" text="" dxfId="5364">
      <formula>"INVALID"</formula>
    </cfRule>
  </conditionalFormatting>
  <conditionalFormatting sqref="AQ119:AQ120">
    <cfRule type="cellIs" priority="913" operator="equal" aboveAverage="0" equalAverage="0" bottom="0" percent="0" rank="0" text="" dxfId="5365">
      <formula>"INVALID"</formula>
    </cfRule>
  </conditionalFormatting>
  <conditionalFormatting sqref="AR119:AR120">
    <cfRule type="cellIs" priority="914" operator="equal" aboveAverage="0" equalAverage="0" bottom="0" percent="0" rank="0" text="" dxfId="5366">
      <formula>0</formula>
    </cfRule>
  </conditionalFormatting>
  <conditionalFormatting sqref="AR119:AR120">
    <cfRule type="cellIs" priority="915" operator="equal" aboveAverage="0" equalAverage="0" bottom="0" percent="0" rank="0" text="" dxfId="5367">
      <formula>"INVALID"</formula>
    </cfRule>
  </conditionalFormatting>
  <conditionalFormatting sqref="AR119:AR120">
    <cfRule type="cellIs" priority="916" operator="equal" aboveAverage="0" equalAverage="0" bottom="0" percent="0" rank="0" text="" dxfId="5368">
      <formula>"INVALID"</formula>
    </cfRule>
  </conditionalFormatting>
  <conditionalFormatting sqref="AW120">
    <cfRule type="expression" priority="917" aboveAverage="0" equalAverage="0" bottom="0" percent="0" rank="0" text="" dxfId="5369">
      <formula>NOT($AP117)</formula>
    </cfRule>
  </conditionalFormatting>
  <conditionalFormatting sqref="AV136:AV137">
    <cfRule type="expression" priority="918" aboveAverage="0" equalAverage="0" bottom="0" percent="0" rank="0" text="" dxfId="5370">
      <formula>EXACT(AI136, "INVALID")</formula>
    </cfRule>
  </conditionalFormatting>
  <conditionalFormatting sqref="BC136:BC137">
    <cfRule type="expression" priority="919" aboveAverage="0" equalAverage="0" bottom="0" percent="0" rank="0" text="" dxfId="5371">
      <formula>AND(NOT(ISBLANK(BC136)), EXACT(AI136, "INVALID"))</formula>
    </cfRule>
  </conditionalFormatting>
  <conditionalFormatting sqref="BD136:BD137">
    <cfRule type="expression" priority="920" aboveAverage="0" equalAverage="0" bottom="0" percent="0" rank="0" text="" dxfId="5372">
      <formula>AND(NOT(ISBLANK(BD136)), EXACT(AI136, "INVALID"))</formula>
    </cfRule>
  </conditionalFormatting>
  <conditionalFormatting sqref="AU136:AU137">
    <cfRule type="expression" priority="921" aboveAverage="0" equalAverage="0" bottom="0" percent="0" rank="0" text="" dxfId="5373">
      <formula>NOT($AO136)</formula>
    </cfRule>
  </conditionalFormatting>
  <conditionalFormatting sqref="AT136:AT137">
    <cfRule type="expression" priority="922" aboveAverage="0" equalAverage="0" bottom="0" percent="0" rank="0" text="" dxfId="5374">
      <formula>REPLACE($AT136,8,LEN($AT136),"")="unused_"</formula>
    </cfRule>
  </conditionalFormatting>
  <conditionalFormatting sqref="AT136:AT137">
    <cfRule type="expression" priority="923" aboveAverage="0" equalAverage="0" bottom="0" percent="0" rank="0" text="" dxfId="5375">
      <formula>NOT($AM136)</formula>
    </cfRule>
    <cfRule type="expression" priority="924" aboveAverage="0" equalAverage="0" bottom="0" percent="0" rank="0" text="" dxfId="5376">
      <formula>RIGHT($AT136, 1)="*"</formula>
    </cfRule>
  </conditionalFormatting>
  <conditionalFormatting sqref="AV127:AV137">
    <cfRule type="expression" priority="925" aboveAverage="0" equalAverage="0" bottom="0" percent="0" rank="0" text="" dxfId="5377">
      <formula>NOT($AQ127)</formula>
    </cfRule>
  </conditionalFormatting>
  <conditionalFormatting sqref="AV136:AV137">
    <cfRule type="expression" priority="926" aboveAverage="0" equalAverage="0" bottom="0" percent="0" rank="0" text="" dxfId="5378">
      <formula>NOT($AN136)</formula>
    </cfRule>
  </conditionalFormatting>
  <conditionalFormatting sqref="AG127:AI135 AL127:AL135">
    <cfRule type="cellIs" priority="927" operator="equal" aboveAverage="0" equalAverage="0" bottom="0" percent="0" rank="0" text="" dxfId="5379">
      <formula>"INVALID"</formula>
    </cfRule>
  </conditionalFormatting>
  <conditionalFormatting sqref="AU127:AU135">
    <cfRule type="cellIs" priority="928" operator="equal" aboveAverage="0" equalAverage="0" bottom="0" percent="0" rank="0" text="" dxfId="5380">
      <formula>"Not Assigned"</formula>
    </cfRule>
  </conditionalFormatting>
  <conditionalFormatting sqref="AV127:AV135">
    <cfRule type="expression" priority="929" aboveAverage="0" equalAverage="0" bottom="0" percent="0" rank="0" text="" dxfId="5381">
      <formula>EXACT(AI127, "INVALID")</formula>
    </cfRule>
  </conditionalFormatting>
  <conditionalFormatting sqref="BC127:BC135">
    <cfRule type="expression" priority="930" aboveAverage="0" equalAverage="0" bottom="0" percent="0" rank="0" text="" dxfId="5382">
      <formula>AND(NOT(ISBLANK(BC127)), EXACT(AI127, "INVALID"))</formula>
    </cfRule>
  </conditionalFormatting>
  <conditionalFormatting sqref="BD127:BD135">
    <cfRule type="expression" priority="931" aboveAverage="0" equalAverage="0" bottom="0" percent="0" rank="0" text="" dxfId="5383">
      <formula>AND(NOT(ISBLANK(BD127)), EXACT(AI127, "INVALID"))</formula>
    </cfRule>
  </conditionalFormatting>
  <conditionalFormatting sqref="AU127:AU135">
    <cfRule type="expression" priority="932" aboveAverage="0" equalAverage="0" bottom="0" percent="0" rank="0" text="" dxfId="5384">
      <formula>NOT($AO127)</formula>
    </cfRule>
  </conditionalFormatting>
  <conditionalFormatting sqref="AT127:AT135">
    <cfRule type="expression" priority="933" aboveAverage="0" equalAverage="0" bottom="0" percent="0" rank="0" text="" dxfId="5385">
      <formula>REPLACE($AT127,8,LEN($AT127),"")="unused_"</formula>
    </cfRule>
  </conditionalFormatting>
  <conditionalFormatting sqref="AM127:AM135">
    <cfRule type="cellIs" priority="934" operator="equal" aboveAverage="0" equalAverage="0" bottom="0" percent="0" rank="0" text="" dxfId="5386">
      <formula>0</formula>
    </cfRule>
  </conditionalFormatting>
  <conditionalFormatting sqref="AN127:AN135">
    <cfRule type="cellIs" priority="935" operator="equal" aboveAverage="0" equalAverage="0" bottom="0" percent="0" rank="0" text="" dxfId="5387">
      <formula>0</formula>
    </cfRule>
  </conditionalFormatting>
  <conditionalFormatting sqref="AO127:AO135">
    <cfRule type="cellIs" priority="936" operator="equal" aboveAverage="0" equalAverage="0" bottom="0" percent="0" rank="0" text="" dxfId="5388">
      <formula>0</formula>
    </cfRule>
  </conditionalFormatting>
  <conditionalFormatting sqref="AP127:AP135">
    <cfRule type="cellIs" priority="937" operator="equal" aboveAverage="0" equalAverage="0" bottom="0" percent="0" rank="0" text="" dxfId="5389">
      <formula>0</formula>
    </cfRule>
  </conditionalFormatting>
  <conditionalFormatting sqref="AQ127:AQ135">
    <cfRule type="cellIs" priority="938" operator="equal" aboveAverage="0" equalAverage="0" bottom="0" percent="0" rank="0" text="" dxfId="5390">
      <formula>0</formula>
    </cfRule>
  </conditionalFormatting>
  <conditionalFormatting sqref="AS127:AS135">
    <cfRule type="cellIs" priority="939" operator="equal" aboveAverage="0" equalAverage="0" bottom="0" percent="0" rank="0" text="" dxfId="5391">
      <formula>"INVALID"</formula>
    </cfRule>
  </conditionalFormatting>
  <conditionalFormatting sqref="AM127:AM135">
    <cfRule type="cellIs" priority="940" operator="equal" aboveAverage="0" equalAverage="0" bottom="0" percent="0" rank="0" text="" dxfId="5392">
      <formula>"INVALID"</formula>
    </cfRule>
  </conditionalFormatting>
  <conditionalFormatting sqref="AN127:AN135">
    <cfRule type="cellIs" priority="941" operator="equal" aboveAverage="0" equalAverage="0" bottom="0" percent="0" rank="0" text="" dxfId="5393">
      <formula>"INVALID"</formula>
    </cfRule>
  </conditionalFormatting>
  <conditionalFormatting sqref="AO127:AP135">
    <cfRule type="cellIs" priority="942" operator="equal" aboveAverage="0" equalAverage="0" bottom="0" percent="0" rank="0" text="" dxfId="5394">
      <formula>"INVALID"</formula>
    </cfRule>
  </conditionalFormatting>
  <conditionalFormatting sqref="AN127:AN135">
    <cfRule type="cellIs" priority="943" operator="equal" aboveAverage="0" equalAverage="0" bottom="0" percent="0" rank="0" text="" dxfId="5395">
      <formula>"INVALID"</formula>
    </cfRule>
  </conditionalFormatting>
  <conditionalFormatting sqref="AO127:AO135">
    <cfRule type="cellIs" priority="944" operator="equal" aboveAverage="0" equalAverage="0" bottom="0" percent="0" rank="0" text="" dxfId="5396">
      <formula>"INVALID"</formula>
    </cfRule>
  </conditionalFormatting>
  <conditionalFormatting sqref="AP127:AP135">
    <cfRule type="cellIs" priority="945" operator="equal" aboveAverage="0" equalAverage="0" bottom="0" percent="0" rank="0" text="" dxfId="5397">
      <formula>"INVALID"</formula>
    </cfRule>
  </conditionalFormatting>
  <conditionalFormatting sqref="AQ127:AQ135">
    <cfRule type="cellIs" priority="946" operator="equal" aboveAverage="0" equalAverage="0" bottom="0" percent="0" rank="0" text="" dxfId="5398">
      <formula>"INVALID"</formula>
    </cfRule>
  </conditionalFormatting>
  <conditionalFormatting sqref="AT127:AT135">
    <cfRule type="expression" priority="947" aboveAverage="0" equalAverage="0" bottom="0" percent="0" rank="0" text="" dxfId="5399">
      <formula>NOT($AM127)</formula>
    </cfRule>
    <cfRule type="expression" priority="948" aboveAverage="0" equalAverage="0" bottom="0" percent="0" rank="0" text="" dxfId="5400">
      <formula>RIGHT($AT127, 1)="*"</formula>
    </cfRule>
  </conditionalFormatting>
  <conditionalFormatting sqref="BC127:BD135">
    <cfRule type="expression" priority="949" aboveAverage="0" equalAverage="0" bottom="0" percent="0" rank="0" text="" dxfId="5401">
      <formula>NOT($AQ127)</formula>
    </cfRule>
  </conditionalFormatting>
  <conditionalFormatting sqref="AV127:AV135">
    <cfRule type="expression" priority="950" aboveAverage="0" equalAverage="0" bottom="0" percent="0" rank="0" text="" dxfId="5402">
      <formula>NOT($AN127)</formula>
    </cfRule>
  </conditionalFormatting>
  <conditionalFormatting sqref="AR127:AR135">
    <cfRule type="cellIs" priority="951" operator="equal" aboveAverage="0" equalAverage="0" bottom="0" percent="0" rank="0" text="" dxfId="5403">
      <formula>0</formula>
    </cfRule>
  </conditionalFormatting>
  <conditionalFormatting sqref="AR127:AR135">
    <cfRule type="cellIs" priority="952" operator="equal" aboveAverage="0" equalAverage="0" bottom="0" percent="0" rank="0" text="" dxfId="5404">
      <formula>"INVALID"</formula>
    </cfRule>
  </conditionalFormatting>
  <conditionalFormatting sqref="AR127:AR135">
    <cfRule type="cellIs" priority="953" operator="equal" aboveAverage="0" equalAverage="0" bottom="0" percent="0" rank="0" text="" dxfId="5405">
      <formula>"INVALID"</formula>
    </cfRule>
  </conditionalFormatting>
  <conditionalFormatting sqref="AG136:AI137 AL136:AL137">
    <cfRule type="cellIs" priority="954" operator="equal" aboveAverage="0" equalAverage="0" bottom="0" percent="0" rank="0" text="" dxfId="5406">
      <formula>"INVALID"</formula>
    </cfRule>
  </conditionalFormatting>
  <conditionalFormatting sqref="AU136:AU137">
    <cfRule type="cellIs" priority="955" operator="equal" aboveAverage="0" equalAverage="0" bottom="0" percent="0" rank="0" text="" dxfId="5407">
      <formula>"Not Assigned"</formula>
    </cfRule>
  </conditionalFormatting>
  <conditionalFormatting sqref="AM136:AM137">
    <cfRule type="cellIs" priority="956" operator="equal" aboveAverage="0" equalAverage="0" bottom="0" percent="0" rank="0" text="" dxfId="5408">
      <formula>0</formula>
    </cfRule>
  </conditionalFormatting>
  <conditionalFormatting sqref="AN136:AN137">
    <cfRule type="cellIs" priority="957" operator="equal" aboveAverage="0" equalAverage="0" bottom="0" percent="0" rank="0" text="" dxfId="5409">
      <formula>0</formula>
    </cfRule>
  </conditionalFormatting>
  <conditionalFormatting sqref="AO136:AO137">
    <cfRule type="cellIs" priority="958" operator="equal" aboveAverage="0" equalAverage="0" bottom="0" percent="0" rank="0" text="" dxfId="5410">
      <formula>0</formula>
    </cfRule>
  </conditionalFormatting>
  <conditionalFormatting sqref="AP136:AP137">
    <cfRule type="cellIs" priority="959" operator="equal" aboveAverage="0" equalAverage="0" bottom="0" percent="0" rank="0" text="" dxfId="5411">
      <formula>0</formula>
    </cfRule>
  </conditionalFormatting>
  <conditionalFormatting sqref="AQ136:AQ137">
    <cfRule type="cellIs" priority="960" operator="equal" aboveAverage="0" equalAverage="0" bottom="0" percent="0" rank="0" text="" dxfId="5412">
      <formula>0</formula>
    </cfRule>
  </conditionalFormatting>
  <conditionalFormatting sqref="AS136:AS137">
    <cfRule type="cellIs" priority="961" operator="equal" aboveAverage="0" equalAverage="0" bottom="0" percent="0" rank="0" text="" dxfId="5413">
      <formula>"INVALID"</formula>
    </cfRule>
  </conditionalFormatting>
  <conditionalFormatting sqref="AM136:AM137">
    <cfRule type="cellIs" priority="962" operator="equal" aboveAverage="0" equalAverage="0" bottom="0" percent="0" rank="0" text="" dxfId="5414">
      <formula>"INVALID"</formula>
    </cfRule>
  </conditionalFormatting>
  <conditionalFormatting sqref="AN136:AN137">
    <cfRule type="cellIs" priority="963" operator="equal" aboveAverage="0" equalAverage="0" bottom="0" percent="0" rank="0" text="" dxfId="5415">
      <formula>"INVALID"</formula>
    </cfRule>
  </conditionalFormatting>
  <conditionalFormatting sqref="AO136:AP137">
    <cfRule type="cellIs" priority="964" operator="equal" aboveAverage="0" equalAverage="0" bottom="0" percent="0" rank="0" text="" dxfId="5416">
      <formula>"INVALID"</formula>
    </cfRule>
  </conditionalFormatting>
  <conditionalFormatting sqref="AN136:AN137">
    <cfRule type="cellIs" priority="965" operator="equal" aboveAverage="0" equalAverage="0" bottom="0" percent="0" rank="0" text="" dxfId="5417">
      <formula>"INVALID"</formula>
    </cfRule>
  </conditionalFormatting>
  <conditionalFormatting sqref="AO136:AO137">
    <cfRule type="cellIs" priority="966" operator="equal" aboveAverage="0" equalAverage="0" bottom="0" percent="0" rank="0" text="" dxfId="5418">
      <formula>"INVALID"</formula>
    </cfRule>
  </conditionalFormatting>
  <conditionalFormatting sqref="AP136:AP137">
    <cfRule type="cellIs" priority="967" operator="equal" aboveAverage="0" equalAverage="0" bottom="0" percent="0" rank="0" text="" dxfId="5419">
      <formula>"INVALID"</formula>
    </cfRule>
  </conditionalFormatting>
  <conditionalFormatting sqref="AQ136:AQ137">
    <cfRule type="cellIs" priority="968" operator="equal" aboveAverage="0" equalAverage="0" bottom="0" percent="0" rank="0" text="" dxfId="5420">
      <formula>"INVALID"</formula>
    </cfRule>
  </conditionalFormatting>
  <conditionalFormatting sqref="AR136:AR137">
    <cfRule type="cellIs" priority="969" operator="equal" aboveAverage="0" equalAverage="0" bottom="0" percent="0" rank="0" text="" dxfId="5421">
      <formula>0</formula>
    </cfRule>
  </conditionalFormatting>
  <conditionalFormatting sqref="AR136:AR137">
    <cfRule type="cellIs" priority="970" operator="equal" aboveAverage="0" equalAverage="0" bottom="0" percent="0" rank="0" text="" dxfId="5422">
      <formula>"INVALID"</formula>
    </cfRule>
  </conditionalFormatting>
  <conditionalFormatting sqref="AR136:AR137">
    <cfRule type="cellIs" priority="971" operator="equal" aboveAverage="0" equalAverage="0" bottom="0" percent="0" rank="0" text="" dxfId="5423">
      <formula>"INVALID"</formula>
    </cfRule>
  </conditionalFormatting>
  <conditionalFormatting sqref="AV138">
    <cfRule type="expression" priority="972" aboveAverage="0" equalAverage="0" bottom="0" percent="0" rank="0" text="" dxfId="5424">
      <formula>EXACT(AI138, "INVALID")</formula>
    </cfRule>
  </conditionalFormatting>
  <conditionalFormatting sqref="BC138">
    <cfRule type="expression" priority="973" aboveAverage="0" equalAverage="0" bottom="0" percent="0" rank="0" text="" dxfId="5425">
      <formula>AND(NOT(ISBLANK(BC138)), EXACT(AI138, "INVALID"))</formula>
    </cfRule>
  </conditionalFormatting>
  <conditionalFormatting sqref="BD138">
    <cfRule type="expression" priority="974" aboveAverage="0" equalAverage="0" bottom="0" percent="0" rank="0" text="" dxfId="5426">
      <formula>AND(NOT(ISBLANK(BD138)), EXACT(AI138, "INVALID"))</formula>
    </cfRule>
  </conditionalFormatting>
  <conditionalFormatting sqref="AU138">
    <cfRule type="expression" priority="975" aboveAverage="0" equalAverage="0" bottom="0" percent="0" rank="0" text="" dxfId="5427">
      <formula>NOT($AO138)</formula>
    </cfRule>
  </conditionalFormatting>
  <conditionalFormatting sqref="AT138">
    <cfRule type="expression" priority="976" aboveAverage="0" equalAverage="0" bottom="0" percent="0" rank="0" text="" dxfId="5428">
      <formula>REPLACE($AT138,8,LEN($AT138),"")="unused_"</formula>
    </cfRule>
  </conditionalFormatting>
  <conditionalFormatting sqref="AT138">
    <cfRule type="expression" priority="977" aboveAverage="0" equalAverage="0" bottom="0" percent="0" rank="0" text="" dxfId="5429">
      <formula>NOT($AM138)</formula>
    </cfRule>
    <cfRule type="expression" priority="978" aboveAverage="0" equalAverage="0" bottom="0" percent="0" rank="0" text="" dxfId="5430">
      <formula>RIGHT($AT138, 1)="*"</formula>
    </cfRule>
  </conditionalFormatting>
  <conditionalFormatting sqref="AV138">
    <cfRule type="expression" priority="979" aboveAverage="0" equalAverage="0" bottom="0" percent="0" rank="0" text="" dxfId="5431">
      <formula>NOT($AQ138)</formula>
    </cfRule>
  </conditionalFormatting>
  <conditionalFormatting sqref="AV138">
    <cfRule type="expression" priority="980" aboveAverage="0" equalAverage="0" bottom="0" percent="0" rank="0" text="" dxfId="5432">
      <formula>NOT($AN138)</formula>
    </cfRule>
  </conditionalFormatting>
  <conditionalFormatting sqref="AG138:AI138 AL138">
    <cfRule type="cellIs" priority="981" operator="equal" aboveAverage="0" equalAverage="0" bottom="0" percent="0" rank="0" text="" dxfId="5433">
      <formula>"INVALID"</formula>
    </cfRule>
  </conditionalFormatting>
  <conditionalFormatting sqref="AU138">
    <cfRule type="cellIs" priority="982" operator="equal" aboveAverage="0" equalAverage="0" bottom="0" percent="0" rank="0" text="" dxfId="5434">
      <formula>"Not Assigned"</formula>
    </cfRule>
  </conditionalFormatting>
  <conditionalFormatting sqref="AM138">
    <cfRule type="cellIs" priority="983" operator="equal" aboveAverage="0" equalAverage="0" bottom="0" percent="0" rank="0" text="" dxfId="5435">
      <formula>0</formula>
    </cfRule>
  </conditionalFormatting>
  <conditionalFormatting sqref="AN138">
    <cfRule type="cellIs" priority="984" operator="equal" aboveAverage="0" equalAverage="0" bottom="0" percent="0" rank="0" text="" dxfId="5436">
      <formula>0</formula>
    </cfRule>
  </conditionalFormatting>
  <conditionalFormatting sqref="AO138">
    <cfRule type="cellIs" priority="985" operator="equal" aboveAverage="0" equalAverage="0" bottom="0" percent="0" rank="0" text="" dxfId="5437">
      <formula>0</formula>
    </cfRule>
  </conditionalFormatting>
  <conditionalFormatting sqref="AP138">
    <cfRule type="cellIs" priority="986" operator="equal" aboveAverage="0" equalAverage="0" bottom="0" percent="0" rank="0" text="" dxfId="5438">
      <formula>0</formula>
    </cfRule>
  </conditionalFormatting>
  <conditionalFormatting sqref="AQ138">
    <cfRule type="cellIs" priority="987" operator="equal" aboveAverage="0" equalAverage="0" bottom="0" percent="0" rank="0" text="" dxfId="5439">
      <formula>0</formula>
    </cfRule>
  </conditionalFormatting>
  <conditionalFormatting sqref="AS138">
    <cfRule type="cellIs" priority="988" operator="equal" aboveAverage="0" equalAverage="0" bottom="0" percent="0" rank="0" text="" dxfId="5440">
      <formula>"INVALID"</formula>
    </cfRule>
  </conditionalFormatting>
  <conditionalFormatting sqref="AM138">
    <cfRule type="cellIs" priority="989" operator="equal" aboveAverage="0" equalAverage="0" bottom="0" percent="0" rank="0" text="" dxfId="5441">
      <formula>"INVALID"</formula>
    </cfRule>
  </conditionalFormatting>
  <conditionalFormatting sqref="AN138">
    <cfRule type="cellIs" priority="990" operator="equal" aboveAverage="0" equalAverage="0" bottom="0" percent="0" rank="0" text="" dxfId="5442">
      <formula>"INVALID"</formula>
    </cfRule>
  </conditionalFormatting>
  <conditionalFormatting sqref="AO138:AP138">
    <cfRule type="cellIs" priority="991" operator="equal" aboveAverage="0" equalAverage="0" bottom="0" percent="0" rank="0" text="" dxfId="5443">
      <formula>"INVALID"</formula>
    </cfRule>
  </conditionalFormatting>
  <conditionalFormatting sqref="AN138">
    <cfRule type="cellIs" priority="992" operator="equal" aboveAverage="0" equalAverage="0" bottom="0" percent="0" rank="0" text="" dxfId="5444">
      <formula>"INVALID"</formula>
    </cfRule>
  </conditionalFormatting>
  <conditionalFormatting sqref="AO138">
    <cfRule type="cellIs" priority="993" operator="equal" aboveAverage="0" equalAverage="0" bottom="0" percent="0" rank="0" text="" dxfId="5445">
      <formula>"INVALID"</formula>
    </cfRule>
  </conditionalFormatting>
  <conditionalFormatting sqref="AP138">
    <cfRule type="cellIs" priority="994" operator="equal" aboveAverage="0" equalAverage="0" bottom="0" percent="0" rank="0" text="" dxfId="5446">
      <formula>"INVALID"</formula>
    </cfRule>
  </conditionalFormatting>
  <conditionalFormatting sqref="AQ138">
    <cfRule type="cellIs" priority="995" operator="equal" aboveAverage="0" equalAverage="0" bottom="0" percent="0" rank="0" text="" dxfId="5447">
      <formula>"INVALID"</formula>
    </cfRule>
  </conditionalFormatting>
  <conditionalFormatting sqref="AR138">
    <cfRule type="cellIs" priority="996" operator="equal" aboveAverage="0" equalAverage="0" bottom="0" percent="0" rank="0" text="" dxfId="5448">
      <formula>0</formula>
    </cfRule>
  </conditionalFormatting>
  <conditionalFormatting sqref="AR138">
    <cfRule type="cellIs" priority="997" operator="equal" aboveAverage="0" equalAverage="0" bottom="0" percent="0" rank="0" text="" dxfId="5449">
      <formula>"INVALID"</formula>
    </cfRule>
  </conditionalFormatting>
  <conditionalFormatting sqref="AR138">
    <cfRule type="cellIs" priority="998" operator="equal" aboveAverage="0" equalAverage="0" bottom="0" percent="0" rank="0" text="" dxfId="5450">
      <formula>"INVALID"</formula>
    </cfRule>
  </conditionalFormatting>
  <conditionalFormatting sqref="AV107">
    <cfRule type="expression" priority="999" aboveAverage="0" equalAverage="0" bottom="0" percent="0" rank="0" text="" dxfId="5451">
      <formula>NOT($AQ107)</formula>
    </cfRule>
  </conditionalFormatting>
  <conditionalFormatting sqref="AL107 AG107:AI107">
    <cfRule type="cellIs" priority="1000" operator="equal" aboveAverage="0" equalAverage="0" bottom="0" percent="0" rank="0" text="" dxfId="5452">
      <formula>"INVALID"</formula>
    </cfRule>
  </conditionalFormatting>
  <conditionalFormatting sqref="AU107">
    <cfRule type="cellIs" priority="1001" operator="equal" aboveAverage="0" equalAverage="0" bottom="0" percent="0" rank="0" text="" dxfId="5453">
      <formula>"Not Assigned"</formula>
    </cfRule>
  </conditionalFormatting>
  <conditionalFormatting sqref="AV107">
    <cfRule type="expression" priority="1002" aboveAverage="0" equalAverage="0" bottom="0" percent="0" rank="0" text="" dxfId="5454">
      <formula>EXACT(AI107, "INVALID")</formula>
    </cfRule>
  </conditionalFormatting>
  <conditionalFormatting sqref="BC107">
    <cfRule type="expression" priority="1003" aboveAverage="0" equalAverage="0" bottom="0" percent="0" rank="0" text="" dxfId="5455">
      <formula>AND(NOT(ISBLANK(BC107)), EXACT(AI107, "INVALID"))</formula>
    </cfRule>
  </conditionalFormatting>
  <conditionalFormatting sqref="BD107">
    <cfRule type="expression" priority="1004" aboveAverage="0" equalAverage="0" bottom="0" percent="0" rank="0" text="" dxfId="5456">
      <formula>AND(NOT(ISBLANK(BD107)), EXACT(AI107, "INVALID"))</formula>
    </cfRule>
  </conditionalFormatting>
  <conditionalFormatting sqref="AU107">
    <cfRule type="expression" priority="1005" aboveAverage="0" equalAverage="0" bottom="0" percent="0" rank="0" text="" dxfId="5457">
      <formula>NOT($AO107)</formula>
    </cfRule>
  </conditionalFormatting>
  <conditionalFormatting sqref="AT107">
    <cfRule type="expression" priority="1006" aboveAverage="0" equalAverage="0" bottom="0" percent="0" rank="0" text="" dxfId="5458">
      <formula>REPLACE($AT107,8,LEN($AT107),"")="unused_"</formula>
    </cfRule>
  </conditionalFormatting>
  <conditionalFormatting sqref="AM107">
    <cfRule type="cellIs" priority="1007" operator="equal" aboveAverage="0" equalAverage="0" bottom="0" percent="0" rank="0" text="" dxfId="5459">
      <formula>0</formula>
    </cfRule>
  </conditionalFormatting>
  <conditionalFormatting sqref="AN107">
    <cfRule type="cellIs" priority="1008" operator="equal" aboveAverage="0" equalAverage="0" bottom="0" percent="0" rank="0" text="" dxfId="5460">
      <formula>0</formula>
    </cfRule>
  </conditionalFormatting>
  <conditionalFormatting sqref="AO107">
    <cfRule type="cellIs" priority="1009" operator="equal" aboveAverage="0" equalAverage="0" bottom="0" percent="0" rank="0" text="" dxfId="5461">
      <formula>0</formula>
    </cfRule>
  </conditionalFormatting>
  <conditionalFormatting sqref="AP107">
    <cfRule type="cellIs" priority="1010" operator="equal" aboveAverage="0" equalAverage="0" bottom="0" percent="0" rank="0" text="" dxfId="5462">
      <formula>0</formula>
    </cfRule>
  </conditionalFormatting>
  <conditionalFormatting sqref="AQ107">
    <cfRule type="cellIs" priority="1011" operator="equal" aboveAverage="0" equalAverage="0" bottom="0" percent="0" rank="0" text="" dxfId="5463">
      <formula>0</formula>
    </cfRule>
  </conditionalFormatting>
  <conditionalFormatting sqref="AS107">
    <cfRule type="cellIs" priority="1012" operator="equal" aboveAverage="0" equalAverage="0" bottom="0" percent="0" rank="0" text="" dxfId="5464">
      <formula>"INVALID"</formula>
    </cfRule>
  </conditionalFormatting>
  <conditionalFormatting sqref="AM107">
    <cfRule type="cellIs" priority="1013" operator="equal" aboveAverage="0" equalAverage="0" bottom="0" percent="0" rank="0" text="" dxfId="5465">
      <formula>"INVALID"</formula>
    </cfRule>
  </conditionalFormatting>
  <conditionalFormatting sqref="AN107">
    <cfRule type="cellIs" priority="1014" operator="equal" aboveAverage="0" equalAverage="0" bottom="0" percent="0" rank="0" text="" dxfId="5466">
      <formula>"INVALID"</formula>
    </cfRule>
  </conditionalFormatting>
  <conditionalFormatting sqref="AO107:AP107">
    <cfRule type="cellIs" priority="1015" operator="equal" aboveAverage="0" equalAverage="0" bottom="0" percent="0" rank="0" text="" dxfId="5467">
      <formula>"INVALID"</formula>
    </cfRule>
  </conditionalFormatting>
  <conditionalFormatting sqref="AN107">
    <cfRule type="cellIs" priority="1016" operator="equal" aboveAverage="0" equalAverage="0" bottom="0" percent="0" rank="0" text="" dxfId="5468">
      <formula>"INVALID"</formula>
    </cfRule>
  </conditionalFormatting>
  <conditionalFormatting sqref="AO107">
    <cfRule type="cellIs" priority="1017" operator="equal" aboveAverage="0" equalAverage="0" bottom="0" percent="0" rank="0" text="" dxfId="5469">
      <formula>"INVALID"</formula>
    </cfRule>
  </conditionalFormatting>
  <conditionalFormatting sqref="AP107">
    <cfRule type="cellIs" priority="1018" operator="equal" aboveAverage="0" equalAverage="0" bottom="0" percent="0" rank="0" text="" dxfId="5470">
      <formula>"INVALID"</formula>
    </cfRule>
  </conditionalFormatting>
  <conditionalFormatting sqref="AQ107">
    <cfRule type="cellIs" priority="1019" operator="equal" aboveAverage="0" equalAverage="0" bottom="0" percent="0" rank="0" text="" dxfId="5471">
      <formula>"INVALID"</formula>
    </cfRule>
  </conditionalFormatting>
  <conditionalFormatting sqref="AT107">
    <cfRule type="expression" priority="1020" aboveAverage="0" equalAverage="0" bottom="0" percent="0" rank="0" text="" dxfId="5472">
      <formula>NOT($AM107)</formula>
    </cfRule>
    <cfRule type="expression" priority="1021" aboveAverage="0" equalAverage="0" bottom="0" percent="0" rank="0" text="" dxfId="5473">
      <formula>RIGHT($AT107, 1)="*"</formula>
    </cfRule>
  </conditionalFormatting>
  <conditionalFormatting sqref="BC107:BD107">
    <cfRule type="expression" priority="1022" aboveAverage="0" equalAverage="0" bottom="0" percent="0" rank="0" text="" dxfId="5474">
      <formula>NOT($AQ107)</formula>
    </cfRule>
  </conditionalFormatting>
  <conditionalFormatting sqref="AV107">
    <cfRule type="expression" priority="1023" aboveAverage="0" equalAverage="0" bottom="0" percent="0" rank="0" text="" dxfId="5475">
      <formula>NOT($AN107)</formula>
    </cfRule>
  </conditionalFormatting>
  <conditionalFormatting sqref="AR107">
    <cfRule type="cellIs" priority="1024" operator="equal" aboveAverage="0" equalAverage="0" bottom="0" percent="0" rank="0" text="" dxfId="5476">
      <formula>0</formula>
    </cfRule>
  </conditionalFormatting>
  <conditionalFormatting sqref="AR107">
    <cfRule type="cellIs" priority="1025" operator="equal" aboveAverage="0" equalAverage="0" bottom="0" percent="0" rank="0" text="" dxfId="5477">
      <formula>"INVALID"</formula>
    </cfRule>
  </conditionalFormatting>
  <conditionalFormatting sqref="AR107">
    <cfRule type="cellIs" priority="1026" operator="equal" aboveAverage="0" equalAverage="0" bottom="0" percent="0" rank="0" text="" dxfId="5478">
      <formula>"INVALID"</formula>
    </cfRule>
  </conditionalFormatting>
  <conditionalFormatting sqref="AV108">
    <cfRule type="expression" priority="1027" aboveAverage="0" equalAverage="0" bottom="0" percent="0" rank="0" text="" dxfId="5479">
      <formula>NOT($AQ108)</formula>
    </cfRule>
  </conditionalFormatting>
  <conditionalFormatting sqref="AL108 AG108:AI108">
    <cfRule type="cellIs" priority="1028" operator="equal" aboveAverage="0" equalAverage="0" bottom="0" percent="0" rank="0" text="" dxfId="5480">
      <formula>"INVALID"</formula>
    </cfRule>
  </conditionalFormatting>
  <conditionalFormatting sqref="AU108">
    <cfRule type="cellIs" priority="1029" operator="equal" aboveAverage="0" equalAverage="0" bottom="0" percent="0" rank="0" text="" dxfId="5481">
      <formula>"Not Assigned"</formula>
    </cfRule>
  </conditionalFormatting>
  <conditionalFormatting sqref="AV108">
    <cfRule type="expression" priority="1030" aboveAverage="0" equalAverage="0" bottom="0" percent="0" rank="0" text="" dxfId="5482">
      <formula>EXACT(AI108, "INVALID")</formula>
    </cfRule>
  </conditionalFormatting>
  <conditionalFormatting sqref="BC108">
    <cfRule type="expression" priority="1031" aboveAverage="0" equalAverage="0" bottom="0" percent="0" rank="0" text="" dxfId="5483">
      <formula>AND(NOT(ISBLANK(BC108)), EXACT(AI108, "INVALID"))</formula>
    </cfRule>
  </conditionalFormatting>
  <conditionalFormatting sqref="BD108">
    <cfRule type="expression" priority="1032" aboveAverage="0" equalAverage="0" bottom="0" percent="0" rank="0" text="" dxfId="5484">
      <formula>AND(NOT(ISBLANK(BD108)), EXACT(AI108, "INVALID"))</formula>
    </cfRule>
  </conditionalFormatting>
  <conditionalFormatting sqref="AU108">
    <cfRule type="expression" priority="1033" aboveAverage="0" equalAverage="0" bottom="0" percent="0" rank="0" text="" dxfId="5485">
      <formula>NOT($AO108)</formula>
    </cfRule>
  </conditionalFormatting>
  <conditionalFormatting sqref="AT108">
    <cfRule type="expression" priority="1034" aboveAverage="0" equalAverage="0" bottom="0" percent="0" rank="0" text="" dxfId="5486">
      <formula>REPLACE($AT108,8,LEN($AT108),"")="unused_"</formula>
    </cfRule>
  </conditionalFormatting>
  <conditionalFormatting sqref="AM108">
    <cfRule type="cellIs" priority="1035" operator="equal" aboveAverage="0" equalAverage="0" bottom="0" percent="0" rank="0" text="" dxfId="5487">
      <formula>0</formula>
    </cfRule>
  </conditionalFormatting>
  <conditionalFormatting sqref="AN108">
    <cfRule type="cellIs" priority="1036" operator="equal" aboveAverage="0" equalAverage="0" bottom="0" percent="0" rank="0" text="" dxfId="5488">
      <formula>0</formula>
    </cfRule>
  </conditionalFormatting>
  <conditionalFormatting sqref="AO108">
    <cfRule type="cellIs" priority="1037" operator="equal" aboveAverage="0" equalAverage="0" bottom="0" percent="0" rank="0" text="" dxfId="5489">
      <formula>0</formula>
    </cfRule>
  </conditionalFormatting>
  <conditionalFormatting sqref="AP108">
    <cfRule type="cellIs" priority="1038" operator="equal" aboveAverage="0" equalAverage="0" bottom="0" percent="0" rank="0" text="" dxfId="5490">
      <formula>0</formula>
    </cfRule>
  </conditionalFormatting>
  <conditionalFormatting sqref="AQ108">
    <cfRule type="cellIs" priority="1039" operator="equal" aboveAverage="0" equalAverage="0" bottom="0" percent="0" rank="0" text="" dxfId="5491">
      <formula>0</formula>
    </cfRule>
  </conditionalFormatting>
  <conditionalFormatting sqref="AS108">
    <cfRule type="cellIs" priority="1040" operator="equal" aboveAverage="0" equalAverage="0" bottom="0" percent="0" rank="0" text="" dxfId="5492">
      <formula>"INVALID"</formula>
    </cfRule>
  </conditionalFormatting>
  <conditionalFormatting sqref="AM108">
    <cfRule type="cellIs" priority="1041" operator="equal" aboveAverage="0" equalAverage="0" bottom="0" percent="0" rank="0" text="" dxfId="5493">
      <formula>"INVALID"</formula>
    </cfRule>
  </conditionalFormatting>
  <conditionalFormatting sqref="AN108">
    <cfRule type="cellIs" priority="1042" operator="equal" aboveAverage="0" equalAverage="0" bottom="0" percent="0" rank="0" text="" dxfId="5494">
      <formula>"INVALID"</formula>
    </cfRule>
  </conditionalFormatting>
  <conditionalFormatting sqref="AO108:AP108">
    <cfRule type="cellIs" priority="1043" operator="equal" aboveAverage="0" equalAverage="0" bottom="0" percent="0" rank="0" text="" dxfId="5495">
      <formula>"INVALID"</formula>
    </cfRule>
  </conditionalFormatting>
  <conditionalFormatting sqref="AN108">
    <cfRule type="cellIs" priority="1044" operator="equal" aboveAverage="0" equalAverage="0" bottom="0" percent="0" rank="0" text="" dxfId="5496">
      <formula>"INVALID"</formula>
    </cfRule>
  </conditionalFormatting>
  <conditionalFormatting sqref="AO108">
    <cfRule type="cellIs" priority="1045" operator="equal" aboveAverage="0" equalAverage="0" bottom="0" percent="0" rank="0" text="" dxfId="5497">
      <formula>"INVALID"</formula>
    </cfRule>
  </conditionalFormatting>
  <conditionalFormatting sqref="AP108">
    <cfRule type="cellIs" priority="1046" operator="equal" aboveAverage="0" equalAverage="0" bottom="0" percent="0" rank="0" text="" dxfId="5498">
      <formula>"INVALID"</formula>
    </cfRule>
  </conditionalFormatting>
  <conditionalFormatting sqref="AQ108">
    <cfRule type="cellIs" priority="1047" operator="equal" aboveAverage="0" equalAverage="0" bottom="0" percent="0" rank="0" text="" dxfId="5499">
      <formula>"INVALID"</formula>
    </cfRule>
  </conditionalFormatting>
  <conditionalFormatting sqref="AT108">
    <cfRule type="expression" priority="1048" aboveAverage="0" equalAverage="0" bottom="0" percent="0" rank="0" text="" dxfId="5500">
      <formula>NOT($AM108)</formula>
    </cfRule>
    <cfRule type="expression" priority="1049" aboveAverage="0" equalAverage="0" bottom="0" percent="0" rank="0" text="" dxfId="5501">
      <formula>RIGHT($AT108, 1)="*"</formula>
    </cfRule>
  </conditionalFormatting>
  <conditionalFormatting sqref="BC108:BD108">
    <cfRule type="expression" priority="1050" aboveAverage="0" equalAverage="0" bottom="0" percent="0" rank="0" text="" dxfId="5502">
      <formula>NOT($AQ108)</formula>
    </cfRule>
  </conditionalFormatting>
  <conditionalFormatting sqref="AV108">
    <cfRule type="expression" priority="1051" aboveAverage="0" equalAverage="0" bottom="0" percent="0" rank="0" text="" dxfId="5503">
      <formula>NOT($AN108)</formula>
    </cfRule>
  </conditionalFormatting>
  <conditionalFormatting sqref="AR108">
    <cfRule type="cellIs" priority="1052" operator="equal" aboveAverage="0" equalAverage="0" bottom="0" percent="0" rank="0" text="" dxfId="5504">
      <formula>0</formula>
    </cfRule>
  </conditionalFormatting>
  <conditionalFormatting sqref="AR108">
    <cfRule type="cellIs" priority="1053" operator="equal" aboveAverage="0" equalAverage="0" bottom="0" percent="0" rank="0" text="" dxfId="5505">
      <formula>"INVALID"</formula>
    </cfRule>
  </conditionalFormatting>
  <conditionalFormatting sqref="AR108">
    <cfRule type="cellIs" priority="1054" operator="equal" aboveAverage="0" equalAverage="0" bottom="0" percent="0" rank="0" text="" dxfId="5506">
      <formula>"INVALID"</formula>
    </cfRule>
  </conditionalFormatting>
  <conditionalFormatting sqref="AG121:AI125 AL121:AL125">
    <cfRule type="cellIs" priority="1055" operator="equal" aboveAverage="0" equalAverage="0" bottom="0" percent="0" rank="0" text="" dxfId="5507">
      <formula>"INVALID"</formula>
    </cfRule>
  </conditionalFormatting>
  <conditionalFormatting sqref="AU121:AU125">
    <cfRule type="cellIs" priority="1056" operator="equal" aboveAverage="0" equalAverage="0" bottom="0" percent="0" rank="0" text="" dxfId="5508">
      <formula>"Not Assigned"</formula>
    </cfRule>
  </conditionalFormatting>
  <conditionalFormatting sqref="AV121:AV125">
    <cfRule type="expression" priority="1057" aboveAverage="0" equalAverage="0" bottom="0" percent="0" rank="0" text="" dxfId="5509">
      <formula>EXACT(AI121, "INVALID")</formula>
    </cfRule>
  </conditionalFormatting>
  <conditionalFormatting sqref="BC121:BC125">
    <cfRule type="expression" priority="1058" aboveAverage="0" equalAverage="0" bottom="0" percent="0" rank="0" text="" dxfId="5510">
      <formula>AND(NOT(ISBLANK(BC121)), EXACT(AI121, "INVALID"))</formula>
    </cfRule>
  </conditionalFormatting>
  <conditionalFormatting sqref="BD121:BD125">
    <cfRule type="expression" priority="1059" aboveAverage="0" equalAverage="0" bottom="0" percent="0" rank="0" text="" dxfId="5511">
      <formula>AND(NOT(ISBLANK(BD121)), EXACT(AI121, "INVALID"))</formula>
    </cfRule>
  </conditionalFormatting>
  <conditionalFormatting sqref="AU121:AU125">
    <cfRule type="expression" priority="1060" aboveAverage="0" equalAverage="0" bottom="0" percent="0" rank="0" text="" dxfId="5512">
      <formula>NOT($AO121)</formula>
    </cfRule>
  </conditionalFormatting>
  <conditionalFormatting sqref="AT121:AT125">
    <cfRule type="expression" priority="1061" aboveAverage="0" equalAverage="0" bottom="0" percent="0" rank="0" text="" dxfId="5513">
      <formula>REPLACE($AT121,8,LEN($AT121),"")="unused_"</formula>
    </cfRule>
  </conditionalFormatting>
  <conditionalFormatting sqref="AM121:AM125">
    <cfRule type="cellIs" priority="1062" operator="equal" aboveAverage="0" equalAverage="0" bottom="0" percent="0" rank="0" text="" dxfId="5514">
      <formula>0</formula>
    </cfRule>
  </conditionalFormatting>
  <conditionalFormatting sqref="AN121:AN125">
    <cfRule type="cellIs" priority="1063" operator="equal" aboveAverage="0" equalAverage="0" bottom="0" percent="0" rank="0" text="" dxfId="5515">
      <formula>0</formula>
    </cfRule>
  </conditionalFormatting>
  <conditionalFormatting sqref="AO121:AO125">
    <cfRule type="cellIs" priority="1064" operator="equal" aboveAverage="0" equalAverage="0" bottom="0" percent="0" rank="0" text="" dxfId="5516">
      <formula>0</formula>
    </cfRule>
  </conditionalFormatting>
  <conditionalFormatting sqref="AP121:AP125">
    <cfRule type="cellIs" priority="1065" operator="equal" aboveAverage="0" equalAverage="0" bottom="0" percent="0" rank="0" text="" dxfId="5517">
      <formula>0</formula>
    </cfRule>
  </conditionalFormatting>
  <conditionalFormatting sqref="AQ121:AQ125">
    <cfRule type="cellIs" priority="1066" operator="equal" aboveAverage="0" equalAverage="0" bottom="0" percent="0" rank="0" text="" dxfId="5518">
      <formula>0</formula>
    </cfRule>
  </conditionalFormatting>
  <conditionalFormatting sqref="AS121:AS125">
    <cfRule type="cellIs" priority="1067" operator="equal" aboveAverage="0" equalAverage="0" bottom="0" percent="0" rank="0" text="" dxfId="5519">
      <formula>"INVALID"</formula>
    </cfRule>
  </conditionalFormatting>
  <conditionalFormatting sqref="AM121:AM125">
    <cfRule type="cellIs" priority="1068" operator="equal" aboveAverage="0" equalAverage="0" bottom="0" percent="0" rank="0" text="" dxfId="5520">
      <formula>"INVALID"</formula>
    </cfRule>
  </conditionalFormatting>
  <conditionalFormatting sqref="AN121:AN125">
    <cfRule type="cellIs" priority="1069" operator="equal" aboveAverage="0" equalAverage="0" bottom="0" percent="0" rank="0" text="" dxfId="5521">
      <formula>"INVALID"</formula>
    </cfRule>
  </conditionalFormatting>
  <conditionalFormatting sqref="AO121:AP125">
    <cfRule type="cellIs" priority="1070" operator="equal" aboveAverage="0" equalAverage="0" bottom="0" percent="0" rank="0" text="" dxfId="5522">
      <formula>"INVALID"</formula>
    </cfRule>
  </conditionalFormatting>
  <conditionalFormatting sqref="AN121:AN125">
    <cfRule type="cellIs" priority="1071" operator="equal" aboveAverage="0" equalAverage="0" bottom="0" percent="0" rank="0" text="" dxfId="5523">
      <formula>"INVALID"</formula>
    </cfRule>
  </conditionalFormatting>
  <conditionalFormatting sqref="AO121:AO125">
    <cfRule type="cellIs" priority="1072" operator="equal" aboveAverage="0" equalAverage="0" bottom="0" percent="0" rank="0" text="" dxfId="5524">
      <formula>"INVALID"</formula>
    </cfRule>
  </conditionalFormatting>
  <conditionalFormatting sqref="AP121:AP125">
    <cfRule type="cellIs" priority="1073" operator="equal" aboveAverage="0" equalAverage="0" bottom="0" percent="0" rank="0" text="" dxfId="5525">
      <formula>"INVALID"</formula>
    </cfRule>
  </conditionalFormatting>
  <conditionalFormatting sqref="AQ121:AQ125">
    <cfRule type="cellIs" priority="1074" operator="equal" aboveAverage="0" equalAverage="0" bottom="0" percent="0" rank="0" text="" dxfId="5526">
      <formula>"INVALID"</formula>
    </cfRule>
  </conditionalFormatting>
  <conditionalFormatting sqref="AT121:AT125">
    <cfRule type="expression" priority="1075" aboveAverage="0" equalAverage="0" bottom="0" percent="0" rank="0" text="" dxfId="5527">
      <formula>NOT($AM121)</formula>
    </cfRule>
    <cfRule type="expression" priority="1076" aboveAverage="0" equalAverage="0" bottom="0" percent="0" rank="0" text="" dxfId="5528">
      <formula>RIGHT($AT121, 1)="*"</formula>
    </cfRule>
  </conditionalFormatting>
  <conditionalFormatting sqref="BC121:BD125">
    <cfRule type="expression" priority="1077" aboveAverage="0" equalAverage="0" bottom="0" percent="0" rank="0" text="" dxfId="5529">
      <formula>NOT($AQ121)</formula>
    </cfRule>
  </conditionalFormatting>
  <conditionalFormatting sqref="AV121:AV125">
    <cfRule type="expression" priority="1078" aboveAverage="0" equalAverage="0" bottom="0" percent="0" rank="0" text="" dxfId="5530">
      <formula>NOT($AN121)</formula>
    </cfRule>
  </conditionalFormatting>
  <conditionalFormatting sqref="AR121:AR125">
    <cfRule type="cellIs" priority="1079" operator="equal" aboveAverage="0" equalAverage="0" bottom="0" percent="0" rank="0" text="" dxfId="5531">
      <formula>0</formula>
    </cfRule>
  </conditionalFormatting>
  <conditionalFormatting sqref="AR121:AR125">
    <cfRule type="cellIs" priority="1080" operator="equal" aboveAverage="0" equalAverage="0" bottom="0" percent="0" rank="0" text="" dxfId="5532">
      <formula>"INVALID"</formula>
    </cfRule>
  </conditionalFormatting>
  <conditionalFormatting sqref="AR121:AR125">
    <cfRule type="cellIs" priority="1081" operator="equal" aboveAverage="0" equalAverage="0" bottom="0" percent="0" rank="0" text="" dxfId="5533">
      <formula>"INVALID"</formula>
    </cfRule>
  </conditionalFormatting>
  <conditionalFormatting sqref="AW122:AW123">
    <cfRule type="expression" priority="1082" aboveAverage="0" equalAverage="0" bottom="0" percent="0" rank="0" text="" dxfId="5534">
      <formula>NOT($AP122)</formula>
    </cfRule>
  </conditionalFormatting>
  <conditionalFormatting sqref="AW125">
    <cfRule type="expression" priority="1083" aboveAverage="0" equalAverage="0" bottom="0" percent="0" rank="0" text="" dxfId="5535">
      <formula>NOT($AP124)</formula>
    </cfRule>
  </conditionalFormatting>
  <conditionalFormatting sqref="AV148:AV149">
    <cfRule type="expression" priority="1084" aboveAverage="0" equalAverage="0" bottom="0" percent="0" rank="0" text="" dxfId="5536">
      <formula>EXACT(AI148, "INVALID")</formula>
    </cfRule>
  </conditionalFormatting>
  <conditionalFormatting sqref="BC148:BC149">
    <cfRule type="expression" priority="1085" aboveAverage="0" equalAverage="0" bottom="0" percent="0" rank="0" text="" dxfId="5537">
      <formula>AND(NOT(ISBLANK(BC148)), EXACT(AI148, "INVALID"))</formula>
    </cfRule>
  </conditionalFormatting>
  <conditionalFormatting sqref="BD148:BD149">
    <cfRule type="expression" priority="1086" aboveAverage="0" equalAverage="0" bottom="0" percent="0" rank="0" text="" dxfId="5538">
      <formula>AND(NOT(ISBLANK(BD148)), EXACT(AI148, "INVALID"))</formula>
    </cfRule>
  </conditionalFormatting>
  <conditionalFormatting sqref="AU148:AU149">
    <cfRule type="expression" priority="1087" aboveAverage="0" equalAverage="0" bottom="0" percent="0" rank="0" text="" dxfId="5539">
      <formula>NOT($AO148)</formula>
    </cfRule>
  </conditionalFormatting>
  <conditionalFormatting sqref="AT148:AT149">
    <cfRule type="expression" priority="1088" aboveAverage="0" equalAverage="0" bottom="0" percent="0" rank="0" text="" dxfId="5540">
      <formula>REPLACE($AT148,8,LEN($AT148),"")="unused_"</formula>
    </cfRule>
  </conditionalFormatting>
  <conditionalFormatting sqref="AT148:AT149">
    <cfRule type="expression" priority="1089" aboveAverage="0" equalAverage="0" bottom="0" percent="0" rank="0" text="" dxfId="5541">
      <formula>NOT($AM148)</formula>
    </cfRule>
    <cfRule type="expression" priority="1090" aboveAverage="0" equalAverage="0" bottom="0" percent="0" rank="0" text="" dxfId="5542">
      <formula>RIGHT($AT148, 1)="*"</formula>
    </cfRule>
  </conditionalFormatting>
  <conditionalFormatting sqref="AV139:AV149">
    <cfRule type="expression" priority="1091" aboveAverage="0" equalAverage="0" bottom="0" percent="0" rank="0" text="" dxfId="5543">
      <formula>NOT($AQ139)</formula>
    </cfRule>
  </conditionalFormatting>
  <conditionalFormatting sqref="AV148:AV149">
    <cfRule type="expression" priority="1092" aboveAverage="0" equalAverage="0" bottom="0" percent="0" rank="0" text="" dxfId="5544">
      <formula>NOT($AN148)</formula>
    </cfRule>
  </conditionalFormatting>
  <conditionalFormatting sqref="AG139:AI147 AL139:AL147">
    <cfRule type="cellIs" priority="1093" operator="equal" aboveAverage="0" equalAverage="0" bottom="0" percent="0" rank="0" text="" dxfId="5545">
      <formula>"INVALID"</formula>
    </cfRule>
  </conditionalFormatting>
  <conditionalFormatting sqref="AU139:AU147">
    <cfRule type="cellIs" priority="1094" operator="equal" aboveAverage="0" equalAverage="0" bottom="0" percent="0" rank="0" text="" dxfId="5546">
      <formula>"Not Assigned"</formula>
    </cfRule>
  </conditionalFormatting>
  <conditionalFormatting sqref="AV139:AV147">
    <cfRule type="expression" priority="1095" aboveAverage="0" equalAverage="0" bottom="0" percent="0" rank="0" text="" dxfId="5547">
      <formula>EXACT(AI139, "INVALID")</formula>
    </cfRule>
  </conditionalFormatting>
  <conditionalFormatting sqref="BC139:BC147">
    <cfRule type="expression" priority="1096" aboveAverage="0" equalAverage="0" bottom="0" percent="0" rank="0" text="" dxfId="5548">
      <formula>AND(NOT(ISBLANK(BC139)), EXACT(AI139, "INVALID"))</formula>
    </cfRule>
  </conditionalFormatting>
  <conditionalFormatting sqref="BD139:BD147">
    <cfRule type="expression" priority="1097" aboveAverage="0" equalAverage="0" bottom="0" percent="0" rank="0" text="" dxfId="5549">
      <formula>AND(NOT(ISBLANK(BD139)), EXACT(AI139, "INVALID"))</formula>
    </cfRule>
  </conditionalFormatting>
  <conditionalFormatting sqref="AU139:AU147">
    <cfRule type="expression" priority="1098" aboveAverage="0" equalAverage="0" bottom="0" percent="0" rank="0" text="" dxfId="5550">
      <formula>NOT($AO139)</formula>
    </cfRule>
  </conditionalFormatting>
  <conditionalFormatting sqref="AT139:AT147">
    <cfRule type="expression" priority="1099" aboveAverage="0" equalAverage="0" bottom="0" percent="0" rank="0" text="" dxfId="5551">
      <formula>REPLACE($AT139,8,LEN($AT139),"")="unused_"</formula>
    </cfRule>
  </conditionalFormatting>
  <conditionalFormatting sqref="AM139:AM147">
    <cfRule type="cellIs" priority="1100" operator="equal" aboveAverage="0" equalAverage="0" bottom="0" percent="0" rank="0" text="" dxfId="5552">
      <formula>0</formula>
    </cfRule>
  </conditionalFormatting>
  <conditionalFormatting sqref="AN139:AN147">
    <cfRule type="cellIs" priority="1101" operator="equal" aboveAverage="0" equalAverage="0" bottom="0" percent="0" rank="0" text="" dxfId="5553">
      <formula>0</formula>
    </cfRule>
  </conditionalFormatting>
  <conditionalFormatting sqref="AO139:AO147">
    <cfRule type="cellIs" priority="1102" operator="equal" aboveAverage="0" equalAverage="0" bottom="0" percent="0" rank="0" text="" dxfId="5554">
      <formula>0</formula>
    </cfRule>
  </conditionalFormatting>
  <conditionalFormatting sqref="AP139:AP147">
    <cfRule type="cellIs" priority="1103" operator="equal" aboveAverage="0" equalAverage="0" bottom="0" percent="0" rank="0" text="" dxfId="5555">
      <formula>0</formula>
    </cfRule>
  </conditionalFormatting>
  <conditionalFormatting sqref="AQ139:AQ147">
    <cfRule type="cellIs" priority="1104" operator="equal" aboveAverage="0" equalAverage="0" bottom="0" percent="0" rank="0" text="" dxfId="5556">
      <formula>0</formula>
    </cfRule>
  </conditionalFormatting>
  <conditionalFormatting sqref="AS139:AS147">
    <cfRule type="cellIs" priority="1105" operator="equal" aboveAverage="0" equalAverage="0" bottom="0" percent="0" rank="0" text="" dxfId="5557">
      <formula>"INVALID"</formula>
    </cfRule>
  </conditionalFormatting>
  <conditionalFormatting sqref="AM139:AM147">
    <cfRule type="cellIs" priority="1106" operator="equal" aboveAverage="0" equalAverage="0" bottom="0" percent="0" rank="0" text="" dxfId="5558">
      <formula>"INVALID"</formula>
    </cfRule>
  </conditionalFormatting>
  <conditionalFormatting sqref="AN139:AN147">
    <cfRule type="cellIs" priority="1107" operator="equal" aboveAverage="0" equalAverage="0" bottom="0" percent="0" rank="0" text="" dxfId="5559">
      <formula>"INVALID"</formula>
    </cfRule>
  </conditionalFormatting>
  <conditionalFormatting sqref="AO139:AP147">
    <cfRule type="cellIs" priority="1108" operator="equal" aboveAverage="0" equalAverage="0" bottom="0" percent="0" rank="0" text="" dxfId="5560">
      <formula>"INVALID"</formula>
    </cfRule>
  </conditionalFormatting>
  <conditionalFormatting sqref="AN139:AN147">
    <cfRule type="cellIs" priority="1109" operator="equal" aboveAverage="0" equalAverage="0" bottom="0" percent="0" rank="0" text="" dxfId="5561">
      <formula>"INVALID"</formula>
    </cfRule>
  </conditionalFormatting>
  <conditionalFormatting sqref="AO139:AO147">
    <cfRule type="cellIs" priority="1110" operator="equal" aboveAverage="0" equalAverage="0" bottom="0" percent="0" rank="0" text="" dxfId="5562">
      <formula>"INVALID"</formula>
    </cfRule>
  </conditionalFormatting>
  <conditionalFormatting sqref="AP139:AP147">
    <cfRule type="cellIs" priority="1111" operator="equal" aboveAverage="0" equalAverage="0" bottom="0" percent="0" rank="0" text="" dxfId="5563">
      <formula>"INVALID"</formula>
    </cfRule>
  </conditionalFormatting>
  <conditionalFormatting sqref="AQ139:AQ147">
    <cfRule type="cellIs" priority="1112" operator="equal" aboveAverage="0" equalAverage="0" bottom="0" percent="0" rank="0" text="" dxfId="5564">
      <formula>"INVALID"</formula>
    </cfRule>
  </conditionalFormatting>
  <conditionalFormatting sqref="AT139:AT147">
    <cfRule type="expression" priority="1113" aboveAverage="0" equalAverage="0" bottom="0" percent="0" rank="0" text="" dxfId="5565">
      <formula>NOT($AM139)</formula>
    </cfRule>
    <cfRule type="expression" priority="1114" aboveAverage="0" equalAverage="0" bottom="0" percent="0" rank="0" text="" dxfId="5566">
      <formula>RIGHT($AT139, 1)="*"</formula>
    </cfRule>
  </conditionalFormatting>
  <conditionalFormatting sqref="BC139:BD147">
    <cfRule type="expression" priority="1115" aboveAverage="0" equalAverage="0" bottom="0" percent="0" rank="0" text="" dxfId="5567">
      <formula>NOT($AQ139)</formula>
    </cfRule>
  </conditionalFormatting>
  <conditionalFormatting sqref="AV139:AV147">
    <cfRule type="expression" priority="1116" aboveAverage="0" equalAverage="0" bottom="0" percent="0" rank="0" text="" dxfId="5568">
      <formula>NOT($AN139)</formula>
    </cfRule>
  </conditionalFormatting>
  <conditionalFormatting sqref="AR139:AR147">
    <cfRule type="cellIs" priority="1117" operator="equal" aboveAverage="0" equalAverage="0" bottom="0" percent="0" rank="0" text="" dxfId="5569">
      <formula>0</formula>
    </cfRule>
  </conditionalFormatting>
  <conditionalFormatting sqref="AR139:AR147">
    <cfRule type="cellIs" priority="1118" operator="equal" aboveAverage="0" equalAverage="0" bottom="0" percent="0" rank="0" text="" dxfId="5570">
      <formula>"INVALID"</formula>
    </cfRule>
  </conditionalFormatting>
  <conditionalFormatting sqref="AR139:AR147">
    <cfRule type="cellIs" priority="1119" operator="equal" aboveAverage="0" equalAverage="0" bottom="0" percent="0" rank="0" text="" dxfId="5571">
      <formula>"INVALID"</formula>
    </cfRule>
  </conditionalFormatting>
  <conditionalFormatting sqref="AG148:AI149 AL148:AL149">
    <cfRule type="cellIs" priority="1120" operator="equal" aboveAverage="0" equalAverage="0" bottom="0" percent="0" rank="0" text="" dxfId="5572">
      <formula>"INVALID"</formula>
    </cfRule>
  </conditionalFormatting>
  <conditionalFormatting sqref="AU148:AU149">
    <cfRule type="cellIs" priority="1121" operator="equal" aboveAverage="0" equalAverage="0" bottom="0" percent="0" rank="0" text="" dxfId="5573">
      <formula>"Not Assigned"</formula>
    </cfRule>
  </conditionalFormatting>
  <conditionalFormatting sqref="AM148:AM149">
    <cfRule type="cellIs" priority="1122" operator="equal" aboveAverage="0" equalAverage="0" bottom="0" percent="0" rank="0" text="" dxfId="5574">
      <formula>0</formula>
    </cfRule>
  </conditionalFormatting>
  <conditionalFormatting sqref="AN148:AN149">
    <cfRule type="cellIs" priority="1123" operator="equal" aboveAverage="0" equalAverage="0" bottom="0" percent="0" rank="0" text="" dxfId="5575">
      <formula>0</formula>
    </cfRule>
  </conditionalFormatting>
  <conditionalFormatting sqref="AO148:AO149">
    <cfRule type="cellIs" priority="1124" operator="equal" aboveAverage="0" equalAverage="0" bottom="0" percent="0" rank="0" text="" dxfId="5576">
      <formula>0</formula>
    </cfRule>
  </conditionalFormatting>
  <conditionalFormatting sqref="AP148:AP149">
    <cfRule type="cellIs" priority="1125" operator="equal" aboveAverage="0" equalAverage="0" bottom="0" percent="0" rank="0" text="" dxfId="5577">
      <formula>0</formula>
    </cfRule>
  </conditionalFormatting>
  <conditionalFormatting sqref="AQ148:AQ149">
    <cfRule type="cellIs" priority="1126" operator="equal" aboveAverage="0" equalAverage="0" bottom="0" percent="0" rank="0" text="" dxfId="5578">
      <formula>0</formula>
    </cfRule>
  </conditionalFormatting>
  <conditionalFormatting sqref="AS148:AS149">
    <cfRule type="cellIs" priority="1127" operator="equal" aboveAverage="0" equalAverage="0" bottom="0" percent="0" rank="0" text="" dxfId="5579">
      <formula>"INVALID"</formula>
    </cfRule>
  </conditionalFormatting>
  <conditionalFormatting sqref="AM148:AM149">
    <cfRule type="cellIs" priority="1128" operator="equal" aboveAverage="0" equalAverage="0" bottom="0" percent="0" rank="0" text="" dxfId="5580">
      <formula>"INVALID"</formula>
    </cfRule>
  </conditionalFormatting>
  <conditionalFormatting sqref="AN148:AN149">
    <cfRule type="cellIs" priority="1129" operator="equal" aboveAverage="0" equalAverage="0" bottom="0" percent="0" rank="0" text="" dxfId="5581">
      <formula>"INVALID"</formula>
    </cfRule>
  </conditionalFormatting>
  <conditionalFormatting sqref="AO148:AP149">
    <cfRule type="cellIs" priority="1130" operator="equal" aboveAverage="0" equalAverage="0" bottom="0" percent="0" rank="0" text="" dxfId="5582">
      <formula>"INVALID"</formula>
    </cfRule>
  </conditionalFormatting>
  <conditionalFormatting sqref="AN148:AN149">
    <cfRule type="cellIs" priority="1131" operator="equal" aboveAverage="0" equalAverage="0" bottom="0" percent="0" rank="0" text="" dxfId="5583">
      <formula>"INVALID"</formula>
    </cfRule>
  </conditionalFormatting>
  <conditionalFormatting sqref="AO148:AO149">
    <cfRule type="cellIs" priority="1132" operator="equal" aboveAverage="0" equalAverage="0" bottom="0" percent="0" rank="0" text="" dxfId="5584">
      <formula>"INVALID"</formula>
    </cfRule>
  </conditionalFormatting>
  <conditionalFormatting sqref="AP148:AP149">
    <cfRule type="cellIs" priority="1133" operator="equal" aboveAverage="0" equalAverage="0" bottom="0" percent="0" rank="0" text="" dxfId="5585">
      <formula>"INVALID"</formula>
    </cfRule>
  </conditionalFormatting>
  <conditionalFormatting sqref="AQ148:AQ149">
    <cfRule type="cellIs" priority="1134" operator="equal" aboveAverage="0" equalAverage="0" bottom="0" percent="0" rank="0" text="" dxfId="5586">
      <formula>"INVALID"</formula>
    </cfRule>
  </conditionalFormatting>
  <conditionalFormatting sqref="AR148:AR149">
    <cfRule type="cellIs" priority="1135" operator="equal" aboveAverage="0" equalAverage="0" bottom="0" percent="0" rank="0" text="" dxfId="5587">
      <formula>0</formula>
    </cfRule>
  </conditionalFormatting>
  <conditionalFormatting sqref="AR148:AR149">
    <cfRule type="cellIs" priority="1136" operator="equal" aboveAverage="0" equalAverage="0" bottom="0" percent="0" rank="0" text="" dxfId="5588">
      <formula>"INVALID"</formula>
    </cfRule>
  </conditionalFormatting>
  <conditionalFormatting sqref="AR148:AR149">
    <cfRule type="cellIs" priority="1137" operator="equal" aboveAverage="0" equalAverage="0" bottom="0" percent="0" rank="0" text="" dxfId="5589">
      <formula>"INVALID"</formula>
    </cfRule>
  </conditionalFormatting>
  <conditionalFormatting sqref="AU215:AU216">
    <cfRule type="cellIs" priority="1138" operator="equal" aboveAverage="0" equalAverage="0" bottom="0" percent="0" rank="0" text="" dxfId="5590">
      <formula>"Not Assigned"</formula>
    </cfRule>
  </conditionalFormatting>
  <conditionalFormatting sqref="AG215:AI216 AL215:AL216">
    <cfRule type="cellIs" priority="1139" operator="equal" aboveAverage="0" equalAverage="0" bottom="0" percent="0" rank="0" text="" dxfId="5591">
      <formula>"INVALID"</formula>
    </cfRule>
  </conditionalFormatting>
  <conditionalFormatting sqref="AM215:AM216">
    <cfRule type="cellIs" priority="1140" operator="equal" aboveAverage="0" equalAverage="0" bottom="0" percent="0" rank="0" text="" dxfId="5592">
      <formula>0</formula>
    </cfRule>
  </conditionalFormatting>
  <conditionalFormatting sqref="AN215:AN216">
    <cfRule type="cellIs" priority="1141" operator="equal" aboveAverage="0" equalAverage="0" bottom="0" percent="0" rank="0" text="" dxfId="5593">
      <formula>0</formula>
    </cfRule>
  </conditionalFormatting>
  <conditionalFormatting sqref="AO215:AO216">
    <cfRule type="cellIs" priority="1142" operator="equal" aboveAverage="0" equalAverage="0" bottom="0" percent="0" rank="0" text="" dxfId="5594">
      <formula>0</formula>
    </cfRule>
  </conditionalFormatting>
  <conditionalFormatting sqref="AP215:AP216">
    <cfRule type="cellIs" priority="1143" operator="equal" aboveAverage="0" equalAverage="0" bottom="0" percent="0" rank="0" text="" dxfId="5595">
      <formula>0</formula>
    </cfRule>
  </conditionalFormatting>
  <conditionalFormatting sqref="AQ215:AQ216">
    <cfRule type="cellIs" priority="1144" operator="equal" aboveAverage="0" equalAverage="0" bottom="0" percent="0" rank="0" text="" dxfId="5596">
      <formula>0</formula>
    </cfRule>
  </conditionalFormatting>
  <conditionalFormatting sqref="AS215:AS216">
    <cfRule type="cellIs" priority="1145" operator="equal" aboveAverage="0" equalAverage="0" bottom="0" percent="0" rank="0" text="" dxfId="5597">
      <formula>"INVALID"</formula>
    </cfRule>
  </conditionalFormatting>
  <conditionalFormatting sqref="AM215:AM216">
    <cfRule type="cellIs" priority="1146" operator="equal" aboveAverage="0" equalAverage="0" bottom="0" percent="0" rank="0" text="" dxfId="5598">
      <formula>"INVALID"</formula>
    </cfRule>
  </conditionalFormatting>
  <conditionalFormatting sqref="AN215:AN216">
    <cfRule type="cellIs" priority="1147" operator="equal" aboveAverage="0" equalAverage="0" bottom="0" percent="0" rank="0" text="" dxfId="5599">
      <formula>"INVALID"</formula>
    </cfRule>
  </conditionalFormatting>
  <conditionalFormatting sqref="AO215:AP216">
    <cfRule type="cellIs" priority="1148" operator="equal" aboveAverage="0" equalAverage="0" bottom="0" percent="0" rank="0" text="" dxfId="5600">
      <formula>"INVALID"</formula>
    </cfRule>
  </conditionalFormatting>
  <conditionalFormatting sqref="AN215:AN216">
    <cfRule type="cellIs" priority="1149" operator="equal" aboveAverage="0" equalAverage="0" bottom="0" percent="0" rank="0" text="" dxfId="5601">
      <formula>"INVALID"</formula>
    </cfRule>
  </conditionalFormatting>
  <conditionalFormatting sqref="AO215:AO216">
    <cfRule type="cellIs" priority="1150" operator="equal" aboveAverage="0" equalAverage="0" bottom="0" percent="0" rank="0" text="" dxfId="5602">
      <formula>"INVALID"</formula>
    </cfRule>
  </conditionalFormatting>
  <conditionalFormatting sqref="AP215:AP216">
    <cfRule type="cellIs" priority="1151" operator="equal" aboveAverage="0" equalAverage="0" bottom="0" percent="0" rank="0" text="" dxfId="5603">
      <formula>"INVALID"</formula>
    </cfRule>
  </conditionalFormatting>
  <conditionalFormatting sqref="AQ215:AQ216">
    <cfRule type="cellIs" priority="1152" operator="equal" aboveAverage="0" equalAverage="0" bottom="0" percent="0" rank="0" text="" dxfId="5604">
      <formula>"INVALID"</formula>
    </cfRule>
  </conditionalFormatting>
  <conditionalFormatting sqref="AR215:AR216">
    <cfRule type="cellIs" priority="1153" operator="equal" aboveAverage="0" equalAverage="0" bottom="0" percent="0" rank="0" text="" dxfId="5605">
      <formula>0</formula>
    </cfRule>
  </conditionalFormatting>
  <conditionalFormatting sqref="AR215:AR216">
    <cfRule type="cellIs" priority="1154" operator="equal" aboveAverage="0" equalAverage="0" bottom="0" percent="0" rank="0" text="" dxfId="5606">
      <formula>"INVALID"</formula>
    </cfRule>
  </conditionalFormatting>
  <conditionalFormatting sqref="AR215:AR216">
    <cfRule type="cellIs" priority="1155" operator="equal" aboveAverage="0" equalAverage="0" bottom="0" percent="0" rank="0" text="" dxfId="5607">
      <formula>"INVALID"</formula>
    </cfRule>
  </conditionalFormatting>
  <conditionalFormatting sqref="AU208:AU214">
    <cfRule type="cellIs" priority="1156" operator="equal" aboveAverage="0" equalAverage="0" bottom="0" percent="0" rank="0" text="" dxfId="5608">
      <formula>"Not Assigned"</formula>
    </cfRule>
  </conditionalFormatting>
  <conditionalFormatting sqref="AG208:AI214 AL208:AL214">
    <cfRule type="cellIs" priority="1157" operator="equal" aboveAverage="0" equalAverage="0" bottom="0" percent="0" rank="0" text="" dxfId="5609">
      <formula>"INVALID"</formula>
    </cfRule>
  </conditionalFormatting>
  <conditionalFormatting sqref="AV208:AV214">
    <cfRule type="expression" priority="1158" aboveAverage="0" equalAverage="0" bottom="0" percent="0" rank="0" text="" dxfId="5610">
      <formula>EXACT(AI208, "INVALID")</formula>
    </cfRule>
  </conditionalFormatting>
  <conditionalFormatting sqref="BD209:BD214">
    <cfRule type="expression" priority="1159" aboveAverage="0" equalAverage="0" bottom="0" percent="0" rank="0" text="" dxfId="5611">
      <formula>AND(NOT(ISBLANK(BD209)), EXACT(AI209, "INVALID"))</formula>
    </cfRule>
  </conditionalFormatting>
  <conditionalFormatting sqref="AU208:AU214">
    <cfRule type="expression" priority="1160" aboveAverage="0" equalAverage="0" bottom="0" percent="0" rank="0" text="" dxfId="5612">
      <formula>NOT($AO208)</formula>
    </cfRule>
  </conditionalFormatting>
  <conditionalFormatting sqref="AT208:AT214">
    <cfRule type="expression" priority="1161" aboveAverage="0" equalAverage="0" bottom="0" percent="0" rank="0" text="" dxfId="5613">
      <formula>REPLACE($AT208,8,LEN($AT208),"")="unused_"</formula>
    </cfRule>
  </conditionalFormatting>
  <conditionalFormatting sqref="AM208:AM214">
    <cfRule type="cellIs" priority="1162" operator="equal" aboveAverage="0" equalAverage="0" bottom="0" percent="0" rank="0" text="" dxfId="5614">
      <formula>0</formula>
    </cfRule>
  </conditionalFormatting>
  <conditionalFormatting sqref="AN208:AN214">
    <cfRule type="cellIs" priority="1163" operator="equal" aboveAverage="0" equalAverage="0" bottom="0" percent="0" rank="0" text="" dxfId="5615">
      <formula>0</formula>
    </cfRule>
  </conditionalFormatting>
  <conditionalFormatting sqref="AO208:AO214">
    <cfRule type="cellIs" priority="1164" operator="equal" aboveAverage="0" equalAverage="0" bottom="0" percent="0" rank="0" text="" dxfId="5616">
      <formula>0</formula>
    </cfRule>
  </conditionalFormatting>
  <conditionalFormatting sqref="AP208:AP214">
    <cfRule type="cellIs" priority="1165" operator="equal" aboveAverage="0" equalAverage="0" bottom="0" percent="0" rank="0" text="" dxfId="5617">
      <formula>0</formula>
    </cfRule>
  </conditionalFormatting>
  <conditionalFormatting sqref="AQ208:AQ214">
    <cfRule type="cellIs" priority="1166" operator="equal" aboveAverage="0" equalAverage="0" bottom="0" percent="0" rank="0" text="" dxfId="5618">
      <formula>0</formula>
    </cfRule>
  </conditionalFormatting>
  <conditionalFormatting sqref="AS208:AS214">
    <cfRule type="cellIs" priority="1167" operator="equal" aboveAverage="0" equalAverage="0" bottom="0" percent="0" rank="0" text="" dxfId="5619">
      <formula>"INVALID"</formula>
    </cfRule>
  </conditionalFormatting>
  <conditionalFormatting sqref="AM208:AM214">
    <cfRule type="cellIs" priority="1168" operator="equal" aboveAverage="0" equalAverage="0" bottom="0" percent="0" rank="0" text="" dxfId="5620">
      <formula>"INVALID"</formula>
    </cfRule>
  </conditionalFormatting>
  <conditionalFormatting sqref="AN208:AN214">
    <cfRule type="cellIs" priority="1169" operator="equal" aboveAverage="0" equalAverage="0" bottom="0" percent="0" rank="0" text="" dxfId="5621">
      <formula>"INVALID"</formula>
    </cfRule>
  </conditionalFormatting>
  <conditionalFormatting sqref="AO208:AP214">
    <cfRule type="cellIs" priority="1170" operator="equal" aboveAverage="0" equalAverage="0" bottom="0" percent="0" rank="0" text="" dxfId="5622">
      <formula>"INVALID"</formula>
    </cfRule>
  </conditionalFormatting>
  <conditionalFormatting sqref="AN208:AN214">
    <cfRule type="cellIs" priority="1171" operator="equal" aboveAverage="0" equalAverage="0" bottom="0" percent="0" rank="0" text="" dxfId="5623">
      <formula>"INVALID"</formula>
    </cfRule>
  </conditionalFormatting>
  <conditionalFormatting sqref="AO208:AO214">
    <cfRule type="cellIs" priority="1172" operator="equal" aboveAverage="0" equalAverage="0" bottom="0" percent="0" rank="0" text="" dxfId="5624">
      <formula>"INVALID"</formula>
    </cfRule>
  </conditionalFormatting>
  <conditionalFormatting sqref="AP208:AP214">
    <cfRule type="cellIs" priority="1173" operator="equal" aboveAverage="0" equalAverage="0" bottom="0" percent="0" rank="0" text="" dxfId="5625">
      <formula>"INVALID"</formula>
    </cfRule>
  </conditionalFormatting>
  <conditionalFormatting sqref="AQ208:AQ214">
    <cfRule type="cellIs" priority="1174" operator="equal" aboveAverage="0" equalAverage="0" bottom="0" percent="0" rank="0" text="" dxfId="5626">
      <formula>"INVALID"</formula>
    </cfRule>
  </conditionalFormatting>
  <conditionalFormatting sqref="AT208:AT214">
    <cfRule type="expression" priority="1175" aboveAverage="0" equalAverage="0" bottom="0" percent="0" rank="0" text="" dxfId="5627">
      <formula>NOT($AM208)</formula>
    </cfRule>
    <cfRule type="expression" priority="1176" aboveAverage="0" equalAverage="0" bottom="0" percent="0" rank="0" text="" dxfId="5628">
      <formula>RIGHT($AT208, 1)="*"</formula>
    </cfRule>
  </conditionalFormatting>
  <conditionalFormatting sqref="BD209:BD214">
    <cfRule type="expression" priority="1177" aboveAverage="0" equalAverage="0" bottom="0" percent="0" rank="0" text="" dxfId="5629">
      <formula>NOT($AQ209)</formula>
    </cfRule>
  </conditionalFormatting>
  <conditionalFormatting sqref="AV208:AV214">
    <cfRule type="expression" priority="1178" aboveAverage="0" equalAverage="0" bottom="0" percent="0" rank="0" text="" dxfId="5630">
      <formula>NOT($AN208)</formula>
    </cfRule>
  </conditionalFormatting>
  <conditionalFormatting sqref="AR208:AR214">
    <cfRule type="cellIs" priority="1179" operator="equal" aboveAverage="0" equalAverage="0" bottom="0" percent="0" rank="0" text="" dxfId="5631">
      <formula>0</formula>
    </cfRule>
  </conditionalFormatting>
  <conditionalFormatting sqref="AR208:AR214">
    <cfRule type="cellIs" priority="1180" operator="equal" aboveAverage="0" equalAverage="0" bottom="0" percent="0" rank="0" text="" dxfId="5632">
      <formula>"INVALID"</formula>
    </cfRule>
  </conditionalFormatting>
  <conditionalFormatting sqref="AR208:AR214">
    <cfRule type="cellIs" priority="1181" operator="equal" aboveAverage="0" equalAverage="0" bottom="0" percent="0" rank="0" text="" dxfId="5633">
      <formula>"INVALID"</formula>
    </cfRule>
  </conditionalFormatting>
  <conditionalFormatting sqref="AW211">
    <cfRule type="expression" priority="1182" aboveAverage="0" equalAverage="0" bottom="0" percent="0" rank="0" text="" dxfId="5634">
      <formula>NOT($AP211)</formula>
    </cfRule>
  </conditionalFormatting>
  <conditionalFormatting sqref="AU218">
    <cfRule type="cellIs" priority="1183" operator="equal" aboveAverage="0" equalAverage="0" bottom="0" percent="0" rank="0" text="" dxfId="5635">
      <formula>"Not Assigned"</formula>
    </cfRule>
  </conditionalFormatting>
  <conditionalFormatting sqref="AM218:AS218 AG218:AI220 AG221:AG227 AL218:AL220">
    <cfRule type="cellIs" priority="1184" operator="equal" aboveAverage="0" equalAverage="0" bottom="0" percent="0" rank="0" text="" dxfId="5636">
      <formula>"INVALID"</formula>
    </cfRule>
  </conditionalFormatting>
  <conditionalFormatting sqref="AV218">
    <cfRule type="expression" priority="1185" aboveAverage="0" equalAverage="0" bottom="0" percent="0" rank="0" text="" dxfId="5637">
      <formula>EXACT(AI218, "INVALID")</formula>
    </cfRule>
  </conditionalFormatting>
  <conditionalFormatting sqref="AU218:AU220">
    <cfRule type="expression" priority="1186" aboveAverage="0" equalAverage="0" bottom="0" percent="0" rank="0" text="" dxfId="5638">
      <formula>NOT($AO218)</formula>
    </cfRule>
  </conditionalFormatting>
  <conditionalFormatting sqref="AT218:AT220">
    <cfRule type="expression" priority="1187" aboveAverage="0" equalAverage="0" bottom="0" percent="0" rank="0" text="" dxfId="5639">
      <formula>REPLACE($AT218,8,LEN($AT218),"")="unused_"</formula>
    </cfRule>
  </conditionalFormatting>
  <conditionalFormatting sqref="AM218:AR218">
    <cfRule type="cellIs" priority="1188" operator="equal" aboveAverage="0" equalAverage="0" bottom="0" percent="0" rank="0" text="" dxfId="5640">
      <formula>0</formula>
    </cfRule>
  </conditionalFormatting>
  <conditionalFormatting sqref="AT218:AT220">
    <cfRule type="expression" priority="1189" aboveAverage="0" equalAverage="0" bottom="0" percent="0" rank="0" text="" dxfId="5641">
      <formula>NOT($AM218)</formula>
    </cfRule>
    <cfRule type="expression" priority="1190" aboveAverage="0" equalAverage="0" bottom="0" percent="0" rank="0" text="" dxfId="5642">
      <formula>RIGHT($AT218, 1)="*"</formula>
    </cfRule>
  </conditionalFormatting>
  <conditionalFormatting sqref="AV218:AV220">
    <cfRule type="expression" priority="1191" aboveAverage="0" equalAverage="0" bottom="0" percent="0" rank="0" text="" dxfId="5643">
      <formula>NOT($AQ218)</formula>
    </cfRule>
  </conditionalFormatting>
  <conditionalFormatting sqref="AV218:AV220">
    <cfRule type="expression" priority="1192" aboveAverage="0" equalAverage="0" bottom="0" percent="0" rank="0" text="" dxfId="5644">
      <formula>NOT($AN218)</formula>
    </cfRule>
  </conditionalFormatting>
  <conditionalFormatting sqref="AU218:AU220">
    <cfRule type="cellIs" priority="1193" operator="equal" aboveAverage="0" equalAverage="0" bottom="0" percent="0" rank="0" text="" dxfId="5645">
      <formula>"Not Assigned"</formula>
    </cfRule>
  </conditionalFormatting>
  <conditionalFormatting sqref="AG218:AI220 AL218:AL220 AG221:AG227">
    <cfRule type="cellIs" priority="1194" operator="equal" aboveAverage="0" equalAverage="0" bottom="0" percent="0" rank="0" text="" dxfId="5646">
      <formula>"INVALID"</formula>
    </cfRule>
  </conditionalFormatting>
  <conditionalFormatting sqref="AM218:AM220">
    <cfRule type="cellIs" priority="1195" operator="equal" aboveAverage="0" equalAverage="0" bottom="0" percent="0" rank="0" text="" dxfId="5647">
      <formula>0</formula>
    </cfRule>
  </conditionalFormatting>
  <conditionalFormatting sqref="AN218:AN220">
    <cfRule type="cellIs" priority="1196" operator="equal" aboveAverage="0" equalAverage="0" bottom="0" percent="0" rank="0" text="" dxfId="5648">
      <formula>0</formula>
    </cfRule>
  </conditionalFormatting>
  <conditionalFormatting sqref="AO218:AO220">
    <cfRule type="cellIs" priority="1197" operator="equal" aboveAverage="0" equalAverage="0" bottom="0" percent="0" rank="0" text="" dxfId="5649">
      <formula>0</formula>
    </cfRule>
  </conditionalFormatting>
  <conditionalFormatting sqref="AP218:AP220">
    <cfRule type="cellIs" priority="1198" operator="equal" aboveAverage="0" equalAverage="0" bottom="0" percent="0" rank="0" text="" dxfId="5650">
      <formula>0</formula>
    </cfRule>
  </conditionalFormatting>
  <conditionalFormatting sqref="AQ218:AQ220">
    <cfRule type="cellIs" priority="1199" operator="equal" aboveAverage="0" equalAverage="0" bottom="0" percent="0" rank="0" text="" dxfId="5651">
      <formula>0</formula>
    </cfRule>
  </conditionalFormatting>
  <conditionalFormatting sqref="AS218:AS220">
    <cfRule type="cellIs" priority="1200" operator="equal" aboveAverage="0" equalAverage="0" bottom="0" percent="0" rank="0" text="" dxfId="5652">
      <formula>"INVALID"</formula>
    </cfRule>
  </conditionalFormatting>
  <conditionalFormatting sqref="AM218:AM220">
    <cfRule type="cellIs" priority="1201" operator="equal" aboveAverage="0" equalAverage="0" bottom="0" percent="0" rank="0" text="" dxfId="5653">
      <formula>"INVALID"</formula>
    </cfRule>
  </conditionalFormatting>
  <conditionalFormatting sqref="AN218:AN220">
    <cfRule type="cellIs" priority="1202" operator="equal" aboveAverage="0" equalAverage="0" bottom="0" percent="0" rank="0" text="" dxfId="5654">
      <formula>"INVALID"</formula>
    </cfRule>
  </conditionalFormatting>
  <conditionalFormatting sqref="AO218:AP220">
    <cfRule type="cellIs" priority="1203" operator="equal" aboveAverage="0" equalAverage="0" bottom="0" percent="0" rank="0" text="" dxfId="5655">
      <formula>"INVALID"</formula>
    </cfRule>
  </conditionalFormatting>
  <conditionalFormatting sqref="AN218:AN220">
    <cfRule type="cellIs" priority="1204" operator="equal" aboveAverage="0" equalAverage="0" bottom="0" percent="0" rank="0" text="" dxfId="5656">
      <formula>"INVALID"</formula>
    </cfRule>
  </conditionalFormatting>
  <conditionalFormatting sqref="AO218:AO220">
    <cfRule type="cellIs" priority="1205" operator="equal" aboveAverage="0" equalAverage="0" bottom="0" percent="0" rank="0" text="" dxfId="5657">
      <formula>"INVALID"</formula>
    </cfRule>
  </conditionalFormatting>
  <conditionalFormatting sqref="AP218:AP220">
    <cfRule type="cellIs" priority="1206" operator="equal" aboveAverage="0" equalAverage="0" bottom="0" percent="0" rank="0" text="" dxfId="5658">
      <formula>"INVALID"</formula>
    </cfRule>
  </conditionalFormatting>
  <conditionalFormatting sqref="AQ218:AQ220">
    <cfRule type="cellIs" priority="1207" operator="equal" aboveAverage="0" equalAverage="0" bottom="0" percent="0" rank="0" text="" dxfId="5659">
      <formula>"INVALID"</formula>
    </cfRule>
  </conditionalFormatting>
  <conditionalFormatting sqref="AR218:AR220">
    <cfRule type="cellIs" priority="1208" operator="equal" aboveAverage="0" equalAverage="0" bottom="0" percent="0" rank="0" text="" dxfId="5660">
      <formula>0</formula>
    </cfRule>
  </conditionalFormatting>
  <conditionalFormatting sqref="AR218:AR220">
    <cfRule type="cellIs" priority="1209" operator="equal" aboveAverage="0" equalAverage="0" bottom="0" percent="0" rank="0" text="" dxfId="5661">
      <formula>"INVALID"</formula>
    </cfRule>
  </conditionalFormatting>
  <conditionalFormatting sqref="AR218:AR220">
    <cfRule type="cellIs" priority="1210" operator="equal" aboveAverage="0" equalAverage="0" bottom="0" percent="0" rank="0" text="" dxfId="5662">
      <formula>"INVALID"</formula>
    </cfRule>
  </conditionalFormatting>
  <conditionalFormatting sqref="AU219:AU220">
    <cfRule type="cellIs" priority="1211" operator="equal" aboveAverage="0" equalAverage="0" bottom="0" percent="0" rank="0" text="" dxfId="5663">
      <formula>"Not Assigned"</formula>
    </cfRule>
  </conditionalFormatting>
  <conditionalFormatting sqref="AV219:AV220">
    <cfRule type="expression" priority="1212" aboveAverage="0" equalAverage="0" bottom="0" percent="0" rank="0" text="" dxfId="5664">
      <formula>EXACT(AI219, "INVALID")</formula>
    </cfRule>
  </conditionalFormatting>
  <conditionalFormatting sqref="BC219:BC220">
    <cfRule type="expression" priority="1213" aboveAverage="0" equalAverage="0" bottom="0" percent="0" rank="0" text="" dxfId="5665">
      <formula>AND(NOT(ISBLANK(BC219)), EXACT(AI219, "INVALID"))</formula>
    </cfRule>
  </conditionalFormatting>
  <conditionalFormatting sqref="BD219:BD220">
    <cfRule type="expression" priority="1214" aboveAverage="0" equalAverage="0" bottom="0" percent="0" rank="0" text="" dxfId="5666">
      <formula>AND(NOT(ISBLANK(BD219)), EXACT(AI219, "INVALID"))</formula>
    </cfRule>
  </conditionalFormatting>
  <conditionalFormatting sqref="AM219:AM220">
    <cfRule type="cellIs" priority="1215" operator="equal" aboveAverage="0" equalAverage="0" bottom="0" percent="0" rank="0" text="" dxfId="5667">
      <formula>0</formula>
    </cfRule>
  </conditionalFormatting>
  <conditionalFormatting sqref="AN219:AN220">
    <cfRule type="cellIs" priority="1216" operator="equal" aboveAverage="0" equalAverage="0" bottom="0" percent="0" rank="0" text="" dxfId="5668">
      <formula>0</formula>
    </cfRule>
  </conditionalFormatting>
  <conditionalFormatting sqref="AO219:AO220">
    <cfRule type="cellIs" priority="1217" operator="equal" aboveAverage="0" equalAverage="0" bottom="0" percent="0" rank="0" text="" dxfId="5669">
      <formula>0</formula>
    </cfRule>
  </conditionalFormatting>
  <conditionalFormatting sqref="AP219:AP220">
    <cfRule type="cellIs" priority="1218" operator="equal" aboveAverage="0" equalAverage="0" bottom="0" percent="0" rank="0" text="" dxfId="5670">
      <formula>0</formula>
    </cfRule>
  </conditionalFormatting>
  <conditionalFormatting sqref="AQ219:AQ220">
    <cfRule type="cellIs" priority="1219" operator="equal" aboveAverage="0" equalAverage="0" bottom="0" percent="0" rank="0" text="" dxfId="5671">
      <formula>0</formula>
    </cfRule>
  </conditionalFormatting>
  <conditionalFormatting sqref="AS219:AS220">
    <cfRule type="cellIs" priority="1220" operator="equal" aboveAverage="0" equalAverage="0" bottom="0" percent="0" rank="0" text="" dxfId="5672">
      <formula>"INVALID"</formula>
    </cfRule>
  </conditionalFormatting>
  <conditionalFormatting sqref="AM219:AM220">
    <cfRule type="cellIs" priority="1221" operator="equal" aboveAverage="0" equalAverage="0" bottom="0" percent="0" rank="0" text="" dxfId="5673">
      <formula>"INVALID"</formula>
    </cfRule>
  </conditionalFormatting>
  <conditionalFormatting sqref="AN219:AN220">
    <cfRule type="cellIs" priority="1222" operator="equal" aboveAverage="0" equalAverage="0" bottom="0" percent="0" rank="0" text="" dxfId="5674">
      <formula>"INVALID"</formula>
    </cfRule>
  </conditionalFormatting>
  <conditionalFormatting sqref="AO219:AP220">
    <cfRule type="cellIs" priority="1223" operator="equal" aboveAverage="0" equalAverage="0" bottom="0" percent="0" rank="0" text="" dxfId="5675">
      <formula>"INVALID"</formula>
    </cfRule>
  </conditionalFormatting>
  <conditionalFormatting sqref="AN219:AN220">
    <cfRule type="cellIs" priority="1224" operator="equal" aboveAverage="0" equalAverage="0" bottom="0" percent="0" rank="0" text="" dxfId="5676">
      <formula>"INVALID"</formula>
    </cfRule>
  </conditionalFormatting>
  <conditionalFormatting sqref="AO219:AO220">
    <cfRule type="cellIs" priority="1225" operator="equal" aboveAverage="0" equalAverage="0" bottom="0" percent="0" rank="0" text="" dxfId="5677">
      <formula>"INVALID"</formula>
    </cfRule>
  </conditionalFormatting>
  <conditionalFormatting sqref="AP219:AP220">
    <cfRule type="cellIs" priority="1226" operator="equal" aboveAverage="0" equalAverage="0" bottom="0" percent="0" rank="0" text="" dxfId="5678">
      <formula>"INVALID"</formula>
    </cfRule>
  </conditionalFormatting>
  <conditionalFormatting sqref="AQ219:AQ220">
    <cfRule type="cellIs" priority="1227" operator="equal" aboveAverage="0" equalAverage="0" bottom="0" percent="0" rank="0" text="" dxfId="5679">
      <formula>"INVALID"</formula>
    </cfRule>
  </conditionalFormatting>
  <conditionalFormatting sqref="AR219:AR220">
    <cfRule type="cellIs" priority="1228" operator="equal" aboveAverage="0" equalAverage="0" bottom="0" percent="0" rank="0" text="" dxfId="5680">
      <formula>0</formula>
    </cfRule>
  </conditionalFormatting>
  <conditionalFormatting sqref="AR219:AR220">
    <cfRule type="cellIs" priority="1229" operator="equal" aboveAverage="0" equalAverage="0" bottom="0" percent="0" rank="0" text="" dxfId="5681">
      <formula>"INVALID"</formula>
    </cfRule>
  </conditionalFormatting>
  <conditionalFormatting sqref="AR219:AR220">
    <cfRule type="cellIs" priority="1230" operator="equal" aboveAverage="0" equalAverage="0" bottom="0" percent="0" rank="0" text="" dxfId="5682">
      <formula>"INVALID"</formula>
    </cfRule>
  </conditionalFormatting>
  <conditionalFormatting sqref="AU229:AU232">
    <cfRule type="cellIs" priority="1231" operator="equal" aboveAverage="0" equalAverage="0" bottom="0" percent="0" rank="0" text="" dxfId="5683">
      <formula>"Not Assigned"</formula>
    </cfRule>
  </conditionalFormatting>
  <conditionalFormatting sqref="AG229:AI232 AL229:AL232">
    <cfRule type="cellIs" priority="1232" operator="equal" aboveAverage="0" equalAverage="0" bottom="0" percent="0" rank="0" text="" dxfId="5684">
      <formula>"INVALID"</formula>
    </cfRule>
  </conditionalFormatting>
  <conditionalFormatting sqref="AV229:AV232">
    <cfRule type="expression" priority="1233" aboveAverage="0" equalAverage="0" bottom="0" percent="0" rank="0" text="" dxfId="5685">
      <formula>EXACT(AI229, "INVALID")</formula>
    </cfRule>
  </conditionalFormatting>
  <conditionalFormatting sqref="BC229:BC236">
    <cfRule type="expression" priority="1234" aboveAverage="0" equalAverage="0" bottom="0" percent="0" rank="0" text="" dxfId="5686">
      <formula>AND(NOT(ISBLANK(BC229)), EXACT(AI229, "INVALID"))</formula>
    </cfRule>
  </conditionalFormatting>
  <conditionalFormatting sqref="BD229:BD232">
    <cfRule type="expression" priority="1235" aboveAverage="0" equalAverage="0" bottom="0" percent="0" rank="0" text="" dxfId="5687">
      <formula>AND(NOT(ISBLANK(BD229)), EXACT(AI229, "INVALID"))</formula>
    </cfRule>
  </conditionalFormatting>
  <conditionalFormatting sqref="AU229:AU232">
    <cfRule type="expression" priority="1236" aboveAverage="0" equalAverage="0" bottom="0" percent="0" rank="0" text="" dxfId="5688">
      <formula>NOT($AO229)</formula>
    </cfRule>
  </conditionalFormatting>
  <conditionalFormatting sqref="AT229:AT232">
    <cfRule type="expression" priority="1237" aboveAverage="0" equalAverage="0" bottom="0" percent="0" rank="0" text="" dxfId="5689">
      <formula>REPLACE($AT229,8,LEN($AT229),"")="unused_"</formula>
    </cfRule>
  </conditionalFormatting>
  <conditionalFormatting sqref="AM229:AM232">
    <cfRule type="cellIs" priority="1238" operator="equal" aboveAverage="0" equalAverage="0" bottom="0" percent="0" rank="0" text="" dxfId="5690">
      <formula>0</formula>
    </cfRule>
  </conditionalFormatting>
  <conditionalFormatting sqref="AN229:AN232">
    <cfRule type="cellIs" priority="1239" operator="equal" aboveAverage="0" equalAverage="0" bottom="0" percent="0" rank="0" text="" dxfId="5691">
      <formula>0</formula>
    </cfRule>
  </conditionalFormatting>
  <conditionalFormatting sqref="AO229:AO232">
    <cfRule type="cellIs" priority="1240" operator="equal" aboveAverage="0" equalAverage="0" bottom="0" percent="0" rank="0" text="" dxfId="5692">
      <formula>0</formula>
    </cfRule>
  </conditionalFormatting>
  <conditionalFormatting sqref="AP229:AP232">
    <cfRule type="cellIs" priority="1241" operator="equal" aboveAverage="0" equalAverage="0" bottom="0" percent="0" rank="0" text="" dxfId="5693">
      <formula>0</formula>
    </cfRule>
  </conditionalFormatting>
  <conditionalFormatting sqref="AQ229:AQ232">
    <cfRule type="cellIs" priority="1242" operator="equal" aboveAverage="0" equalAverage="0" bottom="0" percent="0" rank="0" text="" dxfId="5694">
      <formula>0</formula>
    </cfRule>
  </conditionalFormatting>
  <conditionalFormatting sqref="AS229:AS232">
    <cfRule type="cellIs" priority="1243" operator="equal" aboveAverage="0" equalAverage="0" bottom="0" percent="0" rank="0" text="" dxfId="5695">
      <formula>"INVALID"</formula>
    </cfRule>
  </conditionalFormatting>
  <conditionalFormatting sqref="AM229:AM232">
    <cfRule type="cellIs" priority="1244" operator="equal" aboveAverage="0" equalAverage="0" bottom="0" percent="0" rank="0" text="" dxfId="5696">
      <formula>"INVALID"</formula>
    </cfRule>
  </conditionalFormatting>
  <conditionalFormatting sqref="AN229:AN232">
    <cfRule type="cellIs" priority="1245" operator="equal" aboveAverage="0" equalAverage="0" bottom="0" percent="0" rank="0" text="" dxfId="5697">
      <formula>"INVALID"</formula>
    </cfRule>
  </conditionalFormatting>
  <conditionalFormatting sqref="AO229:AP232">
    <cfRule type="cellIs" priority="1246" operator="equal" aboveAverage="0" equalAverage="0" bottom="0" percent="0" rank="0" text="" dxfId="5698">
      <formula>"INVALID"</formula>
    </cfRule>
  </conditionalFormatting>
  <conditionalFormatting sqref="AN229:AN232">
    <cfRule type="cellIs" priority="1247" operator="equal" aboveAverage="0" equalAverage="0" bottom="0" percent="0" rank="0" text="" dxfId="5699">
      <formula>"INVALID"</formula>
    </cfRule>
  </conditionalFormatting>
  <conditionalFormatting sqref="AO229:AO232">
    <cfRule type="cellIs" priority="1248" operator="equal" aboveAverage="0" equalAverage="0" bottom="0" percent="0" rank="0" text="" dxfId="5700">
      <formula>"INVALID"</formula>
    </cfRule>
  </conditionalFormatting>
  <conditionalFormatting sqref="AP229:AP232">
    <cfRule type="cellIs" priority="1249" operator="equal" aboveAverage="0" equalAverage="0" bottom="0" percent="0" rank="0" text="" dxfId="5701">
      <formula>"INVALID"</formula>
    </cfRule>
  </conditionalFormatting>
  <conditionalFormatting sqref="AQ229:AQ232">
    <cfRule type="cellIs" priority="1250" operator="equal" aboveAverage="0" equalAverage="0" bottom="0" percent="0" rank="0" text="" dxfId="5702">
      <formula>"INVALID"</formula>
    </cfRule>
  </conditionalFormatting>
  <conditionalFormatting sqref="AT229:AT232">
    <cfRule type="expression" priority="1251" aboveAverage="0" equalAverage="0" bottom="0" percent="0" rank="0" text="" dxfId="5703">
      <formula>NOT($AM229)</formula>
    </cfRule>
    <cfRule type="expression" priority="1252" aboveAverage="0" equalAverage="0" bottom="0" percent="0" rank="0" text="" dxfId="5704">
      <formula>RIGHT($AT229, 1)="*"</formula>
    </cfRule>
  </conditionalFormatting>
  <conditionalFormatting sqref="BC229:BD229">
    <cfRule type="expression" priority="1253" aboveAverage="0" equalAverage="0" bottom="0" percent="0" rank="0" text="" dxfId="5705">
      <formula>NOT($AQ229)</formula>
    </cfRule>
  </conditionalFormatting>
  <conditionalFormatting sqref="AV229:AV232">
    <cfRule type="expression" priority="1254" aboveAverage="0" equalAverage="0" bottom="0" percent="0" rank="0" text="" dxfId="5706">
      <formula>NOT($AN229)</formula>
    </cfRule>
  </conditionalFormatting>
  <conditionalFormatting sqref="AR229:AR232">
    <cfRule type="cellIs" priority="1255" operator="equal" aboveAverage="0" equalAverage="0" bottom="0" percent="0" rank="0" text="" dxfId="5707">
      <formula>0</formula>
    </cfRule>
  </conditionalFormatting>
  <conditionalFormatting sqref="AR229:AR232">
    <cfRule type="cellIs" priority="1256" operator="equal" aboveAverage="0" equalAverage="0" bottom="0" percent="0" rank="0" text="" dxfId="5708">
      <formula>"INVALID"</formula>
    </cfRule>
  </conditionalFormatting>
  <conditionalFormatting sqref="AR229:AR232">
    <cfRule type="cellIs" priority="1257" operator="equal" aboveAverage="0" equalAverage="0" bottom="0" percent="0" rank="0" text="" dxfId="5709">
      <formula>"INVALID"</formula>
    </cfRule>
  </conditionalFormatting>
  <conditionalFormatting sqref="AU221:AU227">
    <cfRule type="cellIs" priority="1258" operator="equal" aboveAverage="0" equalAverage="0" bottom="0" percent="0" rank="0" text="" dxfId="5710">
      <formula>"Not Assigned"</formula>
    </cfRule>
  </conditionalFormatting>
  <conditionalFormatting sqref="AH221:AI227 AL221:AL227">
    <cfRule type="cellIs" priority="1259" operator="equal" aboveAverage="0" equalAverage="0" bottom="0" percent="0" rank="0" text="" dxfId="5711">
      <formula>"INVALID"</formula>
    </cfRule>
  </conditionalFormatting>
  <conditionalFormatting sqref="AV221:AV227">
    <cfRule type="expression" priority="1260" aboveAverage="0" equalAverage="0" bottom="0" percent="0" rank="0" text="" dxfId="5712">
      <formula>EXACT(AI221, "INVALID")</formula>
    </cfRule>
  </conditionalFormatting>
  <conditionalFormatting sqref="BC221:BC227">
    <cfRule type="expression" priority="1261" aboveAverage="0" equalAverage="0" bottom="0" percent="0" rank="0" text="" dxfId="5713">
      <formula>AND(NOT(ISBLANK(BC221)), EXACT(AI221, "INVALID"))</formula>
    </cfRule>
  </conditionalFormatting>
  <conditionalFormatting sqref="BD221:BD227">
    <cfRule type="expression" priority="1262" aboveAverage="0" equalAverage="0" bottom="0" percent="0" rank="0" text="" dxfId="5714">
      <formula>AND(NOT(ISBLANK(BD221)), EXACT(AI221, "INVALID"))</formula>
    </cfRule>
  </conditionalFormatting>
  <conditionalFormatting sqref="AU221:AU227">
    <cfRule type="expression" priority="1263" aboveAverage="0" equalAverage="0" bottom="0" percent="0" rank="0" text="" dxfId="5715">
      <formula>NOT($AO221)</formula>
    </cfRule>
  </conditionalFormatting>
  <conditionalFormatting sqref="AT221:AT227">
    <cfRule type="expression" priority="1264" aboveAverage="0" equalAverage="0" bottom="0" percent="0" rank="0" text="" dxfId="5716">
      <formula>REPLACE($AT221,8,LEN($AT221),"")="unused_"</formula>
    </cfRule>
  </conditionalFormatting>
  <conditionalFormatting sqref="AM221:AM227">
    <cfRule type="cellIs" priority="1265" operator="equal" aboveAverage="0" equalAverage="0" bottom="0" percent="0" rank="0" text="" dxfId="5717">
      <formula>0</formula>
    </cfRule>
  </conditionalFormatting>
  <conditionalFormatting sqref="AN221:AN227">
    <cfRule type="cellIs" priority="1266" operator="equal" aboveAverage="0" equalAverage="0" bottom="0" percent="0" rank="0" text="" dxfId="5718">
      <formula>0</formula>
    </cfRule>
  </conditionalFormatting>
  <conditionalFormatting sqref="AO221:AO227">
    <cfRule type="cellIs" priority="1267" operator="equal" aboveAverage="0" equalAverage="0" bottom="0" percent="0" rank="0" text="" dxfId="5719">
      <formula>0</formula>
    </cfRule>
  </conditionalFormatting>
  <conditionalFormatting sqref="AP221:AP227">
    <cfRule type="cellIs" priority="1268" operator="equal" aboveAverage="0" equalAverage="0" bottom="0" percent="0" rank="0" text="" dxfId="5720">
      <formula>0</formula>
    </cfRule>
  </conditionalFormatting>
  <conditionalFormatting sqref="AQ221:AQ227">
    <cfRule type="cellIs" priority="1269" operator="equal" aboveAverage="0" equalAverage="0" bottom="0" percent="0" rank="0" text="" dxfId="5721">
      <formula>0</formula>
    </cfRule>
  </conditionalFormatting>
  <conditionalFormatting sqref="AS221:AS227">
    <cfRule type="cellIs" priority="1270" operator="equal" aboveAverage="0" equalAverage="0" bottom="0" percent="0" rank="0" text="" dxfId="5722">
      <formula>"INVALID"</formula>
    </cfRule>
  </conditionalFormatting>
  <conditionalFormatting sqref="AM221:AM227">
    <cfRule type="cellIs" priority="1271" operator="equal" aboveAverage="0" equalAverage="0" bottom="0" percent="0" rank="0" text="" dxfId="5723">
      <formula>"INVALID"</formula>
    </cfRule>
  </conditionalFormatting>
  <conditionalFormatting sqref="AN221:AN227">
    <cfRule type="cellIs" priority="1272" operator="equal" aboveAverage="0" equalAverage="0" bottom="0" percent="0" rank="0" text="" dxfId="5724">
      <formula>"INVALID"</formula>
    </cfRule>
  </conditionalFormatting>
  <conditionalFormatting sqref="AO221:AP227">
    <cfRule type="cellIs" priority="1273" operator="equal" aboveAverage="0" equalAverage="0" bottom="0" percent="0" rank="0" text="" dxfId="5725">
      <formula>"INVALID"</formula>
    </cfRule>
  </conditionalFormatting>
  <conditionalFormatting sqref="AN221:AN227">
    <cfRule type="cellIs" priority="1274" operator="equal" aboveAverage="0" equalAverage="0" bottom="0" percent="0" rank="0" text="" dxfId="5726">
      <formula>"INVALID"</formula>
    </cfRule>
  </conditionalFormatting>
  <conditionalFormatting sqref="AO221:AO227">
    <cfRule type="cellIs" priority="1275" operator="equal" aboveAverage="0" equalAverage="0" bottom="0" percent="0" rank="0" text="" dxfId="5727">
      <formula>"INVALID"</formula>
    </cfRule>
  </conditionalFormatting>
  <conditionalFormatting sqref="AP221:AP227">
    <cfRule type="cellIs" priority="1276" operator="equal" aboveAverage="0" equalAverage="0" bottom="0" percent="0" rank="0" text="" dxfId="5728">
      <formula>"INVALID"</formula>
    </cfRule>
  </conditionalFormatting>
  <conditionalFormatting sqref="AQ221:AQ227">
    <cfRule type="cellIs" priority="1277" operator="equal" aboveAverage="0" equalAverage="0" bottom="0" percent="0" rank="0" text="" dxfId="5729">
      <formula>"INVALID"</formula>
    </cfRule>
  </conditionalFormatting>
  <conditionalFormatting sqref="AT221:AT227">
    <cfRule type="expression" priority="1278" aboveAverage="0" equalAverage="0" bottom="0" percent="0" rank="0" text="" dxfId="5730">
      <formula>NOT($AM221)</formula>
    </cfRule>
    <cfRule type="expression" priority="1279" aboveAverage="0" equalAverage="0" bottom="0" percent="0" rank="0" text="" dxfId="5731">
      <formula>RIGHT($AT221, 1)="*"</formula>
    </cfRule>
  </conditionalFormatting>
  <conditionalFormatting sqref="BC221:BD227">
    <cfRule type="expression" priority="1280" aboveAverage="0" equalAverage="0" bottom="0" percent="0" rank="0" text="" dxfId="5732">
      <formula>NOT($AQ221)</formula>
    </cfRule>
  </conditionalFormatting>
  <conditionalFormatting sqref="AV221:AV227">
    <cfRule type="expression" priority="1281" aboveAverage="0" equalAverage="0" bottom="0" percent="0" rank="0" text="" dxfId="5733">
      <formula>NOT($AN221)</formula>
    </cfRule>
  </conditionalFormatting>
  <conditionalFormatting sqref="AR221:AR227">
    <cfRule type="cellIs" priority="1282" operator="equal" aboveAverage="0" equalAverage="0" bottom="0" percent="0" rank="0" text="" dxfId="5734">
      <formula>0</formula>
    </cfRule>
  </conditionalFormatting>
  <conditionalFormatting sqref="AR221:AR227">
    <cfRule type="cellIs" priority="1283" operator="equal" aboveAverage="0" equalAverage="0" bottom="0" percent="0" rank="0" text="" dxfId="5735">
      <formula>"INVALID"</formula>
    </cfRule>
  </conditionalFormatting>
  <conditionalFormatting sqref="AR221:AR227">
    <cfRule type="cellIs" priority="1284" operator="equal" aboveAverage="0" equalAverage="0" bottom="0" percent="0" rank="0" text="" dxfId="5736">
      <formula>"INVALID"</formula>
    </cfRule>
  </conditionalFormatting>
  <conditionalFormatting sqref="AU233:AU236">
    <cfRule type="cellIs" priority="1285" operator="equal" aboveAverage="0" equalAverage="0" bottom="0" percent="0" rank="0" text="" dxfId="5737">
      <formula>"Not Assigned"</formula>
    </cfRule>
  </conditionalFormatting>
  <conditionalFormatting sqref="AG233:AI236 AL233:AL236">
    <cfRule type="cellIs" priority="1286" operator="equal" aboveAverage="0" equalAverage="0" bottom="0" percent="0" rank="0" text="" dxfId="5738">
      <formula>"INVALID"</formula>
    </cfRule>
  </conditionalFormatting>
  <conditionalFormatting sqref="AV233:AV236">
    <cfRule type="expression" priority="1287" aboveAverage="0" equalAverage="0" bottom="0" percent="0" rank="0" text="" dxfId="5739">
      <formula>EXACT(AI233, "INVALID")</formula>
    </cfRule>
  </conditionalFormatting>
  <conditionalFormatting sqref="BD233:BD236">
    <cfRule type="expression" priority="1288" aboveAverage="0" equalAverage="0" bottom="0" percent="0" rank="0" text="" dxfId="5740">
      <formula>AND(NOT(ISBLANK(BD233)), EXACT(AI233, "INVALID"))</formula>
    </cfRule>
  </conditionalFormatting>
  <conditionalFormatting sqref="AU233:AU236">
    <cfRule type="expression" priority="1289" aboveAverage="0" equalAverage="0" bottom="0" percent="0" rank="0" text="" dxfId="5741">
      <formula>NOT($AO233)</formula>
    </cfRule>
  </conditionalFormatting>
  <conditionalFormatting sqref="AT233:AT236">
    <cfRule type="expression" priority="1290" aboveAverage="0" equalAverage="0" bottom="0" percent="0" rank="0" text="" dxfId="5742">
      <formula>REPLACE($AT233,8,LEN($AT233),"")="unused_"</formula>
    </cfRule>
  </conditionalFormatting>
  <conditionalFormatting sqref="AM233:AM236">
    <cfRule type="cellIs" priority="1291" operator="equal" aboveAverage="0" equalAverage="0" bottom="0" percent="0" rank="0" text="" dxfId="5743">
      <formula>0</formula>
    </cfRule>
  </conditionalFormatting>
  <conditionalFormatting sqref="AN233:AN236">
    <cfRule type="cellIs" priority="1292" operator="equal" aboveAverage="0" equalAverage="0" bottom="0" percent="0" rank="0" text="" dxfId="5744">
      <formula>0</formula>
    </cfRule>
  </conditionalFormatting>
  <conditionalFormatting sqref="AO233:AO236">
    <cfRule type="cellIs" priority="1293" operator="equal" aboveAverage="0" equalAverage="0" bottom="0" percent="0" rank="0" text="" dxfId="5745">
      <formula>0</formula>
    </cfRule>
  </conditionalFormatting>
  <conditionalFormatting sqref="AP233:AP236">
    <cfRule type="cellIs" priority="1294" operator="equal" aboveAverage="0" equalAverage="0" bottom="0" percent="0" rank="0" text="" dxfId="5746">
      <formula>0</formula>
    </cfRule>
  </conditionalFormatting>
  <conditionalFormatting sqref="AQ233:AQ236">
    <cfRule type="cellIs" priority="1295" operator="equal" aboveAverage="0" equalAverage="0" bottom="0" percent="0" rank="0" text="" dxfId="5747">
      <formula>0</formula>
    </cfRule>
  </conditionalFormatting>
  <conditionalFormatting sqref="AS233:AS236">
    <cfRule type="cellIs" priority="1296" operator="equal" aboveAverage="0" equalAverage="0" bottom="0" percent="0" rank="0" text="" dxfId="5748">
      <formula>"INVALID"</formula>
    </cfRule>
  </conditionalFormatting>
  <conditionalFormatting sqref="AM233:AM236">
    <cfRule type="cellIs" priority="1297" operator="equal" aboveAverage="0" equalAverage="0" bottom="0" percent="0" rank="0" text="" dxfId="5749">
      <formula>"INVALID"</formula>
    </cfRule>
  </conditionalFormatting>
  <conditionalFormatting sqref="AN233:AN236">
    <cfRule type="cellIs" priority="1298" operator="equal" aboveAverage="0" equalAverage="0" bottom="0" percent="0" rank="0" text="" dxfId="5750">
      <formula>"INVALID"</formula>
    </cfRule>
  </conditionalFormatting>
  <conditionalFormatting sqref="AO233:AP236">
    <cfRule type="cellIs" priority="1299" operator="equal" aboveAverage="0" equalAverage="0" bottom="0" percent="0" rank="0" text="" dxfId="5751">
      <formula>"INVALID"</formula>
    </cfRule>
  </conditionalFormatting>
  <conditionalFormatting sqref="AN233:AN236">
    <cfRule type="cellIs" priority="1300" operator="equal" aboveAverage="0" equalAverage="0" bottom="0" percent="0" rank="0" text="" dxfId="5752">
      <formula>"INVALID"</formula>
    </cfRule>
  </conditionalFormatting>
  <conditionalFormatting sqref="AO233:AO236">
    <cfRule type="cellIs" priority="1301" operator="equal" aboveAverage="0" equalAverage="0" bottom="0" percent="0" rank="0" text="" dxfId="5753">
      <formula>"INVALID"</formula>
    </cfRule>
  </conditionalFormatting>
  <conditionalFormatting sqref="AP233:AP236">
    <cfRule type="cellIs" priority="1302" operator="equal" aboveAverage="0" equalAverage="0" bottom="0" percent="0" rank="0" text="" dxfId="5754">
      <formula>"INVALID"</formula>
    </cfRule>
  </conditionalFormatting>
  <conditionalFormatting sqref="AQ233:AQ236">
    <cfRule type="cellIs" priority="1303" operator="equal" aboveAverage="0" equalAverage="0" bottom="0" percent="0" rank="0" text="" dxfId="5755">
      <formula>"INVALID"</formula>
    </cfRule>
  </conditionalFormatting>
  <conditionalFormatting sqref="AT233:AT236">
    <cfRule type="expression" priority="1304" aboveAverage="0" equalAverage="0" bottom="0" percent="0" rank="0" text="" dxfId="5756">
      <formula>NOT($AM233)</formula>
    </cfRule>
    <cfRule type="expression" priority="1305" aboveAverage="0" equalAverage="0" bottom="0" percent="0" rank="0" text="" dxfId="5757">
      <formula>RIGHT($AT233, 1)="*"</formula>
    </cfRule>
  </conditionalFormatting>
  <conditionalFormatting sqref="BD233:BD236">
    <cfRule type="expression" priority="1306" aboveAverage="0" equalAverage="0" bottom="0" percent="0" rank="0" text="" dxfId="5758">
      <formula>NOT($AQ233)</formula>
    </cfRule>
  </conditionalFormatting>
  <conditionalFormatting sqref="AV233:AV236">
    <cfRule type="expression" priority="1307" aboveAverage="0" equalAverage="0" bottom="0" percent="0" rank="0" text="" dxfId="5759">
      <formula>NOT($AN233)</formula>
    </cfRule>
  </conditionalFormatting>
  <conditionalFormatting sqref="AR233:AR236">
    <cfRule type="cellIs" priority="1308" operator="equal" aboveAverage="0" equalAverage="0" bottom="0" percent="0" rank="0" text="" dxfId="5760">
      <formula>0</formula>
    </cfRule>
  </conditionalFormatting>
  <conditionalFormatting sqref="AR233:AR236">
    <cfRule type="cellIs" priority="1309" operator="equal" aboveAverage="0" equalAverage="0" bottom="0" percent="0" rank="0" text="" dxfId="5761">
      <formula>"INVALID"</formula>
    </cfRule>
  </conditionalFormatting>
  <conditionalFormatting sqref="AR233:AR236">
    <cfRule type="cellIs" priority="1310" operator="equal" aboveAverage="0" equalAverage="0" bottom="0" percent="0" rank="0" text="" dxfId="5762">
      <formula>"INVALID"</formula>
    </cfRule>
  </conditionalFormatting>
  <conditionalFormatting sqref="R215">
    <cfRule type="cellIs" priority="1311" operator="equal" aboveAverage="0" equalAverage="0" bottom="0" percent="0" rank="0" text="" dxfId="5763">
      <formula>"INVALID"</formula>
    </cfRule>
  </conditionalFormatting>
  <conditionalFormatting sqref="S215">
    <cfRule type="cellIs" priority="1312" operator="equal" aboveAverage="0" equalAverage="0" bottom="0" percent="0" rank="0" text="" dxfId="5764">
      <formula>"INVALID"</formula>
    </cfRule>
  </conditionalFormatting>
  <conditionalFormatting sqref="T215">
    <cfRule type="cellIs" priority="1313" operator="equal" aboveAverage="0" equalAverage="0" bottom="0" percent="0" rank="0" text="" dxfId="5765">
      <formula>"INVALID"</formula>
    </cfRule>
  </conditionalFormatting>
  <conditionalFormatting sqref="U215">
    <cfRule type="cellIs" priority="1314" operator="equal" aboveAverage="0" equalAverage="0" bottom="0" percent="0" rank="0" text="" dxfId="5766">
      <formula>"INVALID"</formula>
    </cfRule>
  </conditionalFormatting>
  <conditionalFormatting sqref="AT422:AT423">
    <cfRule type="expression" priority="1315" aboveAverage="0" equalAverage="0" bottom="0" percent="0" rank="0" text="" dxfId="5767">
      <formula>REPLACE($AT422,8,LEN($AT422),"")="unused_"</formula>
    </cfRule>
  </conditionalFormatting>
  <conditionalFormatting sqref="V422:V423">
    <cfRule type="cellIs" priority="1316" operator="equal" aboveAverage="0" equalAverage="0" bottom="0" percent="0" rank="0" text="" dxfId="5768">
      <formula>"INVALID"</formula>
    </cfRule>
  </conditionalFormatting>
  <conditionalFormatting sqref="V422:V423">
    <cfRule type="cellIs" priority="1317" operator="equal" aboveAverage="0" equalAverage="0" bottom="0" percent="0" rank="0" text="" dxfId="5769">
      <formula>"INVALID"</formula>
    </cfRule>
  </conditionalFormatting>
  <conditionalFormatting sqref="AT492:AT496">
    <cfRule type="expression" priority="1318" aboveAverage="0" equalAverage="0" bottom="0" percent="0" rank="0" text="" dxfId="5770">
      <formula>REPLACE($AT492,8,LEN($AT492),"")="unused_"</formula>
    </cfRule>
  </conditionalFormatting>
  <conditionalFormatting sqref="AU458">
    <cfRule type="cellIs" priority="1319" operator="equal" aboveAverage="0" equalAverage="0" bottom="0" percent="0" rank="0" text="" dxfId="5771">
      <formula>"Not Assigned"</formula>
    </cfRule>
  </conditionalFormatting>
  <conditionalFormatting sqref="AT487:AT490">
    <cfRule type="expression" priority="1320" aboveAverage="0" equalAverage="0" bottom="0" percent="0" rank="0" text="" dxfId="5772">
      <formula>REPLACE($AT487,8,LEN($AT487),"")="unused_"</formula>
    </cfRule>
  </conditionalFormatting>
  <conditionalFormatting sqref="AT483:AT486">
    <cfRule type="expression" priority="1321" aboveAverage="0" equalAverage="0" bottom="0" percent="0" rank="0" text="" dxfId="5773">
      <formula>RIGHT($AT483, 1)="*"</formula>
    </cfRule>
    <cfRule type="expression" priority="1322" aboveAverage="0" equalAverage="0" bottom="0" percent="0" rank="0" text="" dxfId="5774">
      <formula>REPLACE($AT483,8,LEN($AT483),"")="unused_"</formula>
    </cfRule>
  </conditionalFormatting>
  <conditionalFormatting sqref="AT491">
    <cfRule type="expression" priority="1323" aboveAverage="0" equalAverage="0" bottom="0" percent="0" rank="0" text="" dxfId="5775">
      <formula>REPLACE($AT491,8,LEN($AT491),"")="unused_"</formula>
    </cfRule>
  </conditionalFormatting>
  <conditionalFormatting sqref="V459:V460 V465:V491">
    <cfRule type="cellIs" priority="1324" operator="equal" aboveAverage="0" equalAverage="0" bottom="0" percent="0" rank="0" text="" dxfId="5776">
      <formula>"INVALID"</formula>
    </cfRule>
  </conditionalFormatting>
  <conditionalFormatting sqref="V459:V460 V465:V491">
    <cfRule type="cellIs" priority="1325" operator="equal" aboveAverage="0" equalAverage="0" bottom="0" percent="0" rank="0" text="" dxfId="5777">
      <formula>"INVALID"</formula>
    </cfRule>
  </conditionalFormatting>
  <conditionalFormatting sqref="V492:V496">
    <cfRule type="cellIs" priority="1326" operator="equal" aboveAverage="0" equalAverage="0" bottom="0" percent="0" rank="0" text="" dxfId="5778">
      <formula>"INVALID"</formula>
    </cfRule>
  </conditionalFormatting>
  <conditionalFormatting sqref="V492:V496">
    <cfRule type="cellIs" priority="1327" operator="equal" aboveAverage="0" equalAverage="0" bottom="0" percent="0" rank="0" text="" dxfId="5779">
      <formula>"INVALID"</formula>
    </cfRule>
  </conditionalFormatting>
  <conditionalFormatting sqref="AT461:AT462">
    <cfRule type="expression" priority="1328" aboveAverage="0" equalAverage="0" bottom="0" percent="0" rank="0" text="" dxfId="5780">
      <formula>REPLACE($AT461,8,LEN($AT461),"")="unused_"</formula>
    </cfRule>
  </conditionalFormatting>
  <conditionalFormatting sqref="V461:V462">
    <cfRule type="cellIs" priority="1329" operator="equal" aboveAverage="0" equalAverage="0" bottom="0" percent="0" rank="0" text="" dxfId="5781">
      <formula>"INVALID"</formula>
    </cfRule>
  </conditionalFormatting>
  <conditionalFormatting sqref="V461:V462">
    <cfRule type="cellIs" priority="1330" operator="equal" aboveAverage="0" equalAverage="0" bottom="0" percent="0" rank="0" text="" dxfId="5782">
      <formula>"INVALID"</formula>
    </cfRule>
  </conditionalFormatting>
  <conditionalFormatting sqref="AT463:AT464">
    <cfRule type="expression" priority="1331" aboveAverage="0" equalAverage="0" bottom="0" percent="0" rank="0" text="" dxfId="5783">
      <formula>REPLACE($AT463,8,LEN($AT463),"")="unused_"</formula>
    </cfRule>
  </conditionalFormatting>
  <conditionalFormatting sqref="V463:V464">
    <cfRule type="cellIs" priority="1332" operator="equal" aboveAverage="0" equalAverage="0" bottom="0" percent="0" rank="0" text="" dxfId="5784">
      <formula>"INVALID"</formula>
    </cfRule>
  </conditionalFormatting>
  <conditionalFormatting sqref="V463:V464">
    <cfRule type="cellIs" priority="1333" operator="equal" aboveAverage="0" equalAverage="0" bottom="0" percent="0" rank="0" text="" dxfId="5785">
      <formula>"INVALID"</formula>
    </cfRule>
  </conditionalFormatting>
  <conditionalFormatting sqref="BG1086:BG1098 BG1100:BG1101">
    <cfRule type="cellIs" priority="1334" operator="equal" aboveAverage="0" equalAverage="0" bottom="0" percent="0" rank="0" text="" dxfId="5786">
      <formula>"Not Assigned"</formula>
    </cfRule>
  </conditionalFormatting>
  <conditionalFormatting sqref="AT1086:AT1098">
    <cfRule type="expression" priority="1335" aboveAverage="0" equalAverage="0" bottom="0" percent="0" rank="0" text="" dxfId="5787">
      <formula>REPLACE($AT1086,8,LEN($AT1086),"")="unused_"</formula>
    </cfRule>
  </conditionalFormatting>
  <conditionalFormatting sqref="V1099:V1101">
    <cfRule type="cellIs" priority="1336" operator="equal" aboveAverage="0" equalAverage="0" bottom="0" percent="0" rank="0" text="" dxfId="5788">
      <formula>"INVALID"</formula>
    </cfRule>
  </conditionalFormatting>
  <conditionalFormatting sqref="V1099:V1101">
    <cfRule type="cellIs" priority="1337" operator="equal" aboveAverage="0" equalAverage="0" bottom="0" percent="0" rank="0" text="" dxfId="5789">
      <formula>"INVALID"</formula>
    </cfRule>
  </conditionalFormatting>
  <conditionalFormatting sqref="AV103">
    <cfRule type="expression" priority="1338" aboveAverage="0" equalAverage="0" bottom="0" percent="0" rank="0" text="" dxfId="5790">
      <formula>EXACT(AI103, "INVALID")</formula>
    </cfRule>
  </conditionalFormatting>
  <conditionalFormatting sqref="BC103">
    <cfRule type="expression" priority="1339" aboveAverage="0" equalAverage="0" bottom="0" percent="0" rank="0" text="" dxfId="5791">
      <formula>AND(NOT(ISBLANK(BC103)), EXACT(AI103, "INVALID"))</formula>
    </cfRule>
  </conditionalFormatting>
  <conditionalFormatting sqref="BD103">
    <cfRule type="expression" priority="1340" aboveAverage="0" equalAverage="0" bottom="0" percent="0" rank="0" text="" dxfId="5792">
      <formula>AND(NOT(ISBLANK(BD103)), EXACT(AI103, "INVALID"))</formula>
    </cfRule>
  </conditionalFormatting>
  <conditionalFormatting sqref="AU103">
    <cfRule type="expression" priority="1341" aboveAverage="0" equalAverage="0" bottom="0" percent="0" rank="0" text="" dxfId="5793">
      <formula>NOT($AO103)</formula>
    </cfRule>
  </conditionalFormatting>
  <conditionalFormatting sqref="AT103">
    <cfRule type="expression" priority="1342" aboveAverage="0" equalAverage="0" bottom="0" percent="0" rank="0" text="" dxfId="5794">
      <formula>REPLACE($AT103,8,LEN($AT103),"")="unused_"</formula>
    </cfRule>
  </conditionalFormatting>
  <conditionalFormatting sqref="AT103">
    <cfRule type="expression" priority="1343" aboveAverage="0" equalAverage="0" bottom="0" percent="0" rank="0" text="" dxfId="5795">
      <formula>NOT($AM103)</formula>
    </cfRule>
    <cfRule type="expression" priority="1344" aboveAverage="0" equalAverage="0" bottom="0" percent="0" rank="0" text="" dxfId="5796">
      <formula>RIGHT($AT103, 1)="*"</formula>
    </cfRule>
  </conditionalFormatting>
  <conditionalFormatting sqref="AV103">
    <cfRule type="expression" priority="1345" aboveAverage="0" equalAverage="0" bottom="0" percent="0" rank="0" text="" dxfId="5797">
      <formula>NOT($AQ103)</formula>
    </cfRule>
  </conditionalFormatting>
  <conditionalFormatting sqref="AV103">
    <cfRule type="expression" priority="1346" aboveAverage="0" equalAverage="0" bottom="0" percent="0" rank="0" text="" dxfId="5798">
      <formula>NOT($AN103)</formula>
    </cfRule>
  </conditionalFormatting>
  <conditionalFormatting sqref="AG98:AI98 AL98">
    <cfRule type="cellIs" priority="1347" operator="equal" aboveAverage="0" equalAverage="0" bottom="0" percent="0" rank="0" text="" dxfId="5799">
      <formula>"INVALID"</formula>
    </cfRule>
  </conditionalFormatting>
  <conditionalFormatting sqref="AU98">
    <cfRule type="cellIs" priority="1348" operator="equal" aboveAverage="0" equalAverage="0" bottom="0" percent="0" rank="0" text="" dxfId="5800">
      <formula>"Not Assigned"</formula>
    </cfRule>
  </conditionalFormatting>
  <conditionalFormatting sqref="AV98">
    <cfRule type="expression" priority="1349" aboveAverage="0" equalAverage="0" bottom="0" percent="0" rank="0" text="" dxfId="5801">
      <formula>EXACT(AI98, "INVALID")</formula>
    </cfRule>
  </conditionalFormatting>
  <conditionalFormatting sqref="BC98">
    <cfRule type="expression" priority="1350" aboveAverage="0" equalAverage="0" bottom="0" percent="0" rank="0" text="" dxfId="5802">
      <formula>AND(NOT(ISBLANK(BC98)), EXACT(AI98, "INVALID"))</formula>
    </cfRule>
  </conditionalFormatting>
  <conditionalFormatting sqref="BD98">
    <cfRule type="expression" priority="1351" aboveAverage="0" equalAverage="0" bottom="0" percent="0" rank="0" text="" dxfId="5803">
      <formula>AND(NOT(ISBLANK(BD98)), EXACT(AI98, "INVALID"))</formula>
    </cfRule>
  </conditionalFormatting>
  <conditionalFormatting sqref="AU98">
    <cfRule type="expression" priority="1352" aboveAverage="0" equalAverage="0" bottom="0" percent="0" rank="0" text="" dxfId="5804">
      <formula>NOT($AO98)</formula>
    </cfRule>
  </conditionalFormatting>
  <conditionalFormatting sqref="AT98">
    <cfRule type="expression" priority="1353" aboveAverage="0" equalAverage="0" bottom="0" percent="0" rank="0" text="" dxfId="5805">
      <formula>REPLACE($AT98,8,LEN($AT98),"")="unused_"</formula>
    </cfRule>
  </conditionalFormatting>
  <conditionalFormatting sqref="AM98">
    <cfRule type="cellIs" priority="1354" operator="equal" aboveAverage="0" equalAverage="0" bottom="0" percent="0" rank="0" text="" dxfId="5806">
      <formula>0</formula>
    </cfRule>
  </conditionalFormatting>
  <conditionalFormatting sqref="AN98">
    <cfRule type="cellIs" priority="1355" operator="equal" aboveAverage="0" equalAverage="0" bottom="0" percent="0" rank="0" text="" dxfId="5807">
      <formula>0</formula>
    </cfRule>
  </conditionalFormatting>
  <conditionalFormatting sqref="AO98">
    <cfRule type="cellIs" priority="1356" operator="equal" aboveAverage="0" equalAverage="0" bottom="0" percent="0" rank="0" text="" dxfId="5808">
      <formula>0</formula>
    </cfRule>
  </conditionalFormatting>
  <conditionalFormatting sqref="AP98">
    <cfRule type="cellIs" priority="1357" operator="equal" aboveAverage="0" equalAverage="0" bottom="0" percent="0" rank="0" text="" dxfId="5809">
      <formula>0</formula>
    </cfRule>
  </conditionalFormatting>
  <conditionalFormatting sqref="AQ98">
    <cfRule type="cellIs" priority="1358" operator="equal" aboveAverage="0" equalAverage="0" bottom="0" percent="0" rank="0" text="" dxfId="5810">
      <formula>0</formula>
    </cfRule>
  </conditionalFormatting>
  <conditionalFormatting sqref="AS98">
    <cfRule type="cellIs" priority="1359" operator="equal" aboveAverage="0" equalAverage="0" bottom="0" percent="0" rank="0" text="" dxfId="5811">
      <formula>"INVALID"</formula>
    </cfRule>
  </conditionalFormatting>
  <conditionalFormatting sqref="AM98">
    <cfRule type="cellIs" priority="1360" operator="equal" aboveAverage="0" equalAverage="0" bottom="0" percent="0" rank="0" text="" dxfId="5812">
      <formula>"INVALID"</formula>
    </cfRule>
  </conditionalFormatting>
  <conditionalFormatting sqref="AN98">
    <cfRule type="cellIs" priority="1361" operator="equal" aboveAverage="0" equalAverage="0" bottom="0" percent="0" rank="0" text="" dxfId="5813">
      <formula>"INVALID"</formula>
    </cfRule>
  </conditionalFormatting>
  <conditionalFormatting sqref="AO98:AP98">
    <cfRule type="cellIs" priority="1362" operator="equal" aboveAverage="0" equalAverage="0" bottom="0" percent="0" rank="0" text="" dxfId="5814">
      <formula>"INVALID"</formula>
    </cfRule>
  </conditionalFormatting>
  <conditionalFormatting sqref="AN98">
    <cfRule type="cellIs" priority="1363" operator="equal" aboveAverage="0" equalAverage="0" bottom="0" percent="0" rank="0" text="" dxfId="5815">
      <formula>"INVALID"</formula>
    </cfRule>
  </conditionalFormatting>
  <conditionalFormatting sqref="AO98">
    <cfRule type="cellIs" priority="1364" operator="equal" aboveAverage="0" equalAverage="0" bottom="0" percent="0" rank="0" text="" dxfId="5816">
      <formula>"INVALID"</formula>
    </cfRule>
  </conditionalFormatting>
  <conditionalFormatting sqref="AP98">
    <cfRule type="cellIs" priority="1365" operator="equal" aboveAverage="0" equalAverage="0" bottom="0" percent="0" rank="0" text="" dxfId="5817">
      <formula>"INVALID"</formula>
    </cfRule>
  </conditionalFormatting>
  <conditionalFormatting sqref="AQ98">
    <cfRule type="cellIs" priority="1366" operator="equal" aboveAverage="0" equalAverage="0" bottom="0" percent="0" rank="0" text="" dxfId="5818">
      <formula>"INVALID"</formula>
    </cfRule>
  </conditionalFormatting>
  <conditionalFormatting sqref="AT98">
    <cfRule type="expression" priority="1367" aboveAverage="0" equalAverage="0" bottom="0" percent="0" rank="0" text="" dxfId="5819">
      <formula>NOT($AM98)</formula>
    </cfRule>
    <cfRule type="expression" priority="1368" aboveAverage="0" equalAverage="0" bottom="0" percent="0" rank="0" text="" dxfId="5820">
      <formula>RIGHT($AT98, 1)="*"</formula>
    </cfRule>
  </conditionalFormatting>
  <conditionalFormatting sqref="BC98:BD98">
    <cfRule type="expression" priority="1369" aboveAverage="0" equalAverage="0" bottom="0" percent="0" rank="0" text="" dxfId="5821">
      <formula>NOT($AQ98)</formula>
    </cfRule>
  </conditionalFormatting>
  <conditionalFormatting sqref="AV98">
    <cfRule type="expression" priority="1370" aboveAverage="0" equalAverage="0" bottom="0" percent="0" rank="0" text="" dxfId="5822">
      <formula>NOT($AN98)</formula>
    </cfRule>
  </conditionalFormatting>
  <conditionalFormatting sqref="AR98">
    <cfRule type="cellIs" priority="1371" operator="equal" aboveAverage="0" equalAverage="0" bottom="0" percent="0" rank="0" text="" dxfId="5823">
      <formula>0</formula>
    </cfRule>
  </conditionalFormatting>
  <conditionalFormatting sqref="AR98">
    <cfRule type="cellIs" priority="1372" operator="equal" aboveAverage="0" equalAverage="0" bottom="0" percent="0" rank="0" text="" dxfId="5824">
      <formula>"INVALID"</formula>
    </cfRule>
  </conditionalFormatting>
  <conditionalFormatting sqref="AR98">
    <cfRule type="cellIs" priority="1373" operator="equal" aboveAverage="0" equalAverage="0" bottom="0" percent="0" rank="0" text="" dxfId="5825">
      <formula>"INVALID"</formula>
    </cfRule>
  </conditionalFormatting>
  <conditionalFormatting sqref="AG99:AI101 AG103:AI103 AL103 AL99:AL101">
    <cfRule type="cellIs" priority="1374" operator="equal" aboveAverage="0" equalAverage="0" bottom="0" percent="0" rank="0" text="" dxfId="5826">
      <formula>"INVALID"</formula>
    </cfRule>
  </conditionalFormatting>
  <conditionalFormatting sqref="AU99:AU101 AU103">
    <cfRule type="cellIs" priority="1375" operator="equal" aboveAverage="0" equalAverage="0" bottom="0" percent="0" rank="0" text="" dxfId="5827">
      <formula>"Not Assigned"</formula>
    </cfRule>
  </conditionalFormatting>
  <conditionalFormatting sqref="AV99:AV101">
    <cfRule type="expression" priority="1376" aboveAverage="0" equalAverage="0" bottom="0" percent="0" rank="0" text="" dxfId="5828">
      <formula>EXACT(AI99, "INVALID")</formula>
    </cfRule>
  </conditionalFormatting>
  <conditionalFormatting sqref="BC99:BC101">
    <cfRule type="expression" priority="1377" aboveAverage="0" equalAverage="0" bottom="0" percent="0" rank="0" text="" dxfId="5829">
      <formula>AND(NOT(ISBLANK(BC99)), EXACT(AI99, "INVALID"))</formula>
    </cfRule>
  </conditionalFormatting>
  <conditionalFormatting sqref="BD99:BD101">
    <cfRule type="expression" priority="1378" aboveAverage="0" equalAverage="0" bottom="0" percent="0" rank="0" text="" dxfId="5830">
      <formula>AND(NOT(ISBLANK(BD99)), EXACT(AI99, "INVALID"))</formula>
    </cfRule>
  </conditionalFormatting>
  <conditionalFormatting sqref="AU99:AU101">
    <cfRule type="expression" priority="1379" aboveAverage="0" equalAverage="0" bottom="0" percent="0" rank="0" text="" dxfId="5831">
      <formula>NOT($AO99)</formula>
    </cfRule>
  </conditionalFormatting>
  <conditionalFormatting sqref="AT99:AT101">
    <cfRule type="expression" priority="1380" aboveAverage="0" equalAverage="0" bottom="0" percent="0" rank="0" text="" dxfId="5832">
      <formula>REPLACE($AT99,8,LEN($AT99),"")="unused_"</formula>
    </cfRule>
  </conditionalFormatting>
  <conditionalFormatting sqref="AM99:AM101 AM103">
    <cfRule type="cellIs" priority="1381" operator="equal" aboveAverage="0" equalAverage="0" bottom="0" percent="0" rank="0" text="" dxfId="5833">
      <formula>0</formula>
    </cfRule>
  </conditionalFormatting>
  <conditionalFormatting sqref="AN99:AN101 AN103">
    <cfRule type="cellIs" priority="1382" operator="equal" aboveAverage="0" equalAverage="0" bottom="0" percent="0" rank="0" text="" dxfId="5834">
      <formula>0</formula>
    </cfRule>
  </conditionalFormatting>
  <conditionalFormatting sqref="AO99:AO101 AO103">
    <cfRule type="cellIs" priority="1383" operator="equal" aboveAverage="0" equalAverage="0" bottom="0" percent="0" rank="0" text="" dxfId="5835">
      <formula>0</formula>
    </cfRule>
  </conditionalFormatting>
  <conditionalFormatting sqref="AP99:AP101 AP103">
    <cfRule type="cellIs" priority="1384" operator="equal" aboveAverage="0" equalAverage="0" bottom="0" percent="0" rank="0" text="" dxfId="5836">
      <formula>0</formula>
    </cfRule>
  </conditionalFormatting>
  <conditionalFormatting sqref="AQ99:AQ101 AQ103">
    <cfRule type="cellIs" priority="1385" operator="equal" aboveAverage="0" equalAverage="0" bottom="0" percent="0" rank="0" text="" dxfId="5837">
      <formula>0</formula>
    </cfRule>
  </conditionalFormatting>
  <conditionalFormatting sqref="AS99:AS101 AS103">
    <cfRule type="cellIs" priority="1386" operator="equal" aboveAverage="0" equalAverage="0" bottom="0" percent="0" rank="0" text="" dxfId="5838">
      <formula>"INVALID"</formula>
    </cfRule>
  </conditionalFormatting>
  <conditionalFormatting sqref="AM99:AM101 AM103">
    <cfRule type="cellIs" priority="1387" operator="equal" aboveAverage="0" equalAverage="0" bottom="0" percent="0" rank="0" text="" dxfId="5839">
      <formula>"INVALID"</formula>
    </cfRule>
  </conditionalFormatting>
  <conditionalFormatting sqref="AN99:AN101 AN103">
    <cfRule type="cellIs" priority="1388" operator="equal" aboveAverage="0" equalAverage="0" bottom="0" percent="0" rank="0" text="" dxfId="5840">
      <formula>"INVALID"</formula>
    </cfRule>
  </conditionalFormatting>
  <conditionalFormatting sqref="AO99:AP101 AO103:AP103">
    <cfRule type="cellIs" priority="1389" operator="equal" aboveAverage="0" equalAverage="0" bottom="0" percent="0" rank="0" text="" dxfId="5841">
      <formula>"INVALID"</formula>
    </cfRule>
  </conditionalFormatting>
  <conditionalFormatting sqref="AN99:AN101 AN103">
    <cfRule type="cellIs" priority="1390" operator="equal" aboveAverage="0" equalAverage="0" bottom="0" percent="0" rank="0" text="" dxfId="5842">
      <formula>"INVALID"</formula>
    </cfRule>
  </conditionalFormatting>
  <conditionalFormatting sqref="AO99:AO101 AO103">
    <cfRule type="cellIs" priority="1391" operator="equal" aboveAverage="0" equalAverage="0" bottom="0" percent="0" rank="0" text="" dxfId="5843">
      <formula>"INVALID"</formula>
    </cfRule>
  </conditionalFormatting>
  <conditionalFormatting sqref="AP99:AP101 AP103">
    <cfRule type="cellIs" priority="1392" operator="equal" aboveAverage="0" equalAverage="0" bottom="0" percent="0" rank="0" text="" dxfId="5844">
      <formula>"INVALID"</formula>
    </cfRule>
  </conditionalFormatting>
  <conditionalFormatting sqref="AQ99:AQ101 AQ103">
    <cfRule type="cellIs" priority="1393" operator="equal" aboveAverage="0" equalAverage="0" bottom="0" percent="0" rank="0" text="" dxfId="5845">
      <formula>"INVALID"</formula>
    </cfRule>
  </conditionalFormatting>
  <conditionalFormatting sqref="AT99:AT101">
    <cfRule type="expression" priority="1394" aboveAverage="0" equalAverage="0" bottom="0" percent="0" rank="0" text="" dxfId="5846">
      <formula>NOT($AM99)</formula>
    </cfRule>
    <cfRule type="expression" priority="1395" aboveAverage="0" equalAverage="0" bottom="0" percent="0" rank="0" text="" dxfId="5847">
      <formula>RIGHT($AT99, 1)="*"</formula>
    </cfRule>
  </conditionalFormatting>
  <conditionalFormatting sqref="BC99:BD101">
    <cfRule type="expression" priority="1396" aboveAverage="0" equalAverage="0" bottom="0" percent="0" rank="0" text="" dxfId="5848">
      <formula>NOT($AQ99)</formula>
    </cfRule>
  </conditionalFormatting>
  <conditionalFormatting sqref="AV99:AV101">
    <cfRule type="expression" priority="1397" aboveAverage="0" equalAverage="0" bottom="0" percent="0" rank="0" text="" dxfId="5849">
      <formula>NOT($AN99)</formula>
    </cfRule>
  </conditionalFormatting>
  <conditionalFormatting sqref="AR99:AR101 AR103">
    <cfRule type="cellIs" priority="1398" operator="equal" aboveAverage="0" equalAverage="0" bottom="0" percent="0" rank="0" text="" dxfId="5850">
      <formula>0</formula>
    </cfRule>
  </conditionalFormatting>
  <conditionalFormatting sqref="AR99:AR101 AR103">
    <cfRule type="cellIs" priority="1399" operator="equal" aboveAverage="0" equalAverage="0" bottom="0" percent="0" rank="0" text="" dxfId="5851">
      <formula>"INVALID"</formula>
    </cfRule>
  </conditionalFormatting>
  <conditionalFormatting sqref="AR99:AR101 AR103">
    <cfRule type="cellIs" priority="1400" operator="equal" aboveAverage="0" equalAverage="0" bottom="0" percent="0" rank="0" text="" dxfId="5852">
      <formula>"INVALID"</formula>
    </cfRule>
  </conditionalFormatting>
  <conditionalFormatting sqref="AG102:AI102 AL102">
    <cfRule type="cellIs" priority="1401" operator="equal" aboveAverage="0" equalAverage="0" bottom="0" percent="0" rank="0" text="" dxfId="5853">
      <formula>"INVALID"</formula>
    </cfRule>
  </conditionalFormatting>
  <conditionalFormatting sqref="AU102">
    <cfRule type="cellIs" priority="1402" operator="equal" aboveAverage="0" equalAverage="0" bottom="0" percent="0" rank="0" text="" dxfId="5854">
      <formula>"Not Assigned"</formula>
    </cfRule>
  </conditionalFormatting>
  <conditionalFormatting sqref="AV102">
    <cfRule type="expression" priority="1403" aboveAverage="0" equalAverage="0" bottom="0" percent="0" rank="0" text="" dxfId="5855">
      <formula>EXACT(AI102, "INVALID")</formula>
    </cfRule>
  </conditionalFormatting>
  <conditionalFormatting sqref="BC102">
    <cfRule type="expression" priority="1404" aboveAverage="0" equalAverage="0" bottom="0" percent="0" rank="0" text="" dxfId="5856">
      <formula>AND(NOT(ISBLANK(BC102)), EXACT(AI102, "INVALID"))</formula>
    </cfRule>
  </conditionalFormatting>
  <conditionalFormatting sqref="BD102">
    <cfRule type="expression" priority="1405" aboveAverage="0" equalAverage="0" bottom="0" percent="0" rank="0" text="" dxfId="5857">
      <formula>AND(NOT(ISBLANK(BD102)), EXACT(AI102, "INVALID"))</formula>
    </cfRule>
  </conditionalFormatting>
  <conditionalFormatting sqref="AU102">
    <cfRule type="expression" priority="1406" aboveAverage="0" equalAverage="0" bottom="0" percent="0" rank="0" text="" dxfId="5858">
      <formula>NOT($AO102)</formula>
    </cfRule>
  </conditionalFormatting>
  <conditionalFormatting sqref="AT102">
    <cfRule type="expression" priority="1407" aboveAverage="0" equalAverage="0" bottom="0" percent="0" rank="0" text="" dxfId="5859">
      <formula>REPLACE($AT102,8,LEN($AT102),"")="unused_"</formula>
    </cfRule>
  </conditionalFormatting>
  <conditionalFormatting sqref="AM102">
    <cfRule type="cellIs" priority="1408" operator="equal" aboveAverage="0" equalAverage="0" bottom="0" percent="0" rank="0" text="" dxfId="5860">
      <formula>0</formula>
    </cfRule>
  </conditionalFormatting>
  <conditionalFormatting sqref="AN102">
    <cfRule type="cellIs" priority="1409" operator="equal" aboveAverage="0" equalAverage="0" bottom="0" percent="0" rank="0" text="" dxfId="5861">
      <formula>0</formula>
    </cfRule>
  </conditionalFormatting>
  <conditionalFormatting sqref="AO102">
    <cfRule type="cellIs" priority="1410" operator="equal" aboveAverage="0" equalAverage="0" bottom="0" percent="0" rank="0" text="" dxfId="5862">
      <formula>0</formula>
    </cfRule>
  </conditionalFormatting>
  <conditionalFormatting sqref="AP102">
    <cfRule type="cellIs" priority="1411" operator="equal" aboveAverage="0" equalAverage="0" bottom="0" percent="0" rank="0" text="" dxfId="5863">
      <formula>0</formula>
    </cfRule>
  </conditionalFormatting>
  <conditionalFormatting sqref="AQ102">
    <cfRule type="cellIs" priority="1412" operator="equal" aboveAverage="0" equalAverage="0" bottom="0" percent="0" rank="0" text="" dxfId="5864">
      <formula>0</formula>
    </cfRule>
  </conditionalFormatting>
  <conditionalFormatting sqref="AS102">
    <cfRule type="cellIs" priority="1413" operator="equal" aboveAverage="0" equalAverage="0" bottom="0" percent="0" rank="0" text="" dxfId="5865">
      <formula>"INVALID"</formula>
    </cfRule>
  </conditionalFormatting>
  <conditionalFormatting sqref="AM102">
    <cfRule type="cellIs" priority="1414" operator="equal" aboveAverage="0" equalAverage="0" bottom="0" percent="0" rank="0" text="" dxfId="5866">
      <formula>"INVALID"</formula>
    </cfRule>
  </conditionalFormatting>
  <conditionalFormatting sqref="AN102">
    <cfRule type="cellIs" priority="1415" operator="equal" aboveAverage="0" equalAverage="0" bottom="0" percent="0" rank="0" text="" dxfId="5867">
      <formula>"INVALID"</formula>
    </cfRule>
  </conditionalFormatting>
  <conditionalFormatting sqref="AO102:AP102">
    <cfRule type="cellIs" priority="1416" operator="equal" aboveAverage="0" equalAverage="0" bottom="0" percent="0" rank="0" text="" dxfId="5868">
      <formula>"INVALID"</formula>
    </cfRule>
  </conditionalFormatting>
  <conditionalFormatting sqref="AN102">
    <cfRule type="cellIs" priority="1417" operator="equal" aboveAverage="0" equalAverage="0" bottom="0" percent="0" rank="0" text="" dxfId="5869">
      <formula>"INVALID"</formula>
    </cfRule>
  </conditionalFormatting>
  <conditionalFormatting sqref="AO102">
    <cfRule type="cellIs" priority="1418" operator="equal" aboveAverage="0" equalAverage="0" bottom="0" percent="0" rank="0" text="" dxfId="5870">
      <formula>"INVALID"</formula>
    </cfRule>
  </conditionalFormatting>
  <conditionalFormatting sqref="AP102">
    <cfRule type="cellIs" priority="1419" operator="equal" aboveAverage="0" equalAverage="0" bottom="0" percent="0" rank="0" text="" dxfId="5871">
      <formula>"INVALID"</formula>
    </cfRule>
  </conditionalFormatting>
  <conditionalFormatting sqref="AQ102">
    <cfRule type="cellIs" priority="1420" operator="equal" aboveAverage="0" equalAverage="0" bottom="0" percent="0" rank="0" text="" dxfId="5872">
      <formula>"INVALID"</formula>
    </cfRule>
  </conditionalFormatting>
  <conditionalFormatting sqref="AT102">
    <cfRule type="expression" priority="1421" aboveAverage="0" equalAverage="0" bottom="0" percent="0" rank="0" text="" dxfId="5873">
      <formula>NOT($AM102)</formula>
    </cfRule>
    <cfRule type="expression" priority="1422" aboveAverage="0" equalAverage="0" bottom="0" percent="0" rank="0" text="" dxfId="5874">
      <formula>RIGHT($AT102, 1)="*"</formula>
    </cfRule>
  </conditionalFormatting>
  <conditionalFormatting sqref="AV102">
    <cfRule type="expression" priority="1423" aboveAverage="0" equalAverage="0" bottom="0" percent="0" rank="0" text="" dxfId="5875">
      <formula>NOT($AQ102)</formula>
    </cfRule>
  </conditionalFormatting>
  <conditionalFormatting sqref="AV102">
    <cfRule type="expression" priority="1424" aboveAverage="0" equalAverage="0" bottom="0" percent="0" rank="0" text="" dxfId="5876">
      <formula>NOT($AN102)</formula>
    </cfRule>
  </conditionalFormatting>
  <conditionalFormatting sqref="AR102">
    <cfRule type="cellIs" priority="1425" operator="equal" aboveAverage="0" equalAverage="0" bottom="0" percent="0" rank="0" text="" dxfId="5877">
      <formula>0</formula>
    </cfRule>
  </conditionalFormatting>
  <conditionalFormatting sqref="AR102">
    <cfRule type="cellIs" priority="1426" operator="equal" aboveAverage="0" equalAverage="0" bottom="0" percent="0" rank="0" text="" dxfId="5878">
      <formula>"INVALID"</formula>
    </cfRule>
  </conditionalFormatting>
  <conditionalFormatting sqref="AR102">
    <cfRule type="cellIs" priority="1427" operator="equal" aboveAverage="0" equalAverage="0" bottom="0" percent="0" rank="0" text="" dxfId="5879">
      <formula>"INVALID"</formula>
    </cfRule>
  </conditionalFormatting>
  <conditionalFormatting sqref="AG104:AI104 AL104">
    <cfRule type="cellIs" priority="1428" operator="equal" aboveAverage="0" equalAverage="0" bottom="0" percent="0" rank="0" text="" dxfId="5880">
      <formula>"INVALID"</formula>
    </cfRule>
  </conditionalFormatting>
  <conditionalFormatting sqref="AU104">
    <cfRule type="cellIs" priority="1429" operator="equal" aboveAverage="0" equalAverage="0" bottom="0" percent="0" rank="0" text="" dxfId="5881">
      <formula>"Not Assigned"</formula>
    </cfRule>
  </conditionalFormatting>
  <conditionalFormatting sqref="AV104">
    <cfRule type="expression" priority="1430" aboveAverage="0" equalAverage="0" bottom="0" percent="0" rank="0" text="" dxfId="5882">
      <formula>EXACT(AI104, "INVALID")</formula>
    </cfRule>
  </conditionalFormatting>
  <conditionalFormatting sqref="BC104">
    <cfRule type="expression" priority="1431" aboveAverage="0" equalAverage="0" bottom="0" percent="0" rank="0" text="" dxfId="5883">
      <formula>AND(NOT(ISBLANK(BC104)), EXACT(AI104, "INVALID"))</formula>
    </cfRule>
  </conditionalFormatting>
  <conditionalFormatting sqref="BD104">
    <cfRule type="expression" priority="1432" aboveAverage="0" equalAverage="0" bottom="0" percent="0" rank="0" text="" dxfId="5884">
      <formula>AND(NOT(ISBLANK(BD104)), EXACT(AI104, "INVALID"))</formula>
    </cfRule>
  </conditionalFormatting>
  <conditionalFormatting sqref="AU104">
    <cfRule type="expression" priority="1433" aboveAverage="0" equalAverage="0" bottom="0" percent="0" rank="0" text="" dxfId="5885">
      <formula>NOT($AO104)</formula>
    </cfRule>
  </conditionalFormatting>
  <conditionalFormatting sqref="AT104">
    <cfRule type="expression" priority="1434" aboveAverage="0" equalAverage="0" bottom="0" percent="0" rank="0" text="" dxfId="5886">
      <formula>REPLACE($AT104,8,LEN($AT104),"")="unused_"</formula>
    </cfRule>
  </conditionalFormatting>
  <conditionalFormatting sqref="AM104">
    <cfRule type="cellIs" priority="1435" operator="equal" aboveAverage="0" equalAverage="0" bottom="0" percent="0" rank="0" text="" dxfId="5887">
      <formula>0</formula>
    </cfRule>
  </conditionalFormatting>
  <conditionalFormatting sqref="AN104">
    <cfRule type="cellIs" priority="1436" operator="equal" aboveAverage="0" equalAverage="0" bottom="0" percent="0" rank="0" text="" dxfId="5888">
      <formula>0</formula>
    </cfRule>
  </conditionalFormatting>
  <conditionalFormatting sqref="AO104">
    <cfRule type="cellIs" priority="1437" operator="equal" aboveAverage="0" equalAverage="0" bottom="0" percent="0" rank="0" text="" dxfId="5889">
      <formula>0</formula>
    </cfRule>
  </conditionalFormatting>
  <conditionalFormatting sqref="AP104">
    <cfRule type="cellIs" priority="1438" operator="equal" aboveAverage="0" equalAverage="0" bottom="0" percent="0" rank="0" text="" dxfId="5890">
      <formula>0</formula>
    </cfRule>
  </conditionalFormatting>
  <conditionalFormatting sqref="AQ104">
    <cfRule type="cellIs" priority="1439" operator="equal" aboveAverage="0" equalAverage="0" bottom="0" percent="0" rank="0" text="" dxfId="5891">
      <formula>0</formula>
    </cfRule>
  </conditionalFormatting>
  <conditionalFormatting sqref="AS104">
    <cfRule type="cellIs" priority="1440" operator="equal" aboveAverage="0" equalAverage="0" bottom="0" percent="0" rank="0" text="" dxfId="5892">
      <formula>"INVALID"</formula>
    </cfRule>
  </conditionalFormatting>
  <conditionalFormatting sqref="AM104">
    <cfRule type="cellIs" priority="1441" operator="equal" aboveAverage="0" equalAverage="0" bottom="0" percent="0" rank="0" text="" dxfId="5893">
      <formula>"INVALID"</formula>
    </cfRule>
  </conditionalFormatting>
  <conditionalFormatting sqref="AN104">
    <cfRule type="cellIs" priority="1442" operator="equal" aboveAverage="0" equalAverage="0" bottom="0" percent="0" rank="0" text="" dxfId="5894">
      <formula>"INVALID"</formula>
    </cfRule>
  </conditionalFormatting>
  <conditionalFormatting sqref="AO104:AP104">
    <cfRule type="cellIs" priority="1443" operator="equal" aboveAverage="0" equalAverage="0" bottom="0" percent="0" rank="0" text="" dxfId="5895">
      <formula>"INVALID"</formula>
    </cfRule>
  </conditionalFormatting>
  <conditionalFormatting sqref="AN104">
    <cfRule type="cellIs" priority="1444" operator="equal" aboveAverage="0" equalAverage="0" bottom="0" percent="0" rank="0" text="" dxfId="5896">
      <formula>"INVALID"</formula>
    </cfRule>
  </conditionalFormatting>
  <conditionalFormatting sqref="AO104">
    <cfRule type="cellIs" priority="1445" operator="equal" aboveAverage="0" equalAverage="0" bottom="0" percent="0" rank="0" text="" dxfId="5897">
      <formula>"INVALID"</formula>
    </cfRule>
  </conditionalFormatting>
  <conditionalFormatting sqref="AP104">
    <cfRule type="cellIs" priority="1446" operator="equal" aboveAverage="0" equalAverage="0" bottom="0" percent="0" rank="0" text="" dxfId="5898">
      <formula>"INVALID"</formula>
    </cfRule>
  </conditionalFormatting>
  <conditionalFormatting sqref="AQ104">
    <cfRule type="cellIs" priority="1447" operator="equal" aboveAverage="0" equalAverage="0" bottom="0" percent="0" rank="0" text="" dxfId="5899">
      <formula>"INVALID"</formula>
    </cfRule>
  </conditionalFormatting>
  <conditionalFormatting sqref="AT104">
    <cfRule type="expression" priority="1448" aboveAverage="0" equalAverage="0" bottom="0" percent="0" rank="0" text="" dxfId="5900">
      <formula>NOT($AM104)</formula>
    </cfRule>
    <cfRule type="expression" priority="1449" aboveAverage="0" equalAverage="0" bottom="0" percent="0" rank="0" text="" dxfId="5901">
      <formula>RIGHT($AT104, 1)="*"</formula>
    </cfRule>
  </conditionalFormatting>
  <conditionalFormatting sqref="BC104:BD104">
    <cfRule type="expression" priority="1450" aboveAverage="0" equalAverage="0" bottom="0" percent="0" rank="0" text="" dxfId="5902">
      <formula>NOT($AQ104)</formula>
    </cfRule>
  </conditionalFormatting>
  <conditionalFormatting sqref="AV104">
    <cfRule type="expression" priority="1451" aboveAverage="0" equalAverage="0" bottom="0" percent="0" rank="0" text="" dxfId="5903">
      <formula>NOT($AN104)</formula>
    </cfRule>
  </conditionalFormatting>
  <conditionalFormatting sqref="AR104">
    <cfRule type="cellIs" priority="1452" operator="equal" aboveAverage="0" equalAverage="0" bottom="0" percent="0" rank="0" text="" dxfId="5904">
      <formula>0</formula>
    </cfRule>
  </conditionalFormatting>
  <conditionalFormatting sqref="AR104">
    <cfRule type="cellIs" priority="1453" operator="equal" aboveAverage="0" equalAverage="0" bottom="0" percent="0" rank="0" text="" dxfId="5905">
      <formula>"INVALID"</formula>
    </cfRule>
  </conditionalFormatting>
  <conditionalFormatting sqref="AR104">
    <cfRule type="cellIs" priority="1454" operator="equal" aboveAverage="0" equalAverage="0" bottom="0" percent="0" rank="0" text="" dxfId="5906">
      <formula>"INVALID"</formula>
    </cfRule>
  </conditionalFormatting>
  <conditionalFormatting sqref="AG105:AI105 AL105">
    <cfRule type="cellIs" priority="1455" operator="equal" aboveAverage="0" equalAverage="0" bottom="0" percent="0" rank="0" text="" dxfId="5907">
      <formula>"INVALID"</formula>
    </cfRule>
  </conditionalFormatting>
  <conditionalFormatting sqref="AU105">
    <cfRule type="cellIs" priority="1456" operator="equal" aboveAverage="0" equalAverage="0" bottom="0" percent="0" rank="0" text="" dxfId="5908">
      <formula>"Not Assigned"</formula>
    </cfRule>
  </conditionalFormatting>
  <conditionalFormatting sqref="AM105">
    <cfRule type="cellIs" priority="1457" operator="equal" aboveAverage="0" equalAverage="0" bottom="0" percent="0" rank="0" text="" dxfId="5909">
      <formula>0</formula>
    </cfRule>
  </conditionalFormatting>
  <conditionalFormatting sqref="AN105">
    <cfRule type="cellIs" priority="1458" operator="equal" aboveAverage="0" equalAverage="0" bottom="0" percent="0" rank="0" text="" dxfId="5910">
      <formula>0</formula>
    </cfRule>
  </conditionalFormatting>
  <conditionalFormatting sqref="AO105">
    <cfRule type="cellIs" priority="1459" operator="equal" aboveAverage="0" equalAverage="0" bottom="0" percent="0" rank="0" text="" dxfId="5911">
      <formula>0</formula>
    </cfRule>
  </conditionalFormatting>
  <conditionalFormatting sqref="AP105">
    <cfRule type="cellIs" priority="1460" operator="equal" aboveAverage="0" equalAverage="0" bottom="0" percent="0" rank="0" text="" dxfId="5912">
      <formula>0</formula>
    </cfRule>
  </conditionalFormatting>
  <conditionalFormatting sqref="AQ105">
    <cfRule type="cellIs" priority="1461" operator="equal" aboveAverage="0" equalAverage="0" bottom="0" percent="0" rank="0" text="" dxfId="5913">
      <formula>0</formula>
    </cfRule>
  </conditionalFormatting>
  <conditionalFormatting sqref="AS105">
    <cfRule type="cellIs" priority="1462" operator="equal" aboveAverage="0" equalAverage="0" bottom="0" percent="0" rank="0" text="" dxfId="5914">
      <formula>"INVALID"</formula>
    </cfRule>
  </conditionalFormatting>
  <conditionalFormatting sqref="AM105">
    <cfRule type="cellIs" priority="1463" operator="equal" aboveAverage="0" equalAverage="0" bottom="0" percent="0" rank="0" text="" dxfId="5915">
      <formula>"INVALID"</formula>
    </cfRule>
  </conditionalFormatting>
  <conditionalFormatting sqref="AN105">
    <cfRule type="cellIs" priority="1464" operator="equal" aboveAverage="0" equalAverage="0" bottom="0" percent="0" rank="0" text="" dxfId="5916">
      <formula>"INVALID"</formula>
    </cfRule>
  </conditionalFormatting>
  <conditionalFormatting sqref="AO105:AP105">
    <cfRule type="cellIs" priority="1465" operator="equal" aboveAverage="0" equalAverage="0" bottom="0" percent="0" rank="0" text="" dxfId="5917">
      <formula>"INVALID"</formula>
    </cfRule>
  </conditionalFormatting>
  <conditionalFormatting sqref="AN105">
    <cfRule type="cellIs" priority="1466" operator="equal" aboveAverage="0" equalAverage="0" bottom="0" percent="0" rank="0" text="" dxfId="5918">
      <formula>"INVALID"</formula>
    </cfRule>
  </conditionalFormatting>
  <conditionalFormatting sqref="AO105">
    <cfRule type="cellIs" priority="1467" operator="equal" aboveAverage="0" equalAverage="0" bottom="0" percent="0" rank="0" text="" dxfId="5919">
      <formula>"INVALID"</formula>
    </cfRule>
  </conditionalFormatting>
  <conditionalFormatting sqref="AP105">
    <cfRule type="cellIs" priority="1468" operator="equal" aboveAverage="0" equalAverage="0" bottom="0" percent="0" rank="0" text="" dxfId="5920">
      <formula>"INVALID"</formula>
    </cfRule>
  </conditionalFormatting>
  <conditionalFormatting sqref="AQ105">
    <cfRule type="cellIs" priority="1469" operator="equal" aboveAverage="0" equalAverage="0" bottom="0" percent="0" rank="0" text="" dxfId="5921">
      <formula>"INVALID"</formula>
    </cfRule>
  </conditionalFormatting>
  <conditionalFormatting sqref="AR105">
    <cfRule type="cellIs" priority="1470" operator="equal" aboveAverage="0" equalAverage="0" bottom="0" percent="0" rank="0" text="" dxfId="5922">
      <formula>0</formula>
    </cfRule>
  </conditionalFormatting>
  <conditionalFormatting sqref="AR105">
    <cfRule type="cellIs" priority="1471" operator="equal" aboveAverage="0" equalAverage="0" bottom="0" percent="0" rank="0" text="" dxfId="5923">
      <formula>"INVALID"</formula>
    </cfRule>
  </conditionalFormatting>
  <conditionalFormatting sqref="AR105">
    <cfRule type="cellIs" priority="1472" operator="equal" aboveAverage="0" equalAverage="0" bottom="0" percent="0" rank="0" text="" dxfId="5924">
      <formula>"INVALID"</formula>
    </cfRule>
  </conditionalFormatting>
  <conditionalFormatting sqref="AW12:AW13">
    <cfRule type="expression" priority="1473" aboveAverage="0" equalAverage="0" bottom="0" percent="0" rank="0" text="" dxfId="5925">
      <formula>NOT($AP12)</formula>
    </cfRule>
  </conditionalFormatting>
  <conditionalFormatting sqref="AW22:AW23">
    <cfRule type="expression" priority="1474" aboveAverage="0" equalAverage="0" bottom="0" percent="0" rank="0" text="" dxfId="5926">
      <formula>NOT($AP21)</formula>
    </cfRule>
  </conditionalFormatting>
  <conditionalFormatting sqref="AZ11:AZ15">
    <cfRule type="expression" priority="1475" aboveAverage="0" equalAverage="0" bottom="0" percent="0" rank="0" text="" dxfId="5927">
      <formula>NOT($AR11)</formula>
    </cfRule>
  </conditionalFormatting>
  <conditionalFormatting sqref="AW28">
    <cfRule type="expression" priority="1476" aboveAverage="0" equalAverage="0" bottom="0" percent="0" rank="0" text="" dxfId="5928">
      <formula>NOT($AP28)</formula>
    </cfRule>
  </conditionalFormatting>
  <conditionalFormatting sqref="AW35">
    <cfRule type="expression" priority="1477" aboveAverage="0" equalAverage="0" bottom="0" percent="0" rank="0" text="" dxfId="5929">
      <formula>NOT($AP35)</formula>
    </cfRule>
  </conditionalFormatting>
  <conditionalFormatting sqref="AW38">
    <cfRule type="expression" priority="1478" aboveAverage="0" equalAverage="0" bottom="0" percent="0" rank="0" text="" dxfId="5930">
      <formula>NOT($AP38)</formula>
    </cfRule>
  </conditionalFormatting>
  <conditionalFormatting sqref="AW40:AW41">
    <cfRule type="expression" priority="1479" aboveAverage="0" equalAverage="0" bottom="0" percent="0" rank="0" text="" dxfId="5931">
      <formula>NOT($AP40)</formula>
    </cfRule>
  </conditionalFormatting>
  <conditionalFormatting sqref="AW44">
    <cfRule type="expression" priority="1480" aboveAverage="0" equalAverage="0" bottom="0" percent="0" rank="0" text="" dxfId="5932">
      <formula>NOT($AP44)</formula>
    </cfRule>
  </conditionalFormatting>
  <conditionalFormatting sqref="AW47">
    <cfRule type="expression" priority="1481" aboveAverage="0" equalAverage="0" bottom="0" percent="0" rank="0" text="" dxfId="5933">
      <formula>NOT($AP47)</formula>
    </cfRule>
  </conditionalFormatting>
  <conditionalFormatting sqref="AW48">
    <cfRule type="expression" priority="1482" aboveAverage="0" equalAverage="0" bottom="0" percent="0" rank="0" text="" dxfId="5934">
      <formula>NOT($AP48)</formula>
    </cfRule>
  </conditionalFormatting>
  <conditionalFormatting sqref="AW129">
    <cfRule type="expression" priority="1483" aboveAverage="0" equalAverage="0" bottom="0" percent="0" rank="0" text="" dxfId="5935">
      <formula>NOT($AP129)</formula>
    </cfRule>
  </conditionalFormatting>
  <conditionalFormatting sqref="AW131">
    <cfRule type="expression" priority="1484" aboveAverage="0" equalAverage="0" bottom="0" percent="0" rank="0" text="" dxfId="5936">
      <formula>NOT($AP132)</formula>
    </cfRule>
  </conditionalFormatting>
  <conditionalFormatting sqref="AW141">
    <cfRule type="expression" priority="1485" aboveAverage="0" equalAverage="0" bottom="0" percent="0" rank="0" text="" dxfId="5937">
      <formula>NOT($AP134)</formula>
    </cfRule>
  </conditionalFormatting>
  <conditionalFormatting sqref="AW205">
    <cfRule type="expression" priority="1486" aboveAverage="0" equalAverage="0" bottom="0" percent="0" rank="0" text="" dxfId="5938">
      <formula>NOT($AP205)</formula>
    </cfRule>
  </conditionalFormatting>
  <conditionalFormatting sqref="AW207">
    <cfRule type="expression" priority="1487" aboveAverage="0" equalAverage="0" bottom="0" percent="0" rank="0" text="" dxfId="5939">
      <formula>NOT($AP207)</formula>
    </cfRule>
  </conditionalFormatting>
  <conditionalFormatting sqref="AW209">
    <cfRule type="expression" priority="1488" aboveAverage="0" equalAverage="0" bottom="0" percent="0" rank="0" text="" dxfId="5940">
      <formula>NOT($AP209)</formula>
    </cfRule>
  </conditionalFormatting>
  <conditionalFormatting sqref="AW213">
    <cfRule type="expression" priority="1489" aboveAverage="0" equalAverage="0" bottom="0" percent="0" rank="0" text="" dxfId="5941">
      <formula>NOT($AP213)</formula>
    </cfRule>
  </conditionalFormatting>
  <conditionalFormatting sqref="AW215:AW216">
    <cfRule type="expression" priority="1490" aboveAverage="0" equalAverage="0" bottom="0" percent="0" rank="0" text="" dxfId="5942">
      <formula>NOT($AP215)</formula>
    </cfRule>
  </conditionalFormatting>
  <conditionalFormatting sqref="AW229">
    <cfRule type="expression" priority="1491" aboveAverage="0" equalAverage="0" bottom="0" percent="0" rank="0" text="" dxfId="5943">
      <formula>NOT($AP229)</formula>
    </cfRule>
  </conditionalFormatting>
  <conditionalFormatting sqref="AW231">
    <cfRule type="expression" priority="1492" aboveAverage="0" equalAverage="0" bottom="0" percent="0" rank="0" text="" dxfId="5944">
      <formula>NOT($AP231)</formula>
    </cfRule>
  </conditionalFormatting>
  <conditionalFormatting sqref="AW233">
    <cfRule type="expression" priority="1493" aboveAverage="0" equalAverage="0" bottom="0" percent="0" rank="0" text="" dxfId="5945">
      <formula>NOT($AP233)</formula>
    </cfRule>
  </conditionalFormatting>
  <conditionalFormatting sqref="AW235">
    <cfRule type="expression" priority="1494" aboveAverage="0" equalAverage="0" bottom="0" percent="0" rank="0" text="" dxfId="5946">
      <formula>NOT($AP235)</formula>
    </cfRule>
  </conditionalFormatting>
  <conditionalFormatting sqref="D56:D57">
    <cfRule type="expression" priority="1495" aboveAverage="0" equalAverage="0" bottom="0" percent="0" rank="0" text="" dxfId="5947">
      <formula>AND(LEN(#ref!),NOT(LEN(#ref!)))</formula>
    </cfRule>
  </conditionalFormatting>
  <conditionalFormatting sqref="AV80">
    <cfRule type="expression" priority="1496" aboveAverage="0" equalAverage="0" bottom="0" percent="0" rank="0" text="" dxfId="5948">
      <formula>EXACT(AI80, "INVALID")</formula>
    </cfRule>
  </conditionalFormatting>
  <conditionalFormatting sqref="BC80">
    <cfRule type="expression" priority="1497" aboveAverage="0" equalAverage="0" bottom="0" percent="0" rank="0" text="" dxfId="5949">
      <formula>AND(NOT(ISBLANK(BC80)), EXACT(AI80, "INVALID"))</formula>
    </cfRule>
  </conditionalFormatting>
  <conditionalFormatting sqref="BD80">
    <cfRule type="expression" priority="1498" aboveAverage="0" equalAverage="0" bottom="0" percent="0" rank="0" text="" dxfId="5950">
      <formula>AND(NOT(ISBLANK(BD80)), EXACT(AI80, "INVALID"))</formula>
    </cfRule>
  </conditionalFormatting>
  <conditionalFormatting sqref="AU80">
    <cfRule type="expression" priority="1499" aboveAverage="0" equalAverage="0" bottom="0" percent="0" rank="0" text="" dxfId="5951">
      <formula>NOT($AO80)</formula>
    </cfRule>
  </conditionalFormatting>
  <conditionalFormatting sqref="AT80">
    <cfRule type="expression" priority="1500" aboveAverage="0" equalAverage="0" bottom="0" percent="0" rank="0" text="" dxfId="5952">
      <formula>REPLACE($AT80,8,LEN($AT80),"")="unused_"</formula>
    </cfRule>
  </conditionalFormatting>
  <conditionalFormatting sqref="AT80">
    <cfRule type="expression" priority="1501" aboveAverage="0" equalAverage="0" bottom="0" percent="0" rank="0" text="" dxfId="5953">
      <formula>NOT($AM80)</formula>
    </cfRule>
    <cfRule type="expression" priority="1502" aboveAverage="0" equalAverage="0" bottom="0" percent="0" rank="0" text="" dxfId="5954">
      <formula>RIGHT($AT80, 1)="*"</formula>
    </cfRule>
  </conditionalFormatting>
  <conditionalFormatting sqref="AV79:AV80">
    <cfRule type="expression" priority="1503" aboveAverage="0" equalAverage="0" bottom="0" percent="0" rank="0" text="" dxfId="5955">
      <formula>NOT($AQ79)</formula>
    </cfRule>
  </conditionalFormatting>
  <conditionalFormatting sqref="AV80">
    <cfRule type="expression" priority="1504" aboveAverage="0" equalAverage="0" bottom="0" percent="0" rank="0" text="" dxfId="5956">
      <formula>NOT($AN80)</formula>
    </cfRule>
  </conditionalFormatting>
  <conditionalFormatting sqref="AV72">
    <cfRule type="expression" priority="1505" aboveAverage="0" equalAverage="0" bottom="0" percent="0" rank="0" text="" dxfId="5957">
      <formula>EXACT(AI72, "INVALID")</formula>
    </cfRule>
  </conditionalFormatting>
  <conditionalFormatting sqref="BC72">
    <cfRule type="expression" priority="1506" aboveAverage="0" equalAverage="0" bottom="0" percent="0" rank="0" text="" dxfId="5958">
      <formula>AND(NOT(ISBLANK(BC72)), EXACT(AI72, "INVALID"))</formula>
    </cfRule>
  </conditionalFormatting>
  <conditionalFormatting sqref="BD72">
    <cfRule type="expression" priority="1507" aboveAverage="0" equalAverage="0" bottom="0" percent="0" rank="0" text="" dxfId="5959">
      <formula>AND(NOT(ISBLANK(BD72)), EXACT(AI72, "INVALID"))</formula>
    </cfRule>
  </conditionalFormatting>
  <conditionalFormatting sqref="AU72">
    <cfRule type="expression" priority="1508" aboveAverage="0" equalAverage="0" bottom="0" percent="0" rank="0" text="" dxfId="5960">
      <formula>NOT($AO72)</formula>
    </cfRule>
  </conditionalFormatting>
  <conditionalFormatting sqref="AT72">
    <cfRule type="expression" priority="1509" aboveAverage="0" equalAverage="0" bottom="0" percent="0" rank="0" text="" dxfId="5961">
      <formula>REPLACE($AT72,8,LEN($AT72),"")="unused_"</formula>
    </cfRule>
  </conditionalFormatting>
  <conditionalFormatting sqref="AT72">
    <cfRule type="expression" priority="1510" aboveAverage="0" equalAverage="0" bottom="0" percent="0" rank="0" text="" dxfId="5962">
      <formula>NOT($AM72)</formula>
    </cfRule>
    <cfRule type="expression" priority="1511" aboveAverage="0" equalAverage="0" bottom="0" percent="0" rank="0" text="" dxfId="5963">
      <formula>RIGHT($AT72, 1)="*"</formula>
    </cfRule>
  </conditionalFormatting>
  <conditionalFormatting sqref="AV72">
    <cfRule type="expression" priority="1512" aboveAverage="0" equalAverage="0" bottom="0" percent="0" rank="0" text="" dxfId="5964">
      <formula>NOT($AQ72)</formula>
    </cfRule>
  </conditionalFormatting>
  <conditionalFormatting sqref="AV72">
    <cfRule type="expression" priority="1513" aboveAverage="0" equalAverage="0" bottom="0" percent="0" rank="0" text="" dxfId="5965">
      <formula>NOT($AN72)</formula>
    </cfRule>
  </conditionalFormatting>
  <conditionalFormatting sqref="AG59:AI67 AL59:AL67">
    <cfRule type="cellIs" priority="1514" operator="equal" aboveAverage="0" equalAverage="0" bottom="0" percent="0" rank="0" text="" dxfId="5966">
      <formula>"INVALID"</formula>
    </cfRule>
  </conditionalFormatting>
  <conditionalFormatting sqref="AU59:AU67">
    <cfRule type="cellIs" priority="1515" operator="equal" aboveAverage="0" equalAverage="0" bottom="0" percent="0" rank="0" text="" dxfId="5967">
      <formula>"Not Assigned"</formula>
    </cfRule>
  </conditionalFormatting>
  <conditionalFormatting sqref="AV59:AV67">
    <cfRule type="expression" priority="1516" aboveAverage="0" equalAverage="0" bottom="0" percent="0" rank="0" text="" dxfId="5968">
      <formula>EXACT(AI59, "INVALID")</formula>
    </cfRule>
  </conditionalFormatting>
  <conditionalFormatting sqref="BC59:BC67">
    <cfRule type="expression" priority="1517" aboveAverage="0" equalAverage="0" bottom="0" percent="0" rank="0" text="" dxfId="5969">
      <formula>AND(NOT(ISBLANK(BC59)), EXACT(AI59, "INVALID"))</formula>
    </cfRule>
  </conditionalFormatting>
  <conditionalFormatting sqref="BD59:BD67">
    <cfRule type="expression" priority="1518" aboveAverage="0" equalAverage="0" bottom="0" percent="0" rank="0" text="" dxfId="5970">
      <formula>AND(NOT(ISBLANK(BD59)), EXACT(AI59, "INVALID"))</formula>
    </cfRule>
  </conditionalFormatting>
  <conditionalFormatting sqref="AU59:AU67">
    <cfRule type="expression" priority="1519" aboveAverage="0" equalAverage="0" bottom="0" percent="0" rank="0" text="" dxfId="5971">
      <formula>NOT($AO59)</formula>
    </cfRule>
  </conditionalFormatting>
  <conditionalFormatting sqref="AT59:AT67">
    <cfRule type="expression" priority="1520" aboveAverage="0" equalAverage="0" bottom="0" percent="0" rank="0" text="" dxfId="5972">
      <formula>REPLACE($AT59,8,LEN($AT59),"")="unused_"</formula>
    </cfRule>
  </conditionalFormatting>
  <conditionalFormatting sqref="AM59:AM67">
    <cfRule type="cellIs" priority="1521" operator="equal" aboveAverage="0" equalAverage="0" bottom="0" percent="0" rank="0" text="" dxfId="5973">
      <formula>0</formula>
    </cfRule>
  </conditionalFormatting>
  <conditionalFormatting sqref="AN59:AN67">
    <cfRule type="cellIs" priority="1522" operator="equal" aboveAverage="0" equalAverage="0" bottom="0" percent="0" rank="0" text="" dxfId="5974">
      <formula>0</formula>
    </cfRule>
  </conditionalFormatting>
  <conditionalFormatting sqref="AO59:AO67">
    <cfRule type="cellIs" priority="1523" operator="equal" aboveAverage="0" equalAverage="0" bottom="0" percent="0" rank="0" text="" dxfId="5975">
      <formula>0</formula>
    </cfRule>
  </conditionalFormatting>
  <conditionalFormatting sqref="AP59:AP67">
    <cfRule type="cellIs" priority="1524" operator="equal" aboveAverage="0" equalAverage="0" bottom="0" percent="0" rank="0" text="" dxfId="5976">
      <formula>0</formula>
    </cfRule>
  </conditionalFormatting>
  <conditionalFormatting sqref="AQ59:AQ67">
    <cfRule type="cellIs" priority="1525" operator="equal" aboveAverage="0" equalAverage="0" bottom="0" percent="0" rank="0" text="" dxfId="5977">
      <formula>0</formula>
    </cfRule>
  </conditionalFormatting>
  <conditionalFormatting sqref="AS59:AS67">
    <cfRule type="cellIs" priority="1526" operator="equal" aboveAverage="0" equalAverage="0" bottom="0" percent="0" rank="0" text="" dxfId="5978">
      <formula>"INVALID"</formula>
    </cfRule>
  </conditionalFormatting>
  <conditionalFormatting sqref="AM59:AM67">
    <cfRule type="cellIs" priority="1527" operator="equal" aboveAverage="0" equalAverage="0" bottom="0" percent="0" rank="0" text="" dxfId="5979">
      <formula>"INVALID"</formula>
    </cfRule>
  </conditionalFormatting>
  <conditionalFormatting sqref="AN59:AN67">
    <cfRule type="cellIs" priority="1528" operator="equal" aboveAverage="0" equalAverage="0" bottom="0" percent="0" rank="0" text="" dxfId="5980">
      <formula>"INVALID"</formula>
    </cfRule>
  </conditionalFormatting>
  <conditionalFormatting sqref="AO59:AP67">
    <cfRule type="cellIs" priority="1529" operator="equal" aboveAverage="0" equalAverage="0" bottom="0" percent="0" rank="0" text="" dxfId="5981">
      <formula>"INVALID"</formula>
    </cfRule>
  </conditionalFormatting>
  <conditionalFormatting sqref="AN59:AN67">
    <cfRule type="cellIs" priority="1530" operator="equal" aboveAverage="0" equalAverage="0" bottom="0" percent="0" rank="0" text="" dxfId="5982">
      <formula>"INVALID"</formula>
    </cfRule>
  </conditionalFormatting>
  <conditionalFormatting sqref="AO59:AO67">
    <cfRule type="cellIs" priority="1531" operator="equal" aboveAverage="0" equalAverage="0" bottom="0" percent="0" rank="0" text="" dxfId="5983">
      <formula>"INVALID"</formula>
    </cfRule>
  </conditionalFormatting>
  <conditionalFormatting sqref="AP59:AP67">
    <cfRule type="cellIs" priority="1532" operator="equal" aboveAverage="0" equalAverage="0" bottom="0" percent="0" rank="0" text="" dxfId="5984">
      <formula>"INVALID"</formula>
    </cfRule>
  </conditionalFormatting>
  <conditionalFormatting sqref="AQ59:AQ67">
    <cfRule type="cellIs" priority="1533" operator="equal" aboveAverage="0" equalAverage="0" bottom="0" percent="0" rank="0" text="" dxfId="5985">
      <formula>"INVALID"</formula>
    </cfRule>
  </conditionalFormatting>
  <conditionalFormatting sqref="AT59:AT67">
    <cfRule type="expression" priority="1534" aboveAverage="0" equalAverage="0" bottom="0" percent="0" rank="0" text="" dxfId="5986">
      <formula>NOT($AM59)</formula>
    </cfRule>
    <cfRule type="expression" priority="1535" aboveAverage="0" equalAverage="0" bottom="0" percent="0" rank="0" text="" dxfId="5987">
      <formula>RIGHT($AT59, 1)="*"</formula>
    </cfRule>
  </conditionalFormatting>
  <conditionalFormatting sqref="BC59:BD67">
    <cfRule type="expression" priority="1536" aboveAverage="0" equalAverage="0" bottom="0" percent="0" rank="0" text="" dxfId="5988">
      <formula>NOT($AQ59)</formula>
    </cfRule>
  </conditionalFormatting>
  <conditionalFormatting sqref="AV59:AV67">
    <cfRule type="expression" priority="1537" aboveAverage="0" equalAverage="0" bottom="0" percent="0" rank="0" text="" dxfId="5989">
      <formula>NOT($AN59)</formula>
    </cfRule>
  </conditionalFormatting>
  <conditionalFormatting sqref="AR59:AR67">
    <cfRule type="cellIs" priority="1538" operator="equal" aboveAverage="0" equalAverage="0" bottom="0" percent="0" rank="0" text="" dxfId="5990">
      <formula>0</formula>
    </cfRule>
  </conditionalFormatting>
  <conditionalFormatting sqref="AR59:AR67">
    <cfRule type="cellIs" priority="1539" operator="equal" aboveAverage="0" equalAverage="0" bottom="0" percent="0" rank="0" text="" dxfId="5991">
      <formula>"INVALID"</formula>
    </cfRule>
  </conditionalFormatting>
  <conditionalFormatting sqref="AR59:AR67">
    <cfRule type="cellIs" priority="1540" operator="equal" aboveAverage="0" equalAverage="0" bottom="0" percent="0" rank="0" text="" dxfId="5992">
      <formula>"INVALID"</formula>
    </cfRule>
  </conditionalFormatting>
  <conditionalFormatting sqref="AG68:AI70 AG72:AI72 AL72 AL68:AL70">
    <cfRule type="cellIs" priority="1541" operator="equal" aboveAverage="0" equalAverage="0" bottom="0" percent="0" rank="0" text="" dxfId="5993">
      <formula>"INVALID"</formula>
    </cfRule>
  </conditionalFormatting>
  <conditionalFormatting sqref="AU68:AU70 AU72">
    <cfRule type="cellIs" priority="1542" operator="equal" aboveAverage="0" equalAverage="0" bottom="0" percent="0" rank="0" text="" dxfId="5994">
      <formula>"Not Assigned"</formula>
    </cfRule>
  </conditionalFormatting>
  <conditionalFormatting sqref="AV68:AV70">
    <cfRule type="expression" priority="1543" aboveAverage="0" equalAverage="0" bottom="0" percent="0" rank="0" text="" dxfId="5995">
      <formula>EXACT(AI68, "INVALID")</formula>
    </cfRule>
  </conditionalFormatting>
  <conditionalFormatting sqref="BC68:BC70">
    <cfRule type="expression" priority="1544" aboveAverage="0" equalAverage="0" bottom="0" percent="0" rank="0" text="" dxfId="5996">
      <formula>AND(NOT(ISBLANK(BC68)), EXACT(AI68, "INVALID"))</formula>
    </cfRule>
  </conditionalFormatting>
  <conditionalFormatting sqref="BD68:BD70">
    <cfRule type="expression" priority="1545" aboveAverage="0" equalAverage="0" bottom="0" percent="0" rank="0" text="" dxfId="5997">
      <formula>AND(NOT(ISBLANK(BD68)), EXACT(AI68, "INVALID"))</formula>
    </cfRule>
  </conditionalFormatting>
  <conditionalFormatting sqref="AU68:AU70">
    <cfRule type="expression" priority="1546" aboveAverage="0" equalAverage="0" bottom="0" percent="0" rank="0" text="" dxfId="5998">
      <formula>NOT($AO68)</formula>
    </cfRule>
  </conditionalFormatting>
  <conditionalFormatting sqref="AT68:AT70">
    <cfRule type="expression" priority="1547" aboveAverage="0" equalAverage="0" bottom="0" percent="0" rank="0" text="" dxfId="5999">
      <formula>REPLACE($AT68,8,LEN($AT68),"")="unused_"</formula>
    </cfRule>
  </conditionalFormatting>
  <conditionalFormatting sqref="AM68:AM70 AM72">
    <cfRule type="cellIs" priority="1548" operator="equal" aboveAverage="0" equalAverage="0" bottom="0" percent="0" rank="0" text="" dxfId="6000">
      <formula>0</formula>
    </cfRule>
  </conditionalFormatting>
  <conditionalFormatting sqref="AN68:AN70 AN72">
    <cfRule type="cellIs" priority="1549" operator="equal" aboveAverage="0" equalAverage="0" bottom="0" percent="0" rank="0" text="" dxfId="6001">
      <formula>0</formula>
    </cfRule>
  </conditionalFormatting>
  <conditionalFormatting sqref="AO68:AO70 AO72">
    <cfRule type="cellIs" priority="1550" operator="equal" aboveAverage="0" equalAverage="0" bottom="0" percent="0" rank="0" text="" dxfId="6002">
      <formula>0</formula>
    </cfRule>
  </conditionalFormatting>
  <conditionalFormatting sqref="AP68:AP70 AP72">
    <cfRule type="cellIs" priority="1551" operator="equal" aboveAverage="0" equalAverage="0" bottom="0" percent="0" rank="0" text="" dxfId="6003">
      <formula>0</formula>
    </cfRule>
  </conditionalFormatting>
  <conditionalFormatting sqref="AQ68:AQ70 AQ72">
    <cfRule type="cellIs" priority="1552" operator="equal" aboveAverage="0" equalAverage="0" bottom="0" percent="0" rank="0" text="" dxfId="6004">
      <formula>0</formula>
    </cfRule>
  </conditionalFormatting>
  <conditionalFormatting sqref="AS68:AS70 AS72">
    <cfRule type="cellIs" priority="1553" operator="equal" aboveAverage="0" equalAverage="0" bottom="0" percent="0" rank="0" text="" dxfId="6005">
      <formula>"INVALID"</formula>
    </cfRule>
  </conditionalFormatting>
  <conditionalFormatting sqref="AM68:AM70 AM72">
    <cfRule type="cellIs" priority="1554" operator="equal" aboveAverage="0" equalAverage="0" bottom="0" percent="0" rank="0" text="" dxfId="6006">
      <formula>"INVALID"</formula>
    </cfRule>
  </conditionalFormatting>
  <conditionalFormatting sqref="AN68:AN70 AN72">
    <cfRule type="cellIs" priority="1555" operator="equal" aboveAverage="0" equalAverage="0" bottom="0" percent="0" rank="0" text="" dxfId="6007">
      <formula>"INVALID"</formula>
    </cfRule>
  </conditionalFormatting>
  <conditionalFormatting sqref="AO68:AP70 AO72:AP72">
    <cfRule type="cellIs" priority="1556" operator="equal" aboveAverage="0" equalAverage="0" bottom="0" percent="0" rank="0" text="" dxfId="6008">
      <formula>"INVALID"</formula>
    </cfRule>
  </conditionalFormatting>
  <conditionalFormatting sqref="AN68:AN70 AN72">
    <cfRule type="cellIs" priority="1557" operator="equal" aboveAverage="0" equalAverage="0" bottom="0" percent="0" rank="0" text="" dxfId="6009">
      <formula>"INVALID"</formula>
    </cfRule>
  </conditionalFormatting>
  <conditionalFormatting sqref="AO68:AO70 AO72">
    <cfRule type="cellIs" priority="1558" operator="equal" aboveAverage="0" equalAverage="0" bottom="0" percent="0" rank="0" text="" dxfId="6010">
      <formula>"INVALID"</formula>
    </cfRule>
  </conditionalFormatting>
  <conditionalFormatting sqref="AP68:AP70 AP72">
    <cfRule type="cellIs" priority="1559" operator="equal" aboveAverage="0" equalAverage="0" bottom="0" percent="0" rank="0" text="" dxfId="6011">
      <formula>"INVALID"</formula>
    </cfRule>
  </conditionalFormatting>
  <conditionalFormatting sqref="AQ68:AQ70 AQ72">
    <cfRule type="cellIs" priority="1560" operator="equal" aboveAverage="0" equalAverage="0" bottom="0" percent="0" rank="0" text="" dxfId="6012">
      <formula>"INVALID"</formula>
    </cfRule>
  </conditionalFormatting>
  <conditionalFormatting sqref="AT68:AT70">
    <cfRule type="expression" priority="1561" aboveAverage="0" equalAverage="0" bottom="0" percent="0" rank="0" text="" dxfId="6013">
      <formula>NOT($AM68)</formula>
    </cfRule>
    <cfRule type="expression" priority="1562" aboveAverage="0" equalAverage="0" bottom="0" percent="0" rank="0" text="" dxfId="6014">
      <formula>RIGHT($AT68, 1)="*"</formula>
    </cfRule>
  </conditionalFormatting>
  <conditionalFormatting sqref="BC68:BD70">
    <cfRule type="expression" priority="1563" aboveAverage="0" equalAverage="0" bottom="0" percent="0" rank="0" text="" dxfId="6015">
      <formula>NOT($AQ68)</formula>
    </cfRule>
  </conditionalFormatting>
  <conditionalFormatting sqref="AV68:AV70">
    <cfRule type="expression" priority="1564" aboveAverage="0" equalAverage="0" bottom="0" percent="0" rank="0" text="" dxfId="6016">
      <formula>NOT($AN68)</formula>
    </cfRule>
  </conditionalFormatting>
  <conditionalFormatting sqref="AR68:AR70 AR72">
    <cfRule type="cellIs" priority="1565" operator="equal" aboveAverage="0" equalAverage="0" bottom="0" percent="0" rank="0" text="" dxfId="6017">
      <formula>0</formula>
    </cfRule>
  </conditionalFormatting>
  <conditionalFormatting sqref="AR68:AR70 AR72">
    <cfRule type="cellIs" priority="1566" operator="equal" aboveAverage="0" equalAverage="0" bottom="0" percent="0" rank="0" text="" dxfId="6018">
      <formula>"INVALID"</formula>
    </cfRule>
  </conditionalFormatting>
  <conditionalFormatting sqref="AR68:AR70 AR72">
    <cfRule type="cellIs" priority="1567" operator="equal" aboveAverage="0" equalAverage="0" bottom="0" percent="0" rank="0" text="" dxfId="6019">
      <formula>"INVALID"</formula>
    </cfRule>
  </conditionalFormatting>
  <conditionalFormatting sqref="AG71:AI71 AL71">
    <cfRule type="cellIs" priority="1568" operator="equal" aboveAverage="0" equalAverage="0" bottom="0" percent="0" rank="0" text="" dxfId="6020">
      <formula>"INVALID"</formula>
    </cfRule>
  </conditionalFormatting>
  <conditionalFormatting sqref="AU71">
    <cfRule type="cellIs" priority="1569" operator="equal" aboveAverage="0" equalAverage="0" bottom="0" percent="0" rank="0" text="" dxfId="6021">
      <formula>"Not Assigned"</formula>
    </cfRule>
  </conditionalFormatting>
  <conditionalFormatting sqref="AV71">
    <cfRule type="expression" priority="1570" aboveAverage="0" equalAverage="0" bottom="0" percent="0" rank="0" text="" dxfId="6022">
      <formula>EXACT(AI71, "INVALID")</formula>
    </cfRule>
  </conditionalFormatting>
  <conditionalFormatting sqref="BC71">
    <cfRule type="expression" priority="1571" aboveAverage="0" equalAverage="0" bottom="0" percent="0" rank="0" text="" dxfId="6023">
      <formula>AND(NOT(ISBLANK(BC71)), EXACT(AI71, "INVALID"))</formula>
    </cfRule>
  </conditionalFormatting>
  <conditionalFormatting sqref="BD71">
    <cfRule type="expression" priority="1572" aboveAverage="0" equalAverage="0" bottom="0" percent="0" rank="0" text="" dxfId="6024">
      <formula>AND(NOT(ISBLANK(BD71)), EXACT(AI71, "INVALID"))</formula>
    </cfRule>
  </conditionalFormatting>
  <conditionalFormatting sqref="AU71">
    <cfRule type="expression" priority="1573" aboveAverage="0" equalAverage="0" bottom="0" percent="0" rank="0" text="" dxfId="6025">
      <formula>NOT($AO71)</formula>
    </cfRule>
  </conditionalFormatting>
  <conditionalFormatting sqref="AT71">
    <cfRule type="expression" priority="1574" aboveAverage="0" equalAverage="0" bottom="0" percent="0" rank="0" text="" dxfId="6026">
      <formula>REPLACE($AT71,8,LEN($AT71),"")="unused_"</formula>
    </cfRule>
  </conditionalFormatting>
  <conditionalFormatting sqref="AM71">
    <cfRule type="cellIs" priority="1575" operator="equal" aboveAverage="0" equalAverage="0" bottom="0" percent="0" rank="0" text="" dxfId="6027">
      <formula>0</formula>
    </cfRule>
  </conditionalFormatting>
  <conditionalFormatting sqref="AN71">
    <cfRule type="cellIs" priority="1576" operator="equal" aboveAverage="0" equalAverage="0" bottom="0" percent="0" rank="0" text="" dxfId="6028">
      <formula>0</formula>
    </cfRule>
  </conditionalFormatting>
  <conditionalFormatting sqref="AO71">
    <cfRule type="cellIs" priority="1577" operator="equal" aboveAverage="0" equalAverage="0" bottom="0" percent="0" rank="0" text="" dxfId="6029">
      <formula>0</formula>
    </cfRule>
  </conditionalFormatting>
  <conditionalFormatting sqref="AP71">
    <cfRule type="cellIs" priority="1578" operator="equal" aboveAverage="0" equalAverage="0" bottom="0" percent="0" rank="0" text="" dxfId="6030">
      <formula>0</formula>
    </cfRule>
  </conditionalFormatting>
  <conditionalFormatting sqref="AQ71">
    <cfRule type="cellIs" priority="1579" operator="equal" aboveAverage="0" equalAverage="0" bottom="0" percent="0" rank="0" text="" dxfId="6031">
      <formula>0</formula>
    </cfRule>
  </conditionalFormatting>
  <conditionalFormatting sqref="AS71">
    <cfRule type="cellIs" priority="1580" operator="equal" aboveAverage="0" equalAverage="0" bottom="0" percent="0" rank="0" text="" dxfId="6032">
      <formula>"INVALID"</formula>
    </cfRule>
  </conditionalFormatting>
  <conditionalFormatting sqref="AM71">
    <cfRule type="cellIs" priority="1581" operator="equal" aboveAverage="0" equalAverage="0" bottom="0" percent="0" rank="0" text="" dxfId="6033">
      <formula>"INVALID"</formula>
    </cfRule>
  </conditionalFormatting>
  <conditionalFormatting sqref="AN71">
    <cfRule type="cellIs" priority="1582" operator="equal" aboveAverage="0" equalAverage="0" bottom="0" percent="0" rank="0" text="" dxfId="6034">
      <formula>"INVALID"</formula>
    </cfRule>
  </conditionalFormatting>
  <conditionalFormatting sqref="AO71:AP71">
    <cfRule type="cellIs" priority="1583" operator="equal" aboveAverage="0" equalAverage="0" bottom="0" percent="0" rank="0" text="" dxfId="6035">
      <formula>"INVALID"</formula>
    </cfRule>
  </conditionalFormatting>
  <conditionalFormatting sqref="AN71">
    <cfRule type="cellIs" priority="1584" operator="equal" aboveAverage="0" equalAverage="0" bottom="0" percent="0" rank="0" text="" dxfId="6036">
      <formula>"INVALID"</formula>
    </cfRule>
  </conditionalFormatting>
  <conditionalFormatting sqref="AO71">
    <cfRule type="cellIs" priority="1585" operator="equal" aboveAverage="0" equalAverage="0" bottom="0" percent="0" rank="0" text="" dxfId="6037">
      <formula>"INVALID"</formula>
    </cfRule>
  </conditionalFormatting>
  <conditionalFormatting sqref="AP71">
    <cfRule type="cellIs" priority="1586" operator="equal" aboveAverage="0" equalAverage="0" bottom="0" percent="0" rank="0" text="" dxfId="6038">
      <formula>"INVALID"</formula>
    </cfRule>
  </conditionalFormatting>
  <conditionalFormatting sqref="AQ71">
    <cfRule type="cellIs" priority="1587" operator="equal" aboveAverage="0" equalAverage="0" bottom="0" percent="0" rank="0" text="" dxfId="6039">
      <formula>"INVALID"</formula>
    </cfRule>
  </conditionalFormatting>
  <conditionalFormatting sqref="AT71">
    <cfRule type="expression" priority="1588" aboveAverage="0" equalAverage="0" bottom="0" percent="0" rank="0" text="" dxfId="6040">
      <formula>NOT($AM71)</formula>
    </cfRule>
    <cfRule type="expression" priority="1589" aboveAverage="0" equalAverage="0" bottom="0" percent="0" rank="0" text="" dxfId="6041">
      <formula>RIGHT($AT71, 1)="*"</formula>
    </cfRule>
  </conditionalFormatting>
  <conditionalFormatting sqref="AV71">
    <cfRule type="expression" priority="1590" aboveAverage="0" equalAverage="0" bottom="0" percent="0" rank="0" text="" dxfId="6042">
      <formula>NOT($AQ71)</formula>
    </cfRule>
  </conditionalFormatting>
  <conditionalFormatting sqref="AV71">
    <cfRule type="expression" priority="1591" aboveAverage="0" equalAverage="0" bottom="0" percent="0" rank="0" text="" dxfId="6043">
      <formula>NOT($AN71)</formula>
    </cfRule>
  </conditionalFormatting>
  <conditionalFormatting sqref="AR71">
    <cfRule type="cellIs" priority="1592" operator="equal" aboveAverage="0" equalAverage="0" bottom="0" percent="0" rank="0" text="" dxfId="6044">
      <formula>0</formula>
    </cfRule>
  </conditionalFormatting>
  <conditionalFormatting sqref="AR71">
    <cfRule type="cellIs" priority="1593" operator="equal" aboveAverage="0" equalAverage="0" bottom="0" percent="0" rank="0" text="" dxfId="6045">
      <formula>"INVALID"</formula>
    </cfRule>
  </conditionalFormatting>
  <conditionalFormatting sqref="AR71">
    <cfRule type="cellIs" priority="1594" operator="equal" aboveAverage="0" equalAverage="0" bottom="0" percent="0" rank="0" text="" dxfId="6046">
      <formula>"INVALID"</formula>
    </cfRule>
  </conditionalFormatting>
  <conditionalFormatting sqref="AW66">
    <cfRule type="expression" priority="1595" aboveAverage="0" equalAverage="0" bottom="0" percent="0" rank="0" text="" dxfId="6047">
      <formula>NOT($AP66)</formula>
    </cfRule>
  </conditionalFormatting>
  <conditionalFormatting sqref="AV78">
    <cfRule type="expression" priority="1596" aboveAverage="0" equalAverage="0" bottom="0" percent="0" rank="0" text="" dxfId="6048">
      <formula>EXACT(AI78, "INVALID")</formula>
    </cfRule>
  </conditionalFormatting>
  <conditionalFormatting sqref="BC78">
    <cfRule type="expression" priority="1597" aboveAverage="0" equalAverage="0" bottom="0" percent="0" rank="0" text="" dxfId="6049">
      <formula>AND(NOT(ISBLANK(BC78)), EXACT(AI78, "INVALID"))</formula>
    </cfRule>
  </conditionalFormatting>
  <conditionalFormatting sqref="BD78">
    <cfRule type="expression" priority="1598" aboveAverage="0" equalAverage="0" bottom="0" percent="0" rank="0" text="" dxfId="6050">
      <formula>AND(NOT(ISBLANK(BD78)), EXACT(AI78, "INVALID"))</formula>
    </cfRule>
  </conditionalFormatting>
  <conditionalFormatting sqref="AU78">
    <cfRule type="expression" priority="1599" aboveAverage="0" equalAverage="0" bottom="0" percent="0" rank="0" text="" dxfId="6051">
      <formula>NOT($AO78)</formula>
    </cfRule>
  </conditionalFormatting>
  <conditionalFormatting sqref="AT78">
    <cfRule type="expression" priority="1600" aboveAverage="0" equalAverage="0" bottom="0" percent="0" rank="0" text="" dxfId="6052">
      <formula>REPLACE($AT78,8,LEN($AT78),"")="unused_"</formula>
    </cfRule>
  </conditionalFormatting>
  <conditionalFormatting sqref="AT78">
    <cfRule type="expression" priority="1601" aboveAverage="0" equalAverage="0" bottom="0" percent="0" rank="0" text="" dxfId="6053">
      <formula>NOT($AM78)</formula>
    </cfRule>
    <cfRule type="expression" priority="1602" aboveAverage="0" equalAverage="0" bottom="0" percent="0" rank="0" text="" dxfId="6054">
      <formula>RIGHT($AT78, 1)="*"</formula>
    </cfRule>
  </conditionalFormatting>
  <conditionalFormatting sqref="AV78">
    <cfRule type="expression" priority="1603" aboveAverage="0" equalAverage="0" bottom="0" percent="0" rank="0" text="" dxfId="6055">
      <formula>NOT($AQ78)</formula>
    </cfRule>
  </conditionalFormatting>
  <conditionalFormatting sqref="AV78">
    <cfRule type="expression" priority="1604" aboveAverage="0" equalAverage="0" bottom="0" percent="0" rank="0" text="" dxfId="6056">
      <formula>NOT($AN78)</formula>
    </cfRule>
  </conditionalFormatting>
  <conditionalFormatting sqref="AG73:AI73 AL73">
    <cfRule type="cellIs" priority="1605" operator="equal" aboveAverage="0" equalAverage="0" bottom="0" percent="0" rank="0" text="" dxfId="6057">
      <formula>"INVALID"</formula>
    </cfRule>
  </conditionalFormatting>
  <conditionalFormatting sqref="AU73:AU75">
    <cfRule type="cellIs" priority="1606" operator="equal" aboveAverage="0" equalAverage="0" bottom="0" percent="0" rank="0" text="" dxfId="6058">
      <formula>"Not Assigned"</formula>
    </cfRule>
  </conditionalFormatting>
  <conditionalFormatting sqref="AV73">
    <cfRule type="expression" priority="1607" aboveAverage="0" equalAverage="0" bottom="0" percent="0" rank="0" text="" dxfId="6059">
      <formula>EXACT(AI73, "INVALID")</formula>
    </cfRule>
  </conditionalFormatting>
  <conditionalFormatting sqref="BC73">
    <cfRule type="expression" priority="1608" aboveAverage="0" equalAverage="0" bottom="0" percent="0" rank="0" text="" dxfId="6060">
      <formula>AND(NOT(ISBLANK(BC73)), EXACT(AI73, "INVALID"))</formula>
    </cfRule>
  </conditionalFormatting>
  <conditionalFormatting sqref="BD73">
    <cfRule type="expression" priority="1609" aboveAverage="0" equalAverage="0" bottom="0" percent="0" rank="0" text="" dxfId="6061">
      <formula>AND(NOT(ISBLANK(BD73)), EXACT(AI73, "INVALID"))</formula>
    </cfRule>
  </conditionalFormatting>
  <conditionalFormatting sqref="AU73:AU75">
    <cfRule type="expression" priority="1610" aboveAverage="0" equalAverage="0" bottom="0" percent="0" rank="0" text="" dxfId="6062">
      <formula>NOT($AO73)</formula>
    </cfRule>
  </conditionalFormatting>
  <conditionalFormatting sqref="AT73">
    <cfRule type="expression" priority="1611" aboveAverage="0" equalAverage="0" bottom="0" percent="0" rank="0" text="" dxfId="6063">
      <formula>REPLACE($AT73,8,LEN($AT73),"")="unused_"</formula>
    </cfRule>
  </conditionalFormatting>
  <conditionalFormatting sqref="AM73">
    <cfRule type="cellIs" priority="1612" operator="equal" aboveAverage="0" equalAverage="0" bottom="0" percent="0" rank="0" text="" dxfId="6064">
      <formula>0</formula>
    </cfRule>
  </conditionalFormatting>
  <conditionalFormatting sqref="AN73">
    <cfRule type="cellIs" priority="1613" operator="equal" aboveAverage="0" equalAverage="0" bottom="0" percent="0" rank="0" text="" dxfId="6065">
      <formula>0</formula>
    </cfRule>
  </conditionalFormatting>
  <conditionalFormatting sqref="AO73">
    <cfRule type="cellIs" priority="1614" operator="equal" aboveAverage="0" equalAverage="0" bottom="0" percent="0" rank="0" text="" dxfId="6066">
      <formula>0</formula>
    </cfRule>
  </conditionalFormatting>
  <conditionalFormatting sqref="AP73">
    <cfRule type="cellIs" priority="1615" operator="equal" aboveAverage="0" equalAverage="0" bottom="0" percent="0" rank="0" text="" dxfId="6067">
      <formula>0</formula>
    </cfRule>
  </conditionalFormatting>
  <conditionalFormatting sqref="AQ73">
    <cfRule type="cellIs" priority="1616" operator="equal" aboveAverage="0" equalAverage="0" bottom="0" percent="0" rank="0" text="" dxfId="6068">
      <formula>0</formula>
    </cfRule>
  </conditionalFormatting>
  <conditionalFormatting sqref="AS73">
    <cfRule type="cellIs" priority="1617" operator="equal" aboveAverage="0" equalAverage="0" bottom="0" percent="0" rank="0" text="" dxfId="6069">
      <formula>"INVALID"</formula>
    </cfRule>
  </conditionalFormatting>
  <conditionalFormatting sqref="AM73">
    <cfRule type="cellIs" priority="1618" operator="equal" aboveAverage="0" equalAverage="0" bottom="0" percent="0" rank="0" text="" dxfId="6070">
      <formula>"INVALID"</formula>
    </cfRule>
  </conditionalFormatting>
  <conditionalFormatting sqref="AN73">
    <cfRule type="cellIs" priority="1619" operator="equal" aboveAverage="0" equalAverage="0" bottom="0" percent="0" rank="0" text="" dxfId="6071">
      <formula>"INVALID"</formula>
    </cfRule>
  </conditionalFormatting>
  <conditionalFormatting sqref="AO73:AP73">
    <cfRule type="cellIs" priority="1620" operator="equal" aboveAverage="0" equalAverage="0" bottom="0" percent="0" rank="0" text="" dxfId="6072">
      <formula>"INVALID"</formula>
    </cfRule>
  </conditionalFormatting>
  <conditionalFormatting sqref="AN73">
    <cfRule type="cellIs" priority="1621" operator="equal" aboveAverage="0" equalAverage="0" bottom="0" percent="0" rank="0" text="" dxfId="6073">
      <formula>"INVALID"</formula>
    </cfRule>
  </conditionalFormatting>
  <conditionalFormatting sqref="AO73">
    <cfRule type="cellIs" priority="1622" operator="equal" aboveAverage="0" equalAverage="0" bottom="0" percent="0" rank="0" text="" dxfId="6074">
      <formula>"INVALID"</formula>
    </cfRule>
  </conditionalFormatting>
  <conditionalFormatting sqref="AP73">
    <cfRule type="cellIs" priority="1623" operator="equal" aboveAverage="0" equalAverage="0" bottom="0" percent="0" rank="0" text="" dxfId="6075">
      <formula>"INVALID"</formula>
    </cfRule>
  </conditionalFormatting>
  <conditionalFormatting sqref="AQ73">
    <cfRule type="cellIs" priority="1624" operator="equal" aboveAverage="0" equalAverage="0" bottom="0" percent="0" rank="0" text="" dxfId="6076">
      <formula>"INVALID"</formula>
    </cfRule>
  </conditionalFormatting>
  <conditionalFormatting sqref="AT73">
    <cfRule type="expression" priority="1625" aboveAverage="0" equalAverage="0" bottom="0" percent="0" rank="0" text="" dxfId="6077">
      <formula>NOT($AM73)</formula>
    </cfRule>
    <cfRule type="expression" priority="1626" aboveAverage="0" equalAverage="0" bottom="0" percent="0" rank="0" text="" dxfId="6078">
      <formula>RIGHT($AT73, 1)="*"</formula>
    </cfRule>
  </conditionalFormatting>
  <conditionalFormatting sqref="BC73:BD73">
    <cfRule type="expression" priority="1627" aboveAverage="0" equalAverage="0" bottom="0" percent="0" rank="0" text="" dxfId="6079">
      <formula>NOT($AQ73)</formula>
    </cfRule>
  </conditionalFormatting>
  <conditionalFormatting sqref="AV73">
    <cfRule type="expression" priority="1628" aboveAverage="0" equalAverage="0" bottom="0" percent="0" rank="0" text="" dxfId="6080">
      <formula>NOT($AN73)</formula>
    </cfRule>
  </conditionalFormatting>
  <conditionalFormatting sqref="AR73">
    <cfRule type="cellIs" priority="1629" operator="equal" aboveAverage="0" equalAverage="0" bottom="0" percent="0" rank="0" text="" dxfId="6081">
      <formula>0</formula>
    </cfRule>
  </conditionalFormatting>
  <conditionalFormatting sqref="AR73">
    <cfRule type="cellIs" priority="1630" operator="equal" aboveAverage="0" equalAverage="0" bottom="0" percent="0" rank="0" text="" dxfId="6082">
      <formula>"INVALID"</formula>
    </cfRule>
  </conditionalFormatting>
  <conditionalFormatting sqref="AR73">
    <cfRule type="cellIs" priority="1631" operator="equal" aboveAverage="0" equalAverage="0" bottom="0" percent="0" rank="0" text="" dxfId="6083">
      <formula>"INVALID"</formula>
    </cfRule>
  </conditionalFormatting>
  <conditionalFormatting sqref="AG74:AI76 AG78:AI78 AL78 AL74:AL76">
    <cfRule type="cellIs" priority="1632" operator="equal" aboveAverage="0" equalAverage="0" bottom="0" percent="0" rank="0" text="" dxfId="6084">
      <formula>"INVALID"</formula>
    </cfRule>
  </conditionalFormatting>
  <conditionalFormatting sqref="AU76 AU78">
    <cfRule type="cellIs" priority="1633" operator="equal" aboveAverage="0" equalAverage="0" bottom="0" percent="0" rank="0" text="" dxfId="6085">
      <formula>"Not Assigned"</formula>
    </cfRule>
  </conditionalFormatting>
  <conditionalFormatting sqref="AV74:AV76">
    <cfRule type="expression" priority="1634" aboveAverage="0" equalAverage="0" bottom="0" percent="0" rank="0" text="" dxfId="6086">
      <formula>EXACT(AI74, "INVALID")</formula>
    </cfRule>
  </conditionalFormatting>
  <conditionalFormatting sqref="BC74:BC76">
    <cfRule type="expression" priority="1635" aboveAverage="0" equalAverage="0" bottom="0" percent="0" rank="0" text="" dxfId="6087">
      <formula>AND(NOT(ISBLANK(BC74)), EXACT(AI74, "INVALID"))</formula>
    </cfRule>
  </conditionalFormatting>
  <conditionalFormatting sqref="BD74:BD76">
    <cfRule type="expression" priority="1636" aboveAverage="0" equalAverage="0" bottom="0" percent="0" rank="0" text="" dxfId="6088">
      <formula>AND(NOT(ISBLANK(BD74)), EXACT(AI74, "INVALID"))</formula>
    </cfRule>
  </conditionalFormatting>
  <conditionalFormatting sqref="AU76">
    <cfRule type="expression" priority="1637" aboveAverage="0" equalAverage="0" bottom="0" percent="0" rank="0" text="" dxfId="6089">
      <formula>NOT($AO76)</formula>
    </cfRule>
  </conditionalFormatting>
  <conditionalFormatting sqref="AT74:AT76">
    <cfRule type="expression" priority="1638" aboveAverage="0" equalAverage="0" bottom="0" percent="0" rank="0" text="" dxfId="6090">
      <formula>REPLACE($AT74,8,LEN($AT74),"")="unused_"</formula>
    </cfRule>
  </conditionalFormatting>
  <conditionalFormatting sqref="AM74:AM76 AM78">
    <cfRule type="cellIs" priority="1639" operator="equal" aboveAverage="0" equalAverage="0" bottom="0" percent="0" rank="0" text="" dxfId="6091">
      <formula>0</formula>
    </cfRule>
  </conditionalFormatting>
  <conditionalFormatting sqref="AN74:AN76 AN78">
    <cfRule type="cellIs" priority="1640" operator="equal" aboveAverage="0" equalAverage="0" bottom="0" percent="0" rank="0" text="" dxfId="6092">
      <formula>0</formula>
    </cfRule>
  </conditionalFormatting>
  <conditionalFormatting sqref="AO74:AO76 AO78">
    <cfRule type="cellIs" priority="1641" operator="equal" aboveAverage="0" equalAverage="0" bottom="0" percent="0" rank="0" text="" dxfId="6093">
      <formula>0</formula>
    </cfRule>
  </conditionalFormatting>
  <conditionalFormatting sqref="AP74:AP76 AP78">
    <cfRule type="cellIs" priority="1642" operator="equal" aboveAverage="0" equalAverage="0" bottom="0" percent="0" rank="0" text="" dxfId="6094">
      <formula>0</formula>
    </cfRule>
  </conditionalFormatting>
  <conditionalFormatting sqref="AQ74:AQ76 AQ78">
    <cfRule type="cellIs" priority="1643" operator="equal" aboveAverage="0" equalAverage="0" bottom="0" percent="0" rank="0" text="" dxfId="6095">
      <formula>0</formula>
    </cfRule>
  </conditionalFormatting>
  <conditionalFormatting sqref="AS74:AS76 AS78">
    <cfRule type="cellIs" priority="1644" operator="equal" aboveAverage="0" equalAverage="0" bottom="0" percent="0" rank="0" text="" dxfId="6096">
      <formula>"INVALID"</formula>
    </cfRule>
  </conditionalFormatting>
  <conditionalFormatting sqref="AM74:AM76 AM78">
    <cfRule type="cellIs" priority="1645" operator="equal" aboveAverage="0" equalAverage="0" bottom="0" percent="0" rank="0" text="" dxfId="6097">
      <formula>"INVALID"</formula>
    </cfRule>
  </conditionalFormatting>
  <conditionalFormatting sqref="AN74:AN76 AN78">
    <cfRule type="cellIs" priority="1646" operator="equal" aboveAverage="0" equalAverage="0" bottom="0" percent="0" rank="0" text="" dxfId="6098">
      <formula>"INVALID"</formula>
    </cfRule>
  </conditionalFormatting>
  <conditionalFormatting sqref="AO74:AP76 AO78:AP78">
    <cfRule type="cellIs" priority="1647" operator="equal" aboveAverage="0" equalAverage="0" bottom="0" percent="0" rank="0" text="" dxfId="6099">
      <formula>"INVALID"</formula>
    </cfRule>
  </conditionalFormatting>
  <conditionalFormatting sqref="AN74:AN76 AN78">
    <cfRule type="cellIs" priority="1648" operator="equal" aboveAverage="0" equalAverage="0" bottom="0" percent="0" rank="0" text="" dxfId="6100">
      <formula>"INVALID"</formula>
    </cfRule>
  </conditionalFormatting>
  <conditionalFormatting sqref="AO74:AO76 AO78">
    <cfRule type="cellIs" priority="1649" operator="equal" aboveAverage="0" equalAverage="0" bottom="0" percent="0" rank="0" text="" dxfId="6101">
      <formula>"INVALID"</formula>
    </cfRule>
  </conditionalFormatting>
  <conditionalFormatting sqref="AP74:AP76 AP78">
    <cfRule type="cellIs" priority="1650" operator="equal" aboveAverage="0" equalAverage="0" bottom="0" percent="0" rank="0" text="" dxfId="6102">
      <formula>"INVALID"</formula>
    </cfRule>
  </conditionalFormatting>
  <conditionalFormatting sqref="AQ74:AQ76 AQ78">
    <cfRule type="cellIs" priority="1651" operator="equal" aboveAverage="0" equalAverage="0" bottom="0" percent="0" rank="0" text="" dxfId="6103">
      <formula>"INVALID"</formula>
    </cfRule>
  </conditionalFormatting>
  <conditionalFormatting sqref="AT74:AT76">
    <cfRule type="expression" priority="1652" aboveAverage="0" equalAverage="0" bottom="0" percent="0" rank="0" text="" dxfId="6104">
      <formula>NOT($AM74)</formula>
    </cfRule>
    <cfRule type="expression" priority="1653" aboveAverage="0" equalAverage="0" bottom="0" percent="0" rank="0" text="" dxfId="6105">
      <formula>RIGHT($AT74, 1)="*"</formula>
    </cfRule>
  </conditionalFormatting>
  <conditionalFormatting sqref="BC74:BD76">
    <cfRule type="expression" priority="1654" aboveAverage="0" equalAverage="0" bottom="0" percent="0" rank="0" text="" dxfId="6106">
      <formula>NOT($AQ74)</formula>
    </cfRule>
  </conditionalFormatting>
  <conditionalFormatting sqref="AV74:AV76">
    <cfRule type="expression" priority="1655" aboveAverage="0" equalAverage="0" bottom="0" percent="0" rank="0" text="" dxfId="6107">
      <formula>NOT($AN74)</formula>
    </cfRule>
  </conditionalFormatting>
  <conditionalFormatting sqref="AR74:AR76 AR78">
    <cfRule type="cellIs" priority="1656" operator="equal" aboveAverage="0" equalAverage="0" bottom="0" percent="0" rank="0" text="" dxfId="6108">
      <formula>0</formula>
    </cfRule>
  </conditionalFormatting>
  <conditionalFormatting sqref="AR74:AR76 AR78">
    <cfRule type="cellIs" priority="1657" operator="equal" aboveAverage="0" equalAverage="0" bottom="0" percent="0" rank="0" text="" dxfId="6109">
      <formula>"INVALID"</formula>
    </cfRule>
  </conditionalFormatting>
  <conditionalFormatting sqref="AR74:AR76 AR78">
    <cfRule type="cellIs" priority="1658" operator="equal" aboveAverage="0" equalAverage="0" bottom="0" percent="0" rank="0" text="" dxfId="6110">
      <formula>"INVALID"</formula>
    </cfRule>
  </conditionalFormatting>
  <conditionalFormatting sqref="AG77:AI77 AL77">
    <cfRule type="cellIs" priority="1659" operator="equal" aboveAverage="0" equalAverage="0" bottom="0" percent="0" rank="0" text="" dxfId="6111">
      <formula>"INVALID"</formula>
    </cfRule>
  </conditionalFormatting>
  <conditionalFormatting sqref="AU77">
    <cfRule type="cellIs" priority="1660" operator="equal" aboveAverage="0" equalAverage="0" bottom="0" percent="0" rank="0" text="" dxfId="6112">
      <formula>"Not Assigned"</formula>
    </cfRule>
  </conditionalFormatting>
  <conditionalFormatting sqref="AV77">
    <cfRule type="expression" priority="1661" aboveAverage="0" equalAverage="0" bottom="0" percent="0" rank="0" text="" dxfId="6113">
      <formula>EXACT(AI77, "INVALID")</formula>
    </cfRule>
  </conditionalFormatting>
  <conditionalFormatting sqref="BC77">
    <cfRule type="expression" priority="1662" aboveAverage="0" equalAverage="0" bottom="0" percent="0" rank="0" text="" dxfId="6114">
      <formula>AND(NOT(ISBLANK(BC77)), EXACT(AI77, "INVALID"))</formula>
    </cfRule>
  </conditionalFormatting>
  <conditionalFormatting sqref="BD77">
    <cfRule type="expression" priority="1663" aboveAverage="0" equalAverage="0" bottom="0" percent="0" rank="0" text="" dxfId="6115">
      <formula>AND(NOT(ISBLANK(BD77)), EXACT(AI77, "INVALID"))</formula>
    </cfRule>
  </conditionalFormatting>
  <conditionalFormatting sqref="AU77">
    <cfRule type="expression" priority="1664" aboveAverage="0" equalAverage="0" bottom="0" percent="0" rank="0" text="" dxfId="6116">
      <formula>NOT($AO77)</formula>
    </cfRule>
  </conditionalFormatting>
  <conditionalFormatting sqref="AT77">
    <cfRule type="expression" priority="1665" aboveAverage="0" equalAverage="0" bottom="0" percent="0" rank="0" text="" dxfId="6117">
      <formula>REPLACE($AT77,8,LEN($AT77),"")="unused_"</formula>
    </cfRule>
  </conditionalFormatting>
  <conditionalFormatting sqref="AM77">
    <cfRule type="cellIs" priority="1666" operator="equal" aboveAverage="0" equalAverage="0" bottom="0" percent="0" rank="0" text="" dxfId="6118">
      <formula>0</formula>
    </cfRule>
  </conditionalFormatting>
  <conditionalFormatting sqref="AN77">
    <cfRule type="cellIs" priority="1667" operator="equal" aboveAverage="0" equalAverage="0" bottom="0" percent="0" rank="0" text="" dxfId="6119">
      <formula>0</formula>
    </cfRule>
  </conditionalFormatting>
  <conditionalFormatting sqref="AO77">
    <cfRule type="cellIs" priority="1668" operator="equal" aboveAverage="0" equalAverage="0" bottom="0" percent="0" rank="0" text="" dxfId="6120">
      <formula>0</formula>
    </cfRule>
  </conditionalFormatting>
  <conditionalFormatting sqref="AP77">
    <cfRule type="cellIs" priority="1669" operator="equal" aboveAverage="0" equalAverage="0" bottom="0" percent="0" rank="0" text="" dxfId="6121">
      <formula>0</formula>
    </cfRule>
  </conditionalFormatting>
  <conditionalFormatting sqref="AQ77">
    <cfRule type="cellIs" priority="1670" operator="equal" aboveAverage="0" equalAverage="0" bottom="0" percent="0" rank="0" text="" dxfId="6122">
      <formula>0</formula>
    </cfRule>
  </conditionalFormatting>
  <conditionalFormatting sqref="AS77">
    <cfRule type="cellIs" priority="1671" operator="equal" aboveAverage="0" equalAverage="0" bottom="0" percent="0" rank="0" text="" dxfId="6123">
      <formula>"INVALID"</formula>
    </cfRule>
  </conditionalFormatting>
  <conditionalFormatting sqref="AM77">
    <cfRule type="cellIs" priority="1672" operator="equal" aboveAverage="0" equalAverage="0" bottom="0" percent="0" rank="0" text="" dxfId="6124">
      <formula>"INVALID"</formula>
    </cfRule>
  </conditionalFormatting>
  <conditionalFormatting sqref="AN77">
    <cfRule type="cellIs" priority="1673" operator="equal" aboveAverage="0" equalAverage="0" bottom="0" percent="0" rank="0" text="" dxfId="6125">
      <formula>"INVALID"</formula>
    </cfRule>
  </conditionalFormatting>
  <conditionalFormatting sqref="AO77:AP77">
    <cfRule type="cellIs" priority="1674" operator="equal" aboveAverage="0" equalAverage="0" bottom="0" percent="0" rank="0" text="" dxfId="6126">
      <formula>"INVALID"</formula>
    </cfRule>
  </conditionalFormatting>
  <conditionalFormatting sqref="AN77">
    <cfRule type="cellIs" priority="1675" operator="equal" aboveAverage="0" equalAverage="0" bottom="0" percent="0" rank="0" text="" dxfId="6127">
      <formula>"INVALID"</formula>
    </cfRule>
  </conditionalFormatting>
  <conditionalFormatting sqref="AO77">
    <cfRule type="cellIs" priority="1676" operator="equal" aboveAverage="0" equalAverage="0" bottom="0" percent="0" rank="0" text="" dxfId="6128">
      <formula>"INVALID"</formula>
    </cfRule>
  </conditionalFormatting>
  <conditionalFormatting sqref="AP77">
    <cfRule type="cellIs" priority="1677" operator="equal" aboveAverage="0" equalAverage="0" bottom="0" percent="0" rank="0" text="" dxfId="6129">
      <formula>"INVALID"</formula>
    </cfRule>
  </conditionalFormatting>
  <conditionalFormatting sqref="AQ77">
    <cfRule type="cellIs" priority="1678" operator="equal" aboveAverage="0" equalAverage="0" bottom="0" percent="0" rank="0" text="" dxfId="6130">
      <formula>"INVALID"</formula>
    </cfRule>
  </conditionalFormatting>
  <conditionalFormatting sqref="AT77">
    <cfRule type="expression" priority="1679" aboveAverage="0" equalAverage="0" bottom="0" percent="0" rank="0" text="" dxfId="6131">
      <formula>NOT($AM77)</formula>
    </cfRule>
    <cfRule type="expression" priority="1680" aboveAverage="0" equalAverage="0" bottom="0" percent="0" rank="0" text="" dxfId="6132">
      <formula>RIGHT($AT77, 1)="*"</formula>
    </cfRule>
  </conditionalFormatting>
  <conditionalFormatting sqref="AV77">
    <cfRule type="expression" priority="1681" aboveAverage="0" equalAverage="0" bottom="0" percent="0" rank="0" text="" dxfId="6133">
      <formula>NOT($AQ77)</formula>
    </cfRule>
  </conditionalFormatting>
  <conditionalFormatting sqref="AV77">
    <cfRule type="expression" priority="1682" aboveAverage="0" equalAverage="0" bottom="0" percent="0" rank="0" text="" dxfId="6134">
      <formula>NOT($AN77)</formula>
    </cfRule>
  </conditionalFormatting>
  <conditionalFormatting sqref="AR77">
    <cfRule type="cellIs" priority="1683" operator="equal" aboveAverage="0" equalAverage="0" bottom="0" percent="0" rank="0" text="" dxfId="6135">
      <formula>0</formula>
    </cfRule>
  </conditionalFormatting>
  <conditionalFormatting sqref="AR77">
    <cfRule type="cellIs" priority="1684" operator="equal" aboveAverage="0" equalAverage="0" bottom="0" percent="0" rank="0" text="" dxfId="6136">
      <formula>"INVALID"</formula>
    </cfRule>
  </conditionalFormatting>
  <conditionalFormatting sqref="AR77">
    <cfRule type="cellIs" priority="1685" operator="equal" aboveAverage="0" equalAverage="0" bottom="0" percent="0" rank="0" text="" dxfId="6137">
      <formula>"INVALID"</formula>
    </cfRule>
  </conditionalFormatting>
  <conditionalFormatting sqref="AG79:AI79 AL79">
    <cfRule type="cellIs" priority="1686" operator="equal" aboveAverage="0" equalAverage="0" bottom="0" percent="0" rank="0" text="" dxfId="6138">
      <formula>"INVALID"</formula>
    </cfRule>
  </conditionalFormatting>
  <conditionalFormatting sqref="AU79">
    <cfRule type="cellIs" priority="1687" operator="equal" aboveAverage="0" equalAverage="0" bottom="0" percent="0" rank="0" text="" dxfId="6139">
      <formula>"Not Assigned"</formula>
    </cfRule>
  </conditionalFormatting>
  <conditionalFormatting sqref="AV79">
    <cfRule type="expression" priority="1688" aboveAverage="0" equalAverage="0" bottom="0" percent="0" rank="0" text="" dxfId="6140">
      <formula>EXACT(AI79, "INVALID")</formula>
    </cfRule>
  </conditionalFormatting>
  <conditionalFormatting sqref="BC79">
    <cfRule type="expression" priority="1689" aboveAverage="0" equalAverage="0" bottom="0" percent="0" rank="0" text="" dxfId="6141">
      <formula>AND(NOT(ISBLANK(BC79)), EXACT(AI79, "INVALID"))</formula>
    </cfRule>
  </conditionalFormatting>
  <conditionalFormatting sqref="BD79">
    <cfRule type="expression" priority="1690" aboveAverage="0" equalAverage="0" bottom="0" percent="0" rank="0" text="" dxfId="6142">
      <formula>AND(NOT(ISBLANK(BD79)), EXACT(AI79, "INVALID"))</formula>
    </cfRule>
  </conditionalFormatting>
  <conditionalFormatting sqref="AU79">
    <cfRule type="expression" priority="1691" aboveAverage="0" equalAverage="0" bottom="0" percent="0" rank="0" text="" dxfId="6143">
      <formula>NOT($AO79)</formula>
    </cfRule>
  </conditionalFormatting>
  <conditionalFormatting sqref="AT79">
    <cfRule type="expression" priority="1692" aboveAverage="0" equalAverage="0" bottom="0" percent="0" rank="0" text="" dxfId="6144">
      <formula>REPLACE($AT79,8,LEN($AT79),"")="unused_"</formula>
    </cfRule>
  </conditionalFormatting>
  <conditionalFormatting sqref="AM79">
    <cfRule type="cellIs" priority="1693" operator="equal" aboveAverage="0" equalAverage="0" bottom="0" percent="0" rank="0" text="" dxfId="6145">
      <formula>0</formula>
    </cfRule>
  </conditionalFormatting>
  <conditionalFormatting sqref="AN79">
    <cfRule type="cellIs" priority="1694" operator="equal" aboveAverage="0" equalAverage="0" bottom="0" percent="0" rank="0" text="" dxfId="6146">
      <formula>0</formula>
    </cfRule>
  </conditionalFormatting>
  <conditionalFormatting sqref="AO79">
    <cfRule type="cellIs" priority="1695" operator="equal" aboveAverage="0" equalAverage="0" bottom="0" percent="0" rank="0" text="" dxfId="6147">
      <formula>0</formula>
    </cfRule>
  </conditionalFormatting>
  <conditionalFormatting sqref="AP79">
    <cfRule type="cellIs" priority="1696" operator="equal" aboveAverage="0" equalAverage="0" bottom="0" percent="0" rank="0" text="" dxfId="6148">
      <formula>0</formula>
    </cfRule>
  </conditionalFormatting>
  <conditionalFormatting sqref="AQ79">
    <cfRule type="cellIs" priority="1697" operator="equal" aboveAverage="0" equalAverage="0" bottom="0" percent="0" rank="0" text="" dxfId="6149">
      <formula>0</formula>
    </cfRule>
  </conditionalFormatting>
  <conditionalFormatting sqref="AS79">
    <cfRule type="cellIs" priority="1698" operator="equal" aboveAverage="0" equalAverage="0" bottom="0" percent="0" rank="0" text="" dxfId="6150">
      <formula>"INVALID"</formula>
    </cfRule>
  </conditionalFormatting>
  <conditionalFormatting sqref="AM79">
    <cfRule type="cellIs" priority="1699" operator="equal" aboveAverage="0" equalAverage="0" bottom="0" percent="0" rank="0" text="" dxfId="6151">
      <formula>"INVALID"</formula>
    </cfRule>
  </conditionalFormatting>
  <conditionalFormatting sqref="AN79">
    <cfRule type="cellIs" priority="1700" operator="equal" aboveAverage="0" equalAverage="0" bottom="0" percent="0" rank="0" text="" dxfId="6152">
      <formula>"INVALID"</formula>
    </cfRule>
  </conditionalFormatting>
  <conditionalFormatting sqref="AO79:AP79">
    <cfRule type="cellIs" priority="1701" operator="equal" aboveAverage="0" equalAverage="0" bottom="0" percent="0" rank="0" text="" dxfId="6153">
      <formula>"INVALID"</formula>
    </cfRule>
  </conditionalFormatting>
  <conditionalFormatting sqref="AN79">
    <cfRule type="cellIs" priority="1702" operator="equal" aboveAverage="0" equalAverage="0" bottom="0" percent="0" rank="0" text="" dxfId="6154">
      <formula>"INVALID"</formula>
    </cfRule>
  </conditionalFormatting>
  <conditionalFormatting sqref="AO79">
    <cfRule type="cellIs" priority="1703" operator="equal" aboveAverage="0" equalAverage="0" bottom="0" percent="0" rank="0" text="" dxfId="6155">
      <formula>"INVALID"</formula>
    </cfRule>
  </conditionalFormatting>
  <conditionalFormatting sqref="AP79">
    <cfRule type="cellIs" priority="1704" operator="equal" aboveAverage="0" equalAverage="0" bottom="0" percent="0" rank="0" text="" dxfId="6156">
      <formula>"INVALID"</formula>
    </cfRule>
  </conditionalFormatting>
  <conditionalFormatting sqref="AQ79">
    <cfRule type="cellIs" priority="1705" operator="equal" aboveAverage="0" equalAverage="0" bottom="0" percent="0" rank="0" text="" dxfId="6157">
      <formula>"INVALID"</formula>
    </cfRule>
  </conditionalFormatting>
  <conditionalFormatting sqref="AT79">
    <cfRule type="expression" priority="1706" aboveAverage="0" equalAverage="0" bottom="0" percent="0" rank="0" text="" dxfId="6158">
      <formula>NOT($AM79)</formula>
    </cfRule>
    <cfRule type="expression" priority="1707" aboveAverage="0" equalAverage="0" bottom="0" percent="0" rank="0" text="" dxfId="6159">
      <formula>RIGHT($AT79, 1)="*"</formula>
    </cfRule>
  </conditionalFormatting>
  <conditionalFormatting sqref="BC79:BD79">
    <cfRule type="expression" priority="1708" aboveAverage="0" equalAverage="0" bottom="0" percent="0" rank="0" text="" dxfId="6160">
      <formula>NOT($AQ79)</formula>
    </cfRule>
  </conditionalFormatting>
  <conditionalFormatting sqref="AV79">
    <cfRule type="expression" priority="1709" aboveAverage="0" equalAverage="0" bottom="0" percent="0" rank="0" text="" dxfId="6161">
      <formula>NOT($AN79)</formula>
    </cfRule>
  </conditionalFormatting>
  <conditionalFormatting sqref="AR79">
    <cfRule type="cellIs" priority="1710" operator="equal" aboveAverage="0" equalAverage="0" bottom="0" percent="0" rank="0" text="" dxfId="6162">
      <formula>0</formula>
    </cfRule>
  </conditionalFormatting>
  <conditionalFormatting sqref="AR79">
    <cfRule type="cellIs" priority="1711" operator="equal" aboveAverage="0" equalAverage="0" bottom="0" percent="0" rank="0" text="" dxfId="6163">
      <formula>"INVALID"</formula>
    </cfRule>
  </conditionalFormatting>
  <conditionalFormatting sqref="AR79">
    <cfRule type="cellIs" priority="1712" operator="equal" aboveAverage="0" equalAverage="0" bottom="0" percent="0" rank="0" text="" dxfId="6164">
      <formula>"INVALID"</formula>
    </cfRule>
  </conditionalFormatting>
  <conditionalFormatting sqref="AG80:AI80 AL80">
    <cfRule type="cellIs" priority="1713" operator="equal" aboveAverage="0" equalAverage="0" bottom="0" percent="0" rank="0" text="" dxfId="6165">
      <formula>"INVALID"</formula>
    </cfRule>
  </conditionalFormatting>
  <conditionalFormatting sqref="AU80">
    <cfRule type="cellIs" priority="1714" operator="equal" aboveAverage="0" equalAverage="0" bottom="0" percent="0" rank="0" text="" dxfId="6166">
      <formula>"Not Assigned"</formula>
    </cfRule>
  </conditionalFormatting>
  <conditionalFormatting sqref="AM80">
    <cfRule type="cellIs" priority="1715" operator="equal" aboveAverage="0" equalAverage="0" bottom="0" percent="0" rank="0" text="" dxfId="6167">
      <formula>0</formula>
    </cfRule>
  </conditionalFormatting>
  <conditionalFormatting sqref="AN80">
    <cfRule type="cellIs" priority="1716" operator="equal" aboveAverage="0" equalAverage="0" bottom="0" percent="0" rank="0" text="" dxfId="6168">
      <formula>0</formula>
    </cfRule>
  </conditionalFormatting>
  <conditionalFormatting sqref="AO80">
    <cfRule type="cellIs" priority="1717" operator="equal" aboveAverage="0" equalAverage="0" bottom="0" percent="0" rank="0" text="" dxfId="6169">
      <formula>0</formula>
    </cfRule>
  </conditionalFormatting>
  <conditionalFormatting sqref="AP80">
    <cfRule type="cellIs" priority="1718" operator="equal" aboveAverage="0" equalAverage="0" bottom="0" percent="0" rank="0" text="" dxfId="6170">
      <formula>0</formula>
    </cfRule>
  </conditionalFormatting>
  <conditionalFormatting sqref="AQ80">
    <cfRule type="cellIs" priority="1719" operator="equal" aboveAverage="0" equalAverage="0" bottom="0" percent="0" rank="0" text="" dxfId="6171">
      <formula>0</formula>
    </cfRule>
  </conditionalFormatting>
  <conditionalFormatting sqref="AS80">
    <cfRule type="cellIs" priority="1720" operator="equal" aboveAverage="0" equalAverage="0" bottom="0" percent="0" rank="0" text="" dxfId="6172">
      <formula>"INVALID"</formula>
    </cfRule>
  </conditionalFormatting>
  <conditionalFormatting sqref="AM80">
    <cfRule type="cellIs" priority="1721" operator="equal" aboveAverage="0" equalAverage="0" bottom="0" percent="0" rank="0" text="" dxfId="6173">
      <formula>"INVALID"</formula>
    </cfRule>
  </conditionalFormatting>
  <conditionalFormatting sqref="AN80">
    <cfRule type="cellIs" priority="1722" operator="equal" aboveAverage="0" equalAverage="0" bottom="0" percent="0" rank="0" text="" dxfId="6174">
      <formula>"INVALID"</formula>
    </cfRule>
  </conditionalFormatting>
  <conditionalFormatting sqref="AO80:AP80">
    <cfRule type="cellIs" priority="1723" operator="equal" aboveAverage="0" equalAverage="0" bottom="0" percent="0" rank="0" text="" dxfId="6175">
      <formula>"INVALID"</formula>
    </cfRule>
  </conditionalFormatting>
  <conditionalFormatting sqref="AN80">
    <cfRule type="cellIs" priority="1724" operator="equal" aboveAverage="0" equalAverage="0" bottom="0" percent="0" rank="0" text="" dxfId="6176">
      <formula>"INVALID"</formula>
    </cfRule>
  </conditionalFormatting>
  <conditionalFormatting sqref="AO80">
    <cfRule type="cellIs" priority="1725" operator="equal" aboveAverage="0" equalAverage="0" bottom="0" percent="0" rank="0" text="" dxfId="6177">
      <formula>"INVALID"</formula>
    </cfRule>
  </conditionalFormatting>
  <conditionalFormatting sqref="AP80">
    <cfRule type="cellIs" priority="1726" operator="equal" aboveAverage="0" equalAverage="0" bottom="0" percent="0" rank="0" text="" dxfId="6178">
      <formula>"INVALID"</formula>
    </cfRule>
  </conditionalFormatting>
  <conditionalFormatting sqref="AQ80">
    <cfRule type="cellIs" priority="1727" operator="equal" aboveAverage="0" equalAverage="0" bottom="0" percent="0" rank="0" text="" dxfId="6179">
      <formula>"INVALID"</formula>
    </cfRule>
  </conditionalFormatting>
  <conditionalFormatting sqref="AR80">
    <cfRule type="cellIs" priority="1728" operator="equal" aboveAverage="0" equalAverage="0" bottom="0" percent="0" rank="0" text="" dxfId="6180">
      <formula>0</formula>
    </cfRule>
  </conditionalFormatting>
  <conditionalFormatting sqref="AR80">
    <cfRule type="cellIs" priority="1729" operator="equal" aboveAverage="0" equalAverage="0" bottom="0" percent="0" rank="0" text="" dxfId="6181">
      <formula>"INVALID"</formula>
    </cfRule>
  </conditionalFormatting>
  <conditionalFormatting sqref="AR80">
    <cfRule type="cellIs" priority="1730" operator="equal" aboveAverage="0" equalAverage="0" bottom="0" percent="0" rank="0" text="" dxfId="6182">
      <formula>"INVALID"</formula>
    </cfRule>
  </conditionalFormatting>
  <conditionalFormatting sqref="AW82">
    <cfRule type="expression" priority="1731" aboveAverage="0" equalAverage="0" bottom="0" percent="0" rank="0" text="" dxfId="6183">
      <formula>NOT($AP78)</formula>
    </cfRule>
  </conditionalFormatting>
  <conditionalFormatting sqref="AN187">
    <cfRule type="cellIs" priority="1732" operator="equal" aboveAverage="0" equalAverage="0" bottom="0" percent="0" rank="0" text="" dxfId="6184">
      <formula>"INVALID"</formula>
    </cfRule>
  </conditionalFormatting>
  <conditionalFormatting sqref="AG187:AL187">
    <cfRule type="cellIs" priority="1733" operator="equal" aboveAverage="0" equalAverage="0" bottom="0" percent="0" rank="0" text="" dxfId="6185">
      <formula>"INVALID"</formula>
    </cfRule>
  </conditionalFormatting>
  <conditionalFormatting sqref="AV82">
    <cfRule type="expression" priority="1734" aboveAverage="0" equalAverage="0" bottom="0" percent="0" rank="0" text="" dxfId="6186">
      <formula>EXACT(AI82, "INVALID")</formula>
    </cfRule>
  </conditionalFormatting>
  <conditionalFormatting sqref="BC82">
    <cfRule type="expression" priority="1735" aboveAverage="0" equalAverage="0" bottom="0" percent="0" rank="0" text="" dxfId="6187">
      <formula>AND(NOT(ISBLANK(BC82)), EXACT(AI82, "INVALID"))</formula>
    </cfRule>
  </conditionalFormatting>
  <conditionalFormatting sqref="BD82">
    <cfRule type="expression" priority="1736" aboveAverage="0" equalAverage="0" bottom="0" percent="0" rank="0" text="" dxfId="6188">
      <formula>AND(NOT(ISBLANK(BD82)), EXACT(AI82, "INVALID"))</formula>
    </cfRule>
  </conditionalFormatting>
  <conditionalFormatting sqref="AU82">
    <cfRule type="expression" priority="1737" aboveAverage="0" equalAverage="0" bottom="0" percent="0" rank="0" text="" dxfId="6189">
      <formula>NOT($AO82)</formula>
    </cfRule>
  </conditionalFormatting>
  <conditionalFormatting sqref="AT82">
    <cfRule type="expression" priority="1738" aboveAverage="0" equalAverage="0" bottom="0" percent="0" rank="0" text="" dxfId="6190">
      <formula>REPLACE($AT82,8,LEN($AT82),"")="unused_"</formula>
    </cfRule>
  </conditionalFormatting>
  <conditionalFormatting sqref="AT82">
    <cfRule type="expression" priority="1739" aboveAverage="0" equalAverage="0" bottom="0" percent="0" rank="0" text="" dxfId="6191">
      <formula>NOT($AM82)</formula>
    </cfRule>
    <cfRule type="expression" priority="1740" aboveAverage="0" equalAverage="0" bottom="0" percent="0" rank="0" text="" dxfId="6192">
      <formula>RIGHT($AT82, 1)="*"</formula>
    </cfRule>
  </conditionalFormatting>
  <conditionalFormatting sqref="AV81:AV82">
    <cfRule type="expression" priority="1741" aboveAverage="0" equalAverage="0" bottom="0" percent="0" rank="0" text="" dxfId="6193">
      <formula>NOT($AQ81)</formula>
    </cfRule>
  </conditionalFormatting>
  <conditionalFormatting sqref="AV82">
    <cfRule type="expression" priority="1742" aboveAverage="0" equalAverage="0" bottom="0" percent="0" rank="0" text="" dxfId="6194">
      <formula>NOT($AN82)</formula>
    </cfRule>
  </conditionalFormatting>
  <conditionalFormatting sqref="AG81:AI81 AL81">
    <cfRule type="cellIs" priority="1743" operator="equal" aboveAverage="0" equalAverage="0" bottom="0" percent="0" rank="0" text="" dxfId="6195">
      <formula>"INVALID"</formula>
    </cfRule>
  </conditionalFormatting>
  <conditionalFormatting sqref="AU81">
    <cfRule type="cellIs" priority="1744" operator="equal" aboveAverage="0" equalAverage="0" bottom="0" percent="0" rank="0" text="" dxfId="6196">
      <formula>"Not Assigned"</formula>
    </cfRule>
  </conditionalFormatting>
  <conditionalFormatting sqref="AV81">
    <cfRule type="expression" priority="1745" aboveAverage="0" equalAverage="0" bottom="0" percent="0" rank="0" text="" dxfId="6197">
      <formula>EXACT(AI81, "INVALID")</formula>
    </cfRule>
  </conditionalFormatting>
  <conditionalFormatting sqref="BC81">
    <cfRule type="expression" priority="1746" aboveAverage="0" equalAverage="0" bottom="0" percent="0" rank="0" text="" dxfId="6198">
      <formula>AND(NOT(ISBLANK(BC81)), EXACT(AI81, "INVALID"))</formula>
    </cfRule>
  </conditionalFormatting>
  <conditionalFormatting sqref="BD81">
    <cfRule type="expression" priority="1747" aboveAverage="0" equalAverage="0" bottom="0" percent="0" rank="0" text="" dxfId="6199">
      <formula>AND(NOT(ISBLANK(BD81)), EXACT(AI81, "INVALID"))</formula>
    </cfRule>
  </conditionalFormatting>
  <conditionalFormatting sqref="AU81">
    <cfRule type="expression" priority="1748" aboveAverage="0" equalAverage="0" bottom="0" percent="0" rank="0" text="" dxfId="6200">
      <formula>NOT($AO81)</formula>
    </cfRule>
  </conditionalFormatting>
  <conditionalFormatting sqref="AT81">
    <cfRule type="expression" priority="1749" aboveAverage="0" equalAverage="0" bottom="0" percent="0" rank="0" text="" dxfId="6201">
      <formula>REPLACE($AT81,8,LEN($AT81),"")="unused_"</formula>
    </cfRule>
  </conditionalFormatting>
  <conditionalFormatting sqref="AM81">
    <cfRule type="cellIs" priority="1750" operator="equal" aboveAverage="0" equalAverage="0" bottom="0" percent="0" rank="0" text="" dxfId="6202">
      <formula>0</formula>
    </cfRule>
  </conditionalFormatting>
  <conditionalFormatting sqref="AN81">
    <cfRule type="cellIs" priority="1751" operator="equal" aboveAverage="0" equalAverage="0" bottom="0" percent="0" rank="0" text="" dxfId="6203">
      <formula>0</formula>
    </cfRule>
  </conditionalFormatting>
  <conditionalFormatting sqref="AO81">
    <cfRule type="cellIs" priority="1752" operator="equal" aboveAverage="0" equalAverage="0" bottom="0" percent="0" rank="0" text="" dxfId="6204">
      <formula>0</formula>
    </cfRule>
  </conditionalFormatting>
  <conditionalFormatting sqref="AP81">
    <cfRule type="cellIs" priority="1753" operator="equal" aboveAverage="0" equalAverage="0" bottom="0" percent="0" rank="0" text="" dxfId="6205">
      <formula>0</formula>
    </cfRule>
  </conditionalFormatting>
  <conditionalFormatting sqref="AQ81">
    <cfRule type="cellIs" priority="1754" operator="equal" aboveAverage="0" equalAverage="0" bottom="0" percent="0" rank="0" text="" dxfId="6206">
      <formula>0</formula>
    </cfRule>
  </conditionalFormatting>
  <conditionalFormatting sqref="AS81">
    <cfRule type="cellIs" priority="1755" operator="equal" aboveAverage="0" equalAverage="0" bottom="0" percent="0" rank="0" text="" dxfId="6207">
      <formula>"INVALID"</formula>
    </cfRule>
  </conditionalFormatting>
  <conditionalFormatting sqref="AM81">
    <cfRule type="cellIs" priority="1756" operator="equal" aboveAverage="0" equalAverage="0" bottom="0" percent="0" rank="0" text="" dxfId="6208">
      <formula>"INVALID"</formula>
    </cfRule>
  </conditionalFormatting>
  <conditionalFormatting sqref="AN81">
    <cfRule type="cellIs" priority="1757" operator="equal" aboveAverage="0" equalAverage="0" bottom="0" percent="0" rank="0" text="" dxfId="6209">
      <formula>"INVALID"</formula>
    </cfRule>
  </conditionalFormatting>
  <conditionalFormatting sqref="AO81:AP81">
    <cfRule type="cellIs" priority="1758" operator="equal" aboveAverage="0" equalAverage="0" bottom="0" percent="0" rank="0" text="" dxfId="6210">
      <formula>"INVALID"</formula>
    </cfRule>
  </conditionalFormatting>
  <conditionalFormatting sqref="AN81">
    <cfRule type="cellIs" priority="1759" operator="equal" aboveAverage="0" equalAverage="0" bottom="0" percent="0" rank="0" text="" dxfId="6211">
      <formula>"INVALID"</formula>
    </cfRule>
  </conditionalFormatting>
  <conditionalFormatting sqref="AO81">
    <cfRule type="cellIs" priority="1760" operator="equal" aboveAverage="0" equalAverage="0" bottom="0" percent="0" rank="0" text="" dxfId="6212">
      <formula>"INVALID"</formula>
    </cfRule>
  </conditionalFormatting>
  <conditionalFormatting sqref="AP81">
    <cfRule type="cellIs" priority="1761" operator="equal" aboveAverage="0" equalAverage="0" bottom="0" percent="0" rank="0" text="" dxfId="6213">
      <formula>"INVALID"</formula>
    </cfRule>
  </conditionalFormatting>
  <conditionalFormatting sqref="AQ81">
    <cfRule type="cellIs" priority="1762" operator="equal" aboveAverage="0" equalAverage="0" bottom="0" percent="0" rank="0" text="" dxfId="6214">
      <formula>"INVALID"</formula>
    </cfRule>
  </conditionalFormatting>
  <conditionalFormatting sqref="AT81">
    <cfRule type="expression" priority="1763" aboveAverage="0" equalAverage="0" bottom="0" percent="0" rank="0" text="" dxfId="6215">
      <formula>NOT($AM81)</formula>
    </cfRule>
    <cfRule type="expression" priority="1764" aboveAverage="0" equalAverage="0" bottom="0" percent="0" rank="0" text="" dxfId="6216">
      <formula>RIGHT($AT81, 1)="*"</formula>
    </cfRule>
  </conditionalFormatting>
  <conditionalFormatting sqref="BC81:BD81">
    <cfRule type="expression" priority="1765" aboveAverage="0" equalAverage="0" bottom="0" percent="0" rank="0" text="" dxfId="6217">
      <formula>NOT($AQ81)</formula>
    </cfRule>
  </conditionalFormatting>
  <conditionalFormatting sqref="AV81">
    <cfRule type="expression" priority="1766" aboveAverage="0" equalAverage="0" bottom="0" percent="0" rank="0" text="" dxfId="6218">
      <formula>NOT($AN81)</formula>
    </cfRule>
  </conditionalFormatting>
  <conditionalFormatting sqref="AR81">
    <cfRule type="cellIs" priority="1767" operator="equal" aboveAverage="0" equalAverage="0" bottom="0" percent="0" rank="0" text="" dxfId="6219">
      <formula>0</formula>
    </cfRule>
  </conditionalFormatting>
  <conditionalFormatting sqref="AR81">
    <cfRule type="cellIs" priority="1768" operator="equal" aboveAverage="0" equalAverage="0" bottom="0" percent="0" rank="0" text="" dxfId="6220">
      <formula>"INVALID"</formula>
    </cfRule>
  </conditionalFormatting>
  <conditionalFormatting sqref="AR81">
    <cfRule type="cellIs" priority="1769" operator="equal" aboveAverage="0" equalAverage="0" bottom="0" percent="0" rank="0" text="" dxfId="6221">
      <formula>"INVALID"</formula>
    </cfRule>
  </conditionalFormatting>
  <conditionalFormatting sqref="AG82:AI82 AL82">
    <cfRule type="cellIs" priority="1770" operator="equal" aboveAverage="0" equalAverage="0" bottom="0" percent="0" rank="0" text="" dxfId="6222">
      <formula>"INVALID"</formula>
    </cfRule>
  </conditionalFormatting>
  <conditionalFormatting sqref="AU82">
    <cfRule type="cellIs" priority="1771" operator="equal" aboveAverage="0" equalAverage="0" bottom="0" percent="0" rank="0" text="" dxfId="6223">
      <formula>"Not Assigned"</formula>
    </cfRule>
  </conditionalFormatting>
  <conditionalFormatting sqref="AM82">
    <cfRule type="cellIs" priority="1772" operator="equal" aboveAverage="0" equalAverage="0" bottom="0" percent="0" rank="0" text="" dxfId="6224">
      <formula>0</formula>
    </cfRule>
  </conditionalFormatting>
  <conditionalFormatting sqref="AN82">
    <cfRule type="cellIs" priority="1773" operator="equal" aboveAverage="0" equalAverage="0" bottom="0" percent="0" rank="0" text="" dxfId="6225">
      <formula>0</formula>
    </cfRule>
  </conditionalFormatting>
  <conditionalFormatting sqref="AO82">
    <cfRule type="cellIs" priority="1774" operator="equal" aboveAverage="0" equalAverage="0" bottom="0" percent="0" rank="0" text="" dxfId="6226">
      <formula>0</formula>
    </cfRule>
  </conditionalFormatting>
  <conditionalFormatting sqref="AP82">
    <cfRule type="cellIs" priority="1775" operator="equal" aboveAverage="0" equalAverage="0" bottom="0" percent="0" rank="0" text="" dxfId="6227">
      <formula>0</formula>
    </cfRule>
  </conditionalFormatting>
  <conditionalFormatting sqref="AQ82">
    <cfRule type="cellIs" priority="1776" operator="equal" aboveAverage="0" equalAverage="0" bottom="0" percent="0" rank="0" text="" dxfId="6228">
      <formula>0</formula>
    </cfRule>
  </conditionalFormatting>
  <conditionalFormatting sqref="AS82">
    <cfRule type="cellIs" priority="1777" operator="equal" aboveAverage="0" equalAverage="0" bottom="0" percent="0" rank="0" text="" dxfId="6229">
      <formula>"INVALID"</formula>
    </cfRule>
  </conditionalFormatting>
  <conditionalFormatting sqref="AM82">
    <cfRule type="cellIs" priority="1778" operator="equal" aboveAverage="0" equalAverage="0" bottom="0" percent="0" rank="0" text="" dxfId="6230">
      <formula>"INVALID"</formula>
    </cfRule>
  </conditionalFormatting>
  <conditionalFormatting sqref="AN82">
    <cfRule type="cellIs" priority="1779" operator="equal" aboveAverage="0" equalAverage="0" bottom="0" percent="0" rank="0" text="" dxfId="6231">
      <formula>"INVALID"</formula>
    </cfRule>
  </conditionalFormatting>
  <conditionalFormatting sqref="AO82:AP82">
    <cfRule type="cellIs" priority="1780" operator="equal" aboveAverage="0" equalAverage="0" bottom="0" percent="0" rank="0" text="" dxfId="6232">
      <formula>"INVALID"</formula>
    </cfRule>
  </conditionalFormatting>
  <conditionalFormatting sqref="AN82">
    <cfRule type="cellIs" priority="1781" operator="equal" aboveAverage="0" equalAverage="0" bottom="0" percent="0" rank="0" text="" dxfId="6233">
      <formula>"INVALID"</formula>
    </cfRule>
  </conditionalFormatting>
  <conditionalFormatting sqref="AO82">
    <cfRule type="cellIs" priority="1782" operator="equal" aboveAverage="0" equalAverage="0" bottom="0" percent="0" rank="0" text="" dxfId="6234">
      <formula>"INVALID"</formula>
    </cfRule>
  </conditionalFormatting>
  <conditionalFormatting sqref="AP82">
    <cfRule type="cellIs" priority="1783" operator="equal" aboveAverage="0" equalAverage="0" bottom="0" percent="0" rank="0" text="" dxfId="6235">
      <formula>"INVALID"</formula>
    </cfRule>
  </conditionalFormatting>
  <conditionalFormatting sqref="AQ82">
    <cfRule type="cellIs" priority="1784" operator="equal" aboveAverage="0" equalAverage="0" bottom="0" percent="0" rank="0" text="" dxfId="6236">
      <formula>"INVALID"</formula>
    </cfRule>
  </conditionalFormatting>
  <conditionalFormatting sqref="AR82">
    <cfRule type="cellIs" priority="1785" operator="equal" aboveAverage="0" equalAverage="0" bottom="0" percent="0" rank="0" text="" dxfId="6237">
      <formula>0</formula>
    </cfRule>
  </conditionalFormatting>
  <conditionalFormatting sqref="AR82">
    <cfRule type="cellIs" priority="1786" operator="equal" aboveAverage="0" equalAverage="0" bottom="0" percent="0" rank="0" text="" dxfId="6238">
      <formula>"INVALID"</formula>
    </cfRule>
  </conditionalFormatting>
  <conditionalFormatting sqref="AR82">
    <cfRule type="cellIs" priority="1787" operator="equal" aboveAverage="0" equalAverage="0" bottom="0" percent="0" rank="0" text="" dxfId="6239">
      <formula>"INVALID"</formula>
    </cfRule>
  </conditionalFormatting>
  <conditionalFormatting sqref="AW81">
    <cfRule type="expression" priority="1788" aboveAverage="0" equalAverage="0" bottom="0" percent="0" rank="0" text="" dxfId="6240">
      <formula>NOT($AP80)</formula>
    </cfRule>
  </conditionalFormatting>
  <conditionalFormatting sqref="AW70:AW71">
    <cfRule type="expression" priority="1789" aboveAverage="0" equalAverage="0" bottom="0" percent="0" rank="0" text="" dxfId="6241">
      <formula>NOT($AP70)</formula>
    </cfRule>
  </conditionalFormatting>
  <conditionalFormatting sqref="AW75:AW77">
    <cfRule type="expression" priority="1790" aboveAverage="0" equalAverage="0" bottom="0" percent="0" rank="0" text="" dxfId="6242">
      <formula>NOT($AP75)</formula>
    </cfRule>
  </conditionalFormatting>
  <conditionalFormatting sqref="AS187">
    <cfRule type="cellIs" priority="1791" operator="equal" aboveAverage="0" equalAverage="0" bottom="0" percent="0" rank="0" text="" dxfId="6243">
      <formula>"INVALID"</formula>
    </cfRule>
  </conditionalFormatting>
  <conditionalFormatting sqref="AV157">
    <cfRule type="expression" priority="1792" aboveAverage="0" equalAverage="0" bottom="0" percent="0" rank="0" text="" dxfId="6244">
      <formula>EXACT(AI157, "INVALID")</formula>
    </cfRule>
  </conditionalFormatting>
  <conditionalFormatting sqref="BC157">
    <cfRule type="expression" priority="1793" aboveAverage="0" equalAverage="0" bottom="0" percent="0" rank="0" text="" dxfId="6245">
      <formula>AND(NOT(ISBLANK(BC157)), EXACT(AI157, "INVALID"))</formula>
    </cfRule>
  </conditionalFormatting>
  <conditionalFormatting sqref="BD157">
    <cfRule type="expression" priority="1794" aboveAverage="0" equalAverage="0" bottom="0" percent="0" rank="0" text="" dxfId="6246">
      <formula>AND(NOT(ISBLANK(BD157)), EXACT(AI157, "INVALID"))</formula>
    </cfRule>
  </conditionalFormatting>
  <conditionalFormatting sqref="AU157">
    <cfRule type="expression" priority="1795" aboveAverage="0" equalAverage="0" bottom="0" percent="0" rank="0" text="" dxfId="6247">
      <formula>NOT($AO157)</formula>
    </cfRule>
  </conditionalFormatting>
  <conditionalFormatting sqref="AT157">
    <cfRule type="expression" priority="1796" aboveAverage="0" equalAverage="0" bottom="0" percent="0" rank="0" text="" dxfId="6248">
      <formula>REPLACE($AT157,8,LEN($AT157),"")="unused_"</formula>
    </cfRule>
  </conditionalFormatting>
  <conditionalFormatting sqref="AT157">
    <cfRule type="expression" priority="1797" aboveAverage="0" equalAverage="0" bottom="0" percent="0" rank="0" text="" dxfId="6249">
      <formula>NOT($AM157)</formula>
    </cfRule>
    <cfRule type="expression" priority="1798" aboveAverage="0" equalAverage="0" bottom="0" percent="0" rank="0" text="" dxfId="6250">
      <formula>RIGHT($AT157, 1)="*"</formula>
    </cfRule>
  </conditionalFormatting>
  <conditionalFormatting sqref="AV157">
    <cfRule type="expression" priority="1799" aboveAverage="0" equalAverage="0" bottom="0" percent="0" rank="0" text="" dxfId="6251">
      <formula>NOT($AQ157)</formula>
    </cfRule>
  </conditionalFormatting>
  <conditionalFormatting sqref="AV157">
    <cfRule type="expression" priority="1800" aboveAverage="0" equalAverage="0" bottom="0" percent="0" rank="0" text="" dxfId="6252">
      <formula>NOT($AN157)</formula>
    </cfRule>
  </conditionalFormatting>
  <conditionalFormatting sqref="AS157 AG157:AL157">
    <cfRule type="cellIs" priority="1801" operator="equal" aboveAverage="0" equalAverage="0" bottom="0" percent="0" rank="0" text="" dxfId="6253">
      <formula>"INVALID"</formula>
    </cfRule>
  </conditionalFormatting>
  <conditionalFormatting sqref="AU157">
    <cfRule type="cellIs" priority="1802" operator="equal" aboveAverage="0" equalAverage="0" bottom="0" percent="0" rank="0" text="" dxfId="6254">
      <formula>"Not Assigned"</formula>
    </cfRule>
  </conditionalFormatting>
  <conditionalFormatting sqref="AM157">
    <cfRule type="cellIs" priority="1803" operator="equal" aboveAverage="0" equalAverage="0" bottom="0" percent="0" rank="0" text="" dxfId="6255">
      <formula>0</formula>
    </cfRule>
  </conditionalFormatting>
  <conditionalFormatting sqref="AN157">
    <cfRule type="cellIs" priority="1804" operator="equal" aboveAverage="0" equalAverage="0" bottom="0" percent="0" rank="0" text="" dxfId="6256">
      <formula>0</formula>
    </cfRule>
  </conditionalFormatting>
  <conditionalFormatting sqref="AO157">
    <cfRule type="cellIs" priority="1805" operator="equal" aboveAverage="0" equalAverage="0" bottom="0" percent="0" rank="0" text="" dxfId="6257">
      <formula>0</formula>
    </cfRule>
  </conditionalFormatting>
  <conditionalFormatting sqref="AQ157">
    <cfRule type="cellIs" priority="1806" operator="equal" aboveAverage="0" equalAverage="0" bottom="0" percent="0" rank="0" text="" dxfId="6258">
      <formula>0</formula>
    </cfRule>
  </conditionalFormatting>
  <conditionalFormatting sqref="AR157">
    <cfRule type="cellIs" priority="1807" operator="equal" aboveAverage="0" equalAverage="0" bottom="0" percent="0" rank="0" text="" dxfId="6259">
      <formula>0</formula>
    </cfRule>
  </conditionalFormatting>
  <conditionalFormatting sqref="AP187">
    <cfRule type="cellIs" priority="1808" operator="equal" aboveAverage="0" equalAverage="0" bottom="0" percent="0" rank="0" text="" dxfId="6260">
      <formula>"INVALID"</formula>
    </cfRule>
  </conditionalFormatting>
  <conditionalFormatting sqref="AO187:AP187">
    <cfRule type="cellIs" priority="1809" operator="equal" aboveAverage="0" equalAverage="0" bottom="0" percent="0" rank="0" text="" dxfId="6261">
      <formula>"INVALID"</formula>
    </cfRule>
  </conditionalFormatting>
  <conditionalFormatting sqref="AN187">
    <cfRule type="cellIs" priority="1810" operator="equal" aboveAverage="0" equalAverage="0" bottom="0" percent="0" rank="0" text="" dxfId="6262">
      <formula>"INVALID"</formula>
    </cfRule>
  </conditionalFormatting>
  <conditionalFormatting sqref="AO187">
    <cfRule type="cellIs" priority="1811" operator="equal" aboveAverage="0" equalAverage="0" bottom="0" percent="0" rank="0" text="" dxfId="6263">
      <formula>"INVALID"</formula>
    </cfRule>
  </conditionalFormatting>
  <conditionalFormatting sqref="AU171">
    <cfRule type="cellIs" priority="1812" operator="equal" aboveAverage="0" equalAverage="0" bottom="0" percent="0" rank="0" text="" dxfId="6264">
      <formula>"Not Assigned"</formula>
    </cfRule>
  </conditionalFormatting>
  <conditionalFormatting sqref="AG171:AL171">
    <cfRule type="cellIs" priority="1813" operator="equal" aboveAverage="0" equalAverage="0" bottom="0" percent="0" rank="0" text="" dxfId="6265">
      <formula>"INVALID"</formula>
    </cfRule>
  </conditionalFormatting>
  <conditionalFormatting sqref="AV171">
    <cfRule type="expression" priority="1814" aboveAverage="0" equalAverage="0" bottom="0" percent="0" rank="0" text="" dxfId="6266">
      <formula>EXACT(AI171, "INVALID")</formula>
    </cfRule>
  </conditionalFormatting>
  <conditionalFormatting sqref="BC171">
    <cfRule type="expression" priority="1815" aboveAverage="0" equalAverage="0" bottom="0" percent="0" rank="0" text="" dxfId="6267">
      <formula>AND(NOT(ISBLANK(BC171)), EXACT(AI171, "INVALID"))</formula>
    </cfRule>
  </conditionalFormatting>
  <conditionalFormatting sqref="BD171">
    <cfRule type="expression" priority="1816" aboveAverage="0" equalAverage="0" bottom="0" percent="0" rank="0" text="" dxfId="6268">
      <formula>AND(NOT(ISBLANK(BD171)), EXACT(AI171, "INVALID"))</formula>
    </cfRule>
  </conditionalFormatting>
  <conditionalFormatting sqref="AU171">
    <cfRule type="expression" priority="1817" aboveAverage="0" equalAverage="0" bottom="0" percent="0" rank="0" text="" dxfId="6269">
      <formula>NOT($AO171)</formula>
    </cfRule>
  </conditionalFormatting>
  <conditionalFormatting sqref="AT171">
    <cfRule type="expression" priority="1818" aboveAverage="0" equalAverage="0" bottom="0" percent="0" rank="0" text="" dxfId="6270">
      <formula>REPLACE($AT171,8,LEN($AT171),"")="unused_"</formula>
    </cfRule>
  </conditionalFormatting>
  <conditionalFormatting sqref="AM171">
    <cfRule type="cellIs" priority="1819" operator="equal" aboveAverage="0" equalAverage="0" bottom="0" percent="0" rank="0" text="" dxfId="6271">
      <formula>0</formula>
    </cfRule>
  </conditionalFormatting>
  <conditionalFormatting sqref="AN171">
    <cfRule type="cellIs" priority="1820" operator="equal" aboveAverage="0" equalAverage="0" bottom="0" percent="0" rank="0" text="" dxfId="6272">
      <formula>0</formula>
    </cfRule>
  </conditionalFormatting>
  <conditionalFormatting sqref="AO171">
    <cfRule type="cellIs" priority="1821" operator="equal" aboveAverage="0" equalAverage="0" bottom="0" percent="0" rank="0" text="" dxfId="6273">
      <formula>0</formula>
    </cfRule>
  </conditionalFormatting>
  <conditionalFormatting sqref="AP171">
    <cfRule type="cellIs" priority="1822" operator="equal" aboveAverage="0" equalAverage="0" bottom="0" percent="0" rank="0" text="" dxfId="6274">
      <formula>0</formula>
    </cfRule>
  </conditionalFormatting>
  <conditionalFormatting sqref="AQ171">
    <cfRule type="cellIs" priority="1823" operator="equal" aboveAverage="0" equalAverage="0" bottom="0" percent="0" rank="0" text="" dxfId="6275">
      <formula>0</formula>
    </cfRule>
  </conditionalFormatting>
  <conditionalFormatting sqref="AS171">
    <cfRule type="cellIs" priority="1824" operator="equal" aboveAverage="0" equalAverage="0" bottom="0" percent="0" rank="0" text="" dxfId="6276">
      <formula>"INVALID"</formula>
    </cfRule>
  </conditionalFormatting>
  <conditionalFormatting sqref="AM171">
    <cfRule type="cellIs" priority="1825" operator="equal" aboveAverage="0" equalAverage="0" bottom="0" percent="0" rank="0" text="" dxfId="6277">
      <formula>"INVALID"</formula>
    </cfRule>
  </conditionalFormatting>
  <conditionalFormatting sqref="AN171">
    <cfRule type="cellIs" priority="1826" operator="equal" aboveAverage="0" equalAverage="0" bottom="0" percent="0" rank="0" text="" dxfId="6278">
      <formula>"INVALID"</formula>
    </cfRule>
  </conditionalFormatting>
  <conditionalFormatting sqref="AO171:AP171">
    <cfRule type="cellIs" priority="1827" operator="equal" aboveAverage="0" equalAverage="0" bottom="0" percent="0" rank="0" text="" dxfId="6279">
      <formula>"INVALID"</formula>
    </cfRule>
  </conditionalFormatting>
  <conditionalFormatting sqref="AN171">
    <cfRule type="cellIs" priority="1828" operator="equal" aboveAverage="0" equalAverage="0" bottom="0" percent="0" rank="0" text="" dxfId="6280">
      <formula>"INVALID"</formula>
    </cfRule>
  </conditionalFormatting>
  <conditionalFormatting sqref="AO171">
    <cfRule type="cellIs" priority="1829" operator="equal" aboveAverage="0" equalAverage="0" bottom="0" percent="0" rank="0" text="" dxfId="6281">
      <formula>"INVALID"</formula>
    </cfRule>
  </conditionalFormatting>
  <conditionalFormatting sqref="AP171">
    <cfRule type="cellIs" priority="1830" operator="equal" aboveAverage="0" equalAverage="0" bottom="0" percent="0" rank="0" text="" dxfId="6282">
      <formula>"INVALID"</formula>
    </cfRule>
  </conditionalFormatting>
  <conditionalFormatting sqref="AQ171">
    <cfRule type="cellIs" priority="1831" operator="equal" aboveAverage="0" equalAverage="0" bottom="0" percent="0" rank="0" text="" dxfId="6283">
      <formula>"INVALID"</formula>
    </cfRule>
  </conditionalFormatting>
  <conditionalFormatting sqref="AT171">
    <cfRule type="expression" priority="1832" aboveAverage="0" equalAverage="0" bottom="0" percent="0" rank="0" text="" dxfId="6284">
      <formula>NOT($AM171)</formula>
    </cfRule>
    <cfRule type="expression" priority="1833" aboveAverage="0" equalAverage="0" bottom="0" percent="0" rank="0" text="" dxfId="6285">
      <formula>RIGHT($AT171, 1)="*"</formula>
    </cfRule>
  </conditionalFormatting>
  <conditionalFormatting sqref="BC171:BD171">
    <cfRule type="expression" priority="1834" aboveAverage="0" equalAverage="0" bottom="0" percent="0" rank="0" text="" dxfId="6286">
      <formula>NOT($AQ171)</formula>
    </cfRule>
  </conditionalFormatting>
  <conditionalFormatting sqref="AV171">
    <cfRule type="expression" priority="1835" aboveAverage="0" equalAverage="0" bottom="0" percent="0" rank="0" text="" dxfId="6287">
      <formula>NOT($AN171)</formula>
    </cfRule>
  </conditionalFormatting>
  <conditionalFormatting sqref="AR171">
    <cfRule type="cellIs" priority="1836" operator="equal" aboveAverage="0" equalAverage="0" bottom="0" percent="0" rank="0" text="" dxfId="6288">
      <formula>0</formula>
    </cfRule>
  </conditionalFormatting>
  <conditionalFormatting sqref="AR171">
    <cfRule type="cellIs" priority="1837" operator="equal" aboveAverage="0" equalAverage="0" bottom="0" percent="0" rank="0" text="" dxfId="6289">
      <formula>"INVALID"</formula>
    </cfRule>
  </conditionalFormatting>
  <conditionalFormatting sqref="AR171">
    <cfRule type="cellIs" priority="1838" operator="equal" aboveAverage="0" equalAverage="0" bottom="0" percent="0" rank="0" text="" dxfId="6290">
      <formula>"INVALID"</formula>
    </cfRule>
  </conditionalFormatting>
  <conditionalFormatting sqref="AM187">
    <cfRule type="cellIs" priority="1839" operator="equal" aboveAverage="0" equalAverage="0" bottom="0" percent="0" rank="0" text="" dxfId="6291">
      <formula>"INVALID"</formula>
    </cfRule>
  </conditionalFormatting>
  <conditionalFormatting sqref="AQ187">
    <cfRule type="cellIs" priority="1840" operator="equal" aboveAverage="0" equalAverage="0" bottom="0" percent="0" rank="0" text="" dxfId="6292">
      <formula>"INVALID"</formula>
    </cfRule>
  </conditionalFormatting>
  <conditionalFormatting sqref="V306 AG306:AS306 AL295:AL305">
    <cfRule type="cellIs" priority="1841" operator="equal" aboveAverage="0" equalAverage="0" bottom="0" percent="0" rank="0" text="" dxfId="6293">
      <formula>"INVALID"</formula>
    </cfRule>
  </conditionalFormatting>
  <conditionalFormatting sqref="AS171 AG171:AL171">
    <cfRule type="cellIs" priority="1842" operator="equal" aboveAverage="0" equalAverage="0" bottom="0" percent="0" rank="0" text="" dxfId="6294">
      <formula>"INVALID"</formula>
    </cfRule>
  </conditionalFormatting>
  <conditionalFormatting sqref="AU171">
    <cfRule type="cellIs" priority="1843" operator="equal" aboveAverage="0" equalAverage="0" bottom="0" percent="0" rank="0" text="" dxfId="6295">
      <formula>"Not Assigned"</formula>
    </cfRule>
  </conditionalFormatting>
  <conditionalFormatting sqref="AM171">
    <cfRule type="cellIs" priority="1844" operator="equal" aboveAverage="0" equalAverage="0" bottom="0" percent="0" rank="0" text="" dxfId="6296">
      <formula>0</formula>
    </cfRule>
  </conditionalFormatting>
  <conditionalFormatting sqref="AN171">
    <cfRule type="cellIs" priority="1845" operator="equal" aboveAverage="0" equalAverage="0" bottom="0" percent="0" rank="0" text="" dxfId="6297">
      <formula>0</formula>
    </cfRule>
  </conditionalFormatting>
  <conditionalFormatting sqref="AO171">
    <cfRule type="cellIs" priority="1846" operator="equal" aboveAverage="0" equalAverage="0" bottom="0" percent="0" rank="0" text="" dxfId="6298">
      <formula>0</formula>
    </cfRule>
  </conditionalFormatting>
  <conditionalFormatting sqref="AQ171">
    <cfRule type="cellIs" priority="1847" operator="equal" aboveAverage="0" equalAverage="0" bottom="0" percent="0" rank="0" text="" dxfId="6299">
      <formula>0</formula>
    </cfRule>
  </conditionalFormatting>
  <conditionalFormatting sqref="AR171">
    <cfRule type="cellIs" priority="1848" operator="equal" aboveAverage="0" equalAverage="0" bottom="0" percent="0" rank="0" text="" dxfId="6300">
      <formula>0</formula>
    </cfRule>
  </conditionalFormatting>
  <conditionalFormatting sqref="AJ306">
    <cfRule type="cellIs" priority="1849" operator="equal" aboveAverage="0" equalAverage="0" bottom="0" percent="0" rank="0" text="" dxfId="6301">
      <formula>"INVALID"</formula>
    </cfRule>
  </conditionalFormatting>
  <conditionalFormatting sqref="AJ306">
    <cfRule type="cellIs" priority="1850" operator="equal" aboveAverage="0" equalAverage="0" bottom="0" percent="0" rank="0" text="" dxfId="6302">
      <formula>"INVALID"</formula>
    </cfRule>
  </conditionalFormatting>
  <conditionalFormatting sqref="AL285:AL288">
    <cfRule type="cellIs" priority="1851" operator="equal" aboveAverage="0" equalAverage="0" bottom="0" percent="0" rank="0" text="" dxfId="6303">
      <formula>"INVALID"</formula>
    </cfRule>
  </conditionalFormatting>
  <conditionalFormatting sqref="AL290:AL293">
    <cfRule type="cellIs" priority="1852" operator="equal" aboveAverage="0" equalAverage="0" bottom="0" percent="0" rank="0" text="" dxfId="6304">
      <formula>"INVALID"</formula>
    </cfRule>
  </conditionalFormatting>
  <conditionalFormatting sqref="AV187">
    <cfRule type="expression" priority="1853" aboveAverage="0" equalAverage="0" bottom="0" percent="0" rank="0" text="" dxfId="6305">
      <formula>EXACT(AI187, "INVALID")</formula>
    </cfRule>
  </conditionalFormatting>
  <conditionalFormatting sqref="BC187">
    <cfRule type="expression" priority="1854" aboveAverage="0" equalAverage="0" bottom="0" percent="0" rank="0" text="" dxfId="6306">
      <formula>AND(NOT(ISBLANK(BC187)), EXACT(AI187, "INVALID"))</formula>
    </cfRule>
  </conditionalFormatting>
  <conditionalFormatting sqref="BD187">
    <cfRule type="expression" priority="1855" aboveAverage="0" equalAverage="0" bottom="0" percent="0" rank="0" text="" dxfId="6307">
      <formula>AND(NOT(ISBLANK(BD187)), EXACT(AI187, "INVALID"))</formula>
    </cfRule>
  </conditionalFormatting>
  <conditionalFormatting sqref="AU187">
    <cfRule type="expression" priority="1856" aboveAverage="0" equalAverage="0" bottom="0" percent="0" rank="0" text="" dxfId="6308">
      <formula>NOT($AO187)</formula>
    </cfRule>
  </conditionalFormatting>
  <conditionalFormatting sqref="AT187">
    <cfRule type="expression" priority="1857" aboveAverage="0" equalAverage="0" bottom="0" percent="0" rank="0" text="" dxfId="6309">
      <formula>REPLACE($AT187,8,LEN($AT187),"")="unused_"</formula>
    </cfRule>
  </conditionalFormatting>
  <conditionalFormatting sqref="AT187">
    <cfRule type="expression" priority="1858" aboveAverage="0" equalAverage="0" bottom="0" percent="0" rank="0" text="" dxfId="6310">
      <formula>NOT($AM187)</formula>
    </cfRule>
    <cfRule type="expression" priority="1859" aboveAverage="0" equalAverage="0" bottom="0" percent="0" rank="0" text="" dxfId="6311">
      <formula>RIGHT($AT187, 1)="*"</formula>
    </cfRule>
  </conditionalFormatting>
  <conditionalFormatting sqref="BC187:BD187">
    <cfRule type="expression" priority="1860" aboveAverage="0" equalAverage="0" bottom="0" percent="0" rank="0" text="" dxfId="6312">
      <formula>NOT($AQ187)</formula>
    </cfRule>
  </conditionalFormatting>
  <conditionalFormatting sqref="AV187">
    <cfRule type="expression" priority="1861" aboveAverage="0" equalAverage="0" bottom="0" percent="0" rank="0" text="" dxfId="6313">
      <formula>NOT($AN187)</formula>
    </cfRule>
  </conditionalFormatting>
  <conditionalFormatting sqref="AU187">
    <cfRule type="cellIs" priority="1862" operator="equal" aboveAverage="0" equalAverage="0" bottom="0" percent="0" rank="0" text="" dxfId="6314">
      <formula>"Not Assigned"</formula>
    </cfRule>
  </conditionalFormatting>
  <conditionalFormatting sqref="AM187">
    <cfRule type="cellIs" priority="1863" operator="equal" aboveAverage="0" equalAverage="0" bottom="0" percent="0" rank="0" text="" dxfId="6315">
      <formula>0</formula>
    </cfRule>
  </conditionalFormatting>
  <conditionalFormatting sqref="AN187">
    <cfRule type="cellIs" priority="1864" operator="equal" aboveAverage="0" equalAverage="0" bottom="0" percent="0" rank="0" text="" dxfId="6316">
      <formula>0</formula>
    </cfRule>
  </conditionalFormatting>
  <conditionalFormatting sqref="AO187">
    <cfRule type="cellIs" priority="1865" operator="equal" aboveAverage="0" equalAverage="0" bottom="0" percent="0" rank="0" text="" dxfId="6317">
      <formula>0</formula>
    </cfRule>
  </conditionalFormatting>
  <conditionalFormatting sqref="AP187">
    <cfRule type="cellIs" priority="1866" operator="equal" aboveAverage="0" equalAverage="0" bottom="0" percent="0" rank="0" text="" dxfId="6318">
      <formula>0</formula>
    </cfRule>
  </conditionalFormatting>
  <conditionalFormatting sqref="AQ187">
    <cfRule type="cellIs" priority="1867" operator="equal" aboveAverage="0" equalAverage="0" bottom="0" percent="0" rank="0" text="" dxfId="6319">
      <formula>0</formula>
    </cfRule>
  </conditionalFormatting>
  <conditionalFormatting sqref="AO306">
    <cfRule type="cellIs" priority="1868" operator="equal" aboveAverage="0" equalAverage="0" bottom="0" percent="0" rank="0" text="" dxfId="6320">
      <formula>"INVALID"</formula>
    </cfRule>
  </conditionalFormatting>
  <conditionalFormatting sqref="AP306">
    <cfRule type="cellIs" priority="1869" operator="equal" aboveAverage="0" equalAverage="0" bottom="0" percent="0" rank="0" text="" dxfId="6321">
      <formula>"INVALID"</formula>
    </cfRule>
  </conditionalFormatting>
  <conditionalFormatting sqref="AQ306">
    <cfRule type="cellIs" priority="1870" operator="equal" aboveAverage="0" equalAverage="0" bottom="0" percent="0" rank="0" text="" dxfId="6322">
      <formula>"INVALID"</formula>
    </cfRule>
  </conditionalFormatting>
  <conditionalFormatting sqref="AR306">
    <cfRule type="cellIs" priority="1871" operator="equal" aboveAverage="0" equalAverage="0" bottom="0" percent="0" rank="0" text="" dxfId="6323">
      <formula>"INVALID"</formula>
    </cfRule>
  </conditionalFormatting>
  <conditionalFormatting sqref="AR187">
    <cfRule type="cellIs" priority="1872" operator="equal" aboveAverage="0" equalAverage="0" bottom="0" percent="0" rank="0" text="" dxfId="6324">
      <formula>"INVALID"</formula>
    </cfRule>
  </conditionalFormatting>
  <conditionalFormatting sqref="AR187">
    <cfRule type="cellIs" priority="1873" operator="equal" aboveAverage="0" equalAverage="0" bottom="0" percent="0" rank="0" text="" dxfId="6325">
      <formula>"INVALID"</formula>
    </cfRule>
  </conditionalFormatting>
  <conditionalFormatting sqref="AS306">
    <cfRule type="cellIs" priority="1874" operator="equal" aboveAverage="0" equalAverage="0" bottom="0" percent="0" rank="0" text="" dxfId="6326">
      <formula>"INVALID"</formula>
    </cfRule>
  </conditionalFormatting>
  <conditionalFormatting sqref="AR187">
    <cfRule type="cellIs" priority="1875" operator="equal" aboveAverage="0" equalAverage="0" bottom="0" percent="0" rank="0" text="" dxfId="6327">
      <formula>0</formula>
    </cfRule>
  </conditionalFormatting>
  <conditionalFormatting sqref="AN306">
    <cfRule type="cellIs" priority="1876" operator="equal" aboveAverage="0" equalAverage="0" bottom="0" percent="0" rank="0" text="" dxfId="6328">
      <formula>"INVALID"</formula>
    </cfRule>
  </conditionalFormatting>
  <conditionalFormatting sqref="AO306:AP306">
    <cfRule type="cellIs" priority="1877" operator="equal" aboveAverage="0" equalAverage="0" bottom="0" percent="0" rank="0" text="" dxfId="6329">
      <formula>"INVALID"</formula>
    </cfRule>
  </conditionalFormatting>
  <conditionalFormatting sqref="V357">
    <cfRule type="cellIs" priority="1878" operator="equal" aboveAverage="0" equalAverage="0" bottom="0" percent="0" rank="0" text="" dxfId="6330">
      <formula>"INVALID"</formula>
    </cfRule>
  </conditionalFormatting>
  <conditionalFormatting sqref="V357">
    <cfRule type="cellIs" priority="1879" operator="equal" aboveAverage="0" equalAverage="0" bottom="0" percent="0" rank="0" text="" dxfId="6331">
      <formula>"INVALID"</formula>
    </cfRule>
  </conditionalFormatting>
  <conditionalFormatting sqref="AU306">
    <cfRule type="cellIs" priority="1880" operator="equal" aboveAverage="0" equalAverage="0" bottom="0" percent="0" rank="0" text="" dxfId="6332">
      <formula>"Not Assigned"</formula>
    </cfRule>
  </conditionalFormatting>
  <conditionalFormatting sqref="AM306">
    <cfRule type="cellIs" priority="1881" operator="equal" aboveAverage="0" equalAverage="0" bottom="0" percent="0" rank="0" text="" dxfId="6333">
      <formula>"INVALID"</formula>
    </cfRule>
  </conditionalFormatting>
  <conditionalFormatting sqref="AV306">
    <cfRule type="expression" priority="1882" aboveAverage="0" equalAverage="0" bottom="0" percent="0" rank="0" text="" dxfId="6334">
      <formula>EXACT(AI306, "INVALID")</formula>
    </cfRule>
  </conditionalFormatting>
  <conditionalFormatting sqref="BC306">
    <cfRule type="expression" priority="1883" aboveAverage="0" equalAverage="0" bottom="0" percent="0" rank="0" text="" dxfId="6335">
      <formula>AND(NOT(ISBLANK(BC306)), EXACT(AI306, "INVALID"))</formula>
    </cfRule>
  </conditionalFormatting>
  <conditionalFormatting sqref="BD306">
    <cfRule type="expression" priority="1884" aboveAverage="0" equalAverage="0" bottom="0" percent="0" rank="0" text="" dxfId="6336">
      <formula>AND(NOT(ISBLANK(BD306)), EXACT(AI306, "INVALID"))</formula>
    </cfRule>
  </conditionalFormatting>
  <conditionalFormatting sqref="AU306">
    <cfRule type="expression" priority="1885" aboveAverage="0" equalAverage="0" bottom="0" percent="0" rank="0" text="" dxfId="6337">
      <formula>NOT($AO306)</formula>
    </cfRule>
  </conditionalFormatting>
  <conditionalFormatting sqref="AT306">
    <cfRule type="expression" priority="1886" aboveAverage="0" equalAverage="0" bottom="0" percent="0" rank="0" text="" dxfId="6338">
      <formula>REPLACE($AT306,8,LEN($AT306),"")="unused_"</formula>
    </cfRule>
  </conditionalFormatting>
  <conditionalFormatting sqref="AM306:AR306">
    <cfRule type="cellIs" priority="1887" operator="equal" aboveAverage="0" equalAverage="0" bottom="0" percent="0" rank="0" text="" dxfId="6339">
      <formula>0</formula>
    </cfRule>
  </conditionalFormatting>
  <conditionalFormatting sqref="AN306">
    <cfRule type="cellIs" priority="1888" operator="equal" aboveAverage="0" equalAverage="0" bottom="0" percent="0" rank="0" text="" dxfId="6340">
      <formula>0</formula>
    </cfRule>
  </conditionalFormatting>
  <conditionalFormatting sqref="AO306">
    <cfRule type="cellIs" priority="1889" operator="equal" aboveAverage="0" equalAverage="0" bottom="0" percent="0" rank="0" text="" dxfId="6341">
      <formula>0</formula>
    </cfRule>
  </conditionalFormatting>
  <conditionalFormatting sqref="AP306">
    <cfRule type="cellIs" priority="1890" operator="equal" aboveAverage="0" equalAverage="0" bottom="0" percent="0" rank="0" text="" dxfId="6342">
      <formula>0</formula>
    </cfRule>
  </conditionalFormatting>
  <conditionalFormatting sqref="AQ306">
    <cfRule type="cellIs" priority="1891" operator="equal" aboveAverage="0" equalAverage="0" bottom="0" percent="0" rank="0" text="" dxfId="6343">
      <formula>0</formula>
    </cfRule>
  </conditionalFormatting>
  <conditionalFormatting sqref="AN306">
    <cfRule type="cellIs" priority="1892" operator="equal" aboveAverage="0" equalAverage="0" bottom="0" percent="0" rank="0" text="" dxfId="6344">
      <formula>"INVALID"</formula>
    </cfRule>
  </conditionalFormatting>
  <conditionalFormatting sqref="AJ306">
    <cfRule type="cellIs" priority="1893" operator="equal" aboveAverage="0" equalAverage="0" bottom="0" percent="0" rank="0" text="" dxfId="6345">
      <formula>"INVALID"</formula>
    </cfRule>
  </conditionalFormatting>
  <conditionalFormatting sqref="AJ306">
    <cfRule type="cellIs" priority="1894" operator="equal" aboveAverage="0" equalAverage="0" bottom="0" percent="0" rank="0" text="" dxfId="6346">
      <formula>"INVALID"</formula>
    </cfRule>
  </conditionalFormatting>
  <conditionalFormatting sqref="AR306">
    <cfRule type="cellIs" priority="1895" operator="equal" aboveAverage="0" equalAverage="0" bottom="0" percent="0" rank="0" text="" dxfId="6347">
      <formula>"INVALID"</formula>
    </cfRule>
  </conditionalFormatting>
  <conditionalFormatting sqref="AT306">
    <cfRule type="expression" priority="1896" aboveAverage="0" equalAverage="0" bottom="0" percent="0" rank="0" text="" dxfId="6348">
      <formula>NOT($AM306)</formula>
    </cfRule>
    <cfRule type="expression" priority="1897" aboveAverage="0" equalAverage="0" bottom="0" percent="0" rank="0" text="" dxfId="6349">
      <formula>RIGHT($AT306, 1)="*"</formula>
    </cfRule>
  </conditionalFormatting>
  <conditionalFormatting sqref="AV306">
    <cfRule type="expression" priority="1898" aboveAverage="0" equalAverage="0" bottom="0" percent="0" rank="0" text="" dxfId="6350">
      <formula>NOT($AQ306)</formula>
    </cfRule>
  </conditionalFormatting>
  <conditionalFormatting sqref="AV306">
    <cfRule type="expression" priority="1899" aboveAverage="0" equalAverage="0" bottom="0" percent="0" rank="0" text="" dxfId="6351">
      <formula>NOT($AN306)</formula>
    </cfRule>
  </conditionalFormatting>
  <conditionalFormatting sqref="AR306">
    <cfRule type="cellIs" priority="1900" operator="equal" aboveAverage="0" equalAverage="0" bottom="0" percent="0" rank="0" text="" dxfId="6352">
      <formula>0</formula>
    </cfRule>
  </conditionalFormatting>
  <conditionalFormatting sqref="V415:V418">
    <cfRule type="cellIs" priority="1901" operator="equal" aboveAverage="0" equalAverage="0" bottom="0" percent="0" rank="0" text="" dxfId="6353">
      <formula>"INVALID"</formula>
    </cfRule>
  </conditionalFormatting>
  <conditionalFormatting sqref="V367">
    <cfRule type="cellIs" priority="1902" operator="equal" aboveAverage="0" equalAverage="0" bottom="0" percent="0" rank="0" text="" dxfId="6354">
      <formula>"INVALID"</formula>
    </cfRule>
  </conditionalFormatting>
  <conditionalFormatting sqref="V367">
    <cfRule type="cellIs" priority="1903" operator="equal" aboveAverage="0" equalAverage="0" bottom="0" percent="0" rank="0" text="" dxfId="6355">
      <formula>"INVALID"</formula>
    </cfRule>
  </conditionalFormatting>
  <conditionalFormatting sqref="V377">
    <cfRule type="cellIs" priority="1904" operator="equal" aboveAverage="0" equalAverage="0" bottom="0" percent="0" rank="0" text="" dxfId="6356">
      <formula>"INVALID"</formula>
    </cfRule>
  </conditionalFormatting>
  <conditionalFormatting sqref="V377">
    <cfRule type="cellIs" priority="1905" operator="equal" aboveAverage="0" equalAverage="0" bottom="0" percent="0" rank="0" text="" dxfId="6357">
      <formula>"INVALID"</formula>
    </cfRule>
  </conditionalFormatting>
  <conditionalFormatting sqref="AT357">
    <cfRule type="expression" priority="1906" aboveAverage="0" equalAverage="0" bottom="0" percent="0" rank="0" text="" dxfId="6358">
      <formula>RIGHT($AT357, 1)="*"</formula>
    </cfRule>
    <cfRule type="expression" priority="1907" aboveAverage="0" equalAverage="0" bottom="0" percent="0" rank="0" text="" dxfId="6359">
      <formula>REPLACE($AT357,8,LEN($AT357),"")="unused_"</formula>
    </cfRule>
  </conditionalFormatting>
  <conditionalFormatting sqref="V415:V418">
    <cfRule type="cellIs" priority="1908" operator="equal" aboveAverage="0" equalAverage="0" bottom="0" percent="0" rank="0" text="" dxfId="6360">
      <formula>"INVALID"</formula>
    </cfRule>
  </conditionalFormatting>
  <conditionalFormatting sqref="AT367">
    <cfRule type="expression" priority="1909" aboveAverage="0" equalAverage="0" bottom="0" percent="0" rank="0" text="" dxfId="6361">
      <formula>REPLACE($AT367,8,LEN($AT367),"")="unused_"</formula>
    </cfRule>
  </conditionalFormatting>
  <conditionalFormatting sqref="AT377">
    <cfRule type="expression" priority="1910" aboveAverage="0" equalAverage="0" bottom="0" percent="0" rank="0" text="" dxfId="6362">
      <formula>REPLACE($AT377,8,LEN($AT377),"")="unused_"</formula>
    </cfRule>
  </conditionalFormatting>
  <conditionalFormatting sqref="V456:V457">
    <cfRule type="cellIs" priority="1911" operator="equal" aboveAverage="0" equalAverage="0" bottom="0" percent="0" rank="0" text="" dxfId="6363">
      <formula>"INVALID"</formula>
    </cfRule>
  </conditionalFormatting>
  <conditionalFormatting sqref="V456:V457">
    <cfRule type="cellIs" priority="1912" operator="equal" aboveAverage="0" equalAverage="0" bottom="0" percent="0" rank="0" text="" dxfId="6364">
      <formula>"INVALID"</formula>
    </cfRule>
  </conditionalFormatting>
  <conditionalFormatting sqref="AT415:AT418">
    <cfRule type="expression" priority="1913" aboveAverage="0" equalAverage="0" bottom="0" percent="0" rank="0" text="" dxfId="6365">
      <formula>REPLACE($AT415,8,LEN($AT415),"")="unused_"</formula>
    </cfRule>
  </conditionalFormatting>
  <conditionalFormatting sqref="V497:V499">
    <cfRule type="cellIs" priority="1914" operator="equal" aboveAverage="0" equalAverage="0" bottom="0" percent="0" rank="0" text="" dxfId="6366">
      <formula>"INVALID"</formula>
    </cfRule>
  </conditionalFormatting>
  <conditionalFormatting sqref="V497:V499">
    <cfRule type="cellIs" priority="1915" operator="equal" aboveAverage="0" equalAverage="0" bottom="0" percent="0" rank="0" text="" dxfId="6367">
      <formula>"INVALID"</formula>
    </cfRule>
  </conditionalFormatting>
  <conditionalFormatting sqref="AT456:AT457">
    <cfRule type="expression" priority="1916" aboveAverage="0" equalAverage="0" bottom="0" percent="0" rank="0" text="" dxfId="6368">
      <formula>REPLACE($AT456,8,LEN($AT456),"")="unused_"</formula>
    </cfRule>
  </conditionalFormatting>
  <conditionalFormatting sqref="V947:V949">
    <cfRule type="cellIs" priority="1917" operator="equal" aboveAverage="0" equalAverage="0" bottom="0" percent="0" rank="0" text="" dxfId="6369">
      <formula>"INVALID"</formula>
    </cfRule>
  </conditionalFormatting>
  <conditionalFormatting sqref="V947:V949">
    <cfRule type="cellIs" priority="1918" operator="equal" aboveAverage="0" equalAverage="0" bottom="0" percent="0" rank="0" text="" dxfId="6370">
      <formula>"INVALID"</formula>
    </cfRule>
  </conditionalFormatting>
  <conditionalFormatting sqref="AT497:AT499">
    <cfRule type="expression" priority="1919" aboveAverage="0" equalAverage="0" bottom="0" percent="0" rank="0" text="" dxfId="6371">
      <formula>REPLACE($AT497,8,LEN($AT497),"")="unused_"</formula>
    </cfRule>
  </conditionalFormatting>
  <conditionalFormatting sqref="AT947:AT949">
    <cfRule type="expression" priority="1920" aboveAverage="0" equalAverage="0" bottom="0" percent="0" rank="0" text="" dxfId="6372">
      <formula>REPLACE($AT947,8,LEN($AT947),"")="unused_"</formula>
    </cfRule>
  </conditionalFormatting>
  <conditionalFormatting sqref="BG947:BG949">
    <cfRule type="cellIs" priority="1921" operator="equal" aboveAverage="0" equalAverage="0" bottom="0" percent="0" rank="0" text="" dxfId="6373">
      <formula>"Not Assigned"</formula>
    </cfRule>
  </conditionalFormatting>
  <conditionalFormatting sqref="AU1102">
    <cfRule type="cellIs" priority="1922" operator="equal" aboveAverage="0" equalAverage="0" bottom="0" percent="0" rank="0" text="" dxfId="6374">
      <formula>"Not Assigned"</formula>
    </cfRule>
  </conditionalFormatting>
  <conditionalFormatting sqref="AT1102">
    <cfRule type="expression" priority="1923" aboveAverage="0" equalAverage="0" bottom="0" percent="0" rank="0" text="" dxfId="6375">
      <formula>REPLACE($AT1102,8,LEN($AT1102),"")="unused_"</formula>
    </cfRule>
  </conditionalFormatting>
  <conditionalFormatting sqref="AT1103">
    <cfRule type="expression" priority="1924" aboveAverage="0" equalAverage="0" bottom="0" percent="0" rank="0" text="" dxfId="6376">
      <formula>REPLACE($AT1103,8,LEN($AT1103),"")="unused_"</formula>
    </cfRule>
  </conditionalFormatting>
  <conditionalFormatting sqref="AT1104">
    <cfRule type="expression" priority="1925" aboveAverage="0" equalAverage="0" bottom="0" percent="0" rank="0" text="" dxfId="6377">
      <formula>REPLACE($AT1104,8,LEN($AT1104),"")="unused_"</formula>
    </cfRule>
  </conditionalFormatting>
  <conditionalFormatting sqref="AY25:AY28">
    <cfRule type="expression" priority="1926" aboveAverage="0" equalAverage="0" bottom="0" percent="0" rank="0" text="" dxfId="6378">
      <formula>NOT(#ref!)</formula>
    </cfRule>
  </conditionalFormatting>
  <conditionalFormatting sqref="AY37:AY40">
    <cfRule type="expression" priority="1927" aboveAverage="0" equalAverage="0" bottom="0" percent="0" rank="0" text="" dxfId="6379">
      <formula>NOT(#ref!)</formula>
    </cfRule>
  </conditionalFormatting>
  <conditionalFormatting sqref="AY46:AY48">
    <cfRule type="expression" priority="1928" aboveAverage="0" equalAverage="0" bottom="0" percent="0" rank="0" text="" dxfId="6380">
      <formula>NOT(#ref!)</formula>
    </cfRule>
  </conditionalFormatting>
  <conditionalFormatting sqref="AY67:AY71">
    <cfRule type="expression" priority="1929" aboveAverage="0" equalAverage="0" bottom="0" percent="0" rank="0" text="" dxfId="6381">
      <formula>NOT(#ref!)</formula>
    </cfRule>
  </conditionalFormatting>
  <conditionalFormatting sqref="AY78:AY82">
    <cfRule type="expression" priority="1930" aboveAverage="0" equalAverage="0" bottom="0" percent="0" rank="0" text="" dxfId="6382">
      <formula>NOT(#ref!)</formula>
    </cfRule>
  </conditionalFormatting>
  <conditionalFormatting sqref="AY142:AY145">
    <cfRule type="expression" priority="1931" aboveAverage="0" equalAverage="0" bottom="0" percent="0" rank="0" text="" dxfId="6383">
      <formula>NOT(#ref!)</formula>
    </cfRule>
  </conditionalFormatting>
  <conditionalFormatting sqref="AY189:AY200">
    <cfRule type="expression" priority="1932" aboveAverage="0" equalAverage="0" bottom="0" percent="0" rank="0" text="" dxfId="6384">
      <formula>NOT(#ref!)</formula>
    </cfRule>
  </conditionalFormatting>
  <conditionalFormatting sqref="AY261:AY264">
    <cfRule type="expression" priority="1933" aboveAverage="0" equalAverage="0" bottom="0" percent="0" rank="0" text="" dxfId="6385">
      <formula>NOT(#ref!)</formula>
    </cfRule>
  </conditionalFormatting>
  <conditionalFormatting sqref="AY290:AY293">
    <cfRule type="expression" priority="1934" aboveAverage="0" equalAverage="0" bottom="0" percent="0" rank="0" text="" dxfId="6386">
      <formula>NOT(#ref!)</formula>
    </cfRule>
  </conditionalFormatting>
  <conditionalFormatting sqref="AV37">
    <cfRule type="expression" priority="1935" aboveAverage="0" equalAverage="0" bottom="0" percent="0" rank="0" text="" dxfId="6387">
      <formula>EXACT(AI37, "INVALID")</formula>
    </cfRule>
  </conditionalFormatting>
  <conditionalFormatting sqref="AV37">
    <cfRule type="expression" priority="1936" aboveAverage="0" equalAverage="0" bottom="0" percent="0" rank="0" text="" dxfId="6388">
      <formula>NOT($AN37)</formula>
    </cfRule>
  </conditionalFormatting>
  <conditionalFormatting sqref="AV38">
    <cfRule type="expression" priority="1937" aboveAverage="0" equalAverage="0" bottom="0" percent="0" rank="0" text="" dxfId="6389">
      <formula>EXACT(AI38, "INVALID")</formula>
    </cfRule>
  </conditionalFormatting>
  <conditionalFormatting sqref="AV38">
    <cfRule type="expression" priority="1938" aboveAverage="0" equalAverage="0" bottom="0" percent="0" rank="0" text="" dxfId="6390">
      <formula>NOT($AN38)</formula>
    </cfRule>
  </conditionalFormatting>
  <conditionalFormatting sqref="AV38">
    <cfRule type="expression" priority="1939" aboveAverage="0" equalAverage="0" bottom="0" percent="0" rank="0" text="" dxfId="6391">
      <formula>EXACT(AI38, "INVALID")</formula>
    </cfRule>
  </conditionalFormatting>
  <conditionalFormatting sqref="AV38">
    <cfRule type="expression" priority="1940" aboveAverage="0" equalAverage="0" bottom="0" percent="0" rank="0" text="" dxfId="6392">
      <formula>NOT($AN38)</formula>
    </cfRule>
  </conditionalFormatting>
  <conditionalFormatting sqref="AV39">
    <cfRule type="expression" priority="1941" aboveAverage="0" equalAverage="0" bottom="0" percent="0" rank="0" text="" dxfId="6393">
      <formula>EXACT(AI39, "INVALID")</formula>
    </cfRule>
  </conditionalFormatting>
  <conditionalFormatting sqref="AV39">
    <cfRule type="expression" priority="1942" aboveAverage="0" equalAverage="0" bottom="0" percent="0" rank="0" text="" dxfId="6394">
      <formula>NOT($AN39)</formula>
    </cfRule>
  </conditionalFormatting>
  <conditionalFormatting sqref="AV40">
    <cfRule type="expression" priority="1943" aboveAverage="0" equalAverage="0" bottom="0" percent="0" rank="0" text="" dxfId="6395">
      <formula>EXACT(AI40, "INVALID")</formula>
    </cfRule>
  </conditionalFormatting>
  <conditionalFormatting sqref="AV40">
    <cfRule type="expression" priority="1944" aboveAverage="0" equalAverage="0" bottom="0" percent="0" rank="0" text="" dxfId="6396">
      <formula>NOT($AN40)</formula>
    </cfRule>
  </conditionalFormatting>
  <conditionalFormatting sqref="AJ11:AJ23">
    <cfRule type="cellIs" priority="1945" operator="equal" aboveAverage="0" equalAverage="0" bottom="0" percent="0" rank="0" text="" dxfId="6397">
      <formula>"INVALID"</formula>
    </cfRule>
  </conditionalFormatting>
  <conditionalFormatting sqref="AK11:AK23">
    <cfRule type="cellIs" priority="1946" operator="equal" aboveAverage="0" equalAverage="0" bottom="0" percent="0" rank="0" text="" dxfId="6398">
      <formula>"INVALID"</formula>
    </cfRule>
  </conditionalFormatting>
  <conditionalFormatting sqref="AJ25:AJ35">
    <cfRule type="cellIs" priority="1947" operator="equal" aboveAverage="0" equalAverage="0" bottom="0" percent="0" rank="0" text="" dxfId="6399">
      <formula>"INVALID"</formula>
    </cfRule>
  </conditionalFormatting>
  <conditionalFormatting sqref="AK25:AK35">
    <cfRule type="cellIs" priority="1948" operator="equal" aboveAverage="0" equalAverage="0" bottom="0" percent="0" rank="0" text="" dxfId="6400">
      <formula>"INVALID"</formula>
    </cfRule>
  </conditionalFormatting>
  <conditionalFormatting sqref="AJ37:AJ48">
    <cfRule type="cellIs" priority="1949" operator="equal" aboveAverage="0" equalAverage="0" bottom="0" percent="0" rank="0" text="" dxfId="6401">
      <formula>"INVALID"</formula>
    </cfRule>
  </conditionalFormatting>
  <conditionalFormatting sqref="AK37:AK48">
    <cfRule type="cellIs" priority="1950" operator="equal" aboveAverage="0" equalAverage="0" bottom="0" percent="0" rank="0" text="" dxfId="6402">
      <formula>"INVALID"</formula>
    </cfRule>
  </conditionalFormatting>
  <conditionalFormatting sqref="AJ50:AJ57">
    <cfRule type="cellIs" priority="1951" operator="equal" aboveAverage="0" equalAverage="0" bottom="0" percent="0" rank="0" text="" dxfId="6403">
      <formula>"INVALID"</formula>
    </cfRule>
  </conditionalFormatting>
  <conditionalFormatting sqref="AK50:AK57">
    <cfRule type="cellIs" priority="1952" operator="equal" aboveAverage="0" equalAverage="0" bottom="0" percent="0" rank="0" text="" dxfId="6404">
      <formula>"INVALID"</formula>
    </cfRule>
  </conditionalFormatting>
  <conditionalFormatting sqref="AJ59:AJ82">
    <cfRule type="cellIs" priority="1953" operator="equal" aboveAverage="0" equalAverage="0" bottom="0" percent="0" rank="0" text="" dxfId="6405">
      <formula>"INVALID"</formula>
    </cfRule>
  </conditionalFormatting>
  <conditionalFormatting sqref="AK59:AK82">
    <cfRule type="cellIs" priority="1954" operator="equal" aboveAverage="0" equalAverage="0" bottom="0" percent="0" rank="0" text="" dxfId="6406">
      <formula>"INVALID"</formula>
    </cfRule>
  </conditionalFormatting>
  <conditionalFormatting sqref="AJ84:AJ105">
    <cfRule type="cellIs" priority="1955" operator="equal" aboveAverage="0" equalAverage="0" bottom="0" percent="0" rank="0" text="" dxfId="6407">
      <formula>"INVALID"</formula>
    </cfRule>
  </conditionalFormatting>
  <conditionalFormatting sqref="AK84:AK105">
    <cfRule type="cellIs" priority="1956" operator="equal" aboveAverage="0" equalAverage="0" bottom="0" percent="0" rank="0" text="" dxfId="6408">
      <formula>"INVALID"</formula>
    </cfRule>
  </conditionalFormatting>
  <conditionalFormatting sqref="AJ107:AJ108">
    <cfRule type="cellIs" priority="1957" operator="equal" aboveAverage="0" equalAverage="0" bottom="0" percent="0" rank="0" text="" dxfId="6409">
      <formula>"INVALID"</formula>
    </cfRule>
  </conditionalFormatting>
  <conditionalFormatting sqref="AK107:AK108">
    <cfRule type="cellIs" priority="1958" operator="equal" aboveAverage="0" equalAverage="0" bottom="0" percent="0" rank="0" text="" dxfId="6410">
      <formula>"INVALID"</formula>
    </cfRule>
  </conditionalFormatting>
  <conditionalFormatting sqref="AJ110:AJ125">
    <cfRule type="cellIs" priority="1959" operator="equal" aboveAverage="0" equalAverage="0" bottom="0" percent="0" rank="0" text="" dxfId="6411">
      <formula>"INVALID"</formula>
    </cfRule>
  </conditionalFormatting>
  <conditionalFormatting sqref="AK110:AK125">
    <cfRule type="cellIs" priority="1960" operator="equal" aboveAverage="0" equalAverage="0" bottom="0" percent="0" rank="0" text="" dxfId="6412">
      <formula>"INVALID"</formula>
    </cfRule>
  </conditionalFormatting>
  <conditionalFormatting sqref="AJ127:AJ149">
    <cfRule type="cellIs" priority="1961" operator="equal" aboveAverage="0" equalAverage="0" bottom="0" percent="0" rank="0" text="" dxfId="6413">
      <formula>"INVALID"</formula>
    </cfRule>
  </conditionalFormatting>
  <conditionalFormatting sqref="AK127:AK149">
    <cfRule type="cellIs" priority="1962" operator="equal" aboveAverage="0" equalAverage="0" bottom="0" percent="0" rank="0" text="" dxfId="6414">
      <formula>"INVALID"</formula>
    </cfRule>
  </conditionalFormatting>
  <conditionalFormatting sqref="AJ151:AJ156">
    <cfRule type="cellIs" priority="1963" operator="equal" aboveAverage="0" equalAverage="0" bottom="0" percent="0" rank="0" text="" dxfId="6415">
      <formula>"INVALID"</formula>
    </cfRule>
  </conditionalFormatting>
  <conditionalFormatting sqref="AK152:AK156">
    <cfRule type="cellIs" priority="1964" operator="equal" aboveAverage="0" equalAverage="0" bottom="0" percent="0" rank="0" text="" dxfId="6416">
      <formula>"INVALID"</formula>
    </cfRule>
  </conditionalFormatting>
  <conditionalFormatting sqref="AJ159:AJ170">
    <cfRule type="cellIs" priority="1965" operator="equal" aboveAverage="0" equalAverage="0" bottom="0" percent="0" rank="0" text="" dxfId="6417">
      <formula>"INVALID"</formula>
    </cfRule>
  </conditionalFormatting>
  <conditionalFormatting sqref="AK159:AK170">
    <cfRule type="cellIs" priority="1966" operator="equal" aboveAverage="0" equalAverage="0" bottom="0" percent="0" rank="0" text="" dxfId="6418">
      <formula>"INVALID"</formula>
    </cfRule>
  </conditionalFormatting>
  <conditionalFormatting sqref="AJ173:AJ186">
    <cfRule type="cellIs" priority="1967" operator="equal" aboveAverage="0" equalAverage="0" bottom="0" percent="0" rank="0" text="" dxfId="6419">
      <formula>"INVALID"</formula>
    </cfRule>
  </conditionalFormatting>
  <conditionalFormatting sqref="AK173:AK186">
    <cfRule type="cellIs" priority="1968" operator="equal" aboveAverage="0" equalAverage="0" bottom="0" percent="0" rank="0" text="" dxfId="6420">
      <formula>"INVALID"</formula>
    </cfRule>
  </conditionalFormatting>
  <conditionalFormatting sqref="AJ189:AJ200">
    <cfRule type="cellIs" priority="1969" operator="equal" aboveAverage="0" equalAverage="0" bottom="0" percent="0" rank="0" text="" dxfId="6421">
      <formula>"INVALID"</formula>
    </cfRule>
  </conditionalFormatting>
  <conditionalFormatting sqref="AK189:AK200">
    <cfRule type="cellIs" priority="1970" operator="equal" aboveAverage="0" equalAverage="0" bottom="0" percent="0" rank="0" text="" dxfId="6422">
      <formula>"INVALID"</formula>
    </cfRule>
  </conditionalFormatting>
  <conditionalFormatting sqref="AJ202:AJ203">
    <cfRule type="cellIs" priority="1971" operator="equal" aboveAverage="0" equalAverage="0" bottom="0" percent="0" rank="0" text="" dxfId="6423">
      <formula>"INVALID"</formula>
    </cfRule>
  </conditionalFormatting>
  <conditionalFormatting sqref="AK202:AK203">
    <cfRule type="cellIs" priority="1972" operator="equal" aboveAverage="0" equalAverage="0" bottom="0" percent="0" rank="0" text="" dxfId="6424">
      <formula>"INVALID"</formula>
    </cfRule>
  </conditionalFormatting>
  <conditionalFormatting sqref="AJ205:AJ216">
    <cfRule type="cellIs" priority="1973" operator="equal" aboveAverage="0" equalAverage="0" bottom="0" percent="0" rank="0" text="" dxfId="6425">
      <formula>"INVALID"</formula>
    </cfRule>
  </conditionalFormatting>
  <conditionalFormatting sqref="AK205:AK216">
    <cfRule type="cellIs" priority="1974" operator="equal" aboveAverage="0" equalAverage="0" bottom="0" percent="0" rank="0" text="" dxfId="6426">
      <formula>"INVALID"</formula>
    </cfRule>
  </conditionalFormatting>
  <conditionalFormatting sqref="AJ218:AJ227">
    <cfRule type="cellIs" priority="1975" operator="equal" aboveAverage="0" equalAverage="0" bottom="0" percent="0" rank="0" text="" dxfId="6427">
      <formula>"INVALID"</formula>
    </cfRule>
  </conditionalFormatting>
  <conditionalFormatting sqref="AK218:AK227">
    <cfRule type="cellIs" priority="1976" operator="equal" aboveAverage="0" equalAverage="0" bottom="0" percent="0" rank="0" text="" dxfId="6428">
      <formula>"INVALID"</formula>
    </cfRule>
  </conditionalFormatting>
  <conditionalFormatting sqref="AJ229:AJ236">
    <cfRule type="cellIs" priority="1977" operator="equal" aboveAverage="0" equalAverage="0" bottom="0" percent="0" rank="0" text="" dxfId="6429">
      <formula>"INVALID"</formula>
    </cfRule>
  </conditionalFormatting>
  <conditionalFormatting sqref="AK229:AK236">
    <cfRule type="cellIs" priority="1978" operator="equal" aboveAverage="0" equalAverage="0" bottom="0" percent="0" rank="0" text="" dxfId="6430">
      <formula>"INVALID"</formula>
    </cfRule>
  </conditionalFormatting>
  <conditionalFormatting sqref="AJ238:AJ245">
    <cfRule type="cellIs" priority="1979" operator="equal" aboveAverage="0" equalAverage="0" bottom="0" percent="0" rank="0" text="" dxfId="6431">
      <formula>"INVALID"</formula>
    </cfRule>
  </conditionalFormatting>
  <conditionalFormatting sqref="AK238:AK245">
    <cfRule type="cellIs" priority="1980" operator="equal" aboveAverage="0" equalAverage="0" bottom="0" percent="0" rank="0" text="" dxfId="6432">
      <formula>"INVALID"</formula>
    </cfRule>
  </conditionalFormatting>
  <conditionalFormatting sqref="AJ247:AJ256">
    <cfRule type="cellIs" priority="1981" operator="equal" aboveAverage="0" equalAverage="0" bottom="0" percent="0" rank="0" text="" dxfId="6433">
      <formula>"INVALID"</formula>
    </cfRule>
  </conditionalFormatting>
  <conditionalFormatting sqref="AK247:AK256">
    <cfRule type="cellIs" priority="1982" operator="equal" aboveAverage="0" equalAverage="0" bottom="0" percent="0" rank="0" text="" dxfId="6434">
      <formula>"INVALID"</formula>
    </cfRule>
  </conditionalFormatting>
  <conditionalFormatting sqref="AJ258:AJ266">
    <cfRule type="cellIs" priority="1983" operator="equal" aboveAverage="0" equalAverage="0" bottom="0" percent="0" rank="0" text="" dxfId="6435">
      <formula>"INVALID"</formula>
    </cfRule>
  </conditionalFormatting>
  <conditionalFormatting sqref="AK258:AK266">
    <cfRule type="cellIs" priority="1984" operator="equal" aboveAverage="0" equalAverage="0" bottom="0" percent="0" rank="0" text="" dxfId="6436">
      <formula>"INVALID"</formula>
    </cfRule>
  </conditionalFormatting>
  <conditionalFormatting sqref="AJ268:AJ269">
    <cfRule type="cellIs" priority="1985" operator="equal" aboveAverage="0" equalAverage="0" bottom="0" percent="0" rank="0" text="" dxfId="6437">
      <formula>"INVALID"</formula>
    </cfRule>
  </conditionalFormatting>
  <conditionalFormatting sqref="AK268:AK269">
    <cfRule type="cellIs" priority="1986" operator="equal" aboveAverage="0" equalAverage="0" bottom="0" percent="0" rank="0" text="" dxfId="6438">
      <formula>"INVALID"</formula>
    </cfRule>
  </conditionalFormatting>
  <conditionalFormatting sqref="AJ271:AJ278">
    <cfRule type="cellIs" priority="1987" operator="equal" aboveAverage="0" equalAverage="0" bottom="0" percent="0" rank="0" text="" dxfId="6439">
      <formula>"INVALID"</formula>
    </cfRule>
  </conditionalFormatting>
  <conditionalFormatting sqref="AK271:AK278">
    <cfRule type="cellIs" priority="1988" operator="equal" aboveAverage="0" equalAverage="0" bottom="0" percent="0" rank="0" text="" dxfId="6440">
      <formula>"INVALID"</formula>
    </cfRule>
  </conditionalFormatting>
  <conditionalFormatting sqref="AJ280:AJ283">
    <cfRule type="cellIs" priority="1989" operator="equal" aboveAverage="0" equalAverage="0" bottom="0" percent="0" rank="0" text="" dxfId="6441">
      <formula>"INVALID"</formula>
    </cfRule>
  </conditionalFormatting>
  <conditionalFormatting sqref="AK280:AK283">
    <cfRule type="cellIs" priority="1990" operator="equal" aboveAverage="0" equalAverage="0" bottom="0" percent="0" rank="0" text="" dxfId="6442">
      <formula>"INVALID"</formula>
    </cfRule>
  </conditionalFormatting>
  <conditionalFormatting sqref="AJ285:AJ288">
    <cfRule type="cellIs" priority="1991" operator="equal" aboveAverage="0" equalAverage="0" bottom="0" percent="0" rank="0" text="" dxfId="6443">
      <formula>"INVALID"</formula>
    </cfRule>
  </conditionalFormatting>
  <conditionalFormatting sqref="AK285:AK288">
    <cfRule type="cellIs" priority="1992" operator="equal" aboveAverage="0" equalAverage="0" bottom="0" percent="0" rank="0" text="" dxfId="6444">
      <formula>"INVALID"</formula>
    </cfRule>
  </conditionalFormatting>
  <conditionalFormatting sqref="AJ290:AJ293">
    <cfRule type="cellIs" priority="1993" operator="equal" aboveAverage="0" equalAverage="0" bottom="0" percent="0" rank="0" text="" dxfId="6445">
      <formula>"INVALID"</formula>
    </cfRule>
  </conditionalFormatting>
  <conditionalFormatting sqref="AK290:AK293">
    <cfRule type="cellIs" priority="1994" operator="equal" aboveAverage="0" equalAverage="0" bottom="0" percent="0" rank="0" text="" dxfId="6446">
      <formula>"INVALID"</formula>
    </cfRule>
  </conditionalFormatting>
  <conditionalFormatting sqref="AJ295:AJ305">
    <cfRule type="cellIs" priority="1995" operator="equal" aboveAverage="0" equalAverage="0" bottom="0" percent="0" rank="0" text="" dxfId="6447">
      <formula>"INVALID"</formula>
    </cfRule>
  </conditionalFormatting>
  <conditionalFormatting sqref="AK296:AK305">
    <cfRule type="cellIs" priority="1996" operator="equal" aboveAverage="0" equalAverage="0" bottom="0" percent="0" rank="0" text="" dxfId="6448">
      <formula>"INVALID"</formula>
    </cfRule>
  </conditionalFormatting>
  <conditionalFormatting sqref="AK151">
    <cfRule type="cellIs" priority="1997" operator="equal" aboveAverage="0" equalAverage="0" bottom="0" percent="0" rank="0" text="" dxfId="6449">
      <formula>"INVALID"</formula>
    </cfRule>
  </conditionalFormatting>
  <conditionalFormatting sqref="AK295">
    <cfRule type="cellIs" priority="1998" operator="equal" aboveAverage="0" equalAverage="0" bottom="0" percent="0" rank="0" text="" dxfId="6450">
      <formula>"INVALID"</formula>
    </cfRule>
  </conditionalFormatting>
  <conditionalFormatting sqref="AL21">
    <cfRule type="cellIs" priority="1999" operator="equal" aboveAverage="0" equalAverage="0" bottom="0" percent="0" rank="0" text="" dxfId="6451">
      <formula>"INVALID"</formula>
    </cfRule>
  </conditionalFormatting>
  <conditionalFormatting sqref="AL56:AL57 AL51:AL54">
    <cfRule type="cellIs" priority="2000" operator="equal" aboveAverage="0" equalAverage="0" bottom="0" percent="0" rank="0" text="" dxfId="6452">
      <formula>"INVALID"</formula>
    </cfRule>
  </conditionalFormatting>
  <conditionalFormatting sqref="AL55">
    <cfRule type="cellIs" priority="2001" operator="equal" aboveAverage="0" equalAverage="0" bottom="0" percent="0" rank="0" text="" dxfId="6453">
      <formula>"INVALID"</formula>
    </cfRule>
  </conditionalFormatting>
  <conditionalFormatting sqref="AW110">
    <cfRule type="expression" priority="2002" aboveAverage="0" equalAverage="0" bottom="0" percent="0" rank="0" text="" dxfId="6454">
      <formula>NOT($AP115)</formula>
    </cfRule>
  </conditionalFormatting>
  <conditionalFormatting sqref="AY271">
    <cfRule type="expression" priority="2003" aboveAverage="0" equalAverage="0" bottom="0" percent="0" rank="0" text="" dxfId="6455">
      <formula>NOT(#ref!)</formula>
    </cfRule>
  </conditionalFormatting>
  <conditionalFormatting sqref="AY272:AY274">
    <cfRule type="expression" priority="2004" aboveAverage="0" equalAverage="0" bottom="0" percent="0" rank="0" text="" dxfId="6456">
      <formula>NOT(#ref!)</formula>
    </cfRule>
  </conditionalFormatting>
  <conditionalFormatting sqref="AY275:AY277">
    <cfRule type="expression" priority="2005" aboveAverage="0" equalAverage="0" bottom="0" percent="0" rank="0" text="" dxfId="6457">
      <formula>NOT(#ref!)</formula>
    </cfRule>
  </conditionalFormatting>
  <conditionalFormatting sqref="AY278">
    <cfRule type="expression" priority="2006" aboveAverage="0" equalAverage="0" bottom="0" percent="0" rank="0" text="" dxfId="6458">
      <formula>NOT(#ref!)</formula>
    </cfRule>
  </conditionalFormatting>
  <conditionalFormatting sqref="BG341:BG342 BG369:BG374 BG399:BG400 BG405:BG407 BG309:BG314 BG379:BG384">
    <cfRule type="cellIs" priority="2007" operator="equal" aboveAverage="0" equalAverage="0" bottom="0" percent="0" rank="0" text="" dxfId="6459">
      <formula>"Not Assigned"</formula>
    </cfRule>
  </conditionalFormatting>
  <conditionalFormatting sqref="BG359:BG366">
    <cfRule type="cellIs" priority="2008" operator="equal" aboveAverage="0" equalAverage="0" bottom="0" percent="0" rank="0" text="" dxfId="6460">
      <formula>"Not Assigned"</formula>
    </cfRule>
  </conditionalFormatting>
  <conditionalFormatting sqref="BG387:BG388">
    <cfRule type="cellIs" priority="2009" operator="equal" aboveAverage="0" equalAverage="0" bottom="0" percent="0" rank="0" text="" dxfId="6461">
      <formula>"Not Assigned"</formula>
    </cfRule>
  </conditionalFormatting>
  <conditionalFormatting sqref="BG353:BG356">
    <cfRule type="cellIs" priority="2010" operator="equal" aboveAverage="0" equalAverage="0" bottom="0" percent="0" rank="0" text="" dxfId="6462">
      <formula>"Not Assigned"</formula>
    </cfRule>
  </conditionalFormatting>
  <conditionalFormatting sqref="BG351:BG352">
    <cfRule type="cellIs" priority="2011" operator="equal" aboveAverage="0" equalAverage="0" bottom="0" percent="0" rank="0" text="" dxfId="6463">
      <formula>"Not Assigned"</formula>
    </cfRule>
  </conditionalFormatting>
  <conditionalFormatting sqref="BG375:BG376">
    <cfRule type="cellIs" priority="2012" operator="equal" aboveAverage="0" equalAverage="0" bottom="0" percent="0" rank="0" text="" dxfId="6464">
      <formula>"Not Assigned"</formula>
    </cfRule>
  </conditionalFormatting>
  <conditionalFormatting sqref="BG448:BG449">
    <cfRule type="cellIs" priority="2013" operator="equal" aboveAverage="0" equalAverage="0" bottom="0" percent="0" rank="0" text="" dxfId="6465">
      <formula>"Not Assigned"</formula>
    </cfRule>
  </conditionalFormatting>
  <conditionalFormatting sqref="BG420:BG421 BG424:BG427">
    <cfRule type="cellIs" priority="2014" operator="equal" aboveAverage="0" equalAverage="0" bottom="0" percent="0" rank="0" text="" dxfId="6466">
      <formula>"Not Assigned"</formula>
    </cfRule>
  </conditionalFormatting>
  <conditionalFormatting sqref="BG428:BG429">
    <cfRule type="cellIs" priority="2015" operator="equal" aboveAverage="0" equalAverage="0" bottom="0" percent="0" rank="0" text="" dxfId="6467">
      <formula>"Not Assigned"</formula>
    </cfRule>
  </conditionalFormatting>
  <conditionalFormatting sqref="BG430:BG431">
    <cfRule type="cellIs" priority="2016" operator="equal" aboveAverage="0" equalAverage="0" bottom="0" percent="0" rank="0" text="" dxfId="6468">
      <formula>"Not Assigned"</formula>
    </cfRule>
  </conditionalFormatting>
  <conditionalFormatting sqref="BG432:BG433">
    <cfRule type="cellIs" priority="2017" operator="equal" aboveAverage="0" equalAverage="0" bottom="0" percent="0" rank="0" text="" dxfId="6469">
      <formula>"Not Assigned"</formula>
    </cfRule>
  </conditionalFormatting>
  <conditionalFormatting sqref="BG434:BG435">
    <cfRule type="cellIs" priority="2018" operator="equal" aboveAverage="0" equalAverage="0" bottom="0" percent="0" rank="0" text="" dxfId="6470">
      <formula>"Not Assigned"</formula>
    </cfRule>
  </conditionalFormatting>
  <conditionalFormatting sqref="BG436:BG437">
    <cfRule type="cellIs" priority="2019" operator="equal" aboveAverage="0" equalAverage="0" bottom="0" percent="0" rank="0" text="" dxfId="6471">
      <formula>"Not Assigned"</formula>
    </cfRule>
  </conditionalFormatting>
  <conditionalFormatting sqref="BG438:BG439">
    <cfRule type="cellIs" priority="2020" operator="equal" aboveAverage="0" equalAverage="0" bottom="0" percent="0" rank="0" text="" dxfId="6472">
      <formula>"Not Assigned"</formula>
    </cfRule>
  </conditionalFormatting>
  <conditionalFormatting sqref="BG440:BG441">
    <cfRule type="cellIs" priority="2021" operator="equal" aboveAverage="0" equalAverage="0" bottom="0" percent="0" rank="0" text="" dxfId="6473">
      <formula>"Not Assigned"</formula>
    </cfRule>
  </conditionalFormatting>
  <conditionalFormatting sqref="BG446:BG447">
    <cfRule type="cellIs" priority="2022" operator="equal" aboveAverage="0" equalAverage="0" bottom="0" percent="0" rank="0" text="" dxfId="6474">
      <formula>"Not Assigned"</formula>
    </cfRule>
  </conditionalFormatting>
  <conditionalFormatting sqref="BG442:BG443">
    <cfRule type="cellIs" priority="2023" operator="equal" aboveAverage="0" equalAverage="0" bottom="0" percent="0" rank="0" text="" dxfId="6475">
      <formula>"Not Assigned"</formula>
    </cfRule>
  </conditionalFormatting>
  <conditionalFormatting sqref="BG444:BG445">
    <cfRule type="cellIs" priority="2024" operator="equal" aboveAverage="0" equalAverage="0" bottom="0" percent="0" rank="0" text="" dxfId="6476">
      <formula>"Not Assigned"</formula>
    </cfRule>
  </conditionalFormatting>
  <conditionalFormatting sqref="BG450">
    <cfRule type="cellIs" priority="2025" operator="equal" aboveAverage="0" equalAverage="0" bottom="0" percent="0" rank="0" text="" dxfId="6477">
      <formula>"Not Assigned"</formula>
    </cfRule>
  </conditionalFormatting>
  <conditionalFormatting sqref="BG451:BG455">
    <cfRule type="cellIs" priority="2026" operator="equal" aboveAverage="0" equalAverage="0" bottom="0" percent="0" rank="0" text="" dxfId="6478">
      <formula>"Not Assigned"</formula>
    </cfRule>
  </conditionalFormatting>
  <conditionalFormatting sqref="BG422:BG423">
    <cfRule type="cellIs" priority="2027" operator="equal" aboveAverage="0" equalAverage="0" bottom="0" percent="0" rank="0" text="" dxfId="6479">
      <formula>"Not Assigned"</formula>
    </cfRule>
  </conditionalFormatting>
  <conditionalFormatting sqref="BG459:BG460">
    <cfRule type="cellIs" priority="2028" operator="equal" aboveAverage="0" equalAverage="0" bottom="0" percent="0" rank="0" text="" dxfId="6480">
      <formula>"Not Assigned"</formula>
    </cfRule>
  </conditionalFormatting>
  <conditionalFormatting sqref="BG461:BG462">
    <cfRule type="cellIs" priority="2029" operator="equal" aboveAverage="0" equalAverage="0" bottom="0" percent="0" rank="0" text="" dxfId="6481">
      <formula>"Not Assigned"</formula>
    </cfRule>
  </conditionalFormatting>
  <conditionalFormatting sqref="BG463:BG464">
    <cfRule type="cellIs" priority="2030" operator="equal" aboveAverage="0" equalAverage="0" bottom="0" percent="0" rank="0" text="" dxfId="6482">
      <formula>"Not Assigned"</formula>
    </cfRule>
  </conditionalFormatting>
  <conditionalFormatting sqref="BG357">
    <cfRule type="cellIs" priority="2031" operator="equal" aboveAverage="0" equalAverage="0" bottom="0" percent="0" rank="0" text="" dxfId="6483">
      <formula>"Not Assigned"</formula>
    </cfRule>
  </conditionalFormatting>
  <conditionalFormatting sqref="BG367">
    <cfRule type="cellIs" priority="2032" operator="equal" aboveAverage="0" equalAverage="0" bottom="0" percent="0" rank="0" text="" dxfId="6484">
      <formula>"Not Assigned"</formula>
    </cfRule>
  </conditionalFormatting>
  <conditionalFormatting sqref="BG377">
    <cfRule type="cellIs" priority="2033" operator="equal" aboveAverage="0" equalAverage="0" bottom="0" percent="0" rank="0" text="" dxfId="6485">
      <formula>"Not Assigned"</formula>
    </cfRule>
  </conditionalFormatting>
  <conditionalFormatting sqref="BG416:BG417">
    <cfRule type="cellIs" priority="2034" operator="equal" aboveAverage="0" equalAverage="0" bottom="0" percent="0" rank="0" text="" dxfId="6486">
      <formula>"Not Assigned"</formula>
    </cfRule>
  </conditionalFormatting>
  <conditionalFormatting sqref="BG418">
    <cfRule type="cellIs" priority="2035" operator="equal" aboveAverage="0" equalAverage="0" bottom="0" percent="0" rank="0" text="" dxfId="6487">
      <formula>"Not Assigned"</formula>
    </cfRule>
  </conditionalFormatting>
  <conditionalFormatting sqref="BG456:BG457">
    <cfRule type="cellIs" priority="2036" operator="equal" aboveAverage="0" equalAverage="0" bottom="0" percent="0" rank="0" text="" dxfId="6488">
      <formula>"Not Assigned"</formula>
    </cfRule>
  </conditionalFormatting>
  <conditionalFormatting sqref="BG497:BG499">
    <cfRule type="cellIs" priority="2037" operator="equal" aboveAverage="0" equalAverage="0" bottom="0" percent="0" rank="0" text="" dxfId="6489">
      <formula>"Not Assigned"</formula>
    </cfRule>
  </conditionalFormatting>
  <conditionalFormatting sqref="BG485">
    <cfRule type="cellIs" priority="2038" operator="equal" aboveAverage="0" equalAverage="0" bottom="0" percent="0" rank="0" text="" dxfId="6490">
      <formula>"Not Assigned"</formula>
    </cfRule>
  </conditionalFormatting>
  <conditionalFormatting sqref="BG389">
    <cfRule type="cellIs" priority="2039" operator="equal" aboveAverage="0" equalAverage="0" bottom="0" percent="0" rank="0" text="" dxfId="6491">
      <formula>"Not Assigned"</formula>
    </cfRule>
  </conditionalFormatting>
  <conditionalFormatting sqref="BG390">
    <cfRule type="cellIs" priority="2040" operator="equal" aboveAverage="0" equalAverage="0" bottom="0" percent="0" rank="0" text="" dxfId="6492">
      <formula>"Not Assigned"</formula>
    </cfRule>
  </conditionalFormatting>
  <conditionalFormatting sqref="BG391:BG394">
    <cfRule type="cellIs" priority="2041" operator="equal" aboveAverage="0" equalAverage="0" bottom="0" percent="0" rank="0" text="" dxfId="6493">
      <formula>"Not Assigned"</formula>
    </cfRule>
  </conditionalFormatting>
  <conditionalFormatting sqref="BG219">
    <cfRule type="cellIs" priority="2042" operator="equal" aboveAverage="0" equalAverage="0" bottom="0" percent="0" rank="0" text="" dxfId="6494">
      <formula>"Not Assigned"</formula>
    </cfRule>
  </conditionalFormatting>
  <conditionalFormatting sqref="BG401:BG402">
    <cfRule type="cellIs" priority="2043" operator="equal" aboveAverage="0" equalAverage="0" bottom="0" percent="0" rank="0" text="" dxfId="6495">
      <formula>"Not Assigned"</formula>
    </cfRule>
  </conditionalFormatting>
  <conditionalFormatting sqref="BG403:BG404">
    <cfRule type="cellIs" priority="2044" operator="equal" aboveAverage="0" equalAverage="0" bottom="0" percent="0" rank="0" text="" dxfId="6496">
      <formula>"Not Assigned"</formula>
    </cfRule>
  </conditionalFormatting>
  <conditionalFormatting sqref="BG408">
    <cfRule type="cellIs" priority="2045" operator="equal" aboveAverage="0" equalAverage="0" bottom="0" percent="0" rank="0" text="" dxfId="6497">
      <formula>"Not Assigned"</formula>
    </cfRule>
  </conditionalFormatting>
  <conditionalFormatting sqref="BG409">
    <cfRule type="cellIs" priority="2046" operator="equal" aboveAverage="0" equalAverage="0" bottom="0" percent="0" rank="0" text="" dxfId="6498">
      <formula>"Not Assigned"</formula>
    </cfRule>
  </conditionalFormatting>
  <conditionalFormatting sqref="BG410:BG415">
    <cfRule type="cellIs" priority="2047" operator="equal" aboveAverage="0" equalAverage="0" bottom="0" percent="0" rank="0" text="" dxfId="6499">
      <formula>"Not Assigned"</formula>
    </cfRule>
  </conditionalFormatting>
  <conditionalFormatting sqref="BG207">
    <cfRule type="cellIs" priority="2048" operator="equal" aboveAverage="0" equalAverage="0" bottom="0" percent="0" rank="0" text="" dxfId="6500">
      <formula>"Not Assigned"</formula>
    </cfRule>
  </conditionalFormatting>
  <conditionalFormatting sqref="BG321:BG326">
    <cfRule type="cellIs" priority="2049" operator="equal" aboveAverage="0" equalAverage="0" bottom="0" percent="0" rank="0" text="" dxfId="6501">
      <formula>"Not Assigned"</formula>
    </cfRule>
  </conditionalFormatting>
  <conditionalFormatting sqref="BG486">
    <cfRule type="cellIs" priority="2050" operator="equal" aboveAverage="0" equalAverage="0" bottom="0" percent="0" rank="0" text="" dxfId="6502">
      <formula>"Not Assigned"</formula>
    </cfRule>
  </conditionalFormatting>
  <conditionalFormatting sqref="BG487">
    <cfRule type="cellIs" priority="2051" operator="equal" aboveAverage="0" equalAverage="0" bottom="0" percent="0" rank="0" text="" dxfId="6503">
      <formula>"Not Assigned"</formula>
    </cfRule>
  </conditionalFormatting>
  <conditionalFormatting sqref="BG488">
    <cfRule type="cellIs" priority="2052" operator="equal" aboveAverage="0" equalAverage="0" bottom="0" percent="0" rank="0" text="" dxfId="6504">
      <formula>"Not Assigned"</formula>
    </cfRule>
  </conditionalFormatting>
  <conditionalFormatting sqref="BG491:BG492">
    <cfRule type="cellIs" priority="2053" operator="equal" aboveAverage="0" equalAverage="0" bottom="0" percent="0" rank="0" text="" dxfId="6505">
      <formula>"Not Assigned"</formula>
    </cfRule>
  </conditionalFormatting>
  <conditionalFormatting sqref="BG493:BG494">
    <cfRule type="cellIs" priority="2054" operator="equal" aboveAverage="0" equalAverage="0" bottom="0" percent="0" rank="0" text="" dxfId="6506">
      <formula>"Not Assigned"</formula>
    </cfRule>
  </conditionalFormatting>
  <conditionalFormatting sqref="BG213">
    <cfRule type="cellIs" priority="2055" operator="equal" aboveAverage="0" equalAverage="0" bottom="0" percent="0" rank="0" text="" dxfId="6507">
      <formula>"Not Assigned"</formula>
    </cfRule>
  </conditionalFormatting>
  <conditionalFormatting sqref="BG214">
    <cfRule type="cellIs" priority="2056" operator="equal" aboveAverage="0" equalAverage="0" bottom="0" percent="0" rank="0" text="" dxfId="6508">
      <formula>"Not Assigned"</formula>
    </cfRule>
  </conditionalFormatting>
  <conditionalFormatting sqref="BG220">
    <cfRule type="cellIs" priority="2057" operator="equal" aboveAverage="0" equalAverage="0" bottom="0" percent="0" rank="0" text="" dxfId="6509">
      <formula>"Not Assigned"</formula>
    </cfRule>
  </conditionalFormatting>
  <conditionalFormatting sqref="BG220">
    <cfRule type="cellIs" priority="2058" operator="equal" aboveAverage="0" equalAverage="0" bottom="0" percent="0" rank="0" text="" dxfId="6510">
      <formula>"Not Assigned"</formula>
    </cfRule>
  </conditionalFormatting>
  <conditionalFormatting sqref="BG221">
    <cfRule type="cellIs" priority="2059" operator="equal" aboveAverage="0" equalAverage="0" bottom="0" percent="0" rank="0" text="" dxfId="6511">
      <formula>"Not Assigned"</formula>
    </cfRule>
  </conditionalFormatting>
  <conditionalFormatting sqref="BG221">
    <cfRule type="cellIs" priority="2060" operator="equal" aboveAverage="0" equalAverage="0" bottom="0" percent="0" rank="0" text="" dxfId="6512">
      <formula>"Not Assigned"</formula>
    </cfRule>
  </conditionalFormatting>
  <conditionalFormatting sqref="BG315:BG320">
    <cfRule type="cellIs" priority="2061" operator="equal" aboveAverage="0" equalAverage="0" bottom="0" percent="0" rank="0" text="" dxfId="6513">
      <formula>"Not Assigned"</formula>
    </cfRule>
  </conditionalFormatting>
  <conditionalFormatting sqref="BG343:BG344">
    <cfRule type="cellIs" priority="2062" operator="equal" aboveAverage="0" equalAverage="0" bottom="0" percent="0" rank="0" text="" dxfId="6514">
      <formula>"Not Assigned"</formula>
    </cfRule>
  </conditionalFormatting>
  <conditionalFormatting sqref="BG327:BG332">
    <cfRule type="cellIs" priority="2063" operator="equal" aboveAverage="0" equalAverage="0" bottom="0" percent="0" rank="0" text="" dxfId="6515">
      <formula>"Not Assigned"</formula>
    </cfRule>
  </conditionalFormatting>
  <conditionalFormatting sqref="BG333:BG338">
    <cfRule type="cellIs" priority="2064" operator="equal" aboveAverage="0" equalAverage="0" bottom="0" percent="0" rank="0" text="" dxfId="6516">
      <formula>"Not Assigned"</formula>
    </cfRule>
  </conditionalFormatting>
  <conditionalFormatting sqref="BG339:BG340">
    <cfRule type="cellIs" priority="2065" operator="equal" aboveAverage="0" equalAverage="0" bottom="0" percent="0" rank="0" text="" dxfId="6517">
      <formula>"Not Assigned"</formula>
    </cfRule>
  </conditionalFormatting>
  <conditionalFormatting sqref="BG385">
    <cfRule type="cellIs" priority="2066" operator="equal" aboveAverage="0" equalAverage="0" bottom="0" percent="0" rank="0" text="" dxfId="6518">
      <formula>"Not Assigned"</formula>
    </cfRule>
  </conditionalFormatting>
  <conditionalFormatting sqref="BG386">
    <cfRule type="cellIs" priority="2067" operator="equal" aboveAverage="0" equalAverage="0" bottom="0" percent="0" rank="0" text="" dxfId="6519">
      <formula>"Not Assigned"</formula>
    </cfRule>
  </conditionalFormatting>
  <conditionalFormatting sqref="BG345:BG350">
    <cfRule type="cellIs" priority="2068" operator="equal" aboveAverage="0" equalAverage="0" bottom="0" percent="0" rank="0" text="" dxfId="6520">
      <formula>"Not Assigned"</formula>
    </cfRule>
  </conditionalFormatting>
  <conditionalFormatting sqref="BG489:BG490 BG495:BG496">
    <cfRule type="cellIs" priority="2069" operator="equal" aboveAverage="0" equalAverage="0" bottom="0" percent="0" rank="0" text="" dxfId="6521">
      <formula>"Not Assigned"</formula>
    </cfRule>
  </conditionalFormatting>
  <conditionalFormatting sqref="BG465:BG466 BG471:BG472">
    <cfRule type="cellIs" priority="2070" operator="equal" aboveAverage="0" equalAverage="0" bottom="0" percent="0" rank="0" text="" dxfId="6522">
      <formula>"Not Assigned"</formula>
    </cfRule>
  </conditionalFormatting>
  <conditionalFormatting sqref="BG467:BG468">
    <cfRule type="cellIs" priority="2071" operator="equal" aboveAverage="0" equalAverage="0" bottom="0" percent="0" rank="0" text="" dxfId="6523">
      <formula>"Not Assigned"</formula>
    </cfRule>
  </conditionalFormatting>
  <conditionalFormatting sqref="BG469:BG470">
    <cfRule type="cellIs" priority="2072" operator="equal" aboveAverage="0" equalAverage="0" bottom="0" percent="0" rank="0" text="" dxfId="6524">
      <formula>"Not Assigned"</formula>
    </cfRule>
  </conditionalFormatting>
  <conditionalFormatting sqref="BG473:BG474">
    <cfRule type="cellIs" priority="2073" operator="equal" aboveAverage="0" equalAverage="0" bottom="0" percent="0" rank="0" text="" dxfId="6525">
      <formula>"Not Assigned"</formula>
    </cfRule>
  </conditionalFormatting>
  <conditionalFormatting sqref="BG475:BG476">
    <cfRule type="cellIs" priority="2074" operator="equal" aboveAverage="0" equalAverage="0" bottom="0" percent="0" rank="0" text="" dxfId="6526">
      <formula>"Not Assigned"</formula>
    </cfRule>
  </conditionalFormatting>
  <conditionalFormatting sqref="BG477:BG480">
    <cfRule type="cellIs" priority="2075" operator="equal" aboveAverage="0" equalAverage="0" bottom="0" percent="0" rank="0" text="" dxfId="6527">
      <formula>"Not Assigned"</formula>
    </cfRule>
  </conditionalFormatting>
  <conditionalFormatting sqref="BG395:BG396">
    <cfRule type="cellIs" priority="2076" operator="equal" aboveAverage="0" equalAverage="0" bottom="0" percent="0" rank="0" text="" dxfId="6528">
      <formula>"Not Assigned"</formula>
    </cfRule>
  </conditionalFormatting>
  <conditionalFormatting sqref="BG397">
    <cfRule type="cellIs" priority="2077" operator="equal" aboveAverage="0" equalAverage="0" bottom="0" percent="0" rank="0" text="" dxfId="6529">
      <formula>"Not Assigned"</formula>
    </cfRule>
  </conditionalFormatting>
  <conditionalFormatting sqref="BG398">
    <cfRule type="cellIs" priority="2078" operator="equal" aboveAverage="0" equalAverage="0" bottom="0" percent="0" rank="0" text="" dxfId="6530">
      <formula>"Not Assigned"</formula>
    </cfRule>
  </conditionalFormatting>
  <conditionalFormatting sqref="BG215">
    <cfRule type="cellIs" priority="2079" operator="equal" aboveAverage="0" equalAverage="0" bottom="0" percent="0" rank="0" text="" dxfId="6531">
      <formula>"Not Assigned"</formula>
    </cfRule>
  </conditionalFormatting>
  <conditionalFormatting sqref="BG244">
    <cfRule type="cellIs" priority="2080" operator="equal" aboveAverage="0" equalAverage="0" bottom="0" percent="0" rank="0" text="" dxfId="6532">
      <formula>"Not Assigned"</formula>
    </cfRule>
  </conditionalFormatting>
  <conditionalFormatting sqref="BG226:BG227">
    <cfRule type="cellIs" priority="2081" operator="equal" aboveAverage="0" equalAverage="0" bottom="0" percent="0" rank="0" text="" dxfId="6533">
      <formula>"Not Assigned"</formula>
    </cfRule>
  </conditionalFormatting>
  <conditionalFormatting sqref="BG226:BG227">
    <cfRule type="cellIs" priority="2082" operator="equal" aboveAverage="0" equalAverage="0" bottom="0" percent="0" rank="0" text="" dxfId="6534">
      <formula>"Not Assigned"</formula>
    </cfRule>
  </conditionalFormatting>
  <conditionalFormatting sqref="BG245">
    <cfRule type="cellIs" priority="2083" operator="equal" aboveAverage="0" equalAverage="0" bottom="0" percent="0" rank="0" text="" dxfId="6535">
      <formula>"Not Assigned"</formula>
    </cfRule>
  </conditionalFormatting>
  <conditionalFormatting sqref="BG238">
    <cfRule type="cellIs" priority="2084" operator="equal" aboveAverage="0" equalAverage="0" bottom="0" percent="0" rank="0" text="" dxfId="6536">
      <formula>"Not Assigned"</formula>
    </cfRule>
  </conditionalFormatting>
  <conditionalFormatting sqref="BG244">
    <cfRule type="cellIs" priority="2085" operator="equal" aboveAverage="0" equalAverage="0" bottom="0" percent="0" rank="0" text="" dxfId="6537">
      <formula>"Not Assigned"</formula>
    </cfRule>
  </conditionalFormatting>
  <conditionalFormatting sqref="BG245">
    <cfRule type="cellIs" priority="2086" operator="equal" aboveAverage="0" equalAverage="0" bottom="0" percent="0" rank="0" text="" dxfId="6538">
      <formula>"Not Assigned"</formula>
    </cfRule>
  </conditionalFormatting>
  <conditionalFormatting sqref="BG239">
    <cfRule type="cellIs" priority="2087" operator="equal" aboveAverage="0" equalAverage="0" bottom="0" percent="0" rank="0" text="" dxfId="6539">
      <formula>"Not Assigned"</formula>
    </cfRule>
  </conditionalFormatting>
  <conditionalFormatting sqref="BG229">
    <cfRule type="cellIs" priority="2088" operator="equal" aboveAverage="0" equalAverage="0" bottom="0" percent="0" rank="0" text="" dxfId="6540">
      <formula>"Not Assigned"</formula>
    </cfRule>
  </conditionalFormatting>
  <conditionalFormatting sqref="BG230">
    <cfRule type="cellIs" priority="2089" operator="equal" aboveAverage="0" equalAverage="0" bottom="0" percent="0" rank="0" text="" dxfId="6541">
      <formula>"Not Assigned"</formula>
    </cfRule>
  </conditionalFormatting>
  <conditionalFormatting sqref="BG235">
    <cfRule type="cellIs" priority="2090" operator="equal" aboveAverage="0" equalAverage="0" bottom="0" percent="0" rank="0" text="" dxfId="6542">
      <formula>"Not Assigned"</formula>
    </cfRule>
  </conditionalFormatting>
  <conditionalFormatting sqref="BG236">
    <cfRule type="cellIs" priority="2091" operator="equal" aboveAverage="0" equalAverage="0" bottom="0" percent="0" rank="0" text="" dxfId="6543">
      <formula>"Not Assigned"</formula>
    </cfRule>
  </conditionalFormatting>
  <conditionalFormatting sqref="BG208">
    <cfRule type="cellIs" priority="2092" operator="equal" aboveAverage="0" equalAverage="0" bottom="0" percent="0" rank="0" text="" dxfId="6544">
      <formula>"Not Assigned"</formula>
    </cfRule>
  </conditionalFormatting>
  <conditionalFormatting sqref="BG481">
    <cfRule type="cellIs" priority="2093" operator="equal" aboveAverage="0" equalAverage="0" bottom="0" percent="0" rank="0" text="" dxfId="6545">
      <formula>"Not Assigned"</formula>
    </cfRule>
  </conditionalFormatting>
  <conditionalFormatting sqref="BG482">
    <cfRule type="cellIs" priority="2094" operator="equal" aboveAverage="0" equalAverage="0" bottom="0" percent="0" rank="0" text="" dxfId="6546">
      <formula>"Not Assigned"</formula>
    </cfRule>
  </conditionalFormatting>
  <conditionalFormatting sqref="BG483">
    <cfRule type="cellIs" priority="2095" operator="equal" aboveAverage="0" equalAverage="0" bottom="0" percent="0" rank="0" text="" dxfId="6547">
      <formula>"Not Assigned"</formula>
    </cfRule>
  </conditionalFormatting>
  <conditionalFormatting sqref="BG484">
    <cfRule type="cellIs" priority="2096" operator="equal" aboveAverage="0" equalAverage="0" bottom="0" percent="0" rank="0" text="" dxfId="6548">
      <formula>"Not Assigned"</formula>
    </cfRule>
  </conditionalFormatting>
  <conditionalFormatting sqref="BG131">
    <cfRule type="cellIs" priority="2097" operator="equal" aboveAverage="0" equalAverage="0" bottom="0" percent="0" rank="0" text="" dxfId="6549">
      <formula>"Not Assigned"</formula>
    </cfRule>
  </conditionalFormatting>
  <conditionalFormatting sqref="BG131">
    <cfRule type="cellIs" priority="2098" operator="equal" aboveAverage="0" equalAverage="0" bottom="0" percent="0" rank="0" text="" dxfId="6550">
      <formula>"Not Assigned"</formula>
    </cfRule>
  </conditionalFormatting>
  <conditionalFormatting sqref="BG132">
    <cfRule type="cellIs" priority="2099" operator="equal" aboveAverage="0" equalAverage="0" bottom="0" percent="0" rank="0" text="" dxfId="6551">
      <formula>"Not Assigned"</formula>
    </cfRule>
  </conditionalFormatting>
  <conditionalFormatting sqref="BG132">
    <cfRule type="cellIs" priority="2100" operator="equal" aboveAverage="0" equalAverage="0" bottom="0" percent="0" rank="0" text="" dxfId="6552">
      <formula>"Not Assigned"</formula>
    </cfRule>
  </conditionalFormatting>
  <conditionalFormatting sqref="BG145">
    <cfRule type="expression" priority="2101" aboveAverage="0" equalAverage="0" bottom="0" percent="0" rank="0" text="" dxfId="6553">
      <formula>AND(NOT(ISBLANK(BG145)), EXACT(AL145, "INVALID"))</formula>
    </cfRule>
  </conditionalFormatting>
  <conditionalFormatting sqref="BG145">
    <cfRule type="expression" priority="2102" aboveAverage="0" equalAverage="0" bottom="0" percent="0" rank="0" text="" dxfId="6554">
      <formula>NOT($AQ145)</formula>
    </cfRule>
  </conditionalFormatting>
  <conditionalFormatting sqref="BG68">
    <cfRule type="expression" priority="2103" aboveAverage="0" equalAverage="0" bottom="0" percent="0" rank="0" text="" dxfId="6555">
      <formula>AND(NOT(ISBLANK(BG68)), EXACT(AL68, "INVALID"))</formula>
    </cfRule>
  </conditionalFormatting>
  <conditionalFormatting sqref="BG68">
    <cfRule type="expression" priority="2104" aboveAverage="0" equalAverage="0" bottom="0" percent="0" rank="0" text="" dxfId="6556">
      <formula>NOT($AQ68)</formula>
    </cfRule>
  </conditionalFormatting>
  <conditionalFormatting sqref="AT1115">
    <cfRule type="expression" priority="2105" aboveAverage="0" equalAverage="0" bottom="0" percent="0" rank="0" text="" dxfId="6557">
      <formula>REPLACE($AT1115,8,LEN($AT1115),"")="unused_"</formula>
    </cfRule>
  </conditionalFormatting>
  <conditionalFormatting sqref="AZ18:AZ23">
    <cfRule type="expression" priority="2106" aboveAverage="0" equalAverage="0" bottom="0" percent="0" rank="0" text="" dxfId="6558">
      <formula>NOT($AR18)</formula>
    </cfRule>
  </conditionalFormatting>
  <conditionalFormatting sqref="AZ25:AZ28">
    <cfRule type="expression" priority="2107" aboveAverage="0" equalAverage="0" bottom="0" percent="0" rank="0" text="" dxfId="6559">
      <formula>NOT($AR25)</formula>
    </cfRule>
  </conditionalFormatting>
  <conditionalFormatting sqref="AZ30:AZ31">
    <cfRule type="expression" priority="2108" aboveAverage="0" equalAverage="0" bottom="0" percent="0" rank="0" text="" dxfId="6560">
      <formula>NOT($AR30)</formula>
    </cfRule>
  </conditionalFormatting>
  <conditionalFormatting sqref="AZ29">
    <cfRule type="expression" priority="2109" aboveAverage="0" equalAverage="0" bottom="0" percent="0" rank="0" text="" dxfId="6561">
      <formula>NOT($AR29)</formula>
    </cfRule>
  </conditionalFormatting>
  <conditionalFormatting sqref="AZ32:AZ35">
    <cfRule type="expression" priority="2110" aboveAverage="0" equalAverage="0" bottom="0" percent="0" rank="0" text="" dxfId="6562">
      <formula>NOT($AR32)</formula>
    </cfRule>
  </conditionalFormatting>
  <conditionalFormatting sqref="AZ61:AZ64">
    <cfRule type="expression" priority="2111" aboveAverage="0" equalAverage="0" bottom="0" percent="0" rank="0" text="" dxfId="6563">
      <formula>NOT($AR61)</formula>
    </cfRule>
  </conditionalFormatting>
  <conditionalFormatting sqref="AZ67:AZ71">
    <cfRule type="expression" priority="2112" aboveAverage="0" equalAverage="0" bottom="0" percent="0" rank="0" text="" dxfId="6564">
      <formula>NOT($AR67)</formula>
    </cfRule>
  </conditionalFormatting>
  <conditionalFormatting sqref="AZ77:AZ82">
    <cfRule type="expression" priority="2113" aboveAverage="0" equalAverage="0" bottom="0" percent="0" rank="0" text="" dxfId="6565">
      <formula>NOT($AR77)</formula>
    </cfRule>
  </conditionalFormatting>
  <conditionalFormatting sqref="AZ76">
    <cfRule type="expression" priority="2114" aboveAverage="0" equalAverage="0" bottom="0" percent="0" rank="0" text="" dxfId="6566">
      <formula>NOT($AR76)</formula>
    </cfRule>
  </conditionalFormatting>
  <conditionalFormatting sqref="AZ86">
    <cfRule type="expression" priority="2115" aboveAverage="0" equalAverage="0" bottom="0" percent="0" rank="0" text="" dxfId="6567">
      <formula>NOT($AR86)</formula>
    </cfRule>
  </conditionalFormatting>
  <conditionalFormatting sqref="AZ88:AZ101">
    <cfRule type="expression" priority="2116" aboveAverage="0" equalAverage="0" bottom="0" percent="0" rank="0" text="" dxfId="6568">
      <formula>NOT($AR88)</formula>
    </cfRule>
  </conditionalFormatting>
  <conditionalFormatting sqref="AZ87">
    <cfRule type="expression" priority="2117" aboveAverage="0" equalAverage="0" bottom="0" percent="0" rank="0" text="" dxfId="6569">
      <formula>NOT($AR87)</formula>
    </cfRule>
  </conditionalFormatting>
  <conditionalFormatting sqref="AZ110:AZ119">
    <cfRule type="expression" priority="2118" aboveAverage="0" equalAverage="0" bottom="0" percent="0" rank="0" text="" dxfId="6570">
      <formula>NOT($AR110)</formula>
    </cfRule>
  </conditionalFormatting>
  <conditionalFormatting sqref="AZ146">
    <cfRule type="expression" priority="2119" aboveAverage="0" equalAverage="0" bottom="0" percent="0" rank="0" text="" dxfId="6571">
      <formula>NOT($AR146)</formula>
    </cfRule>
  </conditionalFormatting>
  <conditionalFormatting sqref="AZ147">
    <cfRule type="expression" priority="2120" aboveAverage="0" equalAverage="0" bottom="0" percent="0" rank="0" text="" dxfId="6572">
      <formula>NOT($AR147)</formula>
    </cfRule>
  </conditionalFormatting>
  <conditionalFormatting sqref="AZ205:AZ206">
    <cfRule type="expression" priority="2121" aboveAverage="0" equalAverage="0" bottom="0" percent="0" rank="0" text="" dxfId="6573">
      <formula>NOT($AR205)</formula>
    </cfRule>
  </conditionalFormatting>
  <conditionalFormatting sqref="AZ209:AZ212">
    <cfRule type="expression" priority="2122" aboveAverage="0" equalAverage="0" bottom="0" percent="0" rank="0" text="" dxfId="6574">
      <formula>NOT($AR209)</formula>
    </cfRule>
  </conditionalFormatting>
  <conditionalFormatting sqref="AZ216">
    <cfRule type="expression" priority="2123" aboveAverage="0" equalAverage="0" bottom="0" percent="0" rank="0" text="" dxfId="6575">
      <formula>NOT($AR216)</formula>
    </cfRule>
  </conditionalFormatting>
  <conditionalFormatting sqref="AZ207">
    <cfRule type="expression" priority="2124" aboveAverage="0" equalAverage="0" bottom="0" percent="0" rank="0" text="" dxfId="6576">
      <formula>NOT($AR207)</formula>
    </cfRule>
  </conditionalFormatting>
  <conditionalFormatting sqref="AZ208">
    <cfRule type="expression" priority="2125" aboveAverage="0" equalAverage="0" bottom="0" percent="0" rank="0" text="" dxfId="6577">
      <formula>NOT($AR208)</formula>
    </cfRule>
  </conditionalFormatting>
  <conditionalFormatting sqref="AZ213:AZ215">
    <cfRule type="expression" priority="2126" aboveAverage="0" equalAverage="0" bottom="0" percent="0" rank="0" text="" dxfId="6578">
      <formula>NOT($AR213)</formula>
    </cfRule>
  </conditionalFormatting>
  <conditionalFormatting sqref="AZ229:AZ230">
    <cfRule type="expression" priority="2127" aboveAverage="0" equalAverage="0" bottom="0" percent="0" rank="0" text="" dxfId="6579">
      <formula>NOT($AR229)</formula>
    </cfRule>
  </conditionalFormatting>
  <conditionalFormatting sqref="AZ233:AZ234">
    <cfRule type="expression" priority="2128" aboveAverage="0" equalAverage="0" bottom="0" percent="0" rank="0" text="" dxfId="6580">
      <formula>NOT($AR233)</formula>
    </cfRule>
  </conditionalFormatting>
  <conditionalFormatting sqref="AZ231:AZ232">
    <cfRule type="expression" priority="2129" aboveAverage="0" equalAverage="0" bottom="0" percent="0" rank="0" text="" dxfId="6581">
      <formula>NOT($AR231)</formula>
    </cfRule>
  </conditionalFormatting>
  <conditionalFormatting sqref="AZ235:AZ236">
    <cfRule type="expression" priority="2130" aboveAverage="0" equalAverage="0" bottom="0" percent="0" rank="0" text="" dxfId="6582">
      <formula>NOT($AR235)</formula>
    </cfRule>
  </conditionalFormatting>
  <conditionalFormatting sqref="AZ258:AZ266">
    <cfRule type="expression" priority="2131" aboveAverage="0" equalAverage="0" bottom="0" percent="0" rank="0" text="" dxfId="6583">
      <formula>NOT($AR258)</formula>
    </cfRule>
  </conditionalFormatting>
  <conditionalFormatting sqref="AZ268:AZ269">
    <cfRule type="expression" priority="2132" aboveAverage="0" equalAverage="0" bottom="0" percent="0" rank="0" text="" dxfId="6584">
      <formula>NOT($AR268)</formula>
    </cfRule>
  </conditionalFormatting>
  <conditionalFormatting sqref="AZ280:AZ283">
    <cfRule type="expression" priority="2133" aboveAverage="0" equalAverage="0" bottom="0" percent="0" rank="0" text="" dxfId="6585">
      <formula>NOT($AR280)</formula>
    </cfRule>
  </conditionalFormatting>
  <conditionalFormatting sqref="BG209">
    <cfRule type="cellIs" priority="2134" operator="equal" aboveAverage="0" equalAverage="0" bottom="0" percent="0" rank="0" text="" dxfId="6586">
      <formula>"Not Assigned"</formula>
    </cfRule>
  </conditionalFormatting>
  <conditionalFormatting sqref="BG210">
    <cfRule type="cellIs" priority="2135" operator="equal" aboveAverage="0" equalAverage="0" bottom="0" percent="0" rank="0" text="" dxfId="6587">
      <formula>"Not Assigned"</formula>
    </cfRule>
  </conditionalFormatting>
  <conditionalFormatting sqref="BH146">
    <cfRule type="expression" priority="2136" aboveAverage="0" equalAverage="0" bottom="0" percent="0" rank="0" text="" dxfId="6588">
      <formula>"($R($C-2))=-2"</formula>
    </cfRule>
  </conditionalFormatting>
  <conditionalFormatting sqref="BO359:BO360">
    <cfRule type="cellIs" priority="2137" operator="equal" aboveAverage="0" equalAverage="0" bottom="0" percent="0" rank="0" text="" dxfId="6589">
      <formula>"Not Assigned"</formula>
    </cfRule>
  </conditionalFormatting>
  <dataValidations count="15">
    <dataValidation allowBlank="false" errorStyle="stop" operator="between" showDropDown="false" showErrorMessage="true" showInputMessage="true" sqref="AY290:AY293" type="list">
      <formula1>"Initiator"</formula1>
      <formula2>0</formula2>
    </dataValidation>
    <dataValidation allowBlank="false" errorStyle="stop" operator="between" showDropDown="false" showErrorMessage="true" showInputMessage="true" sqref="AY25:AY28 AY37:AY40 AY46:AY48 AY67:AY71 AY78:AY82 AY142:AY145 AY189:AY200 AY261:AY264 AY271:AY278" type="list">
      <formula1>"N/A,Initiator,Target"</formula1>
      <formula2>0</formula2>
    </dataValidation>
    <dataValidation allowBlank="true" errorStyle="stop" operator="between" showDropDown="false" showErrorMessage="true" showInputMessage="true" sqref="BF201" type="list">
      <formula1>"OFF,1.2V,1.8V"</formula1>
      <formula2>0</formula2>
    </dataValidation>
    <dataValidation allowBlank="true" errorStyle="stop" operator="between" showDropDown="false" showErrorMessage="true" showInputMessage="true" sqref="BF150" type="list">
      <formula1>"OFF,1.8V,3.3V,1.8V/3.3V,1.8V/3.3V_default_1.8V"</formula1>
      <formula2>0</formula2>
    </dataValidation>
    <dataValidation allowBlank="true" errorStyle="stop" operator="between" showDropDown="false" showErrorMessage="true" showInputMessage="true" sqref="BF36 BF246" type="list">
      <formula1>"OFF,1.8V,3.3V"</formula1>
      <formula2>0</formula2>
    </dataValidation>
    <dataValidation allowBlank="true" errorStyle="stop" operator="between" showDropDown="false" showErrorMessage="true" showInputMessage="true" sqref="BF368" type="list">
      <formula1>"OFF,3.3V"</formula1>
      <formula2>0</formula2>
    </dataValidation>
    <dataValidation allowBlank="true" errorStyle="stop" operator="between" showDropDown="false" showErrorMessage="true" showInputMessage="true" sqref="BF308" type="list">
      <formula1>"OFF,1.2V"</formula1>
      <formula2>0</formula2>
    </dataValidation>
    <dataValidation allowBlank="true" errorStyle="stop" operator="between" showDropDown="false" showErrorMessage="true" showInputMessage="true" sqref="BF9 BF24 BF49 BF58 BF83 BF106 BF109 BF126 BF158 BF172 BF188 BF204 BF217 BF228 BF237 BF257 BF267 BF270 BF279 BF284 BF289 BF294" type="list">
      <formula1>"OFF,1.8V"</formula1>
      <formula2>0</formula2>
    </dataValidation>
    <dataValidation allowBlank="false" errorStyle="stop" operator="between" showDropDown="false" showErrorMessage="true" showInputMessage="true" sqref="AV10:AV23 BE10:BE23 AV25:AV35 BE25:BE35 AV37:AV48 BE37:BE48 AV50:AV57 BE50:BE57 AV59:AV82 BE59:BE82 AV84:AV105 BE84:BE105 AV107:AV108 BE107:BE108 AV110:AV125 BE110:BE125 AV127:AV149 BE127:BE149 AV151:AV171 BE151:BE171 AV173:AV200 BE173:BE200 AV202:AV203 BE202:BE203 AV205:AV216 BE205:BE216 AV218:AV227 BE218:BE227 AV229:AV236 BE229:BE236 AV238:AV245 BE238:BE245 AV247:AV266 BE247:BE266 AV268:AV269 BE268:BE269 AV271:AV278 BE271:BE278 AV280:AV283 BE280:BE283 AV285:AV288 BE285:BE288 AV290:AV306 BE290:BE306" type="list">
      <formula1>"Z,Int PU,Int PD,Drive 0,Drive 1,N/A"</formula1>
      <formula2>0</formula2>
    </dataValidation>
    <dataValidation allowBlank="true" errorStyle="stop" operator="between" showDropDown="false" showErrorMessage="true" showInputMessage="true" sqref="AU10:AU23 AU25:AU35 AU37:AU48 AU50:AU57 AU59:AU82 AU84:AU105 AU107:AU108 AU110:AU125 AU127:AU149 AU151:AU171 AU173:AU200 AU202:AU203 AU205:AU216 AU218:AU227 AU229:AU236 AU238:AU245 AU247:AU266 AU268:AU269 AU271:AU278 AU280:AU283 AU285:AU288 AU290:AU306 AU1103:AU1116" type="list">
      <formula1>"Not Assigned,Input,Output,Bidirectional,Open-Drain,N/A"</formula1>
      <formula2>0</formula2>
    </dataValidation>
    <dataValidation allowBlank="false" errorStyle="stop" operator="between" showDropDown="false" showErrorMessage="true" showInputMessage="true" sqref="AT10:AT23 AT25:AT35 AT37:AT48 AT50:AT57 AT59:AT82 AT84:AT105 AT107:AT108 AT110:AT125 AT127:AT149 AT151:AT157 AT159:AT171 AT173:AT187 AT189:AT200 AT202:AT203 AT205:AT216 AT218:AT227 AT229:AT236 AT238:AT245 AT247:AT256 AT258:AT266 AT268:AT269 AT271:AT278 AT280:AT283 AT285:AT288 AT290:AT293 AT295:AT306 AT309:AT357 AT359:AT367 AT369:AT377 AT379:AT418 AT420:AT457 AT459:AT499 AT501:AT648 AT650:AT797 AT799:AT949 AT951:AT1098 AT1100:AT1101 AT1103:AT1116" type="list">
      <formula1>$F84:$K84</formula1>
      <formula2>0</formula2>
    </dataValidation>
    <dataValidation allowBlank="true" errorStyle="stop" operator="between" showDropDown="false" showErrorMessage="true" showInputMessage="true" sqref="AZ11:BA15 BA16:BA23 AZ18:AZ23 AZ25:BA35 BA50 BA59:BA82 AZ61:AZ64 AZ67:AZ71 AZ76:AZ82 BA84:BA102 AZ86:AZ101 BA103:BA105 BA107:BA108 AZ110:BA119 BA120:BA125 BA127:BA148 AZ146:AZ147 BA149 BB151 BB159 BB165 BA189:BA200 AZ205:BA216 AZ229:BA236 BA257:BA266 AZ258:AZ266 AZ268:BA269 BA271:BA278 AZ280:BA283 BA290:BA305 BB295:BB304 BA306" type="list">
      <formula1>"Disable,Enable"</formula1>
      <formula2>0</formula2>
    </dataValidation>
    <dataValidation allowBlank="true" errorStyle="stop" operator="between" showDropDown="false" showErrorMessage="true" showInputMessage="true" sqref="BF358 BF378 BF419 BF458" type="list">
      <formula1>"OFF,1.0V,1.05V"</formula1>
      <formula2>0</formula2>
    </dataValidation>
    <dataValidation allowBlank="false" errorStyle="stop" operator="between" showDropDown="false" showErrorMessage="true" showInputMessage="true" sqref="AW12:AW13 AW16 AW18:AW19 AW22:AW23 AW28 AW33 AW35 AW38 AW40:AW41 AW43:AW44 AW47:AW48 AW51 AW66 AW70:AW71 AW75:AW77 AW81:AW82 AW90 AW92:AW93 AW110 AW120 AW122:AW123 AW125 AW129 AW131 AW134 AW141 AW154 AW183 AW185 AW190 AW197:AW200 AW205 AW207 AW209 AW211 AW213 AW215:AW216 AW229 AW231 AW233 AW235 AW280 AW282 AW294:AW306" type="list">
      <formula1>"No,Yes"</formula1>
      <formula2>0</formula2>
    </dataValidation>
    <dataValidation allowBlank="true" errorStyle="stop" operator="between" showDropDown="false" showErrorMessage="true" showInputMessage="true" sqref="BF500 BF649 BF798 BF950 BF1099" type="list">
      <formula1>"OFF,0.6V,1.1V"</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45</xdr:col>
                    <xdr:colOff>504720</xdr:colOff>
                    <xdr:row>0</xdr:row>
                    <xdr:rowOff>123840</xdr:rowOff>
                  </from>
                  <to>
                    <xdr:col>46</xdr:col>
                    <xdr:colOff>466560</xdr:colOff>
                    <xdr:row>3</xdr:row>
                    <xdr:rowOff>142920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I1138"/>
  <sheetViews>
    <sheetView showFormulas="false" showGridLines="true" showRowColHeaders="true" showZeros="true" rightToLeft="false" tabSelected="false" showOutlineSymbols="true" defaultGridColor="true" view="normal" topLeftCell="A1" colorId="64" zoomScale="90" zoomScaleNormal="90" zoomScalePageLayoutView="71" workbookViewId="0">
      <pane xSplit="1" ySplit="7" topLeftCell="B119" activePane="bottomRight" state="frozen"/>
      <selection pane="topLeft" activeCell="A1" activeCellId="0" sqref="A1"/>
      <selection pane="topRight" activeCell="B1" activeCellId="0" sqref="B1"/>
      <selection pane="bottomLeft" activeCell="A119" activeCellId="0" sqref="A119"/>
      <selection pane="bottomRight" activeCell="AH151" activeCellId="0" sqref="AH151"/>
    </sheetView>
  </sheetViews>
  <sheetFormatPr defaultColWidth="9.14453125" defaultRowHeight="11.25" zeroHeight="false" outlineLevelRow="0" outlineLevelCol="0"/>
  <cols>
    <col collapsed="false" customWidth="true" hidden="false" outlineLevel="0" max="1" min="1" style="1" width="25.28"/>
    <col collapsed="false" customWidth="true" hidden="false" outlineLevel="0" max="2" min="2" style="1" width="27"/>
    <col collapsed="false" customWidth="true" hidden="true" outlineLevel="0" max="3" min="3" style="1" width="28.42"/>
    <col collapsed="false" customWidth="true" hidden="true" outlineLevel="0" max="4" min="4" style="2" width="12.71"/>
    <col collapsed="false" customWidth="true" hidden="true" outlineLevel="0" max="5" min="5" style="2" width="23.28"/>
    <col collapsed="false" customWidth="true" hidden="true" outlineLevel="0" max="6" min="6" style="2" width="14"/>
    <col collapsed="false" customWidth="true" hidden="true" outlineLevel="0" max="7" min="7" style="2" width="12.71"/>
    <col collapsed="false" customWidth="true" hidden="true" outlineLevel="0" max="8" min="8" style="2" width="14.57"/>
    <col collapsed="false" customWidth="true" hidden="true" outlineLevel="0" max="9" min="9" style="1" width="5.43"/>
    <col collapsed="false" customWidth="true" hidden="true" outlineLevel="0" max="10" min="10" style="1" width="5.71"/>
    <col collapsed="false" customWidth="true" hidden="true" outlineLevel="0" max="11" min="11" style="1" width="5.57"/>
    <col collapsed="false" customWidth="true" hidden="true" outlineLevel="0" max="12" min="12" style="1" width="6.43"/>
    <col collapsed="false" customWidth="true" hidden="true" outlineLevel="0" max="13" min="13" style="1" width="5.57"/>
    <col collapsed="false" customWidth="true" hidden="true" outlineLevel="0" max="19" min="14" style="1" width="17.71"/>
    <col collapsed="false" customWidth="true" hidden="true" outlineLevel="0" max="20" min="20" style="1" width="13.43"/>
    <col collapsed="false" customWidth="true" hidden="true" outlineLevel="0" max="21" min="21" style="3" width="6.28"/>
    <col collapsed="false" customWidth="true" hidden="true" outlineLevel="0" max="23" min="22" style="3" width="10"/>
    <col collapsed="false" customWidth="true" hidden="true" outlineLevel="0" max="25" min="24" style="3" width="11.57"/>
    <col collapsed="false" customWidth="true" hidden="true" outlineLevel="0" max="26" min="26" style="4" width="9"/>
    <col collapsed="false" customWidth="true" hidden="true" outlineLevel="0" max="27" min="27" style="4" width="30.42"/>
    <col collapsed="false" customWidth="true" hidden="true" outlineLevel="0" max="28" min="28" style="4" width="11.14"/>
    <col collapsed="false" customWidth="true" hidden="false" outlineLevel="0" max="29" min="29" style="4" width="5.43"/>
    <col collapsed="false" customWidth="true" hidden="false" outlineLevel="0" max="30" min="30" style="4" width="10.85"/>
    <col collapsed="false" customWidth="true" hidden="true" outlineLevel="0" max="31" min="31" style="4" width="8.85"/>
    <col collapsed="false" customWidth="true" hidden="false" outlineLevel="0" max="32" min="32" style="4" width="13.57"/>
    <col collapsed="false" customWidth="true" hidden="false" outlineLevel="0" max="33" min="33" style="4" width="10"/>
    <col collapsed="false" customWidth="true" hidden="false" outlineLevel="0" max="34" min="34" style="4" width="9"/>
    <col collapsed="false" customWidth="true" hidden="false" outlineLevel="0" max="35" min="35" style="4" width="7.85"/>
    <col collapsed="false" customWidth="true" hidden="true" outlineLevel="0" max="42" min="36" style="4" width="12.28"/>
    <col collapsed="false" customWidth="true" hidden="false" outlineLevel="0" max="43" min="43" style="1" width="31"/>
    <col collapsed="false" customWidth="true" hidden="false" outlineLevel="0" max="44" min="44" style="1" width="16.14"/>
    <col collapsed="false" customWidth="true" hidden="false" outlineLevel="0" max="45" min="45" style="5" width="8.43"/>
    <col collapsed="false" customWidth="true" hidden="false" outlineLevel="0" max="46" min="46" style="5" width="6.71"/>
    <col collapsed="false" customWidth="true" hidden="false" outlineLevel="0" max="48" min="47" style="5" width="8.43"/>
    <col collapsed="false" customWidth="true" hidden="false" outlineLevel="0" max="49" min="49" style="5" width="11.28"/>
    <col collapsed="false" customWidth="true" hidden="false" outlineLevel="0" max="50" min="50" style="5" width="8.85"/>
    <col collapsed="false" customWidth="true" hidden="false" outlineLevel="0" max="52" min="51" style="5" width="9.85"/>
    <col collapsed="false" customWidth="true" hidden="false" outlineLevel="0" max="53" min="53" style="5" width="10"/>
    <col collapsed="false" customWidth="true" hidden="false" outlineLevel="0" max="54" min="54" style="5" width="8.43"/>
    <col collapsed="false" customWidth="true" hidden="false" outlineLevel="0" max="55" min="55" style="5" width="10"/>
    <col collapsed="false" customWidth="true" hidden="false" outlineLevel="0" max="56" min="56" style="5" width="22.71"/>
    <col collapsed="false" customWidth="true" hidden="false" outlineLevel="0" max="57" min="57" style="3" width="48.28"/>
    <col collapsed="false" customWidth="true" hidden="false" outlineLevel="0" max="58" min="58" style="3" width="30.29"/>
    <col collapsed="false" customWidth="true" hidden="false" outlineLevel="0" max="60" min="59" style="1" width="10.57"/>
    <col collapsed="false" customWidth="false" hidden="false" outlineLevel="0" max="1024" min="61" style="1" width="9.14"/>
  </cols>
  <sheetData>
    <row r="1" s="9" customFormat="true" ht="18.75" hidden="false" customHeight="true" outlineLevel="0" collapsed="false">
      <c r="A1" s="6"/>
      <c r="B1" s="7"/>
      <c r="C1" s="7"/>
      <c r="D1" s="7"/>
      <c r="E1" s="7"/>
      <c r="F1" s="7"/>
      <c r="G1" s="7"/>
      <c r="H1" s="7"/>
      <c r="I1" s="8"/>
      <c r="J1" s="8"/>
      <c r="K1" s="8"/>
      <c r="L1" s="8"/>
      <c r="M1" s="8"/>
      <c r="N1" s="8"/>
      <c r="O1" s="8"/>
      <c r="P1" s="8"/>
      <c r="Q1" s="8"/>
      <c r="R1" s="8"/>
      <c r="S1" s="8"/>
      <c r="U1" s="10"/>
      <c r="V1" s="10"/>
      <c r="W1" s="10"/>
      <c r="X1" s="10"/>
      <c r="Y1" s="10"/>
      <c r="Z1" s="11"/>
      <c r="AA1" s="11"/>
      <c r="AB1" s="11"/>
      <c r="AC1" s="11"/>
      <c r="AD1" s="11"/>
      <c r="AE1" s="11"/>
      <c r="AF1" s="11"/>
      <c r="AG1" s="11"/>
      <c r="AH1" s="11"/>
      <c r="AI1" s="11"/>
      <c r="AJ1" s="11"/>
      <c r="AK1" s="11"/>
      <c r="AL1" s="11"/>
      <c r="AM1" s="11"/>
      <c r="AN1" s="11"/>
      <c r="AO1" s="11"/>
      <c r="AP1" s="11"/>
      <c r="AS1" s="12" t="s">
        <v>0</v>
      </c>
      <c r="AT1" s="12"/>
      <c r="AU1" s="12"/>
      <c r="AV1" s="12"/>
      <c r="AW1" s="12"/>
      <c r="AX1" s="12"/>
      <c r="AY1" s="12"/>
      <c r="AZ1" s="12"/>
      <c r="BA1" s="12"/>
      <c r="BB1" s="12"/>
      <c r="BC1" s="12"/>
      <c r="BD1" s="12"/>
      <c r="BE1" s="13" t="s">
        <v>1</v>
      </c>
      <c r="BF1" s="10"/>
      <c r="BG1" s="10"/>
      <c r="BH1" s="10"/>
    </row>
    <row r="2" s="9" customFormat="true" ht="15" hidden="false" customHeight="true" outlineLevel="0" collapsed="false">
      <c r="A2" s="6"/>
      <c r="B2" s="14"/>
      <c r="C2" s="14"/>
      <c r="D2" s="14"/>
      <c r="E2" s="14"/>
      <c r="F2" s="14"/>
      <c r="G2" s="14"/>
      <c r="H2" s="14"/>
      <c r="I2" s="14"/>
      <c r="J2" s="8"/>
      <c r="K2" s="8"/>
      <c r="L2" s="8"/>
      <c r="M2" s="8"/>
      <c r="N2" s="8"/>
      <c r="O2" s="8"/>
      <c r="P2" s="8"/>
      <c r="Q2" s="8"/>
      <c r="R2" s="8"/>
      <c r="S2" s="8"/>
      <c r="U2" s="10"/>
      <c r="V2" s="10"/>
      <c r="W2" s="10"/>
      <c r="X2" s="10"/>
      <c r="Y2" s="10"/>
      <c r="Z2" s="11"/>
      <c r="AA2" s="11"/>
      <c r="AB2" s="11"/>
      <c r="AC2" s="11"/>
      <c r="AD2" s="11"/>
      <c r="AE2" s="11"/>
      <c r="AF2" s="11"/>
      <c r="AG2" s="11"/>
      <c r="AH2" s="11"/>
      <c r="AI2" s="11"/>
      <c r="AJ2" s="11"/>
      <c r="AK2" s="11"/>
      <c r="AL2" s="11"/>
      <c r="AM2" s="11"/>
      <c r="AN2" s="11"/>
      <c r="AO2" s="11"/>
      <c r="AP2" s="11"/>
      <c r="AS2" s="15" t="s">
        <v>2</v>
      </c>
      <c r="AT2" s="12"/>
      <c r="AU2" s="12"/>
      <c r="AV2" s="12"/>
      <c r="AW2" s="12"/>
      <c r="AX2" s="12"/>
      <c r="AY2" s="12"/>
      <c r="AZ2" s="12"/>
      <c r="BA2" s="12"/>
      <c r="BB2" s="12"/>
      <c r="BC2" s="12"/>
      <c r="BD2" s="12"/>
      <c r="BE2" s="16" t="s">
        <v>3</v>
      </c>
      <c r="BF2" s="10"/>
      <c r="BG2" s="10"/>
      <c r="BH2" s="10"/>
    </row>
    <row r="3" s="9" customFormat="true" ht="15" hidden="false" customHeight="true" outlineLevel="0" collapsed="false">
      <c r="A3" s="6" t="s">
        <v>4</v>
      </c>
      <c r="B3" s="17" t="e">
        <f aca="false">#REF!</f>
        <v>#REF!</v>
      </c>
      <c r="C3" s="14"/>
      <c r="D3" s="14"/>
      <c r="E3" s="14"/>
      <c r="F3" s="14"/>
      <c r="G3" s="14"/>
      <c r="H3" s="14"/>
      <c r="I3" s="8"/>
      <c r="J3" s="8"/>
      <c r="K3" s="8"/>
      <c r="L3" s="8"/>
      <c r="M3" s="8"/>
      <c r="N3" s="8"/>
      <c r="O3" s="8"/>
      <c r="P3" s="8"/>
      <c r="Q3" s="8"/>
      <c r="R3" s="8"/>
      <c r="S3" s="8"/>
      <c r="U3" s="10"/>
      <c r="V3" s="10"/>
      <c r="W3" s="10"/>
      <c r="X3" s="10"/>
      <c r="Y3" s="10"/>
      <c r="Z3" s="11"/>
      <c r="AA3" s="11"/>
      <c r="AB3" s="11"/>
      <c r="AC3" s="11"/>
      <c r="AD3" s="11"/>
      <c r="AE3" s="11"/>
      <c r="AF3" s="11"/>
      <c r="AG3" s="11"/>
      <c r="AH3" s="11"/>
      <c r="AI3" s="11"/>
      <c r="AJ3" s="11"/>
      <c r="AK3" s="11"/>
      <c r="AL3" s="11"/>
      <c r="AM3" s="11"/>
      <c r="AN3" s="11"/>
      <c r="AO3" s="11"/>
      <c r="AP3" s="11"/>
      <c r="AS3" s="18" t="s">
        <v>5</v>
      </c>
      <c r="AT3" s="12"/>
      <c r="AU3" s="12"/>
      <c r="AV3" s="12"/>
      <c r="AW3" s="12"/>
      <c r="AX3" s="12"/>
      <c r="AY3" s="12"/>
      <c r="AZ3" s="12"/>
      <c r="BA3" s="12"/>
      <c r="BB3" s="12"/>
      <c r="BC3" s="12"/>
      <c r="BD3" s="12"/>
      <c r="BE3" s="19" t="s">
        <v>6</v>
      </c>
      <c r="BF3" s="10"/>
      <c r="BG3" s="10"/>
      <c r="BH3" s="10"/>
    </row>
    <row r="4" s="9" customFormat="true" ht="15" hidden="false" customHeight="true" outlineLevel="0" collapsed="false">
      <c r="B4" s="7"/>
      <c r="C4" s="7"/>
      <c r="D4" s="7"/>
      <c r="E4" s="7"/>
      <c r="F4" s="7"/>
      <c r="G4" s="7"/>
      <c r="H4" s="7"/>
      <c r="I4" s="8"/>
      <c r="J4" s="8"/>
      <c r="K4" s="8"/>
      <c r="L4" s="8"/>
      <c r="M4" s="8"/>
      <c r="N4" s="8"/>
      <c r="O4" s="8"/>
      <c r="P4" s="8"/>
      <c r="Q4" s="8"/>
      <c r="R4" s="8"/>
      <c r="S4" s="8"/>
      <c r="U4" s="10"/>
      <c r="V4" s="10"/>
      <c r="W4" s="10"/>
      <c r="X4" s="10"/>
      <c r="Y4" s="10"/>
      <c r="Z4" s="11"/>
      <c r="AA4" s="11"/>
      <c r="AB4" s="11"/>
      <c r="AC4" s="11"/>
      <c r="AD4" s="11"/>
      <c r="AE4" s="11"/>
      <c r="AF4" s="11"/>
      <c r="AG4" s="11"/>
      <c r="AH4" s="11"/>
      <c r="AI4" s="11"/>
      <c r="AJ4" s="11"/>
      <c r="AK4" s="11"/>
      <c r="AL4" s="11"/>
      <c r="AM4" s="11"/>
      <c r="AN4" s="11"/>
      <c r="AO4" s="11"/>
      <c r="AP4" s="11"/>
      <c r="AS4" s="12"/>
      <c r="AT4" s="12"/>
      <c r="AU4" s="12"/>
      <c r="AV4" s="12"/>
      <c r="AW4" s="12"/>
      <c r="AX4" s="12"/>
      <c r="AY4" s="12"/>
      <c r="AZ4" s="12"/>
      <c r="BA4" s="12"/>
      <c r="BB4" s="12"/>
      <c r="BC4" s="12"/>
      <c r="BD4" s="12"/>
      <c r="BE4" s="20" t="s">
        <v>7</v>
      </c>
      <c r="BF4" s="21"/>
      <c r="BG4" s="21"/>
      <c r="BH4" s="21"/>
    </row>
    <row r="5" s="9" customFormat="true" ht="15" hidden="false" customHeight="true" outlineLevel="0" collapsed="false">
      <c r="A5" s="6"/>
      <c r="B5" s="7"/>
      <c r="C5" s="7"/>
      <c r="D5" s="7"/>
      <c r="E5" s="7"/>
      <c r="F5" s="7"/>
      <c r="G5" s="7"/>
      <c r="H5" s="7"/>
      <c r="I5" s="8"/>
      <c r="J5" s="8"/>
      <c r="K5" s="8"/>
      <c r="L5" s="8"/>
      <c r="M5" s="8"/>
      <c r="N5" s="8"/>
      <c r="O5" s="8"/>
      <c r="P5" s="8"/>
      <c r="Q5" s="8"/>
      <c r="R5" s="8"/>
      <c r="S5" s="8"/>
      <c r="U5" s="10"/>
      <c r="V5" s="10"/>
      <c r="W5" s="10"/>
      <c r="X5" s="10"/>
      <c r="Y5" s="10"/>
      <c r="Z5" s="11"/>
      <c r="AA5" s="11"/>
      <c r="AB5" s="11"/>
      <c r="AC5" s="11"/>
      <c r="AD5" s="11"/>
      <c r="AE5" s="11"/>
      <c r="AF5" s="11"/>
      <c r="AG5" s="11"/>
      <c r="AH5" s="11"/>
      <c r="AI5" s="11"/>
      <c r="AJ5" s="11"/>
      <c r="AK5" s="11"/>
      <c r="AL5" s="11"/>
      <c r="AM5" s="11"/>
      <c r="AN5" s="11"/>
      <c r="AO5" s="11"/>
      <c r="AP5" s="11"/>
      <c r="AS5" s="12"/>
      <c r="AT5" s="12"/>
      <c r="AU5" s="12"/>
      <c r="AV5" s="12"/>
      <c r="AW5" s="12"/>
      <c r="AX5" s="12"/>
      <c r="AY5" s="12"/>
      <c r="AZ5" s="12"/>
      <c r="BA5" s="12"/>
      <c r="BB5" s="12"/>
      <c r="BC5" s="12"/>
      <c r="BD5" s="12"/>
      <c r="BE5" s="22"/>
      <c r="BF5" s="22"/>
      <c r="BG5" s="22"/>
      <c r="BH5" s="22"/>
    </row>
    <row r="6" s="9" customFormat="true" ht="15" hidden="false" customHeight="true" outlineLevel="0" collapsed="false">
      <c r="A6" s="23"/>
      <c r="B6" s="24"/>
      <c r="C6" s="25"/>
      <c r="D6" s="26" t="s">
        <v>8</v>
      </c>
      <c r="E6" s="26"/>
      <c r="F6" s="26"/>
      <c r="G6" s="26"/>
      <c r="H6" s="26"/>
      <c r="I6" s="27" t="s">
        <v>9</v>
      </c>
      <c r="J6" s="27"/>
      <c r="K6" s="27"/>
      <c r="L6" s="27"/>
      <c r="M6" s="27"/>
      <c r="N6" s="28" t="s">
        <v>10</v>
      </c>
      <c r="O6" s="28"/>
      <c r="P6" s="28"/>
      <c r="Q6" s="28"/>
      <c r="R6" s="28"/>
      <c r="S6" s="29"/>
      <c r="T6" s="27" t="s">
        <v>11</v>
      </c>
      <c r="U6" s="27"/>
      <c r="V6" s="27"/>
      <c r="W6" s="27"/>
      <c r="X6" s="27"/>
      <c r="Y6" s="27"/>
      <c r="Z6" s="301" t="s">
        <v>12</v>
      </c>
      <c r="AA6" s="301"/>
      <c r="AB6" s="301"/>
      <c r="AC6" s="32" t="s">
        <v>13</v>
      </c>
      <c r="AD6" s="32" t="s">
        <v>14</v>
      </c>
      <c r="AE6" s="32"/>
      <c r="AF6" s="32"/>
      <c r="AG6" s="32"/>
      <c r="AH6" s="32"/>
      <c r="AI6" s="32"/>
      <c r="AJ6" s="32" t="s">
        <v>15</v>
      </c>
      <c r="AK6" s="32"/>
      <c r="AL6" s="32"/>
      <c r="AM6" s="32"/>
      <c r="AN6" s="32"/>
      <c r="AO6" s="32"/>
      <c r="AP6" s="32"/>
      <c r="AQ6" s="33" t="s">
        <v>16</v>
      </c>
      <c r="AR6" s="33"/>
      <c r="AS6" s="33"/>
      <c r="AT6" s="33"/>
      <c r="AU6" s="33"/>
      <c r="AV6" s="33"/>
      <c r="AW6" s="33"/>
      <c r="AX6" s="33"/>
      <c r="AY6" s="33"/>
      <c r="AZ6" s="33"/>
      <c r="BA6" s="33"/>
      <c r="BB6" s="33"/>
      <c r="BC6" s="34"/>
      <c r="BD6" s="35"/>
      <c r="BE6" s="36" t="s">
        <v>17</v>
      </c>
      <c r="BF6" s="37" t="s">
        <v>18</v>
      </c>
      <c r="BG6" s="417" t="s">
        <v>19</v>
      </c>
      <c r="BH6" s="38" t="s">
        <v>20</v>
      </c>
    </row>
    <row r="7" s="14" customFormat="true" ht="51" hidden="false" customHeight="false" outlineLevel="0" collapsed="false">
      <c r="A7" s="39" t="s">
        <v>21</v>
      </c>
      <c r="B7" s="40" t="s">
        <v>22</v>
      </c>
      <c r="C7" s="41" t="s">
        <v>23</v>
      </c>
      <c r="D7" s="42" t="s">
        <v>3</v>
      </c>
      <c r="E7" s="43" t="s">
        <v>24</v>
      </c>
      <c r="F7" s="44" t="s">
        <v>25</v>
      </c>
      <c r="G7" s="44" t="s">
        <v>26</v>
      </c>
      <c r="H7" s="45" t="s">
        <v>27</v>
      </c>
      <c r="I7" s="41" t="s">
        <v>3</v>
      </c>
      <c r="J7" s="46" t="s">
        <v>24</v>
      </c>
      <c r="K7" s="47" t="s">
        <v>25</v>
      </c>
      <c r="L7" s="47" t="s">
        <v>26</v>
      </c>
      <c r="M7" s="48" t="s">
        <v>27</v>
      </c>
      <c r="N7" s="46" t="s">
        <v>28</v>
      </c>
      <c r="O7" s="47" t="s">
        <v>29</v>
      </c>
      <c r="P7" s="47" t="s">
        <v>30</v>
      </c>
      <c r="Q7" s="47" t="s">
        <v>31</v>
      </c>
      <c r="R7" s="47" t="s">
        <v>32</v>
      </c>
      <c r="S7" s="49" t="s">
        <v>33</v>
      </c>
      <c r="T7" s="39" t="s">
        <v>34</v>
      </c>
      <c r="U7" s="10" t="s">
        <v>35</v>
      </c>
      <c r="V7" s="10" t="s">
        <v>36</v>
      </c>
      <c r="W7" s="10" t="s">
        <v>37</v>
      </c>
      <c r="X7" s="10" t="s">
        <v>38</v>
      </c>
      <c r="Y7" s="10" t="s">
        <v>39</v>
      </c>
      <c r="Z7" s="50" t="s">
        <v>40</v>
      </c>
      <c r="AA7" s="51" t="s">
        <v>41</v>
      </c>
      <c r="AB7" s="52" t="s">
        <v>42</v>
      </c>
      <c r="AC7" s="53" t="s">
        <v>43</v>
      </c>
      <c r="AD7" s="54" t="s">
        <v>44</v>
      </c>
      <c r="AE7" s="55" t="s">
        <v>45</v>
      </c>
      <c r="AF7" s="56" t="s">
        <v>46</v>
      </c>
      <c r="AG7" s="56" t="s">
        <v>47</v>
      </c>
      <c r="AH7" s="56" t="s">
        <v>48</v>
      </c>
      <c r="AI7" s="57" t="s">
        <v>49</v>
      </c>
      <c r="AJ7" s="55" t="s">
        <v>50</v>
      </c>
      <c r="AK7" s="55" t="s">
        <v>51</v>
      </c>
      <c r="AL7" s="55" t="s">
        <v>52</v>
      </c>
      <c r="AM7" s="55" t="s">
        <v>53</v>
      </c>
      <c r="AN7" s="55" t="s">
        <v>54</v>
      </c>
      <c r="AO7" s="55" t="s">
        <v>55</v>
      </c>
      <c r="AP7" s="55" t="s">
        <v>56</v>
      </c>
      <c r="AQ7" s="58" t="s">
        <v>57</v>
      </c>
      <c r="AR7" s="59" t="s">
        <v>58</v>
      </c>
      <c r="AS7" s="60" t="s">
        <v>59</v>
      </c>
      <c r="AT7" s="61" t="s">
        <v>60</v>
      </c>
      <c r="AU7" s="60" t="s">
        <v>61</v>
      </c>
      <c r="AV7" s="60" t="s">
        <v>2726</v>
      </c>
      <c r="AW7" s="60" t="s">
        <v>63</v>
      </c>
      <c r="AX7" s="60" t="s">
        <v>64</v>
      </c>
      <c r="AY7" s="60" t="s">
        <v>65</v>
      </c>
      <c r="AZ7" s="60" t="s">
        <v>66</v>
      </c>
      <c r="BA7" s="60" t="s">
        <v>67</v>
      </c>
      <c r="BB7" s="62" t="s">
        <v>68</v>
      </c>
      <c r="BC7" s="62" t="s">
        <v>69</v>
      </c>
      <c r="BD7" s="63" t="s">
        <v>2724</v>
      </c>
      <c r="BE7" s="36"/>
      <c r="BF7" s="37"/>
      <c r="BG7" s="417"/>
      <c r="BH7" s="38"/>
    </row>
    <row r="8" s="14" customFormat="true" ht="15.75" hidden="false" customHeight="false" outlineLevel="0" collapsed="false">
      <c r="A8" s="64" t="s">
        <v>71</v>
      </c>
      <c r="B8" s="65"/>
      <c r="C8" s="65"/>
      <c r="D8" s="66"/>
      <c r="E8" s="66"/>
      <c r="F8" s="66"/>
      <c r="G8" s="66"/>
      <c r="H8" s="66"/>
      <c r="I8" s="65"/>
      <c r="J8" s="65"/>
      <c r="K8" s="65"/>
      <c r="L8" s="65"/>
      <c r="M8" s="65"/>
      <c r="N8" s="65"/>
      <c r="O8" s="65"/>
      <c r="P8" s="65"/>
      <c r="Q8" s="65"/>
      <c r="R8" s="65"/>
      <c r="S8" s="65"/>
      <c r="T8" s="65"/>
      <c r="U8" s="67"/>
      <c r="V8" s="67"/>
      <c r="W8" s="67"/>
      <c r="X8" s="67"/>
      <c r="Y8" s="67"/>
      <c r="Z8" s="68"/>
      <c r="AA8" s="68"/>
      <c r="AB8" s="68"/>
      <c r="AC8" s="68"/>
      <c r="AD8" s="68"/>
      <c r="AE8" s="68"/>
      <c r="AF8" s="68"/>
      <c r="AG8" s="68"/>
      <c r="AH8" s="68"/>
      <c r="AI8" s="68"/>
      <c r="AJ8" s="68"/>
      <c r="AK8" s="68"/>
      <c r="AL8" s="68"/>
      <c r="AM8" s="68"/>
      <c r="AN8" s="68"/>
      <c r="AO8" s="68"/>
      <c r="AP8" s="68"/>
      <c r="AQ8" s="69"/>
      <c r="AR8" s="69"/>
      <c r="AS8" s="70"/>
      <c r="AT8" s="70"/>
      <c r="AU8" s="70"/>
      <c r="AV8" s="70"/>
      <c r="AW8" s="70"/>
      <c r="AX8" s="70"/>
      <c r="AY8" s="70"/>
      <c r="AZ8" s="70"/>
      <c r="BA8" s="70"/>
      <c r="BB8" s="70"/>
      <c r="BC8" s="70"/>
      <c r="BD8" s="70"/>
      <c r="BE8" s="71"/>
      <c r="BF8" s="72" t="s">
        <v>72</v>
      </c>
      <c r="BG8" s="354" t="s">
        <v>73</v>
      </c>
      <c r="BH8" s="73"/>
    </row>
    <row r="9" s="85" customFormat="true" ht="18" hidden="false" customHeight="true" outlineLevel="0" collapsed="false">
      <c r="A9" s="74" t="s">
        <v>74</v>
      </c>
      <c r="B9" s="75" t="s">
        <v>75</v>
      </c>
      <c r="C9" s="74"/>
      <c r="D9" s="76"/>
      <c r="E9" s="76"/>
      <c r="F9" s="76"/>
      <c r="G9" s="76"/>
      <c r="H9" s="76"/>
      <c r="I9" s="74"/>
      <c r="J9" s="74"/>
      <c r="K9" s="74"/>
      <c r="L9" s="74"/>
      <c r="M9" s="74"/>
      <c r="N9" s="74"/>
      <c r="O9" s="74"/>
      <c r="P9" s="74"/>
      <c r="Q9" s="74"/>
      <c r="R9" s="74"/>
      <c r="S9" s="74"/>
      <c r="T9" s="74"/>
      <c r="U9" s="77"/>
      <c r="V9" s="77"/>
      <c r="W9" s="77"/>
      <c r="X9" s="77"/>
      <c r="Y9" s="77"/>
      <c r="Z9" s="78"/>
      <c r="AA9" s="78"/>
      <c r="AB9" s="78"/>
      <c r="AC9" s="78"/>
      <c r="AD9" s="78"/>
      <c r="AE9" s="78"/>
      <c r="AF9" s="78"/>
      <c r="AG9" s="78"/>
      <c r="AH9" s="78"/>
      <c r="AI9" s="78"/>
      <c r="AJ9" s="78"/>
      <c r="AK9" s="78"/>
      <c r="AL9" s="78"/>
      <c r="AM9" s="78"/>
      <c r="AN9" s="78"/>
      <c r="AO9" s="78"/>
      <c r="AP9" s="78"/>
      <c r="AQ9" s="79"/>
      <c r="AR9" s="79"/>
      <c r="AS9" s="80"/>
      <c r="AT9" s="80"/>
      <c r="AU9" s="80"/>
      <c r="AV9" s="80"/>
      <c r="AW9" s="80"/>
      <c r="AX9" s="80"/>
      <c r="AY9" s="80"/>
      <c r="AZ9" s="80"/>
      <c r="BA9" s="80"/>
      <c r="BB9" s="80"/>
      <c r="BC9" s="81" t="s">
        <v>76</v>
      </c>
      <c r="BD9" s="82"/>
      <c r="BE9" s="83" t="s">
        <v>74</v>
      </c>
      <c r="BF9" s="314" t="s">
        <v>75</v>
      </c>
      <c r="BG9" s="314"/>
      <c r="BH9" s="84"/>
    </row>
    <row r="10" customFormat="false" ht="12.75" hidden="false" customHeight="true" outlineLevel="0" collapsed="false">
      <c r="A10" s="86" t="s">
        <v>77</v>
      </c>
      <c r="B10" s="86" t="e">
        <f aca="false">VLOOKUP($A10,#REF!, 34, FALSE())</f>
        <v>#VALUE!</v>
      </c>
      <c r="C10" s="87" t="str">
        <f aca="false">CONCATENATE("unused_",A10)</f>
        <v>unused_SYS_RESET_N</v>
      </c>
      <c r="D10" s="88" t="e">
        <f aca="false">IF(LEN(VLOOKUP($A10,#REF!,8,FALSE())),LEFT(VLOOKUP($A10,#REF!,8,FALSE()),LEN(VLOOKUP($A10,#REF!,8,FALSE()))-2),"")</f>
        <v>#VALUE!</v>
      </c>
      <c r="E10" s="89" t="e">
        <f aca="false">IF(LEN(VLOOKUP($A10,#REF!,4,FALSE())),IF(INDEX(#REF!,MATCH($A10,#REF!,0),1),LEFT(VLOOKUP($A10,#REF!,4,FALSE()),LEN(VLOOKUP($A10,#REF!,4,FALSE()))-2),CONCATENATE(LEFT(VLOOKUP($A10,#REF!,4,FALSE()),LEN(VLOOKUP($A10,#REF!,4,FALSE()))-2),"*")),"")</f>
        <v>#VALUE!</v>
      </c>
      <c r="F10" s="90" t="e">
        <f aca="false">IF(LEN(VLOOKUP($A10,#REF!,5,FALSE())),IF(INDEX(#REF!,MATCH($A10,#REF!,0),2),LEFT(VLOOKUP($A10,#REF!,5,FALSE()),LEN(VLOOKUP($A10,#REF!,5,FALSE()))-2),CONCATENATE(LEFT(VLOOKUP($A10,#REF!,5,FALSE()),LEN(VLOOKUP($A10,#REF!,5,FALSE()))-2),"*")),"")</f>
        <v>#VALUE!</v>
      </c>
      <c r="G10" s="90" t="e">
        <f aca="false">IF(LEN(VLOOKUP($A10,#REF!,6,FALSE())),IF(INDEX(#REF!,MATCH($A10,#REF!,0),3),LEFT(VLOOKUP($A10,#REF!,6,FALSE()),LEN(VLOOKUP($A10,#REF!,6,FALSE()))-2),CONCATENATE(LEFT(VLOOKUP($A10,#REF!,6,FALSE()),LEN(VLOOKUP($A10,#REF!,6,FALSE()))-2),"*")),"")</f>
        <v>#VALUE!</v>
      </c>
      <c r="H10" s="91" t="e">
        <f aca="false">IF(LEN(VLOOKUP($A10,#REF!,7,FALSE())),IF(INDEX(#REF!,MATCH($A10,#REF!,0),4),LEFT(VLOOKUP($A10,#REF!,7,FALSE()),LEN(VLOOKUP($A10,#REF!,7,FALSE()))-2),CONCATENATE(LEFT(VLOOKUP($A10,#REF!,7,FALSE()),LEN(VLOOKUP($A10,#REF!,7,FALSE()))-2),"*")),"")</f>
        <v>#VALUE!</v>
      </c>
      <c r="I10" s="92" t="e">
        <f aca="false">IF(LEN(VLOOKUP($A10,#REF!,8,FALSE())),UPPER(RIGHT(VLOOKUP($A10,#REF!,8,FALSE()), 1)),"")</f>
        <v>#VALUE!</v>
      </c>
      <c r="J10" s="90" t="e">
        <f aca="false">IF(LEN(VLOOKUP($A10,#REF!,4,FALSE())),UPPER(RIGHT(VLOOKUP($A10,#REF!,4,FALSE()), 1)),"")</f>
        <v>#VALUE!</v>
      </c>
      <c r="K10" s="90" t="e">
        <f aca="false">IF(LEN(VLOOKUP($A10,#REF!,5,FALSE())),UPPER(RIGHT(VLOOKUP($A10,#REF!,5,FALSE()), 1)),"")</f>
        <v>#VALUE!</v>
      </c>
      <c r="L10" s="90" t="e">
        <f aca="false">IF(LEN(VLOOKUP($A10,#REF!,6,FALSE())),UPPER(RIGHT(VLOOKUP($A10,#REF!,6,FALSE()), 1)),"")</f>
        <v>#VALUE!</v>
      </c>
      <c r="M10" s="91" t="e">
        <f aca="false">IF(LEN(VLOOKUP($A10,#REF!,7,FALSE())),UPPER(RIGHT(VLOOKUP($A10,#REF!,7,FALSE()), 1)),"")</f>
        <v>#VALUE!</v>
      </c>
      <c r="N10" s="93"/>
      <c r="O10" s="93"/>
      <c r="P10" s="93"/>
      <c r="Q10" s="93"/>
      <c r="R10" s="93"/>
      <c r="S10" s="94" t="e">
        <f aca="false">HLOOKUP("Device Tree Pin Name",#REF!,MATCH($A10,#REF!,0),FALSE())</f>
        <v>#VALUE!</v>
      </c>
      <c r="T10" s="95" t="e">
        <f aca="false">HLOOKUP("power rail",#REF!,MATCH($A10,#REF!,0),FALSE())</f>
        <v>#VALUE!</v>
      </c>
      <c r="U10" s="96" t="e">
        <f aca="false">HLOOKUP("Wake Capable",#REF!,MATCH($A10,#REF!,0),FALSE())</f>
        <v>#VALUE!</v>
      </c>
      <c r="V10" s="96" t="e">
        <f aca="false">HLOOKUP("Strap",#REF!,MATCH($A10,#REF!,0),FALSE())</f>
        <v>#VALUE!</v>
      </c>
      <c r="W10" s="96" t="e">
        <f aca="false">HLOOKUP("GTE",#REF!,MATCH($A10,#REF!,0),FALSE())</f>
        <v>#VALUE!</v>
      </c>
      <c r="X10" s="96" t="e">
        <f aca="false">HLOOKUP("DPD_Control",#REF!,MATCH($A10,#REF!,0),FALSE())</f>
        <v>#VALUE!</v>
      </c>
      <c r="Y10" s="96" t="e">
        <f aca="false">HLOOKUP("DPD_Group",#REF!,MATCH($A10,#REF!,0),FALSE())</f>
        <v>#VALUE!</v>
      </c>
      <c r="Z10" s="95" t="e">
        <f aca="false">HLOOKUP("Pad Category",#REF!,MATCH($A10,#REF!,0),FALSE())</f>
        <v>#VALUE!</v>
      </c>
      <c r="AA10" s="95" t="e">
        <f aca="false">HLOOKUP("Pad type",#REF!,MATCH($A10,#REF!,0),FALSE())</f>
        <v>#VALUE!</v>
      </c>
      <c r="AB10" s="95" t="e">
        <f aca="false">HLOOKUP("Pull Strength",#REF!,MATCH($A10,#REF!,0),FALSE())</f>
        <v>#VALUE!</v>
      </c>
      <c r="AC10" s="95" t="e">
        <f aca="false">HLOOKUP("POR Pin State",#REF!,MATCH($A10,#REF!,0),FALSE())</f>
        <v>#VALUE!</v>
      </c>
      <c r="AD10" s="97"/>
      <c r="AE10" s="97"/>
      <c r="AF10" s="98" t="str">
        <f aca="false">IF(AND(OR($AS10="Int PU",$AS10="Int PD"),OR(AND($AZ10&lt;&gt;"",$AZ10&lt;&gt;"0"),AND($BA10&lt;&gt;"",$BA10&lt;&gt;"0"))),"INVALID",IF(OR($AQ10=$C10,$AS10="Int PD"),"PULL_DOWN",IF(OR($AS10="Int PU",AND($AE10="YES",OR($AZ10="",$AZ10="0"),OR($BA10="",$BA10="0"),OR($AR10="Input",$AR10="Bidirectional"))),"PULL_UP","NORMAL")))</f>
        <v>NORMAL</v>
      </c>
      <c r="AG10" s="98" t="str">
        <f aca="false">IF($AR10="Input", "TRISTATE", IF($AS10="Z","TRISTATE",IF($AQ10=$C10,"TRISTATE","NORMAL")))</f>
        <v>TRISTATE</v>
      </c>
      <c r="AH10" s="98" t="str">
        <f aca="false">IF(OR($AQ10=$C10,$AR10="Output"),"DISABLE","ENABLE")</f>
        <v>ENABLE</v>
      </c>
      <c r="AI10" s="97"/>
      <c r="AJ10" s="99" t="b">
        <f aca="false">TRUE()</f>
        <v>1</v>
      </c>
      <c r="AK10" s="99" t="b">
        <f aca="false">TRUE()</f>
        <v>1</v>
      </c>
      <c r="AL10" s="99" t="b">
        <f aca="false">TRUE()</f>
        <v>1</v>
      </c>
      <c r="AM10" s="99" t="b">
        <f aca="false">TRUE()</f>
        <v>1</v>
      </c>
      <c r="AN10" s="99" t="b">
        <f aca="false">TRUE()</f>
        <v>1</v>
      </c>
      <c r="AO10" s="99" t="b">
        <f aca="false">TRUE()</f>
        <v>1</v>
      </c>
      <c r="AP10" s="100" t="str">
        <f aca="false">IF(AND($AJ10:$AO10), "VALID", "INVALID")</f>
        <v>VALID</v>
      </c>
      <c r="AQ10" s="101" t="s">
        <v>2728</v>
      </c>
      <c r="AR10" s="102" t="s">
        <v>2736</v>
      </c>
      <c r="AS10" s="103"/>
      <c r="AT10" s="104"/>
      <c r="AU10" s="104"/>
      <c r="AV10" s="104"/>
      <c r="AW10" s="104"/>
      <c r="AX10" s="104"/>
      <c r="AY10" s="104"/>
      <c r="AZ10" s="103"/>
      <c r="BA10" s="103"/>
      <c r="BB10" s="105"/>
      <c r="BC10" s="104"/>
      <c r="BD10" s="106" t="s">
        <v>7884</v>
      </c>
      <c r="BE10" s="107" t="s">
        <v>77</v>
      </c>
      <c r="BF10" s="108" t="e">
        <f aca="false">VLOOKUP($A10,#REF!, 34, FALSE())</f>
        <v>#VALUE!</v>
      </c>
      <c r="BG10" s="418" t="e">
        <f aca="false">VLOOKUP($A10,#REF!, 22, FALSE())</f>
        <v>#VALUE!</v>
      </c>
      <c r="BH10" s="109"/>
    </row>
    <row r="11" customFormat="false" ht="12.75" hidden="false" customHeight="true" outlineLevel="0" collapsed="false">
      <c r="A11" s="86" t="s">
        <v>80</v>
      </c>
      <c r="B11" s="86" t="e">
        <f aca="false">VLOOKUP($A11,#REF!, 34, FALSE())</f>
        <v>#VALUE!</v>
      </c>
      <c r="C11" s="87" t="str">
        <f aca="false">CONCATENATE("unused_",A11)</f>
        <v>unused_SHUTDOWN_N</v>
      </c>
      <c r="D11" s="88" t="e">
        <f aca="false">IF(LEN(VLOOKUP($A11,#REF!,8,FALSE())),LEFT(VLOOKUP($A11,#REF!,8,FALSE()),LEN(VLOOKUP($A11,#REF!,8,FALSE()))-2),"")</f>
        <v>#VALUE!</v>
      </c>
      <c r="E11" s="89" t="e">
        <f aca="false">IF(LEN(VLOOKUP($A11,#REF!,4,FALSE())),IF(INDEX(#REF!,MATCH($A11,#REF!,0),1),LEFT(VLOOKUP($A11,#REF!,4,FALSE()),LEN(VLOOKUP($A11,#REF!,4,FALSE()))-3),CONCATENATE(LEFT(VLOOKUP($A11,#REF!,4,FALSE()),LEN(VLOOKUP($A11,#REF!,4,FALSE()))-2),"*")),"")</f>
        <v>#VALUE!</v>
      </c>
      <c r="F11" s="90" t="e">
        <f aca="false">IF(LEN(VLOOKUP($A11,#REF!,5,FALSE())),IF(INDEX(#REF!,MATCH($A11,#REF!,0),2),LEFT(VLOOKUP($A11,#REF!,5,FALSE()),LEN(VLOOKUP($A11,#REF!,5,FALSE()))-2),CONCATENATE(LEFT(VLOOKUP($A11,#REF!,5,FALSE()),LEN(VLOOKUP($A11,#REF!,5,FALSE()))-2),"*")),"")</f>
        <v>#VALUE!</v>
      </c>
      <c r="G11" s="90" t="e">
        <f aca="false">IF(LEN(VLOOKUP($A11,#REF!,6,FALSE())),IF(INDEX(#REF!,MATCH($A11,#REF!,0),3),LEFT(VLOOKUP($A11,#REF!,6,FALSE()),LEN(VLOOKUP($A11,#REF!,6,FALSE()))-2),CONCATENATE(LEFT(VLOOKUP($A11,#REF!,6,FALSE()),LEN(VLOOKUP($A11,#REF!,6,FALSE()))-2),"*")),"")</f>
        <v>#VALUE!</v>
      </c>
      <c r="H11" s="91" t="e">
        <f aca="false">IF(LEN(VLOOKUP($A11,#REF!,7,FALSE())),IF(INDEX(#REF!,MATCH($A11,#REF!,0),4),LEFT(VLOOKUP($A11,#REF!,7,FALSE()),LEN(VLOOKUP($A11,#REF!,7,FALSE()))-2),CONCATENATE(LEFT(VLOOKUP($A11,#REF!,7,FALSE()),LEN(VLOOKUP($A11,#REF!,7,FALSE()))-2),"*")),"")</f>
        <v>#VALUE!</v>
      </c>
      <c r="I11" s="92" t="e">
        <f aca="false">IF(LEN(VLOOKUP($A11,#REF!,8,FALSE())),UPPER(RIGHT(VLOOKUP($A11,#REF!,8,FALSE()), 1)),"")</f>
        <v>#VALUE!</v>
      </c>
      <c r="J11" s="90" t="s">
        <v>81</v>
      </c>
      <c r="K11" s="90" t="e">
        <f aca="false">IF(LEN(VLOOKUP($A11,#REF!,5,FALSE())),UPPER(RIGHT(VLOOKUP($A11,#REF!,5,FALSE()), 1)),"")</f>
        <v>#VALUE!</v>
      </c>
      <c r="L11" s="90" t="e">
        <f aca="false">IF(LEN(VLOOKUP($A11,#REF!,6,FALSE())),UPPER(RIGHT(VLOOKUP($A11,#REF!,6,FALSE()), 1)),"")</f>
        <v>#VALUE!</v>
      </c>
      <c r="M11" s="91" t="e">
        <f aca="false">IF(LEN(VLOOKUP($A11,#REF!,7,FALSE())),UPPER(RIGHT(VLOOKUP($A11,#REF!,7,FALSE()), 1)),"")</f>
        <v>#VALUE!</v>
      </c>
      <c r="N11" s="86" t="s">
        <v>82</v>
      </c>
      <c r="O11" s="86" t="e">
        <f aca="false">IF(F11="","RSVD1")</f>
        <v>#VALUE!</v>
      </c>
      <c r="P11" s="86" t="e">
        <f aca="false">IF(G11="","RSVD2")</f>
        <v>#VALUE!</v>
      </c>
      <c r="Q11" s="86" t="e">
        <f aca="false">IF(H11="","RSVD3")</f>
        <v>#VALUE!</v>
      </c>
      <c r="R11" s="86" t="s">
        <v>83</v>
      </c>
      <c r="S11" s="100" t="e">
        <f aca="false">HLOOKUP("Device Tree Pin Name",#REF!,MATCH($A11,#REF!,0),FALSE())</f>
        <v>#VALUE!</v>
      </c>
      <c r="T11" s="95" t="e">
        <f aca="false">HLOOKUP("power rail",#REF!,MATCH($A11,#REF!,0),FALSE())</f>
        <v>#VALUE!</v>
      </c>
      <c r="U11" s="96" t="e">
        <f aca="false">HLOOKUP("Wake Capable",#REF!,MATCH($A11,#REF!,0),FALSE())</f>
        <v>#VALUE!</v>
      </c>
      <c r="V11" s="96" t="e">
        <f aca="false">HLOOKUP("Strap",#REF!,MATCH($A11,#REF!,0),FALSE())</f>
        <v>#VALUE!</v>
      </c>
      <c r="W11" s="96" t="e">
        <f aca="false">HLOOKUP("GTE",#REF!,MATCH($A11,#REF!,0),FALSE())</f>
        <v>#VALUE!</v>
      </c>
      <c r="X11" s="96" t="e">
        <f aca="false">HLOOKUP("DPD_Control",#REF!,MATCH($A11,#REF!,0),FALSE())</f>
        <v>#VALUE!</v>
      </c>
      <c r="Y11" s="96" t="e">
        <f aca="false">HLOOKUP("DPD_Group",#REF!,MATCH($A11,#REF!,0),FALSE())</f>
        <v>#VALUE!</v>
      </c>
      <c r="Z11" s="95" t="e">
        <f aca="false">HLOOKUP("Pad Category",#REF!,MATCH($A11,#REF!,0),FALSE())</f>
        <v>#VALUE!</v>
      </c>
      <c r="AA11" s="95" t="e">
        <f aca="false">HLOOKUP("Pad type",#REF!,MATCH($A11,#REF!,0),FALSE())</f>
        <v>#VALUE!</v>
      </c>
      <c r="AB11" s="95" t="e">
        <f aca="false">HLOOKUP("Pull Strength",#REF!,MATCH($A11,#REF!,0),FALSE())</f>
        <v>#VALUE!</v>
      </c>
      <c r="AC11" s="95" t="e">
        <f aca="false">HLOOKUP("POR Pin State",#REF!,MATCH($A11,#REF!,0),FALSE())</f>
        <v>#VALUE!</v>
      </c>
      <c r="AD11" s="95" t="e">
        <f aca="false">IF(OR($AQ11="",$AQ11=$C11),$R11,IF($AQ11=$D11,SUBSTITUTE(SUBSTITUTE($AQ11,"GPIO3_","GPIO_"),".0",""),IF($AQ11=$E11,$N11,IF($AQ11=$F11,$O11,IF($AQ11=$G11,$P11,IF($AQ11=$H11,$Q11,"INVALID"))))))</f>
        <v>#VALUE!</v>
      </c>
      <c r="AE11" s="97"/>
      <c r="AF11" s="98" t="str">
        <f aca="false">IF(AND(OR($AS11="Int PU",$AS11="Int PD"),OR(AND($AZ11&lt;&gt;"",$AZ11&lt;&gt;"0"),AND($BA11&lt;&gt;"",$BA11&lt;&gt;"0"))),"INVALID",IF(OR($AQ11=$C11,$AS11="Int PD"),"PULL_DOWN",IF(OR($AS11="Int PU",AND($AE11="YES",OR($AZ11="",$AZ11="0"),OR($BA11="",$BA11="0"),OR($AR11="Input",$AR11="Bidirectional"))),"PULL_UP","NORMAL")))</f>
        <v>NORMAL</v>
      </c>
      <c r="AG11" s="98" t="str">
        <f aca="false">IF($AR11="Input", "TRISTATE", IF($AS11="Z","TRISTATE",IF($AQ11=$C11,"TRISTATE","NORMAL")))</f>
        <v>NORMAL</v>
      </c>
      <c r="AH11" s="98" t="str">
        <f aca="false">IF(OR($AQ11=$C11,$AR11="Output"),"DISABLE","ENABLE")</f>
        <v>DISABLE</v>
      </c>
      <c r="AI11" s="97"/>
      <c r="AJ11" s="99" t="b">
        <f aca="false">TRUE()</f>
        <v>1</v>
      </c>
      <c r="AK11" s="99" t="b">
        <f aca="false">TRUE()</f>
        <v>1</v>
      </c>
      <c r="AL11" s="99" t="b">
        <f aca="false">TRUE()</f>
        <v>1</v>
      </c>
      <c r="AM11" s="99" t="b">
        <f aca="false">TRUE()</f>
        <v>1</v>
      </c>
      <c r="AN11" s="99" t="b">
        <f aca="false">TRUE()</f>
        <v>1</v>
      </c>
      <c r="AO11" s="99" t="b">
        <f aca="false">TRUE()</f>
        <v>1</v>
      </c>
      <c r="AP11" s="100" t="str">
        <f aca="false">IF(AND($AJ11:$AO11), "VALID", "INVALID")</f>
        <v>VALID</v>
      </c>
      <c r="AQ11" s="101" t="s">
        <v>80</v>
      </c>
      <c r="AR11" s="102" t="s">
        <v>2744</v>
      </c>
      <c r="AS11" s="103"/>
      <c r="AT11" s="104"/>
      <c r="AU11" s="104"/>
      <c r="AV11" s="104"/>
      <c r="AW11" s="110" t="s">
        <v>85</v>
      </c>
      <c r="AX11" s="103" t="s">
        <v>85</v>
      </c>
      <c r="AY11" s="104"/>
      <c r="AZ11" s="103"/>
      <c r="BA11" s="103"/>
      <c r="BB11" s="105"/>
      <c r="BC11" s="104"/>
      <c r="BD11" s="106" t="s">
        <v>2745</v>
      </c>
      <c r="BE11" s="111" t="s">
        <v>80</v>
      </c>
      <c r="BF11" s="108" t="e">
        <f aca="false">VLOOKUP($A11,#REF!, 34, FALSE())</f>
        <v>#VALUE!</v>
      </c>
      <c r="BG11" s="418" t="e">
        <f aca="false">VLOOKUP($A11,#REF!, 22, FALSE())</f>
        <v>#VALUE!</v>
      </c>
      <c r="BH11" s="109"/>
    </row>
    <row r="12" customFormat="false" ht="12.75" hidden="false" customHeight="true" outlineLevel="0" collapsed="false">
      <c r="A12" s="86" t="s">
        <v>86</v>
      </c>
      <c r="B12" s="86" t="e">
        <f aca="false">VLOOKUP($A12,#REF!, 34, FALSE())</f>
        <v>#VALUE!</v>
      </c>
      <c r="C12" s="87" t="str">
        <f aca="false">CONCATENATE("unused_",A12)</f>
        <v>unused_SCE_ERROR</v>
      </c>
      <c r="D12" s="88" t="e">
        <f aca="false">IF(LEN(VLOOKUP($A12,#REF!,8,FALSE())),LEFT(VLOOKUP($A12,#REF!,8,FALSE()),LEN(VLOOKUP($A12,#REF!,8,FALSE()))-2),"")</f>
        <v>#VALUE!</v>
      </c>
      <c r="E12" s="89" t="e">
        <f aca="false">IF(LEN(VLOOKUP($A12,#REF!,4,FALSE())),IF(INDEX(#REF!,MATCH($A12,#REF!,0),1),LEFT(VLOOKUP($A12,#REF!,4,FALSE()),LEN(VLOOKUP($A12,#REF!,4,FALSE()))-2),CONCATENATE(LEFT(VLOOKUP($A12,#REF!,4,FALSE()),LEN(VLOOKUP($A12,#REF!,4,FALSE()))-2),"*")),"")</f>
        <v>#VALUE!</v>
      </c>
      <c r="F12" s="90" t="e">
        <f aca="false">IF(LEN(VLOOKUP($A12,#REF!,5,FALSE())),IF(INDEX(#REF!,MATCH($A12,#REF!,0),2),LEFT(VLOOKUP($A12,#REF!,5,FALSE()),LEN(VLOOKUP($A12,#REF!,5,FALSE()))-2),CONCATENATE(LEFT(VLOOKUP($A12,#REF!,5,FALSE()),LEN(VLOOKUP($A12,#REF!,5,FALSE()))-2),"*")),"")</f>
        <v>#VALUE!</v>
      </c>
      <c r="G12" s="90" t="e">
        <f aca="false">IF(LEN(VLOOKUP($A12,#REF!,6,FALSE())),IF(INDEX(#REF!,MATCH($A12,#REF!,0),3),LEFT(VLOOKUP($A12,#REF!,6,FALSE()),LEN(VLOOKUP($A12,#REF!,6,FALSE()))-2),CONCATENATE(LEFT(VLOOKUP($A12,#REF!,6,FALSE()),LEN(VLOOKUP($A12,#REF!,6,FALSE()))-2),"*")),"")</f>
        <v>#VALUE!</v>
      </c>
      <c r="H12" s="91" t="e">
        <f aca="false">IF(LEN(VLOOKUP($A12,#REF!,7,FALSE())),IF(INDEX(#REF!,MATCH($A12,#REF!,0),4),LEFT(VLOOKUP($A12,#REF!,7,FALSE()),LEN(VLOOKUP($A12,#REF!,7,FALSE()))-2),CONCATENATE(LEFT(VLOOKUP($A12,#REF!,7,FALSE()),LEN(VLOOKUP($A12,#REF!,7,FALSE()))-2),"*")),"")</f>
        <v>#VALUE!</v>
      </c>
      <c r="I12" s="92" t="e">
        <f aca="false">IF(LEN(VLOOKUP($A12,#REF!,8,FALSE())),UPPER(RIGHT(VLOOKUP($A12,#REF!,8,FALSE()), 1)),"")</f>
        <v>#VALUE!</v>
      </c>
      <c r="J12" s="90" t="e">
        <f aca="false">IF(LEN(VLOOKUP($A12,#REF!,4,FALSE())),UPPER(RIGHT(VLOOKUP($A12,#REF!,4,FALSE()), 1)),"")</f>
        <v>#VALUE!</v>
      </c>
      <c r="K12" s="90" t="e">
        <f aca="false">IF(LEN(VLOOKUP($A12,#REF!,5,FALSE())),UPPER(RIGHT(VLOOKUP($A12,#REF!,5,FALSE()), 1)),"")</f>
        <v>#VALUE!</v>
      </c>
      <c r="L12" s="90" t="e">
        <f aca="false">IF(LEN(VLOOKUP($A12,#REF!,6,FALSE())),UPPER(RIGHT(VLOOKUP($A12,#REF!,6,FALSE()), 1)),"")</f>
        <v>#VALUE!</v>
      </c>
      <c r="M12" s="91" t="e">
        <f aca="false">IF(LEN(VLOOKUP($A12,#REF!,7,FALSE())),UPPER(RIGHT(VLOOKUP($A12,#REF!,7,FALSE()), 1)),"")</f>
        <v>#VALUE!</v>
      </c>
      <c r="N12" s="86" t="s">
        <v>87</v>
      </c>
      <c r="O12" s="86" t="e">
        <f aca="false">IF(F12="","RSVD1")</f>
        <v>#VALUE!</v>
      </c>
      <c r="P12" s="86" t="e">
        <f aca="false">IF(G12="","RSVD2")</f>
        <v>#VALUE!</v>
      </c>
      <c r="Q12" s="86" t="e">
        <f aca="false">IF(H12="","RSVD3")</f>
        <v>#VALUE!</v>
      </c>
      <c r="R12" s="86" t="s">
        <v>83</v>
      </c>
      <c r="S12" s="100" t="e">
        <f aca="false">HLOOKUP("Device Tree Pin Name",#REF!,MATCH($A12,#REF!,0),FALSE())</f>
        <v>#VALUE!</v>
      </c>
      <c r="T12" s="95" t="e">
        <f aca="false">HLOOKUP("power rail",#REF!,MATCH($A12,#REF!,0),FALSE())</f>
        <v>#VALUE!</v>
      </c>
      <c r="U12" s="96" t="e">
        <f aca="false">HLOOKUP("Wake Capable",#REF!,MATCH($A12,#REF!,0),FALSE())</f>
        <v>#VALUE!</v>
      </c>
      <c r="V12" s="96" t="e">
        <f aca="false">HLOOKUP("Strap",#REF!,MATCH($A12,#REF!,0),FALSE())</f>
        <v>#VALUE!</v>
      </c>
      <c r="W12" s="96" t="e">
        <f aca="false">HLOOKUP("GTE",#REF!,MATCH($A12,#REF!,0),FALSE())</f>
        <v>#VALUE!</v>
      </c>
      <c r="X12" s="96" t="e">
        <f aca="false">HLOOKUP("DPD_Control",#REF!,MATCH($A12,#REF!,0),FALSE())</f>
        <v>#VALUE!</v>
      </c>
      <c r="Y12" s="96" t="e">
        <f aca="false">HLOOKUP("DPD_Group",#REF!,MATCH($A12,#REF!,0),FALSE())</f>
        <v>#VALUE!</v>
      </c>
      <c r="Z12" s="95" t="e">
        <f aca="false">HLOOKUP("Pad Category",#REF!,MATCH($A12,#REF!,0),FALSE())</f>
        <v>#VALUE!</v>
      </c>
      <c r="AA12" s="95" t="e">
        <f aca="false">HLOOKUP("Pad type",#REF!,MATCH($A12,#REF!,0),FALSE())</f>
        <v>#VALUE!</v>
      </c>
      <c r="AB12" s="95" t="e">
        <f aca="false">HLOOKUP("Pull Strength",#REF!,MATCH($A12,#REF!,0),FALSE())</f>
        <v>#VALUE!</v>
      </c>
      <c r="AC12" s="95" t="e">
        <f aca="false">HLOOKUP("POR Pin State",#REF!,MATCH($A12,#REF!,0),FALSE())</f>
        <v>#VALUE!</v>
      </c>
      <c r="AD12" s="95" t="str">
        <f aca="false">IF(OR($AQ12="",$AQ12=$C12),$R12,IF($AQ12=$D12,SUBSTITUTE(SUBSTITUTE($AQ12,"GPIO3_","GPIO_"),".0",""),IF($AQ12=$E12,$N12,IF($AQ12=$F12,$O12,IF($AQ12=$G12,$P12,IF($AQ12=$H12,$Q12,"INVALID"))))))</f>
        <v>RSVD1</v>
      </c>
      <c r="AE12" s="97"/>
      <c r="AF12" s="98" t="str">
        <f aca="false">IF(AND(OR($AS12="Int PU",$AS12="Int PD"),OR(AND($AZ12&lt;&gt;"",$AZ12&lt;&gt;"0"),AND($BA12&lt;&gt;"",$BA12&lt;&gt;"0"))),"INVALID",IF(OR($AQ12=$C12,$AS12="Int PD"),"PULL_DOWN",IF(OR($AS12="Int PU",AND($AE12="YES",OR($AZ12="",$AZ12="0"),OR($BA12="",$BA12="0"),OR($AR12="Input",$AR12="Bidirectional"))),"PULL_UP","NORMAL")))</f>
        <v>PULL_DOWN</v>
      </c>
      <c r="AG12" s="98" t="str">
        <f aca="false">IF($AR12="Input", "TRISTATE", IF($AS12="Z","TRISTATE",IF($AQ12=$C12,"TRISTATE","NORMAL")))</f>
        <v>TRISTATE</v>
      </c>
      <c r="AH12" s="98" t="str">
        <f aca="false">IF(OR($AQ12=$C12,$AR12="Output"),"DISABLE","ENABLE")</f>
        <v>DISABLE</v>
      </c>
      <c r="AI12" s="112" t="e">
        <f aca="false">IF($AT12&lt;&gt;$G12,"N/A",IF($AV12="Drive 1", "1", IF($AV12="Drive 0", "0", "")))</f>
        <v>#VALUE!</v>
      </c>
      <c r="AJ12" s="99" t="b">
        <f aca="false">TRUE()</f>
        <v>1</v>
      </c>
      <c r="AK12" s="99" t="b">
        <f aca="false">TRUE()</f>
        <v>1</v>
      </c>
      <c r="AL12" s="99" t="b">
        <f aca="false">TRUE()</f>
        <v>1</v>
      </c>
      <c r="AM12" s="99" t="b">
        <f aca="false">TRUE()</f>
        <v>1</v>
      </c>
      <c r="AN12" s="99" t="b">
        <f aca="false">TRUE()</f>
        <v>1</v>
      </c>
      <c r="AO12" s="99" t="b">
        <f aca="false">TRUE()</f>
        <v>1</v>
      </c>
      <c r="AP12" s="100" t="str">
        <f aca="false">IF(AND($AJ12:$AO12), "VALID", "INVALID")</f>
        <v>VALID</v>
      </c>
      <c r="AQ12" s="101" t="s">
        <v>88</v>
      </c>
      <c r="AR12" s="102" t="s">
        <v>79</v>
      </c>
      <c r="AS12" s="103"/>
      <c r="AT12" s="103" t="s">
        <v>89</v>
      </c>
      <c r="AU12" s="104"/>
      <c r="AV12" s="104"/>
      <c r="AW12" s="110" t="s">
        <v>85</v>
      </c>
      <c r="AX12" s="103" t="s">
        <v>85</v>
      </c>
      <c r="AY12" s="104"/>
      <c r="AZ12" s="103"/>
      <c r="BA12" s="103"/>
      <c r="BB12" s="105"/>
      <c r="BC12" s="104"/>
      <c r="BD12" s="106"/>
      <c r="BE12" s="111"/>
      <c r="BF12" s="108" t="e">
        <f aca="false">VLOOKUP($A12,#REF!, 34, FALSE())</f>
        <v>#VALUE!</v>
      </c>
      <c r="BG12" s="418" t="e">
        <f aca="false">VLOOKUP($A12,#REF!, 22, FALSE())</f>
        <v>#VALUE!</v>
      </c>
      <c r="BH12" s="109"/>
    </row>
    <row r="13" customFormat="false" ht="12.75" hidden="false" customHeight="true" outlineLevel="0" collapsed="false">
      <c r="A13" s="86" t="s">
        <v>90</v>
      </c>
      <c r="B13" s="86" t="e">
        <f aca="false">VLOOKUP($A13,#REF!, 34, FALSE())</f>
        <v>#VALUE!</v>
      </c>
      <c r="C13" s="87" t="str">
        <f aca="false">CONCATENATE("unused_",A13)</f>
        <v>unused_VCOMP_ALERT</v>
      </c>
      <c r="D13" s="88" t="e">
        <f aca="false">IF(LEN(VLOOKUP($A13,#REF!,8,FALSE())),LEFT(VLOOKUP($A13,#REF!,8,FALSE()),LEN(VLOOKUP($A13,#REF!,8,FALSE()))-2),"")</f>
        <v>#VALUE!</v>
      </c>
      <c r="E13" s="89" t="e">
        <f aca="false">IF(LEN(VLOOKUP($A13,#REF!,4,FALSE())),IF(INDEX(#REF!,MATCH($A13,#REF!,0),1),LEFT(VLOOKUP($A13,#REF!,4,FALSE()),LEN(VLOOKUP($A13,#REF!,4,FALSE()))-2),CONCATENATE(LEFT(VLOOKUP($A13,#REF!,4,FALSE()),LEN(VLOOKUP($A13,#REF!,4,FALSE()))-2),"*")),"")</f>
        <v>#VALUE!</v>
      </c>
      <c r="F13" s="90" t="e">
        <f aca="false">IF(LEN(VLOOKUP($A13,#REF!,5,FALSE())),IF(INDEX(#REF!,MATCH($A13,#REF!,0),2),LEFT(VLOOKUP($A13,#REF!,5,FALSE()),LEN(VLOOKUP($A13,#REF!,5,FALSE()))-2),CONCATENATE(LEFT(VLOOKUP($A13,#REF!,5,FALSE()),LEN(VLOOKUP($A13,#REF!,5,FALSE()))-2),"*")),"")</f>
        <v>#VALUE!</v>
      </c>
      <c r="G13" s="90" t="e">
        <f aca="false">IF(LEN(VLOOKUP($A13,#REF!,6,FALSE())),IF(INDEX(#REF!,MATCH($A13,#REF!,0),3),LEFT(VLOOKUP($A13,#REF!,6,FALSE()),LEN(VLOOKUP($A13,#REF!,6,FALSE()))-2),CONCATENATE(LEFT(VLOOKUP($A13,#REF!,6,FALSE()),LEN(VLOOKUP($A13,#REF!,6,FALSE()))-2),"*")),"")</f>
        <v>#VALUE!</v>
      </c>
      <c r="H13" s="91" t="e">
        <f aca="false">IF(LEN(VLOOKUP($A13,#REF!,7,FALSE())),IF(INDEX(#REF!,MATCH($A13,#REF!,0),4),LEFT(VLOOKUP($A13,#REF!,7,FALSE()),LEN(VLOOKUP($A13,#REF!,7,FALSE()))-2),CONCATENATE(LEFT(VLOOKUP($A13,#REF!,7,FALSE()),LEN(VLOOKUP($A13,#REF!,7,FALSE()))-2),"*")),"")</f>
        <v>#VALUE!</v>
      </c>
      <c r="I13" s="92" t="e">
        <f aca="false">IF(LEN(VLOOKUP($A13,#REF!,8,FALSE())),UPPER(RIGHT(VLOOKUP($A13,#REF!,8,FALSE()), 1)),"")</f>
        <v>#VALUE!</v>
      </c>
      <c r="J13" s="90" t="e">
        <f aca="false">IF(LEN(VLOOKUP($A13,#REF!,4,FALSE())),UPPER(RIGHT(VLOOKUP($A13,#REF!,4,FALSE()), 1)),"")</f>
        <v>#VALUE!</v>
      </c>
      <c r="K13" s="90" t="e">
        <f aca="false">IF(LEN(VLOOKUP($A13,#REF!,5,FALSE())),UPPER(RIGHT(VLOOKUP($A13,#REF!,5,FALSE()), 1)),"")</f>
        <v>#VALUE!</v>
      </c>
      <c r="L13" s="90" t="e">
        <f aca="false">IF(LEN(VLOOKUP($A13,#REF!,6,FALSE())),UPPER(RIGHT(VLOOKUP($A13,#REF!,6,FALSE()), 1)),"")</f>
        <v>#VALUE!</v>
      </c>
      <c r="M13" s="91" t="e">
        <f aca="false">IF(LEN(VLOOKUP($A13,#REF!,7,FALSE())),UPPER(RIGHT(VLOOKUP($A13,#REF!,7,FALSE()), 1)),"")</f>
        <v>#VALUE!</v>
      </c>
      <c r="N13" s="86" t="s">
        <v>91</v>
      </c>
      <c r="O13" s="86" t="e">
        <f aca="false">IF(F13="","RSVD1")</f>
        <v>#VALUE!</v>
      </c>
      <c r="P13" s="86" t="e">
        <f aca="false">IF(G13="","RSVD2")</f>
        <v>#VALUE!</v>
      </c>
      <c r="Q13" s="86" t="e">
        <f aca="false">IF(H13="","RSVD3")</f>
        <v>#VALUE!</v>
      </c>
      <c r="R13" s="86" t="s">
        <v>83</v>
      </c>
      <c r="S13" s="100" t="e">
        <f aca="false">HLOOKUP("Device Tree Pin Name",#REF!,MATCH($A13,#REF!,0),FALSE())</f>
        <v>#VALUE!</v>
      </c>
      <c r="T13" s="95" t="e">
        <f aca="false">HLOOKUP("power rail",#REF!,MATCH($A13,#REF!,0),FALSE())</f>
        <v>#VALUE!</v>
      </c>
      <c r="U13" s="96" t="e">
        <f aca="false">HLOOKUP("Wake Capable",#REF!,MATCH($A13,#REF!,0),FALSE())</f>
        <v>#VALUE!</v>
      </c>
      <c r="V13" s="96" t="e">
        <f aca="false">HLOOKUP("Strap",#REF!,MATCH($A13,#REF!,0),FALSE())</f>
        <v>#VALUE!</v>
      </c>
      <c r="W13" s="96" t="e">
        <f aca="false">HLOOKUP("GTE",#REF!,MATCH($A13,#REF!,0),FALSE())</f>
        <v>#VALUE!</v>
      </c>
      <c r="X13" s="96" t="e">
        <f aca="false">HLOOKUP("DPD_Control",#REF!,MATCH($A13,#REF!,0),FALSE())</f>
        <v>#VALUE!</v>
      </c>
      <c r="Y13" s="96" t="e">
        <f aca="false">HLOOKUP("DPD_Group",#REF!,MATCH($A13,#REF!,0),FALSE())</f>
        <v>#VALUE!</v>
      </c>
      <c r="Z13" s="95" t="e">
        <f aca="false">HLOOKUP("Pad Category",#REF!,MATCH($A13,#REF!,0),FALSE())</f>
        <v>#VALUE!</v>
      </c>
      <c r="AA13" s="95" t="e">
        <f aca="false">HLOOKUP("Pad type",#REF!,MATCH($A13,#REF!,0),FALSE())</f>
        <v>#VALUE!</v>
      </c>
      <c r="AB13" s="95" t="e">
        <f aca="false">HLOOKUP("Pull Strength",#REF!,MATCH($A13,#REF!,0),FALSE())</f>
        <v>#VALUE!</v>
      </c>
      <c r="AC13" s="95" t="e">
        <f aca="false">HLOOKUP("POR Pin State",#REF!,MATCH($A13,#REF!,0),FALSE())</f>
        <v>#VALUE!</v>
      </c>
      <c r="AD13" s="95" t="str">
        <f aca="false">IF(OR($AQ13="",$AQ13=$C13),$R13,IF($AQ13=$D13,SUBSTITUTE(SUBSTITUTE($AQ13,"GPIO3_","GPIO_"),".0",""),IF($AQ13=$E13,$N13,IF($AQ13=$F13,$O13,IF($AQ13=$G13,$P13,IF($AQ13=$H13,$Q13,"INVALID"))))))</f>
        <v>RSVD1</v>
      </c>
      <c r="AE13" s="97"/>
      <c r="AF13" s="98" t="str">
        <f aca="false">IF(AND(OR($AS13="Int PU",$AS13="Int PD"),OR(AND($AZ13&lt;&gt;"",$AZ13&lt;&gt;"0"),AND($BA13&lt;&gt;"",$BA13&lt;&gt;"0"))),"INVALID",IF(OR($AQ13=$C13,$AS13="Int PD"),"PULL_DOWN",IF(OR($AS13="Int PU",AND($AE13="YES",OR($AZ13="",$AZ13="0"),OR($BA13="",$BA13="0"),OR($AR13="Input",$AR13="Bidirectional"))),"PULL_UP","NORMAL")))</f>
        <v>PULL_DOWN</v>
      </c>
      <c r="AG13" s="98" t="str">
        <f aca="false">IF($AR13="Input", "TRISTATE", IF($AS13="Z","TRISTATE",IF($AQ13=$C13,"TRISTATE","NORMAL")))</f>
        <v>TRISTATE</v>
      </c>
      <c r="AH13" s="98" t="str">
        <f aca="false">IF(OR($AQ13=$C13,$AR13="Output"),"DISABLE","ENABLE")</f>
        <v>DISABLE</v>
      </c>
      <c r="AI13" s="112" t="e">
        <f aca="false">IF($AT13&lt;&gt;$G13,"N/A",IF($AV13="Drive 1", "1", IF($AV13="Drive 0", "0", "")))</f>
        <v>#VALUE!</v>
      </c>
      <c r="AJ13" s="99" t="b">
        <f aca="false">TRUE()</f>
        <v>1</v>
      </c>
      <c r="AK13" s="99" t="b">
        <f aca="false">TRUE()</f>
        <v>1</v>
      </c>
      <c r="AL13" s="99" t="b">
        <f aca="false">TRUE()</f>
        <v>1</v>
      </c>
      <c r="AM13" s="99" t="b">
        <f aca="false">TRUE()</f>
        <v>1</v>
      </c>
      <c r="AN13" s="99" t="b">
        <f aca="false">TRUE()</f>
        <v>1</v>
      </c>
      <c r="AO13" s="99" t="b">
        <f aca="false">TRUE()</f>
        <v>1</v>
      </c>
      <c r="AP13" s="100" t="str">
        <f aca="false">IF(AND($AJ13:$AO13), "VALID", "INVALID")</f>
        <v>VALID</v>
      </c>
      <c r="AQ13" s="101" t="s">
        <v>92</v>
      </c>
      <c r="AR13" s="102" t="s">
        <v>79</v>
      </c>
      <c r="AS13" s="103"/>
      <c r="AT13" s="103" t="s">
        <v>89</v>
      </c>
      <c r="AU13" s="104"/>
      <c r="AV13" s="104"/>
      <c r="AW13" s="110" t="s">
        <v>85</v>
      </c>
      <c r="AX13" s="103" t="s">
        <v>85</v>
      </c>
      <c r="AY13" s="104"/>
      <c r="AZ13" s="103"/>
      <c r="BA13" s="103"/>
      <c r="BB13" s="105"/>
      <c r="BC13" s="104"/>
      <c r="BD13" s="106"/>
      <c r="BE13" s="111"/>
      <c r="BF13" s="108" t="e">
        <f aca="false">VLOOKUP($A13,#REF!, 34, FALSE())</f>
        <v>#VALUE!</v>
      </c>
      <c r="BG13" s="418" t="e">
        <f aca="false">VLOOKUP($A13,#REF!, 22, FALSE())</f>
        <v>#VALUE!</v>
      </c>
      <c r="BH13" s="109"/>
    </row>
    <row r="14" customFormat="false" ht="12.75" hidden="false" customHeight="true" outlineLevel="0" collapsed="false">
      <c r="A14" s="86" t="s">
        <v>93</v>
      </c>
      <c r="B14" s="86" t="e">
        <f aca="false">VLOOKUP($A14,#REF!, 34, FALSE())</f>
        <v>#VALUE!</v>
      </c>
      <c r="C14" s="87" t="str">
        <f aca="false">CONCATENATE("unused_",A14)</f>
        <v>unused_SOC_GPIO26</v>
      </c>
      <c r="D14" s="88" t="e">
        <f aca="false">IF(LEN(VLOOKUP($A14,#REF!,8,FALSE())),LEFT(VLOOKUP($A14,#REF!,8,FALSE()),LEN(VLOOKUP($A14,#REF!,8,FALSE()))-2),"")</f>
        <v>#VALUE!</v>
      </c>
      <c r="E14" s="89" t="e">
        <f aca="false">IF(LEN(VLOOKUP($A14,#REF!,4,FALSE())),IF(INDEX(#REF!,MATCH($A14,#REF!,0),1),LEFT(VLOOKUP($A14,#REF!,4,FALSE()),LEN(VLOOKUP($A14,#REF!,4,FALSE()))-2),CONCATENATE(LEFT(VLOOKUP($A14,#REF!,4,FALSE()),LEN(VLOOKUP($A14,#REF!,4,FALSE()))-2),"*")),"")</f>
        <v>#VALUE!</v>
      </c>
      <c r="F14" s="90" t="e">
        <f aca="false">IF(LEN(VLOOKUP($A14,#REF!,5,FALSE())),IF(INDEX(#REF!,MATCH($A14,#REF!,0),2),LEFT(VLOOKUP($A14,#REF!,5,FALSE()),LEN(VLOOKUP($A14,#REF!,5,FALSE()))-2),CONCATENATE(LEFT(VLOOKUP($A14,#REF!,5,FALSE()),LEN(VLOOKUP($A14,#REF!,5,FALSE()))-2),"*")),"")</f>
        <v>#VALUE!</v>
      </c>
      <c r="G14" s="90" t="e">
        <f aca="false">IF(LEN(VLOOKUP($A14,#REF!,6,FALSE())),IF(INDEX(#REF!,MATCH($A14,#REF!,0),3),LEFT(VLOOKUP($A14,#REF!,6,FALSE()),LEN(VLOOKUP($A14,#REF!,6,FALSE()))-2),CONCATENATE(LEFT(VLOOKUP($A14,#REF!,6,FALSE()),LEN(VLOOKUP($A14,#REF!,6,FALSE()))-2),"*")),"")</f>
        <v>#VALUE!</v>
      </c>
      <c r="H14" s="91" t="e">
        <f aca="false">IF(LEN(VLOOKUP($A14,#REF!,7,FALSE())),IF(INDEX(#REF!,MATCH($A14,#REF!,0),4),LEFT(VLOOKUP($A14,#REF!,7,FALSE()),LEN(VLOOKUP($A14,#REF!,7,FALSE()))-2),CONCATENATE(LEFT(VLOOKUP($A14,#REF!,7,FALSE()),LEN(VLOOKUP($A14,#REF!,7,FALSE()))-2),"*")),"")</f>
        <v>#VALUE!</v>
      </c>
      <c r="I14" s="92" t="e">
        <f aca="false">IF(LEN(VLOOKUP($A14,#REF!,8,FALSE())),UPPER(RIGHT(VLOOKUP($A14,#REF!,8,FALSE()), 1)),"")</f>
        <v>#VALUE!</v>
      </c>
      <c r="J14" s="90" t="e">
        <f aca="false">IF(LEN(VLOOKUP($A14,#REF!,4,FALSE())),UPPER(RIGHT(VLOOKUP($A14,#REF!,4,FALSE()), 1)),"")</f>
        <v>#VALUE!</v>
      </c>
      <c r="K14" s="90" t="e">
        <f aca="false">IF(LEN(VLOOKUP($A14,#REF!,5,FALSE())),UPPER(RIGHT(VLOOKUP($A14,#REF!,5,FALSE()), 1)),"")</f>
        <v>#VALUE!</v>
      </c>
      <c r="L14" s="90" t="e">
        <f aca="false">IF(LEN(VLOOKUP($A14,#REF!,6,FALSE())),UPPER(RIGHT(VLOOKUP($A14,#REF!,6,FALSE()), 1)),"")</f>
        <v>#VALUE!</v>
      </c>
      <c r="M14" s="91" t="e">
        <f aca="false">IF(LEN(VLOOKUP($A14,#REF!,7,FALSE())),UPPER(RIGHT(VLOOKUP($A14,#REF!,7,FALSE()), 1)),"")</f>
        <v>#VALUE!</v>
      </c>
      <c r="N14" s="86" t="e">
        <f aca="false">IF(E14="","RSVD0")</f>
        <v>#VALUE!</v>
      </c>
      <c r="O14" s="86" t="e">
        <f aca="false">IF(F14="","RSVD1")</f>
        <v>#VALUE!</v>
      </c>
      <c r="P14" s="86" t="e">
        <f aca="false">IF(G14="","RSVD2")</f>
        <v>#VALUE!</v>
      </c>
      <c r="Q14" s="86" t="e">
        <f aca="false">IF(H14="","RSVD3")</f>
        <v>#VALUE!</v>
      </c>
      <c r="R14" s="86" t="s">
        <v>94</v>
      </c>
      <c r="S14" s="100" t="e">
        <f aca="false">HLOOKUP("Device Tree Pin Name",#REF!,MATCH($A14,#REF!,0),FALSE())</f>
        <v>#VALUE!</v>
      </c>
      <c r="T14" s="95" t="e">
        <f aca="false">HLOOKUP("power rail",#REF!,MATCH($A14,#REF!,0),FALSE())</f>
        <v>#VALUE!</v>
      </c>
      <c r="U14" s="96" t="e">
        <f aca="false">HLOOKUP("Wake Capable",#REF!,MATCH($A14,#REF!,0),FALSE())</f>
        <v>#VALUE!</v>
      </c>
      <c r="V14" s="96" t="e">
        <f aca="false">HLOOKUP("Strap",#REF!,MATCH($A14,#REF!,0),FALSE())</f>
        <v>#VALUE!</v>
      </c>
      <c r="W14" s="96" t="e">
        <f aca="false">HLOOKUP("GTE",#REF!,MATCH($A14,#REF!,0),FALSE())</f>
        <v>#VALUE!</v>
      </c>
      <c r="X14" s="96" t="e">
        <f aca="false">HLOOKUP("DPD_Control",#REF!,MATCH($A14,#REF!,0),FALSE())</f>
        <v>#VALUE!</v>
      </c>
      <c r="Y14" s="96" t="e">
        <f aca="false">HLOOKUP("DPD_Group",#REF!,MATCH($A14,#REF!,0),FALSE())</f>
        <v>#VALUE!</v>
      </c>
      <c r="Z14" s="95" t="e">
        <f aca="false">HLOOKUP("Pad Category",#REF!,MATCH($A14,#REF!,0),FALSE())</f>
        <v>#VALUE!</v>
      </c>
      <c r="AA14" s="95" t="e">
        <f aca="false">HLOOKUP("Pad type",#REF!,MATCH($A14,#REF!,0),FALSE())</f>
        <v>#VALUE!</v>
      </c>
      <c r="AB14" s="95" t="e">
        <f aca="false">HLOOKUP("Pull Strength",#REF!,MATCH($A14,#REF!,0),FALSE())</f>
        <v>#VALUE!</v>
      </c>
      <c r="AC14" s="95" t="e">
        <f aca="false">HLOOKUP("POR Pin State",#REF!,MATCH($A14,#REF!,0),FALSE())</f>
        <v>#VALUE!</v>
      </c>
      <c r="AD14" s="95" t="str">
        <f aca="false">IF(OR($AQ14="",$AQ14=$C14),$R14,IF($AQ14=$D14,SUBSTITUTE(SUBSTITUTE($AQ14,"GPIO3_","GPIO_"),".0",""),IF($AQ14=$E14,$N14,IF($AQ14=$F14,$O14,IF($AQ14=$G14,$P14,IF($AQ14=$H14,$Q14,"INVALID"))))))</f>
        <v>RSVD0</v>
      </c>
      <c r="AE14" s="97"/>
      <c r="AF14" s="98" t="str">
        <f aca="false">IF(AND(OR($AS14="Int PU",$AS14="Int PD"),OR(AND($AZ14&lt;&gt;"",$AZ14&lt;&gt;"0"),AND($BA14&lt;&gt;"",$BA14&lt;&gt;"0"))),"INVALID",IF(OR($AQ14=$C14,$AS14="Int PD"),"PULL_DOWN",IF(OR($AS14="Int PU",AND($AE14="YES",OR($AZ14="",$AZ14="0"),OR($BA14="",$BA14="0"),OR($AR14="Input",$AR14="Bidirectional"))),"PULL_UP","NORMAL")))</f>
        <v>PULL_DOWN</v>
      </c>
      <c r="AG14" s="98" t="str">
        <f aca="false">IF($AR14="Input", "TRISTATE", IF($AS14="Z","TRISTATE",IF($AQ14=$C14,"TRISTATE","NORMAL")))</f>
        <v>TRISTATE</v>
      </c>
      <c r="AH14" s="98" t="str">
        <f aca="false">IF(OR($AQ14=$C14,$AR14="Output"),"DISABLE","ENABLE")</f>
        <v>DISABLE</v>
      </c>
      <c r="AI14" s="112" t="e">
        <f aca="false">IF($AT14&lt;&gt;$G14,"N/A",IF($AV14="Drive 1", "1", IF($AV14="Drive 0", "0", "")))</f>
        <v>#VALUE!</v>
      </c>
      <c r="AJ14" s="99" t="b">
        <f aca="false">TRUE()</f>
        <v>1</v>
      </c>
      <c r="AK14" s="99" t="b">
        <f aca="false">TRUE()</f>
        <v>1</v>
      </c>
      <c r="AL14" s="99" t="b">
        <f aca="false">TRUE()</f>
        <v>1</v>
      </c>
      <c r="AM14" s="99" t="b">
        <f aca="false">TRUE()</f>
        <v>1</v>
      </c>
      <c r="AN14" s="99" t="b">
        <f aca="false">TRUE()</f>
        <v>1</v>
      </c>
      <c r="AO14" s="99" t="b">
        <f aca="false">TRUE()</f>
        <v>1</v>
      </c>
      <c r="AP14" s="100" t="str">
        <f aca="false">IF(AND($AJ14:$AO14), "VALID", "INVALID")</f>
        <v>VALID</v>
      </c>
      <c r="AQ14" s="101" t="s">
        <v>95</v>
      </c>
      <c r="AR14" s="102" t="s">
        <v>79</v>
      </c>
      <c r="AS14" s="103"/>
      <c r="AT14" s="104"/>
      <c r="AU14" s="104"/>
      <c r="AV14" s="104"/>
      <c r="AW14" s="110" t="s">
        <v>85</v>
      </c>
      <c r="AX14" s="103" t="s">
        <v>85</v>
      </c>
      <c r="AY14" s="104"/>
      <c r="AZ14" s="103"/>
      <c r="BA14" s="103"/>
      <c r="BB14" s="105"/>
      <c r="BC14" s="104"/>
      <c r="BD14" s="106"/>
      <c r="BE14" s="16" t="s">
        <v>3</v>
      </c>
      <c r="BF14" s="108" t="e">
        <f aca="false">VLOOKUP($A14,#REF!, 34, FALSE())</f>
        <v>#VALUE!</v>
      </c>
      <c r="BG14" s="418" t="e">
        <f aca="false">VLOOKUP($A14,#REF!, 22, FALSE())</f>
        <v>#VALUE!</v>
      </c>
      <c r="BH14" s="109"/>
    </row>
    <row r="15" customFormat="false" ht="12.75" hidden="false" customHeight="true" outlineLevel="0" collapsed="false">
      <c r="A15" s="86" t="s">
        <v>96</v>
      </c>
      <c r="B15" s="86" t="e">
        <f aca="false">VLOOKUP($A15,#REF!, 34, FALSE())</f>
        <v>#VALUE!</v>
      </c>
      <c r="C15" s="87" t="str">
        <f aca="false">CONCATENATE("unused_",A15)</f>
        <v>unused_SOC_GPIO27</v>
      </c>
      <c r="D15" s="88" t="e">
        <f aca="false">IF(LEN(VLOOKUP($A15,#REF!,8,FALSE())),LEFT(VLOOKUP($A15,#REF!,8,FALSE()),LEN(VLOOKUP($A15,#REF!,8,FALSE()))-2),"")</f>
        <v>#VALUE!</v>
      </c>
      <c r="E15" s="89" t="e">
        <f aca="false">IF(LEN(VLOOKUP($A15,#REF!,4,FALSE())),IF(INDEX(#REF!,MATCH($A15,#REF!,0),1),LEFT(VLOOKUP($A15,#REF!,4,FALSE()),LEN(VLOOKUP($A15,#REF!,4,FALSE()))-2),CONCATENATE(LEFT(VLOOKUP($A15,#REF!,4,FALSE()),LEN(VLOOKUP($A15,#REF!,4,FALSE()))-2),"*")),"")</f>
        <v>#VALUE!</v>
      </c>
      <c r="F15" s="90" t="e">
        <f aca="false">IF(LEN(VLOOKUP($A15,#REF!,5,FALSE())),IF(INDEX(#REF!,MATCH($A15,#REF!,0),2),LEFT(VLOOKUP($A15,#REF!,5,FALSE()),LEN(VLOOKUP($A15,#REF!,5,FALSE()))-2),CONCATENATE(LEFT(VLOOKUP($A15,#REF!,5,FALSE()),LEN(VLOOKUP($A15,#REF!,5,FALSE()))-2),"*")),"")</f>
        <v>#VALUE!</v>
      </c>
      <c r="G15" s="90" t="e">
        <f aca="false">IF(LEN(VLOOKUP($A15,#REF!,6,FALSE())),IF(INDEX(#REF!,MATCH($A15,#REF!,0),3),LEFT(VLOOKUP($A15,#REF!,6,FALSE()),LEN(VLOOKUP($A15,#REF!,6,FALSE()))-2),CONCATENATE(LEFT(VLOOKUP($A15,#REF!,6,FALSE()),LEN(VLOOKUP($A15,#REF!,6,FALSE()))-2),"*")),"")</f>
        <v>#VALUE!</v>
      </c>
      <c r="H15" s="91" t="e">
        <f aca="false">IF(LEN(VLOOKUP($A15,#REF!,7,FALSE())),IF(INDEX(#REF!,MATCH($A15,#REF!,0),4),LEFT(VLOOKUP($A15,#REF!,7,FALSE()),LEN(VLOOKUP($A15,#REF!,7,FALSE()))-2),CONCATENATE(LEFT(VLOOKUP($A15,#REF!,7,FALSE()),LEN(VLOOKUP($A15,#REF!,7,FALSE()))-2),"*")),"")</f>
        <v>#VALUE!</v>
      </c>
      <c r="I15" s="92" t="e">
        <f aca="false">IF(LEN(VLOOKUP($A15,#REF!,8,FALSE())),UPPER(RIGHT(VLOOKUP($A15,#REF!,8,FALSE()), 1)),"")</f>
        <v>#VALUE!</v>
      </c>
      <c r="J15" s="90" t="e">
        <f aca="false">IF(LEN(VLOOKUP($A15,#REF!,4,FALSE())),UPPER(RIGHT(VLOOKUP($A15,#REF!,4,FALSE()), 1)),"")</f>
        <v>#VALUE!</v>
      </c>
      <c r="K15" s="90" t="e">
        <f aca="false">IF(LEN(VLOOKUP($A15,#REF!,5,FALSE())),UPPER(RIGHT(VLOOKUP($A15,#REF!,5,FALSE()), 1)),"")</f>
        <v>#VALUE!</v>
      </c>
      <c r="L15" s="90" t="e">
        <f aca="false">IF(LEN(VLOOKUP($A15,#REF!,6,FALSE())),UPPER(RIGHT(VLOOKUP($A15,#REF!,6,FALSE()), 1)),"")</f>
        <v>#VALUE!</v>
      </c>
      <c r="M15" s="91" t="e">
        <f aca="false">IF(LEN(VLOOKUP($A15,#REF!,7,FALSE())),UPPER(RIGHT(VLOOKUP($A15,#REF!,7,FALSE()), 1)),"")</f>
        <v>#VALUE!</v>
      </c>
      <c r="N15" s="86" t="e">
        <f aca="false">IF(E15="","RSVD0")</f>
        <v>#VALUE!</v>
      </c>
      <c r="O15" s="86" t="e">
        <f aca="false">IF(F15="","RSVD1")</f>
        <v>#VALUE!</v>
      </c>
      <c r="P15" s="86" t="e">
        <f aca="false">IF(G15="","RSVD2")</f>
        <v>#VALUE!</v>
      </c>
      <c r="Q15" s="86" t="e">
        <f aca="false">IF(H15="","RSVD3")</f>
        <v>#VALUE!</v>
      </c>
      <c r="R15" s="86" t="s">
        <v>94</v>
      </c>
      <c r="S15" s="100" t="e">
        <f aca="false">HLOOKUP("Device Tree Pin Name",#REF!,MATCH($A15,#REF!,0),FALSE())</f>
        <v>#VALUE!</v>
      </c>
      <c r="T15" s="95" t="e">
        <f aca="false">HLOOKUP("power rail",#REF!,MATCH($A15,#REF!,0),FALSE())</f>
        <v>#VALUE!</v>
      </c>
      <c r="U15" s="96" t="e">
        <f aca="false">HLOOKUP("Wake Capable",#REF!,MATCH($A15,#REF!,0),FALSE())</f>
        <v>#VALUE!</v>
      </c>
      <c r="V15" s="96" t="e">
        <f aca="false">HLOOKUP("Strap",#REF!,MATCH($A15,#REF!,0),FALSE())</f>
        <v>#VALUE!</v>
      </c>
      <c r="W15" s="96" t="e">
        <f aca="false">HLOOKUP("GTE",#REF!,MATCH($A15,#REF!,0),FALSE())</f>
        <v>#VALUE!</v>
      </c>
      <c r="X15" s="96" t="e">
        <f aca="false">HLOOKUP("DPD_Control",#REF!,MATCH($A15,#REF!,0),FALSE())</f>
        <v>#VALUE!</v>
      </c>
      <c r="Y15" s="96" t="e">
        <f aca="false">HLOOKUP("DPD_Group",#REF!,MATCH($A15,#REF!,0),FALSE())</f>
        <v>#VALUE!</v>
      </c>
      <c r="Z15" s="95" t="e">
        <f aca="false">HLOOKUP("Pad Category",#REF!,MATCH($A15,#REF!,0),FALSE())</f>
        <v>#VALUE!</v>
      </c>
      <c r="AA15" s="95" t="e">
        <f aca="false">HLOOKUP("Pad type",#REF!,MATCH($A15,#REF!,0),FALSE())</f>
        <v>#VALUE!</v>
      </c>
      <c r="AB15" s="95" t="e">
        <f aca="false">HLOOKUP("Pull Strength",#REF!,MATCH($A15,#REF!,0),FALSE())</f>
        <v>#VALUE!</v>
      </c>
      <c r="AC15" s="95" t="e">
        <f aca="false">HLOOKUP("POR Pin State",#REF!,MATCH($A15,#REF!,0),FALSE())</f>
        <v>#VALUE!</v>
      </c>
      <c r="AD15" s="95" t="str">
        <f aca="false">IF(OR($AQ15="",$AQ15=$C15),$R15,IF($AQ15=$D15,SUBSTITUTE(SUBSTITUTE($AQ15,"GPIO3_","GPIO_"),".0",""),IF($AQ15=$E15,$N15,IF($AQ15=$F15,$O15,IF($AQ15=$G15,$P15,IF($AQ15=$H15,$Q15,"INVALID"))))))</f>
        <v>RSVD0</v>
      </c>
      <c r="AE15" s="97"/>
      <c r="AF15" s="98" t="str">
        <f aca="false">IF(AND(OR($AS15="Int PU",$AS15="Int PD"),OR(AND($AZ15&lt;&gt;"",$AZ15&lt;&gt;"0"),AND($BA15&lt;&gt;"",$BA15&lt;&gt;"0"))),"INVALID",IF(OR($AQ15=$C15,$AS15="Int PD"),"PULL_DOWN",IF(OR($AS15="Int PU",AND($AE15="YES",OR($AZ15="",$AZ15="0"),OR($BA15="",$BA15="0"),OR($AR15="Input",$AR15="Bidirectional"))),"PULL_UP","NORMAL")))</f>
        <v>PULL_DOWN</v>
      </c>
      <c r="AG15" s="98" t="str">
        <f aca="false">IF($AR15="Input", "TRISTATE", IF($AS15="Z","TRISTATE",IF($AQ15=$C15,"TRISTATE","NORMAL")))</f>
        <v>TRISTATE</v>
      </c>
      <c r="AH15" s="98" t="str">
        <f aca="false">IF(OR($AQ15=$C15,$AR15="Output"),"DISABLE","ENABLE")</f>
        <v>DISABLE</v>
      </c>
      <c r="AI15" s="112" t="e">
        <f aca="false">IF($AT15&lt;&gt;$G15,"N/A",IF($AV15="Drive 1", "1", IF($AV15="Drive 0", "0", "")))</f>
        <v>#VALUE!</v>
      </c>
      <c r="AJ15" s="99" t="b">
        <f aca="false">TRUE()</f>
        <v>1</v>
      </c>
      <c r="AK15" s="99" t="b">
        <f aca="false">TRUE()</f>
        <v>1</v>
      </c>
      <c r="AL15" s="99" t="b">
        <f aca="false">TRUE()</f>
        <v>1</v>
      </c>
      <c r="AM15" s="99" t="b">
        <f aca="false">TRUE()</f>
        <v>1</v>
      </c>
      <c r="AN15" s="99" t="b">
        <f aca="false">TRUE()</f>
        <v>1</v>
      </c>
      <c r="AO15" s="99" t="b">
        <f aca="false">TRUE()</f>
        <v>1</v>
      </c>
      <c r="AP15" s="100" t="str">
        <f aca="false">IF(AND($AJ15:$AO15), "VALID", "INVALID")</f>
        <v>VALID</v>
      </c>
      <c r="AQ15" s="101" t="s">
        <v>97</v>
      </c>
      <c r="AR15" s="102" t="s">
        <v>79</v>
      </c>
      <c r="AS15" s="103"/>
      <c r="AT15" s="104"/>
      <c r="AU15" s="104"/>
      <c r="AV15" s="104"/>
      <c r="AW15" s="110" t="s">
        <v>85</v>
      </c>
      <c r="AX15" s="103" t="s">
        <v>85</v>
      </c>
      <c r="AY15" s="104"/>
      <c r="AZ15" s="103"/>
      <c r="BA15" s="103"/>
      <c r="BB15" s="105"/>
      <c r="BC15" s="104"/>
      <c r="BD15" s="106"/>
      <c r="BE15" s="16" t="s">
        <v>3</v>
      </c>
      <c r="BF15" s="108" t="e">
        <f aca="false">VLOOKUP($A15,#REF!, 34, FALSE())</f>
        <v>#VALUE!</v>
      </c>
      <c r="BG15" s="418" t="e">
        <f aca="false">VLOOKUP($A15,#REF!, 22, FALSE())</f>
        <v>#VALUE!</v>
      </c>
      <c r="BH15" s="109"/>
    </row>
    <row r="16" customFormat="false" ht="12.75" hidden="false" customHeight="true" outlineLevel="0" collapsed="false">
      <c r="A16" s="86" t="s">
        <v>98</v>
      </c>
      <c r="B16" s="86" t="e">
        <f aca="false">VLOOKUP($A16,#REF!, 34, FALSE())</f>
        <v>#VALUE!</v>
      </c>
      <c r="C16" s="87" t="str">
        <f aca="false">CONCATENATE("unused_",A16)</f>
        <v>unused_PMU_INT_N</v>
      </c>
      <c r="D16" s="88" t="e">
        <f aca="false">IF(LEN(VLOOKUP($A16,#REF!,8,FALSE())),LEFT(VLOOKUP($A16,#REF!,8,FALSE()),LEN(VLOOKUP($A16,#REF!,8,FALSE()))-2),"")</f>
        <v>#VALUE!</v>
      </c>
      <c r="E16" s="89" t="e">
        <f aca="false">IF(LEN(VLOOKUP($A16,#REF!,4,FALSE())),IF(INDEX(#REF!,MATCH($A16,#REF!,0),1),LEFT(VLOOKUP($A16,#REF!,4,FALSE()),LEN(VLOOKUP($A16,#REF!,4,FALSE()))-2),CONCATENATE(LEFT(VLOOKUP($A16,#REF!,4,FALSE()),LEN(VLOOKUP($A16,#REF!,4,FALSE()))-2),"*")),"")</f>
        <v>#VALUE!</v>
      </c>
      <c r="F16" s="90" t="e">
        <f aca="false">IF(LEN(VLOOKUP($A16,#REF!,5,FALSE())),IF(INDEX(#REF!,MATCH($A16,#REF!,0),2),LEFT(VLOOKUP($A16,#REF!,5,FALSE()),LEN(VLOOKUP($A16,#REF!,5,FALSE()))-2),CONCATENATE(LEFT(VLOOKUP($A16,#REF!,5,FALSE()),LEN(VLOOKUP($A16,#REF!,5,FALSE()))-2),"*")),"")</f>
        <v>#VALUE!</v>
      </c>
      <c r="G16" s="90" t="e">
        <f aca="false">IF(LEN(VLOOKUP($A16,#REF!,6,FALSE())),IF(INDEX(#REF!,MATCH($A16,#REF!,0),3),LEFT(VLOOKUP($A16,#REF!,6,FALSE()),LEN(VLOOKUP($A16,#REF!,6,FALSE()))-2),CONCATENATE(LEFT(VLOOKUP($A16,#REF!,6,FALSE()),LEN(VLOOKUP($A16,#REF!,6,FALSE()))-2),"*")),"")</f>
        <v>#VALUE!</v>
      </c>
      <c r="H16" s="91" t="e">
        <f aca="false">IF(LEN(VLOOKUP($A16,#REF!,7,FALSE())),IF(INDEX(#REF!,MATCH($A16,#REF!,0),4),LEFT(VLOOKUP($A16,#REF!,7,FALSE()),LEN(VLOOKUP($A16,#REF!,7,FALSE()))-2),CONCATENATE(LEFT(VLOOKUP($A16,#REF!,7,FALSE()),LEN(VLOOKUP($A16,#REF!,7,FALSE()))-2),"*")),"")</f>
        <v>#VALUE!</v>
      </c>
      <c r="I16" s="92" t="e">
        <f aca="false">IF(LEN(VLOOKUP($A16,#REF!,8,FALSE())),UPPER(RIGHT(VLOOKUP($A16,#REF!,8,FALSE()), 1)),"")</f>
        <v>#VALUE!</v>
      </c>
      <c r="J16" s="90" t="e">
        <f aca="false">IF(LEN(VLOOKUP($A16,#REF!,4,FALSE())),UPPER(RIGHT(VLOOKUP($A16,#REF!,4,FALSE()), 1)),"")</f>
        <v>#VALUE!</v>
      </c>
      <c r="K16" s="90" t="e">
        <f aca="false">IF(LEN(VLOOKUP($A16,#REF!,5,FALSE())),UPPER(RIGHT(VLOOKUP($A16,#REF!,5,FALSE()), 1)),"")</f>
        <v>#VALUE!</v>
      </c>
      <c r="L16" s="90" t="e">
        <f aca="false">IF(LEN(VLOOKUP($A16,#REF!,6,FALSE())),UPPER(RIGHT(VLOOKUP($A16,#REF!,6,FALSE()), 1)),"")</f>
        <v>#VALUE!</v>
      </c>
      <c r="M16" s="91" t="e">
        <f aca="false">IF(LEN(VLOOKUP($A16,#REF!,7,FALSE())),UPPER(RIGHT(VLOOKUP($A16,#REF!,7,FALSE()), 1)),"")</f>
        <v>#VALUE!</v>
      </c>
      <c r="N16" s="93"/>
      <c r="O16" s="93"/>
      <c r="P16" s="93"/>
      <c r="Q16" s="93"/>
      <c r="R16" s="93"/>
      <c r="S16" s="100" t="e">
        <f aca="false">HLOOKUP("Device Tree Pin Name",#REF!,MATCH($A16,#REF!,0),FALSE())</f>
        <v>#VALUE!</v>
      </c>
      <c r="T16" s="95" t="e">
        <f aca="false">HLOOKUP("power rail",#REF!,MATCH($A16,#REF!,0),FALSE())</f>
        <v>#VALUE!</v>
      </c>
      <c r="U16" s="96" t="e">
        <f aca="false">HLOOKUP("Wake Capable",#REF!,MATCH($A16,#REF!,0),FALSE())</f>
        <v>#VALUE!</v>
      </c>
      <c r="V16" s="96" t="e">
        <f aca="false">HLOOKUP("Strap",#REF!,MATCH($A16,#REF!,0),FALSE())</f>
        <v>#VALUE!</v>
      </c>
      <c r="W16" s="96" t="e">
        <f aca="false">HLOOKUP("GTE",#REF!,MATCH($A16,#REF!,0),FALSE())</f>
        <v>#VALUE!</v>
      </c>
      <c r="X16" s="96" t="e">
        <f aca="false">HLOOKUP("DPD_Control",#REF!,MATCH($A16,#REF!,0),FALSE())</f>
        <v>#VALUE!</v>
      </c>
      <c r="Y16" s="96" t="e">
        <f aca="false">HLOOKUP("DPD_Group",#REF!,MATCH($A16,#REF!,0),FALSE())</f>
        <v>#VALUE!</v>
      </c>
      <c r="Z16" s="95" t="e">
        <f aca="false">HLOOKUP("Pad Category",#REF!,MATCH($A16,#REF!,0),FALSE())</f>
        <v>#VALUE!</v>
      </c>
      <c r="AA16" s="95" t="e">
        <f aca="false">HLOOKUP("Pad type",#REF!,MATCH($A16,#REF!,0),FALSE())</f>
        <v>#VALUE!</v>
      </c>
      <c r="AB16" s="95" t="e">
        <f aca="false">HLOOKUP("Pull Strength",#REF!,MATCH($A16,#REF!,0),FALSE())</f>
        <v>#VALUE!</v>
      </c>
      <c r="AC16" s="95" t="e">
        <f aca="false">HLOOKUP("POR Pin State",#REF!,MATCH($A16,#REF!,0),FALSE())</f>
        <v>#VALUE!</v>
      </c>
      <c r="AD16" s="97"/>
      <c r="AE16" s="97"/>
      <c r="AF16" s="98" t="str">
        <f aca="false">IF(AND(OR($AS16="Int PU",$AS16="Int PD"),OR(AND($AZ16&lt;&gt;"",$AZ16&lt;&gt;"0"),AND($BA16&lt;&gt;"",$BA16&lt;&gt;"0"))),"INVALID",IF(OR($AQ16=$C16,$AS16="Int PD"),"PULL_DOWN",IF(OR($AS16="Int PU",AND($AE16="YES",OR($AZ16="",$AZ16="0"),OR($BA16="",$BA16="0"),OR($AR16="Input",$AR16="Bidirectional"))),"PULL_UP","NORMAL")))</f>
        <v>PULL_UP</v>
      </c>
      <c r="AG16" s="98" t="str">
        <f aca="false">IF($AR16="Input", "TRISTATE", IF($AS16="Z","TRISTATE",IF($AQ16=$C16,"TRISTATE","NORMAL")))</f>
        <v>TRISTATE</v>
      </c>
      <c r="AH16" s="98" t="str">
        <f aca="false">IF(OR($AQ16=$C16,$AR16="Output"),"DISABLE","ENABLE")</f>
        <v>ENABLE</v>
      </c>
      <c r="AI16" s="97"/>
      <c r="AJ16" s="99" t="b">
        <f aca="false">TRUE()</f>
        <v>1</v>
      </c>
      <c r="AK16" s="99" t="b">
        <f aca="false">TRUE()</f>
        <v>1</v>
      </c>
      <c r="AL16" s="99" t="b">
        <f aca="false">TRUE()</f>
        <v>1</v>
      </c>
      <c r="AM16" s="99" t="b">
        <f aca="false">TRUE()</f>
        <v>1</v>
      </c>
      <c r="AN16" s="99" t="b">
        <f aca="false">TRUE()</f>
        <v>1</v>
      </c>
      <c r="AO16" s="99" t="b">
        <f aca="false">TRUE()</f>
        <v>1</v>
      </c>
      <c r="AP16" s="100" t="str">
        <f aca="false">IF(AND($AJ16:$AO16), "VALID", "INVALID")</f>
        <v>VALID</v>
      </c>
      <c r="AQ16" s="101" t="s">
        <v>2774</v>
      </c>
      <c r="AR16" s="102" t="s">
        <v>2736</v>
      </c>
      <c r="AS16" s="103" t="s">
        <v>2805</v>
      </c>
      <c r="AT16" s="103" t="s">
        <v>89</v>
      </c>
      <c r="AU16" s="104"/>
      <c r="AV16" s="104"/>
      <c r="AW16" s="104"/>
      <c r="AX16" s="103" t="s">
        <v>85</v>
      </c>
      <c r="AY16" s="104"/>
      <c r="AZ16" s="103"/>
      <c r="BA16" s="103"/>
      <c r="BB16" s="105"/>
      <c r="BC16" s="104"/>
      <c r="BD16" s="106" t="s">
        <v>7885</v>
      </c>
      <c r="BE16" s="111" t="s">
        <v>98</v>
      </c>
      <c r="BF16" s="108" t="e">
        <f aca="false">VLOOKUP($A16,#REF!, 34, FALSE())</f>
        <v>#VALUE!</v>
      </c>
      <c r="BG16" s="418" t="e">
        <f aca="false">VLOOKUP($A16,#REF!, 22, FALSE())</f>
        <v>#VALUE!</v>
      </c>
      <c r="BH16" s="109"/>
    </row>
    <row r="17" customFormat="false" ht="12.75" hidden="false" customHeight="true" outlineLevel="0" collapsed="false">
      <c r="A17" s="86" t="s">
        <v>100</v>
      </c>
      <c r="B17" s="86" t="e">
        <f aca="false">VLOOKUP($A17,#REF!, 34, FALSE())</f>
        <v>#VALUE!</v>
      </c>
      <c r="C17" s="87" t="str">
        <f aca="false">CONCATENATE("unused_",A17)</f>
        <v>unused_SOC_PWR_REQ</v>
      </c>
      <c r="D17" s="88" t="e">
        <f aca="false">IF(LEN(VLOOKUP($A17,#REF!,8,FALSE())),LEFT(VLOOKUP($A17,#REF!,8,FALSE()),LEN(VLOOKUP($A17,#REF!,8,FALSE()))-2),"")</f>
        <v>#VALUE!</v>
      </c>
      <c r="E17" s="89" t="e">
        <f aca="false">IF(LEN(VLOOKUP($A17,#REF!,4,FALSE())),IF(INDEX(#REF!,MATCH($A17,#REF!,0),1),LEFT(VLOOKUP($A17,#REF!,4,FALSE()),LEN(VLOOKUP($A17,#REF!,4,FALSE()))-2),CONCATENATE(LEFT(VLOOKUP($A17,#REF!,4,FALSE()),LEN(VLOOKUP($A17,#REF!,4,FALSE()))-2),"*")),"")</f>
        <v>#VALUE!</v>
      </c>
      <c r="F17" s="90" t="e">
        <f aca="false">IF(LEN(VLOOKUP($A17,#REF!,5,FALSE())),IF(INDEX(#REF!,MATCH($A17,#REF!,0),2),LEFT(VLOOKUP($A17,#REF!,5,FALSE()),LEN(VLOOKUP($A17,#REF!,5,FALSE()))-2),CONCATENATE(LEFT(VLOOKUP($A17,#REF!,5,FALSE()),LEN(VLOOKUP($A17,#REF!,5,FALSE()))-2),"*")),"")</f>
        <v>#VALUE!</v>
      </c>
      <c r="G17" s="90" t="e">
        <f aca="false">IF(LEN(VLOOKUP($A17,#REF!,6,FALSE())),IF(INDEX(#REF!,MATCH($A17,#REF!,0),3),LEFT(VLOOKUP($A17,#REF!,6,FALSE()),LEN(VLOOKUP($A17,#REF!,6,FALSE()))-2),CONCATENATE(LEFT(VLOOKUP($A17,#REF!,6,FALSE()),LEN(VLOOKUP($A17,#REF!,6,FALSE()))-2),"*")),"")</f>
        <v>#VALUE!</v>
      </c>
      <c r="H17" s="91" t="e">
        <f aca="false">IF(LEN(VLOOKUP($A17,#REF!,7,FALSE())),IF(INDEX(#REF!,MATCH($A17,#REF!,0),4),LEFT(VLOOKUP($A17,#REF!,7,FALSE()),LEN(VLOOKUP($A17,#REF!,7,FALSE()))-2),CONCATENATE(LEFT(VLOOKUP($A17,#REF!,7,FALSE()),LEN(VLOOKUP($A17,#REF!,7,FALSE()))-2),"*")),"")</f>
        <v>#VALUE!</v>
      </c>
      <c r="I17" s="92" t="e">
        <f aca="false">IF(LEN(VLOOKUP($A17,#REF!,8,FALSE())),UPPER(RIGHT(VLOOKUP($A17,#REF!,8,FALSE()), 1)),"")</f>
        <v>#VALUE!</v>
      </c>
      <c r="J17" s="90" t="e">
        <f aca="false">IF(LEN(VLOOKUP($A17,#REF!,4,FALSE())),UPPER(RIGHT(VLOOKUP($A17,#REF!,4,FALSE()), 1)),"")</f>
        <v>#VALUE!</v>
      </c>
      <c r="K17" s="90" t="e">
        <f aca="false">IF(LEN(VLOOKUP($A17,#REF!,5,FALSE())),UPPER(RIGHT(VLOOKUP($A17,#REF!,5,FALSE()), 1)),"")</f>
        <v>#VALUE!</v>
      </c>
      <c r="L17" s="90" t="e">
        <f aca="false">IF(LEN(VLOOKUP($A17,#REF!,6,FALSE())),UPPER(RIGHT(VLOOKUP($A17,#REF!,6,FALSE()), 1)),"")</f>
        <v>#VALUE!</v>
      </c>
      <c r="M17" s="91" t="e">
        <f aca="false">IF(LEN(VLOOKUP($A17,#REF!,7,FALSE())),UPPER(RIGHT(VLOOKUP($A17,#REF!,7,FALSE()), 1)),"")</f>
        <v>#VALUE!</v>
      </c>
      <c r="N17" s="93"/>
      <c r="O17" s="93"/>
      <c r="P17" s="93"/>
      <c r="Q17" s="93"/>
      <c r="R17" s="93"/>
      <c r="S17" s="100" t="e">
        <f aca="false">HLOOKUP("Device Tree Pin Name",#REF!,MATCH($A17,#REF!,0),FALSE())</f>
        <v>#VALUE!</v>
      </c>
      <c r="T17" s="95" t="e">
        <f aca="false">HLOOKUP("power rail",#REF!,MATCH($A17,#REF!,0),FALSE())</f>
        <v>#VALUE!</v>
      </c>
      <c r="U17" s="96" t="e">
        <f aca="false">HLOOKUP("Wake Capable",#REF!,MATCH($A17,#REF!,0),FALSE())</f>
        <v>#VALUE!</v>
      </c>
      <c r="V17" s="96" t="e">
        <f aca="false">HLOOKUP("Strap",#REF!,MATCH($A17,#REF!,0),FALSE())</f>
        <v>#VALUE!</v>
      </c>
      <c r="W17" s="96" t="e">
        <f aca="false">HLOOKUP("GTE",#REF!,MATCH($A17,#REF!,0),FALSE())</f>
        <v>#VALUE!</v>
      </c>
      <c r="X17" s="96" t="e">
        <f aca="false">HLOOKUP("DPD_Control",#REF!,MATCH($A17,#REF!,0),FALSE())</f>
        <v>#VALUE!</v>
      </c>
      <c r="Y17" s="96" t="e">
        <f aca="false">HLOOKUP("DPD_Group",#REF!,MATCH($A17,#REF!,0),FALSE())</f>
        <v>#VALUE!</v>
      </c>
      <c r="Z17" s="95" t="e">
        <f aca="false">HLOOKUP("Pad Category",#REF!,MATCH($A17,#REF!,0),FALSE())</f>
        <v>#VALUE!</v>
      </c>
      <c r="AA17" s="100" t="e">
        <f aca="false">HLOOKUP("Pad type",#REF!,MATCH($A17,#REF!,0),FALSE())</f>
        <v>#VALUE!</v>
      </c>
      <c r="AB17" s="95" t="e">
        <f aca="false">HLOOKUP("Pull Strength",#REF!,MATCH($A17,#REF!,0),FALSE())</f>
        <v>#VALUE!</v>
      </c>
      <c r="AC17" s="95" t="e">
        <f aca="false">HLOOKUP("POR Pin State",#REF!,MATCH($A17,#REF!,0),FALSE())</f>
        <v>#VALUE!</v>
      </c>
      <c r="AD17" s="97"/>
      <c r="AE17" s="97"/>
      <c r="AF17" s="98" t="str">
        <f aca="false">IF(AND(OR($AS17="Int PU",$AS17="Int PD"),OR(AND($AZ17&lt;&gt;"",$AZ17&lt;&gt;"0"),AND($BA17&lt;&gt;"",$BA17&lt;&gt;"0"))),"INVALID",IF(OR($AQ17=$C17,$AS17="Int PD"),"PULL_DOWN",IF(OR($AS17="Int PU",AND($AE17="YES",OR($AZ17="",$AZ17="0"),OR($BA17="",$BA17="0"),OR($AR17="Input",$AR17="Bidirectional"))),"PULL_UP","NORMAL")))</f>
        <v>NORMAL</v>
      </c>
      <c r="AG17" s="98" t="str">
        <f aca="false">IF($AR17="Input", "TRISTATE", IF($AS17="Z","TRISTATE",IF($AQ17=$C17,"TRISTATE","NORMAL")))</f>
        <v>NORMAL</v>
      </c>
      <c r="AH17" s="98" t="str">
        <f aca="false">IF(OR($AQ17=$C17,$AR17="Output"),"DISABLE","ENABLE")</f>
        <v>DISABLE</v>
      </c>
      <c r="AI17" s="97"/>
      <c r="AJ17" s="99" t="b">
        <f aca="false">TRUE()</f>
        <v>1</v>
      </c>
      <c r="AK17" s="99" t="b">
        <f aca="false">TRUE()</f>
        <v>1</v>
      </c>
      <c r="AL17" s="99" t="b">
        <f aca="false">TRUE()</f>
        <v>1</v>
      </c>
      <c r="AM17" s="99" t="b">
        <f aca="false">TRUE()</f>
        <v>1</v>
      </c>
      <c r="AN17" s="99" t="b">
        <f aca="false">TRUE()</f>
        <v>1</v>
      </c>
      <c r="AO17" s="99" t="b">
        <f aca="false">TRUE()</f>
        <v>1</v>
      </c>
      <c r="AP17" s="100" t="str">
        <f aca="false">IF(AND($AJ17:$AO17), "VALID", "INVALID")</f>
        <v>VALID</v>
      </c>
      <c r="AQ17" s="101" t="s">
        <v>100</v>
      </c>
      <c r="AR17" s="102" t="s">
        <v>2744</v>
      </c>
      <c r="AS17" s="103" t="s">
        <v>2785</v>
      </c>
      <c r="AT17" s="104"/>
      <c r="AU17" s="104"/>
      <c r="AV17" s="104"/>
      <c r="AW17" s="104"/>
      <c r="AX17" s="103" t="s">
        <v>85</v>
      </c>
      <c r="AY17" s="104"/>
      <c r="AZ17" s="103"/>
      <c r="BA17" s="103"/>
      <c r="BB17" s="105"/>
      <c r="BC17" s="104"/>
      <c r="BD17" s="106" t="s">
        <v>7886</v>
      </c>
      <c r="BE17" s="111" t="s">
        <v>100</v>
      </c>
      <c r="BF17" s="108" t="e">
        <f aca="false">VLOOKUP($A17,#REF!, 34, FALSE())</f>
        <v>#VALUE!</v>
      </c>
      <c r="BG17" s="418" t="e">
        <f aca="false">VLOOKUP($A17,#REF!, 22, FALSE())</f>
        <v>#VALUE!</v>
      </c>
      <c r="BH17" s="109"/>
    </row>
    <row r="18" customFormat="false" ht="12.75" hidden="false" customHeight="true" outlineLevel="0" collapsed="false">
      <c r="A18" s="86" t="s">
        <v>102</v>
      </c>
      <c r="B18" s="86" t="e">
        <f aca="false">VLOOKUP($A18,#REF!, 34, FALSE())</f>
        <v>#VALUE!</v>
      </c>
      <c r="C18" s="87" t="str">
        <f aca="false">CONCATENATE("unused_",A18)</f>
        <v>unused_AO_RETENTION_N</v>
      </c>
      <c r="D18" s="88" t="e">
        <f aca="false">IF(LEN(VLOOKUP($A18,#REF!,8,FALSE())),LEFT(VLOOKUP($A18,#REF!,8,FALSE()),LEN(VLOOKUP($A18,#REF!,8,FALSE()))-2),"")</f>
        <v>#VALUE!</v>
      </c>
      <c r="E18" s="89" t="e">
        <f aca="false">IF(LEN(VLOOKUP($A18,#REF!,4,FALSE())),IF(INDEX(#REF!,MATCH($A18,#REF!,0),1),LEFT(VLOOKUP($A18,#REF!,4,FALSE()),LEN(VLOOKUP($A18,#REF!,4,FALSE()))-2),CONCATENATE(LEFT(VLOOKUP($A18,#REF!,4,FALSE()),LEN(VLOOKUP($A18,#REF!,4,FALSE()))-2),"*")),"")</f>
        <v>#VALUE!</v>
      </c>
      <c r="F18" s="90" t="e">
        <f aca="false">IF(LEN(VLOOKUP($A18,#REF!,5,FALSE())),IF(INDEX(#REF!,MATCH($A18,#REF!,0),2),LEFT(VLOOKUP($A18,#REF!,5,FALSE()),LEN(VLOOKUP($A18,#REF!,5,FALSE()))-2),CONCATENATE(LEFT(VLOOKUP($A18,#REF!,5,FALSE()),LEN(VLOOKUP($A18,#REF!,5,FALSE()))-2),"*")),"")</f>
        <v>#VALUE!</v>
      </c>
      <c r="G18" s="90" t="e">
        <f aca="false">IF(LEN(VLOOKUP($A18,#REF!,6,FALSE())),IF(INDEX(#REF!,MATCH($A18,#REF!,0),3),LEFT(VLOOKUP($A18,#REF!,6,FALSE()),LEN(VLOOKUP($A18,#REF!,6,FALSE()))-2),CONCATENATE(LEFT(VLOOKUP($A18,#REF!,6,FALSE()),LEN(VLOOKUP($A18,#REF!,6,FALSE()))-2),"*")),"")</f>
        <v>#VALUE!</v>
      </c>
      <c r="H18" s="91" t="e">
        <f aca="false">IF(LEN(VLOOKUP($A18,#REF!,7,FALSE())),IF(INDEX(#REF!,MATCH($A18,#REF!,0),4),LEFT(VLOOKUP($A18,#REF!,7,FALSE()),LEN(VLOOKUP($A18,#REF!,7,FALSE()))-3),CONCATENATE(LEFT(VLOOKUP($A18,#REF!,7,FALSE()),LEN(VLOOKUP($A18,#REF!,7,FALSE()))-2),"*")),"")</f>
        <v>#VALUE!</v>
      </c>
      <c r="I18" s="92" t="e">
        <f aca="false">IF(LEN(VLOOKUP($A18,#REF!,8,FALSE())),UPPER(RIGHT(VLOOKUP($A18,#REF!,8,FALSE()), 1)),"")</f>
        <v>#VALUE!</v>
      </c>
      <c r="J18" s="90" t="e">
        <f aca="false">IF(LEN(VLOOKUP($A18,#REF!,4,FALSE())),UPPER(RIGHT(VLOOKUP($A18,#REF!,4,FALSE()), 1)),"")</f>
        <v>#VALUE!</v>
      </c>
      <c r="K18" s="90" t="e">
        <f aca="false">IF(LEN(VLOOKUP($A18,#REF!,5,FALSE())),UPPER(RIGHT(VLOOKUP($A18,#REF!,5,FALSE()), 1)),"")</f>
        <v>#VALUE!</v>
      </c>
      <c r="L18" s="90" t="e">
        <f aca="false">IF(LEN(VLOOKUP($A18,#REF!,6,FALSE())),UPPER(RIGHT(VLOOKUP($A18,#REF!,6,FALSE()), 1)),"")</f>
        <v>#VALUE!</v>
      </c>
      <c r="M18" s="91" t="s">
        <v>81</v>
      </c>
      <c r="N18" s="86" t="s">
        <v>3</v>
      </c>
      <c r="O18" s="86" t="s">
        <v>103</v>
      </c>
      <c r="P18" s="86" t="s">
        <v>104</v>
      </c>
      <c r="Q18" s="86" t="s">
        <v>106</v>
      </c>
      <c r="R18" s="86" t="s">
        <v>104</v>
      </c>
      <c r="S18" s="100" t="e">
        <f aca="false">HLOOKUP("Device Tree Pin Name",#REF!,MATCH($A18,#REF!,0),FALSE())</f>
        <v>#VALUE!</v>
      </c>
      <c r="T18" s="95" t="e">
        <f aca="false">HLOOKUP("power rail",#REF!,MATCH($A18,#REF!,0),FALSE())</f>
        <v>#VALUE!</v>
      </c>
      <c r="U18" s="96" t="e">
        <f aca="false">HLOOKUP("Wake Capable",#REF!,MATCH($A18,#REF!,0),FALSE())</f>
        <v>#VALUE!</v>
      </c>
      <c r="V18" s="96" t="e">
        <f aca="false">HLOOKUP("Strap",#REF!,MATCH($A18,#REF!,0),FALSE())</f>
        <v>#VALUE!</v>
      </c>
      <c r="W18" s="96" t="e">
        <f aca="false">HLOOKUP("GTE",#REF!,MATCH($A18,#REF!,0),FALSE())</f>
        <v>#VALUE!</v>
      </c>
      <c r="X18" s="96" t="e">
        <f aca="false">HLOOKUP("DPD_Control",#REF!,MATCH($A18,#REF!,0),FALSE())</f>
        <v>#VALUE!</v>
      </c>
      <c r="Y18" s="96" t="e">
        <f aca="false">HLOOKUP("DPD_Group",#REF!,MATCH($A18,#REF!,0),FALSE())</f>
        <v>#VALUE!</v>
      </c>
      <c r="Z18" s="95" t="e">
        <f aca="false">HLOOKUP("Pad Category",#REF!,MATCH($A18,#REF!,0),FALSE())</f>
        <v>#VALUE!</v>
      </c>
      <c r="AA18" s="95" t="e">
        <f aca="false">HLOOKUP("Pad type",#REF!,MATCH($A18,#REF!,0),FALSE())</f>
        <v>#VALUE!</v>
      </c>
      <c r="AB18" s="95" t="e">
        <f aca="false">HLOOKUP("Pull Strength",#REF!,MATCH($A18,#REF!,0),FALSE())</f>
        <v>#VALUE!</v>
      </c>
      <c r="AC18" s="95" t="e">
        <f aca="false">HLOOKUP("POR Pin State",#REF!,MATCH($A18,#REF!,0),FALSE())</f>
        <v>#VALUE!</v>
      </c>
      <c r="AD18" s="95" t="str">
        <f aca="false">IF(OR($AQ18="",$AQ18=$C18),$R18,IF($AQ18=$D18,SUBSTITUTE(SUBSTITUTE($AQ18,"GPIO3_","GPIO_"),".0",""),IF($AQ18=$E18,$N18,IF($AQ18=$F18,$O18,IF($AQ18=$G18,$P18,IF($AQ18=$H18,$Q18,"INVALID"))))))</f>
        <v>RSVD2</v>
      </c>
      <c r="AE18" s="97"/>
      <c r="AF18" s="98" t="str">
        <f aca="false">IF(AND(OR($AS18="Int PU",$AS18="Int PD"),OR(AND($AZ18&lt;&gt;"",$AZ18&lt;&gt;"0"),AND($BA18&lt;&gt;"",$BA18&lt;&gt;"0"))),"INVALID",IF(OR($AQ18=$C18,$AS18="Int PD"),"PULL_DOWN",IF(OR($AS18="Int PU",AND($AE18="YES",OR($AZ18="",$AZ18="0"),OR($BA18="",$BA18="0"),OR($AR18="Input",$AR18="Bidirectional"))),"PULL_UP","NORMAL")))</f>
        <v>PULL_DOWN</v>
      </c>
      <c r="AG18" s="98" t="str">
        <f aca="false">IF($AR18="Input", "TRISTATE", IF($AS18="Z","TRISTATE",IF($AQ18=$C18,"TRISTATE","NORMAL")))</f>
        <v>TRISTATE</v>
      </c>
      <c r="AH18" s="98" t="str">
        <f aca="false">IF(OR($AQ18=$C18,$AR18="Output"),"DISABLE","ENABLE")</f>
        <v>DISABLE</v>
      </c>
      <c r="AI18" s="112" t="e">
        <f aca="false">IF($AT18&lt;&gt;$G18,"N/A",IF($AV18="Drive 1", "1", IF($AV18="Drive 0", "0", "")))</f>
        <v>#VALUE!</v>
      </c>
      <c r="AJ18" s="99" t="b">
        <f aca="false">TRUE()</f>
        <v>1</v>
      </c>
      <c r="AK18" s="99" t="b">
        <f aca="false">TRUE()</f>
        <v>1</v>
      </c>
      <c r="AL18" s="99" t="b">
        <f aca="false">TRUE()</f>
        <v>1</v>
      </c>
      <c r="AM18" s="99" t="b">
        <f aca="false">TRUE()</f>
        <v>1</v>
      </c>
      <c r="AN18" s="99" t="b">
        <f aca="false">TRUE()</f>
        <v>1</v>
      </c>
      <c r="AO18" s="99" t="b">
        <f aca="false">TRUE()</f>
        <v>1</v>
      </c>
      <c r="AP18" s="100" t="str">
        <f aca="false">IF(AND($AJ18:$AO18), "VALID", "INVALID")</f>
        <v>VALID</v>
      </c>
      <c r="AQ18" s="101" t="s">
        <v>107</v>
      </c>
      <c r="AR18" s="102" t="s">
        <v>79</v>
      </c>
      <c r="AS18" s="103"/>
      <c r="AT18" s="103" t="s">
        <v>89</v>
      </c>
      <c r="AU18" s="104"/>
      <c r="AV18" s="104"/>
      <c r="AW18" s="110" t="s">
        <v>85</v>
      </c>
      <c r="AX18" s="103" t="s">
        <v>85</v>
      </c>
      <c r="AY18" s="104"/>
      <c r="AZ18" s="103"/>
      <c r="BA18" s="103"/>
      <c r="BB18" s="105"/>
      <c r="BC18" s="104"/>
      <c r="BD18" s="106"/>
      <c r="BE18" s="111"/>
      <c r="BF18" s="108" t="e">
        <f aca="false">VLOOKUP($A18,#REF!, 34, FALSE())</f>
        <v>#VALUE!</v>
      </c>
      <c r="BG18" s="418" t="e">
        <f aca="false">VLOOKUP($A18,#REF!, 22, FALSE())</f>
        <v>#VALUE!</v>
      </c>
      <c r="BH18" s="109"/>
    </row>
    <row r="19" customFormat="false" ht="12.75" hidden="false" customHeight="true" outlineLevel="0" collapsed="false">
      <c r="A19" s="86" t="s">
        <v>108</v>
      </c>
      <c r="B19" s="86" t="e">
        <f aca="false">VLOOKUP($A19,#REF!, 34, FALSE())</f>
        <v>#VALUE!</v>
      </c>
      <c r="C19" s="87" t="str">
        <f aca="false">CONCATENATE("unused_",A19)</f>
        <v>unused_BATT_OC</v>
      </c>
      <c r="D19" s="88" t="e">
        <f aca="false">IF(LEN(VLOOKUP($A19,#REF!,8,FALSE())),LEFT(VLOOKUP($A19,#REF!,8,FALSE()),LEN(VLOOKUP($A19,#REF!,8,FALSE()))-2),"")</f>
        <v>#VALUE!</v>
      </c>
      <c r="E19" s="89" t="e">
        <f aca="false">IF(LEN(VLOOKUP($A19,#REF!,4,FALSE())),IF(INDEX(#REF!,MATCH($A19,#REF!,0),1),LEFT(VLOOKUP($A19,#REF!,4,FALSE()),LEN(VLOOKUP($A19,#REF!,4,FALSE()))-2),CONCATENATE(LEFT(VLOOKUP($A19,#REF!,4,FALSE()),LEN(VLOOKUP($A19,#REF!,4,FALSE()))-2),"*")),"")</f>
        <v>#VALUE!</v>
      </c>
      <c r="F19" s="90" t="e">
        <f aca="false">IF(LEN(VLOOKUP($A19,#REF!,5,FALSE())),IF(INDEX(#REF!,MATCH($A19,#REF!,0),2),LEFT(VLOOKUP($A19,#REF!,5,FALSE()),LEN(VLOOKUP($A19,#REF!,5,FALSE()))-2),CONCATENATE(LEFT(VLOOKUP($A19,#REF!,5,FALSE()),LEN(VLOOKUP($A19,#REF!,5,FALSE()))-2),"*")),"")</f>
        <v>#VALUE!</v>
      </c>
      <c r="G19" s="90" t="e">
        <f aca="false">IF(LEN(VLOOKUP($A19,#REF!,6,FALSE())),IF(INDEX(#REF!,MATCH($A19,#REF!,0),3),LEFT(VLOOKUP($A19,#REF!,6,FALSE()),LEN(VLOOKUP($A19,#REF!,6,FALSE()))-2),CONCATENATE(LEFT(VLOOKUP($A19,#REF!,6,FALSE()),LEN(VLOOKUP($A19,#REF!,6,FALSE()))-2),"*")),"")</f>
        <v>#VALUE!</v>
      </c>
      <c r="H19" s="91" t="e">
        <f aca="false">IF(LEN(VLOOKUP($A19,#REF!,7,FALSE())),IF(INDEX(#REF!,MATCH($A19,#REF!,0),4),LEFT(VLOOKUP($A19,#REF!,7,FALSE()),LEN(VLOOKUP($A19,#REF!,7,FALSE()))-2),CONCATENATE(LEFT(VLOOKUP($A19,#REF!,7,FALSE()),LEN(VLOOKUP($A19,#REF!,7,FALSE()))-2),"*")),"")</f>
        <v>#VALUE!</v>
      </c>
      <c r="I19" s="92" t="e">
        <f aca="false">IF(LEN(VLOOKUP($A19,#REF!,8,FALSE())),UPPER(RIGHT(VLOOKUP($A19,#REF!,8,FALSE()), 1)),"")</f>
        <v>#VALUE!</v>
      </c>
      <c r="J19" s="90" t="e">
        <f aca="false">IF(LEN(VLOOKUP($A19,#REF!,4,FALSE())),UPPER(RIGHT(VLOOKUP($A19,#REF!,4,FALSE()), 1)),"")</f>
        <v>#VALUE!</v>
      </c>
      <c r="K19" s="90" t="e">
        <f aca="false">IF(LEN(VLOOKUP($A19,#REF!,5,FALSE())),UPPER(RIGHT(VLOOKUP($A19,#REF!,5,FALSE()), 1)),"")</f>
        <v>#VALUE!</v>
      </c>
      <c r="L19" s="90" t="e">
        <f aca="false">IF(LEN(VLOOKUP($A19,#REF!,6,FALSE())),UPPER(RIGHT(VLOOKUP($A19,#REF!,6,FALSE()), 1)),"")</f>
        <v>#VALUE!</v>
      </c>
      <c r="M19" s="91" t="e">
        <f aca="false">IF(LEN(VLOOKUP($A19,#REF!,7,FALSE())),UPPER(RIGHT(VLOOKUP($A19,#REF!,7,FALSE()), 1)),"")</f>
        <v>#VALUE!</v>
      </c>
      <c r="N19" s="86" t="s">
        <v>91</v>
      </c>
      <c r="O19" s="86" t="e">
        <f aca="false">IF(F19="","RSVD1")</f>
        <v>#VALUE!</v>
      </c>
      <c r="P19" s="86" t="e">
        <f aca="false">IF(G19="","RSVD2")</f>
        <v>#VALUE!</v>
      </c>
      <c r="Q19" s="86" t="e">
        <f aca="false">IF(H19="","RSVD3")</f>
        <v>#VALUE!</v>
      </c>
      <c r="R19" s="86" t="s">
        <v>83</v>
      </c>
      <c r="S19" s="100" t="e">
        <f aca="false">HLOOKUP("Device Tree Pin Name",#REF!,MATCH($A19,#REF!,0),FALSE())</f>
        <v>#VALUE!</v>
      </c>
      <c r="T19" s="95" t="e">
        <f aca="false">HLOOKUP("power rail",#REF!,MATCH($A19,#REF!,0),FALSE())</f>
        <v>#VALUE!</v>
      </c>
      <c r="U19" s="96" t="e">
        <f aca="false">HLOOKUP("Wake Capable",#REF!,MATCH($A19,#REF!,0),FALSE())</f>
        <v>#VALUE!</v>
      </c>
      <c r="V19" s="96" t="e">
        <f aca="false">HLOOKUP("Strap",#REF!,MATCH($A19,#REF!,0),FALSE())</f>
        <v>#VALUE!</v>
      </c>
      <c r="W19" s="96" t="e">
        <f aca="false">HLOOKUP("GTE",#REF!,MATCH($A19,#REF!,0),FALSE())</f>
        <v>#VALUE!</v>
      </c>
      <c r="X19" s="96" t="e">
        <f aca="false">HLOOKUP("DPD_Control",#REF!,MATCH($A19,#REF!,0),FALSE())</f>
        <v>#VALUE!</v>
      </c>
      <c r="Y19" s="96" t="e">
        <f aca="false">HLOOKUP("DPD_Group",#REF!,MATCH($A19,#REF!,0),FALSE())</f>
        <v>#VALUE!</v>
      </c>
      <c r="Z19" s="95" t="e">
        <f aca="false">HLOOKUP("Pad Category",#REF!,MATCH($A19,#REF!,0),FALSE())</f>
        <v>#VALUE!</v>
      </c>
      <c r="AA19" s="95" t="e">
        <f aca="false">HLOOKUP("Pad type",#REF!,MATCH($A19,#REF!,0),FALSE())</f>
        <v>#VALUE!</v>
      </c>
      <c r="AB19" s="95" t="e">
        <f aca="false">HLOOKUP("Pull Strength",#REF!,MATCH($A19,#REF!,0),FALSE())</f>
        <v>#VALUE!</v>
      </c>
      <c r="AC19" s="95" t="e">
        <f aca="false">HLOOKUP("POR Pin State",#REF!,MATCH($A19,#REF!,0),FALSE())</f>
        <v>#VALUE!</v>
      </c>
      <c r="AD19" s="95" t="str">
        <f aca="false">IF(OR($AQ19="",$AQ19=$C19),$R19,IF($AQ19=$D19,SUBSTITUTE(SUBSTITUTE($AQ19,"GPIO3_","GPIO_"),".0",""),IF($AQ19=$E19,$N19,IF($AQ19=$F19,$O19,IF($AQ19=$G19,$P19,IF($AQ19=$H19,$Q19,"INVALID"))))))</f>
        <v>RSVD1</v>
      </c>
      <c r="AE19" s="97"/>
      <c r="AF19" s="98" t="str">
        <f aca="false">IF(AND(OR($AS19="Int PU",$AS19="Int PD"),OR(AND($AZ19&lt;&gt;"",$AZ19&lt;&gt;"0"),AND($BA19&lt;&gt;"",$BA19&lt;&gt;"0"))),"INVALID",IF(OR($AQ19=$C19,$AS19="Int PD"),"PULL_DOWN",IF(OR($AS19="Int PU",AND($AE19="YES",OR($AZ19="",$AZ19="0"),OR($BA19="",$BA19="0"),OR($AR19="Input",$AR19="Bidirectional"))),"PULL_UP","NORMAL")))</f>
        <v>PULL_DOWN</v>
      </c>
      <c r="AG19" s="98" t="str">
        <f aca="false">IF($AR19="Input", "TRISTATE", IF($AS19="Z","TRISTATE",IF($AQ19=$C19,"TRISTATE","NORMAL")))</f>
        <v>TRISTATE</v>
      </c>
      <c r="AH19" s="98" t="str">
        <f aca="false">IF(OR($AQ19=$C19,$AR19="Output"),"DISABLE","ENABLE")</f>
        <v>DISABLE</v>
      </c>
      <c r="AI19" s="112" t="e">
        <f aca="false">IF($AT19&lt;&gt;$G19,"N/A",IF($AV19="Drive 1", "1", IF($AV19="Drive 0", "0", "")))</f>
        <v>#VALUE!</v>
      </c>
      <c r="AJ19" s="99" t="b">
        <f aca="false">TRUE()</f>
        <v>1</v>
      </c>
      <c r="AK19" s="99" t="b">
        <f aca="false">TRUE()</f>
        <v>1</v>
      </c>
      <c r="AL19" s="99" t="b">
        <f aca="false">TRUE()</f>
        <v>1</v>
      </c>
      <c r="AM19" s="99" t="b">
        <f aca="false">TRUE()</f>
        <v>1</v>
      </c>
      <c r="AN19" s="99" t="b">
        <f aca="false">TRUE()</f>
        <v>1</v>
      </c>
      <c r="AO19" s="99" t="b">
        <f aca="false">TRUE()</f>
        <v>1</v>
      </c>
      <c r="AP19" s="100" t="str">
        <f aca="false">IF(AND($AJ19:$AO19), "VALID", "INVALID")</f>
        <v>VALID</v>
      </c>
      <c r="AQ19" s="101" t="s">
        <v>109</v>
      </c>
      <c r="AR19" s="102" t="s">
        <v>79</v>
      </c>
      <c r="AS19" s="103"/>
      <c r="AT19" s="103" t="s">
        <v>89</v>
      </c>
      <c r="AU19" s="104"/>
      <c r="AV19" s="104"/>
      <c r="AW19" s="110" t="s">
        <v>85</v>
      </c>
      <c r="AX19" s="103" t="s">
        <v>85</v>
      </c>
      <c r="AY19" s="104"/>
      <c r="AZ19" s="103"/>
      <c r="BA19" s="103"/>
      <c r="BB19" s="105"/>
      <c r="BC19" s="104"/>
      <c r="BD19" s="106"/>
      <c r="BE19" s="111"/>
      <c r="BF19" s="108" t="e">
        <f aca="false">VLOOKUP($A19,#REF!, 34, FALSE())</f>
        <v>#VALUE!</v>
      </c>
      <c r="BG19" s="418" t="e">
        <f aca="false">VLOOKUP($A19,#REF!, 22, FALSE())</f>
        <v>#VALUE!</v>
      </c>
      <c r="BH19" s="109"/>
    </row>
    <row r="20" customFormat="false" ht="12.75" hidden="false" customHeight="true" outlineLevel="0" collapsed="false">
      <c r="A20" s="86" t="s">
        <v>110</v>
      </c>
      <c r="B20" s="86" t="e">
        <f aca="false">VLOOKUP($A20,#REF!, 34, FALSE())</f>
        <v>#VALUE!</v>
      </c>
      <c r="C20" s="87" t="str">
        <f aca="false">CONCATENATE("unused_",A20)</f>
        <v>unused_BOOTV_CTL_N</v>
      </c>
      <c r="D20" s="88" t="e">
        <f aca="false">IF(LEN(VLOOKUP($A20,#REF!,8,FALSE())),LEFT(VLOOKUP($A20,#REF!,8,FALSE()),LEN(VLOOKUP($A20,#REF!,8,FALSE()))-2),"")</f>
        <v>#VALUE!</v>
      </c>
      <c r="E20" s="89" t="e">
        <f aca="false">IF(LEN(VLOOKUP($A20,#REF!,4,FALSE())),IF(INDEX(#REF!,MATCH($A20,#REF!,0),1),LEFT(VLOOKUP($A20,#REF!,4,FALSE()),LEN(VLOOKUP($A20,#REF!,4,FALSE()))-2),CONCATENATE(LEFT(VLOOKUP($A20,#REF!,4,FALSE()),LEN(VLOOKUP($A20,#REF!,4,FALSE()))-2),"*")),"")</f>
        <v>#VALUE!</v>
      </c>
      <c r="F20" s="90" t="e">
        <f aca="false">IF(LEN(VLOOKUP($A20,#REF!,5,FALSE())),IF(INDEX(#REF!,MATCH($A20,#REF!,0),2),LEFT(VLOOKUP($A20,#REF!,5,FALSE()),LEN(VLOOKUP($A20,#REF!,5,FALSE()))-2),CONCATENATE(LEFT(VLOOKUP($A20,#REF!,5,FALSE()),LEN(VLOOKUP($A20,#REF!,5,FALSE()))-2),"*")),"")</f>
        <v>#VALUE!</v>
      </c>
      <c r="G20" s="90" t="e">
        <f aca="false">IF(LEN(VLOOKUP($A20,#REF!,6,FALSE())),IF(INDEX(#REF!,MATCH($A20,#REF!,0),3),LEFT(VLOOKUP($A20,#REF!,6,FALSE()),LEN(VLOOKUP($A20,#REF!,6,FALSE()))-2),CONCATENATE(LEFT(VLOOKUP($A20,#REF!,6,FALSE()),LEN(VLOOKUP($A20,#REF!,6,FALSE()))-2),"*")),"")</f>
        <v>#VALUE!</v>
      </c>
      <c r="H20" s="91" t="e">
        <f aca="false">IF(LEN(VLOOKUP($A20,#REF!,7,FALSE())),IF(INDEX(#REF!,MATCH($A20,#REF!,0),4),LEFT(VLOOKUP($A20,#REF!,7,FALSE()),LEN(VLOOKUP($A20,#REF!,7,FALSE()))-2),CONCATENATE(LEFT(VLOOKUP($A20,#REF!,7,FALSE()),LEN(VLOOKUP($A20,#REF!,7,FALSE()))-2),"*")),"")</f>
        <v>#VALUE!</v>
      </c>
      <c r="I20" s="92" t="e">
        <f aca="false">IF(LEN(VLOOKUP($A20,#REF!,8,FALSE())),UPPER(RIGHT(VLOOKUP($A20,#REF!,8,FALSE()), 1)),"")</f>
        <v>#VALUE!</v>
      </c>
      <c r="J20" s="90" t="e">
        <f aca="false">IF(LEN(VLOOKUP($A20,#REF!,4,FALSE())),UPPER(RIGHT(VLOOKUP($A20,#REF!,4,FALSE()), 1)),"")</f>
        <v>#VALUE!</v>
      </c>
      <c r="K20" s="90" t="e">
        <f aca="false">IF(LEN(VLOOKUP($A20,#REF!,5,FALSE())),UPPER(RIGHT(VLOOKUP($A20,#REF!,5,FALSE()), 1)),"")</f>
        <v>#VALUE!</v>
      </c>
      <c r="L20" s="90" t="e">
        <f aca="false">IF(LEN(VLOOKUP($A20,#REF!,6,FALSE())),UPPER(RIGHT(VLOOKUP($A20,#REF!,6,FALSE()), 1)),"")</f>
        <v>#VALUE!</v>
      </c>
      <c r="M20" s="91" t="e">
        <f aca="false">IF(LEN(VLOOKUP($A20,#REF!,7,FALSE())),UPPER(RIGHT(VLOOKUP($A20,#REF!,7,FALSE()), 1)),"")</f>
        <v>#VALUE!</v>
      </c>
      <c r="N20" s="86" t="e">
        <f aca="false">IF(E20="","RSVD0")</f>
        <v>#VALUE!</v>
      </c>
      <c r="O20" s="86" t="e">
        <f aca="false">IF(F20="","RSVD1")</f>
        <v>#VALUE!</v>
      </c>
      <c r="P20" s="86" t="e">
        <f aca="false">IF(G20="","RSVD2")</f>
        <v>#VALUE!</v>
      </c>
      <c r="Q20" s="86" t="e">
        <f aca="false">IF(H20="","RSVD3")</f>
        <v>#VALUE!</v>
      </c>
      <c r="R20" s="86" t="s">
        <v>94</v>
      </c>
      <c r="S20" s="100" t="e">
        <f aca="false">HLOOKUP("Device Tree Pin Name",#REF!,MATCH($A20,#REF!,0),FALSE())</f>
        <v>#VALUE!</v>
      </c>
      <c r="T20" s="95" t="e">
        <f aca="false">HLOOKUP("power rail",#REF!,MATCH($A20,#REF!,0),FALSE())</f>
        <v>#VALUE!</v>
      </c>
      <c r="U20" s="96" t="e">
        <f aca="false">HLOOKUP("Wake Capable",#REF!,MATCH($A20,#REF!,0),FALSE())</f>
        <v>#VALUE!</v>
      </c>
      <c r="V20" s="96" t="e">
        <f aca="false">HLOOKUP("Strap",#REF!,MATCH($A20,#REF!,0),FALSE())</f>
        <v>#VALUE!</v>
      </c>
      <c r="W20" s="96" t="e">
        <f aca="false">HLOOKUP("GTE",#REF!,MATCH($A20,#REF!,0),FALSE())</f>
        <v>#VALUE!</v>
      </c>
      <c r="X20" s="96" t="e">
        <f aca="false">HLOOKUP("DPD_Control",#REF!,MATCH($A20,#REF!,0),FALSE())</f>
        <v>#VALUE!</v>
      </c>
      <c r="Y20" s="96" t="e">
        <f aca="false">HLOOKUP("DPD_Group",#REF!,MATCH($A20,#REF!,0),FALSE())</f>
        <v>#VALUE!</v>
      </c>
      <c r="Z20" s="95" t="e">
        <f aca="false">HLOOKUP("Pad Category",#REF!,MATCH($A20,#REF!,0),FALSE())</f>
        <v>#VALUE!</v>
      </c>
      <c r="AA20" s="95" t="e">
        <f aca="false">HLOOKUP("Pad type",#REF!,MATCH($A20,#REF!,0),FALSE())</f>
        <v>#VALUE!</v>
      </c>
      <c r="AB20" s="95" t="e">
        <f aca="false">HLOOKUP("Pull Strength",#REF!,MATCH($A20,#REF!,0),FALSE())</f>
        <v>#VALUE!</v>
      </c>
      <c r="AC20" s="95" t="e">
        <f aca="false">HLOOKUP("POR Pin State",#REF!,MATCH($A20,#REF!,0),FALSE())</f>
        <v>#VALUE!</v>
      </c>
      <c r="AD20" s="95" t="e">
        <f aca="false">IF(OR($AQ20="",$AQ20=$C20),$R20,IF($AQ20=$D20,SUBSTITUTE(SUBSTITUTE($AQ20,"GPIO3_","GPIO_"),".0",""),IF($AQ20=$E20,$N20,IF($AQ20=$F20,$O20,IF($AQ20=$G20,$P20,IF($AQ20=$H20,$Q20,"INVALID"))))))</f>
        <v>#VALUE!</v>
      </c>
      <c r="AE20" s="97"/>
      <c r="AF20" s="98" t="str">
        <f aca="false">IF(AND(OR($AS20="Int PU",$AS20="Int PD"),OR(AND($AZ20&lt;&gt;"",$AZ20&lt;&gt;"0"),AND($BA20&lt;&gt;"",$BA20&lt;&gt;"0"))),"INVALID",IF(OR($AQ20=$C20,$AS20="Int PD"),"PULL_DOWN",IF(OR($AS20="Int PU",AND($AE20="YES",OR($AZ20="",$AZ20="0"),OR($BA20="",$BA20="0"),OR($AR20="Input",$AR20="Bidirectional"))),"PULL_UP","NORMAL")))</f>
        <v>PULL_UP</v>
      </c>
      <c r="AG20" s="98" t="str">
        <f aca="false">IF($AR20="Input", "TRISTATE", IF($AS20="Z","TRISTATE",IF($AQ20=$C20,"TRISTATE","NORMAL")))</f>
        <v>NORMAL</v>
      </c>
      <c r="AH20" s="98" t="str">
        <f aca="false">IF(OR($AQ20=$C20,$AR20="Output"),"DISABLE","ENABLE")</f>
        <v>DISABLE</v>
      </c>
      <c r="AI20" s="112" t="e">
        <f aca="false">IF($AT20&lt;&gt;$G20,"N/A",IF($AV20="Drive 1", "1", IF($AV20="Drive 0", "0", "")))</f>
        <v>#VALUE!</v>
      </c>
      <c r="AJ20" s="99" t="b">
        <f aca="false">TRUE()</f>
        <v>1</v>
      </c>
      <c r="AK20" s="99" t="b">
        <f aca="false">TRUE()</f>
        <v>1</v>
      </c>
      <c r="AL20" s="99" t="b">
        <f aca="false">TRUE()</f>
        <v>1</v>
      </c>
      <c r="AM20" s="99" t="b">
        <f aca="false">TRUE()</f>
        <v>1</v>
      </c>
      <c r="AN20" s="99" t="b">
        <f aca="false">TRUE()</f>
        <v>1</v>
      </c>
      <c r="AO20" s="99" t="b">
        <f aca="false">TRUE()</f>
        <v>1</v>
      </c>
      <c r="AP20" s="100" t="str">
        <f aca="false">IF(AND($AJ20:$AO20), "VALID", "INVALID")</f>
        <v>VALID</v>
      </c>
      <c r="AQ20" s="101" t="s">
        <v>2809</v>
      </c>
      <c r="AR20" s="102" t="s">
        <v>2744</v>
      </c>
      <c r="AS20" s="103" t="s">
        <v>2805</v>
      </c>
      <c r="AT20" s="104"/>
      <c r="AU20" s="104"/>
      <c r="AV20" s="104"/>
      <c r="AW20" s="110" t="s">
        <v>85</v>
      </c>
      <c r="AX20" s="103" t="s">
        <v>85</v>
      </c>
      <c r="AY20" s="104"/>
      <c r="AZ20" s="103"/>
      <c r="BA20" s="103"/>
      <c r="BB20" s="105"/>
      <c r="BC20" s="104"/>
      <c r="BD20" s="106" t="s">
        <v>7887</v>
      </c>
      <c r="BE20" s="16" t="s">
        <v>3</v>
      </c>
      <c r="BF20" s="108" t="e">
        <f aca="false">VLOOKUP($A20,#REF!, 34, FALSE())</f>
        <v>#VALUE!</v>
      </c>
      <c r="BG20" s="418" t="e">
        <f aca="false">VLOOKUP($A20,#REF!, 22, FALSE())</f>
        <v>#VALUE!</v>
      </c>
      <c r="BH20" s="109"/>
    </row>
    <row r="21" customFormat="false" ht="12.75" hidden="false" customHeight="true" outlineLevel="0" collapsed="false">
      <c r="A21" s="86" t="s">
        <v>112</v>
      </c>
      <c r="B21" s="86" t="e">
        <f aca="false">VLOOKUP($A21,#REF!, 34, FALSE())</f>
        <v>#VALUE!</v>
      </c>
      <c r="C21" s="87" t="str">
        <f aca="false">CONCATENATE("unused_",A21)</f>
        <v>unused_CLK_32K_IN</v>
      </c>
      <c r="D21" s="88" t="e">
        <f aca="false">IF(LEN(VLOOKUP($A21,#REF!,8,FALSE())),LEFT(VLOOKUP($A21,#REF!,8,FALSE()),LEN(VLOOKUP($A21,#REF!,8,FALSE()))-2),"")</f>
        <v>#VALUE!</v>
      </c>
      <c r="E21" s="89" t="e">
        <f aca="false">IF(LEN(VLOOKUP($A21,#REF!,4,FALSE())),IF(INDEX(#REF!,MATCH($A21,#REF!,0),1),LEFT(VLOOKUP($A21,#REF!,4,FALSE()),LEN(VLOOKUP($A21,#REF!,4,FALSE()))-2),CONCATENATE(LEFT(VLOOKUP($A21,#REF!,4,FALSE()),LEN(VLOOKUP($A21,#REF!,4,FALSE()))-2),"*")),"")</f>
        <v>#VALUE!</v>
      </c>
      <c r="F21" s="90" t="e">
        <f aca="false">IF(LEN(VLOOKUP($A21,#REF!,5,FALSE())),IF(INDEX(#REF!,MATCH($A21,#REF!,0),2),LEFT(VLOOKUP($A21,#REF!,5,FALSE()),LEN(VLOOKUP($A21,#REF!,5,FALSE()))-2),CONCATENATE(LEFT(VLOOKUP($A21,#REF!,5,FALSE()),LEN(VLOOKUP($A21,#REF!,5,FALSE()))-2),"*")),"")</f>
        <v>#VALUE!</v>
      </c>
      <c r="G21" s="90" t="e">
        <f aca="false">IF(LEN(VLOOKUP($A21,#REF!,6,FALSE())),IF(INDEX(#REF!,MATCH($A21,#REF!,0),3),LEFT(VLOOKUP($A21,#REF!,6,FALSE()),LEN(VLOOKUP($A21,#REF!,6,FALSE()))-2),CONCATENATE(LEFT(VLOOKUP($A21,#REF!,6,FALSE()),LEN(VLOOKUP($A21,#REF!,6,FALSE()))-2),"*")),"")</f>
        <v>#VALUE!</v>
      </c>
      <c r="H21" s="91" t="e">
        <f aca="false">IF(LEN(VLOOKUP($A21,#REF!,7,FALSE())),IF(INDEX(#REF!,MATCH($A21,#REF!,0),4),LEFT(VLOOKUP($A21,#REF!,7,FALSE()),LEN(VLOOKUP($A21,#REF!,7,FALSE()))-2),CONCATENATE(LEFT(VLOOKUP($A21,#REF!,7,FALSE()),LEN(VLOOKUP($A21,#REF!,7,FALSE()))-2),"*")),"")</f>
        <v>#VALUE!</v>
      </c>
      <c r="I21" s="92" t="e">
        <f aca="false">IF(LEN(VLOOKUP($A21,#REF!,8,FALSE())),UPPER(RIGHT(VLOOKUP($A21,#REF!,8,FALSE()), 1)),"")</f>
        <v>#VALUE!</v>
      </c>
      <c r="J21" s="90" t="e">
        <f aca="false">IF(LEN(VLOOKUP($A21,#REF!,4,FALSE())),UPPER(RIGHT(VLOOKUP($A21,#REF!,4,FALSE()), 1)),"")</f>
        <v>#VALUE!</v>
      </c>
      <c r="K21" s="90" t="e">
        <f aca="false">IF(LEN(VLOOKUP($A21,#REF!,5,FALSE())),UPPER(RIGHT(VLOOKUP($A21,#REF!,5,FALSE()), 1)),"")</f>
        <v>#VALUE!</v>
      </c>
      <c r="L21" s="90" t="e">
        <f aca="false">IF(LEN(VLOOKUP($A21,#REF!,6,FALSE())),UPPER(RIGHT(VLOOKUP($A21,#REF!,6,FALSE()), 1)),"")</f>
        <v>#VALUE!</v>
      </c>
      <c r="M21" s="91" t="e">
        <f aca="false">IF(LEN(VLOOKUP($A21,#REF!,7,FALSE())),UPPER(RIGHT(VLOOKUP($A21,#REF!,7,FALSE()), 1)),"")</f>
        <v>#VALUE!</v>
      </c>
      <c r="N21" s="93"/>
      <c r="O21" s="93"/>
      <c r="P21" s="93"/>
      <c r="Q21" s="93"/>
      <c r="R21" s="93"/>
      <c r="S21" s="100" t="e">
        <f aca="false">HLOOKUP("Device Tree Pin Name",#REF!,MATCH($A21,#REF!,0),FALSE())</f>
        <v>#VALUE!</v>
      </c>
      <c r="T21" s="95" t="e">
        <f aca="false">HLOOKUP("power rail",#REF!,MATCH($A21,#REF!,0),FALSE())</f>
        <v>#VALUE!</v>
      </c>
      <c r="U21" s="96" t="e">
        <f aca="false">HLOOKUP("Wake Capable",#REF!,MATCH($A21,#REF!,0),FALSE())</f>
        <v>#VALUE!</v>
      </c>
      <c r="V21" s="96" t="e">
        <f aca="false">HLOOKUP("Strap",#REF!,MATCH($A21,#REF!,0),FALSE())</f>
        <v>#VALUE!</v>
      </c>
      <c r="W21" s="96" t="e">
        <f aca="false">HLOOKUP("GTE",#REF!,MATCH($A21,#REF!,0),FALSE())</f>
        <v>#VALUE!</v>
      </c>
      <c r="X21" s="96" t="e">
        <f aca="false">HLOOKUP("DPD_Control",#REF!,MATCH($A21,#REF!,0),FALSE())</f>
        <v>#VALUE!</v>
      </c>
      <c r="Y21" s="96" t="e">
        <f aca="false">HLOOKUP("DPD_Group",#REF!,MATCH($A21,#REF!,0),FALSE())</f>
        <v>#VALUE!</v>
      </c>
      <c r="Z21" s="95" t="e">
        <f aca="false">HLOOKUP("Pad Category",#REF!,MATCH($A21,#REF!,0),FALSE())</f>
        <v>#VALUE!</v>
      </c>
      <c r="AA21" s="95" t="e">
        <f aca="false">HLOOKUP("Pad type",#REF!,MATCH($A21,#REF!,0),FALSE())</f>
        <v>#VALUE!</v>
      </c>
      <c r="AB21" s="95" t="e">
        <f aca="false">HLOOKUP("Pull Strength",#REF!,MATCH($A21,#REF!,0),FALSE())</f>
        <v>#VALUE!</v>
      </c>
      <c r="AC21" s="95" t="e">
        <f aca="false">HLOOKUP("POR Pin State",#REF!,MATCH($A21,#REF!,0),FALSE())</f>
        <v>#VALUE!</v>
      </c>
      <c r="AD21" s="97"/>
      <c r="AE21" s="97"/>
      <c r="AF21" s="98" t="str">
        <f aca="false">IF(AND(OR($AS21="Int PU",$AS21="Int PD"),OR(AND($AZ21&lt;&gt;"",$AZ21&lt;&gt;"0"),AND($BA21&lt;&gt;"",$BA21&lt;&gt;"0"))),"INVALID",IF(OR($AQ21=$C21,$AS21="Int PD"),"PULL_DOWN",IF(OR($AS21="Int PU",AND($AE21="YES",OR($AZ21="",$AZ21="0"),OR($BA21="",$BA21="0"),OR($AR21="Input",$AR21="Bidirectional"))),"PULL_UP","NORMAL")))</f>
        <v>NORMAL</v>
      </c>
      <c r="AG21" s="98" t="str">
        <f aca="false">IF($AR21="Input", "TRISTATE", IF($AS21="Z","TRISTATE",IF($AQ21=$C21,"TRISTATE","NORMAL")))</f>
        <v>TRISTATE</v>
      </c>
      <c r="AH21" s="98" t="str">
        <f aca="false">IF(OR($AQ21=$C21,$AR21="Output"),"DISABLE","ENABLE")</f>
        <v>ENABLE</v>
      </c>
      <c r="AI21" s="97"/>
      <c r="AJ21" s="99" t="b">
        <f aca="false">TRUE()</f>
        <v>1</v>
      </c>
      <c r="AK21" s="99" t="b">
        <f aca="false">TRUE()</f>
        <v>1</v>
      </c>
      <c r="AL21" s="99" t="b">
        <f aca="false">TRUE()</f>
        <v>1</v>
      </c>
      <c r="AM21" s="99" t="b">
        <f aca="false">TRUE()</f>
        <v>1</v>
      </c>
      <c r="AN21" s="99" t="b">
        <f aca="false">TRUE()</f>
        <v>1</v>
      </c>
      <c r="AO21" s="99" t="b">
        <f aca="false">TRUE()</f>
        <v>1</v>
      </c>
      <c r="AP21" s="100" t="str">
        <f aca="false">IF(AND($AJ21:$AO21), "VALID", "INVALID")</f>
        <v>VALID</v>
      </c>
      <c r="AQ21" s="101" t="s">
        <v>112</v>
      </c>
      <c r="AR21" s="102" t="s">
        <v>2736</v>
      </c>
      <c r="AS21" s="103"/>
      <c r="AT21" s="104"/>
      <c r="AU21" s="104"/>
      <c r="AV21" s="104"/>
      <c r="AW21" s="110" t="s">
        <v>85</v>
      </c>
      <c r="AX21" s="103" t="s">
        <v>85</v>
      </c>
      <c r="AY21" s="104"/>
      <c r="AZ21" s="103"/>
      <c r="BA21" s="103"/>
      <c r="BB21" s="105"/>
      <c r="BC21" s="104"/>
      <c r="BD21" s="106" t="s">
        <v>7888</v>
      </c>
      <c r="BE21" s="111" t="s">
        <v>112</v>
      </c>
      <c r="BF21" s="108" t="e">
        <f aca="false">VLOOKUP($A21,#REF!, 34, FALSE())</f>
        <v>#VALUE!</v>
      </c>
      <c r="BG21" s="418" t="e">
        <f aca="false">VLOOKUP($A21,#REF!, 22, FALSE())</f>
        <v>#VALUE!</v>
      </c>
      <c r="BH21" s="109"/>
    </row>
    <row r="22" customFormat="false" ht="12.75" hidden="false" customHeight="true" outlineLevel="0" collapsed="false">
      <c r="A22" s="86" t="s">
        <v>114</v>
      </c>
      <c r="B22" s="86" t="e">
        <f aca="false">VLOOKUP($A22,#REF!, 34, FALSE())</f>
        <v>#VALUE!</v>
      </c>
      <c r="C22" s="87" t="str">
        <f aca="false">CONCATENATE("unused_",A22)</f>
        <v>unused_POWER_ON</v>
      </c>
      <c r="D22" s="88" t="e">
        <f aca="false">IF(LEN(VLOOKUP($A22,#REF!,8,FALSE())),LEFT(VLOOKUP($A22,#REF!,8,FALSE()),LEN(VLOOKUP($A22,#REF!,8,FALSE()))-2),"")</f>
        <v>#VALUE!</v>
      </c>
      <c r="E22" s="89" t="e">
        <f aca="false">IF(LEN(VLOOKUP($A22,#REF!,4,FALSE())),IF(INDEX(#REF!,MATCH($A22,#REF!,0),1),LEFT(VLOOKUP($A22,#REF!,4,FALSE()),LEN(VLOOKUP($A22,#REF!,4,FALSE()))-2),CONCATENATE(LEFT(VLOOKUP($A22,#REF!,4,FALSE()),LEN(VLOOKUP($A22,#REF!,4,FALSE()))-2),"*")),"")</f>
        <v>#VALUE!</v>
      </c>
      <c r="F22" s="90" t="e">
        <f aca="false">IF(LEN(VLOOKUP($A22,#REF!,5,FALSE())),IF(INDEX(#REF!,MATCH($A22,#REF!,0),2),LEFT(VLOOKUP($A22,#REF!,5,FALSE()),LEN(VLOOKUP($A22,#REF!,5,FALSE()))-2),CONCATENATE(LEFT(VLOOKUP($A22,#REF!,5,FALSE()),LEN(VLOOKUP($A22,#REF!,5,FALSE()))-2),"*")),"")</f>
        <v>#VALUE!</v>
      </c>
      <c r="G22" s="90" t="e">
        <f aca="false">IF(LEN(VLOOKUP($A22,#REF!,6,FALSE())),IF(INDEX(#REF!,MATCH($A22,#REF!,0),3),LEFT(VLOOKUP($A22,#REF!,6,FALSE()),LEN(VLOOKUP($A22,#REF!,6,FALSE()))-2),CONCATENATE(LEFT(VLOOKUP($A22,#REF!,6,FALSE()),LEN(VLOOKUP($A22,#REF!,6,FALSE()))-2),"*")),"")</f>
        <v>#VALUE!</v>
      </c>
      <c r="H22" s="91" t="e">
        <f aca="false">IF(LEN(VLOOKUP($A22,#REF!,7,FALSE())),IF(INDEX(#REF!,MATCH($A22,#REF!,0),4),LEFT(VLOOKUP($A22,#REF!,7,FALSE()),LEN(VLOOKUP($A22,#REF!,7,FALSE()))-2),CONCATENATE(LEFT(VLOOKUP($A22,#REF!,7,FALSE()),LEN(VLOOKUP($A22,#REF!,7,FALSE()))-2),"*")),"")</f>
        <v>#VALUE!</v>
      </c>
      <c r="I22" s="92" t="e">
        <f aca="false">IF(LEN(VLOOKUP($A22,#REF!,8,FALSE())),UPPER(RIGHT(VLOOKUP($A22,#REF!,8,FALSE()), 1)),"")</f>
        <v>#VALUE!</v>
      </c>
      <c r="J22" s="90" t="e">
        <f aca="false">IF(LEN(VLOOKUP($A22,#REF!,4,FALSE())),UPPER(RIGHT(VLOOKUP($A22,#REF!,4,FALSE()), 1)),"")</f>
        <v>#VALUE!</v>
      </c>
      <c r="K22" s="90" t="e">
        <f aca="false">IF(LEN(VLOOKUP($A22,#REF!,5,FALSE())),UPPER(RIGHT(VLOOKUP($A22,#REF!,5,FALSE()), 1)),"")</f>
        <v>#VALUE!</v>
      </c>
      <c r="L22" s="90" t="e">
        <f aca="false">IF(LEN(VLOOKUP($A22,#REF!,6,FALSE())),UPPER(RIGHT(VLOOKUP($A22,#REF!,6,FALSE()), 1)),"")</f>
        <v>#VALUE!</v>
      </c>
      <c r="M22" s="91" t="e">
        <f aca="false">IF(LEN(VLOOKUP($A22,#REF!,7,FALSE())),UPPER(RIGHT(VLOOKUP($A22,#REF!,7,FALSE()), 1)),"")</f>
        <v>#VALUE!</v>
      </c>
      <c r="N22" s="86" t="e">
        <f aca="false">IF(E22="","RSVD0")</f>
        <v>#VALUE!</v>
      </c>
      <c r="O22" s="86" t="e">
        <f aca="false">IF(F22="","RSVD1")</f>
        <v>#VALUE!</v>
      </c>
      <c r="P22" s="86" t="e">
        <f aca="false">IF(G22="","RSVD2")</f>
        <v>#VALUE!</v>
      </c>
      <c r="Q22" s="86" t="e">
        <f aca="false">IF(H22="","RSVD3")</f>
        <v>#VALUE!</v>
      </c>
      <c r="R22" s="86" t="s">
        <v>94</v>
      </c>
      <c r="S22" s="100" t="e">
        <f aca="false">HLOOKUP("Device Tree Pin Name",#REF!,MATCH($A22,#REF!,0),FALSE())</f>
        <v>#VALUE!</v>
      </c>
      <c r="T22" s="95" t="e">
        <f aca="false">HLOOKUP("power rail",#REF!,MATCH($A22,#REF!,0),FALSE())</f>
        <v>#VALUE!</v>
      </c>
      <c r="U22" s="96" t="e">
        <f aca="false">HLOOKUP("Wake Capable",#REF!,MATCH($A22,#REF!,0),FALSE())</f>
        <v>#VALUE!</v>
      </c>
      <c r="V22" s="96" t="e">
        <f aca="false">HLOOKUP("Strap",#REF!,MATCH($A22,#REF!,0),FALSE())</f>
        <v>#VALUE!</v>
      </c>
      <c r="W22" s="96" t="e">
        <f aca="false">HLOOKUP("GTE",#REF!,MATCH($A22,#REF!,0),FALSE())</f>
        <v>#VALUE!</v>
      </c>
      <c r="X22" s="96" t="e">
        <f aca="false">HLOOKUP("DPD_Control",#REF!,MATCH($A22,#REF!,0),FALSE())</f>
        <v>#VALUE!</v>
      </c>
      <c r="Y22" s="96" t="e">
        <f aca="false">HLOOKUP("DPD_Group",#REF!,MATCH($A22,#REF!,0),FALSE())</f>
        <v>#VALUE!</v>
      </c>
      <c r="Z22" s="95" t="e">
        <f aca="false">HLOOKUP("Pad Category",#REF!,MATCH($A22,#REF!,0),FALSE())</f>
        <v>#VALUE!</v>
      </c>
      <c r="AA22" s="95" t="e">
        <f aca="false">HLOOKUP("Pad type",#REF!,MATCH($A22,#REF!,0),FALSE())</f>
        <v>#VALUE!</v>
      </c>
      <c r="AB22" s="95" t="e">
        <f aca="false">HLOOKUP("Pull Strength",#REF!,MATCH($A22,#REF!,0),FALSE())</f>
        <v>#VALUE!</v>
      </c>
      <c r="AC22" s="95" t="e">
        <f aca="false">HLOOKUP("POR Pin State",#REF!,MATCH($A22,#REF!,0),FALSE())</f>
        <v>#VALUE!</v>
      </c>
      <c r="AD22" s="95" t="e">
        <f aca="false">IF(OR($AQ22="",$AQ22=$C22),$R22,IF($AQ22=$D22,SUBSTITUTE(SUBSTITUTE($AQ22,"GPIO3_","GPIO_"),".0",""),IF($AQ22=$E22,$N22,IF($AQ22=$F22,$O22,IF($AQ22=$G22,$P22,IF($AQ22=$H22,$Q22,"INVALID"))))))</f>
        <v>#VALUE!</v>
      </c>
      <c r="AE22" s="97"/>
      <c r="AF22" s="98" t="str">
        <f aca="false">IF(AND(OR($AS22="Int PU",$AS22="Int PD"),OR(AND($AZ22&lt;&gt;"",$AZ22&lt;&gt;"0"),AND($BA22&lt;&gt;"",$BA22&lt;&gt;"0"))),"INVALID",IF(OR($AQ22=$C22,$AS22="Int PD"),"PULL_DOWN",IF(OR($AS22="Int PU",AND($AE22="YES",OR($AZ22="",$AZ22="0"),OR($BA22="",$BA22="0"),OR($AR22="Input",$AR22="Bidirectional"))),"PULL_UP","NORMAL")))</f>
        <v>PULL_UP</v>
      </c>
      <c r="AG22" s="98" t="str">
        <f aca="false">IF($AR22="Input", "TRISTATE", IF($AS22="Z","TRISTATE",IF($AQ22=$C22,"TRISTATE","NORMAL")))</f>
        <v>TRISTATE</v>
      </c>
      <c r="AH22" s="98" t="str">
        <f aca="false">IF(OR($AQ22=$C22,$AR22="Output"),"DISABLE","ENABLE")</f>
        <v>ENABLE</v>
      </c>
      <c r="AI22" s="112" t="e">
        <f aca="false">IF($AT22&lt;&gt;$G22,"N/A",IF($AV22="Drive 1", "1", IF($AV22="Drive 0", "0", "")))</f>
        <v>#VALUE!</v>
      </c>
      <c r="AJ22" s="99" t="b">
        <f aca="false">TRUE()</f>
        <v>1</v>
      </c>
      <c r="AK22" s="99" t="b">
        <f aca="false">TRUE()</f>
        <v>1</v>
      </c>
      <c r="AL22" s="99" t="b">
        <f aca="false">TRUE()</f>
        <v>1</v>
      </c>
      <c r="AM22" s="99" t="b">
        <f aca="false">TRUE()</f>
        <v>1</v>
      </c>
      <c r="AN22" s="99" t="b">
        <f aca="false">TRUE()</f>
        <v>1</v>
      </c>
      <c r="AO22" s="99" t="b">
        <f aca="false">TRUE()</f>
        <v>1</v>
      </c>
      <c r="AP22" s="100" t="str">
        <f aca="false">IF(AND($AJ22:$AO22), "VALID", "INVALID")</f>
        <v>VALID</v>
      </c>
      <c r="AQ22" s="101" t="s">
        <v>2820</v>
      </c>
      <c r="AR22" s="102" t="s">
        <v>2736</v>
      </c>
      <c r="AS22" s="103" t="s">
        <v>2805</v>
      </c>
      <c r="AT22" s="103" t="s">
        <v>89</v>
      </c>
      <c r="AU22" s="104"/>
      <c r="AV22" s="104"/>
      <c r="AW22" s="110" t="s">
        <v>85</v>
      </c>
      <c r="AX22" s="103" t="s">
        <v>85</v>
      </c>
      <c r="AY22" s="104"/>
      <c r="AZ22" s="103"/>
      <c r="BA22" s="103"/>
      <c r="BB22" s="105"/>
      <c r="BC22" s="104"/>
      <c r="BD22" s="106" t="s">
        <v>7889</v>
      </c>
      <c r="BE22" s="16" t="s">
        <v>3</v>
      </c>
      <c r="BF22" s="108" t="e">
        <f aca="false">VLOOKUP($A22,#REF!, 34, FALSE())</f>
        <v>#VALUE!</v>
      </c>
      <c r="BG22" s="418" t="e">
        <f aca="false">VLOOKUP($A22,#REF!, 22, FALSE())</f>
        <v>#VALUE!</v>
      </c>
      <c r="BH22" s="109"/>
    </row>
    <row r="23" customFormat="false" ht="12.75" hidden="false" customHeight="true" outlineLevel="0" collapsed="false">
      <c r="A23" s="86" t="s">
        <v>116</v>
      </c>
      <c r="B23" s="86" t="e">
        <f aca="false">VLOOKUP($A23,#REF!, 34, FALSE())</f>
        <v>#VALUE!</v>
      </c>
      <c r="C23" s="87" t="str">
        <f aca="false">CONCATENATE("unused_",A23)</f>
        <v>unused_HDMI_CEC</v>
      </c>
      <c r="D23" s="88" t="e">
        <f aca="false">IF(LEN(VLOOKUP($A23,#REF!,8,FALSE())),LEFT(VLOOKUP($A23,#REF!,8,FALSE()),LEN(VLOOKUP($A23,#REF!,8,FALSE()))-2),"")</f>
        <v>#VALUE!</v>
      </c>
      <c r="E23" s="89" t="e">
        <f aca="false">IF(LEN(VLOOKUP($A23,#REF!,4,FALSE())),IF(INDEX(#REF!,MATCH($A23,#REF!,0),1),LEFT(VLOOKUP($A23,#REF!,4,FALSE()),LEN(VLOOKUP($A23,#REF!,4,FALSE()))-2),CONCATENATE(LEFT(VLOOKUP($A23,#REF!,4,FALSE()),LEN(VLOOKUP($A23,#REF!,4,FALSE()))-2),"*")),"")</f>
        <v>#VALUE!</v>
      </c>
      <c r="F23" s="90" t="e">
        <f aca="false">IF(LEN(VLOOKUP($A23,#REF!,5,FALSE())),IF(INDEX(#REF!,MATCH($A23,#REF!,0),2),LEFT(VLOOKUP($A23,#REF!,5,FALSE()),LEN(VLOOKUP($A23,#REF!,5,FALSE()))-2),CONCATENATE(LEFT(VLOOKUP($A23,#REF!,5,FALSE()),LEN(VLOOKUP($A23,#REF!,5,FALSE()))-2),"*")),"")</f>
        <v>#VALUE!</v>
      </c>
      <c r="G23" s="90" t="e">
        <f aca="false">IF(LEN(VLOOKUP($A23,#REF!,6,FALSE())),IF(INDEX(#REF!,MATCH($A23,#REF!,0),3),LEFT(VLOOKUP($A23,#REF!,6,FALSE()),LEN(VLOOKUP($A23,#REF!,6,FALSE()))-2),CONCATENATE(LEFT(VLOOKUP($A23,#REF!,6,FALSE()),LEN(VLOOKUP($A23,#REF!,6,FALSE()))-2),"*")),"")</f>
        <v>#VALUE!</v>
      </c>
      <c r="H23" s="91" t="e">
        <f aca="false">IF(LEN(VLOOKUP($A23,#REF!,7,FALSE())),IF(INDEX(#REF!,MATCH($A23,#REF!,0),4),LEFT(VLOOKUP($A23,#REF!,7,FALSE()),LEN(VLOOKUP($A23,#REF!,7,FALSE()))-2),CONCATENATE(LEFT(VLOOKUP($A23,#REF!,7,FALSE()),LEN(VLOOKUP($A23,#REF!,7,FALSE()))-2),"*")),"")</f>
        <v>#VALUE!</v>
      </c>
      <c r="I23" s="92" t="e">
        <f aca="false">IF(LEN(VLOOKUP($A23,#REF!,8,FALSE())),UPPER(RIGHT(VLOOKUP($A23,#REF!,8,FALSE()), 1)),"")</f>
        <v>#VALUE!</v>
      </c>
      <c r="J23" s="90" t="e">
        <f aca="false">IF(LEN(VLOOKUP($A23,#REF!,4,FALSE())),UPPER(RIGHT(VLOOKUP($A23,#REF!,4,FALSE()), 1)),"")</f>
        <v>#VALUE!</v>
      </c>
      <c r="K23" s="90" t="e">
        <f aca="false">IF(LEN(VLOOKUP($A23,#REF!,5,FALSE())),UPPER(RIGHT(VLOOKUP($A23,#REF!,5,FALSE()), 1)),"")</f>
        <v>#VALUE!</v>
      </c>
      <c r="L23" s="90" t="e">
        <f aca="false">IF(LEN(VLOOKUP($A23,#REF!,6,FALSE())),UPPER(RIGHT(VLOOKUP($A23,#REF!,6,FALSE()), 1)),"")</f>
        <v>#VALUE!</v>
      </c>
      <c r="M23" s="91" t="e">
        <f aca="false">IF(LEN(VLOOKUP($A23,#REF!,7,FALSE())),UPPER(RIGHT(VLOOKUP($A23,#REF!,7,FALSE()), 1)),"")</f>
        <v>#VALUE!</v>
      </c>
      <c r="N23" s="86" t="s">
        <v>117</v>
      </c>
      <c r="O23" s="86" t="e">
        <f aca="false">IF(F23="","RSVD1")</f>
        <v>#VALUE!</v>
      </c>
      <c r="P23" s="86" t="e">
        <f aca="false">IF(G23="","RSVD2")</f>
        <v>#VALUE!</v>
      </c>
      <c r="Q23" s="86" t="e">
        <f aca="false">IF(H23="","RSVD3")</f>
        <v>#VALUE!</v>
      </c>
      <c r="R23" s="86" t="s">
        <v>83</v>
      </c>
      <c r="S23" s="113" t="e">
        <f aca="false">HLOOKUP("Device Tree Pin Name",#REF!,MATCH($A23,#REF!,0),FALSE())</f>
        <v>#VALUE!</v>
      </c>
      <c r="T23" s="95" t="e">
        <f aca="false">HLOOKUP("power rail",#REF!,MATCH($A23,#REF!,0),FALSE())</f>
        <v>#VALUE!</v>
      </c>
      <c r="U23" s="96" t="e">
        <f aca="false">HLOOKUP("Wake Capable",#REF!,MATCH($A23,#REF!,0),FALSE())</f>
        <v>#VALUE!</v>
      </c>
      <c r="V23" s="96" t="e">
        <f aca="false">HLOOKUP("Strap",#REF!,MATCH($A23,#REF!,0),FALSE())</f>
        <v>#VALUE!</v>
      </c>
      <c r="W23" s="96" t="e">
        <f aca="false">HLOOKUP("GTE",#REF!,MATCH($A23,#REF!,0),FALSE())</f>
        <v>#VALUE!</v>
      </c>
      <c r="X23" s="96" t="e">
        <f aca="false">HLOOKUP("DPD_Control",#REF!,MATCH($A23,#REF!,0),FALSE())</f>
        <v>#VALUE!</v>
      </c>
      <c r="Y23" s="96" t="e">
        <f aca="false">HLOOKUP("DPD_Group",#REF!,MATCH($A23,#REF!,0),FALSE())</f>
        <v>#VALUE!</v>
      </c>
      <c r="Z23" s="95" t="e">
        <f aca="false">HLOOKUP("Pad Category",#REF!,MATCH($A23,#REF!,0),FALSE())</f>
        <v>#VALUE!</v>
      </c>
      <c r="AA23" s="95" t="e">
        <f aca="false">HLOOKUP("Pad type",#REF!,MATCH($A23,#REF!,0),FALSE())</f>
        <v>#VALUE!</v>
      </c>
      <c r="AB23" s="95" t="e">
        <f aca="false">HLOOKUP("Pull Strength",#REF!,MATCH($A23,#REF!,0),FALSE())</f>
        <v>#VALUE!</v>
      </c>
      <c r="AC23" s="95" t="e">
        <f aca="false">HLOOKUP("POR Pin State",#REF!,MATCH($A23,#REF!,0),FALSE())</f>
        <v>#VALUE!</v>
      </c>
      <c r="AD23" s="95" t="str">
        <f aca="false">IF(OR($AQ23="",$AQ23=$C23),$R23,IF($AQ23=$D23,SUBSTITUTE(SUBSTITUTE($AQ23,"GPIO3_","GPIO_"),".0",""),IF($AQ23=$E23,$N23,IF($AQ23=$F23,$O23,IF($AQ23=$G23,$P23,IF($AQ23=$H23,$Q23,"INVALID"))))))</f>
        <v>RSVD1</v>
      </c>
      <c r="AE23" s="97"/>
      <c r="AF23" s="98" t="str">
        <f aca="false">IF(AND(OR($AS23="Int PU",$AS23="Int PD"),OR(AND($AZ23&lt;&gt;"",$AZ23&lt;&gt;"0"),AND($BA23&lt;&gt;"",$BA23&lt;&gt;"0"))),"INVALID",IF(OR($AQ23=$C23,$AS23="Int PD"),"PULL_DOWN",IF(OR($AS23="Int PU",AND($AE23="YES",OR($AZ23="",$AZ23="0"),OR($BA23="",$BA23="0"),OR($AR23="Input",$AR23="Bidirectional"))),"PULL_UP","NORMAL")))</f>
        <v>PULL_DOWN</v>
      </c>
      <c r="AG23" s="98" t="str">
        <f aca="false">IF($AR23="Input", "TRISTATE", IF($AS23="Z","TRISTATE",IF($AQ23=$C23,"TRISTATE","NORMAL")))</f>
        <v>TRISTATE</v>
      </c>
      <c r="AH23" s="98" t="str">
        <f aca="false">IF(OR($AQ23=$C23,$AR23="Output"),"DISABLE","ENABLE")</f>
        <v>DISABLE</v>
      </c>
      <c r="AI23" s="112" t="e">
        <f aca="false">IF($AT23&lt;&gt;$G23,"N/A",IF($AV23="Drive 1", "1", IF($AV23="Drive 0", "0", "")))</f>
        <v>#VALUE!</v>
      </c>
      <c r="AJ23" s="99" t="b">
        <f aca="false">TRUE()</f>
        <v>1</v>
      </c>
      <c r="AK23" s="99" t="b">
        <f aca="false">TRUE()</f>
        <v>1</v>
      </c>
      <c r="AL23" s="99" t="b">
        <f aca="false">TRUE()</f>
        <v>1</v>
      </c>
      <c r="AM23" s="99" t="b">
        <f aca="false">TRUE()</f>
        <v>1</v>
      </c>
      <c r="AN23" s="99" t="b">
        <f aca="false">TRUE()</f>
        <v>1</v>
      </c>
      <c r="AO23" s="99" t="b">
        <f aca="false">TRUE()</f>
        <v>1</v>
      </c>
      <c r="AP23" s="100" t="str">
        <f aca="false">IF(AND($AJ23:$AO23), "VALID", "INVALID")</f>
        <v>VALID</v>
      </c>
      <c r="AQ23" s="101" t="s">
        <v>118</v>
      </c>
      <c r="AR23" s="102" t="s">
        <v>79</v>
      </c>
      <c r="AS23" s="103"/>
      <c r="AT23" s="103" t="s">
        <v>89</v>
      </c>
      <c r="AU23" s="104"/>
      <c r="AV23" s="104"/>
      <c r="AW23" s="110" t="s">
        <v>85</v>
      </c>
      <c r="AX23" s="103" t="s">
        <v>85</v>
      </c>
      <c r="AY23" s="104"/>
      <c r="AZ23" s="103"/>
      <c r="BA23" s="103"/>
      <c r="BB23" s="105"/>
      <c r="BC23" s="104"/>
      <c r="BD23" s="106"/>
      <c r="BE23" s="114"/>
      <c r="BF23" s="108" t="e">
        <f aca="false">VLOOKUP($A23,#REF!, 34, FALSE())</f>
        <v>#VALUE!</v>
      </c>
      <c r="BG23" s="418" t="e">
        <f aca="false">VLOOKUP($A23,#REF!, 22, FALSE())</f>
        <v>#VALUE!</v>
      </c>
      <c r="BH23" s="109"/>
    </row>
    <row r="24" s="85" customFormat="true" ht="18" hidden="false" customHeight="true" outlineLevel="0" collapsed="false">
      <c r="A24" s="115" t="s">
        <v>119</v>
      </c>
      <c r="B24" s="116" t="s">
        <v>120</v>
      </c>
      <c r="C24" s="74"/>
      <c r="D24" s="76"/>
      <c r="E24" s="76"/>
      <c r="F24" s="76"/>
      <c r="G24" s="76"/>
      <c r="H24" s="76"/>
      <c r="I24" s="74"/>
      <c r="J24" s="74"/>
      <c r="K24" s="74"/>
      <c r="L24" s="74"/>
      <c r="M24" s="74"/>
      <c r="N24" s="74"/>
      <c r="O24" s="74"/>
      <c r="P24" s="74"/>
      <c r="Q24" s="74"/>
      <c r="R24" s="74"/>
      <c r="S24" s="74"/>
      <c r="T24" s="74"/>
      <c r="U24" s="77"/>
      <c r="V24" s="77"/>
      <c r="W24" s="77"/>
      <c r="X24" s="77"/>
      <c r="Y24" s="77"/>
      <c r="Z24" s="78"/>
      <c r="AA24" s="78"/>
      <c r="AB24" s="78"/>
      <c r="AC24" s="78"/>
      <c r="AD24" s="78"/>
      <c r="AE24" s="78"/>
      <c r="AF24" s="78"/>
      <c r="AG24" s="78"/>
      <c r="AH24" s="78"/>
      <c r="AI24" s="78"/>
      <c r="AJ24" s="78"/>
      <c r="AK24" s="78"/>
      <c r="AL24" s="78"/>
      <c r="AM24" s="78"/>
      <c r="AN24" s="78"/>
      <c r="AO24" s="78"/>
      <c r="AP24" s="78"/>
      <c r="AQ24" s="79"/>
      <c r="AR24" s="79"/>
      <c r="AS24" s="80"/>
      <c r="AT24" s="80"/>
      <c r="AU24" s="80"/>
      <c r="AV24" s="80"/>
      <c r="AW24" s="80"/>
      <c r="AX24" s="80"/>
      <c r="AY24" s="80"/>
      <c r="AZ24" s="80"/>
      <c r="BA24" s="80"/>
      <c r="BB24" s="80"/>
      <c r="BC24" s="81" t="s">
        <v>76</v>
      </c>
      <c r="BD24" s="82"/>
      <c r="BE24" s="83" t="s">
        <v>119</v>
      </c>
      <c r="BF24" s="83" t="s">
        <v>120</v>
      </c>
      <c r="BG24" s="325"/>
      <c r="BH24" s="83"/>
    </row>
    <row r="25" customFormat="false" ht="12.75" hidden="false" customHeight="true" outlineLevel="0" collapsed="false">
      <c r="A25" s="86" t="s">
        <v>121</v>
      </c>
      <c r="B25" s="86" t="e">
        <f aca="false">VLOOKUP($A25,#REF!, 34, FALSE())</f>
        <v>#VALUE!</v>
      </c>
      <c r="C25" s="87" t="str">
        <f aca="false">CONCATENATE("unused_",A25)</f>
        <v>unused_SPI2_SCK</v>
      </c>
      <c r="D25" s="88" t="e">
        <f aca="false">IF(LEN(VLOOKUP($A25,#REF!,8,FALSE())),LEFT(VLOOKUP($A25,#REF!,8,FALSE()),LEN(VLOOKUP($A25,#REF!,8,FALSE()))-2),"")</f>
        <v>#VALUE!</v>
      </c>
      <c r="E25" s="89" t="e">
        <f aca="false">IF(LEN(VLOOKUP($A25,#REF!,4,FALSE())),IF(INDEX(#REF!,MATCH($A25,#REF!,0),1),LEFT(VLOOKUP($A25,#REF!,4,FALSE()),LEN(VLOOKUP($A25,#REF!,4,FALSE()))-2),CONCATENATE(LEFT(VLOOKUP($A25,#REF!,4,FALSE()),LEN(VLOOKUP($A25,#REF!,4,FALSE()))-2),"*")),"")</f>
        <v>#VALUE!</v>
      </c>
      <c r="F25" s="90" t="e">
        <f aca="false">IF(LEN(VLOOKUP($A25,#REF!,5,FALSE())),IF(INDEX(#REF!,MATCH($A25,#REF!,0),2),LEFT(VLOOKUP($A25,#REF!,5,FALSE()),LEN(VLOOKUP($A25,#REF!,5,FALSE()))-2),CONCATENATE(LEFT(VLOOKUP($A25,#REF!,5,FALSE()),LEN(VLOOKUP($A25,#REF!,5,FALSE()))-2),"*")),"")</f>
        <v>#VALUE!</v>
      </c>
      <c r="G25" s="90" t="e">
        <f aca="false">IF(LEN(VLOOKUP($A25,#REF!,6,FALSE())),IF(INDEX(#REF!,MATCH($A25,#REF!,0),3),LEFT(VLOOKUP($A25,#REF!,6,FALSE()),LEN(VLOOKUP($A25,#REF!,6,FALSE()))-2),CONCATENATE(LEFT(VLOOKUP($A25,#REF!,6,FALSE()),LEN(VLOOKUP($A25,#REF!,6,FALSE()))-2),"*")),"")</f>
        <v>#VALUE!</v>
      </c>
      <c r="H25" s="91" t="e">
        <f aca="false">IF(LEN(VLOOKUP($A25,#REF!,7,FALSE())),IF(INDEX(#REF!,MATCH($A25,#REF!,0),4),LEFT(VLOOKUP($A25,#REF!,7,FALSE()),LEN(VLOOKUP($A25,#REF!,7,FALSE()))-2),CONCATENATE(LEFT(VLOOKUP($A25,#REF!,7,FALSE()),LEN(VLOOKUP($A25,#REF!,7,FALSE()))-2),"*")),"")</f>
        <v>#VALUE!</v>
      </c>
      <c r="I25" s="92" t="e">
        <f aca="false">IF(LEN(VLOOKUP($A25,#REF!,8,FALSE())),UPPER(RIGHT(VLOOKUP($A25,#REF!,8,FALSE()), 1)),"")</f>
        <v>#VALUE!</v>
      </c>
      <c r="J25" s="90" t="e">
        <f aca="false">IF(LEN(VLOOKUP($A25,#REF!,4,FALSE())),UPPER(RIGHT(VLOOKUP($A25,#REF!,4,FALSE()), 1)),"")</f>
        <v>#VALUE!</v>
      </c>
      <c r="K25" s="90" t="e">
        <f aca="false">IF(LEN(VLOOKUP($A25,#REF!,5,FALSE())),UPPER(RIGHT(VLOOKUP($A25,#REF!,5,FALSE()), 1)),"")</f>
        <v>#VALUE!</v>
      </c>
      <c r="L25" s="90" t="e">
        <f aca="false">IF(LEN(VLOOKUP($A25,#REF!,6,FALSE())),UPPER(RIGHT(VLOOKUP($A25,#REF!,6,FALSE()), 1)),"")</f>
        <v>#VALUE!</v>
      </c>
      <c r="M25" s="91" t="e">
        <f aca="false">IF(LEN(VLOOKUP($A25,#REF!,7,FALSE())),UPPER(RIGHT(VLOOKUP($A25,#REF!,7,FALSE()), 1)),"")</f>
        <v>#VALUE!</v>
      </c>
      <c r="N25" s="86" t="s">
        <v>122</v>
      </c>
      <c r="O25" s="86" t="e">
        <f aca="false">IF(F25="","RSVD1")</f>
        <v>#VALUE!</v>
      </c>
      <c r="P25" s="86" t="e">
        <f aca="false">IF(G25="","RSVD2")</f>
        <v>#VALUE!</v>
      </c>
      <c r="Q25" s="86" t="e">
        <f aca="false">IF(H25="","RSVD3")</f>
        <v>#VALUE!</v>
      </c>
      <c r="R25" s="86" t="s">
        <v>83</v>
      </c>
      <c r="S25" s="94" t="e">
        <f aca="false">HLOOKUP("Device Tree Pin Name",#REF!,MATCH($A25,#REF!,0),FALSE())</f>
        <v>#VALUE!</v>
      </c>
      <c r="T25" s="95" t="e">
        <f aca="false">HLOOKUP("power rail",#REF!,MATCH($A25,#REF!,0),FALSE())</f>
        <v>#VALUE!</v>
      </c>
      <c r="U25" s="96" t="e">
        <f aca="false">HLOOKUP("Wake Capable",#REF!,MATCH($A25,#REF!,0),FALSE())</f>
        <v>#VALUE!</v>
      </c>
      <c r="V25" s="96" t="e">
        <f aca="false">HLOOKUP("Strap",#REF!,MATCH($A25,#REF!,0),FALSE())</f>
        <v>#VALUE!</v>
      </c>
      <c r="W25" s="96" t="e">
        <f aca="false">HLOOKUP("GTE",#REF!,MATCH($A25,#REF!,0),FALSE())</f>
        <v>#VALUE!</v>
      </c>
      <c r="X25" s="96" t="e">
        <f aca="false">HLOOKUP("DPD_Control",#REF!,MATCH($A25,#REF!,0),FALSE())</f>
        <v>#VALUE!</v>
      </c>
      <c r="Y25" s="96" t="e">
        <f aca="false">HLOOKUP("DPD_Group",#REF!,MATCH($A25,#REF!,0),FALSE())</f>
        <v>#VALUE!</v>
      </c>
      <c r="Z25" s="95" t="e">
        <f aca="false">HLOOKUP("Pad Category",#REF!,MATCH($A25,#REF!,0),FALSE())</f>
        <v>#VALUE!</v>
      </c>
      <c r="AA25" s="95" t="e">
        <f aca="false">HLOOKUP("Pad type",#REF!,MATCH($A25,#REF!,0),FALSE())</f>
        <v>#VALUE!</v>
      </c>
      <c r="AB25" s="95" t="e">
        <f aca="false">HLOOKUP("Pull Strength",#REF!,MATCH($A25,#REF!,0),FALSE())</f>
        <v>#VALUE!</v>
      </c>
      <c r="AC25" s="95" t="e">
        <f aca="false">HLOOKUP("POR Pin State",#REF!,MATCH($A25,#REF!,0),FALSE())</f>
        <v>#VALUE!</v>
      </c>
      <c r="AD25" s="95" t="str">
        <f aca="false">IF(OR($AQ25="",$AQ25=$C25),$R25,IF($AQ25=$D25,SUBSTITUTE(SUBSTITUTE($AQ25,"GPIO3_","GPIO_"),".0",""),IF($AQ25=$E25,$N25,IF($AQ25=$F25,$O25,IF($AQ25=$G25,$P25,IF($AQ25=$H25,$Q25,"INVALID"))))))</f>
        <v>RSVD1</v>
      </c>
      <c r="AE25" s="97"/>
      <c r="AF25" s="98" t="str">
        <f aca="false">IF(AND(OR($AS25="Int PU",$AS25="Int PD"),OR(AND($AZ25&lt;&gt;"",$AZ25&lt;&gt;"0"),AND($BA25&lt;&gt;"",$BA25&lt;&gt;"0"))),"INVALID",IF(OR($AQ25=$C25,$AS25="Int PD"),"PULL_DOWN",IF(OR($AS25="Int PU",AND($AE25="YES",OR($AZ25="",$AZ25="0"),OR($BA25="",$BA25="0"),OR($AR25="Input",$AR25="Bidirectional"))),"PULL_UP","NORMAL")))</f>
        <v>PULL_DOWN</v>
      </c>
      <c r="AG25" s="98" t="str">
        <f aca="false">IF($AR25="Input", "TRISTATE", IF($AS25="Z","TRISTATE",IF($AQ25=$C25,"TRISTATE","NORMAL")))</f>
        <v>TRISTATE</v>
      </c>
      <c r="AH25" s="98" t="str">
        <f aca="false">IF(OR($AQ25=$C25,$AR25="Output"),"DISABLE","ENABLE")</f>
        <v>DISABLE</v>
      </c>
      <c r="AI25" s="112" t="e">
        <f aca="false">IF($AT25&lt;&gt;$G25,"N/A",IF($AV25="Drive 1", "1", IF($AV25="Drive 0", "0", "")))</f>
        <v>#VALUE!</v>
      </c>
      <c r="AJ25" s="99" t="b">
        <f aca="false">TRUE()</f>
        <v>1</v>
      </c>
      <c r="AK25" s="99" t="b">
        <f aca="false">TRUE()</f>
        <v>1</v>
      </c>
      <c r="AL25" s="99" t="b">
        <f aca="false">TRUE()</f>
        <v>1</v>
      </c>
      <c r="AM25" s="99" t="b">
        <f aca="false">TRUE()</f>
        <v>1</v>
      </c>
      <c r="AN25" s="99" t="b">
        <f aca="false">TRUE()</f>
        <v>1</v>
      </c>
      <c r="AO25" s="99" t="b">
        <f aca="false">TRUE()</f>
        <v>1</v>
      </c>
      <c r="AP25" s="100" t="str">
        <f aca="false">IF(AND($AJ25:$AO25), "VALID", "INVALID")</f>
        <v>VALID</v>
      </c>
      <c r="AQ25" s="101" t="s">
        <v>123</v>
      </c>
      <c r="AR25" s="102" t="s">
        <v>79</v>
      </c>
      <c r="AS25" s="103"/>
      <c r="AT25" s="104"/>
      <c r="AU25" s="104"/>
      <c r="AV25" s="103" t="s">
        <v>124</v>
      </c>
      <c r="AW25" s="110" t="s">
        <v>85</v>
      </c>
      <c r="AX25" s="103" t="s">
        <v>85</v>
      </c>
      <c r="AY25" s="104"/>
      <c r="AZ25" s="103"/>
      <c r="BA25" s="103"/>
      <c r="BB25" s="105"/>
      <c r="BC25" s="104"/>
      <c r="BD25" s="106"/>
      <c r="BE25" s="107"/>
      <c r="BF25" s="108" t="e">
        <f aca="false">VLOOKUP($A25,#REF!, 34, FALSE())</f>
        <v>#VALUE!</v>
      </c>
      <c r="BG25" s="418" t="e">
        <f aca="false">VLOOKUP($A25,#REF!, 22, FALSE())</f>
        <v>#VALUE!</v>
      </c>
      <c r="BH25" s="109"/>
    </row>
    <row r="26" customFormat="false" ht="12.75" hidden="false" customHeight="true" outlineLevel="0" collapsed="false">
      <c r="A26" s="86" t="s">
        <v>125</v>
      </c>
      <c r="B26" s="86" t="e">
        <f aca="false">VLOOKUP($A26,#REF!, 34, FALSE())</f>
        <v>#VALUE!</v>
      </c>
      <c r="C26" s="87" t="str">
        <f aca="false">CONCATENATE("unused_",A26)</f>
        <v>unused_SPI2_MISO</v>
      </c>
      <c r="D26" s="88" t="e">
        <f aca="false">IF(LEN(VLOOKUP($A26,#REF!,8,FALSE())),LEFT(VLOOKUP($A26,#REF!,8,FALSE()),LEN(VLOOKUP($A26,#REF!,8,FALSE()))-2),"")</f>
        <v>#VALUE!</v>
      </c>
      <c r="E26" s="89" t="e">
        <f aca="false">IF(LEN(VLOOKUP($A26,#REF!,4,FALSE())),IF(INDEX(#REF!,MATCH($A26,#REF!,0),1),LEFT(VLOOKUP($A26,#REF!,4,FALSE()),LEN(VLOOKUP($A26,#REF!,4,FALSE()))-2),CONCATENATE(LEFT(VLOOKUP($A26,#REF!,4,FALSE()),LEN(VLOOKUP($A26,#REF!,4,FALSE()))-2),"*")),"")</f>
        <v>#VALUE!</v>
      </c>
      <c r="F26" s="90" t="e">
        <f aca="false">IF(LEN(VLOOKUP($A26,#REF!,5,FALSE())),IF(INDEX(#REF!,MATCH($A26,#REF!,0),2),LEFT(VLOOKUP($A26,#REF!,5,FALSE()),LEN(VLOOKUP($A26,#REF!,5,FALSE()))-2),CONCATENATE(LEFT(VLOOKUP($A26,#REF!,5,FALSE()),LEN(VLOOKUP($A26,#REF!,5,FALSE()))-2),"*")),"")</f>
        <v>#VALUE!</v>
      </c>
      <c r="G26" s="90" t="e">
        <f aca="false">IF(LEN(VLOOKUP($A26,#REF!,6,FALSE())),IF(INDEX(#REF!,MATCH($A26,#REF!,0),3),LEFT(VLOOKUP($A26,#REF!,6,FALSE()),LEN(VLOOKUP($A26,#REF!,6,FALSE()))-2),CONCATENATE(LEFT(VLOOKUP($A26,#REF!,6,FALSE()),LEN(VLOOKUP($A26,#REF!,6,FALSE()))-2),"*")),"")</f>
        <v>#VALUE!</v>
      </c>
      <c r="H26" s="91" t="e">
        <f aca="false">IF(LEN(VLOOKUP($A26,#REF!,7,FALSE())),IF(INDEX(#REF!,MATCH($A26,#REF!,0),4),LEFT(VLOOKUP($A26,#REF!,7,FALSE()),LEN(VLOOKUP($A26,#REF!,7,FALSE()))-2),CONCATENATE(LEFT(VLOOKUP($A26,#REF!,7,FALSE()),LEN(VLOOKUP($A26,#REF!,7,FALSE()))-2),"*")),"")</f>
        <v>#VALUE!</v>
      </c>
      <c r="I26" s="92" t="e">
        <f aca="false">IF(LEN(VLOOKUP($A26,#REF!,8,FALSE())),UPPER(RIGHT(VLOOKUP($A26,#REF!,8,FALSE()), 1)),"")</f>
        <v>#VALUE!</v>
      </c>
      <c r="J26" s="90" t="e">
        <f aca="false">IF(LEN(VLOOKUP($A26,#REF!,4,FALSE())),UPPER(RIGHT(VLOOKUP($A26,#REF!,4,FALSE()), 1)),"")</f>
        <v>#VALUE!</v>
      </c>
      <c r="K26" s="90" t="e">
        <f aca="false">IF(LEN(VLOOKUP($A26,#REF!,5,FALSE())),UPPER(RIGHT(VLOOKUP($A26,#REF!,5,FALSE()), 1)),"")</f>
        <v>#VALUE!</v>
      </c>
      <c r="L26" s="90" t="e">
        <f aca="false">IF(LEN(VLOOKUP($A26,#REF!,6,FALSE())),UPPER(RIGHT(VLOOKUP($A26,#REF!,6,FALSE()), 1)),"")</f>
        <v>#VALUE!</v>
      </c>
      <c r="M26" s="91" t="e">
        <f aca="false">IF(LEN(VLOOKUP($A26,#REF!,7,FALSE())),UPPER(RIGHT(VLOOKUP($A26,#REF!,7,FALSE()), 1)),"")</f>
        <v>#VALUE!</v>
      </c>
      <c r="N26" s="86" t="s">
        <v>122</v>
      </c>
      <c r="O26" s="86" t="e">
        <f aca="false">IF(F26="","RSVD1")</f>
        <v>#VALUE!</v>
      </c>
      <c r="P26" s="86" t="e">
        <f aca="false">IF(G26="","RSVD2")</f>
        <v>#VALUE!</v>
      </c>
      <c r="Q26" s="86" t="e">
        <f aca="false">IF(H26="","RSVD3")</f>
        <v>#VALUE!</v>
      </c>
      <c r="R26" s="86" t="s">
        <v>83</v>
      </c>
      <c r="S26" s="100" t="e">
        <f aca="false">HLOOKUP("Device Tree Pin Name",#REF!,MATCH($A26,#REF!,0),FALSE())</f>
        <v>#VALUE!</v>
      </c>
      <c r="T26" s="95" t="e">
        <f aca="false">HLOOKUP("power rail",#REF!,MATCH($A26,#REF!,0),FALSE())</f>
        <v>#VALUE!</v>
      </c>
      <c r="U26" s="96" t="e">
        <f aca="false">HLOOKUP("Wake Capable",#REF!,MATCH($A26,#REF!,0),FALSE())</f>
        <v>#VALUE!</v>
      </c>
      <c r="V26" s="96" t="e">
        <f aca="false">HLOOKUP("Strap",#REF!,MATCH($A26,#REF!,0),FALSE())</f>
        <v>#VALUE!</v>
      </c>
      <c r="W26" s="96" t="e">
        <f aca="false">HLOOKUP("GTE",#REF!,MATCH($A26,#REF!,0),FALSE())</f>
        <v>#VALUE!</v>
      </c>
      <c r="X26" s="96" t="e">
        <f aca="false">HLOOKUP("DPD_Control",#REF!,MATCH($A26,#REF!,0),FALSE())</f>
        <v>#VALUE!</v>
      </c>
      <c r="Y26" s="96" t="e">
        <f aca="false">HLOOKUP("DPD_Group",#REF!,MATCH($A26,#REF!,0),FALSE())</f>
        <v>#VALUE!</v>
      </c>
      <c r="Z26" s="95" t="e">
        <f aca="false">HLOOKUP("Pad Category",#REF!,MATCH($A26,#REF!,0),FALSE())</f>
        <v>#VALUE!</v>
      </c>
      <c r="AA26" s="95" t="e">
        <f aca="false">HLOOKUP("Pad type",#REF!,MATCH($A26,#REF!,0),FALSE())</f>
        <v>#VALUE!</v>
      </c>
      <c r="AB26" s="95" t="e">
        <f aca="false">HLOOKUP("Pull Strength",#REF!,MATCH($A26,#REF!,0),FALSE())</f>
        <v>#VALUE!</v>
      </c>
      <c r="AC26" s="95" t="e">
        <f aca="false">HLOOKUP("POR Pin State",#REF!,MATCH($A26,#REF!,0),FALSE())</f>
        <v>#VALUE!</v>
      </c>
      <c r="AD26" s="95" t="str">
        <f aca="false">IF(OR($AQ26="",$AQ26=$C26),$R26,IF($AQ26=$D26,SUBSTITUTE(SUBSTITUTE($AQ26,"GPIO3_","GPIO_"),".0",""),IF($AQ26=$E26,$N26,IF($AQ26=$F26,$O26,IF($AQ26=$G26,$P26,IF($AQ26=$H26,$Q26,"INVALID"))))))</f>
        <v>RSVD1</v>
      </c>
      <c r="AE26" s="97"/>
      <c r="AF26" s="98" t="str">
        <f aca="false">IF(AND(OR($AS26="Int PU",$AS26="Int PD"),OR(AND($AZ26&lt;&gt;"",$AZ26&lt;&gt;"0"),AND($BA26&lt;&gt;"",$BA26&lt;&gt;"0"))),"INVALID",IF(OR($AQ26=$C26,$AS26="Int PD"),"PULL_DOWN",IF(OR($AS26="Int PU",AND($AE26="YES",OR($AZ26="",$AZ26="0"),OR($BA26="",$BA26="0"),OR($AR26="Input",$AR26="Bidirectional"))),"PULL_UP","NORMAL")))</f>
        <v>PULL_DOWN</v>
      </c>
      <c r="AG26" s="98" t="str">
        <f aca="false">IF($AR26="Input", "TRISTATE", IF($AS26="Z","TRISTATE",IF($AQ26=$C26,"TRISTATE","NORMAL")))</f>
        <v>TRISTATE</v>
      </c>
      <c r="AH26" s="98" t="str">
        <f aca="false">IF(OR($AQ26=$C26,$AR26="Output"),"DISABLE","ENABLE")</f>
        <v>DISABLE</v>
      </c>
      <c r="AI26" s="112" t="e">
        <f aca="false">IF($AT26&lt;&gt;$G26,"N/A",IF($AV26="Drive 1", "1", IF($AV26="Drive 0", "0", "")))</f>
        <v>#VALUE!</v>
      </c>
      <c r="AJ26" s="99" t="b">
        <f aca="false">TRUE()</f>
        <v>1</v>
      </c>
      <c r="AK26" s="99" t="b">
        <f aca="false">TRUE()</f>
        <v>1</v>
      </c>
      <c r="AL26" s="99" t="b">
        <f aca="false">TRUE()</f>
        <v>1</v>
      </c>
      <c r="AM26" s="99" t="b">
        <f aca="false">TRUE()</f>
        <v>1</v>
      </c>
      <c r="AN26" s="99" t="b">
        <f aca="false">TRUE()</f>
        <v>1</v>
      </c>
      <c r="AO26" s="99" t="b">
        <f aca="false">TRUE()</f>
        <v>1</v>
      </c>
      <c r="AP26" s="100" t="str">
        <f aca="false">IF(AND($AJ26:$AO26), "VALID", "INVALID")</f>
        <v>VALID</v>
      </c>
      <c r="AQ26" s="101" t="s">
        <v>126</v>
      </c>
      <c r="AR26" s="102" t="s">
        <v>79</v>
      </c>
      <c r="AS26" s="103"/>
      <c r="AT26" s="104"/>
      <c r="AU26" s="104"/>
      <c r="AV26" s="103" t="s">
        <v>124</v>
      </c>
      <c r="AW26" s="110" t="s">
        <v>85</v>
      </c>
      <c r="AX26" s="103" t="s">
        <v>85</v>
      </c>
      <c r="AY26" s="104"/>
      <c r="AZ26" s="103"/>
      <c r="BA26" s="103"/>
      <c r="BB26" s="105"/>
      <c r="BC26" s="104"/>
      <c r="BD26" s="106"/>
      <c r="BE26" s="111"/>
      <c r="BF26" s="108" t="e">
        <f aca="false">VLOOKUP($A26,#REF!, 34, FALSE())</f>
        <v>#VALUE!</v>
      </c>
      <c r="BG26" s="418" t="e">
        <f aca="false">VLOOKUP($A26,#REF!, 22, FALSE())</f>
        <v>#VALUE!</v>
      </c>
      <c r="BH26" s="109"/>
    </row>
    <row r="27" customFormat="false" ht="12.75" hidden="false" customHeight="true" outlineLevel="0" collapsed="false">
      <c r="A27" s="86" t="s">
        <v>127</v>
      </c>
      <c r="B27" s="86" t="e">
        <f aca="false">VLOOKUP($A27,#REF!, 34, FALSE())</f>
        <v>#VALUE!</v>
      </c>
      <c r="C27" s="87" t="str">
        <f aca="false">CONCATENATE("unused_",A27)</f>
        <v>unused_SPI2_MOSI</v>
      </c>
      <c r="D27" s="88" t="e">
        <f aca="false">IF(LEN(VLOOKUP($A27,#REF!,8,FALSE())),LEFT(VLOOKUP($A27,#REF!,8,FALSE()),LEN(VLOOKUP($A27,#REF!,8,FALSE()))-2),"")</f>
        <v>#VALUE!</v>
      </c>
      <c r="E27" s="89" t="e">
        <f aca="false">IF(LEN(VLOOKUP($A27,#REF!,4,FALSE())),IF(INDEX(#REF!,MATCH($A27,#REF!,0),1),LEFT(VLOOKUP($A27,#REF!,4,FALSE()),LEN(VLOOKUP($A27,#REF!,4,FALSE()))-2),CONCATENATE(LEFT(VLOOKUP($A27,#REF!,4,FALSE()),LEN(VLOOKUP($A27,#REF!,4,FALSE()))-2),"*")),"")</f>
        <v>#VALUE!</v>
      </c>
      <c r="F27" s="90" t="e">
        <f aca="false">IF(LEN(VLOOKUP($A27,#REF!,5,FALSE())),IF(INDEX(#REF!,MATCH($A27,#REF!,0),2),LEFT(VLOOKUP($A27,#REF!,5,FALSE()),LEN(VLOOKUP($A27,#REF!,5,FALSE()))-2),CONCATENATE(LEFT(VLOOKUP($A27,#REF!,5,FALSE()),LEN(VLOOKUP($A27,#REF!,5,FALSE()))-2),"*")),"")</f>
        <v>#VALUE!</v>
      </c>
      <c r="G27" s="90" t="e">
        <f aca="false">IF(LEN(VLOOKUP($A27,#REF!,6,FALSE())),IF(INDEX(#REF!,MATCH($A27,#REF!,0),3),LEFT(VLOOKUP($A27,#REF!,6,FALSE()),LEN(VLOOKUP($A27,#REF!,6,FALSE()))-2),CONCATENATE(LEFT(VLOOKUP($A27,#REF!,6,FALSE()),LEN(VLOOKUP($A27,#REF!,6,FALSE()))-2),"*")),"")</f>
        <v>#VALUE!</v>
      </c>
      <c r="H27" s="91" t="e">
        <f aca="false">IF(LEN(VLOOKUP($A27,#REF!,7,FALSE())),IF(INDEX(#REF!,MATCH($A27,#REF!,0),4),LEFT(VLOOKUP($A27,#REF!,7,FALSE()),LEN(VLOOKUP($A27,#REF!,7,FALSE()))-2),CONCATENATE(LEFT(VLOOKUP($A27,#REF!,7,FALSE()),LEN(VLOOKUP($A27,#REF!,7,FALSE()))-2),"*")),"")</f>
        <v>#VALUE!</v>
      </c>
      <c r="I27" s="92" t="e">
        <f aca="false">IF(LEN(VLOOKUP($A27,#REF!,8,FALSE())),UPPER(RIGHT(VLOOKUP($A27,#REF!,8,FALSE()), 1)),"")</f>
        <v>#VALUE!</v>
      </c>
      <c r="J27" s="90" t="e">
        <f aca="false">IF(LEN(VLOOKUP($A27,#REF!,4,FALSE())),UPPER(RIGHT(VLOOKUP($A27,#REF!,4,FALSE()), 1)),"")</f>
        <v>#VALUE!</v>
      </c>
      <c r="K27" s="90" t="e">
        <f aca="false">IF(LEN(VLOOKUP($A27,#REF!,5,FALSE())),UPPER(RIGHT(VLOOKUP($A27,#REF!,5,FALSE()), 1)),"")</f>
        <v>#VALUE!</v>
      </c>
      <c r="L27" s="90" t="e">
        <f aca="false">IF(LEN(VLOOKUP($A27,#REF!,6,FALSE())),UPPER(RIGHT(VLOOKUP($A27,#REF!,6,FALSE()), 1)),"")</f>
        <v>#VALUE!</v>
      </c>
      <c r="M27" s="91" t="e">
        <f aca="false">IF(LEN(VLOOKUP($A27,#REF!,7,FALSE())),UPPER(RIGHT(VLOOKUP($A27,#REF!,7,FALSE()), 1)),"")</f>
        <v>#VALUE!</v>
      </c>
      <c r="N27" s="86" t="s">
        <v>122</v>
      </c>
      <c r="O27" s="86" t="e">
        <f aca="false">IF(F27="","RSVD1")</f>
        <v>#VALUE!</v>
      </c>
      <c r="P27" s="86" t="e">
        <f aca="false">IF(G27="","RSVD2")</f>
        <v>#VALUE!</v>
      </c>
      <c r="Q27" s="86" t="e">
        <f aca="false">IF(H27="","RSVD3")</f>
        <v>#VALUE!</v>
      </c>
      <c r="R27" s="86" t="s">
        <v>83</v>
      </c>
      <c r="S27" s="100" t="e">
        <f aca="false">HLOOKUP("Device Tree Pin Name",#REF!,MATCH($A27,#REF!,0),FALSE())</f>
        <v>#VALUE!</v>
      </c>
      <c r="T27" s="95" t="e">
        <f aca="false">HLOOKUP("power rail",#REF!,MATCH($A27,#REF!,0),FALSE())</f>
        <v>#VALUE!</v>
      </c>
      <c r="U27" s="96" t="e">
        <f aca="false">HLOOKUP("Wake Capable",#REF!,MATCH($A27,#REF!,0),FALSE())</f>
        <v>#VALUE!</v>
      </c>
      <c r="V27" s="96" t="e">
        <f aca="false">HLOOKUP("Strap",#REF!,MATCH($A27,#REF!,0),FALSE())</f>
        <v>#VALUE!</v>
      </c>
      <c r="W27" s="96" t="e">
        <f aca="false">HLOOKUP("GTE",#REF!,MATCH($A27,#REF!,0),FALSE())</f>
        <v>#VALUE!</v>
      </c>
      <c r="X27" s="96" t="e">
        <f aca="false">HLOOKUP("DPD_Control",#REF!,MATCH($A27,#REF!,0),FALSE())</f>
        <v>#VALUE!</v>
      </c>
      <c r="Y27" s="96" t="e">
        <f aca="false">HLOOKUP("DPD_Group",#REF!,MATCH($A27,#REF!,0),FALSE())</f>
        <v>#VALUE!</v>
      </c>
      <c r="Z27" s="95" t="e">
        <f aca="false">HLOOKUP("Pad Category",#REF!,MATCH($A27,#REF!,0),FALSE())</f>
        <v>#VALUE!</v>
      </c>
      <c r="AA27" s="95" t="e">
        <f aca="false">HLOOKUP("Pad type",#REF!,MATCH($A27,#REF!,0),FALSE())</f>
        <v>#VALUE!</v>
      </c>
      <c r="AB27" s="95" t="e">
        <f aca="false">HLOOKUP("Pull Strength",#REF!,MATCH($A27,#REF!,0),FALSE())</f>
        <v>#VALUE!</v>
      </c>
      <c r="AC27" s="95" t="e">
        <f aca="false">HLOOKUP("POR Pin State",#REF!,MATCH($A27,#REF!,0),FALSE())</f>
        <v>#VALUE!</v>
      </c>
      <c r="AD27" s="95" t="str">
        <f aca="false">IF(OR($AQ27="",$AQ27=$C27),$R27,IF($AQ27=$D27,SUBSTITUTE(SUBSTITUTE($AQ27,"GPIO3_","GPIO_"),".0",""),IF($AQ27=$E27,$N27,IF($AQ27=$F27,$O27,IF($AQ27=$G27,$P27,IF($AQ27=$H27,$Q27,"INVALID"))))))</f>
        <v>RSVD1</v>
      </c>
      <c r="AE27" s="97"/>
      <c r="AF27" s="98" t="str">
        <f aca="false">IF(AND(OR($AS27="Int PU",$AS27="Int PD"),OR(AND($AZ27&lt;&gt;"",$AZ27&lt;&gt;"0"),AND($BA27&lt;&gt;"",$BA27&lt;&gt;"0"))),"INVALID",IF(OR($AQ27=$C27,$AS27="Int PD"),"PULL_DOWN",IF(OR($AS27="Int PU",AND($AE27="YES",OR($AZ27="",$AZ27="0"),OR($BA27="",$BA27="0"),OR($AR27="Input",$AR27="Bidirectional"))),"PULL_UP","NORMAL")))</f>
        <v>PULL_DOWN</v>
      </c>
      <c r="AG27" s="98" t="str">
        <f aca="false">IF($AR27="Input", "TRISTATE", IF($AS27="Z","TRISTATE",IF($AQ27=$C27,"TRISTATE","NORMAL")))</f>
        <v>TRISTATE</v>
      </c>
      <c r="AH27" s="98" t="str">
        <f aca="false">IF(OR($AQ27=$C27,$AR27="Output"),"DISABLE","ENABLE")</f>
        <v>DISABLE</v>
      </c>
      <c r="AI27" s="112" t="e">
        <f aca="false">IF($AT27&lt;&gt;$G27,"N/A",IF($AV27="Drive 1", "1", IF($AV27="Drive 0", "0", "")))</f>
        <v>#VALUE!</v>
      </c>
      <c r="AJ27" s="99" t="b">
        <f aca="false">TRUE()</f>
        <v>1</v>
      </c>
      <c r="AK27" s="99" t="b">
        <f aca="false">TRUE()</f>
        <v>1</v>
      </c>
      <c r="AL27" s="99" t="b">
        <f aca="false">TRUE()</f>
        <v>1</v>
      </c>
      <c r="AM27" s="99" t="b">
        <f aca="false">TRUE()</f>
        <v>1</v>
      </c>
      <c r="AN27" s="99" t="b">
        <f aca="false">TRUE()</f>
        <v>1</v>
      </c>
      <c r="AO27" s="99" t="b">
        <f aca="false">TRUE()</f>
        <v>1</v>
      </c>
      <c r="AP27" s="100" t="str">
        <f aca="false">IF(AND($AJ27:$AO27), "VALID", "INVALID")</f>
        <v>VALID</v>
      </c>
      <c r="AQ27" s="101" t="s">
        <v>128</v>
      </c>
      <c r="AR27" s="102" t="s">
        <v>79</v>
      </c>
      <c r="AS27" s="103"/>
      <c r="AT27" s="104"/>
      <c r="AU27" s="104"/>
      <c r="AV27" s="103" t="s">
        <v>124</v>
      </c>
      <c r="AW27" s="110" t="s">
        <v>85</v>
      </c>
      <c r="AX27" s="103" t="s">
        <v>85</v>
      </c>
      <c r="AY27" s="104"/>
      <c r="AZ27" s="103"/>
      <c r="BA27" s="103"/>
      <c r="BB27" s="105"/>
      <c r="BC27" s="104"/>
      <c r="BD27" s="106"/>
      <c r="BE27" s="111"/>
      <c r="BF27" s="108" t="e">
        <f aca="false">VLOOKUP($A27,#REF!, 34, FALSE())</f>
        <v>#VALUE!</v>
      </c>
      <c r="BG27" s="418" t="e">
        <f aca="false">VLOOKUP($A27,#REF!, 22, FALSE())</f>
        <v>#VALUE!</v>
      </c>
      <c r="BH27" s="109"/>
    </row>
    <row r="28" customFormat="false" ht="12.75" hidden="false" customHeight="true" outlineLevel="0" collapsed="false">
      <c r="A28" s="86" t="s">
        <v>129</v>
      </c>
      <c r="B28" s="86" t="e">
        <f aca="false">VLOOKUP($A28,#REF!, 34, FALSE())</f>
        <v>#VALUE!</v>
      </c>
      <c r="C28" s="87" t="str">
        <f aca="false">CONCATENATE("unused_",A28)</f>
        <v>unused_SPI2_CS0</v>
      </c>
      <c r="D28" s="88" t="e">
        <f aca="false">IF(LEN(VLOOKUP($A28,#REF!,8,FALSE())),LEFT(VLOOKUP($A28,#REF!,8,FALSE()),LEN(VLOOKUP($A28,#REF!,8,FALSE()))-2),"")</f>
        <v>#VALUE!</v>
      </c>
      <c r="E28" s="89" t="e">
        <f aca="false">IF(LEN(VLOOKUP($A28,#REF!,4,FALSE())),IF(INDEX(#REF!,MATCH($A28,#REF!,0),1),LEFT(VLOOKUP($A28,#REF!,4,FALSE()),LEN(VLOOKUP($A28,#REF!,4,FALSE()))-2),CONCATENATE(LEFT(VLOOKUP($A28,#REF!,4,FALSE()),LEN(VLOOKUP($A28,#REF!,4,FALSE()))-2),"*")),"")</f>
        <v>#VALUE!</v>
      </c>
      <c r="F28" s="90" t="e">
        <f aca="false">IF(LEN(VLOOKUP($A28,#REF!,5,FALSE())),IF(INDEX(#REF!,MATCH($A28,#REF!,0),2),LEFT(VLOOKUP($A28,#REF!,5,FALSE()),LEN(VLOOKUP($A28,#REF!,5,FALSE()))-2),CONCATENATE(LEFT(VLOOKUP($A28,#REF!,5,FALSE()),LEN(VLOOKUP($A28,#REF!,5,FALSE()))-2),"*")),"")</f>
        <v>#VALUE!</v>
      </c>
      <c r="G28" s="90" t="e">
        <f aca="false">IF(LEN(VLOOKUP($A28,#REF!,6,FALSE())),IF(INDEX(#REF!,MATCH($A28,#REF!,0),3),LEFT(VLOOKUP($A28,#REF!,6,FALSE()),LEN(VLOOKUP($A28,#REF!,6,FALSE()))-2),CONCATENATE(LEFT(VLOOKUP($A28,#REF!,6,FALSE()),LEN(VLOOKUP($A28,#REF!,6,FALSE()))-2),"*")),"")</f>
        <v>#VALUE!</v>
      </c>
      <c r="H28" s="91" t="e">
        <f aca="false">IF(LEN(VLOOKUP($A28,#REF!,7,FALSE())),IF(INDEX(#REF!,MATCH($A28,#REF!,0),4),LEFT(VLOOKUP($A28,#REF!,7,FALSE()),LEN(VLOOKUP($A28,#REF!,7,FALSE()))-2),CONCATENATE(LEFT(VLOOKUP($A28,#REF!,7,FALSE()),LEN(VLOOKUP($A28,#REF!,7,FALSE()))-2),"*")),"")</f>
        <v>#VALUE!</v>
      </c>
      <c r="I28" s="92" t="e">
        <f aca="false">IF(LEN(VLOOKUP($A28,#REF!,8,FALSE())),UPPER(RIGHT(VLOOKUP($A28,#REF!,8,FALSE()), 1)),"")</f>
        <v>#VALUE!</v>
      </c>
      <c r="J28" s="90" t="e">
        <f aca="false">IF(LEN(VLOOKUP($A28,#REF!,4,FALSE())),UPPER(RIGHT(VLOOKUP($A28,#REF!,4,FALSE()), 1)),"")</f>
        <v>#VALUE!</v>
      </c>
      <c r="K28" s="90" t="e">
        <f aca="false">IF(LEN(VLOOKUP($A28,#REF!,5,FALSE())),UPPER(RIGHT(VLOOKUP($A28,#REF!,5,FALSE()), 1)),"")</f>
        <v>#VALUE!</v>
      </c>
      <c r="L28" s="90" t="e">
        <f aca="false">IF(LEN(VLOOKUP($A28,#REF!,6,FALSE())),UPPER(RIGHT(VLOOKUP($A28,#REF!,6,FALSE()), 1)),"")</f>
        <v>#VALUE!</v>
      </c>
      <c r="M28" s="91" t="e">
        <f aca="false">IF(LEN(VLOOKUP($A28,#REF!,7,FALSE())),UPPER(RIGHT(VLOOKUP($A28,#REF!,7,FALSE()), 1)),"")</f>
        <v>#VALUE!</v>
      </c>
      <c r="N28" s="86" t="s">
        <v>122</v>
      </c>
      <c r="O28" s="86" t="e">
        <f aca="false">IF(F28="","RSVD1")</f>
        <v>#VALUE!</v>
      </c>
      <c r="P28" s="86" t="e">
        <f aca="false">IF(G28="","RSVD2")</f>
        <v>#VALUE!</v>
      </c>
      <c r="Q28" s="86" t="e">
        <f aca="false">IF(H28="","RSVD3")</f>
        <v>#VALUE!</v>
      </c>
      <c r="R28" s="86" t="s">
        <v>83</v>
      </c>
      <c r="S28" s="100" t="e">
        <f aca="false">HLOOKUP("Device Tree Pin Name",#REF!,MATCH($A28,#REF!,0),FALSE())</f>
        <v>#VALUE!</v>
      </c>
      <c r="T28" s="95" t="e">
        <f aca="false">HLOOKUP("power rail",#REF!,MATCH($A28,#REF!,0),FALSE())</f>
        <v>#VALUE!</v>
      </c>
      <c r="U28" s="96" t="e">
        <f aca="false">HLOOKUP("Wake Capable",#REF!,MATCH($A28,#REF!,0),FALSE())</f>
        <v>#VALUE!</v>
      </c>
      <c r="V28" s="96" t="e">
        <f aca="false">HLOOKUP("Strap",#REF!,MATCH($A28,#REF!,0),FALSE())</f>
        <v>#VALUE!</v>
      </c>
      <c r="W28" s="96" t="e">
        <f aca="false">HLOOKUP("GTE",#REF!,MATCH($A28,#REF!,0),FALSE())</f>
        <v>#VALUE!</v>
      </c>
      <c r="X28" s="96" t="e">
        <f aca="false">HLOOKUP("DPD_Control",#REF!,MATCH($A28,#REF!,0),FALSE())</f>
        <v>#VALUE!</v>
      </c>
      <c r="Y28" s="96" t="e">
        <f aca="false">HLOOKUP("DPD_Group",#REF!,MATCH($A28,#REF!,0),FALSE())</f>
        <v>#VALUE!</v>
      </c>
      <c r="Z28" s="95" t="e">
        <f aca="false">HLOOKUP("Pad Category",#REF!,MATCH($A28,#REF!,0),FALSE())</f>
        <v>#VALUE!</v>
      </c>
      <c r="AA28" s="95" t="e">
        <f aca="false">HLOOKUP("Pad type",#REF!,MATCH($A28,#REF!,0),FALSE())</f>
        <v>#VALUE!</v>
      </c>
      <c r="AB28" s="95" t="e">
        <f aca="false">HLOOKUP("Pull Strength",#REF!,MATCH($A28,#REF!,0),FALSE())</f>
        <v>#VALUE!</v>
      </c>
      <c r="AC28" s="95" t="e">
        <f aca="false">HLOOKUP("POR Pin State",#REF!,MATCH($A28,#REF!,0),FALSE())</f>
        <v>#VALUE!</v>
      </c>
      <c r="AD28" s="95" t="str">
        <f aca="false">IF(OR($AQ28="",$AQ28=$C28),$R28,IF($AQ28=$D28,SUBSTITUTE(SUBSTITUTE($AQ28,"GPIO3_","GPIO_"),".0",""),IF($AQ28=$E28,$N28,IF($AQ28=$F28,$O28,IF($AQ28=$G28,$P28,IF($AQ28=$H28,$Q28,"INVALID"))))))</f>
        <v>RSVD1</v>
      </c>
      <c r="AE28" s="97"/>
      <c r="AF28" s="98" t="str">
        <f aca="false">IF(AND(OR($AS28="Int PU",$AS28="Int PD"),OR(AND($AZ28&lt;&gt;"",$AZ28&lt;&gt;"0"),AND($BA28&lt;&gt;"",$BA28&lt;&gt;"0"))),"INVALID",IF(OR($AQ28=$C28,$AS28="Int PD"),"PULL_DOWN",IF(OR($AS28="Int PU",AND($AE28="YES",OR($AZ28="",$AZ28="0"),OR($BA28="",$BA28="0"),OR($AR28="Input",$AR28="Bidirectional"))),"PULL_UP","NORMAL")))</f>
        <v>PULL_DOWN</v>
      </c>
      <c r="AG28" s="98" t="str">
        <f aca="false">IF($AR28="Input", "TRISTATE", IF($AS28="Z","TRISTATE",IF($AQ28=$C28,"TRISTATE","NORMAL")))</f>
        <v>TRISTATE</v>
      </c>
      <c r="AH28" s="98" t="str">
        <f aca="false">IF(OR($AQ28=$C28,$AR28="Output"),"DISABLE","ENABLE")</f>
        <v>DISABLE</v>
      </c>
      <c r="AI28" s="112" t="e">
        <f aca="false">IF($AT28&lt;&gt;$G28,"N/A",IF($AV28="Drive 1", "1", IF($AV28="Drive 0", "0", "")))</f>
        <v>#VALUE!</v>
      </c>
      <c r="AJ28" s="99" t="b">
        <f aca="false">TRUE()</f>
        <v>1</v>
      </c>
      <c r="AK28" s="99" t="b">
        <f aca="false">TRUE()</f>
        <v>1</v>
      </c>
      <c r="AL28" s="99" t="b">
        <f aca="false">TRUE()</f>
        <v>1</v>
      </c>
      <c r="AM28" s="99" t="b">
        <f aca="false">TRUE()</f>
        <v>1</v>
      </c>
      <c r="AN28" s="99" t="b">
        <f aca="false">TRUE()</f>
        <v>1</v>
      </c>
      <c r="AO28" s="99" t="b">
        <f aca="false">TRUE()</f>
        <v>1</v>
      </c>
      <c r="AP28" s="100" t="str">
        <f aca="false">IF(AND($AJ28:$AO28), "VALID", "INVALID")</f>
        <v>VALID</v>
      </c>
      <c r="AQ28" s="101" t="s">
        <v>130</v>
      </c>
      <c r="AR28" s="102" t="s">
        <v>79</v>
      </c>
      <c r="AS28" s="103"/>
      <c r="AT28" s="103" t="s">
        <v>89</v>
      </c>
      <c r="AU28" s="104"/>
      <c r="AV28" s="103" t="s">
        <v>124</v>
      </c>
      <c r="AW28" s="110" t="s">
        <v>85</v>
      </c>
      <c r="AX28" s="103" t="s">
        <v>85</v>
      </c>
      <c r="AY28" s="104"/>
      <c r="AZ28" s="103"/>
      <c r="BA28" s="103"/>
      <c r="BB28" s="105"/>
      <c r="BC28" s="104"/>
      <c r="BD28" s="106"/>
      <c r="BE28" s="111"/>
      <c r="BF28" s="108" t="e">
        <f aca="false">VLOOKUP($A28,#REF!, 34, FALSE())</f>
        <v>#VALUE!</v>
      </c>
      <c r="BG28" s="418" t="e">
        <f aca="false">VLOOKUP($A28,#REF!, 22, FALSE())</f>
        <v>#VALUE!</v>
      </c>
      <c r="BH28" s="109"/>
    </row>
    <row r="29" customFormat="false" ht="12.75" hidden="false" customHeight="true" outlineLevel="0" collapsed="false">
      <c r="A29" s="86" t="s">
        <v>131</v>
      </c>
      <c r="B29" s="86" t="e">
        <f aca="false">VLOOKUP($A29,#REF!, 34, FALSE())</f>
        <v>#VALUE!</v>
      </c>
      <c r="C29" s="87" t="str">
        <f aca="false">CONCATENATE("unused_",A29)</f>
        <v>unused_TOUCH_CLK</v>
      </c>
      <c r="D29" s="88" t="e">
        <f aca="false">IF(LEN(VLOOKUP($A29,#REF!,8,FALSE())),LEFT(VLOOKUP($A29,#REF!,8,FALSE()),LEN(VLOOKUP($A29,#REF!,8,FALSE()))-2),"")</f>
        <v>#VALUE!</v>
      </c>
      <c r="E29" s="89" t="e">
        <f aca="false">IF(LEN(VLOOKUP($A29,#REF!,4,FALSE())),IF(INDEX(#REF!,MATCH($A29,#REF!,0),1),LEFT(VLOOKUP($A29,#REF!,4,FALSE()),LEN(VLOOKUP($A29,#REF!,4,FALSE()))-2),CONCATENATE(LEFT(VLOOKUP($A29,#REF!,4,FALSE()),LEN(VLOOKUP($A29,#REF!,4,FALSE()))-2),"*")),"")</f>
        <v>#VALUE!</v>
      </c>
      <c r="F29" s="90" t="e">
        <f aca="false">IF(LEN(VLOOKUP($A29,#REF!,5,FALSE())),IF(INDEX(#REF!,MATCH($A29,#REF!,0),2),LEFT(VLOOKUP($A29,#REF!,5,FALSE()),LEN(VLOOKUP($A29,#REF!,5,FALSE()))-2),CONCATENATE(LEFT(VLOOKUP($A29,#REF!,5,FALSE()),LEN(VLOOKUP($A29,#REF!,5,FALSE()))-2),"*")),"")</f>
        <v>#VALUE!</v>
      </c>
      <c r="G29" s="90" t="e">
        <f aca="false">IF(LEN(VLOOKUP($A29,#REF!,6,FALSE())),IF(INDEX(#REF!,MATCH($A29,#REF!,0),3),LEFT(VLOOKUP($A29,#REF!,6,FALSE()),LEN(VLOOKUP($A29,#REF!,6,FALSE()))-2),CONCATENATE(LEFT(VLOOKUP($A29,#REF!,6,FALSE()),LEN(VLOOKUP($A29,#REF!,6,FALSE()))-2),"*")),"")</f>
        <v>#VALUE!</v>
      </c>
      <c r="H29" s="91" t="e">
        <f aca="false">IF(LEN(VLOOKUP($A29,#REF!,7,FALSE())),IF(INDEX(#REF!,MATCH($A29,#REF!,0),4),LEFT(VLOOKUP($A29,#REF!,7,FALSE()),LEN(VLOOKUP($A29,#REF!,7,FALSE()))-2),CONCATENATE(LEFT(VLOOKUP($A29,#REF!,7,FALSE()),LEN(VLOOKUP($A29,#REF!,7,FALSE()))-2),"*")),"")</f>
        <v>#VALUE!</v>
      </c>
      <c r="I29" s="92" t="e">
        <f aca="false">IF(LEN(VLOOKUP($A29,#REF!,8,FALSE())),UPPER(RIGHT(VLOOKUP($A29,#REF!,8,FALSE()), 1)),"")</f>
        <v>#VALUE!</v>
      </c>
      <c r="J29" s="90" t="e">
        <f aca="false">IF(LEN(VLOOKUP($A29,#REF!,4,FALSE())),UPPER(RIGHT(VLOOKUP($A29,#REF!,4,FALSE()), 1)),"")</f>
        <v>#VALUE!</v>
      </c>
      <c r="K29" s="90" t="e">
        <f aca="false">IF(LEN(VLOOKUP($A29,#REF!,5,FALSE())),UPPER(RIGHT(VLOOKUP($A29,#REF!,5,FALSE()), 1)),"")</f>
        <v>#VALUE!</v>
      </c>
      <c r="L29" s="90" t="e">
        <f aca="false">IF(LEN(VLOOKUP($A29,#REF!,6,FALSE())),UPPER(RIGHT(VLOOKUP($A29,#REF!,6,FALSE()), 1)),"")</f>
        <v>#VALUE!</v>
      </c>
      <c r="M29" s="91" t="e">
        <f aca="false">IF(LEN(VLOOKUP($A29,#REF!,7,FALSE())),UPPER(RIGHT(VLOOKUP($A29,#REF!,7,FALSE()), 1)),"")</f>
        <v>#VALUE!</v>
      </c>
      <c r="N29" s="86" t="s">
        <v>132</v>
      </c>
      <c r="O29" s="86" t="s">
        <v>133</v>
      </c>
      <c r="P29" s="86" t="e">
        <f aca="false">IF(G29="","RSVD2")</f>
        <v>#VALUE!</v>
      </c>
      <c r="Q29" s="86" t="e">
        <f aca="false">IF(H29="","RSVD3")</f>
        <v>#VALUE!</v>
      </c>
      <c r="R29" s="86" t="s">
        <v>104</v>
      </c>
      <c r="S29" s="100" t="e">
        <f aca="false">HLOOKUP("Device Tree Pin Name",#REF!,MATCH($A29,#REF!,0),FALSE())</f>
        <v>#VALUE!</v>
      </c>
      <c r="T29" s="95" t="e">
        <f aca="false">HLOOKUP("power rail",#REF!,MATCH($A29,#REF!,0),FALSE())</f>
        <v>#VALUE!</v>
      </c>
      <c r="U29" s="96" t="e">
        <f aca="false">HLOOKUP("Wake Capable",#REF!,MATCH($A29,#REF!,0),FALSE())</f>
        <v>#VALUE!</v>
      </c>
      <c r="V29" s="96" t="e">
        <f aca="false">HLOOKUP("Strap",#REF!,MATCH($A29,#REF!,0),FALSE())</f>
        <v>#VALUE!</v>
      </c>
      <c r="W29" s="96" t="e">
        <f aca="false">HLOOKUP("GTE",#REF!,MATCH($A29,#REF!,0),FALSE())</f>
        <v>#VALUE!</v>
      </c>
      <c r="X29" s="96" t="e">
        <f aca="false">HLOOKUP("DPD_Control",#REF!,MATCH($A29,#REF!,0),FALSE())</f>
        <v>#VALUE!</v>
      </c>
      <c r="Y29" s="96" t="e">
        <f aca="false">HLOOKUP("DPD_Group",#REF!,MATCH($A29,#REF!,0),FALSE())</f>
        <v>#VALUE!</v>
      </c>
      <c r="Z29" s="95" t="e">
        <f aca="false">HLOOKUP("Pad Category",#REF!,MATCH($A29,#REF!,0),FALSE())</f>
        <v>#VALUE!</v>
      </c>
      <c r="AA29" s="95" t="e">
        <f aca="false">HLOOKUP("Pad type",#REF!,MATCH($A29,#REF!,0),FALSE())</f>
        <v>#VALUE!</v>
      </c>
      <c r="AB29" s="95" t="e">
        <f aca="false">HLOOKUP("Pull Strength",#REF!,MATCH($A29,#REF!,0),FALSE())</f>
        <v>#VALUE!</v>
      </c>
      <c r="AC29" s="95" t="e">
        <f aca="false">HLOOKUP("POR Pin State",#REF!,MATCH($A29,#REF!,0),FALSE())</f>
        <v>#VALUE!</v>
      </c>
      <c r="AD29" s="95" t="e">
        <f aca="false">IF(OR($AQ29="",$AQ29=$C29),$R29,IF($AQ29=$D29,SUBSTITUTE(SUBSTITUTE($AQ29,"GPIO3_","GPIO_"),".0",""),IF($AQ29=$E29,$N29,IF($AQ29=$F29,$O29,IF($AQ29=$G29,$P29,IF($AQ29=$H29,$Q29,"INVALID"))))))</f>
        <v>#VALUE!</v>
      </c>
      <c r="AE29" s="97"/>
      <c r="AF29" s="98" t="str">
        <f aca="false">IF(AND(OR($AS29="Int PU",$AS29="Int PD"),OR(AND($AZ29&lt;&gt;"",$AZ29&lt;&gt;"0"),AND($BA29&lt;&gt;"",$BA29&lt;&gt;"0"))),"INVALID",IF(OR($AQ29=$C29,$AS29="Int PD"),"PULL_DOWN",IF(OR($AS29="Int PU",AND($AE29="YES",OR($AZ29="",$AZ29="0"),OR($BA29="",$BA29="0"),OR($AR29="Input",$AR29="Bidirectional"))),"PULL_UP","NORMAL")))</f>
        <v>NORMAL</v>
      </c>
      <c r="AG29" s="98" t="str">
        <f aca="false">IF($AR29="Input", "TRISTATE", IF($AS29="Z","TRISTATE",IF($AQ29=$C29,"TRISTATE","NORMAL")))</f>
        <v>TRISTATE</v>
      </c>
      <c r="AH29" s="98" t="str">
        <f aca="false">IF(OR($AQ29=$C29,$AR29="Output"),"DISABLE","ENABLE")</f>
        <v>DISABLE</v>
      </c>
      <c r="AI29" s="112" t="e">
        <f aca="false">IF($AT29&lt;&gt;$G29,"N/A",IF($AV29="Drive 1", "1", IF($AV29="Drive 0", "0", "")))</f>
        <v>#VALUE!</v>
      </c>
      <c r="AJ29" s="99" t="b">
        <f aca="false">TRUE()</f>
        <v>1</v>
      </c>
      <c r="AK29" s="99" t="b">
        <f aca="false">TRUE()</f>
        <v>1</v>
      </c>
      <c r="AL29" s="99" t="b">
        <f aca="false">TRUE()</f>
        <v>1</v>
      </c>
      <c r="AM29" s="99" t="b">
        <f aca="false">TRUE()</f>
        <v>1</v>
      </c>
      <c r="AN29" s="99" t="b">
        <f aca="false">TRUE()</f>
        <v>1</v>
      </c>
      <c r="AO29" s="99" t="b">
        <f aca="false">TRUE()</f>
        <v>1</v>
      </c>
      <c r="AP29" s="100" t="str">
        <f aca="false">IF(AND($AJ29:$AO29), "VALID", "INVALID")</f>
        <v>VALID</v>
      </c>
      <c r="AQ29" s="101" t="s">
        <v>2876</v>
      </c>
      <c r="AR29" s="102" t="s">
        <v>2744</v>
      </c>
      <c r="AS29" s="103" t="s">
        <v>2879</v>
      </c>
      <c r="AT29" s="104"/>
      <c r="AU29" s="104"/>
      <c r="AV29" s="104"/>
      <c r="AW29" s="110" t="s">
        <v>85</v>
      </c>
      <c r="AX29" s="103" t="s">
        <v>85</v>
      </c>
      <c r="AY29" s="104"/>
      <c r="AZ29" s="103"/>
      <c r="BA29" s="103"/>
      <c r="BB29" s="105"/>
      <c r="BC29" s="104"/>
      <c r="BD29" s="106" t="s">
        <v>2880</v>
      </c>
      <c r="BE29" s="111"/>
      <c r="BF29" s="108" t="e">
        <f aca="false">VLOOKUP($A29,#REF!, 34, FALSE())</f>
        <v>#VALUE!</v>
      </c>
      <c r="BG29" s="418" t="e">
        <f aca="false">VLOOKUP($A29,#REF!, 22, FALSE())</f>
        <v>#VALUE!</v>
      </c>
      <c r="BH29" s="109"/>
    </row>
    <row r="30" customFormat="false" ht="12.75" hidden="false" customHeight="true" outlineLevel="0" collapsed="false">
      <c r="A30" s="86" t="s">
        <v>135</v>
      </c>
      <c r="B30" s="86" t="e">
        <f aca="false">VLOOKUP($A30,#REF!, 34, FALSE())</f>
        <v>#VALUE!</v>
      </c>
      <c r="C30" s="87" t="str">
        <f aca="false">CONCATENATE("unused_",A30)</f>
        <v>unused_UART3_TX</v>
      </c>
      <c r="D30" s="88" t="e">
        <f aca="false">IF(LEN(VLOOKUP($A30,#REF!,8,FALSE())),LEFT(VLOOKUP($A30,#REF!,8,FALSE()),LEN(VLOOKUP($A30,#REF!,8,FALSE()))-2),"")</f>
        <v>#VALUE!</v>
      </c>
      <c r="E30" s="89" t="e">
        <f aca="false">IF(LEN(VLOOKUP($A30,#REF!,4,FALSE())),IF(INDEX(#REF!,MATCH($A30,#REF!,0),1),LEFT(VLOOKUP($A30,#REF!,4,FALSE()),LEN(VLOOKUP($A30,#REF!,4,FALSE()))-2),CONCATENATE(LEFT(VLOOKUP($A30,#REF!,4,FALSE()),LEN(VLOOKUP($A30,#REF!,4,FALSE()))-2),"*")),"")</f>
        <v>#VALUE!</v>
      </c>
      <c r="F30" s="90" t="e">
        <f aca="false">IF(LEN(VLOOKUP($A30,#REF!,5,FALSE())),IF(INDEX(#REF!,MATCH($A30,#REF!,0),2),LEFT(VLOOKUP($A30,#REF!,5,FALSE()),LEN(VLOOKUP($A30,#REF!,5,FALSE()))-2),CONCATENATE(LEFT(VLOOKUP($A30,#REF!,5,FALSE()),LEN(VLOOKUP($A30,#REF!,5,FALSE()))-2),"*")),"")</f>
        <v>#VALUE!</v>
      </c>
      <c r="G30" s="90" t="e">
        <f aca="false">IF(LEN(VLOOKUP($A30,#REF!,6,FALSE())),IF(INDEX(#REF!,MATCH($A30,#REF!,0),3),LEFT(VLOOKUP($A30,#REF!,6,FALSE()),LEN(VLOOKUP($A30,#REF!,6,FALSE()))-2),CONCATENATE(LEFT(VLOOKUP($A30,#REF!,6,FALSE()),LEN(VLOOKUP($A30,#REF!,6,FALSE()))-2),"*")),"")</f>
        <v>#VALUE!</v>
      </c>
      <c r="H30" s="91" t="e">
        <f aca="false">IF(LEN(VLOOKUP($A30,#REF!,7,FALSE())),IF(INDEX(#REF!,MATCH($A30,#REF!,0),4),LEFT(VLOOKUP($A30,#REF!,7,FALSE()),LEN(VLOOKUP($A30,#REF!,7,FALSE()))-2),CONCATENATE(LEFT(VLOOKUP($A30,#REF!,7,FALSE()),LEN(VLOOKUP($A30,#REF!,7,FALSE()))-2),"*")),"")</f>
        <v>#VALUE!</v>
      </c>
      <c r="I30" s="92" t="e">
        <f aca="false">IF(LEN(VLOOKUP($A30,#REF!,8,FALSE())),UPPER(RIGHT(VLOOKUP($A30,#REF!,8,FALSE()), 1)),"")</f>
        <v>#VALUE!</v>
      </c>
      <c r="J30" s="90" t="e">
        <f aca="false">IF(LEN(VLOOKUP($A30,#REF!,4,FALSE())),UPPER(RIGHT(VLOOKUP($A30,#REF!,4,FALSE()), 1)),"")</f>
        <v>#VALUE!</v>
      </c>
      <c r="K30" s="90" t="e">
        <f aca="false">IF(LEN(VLOOKUP($A30,#REF!,5,FALSE())),UPPER(RIGHT(VLOOKUP($A30,#REF!,5,FALSE()), 1)),"")</f>
        <v>#VALUE!</v>
      </c>
      <c r="L30" s="90" t="e">
        <f aca="false">IF(LEN(VLOOKUP($A30,#REF!,6,FALSE())),UPPER(RIGHT(VLOOKUP($A30,#REF!,6,FALSE()), 1)),"")</f>
        <v>#VALUE!</v>
      </c>
      <c r="M30" s="91" t="e">
        <f aca="false">IF(LEN(VLOOKUP($A30,#REF!,7,FALSE())),UPPER(RIGHT(VLOOKUP($A30,#REF!,7,FALSE()), 1)),"")</f>
        <v>#VALUE!</v>
      </c>
      <c r="N30" s="86" t="s">
        <v>136</v>
      </c>
      <c r="O30" s="86" t="s">
        <v>137</v>
      </c>
      <c r="P30" s="86" t="e">
        <f aca="false">IF(G30="","RSVD2")</f>
        <v>#VALUE!</v>
      </c>
      <c r="Q30" s="86" t="e">
        <f aca="false">IF(H30="","RSVD3")</f>
        <v>#VALUE!</v>
      </c>
      <c r="R30" s="86" t="s">
        <v>104</v>
      </c>
      <c r="S30" s="100" t="e">
        <f aca="false">HLOOKUP("Device Tree Pin Name",#REF!,MATCH($A30,#REF!,0),FALSE())</f>
        <v>#VALUE!</v>
      </c>
      <c r="T30" s="95" t="e">
        <f aca="false">HLOOKUP("power rail",#REF!,MATCH($A30,#REF!,0),FALSE())</f>
        <v>#VALUE!</v>
      </c>
      <c r="U30" s="96" t="e">
        <f aca="false">HLOOKUP("Wake Capable",#REF!,MATCH($A30,#REF!,0),FALSE())</f>
        <v>#VALUE!</v>
      </c>
      <c r="V30" s="96" t="e">
        <f aca="false">HLOOKUP("Strap",#REF!,MATCH($A30,#REF!,0),FALSE())</f>
        <v>#VALUE!</v>
      </c>
      <c r="W30" s="96" t="e">
        <f aca="false">HLOOKUP("GTE",#REF!,MATCH($A30,#REF!,0),FALSE())</f>
        <v>#VALUE!</v>
      </c>
      <c r="X30" s="96" t="e">
        <f aca="false">HLOOKUP("DPD_Control",#REF!,MATCH($A30,#REF!,0),FALSE())</f>
        <v>#VALUE!</v>
      </c>
      <c r="Y30" s="96" t="e">
        <f aca="false">HLOOKUP("DPD_Group",#REF!,MATCH($A30,#REF!,0),FALSE())</f>
        <v>#VALUE!</v>
      </c>
      <c r="Z30" s="95" t="e">
        <f aca="false">HLOOKUP("Pad Category",#REF!,MATCH($A30,#REF!,0),FALSE())</f>
        <v>#VALUE!</v>
      </c>
      <c r="AA30" s="95" t="e">
        <f aca="false">HLOOKUP("Pad type",#REF!,MATCH($A30,#REF!,0),FALSE())</f>
        <v>#VALUE!</v>
      </c>
      <c r="AB30" s="95" t="e">
        <f aca="false">HLOOKUP("Pull Strength",#REF!,MATCH($A30,#REF!,0),FALSE())</f>
        <v>#VALUE!</v>
      </c>
      <c r="AC30" s="95" t="e">
        <f aca="false">HLOOKUP("POR Pin State",#REF!,MATCH($A30,#REF!,0),FALSE())</f>
        <v>#VALUE!</v>
      </c>
      <c r="AD30" s="95" t="e">
        <f aca="false">IF(OR($AQ30="",$AQ30=$C30),$R30,IF($AQ30=$D30,SUBSTITUTE(SUBSTITUTE($AQ30,"GPIO3_","GPIO_"),".0",""),IF($AQ30=$E30,$N30,IF($AQ30=$F30,$O30,IF($AQ30=$G30,$P30,IF($AQ30=$H30,$Q30,"INVALID"))))))</f>
        <v>#VALUE!</v>
      </c>
      <c r="AE30" s="97"/>
      <c r="AF30" s="98" t="str">
        <f aca="false">IF(AND(OR($AS30="Int PU",$AS30="Int PD"),OR(AND($AZ30&lt;&gt;"",$AZ30&lt;&gt;"0"),AND($BA30&lt;&gt;"",$BA30&lt;&gt;"0"))),"INVALID",IF(OR($AQ30=$C30,$AS30="Int PD"),"PULL_DOWN",IF(OR($AS30="Int PU",AND($AE30="YES",OR($AZ30="",$AZ30="0"),OR($BA30="",$BA30="0"),OR($AR30="Input",$AR30="Bidirectional"))),"PULL_UP","NORMAL")))</f>
        <v>PULL_UP</v>
      </c>
      <c r="AG30" s="98" t="str">
        <f aca="false">IF($AR30="Input", "TRISTATE", IF($AS30="Z","TRISTATE",IF($AQ30=$C30,"TRISTATE","NORMAL")))</f>
        <v>NORMAL</v>
      </c>
      <c r="AH30" s="98" t="str">
        <f aca="false">IF(OR($AQ30=$C30,$AR30="Output"),"DISABLE","ENABLE")</f>
        <v>DISABLE</v>
      </c>
      <c r="AI30" s="112" t="e">
        <f aca="false">IF($AT30&lt;&gt;$G30,"N/A",IF($AV30="Drive 1", "1", IF($AV30="Drive 0", "0", "")))</f>
        <v>#VALUE!</v>
      </c>
      <c r="AJ30" s="99" t="b">
        <f aca="false">TRUE()</f>
        <v>1</v>
      </c>
      <c r="AK30" s="99" t="b">
        <f aca="false">TRUE()</f>
        <v>1</v>
      </c>
      <c r="AL30" s="99" t="b">
        <f aca="false">TRUE()</f>
        <v>1</v>
      </c>
      <c r="AM30" s="99" t="b">
        <f aca="false">TRUE()</f>
        <v>1</v>
      </c>
      <c r="AN30" s="99" t="b">
        <f aca="false">TRUE()</f>
        <v>1</v>
      </c>
      <c r="AO30" s="99" t="b">
        <f aca="false">TRUE()</f>
        <v>1</v>
      </c>
      <c r="AP30" s="100" t="str">
        <f aca="false">IF(AND($AJ30:$AO30), "VALID", "INVALID")</f>
        <v>VALID</v>
      </c>
      <c r="AQ30" s="101" t="s">
        <v>2886</v>
      </c>
      <c r="AR30" s="102" t="s">
        <v>2744</v>
      </c>
      <c r="AS30" s="103" t="s">
        <v>2805</v>
      </c>
      <c r="AT30" s="104"/>
      <c r="AU30" s="104"/>
      <c r="AV30" s="104"/>
      <c r="AW30" s="110" t="s">
        <v>85</v>
      </c>
      <c r="AX30" s="103" t="s">
        <v>85</v>
      </c>
      <c r="AY30" s="104"/>
      <c r="AZ30" s="103"/>
      <c r="BA30" s="103"/>
      <c r="BB30" s="105"/>
      <c r="BC30" s="104"/>
      <c r="BD30" s="106" t="s">
        <v>7890</v>
      </c>
      <c r="BE30" s="16" t="s">
        <v>3</v>
      </c>
      <c r="BF30" s="108" t="e">
        <f aca="false">VLOOKUP($A30,#REF!, 34, FALSE())</f>
        <v>#VALUE!</v>
      </c>
      <c r="BG30" s="418" t="e">
        <f aca="false">VLOOKUP($A30,#REF!, 22, FALSE())</f>
        <v>#VALUE!</v>
      </c>
      <c r="BH30" s="109"/>
    </row>
    <row r="31" customFormat="false" ht="12.75" hidden="false" customHeight="true" outlineLevel="0" collapsed="false">
      <c r="A31" s="86" t="s">
        <v>139</v>
      </c>
      <c r="B31" s="86" t="e">
        <f aca="false">VLOOKUP($A31,#REF!, 34, FALSE())</f>
        <v>#VALUE!</v>
      </c>
      <c r="C31" s="87" t="str">
        <f aca="false">CONCATENATE("unused_",A31)</f>
        <v>unused_UART3_RX</v>
      </c>
      <c r="D31" s="88" t="e">
        <f aca="false">IF(LEN(VLOOKUP($A31,#REF!,8,FALSE())),LEFT(VLOOKUP($A31,#REF!,8,FALSE()),LEN(VLOOKUP($A31,#REF!,8,FALSE()))-2),"")</f>
        <v>#VALUE!</v>
      </c>
      <c r="E31" s="89" t="e">
        <f aca="false">IF(LEN(VLOOKUP($A31,#REF!,4,FALSE())),IF(INDEX(#REF!,MATCH($A31,#REF!,0),1),LEFT(VLOOKUP($A31,#REF!,4,FALSE()),LEN(VLOOKUP($A31,#REF!,4,FALSE()))-2),CONCATENATE(LEFT(VLOOKUP($A31,#REF!,4,FALSE()),LEN(VLOOKUP($A31,#REF!,4,FALSE()))-2),"*")),"")</f>
        <v>#VALUE!</v>
      </c>
      <c r="F31" s="90" t="e">
        <f aca="false">IF(LEN(VLOOKUP($A31,#REF!,5,FALSE())),IF(INDEX(#REF!,MATCH($A31,#REF!,0),2),LEFT(VLOOKUP($A31,#REF!,5,FALSE()),LEN(VLOOKUP($A31,#REF!,5,FALSE()))-2),CONCATENATE(LEFT(VLOOKUP($A31,#REF!,5,FALSE()),LEN(VLOOKUP($A31,#REF!,5,FALSE()))-2),"*")),"")</f>
        <v>#VALUE!</v>
      </c>
      <c r="G31" s="90" t="e">
        <f aca="false">IF(LEN(VLOOKUP($A31,#REF!,6,FALSE())),IF(INDEX(#REF!,MATCH($A31,#REF!,0),3),LEFT(VLOOKUP($A31,#REF!,6,FALSE()),LEN(VLOOKUP($A31,#REF!,6,FALSE()))-2),CONCATENATE(LEFT(VLOOKUP($A31,#REF!,6,FALSE()),LEN(VLOOKUP($A31,#REF!,6,FALSE()))-2),"*")),"")</f>
        <v>#VALUE!</v>
      </c>
      <c r="H31" s="91" t="e">
        <f aca="false">IF(LEN(VLOOKUP($A31,#REF!,7,FALSE())),IF(INDEX(#REF!,MATCH($A31,#REF!,0),4),LEFT(VLOOKUP($A31,#REF!,7,FALSE()),LEN(VLOOKUP($A31,#REF!,7,FALSE()))-2),CONCATENATE(LEFT(VLOOKUP($A31,#REF!,7,FALSE()),LEN(VLOOKUP($A31,#REF!,7,FALSE()))-2),"*")),"")</f>
        <v>#VALUE!</v>
      </c>
      <c r="I31" s="92" t="e">
        <f aca="false">IF(LEN(VLOOKUP($A31,#REF!,8,FALSE())),UPPER(RIGHT(VLOOKUP($A31,#REF!,8,FALSE()), 1)),"")</f>
        <v>#VALUE!</v>
      </c>
      <c r="J31" s="90" t="e">
        <f aca="false">IF(LEN(VLOOKUP($A31,#REF!,4,FALSE())),UPPER(RIGHT(VLOOKUP($A31,#REF!,4,FALSE()), 1)),"")</f>
        <v>#VALUE!</v>
      </c>
      <c r="K31" s="90" t="e">
        <f aca="false">IF(LEN(VLOOKUP($A31,#REF!,5,FALSE())),UPPER(RIGHT(VLOOKUP($A31,#REF!,5,FALSE()), 1)),"")</f>
        <v>#VALUE!</v>
      </c>
      <c r="L31" s="90" t="e">
        <f aca="false">IF(LEN(VLOOKUP($A31,#REF!,6,FALSE())),UPPER(RIGHT(VLOOKUP($A31,#REF!,6,FALSE()), 1)),"")</f>
        <v>#VALUE!</v>
      </c>
      <c r="M31" s="91" t="e">
        <f aca="false">IF(LEN(VLOOKUP($A31,#REF!,7,FALSE())),UPPER(RIGHT(VLOOKUP($A31,#REF!,7,FALSE()), 1)),"")</f>
        <v>#VALUE!</v>
      </c>
      <c r="N31" s="86" t="s">
        <v>136</v>
      </c>
      <c r="O31" s="86" t="s">
        <v>137</v>
      </c>
      <c r="P31" s="86" t="e">
        <f aca="false">IF(G31="","RSVD2")</f>
        <v>#VALUE!</v>
      </c>
      <c r="Q31" s="86" t="e">
        <f aca="false">IF(H31="","RSVD3")</f>
        <v>#VALUE!</v>
      </c>
      <c r="R31" s="86" t="s">
        <v>104</v>
      </c>
      <c r="S31" s="100" t="e">
        <f aca="false">HLOOKUP("Device Tree Pin Name",#REF!,MATCH($A31,#REF!,0),FALSE())</f>
        <v>#VALUE!</v>
      </c>
      <c r="T31" s="95" t="e">
        <f aca="false">HLOOKUP("power rail",#REF!,MATCH($A31,#REF!,0),FALSE())</f>
        <v>#VALUE!</v>
      </c>
      <c r="U31" s="96" t="e">
        <f aca="false">HLOOKUP("Wake Capable",#REF!,MATCH($A31,#REF!,0),FALSE())</f>
        <v>#VALUE!</v>
      </c>
      <c r="V31" s="96" t="e">
        <f aca="false">HLOOKUP("Strap",#REF!,MATCH($A31,#REF!,0),FALSE())</f>
        <v>#VALUE!</v>
      </c>
      <c r="W31" s="96" t="e">
        <f aca="false">HLOOKUP("GTE",#REF!,MATCH($A31,#REF!,0),FALSE())</f>
        <v>#VALUE!</v>
      </c>
      <c r="X31" s="96" t="e">
        <f aca="false">HLOOKUP("DPD_Control",#REF!,MATCH($A31,#REF!,0),FALSE())</f>
        <v>#VALUE!</v>
      </c>
      <c r="Y31" s="96" t="e">
        <f aca="false">HLOOKUP("DPD_Group",#REF!,MATCH($A31,#REF!,0),FALSE())</f>
        <v>#VALUE!</v>
      </c>
      <c r="Z31" s="95" t="e">
        <f aca="false">HLOOKUP("Pad Category",#REF!,MATCH($A31,#REF!,0),FALSE())</f>
        <v>#VALUE!</v>
      </c>
      <c r="AA31" s="95" t="e">
        <f aca="false">HLOOKUP("Pad type",#REF!,MATCH($A31,#REF!,0),FALSE())</f>
        <v>#VALUE!</v>
      </c>
      <c r="AB31" s="95" t="e">
        <f aca="false">HLOOKUP("Pull Strength",#REF!,MATCH($A31,#REF!,0),FALSE())</f>
        <v>#VALUE!</v>
      </c>
      <c r="AC31" s="95" t="e">
        <f aca="false">HLOOKUP("POR Pin State",#REF!,MATCH($A31,#REF!,0),FALSE())</f>
        <v>#VALUE!</v>
      </c>
      <c r="AD31" s="95" t="e">
        <f aca="false">IF(OR($AQ31="",$AQ31=$C31),$R31,IF($AQ31=$D31,SUBSTITUTE(SUBSTITUTE($AQ31,"GPIO3_","GPIO_"),".0",""),IF($AQ31=$E31,$N31,IF($AQ31=$F31,$O31,IF($AQ31=$G31,$P31,IF($AQ31=$H31,$Q31,"INVALID"))))))</f>
        <v>#VALUE!</v>
      </c>
      <c r="AE31" s="97"/>
      <c r="AF31" s="98" t="str">
        <f aca="false">IF(AND(OR($AS31="Int PU",$AS31="Int PD"),OR(AND($AZ31&lt;&gt;"",$AZ31&lt;&gt;"0"),AND($BA31&lt;&gt;"",$BA31&lt;&gt;"0"))),"INVALID",IF(OR($AQ31=$C31,$AS31="Int PD"),"PULL_DOWN",IF(OR($AS31="Int PU",AND($AE31="YES",OR($AZ31="",$AZ31="0"),OR($BA31="",$BA31="0"),OR($AR31="Input",$AR31="Bidirectional"))),"PULL_UP","NORMAL")))</f>
        <v>NORMAL</v>
      </c>
      <c r="AG31" s="98" t="str">
        <f aca="false">IF($AR31="Input", "TRISTATE", IF($AS31="Z","TRISTATE",IF($AQ31=$C31,"TRISTATE","NORMAL")))</f>
        <v>TRISTATE</v>
      </c>
      <c r="AH31" s="98" t="str">
        <f aca="false">IF(OR($AQ31=$C31,$AR31="Output"),"DISABLE","ENABLE")</f>
        <v>ENABLE</v>
      </c>
      <c r="AI31" s="112" t="e">
        <f aca="false">IF($AT31&lt;&gt;$G31,"N/A",IF($AV31="Drive 1", "1", IF($AV31="Drive 0", "0", "")))</f>
        <v>#VALUE!</v>
      </c>
      <c r="AJ31" s="99" t="b">
        <f aca="false">TRUE()</f>
        <v>1</v>
      </c>
      <c r="AK31" s="99" t="b">
        <f aca="false">TRUE()</f>
        <v>1</v>
      </c>
      <c r="AL31" s="99" t="b">
        <f aca="false">TRUE()</f>
        <v>1</v>
      </c>
      <c r="AM31" s="99" t="b">
        <f aca="false">TRUE()</f>
        <v>1</v>
      </c>
      <c r="AN31" s="99" t="b">
        <f aca="false">TRUE()</f>
        <v>1</v>
      </c>
      <c r="AO31" s="99" t="b">
        <f aca="false">TRUE()</f>
        <v>1</v>
      </c>
      <c r="AP31" s="100" t="str">
        <f aca="false">IF(AND($AJ31:$AO31), "VALID", "INVALID")</f>
        <v>VALID</v>
      </c>
      <c r="AQ31" s="101" t="s">
        <v>2896</v>
      </c>
      <c r="AR31" s="102" t="s">
        <v>2736</v>
      </c>
      <c r="AS31" s="103"/>
      <c r="AT31" s="104"/>
      <c r="AU31" s="104"/>
      <c r="AV31" s="104"/>
      <c r="AW31" s="110" t="s">
        <v>85</v>
      </c>
      <c r="AX31" s="103" t="s">
        <v>85</v>
      </c>
      <c r="AY31" s="104"/>
      <c r="AZ31" s="103"/>
      <c r="BA31" s="103"/>
      <c r="BB31" s="105"/>
      <c r="BC31" s="104"/>
      <c r="BD31" s="106" t="s">
        <v>7890</v>
      </c>
      <c r="BE31" s="111"/>
      <c r="BF31" s="108" t="e">
        <f aca="false">VLOOKUP($A31,#REF!, 34, FALSE())</f>
        <v>#VALUE!</v>
      </c>
      <c r="BG31" s="418" t="e">
        <f aca="false">VLOOKUP($A31,#REF!, 22, FALSE())</f>
        <v>#VALUE!</v>
      </c>
      <c r="BH31" s="109"/>
    </row>
    <row r="32" customFormat="false" ht="12.75" hidden="false" customHeight="true" outlineLevel="0" collapsed="false">
      <c r="A32" s="86" t="s">
        <v>141</v>
      </c>
      <c r="B32" s="86" t="e">
        <f aca="false">VLOOKUP($A32,#REF!, 34, FALSE())</f>
        <v>#VALUE!</v>
      </c>
      <c r="C32" s="87" t="str">
        <f aca="false">CONCATENATE("unused_",A32)</f>
        <v>unused_GEN2_I2C_SCL</v>
      </c>
      <c r="D32" s="88" t="e">
        <f aca="false">IF(LEN(VLOOKUP($A32,#REF!,8,FALSE())),LEFT(VLOOKUP($A32,#REF!,8,FALSE()),LEN(VLOOKUP($A32,#REF!,8,FALSE()))-2),"")</f>
        <v>#VALUE!</v>
      </c>
      <c r="E32" s="89" t="e">
        <f aca="false">IF(LEN(VLOOKUP($A32,#REF!,4,FALSE())),IF(INDEX(#REF!,MATCH($A32,#REF!,0),1),LEFT(VLOOKUP($A32,#REF!,4,FALSE()),LEN(VLOOKUP($A32,#REF!,4,FALSE()))-2),CONCATENATE(LEFT(VLOOKUP($A32,#REF!,4,FALSE()),LEN(VLOOKUP($A32,#REF!,4,FALSE()))-2),"*")),"")</f>
        <v>#VALUE!</v>
      </c>
      <c r="F32" s="90" t="e">
        <f aca="false">IF(LEN(VLOOKUP($A32,#REF!,5,FALSE())),IF(INDEX(#REF!,MATCH($A32,#REF!,0),2),LEFT(VLOOKUP($A32,#REF!,5,FALSE()),LEN(VLOOKUP($A32,#REF!,5,FALSE()))-2),CONCATENATE(LEFT(VLOOKUP($A32,#REF!,5,FALSE()),LEN(VLOOKUP($A32,#REF!,5,FALSE()))-2),"*")),"")</f>
        <v>#VALUE!</v>
      </c>
      <c r="G32" s="90" t="e">
        <f aca="false">IF(LEN(VLOOKUP($A32,#REF!,6,FALSE())),IF(INDEX(#REF!,MATCH($A32,#REF!,0),3),LEFT(VLOOKUP($A32,#REF!,6,FALSE()),LEN(VLOOKUP($A32,#REF!,6,FALSE()))-2),CONCATENATE(LEFT(VLOOKUP($A32,#REF!,6,FALSE()),LEN(VLOOKUP($A32,#REF!,6,FALSE()))-2),"*")),"")</f>
        <v>#VALUE!</v>
      </c>
      <c r="H32" s="91" t="e">
        <f aca="false">IF(LEN(VLOOKUP($A32,#REF!,7,FALSE())),IF(INDEX(#REF!,MATCH($A32,#REF!,0),4),LEFT(VLOOKUP($A32,#REF!,7,FALSE()),LEN(VLOOKUP($A32,#REF!,7,FALSE()))-2),CONCATENATE(LEFT(VLOOKUP($A32,#REF!,7,FALSE()),LEN(VLOOKUP($A32,#REF!,7,FALSE()))-2),"*")),"")</f>
        <v>#VALUE!</v>
      </c>
      <c r="I32" s="92" t="e">
        <f aca="false">IF(LEN(VLOOKUP($A32,#REF!,8,FALSE())),UPPER(RIGHT(VLOOKUP($A32,#REF!,8,FALSE()), 1)),"")</f>
        <v>#VALUE!</v>
      </c>
      <c r="J32" s="90" t="e">
        <f aca="false">IF(LEN(VLOOKUP($A32,#REF!,4,FALSE())),UPPER(RIGHT(VLOOKUP($A32,#REF!,4,FALSE()), 1)),"")</f>
        <v>#VALUE!</v>
      </c>
      <c r="K32" s="90" t="e">
        <f aca="false">IF(LEN(VLOOKUP($A32,#REF!,5,FALSE())),UPPER(RIGHT(VLOOKUP($A32,#REF!,5,FALSE()), 1)),"")</f>
        <v>#VALUE!</v>
      </c>
      <c r="L32" s="90" t="e">
        <f aca="false">IF(LEN(VLOOKUP($A32,#REF!,6,FALSE())),UPPER(RIGHT(VLOOKUP($A32,#REF!,6,FALSE()), 1)),"")</f>
        <v>#VALUE!</v>
      </c>
      <c r="M32" s="91" t="e">
        <f aca="false">IF(LEN(VLOOKUP($A32,#REF!,7,FALSE())),UPPER(RIGHT(VLOOKUP($A32,#REF!,7,FALSE()), 1)),"")</f>
        <v>#VALUE!</v>
      </c>
      <c r="N32" s="86" t="s">
        <v>142</v>
      </c>
      <c r="O32" s="86" t="e">
        <f aca="false">IF(F32="","RSVD1")</f>
        <v>#VALUE!</v>
      </c>
      <c r="P32" s="86" t="e">
        <f aca="false">IF(G32="","RSVD2")</f>
        <v>#VALUE!</v>
      </c>
      <c r="Q32" s="86" t="e">
        <f aca="false">IF(H32="","RSVD3")</f>
        <v>#VALUE!</v>
      </c>
      <c r="R32" s="86" t="s">
        <v>83</v>
      </c>
      <c r="S32" s="100" t="e">
        <f aca="false">HLOOKUP("Device Tree Pin Name",#REF!,MATCH($A32,#REF!,0),FALSE())</f>
        <v>#VALUE!</v>
      </c>
      <c r="T32" s="95" t="e">
        <f aca="false">HLOOKUP("power rail",#REF!,MATCH($A32,#REF!,0),FALSE())</f>
        <v>#VALUE!</v>
      </c>
      <c r="U32" s="96" t="e">
        <f aca="false">HLOOKUP("Wake Capable",#REF!,MATCH($A32,#REF!,0),FALSE())</f>
        <v>#VALUE!</v>
      </c>
      <c r="V32" s="96" t="e">
        <f aca="false">HLOOKUP("Strap",#REF!,MATCH($A32,#REF!,0),FALSE())</f>
        <v>#VALUE!</v>
      </c>
      <c r="W32" s="96" t="e">
        <f aca="false">HLOOKUP("GTE",#REF!,MATCH($A32,#REF!,0),FALSE())</f>
        <v>#VALUE!</v>
      </c>
      <c r="X32" s="96" t="e">
        <f aca="false">HLOOKUP("DPD_Control",#REF!,MATCH($A32,#REF!,0),FALSE())</f>
        <v>#VALUE!</v>
      </c>
      <c r="Y32" s="96" t="e">
        <f aca="false">HLOOKUP("DPD_Group",#REF!,MATCH($A32,#REF!,0),FALSE())</f>
        <v>#VALUE!</v>
      </c>
      <c r="Z32" s="95" t="e">
        <f aca="false">HLOOKUP("Pad Category",#REF!,MATCH($A32,#REF!,0),FALSE())</f>
        <v>#VALUE!</v>
      </c>
      <c r="AA32" s="100" t="e">
        <f aca="false">HLOOKUP("Pad type",#REF!,MATCH($A32,#REF!,0),FALSE())</f>
        <v>#VALUE!</v>
      </c>
      <c r="AB32" s="95" t="e">
        <f aca="false">HLOOKUP("Pull Strength",#REF!,MATCH($A32,#REF!,0),FALSE())</f>
        <v>#VALUE!</v>
      </c>
      <c r="AC32" s="95" t="e">
        <f aca="false">HLOOKUP("POR Pin State",#REF!,MATCH($A32,#REF!,0),FALSE())</f>
        <v>#VALUE!</v>
      </c>
      <c r="AD32" s="95" t="str">
        <f aca="false">IF(OR($AQ32="",$AQ32=$C32),$R32,IF($AQ32=$D32,SUBSTITUTE(SUBSTITUTE($AQ32,"GPIO3_","GPIO_"),".0",""),IF($AQ32=$E32,$N32,IF($AQ32=$F32,$O32,IF($AQ32=$G32,$P32,IF($AQ32=$H32,$Q32,"INVALID"))))))</f>
        <v>RSVD1</v>
      </c>
      <c r="AE32" s="97"/>
      <c r="AF32" s="98" t="str">
        <f aca="false">IF(AND(OR($AS32="Int PU",$AS32="Int PD"),OR(AND($AZ32&lt;&gt;"",$AZ32&lt;&gt;"0"),AND($BA32&lt;&gt;"",$BA32&lt;&gt;"0"))),"INVALID",IF(OR($AQ32=$C32,$AS32="Int PD"),"PULL_DOWN",IF(OR($AS32="Int PU",AND($AE32="YES",OR($AZ32="",$AZ32="0"),OR($BA32="",$BA32="0"),OR($AR32="Input",$AR32="Bidirectional"))),"PULL_UP","NORMAL")))</f>
        <v>PULL_DOWN</v>
      </c>
      <c r="AG32" s="98" t="str">
        <f aca="false">IF($AR32="Input", "TRISTATE", IF($AS32="Z","TRISTATE",IF($AQ32=$C32,"TRISTATE","NORMAL")))</f>
        <v>TRISTATE</v>
      </c>
      <c r="AH32" s="98" t="str">
        <f aca="false">IF(OR($AQ32=$C32,$AR32="Output"),"DISABLE","ENABLE")</f>
        <v>DISABLE</v>
      </c>
      <c r="AI32" s="112" t="e">
        <f aca="false">IF($AT32&lt;&gt;$G32,"N/A",IF($AV32="Drive 1", "1", IF($AV32="Drive 0", "0", "")))</f>
        <v>#VALUE!</v>
      </c>
      <c r="AJ32" s="99" t="b">
        <f aca="false">TRUE()</f>
        <v>1</v>
      </c>
      <c r="AK32" s="99" t="b">
        <f aca="false">TRUE()</f>
        <v>1</v>
      </c>
      <c r="AL32" s="99" t="b">
        <f aca="false">TRUE()</f>
        <v>1</v>
      </c>
      <c r="AM32" s="99" t="b">
        <f aca="false">TRUE()</f>
        <v>1</v>
      </c>
      <c r="AN32" s="99" t="b">
        <f aca="false">TRUE()</f>
        <v>1</v>
      </c>
      <c r="AO32" s="99" t="b">
        <f aca="false">TRUE()</f>
        <v>1</v>
      </c>
      <c r="AP32" s="100" t="str">
        <f aca="false">IF(AND($AJ32:$AO32), "VALID", "INVALID")</f>
        <v>VALID</v>
      </c>
      <c r="AQ32" s="101" t="s">
        <v>143</v>
      </c>
      <c r="AR32" s="102" t="s">
        <v>79</v>
      </c>
      <c r="AS32" s="103"/>
      <c r="AT32" s="104"/>
      <c r="AU32" s="104"/>
      <c r="AV32" s="104"/>
      <c r="AW32" s="110" t="s">
        <v>85</v>
      </c>
      <c r="AX32" s="103" t="s">
        <v>85</v>
      </c>
      <c r="AY32" s="104"/>
      <c r="AZ32" s="103"/>
      <c r="BA32" s="103"/>
      <c r="BB32" s="105"/>
      <c r="BC32" s="104"/>
      <c r="BD32" s="106"/>
      <c r="BE32" s="111"/>
      <c r="BF32" s="108" t="e">
        <f aca="false">VLOOKUP($A32,#REF!, 34, FALSE())</f>
        <v>#VALUE!</v>
      </c>
      <c r="BG32" s="418" t="e">
        <f aca="false">VLOOKUP($A32,#REF!, 22, FALSE())</f>
        <v>#VALUE!</v>
      </c>
      <c r="BH32" s="109"/>
    </row>
    <row r="33" customFormat="false" ht="12.75" hidden="false" customHeight="true" outlineLevel="0" collapsed="false">
      <c r="A33" s="86" t="s">
        <v>144</v>
      </c>
      <c r="B33" s="86" t="e">
        <f aca="false">VLOOKUP($A33,#REF!, 34, FALSE())</f>
        <v>#VALUE!</v>
      </c>
      <c r="C33" s="87" t="str">
        <f aca="false">CONCATENATE("unused_",A33)</f>
        <v>unused_GEN2_I2C_SDA</v>
      </c>
      <c r="D33" s="88" t="e">
        <f aca="false">IF(LEN(VLOOKUP($A33,#REF!,8,FALSE())),LEFT(VLOOKUP($A33,#REF!,8,FALSE()),LEN(VLOOKUP($A33,#REF!,8,FALSE()))-2),"")</f>
        <v>#VALUE!</v>
      </c>
      <c r="E33" s="89" t="e">
        <f aca="false">IF(LEN(VLOOKUP($A33,#REF!,4,FALSE())),IF(INDEX(#REF!,MATCH($A33,#REF!,0),1),LEFT(VLOOKUP($A33,#REF!,4,FALSE()),LEN(VLOOKUP($A33,#REF!,4,FALSE()))-2),CONCATENATE(LEFT(VLOOKUP($A33,#REF!,4,FALSE()),LEN(VLOOKUP($A33,#REF!,4,FALSE()))-2),"*")),"")</f>
        <v>#VALUE!</v>
      </c>
      <c r="F33" s="90" t="e">
        <f aca="false">IF(LEN(VLOOKUP($A33,#REF!,5,FALSE())),IF(INDEX(#REF!,MATCH($A33,#REF!,0),2),LEFT(VLOOKUP($A33,#REF!,5,FALSE()),LEN(VLOOKUP($A33,#REF!,5,FALSE()))-2),CONCATENATE(LEFT(VLOOKUP($A33,#REF!,5,FALSE()),LEN(VLOOKUP($A33,#REF!,5,FALSE()))-2),"*")),"")</f>
        <v>#VALUE!</v>
      </c>
      <c r="G33" s="90" t="e">
        <f aca="false">IF(LEN(VLOOKUP($A33,#REF!,6,FALSE())),IF(INDEX(#REF!,MATCH($A33,#REF!,0),3),LEFT(VLOOKUP($A33,#REF!,6,FALSE()),LEN(VLOOKUP($A33,#REF!,6,FALSE()))-2),CONCATENATE(LEFT(VLOOKUP($A33,#REF!,6,FALSE()),LEN(VLOOKUP($A33,#REF!,6,FALSE()))-2),"*")),"")</f>
        <v>#VALUE!</v>
      </c>
      <c r="H33" s="91" t="e">
        <f aca="false">IF(LEN(VLOOKUP($A33,#REF!,7,FALSE())),IF(INDEX(#REF!,MATCH($A33,#REF!,0),4),LEFT(VLOOKUP($A33,#REF!,7,FALSE()),LEN(VLOOKUP($A33,#REF!,7,FALSE()))-2),CONCATENATE(LEFT(VLOOKUP($A33,#REF!,7,FALSE()),LEN(VLOOKUP($A33,#REF!,7,FALSE()))-2),"*")),"")</f>
        <v>#VALUE!</v>
      </c>
      <c r="I33" s="92" t="e">
        <f aca="false">IF(LEN(VLOOKUP($A33,#REF!,8,FALSE())),UPPER(RIGHT(VLOOKUP($A33,#REF!,8,FALSE()), 1)),"")</f>
        <v>#VALUE!</v>
      </c>
      <c r="J33" s="90" t="e">
        <f aca="false">IF(LEN(VLOOKUP($A33,#REF!,4,FALSE())),UPPER(RIGHT(VLOOKUP($A33,#REF!,4,FALSE()), 1)),"")</f>
        <v>#VALUE!</v>
      </c>
      <c r="K33" s="90" t="e">
        <f aca="false">IF(LEN(VLOOKUP($A33,#REF!,5,FALSE())),UPPER(RIGHT(VLOOKUP($A33,#REF!,5,FALSE()), 1)),"")</f>
        <v>#VALUE!</v>
      </c>
      <c r="L33" s="90" t="e">
        <f aca="false">IF(LEN(VLOOKUP($A33,#REF!,6,FALSE())),UPPER(RIGHT(VLOOKUP($A33,#REF!,6,FALSE()), 1)),"")</f>
        <v>#VALUE!</v>
      </c>
      <c r="M33" s="91" t="e">
        <f aca="false">IF(LEN(VLOOKUP($A33,#REF!,7,FALSE())),UPPER(RIGHT(VLOOKUP($A33,#REF!,7,FALSE()), 1)),"")</f>
        <v>#VALUE!</v>
      </c>
      <c r="N33" s="86" t="s">
        <v>142</v>
      </c>
      <c r="O33" s="86" t="e">
        <f aca="false">IF(F33="","RSVD1")</f>
        <v>#VALUE!</v>
      </c>
      <c r="P33" s="86" t="e">
        <f aca="false">IF(G33="","RSVD2")</f>
        <v>#VALUE!</v>
      </c>
      <c r="Q33" s="86" t="e">
        <f aca="false">IF(H33="","RSVD3")</f>
        <v>#VALUE!</v>
      </c>
      <c r="R33" s="86" t="s">
        <v>83</v>
      </c>
      <c r="S33" s="100" t="e">
        <f aca="false">HLOOKUP("Device Tree Pin Name",#REF!,MATCH($A33,#REF!,0),FALSE())</f>
        <v>#VALUE!</v>
      </c>
      <c r="T33" s="95" t="e">
        <f aca="false">HLOOKUP("power rail",#REF!,MATCH($A33,#REF!,0),FALSE())</f>
        <v>#VALUE!</v>
      </c>
      <c r="U33" s="96" t="e">
        <f aca="false">HLOOKUP("Wake Capable",#REF!,MATCH($A33,#REF!,0),FALSE())</f>
        <v>#VALUE!</v>
      </c>
      <c r="V33" s="96" t="e">
        <f aca="false">HLOOKUP("Strap",#REF!,MATCH($A33,#REF!,0),FALSE())</f>
        <v>#VALUE!</v>
      </c>
      <c r="W33" s="96" t="e">
        <f aca="false">HLOOKUP("GTE",#REF!,MATCH($A33,#REF!,0),FALSE())</f>
        <v>#VALUE!</v>
      </c>
      <c r="X33" s="96" t="e">
        <f aca="false">HLOOKUP("DPD_Control",#REF!,MATCH($A33,#REF!,0),FALSE())</f>
        <v>#VALUE!</v>
      </c>
      <c r="Y33" s="96" t="e">
        <f aca="false">HLOOKUP("DPD_Group",#REF!,MATCH($A33,#REF!,0),FALSE())</f>
        <v>#VALUE!</v>
      </c>
      <c r="Z33" s="95" t="e">
        <f aca="false">HLOOKUP("Pad Category",#REF!,MATCH($A33,#REF!,0),FALSE())</f>
        <v>#VALUE!</v>
      </c>
      <c r="AA33" s="95" t="e">
        <f aca="false">HLOOKUP("Pad type",#REF!,MATCH($A33,#REF!,0),FALSE())</f>
        <v>#VALUE!</v>
      </c>
      <c r="AB33" s="95" t="e">
        <f aca="false">HLOOKUP("Pull Strength",#REF!,MATCH($A33,#REF!,0),FALSE())</f>
        <v>#VALUE!</v>
      </c>
      <c r="AC33" s="95" t="e">
        <f aca="false">HLOOKUP("POR Pin State",#REF!,MATCH($A33,#REF!,0),FALSE())</f>
        <v>#VALUE!</v>
      </c>
      <c r="AD33" s="95" t="str">
        <f aca="false">IF(OR($AQ33="",$AQ33=$C33),$R33,IF($AQ33=$D33,SUBSTITUTE(SUBSTITUTE($AQ33,"GPIO3_","GPIO_"),".0",""),IF($AQ33=$E33,$N33,IF($AQ33=$F33,$O33,IF($AQ33=$G33,$P33,IF($AQ33=$H33,$Q33,"INVALID"))))))</f>
        <v>RSVD1</v>
      </c>
      <c r="AE33" s="97"/>
      <c r="AF33" s="98" t="str">
        <f aca="false">IF(AND(OR($AS33="Int PU",$AS33="Int PD"),OR(AND($AZ33&lt;&gt;"",$AZ33&lt;&gt;"0"),AND($BA33&lt;&gt;"",$BA33&lt;&gt;"0"))),"INVALID",IF(OR($AQ33=$C33,$AS33="Int PD"),"PULL_DOWN",IF(OR($AS33="Int PU",AND($AE33="YES",OR($AZ33="",$AZ33="0"),OR($BA33="",$BA33="0"),OR($AR33="Input",$AR33="Bidirectional"))),"PULL_UP","NORMAL")))</f>
        <v>PULL_DOWN</v>
      </c>
      <c r="AG33" s="98" t="str">
        <f aca="false">IF($AR33="Input", "TRISTATE", IF($AS33="Z","TRISTATE",IF($AQ33=$C33,"TRISTATE","NORMAL")))</f>
        <v>TRISTATE</v>
      </c>
      <c r="AH33" s="98" t="str">
        <f aca="false">IF(OR($AQ33=$C33,$AR33="Output"),"DISABLE","ENABLE")</f>
        <v>DISABLE</v>
      </c>
      <c r="AI33" s="112" t="e">
        <f aca="false">IF($AT33&lt;&gt;$G33,"N/A",IF($AV33="Drive 1", "1", IF($AV33="Drive 0", "0", "")))</f>
        <v>#VALUE!</v>
      </c>
      <c r="AJ33" s="99" t="b">
        <f aca="false">TRUE()</f>
        <v>1</v>
      </c>
      <c r="AK33" s="99" t="b">
        <f aca="false">TRUE()</f>
        <v>1</v>
      </c>
      <c r="AL33" s="99" t="b">
        <f aca="false">TRUE()</f>
        <v>1</v>
      </c>
      <c r="AM33" s="99" t="b">
        <f aca="false">TRUE()</f>
        <v>1</v>
      </c>
      <c r="AN33" s="99" t="b">
        <f aca="false">TRUE()</f>
        <v>1</v>
      </c>
      <c r="AO33" s="99" t="b">
        <f aca="false">TRUE()</f>
        <v>1</v>
      </c>
      <c r="AP33" s="100" t="str">
        <f aca="false">IF(AND($AJ33:$AO33), "VALID", "INVALID")</f>
        <v>VALID</v>
      </c>
      <c r="AQ33" s="101" t="s">
        <v>145</v>
      </c>
      <c r="AR33" s="102" t="s">
        <v>79</v>
      </c>
      <c r="AS33" s="103"/>
      <c r="AT33" s="103" t="s">
        <v>89</v>
      </c>
      <c r="AU33" s="104"/>
      <c r="AV33" s="104"/>
      <c r="AW33" s="110" t="s">
        <v>85</v>
      </c>
      <c r="AX33" s="103" t="s">
        <v>85</v>
      </c>
      <c r="AY33" s="104"/>
      <c r="AZ33" s="103"/>
      <c r="BA33" s="103"/>
      <c r="BB33" s="105"/>
      <c r="BC33" s="104"/>
      <c r="BD33" s="106"/>
      <c r="BE33" s="111"/>
      <c r="BF33" s="108" t="e">
        <f aca="false">VLOOKUP($A33,#REF!, 34, FALSE())</f>
        <v>#VALUE!</v>
      </c>
      <c r="BG33" s="418" t="e">
        <f aca="false">VLOOKUP($A33,#REF!, 22, FALSE())</f>
        <v>#VALUE!</v>
      </c>
      <c r="BH33" s="109"/>
    </row>
    <row r="34" customFormat="false" ht="12.75" hidden="false" customHeight="true" outlineLevel="0" collapsed="false">
      <c r="A34" s="86" t="s">
        <v>146</v>
      </c>
      <c r="B34" s="86" t="e">
        <f aca="false">VLOOKUP($A34,#REF!, 34, FALSE())</f>
        <v>#VALUE!</v>
      </c>
      <c r="C34" s="87" t="str">
        <f aca="false">CONCATENATE("unused_",A34)</f>
        <v>unused_GEN8_I2C_SCL</v>
      </c>
      <c r="D34" s="88" t="e">
        <f aca="false">IF(LEN(VLOOKUP($A34,#REF!,8,FALSE())),LEFT(VLOOKUP($A34,#REF!,8,FALSE()),LEN(VLOOKUP($A34,#REF!,8,FALSE()))-2),"")</f>
        <v>#VALUE!</v>
      </c>
      <c r="E34" s="89" t="e">
        <f aca="false">IF(LEN(VLOOKUP($A34,#REF!,4,FALSE())),IF(INDEX(#REF!,MATCH($A34,#REF!,0),1),LEFT(VLOOKUP($A34,#REF!,4,FALSE()),LEN(VLOOKUP($A34,#REF!,4,FALSE()))-2),CONCATENATE(LEFT(VLOOKUP($A34,#REF!,4,FALSE()),LEN(VLOOKUP($A34,#REF!,4,FALSE()))-2),"*")),"")</f>
        <v>#VALUE!</v>
      </c>
      <c r="F34" s="90" t="e">
        <f aca="false">IF(LEN(VLOOKUP($A34,#REF!,5,FALSE())),IF(INDEX(#REF!,MATCH($A34,#REF!,0),2),LEFT(VLOOKUP($A34,#REF!,5,FALSE()),LEN(VLOOKUP($A34,#REF!,5,FALSE()))-2),CONCATENATE(LEFT(VLOOKUP($A34,#REF!,5,FALSE()),LEN(VLOOKUP($A34,#REF!,5,FALSE()))-2),"*")),"")</f>
        <v>#VALUE!</v>
      </c>
      <c r="G34" s="90" t="e">
        <f aca="false">IF(LEN(VLOOKUP($A34,#REF!,6,FALSE())),IF(INDEX(#REF!,MATCH($A34,#REF!,0),3),LEFT(VLOOKUP($A34,#REF!,6,FALSE()),LEN(VLOOKUP($A34,#REF!,6,FALSE()))-2),CONCATENATE(LEFT(VLOOKUP($A34,#REF!,6,FALSE()),LEN(VLOOKUP($A34,#REF!,6,FALSE()))-2),"*")),"")</f>
        <v>#VALUE!</v>
      </c>
      <c r="H34" s="91" t="e">
        <f aca="false">IF(LEN(VLOOKUP($A34,#REF!,7,FALSE())),IF(INDEX(#REF!,MATCH($A34,#REF!,0),4),LEFT(VLOOKUP($A34,#REF!,7,FALSE()),LEN(VLOOKUP($A34,#REF!,7,FALSE()))-2),CONCATENATE(LEFT(VLOOKUP($A34,#REF!,7,FALSE()),LEN(VLOOKUP($A34,#REF!,7,FALSE()))-2),"*")),"")</f>
        <v>#VALUE!</v>
      </c>
      <c r="I34" s="92" t="e">
        <f aca="false">IF(LEN(VLOOKUP($A34,#REF!,8,FALSE())),UPPER(RIGHT(VLOOKUP($A34,#REF!,8,FALSE()), 1)),"")</f>
        <v>#VALUE!</v>
      </c>
      <c r="J34" s="90" t="e">
        <f aca="false">IF(LEN(VLOOKUP($A34,#REF!,4,FALSE())),UPPER(RIGHT(VLOOKUP($A34,#REF!,4,FALSE()), 1)),"")</f>
        <v>#VALUE!</v>
      </c>
      <c r="K34" s="90" t="e">
        <f aca="false">IF(LEN(VLOOKUP($A34,#REF!,5,FALSE())),UPPER(RIGHT(VLOOKUP($A34,#REF!,5,FALSE()), 1)),"")</f>
        <v>#VALUE!</v>
      </c>
      <c r="L34" s="90" t="e">
        <f aca="false">IF(LEN(VLOOKUP($A34,#REF!,6,FALSE())),UPPER(RIGHT(VLOOKUP($A34,#REF!,6,FALSE()), 1)),"")</f>
        <v>#VALUE!</v>
      </c>
      <c r="M34" s="91" t="e">
        <f aca="false">IF(LEN(VLOOKUP($A34,#REF!,7,FALSE())),UPPER(RIGHT(VLOOKUP($A34,#REF!,7,FALSE()), 1)),"")</f>
        <v>#VALUE!</v>
      </c>
      <c r="N34" s="86" t="s">
        <v>147</v>
      </c>
      <c r="O34" s="86" t="e">
        <f aca="false">IF(F34="","RSVD1")</f>
        <v>#VALUE!</v>
      </c>
      <c r="P34" s="86" t="e">
        <f aca="false">IF(G34="","RSVD2")</f>
        <v>#VALUE!</v>
      </c>
      <c r="Q34" s="86" t="e">
        <f aca="false">IF(H34="","RSVD3")</f>
        <v>#VALUE!</v>
      </c>
      <c r="R34" s="86" t="s">
        <v>83</v>
      </c>
      <c r="S34" s="100" t="e">
        <f aca="false">HLOOKUP("Device Tree Pin Name",#REF!,MATCH($A34,#REF!,0),FALSE())</f>
        <v>#VALUE!</v>
      </c>
      <c r="T34" s="95" t="e">
        <f aca="false">HLOOKUP("power rail",#REF!,MATCH($A34,#REF!,0),FALSE())</f>
        <v>#VALUE!</v>
      </c>
      <c r="U34" s="96" t="e">
        <f aca="false">HLOOKUP("Wake Capable",#REF!,MATCH($A34,#REF!,0),FALSE())</f>
        <v>#VALUE!</v>
      </c>
      <c r="V34" s="96" t="e">
        <f aca="false">HLOOKUP("Strap",#REF!,MATCH($A34,#REF!,0),FALSE())</f>
        <v>#VALUE!</v>
      </c>
      <c r="W34" s="96" t="e">
        <f aca="false">HLOOKUP("GTE",#REF!,MATCH($A34,#REF!,0),FALSE())</f>
        <v>#VALUE!</v>
      </c>
      <c r="X34" s="96" t="e">
        <f aca="false">HLOOKUP("DPD_Control",#REF!,MATCH($A34,#REF!,0),FALSE())</f>
        <v>#VALUE!</v>
      </c>
      <c r="Y34" s="96" t="e">
        <f aca="false">HLOOKUP("DPD_Group",#REF!,MATCH($A34,#REF!,0),FALSE())</f>
        <v>#VALUE!</v>
      </c>
      <c r="Z34" s="95" t="e">
        <f aca="false">HLOOKUP("Pad Category",#REF!,MATCH($A34,#REF!,0),FALSE())</f>
        <v>#VALUE!</v>
      </c>
      <c r="AA34" s="95" t="e">
        <f aca="false">HLOOKUP("Pad type",#REF!,MATCH($A34,#REF!,0),FALSE())</f>
        <v>#VALUE!</v>
      </c>
      <c r="AB34" s="95" t="e">
        <f aca="false">HLOOKUP("Pull Strength",#REF!,MATCH($A34,#REF!,0),FALSE())</f>
        <v>#VALUE!</v>
      </c>
      <c r="AC34" s="95" t="e">
        <f aca="false">HLOOKUP("POR Pin State",#REF!,MATCH($A34,#REF!,0),FALSE())</f>
        <v>#VALUE!</v>
      </c>
      <c r="AD34" s="95" t="str">
        <f aca="false">IF(OR($AQ34="",$AQ34=$C34),$R34,IF($AQ34=$D34,SUBSTITUTE(SUBSTITUTE($AQ34,"GPIO3_","GPIO_"),".0",""),IF($AQ34=$E34,$N34,IF($AQ34=$F34,$O34,IF($AQ34=$G34,$P34,IF($AQ34=$H34,$Q34,"INVALID"))))))</f>
        <v>RSVD1</v>
      </c>
      <c r="AE34" s="97"/>
      <c r="AF34" s="98" t="str">
        <f aca="false">IF(AND(OR($AS34="Int PU",$AS34="Int PD"),OR(AND($AZ34&lt;&gt;"",$AZ34&lt;&gt;"0"),AND($BA34&lt;&gt;"",$BA34&lt;&gt;"0"))),"INVALID",IF(OR($AQ34=$C34,$AS34="Int PD"),"PULL_DOWN",IF(OR($AS34="Int PU",AND($AE34="YES",OR($AZ34="",$AZ34="0"),OR($BA34="",$BA34="0"),OR($AR34="Input",$AR34="Bidirectional"))),"PULL_UP","NORMAL")))</f>
        <v>PULL_DOWN</v>
      </c>
      <c r="AG34" s="98" t="str">
        <f aca="false">IF($AR34="Input", "TRISTATE", IF($AS34="Z","TRISTATE",IF($AQ34=$C34,"TRISTATE","NORMAL")))</f>
        <v>TRISTATE</v>
      </c>
      <c r="AH34" s="98" t="str">
        <f aca="false">IF(OR($AQ34=$C34,$AR34="Output"),"DISABLE","ENABLE")</f>
        <v>DISABLE</v>
      </c>
      <c r="AI34" s="112" t="e">
        <f aca="false">IF($AT34&lt;&gt;$G34,"N/A",IF($AV34="Drive 1", "1", IF($AV34="Drive 0", "0", "")))</f>
        <v>#VALUE!</v>
      </c>
      <c r="AJ34" s="99" t="b">
        <f aca="false">TRUE()</f>
        <v>1</v>
      </c>
      <c r="AK34" s="99" t="b">
        <f aca="false">TRUE()</f>
        <v>1</v>
      </c>
      <c r="AL34" s="99" t="b">
        <f aca="false">TRUE()</f>
        <v>1</v>
      </c>
      <c r="AM34" s="99" t="b">
        <f aca="false">TRUE()</f>
        <v>1</v>
      </c>
      <c r="AN34" s="99" t="b">
        <f aca="false">TRUE()</f>
        <v>1</v>
      </c>
      <c r="AO34" s="99" t="b">
        <f aca="false">TRUE()</f>
        <v>1</v>
      </c>
      <c r="AP34" s="100" t="str">
        <f aca="false">IF(AND($AJ34:$AO34), "VALID", "INVALID")</f>
        <v>VALID</v>
      </c>
      <c r="AQ34" s="101" t="s">
        <v>148</v>
      </c>
      <c r="AR34" s="102" t="s">
        <v>79</v>
      </c>
      <c r="AS34" s="103"/>
      <c r="AT34" s="104"/>
      <c r="AU34" s="104"/>
      <c r="AV34" s="104"/>
      <c r="AW34" s="110" t="s">
        <v>85</v>
      </c>
      <c r="AX34" s="103" t="s">
        <v>85</v>
      </c>
      <c r="AY34" s="104"/>
      <c r="AZ34" s="103"/>
      <c r="BA34" s="103"/>
      <c r="BB34" s="105"/>
      <c r="BC34" s="104"/>
      <c r="BD34" s="106"/>
      <c r="BE34" s="111"/>
      <c r="BF34" s="108" t="e">
        <f aca="false">VLOOKUP($A34,#REF!, 34, FALSE())</f>
        <v>#VALUE!</v>
      </c>
      <c r="BG34" s="418" t="e">
        <f aca="false">VLOOKUP($A34,#REF!, 22, FALSE())</f>
        <v>#VALUE!</v>
      </c>
      <c r="BH34" s="109"/>
    </row>
    <row r="35" customFormat="false" ht="12.75" hidden="false" customHeight="true" outlineLevel="0" collapsed="false">
      <c r="A35" s="86" t="s">
        <v>149</v>
      </c>
      <c r="B35" s="86" t="e">
        <f aca="false">VLOOKUP($A35,#REF!, 34, FALSE())</f>
        <v>#VALUE!</v>
      </c>
      <c r="C35" s="87" t="str">
        <f aca="false">CONCATENATE("unused_",A35)</f>
        <v>unused_GEN8_I2C_SDA</v>
      </c>
      <c r="D35" s="88" t="e">
        <f aca="false">IF(LEN(VLOOKUP($A35,#REF!,8,FALSE())),LEFT(VLOOKUP($A35,#REF!,8,FALSE()),LEN(VLOOKUP($A35,#REF!,8,FALSE()))-2),"")</f>
        <v>#VALUE!</v>
      </c>
      <c r="E35" s="89" t="e">
        <f aca="false">IF(LEN(VLOOKUP($A35,#REF!,4,FALSE())),IF(INDEX(#REF!,MATCH($A35,#REF!,0),1),LEFT(VLOOKUP($A35,#REF!,4,FALSE()),LEN(VLOOKUP($A35,#REF!,4,FALSE()))-2),CONCATENATE(LEFT(VLOOKUP($A35,#REF!,4,FALSE()),LEN(VLOOKUP($A35,#REF!,4,FALSE()))-2),"*")),"")</f>
        <v>#VALUE!</v>
      </c>
      <c r="F35" s="90" t="e">
        <f aca="false">IF(LEN(VLOOKUP($A35,#REF!,5,FALSE())),IF(INDEX(#REF!,MATCH($A35,#REF!,0),2),LEFT(VLOOKUP($A35,#REF!,5,FALSE()),LEN(VLOOKUP($A35,#REF!,5,FALSE()))-2),CONCATENATE(LEFT(VLOOKUP($A35,#REF!,5,FALSE()),LEN(VLOOKUP($A35,#REF!,5,FALSE()))-2),"*")),"")</f>
        <v>#VALUE!</v>
      </c>
      <c r="G35" s="90" t="e">
        <f aca="false">IF(LEN(VLOOKUP($A35,#REF!,6,FALSE())),IF(INDEX(#REF!,MATCH($A35,#REF!,0),3),LEFT(VLOOKUP($A35,#REF!,6,FALSE()),LEN(VLOOKUP($A35,#REF!,6,FALSE()))-2),CONCATENATE(LEFT(VLOOKUP($A35,#REF!,6,FALSE()),LEN(VLOOKUP($A35,#REF!,6,FALSE()))-2),"*")),"")</f>
        <v>#VALUE!</v>
      </c>
      <c r="H35" s="91" t="e">
        <f aca="false">IF(LEN(VLOOKUP($A35,#REF!,7,FALSE())),IF(INDEX(#REF!,MATCH($A35,#REF!,0),4),LEFT(VLOOKUP($A35,#REF!,7,FALSE()),LEN(VLOOKUP($A35,#REF!,7,FALSE()))-2),CONCATENATE(LEFT(VLOOKUP($A35,#REF!,7,FALSE()),LEN(VLOOKUP($A35,#REF!,7,FALSE()))-2),"*")),"")</f>
        <v>#VALUE!</v>
      </c>
      <c r="I35" s="92" t="e">
        <f aca="false">IF(LEN(VLOOKUP($A35,#REF!,8,FALSE())),UPPER(RIGHT(VLOOKUP($A35,#REF!,8,FALSE()), 1)),"")</f>
        <v>#VALUE!</v>
      </c>
      <c r="J35" s="90" t="e">
        <f aca="false">IF(LEN(VLOOKUP($A35,#REF!,4,FALSE())),UPPER(RIGHT(VLOOKUP($A35,#REF!,4,FALSE()), 1)),"")</f>
        <v>#VALUE!</v>
      </c>
      <c r="K35" s="90" t="e">
        <f aca="false">IF(LEN(VLOOKUP($A35,#REF!,5,FALSE())),UPPER(RIGHT(VLOOKUP($A35,#REF!,5,FALSE()), 1)),"")</f>
        <v>#VALUE!</v>
      </c>
      <c r="L35" s="90" t="e">
        <f aca="false">IF(LEN(VLOOKUP($A35,#REF!,6,FALSE())),UPPER(RIGHT(VLOOKUP($A35,#REF!,6,FALSE()), 1)),"")</f>
        <v>#VALUE!</v>
      </c>
      <c r="M35" s="91" t="e">
        <f aca="false">IF(LEN(VLOOKUP($A35,#REF!,7,FALSE())),UPPER(RIGHT(VLOOKUP($A35,#REF!,7,FALSE()), 1)),"")</f>
        <v>#VALUE!</v>
      </c>
      <c r="N35" s="86" t="s">
        <v>147</v>
      </c>
      <c r="O35" s="86" t="e">
        <f aca="false">IF(F35="","RSVD1")</f>
        <v>#VALUE!</v>
      </c>
      <c r="P35" s="86" t="e">
        <f aca="false">IF(G35="","RSVD2")</f>
        <v>#VALUE!</v>
      </c>
      <c r="Q35" s="86" t="e">
        <f aca="false">IF(H35="","RSVD3")</f>
        <v>#VALUE!</v>
      </c>
      <c r="R35" s="86" t="s">
        <v>83</v>
      </c>
      <c r="S35" s="100" t="e">
        <f aca="false">HLOOKUP("Device Tree Pin Name",#REF!,MATCH($A35,#REF!,0),FALSE())</f>
        <v>#VALUE!</v>
      </c>
      <c r="T35" s="95" t="e">
        <f aca="false">HLOOKUP("power rail",#REF!,MATCH($A35,#REF!,0),FALSE())</f>
        <v>#VALUE!</v>
      </c>
      <c r="U35" s="96" t="e">
        <f aca="false">HLOOKUP("Wake Capable",#REF!,MATCH($A35,#REF!,0),FALSE())</f>
        <v>#VALUE!</v>
      </c>
      <c r="V35" s="96" t="e">
        <f aca="false">HLOOKUP("Strap",#REF!,MATCH($A35,#REF!,0),FALSE())</f>
        <v>#VALUE!</v>
      </c>
      <c r="W35" s="96" t="e">
        <f aca="false">HLOOKUP("GTE",#REF!,MATCH($A35,#REF!,0),FALSE())</f>
        <v>#VALUE!</v>
      </c>
      <c r="X35" s="96" t="e">
        <f aca="false">HLOOKUP("DPD_Control",#REF!,MATCH($A35,#REF!,0),FALSE())</f>
        <v>#VALUE!</v>
      </c>
      <c r="Y35" s="96" t="e">
        <f aca="false">HLOOKUP("DPD_Group",#REF!,MATCH($A35,#REF!,0),FALSE())</f>
        <v>#VALUE!</v>
      </c>
      <c r="Z35" s="95" t="e">
        <f aca="false">HLOOKUP("Pad Category",#REF!,MATCH($A35,#REF!,0),FALSE())</f>
        <v>#VALUE!</v>
      </c>
      <c r="AA35" s="95" t="e">
        <f aca="false">HLOOKUP("Pad type",#REF!,MATCH($A35,#REF!,0),FALSE())</f>
        <v>#VALUE!</v>
      </c>
      <c r="AB35" s="95" t="e">
        <f aca="false">HLOOKUP("Pull Strength",#REF!,MATCH($A35,#REF!,0),FALSE())</f>
        <v>#VALUE!</v>
      </c>
      <c r="AC35" s="95" t="e">
        <f aca="false">HLOOKUP("POR Pin State",#REF!,MATCH($A35,#REF!,0),FALSE())</f>
        <v>#VALUE!</v>
      </c>
      <c r="AD35" s="95" t="str">
        <f aca="false">IF(OR($AQ35="",$AQ35=$C35),$R35,IF($AQ35=$D35,SUBSTITUTE(SUBSTITUTE($AQ35,"GPIO3_","GPIO_"),".0",""),IF($AQ35=$E35,$N35,IF($AQ35=$F35,$O35,IF($AQ35=$G35,$P35,IF($AQ35=$H35,$Q35,"INVALID"))))))</f>
        <v>RSVD1</v>
      </c>
      <c r="AE35" s="97"/>
      <c r="AF35" s="98" t="str">
        <f aca="false">IF(AND(OR($AS35="Int PU",$AS35="Int PD"),OR(AND($AZ35&lt;&gt;"",$AZ35&lt;&gt;"0"),AND($BA35&lt;&gt;"",$BA35&lt;&gt;"0"))),"INVALID",IF(OR($AQ35=$C35,$AS35="Int PD"),"PULL_DOWN",IF(OR($AS35="Int PU",AND($AE35="YES",OR($AZ35="",$AZ35="0"),OR($BA35="",$BA35="0"),OR($AR35="Input",$AR35="Bidirectional"))),"PULL_UP","NORMAL")))</f>
        <v>PULL_DOWN</v>
      </c>
      <c r="AG35" s="98" t="str">
        <f aca="false">IF($AR35="Input", "TRISTATE", IF($AS35="Z","TRISTATE",IF($AQ35=$C35,"TRISTATE","NORMAL")))</f>
        <v>TRISTATE</v>
      </c>
      <c r="AH35" s="98" t="str">
        <f aca="false">IF(OR($AQ35=$C35,$AR35="Output"),"DISABLE","ENABLE")</f>
        <v>DISABLE</v>
      </c>
      <c r="AI35" s="112" t="e">
        <f aca="false">IF($AT35&lt;&gt;$G35,"N/A",IF($AV35="Drive 1", "1", IF($AV35="Drive 0", "0", "")))</f>
        <v>#VALUE!</v>
      </c>
      <c r="AJ35" s="99" t="b">
        <f aca="false">TRUE()</f>
        <v>1</v>
      </c>
      <c r="AK35" s="99" t="b">
        <f aca="false">TRUE()</f>
        <v>1</v>
      </c>
      <c r="AL35" s="99" t="b">
        <f aca="false">TRUE()</f>
        <v>1</v>
      </c>
      <c r="AM35" s="99" t="b">
        <f aca="false">TRUE()</f>
        <v>1</v>
      </c>
      <c r="AN35" s="99" t="b">
        <f aca="false">TRUE()</f>
        <v>1</v>
      </c>
      <c r="AO35" s="99" t="b">
        <f aca="false">TRUE()</f>
        <v>1</v>
      </c>
      <c r="AP35" s="100" t="str">
        <f aca="false">IF(AND($AJ35:$AO35), "VALID", "INVALID")</f>
        <v>VALID</v>
      </c>
      <c r="AQ35" s="101" t="s">
        <v>150</v>
      </c>
      <c r="AR35" s="102" t="s">
        <v>79</v>
      </c>
      <c r="AS35" s="103"/>
      <c r="AT35" s="103" t="s">
        <v>89</v>
      </c>
      <c r="AU35" s="104"/>
      <c r="AV35" s="104"/>
      <c r="AW35" s="110" t="s">
        <v>85</v>
      </c>
      <c r="AX35" s="103" t="s">
        <v>85</v>
      </c>
      <c r="AY35" s="104"/>
      <c r="AZ35" s="103"/>
      <c r="BA35" s="103"/>
      <c r="BB35" s="105"/>
      <c r="BC35" s="104"/>
      <c r="BD35" s="106"/>
      <c r="BE35" s="114"/>
      <c r="BF35" s="108" t="e">
        <f aca="false">VLOOKUP($A35,#REF!, 34, FALSE())</f>
        <v>#VALUE!</v>
      </c>
      <c r="BG35" s="418" t="e">
        <f aca="false">VLOOKUP($A35,#REF!, 22, FALSE())</f>
        <v>#VALUE!</v>
      </c>
      <c r="BH35" s="109"/>
    </row>
    <row r="36" s="85" customFormat="true" ht="18" hidden="false" customHeight="true" outlineLevel="0" collapsed="false">
      <c r="A36" s="117" t="s">
        <v>151</v>
      </c>
      <c r="B36" s="116" t="s">
        <v>152</v>
      </c>
      <c r="C36" s="74"/>
      <c r="D36" s="76"/>
      <c r="E36" s="76"/>
      <c r="F36" s="76"/>
      <c r="G36" s="76"/>
      <c r="H36" s="76"/>
      <c r="I36" s="74"/>
      <c r="J36" s="74"/>
      <c r="K36" s="74"/>
      <c r="L36" s="74"/>
      <c r="M36" s="74"/>
      <c r="N36" s="74"/>
      <c r="O36" s="74"/>
      <c r="P36" s="74"/>
      <c r="Q36" s="74"/>
      <c r="R36" s="74"/>
      <c r="S36" s="74"/>
      <c r="T36" s="74"/>
      <c r="U36" s="77"/>
      <c r="V36" s="77"/>
      <c r="W36" s="77"/>
      <c r="X36" s="77"/>
      <c r="Y36" s="77"/>
      <c r="Z36" s="78"/>
      <c r="AA36" s="78"/>
      <c r="AB36" s="78"/>
      <c r="AC36" s="78"/>
      <c r="AD36" s="78"/>
      <c r="AE36" s="78"/>
      <c r="AF36" s="78"/>
      <c r="AG36" s="78"/>
      <c r="AH36" s="78"/>
      <c r="AI36" s="78"/>
      <c r="AJ36" s="78"/>
      <c r="AK36" s="78"/>
      <c r="AL36" s="78"/>
      <c r="AM36" s="78"/>
      <c r="AN36" s="78"/>
      <c r="AO36" s="78"/>
      <c r="AP36" s="78"/>
      <c r="AQ36" s="79"/>
      <c r="AR36" s="79"/>
      <c r="AS36" s="80"/>
      <c r="AT36" s="80"/>
      <c r="AU36" s="80"/>
      <c r="AV36" s="80"/>
      <c r="AW36" s="80"/>
      <c r="AX36" s="80"/>
      <c r="AY36" s="80"/>
      <c r="AZ36" s="80"/>
      <c r="BA36" s="80"/>
      <c r="BB36" s="80"/>
      <c r="BC36" s="81" t="s">
        <v>153</v>
      </c>
      <c r="BD36" s="82"/>
      <c r="BE36" s="83" t="s">
        <v>151</v>
      </c>
      <c r="BF36" s="83" t="s">
        <v>152</v>
      </c>
      <c r="BG36" s="325"/>
      <c r="BH36" s="83"/>
    </row>
    <row r="37" customFormat="false" ht="12.75" hidden="false" customHeight="true" outlineLevel="0" collapsed="false">
      <c r="A37" s="86" t="s">
        <v>154</v>
      </c>
      <c r="B37" s="86" t="e">
        <f aca="false">VLOOKUP($A37,#REF!, 34, FALSE())</f>
        <v>#VALUE!</v>
      </c>
      <c r="C37" s="87" t="str">
        <f aca="false">CONCATENATE("unused_",A37)</f>
        <v>unused_CAN0_DOUT</v>
      </c>
      <c r="D37" s="88" t="e">
        <f aca="false">IF(LEN(VLOOKUP($A37,#REF!,8,FALSE())),LEFT(VLOOKUP($A37,#REF!,8,FALSE()),LEN(VLOOKUP($A37,#REF!,8,FALSE()))-2),"")</f>
        <v>#VALUE!</v>
      </c>
      <c r="E37" s="89" t="e">
        <f aca="false">IF(LEN(VLOOKUP($A37,#REF!,4,FALSE())),IF(INDEX(#REF!,MATCH($A37,#REF!,0),1),LEFT(VLOOKUP($A37,#REF!,4,FALSE()),LEN(VLOOKUP($A37,#REF!,4,FALSE()))-2),CONCATENATE(LEFT(VLOOKUP($A37,#REF!,4,FALSE()),LEN(VLOOKUP($A37,#REF!,4,FALSE()))-2),"*")),"")</f>
        <v>#VALUE!</v>
      </c>
      <c r="F37" s="90" t="e">
        <f aca="false">IF(LEN(VLOOKUP($A37,#REF!,5,FALSE())),IF(INDEX(#REF!,MATCH($A37,#REF!,0),2),LEFT(VLOOKUP($A37,#REF!,5,FALSE()),LEN(VLOOKUP($A37,#REF!,5,FALSE()))-2),CONCATENATE(LEFT(VLOOKUP($A37,#REF!,5,FALSE()),LEN(VLOOKUP($A37,#REF!,5,FALSE()))-2),"*")),"")</f>
        <v>#VALUE!</v>
      </c>
      <c r="G37" s="90" t="e">
        <f aca="false">IF(LEN(VLOOKUP($A37,#REF!,6,FALSE())),IF(INDEX(#REF!,MATCH($A37,#REF!,0),3),LEFT(VLOOKUP($A37,#REF!,6,FALSE()),LEN(VLOOKUP($A37,#REF!,6,FALSE()))-2),CONCATENATE(LEFT(VLOOKUP($A37,#REF!,6,FALSE()),LEN(VLOOKUP($A37,#REF!,6,FALSE()))-2),"*")),"")</f>
        <v>#VALUE!</v>
      </c>
      <c r="H37" s="91" t="e">
        <f aca="false">IF(LEN(VLOOKUP($A37,#REF!,7,FALSE())),IF(INDEX(#REF!,MATCH($A37,#REF!,0),4),LEFT(VLOOKUP($A37,#REF!,7,FALSE()),LEN(VLOOKUP($A37,#REF!,7,FALSE()))-2),CONCATENATE(LEFT(VLOOKUP($A37,#REF!,7,FALSE()),LEN(VLOOKUP($A37,#REF!,7,FALSE()))-2),"*")),"")</f>
        <v>#VALUE!</v>
      </c>
      <c r="I37" s="92" t="e">
        <f aca="false">IF(LEN(VLOOKUP($A37,#REF!,8,FALSE())),UPPER(RIGHT(VLOOKUP($A37,#REF!,8,FALSE()), 1)),"")</f>
        <v>#VALUE!</v>
      </c>
      <c r="J37" s="90" t="e">
        <f aca="false">IF(LEN(VLOOKUP($A37,#REF!,4,FALSE())),UPPER(RIGHT(VLOOKUP($A37,#REF!,4,FALSE()), 1)),"")</f>
        <v>#VALUE!</v>
      </c>
      <c r="K37" s="90" t="e">
        <f aca="false">IF(LEN(VLOOKUP($A37,#REF!,5,FALSE())),UPPER(RIGHT(VLOOKUP($A37,#REF!,5,FALSE()), 1)),"")</f>
        <v>#VALUE!</v>
      </c>
      <c r="L37" s="90" t="e">
        <f aca="false">IF(LEN(VLOOKUP($A37,#REF!,6,FALSE())),UPPER(RIGHT(VLOOKUP($A37,#REF!,6,FALSE()), 1)),"")</f>
        <v>#VALUE!</v>
      </c>
      <c r="M37" s="91" t="e">
        <f aca="false">IF(LEN(VLOOKUP($A37,#REF!,7,FALSE())),UPPER(RIGHT(VLOOKUP($A37,#REF!,7,FALSE()), 1)),"")</f>
        <v>#VALUE!</v>
      </c>
      <c r="N37" s="86" t="s">
        <v>155</v>
      </c>
      <c r="O37" s="86" t="e">
        <f aca="false">IF(F37="","RSVD1")</f>
        <v>#VALUE!</v>
      </c>
      <c r="P37" s="86" t="e">
        <f aca="false">IF(G37="","RSVD2")</f>
        <v>#VALUE!</v>
      </c>
      <c r="Q37" s="86" t="e">
        <f aca="false">IF(H37="","RSVD3")</f>
        <v>#VALUE!</v>
      </c>
      <c r="R37" s="86" t="s">
        <v>83</v>
      </c>
      <c r="S37" s="94" t="e">
        <f aca="false">HLOOKUP("Device Tree Pin Name",#REF!,MATCH($A37,#REF!,0),FALSE())</f>
        <v>#VALUE!</v>
      </c>
      <c r="T37" s="95" t="e">
        <f aca="false">HLOOKUP("power rail",#REF!,MATCH($A37,#REF!,0),FALSE())</f>
        <v>#VALUE!</v>
      </c>
      <c r="U37" s="96" t="e">
        <f aca="false">HLOOKUP("Wake Capable",#REF!,MATCH($A37,#REF!,0),FALSE())</f>
        <v>#VALUE!</v>
      </c>
      <c r="V37" s="96" t="e">
        <f aca="false">HLOOKUP("Strap",#REF!,MATCH($A37,#REF!,0),FALSE())</f>
        <v>#VALUE!</v>
      </c>
      <c r="W37" s="96" t="e">
        <f aca="false">HLOOKUP("GTE",#REF!,MATCH($A37,#REF!,0),FALSE())</f>
        <v>#VALUE!</v>
      </c>
      <c r="X37" s="96" t="e">
        <f aca="false">HLOOKUP("DPD_Control",#REF!,MATCH($A37,#REF!,0),FALSE())</f>
        <v>#VALUE!</v>
      </c>
      <c r="Y37" s="96" t="e">
        <f aca="false">HLOOKUP("DPD_Group",#REF!,MATCH($A37,#REF!,0),FALSE())</f>
        <v>#VALUE!</v>
      </c>
      <c r="Z37" s="95" t="e">
        <f aca="false">HLOOKUP("Pad Category",#REF!,MATCH($A37,#REF!,0),FALSE())</f>
        <v>#VALUE!</v>
      </c>
      <c r="AA37" s="95" t="e">
        <f aca="false">HLOOKUP("Pad type",#REF!,MATCH($A37,#REF!,0),FALSE())</f>
        <v>#VALUE!</v>
      </c>
      <c r="AB37" s="95" t="e">
        <f aca="false">HLOOKUP("Pull Strength",#REF!,MATCH($A37,#REF!,0),FALSE())</f>
        <v>#VALUE!</v>
      </c>
      <c r="AC37" s="95" t="e">
        <f aca="false">HLOOKUP("POR Pin State",#REF!,MATCH($A37,#REF!,0),FALSE())</f>
        <v>#VALUE!</v>
      </c>
      <c r="AD37" s="95" t="str">
        <f aca="false">IF(OR($AQ37="",$AQ37=$C37),$R37,IF($AQ37=$D37,SUBSTITUTE(SUBSTITUTE($AQ37,"GPIO3_","GPIO_"),".0",""),IF($AQ37=$E37,$N37,IF($AQ37=$F37,$O37,IF($AQ37=$G37,$P37,IF($AQ37=$H37,$Q37,"INVALID"))))))</f>
        <v>RSVD1</v>
      </c>
      <c r="AE37" s="97"/>
      <c r="AF37" s="98" t="str">
        <f aca="false">IF(AND(OR($AS37="Int PU",$AS37="Int PD"),OR(AND($AZ37&lt;&gt;"",$AZ37&lt;&gt;"0"),AND($BA37&lt;&gt;"",$BA37&lt;&gt;"0"))),"INVALID",IF(OR($AQ37=$C37,$AS37="Int PD"),"PULL_DOWN",IF(OR($AS37="Int PU",AND($AE37="YES",OR($AZ37="",$AZ37="0"),OR($BA37="",$BA37="0"),OR($AR37="Input",$AR37="Bidirectional"))),"PULL_UP","NORMAL")))</f>
        <v>PULL_DOWN</v>
      </c>
      <c r="AG37" s="98" t="str">
        <f aca="false">IF($AR37="Input", "TRISTATE", IF($AS37="Z","TRISTATE",IF($AQ37=$C37,"TRISTATE","NORMAL")))</f>
        <v>TRISTATE</v>
      </c>
      <c r="AH37" s="98" t="str">
        <f aca="false">IF(OR($AQ37=$C37,$AR37="Output"),"DISABLE","ENABLE")</f>
        <v>DISABLE</v>
      </c>
      <c r="AI37" s="112" t="e">
        <f aca="false">IF($AT37&lt;&gt;$G37,"N/A",IF($AV37="Drive 1", "1", IF($AV37="Drive 0", "0", "")))</f>
        <v>#VALUE!</v>
      </c>
      <c r="AJ37" s="99" t="b">
        <f aca="false">TRUE()</f>
        <v>1</v>
      </c>
      <c r="AK37" s="99" t="b">
        <f aca="false">TRUE()</f>
        <v>1</v>
      </c>
      <c r="AL37" s="99" t="b">
        <f aca="false">TRUE()</f>
        <v>1</v>
      </c>
      <c r="AM37" s="99" t="b">
        <f aca="false">TRUE()</f>
        <v>1</v>
      </c>
      <c r="AN37" s="99" t="b">
        <f aca="false">TRUE()</f>
        <v>1</v>
      </c>
      <c r="AO37" s="99" t="b">
        <f aca="false">TRUE()</f>
        <v>1</v>
      </c>
      <c r="AP37" s="100" t="str">
        <f aca="false">IF(AND($AJ37:$AO37), "VALID", "INVALID")</f>
        <v>VALID</v>
      </c>
      <c r="AQ37" s="101" t="s">
        <v>156</v>
      </c>
      <c r="AR37" s="102" t="s">
        <v>79</v>
      </c>
      <c r="AS37" s="103"/>
      <c r="AT37" s="104"/>
      <c r="AU37" s="104"/>
      <c r="AV37" s="103" t="s">
        <v>124</v>
      </c>
      <c r="AW37" s="104"/>
      <c r="AX37" s="104"/>
      <c r="AY37" s="104"/>
      <c r="AZ37" s="103"/>
      <c r="BA37" s="103"/>
      <c r="BB37" s="105"/>
      <c r="BC37" s="104"/>
      <c r="BD37" s="106"/>
      <c r="BE37" s="107"/>
      <c r="BF37" s="108" t="e">
        <f aca="false">VLOOKUP($A37,#REF!, 34, FALSE())</f>
        <v>#VALUE!</v>
      </c>
      <c r="BG37" s="418" t="e">
        <f aca="false">VLOOKUP($A37,#REF!, 22, FALSE())</f>
        <v>#VALUE!</v>
      </c>
      <c r="BH37" s="109"/>
    </row>
    <row r="38" customFormat="false" ht="12.75" hidden="false" customHeight="true" outlineLevel="0" collapsed="false">
      <c r="A38" s="86" t="s">
        <v>157</v>
      </c>
      <c r="B38" s="86" t="e">
        <f aca="false">VLOOKUP($A38,#REF!, 34, FALSE())</f>
        <v>#VALUE!</v>
      </c>
      <c r="C38" s="87" t="str">
        <f aca="false">CONCATENATE("unused_",A38)</f>
        <v>unused_CAN0_DIN</v>
      </c>
      <c r="D38" s="88" t="e">
        <f aca="false">IF(LEN(VLOOKUP($A38,#REF!,8,FALSE())),LEFT(VLOOKUP($A38,#REF!,8,FALSE()),LEN(VLOOKUP($A38,#REF!,8,FALSE()))-2),"")</f>
        <v>#VALUE!</v>
      </c>
      <c r="E38" s="89" t="e">
        <f aca="false">IF(LEN(VLOOKUP($A38,#REF!,4,FALSE())),IF(INDEX(#REF!,MATCH($A38,#REF!,0),1),LEFT(VLOOKUP($A38,#REF!,4,FALSE()),LEN(VLOOKUP($A38,#REF!,4,FALSE()))-2),CONCATENATE(LEFT(VLOOKUP($A38,#REF!,4,FALSE()),LEN(VLOOKUP($A38,#REF!,4,FALSE()))-2),"*")),"")</f>
        <v>#VALUE!</v>
      </c>
      <c r="F38" s="90" t="e">
        <f aca="false">IF(LEN(VLOOKUP($A38,#REF!,5,FALSE())),IF(INDEX(#REF!,MATCH($A38,#REF!,0),2),LEFT(VLOOKUP($A38,#REF!,5,FALSE()),LEN(VLOOKUP($A38,#REF!,5,FALSE()))-2),CONCATENATE(LEFT(VLOOKUP($A38,#REF!,5,FALSE()),LEN(VLOOKUP($A38,#REF!,5,FALSE()))-2),"*")),"")</f>
        <v>#VALUE!</v>
      </c>
      <c r="G38" s="90" t="e">
        <f aca="false">IF(LEN(VLOOKUP($A38,#REF!,6,FALSE())),IF(INDEX(#REF!,MATCH($A38,#REF!,0),3),LEFT(VLOOKUP($A38,#REF!,6,FALSE()),LEN(VLOOKUP($A38,#REF!,6,FALSE()))-2),CONCATENATE(LEFT(VLOOKUP($A38,#REF!,6,FALSE()),LEN(VLOOKUP($A38,#REF!,6,FALSE()))-2),"*")),"")</f>
        <v>#VALUE!</v>
      </c>
      <c r="H38" s="91" t="e">
        <f aca="false">IF(LEN(VLOOKUP($A38,#REF!,7,FALSE())),IF(INDEX(#REF!,MATCH($A38,#REF!,0),4),LEFT(VLOOKUP($A38,#REF!,7,FALSE()),LEN(VLOOKUP($A38,#REF!,7,FALSE()))-2),CONCATENATE(LEFT(VLOOKUP($A38,#REF!,7,FALSE()),LEN(VLOOKUP($A38,#REF!,7,FALSE()))-2),"*")),"")</f>
        <v>#VALUE!</v>
      </c>
      <c r="I38" s="92" t="e">
        <f aca="false">IF(LEN(VLOOKUP($A38,#REF!,8,FALSE())),UPPER(RIGHT(VLOOKUP($A38,#REF!,8,FALSE()), 1)),"")</f>
        <v>#VALUE!</v>
      </c>
      <c r="J38" s="90" t="e">
        <f aca="false">IF(LEN(VLOOKUP($A38,#REF!,4,FALSE())),UPPER(RIGHT(VLOOKUP($A38,#REF!,4,FALSE()), 1)),"")</f>
        <v>#VALUE!</v>
      </c>
      <c r="K38" s="90" t="e">
        <f aca="false">IF(LEN(VLOOKUP($A38,#REF!,5,FALSE())),UPPER(RIGHT(VLOOKUP($A38,#REF!,5,FALSE()), 1)),"")</f>
        <v>#VALUE!</v>
      </c>
      <c r="L38" s="90" t="e">
        <f aca="false">IF(LEN(VLOOKUP($A38,#REF!,6,FALSE())),UPPER(RIGHT(VLOOKUP($A38,#REF!,6,FALSE()), 1)),"")</f>
        <v>#VALUE!</v>
      </c>
      <c r="M38" s="91" t="e">
        <f aca="false">IF(LEN(VLOOKUP($A38,#REF!,7,FALSE())),UPPER(RIGHT(VLOOKUP($A38,#REF!,7,FALSE()), 1)),"")</f>
        <v>#VALUE!</v>
      </c>
      <c r="N38" s="86" t="s">
        <v>155</v>
      </c>
      <c r="O38" s="86" t="e">
        <f aca="false">IF(F38="","RSVD1")</f>
        <v>#VALUE!</v>
      </c>
      <c r="P38" s="86" t="e">
        <f aca="false">IF(G38="","RSVD2")</f>
        <v>#VALUE!</v>
      </c>
      <c r="Q38" s="86" t="e">
        <f aca="false">IF(H38="","RSVD3")</f>
        <v>#VALUE!</v>
      </c>
      <c r="R38" s="86" t="s">
        <v>83</v>
      </c>
      <c r="S38" s="100" t="e">
        <f aca="false">HLOOKUP("Device Tree Pin Name",#REF!,MATCH($A38,#REF!,0),FALSE())</f>
        <v>#VALUE!</v>
      </c>
      <c r="T38" s="95" t="e">
        <f aca="false">HLOOKUP("power rail",#REF!,MATCH($A38,#REF!,0),FALSE())</f>
        <v>#VALUE!</v>
      </c>
      <c r="U38" s="96" t="e">
        <f aca="false">HLOOKUP("Wake Capable",#REF!,MATCH($A38,#REF!,0),FALSE())</f>
        <v>#VALUE!</v>
      </c>
      <c r="V38" s="96" t="e">
        <f aca="false">HLOOKUP("Strap",#REF!,MATCH($A38,#REF!,0),FALSE())</f>
        <v>#VALUE!</v>
      </c>
      <c r="W38" s="96" t="e">
        <f aca="false">HLOOKUP("GTE",#REF!,MATCH($A38,#REF!,0),FALSE())</f>
        <v>#VALUE!</v>
      </c>
      <c r="X38" s="96" t="e">
        <f aca="false">HLOOKUP("DPD_Control",#REF!,MATCH($A38,#REF!,0),FALSE())</f>
        <v>#VALUE!</v>
      </c>
      <c r="Y38" s="96" t="e">
        <f aca="false">HLOOKUP("DPD_Group",#REF!,MATCH($A38,#REF!,0),FALSE())</f>
        <v>#VALUE!</v>
      </c>
      <c r="Z38" s="95" t="e">
        <f aca="false">HLOOKUP("Pad Category",#REF!,MATCH($A38,#REF!,0),FALSE())</f>
        <v>#VALUE!</v>
      </c>
      <c r="AA38" s="95" t="e">
        <f aca="false">HLOOKUP("Pad type",#REF!,MATCH($A38,#REF!,0),FALSE())</f>
        <v>#VALUE!</v>
      </c>
      <c r="AB38" s="95" t="e">
        <f aca="false">HLOOKUP("Pull Strength",#REF!,MATCH($A38,#REF!,0),FALSE())</f>
        <v>#VALUE!</v>
      </c>
      <c r="AC38" s="95" t="e">
        <f aca="false">HLOOKUP("POR Pin State",#REF!,MATCH($A38,#REF!,0),FALSE())</f>
        <v>#VALUE!</v>
      </c>
      <c r="AD38" s="95" t="str">
        <f aca="false">IF(OR($AQ38="",$AQ38=$C38),$R38,IF($AQ38=$D38,SUBSTITUTE(SUBSTITUTE($AQ38,"GPIO3_","GPIO_"),".0",""),IF($AQ38=$E38,$N38,IF($AQ38=$F38,$O38,IF($AQ38=$G38,$P38,IF($AQ38=$H38,$Q38,"INVALID"))))))</f>
        <v>RSVD1</v>
      </c>
      <c r="AE38" s="97"/>
      <c r="AF38" s="98" t="str">
        <f aca="false">IF(AND(OR($AS38="Int PU",$AS38="Int PD"),OR(AND($AZ38&lt;&gt;"",$AZ38&lt;&gt;"0"),AND($BA38&lt;&gt;"",$BA38&lt;&gt;"0"))),"INVALID",IF(OR($AQ38=$C38,$AS38="Int PD"),"PULL_DOWN",IF(OR($AS38="Int PU",AND($AE38="YES",OR($AZ38="",$AZ38="0"),OR($BA38="",$BA38="0"),OR($AR38="Input",$AR38="Bidirectional"))),"PULL_UP","NORMAL")))</f>
        <v>PULL_DOWN</v>
      </c>
      <c r="AG38" s="98" t="str">
        <f aca="false">IF($AR38="Input", "TRISTATE", IF($AS38="Z","TRISTATE",IF($AQ38=$C38,"TRISTATE","NORMAL")))</f>
        <v>TRISTATE</v>
      </c>
      <c r="AH38" s="98" t="str">
        <f aca="false">IF(OR($AQ38=$C38,$AR38="Output"),"DISABLE","ENABLE")</f>
        <v>DISABLE</v>
      </c>
      <c r="AI38" s="112" t="e">
        <f aca="false">IF($AT38&lt;&gt;$G38,"N/A",IF($AV38="Drive 1", "1", IF($AV38="Drive 0", "0", "")))</f>
        <v>#VALUE!</v>
      </c>
      <c r="AJ38" s="99" t="b">
        <f aca="false">TRUE()</f>
        <v>1</v>
      </c>
      <c r="AK38" s="99" t="b">
        <f aca="false">TRUE()</f>
        <v>1</v>
      </c>
      <c r="AL38" s="99" t="b">
        <f aca="false">TRUE()</f>
        <v>1</v>
      </c>
      <c r="AM38" s="99" t="b">
        <f aca="false">TRUE()</f>
        <v>1</v>
      </c>
      <c r="AN38" s="99" t="b">
        <f aca="false">TRUE()</f>
        <v>1</v>
      </c>
      <c r="AO38" s="99" t="b">
        <f aca="false">TRUE()</f>
        <v>1</v>
      </c>
      <c r="AP38" s="100" t="str">
        <f aca="false">IF(AND($AJ38:$AO38), "VALID", "INVALID")</f>
        <v>VALID</v>
      </c>
      <c r="AQ38" s="101" t="s">
        <v>158</v>
      </c>
      <c r="AR38" s="102" t="s">
        <v>79</v>
      </c>
      <c r="AS38" s="103"/>
      <c r="AT38" s="103" t="s">
        <v>89</v>
      </c>
      <c r="AU38" s="104"/>
      <c r="AV38" s="103" t="s">
        <v>124</v>
      </c>
      <c r="AW38" s="104"/>
      <c r="AX38" s="104"/>
      <c r="AY38" s="104"/>
      <c r="AZ38" s="103"/>
      <c r="BA38" s="103"/>
      <c r="BB38" s="105"/>
      <c r="BC38" s="104"/>
      <c r="BD38" s="106"/>
      <c r="BE38" s="111"/>
      <c r="BF38" s="108" t="e">
        <f aca="false">VLOOKUP($A38,#REF!, 34, FALSE())</f>
        <v>#VALUE!</v>
      </c>
      <c r="BG38" s="418" t="e">
        <f aca="false">VLOOKUP($A38,#REF!, 22, FALSE())</f>
        <v>#VALUE!</v>
      </c>
      <c r="BH38" s="109"/>
    </row>
    <row r="39" customFormat="false" ht="12.75" hidden="false" customHeight="true" outlineLevel="0" collapsed="false">
      <c r="A39" s="86" t="s">
        <v>159</v>
      </c>
      <c r="B39" s="86" t="e">
        <f aca="false">VLOOKUP($A39,#REF!, 34, FALSE())</f>
        <v>#VALUE!</v>
      </c>
      <c r="C39" s="87" t="str">
        <f aca="false">CONCATENATE("unused_",A39)</f>
        <v>unused_CAN1_DOUT</v>
      </c>
      <c r="D39" s="88" t="e">
        <f aca="false">IF(LEN(VLOOKUP($A39,#REF!,8,FALSE())),LEFT(VLOOKUP($A39,#REF!,8,FALSE()),LEN(VLOOKUP($A39,#REF!,8,FALSE()))-2),"")</f>
        <v>#VALUE!</v>
      </c>
      <c r="E39" s="89" t="e">
        <f aca="false">IF(LEN(VLOOKUP($A39,#REF!,4,FALSE())),IF(INDEX(#REF!,MATCH($A39,#REF!,0),1),LEFT(VLOOKUP($A39,#REF!,4,FALSE()),LEN(VLOOKUP($A39,#REF!,4,FALSE()))-2),CONCATENATE(LEFT(VLOOKUP($A39,#REF!,4,FALSE()),LEN(VLOOKUP($A39,#REF!,4,FALSE()))-2),"*")),"")</f>
        <v>#VALUE!</v>
      </c>
      <c r="F39" s="90" t="e">
        <f aca="false">IF(LEN(VLOOKUP($A39,#REF!,5,FALSE())),IF(INDEX(#REF!,MATCH($A39,#REF!,0),2),LEFT(VLOOKUP($A39,#REF!,5,FALSE()),LEN(VLOOKUP($A39,#REF!,5,FALSE()))-2),CONCATENATE(LEFT(VLOOKUP($A39,#REF!,5,FALSE()),LEN(VLOOKUP($A39,#REF!,5,FALSE()))-2),"*")),"")</f>
        <v>#VALUE!</v>
      </c>
      <c r="G39" s="90" t="e">
        <f aca="false">IF(LEN(VLOOKUP($A39,#REF!,6,FALSE())),IF(INDEX(#REF!,MATCH($A39,#REF!,0),3),LEFT(VLOOKUP($A39,#REF!,6,FALSE()),LEN(VLOOKUP($A39,#REF!,6,FALSE()))-2),CONCATENATE(LEFT(VLOOKUP($A39,#REF!,6,FALSE()),LEN(VLOOKUP($A39,#REF!,6,FALSE()))-2),"*")),"")</f>
        <v>#VALUE!</v>
      </c>
      <c r="H39" s="91" t="e">
        <f aca="false">IF(LEN(VLOOKUP($A39,#REF!,7,FALSE())),IF(INDEX(#REF!,MATCH($A39,#REF!,0),4),LEFT(VLOOKUP($A39,#REF!,7,FALSE()),LEN(VLOOKUP($A39,#REF!,7,FALSE()))-2),CONCATENATE(LEFT(VLOOKUP($A39,#REF!,7,FALSE()),LEN(VLOOKUP($A39,#REF!,7,FALSE()))-2),"*")),"")</f>
        <v>#VALUE!</v>
      </c>
      <c r="I39" s="92" t="e">
        <f aca="false">IF(LEN(VLOOKUP($A39,#REF!,8,FALSE())),UPPER(RIGHT(VLOOKUP($A39,#REF!,8,FALSE()), 1)),"")</f>
        <v>#VALUE!</v>
      </c>
      <c r="J39" s="90" t="e">
        <f aca="false">IF(LEN(VLOOKUP($A39,#REF!,4,FALSE())),UPPER(RIGHT(VLOOKUP($A39,#REF!,4,FALSE()), 1)),"")</f>
        <v>#VALUE!</v>
      </c>
      <c r="K39" s="90" t="e">
        <f aca="false">IF(LEN(VLOOKUP($A39,#REF!,5,FALSE())),UPPER(RIGHT(VLOOKUP($A39,#REF!,5,FALSE()), 1)),"")</f>
        <v>#VALUE!</v>
      </c>
      <c r="L39" s="90" t="e">
        <f aca="false">IF(LEN(VLOOKUP($A39,#REF!,6,FALSE())),UPPER(RIGHT(VLOOKUP($A39,#REF!,6,FALSE()), 1)),"")</f>
        <v>#VALUE!</v>
      </c>
      <c r="M39" s="91" t="e">
        <f aca="false">IF(LEN(VLOOKUP($A39,#REF!,7,FALSE())),UPPER(RIGHT(VLOOKUP($A39,#REF!,7,FALSE()), 1)),"")</f>
        <v>#VALUE!</v>
      </c>
      <c r="N39" s="86" t="s">
        <v>160</v>
      </c>
      <c r="O39" s="86" t="e">
        <f aca="false">IF(F39="","RSVD1")</f>
        <v>#VALUE!</v>
      </c>
      <c r="P39" s="86" t="e">
        <f aca="false">IF(G39="","RSVD2")</f>
        <v>#VALUE!</v>
      </c>
      <c r="Q39" s="86" t="e">
        <f aca="false">IF(H39="","RSVD3")</f>
        <v>#VALUE!</v>
      </c>
      <c r="R39" s="86" t="s">
        <v>83</v>
      </c>
      <c r="S39" s="100" t="e">
        <f aca="false">HLOOKUP("Device Tree Pin Name",#REF!,MATCH($A39,#REF!,0),FALSE())</f>
        <v>#VALUE!</v>
      </c>
      <c r="T39" s="95" t="e">
        <f aca="false">HLOOKUP("power rail",#REF!,MATCH($A39,#REF!,0),FALSE())</f>
        <v>#VALUE!</v>
      </c>
      <c r="U39" s="96" t="e">
        <f aca="false">HLOOKUP("Wake Capable",#REF!,MATCH($A39,#REF!,0),FALSE())</f>
        <v>#VALUE!</v>
      </c>
      <c r="V39" s="96" t="e">
        <f aca="false">HLOOKUP("Strap",#REF!,MATCH($A39,#REF!,0),FALSE())</f>
        <v>#VALUE!</v>
      </c>
      <c r="W39" s="96" t="e">
        <f aca="false">HLOOKUP("GTE",#REF!,MATCH($A39,#REF!,0),FALSE())</f>
        <v>#VALUE!</v>
      </c>
      <c r="X39" s="96" t="e">
        <f aca="false">HLOOKUP("DPD_Control",#REF!,MATCH($A39,#REF!,0),FALSE())</f>
        <v>#VALUE!</v>
      </c>
      <c r="Y39" s="96" t="e">
        <f aca="false">HLOOKUP("DPD_Group",#REF!,MATCH($A39,#REF!,0),FALSE())</f>
        <v>#VALUE!</v>
      </c>
      <c r="Z39" s="95" t="e">
        <f aca="false">HLOOKUP("Pad Category",#REF!,MATCH($A39,#REF!,0),FALSE())</f>
        <v>#VALUE!</v>
      </c>
      <c r="AA39" s="95" t="e">
        <f aca="false">HLOOKUP("Pad type",#REF!,MATCH($A39,#REF!,0),FALSE())</f>
        <v>#VALUE!</v>
      </c>
      <c r="AB39" s="95" t="e">
        <f aca="false">HLOOKUP("Pull Strength",#REF!,MATCH($A39,#REF!,0),FALSE())</f>
        <v>#VALUE!</v>
      </c>
      <c r="AC39" s="95" t="e">
        <f aca="false">HLOOKUP("POR Pin State",#REF!,MATCH($A39,#REF!,0),FALSE())</f>
        <v>#VALUE!</v>
      </c>
      <c r="AD39" s="95" t="str">
        <f aca="false">IF(OR($AQ39="",$AQ39=$C39),$R39,IF($AQ39=$D39,SUBSTITUTE(SUBSTITUTE($AQ39,"GPIO3_","GPIO_"),".0",""),IF($AQ39=$E39,$N39,IF($AQ39=$F39,$O39,IF($AQ39=$G39,$P39,IF($AQ39=$H39,$Q39,"INVALID"))))))</f>
        <v>RSVD1</v>
      </c>
      <c r="AE39" s="97"/>
      <c r="AF39" s="98" t="str">
        <f aca="false">IF(AND(OR($AS39="Int PU",$AS39="Int PD"),OR(AND($AZ39&lt;&gt;"",$AZ39&lt;&gt;"0"),AND($BA39&lt;&gt;"",$BA39&lt;&gt;"0"))),"INVALID",IF(OR($AQ39=$C39,$AS39="Int PD"),"PULL_DOWN",IF(OR($AS39="Int PU",AND($AE39="YES",OR($AZ39="",$AZ39="0"),OR($BA39="",$BA39="0"),OR($AR39="Input",$AR39="Bidirectional"))),"PULL_UP","NORMAL")))</f>
        <v>PULL_DOWN</v>
      </c>
      <c r="AG39" s="98" t="str">
        <f aca="false">IF($AR39="Input", "TRISTATE", IF($AS39="Z","TRISTATE",IF($AQ39=$C39,"TRISTATE","NORMAL")))</f>
        <v>TRISTATE</v>
      </c>
      <c r="AH39" s="98" t="str">
        <f aca="false">IF(OR($AQ39=$C39,$AR39="Output"),"DISABLE","ENABLE")</f>
        <v>DISABLE</v>
      </c>
      <c r="AI39" s="112" t="e">
        <f aca="false">IF($AT39&lt;&gt;$G39,"N/A",IF($AV39="Drive 1", "1", IF($AV39="Drive 0", "0", "")))</f>
        <v>#VALUE!</v>
      </c>
      <c r="AJ39" s="99" t="b">
        <f aca="false">TRUE()</f>
        <v>1</v>
      </c>
      <c r="AK39" s="99" t="b">
        <f aca="false">TRUE()</f>
        <v>1</v>
      </c>
      <c r="AL39" s="99" t="b">
        <f aca="false">TRUE()</f>
        <v>1</v>
      </c>
      <c r="AM39" s="99" t="b">
        <f aca="false">TRUE()</f>
        <v>1</v>
      </c>
      <c r="AN39" s="99" t="b">
        <f aca="false">TRUE()</f>
        <v>1</v>
      </c>
      <c r="AO39" s="99" t="b">
        <f aca="false">TRUE()</f>
        <v>1</v>
      </c>
      <c r="AP39" s="100" t="str">
        <f aca="false">IF(AND($AJ39:$AO39), "VALID", "INVALID")</f>
        <v>VALID</v>
      </c>
      <c r="AQ39" s="101" t="s">
        <v>161</v>
      </c>
      <c r="AR39" s="102" t="s">
        <v>79</v>
      </c>
      <c r="AS39" s="103"/>
      <c r="AT39" s="104"/>
      <c r="AU39" s="104"/>
      <c r="AV39" s="103" t="s">
        <v>124</v>
      </c>
      <c r="AW39" s="104"/>
      <c r="AX39" s="104"/>
      <c r="AY39" s="104"/>
      <c r="AZ39" s="103"/>
      <c r="BA39" s="103"/>
      <c r="BB39" s="105"/>
      <c r="BC39" s="104"/>
      <c r="BD39" s="106"/>
      <c r="BE39" s="111"/>
      <c r="BF39" s="108" t="e">
        <f aca="false">VLOOKUP($A39,#REF!, 34, FALSE())</f>
        <v>#VALUE!</v>
      </c>
      <c r="BG39" s="418" t="e">
        <f aca="false">VLOOKUP($A39,#REF!, 22, FALSE())</f>
        <v>#VALUE!</v>
      </c>
      <c r="BH39" s="109"/>
    </row>
    <row r="40" customFormat="false" ht="12.75" hidden="false" customHeight="true" outlineLevel="0" collapsed="false">
      <c r="A40" s="86" t="s">
        <v>162</v>
      </c>
      <c r="B40" s="86" t="e">
        <f aca="false">VLOOKUP($A40,#REF!, 34, FALSE())</f>
        <v>#VALUE!</v>
      </c>
      <c r="C40" s="87" t="str">
        <f aca="false">CONCATENATE("unused_",A40)</f>
        <v>unused_CAN1_DIN</v>
      </c>
      <c r="D40" s="88" t="e">
        <f aca="false">IF(LEN(VLOOKUP($A40,#REF!,8,FALSE())),LEFT(VLOOKUP($A40,#REF!,8,FALSE()),LEN(VLOOKUP($A40,#REF!,8,FALSE()))-2),"")</f>
        <v>#VALUE!</v>
      </c>
      <c r="E40" s="89" t="e">
        <f aca="false">IF(LEN(VLOOKUP($A40,#REF!,4,FALSE())),IF(INDEX(#REF!,MATCH($A40,#REF!,0),1),LEFT(VLOOKUP($A40,#REF!,4,FALSE()),LEN(VLOOKUP($A40,#REF!,4,FALSE()))-2),CONCATENATE(LEFT(VLOOKUP($A40,#REF!,4,FALSE()),LEN(VLOOKUP($A40,#REF!,4,FALSE()))-2),"*")),"")</f>
        <v>#VALUE!</v>
      </c>
      <c r="F40" s="90" t="e">
        <f aca="false">IF(LEN(VLOOKUP($A40,#REF!,5,FALSE())),IF(INDEX(#REF!,MATCH($A40,#REF!,0),2),LEFT(VLOOKUP($A40,#REF!,5,FALSE()),LEN(VLOOKUP($A40,#REF!,5,FALSE()))-2),CONCATENATE(LEFT(VLOOKUP($A40,#REF!,5,FALSE()),LEN(VLOOKUP($A40,#REF!,5,FALSE()))-2),"*")),"")</f>
        <v>#VALUE!</v>
      </c>
      <c r="G40" s="90" t="e">
        <f aca="false">IF(LEN(VLOOKUP($A40,#REF!,6,FALSE())),IF(INDEX(#REF!,MATCH($A40,#REF!,0),3),LEFT(VLOOKUP($A40,#REF!,6,FALSE()),LEN(VLOOKUP($A40,#REF!,6,FALSE()))-2),CONCATENATE(LEFT(VLOOKUP($A40,#REF!,6,FALSE()),LEN(VLOOKUP($A40,#REF!,6,FALSE()))-2),"*")),"")</f>
        <v>#VALUE!</v>
      </c>
      <c r="H40" s="91" t="e">
        <f aca="false">IF(LEN(VLOOKUP($A40,#REF!,7,FALSE())),IF(INDEX(#REF!,MATCH($A40,#REF!,0),4),LEFT(VLOOKUP($A40,#REF!,7,FALSE()),LEN(VLOOKUP($A40,#REF!,7,FALSE()))-2),CONCATENATE(LEFT(VLOOKUP($A40,#REF!,7,FALSE()),LEN(VLOOKUP($A40,#REF!,7,FALSE()))-2),"*")),"")</f>
        <v>#VALUE!</v>
      </c>
      <c r="I40" s="92" t="e">
        <f aca="false">IF(LEN(VLOOKUP($A40,#REF!,8,FALSE())),UPPER(RIGHT(VLOOKUP($A40,#REF!,8,FALSE()), 1)),"")</f>
        <v>#VALUE!</v>
      </c>
      <c r="J40" s="90" t="e">
        <f aca="false">IF(LEN(VLOOKUP($A40,#REF!,4,FALSE())),UPPER(RIGHT(VLOOKUP($A40,#REF!,4,FALSE()), 1)),"")</f>
        <v>#VALUE!</v>
      </c>
      <c r="K40" s="90" t="e">
        <f aca="false">IF(LEN(VLOOKUP($A40,#REF!,5,FALSE())),UPPER(RIGHT(VLOOKUP($A40,#REF!,5,FALSE()), 1)),"")</f>
        <v>#VALUE!</v>
      </c>
      <c r="L40" s="90" t="e">
        <f aca="false">IF(LEN(VLOOKUP($A40,#REF!,6,FALSE())),UPPER(RIGHT(VLOOKUP($A40,#REF!,6,FALSE()), 1)),"")</f>
        <v>#VALUE!</v>
      </c>
      <c r="M40" s="91" t="e">
        <f aca="false">IF(LEN(VLOOKUP($A40,#REF!,7,FALSE())),UPPER(RIGHT(VLOOKUP($A40,#REF!,7,FALSE()), 1)),"")</f>
        <v>#VALUE!</v>
      </c>
      <c r="N40" s="86" t="s">
        <v>160</v>
      </c>
      <c r="O40" s="86" t="e">
        <f aca="false">IF(F40="","RSVD1")</f>
        <v>#VALUE!</v>
      </c>
      <c r="P40" s="86" t="e">
        <f aca="false">IF(G40="","RSVD2")</f>
        <v>#VALUE!</v>
      </c>
      <c r="Q40" s="86" t="e">
        <f aca="false">IF(H40="","RSVD3")</f>
        <v>#VALUE!</v>
      </c>
      <c r="R40" s="86" t="s">
        <v>83</v>
      </c>
      <c r="S40" s="100" t="e">
        <f aca="false">HLOOKUP("Device Tree Pin Name",#REF!,MATCH($A40,#REF!,0),FALSE())</f>
        <v>#VALUE!</v>
      </c>
      <c r="T40" s="95" t="e">
        <f aca="false">HLOOKUP("power rail",#REF!,MATCH($A40,#REF!,0),FALSE())</f>
        <v>#VALUE!</v>
      </c>
      <c r="U40" s="96" t="e">
        <f aca="false">HLOOKUP("Wake Capable",#REF!,MATCH($A40,#REF!,0),FALSE())</f>
        <v>#VALUE!</v>
      </c>
      <c r="V40" s="96" t="e">
        <f aca="false">HLOOKUP("Strap",#REF!,MATCH($A40,#REF!,0),FALSE())</f>
        <v>#VALUE!</v>
      </c>
      <c r="W40" s="96" t="e">
        <f aca="false">HLOOKUP("GTE",#REF!,MATCH($A40,#REF!,0),FALSE())</f>
        <v>#VALUE!</v>
      </c>
      <c r="X40" s="96" t="e">
        <f aca="false">HLOOKUP("DPD_Control",#REF!,MATCH($A40,#REF!,0),FALSE())</f>
        <v>#VALUE!</v>
      </c>
      <c r="Y40" s="96" t="e">
        <f aca="false">HLOOKUP("DPD_Group",#REF!,MATCH($A40,#REF!,0),FALSE())</f>
        <v>#VALUE!</v>
      </c>
      <c r="Z40" s="95" t="e">
        <f aca="false">HLOOKUP("Pad Category",#REF!,MATCH($A40,#REF!,0),FALSE())</f>
        <v>#VALUE!</v>
      </c>
      <c r="AA40" s="95" t="e">
        <f aca="false">HLOOKUP("Pad type",#REF!,MATCH($A40,#REF!,0),FALSE())</f>
        <v>#VALUE!</v>
      </c>
      <c r="AB40" s="95" t="e">
        <f aca="false">HLOOKUP("Pull Strength",#REF!,MATCH($A40,#REF!,0),FALSE())</f>
        <v>#VALUE!</v>
      </c>
      <c r="AC40" s="95" t="e">
        <f aca="false">HLOOKUP("POR Pin State",#REF!,MATCH($A40,#REF!,0),FALSE())</f>
        <v>#VALUE!</v>
      </c>
      <c r="AD40" s="95" t="str">
        <f aca="false">IF(OR($AQ40="",$AQ40=$C40),$R40,IF($AQ40=$D40,SUBSTITUTE(SUBSTITUTE($AQ40,"GPIO3_","GPIO_"),".0",""),IF($AQ40=$E40,$N40,IF($AQ40=$F40,$O40,IF($AQ40=$G40,$P40,IF($AQ40=$H40,$Q40,"INVALID"))))))</f>
        <v>RSVD1</v>
      </c>
      <c r="AE40" s="97"/>
      <c r="AF40" s="98" t="str">
        <f aca="false">IF(AND(OR($AS40="Int PU",$AS40="Int PD"),OR(AND($AZ40&lt;&gt;"",$AZ40&lt;&gt;"0"),AND($BA40&lt;&gt;"",$BA40&lt;&gt;"0"))),"INVALID",IF(OR($AQ40=$C40,$AS40="Int PD"),"PULL_DOWN",IF(OR($AS40="Int PU",AND($AE40="YES",OR($AZ40="",$AZ40="0"),OR($BA40="",$BA40="0"),OR($AR40="Input",$AR40="Bidirectional"))),"PULL_UP","NORMAL")))</f>
        <v>PULL_DOWN</v>
      </c>
      <c r="AG40" s="98" t="str">
        <f aca="false">IF($AR40="Input", "TRISTATE", IF($AS40="Z","TRISTATE",IF($AQ40=$C40,"TRISTATE","NORMAL")))</f>
        <v>TRISTATE</v>
      </c>
      <c r="AH40" s="98" t="str">
        <f aca="false">IF(OR($AQ40=$C40,$AR40="Output"),"DISABLE","ENABLE")</f>
        <v>DISABLE</v>
      </c>
      <c r="AI40" s="112" t="e">
        <f aca="false">IF($AT40&lt;&gt;$G40,"N/A",IF($AV40="Drive 1", "1", IF($AV40="Drive 0", "0", "")))</f>
        <v>#VALUE!</v>
      </c>
      <c r="AJ40" s="99" t="b">
        <f aca="false">TRUE()</f>
        <v>1</v>
      </c>
      <c r="AK40" s="99" t="b">
        <f aca="false">TRUE()</f>
        <v>1</v>
      </c>
      <c r="AL40" s="99" t="b">
        <f aca="false">TRUE()</f>
        <v>1</v>
      </c>
      <c r="AM40" s="99" t="b">
        <f aca="false">TRUE()</f>
        <v>1</v>
      </c>
      <c r="AN40" s="99" t="b">
        <f aca="false">TRUE()</f>
        <v>1</v>
      </c>
      <c r="AO40" s="99" t="b">
        <f aca="false">TRUE()</f>
        <v>1</v>
      </c>
      <c r="AP40" s="100" t="str">
        <f aca="false">IF(AND($AJ40:$AO40), "VALID", "INVALID")</f>
        <v>VALID</v>
      </c>
      <c r="AQ40" s="101" t="s">
        <v>163</v>
      </c>
      <c r="AR40" s="102" t="s">
        <v>79</v>
      </c>
      <c r="AS40" s="103"/>
      <c r="AT40" s="103" t="s">
        <v>89</v>
      </c>
      <c r="AU40" s="104"/>
      <c r="AV40" s="103" t="s">
        <v>124</v>
      </c>
      <c r="AW40" s="104"/>
      <c r="AX40" s="104"/>
      <c r="AY40" s="104"/>
      <c r="AZ40" s="103"/>
      <c r="BA40" s="103"/>
      <c r="BB40" s="105"/>
      <c r="BC40" s="104"/>
      <c r="BD40" s="106"/>
      <c r="BE40" s="111"/>
      <c r="BF40" s="108" t="e">
        <f aca="false">VLOOKUP($A40,#REF!, 34, FALSE())</f>
        <v>#VALUE!</v>
      </c>
      <c r="BG40" s="418" t="e">
        <f aca="false">VLOOKUP($A40,#REF!, 22, FALSE())</f>
        <v>#VALUE!</v>
      </c>
      <c r="BH40" s="109"/>
    </row>
    <row r="41" customFormat="false" ht="12.75" hidden="false" customHeight="true" outlineLevel="0" collapsed="false">
      <c r="A41" s="86" t="s">
        <v>164</v>
      </c>
      <c r="B41" s="86" t="e">
        <f aca="false">VLOOKUP($A41,#REF!, 34, FALSE())</f>
        <v>#VALUE!</v>
      </c>
      <c r="C41" s="87" t="str">
        <f aca="false">CONCATENATE("unused_",A41)</f>
        <v>unused_CAN0_STB</v>
      </c>
      <c r="D41" s="88" t="e">
        <f aca="false">IF(LEN(VLOOKUP($A41,#REF!,8,FALSE())),LEFT(VLOOKUP($A41,#REF!,8,FALSE()),LEN(VLOOKUP($A41,#REF!,8,FALSE()))-2),"")</f>
        <v>#VALUE!</v>
      </c>
      <c r="E41" s="89" t="e">
        <f aca="false">IF(LEN(VLOOKUP($A41,#REF!,4,FALSE())),IF(INDEX(#REF!,MATCH($A41,#REF!,0),1),LEFT(VLOOKUP($A41,#REF!,4,FALSE()),LEN(VLOOKUP($A41,#REF!,4,FALSE()))-2),CONCATENATE(LEFT(VLOOKUP($A41,#REF!,4,FALSE()),LEN(VLOOKUP($A41,#REF!,4,FALSE()))-2),"*")),"")</f>
        <v>#VALUE!</v>
      </c>
      <c r="F41" s="90" t="e">
        <f aca="false">IF(LEN(VLOOKUP($A41,#REF!,5,FALSE())),IF(INDEX(#REF!,MATCH($A41,#REF!,0),2),LEFT(VLOOKUP($A41,#REF!,5,FALSE()),LEN(VLOOKUP($A41,#REF!,5,FALSE()))-2),CONCATENATE(LEFT(VLOOKUP($A41,#REF!,5,FALSE()),LEN(VLOOKUP($A41,#REF!,5,FALSE()))-2),"*")),"")</f>
        <v>#VALUE!</v>
      </c>
      <c r="G41" s="90" t="e">
        <f aca="false">IF(LEN(VLOOKUP($A41,#REF!,6,FALSE())),IF(INDEX(#REF!,MATCH($A41,#REF!,0),3),LEFT(VLOOKUP($A41,#REF!,6,FALSE()),LEN(VLOOKUP($A41,#REF!,6,FALSE()))-2),CONCATENATE(LEFT(VLOOKUP($A41,#REF!,6,FALSE()),LEN(VLOOKUP($A41,#REF!,6,FALSE()))-2),"*")),"")</f>
        <v>#VALUE!</v>
      </c>
      <c r="H41" s="91" t="e">
        <f aca="false">IF(LEN(VLOOKUP($A41,#REF!,7,FALSE())),IF(INDEX(#REF!,MATCH($A41,#REF!,0),4),LEFT(VLOOKUP($A41,#REF!,7,FALSE()),LEN(VLOOKUP($A41,#REF!,7,FALSE()))-2),CONCATENATE(LEFT(VLOOKUP($A41,#REF!,7,FALSE()),LEN(VLOOKUP($A41,#REF!,7,FALSE()))-2),"*")),"")</f>
        <v>#VALUE!</v>
      </c>
      <c r="I41" s="92" t="e">
        <f aca="false">IF(LEN(VLOOKUP($A41,#REF!,8,FALSE())),UPPER(RIGHT(VLOOKUP($A41,#REF!,8,FALSE()), 1)),"")</f>
        <v>#VALUE!</v>
      </c>
      <c r="J41" s="90" t="e">
        <f aca="false">IF(LEN(VLOOKUP($A41,#REF!,4,FALSE())),UPPER(RIGHT(VLOOKUP($A41,#REF!,4,FALSE()), 1)),"")</f>
        <v>#VALUE!</v>
      </c>
      <c r="K41" s="90" t="e">
        <f aca="false">IF(LEN(VLOOKUP($A41,#REF!,5,FALSE())),UPPER(RIGHT(VLOOKUP($A41,#REF!,5,FALSE()), 1)),"")</f>
        <v>#VALUE!</v>
      </c>
      <c r="L41" s="90" t="e">
        <f aca="false">IF(LEN(VLOOKUP($A41,#REF!,6,FALSE())),UPPER(RIGHT(VLOOKUP($A41,#REF!,6,FALSE()), 1)),"")</f>
        <v>#VALUE!</v>
      </c>
      <c r="M41" s="91" t="e">
        <f aca="false">IF(LEN(VLOOKUP($A41,#REF!,7,FALSE())),UPPER(RIGHT(VLOOKUP($A41,#REF!,7,FALSE()), 1)),"")</f>
        <v>#VALUE!</v>
      </c>
      <c r="N41" s="86" t="e">
        <f aca="false">IF(E41="","RSVD0")</f>
        <v>#VALUE!</v>
      </c>
      <c r="O41" s="86" t="s">
        <v>165</v>
      </c>
      <c r="P41" s="86" t="s">
        <v>166</v>
      </c>
      <c r="Q41" s="86" t="s">
        <v>167</v>
      </c>
      <c r="R41" s="86" t="s">
        <v>94</v>
      </c>
      <c r="S41" s="100" t="e">
        <f aca="false">HLOOKUP("Device Tree Pin Name",#REF!,MATCH($A41,#REF!,0),FALSE())</f>
        <v>#VALUE!</v>
      </c>
      <c r="T41" s="95" t="e">
        <f aca="false">HLOOKUP("power rail",#REF!,MATCH($A41,#REF!,0),FALSE())</f>
        <v>#VALUE!</v>
      </c>
      <c r="U41" s="96" t="e">
        <f aca="false">HLOOKUP("Wake Capable",#REF!,MATCH($A41,#REF!,0),FALSE())</f>
        <v>#VALUE!</v>
      </c>
      <c r="V41" s="96" t="e">
        <f aca="false">HLOOKUP("Strap",#REF!,MATCH($A41,#REF!,0),FALSE())</f>
        <v>#VALUE!</v>
      </c>
      <c r="W41" s="96" t="e">
        <f aca="false">HLOOKUP("GTE",#REF!,MATCH($A41,#REF!,0),FALSE())</f>
        <v>#VALUE!</v>
      </c>
      <c r="X41" s="96" t="e">
        <f aca="false">HLOOKUP("DPD_Control",#REF!,MATCH($A41,#REF!,0),FALSE())</f>
        <v>#VALUE!</v>
      </c>
      <c r="Y41" s="96" t="e">
        <f aca="false">HLOOKUP("DPD_Group",#REF!,MATCH($A41,#REF!,0),FALSE())</f>
        <v>#VALUE!</v>
      </c>
      <c r="Z41" s="95" t="e">
        <f aca="false">HLOOKUP("Pad Category",#REF!,MATCH($A41,#REF!,0),FALSE())</f>
        <v>#VALUE!</v>
      </c>
      <c r="AA41" s="95" t="e">
        <f aca="false">HLOOKUP("Pad type",#REF!,MATCH($A41,#REF!,0),FALSE())</f>
        <v>#VALUE!</v>
      </c>
      <c r="AB41" s="95" t="e">
        <f aca="false">HLOOKUP("Pull Strength",#REF!,MATCH($A41,#REF!,0),FALSE())</f>
        <v>#VALUE!</v>
      </c>
      <c r="AC41" s="95" t="e">
        <f aca="false">HLOOKUP("POR Pin State",#REF!,MATCH($A41,#REF!,0),FALSE())</f>
        <v>#VALUE!</v>
      </c>
      <c r="AD41" s="95" t="str">
        <f aca="false">IF(OR($AQ41="",$AQ41=$C41),$R41,IF($AQ41=$D41,SUBSTITUTE(SUBSTITUTE($AQ41,"GPIO3_","GPIO_"),".0",""),IF($AQ41=$E41,$N41,IF($AQ41=$F41,$O41,IF($AQ41=$G41,$P41,IF($AQ41=$H41,$Q41,"INVALID"))))))</f>
        <v>RSVD0</v>
      </c>
      <c r="AE41" s="97"/>
      <c r="AF41" s="98" t="str">
        <f aca="false">IF(AND(OR($AS41="Int PU",$AS41="Int PD"),OR(AND($AZ41&lt;&gt;"",$AZ41&lt;&gt;"0"),AND($BA41&lt;&gt;"",$BA41&lt;&gt;"0"))),"INVALID",IF(OR($AQ41=$C41,$AS41="Int PD"),"PULL_DOWN",IF(OR($AS41="Int PU",AND($AE41="YES",OR($AZ41="",$AZ41="0"),OR($BA41="",$BA41="0"),OR($AR41="Input",$AR41="Bidirectional"))),"PULL_UP","NORMAL")))</f>
        <v>PULL_DOWN</v>
      </c>
      <c r="AG41" s="98" t="str">
        <f aca="false">IF($AR41="Input", "TRISTATE", IF($AS41="Z","TRISTATE",IF($AQ41=$C41,"TRISTATE","NORMAL")))</f>
        <v>TRISTATE</v>
      </c>
      <c r="AH41" s="98" t="str">
        <f aca="false">IF(OR($AQ41=$C41,$AR41="Output"),"DISABLE","ENABLE")</f>
        <v>DISABLE</v>
      </c>
      <c r="AI41" s="112" t="e">
        <f aca="false">IF($AT41&lt;&gt;$G41,"N/A",IF($AV41="Drive 1", "1", IF($AV41="Drive 0", "0", "")))</f>
        <v>#VALUE!</v>
      </c>
      <c r="AJ41" s="99" t="b">
        <f aca="false">TRUE()</f>
        <v>1</v>
      </c>
      <c r="AK41" s="99" t="b">
        <f aca="false">TRUE()</f>
        <v>1</v>
      </c>
      <c r="AL41" s="99" t="b">
        <f aca="false">TRUE()</f>
        <v>1</v>
      </c>
      <c r="AM41" s="99" t="b">
        <f aca="false">TRUE()</f>
        <v>1</v>
      </c>
      <c r="AN41" s="99" t="b">
        <f aca="false">TRUE()</f>
        <v>1</v>
      </c>
      <c r="AO41" s="99" t="b">
        <f aca="false">TRUE()</f>
        <v>1</v>
      </c>
      <c r="AP41" s="100" t="str">
        <f aca="false">IF(AND($AJ41:$AO41), "VALID", "INVALID")</f>
        <v>VALID</v>
      </c>
      <c r="AQ41" s="101" t="s">
        <v>168</v>
      </c>
      <c r="AR41" s="102" t="s">
        <v>79</v>
      </c>
      <c r="AS41" s="103"/>
      <c r="AT41" s="103" t="s">
        <v>89</v>
      </c>
      <c r="AU41" s="104"/>
      <c r="AV41" s="104"/>
      <c r="AW41" s="104"/>
      <c r="AX41" s="104"/>
      <c r="AY41" s="104"/>
      <c r="AZ41" s="103"/>
      <c r="BA41" s="103"/>
      <c r="BB41" s="105"/>
      <c r="BC41" s="104"/>
      <c r="BD41" s="106"/>
      <c r="BE41" s="111"/>
      <c r="BF41" s="108" t="e">
        <f aca="false">VLOOKUP($A41,#REF!, 34, FALSE())</f>
        <v>#VALUE!</v>
      </c>
      <c r="BG41" s="418" t="e">
        <f aca="false">VLOOKUP($A41,#REF!, 22, FALSE())</f>
        <v>#VALUE!</v>
      </c>
      <c r="BH41" s="109"/>
    </row>
    <row r="42" customFormat="false" ht="12.75" hidden="false" customHeight="true" outlineLevel="0" collapsed="false">
      <c r="A42" s="86" t="s">
        <v>169</v>
      </c>
      <c r="B42" s="86" t="e">
        <f aca="false">VLOOKUP($A42,#REF!, 34, FALSE())</f>
        <v>#VALUE!</v>
      </c>
      <c r="C42" s="87" t="str">
        <f aca="false">CONCATENATE("unused_",A42)</f>
        <v>unused_CAN0_EN</v>
      </c>
      <c r="D42" s="88" t="e">
        <f aca="false">IF(LEN(VLOOKUP($A42,#REF!,8,FALSE())),LEFT(VLOOKUP($A42,#REF!,8,FALSE()),LEN(VLOOKUP($A42,#REF!,8,FALSE()))-2),"")</f>
        <v>#VALUE!</v>
      </c>
      <c r="E42" s="89" t="e">
        <f aca="false">IF(LEN(VLOOKUP($A42,#REF!,4,FALSE())),IF(INDEX(#REF!,MATCH($A42,#REF!,0),1),LEFT(VLOOKUP($A42,#REF!,4,FALSE()),LEN(VLOOKUP($A42,#REF!,4,FALSE()))-2),CONCATENATE(LEFT(VLOOKUP($A42,#REF!,4,FALSE()),LEN(VLOOKUP($A42,#REF!,4,FALSE()))-2),"*")),"")</f>
        <v>#VALUE!</v>
      </c>
      <c r="F42" s="90" t="e">
        <f aca="false">IF(LEN(VLOOKUP($A42,#REF!,5,FALSE())),IF(INDEX(#REF!,MATCH($A42,#REF!,0),2),LEFT(VLOOKUP($A42,#REF!,5,FALSE()),LEN(VLOOKUP($A42,#REF!,5,FALSE()))-2),CONCATENATE(LEFT(VLOOKUP($A42,#REF!,5,FALSE()),LEN(VLOOKUP($A42,#REF!,5,FALSE()))-2),"*")),"")</f>
        <v>#VALUE!</v>
      </c>
      <c r="G42" s="90" t="e">
        <f aca="false">IF(LEN(VLOOKUP($A42,#REF!,6,FALSE())),IF(INDEX(#REF!,MATCH($A42,#REF!,0),3),LEFT(VLOOKUP($A42,#REF!,6,FALSE()),LEN(VLOOKUP($A42,#REF!,6,FALSE()))-2),CONCATENATE(LEFT(VLOOKUP($A42,#REF!,6,FALSE()),LEN(VLOOKUP($A42,#REF!,6,FALSE()))-2),"*")),"")</f>
        <v>#VALUE!</v>
      </c>
      <c r="H42" s="91" t="e">
        <f aca="false">IF(LEN(VLOOKUP($A42,#REF!,7,FALSE())),IF(INDEX(#REF!,MATCH($A42,#REF!,0),4),LEFT(VLOOKUP($A42,#REF!,7,FALSE()),LEN(VLOOKUP($A42,#REF!,7,FALSE()))-2),CONCATENATE(LEFT(VLOOKUP($A42,#REF!,7,FALSE()),LEN(VLOOKUP($A42,#REF!,7,FALSE()))-2),"*")),"")</f>
        <v>#VALUE!</v>
      </c>
      <c r="I42" s="92" t="e">
        <f aca="false">IF(LEN(VLOOKUP($A42,#REF!,8,FALSE())),UPPER(RIGHT(VLOOKUP($A42,#REF!,8,FALSE()), 1)),"")</f>
        <v>#VALUE!</v>
      </c>
      <c r="J42" s="90" t="e">
        <f aca="false">IF(LEN(VLOOKUP($A42,#REF!,4,FALSE())),UPPER(RIGHT(VLOOKUP($A42,#REF!,4,FALSE()), 1)),"")</f>
        <v>#VALUE!</v>
      </c>
      <c r="K42" s="90" t="e">
        <f aca="false">IF(LEN(VLOOKUP($A42,#REF!,5,FALSE())),UPPER(RIGHT(VLOOKUP($A42,#REF!,5,FALSE()), 1)),"")</f>
        <v>#VALUE!</v>
      </c>
      <c r="L42" s="90" t="e">
        <f aca="false">IF(LEN(VLOOKUP($A42,#REF!,6,FALSE())),UPPER(RIGHT(VLOOKUP($A42,#REF!,6,FALSE()), 1)),"")</f>
        <v>#VALUE!</v>
      </c>
      <c r="M42" s="91" t="e">
        <f aca="false">IF(LEN(VLOOKUP($A42,#REF!,7,FALSE())),UPPER(RIGHT(VLOOKUP($A42,#REF!,7,FALSE()), 1)),"")</f>
        <v>#VALUE!</v>
      </c>
      <c r="N42" s="86" t="e">
        <f aca="false">IF(E42="","RSVD0")</f>
        <v>#VALUE!</v>
      </c>
      <c r="O42" s="86" t="e">
        <f aca="false">IF(F42="","RSVD1")</f>
        <v>#VALUE!</v>
      </c>
      <c r="P42" s="86" t="e">
        <f aca="false">IF(G42="","RSVD2")</f>
        <v>#VALUE!</v>
      </c>
      <c r="Q42" s="86" t="e">
        <f aca="false">IF(H42="","RSVD3")</f>
        <v>#VALUE!</v>
      </c>
      <c r="R42" s="86" t="s">
        <v>94</v>
      </c>
      <c r="S42" s="100" t="e">
        <f aca="false">HLOOKUP("Device Tree Pin Name",#REF!,MATCH($A42,#REF!,0),FALSE())</f>
        <v>#VALUE!</v>
      </c>
      <c r="T42" s="95" t="e">
        <f aca="false">HLOOKUP("power rail",#REF!,MATCH($A42,#REF!,0),FALSE())</f>
        <v>#VALUE!</v>
      </c>
      <c r="U42" s="96" t="e">
        <f aca="false">HLOOKUP("Wake Capable",#REF!,MATCH($A42,#REF!,0),FALSE())</f>
        <v>#VALUE!</v>
      </c>
      <c r="V42" s="96" t="e">
        <f aca="false">HLOOKUP("Strap",#REF!,MATCH($A42,#REF!,0),FALSE())</f>
        <v>#VALUE!</v>
      </c>
      <c r="W42" s="96" t="e">
        <f aca="false">HLOOKUP("GTE",#REF!,MATCH($A42,#REF!,0),FALSE())</f>
        <v>#VALUE!</v>
      </c>
      <c r="X42" s="96" t="e">
        <f aca="false">HLOOKUP("DPD_Control",#REF!,MATCH($A42,#REF!,0),FALSE())</f>
        <v>#VALUE!</v>
      </c>
      <c r="Y42" s="96" t="e">
        <f aca="false">HLOOKUP("DPD_Group",#REF!,MATCH($A42,#REF!,0),FALSE())</f>
        <v>#VALUE!</v>
      </c>
      <c r="Z42" s="95" t="e">
        <f aca="false">HLOOKUP("Pad Category",#REF!,MATCH($A42,#REF!,0),FALSE())</f>
        <v>#VALUE!</v>
      </c>
      <c r="AA42" s="95" t="e">
        <f aca="false">HLOOKUP("Pad type",#REF!,MATCH($A42,#REF!,0),FALSE())</f>
        <v>#VALUE!</v>
      </c>
      <c r="AB42" s="95" t="e">
        <f aca="false">HLOOKUP("Pull Strength",#REF!,MATCH($A42,#REF!,0),FALSE())</f>
        <v>#VALUE!</v>
      </c>
      <c r="AC42" s="95" t="e">
        <f aca="false">HLOOKUP("POR Pin State",#REF!,MATCH($A42,#REF!,0),FALSE())</f>
        <v>#VALUE!</v>
      </c>
      <c r="AD42" s="95" t="str">
        <f aca="false">IF(OR($AQ42="",$AQ42=$C42),$R42,IF($AQ42=$D42,SUBSTITUTE(SUBSTITUTE($AQ42,"GPIO3_","GPIO_"),".0",""),IF($AQ42=$E42,$N42,IF($AQ42=$F42,$O42,IF($AQ42=$G42,$P42,IF($AQ42=$H42,$Q42,"INVALID"))))))</f>
        <v>RSVD0</v>
      </c>
      <c r="AE42" s="97"/>
      <c r="AF42" s="98" t="str">
        <f aca="false">IF(AND(OR($AS42="Int PU",$AS42="Int PD"),OR(AND($AZ42&lt;&gt;"",$AZ42&lt;&gt;"0"),AND($BA42&lt;&gt;"",$BA42&lt;&gt;"0"))),"INVALID",IF(OR($AQ42=$C42,$AS42="Int PD"),"PULL_DOWN",IF(OR($AS42="Int PU",AND($AE42="YES",OR($AZ42="",$AZ42="0"),OR($BA42="",$BA42="0"),OR($AR42="Input",$AR42="Bidirectional"))),"PULL_UP","NORMAL")))</f>
        <v>PULL_DOWN</v>
      </c>
      <c r="AG42" s="98" t="str">
        <f aca="false">IF($AR42="Input", "TRISTATE", IF($AS42="Z","TRISTATE",IF($AQ42=$C42,"TRISTATE","NORMAL")))</f>
        <v>TRISTATE</v>
      </c>
      <c r="AH42" s="98" t="str">
        <f aca="false">IF(OR($AQ42=$C42,$AR42="Output"),"DISABLE","ENABLE")</f>
        <v>DISABLE</v>
      </c>
      <c r="AI42" s="112" t="e">
        <f aca="false">IF($AT42&lt;&gt;$G42,"N/A",IF($AV42="Drive 1", "1", IF($AV42="Drive 0", "0", "")))</f>
        <v>#VALUE!</v>
      </c>
      <c r="AJ42" s="99" t="b">
        <f aca="false">TRUE()</f>
        <v>1</v>
      </c>
      <c r="AK42" s="99" t="b">
        <f aca="false">TRUE()</f>
        <v>1</v>
      </c>
      <c r="AL42" s="99" t="b">
        <f aca="false">TRUE()</f>
        <v>1</v>
      </c>
      <c r="AM42" s="99" t="b">
        <f aca="false">TRUE()</f>
        <v>1</v>
      </c>
      <c r="AN42" s="99" t="b">
        <f aca="false">TRUE()</f>
        <v>1</v>
      </c>
      <c r="AO42" s="99" t="b">
        <f aca="false">TRUE()</f>
        <v>1</v>
      </c>
      <c r="AP42" s="100" t="str">
        <f aca="false">IF(AND($AJ42:$AO42), "VALID", "INVALID")</f>
        <v>VALID</v>
      </c>
      <c r="AQ42" s="101" t="s">
        <v>170</v>
      </c>
      <c r="AR42" s="102" t="s">
        <v>79</v>
      </c>
      <c r="AS42" s="103"/>
      <c r="AT42" s="104"/>
      <c r="AU42" s="104"/>
      <c r="AV42" s="104"/>
      <c r="AW42" s="104"/>
      <c r="AX42" s="104"/>
      <c r="AY42" s="104"/>
      <c r="AZ42" s="103"/>
      <c r="BA42" s="103"/>
      <c r="BB42" s="105"/>
      <c r="BC42" s="104"/>
      <c r="BD42" s="106"/>
      <c r="BE42" s="16" t="s">
        <v>3</v>
      </c>
      <c r="BF42" s="108" t="e">
        <f aca="false">VLOOKUP($A42,#REF!, 34, FALSE())</f>
        <v>#VALUE!</v>
      </c>
      <c r="BG42" s="418" t="e">
        <f aca="false">VLOOKUP($A42,#REF!, 22, FALSE())</f>
        <v>#VALUE!</v>
      </c>
      <c r="BH42" s="109"/>
    </row>
    <row r="43" customFormat="false" ht="12.75" hidden="false" customHeight="true" outlineLevel="0" collapsed="false">
      <c r="A43" s="86" t="s">
        <v>171</v>
      </c>
      <c r="B43" s="86" t="e">
        <f aca="false">VLOOKUP($A43,#REF!, 34, FALSE())</f>
        <v>#VALUE!</v>
      </c>
      <c r="C43" s="87" t="str">
        <f aca="false">CONCATENATE("unused_",A43)</f>
        <v>unused_SOC_GPIO49</v>
      </c>
      <c r="D43" s="88" t="e">
        <f aca="false">IF(LEN(VLOOKUP($A43,#REF!,8,FALSE())),LEFT(VLOOKUP($A43,#REF!,8,FALSE()),LEN(VLOOKUP($A43,#REF!,8,FALSE()))-2),"")</f>
        <v>#VALUE!</v>
      </c>
      <c r="E43" s="89" t="e">
        <f aca="false">IF(LEN(VLOOKUP($A43,#REF!,4,FALSE())),IF(INDEX(#REF!,MATCH($A43,#REF!,0),1),LEFT(VLOOKUP($A43,#REF!,4,FALSE()),LEN(VLOOKUP($A43,#REF!,4,FALSE()))-2),CONCATENATE(LEFT(VLOOKUP($A43,#REF!,4,FALSE()),LEN(VLOOKUP($A43,#REF!,4,FALSE()))-2),"*")),"")</f>
        <v>#VALUE!</v>
      </c>
      <c r="F43" s="90" t="e">
        <f aca="false">IF(LEN(VLOOKUP($A43,#REF!,5,FALSE())),IF(INDEX(#REF!,MATCH($A43,#REF!,0),2),LEFT(VLOOKUP($A43,#REF!,5,FALSE()),LEN(VLOOKUP($A43,#REF!,5,FALSE()))-2),CONCATENATE(LEFT(VLOOKUP($A43,#REF!,5,FALSE()),LEN(VLOOKUP($A43,#REF!,5,FALSE()))-2),"*")),"")</f>
        <v>#VALUE!</v>
      </c>
      <c r="G43" s="90" t="e">
        <f aca="false">IF(LEN(VLOOKUP($A43,#REF!,6,FALSE())),IF(INDEX(#REF!,MATCH($A43,#REF!,0),3),LEFT(VLOOKUP($A43,#REF!,6,FALSE()),LEN(VLOOKUP($A43,#REF!,6,FALSE()))-2),CONCATENATE(LEFT(VLOOKUP($A43,#REF!,6,FALSE()),LEN(VLOOKUP($A43,#REF!,6,FALSE()))-2),"*")),"")</f>
        <v>#VALUE!</v>
      </c>
      <c r="H43" s="91" t="e">
        <f aca="false">IF(LEN(VLOOKUP($A43,#REF!,7,FALSE())),IF(INDEX(#REF!,MATCH($A43,#REF!,0),4),LEFT(VLOOKUP($A43,#REF!,7,FALSE()),LEN(VLOOKUP($A43,#REF!,7,FALSE()))-2),CONCATENATE(LEFT(VLOOKUP($A43,#REF!,7,FALSE()),LEN(VLOOKUP($A43,#REF!,7,FALSE()))-2),"*")),"")</f>
        <v>#VALUE!</v>
      </c>
      <c r="I43" s="92" t="e">
        <f aca="false">IF(LEN(VLOOKUP($A43,#REF!,8,FALSE())),UPPER(RIGHT(VLOOKUP($A43,#REF!,8,FALSE()), 1)),"")</f>
        <v>#VALUE!</v>
      </c>
      <c r="J43" s="90" t="e">
        <f aca="false">IF(LEN(VLOOKUP($A43,#REF!,4,FALSE())),UPPER(RIGHT(VLOOKUP($A43,#REF!,4,FALSE()), 1)),"")</f>
        <v>#VALUE!</v>
      </c>
      <c r="K43" s="90" t="e">
        <f aca="false">IF(LEN(VLOOKUP($A43,#REF!,5,FALSE())),UPPER(RIGHT(VLOOKUP($A43,#REF!,5,FALSE()), 1)),"")</f>
        <v>#VALUE!</v>
      </c>
      <c r="L43" s="90" t="e">
        <f aca="false">IF(LEN(VLOOKUP($A43,#REF!,6,FALSE())),UPPER(RIGHT(VLOOKUP($A43,#REF!,6,FALSE()), 1)),"")</f>
        <v>#VALUE!</v>
      </c>
      <c r="M43" s="91" t="e">
        <f aca="false">IF(LEN(VLOOKUP($A43,#REF!,7,FALSE())),UPPER(RIGHT(VLOOKUP($A43,#REF!,7,FALSE()), 1)),"")</f>
        <v>#VALUE!</v>
      </c>
      <c r="N43" s="86" t="e">
        <f aca="false">IF(E43="","RSVD0")</f>
        <v>#VALUE!</v>
      </c>
      <c r="O43" s="86" t="e">
        <f aca="false">IF(F43="","RSVD1")</f>
        <v>#VALUE!</v>
      </c>
      <c r="P43" s="86" t="e">
        <f aca="false">IF(G43="","RSVD2")</f>
        <v>#VALUE!</v>
      </c>
      <c r="Q43" s="86" t="e">
        <f aca="false">IF(H43="","RSVD3")</f>
        <v>#VALUE!</v>
      </c>
      <c r="R43" s="86" t="s">
        <v>94</v>
      </c>
      <c r="S43" s="100" t="e">
        <f aca="false">HLOOKUP("Device Tree Pin Name",#REF!,MATCH($A43,#REF!,0),FALSE())</f>
        <v>#VALUE!</v>
      </c>
      <c r="T43" s="95" t="e">
        <f aca="false">HLOOKUP("power rail",#REF!,MATCH($A43,#REF!,0),FALSE())</f>
        <v>#VALUE!</v>
      </c>
      <c r="U43" s="96" t="e">
        <f aca="false">HLOOKUP("Wake Capable",#REF!,MATCH($A43,#REF!,0),FALSE())</f>
        <v>#VALUE!</v>
      </c>
      <c r="V43" s="96" t="e">
        <f aca="false">HLOOKUP("Strap",#REF!,MATCH($A43,#REF!,0),FALSE())</f>
        <v>#VALUE!</v>
      </c>
      <c r="W43" s="96" t="e">
        <f aca="false">HLOOKUP("GTE",#REF!,MATCH($A43,#REF!,0),FALSE())</f>
        <v>#VALUE!</v>
      </c>
      <c r="X43" s="96" t="e">
        <f aca="false">HLOOKUP("DPD_Control",#REF!,MATCH($A43,#REF!,0),FALSE())</f>
        <v>#VALUE!</v>
      </c>
      <c r="Y43" s="96" t="e">
        <f aca="false">HLOOKUP("DPD_Group",#REF!,MATCH($A43,#REF!,0),FALSE())</f>
        <v>#VALUE!</v>
      </c>
      <c r="Z43" s="95" t="e">
        <f aca="false">HLOOKUP("Pad Category",#REF!,MATCH($A43,#REF!,0),FALSE())</f>
        <v>#VALUE!</v>
      </c>
      <c r="AA43" s="95" t="e">
        <f aca="false">HLOOKUP("Pad type",#REF!,MATCH($A43,#REF!,0),FALSE())</f>
        <v>#VALUE!</v>
      </c>
      <c r="AB43" s="95" t="e">
        <f aca="false">HLOOKUP("Pull Strength",#REF!,MATCH($A43,#REF!,0),FALSE())</f>
        <v>#VALUE!</v>
      </c>
      <c r="AC43" s="95" t="e">
        <f aca="false">HLOOKUP("POR Pin State",#REF!,MATCH($A43,#REF!,0),FALSE())</f>
        <v>#VALUE!</v>
      </c>
      <c r="AD43" s="95" t="str">
        <f aca="false">IF(OR($AQ43="",$AQ43=$C43),$R43,IF($AQ43=$D43,SUBSTITUTE(SUBSTITUTE($AQ43,"GPIO3_","GPIO_"),".0",""),IF($AQ43=$E43,$N43,IF($AQ43=$F43,$O43,IF($AQ43=$G43,$P43,IF($AQ43=$H43,$Q43,"INVALID"))))))</f>
        <v>RSVD0</v>
      </c>
      <c r="AE43" s="97"/>
      <c r="AF43" s="98" t="str">
        <f aca="false">IF(AND(OR($AS43="Int PU",$AS43="Int PD"),OR(AND($AZ43&lt;&gt;"",$AZ43&lt;&gt;"0"),AND($BA43&lt;&gt;"",$BA43&lt;&gt;"0"))),"INVALID",IF(OR($AQ43=$C43,$AS43="Int PD"),"PULL_DOWN",IF(OR($AS43="Int PU",AND($AE43="YES",OR($AZ43="",$AZ43="0"),OR($BA43="",$BA43="0"),OR($AR43="Input",$AR43="Bidirectional"))),"PULL_UP","NORMAL")))</f>
        <v>PULL_DOWN</v>
      </c>
      <c r="AG43" s="98" t="str">
        <f aca="false">IF($AR43="Input", "TRISTATE", IF($AS43="Z","TRISTATE",IF($AQ43=$C43,"TRISTATE","NORMAL")))</f>
        <v>TRISTATE</v>
      </c>
      <c r="AH43" s="98" t="str">
        <f aca="false">IF(OR($AQ43=$C43,$AR43="Output"),"DISABLE","ENABLE")</f>
        <v>DISABLE</v>
      </c>
      <c r="AI43" s="112" t="e">
        <f aca="false">IF($AT43&lt;&gt;$G43,"N/A",IF($AV43="Drive 1", "1", IF($AV43="Drive 0", "0", "")))</f>
        <v>#VALUE!</v>
      </c>
      <c r="AJ43" s="99" t="b">
        <f aca="false">TRUE()</f>
        <v>1</v>
      </c>
      <c r="AK43" s="99" t="b">
        <f aca="false">TRUE()</f>
        <v>1</v>
      </c>
      <c r="AL43" s="99" t="b">
        <f aca="false">TRUE()</f>
        <v>1</v>
      </c>
      <c r="AM43" s="99" t="b">
        <f aca="false">TRUE()</f>
        <v>1</v>
      </c>
      <c r="AN43" s="99" t="b">
        <f aca="false">TRUE()</f>
        <v>1</v>
      </c>
      <c r="AO43" s="99" t="b">
        <f aca="false">TRUE()</f>
        <v>1</v>
      </c>
      <c r="AP43" s="100" t="str">
        <f aca="false">IF(AND($AJ43:$AO43), "VALID", "INVALID")</f>
        <v>VALID</v>
      </c>
      <c r="AQ43" s="101" t="s">
        <v>172</v>
      </c>
      <c r="AR43" s="102" t="s">
        <v>79</v>
      </c>
      <c r="AS43" s="103"/>
      <c r="AT43" s="103" t="s">
        <v>89</v>
      </c>
      <c r="AU43" s="104"/>
      <c r="AV43" s="104"/>
      <c r="AW43" s="104"/>
      <c r="AX43" s="104"/>
      <c r="AY43" s="104"/>
      <c r="AZ43" s="103"/>
      <c r="BA43" s="103"/>
      <c r="BB43" s="105"/>
      <c r="BC43" s="104"/>
      <c r="BD43" s="106"/>
      <c r="BE43" s="16" t="s">
        <v>3</v>
      </c>
      <c r="BF43" s="108" t="e">
        <f aca="false">VLOOKUP($A43,#REF!, 34, FALSE())</f>
        <v>#VALUE!</v>
      </c>
      <c r="BG43" s="418" t="e">
        <f aca="false">VLOOKUP($A43,#REF!, 22, FALSE())</f>
        <v>#VALUE!</v>
      </c>
      <c r="BH43" s="109"/>
    </row>
    <row r="44" customFormat="false" ht="12.75" hidden="false" customHeight="true" outlineLevel="0" collapsed="false">
      <c r="A44" s="86" t="s">
        <v>173</v>
      </c>
      <c r="B44" s="86" t="e">
        <f aca="false">VLOOKUP($A44,#REF!, 34, FALSE())</f>
        <v>#VALUE!</v>
      </c>
      <c r="C44" s="87" t="str">
        <f aca="false">CONCATENATE("unused_",A44)</f>
        <v>unused_CAN0_ERR</v>
      </c>
      <c r="D44" s="88" t="e">
        <f aca="false">IF(LEN(VLOOKUP($A44,#REF!,8,FALSE())),LEFT(VLOOKUP($A44,#REF!,8,FALSE()),LEN(VLOOKUP($A44,#REF!,8,FALSE()))-2),"")</f>
        <v>#VALUE!</v>
      </c>
      <c r="E44" s="89" t="e">
        <f aca="false">IF(LEN(VLOOKUP($A44,#REF!,4,FALSE())),IF(INDEX(#REF!,MATCH($A44,#REF!,0),1),LEFT(VLOOKUP($A44,#REF!,4,FALSE()),LEN(VLOOKUP($A44,#REF!,4,FALSE()))-2),CONCATENATE(LEFT(VLOOKUP($A44,#REF!,4,FALSE()),LEN(VLOOKUP($A44,#REF!,4,FALSE()))-2),"*")),"")</f>
        <v>#VALUE!</v>
      </c>
      <c r="F44" s="90" t="e">
        <f aca="false">IF(LEN(VLOOKUP($A44,#REF!,5,FALSE())),IF(INDEX(#REF!,MATCH($A44,#REF!,0),2),LEFT(VLOOKUP($A44,#REF!,5,FALSE()),LEN(VLOOKUP($A44,#REF!,5,FALSE()))-2),CONCATENATE(LEFT(VLOOKUP($A44,#REF!,5,FALSE()),LEN(VLOOKUP($A44,#REF!,5,FALSE()))-2),"*")),"")</f>
        <v>#VALUE!</v>
      </c>
      <c r="G44" s="90" t="e">
        <f aca="false">IF(LEN(VLOOKUP($A44,#REF!,6,FALSE())),IF(INDEX(#REF!,MATCH($A44,#REF!,0),3),LEFT(VLOOKUP($A44,#REF!,6,FALSE()),LEN(VLOOKUP($A44,#REF!,6,FALSE()))-2),CONCATENATE(LEFT(VLOOKUP($A44,#REF!,6,FALSE()),LEN(VLOOKUP($A44,#REF!,6,FALSE()))-2),"*")),"")</f>
        <v>#VALUE!</v>
      </c>
      <c r="H44" s="91" t="e">
        <f aca="false">IF(LEN(VLOOKUP($A44,#REF!,7,FALSE())),IF(INDEX(#REF!,MATCH($A44,#REF!,0),4),LEFT(VLOOKUP($A44,#REF!,7,FALSE()),LEN(VLOOKUP($A44,#REF!,7,FALSE()))-2),CONCATENATE(LEFT(VLOOKUP($A44,#REF!,7,FALSE()),LEN(VLOOKUP($A44,#REF!,7,FALSE()))-2),"*")),"")</f>
        <v>#VALUE!</v>
      </c>
      <c r="I44" s="92" t="e">
        <f aca="false">IF(LEN(VLOOKUP($A44,#REF!,8,FALSE())),UPPER(RIGHT(VLOOKUP($A44,#REF!,8,FALSE()), 1)),"")</f>
        <v>#VALUE!</v>
      </c>
      <c r="J44" s="90" t="e">
        <f aca="false">IF(LEN(VLOOKUP($A44,#REF!,4,FALSE())),UPPER(RIGHT(VLOOKUP($A44,#REF!,4,FALSE()), 1)),"")</f>
        <v>#VALUE!</v>
      </c>
      <c r="K44" s="90" t="e">
        <f aca="false">IF(LEN(VLOOKUP($A44,#REF!,5,FALSE())),UPPER(RIGHT(VLOOKUP($A44,#REF!,5,FALSE()), 1)),"")</f>
        <v>#VALUE!</v>
      </c>
      <c r="L44" s="90" t="e">
        <f aca="false">IF(LEN(VLOOKUP($A44,#REF!,6,FALSE())),UPPER(RIGHT(VLOOKUP($A44,#REF!,6,FALSE()), 1)),"")</f>
        <v>#VALUE!</v>
      </c>
      <c r="M44" s="91" t="e">
        <f aca="false">IF(LEN(VLOOKUP($A44,#REF!,7,FALSE())),UPPER(RIGHT(VLOOKUP($A44,#REF!,7,FALSE()), 1)),"")</f>
        <v>#VALUE!</v>
      </c>
      <c r="N44" s="86" t="e">
        <f aca="false">IF(E44="","RSVD0")</f>
        <v>#VALUE!</v>
      </c>
      <c r="O44" s="86" t="s">
        <v>166</v>
      </c>
      <c r="P44" s="86" t="e">
        <f aca="false">IF(G44="","RSVD2")</f>
        <v>#VALUE!</v>
      </c>
      <c r="Q44" s="86" t="s">
        <v>167</v>
      </c>
      <c r="R44" s="86" t="s">
        <v>94</v>
      </c>
      <c r="S44" s="100" t="e">
        <f aca="false">HLOOKUP("Device Tree Pin Name",#REF!,MATCH($A44,#REF!,0),FALSE())</f>
        <v>#VALUE!</v>
      </c>
      <c r="T44" s="95" t="e">
        <f aca="false">HLOOKUP("power rail",#REF!,MATCH($A44,#REF!,0),FALSE())</f>
        <v>#VALUE!</v>
      </c>
      <c r="U44" s="96" t="e">
        <f aca="false">HLOOKUP("Wake Capable",#REF!,MATCH($A44,#REF!,0),FALSE())</f>
        <v>#VALUE!</v>
      </c>
      <c r="V44" s="96" t="e">
        <f aca="false">HLOOKUP("Strap",#REF!,MATCH($A44,#REF!,0),FALSE())</f>
        <v>#VALUE!</v>
      </c>
      <c r="W44" s="96" t="e">
        <f aca="false">HLOOKUP("GTE",#REF!,MATCH($A44,#REF!,0),FALSE())</f>
        <v>#VALUE!</v>
      </c>
      <c r="X44" s="96" t="e">
        <f aca="false">HLOOKUP("DPD_Control",#REF!,MATCH($A44,#REF!,0),FALSE())</f>
        <v>#VALUE!</v>
      </c>
      <c r="Y44" s="96" t="e">
        <f aca="false">HLOOKUP("DPD_Group",#REF!,MATCH($A44,#REF!,0),FALSE())</f>
        <v>#VALUE!</v>
      </c>
      <c r="Z44" s="95" t="e">
        <f aca="false">HLOOKUP("Pad Category",#REF!,MATCH($A44,#REF!,0),FALSE())</f>
        <v>#VALUE!</v>
      </c>
      <c r="AA44" s="100" t="e">
        <f aca="false">HLOOKUP("Pad type",#REF!,MATCH($A44,#REF!,0),FALSE())</f>
        <v>#VALUE!</v>
      </c>
      <c r="AB44" s="95" t="e">
        <f aca="false">HLOOKUP("Pull Strength",#REF!,MATCH($A44,#REF!,0),FALSE())</f>
        <v>#VALUE!</v>
      </c>
      <c r="AC44" s="95" t="e">
        <f aca="false">HLOOKUP("POR Pin State",#REF!,MATCH($A44,#REF!,0),FALSE())</f>
        <v>#VALUE!</v>
      </c>
      <c r="AD44" s="95" t="str">
        <f aca="false">IF(OR($AQ44="",$AQ44=$C44),$R44,IF($AQ44=$D44,SUBSTITUTE(SUBSTITUTE($AQ44,"GPIO3_","GPIO_"),".0",""),IF($AQ44=$E44,$N44,IF($AQ44=$F44,$O44,IF($AQ44=$G44,$P44,IF($AQ44=$H44,$Q44,"INVALID"))))))</f>
        <v>RSVD0</v>
      </c>
      <c r="AE44" s="97"/>
      <c r="AF44" s="98" t="str">
        <f aca="false">IF(AND(OR($AS44="Int PU",$AS44="Int PD"),OR(AND($AZ44&lt;&gt;"",$AZ44&lt;&gt;"0"),AND($BA44&lt;&gt;"",$BA44&lt;&gt;"0"))),"INVALID",IF(OR($AQ44=$C44,$AS44="Int PD"),"PULL_DOWN",IF(OR($AS44="Int PU",AND($AE44="YES",OR($AZ44="",$AZ44="0"),OR($BA44="",$BA44="0"),OR($AR44="Input",$AR44="Bidirectional"))),"PULL_UP","NORMAL")))</f>
        <v>PULL_DOWN</v>
      </c>
      <c r="AG44" s="98" t="str">
        <f aca="false">IF($AR44="Input", "TRISTATE", IF($AS44="Z","TRISTATE",IF($AQ44=$C44,"TRISTATE","NORMAL")))</f>
        <v>TRISTATE</v>
      </c>
      <c r="AH44" s="98" t="str">
        <f aca="false">IF(OR($AQ44=$C44,$AR44="Output"),"DISABLE","ENABLE")</f>
        <v>DISABLE</v>
      </c>
      <c r="AI44" s="112" t="e">
        <f aca="false">IF($AT44&lt;&gt;$G44,"N/A",IF($AV44="Drive 1", "1", IF($AV44="Drive 0", "0", "")))</f>
        <v>#VALUE!</v>
      </c>
      <c r="AJ44" s="99" t="b">
        <f aca="false">TRUE()</f>
        <v>1</v>
      </c>
      <c r="AK44" s="99" t="b">
        <f aca="false">TRUE()</f>
        <v>1</v>
      </c>
      <c r="AL44" s="99" t="b">
        <f aca="false">TRUE()</f>
        <v>1</v>
      </c>
      <c r="AM44" s="99" t="b">
        <f aca="false">TRUE()</f>
        <v>1</v>
      </c>
      <c r="AN44" s="99" t="b">
        <f aca="false">TRUE()</f>
        <v>1</v>
      </c>
      <c r="AO44" s="99" t="b">
        <f aca="false">TRUE()</f>
        <v>1</v>
      </c>
      <c r="AP44" s="100" t="str">
        <f aca="false">IF(AND($AJ44:$AO44), "VALID", "INVALID")</f>
        <v>VALID</v>
      </c>
      <c r="AQ44" s="101" t="s">
        <v>174</v>
      </c>
      <c r="AR44" s="102" t="s">
        <v>79</v>
      </c>
      <c r="AS44" s="103"/>
      <c r="AT44" s="103" t="s">
        <v>89</v>
      </c>
      <c r="AU44" s="104"/>
      <c r="AV44" s="104"/>
      <c r="AW44" s="104"/>
      <c r="AX44" s="104"/>
      <c r="AY44" s="104"/>
      <c r="AZ44" s="103"/>
      <c r="BA44" s="103"/>
      <c r="BB44" s="105"/>
      <c r="BC44" s="104"/>
      <c r="BD44" s="106"/>
      <c r="BE44" s="111"/>
      <c r="BF44" s="108" t="e">
        <f aca="false">VLOOKUP($A44,#REF!, 34, FALSE())</f>
        <v>#VALUE!</v>
      </c>
      <c r="BG44" s="418" t="e">
        <f aca="false">VLOOKUP($A44,#REF!, 22, FALSE())</f>
        <v>#VALUE!</v>
      </c>
      <c r="BH44" s="109"/>
    </row>
    <row r="45" customFormat="false" ht="12.75" hidden="false" customHeight="true" outlineLevel="0" collapsed="false">
      <c r="A45" s="86" t="s">
        <v>175</v>
      </c>
      <c r="B45" s="86" t="e">
        <f aca="false">VLOOKUP($A45,#REF!, 34, FALSE())</f>
        <v>#VALUE!</v>
      </c>
      <c r="C45" s="87" t="str">
        <f aca="false">CONCATENATE("unused_",A45)</f>
        <v>unused_CAN1_STB</v>
      </c>
      <c r="D45" s="88" t="e">
        <f aca="false">IF(LEN(VLOOKUP($A45,#REF!,8,FALSE())),LEFT(VLOOKUP($A45,#REF!,8,FALSE()),LEN(VLOOKUP($A45,#REF!,8,FALSE()))-2),"")</f>
        <v>#VALUE!</v>
      </c>
      <c r="E45" s="89" t="e">
        <f aca="false">IF(LEN(VLOOKUP($A45,#REF!,4,FALSE())),IF(INDEX(#REF!,MATCH($A45,#REF!,0),1),LEFT(VLOOKUP($A45,#REF!,4,FALSE()),LEN(VLOOKUP($A45,#REF!,4,FALSE()))-2),CONCATENATE(LEFT(VLOOKUP($A45,#REF!,4,FALSE()),LEN(VLOOKUP($A45,#REF!,4,FALSE()))-2),"*")),"")</f>
        <v>#VALUE!</v>
      </c>
      <c r="F45" s="90" t="e">
        <f aca="false">IF(LEN(VLOOKUP($A45,#REF!,5,FALSE())),IF(INDEX(#REF!,MATCH($A45,#REF!,0),2),LEFT(VLOOKUP($A45,#REF!,5,FALSE()),LEN(VLOOKUP($A45,#REF!,5,FALSE()))-2),CONCATENATE(LEFT(VLOOKUP($A45,#REF!,5,FALSE()),LEN(VLOOKUP($A45,#REF!,5,FALSE()))-2),"*")),"")</f>
        <v>#VALUE!</v>
      </c>
      <c r="G45" s="90" t="e">
        <f aca="false">IF(LEN(VLOOKUP($A45,#REF!,6,FALSE())),IF(INDEX(#REF!,MATCH($A45,#REF!,0),3),LEFT(VLOOKUP($A45,#REF!,6,FALSE()),LEN(VLOOKUP($A45,#REF!,6,FALSE()))-2),CONCATENATE(LEFT(VLOOKUP($A45,#REF!,6,FALSE()),LEN(VLOOKUP($A45,#REF!,6,FALSE()))-2),"*")),"")</f>
        <v>#VALUE!</v>
      </c>
      <c r="H45" s="91" t="e">
        <f aca="false">IF(LEN(VLOOKUP($A45,#REF!,7,FALSE())),IF(INDEX(#REF!,MATCH($A45,#REF!,0),4),LEFT(VLOOKUP($A45,#REF!,7,FALSE()),LEN(VLOOKUP($A45,#REF!,7,FALSE()))-2),CONCATENATE(LEFT(VLOOKUP($A45,#REF!,7,FALSE()),LEN(VLOOKUP($A45,#REF!,7,FALSE()))-2),"*")),"")</f>
        <v>#VALUE!</v>
      </c>
      <c r="I45" s="92" t="e">
        <f aca="false">IF(LEN(VLOOKUP($A45,#REF!,8,FALSE())),UPPER(RIGHT(VLOOKUP($A45,#REF!,8,FALSE()), 1)),"")</f>
        <v>#VALUE!</v>
      </c>
      <c r="J45" s="90" t="e">
        <f aca="false">IF(LEN(VLOOKUP($A45,#REF!,4,FALSE())),UPPER(RIGHT(VLOOKUP($A45,#REF!,4,FALSE()), 1)),"")</f>
        <v>#VALUE!</v>
      </c>
      <c r="K45" s="90" t="e">
        <f aca="false">IF(LEN(VLOOKUP($A45,#REF!,5,FALSE())),UPPER(RIGHT(VLOOKUP($A45,#REF!,5,FALSE()), 1)),"")</f>
        <v>#VALUE!</v>
      </c>
      <c r="L45" s="90" t="e">
        <f aca="false">IF(LEN(VLOOKUP($A45,#REF!,6,FALSE())),UPPER(RIGHT(VLOOKUP($A45,#REF!,6,FALSE()), 1)),"")</f>
        <v>#VALUE!</v>
      </c>
      <c r="M45" s="91" t="e">
        <f aca="false">IF(LEN(VLOOKUP($A45,#REF!,7,FALSE())),UPPER(RIGHT(VLOOKUP($A45,#REF!,7,FALSE()), 1)),"")</f>
        <v>#VALUE!</v>
      </c>
      <c r="N45" s="86" t="e">
        <f aca="false">IF(E45="","RSVD0")</f>
        <v>#VALUE!</v>
      </c>
      <c r="O45" s="86" t="s">
        <v>176</v>
      </c>
      <c r="P45" s="86" t="s">
        <v>177</v>
      </c>
      <c r="Q45" s="86" t="s">
        <v>105</v>
      </c>
      <c r="R45" s="86" t="s">
        <v>94</v>
      </c>
      <c r="S45" s="100" t="e">
        <f aca="false">HLOOKUP("Device Tree Pin Name",#REF!,MATCH($A45,#REF!,0),FALSE())</f>
        <v>#VALUE!</v>
      </c>
      <c r="T45" s="95" t="e">
        <f aca="false">HLOOKUP("power rail",#REF!,MATCH($A45,#REF!,0),FALSE())</f>
        <v>#VALUE!</v>
      </c>
      <c r="U45" s="96" t="e">
        <f aca="false">HLOOKUP("Wake Capable",#REF!,MATCH($A45,#REF!,0),FALSE())</f>
        <v>#VALUE!</v>
      </c>
      <c r="V45" s="96" t="e">
        <f aca="false">HLOOKUP("Strap",#REF!,MATCH($A45,#REF!,0),FALSE())</f>
        <v>#VALUE!</v>
      </c>
      <c r="W45" s="96" t="e">
        <f aca="false">HLOOKUP("GTE",#REF!,MATCH($A45,#REF!,0),FALSE())</f>
        <v>#VALUE!</v>
      </c>
      <c r="X45" s="96" t="e">
        <f aca="false">HLOOKUP("DPD_Control",#REF!,MATCH($A45,#REF!,0),FALSE())</f>
        <v>#VALUE!</v>
      </c>
      <c r="Y45" s="96" t="e">
        <f aca="false">HLOOKUP("DPD_Group",#REF!,MATCH($A45,#REF!,0),FALSE())</f>
        <v>#VALUE!</v>
      </c>
      <c r="Z45" s="95" t="e">
        <f aca="false">HLOOKUP("Pad Category",#REF!,MATCH($A45,#REF!,0),FALSE())</f>
        <v>#VALUE!</v>
      </c>
      <c r="AA45" s="95" t="e">
        <f aca="false">HLOOKUP("Pad type",#REF!,MATCH($A45,#REF!,0),FALSE())</f>
        <v>#VALUE!</v>
      </c>
      <c r="AB45" s="95" t="e">
        <f aca="false">HLOOKUP("Pull Strength",#REF!,MATCH($A45,#REF!,0),FALSE())</f>
        <v>#VALUE!</v>
      </c>
      <c r="AC45" s="95" t="e">
        <f aca="false">HLOOKUP("POR Pin State",#REF!,MATCH($A45,#REF!,0),FALSE())</f>
        <v>#VALUE!</v>
      </c>
      <c r="AD45" s="95" t="str">
        <f aca="false">IF(OR($AQ45="",$AQ45=$C45),$R45,IF($AQ45=$D45,SUBSTITUTE(SUBSTITUTE($AQ45,"GPIO3_","GPIO_"),".0",""),IF($AQ45=$E45,$N45,IF($AQ45=$F45,$O45,IF($AQ45=$G45,$P45,IF($AQ45=$H45,$Q45,"INVALID"))))))</f>
        <v>RSVD0</v>
      </c>
      <c r="AE45" s="97"/>
      <c r="AF45" s="98" t="str">
        <f aca="false">IF(AND(OR($AS45="Int PU",$AS45="Int PD"),OR(AND($AZ45&lt;&gt;"",$AZ45&lt;&gt;"0"),AND($BA45&lt;&gt;"",$BA45&lt;&gt;"0"))),"INVALID",IF(OR($AQ45=$C45,$AS45="Int PD"),"PULL_DOWN",IF(OR($AS45="Int PU",AND($AE45="YES",OR($AZ45="",$AZ45="0"),OR($BA45="",$BA45="0"),OR($AR45="Input",$AR45="Bidirectional"))),"PULL_UP","NORMAL")))</f>
        <v>PULL_DOWN</v>
      </c>
      <c r="AG45" s="98" t="str">
        <f aca="false">IF($AR45="Input", "TRISTATE", IF($AS45="Z","TRISTATE",IF($AQ45=$C45,"TRISTATE","NORMAL")))</f>
        <v>TRISTATE</v>
      </c>
      <c r="AH45" s="98" t="str">
        <f aca="false">IF(OR($AQ45=$C45,$AR45="Output"),"DISABLE","ENABLE")</f>
        <v>DISABLE</v>
      </c>
      <c r="AI45" s="112" t="e">
        <f aca="false">IF($AT45&lt;&gt;$G45,"N/A",IF($AV45="Drive 1", "1", IF($AV45="Drive 0", "0", "")))</f>
        <v>#VALUE!</v>
      </c>
      <c r="AJ45" s="99" t="b">
        <f aca="false">TRUE()</f>
        <v>1</v>
      </c>
      <c r="AK45" s="99" t="b">
        <f aca="false">TRUE()</f>
        <v>1</v>
      </c>
      <c r="AL45" s="99" t="b">
        <f aca="false">TRUE()</f>
        <v>1</v>
      </c>
      <c r="AM45" s="99" t="b">
        <f aca="false">TRUE()</f>
        <v>1</v>
      </c>
      <c r="AN45" s="99" t="b">
        <f aca="false">TRUE()</f>
        <v>1</v>
      </c>
      <c r="AO45" s="99" t="b">
        <f aca="false">TRUE()</f>
        <v>1</v>
      </c>
      <c r="AP45" s="100" t="str">
        <f aca="false">IF(AND($AJ45:$AO45), "VALID", "INVALID")</f>
        <v>VALID</v>
      </c>
      <c r="AQ45" s="101" t="s">
        <v>178</v>
      </c>
      <c r="AR45" s="102" t="s">
        <v>79</v>
      </c>
      <c r="AS45" s="103"/>
      <c r="AT45" s="104"/>
      <c r="AU45" s="104"/>
      <c r="AV45" s="104"/>
      <c r="AW45" s="104"/>
      <c r="AX45" s="104"/>
      <c r="AY45" s="104"/>
      <c r="AZ45" s="103"/>
      <c r="BA45" s="103"/>
      <c r="BB45" s="105"/>
      <c r="BC45" s="104"/>
      <c r="BD45" s="106"/>
      <c r="BE45" s="111"/>
      <c r="BF45" s="108" t="e">
        <f aca="false">VLOOKUP($A45,#REF!, 34, FALSE())</f>
        <v>#VALUE!</v>
      </c>
      <c r="BG45" s="418" t="e">
        <f aca="false">VLOOKUP($A45,#REF!, 22, FALSE())</f>
        <v>#VALUE!</v>
      </c>
      <c r="BH45" s="109"/>
    </row>
    <row r="46" customFormat="false" ht="12.75" hidden="false" customHeight="true" outlineLevel="0" collapsed="false">
      <c r="A46" s="86" t="s">
        <v>179</v>
      </c>
      <c r="B46" s="86" t="e">
        <f aca="false">VLOOKUP($A46,#REF!, 34, FALSE())</f>
        <v>#VALUE!</v>
      </c>
      <c r="C46" s="87" t="str">
        <f aca="false">CONCATENATE("unused_",A46)</f>
        <v>unused_CAN1_EN</v>
      </c>
      <c r="D46" s="88" t="e">
        <f aca="false">IF(LEN(VLOOKUP($A46,#REF!,8,FALSE())),LEFT(VLOOKUP($A46,#REF!,8,FALSE()),LEN(VLOOKUP($A46,#REF!,8,FALSE()))-2),"")</f>
        <v>#VALUE!</v>
      </c>
      <c r="E46" s="89" t="e">
        <f aca="false">IF(LEN(VLOOKUP($A46,#REF!,4,FALSE())),IF(INDEX(#REF!,MATCH($A46,#REF!,0),1),LEFT(VLOOKUP($A46,#REF!,4,FALSE()),LEN(VLOOKUP($A46,#REF!,4,FALSE()))-2),CONCATENATE(LEFT(VLOOKUP($A46,#REF!,4,FALSE()),LEN(VLOOKUP($A46,#REF!,4,FALSE()))-2),"*")),"")</f>
        <v>#VALUE!</v>
      </c>
      <c r="F46" s="90" t="e">
        <f aca="false">IF(LEN(VLOOKUP($A46,#REF!,5,FALSE())),IF(INDEX(#REF!,MATCH($A46,#REF!,0),2),LEFT(VLOOKUP($A46,#REF!,5,FALSE()),LEN(VLOOKUP($A46,#REF!,5,FALSE()))-2),CONCATENATE(LEFT(VLOOKUP($A46,#REF!,5,FALSE()),LEN(VLOOKUP($A46,#REF!,5,FALSE()))-2),"*")),"")</f>
        <v>#VALUE!</v>
      </c>
      <c r="G46" s="90" t="e">
        <f aca="false">IF(LEN(VLOOKUP($A46,#REF!,6,FALSE())),IF(INDEX(#REF!,MATCH($A46,#REF!,0),3),LEFT(VLOOKUP($A46,#REF!,6,FALSE()),LEN(VLOOKUP($A46,#REF!,6,FALSE()))-2),CONCATENATE(LEFT(VLOOKUP($A46,#REF!,6,FALSE()),LEN(VLOOKUP($A46,#REF!,6,FALSE()))-2),"*")),"")</f>
        <v>#VALUE!</v>
      </c>
      <c r="H46" s="91" t="e">
        <f aca="false">IF(LEN(VLOOKUP($A46,#REF!,7,FALSE())),IF(INDEX(#REF!,MATCH($A46,#REF!,0),4),LEFT(VLOOKUP($A46,#REF!,7,FALSE()),LEN(VLOOKUP($A46,#REF!,7,FALSE()))-2),CONCATENATE(LEFT(VLOOKUP($A46,#REF!,7,FALSE()),LEN(VLOOKUP($A46,#REF!,7,FALSE()))-2),"*")),"")</f>
        <v>#VALUE!</v>
      </c>
      <c r="I46" s="92" t="e">
        <f aca="false">IF(LEN(VLOOKUP($A46,#REF!,8,FALSE())),UPPER(RIGHT(VLOOKUP($A46,#REF!,8,FALSE()), 1)),"")</f>
        <v>#VALUE!</v>
      </c>
      <c r="J46" s="90" t="e">
        <f aca="false">IF(LEN(VLOOKUP($A46,#REF!,4,FALSE())),UPPER(RIGHT(VLOOKUP($A46,#REF!,4,FALSE()), 1)),"")</f>
        <v>#VALUE!</v>
      </c>
      <c r="K46" s="90" t="e">
        <f aca="false">IF(LEN(VLOOKUP($A46,#REF!,5,FALSE())),UPPER(RIGHT(VLOOKUP($A46,#REF!,5,FALSE()), 1)),"")</f>
        <v>#VALUE!</v>
      </c>
      <c r="L46" s="90" t="e">
        <f aca="false">IF(LEN(VLOOKUP($A46,#REF!,6,FALSE())),UPPER(RIGHT(VLOOKUP($A46,#REF!,6,FALSE()), 1)),"")</f>
        <v>#VALUE!</v>
      </c>
      <c r="M46" s="91" t="e">
        <f aca="false">IF(LEN(VLOOKUP($A46,#REF!,7,FALSE())),UPPER(RIGHT(VLOOKUP($A46,#REF!,7,FALSE()), 1)),"")</f>
        <v>#VALUE!</v>
      </c>
      <c r="N46" s="86" t="e">
        <f aca="false">IF(E46="","RSVD0")</f>
        <v>#VALUE!</v>
      </c>
      <c r="O46" s="86" t="s">
        <v>176</v>
      </c>
      <c r="P46" s="86" t="s">
        <v>177</v>
      </c>
      <c r="Q46" s="86" t="s">
        <v>105</v>
      </c>
      <c r="R46" s="86" t="s">
        <v>94</v>
      </c>
      <c r="S46" s="100" t="e">
        <f aca="false">HLOOKUP("Device Tree Pin Name",#REF!,MATCH($A46,#REF!,0),FALSE())</f>
        <v>#VALUE!</v>
      </c>
      <c r="T46" s="95" t="e">
        <f aca="false">HLOOKUP("power rail",#REF!,MATCH($A46,#REF!,0),FALSE())</f>
        <v>#VALUE!</v>
      </c>
      <c r="U46" s="96" t="e">
        <f aca="false">HLOOKUP("Wake Capable",#REF!,MATCH($A46,#REF!,0),FALSE())</f>
        <v>#VALUE!</v>
      </c>
      <c r="V46" s="96" t="e">
        <f aca="false">HLOOKUP("Strap",#REF!,MATCH($A46,#REF!,0),FALSE())</f>
        <v>#VALUE!</v>
      </c>
      <c r="W46" s="96" t="e">
        <f aca="false">HLOOKUP("GTE",#REF!,MATCH($A46,#REF!,0),FALSE())</f>
        <v>#VALUE!</v>
      </c>
      <c r="X46" s="96" t="e">
        <f aca="false">HLOOKUP("DPD_Control",#REF!,MATCH($A46,#REF!,0),FALSE())</f>
        <v>#VALUE!</v>
      </c>
      <c r="Y46" s="96" t="e">
        <f aca="false">HLOOKUP("DPD_Group",#REF!,MATCH($A46,#REF!,0),FALSE())</f>
        <v>#VALUE!</v>
      </c>
      <c r="Z46" s="95" t="e">
        <f aca="false">HLOOKUP("Pad Category",#REF!,MATCH($A46,#REF!,0),FALSE())</f>
        <v>#VALUE!</v>
      </c>
      <c r="AA46" s="95" t="e">
        <f aca="false">HLOOKUP("Pad type",#REF!,MATCH($A46,#REF!,0),FALSE())</f>
        <v>#VALUE!</v>
      </c>
      <c r="AB46" s="95" t="e">
        <f aca="false">HLOOKUP("Pull Strength",#REF!,MATCH($A46,#REF!,0),FALSE())</f>
        <v>#VALUE!</v>
      </c>
      <c r="AC46" s="95" t="e">
        <f aca="false">HLOOKUP("POR Pin State",#REF!,MATCH($A46,#REF!,0),FALSE())</f>
        <v>#VALUE!</v>
      </c>
      <c r="AD46" s="95" t="str">
        <f aca="false">IF(OR($AQ46="",$AQ46=$C46),$R46,IF($AQ46=$D46,SUBSTITUTE(SUBSTITUTE($AQ46,"GPIO3_","GPIO_"),".0",""),IF($AQ46=$E46,$N46,IF($AQ46=$F46,$O46,IF($AQ46=$G46,$P46,IF($AQ46=$H46,$Q46,"INVALID"))))))</f>
        <v>RSVD0</v>
      </c>
      <c r="AE46" s="97"/>
      <c r="AF46" s="98" t="str">
        <f aca="false">IF(AND(OR($AS46="Int PU",$AS46="Int PD"),OR(AND($AZ46&lt;&gt;"",$AZ46&lt;&gt;"0"),AND($BA46&lt;&gt;"",$BA46&lt;&gt;"0"))),"INVALID",IF(OR($AQ46=$C46,$AS46="Int PD"),"PULL_DOWN",IF(OR($AS46="Int PU",AND($AE46="YES",OR($AZ46="",$AZ46="0"),OR($BA46="",$BA46="0"),OR($AR46="Input",$AR46="Bidirectional"))),"PULL_UP","NORMAL")))</f>
        <v>PULL_DOWN</v>
      </c>
      <c r="AG46" s="98" t="str">
        <f aca="false">IF($AR46="Input", "TRISTATE", IF($AS46="Z","TRISTATE",IF($AQ46=$C46,"TRISTATE","NORMAL")))</f>
        <v>TRISTATE</v>
      </c>
      <c r="AH46" s="98" t="str">
        <f aca="false">IF(OR($AQ46=$C46,$AR46="Output"),"DISABLE","ENABLE")</f>
        <v>DISABLE</v>
      </c>
      <c r="AI46" s="112" t="e">
        <f aca="false">IF($AT46&lt;&gt;$G46,"N/A",IF($AV46="Drive 1", "1", IF($AV46="Drive 0", "0", "")))</f>
        <v>#VALUE!</v>
      </c>
      <c r="AJ46" s="99" t="b">
        <f aca="false">TRUE()</f>
        <v>1</v>
      </c>
      <c r="AK46" s="99" t="b">
        <f aca="false">TRUE()</f>
        <v>1</v>
      </c>
      <c r="AL46" s="99" t="b">
        <f aca="false">TRUE()</f>
        <v>1</v>
      </c>
      <c r="AM46" s="99" t="b">
        <f aca="false">TRUE()</f>
        <v>1</v>
      </c>
      <c r="AN46" s="99" t="b">
        <f aca="false">TRUE()</f>
        <v>1</v>
      </c>
      <c r="AO46" s="99" t="b">
        <f aca="false">TRUE()</f>
        <v>1</v>
      </c>
      <c r="AP46" s="100" t="str">
        <f aca="false">IF(AND($AJ46:$AO46), "VALID", "INVALID")</f>
        <v>VALID</v>
      </c>
      <c r="AQ46" s="101" t="s">
        <v>180</v>
      </c>
      <c r="AR46" s="102" t="s">
        <v>79</v>
      </c>
      <c r="AS46" s="103"/>
      <c r="AT46" s="104"/>
      <c r="AU46" s="104"/>
      <c r="AV46" s="103" t="s">
        <v>124</v>
      </c>
      <c r="AW46" s="104"/>
      <c r="AX46" s="104"/>
      <c r="AY46" s="104"/>
      <c r="AZ46" s="103"/>
      <c r="BA46" s="103"/>
      <c r="BB46" s="105"/>
      <c r="BC46" s="104"/>
      <c r="BD46" s="106"/>
      <c r="BE46" s="111"/>
      <c r="BF46" s="108" t="e">
        <f aca="false">VLOOKUP($A46,#REF!, 34, FALSE())</f>
        <v>#VALUE!</v>
      </c>
      <c r="BG46" s="418" t="e">
        <f aca="false">VLOOKUP($A46,#REF!, 22, FALSE())</f>
        <v>#VALUE!</v>
      </c>
      <c r="BH46" s="109"/>
    </row>
    <row r="47" customFormat="false" ht="12.75" hidden="false" customHeight="true" outlineLevel="0" collapsed="false">
      <c r="A47" s="86" t="s">
        <v>181</v>
      </c>
      <c r="B47" s="86" t="e">
        <f aca="false">VLOOKUP($A47,#REF!, 34, FALSE())</f>
        <v>#VALUE!</v>
      </c>
      <c r="C47" s="87" t="str">
        <f aca="false">CONCATENATE("unused_",A47)</f>
        <v>unused_SOC_GPIO50</v>
      </c>
      <c r="D47" s="88" t="e">
        <f aca="false">IF(LEN(VLOOKUP($A47,#REF!,8,FALSE())),LEFT(VLOOKUP($A47,#REF!,8,FALSE()),LEN(VLOOKUP($A47,#REF!,8,FALSE()))-2),"")</f>
        <v>#VALUE!</v>
      </c>
      <c r="E47" s="89" t="e">
        <f aca="false">IF(LEN(VLOOKUP($A47,#REF!,4,FALSE())),IF(INDEX(#REF!,MATCH($A47,#REF!,0),1),LEFT(VLOOKUP($A47,#REF!,4,FALSE()),LEN(VLOOKUP($A47,#REF!,4,FALSE()))-2),CONCATENATE(LEFT(VLOOKUP($A47,#REF!,4,FALSE()),LEN(VLOOKUP($A47,#REF!,4,FALSE()))-2),"*")),"")</f>
        <v>#VALUE!</v>
      </c>
      <c r="F47" s="90" t="e">
        <f aca="false">IF(LEN(VLOOKUP($A47,#REF!,5,FALSE())),IF(INDEX(#REF!,MATCH($A47,#REF!,0),2),LEFT(VLOOKUP($A47,#REF!,5,FALSE()),LEN(VLOOKUP($A47,#REF!,5,FALSE()))-2),CONCATENATE(LEFT(VLOOKUP($A47,#REF!,5,FALSE()),LEN(VLOOKUP($A47,#REF!,5,FALSE()))-2),"*")),"")</f>
        <v>#VALUE!</v>
      </c>
      <c r="G47" s="90" t="e">
        <f aca="false">IF(LEN(VLOOKUP($A47,#REF!,6,FALSE())),IF(INDEX(#REF!,MATCH($A47,#REF!,0),3),LEFT(VLOOKUP($A47,#REF!,6,FALSE()),LEN(VLOOKUP($A47,#REF!,6,FALSE()))-2),CONCATENATE(LEFT(VLOOKUP($A47,#REF!,6,FALSE()),LEN(VLOOKUP($A47,#REF!,6,FALSE()))-2),"*")),"")</f>
        <v>#VALUE!</v>
      </c>
      <c r="H47" s="91" t="e">
        <f aca="false">IF(LEN(VLOOKUP($A47,#REF!,7,FALSE())),IF(INDEX(#REF!,MATCH($A47,#REF!,0),4),LEFT(VLOOKUP($A47,#REF!,7,FALSE()),LEN(VLOOKUP($A47,#REF!,7,FALSE()))-2),CONCATENATE(LEFT(VLOOKUP($A47,#REF!,7,FALSE()),LEN(VLOOKUP($A47,#REF!,7,FALSE()))-2),"*")),"")</f>
        <v>#VALUE!</v>
      </c>
      <c r="I47" s="92" t="e">
        <f aca="false">IF(LEN(VLOOKUP($A47,#REF!,8,FALSE())),UPPER(RIGHT(VLOOKUP($A47,#REF!,8,FALSE()), 1)),"")</f>
        <v>#VALUE!</v>
      </c>
      <c r="J47" s="90" t="e">
        <f aca="false">IF(LEN(VLOOKUP($A47,#REF!,4,FALSE())),UPPER(RIGHT(VLOOKUP($A47,#REF!,4,FALSE()), 1)),"")</f>
        <v>#VALUE!</v>
      </c>
      <c r="K47" s="90" t="e">
        <f aca="false">IF(LEN(VLOOKUP($A47,#REF!,5,FALSE())),UPPER(RIGHT(VLOOKUP($A47,#REF!,5,FALSE()), 1)),"")</f>
        <v>#VALUE!</v>
      </c>
      <c r="L47" s="90" t="e">
        <f aca="false">IF(LEN(VLOOKUP($A47,#REF!,6,FALSE())),UPPER(RIGHT(VLOOKUP($A47,#REF!,6,FALSE()), 1)),"")</f>
        <v>#VALUE!</v>
      </c>
      <c r="M47" s="91" t="e">
        <f aca="false">IF(LEN(VLOOKUP($A47,#REF!,7,FALSE())),UPPER(RIGHT(VLOOKUP($A47,#REF!,7,FALSE()), 1)),"")</f>
        <v>#VALUE!</v>
      </c>
      <c r="N47" s="86" t="e">
        <f aca="false">IF(E47="","RSVD0")</f>
        <v>#VALUE!</v>
      </c>
      <c r="O47" s="86" t="s">
        <v>166</v>
      </c>
      <c r="P47" s="86" t="s">
        <v>104</v>
      </c>
      <c r="Q47" s="86" t="s">
        <v>167</v>
      </c>
      <c r="R47" s="86" t="s">
        <v>94</v>
      </c>
      <c r="S47" s="100" t="e">
        <f aca="false">HLOOKUP("Device Tree Pin Name",#REF!,MATCH($A47,#REF!,0),FALSE())</f>
        <v>#VALUE!</v>
      </c>
      <c r="T47" s="95" t="e">
        <f aca="false">HLOOKUP("power rail",#REF!,MATCH($A47,#REF!,0),FALSE())</f>
        <v>#VALUE!</v>
      </c>
      <c r="U47" s="96" t="e">
        <f aca="false">HLOOKUP("Wake Capable",#REF!,MATCH($A47,#REF!,0),FALSE())</f>
        <v>#VALUE!</v>
      </c>
      <c r="V47" s="96" t="e">
        <f aca="false">HLOOKUP("Strap",#REF!,MATCH($A47,#REF!,0),FALSE())</f>
        <v>#VALUE!</v>
      </c>
      <c r="W47" s="96" t="e">
        <f aca="false">HLOOKUP("GTE",#REF!,MATCH($A47,#REF!,0),FALSE())</f>
        <v>#VALUE!</v>
      </c>
      <c r="X47" s="96" t="e">
        <f aca="false">HLOOKUP("DPD_Control",#REF!,MATCH($A47,#REF!,0),FALSE())</f>
        <v>#VALUE!</v>
      </c>
      <c r="Y47" s="96" t="e">
        <f aca="false">HLOOKUP("DPD_Group",#REF!,MATCH($A47,#REF!,0),FALSE())</f>
        <v>#VALUE!</v>
      </c>
      <c r="Z47" s="95" t="e">
        <f aca="false">HLOOKUP("Pad Category",#REF!,MATCH($A47,#REF!,0),FALSE())</f>
        <v>#VALUE!</v>
      </c>
      <c r="AA47" s="95" t="e">
        <f aca="false">HLOOKUP("Pad type",#REF!,MATCH($A47,#REF!,0),FALSE())</f>
        <v>#VALUE!</v>
      </c>
      <c r="AB47" s="95" t="e">
        <f aca="false">HLOOKUP("Pull Strength",#REF!,MATCH($A47,#REF!,0),FALSE())</f>
        <v>#VALUE!</v>
      </c>
      <c r="AC47" s="95" t="e">
        <f aca="false">HLOOKUP("POR Pin State",#REF!,MATCH($A47,#REF!,0),FALSE())</f>
        <v>#VALUE!</v>
      </c>
      <c r="AD47" s="95" t="str">
        <f aca="false">IF(OR($AQ47="",$AQ47=$C47),$R47,IF($AQ47=$D47,SUBSTITUTE(SUBSTITUTE($AQ47,"GPIO3_","GPIO_"),".0",""),IF($AQ47=$E47,$N47,IF($AQ47=$F47,$O47,IF($AQ47=$G47,$P47,IF($AQ47=$H47,$Q47,"INVALID"))))))</f>
        <v>RSVD0</v>
      </c>
      <c r="AE47" s="97"/>
      <c r="AF47" s="98" t="str">
        <f aca="false">IF(AND(OR($AS47="Int PU",$AS47="Int PD"),OR(AND($AZ47&lt;&gt;"",$AZ47&lt;&gt;"0"),AND($BA47&lt;&gt;"",$BA47&lt;&gt;"0"))),"INVALID",IF(OR($AQ47=$C47,$AS47="Int PD"),"PULL_DOWN",IF(OR($AS47="Int PU",AND($AE47="YES",OR($AZ47="",$AZ47="0"),OR($BA47="",$BA47="0"),OR($AR47="Input",$AR47="Bidirectional"))),"PULL_UP","NORMAL")))</f>
        <v>PULL_DOWN</v>
      </c>
      <c r="AG47" s="98" t="str">
        <f aca="false">IF($AR47="Input", "TRISTATE", IF($AS47="Z","TRISTATE",IF($AQ47=$C47,"TRISTATE","NORMAL")))</f>
        <v>TRISTATE</v>
      </c>
      <c r="AH47" s="98" t="str">
        <f aca="false">IF(OR($AQ47=$C47,$AR47="Output"),"DISABLE","ENABLE")</f>
        <v>DISABLE</v>
      </c>
      <c r="AI47" s="112" t="e">
        <f aca="false">IF($AT47&lt;&gt;$G47,"N/A",IF($AV47="Drive 1", "1", IF($AV47="Drive 0", "0", "")))</f>
        <v>#VALUE!</v>
      </c>
      <c r="AJ47" s="99" t="b">
        <f aca="false">TRUE()</f>
        <v>1</v>
      </c>
      <c r="AK47" s="99" t="b">
        <f aca="false">TRUE()</f>
        <v>1</v>
      </c>
      <c r="AL47" s="99" t="b">
        <f aca="false">TRUE()</f>
        <v>1</v>
      </c>
      <c r="AM47" s="99" t="b">
        <f aca="false">TRUE()</f>
        <v>1</v>
      </c>
      <c r="AN47" s="99" t="b">
        <f aca="false">TRUE()</f>
        <v>1</v>
      </c>
      <c r="AO47" s="99" t="b">
        <f aca="false">TRUE()</f>
        <v>1</v>
      </c>
      <c r="AP47" s="100" t="str">
        <f aca="false">IF(AND($AJ47:$AO47), "VALID", "INVALID")</f>
        <v>VALID</v>
      </c>
      <c r="AQ47" s="101" t="s">
        <v>182</v>
      </c>
      <c r="AR47" s="102" t="s">
        <v>79</v>
      </c>
      <c r="AS47" s="103"/>
      <c r="AT47" s="103" t="s">
        <v>89</v>
      </c>
      <c r="AU47" s="104"/>
      <c r="AV47" s="103" t="s">
        <v>124</v>
      </c>
      <c r="AW47" s="104"/>
      <c r="AX47" s="104"/>
      <c r="AY47" s="104"/>
      <c r="AZ47" s="103"/>
      <c r="BA47" s="103"/>
      <c r="BB47" s="105"/>
      <c r="BC47" s="104"/>
      <c r="BD47" s="106"/>
      <c r="BE47" s="111"/>
      <c r="BF47" s="108" t="e">
        <f aca="false">VLOOKUP($A47,#REF!, 34, FALSE())</f>
        <v>#VALUE!</v>
      </c>
      <c r="BG47" s="418" t="e">
        <f aca="false">VLOOKUP($A47,#REF!, 22, FALSE())</f>
        <v>#VALUE!</v>
      </c>
      <c r="BH47" s="109"/>
    </row>
    <row r="48" customFormat="false" ht="12.75" hidden="false" customHeight="true" outlineLevel="0" collapsed="false">
      <c r="A48" s="86" t="s">
        <v>183</v>
      </c>
      <c r="B48" s="86" t="e">
        <f aca="false">VLOOKUP($A48,#REF!, 34, FALSE())</f>
        <v>#VALUE!</v>
      </c>
      <c r="C48" s="87" t="str">
        <f aca="false">CONCATENATE("unused_",A48)</f>
        <v>unused_CAN1_ERR</v>
      </c>
      <c r="D48" s="88" t="e">
        <f aca="false">IF(LEN(VLOOKUP($A48,#REF!,8,FALSE())),LEFT(VLOOKUP($A48,#REF!,8,FALSE()),LEN(VLOOKUP($A48,#REF!,8,FALSE()))-2),"")</f>
        <v>#VALUE!</v>
      </c>
      <c r="E48" s="89" t="e">
        <f aca="false">IF(LEN(VLOOKUP($A48,#REF!,4,FALSE())),IF(INDEX(#REF!,MATCH($A48,#REF!,0),1),LEFT(VLOOKUP($A48,#REF!,4,FALSE()),LEN(VLOOKUP($A48,#REF!,4,FALSE()))-2),CONCATENATE(LEFT(VLOOKUP($A48,#REF!,4,FALSE()),LEN(VLOOKUP($A48,#REF!,4,FALSE()))-2),"*")),"")</f>
        <v>#VALUE!</v>
      </c>
      <c r="F48" s="90" t="e">
        <f aca="false">IF(LEN(VLOOKUP($A48,#REF!,5,FALSE())),IF(INDEX(#REF!,MATCH($A48,#REF!,0),2),LEFT(VLOOKUP($A48,#REF!,5,FALSE()),LEN(VLOOKUP($A48,#REF!,5,FALSE()))-2),CONCATENATE(LEFT(VLOOKUP($A48,#REF!,5,FALSE()),LEN(VLOOKUP($A48,#REF!,5,FALSE()))-2),"*")),"")</f>
        <v>#VALUE!</v>
      </c>
      <c r="G48" s="90" t="e">
        <f aca="false">IF(LEN(VLOOKUP($A48,#REF!,6,FALSE())),IF(INDEX(#REF!,MATCH($A48,#REF!,0),3),LEFT(VLOOKUP($A48,#REF!,6,FALSE()),LEN(VLOOKUP($A48,#REF!,6,FALSE()))-2),CONCATENATE(LEFT(VLOOKUP($A48,#REF!,6,FALSE()),LEN(VLOOKUP($A48,#REF!,6,FALSE()))-2),"*")),"")</f>
        <v>#VALUE!</v>
      </c>
      <c r="H48" s="91" t="e">
        <f aca="false">IF(LEN(VLOOKUP($A48,#REF!,7,FALSE())),IF(INDEX(#REF!,MATCH($A48,#REF!,0),4),LEFT(VLOOKUP($A48,#REF!,7,FALSE()),LEN(VLOOKUP($A48,#REF!,7,FALSE()))-2),CONCATENATE(LEFT(VLOOKUP($A48,#REF!,7,FALSE()),LEN(VLOOKUP($A48,#REF!,7,FALSE()))-2),"*")),"")</f>
        <v>#VALUE!</v>
      </c>
      <c r="I48" s="92" t="e">
        <f aca="false">IF(LEN(VLOOKUP($A48,#REF!,8,FALSE())),UPPER(RIGHT(VLOOKUP($A48,#REF!,8,FALSE()), 1)),"")</f>
        <v>#VALUE!</v>
      </c>
      <c r="J48" s="90" t="e">
        <f aca="false">IF(LEN(VLOOKUP($A48,#REF!,4,FALSE())),UPPER(RIGHT(VLOOKUP($A48,#REF!,4,FALSE()), 1)),"")</f>
        <v>#VALUE!</v>
      </c>
      <c r="K48" s="90" t="e">
        <f aca="false">IF(LEN(VLOOKUP($A48,#REF!,5,FALSE())),UPPER(RIGHT(VLOOKUP($A48,#REF!,5,FALSE()), 1)),"")</f>
        <v>#VALUE!</v>
      </c>
      <c r="L48" s="90" t="e">
        <f aca="false">IF(LEN(VLOOKUP($A48,#REF!,6,FALSE())),UPPER(RIGHT(VLOOKUP($A48,#REF!,6,FALSE()), 1)),"")</f>
        <v>#VALUE!</v>
      </c>
      <c r="M48" s="91" t="e">
        <f aca="false">IF(LEN(VLOOKUP($A48,#REF!,7,FALSE())),UPPER(RIGHT(VLOOKUP($A48,#REF!,7,FALSE()), 1)),"")</f>
        <v>#VALUE!</v>
      </c>
      <c r="N48" s="86" t="e">
        <f aca="false">IF(E48="","RSVD0")</f>
        <v>#VALUE!</v>
      </c>
      <c r="O48" s="86" t="s">
        <v>166</v>
      </c>
      <c r="P48" s="86" t="s">
        <v>104</v>
      </c>
      <c r="Q48" s="86" t="s">
        <v>167</v>
      </c>
      <c r="R48" s="86" t="s">
        <v>94</v>
      </c>
      <c r="S48" s="100" t="e">
        <f aca="false">HLOOKUP("Device Tree Pin Name",#REF!,MATCH($A48,#REF!,0),FALSE())</f>
        <v>#VALUE!</v>
      </c>
      <c r="T48" s="95" t="e">
        <f aca="false">HLOOKUP("power rail",#REF!,MATCH($A48,#REF!,0),FALSE())</f>
        <v>#VALUE!</v>
      </c>
      <c r="U48" s="96" t="e">
        <f aca="false">HLOOKUP("Wake Capable",#REF!,MATCH($A48,#REF!,0),FALSE())</f>
        <v>#VALUE!</v>
      </c>
      <c r="V48" s="96" t="e">
        <f aca="false">HLOOKUP("Strap",#REF!,MATCH($A48,#REF!,0),FALSE())</f>
        <v>#VALUE!</v>
      </c>
      <c r="W48" s="96" t="e">
        <f aca="false">HLOOKUP("GTE",#REF!,MATCH($A48,#REF!,0),FALSE())</f>
        <v>#VALUE!</v>
      </c>
      <c r="X48" s="96" t="e">
        <f aca="false">HLOOKUP("DPD_Control",#REF!,MATCH($A48,#REF!,0),FALSE())</f>
        <v>#VALUE!</v>
      </c>
      <c r="Y48" s="96" t="e">
        <f aca="false">HLOOKUP("DPD_Group",#REF!,MATCH($A48,#REF!,0),FALSE())</f>
        <v>#VALUE!</v>
      </c>
      <c r="Z48" s="95" t="e">
        <f aca="false">HLOOKUP("Pad Category",#REF!,MATCH($A48,#REF!,0),FALSE())</f>
        <v>#VALUE!</v>
      </c>
      <c r="AA48" s="95" t="e">
        <f aca="false">HLOOKUP("Pad type",#REF!,MATCH($A48,#REF!,0),FALSE())</f>
        <v>#VALUE!</v>
      </c>
      <c r="AB48" s="95" t="e">
        <f aca="false">HLOOKUP("Pull Strength",#REF!,MATCH($A48,#REF!,0),FALSE())</f>
        <v>#VALUE!</v>
      </c>
      <c r="AC48" s="95" t="e">
        <f aca="false">HLOOKUP("POR Pin State",#REF!,MATCH($A48,#REF!,0),FALSE())</f>
        <v>#VALUE!</v>
      </c>
      <c r="AD48" s="95" t="str">
        <f aca="false">IF(OR($AQ48="",$AQ48=$C48),$R48,IF($AQ48=$D48,SUBSTITUTE(SUBSTITUTE($AQ48,"GPIO3_","GPIO_"),".0",""),IF($AQ48=$E48,$N48,IF($AQ48=$F48,$O48,IF($AQ48=$G48,$P48,IF($AQ48=$H48,$Q48,"INVALID"))))))</f>
        <v>RSVD0</v>
      </c>
      <c r="AE48" s="97"/>
      <c r="AF48" s="98" t="str">
        <f aca="false">IF(AND(OR($AS48="Int PU",$AS48="Int PD"),OR(AND($AZ48&lt;&gt;"",$AZ48&lt;&gt;"0"),AND($BA48&lt;&gt;"",$BA48&lt;&gt;"0"))),"INVALID",IF(OR($AQ48=$C48,$AS48="Int PD"),"PULL_DOWN",IF(OR($AS48="Int PU",AND($AE48="YES",OR($AZ48="",$AZ48="0"),OR($BA48="",$BA48="0"),OR($AR48="Input",$AR48="Bidirectional"))),"PULL_UP","NORMAL")))</f>
        <v>PULL_DOWN</v>
      </c>
      <c r="AG48" s="98" t="str">
        <f aca="false">IF($AR48="Input", "TRISTATE", IF($AS48="Z","TRISTATE",IF($AQ48=$C48,"TRISTATE","NORMAL")))</f>
        <v>TRISTATE</v>
      </c>
      <c r="AH48" s="98" t="str">
        <f aca="false">IF(OR($AQ48=$C48,$AR48="Output"),"DISABLE","ENABLE")</f>
        <v>DISABLE</v>
      </c>
      <c r="AI48" s="112" t="e">
        <f aca="false">IF($AT48&lt;&gt;$G48,"N/A",IF($AV48="Drive 1", "1", IF($AV48="Drive 0", "0", "")))</f>
        <v>#VALUE!</v>
      </c>
      <c r="AJ48" s="99" t="b">
        <f aca="false">TRUE()</f>
        <v>1</v>
      </c>
      <c r="AK48" s="99" t="b">
        <f aca="false">TRUE()</f>
        <v>1</v>
      </c>
      <c r="AL48" s="99" t="b">
        <f aca="false">TRUE()</f>
        <v>1</v>
      </c>
      <c r="AM48" s="99" t="b">
        <f aca="false">TRUE()</f>
        <v>1</v>
      </c>
      <c r="AN48" s="99" t="b">
        <f aca="false">TRUE()</f>
        <v>1</v>
      </c>
      <c r="AO48" s="99" t="b">
        <f aca="false">TRUE()</f>
        <v>1</v>
      </c>
      <c r="AP48" s="100" t="str">
        <f aca="false">IF(AND($AJ48:$AO48), "VALID", "INVALID")</f>
        <v>VALID</v>
      </c>
      <c r="AQ48" s="101" t="s">
        <v>184</v>
      </c>
      <c r="AR48" s="102" t="s">
        <v>79</v>
      </c>
      <c r="AS48" s="103"/>
      <c r="AT48" s="103" t="s">
        <v>89</v>
      </c>
      <c r="AU48" s="104"/>
      <c r="AV48" s="103" t="s">
        <v>124</v>
      </c>
      <c r="AW48" s="104"/>
      <c r="AX48" s="104"/>
      <c r="AY48" s="104"/>
      <c r="AZ48" s="103"/>
      <c r="BA48" s="103"/>
      <c r="BB48" s="105"/>
      <c r="BC48" s="104"/>
      <c r="BD48" s="106"/>
      <c r="BE48" s="114"/>
      <c r="BF48" s="108" t="e">
        <f aca="false">VLOOKUP($A48,#REF!, 34, FALSE())</f>
        <v>#VALUE!</v>
      </c>
      <c r="BG48" s="418" t="e">
        <f aca="false">VLOOKUP($A48,#REF!, 22, FALSE())</f>
        <v>#VALUE!</v>
      </c>
      <c r="BH48" s="109"/>
    </row>
    <row r="49" s="85" customFormat="true" ht="18" hidden="false" customHeight="true" outlineLevel="0" collapsed="false">
      <c r="A49" s="115" t="s">
        <v>185</v>
      </c>
      <c r="B49" s="116" t="s">
        <v>186</v>
      </c>
      <c r="C49" s="74"/>
      <c r="D49" s="76"/>
      <c r="E49" s="76"/>
      <c r="F49" s="76"/>
      <c r="G49" s="76"/>
      <c r="H49" s="76"/>
      <c r="I49" s="74"/>
      <c r="J49" s="74"/>
      <c r="K49" s="74"/>
      <c r="L49" s="74"/>
      <c r="M49" s="74"/>
      <c r="N49" s="74"/>
      <c r="O49" s="74"/>
      <c r="P49" s="74"/>
      <c r="Q49" s="74"/>
      <c r="R49" s="74"/>
      <c r="S49" s="74"/>
      <c r="T49" s="74"/>
      <c r="U49" s="77"/>
      <c r="V49" s="77"/>
      <c r="W49" s="77"/>
      <c r="X49" s="77"/>
      <c r="Y49" s="77"/>
      <c r="Z49" s="78"/>
      <c r="AA49" s="78"/>
      <c r="AB49" s="78"/>
      <c r="AC49" s="78"/>
      <c r="AD49" s="78"/>
      <c r="AE49" s="78"/>
      <c r="AF49" s="78"/>
      <c r="AG49" s="78"/>
      <c r="AH49" s="78"/>
      <c r="AI49" s="78"/>
      <c r="AJ49" s="78"/>
      <c r="AK49" s="78"/>
      <c r="AL49" s="78"/>
      <c r="AM49" s="78"/>
      <c r="AN49" s="78"/>
      <c r="AO49" s="78"/>
      <c r="AP49" s="78"/>
      <c r="AQ49" s="79"/>
      <c r="AR49" s="79"/>
      <c r="AS49" s="80"/>
      <c r="AT49" s="80"/>
      <c r="AU49" s="80"/>
      <c r="AV49" s="103" t="s">
        <v>124</v>
      </c>
      <c r="AW49" s="80"/>
      <c r="AX49" s="80"/>
      <c r="AY49" s="80"/>
      <c r="AZ49" s="80"/>
      <c r="BA49" s="80"/>
      <c r="BB49" s="80"/>
      <c r="BC49" s="81" t="s">
        <v>76</v>
      </c>
      <c r="BD49" s="80"/>
      <c r="BE49" s="118" t="s">
        <v>185</v>
      </c>
      <c r="BF49" s="75" t="s">
        <v>186</v>
      </c>
      <c r="BG49" s="75"/>
      <c r="BH49" s="119"/>
    </row>
    <row r="50" customFormat="false" ht="12.75" hidden="false" customHeight="true" outlineLevel="0" collapsed="false">
      <c r="A50" s="95" t="s">
        <v>187</v>
      </c>
      <c r="B50" s="86" t="e">
        <f aca="false">VLOOKUP($A50,#REF!, 34, FALSE())</f>
        <v>#VALUE!</v>
      </c>
      <c r="C50" s="87" t="str">
        <f aca="false">CONCATENATE("unused_",A50)</f>
        <v>unused_SOC_GPIO08</v>
      </c>
      <c r="D50" s="88" t="e">
        <f aca="false">IF(LEN(VLOOKUP($A50,#REF!,8,FALSE())),LEFT(VLOOKUP($A50,#REF!,8,FALSE()),LEN(VLOOKUP($A50,#REF!,8,FALSE()))-2),"")</f>
        <v>#VALUE!</v>
      </c>
      <c r="E50" s="89" t="e">
        <f aca="false">IF(LEN(VLOOKUP($A50,#REF!,4,FALSE())),IF(INDEX(#REF!,MATCH($A50,#REF!,0),1),LEFT(VLOOKUP($A50,#REF!,4,FALSE()),LEN(VLOOKUP($A50,#REF!,4,FALSE()))-2),CONCATENATE(LEFT(VLOOKUP($A50,#REF!,4,FALSE()),LEN(VLOOKUP($A50,#REF!,4,FALSE()))-2),"*")),"")</f>
        <v>#VALUE!</v>
      </c>
      <c r="F50" s="90" t="e">
        <f aca="false">IF(LEN(VLOOKUP($A50,#REF!,5,FALSE())),IF(INDEX(#REF!,MATCH($A50,#REF!,0),2),LEFT(VLOOKUP($A50,#REF!,5,FALSE()),LEN(VLOOKUP($A50,#REF!,5,FALSE()))-2),CONCATENATE(LEFT(VLOOKUP($A50,#REF!,5,FALSE()),LEN(VLOOKUP($A50,#REF!,5,FALSE()))-2),"*")),"")</f>
        <v>#VALUE!</v>
      </c>
      <c r="G50" s="90" t="e">
        <f aca="false">IF(LEN(VLOOKUP($A50,#REF!,6,FALSE())),IF(INDEX(#REF!,MATCH($A50,#REF!,0),3),LEFT(VLOOKUP($A50,#REF!,6,FALSE()),LEN(VLOOKUP($A50,#REF!,6,FALSE()))-2),CONCATENATE(LEFT(VLOOKUP($A50,#REF!,6,FALSE()),LEN(VLOOKUP($A50,#REF!,6,FALSE()))-2),"*")),"")</f>
        <v>#VALUE!</v>
      </c>
      <c r="H50" s="91" t="e">
        <f aca="false">IF(LEN(VLOOKUP($A50,#REF!,7,FALSE())),IF(INDEX(#REF!,MATCH($A50,#REF!,0),4),LEFT(VLOOKUP($A50,#REF!,7,FALSE()),LEN(VLOOKUP($A50,#REF!,7,FALSE()))-2),CONCATENATE(LEFT(VLOOKUP($A50,#REF!,7,FALSE()),LEN(VLOOKUP($A50,#REF!,7,FALSE()))-2),"*")),"")</f>
        <v>#VALUE!</v>
      </c>
      <c r="I50" s="92" t="e">
        <f aca="false">IF(LEN(VLOOKUP($A50,#REF!,8,FALSE())),UPPER(RIGHT(VLOOKUP($A50,#REF!,8,FALSE()), 1)),"")</f>
        <v>#VALUE!</v>
      </c>
      <c r="J50" s="90" t="e">
        <f aca="false">IF(LEN(VLOOKUP($A50,#REF!,4,FALSE())),UPPER(RIGHT(VLOOKUP($A50,#REF!,4,FALSE()), 1)),"")</f>
        <v>#VALUE!</v>
      </c>
      <c r="K50" s="90" t="e">
        <f aca="false">IF(LEN(VLOOKUP($A50,#REF!,5,FALSE())),UPPER(RIGHT(VLOOKUP($A50,#REF!,5,FALSE()), 1)),"")</f>
        <v>#VALUE!</v>
      </c>
      <c r="L50" s="90" t="e">
        <f aca="false">IF(LEN(VLOOKUP($A50,#REF!,6,FALSE())),UPPER(RIGHT(VLOOKUP($A50,#REF!,6,FALSE()), 1)),"")</f>
        <v>#VALUE!</v>
      </c>
      <c r="M50" s="91" t="e">
        <f aca="false">IF(LEN(VLOOKUP($A50,#REF!,7,FALSE())),UPPER(RIGHT(VLOOKUP($A50,#REF!,7,FALSE()), 1)),"")</f>
        <v>#VALUE!</v>
      </c>
      <c r="N50" s="86" t="e">
        <f aca="false">IF(E50="","RSVD0")</f>
        <v>#VALUE!</v>
      </c>
      <c r="O50" s="86" t="e">
        <f aca="false">IF(F50="","RSVD1")</f>
        <v>#VALUE!</v>
      </c>
      <c r="P50" s="86" t="e">
        <f aca="false">IF(G50="","RSVD2")</f>
        <v>#VALUE!</v>
      </c>
      <c r="Q50" s="86" t="e">
        <f aca="false">IF(H50="","RSVD3")</f>
        <v>#VALUE!</v>
      </c>
      <c r="R50" s="120" t="s">
        <v>94</v>
      </c>
      <c r="S50" s="94" t="e">
        <f aca="false">HLOOKUP("Device Tree Pin Name",#REF!,MATCH($A50,#REF!,0),FALSE())</f>
        <v>#VALUE!</v>
      </c>
      <c r="T50" s="95" t="e">
        <f aca="false">HLOOKUP("power rail",#REF!,MATCH($A50,#REF!,0),FALSE())</f>
        <v>#VALUE!</v>
      </c>
      <c r="U50" s="96" t="e">
        <f aca="false">HLOOKUP("Wake Capable",#REF!,MATCH($A50,#REF!,0),FALSE())</f>
        <v>#VALUE!</v>
      </c>
      <c r="V50" s="96" t="e">
        <f aca="false">HLOOKUP("Strap",#REF!,MATCH($A50,#REF!,0),FALSE())</f>
        <v>#VALUE!</v>
      </c>
      <c r="W50" s="96" t="e">
        <f aca="false">HLOOKUP("GTE",#REF!,MATCH($A50,#REF!,0),FALSE())</f>
        <v>#VALUE!</v>
      </c>
      <c r="X50" s="96" t="e">
        <f aca="false">HLOOKUP("DPD_Control",#REF!,MATCH($A50,#REF!,0),FALSE())</f>
        <v>#VALUE!</v>
      </c>
      <c r="Y50" s="96" t="e">
        <f aca="false">HLOOKUP("DPD_Group",#REF!,MATCH($A50,#REF!,0),FALSE())</f>
        <v>#VALUE!</v>
      </c>
      <c r="Z50" s="95" t="e">
        <f aca="false">HLOOKUP("Pad Category",#REF!,MATCH($A50,#REF!,0),FALSE())</f>
        <v>#VALUE!</v>
      </c>
      <c r="AA50" s="95" t="e">
        <f aca="false">HLOOKUP("Pad type",#REF!,MATCH($A50,#REF!,0),FALSE())</f>
        <v>#VALUE!</v>
      </c>
      <c r="AB50" s="95" t="e">
        <f aca="false">HLOOKUP("Pull Strength",#REF!,MATCH($A50,#REF!,0),FALSE())</f>
        <v>#VALUE!</v>
      </c>
      <c r="AC50" s="95" t="e">
        <f aca="false">HLOOKUP("POR Pin State",#REF!,MATCH($A50,#REF!,0),FALSE())</f>
        <v>#VALUE!</v>
      </c>
      <c r="AD50" s="95" t="e">
        <f aca="false">IF(OR($AQ50="",$AQ50=$C50),$R50,IF($AQ50=$D50,SUBSTITUTE(SUBSTITUTE($AQ50,"GPIO3_","GPIO_"),".0",""),IF($AQ50=$E50,$N50,IF($AQ50=$F50,$O50,IF($AQ50=$G50,$P50,IF($AQ50=$H50,$Q50,"INVALID"))))))</f>
        <v>#VALUE!</v>
      </c>
      <c r="AE50" s="121"/>
      <c r="AF50" s="98" t="str">
        <f aca="false">IF(AND(OR($AS50="Int PU",$AS50="Int PD"),OR(AND($AZ50&lt;&gt;"",$AZ50&lt;&gt;"0"),AND($BA50&lt;&gt;"",$BA50&lt;&gt;"0"))),"INVALID",IF(OR($AQ50=$C50,$AS50="Int PD"),"PULL_DOWN",IF(OR($AS50="Int PU",AND($AE50="YES",OR($AZ50="",$AZ50="0"),OR($BA50="",$BA50="0"),OR($AR50="Input",$AR50="Bidirectional"))),"PULL_UP","NORMAL")))</f>
        <v>NORMAL</v>
      </c>
      <c r="AG50" s="98" t="str">
        <f aca="false">IF($AR50="Input", "TRISTATE", IF($AS50="Z","TRISTATE",IF($AQ50=$C50,"TRISTATE","NORMAL")))</f>
        <v>TRISTATE</v>
      </c>
      <c r="AH50" s="98" t="str">
        <f aca="false">IF(OR($AQ50=$C50,$AR50="Output"),"DISABLE","ENABLE")</f>
        <v>ENABLE</v>
      </c>
      <c r="AI50" s="122" t="e">
        <f aca="false">IF($AT50&lt;&gt;$G50,"N/A",IF($AV50="Drive 1", "1", IF($AV50="Drive 0", "0", "")))</f>
        <v>#VALUE!</v>
      </c>
      <c r="AJ50" s="99" t="b">
        <f aca="false">TRUE()</f>
        <v>1</v>
      </c>
      <c r="AK50" s="99" t="b">
        <f aca="false">TRUE()</f>
        <v>1</v>
      </c>
      <c r="AL50" s="99" t="b">
        <f aca="false">TRUE()</f>
        <v>1</v>
      </c>
      <c r="AM50" s="99" t="b">
        <f aca="false">TRUE()</f>
        <v>1</v>
      </c>
      <c r="AN50" s="99" t="b">
        <f aca="false">TRUE()</f>
        <v>1</v>
      </c>
      <c r="AO50" s="99" t="b">
        <f aca="false">TRUE()</f>
        <v>1</v>
      </c>
      <c r="AP50" s="100" t="str">
        <f aca="false">IF(AND($AJ50:$AO50), "VALID", "INVALID")</f>
        <v>VALID</v>
      </c>
      <c r="AQ50" s="123" t="s">
        <v>3033</v>
      </c>
      <c r="AR50" s="124" t="s">
        <v>2736</v>
      </c>
      <c r="AS50" s="103"/>
      <c r="AT50" s="125"/>
      <c r="AU50" s="125"/>
      <c r="AV50" s="125"/>
      <c r="AW50" s="125"/>
      <c r="AX50" s="103" t="s">
        <v>85</v>
      </c>
      <c r="AY50" s="125"/>
      <c r="AZ50" s="126"/>
      <c r="BA50" s="126"/>
      <c r="BB50" s="127"/>
      <c r="BC50" s="125"/>
      <c r="BD50" s="128" t="s">
        <v>3038</v>
      </c>
      <c r="BE50" s="129" t="s">
        <v>3</v>
      </c>
      <c r="BF50" s="108" t="e">
        <f aca="false">VLOOKUP($A50,#REF!, 34, FALSE())</f>
        <v>#VALUE!</v>
      </c>
      <c r="BG50" s="418" t="e">
        <f aca="false">VLOOKUP($A50,#REF!, 22, FALSE())</f>
        <v>#VALUE!</v>
      </c>
      <c r="BH50" s="109"/>
    </row>
    <row r="51" customFormat="false" ht="12.75" hidden="false" customHeight="true" outlineLevel="0" collapsed="false">
      <c r="A51" s="95" t="s">
        <v>189</v>
      </c>
      <c r="B51" s="86" t="e">
        <f aca="false">VLOOKUP($A51,#REF!, 34, FALSE())</f>
        <v>#VALUE!</v>
      </c>
      <c r="C51" s="87" t="str">
        <f aca="false">CONCATENATE("unused_",A51)</f>
        <v>unused_NVDBG_SEL</v>
      </c>
      <c r="D51" s="88" t="e">
        <f aca="false">IF(LEN(VLOOKUP($A51,#REF!,8,FALSE())),LEFT(VLOOKUP($A51,#REF!,8,FALSE()),LEN(VLOOKUP($A51,#REF!,8,FALSE()))-2),"")</f>
        <v>#VALUE!</v>
      </c>
      <c r="E51" s="89" t="e">
        <f aca="false">IF(LEN(VLOOKUP($A51,#REF!,4,FALSE())),IF(INDEX(#REF!,MATCH($A51,#REF!,0),1),LEFT(VLOOKUP($A51,#REF!,4,FALSE()),LEN(VLOOKUP($A51,#REF!,4,FALSE()))-2),CONCATENATE(LEFT(VLOOKUP($A51,#REF!,4,FALSE()),LEN(VLOOKUP($A51,#REF!,4,FALSE()))-2),"*")),"")</f>
        <v>#VALUE!</v>
      </c>
      <c r="F51" s="90" t="e">
        <f aca="false">IF(LEN(VLOOKUP($A51,#REF!,5,FALSE())),IF(INDEX(#REF!,MATCH($A51,#REF!,0),2),LEFT(VLOOKUP($A51,#REF!,5,FALSE()),LEN(VLOOKUP($A51,#REF!,5,FALSE()))-2),CONCATENATE(LEFT(VLOOKUP($A51,#REF!,5,FALSE()),LEN(VLOOKUP($A51,#REF!,5,FALSE()))-2),"*")),"")</f>
        <v>#VALUE!</v>
      </c>
      <c r="G51" s="90" t="e">
        <f aca="false">IF(LEN(VLOOKUP($A51,#REF!,6,FALSE())),IF(INDEX(#REF!,MATCH($A51,#REF!,0),3),LEFT(VLOOKUP($A51,#REF!,6,FALSE()),LEN(VLOOKUP($A51,#REF!,6,FALSE()))-2),CONCATENATE(LEFT(VLOOKUP($A51,#REF!,6,FALSE()),LEN(VLOOKUP($A51,#REF!,6,FALSE()))-2),"*")),"")</f>
        <v>#VALUE!</v>
      </c>
      <c r="H51" s="91" t="e">
        <f aca="false">IF(LEN(VLOOKUP($A51,#REF!,7,FALSE())),IF(INDEX(#REF!,MATCH($A51,#REF!,0),4),LEFT(VLOOKUP($A51,#REF!,7,FALSE()),LEN(VLOOKUP($A51,#REF!,7,FALSE()))-2),CONCATENATE(LEFT(VLOOKUP($A51,#REF!,7,FALSE()),LEN(VLOOKUP($A51,#REF!,7,FALSE()))-2),"*")),"")</f>
        <v>#VALUE!</v>
      </c>
      <c r="I51" s="92" t="e">
        <f aca="false">IF(LEN(VLOOKUP($A51,#REF!,8,FALSE())),UPPER(RIGHT(VLOOKUP($A51,#REF!,8,FALSE()), 1)),"")</f>
        <v>#VALUE!</v>
      </c>
      <c r="J51" s="90" t="e">
        <f aca="false">IF(LEN(VLOOKUP($A51,#REF!,4,FALSE())),UPPER(RIGHT(VLOOKUP($A51,#REF!,4,FALSE()), 1)),"")</f>
        <v>#VALUE!</v>
      </c>
      <c r="K51" s="90" t="e">
        <f aca="false">IF(LEN(VLOOKUP($A51,#REF!,5,FALSE())),UPPER(RIGHT(VLOOKUP($A51,#REF!,5,FALSE()), 1)),"")</f>
        <v>#VALUE!</v>
      </c>
      <c r="L51" s="90" t="e">
        <f aca="false">IF(LEN(VLOOKUP($A51,#REF!,6,FALSE())),UPPER(RIGHT(VLOOKUP($A51,#REF!,6,FALSE()), 1)),"")</f>
        <v>#VALUE!</v>
      </c>
      <c r="M51" s="91" t="e">
        <f aca="false">IF(LEN(VLOOKUP($A51,#REF!,7,FALSE())),UPPER(RIGHT(VLOOKUP($A51,#REF!,7,FALSE()), 1)),"")</f>
        <v>#VALUE!</v>
      </c>
      <c r="N51" s="93"/>
      <c r="O51" s="93"/>
      <c r="P51" s="93"/>
      <c r="Q51" s="93"/>
      <c r="R51" s="93"/>
      <c r="S51" s="100" t="e">
        <f aca="false">HLOOKUP("Device Tree Pin Name",#REF!,MATCH($A51,#REF!,0),FALSE())</f>
        <v>#VALUE!</v>
      </c>
      <c r="T51" s="95" t="e">
        <f aca="false">HLOOKUP("power rail",#REF!,MATCH($A51,#REF!,0),FALSE())</f>
        <v>#VALUE!</v>
      </c>
      <c r="U51" s="96" t="e">
        <f aca="false">HLOOKUP("Wake Capable",#REF!,MATCH($A51,#REF!,0),FALSE())</f>
        <v>#VALUE!</v>
      </c>
      <c r="V51" s="96" t="e">
        <f aca="false">HLOOKUP("Strap",#REF!,MATCH($A51,#REF!,0),FALSE())</f>
        <v>#VALUE!</v>
      </c>
      <c r="W51" s="96" t="e">
        <f aca="false">HLOOKUP("GTE",#REF!,MATCH($A51,#REF!,0),FALSE())</f>
        <v>#VALUE!</v>
      </c>
      <c r="X51" s="96" t="e">
        <f aca="false">HLOOKUP("DPD_Control",#REF!,MATCH($A51,#REF!,0),FALSE())</f>
        <v>#VALUE!</v>
      </c>
      <c r="Y51" s="96" t="e">
        <f aca="false">HLOOKUP("DPD_Group",#REF!,MATCH($A51,#REF!,0),FALSE())</f>
        <v>#VALUE!</v>
      </c>
      <c r="Z51" s="95" t="e">
        <f aca="false">HLOOKUP("Pad Category",#REF!,MATCH($A51,#REF!,0),FALSE())</f>
        <v>#VALUE!</v>
      </c>
      <c r="AA51" s="95" t="e">
        <f aca="false">HLOOKUP("Pad type",#REF!,MATCH($A51,#REF!,0),FALSE())</f>
        <v>#VALUE!</v>
      </c>
      <c r="AB51" s="95" t="e">
        <f aca="false">HLOOKUP("Pull Strength",#REF!,MATCH($A51,#REF!,0),FALSE())</f>
        <v>#VALUE!</v>
      </c>
      <c r="AC51" s="95" t="e">
        <f aca="false">HLOOKUP("POR Pin State",#REF!,MATCH($A51,#REF!,0),FALSE())</f>
        <v>#VALUE!</v>
      </c>
      <c r="AD51" s="97"/>
      <c r="AE51" s="97"/>
      <c r="AF51" s="98" t="str">
        <f aca="false">IF(AND(OR($AS51="Int PU",$AS51="Int PD"),OR(AND($AZ51&lt;&gt;"",$AZ51&lt;&gt;"0"),AND($BA51&lt;&gt;"",$BA51&lt;&gt;"0"))),"INVALID",IF(OR($AQ51=$C51,$AS51="Int PD"),"PULL_DOWN",IF(OR($AS51="Int PU",AND($AE51="YES",OR($AZ51="",$AZ51="0"),OR($BA51="",$BA51="0"),OR($AR51="Input",$AR51="Bidirectional"))),"PULL_UP","NORMAL")))</f>
        <v>PULL_DOWN</v>
      </c>
      <c r="AG51" s="98" t="str">
        <f aca="false">IF($AR51="Input", "TRISTATE", IF($AS51="Z","TRISTATE",IF($AQ51=$C51,"TRISTATE","NORMAL")))</f>
        <v>TRISTATE</v>
      </c>
      <c r="AH51" s="98" t="str">
        <f aca="false">IF(OR($AQ51=$C51,$AR51="Output"),"DISABLE","ENABLE")</f>
        <v>DISABLE</v>
      </c>
      <c r="AI51" s="97"/>
      <c r="AJ51" s="99" t="b">
        <f aca="false">TRUE()</f>
        <v>1</v>
      </c>
      <c r="AK51" s="99" t="b">
        <f aca="false">TRUE()</f>
        <v>1</v>
      </c>
      <c r="AL51" s="99" t="b">
        <f aca="false">TRUE()</f>
        <v>1</v>
      </c>
      <c r="AM51" s="99" t="b">
        <f aca="false">TRUE()</f>
        <v>1</v>
      </c>
      <c r="AN51" s="99" t="b">
        <f aca="false">TRUE()</f>
        <v>1</v>
      </c>
      <c r="AO51" s="99" t="b">
        <f aca="false">TRUE()</f>
        <v>1</v>
      </c>
      <c r="AP51" s="100" t="str">
        <f aca="false">IF(AND($AJ51:$AO51), "VALID", "INVALID")</f>
        <v>VALID</v>
      </c>
      <c r="AQ51" s="101" t="s">
        <v>190</v>
      </c>
      <c r="AR51" s="102" t="s">
        <v>79</v>
      </c>
      <c r="AS51" s="103"/>
      <c r="AT51" s="103" t="s">
        <v>89</v>
      </c>
      <c r="AU51" s="104"/>
      <c r="AV51" s="104"/>
      <c r="AW51" s="104"/>
      <c r="AX51" s="104"/>
      <c r="AY51" s="104"/>
      <c r="AZ51" s="103"/>
      <c r="BA51" s="103"/>
      <c r="BB51" s="105"/>
      <c r="BC51" s="104"/>
      <c r="BD51" s="106"/>
      <c r="BE51" s="111" t="s">
        <v>189</v>
      </c>
      <c r="BF51" s="108" t="e">
        <f aca="false">VLOOKUP($A51,#REF!, 34, FALSE())</f>
        <v>#VALUE!</v>
      </c>
      <c r="BG51" s="418" t="e">
        <f aca="false">VLOOKUP($A51,#REF!, 22, FALSE())</f>
        <v>#VALUE!</v>
      </c>
      <c r="BH51" s="109"/>
    </row>
    <row r="52" customFormat="false" ht="12.75" hidden="false" customHeight="true" outlineLevel="0" collapsed="false">
      <c r="A52" s="95" t="s">
        <v>191</v>
      </c>
      <c r="B52" s="86" t="e">
        <f aca="false">VLOOKUP($A52,#REF!, 34, FALSE())</f>
        <v>#VALUE!</v>
      </c>
      <c r="C52" s="87" t="str">
        <f aca="false">CONCATENATE("unused_",A52)</f>
        <v>unused_NVJTAG_SEL</v>
      </c>
      <c r="D52" s="88" t="e">
        <f aca="false">IF(LEN(VLOOKUP($A52,#REF!,8,FALSE())),LEFT(VLOOKUP($A52,#REF!,8,FALSE()),LEN(VLOOKUP($A52,#REF!,8,FALSE()))-2),"")</f>
        <v>#VALUE!</v>
      </c>
      <c r="E52" s="89" t="e">
        <f aca="false">IF(LEN(VLOOKUP($A52,#REF!,4,FALSE())),IF(INDEX(#REF!,MATCH($A52,#REF!,0),1),LEFT(VLOOKUP($A52,#REF!,4,FALSE()),LEN(VLOOKUP($A52,#REF!,4,FALSE()))-2),CONCATENATE(LEFT(VLOOKUP($A52,#REF!,4,FALSE()),LEN(VLOOKUP($A52,#REF!,4,FALSE()))-2),"*")),"")</f>
        <v>#VALUE!</v>
      </c>
      <c r="F52" s="90" t="e">
        <f aca="false">IF(LEN(VLOOKUP($A52,#REF!,5,FALSE())),IF(INDEX(#REF!,MATCH($A52,#REF!,0),2),LEFT(VLOOKUP($A52,#REF!,5,FALSE()),LEN(VLOOKUP($A52,#REF!,5,FALSE()))-2),CONCATENATE(LEFT(VLOOKUP($A52,#REF!,5,FALSE()),LEN(VLOOKUP($A52,#REF!,5,FALSE()))-2),"*")),"")</f>
        <v>#VALUE!</v>
      </c>
      <c r="G52" s="90" t="e">
        <f aca="false">IF(LEN(VLOOKUP($A52,#REF!,6,FALSE())),IF(INDEX(#REF!,MATCH($A52,#REF!,0),3),LEFT(VLOOKUP($A52,#REF!,6,FALSE()),LEN(VLOOKUP($A52,#REF!,6,FALSE()))-2),CONCATENATE(LEFT(VLOOKUP($A52,#REF!,6,FALSE()),LEN(VLOOKUP($A52,#REF!,6,FALSE()))-2),"*")),"")</f>
        <v>#VALUE!</v>
      </c>
      <c r="H52" s="91" t="e">
        <f aca="false">IF(LEN(VLOOKUP($A52,#REF!,7,FALSE())),IF(INDEX(#REF!,MATCH($A52,#REF!,0),4),LEFT(VLOOKUP($A52,#REF!,7,FALSE()),LEN(VLOOKUP($A52,#REF!,7,FALSE()))-2),CONCATENATE(LEFT(VLOOKUP($A52,#REF!,7,FALSE()),LEN(VLOOKUP($A52,#REF!,7,FALSE()))-2),"*")),"")</f>
        <v>#VALUE!</v>
      </c>
      <c r="I52" s="92" t="e">
        <f aca="false">IF(LEN(VLOOKUP($A52,#REF!,8,FALSE())),UPPER(RIGHT(VLOOKUP($A52,#REF!,8,FALSE()), 1)),"")</f>
        <v>#VALUE!</v>
      </c>
      <c r="J52" s="90" t="e">
        <f aca="false">IF(LEN(VLOOKUP($A52,#REF!,4,FALSE())),UPPER(RIGHT(VLOOKUP($A52,#REF!,4,FALSE()), 1)),"")</f>
        <v>#VALUE!</v>
      </c>
      <c r="K52" s="90" t="e">
        <f aca="false">IF(LEN(VLOOKUP($A52,#REF!,5,FALSE())),UPPER(RIGHT(VLOOKUP($A52,#REF!,5,FALSE()), 1)),"")</f>
        <v>#VALUE!</v>
      </c>
      <c r="L52" s="90" t="e">
        <f aca="false">IF(LEN(VLOOKUP($A52,#REF!,6,FALSE())),UPPER(RIGHT(VLOOKUP($A52,#REF!,6,FALSE()), 1)),"")</f>
        <v>#VALUE!</v>
      </c>
      <c r="M52" s="91" t="e">
        <f aca="false">IF(LEN(VLOOKUP($A52,#REF!,7,FALSE())),UPPER(RIGHT(VLOOKUP($A52,#REF!,7,FALSE()), 1)),"")</f>
        <v>#VALUE!</v>
      </c>
      <c r="N52" s="93"/>
      <c r="O52" s="93"/>
      <c r="P52" s="93"/>
      <c r="Q52" s="93"/>
      <c r="R52" s="93"/>
      <c r="S52" s="100" t="e">
        <f aca="false">HLOOKUP("Device Tree Pin Name",#REF!,MATCH($A52,#REF!,0),FALSE())</f>
        <v>#VALUE!</v>
      </c>
      <c r="T52" s="95" t="e">
        <f aca="false">HLOOKUP("power rail",#REF!,MATCH($A52,#REF!,0),FALSE())</f>
        <v>#VALUE!</v>
      </c>
      <c r="U52" s="96" t="e">
        <f aca="false">HLOOKUP("Wake Capable",#REF!,MATCH($A52,#REF!,0),FALSE())</f>
        <v>#VALUE!</v>
      </c>
      <c r="V52" s="96" t="e">
        <f aca="false">HLOOKUP("Strap",#REF!,MATCH($A52,#REF!,0),FALSE())</f>
        <v>#VALUE!</v>
      </c>
      <c r="W52" s="96" t="e">
        <f aca="false">HLOOKUP("GTE",#REF!,MATCH($A52,#REF!,0),FALSE())</f>
        <v>#VALUE!</v>
      </c>
      <c r="X52" s="96" t="e">
        <f aca="false">HLOOKUP("DPD_Control",#REF!,MATCH($A52,#REF!,0),FALSE())</f>
        <v>#VALUE!</v>
      </c>
      <c r="Y52" s="96" t="e">
        <f aca="false">HLOOKUP("DPD_Group",#REF!,MATCH($A52,#REF!,0),FALSE())</f>
        <v>#VALUE!</v>
      </c>
      <c r="Z52" s="95" t="e">
        <f aca="false">HLOOKUP("Pad Category",#REF!,MATCH($A52,#REF!,0),FALSE())</f>
        <v>#VALUE!</v>
      </c>
      <c r="AA52" s="95" t="e">
        <f aca="false">HLOOKUP("Pad type",#REF!,MATCH($A52,#REF!,0),FALSE())</f>
        <v>#VALUE!</v>
      </c>
      <c r="AB52" s="95" t="e">
        <f aca="false">HLOOKUP("Pull Strength",#REF!,MATCH($A52,#REF!,0),FALSE())</f>
        <v>#VALUE!</v>
      </c>
      <c r="AC52" s="95" t="e">
        <f aca="false">HLOOKUP("POR Pin State",#REF!,MATCH($A52,#REF!,0),FALSE())</f>
        <v>#VALUE!</v>
      </c>
      <c r="AD52" s="97"/>
      <c r="AE52" s="97"/>
      <c r="AF52" s="98" t="str">
        <f aca="false">IF(AND(OR($AS52="Int PU",$AS52="Int PD"),OR(AND($AZ52&lt;&gt;"",$AZ52&lt;&gt;"0"),AND($BA52&lt;&gt;"",$BA52&lt;&gt;"0"))),"INVALID",IF(OR($AQ52=$C52,$AS52="Int PD"),"PULL_DOWN",IF(OR($AS52="Int PU",AND($AE52="YES",OR($AZ52="",$AZ52="0"),OR($BA52="",$BA52="0"),OR($AR52="Input",$AR52="Bidirectional"))),"PULL_UP","NORMAL")))</f>
        <v>PULL_DOWN</v>
      </c>
      <c r="AG52" s="98" t="str">
        <f aca="false">IF($AR52="Input", "TRISTATE", IF($AS52="Z","TRISTATE",IF($AQ52=$C52,"TRISTATE","NORMAL")))</f>
        <v>TRISTATE</v>
      </c>
      <c r="AH52" s="98" t="str">
        <f aca="false">IF(OR($AQ52=$C52,$AR52="Output"),"DISABLE","ENABLE")</f>
        <v>DISABLE</v>
      </c>
      <c r="AI52" s="97"/>
      <c r="AJ52" s="99" t="b">
        <f aca="false">TRUE()</f>
        <v>1</v>
      </c>
      <c r="AK52" s="99" t="b">
        <f aca="false">TRUE()</f>
        <v>1</v>
      </c>
      <c r="AL52" s="99" t="b">
        <f aca="false">TRUE()</f>
        <v>1</v>
      </c>
      <c r="AM52" s="99" t="b">
        <f aca="false">TRUE()</f>
        <v>1</v>
      </c>
      <c r="AN52" s="99" t="b">
        <f aca="false">TRUE()</f>
        <v>1</v>
      </c>
      <c r="AO52" s="99" t="b">
        <f aca="false">TRUE()</f>
        <v>1</v>
      </c>
      <c r="AP52" s="100" t="str">
        <f aca="false">IF(AND($AJ52:$AO52), "VALID", "INVALID")</f>
        <v>VALID</v>
      </c>
      <c r="AQ52" s="101" t="s">
        <v>192</v>
      </c>
      <c r="AR52" s="102" t="s">
        <v>79</v>
      </c>
      <c r="AS52" s="103"/>
      <c r="AT52" s="104"/>
      <c r="AU52" s="104"/>
      <c r="AV52" s="104"/>
      <c r="AW52" s="104"/>
      <c r="AX52" s="104"/>
      <c r="AY52" s="104"/>
      <c r="AZ52" s="103"/>
      <c r="BA52" s="103"/>
      <c r="BB52" s="105"/>
      <c r="BC52" s="104"/>
      <c r="BD52" s="106"/>
      <c r="BE52" s="111" t="s">
        <v>191</v>
      </c>
      <c r="BF52" s="108" t="e">
        <f aca="false">VLOOKUP($A52,#REF!, 34, FALSE())</f>
        <v>#VALUE!</v>
      </c>
      <c r="BG52" s="418" t="e">
        <f aca="false">VLOOKUP($A52,#REF!, 22, FALSE())</f>
        <v>#VALUE!</v>
      </c>
      <c r="BH52" s="109"/>
    </row>
    <row r="53" customFormat="false" ht="12.75" hidden="false" customHeight="true" outlineLevel="0" collapsed="false">
      <c r="A53" s="95" t="s">
        <v>193</v>
      </c>
      <c r="B53" s="86" t="e">
        <f aca="false">VLOOKUP($A53,#REF!, 34, FALSE())</f>
        <v>#VALUE!</v>
      </c>
      <c r="C53" s="87" t="str">
        <f aca="false">CONCATENATE("unused_",A53)</f>
        <v>unused_JTAG_TRST_</v>
      </c>
      <c r="D53" s="88" t="e">
        <f aca="false">IF(LEN(VLOOKUP($A53,#REF!,8,FALSE())),LEFT(VLOOKUP($A53,#REF!,8,FALSE()),LEN(VLOOKUP($A53,#REF!,8,FALSE()))-2),"")</f>
        <v>#VALUE!</v>
      </c>
      <c r="E53" s="89" t="e">
        <f aca="false">IF(LEN(VLOOKUP($A53,#REF!,4,FALSE())),IF(INDEX(#REF!,MATCH($A53,#REF!,0),1),LEFT(VLOOKUP($A53,#REF!,4,FALSE()),LEN(VLOOKUP($A53,#REF!,4,FALSE()))-2),CONCATENATE(LEFT(VLOOKUP($A53,#REF!,4,FALSE()),LEN(VLOOKUP($A53,#REF!,4,FALSE()))-2),"*")),"")</f>
        <v>#VALUE!</v>
      </c>
      <c r="F53" s="90" t="e">
        <f aca="false">IF(LEN(VLOOKUP($A53,#REF!,5,FALSE())),IF(INDEX(#REF!,MATCH($A53,#REF!,0),2),LEFT(VLOOKUP($A53,#REF!,5,FALSE()),LEN(VLOOKUP($A53,#REF!,5,FALSE()))-2),CONCATENATE(LEFT(VLOOKUP($A53,#REF!,5,FALSE()),LEN(VLOOKUP($A53,#REF!,5,FALSE()))-2),"*")),"")</f>
        <v>#VALUE!</v>
      </c>
      <c r="G53" s="90" t="e">
        <f aca="false">IF(LEN(VLOOKUP($A53,#REF!,6,FALSE())),IF(INDEX(#REF!,MATCH($A53,#REF!,0),3),LEFT(VLOOKUP($A53,#REF!,6,FALSE()),LEN(VLOOKUP($A53,#REF!,6,FALSE()))-2),CONCATENATE(LEFT(VLOOKUP($A53,#REF!,6,FALSE()),LEN(VLOOKUP($A53,#REF!,6,FALSE()))-2),"*")),"")</f>
        <v>#VALUE!</v>
      </c>
      <c r="H53" s="91" t="e">
        <f aca="false">IF(LEN(VLOOKUP($A53,#REF!,7,FALSE())),IF(INDEX(#REF!,MATCH($A53,#REF!,0),4),LEFT(VLOOKUP($A53,#REF!,7,FALSE()),LEN(VLOOKUP($A53,#REF!,7,FALSE()))-2),CONCATENATE(LEFT(VLOOKUP($A53,#REF!,7,FALSE()),LEN(VLOOKUP($A53,#REF!,7,FALSE()))-2),"*")),"")</f>
        <v>#VALUE!</v>
      </c>
      <c r="I53" s="92" t="e">
        <f aca="false">IF(LEN(VLOOKUP($A53,#REF!,8,FALSE())),UPPER(RIGHT(VLOOKUP($A53,#REF!,8,FALSE()), 1)),"")</f>
        <v>#VALUE!</v>
      </c>
      <c r="J53" s="90" t="e">
        <f aca="false">IF(LEN(VLOOKUP($A53,#REF!,4,FALSE())),UPPER(RIGHT(VLOOKUP($A53,#REF!,4,FALSE()), 1)),"")</f>
        <v>#VALUE!</v>
      </c>
      <c r="K53" s="90" t="e">
        <f aca="false">IF(LEN(VLOOKUP($A53,#REF!,5,FALSE())),UPPER(RIGHT(VLOOKUP($A53,#REF!,5,FALSE()), 1)),"")</f>
        <v>#VALUE!</v>
      </c>
      <c r="L53" s="90" t="e">
        <f aca="false">IF(LEN(VLOOKUP($A53,#REF!,6,FALSE())),UPPER(RIGHT(VLOOKUP($A53,#REF!,6,FALSE()), 1)),"")</f>
        <v>#VALUE!</v>
      </c>
      <c r="M53" s="91" t="e">
        <f aca="false">IF(LEN(VLOOKUP($A53,#REF!,7,FALSE())),UPPER(RIGHT(VLOOKUP($A53,#REF!,7,FALSE()), 1)),"")</f>
        <v>#VALUE!</v>
      </c>
      <c r="N53" s="93"/>
      <c r="O53" s="93"/>
      <c r="P53" s="93"/>
      <c r="Q53" s="93"/>
      <c r="R53" s="93"/>
      <c r="S53" s="100" t="e">
        <f aca="false">HLOOKUP("Device Tree Pin Name",#REF!,MATCH($A53,#REF!,0),FALSE())</f>
        <v>#VALUE!</v>
      </c>
      <c r="T53" s="95" t="e">
        <f aca="false">HLOOKUP("power rail",#REF!,MATCH($A53,#REF!,0),FALSE())</f>
        <v>#VALUE!</v>
      </c>
      <c r="U53" s="96" t="e">
        <f aca="false">HLOOKUP("Wake Capable",#REF!,MATCH($A53,#REF!,0),FALSE())</f>
        <v>#VALUE!</v>
      </c>
      <c r="V53" s="96" t="e">
        <f aca="false">HLOOKUP("Strap",#REF!,MATCH($A53,#REF!,0),FALSE())</f>
        <v>#VALUE!</v>
      </c>
      <c r="W53" s="96" t="e">
        <f aca="false">HLOOKUP("GTE",#REF!,MATCH($A53,#REF!,0),FALSE())</f>
        <v>#VALUE!</v>
      </c>
      <c r="X53" s="96" t="e">
        <f aca="false">HLOOKUP("DPD_Control",#REF!,MATCH($A53,#REF!,0),FALSE())</f>
        <v>#VALUE!</v>
      </c>
      <c r="Y53" s="96" t="e">
        <f aca="false">HLOOKUP("DPD_Group",#REF!,MATCH($A53,#REF!,0),FALSE())</f>
        <v>#VALUE!</v>
      </c>
      <c r="Z53" s="95" t="e">
        <f aca="false">HLOOKUP("Pad Category",#REF!,MATCH($A53,#REF!,0),FALSE())</f>
        <v>#VALUE!</v>
      </c>
      <c r="AA53" s="95" t="e">
        <f aca="false">HLOOKUP("Pad type",#REF!,MATCH($A53,#REF!,0),FALSE())</f>
        <v>#VALUE!</v>
      </c>
      <c r="AB53" s="95" t="e">
        <f aca="false">HLOOKUP("Pull Strength",#REF!,MATCH($A53,#REF!,0),FALSE())</f>
        <v>#VALUE!</v>
      </c>
      <c r="AC53" s="95" t="e">
        <f aca="false">HLOOKUP("POR Pin State",#REF!,MATCH($A53,#REF!,0),FALSE())</f>
        <v>#VALUE!</v>
      </c>
      <c r="AD53" s="97"/>
      <c r="AE53" s="97"/>
      <c r="AF53" s="98" t="str">
        <f aca="false">IF(AND(OR($AS53="Int PU",$AS53="Int PD"),OR(AND($AZ53&lt;&gt;"",$AZ53&lt;&gt;"0"),AND($BA53&lt;&gt;"",$BA53&lt;&gt;"0"))),"INVALID",IF(OR($AQ53=$C53,$AS53="Int PD"),"PULL_DOWN",IF(OR($AS53="Int PU",AND($AE53="YES",OR($AZ53="",$AZ53="0"),OR($BA53="",$BA53="0"),OR($AR53="Input",$AR53="Bidirectional"))),"PULL_UP","NORMAL")))</f>
        <v>PULL_DOWN</v>
      </c>
      <c r="AG53" s="98" t="str">
        <f aca="false">IF($AR53="Input", "TRISTATE", IF($AS53="Z","TRISTATE",IF($AQ53=$C53,"TRISTATE","NORMAL")))</f>
        <v>TRISTATE</v>
      </c>
      <c r="AH53" s="98" t="str">
        <f aca="false">IF(OR($AQ53=$C53,$AR53="Output"),"DISABLE","ENABLE")</f>
        <v>DISABLE</v>
      </c>
      <c r="AI53" s="97"/>
      <c r="AJ53" s="99" t="b">
        <f aca="false">TRUE()</f>
        <v>1</v>
      </c>
      <c r="AK53" s="99" t="b">
        <f aca="false">TRUE()</f>
        <v>1</v>
      </c>
      <c r="AL53" s="99" t="b">
        <f aca="false">TRUE()</f>
        <v>1</v>
      </c>
      <c r="AM53" s="99" t="b">
        <f aca="false">TRUE()</f>
        <v>1</v>
      </c>
      <c r="AN53" s="99" t="b">
        <f aca="false">TRUE()</f>
        <v>1</v>
      </c>
      <c r="AO53" s="99" t="b">
        <f aca="false">TRUE()</f>
        <v>1</v>
      </c>
      <c r="AP53" s="100" t="str">
        <f aca="false">IF(AND($AJ53:$AO53), "VALID", "INVALID")</f>
        <v>VALID</v>
      </c>
      <c r="AQ53" s="101" t="s">
        <v>194</v>
      </c>
      <c r="AR53" s="102" t="s">
        <v>79</v>
      </c>
      <c r="AS53" s="103"/>
      <c r="AT53" s="104"/>
      <c r="AU53" s="130"/>
      <c r="AV53" s="130"/>
      <c r="AW53" s="104"/>
      <c r="AX53" s="104"/>
      <c r="AY53" s="104"/>
      <c r="AZ53" s="103"/>
      <c r="BA53" s="103"/>
      <c r="BB53" s="105"/>
      <c r="BC53" s="104"/>
      <c r="BD53" s="106"/>
      <c r="BE53" s="111" t="s">
        <v>193</v>
      </c>
      <c r="BF53" s="108" t="e">
        <f aca="false">VLOOKUP($A53,#REF!, 34, FALSE())</f>
        <v>#VALUE!</v>
      </c>
      <c r="BG53" s="418" t="e">
        <f aca="false">VLOOKUP($A53,#REF!, 22, FALSE())</f>
        <v>#VALUE!</v>
      </c>
      <c r="BH53" s="109"/>
    </row>
    <row r="54" customFormat="false" ht="12.75" hidden="false" customHeight="true" outlineLevel="0" collapsed="false">
      <c r="A54" s="95" t="s">
        <v>195</v>
      </c>
      <c r="B54" s="86" t="e">
        <f aca="false">VLOOKUP($A54,#REF!, 34, FALSE())</f>
        <v>#VALUE!</v>
      </c>
      <c r="C54" s="87" t="str">
        <f aca="false">CONCATENATE("unused_",A54)</f>
        <v>unused_JTAG_TDO</v>
      </c>
      <c r="D54" s="88" t="e">
        <f aca="false">IF(LEN(VLOOKUP($A54,#REF!,8,FALSE())),LEFT(VLOOKUP($A54,#REF!,8,FALSE()),LEN(VLOOKUP($A54,#REF!,8,FALSE()))-2),"")</f>
        <v>#VALUE!</v>
      </c>
      <c r="E54" s="89" t="e">
        <f aca="false">IF(LEN(VLOOKUP($A54,#REF!,4,FALSE())),IF(INDEX(#REF!,MATCH($A54,#REF!,0),1),LEFT(VLOOKUP($A54,#REF!,4,FALSE()),LEN(VLOOKUP($A54,#REF!,4,FALSE()))-2),CONCATENATE(LEFT(VLOOKUP($A54,#REF!,4,FALSE()),LEN(VLOOKUP($A54,#REF!,4,FALSE()))-2),"*")),"")</f>
        <v>#VALUE!</v>
      </c>
      <c r="F54" s="90" t="e">
        <f aca="false">IF(LEN(VLOOKUP($A54,#REF!,5,FALSE())),IF(INDEX(#REF!,MATCH($A54,#REF!,0),2),LEFT(VLOOKUP($A54,#REF!,5,FALSE()),LEN(VLOOKUP($A54,#REF!,5,FALSE()))-2),CONCATENATE(LEFT(VLOOKUP($A54,#REF!,5,FALSE()),LEN(VLOOKUP($A54,#REF!,5,FALSE()))-2),"*")),"")</f>
        <v>#VALUE!</v>
      </c>
      <c r="G54" s="90" t="e">
        <f aca="false">IF(LEN(VLOOKUP($A54,#REF!,6,FALSE())),IF(INDEX(#REF!,MATCH($A54,#REF!,0),3),LEFT(VLOOKUP($A54,#REF!,6,FALSE()),LEN(VLOOKUP($A54,#REF!,6,FALSE()))-2),CONCATENATE(LEFT(VLOOKUP($A54,#REF!,6,FALSE()),LEN(VLOOKUP($A54,#REF!,6,FALSE()))-2),"*")),"")</f>
        <v>#VALUE!</v>
      </c>
      <c r="H54" s="91" t="e">
        <f aca="false">IF(LEN(VLOOKUP($A54,#REF!,7,FALSE())),IF(INDEX(#REF!,MATCH($A54,#REF!,0),4),LEFT(VLOOKUP($A54,#REF!,7,FALSE()),LEN(VLOOKUP($A54,#REF!,7,FALSE()))-2),CONCATENATE(LEFT(VLOOKUP($A54,#REF!,7,FALSE()),LEN(VLOOKUP($A54,#REF!,7,FALSE()))-2),"*")),"")</f>
        <v>#VALUE!</v>
      </c>
      <c r="I54" s="92" t="e">
        <f aca="false">IF(LEN(VLOOKUP($A54,#REF!,8,FALSE())),UPPER(RIGHT(VLOOKUP($A54,#REF!,8,FALSE()), 1)),"")</f>
        <v>#VALUE!</v>
      </c>
      <c r="J54" s="90" t="e">
        <f aca="false">IF(LEN(VLOOKUP($A54,#REF!,4,FALSE())),UPPER(RIGHT(VLOOKUP($A54,#REF!,4,FALSE()), 1)),"")</f>
        <v>#VALUE!</v>
      </c>
      <c r="K54" s="90" t="e">
        <f aca="false">IF(LEN(VLOOKUP($A54,#REF!,5,FALSE())),UPPER(RIGHT(VLOOKUP($A54,#REF!,5,FALSE()), 1)),"")</f>
        <v>#VALUE!</v>
      </c>
      <c r="L54" s="90" t="e">
        <f aca="false">IF(LEN(VLOOKUP($A54,#REF!,6,FALSE())),UPPER(RIGHT(VLOOKUP($A54,#REF!,6,FALSE()), 1)),"")</f>
        <v>#VALUE!</v>
      </c>
      <c r="M54" s="91" t="e">
        <f aca="false">IF(LEN(VLOOKUP($A54,#REF!,7,FALSE())),UPPER(RIGHT(VLOOKUP($A54,#REF!,7,FALSE()), 1)),"")</f>
        <v>#VALUE!</v>
      </c>
      <c r="N54" s="93"/>
      <c r="O54" s="93"/>
      <c r="P54" s="93"/>
      <c r="Q54" s="93"/>
      <c r="R54" s="93"/>
      <c r="S54" s="100" t="e">
        <f aca="false">HLOOKUP("Device Tree Pin Name",#REF!,MATCH($A54,#REF!,0),FALSE())</f>
        <v>#VALUE!</v>
      </c>
      <c r="T54" s="95" t="e">
        <f aca="false">HLOOKUP("power rail",#REF!,MATCH($A54,#REF!,0),FALSE())</f>
        <v>#VALUE!</v>
      </c>
      <c r="U54" s="96" t="e">
        <f aca="false">HLOOKUP("Wake Capable",#REF!,MATCH($A54,#REF!,0),FALSE())</f>
        <v>#VALUE!</v>
      </c>
      <c r="V54" s="96" t="e">
        <f aca="false">HLOOKUP("Strap",#REF!,MATCH($A54,#REF!,0),FALSE())</f>
        <v>#VALUE!</v>
      </c>
      <c r="W54" s="96" t="e">
        <f aca="false">HLOOKUP("GTE",#REF!,MATCH($A54,#REF!,0),FALSE())</f>
        <v>#VALUE!</v>
      </c>
      <c r="X54" s="96" t="e">
        <f aca="false">HLOOKUP("DPD_Control",#REF!,MATCH($A54,#REF!,0),FALSE())</f>
        <v>#VALUE!</v>
      </c>
      <c r="Y54" s="96" t="e">
        <f aca="false">HLOOKUP("DPD_Group",#REF!,MATCH($A54,#REF!,0),FALSE())</f>
        <v>#VALUE!</v>
      </c>
      <c r="Z54" s="95" t="e">
        <f aca="false">HLOOKUP("Pad Category",#REF!,MATCH($A54,#REF!,0),FALSE())</f>
        <v>#VALUE!</v>
      </c>
      <c r="AA54" s="95" t="e">
        <f aca="false">HLOOKUP("Pad type",#REF!,MATCH($A54,#REF!,0),FALSE())</f>
        <v>#VALUE!</v>
      </c>
      <c r="AB54" s="95" t="e">
        <f aca="false">HLOOKUP("Pull Strength",#REF!,MATCH($A54,#REF!,0),FALSE())</f>
        <v>#VALUE!</v>
      </c>
      <c r="AC54" s="95" t="e">
        <f aca="false">HLOOKUP("POR Pin State",#REF!,MATCH($A54,#REF!,0),FALSE())</f>
        <v>#VALUE!</v>
      </c>
      <c r="AD54" s="97"/>
      <c r="AE54" s="97"/>
      <c r="AF54" s="98" t="str">
        <f aca="false">IF(AND(OR($AS54="Int PU",$AS54="Int PD"),OR(AND($AZ54&lt;&gt;"",$AZ54&lt;&gt;"0"),AND($BA54&lt;&gt;"",$BA54&lt;&gt;"0"))),"INVALID",IF(OR($AQ54=$C54,$AS54="Int PD"),"PULL_DOWN",IF(OR($AS54="Int PU",AND($AE54="YES",OR($AZ54="",$AZ54="0"),OR($BA54="",$BA54="0"),OR($AR54="Input",$AR54="Bidirectional"))),"PULL_UP","NORMAL")))</f>
        <v>PULL_DOWN</v>
      </c>
      <c r="AG54" s="98" t="str">
        <f aca="false">IF($AR54="Input", "TRISTATE", IF($AS54="Z","TRISTATE",IF($AQ54=$C54,"TRISTATE","NORMAL")))</f>
        <v>TRISTATE</v>
      </c>
      <c r="AH54" s="98" t="str">
        <f aca="false">IF(OR($AQ54=$C54,$AR54="Output"),"DISABLE","ENABLE")</f>
        <v>DISABLE</v>
      </c>
      <c r="AI54" s="97"/>
      <c r="AJ54" s="99" t="b">
        <f aca="false">TRUE()</f>
        <v>1</v>
      </c>
      <c r="AK54" s="99" t="b">
        <f aca="false">TRUE()</f>
        <v>1</v>
      </c>
      <c r="AL54" s="99" t="b">
        <f aca="false">TRUE()</f>
        <v>1</v>
      </c>
      <c r="AM54" s="99" t="b">
        <f aca="false">TRUE()</f>
        <v>1</v>
      </c>
      <c r="AN54" s="99" t="b">
        <f aca="false">TRUE()</f>
        <v>1</v>
      </c>
      <c r="AO54" s="99" t="b">
        <f aca="false">TRUE()</f>
        <v>1</v>
      </c>
      <c r="AP54" s="100" t="str">
        <f aca="false">IF(AND($AJ54:$AO54), "VALID", "INVALID")</f>
        <v>VALID</v>
      </c>
      <c r="AQ54" s="101" t="s">
        <v>196</v>
      </c>
      <c r="AR54" s="102" t="s">
        <v>79</v>
      </c>
      <c r="AS54" s="103"/>
      <c r="AT54" s="104"/>
      <c r="AU54" s="104"/>
      <c r="AV54" s="104"/>
      <c r="AW54" s="104"/>
      <c r="AX54" s="104"/>
      <c r="AY54" s="104"/>
      <c r="AZ54" s="103"/>
      <c r="BA54" s="103"/>
      <c r="BB54" s="105"/>
      <c r="BC54" s="104"/>
      <c r="BD54" s="106"/>
      <c r="BE54" s="111" t="s">
        <v>195</v>
      </c>
      <c r="BF54" s="108" t="e">
        <f aca="false">VLOOKUP($A54,#REF!, 34, FALSE())</f>
        <v>#VALUE!</v>
      </c>
      <c r="BG54" s="418" t="e">
        <f aca="false">VLOOKUP($A54,#REF!, 22, FALSE())</f>
        <v>#VALUE!</v>
      </c>
      <c r="BH54" s="109"/>
    </row>
    <row r="55" customFormat="false" ht="12.75" hidden="false" customHeight="true" outlineLevel="0" collapsed="false">
      <c r="A55" s="95" t="s">
        <v>197</v>
      </c>
      <c r="B55" s="86" t="e">
        <f aca="false">VLOOKUP($A55,#REF!, 34, FALSE())</f>
        <v>#VALUE!</v>
      </c>
      <c r="C55" s="87" t="str">
        <f aca="false">CONCATENATE("unused_",A55)</f>
        <v>unused_JTAG_TMS</v>
      </c>
      <c r="D55" s="88" t="e">
        <f aca="false">IF(LEN(VLOOKUP($A55,#REF!,8,FALSE())),LEFT(VLOOKUP($A55,#REF!,8,FALSE()),LEN(VLOOKUP($A55,#REF!,8,FALSE()))-2),"")</f>
        <v>#VALUE!</v>
      </c>
      <c r="E55" s="89" t="e">
        <f aca="false">IF(LEN(VLOOKUP($A55,#REF!,4,FALSE())),IF(INDEX(#REF!,MATCH($A55,#REF!,0),1),LEFT(VLOOKUP($A55,#REF!,4,FALSE()),LEN(VLOOKUP($A55,#REF!,4,FALSE()))-2),CONCATENATE(LEFT(VLOOKUP($A55,#REF!,4,FALSE()),LEN(VLOOKUP($A55,#REF!,4,FALSE()))-2),"*")),"")</f>
        <v>#VALUE!</v>
      </c>
      <c r="F55" s="90" t="e">
        <f aca="false">IF(LEN(VLOOKUP($A55,#REF!,5,FALSE())),IF(INDEX(#REF!,MATCH($A55,#REF!,0),2),LEFT(VLOOKUP($A55,#REF!,5,FALSE()),LEN(VLOOKUP($A55,#REF!,5,FALSE()))-2),CONCATENATE(LEFT(VLOOKUP($A55,#REF!,5,FALSE()),LEN(VLOOKUP($A55,#REF!,5,FALSE()))-2),"*")),"")</f>
        <v>#VALUE!</v>
      </c>
      <c r="G55" s="90" t="e">
        <f aca="false">IF(LEN(VLOOKUP($A55,#REF!,6,FALSE())),IF(INDEX(#REF!,MATCH($A55,#REF!,0),3),LEFT(VLOOKUP($A55,#REF!,6,FALSE()),LEN(VLOOKUP($A55,#REF!,6,FALSE()))-2),CONCATENATE(LEFT(VLOOKUP($A55,#REF!,6,FALSE()),LEN(VLOOKUP($A55,#REF!,6,FALSE()))-2),"*")),"")</f>
        <v>#VALUE!</v>
      </c>
      <c r="H55" s="91" t="e">
        <f aca="false">IF(LEN(VLOOKUP($A55,#REF!,7,FALSE())),IF(INDEX(#REF!,MATCH($A55,#REF!,0),4),LEFT(VLOOKUP($A55,#REF!,7,FALSE()),LEN(VLOOKUP($A55,#REF!,7,FALSE()))-2),CONCATENATE(LEFT(VLOOKUP($A55,#REF!,7,FALSE()),LEN(VLOOKUP($A55,#REF!,7,FALSE()))-2),"*")),"")</f>
        <v>#VALUE!</v>
      </c>
      <c r="I55" s="92" t="e">
        <f aca="false">IF(LEN(VLOOKUP($A55,#REF!,8,FALSE())),UPPER(RIGHT(VLOOKUP($A55,#REF!,8,FALSE()), 1)),"")</f>
        <v>#VALUE!</v>
      </c>
      <c r="J55" s="90" t="e">
        <f aca="false">IF(LEN(VLOOKUP($A55,#REF!,4,FALSE())),UPPER(RIGHT(VLOOKUP($A55,#REF!,4,FALSE()), 1)),"")</f>
        <v>#VALUE!</v>
      </c>
      <c r="K55" s="90" t="e">
        <f aca="false">IF(LEN(VLOOKUP($A55,#REF!,5,FALSE())),UPPER(RIGHT(VLOOKUP($A55,#REF!,5,FALSE()), 1)),"")</f>
        <v>#VALUE!</v>
      </c>
      <c r="L55" s="90" t="e">
        <f aca="false">IF(LEN(VLOOKUP($A55,#REF!,6,FALSE())),UPPER(RIGHT(VLOOKUP($A55,#REF!,6,FALSE()), 1)),"")</f>
        <v>#VALUE!</v>
      </c>
      <c r="M55" s="91" t="e">
        <f aca="false">IF(LEN(VLOOKUP($A55,#REF!,7,FALSE())),UPPER(RIGHT(VLOOKUP($A55,#REF!,7,FALSE()), 1)),"")</f>
        <v>#VALUE!</v>
      </c>
      <c r="N55" s="93"/>
      <c r="O55" s="93"/>
      <c r="P55" s="93"/>
      <c r="Q55" s="93"/>
      <c r="R55" s="93"/>
      <c r="S55" s="131" t="e">
        <f aca="false">HLOOKUP("Device Tree Pin Name",#REF!,MATCH($A55,#REF!,0),FALSE())</f>
        <v>#VALUE!</v>
      </c>
      <c r="T55" s="132" t="e">
        <f aca="false">HLOOKUP("power rail",#REF!,MATCH($A55,#REF!,0),FALSE())</f>
        <v>#VALUE!</v>
      </c>
      <c r="U55" s="96" t="e">
        <f aca="false">HLOOKUP("Wake Capable",#REF!,MATCH($A55,#REF!,0),FALSE())</f>
        <v>#VALUE!</v>
      </c>
      <c r="V55" s="96" t="e">
        <f aca="false">HLOOKUP("Strap",#REF!,MATCH($A55,#REF!,0),FALSE())</f>
        <v>#VALUE!</v>
      </c>
      <c r="W55" s="96" t="e">
        <f aca="false">HLOOKUP("GTE",#REF!,MATCH($A55,#REF!,0),FALSE())</f>
        <v>#VALUE!</v>
      </c>
      <c r="X55" s="96" t="e">
        <f aca="false">HLOOKUP("DPD_Control",#REF!,MATCH($A55,#REF!,0),FALSE())</f>
        <v>#VALUE!</v>
      </c>
      <c r="Y55" s="96" t="e">
        <f aca="false">HLOOKUP("DPD_Group",#REF!,MATCH($A55,#REF!,0),FALSE())</f>
        <v>#VALUE!</v>
      </c>
      <c r="Z55" s="95" t="e">
        <f aca="false">HLOOKUP("Pad Category",#REF!,MATCH($A55,#REF!,0),FALSE())</f>
        <v>#VALUE!</v>
      </c>
      <c r="AA55" s="95" t="e">
        <f aca="false">HLOOKUP("Pad type",#REF!,MATCH($A55,#REF!,0),FALSE())</f>
        <v>#VALUE!</v>
      </c>
      <c r="AB55" s="95" t="e">
        <f aca="false">HLOOKUP("Pull Strength",#REF!,MATCH($A55,#REF!,0),FALSE())</f>
        <v>#VALUE!</v>
      </c>
      <c r="AC55" s="95" t="e">
        <f aca="false">HLOOKUP("POR Pin State",#REF!,MATCH($A55,#REF!,0),FALSE())</f>
        <v>#VALUE!</v>
      </c>
      <c r="AD55" s="97"/>
      <c r="AE55" s="97"/>
      <c r="AF55" s="98" t="str">
        <f aca="false">IF(AND(OR($AS55="Int PU",$AS55="Int PD"),OR(AND($AZ55&lt;&gt;"",$AZ55&lt;&gt;"0"),AND($BA55&lt;&gt;"",$BA55&lt;&gt;"0"))),"INVALID",IF(OR($AQ55=$C55,$AS55="Int PD"),"PULL_DOWN",IF(OR($AS55="Int PU",AND($AE55="YES",OR($AZ55="",$AZ55="0"),OR($BA55="",$BA55="0"),OR($AR55="Input",$AR55="Bidirectional"))),"PULL_UP","NORMAL")))</f>
        <v>PULL_DOWN</v>
      </c>
      <c r="AG55" s="98" t="str">
        <f aca="false">IF($AR55="Input", "TRISTATE", IF($AS55="Z","TRISTATE",IF($AQ55=$C55,"TRISTATE","NORMAL")))</f>
        <v>TRISTATE</v>
      </c>
      <c r="AH55" s="98" t="str">
        <f aca="false">IF(OR($AQ55=$C55,$AR55="Output"),"DISABLE","ENABLE")</f>
        <v>DISABLE</v>
      </c>
      <c r="AI55" s="97"/>
      <c r="AJ55" s="99" t="b">
        <f aca="false">TRUE()</f>
        <v>1</v>
      </c>
      <c r="AK55" s="99" t="b">
        <f aca="false">TRUE()</f>
        <v>1</v>
      </c>
      <c r="AL55" s="99" t="b">
        <f aca="false">TRUE()</f>
        <v>1</v>
      </c>
      <c r="AM55" s="99" t="b">
        <f aca="false">TRUE()</f>
        <v>1</v>
      </c>
      <c r="AN55" s="99" t="b">
        <f aca="false">TRUE()</f>
        <v>1</v>
      </c>
      <c r="AO55" s="99" t="b">
        <f aca="false">TRUE()</f>
        <v>1</v>
      </c>
      <c r="AP55" s="100" t="str">
        <f aca="false">IF(AND($AJ55:$AO55), "VALID", "INVALID")</f>
        <v>VALID</v>
      </c>
      <c r="AQ55" s="101" t="s">
        <v>198</v>
      </c>
      <c r="AR55" s="102" t="s">
        <v>79</v>
      </c>
      <c r="AS55" s="103"/>
      <c r="AT55" s="104"/>
      <c r="AU55" s="104"/>
      <c r="AV55" s="104"/>
      <c r="AW55" s="104"/>
      <c r="AX55" s="104"/>
      <c r="AY55" s="104"/>
      <c r="AZ55" s="103"/>
      <c r="BA55" s="103"/>
      <c r="BB55" s="105"/>
      <c r="BC55" s="104"/>
      <c r="BD55" s="106"/>
      <c r="BE55" s="111" t="s">
        <v>197</v>
      </c>
      <c r="BF55" s="108" t="e">
        <f aca="false">VLOOKUP($A55,#REF!, 34, FALSE())</f>
        <v>#VALUE!</v>
      </c>
      <c r="BG55" s="418" t="e">
        <f aca="false">VLOOKUP($A55,#REF!, 22, FALSE())</f>
        <v>#VALUE!</v>
      </c>
      <c r="BH55" s="109"/>
    </row>
    <row r="56" customFormat="false" ht="12.75" hidden="false" customHeight="true" outlineLevel="0" collapsed="false">
      <c r="A56" s="133" t="s">
        <v>199</v>
      </c>
      <c r="B56" s="86" t="e">
        <f aca="false">VLOOKUP($A56,#REF!, 34, FALSE())</f>
        <v>#VALUE!</v>
      </c>
      <c r="C56" s="87" t="str">
        <f aca="false">CONCATENATE("unused_",A56)</f>
        <v>unused_JTAG_TCK</v>
      </c>
      <c r="D56" s="88" t="e">
        <f aca="false">IF(LEN(VLOOKUP($A56,#REF!,8,FALSE())),LEFT(VLOOKUP($A56,#REF!,8,FALSE()),LEN(VLOOKUP($A56,#REF!,8,FALSE()))-2),"")</f>
        <v>#VALUE!</v>
      </c>
      <c r="E56" s="89" t="e">
        <f aca="false">IF(LEN(VLOOKUP($A56,#REF!,4,FALSE())),IF(INDEX(#REF!,MATCH($A56,#REF!,0),1),LEFT(VLOOKUP($A56,#REF!,4,FALSE()),LEN(VLOOKUP($A56,#REF!,4,FALSE()))-2),CONCATENATE(LEFT(VLOOKUP($A56,#REF!,4,FALSE()),LEN(VLOOKUP($A56,#REF!,4,FALSE()))-2),"*")),"")</f>
        <v>#VALUE!</v>
      </c>
      <c r="F56" s="90" t="e">
        <f aca="false">IF(LEN(VLOOKUP($A56,#REF!,5,FALSE())),IF(INDEX(#REF!,MATCH($A56,#REF!,0),2),LEFT(VLOOKUP($A56,#REF!,5,FALSE()),LEN(VLOOKUP($A56,#REF!,5,FALSE()))-2),CONCATENATE(LEFT(VLOOKUP($A56,#REF!,5,FALSE()),LEN(VLOOKUP($A56,#REF!,5,FALSE()))-2),"*")),"")</f>
        <v>#VALUE!</v>
      </c>
      <c r="G56" s="90" t="e">
        <f aca="false">IF(LEN(VLOOKUP($A56,#REF!,6,FALSE())),IF(INDEX(#REF!,MATCH($A56,#REF!,0),3),LEFT(VLOOKUP($A56,#REF!,6,FALSE()),LEN(VLOOKUP($A56,#REF!,6,FALSE()))-2),CONCATENATE(LEFT(VLOOKUP($A56,#REF!,6,FALSE()),LEN(VLOOKUP($A56,#REF!,6,FALSE()))-2),"*")),"")</f>
        <v>#VALUE!</v>
      </c>
      <c r="H56" s="91" t="e">
        <f aca="false">IF(LEN(VLOOKUP($A56,#REF!,7,FALSE())),IF(INDEX(#REF!,MATCH($A56,#REF!,0),4),LEFT(VLOOKUP($A56,#REF!,7,FALSE()),LEN(VLOOKUP($A56,#REF!,7,FALSE()))-2),CONCATENATE(LEFT(VLOOKUP($A56,#REF!,7,FALSE()),LEN(VLOOKUP($A56,#REF!,7,FALSE()))-2),"*")),"")</f>
        <v>#VALUE!</v>
      </c>
      <c r="I56" s="92" t="e">
        <f aca="false">IF(LEN(VLOOKUP($A56,#REF!,8,FALSE())),UPPER(RIGHT(VLOOKUP($A56,#REF!,8,FALSE()), 1)),"")</f>
        <v>#VALUE!</v>
      </c>
      <c r="J56" s="90" t="e">
        <f aca="false">IF(LEN(VLOOKUP($A56,#REF!,4,FALSE())),UPPER(RIGHT(VLOOKUP($A56,#REF!,4,FALSE()), 1)),"")</f>
        <v>#VALUE!</v>
      </c>
      <c r="K56" s="90" t="e">
        <f aca="false">IF(LEN(VLOOKUP($A56,#REF!,5,FALSE())),UPPER(RIGHT(VLOOKUP($A56,#REF!,5,FALSE()), 1)),"")</f>
        <v>#VALUE!</v>
      </c>
      <c r="L56" s="90" t="e">
        <f aca="false">IF(LEN(VLOOKUP($A56,#REF!,6,FALSE())),UPPER(RIGHT(VLOOKUP($A56,#REF!,6,FALSE()), 1)),"")</f>
        <v>#VALUE!</v>
      </c>
      <c r="M56" s="91" t="e">
        <f aca="false">IF(LEN(VLOOKUP($A56,#REF!,7,FALSE())),UPPER(RIGHT(VLOOKUP($A56,#REF!,7,FALSE()), 1)),"")</f>
        <v>#VALUE!</v>
      </c>
      <c r="N56" s="93"/>
      <c r="O56" s="93"/>
      <c r="P56" s="93"/>
      <c r="Q56" s="93"/>
      <c r="R56" s="93"/>
      <c r="S56" s="100" t="e">
        <f aca="false">HLOOKUP("Device Tree Pin Name",#REF!,MATCH($A56,#REF!,0),FALSE())</f>
        <v>#VALUE!</v>
      </c>
      <c r="T56" s="95" t="e">
        <f aca="false">HLOOKUP("power rail",#REF!,MATCH($A56,#REF!,0),FALSE())</f>
        <v>#VALUE!</v>
      </c>
      <c r="U56" s="96" t="e">
        <f aca="false">HLOOKUP("Wake Capable",#REF!,MATCH($A56,#REF!,0),FALSE())</f>
        <v>#VALUE!</v>
      </c>
      <c r="V56" s="96" t="e">
        <f aca="false">HLOOKUP("Strap",#REF!,MATCH($A56,#REF!,0),FALSE())</f>
        <v>#VALUE!</v>
      </c>
      <c r="W56" s="96" t="e">
        <f aca="false">HLOOKUP("GTE",#REF!,MATCH($A56,#REF!,0),FALSE())</f>
        <v>#VALUE!</v>
      </c>
      <c r="X56" s="96" t="e">
        <f aca="false">HLOOKUP("DPD_Control",#REF!,MATCH($A56,#REF!,0),FALSE())</f>
        <v>#VALUE!</v>
      </c>
      <c r="Y56" s="96" t="e">
        <f aca="false">HLOOKUP("DPD_Group",#REF!,MATCH($A56,#REF!,0),FALSE())</f>
        <v>#VALUE!</v>
      </c>
      <c r="Z56" s="95" t="e">
        <f aca="false">HLOOKUP("Pad Category",#REF!,MATCH($A56,#REF!,0),FALSE())</f>
        <v>#VALUE!</v>
      </c>
      <c r="AA56" s="95" t="e">
        <f aca="false">HLOOKUP("Pad type",#REF!,MATCH($A56,#REF!,0),FALSE())</f>
        <v>#VALUE!</v>
      </c>
      <c r="AB56" s="95" t="e">
        <f aca="false">HLOOKUP("Pull Strength",#REF!,MATCH($A56,#REF!,0),FALSE())</f>
        <v>#VALUE!</v>
      </c>
      <c r="AC56" s="95" t="e">
        <f aca="false">HLOOKUP("POR Pin State",#REF!,MATCH($A56,#REF!,0),FALSE())</f>
        <v>#VALUE!</v>
      </c>
      <c r="AD56" s="97"/>
      <c r="AE56" s="97"/>
      <c r="AF56" s="98" t="str">
        <f aca="false">IF(AND(OR($AS56="Int PU",$AS56="Int PD"),OR(AND($AZ56&lt;&gt;"",$AZ56&lt;&gt;"0"),AND($BA56&lt;&gt;"",$BA56&lt;&gt;"0"))),"INVALID",IF(OR($AQ56=$C56,$AS56="Int PD"),"PULL_DOWN",IF(OR($AS56="Int PU",AND($AE56="YES",OR($AZ56="",$AZ56="0"),OR($BA56="",$BA56="0"),OR($AR56="Input",$AR56="Bidirectional"))),"PULL_UP","NORMAL")))</f>
        <v>PULL_DOWN</v>
      </c>
      <c r="AG56" s="98" t="str">
        <f aca="false">IF($AR56="Input", "TRISTATE", IF($AS56="Z","TRISTATE",IF($AQ56=$C56,"TRISTATE","NORMAL")))</f>
        <v>TRISTATE</v>
      </c>
      <c r="AH56" s="98" t="str">
        <f aca="false">IF(OR($AQ56=$C56,$AR56="Output"),"DISABLE","ENABLE")</f>
        <v>DISABLE</v>
      </c>
      <c r="AI56" s="97"/>
      <c r="AJ56" s="99" t="b">
        <f aca="false">TRUE()</f>
        <v>1</v>
      </c>
      <c r="AK56" s="99" t="b">
        <f aca="false">TRUE()</f>
        <v>1</v>
      </c>
      <c r="AL56" s="99" t="b">
        <f aca="false">TRUE()</f>
        <v>1</v>
      </c>
      <c r="AM56" s="99" t="b">
        <f aca="false">TRUE()</f>
        <v>1</v>
      </c>
      <c r="AN56" s="99" t="b">
        <f aca="false">TRUE()</f>
        <v>1</v>
      </c>
      <c r="AO56" s="99" t="b">
        <f aca="false">TRUE()</f>
        <v>1</v>
      </c>
      <c r="AP56" s="100" t="str">
        <f aca="false">IF(AND($AJ56:$AO56), "VALID", "INVALID")</f>
        <v>VALID</v>
      </c>
      <c r="AQ56" s="101" t="s">
        <v>200</v>
      </c>
      <c r="AR56" s="102" t="s">
        <v>79</v>
      </c>
      <c r="AS56" s="103"/>
      <c r="AT56" s="104"/>
      <c r="AU56" s="104"/>
      <c r="AV56" s="104"/>
      <c r="AW56" s="104"/>
      <c r="AX56" s="104"/>
      <c r="AY56" s="104"/>
      <c r="AZ56" s="103"/>
      <c r="BA56" s="103"/>
      <c r="BB56" s="105"/>
      <c r="BC56" s="104"/>
      <c r="BD56" s="106"/>
      <c r="BE56" s="111" t="s">
        <v>199</v>
      </c>
      <c r="BF56" s="108" t="e">
        <f aca="false">VLOOKUP($A56,#REF!, 34, FALSE())</f>
        <v>#VALUE!</v>
      </c>
      <c r="BG56" s="418" t="e">
        <f aca="false">VLOOKUP($A56,#REF!, 22, FALSE())</f>
        <v>#VALUE!</v>
      </c>
      <c r="BH56" s="109"/>
    </row>
    <row r="57" customFormat="false" ht="12.75" hidden="false" customHeight="true" outlineLevel="0" collapsed="false">
      <c r="A57" s="133" t="s">
        <v>201</v>
      </c>
      <c r="B57" s="86" t="e">
        <f aca="false">VLOOKUP($A57,#REF!, 34, FALSE())</f>
        <v>#VALUE!</v>
      </c>
      <c r="C57" s="87" t="str">
        <f aca="false">CONCATENATE("unused_",A57)</f>
        <v>unused_JTAG_TDI</v>
      </c>
      <c r="D57" s="88" t="e">
        <f aca="false">IF(LEN(VLOOKUP($A57,#REF!,8,FALSE())),LEFT(VLOOKUP($A57,#REF!,8,FALSE()),LEN(VLOOKUP($A57,#REF!,8,FALSE()))-2),"")</f>
        <v>#VALUE!</v>
      </c>
      <c r="E57" s="89" t="e">
        <f aca="false">IF(LEN(VLOOKUP($A57,#REF!,4,FALSE())),IF(INDEX(#REF!,MATCH($A57,#REF!,0),1),LEFT(VLOOKUP($A57,#REF!,4,FALSE()),LEN(VLOOKUP($A57,#REF!,4,FALSE()))-2),CONCATENATE(LEFT(VLOOKUP($A57,#REF!,4,FALSE()),LEN(VLOOKUP($A57,#REF!,4,FALSE()))-2),"*")),"")</f>
        <v>#VALUE!</v>
      </c>
      <c r="F57" s="90" t="e">
        <f aca="false">IF(LEN(VLOOKUP($A57,#REF!,5,FALSE())),IF(INDEX(#REF!,MATCH($A57,#REF!,0),2),LEFT(VLOOKUP($A57,#REF!,5,FALSE()),LEN(VLOOKUP($A57,#REF!,5,FALSE()))-2),CONCATENATE(LEFT(VLOOKUP($A57,#REF!,5,FALSE()),LEN(VLOOKUP($A57,#REF!,5,FALSE()))-2),"*")),"")</f>
        <v>#VALUE!</v>
      </c>
      <c r="G57" s="90" t="e">
        <f aca="false">IF(LEN(VLOOKUP($A57,#REF!,6,FALSE())),IF(INDEX(#REF!,MATCH($A57,#REF!,0),3),LEFT(VLOOKUP($A57,#REF!,6,FALSE()),LEN(VLOOKUP($A57,#REF!,6,FALSE()))-2),CONCATENATE(LEFT(VLOOKUP($A57,#REF!,6,FALSE()),LEN(VLOOKUP($A57,#REF!,6,FALSE()))-2),"*")),"")</f>
        <v>#VALUE!</v>
      </c>
      <c r="H57" s="91" t="e">
        <f aca="false">IF(LEN(VLOOKUP($A57,#REF!,7,FALSE())),IF(INDEX(#REF!,MATCH($A57,#REF!,0),4),LEFT(VLOOKUP($A57,#REF!,7,FALSE()),LEN(VLOOKUP($A57,#REF!,7,FALSE()))-2),CONCATENATE(LEFT(VLOOKUP($A57,#REF!,7,FALSE()),LEN(VLOOKUP($A57,#REF!,7,FALSE()))-2),"*")),"")</f>
        <v>#VALUE!</v>
      </c>
      <c r="I57" s="92" t="e">
        <f aca="false">IF(LEN(VLOOKUP($A57,#REF!,8,FALSE())),UPPER(RIGHT(VLOOKUP($A57,#REF!,8,FALSE()), 1)),"")</f>
        <v>#VALUE!</v>
      </c>
      <c r="J57" s="90" t="e">
        <f aca="false">IF(LEN(VLOOKUP($A57,#REF!,4,FALSE())),UPPER(RIGHT(VLOOKUP($A57,#REF!,4,FALSE()), 1)),"")</f>
        <v>#VALUE!</v>
      </c>
      <c r="K57" s="90" t="e">
        <f aca="false">IF(LEN(VLOOKUP($A57,#REF!,5,FALSE())),UPPER(RIGHT(VLOOKUP($A57,#REF!,5,FALSE()), 1)),"")</f>
        <v>#VALUE!</v>
      </c>
      <c r="L57" s="90" t="e">
        <f aca="false">IF(LEN(VLOOKUP($A57,#REF!,6,FALSE())),UPPER(RIGHT(VLOOKUP($A57,#REF!,6,FALSE()), 1)),"")</f>
        <v>#VALUE!</v>
      </c>
      <c r="M57" s="91" t="e">
        <f aca="false">IF(LEN(VLOOKUP($A57,#REF!,7,FALSE())),UPPER(RIGHT(VLOOKUP($A57,#REF!,7,FALSE()), 1)),"")</f>
        <v>#VALUE!</v>
      </c>
      <c r="N57" s="93"/>
      <c r="O57" s="93"/>
      <c r="P57" s="93"/>
      <c r="Q57" s="93"/>
      <c r="R57" s="93"/>
      <c r="S57" s="100" t="e">
        <f aca="false">HLOOKUP("Device Tree Pin Name",#REF!,MATCH($A57,#REF!,0),FALSE())</f>
        <v>#VALUE!</v>
      </c>
      <c r="T57" s="95" t="e">
        <f aca="false">HLOOKUP("power rail",#REF!,MATCH($A57,#REF!,0),FALSE())</f>
        <v>#VALUE!</v>
      </c>
      <c r="U57" s="96" t="e">
        <f aca="false">HLOOKUP("Wake Capable",#REF!,MATCH($A57,#REF!,0),FALSE())</f>
        <v>#VALUE!</v>
      </c>
      <c r="V57" s="96" t="e">
        <f aca="false">HLOOKUP("Strap",#REF!,MATCH($A57,#REF!,0),FALSE())</f>
        <v>#VALUE!</v>
      </c>
      <c r="W57" s="96" t="e">
        <f aca="false">HLOOKUP("GTE",#REF!,MATCH($A57,#REF!,0),FALSE())</f>
        <v>#VALUE!</v>
      </c>
      <c r="X57" s="96" t="e">
        <f aca="false">HLOOKUP("DPD_Control",#REF!,MATCH($A57,#REF!,0),FALSE())</f>
        <v>#VALUE!</v>
      </c>
      <c r="Y57" s="96" t="e">
        <f aca="false">HLOOKUP("DPD_Group",#REF!,MATCH($A57,#REF!,0),FALSE())</f>
        <v>#VALUE!</v>
      </c>
      <c r="Z57" s="95" t="e">
        <f aca="false">HLOOKUP("Pad Category",#REF!,MATCH($A57,#REF!,0),FALSE())</f>
        <v>#VALUE!</v>
      </c>
      <c r="AA57" s="95" t="e">
        <f aca="false">HLOOKUP("Pad type",#REF!,MATCH($A57,#REF!,0),FALSE())</f>
        <v>#VALUE!</v>
      </c>
      <c r="AB57" s="95" t="e">
        <f aca="false">HLOOKUP("Pull Strength",#REF!,MATCH($A57,#REF!,0),FALSE())</f>
        <v>#VALUE!</v>
      </c>
      <c r="AC57" s="95" t="e">
        <f aca="false">HLOOKUP("POR Pin State",#REF!,MATCH($A57,#REF!,0),FALSE())</f>
        <v>#VALUE!</v>
      </c>
      <c r="AD57" s="97"/>
      <c r="AE57" s="97"/>
      <c r="AF57" s="98" t="str">
        <f aca="false">IF(AND(OR($AS57="Int PU",$AS57="Int PD"),OR(AND($AZ57&lt;&gt;"",$AZ57&lt;&gt;"0"),AND($BA57&lt;&gt;"",$BA57&lt;&gt;"0"))),"INVALID",IF(OR($AQ57=$C57,$AS57="Int PD"),"PULL_DOWN",IF(OR($AS57="Int PU",AND($AE57="YES",OR($AZ57="",$AZ57="0"),OR($BA57="",$BA57="0"),OR($AR57="Input",$AR57="Bidirectional"))),"PULL_UP","NORMAL")))</f>
        <v>PULL_DOWN</v>
      </c>
      <c r="AG57" s="98" t="str">
        <f aca="false">IF($AR57="Input", "TRISTATE", IF($AS57="Z","TRISTATE",IF($AQ57=$C57,"TRISTATE","NORMAL")))</f>
        <v>TRISTATE</v>
      </c>
      <c r="AH57" s="98" t="str">
        <f aca="false">IF(OR($AQ57=$C57,$AR57="Output"),"DISABLE","ENABLE")</f>
        <v>DISABLE</v>
      </c>
      <c r="AI57" s="97"/>
      <c r="AJ57" s="99" t="b">
        <f aca="false">TRUE()</f>
        <v>1</v>
      </c>
      <c r="AK57" s="99" t="b">
        <f aca="false">TRUE()</f>
        <v>1</v>
      </c>
      <c r="AL57" s="99" t="b">
        <f aca="false">TRUE()</f>
        <v>1</v>
      </c>
      <c r="AM57" s="99" t="b">
        <f aca="false">TRUE()</f>
        <v>1</v>
      </c>
      <c r="AN57" s="99" t="b">
        <f aca="false">TRUE()</f>
        <v>1</v>
      </c>
      <c r="AO57" s="99" t="b">
        <f aca="false">TRUE()</f>
        <v>1</v>
      </c>
      <c r="AP57" s="100" t="str">
        <f aca="false">IF(AND($AJ57:$AO57), "VALID", "INVALID")</f>
        <v>VALID</v>
      </c>
      <c r="AQ57" s="101" t="s">
        <v>202</v>
      </c>
      <c r="AR57" s="102" t="s">
        <v>79</v>
      </c>
      <c r="AS57" s="103"/>
      <c r="AT57" s="104"/>
      <c r="AU57" s="104"/>
      <c r="AV57" s="104"/>
      <c r="AW57" s="104"/>
      <c r="AX57" s="104"/>
      <c r="AY57" s="104"/>
      <c r="AZ57" s="103"/>
      <c r="BA57" s="103"/>
      <c r="BB57" s="105"/>
      <c r="BC57" s="104"/>
      <c r="BD57" s="106"/>
      <c r="BE57" s="114" t="s">
        <v>201</v>
      </c>
      <c r="BF57" s="108" t="e">
        <f aca="false">VLOOKUP($A57,#REF!, 34, FALSE())</f>
        <v>#VALUE!</v>
      </c>
      <c r="BG57" s="418" t="e">
        <f aca="false">VLOOKUP($A57,#REF!, 22, FALSE())</f>
        <v>#VALUE!</v>
      </c>
      <c r="BH57" s="109"/>
    </row>
    <row r="58" s="85" customFormat="true" ht="18" hidden="false" customHeight="true" outlineLevel="0" collapsed="false">
      <c r="A58" s="74" t="s">
        <v>203</v>
      </c>
      <c r="B58" s="75" t="s">
        <v>204</v>
      </c>
      <c r="C58" s="74"/>
      <c r="D58" s="76"/>
      <c r="E58" s="76"/>
      <c r="F58" s="76"/>
      <c r="G58" s="76"/>
      <c r="H58" s="76"/>
      <c r="I58" s="74"/>
      <c r="J58" s="74"/>
      <c r="K58" s="74"/>
      <c r="L58" s="74"/>
      <c r="M58" s="74"/>
      <c r="N58" s="74"/>
      <c r="O58" s="74"/>
      <c r="P58" s="74"/>
      <c r="Q58" s="74"/>
      <c r="R58" s="74"/>
      <c r="S58" s="74"/>
      <c r="T58" s="74"/>
      <c r="U58" s="77"/>
      <c r="V58" s="77"/>
      <c r="W58" s="77"/>
      <c r="X58" s="77"/>
      <c r="Y58" s="77"/>
      <c r="Z58" s="78"/>
      <c r="AA58" s="78"/>
      <c r="AB58" s="78"/>
      <c r="AC58" s="78"/>
      <c r="AD58" s="78"/>
      <c r="AE58" s="78"/>
      <c r="AF58" s="78"/>
      <c r="AG58" s="78"/>
      <c r="AH58" s="78"/>
      <c r="AI58" s="78"/>
      <c r="AJ58" s="78" t="n">
        <f aca="false">FALSE()</f>
        <v>0</v>
      </c>
      <c r="AK58" s="78"/>
      <c r="AL58" s="78"/>
      <c r="AM58" s="78"/>
      <c r="AN58" s="78"/>
      <c r="AO58" s="78"/>
      <c r="AP58" s="78"/>
      <c r="AQ58" s="79"/>
      <c r="AR58" s="79"/>
      <c r="AS58" s="80"/>
      <c r="AT58" s="80"/>
      <c r="AU58" s="80"/>
      <c r="AV58" s="80"/>
      <c r="AW58" s="80"/>
      <c r="AX58" s="80"/>
      <c r="AY58" s="80"/>
      <c r="AZ58" s="80"/>
      <c r="BA58" s="80"/>
      <c r="BB58" s="80"/>
      <c r="BC58" s="81" t="s">
        <v>76</v>
      </c>
      <c r="BD58" s="82"/>
      <c r="BE58" s="83" t="s">
        <v>203</v>
      </c>
      <c r="BF58" s="314" t="s">
        <v>204</v>
      </c>
      <c r="BG58" s="314"/>
      <c r="BH58" s="84"/>
    </row>
    <row r="59" customFormat="false" ht="12.75" hidden="false" customHeight="true" outlineLevel="0" collapsed="false">
      <c r="A59" s="86" t="s">
        <v>205</v>
      </c>
      <c r="B59" s="86" t="e">
        <f aca="false">VLOOKUP($A59,#REF!, 34, FALSE())</f>
        <v>#VALUE!</v>
      </c>
      <c r="C59" s="87" t="str">
        <f aca="false">CONCATENATE("unused_",A59)</f>
        <v>unused_GPU_PWR_REQ</v>
      </c>
      <c r="D59" s="88" t="e">
        <f aca="false">IF(LEN(VLOOKUP($A59,#REF!,8,FALSE())),LEFT(VLOOKUP($A59,#REF!,8,FALSE()),LEN(VLOOKUP($A59,#REF!,8,FALSE()))-2),"")</f>
        <v>#VALUE!</v>
      </c>
      <c r="E59" s="89" t="e">
        <f aca="false">IF(LEN(VLOOKUP($A59,#REF!,4,FALSE())),IF(INDEX(#REF!,MATCH($A59,#REF!,0),1),LEFT(VLOOKUP($A59,#REF!,4,FALSE()),LEN(VLOOKUP($A59,#REF!,4,FALSE()))-2),CONCATENATE(LEFT(VLOOKUP($A59,#REF!,4,FALSE()),LEN(VLOOKUP($A59,#REF!,4,FALSE()))-2),"*")),"")</f>
        <v>#VALUE!</v>
      </c>
      <c r="F59" s="90" t="e">
        <f aca="false">IF(LEN(VLOOKUP($A59,#REF!,5,FALSE())),IF(INDEX(#REF!,MATCH($A59,#REF!,0),2),LEFT(VLOOKUP($A59,#REF!,5,FALSE()),LEN(VLOOKUP($A59,#REF!,5,FALSE()))-2),CONCATENATE(LEFT(VLOOKUP($A59,#REF!,5,FALSE()),LEN(VLOOKUP($A59,#REF!,5,FALSE()))-2),"*")),"")</f>
        <v>#VALUE!</v>
      </c>
      <c r="G59" s="90" t="e">
        <f aca="false">IF(LEN(VLOOKUP($A59,#REF!,6,FALSE())),IF(INDEX(#REF!,MATCH($A59,#REF!,0),3),LEFT(VLOOKUP($A59,#REF!,6,FALSE()),LEN(VLOOKUP($A59,#REF!,6,FALSE()))-2),CONCATENATE(LEFT(VLOOKUP($A59,#REF!,6,FALSE()),LEN(VLOOKUP($A59,#REF!,6,FALSE()))-2),"*")),"")</f>
        <v>#VALUE!</v>
      </c>
      <c r="H59" s="91" t="e">
        <f aca="false">IF(LEN(VLOOKUP($A59,#REF!,7,FALSE())),IF(INDEX(#REF!,MATCH($A59,#REF!,0),4),LEFT(VLOOKUP($A59,#REF!,7,FALSE()),LEN(VLOOKUP($A59,#REF!,7,FALSE()))-2),CONCATENATE(LEFT(VLOOKUP($A59,#REF!,7,FALSE()),LEN(VLOOKUP($A59,#REF!,7,FALSE()))-2),"*")),"")</f>
        <v>#VALUE!</v>
      </c>
      <c r="I59" s="92" t="e">
        <f aca="false">IF(LEN(VLOOKUP($A59,#REF!,8,FALSE())),UPPER(RIGHT(VLOOKUP($A59,#REF!,8,FALSE()), 1)),"")</f>
        <v>#VALUE!</v>
      </c>
      <c r="J59" s="90" t="e">
        <f aca="false">IF(LEN(VLOOKUP($A59,#REF!,4,FALSE())),UPPER(RIGHT(VLOOKUP($A59,#REF!,4,FALSE()), 1)),"")</f>
        <v>#VALUE!</v>
      </c>
      <c r="K59" s="90" t="e">
        <f aca="false">IF(LEN(VLOOKUP($A59,#REF!,5,FALSE())),UPPER(RIGHT(VLOOKUP($A59,#REF!,5,FALSE()), 1)),"")</f>
        <v>#VALUE!</v>
      </c>
      <c r="L59" s="90" t="e">
        <f aca="false">IF(LEN(VLOOKUP($A59,#REF!,6,FALSE())),UPPER(RIGHT(VLOOKUP($A59,#REF!,6,FALSE()), 1)),"")</f>
        <v>#VALUE!</v>
      </c>
      <c r="M59" s="91" t="e">
        <f aca="false">IF(LEN(VLOOKUP($A59,#REF!,7,FALSE())),UPPER(RIGHT(VLOOKUP($A59,#REF!,7,FALSE()), 1)),"")</f>
        <v>#VALUE!</v>
      </c>
      <c r="N59" s="86" t="s">
        <v>94</v>
      </c>
      <c r="O59" s="86" t="s">
        <v>83</v>
      </c>
      <c r="P59" s="86" t="s">
        <v>104</v>
      </c>
      <c r="Q59" s="86" t="s">
        <v>105</v>
      </c>
      <c r="R59" s="86" t="s">
        <v>94</v>
      </c>
      <c r="S59" s="94" t="e">
        <f aca="false">HLOOKUP("Device Tree Pin Name",#REF!,MATCH($A59,#REF!,0),FALSE())</f>
        <v>#VALUE!</v>
      </c>
      <c r="T59" s="95" t="e">
        <f aca="false">HLOOKUP("power rail",#REF!,MATCH($A59,#REF!,0),FALSE())</f>
        <v>#VALUE!</v>
      </c>
      <c r="U59" s="96" t="e">
        <f aca="false">HLOOKUP("Wake Capable",#REF!,MATCH($A59,#REF!,0),FALSE())</f>
        <v>#VALUE!</v>
      </c>
      <c r="V59" s="96" t="e">
        <f aca="false">HLOOKUP("Strap",#REF!,MATCH($A59,#REF!,0),FALSE())</f>
        <v>#VALUE!</v>
      </c>
      <c r="W59" s="96" t="e">
        <f aca="false">HLOOKUP("GTE",#REF!,MATCH($A59,#REF!,0),FALSE())</f>
        <v>#VALUE!</v>
      </c>
      <c r="X59" s="96" t="e">
        <f aca="false">HLOOKUP("DPD_Control",#REF!,MATCH($A59,#REF!,0),FALSE())</f>
        <v>#VALUE!</v>
      </c>
      <c r="Y59" s="96" t="e">
        <f aca="false">HLOOKUP("DPD_Group",#REF!,MATCH($A59,#REF!,0),FALSE())</f>
        <v>#VALUE!</v>
      </c>
      <c r="Z59" s="95" t="e">
        <f aca="false">HLOOKUP("Pad Category",#REF!,MATCH($A59,#REF!,0),FALSE())</f>
        <v>#VALUE!</v>
      </c>
      <c r="AA59" s="95" t="e">
        <f aca="false">HLOOKUP("Pad type",#REF!,MATCH($A59,#REF!,0),FALSE())</f>
        <v>#VALUE!</v>
      </c>
      <c r="AB59" s="95" t="e">
        <f aca="false">HLOOKUP("Pull Strength",#REF!,MATCH($A59,#REF!,0),FALSE())</f>
        <v>#VALUE!</v>
      </c>
      <c r="AC59" s="95" t="e">
        <f aca="false">HLOOKUP("POR Pin State",#REF!,MATCH($A59,#REF!,0),FALSE())</f>
        <v>#VALUE!</v>
      </c>
      <c r="AD59" s="95" t="e">
        <f aca="false">IF(OR($AQ59="",$AQ59=$C59),$R59,IF($AQ59=$D59,SUBSTITUTE(SUBSTITUTE($AQ59,"GPIO3_","GPIO_"),".0",""),IF($AQ59=$E59,$N59,IF($AQ59=$F59,$O59,IF($AQ59=$G59,$P59,IF($AQ59=$H59,$Q59,"INVALID"))))))</f>
        <v>#VALUE!</v>
      </c>
      <c r="AE59" s="97"/>
      <c r="AF59" s="98" t="str">
        <f aca="false">IF(AND(OR($AS59="Int PU",$AS59="Int PD"),OR(AND($AZ59&lt;&gt;"",$AZ59&lt;&gt;"0"),AND($BA59&lt;&gt;"",$BA59&lt;&gt;"0"))),"INVALID",IF(OR($AQ59=$C59,$AS59="Int PD"),"PULL_DOWN",IF(OR($AS59="Int PU",AND($AE59="YES",OR($AZ59="",$AZ59="0"),OR($BA59="",$BA59="0"),OR($AR59="Input",$AR59="Bidirectional"))),"PULL_UP","NORMAL")))</f>
        <v>NORMAL</v>
      </c>
      <c r="AG59" s="98" t="str">
        <f aca="false">IF($AR59="Input", "TRISTATE", IF($AS59="Z","TRISTATE",IF($AQ59=$C59,"TRISTATE","NORMAL")))</f>
        <v>NORMAL</v>
      </c>
      <c r="AH59" s="98" t="str">
        <f aca="false">IF(OR($AQ59=$C59,$AR59="Output"),"DISABLE","ENABLE")</f>
        <v>DISABLE</v>
      </c>
      <c r="AI59" s="112" t="e">
        <f aca="false">IF($AT59&lt;&gt;$G59,"N/A",IF($AV59="Drive 1", "1", IF($AV59="Drive 0", "0", "")))</f>
        <v>#VALUE!</v>
      </c>
      <c r="AJ59" s="99" t="b">
        <f aca="false">TRUE()</f>
        <v>1</v>
      </c>
      <c r="AK59" s="99" t="b">
        <f aca="false">TRUE()</f>
        <v>1</v>
      </c>
      <c r="AL59" s="99" t="b">
        <f aca="false">TRUE()</f>
        <v>1</v>
      </c>
      <c r="AM59" s="99" t="b">
        <f aca="false">TRUE()</f>
        <v>1</v>
      </c>
      <c r="AN59" s="99" t="b">
        <f aca="false">TRUE()</f>
        <v>1</v>
      </c>
      <c r="AO59" s="99" t="b">
        <f aca="false">TRUE()</f>
        <v>1</v>
      </c>
      <c r="AP59" s="100" t="str">
        <f aca="false">IF(AND($AJ59:$AO59), "VALID", "INVALID")</f>
        <v>VALID</v>
      </c>
      <c r="AQ59" s="101" t="s">
        <v>3066</v>
      </c>
      <c r="AR59" s="102" t="s">
        <v>2744</v>
      </c>
      <c r="AS59" s="103" t="s">
        <v>2843</v>
      </c>
      <c r="AT59" s="104"/>
      <c r="AU59" s="104"/>
      <c r="AV59" s="104"/>
      <c r="AW59" s="104"/>
      <c r="AX59" s="103" t="s">
        <v>85</v>
      </c>
      <c r="AY59" s="104"/>
      <c r="AZ59" s="103"/>
      <c r="BA59" s="103"/>
      <c r="BB59" s="105"/>
      <c r="BC59" s="104"/>
      <c r="BD59" s="106" t="s">
        <v>3619</v>
      </c>
      <c r="BE59" s="129" t="s">
        <v>3</v>
      </c>
      <c r="BF59" s="108" t="e">
        <f aca="false">VLOOKUP($A59,#REF!, 34, FALSE())</f>
        <v>#VALUE!</v>
      </c>
      <c r="BG59" s="418" t="e">
        <f aca="false">VLOOKUP($A59,#REF!, 22, FALSE())</f>
        <v>#VALUE!</v>
      </c>
      <c r="BH59" s="109"/>
    </row>
    <row r="60" customFormat="false" ht="12.75" hidden="false" customHeight="true" outlineLevel="0" collapsed="false">
      <c r="A60" s="86" t="s">
        <v>207</v>
      </c>
      <c r="B60" s="86" t="e">
        <f aca="false">VLOOKUP($A60,#REF!, 34, FALSE())</f>
        <v>#VALUE!</v>
      </c>
      <c r="C60" s="87" t="str">
        <f aca="false">CONCATENATE("unused_",A60)</f>
        <v>unused_CV_PWR_REQ</v>
      </c>
      <c r="D60" s="88" t="e">
        <f aca="false">IF(LEN(VLOOKUP($A60,#REF!,8,FALSE())),LEFT(VLOOKUP($A60,#REF!,8,FALSE()),LEN(VLOOKUP($A60,#REF!,8,FALSE()))-2),"")</f>
        <v>#VALUE!</v>
      </c>
      <c r="E60" s="89" t="e">
        <f aca="false">IF(LEN(VLOOKUP($A60,#REF!,4,FALSE())),IF(INDEX(#REF!,MATCH($A60,#REF!,0),1),LEFT(VLOOKUP($A60,#REF!,4,FALSE()),LEN(VLOOKUP($A60,#REF!,4,FALSE()))-2),CONCATENATE(LEFT(VLOOKUP($A60,#REF!,4,FALSE()),LEN(VLOOKUP($A60,#REF!,4,FALSE()))-2),"*")),"")</f>
        <v>#VALUE!</v>
      </c>
      <c r="F60" s="90" t="e">
        <f aca="false">IF(LEN(VLOOKUP($A60,#REF!,5,FALSE())),IF(INDEX(#REF!,MATCH($A60,#REF!,0),2),LEFT(VLOOKUP($A60,#REF!,5,FALSE()),LEN(VLOOKUP($A60,#REF!,5,FALSE()))-2),CONCATENATE(LEFT(VLOOKUP($A60,#REF!,5,FALSE()),LEN(VLOOKUP($A60,#REF!,5,FALSE()))-2),"*")),"")</f>
        <v>#VALUE!</v>
      </c>
      <c r="G60" s="90" t="e">
        <f aca="false">IF(LEN(VLOOKUP($A60,#REF!,6,FALSE())),IF(INDEX(#REF!,MATCH($A60,#REF!,0),3),LEFT(VLOOKUP($A60,#REF!,6,FALSE()),LEN(VLOOKUP($A60,#REF!,6,FALSE()))-2),CONCATENATE(LEFT(VLOOKUP($A60,#REF!,6,FALSE()),LEN(VLOOKUP($A60,#REF!,6,FALSE()))-2),"*")),"")</f>
        <v>#VALUE!</v>
      </c>
      <c r="H60" s="91" t="e">
        <f aca="false">IF(LEN(VLOOKUP($A60,#REF!,7,FALSE())),IF(INDEX(#REF!,MATCH($A60,#REF!,0),4),LEFT(VLOOKUP($A60,#REF!,7,FALSE()),LEN(VLOOKUP($A60,#REF!,7,FALSE()))-2),CONCATENATE(LEFT(VLOOKUP($A60,#REF!,7,FALSE()),LEN(VLOOKUP($A60,#REF!,7,FALSE()))-2),"*")),"")</f>
        <v>#VALUE!</v>
      </c>
      <c r="I60" s="92" t="e">
        <f aca="false">IF(LEN(VLOOKUP($A60,#REF!,8,FALSE())),UPPER(RIGHT(VLOOKUP($A60,#REF!,8,FALSE()), 1)),"")</f>
        <v>#VALUE!</v>
      </c>
      <c r="J60" s="90" t="e">
        <f aca="false">IF(LEN(VLOOKUP($A60,#REF!,4,FALSE())),UPPER(RIGHT(VLOOKUP($A60,#REF!,4,FALSE()), 1)),"")</f>
        <v>#VALUE!</v>
      </c>
      <c r="K60" s="90" t="e">
        <f aca="false">IF(LEN(VLOOKUP($A60,#REF!,5,FALSE())),UPPER(RIGHT(VLOOKUP($A60,#REF!,5,FALSE()), 1)),"")</f>
        <v>#VALUE!</v>
      </c>
      <c r="L60" s="90" t="e">
        <f aca="false">IF(LEN(VLOOKUP($A60,#REF!,6,FALSE())),UPPER(RIGHT(VLOOKUP($A60,#REF!,6,FALSE()), 1)),"")</f>
        <v>#VALUE!</v>
      </c>
      <c r="M60" s="91" t="e">
        <f aca="false">IF(LEN(VLOOKUP($A60,#REF!,7,FALSE())),UPPER(RIGHT(VLOOKUP($A60,#REF!,7,FALSE()), 1)),"")</f>
        <v>#VALUE!</v>
      </c>
      <c r="N60" s="86" t="s">
        <v>94</v>
      </c>
      <c r="O60" s="86" t="s">
        <v>83</v>
      </c>
      <c r="P60" s="86" t="s">
        <v>104</v>
      </c>
      <c r="Q60" s="86" t="s">
        <v>105</v>
      </c>
      <c r="R60" s="86" t="s">
        <v>94</v>
      </c>
      <c r="S60" s="100" t="e">
        <f aca="false">HLOOKUP("Device Tree Pin Name",#REF!,MATCH($A60,#REF!,0),FALSE())</f>
        <v>#VALUE!</v>
      </c>
      <c r="T60" s="95" t="e">
        <f aca="false">HLOOKUP("power rail",#REF!,MATCH($A60,#REF!,0),FALSE())</f>
        <v>#VALUE!</v>
      </c>
      <c r="U60" s="96" t="e">
        <f aca="false">HLOOKUP("Wake Capable",#REF!,MATCH($A60,#REF!,0),FALSE())</f>
        <v>#VALUE!</v>
      </c>
      <c r="V60" s="96" t="e">
        <f aca="false">HLOOKUP("Strap",#REF!,MATCH($A60,#REF!,0),FALSE())</f>
        <v>#VALUE!</v>
      </c>
      <c r="W60" s="96" t="e">
        <f aca="false">HLOOKUP("GTE",#REF!,MATCH($A60,#REF!,0),FALSE())</f>
        <v>#VALUE!</v>
      </c>
      <c r="X60" s="96" t="e">
        <f aca="false">HLOOKUP("DPD_Control",#REF!,MATCH($A60,#REF!,0),FALSE())</f>
        <v>#VALUE!</v>
      </c>
      <c r="Y60" s="96" t="e">
        <f aca="false">HLOOKUP("DPD_Group",#REF!,MATCH($A60,#REF!,0),FALSE())</f>
        <v>#VALUE!</v>
      </c>
      <c r="Z60" s="95" t="e">
        <f aca="false">HLOOKUP("Pad Category",#REF!,MATCH($A60,#REF!,0),FALSE())</f>
        <v>#VALUE!</v>
      </c>
      <c r="AA60" s="95" t="e">
        <f aca="false">HLOOKUP("Pad type",#REF!,MATCH($A60,#REF!,0),FALSE())</f>
        <v>#VALUE!</v>
      </c>
      <c r="AB60" s="95" t="e">
        <f aca="false">HLOOKUP("Pull Strength",#REF!,MATCH($A60,#REF!,0),FALSE())</f>
        <v>#VALUE!</v>
      </c>
      <c r="AC60" s="95" t="e">
        <f aca="false">HLOOKUP("POR Pin State",#REF!,MATCH($A60,#REF!,0),FALSE())</f>
        <v>#VALUE!</v>
      </c>
      <c r="AD60" s="95" t="e">
        <f aca="false">IF(OR($AQ60="",$AQ60=$C60),$R60,IF($AQ60=$D60,SUBSTITUTE(SUBSTITUTE($AQ60,"GPIO3_","GPIO_"),".0",""),IF($AQ60=$E60,$N60,IF($AQ60=$F60,$O60,IF($AQ60=$G60,$P60,IF($AQ60=$H60,$Q60,"INVALID"))))))</f>
        <v>#VALUE!</v>
      </c>
      <c r="AE60" s="97"/>
      <c r="AF60" s="98" t="str">
        <f aca="false">IF(AND(OR($AS60="Int PU",$AS60="Int PD"),OR(AND($AZ60&lt;&gt;"",$AZ60&lt;&gt;"0"),AND($BA60&lt;&gt;"",$BA60&lt;&gt;"0"))),"INVALID",IF(OR($AQ60=$C60,$AS60="Int PD"),"PULL_DOWN",IF(OR($AS60="Int PU",AND($AE60="YES",OR($AZ60="",$AZ60="0"),OR($BA60="",$BA60="0"),OR($AR60="Input",$AR60="Bidirectional"))),"PULL_UP","NORMAL")))</f>
        <v>NORMAL</v>
      </c>
      <c r="AG60" s="98" t="str">
        <f aca="false">IF($AR60="Input", "TRISTATE", IF($AS60="Z","TRISTATE",IF($AQ60=$C60,"TRISTATE","NORMAL")))</f>
        <v>NORMAL</v>
      </c>
      <c r="AH60" s="98" t="str">
        <f aca="false">IF(OR($AQ60=$C60,$AR60="Output"),"DISABLE","ENABLE")</f>
        <v>DISABLE</v>
      </c>
      <c r="AI60" s="112" t="e">
        <f aca="false">IF($AT60&lt;&gt;$G60,"N/A",IF($AV60="Drive 1", "1", IF($AV60="Drive 0", "0", "")))</f>
        <v>#VALUE!</v>
      </c>
      <c r="AJ60" s="99" t="b">
        <f aca="false">TRUE()</f>
        <v>1</v>
      </c>
      <c r="AK60" s="99" t="b">
        <f aca="false">TRUE()</f>
        <v>1</v>
      </c>
      <c r="AL60" s="99" t="b">
        <f aca="false">TRUE()</f>
        <v>1</v>
      </c>
      <c r="AM60" s="99" t="b">
        <f aca="false">TRUE()</f>
        <v>1</v>
      </c>
      <c r="AN60" s="99" t="b">
        <f aca="false">TRUE()</f>
        <v>1</v>
      </c>
      <c r="AO60" s="99" t="b">
        <f aca="false">TRUE()</f>
        <v>1</v>
      </c>
      <c r="AP60" s="100" t="str">
        <f aca="false">IF(AND($AJ60:$AO60), "VALID", "INVALID")</f>
        <v>VALID</v>
      </c>
      <c r="AQ60" s="101" t="s">
        <v>3071</v>
      </c>
      <c r="AR60" s="102" t="s">
        <v>2744</v>
      </c>
      <c r="AS60" s="103" t="s">
        <v>2843</v>
      </c>
      <c r="AT60" s="104"/>
      <c r="AU60" s="104"/>
      <c r="AV60" s="104"/>
      <c r="AW60" s="104"/>
      <c r="AX60" s="103" t="s">
        <v>85</v>
      </c>
      <c r="AY60" s="104"/>
      <c r="AZ60" s="103"/>
      <c r="BA60" s="103"/>
      <c r="BB60" s="105"/>
      <c r="BC60" s="104"/>
      <c r="BD60" s="106" t="s">
        <v>7891</v>
      </c>
      <c r="BE60" s="129" t="s">
        <v>3</v>
      </c>
      <c r="BF60" s="108" t="e">
        <f aca="false">VLOOKUP($A60,#REF!, 34, FALSE())</f>
        <v>#VALUE!</v>
      </c>
      <c r="BG60" s="418" t="e">
        <f aca="false">VLOOKUP($A60,#REF!, 22, FALSE())</f>
        <v>#VALUE!</v>
      </c>
      <c r="BH60" s="109"/>
    </row>
    <row r="61" customFormat="false" ht="12.75" hidden="false" customHeight="true" outlineLevel="0" collapsed="false">
      <c r="A61" s="86" t="s">
        <v>209</v>
      </c>
      <c r="B61" s="86" t="e">
        <f aca="false">VLOOKUP($A61,#REF!, 34, FALSE())</f>
        <v>#VALUE!</v>
      </c>
      <c r="C61" s="87" t="str">
        <f aca="false">CONCATENATE("unused_",A61)</f>
        <v>unused_GP_PWM2</v>
      </c>
      <c r="D61" s="88" t="e">
        <f aca="false">IF(LEN(VLOOKUP($A61,#REF!,8,FALSE())),LEFT(VLOOKUP($A61,#REF!,8,FALSE()),LEN(VLOOKUP($A61,#REF!,8,FALSE()))-2),"")</f>
        <v>#VALUE!</v>
      </c>
      <c r="E61" s="89" t="e">
        <f aca="false">IF(LEN(VLOOKUP($A61,#REF!,4,FALSE())),IF(INDEX(#REF!,MATCH($A61,#REF!,0),1),LEFT(VLOOKUP($A61,#REF!,4,FALSE()),LEN(VLOOKUP($A61,#REF!,4,FALSE()))-2),CONCATENATE(LEFT(VLOOKUP($A61,#REF!,4,FALSE()),LEN(VLOOKUP($A61,#REF!,4,FALSE()))-2),"*")),"")</f>
        <v>#VALUE!</v>
      </c>
      <c r="F61" s="90" t="e">
        <f aca="false">IF(LEN(VLOOKUP($A61,#REF!,5,FALSE())),IF(INDEX(#REF!,MATCH($A61,#REF!,0),2),LEFT(VLOOKUP($A61,#REF!,5,FALSE()),LEN(VLOOKUP($A61,#REF!,5,FALSE()))-2),CONCATENATE(LEFT(VLOOKUP($A61,#REF!,5,FALSE()),LEN(VLOOKUP($A61,#REF!,5,FALSE()))-2),"*")),"")</f>
        <v>#VALUE!</v>
      </c>
      <c r="G61" s="90" t="e">
        <f aca="false">IF(LEN(VLOOKUP($A61,#REF!,6,FALSE())),IF(INDEX(#REF!,MATCH($A61,#REF!,0),3),LEFT(VLOOKUP($A61,#REF!,6,FALSE()),LEN(VLOOKUP($A61,#REF!,6,FALSE()))-2),CONCATENATE(LEFT(VLOOKUP($A61,#REF!,6,FALSE()),LEN(VLOOKUP($A61,#REF!,6,FALSE()))-2),"*")),"")</f>
        <v>#VALUE!</v>
      </c>
      <c r="H61" s="91" t="e">
        <f aca="false">IF(LEN(VLOOKUP($A61,#REF!,7,FALSE())),IF(INDEX(#REF!,MATCH($A61,#REF!,0),4),LEFT(VLOOKUP($A61,#REF!,7,FALSE()),LEN(VLOOKUP($A61,#REF!,7,FALSE()))-2),CONCATENATE(LEFT(VLOOKUP($A61,#REF!,7,FALSE()),LEN(VLOOKUP($A61,#REF!,7,FALSE()))-2),"*")),"")</f>
        <v>#VALUE!</v>
      </c>
      <c r="I61" s="92" t="e">
        <f aca="false">IF(LEN(VLOOKUP($A61,#REF!,8,FALSE())),UPPER(RIGHT(VLOOKUP($A61,#REF!,8,FALSE()), 1)),"")</f>
        <v>#VALUE!</v>
      </c>
      <c r="J61" s="90" t="e">
        <f aca="false">IF(LEN(VLOOKUP($A61,#REF!,4,FALSE())),UPPER(RIGHT(VLOOKUP($A61,#REF!,4,FALSE()), 1)),"")</f>
        <v>#VALUE!</v>
      </c>
      <c r="K61" s="90" t="e">
        <f aca="false">IF(LEN(VLOOKUP($A61,#REF!,5,FALSE())),UPPER(RIGHT(VLOOKUP($A61,#REF!,5,FALSE()), 1)),"")</f>
        <v>#VALUE!</v>
      </c>
      <c r="L61" s="90" t="e">
        <f aca="false">IF(LEN(VLOOKUP($A61,#REF!,6,FALSE())),UPPER(RIGHT(VLOOKUP($A61,#REF!,6,FALSE()), 1)),"")</f>
        <v>#VALUE!</v>
      </c>
      <c r="M61" s="91" t="e">
        <f aca="false">IF(LEN(VLOOKUP($A61,#REF!,7,FALSE())),UPPER(RIGHT(VLOOKUP($A61,#REF!,7,FALSE()), 1)),"")</f>
        <v>#VALUE!</v>
      </c>
      <c r="N61" s="86" t="s">
        <v>132</v>
      </c>
      <c r="O61" s="86" t="s">
        <v>83</v>
      </c>
      <c r="P61" s="86" t="s">
        <v>104</v>
      </c>
      <c r="Q61" s="86" t="s">
        <v>105</v>
      </c>
      <c r="R61" s="86" t="s">
        <v>83</v>
      </c>
      <c r="S61" s="100" t="e">
        <f aca="false">HLOOKUP("Device Tree Pin Name",#REF!,MATCH($A61,#REF!,0),FALSE())</f>
        <v>#VALUE!</v>
      </c>
      <c r="T61" s="95" t="e">
        <f aca="false">HLOOKUP("power rail",#REF!,MATCH($A61,#REF!,0),FALSE())</f>
        <v>#VALUE!</v>
      </c>
      <c r="U61" s="96" t="e">
        <f aca="false">HLOOKUP("Wake Capable",#REF!,MATCH($A61,#REF!,0),FALSE())</f>
        <v>#VALUE!</v>
      </c>
      <c r="V61" s="96" t="e">
        <f aca="false">HLOOKUP("Strap",#REF!,MATCH($A61,#REF!,0),FALSE())</f>
        <v>#VALUE!</v>
      </c>
      <c r="W61" s="96" t="e">
        <f aca="false">HLOOKUP("GTE",#REF!,MATCH($A61,#REF!,0),FALSE())</f>
        <v>#VALUE!</v>
      </c>
      <c r="X61" s="96" t="e">
        <f aca="false">HLOOKUP("DPD_Control",#REF!,MATCH($A61,#REF!,0),FALSE())</f>
        <v>#VALUE!</v>
      </c>
      <c r="Y61" s="96" t="e">
        <f aca="false">HLOOKUP("DPD_Group",#REF!,MATCH($A61,#REF!,0),FALSE())</f>
        <v>#VALUE!</v>
      </c>
      <c r="Z61" s="95" t="e">
        <f aca="false">HLOOKUP("Pad Category",#REF!,MATCH($A61,#REF!,0),FALSE())</f>
        <v>#VALUE!</v>
      </c>
      <c r="AA61" s="95" t="e">
        <f aca="false">HLOOKUP("Pad type",#REF!,MATCH($A61,#REF!,0),FALSE())</f>
        <v>#VALUE!</v>
      </c>
      <c r="AB61" s="95" t="e">
        <f aca="false">HLOOKUP("Pull Strength",#REF!,MATCH($A61,#REF!,0),FALSE())</f>
        <v>#VALUE!</v>
      </c>
      <c r="AC61" s="95" t="e">
        <f aca="false">HLOOKUP("POR Pin State",#REF!,MATCH($A61,#REF!,0),FALSE())</f>
        <v>#VALUE!</v>
      </c>
      <c r="AD61" s="95" t="e">
        <f aca="false">IF(OR($AQ61="",$AQ61=$C61),$R61,IF($AQ61=$D61,SUBSTITUTE(SUBSTITUTE($AQ61,"GPIO3_","GPIO_"),".0",""),IF($AQ61=$E61,$N61,IF($AQ61=$F61,$O61,IF($AQ61=$G61,$P61,IF($AQ61=$H61,$Q61,"INVALID"))))))</f>
        <v>#VALUE!</v>
      </c>
      <c r="AE61" s="97"/>
      <c r="AF61" s="98" t="str">
        <f aca="false">IF(AND(OR($AS61="Int PU",$AS61="Int PD"),OR(AND($AZ61&lt;&gt;"",$AZ61&lt;&gt;"0"),AND($BA61&lt;&gt;"",$BA61&lt;&gt;"0"))),"INVALID",IF(OR($AQ61=$C61,$AS61="Int PD"),"PULL_DOWN",IF(OR($AS61="Int PU",AND($AE61="YES",OR($AZ61="",$AZ61="0"),OR($BA61="",$BA61="0"),OR($AR61="Input",$AR61="Bidirectional"))),"PULL_UP","NORMAL")))</f>
        <v>NORMAL</v>
      </c>
      <c r="AG61" s="98" t="str">
        <f aca="false">IF($AR61="Input", "TRISTATE", IF($AS61="Z","TRISTATE",IF($AQ61=$C61,"TRISTATE","NORMAL")))</f>
        <v>TRISTATE</v>
      </c>
      <c r="AH61" s="98" t="str">
        <f aca="false">IF(OR($AQ61=$C61,$AR61="Output"),"DISABLE","ENABLE")</f>
        <v>DISABLE</v>
      </c>
      <c r="AI61" s="112" t="e">
        <f aca="false">IF($AT61&lt;&gt;$G61,"N/A",IF($AV61="Drive 1", "1", IF($AV61="Drive 0", "0", "")))</f>
        <v>#VALUE!</v>
      </c>
      <c r="AJ61" s="99" t="b">
        <f aca="false">TRUE()</f>
        <v>1</v>
      </c>
      <c r="AK61" s="99" t="b">
        <f aca="false">TRUE()</f>
        <v>1</v>
      </c>
      <c r="AL61" s="99" t="b">
        <f aca="false">TRUE()</f>
        <v>1</v>
      </c>
      <c r="AM61" s="99" t="b">
        <f aca="false">TRUE()</f>
        <v>1</v>
      </c>
      <c r="AN61" s="99" t="b">
        <f aca="false">TRUE()</f>
        <v>1</v>
      </c>
      <c r="AO61" s="99" t="b">
        <f aca="false">TRUE()</f>
        <v>1</v>
      </c>
      <c r="AP61" s="100" t="str">
        <f aca="false">IF(AND($AJ61:$AO61), "VALID", "INVALID")</f>
        <v>VALID</v>
      </c>
      <c r="AQ61" s="101" t="s">
        <v>209</v>
      </c>
      <c r="AR61" s="102" t="s">
        <v>2744</v>
      </c>
      <c r="AS61" s="103" t="s">
        <v>2879</v>
      </c>
      <c r="AT61" s="104"/>
      <c r="AU61" s="104"/>
      <c r="AV61" s="104"/>
      <c r="AW61" s="110" t="s">
        <v>85</v>
      </c>
      <c r="AX61" s="103" t="s">
        <v>85</v>
      </c>
      <c r="AY61" s="104"/>
      <c r="AZ61" s="103"/>
      <c r="BA61" s="103"/>
      <c r="BB61" s="105"/>
      <c r="BC61" s="104"/>
      <c r="BD61" s="106" t="s">
        <v>7892</v>
      </c>
      <c r="BE61" s="111"/>
      <c r="BF61" s="108" t="e">
        <f aca="false">VLOOKUP($A61,#REF!, 34, FALSE())</f>
        <v>#VALUE!</v>
      </c>
      <c r="BG61" s="418" t="e">
        <f aca="false">VLOOKUP($A61,#REF!, 22, FALSE())</f>
        <v>#VALUE!</v>
      </c>
      <c r="BH61" s="109"/>
    </row>
    <row r="62" customFormat="false" ht="12.75" hidden="false" customHeight="true" outlineLevel="0" collapsed="false">
      <c r="A62" s="86" t="s">
        <v>211</v>
      </c>
      <c r="B62" s="86" t="e">
        <f aca="false">VLOOKUP($A62,#REF!, 34, FALSE())</f>
        <v>#VALUE!</v>
      </c>
      <c r="C62" s="87" t="str">
        <f aca="false">CONCATENATE("unused_",A62)</f>
        <v>unused_GP_PWM3</v>
      </c>
      <c r="D62" s="88" t="e">
        <f aca="false">IF(LEN(VLOOKUP($A62,#REF!,8,FALSE())),LEFT(VLOOKUP($A62,#REF!,8,FALSE()),LEN(VLOOKUP($A62,#REF!,8,FALSE()))-2),"")</f>
        <v>#VALUE!</v>
      </c>
      <c r="E62" s="89" t="e">
        <f aca="false">IF(LEN(VLOOKUP($A62,#REF!,4,FALSE())),IF(INDEX(#REF!,MATCH($A62,#REF!,0),1),LEFT(VLOOKUP($A62,#REF!,4,FALSE()),LEN(VLOOKUP($A62,#REF!,4,FALSE()))-2),CONCATENATE(LEFT(VLOOKUP($A62,#REF!,4,FALSE()),LEN(VLOOKUP($A62,#REF!,4,FALSE()))-2),"*")),"")</f>
        <v>#VALUE!</v>
      </c>
      <c r="F62" s="90" t="e">
        <f aca="false">IF(LEN(VLOOKUP($A62,#REF!,5,FALSE())),IF(INDEX(#REF!,MATCH($A62,#REF!,0),2),LEFT(VLOOKUP($A62,#REF!,5,FALSE()),LEN(VLOOKUP($A62,#REF!,5,FALSE()))-2),CONCATENATE(LEFT(VLOOKUP($A62,#REF!,5,FALSE()),LEN(VLOOKUP($A62,#REF!,5,FALSE()))-2),"*")),"")</f>
        <v>#VALUE!</v>
      </c>
      <c r="G62" s="90" t="e">
        <f aca="false">IF(LEN(VLOOKUP($A62,#REF!,6,FALSE())),IF(INDEX(#REF!,MATCH($A62,#REF!,0),3),LEFT(VLOOKUP($A62,#REF!,6,FALSE()),LEN(VLOOKUP($A62,#REF!,6,FALSE()))-2),CONCATENATE(LEFT(VLOOKUP($A62,#REF!,6,FALSE()),LEN(VLOOKUP($A62,#REF!,6,FALSE()))-2),"*")),"")</f>
        <v>#VALUE!</v>
      </c>
      <c r="H62" s="91" t="e">
        <f aca="false">IF(LEN(VLOOKUP($A62,#REF!,7,FALSE())),IF(INDEX(#REF!,MATCH($A62,#REF!,0),4),LEFT(VLOOKUP($A62,#REF!,7,FALSE()),LEN(VLOOKUP($A62,#REF!,7,FALSE()))-2),CONCATENATE(LEFT(VLOOKUP($A62,#REF!,7,FALSE()),LEN(VLOOKUP($A62,#REF!,7,FALSE()))-2),"*")),"")</f>
        <v>#VALUE!</v>
      </c>
      <c r="I62" s="92" t="e">
        <f aca="false">IF(LEN(VLOOKUP($A62,#REF!,8,FALSE())),UPPER(RIGHT(VLOOKUP($A62,#REF!,8,FALSE()), 1)),"")</f>
        <v>#VALUE!</v>
      </c>
      <c r="J62" s="90" t="e">
        <f aca="false">IF(LEN(VLOOKUP($A62,#REF!,4,FALSE())),UPPER(RIGHT(VLOOKUP($A62,#REF!,4,FALSE()), 1)),"")</f>
        <v>#VALUE!</v>
      </c>
      <c r="K62" s="90" t="e">
        <f aca="false">IF(LEN(VLOOKUP($A62,#REF!,5,FALSE())),UPPER(RIGHT(VLOOKUP($A62,#REF!,5,FALSE()), 1)),"")</f>
        <v>#VALUE!</v>
      </c>
      <c r="L62" s="90" t="e">
        <f aca="false">IF(LEN(VLOOKUP($A62,#REF!,6,FALSE())),UPPER(RIGHT(VLOOKUP($A62,#REF!,6,FALSE()), 1)),"")</f>
        <v>#VALUE!</v>
      </c>
      <c r="M62" s="91" t="e">
        <f aca="false">IF(LEN(VLOOKUP($A62,#REF!,7,FALSE())),UPPER(RIGHT(VLOOKUP($A62,#REF!,7,FALSE()), 1)),"")</f>
        <v>#VALUE!</v>
      </c>
      <c r="N62" s="86" t="s">
        <v>132</v>
      </c>
      <c r="O62" s="86" t="s">
        <v>83</v>
      </c>
      <c r="P62" s="86" t="s">
        <v>104</v>
      </c>
      <c r="Q62" s="86" t="s">
        <v>105</v>
      </c>
      <c r="R62" s="86" t="s">
        <v>83</v>
      </c>
      <c r="S62" s="100" t="e">
        <f aca="false">HLOOKUP("Device Tree Pin Name",#REF!,MATCH($A62,#REF!,0),FALSE())</f>
        <v>#VALUE!</v>
      </c>
      <c r="T62" s="95" t="e">
        <f aca="false">HLOOKUP("power rail",#REF!,MATCH($A62,#REF!,0),FALSE())</f>
        <v>#VALUE!</v>
      </c>
      <c r="U62" s="96" t="e">
        <f aca="false">HLOOKUP("Wake Capable",#REF!,MATCH($A62,#REF!,0),FALSE())</f>
        <v>#VALUE!</v>
      </c>
      <c r="V62" s="96" t="e">
        <f aca="false">HLOOKUP("Strap",#REF!,MATCH($A62,#REF!,0),FALSE())</f>
        <v>#VALUE!</v>
      </c>
      <c r="W62" s="96" t="e">
        <f aca="false">HLOOKUP("GTE",#REF!,MATCH($A62,#REF!,0),FALSE())</f>
        <v>#VALUE!</v>
      </c>
      <c r="X62" s="96" t="e">
        <f aca="false">HLOOKUP("DPD_Control",#REF!,MATCH($A62,#REF!,0),FALSE())</f>
        <v>#VALUE!</v>
      </c>
      <c r="Y62" s="96" t="e">
        <f aca="false">HLOOKUP("DPD_Group",#REF!,MATCH($A62,#REF!,0),FALSE())</f>
        <v>#VALUE!</v>
      </c>
      <c r="Z62" s="95" t="e">
        <f aca="false">HLOOKUP("Pad Category",#REF!,MATCH($A62,#REF!,0),FALSE())</f>
        <v>#VALUE!</v>
      </c>
      <c r="AA62" s="95" t="e">
        <f aca="false">HLOOKUP("Pad type",#REF!,MATCH($A62,#REF!,0),FALSE())</f>
        <v>#VALUE!</v>
      </c>
      <c r="AB62" s="95" t="e">
        <f aca="false">HLOOKUP("Pull Strength",#REF!,MATCH($A62,#REF!,0),FALSE())</f>
        <v>#VALUE!</v>
      </c>
      <c r="AC62" s="95" t="e">
        <f aca="false">HLOOKUP("POR Pin State",#REF!,MATCH($A62,#REF!,0),FALSE())</f>
        <v>#VALUE!</v>
      </c>
      <c r="AD62" s="95" t="str">
        <f aca="false">IF(OR($AQ62="",$AQ62=$C62),$R62,IF($AQ62=$D62,SUBSTITUTE(SUBSTITUTE($AQ62,"GPIO3_","GPIO_"),".0",""),IF($AQ62=$E62,$N62,IF($AQ62=$F62,$O62,IF($AQ62=$G62,$P62,IF($AQ62=$H62,$Q62,"INVALID"))))))</f>
        <v>RSVD1</v>
      </c>
      <c r="AE62" s="97"/>
      <c r="AF62" s="98" t="str">
        <f aca="false">IF(AND(OR($AS62="Int PU",$AS62="Int PD"),OR(AND($AZ62&lt;&gt;"",$AZ62&lt;&gt;"0"),AND($BA62&lt;&gt;"",$BA62&lt;&gt;"0"))),"INVALID",IF(OR($AQ62=$C62,$AS62="Int PD"),"PULL_DOWN",IF(OR($AS62="Int PU",AND($AE62="YES",OR($AZ62="",$AZ62="0"),OR($BA62="",$BA62="0"),OR($AR62="Input",$AR62="Bidirectional"))),"PULL_UP","NORMAL")))</f>
        <v>PULL_DOWN</v>
      </c>
      <c r="AG62" s="98" t="str">
        <f aca="false">IF($AR62="Input", "TRISTATE", IF($AS62="Z","TRISTATE",IF($AQ62=$C62,"TRISTATE","NORMAL")))</f>
        <v>TRISTATE</v>
      </c>
      <c r="AH62" s="98" t="str">
        <f aca="false">IF(OR($AQ62=$C62,$AR62="Output"),"DISABLE","ENABLE")</f>
        <v>DISABLE</v>
      </c>
      <c r="AI62" s="112" t="e">
        <f aca="false">IF($AT62&lt;&gt;$G62,"N/A",IF($AV62="Drive 1", "1", IF($AV62="Drive 0", "0", "")))</f>
        <v>#VALUE!</v>
      </c>
      <c r="AJ62" s="99" t="b">
        <f aca="false">TRUE()</f>
        <v>1</v>
      </c>
      <c r="AK62" s="99" t="b">
        <f aca="false">TRUE()</f>
        <v>1</v>
      </c>
      <c r="AL62" s="99" t="b">
        <f aca="false">TRUE()</f>
        <v>1</v>
      </c>
      <c r="AM62" s="99" t="b">
        <f aca="false">TRUE()</f>
        <v>1</v>
      </c>
      <c r="AN62" s="99" t="b">
        <f aca="false">TRUE()</f>
        <v>1</v>
      </c>
      <c r="AO62" s="99" t="b">
        <f aca="false">TRUE()</f>
        <v>1</v>
      </c>
      <c r="AP62" s="100" t="str">
        <f aca="false">IF(AND($AJ62:$AO62), "VALID", "INVALID")</f>
        <v>VALID</v>
      </c>
      <c r="AQ62" s="101" t="s">
        <v>212</v>
      </c>
      <c r="AR62" s="102" t="s">
        <v>79</v>
      </c>
      <c r="AS62" s="103"/>
      <c r="AT62" s="104"/>
      <c r="AU62" s="104"/>
      <c r="AV62" s="104"/>
      <c r="AW62" s="110" t="s">
        <v>85</v>
      </c>
      <c r="AX62" s="103" t="s">
        <v>85</v>
      </c>
      <c r="AY62" s="104"/>
      <c r="AZ62" s="103"/>
      <c r="BA62" s="103"/>
      <c r="BB62" s="105"/>
      <c r="BC62" s="104"/>
      <c r="BD62" s="106"/>
      <c r="BE62" s="111"/>
      <c r="BF62" s="108" t="e">
        <f aca="false">VLOOKUP($A62,#REF!, 34, FALSE())</f>
        <v>#VALUE!</v>
      </c>
      <c r="BG62" s="418" t="e">
        <f aca="false">VLOOKUP($A62,#REF!, 22, FALSE())</f>
        <v>#VALUE!</v>
      </c>
      <c r="BH62" s="109"/>
    </row>
    <row r="63" customFormat="false" ht="12.75" hidden="false" customHeight="true" outlineLevel="0" collapsed="false">
      <c r="A63" s="86" t="s">
        <v>213</v>
      </c>
      <c r="B63" s="86" t="e">
        <f aca="false">VLOOKUP($A63,#REF!, 34, FALSE())</f>
        <v>#VALUE!</v>
      </c>
      <c r="C63" s="87" t="str">
        <f aca="false">CONCATENATE("unused_",A63)</f>
        <v>unused_UART2_TX</v>
      </c>
      <c r="D63" s="88" t="e">
        <f aca="false">IF(LEN(VLOOKUP($A63,#REF!,8,FALSE())),LEFT(VLOOKUP($A63,#REF!,8,FALSE()),LEN(VLOOKUP($A63,#REF!,8,FALSE()))-2),"")</f>
        <v>#VALUE!</v>
      </c>
      <c r="E63" s="89" t="e">
        <f aca="false">IF(LEN(VLOOKUP($A63,#REF!,4,FALSE())),IF(INDEX(#REF!,MATCH($A63,#REF!,0),1),LEFT(VLOOKUP($A63,#REF!,4,FALSE()),LEN(VLOOKUP($A63,#REF!,4,FALSE()))-2),CONCATENATE(LEFT(VLOOKUP($A63,#REF!,4,FALSE()),LEN(VLOOKUP($A63,#REF!,4,FALSE()))-2),"*")),"")</f>
        <v>#VALUE!</v>
      </c>
      <c r="F63" s="90" t="e">
        <f aca="false">IF(LEN(VLOOKUP($A63,#REF!,5,FALSE())),IF(INDEX(#REF!,MATCH($A63,#REF!,0),2),LEFT(VLOOKUP($A63,#REF!,5,FALSE()),LEN(VLOOKUP($A63,#REF!,5,FALSE()))-2),CONCATENATE(LEFT(VLOOKUP($A63,#REF!,5,FALSE()),LEN(VLOOKUP($A63,#REF!,5,FALSE()))-2),"*")),"")</f>
        <v>#VALUE!</v>
      </c>
      <c r="G63" s="90" t="e">
        <f aca="false">IF(LEN(VLOOKUP($A63,#REF!,6,FALSE())),IF(INDEX(#REF!,MATCH($A63,#REF!,0),3),LEFT(VLOOKUP($A63,#REF!,6,FALSE()),LEN(VLOOKUP($A63,#REF!,6,FALSE()))-2),CONCATENATE(LEFT(VLOOKUP($A63,#REF!,6,FALSE()),LEN(VLOOKUP($A63,#REF!,6,FALSE()))-2),"*")),"")</f>
        <v>#VALUE!</v>
      </c>
      <c r="H63" s="91" t="e">
        <f aca="false">IF(LEN(VLOOKUP($A63,#REF!,7,FALSE())),IF(INDEX(#REF!,MATCH($A63,#REF!,0),4),LEFT(VLOOKUP($A63,#REF!,7,FALSE()),LEN(VLOOKUP($A63,#REF!,7,FALSE()))-2),CONCATENATE(LEFT(VLOOKUP($A63,#REF!,7,FALSE()),LEN(VLOOKUP($A63,#REF!,7,FALSE()))-2),"*")),"")</f>
        <v>#VALUE!</v>
      </c>
      <c r="I63" s="92" t="e">
        <f aca="false">IF(LEN(VLOOKUP($A63,#REF!,8,FALSE())),UPPER(RIGHT(VLOOKUP($A63,#REF!,8,FALSE()), 1)),"")</f>
        <v>#VALUE!</v>
      </c>
      <c r="J63" s="90" t="e">
        <f aca="false">IF(LEN(VLOOKUP($A63,#REF!,4,FALSE())),UPPER(RIGHT(VLOOKUP($A63,#REF!,4,FALSE()), 1)),"")</f>
        <v>#VALUE!</v>
      </c>
      <c r="K63" s="90" t="e">
        <f aca="false">IF(LEN(VLOOKUP($A63,#REF!,5,FALSE())),UPPER(RIGHT(VLOOKUP($A63,#REF!,5,FALSE()), 1)),"")</f>
        <v>#VALUE!</v>
      </c>
      <c r="L63" s="90" t="e">
        <f aca="false">IF(LEN(VLOOKUP($A63,#REF!,6,FALSE())),UPPER(RIGHT(VLOOKUP($A63,#REF!,6,FALSE()), 1)),"")</f>
        <v>#VALUE!</v>
      </c>
      <c r="M63" s="91" t="e">
        <f aca="false">IF(LEN(VLOOKUP($A63,#REF!,7,FALSE())),UPPER(RIGHT(VLOOKUP($A63,#REF!,7,FALSE()), 1)),"")</f>
        <v>#VALUE!</v>
      </c>
      <c r="N63" s="86" t="s">
        <v>214</v>
      </c>
      <c r="O63" s="86" t="s">
        <v>83</v>
      </c>
      <c r="P63" s="86" t="s">
        <v>104</v>
      </c>
      <c r="Q63" s="86" t="s">
        <v>105</v>
      </c>
      <c r="R63" s="86" t="s">
        <v>83</v>
      </c>
      <c r="S63" s="100" t="e">
        <f aca="false">HLOOKUP("Device Tree Pin Name",#REF!,MATCH($A63,#REF!,0),FALSE())</f>
        <v>#VALUE!</v>
      </c>
      <c r="T63" s="95" t="e">
        <f aca="false">HLOOKUP("power rail",#REF!,MATCH($A63,#REF!,0),FALSE())</f>
        <v>#VALUE!</v>
      </c>
      <c r="U63" s="96" t="e">
        <f aca="false">HLOOKUP("Wake Capable",#REF!,MATCH($A63,#REF!,0),FALSE())</f>
        <v>#VALUE!</v>
      </c>
      <c r="V63" s="96" t="e">
        <f aca="false">HLOOKUP("Strap",#REF!,MATCH($A63,#REF!,0),FALSE())</f>
        <v>#VALUE!</v>
      </c>
      <c r="W63" s="96" t="e">
        <f aca="false">HLOOKUP("GTE",#REF!,MATCH($A63,#REF!,0),FALSE())</f>
        <v>#VALUE!</v>
      </c>
      <c r="X63" s="96" t="e">
        <f aca="false">HLOOKUP("DPD_Control",#REF!,MATCH($A63,#REF!,0),FALSE())</f>
        <v>#VALUE!</v>
      </c>
      <c r="Y63" s="96" t="e">
        <f aca="false">HLOOKUP("DPD_Group",#REF!,MATCH($A63,#REF!,0),FALSE())</f>
        <v>#VALUE!</v>
      </c>
      <c r="Z63" s="95" t="e">
        <f aca="false">HLOOKUP("Pad Category",#REF!,MATCH($A63,#REF!,0),FALSE())</f>
        <v>#VALUE!</v>
      </c>
      <c r="AA63" s="95" t="e">
        <f aca="false">HLOOKUP("Pad type",#REF!,MATCH($A63,#REF!,0),FALSE())</f>
        <v>#VALUE!</v>
      </c>
      <c r="AB63" s="95" t="e">
        <f aca="false">HLOOKUP("Pull Strength",#REF!,MATCH($A63,#REF!,0),FALSE())</f>
        <v>#VALUE!</v>
      </c>
      <c r="AC63" s="95" t="e">
        <f aca="false">HLOOKUP("POR Pin State",#REF!,MATCH($A63,#REF!,0),FALSE())</f>
        <v>#VALUE!</v>
      </c>
      <c r="AD63" s="95" t="str">
        <f aca="false">IF(OR($AQ63="",$AQ63=$C63),$R63,IF($AQ63=$D63,SUBSTITUTE(SUBSTITUTE($AQ63,"GPIO3_","GPIO_"),".0",""),IF($AQ63=$E63,$N63,IF($AQ63=$F63,$O63,IF($AQ63=$G63,$P63,IF($AQ63=$H63,$Q63,"INVALID"))))))</f>
        <v>RSVD1</v>
      </c>
      <c r="AE63" s="97"/>
      <c r="AF63" s="98" t="str">
        <f aca="false">IF(AND(OR($AS63="Int PU",$AS63="Int PD"),OR(AND($AZ63&lt;&gt;"",$AZ63&lt;&gt;"0"),AND($BA63&lt;&gt;"",$BA63&lt;&gt;"0"))),"INVALID",IF(OR($AQ63=$C63,$AS63="Int PD"),"PULL_DOWN",IF(OR($AS63="Int PU",AND($AE63="YES",OR($AZ63="",$AZ63="0"),OR($BA63="",$BA63="0"),OR($AR63="Input",$AR63="Bidirectional"))),"PULL_UP","NORMAL")))</f>
        <v>PULL_DOWN</v>
      </c>
      <c r="AG63" s="98" t="str">
        <f aca="false">IF($AR63="Input", "TRISTATE", IF($AS63="Z","TRISTATE",IF($AQ63=$C63,"TRISTATE","NORMAL")))</f>
        <v>TRISTATE</v>
      </c>
      <c r="AH63" s="98" t="str">
        <f aca="false">IF(OR($AQ63=$C63,$AR63="Output"),"DISABLE","ENABLE")</f>
        <v>DISABLE</v>
      </c>
      <c r="AI63" s="112" t="e">
        <f aca="false">IF($AT63&lt;&gt;$G63,"N/A",IF($AV63="Drive 1", "1", IF($AV63="Drive 0", "0", "")))</f>
        <v>#VALUE!</v>
      </c>
      <c r="AJ63" s="99" t="b">
        <f aca="false">TRUE()</f>
        <v>1</v>
      </c>
      <c r="AK63" s="99" t="b">
        <f aca="false">TRUE()</f>
        <v>1</v>
      </c>
      <c r="AL63" s="99" t="b">
        <f aca="false">TRUE()</f>
        <v>1</v>
      </c>
      <c r="AM63" s="99" t="b">
        <f aca="false">TRUE()</f>
        <v>1</v>
      </c>
      <c r="AN63" s="99" t="b">
        <f aca="false">TRUE()</f>
        <v>1</v>
      </c>
      <c r="AO63" s="99" t="b">
        <f aca="false">TRUE()</f>
        <v>1</v>
      </c>
      <c r="AP63" s="100" t="str">
        <f aca="false">IF(AND($AJ63:$AO63), "VALID", "INVALID")</f>
        <v>VALID</v>
      </c>
      <c r="AQ63" s="101" t="s">
        <v>215</v>
      </c>
      <c r="AR63" s="102" t="s">
        <v>79</v>
      </c>
      <c r="AS63" s="103"/>
      <c r="AT63" s="104"/>
      <c r="AU63" s="104"/>
      <c r="AV63" s="104"/>
      <c r="AW63" s="110" t="s">
        <v>85</v>
      </c>
      <c r="AX63" s="103" t="s">
        <v>85</v>
      </c>
      <c r="AY63" s="104"/>
      <c r="AZ63" s="103"/>
      <c r="BA63" s="103"/>
      <c r="BB63" s="105"/>
      <c r="BC63" s="104"/>
      <c r="BD63" s="106"/>
      <c r="BE63" s="111"/>
      <c r="BF63" s="108" t="e">
        <f aca="false">VLOOKUP($A63,#REF!, 34, FALSE())</f>
        <v>#VALUE!</v>
      </c>
      <c r="BG63" s="418" t="e">
        <f aca="false">VLOOKUP($A63,#REF!, 22, FALSE())</f>
        <v>#VALUE!</v>
      </c>
      <c r="BH63" s="109"/>
    </row>
    <row r="64" customFormat="false" ht="12.75" hidden="false" customHeight="true" outlineLevel="0" collapsed="false">
      <c r="A64" s="86" t="s">
        <v>216</v>
      </c>
      <c r="B64" s="86" t="e">
        <f aca="false">VLOOKUP($A64,#REF!, 34, FALSE())</f>
        <v>#VALUE!</v>
      </c>
      <c r="C64" s="87" t="str">
        <f aca="false">CONCATENATE("unused_",A64)</f>
        <v>unused_UART2_RX</v>
      </c>
      <c r="D64" s="88" t="e">
        <f aca="false">IF(LEN(VLOOKUP($A64,#REF!,8,FALSE())),LEFT(VLOOKUP($A64,#REF!,8,FALSE()),LEN(VLOOKUP($A64,#REF!,8,FALSE()))-2),"")</f>
        <v>#VALUE!</v>
      </c>
      <c r="E64" s="89" t="e">
        <f aca="false">IF(LEN(VLOOKUP($A64,#REF!,4,FALSE())),IF(INDEX(#REF!,MATCH($A64,#REF!,0),1),LEFT(VLOOKUP($A64,#REF!,4,FALSE()),LEN(VLOOKUP($A64,#REF!,4,FALSE()))-2),CONCATENATE(LEFT(VLOOKUP($A64,#REF!,4,FALSE()),LEN(VLOOKUP($A64,#REF!,4,FALSE()))-2),"*")),"")</f>
        <v>#VALUE!</v>
      </c>
      <c r="F64" s="90" t="e">
        <f aca="false">IF(LEN(VLOOKUP($A64,#REF!,5,FALSE())),IF(INDEX(#REF!,MATCH($A64,#REF!,0),2),LEFT(VLOOKUP($A64,#REF!,5,FALSE()),LEN(VLOOKUP($A64,#REF!,5,FALSE()))-2),CONCATENATE(LEFT(VLOOKUP($A64,#REF!,5,FALSE()),LEN(VLOOKUP($A64,#REF!,5,FALSE()))-2),"*")),"")</f>
        <v>#VALUE!</v>
      </c>
      <c r="G64" s="90" t="e">
        <f aca="false">IF(LEN(VLOOKUP($A64,#REF!,6,FALSE())),IF(INDEX(#REF!,MATCH($A64,#REF!,0),3),LEFT(VLOOKUP($A64,#REF!,6,FALSE()),LEN(VLOOKUP($A64,#REF!,6,FALSE()))-2),CONCATENATE(LEFT(VLOOKUP($A64,#REF!,6,FALSE()),LEN(VLOOKUP($A64,#REF!,6,FALSE()))-2),"*")),"")</f>
        <v>#VALUE!</v>
      </c>
      <c r="H64" s="91" t="e">
        <f aca="false">IF(LEN(VLOOKUP($A64,#REF!,7,FALSE())),IF(INDEX(#REF!,MATCH($A64,#REF!,0),4),LEFT(VLOOKUP($A64,#REF!,7,FALSE()),LEN(VLOOKUP($A64,#REF!,7,FALSE()))-2),CONCATENATE(LEFT(VLOOKUP($A64,#REF!,7,FALSE()),LEN(VLOOKUP($A64,#REF!,7,FALSE()))-2),"*")),"")</f>
        <v>#VALUE!</v>
      </c>
      <c r="I64" s="92" t="e">
        <f aca="false">IF(LEN(VLOOKUP($A64,#REF!,8,FALSE())),UPPER(RIGHT(VLOOKUP($A64,#REF!,8,FALSE()), 1)),"")</f>
        <v>#VALUE!</v>
      </c>
      <c r="J64" s="90" t="e">
        <f aca="false">IF(LEN(VLOOKUP($A64,#REF!,4,FALSE())),UPPER(RIGHT(VLOOKUP($A64,#REF!,4,FALSE()), 1)),"")</f>
        <v>#VALUE!</v>
      </c>
      <c r="K64" s="90" t="e">
        <f aca="false">IF(LEN(VLOOKUP($A64,#REF!,5,FALSE())),UPPER(RIGHT(VLOOKUP($A64,#REF!,5,FALSE()), 1)),"")</f>
        <v>#VALUE!</v>
      </c>
      <c r="L64" s="90" t="e">
        <f aca="false">IF(LEN(VLOOKUP($A64,#REF!,6,FALSE())),UPPER(RIGHT(VLOOKUP($A64,#REF!,6,FALSE()), 1)),"")</f>
        <v>#VALUE!</v>
      </c>
      <c r="M64" s="91" t="e">
        <f aca="false">IF(LEN(VLOOKUP($A64,#REF!,7,FALSE())),UPPER(RIGHT(VLOOKUP($A64,#REF!,7,FALSE()), 1)),"")</f>
        <v>#VALUE!</v>
      </c>
      <c r="N64" s="86" t="s">
        <v>214</v>
      </c>
      <c r="O64" s="86" t="s">
        <v>83</v>
      </c>
      <c r="P64" s="86" t="s">
        <v>104</v>
      </c>
      <c r="Q64" s="86" t="s">
        <v>105</v>
      </c>
      <c r="R64" s="86" t="s">
        <v>83</v>
      </c>
      <c r="S64" s="100" t="e">
        <f aca="false">HLOOKUP("Device Tree Pin Name",#REF!,MATCH($A64,#REF!,0),FALSE())</f>
        <v>#VALUE!</v>
      </c>
      <c r="T64" s="95" t="e">
        <f aca="false">HLOOKUP("power rail",#REF!,MATCH($A64,#REF!,0),FALSE())</f>
        <v>#VALUE!</v>
      </c>
      <c r="U64" s="96" t="e">
        <f aca="false">HLOOKUP("Wake Capable",#REF!,MATCH($A64,#REF!,0),FALSE())</f>
        <v>#VALUE!</v>
      </c>
      <c r="V64" s="96" t="e">
        <f aca="false">HLOOKUP("Strap",#REF!,MATCH($A64,#REF!,0),FALSE())</f>
        <v>#VALUE!</v>
      </c>
      <c r="W64" s="96" t="e">
        <f aca="false">HLOOKUP("GTE",#REF!,MATCH($A64,#REF!,0),FALSE())</f>
        <v>#VALUE!</v>
      </c>
      <c r="X64" s="96" t="e">
        <f aca="false">HLOOKUP("DPD_Control",#REF!,MATCH($A64,#REF!,0),FALSE())</f>
        <v>#VALUE!</v>
      </c>
      <c r="Y64" s="96" t="e">
        <f aca="false">HLOOKUP("DPD_Group",#REF!,MATCH($A64,#REF!,0),FALSE())</f>
        <v>#VALUE!</v>
      </c>
      <c r="Z64" s="95" t="e">
        <f aca="false">HLOOKUP("Pad Category",#REF!,MATCH($A64,#REF!,0),FALSE())</f>
        <v>#VALUE!</v>
      </c>
      <c r="AA64" s="95" t="e">
        <f aca="false">HLOOKUP("Pad type",#REF!,MATCH($A64,#REF!,0),FALSE())</f>
        <v>#VALUE!</v>
      </c>
      <c r="AB64" s="95" t="e">
        <f aca="false">HLOOKUP("Pull Strength",#REF!,MATCH($A64,#REF!,0),FALSE())</f>
        <v>#VALUE!</v>
      </c>
      <c r="AC64" s="95" t="e">
        <f aca="false">HLOOKUP("POR Pin State",#REF!,MATCH($A64,#REF!,0),FALSE())</f>
        <v>#VALUE!</v>
      </c>
      <c r="AD64" s="95" t="str">
        <f aca="false">IF(OR($AQ64="",$AQ64=$C64),$R64,IF($AQ64=$D64,SUBSTITUTE(SUBSTITUTE($AQ64,"GPIO3_","GPIO_"),".0",""),IF($AQ64=$E64,$N64,IF($AQ64=$F64,$O64,IF($AQ64=$G64,$P64,IF($AQ64=$H64,$Q64,"INVALID"))))))</f>
        <v>RSVD1</v>
      </c>
      <c r="AE64" s="97"/>
      <c r="AF64" s="98" t="str">
        <f aca="false">IF(AND(OR($AS64="Int PU",$AS64="Int PD"),OR(AND($AZ64&lt;&gt;"",$AZ64&lt;&gt;"0"),AND($BA64&lt;&gt;"",$BA64&lt;&gt;"0"))),"INVALID",IF(OR($AQ64=$C64,$AS64="Int PD"),"PULL_DOWN",IF(OR($AS64="Int PU",AND($AE64="YES",OR($AZ64="",$AZ64="0"),OR($BA64="",$BA64="0"),OR($AR64="Input",$AR64="Bidirectional"))),"PULL_UP","NORMAL")))</f>
        <v>PULL_DOWN</v>
      </c>
      <c r="AG64" s="98" t="str">
        <f aca="false">IF($AR64="Input", "TRISTATE", IF($AS64="Z","TRISTATE",IF($AQ64=$C64,"TRISTATE","NORMAL")))</f>
        <v>TRISTATE</v>
      </c>
      <c r="AH64" s="98" t="str">
        <f aca="false">IF(OR($AQ64=$C64,$AR64="Output"),"DISABLE","ENABLE")</f>
        <v>DISABLE</v>
      </c>
      <c r="AI64" s="112" t="e">
        <f aca="false">IF($AT64&lt;&gt;$G64,"N/A",IF($AV64="Drive 1", "1", IF($AV64="Drive 0", "0", "")))</f>
        <v>#VALUE!</v>
      </c>
      <c r="AJ64" s="99" t="b">
        <f aca="false">TRUE()</f>
        <v>1</v>
      </c>
      <c r="AK64" s="99" t="b">
        <f aca="false">TRUE()</f>
        <v>1</v>
      </c>
      <c r="AL64" s="99" t="b">
        <f aca="false">TRUE()</f>
        <v>1</v>
      </c>
      <c r="AM64" s="99" t="b">
        <f aca="false">TRUE()</f>
        <v>1</v>
      </c>
      <c r="AN64" s="99" t="b">
        <f aca="false">TRUE()</f>
        <v>1</v>
      </c>
      <c r="AO64" s="99" t="b">
        <f aca="false">TRUE()</f>
        <v>1</v>
      </c>
      <c r="AP64" s="100" t="str">
        <f aca="false">IF(AND($AJ64:$AO64), "VALID", "INVALID")</f>
        <v>VALID</v>
      </c>
      <c r="AQ64" s="101" t="s">
        <v>217</v>
      </c>
      <c r="AR64" s="102" t="s">
        <v>79</v>
      </c>
      <c r="AS64" s="103"/>
      <c r="AT64" s="104"/>
      <c r="AU64" s="104"/>
      <c r="AV64" s="104"/>
      <c r="AW64" s="110" t="s">
        <v>85</v>
      </c>
      <c r="AX64" s="103" t="s">
        <v>85</v>
      </c>
      <c r="AY64" s="104"/>
      <c r="AZ64" s="103"/>
      <c r="BA64" s="103"/>
      <c r="BB64" s="105"/>
      <c r="BC64" s="104"/>
      <c r="BD64" s="106"/>
      <c r="BE64" s="111"/>
      <c r="BF64" s="108" t="e">
        <f aca="false">VLOOKUP($A64,#REF!, 34, FALSE())</f>
        <v>#VALUE!</v>
      </c>
      <c r="BG64" s="418" t="e">
        <f aca="false">VLOOKUP($A64,#REF!, 22, FALSE())</f>
        <v>#VALUE!</v>
      </c>
      <c r="BH64" s="109"/>
    </row>
    <row r="65" customFormat="false" ht="12.75" hidden="false" customHeight="true" outlineLevel="0" collapsed="false">
      <c r="A65" s="86" t="s">
        <v>218</v>
      </c>
      <c r="B65" s="86" t="e">
        <f aca="false">VLOOKUP($A65,#REF!, 34, FALSE())</f>
        <v>#VALUE!</v>
      </c>
      <c r="C65" s="87" t="str">
        <f aca="false">CONCATENATE("unused_",A65)</f>
        <v>unused_UART2_RTS</v>
      </c>
      <c r="D65" s="88" t="e">
        <f aca="false">IF(LEN(VLOOKUP($A65,#REF!,8,FALSE())),LEFT(VLOOKUP($A65,#REF!,8,FALSE()),LEN(VLOOKUP($A65,#REF!,8,FALSE()))-2),"")</f>
        <v>#VALUE!</v>
      </c>
      <c r="E65" s="89" t="e">
        <f aca="false">IF(LEN(VLOOKUP($A65,#REF!,4,FALSE())),IF(INDEX(#REF!,MATCH($A65,#REF!,0),1),LEFT(VLOOKUP($A65,#REF!,4,FALSE()),LEN(VLOOKUP($A65,#REF!,4,FALSE()))-2),CONCATENATE(LEFT(VLOOKUP($A65,#REF!,4,FALSE()),LEN(VLOOKUP($A65,#REF!,4,FALSE()))-2),"*")),"")</f>
        <v>#VALUE!</v>
      </c>
      <c r="F65" s="90" t="e">
        <f aca="false">IF(LEN(VLOOKUP($A65,#REF!,5,FALSE())),IF(INDEX(#REF!,MATCH($A65,#REF!,0),2),LEFT(VLOOKUP($A65,#REF!,5,FALSE()),LEN(VLOOKUP($A65,#REF!,5,FALSE()))-2),CONCATENATE(LEFT(VLOOKUP($A65,#REF!,5,FALSE()),LEN(VLOOKUP($A65,#REF!,5,FALSE()))-2),"*")),"")</f>
        <v>#VALUE!</v>
      </c>
      <c r="G65" s="90" t="e">
        <f aca="false">IF(LEN(VLOOKUP($A65,#REF!,6,FALSE())),IF(INDEX(#REF!,MATCH($A65,#REF!,0),3),LEFT(VLOOKUP($A65,#REF!,6,FALSE()),LEN(VLOOKUP($A65,#REF!,6,FALSE()))-2),CONCATENATE(LEFT(VLOOKUP($A65,#REF!,6,FALSE()),LEN(VLOOKUP($A65,#REF!,6,FALSE()))-2),"*")),"")</f>
        <v>#VALUE!</v>
      </c>
      <c r="H65" s="91" t="e">
        <f aca="false">IF(LEN(VLOOKUP($A65,#REF!,7,FALSE())),IF(INDEX(#REF!,MATCH($A65,#REF!,0),4),LEFT(VLOOKUP($A65,#REF!,7,FALSE()),LEN(VLOOKUP($A65,#REF!,7,FALSE()))-2),CONCATENATE(LEFT(VLOOKUP($A65,#REF!,7,FALSE()),LEN(VLOOKUP($A65,#REF!,7,FALSE()))-2),"*")),"")</f>
        <v>#VALUE!</v>
      </c>
      <c r="I65" s="92" t="e">
        <f aca="false">IF(LEN(VLOOKUP($A65,#REF!,8,FALSE())),UPPER(RIGHT(VLOOKUP($A65,#REF!,8,FALSE()), 1)),"")</f>
        <v>#VALUE!</v>
      </c>
      <c r="J65" s="90" t="e">
        <f aca="false">IF(LEN(VLOOKUP($A65,#REF!,4,FALSE())),UPPER(RIGHT(VLOOKUP($A65,#REF!,4,FALSE()), 1)),"")</f>
        <v>#VALUE!</v>
      </c>
      <c r="K65" s="90" t="e">
        <f aca="false">IF(LEN(VLOOKUP($A65,#REF!,5,FALSE())),UPPER(RIGHT(VLOOKUP($A65,#REF!,5,FALSE()), 1)),"")</f>
        <v>#VALUE!</v>
      </c>
      <c r="L65" s="90" t="e">
        <f aca="false">IF(LEN(VLOOKUP($A65,#REF!,6,FALSE())),UPPER(RIGHT(VLOOKUP($A65,#REF!,6,FALSE()), 1)),"")</f>
        <v>#VALUE!</v>
      </c>
      <c r="M65" s="91" t="e">
        <f aca="false">IF(LEN(VLOOKUP($A65,#REF!,7,FALSE())),UPPER(RIGHT(VLOOKUP($A65,#REF!,7,FALSE()), 1)),"")</f>
        <v>#VALUE!</v>
      </c>
      <c r="N65" s="86" t="s">
        <v>214</v>
      </c>
      <c r="O65" s="86" t="s">
        <v>83</v>
      </c>
      <c r="P65" s="86" t="s">
        <v>104</v>
      </c>
      <c r="Q65" s="86" t="s">
        <v>105</v>
      </c>
      <c r="R65" s="86" t="s">
        <v>83</v>
      </c>
      <c r="S65" s="100" t="e">
        <f aca="false">HLOOKUP("Device Tree Pin Name",#REF!,MATCH($A65,#REF!,0),FALSE())</f>
        <v>#VALUE!</v>
      </c>
      <c r="T65" s="95" t="e">
        <f aca="false">HLOOKUP("power rail",#REF!,MATCH($A65,#REF!,0),FALSE())</f>
        <v>#VALUE!</v>
      </c>
      <c r="U65" s="96" t="e">
        <f aca="false">HLOOKUP("Wake Capable",#REF!,MATCH($A65,#REF!,0),FALSE())</f>
        <v>#VALUE!</v>
      </c>
      <c r="V65" s="96" t="e">
        <f aca="false">HLOOKUP("Strap",#REF!,MATCH($A65,#REF!,0),FALSE())</f>
        <v>#VALUE!</v>
      </c>
      <c r="W65" s="96" t="e">
        <f aca="false">HLOOKUP("GTE",#REF!,MATCH($A65,#REF!,0),FALSE())</f>
        <v>#VALUE!</v>
      </c>
      <c r="X65" s="96" t="e">
        <f aca="false">HLOOKUP("DPD_Control",#REF!,MATCH($A65,#REF!,0),FALSE())</f>
        <v>#VALUE!</v>
      </c>
      <c r="Y65" s="96" t="e">
        <f aca="false">HLOOKUP("DPD_Group",#REF!,MATCH($A65,#REF!,0),FALSE())</f>
        <v>#VALUE!</v>
      </c>
      <c r="Z65" s="95" t="e">
        <f aca="false">HLOOKUP("Pad Category",#REF!,MATCH($A65,#REF!,0),FALSE())</f>
        <v>#VALUE!</v>
      </c>
      <c r="AA65" s="95" t="e">
        <f aca="false">HLOOKUP("Pad type",#REF!,MATCH($A65,#REF!,0),FALSE())</f>
        <v>#VALUE!</v>
      </c>
      <c r="AB65" s="95" t="e">
        <f aca="false">HLOOKUP("Pull Strength",#REF!,MATCH($A65,#REF!,0),FALSE())</f>
        <v>#VALUE!</v>
      </c>
      <c r="AC65" s="95" t="e">
        <f aca="false">HLOOKUP("POR Pin State",#REF!,MATCH($A65,#REF!,0),FALSE())</f>
        <v>#VALUE!</v>
      </c>
      <c r="AD65" s="95" t="str">
        <f aca="false">IF(OR($AQ65="",$AQ65=$C65),$R65,IF($AQ65=$D65,SUBSTITUTE(SUBSTITUTE($AQ65,"GPIO3_","GPIO_"),".0",""),IF($AQ65=$E65,$N65,IF($AQ65=$F65,$O65,IF($AQ65=$G65,$P65,IF($AQ65=$H65,$Q65,"INVALID"))))))</f>
        <v>RSVD1</v>
      </c>
      <c r="AE65" s="97"/>
      <c r="AF65" s="98" t="str">
        <f aca="false">IF(AND(OR($AS65="Int PU",$AS65="Int PD"),OR(AND($AZ65&lt;&gt;"",$AZ65&lt;&gt;"0"),AND($BA65&lt;&gt;"",$BA65&lt;&gt;"0"))),"INVALID",IF(OR($AQ65=$C65,$AS65="Int PD"),"PULL_DOWN",IF(OR($AS65="Int PU",AND($AE65="YES",OR($AZ65="",$AZ65="0"),OR($BA65="",$BA65="0"),OR($AR65="Input",$AR65="Bidirectional"))),"PULL_UP","NORMAL")))</f>
        <v>PULL_DOWN</v>
      </c>
      <c r="AG65" s="98" t="str">
        <f aca="false">IF($AR65="Input", "TRISTATE", IF($AS65="Z","TRISTATE",IF($AQ65=$C65,"TRISTATE","NORMAL")))</f>
        <v>TRISTATE</v>
      </c>
      <c r="AH65" s="98" t="str">
        <f aca="false">IF(OR($AQ65=$C65,$AR65="Output"),"DISABLE","ENABLE")</f>
        <v>DISABLE</v>
      </c>
      <c r="AI65" s="112" t="e">
        <f aca="false">IF($AT65&lt;&gt;$G65,"N/A",IF($AV65="Drive 1", "1", IF($AV65="Drive 0", "0", "")))</f>
        <v>#VALUE!</v>
      </c>
      <c r="AJ65" s="99" t="b">
        <f aca="false">TRUE()</f>
        <v>1</v>
      </c>
      <c r="AK65" s="99" t="b">
        <f aca="false">TRUE()</f>
        <v>1</v>
      </c>
      <c r="AL65" s="99" t="b">
        <f aca="false">TRUE()</f>
        <v>1</v>
      </c>
      <c r="AM65" s="99" t="b">
        <f aca="false">TRUE()</f>
        <v>1</v>
      </c>
      <c r="AN65" s="99" t="b">
        <f aca="false">TRUE()</f>
        <v>1</v>
      </c>
      <c r="AO65" s="99" t="b">
        <f aca="false">TRUE()</f>
        <v>1</v>
      </c>
      <c r="AP65" s="100" t="str">
        <f aca="false">IF(AND($AJ65:$AO65), "VALID", "INVALID")</f>
        <v>VALID</v>
      </c>
      <c r="AQ65" s="101" t="s">
        <v>219</v>
      </c>
      <c r="AR65" s="102" t="s">
        <v>79</v>
      </c>
      <c r="AS65" s="103"/>
      <c r="AT65" s="104"/>
      <c r="AU65" s="104"/>
      <c r="AV65" s="104"/>
      <c r="AW65" s="104"/>
      <c r="AX65" s="103" t="s">
        <v>85</v>
      </c>
      <c r="AY65" s="104"/>
      <c r="AZ65" s="103"/>
      <c r="BA65" s="103"/>
      <c r="BB65" s="105"/>
      <c r="BC65" s="104"/>
      <c r="BD65" s="106"/>
      <c r="BE65" s="111"/>
      <c r="BF65" s="108" t="e">
        <f aca="false">VLOOKUP($A65,#REF!, 34, FALSE())</f>
        <v>#VALUE!</v>
      </c>
      <c r="BG65" s="418" t="e">
        <f aca="false">VLOOKUP($A65,#REF!, 22, FALSE())</f>
        <v>#VALUE!</v>
      </c>
      <c r="BH65" s="109"/>
    </row>
    <row r="66" customFormat="false" ht="12.75" hidden="false" customHeight="true" outlineLevel="0" collapsed="false">
      <c r="A66" s="86" t="s">
        <v>220</v>
      </c>
      <c r="B66" s="86" t="e">
        <f aca="false">VLOOKUP($A66,#REF!, 34, FALSE())</f>
        <v>#VALUE!</v>
      </c>
      <c r="C66" s="87" t="str">
        <f aca="false">CONCATENATE("unused_",A66)</f>
        <v>unused_UART2_CTS</v>
      </c>
      <c r="D66" s="88" t="e">
        <f aca="false">IF(LEN(VLOOKUP($A66,#REF!,8,FALSE())),LEFT(VLOOKUP($A66,#REF!,8,FALSE()),LEN(VLOOKUP($A66,#REF!,8,FALSE()))-2),"")</f>
        <v>#VALUE!</v>
      </c>
      <c r="E66" s="89" t="e">
        <f aca="false">IF(LEN(VLOOKUP($A66,#REF!,4,FALSE())),IF(INDEX(#REF!,MATCH($A66,#REF!,0),1),LEFT(VLOOKUP($A66,#REF!,4,FALSE()),LEN(VLOOKUP($A66,#REF!,4,FALSE()))-2),CONCATENATE(LEFT(VLOOKUP($A66,#REF!,4,FALSE()),LEN(VLOOKUP($A66,#REF!,4,FALSE()))-2),"*")),"")</f>
        <v>#VALUE!</v>
      </c>
      <c r="F66" s="90" t="e">
        <f aca="false">IF(LEN(VLOOKUP($A66,#REF!,5,FALSE())),IF(INDEX(#REF!,MATCH($A66,#REF!,0),2),LEFT(VLOOKUP($A66,#REF!,5,FALSE()),LEN(VLOOKUP($A66,#REF!,5,FALSE()))-2),CONCATENATE(LEFT(VLOOKUP($A66,#REF!,5,FALSE()),LEN(VLOOKUP($A66,#REF!,5,FALSE()))-2),"*")),"")</f>
        <v>#VALUE!</v>
      </c>
      <c r="G66" s="90" t="e">
        <f aca="false">IF(LEN(VLOOKUP($A66,#REF!,6,FALSE())),IF(INDEX(#REF!,MATCH($A66,#REF!,0),3),LEFT(VLOOKUP($A66,#REF!,6,FALSE()),LEN(VLOOKUP($A66,#REF!,6,FALSE()))-2),CONCATENATE(LEFT(VLOOKUP($A66,#REF!,6,FALSE()),LEN(VLOOKUP($A66,#REF!,6,FALSE()))-2),"*")),"")</f>
        <v>#VALUE!</v>
      </c>
      <c r="H66" s="91" t="e">
        <f aca="false">IF(LEN(VLOOKUP($A66,#REF!,7,FALSE())),IF(INDEX(#REF!,MATCH($A66,#REF!,0),4),LEFT(VLOOKUP($A66,#REF!,7,FALSE()),LEN(VLOOKUP($A66,#REF!,7,FALSE()))-2),CONCATENATE(LEFT(VLOOKUP($A66,#REF!,7,FALSE()),LEN(VLOOKUP($A66,#REF!,7,FALSE()))-2),"*")),"")</f>
        <v>#VALUE!</v>
      </c>
      <c r="I66" s="92" t="e">
        <f aca="false">IF(LEN(VLOOKUP($A66,#REF!,8,FALSE())),UPPER(RIGHT(VLOOKUP($A66,#REF!,8,FALSE()), 1)),"")</f>
        <v>#VALUE!</v>
      </c>
      <c r="J66" s="90" t="e">
        <f aca="false">IF(LEN(VLOOKUP($A66,#REF!,4,FALSE())),UPPER(RIGHT(VLOOKUP($A66,#REF!,4,FALSE()), 1)),"")</f>
        <v>#VALUE!</v>
      </c>
      <c r="K66" s="90" t="e">
        <f aca="false">IF(LEN(VLOOKUP($A66,#REF!,5,FALSE())),UPPER(RIGHT(VLOOKUP($A66,#REF!,5,FALSE()), 1)),"")</f>
        <v>#VALUE!</v>
      </c>
      <c r="L66" s="90" t="e">
        <f aca="false">IF(LEN(VLOOKUP($A66,#REF!,6,FALSE())),UPPER(RIGHT(VLOOKUP($A66,#REF!,6,FALSE()), 1)),"")</f>
        <v>#VALUE!</v>
      </c>
      <c r="M66" s="91" t="e">
        <f aca="false">IF(LEN(VLOOKUP($A66,#REF!,7,FALSE())),UPPER(RIGHT(VLOOKUP($A66,#REF!,7,FALSE()), 1)),"")</f>
        <v>#VALUE!</v>
      </c>
      <c r="N66" s="86" t="s">
        <v>214</v>
      </c>
      <c r="O66" s="86" t="s">
        <v>83</v>
      </c>
      <c r="P66" s="86" t="s">
        <v>104</v>
      </c>
      <c r="Q66" s="86" t="s">
        <v>105</v>
      </c>
      <c r="R66" s="86" t="s">
        <v>83</v>
      </c>
      <c r="S66" s="100" t="e">
        <f aca="false">HLOOKUP("Device Tree Pin Name",#REF!,MATCH($A66,#REF!,0),FALSE())</f>
        <v>#VALUE!</v>
      </c>
      <c r="T66" s="95" t="e">
        <f aca="false">HLOOKUP("power rail",#REF!,MATCH($A66,#REF!,0),FALSE())</f>
        <v>#VALUE!</v>
      </c>
      <c r="U66" s="96" t="e">
        <f aca="false">HLOOKUP("Wake Capable",#REF!,MATCH($A66,#REF!,0),FALSE())</f>
        <v>#VALUE!</v>
      </c>
      <c r="V66" s="96" t="e">
        <f aca="false">HLOOKUP("Strap",#REF!,MATCH($A66,#REF!,0),FALSE())</f>
        <v>#VALUE!</v>
      </c>
      <c r="W66" s="96" t="e">
        <f aca="false">HLOOKUP("GTE",#REF!,MATCH($A66,#REF!,0),FALSE())</f>
        <v>#VALUE!</v>
      </c>
      <c r="X66" s="96" t="e">
        <f aca="false">HLOOKUP("DPD_Control",#REF!,MATCH($A66,#REF!,0),FALSE())</f>
        <v>#VALUE!</v>
      </c>
      <c r="Y66" s="96" t="e">
        <f aca="false">HLOOKUP("DPD_Group",#REF!,MATCH($A66,#REF!,0),FALSE())</f>
        <v>#VALUE!</v>
      </c>
      <c r="Z66" s="95" t="e">
        <f aca="false">HLOOKUP("Pad Category",#REF!,MATCH($A66,#REF!,0),FALSE())</f>
        <v>#VALUE!</v>
      </c>
      <c r="AA66" s="100" t="e">
        <f aca="false">HLOOKUP("Pad type",#REF!,MATCH($A66,#REF!,0),FALSE())</f>
        <v>#VALUE!</v>
      </c>
      <c r="AB66" s="95" t="e">
        <f aca="false">HLOOKUP("Pull Strength",#REF!,MATCH($A66,#REF!,0),FALSE())</f>
        <v>#VALUE!</v>
      </c>
      <c r="AC66" s="95" t="e">
        <f aca="false">HLOOKUP("POR Pin State",#REF!,MATCH($A66,#REF!,0),FALSE())</f>
        <v>#VALUE!</v>
      </c>
      <c r="AD66" s="95" t="str">
        <f aca="false">IF(OR($AQ66="",$AQ66=$C66),$R66,IF($AQ66=$D66,SUBSTITUTE(SUBSTITUTE($AQ66,"GPIO3_","GPIO_"),".0",""),IF($AQ66=$E66,$N66,IF($AQ66=$F66,$O66,IF($AQ66=$G66,$P66,IF($AQ66=$H66,$Q66,"INVALID"))))))</f>
        <v>RSVD1</v>
      </c>
      <c r="AE66" s="97"/>
      <c r="AF66" s="98" t="str">
        <f aca="false">IF(AND(OR($AS66="Int PU",$AS66="Int PD"),OR(AND($AZ66&lt;&gt;"",$AZ66&lt;&gt;"0"),AND($BA66&lt;&gt;"",$BA66&lt;&gt;"0"))),"INVALID",IF(OR($AQ66=$C66,$AS66="Int PD"),"PULL_DOWN",IF(OR($AS66="Int PU",AND($AE66="YES",OR($AZ66="",$AZ66="0"),OR($BA66="",$BA66="0"),OR($AR66="Input",$AR66="Bidirectional"))),"PULL_UP","NORMAL")))</f>
        <v>PULL_DOWN</v>
      </c>
      <c r="AG66" s="98" t="str">
        <f aca="false">IF($AR66="Input", "TRISTATE", IF($AS66="Z","TRISTATE",IF($AQ66=$C66,"TRISTATE","NORMAL")))</f>
        <v>TRISTATE</v>
      </c>
      <c r="AH66" s="98" t="str">
        <f aca="false">IF(OR($AQ66=$C66,$AR66="Output"),"DISABLE","ENABLE")</f>
        <v>DISABLE</v>
      </c>
      <c r="AI66" s="112" t="e">
        <f aca="false">IF($AT66&lt;&gt;$G66,"N/A",IF($AV66="Drive 1", "1", IF($AV66="Drive 0", "0", "")))</f>
        <v>#VALUE!</v>
      </c>
      <c r="AJ66" s="99" t="b">
        <f aca="false">TRUE()</f>
        <v>1</v>
      </c>
      <c r="AK66" s="99" t="b">
        <f aca="false">TRUE()</f>
        <v>1</v>
      </c>
      <c r="AL66" s="99" t="b">
        <f aca="false">TRUE()</f>
        <v>1</v>
      </c>
      <c r="AM66" s="99" t="b">
        <f aca="false">TRUE()</f>
        <v>1</v>
      </c>
      <c r="AN66" s="99" t="b">
        <f aca="false">TRUE()</f>
        <v>1</v>
      </c>
      <c r="AO66" s="99" t="b">
        <f aca="false">TRUE()</f>
        <v>1</v>
      </c>
      <c r="AP66" s="100" t="str">
        <f aca="false">IF(AND($AJ66:$AO66), "VALID", "INVALID")</f>
        <v>VALID</v>
      </c>
      <c r="AQ66" s="101" t="s">
        <v>221</v>
      </c>
      <c r="AR66" s="102" t="s">
        <v>79</v>
      </c>
      <c r="AS66" s="103"/>
      <c r="AT66" s="103" t="s">
        <v>89</v>
      </c>
      <c r="AU66" s="104"/>
      <c r="AV66" s="104"/>
      <c r="AW66" s="104"/>
      <c r="AX66" s="103" t="s">
        <v>85</v>
      </c>
      <c r="AY66" s="104"/>
      <c r="AZ66" s="103"/>
      <c r="BA66" s="103"/>
      <c r="BB66" s="105"/>
      <c r="BC66" s="104"/>
      <c r="BD66" s="106"/>
      <c r="BE66" s="111"/>
      <c r="BF66" s="108" t="e">
        <f aca="false">VLOOKUP($A66,#REF!, 34, FALSE())</f>
        <v>#VALUE!</v>
      </c>
      <c r="BG66" s="418" t="e">
        <f aca="false">VLOOKUP($A66,#REF!, 22, FALSE())</f>
        <v>#VALUE!</v>
      </c>
      <c r="BH66" s="109"/>
    </row>
    <row r="67" customFormat="false" ht="12.75" hidden="false" customHeight="true" outlineLevel="0" collapsed="false">
      <c r="A67" s="86" t="s">
        <v>222</v>
      </c>
      <c r="B67" s="86" t="e">
        <f aca="false">VLOOKUP($A67,#REF!, 34, FALSE())</f>
        <v>#VALUE!</v>
      </c>
      <c r="C67" s="87" t="str">
        <f aca="false">CONCATENATE("unused_",A67)</f>
        <v>unused_SPI3_SCK</v>
      </c>
      <c r="D67" s="88" t="e">
        <f aca="false">IF(LEN(VLOOKUP($A67,#REF!,8,FALSE())),LEFT(VLOOKUP($A67,#REF!,8,FALSE()),LEN(VLOOKUP($A67,#REF!,8,FALSE()))-2),"")</f>
        <v>#VALUE!</v>
      </c>
      <c r="E67" s="89" t="e">
        <f aca="false">IF(LEN(VLOOKUP($A67,#REF!,4,FALSE())),IF(INDEX(#REF!,MATCH($A67,#REF!,0),1),LEFT(VLOOKUP($A67,#REF!,4,FALSE()),LEN(VLOOKUP($A67,#REF!,4,FALSE()))-2),CONCATENATE(LEFT(VLOOKUP($A67,#REF!,4,FALSE()),LEN(VLOOKUP($A67,#REF!,4,FALSE()))-2),"*")),"")</f>
        <v>#VALUE!</v>
      </c>
      <c r="F67" s="90" t="e">
        <f aca="false">IF(LEN(VLOOKUP($A67,#REF!,5,FALSE())),IF(INDEX(#REF!,MATCH($A67,#REF!,0),2),LEFT(VLOOKUP($A67,#REF!,5,FALSE()),LEN(VLOOKUP($A67,#REF!,5,FALSE()))-2),CONCATENATE(LEFT(VLOOKUP($A67,#REF!,5,FALSE()),LEN(VLOOKUP($A67,#REF!,5,FALSE()))-2),"*")),"")</f>
        <v>#VALUE!</v>
      </c>
      <c r="G67" s="90" t="e">
        <f aca="false">IF(LEN(VLOOKUP($A67,#REF!,6,FALSE())),IF(INDEX(#REF!,MATCH($A67,#REF!,0),3),LEFT(VLOOKUP($A67,#REF!,6,FALSE()),LEN(VLOOKUP($A67,#REF!,6,FALSE()))-2),CONCATENATE(LEFT(VLOOKUP($A67,#REF!,6,FALSE()),LEN(VLOOKUP($A67,#REF!,6,FALSE()))-2),"*")),"")</f>
        <v>#VALUE!</v>
      </c>
      <c r="H67" s="91" t="e">
        <f aca="false">IF(LEN(VLOOKUP($A67,#REF!,7,FALSE())),IF(INDEX(#REF!,MATCH($A67,#REF!,0),4),LEFT(VLOOKUP($A67,#REF!,7,FALSE()),LEN(VLOOKUP($A67,#REF!,7,FALSE()))-2),CONCATENATE(LEFT(VLOOKUP($A67,#REF!,7,FALSE()),LEN(VLOOKUP($A67,#REF!,7,FALSE()))-2),"*")),"")</f>
        <v>#VALUE!</v>
      </c>
      <c r="I67" s="92" t="e">
        <f aca="false">IF(LEN(VLOOKUP($A67,#REF!,8,FALSE())),UPPER(RIGHT(VLOOKUP($A67,#REF!,8,FALSE()), 1)),"")</f>
        <v>#VALUE!</v>
      </c>
      <c r="J67" s="90" t="e">
        <f aca="false">IF(LEN(VLOOKUP($A67,#REF!,4,FALSE())),UPPER(RIGHT(VLOOKUP($A67,#REF!,4,FALSE()), 1)),"")</f>
        <v>#VALUE!</v>
      </c>
      <c r="K67" s="90" t="e">
        <f aca="false">IF(LEN(VLOOKUP($A67,#REF!,5,FALSE())),UPPER(RIGHT(VLOOKUP($A67,#REF!,5,FALSE()), 1)),"")</f>
        <v>#VALUE!</v>
      </c>
      <c r="L67" s="90" t="e">
        <f aca="false">IF(LEN(VLOOKUP($A67,#REF!,6,FALSE())),UPPER(RIGHT(VLOOKUP($A67,#REF!,6,FALSE()), 1)),"")</f>
        <v>#VALUE!</v>
      </c>
      <c r="M67" s="91" t="e">
        <f aca="false">IF(LEN(VLOOKUP($A67,#REF!,7,FALSE())),UPPER(RIGHT(VLOOKUP($A67,#REF!,7,FALSE()), 1)),"")</f>
        <v>#VALUE!</v>
      </c>
      <c r="N67" s="86" t="s">
        <v>223</v>
      </c>
      <c r="O67" s="86" t="s">
        <v>83</v>
      </c>
      <c r="P67" s="86" t="s">
        <v>104</v>
      </c>
      <c r="Q67" s="86" t="s">
        <v>105</v>
      </c>
      <c r="R67" s="86" t="s">
        <v>83</v>
      </c>
      <c r="S67" s="100" t="e">
        <f aca="false">HLOOKUP("Device Tree Pin Name",#REF!,MATCH($A67,#REF!,0),FALSE())</f>
        <v>#VALUE!</v>
      </c>
      <c r="T67" s="95" t="e">
        <f aca="false">HLOOKUP("power rail",#REF!,MATCH($A67,#REF!,0),FALSE())</f>
        <v>#VALUE!</v>
      </c>
      <c r="U67" s="96" t="e">
        <f aca="false">HLOOKUP("Wake Capable",#REF!,MATCH($A67,#REF!,0),FALSE())</f>
        <v>#VALUE!</v>
      </c>
      <c r="V67" s="96" t="e">
        <f aca="false">HLOOKUP("Strap",#REF!,MATCH($A67,#REF!,0),FALSE())</f>
        <v>#VALUE!</v>
      </c>
      <c r="W67" s="96" t="e">
        <f aca="false">HLOOKUP("GTE",#REF!,MATCH($A67,#REF!,0),FALSE())</f>
        <v>#VALUE!</v>
      </c>
      <c r="X67" s="96" t="e">
        <f aca="false">HLOOKUP("DPD_Control",#REF!,MATCH($A67,#REF!,0),FALSE())</f>
        <v>#VALUE!</v>
      </c>
      <c r="Y67" s="96" t="e">
        <f aca="false">HLOOKUP("DPD_Group",#REF!,MATCH($A67,#REF!,0),FALSE())</f>
        <v>#VALUE!</v>
      </c>
      <c r="Z67" s="95" t="e">
        <f aca="false">HLOOKUP("Pad Category",#REF!,MATCH($A67,#REF!,0),FALSE())</f>
        <v>#VALUE!</v>
      </c>
      <c r="AA67" s="95" t="e">
        <f aca="false">HLOOKUP("Pad type",#REF!,MATCH($A67,#REF!,0),FALSE())</f>
        <v>#VALUE!</v>
      </c>
      <c r="AB67" s="95" t="e">
        <f aca="false">HLOOKUP("Pull Strength",#REF!,MATCH($A67,#REF!,0),FALSE())</f>
        <v>#VALUE!</v>
      </c>
      <c r="AC67" s="95" t="e">
        <f aca="false">HLOOKUP("POR Pin State",#REF!,MATCH($A67,#REF!,0),FALSE())</f>
        <v>#VALUE!</v>
      </c>
      <c r="AD67" s="95" t="str">
        <f aca="false">IF(OR($AQ67="",$AQ67=$C67),$R67,IF($AQ67=$D67,SUBSTITUTE(SUBSTITUTE($AQ67,"GPIO3_","GPIO_"),".0",""),IF($AQ67=$E67,$N67,IF($AQ67=$F67,$O67,IF($AQ67=$G67,$P67,IF($AQ67=$H67,$Q67,"INVALID"))))))</f>
        <v>RSVD1</v>
      </c>
      <c r="AE67" s="97"/>
      <c r="AF67" s="98" t="str">
        <f aca="false">IF(AND(OR($AS67="Int PU",$AS67="Int PD"),OR(AND($AZ67&lt;&gt;"",$AZ67&lt;&gt;"0"),AND($BA67&lt;&gt;"",$BA67&lt;&gt;"0"))),"INVALID",IF(OR($AQ67=$C67,$AS67="Int PD"),"PULL_DOWN",IF(OR($AS67="Int PU",AND($AE67="YES",OR($AZ67="",$AZ67="0"),OR($BA67="",$BA67="0"),OR($AR67="Input",$AR67="Bidirectional"))),"PULL_UP","NORMAL")))</f>
        <v>PULL_DOWN</v>
      </c>
      <c r="AG67" s="98" t="str">
        <f aca="false">IF($AR67="Input", "TRISTATE", IF($AS67="Z","TRISTATE",IF($AQ67=$C67,"TRISTATE","NORMAL")))</f>
        <v>TRISTATE</v>
      </c>
      <c r="AH67" s="98" t="str">
        <f aca="false">IF(OR($AQ67=$C67,$AR67="Output"),"DISABLE","ENABLE")</f>
        <v>DISABLE</v>
      </c>
      <c r="AI67" s="112" t="e">
        <f aca="false">IF($AT67&lt;&gt;$G67,"N/A",IF($AV67="Drive 1", "1", IF($AV67="Drive 0", "0", "")))</f>
        <v>#VALUE!</v>
      </c>
      <c r="AJ67" s="99" t="b">
        <f aca="false">TRUE()</f>
        <v>1</v>
      </c>
      <c r="AK67" s="99" t="b">
        <f aca="false">TRUE()</f>
        <v>1</v>
      </c>
      <c r="AL67" s="99" t="b">
        <f aca="false">TRUE()</f>
        <v>1</v>
      </c>
      <c r="AM67" s="99" t="b">
        <f aca="false">TRUE()</f>
        <v>1</v>
      </c>
      <c r="AN67" s="99" t="b">
        <f aca="false">TRUE()</f>
        <v>1</v>
      </c>
      <c r="AO67" s="99" t="b">
        <f aca="false">TRUE()</f>
        <v>1</v>
      </c>
      <c r="AP67" s="100" t="str">
        <f aca="false">IF(AND($AJ67:$AO67), "VALID", "INVALID")</f>
        <v>VALID</v>
      </c>
      <c r="AQ67" s="101" t="s">
        <v>224</v>
      </c>
      <c r="AR67" s="102" t="s">
        <v>79</v>
      </c>
      <c r="AS67" s="103"/>
      <c r="AT67" s="104"/>
      <c r="AU67" s="104"/>
      <c r="AV67" s="103" t="s">
        <v>124</v>
      </c>
      <c r="AW67" s="110" t="s">
        <v>85</v>
      </c>
      <c r="AX67" s="103" t="s">
        <v>85</v>
      </c>
      <c r="AY67" s="104"/>
      <c r="AZ67" s="103"/>
      <c r="BA67" s="103"/>
      <c r="BB67" s="105"/>
      <c r="BC67" s="104"/>
      <c r="BD67" s="106"/>
      <c r="BE67" s="111"/>
      <c r="BF67" s="108" t="e">
        <f aca="false">VLOOKUP($A67,#REF!, 34, FALSE())</f>
        <v>#VALUE!</v>
      </c>
      <c r="BG67" s="418" t="e">
        <f aca="false">VLOOKUP($A67,#REF!, 22, FALSE())</f>
        <v>#VALUE!</v>
      </c>
      <c r="BH67" s="109"/>
    </row>
    <row r="68" customFormat="false" ht="12.75" hidden="false" customHeight="true" outlineLevel="0" collapsed="false">
      <c r="A68" s="86" t="s">
        <v>225</v>
      </c>
      <c r="B68" s="86" t="e">
        <f aca="false">VLOOKUP($A68,#REF!, 34, FALSE())</f>
        <v>#VALUE!</v>
      </c>
      <c r="C68" s="87" t="str">
        <f aca="false">CONCATENATE("unused_",A68)</f>
        <v>unused_SPI3_MISO</v>
      </c>
      <c r="D68" s="88" t="e">
        <f aca="false">IF(LEN(VLOOKUP($A68,#REF!,8,FALSE())),LEFT(VLOOKUP($A68,#REF!,8,FALSE()),LEN(VLOOKUP($A68,#REF!,8,FALSE()))-2),"")</f>
        <v>#VALUE!</v>
      </c>
      <c r="E68" s="89" t="e">
        <f aca="false">IF(LEN(VLOOKUP($A68,#REF!,4,FALSE())),IF(INDEX(#REF!,MATCH($A68,#REF!,0),1),LEFT(VLOOKUP($A68,#REF!,4,FALSE()),LEN(VLOOKUP($A68,#REF!,4,FALSE()))-2),CONCATENATE(LEFT(VLOOKUP($A68,#REF!,4,FALSE()),LEN(VLOOKUP($A68,#REF!,4,FALSE()))-2),"*")),"")</f>
        <v>#VALUE!</v>
      </c>
      <c r="F68" s="90" t="e">
        <f aca="false">IF(LEN(VLOOKUP($A68,#REF!,5,FALSE())),IF(INDEX(#REF!,MATCH($A68,#REF!,0),2),LEFT(VLOOKUP($A68,#REF!,5,FALSE()),LEN(VLOOKUP($A68,#REF!,5,FALSE()))-2),CONCATENATE(LEFT(VLOOKUP($A68,#REF!,5,FALSE()),LEN(VLOOKUP($A68,#REF!,5,FALSE()))-2),"*")),"")</f>
        <v>#VALUE!</v>
      </c>
      <c r="G68" s="90" t="e">
        <f aca="false">IF(LEN(VLOOKUP($A68,#REF!,6,FALSE())),IF(INDEX(#REF!,MATCH($A68,#REF!,0),3),LEFT(VLOOKUP($A68,#REF!,6,FALSE()),LEN(VLOOKUP($A68,#REF!,6,FALSE()))-2),CONCATENATE(LEFT(VLOOKUP($A68,#REF!,6,FALSE()),LEN(VLOOKUP($A68,#REF!,6,FALSE()))-2),"*")),"")</f>
        <v>#VALUE!</v>
      </c>
      <c r="H68" s="91" t="e">
        <f aca="false">IF(LEN(VLOOKUP($A68,#REF!,7,FALSE())),IF(INDEX(#REF!,MATCH($A68,#REF!,0),4),LEFT(VLOOKUP($A68,#REF!,7,FALSE()),LEN(VLOOKUP($A68,#REF!,7,FALSE()))-2),CONCATENATE(LEFT(VLOOKUP($A68,#REF!,7,FALSE()),LEN(VLOOKUP($A68,#REF!,7,FALSE()))-2),"*")),"")</f>
        <v>#VALUE!</v>
      </c>
      <c r="I68" s="92" t="e">
        <f aca="false">IF(LEN(VLOOKUP($A68,#REF!,8,FALSE())),UPPER(RIGHT(VLOOKUP($A68,#REF!,8,FALSE()), 1)),"")</f>
        <v>#VALUE!</v>
      </c>
      <c r="J68" s="90" t="e">
        <f aca="false">IF(LEN(VLOOKUP($A68,#REF!,4,FALSE())),UPPER(RIGHT(VLOOKUP($A68,#REF!,4,FALSE()), 1)),"")</f>
        <v>#VALUE!</v>
      </c>
      <c r="K68" s="90" t="e">
        <f aca="false">IF(LEN(VLOOKUP($A68,#REF!,5,FALSE())),UPPER(RIGHT(VLOOKUP($A68,#REF!,5,FALSE()), 1)),"")</f>
        <v>#VALUE!</v>
      </c>
      <c r="L68" s="90" t="e">
        <f aca="false">IF(LEN(VLOOKUP($A68,#REF!,6,FALSE())),UPPER(RIGHT(VLOOKUP($A68,#REF!,6,FALSE()), 1)),"")</f>
        <v>#VALUE!</v>
      </c>
      <c r="M68" s="91" t="e">
        <f aca="false">IF(LEN(VLOOKUP($A68,#REF!,7,FALSE())),UPPER(RIGHT(VLOOKUP($A68,#REF!,7,FALSE()), 1)),"")</f>
        <v>#VALUE!</v>
      </c>
      <c r="N68" s="86" t="s">
        <v>223</v>
      </c>
      <c r="O68" s="86" t="s">
        <v>83</v>
      </c>
      <c r="P68" s="86" t="s">
        <v>104</v>
      </c>
      <c r="Q68" s="86" t="s">
        <v>105</v>
      </c>
      <c r="R68" s="86" t="s">
        <v>83</v>
      </c>
      <c r="S68" s="100" t="e">
        <f aca="false">HLOOKUP("Device Tree Pin Name",#REF!,MATCH($A68,#REF!,0),FALSE())</f>
        <v>#VALUE!</v>
      </c>
      <c r="T68" s="95" t="e">
        <f aca="false">HLOOKUP("power rail",#REF!,MATCH($A68,#REF!,0),FALSE())</f>
        <v>#VALUE!</v>
      </c>
      <c r="U68" s="96" t="e">
        <f aca="false">HLOOKUP("Wake Capable",#REF!,MATCH($A68,#REF!,0),FALSE())</f>
        <v>#VALUE!</v>
      </c>
      <c r="V68" s="96" t="e">
        <f aca="false">HLOOKUP("Strap",#REF!,MATCH($A68,#REF!,0),FALSE())</f>
        <v>#VALUE!</v>
      </c>
      <c r="W68" s="96" t="e">
        <f aca="false">HLOOKUP("GTE",#REF!,MATCH($A68,#REF!,0),FALSE())</f>
        <v>#VALUE!</v>
      </c>
      <c r="X68" s="96" t="e">
        <f aca="false">HLOOKUP("DPD_Control",#REF!,MATCH($A68,#REF!,0),FALSE())</f>
        <v>#VALUE!</v>
      </c>
      <c r="Y68" s="96" t="e">
        <f aca="false">HLOOKUP("DPD_Group",#REF!,MATCH($A68,#REF!,0),FALSE())</f>
        <v>#VALUE!</v>
      </c>
      <c r="Z68" s="95" t="e">
        <f aca="false">HLOOKUP("Pad Category",#REF!,MATCH($A68,#REF!,0),FALSE())</f>
        <v>#VALUE!</v>
      </c>
      <c r="AA68" s="95" t="e">
        <f aca="false">HLOOKUP("Pad type",#REF!,MATCH($A68,#REF!,0),FALSE())</f>
        <v>#VALUE!</v>
      </c>
      <c r="AB68" s="95" t="e">
        <f aca="false">HLOOKUP("Pull Strength",#REF!,MATCH($A68,#REF!,0),FALSE())</f>
        <v>#VALUE!</v>
      </c>
      <c r="AC68" s="95" t="e">
        <f aca="false">HLOOKUP("POR Pin State",#REF!,MATCH($A68,#REF!,0),FALSE())</f>
        <v>#VALUE!</v>
      </c>
      <c r="AD68" s="95" t="str">
        <f aca="false">IF(OR($AQ68="",$AQ68=$C68),$R68,IF($AQ68=$D68,SUBSTITUTE(SUBSTITUTE($AQ68,"GPIO3_","GPIO_"),".0",""),IF($AQ68=$E68,$N68,IF($AQ68=$F68,$O68,IF($AQ68=$G68,$P68,IF($AQ68=$H68,$Q68,"INVALID"))))))</f>
        <v>RSVD1</v>
      </c>
      <c r="AE68" s="97"/>
      <c r="AF68" s="98" t="str">
        <f aca="false">IF(AND(OR($AS68="Int PU",$AS68="Int PD"),OR(AND($AZ68&lt;&gt;"",$AZ68&lt;&gt;"0"),AND($BA68&lt;&gt;"",$BA68&lt;&gt;"0"))),"INVALID",IF(OR($AQ68=$C68,$AS68="Int PD"),"PULL_DOWN",IF(OR($AS68="Int PU",AND($AE68="YES",OR($AZ68="",$AZ68="0"),OR($BA68="",$BA68="0"),OR($AR68="Input",$AR68="Bidirectional"))),"PULL_UP","NORMAL")))</f>
        <v>PULL_DOWN</v>
      </c>
      <c r="AG68" s="98" t="str">
        <f aca="false">IF($AR68="Input", "TRISTATE", IF($AS68="Z","TRISTATE",IF($AQ68=$C68,"TRISTATE","NORMAL")))</f>
        <v>TRISTATE</v>
      </c>
      <c r="AH68" s="98" t="str">
        <f aca="false">IF(OR($AQ68=$C68,$AR68="Output"),"DISABLE","ENABLE")</f>
        <v>DISABLE</v>
      </c>
      <c r="AI68" s="112" t="e">
        <f aca="false">IF($AT68&lt;&gt;$G68,"N/A",IF($AV68="Drive 1", "1", IF($AV68="Drive 0", "0", "")))</f>
        <v>#VALUE!</v>
      </c>
      <c r="AJ68" s="99" t="b">
        <f aca="false">TRUE()</f>
        <v>1</v>
      </c>
      <c r="AK68" s="99" t="b">
        <f aca="false">TRUE()</f>
        <v>1</v>
      </c>
      <c r="AL68" s="99" t="b">
        <f aca="false">TRUE()</f>
        <v>1</v>
      </c>
      <c r="AM68" s="99" t="b">
        <f aca="false">TRUE()</f>
        <v>1</v>
      </c>
      <c r="AN68" s="99" t="b">
        <f aca="false">TRUE()</f>
        <v>1</v>
      </c>
      <c r="AO68" s="99" t="b">
        <f aca="false">TRUE()</f>
        <v>1</v>
      </c>
      <c r="AP68" s="100" t="str">
        <f aca="false">IF(AND($AJ68:$AO68), "VALID", "INVALID")</f>
        <v>VALID</v>
      </c>
      <c r="AQ68" s="101" t="s">
        <v>226</v>
      </c>
      <c r="AR68" s="102" t="s">
        <v>79</v>
      </c>
      <c r="AS68" s="103"/>
      <c r="AT68" s="104"/>
      <c r="AU68" s="104"/>
      <c r="AV68" s="103" t="s">
        <v>124</v>
      </c>
      <c r="AW68" s="110" t="s">
        <v>85</v>
      </c>
      <c r="AX68" s="103" t="s">
        <v>85</v>
      </c>
      <c r="AY68" s="104"/>
      <c r="AZ68" s="103"/>
      <c r="BA68" s="103"/>
      <c r="BB68" s="105"/>
      <c r="BC68" s="104"/>
      <c r="BD68" s="106"/>
      <c r="BE68" s="111"/>
      <c r="BF68" s="108" t="e">
        <f aca="false">VLOOKUP($A68,#REF!, 34, FALSE())</f>
        <v>#VALUE!</v>
      </c>
      <c r="BG68" s="418" t="e">
        <f aca="false">VLOOKUP($A68,#REF!, 22, FALSE())</f>
        <v>#VALUE!</v>
      </c>
      <c r="BH68" s="109"/>
    </row>
    <row r="69" customFormat="false" ht="12.75" hidden="false" customHeight="true" outlineLevel="0" collapsed="false">
      <c r="A69" s="86" t="s">
        <v>227</v>
      </c>
      <c r="B69" s="86" t="e">
        <f aca="false">VLOOKUP($A69,#REF!, 34, FALSE())</f>
        <v>#VALUE!</v>
      </c>
      <c r="C69" s="87" t="str">
        <f aca="false">CONCATENATE("unused_",A69)</f>
        <v>unused_SPI3_MOSI</v>
      </c>
      <c r="D69" s="88" t="e">
        <f aca="false">IF(LEN(VLOOKUP($A69,#REF!,8,FALSE())),LEFT(VLOOKUP($A69,#REF!,8,FALSE()),LEN(VLOOKUP($A69,#REF!,8,FALSE()))-2),"")</f>
        <v>#VALUE!</v>
      </c>
      <c r="E69" s="89" t="e">
        <f aca="false">IF(LEN(VLOOKUP($A69,#REF!,4,FALSE())),IF(INDEX(#REF!,MATCH($A69,#REF!,0),1),LEFT(VLOOKUP($A69,#REF!,4,FALSE()),LEN(VLOOKUP($A69,#REF!,4,FALSE()))-2),CONCATENATE(LEFT(VLOOKUP($A69,#REF!,4,FALSE()),LEN(VLOOKUP($A69,#REF!,4,FALSE()))-2),"*")),"")</f>
        <v>#VALUE!</v>
      </c>
      <c r="F69" s="90" t="e">
        <f aca="false">IF(LEN(VLOOKUP($A69,#REF!,5,FALSE())),IF(INDEX(#REF!,MATCH($A69,#REF!,0),2),LEFT(VLOOKUP($A69,#REF!,5,FALSE()),LEN(VLOOKUP($A69,#REF!,5,FALSE()))-2),CONCATENATE(LEFT(VLOOKUP($A69,#REF!,5,FALSE()),LEN(VLOOKUP($A69,#REF!,5,FALSE()))-2),"*")),"")</f>
        <v>#VALUE!</v>
      </c>
      <c r="G69" s="90" t="e">
        <f aca="false">IF(LEN(VLOOKUP($A69,#REF!,6,FALSE())),IF(INDEX(#REF!,MATCH($A69,#REF!,0),3),LEFT(VLOOKUP($A69,#REF!,6,FALSE()),LEN(VLOOKUP($A69,#REF!,6,FALSE()))-2),CONCATENATE(LEFT(VLOOKUP($A69,#REF!,6,FALSE()),LEN(VLOOKUP($A69,#REF!,6,FALSE()))-2),"*")),"")</f>
        <v>#VALUE!</v>
      </c>
      <c r="H69" s="91" t="e">
        <f aca="false">IF(LEN(VLOOKUP($A69,#REF!,7,FALSE())),IF(INDEX(#REF!,MATCH($A69,#REF!,0),4),LEFT(VLOOKUP($A69,#REF!,7,FALSE()),LEN(VLOOKUP($A69,#REF!,7,FALSE()))-2),CONCATENATE(LEFT(VLOOKUP($A69,#REF!,7,FALSE()),LEN(VLOOKUP($A69,#REF!,7,FALSE()))-2),"*")),"")</f>
        <v>#VALUE!</v>
      </c>
      <c r="I69" s="92" t="e">
        <f aca="false">IF(LEN(VLOOKUP($A69,#REF!,8,FALSE())),UPPER(RIGHT(VLOOKUP($A69,#REF!,8,FALSE()), 1)),"")</f>
        <v>#VALUE!</v>
      </c>
      <c r="J69" s="90" t="e">
        <f aca="false">IF(LEN(VLOOKUP($A69,#REF!,4,FALSE())),UPPER(RIGHT(VLOOKUP($A69,#REF!,4,FALSE()), 1)),"")</f>
        <v>#VALUE!</v>
      </c>
      <c r="K69" s="90" t="e">
        <f aca="false">IF(LEN(VLOOKUP($A69,#REF!,5,FALSE())),UPPER(RIGHT(VLOOKUP($A69,#REF!,5,FALSE()), 1)),"")</f>
        <v>#VALUE!</v>
      </c>
      <c r="L69" s="90" t="e">
        <f aca="false">IF(LEN(VLOOKUP($A69,#REF!,6,FALSE())),UPPER(RIGHT(VLOOKUP($A69,#REF!,6,FALSE()), 1)),"")</f>
        <v>#VALUE!</v>
      </c>
      <c r="M69" s="91" t="e">
        <f aca="false">IF(LEN(VLOOKUP($A69,#REF!,7,FALSE())),UPPER(RIGHT(VLOOKUP($A69,#REF!,7,FALSE()), 1)),"")</f>
        <v>#VALUE!</v>
      </c>
      <c r="N69" s="86" t="s">
        <v>223</v>
      </c>
      <c r="O69" s="86" t="s">
        <v>83</v>
      </c>
      <c r="P69" s="86" t="s">
        <v>104</v>
      </c>
      <c r="Q69" s="86" t="s">
        <v>105</v>
      </c>
      <c r="R69" s="86" t="s">
        <v>83</v>
      </c>
      <c r="S69" s="100" t="e">
        <f aca="false">HLOOKUP("Device Tree Pin Name",#REF!,MATCH($A69,#REF!,0),FALSE())</f>
        <v>#VALUE!</v>
      </c>
      <c r="T69" s="95" t="e">
        <f aca="false">HLOOKUP("power rail",#REF!,MATCH($A69,#REF!,0),FALSE())</f>
        <v>#VALUE!</v>
      </c>
      <c r="U69" s="96" t="e">
        <f aca="false">HLOOKUP("Wake Capable",#REF!,MATCH($A69,#REF!,0),FALSE())</f>
        <v>#VALUE!</v>
      </c>
      <c r="V69" s="96" t="e">
        <f aca="false">HLOOKUP("Strap",#REF!,MATCH($A69,#REF!,0),FALSE())</f>
        <v>#VALUE!</v>
      </c>
      <c r="W69" s="96" t="e">
        <f aca="false">HLOOKUP("GTE",#REF!,MATCH($A69,#REF!,0),FALSE())</f>
        <v>#VALUE!</v>
      </c>
      <c r="X69" s="96" t="e">
        <f aca="false">HLOOKUP("DPD_Control",#REF!,MATCH($A69,#REF!,0),FALSE())</f>
        <v>#VALUE!</v>
      </c>
      <c r="Y69" s="96" t="e">
        <f aca="false">HLOOKUP("DPD_Group",#REF!,MATCH($A69,#REF!,0),FALSE())</f>
        <v>#VALUE!</v>
      </c>
      <c r="Z69" s="95" t="e">
        <f aca="false">HLOOKUP("Pad Category",#REF!,MATCH($A69,#REF!,0),FALSE())</f>
        <v>#VALUE!</v>
      </c>
      <c r="AA69" s="95" t="e">
        <f aca="false">HLOOKUP("Pad type",#REF!,MATCH($A69,#REF!,0),FALSE())</f>
        <v>#VALUE!</v>
      </c>
      <c r="AB69" s="95" t="e">
        <f aca="false">HLOOKUP("Pull Strength",#REF!,MATCH($A69,#REF!,0),FALSE())</f>
        <v>#VALUE!</v>
      </c>
      <c r="AC69" s="95" t="e">
        <f aca="false">HLOOKUP("POR Pin State",#REF!,MATCH($A69,#REF!,0),FALSE())</f>
        <v>#VALUE!</v>
      </c>
      <c r="AD69" s="95" t="str">
        <f aca="false">IF(OR($AQ69="",$AQ69=$C69),$R69,IF($AQ69=$D69,SUBSTITUTE(SUBSTITUTE($AQ69,"GPIO3_","GPIO_"),".0",""),IF($AQ69=$E69,$N69,IF($AQ69=$F69,$O69,IF($AQ69=$G69,$P69,IF($AQ69=$H69,$Q69,"INVALID"))))))</f>
        <v>RSVD1</v>
      </c>
      <c r="AE69" s="97"/>
      <c r="AF69" s="98" t="str">
        <f aca="false">IF(AND(OR($AS69="Int PU",$AS69="Int PD"),OR(AND($AZ69&lt;&gt;"",$AZ69&lt;&gt;"0"),AND($BA69&lt;&gt;"",$BA69&lt;&gt;"0"))),"INVALID",IF(OR($AQ69=$C69,$AS69="Int PD"),"PULL_DOWN",IF(OR($AS69="Int PU",AND($AE69="YES",OR($AZ69="",$AZ69="0"),OR($BA69="",$BA69="0"),OR($AR69="Input",$AR69="Bidirectional"))),"PULL_UP","NORMAL")))</f>
        <v>PULL_DOWN</v>
      </c>
      <c r="AG69" s="98" t="str">
        <f aca="false">IF($AR69="Input", "TRISTATE", IF($AS69="Z","TRISTATE",IF($AQ69=$C69,"TRISTATE","NORMAL")))</f>
        <v>TRISTATE</v>
      </c>
      <c r="AH69" s="98" t="str">
        <f aca="false">IF(OR($AQ69=$C69,$AR69="Output"),"DISABLE","ENABLE")</f>
        <v>DISABLE</v>
      </c>
      <c r="AI69" s="112" t="e">
        <f aca="false">IF($AT69&lt;&gt;$G69,"N/A",IF($AV69="Drive 1", "1", IF($AV69="Drive 0", "0", "")))</f>
        <v>#VALUE!</v>
      </c>
      <c r="AJ69" s="99" t="b">
        <f aca="false">TRUE()</f>
        <v>1</v>
      </c>
      <c r="AK69" s="99" t="b">
        <f aca="false">TRUE()</f>
        <v>1</v>
      </c>
      <c r="AL69" s="99" t="b">
        <f aca="false">TRUE()</f>
        <v>1</v>
      </c>
      <c r="AM69" s="99" t="b">
        <f aca="false">TRUE()</f>
        <v>1</v>
      </c>
      <c r="AN69" s="99" t="b">
        <f aca="false">TRUE()</f>
        <v>1</v>
      </c>
      <c r="AO69" s="99" t="b">
        <f aca="false">TRUE()</f>
        <v>1</v>
      </c>
      <c r="AP69" s="100" t="str">
        <f aca="false">IF(AND($AJ69:$AO69), "VALID", "INVALID")</f>
        <v>VALID</v>
      </c>
      <c r="AQ69" s="101" t="s">
        <v>228</v>
      </c>
      <c r="AR69" s="102" t="s">
        <v>79</v>
      </c>
      <c r="AS69" s="103"/>
      <c r="AT69" s="104"/>
      <c r="AU69" s="104"/>
      <c r="AV69" s="103" t="s">
        <v>124</v>
      </c>
      <c r="AW69" s="110" t="s">
        <v>85</v>
      </c>
      <c r="AX69" s="103" t="s">
        <v>85</v>
      </c>
      <c r="AY69" s="104"/>
      <c r="AZ69" s="103"/>
      <c r="BA69" s="103"/>
      <c r="BB69" s="105"/>
      <c r="BC69" s="104"/>
      <c r="BD69" s="106"/>
      <c r="BE69" s="111"/>
      <c r="BF69" s="108" t="e">
        <f aca="false">VLOOKUP($A69,#REF!, 34, FALSE())</f>
        <v>#VALUE!</v>
      </c>
      <c r="BG69" s="418" t="e">
        <f aca="false">VLOOKUP($A69,#REF!, 22, FALSE())</f>
        <v>#VALUE!</v>
      </c>
      <c r="BH69" s="109"/>
    </row>
    <row r="70" customFormat="false" ht="12.75" hidden="false" customHeight="true" outlineLevel="0" collapsed="false">
      <c r="A70" s="86" t="s">
        <v>229</v>
      </c>
      <c r="B70" s="86" t="e">
        <f aca="false">VLOOKUP($A70,#REF!, 34, FALSE())</f>
        <v>#VALUE!</v>
      </c>
      <c r="C70" s="87" t="str">
        <f aca="false">CONCATENATE("unused_",A70)</f>
        <v>unused_SPI3_CS0</v>
      </c>
      <c r="D70" s="88" t="e">
        <f aca="false">IF(LEN(VLOOKUP($A70,#REF!,8,FALSE())),LEFT(VLOOKUP($A70,#REF!,8,FALSE()),LEN(VLOOKUP($A70,#REF!,8,FALSE()))-2),"")</f>
        <v>#VALUE!</v>
      </c>
      <c r="E70" s="89" t="e">
        <f aca="false">IF(LEN(VLOOKUP($A70,#REF!,4,FALSE())),IF(INDEX(#REF!,MATCH($A70,#REF!,0),1),LEFT(VLOOKUP($A70,#REF!,4,FALSE()),LEN(VLOOKUP($A70,#REF!,4,FALSE()))-2),CONCATENATE(LEFT(VLOOKUP($A70,#REF!,4,FALSE()),LEN(VLOOKUP($A70,#REF!,4,FALSE()))-2),"*")),"")</f>
        <v>#VALUE!</v>
      </c>
      <c r="F70" s="90" t="e">
        <f aca="false">IF(LEN(VLOOKUP($A70,#REF!,5,FALSE())),IF(INDEX(#REF!,MATCH($A70,#REF!,0),2),LEFT(VLOOKUP($A70,#REF!,5,FALSE()),LEN(VLOOKUP($A70,#REF!,5,FALSE()))-2),CONCATENATE(LEFT(VLOOKUP($A70,#REF!,5,FALSE()),LEN(VLOOKUP($A70,#REF!,5,FALSE()))-2),"*")),"")</f>
        <v>#VALUE!</v>
      </c>
      <c r="G70" s="90" t="e">
        <f aca="false">IF(LEN(VLOOKUP($A70,#REF!,6,FALSE())),IF(INDEX(#REF!,MATCH($A70,#REF!,0),3),LEFT(VLOOKUP($A70,#REF!,6,FALSE()),LEN(VLOOKUP($A70,#REF!,6,FALSE()))-2),CONCATENATE(LEFT(VLOOKUP($A70,#REF!,6,FALSE()),LEN(VLOOKUP($A70,#REF!,6,FALSE()))-2),"*")),"")</f>
        <v>#VALUE!</v>
      </c>
      <c r="H70" s="91" t="e">
        <f aca="false">IF(LEN(VLOOKUP($A70,#REF!,7,FALSE())),IF(INDEX(#REF!,MATCH($A70,#REF!,0),4),LEFT(VLOOKUP($A70,#REF!,7,FALSE()),LEN(VLOOKUP($A70,#REF!,7,FALSE()))-2),CONCATENATE(LEFT(VLOOKUP($A70,#REF!,7,FALSE()),LEN(VLOOKUP($A70,#REF!,7,FALSE()))-2),"*")),"")</f>
        <v>#VALUE!</v>
      </c>
      <c r="I70" s="92" t="e">
        <f aca="false">IF(LEN(VLOOKUP($A70,#REF!,8,FALSE())),UPPER(RIGHT(VLOOKUP($A70,#REF!,8,FALSE()), 1)),"")</f>
        <v>#VALUE!</v>
      </c>
      <c r="J70" s="90" t="e">
        <f aca="false">IF(LEN(VLOOKUP($A70,#REF!,4,FALSE())),UPPER(RIGHT(VLOOKUP($A70,#REF!,4,FALSE()), 1)),"")</f>
        <v>#VALUE!</v>
      </c>
      <c r="K70" s="90" t="e">
        <f aca="false">IF(LEN(VLOOKUP($A70,#REF!,5,FALSE())),UPPER(RIGHT(VLOOKUP($A70,#REF!,5,FALSE()), 1)),"")</f>
        <v>#VALUE!</v>
      </c>
      <c r="L70" s="90" t="e">
        <f aca="false">IF(LEN(VLOOKUP($A70,#REF!,6,FALSE())),UPPER(RIGHT(VLOOKUP($A70,#REF!,6,FALSE()), 1)),"")</f>
        <v>#VALUE!</v>
      </c>
      <c r="M70" s="91" t="e">
        <f aca="false">IF(LEN(VLOOKUP($A70,#REF!,7,FALSE())),UPPER(RIGHT(VLOOKUP($A70,#REF!,7,FALSE()), 1)),"")</f>
        <v>#VALUE!</v>
      </c>
      <c r="N70" s="86" t="s">
        <v>223</v>
      </c>
      <c r="O70" s="86" t="s">
        <v>83</v>
      </c>
      <c r="P70" s="86" t="s">
        <v>104</v>
      </c>
      <c r="Q70" s="86" t="s">
        <v>105</v>
      </c>
      <c r="R70" s="86" t="s">
        <v>83</v>
      </c>
      <c r="S70" s="100" t="e">
        <f aca="false">HLOOKUP("Device Tree Pin Name",#REF!,MATCH($A70,#REF!,0),FALSE())</f>
        <v>#VALUE!</v>
      </c>
      <c r="T70" s="95" t="e">
        <f aca="false">HLOOKUP("power rail",#REF!,MATCH($A70,#REF!,0),FALSE())</f>
        <v>#VALUE!</v>
      </c>
      <c r="U70" s="96" t="e">
        <f aca="false">HLOOKUP("Wake Capable",#REF!,MATCH($A70,#REF!,0),FALSE())</f>
        <v>#VALUE!</v>
      </c>
      <c r="V70" s="96" t="e">
        <f aca="false">HLOOKUP("Strap",#REF!,MATCH($A70,#REF!,0),FALSE())</f>
        <v>#VALUE!</v>
      </c>
      <c r="W70" s="96" t="e">
        <f aca="false">HLOOKUP("GTE",#REF!,MATCH($A70,#REF!,0),FALSE())</f>
        <v>#VALUE!</v>
      </c>
      <c r="X70" s="96" t="e">
        <f aca="false">HLOOKUP("DPD_Control",#REF!,MATCH($A70,#REF!,0),FALSE())</f>
        <v>#VALUE!</v>
      </c>
      <c r="Y70" s="96" t="e">
        <f aca="false">HLOOKUP("DPD_Group",#REF!,MATCH($A70,#REF!,0),FALSE())</f>
        <v>#VALUE!</v>
      </c>
      <c r="Z70" s="95" t="e">
        <f aca="false">HLOOKUP("Pad Category",#REF!,MATCH($A70,#REF!,0),FALSE())</f>
        <v>#VALUE!</v>
      </c>
      <c r="AA70" s="95" t="e">
        <f aca="false">HLOOKUP("Pad type",#REF!,MATCH($A70,#REF!,0),FALSE())</f>
        <v>#VALUE!</v>
      </c>
      <c r="AB70" s="95" t="e">
        <f aca="false">HLOOKUP("Pull Strength",#REF!,MATCH($A70,#REF!,0),FALSE())</f>
        <v>#VALUE!</v>
      </c>
      <c r="AC70" s="95" t="e">
        <f aca="false">HLOOKUP("POR Pin State",#REF!,MATCH($A70,#REF!,0),FALSE())</f>
        <v>#VALUE!</v>
      </c>
      <c r="AD70" s="95" t="str">
        <f aca="false">IF(OR($AQ70="",$AQ70=$C70),$R70,IF($AQ70=$D70,SUBSTITUTE(SUBSTITUTE($AQ70,"GPIO3_","GPIO_"),".0",""),IF($AQ70=$E70,$N70,IF($AQ70=$F70,$O70,IF($AQ70=$G70,$P70,IF($AQ70=$H70,$Q70,"INVALID"))))))</f>
        <v>RSVD1</v>
      </c>
      <c r="AE70" s="97"/>
      <c r="AF70" s="98" t="str">
        <f aca="false">IF(AND(OR($AS70="Int PU",$AS70="Int PD"),OR(AND($AZ70&lt;&gt;"",$AZ70&lt;&gt;"0"),AND($BA70&lt;&gt;"",$BA70&lt;&gt;"0"))),"INVALID",IF(OR($AQ70=$C70,$AS70="Int PD"),"PULL_DOWN",IF(OR($AS70="Int PU",AND($AE70="YES",OR($AZ70="",$AZ70="0"),OR($BA70="",$BA70="0"),OR($AR70="Input",$AR70="Bidirectional"))),"PULL_UP","NORMAL")))</f>
        <v>PULL_DOWN</v>
      </c>
      <c r="AG70" s="98" t="str">
        <f aca="false">IF($AR70="Input", "TRISTATE", IF($AS70="Z","TRISTATE",IF($AQ70=$C70,"TRISTATE","NORMAL")))</f>
        <v>TRISTATE</v>
      </c>
      <c r="AH70" s="98" t="str">
        <f aca="false">IF(OR($AQ70=$C70,$AR70="Output"),"DISABLE","ENABLE")</f>
        <v>DISABLE</v>
      </c>
      <c r="AI70" s="112" t="e">
        <f aca="false">IF($AT70&lt;&gt;$G70,"N/A",IF($AV70="Drive 1", "1", IF($AV70="Drive 0", "0", "")))</f>
        <v>#VALUE!</v>
      </c>
      <c r="AJ70" s="99" t="b">
        <f aca="false">TRUE()</f>
        <v>1</v>
      </c>
      <c r="AK70" s="99" t="b">
        <f aca="false">TRUE()</f>
        <v>1</v>
      </c>
      <c r="AL70" s="99" t="b">
        <f aca="false">TRUE()</f>
        <v>1</v>
      </c>
      <c r="AM70" s="99" t="b">
        <f aca="false">TRUE()</f>
        <v>1</v>
      </c>
      <c r="AN70" s="99" t="b">
        <f aca="false">TRUE()</f>
        <v>1</v>
      </c>
      <c r="AO70" s="99" t="b">
        <f aca="false">TRUE()</f>
        <v>1</v>
      </c>
      <c r="AP70" s="100" t="str">
        <f aca="false">IF(AND($AJ70:$AO70), "VALID", "INVALID")</f>
        <v>VALID</v>
      </c>
      <c r="AQ70" s="101" t="s">
        <v>230</v>
      </c>
      <c r="AR70" s="102" t="s">
        <v>79</v>
      </c>
      <c r="AS70" s="103"/>
      <c r="AT70" s="103" t="s">
        <v>89</v>
      </c>
      <c r="AU70" s="104"/>
      <c r="AV70" s="103" t="s">
        <v>124</v>
      </c>
      <c r="AW70" s="110" t="s">
        <v>85</v>
      </c>
      <c r="AX70" s="103" t="s">
        <v>85</v>
      </c>
      <c r="AY70" s="104"/>
      <c r="AZ70" s="103"/>
      <c r="BA70" s="103"/>
      <c r="BB70" s="105"/>
      <c r="BC70" s="104"/>
      <c r="BD70" s="106"/>
      <c r="BE70" s="111"/>
      <c r="BF70" s="108" t="e">
        <f aca="false">VLOOKUP($A70,#REF!, 34, FALSE())</f>
        <v>#VALUE!</v>
      </c>
      <c r="BG70" s="418" t="e">
        <f aca="false">VLOOKUP($A70,#REF!, 22, FALSE())</f>
        <v>#VALUE!</v>
      </c>
      <c r="BH70" s="109"/>
    </row>
    <row r="71" customFormat="false" ht="12.75" hidden="false" customHeight="true" outlineLevel="0" collapsed="false">
      <c r="A71" s="86" t="s">
        <v>231</v>
      </c>
      <c r="B71" s="86" t="e">
        <f aca="false">VLOOKUP($A71,#REF!, 34, FALSE())</f>
        <v>#VALUE!</v>
      </c>
      <c r="C71" s="87" t="str">
        <f aca="false">CONCATENATE("unused_",A71)</f>
        <v>unused_SPI3_CS1</v>
      </c>
      <c r="D71" s="88" t="e">
        <f aca="false">IF(LEN(VLOOKUP($A71,#REF!,8,FALSE())),LEFT(VLOOKUP($A71,#REF!,8,FALSE()),LEN(VLOOKUP($A71,#REF!,8,FALSE()))-2),"")</f>
        <v>#VALUE!</v>
      </c>
      <c r="E71" s="89" t="e">
        <f aca="false">IF(LEN(VLOOKUP($A71,#REF!,4,FALSE())),IF(INDEX(#REF!,MATCH($A71,#REF!,0),1),LEFT(VLOOKUP($A71,#REF!,4,FALSE()),LEN(VLOOKUP($A71,#REF!,4,FALSE()))-2),CONCATENATE(LEFT(VLOOKUP($A71,#REF!,4,FALSE()),LEN(VLOOKUP($A71,#REF!,4,FALSE()))-2),"*")),"")</f>
        <v>#VALUE!</v>
      </c>
      <c r="F71" s="90" t="e">
        <f aca="false">IF(LEN(VLOOKUP($A71,#REF!,5,FALSE())),IF(INDEX(#REF!,MATCH($A71,#REF!,0),2),LEFT(VLOOKUP($A71,#REF!,5,FALSE()),LEN(VLOOKUP($A71,#REF!,5,FALSE()))-2),CONCATENATE(LEFT(VLOOKUP($A71,#REF!,5,FALSE()),LEN(VLOOKUP($A71,#REF!,5,FALSE()))-2),"*")),"")</f>
        <v>#VALUE!</v>
      </c>
      <c r="G71" s="90" t="e">
        <f aca="false">IF(LEN(VLOOKUP($A71,#REF!,6,FALSE())),IF(INDEX(#REF!,MATCH($A71,#REF!,0),3),LEFT(VLOOKUP($A71,#REF!,6,FALSE()),LEN(VLOOKUP($A71,#REF!,6,FALSE()))-2),CONCATENATE(LEFT(VLOOKUP($A71,#REF!,6,FALSE()),LEN(VLOOKUP($A71,#REF!,6,FALSE()))-2),"*")),"")</f>
        <v>#VALUE!</v>
      </c>
      <c r="H71" s="91" t="e">
        <f aca="false">IF(LEN(VLOOKUP($A71,#REF!,7,FALSE())),IF(INDEX(#REF!,MATCH($A71,#REF!,0),4),LEFT(VLOOKUP($A71,#REF!,7,FALSE()),LEN(VLOOKUP($A71,#REF!,7,FALSE()))-2),CONCATENATE(LEFT(VLOOKUP($A71,#REF!,7,FALSE()),LEN(VLOOKUP($A71,#REF!,7,FALSE()))-2),"*")),"")</f>
        <v>#VALUE!</v>
      </c>
      <c r="I71" s="92" t="e">
        <f aca="false">IF(LEN(VLOOKUP($A71,#REF!,8,FALSE())),UPPER(RIGHT(VLOOKUP($A71,#REF!,8,FALSE()), 1)),"")</f>
        <v>#VALUE!</v>
      </c>
      <c r="J71" s="90" t="e">
        <f aca="false">IF(LEN(VLOOKUP($A71,#REF!,4,FALSE())),UPPER(RIGHT(VLOOKUP($A71,#REF!,4,FALSE()), 1)),"")</f>
        <v>#VALUE!</v>
      </c>
      <c r="K71" s="90" t="e">
        <f aca="false">IF(LEN(VLOOKUP($A71,#REF!,5,FALSE())),UPPER(RIGHT(VLOOKUP($A71,#REF!,5,FALSE()), 1)),"")</f>
        <v>#VALUE!</v>
      </c>
      <c r="L71" s="90" t="e">
        <f aca="false">IF(LEN(VLOOKUP($A71,#REF!,6,FALSE())),UPPER(RIGHT(VLOOKUP($A71,#REF!,6,FALSE()), 1)),"")</f>
        <v>#VALUE!</v>
      </c>
      <c r="M71" s="91" t="e">
        <f aca="false">IF(LEN(VLOOKUP($A71,#REF!,7,FALSE())),UPPER(RIGHT(VLOOKUP($A71,#REF!,7,FALSE()), 1)),"")</f>
        <v>#VALUE!</v>
      </c>
      <c r="N71" s="86" t="s">
        <v>223</v>
      </c>
      <c r="O71" s="86" t="s">
        <v>83</v>
      </c>
      <c r="P71" s="86" t="s">
        <v>104</v>
      </c>
      <c r="Q71" s="86" t="s">
        <v>105</v>
      </c>
      <c r="R71" s="86" t="s">
        <v>83</v>
      </c>
      <c r="S71" s="100" t="e">
        <f aca="false">HLOOKUP("Device Tree Pin Name",#REF!,MATCH($A71,#REF!,0),FALSE())</f>
        <v>#VALUE!</v>
      </c>
      <c r="T71" s="95" t="e">
        <f aca="false">HLOOKUP("power rail",#REF!,MATCH($A71,#REF!,0),FALSE())</f>
        <v>#VALUE!</v>
      </c>
      <c r="U71" s="96" t="e">
        <f aca="false">HLOOKUP("Wake Capable",#REF!,MATCH($A71,#REF!,0),FALSE())</f>
        <v>#VALUE!</v>
      </c>
      <c r="V71" s="96" t="e">
        <f aca="false">HLOOKUP("Strap",#REF!,MATCH($A71,#REF!,0),FALSE())</f>
        <v>#VALUE!</v>
      </c>
      <c r="W71" s="96" t="e">
        <f aca="false">HLOOKUP("GTE",#REF!,MATCH($A71,#REF!,0),FALSE())</f>
        <v>#VALUE!</v>
      </c>
      <c r="X71" s="96" t="e">
        <f aca="false">HLOOKUP("DPD_Control",#REF!,MATCH($A71,#REF!,0),FALSE())</f>
        <v>#VALUE!</v>
      </c>
      <c r="Y71" s="96" t="e">
        <f aca="false">HLOOKUP("DPD_Group",#REF!,MATCH($A71,#REF!,0),FALSE())</f>
        <v>#VALUE!</v>
      </c>
      <c r="Z71" s="95" t="e">
        <f aca="false">HLOOKUP("Pad Category",#REF!,MATCH($A71,#REF!,0),FALSE())</f>
        <v>#VALUE!</v>
      </c>
      <c r="AA71" s="95" t="e">
        <f aca="false">HLOOKUP("Pad type",#REF!,MATCH($A71,#REF!,0),FALSE())</f>
        <v>#VALUE!</v>
      </c>
      <c r="AB71" s="95" t="e">
        <f aca="false">HLOOKUP("Pull Strength",#REF!,MATCH($A71,#REF!,0),FALSE())</f>
        <v>#VALUE!</v>
      </c>
      <c r="AC71" s="95" t="e">
        <f aca="false">HLOOKUP("POR Pin State",#REF!,MATCH($A71,#REF!,0),FALSE())</f>
        <v>#VALUE!</v>
      </c>
      <c r="AD71" s="95" t="str">
        <f aca="false">IF(OR($AQ71="",$AQ71=$C71),$R71,IF($AQ71=$D71,SUBSTITUTE(SUBSTITUTE($AQ71,"GPIO3_","GPIO_"),".0",""),IF($AQ71=$E71,$N71,IF($AQ71=$F71,$O71,IF($AQ71=$G71,$P71,IF($AQ71=$H71,$Q71,"INVALID"))))))</f>
        <v>RSVD1</v>
      </c>
      <c r="AE71" s="97"/>
      <c r="AF71" s="98" t="str">
        <f aca="false">IF(AND(OR($AS71="Int PU",$AS71="Int PD"),OR(AND($AZ71&lt;&gt;"",$AZ71&lt;&gt;"0"),AND($BA71&lt;&gt;"",$BA71&lt;&gt;"0"))),"INVALID",IF(OR($AQ71=$C71,$AS71="Int PD"),"PULL_DOWN",IF(OR($AS71="Int PU",AND($AE71="YES",OR($AZ71="",$AZ71="0"),OR($BA71="",$BA71="0"),OR($AR71="Input",$AR71="Bidirectional"))),"PULL_UP","NORMAL")))</f>
        <v>PULL_DOWN</v>
      </c>
      <c r="AG71" s="98" t="str">
        <f aca="false">IF($AR71="Input", "TRISTATE", IF($AS71="Z","TRISTATE",IF($AQ71=$C71,"TRISTATE","NORMAL")))</f>
        <v>TRISTATE</v>
      </c>
      <c r="AH71" s="98" t="str">
        <f aca="false">IF(OR($AQ71=$C71,$AR71="Output"),"DISABLE","ENABLE")</f>
        <v>DISABLE</v>
      </c>
      <c r="AI71" s="112" t="e">
        <f aca="false">IF($AT71&lt;&gt;$G71,"N/A",IF($AV71="Drive 1", "1", IF($AV71="Drive 0", "0", "")))</f>
        <v>#VALUE!</v>
      </c>
      <c r="AJ71" s="99" t="b">
        <f aca="false">TRUE()</f>
        <v>1</v>
      </c>
      <c r="AK71" s="99" t="b">
        <f aca="false">TRUE()</f>
        <v>1</v>
      </c>
      <c r="AL71" s="99" t="b">
        <f aca="false">TRUE()</f>
        <v>1</v>
      </c>
      <c r="AM71" s="99" t="b">
        <f aca="false">TRUE()</f>
        <v>1</v>
      </c>
      <c r="AN71" s="99" t="b">
        <f aca="false">TRUE()</f>
        <v>1</v>
      </c>
      <c r="AO71" s="99" t="b">
        <f aca="false">TRUE()</f>
        <v>1</v>
      </c>
      <c r="AP71" s="100" t="str">
        <f aca="false">IF(AND($AJ71:$AO71), "VALID", "INVALID")</f>
        <v>VALID</v>
      </c>
      <c r="AQ71" s="101" t="s">
        <v>232</v>
      </c>
      <c r="AR71" s="102" t="s">
        <v>79</v>
      </c>
      <c r="AS71" s="103"/>
      <c r="AT71" s="103" t="s">
        <v>89</v>
      </c>
      <c r="AU71" s="104"/>
      <c r="AV71" s="103" t="s">
        <v>7893</v>
      </c>
      <c r="AW71" s="110" t="s">
        <v>85</v>
      </c>
      <c r="AX71" s="103" t="s">
        <v>85</v>
      </c>
      <c r="AY71" s="104"/>
      <c r="AZ71" s="103"/>
      <c r="BA71" s="103"/>
      <c r="BB71" s="105"/>
      <c r="BC71" s="104"/>
      <c r="BD71" s="106"/>
      <c r="BE71" s="111"/>
      <c r="BF71" s="108" t="e">
        <f aca="false">VLOOKUP($A71,#REF!, 34, FALSE())</f>
        <v>#VALUE!</v>
      </c>
      <c r="BG71" s="418" t="e">
        <f aca="false">VLOOKUP($A71,#REF!, 22, FALSE())</f>
        <v>#VALUE!</v>
      </c>
      <c r="BH71" s="109"/>
    </row>
    <row r="72" customFormat="false" ht="12.75" hidden="false" customHeight="true" outlineLevel="0" collapsed="false">
      <c r="A72" s="86" t="s">
        <v>233</v>
      </c>
      <c r="B72" s="86" t="e">
        <f aca="false">VLOOKUP($A72,#REF!, 34, FALSE())</f>
        <v>#VALUE!</v>
      </c>
      <c r="C72" s="87" t="str">
        <f aca="false">CONCATENATE("unused_",A72)</f>
        <v>unused_UART5_TX</v>
      </c>
      <c r="D72" s="88" t="e">
        <f aca="false">IF(LEN(VLOOKUP($A72,#REF!,8,FALSE())),LEFT(VLOOKUP($A72,#REF!,8,FALSE()),LEN(VLOOKUP($A72,#REF!,8,FALSE()))-2),"")</f>
        <v>#VALUE!</v>
      </c>
      <c r="E72" s="89" t="e">
        <f aca="false">IF(LEN(VLOOKUP($A72,#REF!,4,FALSE())),IF(INDEX(#REF!,MATCH($A72,#REF!,0),1),LEFT(VLOOKUP($A72,#REF!,4,FALSE()),LEN(VLOOKUP($A72,#REF!,4,FALSE()))-2),CONCATENATE(LEFT(VLOOKUP($A72,#REF!,4,FALSE()),LEN(VLOOKUP($A72,#REF!,4,FALSE()))-2),"*")),"")</f>
        <v>#VALUE!</v>
      </c>
      <c r="F72" s="90" t="e">
        <f aca="false">IF(LEN(VLOOKUP($A72,#REF!,5,FALSE())),IF(INDEX(#REF!,MATCH($A72,#REF!,0),2),LEFT(VLOOKUP($A72,#REF!,5,FALSE()),LEN(VLOOKUP($A72,#REF!,5,FALSE()))-2),CONCATENATE(LEFT(VLOOKUP($A72,#REF!,5,FALSE()),LEN(VLOOKUP($A72,#REF!,5,FALSE()))-2),"*")),"")</f>
        <v>#VALUE!</v>
      </c>
      <c r="G72" s="90" t="e">
        <f aca="false">IF(LEN(VLOOKUP($A72,#REF!,6,FALSE())),IF(INDEX(#REF!,MATCH($A72,#REF!,0),3),LEFT(VLOOKUP($A72,#REF!,6,FALSE()),LEN(VLOOKUP($A72,#REF!,6,FALSE()))-2),CONCATENATE(LEFT(VLOOKUP($A72,#REF!,6,FALSE()),LEN(VLOOKUP($A72,#REF!,6,FALSE()))-2),"*")),"")</f>
        <v>#VALUE!</v>
      </c>
      <c r="H72" s="91" t="e">
        <f aca="false">IF(LEN(VLOOKUP($A72,#REF!,7,FALSE())),IF(INDEX(#REF!,MATCH($A72,#REF!,0),4),LEFT(VLOOKUP($A72,#REF!,7,FALSE()),LEN(VLOOKUP($A72,#REF!,7,FALSE()))-2),CONCATENATE(LEFT(VLOOKUP($A72,#REF!,7,FALSE()),LEN(VLOOKUP($A72,#REF!,7,FALSE()))-2),"*")),"")</f>
        <v>#VALUE!</v>
      </c>
      <c r="I72" s="92" t="e">
        <f aca="false">IF(LEN(VLOOKUP($A72,#REF!,8,FALSE())),UPPER(RIGHT(VLOOKUP($A72,#REF!,8,FALSE()), 1)),"")</f>
        <v>#VALUE!</v>
      </c>
      <c r="J72" s="90" t="e">
        <f aca="false">IF(LEN(VLOOKUP($A72,#REF!,4,FALSE())),UPPER(RIGHT(VLOOKUP($A72,#REF!,4,FALSE()), 1)),"")</f>
        <v>#VALUE!</v>
      </c>
      <c r="K72" s="90" t="e">
        <f aca="false">IF(LEN(VLOOKUP($A72,#REF!,5,FALSE())),UPPER(RIGHT(VLOOKUP($A72,#REF!,5,FALSE()), 1)),"")</f>
        <v>#VALUE!</v>
      </c>
      <c r="L72" s="90" t="e">
        <f aca="false">IF(LEN(VLOOKUP($A72,#REF!,6,FALSE())),UPPER(RIGHT(VLOOKUP($A72,#REF!,6,FALSE()), 1)),"")</f>
        <v>#VALUE!</v>
      </c>
      <c r="M72" s="91" t="e">
        <f aca="false">IF(LEN(VLOOKUP($A72,#REF!,7,FALSE())),UPPER(RIGHT(VLOOKUP($A72,#REF!,7,FALSE()), 1)),"")</f>
        <v>#VALUE!</v>
      </c>
      <c r="N72" s="86" t="s">
        <v>234</v>
      </c>
      <c r="O72" s="86" t="s">
        <v>83</v>
      </c>
      <c r="P72" s="86" t="s">
        <v>235</v>
      </c>
      <c r="Q72" s="86" t="s">
        <v>105</v>
      </c>
      <c r="R72" s="86" t="s">
        <v>83</v>
      </c>
      <c r="S72" s="131" t="e">
        <f aca="false">HLOOKUP("Device Tree Pin Name",#REF!,MATCH($A72,#REF!,0),FALSE())</f>
        <v>#VALUE!</v>
      </c>
      <c r="T72" s="132" t="e">
        <f aca="false">HLOOKUP("power rail",#REF!,MATCH($A72,#REF!,0),FALSE())</f>
        <v>#VALUE!</v>
      </c>
      <c r="U72" s="96" t="e">
        <f aca="false">HLOOKUP("Wake Capable",#REF!,MATCH($A72,#REF!,0),FALSE())</f>
        <v>#VALUE!</v>
      </c>
      <c r="V72" s="96" t="e">
        <f aca="false">HLOOKUP("Strap",#REF!,MATCH($A72,#REF!,0),FALSE())</f>
        <v>#VALUE!</v>
      </c>
      <c r="W72" s="96" t="e">
        <f aca="false">HLOOKUP("GTE",#REF!,MATCH($A72,#REF!,0),FALSE())</f>
        <v>#VALUE!</v>
      </c>
      <c r="X72" s="96" t="e">
        <f aca="false">HLOOKUP("DPD_Control",#REF!,MATCH($A72,#REF!,0),FALSE())</f>
        <v>#VALUE!</v>
      </c>
      <c r="Y72" s="96" t="e">
        <f aca="false">HLOOKUP("DPD_Group",#REF!,MATCH($A72,#REF!,0),FALSE())</f>
        <v>#VALUE!</v>
      </c>
      <c r="Z72" s="95" t="e">
        <f aca="false">HLOOKUP("Pad Category",#REF!,MATCH($A72,#REF!,0),FALSE())</f>
        <v>#VALUE!</v>
      </c>
      <c r="AA72" s="95" t="e">
        <f aca="false">HLOOKUP("Pad type",#REF!,MATCH($A72,#REF!,0),FALSE())</f>
        <v>#VALUE!</v>
      </c>
      <c r="AB72" s="95" t="e">
        <f aca="false">HLOOKUP("Pull Strength",#REF!,MATCH($A72,#REF!,0),FALSE())</f>
        <v>#VALUE!</v>
      </c>
      <c r="AC72" s="95" t="e">
        <f aca="false">HLOOKUP("POR Pin State",#REF!,MATCH($A72,#REF!,0),FALSE())</f>
        <v>#VALUE!</v>
      </c>
      <c r="AD72" s="95" t="str">
        <f aca="false">IF(OR($AQ72="",$AQ72=$C72),$R72,IF($AQ72=$D72,SUBSTITUTE(SUBSTITUTE($AQ72,"GPIO3_","GPIO_"),".0",""),IF($AQ72=$E72,$N72,IF($AQ72=$F72,$O72,IF($AQ72=$G72,$P72,IF($AQ72=$H72,$Q72,"INVALID"))))))</f>
        <v>RSVD1</v>
      </c>
      <c r="AE72" s="97"/>
      <c r="AF72" s="98" t="str">
        <f aca="false">IF(AND(OR($AS72="Int PU",$AS72="Int PD"),OR(AND($AZ72&lt;&gt;"",$AZ72&lt;&gt;"0"),AND($BA72&lt;&gt;"",$BA72&lt;&gt;"0"))),"INVALID",IF(OR($AQ72=$C72,$AS72="Int PD"),"PULL_DOWN",IF(OR($AS72="Int PU",AND($AE72="YES",OR($AZ72="",$AZ72="0"),OR($BA72="",$BA72="0"),OR($AR72="Input",$AR72="Bidirectional"))),"PULL_UP","NORMAL")))</f>
        <v>PULL_DOWN</v>
      </c>
      <c r="AG72" s="98" t="str">
        <f aca="false">IF($AR72="Input", "TRISTATE", IF($AS72="Z","TRISTATE",IF($AQ72=$C72,"TRISTATE","NORMAL")))</f>
        <v>TRISTATE</v>
      </c>
      <c r="AH72" s="98" t="str">
        <f aca="false">IF(OR($AQ72=$C72,$AR72="Output"),"DISABLE","ENABLE")</f>
        <v>DISABLE</v>
      </c>
      <c r="AI72" s="112" t="e">
        <f aca="false">IF($AT72&lt;&gt;$G72,"N/A",IF($AV72="Drive 1", "1", IF($AV72="Drive 0", "0", "")))</f>
        <v>#VALUE!</v>
      </c>
      <c r="AJ72" s="99" t="b">
        <f aca="false">TRUE()</f>
        <v>1</v>
      </c>
      <c r="AK72" s="99" t="b">
        <f aca="false">TRUE()</f>
        <v>1</v>
      </c>
      <c r="AL72" s="99" t="b">
        <f aca="false">TRUE()</f>
        <v>1</v>
      </c>
      <c r="AM72" s="99" t="b">
        <f aca="false">TRUE()</f>
        <v>1</v>
      </c>
      <c r="AN72" s="99" t="b">
        <f aca="false">TRUE()</f>
        <v>1</v>
      </c>
      <c r="AO72" s="99" t="b">
        <f aca="false">TRUE()</f>
        <v>1</v>
      </c>
      <c r="AP72" s="100" t="str">
        <f aca="false">IF(AND($AJ72:$AO72), "VALID", "INVALID")</f>
        <v>VALID</v>
      </c>
      <c r="AQ72" s="101" t="s">
        <v>236</v>
      </c>
      <c r="AR72" s="102" t="s">
        <v>79</v>
      </c>
      <c r="AS72" s="103"/>
      <c r="AT72" s="104"/>
      <c r="AU72" s="104"/>
      <c r="AV72" s="104"/>
      <c r="AW72" s="104"/>
      <c r="AX72" s="103" t="s">
        <v>85</v>
      </c>
      <c r="AY72" s="104"/>
      <c r="AZ72" s="103"/>
      <c r="BA72" s="103"/>
      <c r="BB72" s="105"/>
      <c r="BC72" s="104"/>
      <c r="BD72" s="106"/>
      <c r="BE72" s="111"/>
      <c r="BF72" s="108" t="e">
        <f aca="false">VLOOKUP($A72,#REF!, 34, FALSE())</f>
        <v>#VALUE!</v>
      </c>
      <c r="BG72" s="418" t="e">
        <f aca="false">VLOOKUP($A72,#REF!, 22, FALSE())</f>
        <v>#VALUE!</v>
      </c>
      <c r="BH72" s="109"/>
    </row>
    <row r="73" customFormat="false" ht="12.75" hidden="false" customHeight="true" outlineLevel="0" collapsed="false">
      <c r="A73" s="86" t="s">
        <v>237</v>
      </c>
      <c r="B73" s="86" t="e">
        <f aca="false">VLOOKUP($A73,#REF!, 34, FALSE())</f>
        <v>#VALUE!</v>
      </c>
      <c r="C73" s="87" t="str">
        <f aca="false">CONCATENATE("unused_",A73)</f>
        <v>unused_UART5_RX</v>
      </c>
      <c r="D73" s="88" t="e">
        <f aca="false">IF(LEN(VLOOKUP($A73,#REF!,8,FALSE())),LEFT(VLOOKUP($A73,#REF!,8,FALSE()),LEN(VLOOKUP($A73,#REF!,8,FALSE()))-2),"")</f>
        <v>#VALUE!</v>
      </c>
      <c r="E73" s="89" t="e">
        <f aca="false">IF(LEN(VLOOKUP($A73,#REF!,4,FALSE())),IF(INDEX(#REF!,MATCH($A73,#REF!,0),1),LEFT(VLOOKUP($A73,#REF!,4,FALSE()),LEN(VLOOKUP($A73,#REF!,4,FALSE()))-2),CONCATENATE(LEFT(VLOOKUP($A73,#REF!,4,FALSE()),LEN(VLOOKUP($A73,#REF!,4,FALSE()))-2),"*")),"")</f>
        <v>#VALUE!</v>
      </c>
      <c r="F73" s="90" t="e">
        <f aca="false">IF(LEN(VLOOKUP($A73,#REF!,5,FALSE())),IF(INDEX(#REF!,MATCH($A73,#REF!,0),2),LEFT(VLOOKUP($A73,#REF!,5,FALSE()),LEN(VLOOKUP($A73,#REF!,5,FALSE()))-2),CONCATENATE(LEFT(VLOOKUP($A73,#REF!,5,FALSE()),LEN(VLOOKUP($A73,#REF!,5,FALSE()))-2),"*")),"")</f>
        <v>#VALUE!</v>
      </c>
      <c r="G73" s="90" t="e">
        <f aca="false">IF(LEN(VLOOKUP($A73,#REF!,6,FALSE())),IF(INDEX(#REF!,MATCH($A73,#REF!,0),3),LEFT(VLOOKUP($A73,#REF!,6,FALSE()),LEN(VLOOKUP($A73,#REF!,6,FALSE()))-2),CONCATENATE(LEFT(VLOOKUP($A73,#REF!,6,FALSE()),LEN(VLOOKUP($A73,#REF!,6,FALSE()))-2),"*")),"")</f>
        <v>#VALUE!</v>
      </c>
      <c r="H73" s="91" t="e">
        <f aca="false">IF(LEN(VLOOKUP($A73,#REF!,7,FALSE())),IF(INDEX(#REF!,MATCH($A73,#REF!,0),4),LEFT(VLOOKUP($A73,#REF!,7,FALSE()),LEN(VLOOKUP($A73,#REF!,7,FALSE()))-2),CONCATENATE(LEFT(VLOOKUP($A73,#REF!,7,FALSE()),LEN(VLOOKUP($A73,#REF!,7,FALSE()))-2),"*")),"")</f>
        <v>#VALUE!</v>
      </c>
      <c r="I73" s="92" t="e">
        <f aca="false">IF(LEN(VLOOKUP($A73,#REF!,8,FALSE())),UPPER(RIGHT(VLOOKUP($A73,#REF!,8,FALSE()), 1)),"")</f>
        <v>#VALUE!</v>
      </c>
      <c r="J73" s="90" t="e">
        <f aca="false">IF(LEN(VLOOKUP($A73,#REF!,4,FALSE())),UPPER(RIGHT(VLOOKUP($A73,#REF!,4,FALSE()), 1)),"")</f>
        <v>#VALUE!</v>
      </c>
      <c r="K73" s="90" t="e">
        <f aca="false">IF(LEN(VLOOKUP($A73,#REF!,5,FALSE())),UPPER(RIGHT(VLOOKUP($A73,#REF!,5,FALSE()), 1)),"")</f>
        <v>#VALUE!</v>
      </c>
      <c r="L73" s="90" t="e">
        <f aca="false">IF(LEN(VLOOKUP($A73,#REF!,6,FALSE())),UPPER(RIGHT(VLOOKUP($A73,#REF!,6,FALSE()), 1)),"")</f>
        <v>#VALUE!</v>
      </c>
      <c r="M73" s="91" t="e">
        <f aca="false">IF(LEN(VLOOKUP($A73,#REF!,7,FALSE())),UPPER(RIGHT(VLOOKUP($A73,#REF!,7,FALSE()), 1)),"")</f>
        <v>#VALUE!</v>
      </c>
      <c r="N73" s="86" t="s">
        <v>234</v>
      </c>
      <c r="O73" s="86" t="s">
        <v>83</v>
      </c>
      <c r="P73" s="86" t="s">
        <v>235</v>
      </c>
      <c r="Q73" s="86" t="s">
        <v>105</v>
      </c>
      <c r="R73" s="86" t="s">
        <v>83</v>
      </c>
      <c r="S73" s="100" t="e">
        <f aca="false">HLOOKUP("Device Tree Pin Name",#REF!,MATCH($A73,#REF!,0),FALSE())</f>
        <v>#VALUE!</v>
      </c>
      <c r="T73" s="95" t="e">
        <f aca="false">HLOOKUP("power rail",#REF!,MATCH($A73,#REF!,0),FALSE())</f>
        <v>#VALUE!</v>
      </c>
      <c r="U73" s="96" t="e">
        <f aca="false">HLOOKUP("Wake Capable",#REF!,MATCH($A73,#REF!,0),FALSE())</f>
        <v>#VALUE!</v>
      </c>
      <c r="V73" s="96" t="e">
        <f aca="false">HLOOKUP("Strap",#REF!,MATCH($A73,#REF!,0),FALSE())</f>
        <v>#VALUE!</v>
      </c>
      <c r="W73" s="96" t="e">
        <f aca="false">HLOOKUP("GTE",#REF!,MATCH($A73,#REF!,0),FALSE())</f>
        <v>#VALUE!</v>
      </c>
      <c r="X73" s="96" t="e">
        <f aca="false">HLOOKUP("DPD_Control",#REF!,MATCH($A73,#REF!,0),FALSE())</f>
        <v>#VALUE!</v>
      </c>
      <c r="Y73" s="96" t="e">
        <f aca="false">HLOOKUP("DPD_Group",#REF!,MATCH($A73,#REF!,0),FALSE())</f>
        <v>#VALUE!</v>
      </c>
      <c r="Z73" s="95" t="e">
        <f aca="false">HLOOKUP("Pad Category",#REF!,MATCH($A73,#REF!,0),FALSE())</f>
        <v>#VALUE!</v>
      </c>
      <c r="AA73" s="95" t="e">
        <f aca="false">HLOOKUP("Pad type",#REF!,MATCH($A73,#REF!,0),FALSE())</f>
        <v>#VALUE!</v>
      </c>
      <c r="AB73" s="95" t="e">
        <f aca="false">HLOOKUP("Pull Strength",#REF!,MATCH($A73,#REF!,0),FALSE())</f>
        <v>#VALUE!</v>
      </c>
      <c r="AC73" s="95" t="e">
        <f aca="false">HLOOKUP("POR Pin State",#REF!,MATCH($A73,#REF!,0),FALSE())</f>
        <v>#VALUE!</v>
      </c>
      <c r="AD73" s="95" t="str">
        <f aca="false">IF(OR($AQ73="",$AQ73=$C73),$R73,IF($AQ73=$D73,SUBSTITUTE(SUBSTITUTE($AQ73,"GPIO3_","GPIO_"),".0",""),IF($AQ73=$E73,$N73,IF($AQ73=$F73,$O73,IF($AQ73=$G73,$P73,IF($AQ73=$H73,$Q73,"INVALID"))))))</f>
        <v>RSVD1</v>
      </c>
      <c r="AE73" s="97"/>
      <c r="AF73" s="98" t="str">
        <f aca="false">IF(AND(OR($AS73="Int PU",$AS73="Int PD"),OR(AND($AZ73&lt;&gt;"",$AZ73&lt;&gt;"0"),AND($BA73&lt;&gt;"",$BA73&lt;&gt;"0"))),"INVALID",IF(OR($AQ73=$C73,$AS73="Int PD"),"PULL_DOWN",IF(OR($AS73="Int PU",AND($AE73="YES",OR($AZ73="",$AZ73="0"),OR($BA73="",$BA73="0"),OR($AR73="Input",$AR73="Bidirectional"))),"PULL_UP","NORMAL")))</f>
        <v>PULL_DOWN</v>
      </c>
      <c r="AG73" s="98" t="str">
        <f aca="false">IF($AR73="Input", "TRISTATE", IF($AS73="Z","TRISTATE",IF($AQ73=$C73,"TRISTATE","NORMAL")))</f>
        <v>TRISTATE</v>
      </c>
      <c r="AH73" s="98" t="str">
        <f aca="false">IF(OR($AQ73=$C73,$AR73="Output"),"DISABLE","ENABLE")</f>
        <v>DISABLE</v>
      </c>
      <c r="AI73" s="112" t="e">
        <f aca="false">IF($AT73&lt;&gt;$G73,"N/A",IF($AV73="Drive 1", "1", IF($AV73="Drive 0", "0", "")))</f>
        <v>#VALUE!</v>
      </c>
      <c r="AJ73" s="99" t="b">
        <f aca="false">TRUE()</f>
        <v>1</v>
      </c>
      <c r="AK73" s="99" t="b">
        <f aca="false">TRUE()</f>
        <v>1</v>
      </c>
      <c r="AL73" s="99" t="b">
        <f aca="false">TRUE()</f>
        <v>1</v>
      </c>
      <c r="AM73" s="99" t="b">
        <f aca="false">TRUE()</f>
        <v>1</v>
      </c>
      <c r="AN73" s="99" t="b">
        <f aca="false">TRUE()</f>
        <v>1</v>
      </c>
      <c r="AO73" s="99" t="b">
        <f aca="false">TRUE()</f>
        <v>1</v>
      </c>
      <c r="AP73" s="100" t="str">
        <f aca="false">IF(AND($AJ73:$AO73), "VALID", "INVALID")</f>
        <v>VALID</v>
      </c>
      <c r="AQ73" s="101" t="s">
        <v>238</v>
      </c>
      <c r="AR73" s="102" t="s">
        <v>79</v>
      </c>
      <c r="AS73" s="103"/>
      <c r="AT73" s="104"/>
      <c r="AU73" s="104"/>
      <c r="AV73" s="104"/>
      <c r="AW73" s="104"/>
      <c r="AX73" s="103" t="s">
        <v>85</v>
      </c>
      <c r="AY73" s="104"/>
      <c r="AZ73" s="103"/>
      <c r="BA73" s="103"/>
      <c r="BB73" s="105"/>
      <c r="BC73" s="104"/>
      <c r="BD73" s="106"/>
      <c r="BE73" s="111"/>
      <c r="BF73" s="108" t="e">
        <f aca="false">VLOOKUP($A73,#REF!, 34, FALSE())</f>
        <v>#VALUE!</v>
      </c>
      <c r="BG73" s="418" t="e">
        <f aca="false">VLOOKUP($A73,#REF!, 22, FALSE())</f>
        <v>#VALUE!</v>
      </c>
      <c r="BH73" s="109"/>
    </row>
    <row r="74" customFormat="false" ht="12.75" hidden="false" customHeight="true" outlineLevel="0" collapsed="false">
      <c r="A74" s="86" t="s">
        <v>239</v>
      </c>
      <c r="B74" s="86" t="e">
        <f aca="false">VLOOKUP($A74,#REF!, 34, FALSE())</f>
        <v>#VALUE!</v>
      </c>
      <c r="C74" s="87" t="str">
        <f aca="false">CONCATENATE("unused_",A74)</f>
        <v>unused_UART5_RTS</v>
      </c>
      <c r="D74" s="88" t="e">
        <f aca="false">IF(LEN(VLOOKUP($A74,#REF!,8,FALSE())),LEFT(VLOOKUP($A74,#REF!,8,FALSE()),LEN(VLOOKUP($A74,#REF!,8,FALSE()))-2),"")</f>
        <v>#VALUE!</v>
      </c>
      <c r="E74" s="89" t="e">
        <f aca="false">IF(LEN(VLOOKUP($A74,#REF!,4,FALSE())),IF(INDEX(#REF!,MATCH($A74,#REF!,0),1),LEFT(VLOOKUP($A74,#REF!,4,FALSE()),LEN(VLOOKUP($A74,#REF!,4,FALSE()))-2),CONCATENATE(LEFT(VLOOKUP($A74,#REF!,4,FALSE()),LEN(VLOOKUP($A74,#REF!,4,FALSE()))-2),"*")),"")</f>
        <v>#VALUE!</v>
      </c>
      <c r="F74" s="90" t="e">
        <f aca="false">IF(LEN(VLOOKUP($A74,#REF!,5,FALSE())),IF(INDEX(#REF!,MATCH($A74,#REF!,0),2),LEFT(VLOOKUP($A74,#REF!,5,FALSE()),LEN(VLOOKUP($A74,#REF!,5,FALSE()))-3),CONCATENATE(LEFT(VLOOKUP($A74,#REF!,5,FALSE()),LEN(VLOOKUP($A74,#REF!,5,FALSE()))-2),"*")),"")</f>
        <v>#VALUE!</v>
      </c>
      <c r="G74" s="90" t="e">
        <f aca="false">IF(LEN(VLOOKUP($A74,#REF!,6,FALSE())),IF(INDEX(#REF!,MATCH($A74,#REF!,0),3),LEFT(VLOOKUP($A74,#REF!,6,FALSE()),LEN(VLOOKUP($A74,#REF!,6,FALSE()))-2),CONCATENATE(LEFT(VLOOKUP($A74,#REF!,6,FALSE()),LEN(VLOOKUP($A74,#REF!,6,FALSE()))-2),"*")),"")</f>
        <v>#VALUE!</v>
      </c>
      <c r="H74" s="91" t="e">
        <f aca="false">IF(LEN(VLOOKUP($A74,#REF!,7,FALSE())),IF(INDEX(#REF!,MATCH($A74,#REF!,0),4),LEFT(VLOOKUP($A74,#REF!,7,FALSE()),LEN(VLOOKUP($A74,#REF!,7,FALSE()))-2),CONCATENATE(LEFT(VLOOKUP($A74,#REF!,7,FALSE()),LEN(VLOOKUP($A74,#REF!,7,FALSE()))-2),"*")),"")</f>
        <v>#VALUE!</v>
      </c>
      <c r="I74" s="92" t="e">
        <f aca="false">IF(LEN(VLOOKUP($A74,#REF!,8,FALSE())),UPPER(RIGHT(VLOOKUP($A74,#REF!,8,FALSE()), 1)),"")</f>
        <v>#VALUE!</v>
      </c>
      <c r="J74" s="90" t="e">
        <f aca="false">IF(LEN(VLOOKUP($A74,#REF!,4,FALSE())),UPPER(RIGHT(VLOOKUP($A74,#REF!,4,FALSE()), 1)),"")</f>
        <v>#VALUE!</v>
      </c>
      <c r="K74" s="90" t="s">
        <v>81</v>
      </c>
      <c r="L74" s="90" t="e">
        <f aca="false">IF(LEN(VLOOKUP($A74,#REF!,6,FALSE())),UPPER(RIGHT(VLOOKUP($A74,#REF!,6,FALSE()), 1)),"")</f>
        <v>#VALUE!</v>
      </c>
      <c r="M74" s="91" t="e">
        <f aca="false">IF(LEN(VLOOKUP($A74,#REF!,7,FALSE())),UPPER(RIGHT(VLOOKUP($A74,#REF!,7,FALSE()), 1)),"")</f>
        <v>#VALUE!</v>
      </c>
      <c r="N74" s="86" t="s">
        <v>234</v>
      </c>
      <c r="O74" s="86" t="s">
        <v>83</v>
      </c>
      <c r="P74" s="86" t="s">
        <v>104</v>
      </c>
      <c r="Q74" s="86" t="s">
        <v>105</v>
      </c>
      <c r="R74" s="86" t="s">
        <v>83</v>
      </c>
      <c r="S74" s="100" t="e">
        <f aca="false">HLOOKUP("Device Tree Pin Name",#REF!,MATCH($A74,#REF!,0),FALSE())</f>
        <v>#VALUE!</v>
      </c>
      <c r="T74" s="95" t="e">
        <f aca="false">HLOOKUP("power rail",#REF!,MATCH($A74,#REF!,0),FALSE())</f>
        <v>#VALUE!</v>
      </c>
      <c r="U74" s="96" t="e">
        <f aca="false">HLOOKUP("Wake Capable",#REF!,MATCH($A74,#REF!,0),FALSE())</f>
        <v>#VALUE!</v>
      </c>
      <c r="V74" s="96" t="e">
        <f aca="false">HLOOKUP("Strap",#REF!,MATCH($A74,#REF!,0),FALSE())</f>
        <v>#VALUE!</v>
      </c>
      <c r="W74" s="96" t="e">
        <f aca="false">HLOOKUP("GTE",#REF!,MATCH($A74,#REF!,0),FALSE())</f>
        <v>#VALUE!</v>
      </c>
      <c r="X74" s="96" t="e">
        <f aca="false">HLOOKUP("DPD_Control",#REF!,MATCH($A74,#REF!,0),FALSE())</f>
        <v>#VALUE!</v>
      </c>
      <c r="Y74" s="96" t="e">
        <f aca="false">HLOOKUP("DPD_Group",#REF!,MATCH($A74,#REF!,0),FALSE())</f>
        <v>#VALUE!</v>
      </c>
      <c r="Z74" s="95" t="e">
        <f aca="false">HLOOKUP("Pad Category",#REF!,MATCH($A74,#REF!,0),FALSE())</f>
        <v>#VALUE!</v>
      </c>
      <c r="AA74" s="95" t="e">
        <f aca="false">HLOOKUP("Pad type",#REF!,MATCH($A74,#REF!,0),FALSE())</f>
        <v>#VALUE!</v>
      </c>
      <c r="AB74" s="95" t="e">
        <f aca="false">HLOOKUP("Pull Strength",#REF!,MATCH($A74,#REF!,0),FALSE())</f>
        <v>#VALUE!</v>
      </c>
      <c r="AC74" s="95" t="e">
        <f aca="false">HLOOKUP("POR Pin State",#REF!,MATCH($A74,#REF!,0),FALSE())</f>
        <v>#VALUE!</v>
      </c>
      <c r="AD74" s="95" t="str">
        <f aca="false">IF(OR($AQ74="",$AQ74=$C74),$R74,IF($AQ74=$D74,SUBSTITUTE(SUBSTITUTE($AQ74,"GPIO3_","GPIO_"),".0",""),IF($AQ74=$E74,$N74,IF($AQ74=$F74,$O74,IF($AQ74=$G74,$P74,IF($AQ74=$H74,$Q74,"INVALID"))))))</f>
        <v>RSVD1</v>
      </c>
      <c r="AE74" s="97"/>
      <c r="AF74" s="98" t="str">
        <f aca="false">IF(AND(OR($AS74="Int PU",$AS74="Int PD"),OR(AND($AZ74&lt;&gt;"",$AZ74&lt;&gt;"0"),AND($BA74&lt;&gt;"",$BA74&lt;&gt;"0"))),"INVALID",IF(OR($AQ74=$C74,$AS74="Int PD"),"PULL_DOWN",IF(OR($AS74="Int PU",AND($AE74="YES",OR($AZ74="",$AZ74="0"),OR($BA74="",$BA74="0"),OR($AR74="Input",$AR74="Bidirectional"))),"PULL_UP","NORMAL")))</f>
        <v>PULL_DOWN</v>
      </c>
      <c r="AG74" s="98" t="str">
        <f aca="false">IF($AR74="Input", "TRISTATE", IF($AS74="Z","TRISTATE",IF($AQ74=$C74,"TRISTATE","NORMAL")))</f>
        <v>TRISTATE</v>
      </c>
      <c r="AH74" s="98" t="str">
        <f aca="false">IF(OR($AQ74=$C74,$AR74="Output"),"DISABLE","ENABLE")</f>
        <v>DISABLE</v>
      </c>
      <c r="AI74" s="112" t="e">
        <f aca="false">IF($AT74&lt;&gt;$G74,"N/A",IF($AV74="Drive 1", "1", IF($AV74="Drive 0", "0", "")))</f>
        <v>#VALUE!</v>
      </c>
      <c r="AJ74" s="99" t="b">
        <f aca="false">TRUE()</f>
        <v>1</v>
      </c>
      <c r="AK74" s="99" t="b">
        <f aca="false">TRUE()</f>
        <v>1</v>
      </c>
      <c r="AL74" s="99" t="b">
        <f aca="false">TRUE()</f>
        <v>1</v>
      </c>
      <c r="AM74" s="99" t="b">
        <f aca="false">TRUE()</f>
        <v>1</v>
      </c>
      <c r="AN74" s="99" t="b">
        <f aca="false">TRUE()</f>
        <v>1</v>
      </c>
      <c r="AO74" s="99" t="b">
        <f aca="false">TRUE()</f>
        <v>1</v>
      </c>
      <c r="AP74" s="100" t="str">
        <f aca="false">IF(AND($AJ74:$AO74), "VALID", "INVALID")</f>
        <v>VALID</v>
      </c>
      <c r="AQ74" s="101" t="s">
        <v>240</v>
      </c>
      <c r="AR74" s="102" t="s">
        <v>79</v>
      </c>
      <c r="AS74" s="103"/>
      <c r="AT74" s="104"/>
      <c r="AU74" s="104"/>
      <c r="AV74" s="104"/>
      <c r="AW74" s="104"/>
      <c r="AX74" s="103" t="s">
        <v>85</v>
      </c>
      <c r="AY74" s="104"/>
      <c r="AZ74" s="103"/>
      <c r="BA74" s="103"/>
      <c r="BB74" s="105"/>
      <c r="BC74" s="104"/>
      <c r="BD74" s="106"/>
      <c r="BE74" s="111"/>
      <c r="BF74" s="108" t="e">
        <f aca="false">VLOOKUP($A74,#REF!, 34, FALSE())</f>
        <v>#VALUE!</v>
      </c>
      <c r="BG74" s="418" t="e">
        <f aca="false">VLOOKUP($A74,#REF!, 22, FALSE())</f>
        <v>#VALUE!</v>
      </c>
      <c r="BH74" s="109"/>
    </row>
    <row r="75" customFormat="false" ht="12.75" hidden="false" customHeight="true" outlineLevel="0" collapsed="false">
      <c r="A75" s="86" t="s">
        <v>241</v>
      </c>
      <c r="B75" s="86" t="e">
        <f aca="false">VLOOKUP($A75,#REF!, 34, FALSE())</f>
        <v>#VALUE!</v>
      </c>
      <c r="C75" s="87" t="str">
        <f aca="false">CONCATENATE("unused_",A75)</f>
        <v>unused_UART5_CTS</v>
      </c>
      <c r="D75" s="88" t="e">
        <f aca="false">IF(LEN(VLOOKUP($A75,#REF!,8,FALSE())),LEFT(VLOOKUP($A75,#REF!,8,FALSE()),LEN(VLOOKUP($A75,#REF!,8,FALSE()))-2),"")</f>
        <v>#VALUE!</v>
      </c>
      <c r="E75" s="89" t="e">
        <f aca="false">IF(LEN(VLOOKUP($A75,#REF!,4,FALSE())),IF(INDEX(#REF!,MATCH($A75,#REF!,0),1),LEFT(VLOOKUP($A75,#REF!,4,FALSE()),LEN(VLOOKUP($A75,#REF!,4,FALSE()))-2),CONCATENATE(LEFT(VLOOKUP($A75,#REF!,4,FALSE()),LEN(VLOOKUP($A75,#REF!,4,FALSE()))-2),"*")),"")</f>
        <v>#VALUE!</v>
      </c>
      <c r="F75" s="90" t="e">
        <f aca="false">IF(LEN(VLOOKUP($A75,#REF!,5,FALSE())),IF(INDEX(#REF!,MATCH($A75,#REF!,0),2),LEFT(VLOOKUP($A75,#REF!,5,FALSE()),LEN(VLOOKUP($A75,#REF!,5,FALSE()))-2),CONCATENATE(LEFT(VLOOKUP($A75,#REF!,5,FALSE()),LEN(VLOOKUP($A75,#REF!,5,FALSE()))-2),"*")),"")</f>
        <v>#VALUE!</v>
      </c>
      <c r="G75" s="90" t="e">
        <f aca="false">IF(LEN(VLOOKUP($A75,#REF!,6,FALSE())),IF(INDEX(#REF!,MATCH($A75,#REF!,0),3),LEFT(VLOOKUP($A75,#REF!,6,FALSE()),LEN(VLOOKUP($A75,#REF!,6,FALSE()))-2),CONCATENATE(LEFT(VLOOKUP($A75,#REF!,6,FALSE()),LEN(VLOOKUP($A75,#REF!,6,FALSE()))-2),"*")),"")</f>
        <v>#VALUE!</v>
      </c>
      <c r="H75" s="91" t="e">
        <f aca="false">IF(LEN(VLOOKUP($A75,#REF!,7,FALSE())),IF(INDEX(#REF!,MATCH($A75,#REF!,0),4),LEFT(VLOOKUP($A75,#REF!,7,FALSE()),LEN(VLOOKUP($A75,#REF!,7,FALSE()))-2),CONCATENATE(LEFT(VLOOKUP($A75,#REF!,7,FALSE()),LEN(VLOOKUP($A75,#REF!,7,FALSE()))-2),"*")),"")</f>
        <v>#VALUE!</v>
      </c>
      <c r="I75" s="92" t="e">
        <f aca="false">IF(LEN(VLOOKUP($A75,#REF!,8,FALSE())),UPPER(RIGHT(VLOOKUP($A75,#REF!,8,FALSE()), 1)),"")</f>
        <v>#VALUE!</v>
      </c>
      <c r="J75" s="90" t="e">
        <f aca="false">IF(LEN(VLOOKUP($A75,#REF!,4,FALSE())),UPPER(RIGHT(VLOOKUP($A75,#REF!,4,FALSE()), 1)),"")</f>
        <v>#VALUE!</v>
      </c>
      <c r="K75" s="90" t="e">
        <f aca="false">IF(LEN(VLOOKUP($A75,#REF!,5,FALSE())),UPPER(RIGHT(VLOOKUP($A75,#REF!,5,FALSE()), 1)),"")</f>
        <v>#VALUE!</v>
      </c>
      <c r="L75" s="90" t="e">
        <f aca="false">IF(LEN(VLOOKUP($A75,#REF!,6,FALSE())),UPPER(RIGHT(VLOOKUP($A75,#REF!,6,FALSE()), 1)),"")</f>
        <v>#VALUE!</v>
      </c>
      <c r="M75" s="91" t="e">
        <f aca="false">IF(LEN(VLOOKUP($A75,#REF!,7,FALSE())),UPPER(RIGHT(VLOOKUP($A75,#REF!,7,FALSE()), 1)),"")</f>
        <v>#VALUE!</v>
      </c>
      <c r="N75" s="86" t="s">
        <v>234</v>
      </c>
      <c r="O75" s="86" t="s">
        <v>83</v>
      </c>
      <c r="P75" s="86" t="s">
        <v>104</v>
      </c>
      <c r="Q75" s="86" t="s">
        <v>105</v>
      </c>
      <c r="R75" s="86" t="s">
        <v>83</v>
      </c>
      <c r="S75" s="100" t="e">
        <f aca="false">HLOOKUP("Device Tree Pin Name",#REF!,MATCH($A75,#REF!,0),FALSE())</f>
        <v>#VALUE!</v>
      </c>
      <c r="T75" s="95" t="e">
        <f aca="false">HLOOKUP("power rail",#REF!,MATCH($A75,#REF!,0),FALSE())</f>
        <v>#VALUE!</v>
      </c>
      <c r="U75" s="96" t="e">
        <f aca="false">HLOOKUP("Wake Capable",#REF!,MATCH($A75,#REF!,0),FALSE())</f>
        <v>#VALUE!</v>
      </c>
      <c r="V75" s="96" t="e">
        <f aca="false">HLOOKUP("Strap",#REF!,MATCH($A75,#REF!,0),FALSE())</f>
        <v>#VALUE!</v>
      </c>
      <c r="W75" s="96" t="e">
        <f aca="false">HLOOKUP("GTE",#REF!,MATCH($A75,#REF!,0),FALSE())</f>
        <v>#VALUE!</v>
      </c>
      <c r="X75" s="96" t="e">
        <f aca="false">HLOOKUP("DPD_Control",#REF!,MATCH($A75,#REF!,0),FALSE())</f>
        <v>#VALUE!</v>
      </c>
      <c r="Y75" s="96" t="e">
        <f aca="false">HLOOKUP("DPD_Group",#REF!,MATCH($A75,#REF!,0),FALSE())</f>
        <v>#VALUE!</v>
      </c>
      <c r="Z75" s="95" t="e">
        <f aca="false">HLOOKUP("Pad Category",#REF!,MATCH($A75,#REF!,0),FALSE())</f>
        <v>#VALUE!</v>
      </c>
      <c r="AA75" s="95" t="e">
        <f aca="false">HLOOKUP("Pad type",#REF!,MATCH($A75,#REF!,0),FALSE())</f>
        <v>#VALUE!</v>
      </c>
      <c r="AB75" s="95" t="e">
        <f aca="false">HLOOKUP("Pull Strength",#REF!,MATCH($A75,#REF!,0),FALSE())</f>
        <v>#VALUE!</v>
      </c>
      <c r="AC75" s="95" t="e">
        <f aca="false">HLOOKUP("POR Pin State",#REF!,MATCH($A75,#REF!,0),FALSE())</f>
        <v>#VALUE!</v>
      </c>
      <c r="AD75" s="95" t="str">
        <f aca="false">IF(OR($AQ75="",$AQ75=$C75),$R75,IF($AQ75=$D75,SUBSTITUTE(SUBSTITUTE($AQ75,"GPIO3_","GPIO_"),".0",""),IF($AQ75=$E75,$N75,IF($AQ75=$F75,$O75,IF($AQ75=$G75,$P75,IF($AQ75=$H75,$Q75,"INVALID"))))))</f>
        <v>RSVD1</v>
      </c>
      <c r="AE75" s="97"/>
      <c r="AF75" s="98" t="str">
        <f aca="false">IF(AND(OR($AS75="Int PU",$AS75="Int PD"),OR(AND($AZ75&lt;&gt;"",$AZ75&lt;&gt;"0"),AND($BA75&lt;&gt;"",$BA75&lt;&gt;"0"))),"INVALID",IF(OR($AQ75=$C75,$AS75="Int PD"),"PULL_DOWN",IF(OR($AS75="Int PU",AND($AE75="YES",OR($AZ75="",$AZ75="0"),OR($BA75="",$BA75="0"),OR($AR75="Input",$AR75="Bidirectional"))),"PULL_UP","NORMAL")))</f>
        <v>PULL_DOWN</v>
      </c>
      <c r="AG75" s="98" t="str">
        <f aca="false">IF($AR75="Input", "TRISTATE", IF($AS75="Z","TRISTATE",IF($AQ75=$C75,"TRISTATE","NORMAL")))</f>
        <v>TRISTATE</v>
      </c>
      <c r="AH75" s="98" t="str">
        <f aca="false">IF(OR($AQ75=$C75,$AR75="Output"),"DISABLE","ENABLE")</f>
        <v>DISABLE</v>
      </c>
      <c r="AI75" s="112" t="e">
        <f aca="false">IF($AT75&lt;&gt;$G75,"N/A",IF($AV75="Drive 1", "1", IF($AV75="Drive 0", "0", "")))</f>
        <v>#VALUE!</v>
      </c>
      <c r="AJ75" s="99" t="b">
        <f aca="false">TRUE()</f>
        <v>1</v>
      </c>
      <c r="AK75" s="99" t="b">
        <f aca="false">TRUE()</f>
        <v>1</v>
      </c>
      <c r="AL75" s="99" t="b">
        <f aca="false">TRUE()</f>
        <v>1</v>
      </c>
      <c r="AM75" s="99" t="b">
        <f aca="false">TRUE()</f>
        <v>1</v>
      </c>
      <c r="AN75" s="99" t="b">
        <f aca="false">TRUE()</f>
        <v>1</v>
      </c>
      <c r="AO75" s="99" t="b">
        <f aca="false">TRUE()</f>
        <v>1</v>
      </c>
      <c r="AP75" s="100" t="str">
        <f aca="false">IF(AND($AJ75:$AO75), "VALID", "INVALID")</f>
        <v>VALID</v>
      </c>
      <c r="AQ75" s="101" t="s">
        <v>242</v>
      </c>
      <c r="AR75" s="102" t="s">
        <v>79</v>
      </c>
      <c r="AS75" s="103"/>
      <c r="AT75" s="103" t="s">
        <v>89</v>
      </c>
      <c r="AU75" s="104"/>
      <c r="AV75" s="104"/>
      <c r="AW75" s="104"/>
      <c r="AX75" s="103" t="s">
        <v>85</v>
      </c>
      <c r="AY75" s="104"/>
      <c r="AZ75" s="103"/>
      <c r="BA75" s="103"/>
      <c r="BB75" s="105"/>
      <c r="BC75" s="104"/>
      <c r="BD75" s="106"/>
      <c r="BE75" s="111"/>
      <c r="BF75" s="108" t="e">
        <f aca="false">VLOOKUP($A75,#REF!, 34, FALSE())</f>
        <v>#VALUE!</v>
      </c>
      <c r="BG75" s="418" t="e">
        <f aca="false">VLOOKUP($A75,#REF!, 22, FALSE())</f>
        <v>#VALUE!</v>
      </c>
      <c r="BH75" s="109"/>
    </row>
    <row r="76" customFormat="false" ht="12.75" hidden="false" customHeight="true" outlineLevel="0" collapsed="false">
      <c r="A76" s="86" t="s">
        <v>243</v>
      </c>
      <c r="B76" s="86" t="e">
        <f aca="false">VLOOKUP($A76,#REF!, 34, FALSE())</f>
        <v>#VALUE!</v>
      </c>
      <c r="C76" s="87" t="str">
        <f aca="false">CONCATENATE("unused_",A76)</f>
        <v>unused_USB_VBUS_EN0</v>
      </c>
      <c r="D76" s="88" t="e">
        <f aca="false">IF(LEN(VLOOKUP($A76,#REF!,8,FALSE())),LEFT(VLOOKUP($A76,#REF!,8,FALSE()),LEN(VLOOKUP($A76,#REF!,8,FALSE()))-2),"")</f>
        <v>#VALUE!</v>
      </c>
      <c r="E76" s="89" t="e">
        <f aca="false">IF(LEN(VLOOKUP($A76,#REF!,4,FALSE())),IF(INDEX(#REF!,MATCH($A76,#REF!,0),1),LEFT(VLOOKUP($A76,#REF!,4,FALSE()),LEN(VLOOKUP($A76,#REF!,4,FALSE()))-2),CONCATENATE(LEFT(VLOOKUP($A76,#REF!,4,FALSE()),LEN(VLOOKUP($A76,#REF!,4,FALSE()))-2),"*")),"")</f>
        <v>#VALUE!</v>
      </c>
      <c r="F76" s="90" t="e">
        <f aca="false">IF(LEN(VLOOKUP($A76,#REF!,5,FALSE())),IF(INDEX(#REF!,MATCH($A76,#REF!,0),2),LEFT(VLOOKUP($A76,#REF!,5,FALSE()),LEN(VLOOKUP($A76,#REF!,5,FALSE()))-2),CONCATENATE(LEFT(VLOOKUP($A76,#REF!,5,FALSE()),LEN(VLOOKUP($A76,#REF!,5,FALSE()))-2),"*")),"")</f>
        <v>#VALUE!</v>
      </c>
      <c r="G76" s="90" t="e">
        <f aca="false">IF(LEN(VLOOKUP($A76,#REF!,6,FALSE())),IF(INDEX(#REF!,MATCH($A76,#REF!,0),3),LEFT(VLOOKUP($A76,#REF!,6,FALSE()),LEN(VLOOKUP($A76,#REF!,6,FALSE()))-2),CONCATENATE(LEFT(VLOOKUP($A76,#REF!,6,FALSE()),LEN(VLOOKUP($A76,#REF!,6,FALSE()))-2),"*")),"")</f>
        <v>#VALUE!</v>
      </c>
      <c r="H76" s="91" t="e">
        <f aca="false">IF(LEN(VLOOKUP($A76,#REF!,7,FALSE())),IF(INDEX(#REF!,MATCH($A76,#REF!,0),4),LEFT(VLOOKUP($A76,#REF!,7,FALSE()),LEN(VLOOKUP($A76,#REF!,7,FALSE()))-2),CONCATENATE(LEFT(VLOOKUP($A76,#REF!,7,FALSE()),LEN(VLOOKUP($A76,#REF!,7,FALSE()))-2),"*")),"")</f>
        <v>#VALUE!</v>
      </c>
      <c r="I76" s="92" t="e">
        <f aca="false">IF(LEN(VLOOKUP($A76,#REF!,8,FALSE())),UPPER(RIGHT(VLOOKUP($A76,#REF!,8,FALSE()), 1)),"")</f>
        <v>#VALUE!</v>
      </c>
      <c r="J76" s="90" t="e">
        <f aca="false">IF(LEN(VLOOKUP($A76,#REF!,4,FALSE())),UPPER(RIGHT(VLOOKUP($A76,#REF!,4,FALSE()), 1)),"")</f>
        <v>#VALUE!</v>
      </c>
      <c r="K76" s="90" t="e">
        <f aca="false">IF(LEN(VLOOKUP($A76,#REF!,5,FALSE())),UPPER(RIGHT(VLOOKUP($A76,#REF!,5,FALSE()), 1)),"")</f>
        <v>#VALUE!</v>
      </c>
      <c r="L76" s="90" t="e">
        <f aca="false">IF(LEN(VLOOKUP($A76,#REF!,6,FALSE())),UPPER(RIGHT(VLOOKUP($A76,#REF!,6,FALSE()), 1)),"")</f>
        <v>#VALUE!</v>
      </c>
      <c r="M76" s="91" t="e">
        <f aca="false">IF(LEN(VLOOKUP($A76,#REF!,7,FALSE())),UPPER(RIGHT(VLOOKUP($A76,#REF!,7,FALSE()), 1)),"")</f>
        <v>#VALUE!</v>
      </c>
      <c r="N76" s="86" t="s">
        <v>3183</v>
      </c>
      <c r="O76" s="86" t="s">
        <v>83</v>
      </c>
      <c r="P76" s="86" t="s">
        <v>104</v>
      </c>
      <c r="Q76" s="86" t="s">
        <v>105</v>
      </c>
      <c r="R76" s="86" t="s">
        <v>83</v>
      </c>
      <c r="S76" s="100" t="e">
        <f aca="false">HLOOKUP("Device Tree Pin Name",#REF!,MATCH($A76,#REF!,0),FALSE())</f>
        <v>#VALUE!</v>
      </c>
      <c r="T76" s="95" t="e">
        <f aca="false">HLOOKUP("power rail",#REF!,MATCH($A76,#REF!,0),FALSE())</f>
        <v>#VALUE!</v>
      </c>
      <c r="U76" s="96" t="e">
        <f aca="false">HLOOKUP("Wake Capable",#REF!,MATCH($A76,#REF!,0),FALSE())</f>
        <v>#VALUE!</v>
      </c>
      <c r="V76" s="96" t="e">
        <f aca="false">HLOOKUP("Strap",#REF!,MATCH($A76,#REF!,0),FALSE())</f>
        <v>#VALUE!</v>
      </c>
      <c r="W76" s="96" t="e">
        <f aca="false">HLOOKUP("GTE",#REF!,MATCH($A76,#REF!,0),FALSE())</f>
        <v>#VALUE!</v>
      </c>
      <c r="X76" s="96" t="e">
        <f aca="false">HLOOKUP("DPD_Control",#REF!,MATCH($A76,#REF!,0),FALSE())</f>
        <v>#VALUE!</v>
      </c>
      <c r="Y76" s="96" t="e">
        <f aca="false">HLOOKUP("DPD_Group",#REF!,MATCH($A76,#REF!,0),FALSE())</f>
        <v>#VALUE!</v>
      </c>
      <c r="Z76" s="95" t="e">
        <f aca="false">HLOOKUP("Pad Category",#REF!,MATCH($A76,#REF!,0),FALSE())</f>
        <v>#VALUE!</v>
      </c>
      <c r="AA76" s="95" t="e">
        <f aca="false">HLOOKUP("Pad type",#REF!,MATCH($A76,#REF!,0),FALSE())</f>
        <v>#VALUE!</v>
      </c>
      <c r="AB76" s="95" t="e">
        <f aca="false">HLOOKUP("Pull Strength",#REF!,MATCH($A76,#REF!,0),FALSE())</f>
        <v>#VALUE!</v>
      </c>
      <c r="AC76" s="95" t="e">
        <f aca="false">HLOOKUP("POR Pin State",#REF!,MATCH($A76,#REF!,0),FALSE())</f>
        <v>#VALUE!</v>
      </c>
      <c r="AD76" s="95" t="str">
        <f aca="false">IF(OR($AQ76="",$AQ76=$C76),$R76,IF($AQ76=$D76,SUBSTITUTE(SUBSTITUTE($AQ76,"GPIO3_","GPIO_"),".0",""),IF($AQ76=$E76,$N76,IF($AQ76=$F76,$O76,IF($AQ76=$G76,$P76,IF($AQ76=$H76,$Q76,"INVALID"))))))</f>
        <v>RSVD1</v>
      </c>
      <c r="AE76" s="97"/>
      <c r="AF76" s="98" t="str">
        <f aca="false">IF(AND(OR($AS76="Int PU",$AS76="Int PD"),OR(AND($AZ76&lt;&gt;"",$AZ76&lt;&gt;"0"),AND($BA76&lt;&gt;"",$BA76&lt;&gt;"0"))),"INVALID",IF(OR($AQ76=$C76,$AS76="Int PD"),"PULL_DOWN",IF(OR($AS76="Int PU",AND($AE76="YES",OR($AZ76="",$AZ76="0"),OR($BA76="",$BA76="0"),OR($AR76="Input",$AR76="Bidirectional"))),"PULL_UP","NORMAL")))</f>
        <v>PULL_DOWN</v>
      </c>
      <c r="AG76" s="98" t="str">
        <f aca="false">IF($AR76="Input", "TRISTATE", IF($AS76="Z","TRISTATE",IF($AQ76=$C76,"TRISTATE","NORMAL")))</f>
        <v>TRISTATE</v>
      </c>
      <c r="AH76" s="98" t="str">
        <f aca="false">IF(OR($AQ76=$C76,$AR76="Output"),"DISABLE","ENABLE")</f>
        <v>DISABLE</v>
      </c>
      <c r="AI76" s="112" t="e">
        <f aca="false">IF($AT76&lt;&gt;$G76,"N/A",IF($AV76="Drive 1", "1", IF($AV76="Drive 0", "0", "")))</f>
        <v>#VALUE!</v>
      </c>
      <c r="AJ76" s="99" t="b">
        <f aca="false">TRUE()</f>
        <v>1</v>
      </c>
      <c r="AK76" s="99" t="b">
        <f aca="false">TRUE()</f>
        <v>1</v>
      </c>
      <c r="AL76" s="99" t="b">
        <f aca="false">TRUE()</f>
        <v>1</v>
      </c>
      <c r="AM76" s="99" t="b">
        <f aca="false">TRUE()</f>
        <v>1</v>
      </c>
      <c r="AN76" s="99" t="b">
        <f aca="false">TRUE()</f>
        <v>1</v>
      </c>
      <c r="AO76" s="99" t="b">
        <f aca="false">TRUE()</f>
        <v>1</v>
      </c>
      <c r="AP76" s="100" t="str">
        <f aca="false">IF(AND($AJ76:$AO76), "VALID", "INVALID")</f>
        <v>VALID</v>
      </c>
      <c r="AQ76" s="101" t="s">
        <v>244</v>
      </c>
      <c r="AR76" s="102" t="s">
        <v>79</v>
      </c>
      <c r="AS76" s="103"/>
      <c r="AT76" s="103" t="s">
        <v>89</v>
      </c>
      <c r="AU76" s="104"/>
      <c r="AV76" s="104"/>
      <c r="AW76" s="110" t="s">
        <v>85</v>
      </c>
      <c r="AX76" s="103" t="s">
        <v>85</v>
      </c>
      <c r="AY76" s="104"/>
      <c r="AZ76" s="103"/>
      <c r="BA76" s="103"/>
      <c r="BB76" s="105"/>
      <c r="BC76" s="104"/>
      <c r="BD76" s="106"/>
      <c r="BE76" s="111"/>
      <c r="BF76" s="108" t="e">
        <f aca="false">VLOOKUP($A76,#REF!, 34, FALSE())</f>
        <v>#VALUE!</v>
      </c>
      <c r="BG76" s="418" t="e">
        <f aca="false">VLOOKUP($A76,#REF!, 22, FALSE())</f>
        <v>#VALUE!</v>
      </c>
      <c r="BH76" s="109"/>
    </row>
    <row r="77" customFormat="false" ht="12.75" hidden="false" customHeight="true" outlineLevel="0" collapsed="false">
      <c r="A77" s="86" t="s">
        <v>245</v>
      </c>
      <c r="B77" s="86" t="e">
        <f aca="false">VLOOKUP($A77,#REF!, 34, FALSE())</f>
        <v>#VALUE!</v>
      </c>
      <c r="C77" s="87" t="str">
        <f aca="false">CONCATENATE("unused_",A77)</f>
        <v>unused_USB_VBUS_EN1</v>
      </c>
      <c r="D77" s="88" t="e">
        <f aca="false">IF(LEN(VLOOKUP($A77,#REF!,8,FALSE())),LEFT(VLOOKUP($A77,#REF!,8,FALSE()),LEN(VLOOKUP($A77,#REF!,8,FALSE()))-2),"")</f>
        <v>#VALUE!</v>
      </c>
      <c r="E77" s="89" t="e">
        <f aca="false">IF(LEN(VLOOKUP($A77,#REF!,4,FALSE())),IF(INDEX(#REF!,MATCH($A77,#REF!,0),1),LEFT(VLOOKUP($A77,#REF!,4,FALSE()),LEN(VLOOKUP($A77,#REF!,4,FALSE()))-2),CONCATENATE(LEFT(VLOOKUP($A77,#REF!,4,FALSE()),LEN(VLOOKUP($A77,#REF!,4,FALSE()))-2),"*")),"")</f>
        <v>#VALUE!</v>
      </c>
      <c r="F77" s="90" t="e">
        <f aca="false">IF(LEN(VLOOKUP($A77,#REF!,5,FALSE())),IF(INDEX(#REF!,MATCH($A77,#REF!,0),2),LEFT(VLOOKUP($A77,#REF!,5,FALSE()),LEN(VLOOKUP($A77,#REF!,5,FALSE()))-2),CONCATENATE(LEFT(VLOOKUP($A77,#REF!,5,FALSE()),LEN(VLOOKUP($A77,#REF!,5,FALSE()))-2),"*")),"")</f>
        <v>#VALUE!</v>
      </c>
      <c r="G77" s="90" t="e">
        <f aca="false">IF(LEN(VLOOKUP($A77,#REF!,6,FALSE())),IF(INDEX(#REF!,MATCH($A77,#REF!,0),3),LEFT(VLOOKUP($A77,#REF!,6,FALSE()),LEN(VLOOKUP($A77,#REF!,6,FALSE()))-2),CONCATENATE(LEFT(VLOOKUP($A77,#REF!,6,FALSE()),LEN(VLOOKUP($A77,#REF!,6,FALSE()))-2),"*")),"")</f>
        <v>#VALUE!</v>
      </c>
      <c r="H77" s="91" t="e">
        <f aca="false">IF(LEN(VLOOKUP($A77,#REF!,7,FALSE())),IF(INDEX(#REF!,MATCH($A77,#REF!,0),4),LEFT(VLOOKUP($A77,#REF!,7,FALSE()),LEN(VLOOKUP($A77,#REF!,7,FALSE()))-2),CONCATENATE(LEFT(VLOOKUP($A77,#REF!,7,FALSE()),LEN(VLOOKUP($A77,#REF!,7,FALSE()))-2),"*")),"")</f>
        <v>#VALUE!</v>
      </c>
      <c r="I77" s="92" t="e">
        <f aca="false">IF(LEN(VLOOKUP($A77,#REF!,8,FALSE())),UPPER(RIGHT(VLOOKUP($A77,#REF!,8,FALSE()), 1)),"")</f>
        <v>#VALUE!</v>
      </c>
      <c r="J77" s="90" t="e">
        <f aca="false">IF(LEN(VLOOKUP($A77,#REF!,4,FALSE())),UPPER(RIGHT(VLOOKUP($A77,#REF!,4,FALSE()), 1)),"")</f>
        <v>#VALUE!</v>
      </c>
      <c r="K77" s="90" t="e">
        <f aca="false">IF(LEN(VLOOKUP($A77,#REF!,5,FALSE())),UPPER(RIGHT(VLOOKUP($A77,#REF!,5,FALSE()), 1)),"")</f>
        <v>#VALUE!</v>
      </c>
      <c r="L77" s="90" t="e">
        <f aca="false">IF(LEN(VLOOKUP($A77,#REF!,6,FALSE())),UPPER(RIGHT(VLOOKUP($A77,#REF!,6,FALSE()), 1)),"")</f>
        <v>#VALUE!</v>
      </c>
      <c r="M77" s="91" t="e">
        <f aca="false">IF(LEN(VLOOKUP($A77,#REF!,7,FALSE())),UPPER(RIGHT(VLOOKUP($A77,#REF!,7,FALSE()), 1)),"")</f>
        <v>#VALUE!</v>
      </c>
      <c r="N77" s="86" t="s">
        <v>3183</v>
      </c>
      <c r="O77" s="86" t="e">
        <f aca="false">IF(F77="","RSVD1")</f>
        <v>#VALUE!</v>
      </c>
      <c r="P77" s="86" t="s">
        <v>104</v>
      </c>
      <c r="Q77" s="86" t="e">
        <f aca="false">IF(H77="","RSVD3")</f>
        <v>#VALUE!</v>
      </c>
      <c r="R77" s="86" t="s">
        <v>83</v>
      </c>
      <c r="S77" s="100" t="e">
        <f aca="false">HLOOKUP("Device Tree Pin Name",#REF!,MATCH($A77,#REF!,0),FALSE())</f>
        <v>#VALUE!</v>
      </c>
      <c r="T77" s="95" t="e">
        <f aca="false">HLOOKUP("power rail",#REF!,MATCH($A77,#REF!,0),FALSE())</f>
        <v>#VALUE!</v>
      </c>
      <c r="U77" s="96" t="e">
        <f aca="false">HLOOKUP("Wake Capable",#REF!,MATCH($A77,#REF!,0),FALSE())</f>
        <v>#VALUE!</v>
      </c>
      <c r="V77" s="96" t="e">
        <f aca="false">HLOOKUP("Strap",#REF!,MATCH($A77,#REF!,0),FALSE())</f>
        <v>#VALUE!</v>
      </c>
      <c r="W77" s="96" t="e">
        <f aca="false">HLOOKUP("GTE",#REF!,MATCH($A77,#REF!,0),FALSE())</f>
        <v>#VALUE!</v>
      </c>
      <c r="X77" s="96" t="e">
        <f aca="false">HLOOKUP("DPD_Control",#REF!,MATCH($A77,#REF!,0),FALSE())</f>
        <v>#VALUE!</v>
      </c>
      <c r="Y77" s="96" t="e">
        <f aca="false">HLOOKUP("DPD_Group",#REF!,MATCH($A77,#REF!,0),FALSE())</f>
        <v>#VALUE!</v>
      </c>
      <c r="Z77" s="95" t="e">
        <f aca="false">HLOOKUP("Pad Category",#REF!,MATCH($A77,#REF!,0),FALSE())</f>
        <v>#VALUE!</v>
      </c>
      <c r="AA77" s="95" t="e">
        <f aca="false">HLOOKUP("Pad type",#REF!,MATCH($A77,#REF!,0),FALSE())</f>
        <v>#VALUE!</v>
      </c>
      <c r="AB77" s="95" t="e">
        <f aca="false">HLOOKUP("Pull Strength",#REF!,MATCH($A77,#REF!,0),FALSE())</f>
        <v>#VALUE!</v>
      </c>
      <c r="AC77" s="95" t="e">
        <f aca="false">HLOOKUP("POR Pin State",#REF!,MATCH($A77,#REF!,0),FALSE())</f>
        <v>#VALUE!</v>
      </c>
      <c r="AD77" s="95" t="str">
        <f aca="false">IF(OR($AQ77="",$AQ77=$C77),$R77,IF($AQ77=$D77,SUBSTITUTE(SUBSTITUTE($AQ77,"GPIO3_","GPIO_"),".0",""),IF($AQ77=$E77,$N77,IF($AQ77=$F77,$O77,IF($AQ77=$G77,$P77,IF($AQ77=$H77,$Q77,"INVALID"))))))</f>
        <v>RSVD1</v>
      </c>
      <c r="AE77" s="97"/>
      <c r="AF77" s="98" t="str">
        <f aca="false">IF(AND(OR($AS77="Int PU",$AS77="Int PD"),OR(AND($AZ77&lt;&gt;"",$AZ77&lt;&gt;"0"),AND($BA77&lt;&gt;"",$BA77&lt;&gt;"0"))),"INVALID",IF(OR($AQ77=$C77,$AS77="Int PD"),"PULL_DOWN",IF(OR($AS77="Int PU",AND($AE77="YES",OR($AZ77="",$AZ77="0"),OR($BA77="",$BA77="0"),OR($AR77="Input",$AR77="Bidirectional"))),"PULL_UP","NORMAL")))</f>
        <v>PULL_DOWN</v>
      </c>
      <c r="AG77" s="98" t="str">
        <f aca="false">IF($AR77="Input", "TRISTATE", IF($AS77="Z","TRISTATE",IF($AQ77=$C77,"TRISTATE","NORMAL")))</f>
        <v>TRISTATE</v>
      </c>
      <c r="AH77" s="98" t="str">
        <f aca="false">IF(OR($AQ77=$C77,$AR77="Output"),"DISABLE","ENABLE")</f>
        <v>DISABLE</v>
      </c>
      <c r="AI77" s="112" t="e">
        <f aca="false">IF($AT77&lt;&gt;$G77,"N/A",IF($AV77="Drive 1", "1", IF($AV77="Drive 0", "0", "")))</f>
        <v>#VALUE!</v>
      </c>
      <c r="AJ77" s="99" t="b">
        <f aca="false">TRUE()</f>
        <v>1</v>
      </c>
      <c r="AK77" s="99" t="b">
        <f aca="false">TRUE()</f>
        <v>1</v>
      </c>
      <c r="AL77" s="99" t="b">
        <f aca="false">TRUE()</f>
        <v>1</v>
      </c>
      <c r="AM77" s="99" t="b">
        <f aca="false">TRUE()</f>
        <v>1</v>
      </c>
      <c r="AN77" s="99" t="b">
        <f aca="false">TRUE()</f>
        <v>1</v>
      </c>
      <c r="AO77" s="99" t="b">
        <f aca="false">TRUE()</f>
        <v>1</v>
      </c>
      <c r="AP77" s="100" t="str">
        <f aca="false">IF(AND($AJ77:$AO77), "VALID", "INVALID")</f>
        <v>VALID</v>
      </c>
      <c r="AQ77" s="101" t="s">
        <v>247</v>
      </c>
      <c r="AR77" s="102" t="s">
        <v>79</v>
      </c>
      <c r="AS77" s="103"/>
      <c r="AT77" s="103" t="s">
        <v>89</v>
      </c>
      <c r="AU77" s="104"/>
      <c r="AV77" s="104"/>
      <c r="AW77" s="110" t="s">
        <v>85</v>
      </c>
      <c r="AX77" s="103" t="s">
        <v>85</v>
      </c>
      <c r="AY77" s="104"/>
      <c r="AZ77" s="103"/>
      <c r="BA77" s="103"/>
      <c r="BB77" s="105"/>
      <c r="BC77" s="104"/>
      <c r="BD77" s="106"/>
      <c r="BE77" s="111"/>
      <c r="BF77" s="108" t="e">
        <f aca="false">VLOOKUP($A77,#REF!, 34, FALSE())</f>
        <v>#VALUE!</v>
      </c>
      <c r="BG77" s="418" t="e">
        <f aca="false">VLOOKUP($A77,#REF!, 22, FALSE())</f>
        <v>#VALUE!</v>
      </c>
      <c r="BH77" s="109"/>
    </row>
    <row r="78" customFormat="false" ht="12.75" hidden="false" customHeight="true" outlineLevel="0" collapsed="false">
      <c r="A78" s="86" t="s">
        <v>248</v>
      </c>
      <c r="B78" s="86" t="e">
        <f aca="false">VLOOKUP($A78,#REF!, 34, FALSE())</f>
        <v>#VALUE!</v>
      </c>
      <c r="C78" s="87" t="str">
        <f aca="false">CONCATENATE("unused_",A78)</f>
        <v>unused_SPI1_SCK</v>
      </c>
      <c r="D78" s="88" t="e">
        <f aca="false">IF(LEN(VLOOKUP($A78,#REF!,8,FALSE())),LEFT(VLOOKUP($A78,#REF!,8,FALSE()),LEN(VLOOKUP($A78,#REF!,8,FALSE()))-2),"")</f>
        <v>#VALUE!</v>
      </c>
      <c r="E78" s="89" t="e">
        <f aca="false">IF(LEN(VLOOKUP($A78,#REF!,4,FALSE())),IF(INDEX(#REF!,MATCH($A78,#REF!,0),1),LEFT(VLOOKUP($A78,#REF!,4,FALSE()),LEN(VLOOKUP($A78,#REF!,4,FALSE()))-2),CONCATENATE(LEFT(VLOOKUP($A78,#REF!,4,FALSE()),LEN(VLOOKUP($A78,#REF!,4,FALSE()))-2),"*")),"")</f>
        <v>#VALUE!</v>
      </c>
      <c r="F78" s="90" t="e">
        <f aca="false">IF(LEN(VLOOKUP($A78,#REF!,5,FALSE())),IF(INDEX(#REF!,MATCH($A78,#REF!,0),2),LEFT(VLOOKUP($A78,#REF!,5,FALSE()),LEN(VLOOKUP($A78,#REF!,5,FALSE()))-2),CONCATENATE(LEFT(VLOOKUP($A78,#REF!,5,FALSE()),LEN(VLOOKUP($A78,#REF!,5,FALSE()))-2),"*")),"")</f>
        <v>#VALUE!</v>
      </c>
      <c r="G78" s="90" t="e">
        <f aca="false">IF(LEN(VLOOKUP($A78,#REF!,6,FALSE())),IF(INDEX(#REF!,MATCH($A78,#REF!,0),3),LEFT(VLOOKUP($A78,#REF!,6,FALSE()),LEN(VLOOKUP($A78,#REF!,6,FALSE()))-2),CONCATENATE(LEFT(VLOOKUP($A78,#REF!,6,FALSE()),LEN(VLOOKUP($A78,#REF!,6,FALSE()))-2),"*")),"")</f>
        <v>#VALUE!</v>
      </c>
      <c r="H78" s="91" t="e">
        <f aca="false">IF(LEN(VLOOKUP($A78,#REF!,7,FALSE())),IF(INDEX(#REF!,MATCH($A78,#REF!,0),4),LEFT(VLOOKUP($A78,#REF!,7,FALSE()),LEN(VLOOKUP($A78,#REF!,7,FALSE()))-2),CONCATENATE(LEFT(VLOOKUP($A78,#REF!,7,FALSE()),LEN(VLOOKUP($A78,#REF!,7,FALSE()))-2),"*")),"")</f>
        <v>#VALUE!</v>
      </c>
      <c r="I78" s="92" t="e">
        <f aca="false">IF(LEN(VLOOKUP($A78,#REF!,8,FALSE())),UPPER(RIGHT(VLOOKUP($A78,#REF!,8,FALSE()), 1)),"")</f>
        <v>#VALUE!</v>
      </c>
      <c r="J78" s="90" t="e">
        <f aca="false">IF(LEN(VLOOKUP($A78,#REF!,4,FALSE())),UPPER(RIGHT(VLOOKUP($A78,#REF!,4,FALSE()), 1)),"")</f>
        <v>#VALUE!</v>
      </c>
      <c r="K78" s="90" t="e">
        <f aca="false">IF(LEN(VLOOKUP($A78,#REF!,5,FALSE())),UPPER(RIGHT(VLOOKUP($A78,#REF!,5,FALSE()), 1)),"")</f>
        <v>#VALUE!</v>
      </c>
      <c r="L78" s="90" t="e">
        <f aca="false">IF(LEN(VLOOKUP($A78,#REF!,6,FALSE())),UPPER(RIGHT(VLOOKUP($A78,#REF!,6,FALSE()), 1)),"")</f>
        <v>#VALUE!</v>
      </c>
      <c r="M78" s="91" t="e">
        <f aca="false">IF(LEN(VLOOKUP($A78,#REF!,7,FALSE())),UPPER(RIGHT(VLOOKUP($A78,#REF!,7,FALSE()), 1)),"")</f>
        <v>#VALUE!</v>
      </c>
      <c r="N78" s="86" t="s">
        <v>249</v>
      </c>
      <c r="O78" s="86" t="e">
        <f aca="false">IF(F78="","RSVD1")</f>
        <v>#VALUE!</v>
      </c>
      <c r="P78" s="86" t="e">
        <f aca="false">IF(G78="","RSVD2")</f>
        <v>#VALUE!</v>
      </c>
      <c r="Q78" s="86" t="e">
        <f aca="false">IF(H78="","RSVD3")</f>
        <v>#VALUE!</v>
      </c>
      <c r="R78" s="134" t="s">
        <v>83</v>
      </c>
      <c r="S78" s="86" t="e">
        <f aca="false">HLOOKUP("Device Tree Pin Name",#REF!,MATCH($A78,#REF!,0),FALSE())</f>
        <v>#VALUE!</v>
      </c>
      <c r="T78" s="132" t="e">
        <f aca="false">HLOOKUP("power rail",#REF!,MATCH($A78,#REF!,0),FALSE())</f>
        <v>#VALUE!</v>
      </c>
      <c r="U78" s="96" t="e">
        <f aca="false">HLOOKUP("Wake Capable",#REF!,MATCH($A78,#REF!,0),FALSE())</f>
        <v>#VALUE!</v>
      </c>
      <c r="V78" s="96" t="e">
        <f aca="false">HLOOKUP("Strap",#REF!,MATCH($A78,#REF!,0),FALSE())</f>
        <v>#VALUE!</v>
      </c>
      <c r="W78" s="96" t="e">
        <f aca="false">HLOOKUP("GTE",#REF!,MATCH($A78,#REF!,0),FALSE())</f>
        <v>#VALUE!</v>
      </c>
      <c r="X78" s="96" t="e">
        <f aca="false">HLOOKUP("DPD_Control",#REF!,MATCH($A78,#REF!,0),FALSE())</f>
        <v>#VALUE!</v>
      </c>
      <c r="Y78" s="96" t="e">
        <f aca="false">HLOOKUP("DPD_Group",#REF!,MATCH($A78,#REF!,0),FALSE())</f>
        <v>#VALUE!</v>
      </c>
      <c r="Z78" s="95" t="e">
        <f aca="false">HLOOKUP("Pad Category",#REF!,MATCH($A78,#REF!,0),FALSE())</f>
        <v>#VALUE!</v>
      </c>
      <c r="AA78" s="95" t="e">
        <f aca="false">HLOOKUP("Pad type",#REF!,MATCH($A78,#REF!,0),FALSE())</f>
        <v>#VALUE!</v>
      </c>
      <c r="AB78" s="95" t="e">
        <f aca="false">HLOOKUP("Pull Strength",#REF!,MATCH($A78,#REF!,0),FALSE())</f>
        <v>#VALUE!</v>
      </c>
      <c r="AC78" s="95" t="e">
        <f aca="false">HLOOKUP("POR Pin State",#REF!,MATCH($A78,#REF!,0),FALSE())</f>
        <v>#VALUE!</v>
      </c>
      <c r="AD78" s="95" t="str">
        <f aca="false">IF(OR($AQ78="",$AQ78=$C78),$R78,IF($AQ78=$D78,SUBSTITUTE(SUBSTITUTE($AQ78,"GPIO3_","GPIO_"),".0",""),IF($AQ78=$E78,$N78,IF($AQ78=$F78,$O78,IF($AQ78=$G78,$P78,IF($AQ78=$H78,$Q78,"INVALID"))))))</f>
        <v>RSVD1</v>
      </c>
      <c r="AE78" s="97"/>
      <c r="AF78" s="98" t="str">
        <f aca="false">IF(AND(OR($AS78="Int PU",$AS78="Int PD"),OR(AND($AZ78&lt;&gt;"",$AZ78&lt;&gt;"0"),AND($BA78&lt;&gt;"",$BA78&lt;&gt;"0"))),"INVALID",IF(OR($AQ78=$C78,$AS78="Int PD"),"PULL_DOWN",IF(OR($AS78="Int PU",AND($AE78="YES",OR($AZ78="",$AZ78="0"),OR($BA78="",$BA78="0"),OR($AR78="Input",$AR78="Bidirectional"))),"PULL_UP","NORMAL")))</f>
        <v>PULL_DOWN</v>
      </c>
      <c r="AG78" s="98" t="str">
        <f aca="false">IF($AR78="Input", "TRISTATE", IF($AS78="Z","TRISTATE",IF($AQ78=$C78,"TRISTATE","NORMAL")))</f>
        <v>TRISTATE</v>
      </c>
      <c r="AH78" s="98" t="str">
        <f aca="false">IF(OR($AQ78=$C78,$AR78="Output"),"DISABLE","ENABLE")</f>
        <v>DISABLE</v>
      </c>
      <c r="AI78" s="112" t="e">
        <f aca="false">IF($AT78&lt;&gt;$G78,"N/A",IF($AV78="Drive 1", "1", IF($AV78="Drive 0", "0", "")))</f>
        <v>#VALUE!</v>
      </c>
      <c r="AJ78" s="99" t="b">
        <f aca="false">TRUE()</f>
        <v>1</v>
      </c>
      <c r="AK78" s="99" t="b">
        <f aca="false">TRUE()</f>
        <v>1</v>
      </c>
      <c r="AL78" s="99" t="b">
        <f aca="false">TRUE()</f>
        <v>1</v>
      </c>
      <c r="AM78" s="99" t="b">
        <f aca="false">TRUE()</f>
        <v>1</v>
      </c>
      <c r="AN78" s="99" t="b">
        <f aca="false">TRUE()</f>
        <v>1</v>
      </c>
      <c r="AO78" s="99" t="b">
        <f aca="false">TRUE()</f>
        <v>1</v>
      </c>
      <c r="AP78" s="100" t="str">
        <f aca="false">IF(AND($AJ78:$AO78), "VALID", "INVALID")</f>
        <v>VALID</v>
      </c>
      <c r="AQ78" s="101" t="s">
        <v>250</v>
      </c>
      <c r="AR78" s="102" t="s">
        <v>79</v>
      </c>
      <c r="AS78" s="103"/>
      <c r="AT78" s="104"/>
      <c r="AU78" s="104"/>
      <c r="AV78" s="103" t="s">
        <v>124</v>
      </c>
      <c r="AW78" s="110" t="s">
        <v>85</v>
      </c>
      <c r="AX78" s="103" t="s">
        <v>85</v>
      </c>
      <c r="AY78" s="104"/>
      <c r="AZ78" s="103"/>
      <c r="BA78" s="103"/>
      <c r="BB78" s="105"/>
      <c r="BC78" s="104"/>
      <c r="BD78" s="106"/>
      <c r="BE78" s="111"/>
      <c r="BF78" s="108" t="e">
        <f aca="false">VLOOKUP($A78,#REF!, 34, FALSE())</f>
        <v>#VALUE!</v>
      </c>
      <c r="BG78" s="418" t="e">
        <f aca="false">VLOOKUP($A78,#REF!, 22, FALSE())</f>
        <v>#VALUE!</v>
      </c>
      <c r="BH78" s="109"/>
    </row>
    <row r="79" customFormat="false" ht="12.75" hidden="false" customHeight="true" outlineLevel="0" collapsed="false">
      <c r="A79" s="86" t="s">
        <v>251</v>
      </c>
      <c r="B79" s="86" t="e">
        <f aca="false">VLOOKUP($A79,#REF!, 34, FALSE())</f>
        <v>#VALUE!</v>
      </c>
      <c r="C79" s="87" t="str">
        <f aca="false">CONCATENATE("unused_",A79)</f>
        <v>unused_SPI1_MISO</v>
      </c>
      <c r="D79" s="88" t="e">
        <f aca="false">IF(LEN(VLOOKUP($A79,#REF!,8,FALSE())),LEFT(VLOOKUP($A79,#REF!,8,FALSE()),LEN(VLOOKUP($A79,#REF!,8,FALSE()))-2),"")</f>
        <v>#VALUE!</v>
      </c>
      <c r="E79" s="89" t="e">
        <f aca="false">IF(LEN(VLOOKUP($A79,#REF!,4,FALSE())),IF(INDEX(#REF!,MATCH($A79,#REF!,0),1),LEFT(VLOOKUP($A79,#REF!,4,FALSE()),LEN(VLOOKUP($A79,#REF!,4,FALSE()))-2),CONCATENATE(LEFT(VLOOKUP($A79,#REF!,4,FALSE()),LEN(VLOOKUP($A79,#REF!,4,FALSE()))-2),"*")),"")</f>
        <v>#VALUE!</v>
      </c>
      <c r="F79" s="90" t="e">
        <f aca="false">IF(LEN(VLOOKUP($A79,#REF!,5,FALSE())),IF(INDEX(#REF!,MATCH($A79,#REF!,0),2),LEFT(VLOOKUP($A79,#REF!,5,FALSE()),LEN(VLOOKUP($A79,#REF!,5,FALSE()))-2),CONCATENATE(LEFT(VLOOKUP($A79,#REF!,5,FALSE()),LEN(VLOOKUP($A79,#REF!,5,FALSE()))-2),"*")),"")</f>
        <v>#VALUE!</v>
      </c>
      <c r="G79" s="90" t="e">
        <f aca="false">IF(LEN(VLOOKUP($A79,#REF!,6,FALSE())),IF(INDEX(#REF!,MATCH($A79,#REF!,0),3),LEFT(VLOOKUP($A79,#REF!,6,FALSE()),LEN(VLOOKUP($A79,#REF!,6,FALSE()))-2),CONCATENATE(LEFT(VLOOKUP($A79,#REF!,6,FALSE()),LEN(VLOOKUP($A79,#REF!,6,FALSE()))-2),"*")),"")</f>
        <v>#VALUE!</v>
      </c>
      <c r="H79" s="91" t="e">
        <f aca="false">IF(LEN(VLOOKUP($A79,#REF!,7,FALSE())),IF(INDEX(#REF!,MATCH($A79,#REF!,0),4),LEFT(VLOOKUP($A79,#REF!,7,FALSE()),LEN(VLOOKUP($A79,#REF!,7,FALSE()))-2),CONCATENATE(LEFT(VLOOKUP($A79,#REF!,7,FALSE()),LEN(VLOOKUP($A79,#REF!,7,FALSE()))-2),"*")),"")</f>
        <v>#VALUE!</v>
      </c>
      <c r="I79" s="92" t="e">
        <f aca="false">IF(LEN(VLOOKUP($A79,#REF!,8,FALSE())),UPPER(RIGHT(VLOOKUP($A79,#REF!,8,FALSE()), 1)),"")</f>
        <v>#VALUE!</v>
      </c>
      <c r="J79" s="90" t="e">
        <f aca="false">IF(LEN(VLOOKUP($A79,#REF!,4,FALSE())),UPPER(RIGHT(VLOOKUP($A79,#REF!,4,FALSE()), 1)),"")</f>
        <v>#VALUE!</v>
      </c>
      <c r="K79" s="90" t="e">
        <f aca="false">IF(LEN(VLOOKUP($A79,#REF!,5,FALSE())),UPPER(RIGHT(VLOOKUP($A79,#REF!,5,FALSE()), 1)),"")</f>
        <v>#VALUE!</v>
      </c>
      <c r="L79" s="90" t="e">
        <f aca="false">IF(LEN(VLOOKUP($A79,#REF!,6,FALSE())),UPPER(RIGHT(VLOOKUP($A79,#REF!,6,FALSE()), 1)),"")</f>
        <v>#VALUE!</v>
      </c>
      <c r="M79" s="91" t="e">
        <f aca="false">IF(LEN(VLOOKUP($A79,#REF!,7,FALSE())),UPPER(RIGHT(VLOOKUP($A79,#REF!,7,FALSE()), 1)),"")</f>
        <v>#VALUE!</v>
      </c>
      <c r="N79" s="86" t="s">
        <v>249</v>
      </c>
      <c r="O79" s="86" t="e">
        <f aca="false">IF(F79="","RSVD1")</f>
        <v>#VALUE!</v>
      </c>
      <c r="P79" s="86" t="e">
        <f aca="false">IF(G79="","RSVD2")</f>
        <v>#VALUE!</v>
      </c>
      <c r="Q79" s="86" t="e">
        <f aca="false">IF(H79="","RSVD3")</f>
        <v>#VALUE!</v>
      </c>
      <c r="R79" s="86" t="s">
        <v>83</v>
      </c>
      <c r="S79" s="100" t="e">
        <f aca="false">HLOOKUP("Device Tree Pin Name",#REF!,MATCH($A79,#REF!,0),FALSE())</f>
        <v>#VALUE!</v>
      </c>
      <c r="T79" s="95" t="e">
        <f aca="false">HLOOKUP("power rail",#REF!,MATCH($A79,#REF!,0),FALSE())</f>
        <v>#VALUE!</v>
      </c>
      <c r="U79" s="96" t="e">
        <f aca="false">HLOOKUP("Wake Capable",#REF!,MATCH($A79,#REF!,0),FALSE())</f>
        <v>#VALUE!</v>
      </c>
      <c r="V79" s="96" t="e">
        <f aca="false">HLOOKUP("Strap",#REF!,MATCH($A79,#REF!,0),FALSE())</f>
        <v>#VALUE!</v>
      </c>
      <c r="W79" s="96" t="e">
        <f aca="false">HLOOKUP("GTE",#REF!,MATCH($A79,#REF!,0),FALSE())</f>
        <v>#VALUE!</v>
      </c>
      <c r="X79" s="96" t="e">
        <f aca="false">HLOOKUP("DPD_Control",#REF!,MATCH($A79,#REF!,0),FALSE())</f>
        <v>#VALUE!</v>
      </c>
      <c r="Y79" s="96" t="e">
        <f aca="false">HLOOKUP("DPD_Group",#REF!,MATCH($A79,#REF!,0),FALSE())</f>
        <v>#VALUE!</v>
      </c>
      <c r="Z79" s="95" t="e">
        <f aca="false">HLOOKUP("Pad Category",#REF!,MATCH($A79,#REF!,0),FALSE())</f>
        <v>#VALUE!</v>
      </c>
      <c r="AA79" s="95" t="e">
        <f aca="false">HLOOKUP("Pad type",#REF!,MATCH($A79,#REF!,0),FALSE())</f>
        <v>#VALUE!</v>
      </c>
      <c r="AB79" s="95" t="e">
        <f aca="false">HLOOKUP("Pull Strength",#REF!,MATCH($A79,#REF!,0),FALSE())</f>
        <v>#VALUE!</v>
      </c>
      <c r="AC79" s="95" t="e">
        <f aca="false">HLOOKUP("POR Pin State",#REF!,MATCH($A79,#REF!,0),FALSE())</f>
        <v>#VALUE!</v>
      </c>
      <c r="AD79" s="95" t="str">
        <f aca="false">IF(OR($AQ79="",$AQ79=$C79),$R79,IF($AQ79=$D79,SUBSTITUTE(SUBSTITUTE($AQ79,"GPIO3_","GPIO_"),".0",""),IF($AQ79=$E79,$N79,IF($AQ79=$F79,$O79,IF($AQ79=$G79,$P79,IF($AQ79=$H79,$Q79,"INVALID"))))))</f>
        <v>RSVD1</v>
      </c>
      <c r="AE79" s="97"/>
      <c r="AF79" s="98" t="str">
        <f aca="false">IF(AND(OR($AS79="Int PU",$AS79="Int PD"),OR(AND($AZ79&lt;&gt;"",$AZ79&lt;&gt;"0"),AND($BA79&lt;&gt;"",$BA79&lt;&gt;"0"))),"INVALID",IF(OR($AQ79=$C79,$AS79="Int PD"),"PULL_DOWN",IF(OR($AS79="Int PU",AND($AE79="YES",OR($AZ79="",$AZ79="0"),OR($BA79="",$BA79="0"),OR($AR79="Input",$AR79="Bidirectional"))),"PULL_UP","NORMAL")))</f>
        <v>PULL_DOWN</v>
      </c>
      <c r="AG79" s="98" t="str">
        <f aca="false">IF($AR79="Input", "TRISTATE", IF($AS79="Z","TRISTATE",IF($AQ79=$C79,"TRISTATE","NORMAL")))</f>
        <v>TRISTATE</v>
      </c>
      <c r="AH79" s="98" t="str">
        <f aca="false">IF(OR($AQ79=$C79,$AR79="Output"),"DISABLE","ENABLE")</f>
        <v>DISABLE</v>
      </c>
      <c r="AI79" s="112" t="e">
        <f aca="false">IF($AT79&lt;&gt;$G79,"N/A",IF($AV79="Drive 1", "1", IF($AV79="Drive 0", "0", "")))</f>
        <v>#VALUE!</v>
      </c>
      <c r="AJ79" s="99" t="b">
        <f aca="false">TRUE()</f>
        <v>1</v>
      </c>
      <c r="AK79" s="99" t="b">
        <f aca="false">TRUE()</f>
        <v>1</v>
      </c>
      <c r="AL79" s="99" t="b">
        <f aca="false">TRUE()</f>
        <v>1</v>
      </c>
      <c r="AM79" s="99" t="b">
        <f aca="false">TRUE()</f>
        <v>1</v>
      </c>
      <c r="AN79" s="99" t="b">
        <f aca="false">TRUE()</f>
        <v>1</v>
      </c>
      <c r="AO79" s="99" t="b">
        <f aca="false">TRUE()</f>
        <v>1</v>
      </c>
      <c r="AP79" s="100" t="str">
        <f aca="false">IF(AND($AJ79:$AO79), "VALID", "INVALID")</f>
        <v>VALID</v>
      </c>
      <c r="AQ79" s="101" t="s">
        <v>252</v>
      </c>
      <c r="AR79" s="102" t="s">
        <v>79</v>
      </c>
      <c r="AS79" s="103"/>
      <c r="AT79" s="104"/>
      <c r="AU79" s="104"/>
      <c r="AV79" s="103" t="s">
        <v>124</v>
      </c>
      <c r="AW79" s="110" t="s">
        <v>85</v>
      </c>
      <c r="AX79" s="103" t="s">
        <v>85</v>
      </c>
      <c r="AY79" s="104"/>
      <c r="AZ79" s="103"/>
      <c r="BA79" s="103"/>
      <c r="BB79" s="105"/>
      <c r="BC79" s="104"/>
      <c r="BD79" s="106"/>
      <c r="BE79" s="111"/>
      <c r="BF79" s="108" t="e">
        <f aca="false">VLOOKUP($A79,#REF!, 34, FALSE())</f>
        <v>#VALUE!</v>
      </c>
      <c r="BG79" s="418" t="e">
        <f aca="false">VLOOKUP($A79,#REF!, 22, FALSE())</f>
        <v>#VALUE!</v>
      </c>
      <c r="BH79" s="109"/>
    </row>
    <row r="80" customFormat="false" ht="12.75" hidden="false" customHeight="true" outlineLevel="0" collapsed="false">
      <c r="A80" s="86" t="s">
        <v>253</v>
      </c>
      <c r="B80" s="86" t="e">
        <f aca="false">VLOOKUP($A80,#REF!, 34, FALSE())</f>
        <v>#VALUE!</v>
      </c>
      <c r="C80" s="87" t="str">
        <f aca="false">CONCATENATE("unused_",A80)</f>
        <v>unused_SPI1_MOSI</v>
      </c>
      <c r="D80" s="88" t="e">
        <f aca="false">IF(LEN(VLOOKUP($A80,#REF!,8,FALSE())),LEFT(VLOOKUP($A80,#REF!,8,FALSE()),LEN(VLOOKUP($A80,#REF!,8,FALSE()))-2),"")</f>
        <v>#VALUE!</v>
      </c>
      <c r="E80" s="89" t="e">
        <f aca="false">IF(LEN(VLOOKUP($A80,#REF!,4,FALSE())),IF(INDEX(#REF!,MATCH($A80,#REF!,0),1),LEFT(VLOOKUP($A80,#REF!,4,FALSE()),LEN(VLOOKUP($A80,#REF!,4,FALSE()))-2),CONCATENATE(LEFT(VLOOKUP($A80,#REF!,4,FALSE()),LEN(VLOOKUP($A80,#REF!,4,FALSE()))-2),"*")),"")</f>
        <v>#VALUE!</v>
      </c>
      <c r="F80" s="90" t="e">
        <f aca="false">IF(LEN(VLOOKUP($A80,#REF!,5,FALSE())),IF(INDEX(#REF!,MATCH($A80,#REF!,0),2),LEFT(VLOOKUP($A80,#REF!,5,FALSE()),LEN(VLOOKUP($A80,#REF!,5,FALSE()))-2),CONCATENATE(LEFT(VLOOKUP($A80,#REF!,5,FALSE()),LEN(VLOOKUP($A80,#REF!,5,FALSE()))-2),"*")),"")</f>
        <v>#VALUE!</v>
      </c>
      <c r="G80" s="90" t="e">
        <f aca="false">IF(LEN(VLOOKUP($A80,#REF!,6,FALSE())),IF(INDEX(#REF!,MATCH($A80,#REF!,0),3),LEFT(VLOOKUP($A80,#REF!,6,FALSE()),LEN(VLOOKUP($A80,#REF!,6,FALSE()))-2),CONCATENATE(LEFT(VLOOKUP($A80,#REF!,6,FALSE()),LEN(VLOOKUP($A80,#REF!,6,FALSE()))-2),"*")),"")</f>
        <v>#VALUE!</v>
      </c>
      <c r="H80" s="91" t="e">
        <f aca="false">IF(LEN(VLOOKUP($A80,#REF!,7,FALSE())),IF(INDEX(#REF!,MATCH($A80,#REF!,0),4),LEFT(VLOOKUP($A80,#REF!,7,FALSE()),LEN(VLOOKUP($A80,#REF!,7,FALSE()))-2),CONCATENATE(LEFT(VLOOKUP($A80,#REF!,7,FALSE()),LEN(VLOOKUP($A80,#REF!,7,FALSE()))-2),"*")),"")</f>
        <v>#VALUE!</v>
      </c>
      <c r="I80" s="92" t="e">
        <f aca="false">IF(LEN(VLOOKUP($A80,#REF!,8,FALSE())),UPPER(RIGHT(VLOOKUP($A80,#REF!,8,FALSE()), 1)),"")</f>
        <v>#VALUE!</v>
      </c>
      <c r="J80" s="90" t="e">
        <f aca="false">IF(LEN(VLOOKUP($A80,#REF!,4,FALSE())),UPPER(RIGHT(VLOOKUP($A80,#REF!,4,FALSE()), 1)),"")</f>
        <v>#VALUE!</v>
      </c>
      <c r="K80" s="90" t="e">
        <f aca="false">IF(LEN(VLOOKUP($A80,#REF!,5,FALSE())),UPPER(RIGHT(VLOOKUP($A80,#REF!,5,FALSE()), 1)),"")</f>
        <v>#VALUE!</v>
      </c>
      <c r="L80" s="90" t="e">
        <f aca="false">IF(LEN(VLOOKUP($A80,#REF!,6,FALSE())),UPPER(RIGHT(VLOOKUP($A80,#REF!,6,FALSE()), 1)),"")</f>
        <v>#VALUE!</v>
      </c>
      <c r="M80" s="91" t="e">
        <f aca="false">IF(LEN(VLOOKUP($A80,#REF!,7,FALSE())),UPPER(RIGHT(VLOOKUP($A80,#REF!,7,FALSE()), 1)),"")</f>
        <v>#VALUE!</v>
      </c>
      <c r="N80" s="86" t="s">
        <v>249</v>
      </c>
      <c r="O80" s="86" t="e">
        <f aca="false">IF(F80="","RSVD1")</f>
        <v>#VALUE!</v>
      </c>
      <c r="P80" s="86" t="e">
        <f aca="false">IF(G80="","RSVD2")</f>
        <v>#VALUE!</v>
      </c>
      <c r="Q80" s="86" t="e">
        <f aca="false">IF(H80="","RSVD3")</f>
        <v>#VALUE!</v>
      </c>
      <c r="R80" s="86" t="s">
        <v>83</v>
      </c>
      <c r="S80" s="100" t="e">
        <f aca="false">HLOOKUP("Device Tree Pin Name",#REF!,MATCH($A80,#REF!,0),FALSE())</f>
        <v>#VALUE!</v>
      </c>
      <c r="T80" s="95" t="e">
        <f aca="false">HLOOKUP("power rail",#REF!,MATCH($A80,#REF!,0),FALSE())</f>
        <v>#VALUE!</v>
      </c>
      <c r="U80" s="96" t="e">
        <f aca="false">HLOOKUP("Wake Capable",#REF!,MATCH($A80,#REF!,0),FALSE())</f>
        <v>#VALUE!</v>
      </c>
      <c r="V80" s="96" t="e">
        <f aca="false">HLOOKUP("Strap",#REF!,MATCH($A80,#REF!,0),FALSE())</f>
        <v>#VALUE!</v>
      </c>
      <c r="W80" s="96" t="e">
        <f aca="false">HLOOKUP("GTE",#REF!,MATCH($A80,#REF!,0),FALSE())</f>
        <v>#VALUE!</v>
      </c>
      <c r="X80" s="96" t="e">
        <f aca="false">HLOOKUP("DPD_Control",#REF!,MATCH($A80,#REF!,0),FALSE())</f>
        <v>#VALUE!</v>
      </c>
      <c r="Y80" s="96" t="e">
        <f aca="false">HLOOKUP("DPD_Group",#REF!,MATCH($A80,#REF!,0),FALSE())</f>
        <v>#VALUE!</v>
      </c>
      <c r="Z80" s="95" t="e">
        <f aca="false">HLOOKUP("Pad Category",#REF!,MATCH($A80,#REF!,0),FALSE())</f>
        <v>#VALUE!</v>
      </c>
      <c r="AA80" s="95" t="e">
        <f aca="false">HLOOKUP("Pad type",#REF!,MATCH($A80,#REF!,0),FALSE())</f>
        <v>#VALUE!</v>
      </c>
      <c r="AB80" s="95" t="e">
        <f aca="false">HLOOKUP("Pull Strength",#REF!,MATCH($A80,#REF!,0),FALSE())</f>
        <v>#VALUE!</v>
      </c>
      <c r="AC80" s="95" t="e">
        <f aca="false">HLOOKUP("POR Pin State",#REF!,MATCH($A80,#REF!,0),FALSE())</f>
        <v>#VALUE!</v>
      </c>
      <c r="AD80" s="95" t="str">
        <f aca="false">IF(OR($AQ80="",$AQ80=$C80),$R80,IF($AQ80=$D80,SUBSTITUTE(SUBSTITUTE($AQ80,"GPIO3_","GPIO_"),".0",""),IF($AQ80=$E80,$N80,IF($AQ80=$F80,$O80,IF($AQ80=$G80,$P80,IF($AQ80=$H80,$Q80,"INVALID"))))))</f>
        <v>RSVD1</v>
      </c>
      <c r="AE80" s="97"/>
      <c r="AF80" s="98" t="str">
        <f aca="false">IF(AND(OR($AS80="Int PU",$AS80="Int PD"),OR(AND($AZ80&lt;&gt;"",$AZ80&lt;&gt;"0"),AND($BA80&lt;&gt;"",$BA80&lt;&gt;"0"))),"INVALID",IF(OR($AQ80=$C80,$AS80="Int PD"),"PULL_DOWN",IF(OR($AS80="Int PU",AND($AE80="YES",OR($AZ80="",$AZ80="0"),OR($BA80="",$BA80="0"),OR($AR80="Input",$AR80="Bidirectional"))),"PULL_UP","NORMAL")))</f>
        <v>PULL_DOWN</v>
      </c>
      <c r="AG80" s="98" t="str">
        <f aca="false">IF($AR80="Input", "TRISTATE", IF($AS80="Z","TRISTATE",IF($AQ80=$C80,"TRISTATE","NORMAL")))</f>
        <v>TRISTATE</v>
      </c>
      <c r="AH80" s="98" t="str">
        <f aca="false">IF(OR($AQ80=$C80,$AR80="Output"),"DISABLE","ENABLE")</f>
        <v>DISABLE</v>
      </c>
      <c r="AI80" s="112" t="e">
        <f aca="false">IF($AT80&lt;&gt;$G80,"N/A",IF($AV80="Drive 1", "1", IF($AV80="Drive 0", "0", "")))</f>
        <v>#VALUE!</v>
      </c>
      <c r="AJ80" s="99" t="b">
        <f aca="false">TRUE()</f>
        <v>1</v>
      </c>
      <c r="AK80" s="99" t="b">
        <f aca="false">TRUE()</f>
        <v>1</v>
      </c>
      <c r="AL80" s="99" t="b">
        <f aca="false">TRUE()</f>
        <v>1</v>
      </c>
      <c r="AM80" s="99" t="b">
        <f aca="false">TRUE()</f>
        <v>1</v>
      </c>
      <c r="AN80" s="99" t="b">
        <f aca="false">TRUE()</f>
        <v>1</v>
      </c>
      <c r="AO80" s="99" t="b">
        <f aca="false">TRUE()</f>
        <v>1</v>
      </c>
      <c r="AP80" s="100" t="str">
        <f aca="false">IF(AND($AJ80:$AO80), "VALID", "INVALID")</f>
        <v>VALID</v>
      </c>
      <c r="AQ80" s="101" t="s">
        <v>254</v>
      </c>
      <c r="AR80" s="102" t="s">
        <v>79</v>
      </c>
      <c r="AS80" s="103"/>
      <c r="AT80" s="104"/>
      <c r="AU80" s="104"/>
      <c r="AV80" s="103" t="s">
        <v>124</v>
      </c>
      <c r="AW80" s="110" t="s">
        <v>85</v>
      </c>
      <c r="AX80" s="103" t="s">
        <v>85</v>
      </c>
      <c r="AY80" s="104"/>
      <c r="AZ80" s="103"/>
      <c r="BA80" s="103"/>
      <c r="BB80" s="105"/>
      <c r="BC80" s="104"/>
      <c r="BD80" s="106"/>
      <c r="BE80" s="114"/>
      <c r="BF80" s="108" t="e">
        <f aca="false">VLOOKUP($A80,#REF!, 34, FALSE())</f>
        <v>#VALUE!</v>
      </c>
      <c r="BG80" s="418" t="e">
        <f aca="false">VLOOKUP($A80,#REF!, 22, FALSE())</f>
        <v>#VALUE!</v>
      </c>
      <c r="BH80" s="109"/>
    </row>
    <row r="81" customFormat="false" ht="12.75" hidden="false" customHeight="true" outlineLevel="0" collapsed="false">
      <c r="A81" s="86" t="s">
        <v>255</v>
      </c>
      <c r="B81" s="86" t="e">
        <f aca="false">VLOOKUP($A81,#REF!, 34, FALSE())</f>
        <v>#VALUE!</v>
      </c>
      <c r="C81" s="87" t="str">
        <f aca="false">CONCATENATE("unused_",A81)</f>
        <v>unused_SPI1_CS0</v>
      </c>
      <c r="D81" s="88" t="e">
        <f aca="false">IF(LEN(VLOOKUP($A81,#REF!,8,FALSE())),LEFT(VLOOKUP($A81,#REF!,8,FALSE()),LEN(VLOOKUP($A81,#REF!,8,FALSE()))-2),"")</f>
        <v>#VALUE!</v>
      </c>
      <c r="E81" s="89" t="e">
        <f aca="false">IF(LEN(VLOOKUP($A81,#REF!,4,FALSE())),IF(INDEX(#REF!,MATCH($A81,#REF!,0),1),LEFT(VLOOKUP($A81,#REF!,4,FALSE()),LEN(VLOOKUP($A81,#REF!,4,FALSE()))-2),CONCATENATE(LEFT(VLOOKUP($A81,#REF!,4,FALSE()),LEN(VLOOKUP($A81,#REF!,4,FALSE()))-2),"*")),"")</f>
        <v>#VALUE!</v>
      </c>
      <c r="F81" s="90" t="e">
        <f aca="false">IF(LEN(VLOOKUP($A81,#REF!,5,FALSE())),IF(INDEX(#REF!,MATCH($A81,#REF!,0),2),LEFT(VLOOKUP($A81,#REF!,5,FALSE()),LEN(VLOOKUP($A81,#REF!,5,FALSE()))-2),CONCATENATE(LEFT(VLOOKUP($A81,#REF!,5,FALSE()),LEN(VLOOKUP($A81,#REF!,5,FALSE()))-2),"*")),"")</f>
        <v>#VALUE!</v>
      </c>
      <c r="G81" s="90" t="e">
        <f aca="false">IF(LEN(VLOOKUP($A81,#REF!,6,FALSE())),IF(INDEX(#REF!,MATCH($A81,#REF!,0),3),LEFT(VLOOKUP($A81,#REF!,6,FALSE()),LEN(VLOOKUP($A81,#REF!,6,FALSE()))-2),CONCATENATE(LEFT(VLOOKUP($A81,#REF!,6,FALSE()),LEN(VLOOKUP($A81,#REF!,6,FALSE()))-2),"*")),"")</f>
        <v>#VALUE!</v>
      </c>
      <c r="H81" s="91" t="e">
        <f aca="false">IF(LEN(VLOOKUP($A81,#REF!,7,FALSE())),IF(INDEX(#REF!,MATCH($A81,#REF!,0),4),LEFT(VLOOKUP($A81,#REF!,7,FALSE()),LEN(VLOOKUP($A81,#REF!,7,FALSE()))-2),CONCATENATE(LEFT(VLOOKUP($A81,#REF!,7,FALSE()),LEN(VLOOKUP($A81,#REF!,7,FALSE()))-2),"*")),"")</f>
        <v>#VALUE!</v>
      </c>
      <c r="I81" s="92" t="e">
        <f aca="false">IF(LEN(VLOOKUP($A81,#REF!,8,FALSE())),UPPER(RIGHT(VLOOKUP($A81,#REF!,8,FALSE()), 1)),"")</f>
        <v>#VALUE!</v>
      </c>
      <c r="J81" s="90" t="e">
        <f aca="false">IF(LEN(VLOOKUP($A81,#REF!,4,FALSE())),UPPER(RIGHT(VLOOKUP($A81,#REF!,4,FALSE()), 1)),"")</f>
        <v>#VALUE!</v>
      </c>
      <c r="K81" s="90" t="e">
        <f aca="false">IF(LEN(VLOOKUP($A81,#REF!,5,FALSE())),UPPER(RIGHT(VLOOKUP($A81,#REF!,5,FALSE()), 1)),"")</f>
        <v>#VALUE!</v>
      </c>
      <c r="L81" s="90" t="e">
        <f aca="false">IF(LEN(VLOOKUP($A81,#REF!,6,FALSE())),UPPER(RIGHT(VLOOKUP($A81,#REF!,6,FALSE()), 1)),"")</f>
        <v>#VALUE!</v>
      </c>
      <c r="M81" s="91" t="e">
        <f aca="false">IF(LEN(VLOOKUP($A81,#REF!,7,FALSE())),UPPER(RIGHT(VLOOKUP($A81,#REF!,7,FALSE()), 1)),"")</f>
        <v>#VALUE!</v>
      </c>
      <c r="N81" s="86" t="s">
        <v>249</v>
      </c>
      <c r="O81" s="86" t="e">
        <f aca="false">IF(F81="","RSVD1")</f>
        <v>#VALUE!</v>
      </c>
      <c r="P81" s="86" t="e">
        <f aca="false">IF(G81="","RSVD2")</f>
        <v>#VALUE!</v>
      </c>
      <c r="Q81" s="86" t="e">
        <f aca="false">IF(H81="","RSVD3")</f>
        <v>#VALUE!</v>
      </c>
      <c r="R81" s="86" t="s">
        <v>83</v>
      </c>
      <c r="S81" s="100" t="e">
        <f aca="false">HLOOKUP("Device Tree Pin Name",#REF!,MATCH($A81,#REF!,0),FALSE())</f>
        <v>#VALUE!</v>
      </c>
      <c r="T81" s="95" t="e">
        <f aca="false">HLOOKUP("power rail",#REF!,MATCH($A81,#REF!,0),FALSE())</f>
        <v>#VALUE!</v>
      </c>
      <c r="U81" s="96" t="e">
        <f aca="false">HLOOKUP("Wake Capable",#REF!,MATCH($A81,#REF!,0),FALSE())</f>
        <v>#VALUE!</v>
      </c>
      <c r="V81" s="96" t="e">
        <f aca="false">HLOOKUP("Strap",#REF!,MATCH($A81,#REF!,0),FALSE())</f>
        <v>#VALUE!</v>
      </c>
      <c r="W81" s="96" t="e">
        <f aca="false">HLOOKUP("GTE",#REF!,MATCH($A81,#REF!,0),FALSE())</f>
        <v>#VALUE!</v>
      </c>
      <c r="X81" s="96" t="e">
        <f aca="false">HLOOKUP("DPD_Control",#REF!,MATCH($A81,#REF!,0),FALSE())</f>
        <v>#VALUE!</v>
      </c>
      <c r="Y81" s="96" t="e">
        <f aca="false">HLOOKUP("DPD_Group",#REF!,MATCH($A81,#REF!,0),FALSE())</f>
        <v>#VALUE!</v>
      </c>
      <c r="Z81" s="95" t="e">
        <f aca="false">HLOOKUP("Pad Category",#REF!,MATCH($A81,#REF!,0),FALSE())</f>
        <v>#VALUE!</v>
      </c>
      <c r="AA81" s="95" t="e">
        <f aca="false">HLOOKUP("Pad type",#REF!,MATCH($A81,#REF!,0),FALSE())</f>
        <v>#VALUE!</v>
      </c>
      <c r="AB81" s="95" t="e">
        <f aca="false">HLOOKUP("Pull Strength",#REF!,MATCH($A81,#REF!,0),FALSE())</f>
        <v>#VALUE!</v>
      </c>
      <c r="AC81" s="95" t="e">
        <f aca="false">HLOOKUP("POR Pin State",#REF!,MATCH($A81,#REF!,0),FALSE())</f>
        <v>#VALUE!</v>
      </c>
      <c r="AD81" s="95" t="str">
        <f aca="false">IF(OR($AQ81="",$AQ81=$C81),$R81,IF($AQ81=$D81,SUBSTITUTE(SUBSTITUTE($AQ81,"GPIO3_","GPIO_"),".0",""),IF($AQ81=$E81,$N81,IF($AQ81=$F81,$O81,IF($AQ81=$G81,$P81,IF($AQ81=$H81,$Q81,"INVALID"))))))</f>
        <v>RSVD1</v>
      </c>
      <c r="AE81" s="97"/>
      <c r="AF81" s="98" t="str">
        <f aca="false">IF(AND(OR($AS81="Int PU",$AS81="Int PD"),OR(AND($AZ81&lt;&gt;"",$AZ81&lt;&gt;"0"),AND($BA81&lt;&gt;"",$BA81&lt;&gt;"0"))),"INVALID",IF(OR($AQ81=$C81,$AS81="Int PD"),"PULL_DOWN",IF(OR($AS81="Int PU",AND($AE81="YES",OR($AZ81="",$AZ81="0"),OR($BA81="",$BA81="0"),OR($AR81="Input",$AR81="Bidirectional"))),"PULL_UP","NORMAL")))</f>
        <v>PULL_DOWN</v>
      </c>
      <c r="AG81" s="98" t="str">
        <f aca="false">IF($AR81="Input", "TRISTATE", IF($AS81="Z","TRISTATE",IF($AQ81=$C81,"TRISTATE","NORMAL")))</f>
        <v>TRISTATE</v>
      </c>
      <c r="AH81" s="98" t="str">
        <f aca="false">IF(OR($AQ81=$C81,$AR81="Output"),"DISABLE","ENABLE")</f>
        <v>DISABLE</v>
      </c>
      <c r="AI81" s="112" t="e">
        <f aca="false">IF($AT81&lt;&gt;$G81,"N/A",IF($AV81="Drive 1", "1", IF($AV81="Drive 0", "0", "")))</f>
        <v>#VALUE!</v>
      </c>
      <c r="AJ81" s="99" t="b">
        <f aca="false">TRUE()</f>
        <v>1</v>
      </c>
      <c r="AK81" s="99" t="b">
        <f aca="false">TRUE()</f>
        <v>1</v>
      </c>
      <c r="AL81" s="99" t="b">
        <f aca="false">TRUE()</f>
        <v>1</v>
      </c>
      <c r="AM81" s="99" t="b">
        <f aca="false">TRUE()</f>
        <v>1</v>
      </c>
      <c r="AN81" s="99" t="b">
        <f aca="false">TRUE()</f>
        <v>1</v>
      </c>
      <c r="AO81" s="99" t="b">
        <f aca="false">TRUE()</f>
        <v>1</v>
      </c>
      <c r="AP81" s="100" t="str">
        <f aca="false">IF(AND($AJ81:$AO81), "VALID", "INVALID")</f>
        <v>VALID</v>
      </c>
      <c r="AQ81" s="101" t="s">
        <v>257</v>
      </c>
      <c r="AR81" s="102" t="s">
        <v>79</v>
      </c>
      <c r="AS81" s="103"/>
      <c r="AT81" s="103" t="s">
        <v>89</v>
      </c>
      <c r="AU81" s="104"/>
      <c r="AV81" s="103" t="s">
        <v>124</v>
      </c>
      <c r="AW81" s="110" t="s">
        <v>85</v>
      </c>
      <c r="AX81" s="103" t="s">
        <v>85</v>
      </c>
      <c r="AY81" s="104"/>
      <c r="AZ81" s="103"/>
      <c r="BA81" s="103"/>
      <c r="BB81" s="105"/>
      <c r="BC81" s="104"/>
      <c r="BD81" s="106"/>
      <c r="BE81" s="111"/>
      <c r="BF81" s="108" t="e">
        <f aca="false">VLOOKUP($A81,#REF!, 34, FALSE())</f>
        <v>#VALUE!</v>
      </c>
      <c r="BG81" s="418" t="e">
        <f aca="false">VLOOKUP($A81,#REF!, 22, FALSE())</f>
        <v>#VALUE!</v>
      </c>
      <c r="BH81" s="109"/>
    </row>
    <row r="82" customFormat="false" ht="12.75" hidden="false" customHeight="true" outlineLevel="0" collapsed="false">
      <c r="A82" s="86" t="s">
        <v>258</v>
      </c>
      <c r="B82" s="86" t="e">
        <f aca="false">VLOOKUP($A82,#REF!, 34, FALSE())</f>
        <v>#VALUE!</v>
      </c>
      <c r="C82" s="87" t="str">
        <f aca="false">CONCATENATE("unused_",A82)</f>
        <v>unused_SPI1_CS1</v>
      </c>
      <c r="D82" s="88" t="e">
        <f aca="false">IF(LEN(VLOOKUP($A82,#REF!,8,FALSE())),LEFT(VLOOKUP($A82,#REF!,8,FALSE()),LEN(VLOOKUP($A82,#REF!,8,FALSE()))-2),"")</f>
        <v>#VALUE!</v>
      </c>
      <c r="E82" s="89" t="e">
        <f aca="false">IF(LEN(VLOOKUP($A82,#REF!,4,FALSE())),IF(INDEX(#REF!,MATCH($A82,#REF!,0),1),LEFT(VLOOKUP($A82,#REF!,4,FALSE()),LEN(VLOOKUP($A82,#REF!,4,FALSE()))-2),CONCATENATE(LEFT(VLOOKUP($A82,#REF!,4,FALSE()),LEN(VLOOKUP($A82,#REF!,4,FALSE()))-2),"*")),"")</f>
        <v>#VALUE!</v>
      </c>
      <c r="F82" s="90" t="e">
        <f aca="false">IF(LEN(VLOOKUP($A82,#REF!,5,FALSE())),IF(INDEX(#REF!,MATCH($A82,#REF!,0),2),LEFT(VLOOKUP($A82,#REF!,5,FALSE()),LEN(VLOOKUP($A82,#REF!,5,FALSE()))-2),CONCATENATE(LEFT(VLOOKUP($A82,#REF!,5,FALSE()),LEN(VLOOKUP($A82,#REF!,5,FALSE()))-2),"*")),"")</f>
        <v>#VALUE!</v>
      </c>
      <c r="G82" s="90" t="e">
        <f aca="false">IF(LEN(VLOOKUP($A82,#REF!,6,FALSE())),IF(INDEX(#REF!,MATCH($A82,#REF!,0),3),LEFT(VLOOKUP($A82,#REF!,6,FALSE()),LEN(VLOOKUP($A82,#REF!,6,FALSE()))-2),CONCATENATE(LEFT(VLOOKUP($A82,#REF!,6,FALSE()),LEN(VLOOKUP($A82,#REF!,6,FALSE()))-2),"*")),"")</f>
        <v>#VALUE!</v>
      </c>
      <c r="H82" s="91" t="e">
        <f aca="false">IF(LEN(VLOOKUP($A82,#REF!,7,FALSE())),IF(INDEX(#REF!,MATCH($A82,#REF!,0),4),LEFT(VLOOKUP($A82,#REF!,7,FALSE()),LEN(VLOOKUP($A82,#REF!,7,FALSE()))-2),CONCATENATE(LEFT(VLOOKUP($A82,#REF!,7,FALSE()),LEN(VLOOKUP($A82,#REF!,7,FALSE()))-2),"*")),"")</f>
        <v>#VALUE!</v>
      </c>
      <c r="I82" s="92" t="e">
        <f aca="false">IF(LEN(VLOOKUP($A82,#REF!,8,FALSE())),UPPER(RIGHT(VLOOKUP($A82,#REF!,8,FALSE()), 1)),"")</f>
        <v>#VALUE!</v>
      </c>
      <c r="J82" s="90" t="e">
        <f aca="false">IF(LEN(VLOOKUP($A82,#REF!,4,FALSE())),UPPER(RIGHT(VLOOKUP($A82,#REF!,4,FALSE()), 1)),"")</f>
        <v>#VALUE!</v>
      </c>
      <c r="K82" s="90" t="e">
        <f aca="false">IF(LEN(VLOOKUP($A82,#REF!,5,FALSE())),UPPER(RIGHT(VLOOKUP($A82,#REF!,5,FALSE()), 1)),"")</f>
        <v>#VALUE!</v>
      </c>
      <c r="L82" s="90" t="e">
        <f aca="false">IF(LEN(VLOOKUP($A82,#REF!,6,FALSE())),UPPER(RIGHT(VLOOKUP($A82,#REF!,6,FALSE()), 1)),"")</f>
        <v>#VALUE!</v>
      </c>
      <c r="M82" s="91" t="e">
        <f aca="false">IF(LEN(VLOOKUP($A82,#REF!,7,FALSE())),UPPER(RIGHT(VLOOKUP($A82,#REF!,7,FALSE()), 1)),"")</f>
        <v>#VALUE!</v>
      </c>
      <c r="N82" s="86" t="s">
        <v>249</v>
      </c>
      <c r="O82" s="86" t="e">
        <f aca="false">IF(F82="","RSVD1")</f>
        <v>#VALUE!</v>
      </c>
      <c r="P82" s="86" t="e">
        <f aca="false">IF(G82="","RSVD2")</f>
        <v>#VALUE!</v>
      </c>
      <c r="Q82" s="86" t="e">
        <f aca="false">IF(H82="","RSVD3")</f>
        <v>#VALUE!</v>
      </c>
      <c r="R82" s="86" t="s">
        <v>83</v>
      </c>
      <c r="S82" s="100" t="e">
        <f aca="false">HLOOKUP("Device Tree Pin Name",#REF!,MATCH($A82,#REF!,0),FALSE())</f>
        <v>#VALUE!</v>
      </c>
      <c r="T82" s="95" t="e">
        <f aca="false">HLOOKUP("power rail",#REF!,MATCH($A82,#REF!,0),FALSE())</f>
        <v>#VALUE!</v>
      </c>
      <c r="U82" s="96" t="e">
        <f aca="false">HLOOKUP("Wake Capable",#REF!,MATCH($A82,#REF!,0),FALSE())</f>
        <v>#VALUE!</v>
      </c>
      <c r="V82" s="96" t="e">
        <f aca="false">HLOOKUP("Strap",#REF!,MATCH($A82,#REF!,0),FALSE())</f>
        <v>#VALUE!</v>
      </c>
      <c r="W82" s="96" t="e">
        <f aca="false">HLOOKUP("GTE",#REF!,MATCH($A82,#REF!,0),FALSE())</f>
        <v>#VALUE!</v>
      </c>
      <c r="X82" s="96" t="e">
        <f aca="false">HLOOKUP("DPD_Control",#REF!,MATCH($A82,#REF!,0),FALSE())</f>
        <v>#VALUE!</v>
      </c>
      <c r="Y82" s="96" t="e">
        <f aca="false">HLOOKUP("DPD_Group",#REF!,MATCH($A82,#REF!,0),FALSE())</f>
        <v>#VALUE!</v>
      </c>
      <c r="Z82" s="95" t="e">
        <f aca="false">HLOOKUP("Pad Category",#REF!,MATCH($A82,#REF!,0),FALSE())</f>
        <v>#VALUE!</v>
      </c>
      <c r="AA82" s="95" t="e">
        <f aca="false">HLOOKUP("Pad type",#REF!,MATCH($A82,#REF!,0),FALSE())</f>
        <v>#VALUE!</v>
      </c>
      <c r="AB82" s="95" t="e">
        <f aca="false">HLOOKUP("Pull Strength",#REF!,MATCH($A82,#REF!,0),FALSE())</f>
        <v>#VALUE!</v>
      </c>
      <c r="AC82" s="95" t="e">
        <f aca="false">HLOOKUP("POR Pin State",#REF!,MATCH($A82,#REF!,0),FALSE())</f>
        <v>#VALUE!</v>
      </c>
      <c r="AD82" s="95" t="str">
        <f aca="false">IF(OR($AQ82="",$AQ82=$C82),$R82,IF($AQ82=$D82,SUBSTITUTE(SUBSTITUTE($AQ82,"GPIO3_","GPIO_"),".0",""),IF($AQ82=$E82,$N82,IF($AQ82=$F82,$O82,IF($AQ82=$G82,$P82,IF($AQ82=$H82,$Q82,"INVALID"))))))</f>
        <v>RSVD1</v>
      </c>
      <c r="AE82" s="97"/>
      <c r="AF82" s="98" t="str">
        <f aca="false">IF(AND(OR($AS82="Int PU",$AS82="Int PD"),OR(AND($AZ82&lt;&gt;"",$AZ82&lt;&gt;"0"),AND($BA82&lt;&gt;"",$BA82&lt;&gt;"0"))),"INVALID",IF(OR($AQ82=$C82,$AS82="Int PD"),"PULL_DOWN",IF(OR($AS82="Int PU",AND($AE82="YES",OR($AZ82="",$AZ82="0"),OR($BA82="",$BA82="0"),OR($AR82="Input",$AR82="Bidirectional"))),"PULL_UP","NORMAL")))</f>
        <v>PULL_DOWN</v>
      </c>
      <c r="AG82" s="98" t="str">
        <f aca="false">IF($AR82="Input", "TRISTATE", IF($AS82="Z","TRISTATE",IF($AQ82=$C82,"TRISTATE","NORMAL")))</f>
        <v>TRISTATE</v>
      </c>
      <c r="AH82" s="98" t="str">
        <f aca="false">IF(OR($AQ82=$C82,$AR82="Output"),"DISABLE","ENABLE")</f>
        <v>DISABLE</v>
      </c>
      <c r="AI82" s="112" t="e">
        <f aca="false">IF($AT82&lt;&gt;$G82,"N/A",IF($AV82="Drive 1", "1", IF($AV82="Drive 0", "0", "")))</f>
        <v>#VALUE!</v>
      </c>
      <c r="AJ82" s="99" t="b">
        <f aca="false">TRUE()</f>
        <v>1</v>
      </c>
      <c r="AK82" s="99" t="b">
        <f aca="false">TRUE()</f>
        <v>1</v>
      </c>
      <c r="AL82" s="99" t="b">
        <f aca="false">TRUE()</f>
        <v>1</v>
      </c>
      <c r="AM82" s="99" t="b">
        <f aca="false">TRUE()</f>
        <v>1</v>
      </c>
      <c r="AN82" s="99" t="b">
        <f aca="false">TRUE()</f>
        <v>1</v>
      </c>
      <c r="AO82" s="99" t="b">
        <f aca="false">TRUE()</f>
        <v>1</v>
      </c>
      <c r="AP82" s="100" t="str">
        <f aca="false">IF(AND($AJ82:$AO82), "VALID", "INVALID")</f>
        <v>VALID</v>
      </c>
      <c r="AQ82" s="101" t="s">
        <v>260</v>
      </c>
      <c r="AR82" s="102" t="s">
        <v>79</v>
      </c>
      <c r="AS82" s="103"/>
      <c r="AT82" s="103" t="s">
        <v>89</v>
      </c>
      <c r="AU82" s="104"/>
      <c r="AV82" s="103" t="s">
        <v>7893</v>
      </c>
      <c r="AW82" s="110" t="s">
        <v>85</v>
      </c>
      <c r="AX82" s="103" t="s">
        <v>85</v>
      </c>
      <c r="AY82" s="104"/>
      <c r="AZ82" s="103"/>
      <c r="BA82" s="103"/>
      <c r="BB82" s="105"/>
      <c r="BC82" s="104"/>
      <c r="BD82" s="106"/>
      <c r="BE82" s="114"/>
      <c r="BF82" s="108" t="e">
        <f aca="false">VLOOKUP($A82,#REF!, 34, FALSE())</f>
        <v>#VALUE!</v>
      </c>
      <c r="BG82" s="418" t="e">
        <f aca="false">VLOOKUP($A82,#REF!, 22, FALSE())</f>
        <v>#VALUE!</v>
      </c>
      <c r="BH82" s="109"/>
    </row>
    <row r="83" s="85" customFormat="true" ht="18" hidden="false" customHeight="true" outlineLevel="0" collapsed="false">
      <c r="A83" s="74" t="s">
        <v>261</v>
      </c>
      <c r="B83" s="75" t="s">
        <v>262</v>
      </c>
      <c r="C83" s="74"/>
      <c r="D83" s="76"/>
      <c r="E83" s="76"/>
      <c r="F83" s="76"/>
      <c r="G83" s="76"/>
      <c r="H83" s="76"/>
      <c r="I83" s="74"/>
      <c r="J83" s="74"/>
      <c r="K83" s="74"/>
      <c r="L83" s="74"/>
      <c r="M83" s="74"/>
      <c r="N83" s="74"/>
      <c r="O83" s="74"/>
      <c r="P83" s="74"/>
      <c r="Q83" s="74"/>
      <c r="R83" s="74"/>
      <c r="S83" s="74"/>
      <c r="T83" s="74"/>
      <c r="U83" s="77"/>
      <c r="V83" s="77"/>
      <c r="W83" s="77"/>
      <c r="X83" s="77"/>
      <c r="Y83" s="77"/>
      <c r="Z83" s="78"/>
      <c r="AA83" s="78"/>
      <c r="AB83" s="78"/>
      <c r="AC83" s="78"/>
      <c r="AD83" s="78"/>
      <c r="AE83" s="78"/>
      <c r="AF83" s="78"/>
      <c r="AG83" s="78"/>
      <c r="AH83" s="78"/>
      <c r="AI83" s="78"/>
      <c r="AJ83" s="78"/>
      <c r="AK83" s="78"/>
      <c r="AL83" s="78"/>
      <c r="AM83" s="78"/>
      <c r="AN83" s="78"/>
      <c r="AO83" s="78"/>
      <c r="AP83" s="78"/>
      <c r="AQ83" s="79"/>
      <c r="AR83" s="79"/>
      <c r="AS83" s="80"/>
      <c r="AT83" s="80"/>
      <c r="AU83" s="80"/>
      <c r="AV83" s="80"/>
      <c r="AW83" s="80"/>
      <c r="AX83" s="80"/>
      <c r="AY83" s="80"/>
      <c r="AZ83" s="80"/>
      <c r="BA83" s="80"/>
      <c r="BB83" s="80"/>
      <c r="BC83" s="81" t="s">
        <v>76</v>
      </c>
      <c r="BD83" s="82"/>
      <c r="BE83" s="83" t="s">
        <v>261</v>
      </c>
      <c r="BF83" s="314" t="s">
        <v>262</v>
      </c>
      <c r="BG83" s="314"/>
      <c r="BH83" s="84"/>
    </row>
    <row r="84" customFormat="false" ht="12.75" hidden="false" customHeight="true" outlineLevel="0" collapsed="false">
      <c r="A84" s="86" t="s">
        <v>263</v>
      </c>
      <c r="B84" s="86" t="e">
        <f aca="false">VLOOKUP($A84,#REF!, 34, FALSE())</f>
        <v>#VALUE!</v>
      </c>
      <c r="C84" s="87" t="str">
        <f aca="false">CONCATENATE("unused_",A84)</f>
        <v>unused_EXTPERIPH1_CLK</v>
      </c>
      <c r="D84" s="88" t="e">
        <f aca="false">IF(LEN(VLOOKUP($A84,#REF!,8,FALSE())),LEFT(VLOOKUP($A84,#REF!,8,FALSE()),LEN(VLOOKUP($A84,#REF!,8,FALSE()))-2),"")</f>
        <v>#VALUE!</v>
      </c>
      <c r="E84" s="89" t="e">
        <f aca="false">IF(LEN(VLOOKUP($A84,#REF!,4,FALSE())),IF(INDEX(#REF!,MATCH($A84,#REF!,0),1),LEFT(VLOOKUP($A84,#REF!,4,FALSE()),LEN(VLOOKUP($A84,#REF!,4,FALSE()))-2),CONCATENATE(LEFT(VLOOKUP($A84,#REF!,4,FALSE()),LEN(VLOOKUP($A84,#REF!,4,FALSE()))-2),"*")),"")</f>
        <v>#VALUE!</v>
      </c>
      <c r="F84" s="90" t="e">
        <f aca="false">IF(LEN(VLOOKUP($A84,#REF!,5,FALSE())),IF(INDEX(#REF!,MATCH($A84,#REF!,0),2),LEFT(VLOOKUP($A84,#REF!,5,FALSE()),LEN(VLOOKUP($A84,#REF!,5,FALSE()))-2),CONCATENATE(LEFT(VLOOKUP($A84,#REF!,5,FALSE()),LEN(VLOOKUP($A84,#REF!,5,FALSE()))-2),"*")),"")</f>
        <v>#VALUE!</v>
      </c>
      <c r="G84" s="90" t="e">
        <f aca="false">IF(LEN(VLOOKUP($A84,#REF!,6,FALSE())),IF(INDEX(#REF!,MATCH($A84,#REF!,0),3),LEFT(VLOOKUP($A84,#REF!,6,FALSE()),LEN(VLOOKUP($A84,#REF!,6,FALSE()))-2),CONCATENATE(LEFT(VLOOKUP($A84,#REF!,6,FALSE()),LEN(VLOOKUP($A84,#REF!,6,FALSE()))-2),"*")),"")</f>
        <v>#VALUE!</v>
      </c>
      <c r="H84" s="91" t="e">
        <f aca="false">IF(LEN(VLOOKUP($A84,#REF!,7,FALSE())),IF(INDEX(#REF!,MATCH($A84,#REF!,0),4),LEFT(VLOOKUP($A84,#REF!,7,FALSE()),LEN(VLOOKUP($A84,#REF!,7,FALSE()))-2),CONCATENATE(LEFT(VLOOKUP($A84,#REF!,7,FALSE()),LEN(VLOOKUP($A84,#REF!,7,FALSE()))-2),"*")),"")</f>
        <v>#VALUE!</v>
      </c>
      <c r="I84" s="92" t="e">
        <f aca="false">IF(LEN(VLOOKUP($A84,#REF!,8,FALSE())),UPPER(RIGHT(VLOOKUP($A84,#REF!,8,FALSE()), 1)),"")</f>
        <v>#VALUE!</v>
      </c>
      <c r="J84" s="90" t="e">
        <f aca="false">IF(LEN(VLOOKUP($A84,#REF!,4,FALSE())),UPPER(RIGHT(VLOOKUP($A84,#REF!,4,FALSE()), 1)),"")</f>
        <v>#VALUE!</v>
      </c>
      <c r="K84" s="90" t="e">
        <f aca="false">IF(LEN(VLOOKUP($A84,#REF!,5,FALSE())),UPPER(RIGHT(VLOOKUP($A84,#REF!,5,FALSE()), 1)),"")</f>
        <v>#VALUE!</v>
      </c>
      <c r="L84" s="90" t="e">
        <f aca="false">IF(LEN(VLOOKUP($A84,#REF!,6,FALSE())),UPPER(RIGHT(VLOOKUP($A84,#REF!,6,FALSE()), 1)),"")</f>
        <v>#VALUE!</v>
      </c>
      <c r="M84" s="91" t="e">
        <f aca="false">IF(LEN(VLOOKUP($A84,#REF!,7,FALSE())),UPPER(RIGHT(VLOOKUP($A84,#REF!,7,FALSE()), 1)),"")</f>
        <v>#VALUE!</v>
      </c>
      <c r="N84" s="86" t="s">
        <v>264</v>
      </c>
      <c r="O84" s="86" t="s">
        <v>83</v>
      </c>
      <c r="P84" s="86" t="s">
        <v>104</v>
      </c>
      <c r="Q84" s="86" t="s">
        <v>105</v>
      </c>
      <c r="R84" s="86" t="s">
        <v>83</v>
      </c>
      <c r="S84" s="94" t="e">
        <f aca="false">HLOOKUP("Device Tree Pin Name",#REF!,MATCH($A84,#REF!,0),FALSE())</f>
        <v>#VALUE!</v>
      </c>
      <c r="T84" s="95" t="e">
        <f aca="false">HLOOKUP("power rail",#REF!,MATCH($A84,#REF!,0),FALSE())</f>
        <v>#VALUE!</v>
      </c>
      <c r="U84" s="96" t="e">
        <f aca="false">HLOOKUP("Wake Capable",#REF!,MATCH($A84,#REF!,0),FALSE())</f>
        <v>#VALUE!</v>
      </c>
      <c r="V84" s="96" t="e">
        <f aca="false">HLOOKUP("Strap",#REF!,MATCH($A84,#REF!,0),FALSE())</f>
        <v>#VALUE!</v>
      </c>
      <c r="W84" s="96" t="e">
        <f aca="false">HLOOKUP("GTE",#REF!,MATCH($A84,#REF!,0),FALSE())</f>
        <v>#VALUE!</v>
      </c>
      <c r="X84" s="96" t="e">
        <f aca="false">HLOOKUP("DPD_Control",#REF!,MATCH($A84,#REF!,0),FALSE())</f>
        <v>#VALUE!</v>
      </c>
      <c r="Y84" s="96" t="e">
        <f aca="false">HLOOKUP("DPD_Group",#REF!,MATCH($A84,#REF!,0),FALSE())</f>
        <v>#VALUE!</v>
      </c>
      <c r="Z84" s="95" t="e">
        <f aca="false">HLOOKUP("Pad Category",#REF!,MATCH($A84,#REF!,0),FALSE())</f>
        <v>#VALUE!</v>
      </c>
      <c r="AA84" s="95" t="e">
        <f aca="false">HLOOKUP("Pad type",#REF!,MATCH($A84,#REF!,0),FALSE())</f>
        <v>#VALUE!</v>
      </c>
      <c r="AB84" s="95" t="e">
        <f aca="false">HLOOKUP("Pull Strength",#REF!,MATCH($A84,#REF!,0),FALSE())</f>
        <v>#VALUE!</v>
      </c>
      <c r="AC84" s="95" t="e">
        <f aca="false">HLOOKUP("POR Pin State",#REF!,MATCH($A84,#REF!,0),FALSE())</f>
        <v>#VALUE!</v>
      </c>
      <c r="AD84" s="95" t="str">
        <f aca="false">IF(OR($AQ84="",$AQ84=$C84),$R84,IF($AQ84=$D84,SUBSTITUTE(SUBSTITUTE($AQ84,"GPIO3_","GPIO_"),".0",""),IF($AQ84=$E84,$N84,IF($AQ84=$F84,$O84,IF($AQ84=$G84,$P84,IF($AQ84=$H84,$Q84,"INVALID"))))))</f>
        <v>RSVD1</v>
      </c>
      <c r="AE84" s="97"/>
      <c r="AF84" s="98" t="str">
        <f aca="false">IF(AND(OR($AS84="Int PU",$AS84="Int PD"),OR(AND($AZ84&lt;&gt;"",$AZ84&lt;&gt;"0"),AND($BA84&lt;&gt;"",$BA84&lt;&gt;"0"))),"INVALID",IF(OR($AQ84=$C84,$AS84="Int PD"),"PULL_DOWN",IF(OR($AS84="Int PU",AND($AE84="YES",OR($AZ84="",$AZ84="0"),OR($BA84="",$BA84="0"),OR($AR84="Input",$AR84="Bidirectional"))),"PULL_UP","NORMAL")))</f>
        <v>PULL_DOWN</v>
      </c>
      <c r="AG84" s="98" t="str">
        <f aca="false">IF($AR84="Input", "TRISTATE", IF($AS84="Z","TRISTATE",IF($AQ84=$C84,"TRISTATE","NORMAL")))</f>
        <v>TRISTATE</v>
      </c>
      <c r="AH84" s="98" t="str">
        <f aca="false">IF(OR($AQ84=$C84,$AR84="Output"),"DISABLE","ENABLE")</f>
        <v>DISABLE</v>
      </c>
      <c r="AI84" s="112" t="e">
        <f aca="false">IF($AT84&lt;&gt;$G84,"N/A",IF($AV84="Drive 1", "1", IF($AV84="Drive 0", "0", "")))</f>
        <v>#VALUE!</v>
      </c>
      <c r="AJ84" s="99" t="b">
        <f aca="false">TRUE()</f>
        <v>1</v>
      </c>
      <c r="AK84" s="99" t="b">
        <f aca="false">TRUE()</f>
        <v>1</v>
      </c>
      <c r="AL84" s="99" t="b">
        <f aca="false">TRUE()</f>
        <v>1</v>
      </c>
      <c r="AM84" s="99" t="b">
        <f aca="false">TRUE()</f>
        <v>1</v>
      </c>
      <c r="AN84" s="99" t="b">
        <f aca="false">TRUE()</f>
        <v>1</v>
      </c>
      <c r="AO84" s="99" t="b">
        <f aca="false">TRUE()</f>
        <v>1</v>
      </c>
      <c r="AP84" s="100" t="str">
        <f aca="false">IF(AND($AJ84:$AO84), "VALID", "INVALID")</f>
        <v>VALID</v>
      </c>
      <c r="AQ84" s="101" t="s">
        <v>265</v>
      </c>
      <c r="AR84" s="102" t="s">
        <v>79</v>
      </c>
      <c r="AS84" s="103"/>
      <c r="AT84" s="104"/>
      <c r="AU84" s="104"/>
      <c r="AV84" s="104"/>
      <c r="AW84" s="104"/>
      <c r="AX84" s="103" t="s">
        <v>85</v>
      </c>
      <c r="AY84" s="104"/>
      <c r="AZ84" s="103"/>
      <c r="BA84" s="103"/>
      <c r="BB84" s="105"/>
      <c r="BC84" s="104"/>
      <c r="BD84" s="106"/>
      <c r="BE84" s="107"/>
      <c r="BF84" s="108" t="e">
        <f aca="false">VLOOKUP($A84,#REF!, 34, FALSE())</f>
        <v>#VALUE!</v>
      </c>
      <c r="BG84" s="418" t="e">
        <f aca="false">VLOOKUP($A84,#REF!, 22, FALSE())</f>
        <v>#VALUE!</v>
      </c>
      <c r="BH84" s="109"/>
    </row>
    <row r="85" customFormat="false" ht="12.75" hidden="false" customHeight="true" outlineLevel="0" collapsed="false">
      <c r="A85" s="86" t="s">
        <v>266</v>
      </c>
      <c r="B85" s="86" t="e">
        <f aca="false">VLOOKUP($A85,#REF!, 34, FALSE())</f>
        <v>#VALUE!</v>
      </c>
      <c r="C85" s="87" t="str">
        <f aca="false">CONCATENATE("unused_",A85)</f>
        <v>unused_EXTPERIPH2_CLK</v>
      </c>
      <c r="D85" s="88" t="e">
        <f aca="false">IF(LEN(VLOOKUP($A85,#REF!,8,FALSE())),LEFT(VLOOKUP($A85,#REF!,8,FALSE()),LEN(VLOOKUP($A85,#REF!,8,FALSE()))-2),"")</f>
        <v>#VALUE!</v>
      </c>
      <c r="E85" s="89" t="e">
        <f aca="false">IF(LEN(VLOOKUP($A85,#REF!,4,FALSE())),IF(INDEX(#REF!,MATCH($A85,#REF!,0),1),LEFT(VLOOKUP($A85,#REF!,4,FALSE()),LEN(VLOOKUP($A85,#REF!,4,FALSE()))-2),CONCATENATE(LEFT(VLOOKUP($A85,#REF!,4,FALSE()),LEN(VLOOKUP($A85,#REF!,4,FALSE()))-2),"*")),"")</f>
        <v>#VALUE!</v>
      </c>
      <c r="F85" s="90" t="e">
        <f aca="false">IF(LEN(VLOOKUP($A85,#REF!,5,FALSE())),IF(INDEX(#REF!,MATCH($A85,#REF!,0),2),LEFT(VLOOKUP($A85,#REF!,5,FALSE()),LEN(VLOOKUP($A85,#REF!,5,FALSE()))-2),CONCATENATE(LEFT(VLOOKUP($A85,#REF!,5,FALSE()),LEN(VLOOKUP($A85,#REF!,5,FALSE()))-2),"*")),"")</f>
        <v>#VALUE!</v>
      </c>
      <c r="G85" s="90" t="e">
        <f aca="false">IF(LEN(VLOOKUP($A85,#REF!,6,FALSE())),IF(INDEX(#REF!,MATCH($A85,#REF!,0),3),LEFT(VLOOKUP($A85,#REF!,6,FALSE()),LEN(VLOOKUP($A85,#REF!,6,FALSE()))-2),CONCATENATE(LEFT(VLOOKUP($A85,#REF!,6,FALSE()),LEN(VLOOKUP($A85,#REF!,6,FALSE()))-2),"*")),"")</f>
        <v>#VALUE!</v>
      </c>
      <c r="H85" s="91" t="e">
        <f aca="false">IF(LEN(VLOOKUP($A85,#REF!,7,FALSE())),IF(INDEX(#REF!,MATCH($A85,#REF!,0),4),LEFT(VLOOKUP($A85,#REF!,7,FALSE()),LEN(VLOOKUP($A85,#REF!,7,FALSE()))-2),CONCATENATE(LEFT(VLOOKUP($A85,#REF!,7,FALSE()),LEN(VLOOKUP($A85,#REF!,7,FALSE()))-2),"*")),"")</f>
        <v>#VALUE!</v>
      </c>
      <c r="I85" s="92" t="e">
        <f aca="false">IF(LEN(VLOOKUP($A85,#REF!,8,FALSE())),UPPER(RIGHT(VLOOKUP($A85,#REF!,8,FALSE()), 1)),"")</f>
        <v>#VALUE!</v>
      </c>
      <c r="J85" s="90" t="e">
        <f aca="false">IF(LEN(VLOOKUP($A85,#REF!,4,FALSE())),UPPER(RIGHT(VLOOKUP($A85,#REF!,4,FALSE()), 1)),"")</f>
        <v>#VALUE!</v>
      </c>
      <c r="K85" s="90" t="e">
        <f aca="false">IF(LEN(VLOOKUP($A85,#REF!,5,FALSE())),UPPER(RIGHT(VLOOKUP($A85,#REF!,5,FALSE()), 1)),"")</f>
        <v>#VALUE!</v>
      </c>
      <c r="L85" s="90" t="e">
        <f aca="false">IF(LEN(VLOOKUP($A85,#REF!,6,FALSE())),UPPER(RIGHT(VLOOKUP($A85,#REF!,6,FALSE()), 1)),"")</f>
        <v>#VALUE!</v>
      </c>
      <c r="M85" s="91" t="e">
        <f aca="false">IF(LEN(VLOOKUP($A85,#REF!,7,FALSE())),UPPER(RIGHT(VLOOKUP($A85,#REF!,7,FALSE()), 1)),"")</f>
        <v>#VALUE!</v>
      </c>
      <c r="N85" s="86" t="s">
        <v>267</v>
      </c>
      <c r="O85" s="86" t="s">
        <v>83</v>
      </c>
      <c r="P85" s="86" t="s">
        <v>104</v>
      </c>
      <c r="Q85" s="86" t="s">
        <v>105</v>
      </c>
      <c r="R85" s="86" t="s">
        <v>83</v>
      </c>
      <c r="S85" s="100" t="e">
        <f aca="false">HLOOKUP("Device Tree Pin Name",#REF!,MATCH($A85,#REF!,0),FALSE())</f>
        <v>#VALUE!</v>
      </c>
      <c r="T85" s="95" t="e">
        <f aca="false">HLOOKUP("power rail",#REF!,MATCH($A85,#REF!,0),FALSE())</f>
        <v>#VALUE!</v>
      </c>
      <c r="U85" s="96" t="e">
        <f aca="false">HLOOKUP("Wake Capable",#REF!,MATCH($A85,#REF!,0),FALSE())</f>
        <v>#VALUE!</v>
      </c>
      <c r="V85" s="96" t="e">
        <f aca="false">HLOOKUP("Strap",#REF!,MATCH($A85,#REF!,0),FALSE())</f>
        <v>#VALUE!</v>
      </c>
      <c r="W85" s="96" t="e">
        <f aca="false">HLOOKUP("GTE",#REF!,MATCH($A85,#REF!,0),FALSE())</f>
        <v>#VALUE!</v>
      </c>
      <c r="X85" s="96" t="e">
        <f aca="false">HLOOKUP("DPD_Control",#REF!,MATCH($A85,#REF!,0),FALSE())</f>
        <v>#VALUE!</v>
      </c>
      <c r="Y85" s="96" t="e">
        <f aca="false">HLOOKUP("DPD_Group",#REF!,MATCH($A85,#REF!,0),FALSE())</f>
        <v>#VALUE!</v>
      </c>
      <c r="Z85" s="95" t="e">
        <f aca="false">HLOOKUP("Pad Category",#REF!,MATCH($A85,#REF!,0),FALSE())</f>
        <v>#VALUE!</v>
      </c>
      <c r="AA85" s="95" t="e">
        <f aca="false">HLOOKUP("Pad type",#REF!,MATCH($A85,#REF!,0),FALSE())</f>
        <v>#VALUE!</v>
      </c>
      <c r="AB85" s="95" t="e">
        <f aca="false">HLOOKUP("Pull Strength",#REF!,MATCH($A85,#REF!,0),FALSE())</f>
        <v>#VALUE!</v>
      </c>
      <c r="AC85" s="95" t="e">
        <f aca="false">HLOOKUP("POR Pin State",#REF!,MATCH($A85,#REF!,0),FALSE())</f>
        <v>#VALUE!</v>
      </c>
      <c r="AD85" s="95" t="str">
        <f aca="false">IF(OR($AQ85="",$AQ85=$C85),$R85,IF($AQ85=$D85,SUBSTITUTE(SUBSTITUTE($AQ85,"GPIO3_","GPIO_"),".0",""),IF($AQ85=$E85,$N85,IF($AQ85=$F85,$O85,IF($AQ85=$G85,$P85,IF($AQ85=$H85,$Q85,"INVALID"))))))</f>
        <v>RSVD1</v>
      </c>
      <c r="AE85" s="97"/>
      <c r="AF85" s="98" t="str">
        <f aca="false">IF(AND(OR($AS85="Int PU",$AS85="Int PD"),OR(AND($AZ85&lt;&gt;"",$AZ85&lt;&gt;"0"),AND($BA85&lt;&gt;"",$BA85&lt;&gt;"0"))),"INVALID",IF(OR($AQ85=$C85,$AS85="Int PD"),"PULL_DOWN",IF(OR($AS85="Int PU",AND($AE85="YES",OR($AZ85="",$AZ85="0"),OR($BA85="",$BA85="0"),OR($AR85="Input",$AR85="Bidirectional"))),"PULL_UP","NORMAL")))</f>
        <v>PULL_DOWN</v>
      </c>
      <c r="AG85" s="98" t="str">
        <f aca="false">IF($AR85="Input", "TRISTATE", IF($AS85="Z","TRISTATE",IF($AQ85=$C85,"TRISTATE","NORMAL")))</f>
        <v>TRISTATE</v>
      </c>
      <c r="AH85" s="98" t="str">
        <f aca="false">IF(OR($AQ85=$C85,$AR85="Output"),"DISABLE","ENABLE")</f>
        <v>DISABLE</v>
      </c>
      <c r="AI85" s="112" t="e">
        <f aca="false">IF($AT85&lt;&gt;$G85,"N/A",IF($AV85="Drive 1", "1", IF($AV85="Drive 0", "0", "")))</f>
        <v>#VALUE!</v>
      </c>
      <c r="AJ85" s="99" t="b">
        <f aca="false">TRUE()</f>
        <v>1</v>
      </c>
      <c r="AK85" s="99" t="b">
        <f aca="false">TRUE()</f>
        <v>1</v>
      </c>
      <c r="AL85" s="99" t="b">
        <f aca="false">TRUE()</f>
        <v>1</v>
      </c>
      <c r="AM85" s="99" t="b">
        <f aca="false">TRUE()</f>
        <v>1</v>
      </c>
      <c r="AN85" s="99" t="b">
        <f aca="false">TRUE()</f>
        <v>1</v>
      </c>
      <c r="AO85" s="99" t="b">
        <f aca="false">TRUE()</f>
        <v>1</v>
      </c>
      <c r="AP85" s="100" t="str">
        <f aca="false">IF(AND($AJ85:$AO85), "VALID", "INVALID")</f>
        <v>VALID</v>
      </c>
      <c r="AQ85" s="101" t="s">
        <v>268</v>
      </c>
      <c r="AR85" s="102" t="s">
        <v>79</v>
      </c>
      <c r="AS85" s="103"/>
      <c r="AT85" s="104"/>
      <c r="AU85" s="104"/>
      <c r="AV85" s="104"/>
      <c r="AW85" s="104"/>
      <c r="AX85" s="103" t="s">
        <v>85</v>
      </c>
      <c r="AY85" s="104"/>
      <c r="AZ85" s="103"/>
      <c r="BA85" s="103"/>
      <c r="BB85" s="105"/>
      <c r="BC85" s="104"/>
      <c r="BD85" s="106"/>
      <c r="BE85" s="111"/>
      <c r="BF85" s="108" t="e">
        <f aca="false">VLOOKUP($A85,#REF!, 34, FALSE())</f>
        <v>#VALUE!</v>
      </c>
      <c r="BG85" s="418" t="e">
        <f aca="false">VLOOKUP($A85,#REF!, 22, FALSE())</f>
        <v>#VALUE!</v>
      </c>
      <c r="BH85" s="109"/>
    </row>
    <row r="86" customFormat="false" ht="12.75" hidden="false" customHeight="true" outlineLevel="0" collapsed="false">
      <c r="A86" s="86" t="s">
        <v>269</v>
      </c>
      <c r="B86" s="86" t="e">
        <f aca="false">VLOOKUP($A86,#REF!, 34, FALSE())</f>
        <v>#VALUE!</v>
      </c>
      <c r="C86" s="87" t="str">
        <f aca="false">CONCATENATE("unused_",A86)</f>
        <v>unused_CAM_I2C_SCL</v>
      </c>
      <c r="D86" s="88" t="e">
        <f aca="false">IF(LEN(VLOOKUP($A86,#REF!,8,FALSE())),LEFT(VLOOKUP($A86,#REF!,8,FALSE()),LEN(VLOOKUP($A86,#REF!,8,FALSE()))-2),"")</f>
        <v>#VALUE!</v>
      </c>
      <c r="E86" s="89" t="e">
        <f aca="false">IF(LEN(VLOOKUP($A86,#REF!,4,FALSE())),IF(INDEX(#REF!,MATCH($A86,#REF!,0),1),LEFT(VLOOKUP($A86,#REF!,4,FALSE()),LEN(VLOOKUP($A86,#REF!,4,FALSE()))-2),CONCATENATE(LEFT(VLOOKUP($A86,#REF!,4,FALSE()),LEN(VLOOKUP($A86,#REF!,4,FALSE()))-2),"*")),"")</f>
        <v>#VALUE!</v>
      </c>
      <c r="F86" s="90" t="e">
        <f aca="false">IF(LEN(VLOOKUP($A86,#REF!,5,FALSE())),IF(INDEX(#REF!,MATCH($A86,#REF!,0),2),LEFT(VLOOKUP($A86,#REF!,5,FALSE()),LEN(VLOOKUP($A86,#REF!,5,FALSE()))-2),CONCATENATE(LEFT(VLOOKUP($A86,#REF!,5,FALSE()),LEN(VLOOKUP($A86,#REF!,5,FALSE()))-2),"*")),"")</f>
        <v>#VALUE!</v>
      </c>
      <c r="G86" s="90" t="e">
        <f aca="false">IF(LEN(VLOOKUP($A86,#REF!,6,FALSE())),IF(INDEX(#REF!,MATCH($A86,#REF!,0),3),LEFT(VLOOKUP($A86,#REF!,6,FALSE()),LEN(VLOOKUP($A86,#REF!,6,FALSE()))-2),CONCATENATE(LEFT(VLOOKUP($A86,#REF!,6,FALSE()),LEN(VLOOKUP($A86,#REF!,6,FALSE()))-2),"*")),"")</f>
        <v>#VALUE!</v>
      </c>
      <c r="H86" s="91" t="e">
        <f aca="false">IF(LEN(VLOOKUP($A86,#REF!,7,FALSE())),IF(INDEX(#REF!,MATCH($A86,#REF!,0),4),LEFT(VLOOKUP($A86,#REF!,7,FALSE()),LEN(VLOOKUP($A86,#REF!,7,FALSE()))-2),CONCATENATE(LEFT(VLOOKUP($A86,#REF!,7,FALSE()),LEN(VLOOKUP($A86,#REF!,7,FALSE()))-2),"*")),"")</f>
        <v>#VALUE!</v>
      </c>
      <c r="I86" s="92" t="e">
        <f aca="false">IF(LEN(VLOOKUP($A86,#REF!,8,FALSE())),UPPER(RIGHT(VLOOKUP($A86,#REF!,8,FALSE()), 1)),"")</f>
        <v>#VALUE!</v>
      </c>
      <c r="J86" s="90" t="e">
        <f aca="false">IF(LEN(VLOOKUP($A86,#REF!,4,FALSE())),UPPER(RIGHT(VLOOKUP($A86,#REF!,4,FALSE()), 1)),"")</f>
        <v>#VALUE!</v>
      </c>
      <c r="K86" s="90" t="e">
        <f aca="false">IF(LEN(VLOOKUP($A86,#REF!,5,FALSE())),UPPER(RIGHT(VLOOKUP($A86,#REF!,5,FALSE()), 1)),"")</f>
        <v>#VALUE!</v>
      </c>
      <c r="L86" s="90" t="e">
        <f aca="false">IF(LEN(VLOOKUP($A86,#REF!,6,FALSE())),UPPER(RIGHT(VLOOKUP($A86,#REF!,6,FALSE()), 1)),"")</f>
        <v>#VALUE!</v>
      </c>
      <c r="M86" s="91" t="e">
        <f aca="false">IF(LEN(VLOOKUP($A86,#REF!,7,FALSE())),UPPER(RIGHT(VLOOKUP($A86,#REF!,7,FALSE()), 1)),"")</f>
        <v>#VALUE!</v>
      </c>
      <c r="N86" s="86" t="s">
        <v>270</v>
      </c>
      <c r="O86" s="86" t="s">
        <v>271</v>
      </c>
      <c r="P86" s="86" t="s">
        <v>272</v>
      </c>
      <c r="Q86" s="86" t="s">
        <v>273</v>
      </c>
      <c r="R86" s="86" t="s">
        <v>270</v>
      </c>
      <c r="S86" s="100" t="e">
        <f aca="false">HLOOKUP("Device Tree Pin Name",#REF!,MATCH($A86,#REF!,0),FALSE())</f>
        <v>#VALUE!</v>
      </c>
      <c r="T86" s="95" t="e">
        <f aca="false">HLOOKUP("power rail",#REF!,MATCH($A86,#REF!,0),FALSE())</f>
        <v>#VALUE!</v>
      </c>
      <c r="U86" s="96" t="e">
        <f aca="false">HLOOKUP("Wake Capable",#REF!,MATCH($A86,#REF!,0),FALSE())</f>
        <v>#VALUE!</v>
      </c>
      <c r="V86" s="96" t="e">
        <f aca="false">HLOOKUP("Strap",#REF!,MATCH($A86,#REF!,0),FALSE())</f>
        <v>#VALUE!</v>
      </c>
      <c r="W86" s="96" t="e">
        <f aca="false">HLOOKUP("GTE",#REF!,MATCH($A86,#REF!,0),FALSE())</f>
        <v>#VALUE!</v>
      </c>
      <c r="X86" s="96" t="e">
        <f aca="false">HLOOKUP("DPD_Control",#REF!,MATCH($A86,#REF!,0),FALSE())</f>
        <v>#VALUE!</v>
      </c>
      <c r="Y86" s="96" t="e">
        <f aca="false">HLOOKUP("DPD_Group",#REF!,MATCH($A86,#REF!,0),FALSE())</f>
        <v>#VALUE!</v>
      </c>
      <c r="Z86" s="95" t="e">
        <f aca="false">HLOOKUP("Pad Category",#REF!,MATCH($A86,#REF!,0),FALSE())</f>
        <v>#VALUE!</v>
      </c>
      <c r="AA86" s="95" t="e">
        <f aca="false">HLOOKUP("Pad type",#REF!,MATCH($A86,#REF!,0),FALSE())</f>
        <v>#VALUE!</v>
      </c>
      <c r="AB86" s="95" t="e">
        <f aca="false">HLOOKUP("Pull Strength",#REF!,MATCH($A86,#REF!,0),FALSE())</f>
        <v>#VALUE!</v>
      </c>
      <c r="AC86" s="95" t="e">
        <f aca="false">HLOOKUP("POR Pin State",#REF!,MATCH($A86,#REF!,0),FALSE())</f>
        <v>#VALUE!</v>
      </c>
      <c r="AD86" s="95" t="e">
        <f aca="false">IF(OR($AQ86="",$AQ86=$C86),$R86,IF($AQ86=$D86,SUBSTITUTE(SUBSTITUTE($AQ86,"GPIO3_","GPIO_"),".0",""),IF($AQ86=$E86,$N86,IF($AQ86=$F86,$O86,IF($AQ86=$G86,$P86,IF($AQ86=$H86,$Q86,"INVALID"))))))</f>
        <v>#VALUE!</v>
      </c>
      <c r="AE86" s="97"/>
      <c r="AF86" s="98" t="str">
        <f aca="false">IF(AND(OR($AS86="Int PU",$AS86="Int PD"),OR(AND($AZ86&lt;&gt;"",$AZ86&lt;&gt;"0"),AND($BA86&lt;&gt;"",$BA86&lt;&gt;"0"))),"INVALID",IF(OR($AQ86=$C86,$AS86="Int PD"),"PULL_DOWN",IF(OR($AS86="Int PU",AND($AE86="YES",OR($AZ86="",$AZ86="0"),OR($BA86="",$BA86="0"),OR($AR86="Input",$AR86="Bidirectional"))),"PULL_UP","NORMAL")))</f>
        <v>NORMAL</v>
      </c>
      <c r="AG86" s="98" t="str">
        <f aca="false">IF($AR86="Input", "TRISTATE", IF($AS86="Z","TRISTATE",IF($AQ86=$C86,"TRISTATE","NORMAL")))</f>
        <v>NORMAL</v>
      </c>
      <c r="AH86" s="98" t="str">
        <f aca="false">IF(OR($AQ86=$C86,$AR86="Output"),"DISABLE","ENABLE")</f>
        <v>ENABLE</v>
      </c>
      <c r="AI86" s="112" t="e">
        <f aca="false">IF($AT86&lt;&gt;$G86,"N/A",IF($AV86="Drive 1", "1", IF($AV86="Drive 0", "0", "")))</f>
        <v>#VALUE!</v>
      </c>
      <c r="AJ86" s="99" t="b">
        <f aca="false">TRUE()</f>
        <v>1</v>
      </c>
      <c r="AK86" s="99" t="b">
        <f aca="false">TRUE()</f>
        <v>1</v>
      </c>
      <c r="AL86" s="99" t="b">
        <f aca="false">TRUE()</f>
        <v>1</v>
      </c>
      <c r="AM86" s="99" t="b">
        <f aca="false">TRUE()</f>
        <v>1</v>
      </c>
      <c r="AN86" s="99" t="b">
        <f aca="false">TRUE()</f>
        <v>1</v>
      </c>
      <c r="AO86" s="99" t="b">
        <f aca="false">TRUE()</f>
        <v>1</v>
      </c>
      <c r="AP86" s="100" t="str">
        <f aca="false">IF(AND($AJ86:$AO86), "VALID", "INVALID")</f>
        <v>VALID</v>
      </c>
      <c r="AQ86" s="101" t="s">
        <v>3246</v>
      </c>
      <c r="AR86" s="102" t="s">
        <v>2833</v>
      </c>
      <c r="AS86" s="103"/>
      <c r="AT86" s="104"/>
      <c r="AU86" s="104"/>
      <c r="AV86" s="104"/>
      <c r="AW86" s="110" t="s">
        <v>434</v>
      </c>
      <c r="AX86" s="103" t="s">
        <v>85</v>
      </c>
      <c r="AY86" s="104"/>
      <c r="AZ86" s="103"/>
      <c r="BA86" s="103"/>
      <c r="BB86" s="105"/>
      <c r="BC86" s="104"/>
      <c r="BD86" s="106"/>
      <c r="BE86" s="111"/>
      <c r="BF86" s="108" t="e">
        <f aca="false">VLOOKUP($A86,#REF!, 34, FALSE())</f>
        <v>#VALUE!</v>
      </c>
      <c r="BG86" s="418" t="e">
        <f aca="false">VLOOKUP($A86,#REF!, 22, FALSE())</f>
        <v>#VALUE!</v>
      </c>
      <c r="BH86" s="109"/>
    </row>
    <row r="87" customFormat="false" ht="12.75" hidden="false" customHeight="true" outlineLevel="0" collapsed="false">
      <c r="A87" s="86" t="s">
        <v>275</v>
      </c>
      <c r="B87" s="86" t="e">
        <f aca="false">VLOOKUP($A87,#REF!, 34, FALSE())</f>
        <v>#VALUE!</v>
      </c>
      <c r="C87" s="87" t="str">
        <f aca="false">CONCATENATE("unused_",A87)</f>
        <v>unused_CAM_I2C_SDA</v>
      </c>
      <c r="D87" s="88" t="e">
        <f aca="false">IF(LEN(VLOOKUP($A87,#REF!,8,FALSE())),LEFT(VLOOKUP($A87,#REF!,8,FALSE()),LEN(VLOOKUP($A87,#REF!,8,FALSE()))-2),"")</f>
        <v>#VALUE!</v>
      </c>
      <c r="E87" s="89" t="e">
        <f aca="false">IF(LEN(VLOOKUP($A87,#REF!,4,FALSE())),IF(INDEX(#REF!,MATCH($A87,#REF!,0),1),LEFT(VLOOKUP($A87,#REF!,4,FALSE()),LEN(VLOOKUP($A87,#REF!,4,FALSE()))-2),CONCATENATE(LEFT(VLOOKUP($A87,#REF!,4,FALSE()),LEN(VLOOKUP($A87,#REF!,4,FALSE()))-2),"*")),"")</f>
        <v>#VALUE!</v>
      </c>
      <c r="F87" s="90" t="e">
        <f aca="false">IF(LEN(VLOOKUP($A87,#REF!,5,FALSE())),IF(INDEX(#REF!,MATCH($A87,#REF!,0),2),LEFT(VLOOKUP($A87,#REF!,5,FALSE()),LEN(VLOOKUP($A87,#REF!,5,FALSE()))-2),CONCATENATE(LEFT(VLOOKUP($A87,#REF!,5,FALSE()),LEN(VLOOKUP($A87,#REF!,5,FALSE()))-2),"*")),"")</f>
        <v>#VALUE!</v>
      </c>
      <c r="G87" s="90" t="e">
        <f aca="false">IF(LEN(VLOOKUP($A87,#REF!,6,FALSE())),IF(INDEX(#REF!,MATCH($A87,#REF!,0),3),LEFT(VLOOKUP($A87,#REF!,6,FALSE()),LEN(VLOOKUP($A87,#REF!,6,FALSE()))-2),CONCATENATE(LEFT(VLOOKUP($A87,#REF!,6,FALSE()),LEN(VLOOKUP($A87,#REF!,6,FALSE()))-2),"*")),"")</f>
        <v>#VALUE!</v>
      </c>
      <c r="H87" s="91" t="e">
        <f aca="false">IF(LEN(VLOOKUP($A87,#REF!,7,FALSE())),IF(INDEX(#REF!,MATCH($A87,#REF!,0),4),LEFT(VLOOKUP($A87,#REF!,7,FALSE()),LEN(VLOOKUP($A87,#REF!,7,FALSE()))-2),CONCATENATE(LEFT(VLOOKUP($A87,#REF!,7,FALSE()),LEN(VLOOKUP($A87,#REF!,7,FALSE()))-2),"*")),"")</f>
        <v>#VALUE!</v>
      </c>
      <c r="I87" s="92" t="e">
        <f aca="false">IF(LEN(VLOOKUP($A87,#REF!,8,FALSE())),UPPER(RIGHT(VLOOKUP($A87,#REF!,8,FALSE()), 1)),"")</f>
        <v>#VALUE!</v>
      </c>
      <c r="J87" s="90" t="e">
        <f aca="false">IF(LEN(VLOOKUP($A87,#REF!,4,FALSE())),UPPER(RIGHT(VLOOKUP($A87,#REF!,4,FALSE()), 1)),"")</f>
        <v>#VALUE!</v>
      </c>
      <c r="K87" s="90" t="e">
        <f aca="false">IF(LEN(VLOOKUP($A87,#REF!,5,FALSE())),UPPER(RIGHT(VLOOKUP($A87,#REF!,5,FALSE()), 1)),"")</f>
        <v>#VALUE!</v>
      </c>
      <c r="L87" s="90" t="e">
        <f aca="false">IF(LEN(VLOOKUP($A87,#REF!,6,FALSE())),UPPER(RIGHT(VLOOKUP($A87,#REF!,6,FALSE()), 1)),"")</f>
        <v>#VALUE!</v>
      </c>
      <c r="M87" s="91" t="e">
        <f aca="false">IF(LEN(VLOOKUP($A87,#REF!,7,FALSE())),UPPER(RIGHT(VLOOKUP($A87,#REF!,7,FALSE()), 1)),"")</f>
        <v>#VALUE!</v>
      </c>
      <c r="N87" s="86" t="s">
        <v>270</v>
      </c>
      <c r="O87" s="86" t="s">
        <v>271</v>
      </c>
      <c r="P87" s="86" t="s">
        <v>104</v>
      </c>
      <c r="Q87" s="86" t="s">
        <v>273</v>
      </c>
      <c r="R87" s="86" t="s">
        <v>104</v>
      </c>
      <c r="S87" s="100" t="e">
        <f aca="false">HLOOKUP("Device Tree Pin Name",#REF!,MATCH($A87,#REF!,0),FALSE())</f>
        <v>#VALUE!</v>
      </c>
      <c r="T87" s="95" t="e">
        <f aca="false">HLOOKUP("power rail",#REF!,MATCH($A87,#REF!,0),FALSE())</f>
        <v>#VALUE!</v>
      </c>
      <c r="U87" s="96" t="e">
        <f aca="false">HLOOKUP("Wake Capable",#REF!,MATCH($A87,#REF!,0),FALSE())</f>
        <v>#VALUE!</v>
      </c>
      <c r="V87" s="96" t="e">
        <f aca="false">HLOOKUP("Strap",#REF!,MATCH($A87,#REF!,0),FALSE())</f>
        <v>#VALUE!</v>
      </c>
      <c r="W87" s="96" t="e">
        <f aca="false">HLOOKUP("GTE",#REF!,MATCH($A87,#REF!,0),FALSE())</f>
        <v>#VALUE!</v>
      </c>
      <c r="X87" s="96" t="e">
        <f aca="false">HLOOKUP("DPD_Control",#REF!,MATCH($A87,#REF!,0),FALSE())</f>
        <v>#VALUE!</v>
      </c>
      <c r="Y87" s="96" t="e">
        <f aca="false">HLOOKUP("DPD_Group",#REF!,MATCH($A87,#REF!,0),FALSE())</f>
        <v>#VALUE!</v>
      </c>
      <c r="Z87" s="95" t="e">
        <f aca="false">HLOOKUP("Pad Category",#REF!,MATCH($A87,#REF!,0),FALSE())</f>
        <v>#VALUE!</v>
      </c>
      <c r="AA87" s="95" t="e">
        <f aca="false">HLOOKUP("Pad type",#REF!,MATCH($A87,#REF!,0),FALSE())</f>
        <v>#VALUE!</v>
      </c>
      <c r="AB87" s="95" t="e">
        <f aca="false">HLOOKUP("Pull Strength",#REF!,MATCH($A87,#REF!,0),FALSE())</f>
        <v>#VALUE!</v>
      </c>
      <c r="AC87" s="95" t="e">
        <f aca="false">HLOOKUP("POR Pin State",#REF!,MATCH($A87,#REF!,0),FALSE())</f>
        <v>#VALUE!</v>
      </c>
      <c r="AD87" s="95" t="e">
        <f aca="false">IF(OR($AQ87="",$AQ87=$C87),$R87,IF($AQ87=$D87,SUBSTITUTE(SUBSTITUTE($AQ87,"GPIO3_","GPIO_"),".0",""),IF($AQ87=$E87,$N87,IF($AQ87=$F87,$O87,IF($AQ87=$G87,$P87,IF($AQ87=$H87,$Q87,"INVALID"))))))</f>
        <v>#VALUE!</v>
      </c>
      <c r="AE87" s="97"/>
      <c r="AF87" s="98" t="str">
        <f aca="false">IF(AND(OR($AS87="Int PU",$AS87="Int PD"),OR(AND($AZ87&lt;&gt;"",$AZ87&lt;&gt;"0"),AND($BA87&lt;&gt;"",$BA87&lt;&gt;"0"))),"INVALID",IF(OR($AQ87=$C87,$AS87="Int PD"),"PULL_DOWN",IF(OR($AS87="Int PU",AND($AE87="YES",OR($AZ87="",$AZ87="0"),OR($BA87="",$BA87="0"),OR($AR87="Input",$AR87="Bidirectional"))),"PULL_UP","NORMAL")))</f>
        <v>NORMAL</v>
      </c>
      <c r="AG87" s="98" t="str">
        <f aca="false">IF($AR87="Input", "TRISTATE", IF($AS87="Z","TRISTATE",IF($AQ87=$C87,"TRISTATE","NORMAL")))</f>
        <v>NORMAL</v>
      </c>
      <c r="AH87" s="98" t="str">
        <f aca="false">IF(OR($AQ87=$C87,$AR87="Output"),"DISABLE","ENABLE")</f>
        <v>ENABLE</v>
      </c>
      <c r="AI87" s="112" t="e">
        <f aca="false">IF($AT87&lt;&gt;$G87,"N/A",IF($AV87="Drive 1", "1", IF($AV87="Drive 0", "0", "")))</f>
        <v>#VALUE!</v>
      </c>
      <c r="AJ87" s="99" t="b">
        <f aca="false">TRUE()</f>
        <v>1</v>
      </c>
      <c r="AK87" s="99" t="b">
        <f aca="false">TRUE()</f>
        <v>1</v>
      </c>
      <c r="AL87" s="99" t="b">
        <f aca="false">TRUE()</f>
        <v>1</v>
      </c>
      <c r="AM87" s="99" t="b">
        <f aca="false">TRUE()</f>
        <v>1</v>
      </c>
      <c r="AN87" s="99" t="b">
        <f aca="false">TRUE()</f>
        <v>1</v>
      </c>
      <c r="AO87" s="99" t="b">
        <f aca="false">TRUE()</f>
        <v>1</v>
      </c>
      <c r="AP87" s="100" t="str">
        <f aca="false">IF(AND($AJ87:$AO87), "VALID", "INVALID")</f>
        <v>VALID</v>
      </c>
      <c r="AQ87" s="101" t="s">
        <v>3253</v>
      </c>
      <c r="AR87" s="102" t="s">
        <v>2833</v>
      </c>
      <c r="AS87" s="103"/>
      <c r="AT87" s="104"/>
      <c r="AU87" s="104"/>
      <c r="AV87" s="104"/>
      <c r="AW87" s="110" t="s">
        <v>434</v>
      </c>
      <c r="AX87" s="103" t="s">
        <v>85</v>
      </c>
      <c r="AY87" s="104"/>
      <c r="AZ87" s="103"/>
      <c r="BA87" s="103"/>
      <c r="BB87" s="105"/>
      <c r="BC87" s="104"/>
      <c r="BD87" s="106"/>
      <c r="BE87" s="111"/>
      <c r="BF87" s="108" t="e">
        <f aca="false">VLOOKUP($A87,#REF!, 34, FALSE())</f>
        <v>#VALUE!</v>
      </c>
      <c r="BG87" s="418" t="e">
        <f aca="false">VLOOKUP($A87,#REF!, 22, FALSE())</f>
        <v>#VALUE!</v>
      </c>
      <c r="BH87" s="109"/>
    </row>
    <row r="88" customFormat="false" ht="12.75" hidden="false" customHeight="true" outlineLevel="0" collapsed="false">
      <c r="A88" s="86" t="s">
        <v>277</v>
      </c>
      <c r="B88" s="86" t="e">
        <f aca="false">VLOOKUP($A88,#REF!, 34, FALSE())</f>
        <v>#VALUE!</v>
      </c>
      <c r="C88" s="87" t="str">
        <f aca="false">CONCATENATE("unused_",A88)</f>
        <v>unused_SOC_GPIO23</v>
      </c>
      <c r="D88" s="88" t="e">
        <f aca="false">IF(LEN(VLOOKUP($A88,#REF!,8,FALSE())),LEFT(VLOOKUP($A88,#REF!,8,FALSE()),LEN(VLOOKUP($A88,#REF!,8,FALSE()))-2),"")</f>
        <v>#VALUE!</v>
      </c>
      <c r="E88" s="89" t="e">
        <f aca="false">IF(LEN(VLOOKUP($A88,#REF!,4,FALSE())),IF(INDEX(#REF!,MATCH($A88,#REF!,0),1),LEFT(VLOOKUP($A88,#REF!,4,FALSE()),LEN(VLOOKUP($A88,#REF!,4,FALSE()))-2),CONCATENATE(LEFT(VLOOKUP($A88,#REF!,4,FALSE()),LEN(VLOOKUP($A88,#REF!,4,FALSE()))-2),"*")),"")</f>
        <v>#VALUE!</v>
      </c>
      <c r="F88" s="90" t="e">
        <f aca="false">IF(LEN(VLOOKUP($A88,#REF!,5,FALSE())),IF(INDEX(#REF!,MATCH($A88,#REF!,0),2),LEFT(VLOOKUP($A88,#REF!,5,FALSE()),LEN(VLOOKUP($A88,#REF!,5,FALSE()))-2),CONCATENATE(LEFT(VLOOKUP($A88,#REF!,5,FALSE()),LEN(VLOOKUP($A88,#REF!,5,FALSE()))-2),"*")),"")</f>
        <v>#VALUE!</v>
      </c>
      <c r="G88" s="90" t="e">
        <f aca="false">IF(LEN(VLOOKUP($A88,#REF!,6,FALSE())),IF(INDEX(#REF!,MATCH($A88,#REF!,0),3),LEFT(VLOOKUP($A88,#REF!,6,FALSE()),LEN(VLOOKUP($A88,#REF!,6,FALSE()))-2),CONCATENATE(LEFT(VLOOKUP($A88,#REF!,6,FALSE()),LEN(VLOOKUP($A88,#REF!,6,FALSE()))-2),"*")),"")</f>
        <v>#VALUE!</v>
      </c>
      <c r="H88" s="91" t="e">
        <f aca="false">IF(LEN(VLOOKUP($A88,#REF!,7,FALSE())),IF(INDEX(#REF!,MATCH($A88,#REF!,0),4),LEFT(VLOOKUP($A88,#REF!,7,FALSE()),LEN(VLOOKUP($A88,#REF!,7,FALSE()))-2),CONCATENATE(LEFT(VLOOKUP($A88,#REF!,7,FALSE()),LEN(VLOOKUP($A88,#REF!,7,FALSE()))-2),"*")),"")</f>
        <v>#VALUE!</v>
      </c>
      <c r="I88" s="92" t="e">
        <f aca="false">IF(LEN(VLOOKUP($A88,#REF!,8,FALSE())),UPPER(RIGHT(VLOOKUP($A88,#REF!,8,FALSE()), 1)),"")</f>
        <v>#VALUE!</v>
      </c>
      <c r="J88" s="90" t="e">
        <f aca="false">IF(LEN(VLOOKUP($A88,#REF!,4,FALSE())),UPPER(RIGHT(VLOOKUP($A88,#REF!,4,FALSE()), 1)),"")</f>
        <v>#VALUE!</v>
      </c>
      <c r="K88" s="90" t="e">
        <f aca="false">IF(LEN(VLOOKUP($A88,#REF!,5,FALSE())),UPPER(RIGHT(VLOOKUP($A88,#REF!,5,FALSE()), 1)),"")</f>
        <v>#VALUE!</v>
      </c>
      <c r="L88" s="90" t="e">
        <f aca="false">IF(LEN(VLOOKUP($A88,#REF!,6,FALSE())),UPPER(RIGHT(VLOOKUP($A88,#REF!,6,FALSE()), 1)),"")</f>
        <v>#VALUE!</v>
      </c>
      <c r="M88" s="91" t="e">
        <f aca="false">IF(LEN(VLOOKUP($A88,#REF!,7,FALSE())),UPPER(RIGHT(VLOOKUP($A88,#REF!,7,FALSE()), 1)),"")</f>
        <v>#VALUE!</v>
      </c>
      <c r="N88" s="86" t="s">
        <v>271</v>
      </c>
      <c r="O88" s="86" t="s">
        <v>272</v>
      </c>
      <c r="P88" s="86" t="s">
        <v>273</v>
      </c>
      <c r="Q88" s="86" t="s">
        <v>278</v>
      </c>
      <c r="R88" s="86" t="s">
        <v>271</v>
      </c>
      <c r="S88" s="100" t="e">
        <f aca="false">HLOOKUP("Device Tree Pin Name",#REF!,MATCH($A88,#REF!,0),FALSE())</f>
        <v>#VALUE!</v>
      </c>
      <c r="T88" s="95" t="e">
        <f aca="false">HLOOKUP("power rail",#REF!,MATCH($A88,#REF!,0),FALSE())</f>
        <v>#VALUE!</v>
      </c>
      <c r="U88" s="96" t="e">
        <f aca="false">HLOOKUP("Wake Capable",#REF!,MATCH($A88,#REF!,0),FALSE())</f>
        <v>#VALUE!</v>
      </c>
      <c r="V88" s="96" t="e">
        <f aca="false">HLOOKUP("Strap",#REF!,MATCH($A88,#REF!,0),FALSE())</f>
        <v>#VALUE!</v>
      </c>
      <c r="W88" s="96" t="e">
        <f aca="false">HLOOKUP("GTE",#REF!,MATCH($A88,#REF!,0),FALSE())</f>
        <v>#VALUE!</v>
      </c>
      <c r="X88" s="96" t="e">
        <f aca="false">HLOOKUP("DPD_Control",#REF!,MATCH($A88,#REF!,0),FALSE())</f>
        <v>#VALUE!</v>
      </c>
      <c r="Y88" s="96" t="e">
        <f aca="false">HLOOKUP("DPD_Group",#REF!,MATCH($A88,#REF!,0),FALSE())</f>
        <v>#VALUE!</v>
      </c>
      <c r="Z88" s="95" t="e">
        <f aca="false">HLOOKUP("Pad Category",#REF!,MATCH($A88,#REF!,0),FALSE())</f>
        <v>#VALUE!</v>
      </c>
      <c r="AA88" s="95" t="e">
        <f aca="false">HLOOKUP("Pad type",#REF!,MATCH($A88,#REF!,0),FALSE())</f>
        <v>#VALUE!</v>
      </c>
      <c r="AB88" s="95" t="e">
        <f aca="false">HLOOKUP("Pull Strength",#REF!,MATCH($A88,#REF!,0),FALSE())</f>
        <v>#VALUE!</v>
      </c>
      <c r="AC88" s="95" t="e">
        <f aca="false">HLOOKUP("POR Pin State",#REF!,MATCH($A88,#REF!,0),FALSE())</f>
        <v>#VALUE!</v>
      </c>
      <c r="AD88" s="95" t="str">
        <f aca="false">IF(OR($AQ88="",$AQ88=$C88),$R88,IF($AQ88=$D88,SUBSTITUTE(SUBSTITUTE($AQ88,"GPIO3_","GPIO_"),".0",""),IF($AQ88=$E88,$N88,IF($AQ88=$F88,$O88,IF($AQ88=$G88,$P88,IF($AQ88=$H88,$Q88,"INVALID"))))))</f>
        <v>VI0</v>
      </c>
      <c r="AE88" s="97"/>
      <c r="AF88" s="98" t="str">
        <f aca="false">IF(AND(OR($AS88="Int PU",$AS88="Int PD"),OR(AND($AZ88&lt;&gt;"",$AZ88&lt;&gt;"0"),AND($BA88&lt;&gt;"",$BA88&lt;&gt;"0"))),"INVALID",IF(OR($AQ88=$C88,$AS88="Int PD"),"PULL_DOWN",IF(OR($AS88="Int PU",AND($AE88="YES",OR($AZ88="",$AZ88="0"),OR($BA88="",$BA88="0"),OR($AR88="Input",$AR88="Bidirectional"))),"PULL_UP","NORMAL")))</f>
        <v>PULL_DOWN</v>
      </c>
      <c r="AG88" s="98" t="str">
        <f aca="false">IF($AR88="Input", "TRISTATE", IF($AS88="Z","TRISTATE",IF($AQ88=$C88,"TRISTATE","NORMAL")))</f>
        <v>TRISTATE</v>
      </c>
      <c r="AH88" s="98" t="str">
        <f aca="false">IF(OR($AQ88=$C88,$AR88="Output"),"DISABLE","ENABLE")</f>
        <v>DISABLE</v>
      </c>
      <c r="AI88" s="112" t="e">
        <f aca="false">IF($AT88&lt;&gt;$G88,"N/A",IF($AV88="Drive 1", "1", IF($AV88="Drive 0", "0", "")))</f>
        <v>#VALUE!</v>
      </c>
      <c r="AJ88" s="99" t="b">
        <f aca="false">TRUE()</f>
        <v>1</v>
      </c>
      <c r="AK88" s="99" t="b">
        <f aca="false">TRUE()</f>
        <v>1</v>
      </c>
      <c r="AL88" s="99" t="b">
        <f aca="false">TRUE()</f>
        <v>1</v>
      </c>
      <c r="AM88" s="99" t="b">
        <f aca="false">TRUE()</f>
        <v>1</v>
      </c>
      <c r="AN88" s="99" t="b">
        <f aca="false">TRUE()</f>
        <v>1</v>
      </c>
      <c r="AO88" s="99" t="b">
        <f aca="false">TRUE()</f>
        <v>1</v>
      </c>
      <c r="AP88" s="100" t="str">
        <f aca="false">IF(AND($AJ88:$AO88), "VALID", "INVALID")</f>
        <v>VALID</v>
      </c>
      <c r="AQ88" s="101" t="s">
        <v>279</v>
      </c>
      <c r="AR88" s="102" t="s">
        <v>79</v>
      </c>
      <c r="AS88" s="103"/>
      <c r="AT88" s="104"/>
      <c r="AU88" s="104"/>
      <c r="AV88" s="104"/>
      <c r="AW88" s="110" t="s">
        <v>85</v>
      </c>
      <c r="AX88" s="103" t="s">
        <v>85</v>
      </c>
      <c r="AY88" s="104"/>
      <c r="AZ88" s="103"/>
      <c r="BA88" s="103"/>
      <c r="BB88" s="105"/>
      <c r="BC88" s="104"/>
      <c r="BD88" s="106"/>
      <c r="BE88" s="111"/>
      <c r="BF88" s="108" t="e">
        <f aca="false">VLOOKUP($A88,#REF!, 34, FALSE())</f>
        <v>#VALUE!</v>
      </c>
      <c r="BG88" s="418" t="e">
        <f aca="false">VLOOKUP($A88,#REF!, 22, FALSE())</f>
        <v>#VALUE!</v>
      </c>
      <c r="BH88" s="109"/>
    </row>
    <row r="89" customFormat="false" ht="12.75" hidden="false" customHeight="true" outlineLevel="0" collapsed="false">
      <c r="A89" s="86" t="s">
        <v>280</v>
      </c>
      <c r="B89" s="86" t="e">
        <f aca="false">VLOOKUP($A89,#REF!, 34, FALSE())</f>
        <v>#VALUE!</v>
      </c>
      <c r="C89" s="87" t="str">
        <f aca="false">CONCATENATE("unused_",A89)</f>
        <v>unused_SOC_GPIO24</v>
      </c>
      <c r="D89" s="88" t="e">
        <f aca="false">IF(LEN(VLOOKUP($A89,#REF!,8,FALSE())),LEFT(VLOOKUP($A89,#REF!,8,FALSE()),LEN(VLOOKUP($A89,#REF!,8,FALSE()))-2),"")</f>
        <v>#VALUE!</v>
      </c>
      <c r="E89" s="89" t="e">
        <f aca="false">IF(LEN(VLOOKUP($A89,#REF!,4,FALSE())),IF(INDEX(#REF!,MATCH($A89,#REF!,0),1),LEFT(VLOOKUP($A89,#REF!,4,FALSE()),LEN(VLOOKUP($A89,#REF!,4,FALSE()))-2),CONCATENATE(LEFT(VLOOKUP($A89,#REF!,4,FALSE()),LEN(VLOOKUP($A89,#REF!,4,FALSE()))-2),"*")),"")</f>
        <v>#VALUE!</v>
      </c>
      <c r="F89" s="90" t="e">
        <f aca="false">IF(LEN(VLOOKUP($A89,#REF!,5,FALSE())),IF(INDEX(#REF!,MATCH($A89,#REF!,0),2),LEFT(VLOOKUP($A89,#REF!,5,FALSE()),LEN(VLOOKUP($A89,#REF!,5,FALSE()))-2),CONCATENATE(LEFT(VLOOKUP($A89,#REF!,5,FALSE()),LEN(VLOOKUP($A89,#REF!,5,FALSE()))-2),"*")),"")</f>
        <v>#VALUE!</v>
      </c>
      <c r="G89" s="90" t="e">
        <f aca="false">IF(LEN(VLOOKUP($A89,#REF!,6,FALSE())),IF(INDEX(#REF!,MATCH($A89,#REF!,0),3),LEFT(VLOOKUP($A89,#REF!,6,FALSE()),LEN(VLOOKUP($A89,#REF!,6,FALSE()))-2),CONCATENATE(LEFT(VLOOKUP($A89,#REF!,6,FALSE()),LEN(VLOOKUP($A89,#REF!,6,FALSE()))-2),"*")),"")</f>
        <v>#VALUE!</v>
      </c>
      <c r="H89" s="91" t="e">
        <f aca="false">IF(LEN(VLOOKUP($A89,#REF!,7,FALSE())),IF(INDEX(#REF!,MATCH($A89,#REF!,0),4),LEFT(VLOOKUP($A89,#REF!,7,FALSE()),LEN(VLOOKUP($A89,#REF!,7,FALSE()))-2),CONCATENATE(LEFT(VLOOKUP($A89,#REF!,7,FALSE()),LEN(VLOOKUP($A89,#REF!,7,FALSE()))-2),"*")),"")</f>
        <v>#VALUE!</v>
      </c>
      <c r="I89" s="92" t="e">
        <f aca="false">IF(LEN(VLOOKUP($A89,#REF!,8,FALSE())),UPPER(RIGHT(VLOOKUP($A89,#REF!,8,FALSE()), 1)),"")</f>
        <v>#VALUE!</v>
      </c>
      <c r="J89" s="90" t="e">
        <f aca="false">IF(LEN(VLOOKUP($A89,#REF!,4,FALSE())),UPPER(RIGHT(VLOOKUP($A89,#REF!,4,FALSE()), 1)),"")</f>
        <v>#VALUE!</v>
      </c>
      <c r="K89" s="90" t="e">
        <f aca="false">IF(LEN(VLOOKUP($A89,#REF!,5,FALSE())),UPPER(RIGHT(VLOOKUP($A89,#REF!,5,FALSE()), 1)),"")</f>
        <v>#VALUE!</v>
      </c>
      <c r="L89" s="90" t="e">
        <f aca="false">IF(LEN(VLOOKUP($A89,#REF!,6,FALSE())),UPPER(RIGHT(VLOOKUP($A89,#REF!,6,FALSE()), 1)),"")</f>
        <v>#VALUE!</v>
      </c>
      <c r="M89" s="91" t="e">
        <f aca="false">IF(LEN(VLOOKUP($A89,#REF!,7,FALSE())),UPPER(RIGHT(VLOOKUP($A89,#REF!,7,FALSE()), 1)),"")</f>
        <v>#VALUE!</v>
      </c>
      <c r="N89" s="86" t="s">
        <v>271</v>
      </c>
      <c r="O89" s="86" t="s">
        <v>91</v>
      </c>
      <c r="P89" s="86" t="s">
        <v>273</v>
      </c>
      <c r="Q89" s="86" t="s">
        <v>278</v>
      </c>
      <c r="R89" s="86" t="s">
        <v>271</v>
      </c>
      <c r="S89" s="100" t="e">
        <f aca="false">HLOOKUP("Device Tree Pin Name",#REF!,MATCH($A89,#REF!,0),FALSE())</f>
        <v>#VALUE!</v>
      </c>
      <c r="T89" s="95" t="e">
        <f aca="false">HLOOKUP("power rail",#REF!,MATCH($A89,#REF!,0),FALSE())</f>
        <v>#VALUE!</v>
      </c>
      <c r="U89" s="96" t="e">
        <f aca="false">HLOOKUP("Wake Capable",#REF!,MATCH($A89,#REF!,0),FALSE())</f>
        <v>#VALUE!</v>
      </c>
      <c r="V89" s="96" t="e">
        <f aca="false">HLOOKUP("Strap",#REF!,MATCH($A89,#REF!,0),FALSE())</f>
        <v>#VALUE!</v>
      </c>
      <c r="W89" s="96" t="e">
        <f aca="false">HLOOKUP("GTE",#REF!,MATCH($A89,#REF!,0),FALSE())</f>
        <v>#VALUE!</v>
      </c>
      <c r="X89" s="96" t="e">
        <f aca="false">HLOOKUP("DPD_Control",#REF!,MATCH($A89,#REF!,0),FALSE())</f>
        <v>#VALUE!</v>
      </c>
      <c r="Y89" s="96" t="e">
        <f aca="false">HLOOKUP("DPD_Group",#REF!,MATCH($A89,#REF!,0),FALSE())</f>
        <v>#VALUE!</v>
      </c>
      <c r="Z89" s="95" t="e">
        <f aca="false">HLOOKUP("Pad Category",#REF!,MATCH($A89,#REF!,0),FALSE())</f>
        <v>#VALUE!</v>
      </c>
      <c r="AA89" s="95" t="e">
        <f aca="false">HLOOKUP("Pad type",#REF!,MATCH($A89,#REF!,0),FALSE())</f>
        <v>#VALUE!</v>
      </c>
      <c r="AB89" s="95" t="e">
        <f aca="false">HLOOKUP("Pull Strength",#REF!,MATCH($A89,#REF!,0),FALSE())</f>
        <v>#VALUE!</v>
      </c>
      <c r="AC89" s="95" t="e">
        <f aca="false">HLOOKUP("POR Pin State",#REF!,MATCH($A89,#REF!,0),FALSE())</f>
        <v>#VALUE!</v>
      </c>
      <c r="AD89" s="95" t="str">
        <f aca="false">IF(OR($AQ89="",$AQ89=$C89),$R89,IF($AQ89=$D89,SUBSTITUTE(SUBSTITUTE($AQ89,"GPIO3_","GPIO_"),".0",""),IF($AQ89=$E89,$N89,IF($AQ89=$F89,$O89,IF($AQ89=$G89,$P89,IF($AQ89=$H89,$Q89,"INVALID"))))))</f>
        <v>VI0</v>
      </c>
      <c r="AE89" s="97"/>
      <c r="AF89" s="98" t="str">
        <f aca="false">IF(AND(OR($AS89="Int PU",$AS89="Int PD"),OR(AND($AZ89&lt;&gt;"",$AZ89&lt;&gt;"0"),AND($BA89&lt;&gt;"",$BA89&lt;&gt;"0"))),"INVALID",IF(OR($AQ89=$C89,$AS89="Int PD"),"PULL_DOWN",IF(OR($AS89="Int PU",AND($AE89="YES",OR($AZ89="",$AZ89="0"),OR($BA89="",$BA89="0"),OR($AR89="Input",$AR89="Bidirectional"))),"PULL_UP","NORMAL")))</f>
        <v>PULL_DOWN</v>
      </c>
      <c r="AG89" s="98" t="str">
        <f aca="false">IF($AR89="Input", "TRISTATE", IF($AS89="Z","TRISTATE",IF($AQ89=$C89,"TRISTATE","NORMAL")))</f>
        <v>TRISTATE</v>
      </c>
      <c r="AH89" s="98" t="str">
        <f aca="false">IF(OR($AQ89=$C89,$AR89="Output"),"DISABLE","ENABLE")</f>
        <v>DISABLE</v>
      </c>
      <c r="AI89" s="112" t="e">
        <f aca="false">IF($AT89&lt;&gt;$G89,"N/A",IF($AV89="Drive 1", "1", IF($AV89="Drive 0", "0", "")))</f>
        <v>#VALUE!</v>
      </c>
      <c r="AJ89" s="99" t="b">
        <f aca="false">TRUE()</f>
        <v>1</v>
      </c>
      <c r="AK89" s="99" t="b">
        <f aca="false">TRUE()</f>
        <v>1</v>
      </c>
      <c r="AL89" s="99" t="b">
        <f aca="false">TRUE()</f>
        <v>1</v>
      </c>
      <c r="AM89" s="99" t="b">
        <f aca="false">TRUE()</f>
        <v>1</v>
      </c>
      <c r="AN89" s="99" t="b">
        <f aca="false">TRUE()</f>
        <v>1</v>
      </c>
      <c r="AO89" s="99" t="b">
        <f aca="false">TRUE()</f>
        <v>1</v>
      </c>
      <c r="AP89" s="100" t="str">
        <f aca="false">IF(AND($AJ89:$AO89), "VALID", "INVALID")</f>
        <v>VALID</v>
      </c>
      <c r="AQ89" s="101" t="s">
        <v>281</v>
      </c>
      <c r="AR89" s="102" t="s">
        <v>79</v>
      </c>
      <c r="AS89" s="103"/>
      <c r="AT89" s="104"/>
      <c r="AU89" s="104"/>
      <c r="AV89" s="104"/>
      <c r="AW89" s="110" t="s">
        <v>85</v>
      </c>
      <c r="AX89" s="103" t="s">
        <v>85</v>
      </c>
      <c r="AY89" s="104"/>
      <c r="AZ89" s="103"/>
      <c r="BA89" s="103"/>
      <c r="BB89" s="105"/>
      <c r="BC89" s="104"/>
      <c r="BD89" s="106"/>
      <c r="BE89" s="111"/>
      <c r="BF89" s="108" t="e">
        <f aca="false">VLOOKUP($A89,#REF!, 34, FALSE())</f>
        <v>#VALUE!</v>
      </c>
      <c r="BG89" s="418" t="e">
        <f aca="false">VLOOKUP($A89,#REF!, 22, FALSE())</f>
        <v>#VALUE!</v>
      </c>
      <c r="BH89" s="109"/>
    </row>
    <row r="90" customFormat="false" ht="12.75" hidden="false" customHeight="true" outlineLevel="0" collapsed="false">
      <c r="A90" s="86" t="s">
        <v>282</v>
      </c>
      <c r="B90" s="86" t="e">
        <f aca="false">VLOOKUP($A90,#REF!, 34, FALSE())</f>
        <v>#VALUE!</v>
      </c>
      <c r="C90" s="87" t="str">
        <f aca="false">CONCATENATE("unused_",A90)</f>
        <v>unused_SOC_GPIO25</v>
      </c>
      <c r="D90" s="88" t="e">
        <f aca="false">IF(LEN(VLOOKUP($A90,#REF!,8,FALSE())),LEFT(VLOOKUP($A90,#REF!,8,FALSE()),LEN(VLOOKUP($A90,#REF!,8,FALSE()))-2),"")</f>
        <v>#VALUE!</v>
      </c>
      <c r="E90" s="89" t="e">
        <f aca="false">IF(LEN(VLOOKUP($A90,#REF!,4,FALSE())),IF(INDEX(#REF!,MATCH($A90,#REF!,0),1),LEFT(VLOOKUP($A90,#REF!,4,FALSE()),LEN(VLOOKUP($A90,#REF!,4,FALSE()))-2),CONCATENATE(LEFT(VLOOKUP($A90,#REF!,4,FALSE()),LEN(VLOOKUP($A90,#REF!,4,FALSE()))-2),"*")),"")</f>
        <v>#VALUE!</v>
      </c>
      <c r="F90" s="90" t="e">
        <f aca="false">IF(LEN(VLOOKUP($A90,#REF!,5,FALSE())),IF(INDEX(#REF!,MATCH($A90,#REF!,0),2),LEFT(VLOOKUP($A90,#REF!,5,FALSE()),LEN(VLOOKUP($A90,#REF!,5,FALSE()))-2),CONCATENATE(LEFT(VLOOKUP($A90,#REF!,5,FALSE()),LEN(VLOOKUP($A90,#REF!,5,FALSE()))-2),"*")),"")</f>
        <v>#VALUE!</v>
      </c>
      <c r="G90" s="90" t="e">
        <f aca="false">IF(LEN(VLOOKUP($A90,#REF!,6,FALSE())),IF(INDEX(#REF!,MATCH($A90,#REF!,0),3),LEFT(VLOOKUP($A90,#REF!,6,FALSE()),LEN(VLOOKUP($A90,#REF!,6,FALSE()))-2),CONCATENATE(LEFT(VLOOKUP($A90,#REF!,6,FALSE()),LEN(VLOOKUP($A90,#REF!,6,FALSE()))-2),"*")),"")</f>
        <v>#VALUE!</v>
      </c>
      <c r="H90" s="91" t="e">
        <f aca="false">IF(LEN(VLOOKUP($A90,#REF!,7,FALSE())),IF(INDEX(#REF!,MATCH($A90,#REF!,0),4),LEFT(VLOOKUP($A90,#REF!,7,FALSE()),LEN(VLOOKUP($A90,#REF!,7,FALSE()))-2),CONCATENATE(LEFT(VLOOKUP($A90,#REF!,7,FALSE()),LEN(VLOOKUP($A90,#REF!,7,FALSE()))-2),"*")),"")</f>
        <v>#VALUE!</v>
      </c>
      <c r="I90" s="92" t="e">
        <f aca="false">IF(LEN(VLOOKUP($A90,#REF!,8,FALSE())),UPPER(RIGHT(VLOOKUP($A90,#REF!,8,FALSE()), 1)),"")</f>
        <v>#VALUE!</v>
      </c>
      <c r="J90" s="90" t="e">
        <f aca="false">IF(LEN(VLOOKUP($A90,#REF!,4,FALSE())),UPPER(RIGHT(VLOOKUP($A90,#REF!,4,FALSE()), 1)),"")</f>
        <v>#VALUE!</v>
      </c>
      <c r="K90" s="90" t="e">
        <f aca="false">IF(LEN(VLOOKUP($A90,#REF!,5,FALSE())),UPPER(RIGHT(VLOOKUP($A90,#REF!,5,FALSE()), 1)),"")</f>
        <v>#VALUE!</v>
      </c>
      <c r="L90" s="90" t="e">
        <f aca="false">IF(LEN(VLOOKUP($A90,#REF!,6,FALSE())),UPPER(RIGHT(VLOOKUP($A90,#REF!,6,FALSE()), 1)),"")</f>
        <v>#VALUE!</v>
      </c>
      <c r="M90" s="91" t="e">
        <f aca="false">IF(LEN(VLOOKUP($A90,#REF!,7,FALSE())),UPPER(RIGHT(VLOOKUP($A90,#REF!,7,FALSE()), 1)),"")</f>
        <v>#VALUE!</v>
      </c>
      <c r="N90" s="86" t="s">
        <v>271</v>
      </c>
      <c r="O90" s="86" t="s">
        <v>283</v>
      </c>
      <c r="P90" s="86" t="s">
        <v>273</v>
      </c>
      <c r="Q90" s="86" t="s">
        <v>284</v>
      </c>
      <c r="R90" s="86" t="s">
        <v>271</v>
      </c>
      <c r="S90" s="100" t="e">
        <f aca="false">HLOOKUP("Device Tree Pin Name",#REF!,MATCH($A90,#REF!,0),FALSE())</f>
        <v>#VALUE!</v>
      </c>
      <c r="T90" s="95" t="e">
        <f aca="false">HLOOKUP("power rail",#REF!,MATCH($A90,#REF!,0),FALSE())</f>
        <v>#VALUE!</v>
      </c>
      <c r="U90" s="96" t="e">
        <f aca="false">HLOOKUP("Wake Capable",#REF!,MATCH($A90,#REF!,0),FALSE())</f>
        <v>#VALUE!</v>
      </c>
      <c r="V90" s="96" t="e">
        <f aca="false">HLOOKUP("Strap",#REF!,MATCH($A90,#REF!,0),FALSE())</f>
        <v>#VALUE!</v>
      </c>
      <c r="W90" s="96" t="e">
        <f aca="false">HLOOKUP("GTE",#REF!,MATCH($A90,#REF!,0),FALSE())</f>
        <v>#VALUE!</v>
      </c>
      <c r="X90" s="96" t="e">
        <f aca="false">HLOOKUP("DPD_Control",#REF!,MATCH($A90,#REF!,0),FALSE())</f>
        <v>#VALUE!</v>
      </c>
      <c r="Y90" s="96" t="e">
        <f aca="false">HLOOKUP("DPD_Group",#REF!,MATCH($A90,#REF!,0),FALSE())</f>
        <v>#VALUE!</v>
      </c>
      <c r="Z90" s="95" t="e">
        <f aca="false">HLOOKUP("Pad Category",#REF!,MATCH($A90,#REF!,0),FALSE())</f>
        <v>#VALUE!</v>
      </c>
      <c r="AA90" s="95" t="e">
        <f aca="false">HLOOKUP("Pad type",#REF!,MATCH($A90,#REF!,0),FALSE())</f>
        <v>#VALUE!</v>
      </c>
      <c r="AB90" s="95" t="e">
        <f aca="false">HLOOKUP("Pull Strength",#REF!,MATCH($A90,#REF!,0),FALSE())</f>
        <v>#VALUE!</v>
      </c>
      <c r="AC90" s="95" t="e">
        <f aca="false">HLOOKUP("POR Pin State",#REF!,MATCH($A90,#REF!,0),FALSE())</f>
        <v>#VALUE!</v>
      </c>
      <c r="AD90" s="95" t="str">
        <f aca="false">IF(OR($AQ90="",$AQ90=$C90),$R90,IF($AQ90=$D90,SUBSTITUTE(SUBSTITUTE($AQ90,"GPIO3_","GPIO_"),".0",""),IF($AQ90=$E90,$N90,IF($AQ90=$F90,$O90,IF($AQ90=$G90,$P90,IF($AQ90=$H90,$Q90,"INVALID"))))))</f>
        <v>VI0</v>
      </c>
      <c r="AE90" s="97"/>
      <c r="AF90" s="98" t="str">
        <f aca="false">IF(AND(OR($AS90="Int PU",$AS90="Int PD"),OR(AND($AZ90&lt;&gt;"",$AZ90&lt;&gt;"0"),AND($BA90&lt;&gt;"",$BA90&lt;&gt;"0"))),"INVALID",IF(OR($AQ90=$C90,$AS90="Int PD"),"PULL_DOWN",IF(OR($AS90="Int PU",AND($AE90="YES",OR($AZ90="",$AZ90="0"),OR($BA90="",$BA90="0"),OR($AR90="Input",$AR90="Bidirectional"))),"PULL_UP","NORMAL")))</f>
        <v>PULL_DOWN</v>
      </c>
      <c r="AG90" s="98" t="str">
        <f aca="false">IF($AR90="Input", "TRISTATE", IF($AS90="Z","TRISTATE",IF($AQ90=$C90,"TRISTATE","NORMAL")))</f>
        <v>TRISTATE</v>
      </c>
      <c r="AH90" s="98" t="str">
        <f aca="false">IF(OR($AQ90=$C90,$AR90="Output"),"DISABLE","ENABLE")</f>
        <v>DISABLE</v>
      </c>
      <c r="AI90" s="112" t="e">
        <f aca="false">IF($AT90&lt;&gt;$G90,"N/A",IF($AV90="Drive 1", "1", IF($AV90="Drive 0", "0", "")))</f>
        <v>#VALUE!</v>
      </c>
      <c r="AJ90" s="99" t="b">
        <f aca="false">TRUE()</f>
        <v>1</v>
      </c>
      <c r="AK90" s="99" t="b">
        <f aca="false">TRUE()</f>
        <v>1</v>
      </c>
      <c r="AL90" s="99" t="b">
        <f aca="false">TRUE()</f>
        <v>1</v>
      </c>
      <c r="AM90" s="99" t="b">
        <f aca="false">TRUE()</f>
        <v>1</v>
      </c>
      <c r="AN90" s="99" t="b">
        <f aca="false">TRUE()</f>
        <v>1</v>
      </c>
      <c r="AO90" s="99" t="b">
        <f aca="false">TRUE()</f>
        <v>1</v>
      </c>
      <c r="AP90" s="100" t="str">
        <f aca="false">IF(AND($AJ90:$AO90), "VALID", "INVALID")</f>
        <v>VALID</v>
      </c>
      <c r="AQ90" s="101" t="s">
        <v>285</v>
      </c>
      <c r="AR90" s="102" t="s">
        <v>79</v>
      </c>
      <c r="AS90" s="103"/>
      <c r="AT90" s="103" t="s">
        <v>89</v>
      </c>
      <c r="AU90" s="104"/>
      <c r="AV90" s="103" t="s">
        <v>124</v>
      </c>
      <c r="AW90" s="110" t="s">
        <v>85</v>
      </c>
      <c r="AX90" s="103" t="s">
        <v>85</v>
      </c>
      <c r="AY90" s="104"/>
      <c r="AZ90" s="103"/>
      <c r="BA90" s="103"/>
      <c r="BB90" s="105"/>
      <c r="BC90" s="104"/>
      <c r="BD90" s="106"/>
      <c r="BE90" s="111"/>
      <c r="BF90" s="108" t="e">
        <f aca="false">VLOOKUP($A90,#REF!, 34, FALSE())</f>
        <v>#VALUE!</v>
      </c>
      <c r="BG90" s="418" t="e">
        <f aca="false">VLOOKUP($A90,#REF!, 22, FALSE())</f>
        <v>#VALUE!</v>
      </c>
      <c r="BH90" s="109"/>
    </row>
    <row r="91" customFormat="false" ht="12.75" hidden="false" customHeight="true" outlineLevel="0" collapsed="false">
      <c r="A91" s="86" t="s">
        <v>286</v>
      </c>
      <c r="B91" s="86" t="e">
        <f aca="false">VLOOKUP($A91,#REF!, 34, FALSE())</f>
        <v>#VALUE!</v>
      </c>
      <c r="C91" s="87" t="str">
        <f aca="false">CONCATENATE("unused_",A91)</f>
        <v>unused_PWR_I2C_SCL</v>
      </c>
      <c r="D91" s="88" t="e">
        <f aca="false">IF(LEN(VLOOKUP($A91,#REF!,8,FALSE())),LEFT(VLOOKUP($A91,#REF!,8,FALSE()),LEN(VLOOKUP($A91,#REF!,8,FALSE()))-2),"")</f>
        <v>#VALUE!</v>
      </c>
      <c r="E91" s="89" t="e">
        <f aca="false">IF(LEN(VLOOKUP($A91,#REF!,4,FALSE())),IF(INDEX(#REF!,MATCH($A91,#REF!,0),1),LEFT(VLOOKUP($A91,#REF!,4,FALSE()),LEN(VLOOKUP($A91,#REF!,4,FALSE()))-2),CONCATENATE(LEFT(VLOOKUP($A91,#REF!,4,FALSE()),LEN(VLOOKUP($A91,#REF!,4,FALSE()))-2),"*")),"")</f>
        <v>#VALUE!</v>
      </c>
      <c r="F91" s="90" t="e">
        <f aca="false">IF(LEN(VLOOKUP($A91,#REF!,5,FALSE())),IF(INDEX(#REF!,MATCH($A91,#REF!,0),2),LEFT(VLOOKUP($A91,#REF!,5,FALSE()),LEN(VLOOKUP($A91,#REF!,5,FALSE()))-2),CONCATENATE(LEFT(VLOOKUP($A91,#REF!,5,FALSE()),LEN(VLOOKUP($A91,#REF!,5,FALSE()))-2),"*")),"")</f>
        <v>#VALUE!</v>
      </c>
      <c r="G91" s="90" t="e">
        <f aca="false">IF(LEN(VLOOKUP($A91,#REF!,6,FALSE())),IF(INDEX(#REF!,MATCH($A91,#REF!,0),3),LEFT(VLOOKUP($A91,#REF!,6,FALSE()),LEN(VLOOKUP($A91,#REF!,6,FALSE()))-2),CONCATENATE(LEFT(VLOOKUP($A91,#REF!,6,FALSE()),LEN(VLOOKUP($A91,#REF!,6,FALSE()))-2),"*")),"")</f>
        <v>#VALUE!</v>
      </c>
      <c r="H91" s="91" t="e">
        <f aca="false">IF(LEN(VLOOKUP($A91,#REF!,7,FALSE())),IF(INDEX(#REF!,MATCH($A91,#REF!,0),4),LEFT(VLOOKUP($A91,#REF!,7,FALSE()),LEN(VLOOKUP($A91,#REF!,7,FALSE()))-2),CONCATENATE(LEFT(VLOOKUP($A91,#REF!,7,FALSE()),LEN(VLOOKUP($A91,#REF!,7,FALSE()))-2),"*")),"")</f>
        <v>#VALUE!</v>
      </c>
      <c r="I91" s="92" t="e">
        <f aca="false">IF(LEN(VLOOKUP($A91,#REF!,8,FALSE())),UPPER(RIGHT(VLOOKUP($A91,#REF!,8,FALSE()), 1)),"")</f>
        <v>#VALUE!</v>
      </c>
      <c r="J91" s="90" t="e">
        <f aca="false">IF(LEN(VLOOKUP($A91,#REF!,4,FALSE())),UPPER(RIGHT(VLOOKUP($A91,#REF!,4,FALSE()), 1)),"")</f>
        <v>#VALUE!</v>
      </c>
      <c r="K91" s="90" t="e">
        <f aca="false">IF(LEN(VLOOKUP($A91,#REF!,5,FALSE())),UPPER(RIGHT(VLOOKUP($A91,#REF!,5,FALSE()), 1)),"")</f>
        <v>#VALUE!</v>
      </c>
      <c r="L91" s="90" t="e">
        <f aca="false">IF(LEN(VLOOKUP($A91,#REF!,6,FALSE())),UPPER(RIGHT(VLOOKUP($A91,#REF!,6,FALSE()), 1)),"")</f>
        <v>#VALUE!</v>
      </c>
      <c r="M91" s="91" t="e">
        <f aca="false">IF(LEN(VLOOKUP($A91,#REF!,7,FALSE())),UPPER(RIGHT(VLOOKUP($A91,#REF!,7,FALSE()), 1)),"")</f>
        <v>#VALUE!</v>
      </c>
      <c r="N91" s="86" t="s">
        <v>287</v>
      </c>
      <c r="O91" s="86" t="s">
        <v>83</v>
      </c>
      <c r="P91" s="86" t="s">
        <v>104</v>
      </c>
      <c r="Q91" s="86" t="s">
        <v>105</v>
      </c>
      <c r="R91" s="86" t="s">
        <v>83</v>
      </c>
      <c r="S91" s="100" t="e">
        <f aca="false">HLOOKUP("Device Tree Pin Name",#REF!,MATCH($A91,#REF!,0),FALSE())</f>
        <v>#VALUE!</v>
      </c>
      <c r="T91" s="95" t="e">
        <f aca="false">HLOOKUP("power rail",#REF!,MATCH($A91,#REF!,0),FALSE())</f>
        <v>#VALUE!</v>
      </c>
      <c r="U91" s="96" t="e">
        <f aca="false">HLOOKUP("Wake Capable",#REF!,MATCH($A91,#REF!,0),FALSE())</f>
        <v>#VALUE!</v>
      </c>
      <c r="V91" s="96" t="e">
        <f aca="false">HLOOKUP("Strap",#REF!,MATCH($A91,#REF!,0),FALSE())</f>
        <v>#VALUE!</v>
      </c>
      <c r="W91" s="96" t="e">
        <f aca="false">HLOOKUP("GTE",#REF!,MATCH($A91,#REF!,0),FALSE())</f>
        <v>#VALUE!</v>
      </c>
      <c r="X91" s="96" t="e">
        <f aca="false">HLOOKUP("DPD_Control",#REF!,MATCH($A91,#REF!,0),FALSE())</f>
        <v>#VALUE!</v>
      </c>
      <c r="Y91" s="96" t="e">
        <f aca="false">HLOOKUP("DPD_Group",#REF!,MATCH($A91,#REF!,0),FALSE())</f>
        <v>#VALUE!</v>
      </c>
      <c r="Z91" s="95" t="e">
        <f aca="false">HLOOKUP("Pad Category",#REF!,MATCH($A91,#REF!,0),FALSE())</f>
        <v>#VALUE!</v>
      </c>
      <c r="AA91" s="100" t="e">
        <f aca="false">HLOOKUP("Pad type",#REF!,MATCH($A91,#REF!,0),FALSE())</f>
        <v>#VALUE!</v>
      </c>
      <c r="AB91" s="95" t="e">
        <f aca="false">HLOOKUP("Pull Strength",#REF!,MATCH($A91,#REF!,0),FALSE())</f>
        <v>#VALUE!</v>
      </c>
      <c r="AC91" s="95" t="e">
        <f aca="false">HLOOKUP("POR Pin State",#REF!,MATCH($A91,#REF!,0),FALSE())</f>
        <v>#VALUE!</v>
      </c>
      <c r="AD91" s="95" t="str">
        <f aca="false">IF(OR($AQ91="",$AQ91=$C91),$R91,IF($AQ91=$D91,SUBSTITUTE(SUBSTITUTE($AQ91,"GPIO3_","GPIO_"),".0",""),IF($AQ91=$E91,$N91,IF($AQ91=$F91,$O91,IF($AQ91=$G91,$P91,IF($AQ91=$H91,$Q91,"INVALID"))))))</f>
        <v>RSVD1</v>
      </c>
      <c r="AE91" s="97"/>
      <c r="AF91" s="98" t="str">
        <f aca="false">IF(AND(OR($AS91="Int PU",$AS91="Int PD"),OR(AND($AZ91&lt;&gt;"",$AZ91&lt;&gt;"0"),AND($BA91&lt;&gt;"",$BA91&lt;&gt;"0"))),"INVALID",IF(OR($AQ91=$C91,$AS91="Int PD"),"PULL_DOWN",IF(OR($AS91="Int PU",AND($AE91="YES",OR($AZ91="",$AZ91="0"),OR($BA91="",$BA91="0"),OR($AR91="Input",$AR91="Bidirectional"))),"PULL_UP","NORMAL")))</f>
        <v>PULL_DOWN</v>
      </c>
      <c r="AG91" s="98" t="str">
        <f aca="false">IF($AR91="Input", "TRISTATE", IF($AS91="Z","TRISTATE",IF($AQ91=$C91,"TRISTATE","NORMAL")))</f>
        <v>TRISTATE</v>
      </c>
      <c r="AH91" s="98" t="str">
        <f aca="false">IF(OR($AQ91=$C91,$AR91="Output"),"DISABLE","ENABLE")</f>
        <v>DISABLE</v>
      </c>
      <c r="AI91" s="112" t="e">
        <f aca="false">IF($AT91&lt;&gt;$G91,"N/A",IF($AV91="Drive 1", "1", IF($AV91="Drive 0", "0", "")))</f>
        <v>#VALUE!</v>
      </c>
      <c r="AJ91" s="99" t="b">
        <f aca="false">TRUE()</f>
        <v>1</v>
      </c>
      <c r="AK91" s="99" t="b">
        <f aca="false">TRUE()</f>
        <v>1</v>
      </c>
      <c r="AL91" s="99" t="b">
        <f aca="false">TRUE()</f>
        <v>1</v>
      </c>
      <c r="AM91" s="99" t="b">
        <f aca="false">TRUE()</f>
        <v>1</v>
      </c>
      <c r="AN91" s="99" t="b">
        <f aca="false">TRUE()</f>
        <v>1</v>
      </c>
      <c r="AO91" s="99" t="b">
        <f aca="false">TRUE()</f>
        <v>1</v>
      </c>
      <c r="AP91" s="100" t="str">
        <f aca="false">IF(AND($AJ91:$AO91), "VALID", "INVALID")</f>
        <v>VALID</v>
      </c>
      <c r="AQ91" s="101" t="s">
        <v>288</v>
      </c>
      <c r="AR91" s="102" t="s">
        <v>79</v>
      </c>
      <c r="AS91" s="103"/>
      <c r="AT91" s="104"/>
      <c r="AU91" s="104"/>
      <c r="AV91" s="103" t="s">
        <v>124</v>
      </c>
      <c r="AW91" s="110" t="s">
        <v>85</v>
      </c>
      <c r="AX91" s="103" t="s">
        <v>85</v>
      </c>
      <c r="AY91" s="104"/>
      <c r="AZ91" s="103"/>
      <c r="BA91" s="103"/>
      <c r="BB91" s="105"/>
      <c r="BC91" s="104"/>
      <c r="BD91" s="106"/>
      <c r="BE91" s="111"/>
      <c r="BF91" s="108" t="e">
        <f aca="false">VLOOKUP($A91,#REF!, 34, FALSE())</f>
        <v>#VALUE!</v>
      </c>
      <c r="BG91" s="418" t="e">
        <f aca="false">VLOOKUP($A91,#REF!, 22, FALSE())</f>
        <v>#VALUE!</v>
      </c>
      <c r="BH91" s="109"/>
    </row>
    <row r="92" customFormat="false" ht="12.75" hidden="false" customHeight="true" outlineLevel="0" collapsed="false">
      <c r="A92" s="86" t="s">
        <v>289</v>
      </c>
      <c r="B92" s="86" t="e">
        <f aca="false">VLOOKUP($A92,#REF!, 34, FALSE())</f>
        <v>#VALUE!</v>
      </c>
      <c r="C92" s="87" t="str">
        <f aca="false">CONCATENATE("unused_",A92)</f>
        <v>unused_PWR_I2C_SDA</v>
      </c>
      <c r="D92" s="88" t="e">
        <f aca="false">IF(LEN(VLOOKUP($A92,#REF!,8,FALSE())),LEFT(VLOOKUP($A92,#REF!,8,FALSE()),LEN(VLOOKUP($A92,#REF!,8,FALSE()))-2),"")</f>
        <v>#VALUE!</v>
      </c>
      <c r="E92" s="89" t="e">
        <f aca="false">IF(LEN(VLOOKUP($A92,#REF!,4,FALSE())),IF(INDEX(#REF!,MATCH($A92,#REF!,0),1),LEFT(VLOOKUP($A92,#REF!,4,FALSE()),LEN(VLOOKUP($A92,#REF!,4,FALSE()))-2),CONCATENATE(LEFT(VLOOKUP($A92,#REF!,4,FALSE()),LEN(VLOOKUP($A92,#REF!,4,FALSE()))-2),"*")),"")</f>
        <v>#VALUE!</v>
      </c>
      <c r="F92" s="90" t="e">
        <f aca="false">IF(LEN(VLOOKUP($A92,#REF!,5,FALSE())),IF(INDEX(#REF!,MATCH($A92,#REF!,0),2),LEFT(VLOOKUP($A92,#REF!,5,FALSE()),LEN(VLOOKUP($A92,#REF!,5,FALSE()))-2),CONCATENATE(LEFT(VLOOKUP($A92,#REF!,5,FALSE()),LEN(VLOOKUP($A92,#REF!,5,FALSE()))-2),"*")),"")</f>
        <v>#VALUE!</v>
      </c>
      <c r="G92" s="90" t="e">
        <f aca="false">IF(LEN(VLOOKUP($A92,#REF!,6,FALSE())),IF(INDEX(#REF!,MATCH($A92,#REF!,0),3),LEFT(VLOOKUP($A92,#REF!,6,FALSE()),LEN(VLOOKUP($A92,#REF!,6,FALSE()))-2),CONCATENATE(LEFT(VLOOKUP($A92,#REF!,6,FALSE()),LEN(VLOOKUP($A92,#REF!,6,FALSE()))-2),"*")),"")</f>
        <v>#VALUE!</v>
      </c>
      <c r="H92" s="91" t="e">
        <f aca="false">IF(LEN(VLOOKUP($A92,#REF!,7,FALSE())),IF(INDEX(#REF!,MATCH($A92,#REF!,0),4),LEFT(VLOOKUP($A92,#REF!,7,FALSE()),LEN(VLOOKUP($A92,#REF!,7,FALSE()))-2),CONCATENATE(LEFT(VLOOKUP($A92,#REF!,7,FALSE()),LEN(VLOOKUP($A92,#REF!,7,FALSE()))-2),"*")),"")</f>
        <v>#VALUE!</v>
      </c>
      <c r="I92" s="92" t="e">
        <f aca="false">IF(LEN(VLOOKUP($A92,#REF!,8,FALSE())),UPPER(RIGHT(VLOOKUP($A92,#REF!,8,FALSE()), 1)),"")</f>
        <v>#VALUE!</v>
      </c>
      <c r="J92" s="90" t="e">
        <f aca="false">IF(LEN(VLOOKUP($A92,#REF!,4,FALSE())),UPPER(RIGHT(VLOOKUP($A92,#REF!,4,FALSE()), 1)),"")</f>
        <v>#VALUE!</v>
      </c>
      <c r="K92" s="90" t="e">
        <f aca="false">IF(LEN(VLOOKUP($A92,#REF!,5,FALSE())),UPPER(RIGHT(VLOOKUP($A92,#REF!,5,FALSE()), 1)),"")</f>
        <v>#VALUE!</v>
      </c>
      <c r="L92" s="90" t="e">
        <f aca="false">IF(LEN(VLOOKUP($A92,#REF!,6,FALSE())),UPPER(RIGHT(VLOOKUP($A92,#REF!,6,FALSE()), 1)),"")</f>
        <v>#VALUE!</v>
      </c>
      <c r="M92" s="91" t="e">
        <f aca="false">IF(LEN(VLOOKUP($A92,#REF!,7,FALSE())),UPPER(RIGHT(VLOOKUP($A92,#REF!,7,FALSE()), 1)),"")</f>
        <v>#VALUE!</v>
      </c>
      <c r="N92" s="86" t="s">
        <v>287</v>
      </c>
      <c r="O92" s="86" t="s">
        <v>83</v>
      </c>
      <c r="P92" s="86" t="s">
        <v>104</v>
      </c>
      <c r="Q92" s="86" t="s">
        <v>287</v>
      </c>
      <c r="R92" s="86" t="s">
        <v>83</v>
      </c>
      <c r="S92" s="100" t="e">
        <f aca="false">HLOOKUP("Device Tree Pin Name",#REF!,MATCH($A92,#REF!,0),FALSE())</f>
        <v>#VALUE!</v>
      </c>
      <c r="T92" s="95" t="e">
        <f aca="false">HLOOKUP("power rail",#REF!,MATCH($A92,#REF!,0),FALSE())</f>
        <v>#VALUE!</v>
      </c>
      <c r="U92" s="96" t="e">
        <f aca="false">HLOOKUP("Wake Capable",#REF!,MATCH($A92,#REF!,0),FALSE())</f>
        <v>#VALUE!</v>
      </c>
      <c r="V92" s="96" t="e">
        <f aca="false">HLOOKUP("Strap",#REF!,MATCH($A92,#REF!,0),FALSE())</f>
        <v>#VALUE!</v>
      </c>
      <c r="W92" s="96" t="e">
        <f aca="false">HLOOKUP("GTE",#REF!,MATCH($A92,#REF!,0),FALSE())</f>
        <v>#VALUE!</v>
      </c>
      <c r="X92" s="96" t="e">
        <f aca="false">HLOOKUP("DPD_Control",#REF!,MATCH($A92,#REF!,0),FALSE())</f>
        <v>#VALUE!</v>
      </c>
      <c r="Y92" s="96" t="e">
        <f aca="false">HLOOKUP("DPD_Group",#REF!,MATCH($A92,#REF!,0),FALSE())</f>
        <v>#VALUE!</v>
      </c>
      <c r="Z92" s="95" t="e">
        <f aca="false">HLOOKUP("Pad Category",#REF!,MATCH($A92,#REF!,0),FALSE())</f>
        <v>#VALUE!</v>
      </c>
      <c r="AA92" s="95" t="e">
        <f aca="false">HLOOKUP("Pad type",#REF!,MATCH($A92,#REF!,0),FALSE())</f>
        <v>#VALUE!</v>
      </c>
      <c r="AB92" s="95" t="e">
        <f aca="false">HLOOKUP("Pull Strength",#REF!,MATCH($A92,#REF!,0),FALSE())</f>
        <v>#VALUE!</v>
      </c>
      <c r="AC92" s="95" t="e">
        <f aca="false">HLOOKUP("POR Pin State",#REF!,MATCH($A92,#REF!,0),FALSE())</f>
        <v>#VALUE!</v>
      </c>
      <c r="AD92" s="95" t="str">
        <f aca="false">IF(OR($AQ92="",$AQ92=$C92),$R92,IF($AQ92=$D92,SUBSTITUTE(SUBSTITUTE($AQ92,"GPIO3_","GPIO_"),".0",""),IF($AQ92=$E92,$N92,IF($AQ92=$F92,$O92,IF($AQ92=$G92,$P92,IF($AQ92=$H92,$Q92,"INVALID"))))))</f>
        <v>RSVD1</v>
      </c>
      <c r="AE92" s="97"/>
      <c r="AF92" s="98" t="str">
        <f aca="false">IF(AND(OR($AS92="Int PU",$AS92="Int PD"),OR(AND($AZ92&lt;&gt;"",$AZ92&lt;&gt;"0"),AND($BA92&lt;&gt;"",$BA92&lt;&gt;"0"))),"INVALID",IF(OR($AQ92=$C92,$AS92="Int PD"),"PULL_DOWN",IF(OR($AS92="Int PU",AND($AE92="YES",OR($AZ92="",$AZ92="0"),OR($BA92="",$BA92="0"),OR($AR92="Input",$AR92="Bidirectional"))),"PULL_UP","NORMAL")))</f>
        <v>PULL_DOWN</v>
      </c>
      <c r="AG92" s="98" t="str">
        <f aca="false">IF($AR92="Input", "TRISTATE", IF($AS92="Z","TRISTATE",IF($AQ92=$C92,"TRISTATE","NORMAL")))</f>
        <v>TRISTATE</v>
      </c>
      <c r="AH92" s="98" t="str">
        <f aca="false">IF(OR($AQ92=$C92,$AR92="Output"),"DISABLE","ENABLE")</f>
        <v>DISABLE</v>
      </c>
      <c r="AI92" s="112" t="e">
        <f aca="false">IF($AT92&lt;&gt;$G92,"N/A",IF($AV92="Drive 1", "1", IF($AV92="Drive 0", "0", "")))</f>
        <v>#VALUE!</v>
      </c>
      <c r="AJ92" s="99" t="b">
        <f aca="false">TRUE()</f>
        <v>1</v>
      </c>
      <c r="AK92" s="99" t="b">
        <f aca="false">TRUE()</f>
        <v>1</v>
      </c>
      <c r="AL92" s="99" t="b">
        <f aca="false">TRUE()</f>
        <v>1</v>
      </c>
      <c r="AM92" s="99" t="b">
        <f aca="false">TRUE()</f>
        <v>1</v>
      </c>
      <c r="AN92" s="99" t="b">
        <f aca="false">TRUE()</f>
        <v>1</v>
      </c>
      <c r="AO92" s="99" t="b">
        <f aca="false">TRUE()</f>
        <v>1</v>
      </c>
      <c r="AP92" s="100" t="str">
        <f aca="false">IF(AND($AJ92:$AO92), "VALID", "INVALID")</f>
        <v>VALID</v>
      </c>
      <c r="AQ92" s="101" t="s">
        <v>290</v>
      </c>
      <c r="AR92" s="102" t="s">
        <v>79</v>
      </c>
      <c r="AS92" s="103"/>
      <c r="AT92" s="103" t="s">
        <v>89</v>
      </c>
      <c r="AU92" s="104"/>
      <c r="AV92" s="103" t="s">
        <v>124</v>
      </c>
      <c r="AW92" s="110" t="s">
        <v>85</v>
      </c>
      <c r="AX92" s="103" t="s">
        <v>85</v>
      </c>
      <c r="AY92" s="104"/>
      <c r="AZ92" s="103"/>
      <c r="BA92" s="103"/>
      <c r="BB92" s="105"/>
      <c r="BC92" s="104"/>
      <c r="BD92" s="106"/>
      <c r="BE92" s="111"/>
      <c r="BF92" s="108" t="e">
        <f aca="false">VLOOKUP($A92,#REF!, 34, FALSE())</f>
        <v>#VALUE!</v>
      </c>
      <c r="BG92" s="418" t="e">
        <f aca="false">VLOOKUP($A92,#REF!, 22, FALSE())</f>
        <v>#VALUE!</v>
      </c>
      <c r="BH92" s="109"/>
    </row>
    <row r="93" customFormat="false" ht="12.75" hidden="false" customHeight="true" outlineLevel="0" collapsed="false">
      <c r="A93" s="86" t="s">
        <v>291</v>
      </c>
      <c r="B93" s="86" t="e">
        <f aca="false">VLOOKUP($A93,#REF!, 34, FALSE())</f>
        <v>#VALUE!</v>
      </c>
      <c r="C93" s="87" t="str">
        <f aca="false">CONCATENATE("unused_",A93)</f>
        <v>unused_SOC_GPIO28</v>
      </c>
      <c r="D93" s="88" t="e">
        <f aca="false">IF(LEN(VLOOKUP($A93,#REF!,8,FALSE())),LEFT(VLOOKUP($A93,#REF!,8,FALSE()),LEN(VLOOKUP($A93,#REF!,8,FALSE()))-2),"")</f>
        <v>#VALUE!</v>
      </c>
      <c r="E93" s="89" t="e">
        <f aca="false">IF(LEN(VLOOKUP($A93,#REF!,4,FALSE())),IF(INDEX(#REF!,MATCH($A93,#REF!,0),1),LEFT(VLOOKUP($A93,#REF!,4,FALSE()),LEN(VLOOKUP($A93,#REF!,4,FALSE()))-2),CONCATENATE(LEFT(VLOOKUP($A93,#REF!,4,FALSE()),LEN(VLOOKUP($A93,#REF!,4,FALSE()))-2),"*")),"")</f>
        <v>#VALUE!</v>
      </c>
      <c r="F93" s="90" t="e">
        <f aca="false">IF(LEN(VLOOKUP($A93,#REF!,5,FALSE())),IF(INDEX(#REF!,MATCH($A93,#REF!,0),2),LEFT(VLOOKUP($A93,#REF!,5,FALSE()),LEN(VLOOKUP($A93,#REF!,5,FALSE()))-2),CONCATENATE(LEFT(VLOOKUP($A93,#REF!,5,FALSE()),LEN(VLOOKUP($A93,#REF!,5,FALSE()))-2),"*")),"")</f>
        <v>#VALUE!</v>
      </c>
      <c r="G93" s="90" t="e">
        <f aca="false">IF(LEN(VLOOKUP($A93,#REF!,6,FALSE())),IF(INDEX(#REF!,MATCH($A93,#REF!,0),3),LEFT(VLOOKUP($A93,#REF!,6,FALSE()),LEN(VLOOKUP($A93,#REF!,6,FALSE()))-2),CONCATENATE(LEFT(VLOOKUP($A93,#REF!,6,FALSE()),LEN(VLOOKUP($A93,#REF!,6,FALSE()))-2),"*")),"")</f>
        <v>#VALUE!</v>
      </c>
      <c r="H93" s="91" t="e">
        <f aca="false">IF(LEN(VLOOKUP($A93,#REF!,7,FALSE())),IF(INDEX(#REF!,MATCH($A93,#REF!,0),4),LEFT(VLOOKUP($A93,#REF!,7,FALSE()),LEN(VLOOKUP($A93,#REF!,7,FALSE()))-2),CONCATENATE(LEFT(VLOOKUP($A93,#REF!,7,FALSE()),LEN(VLOOKUP($A93,#REF!,7,FALSE()))-2),"*")),"")</f>
        <v>#VALUE!</v>
      </c>
      <c r="I93" s="92" t="e">
        <f aca="false">IF(LEN(VLOOKUP($A93,#REF!,8,FALSE())),UPPER(RIGHT(VLOOKUP($A93,#REF!,8,FALSE()), 1)),"")</f>
        <v>#VALUE!</v>
      </c>
      <c r="J93" s="90" t="e">
        <f aca="false">IF(LEN(VLOOKUP($A93,#REF!,4,FALSE())),UPPER(RIGHT(VLOOKUP($A93,#REF!,4,FALSE()), 1)),"")</f>
        <v>#VALUE!</v>
      </c>
      <c r="K93" s="90" t="e">
        <f aca="false">IF(LEN(VLOOKUP($A93,#REF!,5,FALSE())),UPPER(RIGHT(VLOOKUP($A93,#REF!,5,FALSE()), 1)),"")</f>
        <v>#VALUE!</v>
      </c>
      <c r="L93" s="90" t="e">
        <f aca="false">IF(LEN(VLOOKUP($A93,#REF!,6,FALSE())),UPPER(RIGHT(VLOOKUP($A93,#REF!,6,FALSE()), 1)),"")</f>
        <v>#VALUE!</v>
      </c>
      <c r="M93" s="91" t="e">
        <f aca="false">IF(LEN(VLOOKUP($A93,#REF!,7,FALSE())),UPPER(RIGHT(VLOOKUP($A93,#REF!,7,FALSE()), 1)),"")</f>
        <v>#VALUE!</v>
      </c>
      <c r="N93" s="86" t="s">
        <v>271</v>
      </c>
      <c r="O93" s="86" t="s">
        <v>83</v>
      </c>
      <c r="P93" s="86" t="s">
        <v>273</v>
      </c>
      <c r="Q93" s="86" t="s">
        <v>105</v>
      </c>
      <c r="R93" s="86" t="s">
        <v>83</v>
      </c>
      <c r="S93" s="100" t="e">
        <f aca="false">HLOOKUP("Device Tree Pin Name",#REF!,MATCH($A93,#REF!,0),FALSE())</f>
        <v>#VALUE!</v>
      </c>
      <c r="T93" s="95" t="e">
        <f aca="false">HLOOKUP("power rail",#REF!,MATCH($A93,#REF!,0),FALSE())</f>
        <v>#VALUE!</v>
      </c>
      <c r="U93" s="96" t="e">
        <f aca="false">HLOOKUP("Wake Capable",#REF!,MATCH($A93,#REF!,0),FALSE())</f>
        <v>#VALUE!</v>
      </c>
      <c r="V93" s="96" t="e">
        <f aca="false">HLOOKUP("Strap",#REF!,MATCH($A93,#REF!,0),FALSE())</f>
        <v>#VALUE!</v>
      </c>
      <c r="W93" s="96" t="e">
        <f aca="false">HLOOKUP("GTE",#REF!,MATCH($A93,#REF!,0),FALSE())</f>
        <v>#VALUE!</v>
      </c>
      <c r="X93" s="96" t="e">
        <f aca="false">HLOOKUP("DPD_Control",#REF!,MATCH($A93,#REF!,0),FALSE())</f>
        <v>#VALUE!</v>
      </c>
      <c r="Y93" s="96" t="e">
        <f aca="false">HLOOKUP("DPD_Group",#REF!,MATCH($A93,#REF!,0),FALSE())</f>
        <v>#VALUE!</v>
      </c>
      <c r="Z93" s="95" t="e">
        <f aca="false">HLOOKUP("Pad Category",#REF!,MATCH($A93,#REF!,0),FALSE())</f>
        <v>#VALUE!</v>
      </c>
      <c r="AA93" s="95" t="e">
        <f aca="false">HLOOKUP("Pad type",#REF!,MATCH($A93,#REF!,0),FALSE())</f>
        <v>#VALUE!</v>
      </c>
      <c r="AB93" s="95" t="e">
        <f aca="false">HLOOKUP("Pull Strength",#REF!,MATCH($A93,#REF!,0),FALSE())</f>
        <v>#VALUE!</v>
      </c>
      <c r="AC93" s="95" t="e">
        <f aca="false">HLOOKUP("POR Pin State",#REF!,MATCH($A93,#REF!,0),FALSE())</f>
        <v>#VALUE!</v>
      </c>
      <c r="AD93" s="95" t="str">
        <f aca="false">IF(OR($AQ93="",$AQ93=$C93),$R93,IF($AQ93=$D93,SUBSTITUTE(SUBSTITUTE($AQ93,"GPIO3_","GPIO_"),".0",""),IF($AQ93=$E93,$N93,IF($AQ93=$F93,$O93,IF($AQ93=$G93,$P93,IF($AQ93=$H93,$Q93,"INVALID"))))))</f>
        <v>RSVD1</v>
      </c>
      <c r="AE93" s="97"/>
      <c r="AF93" s="98" t="str">
        <f aca="false">IF(AND(OR($AS93="Int PU",$AS93="Int PD"),OR(AND($AZ93&lt;&gt;"",$AZ93&lt;&gt;"0"),AND($BA93&lt;&gt;"",$BA93&lt;&gt;"0"))),"INVALID",IF(OR($AQ93=$C93,$AS93="Int PD"),"PULL_DOWN",IF(OR($AS93="Int PU",AND($AE93="YES",OR($AZ93="",$AZ93="0"),OR($BA93="",$BA93="0"),OR($AR93="Input",$AR93="Bidirectional"))),"PULL_UP","NORMAL")))</f>
        <v>PULL_DOWN</v>
      </c>
      <c r="AG93" s="98" t="str">
        <f aca="false">IF($AR93="Input", "TRISTATE", IF($AS93="Z","TRISTATE",IF($AQ93=$C93,"TRISTATE","NORMAL")))</f>
        <v>TRISTATE</v>
      </c>
      <c r="AH93" s="98" t="str">
        <f aca="false">IF(OR($AQ93=$C93,$AR93="Output"),"DISABLE","ENABLE")</f>
        <v>DISABLE</v>
      </c>
      <c r="AI93" s="112" t="e">
        <f aca="false">IF($AT93&lt;&gt;$G93,"N/A",IF($AV93="Drive 1", "1", IF($AV93="Drive 0", "0", "")))</f>
        <v>#VALUE!</v>
      </c>
      <c r="AJ93" s="99" t="b">
        <f aca="false">TRUE()</f>
        <v>1</v>
      </c>
      <c r="AK93" s="99" t="b">
        <f aca="false">TRUE()</f>
        <v>1</v>
      </c>
      <c r="AL93" s="99" t="b">
        <f aca="false">TRUE()</f>
        <v>1</v>
      </c>
      <c r="AM93" s="99" t="b">
        <f aca="false">TRUE()</f>
        <v>1</v>
      </c>
      <c r="AN93" s="99" t="b">
        <f aca="false">TRUE()</f>
        <v>1</v>
      </c>
      <c r="AO93" s="99" t="b">
        <f aca="false">TRUE()</f>
        <v>1</v>
      </c>
      <c r="AP93" s="100" t="str">
        <f aca="false">IF(AND($AJ93:$AO93), "VALID", "INVALID")</f>
        <v>VALID</v>
      </c>
      <c r="AQ93" s="101" t="s">
        <v>292</v>
      </c>
      <c r="AR93" s="102" t="s">
        <v>79</v>
      </c>
      <c r="AS93" s="103"/>
      <c r="AT93" s="103" t="s">
        <v>89</v>
      </c>
      <c r="AU93" s="104"/>
      <c r="AV93" s="103" t="s">
        <v>124</v>
      </c>
      <c r="AW93" s="110" t="s">
        <v>85</v>
      </c>
      <c r="AX93" s="103" t="s">
        <v>85</v>
      </c>
      <c r="AY93" s="104"/>
      <c r="AZ93" s="103"/>
      <c r="BA93" s="103"/>
      <c r="BB93" s="105"/>
      <c r="BC93" s="104"/>
      <c r="BD93" s="106"/>
      <c r="BE93" s="111"/>
      <c r="BF93" s="108" t="e">
        <f aca="false">VLOOKUP($A93,#REF!, 34, FALSE())</f>
        <v>#VALUE!</v>
      </c>
      <c r="BG93" s="418" t="e">
        <f aca="false">VLOOKUP($A93,#REF!, 22, FALSE())</f>
        <v>#VALUE!</v>
      </c>
      <c r="BH93" s="109"/>
    </row>
    <row r="94" customFormat="false" ht="12.75" hidden="false" customHeight="true" outlineLevel="0" collapsed="false">
      <c r="A94" s="86" t="s">
        <v>293</v>
      </c>
      <c r="B94" s="86" t="e">
        <f aca="false">VLOOKUP($A94,#REF!, 34, FALSE())</f>
        <v>#VALUE!</v>
      </c>
      <c r="C94" s="87" t="str">
        <f aca="false">CONCATENATE("unused_",A94)</f>
        <v>unused_SOC_GPIO29</v>
      </c>
      <c r="D94" s="88" t="e">
        <f aca="false">IF(LEN(VLOOKUP($A94,#REF!,8,FALSE())),LEFT(VLOOKUP($A94,#REF!,8,FALSE()),LEN(VLOOKUP($A94,#REF!,8,FALSE()))-2),"")</f>
        <v>#VALUE!</v>
      </c>
      <c r="E94" s="89" t="e">
        <f aca="false">IF(LEN(VLOOKUP($A94,#REF!,4,FALSE())),IF(INDEX(#REF!,MATCH($A94,#REF!,0),1),LEFT(VLOOKUP($A94,#REF!,4,FALSE()),LEN(VLOOKUP($A94,#REF!,4,FALSE()))-2),CONCATENATE(LEFT(VLOOKUP($A94,#REF!,4,FALSE()),LEN(VLOOKUP($A94,#REF!,4,FALSE()))-2),"*")),"")</f>
        <v>#VALUE!</v>
      </c>
      <c r="F94" s="90" t="e">
        <f aca="false">IF(LEN(VLOOKUP($A94,#REF!,5,FALSE())),IF(INDEX(#REF!,MATCH($A94,#REF!,0),2),LEFT(VLOOKUP($A94,#REF!,5,FALSE()),LEN(VLOOKUP($A94,#REF!,5,FALSE()))-2),CONCATENATE(LEFT(VLOOKUP($A94,#REF!,5,FALSE()),LEN(VLOOKUP($A94,#REF!,5,FALSE()))-2),"*")),"")</f>
        <v>#VALUE!</v>
      </c>
      <c r="G94" s="90" t="e">
        <f aca="false">IF(LEN(VLOOKUP($A94,#REF!,6,FALSE())),IF(INDEX(#REF!,MATCH($A94,#REF!,0),3),LEFT(VLOOKUP($A94,#REF!,6,FALSE()),LEN(VLOOKUP($A94,#REF!,6,FALSE()))-2),CONCATENATE(LEFT(VLOOKUP($A94,#REF!,6,FALSE()),LEN(VLOOKUP($A94,#REF!,6,FALSE()))-2),"*")),"")</f>
        <v>#VALUE!</v>
      </c>
      <c r="H94" s="91" t="e">
        <f aca="false">IF(LEN(VLOOKUP($A94,#REF!,7,FALSE())),IF(INDEX(#REF!,MATCH($A94,#REF!,0),4),LEFT(VLOOKUP($A94,#REF!,7,FALSE()),LEN(VLOOKUP($A94,#REF!,7,FALSE()))-2),CONCATENATE(LEFT(VLOOKUP($A94,#REF!,7,FALSE()),LEN(VLOOKUP($A94,#REF!,7,FALSE()))-2),"*")),"")</f>
        <v>#VALUE!</v>
      </c>
      <c r="I94" s="92" t="e">
        <f aca="false">IF(LEN(VLOOKUP($A94,#REF!,8,FALSE())),UPPER(RIGHT(VLOOKUP($A94,#REF!,8,FALSE()), 1)),"")</f>
        <v>#VALUE!</v>
      </c>
      <c r="J94" s="90" t="e">
        <f aca="false">IF(LEN(VLOOKUP($A94,#REF!,4,FALSE())),UPPER(RIGHT(VLOOKUP($A94,#REF!,4,FALSE()), 1)),"")</f>
        <v>#VALUE!</v>
      </c>
      <c r="K94" s="90" t="e">
        <f aca="false">IF(LEN(VLOOKUP($A94,#REF!,5,FALSE())),UPPER(RIGHT(VLOOKUP($A94,#REF!,5,FALSE()), 1)),"")</f>
        <v>#VALUE!</v>
      </c>
      <c r="L94" s="90" t="e">
        <f aca="false">IF(LEN(VLOOKUP($A94,#REF!,6,FALSE())),UPPER(RIGHT(VLOOKUP($A94,#REF!,6,FALSE()), 1)),"")</f>
        <v>#VALUE!</v>
      </c>
      <c r="M94" s="91" t="e">
        <f aca="false">IF(LEN(VLOOKUP($A94,#REF!,7,FALSE())),UPPER(RIGHT(VLOOKUP($A94,#REF!,7,FALSE()), 1)),"")</f>
        <v>#VALUE!</v>
      </c>
      <c r="N94" s="86" t="e">
        <f aca="false">IF(E94="","RSVD0")</f>
        <v>#VALUE!</v>
      </c>
      <c r="O94" s="86" t="s">
        <v>294</v>
      </c>
      <c r="P94" s="86" t="s">
        <v>104</v>
      </c>
      <c r="Q94" s="86" t="s">
        <v>105</v>
      </c>
      <c r="R94" s="86" t="s">
        <v>94</v>
      </c>
      <c r="S94" s="100" t="e">
        <f aca="false">HLOOKUP("Device Tree Pin Name",#REF!,MATCH($A94,#REF!,0),FALSE())</f>
        <v>#VALUE!</v>
      </c>
      <c r="T94" s="95" t="e">
        <f aca="false">HLOOKUP("power rail",#REF!,MATCH($A94,#REF!,0),FALSE())</f>
        <v>#VALUE!</v>
      </c>
      <c r="U94" s="96" t="e">
        <f aca="false">HLOOKUP("Wake Capable",#REF!,MATCH($A94,#REF!,0),FALSE())</f>
        <v>#VALUE!</v>
      </c>
      <c r="V94" s="96" t="e">
        <f aca="false">HLOOKUP("Strap",#REF!,MATCH($A94,#REF!,0),FALSE())</f>
        <v>#VALUE!</v>
      </c>
      <c r="W94" s="96" t="e">
        <f aca="false">HLOOKUP("GTE",#REF!,MATCH($A94,#REF!,0),FALSE())</f>
        <v>#VALUE!</v>
      </c>
      <c r="X94" s="96" t="e">
        <f aca="false">HLOOKUP("DPD_Control",#REF!,MATCH($A94,#REF!,0),FALSE())</f>
        <v>#VALUE!</v>
      </c>
      <c r="Y94" s="96" t="e">
        <f aca="false">HLOOKUP("DPD_Group",#REF!,MATCH($A94,#REF!,0),FALSE())</f>
        <v>#VALUE!</v>
      </c>
      <c r="Z94" s="95" t="e">
        <f aca="false">HLOOKUP("Pad Category",#REF!,MATCH($A94,#REF!,0),FALSE())</f>
        <v>#VALUE!</v>
      </c>
      <c r="AA94" s="95" t="e">
        <f aca="false">HLOOKUP("Pad type",#REF!,MATCH($A94,#REF!,0),FALSE())</f>
        <v>#VALUE!</v>
      </c>
      <c r="AB94" s="95" t="e">
        <f aca="false">HLOOKUP("Pull Strength",#REF!,MATCH($A94,#REF!,0),FALSE())</f>
        <v>#VALUE!</v>
      </c>
      <c r="AC94" s="95" t="e">
        <f aca="false">HLOOKUP("POR Pin State",#REF!,MATCH($A94,#REF!,0),FALSE())</f>
        <v>#VALUE!</v>
      </c>
      <c r="AD94" s="95" t="str">
        <f aca="false">IF(OR($AQ94="",$AQ94=$C94),$R94,IF($AQ94=$D94,SUBSTITUTE(SUBSTITUTE($AQ94,"GPIO3_","GPIO_"),".0",""),IF($AQ94=$E94,$N94,IF($AQ94=$F94,$O94,IF($AQ94=$G94,$P94,IF($AQ94=$H94,$Q94,"INVALID"))))))</f>
        <v>RSVD0</v>
      </c>
      <c r="AE94" s="97"/>
      <c r="AF94" s="98" t="str">
        <f aca="false">IF(AND(OR($AS94="Int PU",$AS94="Int PD"),OR(AND($AZ94&lt;&gt;"",$AZ94&lt;&gt;"0"),AND($BA94&lt;&gt;"",$BA94&lt;&gt;"0"))),"INVALID",IF(OR($AQ94=$C94,$AS94="Int PD"),"PULL_DOWN",IF(OR($AS94="Int PU",AND($AE94="YES",OR($AZ94="",$AZ94="0"),OR($BA94="",$BA94="0"),OR($AR94="Input",$AR94="Bidirectional"))),"PULL_UP","NORMAL")))</f>
        <v>PULL_DOWN</v>
      </c>
      <c r="AG94" s="98" t="str">
        <f aca="false">IF($AR94="Input", "TRISTATE", IF($AS94="Z","TRISTATE",IF($AQ94=$C94,"TRISTATE","NORMAL")))</f>
        <v>TRISTATE</v>
      </c>
      <c r="AH94" s="98" t="str">
        <f aca="false">IF(OR($AQ94=$C94,$AR94="Output"),"DISABLE","ENABLE")</f>
        <v>DISABLE</v>
      </c>
      <c r="AI94" s="112" t="e">
        <f aca="false">IF($AT94&lt;&gt;$G94,"N/A",IF($AV94="Drive 1", "1", IF($AV94="Drive 0", "0", "")))</f>
        <v>#VALUE!</v>
      </c>
      <c r="AJ94" s="99" t="b">
        <f aca="false">TRUE()</f>
        <v>1</v>
      </c>
      <c r="AK94" s="99" t="b">
        <f aca="false">TRUE()</f>
        <v>1</v>
      </c>
      <c r="AL94" s="99" t="b">
        <f aca="false">TRUE()</f>
        <v>1</v>
      </c>
      <c r="AM94" s="99" t="b">
        <f aca="false">TRUE()</f>
        <v>1</v>
      </c>
      <c r="AN94" s="99" t="b">
        <f aca="false">TRUE()</f>
        <v>1</v>
      </c>
      <c r="AO94" s="99" t="b">
        <f aca="false">TRUE()</f>
        <v>1</v>
      </c>
      <c r="AP94" s="100" t="str">
        <f aca="false">IF(AND($AJ94:$AO94), "VALID", "INVALID")</f>
        <v>VALID</v>
      </c>
      <c r="AQ94" s="101" t="s">
        <v>295</v>
      </c>
      <c r="AR94" s="102" t="s">
        <v>79</v>
      </c>
      <c r="AS94" s="103"/>
      <c r="AT94" s="104"/>
      <c r="AU94" s="104"/>
      <c r="AV94" s="104"/>
      <c r="AW94" s="110" t="s">
        <v>85</v>
      </c>
      <c r="AX94" s="103" t="s">
        <v>85</v>
      </c>
      <c r="AY94" s="104"/>
      <c r="AZ94" s="103"/>
      <c r="BA94" s="103"/>
      <c r="BB94" s="105"/>
      <c r="BC94" s="104"/>
      <c r="BD94" s="106"/>
      <c r="BE94" s="111"/>
      <c r="BF94" s="108" t="e">
        <f aca="false">VLOOKUP($A94,#REF!, 34, FALSE())</f>
        <v>#VALUE!</v>
      </c>
      <c r="BG94" s="418" t="e">
        <f aca="false">VLOOKUP($A94,#REF!, 22, FALSE())</f>
        <v>#VALUE!</v>
      </c>
      <c r="BH94" s="109"/>
    </row>
    <row r="95" customFormat="false" ht="12.75" hidden="false" customHeight="true" outlineLevel="0" collapsed="false">
      <c r="A95" s="86" t="s">
        <v>296</v>
      </c>
      <c r="B95" s="86" t="e">
        <f aca="false">VLOOKUP($A95,#REF!, 34, FALSE())</f>
        <v>#VALUE!</v>
      </c>
      <c r="C95" s="87" t="str">
        <f aca="false">CONCATENATE("unused_",A95)</f>
        <v>unused_SOC_GPIO30</v>
      </c>
      <c r="D95" s="88" t="e">
        <f aca="false">IF(LEN(VLOOKUP($A95,#REF!,8,FALSE())),LEFT(VLOOKUP($A95,#REF!,8,FALSE()),LEN(VLOOKUP($A95,#REF!,8,FALSE()))-2),"")</f>
        <v>#VALUE!</v>
      </c>
      <c r="E95" s="89" t="e">
        <f aca="false">IF(LEN(VLOOKUP($A95,#REF!,4,FALSE())),IF(INDEX(#REF!,MATCH($A95,#REF!,0),1),LEFT(VLOOKUP($A95,#REF!,4,FALSE()),LEN(VLOOKUP($A95,#REF!,4,FALSE()))-2),CONCATENATE(LEFT(VLOOKUP($A95,#REF!,4,FALSE()),LEN(VLOOKUP($A95,#REF!,4,FALSE()))-2),"*")),"")</f>
        <v>#VALUE!</v>
      </c>
      <c r="F95" s="90" t="e">
        <f aca="false">IF(LEN(VLOOKUP($A95,#REF!,5,FALSE())),IF(INDEX(#REF!,MATCH($A95,#REF!,0),2),LEFT(VLOOKUP($A95,#REF!,5,FALSE()),LEN(VLOOKUP($A95,#REF!,5,FALSE()))-2),CONCATENATE(LEFT(VLOOKUP($A95,#REF!,5,FALSE()),LEN(VLOOKUP($A95,#REF!,5,FALSE()))-2),"*")),"")</f>
        <v>#VALUE!</v>
      </c>
      <c r="G95" s="90" t="e">
        <f aca="false">IF(LEN(VLOOKUP($A95,#REF!,6,FALSE())),IF(INDEX(#REF!,MATCH($A95,#REF!,0),3),LEFT(VLOOKUP($A95,#REF!,6,FALSE()),LEN(VLOOKUP($A95,#REF!,6,FALSE()))-2),CONCATENATE(LEFT(VLOOKUP($A95,#REF!,6,FALSE()),LEN(VLOOKUP($A95,#REF!,6,FALSE()))-2),"*")),"")</f>
        <v>#VALUE!</v>
      </c>
      <c r="H95" s="91" t="e">
        <f aca="false">IF(LEN(VLOOKUP($A95,#REF!,7,FALSE())),IF(INDEX(#REF!,MATCH($A95,#REF!,0),4),LEFT(VLOOKUP($A95,#REF!,7,FALSE()),LEN(VLOOKUP($A95,#REF!,7,FALSE()))-2),CONCATENATE(LEFT(VLOOKUP($A95,#REF!,7,FALSE()),LEN(VLOOKUP($A95,#REF!,7,FALSE()))-2),"*")),"")</f>
        <v>#VALUE!</v>
      </c>
      <c r="I95" s="92" t="e">
        <f aca="false">IF(LEN(VLOOKUP($A95,#REF!,8,FALSE())),UPPER(RIGHT(VLOOKUP($A95,#REF!,8,FALSE()), 1)),"")</f>
        <v>#VALUE!</v>
      </c>
      <c r="J95" s="90" t="e">
        <f aca="false">IF(LEN(VLOOKUP($A95,#REF!,4,FALSE())),UPPER(RIGHT(VLOOKUP($A95,#REF!,4,FALSE()), 1)),"")</f>
        <v>#VALUE!</v>
      </c>
      <c r="K95" s="90" t="e">
        <f aca="false">IF(LEN(VLOOKUP($A95,#REF!,5,FALSE())),UPPER(RIGHT(VLOOKUP($A95,#REF!,5,FALSE()), 1)),"")</f>
        <v>#VALUE!</v>
      </c>
      <c r="L95" s="90" t="e">
        <f aca="false">IF(LEN(VLOOKUP($A95,#REF!,6,FALSE())),UPPER(RIGHT(VLOOKUP($A95,#REF!,6,FALSE()), 1)),"")</f>
        <v>#VALUE!</v>
      </c>
      <c r="M95" s="91" t="e">
        <f aca="false">IF(LEN(VLOOKUP($A95,#REF!,7,FALSE())),UPPER(RIGHT(VLOOKUP($A95,#REF!,7,FALSE()), 1)),"")</f>
        <v>#VALUE!</v>
      </c>
      <c r="N95" s="86" t="e">
        <f aca="false">IF(E95="","RSVD0")</f>
        <v>#VALUE!</v>
      </c>
      <c r="O95" s="86" t="s">
        <v>165</v>
      </c>
      <c r="P95" s="86" t="s">
        <v>104</v>
      </c>
      <c r="Q95" s="86" t="s">
        <v>105</v>
      </c>
      <c r="R95" s="86" t="s">
        <v>94</v>
      </c>
      <c r="S95" s="100" t="e">
        <f aca="false">HLOOKUP("Device Tree Pin Name",#REF!,MATCH($A95,#REF!,0),FALSE())</f>
        <v>#VALUE!</v>
      </c>
      <c r="T95" s="95" t="e">
        <f aca="false">HLOOKUP("power rail",#REF!,MATCH($A95,#REF!,0),FALSE())</f>
        <v>#VALUE!</v>
      </c>
      <c r="U95" s="96" t="e">
        <f aca="false">HLOOKUP("Wake Capable",#REF!,MATCH($A95,#REF!,0),FALSE())</f>
        <v>#VALUE!</v>
      </c>
      <c r="V95" s="96" t="e">
        <f aca="false">HLOOKUP("Strap",#REF!,MATCH($A95,#REF!,0),FALSE())</f>
        <v>#VALUE!</v>
      </c>
      <c r="W95" s="96" t="e">
        <f aca="false">HLOOKUP("GTE",#REF!,MATCH($A95,#REF!,0),FALSE())</f>
        <v>#VALUE!</v>
      </c>
      <c r="X95" s="96" t="e">
        <f aca="false">HLOOKUP("DPD_Control",#REF!,MATCH($A95,#REF!,0),FALSE())</f>
        <v>#VALUE!</v>
      </c>
      <c r="Y95" s="96" t="e">
        <f aca="false">HLOOKUP("DPD_Group",#REF!,MATCH($A95,#REF!,0),FALSE())</f>
        <v>#VALUE!</v>
      </c>
      <c r="Z95" s="95" t="e">
        <f aca="false">HLOOKUP("Pad Category",#REF!,MATCH($A95,#REF!,0),FALSE())</f>
        <v>#VALUE!</v>
      </c>
      <c r="AA95" s="95" t="e">
        <f aca="false">HLOOKUP("Pad type",#REF!,MATCH($A95,#REF!,0),FALSE())</f>
        <v>#VALUE!</v>
      </c>
      <c r="AB95" s="95" t="e">
        <f aca="false">HLOOKUP("Pull Strength",#REF!,MATCH($A95,#REF!,0),FALSE())</f>
        <v>#VALUE!</v>
      </c>
      <c r="AC95" s="95" t="e">
        <f aca="false">HLOOKUP("POR Pin State",#REF!,MATCH($A95,#REF!,0),FALSE())</f>
        <v>#VALUE!</v>
      </c>
      <c r="AD95" s="95" t="str">
        <f aca="false">IF(OR($AQ95="",$AQ95=$C95),$R95,IF($AQ95=$D95,SUBSTITUTE(SUBSTITUTE($AQ95,"GPIO3_","GPIO_"),".0",""),IF($AQ95=$E95,$N95,IF($AQ95=$F95,$O95,IF($AQ95=$G95,$P95,IF($AQ95=$H95,$Q95,"INVALID"))))))</f>
        <v>RSVD0</v>
      </c>
      <c r="AE95" s="97"/>
      <c r="AF95" s="98" t="str">
        <f aca="false">IF(AND(OR($AS95="Int PU",$AS95="Int PD"),OR(AND($AZ95&lt;&gt;"",$AZ95&lt;&gt;"0"),AND($BA95&lt;&gt;"",$BA95&lt;&gt;"0"))),"INVALID",IF(OR($AQ95=$C95,$AS95="Int PD"),"PULL_DOWN",IF(OR($AS95="Int PU",AND($AE95="YES",OR($AZ95="",$AZ95="0"),OR($BA95="",$BA95="0"),OR($AR95="Input",$AR95="Bidirectional"))),"PULL_UP","NORMAL")))</f>
        <v>PULL_DOWN</v>
      </c>
      <c r="AG95" s="98" t="str">
        <f aca="false">IF($AR95="Input", "TRISTATE", IF($AS95="Z","TRISTATE",IF($AQ95=$C95,"TRISTATE","NORMAL")))</f>
        <v>TRISTATE</v>
      </c>
      <c r="AH95" s="98" t="str">
        <f aca="false">IF(OR($AQ95=$C95,$AR95="Output"),"DISABLE","ENABLE")</f>
        <v>DISABLE</v>
      </c>
      <c r="AI95" s="112" t="e">
        <f aca="false">IF($AT95&lt;&gt;$G95,"N/A",IF($AV95="Drive 1", "1", IF($AV95="Drive 0", "0", "")))</f>
        <v>#VALUE!</v>
      </c>
      <c r="AJ95" s="99" t="b">
        <f aca="false">TRUE()</f>
        <v>1</v>
      </c>
      <c r="AK95" s="99" t="b">
        <f aca="false">TRUE()</f>
        <v>1</v>
      </c>
      <c r="AL95" s="99" t="b">
        <f aca="false">TRUE()</f>
        <v>1</v>
      </c>
      <c r="AM95" s="99" t="b">
        <f aca="false">TRUE()</f>
        <v>1</v>
      </c>
      <c r="AN95" s="99" t="b">
        <f aca="false">TRUE()</f>
        <v>1</v>
      </c>
      <c r="AO95" s="99" t="b">
        <f aca="false">TRUE()</f>
        <v>1</v>
      </c>
      <c r="AP95" s="100" t="str">
        <f aca="false">IF(AND($AJ95:$AO95), "VALID", "INVALID")</f>
        <v>VALID</v>
      </c>
      <c r="AQ95" s="101" t="s">
        <v>297</v>
      </c>
      <c r="AR95" s="102" t="s">
        <v>79</v>
      </c>
      <c r="AS95" s="103"/>
      <c r="AT95" s="104"/>
      <c r="AU95" s="104"/>
      <c r="AV95" s="104"/>
      <c r="AW95" s="110" t="s">
        <v>85</v>
      </c>
      <c r="AX95" s="103" t="s">
        <v>85</v>
      </c>
      <c r="AY95" s="104"/>
      <c r="AZ95" s="103"/>
      <c r="BA95" s="103"/>
      <c r="BB95" s="105"/>
      <c r="BC95" s="104"/>
      <c r="BD95" s="106"/>
      <c r="BE95" s="111"/>
      <c r="BF95" s="108" t="e">
        <f aca="false">VLOOKUP($A95,#REF!, 34, FALSE())</f>
        <v>#VALUE!</v>
      </c>
      <c r="BG95" s="418" t="e">
        <f aca="false">VLOOKUP($A95,#REF!, 22, FALSE())</f>
        <v>#VALUE!</v>
      </c>
      <c r="BH95" s="109"/>
    </row>
    <row r="96" customFormat="false" ht="12.75" hidden="false" customHeight="true" outlineLevel="0" collapsed="false">
      <c r="A96" s="86" t="s">
        <v>298</v>
      </c>
      <c r="B96" s="86" t="e">
        <f aca="false">VLOOKUP($A96,#REF!, 34, FALSE())</f>
        <v>#VALUE!</v>
      </c>
      <c r="C96" s="87" t="str">
        <f aca="false">CONCATENATE("unused_",A96)</f>
        <v>unused_SOC_GPIO31</v>
      </c>
      <c r="D96" s="88" t="e">
        <f aca="false">IF(LEN(VLOOKUP($A96,#REF!,8,FALSE())),LEFT(VLOOKUP($A96,#REF!,8,FALSE()),LEN(VLOOKUP($A96,#REF!,8,FALSE()))-2),"")</f>
        <v>#VALUE!</v>
      </c>
      <c r="E96" s="89" t="e">
        <f aca="false">IF(LEN(VLOOKUP($A96,#REF!,4,FALSE())),IF(INDEX(#REF!,MATCH($A96,#REF!,0),1),LEFT(VLOOKUP($A96,#REF!,4,FALSE()),LEN(VLOOKUP($A96,#REF!,4,FALSE()))-2),CONCATENATE(LEFT(VLOOKUP($A96,#REF!,4,FALSE()),LEN(VLOOKUP($A96,#REF!,4,FALSE()))-2),"*")),"")</f>
        <v>#VALUE!</v>
      </c>
      <c r="F96" s="90" t="e">
        <f aca="false">IF(LEN(VLOOKUP($A96,#REF!,5,FALSE())),IF(INDEX(#REF!,MATCH($A96,#REF!,0),2),LEFT(VLOOKUP($A96,#REF!,5,FALSE()),LEN(VLOOKUP($A96,#REF!,5,FALSE()))-2),CONCATENATE(LEFT(VLOOKUP($A96,#REF!,5,FALSE()),LEN(VLOOKUP($A96,#REF!,5,FALSE()))-2),"*")),"")</f>
        <v>#VALUE!</v>
      </c>
      <c r="G96" s="90" t="e">
        <f aca="false">IF(LEN(VLOOKUP($A96,#REF!,6,FALSE())),IF(INDEX(#REF!,MATCH($A96,#REF!,0),3),LEFT(VLOOKUP($A96,#REF!,6,FALSE()),LEN(VLOOKUP($A96,#REF!,6,FALSE()))-2),CONCATENATE(LEFT(VLOOKUP($A96,#REF!,6,FALSE()),LEN(VLOOKUP($A96,#REF!,6,FALSE()))-2),"*")),"")</f>
        <v>#VALUE!</v>
      </c>
      <c r="H96" s="91" t="e">
        <f aca="false">IF(LEN(VLOOKUP($A96,#REF!,7,FALSE())),IF(INDEX(#REF!,MATCH($A96,#REF!,0),4),LEFT(VLOOKUP($A96,#REF!,7,FALSE()),LEN(VLOOKUP($A96,#REF!,7,FALSE()))-2),CONCATENATE(LEFT(VLOOKUP($A96,#REF!,7,FALSE()),LEN(VLOOKUP($A96,#REF!,7,FALSE()))-2),"*")),"")</f>
        <v>#VALUE!</v>
      </c>
      <c r="I96" s="92" t="e">
        <f aca="false">IF(LEN(VLOOKUP($A96,#REF!,8,FALSE())),UPPER(RIGHT(VLOOKUP($A96,#REF!,8,FALSE()), 1)),"")</f>
        <v>#VALUE!</v>
      </c>
      <c r="J96" s="90" t="e">
        <f aca="false">IF(LEN(VLOOKUP($A96,#REF!,4,FALSE())),UPPER(RIGHT(VLOOKUP($A96,#REF!,4,FALSE()), 1)),"")</f>
        <v>#VALUE!</v>
      </c>
      <c r="K96" s="90" t="e">
        <f aca="false">IF(LEN(VLOOKUP($A96,#REF!,5,FALSE())),UPPER(RIGHT(VLOOKUP($A96,#REF!,5,FALSE()), 1)),"")</f>
        <v>#VALUE!</v>
      </c>
      <c r="L96" s="90" t="e">
        <f aca="false">IF(LEN(VLOOKUP($A96,#REF!,6,FALSE())),UPPER(RIGHT(VLOOKUP($A96,#REF!,6,FALSE()), 1)),"")</f>
        <v>#VALUE!</v>
      </c>
      <c r="M96" s="91" t="e">
        <f aca="false">IF(LEN(VLOOKUP($A96,#REF!,7,FALSE())),UPPER(RIGHT(VLOOKUP($A96,#REF!,7,FALSE()), 1)),"")</f>
        <v>#VALUE!</v>
      </c>
      <c r="N96" s="86" t="e">
        <f aca="false">IF(E96="","RSVD0")</f>
        <v>#VALUE!</v>
      </c>
      <c r="O96" s="86" t="s">
        <v>83</v>
      </c>
      <c r="P96" s="86" t="s">
        <v>104</v>
      </c>
      <c r="Q96" s="86" t="s">
        <v>105</v>
      </c>
      <c r="R96" s="86" t="s">
        <v>94</v>
      </c>
      <c r="S96" s="100" t="e">
        <f aca="false">HLOOKUP("Device Tree Pin Name",#REF!,MATCH($A96,#REF!,0),FALSE())</f>
        <v>#VALUE!</v>
      </c>
      <c r="T96" s="95" t="e">
        <f aca="false">HLOOKUP("power rail",#REF!,MATCH($A96,#REF!,0),FALSE())</f>
        <v>#VALUE!</v>
      </c>
      <c r="U96" s="96" t="e">
        <f aca="false">HLOOKUP("Wake Capable",#REF!,MATCH($A96,#REF!,0),FALSE())</f>
        <v>#VALUE!</v>
      </c>
      <c r="V96" s="96" t="e">
        <f aca="false">HLOOKUP("Strap",#REF!,MATCH($A96,#REF!,0),FALSE())</f>
        <v>#VALUE!</v>
      </c>
      <c r="W96" s="96" t="e">
        <f aca="false">HLOOKUP("GTE",#REF!,MATCH($A96,#REF!,0),FALSE())</f>
        <v>#VALUE!</v>
      </c>
      <c r="X96" s="96" t="e">
        <f aca="false">HLOOKUP("DPD_Control",#REF!,MATCH($A96,#REF!,0),FALSE())</f>
        <v>#VALUE!</v>
      </c>
      <c r="Y96" s="96" t="e">
        <f aca="false">HLOOKUP("DPD_Group",#REF!,MATCH($A96,#REF!,0),FALSE())</f>
        <v>#VALUE!</v>
      </c>
      <c r="Z96" s="95" t="e">
        <f aca="false">HLOOKUP("Pad Category",#REF!,MATCH($A96,#REF!,0),FALSE())</f>
        <v>#VALUE!</v>
      </c>
      <c r="AA96" s="95" t="e">
        <f aca="false">HLOOKUP("Pad type",#REF!,MATCH($A96,#REF!,0),FALSE())</f>
        <v>#VALUE!</v>
      </c>
      <c r="AB96" s="95" t="e">
        <f aca="false">HLOOKUP("Pull Strength",#REF!,MATCH($A96,#REF!,0),FALSE())</f>
        <v>#VALUE!</v>
      </c>
      <c r="AC96" s="95" t="e">
        <f aca="false">HLOOKUP("POR Pin State",#REF!,MATCH($A96,#REF!,0),FALSE())</f>
        <v>#VALUE!</v>
      </c>
      <c r="AD96" s="95" t="str">
        <f aca="false">IF(OR($AQ96="",$AQ96=$C96),$R96,IF($AQ96=$D96,SUBSTITUTE(SUBSTITUTE($AQ96,"GPIO3_","GPIO_"),".0",""),IF($AQ96=$E96,$N96,IF($AQ96=$F96,$O96,IF($AQ96=$G96,$P96,IF($AQ96=$H96,$Q96,"INVALID"))))))</f>
        <v>RSVD0</v>
      </c>
      <c r="AE96" s="97"/>
      <c r="AF96" s="98" t="str">
        <f aca="false">IF(AND(OR($AS96="Int PU",$AS96="Int PD"),OR(AND($AZ96&lt;&gt;"",$AZ96&lt;&gt;"0"),AND($BA96&lt;&gt;"",$BA96&lt;&gt;"0"))),"INVALID",IF(OR($AQ96=$C96,$AS96="Int PD"),"PULL_DOWN",IF(OR($AS96="Int PU",AND($AE96="YES",OR($AZ96="",$AZ96="0"),OR($BA96="",$BA96="0"),OR($AR96="Input",$AR96="Bidirectional"))),"PULL_UP","NORMAL")))</f>
        <v>PULL_DOWN</v>
      </c>
      <c r="AG96" s="98" t="str">
        <f aca="false">IF($AR96="Input", "TRISTATE", IF($AS96="Z","TRISTATE",IF($AQ96=$C96,"TRISTATE","NORMAL")))</f>
        <v>TRISTATE</v>
      </c>
      <c r="AH96" s="98" t="str">
        <f aca="false">IF(OR($AQ96=$C96,$AR96="Output"),"DISABLE","ENABLE")</f>
        <v>DISABLE</v>
      </c>
      <c r="AI96" s="112" t="e">
        <f aca="false">IF($AT96&lt;&gt;$G96,"N/A",IF($AV96="Drive 1", "1", IF($AV96="Drive 0", "0", "")))</f>
        <v>#VALUE!</v>
      </c>
      <c r="AJ96" s="99" t="b">
        <f aca="false">TRUE()</f>
        <v>1</v>
      </c>
      <c r="AK96" s="99" t="b">
        <f aca="false">TRUE()</f>
        <v>1</v>
      </c>
      <c r="AL96" s="99" t="b">
        <f aca="false">TRUE()</f>
        <v>1</v>
      </c>
      <c r="AM96" s="99" t="b">
        <f aca="false">TRUE()</f>
        <v>1</v>
      </c>
      <c r="AN96" s="99" t="b">
        <f aca="false">TRUE()</f>
        <v>1</v>
      </c>
      <c r="AO96" s="99" t="b">
        <f aca="false">TRUE()</f>
        <v>1</v>
      </c>
      <c r="AP96" s="100" t="str">
        <f aca="false">IF(AND($AJ96:$AO96), "VALID", "INVALID")</f>
        <v>VALID</v>
      </c>
      <c r="AQ96" s="101" t="s">
        <v>299</v>
      </c>
      <c r="AR96" s="102" t="s">
        <v>79</v>
      </c>
      <c r="AS96" s="103"/>
      <c r="AT96" s="104"/>
      <c r="AU96" s="104"/>
      <c r="AV96" s="104"/>
      <c r="AW96" s="110" t="s">
        <v>85</v>
      </c>
      <c r="AX96" s="103" t="s">
        <v>85</v>
      </c>
      <c r="AY96" s="104"/>
      <c r="AZ96" s="103"/>
      <c r="BA96" s="103"/>
      <c r="BB96" s="105"/>
      <c r="BC96" s="104"/>
      <c r="BD96" s="106"/>
      <c r="BE96" s="16" t="s">
        <v>3</v>
      </c>
      <c r="BF96" s="108" t="e">
        <f aca="false">VLOOKUP($A96,#REF!, 34, FALSE())</f>
        <v>#VALUE!</v>
      </c>
      <c r="BG96" s="418" t="e">
        <f aca="false">VLOOKUP($A96,#REF!, 22, FALSE())</f>
        <v>#VALUE!</v>
      </c>
      <c r="BH96" s="109"/>
    </row>
    <row r="97" customFormat="false" ht="12.75" hidden="false" customHeight="true" outlineLevel="0" collapsed="false">
      <c r="A97" s="86" t="s">
        <v>300</v>
      </c>
      <c r="B97" s="86" t="e">
        <f aca="false">VLOOKUP($A97,#REF!, 34, FALSE())</f>
        <v>#VALUE!</v>
      </c>
      <c r="C97" s="87" t="str">
        <f aca="false">CONCATENATE("unused_",A97)</f>
        <v>unused_SOC_GPIO32</v>
      </c>
      <c r="D97" s="88" t="e">
        <f aca="false">IF(LEN(VLOOKUP($A97,#REF!,8,FALSE())),LEFT(VLOOKUP($A97,#REF!,8,FALSE()),LEN(VLOOKUP($A97,#REF!,8,FALSE()))-2),"")</f>
        <v>#VALUE!</v>
      </c>
      <c r="E97" s="89" t="e">
        <f aca="false">IF(LEN(VLOOKUP($A97,#REF!,4,FALSE())),IF(INDEX(#REF!,MATCH($A97,#REF!,0),1),LEFT(VLOOKUP($A97,#REF!,4,FALSE()),LEN(VLOOKUP($A97,#REF!,4,FALSE()))-2),CONCATENATE(LEFT(VLOOKUP($A97,#REF!,4,FALSE()),LEN(VLOOKUP($A97,#REF!,4,FALSE()))-2),"*")),"")</f>
        <v>#VALUE!</v>
      </c>
      <c r="F97" s="90" t="e">
        <f aca="false">IF(LEN(VLOOKUP($A97,#REF!,5,FALSE())),IF(INDEX(#REF!,MATCH($A97,#REF!,0),2),LEFT(VLOOKUP($A97,#REF!,5,FALSE()),LEN(VLOOKUP($A97,#REF!,5,FALSE()))-2),CONCATENATE(LEFT(VLOOKUP($A97,#REF!,5,FALSE()),LEN(VLOOKUP($A97,#REF!,5,FALSE()))-2),"*")),"")</f>
        <v>#VALUE!</v>
      </c>
      <c r="G97" s="90" t="e">
        <f aca="false">IF(LEN(VLOOKUP($A97,#REF!,6,FALSE())),IF(INDEX(#REF!,MATCH($A97,#REF!,0),3),LEFT(VLOOKUP($A97,#REF!,6,FALSE()),LEN(VLOOKUP($A97,#REF!,6,FALSE()))-2),CONCATENATE(LEFT(VLOOKUP($A97,#REF!,6,FALSE()),LEN(VLOOKUP($A97,#REF!,6,FALSE()))-2),"*")),"")</f>
        <v>#VALUE!</v>
      </c>
      <c r="H97" s="91" t="e">
        <f aca="false">IF(LEN(VLOOKUP($A97,#REF!,7,FALSE())),IF(INDEX(#REF!,MATCH($A97,#REF!,0),4),LEFT(VLOOKUP($A97,#REF!,7,FALSE()),LEN(VLOOKUP($A97,#REF!,7,FALSE()))-2),CONCATENATE(LEFT(VLOOKUP($A97,#REF!,7,FALSE()),LEN(VLOOKUP($A97,#REF!,7,FALSE()))-2),"*")),"")</f>
        <v>#VALUE!</v>
      </c>
      <c r="I97" s="92" t="e">
        <f aca="false">IF(LEN(VLOOKUP($A97,#REF!,8,FALSE())),UPPER(RIGHT(VLOOKUP($A97,#REF!,8,FALSE()), 1)),"")</f>
        <v>#VALUE!</v>
      </c>
      <c r="J97" s="90" t="e">
        <f aca="false">IF(LEN(VLOOKUP($A97,#REF!,4,FALSE())),UPPER(RIGHT(VLOOKUP($A97,#REF!,4,FALSE()), 1)),"")</f>
        <v>#VALUE!</v>
      </c>
      <c r="K97" s="90" t="e">
        <f aca="false">IF(LEN(VLOOKUP($A97,#REF!,5,FALSE())),UPPER(RIGHT(VLOOKUP($A97,#REF!,5,FALSE()), 1)),"")</f>
        <v>#VALUE!</v>
      </c>
      <c r="L97" s="90" t="e">
        <f aca="false">IF(LEN(VLOOKUP($A97,#REF!,6,FALSE())),UPPER(RIGHT(VLOOKUP($A97,#REF!,6,FALSE()), 1)),"")</f>
        <v>#VALUE!</v>
      </c>
      <c r="M97" s="91" t="e">
        <f aca="false">IF(LEN(VLOOKUP($A97,#REF!,7,FALSE())),UPPER(RIGHT(VLOOKUP($A97,#REF!,7,FALSE()), 1)),"")</f>
        <v>#VALUE!</v>
      </c>
      <c r="N97" s="86" t="e">
        <f aca="false">IF(E97="","RSVD0")</f>
        <v>#VALUE!</v>
      </c>
      <c r="O97" s="86" t="s">
        <v>301</v>
      </c>
      <c r="P97" s="86" t="s">
        <v>302</v>
      </c>
      <c r="Q97" s="86" t="s">
        <v>105</v>
      </c>
      <c r="R97" s="86" t="s">
        <v>94</v>
      </c>
      <c r="S97" s="131" t="e">
        <f aca="false">HLOOKUP("Device Tree Pin Name",#REF!,MATCH($A97,#REF!,0),FALSE())</f>
        <v>#VALUE!</v>
      </c>
      <c r="T97" s="132" t="e">
        <f aca="false">HLOOKUP("power rail",#REF!,MATCH($A97,#REF!,0),FALSE())</f>
        <v>#VALUE!</v>
      </c>
      <c r="U97" s="96" t="e">
        <f aca="false">HLOOKUP("Wake Capable",#REF!,MATCH($A97,#REF!,0),FALSE())</f>
        <v>#VALUE!</v>
      </c>
      <c r="V97" s="96" t="e">
        <f aca="false">HLOOKUP("Strap",#REF!,MATCH($A97,#REF!,0),FALSE())</f>
        <v>#VALUE!</v>
      </c>
      <c r="W97" s="96" t="e">
        <f aca="false">HLOOKUP("GTE",#REF!,MATCH($A97,#REF!,0),FALSE())</f>
        <v>#VALUE!</v>
      </c>
      <c r="X97" s="96" t="e">
        <f aca="false">HLOOKUP("DPD_Control",#REF!,MATCH($A97,#REF!,0),FALSE())</f>
        <v>#VALUE!</v>
      </c>
      <c r="Y97" s="96" t="e">
        <f aca="false">HLOOKUP("DPD_Group",#REF!,MATCH($A97,#REF!,0),FALSE())</f>
        <v>#VALUE!</v>
      </c>
      <c r="Z97" s="95" t="e">
        <f aca="false">HLOOKUP("Pad Category",#REF!,MATCH($A97,#REF!,0),FALSE())</f>
        <v>#VALUE!</v>
      </c>
      <c r="AA97" s="95" t="e">
        <f aca="false">HLOOKUP("Pad type",#REF!,MATCH($A97,#REF!,0),FALSE())</f>
        <v>#VALUE!</v>
      </c>
      <c r="AB97" s="95" t="e">
        <f aca="false">HLOOKUP("Pull Strength",#REF!,MATCH($A97,#REF!,0),FALSE())</f>
        <v>#VALUE!</v>
      </c>
      <c r="AC97" s="95" t="e">
        <f aca="false">HLOOKUP("POR Pin State",#REF!,MATCH($A97,#REF!,0),FALSE())</f>
        <v>#VALUE!</v>
      </c>
      <c r="AD97" s="95" t="str">
        <f aca="false">IF(OR($AQ97="",$AQ97=$C97),$R97,IF($AQ97=$D97,SUBSTITUTE(SUBSTITUTE($AQ97,"GPIO3_","GPIO_"),".0",""),IF($AQ97=$E97,$N97,IF($AQ97=$F97,$O97,IF($AQ97=$G97,$P97,IF($AQ97=$H97,$Q97,"INVALID"))))))</f>
        <v>RSVD0</v>
      </c>
      <c r="AE97" s="97"/>
      <c r="AF97" s="98" t="str">
        <f aca="false">IF(AND(OR($AS97="Int PU",$AS97="Int PD"),OR(AND($AZ97&lt;&gt;"",$AZ97&lt;&gt;"0"),AND($BA97&lt;&gt;"",$BA97&lt;&gt;"0"))),"INVALID",IF(OR($AQ97=$C97,$AS97="Int PD"),"PULL_DOWN",IF(OR($AS97="Int PU",AND($AE97="YES",OR($AZ97="",$AZ97="0"),OR($BA97="",$BA97="0"),OR($AR97="Input",$AR97="Bidirectional"))),"PULL_UP","NORMAL")))</f>
        <v>PULL_DOWN</v>
      </c>
      <c r="AG97" s="98" t="str">
        <f aca="false">IF($AR97="Input", "TRISTATE", IF($AS97="Z","TRISTATE",IF($AQ97=$C97,"TRISTATE","NORMAL")))</f>
        <v>TRISTATE</v>
      </c>
      <c r="AH97" s="98" t="str">
        <f aca="false">IF(OR($AQ97=$C97,$AR97="Output"),"DISABLE","ENABLE")</f>
        <v>DISABLE</v>
      </c>
      <c r="AI97" s="112" t="e">
        <f aca="false">IF($AT97&lt;&gt;$G97,"N/A",IF($AV97="Drive 1", "1", IF($AV97="Drive 0", "0", "")))</f>
        <v>#VALUE!</v>
      </c>
      <c r="AJ97" s="99" t="b">
        <f aca="false">TRUE()</f>
        <v>1</v>
      </c>
      <c r="AK97" s="99" t="b">
        <f aca="false">TRUE()</f>
        <v>1</v>
      </c>
      <c r="AL97" s="99" t="b">
        <f aca="false">TRUE()</f>
        <v>1</v>
      </c>
      <c r="AM97" s="99" t="b">
        <f aca="false">TRUE()</f>
        <v>1</v>
      </c>
      <c r="AN97" s="99" t="b">
        <f aca="false">TRUE()</f>
        <v>1</v>
      </c>
      <c r="AO97" s="99" t="b">
        <f aca="false">TRUE()</f>
        <v>1</v>
      </c>
      <c r="AP97" s="100" t="str">
        <f aca="false">IF(AND($AJ97:$AO97), "VALID", "INVALID")</f>
        <v>VALID</v>
      </c>
      <c r="AQ97" s="101" t="s">
        <v>303</v>
      </c>
      <c r="AR97" s="102" t="s">
        <v>79</v>
      </c>
      <c r="AS97" s="103"/>
      <c r="AT97" s="104"/>
      <c r="AU97" s="104"/>
      <c r="AV97" s="104"/>
      <c r="AW97" s="110" t="s">
        <v>85</v>
      </c>
      <c r="AX97" s="103" t="s">
        <v>85</v>
      </c>
      <c r="AY97" s="104"/>
      <c r="AZ97" s="103"/>
      <c r="BA97" s="103"/>
      <c r="BB97" s="105"/>
      <c r="BC97" s="104"/>
      <c r="BD97" s="106"/>
      <c r="BE97" s="111"/>
      <c r="BF97" s="108" t="e">
        <f aca="false">VLOOKUP($A97,#REF!, 34, FALSE())</f>
        <v>#VALUE!</v>
      </c>
      <c r="BG97" s="418" t="e">
        <f aca="false">VLOOKUP($A97,#REF!, 22, FALSE())</f>
        <v>#VALUE!</v>
      </c>
      <c r="BH97" s="109"/>
    </row>
    <row r="98" customFormat="false" ht="12.75" hidden="false" customHeight="true" outlineLevel="0" collapsed="false">
      <c r="A98" s="86" t="s">
        <v>304</v>
      </c>
      <c r="B98" s="86" t="e">
        <f aca="false">VLOOKUP($A98,#REF!, 34, FALSE())</f>
        <v>#VALUE!</v>
      </c>
      <c r="C98" s="87" t="str">
        <f aca="false">CONCATENATE("unused_",A98)</f>
        <v>unused_SOC_GPIO33</v>
      </c>
      <c r="D98" s="88" t="e">
        <f aca="false">IF(LEN(VLOOKUP($A98,#REF!,8,FALSE())),LEFT(VLOOKUP($A98,#REF!,8,FALSE()),LEN(VLOOKUP($A98,#REF!,8,FALSE()))-2),"")</f>
        <v>#VALUE!</v>
      </c>
      <c r="E98" s="89" t="e">
        <f aca="false">IF(LEN(VLOOKUP($A98,#REF!,4,FALSE())),IF(INDEX(#REF!,MATCH($A98,#REF!,0),1),LEFT(VLOOKUP($A98,#REF!,4,FALSE()),LEN(VLOOKUP($A98,#REF!,4,FALSE()))-2),CONCATENATE(LEFT(VLOOKUP($A98,#REF!,4,FALSE()),LEN(VLOOKUP($A98,#REF!,4,FALSE()))-2),"*")),"")</f>
        <v>#VALUE!</v>
      </c>
      <c r="F98" s="90" t="e">
        <f aca="false">IF(LEN(VLOOKUP($A98,#REF!,5,FALSE())),IF(INDEX(#REF!,MATCH($A98,#REF!,0),2),LEFT(VLOOKUP($A98,#REF!,5,FALSE()),LEN(VLOOKUP($A98,#REF!,5,FALSE()))-2),CONCATENATE(LEFT(VLOOKUP($A98,#REF!,5,FALSE()),LEN(VLOOKUP($A98,#REF!,5,FALSE()))-2),"*")),"")</f>
        <v>#VALUE!</v>
      </c>
      <c r="G98" s="90" t="e">
        <f aca="false">IF(LEN(VLOOKUP($A98,#REF!,6,FALSE())),IF(INDEX(#REF!,MATCH($A98,#REF!,0),3),LEFT(VLOOKUP($A98,#REF!,6,FALSE()),LEN(VLOOKUP($A98,#REF!,6,FALSE()))-2),CONCATENATE(LEFT(VLOOKUP($A98,#REF!,6,FALSE()),LEN(VLOOKUP($A98,#REF!,6,FALSE()))-2),"*")),"")</f>
        <v>#VALUE!</v>
      </c>
      <c r="H98" s="91" t="e">
        <f aca="false">IF(LEN(VLOOKUP($A98,#REF!,7,FALSE())),IF(INDEX(#REF!,MATCH($A98,#REF!,0),4),LEFT(VLOOKUP($A98,#REF!,7,FALSE()),LEN(VLOOKUP($A98,#REF!,7,FALSE()))-2),CONCATENATE(LEFT(VLOOKUP($A98,#REF!,7,FALSE()),LEN(VLOOKUP($A98,#REF!,7,FALSE()))-2),"*")),"")</f>
        <v>#VALUE!</v>
      </c>
      <c r="I98" s="92" t="e">
        <f aca="false">IF(LEN(VLOOKUP($A98,#REF!,8,FALSE())),UPPER(RIGHT(VLOOKUP($A98,#REF!,8,FALSE()), 1)),"")</f>
        <v>#VALUE!</v>
      </c>
      <c r="J98" s="90" t="e">
        <f aca="false">IF(LEN(VLOOKUP($A98,#REF!,4,FALSE())),UPPER(RIGHT(VLOOKUP($A98,#REF!,4,FALSE()), 1)),"")</f>
        <v>#VALUE!</v>
      </c>
      <c r="K98" s="90" t="e">
        <f aca="false">IF(LEN(VLOOKUP($A98,#REF!,5,FALSE())),UPPER(RIGHT(VLOOKUP($A98,#REF!,5,FALSE()), 1)),"")</f>
        <v>#VALUE!</v>
      </c>
      <c r="L98" s="90" t="e">
        <f aca="false">IF(LEN(VLOOKUP($A98,#REF!,6,FALSE())),UPPER(RIGHT(VLOOKUP($A98,#REF!,6,FALSE()), 1)),"")</f>
        <v>#VALUE!</v>
      </c>
      <c r="M98" s="91" t="e">
        <f aca="false">IF(LEN(VLOOKUP($A98,#REF!,7,FALSE())),UPPER(RIGHT(VLOOKUP($A98,#REF!,7,FALSE()), 1)),"")</f>
        <v>#VALUE!</v>
      </c>
      <c r="N98" s="86" t="e">
        <f aca="false">IF(E98="","RSVD0")</f>
        <v>#VALUE!</v>
      </c>
      <c r="O98" s="86" t="s">
        <v>305</v>
      </c>
      <c r="P98" s="86" t="s">
        <v>302</v>
      </c>
      <c r="Q98" s="86" t="s">
        <v>105</v>
      </c>
      <c r="R98" s="86" t="s">
        <v>94</v>
      </c>
      <c r="S98" s="100" t="e">
        <f aca="false">HLOOKUP("Device Tree Pin Name",#REF!,MATCH($A98,#REF!,0),FALSE())</f>
        <v>#VALUE!</v>
      </c>
      <c r="T98" s="95" t="e">
        <f aca="false">HLOOKUP("power rail",#REF!,MATCH($A98,#REF!,0),FALSE())</f>
        <v>#VALUE!</v>
      </c>
      <c r="U98" s="96" t="e">
        <f aca="false">HLOOKUP("Wake Capable",#REF!,MATCH($A98,#REF!,0),FALSE())</f>
        <v>#VALUE!</v>
      </c>
      <c r="V98" s="96" t="e">
        <f aca="false">HLOOKUP("Strap",#REF!,MATCH($A98,#REF!,0),FALSE())</f>
        <v>#VALUE!</v>
      </c>
      <c r="W98" s="96" t="e">
        <f aca="false">HLOOKUP("GTE",#REF!,MATCH($A98,#REF!,0),FALSE())</f>
        <v>#VALUE!</v>
      </c>
      <c r="X98" s="96" t="e">
        <f aca="false">HLOOKUP("DPD_Control",#REF!,MATCH($A98,#REF!,0),FALSE())</f>
        <v>#VALUE!</v>
      </c>
      <c r="Y98" s="96" t="e">
        <f aca="false">HLOOKUP("DPD_Group",#REF!,MATCH($A98,#REF!,0),FALSE())</f>
        <v>#VALUE!</v>
      </c>
      <c r="Z98" s="95" t="e">
        <f aca="false">HLOOKUP("Pad Category",#REF!,MATCH($A98,#REF!,0),FALSE())</f>
        <v>#VALUE!</v>
      </c>
      <c r="AA98" s="95" t="e">
        <f aca="false">HLOOKUP("Pad type",#REF!,MATCH($A98,#REF!,0),FALSE())</f>
        <v>#VALUE!</v>
      </c>
      <c r="AB98" s="95" t="e">
        <f aca="false">HLOOKUP("Pull Strength",#REF!,MATCH($A98,#REF!,0),FALSE())</f>
        <v>#VALUE!</v>
      </c>
      <c r="AC98" s="95" t="e">
        <f aca="false">HLOOKUP("POR Pin State",#REF!,MATCH($A98,#REF!,0),FALSE())</f>
        <v>#VALUE!</v>
      </c>
      <c r="AD98" s="95" t="str">
        <f aca="false">IF(OR($AQ98="",$AQ98=$C98),$R98,IF($AQ98=$D98,SUBSTITUTE(SUBSTITUTE($AQ98,"GPIO3_","GPIO_"),".0",""),IF($AQ98=$E98,$N98,IF($AQ98=$F98,$O98,IF($AQ98=$G98,$P98,IF($AQ98=$H98,$Q98,"INVALID"))))))</f>
        <v>RSVD0</v>
      </c>
      <c r="AE98" s="97"/>
      <c r="AF98" s="98" t="str">
        <f aca="false">IF(AND(OR($AS98="Int PU",$AS98="Int PD"),OR(AND($AZ98&lt;&gt;"",$AZ98&lt;&gt;"0"),AND($BA98&lt;&gt;"",$BA98&lt;&gt;"0"))),"INVALID",IF(OR($AQ98=$C98,$AS98="Int PD"),"PULL_DOWN",IF(OR($AS98="Int PU",AND($AE98="YES",OR($AZ98="",$AZ98="0"),OR($BA98="",$BA98="0"),OR($AR98="Input",$AR98="Bidirectional"))),"PULL_UP","NORMAL")))</f>
        <v>PULL_DOWN</v>
      </c>
      <c r="AG98" s="98" t="str">
        <f aca="false">IF($AR98="Input", "TRISTATE", IF($AS98="Z","TRISTATE",IF($AQ98=$C98,"TRISTATE","NORMAL")))</f>
        <v>TRISTATE</v>
      </c>
      <c r="AH98" s="98" t="str">
        <f aca="false">IF(OR($AQ98=$C98,$AR98="Output"),"DISABLE","ENABLE")</f>
        <v>DISABLE</v>
      </c>
      <c r="AI98" s="112" t="e">
        <f aca="false">IF($AT98&lt;&gt;$G98,"N/A",IF($AV98="Drive 1", "1", IF($AV98="Drive 0", "0", "")))</f>
        <v>#VALUE!</v>
      </c>
      <c r="AJ98" s="99" t="b">
        <f aca="false">TRUE()</f>
        <v>1</v>
      </c>
      <c r="AK98" s="99" t="b">
        <f aca="false">TRUE()</f>
        <v>1</v>
      </c>
      <c r="AL98" s="99" t="b">
        <f aca="false">TRUE()</f>
        <v>1</v>
      </c>
      <c r="AM98" s="99" t="b">
        <f aca="false">TRUE()</f>
        <v>1</v>
      </c>
      <c r="AN98" s="99" t="b">
        <f aca="false">TRUE()</f>
        <v>1</v>
      </c>
      <c r="AO98" s="99" t="b">
        <f aca="false">TRUE()</f>
        <v>1</v>
      </c>
      <c r="AP98" s="100" t="str">
        <f aca="false">IF(AND($AJ98:$AO98), "VALID", "INVALID")</f>
        <v>VALID</v>
      </c>
      <c r="AQ98" s="101" t="s">
        <v>306</v>
      </c>
      <c r="AR98" s="102" t="s">
        <v>79</v>
      </c>
      <c r="AS98" s="103"/>
      <c r="AT98" s="103" t="s">
        <v>89</v>
      </c>
      <c r="AU98" s="104"/>
      <c r="AV98" s="104"/>
      <c r="AW98" s="110" t="s">
        <v>85</v>
      </c>
      <c r="AX98" s="103" t="s">
        <v>85</v>
      </c>
      <c r="AY98" s="104"/>
      <c r="AZ98" s="103"/>
      <c r="BA98" s="103"/>
      <c r="BB98" s="105"/>
      <c r="BC98" s="104"/>
      <c r="BD98" s="106"/>
      <c r="BE98" s="111"/>
      <c r="BF98" s="108" t="e">
        <f aca="false">VLOOKUP($A98,#REF!, 34, FALSE())</f>
        <v>#VALUE!</v>
      </c>
      <c r="BG98" s="418" t="e">
        <f aca="false">VLOOKUP($A98,#REF!, 22, FALSE())</f>
        <v>#VALUE!</v>
      </c>
      <c r="BH98" s="109"/>
    </row>
    <row r="99" customFormat="false" ht="12.75" hidden="false" customHeight="true" outlineLevel="0" collapsed="false">
      <c r="A99" s="86" t="s">
        <v>307</v>
      </c>
      <c r="B99" s="86" t="e">
        <f aca="false">VLOOKUP($A99,#REF!, 34, FALSE())</f>
        <v>#VALUE!</v>
      </c>
      <c r="C99" s="87" t="str">
        <f aca="false">CONCATENATE("unused_",A99)</f>
        <v>unused_SOC_GPIO35</v>
      </c>
      <c r="D99" s="88" t="e">
        <f aca="false">IF(LEN(VLOOKUP($A99,#REF!,8,FALSE())),LEFT(VLOOKUP($A99,#REF!,8,FALSE()),LEN(VLOOKUP($A99,#REF!,8,FALSE()))-2),"")</f>
        <v>#VALUE!</v>
      </c>
      <c r="E99" s="89" t="e">
        <f aca="false">IF(LEN(VLOOKUP($A99,#REF!,4,FALSE())),IF(INDEX(#REF!,MATCH($A99,#REF!,0),1),LEFT(VLOOKUP($A99,#REF!,4,FALSE()),LEN(VLOOKUP($A99,#REF!,4,FALSE()))-2),CONCATENATE(LEFT(VLOOKUP($A99,#REF!,4,FALSE()),LEN(VLOOKUP($A99,#REF!,4,FALSE()))-2),"*")),"")</f>
        <v>#VALUE!</v>
      </c>
      <c r="F99" s="90" t="e">
        <f aca="false">IF(LEN(VLOOKUP($A99,#REF!,5,FALSE())),IF(INDEX(#REF!,MATCH($A99,#REF!,0),2),LEFT(VLOOKUP($A99,#REF!,5,FALSE()),LEN(VLOOKUP($A99,#REF!,5,FALSE()))-3),CONCATENATE(LEFT(VLOOKUP($A99,#REF!,5,FALSE()),LEN(VLOOKUP($A99,#REF!,5,FALSE()))-2),"*")),"")</f>
        <v>#VALUE!</v>
      </c>
      <c r="G99" s="90" t="e">
        <f aca="false">IF(LEN(VLOOKUP($A99,#REF!,6,FALSE())),IF(INDEX(#REF!,MATCH($A99,#REF!,0),3),LEFT(VLOOKUP($A99,#REF!,6,FALSE()),LEN(VLOOKUP($A99,#REF!,6,FALSE()))-2),CONCATENATE(LEFT(VLOOKUP($A99,#REF!,6,FALSE()),LEN(VLOOKUP($A99,#REF!,6,FALSE()))-2),"*")),"")</f>
        <v>#VALUE!</v>
      </c>
      <c r="H99" s="91" t="e">
        <f aca="false">IF(LEN(VLOOKUP($A99,#REF!,7,FALSE())),IF(INDEX(#REF!,MATCH($A99,#REF!,0),4),LEFT(VLOOKUP($A99,#REF!,7,FALSE()),LEN(VLOOKUP($A99,#REF!,7,FALSE()))-2),CONCATENATE(LEFT(VLOOKUP($A99,#REF!,7,FALSE()),LEN(VLOOKUP($A99,#REF!,7,FALSE()))-2),"*")),"")</f>
        <v>#VALUE!</v>
      </c>
      <c r="I99" s="92" t="e">
        <f aca="false">IF(LEN(VLOOKUP($A99,#REF!,8,FALSE())),UPPER(RIGHT(VLOOKUP($A99,#REF!,8,FALSE()), 1)),"")</f>
        <v>#VALUE!</v>
      </c>
      <c r="J99" s="90" t="e">
        <f aca="false">IF(LEN(VLOOKUP($A99,#REF!,4,FALSE())),UPPER(RIGHT(VLOOKUP($A99,#REF!,4,FALSE()), 1)),"")</f>
        <v>#VALUE!</v>
      </c>
      <c r="K99" s="90" t="s">
        <v>81</v>
      </c>
      <c r="L99" s="90" t="e">
        <f aca="false">IF(LEN(VLOOKUP($A99,#REF!,6,FALSE())),UPPER(RIGHT(VLOOKUP($A99,#REF!,6,FALSE()), 1)),"")</f>
        <v>#VALUE!</v>
      </c>
      <c r="M99" s="91" t="e">
        <f aca="false">IF(LEN(VLOOKUP($A99,#REF!,7,FALSE())),UPPER(RIGHT(VLOOKUP($A99,#REF!,7,FALSE()), 1)),"")</f>
        <v>#VALUE!</v>
      </c>
      <c r="N99" s="86" t="e">
        <f aca="false">IF(E99="","RSVD0")</f>
        <v>#VALUE!</v>
      </c>
      <c r="O99" s="86" t="s">
        <v>283</v>
      </c>
      <c r="P99" s="86" t="s">
        <v>284</v>
      </c>
      <c r="Q99" s="86" t="s">
        <v>105</v>
      </c>
      <c r="R99" s="86" t="s">
        <v>94</v>
      </c>
      <c r="S99" s="100" t="e">
        <f aca="false">HLOOKUP("Device Tree Pin Name",#REF!,MATCH($A99,#REF!,0),FALSE())</f>
        <v>#VALUE!</v>
      </c>
      <c r="T99" s="95" t="e">
        <f aca="false">HLOOKUP("power rail",#REF!,MATCH($A99,#REF!,0),FALSE())</f>
        <v>#VALUE!</v>
      </c>
      <c r="U99" s="96" t="e">
        <f aca="false">HLOOKUP("Wake Capable",#REF!,MATCH($A99,#REF!,0),FALSE())</f>
        <v>#VALUE!</v>
      </c>
      <c r="V99" s="96" t="e">
        <f aca="false">HLOOKUP("Strap",#REF!,MATCH($A99,#REF!,0),FALSE())</f>
        <v>#VALUE!</v>
      </c>
      <c r="W99" s="96" t="e">
        <f aca="false">HLOOKUP("GTE",#REF!,MATCH($A99,#REF!,0),FALSE())</f>
        <v>#VALUE!</v>
      </c>
      <c r="X99" s="96" t="e">
        <f aca="false">HLOOKUP("DPD_Control",#REF!,MATCH($A99,#REF!,0),FALSE())</f>
        <v>#VALUE!</v>
      </c>
      <c r="Y99" s="96" t="e">
        <f aca="false">HLOOKUP("DPD_Group",#REF!,MATCH($A99,#REF!,0),FALSE())</f>
        <v>#VALUE!</v>
      </c>
      <c r="Z99" s="95" t="e">
        <f aca="false">HLOOKUP("Pad Category",#REF!,MATCH($A99,#REF!,0),FALSE())</f>
        <v>#VALUE!</v>
      </c>
      <c r="AA99" s="95" t="e">
        <f aca="false">HLOOKUP("Pad type",#REF!,MATCH($A99,#REF!,0),FALSE())</f>
        <v>#VALUE!</v>
      </c>
      <c r="AB99" s="95" t="e">
        <f aca="false">HLOOKUP("Pull Strength",#REF!,MATCH($A99,#REF!,0),FALSE())</f>
        <v>#VALUE!</v>
      </c>
      <c r="AC99" s="95" t="e">
        <f aca="false">HLOOKUP("POR Pin State",#REF!,MATCH($A99,#REF!,0),FALSE())</f>
        <v>#VALUE!</v>
      </c>
      <c r="AD99" s="95" t="str">
        <f aca="false">IF(OR($AQ99="",$AQ99=$C99),$R99,IF($AQ99=$D99,SUBSTITUTE(SUBSTITUTE($AQ99,"GPIO3_","GPIO_"),".0",""),IF($AQ99=$E99,$N99,IF($AQ99=$F99,$O99,IF($AQ99=$G99,$P99,IF($AQ99=$H99,$Q99,"INVALID"))))))</f>
        <v>RSVD0</v>
      </c>
      <c r="AE99" s="97"/>
      <c r="AF99" s="98" t="str">
        <f aca="false">IF(AND(OR($AS99="Int PU",$AS99="Int PD"),OR(AND($AZ99&lt;&gt;"",$AZ99&lt;&gt;"0"),AND($BA99&lt;&gt;"",$BA99&lt;&gt;"0"))),"INVALID",IF(OR($AQ99=$C99,$AS99="Int PD"),"PULL_DOWN",IF(OR($AS99="Int PU",AND($AE99="YES",OR($AZ99="",$AZ99="0"),OR($BA99="",$BA99="0"),OR($AR99="Input",$AR99="Bidirectional"))),"PULL_UP","NORMAL")))</f>
        <v>PULL_DOWN</v>
      </c>
      <c r="AG99" s="98" t="str">
        <f aca="false">IF($AR99="Input", "TRISTATE", IF($AS99="Z","TRISTATE",IF($AQ99=$C99,"TRISTATE","NORMAL")))</f>
        <v>TRISTATE</v>
      </c>
      <c r="AH99" s="98" t="str">
        <f aca="false">IF(OR($AQ99=$C99,$AR99="Output"),"DISABLE","ENABLE")</f>
        <v>DISABLE</v>
      </c>
      <c r="AI99" s="112" t="e">
        <f aca="false">IF($AT99&lt;&gt;$G99,"N/A",IF($AV99="Drive 1", "1", IF($AV99="Drive 0", "0", "")))</f>
        <v>#VALUE!</v>
      </c>
      <c r="AJ99" s="99" t="b">
        <f aca="false">TRUE()</f>
        <v>1</v>
      </c>
      <c r="AK99" s="99" t="b">
        <f aca="false">TRUE()</f>
        <v>1</v>
      </c>
      <c r="AL99" s="99" t="b">
        <f aca="false">TRUE()</f>
        <v>1</v>
      </c>
      <c r="AM99" s="99" t="b">
        <f aca="false">TRUE()</f>
        <v>1</v>
      </c>
      <c r="AN99" s="99" t="b">
        <f aca="false">TRUE()</f>
        <v>1</v>
      </c>
      <c r="AO99" s="99" t="b">
        <f aca="false">TRUE()</f>
        <v>1</v>
      </c>
      <c r="AP99" s="100" t="str">
        <f aca="false">IF(AND($AJ99:$AO99), "VALID", "INVALID")</f>
        <v>VALID</v>
      </c>
      <c r="AQ99" s="101" t="s">
        <v>308</v>
      </c>
      <c r="AR99" s="102" t="s">
        <v>79</v>
      </c>
      <c r="AS99" s="103"/>
      <c r="AT99" s="104"/>
      <c r="AU99" s="104"/>
      <c r="AV99" s="103" t="s">
        <v>124</v>
      </c>
      <c r="AW99" s="110" t="s">
        <v>85</v>
      </c>
      <c r="AX99" s="103" t="s">
        <v>85</v>
      </c>
      <c r="AY99" s="104"/>
      <c r="AZ99" s="103"/>
      <c r="BA99" s="103"/>
      <c r="BB99" s="105"/>
      <c r="BC99" s="104"/>
      <c r="BD99" s="106"/>
      <c r="BE99" s="111"/>
      <c r="BF99" s="108" t="e">
        <f aca="false">VLOOKUP($A99,#REF!, 34, FALSE())</f>
        <v>#VALUE!</v>
      </c>
      <c r="BG99" s="418" t="e">
        <f aca="false">VLOOKUP($A99,#REF!, 22, FALSE())</f>
        <v>#VALUE!</v>
      </c>
      <c r="BH99" s="109"/>
    </row>
    <row r="100" customFormat="false" ht="12.75" hidden="false" customHeight="true" outlineLevel="0" collapsed="false">
      <c r="A100" s="86" t="s">
        <v>309</v>
      </c>
      <c r="B100" s="86" t="e">
        <f aca="false">VLOOKUP($A100,#REF!, 34, FALSE())</f>
        <v>#VALUE!</v>
      </c>
      <c r="C100" s="87" t="str">
        <f aca="false">CONCATENATE("unused_",A100)</f>
        <v>unused_SOC_GPIO37</v>
      </c>
      <c r="D100" s="88" t="e">
        <f aca="false">IF(LEN(VLOOKUP($A100,#REF!,8,FALSE())),LEFT(VLOOKUP($A100,#REF!,8,FALSE()),LEN(VLOOKUP($A100,#REF!,8,FALSE()))-2),"")</f>
        <v>#VALUE!</v>
      </c>
      <c r="E100" s="89" t="e">
        <f aca="false">IF(LEN(VLOOKUP($A100,#REF!,4,FALSE())),IF(INDEX(#REF!,MATCH($A100,#REF!,0),1),LEFT(VLOOKUP($A100,#REF!,4,FALSE()),LEN(VLOOKUP($A100,#REF!,4,FALSE()))-2),CONCATENATE(LEFT(VLOOKUP($A100,#REF!,4,FALSE()),LEN(VLOOKUP($A100,#REF!,4,FALSE()))-2),"*")),"")</f>
        <v>#VALUE!</v>
      </c>
      <c r="F100" s="90" t="e">
        <f aca="false">IF(LEN(VLOOKUP($A100,#REF!,5,FALSE())),IF(INDEX(#REF!,MATCH($A100,#REF!,0),2),LEFT(VLOOKUP($A100,#REF!,5,FALSE()),LEN(VLOOKUP($A100,#REF!,5,FALSE()))-2),CONCATENATE(LEFT(VLOOKUP($A100,#REF!,5,FALSE()),LEN(VLOOKUP($A100,#REF!,5,FALSE()))-2),"*")),"")</f>
        <v>#VALUE!</v>
      </c>
      <c r="G100" s="90" t="e">
        <f aca="false">IF(LEN(VLOOKUP($A100,#REF!,6,FALSE())),IF(INDEX(#REF!,MATCH($A100,#REF!,0),3),LEFT(VLOOKUP($A100,#REF!,6,FALSE()),LEN(VLOOKUP($A100,#REF!,6,FALSE()))-2),CONCATENATE(LEFT(VLOOKUP($A100,#REF!,6,FALSE()),LEN(VLOOKUP($A100,#REF!,6,FALSE()))-2),"*")),"")</f>
        <v>#VALUE!</v>
      </c>
      <c r="H100" s="91" t="e">
        <f aca="false">IF(LEN(VLOOKUP($A100,#REF!,7,FALSE())),IF(INDEX(#REF!,MATCH($A100,#REF!,0),4),LEFT(VLOOKUP($A100,#REF!,7,FALSE()),LEN(VLOOKUP($A100,#REF!,7,FALSE()))-2),CONCATENATE(LEFT(VLOOKUP($A100,#REF!,7,FALSE()),LEN(VLOOKUP($A100,#REF!,7,FALSE()))-2),"*")),"")</f>
        <v>#VALUE!</v>
      </c>
      <c r="I100" s="92" t="e">
        <f aca="false">IF(LEN(VLOOKUP($A100,#REF!,8,FALSE())),UPPER(RIGHT(VLOOKUP($A100,#REF!,8,FALSE()), 1)),"")</f>
        <v>#VALUE!</v>
      </c>
      <c r="J100" s="90" t="e">
        <f aca="false">IF(LEN(VLOOKUP($A100,#REF!,4,FALSE())),UPPER(RIGHT(VLOOKUP($A100,#REF!,4,FALSE()), 1)),"")</f>
        <v>#VALUE!</v>
      </c>
      <c r="K100" s="90" t="e">
        <f aca="false">IF(LEN(VLOOKUP($A100,#REF!,5,FALSE())),UPPER(RIGHT(VLOOKUP($A100,#REF!,5,FALSE()), 1)),"")</f>
        <v>#VALUE!</v>
      </c>
      <c r="L100" s="90" t="e">
        <f aca="false">IF(LEN(VLOOKUP($A100,#REF!,6,FALSE())),UPPER(RIGHT(VLOOKUP($A100,#REF!,6,FALSE()), 1)),"")</f>
        <v>#VALUE!</v>
      </c>
      <c r="M100" s="91" t="e">
        <f aca="false">IF(LEN(VLOOKUP($A100,#REF!,7,FALSE())),UPPER(RIGHT(VLOOKUP($A100,#REF!,7,FALSE()), 1)),"")</f>
        <v>#VALUE!</v>
      </c>
      <c r="N100" s="86" t="s">
        <v>132</v>
      </c>
      <c r="O100" s="86" t="s">
        <v>283</v>
      </c>
      <c r="P100" s="86" t="s">
        <v>310</v>
      </c>
      <c r="Q100" s="86" t="s">
        <v>311</v>
      </c>
      <c r="R100" s="86" t="s">
        <v>132</v>
      </c>
      <c r="S100" s="100" t="e">
        <f aca="false">HLOOKUP("Device Tree Pin Name",#REF!,MATCH($A100,#REF!,0),FALSE())</f>
        <v>#VALUE!</v>
      </c>
      <c r="T100" s="95" t="e">
        <f aca="false">HLOOKUP("power rail",#REF!,MATCH($A100,#REF!,0),FALSE())</f>
        <v>#VALUE!</v>
      </c>
      <c r="U100" s="96" t="e">
        <f aca="false">HLOOKUP("Wake Capable",#REF!,MATCH($A100,#REF!,0),FALSE())</f>
        <v>#VALUE!</v>
      </c>
      <c r="V100" s="96" t="e">
        <f aca="false">HLOOKUP("Strap",#REF!,MATCH($A100,#REF!,0),FALSE())</f>
        <v>#VALUE!</v>
      </c>
      <c r="W100" s="96" t="e">
        <f aca="false">HLOOKUP("GTE",#REF!,MATCH($A100,#REF!,0),FALSE())</f>
        <v>#VALUE!</v>
      </c>
      <c r="X100" s="96" t="e">
        <f aca="false">HLOOKUP("DPD_Control",#REF!,MATCH($A100,#REF!,0),FALSE())</f>
        <v>#VALUE!</v>
      </c>
      <c r="Y100" s="96" t="e">
        <f aca="false">HLOOKUP("DPD_Group",#REF!,MATCH($A100,#REF!,0),FALSE())</f>
        <v>#VALUE!</v>
      </c>
      <c r="Z100" s="95" t="e">
        <f aca="false">HLOOKUP("Pad Category",#REF!,MATCH($A100,#REF!,0),FALSE())</f>
        <v>#VALUE!</v>
      </c>
      <c r="AA100" s="95" t="e">
        <f aca="false">HLOOKUP("Pad type",#REF!,MATCH($A100,#REF!,0),FALSE())</f>
        <v>#VALUE!</v>
      </c>
      <c r="AB100" s="95" t="e">
        <f aca="false">HLOOKUP("Pull Strength",#REF!,MATCH($A100,#REF!,0),FALSE())</f>
        <v>#VALUE!</v>
      </c>
      <c r="AC100" s="95" t="e">
        <f aca="false">HLOOKUP("POR Pin State",#REF!,MATCH($A100,#REF!,0),FALSE())</f>
        <v>#VALUE!</v>
      </c>
      <c r="AD100" s="95" t="str">
        <f aca="false">IF(OR($AQ100="",$AQ100=$C100),$R100,IF($AQ100=$D100,SUBSTITUTE(SUBSTITUTE($AQ100,"GPIO3_","GPIO_"),".0",""),IF($AQ100=$E100,$N100,IF($AQ100=$F100,$O100,IF($AQ100=$G100,$P100,IF($AQ100=$H100,$Q100,"INVALID"))))))</f>
        <v>GP</v>
      </c>
      <c r="AE100" s="97"/>
      <c r="AF100" s="98" t="str">
        <f aca="false">IF(AND(OR($AS100="Int PU",$AS100="Int PD"),OR(AND($AZ100&lt;&gt;"",$AZ100&lt;&gt;"0"),AND($BA100&lt;&gt;"",$BA100&lt;&gt;"0"))),"INVALID",IF(OR($AQ100=$C100,$AS100="Int PD"),"PULL_DOWN",IF(OR($AS100="Int PU",AND($AE100="YES",OR($AZ100="",$AZ100="0"),OR($BA100="",$BA100="0"),OR($AR100="Input",$AR100="Bidirectional"))),"PULL_UP","NORMAL")))</f>
        <v>PULL_DOWN</v>
      </c>
      <c r="AG100" s="98" t="str">
        <f aca="false">IF($AR100="Input", "TRISTATE", IF($AS100="Z","TRISTATE",IF($AQ100=$C100,"TRISTATE","NORMAL")))</f>
        <v>TRISTATE</v>
      </c>
      <c r="AH100" s="98" t="str">
        <f aca="false">IF(OR($AQ100=$C100,$AR100="Output"),"DISABLE","ENABLE")</f>
        <v>DISABLE</v>
      </c>
      <c r="AI100" s="112" t="e">
        <f aca="false">IF($AT100&lt;&gt;$G100,"N/A",IF($AV100="Drive 1", "1", IF($AV100="Drive 0", "0", "")))</f>
        <v>#VALUE!</v>
      </c>
      <c r="AJ100" s="99" t="b">
        <f aca="false">TRUE()</f>
        <v>1</v>
      </c>
      <c r="AK100" s="99" t="b">
        <f aca="false">TRUE()</f>
        <v>1</v>
      </c>
      <c r="AL100" s="99" t="b">
        <f aca="false">TRUE()</f>
        <v>1</v>
      </c>
      <c r="AM100" s="99" t="b">
        <f aca="false">TRUE()</f>
        <v>1</v>
      </c>
      <c r="AN100" s="99" t="b">
        <f aca="false">TRUE()</f>
        <v>1</v>
      </c>
      <c r="AO100" s="99" t="b">
        <f aca="false">TRUE()</f>
        <v>1</v>
      </c>
      <c r="AP100" s="100" t="str">
        <f aca="false">IF(AND($AJ100:$AO100), "VALID", "INVALID")</f>
        <v>VALID</v>
      </c>
      <c r="AQ100" s="101" t="s">
        <v>312</v>
      </c>
      <c r="AR100" s="102" t="s">
        <v>79</v>
      </c>
      <c r="AS100" s="103"/>
      <c r="AT100" s="104"/>
      <c r="AU100" s="104"/>
      <c r="AV100" s="103" t="s">
        <v>124</v>
      </c>
      <c r="AW100" s="110" t="s">
        <v>85</v>
      </c>
      <c r="AX100" s="103" t="s">
        <v>85</v>
      </c>
      <c r="AY100" s="104"/>
      <c r="AZ100" s="103"/>
      <c r="BA100" s="103"/>
      <c r="BB100" s="105"/>
      <c r="BC100" s="104"/>
      <c r="BD100" s="106"/>
      <c r="BE100" s="111"/>
      <c r="BF100" s="108" t="e">
        <f aca="false">VLOOKUP($A100,#REF!, 34, FALSE())</f>
        <v>#VALUE!</v>
      </c>
      <c r="BG100" s="418" t="e">
        <f aca="false">VLOOKUP($A100,#REF!, 22, FALSE())</f>
        <v>#VALUE!</v>
      </c>
      <c r="BH100" s="109"/>
    </row>
    <row r="101" customFormat="false" ht="12.75" hidden="false" customHeight="true" outlineLevel="0" collapsed="false">
      <c r="A101" s="86" t="s">
        <v>313</v>
      </c>
      <c r="B101" s="86" t="e">
        <f aca="false">VLOOKUP($A101,#REF!, 34, FALSE())</f>
        <v>#VALUE!</v>
      </c>
      <c r="C101" s="87" t="str">
        <f aca="false">CONCATENATE("unused_",A101)</f>
        <v>unused_SOC_GPIO56</v>
      </c>
      <c r="D101" s="88" t="e">
        <f aca="false">IF(LEN(VLOOKUP($A101,#REF!,8,FALSE())),LEFT(VLOOKUP($A101,#REF!,8,FALSE()),LEN(VLOOKUP($A101,#REF!,8,FALSE()))-2),"")</f>
        <v>#VALUE!</v>
      </c>
      <c r="E101" s="89" t="e">
        <f aca="false">IF(LEN(VLOOKUP($A101,#REF!,4,FALSE())),IF(INDEX(#REF!,MATCH($A101,#REF!,0),1),LEFT(VLOOKUP($A101,#REF!,4,FALSE()),LEN(VLOOKUP($A101,#REF!,4,FALSE()))-2),CONCATENATE(LEFT(VLOOKUP($A101,#REF!,4,FALSE()),LEN(VLOOKUP($A101,#REF!,4,FALSE()))-2),"*")),"")</f>
        <v>#VALUE!</v>
      </c>
      <c r="F101" s="90" t="e">
        <f aca="false">IF(LEN(VLOOKUP($A101,#REF!,5,FALSE())),IF(INDEX(#REF!,MATCH($A101,#REF!,0),2),LEFT(VLOOKUP($A101,#REF!,5,FALSE()),LEN(VLOOKUP($A101,#REF!,5,FALSE()))-2),CONCATENATE(LEFT(VLOOKUP($A101,#REF!,5,FALSE()),LEN(VLOOKUP($A101,#REF!,5,FALSE()))-2),"*")),"")</f>
        <v>#VALUE!</v>
      </c>
      <c r="G101" s="90" t="e">
        <f aca="false">IF(LEN(VLOOKUP($A101,#REF!,6,FALSE())),IF(INDEX(#REF!,MATCH($A101,#REF!,0),3),LEFT(VLOOKUP($A101,#REF!,6,FALSE()),LEN(VLOOKUP($A101,#REF!,6,FALSE()))-2),CONCATENATE(LEFT(VLOOKUP($A101,#REF!,6,FALSE()),LEN(VLOOKUP($A101,#REF!,6,FALSE()))-2),"*")),"")</f>
        <v>#VALUE!</v>
      </c>
      <c r="H101" s="91" t="e">
        <f aca="false">IF(LEN(VLOOKUP($A101,#REF!,7,FALSE())),IF(INDEX(#REF!,MATCH($A101,#REF!,0),4),LEFT(VLOOKUP($A101,#REF!,7,FALSE()),LEN(VLOOKUP($A101,#REF!,7,FALSE()))-2),CONCATENATE(LEFT(VLOOKUP($A101,#REF!,7,FALSE()),LEN(VLOOKUP($A101,#REF!,7,FALSE()))-2),"*")),"")</f>
        <v>#VALUE!</v>
      </c>
      <c r="I101" s="92" t="e">
        <f aca="false">IF(LEN(VLOOKUP($A101,#REF!,8,FALSE())),UPPER(RIGHT(VLOOKUP($A101,#REF!,8,FALSE()), 1)),"")</f>
        <v>#VALUE!</v>
      </c>
      <c r="J101" s="90" t="e">
        <f aca="false">IF(LEN(VLOOKUP($A101,#REF!,4,FALSE())),UPPER(RIGHT(VLOOKUP($A101,#REF!,4,FALSE()), 1)),"")</f>
        <v>#VALUE!</v>
      </c>
      <c r="K101" s="90" t="e">
        <f aca="false">IF(LEN(VLOOKUP($A101,#REF!,5,FALSE())),UPPER(RIGHT(VLOOKUP($A101,#REF!,5,FALSE()), 1)),"")</f>
        <v>#VALUE!</v>
      </c>
      <c r="L101" s="90" t="e">
        <f aca="false">IF(LEN(VLOOKUP($A101,#REF!,6,FALSE())),UPPER(RIGHT(VLOOKUP($A101,#REF!,6,FALSE()), 1)),"")</f>
        <v>#VALUE!</v>
      </c>
      <c r="M101" s="91" t="e">
        <f aca="false">IF(LEN(VLOOKUP($A101,#REF!,7,FALSE())),UPPER(RIGHT(VLOOKUP($A101,#REF!,7,FALSE()), 1)),"")</f>
        <v>#VALUE!</v>
      </c>
      <c r="N101" s="86" t="s">
        <v>94</v>
      </c>
      <c r="O101" s="86" t="s">
        <v>283</v>
      </c>
      <c r="P101" s="86" t="s">
        <v>310</v>
      </c>
      <c r="Q101" s="86" t="s">
        <v>311</v>
      </c>
      <c r="R101" s="86" t="s">
        <v>94</v>
      </c>
      <c r="S101" s="100" t="e">
        <f aca="false">HLOOKUP("Device Tree Pin Name",#REF!,MATCH($A101,#REF!,0),FALSE())</f>
        <v>#VALUE!</v>
      </c>
      <c r="T101" s="95" t="e">
        <f aca="false">HLOOKUP("power rail",#REF!,MATCH($A101,#REF!,0),FALSE())</f>
        <v>#VALUE!</v>
      </c>
      <c r="U101" s="96" t="e">
        <f aca="false">HLOOKUP("Wake Capable",#REF!,MATCH($A101,#REF!,0),FALSE())</f>
        <v>#VALUE!</v>
      </c>
      <c r="V101" s="96" t="e">
        <f aca="false">HLOOKUP("Strap",#REF!,MATCH($A101,#REF!,0),FALSE())</f>
        <v>#VALUE!</v>
      </c>
      <c r="W101" s="96" t="e">
        <f aca="false">HLOOKUP("GTE",#REF!,MATCH($A101,#REF!,0),FALSE())</f>
        <v>#VALUE!</v>
      </c>
      <c r="X101" s="96" t="e">
        <f aca="false">HLOOKUP("DPD_Control",#REF!,MATCH($A101,#REF!,0),FALSE())</f>
        <v>#VALUE!</v>
      </c>
      <c r="Y101" s="96" t="e">
        <f aca="false">HLOOKUP("DPD_Group",#REF!,MATCH($A101,#REF!,0),FALSE())</f>
        <v>#VALUE!</v>
      </c>
      <c r="Z101" s="95" t="e">
        <f aca="false">HLOOKUP("Pad Category",#REF!,MATCH($A101,#REF!,0),FALSE())</f>
        <v>#VALUE!</v>
      </c>
      <c r="AA101" s="95" t="e">
        <f aca="false">HLOOKUP("Pad type",#REF!,MATCH($A101,#REF!,0),FALSE())</f>
        <v>#VALUE!</v>
      </c>
      <c r="AB101" s="95" t="e">
        <f aca="false">HLOOKUP("Pull Strength",#REF!,MATCH($A101,#REF!,0),FALSE())</f>
        <v>#VALUE!</v>
      </c>
      <c r="AC101" s="95" t="e">
        <f aca="false">HLOOKUP("POR Pin State",#REF!,MATCH($A101,#REF!,0),FALSE())</f>
        <v>#VALUE!</v>
      </c>
      <c r="AD101" s="95" t="str">
        <f aca="false">IF(OR($AQ101="",$AQ101=$C101),$R101,IF($AQ101=$D101,SUBSTITUTE(SUBSTITUTE($AQ101,"GPIO3_","GPIO_"),".0",""),IF($AQ101=$E101,$N101,IF($AQ101=$F101,$O101,IF($AQ101=$G101,$P101,IF($AQ101=$H101,$Q101,"INVALID"))))))</f>
        <v>RSVD0</v>
      </c>
      <c r="AE101" s="97"/>
      <c r="AF101" s="98" t="str">
        <f aca="false">IF(AND(OR($AS101="Int PU",$AS101="Int PD"),OR(AND($AZ101&lt;&gt;"",$AZ101&lt;&gt;"0"),AND($BA101&lt;&gt;"",$BA101&lt;&gt;"0"))),"INVALID",IF(OR($AQ101=$C101,$AS101="Int PD"),"PULL_DOWN",IF(OR($AS101="Int PU",AND($AE101="YES",OR($AZ101="",$AZ101="0"),OR($BA101="",$BA101="0"),OR($AR101="Input",$AR101="Bidirectional"))),"PULL_UP","NORMAL")))</f>
        <v>PULL_DOWN</v>
      </c>
      <c r="AG101" s="98" t="str">
        <f aca="false">IF($AR101="Input", "TRISTATE", IF($AS101="Z","TRISTATE",IF($AQ101=$C101,"TRISTATE","NORMAL")))</f>
        <v>TRISTATE</v>
      </c>
      <c r="AH101" s="98" t="str">
        <f aca="false">IF(OR($AQ101=$C101,$AR101="Output"),"DISABLE","ENABLE")</f>
        <v>DISABLE</v>
      </c>
      <c r="AI101" s="112" t="e">
        <f aca="false">IF($AT101&lt;&gt;$G101,"N/A",IF($AV101="Drive 1", "1", IF($AV101="Drive 0", "0", "")))</f>
        <v>#VALUE!</v>
      </c>
      <c r="AJ101" s="99" t="b">
        <f aca="false">TRUE()</f>
        <v>1</v>
      </c>
      <c r="AK101" s="99" t="b">
        <f aca="false">TRUE()</f>
        <v>1</v>
      </c>
      <c r="AL101" s="99" t="b">
        <f aca="false">TRUE()</f>
        <v>1</v>
      </c>
      <c r="AM101" s="99" t="b">
        <f aca="false">TRUE()</f>
        <v>1</v>
      </c>
      <c r="AN101" s="99" t="b">
        <f aca="false">TRUE()</f>
        <v>1</v>
      </c>
      <c r="AO101" s="99" t="b">
        <f aca="false">TRUE()</f>
        <v>1</v>
      </c>
      <c r="AP101" s="100" t="str">
        <f aca="false">IF(AND($AJ101:$AO101), "VALID", "INVALID")</f>
        <v>VALID</v>
      </c>
      <c r="AQ101" s="101" t="s">
        <v>314</v>
      </c>
      <c r="AR101" s="102" t="s">
        <v>79</v>
      </c>
      <c r="AS101" s="103"/>
      <c r="AT101" s="104"/>
      <c r="AU101" s="104"/>
      <c r="AV101" s="103" t="s">
        <v>124</v>
      </c>
      <c r="AW101" s="110" t="s">
        <v>85</v>
      </c>
      <c r="AX101" s="103" t="s">
        <v>85</v>
      </c>
      <c r="AY101" s="104"/>
      <c r="AZ101" s="103"/>
      <c r="BA101" s="103"/>
      <c r="BB101" s="105"/>
      <c r="BC101" s="104"/>
      <c r="BD101" s="106"/>
      <c r="BE101" s="111"/>
      <c r="BF101" s="108" t="e">
        <f aca="false">VLOOKUP($A101,#REF!, 34, FALSE())</f>
        <v>#VALUE!</v>
      </c>
      <c r="BG101" s="418" t="e">
        <f aca="false">VLOOKUP($A101,#REF!, 22, FALSE())</f>
        <v>#VALUE!</v>
      </c>
      <c r="BH101" s="109"/>
    </row>
    <row r="102" customFormat="false" ht="12.75" hidden="false" customHeight="true" outlineLevel="0" collapsed="false">
      <c r="A102" s="86" t="s">
        <v>315</v>
      </c>
      <c r="B102" s="86" t="e">
        <f aca="false">VLOOKUP($A102,#REF!, 34, FALSE())</f>
        <v>#VALUE!</v>
      </c>
      <c r="C102" s="87" t="str">
        <f aca="false">CONCATENATE("unused_",A102)</f>
        <v>unused_UART1_TX</v>
      </c>
      <c r="D102" s="88" t="e">
        <f aca="false">IF(LEN(VLOOKUP($A102,#REF!,8,FALSE())),LEFT(VLOOKUP($A102,#REF!,8,FALSE()),LEN(VLOOKUP($A102,#REF!,8,FALSE()))-2),"")</f>
        <v>#VALUE!</v>
      </c>
      <c r="E102" s="89" t="e">
        <f aca="false">IF(LEN(VLOOKUP($A102,#REF!,4,FALSE())),IF(INDEX(#REF!,MATCH($A102,#REF!,0),1),LEFT(VLOOKUP($A102,#REF!,4,FALSE()),LEN(VLOOKUP($A102,#REF!,4,FALSE()))-2),CONCATENATE(LEFT(VLOOKUP($A102,#REF!,4,FALSE()),LEN(VLOOKUP($A102,#REF!,4,FALSE()))-2),"*")),"")</f>
        <v>#VALUE!</v>
      </c>
      <c r="F102" s="90" t="e">
        <f aca="false">IF(LEN(VLOOKUP($A102,#REF!,5,FALSE())),IF(INDEX(#REF!,MATCH($A102,#REF!,0),2),LEFT(VLOOKUP($A102,#REF!,5,FALSE()),LEN(VLOOKUP($A102,#REF!,5,FALSE()))-2),CONCATENATE(LEFT(VLOOKUP($A102,#REF!,5,FALSE()),LEN(VLOOKUP($A102,#REF!,5,FALSE()))-2),"*")),"")</f>
        <v>#VALUE!</v>
      </c>
      <c r="G102" s="90" t="e">
        <f aca="false">IF(LEN(VLOOKUP($A102,#REF!,6,FALSE())),IF(INDEX(#REF!,MATCH($A102,#REF!,0),3),LEFT(VLOOKUP($A102,#REF!,6,FALSE()),LEN(VLOOKUP($A102,#REF!,6,FALSE()))-2),CONCATENATE(LEFT(VLOOKUP($A102,#REF!,6,FALSE()),LEN(VLOOKUP($A102,#REF!,6,FALSE()))-2),"*")),"")</f>
        <v>#VALUE!</v>
      </c>
      <c r="H102" s="91" t="e">
        <f aca="false">IF(LEN(VLOOKUP($A102,#REF!,7,FALSE())),IF(INDEX(#REF!,MATCH($A102,#REF!,0),4),LEFT(VLOOKUP($A102,#REF!,7,FALSE()),LEN(VLOOKUP($A102,#REF!,7,FALSE()))-2),CONCATENATE(LEFT(VLOOKUP($A102,#REF!,7,FALSE()),LEN(VLOOKUP($A102,#REF!,7,FALSE()))-2),"*")),"")</f>
        <v>#VALUE!</v>
      </c>
      <c r="I102" s="92" t="e">
        <f aca="false">IF(LEN(VLOOKUP($A102,#REF!,8,FALSE())),UPPER(RIGHT(VLOOKUP($A102,#REF!,8,FALSE()), 1)),"")</f>
        <v>#VALUE!</v>
      </c>
      <c r="J102" s="90" t="e">
        <f aca="false">IF(LEN(VLOOKUP($A102,#REF!,4,FALSE())),UPPER(RIGHT(VLOOKUP($A102,#REF!,4,FALSE()), 1)),"")</f>
        <v>#VALUE!</v>
      </c>
      <c r="K102" s="90" t="e">
        <f aca="false">IF(LEN(VLOOKUP($A102,#REF!,5,FALSE())),UPPER(RIGHT(VLOOKUP($A102,#REF!,5,FALSE()), 1)),"")</f>
        <v>#VALUE!</v>
      </c>
      <c r="L102" s="90" t="e">
        <f aca="false">IF(LEN(VLOOKUP($A102,#REF!,6,FALSE())),UPPER(RIGHT(VLOOKUP($A102,#REF!,6,FALSE()), 1)),"")</f>
        <v>#VALUE!</v>
      </c>
      <c r="M102" s="91" t="e">
        <f aca="false">IF(LEN(VLOOKUP($A102,#REF!,7,FALSE())),UPPER(RIGHT(VLOOKUP($A102,#REF!,7,FALSE()), 1)),"")</f>
        <v>#VALUE!</v>
      </c>
      <c r="N102" s="86" t="s">
        <v>246</v>
      </c>
      <c r="O102" s="86" t="e">
        <f aca="false">IF(F102="","RSVD1")</f>
        <v>#VALUE!</v>
      </c>
      <c r="P102" s="86" t="e">
        <f aca="false">IF(G102="","RSVD2")</f>
        <v>#VALUE!</v>
      </c>
      <c r="Q102" s="86" t="e">
        <f aca="false">IF(H102="","RSVD3")</f>
        <v>#VALUE!</v>
      </c>
      <c r="R102" s="86" t="s">
        <v>83</v>
      </c>
      <c r="S102" s="100" t="e">
        <f aca="false">HLOOKUP("Device Tree Pin Name",#REF!,MATCH($A102,#REF!,0),FALSE())</f>
        <v>#VALUE!</v>
      </c>
      <c r="T102" s="95" t="e">
        <f aca="false">HLOOKUP("power rail",#REF!,MATCH($A102,#REF!,0),FALSE())</f>
        <v>#VALUE!</v>
      </c>
      <c r="U102" s="96" t="e">
        <f aca="false">HLOOKUP("Wake Capable",#REF!,MATCH($A102,#REF!,0),FALSE())</f>
        <v>#VALUE!</v>
      </c>
      <c r="V102" s="96" t="e">
        <f aca="false">HLOOKUP("Strap",#REF!,MATCH($A102,#REF!,0),FALSE())</f>
        <v>#VALUE!</v>
      </c>
      <c r="W102" s="96" t="e">
        <f aca="false">HLOOKUP("GTE",#REF!,MATCH($A102,#REF!,0),FALSE())</f>
        <v>#VALUE!</v>
      </c>
      <c r="X102" s="96" t="e">
        <f aca="false">HLOOKUP("DPD_Control",#REF!,MATCH($A102,#REF!,0),FALSE())</f>
        <v>#VALUE!</v>
      </c>
      <c r="Y102" s="96" t="e">
        <f aca="false">HLOOKUP("DPD_Group",#REF!,MATCH($A102,#REF!,0),FALSE())</f>
        <v>#VALUE!</v>
      </c>
      <c r="Z102" s="95" t="e">
        <f aca="false">HLOOKUP("Pad Category",#REF!,MATCH($A102,#REF!,0),FALSE())</f>
        <v>#VALUE!</v>
      </c>
      <c r="AA102" s="95" t="e">
        <f aca="false">HLOOKUP("Pad type",#REF!,MATCH($A102,#REF!,0),FALSE())</f>
        <v>#VALUE!</v>
      </c>
      <c r="AB102" s="95" t="e">
        <f aca="false">HLOOKUP("Pull Strength",#REF!,MATCH($A102,#REF!,0),FALSE())</f>
        <v>#VALUE!</v>
      </c>
      <c r="AC102" s="95" t="e">
        <f aca="false">HLOOKUP("POR Pin State",#REF!,MATCH($A102,#REF!,0),FALSE())</f>
        <v>#VALUE!</v>
      </c>
      <c r="AD102" s="95" t="str">
        <f aca="false">IF(OR($AQ102="",$AQ102=$C102),$R102,IF($AQ102=$D102,SUBSTITUTE(SUBSTITUTE($AQ102,"GPIO3_","GPIO_"),".0",""),IF($AQ102=$E102,$N102,IF($AQ102=$F102,$O102,IF($AQ102=$G102,$P102,IF($AQ102=$H102,$Q102,"INVALID"))))))</f>
        <v>RSVD1</v>
      </c>
      <c r="AE102" s="97"/>
      <c r="AF102" s="98" t="str">
        <f aca="false">IF(AND(OR($AS102="Int PU",$AS102="Int PD"),OR(AND($AZ102&lt;&gt;"",$AZ102&lt;&gt;"0"),AND($BA102&lt;&gt;"",$BA102&lt;&gt;"0"))),"INVALID",IF(OR($AQ102=$C102,$AS102="Int PD"),"PULL_DOWN",IF(OR($AS102="Int PU",AND($AE102="YES",OR($AZ102="",$AZ102="0"),OR($BA102="",$BA102="0"),OR($AR102="Input",$AR102="Bidirectional"))),"PULL_UP","NORMAL")))</f>
        <v>PULL_DOWN</v>
      </c>
      <c r="AG102" s="98" t="str">
        <f aca="false">IF($AR102="Input", "TRISTATE", IF($AS102="Z","TRISTATE",IF($AQ102=$C102,"TRISTATE","NORMAL")))</f>
        <v>TRISTATE</v>
      </c>
      <c r="AH102" s="98" t="str">
        <f aca="false">IF(OR($AQ102=$C102,$AR102="Output"),"DISABLE","ENABLE")</f>
        <v>DISABLE</v>
      </c>
      <c r="AI102" s="112" t="e">
        <f aca="false">IF($AT102&lt;&gt;$G102,"N/A",IF($AV102="Drive 1", "1", IF($AV102="Drive 0", "0", "")))</f>
        <v>#VALUE!</v>
      </c>
      <c r="AJ102" s="99" t="b">
        <f aca="false">TRUE()</f>
        <v>1</v>
      </c>
      <c r="AK102" s="99" t="b">
        <f aca="false">TRUE()</f>
        <v>1</v>
      </c>
      <c r="AL102" s="99" t="b">
        <f aca="false">TRUE()</f>
        <v>1</v>
      </c>
      <c r="AM102" s="99" t="b">
        <f aca="false">TRUE()</f>
        <v>1</v>
      </c>
      <c r="AN102" s="99" t="b">
        <f aca="false">TRUE()</f>
        <v>1</v>
      </c>
      <c r="AO102" s="99" t="b">
        <f aca="false">TRUE()</f>
        <v>1</v>
      </c>
      <c r="AP102" s="100" t="str">
        <f aca="false">IF(AND($AJ102:$AO102), "VALID", "INVALID")</f>
        <v>VALID</v>
      </c>
      <c r="AQ102" s="101" t="s">
        <v>316</v>
      </c>
      <c r="AR102" s="102" t="s">
        <v>79</v>
      </c>
      <c r="AS102" s="103"/>
      <c r="AT102" s="104"/>
      <c r="AU102" s="104"/>
      <c r="AV102" s="103" t="s">
        <v>124</v>
      </c>
      <c r="AW102" s="104"/>
      <c r="AX102" s="103" t="s">
        <v>85</v>
      </c>
      <c r="AY102" s="104"/>
      <c r="AZ102" s="103"/>
      <c r="BA102" s="103"/>
      <c r="BB102" s="105"/>
      <c r="BC102" s="104"/>
      <c r="BD102" s="106"/>
      <c r="BE102" s="111"/>
      <c r="BF102" s="108" t="e">
        <f aca="false">VLOOKUP($A102,#REF!, 34, FALSE())</f>
        <v>#VALUE!</v>
      </c>
      <c r="BG102" s="418" t="e">
        <f aca="false">VLOOKUP($A102,#REF!, 22, FALSE())</f>
        <v>#VALUE!</v>
      </c>
      <c r="BH102" s="109"/>
    </row>
    <row r="103" customFormat="false" ht="12.75" hidden="false" customHeight="true" outlineLevel="0" collapsed="false">
      <c r="A103" s="86" t="s">
        <v>317</v>
      </c>
      <c r="B103" s="86" t="e">
        <f aca="false">VLOOKUP($A103,#REF!, 34, FALSE())</f>
        <v>#VALUE!</v>
      </c>
      <c r="C103" s="87" t="str">
        <f aca="false">CONCATENATE("unused_",A103)</f>
        <v>unused_UART1_RX</v>
      </c>
      <c r="D103" s="88" t="e">
        <f aca="false">IF(LEN(VLOOKUP($A103,#REF!,8,FALSE())),LEFT(VLOOKUP($A103,#REF!,8,FALSE()),LEN(VLOOKUP($A103,#REF!,8,FALSE()))-2),"")</f>
        <v>#VALUE!</v>
      </c>
      <c r="E103" s="89" t="e">
        <f aca="false">IF(LEN(VLOOKUP($A103,#REF!,4,FALSE())),IF(INDEX(#REF!,MATCH($A103,#REF!,0),1),LEFT(VLOOKUP($A103,#REF!,4,FALSE()),LEN(VLOOKUP($A103,#REF!,4,FALSE()))-2),CONCATENATE(LEFT(VLOOKUP($A103,#REF!,4,FALSE()),LEN(VLOOKUP($A103,#REF!,4,FALSE()))-2),"*")),"")</f>
        <v>#VALUE!</v>
      </c>
      <c r="F103" s="90" t="e">
        <f aca="false">IF(LEN(VLOOKUP($A103,#REF!,5,FALSE())),IF(INDEX(#REF!,MATCH($A103,#REF!,0),2),LEFT(VLOOKUP($A103,#REF!,5,FALSE()),LEN(VLOOKUP($A103,#REF!,5,FALSE()))-2),CONCATENATE(LEFT(VLOOKUP($A103,#REF!,5,FALSE()),LEN(VLOOKUP($A103,#REF!,5,FALSE()))-2),"*")),"")</f>
        <v>#VALUE!</v>
      </c>
      <c r="G103" s="90" t="e">
        <f aca="false">IF(LEN(VLOOKUP($A103,#REF!,6,FALSE())),IF(INDEX(#REF!,MATCH($A103,#REF!,0),3),LEFT(VLOOKUP($A103,#REF!,6,FALSE()),LEN(VLOOKUP($A103,#REF!,6,FALSE()))-2),CONCATENATE(LEFT(VLOOKUP($A103,#REF!,6,FALSE()),LEN(VLOOKUP($A103,#REF!,6,FALSE()))-2),"*")),"")</f>
        <v>#VALUE!</v>
      </c>
      <c r="H103" s="91" t="e">
        <f aca="false">IF(LEN(VLOOKUP($A103,#REF!,7,FALSE())),IF(INDEX(#REF!,MATCH($A103,#REF!,0),4),LEFT(VLOOKUP($A103,#REF!,7,FALSE()),LEN(VLOOKUP($A103,#REF!,7,FALSE()))-2),CONCATENATE(LEFT(VLOOKUP($A103,#REF!,7,FALSE()),LEN(VLOOKUP($A103,#REF!,7,FALSE()))-2),"*")),"")</f>
        <v>#VALUE!</v>
      </c>
      <c r="I103" s="92" t="e">
        <f aca="false">IF(LEN(VLOOKUP($A103,#REF!,8,FALSE())),UPPER(RIGHT(VLOOKUP($A103,#REF!,8,FALSE()), 1)),"")</f>
        <v>#VALUE!</v>
      </c>
      <c r="J103" s="90" t="e">
        <f aca="false">IF(LEN(VLOOKUP($A103,#REF!,4,FALSE())),UPPER(RIGHT(VLOOKUP($A103,#REF!,4,FALSE()), 1)),"")</f>
        <v>#VALUE!</v>
      </c>
      <c r="K103" s="90" t="e">
        <f aca="false">IF(LEN(VLOOKUP($A103,#REF!,5,FALSE())),UPPER(RIGHT(VLOOKUP($A103,#REF!,5,FALSE()), 1)),"")</f>
        <v>#VALUE!</v>
      </c>
      <c r="L103" s="90" t="e">
        <f aca="false">IF(LEN(VLOOKUP($A103,#REF!,6,FALSE())),UPPER(RIGHT(VLOOKUP($A103,#REF!,6,FALSE()), 1)),"")</f>
        <v>#VALUE!</v>
      </c>
      <c r="M103" s="91" t="e">
        <f aca="false">IF(LEN(VLOOKUP($A103,#REF!,7,FALSE())),UPPER(RIGHT(VLOOKUP($A103,#REF!,7,FALSE()), 1)),"")</f>
        <v>#VALUE!</v>
      </c>
      <c r="N103" s="86" t="s">
        <v>246</v>
      </c>
      <c r="O103" s="86" t="e">
        <f aca="false">IF(F103="","RSVD1")</f>
        <v>#VALUE!</v>
      </c>
      <c r="P103" s="86" t="e">
        <f aca="false">IF(G103="","RSVD2")</f>
        <v>#VALUE!</v>
      </c>
      <c r="Q103" s="86" t="e">
        <f aca="false">IF(H103="","RSVD3")</f>
        <v>#VALUE!</v>
      </c>
      <c r="R103" s="134" t="s">
        <v>83</v>
      </c>
      <c r="S103" s="86" t="e">
        <f aca="false">HLOOKUP("Device Tree Pin Name",#REF!,MATCH($A103,#REF!,0),FALSE())</f>
        <v>#VALUE!</v>
      </c>
      <c r="T103" s="132" t="e">
        <f aca="false">HLOOKUP("power rail",#REF!,MATCH($A103,#REF!,0),FALSE())</f>
        <v>#VALUE!</v>
      </c>
      <c r="U103" s="96" t="e">
        <f aca="false">HLOOKUP("Wake Capable",#REF!,MATCH($A103,#REF!,0),FALSE())</f>
        <v>#VALUE!</v>
      </c>
      <c r="V103" s="96" t="e">
        <f aca="false">HLOOKUP("Strap",#REF!,MATCH($A103,#REF!,0),FALSE())</f>
        <v>#VALUE!</v>
      </c>
      <c r="W103" s="96" t="e">
        <f aca="false">HLOOKUP("GTE",#REF!,MATCH($A103,#REF!,0),FALSE())</f>
        <v>#VALUE!</v>
      </c>
      <c r="X103" s="96" t="e">
        <f aca="false">HLOOKUP("DPD_Control",#REF!,MATCH($A103,#REF!,0),FALSE())</f>
        <v>#VALUE!</v>
      </c>
      <c r="Y103" s="96" t="e">
        <f aca="false">HLOOKUP("DPD_Group",#REF!,MATCH($A103,#REF!,0),FALSE())</f>
        <v>#VALUE!</v>
      </c>
      <c r="Z103" s="95" t="e">
        <f aca="false">HLOOKUP("Pad Category",#REF!,MATCH($A103,#REF!,0),FALSE())</f>
        <v>#VALUE!</v>
      </c>
      <c r="AA103" s="95" t="e">
        <f aca="false">HLOOKUP("Pad type",#REF!,MATCH($A103,#REF!,0),FALSE())</f>
        <v>#VALUE!</v>
      </c>
      <c r="AB103" s="95" t="e">
        <f aca="false">HLOOKUP("Pull Strength",#REF!,MATCH($A103,#REF!,0),FALSE())</f>
        <v>#VALUE!</v>
      </c>
      <c r="AC103" s="95" t="e">
        <f aca="false">HLOOKUP("POR Pin State",#REF!,MATCH($A103,#REF!,0),FALSE())</f>
        <v>#VALUE!</v>
      </c>
      <c r="AD103" s="95" t="str">
        <f aca="false">IF(OR($AQ103="",$AQ103=$C103),$R103,IF($AQ103=$D103,SUBSTITUTE(SUBSTITUTE($AQ103,"GPIO3_","GPIO_"),".0",""),IF($AQ103=$E103,$N103,IF($AQ103=$F103,$O103,IF($AQ103=$G103,$P103,IF($AQ103=$H103,$Q103,"INVALID"))))))</f>
        <v>RSVD1</v>
      </c>
      <c r="AE103" s="97"/>
      <c r="AF103" s="98" t="str">
        <f aca="false">IF(AND(OR($AS103="Int PU",$AS103="Int PD"),OR(AND($AZ103&lt;&gt;"",$AZ103&lt;&gt;"0"),AND($BA103&lt;&gt;"",$BA103&lt;&gt;"0"))),"INVALID",IF(OR($AQ103=$C103,$AS103="Int PD"),"PULL_DOWN",IF(OR($AS103="Int PU",AND($AE103="YES",OR($AZ103="",$AZ103="0"),OR($BA103="",$BA103="0"),OR($AR103="Input",$AR103="Bidirectional"))),"PULL_UP","NORMAL")))</f>
        <v>PULL_DOWN</v>
      </c>
      <c r="AG103" s="98" t="str">
        <f aca="false">IF($AR103="Input", "TRISTATE", IF($AS103="Z","TRISTATE",IF($AQ103=$C103,"TRISTATE","NORMAL")))</f>
        <v>TRISTATE</v>
      </c>
      <c r="AH103" s="98" t="str">
        <f aca="false">IF(OR($AQ103=$C103,$AR103="Output"),"DISABLE","ENABLE")</f>
        <v>DISABLE</v>
      </c>
      <c r="AI103" s="112" t="e">
        <f aca="false">IF($AT103&lt;&gt;$G103,"N/A",IF($AV103="Drive 1", "1", IF($AV103="Drive 0", "0", "")))</f>
        <v>#VALUE!</v>
      </c>
      <c r="AJ103" s="99" t="b">
        <f aca="false">TRUE()</f>
        <v>1</v>
      </c>
      <c r="AK103" s="99" t="b">
        <f aca="false">TRUE()</f>
        <v>1</v>
      </c>
      <c r="AL103" s="99" t="b">
        <f aca="false">TRUE()</f>
        <v>1</v>
      </c>
      <c r="AM103" s="99" t="b">
        <f aca="false">TRUE()</f>
        <v>1</v>
      </c>
      <c r="AN103" s="99" t="b">
        <f aca="false">TRUE()</f>
        <v>1</v>
      </c>
      <c r="AO103" s="99" t="b">
        <f aca="false">TRUE()</f>
        <v>1</v>
      </c>
      <c r="AP103" s="100" t="str">
        <f aca="false">IF(AND($AJ103:$AO103), "VALID", "INVALID")</f>
        <v>VALID</v>
      </c>
      <c r="AQ103" s="101" t="s">
        <v>318</v>
      </c>
      <c r="AR103" s="102" t="s">
        <v>79</v>
      </c>
      <c r="AS103" s="103"/>
      <c r="AT103" s="104"/>
      <c r="AU103" s="104"/>
      <c r="AV103" s="104"/>
      <c r="AW103" s="104"/>
      <c r="AX103" s="103" t="s">
        <v>85</v>
      </c>
      <c r="AY103" s="104"/>
      <c r="AZ103" s="103"/>
      <c r="BA103" s="103"/>
      <c r="BB103" s="105"/>
      <c r="BC103" s="104"/>
      <c r="BD103" s="106"/>
      <c r="BE103" s="111"/>
      <c r="BF103" s="108" t="e">
        <f aca="false">VLOOKUP($A103,#REF!, 34, FALSE())</f>
        <v>#VALUE!</v>
      </c>
      <c r="BG103" s="418" t="e">
        <f aca="false">VLOOKUP($A103,#REF!, 22, FALSE())</f>
        <v>#VALUE!</v>
      </c>
      <c r="BH103" s="109"/>
    </row>
    <row r="104" customFormat="false" ht="12.75" hidden="false" customHeight="true" outlineLevel="0" collapsed="false">
      <c r="A104" s="86" t="s">
        <v>319</v>
      </c>
      <c r="B104" s="86" t="e">
        <f aca="false">VLOOKUP($A104,#REF!, 34, FALSE())</f>
        <v>#VALUE!</v>
      </c>
      <c r="C104" s="87" t="str">
        <f aca="false">CONCATENATE("unused_",A104)</f>
        <v>unused_UART1_RTS</v>
      </c>
      <c r="D104" s="88" t="e">
        <f aca="false">IF(LEN(VLOOKUP($A104,#REF!,8,FALSE())),LEFT(VLOOKUP($A104,#REF!,8,FALSE()),LEN(VLOOKUP($A104,#REF!,8,FALSE()))-2),"")</f>
        <v>#VALUE!</v>
      </c>
      <c r="E104" s="89" t="e">
        <f aca="false">IF(LEN(VLOOKUP($A104,#REF!,4,FALSE())),IF(INDEX(#REF!,MATCH($A104,#REF!,0),1),LEFT(VLOOKUP($A104,#REF!,4,FALSE()),LEN(VLOOKUP($A104,#REF!,4,FALSE()))-2),CONCATENATE(LEFT(VLOOKUP($A104,#REF!,4,FALSE()),LEN(VLOOKUP($A104,#REF!,4,FALSE()))-2),"*")),"")</f>
        <v>#VALUE!</v>
      </c>
      <c r="F104" s="90" t="e">
        <f aca="false">IF(LEN(VLOOKUP($A104,#REF!,5,FALSE())),IF(INDEX(#REF!,MATCH($A104,#REF!,0),2),LEFT(VLOOKUP($A104,#REF!,5,FALSE()),LEN(VLOOKUP($A104,#REF!,5,FALSE()))-2),CONCATENATE(LEFT(VLOOKUP($A104,#REF!,5,FALSE()),LEN(VLOOKUP($A104,#REF!,5,FALSE()))-2),"*")),"")</f>
        <v>#VALUE!</v>
      </c>
      <c r="G104" s="90" t="e">
        <f aca="false">IF(LEN(VLOOKUP($A104,#REF!,6,FALSE())),IF(INDEX(#REF!,MATCH($A104,#REF!,0),3),LEFT(VLOOKUP($A104,#REF!,6,FALSE()),LEN(VLOOKUP($A104,#REF!,6,FALSE()))-2),CONCATENATE(LEFT(VLOOKUP($A104,#REF!,6,FALSE()),LEN(VLOOKUP($A104,#REF!,6,FALSE()))-2),"*")),"")</f>
        <v>#VALUE!</v>
      </c>
      <c r="H104" s="91" t="e">
        <f aca="false">IF(LEN(VLOOKUP($A104,#REF!,7,FALSE())),IF(INDEX(#REF!,MATCH($A104,#REF!,0),4),LEFT(VLOOKUP($A104,#REF!,7,FALSE()),LEN(VLOOKUP($A104,#REF!,7,FALSE()))-2),CONCATENATE(LEFT(VLOOKUP($A104,#REF!,7,FALSE()),LEN(VLOOKUP($A104,#REF!,7,FALSE()))-2),"*")),"")</f>
        <v>#VALUE!</v>
      </c>
      <c r="I104" s="92" t="e">
        <f aca="false">IF(LEN(VLOOKUP($A104,#REF!,8,FALSE())),UPPER(RIGHT(VLOOKUP($A104,#REF!,8,FALSE()), 1)),"")</f>
        <v>#VALUE!</v>
      </c>
      <c r="J104" s="90" t="e">
        <f aca="false">IF(LEN(VLOOKUP($A104,#REF!,4,FALSE())),UPPER(RIGHT(VLOOKUP($A104,#REF!,4,FALSE()), 1)),"")</f>
        <v>#VALUE!</v>
      </c>
      <c r="K104" s="90" t="e">
        <f aca="false">IF(LEN(VLOOKUP($A104,#REF!,5,FALSE())),UPPER(RIGHT(VLOOKUP($A104,#REF!,5,FALSE()), 1)),"")</f>
        <v>#VALUE!</v>
      </c>
      <c r="L104" s="90" t="e">
        <f aca="false">IF(LEN(VLOOKUP($A104,#REF!,6,FALSE())),UPPER(RIGHT(VLOOKUP($A104,#REF!,6,FALSE()), 1)),"")</f>
        <v>#VALUE!</v>
      </c>
      <c r="M104" s="91" t="e">
        <f aca="false">IF(LEN(VLOOKUP($A104,#REF!,7,FALSE())),UPPER(RIGHT(VLOOKUP($A104,#REF!,7,FALSE()), 1)),"")</f>
        <v>#VALUE!</v>
      </c>
      <c r="N104" s="86" t="s">
        <v>246</v>
      </c>
      <c r="O104" s="86" t="e">
        <f aca="false">IF(F104="","RSVD1")</f>
        <v>#VALUE!</v>
      </c>
      <c r="P104" s="86" t="e">
        <f aca="false">IF(G104="","RSVD2")</f>
        <v>#VALUE!</v>
      </c>
      <c r="Q104" s="86" t="e">
        <f aca="false">IF(H104="","RSVD3")</f>
        <v>#VALUE!</v>
      </c>
      <c r="R104" s="86" t="s">
        <v>83</v>
      </c>
      <c r="S104" s="100" t="e">
        <f aca="false">HLOOKUP("Device Tree Pin Name",#REF!,MATCH($A104,#REF!,0),FALSE())</f>
        <v>#VALUE!</v>
      </c>
      <c r="T104" s="95" t="e">
        <f aca="false">HLOOKUP("power rail",#REF!,MATCH($A104,#REF!,0),FALSE())</f>
        <v>#VALUE!</v>
      </c>
      <c r="U104" s="96" t="e">
        <f aca="false">HLOOKUP("Wake Capable",#REF!,MATCH($A104,#REF!,0),FALSE())</f>
        <v>#VALUE!</v>
      </c>
      <c r="V104" s="96" t="e">
        <f aca="false">HLOOKUP("Strap",#REF!,MATCH($A104,#REF!,0),FALSE())</f>
        <v>#VALUE!</v>
      </c>
      <c r="W104" s="96" t="e">
        <f aca="false">HLOOKUP("GTE",#REF!,MATCH($A104,#REF!,0),FALSE())</f>
        <v>#VALUE!</v>
      </c>
      <c r="X104" s="96" t="e">
        <f aca="false">HLOOKUP("DPD_Control",#REF!,MATCH($A104,#REF!,0),FALSE())</f>
        <v>#VALUE!</v>
      </c>
      <c r="Y104" s="96" t="e">
        <f aca="false">HLOOKUP("DPD_Group",#REF!,MATCH($A104,#REF!,0),FALSE())</f>
        <v>#VALUE!</v>
      </c>
      <c r="Z104" s="95" t="e">
        <f aca="false">HLOOKUP("Pad Category",#REF!,MATCH($A104,#REF!,0),FALSE())</f>
        <v>#VALUE!</v>
      </c>
      <c r="AA104" s="95" t="e">
        <f aca="false">HLOOKUP("Pad type",#REF!,MATCH($A104,#REF!,0),FALSE())</f>
        <v>#VALUE!</v>
      </c>
      <c r="AB104" s="95" t="e">
        <f aca="false">HLOOKUP("Pull Strength",#REF!,MATCH($A104,#REF!,0),FALSE())</f>
        <v>#VALUE!</v>
      </c>
      <c r="AC104" s="95" t="e">
        <f aca="false">HLOOKUP("POR Pin State",#REF!,MATCH($A104,#REF!,0),FALSE())</f>
        <v>#VALUE!</v>
      </c>
      <c r="AD104" s="95" t="str">
        <f aca="false">IF(OR($AQ104="",$AQ104=$C104),$R104,IF($AQ104=$D104,SUBSTITUTE(SUBSTITUTE($AQ104,"GPIO3_","GPIO_"),".0",""),IF($AQ104=$E104,$N104,IF($AQ104=$F104,$O104,IF($AQ104=$G104,$P104,IF($AQ104=$H104,$Q104,"INVALID"))))))</f>
        <v>RSVD1</v>
      </c>
      <c r="AE104" s="97"/>
      <c r="AF104" s="98" t="str">
        <f aca="false">IF(AND(OR($AS104="Int PU",$AS104="Int PD"),OR(AND($AZ104&lt;&gt;"",$AZ104&lt;&gt;"0"),AND($BA104&lt;&gt;"",$BA104&lt;&gt;"0"))),"INVALID",IF(OR($AQ104=$C104,$AS104="Int PD"),"PULL_DOWN",IF(OR($AS104="Int PU",AND($AE104="YES",OR($AZ104="",$AZ104="0"),OR($BA104="",$BA104="0"),OR($AR104="Input",$AR104="Bidirectional"))),"PULL_UP","NORMAL")))</f>
        <v>PULL_DOWN</v>
      </c>
      <c r="AG104" s="98" t="str">
        <f aca="false">IF($AR104="Input", "TRISTATE", IF($AS104="Z","TRISTATE",IF($AQ104=$C104,"TRISTATE","NORMAL")))</f>
        <v>TRISTATE</v>
      </c>
      <c r="AH104" s="98" t="str">
        <f aca="false">IF(OR($AQ104=$C104,$AR104="Output"),"DISABLE","ENABLE")</f>
        <v>DISABLE</v>
      </c>
      <c r="AI104" s="112" t="e">
        <f aca="false">IF($AT104&lt;&gt;$G104,"N/A",IF($AV104="Drive 1", "1", IF($AV104="Drive 0", "0", "")))</f>
        <v>#VALUE!</v>
      </c>
      <c r="AJ104" s="99" t="b">
        <f aca="false">TRUE()</f>
        <v>1</v>
      </c>
      <c r="AK104" s="99" t="b">
        <f aca="false">TRUE()</f>
        <v>1</v>
      </c>
      <c r="AL104" s="99" t="b">
        <f aca="false">TRUE()</f>
        <v>1</v>
      </c>
      <c r="AM104" s="99" t="b">
        <f aca="false">TRUE()</f>
        <v>1</v>
      </c>
      <c r="AN104" s="99" t="b">
        <f aca="false">TRUE()</f>
        <v>1</v>
      </c>
      <c r="AO104" s="99" t="b">
        <f aca="false">TRUE()</f>
        <v>1</v>
      </c>
      <c r="AP104" s="100" t="str">
        <f aca="false">IF(AND($AJ104:$AO104), "VALID", "INVALID")</f>
        <v>VALID</v>
      </c>
      <c r="AQ104" s="101" t="s">
        <v>320</v>
      </c>
      <c r="AR104" s="102" t="s">
        <v>79</v>
      </c>
      <c r="AS104" s="103"/>
      <c r="AT104" s="103" t="s">
        <v>89</v>
      </c>
      <c r="AU104" s="104"/>
      <c r="AV104" s="104"/>
      <c r="AW104" s="104"/>
      <c r="AX104" s="103" t="s">
        <v>85</v>
      </c>
      <c r="AY104" s="104"/>
      <c r="AZ104" s="103"/>
      <c r="BA104" s="103"/>
      <c r="BB104" s="105"/>
      <c r="BC104" s="104"/>
      <c r="BD104" s="106"/>
      <c r="BE104" s="111"/>
      <c r="BF104" s="108" t="e">
        <f aca="false">VLOOKUP($A104,#REF!, 34, FALSE())</f>
        <v>#VALUE!</v>
      </c>
      <c r="BG104" s="418" t="e">
        <f aca="false">VLOOKUP($A104,#REF!, 22, FALSE())</f>
        <v>#VALUE!</v>
      </c>
      <c r="BH104" s="109"/>
    </row>
    <row r="105" customFormat="false" ht="12.75" hidden="false" customHeight="true" outlineLevel="0" collapsed="false">
      <c r="A105" s="86" t="s">
        <v>321</v>
      </c>
      <c r="B105" s="86" t="e">
        <f aca="false">VLOOKUP($A105,#REF!, 34, FALSE())</f>
        <v>#VALUE!</v>
      </c>
      <c r="C105" s="87" t="str">
        <f aca="false">CONCATENATE("unused_",A105)</f>
        <v>unused_UART1_CTS</v>
      </c>
      <c r="D105" s="88" t="e">
        <f aca="false">IF(LEN(VLOOKUP($A105,#REF!,8,FALSE())),LEFT(VLOOKUP($A105,#REF!,8,FALSE()),LEN(VLOOKUP($A105,#REF!,8,FALSE()))-2),"")</f>
        <v>#VALUE!</v>
      </c>
      <c r="E105" s="89" t="e">
        <f aca="false">IF(LEN(VLOOKUP($A105,#REF!,4,FALSE())),IF(INDEX(#REF!,MATCH($A105,#REF!,0),1),LEFT(VLOOKUP($A105,#REF!,4,FALSE()),LEN(VLOOKUP($A105,#REF!,4,FALSE()))-2),CONCATENATE(LEFT(VLOOKUP($A105,#REF!,4,FALSE()),LEN(VLOOKUP($A105,#REF!,4,FALSE()))-2),"*")),"")</f>
        <v>#VALUE!</v>
      </c>
      <c r="F105" s="90" t="e">
        <f aca="false">IF(LEN(VLOOKUP($A105,#REF!,5,FALSE())),IF(INDEX(#REF!,MATCH($A105,#REF!,0),2),LEFT(VLOOKUP($A105,#REF!,5,FALSE()),LEN(VLOOKUP($A105,#REF!,5,FALSE()))-2),CONCATENATE(LEFT(VLOOKUP($A105,#REF!,5,FALSE()),LEN(VLOOKUP($A105,#REF!,5,FALSE()))-2),"*")),"")</f>
        <v>#VALUE!</v>
      </c>
      <c r="G105" s="90" t="e">
        <f aca="false">IF(LEN(VLOOKUP($A105,#REF!,6,FALSE())),IF(INDEX(#REF!,MATCH($A105,#REF!,0),3),LEFT(VLOOKUP($A105,#REF!,6,FALSE()),LEN(VLOOKUP($A105,#REF!,6,FALSE()))-2),CONCATENATE(LEFT(VLOOKUP($A105,#REF!,6,FALSE()),LEN(VLOOKUP($A105,#REF!,6,FALSE()))-2),"*")),"")</f>
        <v>#VALUE!</v>
      </c>
      <c r="H105" s="91" t="e">
        <f aca="false">IF(LEN(VLOOKUP($A105,#REF!,7,FALSE())),IF(INDEX(#REF!,MATCH($A105,#REF!,0),4),LEFT(VLOOKUP($A105,#REF!,7,FALSE()),LEN(VLOOKUP($A105,#REF!,7,FALSE()))-2),CONCATENATE(LEFT(VLOOKUP($A105,#REF!,7,FALSE()),LEN(VLOOKUP($A105,#REF!,7,FALSE()))-2),"*")),"")</f>
        <v>#VALUE!</v>
      </c>
      <c r="I105" s="92" t="e">
        <f aca="false">IF(LEN(VLOOKUP($A105,#REF!,8,FALSE())),UPPER(RIGHT(VLOOKUP($A105,#REF!,8,FALSE()), 1)),"")</f>
        <v>#VALUE!</v>
      </c>
      <c r="J105" s="90" t="e">
        <f aca="false">IF(LEN(VLOOKUP($A105,#REF!,4,FALSE())),UPPER(RIGHT(VLOOKUP($A105,#REF!,4,FALSE()), 1)),"")</f>
        <v>#VALUE!</v>
      </c>
      <c r="K105" s="90" t="e">
        <f aca="false">IF(LEN(VLOOKUP($A105,#REF!,5,FALSE())),UPPER(RIGHT(VLOOKUP($A105,#REF!,5,FALSE()), 1)),"")</f>
        <v>#VALUE!</v>
      </c>
      <c r="L105" s="90" t="e">
        <f aca="false">IF(LEN(VLOOKUP($A105,#REF!,6,FALSE())),UPPER(RIGHT(VLOOKUP($A105,#REF!,6,FALSE()), 1)),"")</f>
        <v>#VALUE!</v>
      </c>
      <c r="M105" s="91" t="e">
        <f aca="false">IF(LEN(VLOOKUP($A105,#REF!,7,FALSE())),UPPER(RIGHT(VLOOKUP($A105,#REF!,7,FALSE()), 1)),"")</f>
        <v>#VALUE!</v>
      </c>
      <c r="N105" s="86" t="s">
        <v>246</v>
      </c>
      <c r="O105" s="86" t="e">
        <f aca="false">IF(F105="","RSVD1")</f>
        <v>#VALUE!</v>
      </c>
      <c r="P105" s="86" t="e">
        <f aca="false">IF(G105="","RSVD2")</f>
        <v>#VALUE!</v>
      </c>
      <c r="Q105" s="86" t="e">
        <f aca="false">IF(H105="","RSVD3")</f>
        <v>#VALUE!</v>
      </c>
      <c r="R105" s="86" t="s">
        <v>83</v>
      </c>
      <c r="S105" s="100" t="e">
        <f aca="false">HLOOKUP("Device Tree Pin Name",#REF!,MATCH($A105,#REF!,0),FALSE())</f>
        <v>#VALUE!</v>
      </c>
      <c r="T105" s="95" t="e">
        <f aca="false">HLOOKUP("power rail",#REF!,MATCH($A105,#REF!,0),FALSE())</f>
        <v>#VALUE!</v>
      </c>
      <c r="U105" s="96" t="e">
        <f aca="false">HLOOKUP("Wake Capable",#REF!,MATCH($A105,#REF!,0),FALSE())</f>
        <v>#VALUE!</v>
      </c>
      <c r="V105" s="96" t="e">
        <f aca="false">HLOOKUP("Strap",#REF!,MATCH($A105,#REF!,0),FALSE())</f>
        <v>#VALUE!</v>
      </c>
      <c r="W105" s="96" t="e">
        <f aca="false">HLOOKUP("GTE",#REF!,MATCH($A105,#REF!,0),FALSE())</f>
        <v>#VALUE!</v>
      </c>
      <c r="X105" s="96" t="e">
        <f aca="false">HLOOKUP("DPD_Control",#REF!,MATCH($A105,#REF!,0),FALSE())</f>
        <v>#VALUE!</v>
      </c>
      <c r="Y105" s="96" t="e">
        <f aca="false">HLOOKUP("DPD_Group",#REF!,MATCH($A105,#REF!,0),FALSE())</f>
        <v>#VALUE!</v>
      </c>
      <c r="Z105" s="95" t="e">
        <f aca="false">HLOOKUP("Pad Category",#REF!,MATCH($A105,#REF!,0),FALSE())</f>
        <v>#VALUE!</v>
      </c>
      <c r="AA105" s="95" t="e">
        <f aca="false">HLOOKUP("Pad type",#REF!,MATCH($A105,#REF!,0),FALSE())</f>
        <v>#VALUE!</v>
      </c>
      <c r="AB105" s="95" t="e">
        <f aca="false">HLOOKUP("Pull Strength",#REF!,MATCH($A105,#REF!,0),FALSE())</f>
        <v>#VALUE!</v>
      </c>
      <c r="AC105" s="95" t="e">
        <f aca="false">HLOOKUP("POR Pin State",#REF!,MATCH($A105,#REF!,0),FALSE())</f>
        <v>#VALUE!</v>
      </c>
      <c r="AD105" s="95" t="str">
        <f aca="false">IF(OR($AQ105="",$AQ105=$C105),$R105,IF($AQ105=$D105,SUBSTITUTE(SUBSTITUTE($AQ105,"GPIO3_","GPIO_"),".0",""),IF($AQ105=$E105,$N105,IF($AQ105=$F105,$O105,IF($AQ105=$G105,$P105,IF($AQ105=$H105,$Q105,"INVALID"))))))</f>
        <v>RSVD1</v>
      </c>
      <c r="AE105" s="97"/>
      <c r="AF105" s="98" t="str">
        <f aca="false">IF(AND(OR($AS105="Int PU",$AS105="Int PD"),OR(AND($AZ105&lt;&gt;"",$AZ105&lt;&gt;"0"),AND($BA105&lt;&gt;"",$BA105&lt;&gt;"0"))),"INVALID",IF(OR($AQ105=$C105,$AS105="Int PD"),"PULL_DOWN",IF(OR($AS105="Int PU",AND($AE105="YES",OR($AZ105="",$AZ105="0"),OR($BA105="",$BA105="0"),OR($AR105="Input",$AR105="Bidirectional"))),"PULL_UP","NORMAL")))</f>
        <v>PULL_DOWN</v>
      </c>
      <c r="AG105" s="98" t="str">
        <f aca="false">IF($AR105="Input", "TRISTATE", IF($AS105="Z","TRISTATE",IF($AQ105=$C105,"TRISTATE","NORMAL")))</f>
        <v>TRISTATE</v>
      </c>
      <c r="AH105" s="98" t="str">
        <f aca="false">IF(OR($AQ105=$C105,$AR105="Output"),"DISABLE","ENABLE")</f>
        <v>DISABLE</v>
      </c>
      <c r="AI105" s="112" t="e">
        <f aca="false">IF($AT105&lt;&gt;$G105,"N/A",IF($AV105="Drive 1", "1", IF($AV105="Drive 0", "0", "")))</f>
        <v>#VALUE!</v>
      </c>
      <c r="AJ105" s="99" t="b">
        <f aca="false">TRUE()</f>
        <v>1</v>
      </c>
      <c r="AK105" s="99" t="b">
        <f aca="false">TRUE()</f>
        <v>1</v>
      </c>
      <c r="AL105" s="99" t="b">
        <f aca="false">TRUE()</f>
        <v>1</v>
      </c>
      <c r="AM105" s="99" t="b">
        <f aca="false">TRUE()</f>
        <v>1</v>
      </c>
      <c r="AN105" s="99" t="b">
        <f aca="false">TRUE()</f>
        <v>1</v>
      </c>
      <c r="AO105" s="99" t="b">
        <f aca="false">TRUE()</f>
        <v>1</v>
      </c>
      <c r="AP105" s="100" t="str">
        <f aca="false">IF(AND($AJ105:$AO105), "VALID", "INVALID")</f>
        <v>VALID</v>
      </c>
      <c r="AQ105" s="101" t="s">
        <v>322</v>
      </c>
      <c r="AR105" s="102" t="s">
        <v>79</v>
      </c>
      <c r="AS105" s="103"/>
      <c r="AT105" s="104"/>
      <c r="AU105" s="104"/>
      <c r="AV105" s="103" t="s">
        <v>124</v>
      </c>
      <c r="AW105" s="104"/>
      <c r="AX105" s="103" t="s">
        <v>85</v>
      </c>
      <c r="AY105" s="104"/>
      <c r="AZ105" s="103"/>
      <c r="BA105" s="103"/>
      <c r="BB105" s="105"/>
      <c r="BC105" s="104"/>
      <c r="BD105" s="106"/>
      <c r="BE105" s="114"/>
      <c r="BF105" s="108" t="e">
        <f aca="false">VLOOKUP($A105,#REF!, 34, FALSE())</f>
        <v>#VALUE!</v>
      </c>
      <c r="BG105" s="418" t="e">
        <f aca="false">VLOOKUP($A105,#REF!, 22, FALSE())</f>
        <v>#VALUE!</v>
      </c>
      <c r="BH105" s="109"/>
    </row>
    <row r="106" s="85" customFormat="true" ht="18" hidden="false" customHeight="true" outlineLevel="0" collapsed="false">
      <c r="A106" s="117" t="s">
        <v>323</v>
      </c>
      <c r="B106" s="116" t="s">
        <v>324</v>
      </c>
      <c r="C106" s="74"/>
      <c r="D106" s="76"/>
      <c r="E106" s="76"/>
      <c r="F106" s="76"/>
      <c r="G106" s="76"/>
      <c r="H106" s="76"/>
      <c r="I106" s="74"/>
      <c r="J106" s="74"/>
      <c r="K106" s="74"/>
      <c r="L106" s="74"/>
      <c r="M106" s="74"/>
      <c r="N106" s="74"/>
      <c r="O106" s="74"/>
      <c r="P106" s="74"/>
      <c r="Q106" s="74"/>
      <c r="R106" s="74"/>
      <c r="S106" s="135"/>
      <c r="T106" s="74"/>
      <c r="U106" s="77"/>
      <c r="V106" s="77"/>
      <c r="W106" s="77"/>
      <c r="X106" s="77"/>
      <c r="Y106" s="77"/>
      <c r="Z106" s="78"/>
      <c r="AA106" s="78"/>
      <c r="AB106" s="78"/>
      <c r="AC106" s="78"/>
      <c r="AD106" s="78"/>
      <c r="AE106" s="78"/>
      <c r="AF106" s="78"/>
      <c r="AG106" s="78"/>
      <c r="AH106" s="78"/>
      <c r="AI106" s="78"/>
      <c r="AJ106" s="78"/>
      <c r="AK106" s="78"/>
      <c r="AL106" s="78"/>
      <c r="AM106" s="78"/>
      <c r="AN106" s="78"/>
      <c r="AO106" s="78"/>
      <c r="AP106" s="78"/>
      <c r="AQ106" s="79"/>
      <c r="AR106" s="79"/>
      <c r="AS106" s="80"/>
      <c r="AT106" s="80"/>
      <c r="AU106" s="80"/>
      <c r="AV106" s="80"/>
      <c r="AW106" s="80"/>
      <c r="AX106" s="80"/>
      <c r="AY106" s="80"/>
      <c r="AZ106" s="80"/>
      <c r="BA106" s="80"/>
      <c r="BB106" s="80"/>
      <c r="BC106" s="81" t="s">
        <v>76</v>
      </c>
      <c r="BD106" s="82"/>
      <c r="BE106" s="83" t="s">
        <v>323</v>
      </c>
      <c r="BF106" s="314" t="s">
        <v>324</v>
      </c>
      <c r="BG106" s="314"/>
      <c r="BH106" s="84"/>
    </row>
    <row r="107" customFormat="false" ht="12.75" hidden="false" customHeight="true" outlineLevel="0" collapsed="false">
      <c r="A107" s="86" t="s">
        <v>325</v>
      </c>
      <c r="B107" s="86" t="e">
        <f aca="false">VLOOKUP($A107,#REF!, 34, FALSE())</f>
        <v>#VALUE!</v>
      </c>
      <c r="C107" s="87" t="str">
        <f aca="false">CONCATENATE("unused_",A107)</f>
        <v>unused_DP_AUX_CH0_P</v>
      </c>
      <c r="D107" s="88" t="e">
        <f aca="false">IF(LEN(VLOOKUP($A107,#REF!,8,FALSE())),LEFT(VLOOKUP($A107,#REF!,8,FALSE()),LEN(VLOOKUP($A107,#REF!,8,FALSE()))-2),"")</f>
        <v>#VALUE!</v>
      </c>
      <c r="E107" s="89" t="e">
        <f aca="false">IF(LEN(VLOOKUP($A107,#REF!,4,FALSE())),IF(INDEX(#REF!,MATCH($A107,#REF!,0),1),LEFT(VLOOKUP($A107,#REF!,4,FALSE()),LEN(VLOOKUP($A107,#REF!,4,FALSE()))-2),CONCATENATE(LEFT(VLOOKUP($A107,#REF!,4,FALSE()),LEN(VLOOKUP($A107,#REF!,4,FALSE()))-2),"*")),"")</f>
        <v>#VALUE!</v>
      </c>
      <c r="F107" s="90" t="e">
        <f aca="false">IF(LEN(VLOOKUP($A107,#REF!,5,FALSE())),IF(INDEX(#REF!,MATCH($A107,#REF!,0),2),LEFT(VLOOKUP($A107,#REF!,5,FALSE()),LEN(VLOOKUP($A107,#REF!,5,FALSE()))-2),CONCATENATE(LEFT(VLOOKUP($A107,#REF!,5,FALSE()),LEN(VLOOKUP($A107,#REF!,5,FALSE()))-2),"*")),"")</f>
        <v>#VALUE!</v>
      </c>
      <c r="G107" s="90" t="e">
        <f aca="false">IF(LEN(VLOOKUP($A107,#REF!,6,FALSE())),IF(INDEX(#REF!,MATCH($A107,#REF!,0),3),LEFT(VLOOKUP($A107,#REF!,6,FALSE()),LEN(VLOOKUP($A107,#REF!,6,FALSE()))-2),CONCATENATE(LEFT(VLOOKUP($A107,#REF!,6,FALSE()),LEN(VLOOKUP($A107,#REF!,6,FALSE()))-2),"*")),"")</f>
        <v>#VALUE!</v>
      </c>
      <c r="H107" s="91" t="e">
        <f aca="false">IF(LEN(VLOOKUP($A107,#REF!,7,FALSE())),IF(INDEX(#REF!,MATCH($A107,#REF!,0),4),LEFT(VLOOKUP($A107,#REF!,7,FALSE()),LEN(VLOOKUP($A107,#REF!,7,FALSE()))-2),CONCATENATE(LEFT(VLOOKUP($A107,#REF!,7,FALSE()),LEN(VLOOKUP($A107,#REF!,7,FALSE()))-2),"*")),"")</f>
        <v>#VALUE!</v>
      </c>
      <c r="I107" s="92" t="e">
        <f aca="false">IF(LEN(VLOOKUP($A107,#REF!,8,FALSE())),UPPER(RIGHT(VLOOKUP($A107,#REF!,8,FALSE()), 1)),"")</f>
        <v>#VALUE!</v>
      </c>
      <c r="J107" s="90" t="e">
        <f aca="false">IF(LEN(VLOOKUP($A107,#REF!,4,FALSE())),UPPER(RIGHT(VLOOKUP($A107,#REF!,4,FALSE()), 1)),"")</f>
        <v>#VALUE!</v>
      </c>
      <c r="K107" s="90" t="e">
        <f aca="false">IF(LEN(VLOOKUP($A107,#REF!,5,FALSE())),UPPER(RIGHT(VLOOKUP($A107,#REF!,5,FALSE()), 1)),"")</f>
        <v>#VALUE!</v>
      </c>
      <c r="L107" s="90" t="e">
        <f aca="false">IF(LEN(VLOOKUP($A107,#REF!,6,FALSE())),UPPER(RIGHT(VLOOKUP($A107,#REF!,6,FALSE()), 1)),"")</f>
        <v>#VALUE!</v>
      </c>
      <c r="M107" s="91" t="e">
        <f aca="false">IF(LEN(VLOOKUP($A107,#REF!,7,FALSE())),UPPER(RIGHT(VLOOKUP($A107,#REF!,7,FALSE()), 1)),"")</f>
        <v>#VALUE!</v>
      </c>
      <c r="N107" s="93"/>
      <c r="O107" s="93"/>
      <c r="P107" s="93"/>
      <c r="Q107" s="93"/>
      <c r="R107" s="93"/>
      <c r="S107" s="136" t="e">
        <f aca="false">HLOOKUP("Device Tree Pin Name",#REF!,MATCH($A107,#REF!,0),FALSE())</f>
        <v>#VALUE!</v>
      </c>
      <c r="T107" s="137" t="e">
        <f aca="false">HLOOKUP("power rail",#REF!,MATCH($A107,#REF!,0),FALSE())</f>
        <v>#VALUE!</v>
      </c>
      <c r="U107" s="96" t="e">
        <f aca="false">HLOOKUP("Wake Capable",#REF!,MATCH($A107,#REF!,0),FALSE())</f>
        <v>#VALUE!</v>
      </c>
      <c r="V107" s="96" t="e">
        <f aca="false">HLOOKUP("Strap",#REF!,MATCH($A107,#REF!,0),FALSE())</f>
        <v>#VALUE!</v>
      </c>
      <c r="W107" s="96" t="e">
        <f aca="false">HLOOKUP("GTE",#REF!,MATCH($A107,#REF!,0),FALSE())</f>
        <v>#VALUE!</v>
      </c>
      <c r="X107" s="96" t="e">
        <f aca="false">HLOOKUP("DPD_Control",#REF!,MATCH($A107,#REF!,0),FALSE())</f>
        <v>#VALUE!</v>
      </c>
      <c r="Y107" s="96" t="e">
        <f aca="false">HLOOKUP("DPD_Group",#REF!,MATCH($A107,#REF!,0),FALSE())</f>
        <v>#VALUE!</v>
      </c>
      <c r="Z107" s="95" t="e">
        <f aca="false">HLOOKUP("Pad Category",#REF!,MATCH($A107,#REF!,0),FALSE())</f>
        <v>#VALUE!</v>
      </c>
      <c r="AA107" s="95" t="e">
        <f aca="false">HLOOKUP("Pad type",#REF!,MATCH($A107,#REF!,0),FALSE())</f>
        <v>#VALUE!</v>
      </c>
      <c r="AB107" s="95" t="e">
        <f aca="false">HLOOKUP("Pull Strength",#REF!,MATCH($A107,#REF!,0),FALSE())</f>
        <v>#VALUE!</v>
      </c>
      <c r="AC107" s="95" t="e">
        <f aca="false">HLOOKUP("POR Pin State",#REF!,MATCH($A107,#REF!,0),FALSE())</f>
        <v>#VALUE!</v>
      </c>
      <c r="AD107" s="97"/>
      <c r="AE107" s="97"/>
      <c r="AF107" s="98" t="str">
        <f aca="false">IF(AND(OR($AS107="Int PU",$AS107="Int PD"),OR(AND($AZ107&lt;&gt;"",$AZ107&lt;&gt;"0"),AND($BA107&lt;&gt;"",$BA107&lt;&gt;"0"))),"INVALID",IF(OR($AQ107=$C107,$AS107="Int PD"),"PULL_DOWN",IF(OR($AS107="Int PU",AND($AE107="YES",OR($AZ107="",$AZ107="0"),OR($BA107="",$BA107="0"),OR($AR107="Input",$AR107="Bidirectional"))),"PULL_UP","NORMAL")))</f>
        <v>PULL_DOWN</v>
      </c>
      <c r="AG107" s="98" t="str">
        <f aca="false">IF($AR107="Input", "TRISTATE", IF($AS107="Z","TRISTATE",IF($AQ107=$C107,"TRISTATE","NORMAL")))</f>
        <v>TRISTATE</v>
      </c>
      <c r="AH107" s="98" t="str">
        <f aca="false">IF(OR($AQ107=$C107,$AR107="Output"),"DISABLE","ENABLE")</f>
        <v>DISABLE</v>
      </c>
      <c r="AI107" s="97"/>
      <c r="AJ107" s="99" t="b">
        <f aca="false">TRUE()</f>
        <v>1</v>
      </c>
      <c r="AK107" s="99" t="b">
        <f aca="false">TRUE()</f>
        <v>1</v>
      </c>
      <c r="AL107" s="99" t="b">
        <f aca="false">TRUE()</f>
        <v>1</v>
      </c>
      <c r="AM107" s="99" t="b">
        <f aca="false">TRUE()</f>
        <v>1</v>
      </c>
      <c r="AN107" s="99" t="b">
        <f aca="false">TRUE()</f>
        <v>1</v>
      </c>
      <c r="AO107" s="99" t="b">
        <f aca="false">TRUE()</f>
        <v>1</v>
      </c>
      <c r="AP107" s="100" t="str">
        <f aca="false">IF(AND($AJ107:$AO107), "VALID", "INVALID")</f>
        <v>VALID</v>
      </c>
      <c r="AQ107" s="101" t="s">
        <v>326</v>
      </c>
      <c r="AR107" s="102" t="s">
        <v>79</v>
      </c>
      <c r="AS107" s="103"/>
      <c r="AT107" s="104"/>
      <c r="AU107" s="104"/>
      <c r="AV107" s="104"/>
      <c r="AW107" s="104"/>
      <c r="AX107" s="103" t="s">
        <v>85</v>
      </c>
      <c r="AY107" s="104"/>
      <c r="AZ107" s="103"/>
      <c r="BA107" s="103"/>
      <c r="BB107" s="105"/>
      <c r="BC107" s="104"/>
      <c r="BD107" s="106"/>
      <c r="BE107" s="107"/>
      <c r="BF107" s="108" t="e">
        <f aca="false">VLOOKUP($A107,#REF!, 34, FALSE())</f>
        <v>#VALUE!</v>
      </c>
      <c r="BG107" s="418" t="e">
        <f aca="false">VLOOKUP($A107,#REF!, 22, FALSE())</f>
        <v>#VALUE!</v>
      </c>
      <c r="BH107" s="109"/>
    </row>
    <row r="108" customFormat="false" ht="12.75" hidden="false" customHeight="true" outlineLevel="0" collapsed="false">
      <c r="A108" s="86" t="s">
        <v>327</v>
      </c>
      <c r="B108" s="86" t="e">
        <f aca="false">VLOOKUP($A108,#REF!, 34, FALSE())</f>
        <v>#VALUE!</v>
      </c>
      <c r="C108" s="87" t="str">
        <f aca="false">CONCATENATE("unused_",A108)</f>
        <v>unused_DP_AUX_CH0_N</v>
      </c>
      <c r="D108" s="88" t="e">
        <f aca="false">IF(LEN(VLOOKUP($A108,#REF!,8,FALSE())),LEFT(VLOOKUP($A108,#REF!,8,FALSE()),LEN(VLOOKUP($A108,#REF!,8,FALSE()))-2),"")</f>
        <v>#VALUE!</v>
      </c>
      <c r="E108" s="89" t="e">
        <f aca="false">IF(LEN(VLOOKUP($A108,#REF!,4,FALSE())),IF(INDEX(#REF!,MATCH($A108,#REF!,0),1),LEFT(VLOOKUP($A108,#REF!,4,FALSE()),LEN(VLOOKUP($A108,#REF!,4,FALSE()))-2),CONCATENATE(LEFT(VLOOKUP($A108,#REF!,4,FALSE()),LEN(VLOOKUP($A108,#REF!,4,FALSE()))-2),"*")),"")</f>
        <v>#VALUE!</v>
      </c>
      <c r="F108" s="90" t="e">
        <f aca="false">IF(LEN(VLOOKUP($A108,#REF!,5,FALSE())),IF(INDEX(#REF!,MATCH($A108,#REF!,0),2),LEFT(VLOOKUP($A108,#REF!,5,FALSE()),LEN(VLOOKUP($A108,#REF!,5,FALSE()))-2),CONCATENATE(LEFT(VLOOKUP($A108,#REF!,5,FALSE()),LEN(VLOOKUP($A108,#REF!,5,FALSE()))-2),"*")),"")</f>
        <v>#VALUE!</v>
      </c>
      <c r="G108" s="90" t="e">
        <f aca="false">IF(LEN(VLOOKUP($A108,#REF!,6,FALSE())),IF(INDEX(#REF!,MATCH($A108,#REF!,0),3),LEFT(VLOOKUP($A108,#REF!,6,FALSE()),LEN(VLOOKUP($A108,#REF!,6,FALSE()))-2),CONCATENATE(LEFT(VLOOKUP($A108,#REF!,6,FALSE()),LEN(VLOOKUP($A108,#REF!,6,FALSE()))-2),"*")),"")</f>
        <v>#VALUE!</v>
      </c>
      <c r="H108" s="91" t="e">
        <f aca="false">IF(LEN(VLOOKUP($A108,#REF!,7,FALSE())),IF(INDEX(#REF!,MATCH($A108,#REF!,0),4),LEFT(VLOOKUP($A108,#REF!,7,FALSE()),LEN(VLOOKUP($A108,#REF!,7,FALSE()))-2),CONCATENATE(LEFT(VLOOKUP($A108,#REF!,7,FALSE()),LEN(VLOOKUP($A108,#REF!,7,FALSE()))-2),"*")),"")</f>
        <v>#VALUE!</v>
      </c>
      <c r="I108" s="92" t="e">
        <f aca="false">IF(LEN(VLOOKUP($A108,#REF!,8,FALSE())),UPPER(RIGHT(VLOOKUP($A108,#REF!,8,FALSE()), 1)),"")</f>
        <v>#VALUE!</v>
      </c>
      <c r="J108" s="90" t="e">
        <f aca="false">IF(LEN(VLOOKUP($A108,#REF!,4,FALSE())),UPPER(RIGHT(VLOOKUP($A108,#REF!,4,FALSE()), 1)),"")</f>
        <v>#VALUE!</v>
      </c>
      <c r="K108" s="90" t="e">
        <f aca="false">IF(LEN(VLOOKUP($A108,#REF!,5,FALSE())),UPPER(RIGHT(VLOOKUP($A108,#REF!,5,FALSE()), 1)),"")</f>
        <v>#VALUE!</v>
      </c>
      <c r="L108" s="90" t="e">
        <f aca="false">IF(LEN(VLOOKUP($A108,#REF!,6,FALSE())),UPPER(RIGHT(VLOOKUP($A108,#REF!,6,FALSE()), 1)),"")</f>
        <v>#VALUE!</v>
      </c>
      <c r="M108" s="91" t="e">
        <f aca="false">IF(LEN(VLOOKUP($A108,#REF!,7,FALSE())),UPPER(RIGHT(VLOOKUP($A108,#REF!,7,FALSE()), 1)),"")</f>
        <v>#VALUE!</v>
      </c>
      <c r="N108" s="93"/>
      <c r="O108" s="93"/>
      <c r="P108" s="93"/>
      <c r="Q108" s="93"/>
      <c r="R108" s="93"/>
      <c r="S108" s="100" t="e">
        <f aca="false">HLOOKUP("Device Tree Pin Name",#REF!,MATCH($A108,#REF!,0),FALSE())</f>
        <v>#VALUE!</v>
      </c>
      <c r="T108" s="95" t="e">
        <f aca="false">HLOOKUP("power rail",#REF!,MATCH($A108,#REF!,0),FALSE())</f>
        <v>#VALUE!</v>
      </c>
      <c r="U108" s="96" t="e">
        <f aca="false">HLOOKUP("Wake Capable",#REF!,MATCH($A108,#REF!,0),FALSE())</f>
        <v>#VALUE!</v>
      </c>
      <c r="V108" s="96" t="e">
        <f aca="false">HLOOKUP("Strap",#REF!,MATCH($A108,#REF!,0),FALSE())</f>
        <v>#VALUE!</v>
      </c>
      <c r="W108" s="96" t="e">
        <f aca="false">HLOOKUP("GTE",#REF!,MATCH($A108,#REF!,0),FALSE())</f>
        <v>#VALUE!</v>
      </c>
      <c r="X108" s="96" t="e">
        <f aca="false">HLOOKUP("DPD_Control",#REF!,MATCH($A108,#REF!,0),FALSE())</f>
        <v>#VALUE!</v>
      </c>
      <c r="Y108" s="96" t="e">
        <f aca="false">HLOOKUP("DPD_Group",#REF!,MATCH($A108,#REF!,0),FALSE())</f>
        <v>#VALUE!</v>
      </c>
      <c r="Z108" s="95" t="e">
        <f aca="false">HLOOKUP("Pad Category",#REF!,MATCH($A108,#REF!,0),FALSE())</f>
        <v>#VALUE!</v>
      </c>
      <c r="AA108" s="95" t="e">
        <f aca="false">HLOOKUP("Pad type",#REF!,MATCH($A108,#REF!,0),FALSE())</f>
        <v>#VALUE!</v>
      </c>
      <c r="AB108" s="95" t="e">
        <f aca="false">HLOOKUP("Pull Strength",#REF!,MATCH($A108,#REF!,0),FALSE())</f>
        <v>#VALUE!</v>
      </c>
      <c r="AC108" s="95" t="e">
        <f aca="false">HLOOKUP("POR Pin State",#REF!,MATCH($A108,#REF!,0),FALSE())</f>
        <v>#VALUE!</v>
      </c>
      <c r="AD108" s="97"/>
      <c r="AE108" s="97"/>
      <c r="AF108" s="98" t="str">
        <f aca="false">IF(AND(OR($AS108="Int PU",$AS108="Int PD"),OR(AND($AZ108&lt;&gt;"",$AZ108&lt;&gt;"0"),AND($BA108&lt;&gt;"",$BA108&lt;&gt;"0"))),"INVALID",IF(OR($AQ108=$C108,$AS108="Int PD"),"PULL_DOWN",IF(OR($AS108="Int PU",AND($AE108="YES",OR($AZ108="",$AZ108="0"),OR($BA108="",$BA108="0"),OR($AR108="Input",$AR108="Bidirectional"))),"PULL_UP","NORMAL")))</f>
        <v>PULL_DOWN</v>
      </c>
      <c r="AG108" s="98" t="str">
        <f aca="false">IF($AR108="Input", "TRISTATE", IF($AS108="Z","TRISTATE",IF($AQ108=$C108,"TRISTATE","NORMAL")))</f>
        <v>TRISTATE</v>
      </c>
      <c r="AH108" s="98" t="str">
        <f aca="false">IF(OR($AQ108=$C108,$AR108="Output"),"DISABLE","ENABLE")</f>
        <v>DISABLE</v>
      </c>
      <c r="AI108" s="97"/>
      <c r="AJ108" s="99" t="b">
        <f aca="false">TRUE()</f>
        <v>1</v>
      </c>
      <c r="AK108" s="99" t="b">
        <f aca="false">TRUE()</f>
        <v>1</v>
      </c>
      <c r="AL108" s="99" t="b">
        <f aca="false">TRUE()</f>
        <v>1</v>
      </c>
      <c r="AM108" s="99" t="b">
        <f aca="false">TRUE()</f>
        <v>1</v>
      </c>
      <c r="AN108" s="99" t="b">
        <f aca="false">TRUE()</f>
        <v>1</v>
      </c>
      <c r="AO108" s="99" t="b">
        <f aca="false">TRUE()</f>
        <v>1</v>
      </c>
      <c r="AP108" s="100" t="str">
        <f aca="false">IF(AND($AJ108:$AO108), "VALID", "INVALID")</f>
        <v>VALID</v>
      </c>
      <c r="AQ108" s="101" t="s">
        <v>328</v>
      </c>
      <c r="AR108" s="102" t="s">
        <v>79</v>
      </c>
      <c r="AS108" s="103"/>
      <c r="AT108" s="104"/>
      <c r="AU108" s="104"/>
      <c r="AV108" s="104"/>
      <c r="AW108" s="104"/>
      <c r="AX108" s="103" t="s">
        <v>85</v>
      </c>
      <c r="AY108" s="104"/>
      <c r="AZ108" s="103"/>
      <c r="BA108" s="103"/>
      <c r="BB108" s="105"/>
      <c r="BC108" s="104"/>
      <c r="BD108" s="106"/>
      <c r="BE108" s="114"/>
      <c r="BF108" s="108" t="e">
        <f aca="false">VLOOKUP($A108,#REF!, 34, FALSE())</f>
        <v>#VALUE!</v>
      </c>
      <c r="BG108" s="418" t="e">
        <f aca="false">VLOOKUP($A108,#REF!, 22, FALSE())</f>
        <v>#VALUE!</v>
      </c>
      <c r="BH108" s="109"/>
    </row>
    <row r="109" s="85" customFormat="true" ht="18" hidden="false" customHeight="true" outlineLevel="0" collapsed="false">
      <c r="A109" s="115" t="s">
        <v>329</v>
      </c>
      <c r="B109" s="116" t="s">
        <v>324</v>
      </c>
      <c r="C109" s="74"/>
      <c r="D109" s="76"/>
      <c r="E109" s="76"/>
      <c r="F109" s="76"/>
      <c r="G109" s="76"/>
      <c r="H109" s="76"/>
      <c r="I109" s="74"/>
      <c r="J109" s="74"/>
      <c r="K109" s="74"/>
      <c r="L109" s="74"/>
      <c r="M109" s="74"/>
      <c r="N109" s="74"/>
      <c r="O109" s="74"/>
      <c r="P109" s="74"/>
      <c r="Q109" s="74"/>
      <c r="R109" s="74"/>
      <c r="S109" s="74"/>
      <c r="T109" s="74"/>
      <c r="U109" s="77"/>
      <c r="V109" s="77"/>
      <c r="W109" s="77"/>
      <c r="X109" s="77"/>
      <c r="Y109" s="77"/>
      <c r="Z109" s="78"/>
      <c r="AA109" s="78"/>
      <c r="AB109" s="78"/>
      <c r="AC109" s="78"/>
      <c r="AD109" s="78"/>
      <c r="AE109" s="78"/>
      <c r="AF109" s="78"/>
      <c r="AG109" s="78"/>
      <c r="AH109" s="78"/>
      <c r="AI109" s="78"/>
      <c r="AJ109" s="78"/>
      <c r="AK109" s="78"/>
      <c r="AL109" s="78"/>
      <c r="AM109" s="78"/>
      <c r="AN109" s="78"/>
      <c r="AO109" s="78"/>
      <c r="AP109" s="78"/>
      <c r="AQ109" s="79"/>
      <c r="AR109" s="79"/>
      <c r="AS109" s="80"/>
      <c r="AT109" s="80"/>
      <c r="AU109" s="80"/>
      <c r="AV109" s="80"/>
      <c r="AW109" s="80"/>
      <c r="AX109" s="80"/>
      <c r="AY109" s="80"/>
      <c r="AZ109" s="80"/>
      <c r="BA109" s="80"/>
      <c r="BB109" s="80"/>
      <c r="BC109" s="81" t="s">
        <v>76</v>
      </c>
      <c r="BD109" s="82"/>
      <c r="BE109" s="83" t="s">
        <v>329</v>
      </c>
      <c r="BF109" s="314" t="s">
        <v>324</v>
      </c>
      <c r="BG109" s="314"/>
      <c r="BH109" s="84"/>
    </row>
    <row r="110" customFormat="false" ht="12.75" hidden="false" customHeight="true" outlineLevel="0" collapsed="false">
      <c r="A110" s="86" t="s">
        <v>330</v>
      </c>
      <c r="B110" s="86" t="e">
        <f aca="false">VLOOKUP($A110,#REF!, 34, FALSE())</f>
        <v>#VALUE!</v>
      </c>
      <c r="C110" s="87" t="str">
        <f aca="false">CONCATENATE("unused_",A110)</f>
        <v>unused_DP_AUX_CH0_HPD</v>
      </c>
      <c r="D110" s="88" t="e">
        <f aca="false">IF(LEN(VLOOKUP($A110,#REF!,8,FALSE())),LEFT(VLOOKUP($A110,#REF!,8,FALSE()),LEN(VLOOKUP($A110,#REF!,8,FALSE()))-2),"")</f>
        <v>#VALUE!</v>
      </c>
      <c r="E110" s="89" t="e">
        <f aca="false">IF(LEN(VLOOKUP($A110,#REF!,4,FALSE())),IF(INDEX(#REF!,MATCH($A110,#REF!,0),1),LEFT(VLOOKUP($A110,#REF!,4,FALSE()),LEN(VLOOKUP($A110,#REF!,4,FALSE()))-2),CONCATENATE(LEFT(VLOOKUP($A110,#REF!,4,FALSE()),LEN(VLOOKUP($A110,#REF!,4,FALSE()))-2),"*")),"")</f>
        <v>#VALUE!</v>
      </c>
      <c r="F110" s="90" t="e">
        <f aca="false">IF(LEN(VLOOKUP($A110,#REF!,5,FALSE())),IF(INDEX(#REF!,MATCH($A110,#REF!,0),2),LEFT(VLOOKUP($A110,#REF!,5,FALSE()),LEN(VLOOKUP($A110,#REF!,5,FALSE()))-2),CONCATENATE(LEFT(VLOOKUP($A110,#REF!,5,FALSE()),LEN(VLOOKUP($A110,#REF!,5,FALSE()))-2),"*")),"")</f>
        <v>#VALUE!</v>
      </c>
      <c r="G110" s="90" t="e">
        <f aca="false">IF(LEN(VLOOKUP($A110,#REF!,6,FALSE())),IF(INDEX(#REF!,MATCH($A110,#REF!,0),3),LEFT(VLOOKUP($A110,#REF!,6,FALSE()),LEN(VLOOKUP($A110,#REF!,6,FALSE()))-2),CONCATENATE(LEFT(VLOOKUP($A110,#REF!,6,FALSE()),LEN(VLOOKUP($A110,#REF!,6,FALSE()))-2),"*")),"")</f>
        <v>#VALUE!</v>
      </c>
      <c r="H110" s="91" t="e">
        <f aca="false">IF(LEN(VLOOKUP($A110,#REF!,7,FALSE())),IF(INDEX(#REF!,MATCH($A110,#REF!,0),4),LEFT(VLOOKUP($A110,#REF!,7,FALSE()),LEN(VLOOKUP($A110,#REF!,7,FALSE()))-2),CONCATENATE(LEFT(VLOOKUP($A110,#REF!,7,FALSE()),LEN(VLOOKUP($A110,#REF!,7,FALSE()))-2),"*")),"")</f>
        <v>#VALUE!</v>
      </c>
      <c r="I110" s="92" t="e">
        <f aca="false">IF(LEN(VLOOKUP($A110,#REF!,8,FALSE())),UPPER(RIGHT(VLOOKUP($A110,#REF!,8,FALSE()), 1)),"")</f>
        <v>#VALUE!</v>
      </c>
      <c r="J110" s="90" t="e">
        <f aca="false">IF(LEN(VLOOKUP($A110,#REF!,4,FALSE())),UPPER(RIGHT(VLOOKUP($A110,#REF!,4,FALSE()), 1)),"")</f>
        <v>#VALUE!</v>
      </c>
      <c r="K110" s="90" t="e">
        <f aca="false">IF(LEN(VLOOKUP($A110,#REF!,5,FALSE())),UPPER(RIGHT(VLOOKUP($A110,#REF!,5,FALSE()), 1)),"")</f>
        <v>#VALUE!</v>
      </c>
      <c r="L110" s="90" t="e">
        <f aca="false">IF(LEN(VLOOKUP($A110,#REF!,6,FALSE())),UPPER(RIGHT(VLOOKUP($A110,#REF!,6,FALSE()), 1)),"")</f>
        <v>#VALUE!</v>
      </c>
      <c r="M110" s="91" t="e">
        <f aca="false">IF(LEN(VLOOKUP($A110,#REF!,7,FALSE())),UPPER(RIGHT(VLOOKUP($A110,#REF!,7,FALSE()), 1)),"")</f>
        <v>#VALUE!</v>
      </c>
      <c r="N110" s="86" t="s">
        <v>331</v>
      </c>
      <c r="O110" s="86" t="s">
        <v>83</v>
      </c>
      <c r="P110" s="86" t="s">
        <v>104</v>
      </c>
      <c r="Q110" s="86" t="s">
        <v>105</v>
      </c>
      <c r="R110" s="86" t="s">
        <v>83</v>
      </c>
      <c r="S110" s="94" t="e">
        <f aca="false">HLOOKUP("Device Tree Pin Name",#REF!,MATCH($A110,#REF!,0),FALSE())</f>
        <v>#VALUE!</v>
      </c>
      <c r="T110" s="95" t="e">
        <f aca="false">HLOOKUP("power rail",#REF!,MATCH($A110,#REF!,0),FALSE())</f>
        <v>#VALUE!</v>
      </c>
      <c r="U110" s="96" t="e">
        <f aca="false">HLOOKUP("Wake Capable",#REF!,MATCH($A110,#REF!,0),FALSE())</f>
        <v>#VALUE!</v>
      </c>
      <c r="V110" s="96" t="e">
        <f aca="false">HLOOKUP("Strap",#REF!,MATCH($A110,#REF!,0),FALSE())</f>
        <v>#VALUE!</v>
      </c>
      <c r="W110" s="96" t="e">
        <f aca="false">HLOOKUP("GTE",#REF!,MATCH($A110,#REF!,0),FALSE())</f>
        <v>#VALUE!</v>
      </c>
      <c r="X110" s="96" t="e">
        <f aca="false">HLOOKUP("DPD_Control",#REF!,MATCH($A110,#REF!,0),FALSE())</f>
        <v>#VALUE!</v>
      </c>
      <c r="Y110" s="96" t="e">
        <f aca="false">HLOOKUP("DPD_Group",#REF!,MATCH($A110,#REF!,0),FALSE())</f>
        <v>#VALUE!</v>
      </c>
      <c r="Z110" s="95" t="e">
        <f aca="false">HLOOKUP("Pad Category",#REF!,MATCH($A110,#REF!,0),FALSE())</f>
        <v>#VALUE!</v>
      </c>
      <c r="AA110" s="95" t="e">
        <f aca="false">HLOOKUP("Pad type",#REF!,MATCH($A110,#REF!,0),FALSE())</f>
        <v>#VALUE!</v>
      </c>
      <c r="AB110" s="95" t="e">
        <f aca="false">HLOOKUP("Pull Strength",#REF!,MATCH($A110,#REF!,0),FALSE())</f>
        <v>#VALUE!</v>
      </c>
      <c r="AC110" s="95" t="e">
        <f aca="false">HLOOKUP("POR Pin State",#REF!,MATCH($A110,#REF!,0),FALSE())</f>
        <v>#VALUE!</v>
      </c>
      <c r="AD110" s="95" t="str">
        <f aca="false">IF(OR($AQ110="",$AQ110=$C110),$R110,IF($AQ110=$D110,SUBSTITUTE(SUBSTITUTE($AQ110,"GPIO3_","GPIO_"),".0",""),IF($AQ110=$E110,$N110,IF($AQ110=$F110,$O110,IF($AQ110=$G110,$P110,IF($AQ110=$H110,$Q110,"INVALID"))))))</f>
        <v>RSVD1</v>
      </c>
      <c r="AE110" s="97"/>
      <c r="AF110" s="98" t="str">
        <f aca="false">IF(AND(OR($AS110="Int PU",$AS110="Int PD"),OR(AND($AZ110&lt;&gt;"",$AZ110&lt;&gt;"0"),AND($BA110&lt;&gt;"",$BA110&lt;&gt;"0"))),"INVALID",IF(OR($AQ110=$C110,$AS110="Int PD"),"PULL_DOWN",IF(OR($AS110="Int PU",AND($AE110="YES",OR($AZ110="",$AZ110="0"),OR($BA110="",$BA110="0"),OR($AR110="Input",$AR110="Bidirectional"))),"PULL_UP","NORMAL")))</f>
        <v>PULL_DOWN</v>
      </c>
      <c r="AG110" s="98" t="str">
        <f aca="false">IF($AR110="Input", "TRISTATE", IF($AS110="Z","TRISTATE",IF($AQ110=$C110,"TRISTATE","NORMAL")))</f>
        <v>TRISTATE</v>
      </c>
      <c r="AH110" s="98" t="str">
        <f aca="false">IF(OR($AQ110=$C110,$AR110="Output"),"DISABLE","ENABLE")</f>
        <v>DISABLE</v>
      </c>
      <c r="AI110" s="112" t="e">
        <f aca="false">IF($AT110&lt;&gt;$G110,"N/A",IF($AV110="Drive 1", "1", IF($AV110="Drive 0", "0", "")))</f>
        <v>#VALUE!</v>
      </c>
      <c r="AJ110" s="99" t="b">
        <f aca="false">TRUE()</f>
        <v>1</v>
      </c>
      <c r="AK110" s="99" t="b">
        <f aca="false">TRUE()</f>
        <v>1</v>
      </c>
      <c r="AL110" s="99" t="b">
        <f aca="false">TRUE()</f>
        <v>1</v>
      </c>
      <c r="AM110" s="99" t="b">
        <f aca="false">TRUE()</f>
        <v>1</v>
      </c>
      <c r="AN110" s="99" t="b">
        <f aca="false">TRUE()</f>
        <v>1</v>
      </c>
      <c r="AO110" s="99" t="b">
        <f aca="false">TRUE()</f>
        <v>1</v>
      </c>
      <c r="AP110" s="100" t="str">
        <f aca="false">IF(AND($AJ110:$AO110), "VALID", "INVALID")</f>
        <v>VALID</v>
      </c>
      <c r="AQ110" s="101" t="s">
        <v>332</v>
      </c>
      <c r="AR110" s="102" t="s">
        <v>79</v>
      </c>
      <c r="AS110" s="103"/>
      <c r="AT110" s="104"/>
      <c r="AU110" s="104"/>
      <c r="AV110" s="104"/>
      <c r="AW110" s="110" t="s">
        <v>85</v>
      </c>
      <c r="AX110" s="103" t="s">
        <v>85</v>
      </c>
      <c r="AY110" s="104"/>
      <c r="AZ110" s="103"/>
      <c r="BA110" s="103"/>
      <c r="BB110" s="105"/>
      <c r="BC110" s="104"/>
      <c r="BD110" s="106"/>
      <c r="BE110" s="107"/>
      <c r="BF110" s="108" t="e">
        <f aca="false">VLOOKUP($A110,#REF!, 34, FALSE())</f>
        <v>#VALUE!</v>
      </c>
      <c r="BG110" s="418" t="e">
        <f aca="false">VLOOKUP($A110,#REF!, 22, FALSE())</f>
        <v>#VALUE!</v>
      </c>
      <c r="BH110" s="109"/>
    </row>
    <row r="111" customFormat="false" ht="12.75" hidden="false" customHeight="true" outlineLevel="0" collapsed="false">
      <c r="A111" s="86" t="s">
        <v>333</v>
      </c>
      <c r="B111" s="86" t="e">
        <f aca="false">VLOOKUP($A111,#REF!, 34, FALSE())</f>
        <v>#VALUE!</v>
      </c>
      <c r="C111" s="87" t="str">
        <f aca="false">CONCATENATE("unused_",A111)</f>
        <v>unused_DP_AUX_CH1_P</v>
      </c>
      <c r="D111" s="88" t="e">
        <f aca="false">IF(LEN(VLOOKUP($A111,#REF!,8,FALSE())),LEFT(VLOOKUP($A111,#REF!,8,FALSE()),LEN(VLOOKUP($A111,#REF!,8,FALSE()))-2),"")</f>
        <v>#VALUE!</v>
      </c>
      <c r="E111" s="89" t="e">
        <f aca="false">IF(LEN(VLOOKUP($A111,#REF!,4,FALSE())),IF(INDEX(#REF!,MATCH($A111,#REF!,0),1),LEFT(VLOOKUP($A111,#REF!,4,FALSE()),LEN(VLOOKUP($A111,#REF!,4,FALSE()))-2),CONCATENATE(LEFT(VLOOKUP($A111,#REF!,4,FALSE()),LEN(VLOOKUP($A111,#REF!,4,FALSE()))-2),"*")),"")</f>
        <v>#VALUE!</v>
      </c>
      <c r="F111" s="90" t="e">
        <f aca="false">IF(LEN(VLOOKUP($A111,#REF!,5,FALSE())),IF(INDEX(#REF!,MATCH($A111,#REF!,0),2),LEFT(VLOOKUP($A111,#REF!,5,FALSE()),LEN(VLOOKUP($A111,#REF!,5,FALSE()))-2),CONCATENATE(LEFT(VLOOKUP($A111,#REF!,5,FALSE()),LEN(VLOOKUP($A111,#REF!,5,FALSE()))-2),"*")),"")</f>
        <v>#VALUE!</v>
      </c>
      <c r="G111" s="90" t="e">
        <f aca="false">IF(LEN(VLOOKUP($A111,#REF!,6,FALSE())),IF(INDEX(#REF!,MATCH($A111,#REF!,0),3),LEFT(VLOOKUP($A111,#REF!,6,FALSE()),LEN(VLOOKUP($A111,#REF!,6,FALSE()))-2),CONCATENATE(LEFT(VLOOKUP($A111,#REF!,6,FALSE()),LEN(VLOOKUP($A111,#REF!,6,FALSE()))-2),"*")),"")</f>
        <v>#VALUE!</v>
      </c>
      <c r="H111" s="91" t="e">
        <f aca="false">IF(LEN(VLOOKUP($A111,#REF!,7,FALSE())),IF(INDEX(#REF!,MATCH($A111,#REF!,0),4),LEFT(VLOOKUP($A111,#REF!,7,FALSE()),LEN(VLOOKUP($A111,#REF!,7,FALSE()))-2),CONCATENATE(LEFT(VLOOKUP($A111,#REF!,7,FALSE()),LEN(VLOOKUP($A111,#REF!,7,FALSE()))-2),"*")),"")</f>
        <v>#VALUE!</v>
      </c>
      <c r="I111" s="92" t="e">
        <f aca="false">IF(LEN(VLOOKUP($A111,#REF!,8,FALSE())),UPPER(RIGHT(VLOOKUP($A111,#REF!,8,FALSE()), 1)),"")</f>
        <v>#VALUE!</v>
      </c>
      <c r="J111" s="90" t="e">
        <f aca="false">IF(LEN(VLOOKUP($A111,#REF!,4,FALSE())),UPPER(RIGHT(VLOOKUP($A111,#REF!,4,FALSE()), 1)),"")</f>
        <v>#VALUE!</v>
      </c>
      <c r="K111" s="90" t="e">
        <f aca="false">IF(LEN(VLOOKUP($A111,#REF!,5,FALSE())),UPPER(RIGHT(VLOOKUP($A111,#REF!,5,FALSE()), 1)),"")</f>
        <v>#VALUE!</v>
      </c>
      <c r="L111" s="90" t="e">
        <f aca="false">IF(LEN(VLOOKUP($A111,#REF!,6,FALSE())),UPPER(RIGHT(VLOOKUP($A111,#REF!,6,FALSE()), 1)),"")</f>
        <v>#VALUE!</v>
      </c>
      <c r="M111" s="91" t="e">
        <f aca="false">IF(LEN(VLOOKUP($A111,#REF!,7,FALSE())),UPPER(RIGHT(VLOOKUP($A111,#REF!,7,FALSE()), 1)),"")</f>
        <v>#VALUE!</v>
      </c>
      <c r="N111" s="86" t="s">
        <v>334</v>
      </c>
      <c r="O111" s="86" t="s">
        <v>83</v>
      </c>
      <c r="P111" s="86" t="s">
        <v>104</v>
      </c>
      <c r="Q111" s="86" t="s">
        <v>105</v>
      </c>
      <c r="R111" s="86" t="s">
        <v>83</v>
      </c>
      <c r="S111" s="100" t="e">
        <f aca="false">HLOOKUP("Device Tree Pin Name",#REF!,MATCH($A111,#REF!,0),FALSE())</f>
        <v>#VALUE!</v>
      </c>
      <c r="T111" s="95" t="e">
        <f aca="false">HLOOKUP("power rail",#REF!,MATCH($A111,#REF!,0),FALSE())</f>
        <v>#VALUE!</v>
      </c>
      <c r="U111" s="96" t="e">
        <f aca="false">HLOOKUP("Wake Capable",#REF!,MATCH($A111,#REF!,0),FALSE())</f>
        <v>#VALUE!</v>
      </c>
      <c r="V111" s="96" t="e">
        <f aca="false">HLOOKUP("Strap",#REF!,MATCH($A111,#REF!,0),FALSE())</f>
        <v>#VALUE!</v>
      </c>
      <c r="W111" s="96" t="e">
        <f aca="false">HLOOKUP("GTE",#REF!,MATCH($A111,#REF!,0),FALSE())</f>
        <v>#VALUE!</v>
      </c>
      <c r="X111" s="96" t="e">
        <f aca="false">HLOOKUP("DPD_Control",#REF!,MATCH($A111,#REF!,0),FALSE())</f>
        <v>#VALUE!</v>
      </c>
      <c r="Y111" s="96" t="e">
        <f aca="false">HLOOKUP("DPD_Group",#REF!,MATCH($A111,#REF!,0),FALSE())</f>
        <v>#VALUE!</v>
      </c>
      <c r="Z111" s="95" t="e">
        <f aca="false">HLOOKUP("Pad Category",#REF!,MATCH($A111,#REF!,0),FALSE())</f>
        <v>#VALUE!</v>
      </c>
      <c r="AA111" s="95" t="e">
        <f aca="false">HLOOKUP("Pad type",#REF!,MATCH($A111,#REF!,0),FALSE())</f>
        <v>#VALUE!</v>
      </c>
      <c r="AB111" s="95" t="e">
        <f aca="false">HLOOKUP("Pull Strength",#REF!,MATCH($A111,#REF!,0),FALSE())</f>
        <v>#VALUE!</v>
      </c>
      <c r="AC111" s="95" t="e">
        <f aca="false">HLOOKUP("POR Pin State",#REF!,MATCH($A111,#REF!,0),FALSE())</f>
        <v>#VALUE!</v>
      </c>
      <c r="AD111" s="95" t="str">
        <f aca="false">IF(OR($AQ111="",$AQ111=$C111),$R111,IF($AQ111=$D111,SUBSTITUTE(SUBSTITUTE($AQ111,"GPIO3_","GPIO_"),".0",""),IF($AQ111=$E111,$N111,IF($AQ111=$F111,$O111,IF($AQ111=$G111,$P111,IF($AQ111=$H111,$Q111,"INVALID"))))))</f>
        <v>RSVD1</v>
      </c>
      <c r="AE111" s="97"/>
      <c r="AF111" s="98" t="str">
        <f aca="false">IF(AND(OR($AS111="Int PU",$AS111="Int PD"),OR(AND($AZ111&lt;&gt;"",$AZ111&lt;&gt;"0"),AND($BA111&lt;&gt;"",$BA111&lt;&gt;"0"))),"INVALID",IF(OR($AQ111=$C111,$AS111="Int PD"),"PULL_DOWN",IF(OR($AS111="Int PU",AND($AE111="YES",OR($AZ111="",$AZ111="0"),OR($BA111="",$BA111="0"),OR($AR111="Input",$AR111="Bidirectional"))),"PULL_UP","NORMAL")))</f>
        <v>PULL_DOWN</v>
      </c>
      <c r="AG111" s="98" t="str">
        <f aca="false">IF($AR111="Input", "TRISTATE", IF($AS111="Z","TRISTATE",IF($AQ111=$C111,"TRISTATE","NORMAL")))</f>
        <v>TRISTATE</v>
      </c>
      <c r="AH111" s="98" t="str">
        <f aca="false">IF(OR($AQ111=$C111,$AR111="Output"),"DISABLE","ENABLE")</f>
        <v>DISABLE</v>
      </c>
      <c r="AI111" s="112" t="e">
        <f aca="false">IF($AT111&lt;&gt;$G111,"N/A",IF($AV111="Drive 1", "1", IF($AV111="Drive 0", "0", "")))</f>
        <v>#VALUE!</v>
      </c>
      <c r="AJ111" s="99" t="b">
        <f aca="false">TRUE()</f>
        <v>1</v>
      </c>
      <c r="AK111" s="99" t="b">
        <f aca="false">TRUE()</f>
        <v>1</v>
      </c>
      <c r="AL111" s="99" t="b">
        <f aca="false">TRUE()</f>
        <v>1</v>
      </c>
      <c r="AM111" s="99" t="b">
        <f aca="false">TRUE()</f>
        <v>1</v>
      </c>
      <c r="AN111" s="99" t="b">
        <f aca="false">TRUE()</f>
        <v>1</v>
      </c>
      <c r="AO111" s="99" t="b">
        <f aca="false">TRUE()</f>
        <v>1</v>
      </c>
      <c r="AP111" s="100" t="str">
        <f aca="false">IF(AND($AJ111:$AO111), "VALID", "INVALID")</f>
        <v>VALID</v>
      </c>
      <c r="AQ111" s="101" t="s">
        <v>335</v>
      </c>
      <c r="AR111" s="102" t="s">
        <v>79</v>
      </c>
      <c r="AS111" s="103"/>
      <c r="AT111" s="104"/>
      <c r="AU111" s="104"/>
      <c r="AV111" s="104"/>
      <c r="AW111" s="110" t="s">
        <v>85</v>
      </c>
      <c r="AX111" s="103" t="s">
        <v>85</v>
      </c>
      <c r="AY111" s="104"/>
      <c r="AZ111" s="103"/>
      <c r="BA111" s="103"/>
      <c r="BB111" s="105"/>
      <c r="BC111" s="104"/>
      <c r="BD111" s="106"/>
      <c r="BE111" s="111"/>
      <c r="BF111" s="108" t="e">
        <f aca="false">VLOOKUP($A111,#REF!, 34, FALSE())</f>
        <v>#VALUE!</v>
      </c>
      <c r="BG111" s="418" t="e">
        <f aca="false">VLOOKUP($A111,#REF!, 22, FALSE())</f>
        <v>#VALUE!</v>
      </c>
      <c r="BH111" s="109"/>
    </row>
    <row r="112" customFormat="false" ht="12.75" hidden="false" customHeight="true" outlineLevel="0" collapsed="false">
      <c r="A112" s="86" t="s">
        <v>336</v>
      </c>
      <c r="B112" s="86" t="e">
        <f aca="false">VLOOKUP($A112,#REF!, 34, FALSE())</f>
        <v>#VALUE!</v>
      </c>
      <c r="C112" s="87" t="str">
        <f aca="false">CONCATENATE("unused_",A112)</f>
        <v>unused_DP_AUX_CH1_N</v>
      </c>
      <c r="D112" s="88" t="e">
        <f aca="false">IF(LEN(VLOOKUP($A112,#REF!,8,FALSE())),LEFT(VLOOKUP($A112,#REF!,8,FALSE()),LEN(VLOOKUP($A112,#REF!,8,FALSE()))-2),"")</f>
        <v>#VALUE!</v>
      </c>
      <c r="E112" s="89" t="e">
        <f aca="false">IF(LEN(VLOOKUP($A112,#REF!,4,FALSE())),IF(INDEX(#REF!,MATCH($A112,#REF!,0),1),LEFT(VLOOKUP($A112,#REF!,4,FALSE()),LEN(VLOOKUP($A112,#REF!,4,FALSE()))-2),CONCATENATE(LEFT(VLOOKUP($A112,#REF!,4,FALSE()),LEN(VLOOKUP($A112,#REF!,4,FALSE()))-2),"*")),"")</f>
        <v>#VALUE!</v>
      </c>
      <c r="F112" s="90" t="e">
        <f aca="false">IF(LEN(VLOOKUP($A112,#REF!,5,FALSE())),IF(INDEX(#REF!,MATCH($A112,#REF!,0),2),LEFT(VLOOKUP($A112,#REF!,5,FALSE()),LEN(VLOOKUP($A112,#REF!,5,FALSE()))-2),CONCATENATE(LEFT(VLOOKUP($A112,#REF!,5,FALSE()),LEN(VLOOKUP($A112,#REF!,5,FALSE()))-2),"*")),"")</f>
        <v>#VALUE!</v>
      </c>
      <c r="G112" s="90" t="e">
        <f aca="false">IF(LEN(VLOOKUP($A112,#REF!,6,FALSE())),IF(INDEX(#REF!,MATCH($A112,#REF!,0),3),LEFT(VLOOKUP($A112,#REF!,6,FALSE()),LEN(VLOOKUP($A112,#REF!,6,FALSE()))-2),CONCATENATE(LEFT(VLOOKUP($A112,#REF!,6,FALSE()),LEN(VLOOKUP($A112,#REF!,6,FALSE()))-2),"*")),"")</f>
        <v>#VALUE!</v>
      </c>
      <c r="H112" s="91" t="e">
        <f aca="false">IF(LEN(VLOOKUP($A112,#REF!,7,FALSE())),IF(INDEX(#REF!,MATCH($A112,#REF!,0),4),LEFT(VLOOKUP($A112,#REF!,7,FALSE()),LEN(VLOOKUP($A112,#REF!,7,FALSE()))-2),CONCATENATE(LEFT(VLOOKUP($A112,#REF!,7,FALSE()),LEN(VLOOKUP($A112,#REF!,7,FALSE()))-2),"*")),"")</f>
        <v>#VALUE!</v>
      </c>
      <c r="I112" s="92" t="e">
        <f aca="false">IF(LEN(VLOOKUP($A112,#REF!,8,FALSE())),UPPER(RIGHT(VLOOKUP($A112,#REF!,8,FALSE()), 1)),"")</f>
        <v>#VALUE!</v>
      </c>
      <c r="J112" s="90" t="e">
        <f aca="false">IF(LEN(VLOOKUP($A112,#REF!,4,FALSE())),UPPER(RIGHT(VLOOKUP($A112,#REF!,4,FALSE()), 1)),"")</f>
        <v>#VALUE!</v>
      </c>
      <c r="K112" s="90" t="e">
        <f aca="false">IF(LEN(VLOOKUP($A112,#REF!,5,FALSE())),UPPER(RIGHT(VLOOKUP($A112,#REF!,5,FALSE()), 1)),"")</f>
        <v>#VALUE!</v>
      </c>
      <c r="L112" s="90" t="e">
        <f aca="false">IF(LEN(VLOOKUP($A112,#REF!,6,FALSE())),UPPER(RIGHT(VLOOKUP($A112,#REF!,6,FALSE()), 1)),"")</f>
        <v>#VALUE!</v>
      </c>
      <c r="M112" s="91" t="e">
        <f aca="false">IF(LEN(VLOOKUP($A112,#REF!,7,FALSE())),UPPER(RIGHT(VLOOKUP($A112,#REF!,7,FALSE()), 1)),"")</f>
        <v>#VALUE!</v>
      </c>
      <c r="N112" s="86" t="s">
        <v>334</v>
      </c>
      <c r="O112" s="86" t="s">
        <v>83</v>
      </c>
      <c r="P112" s="86" t="s">
        <v>104</v>
      </c>
      <c r="Q112" s="86" t="s">
        <v>105</v>
      </c>
      <c r="R112" s="86" t="s">
        <v>83</v>
      </c>
      <c r="S112" s="100" t="e">
        <f aca="false">HLOOKUP("Device Tree Pin Name",#REF!,MATCH($A112,#REF!,0),FALSE())</f>
        <v>#VALUE!</v>
      </c>
      <c r="T112" s="95" t="e">
        <f aca="false">HLOOKUP("power rail",#REF!,MATCH($A112,#REF!,0),FALSE())</f>
        <v>#VALUE!</v>
      </c>
      <c r="U112" s="96" t="e">
        <f aca="false">HLOOKUP("Wake Capable",#REF!,MATCH($A112,#REF!,0),FALSE())</f>
        <v>#VALUE!</v>
      </c>
      <c r="V112" s="96" t="e">
        <f aca="false">HLOOKUP("Strap",#REF!,MATCH($A112,#REF!,0),FALSE())</f>
        <v>#VALUE!</v>
      </c>
      <c r="W112" s="96" t="e">
        <f aca="false">HLOOKUP("GTE",#REF!,MATCH($A112,#REF!,0),FALSE())</f>
        <v>#VALUE!</v>
      </c>
      <c r="X112" s="96" t="e">
        <f aca="false">HLOOKUP("DPD_Control",#REF!,MATCH($A112,#REF!,0),FALSE())</f>
        <v>#VALUE!</v>
      </c>
      <c r="Y112" s="96" t="e">
        <f aca="false">HLOOKUP("DPD_Group",#REF!,MATCH($A112,#REF!,0),FALSE())</f>
        <v>#VALUE!</v>
      </c>
      <c r="Z112" s="95" t="e">
        <f aca="false">HLOOKUP("Pad Category",#REF!,MATCH($A112,#REF!,0),FALSE())</f>
        <v>#VALUE!</v>
      </c>
      <c r="AA112" s="95" t="e">
        <f aca="false">HLOOKUP("Pad type",#REF!,MATCH($A112,#REF!,0),FALSE())</f>
        <v>#VALUE!</v>
      </c>
      <c r="AB112" s="95" t="e">
        <f aca="false">HLOOKUP("Pull Strength",#REF!,MATCH($A112,#REF!,0),FALSE())</f>
        <v>#VALUE!</v>
      </c>
      <c r="AC112" s="95" t="e">
        <f aca="false">HLOOKUP("POR Pin State",#REF!,MATCH($A112,#REF!,0),FALSE())</f>
        <v>#VALUE!</v>
      </c>
      <c r="AD112" s="95" t="str">
        <f aca="false">IF(OR($AQ112="",$AQ112=$C112),$R112,IF($AQ112=$D112,SUBSTITUTE(SUBSTITUTE($AQ112,"GPIO3_","GPIO_"),".0",""),IF($AQ112=$E112,$N112,IF($AQ112=$F112,$O112,IF($AQ112=$G112,$P112,IF($AQ112=$H112,$Q112,"INVALID"))))))</f>
        <v>RSVD1</v>
      </c>
      <c r="AE112" s="97"/>
      <c r="AF112" s="98" t="str">
        <f aca="false">IF(AND(OR($AS112="Int PU",$AS112="Int PD"),OR(AND($AZ112&lt;&gt;"",$AZ112&lt;&gt;"0"),AND($BA112&lt;&gt;"",$BA112&lt;&gt;"0"))),"INVALID",IF(OR($AQ112=$C112,$AS112="Int PD"),"PULL_DOWN",IF(OR($AS112="Int PU",AND($AE112="YES",OR($AZ112="",$AZ112="0"),OR($BA112="",$BA112="0"),OR($AR112="Input",$AR112="Bidirectional"))),"PULL_UP","NORMAL")))</f>
        <v>PULL_DOWN</v>
      </c>
      <c r="AG112" s="98" t="str">
        <f aca="false">IF($AR112="Input", "TRISTATE", IF($AS112="Z","TRISTATE",IF($AQ112=$C112,"TRISTATE","NORMAL")))</f>
        <v>TRISTATE</v>
      </c>
      <c r="AH112" s="98" t="str">
        <f aca="false">IF(OR($AQ112=$C112,$AR112="Output"),"DISABLE","ENABLE")</f>
        <v>DISABLE</v>
      </c>
      <c r="AI112" s="112" t="e">
        <f aca="false">IF($AT112&lt;&gt;$G112,"N/A",IF($AV112="Drive 1", "1", IF($AV112="Drive 0", "0", "")))</f>
        <v>#VALUE!</v>
      </c>
      <c r="AJ112" s="99" t="b">
        <f aca="false">TRUE()</f>
        <v>1</v>
      </c>
      <c r="AK112" s="99" t="b">
        <f aca="false">TRUE()</f>
        <v>1</v>
      </c>
      <c r="AL112" s="99" t="b">
        <f aca="false">TRUE()</f>
        <v>1</v>
      </c>
      <c r="AM112" s="99" t="b">
        <f aca="false">TRUE()</f>
        <v>1</v>
      </c>
      <c r="AN112" s="99" t="b">
        <f aca="false">TRUE()</f>
        <v>1</v>
      </c>
      <c r="AO112" s="99" t="b">
        <f aca="false">TRUE()</f>
        <v>1</v>
      </c>
      <c r="AP112" s="100" t="str">
        <f aca="false">IF(AND($AJ112:$AO112), "VALID", "INVALID")</f>
        <v>VALID</v>
      </c>
      <c r="AQ112" s="101" t="s">
        <v>337</v>
      </c>
      <c r="AR112" s="102" t="s">
        <v>79</v>
      </c>
      <c r="AS112" s="103"/>
      <c r="AT112" s="104"/>
      <c r="AU112" s="104"/>
      <c r="AV112" s="104"/>
      <c r="AW112" s="110" t="s">
        <v>85</v>
      </c>
      <c r="AX112" s="103" t="s">
        <v>85</v>
      </c>
      <c r="AY112" s="104"/>
      <c r="AZ112" s="103"/>
      <c r="BA112" s="103"/>
      <c r="BB112" s="105"/>
      <c r="BC112" s="104"/>
      <c r="BD112" s="106"/>
      <c r="BE112" s="111"/>
      <c r="BF112" s="108" t="e">
        <f aca="false">VLOOKUP($A112,#REF!, 34, FALSE())</f>
        <v>#VALUE!</v>
      </c>
      <c r="BG112" s="418" t="e">
        <f aca="false">VLOOKUP($A112,#REF!, 22, FALSE())</f>
        <v>#VALUE!</v>
      </c>
      <c r="BH112" s="109"/>
    </row>
    <row r="113" customFormat="false" ht="12.75" hidden="false" customHeight="true" outlineLevel="0" collapsed="false">
      <c r="A113" s="86" t="s">
        <v>338</v>
      </c>
      <c r="B113" s="86" t="e">
        <f aca="false">VLOOKUP($A113,#REF!, 34, FALSE())</f>
        <v>#VALUE!</v>
      </c>
      <c r="C113" s="87" t="str">
        <f aca="false">CONCATENATE("unused_",A113)</f>
        <v>unused_DP_AUX_CH1_HPD</v>
      </c>
      <c r="D113" s="88" t="e">
        <f aca="false">IF(LEN(VLOOKUP($A113,#REF!,8,FALSE())),LEFT(VLOOKUP($A113,#REF!,8,FALSE()),LEN(VLOOKUP($A113,#REF!,8,FALSE()))-2),"")</f>
        <v>#VALUE!</v>
      </c>
      <c r="E113" s="89" t="e">
        <f aca="false">IF(LEN(VLOOKUP($A113,#REF!,4,FALSE())),IF(INDEX(#REF!,MATCH($A113,#REF!,0),1),LEFT(VLOOKUP($A113,#REF!,4,FALSE()),LEN(VLOOKUP($A113,#REF!,4,FALSE()))-2),CONCATENATE(LEFT(VLOOKUP($A113,#REF!,4,FALSE()),LEN(VLOOKUP($A113,#REF!,4,FALSE()))-2),"*")),"")</f>
        <v>#VALUE!</v>
      </c>
      <c r="F113" s="90" t="e">
        <f aca="false">IF(LEN(VLOOKUP($A113,#REF!,5,FALSE())),IF(INDEX(#REF!,MATCH($A113,#REF!,0),2),LEFT(VLOOKUP($A113,#REF!,5,FALSE()),LEN(VLOOKUP($A113,#REF!,5,FALSE()))-2),CONCATENATE(LEFT(VLOOKUP($A113,#REF!,5,FALSE()),LEN(VLOOKUP($A113,#REF!,5,FALSE()))-2),"*")),"")</f>
        <v>#VALUE!</v>
      </c>
      <c r="G113" s="90" t="e">
        <f aca="false">IF(LEN(VLOOKUP($A113,#REF!,6,FALSE())),IF(INDEX(#REF!,MATCH($A113,#REF!,0),3),LEFT(VLOOKUP($A113,#REF!,6,FALSE()),LEN(VLOOKUP($A113,#REF!,6,FALSE()))-2),CONCATENATE(LEFT(VLOOKUP($A113,#REF!,6,FALSE()),LEN(VLOOKUP($A113,#REF!,6,FALSE()))-2),"*")),"")</f>
        <v>#VALUE!</v>
      </c>
      <c r="H113" s="91" t="e">
        <f aca="false">IF(LEN(VLOOKUP($A113,#REF!,7,FALSE())),IF(INDEX(#REF!,MATCH($A113,#REF!,0),4),LEFT(VLOOKUP($A113,#REF!,7,FALSE()),LEN(VLOOKUP($A113,#REF!,7,FALSE()))-2),CONCATENATE(LEFT(VLOOKUP($A113,#REF!,7,FALSE()),LEN(VLOOKUP($A113,#REF!,7,FALSE()))-2),"*")),"")</f>
        <v>#VALUE!</v>
      </c>
      <c r="I113" s="92" t="e">
        <f aca="false">IF(LEN(VLOOKUP($A113,#REF!,8,FALSE())),UPPER(RIGHT(VLOOKUP($A113,#REF!,8,FALSE()), 1)),"")</f>
        <v>#VALUE!</v>
      </c>
      <c r="J113" s="90" t="e">
        <f aca="false">IF(LEN(VLOOKUP($A113,#REF!,4,FALSE())),UPPER(RIGHT(VLOOKUP($A113,#REF!,4,FALSE()), 1)),"")</f>
        <v>#VALUE!</v>
      </c>
      <c r="K113" s="90" t="e">
        <f aca="false">IF(LEN(VLOOKUP($A113,#REF!,5,FALSE())),UPPER(RIGHT(VLOOKUP($A113,#REF!,5,FALSE()), 1)),"")</f>
        <v>#VALUE!</v>
      </c>
      <c r="L113" s="90" t="e">
        <f aca="false">IF(LEN(VLOOKUP($A113,#REF!,6,FALSE())),UPPER(RIGHT(VLOOKUP($A113,#REF!,6,FALSE()), 1)),"")</f>
        <v>#VALUE!</v>
      </c>
      <c r="M113" s="91" t="e">
        <f aca="false">IF(LEN(VLOOKUP($A113,#REF!,7,FALSE())),UPPER(RIGHT(VLOOKUP($A113,#REF!,7,FALSE()), 1)),"")</f>
        <v>#VALUE!</v>
      </c>
      <c r="N113" s="86" t="s">
        <v>339</v>
      </c>
      <c r="O113" s="86" t="s">
        <v>83</v>
      </c>
      <c r="P113" s="86" t="s">
        <v>104</v>
      </c>
      <c r="Q113" s="86" t="s">
        <v>105</v>
      </c>
      <c r="R113" s="86" t="s">
        <v>83</v>
      </c>
      <c r="S113" s="100" t="e">
        <f aca="false">HLOOKUP("Device Tree Pin Name",#REF!,MATCH($A113,#REF!,0),FALSE())</f>
        <v>#VALUE!</v>
      </c>
      <c r="T113" s="95" t="e">
        <f aca="false">HLOOKUP("power rail",#REF!,MATCH($A113,#REF!,0),FALSE())</f>
        <v>#VALUE!</v>
      </c>
      <c r="U113" s="96" t="e">
        <f aca="false">HLOOKUP("Wake Capable",#REF!,MATCH($A113,#REF!,0),FALSE())</f>
        <v>#VALUE!</v>
      </c>
      <c r="V113" s="96" t="e">
        <f aca="false">HLOOKUP("Strap",#REF!,MATCH($A113,#REF!,0),FALSE())</f>
        <v>#VALUE!</v>
      </c>
      <c r="W113" s="96" t="e">
        <f aca="false">HLOOKUP("GTE",#REF!,MATCH($A113,#REF!,0),FALSE())</f>
        <v>#VALUE!</v>
      </c>
      <c r="X113" s="96" t="e">
        <f aca="false">HLOOKUP("DPD_Control",#REF!,MATCH($A113,#REF!,0),FALSE())</f>
        <v>#VALUE!</v>
      </c>
      <c r="Y113" s="96" t="e">
        <f aca="false">HLOOKUP("DPD_Group",#REF!,MATCH($A113,#REF!,0),FALSE())</f>
        <v>#VALUE!</v>
      </c>
      <c r="Z113" s="95" t="e">
        <f aca="false">HLOOKUP("Pad Category",#REF!,MATCH($A113,#REF!,0),FALSE())</f>
        <v>#VALUE!</v>
      </c>
      <c r="AA113" s="95" t="e">
        <f aca="false">HLOOKUP("Pad type",#REF!,MATCH($A113,#REF!,0),FALSE())</f>
        <v>#VALUE!</v>
      </c>
      <c r="AB113" s="95" t="e">
        <f aca="false">HLOOKUP("Pull Strength",#REF!,MATCH($A113,#REF!,0),FALSE())</f>
        <v>#VALUE!</v>
      </c>
      <c r="AC113" s="95" t="e">
        <f aca="false">HLOOKUP("POR Pin State",#REF!,MATCH($A113,#REF!,0),FALSE())</f>
        <v>#VALUE!</v>
      </c>
      <c r="AD113" s="95" t="str">
        <f aca="false">IF(OR($AQ113="",$AQ113=$C113),$R113,IF($AQ113=$D113,SUBSTITUTE(SUBSTITUTE($AQ113,"GPIO3_","GPIO_"),".0",""),IF($AQ113=$E113,$N113,IF($AQ113=$F113,$O113,IF($AQ113=$G113,$P113,IF($AQ113=$H113,$Q113,"INVALID"))))))</f>
        <v>RSVD1</v>
      </c>
      <c r="AE113" s="97"/>
      <c r="AF113" s="98" t="str">
        <f aca="false">IF(AND(OR($AS113="Int PU",$AS113="Int PD"),OR(AND($AZ113&lt;&gt;"",$AZ113&lt;&gt;"0"),AND($BA113&lt;&gt;"",$BA113&lt;&gt;"0"))),"INVALID",IF(OR($AQ113=$C113,$AS113="Int PD"),"PULL_DOWN",IF(OR($AS113="Int PU",AND($AE113="YES",OR($AZ113="",$AZ113="0"),OR($BA113="",$BA113="0"),OR($AR113="Input",$AR113="Bidirectional"))),"PULL_UP","NORMAL")))</f>
        <v>PULL_DOWN</v>
      </c>
      <c r="AG113" s="98" t="str">
        <f aca="false">IF($AR113="Input", "TRISTATE", IF($AS113="Z","TRISTATE",IF($AQ113=$C113,"TRISTATE","NORMAL")))</f>
        <v>TRISTATE</v>
      </c>
      <c r="AH113" s="98" t="str">
        <f aca="false">IF(OR($AQ113=$C113,$AR113="Output"),"DISABLE","ENABLE")</f>
        <v>DISABLE</v>
      </c>
      <c r="AI113" s="112" t="e">
        <f aca="false">IF($AT113&lt;&gt;$G113,"N/A",IF($AV113="Drive 1", "1", IF($AV113="Drive 0", "0", "")))</f>
        <v>#VALUE!</v>
      </c>
      <c r="AJ113" s="99" t="b">
        <f aca="false">TRUE()</f>
        <v>1</v>
      </c>
      <c r="AK113" s="99" t="b">
        <f aca="false">TRUE()</f>
        <v>1</v>
      </c>
      <c r="AL113" s="99" t="b">
        <f aca="false">TRUE()</f>
        <v>1</v>
      </c>
      <c r="AM113" s="99" t="b">
        <f aca="false">TRUE()</f>
        <v>1</v>
      </c>
      <c r="AN113" s="99" t="b">
        <f aca="false">TRUE()</f>
        <v>1</v>
      </c>
      <c r="AO113" s="99" t="b">
        <f aca="false">TRUE()</f>
        <v>1</v>
      </c>
      <c r="AP113" s="100" t="str">
        <f aca="false">IF(AND($AJ113:$AO113), "VALID", "INVALID")</f>
        <v>VALID</v>
      </c>
      <c r="AQ113" s="101" t="s">
        <v>340</v>
      </c>
      <c r="AR113" s="102" t="s">
        <v>79</v>
      </c>
      <c r="AS113" s="103"/>
      <c r="AT113" s="104"/>
      <c r="AU113" s="104"/>
      <c r="AV113" s="104"/>
      <c r="AW113" s="110" t="s">
        <v>85</v>
      </c>
      <c r="AX113" s="103" t="s">
        <v>85</v>
      </c>
      <c r="AY113" s="104"/>
      <c r="AZ113" s="103"/>
      <c r="BA113" s="103"/>
      <c r="BB113" s="105"/>
      <c r="BC113" s="104"/>
      <c r="BD113" s="106"/>
      <c r="BE113" s="111"/>
      <c r="BF113" s="108" t="e">
        <f aca="false">VLOOKUP($A113,#REF!, 34, FALSE())</f>
        <v>#VALUE!</v>
      </c>
      <c r="BG113" s="418" t="e">
        <f aca="false">VLOOKUP($A113,#REF!, 22, FALSE())</f>
        <v>#VALUE!</v>
      </c>
      <c r="BH113" s="109"/>
    </row>
    <row r="114" customFormat="false" ht="12.75" hidden="false" customHeight="true" outlineLevel="0" collapsed="false">
      <c r="A114" s="86" t="s">
        <v>341</v>
      </c>
      <c r="B114" s="86" t="e">
        <f aca="false">VLOOKUP($A114,#REF!, 34, FALSE())</f>
        <v>#VALUE!</v>
      </c>
      <c r="C114" s="87" t="str">
        <f aca="false">CONCATENATE("unused_",A114)</f>
        <v>unused_DP_AUX_CH2_P</v>
      </c>
      <c r="D114" s="88" t="e">
        <f aca="false">IF(LEN(VLOOKUP($A114,#REF!,8,FALSE())),LEFT(VLOOKUP($A114,#REF!,8,FALSE()),LEN(VLOOKUP($A114,#REF!,8,FALSE()))-2),"")</f>
        <v>#VALUE!</v>
      </c>
      <c r="E114" s="89" t="e">
        <f aca="false">IF(LEN(VLOOKUP($A114,#REF!,4,FALSE())),IF(INDEX(#REF!,MATCH($A114,#REF!,0),1),LEFT(VLOOKUP($A114,#REF!,4,FALSE()),LEN(VLOOKUP($A114,#REF!,4,FALSE()))-2),CONCATENATE(LEFT(VLOOKUP($A114,#REF!,4,FALSE()),LEN(VLOOKUP($A114,#REF!,4,FALSE()))-2),"*")),"")</f>
        <v>#VALUE!</v>
      </c>
      <c r="F114" s="90" t="e">
        <f aca="false">IF(LEN(VLOOKUP($A114,#REF!,5,FALSE())),IF(INDEX(#REF!,MATCH($A114,#REF!,0),2),LEFT(VLOOKUP($A114,#REF!,5,FALSE()),LEN(VLOOKUP($A114,#REF!,5,FALSE()))-2),CONCATENATE(LEFT(VLOOKUP($A114,#REF!,5,FALSE()),LEN(VLOOKUP($A114,#REF!,5,FALSE()))-2),"*")),"")</f>
        <v>#VALUE!</v>
      </c>
      <c r="G114" s="90" t="e">
        <f aca="false">IF(LEN(VLOOKUP($A114,#REF!,6,FALSE())),IF(INDEX(#REF!,MATCH($A114,#REF!,0),3),LEFT(VLOOKUP($A114,#REF!,6,FALSE()),LEN(VLOOKUP($A114,#REF!,6,FALSE()))-2),CONCATENATE(LEFT(VLOOKUP($A114,#REF!,6,FALSE()),LEN(VLOOKUP($A114,#REF!,6,FALSE()))-2),"*")),"")</f>
        <v>#VALUE!</v>
      </c>
      <c r="H114" s="91" t="e">
        <f aca="false">IF(LEN(VLOOKUP($A114,#REF!,7,FALSE())),IF(INDEX(#REF!,MATCH($A114,#REF!,0),4),LEFT(VLOOKUP($A114,#REF!,7,FALSE()),LEN(VLOOKUP($A114,#REF!,7,FALSE()))-2),CONCATENATE(LEFT(VLOOKUP($A114,#REF!,7,FALSE()),LEN(VLOOKUP($A114,#REF!,7,FALSE()))-2),"*")),"")</f>
        <v>#VALUE!</v>
      </c>
      <c r="I114" s="92" t="e">
        <f aca="false">IF(LEN(VLOOKUP($A114,#REF!,8,FALSE())),UPPER(RIGHT(VLOOKUP($A114,#REF!,8,FALSE()), 1)),"")</f>
        <v>#VALUE!</v>
      </c>
      <c r="J114" s="90" t="e">
        <f aca="false">IF(LEN(VLOOKUP($A114,#REF!,4,FALSE())),UPPER(RIGHT(VLOOKUP($A114,#REF!,4,FALSE()), 1)),"")</f>
        <v>#VALUE!</v>
      </c>
      <c r="K114" s="90" t="e">
        <f aca="false">IF(LEN(VLOOKUP($A114,#REF!,5,FALSE())),UPPER(RIGHT(VLOOKUP($A114,#REF!,5,FALSE()), 1)),"")</f>
        <v>#VALUE!</v>
      </c>
      <c r="L114" s="90" t="e">
        <f aca="false">IF(LEN(VLOOKUP($A114,#REF!,6,FALSE())),UPPER(RIGHT(VLOOKUP($A114,#REF!,6,FALSE()), 1)),"")</f>
        <v>#VALUE!</v>
      </c>
      <c r="M114" s="91" t="e">
        <f aca="false">IF(LEN(VLOOKUP($A114,#REF!,7,FALSE())),UPPER(RIGHT(VLOOKUP($A114,#REF!,7,FALSE()), 1)),"")</f>
        <v>#VALUE!</v>
      </c>
      <c r="N114" s="86" t="s">
        <v>342</v>
      </c>
      <c r="O114" s="86" t="s">
        <v>83</v>
      </c>
      <c r="P114" s="86" t="s">
        <v>104</v>
      </c>
      <c r="Q114" s="86" t="s">
        <v>105</v>
      </c>
      <c r="R114" s="86" t="s">
        <v>83</v>
      </c>
      <c r="S114" s="100" t="e">
        <f aca="false">HLOOKUP("Device Tree Pin Name",#REF!,MATCH($A114,#REF!,0),FALSE())</f>
        <v>#VALUE!</v>
      </c>
      <c r="T114" s="95" t="e">
        <f aca="false">HLOOKUP("power rail",#REF!,MATCH($A114,#REF!,0),FALSE())</f>
        <v>#VALUE!</v>
      </c>
      <c r="U114" s="96" t="e">
        <f aca="false">HLOOKUP("Wake Capable",#REF!,MATCH($A114,#REF!,0),FALSE())</f>
        <v>#VALUE!</v>
      </c>
      <c r="V114" s="96" t="e">
        <f aca="false">HLOOKUP("Strap",#REF!,MATCH($A114,#REF!,0),FALSE())</f>
        <v>#VALUE!</v>
      </c>
      <c r="W114" s="96" t="e">
        <f aca="false">HLOOKUP("GTE",#REF!,MATCH($A114,#REF!,0),FALSE())</f>
        <v>#VALUE!</v>
      </c>
      <c r="X114" s="96" t="e">
        <f aca="false">HLOOKUP("DPD_Control",#REF!,MATCH($A114,#REF!,0),FALSE())</f>
        <v>#VALUE!</v>
      </c>
      <c r="Y114" s="96" t="e">
        <f aca="false">HLOOKUP("DPD_Group",#REF!,MATCH($A114,#REF!,0),FALSE())</f>
        <v>#VALUE!</v>
      </c>
      <c r="Z114" s="95" t="e">
        <f aca="false">HLOOKUP("Pad Category",#REF!,MATCH($A114,#REF!,0),FALSE())</f>
        <v>#VALUE!</v>
      </c>
      <c r="AA114" s="95" t="e">
        <f aca="false">HLOOKUP("Pad type",#REF!,MATCH($A114,#REF!,0),FALSE())</f>
        <v>#VALUE!</v>
      </c>
      <c r="AB114" s="95" t="e">
        <f aca="false">HLOOKUP("Pull Strength",#REF!,MATCH($A114,#REF!,0),FALSE())</f>
        <v>#VALUE!</v>
      </c>
      <c r="AC114" s="95" t="e">
        <f aca="false">HLOOKUP("POR Pin State",#REF!,MATCH($A114,#REF!,0),FALSE())</f>
        <v>#VALUE!</v>
      </c>
      <c r="AD114" s="95" t="str">
        <f aca="false">IF(OR($AQ114="",$AQ114=$C114),$R114,IF($AQ114=$D114,SUBSTITUTE(SUBSTITUTE($AQ114,"GPIO3_","GPIO_"),".0",""),IF($AQ114=$E114,$N114,IF($AQ114=$F114,$O114,IF($AQ114=$G114,$P114,IF($AQ114=$H114,$Q114,"INVALID"))))))</f>
        <v>RSVD1</v>
      </c>
      <c r="AE114" s="97"/>
      <c r="AF114" s="98" t="str">
        <f aca="false">IF(AND(OR($AS114="Int PU",$AS114="Int PD"),OR(AND($AZ114&lt;&gt;"",$AZ114&lt;&gt;"0"),AND($BA114&lt;&gt;"",$BA114&lt;&gt;"0"))),"INVALID",IF(OR($AQ114=$C114,$AS114="Int PD"),"PULL_DOWN",IF(OR($AS114="Int PU",AND($AE114="YES",OR($AZ114="",$AZ114="0"),OR($BA114="",$BA114="0"),OR($AR114="Input",$AR114="Bidirectional"))),"PULL_UP","NORMAL")))</f>
        <v>PULL_DOWN</v>
      </c>
      <c r="AG114" s="98" t="str">
        <f aca="false">IF($AR114="Input", "TRISTATE", IF($AS114="Z","TRISTATE",IF($AQ114=$C114,"TRISTATE","NORMAL")))</f>
        <v>TRISTATE</v>
      </c>
      <c r="AH114" s="98" t="str">
        <f aca="false">IF(OR($AQ114=$C114,$AR114="Output"),"DISABLE","ENABLE")</f>
        <v>DISABLE</v>
      </c>
      <c r="AI114" s="112" t="e">
        <f aca="false">IF($AT114&lt;&gt;$G114,"N/A",IF($AV114="Drive 1", "1", IF($AV114="Drive 0", "0", "")))</f>
        <v>#VALUE!</v>
      </c>
      <c r="AJ114" s="99" t="b">
        <f aca="false">TRUE()</f>
        <v>1</v>
      </c>
      <c r="AK114" s="99" t="b">
        <f aca="false">TRUE()</f>
        <v>1</v>
      </c>
      <c r="AL114" s="99" t="b">
        <f aca="false">TRUE()</f>
        <v>1</v>
      </c>
      <c r="AM114" s="99" t="b">
        <f aca="false">TRUE()</f>
        <v>1</v>
      </c>
      <c r="AN114" s="99" t="b">
        <f aca="false">TRUE()</f>
        <v>1</v>
      </c>
      <c r="AO114" s="99" t="b">
        <f aca="false">TRUE()</f>
        <v>1</v>
      </c>
      <c r="AP114" s="100" t="str">
        <f aca="false">IF(AND($AJ114:$AO114), "VALID", "INVALID")</f>
        <v>VALID</v>
      </c>
      <c r="AQ114" s="101" t="s">
        <v>343</v>
      </c>
      <c r="AR114" s="102" t="s">
        <v>79</v>
      </c>
      <c r="AS114" s="103"/>
      <c r="AT114" s="104"/>
      <c r="AU114" s="104"/>
      <c r="AV114" s="104"/>
      <c r="AW114" s="110" t="s">
        <v>85</v>
      </c>
      <c r="AX114" s="103" t="s">
        <v>85</v>
      </c>
      <c r="AY114" s="104"/>
      <c r="AZ114" s="103"/>
      <c r="BA114" s="103"/>
      <c r="BB114" s="105"/>
      <c r="BC114" s="104"/>
      <c r="BD114" s="106"/>
      <c r="BE114" s="111"/>
      <c r="BF114" s="108" t="e">
        <f aca="false">VLOOKUP($A114,#REF!, 34, FALSE())</f>
        <v>#VALUE!</v>
      </c>
      <c r="BG114" s="418" t="e">
        <f aca="false">VLOOKUP($A114,#REF!, 22, FALSE())</f>
        <v>#VALUE!</v>
      </c>
      <c r="BH114" s="109"/>
    </row>
    <row r="115" customFormat="false" ht="12.75" hidden="false" customHeight="true" outlineLevel="0" collapsed="false">
      <c r="A115" s="86" t="s">
        <v>344</v>
      </c>
      <c r="B115" s="86" t="e">
        <f aca="false">VLOOKUP($A115,#REF!, 34, FALSE())</f>
        <v>#VALUE!</v>
      </c>
      <c r="C115" s="87" t="str">
        <f aca="false">CONCATENATE("unused_",A115)</f>
        <v>unused_DP_AUX_CH2_N</v>
      </c>
      <c r="D115" s="88" t="e">
        <f aca="false">IF(LEN(VLOOKUP($A115,#REF!,8,FALSE())),LEFT(VLOOKUP($A115,#REF!,8,FALSE()),LEN(VLOOKUP($A115,#REF!,8,FALSE()))-2),"")</f>
        <v>#VALUE!</v>
      </c>
      <c r="E115" s="89" t="e">
        <f aca="false">IF(LEN(VLOOKUP($A115,#REF!,4,FALSE())),IF(INDEX(#REF!,MATCH($A115,#REF!,0),1),LEFT(VLOOKUP($A115,#REF!,4,FALSE()),LEN(VLOOKUP($A115,#REF!,4,FALSE()))-2),CONCATENATE(LEFT(VLOOKUP($A115,#REF!,4,FALSE()),LEN(VLOOKUP($A115,#REF!,4,FALSE()))-2),"*")),"")</f>
        <v>#VALUE!</v>
      </c>
      <c r="F115" s="90" t="e">
        <f aca="false">IF(LEN(VLOOKUP($A115,#REF!,5,FALSE())),IF(INDEX(#REF!,MATCH($A115,#REF!,0),2),LEFT(VLOOKUP($A115,#REF!,5,FALSE()),LEN(VLOOKUP($A115,#REF!,5,FALSE()))-2),CONCATENATE(LEFT(VLOOKUP($A115,#REF!,5,FALSE()),LEN(VLOOKUP($A115,#REF!,5,FALSE()))-2),"*")),"")</f>
        <v>#VALUE!</v>
      </c>
      <c r="G115" s="90" t="e">
        <f aca="false">IF(LEN(VLOOKUP($A115,#REF!,6,FALSE())),IF(INDEX(#REF!,MATCH($A115,#REF!,0),3),LEFT(VLOOKUP($A115,#REF!,6,FALSE()),LEN(VLOOKUP($A115,#REF!,6,FALSE()))-2),CONCATENATE(LEFT(VLOOKUP($A115,#REF!,6,FALSE()),LEN(VLOOKUP($A115,#REF!,6,FALSE()))-2),"*")),"")</f>
        <v>#VALUE!</v>
      </c>
      <c r="H115" s="91" t="e">
        <f aca="false">IF(LEN(VLOOKUP($A115,#REF!,7,FALSE())),IF(INDEX(#REF!,MATCH($A115,#REF!,0),4),LEFT(VLOOKUP($A115,#REF!,7,FALSE()),LEN(VLOOKUP($A115,#REF!,7,FALSE()))-2),CONCATENATE(LEFT(VLOOKUP($A115,#REF!,7,FALSE()),LEN(VLOOKUP($A115,#REF!,7,FALSE()))-2),"*")),"")</f>
        <v>#VALUE!</v>
      </c>
      <c r="I115" s="92" t="e">
        <f aca="false">IF(LEN(VLOOKUP($A115,#REF!,8,FALSE())),UPPER(RIGHT(VLOOKUP($A115,#REF!,8,FALSE()), 1)),"")</f>
        <v>#VALUE!</v>
      </c>
      <c r="J115" s="90" t="e">
        <f aca="false">IF(LEN(VLOOKUP($A115,#REF!,4,FALSE())),UPPER(RIGHT(VLOOKUP($A115,#REF!,4,FALSE()), 1)),"")</f>
        <v>#VALUE!</v>
      </c>
      <c r="K115" s="90" t="e">
        <f aca="false">IF(LEN(VLOOKUP($A115,#REF!,5,FALSE())),UPPER(RIGHT(VLOOKUP($A115,#REF!,5,FALSE()), 1)),"")</f>
        <v>#VALUE!</v>
      </c>
      <c r="L115" s="90" t="e">
        <f aca="false">IF(LEN(VLOOKUP($A115,#REF!,6,FALSE())),UPPER(RIGHT(VLOOKUP($A115,#REF!,6,FALSE()), 1)),"")</f>
        <v>#VALUE!</v>
      </c>
      <c r="M115" s="91" t="e">
        <f aca="false">IF(LEN(VLOOKUP($A115,#REF!,7,FALSE())),UPPER(RIGHT(VLOOKUP($A115,#REF!,7,FALSE()), 1)),"")</f>
        <v>#VALUE!</v>
      </c>
      <c r="N115" s="86" t="s">
        <v>342</v>
      </c>
      <c r="O115" s="86" t="s">
        <v>83</v>
      </c>
      <c r="P115" s="86" t="s">
        <v>104</v>
      </c>
      <c r="Q115" s="86" t="s">
        <v>105</v>
      </c>
      <c r="R115" s="86" t="s">
        <v>83</v>
      </c>
      <c r="S115" s="100" t="e">
        <f aca="false">HLOOKUP("Device Tree Pin Name",#REF!,MATCH($A115,#REF!,0),FALSE())</f>
        <v>#VALUE!</v>
      </c>
      <c r="T115" s="95" t="e">
        <f aca="false">HLOOKUP("power rail",#REF!,MATCH($A115,#REF!,0),FALSE())</f>
        <v>#VALUE!</v>
      </c>
      <c r="U115" s="96" t="e">
        <f aca="false">HLOOKUP("Wake Capable",#REF!,MATCH($A115,#REF!,0),FALSE())</f>
        <v>#VALUE!</v>
      </c>
      <c r="V115" s="96" t="e">
        <f aca="false">HLOOKUP("Strap",#REF!,MATCH($A115,#REF!,0),FALSE())</f>
        <v>#VALUE!</v>
      </c>
      <c r="W115" s="96" t="e">
        <f aca="false">HLOOKUP("GTE",#REF!,MATCH($A115,#REF!,0),FALSE())</f>
        <v>#VALUE!</v>
      </c>
      <c r="X115" s="96" t="e">
        <f aca="false">HLOOKUP("DPD_Control",#REF!,MATCH($A115,#REF!,0),FALSE())</f>
        <v>#VALUE!</v>
      </c>
      <c r="Y115" s="96" t="e">
        <f aca="false">HLOOKUP("DPD_Group",#REF!,MATCH($A115,#REF!,0),FALSE())</f>
        <v>#VALUE!</v>
      </c>
      <c r="Z115" s="95" t="e">
        <f aca="false">HLOOKUP("Pad Category",#REF!,MATCH($A115,#REF!,0),FALSE())</f>
        <v>#VALUE!</v>
      </c>
      <c r="AA115" s="95" t="e">
        <f aca="false">HLOOKUP("Pad type",#REF!,MATCH($A115,#REF!,0),FALSE())</f>
        <v>#VALUE!</v>
      </c>
      <c r="AB115" s="95" t="e">
        <f aca="false">HLOOKUP("Pull Strength",#REF!,MATCH($A115,#REF!,0),FALSE())</f>
        <v>#VALUE!</v>
      </c>
      <c r="AC115" s="95" t="e">
        <f aca="false">HLOOKUP("POR Pin State",#REF!,MATCH($A115,#REF!,0),FALSE())</f>
        <v>#VALUE!</v>
      </c>
      <c r="AD115" s="95" t="str">
        <f aca="false">IF(OR($AQ115="",$AQ115=$C115),$R115,IF($AQ115=$D115,SUBSTITUTE(SUBSTITUTE($AQ115,"GPIO3_","GPIO_"),".0",""),IF($AQ115=$E115,$N115,IF($AQ115=$F115,$O115,IF($AQ115=$G115,$P115,IF($AQ115=$H115,$Q115,"INVALID"))))))</f>
        <v>RSVD1</v>
      </c>
      <c r="AE115" s="97"/>
      <c r="AF115" s="98" t="str">
        <f aca="false">IF(AND(OR($AS115="Int PU",$AS115="Int PD"),OR(AND($AZ115&lt;&gt;"",$AZ115&lt;&gt;"0"),AND($BA115&lt;&gt;"",$BA115&lt;&gt;"0"))),"INVALID",IF(OR($AQ115=$C115,$AS115="Int PD"),"PULL_DOWN",IF(OR($AS115="Int PU",AND($AE115="YES",OR($AZ115="",$AZ115="0"),OR($BA115="",$BA115="0"),OR($AR115="Input",$AR115="Bidirectional"))),"PULL_UP","NORMAL")))</f>
        <v>PULL_DOWN</v>
      </c>
      <c r="AG115" s="98" t="str">
        <f aca="false">IF($AR115="Input", "TRISTATE", IF($AS115="Z","TRISTATE",IF($AQ115=$C115,"TRISTATE","NORMAL")))</f>
        <v>TRISTATE</v>
      </c>
      <c r="AH115" s="98" t="str">
        <f aca="false">IF(OR($AQ115=$C115,$AR115="Output"),"DISABLE","ENABLE")</f>
        <v>DISABLE</v>
      </c>
      <c r="AI115" s="112" t="e">
        <f aca="false">IF($AT115&lt;&gt;$G115,"N/A",IF($AV115="Drive 1", "1", IF($AV115="Drive 0", "0", "")))</f>
        <v>#VALUE!</v>
      </c>
      <c r="AJ115" s="99" t="b">
        <f aca="false">TRUE()</f>
        <v>1</v>
      </c>
      <c r="AK115" s="99" t="b">
        <f aca="false">TRUE()</f>
        <v>1</v>
      </c>
      <c r="AL115" s="99" t="b">
        <f aca="false">TRUE()</f>
        <v>1</v>
      </c>
      <c r="AM115" s="99" t="b">
        <f aca="false">TRUE()</f>
        <v>1</v>
      </c>
      <c r="AN115" s="99" t="b">
        <f aca="false">TRUE()</f>
        <v>1</v>
      </c>
      <c r="AO115" s="99" t="b">
        <f aca="false">TRUE()</f>
        <v>1</v>
      </c>
      <c r="AP115" s="100" t="str">
        <f aca="false">IF(AND($AJ115:$AO115), "VALID", "INVALID")</f>
        <v>VALID</v>
      </c>
      <c r="AQ115" s="101" t="s">
        <v>345</v>
      </c>
      <c r="AR115" s="102" t="s">
        <v>79</v>
      </c>
      <c r="AS115" s="103"/>
      <c r="AT115" s="103" t="s">
        <v>89</v>
      </c>
      <c r="AU115" s="104"/>
      <c r="AV115" s="104"/>
      <c r="AW115" s="110" t="s">
        <v>85</v>
      </c>
      <c r="AX115" s="103" t="s">
        <v>85</v>
      </c>
      <c r="AY115" s="104"/>
      <c r="AZ115" s="103"/>
      <c r="BA115" s="103"/>
      <c r="BB115" s="105"/>
      <c r="BC115" s="104"/>
      <c r="BD115" s="106"/>
      <c r="BE115" s="16" t="s">
        <v>3</v>
      </c>
      <c r="BF115" s="108" t="e">
        <f aca="false">VLOOKUP($A115,#REF!, 34, FALSE())</f>
        <v>#VALUE!</v>
      </c>
      <c r="BG115" s="418" t="e">
        <f aca="false">VLOOKUP($A115,#REF!, 22, FALSE())</f>
        <v>#VALUE!</v>
      </c>
      <c r="BH115" s="109"/>
    </row>
    <row r="116" customFormat="false" ht="12.75" hidden="false" customHeight="true" outlineLevel="0" collapsed="false">
      <c r="A116" s="86" t="s">
        <v>346</v>
      </c>
      <c r="B116" s="86" t="e">
        <f aca="false">VLOOKUP($A116,#REF!, 34, FALSE())</f>
        <v>#VALUE!</v>
      </c>
      <c r="C116" s="87" t="str">
        <f aca="false">CONCATENATE("unused_",A116)</f>
        <v>unused_DP_AUX_CH2_HPD</v>
      </c>
      <c r="D116" s="88" t="e">
        <f aca="false">IF(LEN(VLOOKUP($A116,#REF!,8,FALSE())),LEFT(VLOOKUP($A116,#REF!,8,FALSE()),LEN(VLOOKUP($A116,#REF!,8,FALSE()))-2),"")</f>
        <v>#VALUE!</v>
      </c>
      <c r="E116" s="89" t="e">
        <f aca="false">IF(LEN(VLOOKUP($A116,#REF!,4,FALSE())),IF(INDEX(#REF!,MATCH($A116,#REF!,0),1),LEFT(VLOOKUP($A116,#REF!,4,FALSE()),LEN(VLOOKUP($A116,#REF!,4,FALSE()))-2),CONCATENATE(LEFT(VLOOKUP($A116,#REF!,4,FALSE()),LEN(VLOOKUP($A116,#REF!,4,FALSE()))-2),"*")),"")</f>
        <v>#VALUE!</v>
      </c>
      <c r="F116" s="90" t="e">
        <f aca="false">IF(LEN(VLOOKUP($A116,#REF!,5,FALSE())),IF(INDEX(#REF!,MATCH($A116,#REF!,0),2),LEFT(VLOOKUP($A116,#REF!,5,FALSE()),LEN(VLOOKUP($A116,#REF!,5,FALSE()))-2),CONCATENATE(LEFT(VLOOKUP($A116,#REF!,5,FALSE()),LEN(VLOOKUP($A116,#REF!,5,FALSE()))-2),"*")),"")</f>
        <v>#VALUE!</v>
      </c>
      <c r="G116" s="90" t="e">
        <f aca="false">IF(LEN(VLOOKUP($A116,#REF!,6,FALSE())),IF(INDEX(#REF!,MATCH($A116,#REF!,0),3),LEFT(VLOOKUP($A116,#REF!,6,FALSE()),LEN(VLOOKUP($A116,#REF!,6,FALSE()))-2),CONCATENATE(LEFT(VLOOKUP($A116,#REF!,6,FALSE()),LEN(VLOOKUP($A116,#REF!,6,FALSE()))-2),"*")),"")</f>
        <v>#VALUE!</v>
      </c>
      <c r="H116" s="91" t="e">
        <f aca="false">IF(LEN(VLOOKUP($A116,#REF!,7,FALSE())),IF(INDEX(#REF!,MATCH($A116,#REF!,0),4),LEFT(VLOOKUP($A116,#REF!,7,FALSE()),LEN(VLOOKUP($A116,#REF!,7,FALSE()))-2),CONCATENATE(LEFT(VLOOKUP($A116,#REF!,7,FALSE()),LEN(VLOOKUP($A116,#REF!,7,FALSE()))-2),"*")),"")</f>
        <v>#VALUE!</v>
      </c>
      <c r="I116" s="92" t="e">
        <f aca="false">IF(LEN(VLOOKUP($A116,#REF!,8,FALSE())),UPPER(RIGHT(VLOOKUP($A116,#REF!,8,FALSE()), 1)),"")</f>
        <v>#VALUE!</v>
      </c>
      <c r="J116" s="90" t="e">
        <f aca="false">IF(LEN(VLOOKUP($A116,#REF!,4,FALSE())),UPPER(RIGHT(VLOOKUP($A116,#REF!,4,FALSE()), 1)),"")</f>
        <v>#VALUE!</v>
      </c>
      <c r="K116" s="90" t="e">
        <f aca="false">IF(LEN(VLOOKUP($A116,#REF!,5,FALSE())),UPPER(RIGHT(VLOOKUP($A116,#REF!,5,FALSE()), 1)),"")</f>
        <v>#VALUE!</v>
      </c>
      <c r="L116" s="90" t="e">
        <f aca="false">IF(LEN(VLOOKUP($A116,#REF!,6,FALSE())),UPPER(RIGHT(VLOOKUP($A116,#REF!,6,FALSE()), 1)),"")</f>
        <v>#VALUE!</v>
      </c>
      <c r="M116" s="91" t="e">
        <f aca="false">IF(LEN(VLOOKUP($A116,#REF!,7,FALSE())),UPPER(RIGHT(VLOOKUP($A116,#REF!,7,FALSE()), 1)),"")</f>
        <v>#VALUE!</v>
      </c>
      <c r="N116" s="86" t="s">
        <v>339</v>
      </c>
      <c r="O116" s="86" t="s">
        <v>83</v>
      </c>
      <c r="P116" s="86" t="s">
        <v>347</v>
      </c>
      <c r="Q116" s="86" t="s">
        <v>105</v>
      </c>
      <c r="R116" s="86" t="s">
        <v>83</v>
      </c>
      <c r="S116" s="100" t="e">
        <f aca="false">HLOOKUP("Device Tree Pin Name",#REF!,MATCH($A116,#REF!,0),FALSE())</f>
        <v>#VALUE!</v>
      </c>
      <c r="T116" s="95" t="e">
        <f aca="false">HLOOKUP("power rail",#REF!,MATCH($A116,#REF!,0),FALSE())</f>
        <v>#VALUE!</v>
      </c>
      <c r="U116" s="96" t="e">
        <f aca="false">HLOOKUP("Wake Capable",#REF!,MATCH($A116,#REF!,0),FALSE())</f>
        <v>#VALUE!</v>
      </c>
      <c r="V116" s="96" t="e">
        <f aca="false">HLOOKUP("Strap",#REF!,MATCH($A116,#REF!,0),FALSE())</f>
        <v>#VALUE!</v>
      </c>
      <c r="W116" s="96" t="e">
        <f aca="false">HLOOKUP("GTE",#REF!,MATCH($A116,#REF!,0),FALSE())</f>
        <v>#VALUE!</v>
      </c>
      <c r="X116" s="96" t="e">
        <f aca="false">HLOOKUP("DPD_Control",#REF!,MATCH($A116,#REF!,0),FALSE())</f>
        <v>#VALUE!</v>
      </c>
      <c r="Y116" s="96" t="e">
        <f aca="false">HLOOKUP("DPD_Group",#REF!,MATCH($A116,#REF!,0),FALSE())</f>
        <v>#VALUE!</v>
      </c>
      <c r="Z116" s="95" t="e">
        <f aca="false">HLOOKUP("Pad Category",#REF!,MATCH($A116,#REF!,0),FALSE())</f>
        <v>#VALUE!</v>
      </c>
      <c r="AA116" s="95" t="e">
        <f aca="false">HLOOKUP("Pad type",#REF!,MATCH($A116,#REF!,0),FALSE())</f>
        <v>#VALUE!</v>
      </c>
      <c r="AB116" s="95" t="e">
        <f aca="false">HLOOKUP("Pull Strength",#REF!,MATCH($A116,#REF!,0),FALSE())</f>
        <v>#VALUE!</v>
      </c>
      <c r="AC116" s="95" t="e">
        <f aca="false">HLOOKUP("POR Pin State",#REF!,MATCH($A116,#REF!,0),FALSE())</f>
        <v>#VALUE!</v>
      </c>
      <c r="AD116" s="95" t="str">
        <f aca="false">IF(OR($AQ116="",$AQ116=$C116),$R116,IF($AQ116=$D116,SUBSTITUTE(SUBSTITUTE($AQ116,"GPIO3_","GPIO_"),".0",""),IF($AQ116=$E116,$N116,IF($AQ116=$F116,$O116,IF($AQ116=$G116,$P116,IF($AQ116=$H116,$Q116,"INVALID"))))))</f>
        <v>RSVD1</v>
      </c>
      <c r="AE116" s="97"/>
      <c r="AF116" s="98" t="str">
        <f aca="false">IF(AND(OR($AS116="Int PU",$AS116="Int PD"),OR(AND($AZ116&lt;&gt;"",$AZ116&lt;&gt;"0"),AND($BA116&lt;&gt;"",$BA116&lt;&gt;"0"))),"INVALID",IF(OR($AQ116=$C116,$AS116="Int PD"),"PULL_DOWN",IF(OR($AS116="Int PU",AND($AE116="YES",OR($AZ116="",$AZ116="0"),OR($BA116="",$BA116="0"),OR($AR116="Input",$AR116="Bidirectional"))),"PULL_UP","NORMAL")))</f>
        <v>PULL_DOWN</v>
      </c>
      <c r="AG116" s="98" t="str">
        <f aca="false">IF($AR116="Input", "TRISTATE", IF($AS116="Z","TRISTATE",IF($AQ116=$C116,"TRISTATE","NORMAL")))</f>
        <v>TRISTATE</v>
      </c>
      <c r="AH116" s="98" t="str">
        <f aca="false">IF(OR($AQ116=$C116,$AR116="Output"),"DISABLE","ENABLE")</f>
        <v>DISABLE</v>
      </c>
      <c r="AI116" s="112" t="e">
        <f aca="false">IF($AT116&lt;&gt;$G116,"N/A",IF($AV116="Drive 1", "1", IF($AV116="Drive 0", "0", "")))</f>
        <v>#VALUE!</v>
      </c>
      <c r="AJ116" s="99" t="b">
        <f aca="false">TRUE()</f>
        <v>1</v>
      </c>
      <c r="AK116" s="99" t="b">
        <f aca="false">TRUE()</f>
        <v>1</v>
      </c>
      <c r="AL116" s="99" t="b">
        <f aca="false">TRUE()</f>
        <v>1</v>
      </c>
      <c r="AM116" s="99" t="b">
        <f aca="false">TRUE()</f>
        <v>1</v>
      </c>
      <c r="AN116" s="99" t="b">
        <f aca="false">TRUE()</f>
        <v>1</v>
      </c>
      <c r="AO116" s="99" t="b">
        <f aca="false">TRUE()</f>
        <v>1</v>
      </c>
      <c r="AP116" s="100" t="str">
        <f aca="false">IF(AND($AJ116:$AO116), "VALID", "INVALID")</f>
        <v>VALID</v>
      </c>
      <c r="AQ116" s="101" t="s">
        <v>348</v>
      </c>
      <c r="AR116" s="102" t="s">
        <v>79</v>
      </c>
      <c r="AS116" s="103"/>
      <c r="AT116" s="103" t="s">
        <v>89</v>
      </c>
      <c r="AU116" s="104"/>
      <c r="AV116" s="104"/>
      <c r="AW116" s="110" t="s">
        <v>85</v>
      </c>
      <c r="AX116" s="103" t="s">
        <v>85</v>
      </c>
      <c r="AY116" s="104"/>
      <c r="AZ116" s="103"/>
      <c r="BA116" s="103"/>
      <c r="BB116" s="105"/>
      <c r="BC116" s="104"/>
      <c r="BD116" s="106"/>
      <c r="BE116" s="111"/>
      <c r="BF116" s="108" t="e">
        <f aca="false">VLOOKUP($A116,#REF!, 34, FALSE())</f>
        <v>#VALUE!</v>
      </c>
      <c r="BG116" s="418" t="e">
        <f aca="false">VLOOKUP($A116,#REF!, 22, FALSE())</f>
        <v>#VALUE!</v>
      </c>
      <c r="BH116" s="109"/>
    </row>
    <row r="117" customFormat="false" ht="12.75" hidden="false" customHeight="true" outlineLevel="0" collapsed="false">
      <c r="A117" s="86" t="s">
        <v>349</v>
      </c>
      <c r="B117" s="86" t="e">
        <f aca="false">VLOOKUP($A117,#REF!, 34, FALSE())</f>
        <v>#VALUE!</v>
      </c>
      <c r="C117" s="87" t="str">
        <f aca="false">CONCATENATE("unused_",A117)</f>
        <v>unused_DP_AUX_CH3_P</v>
      </c>
      <c r="D117" s="88" t="e">
        <f aca="false">IF(LEN(VLOOKUP($A117,#REF!,8,FALSE())),LEFT(VLOOKUP($A117,#REF!,8,FALSE()),LEN(VLOOKUP($A117,#REF!,8,FALSE()))-2),"")</f>
        <v>#VALUE!</v>
      </c>
      <c r="E117" s="89" t="e">
        <f aca="false">IF(LEN(VLOOKUP($A117,#REF!,4,FALSE())),IF(INDEX(#REF!,MATCH($A117,#REF!,0),1),LEFT(VLOOKUP($A117,#REF!,4,FALSE()),LEN(VLOOKUP($A117,#REF!,4,FALSE()))-2),CONCATENATE(LEFT(VLOOKUP($A117,#REF!,4,FALSE()),LEN(VLOOKUP($A117,#REF!,4,FALSE()))-2),"*")),"")</f>
        <v>#VALUE!</v>
      </c>
      <c r="F117" s="90" t="e">
        <f aca="false">IF(LEN(VLOOKUP($A117,#REF!,5,FALSE())),IF(INDEX(#REF!,MATCH($A117,#REF!,0),2),LEFT(VLOOKUP($A117,#REF!,5,FALSE()),LEN(VLOOKUP($A117,#REF!,5,FALSE()))-2),CONCATENATE(LEFT(VLOOKUP($A117,#REF!,5,FALSE()),LEN(VLOOKUP($A117,#REF!,5,FALSE()))-2),"*")),"")</f>
        <v>#VALUE!</v>
      </c>
      <c r="G117" s="90" t="e">
        <f aca="false">IF(LEN(VLOOKUP($A117,#REF!,6,FALSE())),IF(INDEX(#REF!,MATCH($A117,#REF!,0),3),LEFT(VLOOKUP($A117,#REF!,6,FALSE()),LEN(VLOOKUP($A117,#REF!,6,FALSE()))-2),CONCATENATE(LEFT(VLOOKUP($A117,#REF!,6,FALSE()),LEN(VLOOKUP($A117,#REF!,6,FALSE()))-2),"*")),"")</f>
        <v>#VALUE!</v>
      </c>
      <c r="H117" s="91" t="e">
        <f aca="false">IF(LEN(VLOOKUP($A117,#REF!,7,FALSE())),IF(INDEX(#REF!,MATCH($A117,#REF!,0),4),LEFT(VLOOKUP($A117,#REF!,7,FALSE()),LEN(VLOOKUP($A117,#REF!,7,FALSE()))-2),CONCATENATE(LEFT(VLOOKUP($A117,#REF!,7,FALSE()),LEN(VLOOKUP($A117,#REF!,7,FALSE()))-2),"*")),"")</f>
        <v>#VALUE!</v>
      </c>
      <c r="I117" s="92" t="e">
        <f aca="false">IF(LEN(VLOOKUP($A117,#REF!,8,FALSE())),UPPER(RIGHT(VLOOKUP($A117,#REF!,8,FALSE()), 1)),"")</f>
        <v>#VALUE!</v>
      </c>
      <c r="J117" s="90" t="e">
        <f aca="false">IF(LEN(VLOOKUP($A117,#REF!,4,FALSE())),UPPER(RIGHT(VLOOKUP($A117,#REF!,4,FALSE()), 1)),"")</f>
        <v>#VALUE!</v>
      </c>
      <c r="K117" s="90" t="e">
        <f aca="false">IF(LEN(VLOOKUP($A117,#REF!,5,FALSE())),UPPER(RIGHT(VLOOKUP($A117,#REF!,5,FALSE()), 1)),"")</f>
        <v>#VALUE!</v>
      </c>
      <c r="L117" s="90" t="e">
        <f aca="false">IF(LEN(VLOOKUP($A117,#REF!,6,FALSE())),UPPER(RIGHT(VLOOKUP($A117,#REF!,6,FALSE()), 1)),"")</f>
        <v>#VALUE!</v>
      </c>
      <c r="M117" s="91" t="e">
        <f aca="false">IF(LEN(VLOOKUP($A117,#REF!,7,FALSE())),UPPER(RIGHT(VLOOKUP($A117,#REF!,7,FALSE()), 1)),"")</f>
        <v>#VALUE!</v>
      </c>
      <c r="N117" s="86" t="s">
        <v>350</v>
      </c>
      <c r="O117" s="86" t="s">
        <v>83</v>
      </c>
      <c r="P117" s="86" t="s">
        <v>104</v>
      </c>
      <c r="Q117" s="86" t="s">
        <v>105</v>
      </c>
      <c r="R117" s="86" t="s">
        <v>83</v>
      </c>
      <c r="S117" s="100" t="e">
        <f aca="false">HLOOKUP("Device Tree Pin Name",#REF!,MATCH($A117,#REF!,0),FALSE())</f>
        <v>#VALUE!</v>
      </c>
      <c r="T117" s="95" t="e">
        <f aca="false">HLOOKUP("power rail",#REF!,MATCH($A117,#REF!,0),FALSE())</f>
        <v>#VALUE!</v>
      </c>
      <c r="U117" s="96" t="e">
        <f aca="false">HLOOKUP("Wake Capable",#REF!,MATCH($A117,#REF!,0),FALSE())</f>
        <v>#VALUE!</v>
      </c>
      <c r="V117" s="96" t="e">
        <f aca="false">HLOOKUP("Strap",#REF!,MATCH($A117,#REF!,0),FALSE())</f>
        <v>#VALUE!</v>
      </c>
      <c r="W117" s="96" t="e">
        <f aca="false">HLOOKUP("GTE",#REF!,MATCH($A117,#REF!,0),FALSE())</f>
        <v>#VALUE!</v>
      </c>
      <c r="X117" s="96" t="e">
        <f aca="false">HLOOKUP("DPD_Control",#REF!,MATCH($A117,#REF!,0),FALSE())</f>
        <v>#VALUE!</v>
      </c>
      <c r="Y117" s="96" t="e">
        <f aca="false">HLOOKUP("DPD_Group",#REF!,MATCH($A117,#REF!,0),FALSE())</f>
        <v>#VALUE!</v>
      </c>
      <c r="Z117" s="95" t="e">
        <f aca="false">HLOOKUP("Pad Category",#REF!,MATCH($A117,#REF!,0),FALSE())</f>
        <v>#VALUE!</v>
      </c>
      <c r="AA117" s="100" t="e">
        <f aca="false">HLOOKUP("Pad type",#REF!,MATCH($A117,#REF!,0),FALSE())</f>
        <v>#VALUE!</v>
      </c>
      <c r="AB117" s="95" t="e">
        <f aca="false">HLOOKUP("Pull Strength",#REF!,MATCH($A117,#REF!,0),FALSE())</f>
        <v>#VALUE!</v>
      </c>
      <c r="AC117" s="95" t="e">
        <f aca="false">HLOOKUP("POR Pin State",#REF!,MATCH($A117,#REF!,0),FALSE())</f>
        <v>#VALUE!</v>
      </c>
      <c r="AD117" s="95" t="str">
        <f aca="false">IF(OR($AQ117="",$AQ117=$C117),$R117,IF($AQ117=$D117,SUBSTITUTE(SUBSTITUTE($AQ117,"GPIO3_","GPIO_"),".0",""),IF($AQ117=$E117,$N117,IF($AQ117=$F117,$O117,IF($AQ117=$G117,$P117,IF($AQ117=$H117,$Q117,"INVALID"))))))</f>
        <v>RSVD1</v>
      </c>
      <c r="AE117" s="97"/>
      <c r="AF117" s="98" t="str">
        <f aca="false">IF(AND(OR($AS117="Int PU",$AS117="Int PD"),OR(AND($AZ117&lt;&gt;"",$AZ117&lt;&gt;"0"),AND($BA117&lt;&gt;"",$BA117&lt;&gt;"0"))),"INVALID",IF(OR($AQ117=$C117,$AS117="Int PD"),"PULL_DOWN",IF(OR($AS117="Int PU",AND($AE117="YES",OR($AZ117="",$AZ117="0"),OR($BA117="",$BA117="0"),OR($AR117="Input",$AR117="Bidirectional"))),"PULL_UP","NORMAL")))</f>
        <v>PULL_DOWN</v>
      </c>
      <c r="AG117" s="98" t="str">
        <f aca="false">IF($AR117="Input", "TRISTATE", IF($AS117="Z","TRISTATE",IF($AQ117=$C117,"TRISTATE","NORMAL")))</f>
        <v>TRISTATE</v>
      </c>
      <c r="AH117" s="98" t="str">
        <f aca="false">IF(OR($AQ117=$C117,$AR117="Output"),"DISABLE","ENABLE")</f>
        <v>DISABLE</v>
      </c>
      <c r="AI117" s="112" t="e">
        <f aca="false">IF($AT117&lt;&gt;$G117,"N/A",IF($AV117="Drive 1", "1", IF($AV117="Drive 0", "0", "")))</f>
        <v>#VALUE!</v>
      </c>
      <c r="AJ117" s="99" t="b">
        <f aca="false">TRUE()</f>
        <v>1</v>
      </c>
      <c r="AK117" s="99" t="b">
        <f aca="false">TRUE()</f>
        <v>1</v>
      </c>
      <c r="AL117" s="99" t="b">
        <f aca="false">TRUE()</f>
        <v>1</v>
      </c>
      <c r="AM117" s="99" t="b">
        <f aca="false">TRUE()</f>
        <v>1</v>
      </c>
      <c r="AN117" s="99" t="b">
        <f aca="false">TRUE()</f>
        <v>1</v>
      </c>
      <c r="AO117" s="99" t="b">
        <f aca="false">TRUE()</f>
        <v>1</v>
      </c>
      <c r="AP117" s="100" t="str">
        <f aca="false">IF(AND($AJ117:$AO117), "VALID", "INVALID")</f>
        <v>VALID</v>
      </c>
      <c r="AQ117" s="101" t="s">
        <v>351</v>
      </c>
      <c r="AR117" s="102" t="s">
        <v>79</v>
      </c>
      <c r="AS117" s="103"/>
      <c r="AT117" s="104"/>
      <c r="AU117" s="104"/>
      <c r="AV117" s="104"/>
      <c r="AW117" s="110" t="s">
        <v>85</v>
      </c>
      <c r="AX117" s="103" t="s">
        <v>85</v>
      </c>
      <c r="AY117" s="104"/>
      <c r="AZ117" s="103"/>
      <c r="BA117" s="103"/>
      <c r="BB117" s="105"/>
      <c r="BC117" s="104"/>
      <c r="BD117" s="106"/>
      <c r="BE117" s="111"/>
      <c r="BF117" s="108" t="e">
        <f aca="false">VLOOKUP($A117,#REF!, 34, FALSE())</f>
        <v>#VALUE!</v>
      </c>
      <c r="BG117" s="418" t="e">
        <f aca="false">VLOOKUP($A117,#REF!, 22, FALSE())</f>
        <v>#VALUE!</v>
      </c>
      <c r="BH117" s="109"/>
    </row>
    <row r="118" customFormat="false" ht="12.75" hidden="false" customHeight="true" outlineLevel="0" collapsed="false">
      <c r="A118" s="86" t="s">
        <v>352</v>
      </c>
      <c r="B118" s="86" t="e">
        <f aca="false">VLOOKUP($A118,#REF!, 34, FALSE())</f>
        <v>#VALUE!</v>
      </c>
      <c r="C118" s="87" t="str">
        <f aca="false">CONCATENATE("unused_",A118)</f>
        <v>unused_DP_AUX_CH3_N</v>
      </c>
      <c r="D118" s="88" t="e">
        <f aca="false">IF(LEN(VLOOKUP($A118,#REF!,8,FALSE())),LEFT(VLOOKUP($A118,#REF!,8,FALSE()),LEN(VLOOKUP($A118,#REF!,8,FALSE()))-2),"")</f>
        <v>#VALUE!</v>
      </c>
      <c r="E118" s="89" t="e">
        <f aca="false">IF(LEN(VLOOKUP($A118,#REF!,4,FALSE())),IF(INDEX(#REF!,MATCH($A118,#REF!,0),1),LEFT(VLOOKUP($A118,#REF!,4,FALSE()),LEN(VLOOKUP($A118,#REF!,4,FALSE()))-2),CONCATENATE(LEFT(VLOOKUP($A118,#REF!,4,FALSE()),LEN(VLOOKUP($A118,#REF!,4,FALSE()))-2),"*")),"")</f>
        <v>#VALUE!</v>
      </c>
      <c r="F118" s="90" t="e">
        <f aca="false">IF(LEN(VLOOKUP($A118,#REF!,5,FALSE())),IF(INDEX(#REF!,MATCH($A118,#REF!,0),2),LEFT(VLOOKUP($A118,#REF!,5,FALSE()),LEN(VLOOKUP($A118,#REF!,5,FALSE()))-2),CONCATENATE(LEFT(VLOOKUP($A118,#REF!,5,FALSE()),LEN(VLOOKUP($A118,#REF!,5,FALSE()))-2),"*")),"")</f>
        <v>#VALUE!</v>
      </c>
      <c r="G118" s="90" t="e">
        <f aca="false">IF(LEN(VLOOKUP($A118,#REF!,6,FALSE())),IF(INDEX(#REF!,MATCH($A118,#REF!,0),3),LEFT(VLOOKUP($A118,#REF!,6,FALSE()),LEN(VLOOKUP($A118,#REF!,6,FALSE()))-2),CONCATENATE(LEFT(VLOOKUP($A118,#REF!,6,FALSE()),LEN(VLOOKUP($A118,#REF!,6,FALSE()))-2),"*")),"")</f>
        <v>#VALUE!</v>
      </c>
      <c r="H118" s="91" t="e">
        <f aca="false">IF(LEN(VLOOKUP($A118,#REF!,7,FALSE())),IF(INDEX(#REF!,MATCH($A118,#REF!,0),4),LEFT(VLOOKUP($A118,#REF!,7,FALSE()),LEN(VLOOKUP($A118,#REF!,7,FALSE()))-2),CONCATENATE(LEFT(VLOOKUP($A118,#REF!,7,FALSE()),LEN(VLOOKUP($A118,#REF!,7,FALSE()))-2),"*")),"")</f>
        <v>#VALUE!</v>
      </c>
      <c r="I118" s="92" t="e">
        <f aca="false">IF(LEN(VLOOKUP($A118,#REF!,8,FALSE())),UPPER(RIGHT(VLOOKUP($A118,#REF!,8,FALSE()), 1)),"")</f>
        <v>#VALUE!</v>
      </c>
      <c r="J118" s="90" t="e">
        <f aca="false">IF(LEN(VLOOKUP($A118,#REF!,4,FALSE())),UPPER(RIGHT(VLOOKUP($A118,#REF!,4,FALSE()), 1)),"")</f>
        <v>#VALUE!</v>
      </c>
      <c r="K118" s="90" t="e">
        <f aca="false">IF(LEN(VLOOKUP($A118,#REF!,5,FALSE())),UPPER(RIGHT(VLOOKUP($A118,#REF!,5,FALSE()), 1)),"")</f>
        <v>#VALUE!</v>
      </c>
      <c r="L118" s="90" t="e">
        <f aca="false">IF(LEN(VLOOKUP($A118,#REF!,6,FALSE())),UPPER(RIGHT(VLOOKUP($A118,#REF!,6,FALSE()), 1)),"")</f>
        <v>#VALUE!</v>
      </c>
      <c r="M118" s="91" t="e">
        <f aca="false">IF(LEN(VLOOKUP($A118,#REF!,7,FALSE())),UPPER(RIGHT(VLOOKUP($A118,#REF!,7,FALSE()), 1)),"")</f>
        <v>#VALUE!</v>
      </c>
      <c r="N118" s="86" t="s">
        <v>350</v>
      </c>
      <c r="O118" s="86" t="s">
        <v>83</v>
      </c>
      <c r="P118" s="86" t="s">
        <v>104</v>
      </c>
      <c r="Q118" s="86" t="s">
        <v>105</v>
      </c>
      <c r="R118" s="86" t="s">
        <v>83</v>
      </c>
      <c r="S118" s="100" t="e">
        <f aca="false">HLOOKUP("Device Tree Pin Name",#REF!,MATCH($A118,#REF!,0),FALSE())</f>
        <v>#VALUE!</v>
      </c>
      <c r="T118" s="95" t="e">
        <f aca="false">HLOOKUP("power rail",#REF!,MATCH($A118,#REF!,0),FALSE())</f>
        <v>#VALUE!</v>
      </c>
      <c r="U118" s="96" t="e">
        <f aca="false">HLOOKUP("Wake Capable",#REF!,MATCH($A118,#REF!,0),FALSE())</f>
        <v>#VALUE!</v>
      </c>
      <c r="V118" s="96" t="e">
        <f aca="false">HLOOKUP("Strap",#REF!,MATCH($A118,#REF!,0),FALSE())</f>
        <v>#VALUE!</v>
      </c>
      <c r="W118" s="96" t="e">
        <f aca="false">HLOOKUP("GTE",#REF!,MATCH($A118,#REF!,0),FALSE())</f>
        <v>#VALUE!</v>
      </c>
      <c r="X118" s="96" t="e">
        <f aca="false">HLOOKUP("DPD_Control",#REF!,MATCH($A118,#REF!,0),FALSE())</f>
        <v>#VALUE!</v>
      </c>
      <c r="Y118" s="96" t="e">
        <f aca="false">HLOOKUP("DPD_Group",#REF!,MATCH($A118,#REF!,0),FALSE())</f>
        <v>#VALUE!</v>
      </c>
      <c r="Z118" s="95" t="e">
        <f aca="false">HLOOKUP("Pad Category",#REF!,MATCH($A118,#REF!,0),FALSE())</f>
        <v>#VALUE!</v>
      </c>
      <c r="AA118" s="95" t="e">
        <f aca="false">HLOOKUP("Pad type",#REF!,MATCH($A118,#REF!,0),FALSE())</f>
        <v>#VALUE!</v>
      </c>
      <c r="AB118" s="95" t="e">
        <f aca="false">HLOOKUP("Pull Strength",#REF!,MATCH($A118,#REF!,0),FALSE())</f>
        <v>#VALUE!</v>
      </c>
      <c r="AC118" s="95" t="e">
        <f aca="false">HLOOKUP("POR Pin State",#REF!,MATCH($A118,#REF!,0),FALSE())</f>
        <v>#VALUE!</v>
      </c>
      <c r="AD118" s="95" t="str">
        <f aca="false">IF(OR($AQ118="",$AQ118=$C118),$R118,IF($AQ118=$D118,SUBSTITUTE(SUBSTITUTE($AQ118,"GPIO3_","GPIO_"),".0",""),IF($AQ118=$E118,$N118,IF($AQ118=$F118,$O118,IF($AQ118=$G118,$P118,IF($AQ118=$H118,$Q118,"INVALID"))))))</f>
        <v>RSVD1</v>
      </c>
      <c r="AE118" s="97"/>
      <c r="AF118" s="98" t="str">
        <f aca="false">IF(AND(OR($AS118="Int PU",$AS118="Int PD"),OR(AND($AZ118&lt;&gt;"",$AZ118&lt;&gt;"0"),AND($BA118&lt;&gt;"",$BA118&lt;&gt;"0"))),"INVALID",IF(OR($AQ118=$C118,$AS118="Int PD"),"PULL_DOWN",IF(OR($AS118="Int PU",AND($AE118="YES",OR($AZ118="",$AZ118="0"),OR($BA118="",$BA118="0"),OR($AR118="Input",$AR118="Bidirectional"))),"PULL_UP","NORMAL")))</f>
        <v>PULL_DOWN</v>
      </c>
      <c r="AG118" s="98" t="str">
        <f aca="false">IF($AR118="Input", "TRISTATE", IF($AS118="Z","TRISTATE",IF($AQ118=$C118,"TRISTATE","NORMAL")))</f>
        <v>TRISTATE</v>
      </c>
      <c r="AH118" s="98" t="str">
        <f aca="false">IF(OR($AQ118=$C118,$AR118="Output"),"DISABLE","ENABLE")</f>
        <v>DISABLE</v>
      </c>
      <c r="AI118" s="112" t="e">
        <f aca="false">IF($AT118&lt;&gt;$G118,"N/A",IF($AV118="Drive 1", "1", IF($AV118="Drive 0", "0", "")))</f>
        <v>#VALUE!</v>
      </c>
      <c r="AJ118" s="99" t="b">
        <f aca="false">TRUE()</f>
        <v>1</v>
      </c>
      <c r="AK118" s="99" t="b">
        <f aca="false">TRUE()</f>
        <v>1</v>
      </c>
      <c r="AL118" s="99" t="b">
        <f aca="false">TRUE()</f>
        <v>1</v>
      </c>
      <c r="AM118" s="99" t="b">
        <f aca="false">TRUE()</f>
        <v>1</v>
      </c>
      <c r="AN118" s="99" t="b">
        <f aca="false">TRUE()</f>
        <v>1</v>
      </c>
      <c r="AO118" s="99" t="b">
        <f aca="false">TRUE()</f>
        <v>1</v>
      </c>
      <c r="AP118" s="100" t="str">
        <f aca="false">IF(AND($AJ118:$AO118), "VALID", "INVALID")</f>
        <v>VALID</v>
      </c>
      <c r="AQ118" s="101" t="s">
        <v>353</v>
      </c>
      <c r="AR118" s="102" t="s">
        <v>79</v>
      </c>
      <c r="AS118" s="103"/>
      <c r="AT118" s="103" t="s">
        <v>89</v>
      </c>
      <c r="AU118" s="104"/>
      <c r="AV118" s="104"/>
      <c r="AW118" s="110" t="s">
        <v>85</v>
      </c>
      <c r="AX118" s="103" t="s">
        <v>85</v>
      </c>
      <c r="AY118" s="104"/>
      <c r="AZ118" s="103"/>
      <c r="BA118" s="103"/>
      <c r="BB118" s="105"/>
      <c r="BC118" s="104"/>
      <c r="BD118" s="106"/>
      <c r="BE118" s="111"/>
      <c r="BF118" s="108" t="e">
        <f aca="false">VLOOKUP($A118,#REF!, 34, FALSE())</f>
        <v>#VALUE!</v>
      </c>
      <c r="BG118" s="418" t="e">
        <f aca="false">VLOOKUP($A118,#REF!, 22, FALSE())</f>
        <v>#VALUE!</v>
      </c>
      <c r="BH118" s="109"/>
    </row>
    <row r="119" customFormat="false" ht="12.75" hidden="false" customHeight="true" outlineLevel="0" collapsed="false">
      <c r="A119" s="86" t="s">
        <v>354</v>
      </c>
      <c r="B119" s="86" t="e">
        <f aca="false">VLOOKUP($A119,#REF!, 34, FALSE())</f>
        <v>#VALUE!</v>
      </c>
      <c r="C119" s="87" t="str">
        <f aca="false">CONCATENATE("unused_",A119)</f>
        <v>unused_DP_AUX_CH3_HPD</v>
      </c>
      <c r="D119" s="88" t="e">
        <f aca="false">IF(LEN(VLOOKUP($A119,#REF!,8,FALSE())),LEFT(VLOOKUP($A119,#REF!,8,FALSE()),LEN(VLOOKUP($A119,#REF!,8,FALSE()))-2),"")</f>
        <v>#VALUE!</v>
      </c>
      <c r="E119" s="89" t="e">
        <f aca="false">IF(LEN(VLOOKUP($A119,#REF!,4,FALSE())),IF(INDEX(#REF!,MATCH($A119,#REF!,0),1),LEFT(VLOOKUP($A119,#REF!,4,FALSE()),LEN(VLOOKUP($A119,#REF!,4,FALSE()))-2),CONCATENATE(LEFT(VLOOKUP($A119,#REF!,4,FALSE()),LEN(VLOOKUP($A119,#REF!,4,FALSE()))-2),"*")),"")</f>
        <v>#VALUE!</v>
      </c>
      <c r="F119" s="90" t="e">
        <f aca="false">IF(LEN(VLOOKUP($A119,#REF!,5,FALSE())),IF(INDEX(#REF!,MATCH($A119,#REF!,0),2),LEFT(VLOOKUP($A119,#REF!,5,FALSE()),LEN(VLOOKUP($A119,#REF!,5,FALSE()))-2),CONCATENATE(LEFT(VLOOKUP($A119,#REF!,5,FALSE()),LEN(VLOOKUP($A119,#REF!,5,FALSE()))-2),"*")),"")</f>
        <v>#VALUE!</v>
      </c>
      <c r="G119" s="90" t="e">
        <f aca="false">IF(LEN(VLOOKUP($A119,#REF!,6,FALSE())),IF(INDEX(#REF!,MATCH($A119,#REF!,0),3),LEFT(VLOOKUP($A119,#REF!,6,FALSE()),LEN(VLOOKUP($A119,#REF!,6,FALSE()))-2),CONCATENATE(LEFT(VLOOKUP($A119,#REF!,6,FALSE()),LEN(VLOOKUP($A119,#REF!,6,FALSE()))-2),"*")),"")</f>
        <v>#VALUE!</v>
      </c>
      <c r="H119" s="91" t="e">
        <f aca="false">IF(LEN(VLOOKUP($A119,#REF!,7,FALSE())),IF(INDEX(#REF!,MATCH($A119,#REF!,0),4),LEFT(VLOOKUP($A119,#REF!,7,FALSE()),LEN(VLOOKUP($A119,#REF!,7,FALSE()))-2),CONCATENATE(LEFT(VLOOKUP($A119,#REF!,7,FALSE()),LEN(VLOOKUP($A119,#REF!,7,FALSE()))-2),"*")),"")</f>
        <v>#VALUE!</v>
      </c>
      <c r="I119" s="92" t="e">
        <f aca="false">IF(LEN(VLOOKUP($A119,#REF!,8,FALSE())),UPPER(RIGHT(VLOOKUP($A119,#REF!,8,FALSE()), 1)),"")</f>
        <v>#VALUE!</v>
      </c>
      <c r="J119" s="90" t="e">
        <f aca="false">IF(LEN(VLOOKUP($A119,#REF!,4,FALSE())),UPPER(RIGHT(VLOOKUP($A119,#REF!,4,FALSE()), 1)),"")</f>
        <v>#VALUE!</v>
      </c>
      <c r="K119" s="90" t="e">
        <f aca="false">IF(LEN(VLOOKUP($A119,#REF!,5,FALSE())),UPPER(RIGHT(VLOOKUP($A119,#REF!,5,FALSE()), 1)),"")</f>
        <v>#VALUE!</v>
      </c>
      <c r="L119" s="90" t="e">
        <f aca="false">IF(LEN(VLOOKUP($A119,#REF!,6,FALSE())),UPPER(RIGHT(VLOOKUP($A119,#REF!,6,FALSE()), 1)),"")</f>
        <v>#VALUE!</v>
      </c>
      <c r="M119" s="91" t="e">
        <f aca="false">IF(LEN(VLOOKUP($A119,#REF!,7,FALSE())),UPPER(RIGHT(VLOOKUP($A119,#REF!,7,FALSE()), 1)),"")</f>
        <v>#VALUE!</v>
      </c>
      <c r="N119" s="86" t="s">
        <v>355</v>
      </c>
      <c r="O119" s="86" t="s">
        <v>83</v>
      </c>
      <c r="P119" s="86" t="s">
        <v>356</v>
      </c>
      <c r="Q119" s="86" t="s">
        <v>105</v>
      </c>
      <c r="R119" s="86" t="s">
        <v>83</v>
      </c>
      <c r="S119" s="100" t="e">
        <f aca="false">HLOOKUP("Device Tree Pin Name",#REF!,MATCH($A119,#REF!,0),FALSE())</f>
        <v>#VALUE!</v>
      </c>
      <c r="T119" s="95" t="e">
        <f aca="false">HLOOKUP("power rail",#REF!,MATCH($A119,#REF!,0),FALSE())</f>
        <v>#VALUE!</v>
      </c>
      <c r="U119" s="96" t="e">
        <f aca="false">HLOOKUP("Wake Capable",#REF!,MATCH($A119,#REF!,0),FALSE())</f>
        <v>#VALUE!</v>
      </c>
      <c r="V119" s="96" t="e">
        <f aca="false">HLOOKUP("Strap",#REF!,MATCH($A119,#REF!,0),FALSE())</f>
        <v>#VALUE!</v>
      </c>
      <c r="W119" s="96" t="e">
        <f aca="false">HLOOKUP("GTE",#REF!,MATCH($A119,#REF!,0),FALSE())</f>
        <v>#VALUE!</v>
      </c>
      <c r="X119" s="96" t="e">
        <f aca="false">HLOOKUP("DPD_Control",#REF!,MATCH($A119,#REF!,0),FALSE())</f>
        <v>#VALUE!</v>
      </c>
      <c r="Y119" s="96" t="e">
        <f aca="false">HLOOKUP("DPD_Group",#REF!,MATCH($A119,#REF!,0),FALSE())</f>
        <v>#VALUE!</v>
      </c>
      <c r="Z119" s="95" t="e">
        <f aca="false">HLOOKUP("Pad Category",#REF!,MATCH($A119,#REF!,0),FALSE())</f>
        <v>#VALUE!</v>
      </c>
      <c r="AA119" s="95" t="e">
        <f aca="false">HLOOKUP("Pad type",#REF!,MATCH($A119,#REF!,0),FALSE())</f>
        <v>#VALUE!</v>
      </c>
      <c r="AB119" s="95" t="e">
        <f aca="false">HLOOKUP("Pull Strength",#REF!,MATCH($A119,#REF!,0),FALSE())</f>
        <v>#VALUE!</v>
      </c>
      <c r="AC119" s="95" t="e">
        <f aca="false">HLOOKUP("POR Pin State",#REF!,MATCH($A119,#REF!,0),FALSE())</f>
        <v>#VALUE!</v>
      </c>
      <c r="AD119" s="95" t="str">
        <f aca="false">IF(OR($AQ119="",$AQ119=$C119),$R119,IF($AQ119=$D119,SUBSTITUTE(SUBSTITUTE($AQ119,"GPIO3_","GPIO_"),".0",""),IF($AQ119=$E119,$N119,IF($AQ119=$F119,$O119,IF($AQ119=$G119,$P119,IF($AQ119=$H119,$Q119,"INVALID"))))))</f>
        <v>RSVD1</v>
      </c>
      <c r="AE119" s="97"/>
      <c r="AF119" s="98" t="str">
        <f aca="false">IF(AND(OR($AS119="Int PU",$AS119="Int PD"),OR(AND($AZ119&lt;&gt;"",$AZ119&lt;&gt;"0"),AND($BA119&lt;&gt;"",$BA119&lt;&gt;"0"))),"INVALID",IF(OR($AQ119=$C119,$AS119="Int PD"),"PULL_DOWN",IF(OR($AS119="Int PU",AND($AE119="YES",OR($AZ119="",$AZ119="0"),OR($BA119="",$BA119="0"),OR($AR119="Input",$AR119="Bidirectional"))),"PULL_UP","NORMAL")))</f>
        <v>PULL_DOWN</v>
      </c>
      <c r="AG119" s="98" t="str">
        <f aca="false">IF($AR119="Input", "TRISTATE", IF($AS119="Z","TRISTATE",IF($AQ119=$C119,"TRISTATE","NORMAL")))</f>
        <v>TRISTATE</v>
      </c>
      <c r="AH119" s="98" t="str">
        <f aca="false">IF(OR($AQ119=$C119,$AR119="Output"),"DISABLE","ENABLE")</f>
        <v>DISABLE</v>
      </c>
      <c r="AI119" s="112" t="e">
        <f aca="false">IF($AT119&lt;&gt;$G119,"N/A",IF($AV119="Drive 1", "1", IF($AV119="Drive 0", "0", "")))</f>
        <v>#VALUE!</v>
      </c>
      <c r="AJ119" s="99" t="b">
        <f aca="false">TRUE()</f>
        <v>1</v>
      </c>
      <c r="AK119" s="99" t="b">
        <f aca="false">TRUE()</f>
        <v>1</v>
      </c>
      <c r="AL119" s="99" t="b">
        <f aca="false">TRUE()</f>
        <v>1</v>
      </c>
      <c r="AM119" s="99" t="b">
        <f aca="false">TRUE()</f>
        <v>1</v>
      </c>
      <c r="AN119" s="99" t="b">
        <f aca="false">TRUE()</f>
        <v>1</v>
      </c>
      <c r="AO119" s="99" t="b">
        <f aca="false">TRUE()</f>
        <v>1</v>
      </c>
      <c r="AP119" s="100" t="str">
        <f aca="false">IF(AND($AJ119:$AO119), "VALID", "INVALID")</f>
        <v>VALID</v>
      </c>
      <c r="AQ119" s="101" t="s">
        <v>357</v>
      </c>
      <c r="AR119" s="102" t="s">
        <v>79</v>
      </c>
      <c r="AS119" s="103"/>
      <c r="AT119" s="104"/>
      <c r="AU119" s="104"/>
      <c r="AV119" s="104"/>
      <c r="AW119" s="110" t="s">
        <v>85</v>
      </c>
      <c r="AX119" s="103" t="s">
        <v>85</v>
      </c>
      <c r="AY119" s="104"/>
      <c r="AZ119" s="103"/>
      <c r="BA119" s="103"/>
      <c r="BB119" s="105"/>
      <c r="BC119" s="104"/>
      <c r="BD119" s="106"/>
      <c r="BE119" s="111"/>
      <c r="BF119" s="108" t="e">
        <f aca="false">VLOOKUP($A119,#REF!, 34, FALSE())</f>
        <v>#VALUE!</v>
      </c>
      <c r="BG119" s="418" t="e">
        <f aca="false">VLOOKUP($A119,#REF!, 22, FALSE())</f>
        <v>#VALUE!</v>
      </c>
      <c r="BH119" s="109"/>
    </row>
    <row r="120" customFormat="false" ht="12.75" hidden="false" customHeight="true" outlineLevel="0" collapsed="false">
      <c r="A120" s="86" t="s">
        <v>358</v>
      </c>
      <c r="B120" s="86" t="e">
        <f aca="false">VLOOKUP($A120,#REF!, 34, FALSE())</f>
        <v>#VALUE!</v>
      </c>
      <c r="C120" s="87" t="str">
        <f aca="false">CONCATENATE("unused_",A120)</f>
        <v>unused_SOC_GPIO55</v>
      </c>
      <c r="D120" s="88" t="e">
        <f aca="false">IF(LEN(VLOOKUP($A120,#REF!,8,FALSE())),LEFT(VLOOKUP($A120,#REF!,8,FALSE()),LEN(VLOOKUP($A120,#REF!,8,FALSE()))-2),"")</f>
        <v>#VALUE!</v>
      </c>
      <c r="E120" s="89" t="e">
        <f aca="false">IF(LEN(VLOOKUP($A120,#REF!,4,FALSE())),IF(INDEX(#REF!,MATCH($A120,#REF!,0),1),LEFT(VLOOKUP($A120,#REF!,4,FALSE()),LEN(VLOOKUP($A120,#REF!,4,FALSE()))-2),CONCATENATE(LEFT(VLOOKUP($A120,#REF!,4,FALSE()),LEN(VLOOKUP($A120,#REF!,4,FALSE()))-2),"*")),"")</f>
        <v>#VALUE!</v>
      </c>
      <c r="F120" s="90" t="e">
        <f aca="false">IF(LEN(VLOOKUP($A120,#REF!,5,FALSE())),IF(INDEX(#REF!,MATCH($A120,#REF!,0),2),LEFT(VLOOKUP($A120,#REF!,5,FALSE()),LEN(VLOOKUP($A120,#REF!,5,FALSE()))-2),CONCATENATE(LEFT(VLOOKUP($A120,#REF!,5,FALSE()),LEN(VLOOKUP($A120,#REF!,5,FALSE()))-2),"*")),"")</f>
        <v>#VALUE!</v>
      </c>
      <c r="G120" s="90" t="e">
        <f aca="false">IF(LEN(VLOOKUP($A120,#REF!,6,FALSE())),IF(INDEX(#REF!,MATCH($A120,#REF!,0),3),LEFT(VLOOKUP($A120,#REF!,6,FALSE()),LEN(VLOOKUP($A120,#REF!,6,FALSE()))-2),CONCATENATE(LEFT(VLOOKUP($A120,#REF!,6,FALSE()),LEN(VLOOKUP($A120,#REF!,6,FALSE()))-2),"*")),"")</f>
        <v>#VALUE!</v>
      </c>
      <c r="H120" s="91" t="e">
        <f aca="false">IF(LEN(VLOOKUP($A120,#REF!,7,FALSE())),IF(INDEX(#REF!,MATCH($A120,#REF!,0),4),LEFT(VLOOKUP($A120,#REF!,7,FALSE()),LEN(VLOOKUP($A120,#REF!,7,FALSE()))-2),CONCATENATE(LEFT(VLOOKUP($A120,#REF!,7,FALSE()),LEN(VLOOKUP($A120,#REF!,7,FALSE()))-2),"*")),"")</f>
        <v>#VALUE!</v>
      </c>
      <c r="I120" s="92" t="e">
        <f aca="false">IF(LEN(VLOOKUP($A120,#REF!,8,FALSE())),UPPER(RIGHT(VLOOKUP($A120,#REF!,8,FALSE()), 1)),"")</f>
        <v>#VALUE!</v>
      </c>
      <c r="J120" s="90" t="e">
        <f aca="false">IF(LEN(VLOOKUP($A120,#REF!,4,FALSE())),UPPER(RIGHT(VLOOKUP($A120,#REF!,4,FALSE()), 1)),"")</f>
        <v>#VALUE!</v>
      </c>
      <c r="K120" s="90" t="e">
        <f aca="false">IF(LEN(VLOOKUP($A120,#REF!,5,FALSE())),UPPER(RIGHT(VLOOKUP($A120,#REF!,5,FALSE()), 1)),"")</f>
        <v>#VALUE!</v>
      </c>
      <c r="L120" s="90" t="e">
        <f aca="false">IF(LEN(VLOOKUP($A120,#REF!,6,FALSE())),UPPER(RIGHT(VLOOKUP($A120,#REF!,6,FALSE()), 1)),"")</f>
        <v>#VALUE!</v>
      </c>
      <c r="M120" s="91" t="e">
        <f aca="false">IF(LEN(VLOOKUP($A120,#REF!,7,FALSE())),UPPER(RIGHT(VLOOKUP($A120,#REF!,7,FALSE()), 1)),"")</f>
        <v>#VALUE!</v>
      </c>
      <c r="N120" s="86" t="s">
        <v>355</v>
      </c>
      <c r="O120" s="86" t="s">
        <v>83</v>
      </c>
      <c r="P120" s="86" t="s">
        <v>104</v>
      </c>
      <c r="Q120" s="86" t="s">
        <v>105</v>
      </c>
      <c r="R120" s="86" t="s">
        <v>83</v>
      </c>
      <c r="S120" s="100" t="e">
        <f aca="false">HLOOKUP("Device Tree Pin Name",#REF!,MATCH($A120,#REF!,0),FALSE())</f>
        <v>#VALUE!</v>
      </c>
      <c r="T120" s="95" t="e">
        <f aca="false">HLOOKUP("power rail",#REF!,MATCH($A120,#REF!,0),FALSE())</f>
        <v>#VALUE!</v>
      </c>
      <c r="U120" s="96" t="e">
        <f aca="false">HLOOKUP("Wake Capable",#REF!,MATCH($A120,#REF!,0),FALSE())</f>
        <v>#VALUE!</v>
      </c>
      <c r="V120" s="96" t="e">
        <f aca="false">HLOOKUP("Strap",#REF!,MATCH($A120,#REF!,0),FALSE())</f>
        <v>#VALUE!</v>
      </c>
      <c r="W120" s="96" t="e">
        <f aca="false">HLOOKUP("GTE",#REF!,MATCH($A120,#REF!,0),FALSE())</f>
        <v>#VALUE!</v>
      </c>
      <c r="X120" s="96" t="e">
        <f aca="false">HLOOKUP("DPD_Control",#REF!,MATCH($A120,#REF!,0),FALSE())</f>
        <v>#VALUE!</v>
      </c>
      <c r="Y120" s="96" t="e">
        <f aca="false">HLOOKUP("DPD_Group",#REF!,MATCH($A120,#REF!,0),FALSE())</f>
        <v>#VALUE!</v>
      </c>
      <c r="Z120" s="95" t="e">
        <f aca="false">HLOOKUP("Pad Category",#REF!,MATCH($A120,#REF!,0),FALSE())</f>
        <v>#VALUE!</v>
      </c>
      <c r="AA120" s="95" t="e">
        <f aca="false">HLOOKUP("Pad type",#REF!,MATCH($A120,#REF!,0),FALSE())</f>
        <v>#VALUE!</v>
      </c>
      <c r="AB120" s="95" t="e">
        <f aca="false">HLOOKUP("Pull Strength",#REF!,MATCH($A120,#REF!,0),FALSE())</f>
        <v>#VALUE!</v>
      </c>
      <c r="AC120" s="95" t="e">
        <f aca="false">HLOOKUP("POR Pin State",#REF!,MATCH($A120,#REF!,0),FALSE())</f>
        <v>#VALUE!</v>
      </c>
      <c r="AD120" s="95" t="str">
        <f aca="false">IF(OR($AQ120="",$AQ120=$C120),$R120,IF($AQ120=$D120,SUBSTITUTE(SUBSTITUTE($AQ120,"GPIO3_","GPIO_"),".0",""),IF($AQ120=$E120,$N120,IF($AQ120=$F120,$O120,IF($AQ120=$G120,$P120,IF($AQ120=$H120,$Q120,"INVALID"))))))</f>
        <v>RSVD1</v>
      </c>
      <c r="AE120" s="97"/>
      <c r="AF120" s="98" t="str">
        <f aca="false">IF(AND(OR($AS120="Int PU",$AS120="Int PD"),OR(AND($AZ120&lt;&gt;"",$AZ120&lt;&gt;"0"),AND($BA120&lt;&gt;"",$BA120&lt;&gt;"0"))),"INVALID",IF(OR($AQ120=$C120,$AS120="Int PD"),"PULL_DOWN",IF(OR($AS120="Int PU",AND($AE120="YES",OR($AZ120="",$AZ120="0"),OR($BA120="",$BA120="0"),OR($AR120="Input",$AR120="Bidirectional"))),"PULL_UP","NORMAL")))</f>
        <v>PULL_DOWN</v>
      </c>
      <c r="AG120" s="98" t="str">
        <f aca="false">IF($AR120="Input", "TRISTATE", IF($AS120="Z","TRISTATE",IF($AQ120=$C120,"TRISTATE","NORMAL")))</f>
        <v>TRISTATE</v>
      </c>
      <c r="AH120" s="98" t="str">
        <f aca="false">IF(OR($AQ120=$C120,$AR120="Output"),"DISABLE","ENABLE")</f>
        <v>DISABLE</v>
      </c>
      <c r="AI120" s="112" t="e">
        <f aca="false">IF($AT120&lt;&gt;$G120,"N/A",IF($AV120="Drive 1", "1", IF($AV120="Drive 0", "0", "")))</f>
        <v>#VALUE!</v>
      </c>
      <c r="AJ120" s="99" t="b">
        <f aca="false">TRUE()</f>
        <v>1</v>
      </c>
      <c r="AK120" s="99" t="b">
        <f aca="false">TRUE()</f>
        <v>1</v>
      </c>
      <c r="AL120" s="99" t="b">
        <f aca="false">TRUE()</f>
        <v>1</v>
      </c>
      <c r="AM120" s="99" t="b">
        <f aca="false">TRUE()</f>
        <v>1</v>
      </c>
      <c r="AN120" s="99" t="b">
        <f aca="false">TRUE()</f>
        <v>1</v>
      </c>
      <c r="AO120" s="99" t="b">
        <f aca="false">TRUE()</f>
        <v>1</v>
      </c>
      <c r="AP120" s="100" t="str">
        <f aca="false">IF(AND($AJ120:$AO120), "VALID", "INVALID")</f>
        <v>VALID</v>
      </c>
      <c r="AQ120" s="101" t="s">
        <v>359</v>
      </c>
      <c r="AR120" s="102" t="s">
        <v>79</v>
      </c>
      <c r="AS120" s="103"/>
      <c r="AT120" s="104"/>
      <c r="AU120" s="104"/>
      <c r="AV120" s="104"/>
      <c r="AW120" s="104"/>
      <c r="AX120" s="103" t="s">
        <v>85</v>
      </c>
      <c r="AY120" s="104"/>
      <c r="AZ120" s="103"/>
      <c r="BA120" s="103"/>
      <c r="BB120" s="105"/>
      <c r="BC120" s="104"/>
      <c r="BD120" s="106"/>
      <c r="BE120" s="111"/>
      <c r="BF120" s="108" t="e">
        <f aca="false">VLOOKUP($A120,#REF!, 34, FALSE())</f>
        <v>#VALUE!</v>
      </c>
      <c r="BG120" s="418" t="e">
        <f aca="false">VLOOKUP($A120,#REF!, 22, FALSE())</f>
        <v>#VALUE!</v>
      </c>
      <c r="BH120" s="109"/>
    </row>
    <row r="121" customFormat="false" ht="12.75" hidden="false" customHeight="true" outlineLevel="0" collapsed="false">
      <c r="A121" s="86" t="s">
        <v>360</v>
      </c>
      <c r="B121" s="86" t="e">
        <f aca="false">VLOOKUP($A121,#REF!, 34, FALSE())</f>
        <v>#VALUE!</v>
      </c>
      <c r="C121" s="87" t="str">
        <f aca="false">CONCATENATE("unused_",A121)</f>
        <v>unused_SOC_GPIO36</v>
      </c>
      <c r="D121" s="88" t="e">
        <f aca="false">IF(LEN(VLOOKUP($A121,#REF!,8,FALSE())),LEFT(VLOOKUP($A121,#REF!,8,FALSE()),LEN(VLOOKUP($A121,#REF!,8,FALSE()))-2),"")</f>
        <v>#VALUE!</v>
      </c>
      <c r="E121" s="89" t="e">
        <f aca="false">IF(LEN(VLOOKUP($A121,#REF!,4,FALSE())),IF(INDEX(#REF!,MATCH($A121,#REF!,0),1),LEFT(VLOOKUP($A121,#REF!,4,FALSE()),LEN(VLOOKUP($A121,#REF!,4,FALSE()))-2),CONCATENATE(LEFT(VLOOKUP($A121,#REF!,4,FALSE()),LEN(VLOOKUP($A121,#REF!,4,FALSE()))-2),"*")),"")</f>
        <v>#VALUE!</v>
      </c>
      <c r="F121" s="90" t="e">
        <f aca="false">IF(LEN(VLOOKUP($A121,#REF!,5,FALSE())),IF(INDEX(#REF!,MATCH($A121,#REF!,0),2),LEFT(VLOOKUP($A121,#REF!,5,FALSE()),LEN(VLOOKUP($A121,#REF!,5,FALSE()))-2),CONCATENATE(LEFT(VLOOKUP($A121,#REF!,5,FALSE()),LEN(VLOOKUP($A121,#REF!,5,FALSE()))-2),"*")),"")</f>
        <v>#VALUE!</v>
      </c>
      <c r="G121" s="90" t="e">
        <f aca="false">IF(LEN(VLOOKUP($A121,#REF!,6,FALSE())),IF(INDEX(#REF!,MATCH($A121,#REF!,0),3),LEFT(VLOOKUP($A121,#REF!,6,FALSE()),LEN(VLOOKUP($A121,#REF!,6,FALSE()))-2),CONCATENATE(LEFT(VLOOKUP($A121,#REF!,6,FALSE()),LEN(VLOOKUP($A121,#REF!,6,FALSE()))-2),"*")),"")</f>
        <v>#VALUE!</v>
      </c>
      <c r="H121" s="91" t="e">
        <f aca="false">IF(LEN(VLOOKUP($A121,#REF!,7,FALSE())),IF(INDEX(#REF!,MATCH($A121,#REF!,0),4),LEFT(VLOOKUP($A121,#REF!,7,FALSE()),LEN(VLOOKUP($A121,#REF!,7,FALSE()))-2),CONCATENATE(LEFT(VLOOKUP($A121,#REF!,7,FALSE()),LEN(VLOOKUP($A121,#REF!,7,FALSE()))-2),"*")),"")</f>
        <v>#VALUE!</v>
      </c>
      <c r="I121" s="92" t="e">
        <f aca="false">IF(LEN(VLOOKUP($A121,#REF!,8,FALSE())),UPPER(RIGHT(VLOOKUP($A121,#REF!,8,FALSE()), 1)),"")</f>
        <v>#VALUE!</v>
      </c>
      <c r="J121" s="90" t="e">
        <f aca="false">IF(LEN(VLOOKUP($A121,#REF!,4,FALSE())),UPPER(RIGHT(VLOOKUP($A121,#REF!,4,FALSE()), 1)),"")</f>
        <v>#VALUE!</v>
      </c>
      <c r="K121" s="90" t="e">
        <f aca="false">IF(LEN(VLOOKUP($A121,#REF!,5,FALSE())),UPPER(RIGHT(VLOOKUP($A121,#REF!,5,FALSE()), 1)),"")</f>
        <v>#VALUE!</v>
      </c>
      <c r="L121" s="90" t="e">
        <f aca="false">IF(LEN(VLOOKUP($A121,#REF!,6,FALSE())),UPPER(RIGHT(VLOOKUP($A121,#REF!,6,FALSE()), 1)),"")</f>
        <v>#VALUE!</v>
      </c>
      <c r="M121" s="91" t="e">
        <f aca="false">IF(LEN(VLOOKUP($A121,#REF!,7,FALSE())),UPPER(RIGHT(VLOOKUP($A121,#REF!,7,FALSE()), 1)),"")</f>
        <v>#VALUE!</v>
      </c>
      <c r="N121" s="86" t="s">
        <v>361</v>
      </c>
      <c r="O121" s="86" t="s">
        <v>83</v>
      </c>
      <c r="P121" s="86" t="s">
        <v>362</v>
      </c>
      <c r="Q121" s="86" t="s">
        <v>105</v>
      </c>
      <c r="R121" s="86" t="s">
        <v>83</v>
      </c>
      <c r="S121" s="100" t="e">
        <f aca="false">HLOOKUP("Device Tree Pin Name",#REF!,MATCH($A121,#REF!,0),FALSE())</f>
        <v>#VALUE!</v>
      </c>
      <c r="T121" s="95" t="e">
        <f aca="false">HLOOKUP("power rail",#REF!,MATCH($A121,#REF!,0),FALSE())</f>
        <v>#VALUE!</v>
      </c>
      <c r="U121" s="96" t="e">
        <f aca="false">HLOOKUP("Wake Capable",#REF!,MATCH($A121,#REF!,0),FALSE())</f>
        <v>#VALUE!</v>
      </c>
      <c r="V121" s="96" t="e">
        <f aca="false">HLOOKUP("Strap",#REF!,MATCH($A121,#REF!,0),FALSE())</f>
        <v>#VALUE!</v>
      </c>
      <c r="W121" s="96" t="e">
        <f aca="false">HLOOKUP("GTE",#REF!,MATCH($A121,#REF!,0),FALSE())</f>
        <v>#VALUE!</v>
      </c>
      <c r="X121" s="96" t="e">
        <f aca="false">HLOOKUP("DPD_Control",#REF!,MATCH($A121,#REF!,0),FALSE())</f>
        <v>#VALUE!</v>
      </c>
      <c r="Y121" s="96" t="e">
        <f aca="false">HLOOKUP("DPD_Group",#REF!,MATCH($A121,#REF!,0),FALSE())</f>
        <v>#VALUE!</v>
      </c>
      <c r="Z121" s="95" t="e">
        <f aca="false">HLOOKUP("Pad Category",#REF!,MATCH($A121,#REF!,0),FALSE())</f>
        <v>#VALUE!</v>
      </c>
      <c r="AA121" s="95" t="e">
        <f aca="false">HLOOKUP("Pad type",#REF!,MATCH($A121,#REF!,0),FALSE())</f>
        <v>#VALUE!</v>
      </c>
      <c r="AB121" s="95" t="e">
        <f aca="false">HLOOKUP("Pull Strength",#REF!,MATCH($A121,#REF!,0),FALSE())</f>
        <v>#VALUE!</v>
      </c>
      <c r="AC121" s="95" t="e">
        <f aca="false">HLOOKUP("POR Pin State",#REF!,MATCH($A121,#REF!,0),FALSE())</f>
        <v>#VALUE!</v>
      </c>
      <c r="AD121" s="95" t="str">
        <f aca="false">IF(OR($AQ121="",$AQ121=$C121),$R121,IF($AQ121=$D121,SUBSTITUTE(SUBSTITUTE($AQ121,"GPIO3_","GPIO_"),".0",""),IF($AQ121=$E121,$N121,IF($AQ121=$F121,$O121,IF($AQ121=$G121,$P121,IF($AQ121=$H121,$Q121,"INVALID"))))))</f>
        <v>RSVD1</v>
      </c>
      <c r="AE121" s="97"/>
      <c r="AF121" s="98" t="str">
        <f aca="false">IF(AND(OR($AS121="Int PU",$AS121="Int PD"),OR(AND($AZ121&lt;&gt;"",$AZ121&lt;&gt;"0"),AND($BA121&lt;&gt;"",$BA121&lt;&gt;"0"))),"INVALID",IF(OR($AQ121=$C121,$AS121="Int PD"),"PULL_DOWN",IF(OR($AS121="Int PU",AND($AE121="YES",OR($AZ121="",$AZ121="0"),OR($BA121="",$BA121="0"),OR($AR121="Input",$AR121="Bidirectional"))),"PULL_UP","NORMAL")))</f>
        <v>PULL_DOWN</v>
      </c>
      <c r="AG121" s="98" t="str">
        <f aca="false">IF($AR121="Input", "TRISTATE", IF($AS121="Z","TRISTATE",IF($AQ121=$C121,"TRISTATE","NORMAL")))</f>
        <v>TRISTATE</v>
      </c>
      <c r="AH121" s="98" t="str">
        <f aca="false">IF(OR($AQ121=$C121,$AR121="Output"),"DISABLE","ENABLE")</f>
        <v>DISABLE</v>
      </c>
      <c r="AI121" s="112" t="e">
        <f aca="false">IF($AT121&lt;&gt;$G121,"N/A",IF($AV121="Drive 1", "1", IF($AV121="Drive 0", "0", "")))</f>
        <v>#VALUE!</v>
      </c>
      <c r="AJ121" s="99" t="b">
        <f aca="false">TRUE()</f>
        <v>1</v>
      </c>
      <c r="AK121" s="99" t="b">
        <f aca="false">TRUE()</f>
        <v>1</v>
      </c>
      <c r="AL121" s="99" t="b">
        <f aca="false">TRUE()</f>
        <v>1</v>
      </c>
      <c r="AM121" s="99" t="b">
        <f aca="false">TRUE()</f>
        <v>1</v>
      </c>
      <c r="AN121" s="99" t="b">
        <f aca="false">TRUE()</f>
        <v>1</v>
      </c>
      <c r="AO121" s="99" t="b">
        <f aca="false">TRUE()</f>
        <v>1</v>
      </c>
      <c r="AP121" s="100" t="str">
        <f aca="false">IF(AND($AJ121:$AO121), "VALID", "INVALID")</f>
        <v>VALID</v>
      </c>
      <c r="AQ121" s="101" t="s">
        <v>363</v>
      </c>
      <c r="AR121" s="102" t="s">
        <v>79</v>
      </c>
      <c r="AS121" s="103"/>
      <c r="AT121" s="104"/>
      <c r="AU121" s="104"/>
      <c r="AV121" s="104"/>
      <c r="AW121" s="104"/>
      <c r="AX121" s="103" t="s">
        <v>85</v>
      </c>
      <c r="AY121" s="104"/>
      <c r="AZ121" s="103"/>
      <c r="BA121" s="103"/>
      <c r="BB121" s="105"/>
      <c r="BC121" s="104"/>
      <c r="BD121" s="106"/>
      <c r="BE121" s="111"/>
      <c r="BF121" s="108" t="e">
        <f aca="false">VLOOKUP($A121,#REF!, 34, FALSE())</f>
        <v>#VALUE!</v>
      </c>
      <c r="BG121" s="418" t="e">
        <f aca="false">VLOOKUP($A121,#REF!, 22, FALSE())</f>
        <v>#VALUE!</v>
      </c>
      <c r="BH121" s="109"/>
    </row>
    <row r="122" customFormat="false" ht="12.75" hidden="false" customHeight="true" outlineLevel="0" collapsed="false">
      <c r="A122" s="86" t="s">
        <v>364</v>
      </c>
      <c r="B122" s="86" t="e">
        <f aca="false">VLOOKUP($A122,#REF!, 34, FALSE())</f>
        <v>#VALUE!</v>
      </c>
      <c r="C122" s="87" t="str">
        <f aca="false">CONCATENATE("unused_",A122)</f>
        <v>unused_SOC_GPIO53</v>
      </c>
      <c r="D122" s="88" t="e">
        <f aca="false">IF(LEN(VLOOKUP($A122,#REF!,8,FALSE())),LEFT(VLOOKUP($A122,#REF!,8,FALSE()),LEN(VLOOKUP($A122,#REF!,8,FALSE()))-2),"")</f>
        <v>#VALUE!</v>
      </c>
      <c r="E122" s="89" t="e">
        <f aca="false">IF(LEN(VLOOKUP($A122,#REF!,4,FALSE())),IF(INDEX(#REF!,MATCH($A122,#REF!,0),1),LEFT(VLOOKUP($A122,#REF!,4,FALSE()),LEN(VLOOKUP($A122,#REF!,4,FALSE()))-2),CONCATENATE(LEFT(VLOOKUP($A122,#REF!,4,FALSE()),LEN(VLOOKUP($A122,#REF!,4,FALSE()))-2),"*")),"")</f>
        <v>#VALUE!</v>
      </c>
      <c r="F122" s="90" t="e">
        <f aca="false">IF(LEN(VLOOKUP($A122,#REF!,5,FALSE())),IF(INDEX(#REF!,MATCH($A122,#REF!,0),2),LEFT(VLOOKUP($A122,#REF!,5,FALSE()),LEN(VLOOKUP($A122,#REF!,5,FALSE()))-2),CONCATENATE(LEFT(VLOOKUP($A122,#REF!,5,FALSE()),LEN(VLOOKUP($A122,#REF!,5,FALSE()))-2),"*")),"")</f>
        <v>#VALUE!</v>
      </c>
      <c r="G122" s="90" t="e">
        <f aca="false">IF(LEN(VLOOKUP($A122,#REF!,6,FALSE())),IF(INDEX(#REF!,MATCH($A122,#REF!,0),3),LEFT(VLOOKUP($A122,#REF!,6,FALSE()),LEN(VLOOKUP($A122,#REF!,6,FALSE()))-2),CONCATENATE(LEFT(VLOOKUP($A122,#REF!,6,FALSE()),LEN(VLOOKUP($A122,#REF!,6,FALSE()))-2),"*")),"")</f>
        <v>#VALUE!</v>
      </c>
      <c r="H122" s="91" t="e">
        <f aca="false">IF(LEN(VLOOKUP($A122,#REF!,7,FALSE())),IF(INDEX(#REF!,MATCH($A122,#REF!,0),4),LEFT(VLOOKUP($A122,#REF!,7,FALSE()),LEN(VLOOKUP($A122,#REF!,7,FALSE()))-2),CONCATENATE(LEFT(VLOOKUP($A122,#REF!,7,FALSE()),LEN(VLOOKUP($A122,#REF!,7,FALSE()))-2),"*")),"")</f>
        <v>#VALUE!</v>
      </c>
      <c r="I122" s="92" t="e">
        <f aca="false">IF(LEN(VLOOKUP($A122,#REF!,8,FALSE())),UPPER(RIGHT(VLOOKUP($A122,#REF!,8,FALSE()), 1)),"")</f>
        <v>#VALUE!</v>
      </c>
      <c r="J122" s="90" t="e">
        <f aca="false">IF(LEN(VLOOKUP($A122,#REF!,4,FALSE())),UPPER(RIGHT(VLOOKUP($A122,#REF!,4,FALSE()), 1)),"")</f>
        <v>#VALUE!</v>
      </c>
      <c r="K122" s="90" t="e">
        <f aca="false">IF(LEN(VLOOKUP($A122,#REF!,5,FALSE())),UPPER(RIGHT(VLOOKUP($A122,#REF!,5,FALSE()), 1)),"")</f>
        <v>#VALUE!</v>
      </c>
      <c r="L122" s="90" t="e">
        <f aca="false">IF(LEN(VLOOKUP($A122,#REF!,6,FALSE())),UPPER(RIGHT(VLOOKUP($A122,#REF!,6,FALSE()), 1)),"")</f>
        <v>#VALUE!</v>
      </c>
      <c r="M122" s="91" t="e">
        <f aca="false">IF(LEN(VLOOKUP($A122,#REF!,7,FALSE())),UPPER(RIGHT(VLOOKUP($A122,#REF!,7,FALSE()), 1)),"")</f>
        <v>#VALUE!</v>
      </c>
      <c r="N122" s="86" t="s">
        <v>361</v>
      </c>
      <c r="O122" s="86" t="s">
        <v>83</v>
      </c>
      <c r="P122" s="86" t="s">
        <v>362</v>
      </c>
      <c r="Q122" s="86" t="s">
        <v>105</v>
      </c>
      <c r="R122" s="86" t="s">
        <v>83</v>
      </c>
      <c r="S122" s="100" t="e">
        <f aca="false">HLOOKUP("Device Tree Pin Name",#REF!,MATCH($A122,#REF!,0),FALSE())</f>
        <v>#VALUE!</v>
      </c>
      <c r="T122" s="95" t="e">
        <f aca="false">HLOOKUP("power rail",#REF!,MATCH($A122,#REF!,0),FALSE())</f>
        <v>#VALUE!</v>
      </c>
      <c r="U122" s="96" t="e">
        <f aca="false">HLOOKUP("Wake Capable",#REF!,MATCH($A122,#REF!,0),FALSE())</f>
        <v>#VALUE!</v>
      </c>
      <c r="V122" s="96" t="e">
        <f aca="false">HLOOKUP("Strap",#REF!,MATCH($A122,#REF!,0),FALSE())</f>
        <v>#VALUE!</v>
      </c>
      <c r="W122" s="96" t="e">
        <f aca="false">HLOOKUP("GTE",#REF!,MATCH($A122,#REF!,0),FALSE())</f>
        <v>#VALUE!</v>
      </c>
      <c r="X122" s="96" t="e">
        <f aca="false">HLOOKUP("DPD_Control",#REF!,MATCH($A122,#REF!,0),FALSE())</f>
        <v>#VALUE!</v>
      </c>
      <c r="Y122" s="96" t="e">
        <f aca="false">HLOOKUP("DPD_Group",#REF!,MATCH($A122,#REF!,0),FALSE())</f>
        <v>#VALUE!</v>
      </c>
      <c r="Z122" s="95" t="e">
        <f aca="false">HLOOKUP("Pad Category",#REF!,MATCH($A122,#REF!,0),FALSE())</f>
        <v>#VALUE!</v>
      </c>
      <c r="AA122" s="95" t="e">
        <f aca="false">HLOOKUP("Pad type",#REF!,MATCH($A122,#REF!,0),FALSE())</f>
        <v>#VALUE!</v>
      </c>
      <c r="AB122" s="95" t="e">
        <f aca="false">HLOOKUP("Pull Strength",#REF!,MATCH($A122,#REF!,0),FALSE())</f>
        <v>#VALUE!</v>
      </c>
      <c r="AC122" s="95" t="e">
        <f aca="false">HLOOKUP("POR Pin State",#REF!,MATCH($A122,#REF!,0),FALSE())</f>
        <v>#VALUE!</v>
      </c>
      <c r="AD122" s="95" t="str">
        <f aca="false">IF(OR($AQ122="",$AQ122=$C122),$R122,IF($AQ122=$D122,SUBSTITUTE(SUBSTITUTE($AQ122,"GPIO3_","GPIO_"),".0",""),IF($AQ122=$E122,$N122,IF($AQ122=$F122,$O122,IF($AQ122=$G122,$P122,IF($AQ122=$H122,$Q122,"INVALID"))))))</f>
        <v>RSVD1</v>
      </c>
      <c r="AE122" s="97"/>
      <c r="AF122" s="98" t="str">
        <f aca="false">IF(AND(OR($AS122="Int PU",$AS122="Int PD"),OR(AND($AZ122&lt;&gt;"",$AZ122&lt;&gt;"0"),AND($BA122&lt;&gt;"",$BA122&lt;&gt;"0"))),"INVALID",IF(OR($AQ122=$C122,$AS122="Int PD"),"PULL_DOWN",IF(OR($AS122="Int PU",AND($AE122="YES",OR($AZ122="",$AZ122="0"),OR($BA122="",$BA122="0"),OR($AR122="Input",$AR122="Bidirectional"))),"PULL_UP","NORMAL")))</f>
        <v>PULL_DOWN</v>
      </c>
      <c r="AG122" s="98" t="str">
        <f aca="false">IF($AR122="Input", "TRISTATE", IF($AS122="Z","TRISTATE",IF($AQ122=$C122,"TRISTATE","NORMAL")))</f>
        <v>TRISTATE</v>
      </c>
      <c r="AH122" s="98" t="str">
        <f aca="false">IF(OR($AQ122=$C122,$AR122="Output"),"DISABLE","ENABLE")</f>
        <v>DISABLE</v>
      </c>
      <c r="AI122" s="112" t="e">
        <f aca="false">IF($AT122&lt;&gt;$G122,"N/A",IF($AV122="Drive 1", "1", IF($AV122="Drive 0", "0", "")))</f>
        <v>#VALUE!</v>
      </c>
      <c r="AJ122" s="99" t="b">
        <f aca="false">TRUE()</f>
        <v>1</v>
      </c>
      <c r="AK122" s="99" t="b">
        <f aca="false">TRUE()</f>
        <v>1</v>
      </c>
      <c r="AL122" s="99" t="b">
        <f aca="false">TRUE()</f>
        <v>1</v>
      </c>
      <c r="AM122" s="99" t="b">
        <f aca="false">TRUE()</f>
        <v>1</v>
      </c>
      <c r="AN122" s="99" t="b">
        <f aca="false">TRUE()</f>
        <v>1</v>
      </c>
      <c r="AO122" s="99" t="b">
        <f aca="false">TRUE()</f>
        <v>1</v>
      </c>
      <c r="AP122" s="100" t="str">
        <f aca="false">IF(AND($AJ122:$AO122), "VALID", "INVALID")</f>
        <v>VALID</v>
      </c>
      <c r="AQ122" s="101" t="s">
        <v>365</v>
      </c>
      <c r="AR122" s="102" t="s">
        <v>79</v>
      </c>
      <c r="AS122" s="103"/>
      <c r="AT122" s="103" t="s">
        <v>89</v>
      </c>
      <c r="AU122" s="104"/>
      <c r="AV122" s="104"/>
      <c r="AW122" s="104"/>
      <c r="AX122" s="103" t="s">
        <v>85</v>
      </c>
      <c r="AY122" s="104"/>
      <c r="AZ122" s="103"/>
      <c r="BA122" s="103"/>
      <c r="BB122" s="105"/>
      <c r="BC122" s="104"/>
      <c r="BD122" s="106"/>
      <c r="BE122" s="16" t="s">
        <v>3</v>
      </c>
      <c r="BF122" s="108" t="e">
        <f aca="false">VLOOKUP($A122,#REF!, 34, FALSE())</f>
        <v>#VALUE!</v>
      </c>
      <c r="BG122" s="418" t="e">
        <f aca="false">VLOOKUP($A122,#REF!, 22, FALSE())</f>
        <v>#VALUE!</v>
      </c>
      <c r="BH122" s="109"/>
    </row>
    <row r="123" customFormat="false" ht="12.75" hidden="false" customHeight="true" outlineLevel="0" collapsed="false">
      <c r="A123" s="86" t="s">
        <v>366</v>
      </c>
      <c r="B123" s="86" t="e">
        <f aca="false">VLOOKUP($A123,#REF!, 34, FALSE())</f>
        <v>#VALUE!</v>
      </c>
      <c r="C123" s="87" t="str">
        <f aca="false">CONCATENATE("unused_",A123)</f>
        <v>unused_SOC_GPIO38</v>
      </c>
      <c r="D123" s="88" t="e">
        <f aca="false">IF(LEN(VLOOKUP($A123,#REF!,8,FALSE())),LEFT(VLOOKUP($A123,#REF!,8,FALSE()),LEN(VLOOKUP($A123,#REF!,8,FALSE()))-2),"")</f>
        <v>#VALUE!</v>
      </c>
      <c r="E123" s="89" t="e">
        <f aca="false">IF(LEN(VLOOKUP($A123,#REF!,4,FALSE())),IF(INDEX(#REF!,MATCH($A123,#REF!,0),1),LEFT(VLOOKUP($A123,#REF!,4,FALSE()),LEN(VLOOKUP($A123,#REF!,4,FALSE()))-2),CONCATENATE(LEFT(VLOOKUP($A123,#REF!,4,FALSE()),LEN(VLOOKUP($A123,#REF!,4,FALSE()))-2),"*")),"")</f>
        <v>#VALUE!</v>
      </c>
      <c r="F123" s="90" t="e">
        <f aca="false">IF(LEN(VLOOKUP($A123,#REF!,5,FALSE())),IF(INDEX(#REF!,MATCH($A123,#REF!,0),2),LEFT(VLOOKUP($A123,#REF!,5,FALSE()),LEN(VLOOKUP($A123,#REF!,5,FALSE()))-2),CONCATENATE(LEFT(VLOOKUP($A123,#REF!,5,FALSE()),LEN(VLOOKUP($A123,#REF!,5,FALSE()))-2),"*")),"")</f>
        <v>#VALUE!</v>
      </c>
      <c r="G123" s="90" t="e">
        <f aca="false">IF(LEN(VLOOKUP($A123,#REF!,6,FALSE())),IF(INDEX(#REF!,MATCH($A123,#REF!,0),3),LEFT(VLOOKUP($A123,#REF!,6,FALSE()),LEN(VLOOKUP($A123,#REF!,6,FALSE()))-2),CONCATENATE(LEFT(VLOOKUP($A123,#REF!,6,FALSE()),LEN(VLOOKUP($A123,#REF!,6,FALSE()))-2),"*")),"")</f>
        <v>#VALUE!</v>
      </c>
      <c r="H123" s="91" t="e">
        <f aca="false">IF(LEN(VLOOKUP($A123,#REF!,7,FALSE())),IF(INDEX(#REF!,MATCH($A123,#REF!,0),4),LEFT(VLOOKUP($A123,#REF!,7,FALSE()),LEN(VLOOKUP($A123,#REF!,7,FALSE()))-2),CONCATENATE(LEFT(VLOOKUP($A123,#REF!,7,FALSE()),LEN(VLOOKUP($A123,#REF!,7,FALSE()))-2),"*")),"")</f>
        <v>#VALUE!</v>
      </c>
      <c r="I123" s="92" t="e">
        <f aca="false">IF(LEN(VLOOKUP($A123,#REF!,8,FALSE())),UPPER(RIGHT(VLOOKUP($A123,#REF!,8,FALSE()), 1)),"")</f>
        <v>#VALUE!</v>
      </c>
      <c r="J123" s="90" t="e">
        <f aca="false">IF(LEN(VLOOKUP($A123,#REF!,4,FALSE())),UPPER(RIGHT(VLOOKUP($A123,#REF!,4,FALSE()), 1)),"")</f>
        <v>#VALUE!</v>
      </c>
      <c r="K123" s="90" t="e">
        <f aca="false">IF(LEN(VLOOKUP($A123,#REF!,5,FALSE())),UPPER(RIGHT(VLOOKUP($A123,#REF!,5,FALSE()), 1)),"")</f>
        <v>#VALUE!</v>
      </c>
      <c r="L123" s="90" t="e">
        <f aca="false">IF(LEN(VLOOKUP($A123,#REF!,6,FALSE())),UPPER(RIGHT(VLOOKUP($A123,#REF!,6,FALSE()), 1)),"")</f>
        <v>#VALUE!</v>
      </c>
      <c r="M123" s="91" t="e">
        <f aca="false">IF(LEN(VLOOKUP($A123,#REF!,7,FALSE())),UPPER(RIGHT(VLOOKUP($A123,#REF!,7,FALSE()), 1)),"")</f>
        <v>#VALUE!</v>
      </c>
      <c r="N123" s="86" t="s">
        <v>367</v>
      </c>
      <c r="O123" s="86" t="s">
        <v>83</v>
      </c>
      <c r="P123" s="86" t="s">
        <v>104</v>
      </c>
      <c r="Q123" s="86" t="s">
        <v>105</v>
      </c>
      <c r="R123" s="86" t="s">
        <v>83</v>
      </c>
      <c r="S123" s="100" t="e">
        <f aca="false">HLOOKUP("Device Tree Pin Name",#REF!,MATCH($A123,#REF!,0),FALSE())</f>
        <v>#VALUE!</v>
      </c>
      <c r="T123" s="95" t="e">
        <f aca="false">HLOOKUP("power rail",#REF!,MATCH($A123,#REF!,0),FALSE())</f>
        <v>#VALUE!</v>
      </c>
      <c r="U123" s="96" t="e">
        <f aca="false">HLOOKUP("Wake Capable",#REF!,MATCH($A123,#REF!,0),FALSE())</f>
        <v>#VALUE!</v>
      </c>
      <c r="V123" s="96" t="e">
        <f aca="false">HLOOKUP("Strap",#REF!,MATCH($A123,#REF!,0),FALSE())</f>
        <v>#VALUE!</v>
      </c>
      <c r="W123" s="96" t="e">
        <f aca="false">HLOOKUP("GTE",#REF!,MATCH($A123,#REF!,0),FALSE())</f>
        <v>#VALUE!</v>
      </c>
      <c r="X123" s="96" t="e">
        <f aca="false">HLOOKUP("DPD_Control",#REF!,MATCH($A123,#REF!,0),FALSE())</f>
        <v>#VALUE!</v>
      </c>
      <c r="Y123" s="96" t="e">
        <f aca="false">HLOOKUP("DPD_Group",#REF!,MATCH($A123,#REF!,0),FALSE())</f>
        <v>#VALUE!</v>
      </c>
      <c r="Z123" s="95" t="e">
        <f aca="false">HLOOKUP("Pad Category",#REF!,MATCH($A123,#REF!,0),FALSE())</f>
        <v>#VALUE!</v>
      </c>
      <c r="AA123" s="95" t="e">
        <f aca="false">HLOOKUP("Pad type",#REF!,MATCH($A123,#REF!,0),FALSE())</f>
        <v>#VALUE!</v>
      </c>
      <c r="AB123" s="95" t="e">
        <f aca="false">HLOOKUP("Pull Strength",#REF!,MATCH($A123,#REF!,0),FALSE())</f>
        <v>#VALUE!</v>
      </c>
      <c r="AC123" s="95" t="e">
        <f aca="false">HLOOKUP("POR Pin State",#REF!,MATCH($A123,#REF!,0),FALSE())</f>
        <v>#VALUE!</v>
      </c>
      <c r="AD123" s="95" t="str">
        <f aca="false">IF(OR($AQ123="",$AQ123=$C123),$R123,IF($AQ123=$D123,SUBSTITUTE(SUBSTITUTE($AQ123,"GPIO3_","GPIO_"),".0",""),IF($AQ123=$E123,$N123,IF($AQ123=$F123,$O123,IF($AQ123=$G123,$P123,IF($AQ123=$H123,$Q123,"INVALID"))))))</f>
        <v>RSVD1</v>
      </c>
      <c r="AE123" s="97"/>
      <c r="AF123" s="98" t="str">
        <f aca="false">IF(AND(OR($AS123="Int PU",$AS123="Int PD"),OR(AND($AZ123&lt;&gt;"",$AZ123&lt;&gt;"0"),AND($BA123&lt;&gt;"",$BA123&lt;&gt;"0"))),"INVALID",IF(OR($AQ123=$C123,$AS123="Int PD"),"PULL_DOWN",IF(OR($AS123="Int PU",AND($AE123="YES",OR($AZ123="",$AZ123="0"),OR($BA123="",$BA123="0"),OR($AR123="Input",$AR123="Bidirectional"))),"PULL_UP","NORMAL")))</f>
        <v>PULL_DOWN</v>
      </c>
      <c r="AG123" s="98" t="str">
        <f aca="false">IF($AR123="Input", "TRISTATE", IF($AS123="Z","TRISTATE",IF($AQ123=$C123,"TRISTATE","NORMAL")))</f>
        <v>TRISTATE</v>
      </c>
      <c r="AH123" s="98" t="str">
        <f aca="false">IF(OR($AQ123=$C123,$AR123="Output"),"DISABLE","ENABLE")</f>
        <v>DISABLE</v>
      </c>
      <c r="AI123" s="112" t="e">
        <f aca="false">IF($AT123&lt;&gt;$G123,"N/A",IF($AV123="Drive 1", "1", IF($AV123="Drive 0", "0", "")))</f>
        <v>#VALUE!</v>
      </c>
      <c r="AJ123" s="99" t="b">
        <f aca="false">TRUE()</f>
        <v>1</v>
      </c>
      <c r="AK123" s="99" t="b">
        <f aca="false">TRUE()</f>
        <v>1</v>
      </c>
      <c r="AL123" s="99" t="b">
        <f aca="false">TRUE()</f>
        <v>1</v>
      </c>
      <c r="AM123" s="99" t="b">
        <f aca="false">TRUE()</f>
        <v>1</v>
      </c>
      <c r="AN123" s="99" t="b">
        <f aca="false">TRUE()</f>
        <v>1</v>
      </c>
      <c r="AO123" s="99" t="b">
        <f aca="false">TRUE()</f>
        <v>1</v>
      </c>
      <c r="AP123" s="100" t="str">
        <f aca="false">IF(AND($AJ123:$AO123), "VALID", "INVALID")</f>
        <v>VALID</v>
      </c>
      <c r="AQ123" s="101" t="s">
        <v>368</v>
      </c>
      <c r="AR123" s="102" t="s">
        <v>79</v>
      </c>
      <c r="AS123" s="103"/>
      <c r="AT123" s="103" t="s">
        <v>89</v>
      </c>
      <c r="AU123" s="104"/>
      <c r="AV123" s="104"/>
      <c r="AW123" s="104"/>
      <c r="AX123" s="103" t="s">
        <v>85</v>
      </c>
      <c r="AY123" s="104"/>
      <c r="AZ123" s="103"/>
      <c r="BA123" s="103"/>
      <c r="BB123" s="105"/>
      <c r="BC123" s="104"/>
      <c r="BD123" s="106"/>
      <c r="BE123" s="111"/>
      <c r="BF123" s="108" t="e">
        <f aca="false">VLOOKUP($A123,#REF!, 34, FALSE())</f>
        <v>#VALUE!</v>
      </c>
      <c r="BG123" s="418" t="e">
        <f aca="false">VLOOKUP($A123,#REF!, 22, FALSE())</f>
        <v>#VALUE!</v>
      </c>
      <c r="BH123" s="109"/>
    </row>
    <row r="124" customFormat="false" ht="12.75" hidden="false" customHeight="true" outlineLevel="0" collapsed="false">
      <c r="A124" s="86" t="s">
        <v>369</v>
      </c>
      <c r="B124" s="86" t="e">
        <f aca="false">VLOOKUP($A124,#REF!, 34, FALSE())</f>
        <v>#VALUE!</v>
      </c>
      <c r="C124" s="87" t="str">
        <f aca="false">CONCATENATE("unused_",A124)</f>
        <v>unused_SOC_GPIO39</v>
      </c>
      <c r="D124" s="88" t="e">
        <f aca="false">IF(LEN(VLOOKUP($A124,#REF!,8,FALSE())),LEFT(VLOOKUP($A124,#REF!,8,FALSE()),LEN(VLOOKUP($A124,#REF!,8,FALSE()))-2),"")</f>
        <v>#VALUE!</v>
      </c>
      <c r="E124" s="89" t="e">
        <f aca="false">IF(LEN(VLOOKUP($A124,#REF!,4,FALSE())),IF(INDEX(#REF!,MATCH($A124,#REF!,0),1),LEFT(VLOOKUP($A124,#REF!,4,FALSE()),LEN(VLOOKUP($A124,#REF!,4,FALSE()))-2),CONCATENATE(LEFT(VLOOKUP($A124,#REF!,4,FALSE()),LEN(VLOOKUP($A124,#REF!,4,FALSE()))-2),"*")),"")</f>
        <v>#VALUE!</v>
      </c>
      <c r="F124" s="90" t="e">
        <f aca="false">IF(LEN(VLOOKUP($A124,#REF!,5,FALSE())),IF(INDEX(#REF!,MATCH($A124,#REF!,0),2),LEFT(VLOOKUP($A124,#REF!,5,FALSE()),LEN(VLOOKUP($A124,#REF!,5,FALSE()))-2),CONCATENATE(LEFT(VLOOKUP($A124,#REF!,5,FALSE()),LEN(VLOOKUP($A124,#REF!,5,FALSE()))-2),"*")),"")</f>
        <v>#VALUE!</v>
      </c>
      <c r="G124" s="90" t="e">
        <f aca="false">IF(LEN(VLOOKUP($A124,#REF!,6,FALSE())),IF(INDEX(#REF!,MATCH($A124,#REF!,0),3),LEFT(VLOOKUP($A124,#REF!,6,FALSE()),LEN(VLOOKUP($A124,#REF!,6,FALSE()))-2),CONCATENATE(LEFT(VLOOKUP($A124,#REF!,6,FALSE()),LEN(VLOOKUP($A124,#REF!,6,FALSE()))-2),"*")),"")</f>
        <v>#VALUE!</v>
      </c>
      <c r="H124" s="91" t="e">
        <f aca="false">IF(LEN(VLOOKUP($A124,#REF!,7,FALSE())),IF(INDEX(#REF!,MATCH($A124,#REF!,0),4),LEFT(VLOOKUP($A124,#REF!,7,FALSE()),LEN(VLOOKUP($A124,#REF!,7,FALSE()))-2),CONCATENATE(LEFT(VLOOKUP($A124,#REF!,7,FALSE()),LEN(VLOOKUP($A124,#REF!,7,FALSE()))-2),"*")),"")</f>
        <v>#VALUE!</v>
      </c>
      <c r="I124" s="92" t="e">
        <f aca="false">IF(LEN(VLOOKUP($A124,#REF!,8,FALSE())),UPPER(RIGHT(VLOOKUP($A124,#REF!,8,FALSE()), 1)),"")</f>
        <v>#VALUE!</v>
      </c>
      <c r="J124" s="90" t="e">
        <f aca="false">IF(LEN(VLOOKUP($A124,#REF!,4,FALSE())),UPPER(RIGHT(VLOOKUP($A124,#REF!,4,FALSE()), 1)),"")</f>
        <v>#VALUE!</v>
      </c>
      <c r="K124" s="90" t="e">
        <f aca="false">IF(LEN(VLOOKUP($A124,#REF!,5,FALSE())),UPPER(RIGHT(VLOOKUP($A124,#REF!,5,FALSE()), 1)),"")</f>
        <v>#VALUE!</v>
      </c>
      <c r="L124" s="90" t="e">
        <f aca="false">IF(LEN(VLOOKUP($A124,#REF!,6,FALSE())),UPPER(RIGHT(VLOOKUP($A124,#REF!,6,FALSE()), 1)),"")</f>
        <v>#VALUE!</v>
      </c>
      <c r="M124" s="91" t="e">
        <f aca="false">IF(LEN(VLOOKUP($A124,#REF!,7,FALSE())),UPPER(RIGHT(VLOOKUP($A124,#REF!,7,FALSE()), 1)),"")</f>
        <v>#VALUE!</v>
      </c>
      <c r="N124" s="86" t="s">
        <v>132</v>
      </c>
      <c r="O124" s="86" t="s">
        <v>83</v>
      </c>
      <c r="P124" s="86" t="s">
        <v>104</v>
      </c>
      <c r="Q124" s="86" t="s">
        <v>105</v>
      </c>
      <c r="R124" s="86" t="s">
        <v>83</v>
      </c>
      <c r="S124" s="100" t="e">
        <f aca="false">HLOOKUP("Device Tree Pin Name",#REF!,MATCH($A124,#REF!,0),FALSE())</f>
        <v>#VALUE!</v>
      </c>
      <c r="T124" s="95" t="e">
        <f aca="false">HLOOKUP("power rail",#REF!,MATCH($A124,#REF!,0),FALSE())</f>
        <v>#VALUE!</v>
      </c>
      <c r="U124" s="96" t="e">
        <f aca="false">HLOOKUP("Wake Capable",#REF!,MATCH($A124,#REF!,0),FALSE())</f>
        <v>#VALUE!</v>
      </c>
      <c r="V124" s="96" t="e">
        <f aca="false">HLOOKUP("Strap",#REF!,MATCH($A124,#REF!,0),FALSE())</f>
        <v>#VALUE!</v>
      </c>
      <c r="W124" s="96" t="e">
        <f aca="false">HLOOKUP("GTE",#REF!,MATCH($A124,#REF!,0),FALSE())</f>
        <v>#VALUE!</v>
      </c>
      <c r="X124" s="96" t="e">
        <f aca="false">HLOOKUP("DPD_Control",#REF!,MATCH($A124,#REF!,0),FALSE())</f>
        <v>#VALUE!</v>
      </c>
      <c r="Y124" s="96" t="e">
        <f aca="false">HLOOKUP("DPD_Group",#REF!,MATCH($A124,#REF!,0),FALSE())</f>
        <v>#VALUE!</v>
      </c>
      <c r="Z124" s="95" t="e">
        <f aca="false">HLOOKUP("Pad Category",#REF!,MATCH($A124,#REF!,0),FALSE())</f>
        <v>#VALUE!</v>
      </c>
      <c r="AA124" s="100" t="e">
        <f aca="false">HLOOKUP("Pad type",#REF!,MATCH($A124,#REF!,0),FALSE())</f>
        <v>#VALUE!</v>
      </c>
      <c r="AB124" s="95" t="e">
        <f aca="false">HLOOKUP("Pull Strength",#REF!,MATCH($A124,#REF!,0),FALSE())</f>
        <v>#VALUE!</v>
      </c>
      <c r="AC124" s="95" t="e">
        <f aca="false">HLOOKUP("POR Pin State",#REF!,MATCH($A124,#REF!,0),FALSE())</f>
        <v>#VALUE!</v>
      </c>
      <c r="AD124" s="95" t="str">
        <f aca="false">IF(OR($AQ124="",$AQ124=$C124),$R124,IF($AQ124=$D124,SUBSTITUTE(SUBSTITUTE($AQ124,"GPIO3_","GPIO_"),".0",""),IF($AQ124=$E124,$N124,IF($AQ124=$F124,$O124,IF($AQ124=$G124,$P124,IF($AQ124=$H124,$Q124,"INVALID"))))))</f>
        <v>RSVD1</v>
      </c>
      <c r="AE124" s="97"/>
      <c r="AF124" s="98" t="str">
        <f aca="false">IF(AND(OR($AS124="Int PU",$AS124="Int PD"),OR(AND($AZ124&lt;&gt;"",$AZ124&lt;&gt;"0"),AND($BA124&lt;&gt;"",$BA124&lt;&gt;"0"))),"INVALID",IF(OR($AQ124=$C124,$AS124="Int PD"),"PULL_DOWN",IF(OR($AS124="Int PU",AND($AE124="YES",OR($AZ124="",$AZ124="0"),OR($BA124="",$BA124="0"),OR($AR124="Input",$AR124="Bidirectional"))),"PULL_UP","NORMAL")))</f>
        <v>PULL_DOWN</v>
      </c>
      <c r="AG124" s="98" t="str">
        <f aca="false">IF($AR124="Input", "TRISTATE", IF($AS124="Z","TRISTATE",IF($AQ124=$C124,"TRISTATE","NORMAL")))</f>
        <v>TRISTATE</v>
      </c>
      <c r="AH124" s="98" t="str">
        <f aca="false">IF(OR($AQ124=$C124,$AR124="Output"),"DISABLE","ENABLE")</f>
        <v>DISABLE</v>
      </c>
      <c r="AI124" s="112" t="e">
        <f aca="false">IF($AT124&lt;&gt;$G124,"N/A",IF($AV124="Drive 1", "1", IF($AV124="Drive 0", "0", "")))</f>
        <v>#VALUE!</v>
      </c>
      <c r="AJ124" s="99" t="b">
        <f aca="false">TRUE()</f>
        <v>1</v>
      </c>
      <c r="AK124" s="99" t="b">
        <f aca="false">TRUE()</f>
        <v>1</v>
      </c>
      <c r="AL124" s="99" t="b">
        <f aca="false">TRUE()</f>
        <v>1</v>
      </c>
      <c r="AM124" s="99" t="b">
        <f aca="false">TRUE()</f>
        <v>1</v>
      </c>
      <c r="AN124" s="99" t="b">
        <f aca="false">TRUE()</f>
        <v>1</v>
      </c>
      <c r="AO124" s="99" t="b">
        <f aca="false">TRUE()</f>
        <v>1</v>
      </c>
      <c r="AP124" s="100" t="str">
        <f aca="false">IF(AND($AJ124:$AO124), "VALID", "INVALID")</f>
        <v>VALID</v>
      </c>
      <c r="AQ124" s="101" t="s">
        <v>370</v>
      </c>
      <c r="AR124" s="102" t="s">
        <v>79</v>
      </c>
      <c r="AS124" s="103"/>
      <c r="AT124" s="104"/>
      <c r="AU124" s="104"/>
      <c r="AV124" s="104"/>
      <c r="AW124" s="104"/>
      <c r="AX124" s="103" t="s">
        <v>85</v>
      </c>
      <c r="AY124" s="104"/>
      <c r="AZ124" s="103"/>
      <c r="BA124" s="103"/>
      <c r="BB124" s="105"/>
      <c r="BC124" s="104"/>
      <c r="BD124" s="106"/>
      <c r="BE124" s="111"/>
      <c r="BF124" s="108" t="e">
        <f aca="false">VLOOKUP($A124,#REF!, 34, FALSE())</f>
        <v>#VALUE!</v>
      </c>
      <c r="BG124" s="418" t="e">
        <f aca="false">VLOOKUP($A124,#REF!, 22, FALSE())</f>
        <v>#VALUE!</v>
      </c>
      <c r="BH124" s="109"/>
    </row>
    <row r="125" customFormat="false" ht="12.75" hidden="false" customHeight="true" outlineLevel="0" collapsed="false">
      <c r="A125" s="86" t="s">
        <v>371</v>
      </c>
      <c r="B125" s="86" t="e">
        <f aca="false">VLOOKUP($A125,#REF!, 34, FALSE())</f>
        <v>#VALUE!</v>
      </c>
      <c r="C125" s="87" t="str">
        <f aca="false">CONCATENATE("unused_",A125)</f>
        <v>unused_SOC_GPIO40</v>
      </c>
      <c r="D125" s="88" t="e">
        <f aca="false">IF(LEN(VLOOKUP($A125,#REF!,8,FALSE())),LEFT(VLOOKUP($A125,#REF!,8,FALSE()),LEN(VLOOKUP($A125,#REF!,8,FALSE()))-2),"")</f>
        <v>#VALUE!</v>
      </c>
      <c r="E125" s="89" t="e">
        <f aca="false">IF(LEN(VLOOKUP($A125,#REF!,4,FALSE())),IF(INDEX(#REF!,MATCH($A125,#REF!,0),1),LEFT(VLOOKUP($A125,#REF!,4,FALSE()),LEN(VLOOKUP($A125,#REF!,4,FALSE()))-2),CONCATENATE(LEFT(VLOOKUP($A125,#REF!,4,FALSE()),LEN(VLOOKUP($A125,#REF!,4,FALSE()))-2),"*")),"")</f>
        <v>#VALUE!</v>
      </c>
      <c r="F125" s="90" t="e">
        <f aca="false">IF(LEN(VLOOKUP($A125,#REF!,5,FALSE())),IF(INDEX(#REF!,MATCH($A125,#REF!,0),2),LEFT(VLOOKUP($A125,#REF!,5,FALSE()),LEN(VLOOKUP($A125,#REF!,5,FALSE()))-2),CONCATENATE(LEFT(VLOOKUP($A125,#REF!,5,FALSE()),LEN(VLOOKUP($A125,#REF!,5,FALSE()))-2),"*")),"")</f>
        <v>#VALUE!</v>
      </c>
      <c r="G125" s="90" t="e">
        <f aca="false">IF(LEN(VLOOKUP($A125,#REF!,6,FALSE())),IF(INDEX(#REF!,MATCH($A125,#REF!,0),3),LEFT(VLOOKUP($A125,#REF!,6,FALSE()),LEN(VLOOKUP($A125,#REF!,6,FALSE()))-2),CONCATENATE(LEFT(VLOOKUP($A125,#REF!,6,FALSE()),LEN(VLOOKUP($A125,#REF!,6,FALSE()))-2),"*")),"")</f>
        <v>#VALUE!</v>
      </c>
      <c r="H125" s="91" t="e">
        <f aca="false">IF(LEN(VLOOKUP($A125,#REF!,7,FALSE())),IF(INDEX(#REF!,MATCH($A125,#REF!,0),4),LEFT(VLOOKUP($A125,#REF!,7,FALSE()),LEN(VLOOKUP($A125,#REF!,7,FALSE()))-2),CONCATENATE(LEFT(VLOOKUP($A125,#REF!,7,FALSE()),LEN(VLOOKUP($A125,#REF!,7,FALSE()))-2),"*")),"")</f>
        <v>#VALUE!</v>
      </c>
      <c r="I125" s="92" t="e">
        <f aca="false">IF(LEN(VLOOKUP($A125,#REF!,8,FALSE())),UPPER(RIGHT(VLOOKUP($A125,#REF!,8,FALSE()), 1)),"")</f>
        <v>#VALUE!</v>
      </c>
      <c r="J125" s="90" t="e">
        <f aca="false">IF(LEN(VLOOKUP($A125,#REF!,4,FALSE())),UPPER(RIGHT(VLOOKUP($A125,#REF!,4,FALSE()), 1)),"")</f>
        <v>#VALUE!</v>
      </c>
      <c r="K125" s="90" t="e">
        <f aca="false">IF(LEN(VLOOKUP($A125,#REF!,5,FALSE())),UPPER(RIGHT(VLOOKUP($A125,#REF!,5,FALSE()), 1)),"")</f>
        <v>#VALUE!</v>
      </c>
      <c r="L125" s="90" t="e">
        <f aca="false">IF(LEN(VLOOKUP($A125,#REF!,6,FALSE())),UPPER(RIGHT(VLOOKUP($A125,#REF!,6,FALSE()), 1)),"")</f>
        <v>#VALUE!</v>
      </c>
      <c r="M125" s="91" t="e">
        <f aca="false">IF(LEN(VLOOKUP($A125,#REF!,7,FALSE())),UPPER(RIGHT(VLOOKUP($A125,#REF!,7,FALSE()), 1)),"")</f>
        <v>#VALUE!</v>
      </c>
      <c r="N125" s="86" t="s">
        <v>367</v>
      </c>
      <c r="O125" s="86" t="s">
        <v>83</v>
      </c>
      <c r="P125" s="86" t="s">
        <v>104</v>
      </c>
      <c r="Q125" s="86" t="s">
        <v>105</v>
      </c>
      <c r="R125" s="86" t="s">
        <v>83</v>
      </c>
      <c r="S125" s="100" t="e">
        <f aca="false">HLOOKUP("Device Tree Pin Name",#REF!,MATCH($A125,#REF!,0),FALSE())</f>
        <v>#VALUE!</v>
      </c>
      <c r="T125" s="95" t="e">
        <f aca="false">HLOOKUP("power rail",#REF!,MATCH($A125,#REF!,0),FALSE())</f>
        <v>#VALUE!</v>
      </c>
      <c r="U125" s="96" t="e">
        <f aca="false">HLOOKUP("Wake Capable",#REF!,MATCH($A125,#REF!,0),FALSE())</f>
        <v>#VALUE!</v>
      </c>
      <c r="V125" s="96" t="e">
        <f aca="false">HLOOKUP("Strap",#REF!,MATCH($A125,#REF!,0),FALSE())</f>
        <v>#VALUE!</v>
      </c>
      <c r="W125" s="96" t="e">
        <f aca="false">HLOOKUP("GTE",#REF!,MATCH($A125,#REF!,0),FALSE())</f>
        <v>#VALUE!</v>
      </c>
      <c r="X125" s="96" t="e">
        <f aca="false">HLOOKUP("DPD_Control",#REF!,MATCH($A125,#REF!,0),FALSE())</f>
        <v>#VALUE!</v>
      </c>
      <c r="Y125" s="96" t="e">
        <f aca="false">HLOOKUP("DPD_Group",#REF!,MATCH($A125,#REF!,0),FALSE())</f>
        <v>#VALUE!</v>
      </c>
      <c r="Z125" s="95" t="e">
        <f aca="false">HLOOKUP("Pad Category",#REF!,MATCH($A125,#REF!,0),FALSE())</f>
        <v>#VALUE!</v>
      </c>
      <c r="AA125" s="95" t="e">
        <f aca="false">HLOOKUP("Pad type",#REF!,MATCH($A125,#REF!,0),FALSE())</f>
        <v>#VALUE!</v>
      </c>
      <c r="AB125" s="95" t="e">
        <f aca="false">HLOOKUP("Pull Strength",#REF!,MATCH($A125,#REF!,0),FALSE())</f>
        <v>#VALUE!</v>
      </c>
      <c r="AC125" s="95" t="e">
        <f aca="false">HLOOKUP("POR Pin State",#REF!,MATCH($A125,#REF!,0),FALSE())</f>
        <v>#VALUE!</v>
      </c>
      <c r="AD125" s="95" t="str">
        <f aca="false">IF(OR($AQ125="",$AQ125=$C125),$R125,IF($AQ125=$D125,SUBSTITUTE(SUBSTITUTE($AQ125,"GPIO3_","GPIO_"),".0",""),IF($AQ125=$E125,$N125,IF($AQ125=$F125,$O125,IF($AQ125=$G125,$P125,IF($AQ125=$H125,$Q125,"INVALID"))))))</f>
        <v>RSVD1</v>
      </c>
      <c r="AE125" s="97"/>
      <c r="AF125" s="98" t="str">
        <f aca="false">IF(AND(OR($AS125="Int PU",$AS125="Int PD"),OR(AND($AZ125&lt;&gt;"",$AZ125&lt;&gt;"0"),AND($BA125&lt;&gt;"",$BA125&lt;&gt;"0"))),"INVALID",IF(OR($AQ125=$C125,$AS125="Int PD"),"PULL_DOWN",IF(OR($AS125="Int PU",AND($AE125="YES",OR($AZ125="",$AZ125="0"),OR($BA125="",$BA125="0"),OR($AR125="Input",$AR125="Bidirectional"))),"PULL_UP","NORMAL")))</f>
        <v>PULL_DOWN</v>
      </c>
      <c r="AG125" s="98" t="str">
        <f aca="false">IF($AR125="Input", "TRISTATE", IF($AS125="Z","TRISTATE",IF($AQ125=$C125,"TRISTATE","NORMAL")))</f>
        <v>TRISTATE</v>
      </c>
      <c r="AH125" s="98" t="str">
        <f aca="false">IF(OR($AQ125=$C125,$AR125="Output"),"DISABLE","ENABLE")</f>
        <v>DISABLE</v>
      </c>
      <c r="AI125" s="112" t="e">
        <f aca="false">IF($AT125&lt;&gt;$G125,"N/A",IF($AV125="Drive 1", "1", IF($AV125="Drive 0", "0", "")))</f>
        <v>#VALUE!</v>
      </c>
      <c r="AJ125" s="99" t="b">
        <f aca="false">TRUE()</f>
        <v>1</v>
      </c>
      <c r="AK125" s="99" t="b">
        <f aca="false">TRUE()</f>
        <v>1</v>
      </c>
      <c r="AL125" s="99" t="b">
        <f aca="false">TRUE()</f>
        <v>1</v>
      </c>
      <c r="AM125" s="99" t="b">
        <f aca="false">TRUE()</f>
        <v>1</v>
      </c>
      <c r="AN125" s="99" t="b">
        <f aca="false">TRUE()</f>
        <v>1</v>
      </c>
      <c r="AO125" s="99" t="b">
        <f aca="false">TRUE()</f>
        <v>1</v>
      </c>
      <c r="AP125" s="100" t="str">
        <f aca="false">IF(AND($AJ125:$AO125), "VALID", "INVALID")</f>
        <v>VALID</v>
      </c>
      <c r="AQ125" s="101" t="s">
        <v>372</v>
      </c>
      <c r="AR125" s="102" t="s">
        <v>79</v>
      </c>
      <c r="AS125" s="103"/>
      <c r="AT125" s="103" t="s">
        <v>89</v>
      </c>
      <c r="AU125" s="104"/>
      <c r="AV125" s="104"/>
      <c r="AW125" s="104"/>
      <c r="AX125" s="103" t="s">
        <v>85</v>
      </c>
      <c r="AY125" s="104"/>
      <c r="AZ125" s="103"/>
      <c r="BA125" s="103"/>
      <c r="BB125" s="105"/>
      <c r="BC125" s="104"/>
      <c r="BD125" s="106"/>
      <c r="BE125" s="114"/>
      <c r="BF125" s="108" t="e">
        <f aca="false">VLOOKUP($A125,#REF!, 34, FALSE())</f>
        <v>#VALUE!</v>
      </c>
      <c r="BG125" s="418" t="e">
        <f aca="false">VLOOKUP($A125,#REF!, 22, FALSE())</f>
        <v>#VALUE!</v>
      </c>
      <c r="BH125" s="109"/>
    </row>
    <row r="126" s="85" customFormat="true" ht="18" hidden="false" customHeight="true" outlineLevel="0" collapsed="false">
      <c r="A126" s="117" t="s">
        <v>373</v>
      </c>
      <c r="B126" s="116" t="s">
        <v>374</v>
      </c>
      <c r="C126" s="74"/>
      <c r="D126" s="76"/>
      <c r="E126" s="76"/>
      <c r="F126" s="76"/>
      <c r="G126" s="76"/>
      <c r="H126" s="76"/>
      <c r="I126" s="74"/>
      <c r="J126" s="74"/>
      <c r="K126" s="74"/>
      <c r="L126" s="74"/>
      <c r="M126" s="74"/>
      <c r="N126" s="74"/>
      <c r="O126" s="74"/>
      <c r="P126" s="74"/>
      <c r="Q126" s="74"/>
      <c r="R126" s="74"/>
      <c r="S126" s="74"/>
      <c r="T126" s="74"/>
      <c r="U126" s="77"/>
      <c r="V126" s="77"/>
      <c r="W126" s="77"/>
      <c r="X126" s="77"/>
      <c r="Y126" s="77"/>
      <c r="Z126" s="78"/>
      <c r="AA126" s="78"/>
      <c r="AB126" s="78"/>
      <c r="AC126" s="78"/>
      <c r="AD126" s="78"/>
      <c r="AE126" s="78"/>
      <c r="AF126" s="78"/>
      <c r="AG126" s="78"/>
      <c r="AH126" s="78"/>
      <c r="AI126" s="78"/>
      <c r="AJ126" s="78"/>
      <c r="AK126" s="78"/>
      <c r="AL126" s="78"/>
      <c r="AM126" s="78"/>
      <c r="AN126" s="78"/>
      <c r="AO126" s="78"/>
      <c r="AP126" s="78"/>
      <c r="AQ126" s="79"/>
      <c r="AR126" s="79"/>
      <c r="AS126" s="80"/>
      <c r="AT126" s="80"/>
      <c r="AU126" s="80"/>
      <c r="AV126" s="80"/>
      <c r="AW126" s="80"/>
      <c r="AX126" s="80"/>
      <c r="AY126" s="80"/>
      <c r="AZ126" s="80"/>
      <c r="BA126" s="80"/>
      <c r="BB126" s="80"/>
      <c r="BC126" s="81" t="s">
        <v>76</v>
      </c>
      <c r="BD126" s="82"/>
      <c r="BE126" s="83" t="s">
        <v>373</v>
      </c>
      <c r="BF126" s="314" t="s">
        <v>374</v>
      </c>
      <c r="BG126" s="314"/>
      <c r="BH126" s="84"/>
    </row>
    <row r="127" customFormat="false" ht="12.75" hidden="false" customHeight="true" outlineLevel="0" collapsed="false">
      <c r="A127" s="86" t="s">
        <v>375</v>
      </c>
      <c r="B127" s="86" t="e">
        <f aca="false">VLOOKUP($A127,#REF!, 34, FALSE())</f>
        <v>#VALUE!</v>
      </c>
      <c r="C127" s="87" t="str">
        <f aca="false">CONCATENATE("unused_",A127)</f>
        <v>unused_SOC_GPIO13</v>
      </c>
      <c r="D127" s="88" t="e">
        <f aca="false">IF(LEN(VLOOKUP($A127,#REF!,8,FALSE())),LEFT(VLOOKUP($A127,#REF!,8,FALSE()),LEN(VLOOKUP($A127,#REF!,8,FALSE()))-2),"")</f>
        <v>#VALUE!</v>
      </c>
      <c r="E127" s="89" t="e">
        <f aca="false">IF(LEN(VLOOKUP($A127,#REF!,4,FALSE())),IF(INDEX(#REF!,MATCH($A127,#REF!,0),1),LEFT(VLOOKUP($A127,#REF!,4,FALSE()),LEN(VLOOKUP($A127,#REF!,4,FALSE()))-2),CONCATENATE(LEFT(VLOOKUP($A127,#REF!,4,FALSE()),LEN(VLOOKUP($A127,#REF!,4,FALSE()))-2),"*")),"")</f>
        <v>#VALUE!</v>
      </c>
      <c r="F127" s="90" t="e">
        <f aca="false">IF(LEN(VLOOKUP($A127,#REF!,5,FALSE())),IF(INDEX(#REF!,MATCH($A127,#REF!,0),2),LEFT(VLOOKUP($A127,#REF!,5,FALSE()),LEN(VLOOKUP($A127,#REF!,5,FALSE()))-2),CONCATENATE(LEFT(VLOOKUP($A127,#REF!,5,FALSE()),LEN(VLOOKUP($A127,#REF!,5,FALSE()))-2),"*")),"")</f>
        <v>#VALUE!</v>
      </c>
      <c r="G127" s="90" t="e">
        <f aca="false">IF(LEN(VLOOKUP($A127,#REF!,6,FALSE())),IF(INDEX(#REF!,MATCH($A127,#REF!,0),3),LEFT(VLOOKUP($A127,#REF!,6,FALSE()),LEN(VLOOKUP($A127,#REF!,6,FALSE()))-2),CONCATENATE(LEFT(VLOOKUP($A127,#REF!,6,FALSE()),LEN(VLOOKUP($A127,#REF!,6,FALSE()))-2),"*")),"")</f>
        <v>#VALUE!</v>
      </c>
      <c r="H127" s="91" t="e">
        <f aca="false">IF(LEN(VLOOKUP($A127,#REF!,7,FALSE())),IF(INDEX(#REF!,MATCH($A127,#REF!,0),4),LEFT(VLOOKUP($A127,#REF!,7,FALSE()),LEN(VLOOKUP($A127,#REF!,7,FALSE()))-2),CONCATENATE(LEFT(VLOOKUP($A127,#REF!,7,FALSE()),LEN(VLOOKUP($A127,#REF!,7,FALSE()))-2),"*")),"")</f>
        <v>#VALUE!</v>
      </c>
      <c r="I127" s="92" t="e">
        <f aca="false">IF(LEN(VLOOKUP($A127,#REF!,8,FALSE())),UPPER(RIGHT(VLOOKUP($A127,#REF!,8,FALSE()), 1)),"")</f>
        <v>#VALUE!</v>
      </c>
      <c r="J127" s="90" t="e">
        <f aca="false">IF(LEN(VLOOKUP($A127,#REF!,4,FALSE())),UPPER(RIGHT(VLOOKUP($A127,#REF!,4,FALSE()), 1)),"")</f>
        <v>#VALUE!</v>
      </c>
      <c r="K127" s="90" t="e">
        <f aca="false">IF(LEN(VLOOKUP($A127,#REF!,5,FALSE())),UPPER(RIGHT(VLOOKUP($A127,#REF!,5,FALSE()), 1)),"")</f>
        <v>#VALUE!</v>
      </c>
      <c r="L127" s="90" t="e">
        <f aca="false">IF(LEN(VLOOKUP($A127,#REF!,6,FALSE())),UPPER(RIGHT(VLOOKUP($A127,#REF!,6,FALSE()), 1)),"")</f>
        <v>#VALUE!</v>
      </c>
      <c r="M127" s="91" t="e">
        <f aca="false">IF(LEN(VLOOKUP($A127,#REF!,7,FALSE())),UPPER(RIGHT(VLOOKUP($A127,#REF!,7,FALSE()), 1)),"")</f>
        <v>#VALUE!</v>
      </c>
      <c r="N127" s="86" t="e">
        <f aca="false">IF(E127="","RSVD0")</f>
        <v>#VALUE!</v>
      </c>
      <c r="O127" s="86" t="s">
        <v>83</v>
      </c>
      <c r="P127" s="86" t="s">
        <v>104</v>
      </c>
      <c r="Q127" s="86" t="s">
        <v>105</v>
      </c>
      <c r="R127" s="86" t="s">
        <v>94</v>
      </c>
      <c r="S127" s="94" t="e">
        <f aca="false">HLOOKUP("Device Tree Pin Name",#REF!,MATCH($A127,#REF!,0),FALSE())</f>
        <v>#VALUE!</v>
      </c>
      <c r="T127" s="95" t="e">
        <f aca="false">HLOOKUP("power rail",#REF!,MATCH($A127,#REF!,0),FALSE())</f>
        <v>#VALUE!</v>
      </c>
      <c r="U127" s="96" t="e">
        <f aca="false">HLOOKUP("Wake Capable",#REF!,MATCH($A127,#REF!,0),FALSE())</f>
        <v>#VALUE!</v>
      </c>
      <c r="V127" s="96" t="e">
        <f aca="false">HLOOKUP("Strap",#REF!,MATCH($A127,#REF!,0),FALSE())</f>
        <v>#VALUE!</v>
      </c>
      <c r="W127" s="96" t="e">
        <f aca="false">HLOOKUP("GTE",#REF!,MATCH($A127,#REF!,0),FALSE())</f>
        <v>#VALUE!</v>
      </c>
      <c r="X127" s="96" t="e">
        <f aca="false">HLOOKUP("DPD_Control",#REF!,MATCH($A127,#REF!,0),FALSE())</f>
        <v>#VALUE!</v>
      </c>
      <c r="Y127" s="96" t="e">
        <f aca="false">HLOOKUP("DPD_Group",#REF!,MATCH($A127,#REF!,0),FALSE())</f>
        <v>#VALUE!</v>
      </c>
      <c r="Z127" s="95" t="e">
        <f aca="false">HLOOKUP("Pad Category",#REF!,MATCH($A127,#REF!,0),FALSE())</f>
        <v>#VALUE!</v>
      </c>
      <c r="AA127" s="95" t="e">
        <f aca="false">HLOOKUP("Pad type",#REF!,MATCH($A127,#REF!,0),FALSE())</f>
        <v>#VALUE!</v>
      </c>
      <c r="AB127" s="95" t="e">
        <f aca="false">HLOOKUP("Pull Strength",#REF!,MATCH($A127,#REF!,0),FALSE())</f>
        <v>#VALUE!</v>
      </c>
      <c r="AC127" s="95" t="e">
        <f aca="false">HLOOKUP("POR Pin State",#REF!,MATCH($A127,#REF!,0),FALSE())</f>
        <v>#VALUE!</v>
      </c>
      <c r="AD127" s="95" t="str">
        <f aca="false">IF(OR($AQ127="",$AQ127=$C127),$R127,IF($AQ127=$D127,SUBSTITUTE(SUBSTITUTE($AQ127,"GPIO3_","GPIO_"),".0",""),IF($AQ127=$E127,$N127,IF($AQ127=$F127,$O127,IF($AQ127=$G127,$P127,IF($AQ127=$H127,$Q127,"INVALID"))))))</f>
        <v>RSVD0</v>
      </c>
      <c r="AE127" s="97"/>
      <c r="AF127" s="98" t="str">
        <f aca="false">IF(AND(OR($AS127="Int PU",$AS127="Int PD"),OR(AND($AZ127&lt;&gt;"",$AZ127&lt;&gt;"0"),AND($BA127&lt;&gt;"",$BA127&lt;&gt;"0"))),"INVALID",IF(OR($AQ127=$C127,$AS127="Int PD"),"PULL_DOWN",IF(OR($AS127="Int PU",AND($AE127="YES",OR($AZ127="",$AZ127="0"),OR($BA127="",$BA127="0"),OR($AR127="Input",$AR127="Bidirectional"))),"PULL_UP","NORMAL")))</f>
        <v>PULL_DOWN</v>
      </c>
      <c r="AG127" s="98" t="str">
        <f aca="false">IF($AR127="Input", "TRISTATE", IF($AS127="Z","TRISTATE",IF($AQ127=$C127,"TRISTATE","NORMAL")))</f>
        <v>TRISTATE</v>
      </c>
      <c r="AH127" s="98" t="str">
        <f aca="false">IF(OR($AQ127=$C127,$AR127="Output"),"DISABLE","ENABLE")</f>
        <v>DISABLE</v>
      </c>
      <c r="AI127" s="112" t="e">
        <f aca="false">IF($AT127&lt;&gt;$G127,"N/A",IF($AV127="Drive 1", "1", IF($AV127="Drive 0", "0", "")))</f>
        <v>#VALUE!</v>
      </c>
      <c r="AJ127" s="99" t="b">
        <f aca="false">TRUE()</f>
        <v>1</v>
      </c>
      <c r="AK127" s="99" t="b">
        <f aca="false">TRUE()</f>
        <v>1</v>
      </c>
      <c r="AL127" s="99" t="b">
        <f aca="false">TRUE()</f>
        <v>1</v>
      </c>
      <c r="AM127" s="99" t="b">
        <f aca="false">TRUE()</f>
        <v>1</v>
      </c>
      <c r="AN127" s="99" t="b">
        <f aca="false">TRUE()</f>
        <v>1</v>
      </c>
      <c r="AO127" s="99" t="b">
        <f aca="false">TRUE()</f>
        <v>1</v>
      </c>
      <c r="AP127" s="100" t="str">
        <f aca="false">IF(AND($AJ127:$AO127), "VALID", "INVALID")</f>
        <v>VALID</v>
      </c>
      <c r="AQ127" s="101" t="s">
        <v>376</v>
      </c>
      <c r="AR127" s="102" t="s">
        <v>79</v>
      </c>
      <c r="AS127" s="103"/>
      <c r="AT127" s="104"/>
      <c r="AU127" s="104"/>
      <c r="AV127" s="104"/>
      <c r="AW127" s="104"/>
      <c r="AX127" s="103" t="s">
        <v>85</v>
      </c>
      <c r="AY127" s="104"/>
      <c r="AZ127" s="103"/>
      <c r="BA127" s="103"/>
      <c r="BB127" s="105"/>
      <c r="BC127" s="104"/>
      <c r="BD127" s="106"/>
      <c r="BE127" s="107"/>
      <c r="BF127" s="108" t="e">
        <f aca="false">VLOOKUP($A127,#REF!, 34, FALSE())</f>
        <v>#VALUE!</v>
      </c>
      <c r="BG127" s="418" t="e">
        <f aca="false">VLOOKUP($A127,#REF!, 22, FALSE())</f>
        <v>#VALUE!</v>
      </c>
      <c r="BH127" s="109"/>
    </row>
    <row r="128" customFormat="false" ht="12.75" hidden="false" customHeight="true" outlineLevel="0" collapsed="false">
      <c r="A128" s="86" t="s">
        <v>377</v>
      </c>
      <c r="B128" s="86" t="e">
        <f aca="false">VLOOKUP($A128,#REF!, 34, FALSE())</f>
        <v>#VALUE!</v>
      </c>
      <c r="C128" s="87" t="str">
        <f aca="false">CONCATENATE("unused_",A128)</f>
        <v>unused_SOC_GPIO14</v>
      </c>
      <c r="D128" s="88" t="e">
        <f aca="false">IF(LEN(VLOOKUP($A128,#REF!,8,FALSE())),LEFT(VLOOKUP($A128,#REF!,8,FALSE()),LEN(VLOOKUP($A128,#REF!,8,FALSE()))-2),"")</f>
        <v>#VALUE!</v>
      </c>
      <c r="E128" s="89" t="e">
        <f aca="false">IF(LEN(VLOOKUP($A128,#REF!,4,FALSE())),IF(INDEX(#REF!,MATCH($A128,#REF!,0),1),LEFT(VLOOKUP($A128,#REF!,4,FALSE()),LEN(VLOOKUP($A128,#REF!,4,FALSE()))-2),CONCATENATE(LEFT(VLOOKUP($A128,#REF!,4,FALSE()),LEN(VLOOKUP($A128,#REF!,4,FALSE()))-2),"*")),"")</f>
        <v>#VALUE!</v>
      </c>
      <c r="F128" s="90" t="e">
        <f aca="false">IF(LEN(VLOOKUP($A128,#REF!,5,FALSE())),IF(INDEX(#REF!,MATCH($A128,#REF!,0),2),LEFT(VLOOKUP($A128,#REF!,5,FALSE()),LEN(VLOOKUP($A128,#REF!,5,FALSE()))-2),CONCATENATE(LEFT(VLOOKUP($A128,#REF!,5,FALSE()),LEN(VLOOKUP($A128,#REF!,5,FALSE()))-2),"*")),"")</f>
        <v>#VALUE!</v>
      </c>
      <c r="G128" s="90" t="e">
        <f aca="false">IF(LEN(VLOOKUP($A128,#REF!,6,FALSE())),IF(INDEX(#REF!,MATCH($A128,#REF!,0),3),LEFT(VLOOKUP($A128,#REF!,6,FALSE()),LEN(VLOOKUP($A128,#REF!,6,FALSE()))-2),CONCATENATE(LEFT(VLOOKUP($A128,#REF!,6,FALSE()),LEN(VLOOKUP($A128,#REF!,6,FALSE()))-2),"*")),"")</f>
        <v>#VALUE!</v>
      </c>
      <c r="H128" s="91" t="e">
        <f aca="false">IF(LEN(VLOOKUP($A128,#REF!,7,FALSE())),IF(INDEX(#REF!,MATCH($A128,#REF!,0),4),LEFT(VLOOKUP($A128,#REF!,7,FALSE()),LEN(VLOOKUP($A128,#REF!,7,FALSE()))-2),CONCATENATE(LEFT(VLOOKUP($A128,#REF!,7,FALSE()),LEN(VLOOKUP($A128,#REF!,7,FALSE()))-2),"*")),"")</f>
        <v>#VALUE!</v>
      </c>
      <c r="I128" s="92" t="e">
        <f aca="false">IF(LEN(VLOOKUP($A128,#REF!,8,FALSE())),UPPER(RIGHT(VLOOKUP($A128,#REF!,8,FALSE()), 1)),"")</f>
        <v>#VALUE!</v>
      </c>
      <c r="J128" s="90" t="e">
        <f aca="false">IF(LEN(VLOOKUP($A128,#REF!,4,FALSE())),UPPER(RIGHT(VLOOKUP($A128,#REF!,4,FALSE()), 1)),"")</f>
        <v>#VALUE!</v>
      </c>
      <c r="K128" s="90" t="e">
        <f aca="false">IF(LEN(VLOOKUP($A128,#REF!,5,FALSE())),UPPER(RIGHT(VLOOKUP($A128,#REF!,5,FALSE()), 1)),"")</f>
        <v>#VALUE!</v>
      </c>
      <c r="L128" s="90" t="e">
        <f aca="false">IF(LEN(VLOOKUP($A128,#REF!,6,FALSE())),UPPER(RIGHT(VLOOKUP($A128,#REF!,6,FALSE()), 1)),"")</f>
        <v>#VALUE!</v>
      </c>
      <c r="M128" s="91" t="e">
        <f aca="false">IF(LEN(VLOOKUP($A128,#REF!,7,FALSE())),UPPER(RIGHT(VLOOKUP($A128,#REF!,7,FALSE()), 1)),"")</f>
        <v>#VALUE!</v>
      </c>
      <c r="N128" s="86" t="e">
        <f aca="false">IF(E128="","RSVD0")</f>
        <v>#VALUE!</v>
      </c>
      <c r="O128" s="86" t="s">
        <v>256</v>
      </c>
      <c r="P128" s="86" t="s">
        <v>104</v>
      </c>
      <c r="Q128" s="86" t="s">
        <v>105</v>
      </c>
      <c r="R128" s="86" t="s">
        <v>94</v>
      </c>
      <c r="S128" s="100" t="e">
        <f aca="false">HLOOKUP("Device Tree Pin Name",#REF!,MATCH($A128,#REF!,0),FALSE())</f>
        <v>#VALUE!</v>
      </c>
      <c r="T128" s="95" t="e">
        <f aca="false">HLOOKUP("power rail",#REF!,MATCH($A128,#REF!,0),FALSE())</f>
        <v>#VALUE!</v>
      </c>
      <c r="U128" s="96" t="e">
        <f aca="false">HLOOKUP("Wake Capable",#REF!,MATCH($A128,#REF!,0),FALSE())</f>
        <v>#VALUE!</v>
      </c>
      <c r="V128" s="96" t="e">
        <f aca="false">HLOOKUP("Strap",#REF!,MATCH($A128,#REF!,0),FALSE())</f>
        <v>#VALUE!</v>
      </c>
      <c r="W128" s="96" t="e">
        <f aca="false">HLOOKUP("GTE",#REF!,MATCH($A128,#REF!,0),FALSE())</f>
        <v>#VALUE!</v>
      </c>
      <c r="X128" s="96" t="e">
        <f aca="false">HLOOKUP("DPD_Control",#REF!,MATCH($A128,#REF!,0),FALSE())</f>
        <v>#VALUE!</v>
      </c>
      <c r="Y128" s="96" t="e">
        <f aca="false">HLOOKUP("DPD_Group",#REF!,MATCH($A128,#REF!,0),FALSE())</f>
        <v>#VALUE!</v>
      </c>
      <c r="Z128" s="95" t="e">
        <f aca="false">HLOOKUP("Pad Category",#REF!,MATCH($A128,#REF!,0),FALSE())</f>
        <v>#VALUE!</v>
      </c>
      <c r="AA128" s="95" t="e">
        <f aca="false">HLOOKUP("Pad type",#REF!,MATCH($A128,#REF!,0),FALSE())</f>
        <v>#VALUE!</v>
      </c>
      <c r="AB128" s="95" t="e">
        <f aca="false">HLOOKUP("Pull Strength",#REF!,MATCH($A128,#REF!,0),FALSE())</f>
        <v>#VALUE!</v>
      </c>
      <c r="AC128" s="95" t="e">
        <f aca="false">HLOOKUP("POR Pin State",#REF!,MATCH($A128,#REF!,0),FALSE())</f>
        <v>#VALUE!</v>
      </c>
      <c r="AD128" s="95" t="str">
        <f aca="false">IF(OR($AQ128="",$AQ128=$C128),$R128,IF($AQ128=$D128,SUBSTITUTE(SUBSTITUTE($AQ128,"GPIO3_","GPIO_"),".0",""),IF($AQ128=$E128,$N128,IF($AQ128=$F128,$O128,IF($AQ128=$G128,$P128,IF($AQ128=$H128,$Q128,"INVALID"))))))</f>
        <v>RSVD0</v>
      </c>
      <c r="AE128" s="97"/>
      <c r="AF128" s="98" t="str">
        <f aca="false">IF(AND(OR($AS128="Int PU",$AS128="Int PD"),OR(AND($AZ128&lt;&gt;"",$AZ128&lt;&gt;"0"),AND($BA128&lt;&gt;"",$BA128&lt;&gt;"0"))),"INVALID",IF(OR($AQ128=$C128,$AS128="Int PD"),"PULL_DOWN",IF(OR($AS128="Int PU",AND($AE128="YES",OR($AZ128="",$AZ128="0"),OR($BA128="",$BA128="0"),OR($AR128="Input",$AR128="Bidirectional"))),"PULL_UP","NORMAL")))</f>
        <v>PULL_DOWN</v>
      </c>
      <c r="AG128" s="98" t="str">
        <f aca="false">IF($AR128="Input", "TRISTATE", IF($AS128="Z","TRISTATE",IF($AQ128=$C128,"TRISTATE","NORMAL")))</f>
        <v>TRISTATE</v>
      </c>
      <c r="AH128" s="98" t="str">
        <f aca="false">IF(OR($AQ128=$C128,$AR128="Output"),"DISABLE","ENABLE")</f>
        <v>DISABLE</v>
      </c>
      <c r="AI128" s="112" t="e">
        <f aca="false">IF($AT128&lt;&gt;$G128,"N/A",IF($AV128="Drive 1", "1", IF($AV128="Drive 0", "0", "")))</f>
        <v>#VALUE!</v>
      </c>
      <c r="AJ128" s="99" t="b">
        <f aca="false">TRUE()</f>
        <v>1</v>
      </c>
      <c r="AK128" s="99" t="b">
        <f aca="false">TRUE()</f>
        <v>1</v>
      </c>
      <c r="AL128" s="99" t="b">
        <f aca="false">TRUE()</f>
        <v>1</v>
      </c>
      <c r="AM128" s="99" t="b">
        <f aca="false">TRUE()</f>
        <v>1</v>
      </c>
      <c r="AN128" s="99" t="b">
        <f aca="false">TRUE()</f>
        <v>1</v>
      </c>
      <c r="AO128" s="99" t="b">
        <f aca="false">TRUE()</f>
        <v>1</v>
      </c>
      <c r="AP128" s="100" t="str">
        <f aca="false">IF(AND($AJ128:$AO128), "VALID", "INVALID")</f>
        <v>VALID</v>
      </c>
      <c r="AQ128" s="101" t="s">
        <v>378</v>
      </c>
      <c r="AR128" s="102" t="s">
        <v>79</v>
      </c>
      <c r="AS128" s="103"/>
      <c r="AT128" s="104"/>
      <c r="AU128" s="104"/>
      <c r="AV128" s="103" t="s">
        <v>124</v>
      </c>
      <c r="AW128" s="104"/>
      <c r="AX128" s="103" t="s">
        <v>85</v>
      </c>
      <c r="AY128" s="104"/>
      <c r="AZ128" s="103"/>
      <c r="BA128" s="103"/>
      <c r="BB128" s="105"/>
      <c r="BC128" s="104"/>
      <c r="BD128" s="106"/>
      <c r="BE128" s="111"/>
      <c r="BF128" s="108" t="e">
        <f aca="false">VLOOKUP($A128,#REF!, 34, FALSE())</f>
        <v>#VALUE!</v>
      </c>
      <c r="BG128" s="418" t="e">
        <f aca="false">VLOOKUP($A128,#REF!, 22, FALSE())</f>
        <v>#VALUE!</v>
      </c>
      <c r="BH128" s="109"/>
    </row>
    <row r="129" customFormat="false" ht="12.75" hidden="false" customHeight="true" outlineLevel="0" collapsed="false">
      <c r="A129" s="86" t="s">
        <v>379</v>
      </c>
      <c r="B129" s="86" t="e">
        <f aca="false">VLOOKUP($A129,#REF!, 34, FALSE())</f>
        <v>#VALUE!</v>
      </c>
      <c r="C129" s="87" t="str">
        <f aca="false">CONCATENATE("unused_",A129)</f>
        <v>unused_SOC_GPIO15</v>
      </c>
      <c r="D129" s="88" t="e">
        <f aca="false">IF(LEN(VLOOKUP($A129,#REF!,8,FALSE())),LEFT(VLOOKUP($A129,#REF!,8,FALSE()),LEN(VLOOKUP($A129,#REF!,8,FALSE()))-2),"")</f>
        <v>#VALUE!</v>
      </c>
      <c r="E129" s="89" t="e">
        <f aca="false">IF(LEN(VLOOKUP($A129,#REF!,4,FALSE())),IF(INDEX(#REF!,MATCH($A129,#REF!,0),1),LEFT(VLOOKUP($A129,#REF!,4,FALSE()),LEN(VLOOKUP($A129,#REF!,4,FALSE()))-2),CONCATENATE(LEFT(VLOOKUP($A129,#REF!,4,FALSE()),LEN(VLOOKUP($A129,#REF!,4,FALSE()))-2),"*")),"")</f>
        <v>#VALUE!</v>
      </c>
      <c r="F129" s="90" t="e">
        <f aca="false">IF(LEN(VLOOKUP($A129,#REF!,5,FALSE())),IF(INDEX(#REF!,MATCH($A129,#REF!,0),2),LEFT(VLOOKUP($A129,#REF!,5,FALSE()),LEN(VLOOKUP($A129,#REF!,5,FALSE()))-2),CONCATENATE(LEFT(VLOOKUP($A129,#REF!,5,FALSE()),LEN(VLOOKUP($A129,#REF!,5,FALSE()))-2),"*")),"")</f>
        <v>#VALUE!</v>
      </c>
      <c r="G129" s="90" t="e">
        <f aca="false">IF(LEN(VLOOKUP($A129,#REF!,6,FALSE())),IF(INDEX(#REF!,MATCH($A129,#REF!,0),3),LEFT(VLOOKUP($A129,#REF!,6,FALSE()),LEN(VLOOKUP($A129,#REF!,6,FALSE()))-2),CONCATENATE(LEFT(VLOOKUP($A129,#REF!,6,FALSE()),LEN(VLOOKUP($A129,#REF!,6,FALSE()))-2),"*")),"")</f>
        <v>#VALUE!</v>
      </c>
      <c r="H129" s="91" t="e">
        <f aca="false">IF(LEN(VLOOKUP($A129,#REF!,7,FALSE())),IF(INDEX(#REF!,MATCH($A129,#REF!,0),4),LEFT(VLOOKUP($A129,#REF!,7,FALSE()),LEN(VLOOKUP($A129,#REF!,7,FALSE()))-2),CONCATENATE(LEFT(VLOOKUP($A129,#REF!,7,FALSE()),LEN(VLOOKUP($A129,#REF!,7,FALSE()))-2),"*")),"")</f>
        <v>#VALUE!</v>
      </c>
      <c r="I129" s="92" t="e">
        <f aca="false">IF(LEN(VLOOKUP($A129,#REF!,8,FALSE())),UPPER(RIGHT(VLOOKUP($A129,#REF!,8,FALSE()), 1)),"")</f>
        <v>#VALUE!</v>
      </c>
      <c r="J129" s="90" t="e">
        <f aca="false">IF(LEN(VLOOKUP($A129,#REF!,4,FALSE())),UPPER(RIGHT(VLOOKUP($A129,#REF!,4,FALSE()), 1)),"")</f>
        <v>#VALUE!</v>
      </c>
      <c r="K129" s="90" t="e">
        <f aca="false">IF(LEN(VLOOKUP($A129,#REF!,5,FALSE())),UPPER(RIGHT(VLOOKUP($A129,#REF!,5,FALSE()), 1)),"")</f>
        <v>#VALUE!</v>
      </c>
      <c r="L129" s="90" t="e">
        <f aca="false">IF(LEN(VLOOKUP($A129,#REF!,6,FALSE())),UPPER(RIGHT(VLOOKUP($A129,#REF!,6,FALSE()), 1)),"")</f>
        <v>#VALUE!</v>
      </c>
      <c r="M129" s="91" t="e">
        <f aca="false">IF(LEN(VLOOKUP($A129,#REF!,7,FALSE())),UPPER(RIGHT(VLOOKUP($A129,#REF!,7,FALSE()), 1)),"")</f>
        <v>#VALUE!</v>
      </c>
      <c r="N129" s="86" t="e">
        <f aca="false">IF(E129="","RSVD0")</f>
        <v>#VALUE!</v>
      </c>
      <c r="O129" s="86" t="s">
        <v>256</v>
      </c>
      <c r="P129" s="86" t="s">
        <v>104</v>
      </c>
      <c r="Q129" s="86" t="s">
        <v>105</v>
      </c>
      <c r="R129" s="86" t="s">
        <v>94</v>
      </c>
      <c r="S129" s="100" t="e">
        <f aca="false">HLOOKUP("Device Tree Pin Name",#REF!,MATCH($A129,#REF!,0),FALSE())</f>
        <v>#VALUE!</v>
      </c>
      <c r="T129" s="95" t="e">
        <f aca="false">HLOOKUP("power rail",#REF!,MATCH($A129,#REF!,0),FALSE())</f>
        <v>#VALUE!</v>
      </c>
      <c r="U129" s="96" t="e">
        <f aca="false">HLOOKUP("Wake Capable",#REF!,MATCH($A129,#REF!,0),FALSE())</f>
        <v>#VALUE!</v>
      </c>
      <c r="V129" s="96" t="e">
        <f aca="false">HLOOKUP("Strap",#REF!,MATCH($A129,#REF!,0),FALSE())</f>
        <v>#VALUE!</v>
      </c>
      <c r="W129" s="96" t="e">
        <f aca="false">HLOOKUP("GTE",#REF!,MATCH($A129,#REF!,0),FALSE())</f>
        <v>#VALUE!</v>
      </c>
      <c r="X129" s="96" t="e">
        <f aca="false">HLOOKUP("DPD_Control",#REF!,MATCH($A129,#REF!,0),FALSE())</f>
        <v>#VALUE!</v>
      </c>
      <c r="Y129" s="96" t="e">
        <f aca="false">HLOOKUP("DPD_Group",#REF!,MATCH($A129,#REF!,0),FALSE())</f>
        <v>#VALUE!</v>
      </c>
      <c r="Z129" s="95" t="e">
        <f aca="false">HLOOKUP("Pad Category",#REF!,MATCH($A129,#REF!,0),FALSE())</f>
        <v>#VALUE!</v>
      </c>
      <c r="AA129" s="95" t="e">
        <f aca="false">HLOOKUP("Pad type",#REF!,MATCH($A129,#REF!,0),FALSE())</f>
        <v>#VALUE!</v>
      </c>
      <c r="AB129" s="95" t="e">
        <f aca="false">HLOOKUP("Pull Strength",#REF!,MATCH($A129,#REF!,0),FALSE())</f>
        <v>#VALUE!</v>
      </c>
      <c r="AC129" s="95" t="e">
        <f aca="false">HLOOKUP("POR Pin State",#REF!,MATCH($A129,#REF!,0),FALSE())</f>
        <v>#VALUE!</v>
      </c>
      <c r="AD129" s="95" t="str">
        <f aca="false">IF(OR($AQ129="",$AQ129=$C129),$R129,IF($AQ129=$D129,SUBSTITUTE(SUBSTITUTE($AQ129,"GPIO3_","GPIO_"),".0",""),IF($AQ129=$E129,$N129,IF($AQ129=$F129,$O129,IF($AQ129=$G129,$P129,IF($AQ129=$H129,$Q129,"INVALID"))))))</f>
        <v>RSVD0</v>
      </c>
      <c r="AE129" s="97"/>
      <c r="AF129" s="98" t="str">
        <f aca="false">IF(AND(OR($AS129="Int PU",$AS129="Int PD"),OR(AND($AZ129&lt;&gt;"",$AZ129&lt;&gt;"0"),AND($BA129&lt;&gt;"",$BA129&lt;&gt;"0"))),"INVALID",IF(OR($AQ129=$C129,$AS129="Int PD"),"PULL_DOWN",IF(OR($AS129="Int PU",AND($AE129="YES",OR($AZ129="",$AZ129="0"),OR($BA129="",$BA129="0"),OR($AR129="Input",$AR129="Bidirectional"))),"PULL_UP","NORMAL")))</f>
        <v>PULL_DOWN</v>
      </c>
      <c r="AG129" s="98" t="str">
        <f aca="false">IF($AR129="Input", "TRISTATE", IF($AS129="Z","TRISTATE",IF($AQ129=$C129,"TRISTATE","NORMAL")))</f>
        <v>TRISTATE</v>
      </c>
      <c r="AH129" s="98" t="str">
        <f aca="false">IF(OR($AQ129=$C129,$AR129="Output"),"DISABLE","ENABLE")</f>
        <v>DISABLE</v>
      </c>
      <c r="AI129" s="112" t="e">
        <f aca="false">IF($AT129&lt;&gt;$G129,"N/A",IF($AV129="Drive 1", "1", IF($AV129="Drive 0", "0", "")))</f>
        <v>#VALUE!</v>
      </c>
      <c r="AJ129" s="99" t="b">
        <f aca="false">TRUE()</f>
        <v>1</v>
      </c>
      <c r="AK129" s="99" t="b">
        <f aca="false">TRUE()</f>
        <v>1</v>
      </c>
      <c r="AL129" s="99" t="b">
        <f aca="false">TRUE()</f>
        <v>1</v>
      </c>
      <c r="AM129" s="99" t="b">
        <f aca="false">TRUE()</f>
        <v>1</v>
      </c>
      <c r="AN129" s="99" t="b">
        <f aca="false">TRUE()</f>
        <v>1</v>
      </c>
      <c r="AO129" s="99" t="b">
        <f aca="false">TRUE()</f>
        <v>1</v>
      </c>
      <c r="AP129" s="100" t="str">
        <f aca="false">IF(AND($AJ129:$AO129), "VALID", "INVALID")</f>
        <v>VALID</v>
      </c>
      <c r="AQ129" s="101" t="s">
        <v>380</v>
      </c>
      <c r="AR129" s="102" t="s">
        <v>79</v>
      </c>
      <c r="AS129" s="103"/>
      <c r="AT129" s="103" t="s">
        <v>89</v>
      </c>
      <c r="AU129" s="104"/>
      <c r="AV129" s="103" t="s">
        <v>124</v>
      </c>
      <c r="AW129" s="104"/>
      <c r="AX129" s="103" t="s">
        <v>85</v>
      </c>
      <c r="AY129" s="104"/>
      <c r="AZ129" s="103"/>
      <c r="BA129" s="103"/>
      <c r="BB129" s="105"/>
      <c r="BC129" s="104"/>
      <c r="BD129" s="106"/>
      <c r="BE129" s="111"/>
      <c r="BF129" s="108" t="e">
        <f aca="false">VLOOKUP($A129,#REF!, 34, FALSE())</f>
        <v>#VALUE!</v>
      </c>
      <c r="BG129" s="418" t="e">
        <f aca="false">VLOOKUP($A129,#REF!, 22, FALSE())</f>
        <v>#VALUE!</v>
      </c>
      <c r="BH129" s="109"/>
    </row>
    <row r="130" customFormat="false" ht="12.75" hidden="false" customHeight="true" outlineLevel="0" collapsed="false">
      <c r="A130" s="86" t="s">
        <v>381</v>
      </c>
      <c r="B130" s="86" t="e">
        <f aca="false">VLOOKUP($A130,#REF!, 34, FALSE())</f>
        <v>#VALUE!</v>
      </c>
      <c r="C130" s="87" t="str">
        <f aca="false">CONCATENATE("unused_",A130)</f>
        <v>unused_SOC_GPIO16</v>
      </c>
      <c r="D130" s="88" t="e">
        <f aca="false">IF(LEN(VLOOKUP($A130,#REF!,8,FALSE())),LEFT(VLOOKUP($A130,#REF!,8,FALSE()),LEN(VLOOKUP($A130,#REF!,8,FALSE()))-2),"")</f>
        <v>#VALUE!</v>
      </c>
      <c r="E130" s="89" t="e">
        <f aca="false">IF(LEN(VLOOKUP($A130,#REF!,4,FALSE())),IF(INDEX(#REF!,MATCH($A130,#REF!,0),1),LEFT(VLOOKUP($A130,#REF!,4,FALSE()),LEN(VLOOKUP($A130,#REF!,4,FALSE()))-2),CONCATENATE(LEFT(VLOOKUP($A130,#REF!,4,FALSE()),LEN(VLOOKUP($A130,#REF!,4,FALSE()))-2),"*")),"")</f>
        <v>#VALUE!</v>
      </c>
      <c r="F130" s="90" t="e">
        <f aca="false">IF(LEN(VLOOKUP($A130,#REF!,5,FALSE())),IF(INDEX(#REF!,MATCH($A130,#REF!,0),2),LEFT(VLOOKUP($A130,#REF!,5,FALSE()),LEN(VLOOKUP($A130,#REF!,5,FALSE()))-2),CONCATENATE(LEFT(VLOOKUP($A130,#REF!,5,FALSE()),LEN(VLOOKUP($A130,#REF!,5,FALSE()))-2),"*")),"")</f>
        <v>#VALUE!</v>
      </c>
      <c r="G130" s="90" t="e">
        <f aca="false">IF(LEN(VLOOKUP($A130,#REF!,6,FALSE())),IF(INDEX(#REF!,MATCH($A130,#REF!,0),3),LEFT(VLOOKUP($A130,#REF!,6,FALSE()),LEN(VLOOKUP($A130,#REF!,6,FALSE()))-2),CONCATENATE(LEFT(VLOOKUP($A130,#REF!,6,FALSE()),LEN(VLOOKUP($A130,#REF!,6,FALSE()))-2),"*")),"")</f>
        <v>#VALUE!</v>
      </c>
      <c r="H130" s="91" t="e">
        <f aca="false">IF(LEN(VLOOKUP($A130,#REF!,7,FALSE())),IF(INDEX(#REF!,MATCH($A130,#REF!,0),4),LEFT(VLOOKUP($A130,#REF!,7,FALSE()),LEN(VLOOKUP($A130,#REF!,7,FALSE()))-2),CONCATENATE(LEFT(VLOOKUP($A130,#REF!,7,FALSE()),LEN(VLOOKUP($A130,#REF!,7,FALSE()))-2),"*")),"")</f>
        <v>#VALUE!</v>
      </c>
      <c r="I130" s="92" t="e">
        <f aca="false">IF(LEN(VLOOKUP($A130,#REF!,8,FALSE())),UPPER(RIGHT(VLOOKUP($A130,#REF!,8,FALSE()), 1)),"")</f>
        <v>#VALUE!</v>
      </c>
      <c r="J130" s="90" t="e">
        <f aca="false">IF(LEN(VLOOKUP($A130,#REF!,4,FALSE())),UPPER(RIGHT(VLOOKUP($A130,#REF!,4,FALSE()), 1)),"")</f>
        <v>#VALUE!</v>
      </c>
      <c r="K130" s="90" t="e">
        <f aca="false">IF(LEN(VLOOKUP($A130,#REF!,5,FALSE())),UPPER(RIGHT(VLOOKUP($A130,#REF!,5,FALSE()), 1)),"")</f>
        <v>#VALUE!</v>
      </c>
      <c r="L130" s="90" t="e">
        <f aca="false">IF(LEN(VLOOKUP($A130,#REF!,6,FALSE())),UPPER(RIGHT(VLOOKUP($A130,#REF!,6,FALSE()), 1)),"")</f>
        <v>#VALUE!</v>
      </c>
      <c r="M130" s="91" t="e">
        <f aca="false">IF(LEN(VLOOKUP($A130,#REF!,7,FALSE())),UPPER(RIGHT(VLOOKUP($A130,#REF!,7,FALSE()), 1)),"")</f>
        <v>#VALUE!</v>
      </c>
      <c r="N130" s="86" t="e">
        <f aca="false">IF(E130="","RSVD0")</f>
        <v>#VALUE!</v>
      </c>
      <c r="O130" s="86" t="s">
        <v>256</v>
      </c>
      <c r="P130" s="86" t="s">
        <v>104</v>
      </c>
      <c r="Q130" s="86" t="s">
        <v>105</v>
      </c>
      <c r="R130" s="86" t="s">
        <v>94</v>
      </c>
      <c r="S130" s="100" t="e">
        <f aca="false">HLOOKUP("Device Tree Pin Name",#REF!,MATCH($A130,#REF!,0),FALSE())</f>
        <v>#VALUE!</v>
      </c>
      <c r="T130" s="95" t="e">
        <f aca="false">HLOOKUP("power rail",#REF!,MATCH($A130,#REF!,0),FALSE())</f>
        <v>#VALUE!</v>
      </c>
      <c r="U130" s="96" t="e">
        <f aca="false">HLOOKUP("Wake Capable",#REF!,MATCH($A130,#REF!,0),FALSE())</f>
        <v>#VALUE!</v>
      </c>
      <c r="V130" s="96" t="e">
        <f aca="false">HLOOKUP("Strap",#REF!,MATCH($A130,#REF!,0),FALSE())</f>
        <v>#VALUE!</v>
      </c>
      <c r="W130" s="96" t="e">
        <f aca="false">HLOOKUP("GTE",#REF!,MATCH($A130,#REF!,0),FALSE())</f>
        <v>#VALUE!</v>
      </c>
      <c r="X130" s="96" t="e">
        <f aca="false">HLOOKUP("DPD_Control",#REF!,MATCH($A130,#REF!,0),FALSE())</f>
        <v>#VALUE!</v>
      </c>
      <c r="Y130" s="96" t="e">
        <f aca="false">HLOOKUP("DPD_Group",#REF!,MATCH($A130,#REF!,0),FALSE())</f>
        <v>#VALUE!</v>
      </c>
      <c r="Z130" s="95" t="e">
        <f aca="false">HLOOKUP("Pad Category",#REF!,MATCH($A130,#REF!,0),FALSE())</f>
        <v>#VALUE!</v>
      </c>
      <c r="AA130" s="95" t="e">
        <f aca="false">HLOOKUP("Pad type",#REF!,MATCH($A130,#REF!,0),FALSE())</f>
        <v>#VALUE!</v>
      </c>
      <c r="AB130" s="95" t="e">
        <f aca="false">HLOOKUP("Pull Strength",#REF!,MATCH($A130,#REF!,0),FALSE())</f>
        <v>#VALUE!</v>
      </c>
      <c r="AC130" s="95" t="e">
        <f aca="false">HLOOKUP("POR Pin State",#REF!,MATCH($A130,#REF!,0),FALSE())</f>
        <v>#VALUE!</v>
      </c>
      <c r="AD130" s="95" t="str">
        <f aca="false">IF(OR($AQ130="",$AQ130=$C130),$R130,IF($AQ130=$D130,SUBSTITUTE(SUBSTITUTE($AQ130,"GPIO3_","GPIO_"),".0",""),IF($AQ130=$E130,$N130,IF($AQ130=$F130,$O130,IF($AQ130=$G130,$P130,IF($AQ130=$H130,$Q130,"INVALID"))))))</f>
        <v>RSVD0</v>
      </c>
      <c r="AE130" s="97"/>
      <c r="AF130" s="98" t="str">
        <f aca="false">IF(AND(OR($AS130="Int PU",$AS130="Int PD"),OR(AND($AZ130&lt;&gt;"",$AZ130&lt;&gt;"0"),AND($BA130&lt;&gt;"",$BA130&lt;&gt;"0"))),"INVALID",IF(OR($AQ130=$C130,$AS130="Int PD"),"PULL_DOWN",IF(OR($AS130="Int PU",AND($AE130="YES",OR($AZ130="",$AZ130="0"),OR($BA130="",$BA130="0"),OR($AR130="Input",$AR130="Bidirectional"))),"PULL_UP","NORMAL")))</f>
        <v>PULL_DOWN</v>
      </c>
      <c r="AG130" s="98" t="str">
        <f aca="false">IF($AR130="Input", "TRISTATE", IF($AS130="Z","TRISTATE",IF($AQ130=$C130,"TRISTATE","NORMAL")))</f>
        <v>TRISTATE</v>
      </c>
      <c r="AH130" s="98" t="str">
        <f aca="false">IF(OR($AQ130=$C130,$AR130="Output"),"DISABLE","ENABLE")</f>
        <v>DISABLE</v>
      </c>
      <c r="AI130" s="112" t="e">
        <f aca="false">IF($AT130&lt;&gt;$G130,"N/A",IF($AV130="Drive 1", "1", IF($AV130="Drive 0", "0", "")))</f>
        <v>#VALUE!</v>
      </c>
      <c r="AJ130" s="99" t="b">
        <f aca="false">TRUE()</f>
        <v>1</v>
      </c>
      <c r="AK130" s="99" t="b">
        <f aca="false">TRUE()</f>
        <v>1</v>
      </c>
      <c r="AL130" s="99" t="b">
        <f aca="false">TRUE()</f>
        <v>1</v>
      </c>
      <c r="AM130" s="99" t="b">
        <f aca="false">TRUE()</f>
        <v>1</v>
      </c>
      <c r="AN130" s="99" t="b">
        <f aca="false">TRUE()</f>
        <v>1</v>
      </c>
      <c r="AO130" s="99" t="b">
        <f aca="false">TRUE()</f>
        <v>1</v>
      </c>
      <c r="AP130" s="100" t="str">
        <f aca="false">IF(AND($AJ130:$AO130), "VALID", "INVALID")</f>
        <v>VALID</v>
      </c>
      <c r="AQ130" s="101" t="s">
        <v>382</v>
      </c>
      <c r="AR130" s="102" t="s">
        <v>79</v>
      </c>
      <c r="AS130" s="103"/>
      <c r="AT130" s="104"/>
      <c r="AU130" s="104"/>
      <c r="AV130" s="103" t="s">
        <v>124</v>
      </c>
      <c r="AW130" s="104"/>
      <c r="AX130" s="103" t="s">
        <v>85</v>
      </c>
      <c r="AY130" s="104"/>
      <c r="AZ130" s="103"/>
      <c r="BA130" s="103"/>
      <c r="BB130" s="105"/>
      <c r="BC130" s="104"/>
      <c r="BD130" s="106"/>
      <c r="BE130" s="111"/>
      <c r="BF130" s="108" t="e">
        <f aca="false">VLOOKUP($A130,#REF!, 34, FALSE())</f>
        <v>#VALUE!</v>
      </c>
      <c r="BG130" s="418" t="e">
        <f aca="false">VLOOKUP($A130,#REF!, 22, FALSE())</f>
        <v>#VALUE!</v>
      </c>
      <c r="BH130" s="109"/>
    </row>
    <row r="131" customFormat="false" ht="12.75" hidden="false" customHeight="true" outlineLevel="0" collapsed="false">
      <c r="A131" s="86" t="s">
        <v>383</v>
      </c>
      <c r="B131" s="86" t="e">
        <f aca="false">VLOOKUP($A131,#REF!, 34, FALSE())</f>
        <v>#VALUE!</v>
      </c>
      <c r="C131" s="87" t="str">
        <f aca="false">CONCATENATE("unused_",A131)</f>
        <v>unused_SOC_GPIO17</v>
      </c>
      <c r="D131" s="88" t="e">
        <f aca="false">IF(LEN(VLOOKUP($A131,#REF!,8,FALSE())),LEFT(VLOOKUP($A131,#REF!,8,FALSE()),LEN(VLOOKUP($A131,#REF!,8,FALSE()))-2),"")</f>
        <v>#VALUE!</v>
      </c>
      <c r="E131" s="89" t="e">
        <f aca="false">IF(LEN(VLOOKUP($A131,#REF!,4,FALSE())),IF(INDEX(#REF!,MATCH($A131,#REF!,0),1),LEFT(VLOOKUP($A131,#REF!,4,FALSE()),LEN(VLOOKUP($A131,#REF!,4,FALSE()))-2),CONCATENATE(LEFT(VLOOKUP($A131,#REF!,4,FALSE()),LEN(VLOOKUP($A131,#REF!,4,FALSE()))-2),"*")),"")</f>
        <v>#VALUE!</v>
      </c>
      <c r="F131" s="90" t="e">
        <f aca="false">IF(LEN(VLOOKUP($A131,#REF!,5,FALSE())),IF(INDEX(#REF!,MATCH($A131,#REF!,0),2),LEFT(VLOOKUP($A131,#REF!,5,FALSE()),LEN(VLOOKUP($A131,#REF!,5,FALSE()))-2),CONCATENATE(LEFT(VLOOKUP($A131,#REF!,5,FALSE()),LEN(VLOOKUP($A131,#REF!,5,FALSE()))-2),"*")),"")</f>
        <v>#VALUE!</v>
      </c>
      <c r="G131" s="90" t="e">
        <f aca="false">IF(LEN(VLOOKUP($A131,#REF!,6,FALSE())),IF(INDEX(#REF!,MATCH($A131,#REF!,0),3),LEFT(VLOOKUP($A131,#REF!,6,FALSE()),LEN(VLOOKUP($A131,#REF!,6,FALSE()))-2),CONCATENATE(LEFT(VLOOKUP($A131,#REF!,6,FALSE()),LEN(VLOOKUP($A131,#REF!,6,FALSE()))-2),"*")),"")</f>
        <v>#VALUE!</v>
      </c>
      <c r="H131" s="91" t="e">
        <f aca="false">IF(LEN(VLOOKUP($A131,#REF!,7,FALSE())),IF(INDEX(#REF!,MATCH($A131,#REF!,0),4),LEFT(VLOOKUP($A131,#REF!,7,FALSE()),LEN(VLOOKUP($A131,#REF!,7,FALSE()))-2),CONCATENATE(LEFT(VLOOKUP($A131,#REF!,7,FALSE()),LEN(VLOOKUP($A131,#REF!,7,FALSE()))-2),"*")),"")</f>
        <v>#VALUE!</v>
      </c>
      <c r="I131" s="92" t="e">
        <f aca="false">IF(LEN(VLOOKUP($A131,#REF!,8,FALSE())),UPPER(RIGHT(VLOOKUP($A131,#REF!,8,FALSE()), 1)),"")</f>
        <v>#VALUE!</v>
      </c>
      <c r="J131" s="90" t="e">
        <f aca="false">IF(LEN(VLOOKUP($A131,#REF!,4,FALSE())),UPPER(RIGHT(VLOOKUP($A131,#REF!,4,FALSE()), 1)),"")</f>
        <v>#VALUE!</v>
      </c>
      <c r="K131" s="90" t="e">
        <f aca="false">IF(LEN(VLOOKUP($A131,#REF!,5,FALSE())),UPPER(RIGHT(VLOOKUP($A131,#REF!,5,FALSE()), 1)),"")</f>
        <v>#VALUE!</v>
      </c>
      <c r="L131" s="90" t="e">
        <f aca="false">IF(LEN(VLOOKUP($A131,#REF!,6,FALSE())),UPPER(RIGHT(VLOOKUP($A131,#REF!,6,FALSE()), 1)),"")</f>
        <v>#VALUE!</v>
      </c>
      <c r="M131" s="91" t="e">
        <f aca="false">IF(LEN(VLOOKUP($A131,#REF!,7,FALSE())),UPPER(RIGHT(VLOOKUP($A131,#REF!,7,FALSE()), 1)),"")</f>
        <v>#VALUE!</v>
      </c>
      <c r="N131" s="86" t="e">
        <f aca="false">IF(E131="","RSVD0")</f>
        <v>#VALUE!</v>
      </c>
      <c r="O131" s="86" t="s">
        <v>384</v>
      </c>
      <c r="P131" s="86" t="s">
        <v>104</v>
      </c>
      <c r="Q131" s="86" t="s">
        <v>105</v>
      </c>
      <c r="R131" s="86" t="s">
        <v>94</v>
      </c>
      <c r="S131" s="100" t="e">
        <f aca="false">HLOOKUP("Device Tree Pin Name",#REF!,MATCH($A131,#REF!,0),FALSE())</f>
        <v>#VALUE!</v>
      </c>
      <c r="T131" s="95" t="e">
        <f aca="false">HLOOKUP("power rail",#REF!,MATCH($A131,#REF!,0),FALSE())</f>
        <v>#VALUE!</v>
      </c>
      <c r="U131" s="96" t="e">
        <f aca="false">HLOOKUP("Wake Capable",#REF!,MATCH($A131,#REF!,0),FALSE())</f>
        <v>#VALUE!</v>
      </c>
      <c r="V131" s="96" t="e">
        <f aca="false">HLOOKUP("Strap",#REF!,MATCH($A131,#REF!,0),FALSE())</f>
        <v>#VALUE!</v>
      </c>
      <c r="W131" s="96" t="e">
        <f aca="false">HLOOKUP("GTE",#REF!,MATCH($A131,#REF!,0),FALSE())</f>
        <v>#VALUE!</v>
      </c>
      <c r="X131" s="96" t="e">
        <f aca="false">HLOOKUP("DPD_Control",#REF!,MATCH($A131,#REF!,0),FALSE())</f>
        <v>#VALUE!</v>
      </c>
      <c r="Y131" s="96" t="e">
        <f aca="false">HLOOKUP("DPD_Group",#REF!,MATCH($A131,#REF!,0),FALSE())</f>
        <v>#VALUE!</v>
      </c>
      <c r="Z131" s="95" t="e">
        <f aca="false">HLOOKUP("Pad Category",#REF!,MATCH($A131,#REF!,0),FALSE())</f>
        <v>#VALUE!</v>
      </c>
      <c r="AA131" s="95" t="e">
        <f aca="false">HLOOKUP("Pad type",#REF!,MATCH($A131,#REF!,0),FALSE())</f>
        <v>#VALUE!</v>
      </c>
      <c r="AB131" s="95" t="e">
        <f aca="false">HLOOKUP("Pull Strength",#REF!,MATCH($A131,#REF!,0),FALSE())</f>
        <v>#VALUE!</v>
      </c>
      <c r="AC131" s="95" t="e">
        <f aca="false">HLOOKUP("POR Pin State",#REF!,MATCH($A131,#REF!,0),FALSE())</f>
        <v>#VALUE!</v>
      </c>
      <c r="AD131" s="95" t="str">
        <f aca="false">IF(OR($AQ131="",$AQ131=$C131),$R131,IF($AQ131=$D131,SUBSTITUTE(SUBSTITUTE($AQ131,"GPIO3_","GPIO_"),".0",""),IF($AQ131=$E131,$N131,IF($AQ131=$F131,$O131,IF($AQ131=$G131,$P131,IF($AQ131=$H131,$Q131,"INVALID"))))))</f>
        <v>RSVD0</v>
      </c>
      <c r="AE131" s="97"/>
      <c r="AF131" s="98" t="str">
        <f aca="false">IF(AND(OR($AS131="Int PU",$AS131="Int PD"),OR(AND($AZ131&lt;&gt;"",$AZ131&lt;&gt;"0"),AND($BA131&lt;&gt;"",$BA131&lt;&gt;"0"))),"INVALID",IF(OR($AQ131=$C131,$AS131="Int PD"),"PULL_DOWN",IF(OR($AS131="Int PU",AND($AE131="YES",OR($AZ131="",$AZ131="0"),OR($BA131="",$BA131="0"),OR($AR131="Input",$AR131="Bidirectional"))),"PULL_UP","NORMAL")))</f>
        <v>PULL_DOWN</v>
      </c>
      <c r="AG131" s="98" t="str">
        <f aca="false">IF($AR131="Input", "TRISTATE", IF($AS131="Z","TRISTATE",IF($AQ131=$C131,"TRISTATE","NORMAL")))</f>
        <v>TRISTATE</v>
      </c>
      <c r="AH131" s="98" t="str">
        <f aca="false">IF(OR($AQ131=$C131,$AR131="Output"),"DISABLE","ENABLE")</f>
        <v>DISABLE</v>
      </c>
      <c r="AI131" s="112" t="e">
        <f aca="false">IF($AT131&lt;&gt;$G131,"N/A",IF($AV131="Drive 1", "1", IF($AV131="Drive 0", "0", "")))</f>
        <v>#VALUE!</v>
      </c>
      <c r="AJ131" s="99" t="b">
        <f aca="false">TRUE()</f>
        <v>1</v>
      </c>
      <c r="AK131" s="99" t="b">
        <f aca="false">TRUE()</f>
        <v>1</v>
      </c>
      <c r="AL131" s="99" t="b">
        <f aca="false">TRUE()</f>
        <v>1</v>
      </c>
      <c r="AM131" s="99" t="b">
        <f aca="false">TRUE()</f>
        <v>1</v>
      </c>
      <c r="AN131" s="99" t="b">
        <f aca="false">TRUE()</f>
        <v>1</v>
      </c>
      <c r="AO131" s="99" t="b">
        <f aca="false">TRUE()</f>
        <v>1</v>
      </c>
      <c r="AP131" s="100" t="str">
        <f aca="false">IF(AND($AJ131:$AO131), "VALID", "INVALID")</f>
        <v>VALID</v>
      </c>
      <c r="AQ131" s="101" t="s">
        <v>385</v>
      </c>
      <c r="AR131" s="102" t="s">
        <v>79</v>
      </c>
      <c r="AS131" s="103"/>
      <c r="AT131" s="103" t="s">
        <v>89</v>
      </c>
      <c r="AU131" s="104"/>
      <c r="AV131" s="104"/>
      <c r="AW131" s="104"/>
      <c r="AX131" s="103" t="s">
        <v>85</v>
      </c>
      <c r="AY131" s="104"/>
      <c r="AZ131" s="103"/>
      <c r="BA131" s="103"/>
      <c r="BB131" s="105"/>
      <c r="BC131" s="104"/>
      <c r="BD131" s="106"/>
      <c r="BE131" s="111"/>
      <c r="BF131" s="108" t="e">
        <f aca="false">VLOOKUP($A131,#REF!, 34, FALSE())</f>
        <v>#VALUE!</v>
      </c>
      <c r="BG131" s="418" t="e">
        <f aca="false">VLOOKUP($A131,#REF!, 22, FALSE())</f>
        <v>#VALUE!</v>
      </c>
      <c r="BH131" s="109"/>
    </row>
    <row r="132" customFormat="false" ht="12.75" hidden="false" customHeight="true" outlineLevel="0" collapsed="false">
      <c r="A132" s="86" t="s">
        <v>386</v>
      </c>
      <c r="B132" s="86" t="e">
        <f aca="false">VLOOKUP($A132,#REF!, 34, FALSE())</f>
        <v>#VALUE!</v>
      </c>
      <c r="C132" s="87" t="str">
        <f aca="false">CONCATENATE("unused_",A132)</f>
        <v>unused_SOC_GPIO18</v>
      </c>
      <c r="D132" s="88" t="e">
        <f aca="false">IF(LEN(VLOOKUP($A132,#REF!,8,FALSE())),LEFT(VLOOKUP($A132,#REF!,8,FALSE()),LEN(VLOOKUP($A132,#REF!,8,FALSE()))-2),"")</f>
        <v>#VALUE!</v>
      </c>
      <c r="E132" s="89" t="e">
        <f aca="false">IF(LEN(VLOOKUP($A132,#REF!,4,FALSE())),IF(INDEX(#REF!,MATCH($A132,#REF!,0),1),LEFT(VLOOKUP($A132,#REF!,4,FALSE()),LEN(VLOOKUP($A132,#REF!,4,FALSE()))-2),CONCATENATE(LEFT(VLOOKUP($A132,#REF!,4,FALSE()),LEN(VLOOKUP($A132,#REF!,4,FALSE()))-2),"*")),"")</f>
        <v>#VALUE!</v>
      </c>
      <c r="F132" s="90" t="e">
        <f aca="false">IF(LEN(VLOOKUP($A132,#REF!,5,FALSE())),IF(INDEX(#REF!,MATCH($A132,#REF!,0),2),LEFT(VLOOKUP($A132,#REF!,5,FALSE()),LEN(VLOOKUP($A132,#REF!,5,FALSE()))-2),CONCATENATE(LEFT(VLOOKUP($A132,#REF!,5,FALSE()),LEN(VLOOKUP($A132,#REF!,5,FALSE()))-2),"*")),"")</f>
        <v>#VALUE!</v>
      </c>
      <c r="G132" s="90" t="e">
        <f aca="false">IF(LEN(VLOOKUP($A132,#REF!,6,FALSE())),IF(INDEX(#REF!,MATCH($A132,#REF!,0),3),LEFT(VLOOKUP($A132,#REF!,6,FALSE()),LEN(VLOOKUP($A132,#REF!,6,FALSE()))-2),CONCATENATE(LEFT(VLOOKUP($A132,#REF!,6,FALSE()),LEN(VLOOKUP($A132,#REF!,6,FALSE()))-2),"*")),"")</f>
        <v>#VALUE!</v>
      </c>
      <c r="H132" s="91" t="e">
        <f aca="false">IF(LEN(VLOOKUP($A132,#REF!,7,FALSE())),IF(INDEX(#REF!,MATCH($A132,#REF!,0),4),LEFT(VLOOKUP($A132,#REF!,7,FALSE()),LEN(VLOOKUP($A132,#REF!,7,FALSE()))-2),CONCATENATE(LEFT(VLOOKUP($A132,#REF!,7,FALSE()),LEN(VLOOKUP($A132,#REF!,7,FALSE()))-2),"*")),"")</f>
        <v>#VALUE!</v>
      </c>
      <c r="I132" s="92" t="e">
        <f aca="false">IF(LEN(VLOOKUP($A132,#REF!,8,FALSE())),UPPER(RIGHT(VLOOKUP($A132,#REF!,8,FALSE()), 1)),"")</f>
        <v>#VALUE!</v>
      </c>
      <c r="J132" s="90" t="e">
        <f aca="false">IF(LEN(VLOOKUP($A132,#REF!,4,FALSE())),UPPER(RIGHT(VLOOKUP($A132,#REF!,4,FALSE()), 1)),"")</f>
        <v>#VALUE!</v>
      </c>
      <c r="K132" s="90" t="e">
        <f aca="false">IF(LEN(VLOOKUP($A132,#REF!,5,FALSE())),UPPER(RIGHT(VLOOKUP($A132,#REF!,5,FALSE()), 1)),"")</f>
        <v>#VALUE!</v>
      </c>
      <c r="L132" s="90" t="e">
        <f aca="false">IF(LEN(VLOOKUP($A132,#REF!,6,FALSE())),UPPER(RIGHT(VLOOKUP($A132,#REF!,6,FALSE()), 1)),"")</f>
        <v>#VALUE!</v>
      </c>
      <c r="M132" s="91" t="e">
        <f aca="false">IF(LEN(VLOOKUP($A132,#REF!,7,FALSE())),UPPER(RIGHT(VLOOKUP($A132,#REF!,7,FALSE()), 1)),"")</f>
        <v>#VALUE!</v>
      </c>
      <c r="N132" s="86" t="e">
        <f aca="false">IF(E132="","RSVD0")</f>
        <v>#VALUE!</v>
      </c>
      <c r="O132" s="86" t="e">
        <f aca="false">IF(F132="","RSVD1")</f>
        <v>#VALUE!</v>
      </c>
      <c r="P132" s="86" t="s">
        <v>104</v>
      </c>
      <c r="Q132" s="86" t="s">
        <v>105</v>
      </c>
      <c r="R132" s="86" t="s">
        <v>94</v>
      </c>
      <c r="S132" s="100" t="e">
        <f aca="false">HLOOKUP("Device Tree Pin Name",#REF!,MATCH($A132,#REF!,0),FALSE())</f>
        <v>#VALUE!</v>
      </c>
      <c r="T132" s="95" t="e">
        <f aca="false">HLOOKUP("power rail",#REF!,MATCH($A132,#REF!,0),FALSE())</f>
        <v>#VALUE!</v>
      </c>
      <c r="U132" s="96" t="e">
        <f aca="false">HLOOKUP("Wake Capable",#REF!,MATCH($A132,#REF!,0),FALSE())</f>
        <v>#VALUE!</v>
      </c>
      <c r="V132" s="96" t="e">
        <f aca="false">HLOOKUP("Strap",#REF!,MATCH($A132,#REF!,0),FALSE())</f>
        <v>#VALUE!</v>
      </c>
      <c r="W132" s="96" t="e">
        <f aca="false">HLOOKUP("GTE",#REF!,MATCH($A132,#REF!,0),FALSE())</f>
        <v>#VALUE!</v>
      </c>
      <c r="X132" s="96" t="e">
        <f aca="false">HLOOKUP("DPD_Control",#REF!,MATCH($A132,#REF!,0),FALSE())</f>
        <v>#VALUE!</v>
      </c>
      <c r="Y132" s="96" t="e">
        <f aca="false">HLOOKUP("DPD_Group",#REF!,MATCH($A132,#REF!,0),FALSE())</f>
        <v>#VALUE!</v>
      </c>
      <c r="Z132" s="95" t="e">
        <f aca="false">HLOOKUP("Pad Category",#REF!,MATCH($A132,#REF!,0),FALSE())</f>
        <v>#VALUE!</v>
      </c>
      <c r="AA132" s="95" t="e">
        <f aca="false">HLOOKUP("Pad type",#REF!,MATCH($A132,#REF!,0),FALSE())</f>
        <v>#VALUE!</v>
      </c>
      <c r="AB132" s="95" t="e">
        <f aca="false">HLOOKUP("Pull Strength",#REF!,MATCH($A132,#REF!,0),FALSE())</f>
        <v>#VALUE!</v>
      </c>
      <c r="AC132" s="95" t="e">
        <f aca="false">HLOOKUP("POR Pin State",#REF!,MATCH($A132,#REF!,0),FALSE())</f>
        <v>#VALUE!</v>
      </c>
      <c r="AD132" s="95" t="str">
        <f aca="false">IF(OR($AQ132="",$AQ132=$C132),$R132,IF($AQ132=$D132,SUBSTITUTE(SUBSTITUTE($AQ132,"GPIO3_","GPIO_"),".0",""),IF($AQ132=$E132,$N132,IF($AQ132=$F132,$O132,IF($AQ132=$G132,$P132,IF($AQ132=$H132,$Q132,"INVALID"))))))</f>
        <v>RSVD0</v>
      </c>
      <c r="AE132" s="97"/>
      <c r="AF132" s="98" t="str">
        <f aca="false">IF(AND(OR($AS132="Int PU",$AS132="Int PD"),OR(AND($AZ132&lt;&gt;"",$AZ132&lt;&gt;"0"),AND($BA132&lt;&gt;"",$BA132&lt;&gt;"0"))),"INVALID",IF(OR($AQ132=$C132,$AS132="Int PD"),"PULL_DOWN",IF(OR($AS132="Int PU",AND($AE132="YES",OR($AZ132="",$AZ132="0"),OR($BA132="",$BA132="0"),OR($AR132="Input",$AR132="Bidirectional"))),"PULL_UP","NORMAL")))</f>
        <v>PULL_DOWN</v>
      </c>
      <c r="AG132" s="98" t="str">
        <f aca="false">IF($AR132="Input", "TRISTATE", IF($AS132="Z","TRISTATE",IF($AQ132=$C132,"TRISTATE","NORMAL")))</f>
        <v>TRISTATE</v>
      </c>
      <c r="AH132" s="98" t="str">
        <f aca="false">IF(OR($AQ132=$C132,$AR132="Output"),"DISABLE","ENABLE")</f>
        <v>DISABLE</v>
      </c>
      <c r="AI132" s="112" t="e">
        <f aca="false">IF($AT132&lt;&gt;$G132,"N/A",IF($AV132="Drive 1", "1", IF($AV132="Drive 0", "0", "")))</f>
        <v>#VALUE!</v>
      </c>
      <c r="AJ132" s="99" t="b">
        <f aca="false">TRUE()</f>
        <v>1</v>
      </c>
      <c r="AK132" s="99" t="b">
        <f aca="false">TRUE()</f>
        <v>1</v>
      </c>
      <c r="AL132" s="99" t="b">
        <f aca="false">TRUE()</f>
        <v>1</v>
      </c>
      <c r="AM132" s="99" t="b">
        <f aca="false">TRUE()</f>
        <v>1</v>
      </c>
      <c r="AN132" s="99" t="b">
        <f aca="false">TRUE()</f>
        <v>1</v>
      </c>
      <c r="AO132" s="99" t="b">
        <f aca="false">TRUE()</f>
        <v>1</v>
      </c>
      <c r="AP132" s="100" t="str">
        <f aca="false">IF(AND($AJ132:$AO132), "VALID", "INVALID")</f>
        <v>VALID</v>
      </c>
      <c r="AQ132" s="101" t="s">
        <v>387</v>
      </c>
      <c r="AR132" s="102" t="s">
        <v>79</v>
      </c>
      <c r="AS132" s="103"/>
      <c r="AT132" s="104"/>
      <c r="AU132" s="104"/>
      <c r="AV132" s="104"/>
      <c r="AW132" s="104"/>
      <c r="AX132" s="103" t="s">
        <v>85</v>
      </c>
      <c r="AY132" s="104"/>
      <c r="AZ132" s="103"/>
      <c r="BA132" s="103"/>
      <c r="BB132" s="105"/>
      <c r="BC132" s="104"/>
      <c r="BD132" s="106"/>
      <c r="BE132" s="138"/>
      <c r="BF132" s="108" t="e">
        <f aca="false">VLOOKUP($A132,#REF!, 34, FALSE())</f>
        <v>#VALUE!</v>
      </c>
      <c r="BG132" s="418" t="e">
        <f aca="false">VLOOKUP($A132,#REF!, 22, FALSE())</f>
        <v>#VALUE!</v>
      </c>
      <c r="BH132" s="109"/>
    </row>
    <row r="133" customFormat="false" ht="12.75" hidden="false" customHeight="true" outlineLevel="0" collapsed="false">
      <c r="A133" s="86" t="s">
        <v>388</v>
      </c>
      <c r="B133" s="86" t="e">
        <f aca="false">VLOOKUP($A133,#REF!, 34, FALSE())</f>
        <v>#VALUE!</v>
      </c>
      <c r="C133" s="87" t="str">
        <f aca="false">CONCATENATE("unused_",A133)</f>
        <v>unused_SOC_GPIO19</v>
      </c>
      <c r="D133" s="88" t="e">
        <f aca="false">IF(LEN(VLOOKUP($A133,#REF!,8,FALSE())),LEFT(VLOOKUP($A133,#REF!,8,FALSE()),LEN(VLOOKUP($A133,#REF!,8,FALSE()))-2),"")</f>
        <v>#VALUE!</v>
      </c>
      <c r="E133" s="89" t="e">
        <f aca="false">IF(LEN(VLOOKUP($A133,#REF!,4,FALSE())),IF(INDEX(#REF!,MATCH($A133,#REF!,0),1),LEFT(VLOOKUP($A133,#REF!,4,FALSE()),LEN(VLOOKUP($A133,#REF!,4,FALSE()))-2),CONCATENATE(LEFT(VLOOKUP($A133,#REF!,4,FALSE()),LEN(VLOOKUP($A133,#REF!,4,FALSE()))-2),"*")),"")</f>
        <v>#VALUE!</v>
      </c>
      <c r="F133" s="90" t="e">
        <f aca="false">IF(LEN(VLOOKUP($A133,#REF!,5,FALSE())),IF(INDEX(#REF!,MATCH($A133,#REF!,0),2),LEFT(VLOOKUP($A133,#REF!,5,FALSE()),LEN(VLOOKUP($A133,#REF!,5,FALSE()))-2),CONCATENATE(LEFT(VLOOKUP($A133,#REF!,5,FALSE()),LEN(VLOOKUP($A133,#REF!,5,FALSE()))-2),"*")),"")</f>
        <v>#VALUE!</v>
      </c>
      <c r="G133" s="90" t="e">
        <f aca="false">IF(LEN(VLOOKUP($A133,#REF!,6,FALSE())),IF(INDEX(#REF!,MATCH($A133,#REF!,0),3),LEFT(VLOOKUP($A133,#REF!,6,FALSE()),LEN(VLOOKUP($A133,#REF!,6,FALSE()))-2),CONCATENATE(LEFT(VLOOKUP($A133,#REF!,6,FALSE()),LEN(VLOOKUP($A133,#REF!,6,FALSE()))-2),"*")),"")</f>
        <v>#VALUE!</v>
      </c>
      <c r="H133" s="91" t="e">
        <f aca="false">IF(LEN(VLOOKUP($A133,#REF!,7,FALSE())),IF(INDEX(#REF!,MATCH($A133,#REF!,0),4),LEFT(VLOOKUP($A133,#REF!,7,FALSE()),LEN(VLOOKUP($A133,#REF!,7,FALSE()))-2),CONCATENATE(LEFT(VLOOKUP($A133,#REF!,7,FALSE()),LEN(VLOOKUP($A133,#REF!,7,FALSE()))-2),"*")),"")</f>
        <v>#VALUE!</v>
      </c>
      <c r="I133" s="92" t="e">
        <f aca="false">IF(LEN(VLOOKUP($A133,#REF!,8,FALSE())),UPPER(RIGHT(VLOOKUP($A133,#REF!,8,FALSE()), 1)),"")</f>
        <v>#VALUE!</v>
      </c>
      <c r="J133" s="90" t="e">
        <f aca="false">IF(LEN(VLOOKUP($A133,#REF!,4,FALSE())),UPPER(RIGHT(VLOOKUP($A133,#REF!,4,FALSE()), 1)),"")</f>
        <v>#VALUE!</v>
      </c>
      <c r="K133" s="90" t="e">
        <f aca="false">IF(LEN(VLOOKUP($A133,#REF!,5,FALSE())),UPPER(RIGHT(VLOOKUP($A133,#REF!,5,FALSE()), 1)),"")</f>
        <v>#VALUE!</v>
      </c>
      <c r="L133" s="90" t="e">
        <f aca="false">IF(LEN(VLOOKUP($A133,#REF!,6,FALSE())),UPPER(RIGHT(VLOOKUP($A133,#REF!,6,FALSE()), 1)),"")</f>
        <v>#VALUE!</v>
      </c>
      <c r="M133" s="91" t="e">
        <f aca="false">IF(LEN(VLOOKUP($A133,#REF!,7,FALSE())),UPPER(RIGHT(VLOOKUP($A133,#REF!,7,FALSE()), 1)),"")</f>
        <v>#VALUE!</v>
      </c>
      <c r="N133" s="86" t="s">
        <v>132</v>
      </c>
      <c r="O133" s="86" t="s">
        <v>83</v>
      </c>
      <c r="P133" s="86" t="s">
        <v>104</v>
      </c>
      <c r="Q133" s="86" t="s">
        <v>105</v>
      </c>
      <c r="R133" s="86" t="s">
        <v>83</v>
      </c>
      <c r="S133" s="100" t="e">
        <f aca="false">HLOOKUP("Device Tree Pin Name",#REF!,MATCH($A133,#REF!,0),FALSE())</f>
        <v>#VALUE!</v>
      </c>
      <c r="T133" s="95" t="e">
        <f aca="false">HLOOKUP("power rail",#REF!,MATCH($A133,#REF!,0),FALSE())</f>
        <v>#VALUE!</v>
      </c>
      <c r="U133" s="96" t="e">
        <f aca="false">HLOOKUP("Wake Capable",#REF!,MATCH($A133,#REF!,0),FALSE())</f>
        <v>#VALUE!</v>
      </c>
      <c r="V133" s="96" t="e">
        <f aca="false">HLOOKUP("Strap",#REF!,MATCH($A133,#REF!,0),FALSE())</f>
        <v>#VALUE!</v>
      </c>
      <c r="W133" s="96" t="e">
        <f aca="false">HLOOKUP("GTE",#REF!,MATCH($A133,#REF!,0),FALSE())</f>
        <v>#VALUE!</v>
      </c>
      <c r="X133" s="96" t="e">
        <f aca="false">HLOOKUP("DPD_Control",#REF!,MATCH($A133,#REF!,0),FALSE())</f>
        <v>#VALUE!</v>
      </c>
      <c r="Y133" s="96" t="e">
        <f aca="false">HLOOKUP("DPD_Group",#REF!,MATCH($A133,#REF!,0),FALSE())</f>
        <v>#VALUE!</v>
      </c>
      <c r="Z133" s="95" t="e">
        <f aca="false">HLOOKUP("Pad Category",#REF!,MATCH($A133,#REF!,0),FALSE())</f>
        <v>#VALUE!</v>
      </c>
      <c r="AA133" s="95" t="e">
        <f aca="false">HLOOKUP("Pad type",#REF!,MATCH($A133,#REF!,0),FALSE())</f>
        <v>#VALUE!</v>
      </c>
      <c r="AB133" s="95" t="e">
        <f aca="false">HLOOKUP("Pull Strength",#REF!,MATCH($A133,#REF!,0),FALSE())</f>
        <v>#VALUE!</v>
      </c>
      <c r="AC133" s="95" t="e">
        <f aca="false">HLOOKUP("POR Pin State",#REF!,MATCH($A133,#REF!,0),FALSE())</f>
        <v>#VALUE!</v>
      </c>
      <c r="AD133" s="95" t="e">
        <f aca="false">IF(OR($AQ133="",$AQ133=$C133),$R133,IF($AQ133=$D133,SUBSTITUTE(SUBSTITUTE($AQ133,"GPIO3_","GPIO_"),".0",""),IF($AQ133=$E133,$N133,IF($AQ133=$F133,$O133,IF($AQ133=$G133,$P133,IF($AQ133=$H133,$Q133,"INVALID"))))))</f>
        <v>#VALUE!</v>
      </c>
      <c r="AE133" s="97"/>
      <c r="AF133" s="98" t="str">
        <f aca="false">IF(AND(OR($AS133="Int PU",$AS133="Int PD"),OR(AND($AZ133&lt;&gt;"",$AZ133&lt;&gt;"0"),AND($BA133&lt;&gt;"",$BA133&lt;&gt;"0"))),"INVALID",IF(OR($AQ133=$C133,$AS133="Int PD"),"PULL_DOWN",IF(OR($AS133="Int PU",AND($AE133="YES",OR($AZ133="",$AZ133="0"),OR($BA133="",$BA133="0"),OR($AR133="Input",$AR133="Bidirectional"))),"PULL_UP","NORMAL")))</f>
        <v>NORMAL</v>
      </c>
      <c r="AG133" s="98" t="str">
        <f aca="false">IF($AR133="Input", "TRISTATE", IF($AS133="Z","TRISTATE",IF($AQ133=$C133,"TRISTATE","NORMAL")))</f>
        <v>TRISTATE</v>
      </c>
      <c r="AH133" s="98" t="str">
        <f aca="false">IF(OR($AQ133=$C133,$AR133="Output"),"DISABLE","ENABLE")</f>
        <v>DISABLE</v>
      </c>
      <c r="AI133" s="112" t="e">
        <f aca="false">IF($AT133&lt;&gt;$G133,"N/A",IF($AV133="Drive 1", "1", IF($AV133="Drive 0", "0", "")))</f>
        <v>#VALUE!</v>
      </c>
      <c r="AJ133" s="99" t="b">
        <f aca="false">TRUE()</f>
        <v>1</v>
      </c>
      <c r="AK133" s="99" t="b">
        <f aca="false">TRUE()</f>
        <v>1</v>
      </c>
      <c r="AL133" s="99" t="b">
        <f aca="false">TRUE()</f>
        <v>1</v>
      </c>
      <c r="AM133" s="99" t="b">
        <f aca="false">TRUE()</f>
        <v>1</v>
      </c>
      <c r="AN133" s="99" t="b">
        <f aca="false">TRUE()</f>
        <v>1</v>
      </c>
      <c r="AO133" s="99" t="b">
        <f aca="false">TRUE()</f>
        <v>1</v>
      </c>
      <c r="AP133" s="100" t="str">
        <f aca="false">IF(AND($AJ133:$AO133), "VALID", "INVALID")</f>
        <v>VALID</v>
      </c>
      <c r="AQ133" s="101" t="s">
        <v>3516</v>
      </c>
      <c r="AR133" s="102" t="s">
        <v>2744</v>
      </c>
      <c r="AS133" s="103" t="s">
        <v>2879</v>
      </c>
      <c r="AT133" s="104"/>
      <c r="AU133" s="104"/>
      <c r="AV133" s="104"/>
      <c r="AW133" s="104"/>
      <c r="AX133" s="103" t="s">
        <v>85</v>
      </c>
      <c r="AY133" s="104"/>
      <c r="AZ133" s="103"/>
      <c r="BA133" s="103"/>
      <c r="BB133" s="105"/>
      <c r="BC133" s="104"/>
      <c r="BD133" s="106" t="s">
        <v>7894</v>
      </c>
      <c r="BE133" s="111"/>
      <c r="BF133" s="108" t="e">
        <f aca="false">VLOOKUP($A133,#REF!, 34, FALSE())</f>
        <v>#VALUE!</v>
      </c>
      <c r="BG133" s="418" t="e">
        <f aca="false">VLOOKUP($A133,#REF!, 22, FALSE())</f>
        <v>#VALUE!</v>
      </c>
      <c r="BH133" s="109"/>
    </row>
    <row r="134" customFormat="false" ht="12.75" hidden="false" customHeight="true" outlineLevel="0" collapsed="false">
      <c r="A134" s="86" t="s">
        <v>390</v>
      </c>
      <c r="B134" s="86" t="e">
        <f aca="false">VLOOKUP($A134,#REF!, 34, FALSE())</f>
        <v>#VALUE!</v>
      </c>
      <c r="C134" s="87" t="str">
        <f aca="false">CONCATENATE("unused_",A134)</f>
        <v>unused_SOC_GPIO20</v>
      </c>
      <c r="D134" s="88" t="e">
        <f aca="false">IF(LEN(VLOOKUP($A134,#REF!,8,FALSE())),LEFT(VLOOKUP($A134,#REF!,8,FALSE()),LEN(VLOOKUP($A134,#REF!,8,FALSE()))-2),"")</f>
        <v>#VALUE!</v>
      </c>
      <c r="E134" s="89" t="e">
        <f aca="false">IF(LEN(VLOOKUP($A134,#REF!,4,FALSE())),IF(INDEX(#REF!,MATCH($A134,#REF!,0),1),LEFT(VLOOKUP($A134,#REF!,4,FALSE()),LEN(VLOOKUP($A134,#REF!,4,FALSE()))-2),CONCATENATE(LEFT(VLOOKUP($A134,#REF!,4,FALSE()),LEN(VLOOKUP($A134,#REF!,4,FALSE()))-2),"*")),"")</f>
        <v>#VALUE!</v>
      </c>
      <c r="F134" s="90" t="e">
        <f aca="false">IF(LEN(VLOOKUP($A134,#REF!,5,FALSE())),IF(INDEX(#REF!,MATCH($A134,#REF!,0),2),LEFT(VLOOKUP($A134,#REF!,5,FALSE()),LEN(VLOOKUP($A134,#REF!,5,FALSE()))-2),CONCATENATE(LEFT(VLOOKUP($A134,#REF!,5,FALSE()),LEN(VLOOKUP($A134,#REF!,5,FALSE()))-2),"*")),"")</f>
        <v>#VALUE!</v>
      </c>
      <c r="G134" s="90" t="e">
        <f aca="false">IF(LEN(VLOOKUP($A134,#REF!,6,FALSE())),IF(INDEX(#REF!,MATCH($A134,#REF!,0),3),LEFT(VLOOKUP($A134,#REF!,6,FALSE()),LEN(VLOOKUP($A134,#REF!,6,FALSE()))-2),CONCATENATE(LEFT(VLOOKUP($A134,#REF!,6,FALSE()),LEN(VLOOKUP($A134,#REF!,6,FALSE()))-2),"*")),"")</f>
        <v>#VALUE!</v>
      </c>
      <c r="H134" s="91" t="e">
        <f aca="false">IF(LEN(VLOOKUP($A134,#REF!,7,FALSE())),IF(INDEX(#REF!,MATCH($A134,#REF!,0),4),LEFT(VLOOKUP($A134,#REF!,7,FALSE()),LEN(VLOOKUP($A134,#REF!,7,FALSE()))-2),CONCATENATE(LEFT(VLOOKUP($A134,#REF!,7,FALSE()),LEN(VLOOKUP($A134,#REF!,7,FALSE()))-2),"*")),"")</f>
        <v>#VALUE!</v>
      </c>
      <c r="I134" s="92" t="e">
        <f aca="false">IF(LEN(VLOOKUP($A134,#REF!,8,FALSE())),UPPER(RIGHT(VLOOKUP($A134,#REF!,8,FALSE()), 1)),"")</f>
        <v>#VALUE!</v>
      </c>
      <c r="J134" s="90" t="e">
        <f aca="false">IF(LEN(VLOOKUP($A134,#REF!,4,FALSE())),UPPER(RIGHT(VLOOKUP($A134,#REF!,4,FALSE()), 1)),"")</f>
        <v>#VALUE!</v>
      </c>
      <c r="K134" s="90" t="e">
        <f aca="false">IF(LEN(VLOOKUP($A134,#REF!,5,FALSE())),UPPER(RIGHT(VLOOKUP($A134,#REF!,5,FALSE()), 1)),"")</f>
        <v>#VALUE!</v>
      </c>
      <c r="L134" s="90" t="e">
        <f aca="false">IF(LEN(VLOOKUP($A134,#REF!,6,FALSE())),UPPER(RIGHT(VLOOKUP($A134,#REF!,6,FALSE()), 1)),"")</f>
        <v>#VALUE!</v>
      </c>
      <c r="M134" s="91" t="e">
        <f aca="false">IF(LEN(VLOOKUP($A134,#REF!,7,FALSE())),UPPER(RIGHT(VLOOKUP($A134,#REF!,7,FALSE()), 1)),"")</f>
        <v>#VALUE!</v>
      </c>
      <c r="N134" s="86" t="e">
        <f aca="false">IF(E134="","RSVD0")</f>
        <v>#VALUE!</v>
      </c>
      <c r="O134" s="86" t="s">
        <v>391</v>
      </c>
      <c r="P134" s="86" t="s">
        <v>104</v>
      </c>
      <c r="Q134" s="86" t="s">
        <v>105</v>
      </c>
      <c r="R134" s="86" t="s">
        <v>94</v>
      </c>
      <c r="S134" s="100" t="e">
        <f aca="false">HLOOKUP("Device Tree Pin Name",#REF!,MATCH($A134,#REF!,0),FALSE())</f>
        <v>#VALUE!</v>
      </c>
      <c r="T134" s="95" t="e">
        <f aca="false">HLOOKUP("power rail",#REF!,MATCH($A134,#REF!,0),FALSE())</f>
        <v>#VALUE!</v>
      </c>
      <c r="U134" s="96" t="e">
        <f aca="false">HLOOKUP("Wake Capable",#REF!,MATCH($A134,#REF!,0),FALSE())</f>
        <v>#VALUE!</v>
      </c>
      <c r="V134" s="96" t="e">
        <f aca="false">HLOOKUP("Strap",#REF!,MATCH($A134,#REF!,0),FALSE())</f>
        <v>#VALUE!</v>
      </c>
      <c r="W134" s="96" t="e">
        <f aca="false">HLOOKUP("GTE",#REF!,MATCH($A134,#REF!,0),FALSE())</f>
        <v>#VALUE!</v>
      </c>
      <c r="X134" s="96" t="e">
        <f aca="false">HLOOKUP("DPD_Control",#REF!,MATCH($A134,#REF!,0),FALSE())</f>
        <v>#VALUE!</v>
      </c>
      <c r="Y134" s="96" t="e">
        <f aca="false">HLOOKUP("DPD_Group",#REF!,MATCH($A134,#REF!,0),FALSE())</f>
        <v>#VALUE!</v>
      </c>
      <c r="Z134" s="95" t="e">
        <f aca="false">HLOOKUP("Pad Category",#REF!,MATCH($A134,#REF!,0),FALSE())</f>
        <v>#VALUE!</v>
      </c>
      <c r="AA134" s="100" t="e">
        <f aca="false">HLOOKUP("Pad type",#REF!,MATCH($A134,#REF!,0),FALSE())</f>
        <v>#VALUE!</v>
      </c>
      <c r="AB134" s="95" t="e">
        <f aca="false">HLOOKUP("Pull Strength",#REF!,MATCH($A134,#REF!,0),FALSE())</f>
        <v>#VALUE!</v>
      </c>
      <c r="AC134" s="95" t="e">
        <f aca="false">HLOOKUP("POR Pin State",#REF!,MATCH($A134,#REF!,0),FALSE())</f>
        <v>#VALUE!</v>
      </c>
      <c r="AD134" s="95" t="str">
        <f aca="false">IF(OR($AQ134="",$AQ134=$C134),$R134,IF($AQ134=$D134,SUBSTITUTE(SUBSTITUTE($AQ134,"GPIO3_","GPIO_"),".0",""),IF($AQ134=$E134,$N134,IF($AQ134=$F134,$O134,IF($AQ134=$G134,$P134,IF($AQ134=$H134,$Q134,"INVALID"))))))</f>
        <v>RSVD0</v>
      </c>
      <c r="AE134" s="97"/>
      <c r="AF134" s="98" t="str">
        <f aca="false">IF(AND(OR($AS134="Int PU",$AS134="Int PD"),OR(AND($AZ134&lt;&gt;"",$AZ134&lt;&gt;"0"),AND($BA134&lt;&gt;"",$BA134&lt;&gt;"0"))),"INVALID",IF(OR($AQ134=$C134,$AS134="Int PD"),"PULL_DOWN",IF(OR($AS134="Int PU",AND($AE134="YES",OR($AZ134="",$AZ134="0"),OR($BA134="",$BA134="0"),OR($AR134="Input",$AR134="Bidirectional"))),"PULL_UP","NORMAL")))</f>
        <v>PULL_DOWN</v>
      </c>
      <c r="AG134" s="98" t="str">
        <f aca="false">IF($AR134="Input", "TRISTATE", IF($AS134="Z","TRISTATE",IF($AQ134=$C134,"TRISTATE","NORMAL")))</f>
        <v>TRISTATE</v>
      </c>
      <c r="AH134" s="98" t="str">
        <f aca="false">IF(OR($AQ134=$C134,$AR134="Output"),"DISABLE","ENABLE")</f>
        <v>DISABLE</v>
      </c>
      <c r="AI134" s="112" t="e">
        <f aca="false">IF($AT134&lt;&gt;$G134,"N/A",IF($AV134="Drive 1", "1", IF($AV134="Drive 0", "0", "")))</f>
        <v>#VALUE!</v>
      </c>
      <c r="AJ134" s="99" t="b">
        <f aca="false">TRUE()</f>
        <v>1</v>
      </c>
      <c r="AK134" s="99" t="b">
        <f aca="false">TRUE()</f>
        <v>1</v>
      </c>
      <c r="AL134" s="99" t="b">
        <f aca="false">TRUE()</f>
        <v>1</v>
      </c>
      <c r="AM134" s="99" t="b">
        <f aca="false">TRUE()</f>
        <v>1</v>
      </c>
      <c r="AN134" s="99" t="b">
        <f aca="false">TRUE()</f>
        <v>1</v>
      </c>
      <c r="AO134" s="99" t="b">
        <f aca="false">TRUE()</f>
        <v>1</v>
      </c>
      <c r="AP134" s="100" t="str">
        <f aca="false">IF(AND($AJ134:$AO134), "VALID", "INVALID")</f>
        <v>VALID</v>
      </c>
      <c r="AQ134" s="101" t="s">
        <v>392</v>
      </c>
      <c r="AR134" s="102" t="s">
        <v>79</v>
      </c>
      <c r="AS134" s="103"/>
      <c r="AT134" s="103" t="s">
        <v>89</v>
      </c>
      <c r="AU134" s="104"/>
      <c r="AV134" s="104"/>
      <c r="AW134" s="104"/>
      <c r="AX134" s="103" t="s">
        <v>85</v>
      </c>
      <c r="AY134" s="104"/>
      <c r="AZ134" s="103"/>
      <c r="BA134" s="103"/>
      <c r="BB134" s="105"/>
      <c r="BC134" s="104"/>
      <c r="BD134" s="106"/>
      <c r="BE134" s="111"/>
      <c r="BF134" s="108" t="e">
        <f aca="false">VLOOKUP($A134,#REF!, 34, FALSE())</f>
        <v>#VALUE!</v>
      </c>
      <c r="BG134" s="418" t="e">
        <f aca="false">VLOOKUP($A134,#REF!, 22, FALSE())</f>
        <v>#VALUE!</v>
      </c>
      <c r="BH134" s="109"/>
    </row>
    <row r="135" customFormat="false" ht="12.75" hidden="false" customHeight="true" outlineLevel="0" collapsed="false">
      <c r="A135" s="86" t="s">
        <v>393</v>
      </c>
      <c r="B135" s="86" t="e">
        <f aca="false">VLOOKUP($A135,#REF!, 34, FALSE())</f>
        <v>#VALUE!</v>
      </c>
      <c r="C135" s="87" t="str">
        <f aca="false">CONCATENATE("unused_",A135)</f>
        <v>unused_SOC_GPIO21</v>
      </c>
      <c r="D135" s="88" t="e">
        <f aca="false">IF(LEN(VLOOKUP($A135,#REF!,8,FALSE())),LEFT(VLOOKUP($A135,#REF!,8,FALSE()),LEN(VLOOKUP($A135,#REF!,8,FALSE()))-2),"")</f>
        <v>#VALUE!</v>
      </c>
      <c r="E135" s="89" t="e">
        <f aca="false">IF(LEN(VLOOKUP($A135,#REF!,4,FALSE())),IF(INDEX(#REF!,MATCH($A135,#REF!,0),1),LEFT(VLOOKUP($A135,#REF!,4,FALSE()),LEN(VLOOKUP($A135,#REF!,4,FALSE()))-2),CONCATENATE(LEFT(VLOOKUP($A135,#REF!,4,FALSE()),LEN(VLOOKUP($A135,#REF!,4,FALSE()))-2),"*")),"")</f>
        <v>#VALUE!</v>
      </c>
      <c r="F135" s="90" t="e">
        <f aca="false">IF(LEN(VLOOKUP($A135,#REF!,5,FALSE())),IF(INDEX(#REF!,MATCH($A135,#REF!,0),2),LEFT(VLOOKUP($A135,#REF!,5,FALSE()),LEN(VLOOKUP($A135,#REF!,5,FALSE()))-2),CONCATENATE(LEFT(VLOOKUP($A135,#REF!,5,FALSE()),LEN(VLOOKUP($A135,#REF!,5,FALSE()))-2),"*")),"")</f>
        <v>#VALUE!</v>
      </c>
      <c r="G135" s="90" t="e">
        <f aca="false">IF(LEN(VLOOKUP($A135,#REF!,6,FALSE())),IF(INDEX(#REF!,MATCH($A135,#REF!,0),3),LEFT(VLOOKUP($A135,#REF!,6,FALSE()),LEN(VLOOKUP($A135,#REF!,6,FALSE()))-2),CONCATENATE(LEFT(VLOOKUP($A135,#REF!,6,FALSE()),LEN(VLOOKUP($A135,#REF!,6,FALSE()))-2),"*")),"")</f>
        <v>#VALUE!</v>
      </c>
      <c r="H135" s="91" t="e">
        <f aca="false">IF(LEN(VLOOKUP($A135,#REF!,7,FALSE())),IF(INDEX(#REF!,MATCH($A135,#REF!,0),4),LEFT(VLOOKUP($A135,#REF!,7,FALSE()),LEN(VLOOKUP($A135,#REF!,7,FALSE()))-2),CONCATENATE(LEFT(VLOOKUP($A135,#REF!,7,FALSE()),LEN(VLOOKUP($A135,#REF!,7,FALSE()))-2),"*")),"")</f>
        <v>#VALUE!</v>
      </c>
      <c r="I135" s="92" t="e">
        <f aca="false">IF(LEN(VLOOKUP($A135,#REF!,8,FALSE())),UPPER(RIGHT(VLOOKUP($A135,#REF!,8,FALSE()), 1)),"")</f>
        <v>#VALUE!</v>
      </c>
      <c r="J135" s="90" t="e">
        <f aca="false">IF(LEN(VLOOKUP($A135,#REF!,4,FALSE())),UPPER(RIGHT(VLOOKUP($A135,#REF!,4,FALSE()), 1)),"")</f>
        <v>#VALUE!</v>
      </c>
      <c r="K135" s="90" t="e">
        <f aca="false">IF(LEN(VLOOKUP($A135,#REF!,5,FALSE())),UPPER(RIGHT(VLOOKUP($A135,#REF!,5,FALSE()), 1)),"")</f>
        <v>#VALUE!</v>
      </c>
      <c r="L135" s="90" t="e">
        <f aca="false">IF(LEN(VLOOKUP($A135,#REF!,6,FALSE())),UPPER(RIGHT(VLOOKUP($A135,#REF!,6,FALSE()), 1)),"")</f>
        <v>#VALUE!</v>
      </c>
      <c r="M135" s="91" t="e">
        <f aca="false">IF(LEN(VLOOKUP($A135,#REF!,7,FALSE())),UPPER(RIGHT(VLOOKUP($A135,#REF!,7,FALSE()), 1)),"")</f>
        <v>#VALUE!</v>
      </c>
      <c r="N135" s="86" t="e">
        <f aca="false">IF(E135="","RSVD0")</f>
        <v>#VALUE!</v>
      </c>
      <c r="O135" s="86" t="s">
        <v>132</v>
      </c>
      <c r="P135" s="86" t="s">
        <v>394</v>
      </c>
      <c r="Q135" s="86" t="s">
        <v>105</v>
      </c>
      <c r="R135" s="86" t="s">
        <v>94</v>
      </c>
      <c r="S135" s="100" t="e">
        <f aca="false">HLOOKUP("Device Tree Pin Name",#REF!,MATCH($A135,#REF!,0),FALSE())</f>
        <v>#VALUE!</v>
      </c>
      <c r="T135" s="95" t="e">
        <f aca="false">HLOOKUP("power rail",#REF!,MATCH($A135,#REF!,0),FALSE())</f>
        <v>#VALUE!</v>
      </c>
      <c r="U135" s="96" t="e">
        <f aca="false">HLOOKUP("Wake Capable",#REF!,MATCH($A135,#REF!,0),FALSE())</f>
        <v>#VALUE!</v>
      </c>
      <c r="V135" s="96" t="e">
        <f aca="false">HLOOKUP("Strap",#REF!,MATCH($A135,#REF!,0),FALSE())</f>
        <v>#VALUE!</v>
      </c>
      <c r="W135" s="96" t="e">
        <f aca="false">HLOOKUP("GTE",#REF!,MATCH($A135,#REF!,0),FALSE())</f>
        <v>#VALUE!</v>
      </c>
      <c r="X135" s="96" t="e">
        <f aca="false">HLOOKUP("DPD_Control",#REF!,MATCH($A135,#REF!,0),FALSE())</f>
        <v>#VALUE!</v>
      </c>
      <c r="Y135" s="96" t="e">
        <f aca="false">HLOOKUP("DPD_Group",#REF!,MATCH($A135,#REF!,0),FALSE())</f>
        <v>#VALUE!</v>
      </c>
      <c r="Z135" s="95" t="e">
        <f aca="false">HLOOKUP("Pad Category",#REF!,MATCH($A135,#REF!,0),FALSE())</f>
        <v>#VALUE!</v>
      </c>
      <c r="AA135" s="95" t="e">
        <f aca="false">HLOOKUP("Pad type",#REF!,MATCH($A135,#REF!,0),FALSE())</f>
        <v>#VALUE!</v>
      </c>
      <c r="AB135" s="95" t="e">
        <f aca="false">HLOOKUP("Pull Strength",#REF!,MATCH($A135,#REF!,0),FALSE())</f>
        <v>#VALUE!</v>
      </c>
      <c r="AC135" s="95" t="e">
        <f aca="false">HLOOKUP("POR Pin State",#REF!,MATCH($A135,#REF!,0),FALSE())</f>
        <v>#VALUE!</v>
      </c>
      <c r="AD135" s="95" t="str">
        <f aca="false">IF(OR($AQ135="",$AQ135=$C135),$R135,IF($AQ135=$D135,SUBSTITUTE(SUBSTITUTE($AQ135,"GPIO3_","GPIO_"),".0",""),IF($AQ135=$E135,$N135,IF($AQ135=$F135,$O135,IF($AQ135=$G135,$P135,IF($AQ135=$H135,$Q135,"INVALID"))))))</f>
        <v>RSVD0</v>
      </c>
      <c r="AE135" s="97"/>
      <c r="AF135" s="98" t="str">
        <f aca="false">IF(AND(OR($AS135="Int PU",$AS135="Int PD"),OR(AND($AZ135&lt;&gt;"",$AZ135&lt;&gt;"0"),AND($BA135&lt;&gt;"",$BA135&lt;&gt;"0"))),"INVALID",IF(OR($AQ135=$C135,$AS135="Int PD"),"PULL_DOWN",IF(OR($AS135="Int PU",AND($AE135="YES",OR($AZ135="",$AZ135="0"),OR($BA135="",$BA135="0"),OR($AR135="Input",$AR135="Bidirectional"))),"PULL_UP","NORMAL")))</f>
        <v>PULL_DOWN</v>
      </c>
      <c r="AG135" s="98" t="str">
        <f aca="false">IF($AR135="Input", "TRISTATE", IF($AS135="Z","TRISTATE",IF($AQ135=$C135,"TRISTATE","NORMAL")))</f>
        <v>TRISTATE</v>
      </c>
      <c r="AH135" s="98" t="str">
        <f aca="false">IF(OR($AQ135=$C135,$AR135="Output"),"DISABLE","ENABLE")</f>
        <v>DISABLE</v>
      </c>
      <c r="AI135" s="112" t="e">
        <f aca="false">IF($AT135&lt;&gt;$G135,"N/A",IF($AV135="Drive 1", "1", IF($AV135="Drive 0", "0", "")))</f>
        <v>#VALUE!</v>
      </c>
      <c r="AJ135" s="99" t="b">
        <f aca="false">TRUE()</f>
        <v>1</v>
      </c>
      <c r="AK135" s="99" t="b">
        <f aca="false">TRUE()</f>
        <v>1</v>
      </c>
      <c r="AL135" s="99" t="b">
        <f aca="false">TRUE()</f>
        <v>1</v>
      </c>
      <c r="AM135" s="99" t="b">
        <f aca="false">TRUE()</f>
        <v>1</v>
      </c>
      <c r="AN135" s="99" t="b">
        <f aca="false">TRUE()</f>
        <v>1</v>
      </c>
      <c r="AO135" s="99" t="b">
        <f aca="false">TRUE()</f>
        <v>1</v>
      </c>
      <c r="AP135" s="100" t="str">
        <f aca="false">IF(AND($AJ135:$AO135), "VALID", "INVALID")</f>
        <v>VALID</v>
      </c>
      <c r="AQ135" s="101" t="s">
        <v>395</v>
      </c>
      <c r="AR135" s="102" t="s">
        <v>79</v>
      </c>
      <c r="AS135" s="103"/>
      <c r="AT135" s="104"/>
      <c r="AU135" s="104"/>
      <c r="AV135" s="103" t="s">
        <v>124</v>
      </c>
      <c r="AW135" s="104"/>
      <c r="AX135" s="103" t="s">
        <v>85</v>
      </c>
      <c r="AY135" s="104"/>
      <c r="AZ135" s="103"/>
      <c r="BA135" s="103"/>
      <c r="BB135" s="105"/>
      <c r="BC135" s="104"/>
      <c r="BD135" s="106"/>
      <c r="BE135" s="111"/>
      <c r="BF135" s="108" t="e">
        <f aca="false">VLOOKUP($A135,#REF!, 34, FALSE())</f>
        <v>#VALUE!</v>
      </c>
      <c r="BG135" s="418" t="e">
        <f aca="false">VLOOKUP($A135,#REF!, 22, FALSE())</f>
        <v>#VALUE!</v>
      </c>
      <c r="BH135" s="109"/>
    </row>
    <row r="136" customFormat="false" ht="12.75" hidden="false" customHeight="true" outlineLevel="0" collapsed="false">
      <c r="A136" s="86" t="s">
        <v>396</v>
      </c>
      <c r="B136" s="86" t="e">
        <f aca="false">VLOOKUP($A136,#REF!, 34, FALSE())</f>
        <v>#VALUE!</v>
      </c>
      <c r="C136" s="87" t="str">
        <f aca="false">CONCATENATE("unused_",A136)</f>
        <v>unused_SOC_GPIO22</v>
      </c>
      <c r="D136" s="88" t="e">
        <f aca="false">IF(LEN(VLOOKUP($A136,#REF!,8,FALSE())),LEFT(VLOOKUP($A136,#REF!,8,FALSE()),LEN(VLOOKUP($A136,#REF!,8,FALSE()))-2),"")</f>
        <v>#VALUE!</v>
      </c>
      <c r="E136" s="89" t="e">
        <f aca="false">IF(LEN(VLOOKUP($A136,#REF!,4,FALSE())),IF(INDEX(#REF!,MATCH($A136,#REF!,0),1),LEFT(VLOOKUP($A136,#REF!,4,FALSE()),LEN(VLOOKUP($A136,#REF!,4,FALSE()))-2),CONCATENATE(LEFT(VLOOKUP($A136,#REF!,4,FALSE()),LEN(VLOOKUP($A136,#REF!,4,FALSE()))-2),"*")),"")</f>
        <v>#VALUE!</v>
      </c>
      <c r="F136" s="90" t="e">
        <f aca="false">IF(LEN(VLOOKUP($A136,#REF!,5,FALSE())),IF(INDEX(#REF!,MATCH($A136,#REF!,0),2),LEFT(VLOOKUP($A136,#REF!,5,FALSE()),LEN(VLOOKUP($A136,#REF!,5,FALSE()))-2),CONCATENATE(LEFT(VLOOKUP($A136,#REF!,5,FALSE()),LEN(VLOOKUP($A136,#REF!,5,FALSE()))-2),"*")),"")</f>
        <v>#VALUE!</v>
      </c>
      <c r="G136" s="90" t="e">
        <f aca="false">IF(LEN(VLOOKUP($A136,#REF!,6,FALSE())),IF(INDEX(#REF!,MATCH($A136,#REF!,0),3),LEFT(VLOOKUP($A136,#REF!,6,FALSE()),LEN(VLOOKUP($A136,#REF!,6,FALSE()))-3),CONCATENATE(LEFT(VLOOKUP($A136,#REF!,6,FALSE()),LEN(VLOOKUP($A136,#REF!,6,FALSE()))-2),"*")),"")</f>
        <v>#VALUE!</v>
      </c>
      <c r="H136" s="91" t="e">
        <f aca="false">IF(LEN(VLOOKUP($A136,#REF!,7,FALSE())),IF(INDEX(#REF!,MATCH($A136,#REF!,0),4),LEFT(VLOOKUP($A136,#REF!,7,FALSE()),LEN(VLOOKUP($A136,#REF!,7,FALSE()))-2),CONCATENATE(LEFT(VLOOKUP($A136,#REF!,7,FALSE()),LEN(VLOOKUP($A136,#REF!,7,FALSE()))-2),"*")),"")</f>
        <v>#VALUE!</v>
      </c>
      <c r="I136" s="92" t="e">
        <f aca="false">IF(LEN(VLOOKUP($A136,#REF!,8,FALSE())),UPPER(RIGHT(VLOOKUP($A136,#REF!,8,FALSE()), 1)),"")</f>
        <v>#VALUE!</v>
      </c>
      <c r="J136" s="90" t="e">
        <f aca="false">IF(LEN(VLOOKUP($A136,#REF!,4,FALSE())),UPPER(RIGHT(VLOOKUP($A136,#REF!,4,FALSE()), 1)),"")</f>
        <v>#VALUE!</v>
      </c>
      <c r="K136" s="90" t="e">
        <f aca="false">IF(LEN(VLOOKUP($A136,#REF!,5,FALSE())),UPPER(RIGHT(VLOOKUP($A136,#REF!,5,FALSE()), 1)),"")</f>
        <v>#VALUE!</v>
      </c>
      <c r="L136" s="90" t="s">
        <v>81</v>
      </c>
      <c r="M136" s="91" t="e">
        <f aca="false">IF(LEN(VLOOKUP($A136,#REF!,7,FALSE())),UPPER(RIGHT(VLOOKUP($A136,#REF!,7,FALSE()), 1)),"")</f>
        <v>#VALUE!</v>
      </c>
      <c r="N136" s="86" t="e">
        <f aca="false">IF(E136="","RSVD0")</f>
        <v>#VALUE!</v>
      </c>
      <c r="O136" s="86" t="s">
        <v>284</v>
      </c>
      <c r="P136" s="86" t="s">
        <v>394</v>
      </c>
      <c r="Q136" s="86" t="s">
        <v>105</v>
      </c>
      <c r="R136" s="86" t="s">
        <v>94</v>
      </c>
      <c r="S136" s="100" t="e">
        <f aca="false">HLOOKUP("Device Tree Pin Name",#REF!,MATCH($A136,#REF!,0),FALSE())</f>
        <v>#VALUE!</v>
      </c>
      <c r="T136" s="95" t="e">
        <f aca="false">HLOOKUP("power rail",#REF!,MATCH($A136,#REF!,0),FALSE())</f>
        <v>#VALUE!</v>
      </c>
      <c r="U136" s="96" t="e">
        <f aca="false">HLOOKUP("Wake Capable",#REF!,MATCH($A136,#REF!,0),FALSE())</f>
        <v>#VALUE!</v>
      </c>
      <c r="V136" s="96" t="e">
        <f aca="false">HLOOKUP("Strap",#REF!,MATCH($A136,#REF!,0),FALSE())</f>
        <v>#VALUE!</v>
      </c>
      <c r="W136" s="96" t="e">
        <f aca="false">HLOOKUP("GTE",#REF!,MATCH($A136,#REF!,0),FALSE())</f>
        <v>#VALUE!</v>
      </c>
      <c r="X136" s="96" t="e">
        <f aca="false">HLOOKUP("DPD_Control",#REF!,MATCH($A136,#REF!,0),FALSE())</f>
        <v>#VALUE!</v>
      </c>
      <c r="Y136" s="96" t="e">
        <f aca="false">HLOOKUP("DPD_Group",#REF!,MATCH($A136,#REF!,0),FALSE())</f>
        <v>#VALUE!</v>
      </c>
      <c r="Z136" s="95" t="e">
        <f aca="false">HLOOKUP("Pad Category",#REF!,MATCH($A136,#REF!,0),FALSE())</f>
        <v>#VALUE!</v>
      </c>
      <c r="AA136" s="95" t="e">
        <f aca="false">HLOOKUP("Pad type",#REF!,MATCH($A136,#REF!,0),FALSE())</f>
        <v>#VALUE!</v>
      </c>
      <c r="AB136" s="95" t="e">
        <f aca="false">HLOOKUP("Pull Strength",#REF!,MATCH($A136,#REF!,0),FALSE())</f>
        <v>#VALUE!</v>
      </c>
      <c r="AC136" s="95" t="e">
        <f aca="false">HLOOKUP("POR Pin State",#REF!,MATCH($A136,#REF!,0),FALSE())</f>
        <v>#VALUE!</v>
      </c>
      <c r="AD136" s="95" t="str">
        <f aca="false">IF(OR($AQ136="",$AQ136=$C136),$R136,IF($AQ136=$D136,SUBSTITUTE(SUBSTITUTE($AQ136,"GPIO3_","GPIO_"),".0",""),IF($AQ136=$E136,$N136,IF($AQ136=$F136,$O136,IF($AQ136=$G136,$P136,IF($AQ136=$H136,$Q136,"INVALID"))))))</f>
        <v>RSVD0</v>
      </c>
      <c r="AE136" s="97"/>
      <c r="AF136" s="98" t="str">
        <f aca="false">IF(AND(OR($AS136="Int PU",$AS136="Int PD"),OR(AND($AZ136&lt;&gt;"",$AZ136&lt;&gt;"0"),AND($BA136&lt;&gt;"",$BA136&lt;&gt;"0"))),"INVALID",IF(OR($AQ136=$C136,$AS136="Int PD"),"PULL_DOWN",IF(OR($AS136="Int PU",AND($AE136="YES",OR($AZ136="",$AZ136="0"),OR($BA136="",$BA136="0"),OR($AR136="Input",$AR136="Bidirectional"))),"PULL_UP","NORMAL")))</f>
        <v>PULL_DOWN</v>
      </c>
      <c r="AG136" s="98" t="str">
        <f aca="false">IF($AR136="Input", "TRISTATE", IF($AS136="Z","TRISTATE",IF($AQ136=$C136,"TRISTATE","NORMAL")))</f>
        <v>TRISTATE</v>
      </c>
      <c r="AH136" s="98" t="str">
        <f aca="false">IF(OR($AQ136=$C136,$AR136="Output"),"DISABLE","ENABLE")</f>
        <v>DISABLE</v>
      </c>
      <c r="AI136" s="112" t="e">
        <f aca="false">IF($AT136&lt;&gt;$G136,"N/A",IF($AV136="Drive 1", "1", IF($AV136="Drive 0", "0", "")))</f>
        <v>#VALUE!</v>
      </c>
      <c r="AJ136" s="99" t="b">
        <f aca="false">TRUE()</f>
        <v>1</v>
      </c>
      <c r="AK136" s="99" t="b">
        <f aca="false">TRUE()</f>
        <v>1</v>
      </c>
      <c r="AL136" s="99" t="b">
        <f aca="false">TRUE()</f>
        <v>1</v>
      </c>
      <c r="AM136" s="99" t="b">
        <f aca="false">TRUE()</f>
        <v>1</v>
      </c>
      <c r="AN136" s="99" t="b">
        <f aca="false">TRUE()</f>
        <v>1</v>
      </c>
      <c r="AO136" s="99" t="b">
        <f aca="false">TRUE()</f>
        <v>1</v>
      </c>
      <c r="AP136" s="100" t="str">
        <f aca="false">IF(AND($AJ136:$AO136), "VALID", "INVALID")</f>
        <v>VALID</v>
      </c>
      <c r="AQ136" s="101" t="s">
        <v>397</v>
      </c>
      <c r="AR136" s="102" t="s">
        <v>79</v>
      </c>
      <c r="AS136" s="103"/>
      <c r="AT136" s="104"/>
      <c r="AU136" s="104"/>
      <c r="AV136" s="103" t="s">
        <v>124</v>
      </c>
      <c r="AW136" s="104"/>
      <c r="AX136" s="103" t="s">
        <v>85</v>
      </c>
      <c r="AY136" s="104"/>
      <c r="AZ136" s="103"/>
      <c r="BA136" s="103"/>
      <c r="BB136" s="105"/>
      <c r="BC136" s="104"/>
      <c r="BD136" s="106"/>
      <c r="BE136" s="111"/>
      <c r="BF136" s="108" t="e">
        <f aca="false">VLOOKUP($A136,#REF!, 34, FALSE())</f>
        <v>#VALUE!</v>
      </c>
      <c r="BG136" s="418" t="e">
        <f aca="false">VLOOKUP($A136,#REF!, 22, FALSE())</f>
        <v>#VALUE!</v>
      </c>
      <c r="BH136" s="109"/>
    </row>
    <row r="137" customFormat="false" ht="12.75" hidden="false" customHeight="true" outlineLevel="0" collapsed="false">
      <c r="A137" s="86" t="s">
        <v>398</v>
      </c>
      <c r="B137" s="86" t="e">
        <f aca="false">VLOOKUP($A137,#REF!, 34, FALSE())</f>
        <v>#VALUE!</v>
      </c>
      <c r="C137" s="87" t="str">
        <f aca="false">CONCATENATE("unused_",A137)</f>
        <v>unused_SOC_GPIO06</v>
      </c>
      <c r="D137" s="88" t="e">
        <f aca="false">IF(LEN(VLOOKUP($A137,#REF!,8,FALSE())),LEFT(VLOOKUP($A137,#REF!,8,FALSE()),LEN(VLOOKUP($A137,#REF!,8,FALSE()))-2),"")</f>
        <v>#VALUE!</v>
      </c>
      <c r="E137" s="89" t="e">
        <f aca="false">IF(LEN(VLOOKUP($A137,#REF!,4,FALSE())),IF(INDEX(#REF!,MATCH($A137,#REF!,0),1),LEFT(VLOOKUP($A137,#REF!,4,FALSE()),LEN(VLOOKUP($A137,#REF!,4,FALSE()))-2),CONCATENATE(LEFT(VLOOKUP($A137,#REF!,4,FALSE()),LEN(VLOOKUP($A137,#REF!,4,FALSE()))-2),"*")),"")</f>
        <v>#VALUE!</v>
      </c>
      <c r="F137" s="90" t="e">
        <f aca="false">IF(LEN(VLOOKUP($A137,#REF!,5,FALSE())),IF(INDEX(#REF!,MATCH($A137,#REF!,0),2),LEFT(VLOOKUP($A137,#REF!,5,FALSE()),LEN(VLOOKUP($A137,#REF!,5,FALSE()))-2),CONCATENATE(LEFT(VLOOKUP($A137,#REF!,5,FALSE()),LEN(VLOOKUP($A137,#REF!,5,FALSE()))-2),"*")),"")</f>
        <v>#VALUE!</v>
      </c>
      <c r="G137" s="90" t="e">
        <f aca="false">IF(LEN(VLOOKUP($A137,#REF!,6,FALSE())),IF(INDEX(#REF!,MATCH($A137,#REF!,0),3),LEFT(VLOOKUP($A137,#REF!,6,FALSE()),LEN(VLOOKUP($A137,#REF!,6,FALSE()))-2),CONCATENATE(LEFT(VLOOKUP($A137,#REF!,6,FALSE()),LEN(VLOOKUP($A137,#REF!,6,FALSE()))-2),"*")),"")</f>
        <v>#VALUE!</v>
      </c>
      <c r="H137" s="91" t="e">
        <f aca="false">IF(LEN(VLOOKUP($A137,#REF!,7,FALSE())),IF(INDEX(#REF!,MATCH($A137,#REF!,0),4),LEFT(VLOOKUP($A137,#REF!,7,FALSE()),LEN(VLOOKUP($A137,#REF!,7,FALSE()))-2),CONCATENATE(LEFT(VLOOKUP($A137,#REF!,7,FALSE()),LEN(VLOOKUP($A137,#REF!,7,FALSE()))-2),"*")),"")</f>
        <v>#VALUE!</v>
      </c>
      <c r="I137" s="92" t="e">
        <f aca="false">IF(LEN(VLOOKUP($A137,#REF!,8,FALSE())),UPPER(RIGHT(VLOOKUP($A137,#REF!,8,FALSE()), 1)),"")</f>
        <v>#VALUE!</v>
      </c>
      <c r="J137" s="90" t="e">
        <f aca="false">IF(LEN(VLOOKUP($A137,#REF!,4,FALSE())),UPPER(RIGHT(VLOOKUP($A137,#REF!,4,FALSE()), 1)),"")</f>
        <v>#VALUE!</v>
      </c>
      <c r="K137" s="90" t="e">
        <f aca="false">IF(LEN(VLOOKUP($A137,#REF!,5,FALSE())),UPPER(RIGHT(VLOOKUP($A137,#REF!,5,FALSE()), 1)),"")</f>
        <v>#VALUE!</v>
      </c>
      <c r="L137" s="90" t="e">
        <f aca="false">IF(LEN(VLOOKUP($A137,#REF!,6,FALSE())),UPPER(RIGHT(VLOOKUP($A137,#REF!,6,FALSE()), 1)),"")</f>
        <v>#VALUE!</v>
      </c>
      <c r="M137" s="91" t="e">
        <f aca="false">IF(LEN(VLOOKUP($A137,#REF!,7,FALSE())),UPPER(RIGHT(VLOOKUP($A137,#REF!,7,FALSE()), 1)),"")</f>
        <v>#VALUE!</v>
      </c>
      <c r="N137" s="86" t="e">
        <f aca="false">IF(E137="","RSVD0")</f>
        <v>#VALUE!</v>
      </c>
      <c r="O137" s="86" t="s">
        <v>284</v>
      </c>
      <c r="P137" s="86" t="s">
        <v>104</v>
      </c>
      <c r="Q137" s="86" t="s">
        <v>105</v>
      </c>
      <c r="R137" s="86" t="s">
        <v>94</v>
      </c>
      <c r="S137" s="100" t="e">
        <f aca="false">HLOOKUP("Device Tree Pin Name",#REF!,MATCH($A137,#REF!,0),FALSE())</f>
        <v>#VALUE!</v>
      </c>
      <c r="T137" s="95" t="e">
        <f aca="false">HLOOKUP("power rail",#REF!,MATCH($A137,#REF!,0),FALSE())</f>
        <v>#VALUE!</v>
      </c>
      <c r="U137" s="96" t="e">
        <f aca="false">HLOOKUP("Wake Capable",#REF!,MATCH($A137,#REF!,0),FALSE())</f>
        <v>#VALUE!</v>
      </c>
      <c r="V137" s="96" t="e">
        <f aca="false">HLOOKUP("Strap",#REF!,MATCH($A137,#REF!,0),FALSE())</f>
        <v>#VALUE!</v>
      </c>
      <c r="W137" s="96" t="e">
        <f aca="false">HLOOKUP("GTE",#REF!,MATCH($A137,#REF!,0),FALSE())</f>
        <v>#VALUE!</v>
      </c>
      <c r="X137" s="96" t="e">
        <f aca="false">HLOOKUP("DPD_Control",#REF!,MATCH($A137,#REF!,0),FALSE())</f>
        <v>#VALUE!</v>
      </c>
      <c r="Y137" s="96" t="e">
        <f aca="false">HLOOKUP("DPD_Group",#REF!,MATCH($A137,#REF!,0),FALSE())</f>
        <v>#VALUE!</v>
      </c>
      <c r="Z137" s="95" t="e">
        <f aca="false">HLOOKUP("Pad Category",#REF!,MATCH($A137,#REF!,0),FALSE())</f>
        <v>#VALUE!</v>
      </c>
      <c r="AA137" s="95" t="e">
        <f aca="false">HLOOKUP("Pad type",#REF!,MATCH($A137,#REF!,0),FALSE())</f>
        <v>#VALUE!</v>
      </c>
      <c r="AB137" s="95" t="e">
        <f aca="false">HLOOKUP("Pull Strength",#REF!,MATCH($A137,#REF!,0),FALSE())</f>
        <v>#VALUE!</v>
      </c>
      <c r="AC137" s="95" t="e">
        <f aca="false">HLOOKUP("POR Pin State",#REF!,MATCH($A137,#REF!,0),FALSE())</f>
        <v>#VALUE!</v>
      </c>
      <c r="AD137" s="95" t="str">
        <f aca="false">IF(OR($AQ137="",$AQ137=$C137),$R137,IF($AQ137=$D137,SUBSTITUTE(SUBSTITUTE($AQ137,"GPIO3_","GPIO_"),".0",""),IF($AQ137=$E137,$N137,IF($AQ137=$F137,$O137,IF($AQ137=$G137,$P137,IF($AQ137=$H137,$Q137,"INVALID"))))))</f>
        <v>RSVD0</v>
      </c>
      <c r="AE137" s="97"/>
      <c r="AF137" s="98" t="str">
        <f aca="false">IF(AND(OR($AS137="Int PU",$AS137="Int PD"),OR(AND($AZ137&lt;&gt;"",$AZ137&lt;&gt;"0"),AND($BA137&lt;&gt;"",$BA137&lt;&gt;"0"))),"INVALID",IF(OR($AQ137=$C137,$AS137="Int PD"),"PULL_DOWN",IF(OR($AS137="Int PU",AND($AE137="YES",OR($AZ137="",$AZ137="0"),OR($BA137="",$BA137="0"),OR($AR137="Input",$AR137="Bidirectional"))),"PULL_UP","NORMAL")))</f>
        <v>PULL_DOWN</v>
      </c>
      <c r="AG137" s="98" t="str">
        <f aca="false">IF($AR137="Input", "TRISTATE", IF($AS137="Z","TRISTATE",IF($AQ137=$C137,"TRISTATE","NORMAL")))</f>
        <v>TRISTATE</v>
      </c>
      <c r="AH137" s="98" t="str">
        <f aca="false">IF(OR($AQ137=$C137,$AR137="Output"),"DISABLE","ENABLE")</f>
        <v>DISABLE</v>
      </c>
      <c r="AI137" s="112" t="e">
        <f aca="false">IF($AT137&lt;&gt;$G137,"N/A",IF($AV137="Drive 1", "1", IF($AV137="Drive 0", "0", "")))</f>
        <v>#VALUE!</v>
      </c>
      <c r="AJ137" s="99" t="b">
        <f aca="false">TRUE()</f>
        <v>1</v>
      </c>
      <c r="AK137" s="99" t="b">
        <f aca="false">TRUE()</f>
        <v>1</v>
      </c>
      <c r="AL137" s="99" t="b">
        <f aca="false">TRUE()</f>
        <v>1</v>
      </c>
      <c r="AM137" s="99" t="b">
        <f aca="false">TRUE()</f>
        <v>1</v>
      </c>
      <c r="AN137" s="99" t="b">
        <f aca="false">TRUE()</f>
        <v>1</v>
      </c>
      <c r="AO137" s="99" t="b">
        <f aca="false">TRUE()</f>
        <v>1</v>
      </c>
      <c r="AP137" s="100" t="str">
        <f aca="false">IF(AND($AJ137:$AO137), "VALID", "INVALID")</f>
        <v>VALID</v>
      </c>
      <c r="AQ137" s="101" t="s">
        <v>399</v>
      </c>
      <c r="AR137" s="102" t="s">
        <v>79</v>
      </c>
      <c r="AS137" s="103"/>
      <c r="AT137" s="104"/>
      <c r="AU137" s="104"/>
      <c r="AV137" s="104"/>
      <c r="AW137" s="104"/>
      <c r="AX137" s="103" t="s">
        <v>85</v>
      </c>
      <c r="AY137" s="104"/>
      <c r="AZ137" s="103"/>
      <c r="BA137" s="103"/>
      <c r="BB137" s="105"/>
      <c r="BC137" s="104"/>
      <c r="BD137" s="106"/>
      <c r="BE137" s="16" t="s">
        <v>3</v>
      </c>
      <c r="BF137" s="108" t="e">
        <f aca="false">VLOOKUP($A137,#REF!, 34, FALSE())</f>
        <v>#VALUE!</v>
      </c>
      <c r="BG137" s="418" t="e">
        <f aca="false">VLOOKUP($A137,#REF!, 22, FALSE())</f>
        <v>#VALUE!</v>
      </c>
      <c r="BH137" s="109"/>
    </row>
    <row r="138" customFormat="false" ht="12.75" hidden="false" customHeight="true" outlineLevel="0" collapsed="false">
      <c r="A138" s="86" t="s">
        <v>400</v>
      </c>
      <c r="B138" s="86" t="e">
        <f aca="false">VLOOKUP($A138,#REF!, 34, FALSE())</f>
        <v>#VALUE!</v>
      </c>
      <c r="C138" s="87" t="str">
        <f aca="false">CONCATENATE("unused_",A138)</f>
        <v>unused_UART4_TX</v>
      </c>
      <c r="D138" s="88" t="e">
        <f aca="false">IF(LEN(VLOOKUP($A138,#REF!,8,FALSE())),LEFT(VLOOKUP($A138,#REF!,8,FALSE()),LEN(VLOOKUP($A138,#REF!,8,FALSE()))-2),"")</f>
        <v>#VALUE!</v>
      </c>
      <c r="E138" s="89" t="e">
        <f aca="false">IF(LEN(VLOOKUP($A138,#REF!,4,FALSE())),IF(INDEX(#REF!,MATCH($A138,#REF!,0),1),LEFT(VLOOKUP($A138,#REF!,4,FALSE()),LEN(VLOOKUP($A138,#REF!,4,FALSE()))-2),CONCATENATE(LEFT(VLOOKUP($A138,#REF!,4,FALSE()),LEN(VLOOKUP($A138,#REF!,4,FALSE()))-2),"*")),"")</f>
        <v>#VALUE!</v>
      </c>
      <c r="F138" s="90" t="e">
        <f aca="false">IF(LEN(VLOOKUP($A138,#REF!,5,FALSE())),IF(INDEX(#REF!,MATCH($A138,#REF!,0),2),LEFT(VLOOKUP($A138,#REF!,5,FALSE()),LEN(VLOOKUP($A138,#REF!,5,FALSE()))-2),CONCATENATE(LEFT(VLOOKUP($A138,#REF!,5,FALSE()),LEN(VLOOKUP($A138,#REF!,5,FALSE()))-2),"*")),"")</f>
        <v>#VALUE!</v>
      </c>
      <c r="G138" s="90" t="e">
        <f aca="false">IF(LEN(VLOOKUP($A138,#REF!,6,FALSE())),IF(INDEX(#REF!,MATCH($A138,#REF!,0),3),LEFT(VLOOKUP($A138,#REF!,6,FALSE()),LEN(VLOOKUP($A138,#REF!,6,FALSE()))-2),CONCATENATE(LEFT(VLOOKUP($A138,#REF!,6,FALSE()),LEN(VLOOKUP($A138,#REF!,6,FALSE()))-2),"*")),"")</f>
        <v>#VALUE!</v>
      </c>
      <c r="H138" s="91" t="e">
        <f aca="false">IF(LEN(VLOOKUP($A138,#REF!,7,FALSE())),IF(INDEX(#REF!,MATCH($A138,#REF!,0),4),LEFT(VLOOKUP($A138,#REF!,7,FALSE()),LEN(VLOOKUP($A138,#REF!,7,FALSE()))-2),CONCATENATE(LEFT(VLOOKUP($A138,#REF!,7,FALSE()),LEN(VLOOKUP($A138,#REF!,7,FALSE()))-2),"*")),"")</f>
        <v>#VALUE!</v>
      </c>
      <c r="I138" s="92" t="e">
        <f aca="false">IF(LEN(VLOOKUP($A138,#REF!,8,FALSE())),UPPER(RIGHT(VLOOKUP($A138,#REF!,8,FALSE()), 1)),"")</f>
        <v>#VALUE!</v>
      </c>
      <c r="J138" s="90" t="e">
        <f aca="false">IF(LEN(VLOOKUP($A138,#REF!,4,FALSE())),UPPER(RIGHT(VLOOKUP($A138,#REF!,4,FALSE()), 1)),"")</f>
        <v>#VALUE!</v>
      </c>
      <c r="K138" s="90" t="e">
        <f aca="false">IF(LEN(VLOOKUP($A138,#REF!,5,FALSE())),UPPER(RIGHT(VLOOKUP($A138,#REF!,5,FALSE()), 1)),"")</f>
        <v>#VALUE!</v>
      </c>
      <c r="L138" s="90" t="e">
        <f aca="false">IF(LEN(VLOOKUP($A138,#REF!,6,FALSE())),UPPER(RIGHT(VLOOKUP($A138,#REF!,6,FALSE()), 1)),"")</f>
        <v>#VALUE!</v>
      </c>
      <c r="M138" s="91" t="e">
        <f aca="false">IF(LEN(VLOOKUP($A138,#REF!,7,FALSE())),UPPER(RIGHT(VLOOKUP($A138,#REF!,7,FALSE()), 1)),"")</f>
        <v>#VALUE!</v>
      </c>
      <c r="N138" s="86" t="s">
        <v>401</v>
      </c>
      <c r="O138" s="86" t="s">
        <v>256</v>
      </c>
      <c r="P138" s="86" t="s">
        <v>104</v>
      </c>
      <c r="Q138" s="86" t="s">
        <v>105</v>
      </c>
      <c r="R138" s="86" t="s">
        <v>104</v>
      </c>
      <c r="S138" s="131" t="e">
        <f aca="false">HLOOKUP("Device Tree Pin Name",#REF!,MATCH($A138,#REF!,0),FALSE())</f>
        <v>#VALUE!</v>
      </c>
      <c r="T138" s="86" t="e">
        <f aca="false">HLOOKUP("power rail",#REF!,MATCH($A138,#REF!,0),FALSE())</f>
        <v>#VALUE!</v>
      </c>
      <c r="U138" s="96" t="e">
        <f aca="false">HLOOKUP("Wake Capable",#REF!,MATCH($A138,#REF!,0),FALSE())</f>
        <v>#VALUE!</v>
      </c>
      <c r="V138" s="96" t="e">
        <f aca="false">HLOOKUP("Strap",#REF!,MATCH($A138,#REF!,0),FALSE())</f>
        <v>#VALUE!</v>
      </c>
      <c r="W138" s="96" t="e">
        <f aca="false">HLOOKUP("GTE",#REF!,MATCH($A138,#REF!,0),FALSE())</f>
        <v>#VALUE!</v>
      </c>
      <c r="X138" s="96" t="e">
        <f aca="false">HLOOKUP("DPD_Control",#REF!,MATCH($A138,#REF!,0),FALSE())</f>
        <v>#VALUE!</v>
      </c>
      <c r="Y138" s="96" t="e">
        <f aca="false">HLOOKUP("DPD_Group",#REF!,MATCH($A138,#REF!,0),FALSE())</f>
        <v>#VALUE!</v>
      </c>
      <c r="Z138" s="95" t="e">
        <f aca="false">HLOOKUP("Pad Category",#REF!,MATCH($A138,#REF!,0),FALSE())</f>
        <v>#VALUE!</v>
      </c>
      <c r="AA138" s="95" t="e">
        <f aca="false">HLOOKUP("Pad type",#REF!,MATCH($A138,#REF!,0),FALSE())</f>
        <v>#VALUE!</v>
      </c>
      <c r="AB138" s="95" t="e">
        <f aca="false">HLOOKUP("Pull Strength",#REF!,MATCH($A138,#REF!,0),FALSE())</f>
        <v>#VALUE!</v>
      </c>
      <c r="AC138" s="95" t="e">
        <f aca="false">HLOOKUP("POR Pin State",#REF!,MATCH($A138,#REF!,0),FALSE())</f>
        <v>#VALUE!</v>
      </c>
      <c r="AD138" s="95" t="str">
        <f aca="false">IF(OR($AQ138="",$AQ138=$C138),$R138,IF($AQ138=$D138,SUBSTITUTE(SUBSTITUTE($AQ138,"GPIO3_","GPIO_"),".0",""),IF($AQ138=$E138,$N138,IF($AQ138=$F138,$O138,IF($AQ138=$G138,$P138,IF($AQ138=$H138,$Q138,"INVALID"))))))</f>
        <v>RSVD2</v>
      </c>
      <c r="AE138" s="97"/>
      <c r="AF138" s="98" t="str">
        <f aca="false">IF(AND(OR($AS138="Int PU",$AS138="Int PD"),OR(AND($AZ138&lt;&gt;"",$AZ138&lt;&gt;"0"),AND($BA138&lt;&gt;"",$BA138&lt;&gt;"0"))),"INVALID",IF(OR($AQ138=$C138,$AS138="Int PD"),"PULL_DOWN",IF(OR($AS138="Int PU",AND($AE138="YES",OR($AZ138="",$AZ138="0"),OR($BA138="",$BA138="0"),OR($AR138="Input",$AR138="Bidirectional"))),"PULL_UP","NORMAL")))</f>
        <v>PULL_DOWN</v>
      </c>
      <c r="AG138" s="98" t="str">
        <f aca="false">IF($AR138="Input", "TRISTATE", IF($AS138="Z","TRISTATE",IF($AQ138=$C138,"TRISTATE","NORMAL")))</f>
        <v>TRISTATE</v>
      </c>
      <c r="AH138" s="98" t="str">
        <f aca="false">IF(OR($AQ138=$C138,$AR138="Output"),"DISABLE","ENABLE")</f>
        <v>DISABLE</v>
      </c>
      <c r="AI138" s="112" t="e">
        <f aca="false">IF($AT138&lt;&gt;$G138,"N/A",IF($AV138="Drive 1", "1", IF($AV138="Drive 0", "0", "")))</f>
        <v>#VALUE!</v>
      </c>
      <c r="AJ138" s="99" t="b">
        <f aca="false">TRUE()</f>
        <v>1</v>
      </c>
      <c r="AK138" s="99" t="b">
        <f aca="false">TRUE()</f>
        <v>1</v>
      </c>
      <c r="AL138" s="99" t="b">
        <f aca="false">TRUE()</f>
        <v>1</v>
      </c>
      <c r="AM138" s="99" t="b">
        <f aca="false">TRUE()</f>
        <v>1</v>
      </c>
      <c r="AN138" s="99" t="b">
        <f aca="false">TRUE()</f>
        <v>1</v>
      </c>
      <c r="AO138" s="99" t="b">
        <f aca="false">TRUE()</f>
        <v>1</v>
      </c>
      <c r="AP138" s="100" t="str">
        <f aca="false">IF(AND($AJ138:$AO138), "VALID", "INVALID")</f>
        <v>VALID</v>
      </c>
      <c r="AQ138" s="101" t="s">
        <v>402</v>
      </c>
      <c r="AR138" s="102" t="s">
        <v>79</v>
      </c>
      <c r="AS138" s="103"/>
      <c r="AT138" s="104"/>
      <c r="AU138" s="104"/>
      <c r="AV138" s="103" t="s">
        <v>124</v>
      </c>
      <c r="AW138" s="104"/>
      <c r="AX138" s="103" t="s">
        <v>85</v>
      </c>
      <c r="AY138" s="104"/>
      <c r="AZ138" s="103"/>
      <c r="BA138" s="103"/>
      <c r="BB138" s="105"/>
      <c r="BC138" s="104"/>
      <c r="BD138" s="106"/>
      <c r="BE138" s="111"/>
      <c r="BF138" s="108" t="e">
        <f aca="false">VLOOKUP($A138,#REF!, 34, FALSE())</f>
        <v>#VALUE!</v>
      </c>
      <c r="BG138" s="418" t="e">
        <f aca="false">VLOOKUP($A138,#REF!, 22, FALSE())</f>
        <v>#VALUE!</v>
      </c>
      <c r="BH138" s="109"/>
    </row>
    <row r="139" customFormat="false" ht="12.75" hidden="false" customHeight="true" outlineLevel="0" collapsed="false">
      <c r="A139" s="86" t="s">
        <v>403</v>
      </c>
      <c r="B139" s="86" t="e">
        <f aca="false">VLOOKUP($A139,#REF!, 34, FALSE())</f>
        <v>#VALUE!</v>
      </c>
      <c r="C139" s="87" t="str">
        <f aca="false">CONCATENATE("unused_",A139)</f>
        <v>unused_UART4_RX</v>
      </c>
      <c r="D139" s="88" t="e">
        <f aca="false">IF(LEN(VLOOKUP($A139,#REF!,8,FALSE())),LEFT(VLOOKUP($A139,#REF!,8,FALSE()),LEN(VLOOKUP($A139,#REF!,8,FALSE()))-2),"")</f>
        <v>#VALUE!</v>
      </c>
      <c r="E139" s="89" t="e">
        <f aca="false">IF(LEN(VLOOKUP($A139,#REF!,4,FALSE())),IF(INDEX(#REF!,MATCH($A139,#REF!,0),1),LEFT(VLOOKUP($A139,#REF!,4,FALSE()),LEN(VLOOKUP($A139,#REF!,4,FALSE()))-2),CONCATENATE(LEFT(VLOOKUP($A139,#REF!,4,FALSE()),LEN(VLOOKUP($A139,#REF!,4,FALSE()))-2),"*")),"")</f>
        <v>#VALUE!</v>
      </c>
      <c r="F139" s="90" t="e">
        <f aca="false">IF(LEN(VLOOKUP($A139,#REF!,5,FALSE())),IF(INDEX(#REF!,MATCH($A139,#REF!,0),2),LEFT(VLOOKUP($A139,#REF!,5,FALSE()),LEN(VLOOKUP($A139,#REF!,5,FALSE()))-2),CONCATENATE(LEFT(VLOOKUP($A139,#REF!,5,FALSE()),LEN(VLOOKUP($A139,#REF!,5,FALSE()))-2),"*")),"")</f>
        <v>#VALUE!</v>
      </c>
      <c r="G139" s="90" t="e">
        <f aca="false">IF(LEN(VLOOKUP($A139,#REF!,6,FALSE())),IF(INDEX(#REF!,MATCH($A139,#REF!,0),3),LEFT(VLOOKUP($A139,#REF!,6,FALSE()),LEN(VLOOKUP($A139,#REF!,6,FALSE()))-2),CONCATENATE(LEFT(VLOOKUP($A139,#REF!,6,FALSE()),LEN(VLOOKUP($A139,#REF!,6,FALSE()))-2),"*")),"")</f>
        <v>#VALUE!</v>
      </c>
      <c r="H139" s="91" t="e">
        <f aca="false">IF(LEN(VLOOKUP($A139,#REF!,7,FALSE())),IF(INDEX(#REF!,MATCH($A139,#REF!,0),4),LEFT(VLOOKUP($A139,#REF!,7,FALSE()),LEN(VLOOKUP($A139,#REF!,7,FALSE()))-2),CONCATENATE(LEFT(VLOOKUP($A139,#REF!,7,FALSE()),LEN(VLOOKUP($A139,#REF!,7,FALSE()))-2),"*")),"")</f>
        <v>#VALUE!</v>
      </c>
      <c r="I139" s="92" t="e">
        <f aca="false">IF(LEN(VLOOKUP($A139,#REF!,8,FALSE())),UPPER(RIGHT(VLOOKUP($A139,#REF!,8,FALSE()), 1)),"")</f>
        <v>#VALUE!</v>
      </c>
      <c r="J139" s="90" t="e">
        <f aca="false">IF(LEN(VLOOKUP($A139,#REF!,4,FALSE())),UPPER(RIGHT(VLOOKUP($A139,#REF!,4,FALSE()), 1)),"")</f>
        <v>#VALUE!</v>
      </c>
      <c r="K139" s="90" t="e">
        <f aca="false">IF(LEN(VLOOKUP($A139,#REF!,5,FALSE())),UPPER(RIGHT(VLOOKUP($A139,#REF!,5,FALSE()), 1)),"")</f>
        <v>#VALUE!</v>
      </c>
      <c r="L139" s="90" t="e">
        <f aca="false">IF(LEN(VLOOKUP($A139,#REF!,6,FALSE())),UPPER(RIGHT(VLOOKUP($A139,#REF!,6,FALSE()), 1)),"")</f>
        <v>#VALUE!</v>
      </c>
      <c r="M139" s="91" t="e">
        <f aca="false">IF(LEN(VLOOKUP($A139,#REF!,7,FALSE())),UPPER(RIGHT(VLOOKUP($A139,#REF!,7,FALSE()), 1)),"")</f>
        <v>#VALUE!</v>
      </c>
      <c r="N139" s="86" t="s">
        <v>401</v>
      </c>
      <c r="O139" s="86" t="s">
        <v>83</v>
      </c>
      <c r="P139" s="86" t="s">
        <v>394</v>
      </c>
      <c r="Q139" s="86" t="s">
        <v>105</v>
      </c>
      <c r="R139" s="86" t="s">
        <v>83</v>
      </c>
      <c r="S139" s="100" t="e">
        <f aca="false">HLOOKUP("Device Tree Pin Name",#REF!,MATCH($A139,#REF!,0),FALSE())</f>
        <v>#VALUE!</v>
      </c>
      <c r="T139" s="95" t="e">
        <f aca="false">HLOOKUP("power rail",#REF!,MATCH($A139,#REF!,0),FALSE())</f>
        <v>#VALUE!</v>
      </c>
      <c r="U139" s="96" t="e">
        <f aca="false">HLOOKUP("Wake Capable",#REF!,MATCH($A139,#REF!,0),FALSE())</f>
        <v>#VALUE!</v>
      </c>
      <c r="V139" s="96" t="e">
        <f aca="false">HLOOKUP("Strap",#REF!,MATCH($A139,#REF!,0),FALSE())</f>
        <v>#VALUE!</v>
      </c>
      <c r="W139" s="96" t="e">
        <f aca="false">HLOOKUP("GTE",#REF!,MATCH($A139,#REF!,0),FALSE())</f>
        <v>#VALUE!</v>
      </c>
      <c r="X139" s="96" t="e">
        <f aca="false">HLOOKUP("DPD_Control",#REF!,MATCH($A139,#REF!,0),FALSE())</f>
        <v>#VALUE!</v>
      </c>
      <c r="Y139" s="96" t="e">
        <f aca="false">HLOOKUP("DPD_Group",#REF!,MATCH($A139,#REF!,0),FALSE())</f>
        <v>#VALUE!</v>
      </c>
      <c r="Z139" s="95" t="e">
        <f aca="false">HLOOKUP("Pad Category",#REF!,MATCH($A139,#REF!,0),FALSE())</f>
        <v>#VALUE!</v>
      </c>
      <c r="AA139" s="95" t="e">
        <f aca="false">HLOOKUP("Pad type",#REF!,MATCH($A139,#REF!,0),FALSE())</f>
        <v>#VALUE!</v>
      </c>
      <c r="AB139" s="95" t="e">
        <f aca="false">HLOOKUP("Pull Strength",#REF!,MATCH($A139,#REF!,0),FALSE())</f>
        <v>#VALUE!</v>
      </c>
      <c r="AC139" s="95" t="e">
        <f aca="false">HLOOKUP("POR Pin State",#REF!,MATCH($A139,#REF!,0),FALSE())</f>
        <v>#VALUE!</v>
      </c>
      <c r="AD139" s="95" t="str">
        <f aca="false">IF(OR($AQ139="",$AQ139=$C139),$R139,IF($AQ139=$D139,SUBSTITUTE(SUBSTITUTE($AQ139,"GPIO3_","GPIO_"),".0",""),IF($AQ139=$E139,$N139,IF($AQ139=$F139,$O139,IF($AQ139=$G139,$P139,IF($AQ139=$H139,$Q139,"INVALID"))))))</f>
        <v>RSVD1</v>
      </c>
      <c r="AE139" s="97"/>
      <c r="AF139" s="98" t="str">
        <f aca="false">IF(AND(OR($AS139="Int PU",$AS139="Int PD"),OR(AND($AZ139&lt;&gt;"",$AZ139&lt;&gt;"0"),AND($BA139&lt;&gt;"",$BA139&lt;&gt;"0"))),"INVALID",IF(OR($AQ139=$C139,$AS139="Int PD"),"PULL_DOWN",IF(OR($AS139="Int PU",AND($AE139="YES",OR($AZ139="",$AZ139="0"),OR($BA139="",$BA139="0"),OR($AR139="Input",$AR139="Bidirectional"))),"PULL_UP","NORMAL")))</f>
        <v>PULL_DOWN</v>
      </c>
      <c r="AG139" s="98" t="str">
        <f aca="false">IF($AR139="Input", "TRISTATE", IF($AS139="Z","TRISTATE",IF($AQ139=$C139,"TRISTATE","NORMAL")))</f>
        <v>TRISTATE</v>
      </c>
      <c r="AH139" s="98" t="str">
        <f aca="false">IF(OR($AQ139=$C139,$AR139="Output"),"DISABLE","ENABLE")</f>
        <v>DISABLE</v>
      </c>
      <c r="AI139" s="112" t="e">
        <f aca="false">IF($AT139&lt;&gt;$G139,"N/A",IF($AV139="Drive 1", "1", IF($AV139="Drive 0", "0", "")))</f>
        <v>#VALUE!</v>
      </c>
      <c r="AJ139" s="99" t="b">
        <f aca="false">TRUE()</f>
        <v>1</v>
      </c>
      <c r="AK139" s="99" t="b">
        <f aca="false">TRUE()</f>
        <v>1</v>
      </c>
      <c r="AL139" s="99" t="b">
        <f aca="false">TRUE()</f>
        <v>1</v>
      </c>
      <c r="AM139" s="99" t="b">
        <f aca="false">TRUE()</f>
        <v>1</v>
      </c>
      <c r="AN139" s="99" t="b">
        <f aca="false">TRUE()</f>
        <v>1</v>
      </c>
      <c r="AO139" s="99" t="b">
        <f aca="false">TRUE()</f>
        <v>1</v>
      </c>
      <c r="AP139" s="100" t="str">
        <f aca="false">IF(AND($AJ139:$AO139), "VALID", "INVALID")</f>
        <v>VALID</v>
      </c>
      <c r="AQ139" s="101" t="s">
        <v>404</v>
      </c>
      <c r="AR139" s="102" t="s">
        <v>79</v>
      </c>
      <c r="AS139" s="103"/>
      <c r="AT139" s="104"/>
      <c r="AU139" s="104"/>
      <c r="AV139" s="103" t="s">
        <v>124</v>
      </c>
      <c r="AW139" s="104"/>
      <c r="AX139" s="103" t="s">
        <v>85</v>
      </c>
      <c r="AY139" s="104"/>
      <c r="AZ139" s="103"/>
      <c r="BA139" s="103"/>
      <c r="BB139" s="105"/>
      <c r="BC139" s="104"/>
      <c r="BD139" s="106"/>
      <c r="BE139" s="111"/>
      <c r="BF139" s="108" t="e">
        <f aca="false">VLOOKUP($A139,#REF!, 34, FALSE())</f>
        <v>#VALUE!</v>
      </c>
      <c r="BG139" s="418" t="e">
        <f aca="false">VLOOKUP($A139,#REF!, 22, FALSE())</f>
        <v>#VALUE!</v>
      </c>
      <c r="BH139" s="109"/>
    </row>
    <row r="140" customFormat="false" ht="12.75" hidden="false" customHeight="true" outlineLevel="0" collapsed="false">
      <c r="A140" s="86" t="s">
        <v>405</v>
      </c>
      <c r="B140" s="86" t="e">
        <f aca="false">VLOOKUP($A140,#REF!, 34, FALSE())</f>
        <v>#VALUE!</v>
      </c>
      <c r="C140" s="87" t="str">
        <f aca="false">CONCATENATE("unused_",A140)</f>
        <v>unused_UART4_RTS</v>
      </c>
      <c r="D140" s="88" t="e">
        <f aca="false">IF(LEN(VLOOKUP($A140,#REF!,8,FALSE())),LEFT(VLOOKUP($A140,#REF!,8,FALSE()),LEN(VLOOKUP($A140,#REF!,8,FALSE()))-2),"")</f>
        <v>#VALUE!</v>
      </c>
      <c r="E140" s="89" t="e">
        <f aca="false">IF(LEN(VLOOKUP($A140,#REF!,4,FALSE())),IF(INDEX(#REF!,MATCH($A140,#REF!,0),1),LEFT(VLOOKUP($A140,#REF!,4,FALSE()),LEN(VLOOKUP($A140,#REF!,4,FALSE()))-2),CONCATENATE(LEFT(VLOOKUP($A140,#REF!,4,FALSE()),LEN(VLOOKUP($A140,#REF!,4,FALSE()))-2),"*")),"")</f>
        <v>#VALUE!</v>
      </c>
      <c r="F140" s="90" t="e">
        <f aca="false">IF(LEN(VLOOKUP($A140,#REF!,5,FALSE())),IF(INDEX(#REF!,MATCH($A140,#REF!,0),2),LEFT(VLOOKUP($A140,#REF!,5,FALSE()),LEN(VLOOKUP($A140,#REF!,5,FALSE()))-2),CONCATENATE(LEFT(VLOOKUP($A140,#REF!,5,FALSE()),LEN(VLOOKUP($A140,#REF!,5,FALSE()))-2),"*")),"")</f>
        <v>#VALUE!</v>
      </c>
      <c r="G140" s="90" t="e">
        <f aca="false">IF(LEN(VLOOKUP($A140,#REF!,6,FALSE())),IF(INDEX(#REF!,MATCH($A140,#REF!,0),3),LEFT(VLOOKUP($A140,#REF!,6,FALSE()),LEN(VLOOKUP($A140,#REF!,6,FALSE()))-2),CONCATENATE(LEFT(VLOOKUP($A140,#REF!,6,FALSE()),LEN(VLOOKUP($A140,#REF!,6,FALSE()))-2),"*")),"")</f>
        <v>#VALUE!</v>
      </c>
      <c r="H140" s="91" t="e">
        <f aca="false">IF(LEN(VLOOKUP($A140,#REF!,7,FALSE())),IF(INDEX(#REF!,MATCH($A140,#REF!,0),4),LEFT(VLOOKUP($A140,#REF!,7,FALSE()),LEN(VLOOKUP($A140,#REF!,7,FALSE()))-2),CONCATENATE(LEFT(VLOOKUP($A140,#REF!,7,FALSE()),LEN(VLOOKUP($A140,#REF!,7,FALSE()))-2),"*")),"")</f>
        <v>#VALUE!</v>
      </c>
      <c r="I140" s="92" t="e">
        <f aca="false">IF(LEN(VLOOKUP($A140,#REF!,8,FALSE())),UPPER(RIGHT(VLOOKUP($A140,#REF!,8,FALSE()), 1)),"")</f>
        <v>#VALUE!</v>
      </c>
      <c r="J140" s="90" t="e">
        <f aca="false">IF(LEN(VLOOKUP($A140,#REF!,4,FALSE())),UPPER(RIGHT(VLOOKUP($A140,#REF!,4,FALSE()), 1)),"")</f>
        <v>#VALUE!</v>
      </c>
      <c r="K140" s="90" t="e">
        <f aca="false">IF(LEN(VLOOKUP($A140,#REF!,5,FALSE())),UPPER(RIGHT(VLOOKUP($A140,#REF!,5,FALSE()), 1)),"")</f>
        <v>#VALUE!</v>
      </c>
      <c r="L140" s="90" t="e">
        <f aca="false">IF(LEN(VLOOKUP($A140,#REF!,6,FALSE())),UPPER(RIGHT(VLOOKUP($A140,#REF!,6,FALSE()), 1)),"")</f>
        <v>#VALUE!</v>
      </c>
      <c r="M140" s="91" t="e">
        <f aca="false">IF(LEN(VLOOKUP($A140,#REF!,7,FALSE())),UPPER(RIGHT(VLOOKUP($A140,#REF!,7,FALSE()), 1)),"")</f>
        <v>#VALUE!</v>
      </c>
      <c r="N140" s="86" t="s">
        <v>401</v>
      </c>
      <c r="O140" s="86" t="s">
        <v>256</v>
      </c>
      <c r="P140" s="86" t="s">
        <v>104</v>
      </c>
      <c r="Q140" s="86" t="s">
        <v>105</v>
      </c>
      <c r="R140" s="86" t="s">
        <v>104</v>
      </c>
      <c r="S140" s="100" t="e">
        <f aca="false">HLOOKUP("Device Tree Pin Name",#REF!,MATCH($A140,#REF!,0),FALSE())</f>
        <v>#VALUE!</v>
      </c>
      <c r="T140" s="95" t="e">
        <f aca="false">HLOOKUP("power rail",#REF!,MATCH($A140,#REF!,0),FALSE())</f>
        <v>#VALUE!</v>
      </c>
      <c r="U140" s="96" t="e">
        <f aca="false">HLOOKUP("Wake Capable",#REF!,MATCH($A140,#REF!,0),FALSE())</f>
        <v>#VALUE!</v>
      </c>
      <c r="V140" s="96" t="e">
        <f aca="false">HLOOKUP("Strap",#REF!,MATCH($A140,#REF!,0),FALSE())</f>
        <v>#VALUE!</v>
      </c>
      <c r="W140" s="96" t="e">
        <f aca="false">HLOOKUP("GTE",#REF!,MATCH($A140,#REF!,0),FALSE())</f>
        <v>#VALUE!</v>
      </c>
      <c r="X140" s="96" t="e">
        <f aca="false">HLOOKUP("DPD_Control",#REF!,MATCH($A140,#REF!,0),FALSE())</f>
        <v>#VALUE!</v>
      </c>
      <c r="Y140" s="96" t="e">
        <f aca="false">HLOOKUP("DPD_Group",#REF!,MATCH($A140,#REF!,0),FALSE())</f>
        <v>#VALUE!</v>
      </c>
      <c r="Z140" s="95" t="e">
        <f aca="false">HLOOKUP("Pad Category",#REF!,MATCH($A140,#REF!,0),FALSE())</f>
        <v>#VALUE!</v>
      </c>
      <c r="AA140" s="95" t="e">
        <f aca="false">HLOOKUP("Pad type",#REF!,MATCH($A140,#REF!,0),FALSE())</f>
        <v>#VALUE!</v>
      </c>
      <c r="AB140" s="95" t="e">
        <f aca="false">HLOOKUP("Pull Strength",#REF!,MATCH($A140,#REF!,0),FALSE())</f>
        <v>#VALUE!</v>
      </c>
      <c r="AC140" s="95" t="e">
        <f aca="false">HLOOKUP("POR Pin State",#REF!,MATCH($A140,#REF!,0),FALSE())</f>
        <v>#VALUE!</v>
      </c>
      <c r="AD140" s="95" t="str">
        <f aca="false">IF(OR($AQ140="",$AQ140=$C140),$R140,IF($AQ140=$D140,SUBSTITUTE(SUBSTITUTE($AQ140,"GPIO3_","GPIO_"),".0",""),IF($AQ140=$E140,$N140,IF($AQ140=$F140,$O140,IF($AQ140=$G140,$P140,IF($AQ140=$H140,$Q140,"INVALID"))))))</f>
        <v>RSVD2</v>
      </c>
      <c r="AE140" s="97"/>
      <c r="AF140" s="98" t="str">
        <f aca="false">IF(AND(OR($AS140="Int PU",$AS140="Int PD"),OR(AND($AZ140&lt;&gt;"",$AZ140&lt;&gt;"0"),AND($BA140&lt;&gt;"",$BA140&lt;&gt;"0"))),"INVALID",IF(OR($AQ140=$C140,$AS140="Int PD"),"PULL_DOWN",IF(OR($AS140="Int PU",AND($AE140="YES",OR($AZ140="",$AZ140="0"),OR($BA140="",$BA140="0"),OR($AR140="Input",$AR140="Bidirectional"))),"PULL_UP","NORMAL")))</f>
        <v>PULL_DOWN</v>
      </c>
      <c r="AG140" s="98" t="str">
        <f aca="false">IF($AR140="Input", "TRISTATE", IF($AS140="Z","TRISTATE",IF($AQ140=$C140,"TRISTATE","NORMAL")))</f>
        <v>TRISTATE</v>
      </c>
      <c r="AH140" s="98" t="str">
        <f aca="false">IF(OR($AQ140=$C140,$AR140="Output"),"DISABLE","ENABLE")</f>
        <v>DISABLE</v>
      </c>
      <c r="AI140" s="112" t="e">
        <f aca="false">IF($AT140&lt;&gt;$G140,"N/A",IF($AV140="Drive 1", "1", IF($AV140="Drive 0", "0", "")))</f>
        <v>#VALUE!</v>
      </c>
      <c r="AJ140" s="99" t="b">
        <f aca="false">TRUE()</f>
        <v>1</v>
      </c>
      <c r="AK140" s="99" t="b">
        <f aca="false">TRUE()</f>
        <v>1</v>
      </c>
      <c r="AL140" s="99" t="b">
        <f aca="false">TRUE()</f>
        <v>1</v>
      </c>
      <c r="AM140" s="99" t="b">
        <f aca="false">TRUE()</f>
        <v>1</v>
      </c>
      <c r="AN140" s="99" t="b">
        <f aca="false">TRUE()</f>
        <v>1</v>
      </c>
      <c r="AO140" s="99" t="b">
        <f aca="false">TRUE()</f>
        <v>1</v>
      </c>
      <c r="AP140" s="100" t="str">
        <f aca="false">IF(AND($AJ140:$AO140), "VALID", "INVALID")</f>
        <v>VALID</v>
      </c>
      <c r="AQ140" s="101" t="s">
        <v>406</v>
      </c>
      <c r="AR140" s="102" t="s">
        <v>79</v>
      </c>
      <c r="AS140" s="103"/>
      <c r="AT140" s="104"/>
      <c r="AU140" s="104"/>
      <c r="AV140" s="103" t="s">
        <v>124</v>
      </c>
      <c r="AW140" s="104"/>
      <c r="AX140" s="103" t="s">
        <v>85</v>
      </c>
      <c r="AY140" s="104"/>
      <c r="AZ140" s="103"/>
      <c r="BA140" s="103"/>
      <c r="BB140" s="105"/>
      <c r="BC140" s="104"/>
      <c r="BD140" s="106"/>
      <c r="BE140" s="111"/>
      <c r="BF140" s="108" t="e">
        <f aca="false">VLOOKUP($A140,#REF!, 34, FALSE())</f>
        <v>#VALUE!</v>
      </c>
      <c r="BG140" s="418" t="e">
        <f aca="false">VLOOKUP($A140,#REF!, 22, FALSE())</f>
        <v>#VALUE!</v>
      </c>
      <c r="BH140" s="109"/>
    </row>
    <row r="141" customFormat="false" ht="12.75" hidden="false" customHeight="true" outlineLevel="0" collapsed="false">
      <c r="A141" s="86" t="s">
        <v>407</v>
      </c>
      <c r="B141" s="86" t="e">
        <f aca="false">VLOOKUP($A141,#REF!, 34, FALSE())</f>
        <v>#VALUE!</v>
      </c>
      <c r="C141" s="87" t="str">
        <f aca="false">CONCATENATE("unused_",A141)</f>
        <v>unused_UART4_CTS</v>
      </c>
      <c r="D141" s="88" t="e">
        <f aca="false">IF(LEN(VLOOKUP($A141,#REF!,8,FALSE())),LEFT(VLOOKUP($A141,#REF!,8,FALSE()),LEN(VLOOKUP($A141,#REF!,8,FALSE()))-2),"")</f>
        <v>#VALUE!</v>
      </c>
      <c r="E141" s="89" t="e">
        <f aca="false">IF(LEN(VLOOKUP($A141,#REF!,4,FALSE())),IF(INDEX(#REF!,MATCH($A141,#REF!,0),1),LEFT(VLOOKUP($A141,#REF!,4,FALSE()),LEN(VLOOKUP($A141,#REF!,4,FALSE()))-2),CONCATENATE(LEFT(VLOOKUP($A141,#REF!,4,FALSE()),LEN(VLOOKUP($A141,#REF!,4,FALSE()))-2),"*")),"")</f>
        <v>#VALUE!</v>
      </c>
      <c r="F141" s="90" t="e">
        <f aca="false">IF(LEN(VLOOKUP($A141,#REF!,5,FALSE())),IF(INDEX(#REF!,MATCH($A141,#REF!,0),2),LEFT(VLOOKUP($A141,#REF!,5,FALSE()),LEN(VLOOKUP($A141,#REF!,5,FALSE()))-2),CONCATENATE(LEFT(VLOOKUP($A141,#REF!,5,FALSE()),LEN(VLOOKUP($A141,#REF!,5,FALSE()))-2),"*")),"")</f>
        <v>#VALUE!</v>
      </c>
      <c r="G141" s="90" t="e">
        <f aca="false">IF(LEN(VLOOKUP($A141,#REF!,6,FALSE())),IF(INDEX(#REF!,MATCH($A141,#REF!,0),3),LEFT(VLOOKUP($A141,#REF!,6,FALSE()),LEN(VLOOKUP($A141,#REF!,6,FALSE()))-2),CONCATENATE(LEFT(VLOOKUP($A141,#REF!,6,FALSE()),LEN(VLOOKUP($A141,#REF!,6,FALSE()))-2),"*")),"")</f>
        <v>#VALUE!</v>
      </c>
      <c r="H141" s="91" t="e">
        <f aca="false">IF(LEN(VLOOKUP($A141,#REF!,7,FALSE())),IF(INDEX(#REF!,MATCH($A141,#REF!,0),4),LEFT(VLOOKUP($A141,#REF!,7,FALSE()),LEN(VLOOKUP($A141,#REF!,7,FALSE()))-2),CONCATENATE(LEFT(VLOOKUP($A141,#REF!,7,FALSE()),LEN(VLOOKUP($A141,#REF!,7,FALSE()))-2),"*")),"")</f>
        <v>#VALUE!</v>
      </c>
      <c r="I141" s="92" t="e">
        <f aca="false">IF(LEN(VLOOKUP($A141,#REF!,8,FALSE())),UPPER(RIGHT(VLOOKUP($A141,#REF!,8,FALSE()), 1)),"")</f>
        <v>#VALUE!</v>
      </c>
      <c r="J141" s="90" t="e">
        <f aca="false">IF(LEN(VLOOKUP($A141,#REF!,4,FALSE())),UPPER(RIGHT(VLOOKUP($A141,#REF!,4,FALSE()), 1)),"")</f>
        <v>#VALUE!</v>
      </c>
      <c r="K141" s="90" t="e">
        <f aca="false">IF(LEN(VLOOKUP($A141,#REF!,5,FALSE())),UPPER(RIGHT(VLOOKUP($A141,#REF!,5,FALSE()), 1)),"")</f>
        <v>#VALUE!</v>
      </c>
      <c r="L141" s="90" t="e">
        <f aca="false">IF(LEN(VLOOKUP($A141,#REF!,6,FALSE())),UPPER(RIGHT(VLOOKUP($A141,#REF!,6,FALSE()), 1)),"")</f>
        <v>#VALUE!</v>
      </c>
      <c r="M141" s="91" t="e">
        <f aca="false">IF(LEN(VLOOKUP($A141,#REF!,7,FALSE())),UPPER(RIGHT(VLOOKUP($A141,#REF!,7,FALSE()), 1)),"")</f>
        <v>#VALUE!</v>
      </c>
      <c r="N141" s="86" t="s">
        <v>401</v>
      </c>
      <c r="O141" s="86" t="s">
        <v>83</v>
      </c>
      <c r="P141" s="86" t="s">
        <v>394</v>
      </c>
      <c r="Q141" s="86" t="s">
        <v>105</v>
      </c>
      <c r="R141" s="86" t="s">
        <v>83</v>
      </c>
      <c r="S141" s="100" t="e">
        <f aca="false">HLOOKUP("Device Tree Pin Name",#REF!,MATCH($A141,#REF!,0),FALSE())</f>
        <v>#VALUE!</v>
      </c>
      <c r="T141" s="95" t="e">
        <f aca="false">HLOOKUP("power rail",#REF!,MATCH($A141,#REF!,0),FALSE())</f>
        <v>#VALUE!</v>
      </c>
      <c r="U141" s="96" t="e">
        <f aca="false">HLOOKUP("Wake Capable",#REF!,MATCH($A141,#REF!,0),FALSE())</f>
        <v>#VALUE!</v>
      </c>
      <c r="V141" s="96" t="e">
        <f aca="false">HLOOKUP("Strap",#REF!,MATCH($A141,#REF!,0),FALSE())</f>
        <v>#VALUE!</v>
      </c>
      <c r="W141" s="96" t="e">
        <f aca="false">HLOOKUP("GTE",#REF!,MATCH($A141,#REF!,0),FALSE())</f>
        <v>#VALUE!</v>
      </c>
      <c r="X141" s="96" t="e">
        <f aca="false">HLOOKUP("DPD_Control",#REF!,MATCH($A141,#REF!,0),FALSE())</f>
        <v>#VALUE!</v>
      </c>
      <c r="Y141" s="96" t="e">
        <f aca="false">HLOOKUP("DPD_Group",#REF!,MATCH($A141,#REF!,0),FALSE())</f>
        <v>#VALUE!</v>
      </c>
      <c r="Z141" s="95" t="e">
        <f aca="false">HLOOKUP("Pad Category",#REF!,MATCH($A141,#REF!,0),FALSE())</f>
        <v>#VALUE!</v>
      </c>
      <c r="AA141" s="95" t="e">
        <f aca="false">HLOOKUP("Pad type",#REF!,MATCH($A141,#REF!,0),FALSE())</f>
        <v>#VALUE!</v>
      </c>
      <c r="AB141" s="95" t="e">
        <f aca="false">HLOOKUP("Pull Strength",#REF!,MATCH($A141,#REF!,0),FALSE())</f>
        <v>#VALUE!</v>
      </c>
      <c r="AC141" s="95" t="e">
        <f aca="false">HLOOKUP("POR Pin State",#REF!,MATCH($A141,#REF!,0),FALSE())</f>
        <v>#VALUE!</v>
      </c>
      <c r="AD141" s="95" t="str">
        <f aca="false">IF(OR($AQ141="",$AQ141=$C141),$R141,IF($AQ141=$D141,SUBSTITUTE(SUBSTITUTE($AQ141,"GPIO3_","GPIO_"),".0",""),IF($AQ141=$E141,$N141,IF($AQ141=$F141,$O141,IF($AQ141=$G141,$P141,IF($AQ141=$H141,$Q141,"INVALID"))))))</f>
        <v>RSVD1</v>
      </c>
      <c r="AE141" s="97"/>
      <c r="AF141" s="98" t="str">
        <f aca="false">IF(AND(OR($AS141="Int PU",$AS141="Int PD"),OR(AND($AZ141&lt;&gt;"",$AZ141&lt;&gt;"0"),AND($BA141&lt;&gt;"",$BA141&lt;&gt;"0"))),"INVALID",IF(OR($AQ141=$C141,$AS141="Int PD"),"PULL_DOWN",IF(OR($AS141="Int PU",AND($AE141="YES",OR($AZ141="",$AZ141="0"),OR($BA141="",$BA141="0"),OR($AR141="Input",$AR141="Bidirectional"))),"PULL_UP","NORMAL")))</f>
        <v>PULL_DOWN</v>
      </c>
      <c r="AG141" s="98" t="str">
        <f aca="false">IF($AR141="Input", "TRISTATE", IF($AS141="Z","TRISTATE",IF($AQ141=$C141,"TRISTATE","NORMAL")))</f>
        <v>TRISTATE</v>
      </c>
      <c r="AH141" s="98" t="str">
        <f aca="false">IF(OR($AQ141=$C141,$AR141="Output"),"DISABLE","ENABLE")</f>
        <v>DISABLE</v>
      </c>
      <c r="AI141" s="112" t="e">
        <f aca="false">IF($AT141&lt;&gt;$G141,"N/A",IF($AV141="Drive 1", "1", IF($AV141="Drive 0", "0", "")))</f>
        <v>#VALUE!</v>
      </c>
      <c r="AJ141" s="99" t="b">
        <f aca="false">TRUE()</f>
        <v>1</v>
      </c>
      <c r="AK141" s="99" t="b">
        <f aca="false">TRUE()</f>
        <v>1</v>
      </c>
      <c r="AL141" s="99" t="b">
        <f aca="false">TRUE()</f>
        <v>1</v>
      </c>
      <c r="AM141" s="99" t="b">
        <f aca="false">TRUE()</f>
        <v>1</v>
      </c>
      <c r="AN141" s="99" t="b">
        <f aca="false">TRUE()</f>
        <v>1</v>
      </c>
      <c r="AO141" s="99" t="b">
        <f aca="false">TRUE()</f>
        <v>1</v>
      </c>
      <c r="AP141" s="100" t="str">
        <f aca="false">IF(AND($AJ141:$AO141), "VALID", "INVALID")</f>
        <v>VALID</v>
      </c>
      <c r="AQ141" s="101" t="s">
        <v>408</v>
      </c>
      <c r="AR141" s="102" t="s">
        <v>79</v>
      </c>
      <c r="AS141" s="103"/>
      <c r="AT141" s="103" t="s">
        <v>89</v>
      </c>
      <c r="AU141" s="104"/>
      <c r="AV141" s="103" t="s">
        <v>124</v>
      </c>
      <c r="AW141" s="104"/>
      <c r="AX141" s="103" t="s">
        <v>85</v>
      </c>
      <c r="AY141" s="104"/>
      <c r="AZ141" s="103"/>
      <c r="BA141" s="103"/>
      <c r="BB141" s="105"/>
      <c r="BC141" s="104"/>
      <c r="BD141" s="106"/>
      <c r="BE141" s="111"/>
      <c r="BF141" s="108" t="e">
        <f aca="false">VLOOKUP($A141,#REF!, 34, FALSE())</f>
        <v>#VALUE!</v>
      </c>
      <c r="BG141" s="418" t="e">
        <f aca="false">VLOOKUP($A141,#REF!, 22, FALSE())</f>
        <v>#VALUE!</v>
      </c>
      <c r="BH141" s="109"/>
    </row>
    <row r="142" customFormat="false" ht="12.75" hidden="false" customHeight="true" outlineLevel="0" collapsed="false">
      <c r="A142" s="86" t="s">
        <v>409</v>
      </c>
      <c r="B142" s="86" t="e">
        <f aca="false">VLOOKUP($A142,#REF!, 34, FALSE())</f>
        <v>#VALUE!</v>
      </c>
      <c r="C142" s="87" t="str">
        <f aca="false">CONCATENATE("unused_",A142)</f>
        <v>unused_SOC_GPIO41</v>
      </c>
      <c r="D142" s="88" t="e">
        <f aca="false">IF(LEN(VLOOKUP($A142,#REF!,8,FALSE())),LEFT(VLOOKUP($A142,#REF!,8,FALSE()),LEN(VLOOKUP($A142,#REF!,8,FALSE()))-2),"")</f>
        <v>#VALUE!</v>
      </c>
      <c r="E142" s="89" t="e">
        <f aca="false">IF(LEN(VLOOKUP($A142,#REF!,4,FALSE())),IF(INDEX(#REF!,MATCH($A142,#REF!,0),1),LEFT(VLOOKUP($A142,#REF!,4,FALSE()),LEN(VLOOKUP($A142,#REF!,4,FALSE()))-2),CONCATENATE(LEFT(VLOOKUP($A142,#REF!,4,FALSE()),LEN(VLOOKUP($A142,#REF!,4,FALSE()))-2),"*")),"")</f>
        <v>#VALUE!</v>
      </c>
      <c r="F142" s="90" t="e">
        <f aca="false">IF(LEN(VLOOKUP($A142,#REF!,5,FALSE())),IF(INDEX(#REF!,MATCH($A142,#REF!,0),2),LEFT(VLOOKUP($A142,#REF!,5,FALSE()),LEN(VLOOKUP($A142,#REF!,5,FALSE()))-2),CONCATENATE(LEFT(VLOOKUP($A142,#REF!,5,FALSE()),LEN(VLOOKUP($A142,#REF!,5,FALSE()))-2),"*")),"")</f>
        <v>#VALUE!</v>
      </c>
      <c r="G142" s="90" t="e">
        <f aca="false">IF(LEN(VLOOKUP($A142,#REF!,6,FALSE())),IF(INDEX(#REF!,MATCH($A142,#REF!,0),3),LEFT(VLOOKUP($A142,#REF!,6,FALSE()),LEN(VLOOKUP($A142,#REF!,6,FALSE()))-2),CONCATENATE(LEFT(VLOOKUP($A142,#REF!,6,FALSE()),LEN(VLOOKUP($A142,#REF!,6,FALSE()))-2),"*")),"")</f>
        <v>#VALUE!</v>
      </c>
      <c r="H142" s="91" t="e">
        <f aca="false">IF(LEN(VLOOKUP($A142,#REF!,7,FALSE())),IF(INDEX(#REF!,MATCH($A142,#REF!,0),4),LEFT(VLOOKUP($A142,#REF!,7,FALSE()),LEN(VLOOKUP($A142,#REF!,7,FALSE()))-2),CONCATENATE(LEFT(VLOOKUP($A142,#REF!,7,FALSE()),LEN(VLOOKUP($A142,#REF!,7,FALSE()))-2),"*")),"")</f>
        <v>#VALUE!</v>
      </c>
      <c r="I142" s="92" t="e">
        <f aca="false">IF(LEN(VLOOKUP($A142,#REF!,8,FALSE())),UPPER(RIGHT(VLOOKUP($A142,#REF!,8,FALSE()), 1)),"")</f>
        <v>#VALUE!</v>
      </c>
      <c r="J142" s="90" t="e">
        <f aca="false">IF(LEN(VLOOKUP($A142,#REF!,4,FALSE())),UPPER(RIGHT(VLOOKUP($A142,#REF!,4,FALSE()), 1)),"")</f>
        <v>#VALUE!</v>
      </c>
      <c r="K142" s="90" t="e">
        <f aca="false">IF(LEN(VLOOKUP($A142,#REF!,5,FALSE())),UPPER(RIGHT(VLOOKUP($A142,#REF!,5,FALSE()), 1)),"")</f>
        <v>#VALUE!</v>
      </c>
      <c r="L142" s="90" t="e">
        <f aca="false">IF(LEN(VLOOKUP($A142,#REF!,6,FALSE())),UPPER(RIGHT(VLOOKUP($A142,#REF!,6,FALSE()), 1)),"")</f>
        <v>#VALUE!</v>
      </c>
      <c r="M142" s="91" t="e">
        <f aca="false">IF(LEN(VLOOKUP($A142,#REF!,7,FALSE())),UPPER(RIGHT(VLOOKUP($A142,#REF!,7,FALSE()), 1)),"")</f>
        <v>#VALUE!</v>
      </c>
      <c r="N142" s="86" t="e">
        <f aca="false">IF(E142="","RSVD0")</f>
        <v>#VALUE!</v>
      </c>
      <c r="O142" s="86" t="s">
        <v>410</v>
      </c>
      <c r="P142" s="86" t="s">
        <v>104</v>
      </c>
      <c r="Q142" s="86" t="s">
        <v>105</v>
      </c>
      <c r="R142" s="86" t="s">
        <v>104</v>
      </c>
      <c r="S142" s="100" t="e">
        <f aca="false">HLOOKUP("Device Tree Pin Name",#REF!,MATCH($A142,#REF!,0),FALSE())</f>
        <v>#VALUE!</v>
      </c>
      <c r="T142" s="95" t="e">
        <f aca="false">HLOOKUP("power rail",#REF!,MATCH($A142,#REF!,0),FALSE())</f>
        <v>#VALUE!</v>
      </c>
      <c r="U142" s="96" t="e">
        <f aca="false">HLOOKUP("Wake Capable",#REF!,MATCH($A142,#REF!,0),FALSE())</f>
        <v>#VALUE!</v>
      </c>
      <c r="V142" s="96" t="e">
        <f aca="false">HLOOKUP("Strap",#REF!,MATCH($A142,#REF!,0),FALSE())</f>
        <v>#VALUE!</v>
      </c>
      <c r="W142" s="96" t="e">
        <f aca="false">HLOOKUP("GTE",#REF!,MATCH($A142,#REF!,0),FALSE())</f>
        <v>#VALUE!</v>
      </c>
      <c r="X142" s="96" t="e">
        <f aca="false">HLOOKUP("DPD_Control",#REF!,MATCH($A142,#REF!,0),FALSE())</f>
        <v>#VALUE!</v>
      </c>
      <c r="Y142" s="96" t="e">
        <f aca="false">HLOOKUP("DPD_Group",#REF!,MATCH($A142,#REF!,0),FALSE())</f>
        <v>#VALUE!</v>
      </c>
      <c r="Z142" s="95" t="e">
        <f aca="false">HLOOKUP("Pad Category",#REF!,MATCH($A142,#REF!,0),FALSE())</f>
        <v>#VALUE!</v>
      </c>
      <c r="AA142" s="95" t="e">
        <f aca="false">HLOOKUP("Pad type",#REF!,MATCH($A142,#REF!,0),FALSE())</f>
        <v>#VALUE!</v>
      </c>
      <c r="AB142" s="95" t="e">
        <f aca="false">HLOOKUP("Pull Strength",#REF!,MATCH($A142,#REF!,0),FALSE())</f>
        <v>#VALUE!</v>
      </c>
      <c r="AC142" s="95" t="e">
        <f aca="false">HLOOKUP("POR Pin State",#REF!,MATCH($A142,#REF!,0),FALSE())</f>
        <v>#VALUE!</v>
      </c>
      <c r="AD142" s="95" t="str">
        <f aca="false">IF(OR($AQ142="",$AQ142=$C142),$R142,IF($AQ142=$D142,SUBSTITUTE(SUBSTITUTE($AQ142,"GPIO3_","GPIO_"),".0",""),IF($AQ142=$E142,$N142,IF($AQ142=$F142,$O142,IF($AQ142=$G142,$P142,IF($AQ142=$H142,$Q142,"INVALID"))))))</f>
        <v>RSVD2</v>
      </c>
      <c r="AE142" s="97"/>
      <c r="AF142" s="98" t="str">
        <f aca="false">IF(AND(OR($AS142="Int PU",$AS142="Int PD"),OR(AND($AZ142&lt;&gt;"",$AZ142&lt;&gt;"0"),AND($BA142&lt;&gt;"",$BA142&lt;&gt;"0"))),"INVALID",IF(OR($AQ142=$C142,$AS142="Int PD"),"PULL_DOWN",IF(OR($AS142="Int PU",AND($AE142="YES",OR($AZ142="",$AZ142="0"),OR($BA142="",$BA142="0"),OR($AR142="Input",$AR142="Bidirectional"))),"PULL_UP","NORMAL")))</f>
        <v>PULL_DOWN</v>
      </c>
      <c r="AG142" s="98" t="str">
        <f aca="false">IF($AR142="Input", "TRISTATE", IF($AS142="Z","TRISTATE",IF($AQ142=$C142,"TRISTATE","NORMAL")))</f>
        <v>TRISTATE</v>
      </c>
      <c r="AH142" s="98" t="str">
        <f aca="false">IF(OR($AQ142=$C142,$AR142="Output"),"DISABLE","ENABLE")</f>
        <v>DISABLE</v>
      </c>
      <c r="AI142" s="112" t="e">
        <f aca="false">IF($AT142&lt;&gt;$G142,"N/A",IF($AV142="Drive 1", "1", IF($AV142="Drive 0", "0", "")))</f>
        <v>#VALUE!</v>
      </c>
      <c r="AJ142" s="99" t="b">
        <f aca="false">TRUE()</f>
        <v>1</v>
      </c>
      <c r="AK142" s="99" t="b">
        <f aca="false">TRUE()</f>
        <v>1</v>
      </c>
      <c r="AL142" s="99" t="b">
        <f aca="false">TRUE()</f>
        <v>1</v>
      </c>
      <c r="AM142" s="99" t="b">
        <f aca="false">TRUE()</f>
        <v>1</v>
      </c>
      <c r="AN142" s="99" t="b">
        <f aca="false">TRUE()</f>
        <v>1</v>
      </c>
      <c r="AO142" s="99" t="b">
        <f aca="false">TRUE()</f>
        <v>1</v>
      </c>
      <c r="AP142" s="100" t="str">
        <f aca="false">IF(AND($AJ142:$AO142), "VALID", "INVALID")</f>
        <v>VALID</v>
      </c>
      <c r="AQ142" s="101" t="s">
        <v>411</v>
      </c>
      <c r="AR142" s="102" t="s">
        <v>79</v>
      </c>
      <c r="AS142" s="103"/>
      <c r="AT142" s="104"/>
      <c r="AU142" s="104"/>
      <c r="AV142" s="103" t="s">
        <v>124</v>
      </c>
      <c r="AW142" s="104"/>
      <c r="AX142" s="103" t="s">
        <v>85</v>
      </c>
      <c r="AY142" s="104"/>
      <c r="AZ142" s="103"/>
      <c r="BA142" s="103"/>
      <c r="BB142" s="105"/>
      <c r="BC142" s="104"/>
      <c r="BD142" s="106"/>
      <c r="BE142" s="111"/>
      <c r="BF142" s="108" t="e">
        <f aca="false">VLOOKUP($A142,#REF!, 34, FALSE())</f>
        <v>#VALUE!</v>
      </c>
      <c r="BG142" s="418" t="e">
        <f aca="false">VLOOKUP($A142,#REF!, 22, FALSE())</f>
        <v>#VALUE!</v>
      </c>
      <c r="BH142" s="109"/>
    </row>
    <row r="143" customFormat="false" ht="12.75" hidden="false" customHeight="true" outlineLevel="0" collapsed="false">
      <c r="A143" s="86" t="s">
        <v>412</v>
      </c>
      <c r="B143" s="86" t="e">
        <f aca="false">VLOOKUP($A143,#REF!, 34, FALSE())</f>
        <v>#VALUE!</v>
      </c>
      <c r="C143" s="87" t="str">
        <f aca="false">CONCATENATE("unused_",A143)</f>
        <v>unused_SOC_GPIO42</v>
      </c>
      <c r="D143" s="88" t="e">
        <f aca="false">IF(LEN(VLOOKUP($A143,#REF!,8,FALSE())),LEFT(VLOOKUP($A143,#REF!,8,FALSE()),LEN(VLOOKUP($A143,#REF!,8,FALSE()))-2),"")</f>
        <v>#VALUE!</v>
      </c>
      <c r="E143" s="89" t="e">
        <f aca="false">IF(LEN(VLOOKUP($A143,#REF!,4,FALSE())),IF(INDEX(#REF!,MATCH($A143,#REF!,0),1),LEFT(VLOOKUP($A143,#REF!,4,FALSE()),LEN(VLOOKUP($A143,#REF!,4,FALSE()))-2),CONCATENATE(LEFT(VLOOKUP($A143,#REF!,4,FALSE()),LEN(VLOOKUP($A143,#REF!,4,FALSE()))-2),"*")),"")</f>
        <v>#VALUE!</v>
      </c>
      <c r="F143" s="90" t="e">
        <f aca="false">IF(LEN(VLOOKUP($A143,#REF!,5,FALSE())),IF(INDEX(#REF!,MATCH($A143,#REF!,0),2),LEFT(VLOOKUP($A143,#REF!,5,FALSE()),LEN(VLOOKUP($A143,#REF!,5,FALSE()))-3),CONCATENATE(LEFT(VLOOKUP($A143,#REF!,5,FALSE()),LEN(VLOOKUP($A143,#REF!,5,FALSE()))-2),"*")),"")</f>
        <v>#VALUE!</v>
      </c>
      <c r="G143" s="90" t="e">
        <f aca="false">IF(LEN(VLOOKUP($A143,#REF!,6,FALSE())),IF(INDEX(#REF!,MATCH($A143,#REF!,0),3),LEFT(VLOOKUP($A143,#REF!,6,FALSE()),LEN(VLOOKUP($A143,#REF!,6,FALSE()))-2),CONCATENATE(LEFT(VLOOKUP($A143,#REF!,6,FALSE()),LEN(VLOOKUP($A143,#REF!,6,FALSE()))-2),"*")),"")</f>
        <v>#VALUE!</v>
      </c>
      <c r="H143" s="91" t="e">
        <f aca="false">IF(LEN(VLOOKUP($A143,#REF!,7,FALSE())),IF(INDEX(#REF!,MATCH($A143,#REF!,0),4),LEFT(VLOOKUP($A143,#REF!,7,FALSE()),LEN(VLOOKUP($A143,#REF!,7,FALSE()))-2),CONCATENATE(LEFT(VLOOKUP($A143,#REF!,7,FALSE()),LEN(VLOOKUP($A143,#REF!,7,FALSE()))-2),"*")),"")</f>
        <v>#VALUE!</v>
      </c>
      <c r="I143" s="92" t="e">
        <f aca="false">IF(LEN(VLOOKUP($A143,#REF!,8,FALSE())),UPPER(RIGHT(VLOOKUP($A143,#REF!,8,FALSE()), 1)),"")</f>
        <v>#VALUE!</v>
      </c>
      <c r="J143" s="90" t="e">
        <f aca="false">IF(LEN(VLOOKUP($A143,#REF!,4,FALSE())),UPPER(RIGHT(VLOOKUP($A143,#REF!,4,FALSE()), 1)),"")</f>
        <v>#VALUE!</v>
      </c>
      <c r="K143" s="90" t="s">
        <v>81</v>
      </c>
      <c r="L143" s="90" t="e">
        <f aca="false">IF(LEN(VLOOKUP($A143,#REF!,6,FALSE())),UPPER(RIGHT(VLOOKUP($A143,#REF!,6,FALSE()), 1)),"")</f>
        <v>#VALUE!</v>
      </c>
      <c r="M143" s="91" t="e">
        <f aca="false">IF(LEN(VLOOKUP($A143,#REF!,7,FALSE())),UPPER(RIGHT(VLOOKUP($A143,#REF!,7,FALSE()), 1)),"")</f>
        <v>#VALUE!</v>
      </c>
      <c r="N143" s="86" t="e">
        <f aca="false">IF(E143="","RSVD0")</f>
        <v>#VALUE!</v>
      </c>
      <c r="O143" s="86" t="s">
        <v>410</v>
      </c>
      <c r="P143" s="86" t="s">
        <v>104</v>
      </c>
      <c r="Q143" s="86" t="s">
        <v>105</v>
      </c>
      <c r="R143" s="86" t="s">
        <v>104</v>
      </c>
      <c r="S143" s="100" t="e">
        <f aca="false">HLOOKUP("Device Tree Pin Name",#REF!,MATCH($A143,#REF!,0),FALSE())</f>
        <v>#VALUE!</v>
      </c>
      <c r="T143" s="95" t="e">
        <f aca="false">HLOOKUP("power rail",#REF!,MATCH($A143,#REF!,0),FALSE())</f>
        <v>#VALUE!</v>
      </c>
      <c r="U143" s="96" t="e">
        <f aca="false">HLOOKUP("Wake Capable",#REF!,MATCH($A143,#REF!,0),FALSE())</f>
        <v>#VALUE!</v>
      </c>
      <c r="V143" s="96" t="e">
        <f aca="false">HLOOKUP("Strap",#REF!,MATCH($A143,#REF!,0),FALSE())</f>
        <v>#VALUE!</v>
      </c>
      <c r="W143" s="96" t="e">
        <f aca="false">HLOOKUP("GTE",#REF!,MATCH($A143,#REF!,0),FALSE())</f>
        <v>#VALUE!</v>
      </c>
      <c r="X143" s="96" t="e">
        <f aca="false">HLOOKUP("DPD_Control",#REF!,MATCH($A143,#REF!,0),FALSE())</f>
        <v>#VALUE!</v>
      </c>
      <c r="Y143" s="96" t="e">
        <f aca="false">HLOOKUP("DPD_Group",#REF!,MATCH($A143,#REF!,0),FALSE())</f>
        <v>#VALUE!</v>
      </c>
      <c r="Z143" s="95" t="e">
        <f aca="false">HLOOKUP("Pad Category",#REF!,MATCH($A143,#REF!,0),FALSE())</f>
        <v>#VALUE!</v>
      </c>
      <c r="AA143" s="95" t="e">
        <f aca="false">HLOOKUP("Pad type",#REF!,MATCH($A143,#REF!,0),FALSE())</f>
        <v>#VALUE!</v>
      </c>
      <c r="AB143" s="95" t="e">
        <f aca="false">HLOOKUP("Pull Strength",#REF!,MATCH($A143,#REF!,0),FALSE())</f>
        <v>#VALUE!</v>
      </c>
      <c r="AC143" s="95" t="e">
        <f aca="false">HLOOKUP("POR Pin State",#REF!,MATCH($A143,#REF!,0),FALSE())</f>
        <v>#VALUE!</v>
      </c>
      <c r="AD143" s="95" t="str">
        <f aca="false">IF(OR($AQ143="",$AQ143=$C143),$R143,IF($AQ143=$D143,SUBSTITUTE(SUBSTITUTE($AQ143,"GPIO3_","GPIO_"),".0",""),IF($AQ143=$E143,$N143,IF($AQ143=$F143,$O143,IF($AQ143=$G143,$P143,IF($AQ143=$H143,$Q143,"INVALID"))))))</f>
        <v>RSVD2</v>
      </c>
      <c r="AE143" s="97"/>
      <c r="AF143" s="98" t="str">
        <f aca="false">IF(AND(OR($AS143="Int PU",$AS143="Int PD"),OR(AND($AZ143&lt;&gt;"",$AZ143&lt;&gt;"0"),AND($BA143&lt;&gt;"",$BA143&lt;&gt;"0"))),"INVALID",IF(OR($AQ143=$C143,$AS143="Int PD"),"PULL_DOWN",IF(OR($AS143="Int PU",AND($AE143="YES",OR($AZ143="",$AZ143="0"),OR($BA143="",$BA143="0"),OR($AR143="Input",$AR143="Bidirectional"))),"PULL_UP","NORMAL")))</f>
        <v>PULL_DOWN</v>
      </c>
      <c r="AG143" s="98" t="str">
        <f aca="false">IF($AR143="Input", "TRISTATE", IF($AS143="Z","TRISTATE",IF($AQ143=$C143,"TRISTATE","NORMAL")))</f>
        <v>TRISTATE</v>
      </c>
      <c r="AH143" s="98" t="str">
        <f aca="false">IF(OR($AQ143=$C143,$AR143="Output"),"DISABLE","ENABLE")</f>
        <v>DISABLE</v>
      </c>
      <c r="AI143" s="112" t="e">
        <f aca="false">IF($AT143&lt;&gt;$G143,"N/A",IF($AV143="Drive 1", "1", IF($AV143="Drive 0", "0", "")))</f>
        <v>#VALUE!</v>
      </c>
      <c r="AJ143" s="99" t="b">
        <f aca="false">TRUE()</f>
        <v>1</v>
      </c>
      <c r="AK143" s="99" t="b">
        <f aca="false">TRUE()</f>
        <v>1</v>
      </c>
      <c r="AL143" s="99" t="b">
        <f aca="false">TRUE()</f>
        <v>1</v>
      </c>
      <c r="AM143" s="99" t="b">
        <f aca="false">TRUE()</f>
        <v>1</v>
      </c>
      <c r="AN143" s="99" t="b">
        <f aca="false">TRUE()</f>
        <v>1</v>
      </c>
      <c r="AO143" s="99" t="b">
        <f aca="false">TRUE()</f>
        <v>1</v>
      </c>
      <c r="AP143" s="100" t="str">
        <f aca="false">IF(AND($AJ143:$AO143), "VALID", "INVALID")</f>
        <v>VALID</v>
      </c>
      <c r="AQ143" s="101" t="s">
        <v>413</v>
      </c>
      <c r="AR143" s="102" t="s">
        <v>79</v>
      </c>
      <c r="AS143" s="103"/>
      <c r="AT143" s="104"/>
      <c r="AU143" s="104"/>
      <c r="AV143" s="103" t="s">
        <v>124</v>
      </c>
      <c r="AW143" s="104"/>
      <c r="AX143" s="103" t="s">
        <v>85</v>
      </c>
      <c r="AY143" s="104"/>
      <c r="AZ143" s="103"/>
      <c r="BA143" s="103"/>
      <c r="BB143" s="105"/>
      <c r="BC143" s="104"/>
      <c r="BD143" s="106"/>
      <c r="BE143" s="111"/>
      <c r="BF143" s="108" t="e">
        <f aca="false">VLOOKUP($A143,#REF!, 34, FALSE())</f>
        <v>#VALUE!</v>
      </c>
      <c r="BG143" s="418" t="e">
        <f aca="false">VLOOKUP($A143,#REF!, 22, FALSE())</f>
        <v>#VALUE!</v>
      </c>
      <c r="BH143" s="109"/>
    </row>
    <row r="144" customFormat="false" ht="12.75" hidden="false" customHeight="true" outlineLevel="0" collapsed="false">
      <c r="A144" s="86" t="s">
        <v>414</v>
      </c>
      <c r="B144" s="86" t="e">
        <f aca="false">VLOOKUP($A144,#REF!, 34, FALSE())</f>
        <v>#VALUE!</v>
      </c>
      <c r="C144" s="87" t="str">
        <f aca="false">CONCATENATE("unused_",A144)</f>
        <v>unused_SOC_GPIO43</v>
      </c>
      <c r="D144" s="88" t="e">
        <f aca="false">IF(LEN(VLOOKUP($A144,#REF!,8,FALSE())),LEFT(VLOOKUP($A144,#REF!,8,FALSE()),LEN(VLOOKUP($A144,#REF!,8,FALSE()))-2),"")</f>
        <v>#VALUE!</v>
      </c>
      <c r="E144" s="89" t="e">
        <f aca="false">IF(LEN(VLOOKUP($A144,#REF!,4,FALSE())),IF(INDEX(#REF!,MATCH($A144,#REF!,0),1),LEFT(VLOOKUP($A144,#REF!,4,FALSE()),LEN(VLOOKUP($A144,#REF!,4,FALSE()))-2),CONCATENATE(LEFT(VLOOKUP($A144,#REF!,4,FALSE()),LEN(VLOOKUP($A144,#REF!,4,FALSE()))-2),"*")),"")</f>
        <v>#VALUE!</v>
      </c>
      <c r="F144" s="90" t="e">
        <f aca="false">IF(LEN(VLOOKUP($A144,#REF!,5,FALSE())),IF(INDEX(#REF!,MATCH($A144,#REF!,0),2),LEFT(VLOOKUP($A144,#REF!,5,FALSE()),LEN(VLOOKUP($A144,#REF!,5,FALSE()))-2),CONCATENATE(LEFT(VLOOKUP($A144,#REF!,5,FALSE()),LEN(VLOOKUP($A144,#REF!,5,FALSE()))-2),"*")),"")</f>
        <v>#VALUE!</v>
      </c>
      <c r="G144" s="90" t="e">
        <f aca="false">IF(LEN(VLOOKUP($A144,#REF!,6,FALSE())),IF(INDEX(#REF!,MATCH($A144,#REF!,0),3),LEFT(VLOOKUP($A144,#REF!,6,FALSE()),LEN(VLOOKUP($A144,#REF!,6,FALSE()))-2),CONCATENATE(LEFT(VLOOKUP($A144,#REF!,6,FALSE()),LEN(VLOOKUP($A144,#REF!,6,FALSE()))-2),"*")),"")</f>
        <v>#VALUE!</v>
      </c>
      <c r="H144" s="91" t="e">
        <f aca="false">IF(LEN(VLOOKUP($A144,#REF!,7,FALSE())),IF(INDEX(#REF!,MATCH($A144,#REF!,0),4),LEFT(VLOOKUP($A144,#REF!,7,FALSE()),LEN(VLOOKUP($A144,#REF!,7,FALSE()))-2),CONCATENATE(LEFT(VLOOKUP($A144,#REF!,7,FALSE()),LEN(VLOOKUP($A144,#REF!,7,FALSE()))-2),"*")),"")</f>
        <v>#VALUE!</v>
      </c>
      <c r="I144" s="92" t="e">
        <f aca="false">IF(LEN(VLOOKUP($A144,#REF!,8,FALSE())),UPPER(RIGHT(VLOOKUP($A144,#REF!,8,FALSE()), 1)),"")</f>
        <v>#VALUE!</v>
      </c>
      <c r="J144" s="90" t="e">
        <f aca="false">IF(LEN(VLOOKUP($A144,#REF!,4,FALSE())),UPPER(RIGHT(VLOOKUP($A144,#REF!,4,FALSE()), 1)),"")</f>
        <v>#VALUE!</v>
      </c>
      <c r="K144" s="90" t="e">
        <f aca="false">IF(LEN(VLOOKUP($A144,#REF!,5,FALSE())),UPPER(RIGHT(VLOOKUP($A144,#REF!,5,FALSE()), 1)),"")</f>
        <v>#VALUE!</v>
      </c>
      <c r="L144" s="90" t="e">
        <f aca="false">IF(LEN(VLOOKUP($A144,#REF!,6,FALSE())),UPPER(RIGHT(VLOOKUP($A144,#REF!,6,FALSE()), 1)),"")</f>
        <v>#VALUE!</v>
      </c>
      <c r="M144" s="91" t="e">
        <f aca="false">IF(LEN(VLOOKUP($A144,#REF!,7,FALSE())),UPPER(RIGHT(VLOOKUP($A144,#REF!,7,FALSE()), 1)),"")</f>
        <v>#VALUE!</v>
      </c>
      <c r="N144" s="86" t="e">
        <f aca="false">IF(E144="","RSVD0")</f>
        <v>#VALUE!</v>
      </c>
      <c r="O144" s="86" t="s">
        <v>410</v>
      </c>
      <c r="P144" s="86" t="s">
        <v>104</v>
      </c>
      <c r="Q144" s="86" t="s">
        <v>105</v>
      </c>
      <c r="R144" s="86" t="s">
        <v>104</v>
      </c>
      <c r="S144" s="100" t="e">
        <f aca="false">HLOOKUP("Device Tree Pin Name",#REF!,MATCH($A144,#REF!,0),FALSE())</f>
        <v>#VALUE!</v>
      </c>
      <c r="T144" s="95" t="e">
        <f aca="false">HLOOKUP("power rail",#REF!,MATCH($A144,#REF!,0),FALSE())</f>
        <v>#VALUE!</v>
      </c>
      <c r="U144" s="96" t="e">
        <f aca="false">HLOOKUP("Wake Capable",#REF!,MATCH($A144,#REF!,0),FALSE())</f>
        <v>#VALUE!</v>
      </c>
      <c r="V144" s="96" t="e">
        <f aca="false">HLOOKUP("Strap",#REF!,MATCH($A144,#REF!,0),FALSE())</f>
        <v>#VALUE!</v>
      </c>
      <c r="W144" s="96" t="e">
        <f aca="false">HLOOKUP("GTE",#REF!,MATCH($A144,#REF!,0),FALSE())</f>
        <v>#VALUE!</v>
      </c>
      <c r="X144" s="96" t="e">
        <f aca="false">HLOOKUP("DPD_Control",#REF!,MATCH($A144,#REF!,0),FALSE())</f>
        <v>#VALUE!</v>
      </c>
      <c r="Y144" s="96" t="e">
        <f aca="false">HLOOKUP("DPD_Group",#REF!,MATCH($A144,#REF!,0),FALSE())</f>
        <v>#VALUE!</v>
      </c>
      <c r="Z144" s="95" t="e">
        <f aca="false">HLOOKUP("Pad Category",#REF!,MATCH($A144,#REF!,0),FALSE())</f>
        <v>#VALUE!</v>
      </c>
      <c r="AA144" s="95" t="e">
        <f aca="false">HLOOKUP("Pad type",#REF!,MATCH($A144,#REF!,0),FALSE())</f>
        <v>#VALUE!</v>
      </c>
      <c r="AB144" s="95" t="e">
        <f aca="false">HLOOKUP("Pull Strength",#REF!,MATCH($A144,#REF!,0),FALSE())</f>
        <v>#VALUE!</v>
      </c>
      <c r="AC144" s="95" t="e">
        <f aca="false">HLOOKUP("POR Pin State",#REF!,MATCH($A144,#REF!,0),FALSE())</f>
        <v>#VALUE!</v>
      </c>
      <c r="AD144" s="95" t="str">
        <f aca="false">IF(OR($AQ144="",$AQ144=$C144),$R144,IF($AQ144=$D144,SUBSTITUTE(SUBSTITUTE($AQ144,"GPIO3_","GPIO_"),".0",""),IF($AQ144=$E144,$N144,IF($AQ144=$F144,$O144,IF($AQ144=$G144,$P144,IF($AQ144=$H144,$Q144,"INVALID"))))))</f>
        <v>RSVD2</v>
      </c>
      <c r="AE144" s="97"/>
      <c r="AF144" s="98" t="str">
        <f aca="false">IF(AND(OR($AS144="Int PU",$AS144="Int PD"),OR(AND($AZ144&lt;&gt;"",$AZ144&lt;&gt;"0"),AND($BA144&lt;&gt;"",$BA144&lt;&gt;"0"))),"INVALID",IF(OR($AQ144=$C144,$AS144="Int PD"),"PULL_DOWN",IF(OR($AS144="Int PU",AND($AE144="YES",OR($AZ144="",$AZ144="0"),OR($BA144="",$BA144="0"),OR($AR144="Input",$AR144="Bidirectional"))),"PULL_UP","NORMAL")))</f>
        <v>PULL_DOWN</v>
      </c>
      <c r="AG144" s="98" t="str">
        <f aca="false">IF($AR144="Input", "TRISTATE", IF($AS144="Z","TRISTATE",IF($AQ144=$C144,"TRISTATE","NORMAL")))</f>
        <v>TRISTATE</v>
      </c>
      <c r="AH144" s="98" t="str">
        <f aca="false">IF(OR($AQ144=$C144,$AR144="Output"),"DISABLE","ENABLE")</f>
        <v>DISABLE</v>
      </c>
      <c r="AI144" s="112" t="e">
        <f aca="false">IF($AT144&lt;&gt;$G144,"N/A",IF($AV144="Drive 1", "1", IF($AV144="Drive 0", "0", "")))</f>
        <v>#VALUE!</v>
      </c>
      <c r="AJ144" s="99" t="b">
        <f aca="false">TRUE()</f>
        <v>1</v>
      </c>
      <c r="AK144" s="99" t="b">
        <f aca="false">TRUE()</f>
        <v>1</v>
      </c>
      <c r="AL144" s="99" t="b">
        <f aca="false">TRUE()</f>
        <v>1</v>
      </c>
      <c r="AM144" s="99" t="b">
        <f aca="false">TRUE()</f>
        <v>1</v>
      </c>
      <c r="AN144" s="99" t="b">
        <f aca="false">TRUE()</f>
        <v>1</v>
      </c>
      <c r="AO144" s="99" t="b">
        <f aca="false">TRUE()</f>
        <v>1</v>
      </c>
      <c r="AP144" s="100" t="str">
        <f aca="false">IF(AND($AJ144:$AO144), "VALID", "INVALID")</f>
        <v>VALID</v>
      </c>
      <c r="AQ144" s="101" t="s">
        <v>415</v>
      </c>
      <c r="AR144" s="102" t="s">
        <v>79</v>
      </c>
      <c r="AS144" s="103"/>
      <c r="AT144" s="104"/>
      <c r="AU144" s="104"/>
      <c r="AV144" s="103" t="s">
        <v>124</v>
      </c>
      <c r="AW144" s="104"/>
      <c r="AX144" s="103" t="s">
        <v>85</v>
      </c>
      <c r="AY144" s="104"/>
      <c r="AZ144" s="103"/>
      <c r="BA144" s="103"/>
      <c r="BB144" s="105"/>
      <c r="BC144" s="104"/>
      <c r="BD144" s="106"/>
      <c r="BE144" s="16" t="s">
        <v>3</v>
      </c>
      <c r="BF144" s="108" t="e">
        <f aca="false">VLOOKUP($A144,#REF!, 34, FALSE())</f>
        <v>#VALUE!</v>
      </c>
      <c r="BG144" s="418" t="e">
        <f aca="false">VLOOKUP($A144,#REF!, 22, FALSE())</f>
        <v>#VALUE!</v>
      </c>
      <c r="BH144" s="109"/>
    </row>
    <row r="145" customFormat="false" ht="12.75" hidden="false" customHeight="true" outlineLevel="0" collapsed="false">
      <c r="A145" s="86" t="s">
        <v>416</v>
      </c>
      <c r="B145" s="86" t="e">
        <f aca="false">VLOOKUP($A145,#REF!, 34, FALSE())</f>
        <v>#VALUE!</v>
      </c>
      <c r="C145" s="87" t="str">
        <f aca="false">CONCATENATE("unused_",A145)</f>
        <v>unused_SOC_GPIO44</v>
      </c>
      <c r="D145" s="88" t="e">
        <f aca="false">IF(LEN(VLOOKUP($A145,#REF!,8,FALSE())),LEFT(VLOOKUP($A145,#REF!,8,FALSE()),LEN(VLOOKUP($A145,#REF!,8,FALSE()))-2),"")</f>
        <v>#VALUE!</v>
      </c>
      <c r="E145" s="89" t="e">
        <f aca="false">IF(LEN(VLOOKUP($A145,#REF!,4,FALSE())),IF(INDEX(#REF!,MATCH($A145,#REF!,0),1),LEFT(VLOOKUP($A145,#REF!,4,FALSE()),LEN(VLOOKUP($A145,#REF!,4,FALSE()))-2),CONCATENATE(LEFT(VLOOKUP($A145,#REF!,4,FALSE()),LEN(VLOOKUP($A145,#REF!,4,FALSE()))-2),"*")),"")</f>
        <v>#VALUE!</v>
      </c>
      <c r="F145" s="90" t="e">
        <f aca="false">IF(LEN(VLOOKUP($A145,#REF!,5,FALSE())),IF(INDEX(#REF!,MATCH($A145,#REF!,0),2),LEFT(VLOOKUP($A145,#REF!,5,FALSE()),LEN(VLOOKUP($A145,#REF!,5,FALSE()))-2),CONCATENATE(LEFT(VLOOKUP($A145,#REF!,5,FALSE()),LEN(VLOOKUP($A145,#REF!,5,FALSE()))-2),"*")),"")</f>
        <v>#VALUE!</v>
      </c>
      <c r="G145" s="90" t="e">
        <f aca="false">IF(LEN(VLOOKUP($A145,#REF!,6,FALSE())),IF(INDEX(#REF!,MATCH($A145,#REF!,0),3),LEFT(VLOOKUP($A145,#REF!,6,FALSE()),LEN(VLOOKUP($A145,#REF!,6,FALSE()))-2),CONCATENATE(LEFT(VLOOKUP($A145,#REF!,6,FALSE()),LEN(VLOOKUP($A145,#REF!,6,FALSE()))-2),"*")),"")</f>
        <v>#VALUE!</v>
      </c>
      <c r="H145" s="91" t="e">
        <f aca="false">IF(LEN(VLOOKUP($A145,#REF!,7,FALSE())),IF(INDEX(#REF!,MATCH($A145,#REF!,0),4),LEFT(VLOOKUP($A145,#REF!,7,FALSE()),LEN(VLOOKUP($A145,#REF!,7,FALSE()))-2),CONCATENATE(LEFT(VLOOKUP($A145,#REF!,7,FALSE()),LEN(VLOOKUP($A145,#REF!,7,FALSE()))-2),"*")),"")</f>
        <v>#VALUE!</v>
      </c>
      <c r="I145" s="92" t="e">
        <f aca="false">IF(LEN(VLOOKUP($A145,#REF!,8,FALSE())),UPPER(RIGHT(VLOOKUP($A145,#REF!,8,FALSE()), 1)),"")</f>
        <v>#VALUE!</v>
      </c>
      <c r="J145" s="90" t="e">
        <f aca="false">IF(LEN(VLOOKUP($A145,#REF!,4,FALSE())),UPPER(RIGHT(VLOOKUP($A145,#REF!,4,FALSE()), 1)),"")</f>
        <v>#VALUE!</v>
      </c>
      <c r="K145" s="90" t="e">
        <f aca="false">IF(LEN(VLOOKUP($A145,#REF!,5,FALSE())),UPPER(RIGHT(VLOOKUP($A145,#REF!,5,FALSE()), 1)),"")</f>
        <v>#VALUE!</v>
      </c>
      <c r="L145" s="90" t="e">
        <f aca="false">IF(LEN(VLOOKUP($A145,#REF!,6,FALSE())),UPPER(RIGHT(VLOOKUP($A145,#REF!,6,FALSE()), 1)),"")</f>
        <v>#VALUE!</v>
      </c>
      <c r="M145" s="91" t="e">
        <f aca="false">IF(LEN(VLOOKUP($A145,#REF!,7,FALSE())),UPPER(RIGHT(VLOOKUP($A145,#REF!,7,FALSE()), 1)),"")</f>
        <v>#VALUE!</v>
      </c>
      <c r="N145" s="86" t="e">
        <f aca="false">IF(E145="","RSVD0")</f>
        <v>#VALUE!</v>
      </c>
      <c r="O145" s="86" t="s">
        <v>410</v>
      </c>
      <c r="P145" s="86" t="s">
        <v>104</v>
      </c>
      <c r="Q145" s="86" t="s">
        <v>105</v>
      </c>
      <c r="R145" s="86" t="s">
        <v>104</v>
      </c>
      <c r="S145" s="100" t="e">
        <f aca="false">HLOOKUP("Device Tree Pin Name",#REF!,MATCH($A145,#REF!,0),FALSE())</f>
        <v>#VALUE!</v>
      </c>
      <c r="T145" s="95" t="e">
        <f aca="false">HLOOKUP("power rail",#REF!,MATCH($A145,#REF!,0),FALSE())</f>
        <v>#VALUE!</v>
      </c>
      <c r="U145" s="96" t="e">
        <f aca="false">HLOOKUP("Wake Capable",#REF!,MATCH($A145,#REF!,0),FALSE())</f>
        <v>#VALUE!</v>
      </c>
      <c r="V145" s="96" t="e">
        <f aca="false">HLOOKUP("Strap",#REF!,MATCH($A145,#REF!,0),FALSE())</f>
        <v>#VALUE!</v>
      </c>
      <c r="W145" s="96" t="e">
        <f aca="false">HLOOKUP("GTE",#REF!,MATCH($A145,#REF!,0),FALSE())</f>
        <v>#VALUE!</v>
      </c>
      <c r="X145" s="96" t="e">
        <f aca="false">HLOOKUP("DPD_Control",#REF!,MATCH($A145,#REF!,0),FALSE())</f>
        <v>#VALUE!</v>
      </c>
      <c r="Y145" s="96" t="e">
        <f aca="false">HLOOKUP("DPD_Group",#REF!,MATCH($A145,#REF!,0),FALSE())</f>
        <v>#VALUE!</v>
      </c>
      <c r="Z145" s="95" t="e">
        <f aca="false">HLOOKUP("Pad Category",#REF!,MATCH($A145,#REF!,0),FALSE())</f>
        <v>#VALUE!</v>
      </c>
      <c r="AA145" s="95" t="e">
        <f aca="false">HLOOKUP("Pad type",#REF!,MATCH($A145,#REF!,0),FALSE())</f>
        <v>#VALUE!</v>
      </c>
      <c r="AB145" s="95" t="e">
        <f aca="false">HLOOKUP("Pull Strength",#REF!,MATCH($A145,#REF!,0),FALSE())</f>
        <v>#VALUE!</v>
      </c>
      <c r="AC145" s="95" t="e">
        <f aca="false">HLOOKUP("POR Pin State",#REF!,MATCH($A145,#REF!,0),FALSE())</f>
        <v>#VALUE!</v>
      </c>
      <c r="AD145" s="95" t="str">
        <f aca="false">IF(OR($AQ145="",$AQ145=$C145),$R145,IF($AQ145=$D145,SUBSTITUTE(SUBSTITUTE($AQ145,"GPIO3_","GPIO_"),".0",""),IF($AQ145=$E145,$N145,IF($AQ145=$F145,$O145,IF($AQ145=$G145,$P145,IF($AQ145=$H145,$Q145,"INVALID"))))))</f>
        <v>RSVD2</v>
      </c>
      <c r="AE145" s="97"/>
      <c r="AF145" s="98" t="str">
        <f aca="false">IF(AND(OR($AS145="Int PU",$AS145="Int PD"),OR(AND($AZ145&lt;&gt;"",$AZ145&lt;&gt;"0"),AND($BA145&lt;&gt;"",$BA145&lt;&gt;"0"))),"INVALID",IF(OR($AQ145=$C145,$AS145="Int PD"),"PULL_DOWN",IF(OR($AS145="Int PU",AND($AE145="YES",OR($AZ145="",$AZ145="0"),OR($BA145="",$BA145="0"),OR($AR145="Input",$AR145="Bidirectional"))),"PULL_UP","NORMAL")))</f>
        <v>PULL_DOWN</v>
      </c>
      <c r="AG145" s="98" t="str">
        <f aca="false">IF($AR145="Input", "TRISTATE", IF($AS145="Z","TRISTATE",IF($AQ145=$C145,"TRISTATE","NORMAL")))</f>
        <v>TRISTATE</v>
      </c>
      <c r="AH145" s="98" t="str">
        <f aca="false">IF(OR($AQ145=$C145,$AR145="Output"),"DISABLE","ENABLE")</f>
        <v>DISABLE</v>
      </c>
      <c r="AI145" s="112" t="e">
        <f aca="false">IF($AT145&lt;&gt;$G145,"N/A",IF($AV145="Drive 1", "1", IF($AV145="Drive 0", "0", "")))</f>
        <v>#VALUE!</v>
      </c>
      <c r="AJ145" s="99" t="b">
        <f aca="false">TRUE()</f>
        <v>1</v>
      </c>
      <c r="AK145" s="99" t="b">
        <f aca="false">TRUE()</f>
        <v>1</v>
      </c>
      <c r="AL145" s="99" t="b">
        <f aca="false">TRUE()</f>
        <v>1</v>
      </c>
      <c r="AM145" s="99" t="b">
        <f aca="false">TRUE()</f>
        <v>1</v>
      </c>
      <c r="AN145" s="99" t="b">
        <f aca="false">TRUE()</f>
        <v>1</v>
      </c>
      <c r="AO145" s="99" t="b">
        <f aca="false">TRUE()</f>
        <v>1</v>
      </c>
      <c r="AP145" s="100" t="str">
        <f aca="false">IF(AND($AJ145:$AO145), "VALID", "INVALID")</f>
        <v>VALID</v>
      </c>
      <c r="AQ145" s="101" t="s">
        <v>417</v>
      </c>
      <c r="AR145" s="102" t="s">
        <v>79</v>
      </c>
      <c r="AS145" s="103"/>
      <c r="AT145" s="104"/>
      <c r="AU145" s="104"/>
      <c r="AV145" s="103" t="s">
        <v>124</v>
      </c>
      <c r="AW145" s="104"/>
      <c r="AX145" s="103" t="s">
        <v>85</v>
      </c>
      <c r="AY145" s="104"/>
      <c r="AZ145" s="103"/>
      <c r="BA145" s="103"/>
      <c r="BB145" s="105"/>
      <c r="BC145" s="104"/>
      <c r="BD145" s="106"/>
      <c r="BE145" s="111"/>
      <c r="BF145" s="108" t="e">
        <f aca="false">VLOOKUP($A145,#REF!, 34, FALSE())</f>
        <v>#VALUE!</v>
      </c>
      <c r="BG145" s="418" t="e">
        <f aca="false">VLOOKUP($A145,#REF!, 22, FALSE())</f>
        <v>#VALUE!</v>
      </c>
      <c r="BH145" s="109"/>
    </row>
    <row r="146" customFormat="false" ht="12.75" hidden="false" customHeight="true" outlineLevel="0" collapsed="false">
      <c r="A146" s="86" t="s">
        <v>418</v>
      </c>
      <c r="B146" s="86" t="e">
        <f aca="false">VLOOKUP($A146,#REF!, 34, FALSE())</f>
        <v>#VALUE!</v>
      </c>
      <c r="C146" s="87" t="str">
        <f aca="false">CONCATENATE("unused_",A146)</f>
        <v>unused_GEN1_I2C_SCL</v>
      </c>
      <c r="D146" s="88" t="e">
        <f aca="false">IF(LEN(VLOOKUP($A146,#REF!,8,FALSE())),LEFT(VLOOKUP($A146,#REF!,8,FALSE()),LEN(VLOOKUP($A146,#REF!,8,FALSE()))-2),"")</f>
        <v>#VALUE!</v>
      </c>
      <c r="E146" s="89" t="e">
        <f aca="false">IF(LEN(VLOOKUP($A146,#REF!,4,FALSE())),IF(INDEX(#REF!,MATCH($A146,#REF!,0),1),LEFT(VLOOKUP($A146,#REF!,4,FALSE()),LEN(VLOOKUP($A146,#REF!,4,FALSE()))-2),CONCATENATE(LEFT(VLOOKUP($A146,#REF!,4,FALSE()),LEN(VLOOKUP($A146,#REF!,4,FALSE()))-2),"*")),"")</f>
        <v>#VALUE!</v>
      </c>
      <c r="F146" s="90" t="e">
        <f aca="false">IF(LEN(VLOOKUP($A146,#REF!,5,FALSE())),IF(INDEX(#REF!,MATCH($A146,#REF!,0),2),LEFT(VLOOKUP($A146,#REF!,5,FALSE()),LEN(VLOOKUP($A146,#REF!,5,FALSE()))-2),CONCATENATE(LEFT(VLOOKUP($A146,#REF!,5,FALSE()),LEN(VLOOKUP($A146,#REF!,5,FALSE()))-2),"*")),"")</f>
        <v>#VALUE!</v>
      </c>
      <c r="G146" s="90" t="e">
        <f aca="false">IF(LEN(VLOOKUP($A146,#REF!,6,FALSE())),IF(INDEX(#REF!,MATCH($A146,#REF!,0),3),LEFT(VLOOKUP($A146,#REF!,6,FALSE()),LEN(VLOOKUP($A146,#REF!,6,FALSE()))-2),CONCATENATE(LEFT(VLOOKUP($A146,#REF!,6,FALSE()),LEN(VLOOKUP($A146,#REF!,6,FALSE()))-2),"*")),"")</f>
        <v>#VALUE!</v>
      </c>
      <c r="H146" s="91" t="e">
        <f aca="false">IF(LEN(VLOOKUP($A146,#REF!,7,FALSE())),IF(INDEX(#REF!,MATCH($A146,#REF!,0),4),LEFT(VLOOKUP($A146,#REF!,7,FALSE()),LEN(VLOOKUP($A146,#REF!,7,FALSE()))-2),CONCATENATE(LEFT(VLOOKUP($A146,#REF!,7,FALSE()),LEN(VLOOKUP($A146,#REF!,7,FALSE()))-2),"*")),"")</f>
        <v>#VALUE!</v>
      </c>
      <c r="I146" s="92" t="e">
        <f aca="false">IF(LEN(VLOOKUP($A146,#REF!,8,FALSE())),UPPER(RIGHT(VLOOKUP($A146,#REF!,8,FALSE()), 1)),"")</f>
        <v>#VALUE!</v>
      </c>
      <c r="J146" s="90" t="e">
        <f aca="false">IF(LEN(VLOOKUP($A146,#REF!,4,FALSE())),UPPER(RIGHT(VLOOKUP($A146,#REF!,4,FALSE()), 1)),"")</f>
        <v>#VALUE!</v>
      </c>
      <c r="K146" s="90" t="e">
        <f aca="false">IF(LEN(VLOOKUP($A146,#REF!,5,FALSE())),UPPER(RIGHT(VLOOKUP($A146,#REF!,5,FALSE()), 1)),"")</f>
        <v>#VALUE!</v>
      </c>
      <c r="L146" s="90" t="e">
        <f aca="false">IF(LEN(VLOOKUP($A146,#REF!,6,FALSE())),UPPER(RIGHT(VLOOKUP($A146,#REF!,6,FALSE()), 1)),"")</f>
        <v>#VALUE!</v>
      </c>
      <c r="M146" s="91" t="e">
        <f aca="false">IF(LEN(VLOOKUP($A146,#REF!,7,FALSE())),UPPER(RIGHT(VLOOKUP($A146,#REF!,7,FALSE()), 1)),"")</f>
        <v>#VALUE!</v>
      </c>
      <c r="N146" s="86" t="s">
        <v>419</v>
      </c>
      <c r="O146" s="86" t="s">
        <v>83</v>
      </c>
      <c r="P146" s="86" t="s">
        <v>104</v>
      </c>
      <c r="Q146" s="86" t="s">
        <v>105</v>
      </c>
      <c r="R146" s="86" t="s">
        <v>83</v>
      </c>
      <c r="S146" s="100" t="e">
        <f aca="false">HLOOKUP("Device Tree Pin Name",#REF!,MATCH($A146,#REF!,0),FALSE())</f>
        <v>#VALUE!</v>
      </c>
      <c r="T146" s="95" t="e">
        <f aca="false">HLOOKUP("power rail",#REF!,MATCH($A146,#REF!,0),FALSE())</f>
        <v>#VALUE!</v>
      </c>
      <c r="U146" s="96" t="e">
        <f aca="false">HLOOKUP("Wake Capable",#REF!,MATCH($A146,#REF!,0),FALSE())</f>
        <v>#VALUE!</v>
      </c>
      <c r="V146" s="96" t="e">
        <f aca="false">HLOOKUP("Strap",#REF!,MATCH($A146,#REF!,0),FALSE())</f>
        <v>#VALUE!</v>
      </c>
      <c r="W146" s="96" t="e">
        <f aca="false">HLOOKUP("GTE",#REF!,MATCH($A146,#REF!,0),FALSE())</f>
        <v>#VALUE!</v>
      </c>
      <c r="X146" s="96" t="e">
        <f aca="false">HLOOKUP("DPD_Control",#REF!,MATCH($A146,#REF!,0),FALSE())</f>
        <v>#VALUE!</v>
      </c>
      <c r="Y146" s="96" t="e">
        <f aca="false">HLOOKUP("DPD_Group",#REF!,MATCH($A146,#REF!,0),FALSE())</f>
        <v>#VALUE!</v>
      </c>
      <c r="Z146" s="95" t="e">
        <f aca="false">HLOOKUP("Pad Category",#REF!,MATCH($A146,#REF!,0),FALSE())</f>
        <v>#VALUE!</v>
      </c>
      <c r="AA146" s="100" t="e">
        <f aca="false">HLOOKUP("Pad type",#REF!,MATCH($A146,#REF!,0),FALSE())</f>
        <v>#VALUE!</v>
      </c>
      <c r="AB146" s="95" t="e">
        <f aca="false">HLOOKUP("Pull Strength",#REF!,MATCH($A146,#REF!,0),FALSE())</f>
        <v>#VALUE!</v>
      </c>
      <c r="AC146" s="95" t="e">
        <f aca="false">HLOOKUP("POR Pin State",#REF!,MATCH($A146,#REF!,0),FALSE())</f>
        <v>#VALUE!</v>
      </c>
      <c r="AD146" s="95" t="str">
        <f aca="false">IF(OR($AQ146="",$AQ146=$C146),$R146,IF($AQ146=$D146,SUBSTITUTE(SUBSTITUTE($AQ146,"GPIO3_","GPIO_"),".0",""),IF($AQ146=$E146,$N146,IF($AQ146=$F146,$O146,IF($AQ146=$G146,$P146,IF($AQ146=$H146,$Q146,"INVALID"))))))</f>
        <v>RSVD1</v>
      </c>
      <c r="AE146" s="97"/>
      <c r="AF146" s="98" t="str">
        <f aca="false">IF(AND(OR($AS146="Int PU",$AS146="Int PD"),OR(AND($AZ146&lt;&gt;"",$AZ146&lt;&gt;"0"),AND($BA146&lt;&gt;"",$BA146&lt;&gt;"0"))),"INVALID",IF(OR($AQ146=$C146,$AS146="Int PD"),"PULL_DOWN",IF(OR($AS146="Int PU",AND($AE146="YES",OR($AZ146="",$AZ146="0"),OR($BA146="",$BA146="0"),OR($AR146="Input",$AR146="Bidirectional"))),"PULL_UP","NORMAL")))</f>
        <v>PULL_DOWN</v>
      </c>
      <c r="AG146" s="98" t="str">
        <f aca="false">IF($AR146="Input", "TRISTATE", IF($AS146="Z","TRISTATE",IF($AQ146=$C146,"TRISTATE","NORMAL")))</f>
        <v>TRISTATE</v>
      </c>
      <c r="AH146" s="98" t="str">
        <f aca="false">IF(OR($AQ146=$C146,$AR146="Output"),"DISABLE","ENABLE")</f>
        <v>DISABLE</v>
      </c>
      <c r="AI146" s="112" t="e">
        <f aca="false">IF($AT146&lt;&gt;$G146,"N/A",IF($AV146="Drive 1", "1", IF($AV146="Drive 0", "0", "")))</f>
        <v>#VALUE!</v>
      </c>
      <c r="AJ146" s="99" t="b">
        <f aca="false">TRUE()</f>
        <v>1</v>
      </c>
      <c r="AK146" s="99" t="b">
        <f aca="false">TRUE()</f>
        <v>1</v>
      </c>
      <c r="AL146" s="99" t="b">
        <f aca="false">TRUE()</f>
        <v>1</v>
      </c>
      <c r="AM146" s="99" t="b">
        <f aca="false">TRUE()</f>
        <v>1</v>
      </c>
      <c r="AN146" s="99" t="b">
        <f aca="false">TRUE()</f>
        <v>1</v>
      </c>
      <c r="AO146" s="99" t="b">
        <f aca="false">TRUE()</f>
        <v>1</v>
      </c>
      <c r="AP146" s="100" t="str">
        <f aca="false">IF(AND($AJ146:$AO146), "VALID", "INVALID")</f>
        <v>VALID</v>
      </c>
      <c r="AQ146" s="101" t="s">
        <v>420</v>
      </c>
      <c r="AR146" s="102" t="s">
        <v>79</v>
      </c>
      <c r="AS146" s="103"/>
      <c r="AT146" s="104"/>
      <c r="AU146" s="104"/>
      <c r="AV146" s="104"/>
      <c r="AW146" s="110" t="s">
        <v>85</v>
      </c>
      <c r="AX146" s="103" t="s">
        <v>85</v>
      </c>
      <c r="AY146" s="104"/>
      <c r="AZ146" s="103"/>
      <c r="BA146" s="103"/>
      <c r="BB146" s="105"/>
      <c r="BC146" s="104"/>
      <c r="BD146" s="106"/>
      <c r="BE146" s="111"/>
      <c r="BF146" s="108" t="e">
        <f aca="false">VLOOKUP($A146,#REF!, 34, FALSE())</f>
        <v>#VALUE!</v>
      </c>
      <c r="BG146" s="418" t="e">
        <f aca="false">VLOOKUP($A146,#REF!, 22, FALSE())</f>
        <v>#VALUE!</v>
      </c>
      <c r="BH146" s="109"/>
    </row>
    <row r="147" customFormat="false" ht="12.75" hidden="false" customHeight="true" outlineLevel="0" collapsed="false">
      <c r="A147" s="86" t="s">
        <v>421</v>
      </c>
      <c r="B147" s="86" t="e">
        <f aca="false">VLOOKUP($A147,#REF!, 34, FALSE())</f>
        <v>#VALUE!</v>
      </c>
      <c r="C147" s="87" t="str">
        <f aca="false">CONCATENATE("unused_",A147)</f>
        <v>unused_GEN1_I2C_SDA</v>
      </c>
      <c r="D147" s="88" t="e">
        <f aca="false">IF(LEN(VLOOKUP($A147,#REF!,8,FALSE())),LEFT(VLOOKUP($A147,#REF!,8,FALSE()),LEN(VLOOKUP($A147,#REF!,8,FALSE()))-2),"")</f>
        <v>#VALUE!</v>
      </c>
      <c r="E147" s="89" t="e">
        <f aca="false">IF(LEN(VLOOKUP($A147,#REF!,4,FALSE())),IF(INDEX(#REF!,MATCH($A147,#REF!,0),1),LEFT(VLOOKUP($A147,#REF!,4,FALSE()),LEN(VLOOKUP($A147,#REF!,4,FALSE()))-2),CONCATENATE(LEFT(VLOOKUP($A147,#REF!,4,FALSE()),LEN(VLOOKUP($A147,#REF!,4,FALSE()))-2),"*")),"")</f>
        <v>#VALUE!</v>
      </c>
      <c r="F147" s="90" t="e">
        <f aca="false">IF(LEN(VLOOKUP($A147,#REF!,5,FALSE())),IF(INDEX(#REF!,MATCH($A147,#REF!,0),2),LEFT(VLOOKUP($A147,#REF!,5,FALSE()),LEN(VLOOKUP($A147,#REF!,5,FALSE()))-2),CONCATENATE(LEFT(VLOOKUP($A147,#REF!,5,FALSE()),LEN(VLOOKUP($A147,#REF!,5,FALSE()))-2),"*")),"")</f>
        <v>#VALUE!</v>
      </c>
      <c r="G147" s="90" t="e">
        <f aca="false">IF(LEN(VLOOKUP($A147,#REF!,6,FALSE())),IF(INDEX(#REF!,MATCH($A147,#REF!,0),3),LEFT(VLOOKUP($A147,#REF!,6,FALSE()),LEN(VLOOKUP($A147,#REF!,6,FALSE()))-2),CONCATENATE(LEFT(VLOOKUP($A147,#REF!,6,FALSE()),LEN(VLOOKUP($A147,#REF!,6,FALSE()))-2),"*")),"")</f>
        <v>#VALUE!</v>
      </c>
      <c r="H147" s="91" t="e">
        <f aca="false">IF(LEN(VLOOKUP($A147,#REF!,7,FALSE())),IF(INDEX(#REF!,MATCH($A147,#REF!,0),4),LEFT(VLOOKUP($A147,#REF!,7,FALSE()),LEN(VLOOKUP($A147,#REF!,7,FALSE()))-2),CONCATENATE(LEFT(VLOOKUP($A147,#REF!,7,FALSE()),LEN(VLOOKUP($A147,#REF!,7,FALSE()))-2),"*")),"")</f>
        <v>#VALUE!</v>
      </c>
      <c r="I147" s="92" t="e">
        <f aca="false">IF(LEN(VLOOKUP($A147,#REF!,8,FALSE())),UPPER(RIGHT(VLOOKUP($A147,#REF!,8,FALSE()), 1)),"")</f>
        <v>#VALUE!</v>
      </c>
      <c r="J147" s="90" t="e">
        <f aca="false">IF(LEN(VLOOKUP($A147,#REF!,4,FALSE())),UPPER(RIGHT(VLOOKUP($A147,#REF!,4,FALSE()), 1)),"")</f>
        <v>#VALUE!</v>
      </c>
      <c r="K147" s="90" t="e">
        <f aca="false">IF(LEN(VLOOKUP($A147,#REF!,5,FALSE())),UPPER(RIGHT(VLOOKUP($A147,#REF!,5,FALSE()), 1)),"")</f>
        <v>#VALUE!</v>
      </c>
      <c r="L147" s="90" t="e">
        <f aca="false">IF(LEN(VLOOKUP($A147,#REF!,6,FALSE())),UPPER(RIGHT(VLOOKUP($A147,#REF!,6,FALSE()), 1)),"")</f>
        <v>#VALUE!</v>
      </c>
      <c r="M147" s="91" t="e">
        <f aca="false">IF(LEN(VLOOKUP($A147,#REF!,7,FALSE())),UPPER(RIGHT(VLOOKUP($A147,#REF!,7,FALSE()), 1)),"")</f>
        <v>#VALUE!</v>
      </c>
      <c r="N147" s="86" t="s">
        <v>419</v>
      </c>
      <c r="O147" s="86" t="s">
        <v>83</v>
      </c>
      <c r="P147" s="86" t="s">
        <v>104</v>
      </c>
      <c r="Q147" s="86" t="s">
        <v>105</v>
      </c>
      <c r="R147" s="86" t="s">
        <v>83</v>
      </c>
      <c r="S147" s="100" t="e">
        <f aca="false">HLOOKUP("Device Tree Pin Name",#REF!,MATCH($A147,#REF!,0),FALSE())</f>
        <v>#VALUE!</v>
      </c>
      <c r="T147" s="95" t="e">
        <f aca="false">HLOOKUP("power rail",#REF!,MATCH($A147,#REF!,0),FALSE())</f>
        <v>#VALUE!</v>
      </c>
      <c r="U147" s="96" t="e">
        <f aca="false">HLOOKUP("Wake Capable",#REF!,MATCH($A147,#REF!,0),FALSE())</f>
        <v>#VALUE!</v>
      </c>
      <c r="V147" s="96" t="e">
        <f aca="false">HLOOKUP("Strap",#REF!,MATCH($A147,#REF!,0),FALSE())</f>
        <v>#VALUE!</v>
      </c>
      <c r="W147" s="96" t="e">
        <f aca="false">HLOOKUP("GTE",#REF!,MATCH($A147,#REF!,0),FALSE())</f>
        <v>#VALUE!</v>
      </c>
      <c r="X147" s="96" t="e">
        <f aca="false">HLOOKUP("DPD_Control",#REF!,MATCH($A147,#REF!,0),FALSE())</f>
        <v>#VALUE!</v>
      </c>
      <c r="Y147" s="96" t="e">
        <f aca="false">HLOOKUP("DPD_Group",#REF!,MATCH($A147,#REF!,0),FALSE())</f>
        <v>#VALUE!</v>
      </c>
      <c r="Z147" s="95" t="e">
        <f aca="false">HLOOKUP("Pad Category",#REF!,MATCH($A147,#REF!,0),FALSE())</f>
        <v>#VALUE!</v>
      </c>
      <c r="AA147" s="95" t="e">
        <f aca="false">HLOOKUP("Pad type",#REF!,MATCH($A147,#REF!,0),FALSE())</f>
        <v>#VALUE!</v>
      </c>
      <c r="AB147" s="95" t="e">
        <f aca="false">HLOOKUP("Pull Strength",#REF!,MATCH($A147,#REF!,0),FALSE())</f>
        <v>#VALUE!</v>
      </c>
      <c r="AC147" s="95" t="e">
        <f aca="false">HLOOKUP("POR Pin State",#REF!,MATCH($A147,#REF!,0),FALSE())</f>
        <v>#VALUE!</v>
      </c>
      <c r="AD147" s="95" t="str">
        <f aca="false">IF(OR($AQ147="",$AQ147=$C147),$R147,IF($AQ147=$D147,SUBSTITUTE(SUBSTITUTE($AQ147,"GPIO3_","GPIO_"),".0",""),IF($AQ147=$E147,$N147,IF($AQ147=$F147,$O147,IF($AQ147=$G147,$P147,IF($AQ147=$H147,$Q147,"INVALID"))))))</f>
        <v>RSVD1</v>
      </c>
      <c r="AE147" s="97"/>
      <c r="AF147" s="98" t="str">
        <f aca="false">IF(AND(OR($AS147="Int PU",$AS147="Int PD"),OR(AND($AZ147&lt;&gt;"",$AZ147&lt;&gt;"0"),AND($BA147&lt;&gt;"",$BA147&lt;&gt;"0"))),"INVALID",IF(OR($AQ147=$C147,$AS147="Int PD"),"PULL_DOWN",IF(OR($AS147="Int PU",AND($AE147="YES",OR($AZ147="",$AZ147="0"),OR($BA147="",$BA147="0"),OR($AR147="Input",$AR147="Bidirectional"))),"PULL_UP","NORMAL")))</f>
        <v>PULL_DOWN</v>
      </c>
      <c r="AG147" s="98" t="str">
        <f aca="false">IF($AR147="Input", "TRISTATE", IF($AS147="Z","TRISTATE",IF($AQ147=$C147,"TRISTATE","NORMAL")))</f>
        <v>TRISTATE</v>
      </c>
      <c r="AH147" s="98" t="str">
        <f aca="false">IF(OR($AQ147=$C147,$AR147="Output"),"DISABLE","ENABLE")</f>
        <v>DISABLE</v>
      </c>
      <c r="AI147" s="112" t="e">
        <f aca="false">IF($AT147&lt;&gt;$G147,"N/A",IF($AV147="Drive 1", "1", IF($AV147="Drive 0", "0", "")))</f>
        <v>#VALUE!</v>
      </c>
      <c r="AJ147" s="99" t="b">
        <f aca="false">TRUE()</f>
        <v>1</v>
      </c>
      <c r="AK147" s="99" t="b">
        <f aca="false">TRUE()</f>
        <v>1</v>
      </c>
      <c r="AL147" s="99" t="b">
        <f aca="false">TRUE()</f>
        <v>1</v>
      </c>
      <c r="AM147" s="99" t="b">
        <f aca="false">TRUE()</f>
        <v>1</v>
      </c>
      <c r="AN147" s="99" t="b">
        <f aca="false">TRUE()</f>
        <v>1</v>
      </c>
      <c r="AO147" s="99" t="b">
        <f aca="false">TRUE()</f>
        <v>1</v>
      </c>
      <c r="AP147" s="100" t="str">
        <f aca="false">IF(AND($AJ147:$AO147), "VALID", "INVALID")</f>
        <v>VALID</v>
      </c>
      <c r="AQ147" s="101" t="s">
        <v>422</v>
      </c>
      <c r="AR147" s="102" t="s">
        <v>79</v>
      </c>
      <c r="AS147" s="103"/>
      <c r="AT147" s="104"/>
      <c r="AU147" s="104"/>
      <c r="AV147" s="104"/>
      <c r="AW147" s="110" t="s">
        <v>85</v>
      </c>
      <c r="AX147" s="103" t="s">
        <v>85</v>
      </c>
      <c r="AY147" s="104"/>
      <c r="AZ147" s="103"/>
      <c r="BA147" s="103"/>
      <c r="BB147" s="105"/>
      <c r="BC147" s="104"/>
      <c r="BD147" s="106"/>
      <c r="BE147" s="111"/>
      <c r="BF147" s="108" t="e">
        <f aca="false">VLOOKUP($A147,#REF!, 34, FALSE())</f>
        <v>#VALUE!</v>
      </c>
      <c r="BG147" s="418" t="e">
        <f aca="false">VLOOKUP($A147,#REF!, 22, FALSE())</f>
        <v>#VALUE!</v>
      </c>
      <c r="BH147" s="109"/>
    </row>
    <row r="148" customFormat="false" ht="12.75" hidden="false" customHeight="true" outlineLevel="0" collapsed="false">
      <c r="A148" s="86" t="s">
        <v>423</v>
      </c>
      <c r="B148" s="86" t="e">
        <f aca="false">VLOOKUP($A148,#REF!, 34, FALSE())</f>
        <v>#VALUE!</v>
      </c>
      <c r="C148" s="87" t="str">
        <f aca="false">CONCATENATE("unused_",A148)</f>
        <v>unused_CPU_PWR_REQ</v>
      </c>
      <c r="D148" s="88" t="e">
        <f aca="false">IF(LEN(VLOOKUP($A148,#REF!,8,FALSE())),LEFT(VLOOKUP($A148,#REF!,8,FALSE()),LEN(VLOOKUP($A148,#REF!,8,FALSE()))-2),"")</f>
        <v>#VALUE!</v>
      </c>
      <c r="E148" s="89" t="e">
        <f aca="false">IF(LEN(VLOOKUP($A148,#REF!,4,FALSE())),IF(INDEX(#REF!,MATCH($A148,#REF!,0),1),LEFT(VLOOKUP($A148,#REF!,4,FALSE()),LEN(VLOOKUP($A148,#REF!,4,FALSE()))-2),CONCATENATE(LEFT(VLOOKUP($A148,#REF!,4,FALSE()),LEN(VLOOKUP($A148,#REF!,4,FALSE()))-2),"*")),"")</f>
        <v>#VALUE!</v>
      </c>
      <c r="F148" s="90" t="e">
        <f aca="false">IF(LEN(VLOOKUP($A148,#REF!,5,FALSE())),IF(INDEX(#REF!,MATCH($A148,#REF!,0),2),LEFT(VLOOKUP($A148,#REF!,5,FALSE()),LEN(VLOOKUP($A148,#REF!,5,FALSE()))-2),CONCATENATE(LEFT(VLOOKUP($A148,#REF!,5,FALSE()),LEN(VLOOKUP($A148,#REF!,5,FALSE()))-2),"*")),"")</f>
        <v>#VALUE!</v>
      </c>
      <c r="G148" s="90" t="e">
        <f aca="false">IF(LEN(VLOOKUP($A148,#REF!,6,FALSE())),IF(INDEX(#REF!,MATCH($A148,#REF!,0),3),LEFT(VLOOKUP($A148,#REF!,6,FALSE()),LEN(VLOOKUP($A148,#REF!,6,FALSE()))-2),CONCATENATE(LEFT(VLOOKUP($A148,#REF!,6,FALSE()),LEN(VLOOKUP($A148,#REF!,6,FALSE()))-2),"*")),"")</f>
        <v>#VALUE!</v>
      </c>
      <c r="H148" s="91" t="e">
        <f aca="false">IF(LEN(VLOOKUP($A148,#REF!,7,FALSE())),IF(INDEX(#REF!,MATCH($A148,#REF!,0),4),LEFT(VLOOKUP($A148,#REF!,7,FALSE()),LEN(VLOOKUP($A148,#REF!,7,FALSE()))-2),CONCATENATE(LEFT(VLOOKUP($A148,#REF!,7,FALSE()),LEN(VLOOKUP($A148,#REF!,7,FALSE()))-2),"*")),"")</f>
        <v>#VALUE!</v>
      </c>
      <c r="I148" s="92" t="e">
        <f aca="false">IF(LEN(VLOOKUP($A148,#REF!,8,FALSE())),UPPER(RIGHT(VLOOKUP($A148,#REF!,8,FALSE()), 1)),"")</f>
        <v>#VALUE!</v>
      </c>
      <c r="J148" s="90" t="e">
        <f aca="false">IF(LEN(VLOOKUP($A148,#REF!,4,FALSE())),UPPER(RIGHT(VLOOKUP($A148,#REF!,4,FALSE()), 1)),"")</f>
        <v>#VALUE!</v>
      </c>
      <c r="K148" s="90" t="e">
        <f aca="false">IF(LEN(VLOOKUP($A148,#REF!,5,FALSE())),UPPER(RIGHT(VLOOKUP($A148,#REF!,5,FALSE()), 1)),"")</f>
        <v>#VALUE!</v>
      </c>
      <c r="L148" s="90" t="e">
        <f aca="false">IF(LEN(VLOOKUP($A148,#REF!,6,FALSE())),UPPER(RIGHT(VLOOKUP($A148,#REF!,6,FALSE()), 1)),"")</f>
        <v>#VALUE!</v>
      </c>
      <c r="M148" s="91" t="e">
        <f aca="false">IF(LEN(VLOOKUP($A148,#REF!,7,FALSE())),UPPER(RIGHT(VLOOKUP($A148,#REF!,7,FALSE()), 1)),"")</f>
        <v>#VALUE!</v>
      </c>
      <c r="N148" s="86" t="e">
        <f aca="false">IF(E148="","RSVD0")</f>
        <v>#VALUE!</v>
      </c>
      <c r="O148" s="86" t="s">
        <v>83</v>
      </c>
      <c r="P148" s="86" t="s">
        <v>104</v>
      </c>
      <c r="Q148" s="86" t="s">
        <v>105</v>
      </c>
      <c r="R148" s="86" t="s">
        <v>94</v>
      </c>
      <c r="S148" s="100" t="e">
        <f aca="false">HLOOKUP("Device Tree Pin Name",#REF!,MATCH($A148,#REF!,0),FALSE())</f>
        <v>#VALUE!</v>
      </c>
      <c r="T148" s="95" t="e">
        <f aca="false">HLOOKUP("power rail",#REF!,MATCH($A148,#REF!,0),FALSE())</f>
        <v>#VALUE!</v>
      </c>
      <c r="U148" s="96" t="e">
        <f aca="false">HLOOKUP("Wake Capable",#REF!,MATCH($A148,#REF!,0),FALSE())</f>
        <v>#VALUE!</v>
      </c>
      <c r="V148" s="96" t="e">
        <f aca="false">HLOOKUP("Strap",#REF!,MATCH($A148,#REF!,0),FALSE())</f>
        <v>#VALUE!</v>
      </c>
      <c r="W148" s="96" t="e">
        <f aca="false">HLOOKUP("GTE",#REF!,MATCH($A148,#REF!,0),FALSE())</f>
        <v>#VALUE!</v>
      </c>
      <c r="X148" s="96" t="e">
        <f aca="false">HLOOKUP("DPD_Control",#REF!,MATCH($A148,#REF!,0),FALSE())</f>
        <v>#VALUE!</v>
      </c>
      <c r="Y148" s="96" t="e">
        <f aca="false">HLOOKUP("DPD_Group",#REF!,MATCH($A148,#REF!,0),FALSE())</f>
        <v>#VALUE!</v>
      </c>
      <c r="Z148" s="95" t="e">
        <f aca="false">HLOOKUP("Pad Category",#REF!,MATCH($A148,#REF!,0),FALSE())</f>
        <v>#VALUE!</v>
      </c>
      <c r="AA148" s="95" t="e">
        <f aca="false">HLOOKUP("Pad type",#REF!,MATCH($A148,#REF!,0),FALSE())</f>
        <v>#VALUE!</v>
      </c>
      <c r="AB148" s="95" t="e">
        <f aca="false">HLOOKUP("Pull Strength",#REF!,MATCH($A148,#REF!,0),FALSE())</f>
        <v>#VALUE!</v>
      </c>
      <c r="AC148" s="95" t="e">
        <f aca="false">HLOOKUP("POR Pin State",#REF!,MATCH($A148,#REF!,0),FALSE())</f>
        <v>#VALUE!</v>
      </c>
      <c r="AD148" s="95" t="e">
        <f aca="false">IF(OR($AQ148="",$AQ148=$C148),$R148,IF($AQ148=$D148,SUBSTITUTE(SUBSTITUTE($AQ148,"GPIO3_","GPIO_"),".0",""),IF($AQ148=$E148,$N148,IF($AQ148=$F148,$O148,IF($AQ148=$G148,$P148,IF($AQ148=$H148,$Q148,"INVALID"))))))</f>
        <v>#VALUE!</v>
      </c>
      <c r="AE148" s="97"/>
      <c r="AF148" s="98" t="str">
        <f aca="false">IF(AND(OR($AS148="Int PU",$AS148="Int PD"),OR(AND($AZ148&lt;&gt;"",$AZ148&lt;&gt;"0"),AND($BA148&lt;&gt;"",$BA148&lt;&gt;"0"))),"INVALID",IF(OR($AQ148=$C148,$AS148="Int PD"),"PULL_DOWN",IF(OR($AS148="Int PU",AND($AE148="YES",OR($AZ148="",$AZ148="0"),OR($BA148="",$BA148="0"),OR($AR148="Input",$AR148="Bidirectional"))),"PULL_UP","NORMAL")))</f>
        <v>NORMAL</v>
      </c>
      <c r="AG148" s="98" t="str">
        <f aca="false">IF($AR148="Input", "TRISTATE", IF($AS148="Z","TRISTATE",IF($AQ148=$C148,"TRISTATE","NORMAL")))</f>
        <v>NORMAL</v>
      </c>
      <c r="AH148" s="98" t="str">
        <f aca="false">IF(OR($AQ148=$C148,$AR148="Output"),"DISABLE","ENABLE")</f>
        <v>DISABLE</v>
      </c>
      <c r="AI148" s="112" t="e">
        <f aca="false">IF($AT148&lt;&gt;$G148,"N/A",IF($AV148="Drive 1", "1", IF($AV148="Drive 0", "0", "")))</f>
        <v>#VALUE!</v>
      </c>
      <c r="AJ148" s="99" t="b">
        <f aca="false">TRUE()</f>
        <v>1</v>
      </c>
      <c r="AK148" s="99" t="b">
        <f aca="false">TRUE()</f>
        <v>1</v>
      </c>
      <c r="AL148" s="99" t="b">
        <f aca="false">TRUE()</f>
        <v>1</v>
      </c>
      <c r="AM148" s="99" t="b">
        <f aca="false">TRUE()</f>
        <v>1</v>
      </c>
      <c r="AN148" s="99" t="b">
        <f aca="false">TRUE()</f>
        <v>1</v>
      </c>
      <c r="AO148" s="99" t="b">
        <f aca="false">TRUE()</f>
        <v>1</v>
      </c>
      <c r="AP148" s="100" t="str">
        <f aca="false">IF(AND($AJ148:$AO148), "VALID", "INVALID")</f>
        <v>VALID</v>
      </c>
      <c r="AQ148" s="101" t="s">
        <v>3617</v>
      </c>
      <c r="AR148" s="102" t="s">
        <v>2744</v>
      </c>
      <c r="AS148" s="103" t="s">
        <v>2843</v>
      </c>
      <c r="AT148" s="104"/>
      <c r="AU148" s="104"/>
      <c r="AV148" s="104"/>
      <c r="AW148" s="104"/>
      <c r="AX148" s="103" t="s">
        <v>85</v>
      </c>
      <c r="AY148" s="104"/>
      <c r="AZ148" s="103"/>
      <c r="BA148" s="103"/>
      <c r="BB148" s="105"/>
      <c r="BC148" s="104"/>
      <c r="BD148" s="106" t="s">
        <v>3619</v>
      </c>
      <c r="BE148" s="16" t="s">
        <v>3</v>
      </c>
      <c r="BF148" s="108" t="e">
        <f aca="false">VLOOKUP($A148,#REF!, 34, FALSE())</f>
        <v>#VALUE!</v>
      </c>
      <c r="BG148" s="418" t="e">
        <f aca="false">VLOOKUP($A148,#REF!, 22, FALSE())</f>
        <v>#VALUE!</v>
      </c>
      <c r="BH148" s="109"/>
    </row>
    <row r="149" customFormat="false" ht="12.75" hidden="false" customHeight="true" outlineLevel="0" collapsed="false">
      <c r="A149" s="86" t="s">
        <v>425</v>
      </c>
      <c r="B149" s="86" t="e">
        <f aca="false">VLOOKUP($A149,#REF!, 34, FALSE())</f>
        <v>#VALUE!</v>
      </c>
      <c r="C149" s="87" t="str">
        <f aca="false">CONCATENATE("unused_",A149)</f>
        <v>unused_SOC_GPIO07</v>
      </c>
      <c r="D149" s="88" t="e">
        <f aca="false">IF(LEN(VLOOKUP($A149,#REF!,8,FALSE())),LEFT(VLOOKUP($A149,#REF!,8,FALSE()),LEN(VLOOKUP($A149,#REF!,8,FALSE()))-2),"")</f>
        <v>#VALUE!</v>
      </c>
      <c r="E149" s="89" t="e">
        <f aca="false">IF(LEN(VLOOKUP($A149,#REF!,4,FALSE())),IF(INDEX(#REF!,MATCH($A149,#REF!,0),1),LEFT(VLOOKUP($A149,#REF!,4,FALSE()),LEN(VLOOKUP($A149,#REF!,4,FALSE()))-2),CONCATENATE(LEFT(VLOOKUP($A149,#REF!,4,FALSE()),LEN(VLOOKUP($A149,#REF!,4,FALSE()))-2),"*")),"")</f>
        <v>#VALUE!</v>
      </c>
      <c r="F149" s="90" t="e">
        <f aca="false">IF(LEN(VLOOKUP($A149,#REF!,5,FALSE())),IF(INDEX(#REF!,MATCH($A149,#REF!,0),2),LEFT(VLOOKUP($A149,#REF!,5,FALSE()),LEN(VLOOKUP($A149,#REF!,5,FALSE()))-2),CONCATENATE(LEFT(VLOOKUP($A149,#REF!,5,FALSE()),LEN(VLOOKUP($A149,#REF!,5,FALSE()))-2),"*")),"")</f>
        <v>#VALUE!</v>
      </c>
      <c r="G149" s="90" t="e">
        <f aca="false">IF(LEN(VLOOKUP($A149,#REF!,6,FALSE())),IF(INDEX(#REF!,MATCH($A149,#REF!,0),3),LEFT(VLOOKUP($A149,#REF!,6,FALSE()),LEN(VLOOKUP($A149,#REF!,6,FALSE()))-2),CONCATENATE(LEFT(VLOOKUP($A149,#REF!,6,FALSE()),LEN(VLOOKUP($A149,#REF!,6,FALSE()))-2),"*")),"")</f>
        <v>#VALUE!</v>
      </c>
      <c r="H149" s="91" t="e">
        <f aca="false">IF(LEN(VLOOKUP($A149,#REF!,7,FALSE())),IF(INDEX(#REF!,MATCH($A149,#REF!,0),4),LEFT(VLOOKUP($A149,#REF!,7,FALSE()),LEN(VLOOKUP($A149,#REF!,7,FALSE()))-2),CONCATENATE(LEFT(VLOOKUP($A149,#REF!,7,FALSE()),LEN(VLOOKUP($A149,#REF!,7,FALSE()))-2),"*")),"")</f>
        <v>#VALUE!</v>
      </c>
      <c r="I149" s="92" t="e">
        <f aca="false">IF(LEN(VLOOKUP($A149,#REF!,8,FALSE())),UPPER(RIGHT(VLOOKUP($A149,#REF!,8,FALSE()), 1)),"")</f>
        <v>#VALUE!</v>
      </c>
      <c r="J149" s="90" t="e">
        <f aca="false">IF(LEN(VLOOKUP($A149,#REF!,4,FALSE())),UPPER(RIGHT(VLOOKUP($A149,#REF!,4,FALSE()), 1)),"")</f>
        <v>#VALUE!</v>
      </c>
      <c r="K149" s="90" t="e">
        <f aca="false">IF(LEN(VLOOKUP($A149,#REF!,5,FALSE())),UPPER(RIGHT(VLOOKUP($A149,#REF!,5,FALSE()), 1)),"")</f>
        <v>#VALUE!</v>
      </c>
      <c r="L149" s="90" t="e">
        <f aca="false">IF(LEN(VLOOKUP($A149,#REF!,6,FALSE())),UPPER(RIGHT(VLOOKUP($A149,#REF!,6,FALSE()), 1)),"")</f>
        <v>#VALUE!</v>
      </c>
      <c r="M149" s="91" t="e">
        <f aca="false">IF(LEN(VLOOKUP($A149,#REF!,7,FALSE())),UPPER(RIGHT(VLOOKUP($A149,#REF!,7,FALSE()), 1)),"")</f>
        <v>#VALUE!</v>
      </c>
      <c r="N149" s="86" t="s">
        <v>132</v>
      </c>
      <c r="O149" s="86" t="s">
        <v>83</v>
      </c>
      <c r="P149" s="86" t="s">
        <v>104</v>
      </c>
      <c r="Q149" s="86" t="s">
        <v>105</v>
      </c>
      <c r="R149" s="86" t="s">
        <v>83</v>
      </c>
      <c r="S149" s="100" t="e">
        <f aca="false">HLOOKUP("Device Tree Pin Name",#REF!,MATCH($A149,#REF!,0),FALSE())</f>
        <v>#VALUE!</v>
      </c>
      <c r="T149" s="95" t="e">
        <f aca="false">HLOOKUP("power rail",#REF!,MATCH($A149,#REF!,0),FALSE())</f>
        <v>#VALUE!</v>
      </c>
      <c r="U149" s="96" t="e">
        <f aca="false">HLOOKUP("Wake Capable",#REF!,MATCH($A149,#REF!,0),FALSE())</f>
        <v>#VALUE!</v>
      </c>
      <c r="V149" s="96" t="e">
        <f aca="false">HLOOKUP("Strap",#REF!,MATCH($A149,#REF!,0),FALSE())</f>
        <v>#VALUE!</v>
      </c>
      <c r="W149" s="96" t="e">
        <f aca="false">HLOOKUP("GTE",#REF!,MATCH($A149,#REF!,0),FALSE())</f>
        <v>#VALUE!</v>
      </c>
      <c r="X149" s="96" t="e">
        <f aca="false">HLOOKUP("DPD_Control",#REF!,MATCH($A149,#REF!,0),FALSE())</f>
        <v>#VALUE!</v>
      </c>
      <c r="Y149" s="96" t="e">
        <f aca="false">HLOOKUP("DPD_Group",#REF!,MATCH($A149,#REF!,0),FALSE())</f>
        <v>#VALUE!</v>
      </c>
      <c r="Z149" s="95" t="e">
        <f aca="false">HLOOKUP("Pad Category",#REF!,MATCH($A149,#REF!,0),FALSE())</f>
        <v>#VALUE!</v>
      </c>
      <c r="AA149" s="95" t="e">
        <f aca="false">HLOOKUP("Pad type",#REF!,MATCH($A149,#REF!,0),FALSE())</f>
        <v>#VALUE!</v>
      </c>
      <c r="AB149" s="95" t="e">
        <f aca="false">HLOOKUP("Pull Strength",#REF!,MATCH($A149,#REF!,0),FALSE())</f>
        <v>#VALUE!</v>
      </c>
      <c r="AC149" s="95" t="e">
        <f aca="false">HLOOKUP("POR Pin State",#REF!,MATCH($A149,#REF!,0),FALSE())</f>
        <v>#VALUE!</v>
      </c>
      <c r="AD149" s="95" t="e">
        <f aca="false">IF(OR($AQ149="",$AQ149=$C149),$R149,IF($AQ149=$D149,SUBSTITUTE(SUBSTITUTE($AQ149,"GPIO3_","GPIO_"),".0",""),IF($AQ149=$E149,$N149,IF($AQ149=$F149,$O149,IF($AQ149=$G149,$P149,IF($AQ149=$H149,$Q149,"INVALID"))))))</f>
        <v>#VALUE!</v>
      </c>
      <c r="AE149" s="97"/>
      <c r="AF149" s="98" t="str">
        <f aca="false">IF(AND(OR($AS149="Int PU",$AS149="Int PD"),OR(AND($AZ149&lt;&gt;"",$AZ149&lt;&gt;"0"),AND($BA149&lt;&gt;"",$BA149&lt;&gt;"0"))),"INVALID",IF(OR($AQ149=$C149,$AS149="Int PD"),"PULL_DOWN",IF(OR($AS149="Int PU",AND($AE149="YES",OR($AZ149="",$AZ149="0"),OR($BA149="",$BA149="0"),OR($AR149="Input",$AR149="Bidirectional"))),"PULL_UP","NORMAL")))</f>
        <v>NORMAL</v>
      </c>
      <c r="AG149" s="98" t="str">
        <f aca="false">IF($AR149="Input", "TRISTATE", IF($AS149="Z","TRISTATE",IF($AQ149=$C149,"TRISTATE","NORMAL")))</f>
        <v>TRISTATE</v>
      </c>
      <c r="AH149" s="98" t="str">
        <f aca="false">IF(OR($AQ149=$C149,$AR149="Output"),"DISABLE","ENABLE")</f>
        <v>DISABLE</v>
      </c>
      <c r="AI149" s="112" t="e">
        <f aca="false">IF($AT149&lt;&gt;$G149,"N/A",IF($AV149="Drive 1", "1", IF($AV149="Drive 0", "0", "")))</f>
        <v>#VALUE!</v>
      </c>
      <c r="AJ149" s="99" t="b">
        <f aca="false">TRUE()</f>
        <v>1</v>
      </c>
      <c r="AK149" s="99" t="b">
        <f aca="false">TRUE()</f>
        <v>1</v>
      </c>
      <c r="AL149" s="99" t="b">
        <f aca="false">TRUE()</f>
        <v>1</v>
      </c>
      <c r="AM149" s="99" t="b">
        <f aca="false">TRUE()</f>
        <v>1</v>
      </c>
      <c r="AN149" s="99" t="b">
        <f aca="false">TRUE()</f>
        <v>1</v>
      </c>
      <c r="AO149" s="99" t="b">
        <f aca="false">TRUE()</f>
        <v>1</v>
      </c>
      <c r="AP149" s="100" t="str">
        <f aca="false">IF(AND($AJ149:$AO149), "VALID", "INVALID")</f>
        <v>VALID</v>
      </c>
      <c r="AQ149" s="101" t="s">
        <v>3623</v>
      </c>
      <c r="AR149" s="102" t="s">
        <v>2744</v>
      </c>
      <c r="AS149" s="103" t="s">
        <v>2879</v>
      </c>
      <c r="AT149" s="104"/>
      <c r="AU149" s="104"/>
      <c r="AV149" s="104"/>
      <c r="AW149" s="104"/>
      <c r="AX149" s="103" t="s">
        <v>85</v>
      </c>
      <c r="AY149" s="104"/>
      <c r="AZ149" s="103"/>
      <c r="BA149" s="103"/>
      <c r="BB149" s="105"/>
      <c r="BC149" s="104"/>
      <c r="BD149" s="106" t="s">
        <v>3625</v>
      </c>
      <c r="BE149" s="114"/>
      <c r="BF149" s="108" t="e">
        <f aca="false">VLOOKUP($A149,#REF!, 34, FALSE())</f>
        <v>#VALUE!</v>
      </c>
      <c r="BG149" s="418" t="e">
        <f aca="false">VLOOKUP($A149,#REF!, 22, FALSE())</f>
        <v>#VALUE!</v>
      </c>
      <c r="BH149" s="109"/>
    </row>
    <row r="150" s="85" customFormat="true" ht="18" hidden="false" customHeight="true" outlineLevel="0" collapsed="false">
      <c r="A150" s="117" t="s">
        <v>427</v>
      </c>
      <c r="B150" s="116" t="s">
        <v>428</v>
      </c>
      <c r="C150" s="74"/>
      <c r="D150" s="76"/>
      <c r="E150" s="76"/>
      <c r="F150" s="76"/>
      <c r="G150" s="76"/>
      <c r="H150" s="76"/>
      <c r="I150" s="74"/>
      <c r="J150" s="74"/>
      <c r="K150" s="74"/>
      <c r="L150" s="74"/>
      <c r="M150" s="74"/>
      <c r="N150" s="74"/>
      <c r="O150" s="74"/>
      <c r="P150" s="74"/>
      <c r="Q150" s="74"/>
      <c r="R150" s="74"/>
      <c r="S150" s="74"/>
      <c r="T150" s="74"/>
      <c r="U150" s="77"/>
      <c r="V150" s="77"/>
      <c r="W150" s="77"/>
      <c r="X150" s="77"/>
      <c r="Y150" s="77"/>
      <c r="Z150" s="78"/>
      <c r="AA150" s="78"/>
      <c r="AB150" s="78"/>
      <c r="AC150" s="78"/>
      <c r="AD150" s="78"/>
      <c r="AE150" s="78"/>
      <c r="AF150" s="78"/>
      <c r="AG150" s="78"/>
      <c r="AH150" s="78"/>
      <c r="AI150" s="78"/>
      <c r="AJ150" s="78"/>
      <c r="AK150" s="78"/>
      <c r="AL150" s="78"/>
      <c r="AM150" s="78"/>
      <c r="AN150" s="78"/>
      <c r="AO150" s="78"/>
      <c r="AP150" s="78"/>
      <c r="AQ150" s="79"/>
      <c r="AR150" s="79"/>
      <c r="AS150" s="80"/>
      <c r="AT150" s="80"/>
      <c r="AU150" s="80"/>
      <c r="AV150" s="80"/>
      <c r="AW150" s="80"/>
      <c r="AX150" s="80"/>
      <c r="AY150" s="80"/>
      <c r="AZ150" s="80"/>
      <c r="BA150" s="80"/>
      <c r="BB150" s="80"/>
      <c r="BC150" s="81" t="s">
        <v>429</v>
      </c>
      <c r="BD150" s="80"/>
      <c r="BE150" s="118" t="s">
        <v>430</v>
      </c>
      <c r="BF150" s="75" t="s">
        <v>431</v>
      </c>
      <c r="BG150" s="75"/>
      <c r="BH150" s="119"/>
    </row>
    <row r="151" customFormat="false" ht="12.75" hidden="false" customHeight="true" outlineLevel="0" collapsed="false">
      <c r="A151" s="95" t="s">
        <v>432</v>
      </c>
      <c r="B151" s="86" t="e">
        <f aca="false">VLOOKUP($A151,#REF!, 34, FALSE())</f>
        <v>#VALUE!</v>
      </c>
      <c r="C151" s="87" t="str">
        <f aca="false">CONCATENATE("unused_",A151)</f>
        <v>unused_SDMMC1_CLK</v>
      </c>
      <c r="D151" s="88" t="e">
        <f aca="false">IF(LEN(VLOOKUP($A151,#REF!,8,FALSE())),LEFT(VLOOKUP($A151,#REF!,8,FALSE()),LEN(VLOOKUP($A151,#REF!,8,FALSE()))-2),"")</f>
        <v>#VALUE!</v>
      </c>
      <c r="E151" s="89" t="e">
        <f aca="false">IF(LEN(VLOOKUP($A151,#REF!,4,FALSE())),IF(INDEX(#REF!,MATCH($A151,#REF!,0),1),LEFT(VLOOKUP($A151,#REF!,4,FALSE()),LEN(VLOOKUP($A151,#REF!,4,FALSE()))-2),CONCATENATE(LEFT(VLOOKUP($A151,#REF!,4,FALSE()),LEN(VLOOKUP($A151,#REF!,4,FALSE()))-2),"*")),"")</f>
        <v>#VALUE!</v>
      </c>
      <c r="F151" s="90" t="e">
        <f aca="false">IF(LEN(VLOOKUP($A151,#REF!,5,FALSE())),IF(INDEX(#REF!,MATCH($A151,#REF!,0),2),LEFT(VLOOKUP($A151,#REF!,5,FALSE()),LEN(VLOOKUP($A151,#REF!,5,FALSE()))-2),CONCATENATE(LEFT(VLOOKUP($A151,#REF!,5,FALSE()),LEN(VLOOKUP($A151,#REF!,5,FALSE()))-2),"*")),"")</f>
        <v>#VALUE!</v>
      </c>
      <c r="G151" s="90" t="e">
        <f aca="false">IF(LEN(VLOOKUP($A151,#REF!,6,FALSE())),IF(INDEX(#REF!,MATCH($A151,#REF!,0),3),LEFT(VLOOKUP($A151,#REF!,6,FALSE()),LEN(VLOOKUP($A151,#REF!,6,FALSE()))-2),CONCATENATE(LEFT(VLOOKUP($A151,#REF!,6,FALSE()),LEN(VLOOKUP($A151,#REF!,6,FALSE()))-2),"*")),"")</f>
        <v>#VALUE!</v>
      </c>
      <c r="H151" s="91" t="e">
        <f aca="false">IF(LEN(VLOOKUP($A151,#REF!,7,FALSE())),IF(INDEX(#REF!,MATCH($A151,#REF!,0),4),LEFT(VLOOKUP($A151,#REF!,7,FALSE()),LEN(VLOOKUP($A151,#REF!,7,FALSE()))-2),CONCATENATE(LEFT(VLOOKUP($A151,#REF!,7,FALSE()),LEN(VLOOKUP($A151,#REF!,7,FALSE()))-2),"*")),"")</f>
        <v>#VALUE!</v>
      </c>
      <c r="I151" s="92" t="e">
        <f aca="false">IF(LEN(VLOOKUP($A151,#REF!,8,FALSE())),UPPER(RIGHT(VLOOKUP($A151,#REF!,8,FALSE()), 1)),"")</f>
        <v>#VALUE!</v>
      </c>
      <c r="J151" s="90" t="e">
        <f aca="false">IF(LEN(VLOOKUP($A151,#REF!,4,FALSE())),UPPER(RIGHT(VLOOKUP($A151,#REF!,4,FALSE()), 1)),"")</f>
        <v>#VALUE!</v>
      </c>
      <c r="K151" s="90" t="e">
        <f aca="false">IF(LEN(VLOOKUP($A151,#REF!,5,FALSE())),UPPER(RIGHT(VLOOKUP($A151,#REF!,5,FALSE()), 1)),"")</f>
        <v>#VALUE!</v>
      </c>
      <c r="L151" s="90" t="e">
        <f aca="false">IF(LEN(VLOOKUP($A151,#REF!,6,FALSE())),UPPER(RIGHT(VLOOKUP($A151,#REF!,6,FALSE()), 1)),"")</f>
        <v>#VALUE!</v>
      </c>
      <c r="M151" s="91" t="e">
        <f aca="false">IF(LEN(VLOOKUP($A151,#REF!,7,FALSE())),UPPER(RIGHT(VLOOKUP($A151,#REF!,7,FALSE()), 1)),"")</f>
        <v>#VALUE!</v>
      </c>
      <c r="N151" s="86" t="s">
        <v>391</v>
      </c>
      <c r="O151" s="86" t="s">
        <v>83</v>
      </c>
      <c r="P151" s="86" t="s">
        <v>104</v>
      </c>
      <c r="Q151" s="86" t="s">
        <v>105</v>
      </c>
      <c r="R151" s="120" t="s">
        <v>83</v>
      </c>
      <c r="S151" s="94" t="e">
        <f aca="false">HLOOKUP("Device Tree Pin Name",#REF!,MATCH($A151,#REF!,0),FALSE())</f>
        <v>#VALUE!</v>
      </c>
      <c r="T151" s="95" t="e">
        <f aca="false">HLOOKUP("power rail",#REF!,MATCH($A151,#REF!,0),FALSE())</f>
        <v>#VALUE!</v>
      </c>
      <c r="U151" s="96" t="e">
        <f aca="false">HLOOKUP("Wake Capable",#REF!,MATCH($A151,#REF!,0),FALSE())</f>
        <v>#VALUE!</v>
      </c>
      <c r="V151" s="96" t="e">
        <f aca="false">HLOOKUP("Strap",#REF!,MATCH($A151,#REF!,0),FALSE())</f>
        <v>#VALUE!</v>
      </c>
      <c r="W151" s="96" t="e">
        <f aca="false">HLOOKUP("GTE",#REF!,MATCH($A151,#REF!,0),FALSE())</f>
        <v>#VALUE!</v>
      </c>
      <c r="X151" s="96" t="e">
        <f aca="false">HLOOKUP("DPD_Control",#REF!,MATCH($A151,#REF!,0),FALSE())</f>
        <v>#VALUE!</v>
      </c>
      <c r="Y151" s="96" t="e">
        <f aca="false">HLOOKUP("DPD_Group",#REF!,MATCH($A151,#REF!,0),FALSE())</f>
        <v>#VALUE!</v>
      </c>
      <c r="Z151" s="95" t="e">
        <f aca="false">HLOOKUP("Pad Category",#REF!,MATCH($A151,#REF!,0),FALSE())</f>
        <v>#VALUE!</v>
      </c>
      <c r="AA151" s="95" t="e">
        <f aca="false">HLOOKUP("Pad type",#REF!,MATCH($A151,#REF!,0),FALSE())</f>
        <v>#VALUE!</v>
      </c>
      <c r="AB151" s="95" t="e">
        <f aca="false">HLOOKUP("Pull Strength",#REF!,MATCH($A151,#REF!,0),FALSE())</f>
        <v>#VALUE!</v>
      </c>
      <c r="AC151" s="95" t="e">
        <f aca="false">HLOOKUP("POR Pin State",#REF!,MATCH($A151,#REF!,0),FALSE())</f>
        <v>#VALUE!</v>
      </c>
      <c r="AD151" s="95" t="str">
        <f aca="false">IF(OR($AQ151="",$AQ151=$C151),$R151,IF($AQ151=$D151,SUBSTITUTE(SUBSTITUTE($AQ151,"GPIO3_","GPIO_"),".0",""),IF($AQ151=$E151,$N151,IF($AQ151=$F151,$O151,IF($AQ151=$G151,$P151,IF($AQ151=$H151,$Q151,"INVALID"))))))</f>
        <v>RSVD1</v>
      </c>
      <c r="AE151" s="121"/>
      <c r="AF151" s="98" t="str">
        <f aca="false">IF(AND(OR($AS151="Int PU",$AS151="Int PD"),OR(AND($AZ151&lt;&gt;"",$AZ151&lt;&gt;"0"),AND($BA151&lt;&gt;"",$BA151&lt;&gt;"0"))),"INVALID",IF(OR($AQ151=$C151,$AS151="Int PD"),"PULL_DOWN",IF(OR($AS151="Int PU",AND($AE151="YES",OR($AZ151="",$AZ151="0"),OR($BA151="",$BA151="0"),OR($AR151="Input",$AR151="Bidirectional"))),"PULL_UP","NORMAL")))</f>
        <v>PULL_DOWN</v>
      </c>
      <c r="AG151" s="98" t="str">
        <f aca="false">IF($AR151="Input", "TRISTATE", IF($AS151="Z","TRISTATE",IF($AQ151=$C151,"TRISTATE","NORMAL")))</f>
        <v>TRISTATE</v>
      </c>
      <c r="AH151" s="98" t="e">
        <f aca="false">IF($AQ151=$E151,"ENABLE",IF(OR($AQ151=$C151,$AR151="Output"),"DISABLE","ENABLE"))</f>
        <v>#VALUE!</v>
      </c>
      <c r="AI151" s="122" t="e">
        <f aca="false">IF($AT151&lt;&gt;$G151,"N/A",IF($AV151="Drive 1", "1", IF($AV151="Drive 0", "0", "")))</f>
        <v>#VALUE!</v>
      </c>
      <c r="AJ151" s="99" t="b">
        <f aca="false">TRUE()</f>
        <v>1</v>
      </c>
      <c r="AK151" s="99" t="b">
        <f aca="false">TRUE()</f>
        <v>1</v>
      </c>
      <c r="AL151" s="99" t="b">
        <f aca="false">TRUE()</f>
        <v>1</v>
      </c>
      <c r="AM151" s="99" t="b">
        <f aca="false">TRUE()</f>
        <v>1</v>
      </c>
      <c r="AN151" s="99" t="b">
        <f aca="false">TRUE()</f>
        <v>1</v>
      </c>
      <c r="AO151" s="99" t="b">
        <f aca="false">TRUE()</f>
        <v>1</v>
      </c>
      <c r="AP151" s="100" t="str">
        <f aca="false">IF(AND($AJ151:$AO151), "VALID", "INVALID")</f>
        <v>VALID</v>
      </c>
      <c r="AQ151" s="123" t="s">
        <v>433</v>
      </c>
      <c r="AR151" s="124" t="s">
        <v>79</v>
      </c>
      <c r="AS151" s="103"/>
      <c r="AT151" s="125"/>
      <c r="AU151" s="125"/>
      <c r="AV151" s="125"/>
      <c r="AW151" s="125"/>
      <c r="AX151" s="125"/>
      <c r="AY151" s="103" t="s">
        <v>434</v>
      </c>
      <c r="AZ151" s="126"/>
      <c r="BA151" s="126"/>
      <c r="BB151" s="127"/>
      <c r="BC151" s="125"/>
      <c r="BD151" s="128"/>
      <c r="BE151" s="107" t="s">
        <v>432</v>
      </c>
      <c r="BF151" s="108" t="e">
        <f aca="false">VLOOKUP($A151,#REF!, 34, FALSE())</f>
        <v>#VALUE!</v>
      </c>
      <c r="BG151" s="418" t="e">
        <f aca="false">VLOOKUP($A151,#REF!, 22, FALSE())</f>
        <v>#VALUE!</v>
      </c>
      <c r="BH151" s="109"/>
    </row>
    <row r="152" customFormat="false" ht="12.75" hidden="false" customHeight="true" outlineLevel="0" collapsed="false">
      <c r="A152" s="95" t="s">
        <v>435</v>
      </c>
      <c r="B152" s="86" t="e">
        <f aca="false">VLOOKUP($A152,#REF!, 34, FALSE())</f>
        <v>#VALUE!</v>
      </c>
      <c r="C152" s="87" t="str">
        <f aca="false">CONCATENATE("unused_",A152)</f>
        <v>unused_SDMMC1_CMD</v>
      </c>
      <c r="D152" s="88" t="e">
        <f aca="false">IF(LEN(VLOOKUP($A152,#REF!,8,FALSE())),LEFT(VLOOKUP($A152,#REF!,8,FALSE()),LEN(VLOOKUP($A152,#REF!,8,FALSE()))-2),"")</f>
        <v>#VALUE!</v>
      </c>
      <c r="E152" s="89" t="e">
        <f aca="false">IF(LEN(VLOOKUP($A152,#REF!,4,FALSE())),IF(INDEX(#REF!,MATCH($A152,#REF!,0),1),LEFT(VLOOKUP($A152,#REF!,4,FALSE()),LEN(VLOOKUP($A152,#REF!,4,FALSE()))-2),CONCATENATE(LEFT(VLOOKUP($A152,#REF!,4,FALSE()),LEN(VLOOKUP($A152,#REF!,4,FALSE()))-2),"*")),"")</f>
        <v>#VALUE!</v>
      </c>
      <c r="F152" s="90" t="e">
        <f aca="false">IF(LEN(VLOOKUP($A152,#REF!,5,FALSE())),IF(INDEX(#REF!,MATCH($A152,#REF!,0),2),LEFT(VLOOKUP($A152,#REF!,5,FALSE()),LEN(VLOOKUP($A152,#REF!,5,FALSE()))-2),CONCATENATE(LEFT(VLOOKUP($A152,#REF!,5,FALSE()),LEN(VLOOKUP($A152,#REF!,5,FALSE()))-2),"*")),"")</f>
        <v>#VALUE!</v>
      </c>
      <c r="G152" s="90" t="e">
        <f aca="false">IF(LEN(VLOOKUP($A152,#REF!,6,FALSE())),IF(INDEX(#REF!,MATCH($A152,#REF!,0),3),LEFT(VLOOKUP($A152,#REF!,6,FALSE()),LEN(VLOOKUP($A152,#REF!,6,FALSE()))-2),CONCATENATE(LEFT(VLOOKUP($A152,#REF!,6,FALSE()),LEN(VLOOKUP($A152,#REF!,6,FALSE()))-2),"*")),"")</f>
        <v>#VALUE!</v>
      </c>
      <c r="H152" s="91" t="e">
        <f aca="false">IF(LEN(VLOOKUP($A152,#REF!,7,FALSE())),IF(INDEX(#REF!,MATCH($A152,#REF!,0),4),LEFT(VLOOKUP($A152,#REF!,7,FALSE()),LEN(VLOOKUP($A152,#REF!,7,FALSE()))-2),CONCATENATE(LEFT(VLOOKUP($A152,#REF!,7,FALSE()),LEN(VLOOKUP($A152,#REF!,7,FALSE()))-2),"*")),"")</f>
        <v>#VALUE!</v>
      </c>
      <c r="I152" s="92" t="e">
        <f aca="false">IF(LEN(VLOOKUP($A152,#REF!,8,FALSE())),UPPER(RIGHT(VLOOKUP($A152,#REF!,8,FALSE()), 1)),"")</f>
        <v>#VALUE!</v>
      </c>
      <c r="J152" s="90" t="e">
        <f aca="false">IF(LEN(VLOOKUP($A152,#REF!,4,FALSE())),UPPER(RIGHT(VLOOKUP($A152,#REF!,4,FALSE()), 1)),"")</f>
        <v>#VALUE!</v>
      </c>
      <c r="K152" s="90" t="e">
        <f aca="false">IF(LEN(VLOOKUP($A152,#REF!,5,FALSE())),UPPER(RIGHT(VLOOKUP($A152,#REF!,5,FALSE()), 1)),"")</f>
        <v>#VALUE!</v>
      </c>
      <c r="L152" s="90" t="e">
        <f aca="false">IF(LEN(VLOOKUP($A152,#REF!,6,FALSE())),UPPER(RIGHT(VLOOKUP($A152,#REF!,6,FALSE()), 1)),"")</f>
        <v>#VALUE!</v>
      </c>
      <c r="M152" s="91" t="e">
        <f aca="false">IF(LEN(VLOOKUP($A152,#REF!,7,FALSE())),UPPER(RIGHT(VLOOKUP($A152,#REF!,7,FALSE()), 1)),"")</f>
        <v>#VALUE!</v>
      </c>
      <c r="N152" s="86" t="s">
        <v>391</v>
      </c>
      <c r="O152" s="86" t="s">
        <v>83</v>
      </c>
      <c r="P152" s="86" t="s">
        <v>104</v>
      </c>
      <c r="Q152" s="86" t="s">
        <v>105</v>
      </c>
      <c r="R152" s="86" t="s">
        <v>83</v>
      </c>
      <c r="S152" s="100" t="e">
        <f aca="false">HLOOKUP("Device Tree Pin Name",#REF!,MATCH($A152,#REF!,0),FALSE())</f>
        <v>#VALUE!</v>
      </c>
      <c r="T152" s="95" t="e">
        <f aca="false">HLOOKUP("power rail",#REF!,MATCH($A152,#REF!,0),FALSE())</f>
        <v>#VALUE!</v>
      </c>
      <c r="U152" s="96" t="e">
        <f aca="false">HLOOKUP("Wake Capable",#REF!,MATCH($A152,#REF!,0),FALSE())</f>
        <v>#VALUE!</v>
      </c>
      <c r="V152" s="96" t="e">
        <f aca="false">HLOOKUP("Strap",#REF!,MATCH($A152,#REF!,0),FALSE())</f>
        <v>#VALUE!</v>
      </c>
      <c r="W152" s="96" t="e">
        <f aca="false">HLOOKUP("GTE",#REF!,MATCH($A152,#REF!,0),FALSE())</f>
        <v>#VALUE!</v>
      </c>
      <c r="X152" s="96" t="e">
        <f aca="false">HLOOKUP("DPD_Control",#REF!,MATCH($A152,#REF!,0),FALSE())</f>
        <v>#VALUE!</v>
      </c>
      <c r="Y152" s="96" t="e">
        <f aca="false">HLOOKUP("DPD_Group",#REF!,MATCH($A152,#REF!,0),FALSE())</f>
        <v>#VALUE!</v>
      </c>
      <c r="Z152" s="95" t="e">
        <f aca="false">HLOOKUP("Pad Category",#REF!,MATCH($A152,#REF!,0),FALSE())</f>
        <v>#VALUE!</v>
      </c>
      <c r="AA152" s="95" t="e">
        <f aca="false">HLOOKUP("Pad type",#REF!,MATCH($A152,#REF!,0),FALSE())</f>
        <v>#VALUE!</v>
      </c>
      <c r="AB152" s="95" t="e">
        <f aca="false">HLOOKUP("Pull Strength",#REF!,MATCH($A152,#REF!,0),FALSE())</f>
        <v>#VALUE!</v>
      </c>
      <c r="AC152" s="95" t="e">
        <f aca="false">HLOOKUP("POR Pin State",#REF!,MATCH($A152,#REF!,0),FALSE())</f>
        <v>#VALUE!</v>
      </c>
      <c r="AD152" s="95" t="str">
        <f aca="false">IF(OR($AQ152="",$AQ152=$C152),$R152,IF($AQ152=$D152,SUBSTITUTE(SUBSTITUTE($AQ152,"GPIO3_","GPIO_"),".0",""),IF($AQ152=$E152,$N152,IF($AQ152=$F152,$O152,IF($AQ152=$G152,$P152,IF($AQ152=$H152,$Q152,"INVALID"))))))</f>
        <v>RSVD1</v>
      </c>
      <c r="AE152" s="97"/>
      <c r="AF152" s="98" t="str">
        <f aca="false">IF(AND(OR($AS152="Int PU",$AS152="Int PD"),OR(AND($AZ152&lt;&gt;"",$AZ152&lt;&gt;"0"),AND($BA152&lt;&gt;"",$BA152&lt;&gt;"0"))),"INVALID",IF(OR($AQ152=$C152,$AS152="Int PD"),"PULL_DOWN",IF(OR($AS152="Int PU",AND($AE152="YES",OR($AZ152="",$AZ152="0"),OR($BA152="",$BA152="0"),OR($AR152="Input",$AR152="Bidirectional"))),"PULL_UP","NORMAL")))</f>
        <v>PULL_DOWN</v>
      </c>
      <c r="AG152" s="98" t="str">
        <f aca="false">IF($AR152="Input", "TRISTATE", IF($AS152="Z","TRISTATE",IF($AQ152=$C152,"TRISTATE","NORMAL")))</f>
        <v>TRISTATE</v>
      </c>
      <c r="AH152" s="98" t="str">
        <f aca="false">IF(OR($AQ152=$C152,$AR152="Output"),"DISABLE","ENABLE")</f>
        <v>DISABLE</v>
      </c>
      <c r="AI152" s="112" t="e">
        <f aca="false">IF($AT152&lt;&gt;$G152,"N/A",IF($AV152="Drive 1", "1", IF($AV152="Drive 0", "0", "")))</f>
        <v>#VALUE!</v>
      </c>
      <c r="AJ152" s="99" t="b">
        <f aca="false">TRUE()</f>
        <v>1</v>
      </c>
      <c r="AK152" s="99" t="b">
        <f aca="false">TRUE()</f>
        <v>1</v>
      </c>
      <c r="AL152" s="99" t="b">
        <f aca="false">TRUE()</f>
        <v>1</v>
      </c>
      <c r="AM152" s="99" t="b">
        <f aca="false">TRUE()</f>
        <v>1</v>
      </c>
      <c r="AN152" s="99" t="b">
        <f aca="false">TRUE()</f>
        <v>1</v>
      </c>
      <c r="AO152" s="99" t="b">
        <f aca="false">TRUE()</f>
        <v>1</v>
      </c>
      <c r="AP152" s="100" t="str">
        <f aca="false">IF(AND($AJ152:$AO152), "VALID", "INVALID")</f>
        <v>VALID</v>
      </c>
      <c r="AQ152" s="101" t="s">
        <v>436</v>
      </c>
      <c r="AR152" s="102" t="s">
        <v>79</v>
      </c>
      <c r="AS152" s="103"/>
      <c r="AT152" s="104"/>
      <c r="AU152" s="104"/>
      <c r="AV152" s="104"/>
      <c r="AW152" s="104"/>
      <c r="AX152" s="104"/>
      <c r="AY152" s="104"/>
      <c r="AZ152" s="103"/>
      <c r="BA152" s="103"/>
      <c r="BB152" s="105"/>
      <c r="BC152" s="104"/>
      <c r="BD152" s="106"/>
      <c r="BE152" s="111" t="s">
        <v>435</v>
      </c>
      <c r="BF152" s="108" t="e">
        <f aca="false">VLOOKUP($A152,#REF!, 34, FALSE())</f>
        <v>#VALUE!</v>
      </c>
      <c r="BG152" s="418" t="e">
        <f aca="false">VLOOKUP($A152,#REF!, 22, FALSE())</f>
        <v>#VALUE!</v>
      </c>
      <c r="BH152" s="109"/>
    </row>
    <row r="153" customFormat="false" ht="12.75" hidden="false" customHeight="true" outlineLevel="0" collapsed="false">
      <c r="A153" s="95" t="s">
        <v>437</v>
      </c>
      <c r="B153" s="86" t="e">
        <f aca="false">VLOOKUP($A153,#REF!, 34, FALSE())</f>
        <v>#VALUE!</v>
      </c>
      <c r="C153" s="87" t="str">
        <f aca="false">CONCATENATE("unused_",A153)</f>
        <v>unused_SDMMC1_DAT0</v>
      </c>
      <c r="D153" s="88" t="e">
        <f aca="false">IF(LEN(VLOOKUP($A153,#REF!,8,FALSE())),LEFT(VLOOKUP($A153,#REF!,8,FALSE()),LEN(VLOOKUP($A153,#REF!,8,FALSE()))-2),"")</f>
        <v>#VALUE!</v>
      </c>
      <c r="E153" s="89" t="e">
        <f aca="false">IF(LEN(VLOOKUP($A153,#REF!,4,FALSE())),IF(INDEX(#REF!,MATCH($A153,#REF!,0),1),LEFT(VLOOKUP($A153,#REF!,4,FALSE()),LEN(VLOOKUP($A153,#REF!,4,FALSE()))-2),CONCATENATE(LEFT(VLOOKUP($A153,#REF!,4,FALSE()),LEN(VLOOKUP($A153,#REF!,4,FALSE()))-2),"*")),"")</f>
        <v>#VALUE!</v>
      </c>
      <c r="F153" s="90" t="e">
        <f aca="false">IF(LEN(VLOOKUP($A153,#REF!,5,FALSE())),IF(INDEX(#REF!,MATCH($A153,#REF!,0),2),LEFT(VLOOKUP($A153,#REF!,5,FALSE()),LEN(VLOOKUP($A153,#REF!,5,FALSE()))-2),CONCATENATE(LEFT(VLOOKUP($A153,#REF!,5,FALSE()),LEN(VLOOKUP($A153,#REF!,5,FALSE()))-2),"*")),"")</f>
        <v>#VALUE!</v>
      </c>
      <c r="G153" s="90" t="e">
        <f aca="false">IF(LEN(VLOOKUP($A153,#REF!,6,FALSE())),IF(INDEX(#REF!,MATCH($A153,#REF!,0),3),LEFT(VLOOKUP($A153,#REF!,6,FALSE()),LEN(VLOOKUP($A153,#REF!,6,FALSE()))-2),CONCATENATE(LEFT(VLOOKUP($A153,#REF!,6,FALSE()),LEN(VLOOKUP($A153,#REF!,6,FALSE()))-2),"*")),"")</f>
        <v>#VALUE!</v>
      </c>
      <c r="H153" s="91" t="e">
        <f aca="false">IF(LEN(VLOOKUP($A153,#REF!,7,FALSE())),IF(INDEX(#REF!,MATCH($A153,#REF!,0),4),LEFT(VLOOKUP($A153,#REF!,7,FALSE()),LEN(VLOOKUP($A153,#REF!,7,FALSE()))-2),CONCATENATE(LEFT(VLOOKUP($A153,#REF!,7,FALSE()),LEN(VLOOKUP($A153,#REF!,7,FALSE()))-2),"*")),"")</f>
        <v>#VALUE!</v>
      </c>
      <c r="I153" s="92" t="e">
        <f aca="false">IF(LEN(VLOOKUP($A153,#REF!,8,FALSE())),UPPER(RIGHT(VLOOKUP($A153,#REF!,8,FALSE()), 1)),"")</f>
        <v>#VALUE!</v>
      </c>
      <c r="J153" s="90" t="e">
        <f aca="false">IF(LEN(VLOOKUP($A153,#REF!,4,FALSE())),UPPER(RIGHT(VLOOKUP($A153,#REF!,4,FALSE()), 1)),"")</f>
        <v>#VALUE!</v>
      </c>
      <c r="K153" s="90" t="e">
        <f aca="false">IF(LEN(VLOOKUP($A153,#REF!,5,FALSE())),UPPER(RIGHT(VLOOKUP($A153,#REF!,5,FALSE()), 1)),"")</f>
        <v>#VALUE!</v>
      </c>
      <c r="L153" s="90" t="e">
        <f aca="false">IF(LEN(VLOOKUP($A153,#REF!,6,FALSE())),UPPER(RIGHT(VLOOKUP($A153,#REF!,6,FALSE()), 1)),"")</f>
        <v>#VALUE!</v>
      </c>
      <c r="M153" s="91" t="e">
        <f aca="false">IF(LEN(VLOOKUP($A153,#REF!,7,FALSE())),UPPER(RIGHT(VLOOKUP($A153,#REF!,7,FALSE()), 1)),"")</f>
        <v>#VALUE!</v>
      </c>
      <c r="N153" s="86" t="s">
        <v>391</v>
      </c>
      <c r="O153" s="86" t="s">
        <v>83</v>
      </c>
      <c r="P153" s="86" t="s">
        <v>104</v>
      </c>
      <c r="Q153" s="86" t="s">
        <v>105</v>
      </c>
      <c r="R153" s="86" t="s">
        <v>83</v>
      </c>
      <c r="S153" s="100" t="e">
        <f aca="false">HLOOKUP("Device Tree Pin Name",#REF!,MATCH($A153,#REF!,0),FALSE())</f>
        <v>#VALUE!</v>
      </c>
      <c r="T153" s="95" t="e">
        <f aca="false">HLOOKUP("power rail",#REF!,MATCH($A153,#REF!,0),FALSE())</f>
        <v>#VALUE!</v>
      </c>
      <c r="U153" s="96" t="e">
        <f aca="false">HLOOKUP("Wake Capable",#REF!,MATCH($A153,#REF!,0),FALSE())</f>
        <v>#VALUE!</v>
      </c>
      <c r="V153" s="96" t="e">
        <f aca="false">HLOOKUP("Strap",#REF!,MATCH($A153,#REF!,0),FALSE())</f>
        <v>#VALUE!</v>
      </c>
      <c r="W153" s="96" t="e">
        <f aca="false">HLOOKUP("GTE",#REF!,MATCH($A153,#REF!,0),FALSE())</f>
        <v>#VALUE!</v>
      </c>
      <c r="X153" s="96" t="e">
        <f aca="false">HLOOKUP("DPD_Control",#REF!,MATCH($A153,#REF!,0),FALSE())</f>
        <v>#VALUE!</v>
      </c>
      <c r="Y153" s="96" t="e">
        <f aca="false">HLOOKUP("DPD_Group",#REF!,MATCH($A153,#REF!,0),FALSE())</f>
        <v>#VALUE!</v>
      </c>
      <c r="Z153" s="95" t="e">
        <f aca="false">HLOOKUP("Pad Category",#REF!,MATCH($A153,#REF!,0),FALSE())</f>
        <v>#VALUE!</v>
      </c>
      <c r="AA153" s="95" t="e">
        <f aca="false">HLOOKUP("Pad type",#REF!,MATCH($A153,#REF!,0),FALSE())</f>
        <v>#VALUE!</v>
      </c>
      <c r="AB153" s="95" t="e">
        <f aca="false">HLOOKUP("Pull Strength",#REF!,MATCH($A153,#REF!,0),FALSE())</f>
        <v>#VALUE!</v>
      </c>
      <c r="AC153" s="95" t="e">
        <f aca="false">HLOOKUP("POR Pin State",#REF!,MATCH($A153,#REF!,0),FALSE())</f>
        <v>#VALUE!</v>
      </c>
      <c r="AD153" s="95" t="str">
        <f aca="false">IF(OR($AQ153="",$AQ153=$C153),$R153,IF($AQ153=$D153,SUBSTITUTE(SUBSTITUTE($AQ153,"GPIO3_","GPIO_"),".0",""),IF($AQ153=$E153,$N153,IF($AQ153=$F153,$O153,IF($AQ153=$G153,$P153,IF($AQ153=$H153,$Q153,"INVALID"))))))</f>
        <v>RSVD1</v>
      </c>
      <c r="AE153" s="97"/>
      <c r="AF153" s="98" t="str">
        <f aca="false">IF(AND(OR($AS153="Int PU",$AS153="Int PD"),OR(AND($AZ153&lt;&gt;"",$AZ153&lt;&gt;"0"),AND($BA153&lt;&gt;"",$BA153&lt;&gt;"0"))),"INVALID",IF(OR($AQ153=$C153,$AS153="Int PD"),"PULL_DOWN",IF(OR($AS153="Int PU",AND($AE153="YES",OR($AZ153="",$AZ153="0"),OR($BA153="",$BA153="0"),OR($AR153="Input",$AR153="Bidirectional"))),"PULL_UP","NORMAL")))</f>
        <v>PULL_DOWN</v>
      </c>
      <c r="AG153" s="98" t="str">
        <f aca="false">IF($AR153="Input", "TRISTATE", IF($AS153="Z","TRISTATE",IF($AQ153=$C153,"TRISTATE","NORMAL")))</f>
        <v>TRISTATE</v>
      </c>
      <c r="AH153" s="98" t="str">
        <f aca="false">IF(OR($AQ153=$C153,$AR153="Output"),"DISABLE","ENABLE")</f>
        <v>DISABLE</v>
      </c>
      <c r="AI153" s="112" t="e">
        <f aca="false">IF($AT153&lt;&gt;$G153,"N/A",IF($AV153="Drive 1", "1", IF($AV153="Drive 0", "0", "")))</f>
        <v>#VALUE!</v>
      </c>
      <c r="AJ153" s="99" t="b">
        <f aca="false">TRUE()</f>
        <v>1</v>
      </c>
      <c r="AK153" s="99" t="b">
        <f aca="false">TRUE()</f>
        <v>1</v>
      </c>
      <c r="AL153" s="99" t="b">
        <f aca="false">TRUE()</f>
        <v>1</v>
      </c>
      <c r="AM153" s="99" t="b">
        <f aca="false">TRUE()</f>
        <v>1</v>
      </c>
      <c r="AN153" s="99" t="b">
        <f aca="false">TRUE()</f>
        <v>1</v>
      </c>
      <c r="AO153" s="99" t="b">
        <f aca="false">TRUE()</f>
        <v>1</v>
      </c>
      <c r="AP153" s="100" t="str">
        <f aca="false">IF(AND($AJ153:$AO153), "VALID", "INVALID")</f>
        <v>VALID</v>
      </c>
      <c r="AQ153" s="101" t="s">
        <v>438</v>
      </c>
      <c r="AR153" s="102" t="s">
        <v>79</v>
      </c>
      <c r="AS153" s="103"/>
      <c r="AT153" s="104"/>
      <c r="AU153" s="104"/>
      <c r="AV153" s="104"/>
      <c r="AW153" s="104"/>
      <c r="AX153" s="104"/>
      <c r="AY153" s="104"/>
      <c r="AZ153" s="103"/>
      <c r="BA153" s="103"/>
      <c r="BB153" s="105"/>
      <c r="BC153" s="104"/>
      <c r="BD153" s="106"/>
      <c r="BE153" s="111" t="s">
        <v>437</v>
      </c>
      <c r="BF153" s="108" t="e">
        <f aca="false">VLOOKUP($A153,#REF!, 34, FALSE())</f>
        <v>#VALUE!</v>
      </c>
      <c r="BG153" s="418" t="e">
        <f aca="false">VLOOKUP($A153,#REF!, 22, FALSE())</f>
        <v>#VALUE!</v>
      </c>
      <c r="BH153" s="109"/>
    </row>
    <row r="154" customFormat="false" ht="12.75" hidden="false" customHeight="true" outlineLevel="0" collapsed="false">
      <c r="A154" s="95" t="s">
        <v>439</v>
      </c>
      <c r="B154" s="86" t="e">
        <f aca="false">VLOOKUP($A154,#REF!, 34, FALSE())</f>
        <v>#VALUE!</v>
      </c>
      <c r="C154" s="87" t="str">
        <f aca="false">CONCATENATE("unused_",A154)</f>
        <v>unused_SDMMC1_DAT1</v>
      </c>
      <c r="D154" s="88" t="e">
        <f aca="false">IF(LEN(VLOOKUP($A154,#REF!,8,FALSE())),LEFT(VLOOKUP($A154,#REF!,8,FALSE()),LEN(VLOOKUP($A154,#REF!,8,FALSE()))-2),"")</f>
        <v>#VALUE!</v>
      </c>
      <c r="E154" s="89" t="e">
        <f aca="false">IF(LEN(VLOOKUP($A154,#REF!,4,FALSE())),IF(INDEX(#REF!,MATCH($A154,#REF!,0),1),LEFT(VLOOKUP($A154,#REF!,4,FALSE()),LEN(VLOOKUP($A154,#REF!,4,FALSE()))-2),CONCATENATE(LEFT(VLOOKUP($A154,#REF!,4,FALSE()),LEN(VLOOKUP($A154,#REF!,4,FALSE()))-2),"*")),"")</f>
        <v>#VALUE!</v>
      </c>
      <c r="F154" s="90" t="e">
        <f aca="false">IF(LEN(VLOOKUP($A154,#REF!,5,FALSE())),IF(INDEX(#REF!,MATCH($A154,#REF!,0),2),LEFT(VLOOKUP($A154,#REF!,5,FALSE()),LEN(VLOOKUP($A154,#REF!,5,FALSE()))-2),CONCATENATE(LEFT(VLOOKUP($A154,#REF!,5,FALSE()),LEN(VLOOKUP($A154,#REF!,5,FALSE()))-2),"*")),"")</f>
        <v>#VALUE!</v>
      </c>
      <c r="G154" s="90" t="e">
        <f aca="false">IF(LEN(VLOOKUP($A154,#REF!,6,FALSE())),IF(INDEX(#REF!,MATCH($A154,#REF!,0),3),LEFT(VLOOKUP($A154,#REF!,6,FALSE()),LEN(VLOOKUP($A154,#REF!,6,FALSE()))-2),CONCATENATE(LEFT(VLOOKUP($A154,#REF!,6,FALSE()),LEN(VLOOKUP($A154,#REF!,6,FALSE()))-2),"*")),"")</f>
        <v>#VALUE!</v>
      </c>
      <c r="H154" s="91" t="e">
        <f aca="false">IF(LEN(VLOOKUP($A154,#REF!,7,FALSE())),IF(INDEX(#REF!,MATCH($A154,#REF!,0),4),LEFT(VLOOKUP($A154,#REF!,7,FALSE()),LEN(VLOOKUP($A154,#REF!,7,FALSE()))-2),CONCATENATE(LEFT(VLOOKUP($A154,#REF!,7,FALSE()),LEN(VLOOKUP($A154,#REF!,7,FALSE()))-2),"*")),"")</f>
        <v>#VALUE!</v>
      </c>
      <c r="I154" s="92" t="e">
        <f aca="false">IF(LEN(VLOOKUP($A154,#REF!,8,FALSE())),UPPER(RIGHT(VLOOKUP($A154,#REF!,8,FALSE()), 1)),"")</f>
        <v>#VALUE!</v>
      </c>
      <c r="J154" s="90" t="e">
        <f aca="false">IF(LEN(VLOOKUP($A154,#REF!,4,FALSE())),UPPER(RIGHT(VLOOKUP($A154,#REF!,4,FALSE()), 1)),"")</f>
        <v>#VALUE!</v>
      </c>
      <c r="K154" s="90" t="e">
        <f aca="false">IF(LEN(VLOOKUP($A154,#REF!,5,FALSE())),UPPER(RIGHT(VLOOKUP($A154,#REF!,5,FALSE()), 1)),"")</f>
        <v>#VALUE!</v>
      </c>
      <c r="L154" s="90" t="e">
        <f aca="false">IF(LEN(VLOOKUP($A154,#REF!,6,FALSE())),UPPER(RIGHT(VLOOKUP($A154,#REF!,6,FALSE()), 1)),"")</f>
        <v>#VALUE!</v>
      </c>
      <c r="M154" s="91" t="e">
        <f aca="false">IF(LEN(VLOOKUP($A154,#REF!,7,FALSE())),UPPER(RIGHT(VLOOKUP($A154,#REF!,7,FALSE()), 1)),"")</f>
        <v>#VALUE!</v>
      </c>
      <c r="N154" s="86" t="s">
        <v>391</v>
      </c>
      <c r="O154" s="86" t="s">
        <v>83</v>
      </c>
      <c r="P154" s="86" t="s">
        <v>104</v>
      </c>
      <c r="Q154" s="86" t="s">
        <v>105</v>
      </c>
      <c r="R154" s="86" t="s">
        <v>83</v>
      </c>
      <c r="S154" s="100" t="e">
        <f aca="false">HLOOKUP("Device Tree Pin Name",#REF!,MATCH($A154,#REF!,0),FALSE())</f>
        <v>#VALUE!</v>
      </c>
      <c r="T154" s="95" t="e">
        <f aca="false">HLOOKUP("power rail",#REF!,MATCH($A154,#REF!,0),FALSE())</f>
        <v>#VALUE!</v>
      </c>
      <c r="U154" s="96" t="e">
        <f aca="false">HLOOKUP("Wake Capable",#REF!,MATCH($A154,#REF!,0),FALSE())</f>
        <v>#VALUE!</v>
      </c>
      <c r="V154" s="96" t="e">
        <f aca="false">HLOOKUP("Strap",#REF!,MATCH($A154,#REF!,0),FALSE())</f>
        <v>#VALUE!</v>
      </c>
      <c r="W154" s="96" t="e">
        <f aca="false">HLOOKUP("GTE",#REF!,MATCH($A154,#REF!,0),FALSE())</f>
        <v>#VALUE!</v>
      </c>
      <c r="X154" s="96" t="e">
        <f aca="false">HLOOKUP("DPD_Control",#REF!,MATCH($A154,#REF!,0),FALSE())</f>
        <v>#VALUE!</v>
      </c>
      <c r="Y154" s="96" t="e">
        <f aca="false">HLOOKUP("DPD_Group",#REF!,MATCH($A154,#REF!,0),FALSE())</f>
        <v>#VALUE!</v>
      </c>
      <c r="Z154" s="95" t="e">
        <f aca="false">HLOOKUP("Pad Category",#REF!,MATCH($A154,#REF!,0),FALSE())</f>
        <v>#VALUE!</v>
      </c>
      <c r="AA154" s="95" t="e">
        <f aca="false">HLOOKUP("Pad type",#REF!,MATCH($A154,#REF!,0),FALSE())</f>
        <v>#VALUE!</v>
      </c>
      <c r="AB154" s="95" t="e">
        <f aca="false">HLOOKUP("Pull Strength",#REF!,MATCH($A154,#REF!,0),FALSE())</f>
        <v>#VALUE!</v>
      </c>
      <c r="AC154" s="95" t="e">
        <f aca="false">HLOOKUP("POR Pin State",#REF!,MATCH($A154,#REF!,0),FALSE())</f>
        <v>#VALUE!</v>
      </c>
      <c r="AD154" s="95" t="str">
        <f aca="false">IF(OR($AQ154="",$AQ154=$C154),$R154,IF($AQ154=$D154,SUBSTITUTE(SUBSTITUTE($AQ154,"GPIO3_","GPIO_"),".0",""),IF($AQ154=$E154,$N154,IF($AQ154=$F154,$O154,IF($AQ154=$G154,$P154,IF($AQ154=$H154,$Q154,"INVALID"))))))</f>
        <v>RSVD1</v>
      </c>
      <c r="AE154" s="97"/>
      <c r="AF154" s="98" t="str">
        <f aca="false">IF(AND(OR($AS154="Int PU",$AS154="Int PD"),OR(AND($AZ154&lt;&gt;"",$AZ154&lt;&gt;"0"),AND($BA154&lt;&gt;"",$BA154&lt;&gt;"0"))),"INVALID",IF(OR($AQ154=$C154,$AS154="Int PD"),"PULL_DOWN",IF(OR($AS154="Int PU",AND($AE154="YES",OR($AZ154="",$AZ154="0"),OR($BA154="",$BA154="0"),OR($AR154="Input",$AR154="Bidirectional"))),"PULL_UP","NORMAL")))</f>
        <v>PULL_DOWN</v>
      </c>
      <c r="AG154" s="98" t="str">
        <f aca="false">IF($AR154="Input", "TRISTATE", IF($AS154="Z","TRISTATE",IF($AQ154=$C154,"TRISTATE","NORMAL")))</f>
        <v>TRISTATE</v>
      </c>
      <c r="AH154" s="98" t="str">
        <f aca="false">IF(OR($AQ154=$C154,$AR154="Output"),"DISABLE","ENABLE")</f>
        <v>DISABLE</v>
      </c>
      <c r="AI154" s="112" t="e">
        <f aca="false">IF($AT154&lt;&gt;$G154,"N/A",IF($AV154="Drive 1", "1", IF($AV154="Drive 0", "0", "")))</f>
        <v>#VALUE!</v>
      </c>
      <c r="AJ154" s="99" t="b">
        <f aca="false">TRUE()</f>
        <v>1</v>
      </c>
      <c r="AK154" s="99" t="b">
        <f aca="false">TRUE()</f>
        <v>1</v>
      </c>
      <c r="AL154" s="99" t="b">
        <f aca="false">TRUE()</f>
        <v>1</v>
      </c>
      <c r="AM154" s="99" t="b">
        <f aca="false">TRUE()</f>
        <v>1</v>
      </c>
      <c r="AN154" s="99" t="b">
        <f aca="false">TRUE()</f>
        <v>1</v>
      </c>
      <c r="AO154" s="99" t="b">
        <f aca="false">TRUE()</f>
        <v>1</v>
      </c>
      <c r="AP154" s="100" t="str">
        <f aca="false">IF(AND($AJ154:$AO154), "VALID", "INVALID")</f>
        <v>VALID</v>
      </c>
      <c r="AQ154" s="101" t="s">
        <v>440</v>
      </c>
      <c r="AR154" s="102" t="s">
        <v>79</v>
      </c>
      <c r="AS154" s="103"/>
      <c r="AT154" s="103" t="s">
        <v>89</v>
      </c>
      <c r="AU154" s="130"/>
      <c r="AV154" s="130"/>
      <c r="AW154" s="104"/>
      <c r="AX154" s="104"/>
      <c r="AY154" s="104"/>
      <c r="AZ154" s="103"/>
      <c r="BA154" s="103"/>
      <c r="BB154" s="105"/>
      <c r="BC154" s="104"/>
      <c r="BD154" s="106"/>
      <c r="BE154" s="111" t="s">
        <v>439</v>
      </c>
      <c r="BF154" s="108" t="e">
        <f aca="false">VLOOKUP($A154,#REF!, 34, FALSE())</f>
        <v>#VALUE!</v>
      </c>
      <c r="BG154" s="418" t="e">
        <f aca="false">VLOOKUP($A154,#REF!, 22, FALSE())</f>
        <v>#VALUE!</v>
      </c>
      <c r="BH154" s="109"/>
    </row>
    <row r="155" customFormat="false" ht="12.75" hidden="false" customHeight="true" outlineLevel="0" collapsed="false">
      <c r="A155" s="95" t="s">
        <v>441</v>
      </c>
      <c r="B155" s="86" t="e">
        <f aca="false">VLOOKUP($A155,#REF!, 34, FALSE())</f>
        <v>#VALUE!</v>
      </c>
      <c r="C155" s="87" t="str">
        <f aca="false">CONCATENATE("unused_",A155)</f>
        <v>unused_SDMMC1_DAT2</v>
      </c>
      <c r="D155" s="88" t="e">
        <f aca="false">IF(LEN(VLOOKUP($A155,#REF!,8,FALSE())),LEFT(VLOOKUP($A155,#REF!,8,FALSE()),LEN(VLOOKUP($A155,#REF!,8,FALSE()))-2),"")</f>
        <v>#VALUE!</v>
      </c>
      <c r="E155" s="89" t="e">
        <f aca="false">IF(LEN(VLOOKUP($A155,#REF!,4,FALSE())),IF(INDEX(#REF!,MATCH($A155,#REF!,0),1),LEFT(VLOOKUP($A155,#REF!,4,FALSE()),LEN(VLOOKUP($A155,#REF!,4,FALSE()))-2),CONCATENATE(LEFT(VLOOKUP($A155,#REF!,4,FALSE()),LEN(VLOOKUP($A155,#REF!,4,FALSE()))-2),"*")),"")</f>
        <v>#VALUE!</v>
      </c>
      <c r="F155" s="90" t="e">
        <f aca="false">IF(LEN(VLOOKUP($A155,#REF!,5,FALSE())),IF(INDEX(#REF!,MATCH($A155,#REF!,0),2),LEFT(VLOOKUP($A155,#REF!,5,FALSE()),LEN(VLOOKUP($A155,#REF!,5,FALSE()))-2),CONCATENATE(LEFT(VLOOKUP($A155,#REF!,5,FALSE()),LEN(VLOOKUP($A155,#REF!,5,FALSE()))-2),"*")),"")</f>
        <v>#VALUE!</v>
      </c>
      <c r="G155" s="90" t="e">
        <f aca="false">IF(LEN(VLOOKUP($A155,#REF!,6,FALSE())),IF(INDEX(#REF!,MATCH($A155,#REF!,0),3),LEFT(VLOOKUP($A155,#REF!,6,FALSE()),LEN(VLOOKUP($A155,#REF!,6,FALSE()))-2),CONCATENATE(LEFT(VLOOKUP($A155,#REF!,6,FALSE()),LEN(VLOOKUP($A155,#REF!,6,FALSE()))-2),"*")),"")</f>
        <v>#VALUE!</v>
      </c>
      <c r="H155" s="91" t="e">
        <f aca="false">IF(LEN(VLOOKUP($A155,#REF!,7,FALSE())),IF(INDEX(#REF!,MATCH($A155,#REF!,0),4),LEFT(VLOOKUP($A155,#REF!,7,FALSE()),LEN(VLOOKUP($A155,#REF!,7,FALSE()))-2),CONCATENATE(LEFT(VLOOKUP($A155,#REF!,7,FALSE()),LEN(VLOOKUP($A155,#REF!,7,FALSE()))-2),"*")),"")</f>
        <v>#VALUE!</v>
      </c>
      <c r="I155" s="92" t="e">
        <f aca="false">IF(LEN(VLOOKUP($A155,#REF!,8,FALSE())),UPPER(RIGHT(VLOOKUP($A155,#REF!,8,FALSE()), 1)),"")</f>
        <v>#VALUE!</v>
      </c>
      <c r="J155" s="90" t="e">
        <f aca="false">IF(LEN(VLOOKUP($A155,#REF!,4,FALSE())),UPPER(RIGHT(VLOOKUP($A155,#REF!,4,FALSE()), 1)),"")</f>
        <v>#VALUE!</v>
      </c>
      <c r="K155" s="90" t="e">
        <f aca="false">IF(LEN(VLOOKUP($A155,#REF!,5,FALSE())),UPPER(RIGHT(VLOOKUP($A155,#REF!,5,FALSE()), 1)),"")</f>
        <v>#VALUE!</v>
      </c>
      <c r="L155" s="90" t="e">
        <f aca="false">IF(LEN(VLOOKUP($A155,#REF!,6,FALSE())),UPPER(RIGHT(VLOOKUP($A155,#REF!,6,FALSE()), 1)),"")</f>
        <v>#VALUE!</v>
      </c>
      <c r="M155" s="91" t="e">
        <f aca="false">IF(LEN(VLOOKUP($A155,#REF!,7,FALSE())),UPPER(RIGHT(VLOOKUP($A155,#REF!,7,FALSE()), 1)),"")</f>
        <v>#VALUE!</v>
      </c>
      <c r="N155" s="86" t="s">
        <v>391</v>
      </c>
      <c r="O155" s="86" t="s">
        <v>83</v>
      </c>
      <c r="P155" s="86" t="s">
        <v>104</v>
      </c>
      <c r="Q155" s="86" t="s">
        <v>105</v>
      </c>
      <c r="R155" s="86" t="s">
        <v>83</v>
      </c>
      <c r="S155" s="100" t="e">
        <f aca="false">HLOOKUP("Device Tree Pin Name",#REF!,MATCH($A155,#REF!,0),FALSE())</f>
        <v>#VALUE!</v>
      </c>
      <c r="T155" s="95" t="e">
        <f aca="false">HLOOKUP("power rail",#REF!,MATCH($A155,#REF!,0),FALSE())</f>
        <v>#VALUE!</v>
      </c>
      <c r="U155" s="96" t="e">
        <f aca="false">HLOOKUP("Wake Capable",#REF!,MATCH($A155,#REF!,0),FALSE())</f>
        <v>#VALUE!</v>
      </c>
      <c r="V155" s="96" t="e">
        <f aca="false">HLOOKUP("Strap",#REF!,MATCH($A155,#REF!,0),FALSE())</f>
        <v>#VALUE!</v>
      </c>
      <c r="W155" s="96" t="e">
        <f aca="false">HLOOKUP("GTE",#REF!,MATCH($A155,#REF!,0),FALSE())</f>
        <v>#VALUE!</v>
      </c>
      <c r="X155" s="96" t="e">
        <f aca="false">HLOOKUP("DPD_Control",#REF!,MATCH($A155,#REF!,0),FALSE())</f>
        <v>#VALUE!</v>
      </c>
      <c r="Y155" s="96" t="e">
        <f aca="false">HLOOKUP("DPD_Group",#REF!,MATCH($A155,#REF!,0),FALSE())</f>
        <v>#VALUE!</v>
      </c>
      <c r="Z155" s="95" t="e">
        <f aca="false">HLOOKUP("Pad Category",#REF!,MATCH($A155,#REF!,0),FALSE())</f>
        <v>#VALUE!</v>
      </c>
      <c r="AA155" s="95" t="e">
        <f aca="false">HLOOKUP("Pad type",#REF!,MATCH($A155,#REF!,0),FALSE())</f>
        <v>#VALUE!</v>
      </c>
      <c r="AB155" s="95" t="e">
        <f aca="false">HLOOKUP("Pull Strength",#REF!,MATCH($A155,#REF!,0),FALSE())</f>
        <v>#VALUE!</v>
      </c>
      <c r="AC155" s="95" t="e">
        <f aca="false">HLOOKUP("POR Pin State",#REF!,MATCH($A155,#REF!,0),FALSE())</f>
        <v>#VALUE!</v>
      </c>
      <c r="AD155" s="95" t="str">
        <f aca="false">IF(OR($AQ155="",$AQ155=$C155),$R155,IF($AQ155=$D155,SUBSTITUTE(SUBSTITUTE($AQ155,"GPIO3_","GPIO_"),".0",""),IF($AQ155=$E155,$N155,IF($AQ155=$F155,$O155,IF($AQ155=$G155,$P155,IF($AQ155=$H155,$Q155,"INVALID"))))))</f>
        <v>RSVD1</v>
      </c>
      <c r="AE155" s="97"/>
      <c r="AF155" s="98" t="str">
        <f aca="false">IF(AND(OR($AS155="Int PU",$AS155="Int PD"),OR(AND($AZ155&lt;&gt;"",$AZ155&lt;&gt;"0"),AND($BA155&lt;&gt;"",$BA155&lt;&gt;"0"))),"INVALID",IF(OR($AQ155=$C155,$AS155="Int PD"),"PULL_DOWN",IF(OR($AS155="Int PU",AND($AE155="YES",OR($AZ155="",$AZ155="0"),OR($BA155="",$BA155="0"),OR($AR155="Input",$AR155="Bidirectional"))),"PULL_UP","NORMAL")))</f>
        <v>PULL_DOWN</v>
      </c>
      <c r="AG155" s="98" t="str">
        <f aca="false">IF($AR155="Input", "TRISTATE", IF($AS155="Z","TRISTATE",IF($AQ155=$C155,"TRISTATE","NORMAL")))</f>
        <v>TRISTATE</v>
      </c>
      <c r="AH155" s="98" t="str">
        <f aca="false">IF(OR($AQ155=$C155,$AR155="Output"),"DISABLE","ENABLE")</f>
        <v>DISABLE</v>
      </c>
      <c r="AI155" s="112" t="e">
        <f aca="false">IF($AT155&lt;&gt;$G155,"N/A",IF($AV155="Drive 1", "1", IF($AV155="Drive 0", "0", "")))</f>
        <v>#VALUE!</v>
      </c>
      <c r="AJ155" s="99" t="b">
        <f aca="false">TRUE()</f>
        <v>1</v>
      </c>
      <c r="AK155" s="99" t="b">
        <f aca="false">TRUE()</f>
        <v>1</v>
      </c>
      <c r="AL155" s="99" t="b">
        <f aca="false">TRUE()</f>
        <v>1</v>
      </c>
      <c r="AM155" s="99" t="b">
        <f aca="false">TRUE()</f>
        <v>1</v>
      </c>
      <c r="AN155" s="99" t="b">
        <f aca="false">TRUE()</f>
        <v>1</v>
      </c>
      <c r="AO155" s="99" t="b">
        <f aca="false">TRUE()</f>
        <v>1</v>
      </c>
      <c r="AP155" s="100" t="str">
        <f aca="false">IF(AND($AJ155:$AO155), "VALID", "INVALID")</f>
        <v>VALID</v>
      </c>
      <c r="AQ155" s="101" t="s">
        <v>442</v>
      </c>
      <c r="AR155" s="102" t="s">
        <v>79</v>
      </c>
      <c r="AS155" s="103"/>
      <c r="AT155" s="104"/>
      <c r="AU155" s="104"/>
      <c r="AV155" s="104"/>
      <c r="AW155" s="104"/>
      <c r="AX155" s="104"/>
      <c r="AY155" s="104"/>
      <c r="AZ155" s="103"/>
      <c r="BA155" s="103"/>
      <c r="BB155" s="105"/>
      <c r="BC155" s="104"/>
      <c r="BD155" s="106"/>
      <c r="BE155" s="111" t="s">
        <v>441</v>
      </c>
      <c r="BF155" s="108" t="e">
        <f aca="false">VLOOKUP($A155,#REF!, 34, FALSE())</f>
        <v>#VALUE!</v>
      </c>
      <c r="BG155" s="418" t="e">
        <f aca="false">VLOOKUP($A155,#REF!, 22, FALSE())</f>
        <v>#VALUE!</v>
      </c>
      <c r="BH155" s="109"/>
    </row>
    <row r="156" customFormat="false" ht="12.75" hidden="false" customHeight="true" outlineLevel="0" collapsed="false">
      <c r="A156" s="95" t="s">
        <v>443</v>
      </c>
      <c r="B156" s="86" t="e">
        <f aca="false">VLOOKUP($A156,#REF!, 34, FALSE())</f>
        <v>#VALUE!</v>
      </c>
      <c r="C156" s="87" t="str">
        <f aca="false">CONCATENATE("unused_",A156)</f>
        <v>unused_SDMMC1_DAT3</v>
      </c>
      <c r="D156" s="88" t="e">
        <f aca="false">IF(LEN(VLOOKUP($A156,#REF!,8,FALSE())),LEFT(VLOOKUP($A156,#REF!,8,FALSE()),LEN(VLOOKUP($A156,#REF!,8,FALSE()))-2),"")</f>
        <v>#VALUE!</v>
      </c>
      <c r="E156" s="89" t="e">
        <f aca="false">IF(LEN(VLOOKUP($A156,#REF!,4,FALSE())),IF(INDEX(#REF!,MATCH($A156,#REF!,0),1),LEFT(VLOOKUP($A156,#REF!,4,FALSE()),LEN(VLOOKUP($A156,#REF!,4,FALSE()))-2),CONCATENATE(LEFT(VLOOKUP($A156,#REF!,4,FALSE()),LEN(VLOOKUP($A156,#REF!,4,FALSE()))-2),"*")),"")</f>
        <v>#VALUE!</v>
      </c>
      <c r="F156" s="90" t="e">
        <f aca="false">IF(LEN(VLOOKUP($A156,#REF!,5,FALSE())),IF(INDEX(#REF!,MATCH($A156,#REF!,0),2),LEFT(VLOOKUP($A156,#REF!,5,FALSE()),LEN(VLOOKUP($A156,#REF!,5,FALSE()))-2),CONCATENATE(LEFT(VLOOKUP($A156,#REF!,5,FALSE()),LEN(VLOOKUP($A156,#REF!,5,FALSE()))-2),"*")),"")</f>
        <v>#VALUE!</v>
      </c>
      <c r="G156" s="90" t="e">
        <f aca="false">IF(LEN(VLOOKUP($A156,#REF!,6,FALSE())),IF(INDEX(#REF!,MATCH($A156,#REF!,0),3),LEFT(VLOOKUP($A156,#REF!,6,FALSE()),LEN(VLOOKUP($A156,#REF!,6,FALSE()))-2),CONCATENATE(LEFT(VLOOKUP($A156,#REF!,6,FALSE()),LEN(VLOOKUP($A156,#REF!,6,FALSE()))-2),"*")),"")</f>
        <v>#VALUE!</v>
      </c>
      <c r="H156" s="91" t="e">
        <f aca="false">IF(LEN(VLOOKUP($A156,#REF!,7,FALSE())),IF(INDEX(#REF!,MATCH($A156,#REF!,0),4),LEFT(VLOOKUP($A156,#REF!,7,FALSE()),LEN(VLOOKUP($A156,#REF!,7,FALSE()))-2),CONCATENATE(LEFT(VLOOKUP($A156,#REF!,7,FALSE()),LEN(VLOOKUP($A156,#REF!,7,FALSE()))-2),"*")),"")</f>
        <v>#VALUE!</v>
      </c>
      <c r="I156" s="92" t="e">
        <f aca="false">IF(LEN(VLOOKUP($A156,#REF!,8,FALSE())),UPPER(RIGHT(VLOOKUP($A156,#REF!,8,FALSE()), 1)),"")</f>
        <v>#VALUE!</v>
      </c>
      <c r="J156" s="90" t="e">
        <f aca="false">IF(LEN(VLOOKUP($A156,#REF!,4,FALSE())),UPPER(RIGHT(VLOOKUP($A156,#REF!,4,FALSE()), 1)),"")</f>
        <v>#VALUE!</v>
      </c>
      <c r="K156" s="90" t="e">
        <f aca="false">IF(LEN(VLOOKUP($A156,#REF!,5,FALSE())),UPPER(RIGHT(VLOOKUP($A156,#REF!,5,FALSE()), 1)),"")</f>
        <v>#VALUE!</v>
      </c>
      <c r="L156" s="90" t="e">
        <f aca="false">IF(LEN(VLOOKUP($A156,#REF!,6,FALSE())),UPPER(RIGHT(VLOOKUP($A156,#REF!,6,FALSE()), 1)),"")</f>
        <v>#VALUE!</v>
      </c>
      <c r="M156" s="91" t="e">
        <f aca="false">IF(LEN(VLOOKUP($A156,#REF!,7,FALSE())),UPPER(RIGHT(VLOOKUP($A156,#REF!,7,FALSE()), 1)),"")</f>
        <v>#VALUE!</v>
      </c>
      <c r="N156" s="86" t="s">
        <v>391</v>
      </c>
      <c r="O156" s="86" t="s">
        <v>83</v>
      </c>
      <c r="P156" s="86" t="s">
        <v>104</v>
      </c>
      <c r="Q156" s="86" t="s">
        <v>105</v>
      </c>
      <c r="R156" s="86" t="s">
        <v>83</v>
      </c>
      <c r="S156" s="100" t="e">
        <f aca="false">HLOOKUP("Device Tree Pin Name",#REF!,MATCH($A156,#REF!,0),FALSE())</f>
        <v>#VALUE!</v>
      </c>
      <c r="T156" s="95" t="e">
        <f aca="false">HLOOKUP("power rail",#REF!,MATCH($A156,#REF!,0),FALSE())</f>
        <v>#VALUE!</v>
      </c>
      <c r="U156" s="96" t="e">
        <f aca="false">HLOOKUP("Wake Capable",#REF!,MATCH($A156,#REF!,0),FALSE())</f>
        <v>#VALUE!</v>
      </c>
      <c r="V156" s="96" t="e">
        <f aca="false">HLOOKUP("Strap",#REF!,MATCH($A156,#REF!,0),FALSE())</f>
        <v>#VALUE!</v>
      </c>
      <c r="W156" s="96" t="e">
        <f aca="false">HLOOKUP("GTE",#REF!,MATCH($A156,#REF!,0),FALSE())</f>
        <v>#VALUE!</v>
      </c>
      <c r="X156" s="96" t="e">
        <f aca="false">HLOOKUP("DPD_Control",#REF!,MATCH($A156,#REF!,0),FALSE())</f>
        <v>#VALUE!</v>
      </c>
      <c r="Y156" s="96" t="e">
        <f aca="false">HLOOKUP("DPD_Group",#REF!,MATCH($A156,#REF!,0),FALSE())</f>
        <v>#VALUE!</v>
      </c>
      <c r="Z156" s="95" t="e">
        <f aca="false">HLOOKUP("Pad Category",#REF!,MATCH($A156,#REF!,0),FALSE())</f>
        <v>#VALUE!</v>
      </c>
      <c r="AA156" s="95" t="e">
        <f aca="false">HLOOKUP("Pad type",#REF!,MATCH($A156,#REF!,0),FALSE())</f>
        <v>#VALUE!</v>
      </c>
      <c r="AB156" s="95" t="e">
        <f aca="false">HLOOKUP("Pull Strength",#REF!,MATCH($A156,#REF!,0),FALSE())</f>
        <v>#VALUE!</v>
      </c>
      <c r="AC156" s="95" t="e">
        <f aca="false">HLOOKUP("POR Pin State",#REF!,MATCH($A156,#REF!,0),FALSE())</f>
        <v>#VALUE!</v>
      </c>
      <c r="AD156" s="95" t="str">
        <f aca="false">IF(OR($AQ156="",$AQ156=$C156),$R156,IF($AQ156=$D156,SUBSTITUTE(SUBSTITUTE($AQ156,"GPIO3_","GPIO_"),".0",""),IF($AQ156=$E156,$N156,IF($AQ156=$F156,$O156,IF($AQ156=$G156,$P156,IF($AQ156=$H156,$Q156,"INVALID"))))))</f>
        <v>RSVD1</v>
      </c>
      <c r="AE156" s="97"/>
      <c r="AF156" s="98" t="str">
        <f aca="false">IF(AND(OR($AS156="Int PU",$AS156="Int PD"),OR(AND($AZ156&lt;&gt;"",$AZ156&lt;&gt;"0"),AND($BA156&lt;&gt;"",$BA156&lt;&gt;"0"))),"INVALID",IF(OR($AQ156=$C156,$AS156="Int PD"),"PULL_DOWN",IF(OR($AS156="Int PU",AND($AE156="YES",OR($AZ156="",$AZ156="0"),OR($BA156="",$BA156="0"),OR($AR156="Input",$AR156="Bidirectional"))),"PULL_UP","NORMAL")))</f>
        <v>PULL_DOWN</v>
      </c>
      <c r="AG156" s="98" t="str">
        <f aca="false">IF($AR156="Input", "TRISTATE", IF($AS156="Z","TRISTATE",IF($AQ156=$C156,"TRISTATE","NORMAL")))</f>
        <v>TRISTATE</v>
      </c>
      <c r="AH156" s="98" t="str">
        <f aca="false">IF(OR($AQ156=$C156,$AR156="Output"),"DISABLE","ENABLE")</f>
        <v>DISABLE</v>
      </c>
      <c r="AI156" s="112" t="e">
        <f aca="false">IF($AT156&lt;&gt;$G156,"N/A",IF($AV156="Drive 1", "1", IF($AV156="Drive 0", "0", "")))</f>
        <v>#VALUE!</v>
      </c>
      <c r="AJ156" s="99" t="b">
        <f aca="false">TRUE()</f>
        <v>1</v>
      </c>
      <c r="AK156" s="99" t="b">
        <f aca="false">TRUE()</f>
        <v>1</v>
      </c>
      <c r="AL156" s="99" t="b">
        <f aca="false">TRUE()</f>
        <v>1</v>
      </c>
      <c r="AM156" s="99" t="b">
        <f aca="false">TRUE()</f>
        <v>1</v>
      </c>
      <c r="AN156" s="99" t="b">
        <f aca="false">TRUE()</f>
        <v>1</v>
      </c>
      <c r="AO156" s="99" t="b">
        <f aca="false">TRUE()</f>
        <v>1</v>
      </c>
      <c r="AP156" s="100" t="str">
        <f aca="false">IF(AND($AJ156:$AO156), "VALID", "INVALID")</f>
        <v>VALID</v>
      </c>
      <c r="AQ156" s="101" t="s">
        <v>444</v>
      </c>
      <c r="AR156" s="102" t="s">
        <v>79</v>
      </c>
      <c r="AS156" s="103"/>
      <c r="AT156" s="104"/>
      <c r="AU156" s="104"/>
      <c r="AV156" s="104"/>
      <c r="AW156" s="104"/>
      <c r="AX156" s="104"/>
      <c r="AY156" s="104"/>
      <c r="AZ156" s="103"/>
      <c r="BA156" s="103"/>
      <c r="BB156" s="105"/>
      <c r="BC156" s="104"/>
      <c r="BD156" s="106"/>
      <c r="BE156" s="114" t="s">
        <v>443</v>
      </c>
      <c r="BF156" s="108" t="e">
        <f aca="false">VLOOKUP($A156,#REF!, 34, FALSE())</f>
        <v>#VALUE!</v>
      </c>
      <c r="BG156" s="418" t="e">
        <f aca="false">VLOOKUP($A156,#REF!, 22, FALSE())</f>
        <v>#VALUE!</v>
      </c>
      <c r="BH156" s="109"/>
    </row>
    <row r="157" customFormat="false" ht="12.75" hidden="false" customHeight="true" outlineLevel="0" collapsed="false">
      <c r="A157" s="95" t="s">
        <v>445</v>
      </c>
      <c r="B157" s="86" t="e">
        <f aca="false">VLOOKUP($A157,#REF!, 34, FALSE())</f>
        <v>#VALUE!</v>
      </c>
      <c r="C157" s="87" t="str">
        <f aca="false">CONCATENATE("unused_",A157)</f>
        <v>unused_SDMMC1_COMP</v>
      </c>
      <c r="D157" s="88" t="e">
        <f aca="false">IF(LEN(VLOOKUP($A157,#REF!,8,FALSE())),LEFT(VLOOKUP($A157,#REF!,8,FALSE()),LEN(VLOOKUP($A157,#REF!,8,FALSE()))-2),"")</f>
        <v>#VALUE!</v>
      </c>
      <c r="E157" s="89" t="e">
        <f aca="false">IF(LEN(VLOOKUP($A157,#REF!,4,FALSE())),IF(INDEX(#REF!,MATCH($A157,#REF!,0),1),LEFT(VLOOKUP($A157,#REF!,4,FALSE()),LEN(VLOOKUP($A157,#REF!,4,FALSE()))-2),CONCATENATE(LEFT(VLOOKUP($A157,#REF!,4,FALSE()),LEN(VLOOKUP($A157,#REF!,4,FALSE()))-2),"*")),"")</f>
        <v>#VALUE!</v>
      </c>
      <c r="F157" s="90" t="e">
        <f aca="false">IF(LEN(VLOOKUP($A157,#REF!,5,FALSE())),IF(INDEX(#REF!,MATCH($A157,#REF!,0),2),LEFT(VLOOKUP($A157,#REF!,5,FALSE()),LEN(VLOOKUP($A157,#REF!,5,FALSE()))-2),CONCATENATE(LEFT(VLOOKUP($A157,#REF!,5,FALSE()),LEN(VLOOKUP($A157,#REF!,5,FALSE()))-2),"*")),"")</f>
        <v>#VALUE!</v>
      </c>
      <c r="G157" s="90" t="e">
        <f aca="false">IF(LEN(VLOOKUP($A157,#REF!,6,FALSE())),IF(INDEX(#REF!,MATCH($A157,#REF!,0),3),LEFT(VLOOKUP($A157,#REF!,6,FALSE()),LEN(VLOOKUP($A157,#REF!,6,FALSE()))-2),CONCATENATE(LEFT(VLOOKUP($A157,#REF!,6,FALSE()),LEN(VLOOKUP($A157,#REF!,6,FALSE()))-2),"*")),"")</f>
        <v>#VALUE!</v>
      </c>
      <c r="H157" s="91" t="e">
        <f aca="false">IF(LEN(VLOOKUP($A157,#REF!,7,FALSE())),IF(INDEX(#REF!,MATCH($A157,#REF!,0),4),LEFT(VLOOKUP($A157,#REF!,7,FALSE()),LEN(VLOOKUP($A157,#REF!,7,FALSE()))-2),CONCATENATE(LEFT(VLOOKUP($A157,#REF!,7,FALSE()),LEN(VLOOKUP($A157,#REF!,7,FALSE()))-2),"*")),"")</f>
        <v>#VALUE!</v>
      </c>
      <c r="I157" s="92" t="e">
        <f aca="false">IF(LEN(VLOOKUP($A157,#REF!,8,FALSE())),UPPER(RIGHT(VLOOKUP($A157,#REF!,8,FALSE()), 1)),"")</f>
        <v>#VALUE!</v>
      </c>
      <c r="J157" s="90" t="e">
        <f aca="false">IF(LEN(VLOOKUP($A157,#REF!,4,FALSE())),UPPER(RIGHT(VLOOKUP($A157,#REF!,4,FALSE()), 1)),"")</f>
        <v>#VALUE!</v>
      </c>
      <c r="K157" s="90" t="e">
        <f aca="false">IF(LEN(VLOOKUP($A157,#REF!,5,FALSE())),UPPER(RIGHT(VLOOKUP($A157,#REF!,5,FALSE()), 1)),"")</f>
        <v>#VALUE!</v>
      </c>
      <c r="L157" s="90" t="e">
        <f aca="false">IF(LEN(VLOOKUP($A157,#REF!,6,FALSE())),UPPER(RIGHT(VLOOKUP($A157,#REF!,6,FALSE()), 1)),"")</f>
        <v>#VALUE!</v>
      </c>
      <c r="M157" s="91" t="e">
        <f aca="false">IF(LEN(VLOOKUP($A157,#REF!,7,FALSE())),UPPER(RIGHT(VLOOKUP($A157,#REF!,7,FALSE()), 1)),"")</f>
        <v>#VALUE!</v>
      </c>
      <c r="N157" s="139"/>
      <c r="O157" s="139"/>
      <c r="P157" s="139"/>
      <c r="Q157" s="139"/>
      <c r="R157" s="139"/>
      <c r="S157" s="100" t="e">
        <f aca="false">HLOOKUP("Device Tree Pin Name",#REF!,MATCH($A157,#REF!,0),FALSE())</f>
        <v>#VALUE!</v>
      </c>
      <c r="T157" s="95" t="e">
        <f aca="false">HLOOKUP("power rail",#REF!,MATCH($A157,#REF!,0),FALSE())</f>
        <v>#VALUE!</v>
      </c>
      <c r="U157" s="96" t="e">
        <f aca="false">HLOOKUP("Wake Capable",#REF!,MATCH($A157,#REF!,0),FALSE())</f>
        <v>#VALUE!</v>
      </c>
      <c r="V157" s="96" t="e">
        <f aca="false">HLOOKUP("Strap",#REF!,MATCH($A157,#REF!,0),FALSE())</f>
        <v>#VALUE!</v>
      </c>
      <c r="W157" s="96" t="e">
        <f aca="false">HLOOKUP("GTE",#REF!,MATCH($A157,#REF!,0),FALSE())</f>
        <v>#VALUE!</v>
      </c>
      <c r="X157" s="96" t="e">
        <f aca="false">HLOOKUP("DPD_Control",#REF!,MATCH($A157,#REF!,0),FALSE())</f>
        <v>#VALUE!</v>
      </c>
      <c r="Y157" s="96" t="e">
        <f aca="false">HLOOKUP("DPD_Group",#REF!,MATCH($A157,#REF!,0),FALSE())</f>
        <v>#VALUE!</v>
      </c>
      <c r="Z157" s="95" t="e">
        <f aca="false">HLOOKUP("Pad Category",#REF!,MATCH($A157,#REF!,0),FALSE())</f>
        <v>#VALUE!</v>
      </c>
      <c r="AA157" s="95" t="e">
        <f aca="false">HLOOKUP("Pad type",#REF!,MATCH($A157,#REF!,0),FALSE())</f>
        <v>#VALUE!</v>
      </c>
      <c r="AB157" s="95" t="e">
        <f aca="false">HLOOKUP("Pull Strength",#REF!,MATCH($A157,#REF!,0),FALSE())</f>
        <v>#VALUE!</v>
      </c>
      <c r="AC157" s="95" t="e">
        <f aca="false">HLOOKUP("POR Pin State",#REF!,MATCH($A157,#REF!,0),FALSE())</f>
        <v>#VALUE!</v>
      </c>
      <c r="AD157" s="97"/>
      <c r="AE157" s="97"/>
      <c r="AF157" s="97"/>
      <c r="AG157" s="97"/>
      <c r="AH157" s="97"/>
      <c r="AI157" s="97"/>
      <c r="AJ157" s="99" t="b">
        <f aca="false">TRUE()</f>
        <v>1</v>
      </c>
      <c r="AK157" s="99" t="b">
        <f aca="false">TRUE()</f>
        <v>1</v>
      </c>
      <c r="AL157" s="99" t="b">
        <f aca="false">TRUE()</f>
        <v>1</v>
      </c>
      <c r="AM157" s="99" t="b">
        <f aca="false">TRUE()</f>
        <v>1</v>
      </c>
      <c r="AN157" s="99" t="b">
        <f aca="false">TRUE()</f>
        <v>1</v>
      </c>
      <c r="AO157" s="99" t="b">
        <f aca="false">TRUE()</f>
        <v>1</v>
      </c>
      <c r="AP157" s="100" t="str">
        <f aca="false">IF(AND($AJ157:$AO157), "VALID", "INVALID")</f>
        <v>VALID</v>
      </c>
      <c r="AQ157" s="101" t="s">
        <v>446</v>
      </c>
      <c r="AR157" s="102" t="s">
        <v>79</v>
      </c>
      <c r="AS157" s="103"/>
      <c r="AT157" s="104"/>
      <c r="AU157" s="104"/>
      <c r="AV157" s="104"/>
      <c r="AW157" s="104"/>
      <c r="AX157" s="104"/>
      <c r="AY157" s="104"/>
      <c r="AZ157" s="103"/>
      <c r="BA157" s="103" t="s">
        <v>447</v>
      </c>
      <c r="BB157" s="105"/>
      <c r="BC157" s="104"/>
      <c r="BD157" s="106"/>
      <c r="BE157" s="114" t="s">
        <v>445</v>
      </c>
      <c r="BF157" s="108" t="e">
        <f aca="false">VLOOKUP($A157,#REF!, 34, FALSE())</f>
        <v>#VALUE!</v>
      </c>
      <c r="BG157" s="418" t="e">
        <f aca="false">VLOOKUP($A157,#REF!, 22, FALSE())</f>
        <v>#VALUE!</v>
      </c>
      <c r="BH157" s="109"/>
    </row>
    <row r="158" s="85" customFormat="true" ht="18" hidden="false" customHeight="true" outlineLevel="0" collapsed="false">
      <c r="A158" s="140" t="s">
        <v>448</v>
      </c>
      <c r="B158" s="140" t="s">
        <v>449</v>
      </c>
      <c r="C158" s="74"/>
      <c r="D158" s="76"/>
      <c r="E158" s="76"/>
      <c r="F158" s="76"/>
      <c r="G158" s="76"/>
      <c r="H158" s="76"/>
      <c r="I158" s="74"/>
      <c r="J158" s="74"/>
      <c r="K158" s="74"/>
      <c r="L158" s="74"/>
      <c r="M158" s="74"/>
      <c r="N158" s="74"/>
      <c r="O158" s="74"/>
      <c r="P158" s="74"/>
      <c r="Q158" s="74"/>
      <c r="R158" s="74"/>
      <c r="S158" s="74"/>
      <c r="T158" s="74"/>
      <c r="U158" s="77"/>
      <c r="V158" s="77"/>
      <c r="W158" s="77"/>
      <c r="X158" s="77"/>
      <c r="Y158" s="77"/>
      <c r="Z158" s="78"/>
      <c r="AA158" s="78"/>
      <c r="AB158" s="78"/>
      <c r="AC158" s="78"/>
      <c r="AD158" s="78"/>
      <c r="AE158" s="78"/>
      <c r="AF158" s="78"/>
      <c r="AG158" s="78"/>
      <c r="AH158" s="78"/>
      <c r="AI158" s="78"/>
      <c r="AJ158" s="78"/>
      <c r="AK158" s="78"/>
      <c r="AL158" s="78"/>
      <c r="AM158" s="78"/>
      <c r="AN158" s="78"/>
      <c r="AO158" s="78"/>
      <c r="AP158" s="78"/>
      <c r="AQ158" s="79"/>
      <c r="AR158" s="79"/>
      <c r="AS158" s="80"/>
      <c r="AT158" s="80"/>
      <c r="AU158" s="80"/>
      <c r="AV158" s="80"/>
      <c r="AW158" s="80"/>
      <c r="AX158" s="80"/>
      <c r="AY158" s="80"/>
      <c r="AZ158" s="80"/>
      <c r="BA158" s="80"/>
      <c r="BB158" s="80"/>
      <c r="BC158" s="81" t="s">
        <v>76</v>
      </c>
      <c r="BD158" s="82"/>
      <c r="BE158" s="83" t="s">
        <v>448</v>
      </c>
      <c r="BF158" s="314" t="s">
        <v>449</v>
      </c>
      <c r="BG158" s="314"/>
      <c r="BH158" s="84"/>
    </row>
    <row r="159" customFormat="false" ht="12.75" hidden="false" customHeight="true" outlineLevel="0" collapsed="false">
      <c r="A159" s="95" t="s">
        <v>450</v>
      </c>
      <c r="B159" s="86" t="e">
        <f aca="false">VLOOKUP($A159,#REF!, 34, FALSE())</f>
        <v>#VALUE!</v>
      </c>
      <c r="C159" s="87" t="str">
        <f aca="false">CONCATENATE("unused_",A159)</f>
        <v>unused_QSPI0_SCK</v>
      </c>
      <c r="D159" s="88" t="e">
        <f aca="false">IF(LEN(VLOOKUP($A159,#REF!,8,FALSE())),LEFT(VLOOKUP($A159,#REF!,8,FALSE()),LEN(VLOOKUP($A159,#REF!,8,FALSE()))-2),"")</f>
        <v>#VALUE!</v>
      </c>
      <c r="E159" s="89" t="e">
        <f aca="false">IF(LEN(VLOOKUP($A159,#REF!,4,FALSE())),IF(INDEX(#REF!,MATCH($A159,#REF!,0),1),LEFT(VLOOKUP($A159,#REF!,4,FALSE()),LEN(VLOOKUP($A159,#REF!,4,FALSE()))-2),CONCATENATE(LEFT(VLOOKUP($A159,#REF!,4,FALSE()),LEN(VLOOKUP($A159,#REF!,4,FALSE()))-2),"*")),"")</f>
        <v>#VALUE!</v>
      </c>
      <c r="F159" s="90" t="e">
        <f aca="false">IF(LEN(VLOOKUP($A159,#REF!,5,FALSE())),IF(INDEX(#REF!,MATCH($A159,#REF!,0),2),LEFT(VLOOKUP($A159,#REF!,5,FALSE()),LEN(VLOOKUP($A159,#REF!,5,FALSE()))-2),CONCATENATE(LEFT(VLOOKUP($A159,#REF!,5,FALSE()),LEN(VLOOKUP($A159,#REF!,5,FALSE()))-2),"*")),"")</f>
        <v>#VALUE!</v>
      </c>
      <c r="G159" s="90" t="e">
        <f aca="false">IF(LEN(VLOOKUP($A159,#REF!,6,FALSE())),IF(INDEX(#REF!,MATCH($A159,#REF!,0),3),LEFT(VLOOKUP($A159,#REF!,6,FALSE()),LEN(VLOOKUP($A159,#REF!,6,FALSE()))-2),CONCATENATE(LEFT(VLOOKUP($A159,#REF!,6,FALSE()),LEN(VLOOKUP($A159,#REF!,6,FALSE()))-2),"*")),"")</f>
        <v>#VALUE!</v>
      </c>
      <c r="H159" s="91" t="e">
        <f aca="false">IF(LEN(VLOOKUP($A159,#REF!,7,FALSE())),IF(INDEX(#REF!,MATCH($A159,#REF!,0),4),LEFT(VLOOKUP($A159,#REF!,7,FALSE()),LEN(VLOOKUP($A159,#REF!,7,FALSE()))-2),CONCATENATE(LEFT(VLOOKUP($A159,#REF!,7,FALSE()),LEN(VLOOKUP($A159,#REF!,7,FALSE()))-2),"*")),"")</f>
        <v>#VALUE!</v>
      </c>
      <c r="I159" s="92" t="e">
        <f aca="false">IF(LEN(VLOOKUP($A159,#REF!,8,FALSE())),UPPER(RIGHT(VLOOKUP($A159,#REF!,8,FALSE()), 1)),"")</f>
        <v>#VALUE!</v>
      </c>
      <c r="J159" s="90" t="e">
        <f aca="false">IF(LEN(VLOOKUP($A159,#REF!,4,FALSE())),UPPER(RIGHT(VLOOKUP($A159,#REF!,4,FALSE()), 1)),"")</f>
        <v>#VALUE!</v>
      </c>
      <c r="K159" s="90" t="e">
        <f aca="false">IF(LEN(VLOOKUP($A159,#REF!,5,FALSE())),UPPER(RIGHT(VLOOKUP($A159,#REF!,5,FALSE()), 1)),"")</f>
        <v>#VALUE!</v>
      </c>
      <c r="L159" s="90" t="e">
        <f aca="false">IF(LEN(VLOOKUP($A159,#REF!,6,FALSE())),UPPER(RIGHT(VLOOKUP($A159,#REF!,6,FALSE()), 1)),"")</f>
        <v>#VALUE!</v>
      </c>
      <c r="M159" s="91" t="e">
        <f aca="false">IF(LEN(VLOOKUP($A159,#REF!,7,FALSE())),UPPER(RIGHT(VLOOKUP($A159,#REF!,7,FALSE()), 1)),"")</f>
        <v>#VALUE!</v>
      </c>
      <c r="N159" s="86" t="s">
        <v>451</v>
      </c>
      <c r="O159" s="86" t="s">
        <v>83</v>
      </c>
      <c r="P159" s="86" t="s">
        <v>104</v>
      </c>
      <c r="Q159" s="86" t="s">
        <v>105</v>
      </c>
      <c r="R159" s="86" t="s">
        <v>83</v>
      </c>
      <c r="S159" s="94" t="e">
        <f aca="false">HLOOKUP("Device Tree Pin Name",#REF!,MATCH($A159,#REF!,0),FALSE())</f>
        <v>#VALUE!</v>
      </c>
      <c r="T159" s="95" t="e">
        <f aca="false">HLOOKUP("power rail",#REF!,MATCH($A159,#REF!,0),FALSE())</f>
        <v>#VALUE!</v>
      </c>
      <c r="U159" s="96" t="e">
        <f aca="false">HLOOKUP("Wake Capable",#REF!,MATCH($A159,#REF!,0),FALSE())</f>
        <v>#VALUE!</v>
      </c>
      <c r="V159" s="96" t="e">
        <f aca="false">HLOOKUP("Strap",#REF!,MATCH($A159,#REF!,0),FALSE())</f>
        <v>#VALUE!</v>
      </c>
      <c r="W159" s="96" t="e">
        <f aca="false">HLOOKUP("GTE",#REF!,MATCH($A159,#REF!,0),FALSE())</f>
        <v>#VALUE!</v>
      </c>
      <c r="X159" s="96" t="e">
        <f aca="false">HLOOKUP("DPD_Control",#REF!,MATCH($A159,#REF!,0),FALSE())</f>
        <v>#VALUE!</v>
      </c>
      <c r="Y159" s="96" t="e">
        <f aca="false">HLOOKUP("DPD_Group",#REF!,MATCH($A159,#REF!,0),FALSE())</f>
        <v>#VALUE!</v>
      </c>
      <c r="Z159" s="95" t="e">
        <f aca="false">HLOOKUP("Pad Category",#REF!,MATCH($A159,#REF!,0),FALSE())</f>
        <v>#VALUE!</v>
      </c>
      <c r="AA159" s="95" t="e">
        <f aca="false">HLOOKUP("Pad type",#REF!,MATCH($A159,#REF!,0),FALSE())</f>
        <v>#VALUE!</v>
      </c>
      <c r="AB159" s="95" t="e">
        <f aca="false">HLOOKUP("Pull Strength",#REF!,MATCH($A159,#REF!,0),FALSE())</f>
        <v>#VALUE!</v>
      </c>
      <c r="AC159" s="95" t="e">
        <f aca="false">HLOOKUP("POR Pin State",#REF!,MATCH($A159,#REF!,0),FALSE())</f>
        <v>#VALUE!</v>
      </c>
      <c r="AD159" s="95" t="str">
        <f aca="false">IF(OR($AQ159="",$AQ159=$C159),$R159,IF($AQ159=$D159,SUBSTITUTE(SUBSTITUTE($AQ159,"GPIO3_","GPIO_"),".0",""),IF($AQ159=$E159,$N159,IF($AQ159=$F159,$O159,IF($AQ159=$G159,$P159,IF($AQ159=$H159,$Q159,"INVALID"))))))</f>
        <v>RSVD1</v>
      </c>
      <c r="AE159" s="97"/>
      <c r="AF159" s="98" t="str">
        <f aca="false">IF(AND(OR($AS159="Int PU",$AS159="Int PD"),OR(AND($AZ159&lt;&gt;"",$AZ159&lt;&gt;"0"),AND($BA159&lt;&gt;"",$BA159&lt;&gt;"0"))),"INVALID",IF(OR($AQ159=$C159,$AS159="Int PD"),"PULL_DOWN",IF(OR($AS159="Int PU",AND($AE159="YES",OR($AZ159="",$AZ159="0"),OR($BA159="",$BA159="0"),OR($AR159="Input",$AR159="Bidirectional"))),"PULL_UP","NORMAL")))</f>
        <v>PULL_DOWN</v>
      </c>
      <c r="AG159" s="98" t="str">
        <f aca="false">IF($AR159="Input", "TRISTATE", IF($AS159="Z","TRISTATE",IF($AQ159=$C159,"TRISTATE","NORMAL")))</f>
        <v>TRISTATE</v>
      </c>
      <c r="AH159" s="98" t="str">
        <f aca="false">IF(OR($AQ159=$C159,$AR159="Output"),"DISABLE","ENABLE")</f>
        <v>DISABLE</v>
      </c>
      <c r="AI159" s="112" t="e">
        <f aca="false">IF($AT159&lt;&gt;$G159,"N/A",IF($AV159="Drive 1", "1", IF($AV159="Drive 0", "0", "")))</f>
        <v>#VALUE!</v>
      </c>
      <c r="AJ159" s="99" t="b">
        <f aca="false">TRUE()</f>
        <v>1</v>
      </c>
      <c r="AK159" s="99" t="b">
        <f aca="false">TRUE()</f>
        <v>1</v>
      </c>
      <c r="AL159" s="99" t="b">
        <f aca="false">TRUE()</f>
        <v>1</v>
      </c>
      <c r="AM159" s="99" t="b">
        <f aca="false">TRUE()</f>
        <v>1</v>
      </c>
      <c r="AN159" s="99" t="b">
        <f aca="false">TRUE()</f>
        <v>1</v>
      </c>
      <c r="AO159" s="99" t="b">
        <f aca="false">TRUE()</f>
        <v>1</v>
      </c>
      <c r="AP159" s="100" t="str">
        <f aca="false">IF(AND($AJ159:$AO159), "VALID", "INVALID")</f>
        <v>VALID</v>
      </c>
      <c r="AQ159" s="141" t="s">
        <v>452</v>
      </c>
      <c r="AR159" s="102" t="s">
        <v>79</v>
      </c>
      <c r="AS159" s="103"/>
      <c r="AT159" s="104"/>
      <c r="AU159" s="130"/>
      <c r="AV159" s="130"/>
      <c r="AW159" s="104"/>
      <c r="AX159" s="104"/>
      <c r="AY159" s="103" t="s">
        <v>434</v>
      </c>
      <c r="AZ159" s="103"/>
      <c r="BA159" s="103"/>
      <c r="BB159" s="105"/>
      <c r="BC159" s="104"/>
      <c r="BD159" s="106"/>
      <c r="BE159" s="107" t="s">
        <v>450</v>
      </c>
      <c r="BF159" s="108" t="e">
        <f aca="false">VLOOKUP($A159,#REF!, 34, FALSE())</f>
        <v>#VALUE!</v>
      </c>
      <c r="BG159" s="418" t="e">
        <f aca="false">VLOOKUP($A159,#REF!, 22, FALSE())</f>
        <v>#VALUE!</v>
      </c>
      <c r="BH159" s="109"/>
    </row>
    <row r="160" customFormat="false" ht="12.75" hidden="false" customHeight="true" outlineLevel="0" collapsed="false">
      <c r="A160" s="95" t="s">
        <v>453</v>
      </c>
      <c r="B160" s="86" t="e">
        <f aca="false">VLOOKUP($A160,#REF!, 34, FALSE())</f>
        <v>#VALUE!</v>
      </c>
      <c r="C160" s="87" t="str">
        <f aca="false">CONCATENATE("unused_",A160)</f>
        <v>unused_QSPI0_CS_N</v>
      </c>
      <c r="D160" s="88" t="e">
        <f aca="false">IF(LEN(VLOOKUP($A160,#REF!,8,FALSE())),LEFT(VLOOKUP($A160,#REF!,8,FALSE()),LEN(VLOOKUP($A160,#REF!,8,FALSE()))-2),"")</f>
        <v>#VALUE!</v>
      </c>
      <c r="E160" s="89" t="e">
        <f aca="false">IF(LEN(VLOOKUP($A160,#REF!,4,FALSE())),IF(INDEX(#REF!,MATCH($A160,#REF!,0),1),LEFT(VLOOKUP($A160,#REF!,4,FALSE()),LEN(VLOOKUP($A160,#REF!,4,FALSE()))-2),CONCATENATE(LEFT(VLOOKUP($A160,#REF!,4,FALSE()),LEN(VLOOKUP($A160,#REF!,4,FALSE()))-2),"*")),"")</f>
        <v>#VALUE!</v>
      </c>
      <c r="F160" s="90" t="e">
        <f aca="false">IF(LEN(VLOOKUP($A160,#REF!,5,FALSE())),IF(INDEX(#REF!,MATCH($A160,#REF!,0),2),LEFT(VLOOKUP($A160,#REF!,5,FALSE()),LEN(VLOOKUP($A160,#REF!,5,FALSE()))-2),CONCATENATE(LEFT(VLOOKUP($A160,#REF!,5,FALSE()),LEN(VLOOKUP($A160,#REF!,5,FALSE()))-2),"*")),"")</f>
        <v>#VALUE!</v>
      </c>
      <c r="G160" s="90" t="e">
        <f aca="false">IF(LEN(VLOOKUP($A160,#REF!,6,FALSE())),IF(INDEX(#REF!,MATCH($A160,#REF!,0),3),LEFT(VLOOKUP($A160,#REF!,6,FALSE()),LEN(VLOOKUP($A160,#REF!,6,FALSE()))-2),CONCATENATE(LEFT(VLOOKUP($A160,#REF!,6,FALSE()),LEN(VLOOKUP($A160,#REF!,6,FALSE()))-2),"*")),"")</f>
        <v>#VALUE!</v>
      </c>
      <c r="H160" s="91" t="e">
        <f aca="false">IF(LEN(VLOOKUP($A160,#REF!,7,FALSE())),IF(INDEX(#REF!,MATCH($A160,#REF!,0),4),LEFT(VLOOKUP($A160,#REF!,7,FALSE()),LEN(VLOOKUP($A160,#REF!,7,FALSE()))-2),CONCATENATE(LEFT(VLOOKUP($A160,#REF!,7,FALSE()),LEN(VLOOKUP($A160,#REF!,7,FALSE()))-2),"*")),"")</f>
        <v>#VALUE!</v>
      </c>
      <c r="I160" s="92" t="e">
        <f aca="false">IF(LEN(VLOOKUP($A160,#REF!,8,FALSE())),UPPER(RIGHT(VLOOKUP($A160,#REF!,8,FALSE()), 1)),"")</f>
        <v>#VALUE!</v>
      </c>
      <c r="J160" s="90" t="e">
        <f aca="false">IF(LEN(VLOOKUP($A160,#REF!,4,FALSE())),UPPER(RIGHT(VLOOKUP($A160,#REF!,4,FALSE()), 1)),"")</f>
        <v>#VALUE!</v>
      </c>
      <c r="K160" s="90" t="e">
        <f aca="false">IF(LEN(VLOOKUP($A160,#REF!,5,FALSE())),UPPER(RIGHT(VLOOKUP($A160,#REF!,5,FALSE()), 1)),"")</f>
        <v>#VALUE!</v>
      </c>
      <c r="L160" s="90" t="e">
        <f aca="false">IF(LEN(VLOOKUP($A160,#REF!,6,FALSE())),UPPER(RIGHT(VLOOKUP($A160,#REF!,6,FALSE()), 1)),"")</f>
        <v>#VALUE!</v>
      </c>
      <c r="M160" s="91" t="e">
        <f aca="false">IF(LEN(VLOOKUP($A160,#REF!,7,FALSE())),UPPER(RIGHT(VLOOKUP($A160,#REF!,7,FALSE()), 1)),"")</f>
        <v>#VALUE!</v>
      </c>
      <c r="N160" s="86" t="s">
        <v>451</v>
      </c>
      <c r="O160" s="86" t="s">
        <v>83</v>
      </c>
      <c r="P160" s="86" t="s">
        <v>104</v>
      </c>
      <c r="Q160" s="86" t="s">
        <v>105</v>
      </c>
      <c r="R160" s="86" t="s">
        <v>83</v>
      </c>
      <c r="S160" s="100" t="e">
        <f aca="false">HLOOKUP("Device Tree Pin Name",#REF!,MATCH($A160,#REF!,0),FALSE())</f>
        <v>#VALUE!</v>
      </c>
      <c r="T160" s="95" t="e">
        <f aca="false">HLOOKUP("power rail",#REF!,MATCH($A160,#REF!,0),FALSE())</f>
        <v>#VALUE!</v>
      </c>
      <c r="U160" s="96" t="e">
        <f aca="false">HLOOKUP("Wake Capable",#REF!,MATCH($A160,#REF!,0),FALSE())</f>
        <v>#VALUE!</v>
      </c>
      <c r="V160" s="96" t="e">
        <f aca="false">HLOOKUP("Strap",#REF!,MATCH($A160,#REF!,0),FALSE())</f>
        <v>#VALUE!</v>
      </c>
      <c r="W160" s="96" t="e">
        <f aca="false">HLOOKUP("GTE",#REF!,MATCH($A160,#REF!,0),FALSE())</f>
        <v>#VALUE!</v>
      </c>
      <c r="X160" s="96" t="e">
        <f aca="false">HLOOKUP("DPD_Control",#REF!,MATCH($A160,#REF!,0),FALSE())</f>
        <v>#VALUE!</v>
      </c>
      <c r="Y160" s="96" t="e">
        <f aca="false">HLOOKUP("DPD_Group",#REF!,MATCH($A160,#REF!,0),FALSE())</f>
        <v>#VALUE!</v>
      </c>
      <c r="Z160" s="95" t="e">
        <f aca="false">HLOOKUP("Pad Category",#REF!,MATCH($A160,#REF!,0),FALSE())</f>
        <v>#VALUE!</v>
      </c>
      <c r="AA160" s="95" t="e">
        <f aca="false">HLOOKUP("Pad type",#REF!,MATCH($A160,#REF!,0),FALSE())</f>
        <v>#VALUE!</v>
      </c>
      <c r="AB160" s="95" t="e">
        <f aca="false">HLOOKUP("Pull Strength",#REF!,MATCH($A160,#REF!,0),FALSE())</f>
        <v>#VALUE!</v>
      </c>
      <c r="AC160" s="95" t="e">
        <f aca="false">HLOOKUP("POR Pin State",#REF!,MATCH($A160,#REF!,0),FALSE())</f>
        <v>#VALUE!</v>
      </c>
      <c r="AD160" s="95" t="str">
        <f aca="false">IF(OR($AQ160="",$AQ160=$C160),$R160,IF($AQ160=$D160,SUBSTITUTE(SUBSTITUTE($AQ160,"GPIO3_","GPIO_"),".0",""),IF($AQ160=$E160,$N160,IF($AQ160=$F160,$O160,IF($AQ160=$G160,$P160,IF($AQ160=$H160,$Q160,"INVALID"))))))</f>
        <v>RSVD1</v>
      </c>
      <c r="AE160" s="97"/>
      <c r="AF160" s="98" t="str">
        <f aca="false">IF(AND(OR($AS160="Int PU",$AS160="Int PD"),OR(AND($AZ160&lt;&gt;"",$AZ160&lt;&gt;"0"),AND($BA160&lt;&gt;"",$BA160&lt;&gt;"0"))),"INVALID",IF(OR($AQ160=$C160,$AS160="Int PD"),"PULL_DOWN",IF(OR($AS160="Int PU",AND($AE160="YES",OR($AZ160="",$AZ160="0"),OR($BA160="",$BA160="0"),OR($AR160="Input",$AR160="Bidirectional"))),"PULL_UP","NORMAL")))</f>
        <v>PULL_DOWN</v>
      </c>
      <c r="AG160" s="98" t="str">
        <f aca="false">IF($AR160="Input", "TRISTATE", IF($AS160="Z","TRISTATE",IF($AQ160=$C160,"TRISTATE","NORMAL")))</f>
        <v>TRISTATE</v>
      </c>
      <c r="AH160" s="98" t="str">
        <f aca="false">IF(OR($AQ160=$C160,$AR160="Output"),"DISABLE","ENABLE")</f>
        <v>DISABLE</v>
      </c>
      <c r="AI160" s="112" t="e">
        <f aca="false">IF($AT160&lt;&gt;$G160,"N/A",IF($AV160="Drive 1", "1", IF($AV160="Drive 0", "0", "")))</f>
        <v>#VALUE!</v>
      </c>
      <c r="AJ160" s="99" t="b">
        <f aca="false">TRUE()</f>
        <v>1</v>
      </c>
      <c r="AK160" s="99" t="b">
        <f aca="false">TRUE()</f>
        <v>1</v>
      </c>
      <c r="AL160" s="99" t="b">
        <f aca="false">TRUE()</f>
        <v>1</v>
      </c>
      <c r="AM160" s="99" t="b">
        <f aca="false">TRUE()</f>
        <v>1</v>
      </c>
      <c r="AN160" s="99" t="b">
        <f aca="false">TRUE()</f>
        <v>1</v>
      </c>
      <c r="AO160" s="99" t="b">
        <f aca="false">TRUE()</f>
        <v>1</v>
      </c>
      <c r="AP160" s="100" t="str">
        <f aca="false">IF(AND($AJ160:$AO160), "VALID", "INVALID")</f>
        <v>VALID</v>
      </c>
      <c r="AQ160" s="141" t="s">
        <v>454</v>
      </c>
      <c r="AR160" s="102" t="s">
        <v>79</v>
      </c>
      <c r="AS160" s="103"/>
      <c r="AT160" s="104"/>
      <c r="AU160" s="130"/>
      <c r="AV160" s="130"/>
      <c r="AW160" s="104"/>
      <c r="AX160" s="104"/>
      <c r="AY160" s="104"/>
      <c r="AZ160" s="103"/>
      <c r="BA160" s="103"/>
      <c r="BB160" s="105"/>
      <c r="BC160" s="104"/>
      <c r="BD160" s="106"/>
      <c r="BE160" s="111" t="s">
        <v>453</v>
      </c>
      <c r="BF160" s="108" t="e">
        <f aca="false">VLOOKUP($A160,#REF!, 34, FALSE())</f>
        <v>#VALUE!</v>
      </c>
      <c r="BG160" s="418" t="e">
        <f aca="false">VLOOKUP($A160,#REF!, 22, FALSE())</f>
        <v>#VALUE!</v>
      </c>
      <c r="BH160" s="109"/>
    </row>
    <row r="161" customFormat="false" ht="12.75" hidden="false" customHeight="true" outlineLevel="0" collapsed="false">
      <c r="A161" s="95" t="s">
        <v>455</v>
      </c>
      <c r="B161" s="86" t="e">
        <f aca="false">VLOOKUP($A161,#REF!, 34, FALSE())</f>
        <v>#VALUE!</v>
      </c>
      <c r="C161" s="87" t="str">
        <f aca="false">CONCATENATE("unused_",A161)</f>
        <v>unused_QSPI0_IO0</v>
      </c>
      <c r="D161" s="88" t="e">
        <f aca="false">IF(LEN(VLOOKUP($A161,#REF!,8,FALSE())),LEFT(VLOOKUP($A161,#REF!,8,FALSE()),LEN(VLOOKUP($A161,#REF!,8,FALSE()))-2),"")</f>
        <v>#VALUE!</v>
      </c>
      <c r="E161" s="89" t="e">
        <f aca="false">IF(LEN(VLOOKUP($A161,#REF!,4,FALSE())),IF(INDEX(#REF!,MATCH($A161,#REF!,0),1),LEFT(VLOOKUP($A161,#REF!,4,FALSE()),LEN(VLOOKUP($A161,#REF!,4,FALSE()))-2),CONCATENATE(LEFT(VLOOKUP($A161,#REF!,4,FALSE()),LEN(VLOOKUP($A161,#REF!,4,FALSE()))-2),"*")),"")</f>
        <v>#VALUE!</v>
      </c>
      <c r="F161" s="90" t="e">
        <f aca="false">IF(LEN(VLOOKUP($A161,#REF!,5,FALSE())),IF(INDEX(#REF!,MATCH($A161,#REF!,0),2),LEFT(VLOOKUP($A161,#REF!,5,FALSE()),LEN(VLOOKUP($A161,#REF!,5,FALSE()))-2),CONCATENATE(LEFT(VLOOKUP($A161,#REF!,5,FALSE()),LEN(VLOOKUP($A161,#REF!,5,FALSE()))-2),"*")),"")</f>
        <v>#VALUE!</v>
      </c>
      <c r="G161" s="90" t="e">
        <f aca="false">IF(LEN(VLOOKUP($A161,#REF!,6,FALSE())),IF(INDEX(#REF!,MATCH($A161,#REF!,0),3),LEFT(VLOOKUP($A161,#REF!,6,FALSE()),LEN(VLOOKUP($A161,#REF!,6,FALSE()))-2),CONCATENATE(LEFT(VLOOKUP($A161,#REF!,6,FALSE()),LEN(VLOOKUP($A161,#REF!,6,FALSE()))-2),"*")),"")</f>
        <v>#VALUE!</v>
      </c>
      <c r="H161" s="91" t="e">
        <f aca="false">IF(LEN(VLOOKUP($A161,#REF!,7,FALSE())),IF(INDEX(#REF!,MATCH($A161,#REF!,0),4),LEFT(VLOOKUP($A161,#REF!,7,FALSE()),LEN(VLOOKUP($A161,#REF!,7,FALSE()))-2),CONCATENATE(LEFT(VLOOKUP($A161,#REF!,7,FALSE()),LEN(VLOOKUP($A161,#REF!,7,FALSE()))-2),"*")),"")</f>
        <v>#VALUE!</v>
      </c>
      <c r="I161" s="92" t="e">
        <f aca="false">IF(LEN(VLOOKUP($A161,#REF!,8,FALSE())),UPPER(RIGHT(VLOOKUP($A161,#REF!,8,FALSE()), 1)),"")</f>
        <v>#VALUE!</v>
      </c>
      <c r="J161" s="90" t="e">
        <f aca="false">IF(LEN(VLOOKUP($A161,#REF!,4,FALSE())),UPPER(RIGHT(VLOOKUP($A161,#REF!,4,FALSE()), 1)),"")</f>
        <v>#VALUE!</v>
      </c>
      <c r="K161" s="90" t="e">
        <f aca="false">IF(LEN(VLOOKUP($A161,#REF!,5,FALSE())),UPPER(RIGHT(VLOOKUP($A161,#REF!,5,FALSE()), 1)),"")</f>
        <v>#VALUE!</v>
      </c>
      <c r="L161" s="90" t="e">
        <f aca="false">IF(LEN(VLOOKUP($A161,#REF!,6,FALSE())),UPPER(RIGHT(VLOOKUP($A161,#REF!,6,FALSE()), 1)),"")</f>
        <v>#VALUE!</v>
      </c>
      <c r="M161" s="91" t="e">
        <f aca="false">IF(LEN(VLOOKUP($A161,#REF!,7,FALSE())),UPPER(RIGHT(VLOOKUP($A161,#REF!,7,FALSE()), 1)),"")</f>
        <v>#VALUE!</v>
      </c>
      <c r="N161" s="86" t="s">
        <v>451</v>
      </c>
      <c r="O161" s="86" t="s">
        <v>83</v>
      </c>
      <c r="P161" s="86" t="s">
        <v>104</v>
      </c>
      <c r="Q161" s="86" t="s">
        <v>105</v>
      </c>
      <c r="R161" s="86" t="s">
        <v>83</v>
      </c>
      <c r="S161" s="100" t="e">
        <f aca="false">HLOOKUP("Device Tree Pin Name",#REF!,MATCH($A161,#REF!,0),FALSE())</f>
        <v>#VALUE!</v>
      </c>
      <c r="T161" s="95" t="e">
        <f aca="false">HLOOKUP("power rail",#REF!,MATCH($A161,#REF!,0),FALSE())</f>
        <v>#VALUE!</v>
      </c>
      <c r="U161" s="96" t="e">
        <f aca="false">HLOOKUP("Wake Capable",#REF!,MATCH($A161,#REF!,0),FALSE())</f>
        <v>#VALUE!</v>
      </c>
      <c r="V161" s="96" t="e">
        <f aca="false">HLOOKUP("Strap",#REF!,MATCH($A161,#REF!,0),FALSE())</f>
        <v>#VALUE!</v>
      </c>
      <c r="W161" s="96" t="e">
        <f aca="false">HLOOKUP("GTE",#REF!,MATCH($A161,#REF!,0),FALSE())</f>
        <v>#VALUE!</v>
      </c>
      <c r="X161" s="96" t="e">
        <f aca="false">HLOOKUP("DPD_Control",#REF!,MATCH($A161,#REF!,0),FALSE())</f>
        <v>#VALUE!</v>
      </c>
      <c r="Y161" s="96" t="e">
        <f aca="false">HLOOKUP("DPD_Group",#REF!,MATCH($A161,#REF!,0),FALSE())</f>
        <v>#VALUE!</v>
      </c>
      <c r="Z161" s="95" t="e">
        <f aca="false">HLOOKUP("Pad Category",#REF!,MATCH($A161,#REF!,0),FALSE())</f>
        <v>#VALUE!</v>
      </c>
      <c r="AA161" s="95" t="e">
        <f aca="false">HLOOKUP("Pad type",#REF!,MATCH($A161,#REF!,0),FALSE())</f>
        <v>#VALUE!</v>
      </c>
      <c r="AB161" s="95" t="e">
        <f aca="false">HLOOKUP("Pull Strength",#REF!,MATCH($A161,#REF!,0),FALSE())</f>
        <v>#VALUE!</v>
      </c>
      <c r="AC161" s="95" t="e">
        <f aca="false">HLOOKUP("POR Pin State",#REF!,MATCH($A161,#REF!,0),FALSE())</f>
        <v>#VALUE!</v>
      </c>
      <c r="AD161" s="95" t="str">
        <f aca="false">IF(OR($AQ161="",$AQ161=$C161),$R161,IF($AQ161=$D161,SUBSTITUTE(SUBSTITUTE($AQ161,"GPIO3_","GPIO_"),".0",""),IF($AQ161=$E161,$N161,IF($AQ161=$F161,$O161,IF($AQ161=$G161,$P161,IF($AQ161=$H161,$Q161,"INVALID"))))))</f>
        <v>RSVD1</v>
      </c>
      <c r="AE161" s="97"/>
      <c r="AF161" s="98" t="str">
        <f aca="false">IF(AND(OR($AS161="Int PU",$AS161="Int PD"),OR(AND($AZ161&lt;&gt;"",$AZ161&lt;&gt;"0"),AND($BA161&lt;&gt;"",$BA161&lt;&gt;"0"))),"INVALID",IF(OR($AQ161=$C161,$AS161="Int PD"),"PULL_DOWN",IF(OR($AS161="Int PU",AND($AE161="YES",OR($AZ161="",$AZ161="0"),OR($BA161="",$BA161="0"),OR($AR161="Input",$AR161="Bidirectional"))),"PULL_UP","NORMAL")))</f>
        <v>PULL_DOWN</v>
      </c>
      <c r="AG161" s="98" t="str">
        <f aca="false">IF($AR161="Input", "TRISTATE", IF($AS161="Z","TRISTATE",IF($AQ161=$C161,"TRISTATE","NORMAL")))</f>
        <v>TRISTATE</v>
      </c>
      <c r="AH161" s="98" t="str">
        <f aca="false">IF(OR($AQ161=$C161,$AR161="Output"),"DISABLE","ENABLE")</f>
        <v>DISABLE</v>
      </c>
      <c r="AI161" s="112" t="e">
        <f aca="false">IF($AT161&lt;&gt;$G161,"N/A",IF($AV161="Drive 1", "1", IF($AV161="Drive 0", "0", "")))</f>
        <v>#VALUE!</v>
      </c>
      <c r="AJ161" s="99" t="b">
        <f aca="false">TRUE()</f>
        <v>1</v>
      </c>
      <c r="AK161" s="99" t="b">
        <f aca="false">TRUE()</f>
        <v>1</v>
      </c>
      <c r="AL161" s="99" t="b">
        <f aca="false">TRUE()</f>
        <v>1</v>
      </c>
      <c r="AM161" s="99" t="b">
        <f aca="false">TRUE()</f>
        <v>1</v>
      </c>
      <c r="AN161" s="99" t="b">
        <f aca="false">TRUE()</f>
        <v>1</v>
      </c>
      <c r="AO161" s="99" t="b">
        <f aca="false">TRUE()</f>
        <v>1</v>
      </c>
      <c r="AP161" s="100" t="str">
        <f aca="false">IF(AND($AJ161:$AO161), "VALID", "INVALID")</f>
        <v>VALID</v>
      </c>
      <c r="AQ161" s="141" t="s">
        <v>456</v>
      </c>
      <c r="AR161" s="102" t="s">
        <v>79</v>
      </c>
      <c r="AS161" s="103"/>
      <c r="AT161" s="104"/>
      <c r="AU161" s="104"/>
      <c r="AV161" s="104"/>
      <c r="AW161" s="104"/>
      <c r="AX161" s="104"/>
      <c r="AY161" s="104"/>
      <c r="AZ161" s="103"/>
      <c r="BA161" s="103"/>
      <c r="BB161" s="105"/>
      <c r="BC161" s="104"/>
      <c r="BD161" s="106"/>
      <c r="BE161" s="111" t="s">
        <v>455</v>
      </c>
      <c r="BF161" s="108" t="e">
        <f aca="false">VLOOKUP($A161,#REF!, 34, FALSE())</f>
        <v>#VALUE!</v>
      </c>
      <c r="BG161" s="418" t="e">
        <f aca="false">VLOOKUP($A161,#REF!, 22, FALSE())</f>
        <v>#VALUE!</v>
      </c>
      <c r="BH161" s="109"/>
    </row>
    <row r="162" customFormat="false" ht="12.75" hidden="false" customHeight="true" outlineLevel="0" collapsed="false">
      <c r="A162" s="95" t="s">
        <v>457</v>
      </c>
      <c r="B162" s="86" t="e">
        <f aca="false">VLOOKUP($A162,#REF!, 34, FALSE())</f>
        <v>#VALUE!</v>
      </c>
      <c r="C162" s="87" t="str">
        <f aca="false">CONCATENATE("unused_",A162)</f>
        <v>unused_QSPI0_IO1</v>
      </c>
      <c r="D162" s="88" t="e">
        <f aca="false">IF(LEN(VLOOKUP($A162,#REF!,8,FALSE())),LEFT(VLOOKUP($A162,#REF!,8,FALSE()),LEN(VLOOKUP($A162,#REF!,8,FALSE()))-2),"")</f>
        <v>#VALUE!</v>
      </c>
      <c r="E162" s="89" t="e">
        <f aca="false">IF(LEN(VLOOKUP($A162,#REF!,4,FALSE())),IF(INDEX(#REF!,MATCH($A162,#REF!,0),1),LEFT(VLOOKUP($A162,#REF!,4,FALSE()),LEN(VLOOKUP($A162,#REF!,4,FALSE()))-2),CONCATENATE(LEFT(VLOOKUP($A162,#REF!,4,FALSE()),LEN(VLOOKUP($A162,#REF!,4,FALSE()))-2),"*")),"")</f>
        <v>#VALUE!</v>
      </c>
      <c r="F162" s="90" t="e">
        <f aca="false">IF(LEN(VLOOKUP($A162,#REF!,5,FALSE())),IF(INDEX(#REF!,MATCH($A162,#REF!,0),2),LEFT(VLOOKUP($A162,#REF!,5,FALSE()),LEN(VLOOKUP($A162,#REF!,5,FALSE()))-2),CONCATENATE(LEFT(VLOOKUP($A162,#REF!,5,FALSE()),LEN(VLOOKUP($A162,#REF!,5,FALSE()))-2),"*")),"")</f>
        <v>#VALUE!</v>
      </c>
      <c r="G162" s="90" t="e">
        <f aca="false">IF(LEN(VLOOKUP($A162,#REF!,6,FALSE())),IF(INDEX(#REF!,MATCH($A162,#REF!,0),3),LEFT(VLOOKUP($A162,#REF!,6,FALSE()),LEN(VLOOKUP($A162,#REF!,6,FALSE()))-2),CONCATENATE(LEFT(VLOOKUP($A162,#REF!,6,FALSE()),LEN(VLOOKUP($A162,#REF!,6,FALSE()))-2),"*")),"")</f>
        <v>#VALUE!</v>
      </c>
      <c r="H162" s="91" t="e">
        <f aca="false">IF(LEN(VLOOKUP($A162,#REF!,7,FALSE())),IF(INDEX(#REF!,MATCH($A162,#REF!,0),4),LEFT(VLOOKUP($A162,#REF!,7,FALSE()),LEN(VLOOKUP($A162,#REF!,7,FALSE()))-2),CONCATENATE(LEFT(VLOOKUP($A162,#REF!,7,FALSE()),LEN(VLOOKUP($A162,#REF!,7,FALSE()))-2),"*")),"")</f>
        <v>#VALUE!</v>
      </c>
      <c r="I162" s="92" t="e">
        <f aca="false">IF(LEN(VLOOKUP($A162,#REF!,8,FALSE())),UPPER(RIGHT(VLOOKUP($A162,#REF!,8,FALSE()), 1)),"")</f>
        <v>#VALUE!</v>
      </c>
      <c r="J162" s="90" t="e">
        <f aca="false">IF(LEN(VLOOKUP($A162,#REF!,4,FALSE())),UPPER(RIGHT(VLOOKUP($A162,#REF!,4,FALSE()), 1)),"")</f>
        <v>#VALUE!</v>
      </c>
      <c r="K162" s="90" t="e">
        <f aca="false">IF(LEN(VLOOKUP($A162,#REF!,5,FALSE())),UPPER(RIGHT(VLOOKUP($A162,#REF!,5,FALSE()), 1)),"")</f>
        <v>#VALUE!</v>
      </c>
      <c r="L162" s="90" t="e">
        <f aca="false">IF(LEN(VLOOKUP($A162,#REF!,6,FALSE())),UPPER(RIGHT(VLOOKUP($A162,#REF!,6,FALSE()), 1)),"")</f>
        <v>#VALUE!</v>
      </c>
      <c r="M162" s="91" t="e">
        <f aca="false">IF(LEN(VLOOKUP($A162,#REF!,7,FALSE())),UPPER(RIGHT(VLOOKUP($A162,#REF!,7,FALSE()), 1)),"")</f>
        <v>#VALUE!</v>
      </c>
      <c r="N162" s="86" t="s">
        <v>451</v>
      </c>
      <c r="O162" s="86" t="s">
        <v>83</v>
      </c>
      <c r="P162" s="86" t="s">
        <v>104</v>
      </c>
      <c r="Q162" s="86" t="s">
        <v>105</v>
      </c>
      <c r="R162" s="86" t="s">
        <v>83</v>
      </c>
      <c r="S162" s="100" t="e">
        <f aca="false">HLOOKUP("Device Tree Pin Name",#REF!,MATCH($A162,#REF!,0),FALSE())</f>
        <v>#VALUE!</v>
      </c>
      <c r="T162" s="95" t="e">
        <f aca="false">HLOOKUP("power rail",#REF!,MATCH($A162,#REF!,0),FALSE())</f>
        <v>#VALUE!</v>
      </c>
      <c r="U162" s="96" t="e">
        <f aca="false">HLOOKUP("Wake Capable",#REF!,MATCH($A162,#REF!,0),FALSE())</f>
        <v>#VALUE!</v>
      </c>
      <c r="V162" s="96" t="e">
        <f aca="false">HLOOKUP("Strap",#REF!,MATCH($A162,#REF!,0),FALSE())</f>
        <v>#VALUE!</v>
      </c>
      <c r="W162" s="96" t="e">
        <f aca="false">HLOOKUP("GTE",#REF!,MATCH($A162,#REF!,0),FALSE())</f>
        <v>#VALUE!</v>
      </c>
      <c r="X162" s="96" t="e">
        <f aca="false">HLOOKUP("DPD_Control",#REF!,MATCH($A162,#REF!,0),FALSE())</f>
        <v>#VALUE!</v>
      </c>
      <c r="Y162" s="96" t="e">
        <f aca="false">HLOOKUP("DPD_Group",#REF!,MATCH($A162,#REF!,0),FALSE())</f>
        <v>#VALUE!</v>
      </c>
      <c r="Z162" s="95" t="e">
        <f aca="false">HLOOKUP("Pad Category",#REF!,MATCH($A162,#REF!,0),FALSE())</f>
        <v>#VALUE!</v>
      </c>
      <c r="AA162" s="95" t="e">
        <f aca="false">HLOOKUP("Pad type",#REF!,MATCH($A162,#REF!,0),FALSE())</f>
        <v>#VALUE!</v>
      </c>
      <c r="AB162" s="95" t="e">
        <f aca="false">HLOOKUP("Pull Strength",#REF!,MATCH($A162,#REF!,0),FALSE())</f>
        <v>#VALUE!</v>
      </c>
      <c r="AC162" s="95" t="e">
        <f aca="false">HLOOKUP("POR Pin State",#REF!,MATCH($A162,#REF!,0),FALSE())</f>
        <v>#VALUE!</v>
      </c>
      <c r="AD162" s="95" t="str">
        <f aca="false">IF(OR($AQ162="",$AQ162=$C162),$R162,IF($AQ162=$D162,SUBSTITUTE(SUBSTITUTE($AQ162,"GPIO3_","GPIO_"),".0",""),IF($AQ162=$E162,$N162,IF($AQ162=$F162,$O162,IF($AQ162=$G162,$P162,IF($AQ162=$H162,$Q162,"INVALID"))))))</f>
        <v>RSVD1</v>
      </c>
      <c r="AE162" s="97"/>
      <c r="AF162" s="98" t="str">
        <f aca="false">IF(AND(OR($AS162="Int PU",$AS162="Int PD"),OR(AND($AZ162&lt;&gt;"",$AZ162&lt;&gt;"0"),AND($BA162&lt;&gt;"",$BA162&lt;&gt;"0"))),"INVALID",IF(OR($AQ162=$C162,$AS162="Int PD"),"PULL_DOWN",IF(OR($AS162="Int PU",AND($AE162="YES",OR($AZ162="",$AZ162="0"),OR($BA162="",$BA162="0"),OR($AR162="Input",$AR162="Bidirectional"))),"PULL_UP","NORMAL")))</f>
        <v>PULL_DOWN</v>
      </c>
      <c r="AG162" s="98" t="str">
        <f aca="false">IF($AR162="Input", "TRISTATE", IF($AS162="Z","TRISTATE",IF($AQ162=$C162,"TRISTATE","NORMAL")))</f>
        <v>TRISTATE</v>
      </c>
      <c r="AH162" s="98" t="str">
        <f aca="false">IF(OR($AQ162=$C162,$AR162="Output"),"DISABLE","ENABLE")</f>
        <v>DISABLE</v>
      </c>
      <c r="AI162" s="112" t="e">
        <f aca="false">IF($AT162&lt;&gt;$G162,"N/A",IF($AV162="Drive 1", "1", IF($AV162="Drive 0", "0", "")))</f>
        <v>#VALUE!</v>
      </c>
      <c r="AJ162" s="99" t="b">
        <f aca="false">TRUE()</f>
        <v>1</v>
      </c>
      <c r="AK162" s="99" t="b">
        <f aca="false">TRUE()</f>
        <v>1</v>
      </c>
      <c r="AL162" s="99" t="b">
        <f aca="false">TRUE()</f>
        <v>1</v>
      </c>
      <c r="AM162" s="99" t="b">
        <f aca="false">TRUE()</f>
        <v>1</v>
      </c>
      <c r="AN162" s="99" t="b">
        <f aca="false">TRUE()</f>
        <v>1</v>
      </c>
      <c r="AO162" s="99" t="b">
        <f aca="false">TRUE()</f>
        <v>1</v>
      </c>
      <c r="AP162" s="100" t="str">
        <f aca="false">IF(AND($AJ162:$AO162), "VALID", "INVALID")</f>
        <v>VALID</v>
      </c>
      <c r="AQ162" s="141" t="s">
        <v>458</v>
      </c>
      <c r="AR162" s="102" t="s">
        <v>79</v>
      </c>
      <c r="AS162" s="103"/>
      <c r="AT162" s="104"/>
      <c r="AU162" s="104"/>
      <c r="AV162" s="104"/>
      <c r="AW162" s="104"/>
      <c r="AX162" s="104"/>
      <c r="AY162" s="104"/>
      <c r="AZ162" s="103"/>
      <c r="BA162" s="103"/>
      <c r="BB162" s="105"/>
      <c r="BC162" s="104"/>
      <c r="BD162" s="106"/>
      <c r="BE162" s="111" t="s">
        <v>457</v>
      </c>
      <c r="BF162" s="108" t="e">
        <f aca="false">VLOOKUP($A162,#REF!, 34, FALSE())</f>
        <v>#VALUE!</v>
      </c>
      <c r="BG162" s="418" t="e">
        <f aca="false">VLOOKUP($A162,#REF!, 22, FALSE())</f>
        <v>#VALUE!</v>
      </c>
      <c r="BH162" s="109"/>
    </row>
    <row r="163" customFormat="false" ht="12.75" hidden="false" customHeight="true" outlineLevel="0" collapsed="false">
      <c r="A163" s="95" t="s">
        <v>459</v>
      </c>
      <c r="B163" s="86" t="e">
        <f aca="false">VLOOKUP($A163,#REF!, 34, FALSE())</f>
        <v>#VALUE!</v>
      </c>
      <c r="C163" s="87" t="str">
        <f aca="false">CONCATENATE("unused_",A163)</f>
        <v>unused_QSPI0_IO2</v>
      </c>
      <c r="D163" s="88" t="e">
        <f aca="false">IF(LEN(VLOOKUP($A163,#REF!,8,FALSE())),LEFT(VLOOKUP($A163,#REF!,8,FALSE()),LEN(VLOOKUP($A163,#REF!,8,FALSE()))-2),"")</f>
        <v>#VALUE!</v>
      </c>
      <c r="E163" s="89" t="e">
        <f aca="false">IF(LEN(VLOOKUP($A163,#REF!,4,FALSE())),IF(INDEX(#REF!,MATCH($A163,#REF!,0),1),LEFT(VLOOKUP($A163,#REF!,4,FALSE()),LEN(VLOOKUP($A163,#REF!,4,FALSE()))-2),CONCATENATE(LEFT(VLOOKUP($A163,#REF!,4,FALSE()),LEN(VLOOKUP($A163,#REF!,4,FALSE()))-2),"*")),"")</f>
        <v>#VALUE!</v>
      </c>
      <c r="F163" s="90" t="e">
        <f aca="false">IF(LEN(VLOOKUP($A163,#REF!,5,FALSE())),IF(INDEX(#REF!,MATCH($A163,#REF!,0),2),LEFT(VLOOKUP($A163,#REF!,5,FALSE()),LEN(VLOOKUP($A163,#REF!,5,FALSE()))-2),CONCATENATE(LEFT(VLOOKUP($A163,#REF!,5,FALSE()),LEN(VLOOKUP($A163,#REF!,5,FALSE()))-2),"*")),"")</f>
        <v>#VALUE!</v>
      </c>
      <c r="G163" s="90" t="e">
        <f aca="false">IF(LEN(VLOOKUP($A163,#REF!,6,FALSE())),IF(INDEX(#REF!,MATCH($A163,#REF!,0),3),LEFT(VLOOKUP($A163,#REF!,6,FALSE()),LEN(VLOOKUP($A163,#REF!,6,FALSE()))-2),CONCATENATE(LEFT(VLOOKUP($A163,#REF!,6,FALSE()),LEN(VLOOKUP($A163,#REF!,6,FALSE()))-2),"*")),"")</f>
        <v>#VALUE!</v>
      </c>
      <c r="H163" s="91" t="e">
        <f aca="false">IF(LEN(VLOOKUP($A163,#REF!,7,FALSE())),IF(INDEX(#REF!,MATCH($A163,#REF!,0),4),LEFT(VLOOKUP($A163,#REF!,7,FALSE()),LEN(VLOOKUP($A163,#REF!,7,FALSE()))-2),CONCATENATE(LEFT(VLOOKUP($A163,#REF!,7,FALSE()),LEN(VLOOKUP($A163,#REF!,7,FALSE()))-2),"*")),"")</f>
        <v>#VALUE!</v>
      </c>
      <c r="I163" s="92" t="e">
        <f aca="false">IF(LEN(VLOOKUP($A163,#REF!,8,FALSE())),UPPER(RIGHT(VLOOKUP($A163,#REF!,8,FALSE()), 1)),"")</f>
        <v>#VALUE!</v>
      </c>
      <c r="J163" s="90" t="e">
        <f aca="false">IF(LEN(VLOOKUP($A163,#REF!,4,FALSE())),UPPER(RIGHT(VLOOKUP($A163,#REF!,4,FALSE()), 1)),"")</f>
        <v>#VALUE!</v>
      </c>
      <c r="K163" s="90" t="e">
        <f aca="false">IF(LEN(VLOOKUP($A163,#REF!,5,FALSE())),UPPER(RIGHT(VLOOKUP($A163,#REF!,5,FALSE()), 1)),"")</f>
        <v>#VALUE!</v>
      </c>
      <c r="L163" s="90" t="e">
        <f aca="false">IF(LEN(VLOOKUP($A163,#REF!,6,FALSE())),UPPER(RIGHT(VLOOKUP($A163,#REF!,6,FALSE()), 1)),"")</f>
        <v>#VALUE!</v>
      </c>
      <c r="M163" s="91" t="e">
        <f aca="false">IF(LEN(VLOOKUP($A163,#REF!,7,FALSE())),UPPER(RIGHT(VLOOKUP($A163,#REF!,7,FALSE()), 1)),"")</f>
        <v>#VALUE!</v>
      </c>
      <c r="N163" s="86" t="s">
        <v>451</v>
      </c>
      <c r="O163" s="86" t="s">
        <v>83</v>
      </c>
      <c r="P163" s="86" t="s">
        <v>104</v>
      </c>
      <c r="Q163" s="86" t="s">
        <v>105</v>
      </c>
      <c r="R163" s="86" t="s">
        <v>83</v>
      </c>
      <c r="S163" s="100" t="e">
        <f aca="false">HLOOKUP("Device Tree Pin Name",#REF!,MATCH($A163,#REF!,0),FALSE())</f>
        <v>#VALUE!</v>
      </c>
      <c r="T163" s="95" t="e">
        <f aca="false">HLOOKUP("power rail",#REF!,MATCH($A163,#REF!,0),FALSE())</f>
        <v>#VALUE!</v>
      </c>
      <c r="U163" s="96" t="e">
        <f aca="false">HLOOKUP("Wake Capable",#REF!,MATCH($A163,#REF!,0),FALSE())</f>
        <v>#VALUE!</v>
      </c>
      <c r="V163" s="96" t="e">
        <f aca="false">HLOOKUP("Strap",#REF!,MATCH($A163,#REF!,0),FALSE())</f>
        <v>#VALUE!</v>
      </c>
      <c r="W163" s="96" t="e">
        <f aca="false">HLOOKUP("GTE",#REF!,MATCH($A163,#REF!,0),FALSE())</f>
        <v>#VALUE!</v>
      </c>
      <c r="X163" s="96" t="e">
        <f aca="false">HLOOKUP("DPD_Control",#REF!,MATCH($A163,#REF!,0),FALSE())</f>
        <v>#VALUE!</v>
      </c>
      <c r="Y163" s="96" t="e">
        <f aca="false">HLOOKUP("DPD_Group",#REF!,MATCH($A163,#REF!,0),FALSE())</f>
        <v>#VALUE!</v>
      </c>
      <c r="Z163" s="95" t="e">
        <f aca="false">HLOOKUP("Pad Category",#REF!,MATCH($A163,#REF!,0),FALSE())</f>
        <v>#VALUE!</v>
      </c>
      <c r="AA163" s="95" t="e">
        <f aca="false">HLOOKUP("Pad type",#REF!,MATCH($A163,#REF!,0),FALSE())</f>
        <v>#VALUE!</v>
      </c>
      <c r="AB163" s="95" t="e">
        <f aca="false">HLOOKUP("Pull Strength",#REF!,MATCH($A163,#REF!,0),FALSE())</f>
        <v>#VALUE!</v>
      </c>
      <c r="AC163" s="95" t="e">
        <f aca="false">HLOOKUP("POR Pin State",#REF!,MATCH($A163,#REF!,0),FALSE())</f>
        <v>#VALUE!</v>
      </c>
      <c r="AD163" s="95" t="str">
        <f aca="false">IF(OR($AQ163="",$AQ163=$C163),$R163,IF($AQ163=$D163,SUBSTITUTE(SUBSTITUTE($AQ163,"GPIO3_","GPIO_"),".0",""),IF($AQ163=$E163,$N163,IF($AQ163=$F163,$O163,IF($AQ163=$G163,$P163,IF($AQ163=$H163,$Q163,"INVALID"))))))</f>
        <v>RSVD1</v>
      </c>
      <c r="AE163" s="97"/>
      <c r="AF163" s="98" t="str">
        <f aca="false">IF(AND(OR($AS163="Int PU",$AS163="Int PD"),OR(AND($AZ163&lt;&gt;"",$AZ163&lt;&gt;"0"),AND($BA163&lt;&gt;"",$BA163&lt;&gt;"0"))),"INVALID",IF(OR($AQ163=$C163,$AS163="Int PD"),"PULL_DOWN",IF(OR($AS163="Int PU",AND($AE163="YES",OR($AZ163="",$AZ163="0"),OR($BA163="",$BA163="0"),OR($AR163="Input",$AR163="Bidirectional"))),"PULL_UP","NORMAL")))</f>
        <v>PULL_DOWN</v>
      </c>
      <c r="AG163" s="98" t="str">
        <f aca="false">IF($AR163="Input", "TRISTATE", IF($AS163="Z","TRISTATE",IF($AQ163=$C163,"TRISTATE","NORMAL")))</f>
        <v>TRISTATE</v>
      </c>
      <c r="AH163" s="98" t="str">
        <f aca="false">IF(OR($AQ163=$C163,$AR163="Output"),"DISABLE","ENABLE")</f>
        <v>DISABLE</v>
      </c>
      <c r="AI163" s="112" t="e">
        <f aca="false">IF($AT163&lt;&gt;$G163,"N/A",IF($AV163="Drive 1", "1", IF($AV163="Drive 0", "0", "")))</f>
        <v>#VALUE!</v>
      </c>
      <c r="AJ163" s="99" t="b">
        <f aca="false">TRUE()</f>
        <v>1</v>
      </c>
      <c r="AK163" s="99" t="b">
        <f aca="false">TRUE()</f>
        <v>1</v>
      </c>
      <c r="AL163" s="99" t="b">
        <f aca="false">TRUE()</f>
        <v>1</v>
      </c>
      <c r="AM163" s="99" t="b">
        <f aca="false">TRUE()</f>
        <v>1</v>
      </c>
      <c r="AN163" s="99" t="b">
        <f aca="false">TRUE()</f>
        <v>1</v>
      </c>
      <c r="AO163" s="99" t="b">
        <f aca="false">TRUE()</f>
        <v>1</v>
      </c>
      <c r="AP163" s="100" t="str">
        <f aca="false">IF(AND($AJ163:$AO163), "VALID", "INVALID")</f>
        <v>VALID</v>
      </c>
      <c r="AQ163" s="141" t="s">
        <v>460</v>
      </c>
      <c r="AR163" s="102" t="s">
        <v>79</v>
      </c>
      <c r="AS163" s="103"/>
      <c r="AT163" s="104"/>
      <c r="AU163" s="104"/>
      <c r="AV163" s="104"/>
      <c r="AW163" s="104"/>
      <c r="AX163" s="104"/>
      <c r="AY163" s="104"/>
      <c r="AZ163" s="103"/>
      <c r="BA163" s="103"/>
      <c r="BB163" s="105"/>
      <c r="BC163" s="104"/>
      <c r="BD163" s="106"/>
      <c r="BE163" s="111" t="s">
        <v>459</v>
      </c>
      <c r="BF163" s="108" t="e">
        <f aca="false">VLOOKUP($A163,#REF!, 34, FALSE())</f>
        <v>#VALUE!</v>
      </c>
      <c r="BG163" s="418" t="e">
        <f aca="false">VLOOKUP($A163,#REF!, 22, FALSE())</f>
        <v>#VALUE!</v>
      </c>
      <c r="BH163" s="109"/>
    </row>
    <row r="164" customFormat="false" ht="12.75" hidden="false" customHeight="true" outlineLevel="0" collapsed="false">
      <c r="A164" s="95" t="s">
        <v>461</v>
      </c>
      <c r="B164" s="86" t="e">
        <f aca="false">VLOOKUP($A164,#REF!, 34, FALSE())</f>
        <v>#VALUE!</v>
      </c>
      <c r="C164" s="87" t="str">
        <f aca="false">CONCATENATE("unused_",A164)</f>
        <v>unused_QSPI0_IO3</v>
      </c>
      <c r="D164" s="88" t="e">
        <f aca="false">IF(LEN(VLOOKUP($A164,#REF!,8,FALSE())),LEFT(VLOOKUP($A164,#REF!,8,FALSE()),LEN(VLOOKUP($A164,#REF!,8,FALSE()))-2),"")</f>
        <v>#VALUE!</v>
      </c>
      <c r="E164" s="89" t="e">
        <f aca="false">IF(LEN(VLOOKUP($A164,#REF!,4,FALSE())),IF(INDEX(#REF!,MATCH($A164,#REF!,0),1),LEFT(VLOOKUP($A164,#REF!,4,FALSE()),LEN(VLOOKUP($A164,#REF!,4,FALSE()))-2),CONCATENATE(LEFT(VLOOKUP($A164,#REF!,4,FALSE()),LEN(VLOOKUP($A164,#REF!,4,FALSE()))-2),"*")),"")</f>
        <v>#VALUE!</v>
      </c>
      <c r="F164" s="90" t="e">
        <f aca="false">IF(LEN(VLOOKUP($A164,#REF!,5,FALSE())),IF(INDEX(#REF!,MATCH($A164,#REF!,0),2),LEFT(VLOOKUP($A164,#REF!,5,FALSE()),LEN(VLOOKUP($A164,#REF!,5,FALSE()))-2),CONCATENATE(LEFT(VLOOKUP($A164,#REF!,5,FALSE()),LEN(VLOOKUP($A164,#REF!,5,FALSE()))-2),"*")),"")</f>
        <v>#VALUE!</v>
      </c>
      <c r="G164" s="90" t="e">
        <f aca="false">IF(LEN(VLOOKUP($A164,#REF!,6,FALSE())),IF(INDEX(#REF!,MATCH($A164,#REF!,0),3),LEFT(VLOOKUP($A164,#REF!,6,FALSE()),LEN(VLOOKUP($A164,#REF!,6,FALSE()))-2),CONCATENATE(LEFT(VLOOKUP($A164,#REF!,6,FALSE()),LEN(VLOOKUP($A164,#REF!,6,FALSE()))-2),"*")),"")</f>
        <v>#VALUE!</v>
      </c>
      <c r="H164" s="91" t="e">
        <f aca="false">IF(LEN(VLOOKUP($A164,#REF!,7,FALSE())),IF(INDEX(#REF!,MATCH($A164,#REF!,0),4),LEFT(VLOOKUP($A164,#REF!,7,FALSE()),LEN(VLOOKUP($A164,#REF!,7,FALSE()))-2),CONCATENATE(LEFT(VLOOKUP($A164,#REF!,7,FALSE()),LEN(VLOOKUP($A164,#REF!,7,FALSE()))-2),"*")),"")</f>
        <v>#VALUE!</v>
      </c>
      <c r="I164" s="92" t="e">
        <f aca="false">IF(LEN(VLOOKUP($A164,#REF!,8,FALSE())),UPPER(RIGHT(VLOOKUP($A164,#REF!,8,FALSE()), 1)),"")</f>
        <v>#VALUE!</v>
      </c>
      <c r="J164" s="90" t="e">
        <f aca="false">IF(LEN(VLOOKUP($A164,#REF!,4,FALSE())),UPPER(RIGHT(VLOOKUP($A164,#REF!,4,FALSE()), 1)),"")</f>
        <v>#VALUE!</v>
      </c>
      <c r="K164" s="90" t="e">
        <f aca="false">IF(LEN(VLOOKUP($A164,#REF!,5,FALSE())),UPPER(RIGHT(VLOOKUP($A164,#REF!,5,FALSE()), 1)),"")</f>
        <v>#VALUE!</v>
      </c>
      <c r="L164" s="90" t="e">
        <f aca="false">IF(LEN(VLOOKUP($A164,#REF!,6,FALSE())),UPPER(RIGHT(VLOOKUP($A164,#REF!,6,FALSE()), 1)),"")</f>
        <v>#VALUE!</v>
      </c>
      <c r="M164" s="91" t="e">
        <f aca="false">IF(LEN(VLOOKUP($A164,#REF!,7,FALSE())),UPPER(RIGHT(VLOOKUP($A164,#REF!,7,FALSE()), 1)),"")</f>
        <v>#VALUE!</v>
      </c>
      <c r="N164" s="86" t="s">
        <v>451</v>
      </c>
      <c r="O164" s="86" t="s">
        <v>83</v>
      </c>
      <c r="P164" s="86" t="s">
        <v>104</v>
      </c>
      <c r="Q164" s="86" t="s">
        <v>105</v>
      </c>
      <c r="R164" s="86" t="s">
        <v>83</v>
      </c>
      <c r="S164" s="100" t="e">
        <f aca="false">HLOOKUP("Device Tree Pin Name",#REF!,MATCH($A164,#REF!,0),FALSE())</f>
        <v>#VALUE!</v>
      </c>
      <c r="T164" s="95" t="e">
        <f aca="false">HLOOKUP("power rail",#REF!,MATCH($A164,#REF!,0),FALSE())</f>
        <v>#VALUE!</v>
      </c>
      <c r="U164" s="96" t="e">
        <f aca="false">HLOOKUP("Wake Capable",#REF!,MATCH($A164,#REF!,0),FALSE())</f>
        <v>#VALUE!</v>
      </c>
      <c r="V164" s="96" t="e">
        <f aca="false">HLOOKUP("Strap",#REF!,MATCH($A164,#REF!,0),FALSE())</f>
        <v>#VALUE!</v>
      </c>
      <c r="W164" s="96" t="e">
        <f aca="false">HLOOKUP("GTE",#REF!,MATCH($A164,#REF!,0),FALSE())</f>
        <v>#VALUE!</v>
      </c>
      <c r="X164" s="96" t="e">
        <f aca="false">HLOOKUP("DPD_Control",#REF!,MATCH($A164,#REF!,0),FALSE())</f>
        <v>#VALUE!</v>
      </c>
      <c r="Y164" s="96" t="e">
        <f aca="false">HLOOKUP("DPD_Group",#REF!,MATCH($A164,#REF!,0),FALSE())</f>
        <v>#VALUE!</v>
      </c>
      <c r="Z164" s="95" t="e">
        <f aca="false">HLOOKUP("Pad Category",#REF!,MATCH($A164,#REF!,0),FALSE())</f>
        <v>#VALUE!</v>
      </c>
      <c r="AA164" s="95" t="e">
        <f aca="false">HLOOKUP("Pad type",#REF!,MATCH($A164,#REF!,0),FALSE())</f>
        <v>#VALUE!</v>
      </c>
      <c r="AB164" s="95" t="e">
        <f aca="false">HLOOKUP("Pull Strength",#REF!,MATCH($A164,#REF!,0),FALSE())</f>
        <v>#VALUE!</v>
      </c>
      <c r="AC164" s="95" t="e">
        <f aca="false">HLOOKUP("POR Pin State",#REF!,MATCH($A164,#REF!,0),FALSE())</f>
        <v>#VALUE!</v>
      </c>
      <c r="AD164" s="95" t="str">
        <f aca="false">IF(OR($AQ164="",$AQ164=$C164),$R164,IF($AQ164=$D164,SUBSTITUTE(SUBSTITUTE($AQ164,"GPIO3_","GPIO_"),".0",""),IF($AQ164=$E164,$N164,IF($AQ164=$F164,$O164,IF($AQ164=$G164,$P164,IF($AQ164=$H164,$Q164,"INVALID"))))))</f>
        <v>RSVD1</v>
      </c>
      <c r="AE164" s="97"/>
      <c r="AF164" s="98" t="str">
        <f aca="false">IF(AND(OR($AS164="Int PU",$AS164="Int PD"),OR(AND($AZ164&lt;&gt;"",$AZ164&lt;&gt;"0"),AND($BA164&lt;&gt;"",$BA164&lt;&gt;"0"))),"INVALID",IF(OR($AQ164=$C164,$AS164="Int PD"),"PULL_DOWN",IF(OR($AS164="Int PU",AND($AE164="YES",OR($AZ164="",$AZ164="0"),OR($BA164="",$BA164="0"),OR($AR164="Input",$AR164="Bidirectional"))),"PULL_UP","NORMAL")))</f>
        <v>PULL_DOWN</v>
      </c>
      <c r="AG164" s="98" t="str">
        <f aca="false">IF($AR164="Input", "TRISTATE", IF($AS164="Z","TRISTATE",IF($AQ164=$C164,"TRISTATE","NORMAL")))</f>
        <v>TRISTATE</v>
      </c>
      <c r="AH164" s="98" t="str">
        <f aca="false">IF(OR($AQ164=$C164,$AR164="Output"),"DISABLE","ENABLE")</f>
        <v>DISABLE</v>
      </c>
      <c r="AI164" s="112" t="e">
        <f aca="false">IF($AT164&lt;&gt;$G164,"N/A",IF($AV164="Drive 1", "1", IF($AV164="Drive 0", "0", "")))</f>
        <v>#VALUE!</v>
      </c>
      <c r="AJ164" s="99" t="b">
        <f aca="false">TRUE()</f>
        <v>1</v>
      </c>
      <c r="AK164" s="99" t="b">
        <f aca="false">TRUE()</f>
        <v>1</v>
      </c>
      <c r="AL164" s="99" t="b">
        <f aca="false">TRUE()</f>
        <v>1</v>
      </c>
      <c r="AM164" s="99" t="b">
        <f aca="false">TRUE()</f>
        <v>1</v>
      </c>
      <c r="AN164" s="99" t="b">
        <f aca="false">TRUE()</f>
        <v>1</v>
      </c>
      <c r="AO164" s="99" t="b">
        <f aca="false">TRUE()</f>
        <v>1</v>
      </c>
      <c r="AP164" s="100" t="str">
        <f aca="false">IF(AND($AJ164:$AO164), "VALID", "INVALID")</f>
        <v>VALID</v>
      </c>
      <c r="AQ164" s="141" t="s">
        <v>462</v>
      </c>
      <c r="AR164" s="102" t="s">
        <v>79</v>
      </c>
      <c r="AS164" s="103"/>
      <c r="AT164" s="104"/>
      <c r="AU164" s="104"/>
      <c r="AV164" s="104"/>
      <c r="AW164" s="104"/>
      <c r="AX164" s="104"/>
      <c r="AY164" s="104"/>
      <c r="AZ164" s="103"/>
      <c r="BA164" s="103"/>
      <c r="BB164" s="105"/>
      <c r="BC164" s="104"/>
      <c r="BD164" s="106"/>
      <c r="BE164" s="111" t="s">
        <v>461</v>
      </c>
      <c r="BF164" s="108" t="e">
        <f aca="false">VLOOKUP($A164,#REF!, 34, FALSE())</f>
        <v>#VALUE!</v>
      </c>
      <c r="BG164" s="418" t="e">
        <f aca="false">VLOOKUP($A164,#REF!, 22, FALSE())</f>
        <v>#VALUE!</v>
      </c>
      <c r="BH164" s="109"/>
    </row>
    <row r="165" customFormat="false" ht="12.75" hidden="false" customHeight="true" outlineLevel="0" collapsed="false">
      <c r="A165" s="95" t="s">
        <v>463</v>
      </c>
      <c r="B165" s="86" t="e">
        <f aca="false">VLOOKUP($A165,#REF!, 34, FALSE())</f>
        <v>#VALUE!</v>
      </c>
      <c r="C165" s="87" t="str">
        <f aca="false">CONCATENATE("unused_",A165)</f>
        <v>unused_QSPI1_SCK</v>
      </c>
      <c r="D165" s="88" t="e">
        <f aca="false">IF(LEN(VLOOKUP($A165,#REF!,8,FALSE())),LEFT(VLOOKUP($A165,#REF!,8,FALSE()),LEN(VLOOKUP($A165,#REF!,8,FALSE()))-2),"")</f>
        <v>#VALUE!</v>
      </c>
      <c r="E165" s="89" t="e">
        <f aca="false">IF(LEN(VLOOKUP($A165,#REF!,4,FALSE())),IF(INDEX(#REF!,MATCH($A165,#REF!,0),1),LEFT(VLOOKUP($A165,#REF!,4,FALSE()),LEN(VLOOKUP($A165,#REF!,4,FALSE()))-2),CONCATENATE(LEFT(VLOOKUP($A165,#REF!,4,FALSE()),LEN(VLOOKUP($A165,#REF!,4,FALSE()))-2),"*")),"")</f>
        <v>#VALUE!</v>
      </c>
      <c r="F165" s="90" t="e">
        <f aca="false">IF(LEN(VLOOKUP($A165,#REF!,5,FALSE())),IF(INDEX(#REF!,MATCH($A165,#REF!,0),2),LEFT(VLOOKUP($A165,#REF!,5,FALSE()),LEN(VLOOKUP($A165,#REF!,5,FALSE()))-2),CONCATENATE(LEFT(VLOOKUP($A165,#REF!,5,FALSE()),LEN(VLOOKUP($A165,#REF!,5,FALSE()))-2),"*")),"")</f>
        <v>#VALUE!</v>
      </c>
      <c r="G165" s="90" t="e">
        <f aca="false">IF(LEN(VLOOKUP($A165,#REF!,6,FALSE())),IF(INDEX(#REF!,MATCH($A165,#REF!,0),3),LEFT(VLOOKUP($A165,#REF!,6,FALSE()),LEN(VLOOKUP($A165,#REF!,6,FALSE()))-2),CONCATENATE(LEFT(VLOOKUP($A165,#REF!,6,FALSE()),LEN(VLOOKUP($A165,#REF!,6,FALSE()))-2),"*")),"")</f>
        <v>#VALUE!</v>
      </c>
      <c r="H165" s="91" t="e">
        <f aca="false">IF(LEN(VLOOKUP($A165,#REF!,7,FALSE())),IF(INDEX(#REF!,MATCH($A165,#REF!,0),4),LEFT(VLOOKUP($A165,#REF!,7,FALSE()),LEN(VLOOKUP($A165,#REF!,7,FALSE()))-2),CONCATENATE(LEFT(VLOOKUP($A165,#REF!,7,FALSE()),LEN(VLOOKUP($A165,#REF!,7,FALSE()))-2),"*")),"")</f>
        <v>#VALUE!</v>
      </c>
      <c r="I165" s="92" t="e">
        <f aca="false">IF(LEN(VLOOKUP($A165,#REF!,8,FALSE())),UPPER(RIGHT(VLOOKUP($A165,#REF!,8,FALSE()), 1)),"")</f>
        <v>#VALUE!</v>
      </c>
      <c r="J165" s="90" t="e">
        <f aca="false">IF(LEN(VLOOKUP($A165,#REF!,4,FALSE())),UPPER(RIGHT(VLOOKUP($A165,#REF!,4,FALSE()), 1)),"")</f>
        <v>#VALUE!</v>
      </c>
      <c r="K165" s="90" t="e">
        <f aca="false">IF(LEN(VLOOKUP($A165,#REF!,5,FALSE())),UPPER(RIGHT(VLOOKUP($A165,#REF!,5,FALSE()), 1)),"")</f>
        <v>#VALUE!</v>
      </c>
      <c r="L165" s="90" t="e">
        <f aca="false">IF(LEN(VLOOKUP($A165,#REF!,6,FALSE())),UPPER(RIGHT(VLOOKUP($A165,#REF!,6,FALSE()), 1)),"")</f>
        <v>#VALUE!</v>
      </c>
      <c r="M165" s="91" t="e">
        <f aca="false">IF(LEN(VLOOKUP($A165,#REF!,7,FALSE())),UPPER(RIGHT(VLOOKUP($A165,#REF!,7,FALSE()), 1)),"")</f>
        <v>#VALUE!</v>
      </c>
      <c r="N165" s="86" t="s">
        <v>464</v>
      </c>
      <c r="O165" s="86" t="s">
        <v>83</v>
      </c>
      <c r="P165" s="86" t="s">
        <v>104</v>
      </c>
      <c r="Q165" s="86" t="s">
        <v>105</v>
      </c>
      <c r="R165" s="86" t="s">
        <v>83</v>
      </c>
      <c r="S165" s="100" t="e">
        <f aca="false">HLOOKUP("Device Tree Pin Name",#REF!,MATCH($A165,#REF!,0),FALSE())</f>
        <v>#VALUE!</v>
      </c>
      <c r="T165" s="95" t="e">
        <f aca="false">HLOOKUP("power rail",#REF!,MATCH($A165,#REF!,0),FALSE())</f>
        <v>#VALUE!</v>
      </c>
      <c r="U165" s="96" t="e">
        <f aca="false">HLOOKUP("Wake Capable",#REF!,MATCH($A165,#REF!,0),FALSE())</f>
        <v>#VALUE!</v>
      </c>
      <c r="V165" s="96" t="e">
        <f aca="false">HLOOKUP("Strap",#REF!,MATCH($A165,#REF!,0),FALSE())</f>
        <v>#VALUE!</v>
      </c>
      <c r="W165" s="96" t="e">
        <f aca="false">HLOOKUP("GTE",#REF!,MATCH($A165,#REF!,0),FALSE())</f>
        <v>#VALUE!</v>
      </c>
      <c r="X165" s="96" t="e">
        <f aca="false">HLOOKUP("DPD_Control",#REF!,MATCH($A165,#REF!,0),FALSE())</f>
        <v>#VALUE!</v>
      </c>
      <c r="Y165" s="96" t="e">
        <f aca="false">HLOOKUP("DPD_Group",#REF!,MATCH($A165,#REF!,0),FALSE())</f>
        <v>#VALUE!</v>
      </c>
      <c r="Z165" s="95" t="e">
        <f aca="false">HLOOKUP("Pad Category",#REF!,MATCH($A165,#REF!,0),FALSE())</f>
        <v>#VALUE!</v>
      </c>
      <c r="AA165" s="95" t="e">
        <f aca="false">HLOOKUP("Pad type",#REF!,MATCH($A165,#REF!,0),FALSE())</f>
        <v>#VALUE!</v>
      </c>
      <c r="AB165" s="95" t="e">
        <f aca="false">HLOOKUP("Pull Strength",#REF!,MATCH($A165,#REF!,0),FALSE())</f>
        <v>#VALUE!</v>
      </c>
      <c r="AC165" s="95" t="e">
        <f aca="false">HLOOKUP("POR Pin State",#REF!,MATCH($A165,#REF!,0),FALSE())</f>
        <v>#VALUE!</v>
      </c>
      <c r="AD165" s="95" t="str">
        <f aca="false">IF(OR($AQ165="",$AQ165=$C165),$R165,IF($AQ165=$D165,SUBSTITUTE(SUBSTITUTE($AQ165,"GPIO3_","GPIO_"),".0",""),IF($AQ165=$E165,$N165,IF($AQ165=$F165,$O165,IF($AQ165=$G165,$P165,IF($AQ165=$H165,$Q165,"INVALID"))))))</f>
        <v>RSVD1</v>
      </c>
      <c r="AE165" s="97"/>
      <c r="AF165" s="98" t="str">
        <f aca="false">IF(AND(OR($AS165="Int PU",$AS165="Int PD"),OR(AND($AZ165&lt;&gt;"",$AZ165&lt;&gt;"0"),AND($BA165&lt;&gt;"",$BA165&lt;&gt;"0"))),"INVALID",IF(OR($AQ165=$C165,$AS165="Int PD"),"PULL_DOWN",IF(OR($AS165="Int PU",AND($AE165="YES",OR($AZ165="",$AZ165="0"),OR($BA165="",$BA165="0"),OR($AR165="Input",$AR165="Bidirectional"))),"PULL_UP","NORMAL")))</f>
        <v>PULL_DOWN</v>
      </c>
      <c r="AG165" s="98" t="str">
        <f aca="false">IF($AR165="Input", "TRISTATE", IF($AS165="Z","TRISTATE",IF($AQ165=$C165,"TRISTATE","NORMAL")))</f>
        <v>TRISTATE</v>
      </c>
      <c r="AH165" s="98" t="str">
        <f aca="false">IF(OR($AQ165=$C165,$AR165="Output"),"DISABLE","ENABLE")</f>
        <v>DISABLE</v>
      </c>
      <c r="AI165" s="112" t="e">
        <f aca="false">IF($AT165&lt;&gt;$G165,"N/A",IF($AV165="Drive 1", "1", IF($AV165="Drive 0", "0", "")))</f>
        <v>#VALUE!</v>
      </c>
      <c r="AJ165" s="99" t="b">
        <f aca="false">TRUE()</f>
        <v>1</v>
      </c>
      <c r="AK165" s="99" t="b">
        <f aca="false">TRUE()</f>
        <v>1</v>
      </c>
      <c r="AL165" s="99" t="b">
        <f aca="false">TRUE()</f>
        <v>1</v>
      </c>
      <c r="AM165" s="99" t="b">
        <f aca="false">TRUE()</f>
        <v>1</v>
      </c>
      <c r="AN165" s="99" t="b">
        <f aca="false">TRUE()</f>
        <v>1</v>
      </c>
      <c r="AO165" s="99" t="b">
        <f aca="false">TRUE()</f>
        <v>1</v>
      </c>
      <c r="AP165" s="100" t="str">
        <f aca="false">IF(AND($AJ165:$AO165), "VALID", "INVALID")</f>
        <v>VALID</v>
      </c>
      <c r="AQ165" s="141" t="s">
        <v>465</v>
      </c>
      <c r="AR165" s="102" t="s">
        <v>79</v>
      </c>
      <c r="AS165" s="103"/>
      <c r="AT165" s="104"/>
      <c r="AU165" s="130"/>
      <c r="AV165" s="130"/>
      <c r="AW165" s="104"/>
      <c r="AX165" s="104"/>
      <c r="AY165" s="103" t="s">
        <v>434</v>
      </c>
      <c r="AZ165" s="103"/>
      <c r="BA165" s="103"/>
      <c r="BB165" s="105"/>
      <c r="BC165" s="104"/>
      <c r="BD165" s="106"/>
      <c r="BE165" s="111" t="s">
        <v>463</v>
      </c>
      <c r="BF165" s="108" t="e">
        <f aca="false">VLOOKUP($A165,#REF!, 34, FALSE())</f>
        <v>#VALUE!</v>
      </c>
      <c r="BG165" s="418" t="e">
        <f aca="false">VLOOKUP($A165,#REF!, 22, FALSE())</f>
        <v>#VALUE!</v>
      </c>
      <c r="BH165" s="109"/>
    </row>
    <row r="166" customFormat="false" ht="12.75" hidden="false" customHeight="true" outlineLevel="0" collapsed="false">
      <c r="A166" s="95" t="s">
        <v>466</v>
      </c>
      <c r="B166" s="86" t="e">
        <f aca="false">VLOOKUP($A166,#REF!, 34, FALSE())</f>
        <v>#VALUE!</v>
      </c>
      <c r="C166" s="87" t="str">
        <f aca="false">CONCATENATE("unused_",A166)</f>
        <v>unused_QSPI1_CS_N</v>
      </c>
      <c r="D166" s="88" t="e">
        <f aca="false">IF(LEN(VLOOKUP($A166,#REF!,8,FALSE())),LEFT(VLOOKUP($A166,#REF!,8,FALSE()),LEN(VLOOKUP($A166,#REF!,8,FALSE()))-2),"")</f>
        <v>#VALUE!</v>
      </c>
      <c r="E166" s="89" t="e">
        <f aca="false">IF(LEN(VLOOKUP($A166,#REF!,4,FALSE())),IF(INDEX(#REF!,MATCH($A166,#REF!,0),1),LEFT(VLOOKUP($A166,#REF!,4,FALSE()),LEN(VLOOKUP($A166,#REF!,4,FALSE()))-2),CONCATENATE(LEFT(VLOOKUP($A166,#REF!,4,FALSE()),LEN(VLOOKUP($A166,#REF!,4,FALSE()))-2),"*")),"")</f>
        <v>#VALUE!</v>
      </c>
      <c r="F166" s="90" t="e">
        <f aca="false">IF(LEN(VLOOKUP($A166,#REF!,5,FALSE())),IF(INDEX(#REF!,MATCH($A166,#REF!,0),2),LEFT(VLOOKUP($A166,#REF!,5,FALSE()),LEN(VLOOKUP($A166,#REF!,5,FALSE()))-2),CONCATENATE(LEFT(VLOOKUP($A166,#REF!,5,FALSE()),LEN(VLOOKUP($A166,#REF!,5,FALSE()))-2),"*")),"")</f>
        <v>#VALUE!</v>
      </c>
      <c r="G166" s="90" t="e">
        <f aca="false">IF(LEN(VLOOKUP($A166,#REF!,6,FALSE())),IF(INDEX(#REF!,MATCH($A166,#REF!,0),3),LEFT(VLOOKUP($A166,#REF!,6,FALSE()),LEN(VLOOKUP($A166,#REF!,6,FALSE()))-2),CONCATENATE(LEFT(VLOOKUP($A166,#REF!,6,FALSE()),LEN(VLOOKUP($A166,#REF!,6,FALSE()))-2),"*")),"")</f>
        <v>#VALUE!</v>
      </c>
      <c r="H166" s="91" t="e">
        <f aca="false">IF(LEN(VLOOKUP($A166,#REF!,7,FALSE())),IF(INDEX(#REF!,MATCH($A166,#REF!,0),4),LEFT(VLOOKUP($A166,#REF!,7,FALSE()),LEN(VLOOKUP($A166,#REF!,7,FALSE()))-2),CONCATENATE(LEFT(VLOOKUP($A166,#REF!,7,FALSE()),LEN(VLOOKUP($A166,#REF!,7,FALSE()))-2),"*")),"")</f>
        <v>#VALUE!</v>
      </c>
      <c r="I166" s="92" t="e">
        <f aca="false">IF(LEN(VLOOKUP($A166,#REF!,8,FALSE())),UPPER(RIGHT(VLOOKUP($A166,#REF!,8,FALSE()), 1)),"")</f>
        <v>#VALUE!</v>
      </c>
      <c r="J166" s="90" t="e">
        <f aca="false">IF(LEN(VLOOKUP($A166,#REF!,4,FALSE())),UPPER(RIGHT(VLOOKUP($A166,#REF!,4,FALSE()), 1)),"")</f>
        <v>#VALUE!</v>
      </c>
      <c r="K166" s="90" t="e">
        <f aca="false">IF(LEN(VLOOKUP($A166,#REF!,5,FALSE())),UPPER(RIGHT(VLOOKUP($A166,#REF!,5,FALSE()), 1)),"")</f>
        <v>#VALUE!</v>
      </c>
      <c r="L166" s="90" t="e">
        <f aca="false">IF(LEN(VLOOKUP($A166,#REF!,6,FALSE())),UPPER(RIGHT(VLOOKUP($A166,#REF!,6,FALSE()), 1)),"")</f>
        <v>#VALUE!</v>
      </c>
      <c r="M166" s="91" t="e">
        <f aca="false">IF(LEN(VLOOKUP($A166,#REF!,7,FALSE())),UPPER(RIGHT(VLOOKUP($A166,#REF!,7,FALSE()), 1)),"")</f>
        <v>#VALUE!</v>
      </c>
      <c r="N166" s="86" t="s">
        <v>464</v>
      </c>
      <c r="O166" s="86" t="s">
        <v>83</v>
      </c>
      <c r="P166" s="86" t="s">
        <v>104</v>
      </c>
      <c r="Q166" s="86" t="s">
        <v>105</v>
      </c>
      <c r="R166" s="86" t="s">
        <v>83</v>
      </c>
      <c r="S166" s="100" t="e">
        <f aca="false">HLOOKUP("Device Tree Pin Name",#REF!,MATCH($A166,#REF!,0),FALSE())</f>
        <v>#VALUE!</v>
      </c>
      <c r="T166" s="95" t="e">
        <f aca="false">HLOOKUP("power rail",#REF!,MATCH($A166,#REF!,0),FALSE())</f>
        <v>#VALUE!</v>
      </c>
      <c r="U166" s="96" t="e">
        <f aca="false">HLOOKUP("Wake Capable",#REF!,MATCH($A166,#REF!,0),FALSE())</f>
        <v>#VALUE!</v>
      </c>
      <c r="V166" s="96" t="e">
        <f aca="false">HLOOKUP("Strap",#REF!,MATCH($A166,#REF!,0),FALSE())</f>
        <v>#VALUE!</v>
      </c>
      <c r="W166" s="96" t="e">
        <f aca="false">HLOOKUP("GTE",#REF!,MATCH($A166,#REF!,0),FALSE())</f>
        <v>#VALUE!</v>
      </c>
      <c r="X166" s="96" t="e">
        <f aca="false">HLOOKUP("DPD_Control",#REF!,MATCH($A166,#REF!,0),FALSE())</f>
        <v>#VALUE!</v>
      </c>
      <c r="Y166" s="96" t="e">
        <f aca="false">HLOOKUP("DPD_Group",#REF!,MATCH($A166,#REF!,0),FALSE())</f>
        <v>#VALUE!</v>
      </c>
      <c r="Z166" s="95" t="e">
        <f aca="false">HLOOKUP("Pad Category",#REF!,MATCH($A166,#REF!,0),FALSE())</f>
        <v>#VALUE!</v>
      </c>
      <c r="AA166" s="95" t="e">
        <f aca="false">HLOOKUP("Pad type",#REF!,MATCH($A166,#REF!,0),FALSE())</f>
        <v>#VALUE!</v>
      </c>
      <c r="AB166" s="95" t="e">
        <f aca="false">HLOOKUP("Pull Strength",#REF!,MATCH($A166,#REF!,0),FALSE())</f>
        <v>#VALUE!</v>
      </c>
      <c r="AC166" s="95" t="e">
        <f aca="false">HLOOKUP("POR Pin State",#REF!,MATCH($A166,#REF!,0),FALSE())</f>
        <v>#VALUE!</v>
      </c>
      <c r="AD166" s="95" t="str">
        <f aca="false">IF(OR($AQ166="",$AQ166=$C166),$R166,IF($AQ166=$D166,SUBSTITUTE(SUBSTITUTE($AQ166,"GPIO3_","GPIO_"),".0",""),IF($AQ166=$E166,$N166,IF($AQ166=$F166,$O166,IF($AQ166=$G166,$P166,IF($AQ166=$H166,$Q166,"INVALID"))))))</f>
        <v>RSVD1</v>
      </c>
      <c r="AE166" s="97"/>
      <c r="AF166" s="98" t="str">
        <f aca="false">IF(AND(OR($AS166="Int PU",$AS166="Int PD"),OR(AND($AZ166&lt;&gt;"",$AZ166&lt;&gt;"0"),AND($BA166&lt;&gt;"",$BA166&lt;&gt;"0"))),"INVALID",IF(OR($AQ166=$C166,$AS166="Int PD"),"PULL_DOWN",IF(OR($AS166="Int PU",AND($AE166="YES",OR($AZ166="",$AZ166="0"),OR($BA166="",$BA166="0"),OR($AR166="Input",$AR166="Bidirectional"))),"PULL_UP","NORMAL")))</f>
        <v>PULL_DOWN</v>
      </c>
      <c r="AG166" s="98" t="str">
        <f aca="false">IF($AR166="Input", "TRISTATE", IF($AS166="Z","TRISTATE",IF($AQ166=$C166,"TRISTATE","NORMAL")))</f>
        <v>TRISTATE</v>
      </c>
      <c r="AH166" s="98" t="str">
        <f aca="false">IF(OR($AQ166=$C166,$AR166="Output"),"DISABLE","ENABLE")</f>
        <v>DISABLE</v>
      </c>
      <c r="AI166" s="112" t="e">
        <f aca="false">IF($AT166&lt;&gt;$G166,"N/A",IF($AV166="Drive 1", "1", IF($AV166="Drive 0", "0", "")))</f>
        <v>#VALUE!</v>
      </c>
      <c r="AJ166" s="99" t="b">
        <f aca="false">TRUE()</f>
        <v>1</v>
      </c>
      <c r="AK166" s="99" t="b">
        <f aca="false">TRUE()</f>
        <v>1</v>
      </c>
      <c r="AL166" s="99" t="b">
        <f aca="false">TRUE()</f>
        <v>1</v>
      </c>
      <c r="AM166" s="99" t="b">
        <f aca="false">TRUE()</f>
        <v>1</v>
      </c>
      <c r="AN166" s="99" t="b">
        <f aca="false">TRUE()</f>
        <v>1</v>
      </c>
      <c r="AO166" s="99" t="b">
        <f aca="false">TRUE()</f>
        <v>1</v>
      </c>
      <c r="AP166" s="100" t="str">
        <f aca="false">IF(AND($AJ166:$AO166), "VALID", "INVALID")</f>
        <v>VALID</v>
      </c>
      <c r="AQ166" s="141" t="s">
        <v>467</v>
      </c>
      <c r="AR166" s="102" t="s">
        <v>79</v>
      </c>
      <c r="AS166" s="103"/>
      <c r="AT166" s="104"/>
      <c r="AU166" s="130"/>
      <c r="AV166" s="130"/>
      <c r="AW166" s="104"/>
      <c r="AX166" s="104"/>
      <c r="AY166" s="104"/>
      <c r="AZ166" s="103"/>
      <c r="BA166" s="103"/>
      <c r="BB166" s="105"/>
      <c r="BC166" s="104"/>
      <c r="BD166" s="106"/>
      <c r="BE166" s="111" t="s">
        <v>466</v>
      </c>
      <c r="BF166" s="108" t="e">
        <f aca="false">VLOOKUP($A166,#REF!, 34, FALSE())</f>
        <v>#VALUE!</v>
      </c>
      <c r="BG166" s="418" t="e">
        <f aca="false">VLOOKUP($A166,#REF!, 22, FALSE())</f>
        <v>#VALUE!</v>
      </c>
      <c r="BH166" s="109"/>
    </row>
    <row r="167" customFormat="false" ht="12.75" hidden="false" customHeight="true" outlineLevel="0" collapsed="false">
      <c r="A167" s="95" t="s">
        <v>468</v>
      </c>
      <c r="B167" s="86" t="e">
        <f aca="false">VLOOKUP($A167,#REF!, 34, FALSE())</f>
        <v>#VALUE!</v>
      </c>
      <c r="C167" s="87" t="str">
        <f aca="false">CONCATENATE("unused_",A167)</f>
        <v>unused_QSPI1_IO0</v>
      </c>
      <c r="D167" s="88" t="e">
        <f aca="false">IF(LEN(VLOOKUP($A167,#REF!,8,FALSE())),LEFT(VLOOKUP($A167,#REF!,8,FALSE()),LEN(VLOOKUP($A167,#REF!,8,FALSE()))-2),"")</f>
        <v>#VALUE!</v>
      </c>
      <c r="E167" s="89" t="e">
        <f aca="false">IF(LEN(VLOOKUP($A167,#REF!,4,FALSE())),IF(INDEX(#REF!,MATCH($A167,#REF!,0),1),LEFT(VLOOKUP($A167,#REF!,4,FALSE()),LEN(VLOOKUP($A167,#REF!,4,FALSE()))-2),CONCATENATE(LEFT(VLOOKUP($A167,#REF!,4,FALSE()),LEN(VLOOKUP($A167,#REF!,4,FALSE()))-2),"*")),"")</f>
        <v>#VALUE!</v>
      </c>
      <c r="F167" s="90" t="e">
        <f aca="false">IF(LEN(VLOOKUP($A167,#REF!,5,FALSE())),IF(INDEX(#REF!,MATCH($A167,#REF!,0),2),LEFT(VLOOKUP($A167,#REF!,5,FALSE()),LEN(VLOOKUP($A167,#REF!,5,FALSE()))-2),CONCATENATE(LEFT(VLOOKUP($A167,#REF!,5,FALSE()),LEN(VLOOKUP($A167,#REF!,5,FALSE()))-2),"*")),"")</f>
        <v>#VALUE!</v>
      </c>
      <c r="G167" s="90" t="e">
        <f aca="false">IF(LEN(VLOOKUP($A167,#REF!,6,FALSE())),IF(INDEX(#REF!,MATCH($A167,#REF!,0),3),LEFT(VLOOKUP($A167,#REF!,6,FALSE()),LEN(VLOOKUP($A167,#REF!,6,FALSE()))-2),CONCATENATE(LEFT(VLOOKUP($A167,#REF!,6,FALSE()),LEN(VLOOKUP($A167,#REF!,6,FALSE()))-2),"*")),"")</f>
        <v>#VALUE!</v>
      </c>
      <c r="H167" s="91" t="e">
        <f aca="false">IF(LEN(VLOOKUP($A167,#REF!,7,FALSE())),IF(INDEX(#REF!,MATCH($A167,#REF!,0),4),LEFT(VLOOKUP($A167,#REF!,7,FALSE()),LEN(VLOOKUP($A167,#REF!,7,FALSE()))-2),CONCATENATE(LEFT(VLOOKUP($A167,#REF!,7,FALSE()),LEN(VLOOKUP($A167,#REF!,7,FALSE()))-2),"*")),"")</f>
        <v>#VALUE!</v>
      </c>
      <c r="I167" s="92" t="e">
        <f aca="false">IF(LEN(VLOOKUP($A167,#REF!,8,FALSE())),UPPER(RIGHT(VLOOKUP($A167,#REF!,8,FALSE()), 1)),"")</f>
        <v>#VALUE!</v>
      </c>
      <c r="J167" s="90" t="e">
        <f aca="false">IF(LEN(VLOOKUP($A167,#REF!,4,FALSE())),UPPER(RIGHT(VLOOKUP($A167,#REF!,4,FALSE()), 1)),"")</f>
        <v>#VALUE!</v>
      </c>
      <c r="K167" s="90" t="e">
        <f aca="false">IF(LEN(VLOOKUP($A167,#REF!,5,FALSE())),UPPER(RIGHT(VLOOKUP($A167,#REF!,5,FALSE()), 1)),"")</f>
        <v>#VALUE!</v>
      </c>
      <c r="L167" s="90" t="e">
        <f aca="false">IF(LEN(VLOOKUP($A167,#REF!,6,FALSE())),UPPER(RIGHT(VLOOKUP($A167,#REF!,6,FALSE()), 1)),"")</f>
        <v>#VALUE!</v>
      </c>
      <c r="M167" s="91" t="e">
        <f aca="false">IF(LEN(VLOOKUP($A167,#REF!,7,FALSE())),UPPER(RIGHT(VLOOKUP($A167,#REF!,7,FALSE()), 1)),"")</f>
        <v>#VALUE!</v>
      </c>
      <c r="N167" s="86" t="s">
        <v>464</v>
      </c>
      <c r="O167" s="86" t="s">
        <v>83</v>
      </c>
      <c r="P167" s="86" t="s">
        <v>104</v>
      </c>
      <c r="Q167" s="86" t="s">
        <v>105</v>
      </c>
      <c r="R167" s="86" t="s">
        <v>83</v>
      </c>
      <c r="S167" s="100" t="e">
        <f aca="false">HLOOKUP("Device Tree Pin Name",#REF!,MATCH($A167,#REF!,0),FALSE())</f>
        <v>#VALUE!</v>
      </c>
      <c r="T167" s="95" t="e">
        <f aca="false">HLOOKUP("power rail",#REF!,MATCH($A167,#REF!,0),FALSE())</f>
        <v>#VALUE!</v>
      </c>
      <c r="U167" s="96" t="e">
        <f aca="false">HLOOKUP("Wake Capable",#REF!,MATCH($A167,#REF!,0),FALSE())</f>
        <v>#VALUE!</v>
      </c>
      <c r="V167" s="96" t="e">
        <f aca="false">HLOOKUP("Strap",#REF!,MATCH($A167,#REF!,0),FALSE())</f>
        <v>#VALUE!</v>
      </c>
      <c r="W167" s="96" t="e">
        <f aca="false">HLOOKUP("GTE",#REF!,MATCH($A167,#REF!,0),FALSE())</f>
        <v>#VALUE!</v>
      </c>
      <c r="X167" s="96" t="e">
        <f aca="false">HLOOKUP("DPD_Control",#REF!,MATCH($A167,#REF!,0),FALSE())</f>
        <v>#VALUE!</v>
      </c>
      <c r="Y167" s="96" t="e">
        <f aca="false">HLOOKUP("DPD_Group",#REF!,MATCH($A167,#REF!,0),FALSE())</f>
        <v>#VALUE!</v>
      </c>
      <c r="Z167" s="95" t="e">
        <f aca="false">HLOOKUP("Pad Category",#REF!,MATCH($A167,#REF!,0),FALSE())</f>
        <v>#VALUE!</v>
      </c>
      <c r="AA167" s="95" t="e">
        <f aca="false">HLOOKUP("Pad type",#REF!,MATCH($A167,#REF!,0),FALSE())</f>
        <v>#VALUE!</v>
      </c>
      <c r="AB167" s="95" t="e">
        <f aca="false">HLOOKUP("Pull Strength",#REF!,MATCH($A167,#REF!,0),FALSE())</f>
        <v>#VALUE!</v>
      </c>
      <c r="AC167" s="95" t="e">
        <f aca="false">HLOOKUP("POR Pin State",#REF!,MATCH($A167,#REF!,0),FALSE())</f>
        <v>#VALUE!</v>
      </c>
      <c r="AD167" s="95" t="str">
        <f aca="false">IF(OR($AQ167="",$AQ167=$C167),$R167,IF($AQ167=$D167,SUBSTITUTE(SUBSTITUTE($AQ167,"GPIO3_","GPIO_"),".0",""),IF($AQ167=$E167,$N167,IF($AQ167=$F167,$O167,IF($AQ167=$G167,$P167,IF($AQ167=$H167,$Q167,"INVALID"))))))</f>
        <v>RSVD1</v>
      </c>
      <c r="AE167" s="97"/>
      <c r="AF167" s="98" t="str">
        <f aca="false">IF(AND(OR($AS167="Int PU",$AS167="Int PD"),OR(AND($AZ167&lt;&gt;"",$AZ167&lt;&gt;"0"),AND($BA167&lt;&gt;"",$BA167&lt;&gt;"0"))),"INVALID",IF(OR($AQ167=$C167,$AS167="Int PD"),"PULL_DOWN",IF(OR($AS167="Int PU",AND($AE167="YES",OR($AZ167="",$AZ167="0"),OR($BA167="",$BA167="0"),OR($AR167="Input",$AR167="Bidirectional"))),"PULL_UP","NORMAL")))</f>
        <v>PULL_DOWN</v>
      </c>
      <c r="AG167" s="98" t="str">
        <f aca="false">IF($AR167="Input", "TRISTATE", IF($AS167="Z","TRISTATE",IF($AQ167=$C167,"TRISTATE","NORMAL")))</f>
        <v>TRISTATE</v>
      </c>
      <c r="AH167" s="98" t="str">
        <f aca="false">IF(OR($AQ167=$C167,$AR167="Output"),"DISABLE","ENABLE")</f>
        <v>DISABLE</v>
      </c>
      <c r="AI167" s="112" t="e">
        <f aca="false">IF($AT167&lt;&gt;$G167,"N/A",IF($AV167="Drive 1", "1", IF($AV167="Drive 0", "0", "")))</f>
        <v>#VALUE!</v>
      </c>
      <c r="AJ167" s="99" t="b">
        <f aca="false">TRUE()</f>
        <v>1</v>
      </c>
      <c r="AK167" s="99" t="b">
        <f aca="false">TRUE()</f>
        <v>1</v>
      </c>
      <c r="AL167" s="99" t="b">
        <f aca="false">TRUE()</f>
        <v>1</v>
      </c>
      <c r="AM167" s="99" t="b">
        <f aca="false">TRUE()</f>
        <v>1</v>
      </c>
      <c r="AN167" s="99" t="b">
        <f aca="false">TRUE()</f>
        <v>1</v>
      </c>
      <c r="AO167" s="99" t="b">
        <f aca="false">TRUE()</f>
        <v>1</v>
      </c>
      <c r="AP167" s="100" t="str">
        <f aca="false">IF(AND($AJ167:$AO167), "VALID", "INVALID")</f>
        <v>VALID</v>
      </c>
      <c r="AQ167" s="141" t="s">
        <v>469</v>
      </c>
      <c r="AR167" s="102" t="s">
        <v>79</v>
      </c>
      <c r="AS167" s="103"/>
      <c r="AT167" s="104"/>
      <c r="AU167" s="104"/>
      <c r="AV167" s="104"/>
      <c r="AW167" s="104"/>
      <c r="AX167" s="104"/>
      <c r="AY167" s="104"/>
      <c r="AZ167" s="103"/>
      <c r="BA167" s="103"/>
      <c r="BB167" s="105"/>
      <c r="BC167" s="104"/>
      <c r="BD167" s="106"/>
      <c r="BE167" s="111" t="s">
        <v>468</v>
      </c>
      <c r="BF167" s="108" t="e">
        <f aca="false">VLOOKUP($A167,#REF!, 34, FALSE())</f>
        <v>#VALUE!</v>
      </c>
      <c r="BG167" s="418" t="e">
        <f aca="false">VLOOKUP($A167,#REF!, 22, FALSE())</f>
        <v>#VALUE!</v>
      </c>
      <c r="BH167" s="109"/>
    </row>
    <row r="168" customFormat="false" ht="12.75" hidden="false" customHeight="true" outlineLevel="0" collapsed="false">
      <c r="A168" s="95" t="s">
        <v>470</v>
      </c>
      <c r="B168" s="86" t="e">
        <f aca="false">VLOOKUP($A168,#REF!, 34, FALSE())</f>
        <v>#VALUE!</v>
      </c>
      <c r="C168" s="87" t="str">
        <f aca="false">CONCATENATE("unused_",A168)</f>
        <v>unused_QSPI1_IO1</v>
      </c>
      <c r="D168" s="88" t="e">
        <f aca="false">IF(LEN(VLOOKUP($A168,#REF!,8,FALSE())),LEFT(VLOOKUP($A168,#REF!,8,FALSE()),LEN(VLOOKUP($A168,#REF!,8,FALSE()))-2),"")</f>
        <v>#VALUE!</v>
      </c>
      <c r="E168" s="89" t="e">
        <f aca="false">IF(LEN(VLOOKUP($A168,#REF!,4,FALSE())),IF(INDEX(#REF!,MATCH($A168,#REF!,0),1),LEFT(VLOOKUP($A168,#REF!,4,FALSE()),LEN(VLOOKUP($A168,#REF!,4,FALSE()))-2),CONCATENATE(LEFT(VLOOKUP($A168,#REF!,4,FALSE()),LEN(VLOOKUP($A168,#REF!,4,FALSE()))-2),"*")),"")</f>
        <v>#VALUE!</v>
      </c>
      <c r="F168" s="90" t="e">
        <f aca="false">IF(LEN(VLOOKUP($A168,#REF!,5,FALSE())),IF(INDEX(#REF!,MATCH($A168,#REF!,0),2),LEFT(VLOOKUP($A168,#REF!,5,FALSE()),LEN(VLOOKUP($A168,#REF!,5,FALSE()))-2),CONCATENATE(LEFT(VLOOKUP($A168,#REF!,5,FALSE()),LEN(VLOOKUP($A168,#REF!,5,FALSE()))-2),"*")),"")</f>
        <v>#VALUE!</v>
      </c>
      <c r="G168" s="90" t="e">
        <f aca="false">IF(LEN(VLOOKUP($A168,#REF!,6,FALSE())),IF(INDEX(#REF!,MATCH($A168,#REF!,0),3),LEFT(VLOOKUP($A168,#REF!,6,FALSE()),LEN(VLOOKUP($A168,#REF!,6,FALSE()))-2),CONCATENATE(LEFT(VLOOKUP($A168,#REF!,6,FALSE()),LEN(VLOOKUP($A168,#REF!,6,FALSE()))-2),"*")),"")</f>
        <v>#VALUE!</v>
      </c>
      <c r="H168" s="91" t="e">
        <f aca="false">IF(LEN(VLOOKUP($A168,#REF!,7,FALSE())),IF(INDEX(#REF!,MATCH($A168,#REF!,0),4),LEFT(VLOOKUP($A168,#REF!,7,FALSE()),LEN(VLOOKUP($A168,#REF!,7,FALSE()))-2),CONCATENATE(LEFT(VLOOKUP($A168,#REF!,7,FALSE()),LEN(VLOOKUP($A168,#REF!,7,FALSE()))-2),"*")),"")</f>
        <v>#VALUE!</v>
      </c>
      <c r="I168" s="92" t="e">
        <f aca="false">IF(LEN(VLOOKUP($A168,#REF!,8,FALSE())),UPPER(RIGHT(VLOOKUP($A168,#REF!,8,FALSE()), 1)),"")</f>
        <v>#VALUE!</v>
      </c>
      <c r="J168" s="90" t="e">
        <f aca="false">IF(LEN(VLOOKUP($A168,#REF!,4,FALSE())),UPPER(RIGHT(VLOOKUP($A168,#REF!,4,FALSE()), 1)),"")</f>
        <v>#VALUE!</v>
      </c>
      <c r="K168" s="90" t="e">
        <f aca="false">IF(LEN(VLOOKUP($A168,#REF!,5,FALSE())),UPPER(RIGHT(VLOOKUP($A168,#REF!,5,FALSE()), 1)),"")</f>
        <v>#VALUE!</v>
      </c>
      <c r="L168" s="90" t="e">
        <f aca="false">IF(LEN(VLOOKUP($A168,#REF!,6,FALSE())),UPPER(RIGHT(VLOOKUP($A168,#REF!,6,FALSE()), 1)),"")</f>
        <v>#VALUE!</v>
      </c>
      <c r="M168" s="91" t="e">
        <f aca="false">IF(LEN(VLOOKUP($A168,#REF!,7,FALSE())),UPPER(RIGHT(VLOOKUP($A168,#REF!,7,FALSE()), 1)),"")</f>
        <v>#VALUE!</v>
      </c>
      <c r="N168" s="86" t="s">
        <v>464</v>
      </c>
      <c r="O168" s="86" t="s">
        <v>83</v>
      </c>
      <c r="P168" s="86" t="s">
        <v>104</v>
      </c>
      <c r="Q168" s="86" t="s">
        <v>105</v>
      </c>
      <c r="R168" s="86" t="s">
        <v>83</v>
      </c>
      <c r="S168" s="100" t="e">
        <f aca="false">HLOOKUP("Device Tree Pin Name",#REF!,MATCH($A168,#REF!,0),FALSE())</f>
        <v>#VALUE!</v>
      </c>
      <c r="T168" s="95" t="e">
        <f aca="false">HLOOKUP("power rail",#REF!,MATCH($A168,#REF!,0),FALSE())</f>
        <v>#VALUE!</v>
      </c>
      <c r="U168" s="96" t="e">
        <f aca="false">HLOOKUP("Wake Capable",#REF!,MATCH($A168,#REF!,0),FALSE())</f>
        <v>#VALUE!</v>
      </c>
      <c r="V168" s="96" t="e">
        <f aca="false">HLOOKUP("Strap",#REF!,MATCH($A168,#REF!,0),FALSE())</f>
        <v>#VALUE!</v>
      </c>
      <c r="W168" s="96" t="e">
        <f aca="false">HLOOKUP("GTE",#REF!,MATCH($A168,#REF!,0),FALSE())</f>
        <v>#VALUE!</v>
      </c>
      <c r="X168" s="96" t="e">
        <f aca="false">HLOOKUP("DPD_Control",#REF!,MATCH($A168,#REF!,0),FALSE())</f>
        <v>#VALUE!</v>
      </c>
      <c r="Y168" s="96" t="e">
        <f aca="false">HLOOKUP("DPD_Group",#REF!,MATCH($A168,#REF!,0),FALSE())</f>
        <v>#VALUE!</v>
      </c>
      <c r="Z168" s="95" t="e">
        <f aca="false">HLOOKUP("Pad Category",#REF!,MATCH($A168,#REF!,0),FALSE())</f>
        <v>#VALUE!</v>
      </c>
      <c r="AA168" s="95" t="e">
        <f aca="false">HLOOKUP("Pad type",#REF!,MATCH($A168,#REF!,0),FALSE())</f>
        <v>#VALUE!</v>
      </c>
      <c r="AB168" s="95" t="e">
        <f aca="false">HLOOKUP("Pull Strength",#REF!,MATCH($A168,#REF!,0),FALSE())</f>
        <v>#VALUE!</v>
      </c>
      <c r="AC168" s="95" t="e">
        <f aca="false">HLOOKUP("POR Pin State",#REF!,MATCH($A168,#REF!,0),FALSE())</f>
        <v>#VALUE!</v>
      </c>
      <c r="AD168" s="95" t="str">
        <f aca="false">IF(OR($AQ168="",$AQ168=$C168),$R168,IF($AQ168=$D168,SUBSTITUTE(SUBSTITUTE($AQ168,"GPIO3_","GPIO_"),".0",""),IF($AQ168=$E168,$N168,IF($AQ168=$F168,$O168,IF($AQ168=$G168,$P168,IF($AQ168=$H168,$Q168,"INVALID"))))))</f>
        <v>RSVD1</v>
      </c>
      <c r="AE168" s="97"/>
      <c r="AF168" s="98" t="str">
        <f aca="false">IF(AND(OR($AS168="Int PU",$AS168="Int PD"),OR(AND($AZ168&lt;&gt;"",$AZ168&lt;&gt;"0"),AND($BA168&lt;&gt;"",$BA168&lt;&gt;"0"))),"INVALID",IF(OR($AQ168=$C168,$AS168="Int PD"),"PULL_DOWN",IF(OR($AS168="Int PU",AND($AE168="YES",OR($AZ168="",$AZ168="0"),OR($BA168="",$BA168="0"),OR($AR168="Input",$AR168="Bidirectional"))),"PULL_UP","NORMAL")))</f>
        <v>PULL_DOWN</v>
      </c>
      <c r="AG168" s="98" t="str">
        <f aca="false">IF($AR168="Input", "TRISTATE", IF($AS168="Z","TRISTATE",IF($AQ168=$C168,"TRISTATE","NORMAL")))</f>
        <v>TRISTATE</v>
      </c>
      <c r="AH168" s="98" t="str">
        <f aca="false">IF(OR($AQ168=$C168,$AR168="Output"),"DISABLE","ENABLE")</f>
        <v>DISABLE</v>
      </c>
      <c r="AI168" s="112" t="e">
        <f aca="false">IF($AT168&lt;&gt;$G168,"N/A",IF($AV168="Drive 1", "1", IF($AV168="Drive 0", "0", "")))</f>
        <v>#VALUE!</v>
      </c>
      <c r="AJ168" s="99" t="b">
        <f aca="false">TRUE()</f>
        <v>1</v>
      </c>
      <c r="AK168" s="99" t="b">
        <f aca="false">TRUE()</f>
        <v>1</v>
      </c>
      <c r="AL168" s="99" t="b">
        <f aca="false">TRUE()</f>
        <v>1</v>
      </c>
      <c r="AM168" s="99" t="b">
        <f aca="false">TRUE()</f>
        <v>1</v>
      </c>
      <c r="AN168" s="99" t="b">
        <f aca="false">TRUE()</f>
        <v>1</v>
      </c>
      <c r="AO168" s="99" t="b">
        <f aca="false">TRUE()</f>
        <v>1</v>
      </c>
      <c r="AP168" s="100" t="str">
        <f aca="false">IF(AND($AJ168:$AO168), "VALID", "INVALID")</f>
        <v>VALID</v>
      </c>
      <c r="AQ168" s="141" t="s">
        <v>471</v>
      </c>
      <c r="AR168" s="102" t="s">
        <v>79</v>
      </c>
      <c r="AS168" s="103"/>
      <c r="AT168" s="104"/>
      <c r="AU168" s="104"/>
      <c r="AV168" s="104"/>
      <c r="AW168" s="104"/>
      <c r="AX168" s="104"/>
      <c r="AY168" s="104"/>
      <c r="AZ168" s="103"/>
      <c r="BA168" s="103"/>
      <c r="BB168" s="105"/>
      <c r="BC168" s="104"/>
      <c r="BD168" s="106"/>
      <c r="BE168" s="111" t="s">
        <v>470</v>
      </c>
      <c r="BF168" s="108" t="e">
        <f aca="false">VLOOKUP($A168,#REF!, 34, FALSE())</f>
        <v>#VALUE!</v>
      </c>
      <c r="BG168" s="418" t="e">
        <f aca="false">VLOOKUP($A168,#REF!, 22, FALSE())</f>
        <v>#VALUE!</v>
      </c>
      <c r="BH168" s="109"/>
    </row>
    <row r="169" customFormat="false" ht="12.75" hidden="false" customHeight="true" outlineLevel="0" collapsed="false">
      <c r="A169" s="95" t="s">
        <v>472</v>
      </c>
      <c r="B169" s="86" t="e">
        <f aca="false">VLOOKUP($A169,#REF!, 34, FALSE())</f>
        <v>#VALUE!</v>
      </c>
      <c r="C169" s="87" t="str">
        <f aca="false">CONCATENATE("unused_",A169)</f>
        <v>unused_QSPI1_IO2</v>
      </c>
      <c r="D169" s="88" t="e">
        <f aca="false">IF(LEN(VLOOKUP($A169,#REF!,8,FALSE())),LEFT(VLOOKUP($A169,#REF!,8,FALSE()),LEN(VLOOKUP($A169,#REF!,8,FALSE()))-2),"")</f>
        <v>#VALUE!</v>
      </c>
      <c r="E169" s="89" t="e">
        <f aca="false">IF(LEN(VLOOKUP($A169,#REF!,4,FALSE())),IF(INDEX(#REF!,MATCH($A169,#REF!,0),1),LEFT(VLOOKUP($A169,#REF!,4,FALSE()),LEN(VLOOKUP($A169,#REF!,4,FALSE()))-2),CONCATENATE(LEFT(VLOOKUP($A169,#REF!,4,FALSE()),LEN(VLOOKUP($A169,#REF!,4,FALSE()))-2),"*")),"")</f>
        <v>#VALUE!</v>
      </c>
      <c r="F169" s="90" t="e">
        <f aca="false">IF(LEN(VLOOKUP($A169,#REF!,5,FALSE())),IF(INDEX(#REF!,MATCH($A169,#REF!,0),2),LEFT(VLOOKUP($A169,#REF!,5,FALSE()),LEN(VLOOKUP($A169,#REF!,5,FALSE()))-2),CONCATENATE(LEFT(VLOOKUP($A169,#REF!,5,FALSE()),LEN(VLOOKUP($A169,#REF!,5,FALSE()))-2),"*")),"")</f>
        <v>#VALUE!</v>
      </c>
      <c r="G169" s="90" t="e">
        <f aca="false">IF(LEN(VLOOKUP($A169,#REF!,6,FALSE())),IF(INDEX(#REF!,MATCH($A169,#REF!,0),3),LEFT(VLOOKUP($A169,#REF!,6,FALSE()),LEN(VLOOKUP($A169,#REF!,6,FALSE()))-2),CONCATENATE(LEFT(VLOOKUP($A169,#REF!,6,FALSE()),LEN(VLOOKUP($A169,#REF!,6,FALSE()))-2),"*")),"")</f>
        <v>#VALUE!</v>
      </c>
      <c r="H169" s="91" t="e">
        <f aca="false">IF(LEN(VLOOKUP($A169,#REF!,7,FALSE())),IF(INDEX(#REF!,MATCH($A169,#REF!,0),4),LEFT(VLOOKUP($A169,#REF!,7,FALSE()),LEN(VLOOKUP($A169,#REF!,7,FALSE()))-2),CONCATENATE(LEFT(VLOOKUP($A169,#REF!,7,FALSE()),LEN(VLOOKUP($A169,#REF!,7,FALSE()))-2),"*")),"")</f>
        <v>#VALUE!</v>
      </c>
      <c r="I169" s="92" t="e">
        <f aca="false">IF(LEN(VLOOKUP($A169,#REF!,8,FALSE())),UPPER(RIGHT(VLOOKUP($A169,#REF!,8,FALSE()), 1)),"")</f>
        <v>#VALUE!</v>
      </c>
      <c r="J169" s="90" t="e">
        <f aca="false">IF(LEN(VLOOKUP($A169,#REF!,4,FALSE())),UPPER(RIGHT(VLOOKUP($A169,#REF!,4,FALSE()), 1)),"")</f>
        <v>#VALUE!</v>
      </c>
      <c r="K169" s="90" t="e">
        <f aca="false">IF(LEN(VLOOKUP($A169,#REF!,5,FALSE())),UPPER(RIGHT(VLOOKUP($A169,#REF!,5,FALSE()), 1)),"")</f>
        <v>#VALUE!</v>
      </c>
      <c r="L169" s="90" t="e">
        <f aca="false">IF(LEN(VLOOKUP($A169,#REF!,6,FALSE())),UPPER(RIGHT(VLOOKUP($A169,#REF!,6,FALSE()), 1)),"")</f>
        <v>#VALUE!</v>
      </c>
      <c r="M169" s="91" t="e">
        <f aca="false">IF(LEN(VLOOKUP($A169,#REF!,7,FALSE())),UPPER(RIGHT(VLOOKUP($A169,#REF!,7,FALSE()), 1)),"")</f>
        <v>#VALUE!</v>
      </c>
      <c r="N169" s="86" t="s">
        <v>464</v>
      </c>
      <c r="O169" s="86" t="s">
        <v>83</v>
      </c>
      <c r="P169" s="86" t="s">
        <v>104</v>
      </c>
      <c r="Q169" s="86" t="s">
        <v>105</v>
      </c>
      <c r="R169" s="86" t="s">
        <v>83</v>
      </c>
      <c r="S169" s="131" t="e">
        <f aca="false">HLOOKUP("Device Tree Pin Name",#REF!,MATCH($A169,#REF!,0),FALSE())</f>
        <v>#VALUE!</v>
      </c>
      <c r="T169" s="86" t="e">
        <f aca="false">HLOOKUP("power rail",#REF!,MATCH($A169,#REF!,0),FALSE())</f>
        <v>#VALUE!</v>
      </c>
      <c r="U169" s="96" t="e">
        <f aca="false">HLOOKUP("Wake Capable",#REF!,MATCH($A169,#REF!,0),FALSE())</f>
        <v>#VALUE!</v>
      </c>
      <c r="V169" s="96" t="e">
        <f aca="false">HLOOKUP("Strap",#REF!,MATCH($A169,#REF!,0),FALSE())</f>
        <v>#VALUE!</v>
      </c>
      <c r="W169" s="96" t="e">
        <f aca="false">HLOOKUP("GTE",#REF!,MATCH($A169,#REF!,0),FALSE())</f>
        <v>#VALUE!</v>
      </c>
      <c r="X169" s="96" t="e">
        <f aca="false">HLOOKUP("DPD_Control",#REF!,MATCH($A169,#REF!,0),FALSE())</f>
        <v>#VALUE!</v>
      </c>
      <c r="Y169" s="96" t="e">
        <f aca="false">HLOOKUP("DPD_Group",#REF!,MATCH($A169,#REF!,0),FALSE())</f>
        <v>#VALUE!</v>
      </c>
      <c r="Z169" s="95" t="e">
        <f aca="false">HLOOKUP("Pad Category",#REF!,MATCH($A169,#REF!,0),FALSE())</f>
        <v>#VALUE!</v>
      </c>
      <c r="AA169" s="95" t="e">
        <f aca="false">HLOOKUP("Pad type",#REF!,MATCH($A169,#REF!,0),FALSE())</f>
        <v>#VALUE!</v>
      </c>
      <c r="AB169" s="95" t="e">
        <f aca="false">HLOOKUP("Pull Strength",#REF!,MATCH($A169,#REF!,0),FALSE())</f>
        <v>#VALUE!</v>
      </c>
      <c r="AC169" s="95" t="e">
        <f aca="false">HLOOKUP("POR Pin State",#REF!,MATCH($A169,#REF!,0),FALSE())</f>
        <v>#VALUE!</v>
      </c>
      <c r="AD169" s="95" t="str">
        <f aca="false">IF(OR($AQ169="",$AQ169=$C169),$R169,IF($AQ169=$D169,SUBSTITUTE(SUBSTITUTE($AQ169,"GPIO3_","GPIO_"),".0",""),IF($AQ169=$E169,$N169,IF($AQ169=$F169,$O169,IF($AQ169=$G169,$P169,IF($AQ169=$H169,$Q169,"INVALID"))))))</f>
        <v>RSVD1</v>
      </c>
      <c r="AE169" s="97"/>
      <c r="AF169" s="98" t="str">
        <f aca="false">IF(AND(OR($AS169="Int PU",$AS169="Int PD"),OR(AND($AZ169&lt;&gt;"",$AZ169&lt;&gt;"0"),AND($BA169&lt;&gt;"",$BA169&lt;&gt;"0"))),"INVALID",IF(OR($AQ169=$C169,$AS169="Int PD"),"PULL_DOWN",IF(OR($AS169="Int PU",AND($AE169="YES",OR($AZ169="",$AZ169="0"),OR($BA169="",$BA169="0"),OR($AR169="Input",$AR169="Bidirectional"))),"PULL_UP","NORMAL")))</f>
        <v>PULL_DOWN</v>
      </c>
      <c r="AG169" s="98" t="str">
        <f aca="false">IF($AR169="Input", "TRISTATE", IF($AS169="Z","TRISTATE",IF($AQ169=$C169,"TRISTATE","NORMAL")))</f>
        <v>TRISTATE</v>
      </c>
      <c r="AH169" s="98" t="str">
        <f aca="false">IF(OR($AQ169=$C169,$AR169="Output"),"DISABLE","ENABLE")</f>
        <v>DISABLE</v>
      </c>
      <c r="AI169" s="112" t="e">
        <f aca="false">IF($AT169&lt;&gt;$G169,"N/A",IF($AV169="Drive 1", "1", IF($AV169="Drive 0", "0", "")))</f>
        <v>#VALUE!</v>
      </c>
      <c r="AJ169" s="99" t="b">
        <f aca="false">TRUE()</f>
        <v>1</v>
      </c>
      <c r="AK169" s="99" t="b">
        <f aca="false">TRUE()</f>
        <v>1</v>
      </c>
      <c r="AL169" s="99" t="b">
        <f aca="false">TRUE()</f>
        <v>1</v>
      </c>
      <c r="AM169" s="99" t="b">
        <f aca="false">TRUE()</f>
        <v>1</v>
      </c>
      <c r="AN169" s="99" t="b">
        <f aca="false">TRUE()</f>
        <v>1</v>
      </c>
      <c r="AO169" s="99" t="b">
        <f aca="false">TRUE()</f>
        <v>1</v>
      </c>
      <c r="AP169" s="100" t="str">
        <f aca="false">IF(AND($AJ169:$AO169), "VALID", "INVALID")</f>
        <v>VALID</v>
      </c>
      <c r="AQ169" s="141" t="s">
        <v>473</v>
      </c>
      <c r="AR169" s="102" t="s">
        <v>79</v>
      </c>
      <c r="AS169" s="103"/>
      <c r="AT169" s="104"/>
      <c r="AU169" s="104"/>
      <c r="AV169" s="104"/>
      <c r="AW169" s="104"/>
      <c r="AX169" s="104"/>
      <c r="AY169" s="104"/>
      <c r="AZ169" s="103"/>
      <c r="BA169" s="103"/>
      <c r="BB169" s="105"/>
      <c r="BC169" s="104"/>
      <c r="BD169" s="106"/>
      <c r="BE169" s="111" t="s">
        <v>472</v>
      </c>
      <c r="BF169" s="108" t="e">
        <f aca="false">VLOOKUP($A169,#REF!, 34, FALSE())</f>
        <v>#VALUE!</v>
      </c>
      <c r="BG169" s="418" t="e">
        <f aca="false">VLOOKUP($A169,#REF!, 22, FALSE())</f>
        <v>#VALUE!</v>
      </c>
      <c r="BH169" s="109"/>
    </row>
    <row r="170" customFormat="false" ht="12.75" hidden="false" customHeight="true" outlineLevel="0" collapsed="false">
      <c r="A170" s="95" t="s">
        <v>474</v>
      </c>
      <c r="B170" s="86" t="e">
        <f aca="false">VLOOKUP($A170,#REF!, 34, FALSE())</f>
        <v>#VALUE!</v>
      </c>
      <c r="C170" s="87" t="str">
        <f aca="false">CONCATENATE("unused_",A170)</f>
        <v>unused_QSPI1_IO3</v>
      </c>
      <c r="D170" s="88" t="e">
        <f aca="false">IF(LEN(VLOOKUP($A170,#REF!,8,FALSE())),LEFT(VLOOKUP($A170,#REF!,8,FALSE()),LEN(VLOOKUP($A170,#REF!,8,FALSE()))-2),"")</f>
        <v>#VALUE!</v>
      </c>
      <c r="E170" s="89" t="e">
        <f aca="false">IF(LEN(VLOOKUP($A170,#REF!,4,FALSE())),IF(INDEX(#REF!,MATCH($A170,#REF!,0),1),LEFT(VLOOKUP($A170,#REF!,4,FALSE()),LEN(VLOOKUP($A170,#REF!,4,FALSE()))-2),CONCATENATE(LEFT(VLOOKUP($A170,#REF!,4,FALSE()),LEN(VLOOKUP($A170,#REF!,4,FALSE()))-2),"*")),"")</f>
        <v>#VALUE!</v>
      </c>
      <c r="F170" s="90" t="e">
        <f aca="false">IF(LEN(VLOOKUP($A170,#REF!,5,FALSE())),IF(INDEX(#REF!,MATCH($A170,#REF!,0),2),LEFT(VLOOKUP($A170,#REF!,5,FALSE()),LEN(VLOOKUP($A170,#REF!,5,FALSE()))-2),CONCATENATE(LEFT(VLOOKUP($A170,#REF!,5,FALSE()),LEN(VLOOKUP($A170,#REF!,5,FALSE()))-2),"*")),"")</f>
        <v>#VALUE!</v>
      </c>
      <c r="G170" s="90" t="e">
        <f aca="false">IF(LEN(VLOOKUP($A170,#REF!,6,FALSE())),IF(INDEX(#REF!,MATCH($A170,#REF!,0),3),LEFT(VLOOKUP($A170,#REF!,6,FALSE()),LEN(VLOOKUP($A170,#REF!,6,FALSE()))-2),CONCATENATE(LEFT(VLOOKUP($A170,#REF!,6,FALSE()),LEN(VLOOKUP($A170,#REF!,6,FALSE()))-2),"*")),"")</f>
        <v>#VALUE!</v>
      </c>
      <c r="H170" s="91" t="e">
        <f aca="false">IF(LEN(VLOOKUP($A170,#REF!,7,FALSE())),IF(INDEX(#REF!,MATCH($A170,#REF!,0),4),LEFT(VLOOKUP($A170,#REF!,7,FALSE()),LEN(VLOOKUP($A170,#REF!,7,FALSE()))-2),CONCATENATE(LEFT(VLOOKUP($A170,#REF!,7,FALSE()),LEN(VLOOKUP($A170,#REF!,7,FALSE()))-2),"*")),"")</f>
        <v>#VALUE!</v>
      </c>
      <c r="I170" s="92" t="e">
        <f aca="false">IF(LEN(VLOOKUP($A170,#REF!,8,FALSE())),UPPER(RIGHT(VLOOKUP($A170,#REF!,8,FALSE()), 1)),"")</f>
        <v>#VALUE!</v>
      </c>
      <c r="J170" s="90" t="e">
        <f aca="false">IF(LEN(VLOOKUP($A170,#REF!,4,FALSE())),UPPER(RIGHT(VLOOKUP($A170,#REF!,4,FALSE()), 1)),"")</f>
        <v>#VALUE!</v>
      </c>
      <c r="K170" s="90" t="e">
        <f aca="false">IF(LEN(VLOOKUP($A170,#REF!,5,FALSE())),UPPER(RIGHT(VLOOKUP($A170,#REF!,5,FALSE()), 1)),"")</f>
        <v>#VALUE!</v>
      </c>
      <c r="L170" s="90" t="e">
        <f aca="false">IF(LEN(VLOOKUP($A170,#REF!,6,FALSE())),UPPER(RIGHT(VLOOKUP($A170,#REF!,6,FALSE()), 1)),"")</f>
        <v>#VALUE!</v>
      </c>
      <c r="M170" s="91" t="e">
        <f aca="false">IF(LEN(VLOOKUP($A170,#REF!,7,FALSE())),UPPER(RIGHT(VLOOKUP($A170,#REF!,7,FALSE()), 1)),"")</f>
        <v>#VALUE!</v>
      </c>
      <c r="N170" s="86" t="s">
        <v>464</v>
      </c>
      <c r="O170" s="86" t="s">
        <v>83</v>
      </c>
      <c r="P170" s="86" t="s">
        <v>104</v>
      </c>
      <c r="Q170" s="86" t="s">
        <v>105</v>
      </c>
      <c r="R170" s="86" t="s">
        <v>83</v>
      </c>
      <c r="S170" s="100" t="e">
        <f aca="false">HLOOKUP("Device Tree Pin Name",#REF!,MATCH($A170,#REF!,0),FALSE())</f>
        <v>#VALUE!</v>
      </c>
      <c r="T170" s="95" t="e">
        <f aca="false">HLOOKUP("power rail",#REF!,MATCH($A170,#REF!,0),FALSE())</f>
        <v>#VALUE!</v>
      </c>
      <c r="U170" s="96" t="e">
        <f aca="false">HLOOKUP("Wake Capable",#REF!,MATCH($A170,#REF!,0),FALSE())</f>
        <v>#VALUE!</v>
      </c>
      <c r="V170" s="96" t="e">
        <f aca="false">HLOOKUP("Strap",#REF!,MATCH($A170,#REF!,0),FALSE())</f>
        <v>#VALUE!</v>
      </c>
      <c r="W170" s="96" t="e">
        <f aca="false">HLOOKUP("GTE",#REF!,MATCH($A170,#REF!,0),FALSE())</f>
        <v>#VALUE!</v>
      </c>
      <c r="X170" s="96" t="e">
        <f aca="false">HLOOKUP("DPD_Control",#REF!,MATCH($A170,#REF!,0),FALSE())</f>
        <v>#VALUE!</v>
      </c>
      <c r="Y170" s="96" t="e">
        <f aca="false">HLOOKUP("DPD_Group",#REF!,MATCH($A170,#REF!,0),FALSE())</f>
        <v>#VALUE!</v>
      </c>
      <c r="Z170" s="95" t="e">
        <f aca="false">HLOOKUP("Pad Category",#REF!,MATCH($A170,#REF!,0),FALSE())</f>
        <v>#VALUE!</v>
      </c>
      <c r="AA170" s="95" t="e">
        <f aca="false">HLOOKUP("Pad type",#REF!,MATCH($A170,#REF!,0),FALSE())</f>
        <v>#VALUE!</v>
      </c>
      <c r="AB170" s="95" t="e">
        <f aca="false">HLOOKUP("Pull Strength",#REF!,MATCH($A170,#REF!,0),FALSE())</f>
        <v>#VALUE!</v>
      </c>
      <c r="AC170" s="95" t="e">
        <f aca="false">HLOOKUP("POR Pin State",#REF!,MATCH($A170,#REF!,0),FALSE())</f>
        <v>#VALUE!</v>
      </c>
      <c r="AD170" s="95" t="str">
        <f aca="false">IF(OR($AQ170="",$AQ170=$C170),$R170,IF($AQ170=$D170,SUBSTITUTE(SUBSTITUTE($AQ170,"GPIO3_","GPIO_"),".0",""),IF($AQ170=$E170,$N170,IF($AQ170=$F170,$O170,IF($AQ170=$G170,$P170,IF($AQ170=$H170,$Q170,"INVALID"))))))</f>
        <v>RSVD1</v>
      </c>
      <c r="AE170" s="97"/>
      <c r="AF170" s="98" t="str">
        <f aca="false">IF(AND(OR($AS170="Int PU",$AS170="Int PD"),OR(AND($AZ170&lt;&gt;"",$AZ170&lt;&gt;"0"),AND($BA170&lt;&gt;"",$BA170&lt;&gt;"0"))),"INVALID",IF(OR($AQ170=$C170,$AS170="Int PD"),"PULL_DOWN",IF(OR($AS170="Int PU",AND($AE170="YES",OR($AZ170="",$AZ170="0"),OR($BA170="",$BA170="0"),OR($AR170="Input",$AR170="Bidirectional"))),"PULL_UP","NORMAL")))</f>
        <v>PULL_DOWN</v>
      </c>
      <c r="AG170" s="98" t="str">
        <f aca="false">IF($AR170="Input", "TRISTATE", IF($AS170="Z","TRISTATE",IF($AQ170=$C170,"TRISTATE","NORMAL")))</f>
        <v>TRISTATE</v>
      </c>
      <c r="AH170" s="98" t="str">
        <f aca="false">IF(OR($AQ170=$C170,$AR170="Output"),"DISABLE","ENABLE")</f>
        <v>DISABLE</v>
      </c>
      <c r="AI170" s="112" t="e">
        <f aca="false">IF($AT170&lt;&gt;$G170,"N/A",IF($AV170="Drive 1", "1", IF($AV170="Drive 0", "0", "")))</f>
        <v>#VALUE!</v>
      </c>
      <c r="AJ170" s="99" t="b">
        <f aca="false">TRUE()</f>
        <v>1</v>
      </c>
      <c r="AK170" s="99" t="b">
        <f aca="false">TRUE()</f>
        <v>1</v>
      </c>
      <c r="AL170" s="99" t="b">
        <f aca="false">TRUE()</f>
        <v>1</v>
      </c>
      <c r="AM170" s="99" t="b">
        <f aca="false">TRUE()</f>
        <v>1</v>
      </c>
      <c r="AN170" s="99" t="b">
        <f aca="false">TRUE()</f>
        <v>1</v>
      </c>
      <c r="AO170" s="99" t="b">
        <f aca="false">TRUE()</f>
        <v>1</v>
      </c>
      <c r="AP170" s="100" t="str">
        <f aca="false">IF(AND($AJ170:$AO170), "VALID", "INVALID")</f>
        <v>VALID</v>
      </c>
      <c r="AQ170" s="141" t="s">
        <v>475</v>
      </c>
      <c r="AR170" s="102" t="s">
        <v>79</v>
      </c>
      <c r="AS170" s="103"/>
      <c r="AT170" s="104"/>
      <c r="AU170" s="130"/>
      <c r="AV170" s="130"/>
      <c r="AW170" s="104"/>
      <c r="AX170" s="104"/>
      <c r="AY170" s="104"/>
      <c r="AZ170" s="103"/>
      <c r="BA170" s="103"/>
      <c r="BB170" s="105"/>
      <c r="BC170" s="104"/>
      <c r="BD170" s="106"/>
      <c r="BE170" s="114" t="s">
        <v>474</v>
      </c>
      <c r="BF170" s="108" t="e">
        <f aca="false">VLOOKUP($A170,#REF!, 34, FALSE())</f>
        <v>#VALUE!</v>
      </c>
      <c r="BG170" s="418" t="e">
        <f aca="false">VLOOKUP($A170,#REF!, 22, FALSE())</f>
        <v>#VALUE!</v>
      </c>
      <c r="BH170" s="109"/>
    </row>
    <row r="171" customFormat="false" ht="12.75" hidden="false" customHeight="true" outlineLevel="0" collapsed="false">
      <c r="A171" s="95" t="s">
        <v>476</v>
      </c>
      <c r="B171" s="86" t="e">
        <f aca="false">VLOOKUP($A171,#REF!, 34, FALSE())</f>
        <v>#VALUE!</v>
      </c>
      <c r="C171" s="87" t="str">
        <f aca="false">CONCATENATE("unused_",A171)</f>
        <v>unused_QSPI_COMP</v>
      </c>
      <c r="D171" s="88" t="e">
        <f aca="false">IF(LEN(VLOOKUP($A171,#REF!,8,FALSE())),LEFT(VLOOKUP($A171,#REF!,8,FALSE()),LEN(VLOOKUP($A171,#REF!,8,FALSE()))-2),"")</f>
        <v>#VALUE!</v>
      </c>
      <c r="E171" s="89" t="e">
        <f aca="false">IF(LEN(VLOOKUP($A171,#REF!,4,FALSE())),IF(INDEX(#REF!,MATCH($A171,#REF!,0),1),LEFT(VLOOKUP($A171,#REF!,4,FALSE()),LEN(VLOOKUP($A171,#REF!,4,FALSE()))-2),CONCATENATE(LEFT(VLOOKUP($A171,#REF!,4,FALSE()),LEN(VLOOKUP($A171,#REF!,4,FALSE()))-2),"*")),"")</f>
        <v>#VALUE!</v>
      </c>
      <c r="F171" s="90" t="e">
        <f aca="false">IF(LEN(VLOOKUP($A171,#REF!,5,FALSE())),IF(INDEX(#REF!,MATCH($A171,#REF!,0),2),LEFT(VLOOKUP($A171,#REF!,5,FALSE()),LEN(VLOOKUP($A171,#REF!,5,FALSE()))-2),CONCATENATE(LEFT(VLOOKUP($A171,#REF!,5,FALSE()),LEN(VLOOKUP($A171,#REF!,5,FALSE()))-2),"*")),"")</f>
        <v>#VALUE!</v>
      </c>
      <c r="G171" s="90" t="e">
        <f aca="false">IF(LEN(VLOOKUP($A171,#REF!,6,FALSE())),IF(INDEX(#REF!,MATCH($A171,#REF!,0),3),LEFT(VLOOKUP($A171,#REF!,6,FALSE()),LEN(VLOOKUP($A171,#REF!,6,FALSE()))-2),CONCATENATE(LEFT(VLOOKUP($A171,#REF!,6,FALSE()),LEN(VLOOKUP($A171,#REF!,6,FALSE()))-2),"*")),"")</f>
        <v>#VALUE!</v>
      </c>
      <c r="H171" s="91" t="e">
        <f aca="false">IF(LEN(VLOOKUP($A171,#REF!,7,FALSE())),IF(INDEX(#REF!,MATCH($A171,#REF!,0),4),LEFT(VLOOKUP($A171,#REF!,7,FALSE()),LEN(VLOOKUP($A171,#REF!,7,FALSE()))-2),CONCATENATE(LEFT(VLOOKUP($A171,#REF!,7,FALSE()),LEN(VLOOKUP($A171,#REF!,7,FALSE()))-2),"*")),"")</f>
        <v>#VALUE!</v>
      </c>
      <c r="I171" s="92" t="e">
        <f aca="false">IF(LEN(VLOOKUP($A171,#REF!,8,FALSE())),UPPER(RIGHT(VLOOKUP($A171,#REF!,8,FALSE()), 1)),"")</f>
        <v>#VALUE!</v>
      </c>
      <c r="J171" s="90" t="e">
        <f aca="false">IF(LEN(VLOOKUP($A171,#REF!,4,FALSE())),UPPER(RIGHT(VLOOKUP($A171,#REF!,4,FALSE()), 1)),"")</f>
        <v>#VALUE!</v>
      </c>
      <c r="K171" s="90" t="e">
        <f aca="false">IF(LEN(VLOOKUP($A171,#REF!,5,FALSE())),UPPER(RIGHT(VLOOKUP($A171,#REF!,5,FALSE()), 1)),"")</f>
        <v>#VALUE!</v>
      </c>
      <c r="L171" s="90" t="e">
        <f aca="false">IF(LEN(VLOOKUP($A171,#REF!,6,FALSE())),UPPER(RIGHT(VLOOKUP($A171,#REF!,6,FALSE()), 1)),"")</f>
        <v>#VALUE!</v>
      </c>
      <c r="M171" s="91" t="e">
        <f aca="false">IF(LEN(VLOOKUP($A171,#REF!,7,FALSE())),UPPER(RIGHT(VLOOKUP($A171,#REF!,7,FALSE()), 1)),"")</f>
        <v>#VALUE!</v>
      </c>
      <c r="N171" s="139"/>
      <c r="O171" s="139"/>
      <c r="P171" s="139"/>
      <c r="Q171" s="139"/>
      <c r="R171" s="139"/>
      <c r="S171" s="100" t="e">
        <f aca="false">HLOOKUP("Device Tree Pin Name",#REF!,MATCH($A171,#REF!,0),FALSE())</f>
        <v>#VALUE!</v>
      </c>
      <c r="T171" s="95" t="e">
        <f aca="false">HLOOKUP("power rail",#REF!,MATCH($A171,#REF!,0),FALSE())</f>
        <v>#VALUE!</v>
      </c>
      <c r="U171" s="96" t="e">
        <f aca="false">HLOOKUP("Wake Capable",#REF!,MATCH($A171,#REF!,0),FALSE())</f>
        <v>#VALUE!</v>
      </c>
      <c r="V171" s="96" t="e">
        <f aca="false">HLOOKUP("Strap",#REF!,MATCH($A171,#REF!,0),FALSE())</f>
        <v>#VALUE!</v>
      </c>
      <c r="W171" s="96" t="e">
        <f aca="false">HLOOKUP("GTE",#REF!,MATCH($A171,#REF!,0),FALSE())</f>
        <v>#VALUE!</v>
      </c>
      <c r="X171" s="96" t="e">
        <f aca="false">HLOOKUP("DPD_Control",#REF!,MATCH($A171,#REF!,0),FALSE())</f>
        <v>#VALUE!</v>
      </c>
      <c r="Y171" s="96" t="e">
        <f aca="false">HLOOKUP("DPD_Group",#REF!,MATCH($A171,#REF!,0),FALSE())</f>
        <v>#VALUE!</v>
      </c>
      <c r="Z171" s="95" t="e">
        <f aca="false">HLOOKUP("Pad Category",#REF!,MATCH($A171,#REF!,0),FALSE())</f>
        <v>#VALUE!</v>
      </c>
      <c r="AA171" s="95" t="e">
        <f aca="false">HLOOKUP("Pad type",#REF!,MATCH($A171,#REF!,0),FALSE())</f>
        <v>#VALUE!</v>
      </c>
      <c r="AB171" s="95" t="e">
        <f aca="false">HLOOKUP("Pull Strength",#REF!,MATCH($A171,#REF!,0),FALSE())</f>
        <v>#VALUE!</v>
      </c>
      <c r="AC171" s="95" t="e">
        <f aca="false">HLOOKUP("POR Pin State",#REF!,MATCH($A171,#REF!,0),FALSE())</f>
        <v>#VALUE!</v>
      </c>
      <c r="AD171" s="97"/>
      <c r="AE171" s="97"/>
      <c r="AF171" s="97"/>
      <c r="AG171" s="97"/>
      <c r="AH171" s="97"/>
      <c r="AI171" s="97"/>
      <c r="AJ171" s="99" t="b">
        <f aca="false">TRUE()</f>
        <v>1</v>
      </c>
      <c r="AK171" s="99" t="b">
        <f aca="false">TRUE()</f>
        <v>1</v>
      </c>
      <c r="AL171" s="99" t="b">
        <f aca="false">TRUE()</f>
        <v>1</v>
      </c>
      <c r="AM171" s="99" t="b">
        <f aca="false">TRUE()</f>
        <v>1</v>
      </c>
      <c r="AN171" s="99" t="b">
        <f aca="false">TRUE()</f>
        <v>1</v>
      </c>
      <c r="AO171" s="99" t="b">
        <f aca="false">TRUE()</f>
        <v>1</v>
      </c>
      <c r="AP171" s="100" t="str">
        <f aca="false">IF(AND($AJ171:$AO171), "VALID", "INVALID")</f>
        <v>VALID</v>
      </c>
      <c r="AQ171" s="141" t="s">
        <v>477</v>
      </c>
      <c r="AR171" s="102" t="s">
        <v>79</v>
      </c>
      <c r="AS171" s="103"/>
      <c r="AT171" s="104"/>
      <c r="AU171" s="130"/>
      <c r="AV171" s="130"/>
      <c r="AW171" s="104"/>
      <c r="AX171" s="104"/>
      <c r="AY171" s="104"/>
      <c r="AZ171" s="103"/>
      <c r="BA171" s="103" t="s">
        <v>447</v>
      </c>
      <c r="BB171" s="105"/>
      <c r="BC171" s="104"/>
      <c r="BD171" s="106"/>
      <c r="BE171" s="114" t="s">
        <v>478</v>
      </c>
      <c r="BF171" s="108" t="e">
        <f aca="false">VLOOKUP($A171,#REF!, 34, FALSE())</f>
        <v>#VALUE!</v>
      </c>
      <c r="BG171" s="418" t="e">
        <f aca="false">VLOOKUP($A171,#REF!, 22, FALSE())</f>
        <v>#VALUE!</v>
      </c>
      <c r="BH171" s="109"/>
    </row>
    <row r="172" s="85" customFormat="true" ht="18" hidden="false" customHeight="true" outlineLevel="0" collapsed="false">
      <c r="A172" s="140" t="s">
        <v>479</v>
      </c>
      <c r="B172" s="140" t="s">
        <v>480</v>
      </c>
      <c r="C172" s="74"/>
      <c r="D172" s="76"/>
      <c r="E172" s="76"/>
      <c r="F172" s="76"/>
      <c r="G172" s="76"/>
      <c r="H172" s="76"/>
      <c r="I172" s="74"/>
      <c r="J172" s="74"/>
      <c r="K172" s="74"/>
      <c r="L172" s="74"/>
      <c r="M172" s="74"/>
      <c r="N172" s="74"/>
      <c r="O172" s="74"/>
      <c r="P172" s="74"/>
      <c r="Q172" s="74"/>
      <c r="R172" s="74"/>
      <c r="S172" s="74"/>
      <c r="T172" s="74"/>
      <c r="U172" s="77"/>
      <c r="V172" s="77"/>
      <c r="W172" s="77"/>
      <c r="X172" s="77"/>
      <c r="Y172" s="77"/>
      <c r="Z172" s="78"/>
      <c r="AA172" s="78"/>
      <c r="AB172" s="78"/>
      <c r="AC172" s="78"/>
      <c r="AD172" s="78"/>
      <c r="AE172" s="78"/>
      <c r="AF172" s="78"/>
      <c r="AG172" s="78"/>
      <c r="AH172" s="78"/>
      <c r="AI172" s="78"/>
      <c r="AJ172" s="78"/>
      <c r="AK172" s="78"/>
      <c r="AL172" s="78"/>
      <c r="AM172" s="78"/>
      <c r="AN172" s="78"/>
      <c r="AO172" s="78"/>
      <c r="AP172" s="78"/>
      <c r="AQ172" s="79"/>
      <c r="AR172" s="79"/>
      <c r="AS172" s="80"/>
      <c r="AT172" s="80"/>
      <c r="AU172" s="80"/>
      <c r="AV172" s="80"/>
      <c r="AW172" s="80"/>
      <c r="AX172" s="80"/>
      <c r="AY172" s="80"/>
      <c r="AZ172" s="80"/>
      <c r="BA172" s="80"/>
      <c r="BB172" s="80"/>
      <c r="BC172" s="81" t="s">
        <v>76</v>
      </c>
      <c r="BD172" s="82"/>
      <c r="BE172" s="83" t="s">
        <v>481</v>
      </c>
      <c r="BF172" s="314" t="s">
        <v>480</v>
      </c>
      <c r="BG172" s="314"/>
      <c r="BH172" s="84"/>
    </row>
    <row r="173" customFormat="false" ht="12.75" hidden="false" customHeight="true" outlineLevel="0" collapsed="false">
      <c r="A173" s="142" t="s">
        <v>482</v>
      </c>
      <c r="B173" s="86" t="e">
        <f aca="false">VLOOKUP($A173,#REF!, 34, FALSE())</f>
        <v>#VALUE!</v>
      </c>
      <c r="C173" s="87" t="str">
        <f aca="false">CONCATENATE("unused_",A173)</f>
        <v>unused_EQOS_TXC</v>
      </c>
      <c r="D173" s="88" t="e">
        <f aca="false">IF(LEN(VLOOKUP($A173,#REF!,8,FALSE())),LEFT(VLOOKUP($A173,#REF!,8,FALSE()),LEN(VLOOKUP($A173,#REF!,8,FALSE()))-2),"")</f>
        <v>#VALUE!</v>
      </c>
      <c r="E173" s="89" t="e">
        <f aca="false">IF(LEN(VLOOKUP($A173,#REF!,4,FALSE())),IF(INDEX(#REF!,MATCH($A173,#REF!,0),1),LEFT(VLOOKUP($A173,#REF!,4,FALSE()),LEN(VLOOKUP($A173,#REF!,4,FALSE()))-2),CONCATENATE(LEFT(VLOOKUP($A173,#REF!,4,FALSE()),LEN(VLOOKUP($A173,#REF!,4,FALSE()))-2),"*")),"")</f>
        <v>#VALUE!</v>
      </c>
      <c r="F173" s="90" t="e">
        <f aca="false">IF(LEN(VLOOKUP($A173,#REF!,5,FALSE())),IF(INDEX(#REF!,MATCH($A173,#REF!,0),2),LEFT(VLOOKUP($A173,#REF!,5,FALSE()),LEN(VLOOKUP($A173,#REF!,5,FALSE()))-2),CONCATENATE(LEFT(VLOOKUP($A173,#REF!,5,FALSE()),LEN(VLOOKUP($A173,#REF!,5,FALSE()))-2),"*")),"")</f>
        <v>#VALUE!</v>
      </c>
      <c r="G173" s="90" t="e">
        <f aca="false">IF(LEN(VLOOKUP($A173,#REF!,6,FALSE())),IF(INDEX(#REF!,MATCH($A173,#REF!,0),3),LEFT(VLOOKUP($A173,#REF!,6,FALSE()),LEN(VLOOKUP($A173,#REF!,6,FALSE()))-2),CONCATENATE(LEFT(VLOOKUP($A173,#REF!,6,FALSE()),LEN(VLOOKUP($A173,#REF!,6,FALSE()))-2),"*")),"")</f>
        <v>#VALUE!</v>
      </c>
      <c r="H173" s="91" t="e">
        <f aca="false">IF(LEN(VLOOKUP($A173,#REF!,7,FALSE())),IF(INDEX(#REF!,MATCH($A173,#REF!,0),4),LEFT(VLOOKUP($A173,#REF!,7,FALSE()),LEN(VLOOKUP($A173,#REF!,7,FALSE()))-2),CONCATENATE(LEFT(VLOOKUP($A173,#REF!,7,FALSE()),LEN(VLOOKUP($A173,#REF!,7,FALSE()))-2),"*")),"")</f>
        <v>#VALUE!</v>
      </c>
      <c r="I173" s="92" t="e">
        <f aca="false">IF(LEN(VLOOKUP($A173,#REF!,8,FALSE())),UPPER(RIGHT(VLOOKUP($A173,#REF!,8,FALSE()), 1)),"")</f>
        <v>#VALUE!</v>
      </c>
      <c r="J173" s="90" t="e">
        <f aca="false">IF(LEN(VLOOKUP($A173,#REF!,4,FALSE())),UPPER(RIGHT(VLOOKUP($A173,#REF!,4,FALSE()), 1)),"")</f>
        <v>#VALUE!</v>
      </c>
      <c r="K173" s="90" t="e">
        <f aca="false">IF(LEN(VLOOKUP($A173,#REF!,5,FALSE())),UPPER(RIGHT(VLOOKUP($A173,#REF!,5,FALSE()), 1)),"")</f>
        <v>#VALUE!</v>
      </c>
      <c r="L173" s="90" t="e">
        <f aca="false">IF(LEN(VLOOKUP($A173,#REF!,6,FALSE())),UPPER(RIGHT(VLOOKUP($A173,#REF!,6,FALSE()), 1)),"")</f>
        <v>#VALUE!</v>
      </c>
      <c r="M173" s="91" t="e">
        <f aca="false">IF(LEN(VLOOKUP($A173,#REF!,7,FALSE())),UPPER(RIGHT(VLOOKUP($A173,#REF!,7,FALSE()), 1)),"")</f>
        <v>#VALUE!</v>
      </c>
      <c r="N173" s="86" t="s">
        <v>481</v>
      </c>
      <c r="O173" s="86" t="s">
        <v>83</v>
      </c>
      <c r="P173" s="86" t="s">
        <v>104</v>
      </c>
      <c r="Q173" s="86" t="s">
        <v>105</v>
      </c>
      <c r="R173" s="86" t="s">
        <v>83</v>
      </c>
      <c r="S173" s="94" t="e">
        <f aca="false">HLOOKUP("Device Tree Pin Name",#REF!,MATCH($A173,#REF!,0),FALSE())</f>
        <v>#VALUE!</v>
      </c>
      <c r="T173" s="95" t="e">
        <f aca="false">HLOOKUP("power rail",#REF!,MATCH($A173,#REF!,0),FALSE())</f>
        <v>#VALUE!</v>
      </c>
      <c r="U173" s="96" t="e">
        <f aca="false">HLOOKUP("Wake Capable",#REF!,MATCH($A173,#REF!,0),FALSE())</f>
        <v>#VALUE!</v>
      </c>
      <c r="V173" s="96" t="e">
        <f aca="false">HLOOKUP("Strap",#REF!,MATCH($A173,#REF!,0),FALSE())</f>
        <v>#VALUE!</v>
      </c>
      <c r="W173" s="96" t="e">
        <f aca="false">HLOOKUP("GTE",#REF!,MATCH($A173,#REF!,0),FALSE())</f>
        <v>#VALUE!</v>
      </c>
      <c r="X173" s="96" t="e">
        <f aca="false">HLOOKUP("DPD_Control",#REF!,MATCH($A173,#REF!,0),FALSE())</f>
        <v>#VALUE!</v>
      </c>
      <c r="Y173" s="96" t="e">
        <f aca="false">HLOOKUP("DPD_Group",#REF!,MATCH($A173,#REF!,0),FALSE())</f>
        <v>#VALUE!</v>
      </c>
      <c r="Z173" s="95" t="e">
        <f aca="false">HLOOKUP("Pad Category",#REF!,MATCH($A173,#REF!,0),FALSE())</f>
        <v>#VALUE!</v>
      </c>
      <c r="AA173" s="95" t="e">
        <f aca="false">HLOOKUP("Pad type",#REF!,MATCH($A173,#REF!,0),FALSE())</f>
        <v>#VALUE!</v>
      </c>
      <c r="AB173" s="95" t="e">
        <f aca="false">HLOOKUP("Pull Strength",#REF!,MATCH($A173,#REF!,0),FALSE())</f>
        <v>#VALUE!</v>
      </c>
      <c r="AC173" s="95" t="e">
        <f aca="false">HLOOKUP("POR Pin State",#REF!,MATCH($A173,#REF!,0),FALSE())</f>
        <v>#VALUE!</v>
      </c>
      <c r="AD173" s="95" t="str">
        <f aca="false">IF(OR($AQ173="",$AQ173=$C173),$R173,IF($AQ173=$D173,SUBSTITUTE(SUBSTITUTE($AQ173,"GPIO3_","GPIO_"),".0",""),IF($AQ173=$E173,$N173,IF($AQ173=$F173,$O173,IF($AQ173=$G173,$P173,IF($AQ173=$H173,$Q173,"INVALID"))))))</f>
        <v>RSVD1</v>
      </c>
      <c r="AE173" s="97"/>
      <c r="AF173" s="98" t="str">
        <f aca="false">IF(AND(OR($AS173="Int PU",$AS173="Int PD"),OR(AND($AZ173&lt;&gt;"",$AZ173&lt;&gt;"0"),AND($BA173&lt;&gt;"",$BA173&lt;&gt;"0"))),"INVALID",IF(OR($AQ173=$C173,$AS173="Int PD"),"PULL_DOWN",IF(OR($AS173="Int PU",AND($AE173="YES",OR($AZ173="",$AZ173="0"),OR($BA173="",$BA173="0"),OR($AR173="Input",$AR173="Bidirectional"))),"PULL_UP","NORMAL")))</f>
        <v>PULL_DOWN</v>
      </c>
      <c r="AG173" s="98" t="str">
        <f aca="false">IF($AR173="Input", "TRISTATE", IF($AS173="Z","TRISTATE",IF($AQ173=$C173,"TRISTATE","NORMAL")))</f>
        <v>TRISTATE</v>
      </c>
      <c r="AH173" s="98" t="str">
        <f aca="false">IF(OR($AQ173=$C173,$AR173="Output"),"DISABLE","ENABLE")</f>
        <v>DISABLE</v>
      </c>
      <c r="AI173" s="112" t="e">
        <f aca="false">IF($AT173&lt;&gt;$G173,"N/A",IF($AV173="Drive 1", "1", IF($AV173="Drive 0", "0", "")))</f>
        <v>#VALUE!</v>
      </c>
      <c r="AJ173" s="99" t="b">
        <f aca="false">TRUE()</f>
        <v>1</v>
      </c>
      <c r="AK173" s="99" t="b">
        <f aca="false">TRUE()</f>
        <v>1</v>
      </c>
      <c r="AL173" s="99" t="b">
        <f aca="false">TRUE()</f>
        <v>1</v>
      </c>
      <c r="AM173" s="99" t="b">
        <f aca="false">TRUE()</f>
        <v>1</v>
      </c>
      <c r="AN173" s="99" t="b">
        <f aca="false">TRUE()</f>
        <v>1</v>
      </c>
      <c r="AO173" s="99" t="b">
        <f aca="false">TRUE()</f>
        <v>1</v>
      </c>
      <c r="AP173" s="100" t="str">
        <f aca="false">IF(AND($AJ173:$AO173), "VALID", "INVALID")</f>
        <v>VALID</v>
      </c>
      <c r="AQ173" s="101" t="s">
        <v>483</v>
      </c>
      <c r="AR173" s="102" t="s">
        <v>79</v>
      </c>
      <c r="AS173" s="103"/>
      <c r="AT173" s="104"/>
      <c r="AU173" s="130"/>
      <c r="AV173" s="130"/>
      <c r="AW173" s="104"/>
      <c r="AX173" s="104"/>
      <c r="AY173" s="104"/>
      <c r="AZ173" s="103"/>
      <c r="BA173" s="103"/>
      <c r="BB173" s="105"/>
      <c r="BC173" s="104"/>
      <c r="BD173" s="106"/>
      <c r="BE173" s="143" t="s">
        <v>482</v>
      </c>
      <c r="BF173" s="108" t="e">
        <f aca="false">VLOOKUP($A173,#REF!, 34, FALSE())</f>
        <v>#VALUE!</v>
      </c>
      <c r="BG173" s="418" t="e">
        <f aca="false">VLOOKUP($A173,#REF!, 22, FALSE())</f>
        <v>#VALUE!</v>
      </c>
      <c r="BH173" s="109"/>
    </row>
    <row r="174" customFormat="false" ht="12.75" hidden="false" customHeight="true" outlineLevel="0" collapsed="false">
      <c r="A174" s="142" t="s">
        <v>484</v>
      </c>
      <c r="B174" s="86" t="e">
        <f aca="false">VLOOKUP($A174,#REF!, 34, FALSE())</f>
        <v>#VALUE!</v>
      </c>
      <c r="C174" s="87" t="str">
        <f aca="false">CONCATENATE("unused_",A174)</f>
        <v>unused_EQOS_TD0</v>
      </c>
      <c r="D174" s="88" t="e">
        <f aca="false">IF(LEN(VLOOKUP($A174,#REF!,8,FALSE())),LEFT(VLOOKUP($A174,#REF!,8,FALSE()),LEN(VLOOKUP($A174,#REF!,8,FALSE()))-2),"")</f>
        <v>#VALUE!</v>
      </c>
      <c r="E174" s="89" t="e">
        <f aca="false">IF(LEN(VLOOKUP($A174,#REF!,4,FALSE())),IF(INDEX(#REF!,MATCH($A174,#REF!,0),1),LEFT(VLOOKUP($A174,#REF!,4,FALSE()),LEN(VLOOKUP($A174,#REF!,4,FALSE()))-2),CONCATENATE(LEFT(VLOOKUP($A174,#REF!,4,FALSE()),LEN(VLOOKUP($A174,#REF!,4,FALSE()))-2),"*")),"")</f>
        <v>#VALUE!</v>
      </c>
      <c r="F174" s="90" t="e">
        <f aca="false">IF(LEN(VLOOKUP($A174,#REF!,5,FALSE())),IF(INDEX(#REF!,MATCH($A174,#REF!,0),2),LEFT(VLOOKUP($A174,#REF!,5,FALSE()),LEN(VLOOKUP($A174,#REF!,5,FALSE()))-2),CONCATENATE(LEFT(VLOOKUP($A174,#REF!,5,FALSE()),LEN(VLOOKUP($A174,#REF!,5,FALSE()))-2),"*")),"")</f>
        <v>#VALUE!</v>
      </c>
      <c r="G174" s="90" t="e">
        <f aca="false">IF(LEN(VLOOKUP($A174,#REF!,6,FALSE())),IF(INDEX(#REF!,MATCH($A174,#REF!,0),3),LEFT(VLOOKUP($A174,#REF!,6,FALSE()),LEN(VLOOKUP($A174,#REF!,6,FALSE()))-2),CONCATENATE(LEFT(VLOOKUP($A174,#REF!,6,FALSE()),LEN(VLOOKUP($A174,#REF!,6,FALSE()))-2),"*")),"")</f>
        <v>#VALUE!</v>
      </c>
      <c r="H174" s="91" t="e">
        <f aca="false">IF(LEN(VLOOKUP($A174,#REF!,7,FALSE())),IF(INDEX(#REF!,MATCH($A174,#REF!,0),4),LEFT(VLOOKUP($A174,#REF!,7,FALSE()),LEN(VLOOKUP($A174,#REF!,7,FALSE()))-2),CONCATENATE(LEFT(VLOOKUP($A174,#REF!,7,FALSE()),LEN(VLOOKUP($A174,#REF!,7,FALSE()))-2),"*")),"")</f>
        <v>#VALUE!</v>
      </c>
      <c r="I174" s="92" t="e">
        <f aca="false">IF(LEN(VLOOKUP($A174,#REF!,8,FALSE())),UPPER(RIGHT(VLOOKUP($A174,#REF!,8,FALSE()), 1)),"")</f>
        <v>#VALUE!</v>
      </c>
      <c r="J174" s="90" t="e">
        <f aca="false">IF(LEN(VLOOKUP($A174,#REF!,4,FALSE())),UPPER(RIGHT(VLOOKUP($A174,#REF!,4,FALSE()), 1)),"")</f>
        <v>#VALUE!</v>
      </c>
      <c r="K174" s="90" t="e">
        <f aca="false">IF(LEN(VLOOKUP($A174,#REF!,5,FALSE())),UPPER(RIGHT(VLOOKUP($A174,#REF!,5,FALSE()), 1)),"")</f>
        <v>#VALUE!</v>
      </c>
      <c r="L174" s="90" t="e">
        <f aca="false">IF(LEN(VLOOKUP($A174,#REF!,6,FALSE())),UPPER(RIGHT(VLOOKUP($A174,#REF!,6,FALSE()), 1)),"")</f>
        <v>#VALUE!</v>
      </c>
      <c r="M174" s="91" t="e">
        <f aca="false">IF(LEN(VLOOKUP($A174,#REF!,7,FALSE())),UPPER(RIGHT(VLOOKUP($A174,#REF!,7,FALSE()), 1)),"")</f>
        <v>#VALUE!</v>
      </c>
      <c r="N174" s="86" t="s">
        <v>481</v>
      </c>
      <c r="O174" s="86" t="s">
        <v>83</v>
      </c>
      <c r="P174" s="86" t="s">
        <v>104</v>
      </c>
      <c r="Q174" s="86" t="s">
        <v>105</v>
      </c>
      <c r="R174" s="86" t="s">
        <v>83</v>
      </c>
      <c r="S174" s="100" t="e">
        <f aca="false">HLOOKUP("Device Tree Pin Name",#REF!,MATCH($A174,#REF!,0),FALSE())</f>
        <v>#VALUE!</v>
      </c>
      <c r="T174" s="95" t="e">
        <f aca="false">HLOOKUP("power rail",#REF!,MATCH($A174,#REF!,0),FALSE())</f>
        <v>#VALUE!</v>
      </c>
      <c r="U174" s="96" t="e">
        <f aca="false">HLOOKUP("Wake Capable",#REF!,MATCH($A174,#REF!,0),FALSE())</f>
        <v>#VALUE!</v>
      </c>
      <c r="V174" s="96" t="e">
        <f aca="false">HLOOKUP("Strap",#REF!,MATCH($A174,#REF!,0),FALSE())</f>
        <v>#VALUE!</v>
      </c>
      <c r="W174" s="96" t="e">
        <f aca="false">HLOOKUP("GTE",#REF!,MATCH($A174,#REF!,0),FALSE())</f>
        <v>#VALUE!</v>
      </c>
      <c r="X174" s="96" t="e">
        <f aca="false">HLOOKUP("DPD_Control",#REF!,MATCH($A174,#REF!,0),FALSE())</f>
        <v>#VALUE!</v>
      </c>
      <c r="Y174" s="96" t="e">
        <f aca="false">HLOOKUP("DPD_Group",#REF!,MATCH($A174,#REF!,0),FALSE())</f>
        <v>#VALUE!</v>
      </c>
      <c r="Z174" s="95" t="e">
        <f aca="false">HLOOKUP("Pad Category",#REF!,MATCH($A174,#REF!,0),FALSE())</f>
        <v>#VALUE!</v>
      </c>
      <c r="AA174" s="95" t="e">
        <f aca="false">HLOOKUP("Pad type",#REF!,MATCH($A174,#REF!,0),FALSE())</f>
        <v>#VALUE!</v>
      </c>
      <c r="AB174" s="95" t="e">
        <f aca="false">HLOOKUP("Pull Strength",#REF!,MATCH($A174,#REF!,0),FALSE())</f>
        <v>#VALUE!</v>
      </c>
      <c r="AC174" s="95" t="e">
        <f aca="false">HLOOKUP("POR Pin State",#REF!,MATCH($A174,#REF!,0),FALSE())</f>
        <v>#VALUE!</v>
      </c>
      <c r="AD174" s="95" t="str">
        <f aca="false">IF(OR($AQ174="",$AQ174=$C174),$R174,IF($AQ174=$D174,SUBSTITUTE(SUBSTITUTE($AQ174,"GPIO3_","GPIO_"),".0",""),IF($AQ174=$E174,$N174,IF($AQ174=$F174,$O174,IF($AQ174=$G174,$P174,IF($AQ174=$H174,$Q174,"INVALID"))))))</f>
        <v>RSVD1</v>
      </c>
      <c r="AE174" s="97"/>
      <c r="AF174" s="98" t="str">
        <f aca="false">IF(AND(OR($AS174="Int PU",$AS174="Int PD"),OR(AND($AZ174&lt;&gt;"",$AZ174&lt;&gt;"0"),AND($BA174&lt;&gt;"",$BA174&lt;&gt;"0"))),"INVALID",IF(OR($AQ174=$C174,$AS174="Int PD"),"PULL_DOWN",IF(OR($AS174="Int PU",AND($AE174="YES",OR($AZ174="",$AZ174="0"),OR($BA174="",$BA174="0"),OR($AR174="Input",$AR174="Bidirectional"))),"PULL_UP","NORMAL")))</f>
        <v>PULL_DOWN</v>
      </c>
      <c r="AG174" s="98" t="str">
        <f aca="false">IF($AR174="Input", "TRISTATE", IF($AS174="Z","TRISTATE",IF($AQ174=$C174,"TRISTATE","NORMAL")))</f>
        <v>TRISTATE</v>
      </c>
      <c r="AH174" s="98" t="str">
        <f aca="false">IF(OR($AQ174=$C174,$AR174="Output"),"DISABLE","ENABLE")</f>
        <v>DISABLE</v>
      </c>
      <c r="AI174" s="112" t="e">
        <f aca="false">IF($AT174&lt;&gt;$G174,"N/A",IF($AV174="Drive 1", "1", IF($AV174="Drive 0", "0", "")))</f>
        <v>#VALUE!</v>
      </c>
      <c r="AJ174" s="99" t="b">
        <f aca="false">TRUE()</f>
        <v>1</v>
      </c>
      <c r="AK174" s="99" t="b">
        <f aca="false">TRUE()</f>
        <v>1</v>
      </c>
      <c r="AL174" s="99" t="b">
        <f aca="false">TRUE()</f>
        <v>1</v>
      </c>
      <c r="AM174" s="99" t="b">
        <f aca="false">TRUE()</f>
        <v>1</v>
      </c>
      <c r="AN174" s="99" t="b">
        <f aca="false">TRUE()</f>
        <v>1</v>
      </c>
      <c r="AO174" s="99" t="b">
        <f aca="false">TRUE()</f>
        <v>1</v>
      </c>
      <c r="AP174" s="100" t="str">
        <f aca="false">IF(AND($AJ174:$AO174), "VALID", "INVALID")</f>
        <v>VALID</v>
      </c>
      <c r="AQ174" s="101" t="s">
        <v>485</v>
      </c>
      <c r="AR174" s="102" t="s">
        <v>79</v>
      </c>
      <c r="AS174" s="103"/>
      <c r="AT174" s="104"/>
      <c r="AU174" s="130"/>
      <c r="AV174" s="130"/>
      <c r="AW174" s="104"/>
      <c r="AX174" s="104"/>
      <c r="AY174" s="104"/>
      <c r="AZ174" s="103"/>
      <c r="BA174" s="103"/>
      <c r="BB174" s="105"/>
      <c r="BC174" s="104"/>
      <c r="BD174" s="106"/>
      <c r="BE174" s="144" t="s">
        <v>484</v>
      </c>
      <c r="BF174" s="108" t="e">
        <f aca="false">VLOOKUP($A174,#REF!, 34, FALSE())</f>
        <v>#VALUE!</v>
      </c>
      <c r="BG174" s="418" t="e">
        <f aca="false">VLOOKUP($A174,#REF!, 22, FALSE())</f>
        <v>#VALUE!</v>
      </c>
      <c r="BH174" s="109"/>
    </row>
    <row r="175" customFormat="false" ht="12.75" hidden="false" customHeight="true" outlineLevel="0" collapsed="false">
      <c r="A175" s="142" t="s">
        <v>486</v>
      </c>
      <c r="B175" s="86" t="e">
        <f aca="false">VLOOKUP($A175,#REF!, 34, FALSE())</f>
        <v>#VALUE!</v>
      </c>
      <c r="C175" s="87" t="str">
        <f aca="false">CONCATENATE("unused_",A175)</f>
        <v>unused_EQOS_TD1</v>
      </c>
      <c r="D175" s="88" t="e">
        <f aca="false">IF(LEN(VLOOKUP($A175,#REF!,8,FALSE())),LEFT(VLOOKUP($A175,#REF!,8,FALSE()),LEN(VLOOKUP($A175,#REF!,8,FALSE()))-2),"")</f>
        <v>#VALUE!</v>
      </c>
      <c r="E175" s="89" t="e">
        <f aca="false">IF(LEN(VLOOKUP($A175,#REF!,4,FALSE())),IF(INDEX(#REF!,MATCH($A175,#REF!,0),1),LEFT(VLOOKUP($A175,#REF!,4,FALSE()),LEN(VLOOKUP($A175,#REF!,4,FALSE()))-2),CONCATENATE(LEFT(VLOOKUP($A175,#REF!,4,FALSE()),LEN(VLOOKUP($A175,#REF!,4,FALSE()))-2),"*")),"")</f>
        <v>#VALUE!</v>
      </c>
      <c r="F175" s="90" t="e">
        <f aca="false">IF(LEN(VLOOKUP($A175,#REF!,5,FALSE())),IF(INDEX(#REF!,MATCH($A175,#REF!,0),2),LEFT(VLOOKUP($A175,#REF!,5,FALSE()),LEN(VLOOKUP($A175,#REF!,5,FALSE()))-2),CONCATENATE(LEFT(VLOOKUP($A175,#REF!,5,FALSE()),LEN(VLOOKUP($A175,#REF!,5,FALSE()))-2),"*")),"")</f>
        <v>#VALUE!</v>
      </c>
      <c r="G175" s="90" t="e">
        <f aca="false">IF(LEN(VLOOKUP($A175,#REF!,6,FALSE())),IF(INDEX(#REF!,MATCH($A175,#REF!,0),3),LEFT(VLOOKUP($A175,#REF!,6,FALSE()),LEN(VLOOKUP($A175,#REF!,6,FALSE()))-2),CONCATENATE(LEFT(VLOOKUP($A175,#REF!,6,FALSE()),LEN(VLOOKUP($A175,#REF!,6,FALSE()))-2),"*")),"")</f>
        <v>#VALUE!</v>
      </c>
      <c r="H175" s="91" t="e">
        <f aca="false">IF(LEN(VLOOKUP($A175,#REF!,7,FALSE())),IF(INDEX(#REF!,MATCH($A175,#REF!,0),4),LEFT(VLOOKUP($A175,#REF!,7,FALSE()),LEN(VLOOKUP($A175,#REF!,7,FALSE()))-2),CONCATENATE(LEFT(VLOOKUP($A175,#REF!,7,FALSE()),LEN(VLOOKUP($A175,#REF!,7,FALSE()))-2),"*")),"")</f>
        <v>#VALUE!</v>
      </c>
      <c r="I175" s="92" t="e">
        <f aca="false">IF(LEN(VLOOKUP($A175,#REF!,8,FALSE())),UPPER(RIGHT(VLOOKUP($A175,#REF!,8,FALSE()), 1)),"")</f>
        <v>#VALUE!</v>
      </c>
      <c r="J175" s="90" t="e">
        <f aca="false">IF(LEN(VLOOKUP($A175,#REF!,4,FALSE())),UPPER(RIGHT(VLOOKUP($A175,#REF!,4,FALSE()), 1)),"")</f>
        <v>#VALUE!</v>
      </c>
      <c r="K175" s="90" t="e">
        <f aca="false">IF(LEN(VLOOKUP($A175,#REF!,5,FALSE())),UPPER(RIGHT(VLOOKUP($A175,#REF!,5,FALSE()), 1)),"")</f>
        <v>#VALUE!</v>
      </c>
      <c r="L175" s="90" t="e">
        <f aca="false">IF(LEN(VLOOKUP($A175,#REF!,6,FALSE())),UPPER(RIGHT(VLOOKUP($A175,#REF!,6,FALSE()), 1)),"")</f>
        <v>#VALUE!</v>
      </c>
      <c r="M175" s="91" t="e">
        <f aca="false">IF(LEN(VLOOKUP($A175,#REF!,7,FALSE())),UPPER(RIGHT(VLOOKUP($A175,#REF!,7,FALSE()), 1)),"")</f>
        <v>#VALUE!</v>
      </c>
      <c r="N175" s="86" t="s">
        <v>481</v>
      </c>
      <c r="O175" s="86" t="s">
        <v>83</v>
      </c>
      <c r="P175" s="86" t="s">
        <v>104</v>
      </c>
      <c r="Q175" s="86" t="s">
        <v>105</v>
      </c>
      <c r="R175" s="86" t="s">
        <v>83</v>
      </c>
      <c r="S175" s="100" t="e">
        <f aca="false">HLOOKUP("Device Tree Pin Name",#REF!,MATCH($A175,#REF!,0),FALSE())</f>
        <v>#VALUE!</v>
      </c>
      <c r="T175" s="95" t="e">
        <f aca="false">HLOOKUP("power rail",#REF!,MATCH($A175,#REF!,0),FALSE())</f>
        <v>#VALUE!</v>
      </c>
      <c r="U175" s="96" t="e">
        <f aca="false">HLOOKUP("Wake Capable",#REF!,MATCH($A175,#REF!,0),FALSE())</f>
        <v>#VALUE!</v>
      </c>
      <c r="V175" s="96" t="e">
        <f aca="false">HLOOKUP("Strap",#REF!,MATCH($A175,#REF!,0),FALSE())</f>
        <v>#VALUE!</v>
      </c>
      <c r="W175" s="96" t="e">
        <f aca="false">HLOOKUP("GTE",#REF!,MATCH($A175,#REF!,0),FALSE())</f>
        <v>#VALUE!</v>
      </c>
      <c r="X175" s="96" t="e">
        <f aca="false">HLOOKUP("DPD_Control",#REF!,MATCH($A175,#REF!,0),FALSE())</f>
        <v>#VALUE!</v>
      </c>
      <c r="Y175" s="96" t="e">
        <f aca="false">HLOOKUP("DPD_Group",#REF!,MATCH($A175,#REF!,0),FALSE())</f>
        <v>#VALUE!</v>
      </c>
      <c r="Z175" s="95" t="e">
        <f aca="false">HLOOKUP("Pad Category",#REF!,MATCH($A175,#REF!,0),FALSE())</f>
        <v>#VALUE!</v>
      </c>
      <c r="AA175" s="95" t="e">
        <f aca="false">HLOOKUP("Pad type",#REF!,MATCH($A175,#REF!,0),FALSE())</f>
        <v>#VALUE!</v>
      </c>
      <c r="AB175" s="95" t="e">
        <f aca="false">HLOOKUP("Pull Strength",#REF!,MATCH($A175,#REF!,0),FALSE())</f>
        <v>#VALUE!</v>
      </c>
      <c r="AC175" s="95" t="e">
        <f aca="false">HLOOKUP("POR Pin State",#REF!,MATCH($A175,#REF!,0),FALSE())</f>
        <v>#VALUE!</v>
      </c>
      <c r="AD175" s="95" t="str">
        <f aca="false">IF(OR($AQ175="",$AQ175=$C175),$R175,IF($AQ175=$D175,SUBSTITUTE(SUBSTITUTE($AQ175,"GPIO3_","GPIO_"),".0",""),IF($AQ175=$E175,$N175,IF($AQ175=$F175,$O175,IF($AQ175=$G175,$P175,IF($AQ175=$H175,$Q175,"INVALID"))))))</f>
        <v>RSVD1</v>
      </c>
      <c r="AE175" s="97"/>
      <c r="AF175" s="98" t="str">
        <f aca="false">IF(AND(OR($AS175="Int PU",$AS175="Int PD"),OR(AND($AZ175&lt;&gt;"",$AZ175&lt;&gt;"0"),AND($BA175&lt;&gt;"",$BA175&lt;&gt;"0"))),"INVALID",IF(OR($AQ175=$C175,$AS175="Int PD"),"PULL_DOWN",IF(OR($AS175="Int PU",AND($AE175="YES",OR($AZ175="",$AZ175="0"),OR($BA175="",$BA175="0"),OR($AR175="Input",$AR175="Bidirectional"))),"PULL_UP","NORMAL")))</f>
        <v>PULL_DOWN</v>
      </c>
      <c r="AG175" s="98" t="str">
        <f aca="false">IF($AR175="Input", "TRISTATE", IF($AS175="Z","TRISTATE",IF($AQ175=$C175,"TRISTATE","NORMAL")))</f>
        <v>TRISTATE</v>
      </c>
      <c r="AH175" s="98" t="str">
        <f aca="false">IF(OR($AQ175=$C175,$AR175="Output"),"DISABLE","ENABLE")</f>
        <v>DISABLE</v>
      </c>
      <c r="AI175" s="112" t="e">
        <f aca="false">IF($AT175&lt;&gt;$G175,"N/A",IF($AV175="Drive 1", "1", IF($AV175="Drive 0", "0", "")))</f>
        <v>#VALUE!</v>
      </c>
      <c r="AJ175" s="99" t="b">
        <f aca="false">TRUE()</f>
        <v>1</v>
      </c>
      <c r="AK175" s="99" t="b">
        <f aca="false">TRUE()</f>
        <v>1</v>
      </c>
      <c r="AL175" s="99" t="b">
        <f aca="false">TRUE()</f>
        <v>1</v>
      </c>
      <c r="AM175" s="99" t="b">
        <f aca="false">TRUE()</f>
        <v>1</v>
      </c>
      <c r="AN175" s="99" t="b">
        <f aca="false">TRUE()</f>
        <v>1</v>
      </c>
      <c r="AO175" s="99" t="b">
        <f aca="false">TRUE()</f>
        <v>1</v>
      </c>
      <c r="AP175" s="100" t="str">
        <f aca="false">IF(AND($AJ175:$AO175), "VALID", "INVALID")</f>
        <v>VALID</v>
      </c>
      <c r="AQ175" s="101" t="s">
        <v>487</v>
      </c>
      <c r="AR175" s="102" t="s">
        <v>79</v>
      </c>
      <c r="AS175" s="103"/>
      <c r="AT175" s="104"/>
      <c r="AU175" s="104"/>
      <c r="AV175" s="104"/>
      <c r="AW175" s="104"/>
      <c r="AX175" s="104"/>
      <c r="AY175" s="104"/>
      <c r="AZ175" s="103"/>
      <c r="BA175" s="103"/>
      <c r="BB175" s="105"/>
      <c r="BC175" s="104"/>
      <c r="BD175" s="106"/>
      <c r="BE175" s="144" t="s">
        <v>486</v>
      </c>
      <c r="BF175" s="108" t="e">
        <f aca="false">VLOOKUP($A175,#REF!, 34, FALSE())</f>
        <v>#VALUE!</v>
      </c>
      <c r="BG175" s="418" t="e">
        <f aca="false">VLOOKUP($A175,#REF!, 22, FALSE())</f>
        <v>#VALUE!</v>
      </c>
      <c r="BH175" s="109"/>
    </row>
    <row r="176" customFormat="false" ht="14.25" hidden="false" customHeight="true" outlineLevel="0" collapsed="false">
      <c r="A176" s="142" t="s">
        <v>488</v>
      </c>
      <c r="B176" s="86" t="e">
        <f aca="false">VLOOKUP($A176,#REF!, 34, FALSE())</f>
        <v>#VALUE!</v>
      </c>
      <c r="C176" s="87" t="str">
        <f aca="false">CONCATENATE("unused_",A176)</f>
        <v>unused_EQOS_TD2</v>
      </c>
      <c r="D176" s="88" t="e">
        <f aca="false">IF(LEN(VLOOKUP($A176,#REF!,8,FALSE())),LEFT(VLOOKUP($A176,#REF!,8,FALSE()),LEN(VLOOKUP($A176,#REF!,8,FALSE()))-2),"")</f>
        <v>#VALUE!</v>
      </c>
      <c r="E176" s="89" t="e">
        <f aca="false">IF(LEN(VLOOKUP($A176,#REF!,4,FALSE())),IF(INDEX(#REF!,MATCH($A176,#REF!,0),1),LEFT(VLOOKUP($A176,#REF!,4,FALSE()),LEN(VLOOKUP($A176,#REF!,4,FALSE()))-2),CONCATENATE(LEFT(VLOOKUP($A176,#REF!,4,FALSE()),LEN(VLOOKUP($A176,#REF!,4,FALSE()))-2),"*")),"")</f>
        <v>#VALUE!</v>
      </c>
      <c r="F176" s="90" t="e">
        <f aca="false">IF(LEN(VLOOKUP($A176,#REF!,5,FALSE())),IF(INDEX(#REF!,MATCH($A176,#REF!,0),2),LEFT(VLOOKUP($A176,#REF!,5,FALSE()),LEN(VLOOKUP($A176,#REF!,5,FALSE()))-2),CONCATENATE(LEFT(VLOOKUP($A176,#REF!,5,FALSE()),LEN(VLOOKUP($A176,#REF!,5,FALSE()))-2),"*")),"")</f>
        <v>#VALUE!</v>
      </c>
      <c r="G176" s="90" t="e">
        <f aca="false">IF(LEN(VLOOKUP($A176,#REF!,6,FALSE())),IF(INDEX(#REF!,MATCH($A176,#REF!,0),3),LEFT(VLOOKUP($A176,#REF!,6,FALSE()),LEN(VLOOKUP($A176,#REF!,6,FALSE()))-2),CONCATENATE(LEFT(VLOOKUP($A176,#REF!,6,FALSE()),LEN(VLOOKUP($A176,#REF!,6,FALSE()))-2),"*")),"")</f>
        <v>#VALUE!</v>
      </c>
      <c r="H176" s="91" t="e">
        <f aca="false">IF(LEN(VLOOKUP($A176,#REF!,7,FALSE())),IF(INDEX(#REF!,MATCH($A176,#REF!,0),4),LEFT(VLOOKUP($A176,#REF!,7,FALSE()),LEN(VLOOKUP($A176,#REF!,7,FALSE()))-2),CONCATENATE(LEFT(VLOOKUP($A176,#REF!,7,FALSE()),LEN(VLOOKUP($A176,#REF!,7,FALSE()))-2),"*")),"")</f>
        <v>#VALUE!</v>
      </c>
      <c r="I176" s="92" t="e">
        <f aca="false">IF(LEN(VLOOKUP($A176,#REF!,8,FALSE())),UPPER(RIGHT(VLOOKUP($A176,#REF!,8,FALSE()), 1)),"")</f>
        <v>#VALUE!</v>
      </c>
      <c r="J176" s="90" t="e">
        <f aca="false">IF(LEN(VLOOKUP($A176,#REF!,4,FALSE())),UPPER(RIGHT(VLOOKUP($A176,#REF!,4,FALSE()), 1)),"")</f>
        <v>#VALUE!</v>
      </c>
      <c r="K176" s="90" t="e">
        <f aca="false">IF(LEN(VLOOKUP($A176,#REF!,5,FALSE())),UPPER(RIGHT(VLOOKUP($A176,#REF!,5,FALSE()), 1)),"")</f>
        <v>#VALUE!</v>
      </c>
      <c r="L176" s="90" t="e">
        <f aca="false">IF(LEN(VLOOKUP($A176,#REF!,6,FALSE())),UPPER(RIGHT(VLOOKUP($A176,#REF!,6,FALSE()), 1)),"")</f>
        <v>#VALUE!</v>
      </c>
      <c r="M176" s="91" t="e">
        <f aca="false">IF(LEN(VLOOKUP($A176,#REF!,7,FALSE())),UPPER(RIGHT(VLOOKUP($A176,#REF!,7,FALSE()), 1)),"")</f>
        <v>#VALUE!</v>
      </c>
      <c r="N176" s="86" t="s">
        <v>481</v>
      </c>
      <c r="O176" s="86" t="s">
        <v>83</v>
      </c>
      <c r="P176" s="86" t="s">
        <v>104</v>
      </c>
      <c r="Q176" s="86" t="s">
        <v>105</v>
      </c>
      <c r="R176" s="86" t="s">
        <v>83</v>
      </c>
      <c r="S176" s="100" t="e">
        <f aca="false">HLOOKUP("Device Tree Pin Name",#REF!,MATCH($A176,#REF!,0),FALSE())</f>
        <v>#VALUE!</v>
      </c>
      <c r="T176" s="95" t="e">
        <f aca="false">HLOOKUP("power rail",#REF!,MATCH($A176,#REF!,0),FALSE())</f>
        <v>#VALUE!</v>
      </c>
      <c r="U176" s="96" t="e">
        <f aca="false">HLOOKUP("Wake Capable",#REF!,MATCH($A176,#REF!,0),FALSE())</f>
        <v>#VALUE!</v>
      </c>
      <c r="V176" s="96" t="e">
        <f aca="false">HLOOKUP("Strap",#REF!,MATCH($A176,#REF!,0),FALSE())</f>
        <v>#VALUE!</v>
      </c>
      <c r="W176" s="96" t="e">
        <f aca="false">HLOOKUP("GTE",#REF!,MATCH($A176,#REF!,0),FALSE())</f>
        <v>#VALUE!</v>
      </c>
      <c r="X176" s="96" t="e">
        <f aca="false">HLOOKUP("DPD_Control",#REF!,MATCH($A176,#REF!,0),FALSE())</f>
        <v>#VALUE!</v>
      </c>
      <c r="Y176" s="96" t="e">
        <f aca="false">HLOOKUP("DPD_Group",#REF!,MATCH($A176,#REF!,0),FALSE())</f>
        <v>#VALUE!</v>
      </c>
      <c r="Z176" s="95" t="e">
        <f aca="false">HLOOKUP("Pad Category",#REF!,MATCH($A176,#REF!,0),FALSE())</f>
        <v>#VALUE!</v>
      </c>
      <c r="AA176" s="95" t="e">
        <f aca="false">HLOOKUP("Pad type",#REF!,MATCH($A176,#REF!,0),FALSE())</f>
        <v>#VALUE!</v>
      </c>
      <c r="AB176" s="95" t="e">
        <f aca="false">HLOOKUP("Pull Strength",#REF!,MATCH($A176,#REF!,0),FALSE())</f>
        <v>#VALUE!</v>
      </c>
      <c r="AC176" s="95" t="e">
        <f aca="false">HLOOKUP("POR Pin State",#REF!,MATCH($A176,#REF!,0),FALSE())</f>
        <v>#VALUE!</v>
      </c>
      <c r="AD176" s="95" t="str">
        <f aca="false">IF(OR($AQ176="",$AQ176=$C176),$R176,IF($AQ176=$D176,SUBSTITUTE(SUBSTITUTE($AQ176,"GPIO3_","GPIO_"),".0",""),IF($AQ176=$E176,$N176,IF($AQ176=$F176,$O176,IF($AQ176=$G176,$P176,IF($AQ176=$H176,$Q176,"INVALID"))))))</f>
        <v>RSVD1</v>
      </c>
      <c r="AE176" s="97"/>
      <c r="AF176" s="98" t="str">
        <f aca="false">IF(AND(OR($AS176="Int PU",$AS176="Int PD"),OR(AND($AZ176&lt;&gt;"",$AZ176&lt;&gt;"0"),AND($BA176&lt;&gt;"",$BA176&lt;&gt;"0"))),"INVALID",IF(OR($AQ176=$C176,$AS176="Int PD"),"PULL_DOWN",IF(OR($AS176="Int PU",AND($AE176="YES",OR($AZ176="",$AZ176="0"),OR($BA176="",$BA176="0"),OR($AR176="Input",$AR176="Bidirectional"))),"PULL_UP","NORMAL")))</f>
        <v>PULL_DOWN</v>
      </c>
      <c r="AG176" s="98" t="str">
        <f aca="false">IF($AR176="Input", "TRISTATE", IF($AS176="Z","TRISTATE",IF($AQ176=$C176,"TRISTATE","NORMAL")))</f>
        <v>TRISTATE</v>
      </c>
      <c r="AH176" s="98" t="str">
        <f aca="false">IF(OR($AQ176=$C176,$AR176="Output"),"DISABLE","ENABLE")</f>
        <v>DISABLE</v>
      </c>
      <c r="AI176" s="112" t="e">
        <f aca="false">IF($AT176&lt;&gt;$G176,"N/A",IF($AV176="Drive 1", "1", IF($AV176="Drive 0", "0", "")))</f>
        <v>#VALUE!</v>
      </c>
      <c r="AJ176" s="99" t="b">
        <f aca="false">TRUE()</f>
        <v>1</v>
      </c>
      <c r="AK176" s="99" t="b">
        <f aca="false">TRUE()</f>
        <v>1</v>
      </c>
      <c r="AL176" s="99" t="b">
        <f aca="false">TRUE()</f>
        <v>1</v>
      </c>
      <c r="AM176" s="99" t="b">
        <f aca="false">TRUE()</f>
        <v>1</v>
      </c>
      <c r="AN176" s="99" t="b">
        <f aca="false">TRUE()</f>
        <v>1</v>
      </c>
      <c r="AO176" s="99" t="b">
        <f aca="false">TRUE()</f>
        <v>1</v>
      </c>
      <c r="AP176" s="100" t="str">
        <f aca="false">IF(AND($AJ176:$AO176), "VALID", "INVALID")</f>
        <v>VALID</v>
      </c>
      <c r="AQ176" s="101" t="s">
        <v>489</v>
      </c>
      <c r="AR176" s="102" t="s">
        <v>79</v>
      </c>
      <c r="AS176" s="103"/>
      <c r="AT176" s="104"/>
      <c r="AU176" s="104"/>
      <c r="AV176" s="104"/>
      <c r="AW176" s="104"/>
      <c r="AX176" s="104"/>
      <c r="AY176" s="104"/>
      <c r="AZ176" s="103"/>
      <c r="BA176" s="103"/>
      <c r="BB176" s="105"/>
      <c r="BC176" s="104"/>
      <c r="BD176" s="106"/>
      <c r="BE176" s="144" t="s">
        <v>488</v>
      </c>
      <c r="BF176" s="108" t="e">
        <f aca="false">VLOOKUP($A176,#REF!, 34, FALSE())</f>
        <v>#VALUE!</v>
      </c>
      <c r="BG176" s="418" t="e">
        <f aca="false">VLOOKUP($A176,#REF!, 22, FALSE())</f>
        <v>#VALUE!</v>
      </c>
      <c r="BH176" s="109"/>
    </row>
    <row r="177" customFormat="false" ht="12.75" hidden="false" customHeight="true" outlineLevel="0" collapsed="false">
      <c r="A177" s="142" t="s">
        <v>490</v>
      </c>
      <c r="B177" s="86" t="e">
        <f aca="false">VLOOKUP($A177,#REF!, 34, FALSE())</f>
        <v>#VALUE!</v>
      </c>
      <c r="C177" s="87" t="str">
        <f aca="false">CONCATENATE("unused_",A177)</f>
        <v>unused_EQOS_TD3</v>
      </c>
      <c r="D177" s="88" t="e">
        <f aca="false">IF(LEN(VLOOKUP($A177,#REF!,8,FALSE())),LEFT(VLOOKUP($A177,#REF!,8,FALSE()),LEN(VLOOKUP($A177,#REF!,8,FALSE()))-2),"")</f>
        <v>#VALUE!</v>
      </c>
      <c r="E177" s="89" t="e">
        <f aca="false">IF(LEN(VLOOKUP($A177,#REF!,4,FALSE())),IF(INDEX(#REF!,MATCH($A177,#REF!,0),1),LEFT(VLOOKUP($A177,#REF!,4,FALSE()),LEN(VLOOKUP($A177,#REF!,4,FALSE()))-2),CONCATENATE(LEFT(VLOOKUP($A177,#REF!,4,FALSE()),LEN(VLOOKUP($A177,#REF!,4,FALSE()))-2),"*")),"")</f>
        <v>#VALUE!</v>
      </c>
      <c r="F177" s="90" t="e">
        <f aca="false">IF(LEN(VLOOKUP($A177,#REF!,5,FALSE())),IF(INDEX(#REF!,MATCH($A177,#REF!,0),2),LEFT(VLOOKUP($A177,#REF!,5,FALSE()),LEN(VLOOKUP($A177,#REF!,5,FALSE()))-2),CONCATENATE(LEFT(VLOOKUP($A177,#REF!,5,FALSE()),LEN(VLOOKUP($A177,#REF!,5,FALSE()))-2),"*")),"")</f>
        <v>#VALUE!</v>
      </c>
      <c r="G177" s="90" t="e">
        <f aca="false">IF(LEN(VLOOKUP($A177,#REF!,6,FALSE())),IF(INDEX(#REF!,MATCH($A177,#REF!,0),3),LEFT(VLOOKUP($A177,#REF!,6,FALSE()),LEN(VLOOKUP($A177,#REF!,6,FALSE()))-2),CONCATENATE(LEFT(VLOOKUP($A177,#REF!,6,FALSE()),LEN(VLOOKUP($A177,#REF!,6,FALSE()))-2),"*")),"")</f>
        <v>#VALUE!</v>
      </c>
      <c r="H177" s="91" t="e">
        <f aca="false">IF(LEN(VLOOKUP($A177,#REF!,7,FALSE())),IF(INDEX(#REF!,MATCH($A177,#REF!,0),4),LEFT(VLOOKUP($A177,#REF!,7,FALSE()),LEN(VLOOKUP($A177,#REF!,7,FALSE()))-2),CONCATENATE(LEFT(VLOOKUP($A177,#REF!,7,FALSE()),LEN(VLOOKUP($A177,#REF!,7,FALSE()))-2),"*")),"")</f>
        <v>#VALUE!</v>
      </c>
      <c r="I177" s="92" t="e">
        <f aca="false">IF(LEN(VLOOKUP($A177,#REF!,8,FALSE())),UPPER(RIGHT(VLOOKUP($A177,#REF!,8,FALSE()), 1)),"")</f>
        <v>#VALUE!</v>
      </c>
      <c r="J177" s="90" t="e">
        <f aca="false">IF(LEN(VLOOKUP($A177,#REF!,4,FALSE())),UPPER(RIGHT(VLOOKUP($A177,#REF!,4,FALSE()), 1)),"")</f>
        <v>#VALUE!</v>
      </c>
      <c r="K177" s="90" t="e">
        <f aca="false">IF(LEN(VLOOKUP($A177,#REF!,5,FALSE())),UPPER(RIGHT(VLOOKUP($A177,#REF!,5,FALSE()), 1)),"")</f>
        <v>#VALUE!</v>
      </c>
      <c r="L177" s="90" t="e">
        <f aca="false">IF(LEN(VLOOKUP($A177,#REF!,6,FALSE())),UPPER(RIGHT(VLOOKUP($A177,#REF!,6,FALSE()), 1)),"")</f>
        <v>#VALUE!</v>
      </c>
      <c r="M177" s="91" t="e">
        <f aca="false">IF(LEN(VLOOKUP($A177,#REF!,7,FALSE())),UPPER(RIGHT(VLOOKUP($A177,#REF!,7,FALSE()), 1)),"")</f>
        <v>#VALUE!</v>
      </c>
      <c r="N177" s="86" t="s">
        <v>481</v>
      </c>
      <c r="O177" s="86" t="s">
        <v>83</v>
      </c>
      <c r="P177" s="86" t="s">
        <v>104</v>
      </c>
      <c r="Q177" s="86" t="s">
        <v>105</v>
      </c>
      <c r="R177" s="86" t="s">
        <v>83</v>
      </c>
      <c r="S177" s="100" t="e">
        <f aca="false">HLOOKUP("Device Tree Pin Name",#REF!,MATCH($A177,#REF!,0),FALSE())</f>
        <v>#VALUE!</v>
      </c>
      <c r="T177" s="95" t="e">
        <f aca="false">HLOOKUP("power rail",#REF!,MATCH($A177,#REF!,0),FALSE())</f>
        <v>#VALUE!</v>
      </c>
      <c r="U177" s="96" t="e">
        <f aca="false">HLOOKUP("Wake Capable",#REF!,MATCH($A177,#REF!,0),FALSE())</f>
        <v>#VALUE!</v>
      </c>
      <c r="V177" s="96" t="e">
        <f aca="false">HLOOKUP("Strap",#REF!,MATCH($A177,#REF!,0),FALSE())</f>
        <v>#VALUE!</v>
      </c>
      <c r="W177" s="96" t="e">
        <f aca="false">HLOOKUP("GTE",#REF!,MATCH($A177,#REF!,0),FALSE())</f>
        <v>#VALUE!</v>
      </c>
      <c r="X177" s="96" t="e">
        <f aca="false">HLOOKUP("DPD_Control",#REF!,MATCH($A177,#REF!,0),FALSE())</f>
        <v>#VALUE!</v>
      </c>
      <c r="Y177" s="96" t="e">
        <f aca="false">HLOOKUP("DPD_Group",#REF!,MATCH($A177,#REF!,0),FALSE())</f>
        <v>#VALUE!</v>
      </c>
      <c r="Z177" s="95" t="e">
        <f aca="false">HLOOKUP("Pad Category",#REF!,MATCH($A177,#REF!,0),FALSE())</f>
        <v>#VALUE!</v>
      </c>
      <c r="AA177" s="95" t="e">
        <f aca="false">HLOOKUP("Pad type",#REF!,MATCH($A177,#REF!,0),FALSE())</f>
        <v>#VALUE!</v>
      </c>
      <c r="AB177" s="95" t="e">
        <f aca="false">HLOOKUP("Pull Strength",#REF!,MATCH($A177,#REF!,0),FALSE())</f>
        <v>#VALUE!</v>
      </c>
      <c r="AC177" s="95" t="e">
        <f aca="false">HLOOKUP("POR Pin State",#REF!,MATCH($A177,#REF!,0),FALSE())</f>
        <v>#VALUE!</v>
      </c>
      <c r="AD177" s="95" t="str">
        <f aca="false">IF(OR($AQ177="",$AQ177=$C177),$R177,IF($AQ177=$D177,SUBSTITUTE(SUBSTITUTE($AQ177,"GPIO3_","GPIO_"),".0",""),IF($AQ177=$E177,$N177,IF($AQ177=$F177,$O177,IF($AQ177=$G177,$P177,IF($AQ177=$H177,$Q177,"INVALID"))))))</f>
        <v>RSVD1</v>
      </c>
      <c r="AE177" s="97"/>
      <c r="AF177" s="98" t="str">
        <f aca="false">IF(AND(OR($AS177="Int PU",$AS177="Int PD"),OR(AND($AZ177&lt;&gt;"",$AZ177&lt;&gt;"0"),AND($BA177&lt;&gt;"",$BA177&lt;&gt;"0"))),"INVALID",IF(OR($AQ177=$C177,$AS177="Int PD"),"PULL_DOWN",IF(OR($AS177="Int PU",AND($AE177="YES",OR($AZ177="",$AZ177="0"),OR($BA177="",$BA177="0"),OR($AR177="Input",$AR177="Bidirectional"))),"PULL_UP","NORMAL")))</f>
        <v>PULL_DOWN</v>
      </c>
      <c r="AG177" s="98" t="str">
        <f aca="false">IF($AR177="Input", "TRISTATE", IF($AS177="Z","TRISTATE",IF($AQ177=$C177,"TRISTATE","NORMAL")))</f>
        <v>TRISTATE</v>
      </c>
      <c r="AH177" s="98" t="str">
        <f aca="false">IF(OR($AQ177=$C177,$AR177="Output"),"DISABLE","ENABLE")</f>
        <v>DISABLE</v>
      </c>
      <c r="AI177" s="112" t="e">
        <f aca="false">IF($AT177&lt;&gt;$G177,"N/A",IF($AV177="Drive 1", "1", IF($AV177="Drive 0", "0", "")))</f>
        <v>#VALUE!</v>
      </c>
      <c r="AJ177" s="99" t="b">
        <f aca="false">TRUE()</f>
        <v>1</v>
      </c>
      <c r="AK177" s="99" t="b">
        <f aca="false">TRUE()</f>
        <v>1</v>
      </c>
      <c r="AL177" s="99" t="b">
        <f aca="false">TRUE()</f>
        <v>1</v>
      </c>
      <c r="AM177" s="99" t="b">
        <f aca="false">TRUE()</f>
        <v>1</v>
      </c>
      <c r="AN177" s="99" t="b">
        <f aca="false">TRUE()</f>
        <v>1</v>
      </c>
      <c r="AO177" s="99" t="b">
        <f aca="false">TRUE()</f>
        <v>1</v>
      </c>
      <c r="AP177" s="100" t="str">
        <f aca="false">IF(AND($AJ177:$AO177), "VALID", "INVALID")</f>
        <v>VALID</v>
      </c>
      <c r="AQ177" s="101" t="s">
        <v>491</v>
      </c>
      <c r="AR177" s="102" t="s">
        <v>79</v>
      </c>
      <c r="AS177" s="103"/>
      <c r="AT177" s="104"/>
      <c r="AU177" s="104"/>
      <c r="AV177" s="104"/>
      <c r="AW177" s="104"/>
      <c r="AX177" s="104"/>
      <c r="AY177" s="104"/>
      <c r="AZ177" s="103"/>
      <c r="BA177" s="103"/>
      <c r="BB177" s="105"/>
      <c r="BC177" s="104"/>
      <c r="BD177" s="106"/>
      <c r="BE177" s="144" t="s">
        <v>490</v>
      </c>
      <c r="BF177" s="108" t="e">
        <f aca="false">VLOOKUP($A177,#REF!, 34, FALSE())</f>
        <v>#VALUE!</v>
      </c>
      <c r="BG177" s="418" t="e">
        <f aca="false">VLOOKUP($A177,#REF!, 22, FALSE())</f>
        <v>#VALUE!</v>
      </c>
      <c r="BH177" s="109"/>
    </row>
    <row r="178" customFormat="false" ht="12.75" hidden="false" customHeight="true" outlineLevel="0" collapsed="false">
      <c r="A178" s="142" t="s">
        <v>492</v>
      </c>
      <c r="B178" s="86" t="e">
        <f aca="false">VLOOKUP($A178,#REF!, 34, FALSE())</f>
        <v>#VALUE!</v>
      </c>
      <c r="C178" s="87" t="str">
        <f aca="false">CONCATENATE("unused_",A178)</f>
        <v>unused_EQOS_TX_CTL</v>
      </c>
      <c r="D178" s="88" t="e">
        <f aca="false">IF(LEN(VLOOKUP($A178,#REF!,8,FALSE())),LEFT(VLOOKUP($A178,#REF!,8,FALSE()),LEN(VLOOKUP($A178,#REF!,8,FALSE()))-2),"")</f>
        <v>#VALUE!</v>
      </c>
      <c r="E178" s="89" t="e">
        <f aca="false">IF(LEN(VLOOKUP($A178,#REF!,4,FALSE())),IF(INDEX(#REF!,MATCH($A178,#REF!,0),1),LEFT(VLOOKUP($A178,#REF!,4,FALSE()),LEN(VLOOKUP($A178,#REF!,4,FALSE()))-2),CONCATENATE(LEFT(VLOOKUP($A178,#REF!,4,FALSE()),LEN(VLOOKUP($A178,#REF!,4,FALSE()))-2),"*")),"")</f>
        <v>#VALUE!</v>
      </c>
      <c r="F178" s="90" t="e">
        <f aca="false">IF(LEN(VLOOKUP($A178,#REF!,5,FALSE())),IF(INDEX(#REF!,MATCH($A178,#REF!,0),2),LEFT(VLOOKUP($A178,#REF!,5,FALSE()),LEN(VLOOKUP($A178,#REF!,5,FALSE()))-2),CONCATENATE(LEFT(VLOOKUP($A178,#REF!,5,FALSE()),LEN(VLOOKUP($A178,#REF!,5,FALSE()))-2),"*")),"")</f>
        <v>#VALUE!</v>
      </c>
      <c r="G178" s="90" t="e">
        <f aca="false">IF(LEN(VLOOKUP($A178,#REF!,6,FALSE())),IF(INDEX(#REF!,MATCH($A178,#REF!,0),3),LEFT(VLOOKUP($A178,#REF!,6,FALSE()),LEN(VLOOKUP($A178,#REF!,6,FALSE()))-2),CONCATENATE(LEFT(VLOOKUP($A178,#REF!,6,FALSE()),LEN(VLOOKUP($A178,#REF!,6,FALSE()))-2),"*")),"")</f>
        <v>#VALUE!</v>
      </c>
      <c r="H178" s="91" t="e">
        <f aca="false">IF(LEN(VLOOKUP($A178,#REF!,7,FALSE())),IF(INDEX(#REF!,MATCH($A178,#REF!,0),4),LEFT(VLOOKUP($A178,#REF!,7,FALSE()),LEN(VLOOKUP($A178,#REF!,7,FALSE()))-2),CONCATENATE(LEFT(VLOOKUP($A178,#REF!,7,FALSE()),LEN(VLOOKUP($A178,#REF!,7,FALSE()))-2),"*")),"")</f>
        <v>#VALUE!</v>
      </c>
      <c r="I178" s="92" t="e">
        <f aca="false">IF(LEN(VLOOKUP($A178,#REF!,8,FALSE())),UPPER(RIGHT(VLOOKUP($A178,#REF!,8,FALSE()), 1)),"")</f>
        <v>#VALUE!</v>
      </c>
      <c r="J178" s="90" t="e">
        <f aca="false">IF(LEN(VLOOKUP($A178,#REF!,4,FALSE())),UPPER(RIGHT(VLOOKUP($A178,#REF!,4,FALSE()), 1)),"")</f>
        <v>#VALUE!</v>
      </c>
      <c r="K178" s="90" t="e">
        <f aca="false">IF(LEN(VLOOKUP($A178,#REF!,5,FALSE())),UPPER(RIGHT(VLOOKUP($A178,#REF!,5,FALSE()), 1)),"")</f>
        <v>#VALUE!</v>
      </c>
      <c r="L178" s="90" t="e">
        <f aca="false">IF(LEN(VLOOKUP($A178,#REF!,6,FALSE())),UPPER(RIGHT(VLOOKUP($A178,#REF!,6,FALSE()), 1)),"")</f>
        <v>#VALUE!</v>
      </c>
      <c r="M178" s="91" t="e">
        <f aca="false">IF(LEN(VLOOKUP($A178,#REF!,7,FALSE())),UPPER(RIGHT(VLOOKUP($A178,#REF!,7,FALSE()), 1)),"")</f>
        <v>#VALUE!</v>
      </c>
      <c r="N178" s="86" t="s">
        <v>481</v>
      </c>
      <c r="O178" s="86" t="s">
        <v>83</v>
      </c>
      <c r="P178" s="86" t="s">
        <v>104</v>
      </c>
      <c r="Q178" s="86" t="s">
        <v>105</v>
      </c>
      <c r="R178" s="86" t="s">
        <v>83</v>
      </c>
      <c r="S178" s="100" t="e">
        <f aca="false">HLOOKUP("Device Tree Pin Name",#REF!,MATCH($A178,#REF!,0),FALSE())</f>
        <v>#VALUE!</v>
      </c>
      <c r="T178" s="95" t="e">
        <f aca="false">HLOOKUP("power rail",#REF!,MATCH($A178,#REF!,0),FALSE())</f>
        <v>#VALUE!</v>
      </c>
      <c r="U178" s="96" t="e">
        <f aca="false">HLOOKUP("Wake Capable",#REF!,MATCH($A178,#REF!,0),FALSE())</f>
        <v>#VALUE!</v>
      </c>
      <c r="V178" s="96" t="e">
        <f aca="false">HLOOKUP("Strap",#REF!,MATCH($A178,#REF!,0),FALSE())</f>
        <v>#VALUE!</v>
      </c>
      <c r="W178" s="96" t="e">
        <f aca="false">HLOOKUP("GTE",#REF!,MATCH($A178,#REF!,0),FALSE())</f>
        <v>#VALUE!</v>
      </c>
      <c r="X178" s="96" t="e">
        <f aca="false">HLOOKUP("DPD_Control",#REF!,MATCH($A178,#REF!,0),FALSE())</f>
        <v>#VALUE!</v>
      </c>
      <c r="Y178" s="96" t="e">
        <f aca="false">HLOOKUP("DPD_Group",#REF!,MATCH($A178,#REF!,0),FALSE())</f>
        <v>#VALUE!</v>
      </c>
      <c r="Z178" s="95" t="e">
        <f aca="false">HLOOKUP("Pad Category",#REF!,MATCH($A178,#REF!,0),FALSE())</f>
        <v>#VALUE!</v>
      </c>
      <c r="AA178" s="95" t="e">
        <f aca="false">HLOOKUP("Pad type",#REF!,MATCH($A178,#REF!,0),FALSE())</f>
        <v>#VALUE!</v>
      </c>
      <c r="AB178" s="95" t="e">
        <f aca="false">HLOOKUP("Pull Strength",#REF!,MATCH($A178,#REF!,0),FALSE())</f>
        <v>#VALUE!</v>
      </c>
      <c r="AC178" s="95" t="e">
        <f aca="false">HLOOKUP("POR Pin State",#REF!,MATCH($A178,#REF!,0),FALSE())</f>
        <v>#VALUE!</v>
      </c>
      <c r="AD178" s="95" t="str">
        <f aca="false">IF(OR($AQ178="",$AQ178=$C178),$R178,IF($AQ178=$D178,SUBSTITUTE(SUBSTITUTE($AQ178,"GPIO3_","GPIO_"),".0",""),IF($AQ178=$E178,$N178,IF($AQ178=$F178,$O178,IF($AQ178=$G178,$P178,IF($AQ178=$H178,$Q178,"INVALID"))))))</f>
        <v>RSVD1</v>
      </c>
      <c r="AE178" s="97"/>
      <c r="AF178" s="98" t="str">
        <f aca="false">IF(AND(OR($AS178="Int PU",$AS178="Int PD"),OR(AND($AZ178&lt;&gt;"",$AZ178&lt;&gt;"0"),AND($BA178&lt;&gt;"",$BA178&lt;&gt;"0"))),"INVALID",IF(OR($AQ178=$C178,$AS178="Int PD"),"PULL_DOWN",IF(OR($AS178="Int PU",AND($AE178="YES",OR($AZ178="",$AZ178="0"),OR($BA178="",$BA178="0"),OR($AR178="Input",$AR178="Bidirectional"))),"PULL_UP","NORMAL")))</f>
        <v>PULL_DOWN</v>
      </c>
      <c r="AG178" s="98" t="str">
        <f aca="false">IF($AR178="Input", "TRISTATE", IF($AS178="Z","TRISTATE",IF($AQ178=$C178,"TRISTATE","NORMAL")))</f>
        <v>TRISTATE</v>
      </c>
      <c r="AH178" s="98" t="str">
        <f aca="false">IF(OR($AQ178=$C178,$AR178="Output"),"DISABLE","ENABLE")</f>
        <v>DISABLE</v>
      </c>
      <c r="AI178" s="112" t="e">
        <f aca="false">IF($AT178&lt;&gt;$G178,"N/A",IF($AV178="Drive 1", "1", IF($AV178="Drive 0", "0", "")))</f>
        <v>#VALUE!</v>
      </c>
      <c r="AJ178" s="99" t="b">
        <f aca="false">TRUE()</f>
        <v>1</v>
      </c>
      <c r="AK178" s="99" t="b">
        <f aca="false">TRUE()</f>
        <v>1</v>
      </c>
      <c r="AL178" s="99" t="b">
        <f aca="false">TRUE()</f>
        <v>1</v>
      </c>
      <c r="AM178" s="99" t="b">
        <f aca="false">TRUE()</f>
        <v>1</v>
      </c>
      <c r="AN178" s="99" t="b">
        <f aca="false">TRUE()</f>
        <v>1</v>
      </c>
      <c r="AO178" s="99" t="b">
        <f aca="false">TRUE()</f>
        <v>1</v>
      </c>
      <c r="AP178" s="100" t="str">
        <f aca="false">IF(AND($AJ178:$AO178), "VALID", "INVALID")</f>
        <v>VALID</v>
      </c>
      <c r="AQ178" s="145" t="s">
        <v>493</v>
      </c>
      <c r="AR178" s="146" t="s">
        <v>79</v>
      </c>
      <c r="AS178" s="147"/>
      <c r="AT178" s="104"/>
      <c r="AU178" s="148"/>
      <c r="AV178" s="148"/>
      <c r="AW178" s="148"/>
      <c r="AX178" s="148"/>
      <c r="AY178" s="148"/>
      <c r="AZ178" s="147"/>
      <c r="BA178" s="147"/>
      <c r="BB178" s="149"/>
      <c r="BC178" s="148"/>
      <c r="BD178" s="150"/>
      <c r="BE178" s="144" t="s">
        <v>492</v>
      </c>
      <c r="BF178" s="108" t="e">
        <f aca="false">VLOOKUP($A178,#REF!, 34, FALSE())</f>
        <v>#VALUE!</v>
      </c>
      <c r="BG178" s="418" t="e">
        <f aca="false">VLOOKUP($A178,#REF!, 22, FALSE())</f>
        <v>#VALUE!</v>
      </c>
      <c r="BH178" s="109"/>
    </row>
    <row r="179" customFormat="false" ht="12.75" hidden="false" customHeight="true" outlineLevel="0" collapsed="false">
      <c r="A179" s="142" t="s">
        <v>494</v>
      </c>
      <c r="B179" s="86" t="e">
        <f aca="false">VLOOKUP($A179,#REF!, 34, FALSE())</f>
        <v>#VALUE!</v>
      </c>
      <c r="C179" s="87" t="str">
        <f aca="false">CONCATENATE("unused_",A179)</f>
        <v>unused_EQOS_RD0</v>
      </c>
      <c r="D179" s="88" t="e">
        <f aca="false">IF(LEN(VLOOKUP($A179,#REF!,8,FALSE())),LEFT(VLOOKUP($A179,#REF!,8,FALSE()),LEN(VLOOKUP($A179,#REF!,8,FALSE()))-2),"")</f>
        <v>#VALUE!</v>
      </c>
      <c r="E179" s="89" t="e">
        <f aca="false">IF(LEN(VLOOKUP($A179,#REF!,4,FALSE())),IF(INDEX(#REF!,MATCH($A179,#REF!,0),1),LEFT(VLOOKUP($A179,#REF!,4,FALSE()),LEN(VLOOKUP($A179,#REF!,4,FALSE()))-2),CONCATENATE(LEFT(VLOOKUP($A179,#REF!,4,FALSE()),LEN(VLOOKUP($A179,#REF!,4,FALSE()))-2),"*")),"")</f>
        <v>#VALUE!</v>
      </c>
      <c r="F179" s="90" t="e">
        <f aca="false">IF(LEN(VLOOKUP($A179,#REF!,5,FALSE())),IF(INDEX(#REF!,MATCH($A179,#REF!,0),2),LEFT(VLOOKUP($A179,#REF!,5,FALSE()),LEN(VLOOKUP($A179,#REF!,5,FALSE()))-2),CONCATENATE(LEFT(VLOOKUP($A179,#REF!,5,FALSE()),LEN(VLOOKUP($A179,#REF!,5,FALSE()))-2),"*")),"")</f>
        <v>#VALUE!</v>
      </c>
      <c r="G179" s="90" t="e">
        <f aca="false">IF(LEN(VLOOKUP($A179,#REF!,6,FALSE())),IF(INDEX(#REF!,MATCH($A179,#REF!,0),3),LEFT(VLOOKUP($A179,#REF!,6,FALSE()),LEN(VLOOKUP($A179,#REF!,6,FALSE()))-2),CONCATENATE(LEFT(VLOOKUP($A179,#REF!,6,FALSE()),LEN(VLOOKUP($A179,#REF!,6,FALSE()))-2),"*")),"")</f>
        <v>#VALUE!</v>
      </c>
      <c r="H179" s="91" t="e">
        <f aca="false">IF(LEN(VLOOKUP($A179,#REF!,7,FALSE())),IF(INDEX(#REF!,MATCH($A179,#REF!,0),4),LEFT(VLOOKUP($A179,#REF!,7,FALSE()),LEN(VLOOKUP($A179,#REF!,7,FALSE()))-2),CONCATENATE(LEFT(VLOOKUP($A179,#REF!,7,FALSE()),LEN(VLOOKUP($A179,#REF!,7,FALSE()))-2),"*")),"")</f>
        <v>#VALUE!</v>
      </c>
      <c r="I179" s="92" t="e">
        <f aca="false">IF(LEN(VLOOKUP($A179,#REF!,8,FALSE())),UPPER(RIGHT(VLOOKUP($A179,#REF!,8,FALSE()), 1)),"")</f>
        <v>#VALUE!</v>
      </c>
      <c r="J179" s="90" t="e">
        <f aca="false">IF(LEN(VLOOKUP($A179,#REF!,4,FALSE())),UPPER(RIGHT(VLOOKUP($A179,#REF!,4,FALSE()), 1)),"")</f>
        <v>#VALUE!</v>
      </c>
      <c r="K179" s="90" t="e">
        <f aca="false">IF(LEN(VLOOKUP($A179,#REF!,5,FALSE())),UPPER(RIGHT(VLOOKUP($A179,#REF!,5,FALSE()), 1)),"")</f>
        <v>#VALUE!</v>
      </c>
      <c r="L179" s="90" t="e">
        <f aca="false">IF(LEN(VLOOKUP($A179,#REF!,6,FALSE())),UPPER(RIGHT(VLOOKUP($A179,#REF!,6,FALSE()), 1)),"")</f>
        <v>#VALUE!</v>
      </c>
      <c r="M179" s="91" t="e">
        <f aca="false">IF(LEN(VLOOKUP($A179,#REF!,7,FALSE())),UPPER(RIGHT(VLOOKUP($A179,#REF!,7,FALSE()), 1)),"")</f>
        <v>#VALUE!</v>
      </c>
      <c r="N179" s="86" t="s">
        <v>481</v>
      </c>
      <c r="O179" s="86" t="s">
        <v>83</v>
      </c>
      <c r="P179" s="86" t="s">
        <v>104</v>
      </c>
      <c r="Q179" s="86" t="s">
        <v>105</v>
      </c>
      <c r="R179" s="86" t="s">
        <v>83</v>
      </c>
      <c r="S179" s="100" t="e">
        <f aca="false">HLOOKUP("Device Tree Pin Name",#REF!,MATCH($A179,#REF!,0),FALSE())</f>
        <v>#VALUE!</v>
      </c>
      <c r="T179" s="95" t="e">
        <f aca="false">HLOOKUP("power rail",#REF!,MATCH($A179,#REF!,0),FALSE())</f>
        <v>#VALUE!</v>
      </c>
      <c r="U179" s="96" t="e">
        <f aca="false">HLOOKUP("Wake Capable",#REF!,MATCH($A179,#REF!,0),FALSE())</f>
        <v>#VALUE!</v>
      </c>
      <c r="V179" s="96" t="e">
        <f aca="false">HLOOKUP("Strap",#REF!,MATCH($A179,#REF!,0),FALSE())</f>
        <v>#VALUE!</v>
      </c>
      <c r="W179" s="96" t="e">
        <f aca="false">HLOOKUP("GTE",#REF!,MATCH($A179,#REF!,0),FALSE())</f>
        <v>#VALUE!</v>
      </c>
      <c r="X179" s="96" t="e">
        <f aca="false">HLOOKUP("DPD_Control",#REF!,MATCH($A179,#REF!,0),FALSE())</f>
        <v>#VALUE!</v>
      </c>
      <c r="Y179" s="96" t="e">
        <f aca="false">HLOOKUP("DPD_Group",#REF!,MATCH($A179,#REF!,0),FALSE())</f>
        <v>#VALUE!</v>
      </c>
      <c r="Z179" s="95" t="e">
        <f aca="false">HLOOKUP("Pad Category",#REF!,MATCH($A179,#REF!,0),FALSE())</f>
        <v>#VALUE!</v>
      </c>
      <c r="AA179" s="95" t="e">
        <f aca="false">HLOOKUP("Pad type",#REF!,MATCH($A179,#REF!,0),FALSE())</f>
        <v>#VALUE!</v>
      </c>
      <c r="AB179" s="95" t="e">
        <f aca="false">HLOOKUP("Pull Strength",#REF!,MATCH($A179,#REF!,0),FALSE())</f>
        <v>#VALUE!</v>
      </c>
      <c r="AC179" s="95" t="e">
        <f aca="false">HLOOKUP("POR Pin State",#REF!,MATCH($A179,#REF!,0),FALSE())</f>
        <v>#VALUE!</v>
      </c>
      <c r="AD179" s="95" t="str">
        <f aca="false">IF(OR($AQ179="",$AQ179=$C179),$R179,IF($AQ179=$D179,SUBSTITUTE(SUBSTITUTE($AQ179,"GPIO3_","GPIO_"),".0",""),IF($AQ179=$E179,$N179,IF($AQ179=$F179,$O179,IF($AQ179=$G179,$P179,IF($AQ179=$H179,$Q179,"INVALID"))))))</f>
        <v>RSVD1</v>
      </c>
      <c r="AE179" s="97"/>
      <c r="AF179" s="98" t="str">
        <f aca="false">IF(AND(OR($AS179="Int PU",$AS179="Int PD"),OR(AND($AZ179&lt;&gt;"",$AZ179&lt;&gt;"0"),AND($BA179&lt;&gt;"",$BA179&lt;&gt;"0"))),"INVALID",IF(OR($AQ179=$C179,$AS179="Int PD"),"PULL_DOWN",IF(OR($AS179="Int PU",AND($AE179="YES",OR($AZ179="",$AZ179="0"),OR($BA179="",$BA179="0"),OR($AR179="Input",$AR179="Bidirectional"))),"PULL_UP","NORMAL")))</f>
        <v>PULL_DOWN</v>
      </c>
      <c r="AG179" s="98" t="str">
        <f aca="false">IF($AR179="Input", "TRISTATE", IF($AS179="Z","TRISTATE",IF($AQ179=$C179,"TRISTATE","NORMAL")))</f>
        <v>TRISTATE</v>
      </c>
      <c r="AH179" s="98" t="str">
        <f aca="false">IF(OR($AQ179=$C179,$AR179="Output"),"DISABLE","ENABLE")</f>
        <v>DISABLE</v>
      </c>
      <c r="AI179" s="112" t="e">
        <f aca="false">IF($AT179&lt;&gt;$G179,"N/A",IF($AV179="Drive 1", "1", IF($AV179="Drive 0", "0", "")))</f>
        <v>#VALUE!</v>
      </c>
      <c r="AJ179" s="99" t="b">
        <f aca="false">TRUE()</f>
        <v>1</v>
      </c>
      <c r="AK179" s="99" t="b">
        <f aca="false">TRUE()</f>
        <v>1</v>
      </c>
      <c r="AL179" s="99" t="b">
        <f aca="false">TRUE()</f>
        <v>1</v>
      </c>
      <c r="AM179" s="99" t="b">
        <f aca="false">TRUE()</f>
        <v>1</v>
      </c>
      <c r="AN179" s="99" t="b">
        <f aca="false">TRUE()</f>
        <v>1</v>
      </c>
      <c r="AO179" s="99" t="b">
        <f aca="false">TRUE()</f>
        <v>1</v>
      </c>
      <c r="AP179" s="100" t="str">
        <f aca="false">IF(AND($AJ179:$AO179), "VALID", "INVALID")</f>
        <v>VALID</v>
      </c>
      <c r="AQ179" s="151" t="s">
        <v>495</v>
      </c>
      <c r="AR179" s="102" t="s">
        <v>79</v>
      </c>
      <c r="AS179" s="103"/>
      <c r="AT179" s="104"/>
      <c r="AU179" s="104"/>
      <c r="AV179" s="104"/>
      <c r="AW179" s="104"/>
      <c r="AX179" s="104"/>
      <c r="AY179" s="104"/>
      <c r="AZ179" s="103"/>
      <c r="BA179" s="103"/>
      <c r="BB179" s="105" t="s">
        <v>496</v>
      </c>
      <c r="BC179" s="104"/>
      <c r="BD179" s="106"/>
      <c r="BE179" s="144" t="s">
        <v>494</v>
      </c>
      <c r="BF179" s="108" t="e">
        <f aca="false">VLOOKUP($A179,#REF!, 34, FALSE())</f>
        <v>#VALUE!</v>
      </c>
      <c r="BG179" s="418" t="e">
        <f aca="false">VLOOKUP($A179,#REF!, 22, FALSE())</f>
        <v>#VALUE!</v>
      </c>
      <c r="BH179" s="109"/>
    </row>
    <row r="180" customFormat="false" ht="12.75" hidden="false" customHeight="true" outlineLevel="0" collapsed="false">
      <c r="A180" s="142" t="s">
        <v>497</v>
      </c>
      <c r="B180" s="86" t="e">
        <f aca="false">VLOOKUP($A180,#REF!, 34, FALSE())</f>
        <v>#VALUE!</v>
      </c>
      <c r="C180" s="87" t="str">
        <f aca="false">CONCATENATE("unused_",A180)</f>
        <v>unused_EQOS_RD1</v>
      </c>
      <c r="D180" s="88" t="e">
        <f aca="false">IF(LEN(VLOOKUP($A180,#REF!,8,FALSE())),LEFT(VLOOKUP($A180,#REF!,8,FALSE()),LEN(VLOOKUP($A180,#REF!,8,FALSE()))-2),"")</f>
        <v>#VALUE!</v>
      </c>
      <c r="E180" s="89" t="e">
        <f aca="false">IF(LEN(VLOOKUP($A180,#REF!,4,FALSE())),IF(INDEX(#REF!,MATCH($A180,#REF!,0),1),LEFT(VLOOKUP($A180,#REF!,4,FALSE()),LEN(VLOOKUP($A180,#REF!,4,FALSE()))-2),CONCATENATE(LEFT(VLOOKUP($A180,#REF!,4,FALSE()),LEN(VLOOKUP($A180,#REF!,4,FALSE()))-2),"*")),"")</f>
        <v>#VALUE!</v>
      </c>
      <c r="F180" s="90" t="e">
        <f aca="false">IF(LEN(VLOOKUP($A180,#REF!,5,FALSE())),IF(INDEX(#REF!,MATCH($A180,#REF!,0),2),LEFT(VLOOKUP($A180,#REF!,5,FALSE()),LEN(VLOOKUP($A180,#REF!,5,FALSE()))-2),CONCATENATE(LEFT(VLOOKUP($A180,#REF!,5,FALSE()),LEN(VLOOKUP($A180,#REF!,5,FALSE()))-2),"*")),"")</f>
        <v>#VALUE!</v>
      </c>
      <c r="G180" s="90" t="e">
        <f aca="false">IF(LEN(VLOOKUP($A180,#REF!,6,FALSE())),IF(INDEX(#REF!,MATCH($A180,#REF!,0),3),LEFT(VLOOKUP($A180,#REF!,6,FALSE()),LEN(VLOOKUP($A180,#REF!,6,FALSE()))-2),CONCATENATE(LEFT(VLOOKUP($A180,#REF!,6,FALSE()),LEN(VLOOKUP($A180,#REF!,6,FALSE()))-2),"*")),"")</f>
        <v>#VALUE!</v>
      </c>
      <c r="H180" s="91" t="e">
        <f aca="false">IF(LEN(VLOOKUP($A180,#REF!,7,FALSE())),IF(INDEX(#REF!,MATCH($A180,#REF!,0),4),LEFT(VLOOKUP($A180,#REF!,7,FALSE()),LEN(VLOOKUP($A180,#REF!,7,FALSE()))-2),CONCATENATE(LEFT(VLOOKUP($A180,#REF!,7,FALSE()),LEN(VLOOKUP($A180,#REF!,7,FALSE()))-2),"*")),"")</f>
        <v>#VALUE!</v>
      </c>
      <c r="I180" s="92" t="e">
        <f aca="false">IF(LEN(VLOOKUP($A180,#REF!,8,FALSE())),UPPER(RIGHT(VLOOKUP($A180,#REF!,8,FALSE()), 1)),"")</f>
        <v>#VALUE!</v>
      </c>
      <c r="J180" s="90" t="e">
        <f aca="false">IF(LEN(VLOOKUP($A180,#REF!,4,FALSE())),UPPER(RIGHT(VLOOKUP($A180,#REF!,4,FALSE()), 1)),"")</f>
        <v>#VALUE!</v>
      </c>
      <c r="K180" s="90" t="e">
        <f aca="false">IF(LEN(VLOOKUP($A180,#REF!,5,FALSE())),UPPER(RIGHT(VLOOKUP($A180,#REF!,5,FALSE()), 1)),"")</f>
        <v>#VALUE!</v>
      </c>
      <c r="L180" s="90" t="e">
        <f aca="false">IF(LEN(VLOOKUP($A180,#REF!,6,FALSE())),UPPER(RIGHT(VLOOKUP($A180,#REF!,6,FALSE()), 1)),"")</f>
        <v>#VALUE!</v>
      </c>
      <c r="M180" s="91" t="e">
        <f aca="false">IF(LEN(VLOOKUP($A180,#REF!,7,FALSE())),UPPER(RIGHT(VLOOKUP($A180,#REF!,7,FALSE()), 1)),"")</f>
        <v>#VALUE!</v>
      </c>
      <c r="N180" s="86" t="s">
        <v>481</v>
      </c>
      <c r="O180" s="86" t="s">
        <v>83</v>
      </c>
      <c r="P180" s="86" t="s">
        <v>104</v>
      </c>
      <c r="Q180" s="86" t="s">
        <v>105</v>
      </c>
      <c r="R180" s="134" t="s">
        <v>83</v>
      </c>
      <c r="S180" s="86" t="e">
        <f aca="false">HLOOKUP("Device Tree Pin Name",#REF!,MATCH($A180,#REF!,0),FALSE())</f>
        <v>#VALUE!</v>
      </c>
      <c r="T180" s="132" t="e">
        <f aca="false">HLOOKUP("power rail",#REF!,MATCH($A180,#REF!,0),FALSE())</f>
        <v>#VALUE!</v>
      </c>
      <c r="U180" s="96" t="e">
        <f aca="false">HLOOKUP("Wake Capable",#REF!,MATCH($A180,#REF!,0),FALSE())</f>
        <v>#VALUE!</v>
      </c>
      <c r="V180" s="96" t="e">
        <f aca="false">HLOOKUP("Strap",#REF!,MATCH($A180,#REF!,0),FALSE())</f>
        <v>#VALUE!</v>
      </c>
      <c r="W180" s="96" t="e">
        <f aca="false">HLOOKUP("GTE",#REF!,MATCH($A180,#REF!,0),FALSE())</f>
        <v>#VALUE!</v>
      </c>
      <c r="X180" s="96" t="e">
        <f aca="false">HLOOKUP("DPD_Control",#REF!,MATCH($A180,#REF!,0),FALSE())</f>
        <v>#VALUE!</v>
      </c>
      <c r="Y180" s="96" t="e">
        <f aca="false">HLOOKUP("DPD_Group",#REF!,MATCH($A180,#REF!,0),FALSE())</f>
        <v>#VALUE!</v>
      </c>
      <c r="Z180" s="95" t="e">
        <f aca="false">HLOOKUP("Pad Category",#REF!,MATCH($A180,#REF!,0),FALSE())</f>
        <v>#VALUE!</v>
      </c>
      <c r="AA180" s="95" t="e">
        <f aca="false">HLOOKUP("Pad type",#REF!,MATCH($A180,#REF!,0),FALSE())</f>
        <v>#VALUE!</v>
      </c>
      <c r="AB180" s="95" t="e">
        <f aca="false">HLOOKUP("Pull Strength",#REF!,MATCH($A180,#REF!,0),FALSE())</f>
        <v>#VALUE!</v>
      </c>
      <c r="AC180" s="95" t="e">
        <f aca="false">HLOOKUP("POR Pin State",#REF!,MATCH($A180,#REF!,0),FALSE())</f>
        <v>#VALUE!</v>
      </c>
      <c r="AD180" s="95" t="str">
        <f aca="false">IF(OR($AQ180="",$AQ180=$C180),$R180,IF($AQ180=$D180,SUBSTITUTE(SUBSTITUTE($AQ180,"GPIO3_","GPIO_"),".0",""),IF($AQ180=$E180,$N180,IF($AQ180=$F180,$O180,IF($AQ180=$G180,$P180,IF($AQ180=$H180,$Q180,"INVALID"))))))</f>
        <v>RSVD1</v>
      </c>
      <c r="AE180" s="97"/>
      <c r="AF180" s="98" t="str">
        <f aca="false">IF(AND(OR($AS180="Int PU",$AS180="Int PD"),OR(AND($AZ180&lt;&gt;"",$AZ180&lt;&gt;"0"),AND($BA180&lt;&gt;"",$BA180&lt;&gt;"0"))),"INVALID",IF(OR($AQ180=$C180,$AS180="Int PD"),"PULL_DOWN",IF(OR($AS180="Int PU",AND($AE180="YES",OR($AZ180="",$AZ180="0"),OR($BA180="",$BA180="0"),OR($AR180="Input",$AR180="Bidirectional"))),"PULL_UP","NORMAL")))</f>
        <v>PULL_DOWN</v>
      </c>
      <c r="AG180" s="98" t="str">
        <f aca="false">IF($AR180="Input", "TRISTATE", IF($AS180="Z","TRISTATE",IF($AQ180=$C180,"TRISTATE","NORMAL")))</f>
        <v>TRISTATE</v>
      </c>
      <c r="AH180" s="98" t="str">
        <f aca="false">IF(OR($AQ180=$C180,$AR180="Output"),"DISABLE","ENABLE")</f>
        <v>DISABLE</v>
      </c>
      <c r="AI180" s="112" t="e">
        <f aca="false">IF($AT180&lt;&gt;$G180,"N/A",IF($AV180="Drive 1", "1", IF($AV180="Drive 0", "0", "")))</f>
        <v>#VALUE!</v>
      </c>
      <c r="AJ180" s="99" t="b">
        <f aca="false">TRUE()</f>
        <v>1</v>
      </c>
      <c r="AK180" s="99" t="b">
        <f aca="false">TRUE()</f>
        <v>1</v>
      </c>
      <c r="AL180" s="99" t="b">
        <f aca="false">TRUE()</f>
        <v>1</v>
      </c>
      <c r="AM180" s="99" t="b">
        <f aca="false">TRUE()</f>
        <v>1</v>
      </c>
      <c r="AN180" s="99" t="b">
        <f aca="false">TRUE()</f>
        <v>1</v>
      </c>
      <c r="AO180" s="99" t="b">
        <f aca="false">TRUE()</f>
        <v>1</v>
      </c>
      <c r="AP180" s="100" t="str">
        <f aca="false">IF(AND($AJ180:$AO180), "VALID", "INVALID")</f>
        <v>VALID</v>
      </c>
      <c r="AQ180" s="101" t="s">
        <v>498</v>
      </c>
      <c r="AR180" s="102" t="s">
        <v>79</v>
      </c>
      <c r="AS180" s="103"/>
      <c r="AT180" s="104"/>
      <c r="AU180" s="104"/>
      <c r="AV180" s="104"/>
      <c r="AW180" s="104"/>
      <c r="AX180" s="104"/>
      <c r="AY180" s="104"/>
      <c r="AZ180" s="103"/>
      <c r="BA180" s="103"/>
      <c r="BB180" s="105"/>
      <c r="BC180" s="104"/>
      <c r="BD180" s="106"/>
      <c r="BE180" s="144" t="s">
        <v>497</v>
      </c>
      <c r="BF180" s="108" t="e">
        <f aca="false">VLOOKUP($A180,#REF!, 34, FALSE())</f>
        <v>#VALUE!</v>
      </c>
      <c r="BG180" s="418" t="e">
        <f aca="false">VLOOKUP($A180,#REF!, 22, FALSE())</f>
        <v>#VALUE!</v>
      </c>
      <c r="BH180" s="109"/>
    </row>
    <row r="181" customFormat="false" ht="12.75" hidden="false" customHeight="true" outlineLevel="0" collapsed="false">
      <c r="A181" s="142" t="s">
        <v>499</v>
      </c>
      <c r="B181" s="86" t="e">
        <f aca="false">VLOOKUP($A181,#REF!, 34, FALSE())</f>
        <v>#VALUE!</v>
      </c>
      <c r="C181" s="87" t="str">
        <f aca="false">CONCATENATE("unused_",A181)</f>
        <v>unused_EQOS_RD2</v>
      </c>
      <c r="D181" s="88" t="e">
        <f aca="false">IF(LEN(VLOOKUP($A181,#REF!,8,FALSE())),LEFT(VLOOKUP($A181,#REF!,8,FALSE()),LEN(VLOOKUP($A181,#REF!,8,FALSE()))-2),"")</f>
        <v>#VALUE!</v>
      </c>
      <c r="E181" s="89" t="e">
        <f aca="false">IF(LEN(VLOOKUP($A181,#REF!,4,FALSE())),IF(INDEX(#REF!,MATCH($A181,#REF!,0),1),LEFT(VLOOKUP($A181,#REF!,4,FALSE()),LEN(VLOOKUP($A181,#REF!,4,FALSE()))-2),CONCATENATE(LEFT(VLOOKUP($A181,#REF!,4,FALSE()),LEN(VLOOKUP($A181,#REF!,4,FALSE()))-2),"*")),"")</f>
        <v>#VALUE!</v>
      </c>
      <c r="F181" s="90" t="e">
        <f aca="false">IF(LEN(VLOOKUP($A181,#REF!,5,FALSE())),IF(INDEX(#REF!,MATCH($A181,#REF!,0),2),LEFT(VLOOKUP($A181,#REF!,5,FALSE()),LEN(VLOOKUP($A181,#REF!,5,FALSE()))-2),CONCATENATE(LEFT(VLOOKUP($A181,#REF!,5,FALSE()),LEN(VLOOKUP($A181,#REF!,5,FALSE()))-2),"*")),"")</f>
        <v>#VALUE!</v>
      </c>
      <c r="G181" s="90" t="e">
        <f aca="false">IF(LEN(VLOOKUP($A181,#REF!,6,FALSE())),IF(INDEX(#REF!,MATCH($A181,#REF!,0),3),LEFT(VLOOKUP($A181,#REF!,6,FALSE()),LEN(VLOOKUP($A181,#REF!,6,FALSE()))-2),CONCATENATE(LEFT(VLOOKUP($A181,#REF!,6,FALSE()),LEN(VLOOKUP($A181,#REF!,6,FALSE()))-2),"*")),"")</f>
        <v>#VALUE!</v>
      </c>
      <c r="H181" s="91" t="e">
        <f aca="false">IF(LEN(VLOOKUP($A181,#REF!,7,FALSE())),IF(INDEX(#REF!,MATCH($A181,#REF!,0),4),LEFT(VLOOKUP($A181,#REF!,7,FALSE()),LEN(VLOOKUP($A181,#REF!,7,FALSE()))-2),CONCATENATE(LEFT(VLOOKUP($A181,#REF!,7,FALSE()),LEN(VLOOKUP($A181,#REF!,7,FALSE()))-2),"*")),"")</f>
        <v>#VALUE!</v>
      </c>
      <c r="I181" s="92" t="e">
        <f aca="false">IF(LEN(VLOOKUP($A181,#REF!,8,FALSE())),UPPER(RIGHT(VLOOKUP($A181,#REF!,8,FALSE()), 1)),"")</f>
        <v>#VALUE!</v>
      </c>
      <c r="J181" s="90" t="e">
        <f aca="false">IF(LEN(VLOOKUP($A181,#REF!,4,FALSE())),UPPER(RIGHT(VLOOKUP($A181,#REF!,4,FALSE()), 1)),"")</f>
        <v>#VALUE!</v>
      </c>
      <c r="K181" s="90" t="e">
        <f aca="false">IF(LEN(VLOOKUP($A181,#REF!,5,FALSE())),UPPER(RIGHT(VLOOKUP($A181,#REF!,5,FALSE()), 1)),"")</f>
        <v>#VALUE!</v>
      </c>
      <c r="L181" s="90" t="e">
        <f aca="false">IF(LEN(VLOOKUP($A181,#REF!,6,FALSE())),UPPER(RIGHT(VLOOKUP($A181,#REF!,6,FALSE()), 1)),"")</f>
        <v>#VALUE!</v>
      </c>
      <c r="M181" s="91" t="e">
        <f aca="false">IF(LEN(VLOOKUP($A181,#REF!,7,FALSE())),UPPER(RIGHT(VLOOKUP($A181,#REF!,7,FALSE()), 1)),"")</f>
        <v>#VALUE!</v>
      </c>
      <c r="N181" s="86" t="s">
        <v>481</v>
      </c>
      <c r="O181" s="86" t="s">
        <v>83</v>
      </c>
      <c r="P181" s="86" t="s">
        <v>104</v>
      </c>
      <c r="Q181" s="86" t="s">
        <v>105</v>
      </c>
      <c r="R181" s="86" t="s">
        <v>83</v>
      </c>
      <c r="S181" s="100" t="e">
        <f aca="false">HLOOKUP("Device Tree Pin Name",#REF!,MATCH($A181,#REF!,0),FALSE())</f>
        <v>#VALUE!</v>
      </c>
      <c r="T181" s="95" t="e">
        <f aca="false">HLOOKUP("power rail",#REF!,MATCH($A181,#REF!,0),FALSE())</f>
        <v>#VALUE!</v>
      </c>
      <c r="U181" s="96" t="e">
        <f aca="false">HLOOKUP("Wake Capable",#REF!,MATCH($A181,#REF!,0),FALSE())</f>
        <v>#VALUE!</v>
      </c>
      <c r="V181" s="96" t="e">
        <f aca="false">HLOOKUP("Strap",#REF!,MATCH($A181,#REF!,0),FALSE())</f>
        <v>#VALUE!</v>
      </c>
      <c r="W181" s="96" t="e">
        <f aca="false">HLOOKUP("GTE",#REF!,MATCH($A181,#REF!,0),FALSE())</f>
        <v>#VALUE!</v>
      </c>
      <c r="X181" s="96" t="e">
        <f aca="false">HLOOKUP("DPD_Control",#REF!,MATCH($A181,#REF!,0),FALSE())</f>
        <v>#VALUE!</v>
      </c>
      <c r="Y181" s="96" t="e">
        <f aca="false">HLOOKUP("DPD_Group",#REF!,MATCH($A181,#REF!,0),FALSE())</f>
        <v>#VALUE!</v>
      </c>
      <c r="Z181" s="95" t="e">
        <f aca="false">HLOOKUP("Pad Category",#REF!,MATCH($A181,#REF!,0),FALSE())</f>
        <v>#VALUE!</v>
      </c>
      <c r="AA181" s="95" t="e">
        <f aca="false">HLOOKUP("Pad type",#REF!,MATCH($A181,#REF!,0),FALSE())</f>
        <v>#VALUE!</v>
      </c>
      <c r="AB181" s="95" t="e">
        <f aca="false">HLOOKUP("Pull Strength",#REF!,MATCH($A181,#REF!,0),FALSE())</f>
        <v>#VALUE!</v>
      </c>
      <c r="AC181" s="95" t="e">
        <f aca="false">HLOOKUP("POR Pin State",#REF!,MATCH($A181,#REF!,0),FALSE())</f>
        <v>#VALUE!</v>
      </c>
      <c r="AD181" s="95" t="str">
        <f aca="false">IF(OR($AQ181="",$AQ181=$C181),$R181,IF($AQ181=$D181,SUBSTITUTE(SUBSTITUTE($AQ181,"GPIO3_","GPIO_"),".0",""),IF($AQ181=$E181,$N181,IF($AQ181=$F181,$O181,IF($AQ181=$G181,$P181,IF($AQ181=$H181,$Q181,"INVALID"))))))</f>
        <v>RSVD1</v>
      </c>
      <c r="AE181" s="97"/>
      <c r="AF181" s="98" t="str">
        <f aca="false">IF(AND(OR($AS181="Int PU",$AS181="Int PD"),OR(AND($AZ181&lt;&gt;"",$AZ181&lt;&gt;"0"),AND($BA181&lt;&gt;"",$BA181&lt;&gt;"0"))),"INVALID",IF(OR($AQ181=$C181,$AS181="Int PD"),"PULL_DOWN",IF(OR($AS181="Int PU",AND($AE181="YES",OR($AZ181="",$AZ181="0"),OR($BA181="",$BA181="0"),OR($AR181="Input",$AR181="Bidirectional"))),"PULL_UP","NORMAL")))</f>
        <v>PULL_DOWN</v>
      </c>
      <c r="AG181" s="98" t="str">
        <f aca="false">IF($AR181="Input", "TRISTATE", IF($AS181="Z","TRISTATE",IF($AQ181=$C181,"TRISTATE","NORMAL")))</f>
        <v>TRISTATE</v>
      </c>
      <c r="AH181" s="98" t="str">
        <f aca="false">IF(OR($AQ181=$C181,$AR181="Output"),"DISABLE","ENABLE")</f>
        <v>DISABLE</v>
      </c>
      <c r="AI181" s="112" t="e">
        <f aca="false">IF($AT181&lt;&gt;$G181,"N/A",IF($AV181="Drive 1", "1", IF($AV181="Drive 0", "0", "")))</f>
        <v>#VALUE!</v>
      </c>
      <c r="AJ181" s="99" t="b">
        <f aca="false">TRUE()</f>
        <v>1</v>
      </c>
      <c r="AK181" s="99" t="b">
        <f aca="false">TRUE()</f>
        <v>1</v>
      </c>
      <c r="AL181" s="99" t="b">
        <f aca="false">TRUE()</f>
        <v>1</v>
      </c>
      <c r="AM181" s="99" t="b">
        <f aca="false">TRUE()</f>
        <v>1</v>
      </c>
      <c r="AN181" s="99" t="b">
        <f aca="false">TRUE()</f>
        <v>1</v>
      </c>
      <c r="AO181" s="99" t="b">
        <f aca="false">TRUE()</f>
        <v>1</v>
      </c>
      <c r="AP181" s="100" t="str">
        <f aca="false">IF(AND($AJ181:$AO181), "VALID", "INVALID")</f>
        <v>VALID</v>
      </c>
      <c r="AQ181" s="101" t="s">
        <v>500</v>
      </c>
      <c r="AR181" s="102" t="s">
        <v>79</v>
      </c>
      <c r="AS181" s="103"/>
      <c r="AT181" s="104"/>
      <c r="AU181" s="130"/>
      <c r="AV181" s="130"/>
      <c r="AW181" s="104"/>
      <c r="AX181" s="104"/>
      <c r="AY181" s="104"/>
      <c r="AZ181" s="103"/>
      <c r="BA181" s="103"/>
      <c r="BB181" s="105"/>
      <c r="BC181" s="104"/>
      <c r="BD181" s="106"/>
      <c r="BE181" s="144" t="s">
        <v>499</v>
      </c>
      <c r="BF181" s="108" t="e">
        <f aca="false">VLOOKUP($A181,#REF!, 34, FALSE())</f>
        <v>#VALUE!</v>
      </c>
      <c r="BG181" s="418" t="e">
        <f aca="false">VLOOKUP($A181,#REF!, 22, FALSE())</f>
        <v>#VALUE!</v>
      </c>
      <c r="BH181" s="109"/>
    </row>
    <row r="182" customFormat="false" ht="12.75" hidden="false" customHeight="true" outlineLevel="0" collapsed="false">
      <c r="A182" s="142" t="s">
        <v>501</v>
      </c>
      <c r="B182" s="86" t="e">
        <f aca="false">VLOOKUP($A182,#REF!, 34, FALSE())</f>
        <v>#VALUE!</v>
      </c>
      <c r="C182" s="87" t="str">
        <f aca="false">CONCATENATE("unused_",A182)</f>
        <v>unused_EQOS_RD3</v>
      </c>
      <c r="D182" s="88" t="e">
        <f aca="false">IF(LEN(VLOOKUP($A182,#REF!,8,FALSE())),LEFT(VLOOKUP($A182,#REF!,8,FALSE()),LEN(VLOOKUP($A182,#REF!,8,FALSE()))-2),"")</f>
        <v>#VALUE!</v>
      </c>
      <c r="E182" s="89" t="e">
        <f aca="false">IF(LEN(VLOOKUP($A182,#REF!,4,FALSE())),IF(INDEX(#REF!,MATCH($A182,#REF!,0),1),LEFT(VLOOKUP($A182,#REF!,4,FALSE()),LEN(VLOOKUP($A182,#REF!,4,FALSE()))-2),CONCATENATE(LEFT(VLOOKUP($A182,#REF!,4,FALSE()),LEN(VLOOKUP($A182,#REF!,4,FALSE()))-2),"*")),"")</f>
        <v>#VALUE!</v>
      </c>
      <c r="F182" s="90" t="e">
        <f aca="false">IF(LEN(VLOOKUP($A182,#REF!,5,FALSE())),IF(INDEX(#REF!,MATCH($A182,#REF!,0),2),LEFT(VLOOKUP($A182,#REF!,5,FALSE()),LEN(VLOOKUP($A182,#REF!,5,FALSE()))-2),CONCATENATE(LEFT(VLOOKUP($A182,#REF!,5,FALSE()),LEN(VLOOKUP($A182,#REF!,5,FALSE()))-2),"*")),"")</f>
        <v>#VALUE!</v>
      </c>
      <c r="G182" s="90" t="e">
        <f aca="false">IF(LEN(VLOOKUP($A182,#REF!,6,FALSE())),IF(INDEX(#REF!,MATCH($A182,#REF!,0),3),LEFT(VLOOKUP($A182,#REF!,6,FALSE()),LEN(VLOOKUP($A182,#REF!,6,FALSE()))-2),CONCATENATE(LEFT(VLOOKUP($A182,#REF!,6,FALSE()),LEN(VLOOKUP($A182,#REF!,6,FALSE()))-2),"*")),"")</f>
        <v>#VALUE!</v>
      </c>
      <c r="H182" s="91" t="e">
        <f aca="false">IF(LEN(VLOOKUP($A182,#REF!,7,FALSE())),IF(INDEX(#REF!,MATCH($A182,#REF!,0),4),LEFT(VLOOKUP($A182,#REF!,7,FALSE()),LEN(VLOOKUP($A182,#REF!,7,FALSE()))-2),CONCATENATE(LEFT(VLOOKUP($A182,#REF!,7,FALSE()),LEN(VLOOKUP($A182,#REF!,7,FALSE()))-2),"*")),"")</f>
        <v>#VALUE!</v>
      </c>
      <c r="I182" s="92" t="e">
        <f aca="false">IF(LEN(VLOOKUP($A182,#REF!,8,FALSE())),UPPER(RIGHT(VLOOKUP($A182,#REF!,8,FALSE()), 1)),"")</f>
        <v>#VALUE!</v>
      </c>
      <c r="J182" s="90" t="e">
        <f aca="false">IF(LEN(VLOOKUP($A182,#REF!,4,FALSE())),UPPER(RIGHT(VLOOKUP($A182,#REF!,4,FALSE()), 1)),"")</f>
        <v>#VALUE!</v>
      </c>
      <c r="K182" s="90" t="e">
        <f aca="false">IF(LEN(VLOOKUP($A182,#REF!,5,FALSE())),UPPER(RIGHT(VLOOKUP($A182,#REF!,5,FALSE()), 1)),"")</f>
        <v>#VALUE!</v>
      </c>
      <c r="L182" s="90" t="e">
        <f aca="false">IF(LEN(VLOOKUP($A182,#REF!,6,FALSE())),UPPER(RIGHT(VLOOKUP($A182,#REF!,6,FALSE()), 1)),"")</f>
        <v>#VALUE!</v>
      </c>
      <c r="M182" s="91" t="e">
        <f aca="false">IF(LEN(VLOOKUP($A182,#REF!,7,FALSE())),UPPER(RIGHT(VLOOKUP($A182,#REF!,7,FALSE()), 1)),"")</f>
        <v>#VALUE!</v>
      </c>
      <c r="N182" s="86" t="s">
        <v>481</v>
      </c>
      <c r="O182" s="86" t="s">
        <v>83</v>
      </c>
      <c r="P182" s="86" t="s">
        <v>104</v>
      </c>
      <c r="Q182" s="86" t="s">
        <v>105</v>
      </c>
      <c r="R182" s="86" t="s">
        <v>83</v>
      </c>
      <c r="S182" s="100" t="e">
        <f aca="false">HLOOKUP("Device Tree Pin Name",#REF!,MATCH($A182,#REF!,0),FALSE())</f>
        <v>#VALUE!</v>
      </c>
      <c r="T182" s="95" t="e">
        <f aca="false">HLOOKUP("power rail",#REF!,MATCH($A182,#REF!,0),FALSE())</f>
        <v>#VALUE!</v>
      </c>
      <c r="U182" s="96" t="e">
        <f aca="false">HLOOKUP("Wake Capable",#REF!,MATCH($A182,#REF!,0),FALSE())</f>
        <v>#VALUE!</v>
      </c>
      <c r="V182" s="96" t="e">
        <f aca="false">HLOOKUP("Strap",#REF!,MATCH($A182,#REF!,0),FALSE())</f>
        <v>#VALUE!</v>
      </c>
      <c r="W182" s="96" t="e">
        <f aca="false">HLOOKUP("GTE",#REF!,MATCH($A182,#REF!,0),FALSE())</f>
        <v>#VALUE!</v>
      </c>
      <c r="X182" s="96" t="e">
        <f aca="false">HLOOKUP("DPD_Control",#REF!,MATCH($A182,#REF!,0),FALSE())</f>
        <v>#VALUE!</v>
      </c>
      <c r="Y182" s="96" t="e">
        <f aca="false">HLOOKUP("DPD_Group",#REF!,MATCH($A182,#REF!,0),FALSE())</f>
        <v>#VALUE!</v>
      </c>
      <c r="Z182" s="95" t="e">
        <f aca="false">HLOOKUP("Pad Category",#REF!,MATCH($A182,#REF!,0),FALSE())</f>
        <v>#VALUE!</v>
      </c>
      <c r="AA182" s="95" t="e">
        <f aca="false">HLOOKUP("Pad type",#REF!,MATCH($A182,#REF!,0),FALSE())</f>
        <v>#VALUE!</v>
      </c>
      <c r="AB182" s="95" t="e">
        <f aca="false">HLOOKUP("Pull Strength",#REF!,MATCH($A182,#REF!,0),FALSE())</f>
        <v>#VALUE!</v>
      </c>
      <c r="AC182" s="95" t="e">
        <f aca="false">HLOOKUP("POR Pin State",#REF!,MATCH($A182,#REF!,0),FALSE())</f>
        <v>#VALUE!</v>
      </c>
      <c r="AD182" s="95" t="str">
        <f aca="false">IF(OR($AQ182="",$AQ182=$C182),$R182,IF($AQ182=$D182,SUBSTITUTE(SUBSTITUTE($AQ182,"GPIO3_","GPIO_"),".0",""),IF($AQ182=$E182,$N182,IF($AQ182=$F182,$O182,IF($AQ182=$G182,$P182,IF($AQ182=$H182,$Q182,"INVALID"))))))</f>
        <v>RSVD1</v>
      </c>
      <c r="AE182" s="97"/>
      <c r="AF182" s="98" t="str">
        <f aca="false">IF(AND(OR($AS182="Int PU",$AS182="Int PD"),OR(AND($AZ182&lt;&gt;"",$AZ182&lt;&gt;"0"),AND($BA182&lt;&gt;"",$BA182&lt;&gt;"0"))),"INVALID",IF(OR($AQ182=$C182,$AS182="Int PD"),"PULL_DOWN",IF(OR($AS182="Int PU",AND($AE182="YES",OR($AZ182="",$AZ182="0"),OR($BA182="",$BA182="0"),OR($AR182="Input",$AR182="Bidirectional"))),"PULL_UP","NORMAL")))</f>
        <v>PULL_DOWN</v>
      </c>
      <c r="AG182" s="98" t="str">
        <f aca="false">IF($AR182="Input", "TRISTATE", IF($AS182="Z","TRISTATE",IF($AQ182=$C182,"TRISTATE","NORMAL")))</f>
        <v>TRISTATE</v>
      </c>
      <c r="AH182" s="98" t="str">
        <f aca="false">IF(OR($AQ182=$C182,$AR182="Output"),"DISABLE","ENABLE")</f>
        <v>DISABLE</v>
      </c>
      <c r="AI182" s="112" t="e">
        <f aca="false">IF($AT182&lt;&gt;$G182,"N/A",IF($AV182="Drive 1", "1", IF($AV182="Drive 0", "0", "")))</f>
        <v>#VALUE!</v>
      </c>
      <c r="AJ182" s="99" t="b">
        <f aca="false">TRUE()</f>
        <v>1</v>
      </c>
      <c r="AK182" s="99" t="b">
        <f aca="false">TRUE()</f>
        <v>1</v>
      </c>
      <c r="AL182" s="99" t="b">
        <f aca="false">TRUE()</f>
        <v>1</v>
      </c>
      <c r="AM182" s="99" t="b">
        <f aca="false">TRUE()</f>
        <v>1</v>
      </c>
      <c r="AN182" s="99" t="b">
        <f aca="false">TRUE()</f>
        <v>1</v>
      </c>
      <c r="AO182" s="99" t="b">
        <f aca="false">TRUE()</f>
        <v>1</v>
      </c>
      <c r="AP182" s="100" t="str">
        <f aca="false">IF(AND($AJ182:$AO182), "VALID", "INVALID")</f>
        <v>VALID</v>
      </c>
      <c r="AQ182" s="101" t="s">
        <v>502</v>
      </c>
      <c r="AR182" s="102" t="s">
        <v>79</v>
      </c>
      <c r="AS182" s="103"/>
      <c r="AT182" s="104"/>
      <c r="AU182" s="130"/>
      <c r="AV182" s="130"/>
      <c r="AW182" s="104"/>
      <c r="AX182" s="104"/>
      <c r="AY182" s="104"/>
      <c r="AZ182" s="103"/>
      <c r="BA182" s="103"/>
      <c r="BB182" s="105"/>
      <c r="BC182" s="104"/>
      <c r="BD182" s="106"/>
      <c r="BE182" s="144" t="s">
        <v>501</v>
      </c>
      <c r="BF182" s="108" t="e">
        <f aca="false">VLOOKUP($A182,#REF!, 34, FALSE())</f>
        <v>#VALUE!</v>
      </c>
      <c r="BG182" s="418" t="e">
        <f aca="false">VLOOKUP($A182,#REF!, 22, FALSE())</f>
        <v>#VALUE!</v>
      </c>
      <c r="BH182" s="109"/>
    </row>
    <row r="183" customFormat="false" ht="12.75" hidden="false" customHeight="true" outlineLevel="0" collapsed="false">
      <c r="A183" s="142" t="s">
        <v>503</v>
      </c>
      <c r="B183" s="86" t="e">
        <f aca="false">VLOOKUP($A183,#REF!, 34, FALSE())</f>
        <v>#VALUE!</v>
      </c>
      <c r="C183" s="87" t="str">
        <f aca="false">CONCATENATE("unused_",A183)</f>
        <v>unused_EQOS_RX_CTL</v>
      </c>
      <c r="D183" s="88" t="e">
        <f aca="false">IF(LEN(VLOOKUP($A183,#REF!,8,FALSE())),LEFT(VLOOKUP($A183,#REF!,8,FALSE()),LEN(VLOOKUP($A183,#REF!,8,FALSE()))-2),"")</f>
        <v>#VALUE!</v>
      </c>
      <c r="E183" s="89" t="e">
        <f aca="false">IF(LEN(VLOOKUP($A183,#REF!,4,FALSE())),IF(INDEX(#REF!,MATCH($A183,#REF!,0),1),LEFT(VLOOKUP($A183,#REF!,4,FALSE()),LEN(VLOOKUP($A183,#REF!,4,FALSE()))-2),CONCATENATE(LEFT(VLOOKUP($A183,#REF!,4,FALSE()),LEN(VLOOKUP($A183,#REF!,4,FALSE()))-2),"*")),"")</f>
        <v>#VALUE!</v>
      </c>
      <c r="F183" s="90" t="e">
        <f aca="false">IF(LEN(VLOOKUP($A183,#REF!,5,FALSE())),IF(INDEX(#REF!,MATCH($A183,#REF!,0),2),LEFT(VLOOKUP($A183,#REF!,5,FALSE()),LEN(VLOOKUP($A183,#REF!,5,FALSE()))-2),CONCATENATE(LEFT(VLOOKUP($A183,#REF!,5,FALSE()),LEN(VLOOKUP($A183,#REF!,5,FALSE()))-2),"*")),"")</f>
        <v>#VALUE!</v>
      </c>
      <c r="G183" s="90" t="e">
        <f aca="false">IF(LEN(VLOOKUP($A183,#REF!,6,FALSE())),IF(INDEX(#REF!,MATCH($A183,#REF!,0),3),LEFT(VLOOKUP($A183,#REF!,6,FALSE()),LEN(VLOOKUP($A183,#REF!,6,FALSE()))-2),CONCATENATE(LEFT(VLOOKUP($A183,#REF!,6,FALSE()),LEN(VLOOKUP($A183,#REF!,6,FALSE()))-2),"*")),"")</f>
        <v>#VALUE!</v>
      </c>
      <c r="H183" s="91" t="e">
        <f aca="false">IF(LEN(VLOOKUP($A183,#REF!,7,FALSE())),IF(INDEX(#REF!,MATCH($A183,#REF!,0),4),LEFT(VLOOKUP($A183,#REF!,7,FALSE()),LEN(VLOOKUP($A183,#REF!,7,FALSE()))-2),CONCATENATE(LEFT(VLOOKUP($A183,#REF!,7,FALSE()),LEN(VLOOKUP($A183,#REF!,7,FALSE()))-2),"*")),"")</f>
        <v>#VALUE!</v>
      </c>
      <c r="I183" s="92" t="e">
        <f aca="false">IF(LEN(VLOOKUP($A183,#REF!,8,FALSE())),UPPER(RIGHT(VLOOKUP($A183,#REF!,8,FALSE()), 1)),"")</f>
        <v>#VALUE!</v>
      </c>
      <c r="J183" s="90" t="e">
        <f aca="false">IF(LEN(VLOOKUP($A183,#REF!,4,FALSE())),UPPER(RIGHT(VLOOKUP($A183,#REF!,4,FALSE()), 1)),"")</f>
        <v>#VALUE!</v>
      </c>
      <c r="K183" s="90" t="e">
        <f aca="false">IF(LEN(VLOOKUP($A183,#REF!,5,FALSE())),UPPER(RIGHT(VLOOKUP($A183,#REF!,5,FALSE()), 1)),"")</f>
        <v>#VALUE!</v>
      </c>
      <c r="L183" s="90" t="e">
        <f aca="false">IF(LEN(VLOOKUP($A183,#REF!,6,FALSE())),UPPER(RIGHT(VLOOKUP($A183,#REF!,6,FALSE()), 1)),"")</f>
        <v>#VALUE!</v>
      </c>
      <c r="M183" s="91" t="e">
        <f aca="false">IF(LEN(VLOOKUP($A183,#REF!,7,FALSE())),UPPER(RIGHT(VLOOKUP($A183,#REF!,7,FALSE()), 1)),"")</f>
        <v>#VALUE!</v>
      </c>
      <c r="N183" s="86" t="s">
        <v>481</v>
      </c>
      <c r="O183" s="86" t="s">
        <v>83</v>
      </c>
      <c r="P183" s="86" t="s">
        <v>104</v>
      </c>
      <c r="Q183" s="86" t="s">
        <v>105</v>
      </c>
      <c r="R183" s="86" t="s">
        <v>83</v>
      </c>
      <c r="S183" s="100" t="e">
        <f aca="false">HLOOKUP("Device Tree Pin Name",#REF!,MATCH($A183,#REF!,0),FALSE())</f>
        <v>#VALUE!</v>
      </c>
      <c r="T183" s="95" t="e">
        <f aca="false">HLOOKUP("power rail",#REF!,MATCH($A183,#REF!,0),FALSE())</f>
        <v>#VALUE!</v>
      </c>
      <c r="U183" s="96" t="e">
        <f aca="false">HLOOKUP("Wake Capable",#REF!,MATCH($A183,#REF!,0),FALSE())</f>
        <v>#VALUE!</v>
      </c>
      <c r="V183" s="96" t="e">
        <f aca="false">HLOOKUP("Strap",#REF!,MATCH($A183,#REF!,0),FALSE())</f>
        <v>#VALUE!</v>
      </c>
      <c r="W183" s="96" t="e">
        <f aca="false">HLOOKUP("GTE",#REF!,MATCH($A183,#REF!,0),FALSE())</f>
        <v>#VALUE!</v>
      </c>
      <c r="X183" s="96" t="e">
        <f aca="false">HLOOKUP("DPD_Control",#REF!,MATCH($A183,#REF!,0),FALSE())</f>
        <v>#VALUE!</v>
      </c>
      <c r="Y183" s="96" t="e">
        <f aca="false">HLOOKUP("DPD_Group",#REF!,MATCH($A183,#REF!,0),FALSE())</f>
        <v>#VALUE!</v>
      </c>
      <c r="Z183" s="95" t="e">
        <f aca="false">HLOOKUP("Pad Category",#REF!,MATCH($A183,#REF!,0),FALSE())</f>
        <v>#VALUE!</v>
      </c>
      <c r="AA183" s="95" t="e">
        <f aca="false">HLOOKUP("Pad type",#REF!,MATCH($A183,#REF!,0),FALSE())</f>
        <v>#VALUE!</v>
      </c>
      <c r="AB183" s="95" t="e">
        <f aca="false">HLOOKUP("Pull Strength",#REF!,MATCH($A183,#REF!,0),FALSE())</f>
        <v>#VALUE!</v>
      </c>
      <c r="AC183" s="95" t="e">
        <f aca="false">HLOOKUP("POR Pin State",#REF!,MATCH($A183,#REF!,0),FALSE())</f>
        <v>#VALUE!</v>
      </c>
      <c r="AD183" s="95" t="str">
        <f aca="false">IF(OR($AQ183="",$AQ183=$C183),$R183,IF($AQ183=$D183,SUBSTITUTE(SUBSTITUTE($AQ183,"GPIO3_","GPIO_"),".0",""),IF($AQ183=$E183,$N183,IF($AQ183=$F183,$O183,IF($AQ183=$G183,$P183,IF($AQ183=$H183,$Q183,"INVALID"))))))</f>
        <v>RSVD1</v>
      </c>
      <c r="AE183" s="97"/>
      <c r="AF183" s="98" t="str">
        <f aca="false">IF(AND(OR($AS183="Int PU",$AS183="Int PD"),OR(AND($AZ183&lt;&gt;"",$AZ183&lt;&gt;"0"),AND($BA183&lt;&gt;"",$BA183&lt;&gt;"0"))),"INVALID",IF(OR($AQ183=$C183,$AS183="Int PD"),"PULL_DOWN",IF(OR($AS183="Int PU",AND($AE183="YES",OR($AZ183="",$AZ183="0"),OR($BA183="",$BA183="0"),OR($AR183="Input",$AR183="Bidirectional"))),"PULL_UP","NORMAL")))</f>
        <v>PULL_DOWN</v>
      </c>
      <c r="AG183" s="98" t="str">
        <f aca="false">IF($AR183="Input", "TRISTATE", IF($AS183="Z","TRISTATE",IF($AQ183=$C183,"TRISTATE","NORMAL")))</f>
        <v>TRISTATE</v>
      </c>
      <c r="AH183" s="98" t="str">
        <f aca="false">IF(OR($AQ183=$C183,$AR183="Output"),"DISABLE","ENABLE")</f>
        <v>DISABLE</v>
      </c>
      <c r="AI183" s="112" t="e">
        <f aca="false">IF($AT183&lt;&gt;$G183,"N/A",IF($AV183="Drive 1", "1", IF($AV183="Drive 0", "0", "")))</f>
        <v>#VALUE!</v>
      </c>
      <c r="AJ183" s="99" t="b">
        <f aca="false">TRUE()</f>
        <v>1</v>
      </c>
      <c r="AK183" s="99" t="b">
        <f aca="false">TRUE()</f>
        <v>1</v>
      </c>
      <c r="AL183" s="99" t="b">
        <f aca="false">TRUE()</f>
        <v>1</v>
      </c>
      <c r="AM183" s="99" t="b">
        <f aca="false">TRUE()</f>
        <v>1</v>
      </c>
      <c r="AN183" s="99" t="b">
        <f aca="false">TRUE()</f>
        <v>1</v>
      </c>
      <c r="AO183" s="99" t="b">
        <f aca="false">TRUE()</f>
        <v>1</v>
      </c>
      <c r="AP183" s="100" t="str">
        <f aca="false">IF(AND($AJ183:$AO183), "VALID", "INVALID")</f>
        <v>VALID</v>
      </c>
      <c r="AQ183" s="101" t="s">
        <v>504</v>
      </c>
      <c r="AR183" s="102" t="s">
        <v>79</v>
      </c>
      <c r="AS183" s="103"/>
      <c r="AT183" s="103" t="s">
        <v>89</v>
      </c>
      <c r="AU183" s="104"/>
      <c r="AV183" s="104"/>
      <c r="AW183" s="104"/>
      <c r="AX183" s="104"/>
      <c r="AY183" s="104"/>
      <c r="AZ183" s="103"/>
      <c r="BA183" s="103"/>
      <c r="BB183" s="105"/>
      <c r="BC183" s="104"/>
      <c r="BD183" s="106"/>
      <c r="BE183" s="144" t="s">
        <v>503</v>
      </c>
      <c r="BF183" s="108" t="e">
        <f aca="false">VLOOKUP($A183,#REF!, 34, FALSE())</f>
        <v>#VALUE!</v>
      </c>
      <c r="BG183" s="418" t="e">
        <f aca="false">VLOOKUP($A183,#REF!, 22, FALSE())</f>
        <v>#VALUE!</v>
      </c>
      <c r="BH183" s="109"/>
    </row>
    <row r="184" customFormat="false" ht="14.25" hidden="false" customHeight="true" outlineLevel="0" collapsed="false">
      <c r="A184" s="142" t="s">
        <v>505</v>
      </c>
      <c r="B184" s="86" t="e">
        <f aca="false">VLOOKUP($A184,#REF!, 34, FALSE())</f>
        <v>#VALUE!</v>
      </c>
      <c r="C184" s="87" t="str">
        <f aca="false">CONCATENATE("unused_",A184)</f>
        <v>unused_EQOS_RXC</v>
      </c>
      <c r="D184" s="88" t="e">
        <f aca="false">IF(LEN(VLOOKUP($A184,#REF!,8,FALSE())),LEFT(VLOOKUP($A184,#REF!,8,FALSE()),LEN(VLOOKUP($A184,#REF!,8,FALSE()))-2),"")</f>
        <v>#VALUE!</v>
      </c>
      <c r="E184" s="89" t="e">
        <f aca="false">IF(LEN(VLOOKUP($A184,#REF!,4,FALSE())),IF(INDEX(#REF!,MATCH($A184,#REF!,0),1),LEFT(VLOOKUP($A184,#REF!,4,FALSE()),LEN(VLOOKUP($A184,#REF!,4,FALSE()))-2),CONCATENATE(LEFT(VLOOKUP($A184,#REF!,4,FALSE()),LEN(VLOOKUP($A184,#REF!,4,FALSE()))-2),"*")),"")</f>
        <v>#VALUE!</v>
      </c>
      <c r="F184" s="90" t="e">
        <f aca="false">IF(LEN(VLOOKUP($A184,#REF!,5,FALSE())),IF(INDEX(#REF!,MATCH($A184,#REF!,0),2),LEFT(VLOOKUP($A184,#REF!,5,FALSE()),LEN(VLOOKUP($A184,#REF!,5,FALSE()))-2),CONCATENATE(LEFT(VLOOKUP($A184,#REF!,5,FALSE()),LEN(VLOOKUP($A184,#REF!,5,FALSE()))-2),"*")),"")</f>
        <v>#VALUE!</v>
      </c>
      <c r="G184" s="90" t="e">
        <f aca="false">IF(LEN(VLOOKUP($A184,#REF!,6,FALSE())),IF(INDEX(#REF!,MATCH($A184,#REF!,0),3),LEFT(VLOOKUP($A184,#REF!,6,FALSE()),LEN(VLOOKUP($A184,#REF!,6,FALSE()))-2),CONCATENATE(LEFT(VLOOKUP($A184,#REF!,6,FALSE()),LEN(VLOOKUP($A184,#REF!,6,FALSE()))-2),"*")),"")</f>
        <v>#VALUE!</v>
      </c>
      <c r="H184" s="91" t="e">
        <f aca="false">IF(LEN(VLOOKUP($A184,#REF!,7,FALSE())),IF(INDEX(#REF!,MATCH($A184,#REF!,0),4),LEFT(VLOOKUP($A184,#REF!,7,FALSE()),LEN(VLOOKUP($A184,#REF!,7,FALSE()))-2),CONCATENATE(LEFT(VLOOKUP($A184,#REF!,7,FALSE()),LEN(VLOOKUP($A184,#REF!,7,FALSE()))-2),"*")),"")</f>
        <v>#VALUE!</v>
      </c>
      <c r="I184" s="92" t="e">
        <f aca="false">IF(LEN(VLOOKUP($A184,#REF!,8,FALSE())),UPPER(RIGHT(VLOOKUP($A184,#REF!,8,FALSE()), 1)),"")</f>
        <v>#VALUE!</v>
      </c>
      <c r="J184" s="90" t="e">
        <f aca="false">IF(LEN(VLOOKUP($A184,#REF!,4,FALSE())),UPPER(RIGHT(VLOOKUP($A184,#REF!,4,FALSE()), 1)),"")</f>
        <v>#VALUE!</v>
      </c>
      <c r="K184" s="90" t="e">
        <f aca="false">IF(LEN(VLOOKUP($A184,#REF!,5,FALSE())),UPPER(RIGHT(VLOOKUP($A184,#REF!,5,FALSE()), 1)),"")</f>
        <v>#VALUE!</v>
      </c>
      <c r="L184" s="90" t="e">
        <f aca="false">IF(LEN(VLOOKUP($A184,#REF!,6,FALSE())),UPPER(RIGHT(VLOOKUP($A184,#REF!,6,FALSE()), 1)),"")</f>
        <v>#VALUE!</v>
      </c>
      <c r="M184" s="91" t="e">
        <f aca="false">IF(LEN(VLOOKUP($A184,#REF!,7,FALSE())),UPPER(RIGHT(VLOOKUP($A184,#REF!,7,FALSE()), 1)),"")</f>
        <v>#VALUE!</v>
      </c>
      <c r="N184" s="86" t="s">
        <v>481</v>
      </c>
      <c r="O184" s="86" t="s">
        <v>83</v>
      </c>
      <c r="P184" s="86" t="s">
        <v>104</v>
      </c>
      <c r="Q184" s="86" t="s">
        <v>105</v>
      </c>
      <c r="R184" s="86" t="s">
        <v>83</v>
      </c>
      <c r="S184" s="100" t="e">
        <f aca="false">HLOOKUP("Device Tree Pin Name",#REF!,MATCH($A184,#REF!,0),FALSE())</f>
        <v>#VALUE!</v>
      </c>
      <c r="T184" s="95" t="e">
        <f aca="false">HLOOKUP("power rail",#REF!,MATCH($A184,#REF!,0),FALSE())</f>
        <v>#VALUE!</v>
      </c>
      <c r="U184" s="96" t="e">
        <f aca="false">HLOOKUP("Wake Capable",#REF!,MATCH($A184,#REF!,0),FALSE())</f>
        <v>#VALUE!</v>
      </c>
      <c r="V184" s="96" t="e">
        <f aca="false">HLOOKUP("Strap",#REF!,MATCH($A184,#REF!,0),FALSE())</f>
        <v>#VALUE!</v>
      </c>
      <c r="W184" s="96" t="e">
        <f aca="false">HLOOKUP("GTE",#REF!,MATCH($A184,#REF!,0),FALSE())</f>
        <v>#VALUE!</v>
      </c>
      <c r="X184" s="96" t="e">
        <f aca="false">HLOOKUP("DPD_Control",#REF!,MATCH($A184,#REF!,0),FALSE())</f>
        <v>#VALUE!</v>
      </c>
      <c r="Y184" s="96" t="e">
        <f aca="false">HLOOKUP("DPD_Group",#REF!,MATCH($A184,#REF!,0),FALSE())</f>
        <v>#VALUE!</v>
      </c>
      <c r="Z184" s="95" t="e">
        <f aca="false">HLOOKUP("Pad Category",#REF!,MATCH($A184,#REF!,0),FALSE())</f>
        <v>#VALUE!</v>
      </c>
      <c r="AA184" s="95" t="e">
        <f aca="false">HLOOKUP("Pad type",#REF!,MATCH($A184,#REF!,0),FALSE())</f>
        <v>#VALUE!</v>
      </c>
      <c r="AB184" s="95" t="e">
        <f aca="false">HLOOKUP("Pull Strength",#REF!,MATCH($A184,#REF!,0),FALSE())</f>
        <v>#VALUE!</v>
      </c>
      <c r="AC184" s="95" t="e">
        <f aca="false">HLOOKUP("POR Pin State",#REF!,MATCH($A184,#REF!,0),FALSE())</f>
        <v>#VALUE!</v>
      </c>
      <c r="AD184" s="95" t="str">
        <f aca="false">IF(OR($AQ184="",$AQ184=$C184),$R184,IF($AQ184=$D184,SUBSTITUTE(SUBSTITUTE($AQ184,"GPIO3_","GPIO_"),".0",""),IF($AQ184=$E184,$N184,IF($AQ184=$F184,$O184,IF($AQ184=$G184,$P184,IF($AQ184=$H184,$Q184,"INVALID"))))))</f>
        <v>RSVD1</v>
      </c>
      <c r="AE184" s="97"/>
      <c r="AF184" s="98" t="str">
        <f aca="false">IF(AND(OR($AS184="Int PU",$AS184="Int PD"),OR(AND($AZ184&lt;&gt;"",$AZ184&lt;&gt;"0"),AND($BA184&lt;&gt;"",$BA184&lt;&gt;"0"))),"INVALID",IF(OR($AQ184=$C184,$AS184="Int PD"),"PULL_DOWN",IF(OR($AS184="Int PU",AND($AE184="YES",OR($AZ184="",$AZ184="0"),OR($BA184="",$BA184="0"),OR($AR184="Input",$AR184="Bidirectional"))),"PULL_UP","NORMAL")))</f>
        <v>PULL_DOWN</v>
      </c>
      <c r="AG184" s="98" t="str">
        <f aca="false">IF($AR184="Input", "TRISTATE", IF($AS184="Z","TRISTATE",IF($AQ184=$C184,"TRISTATE","NORMAL")))</f>
        <v>TRISTATE</v>
      </c>
      <c r="AH184" s="98" t="str">
        <f aca="false">IF(OR($AQ184=$C184,$AR184="Output"),"DISABLE","ENABLE")</f>
        <v>DISABLE</v>
      </c>
      <c r="AI184" s="112" t="e">
        <f aca="false">IF($AT184&lt;&gt;$G184,"N/A",IF($AV184="Drive 1", "1", IF($AV184="Drive 0", "0", "")))</f>
        <v>#VALUE!</v>
      </c>
      <c r="AJ184" s="99" t="b">
        <f aca="false">TRUE()</f>
        <v>1</v>
      </c>
      <c r="AK184" s="99" t="b">
        <f aca="false">TRUE()</f>
        <v>1</v>
      </c>
      <c r="AL184" s="99" t="b">
        <f aca="false">TRUE()</f>
        <v>1</v>
      </c>
      <c r="AM184" s="99" t="b">
        <f aca="false">TRUE()</f>
        <v>1</v>
      </c>
      <c r="AN184" s="99" t="b">
        <f aca="false">TRUE()</f>
        <v>1</v>
      </c>
      <c r="AO184" s="99" t="b">
        <f aca="false">TRUE()</f>
        <v>1</v>
      </c>
      <c r="AP184" s="100" t="str">
        <f aca="false">IF(AND($AJ184:$AO184), "VALID", "INVALID")</f>
        <v>VALID</v>
      </c>
      <c r="AQ184" s="101" t="s">
        <v>506</v>
      </c>
      <c r="AR184" s="102" t="s">
        <v>79</v>
      </c>
      <c r="AS184" s="103"/>
      <c r="AT184" s="104"/>
      <c r="AU184" s="104"/>
      <c r="AV184" s="104"/>
      <c r="AW184" s="104"/>
      <c r="AX184" s="104"/>
      <c r="AY184" s="104"/>
      <c r="AZ184" s="103"/>
      <c r="BA184" s="103"/>
      <c r="BB184" s="105"/>
      <c r="BC184" s="104"/>
      <c r="BD184" s="106"/>
      <c r="BE184" s="144" t="s">
        <v>505</v>
      </c>
      <c r="BF184" s="108" t="e">
        <f aca="false">VLOOKUP($A184,#REF!, 34, FALSE())</f>
        <v>#VALUE!</v>
      </c>
      <c r="BG184" s="418" t="e">
        <f aca="false">VLOOKUP($A184,#REF!, 22, FALSE())</f>
        <v>#VALUE!</v>
      </c>
      <c r="BH184" s="109"/>
    </row>
    <row r="185" customFormat="false" ht="12.75" hidden="false" customHeight="true" outlineLevel="0" collapsed="false">
      <c r="A185" s="142" t="s">
        <v>507</v>
      </c>
      <c r="B185" s="86" t="e">
        <f aca="false">VLOOKUP($A185,#REF!, 34, FALSE())</f>
        <v>#VALUE!</v>
      </c>
      <c r="C185" s="87" t="str">
        <f aca="false">CONCATENATE("unused_",A185)</f>
        <v>unused_EQOS_SMA_MDIO</v>
      </c>
      <c r="D185" s="88" t="e">
        <f aca="false">IF(LEN(VLOOKUP($A185,#REF!,8,FALSE())),LEFT(VLOOKUP($A185,#REF!,8,FALSE()),LEN(VLOOKUP($A185,#REF!,8,FALSE()))-2),"")</f>
        <v>#VALUE!</v>
      </c>
      <c r="E185" s="89" t="e">
        <f aca="false">IF(LEN(VLOOKUP($A185,#REF!,4,FALSE())),IF(INDEX(#REF!,MATCH($A185,#REF!,0),1),LEFT(VLOOKUP($A185,#REF!,4,FALSE()),LEN(VLOOKUP($A185,#REF!,4,FALSE()))-2),CONCATENATE(LEFT(VLOOKUP($A185,#REF!,4,FALSE()),LEN(VLOOKUP($A185,#REF!,4,FALSE()))-2),"*")),"")</f>
        <v>#VALUE!</v>
      </c>
      <c r="F185" s="90" t="e">
        <f aca="false">IF(LEN(VLOOKUP($A185,#REF!,5,FALSE())),IF(INDEX(#REF!,MATCH($A185,#REF!,0),2),LEFT(VLOOKUP($A185,#REF!,5,FALSE()),LEN(VLOOKUP($A185,#REF!,5,FALSE()))-2),CONCATENATE(LEFT(VLOOKUP($A185,#REF!,5,FALSE()),LEN(VLOOKUP($A185,#REF!,5,FALSE()))-2),"*")),"")</f>
        <v>#VALUE!</v>
      </c>
      <c r="G185" s="90" t="e">
        <f aca="false">IF(LEN(VLOOKUP($A185,#REF!,6,FALSE())),IF(INDEX(#REF!,MATCH($A185,#REF!,0),3),LEFT(VLOOKUP($A185,#REF!,6,FALSE()),LEN(VLOOKUP($A185,#REF!,6,FALSE()))-2),CONCATENATE(LEFT(VLOOKUP($A185,#REF!,6,FALSE()),LEN(VLOOKUP($A185,#REF!,6,FALSE()))-2),"*")),"")</f>
        <v>#VALUE!</v>
      </c>
      <c r="H185" s="91" t="e">
        <f aca="false">IF(LEN(VLOOKUP($A185,#REF!,7,FALSE())),IF(INDEX(#REF!,MATCH($A185,#REF!,0),4),LEFT(VLOOKUP($A185,#REF!,7,FALSE()),LEN(VLOOKUP($A185,#REF!,7,FALSE()))-2),CONCATENATE(LEFT(VLOOKUP($A185,#REF!,7,FALSE()),LEN(VLOOKUP($A185,#REF!,7,FALSE()))-2),"*")),"")</f>
        <v>#VALUE!</v>
      </c>
      <c r="I185" s="92" t="e">
        <f aca="false">IF(LEN(VLOOKUP($A185,#REF!,8,FALSE())),UPPER(RIGHT(VLOOKUP($A185,#REF!,8,FALSE()), 1)),"")</f>
        <v>#VALUE!</v>
      </c>
      <c r="J185" s="90" t="e">
        <f aca="false">IF(LEN(VLOOKUP($A185,#REF!,4,FALSE())),UPPER(RIGHT(VLOOKUP($A185,#REF!,4,FALSE()), 1)),"")</f>
        <v>#VALUE!</v>
      </c>
      <c r="K185" s="90" t="e">
        <f aca="false">IF(LEN(VLOOKUP($A185,#REF!,5,FALSE())),UPPER(RIGHT(VLOOKUP($A185,#REF!,5,FALSE()), 1)),"")</f>
        <v>#VALUE!</v>
      </c>
      <c r="L185" s="90" t="e">
        <f aca="false">IF(LEN(VLOOKUP($A185,#REF!,6,FALSE())),UPPER(RIGHT(VLOOKUP($A185,#REF!,6,FALSE()), 1)),"")</f>
        <v>#VALUE!</v>
      </c>
      <c r="M185" s="91" t="e">
        <f aca="false">IF(LEN(VLOOKUP($A185,#REF!,7,FALSE())),UPPER(RIGHT(VLOOKUP($A185,#REF!,7,FALSE()), 1)),"")</f>
        <v>#VALUE!</v>
      </c>
      <c r="N185" s="86" t="s">
        <v>481</v>
      </c>
      <c r="O185" s="86" t="s">
        <v>83</v>
      </c>
      <c r="P185" s="86" t="s">
        <v>104</v>
      </c>
      <c r="Q185" s="86" t="s">
        <v>105</v>
      </c>
      <c r="R185" s="86" t="s">
        <v>83</v>
      </c>
      <c r="S185" s="100" t="e">
        <f aca="false">HLOOKUP("Device Tree Pin Name",#REF!,MATCH($A185,#REF!,0),FALSE())</f>
        <v>#VALUE!</v>
      </c>
      <c r="T185" s="95" t="e">
        <f aca="false">HLOOKUP("power rail",#REF!,MATCH($A185,#REF!,0),FALSE())</f>
        <v>#VALUE!</v>
      </c>
      <c r="U185" s="96" t="e">
        <f aca="false">HLOOKUP("Wake Capable",#REF!,MATCH($A185,#REF!,0),FALSE())</f>
        <v>#VALUE!</v>
      </c>
      <c r="V185" s="96" t="e">
        <f aca="false">HLOOKUP("Strap",#REF!,MATCH($A185,#REF!,0),FALSE())</f>
        <v>#VALUE!</v>
      </c>
      <c r="W185" s="96" t="e">
        <f aca="false">HLOOKUP("GTE",#REF!,MATCH($A185,#REF!,0),FALSE())</f>
        <v>#VALUE!</v>
      </c>
      <c r="X185" s="96" t="e">
        <f aca="false">HLOOKUP("DPD_Control",#REF!,MATCH($A185,#REF!,0),FALSE())</f>
        <v>#VALUE!</v>
      </c>
      <c r="Y185" s="96" t="e">
        <f aca="false">HLOOKUP("DPD_Group",#REF!,MATCH($A185,#REF!,0),FALSE())</f>
        <v>#VALUE!</v>
      </c>
      <c r="Z185" s="95" t="e">
        <f aca="false">HLOOKUP("Pad Category",#REF!,MATCH($A185,#REF!,0),FALSE())</f>
        <v>#VALUE!</v>
      </c>
      <c r="AA185" s="95" t="e">
        <f aca="false">HLOOKUP("Pad type",#REF!,MATCH($A185,#REF!,0),FALSE())</f>
        <v>#VALUE!</v>
      </c>
      <c r="AB185" s="95" t="e">
        <f aca="false">HLOOKUP("Pull Strength",#REF!,MATCH($A185,#REF!,0),FALSE())</f>
        <v>#VALUE!</v>
      </c>
      <c r="AC185" s="95" t="e">
        <f aca="false">HLOOKUP("POR Pin State",#REF!,MATCH($A185,#REF!,0),FALSE())</f>
        <v>#VALUE!</v>
      </c>
      <c r="AD185" s="95" t="str">
        <f aca="false">IF(OR($AQ185="",$AQ185=$C185),$R185,IF($AQ185=$D185,SUBSTITUTE(SUBSTITUTE($AQ185,"GPIO3_","GPIO_"),".0",""),IF($AQ185=$E185,$N185,IF($AQ185=$F185,$O185,IF($AQ185=$G185,$P185,IF($AQ185=$H185,$Q185,"INVALID"))))))</f>
        <v>RSVD1</v>
      </c>
      <c r="AE185" s="97"/>
      <c r="AF185" s="98" t="str">
        <f aca="false">IF(AND(OR($AS185="Int PU",$AS185="Int PD"),OR(AND($AZ185&lt;&gt;"",$AZ185&lt;&gt;"0"),AND($BA185&lt;&gt;"",$BA185&lt;&gt;"0"))),"INVALID",IF(OR($AQ185=$C185,$AS185="Int PD"),"PULL_DOWN",IF(OR($AS185="Int PU",AND($AE185="YES",OR($AZ185="",$AZ185="0"),OR($BA185="",$BA185="0"),OR($AR185="Input",$AR185="Bidirectional"))),"PULL_UP","NORMAL")))</f>
        <v>PULL_DOWN</v>
      </c>
      <c r="AG185" s="98" t="str">
        <f aca="false">IF($AR185="Input", "TRISTATE", IF($AS185="Z","TRISTATE",IF($AQ185=$C185,"TRISTATE","NORMAL")))</f>
        <v>TRISTATE</v>
      </c>
      <c r="AH185" s="98" t="str">
        <f aca="false">IF(OR($AQ185=$C185,$AR185="Output"),"DISABLE","ENABLE")</f>
        <v>DISABLE</v>
      </c>
      <c r="AI185" s="112" t="e">
        <f aca="false">IF($AT185&lt;&gt;$G185,"N/A",IF($AV185="Drive 1", "1", IF($AV185="Drive 0", "0", "")))</f>
        <v>#VALUE!</v>
      </c>
      <c r="AJ185" s="99" t="b">
        <f aca="false">TRUE()</f>
        <v>1</v>
      </c>
      <c r="AK185" s="99" t="b">
        <f aca="false">TRUE()</f>
        <v>1</v>
      </c>
      <c r="AL185" s="99" t="b">
        <f aca="false">TRUE()</f>
        <v>1</v>
      </c>
      <c r="AM185" s="99" t="b">
        <f aca="false">TRUE()</f>
        <v>1</v>
      </c>
      <c r="AN185" s="99" t="b">
        <f aca="false">TRUE()</f>
        <v>1</v>
      </c>
      <c r="AO185" s="99" t="b">
        <f aca="false">TRUE()</f>
        <v>1</v>
      </c>
      <c r="AP185" s="100" t="str">
        <f aca="false">IF(AND($AJ185:$AO185), "VALID", "INVALID")</f>
        <v>VALID</v>
      </c>
      <c r="AQ185" s="101" t="s">
        <v>508</v>
      </c>
      <c r="AR185" s="102" t="s">
        <v>79</v>
      </c>
      <c r="AS185" s="103"/>
      <c r="AT185" s="103" t="s">
        <v>89</v>
      </c>
      <c r="AU185" s="104"/>
      <c r="AV185" s="104"/>
      <c r="AW185" s="104"/>
      <c r="AX185" s="104"/>
      <c r="AY185" s="104"/>
      <c r="AZ185" s="103" t="s">
        <v>509</v>
      </c>
      <c r="BA185" s="103"/>
      <c r="BB185" s="105"/>
      <c r="BC185" s="104"/>
      <c r="BD185" s="106"/>
      <c r="BE185" s="144" t="s">
        <v>507</v>
      </c>
      <c r="BF185" s="108" t="e">
        <f aca="false">VLOOKUP($A185,#REF!, 34, FALSE())</f>
        <v>#VALUE!</v>
      </c>
      <c r="BG185" s="418" t="e">
        <f aca="false">VLOOKUP($A185,#REF!, 22, FALSE())</f>
        <v>#VALUE!</v>
      </c>
      <c r="BH185" s="109"/>
    </row>
    <row r="186" customFormat="false" ht="12.75" hidden="false" customHeight="true" outlineLevel="0" collapsed="false">
      <c r="A186" s="142" t="s">
        <v>510</v>
      </c>
      <c r="B186" s="86" t="e">
        <f aca="false">VLOOKUP($A186,#REF!, 34, FALSE())</f>
        <v>#VALUE!</v>
      </c>
      <c r="C186" s="87" t="str">
        <f aca="false">CONCATENATE("unused_",A186)</f>
        <v>unused_EQOS_SMA_MDC</v>
      </c>
      <c r="D186" s="88" t="e">
        <f aca="false">IF(LEN(VLOOKUP($A186,#REF!,8,FALSE())),LEFT(VLOOKUP($A186,#REF!,8,FALSE()),LEN(VLOOKUP($A186,#REF!,8,FALSE()))-2),"")</f>
        <v>#VALUE!</v>
      </c>
      <c r="E186" s="89" t="e">
        <f aca="false">IF(LEN(VLOOKUP($A186,#REF!,4,FALSE())),IF(INDEX(#REF!,MATCH($A186,#REF!,0),1),LEFT(VLOOKUP($A186,#REF!,4,FALSE()),LEN(VLOOKUP($A186,#REF!,4,FALSE()))-2),CONCATENATE(LEFT(VLOOKUP($A186,#REF!,4,FALSE()),LEN(VLOOKUP($A186,#REF!,4,FALSE()))-2),"*")),"")</f>
        <v>#VALUE!</v>
      </c>
      <c r="F186" s="90" t="e">
        <f aca="false">IF(LEN(VLOOKUP($A186,#REF!,5,FALSE())),IF(INDEX(#REF!,MATCH($A186,#REF!,0),2),LEFT(VLOOKUP($A186,#REF!,5,FALSE()),LEN(VLOOKUP($A186,#REF!,5,FALSE()))-2),CONCATENATE(LEFT(VLOOKUP($A186,#REF!,5,FALSE()),LEN(VLOOKUP($A186,#REF!,5,FALSE()))-2),"*")),"")</f>
        <v>#VALUE!</v>
      </c>
      <c r="G186" s="90" t="e">
        <f aca="false">IF(LEN(VLOOKUP($A186,#REF!,6,FALSE())),IF(INDEX(#REF!,MATCH($A186,#REF!,0),3),LEFT(VLOOKUP($A186,#REF!,6,FALSE()),LEN(VLOOKUP($A186,#REF!,6,FALSE()))-2),CONCATENATE(LEFT(VLOOKUP($A186,#REF!,6,FALSE()),LEN(VLOOKUP($A186,#REF!,6,FALSE()))-2),"*")),"")</f>
        <v>#VALUE!</v>
      </c>
      <c r="H186" s="91" t="e">
        <f aca="false">IF(LEN(VLOOKUP($A186,#REF!,7,FALSE())),IF(INDEX(#REF!,MATCH($A186,#REF!,0),4),LEFT(VLOOKUP($A186,#REF!,7,FALSE()),LEN(VLOOKUP($A186,#REF!,7,FALSE()))-2),CONCATENATE(LEFT(VLOOKUP($A186,#REF!,7,FALSE()),LEN(VLOOKUP($A186,#REF!,7,FALSE()))-2),"*")),"")</f>
        <v>#VALUE!</v>
      </c>
      <c r="I186" s="92" t="e">
        <f aca="false">IF(LEN(VLOOKUP($A186,#REF!,8,FALSE())),UPPER(RIGHT(VLOOKUP($A186,#REF!,8,FALSE()), 1)),"")</f>
        <v>#VALUE!</v>
      </c>
      <c r="J186" s="90" t="e">
        <f aca="false">IF(LEN(VLOOKUP($A186,#REF!,4,FALSE())),UPPER(RIGHT(VLOOKUP($A186,#REF!,4,FALSE()), 1)),"")</f>
        <v>#VALUE!</v>
      </c>
      <c r="K186" s="90" t="e">
        <f aca="false">IF(LEN(VLOOKUP($A186,#REF!,5,FALSE())),UPPER(RIGHT(VLOOKUP($A186,#REF!,5,FALSE()), 1)),"")</f>
        <v>#VALUE!</v>
      </c>
      <c r="L186" s="90" t="e">
        <f aca="false">IF(LEN(VLOOKUP($A186,#REF!,6,FALSE())),UPPER(RIGHT(VLOOKUP($A186,#REF!,6,FALSE()), 1)),"")</f>
        <v>#VALUE!</v>
      </c>
      <c r="M186" s="91" t="e">
        <f aca="false">IF(LEN(VLOOKUP($A186,#REF!,7,FALSE())),UPPER(RIGHT(VLOOKUP($A186,#REF!,7,FALSE()), 1)),"")</f>
        <v>#VALUE!</v>
      </c>
      <c r="N186" s="86" t="s">
        <v>481</v>
      </c>
      <c r="O186" s="86" t="s">
        <v>83</v>
      </c>
      <c r="P186" s="86" t="s">
        <v>104</v>
      </c>
      <c r="Q186" s="86" t="s">
        <v>105</v>
      </c>
      <c r="R186" s="86" t="s">
        <v>83</v>
      </c>
      <c r="S186" s="100" t="e">
        <f aca="false">HLOOKUP("Device Tree Pin Name",#REF!,MATCH($A186,#REF!,0),FALSE())</f>
        <v>#VALUE!</v>
      </c>
      <c r="T186" s="95" t="e">
        <f aca="false">HLOOKUP("power rail",#REF!,MATCH($A186,#REF!,0),FALSE())</f>
        <v>#VALUE!</v>
      </c>
      <c r="U186" s="96" t="e">
        <f aca="false">HLOOKUP("Wake Capable",#REF!,MATCH($A186,#REF!,0),FALSE())</f>
        <v>#VALUE!</v>
      </c>
      <c r="V186" s="96" t="e">
        <f aca="false">HLOOKUP("Strap",#REF!,MATCH($A186,#REF!,0),FALSE())</f>
        <v>#VALUE!</v>
      </c>
      <c r="W186" s="96" t="e">
        <f aca="false">HLOOKUP("GTE",#REF!,MATCH($A186,#REF!,0),FALSE())</f>
        <v>#VALUE!</v>
      </c>
      <c r="X186" s="96" t="e">
        <f aca="false">HLOOKUP("DPD_Control",#REF!,MATCH($A186,#REF!,0),FALSE())</f>
        <v>#VALUE!</v>
      </c>
      <c r="Y186" s="96" t="e">
        <f aca="false">HLOOKUP("DPD_Group",#REF!,MATCH($A186,#REF!,0),FALSE())</f>
        <v>#VALUE!</v>
      </c>
      <c r="Z186" s="95" t="e">
        <f aca="false">HLOOKUP("Pad Category",#REF!,MATCH($A186,#REF!,0),FALSE())</f>
        <v>#VALUE!</v>
      </c>
      <c r="AA186" s="95" t="e">
        <f aca="false">HLOOKUP("Pad type",#REF!,MATCH($A186,#REF!,0),FALSE())</f>
        <v>#VALUE!</v>
      </c>
      <c r="AB186" s="95" t="e">
        <f aca="false">HLOOKUP("Pull Strength",#REF!,MATCH($A186,#REF!,0),FALSE())</f>
        <v>#VALUE!</v>
      </c>
      <c r="AC186" s="95" t="e">
        <f aca="false">HLOOKUP("POR Pin State",#REF!,MATCH($A186,#REF!,0),FALSE())</f>
        <v>#VALUE!</v>
      </c>
      <c r="AD186" s="95" t="str">
        <f aca="false">IF(OR($AQ186="",$AQ186=$C186),$R186,IF($AQ186=$D186,SUBSTITUTE(SUBSTITUTE($AQ186,"GPIO3_","GPIO_"),".0",""),IF($AQ186=$E186,$N186,IF($AQ186=$F186,$O186,IF($AQ186=$G186,$P186,IF($AQ186=$H186,$Q186,"INVALID"))))))</f>
        <v>RSVD1</v>
      </c>
      <c r="AE186" s="97"/>
      <c r="AF186" s="98" t="str">
        <f aca="false">IF(AND(OR($AS186="Int PU",$AS186="Int PD"),OR(AND($AZ186&lt;&gt;"",$AZ186&lt;&gt;"0"),AND($BA186&lt;&gt;"",$BA186&lt;&gt;"0"))),"INVALID",IF(OR($AQ186=$C186,$AS186="Int PD"),"PULL_DOWN",IF(OR($AS186="Int PU",AND($AE186="YES",OR($AZ186="",$AZ186="0"),OR($BA186="",$BA186="0"),OR($AR186="Input",$AR186="Bidirectional"))),"PULL_UP","NORMAL")))</f>
        <v>PULL_DOWN</v>
      </c>
      <c r="AG186" s="98" t="str">
        <f aca="false">IF($AR186="Input", "TRISTATE", IF($AS186="Z","TRISTATE",IF($AQ186=$C186,"TRISTATE","NORMAL")))</f>
        <v>TRISTATE</v>
      </c>
      <c r="AH186" s="98" t="str">
        <f aca="false">IF(OR($AQ186=$C186,$AR186="Output"),"DISABLE","ENABLE")</f>
        <v>DISABLE</v>
      </c>
      <c r="AI186" s="112" t="e">
        <f aca="false">IF($AT186&lt;&gt;$G186,"N/A",IF($AV186="Drive 1", "1", IF($AV186="Drive 0", "0", "")))</f>
        <v>#VALUE!</v>
      </c>
      <c r="AJ186" s="99" t="b">
        <f aca="false">TRUE()</f>
        <v>1</v>
      </c>
      <c r="AK186" s="99" t="b">
        <f aca="false">TRUE()</f>
        <v>1</v>
      </c>
      <c r="AL186" s="99" t="b">
        <f aca="false">TRUE()</f>
        <v>1</v>
      </c>
      <c r="AM186" s="99" t="b">
        <f aca="false">TRUE()</f>
        <v>1</v>
      </c>
      <c r="AN186" s="99" t="b">
        <f aca="false">TRUE()</f>
        <v>1</v>
      </c>
      <c r="AO186" s="99" t="b">
        <f aca="false">TRUE()</f>
        <v>1</v>
      </c>
      <c r="AP186" s="100" t="str">
        <f aca="false">IF(AND($AJ186:$AO186), "VALID", "INVALID")</f>
        <v>VALID</v>
      </c>
      <c r="AQ186" s="145" t="s">
        <v>511</v>
      </c>
      <c r="AR186" s="146" t="s">
        <v>79</v>
      </c>
      <c r="AS186" s="147"/>
      <c r="AT186" s="148"/>
      <c r="AU186" s="148"/>
      <c r="AV186" s="148"/>
      <c r="AW186" s="148"/>
      <c r="AX186" s="148"/>
      <c r="AY186" s="148"/>
      <c r="AZ186" s="147"/>
      <c r="BA186" s="147"/>
      <c r="BB186" s="149"/>
      <c r="BC186" s="148"/>
      <c r="BD186" s="150"/>
      <c r="BE186" s="152" t="s">
        <v>510</v>
      </c>
      <c r="BF186" s="108" t="e">
        <f aca="false">VLOOKUP($A186,#REF!, 34, FALSE())</f>
        <v>#VALUE!</v>
      </c>
      <c r="BG186" s="418" t="e">
        <f aca="false">VLOOKUP($A186,#REF!, 22, FALSE())</f>
        <v>#VALUE!</v>
      </c>
      <c r="BH186" s="109"/>
    </row>
    <row r="187" customFormat="false" ht="12.75" hidden="false" customHeight="true" outlineLevel="0" collapsed="false">
      <c r="A187" s="142" t="s">
        <v>512</v>
      </c>
      <c r="B187" s="86" t="e">
        <f aca="false">VLOOKUP($A187,#REF!, 34, FALSE())</f>
        <v>#VALUE!</v>
      </c>
      <c r="C187" s="87" t="str">
        <f aca="false">CONCATENATE("unused_",A187)</f>
        <v>unused_EQOS_COMP</v>
      </c>
      <c r="D187" s="88" t="e">
        <f aca="false">IF(LEN(VLOOKUP($A187,#REF!,8,FALSE())),LEFT(VLOOKUP($A187,#REF!,8,FALSE()),LEN(VLOOKUP($A187,#REF!,8,FALSE()))-2),"")</f>
        <v>#VALUE!</v>
      </c>
      <c r="E187" s="89" t="e">
        <f aca="false">IF(LEN(VLOOKUP($A187,#REF!,4,FALSE())),IF(INDEX(#REF!,MATCH($A187,#REF!,0),1),LEFT(VLOOKUP($A187,#REF!,4,FALSE()),LEN(VLOOKUP($A187,#REF!,4,FALSE()))-2),CONCATENATE(LEFT(VLOOKUP($A187,#REF!,4,FALSE()),LEN(VLOOKUP($A187,#REF!,4,FALSE()))-2),"*")),"")</f>
        <v>#VALUE!</v>
      </c>
      <c r="F187" s="90" t="e">
        <f aca="false">IF(LEN(VLOOKUP($A187,#REF!,5,FALSE())),IF(INDEX(#REF!,MATCH($A187,#REF!,0),2),LEFT(VLOOKUP($A187,#REF!,5,FALSE()),LEN(VLOOKUP($A187,#REF!,5,FALSE()))-2),CONCATENATE(LEFT(VLOOKUP($A187,#REF!,5,FALSE()),LEN(VLOOKUP($A187,#REF!,5,FALSE()))-2),"*")),"")</f>
        <v>#VALUE!</v>
      </c>
      <c r="G187" s="90" t="e">
        <f aca="false">IF(LEN(VLOOKUP($A187,#REF!,6,FALSE())),IF(INDEX(#REF!,MATCH($A187,#REF!,0),3),LEFT(VLOOKUP($A187,#REF!,6,FALSE()),LEN(VLOOKUP($A187,#REF!,6,FALSE()))-2),CONCATENATE(LEFT(VLOOKUP($A187,#REF!,6,FALSE()),LEN(VLOOKUP($A187,#REF!,6,FALSE()))-2),"*")),"")</f>
        <v>#VALUE!</v>
      </c>
      <c r="H187" s="91" t="e">
        <f aca="false">IF(LEN(VLOOKUP($A187,#REF!,7,FALSE())),IF(INDEX(#REF!,MATCH($A187,#REF!,0),4),LEFT(VLOOKUP($A187,#REF!,7,FALSE()),LEN(VLOOKUP($A187,#REF!,7,FALSE()))-2),CONCATENATE(LEFT(VLOOKUP($A187,#REF!,7,FALSE()),LEN(VLOOKUP($A187,#REF!,7,FALSE()))-2),"*")),"")</f>
        <v>#VALUE!</v>
      </c>
      <c r="I187" s="92" t="e">
        <f aca="false">IF(LEN(VLOOKUP($A187,#REF!,8,FALSE())),UPPER(RIGHT(VLOOKUP($A187,#REF!,8,FALSE()), 1)),"")</f>
        <v>#VALUE!</v>
      </c>
      <c r="J187" s="90" t="e">
        <f aca="false">IF(LEN(VLOOKUP($A187,#REF!,4,FALSE())),UPPER(RIGHT(VLOOKUP($A187,#REF!,4,FALSE()), 1)),"")</f>
        <v>#VALUE!</v>
      </c>
      <c r="K187" s="90" t="e">
        <f aca="false">IF(LEN(VLOOKUP($A187,#REF!,5,FALSE())),UPPER(RIGHT(VLOOKUP($A187,#REF!,5,FALSE()), 1)),"")</f>
        <v>#VALUE!</v>
      </c>
      <c r="L187" s="90" t="e">
        <f aca="false">IF(LEN(VLOOKUP($A187,#REF!,6,FALSE())),UPPER(RIGHT(VLOOKUP($A187,#REF!,6,FALSE()), 1)),"")</f>
        <v>#VALUE!</v>
      </c>
      <c r="M187" s="91" t="e">
        <f aca="false">IF(LEN(VLOOKUP($A187,#REF!,7,FALSE())),UPPER(RIGHT(VLOOKUP($A187,#REF!,7,FALSE()), 1)),"")</f>
        <v>#VALUE!</v>
      </c>
      <c r="N187" s="139"/>
      <c r="O187" s="139"/>
      <c r="P187" s="139"/>
      <c r="Q187" s="139"/>
      <c r="R187" s="139"/>
      <c r="S187" s="100" t="e">
        <f aca="false">HLOOKUP("Device Tree Pin Name",#REF!,MATCH($A187,#REF!,0),FALSE())</f>
        <v>#VALUE!</v>
      </c>
      <c r="T187" s="95" t="e">
        <f aca="false">HLOOKUP("power rail",#REF!,MATCH($A187,#REF!,0),FALSE())</f>
        <v>#VALUE!</v>
      </c>
      <c r="U187" s="96" t="e">
        <f aca="false">HLOOKUP("Wake Capable",#REF!,MATCH($A187,#REF!,0),FALSE())</f>
        <v>#VALUE!</v>
      </c>
      <c r="V187" s="96" t="e">
        <f aca="false">HLOOKUP("Strap",#REF!,MATCH($A187,#REF!,0),FALSE())</f>
        <v>#VALUE!</v>
      </c>
      <c r="W187" s="96" t="e">
        <f aca="false">HLOOKUP("GTE",#REF!,MATCH($A187,#REF!,0),FALSE())</f>
        <v>#VALUE!</v>
      </c>
      <c r="X187" s="96" t="e">
        <f aca="false">HLOOKUP("DPD_Control",#REF!,MATCH($A187,#REF!,0),FALSE())</f>
        <v>#VALUE!</v>
      </c>
      <c r="Y187" s="96" t="e">
        <f aca="false">HLOOKUP("DPD_Group",#REF!,MATCH($A187,#REF!,0),FALSE())</f>
        <v>#VALUE!</v>
      </c>
      <c r="Z187" s="95" t="e">
        <f aca="false">HLOOKUP("Pad Category",#REF!,MATCH($A187,#REF!,0),FALSE())</f>
        <v>#VALUE!</v>
      </c>
      <c r="AA187" s="95" t="e">
        <f aca="false">HLOOKUP("Pad type",#REF!,MATCH($A187,#REF!,0),FALSE())</f>
        <v>#VALUE!</v>
      </c>
      <c r="AB187" s="95" t="e">
        <f aca="false">HLOOKUP("Pull Strength",#REF!,MATCH($A187,#REF!,0),FALSE())</f>
        <v>#VALUE!</v>
      </c>
      <c r="AC187" s="97"/>
      <c r="AD187" s="97"/>
      <c r="AE187" s="97"/>
      <c r="AF187" s="97"/>
      <c r="AG187" s="97"/>
      <c r="AH187" s="97"/>
      <c r="AI187" s="97"/>
      <c r="AJ187" s="99" t="b">
        <f aca="false">TRUE()</f>
        <v>1</v>
      </c>
      <c r="AK187" s="99" t="b">
        <f aca="false">TRUE()</f>
        <v>1</v>
      </c>
      <c r="AL187" s="99" t="b">
        <f aca="false">TRUE()</f>
        <v>1</v>
      </c>
      <c r="AM187" s="99" t="b">
        <f aca="false">TRUE()</f>
        <v>1</v>
      </c>
      <c r="AN187" s="99" t="b">
        <f aca="false">TRUE()</f>
        <v>1</v>
      </c>
      <c r="AO187" s="99" t="b">
        <f aca="false">TRUE()</f>
        <v>1</v>
      </c>
      <c r="AP187" s="100" t="str">
        <f aca="false">IF(AND($AJ187:$AO187), "VALID", "INVALID")</f>
        <v>VALID</v>
      </c>
      <c r="AQ187" s="145" t="s">
        <v>513</v>
      </c>
      <c r="AR187" s="146" t="s">
        <v>79</v>
      </c>
      <c r="AS187" s="147"/>
      <c r="AT187" s="148"/>
      <c r="AU187" s="148"/>
      <c r="AV187" s="148"/>
      <c r="AW187" s="148"/>
      <c r="AX187" s="148"/>
      <c r="AY187" s="148"/>
      <c r="AZ187" s="147"/>
      <c r="BA187" s="147" t="s">
        <v>447</v>
      </c>
      <c r="BB187" s="149"/>
      <c r="BC187" s="148"/>
      <c r="BD187" s="150"/>
      <c r="BE187" s="152" t="s">
        <v>512</v>
      </c>
      <c r="BF187" s="108" t="e">
        <f aca="false">VLOOKUP($A187,#REF!, 34, FALSE())</f>
        <v>#VALUE!</v>
      </c>
      <c r="BG187" s="418" t="e">
        <f aca="false">VLOOKUP($A187,#REF!, 22, FALSE())</f>
        <v>#VALUE!</v>
      </c>
      <c r="BH187" s="109"/>
    </row>
    <row r="188" s="85" customFormat="true" ht="18" hidden="false" customHeight="true" outlineLevel="0" collapsed="false">
      <c r="A188" s="116" t="s">
        <v>514</v>
      </c>
      <c r="B188" s="116" t="s">
        <v>515</v>
      </c>
      <c r="C188" s="115"/>
      <c r="D188" s="153"/>
      <c r="E188" s="153"/>
      <c r="F188" s="153"/>
      <c r="G188" s="153"/>
      <c r="H188" s="153"/>
      <c r="I188" s="115"/>
      <c r="J188" s="115"/>
      <c r="K188" s="115"/>
      <c r="L188" s="115"/>
      <c r="M188" s="115"/>
      <c r="N188" s="115"/>
      <c r="O188" s="115"/>
      <c r="P188" s="115"/>
      <c r="Q188" s="115"/>
      <c r="R188" s="115"/>
      <c r="S188" s="115"/>
      <c r="T188" s="115"/>
      <c r="U188" s="154"/>
      <c r="V188" s="154"/>
      <c r="W188" s="154"/>
      <c r="X188" s="154"/>
      <c r="Y188" s="154"/>
      <c r="Z188" s="155"/>
      <c r="AA188" s="155"/>
      <c r="AB188" s="155"/>
      <c r="AC188" s="155"/>
      <c r="AD188" s="155"/>
      <c r="AE188" s="155"/>
      <c r="AF188" s="155"/>
      <c r="AG188" s="155"/>
      <c r="AH188" s="155"/>
      <c r="AI188" s="155"/>
      <c r="AJ188" s="155" t="n">
        <f aca="false">FALSE()</f>
        <v>0</v>
      </c>
      <c r="AK188" s="155"/>
      <c r="AL188" s="155"/>
      <c r="AM188" s="155"/>
      <c r="AN188" s="155"/>
      <c r="AO188" s="155"/>
      <c r="AP188" s="155"/>
      <c r="AQ188" s="79"/>
      <c r="AR188" s="156"/>
      <c r="AS188" s="157"/>
      <c r="AT188" s="157"/>
      <c r="AU188" s="157"/>
      <c r="AV188" s="157"/>
      <c r="AW188" s="157"/>
      <c r="AX188" s="157"/>
      <c r="AY188" s="157"/>
      <c r="AZ188" s="157"/>
      <c r="BA188" s="157"/>
      <c r="BB188" s="157"/>
      <c r="BC188" s="81" t="s">
        <v>76</v>
      </c>
      <c r="BD188" s="157"/>
      <c r="BE188" s="158" t="s">
        <v>514</v>
      </c>
      <c r="BF188" s="344" t="s">
        <v>515</v>
      </c>
      <c r="BG188" s="344"/>
      <c r="BH188" s="159"/>
    </row>
    <row r="189" customFormat="false" ht="12.75" hidden="false" customHeight="true" outlineLevel="0" collapsed="false">
      <c r="A189" s="95" t="s">
        <v>516</v>
      </c>
      <c r="B189" s="86" t="e">
        <f aca="false">VLOOKUP($A189,#REF!, 34, FALSE())</f>
        <v>#VALUE!</v>
      </c>
      <c r="C189" s="87" t="str">
        <f aca="false">CONCATENATE("unused_",A189)</f>
        <v>unused_SPI5_SCK</v>
      </c>
      <c r="D189" s="88" t="e">
        <f aca="false">IF(LEN(VLOOKUP($A189,#REF!,8,FALSE())),LEFT(VLOOKUP($A189,#REF!,8,FALSE()),LEN(VLOOKUP($A189,#REF!,8,FALSE()))-2),"")</f>
        <v>#VALUE!</v>
      </c>
      <c r="E189" s="89" t="e">
        <f aca="false">IF(LEN(VLOOKUP($A189,#REF!,4,FALSE())),IF(INDEX(#REF!,MATCH($A189,#REF!,0),1),LEFT(VLOOKUP($A189,#REF!,4,FALSE()),LEN(VLOOKUP($A189,#REF!,4,FALSE()))-2),CONCATENATE(LEFT(VLOOKUP($A189,#REF!,4,FALSE()),LEN(VLOOKUP($A189,#REF!,4,FALSE()))-2),"*")),"")</f>
        <v>#VALUE!</v>
      </c>
      <c r="F189" s="90" t="e">
        <f aca="false">IF(LEN(VLOOKUP($A189,#REF!,5,FALSE())),IF(INDEX(#REF!,MATCH($A189,#REF!,0),2),LEFT(VLOOKUP($A189,#REF!,5,FALSE()),LEN(VLOOKUP($A189,#REF!,5,FALSE()))-2),CONCATENATE(LEFT(VLOOKUP($A189,#REF!,5,FALSE()),LEN(VLOOKUP($A189,#REF!,5,FALSE()))-2),"*")),"")</f>
        <v>#VALUE!</v>
      </c>
      <c r="G189" s="90" t="e">
        <f aca="false">IF(LEN(VLOOKUP($A189,#REF!,6,FALSE())),IF(INDEX(#REF!,MATCH($A189,#REF!,0),3),LEFT(VLOOKUP($A189,#REF!,6,FALSE()),LEN(VLOOKUP($A189,#REF!,6,FALSE()))-2),CONCATENATE(LEFT(VLOOKUP($A189,#REF!,6,FALSE()),LEN(VLOOKUP($A189,#REF!,6,FALSE()))-2),"*")),"")</f>
        <v>#VALUE!</v>
      </c>
      <c r="H189" s="91" t="e">
        <f aca="false">IF(LEN(VLOOKUP($A189,#REF!,7,FALSE())),IF(INDEX(#REF!,MATCH($A189,#REF!,0),4),LEFT(VLOOKUP($A189,#REF!,7,FALSE()),LEN(VLOOKUP($A189,#REF!,7,FALSE()))-2),CONCATENATE(LEFT(VLOOKUP($A189,#REF!,7,FALSE()),LEN(VLOOKUP($A189,#REF!,7,FALSE()))-2),"*")),"")</f>
        <v>#VALUE!</v>
      </c>
      <c r="I189" s="92" t="e">
        <f aca="false">IF(LEN(VLOOKUP($A189,#REF!,8,FALSE())),UPPER(RIGHT(VLOOKUP($A189,#REF!,8,FALSE()), 1)),"")</f>
        <v>#VALUE!</v>
      </c>
      <c r="J189" s="90" t="e">
        <f aca="false">IF(LEN(VLOOKUP($A189,#REF!,4,FALSE())),UPPER(RIGHT(VLOOKUP($A189,#REF!,4,FALSE()), 1)),"")</f>
        <v>#VALUE!</v>
      </c>
      <c r="K189" s="90" t="e">
        <f aca="false">IF(LEN(VLOOKUP($A189,#REF!,5,FALSE())),UPPER(RIGHT(VLOOKUP($A189,#REF!,5,FALSE()), 1)),"")</f>
        <v>#VALUE!</v>
      </c>
      <c r="L189" s="90" t="e">
        <f aca="false">IF(LEN(VLOOKUP($A189,#REF!,6,FALSE())),UPPER(RIGHT(VLOOKUP($A189,#REF!,6,FALSE()), 1)),"")</f>
        <v>#VALUE!</v>
      </c>
      <c r="M189" s="91" t="e">
        <f aca="false">IF(LEN(VLOOKUP($A189,#REF!,7,FALSE())),UPPER(RIGHT(VLOOKUP($A189,#REF!,7,FALSE()), 1)),"")</f>
        <v>#VALUE!</v>
      </c>
      <c r="N189" s="86" t="s">
        <v>259</v>
      </c>
      <c r="O189" s="86" t="s">
        <v>517</v>
      </c>
      <c r="P189" s="86" t="s">
        <v>518</v>
      </c>
      <c r="Q189" s="86" t="s">
        <v>105</v>
      </c>
      <c r="R189" s="86" t="s">
        <v>105</v>
      </c>
      <c r="S189" s="94" t="e">
        <f aca="false">HLOOKUP("Device Tree Pin Name",#REF!,MATCH($A189,#REF!,0),FALSE())</f>
        <v>#VALUE!</v>
      </c>
      <c r="T189" s="95" t="e">
        <f aca="false">HLOOKUP("power rail",#REF!,MATCH($A189,#REF!,0),FALSE())</f>
        <v>#VALUE!</v>
      </c>
      <c r="U189" s="96" t="e">
        <f aca="false">HLOOKUP("Wake Capable",#REF!,MATCH($A189,#REF!,0),FALSE())</f>
        <v>#VALUE!</v>
      </c>
      <c r="V189" s="96" t="e">
        <f aca="false">HLOOKUP("Strap",#REF!,MATCH($A189,#REF!,0),FALSE())</f>
        <v>#VALUE!</v>
      </c>
      <c r="W189" s="96" t="e">
        <f aca="false">HLOOKUP("GTE",#REF!,MATCH($A189,#REF!,0),FALSE())</f>
        <v>#VALUE!</v>
      </c>
      <c r="X189" s="96" t="e">
        <f aca="false">HLOOKUP("DPD_Control",#REF!,MATCH($A189,#REF!,0),FALSE())</f>
        <v>#VALUE!</v>
      </c>
      <c r="Y189" s="96" t="e">
        <f aca="false">HLOOKUP("DPD_Group",#REF!,MATCH($A189,#REF!,0),FALSE())</f>
        <v>#VALUE!</v>
      </c>
      <c r="Z189" s="95" t="e">
        <f aca="false">HLOOKUP("Pad Category",#REF!,MATCH($A189,#REF!,0),FALSE())</f>
        <v>#VALUE!</v>
      </c>
      <c r="AA189" s="95" t="e">
        <f aca="false">HLOOKUP("Pad type",#REF!,MATCH($A189,#REF!,0),FALSE())</f>
        <v>#VALUE!</v>
      </c>
      <c r="AB189" s="95" t="e">
        <f aca="false">HLOOKUP("Pull Strength",#REF!,MATCH($A189,#REF!,0),FALSE())</f>
        <v>#VALUE!</v>
      </c>
      <c r="AC189" s="95" t="e">
        <f aca="false">HLOOKUP("POR Pin State",#REF!,MATCH($A189,#REF!,0),FALSE())</f>
        <v>#VALUE!</v>
      </c>
      <c r="AD189" s="95" t="str">
        <f aca="false">IF(OR($AQ189="",$AQ189=$C189),$R189,IF($AQ189=$D189,SUBSTITUTE(SUBSTITUTE($AQ189,"GPIO3_","GPIO_"),".0",""),IF($AQ189=$E189,$N189,IF($AQ189=$F189,$O189,IF($AQ189=$G189,$P189,IF($AQ189=$H189,$Q189,"INVALID"))))))</f>
        <v>RSVD3</v>
      </c>
      <c r="AE189" s="97"/>
      <c r="AF189" s="98" t="str">
        <f aca="false">IF(AND(OR($AS189="Int PU",$AS189="Int PD"),OR(AND($AZ189&lt;&gt;"",$AZ189&lt;&gt;"0"),AND($BA189&lt;&gt;"",$BA189&lt;&gt;"0"))),"INVALID",IF(OR($AQ189=$C189,$AS189="Int PD"),"PULL_DOWN",IF(OR($AS189="Int PU",AND($AE189="YES",OR($AZ189="",$AZ189="0"),OR($BA189="",$BA189="0"),OR($AR189="Input",$AR189="Bidirectional"))),"PULL_UP","NORMAL")))</f>
        <v>PULL_DOWN</v>
      </c>
      <c r="AG189" s="98" t="str">
        <f aca="false">IF($AR189="Input", "TRISTATE", IF($AS189="Z","TRISTATE",IF($AQ189=$C189,"TRISTATE","NORMAL")))</f>
        <v>TRISTATE</v>
      </c>
      <c r="AH189" s="98" t="str">
        <f aca="false">IF(OR($AQ189=$C189,$AR189="Output"),"DISABLE","ENABLE")</f>
        <v>DISABLE</v>
      </c>
      <c r="AI189" s="112" t="e">
        <f aca="false">IF($AT189&lt;&gt;$G189,"N/A",IF($AV189="Drive 1", "1", IF($AV189="Drive 0", "0", "")))</f>
        <v>#VALUE!</v>
      </c>
      <c r="AJ189" s="99" t="b">
        <f aca="false">TRUE()</f>
        <v>1</v>
      </c>
      <c r="AK189" s="99" t="b">
        <f aca="false">TRUE()</f>
        <v>1</v>
      </c>
      <c r="AL189" s="99" t="b">
        <f aca="false">TRUE()</f>
        <v>1</v>
      </c>
      <c r="AM189" s="99" t="b">
        <f aca="false">TRUE()</f>
        <v>1</v>
      </c>
      <c r="AN189" s="99" t="b">
        <f aca="false">TRUE()</f>
        <v>1</v>
      </c>
      <c r="AO189" s="99" t="b">
        <f aca="false">TRUE()</f>
        <v>1</v>
      </c>
      <c r="AP189" s="100" t="str">
        <f aca="false">IF(AND($AJ189:$AO189), "VALID", "INVALID")</f>
        <v>VALID</v>
      </c>
      <c r="AQ189" s="101" t="s">
        <v>519</v>
      </c>
      <c r="AR189" s="102" t="s">
        <v>79</v>
      </c>
      <c r="AS189" s="103"/>
      <c r="AT189" s="104"/>
      <c r="AU189" s="104"/>
      <c r="AV189" s="103" t="s">
        <v>124</v>
      </c>
      <c r="AW189" s="104"/>
      <c r="AX189" s="103" t="s">
        <v>85</v>
      </c>
      <c r="AY189" s="104"/>
      <c r="AZ189" s="103"/>
      <c r="BA189" s="103"/>
      <c r="BB189" s="105"/>
      <c r="BC189" s="104"/>
      <c r="BD189" s="106"/>
      <c r="BE189" s="160"/>
      <c r="BF189" s="108" t="e">
        <f aca="false">VLOOKUP($A189,#REF!, 34, FALSE())</f>
        <v>#VALUE!</v>
      </c>
      <c r="BG189" s="418" t="e">
        <f aca="false">VLOOKUP($A189,#REF!, 22, FALSE())</f>
        <v>#VALUE!</v>
      </c>
      <c r="BH189" s="109"/>
    </row>
    <row r="190" customFormat="false" ht="12.75" hidden="false" customHeight="true" outlineLevel="0" collapsed="false">
      <c r="A190" s="95" t="s">
        <v>520</v>
      </c>
      <c r="B190" s="86" t="e">
        <f aca="false">VLOOKUP($A190,#REF!, 34, FALSE())</f>
        <v>#VALUE!</v>
      </c>
      <c r="C190" s="87" t="str">
        <f aca="false">CONCATENATE("unused_",A190)</f>
        <v>unused_SPI5_MISO</v>
      </c>
      <c r="D190" s="88" t="e">
        <f aca="false">IF(LEN(VLOOKUP($A190,#REF!,8,FALSE())),LEFT(VLOOKUP($A190,#REF!,8,FALSE()),LEN(VLOOKUP($A190,#REF!,8,FALSE()))-2),"")</f>
        <v>#VALUE!</v>
      </c>
      <c r="E190" s="89" t="e">
        <f aca="false">IF(LEN(VLOOKUP($A190,#REF!,4,FALSE())),IF(INDEX(#REF!,MATCH($A190,#REF!,0),1),LEFT(VLOOKUP($A190,#REF!,4,FALSE()),LEN(VLOOKUP($A190,#REF!,4,FALSE()))-2),CONCATENATE(LEFT(VLOOKUP($A190,#REF!,4,FALSE()),LEN(VLOOKUP($A190,#REF!,4,FALSE()))-2),"*")),"")</f>
        <v>#VALUE!</v>
      </c>
      <c r="F190" s="90" t="e">
        <f aca="false">IF(LEN(VLOOKUP($A190,#REF!,5,FALSE())),IF(INDEX(#REF!,MATCH($A190,#REF!,0),2),LEFT(VLOOKUP($A190,#REF!,5,FALSE()),LEN(VLOOKUP($A190,#REF!,5,FALSE()))-3),CONCATENATE(LEFT(VLOOKUP($A190,#REF!,5,FALSE()),LEN(VLOOKUP($A190,#REF!,5,FALSE()))-2),"*")),"")</f>
        <v>#VALUE!</v>
      </c>
      <c r="G190" s="90" t="e">
        <f aca="false">IF(LEN(VLOOKUP($A190,#REF!,6,FALSE())),IF(INDEX(#REF!,MATCH($A190,#REF!,0),3),LEFT(VLOOKUP($A190,#REF!,6,FALSE()),LEN(VLOOKUP($A190,#REF!,6,FALSE()))-2),CONCATENATE(LEFT(VLOOKUP($A190,#REF!,6,FALSE()),LEN(VLOOKUP($A190,#REF!,6,FALSE()))-2),"*")),"")</f>
        <v>#VALUE!</v>
      </c>
      <c r="H190" s="91" t="e">
        <f aca="false">IF(LEN(VLOOKUP($A190,#REF!,7,FALSE())),IF(INDEX(#REF!,MATCH($A190,#REF!,0),4),LEFT(VLOOKUP($A190,#REF!,7,FALSE()),LEN(VLOOKUP($A190,#REF!,7,FALSE()))-2),CONCATENATE(LEFT(VLOOKUP($A190,#REF!,7,FALSE()),LEN(VLOOKUP($A190,#REF!,7,FALSE()))-2),"*")),"")</f>
        <v>#VALUE!</v>
      </c>
      <c r="I190" s="92" t="e">
        <f aca="false">IF(LEN(VLOOKUP($A190,#REF!,8,FALSE())),UPPER(RIGHT(VLOOKUP($A190,#REF!,8,FALSE()), 1)),"")</f>
        <v>#VALUE!</v>
      </c>
      <c r="J190" s="90" t="e">
        <f aca="false">IF(LEN(VLOOKUP($A190,#REF!,4,FALSE())),UPPER(RIGHT(VLOOKUP($A190,#REF!,4,FALSE()), 1)),"")</f>
        <v>#VALUE!</v>
      </c>
      <c r="K190" s="90" t="s">
        <v>81</v>
      </c>
      <c r="L190" s="90" t="e">
        <f aca="false">IF(LEN(VLOOKUP($A190,#REF!,6,FALSE())),UPPER(RIGHT(VLOOKUP($A190,#REF!,6,FALSE()), 1)),"")</f>
        <v>#VALUE!</v>
      </c>
      <c r="M190" s="91" t="e">
        <f aca="false">IF(LEN(VLOOKUP($A190,#REF!,7,FALSE())),UPPER(RIGHT(VLOOKUP($A190,#REF!,7,FALSE()), 1)),"")</f>
        <v>#VALUE!</v>
      </c>
      <c r="N190" s="86" t="s">
        <v>259</v>
      </c>
      <c r="O190" s="86" t="s">
        <v>517</v>
      </c>
      <c r="P190" s="86" t="s">
        <v>518</v>
      </c>
      <c r="Q190" s="86" t="s">
        <v>105</v>
      </c>
      <c r="R190" s="86" t="s">
        <v>105</v>
      </c>
      <c r="S190" s="100" t="e">
        <f aca="false">HLOOKUP("Device Tree Pin Name",#REF!,MATCH($A190,#REF!,0),FALSE())</f>
        <v>#VALUE!</v>
      </c>
      <c r="T190" s="95" t="e">
        <f aca="false">HLOOKUP("power rail",#REF!,MATCH($A190,#REF!,0),FALSE())</f>
        <v>#VALUE!</v>
      </c>
      <c r="U190" s="96" t="e">
        <f aca="false">HLOOKUP("Wake Capable",#REF!,MATCH($A190,#REF!,0),FALSE())</f>
        <v>#VALUE!</v>
      </c>
      <c r="V190" s="96" t="e">
        <f aca="false">HLOOKUP("Strap",#REF!,MATCH($A190,#REF!,0),FALSE())</f>
        <v>#VALUE!</v>
      </c>
      <c r="W190" s="96" t="e">
        <f aca="false">HLOOKUP("GTE",#REF!,MATCH($A190,#REF!,0),FALSE())</f>
        <v>#VALUE!</v>
      </c>
      <c r="X190" s="96" t="e">
        <f aca="false">HLOOKUP("DPD_Control",#REF!,MATCH($A190,#REF!,0),FALSE())</f>
        <v>#VALUE!</v>
      </c>
      <c r="Y190" s="96" t="e">
        <f aca="false">HLOOKUP("DPD_Group",#REF!,MATCH($A190,#REF!,0),FALSE())</f>
        <v>#VALUE!</v>
      </c>
      <c r="Z190" s="95" t="e">
        <f aca="false">HLOOKUP("Pad Category",#REF!,MATCH($A190,#REF!,0),FALSE())</f>
        <v>#VALUE!</v>
      </c>
      <c r="AA190" s="95" t="e">
        <f aca="false">HLOOKUP("Pad type",#REF!,MATCH($A190,#REF!,0),FALSE())</f>
        <v>#VALUE!</v>
      </c>
      <c r="AB190" s="95" t="e">
        <f aca="false">HLOOKUP("Pull Strength",#REF!,MATCH($A190,#REF!,0),FALSE())</f>
        <v>#VALUE!</v>
      </c>
      <c r="AC190" s="95" t="e">
        <f aca="false">HLOOKUP("POR Pin State",#REF!,MATCH($A190,#REF!,0),FALSE())</f>
        <v>#VALUE!</v>
      </c>
      <c r="AD190" s="95" t="str">
        <f aca="false">IF(OR($AQ190="",$AQ190=$C190),$R190,IF($AQ190=$D190,SUBSTITUTE(SUBSTITUTE($AQ190,"GPIO3_","GPIO_"),".0",""),IF($AQ190=$E190,$N190,IF($AQ190=$F190,$O190,IF($AQ190=$G190,$P190,IF($AQ190=$H190,$Q190,"INVALID"))))))</f>
        <v>RSVD3</v>
      </c>
      <c r="AE190" s="97"/>
      <c r="AF190" s="98" t="str">
        <f aca="false">IF(AND(OR($AS190="Int PU",$AS190="Int PD"),OR(AND($AZ190&lt;&gt;"",$AZ190&lt;&gt;"0"),AND($BA190&lt;&gt;"",$BA190&lt;&gt;"0"))),"INVALID",IF(OR($AQ190=$C190,$AS190="Int PD"),"PULL_DOWN",IF(OR($AS190="Int PU",AND($AE190="YES",OR($AZ190="",$AZ190="0"),OR($BA190="",$BA190="0"),OR($AR190="Input",$AR190="Bidirectional"))),"PULL_UP","NORMAL")))</f>
        <v>PULL_DOWN</v>
      </c>
      <c r="AG190" s="98" t="str">
        <f aca="false">IF($AR190="Input", "TRISTATE", IF($AS190="Z","TRISTATE",IF($AQ190=$C190,"TRISTATE","NORMAL")))</f>
        <v>TRISTATE</v>
      </c>
      <c r="AH190" s="98" t="str">
        <f aca="false">IF(OR($AQ190=$C190,$AR190="Output"),"DISABLE","ENABLE")</f>
        <v>DISABLE</v>
      </c>
      <c r="AI190" s="112" t="e">
        <f aca="false">IF($AT190&lt;&gt;$G190,"N/A",IF($AV190="Drive 1", "1", IF($AV190="Drive 0", "0", "")))</f>
        <v>#VALUE!</v>
      </c>
      <c r="AJ190" s="99" t="b">
        <f aca="false">TRUE()</f>
        <v>1</v>
      </c>
      <c r="AK190" s="99" t="b">
        <f aca="false">TRUE()</f>
        <v>1</v>
      </c>
      <c r="AL190" s="99" t="b">
        <f aca="false">TRUE()</f>
        <v>1</v>
      </c>
      <c r="AM190" s="99" t="b">
        <f aca="false">TRUE()</f>
        <v>1</v>
      </c>
      <c r="AN190" s="99" t="b">
        <f aca="false">TRUE()</f>
        <v>1</v>
      </c>
      <c r="AO190" s="99" t="b">
        <f aca="false">TRUE()</f>
        <v>1</v>
      </c>
      <c r="AP190" s="100" t="str">
        <f aca="false">IF(AND($AJ190:$AO190), "VALID", "INVALID")</f>
        <v>VALID</v>
      </c>
      <c r="AQ190" s="101" t="s">
        <v>521</v>
      </c>
      <c r="AR190" s="102" t="s">
        <v>79</v>
      </c>
      <c r="AS190" s="103"/>
      <c r="AT190" s="103" t="s">
        <v>89</v>
      </c>
      <c r="AU190" s="104"/>
      <c r="AV190" s="103" t="s">
        <v>124</v>
      </c>
      <c r="AW190" s="104"/>
      <c r="AX190" s="103" t="s">
        <v>85</v>
      </c>
      <c r="AY190" s="104"/>
      <c r="AZ190" s="103"/>
      <c r="BA190" s="103"/>
      <c r="BB190" s="105"/>
      <c r="BC190" s="104"/>
      <c r="BD190" s="106"/>
      <c r="BE190" s="161"/>
      <c r="BF190" s="108" t="e">
        <f aca="false">VLOOKUP($A190,#REF!, 34, FALSE())</f>
        <v>#VALUE!</v>
      </c>
      <c r="BG190" s="418" t="e">
        <f aca="false">VLOOKUP($A190,#REF!, 22, FALSE())</f>
        <v>#VALUE!</v>
      </c>
      <c r="BH190" s="109"/>
    </row>
    <row r="191" customFormat="false" ht="12.75" hidden="false" customHeight="true" outlineLevel="0" collapsed="false">
      <c r="A191" s="95" t="s">
        <v>522</v>
      </c>
      <c r="B191" s="86" t="e">
        <f aca="false">VLOOKUP($A191,#REF!, 34, FALSE())</f>
        <v>#VALUE!</v>
      </c>
      <c r="C191" s="87" t="str">
        <f aca="false">CONCATENATE("unused_",A191)</f>
        <v>unused_SPI5_MOSI</v>
      </c>
      <c r="D191" s="88" t="e">
        <f aca="false">IF(LEN(VLOOKUP($A191,#REF!,8,FALSE())),LEFT(VLOOKUP($A191,#REF!,8,FALSE()),LEN(VLOOKUP($A191,#REF!,8,FALSE()))-2),"")</f>
        <v>#VALUE!</v>
      </c>
      <c r="E191" s="89" t="e">
        <f aca="false">IF(LEN(VLOOKUP($A191,#REF!,4,FALSE())),IF(INDEX(#REF!,MATCH($A191,#REF!,0),1),LEFT(VLOOKUP($A191,#REF!,4,FALSE()),LEN(VLOOKUP($A191,#REF!,4,FALSE()))-2),CONCATENATE(LEFT(VLOOKUP($A191,#REF!,4,FALSE()),LEN(VLOOKUP($A191,#REF!,4,FALSE()))-2),"*")),"")</f>
        <v>#VALUE!</v>
      </c>
      <c r="F191" s="90" t="e">
        <f aca="false">IF(LEN(VLOOKUP($A191,#REF!,5,FALSE())),IF(INDEX(#REF!,MATCH($A191,#REF!,0),2),LEFT(VLOOKUP($A191,#REF!,5,FALSE()),LEN(VLOOKUP($A191,#REF!,5,FALSE()))-2),CONCATENATE(LEFT(VLOOKUP($A191,#REF!,5,FALSE()),LEN(VLOOKUP($A191,#REF!,5,FALSE()))-2),"*")),"")</f>
        <v>#VALUE!</v>
      </c>
      <c r="G191" s="90" t="e">
        <f aca="false">IF(LEN(VLOOKUP($A191,#REF!,6,FALSE())),IF(INDEX(#REF!,MATCH($A191,#REF!,0),3),LEFT(VLOOKUP($A191,#REF!,6,FALSE()),LEN(VLOOKUP($A191,#REF!,6,FALSE()))-2),CONCATENATE(LEFT(VLOOKUP($A191,#REF!,6,FALSE()),LEN(VLOOKUP($A191,#REF!,6,FALSE()))-2),"*")),"")</f>
        <v>#VALUE!</v>
      </c>
      <c r="H191" s="91" t="e">
        <f aca="false">IF(LEN(VLOOKUP($A191,#REF!,7,FALSE())),IF(INDEX(#REF!,MATCH($A191,#REF!,0),4),LEFT(VLOOKUP($A191,#REF!,7,FALSE()),LEN(VLOOKUP($A191,#REF!,7,FALSE()))-2),CONCATENATE(LEFT(VLOOKUP($A191,#REF!,7,FALSE()),LEN(VLOOKUP($A191,#REF!,7,FALSE()))-2),"*")),"")</f>
        <v>#VALUE!</v>
      </c>
      <c r="I191" s="92" t="e">
        <f aca="false">IF(LEN(VLOOKUP($A191,#REF!,8,FALSE())),UPPER(RIGHT(VLOOKUP($A191,#REF!,8,FALSE()), 1)),"")</f>
        <v>#VALUE!</v>
      </c>
      <c r="J191" s="90" t="e">
        <f aca="false">IF(LEN(VLOOKUP($A191,#REF!,4,FALSE())),UPPER(RIGHT(VLOOKUP($A191,#REF!,4,FALSE()), 1)),"")</f>
        <v>#VALUE!</v>
      </c>
      <c r="K191" s="90" t="e">
        <f aca="false">IF(LEN(VLOOKUP($A191,#REF!,5,FALSE())),UPPER(RIGHT(VLOOKUP($A191,#REF!,5,FALSE()), 1)),"")</f>
        <v>#VALUE!</v>
      </c>
      <c r="L191" s="90" t="e">
        <f aca="false">IF(LEN(VLOOKUP($A191,#REF!,6,FALSE())),UPPER(RIGHT(VLOOKUP($A191,#REF!,6,FALSE()), 1)),"")</f>
        <v>#VALUE!</v>
      </c>
      <c r="M191" s="91" t="e">
        <f aca="false">IF(LEN(VLOOKUP($A191,#REF!,7,FALSE())),UPPER(RIGHT(VLOOKUP($A191,#REF!,7,FALSE()), 1)),"")</f>
        <v>#VALUE!</v>
      </c>
      <c r="N191" s="86" t="s">
        <v>259</v>
      </c>
      <c r="O191" s="86" t="s">
        <v>517</v>
      </c>
      <c r="P191" s="86" t="s">
        <v>523</v>
      </c>
      <c r="Q191" s="86" t="s">
        <v>105</v>
      </c>
      <c r="R191" s="86" t="s">
        <v>105</v>
      </c>
      <c r="S191" s="100" t="e">
        <f aca="false">HLOOKUP("Device Tree Pin Name",#REF!,MATCH($A191,#REF!,0),FALSE())</f>
        <v>#VALUE!</v>
      </c>
      <c r="T191" s="95" t="e">
        <f aca="false">HLOOKUP("power rail",#REF!,MATCH($A191,#REF!,0),FALSE())</f>
        <v>#VALUE!</v>
      </c>
      <c r="U191" s="96" t="e">
        <f aca="false">HLOOKUP("Wake Capable",#REF!,MATCH($A191,#REF!,0),FALSE())</f>
        <v>#VALUE!</v>
      </c>
      <c r="V191" s="96" t="e">
        <f aca="false">HLOOKUP("Strap",#REF!,MATCH($A191,#REF!,0),FALSE())</f>
        <v>#VALUE!</v>
      </c>
      <c r="W191" s="96" t="e">
        <f aca="false">HLOOKUP("GTE",#REF!,MATCH($A191,#REF!,0),FALSE())</f>
        <v>#VALUE!</v>
      </c>
      <c r="X191" s="96" t="e">
        <f aca="false">HLOOKUP("DPD_Control",#REF!,MATCH($A191,#REF!,0),FALSE())</f>
        <v>#VALUE!</v>
      </c>
      <c r="Y191" s="96" t="e">
        <f aca="false">HLOOKUP("DPD_Group",#REF!,MATCH($A191,#REF!,0),FALSE())</f>
        <v>#VALUE!</v>
      </c>
      <c r="Z191" s="95" t="e">
        <f aca="false">HLOOKUP("Pad Category",#REF!,MATCH($A191,#REF!,0),FALSE())</f>
        <v>#VALUE!</v>
      </c>
      <c r="AA191" s="95" t="e">
        <f aca="false">HLOOKUP("Pad type",#REF!,MATCH($A191,#REF!,0),FALSE())</f>
        <v>#VALUE!</v>
      </c>
      <c r="AB191" s="95" t="e">
        <f aca="false">HLOOKUP("Pull Strength",#REF!,MATCH($A191,#REF!,0),FALSE())</f>
        <v>#VALUE!</v>
      </c>
      <c r="AC191" s="95" t="e">
        <f aca="false">HLOOKUP("POR Pin State",#REF!,MATCH($A191,#REF!,0),FALSE())</f>
        <v>#VALUE!</v>
      </c>
      <c r="AD191" s="95" t="str">
        <f aca="false">IF(OR($AQ191="",$AQ191=$C191),$R191,IF($AQ191=$D191,SUBSTITUTE(SUBSTITUTE($AQ191,"GPIO3_","GPIO_"),".0",""),IF($AQ191=$E191,$N191,IF($AQ191=$F191,$O191,IF($AQ191=$G191,$P191,IF($AQ191=$H191,$Q191,"INVALID"))))))</f>
        <v>RSVD3</v>
      </c>
      <c r="AE191" s="97"/>
      <c r="AF191" s="98" t="str">
        <f aca="false">IF(AND(OR($AS191="Int PU",$AS191="Int PD"),OR(AND($AZ191&lt;&gt;"",$AZ191&lt;&gt;"0"),AND($BA191&lt;&gt;"",$BA191&lt;&gt;"0"))),"INVALID",IF(OR($AQ191=$C191,$AS191="Int PD"),"PULL_DOWN",IF(OR($AS191="Int PU",AND($AE191="YES",OR($AZ191="",$AZ191="0"),OR($BA191="",$BA191="0"),OR($AR191="Input",$AR191="Bidirectional"))),"PULL_UP","NORMAL")))</f>
        <v>PULL_DOWN</v>
      </c>
      <c r="AG191" s="98" t="str">
        <f aca="false">IF($AR191="Input", "TRISTATE", IF($AS191="Z","TRISTATE",IF($AQ191=$C191,"TRISTATE","NORMAL")))</f>
        <v>TRISTATE</v>
      </c>
      <c r="AH191" s="98" t="str">
        <f aca="false">IF(OR($AQ191=$C191,$AR191="Output"),"DISABLE","ENABLE")</f>
        <v>DISABLE</v>
      </c>
      <c r="AI191" s="112" t="e">
        <f aca="false">IF($AT191&lt;&gt;$G191,"N/A",IF($AV191="Drive 1", "1", IF($AV191="Drive 0", "0", "")))</f>
        <v>#VALUE!</v>
      </c>
      <c r="AJ191" s="99" t="b">
        <f aca="false">TRUE()</f>
        <v>1</v>
      </c>
      <c r="AK191" s="99" t="b">
        <f aca="false">TRUE()</f>
        <v>1</v>
      </c>
      <c r="AL191" s="99" t="b">
        <f aca="false">TRUE()</f>
        <v>1</v>
      </c>
      <c r="AM191" s="99" t="b">
        <f aca="false">TRUE()</f>
        <v>1</v>
      </c>
      <c r="AN191" s="99" t="b">
        <f aca="false">TRUE()</f>
        <v>1</v>
      </c>
      <c r="AO191" s="99" t="b">
        <f aca="false">TRUE()</f>
        <v>1</v>
      </c>
      <c r="AP191" s="100" t="str">
        <f aca="false">IF(AND($AJ191:$AO191), "VALID", "INVALID")</f>
        <v>VALID</v>
      </c>
      <c r="AQ191" s="101" t="s">
        <v>524</v>
      </c>
      <c r="AR191" s="102" t="s">
        <v>79</v>
      </c>
      <c r="AS191" s="103"/>
      <c r="AT191" s="104"/>
      <c r="AU191" s="104"/>
      <c r="AV191" s="103" t="s">
        <v>124</v>
      </c>
      <c r="AW191" s="104"/>
      <c r="AX191" s="103" t="s">
        <v>85</v>
      </c>
      <c r="AY191" s="104"/>
      <c r="AZ191" s="103"/>
      <c r="BA191" s="103"/>
      <c r="BB191" s="105"/>
      <c r="BC191" s="104"/>
      <c r="BD191" s="106"/>
      <c r="BE191" s="161"/>
      <c r="BF191" s="108" t="e">
        <f aca="false">VLOOKUP($A191,#REF!, 34, FALSE())</f>
        <v>#VALUE!</v>
      </c>
      <c r="BG191" s="418" t="e">
        <f aca="false">VLOOKUP($A191,#REF!, 22, FALSE())</f>
        <v>#VALUE!</v>
      </c>
      <c r="BH191" s="109"/>
    </row>
    <row r="192" customFormat="false" ht="12.75" hidden="false" customHeight="true" outlineLevel="0" collapsed="false">
      <c r="A192" s="95" t="s">
        <v>525</v>
      </c>
      <c r="B192" s="86" t="e">
        <f aca="false">VLOOKUP($A192,#REF!, 34, FALSE())</f>
        <v>#VALUE!</v>
      </c>
      <c r="C192" s="87" t="str">
        <f aca="false">CONCATENATE("unused_",A192)</f>
        <v>unused_SPI5_CS0</v>
      </c>
      <c r="D192" s="88" t="e">
        <f aca="false">IF(LEN(VLOOKUP($A192,#REF!,8,FALSE())),LEFT(VLOOKUP($A192,#REF!,8,FALSE()),LEN(VLOOKUP($A192,#REF!,8,FALSE()))-2),"")</f>
        <v>#VALUE!</v>
      </c>
      <c r="E192" s="89" t="e">
        <f aca="false">IF(LEN(VLOOKUP($A192,#REF!,4,FALSE())),IF(INDEX(#REF!,MATCH($A192,#REF!,0),1),LEFT(VLOOKUP($A192,#REF!,4,FALSE()),LEN(VLOOKUP($A192,#REF!,4,FALSE()))-2),CONCATENATE(LEFT(VLOOKUP($A192,#REF!,4,FALSE()),LEN(VLOOKUP($A192,#REF!,4,FALSE()))-2),"*")),"")</f>
        <v>#VALUE!</v>
      </c>
      <c r="F192" s="90" t="e">
        <f aca="false">IF(LEN(VLOOKUP($A192,#REF!,5,FALSE())),IF(INDEX(#REF!,MATCH($A192,#REF!,0),2),LEFT(VLOOKUP($A192,#REF!,5,FALSE()),LEN(VLOOKUP($A192,#REF!,5,FALSE()))-2),CONCATENATE(LEFT(VLOOKUP($A192,#REF!,5,FALSE()),LEN(VLOOKUP($A192,#REF!,5,FALSE()))-2),"*")),"")</f>
        <v>#VALUE!</v>
      </c>
      <c r="G192" s="90" t="e">
        <f aca="false">IF(LEN(VLOOKUP($A192,#REF!,6,FALSE())),IF(INDEX(#REF!,MATCH($A192,#REF!,0),3),LEFT(VLOOKUP($A192,#REF!,6,FALSE()),LEN(VLOOKUP($A192,#REF!,6,FALSE()))-2),CONCATENATE(LEFT(VLOOKUP($A192,#REF!,6,FALSE()),LEN(VLOOKUP($A192,#REF!,6,FALSE()))-2),"*")),"")</f>
        <v>#VALUE!</v>
      </c>
      <c r="H192" s="91" t="e">
        <f aca="false">IF(LEN(VLOOKUP($A192,#REF!,7,FALSE())),IF(INDEX(#REF!,MATCH($A192,#REF!,0),4),LEFT(VLOOKUP($A192,#REF!,7,FALSE()),LEN(VLOOKUP($A192,#REF!,7,FALSE()))-2),CONCATENATE(LEFT(VLOOKUP($A192,#REF!,7,FALSE()),LEN(VLOOKUP($A192,#REF!,7,FALSE()))-2),"*")),"")</f>
        <v>#VALUE!</v>
      </c>
      <c r="I192" s="92" t="e">
        <f aca="false">IF(LEN(VLOOKUP($A192,#REF!,8,FALSE())),UPPER(RIGHT(VLOOKUP($A192,#REF!,8,FALSE()), 1)),"")</f>
        <v>#VALUE!</v>
      </c>
      <c r="J192" s="90" t="e">
        <f aca="false">IF(LEN(VLOOKUP($A192,#REF!,4,FALSE())),UPPER(RIGHT(VLOOKUP($A192,#REF!,4,FALSE()), 1)),"")</f>
        <v>#VALUE!</v>
      </c>
      <c r="K192" s="90" t="e">
        <f aca="false">IF(LEN(VLOOKUP($A192,#REF!,5,FALSE())),UPPER(RIGHT(VLOOKUP($A192,#REF!,5,FALSE()), 1)),"")</f>
        <v>#VALUE!</v>
      </c>
      <c r="L192" s="90" t="e">
        <f aca="false">IF(LEN(VLOOKUP($A192,#REF!,6,FALSE())),UPPER(RIGHT(VLOOKUP($A192,#REF!,6,FALSE()), 1)),"")</f>
        <v>#VALUE!</v>
      </c>
      <c r="M192" s="91" t="e">
        <f aca="false">IF(LEN(VLOOKUP($A192,#REF!,7,FALSE())),UPPER(RIGHT(VLOOKUP($A192,#REF!,7,FALSE()), 1)),"")</f>
        <v>#VALUE!</v>
      </c>
      <c r="N192" s="86" t="s">
        <v>259</v>
      </c>
      <c r="O192" s="86" t="s">
        <v>517</v>
      </c>
      <c r="P192" s="86" t="s">
        <v>523</v>
      </c>
      <c r="Q192" s="86" t="s">
        <v>105</v>
      </c>
      <c r="R192" s="86" t="s">
        <v>105</v>
      </c>
      <c r="S192" s="100" t="e">
        <f aca="false">HLOOKUP("Device Tree Pin Name",#REF!,MATCH($A192,#REF!,0),FALSE())</f>
        <v>#VALUE!</v>
      </c>
      <c r="T192" s="95" t="e">
        <f aca="false">HLOOKUP("power rail",#REF!,MATCH($A192,#REF!,0),FALSE())</f>
        <v>#VALUE!</v>
      </c>
      <c r="U192" s="96" t="e">
        <f aca="false">HLOOKUP("Wake Capable",#REF!,MATCH($A192,#REF!,0),FALSE())</f>
        <v>#VALUE!</v>
      </c>
      <c r="V192" s="96" t="e">
        <f aca="false">HLOOKUP("Strap",#REF!,MATCH($A192,#REF!,0),FALSE())</f>
        <v>#VALUE!</v>
      </c>
      <c r="W192" s="96" t="e">
        <f aca="false">HLOOKUP("GTE",#REF!,MATCH($A192,#REF!,0),FALSE())</f>
        <v>#VALUE!</v>
      </c>
      <c r="X192" s="96" t="e">
        <f aca="false">HLOOKUP("DPD_Control",#REF!,MATCH($A192,#REF!,0),FALSE())</f>
        <v>#VALUE!</v>
      </c>
      <c r="Y192" s="96" t="e">
        <f aca="false">HLOOKUP("DPD_Group",#REF!,MATCH($A192,#REF!,0),FALSE())</f>
        <v>#VALUE!</v>
      </c>
      <c r="Z192" s="95" t="e">
        <f aca="false">HLOOKUP("Pad Category",#REF!,MATCH($A192,#REF!,0),FALSE())</f>
        <v>#VALUE!</v>
      </c>
      <c r="AA192" s="95" t="e">
        <f aca="false">HLOOKUP("Pad type",#REF!,MATCH($A192,#REF!,0),FALSE())</f>
        <v>#VALUE!</v>
      </c>
      <c r="AB192" s="95" t="e">
        <f aca="false">HLOOKUP("Pull Strength",#REF!,MATCH($A192,#REF!,0),FALSE())</f>
        <v>#VALUE!</v>
      </c>
      <c r="AC192" s="95" t="e">
        <f aca="false">HLOOKUP("POR Pin State",#REF!,MATCH($A192,#REF!,0),FALSE())</f>
        <v>#VALUE!</v>
      </c>
      <c r="AD192" s="95" t="str">
        <f aca="false">IF(OR($AQ192="",$AQ192=$C192),$R192,IF($AQ192=$D192,SUBSTITUTE(SUBSTITUTE($AQ192,"GPIO3_","GPIO_"),".0",""),IF($AQ192=$E192,$N192,IF($AQ192=$F192,$O192,IF($AQ192=$G192,$P192,IF($AQ192=$H192,$Q192,"INVALID"))))))</f>
        <v>RSVD3</v>
      </c>
      <c r="AE192" s="97"/>
      <c r="AF192" s="98" t="str">
        <f aca="false">IF(AND(OR($AS192="Int PU",$AS192="Int PD"),OR(AND($AZ192&lt;&gt;"",$AZ192&lt;&gt;"0"),AND($BA192&lt;&gt;"",$BA192&lt;&gt;"0"))),"INVALID",IF(OR($AQ192=$C192,$AS192="Int PD"),"PULL_DOWN",IF(OR($AS192="Int PU",AND($AE192="YES",OR($AZ192="",$AZ192="0"),OR($BA192="",$BA192="0"),OR($AR192="Input",$AR192="Bidirectional"))),"PULL_UP","NORMAL")))</f>
        <v>PULL_DOWN</v>
      </c>
      <c r="AG192" s="98" t="str">
        <f aca="false">IF($AR192="Input", "TRISTATE", IF($AS192="Z","TRISTATE",IF($AQ192=$C192,"TRISTATE","NORMAL")))</f>
        <v>TRISTATE</v>
      </c>
      <c r="AH192" s="98" t="str">
        <f aca="false">IF(OR($AQ192=$C192,$AR192="Output"),"DISABLE","ENABLE")</f>
        <v>DISABLE</v>
      </c>
      <c r="AI192" s="112" t="e">
        <f aca="false">IF($AT192&lt;&gt;$G192,"N/A",IF($AV192="Drive 1", "1", IF($AV192="Drive 0", "0", "")))</f>
        <v>#VALUE!</v>
      </c>
      <c r="AJ192" s="99" t="b">
        <f aca="false">TRUE()</f>
        <v>1</v>
      </c>
      <c r="AK192" s="99" t="b">
        <f aca="false">TRUE()</f>
        <v>1</v>
      </c>
      <c r="AL192" s="99" t="b">
        <f aca="false">TRUE()</f>
        <v>1</v>
      </c>
      <c r="AM192" s="99" t="b">
        <f aca="false">TRUE()</f>
        <v>1</v>
      </c>
      <c r="AN192" s="99" t="b">
        <f aca="false">TRUE()</f>
        <v>1</v>
      </c>
      <c r="AO192" s="99" t="b">
        <f aca="false">TRUE()</f>
        <v>1</v>
      </c>
      <c r="AP192" s="100" t="str">
        <f aca="false">IF(AND($AJ192:$AO192), "VALID", "INVALID")</f>
        <v>VALID</v>
      </c>
      <c r="AQ192" s="101" t="s">
        <v>526</v>
      </c>
      <c r="AR192" s="102" t="s">
        <v>79</v>
      </c>
      <c r="AS192" s="103"/>
      <c r="AT192" s="104"/>
      <c r="AU192" s="104"/>
      <c r="AV192" s="103" t="s">
        <v>124</v>
      </c>
      <c r="AW192" s="104"/>
      <c r="AX192" s="103" t="s">
        <v>85</v>
      </c>
      <c r="AY192" s="104"/>
      <c r="AZ192" s="103"/>
      <c r="BA192" s="103"/>
      <c r="BB192" s="105"/>
      <c r="BC192" s="104"/>
      <c r="BD192" s="106"/>
      <c r="BE192" s="161"/>
      <c r="BF192" s="108" t="e">
        <f aca="false">VLOOKUP($A192,#REF!, 34, FALSE())</f>
        <v>#VALUE!</v>
      </c>
      <c r="BG192" s="418" t="e">
        <f aca="false">VLOOKUP($A192,#REF!, 22, FALSE())</f>
        <v>#VALUE!</v>
      </c>
      <c r="BH192" s="109"/>
    </row>
    <row r="193" customFormat="false" ht="12.75" hidden="false" customHeight="true" outlineLevel="0" collapsed="false">
      <c r="A193" s="95" t="s">
        <v>527</v>
      </c>
      <c r="B193" s="86" t="e">
        <f aca="false">VLOOKUP($A193,#REF!, 34, FALSE())</f>
        <v>#VALUE!</v>
      </c>
      <c r="C193" s="87" t="str">
        <f aca="false">CONCATENATE("unused_",A193)</f>
        <v>unused_SOC_GPIO57</v>
      </c>
      <c r="D193" s="88" t="e">
        <f aca="false">IF(LEN(VLOOKUP($A193,#REF!,8,FALSE())),LEFT(VLOOKUP($A193,#REF!,8,FALSE()),LEN(VLOOKUP($A193,#REF!,8,FALSE()))-2),"")</f>
        <v>#VALUE!</v>
      </c>
      <c r="E193" s="89" t="e">
        <f aca="false">IF(LEN(VLOOKUP($A193,#REF!,4,FALSE())),IF(INDEX(#REF!,MATCH($A193,#REF!,0),1),LEFT(VLOOKUP($A193,#REF!,4,FALSE()),LEN(VLOOKUP($A193,#REF!,4,FALSE()))-2),CONCATENATE(LEFT(VLOOKUP($A193,#REF!,4,FALSE()),LEN(VLOOKUP($A193,#REF!,4,FALSE()))-2),"*")),"")</f>
        <v>#VALUE!</v>
      </c>
      <c r="F193" s="90" t="e">
        <f aca="false">IF(LEN(VLOOKUP($A193,#REF!,5,FALSE())),IF(INDEX(#REF!,MATCH($A193,#REF!,0),2),LEFT(VLOOKUP($A193,#REF!,5,FALSE()),LEN(VLOOKUP($A193,#REF!,5,FALSE()))-2),CONCATENATE(LEFT(VLOOKUP($A193,#REF!,5,FALSE()),LEN(VLOOKUP($A193,#REF!,5,FALSE()))-2),"*")),"")</f>
        <v>#VALUE!</v>
      </c>
      <c r="G193" s="90" t="e">
        <f aca="false">IF(LEN(VLOOKUP($A193,#REF!,6,FALSE())),IF(INDEX(#REF!,MATCH($A193,#REF!,0),3),LEFT(VLOOKUP($A193,#REF!,6,FALSE()),LEN(VLOOKUP($A193,#REF!,6,FALSE()))-2),CONCATENATE(LEFT(VLOOKUP($A193,#REF!,6,FALSE()),LEN(VLOOKUP($A193,#REF!,6,FALSE()))-2),"*")),"")</f>
        <v>#VALUE!</v>
      </c>
      <c r="H193" s="91" t="e">
        <f aca="false">IF(LEN(VLOOKUP($A193,#REF!,7,FALSE())),IF(INDEX(#REF!,MATCH($A193,#REF!,0),4),LEFT(VLOOKUP($A193,#REF!,7,FALSE()),LEN(VLOOKUP($A193,#REF!,7,FALSE()))-2),CONCATENATE(LEFT(VLOOKUP($A193,#REF!,7,FALSE()),LEN(VLOOKUP($A193,#REF!,7,FALSE()))-2),"*")),"")</f>
        <v>#VALUE!</v>
      </c>
      <c r="I193" s="92" t="e">
        <f aca="false">IF(LEN(VLOOKUP($A193,#REF!,8,FALSE())),UPPER(RIGHT(VLOOKUP($A193,#REF!,8,FALSE()), 1)),"")</f>
        <v>#VALUE!</v>
      </c>
      <c r="J193" s="90" t="e">
        <f aca="false">IF(LEN(VLOOKUP($A193,#REF!,4,FALSE())),UPPER(RIGHT(VLOOKUP($A193,#REF!,4,FALSE()), 1)),"")</f>
        <v>#VALUE!</v>
      </c>
      <c r="K193" s="90" t="e">
        <f aca="false">IF(LEN(VLOOKUP($A193,#REF!,5,FALSE())),UPPER(RIGHT(VLOOKUP($A193,#REF!,5,FALSE()), 1)),"")</f>
        <v>#VALUE!</v>
      </c>
      <c r="L193" s="90" t="e">
        <f aca="false">IF(LEN(VLOOKUP($A193,#REF!,6,FALSE())),UPPER(RIGHT(VLOOKUP($A193,#REF!,6,FALSE()), 1)),"")</f>
        <v>#VALUE!</v>
      </c>
      <c r="M193" s="91" t="e">
        <f aca="false">IF(LEN(VLOOKUP($A193,#REF!,7,FALSE())),UPPER(RIGHT(VLOOKUP($A193,#REF!,7,FALSE()), 1)),"")</f>
        <v>#VALUE!</v>
      </c>
      <c r="N193" s="86" t="e">
        <f aca="false">IF(E193="","RSVD0")</f>
        <v>#VALUE!</v>
      </c>
      <c r="O193" s="86" t="s">
        <v>528</v>
      </c>
      <c r="P193" s="86" t="s">
        <v>104</v>
      </c>
      <c r="Q193" s="86" t="s">
        <v>391</v>
      </c>
      <c r="R193" s="86" t="s">
        <v>94</v>
      </c>
      <c r="S193" s="100" t="e">
        <f aca="false">HLOOKUP("Device Tree Pin Name",#REF!,MATCH($A193,#REF!,0),FALSE())</f>
        <v>#VALUE!</v>
      </c>
      <c r="T193" s="95" t="e">
        <f aca="false">HLOOKUP("power rail",#REF!,MATCH($A193,#REF!,0),FALSE())</f>
        <v>#VALUE!</v>
      </c>
      <c r="U193" s="96" t="e">
        <f aca="false">HLOOKUP("Wake Capable",#REF!,MATCH($A193,#REF!,0),FALSE())</f>
        <v>#VALUE!</v>
      </c>
      <c r="V193" s="96" t="e">
        <f aca="false">HLOOKUP("Strap",#REF!,MATCH($A193,#REF!,0),FALSE())</f>
        <v>#VALUE!</v>
      </c>
      <c r="W193" s="96" t="e">
        <f aca="false">HLOOKUP("GTE",#REF!,MATCH($A193,#REF!,0),FALSE())</f>
        <v>#VALUE!</v>
      </c>
      <c r="X193" s="96" t="e">
        <f aca="false">HLOOKUP("DPD_Control",#REF!,MATCH($A193,#REF!,0),FALSE())</f>
        <v>#VALUE!</v>
      </c>
      <c r="Y193" s="96" t="e">
        <f aca="false">HLOOKUP("DPD_Group",#REF!,MATCH($A193,#REF!,0),FALSE())</f>
        <v>#VALUE!</v>
      </c>
      <c r="Z193" s="95" t="e">
        <f aca="false">HLOOKUP("Pad Category",#REF!,MATCH($A193,#REF!,0),FALSE())</f>
        <v>#VALUE!</v>
      </c>
      <c r="AA193" s="95" t="e">
        <f aca="false">HLOOKUP("Pad type",#REF!,MATCH($A193,#REF!,0),FALSE())</f>
        <v>#VALUE!</v>
      </c>
      <c r="AB193" s="95" t="e">
        <f aca="false">HLOOKUP("Pull Strength",#REF!,MATCH($A193,#REF!,0),FALSE())</f>
        <v>#VALUE!</v>
      </c>
      <c r="AC193" s="95" t="e">
        <f aca="false">HLOOKUP("POR Pin State",#REF!,MATCH($A193,#REF!,0),FALSE())</f>
        <v>#VALUE!</v>
      </c>
      <c r="AD193" s="95" t="str">
        <f aca="false">IF(OR($AQ193="",$AQ193=$C193),$R193,IF($AQ193=$D193,SUBSTITUTE(SUBSTITUTE($AQ193,"GPIO3_","GPIO_"),".0",""),IF($AQ193=$E193,$N193,IF($AQ193=$F193,$O193,IF($AQ193=$G193,$P193,IF($AQ193=$H193,$Q193,"INVALID"))))))</f>
        <v>RSVD0</v>
      </c>
      <c r="AE193" s="97"/>
      <c r="AF193" s="98" t="str">
        <f aca="false">IF(AND(OR($AS193="Int PU",$AS193="Int PD"),OR(AND($AZ193&lt;&gt;"",$AZ193&lt;&gt;"0"),AND($BA193&lt;&gt;"",$BA193&lt;&gt;"0"))),"INVALID",IF(OR($AQ193=$C193,$AS193="Int PD"),"PULL_DOWN",IF(OR($AS193="Int PU",AND($AE193="YES",OR($AZ193="",$AZ193="0"),OR($BA193="",$BA193="0"),OR($AR193="Input",$AR193="Bidirectional"))),"PULL_UP","NORMAL")))</f>
        <v>PULL_DOWN</v>
      </c>
      <c r="AG193" s="98" t="str">
        <f aca="false">IF($AR193="Input", "TRISTATE", IF($AS193="Z","TRISTATE",IF($AQ193=$C193,"TRISTATE","NORMAL")))</f>
        <v>TRISTATE</v>
      </c>
      <c r="AH193" s="98" t="str">
        <f aca="false">IF(OR($AQ193=$C193,$AR193="Output"),"DISABLE","ENABLE")</f>
        <v>DISABLE</v>
      </c>
      <c r="AI193" s="112" t="e">
        <f aca="false">IF($AT193&lt;&gt;$G193,"N/A",IF($AV193="Drive 1", "1", IF($AV193="Drive 0", "0", "")))</f>
        <v>#VALUE!</v>
      </c>
      <c r="AJ193" s="99" t="b">
        <f aca="false">TRUE()</f>
        <v>1</v>
      </c>
      <c r="AK193" s="99" t="b">
        <f aca="false">TRUE()</f>
        <v>1</v>
      </c>
      <c r="AL193" s="99" t="b">
        <f aca="false">TRUE()</f>
        <v>1</v>
      </c>
      <c r="AM193" s="99" t="b">
        <f aca="false">TRUE()</f>
        <v>1</v>
      </c>
      <c r="AN193" s="99" t="b">
        <f aca="false">TRUE()</f>
        <v>1</v>
      </c>
      <c r="AO193" s="99" t="b">
        <f aca="false">TRUE()</f>
        <v>1</v>
      </c>
      <c r="AP193" s="100" t="str">
        <f aca="false">IF(AND($AJ193:$AO193), "VALID", "INVALID")</f>
        <v>VALID</v>
      </c>
      <c r="AQ193" s="101" t="s">
        <v>529</v>
      </c>
      <c r="AR193" s="102" t="s">
        <v>79</v>
      </c>
      <c r="AS193" s="103"/>
      <c r="AT193" s="104"/>
      <c r="AU193" s="104"/>
      <c r="AV193" s="103" t="s">
        <v>124</v>
      </c>
      <c r="AW193" s="104"/>
      <c r="AX193" s="103" t="s">
        <v>85</v>
      </c>
      <c r="AY193" s="104"/>
      <c r="AZ193" s="103"/>
      <c r="BA193" s="103"/>
      <c r="BB193" s="105"/>
      <c r="BC193" s="104"/>
      <c r="BD193" s="106"/>
      <c r="BE193" s="161"/>
      <c r="BF193" s="108" t="e">
        <f aca="false">VLOOKUP($A193,#REF!, 34, FALSE())</f>
        <v>#VALUE!</v>
      </c>
      <c r="BG193" s="418" t="e">
        <f aca="false">VLOOKUP($A193,#REF!, 22, FALSE())</f>
        <v>#VALUE!</v>
      </c>
      <c r="BH193" s="109"/>
    </row>
    <row r="194" customFormat="false" ht="12.75" hidden="false" customHeight="true" outlineLevel="0" collapsed="false">
      <c r="A194" s="95" t="s">
        <v>530</v>
      </c>
      <c r="B194" s="86" t="e">
        <f aca="false">VLOOKUP($A194,#REF!, 34, FALSE())</f>
        <v>#VALUE!</v>
      </c>
      <c r="C194" s="87" t="str">
        <f aca="false">CONCATENATE("unused_",A194)</f>
        <v>unused_SOC_GPIO58</v>
      </c>
      <c r="D194" s="88" t="e">
        <f aca="false">IF(LEN(VLOOKUP($A194,#REF!,8,FALSE())),LEFT(VLOOKUP($A194,#REF!,8,FALSE()),LEN(VLOOKUP($A194,#REF!,8,FALSE()))-2),"")</f>
        <v>#VALUE!</v>
      </c>
      <c r="E194" s="89" t="e">
        <f aca="false">IF(LEN(VLOOKUP($A194,#REF!,4,FALSE())),IF(INDEX(#REF!,MATCH($A194,#REF!,0),1),LEFT(VLOOKUP($A194,#REF!,4,FALSE()),LEN(VLOOKUP($A194,#REF!,4,FALSE()))-2),CONCATENATE(LEFT(VLOOKUP($A194,#REF!,4,FALSE()),LEN(VLOOKUP($A194,#REF!,4,FALSE()))-2),"*")),"")</f>
        <v>#VALUE!</v>
      </c>
      <c r="F194" s="90" t="e">
        <f aca="false">IF(LEN(VLOOKUP($A194,#REF!,5,FALSE())),IF(INDEX(#REF!,MATCH($A194,#REF!,0),2),LEFT(VLOOKUP($A194,#REF!,5,FALSE()),LEN(VLOOKUP($A194,#REF!,5,FALSE()))-3),CONCATENATE(LEFT(VLOOKUP($A194,#REF!,5,FALSE()),LEN(VLOOKUP($A194,#REF!,5,FALSE()))-2),"*")),"")</f>
        <v>#VALUE!</v>
      </c>
      <c r="G194" s="90" t="e">
        <f aca="false">IF(LEN(VLOOKUP($A194,#REF!,6,FALSE())),IF(INDEX(#REF!,MATCH($A194,#REF!,0),3),LEFT(VLOOKUP($A194,#REF!,6,FALSE()),LEN(VLOOKUP($A194,#REF!,6,FALSE()))-2),CONCATENATE(LEFT(VLOOKUP($A194,#REF!,6,FALSE()),LEN(VLOOKUP($A194,#REF!,6,FALSE()))-2),"*")),"")</f>
        <v>#VALUE!</v>
      </c>
      <c r="H194" s="91" t="e">
        <f aca="false">IF(LEN(VLOOKUP($A194,#REF!,7,FALSE())),IF(INDEX(#REF!,MATCH($A194,#REF!,0),4),LEFT(VLOOKUP($A194,#REF!,7,FALSE()),LEN(VLOOKUP($A194,#REF!,7,FALSE()))-2),CONCATENATE(LEFT(VLOOKUP($A194,#REF!,7,FALSE()),LEN(VLOOKUP($A194,#REF!,7,FALSE()))-2),"*")),"")</f>
        <v>#VALUE!</v>
      </c>
      <c r="I194" s="92" t="e">
        <f aca="false">IF(LEN(VLOOKUP($A194,#REF!,8,FALSE())),UPPER(RIGHT(VLOOKUP($A194,#REF!,8,FALSE()), 1)),"")</f>
        <v>#VALUE!</v>
      </c>
      <c r="J194" s="90" t="e">
        <f aca="false">IF(LEN(VLOOKUP($A194,#REF!,4,FALSE())),UPPER(RIGHT(VLOOKUP($A194,#REF!,4,FALSE()), 1)),"")</f>
        <v>#VALUE!</v>
      </c>
      <c r="K194" s="90" t="s">
        <v>81</v>
      </c>
      <c r="L194" s="90" t="e">
        <f aca="false">IF(LEN(VLOOKUP($A194,#REF!,6,FALSE())),UPPER(RIGHT(VLOOKUP($A194,#REF!,6,FALSE()), 1)),"")</f>
        <v>#VALUE!</v>
      </c>
      <c r="M194" s="91" t="e">
        <f aca="false">IF(LEN(VLOOKUP($A194,#REF!,7,FALSE())),UPPER(RIGHT(VLOOKUP($A194,#REF!,7,FALSE()), 1)),"")</f>
        <v>#VALUE!</v>
      </c>
      <c r="N194" s="86" t="e">
        <f aca="false">IF(E194="","RSVD0")</f>
        <v>#VALUE!</v>
      </c>
      <c r="O194" s="86" t="s">
        <v>528</v>
      </c>
      <c r="P194" s="86" t="s">
        <v>104</v>
      </c>
      <c r="Q194" s="86" t="s">
        <v>391</v>
      </c>
      <c r="R194" s="86" t="s">
        <v>94</v>
      </c>
      <c r="S194" s="100" t="e">
        <f aca="false">HLOOKUP("Device Tree Pin Name",#REF!,MATCH($A194,#REF!,0),FALSE())</f>
        <v>#VALUE!</v>
      </c>
      <c r="T194" s="95" t="e">
        <f aca="false">HLOOKUP("power rail",#REF!,MATCH($A194,#REF!,0),FALSE())</f>
        <v>#VALUE!</v>
      </c>
      <c r="U194" s="96" t="e">
        <f aca="false">HLOOKUP("Wake Capable",#REF!,MATCH($A194,#REF!,0),FALSE())</f>
        <v>#VALUE!</v>
      </c>
      <c r="V194" s="96" t="e">
        <f aca="false">HLOOKUP("Strap",#REF!,MATCH($A194,#REF!,0),FALSE())</f>
        <v>#VALUE!</v>
      </c>
      <c r="W194" s="96" t="e">
        <f aca="false">HLOOKUP("GTE",#REF!,MATCH($A194,#REF!,0),FALSE())</f>
        <v>#VALUE!</v>
      </c>
      <c r="X194" s="96" t="e">
        <f aca="false">HLOOKUP("DPD_Control",#REF!,MATCH($A194,#REF!,0),FALSE())</f>
        <v>#VALUE!</v>
      </c>
      <c r="Y194" s="96" t="e">
        <f aca="false">HLOOKUP("DPD_Group",#REF!,MATCH($A194,#REF!,0),FALSE())</f>
        <v>#VALUE!</v>
      </c>
      <c r="Z194" s="95" t="e">
        <f aca="false">HLOOKUP("Pad Category",#REF!,MATCH($A194,#REF!,0),FALSE())</f>
        <v>#VALUE!</v>
      </c>
      <c r="AA194" s="95" t="e">
        <f aca="false">HLOOKUP("Pad type",#REF!,MATCH($A194,#REF!,0),FALSE())</f>
        <v>#VALUE!</v>
      </c>
      <c r="AB194" s="95" t="e">
        <f aca="false">HLOOKUP("Pull Strength",#REF!,MATCH($A194,#REF!,0),FALSE())</f>
        <v>#VALUE!</v>
      </c>
      <c r="AC194" s="95" t="e">
        <f aca="false">HLOOKUP("POR Pin State",#REF!,MATCH($A194,#REF!,0),FALSE())</f>
        <v>#VALUE!</v>
      </c>
      <c r="AD194" s="95" t="str">
        <f aca="false">IF(OR($AQ194="",$AQ194=$C194),$R194,IF($AQ194=$D194,SUBSTITUTE(SUBSTITUTE($AQ194,"GPIO3_","GPIO_"),".0",""),IF($AQ194=$E194,$N194,IF($AQ194=$F194,$O194,IF($AQ194=$G194,$P194,IF($AQ194=$H194,$Q194,"INVALID"))))))</f>
        <v>RSVD0</v>
      </c>
      <c r="AE194" s="97"/>
      <c r="AF194" s="98" t="str">
        <f aca="false">IF(AND(OR($AS194="Int PU",$AS194="Int PD"),OR(AND($AZ194&lt;&gt;"",$AZ194&lt;&gt;"0"),AND($BA194&lt;&gt;"",$BA194&lt;&gt;"0"))),"INVALID",IF(OR($AQ194=$C194,$AS194="Int PD"),"PULL_DOWN",IF(OR($AS194="Int PU",AND($AE194="YES",OR($AZ194="",$AZ194="0"),OR($BA194="",$BA194="0"),OR($AR194="Input",$AR194="Bidirectional"))),"PULL_UP","NORMAL")))</f>
        <v>PULL_DOWN</v>
      </c>
      <c r="AG194" s="98" t="str">
        <f aca="false">IF($AR194="Input", "TRISTATE", IF($AS194="Z","TRISTATE",IF($AQ194=$C194,"TRISTATE","NORMAL")))</f>
        <v>TRISTATE</v>
      </c>
      <c r="AH194" s="98" t="str">
        <f aca="false">IF(OR($AQ194=$C194,$AR194="Output"),"DISABLE","ENABLE")</f>
        <v>DISABLE</v>
      </c>
      <c r="AI194" s="112" t="e">
        <f aca="false">IF($AT194&lt;&gt;$G194,"N/A",IF($AV194="Drive 1", "1", IF($AV194="Drive 0", "0", "")))</f>
        <v>#VALUE!</v>
      </c>
      <c r="AJ194" s="99" t="b">
        <f aca="false">TRUE()</f>
        <v>1</v>
      </c>
      <c r="AK194" s="99" t="b">
        <f aca="false">TRUE()</f>
        <v>1</v>
      </c>
      <c r="AL194" s="99" t="b">
        <f aca="false">TRUE()</f>
        <v>1</v>
      </c>
      <c r="AM194" s="99" t="b">
        <f aca="false">TRUE()</f>
        <v>1</v>
      </c>
      <c r="AN194" s="99" t="b">
        <f aca="false">TRUE()</f>
        <v>1</v>
      </c>
      <c r="AO194" s="99" t="b">
        <f aca="false">TRUE()</f>
        <v>1</v>
      </c>
      <c r="AP194" s="100" t="str">
        <f aca="false">IF(AND($AJ194:$AO194), "VALID", "INVALID")</f>
        <v>VALID</v>
      </c>
      <c r="AQ194" s="101" t="s">
        <v>531</v>
      </c>
      <c r="AR194" s="102" t="s">
        <v>79</v>
      </c>
      <c r="AS194" s="103"/>
      <c r="AT194" s="104"/>
      <c r="AU194" s="104"/>
      <c r="AV194" s="103" t="s">
        <v>124</v>
      </c>
      <c r="AW194" s="104"/>
      <c r="AX194" s="103" t="s">
        <v>85</v>
      </c>
      <c r="AY194" s="104"/>
      <c r="AZ194" s="103"/>
      <c r="BA194" s="103"/>
      <c r="BB194" s="105"/>
      <c r="BC194" s="104"/>
      <c r="BD194" s="106"/>
      <c r="BE194" s="161"/>
      <c r="BF194" s="108" t="e">
        <f aca="false">VLOOKUP($A194,#REF!, 34, FALSE())</f>
        <v>#VALUE!</v>
      </c>
      <c r="BG194" s="418" t="e">
        <f aca="false">VLOOKUP($A194,#REF!, 22, FALSE())</f>
        <v>#VALUE!</v>
      </c>
      <c r="BH194" s="109"/>
    </row>
    <row r="195" customFormat="false" ht="12.75" hidden="false" customHeight="true" outlineLevel="0" collapsed="false">
      <c r="A195" s="95" t="s">
        <v>532</v>
      </c>
      <c r="B195" s="86" t="e">
        <f aca="false">VLOOKUP($A195,#REF!, 34, FALSE())</f>
        <v>#VALUE!</v>
      </c>
      <c r="C195" s="87" t="str">
        <f aca="false">CONCATENATE("unused_",A195)</f>
        <v>unused_SOC_GPIO59</v>
      </c>
      <c r="D195" s="88" t="e">
        <f aca="false">IF(LEN(VLOOKUP($A195,#REF!,8,FALSE())),LEFT(VLOOKUP($A195,#REF!,8,FALSE()),LEN(VLOOKUP($A195,#REF!,8,FALSE()))-2),"")</f>
        <v>#VALUE!</v>
      </c>
      <c r="E195" s="89" t="e">
        <f aca="false">IF(LEN(VLOOKUP($A195,#REF!,4,FALSE())),IF(INDEX(#REF!,MATCH($A195,#REF!,0),1),LEFT(VLOOKUP($A195,#REF!,4,FALSE()),LEN(VLOOKUP($A195,#REF!,4,FALSE()))-2),CONCATENATE(LEFT(VLOOKUP($A195,#REF!,4,FALSE()),LEN(VLOOKUP($A195,#REF!,4,FALSE()))-2),"*")),"")</f>
        <v>#VALUE!</v>
      </c>
      <c r="F195" s="90" t="e">
        <f aca="false">IF(LEN(VLOOKUP($A195,#REF!,5,FALSE())),IF(INDEX(#REF!,MATCH($A195,#REF!,0),2),LEFT(VLOOKUP($A195,#REF!,5,FALSE()),LEN(VLOOKUP($A195,#REF!,5,FALSE()))-2),CONCATENATE(LEFT(VLOOKUP($A195,#REF!,5,FALSE()),LEN(VLOOKUP($A195,#REF!,5,FALSE()))-2),"*")),"")</f>
        <v>#VALUE!</v>
      </c>
      <c r="G195" s="90" t="e">
        <f aca="false">IF(LEN(VLOOKUP($A195,#REF!,6,FALSE())),IF(INDEX(#REF!,MATCH($A195,#REF!,0),3),LEFT(VLOOKUP($A195,#REF!,6,FALSE()),LEN(VLOOKUP($A195,#REF!,6,FALSE()))-2),CONCATENATE(LEFT(VLOOKUP($A195,#REF!,6,FALSE()),LEN(VLOOKUP($A195,#REF!,6,FALSE()))-2),"*")),"")</f>
        <v>#VALUE!</v>
      </c>
      <c r="H195" s="91" t="e">
        <f aca="false">IF(LEN(VLOOKUP($A195,#REF!,7,FALSE())),IF(INDEX(#REF!,MATCH($A195,#REF!,0),4),LEFT(VLOOKUP($A195,#REF!,7,FALSE()),LEN(VLOOKUP($A195,#REF!,7,FALSE()))-2),CONCATENATE(LEFT(VLOOKUP($A195,#REF!,7,FALSE()),LEN(VLOOKUP($A195,#REF!,7,FALSE()))-2),"*")),"")</f>
        <v>#VALUE!</v>
      </c>
      <c r="I195" s="92" t="e">
        <f aca="false">IF(LEN(VLOOKUP($A195,#REF!,8,FALSE())),UPPER(RIGHT(VLOOKUP($A195,#REF!,8,FALSE()), 1)),"")</f>
        <v>#VALUE!</v>
      </c>
      <c r="J195" s="90" t="e">
        <f aca="false">IF(LEN(VLOOKUP($A195,#REF!,4,FALSE())),UPPER(RIGHT(VLOOKUP($A195,#REF!,4,FALSE()), 1)),"")</f>
        <v>#VALUE!</v>
      </c>
      <c r="K195" s="90" t="e">
        <f aca="false">IF(LEN(VLOOKUP($A195,#REF!,5,FALSE())),UPPER(RIGHT(VLOOKUP($A195,#REF!,5,FALSE()), 1)),"")</f>
        <v>#VALUE!</v>
      </c>
      <c r="L195" s="90" t="e">
        <f aca="false">IF(LEN(VLOOKUP($A195,#REF!,6,FALSE())),UPPER(RIGHT(VLOOKUP($A195,#REF!,6,FALSE()), 1)),"")</f>
        <v>#VALUE!</v>
      </c>
      <c r="M195" s="91" t="e">
        <f aca="false">IF(LEN(VLOOKUP($A195,#REF!,7,FALSE())),UPPER(RIGHT(VLOOKUP($A195,#REF!,7,FALSE()), 1)),"")</f>
        <v>#VALUE!</v>
      </c>
      <c r="N195" s="86" t="s">
        <v>533</v>
      </c>
      <c r="O195" s="86" t="s">
        <v>528</v>
      </c>
      <c r="P195" s="86" t="s">
        <v>104</v>
      </c>
      <c r="Q195" s="86" t="s">
        <v>105</v>
      </c>
      <c r="R195" s="86" t="s">
        <v>104</v>
      </c>
      <c r="S195" s="131" t="e">
        <f aca="false">HLOOKUP("Device Tree Pin Name",#REF!,MATCH($A195,#REF!,0),FALSE())</f>
        <v>#VALUE!</v>
      </c>
      <c r="T195" s="132" t="e">
        <f aca="false">HLOOKUP("power rail",#REF!,MATCH($A195,#REF!,0),FALSE())</f>
        <v>#VALUE!</v>
      </c>
      <c r="U195" s="96" t="e">
        <f aca="false">HLOOKUP("Wake Capable",#REF!,MATCH($A195,#REF!,0),FALSE())</f>
        <v>#VALUE!</v>
      </c>
      <c r="V195" s="96" t="e">
        <f aca="false">HLOOKUP("Strap",#REF!,MATCH($A195,#REF!,0),FALSE())</f>
        <v>#VALUE!</v>
      </c>
      <c r="W195" s="96" t="e">
        <f aca="false">HLOOKUP("GTE",#REF!,MATCH($A195,#REF!,0),FALSE())</f>
        <v>#VALUE!</v>
      </c>
      <c r="X195" s="96" t="e">
        <f aca="false">HLOOKUP("DPD_Control",#REF!,MATCH($A195,#REF!,0),FALSE())</f>
        <v>#VALUE!</v>
      </c>
      <c r="Y195" s="96" t="e">
        <f aca="false">HLOOKUP("DPD_Group",#REF!,MATCH($A195,#REF!,0),FALSE())</f>
        <v>#VALUE!</v>
      </c>
      <c r="Z195" s="95" t="e">
        <f aca="false">HLOOKUP("Pad Category",#REF!,MATCH($A195,#REF!,0),FALSE())</f>
        <v>#VALUE!</v>
      </c>
      <c r="AA195" s="95" t="e">
        <f aca="false">HLOOKUP("Pad type",#REF!,MATCH($A195,#REF!,0),FALSE())</f>
        <v>#VALUE!</v>
      </c>
      <c r="AB195" s="95" t="e">
        <f aca="false">HLOOKUP("Pull Strength",#REF!,MATCH($A195,#REF!,0),FALSE())</f>
        <v>#VALUE!</v>
      </c>
      <c r="AC195" s="95" t="e">
        <f aca="false">HLOOKUP("POR Pin State",#REF!,MATCH($A195,#REF!,0),FALSE())</f>
        <v>#VALUE!</v>
      </c>
      <c r="AD195" s="95" t="str">
        <f aca="false">IF(OR($AQ195="",$AQ195=$C195),$R195,IF($AQ195=$D195,SUBSTITUTE(SUBSTITUTE($AQ195,"GPIO3_","GPIO_"),".0",""),IF($AQ195=$E195,$N195,IF($AQ195=$F195,$O195,IF($AQ195=$G195,$P195,IF($AQ195=$H195,$Q195,"INVALID"))))))</f>
        <v>RSVD2</v>
      </c>
      <c r="AE195" s="97"/>
      <c r="AF195" s="98" t="str">
        <f aca="false">IF(AND(OR($AS195="Int PU",$AS195="Int PD"),OR(AND($AZ195&lt;&gt;"",$AZ195&lt;&gt;"0"),AND($BA195&lt;&gt;"",$BA195&lt;&gt;"0"))),"INVALID",IF(OR($AQ195=$C195,$AS195="Int PD"),"PULL_DOWN",IF(OR($AS195="Int PU",AND($AE195="YES",OR($AZ195="",$AZ195="0"),OR($BA195="",$BA195="0"),OR($AR195="Input",$AR195="Bidirectional"))),"PULL_UP","NORMAL")))</f>
        <v>PULL_DOWN</v>
      </c>
      <c r="AG195" s="98" t="str">
        <f aca="false">IF($AR195="Input", "TRISTATE", IF($AS195="Z","TRISTATE",IF($AQ195=$C195,"TRISTATE","NORMAL")))</f>
        <v>TRISTATE</v>
      </c>
      <c r="AH195" s="98" t="str">
        <f aca="false">IF(OR($AQ195=$C195,$AR195="Output"),"DISABLE","ENABLE")</f>
        <v>DISABLE</v>
      </c>
      <c r="AI195" s="112" t="e">
        <f aca="false">IF($AT195&lt;&gt;$G195,"N/A",IF($AV195="Drive 1", "1", IF($AV195="Drive 0", "0", "")))</f>
        <v>#VALUE!</v>
      </c>
      <c r="AJ195" s="99" t="b">
        <f aca="false">TRUE()</f>
        <v>1</v>
      </c>
      <c r="AK195" s="99" t="b">
        <f aca="false">TRUE()</f>
        <v>1</v>
      </c>
      <c r="AL195" s="99" t="b">
        <f aca="false">TRUE()</f>
        <v>1</v>
      </c>
      <c r="AM195" s="99" t="b">
        <f aca="false">TRUE()</f>
        <v>1</v>
      </c>
      <c r="AN195" s="99" t="b">
        <f aca="false">TRUE()</f>
        <v>1</v>
      </c>
      <c r="AO195" s="99" t="b">
        <f aca="false">TRUE()</f>
        <v>1</v>
      </c>
      <c r="AP195" s="100" t="str">
        <f aca="false">IF(AND($AJ195:$AO195), "VALID", "INVALID")</f>
        <v>VALID</v>
      </c>
      <c r="AQ195" s="101" t="s">
        <v>534</v>
      </c>
      <c r="AR195" s="102" t="s">
        <v>79</v>
      </c>
      <c r="AS195" s="103"/>
      <c r="AT195" s="104"/>
      <c r="AU195" s="104"/>
      <c r="AV195" s="103" t="s">
        <v>124</v>
      </c>
      <c r="AW195" s="104"/>
      <c r="AX195" s="103" t="s">
        <v>85</v>
      </c>
      <c r="AY195" s="104"/>
      <c r="AZ195" s="103"/>
      <c r="BA195" s="103"/>
      <c r="BB195" s="162"/>
      <c r="BC195" s="104"/>
      <c r="BD195" s="106"/>
      <c r="BE195" s="161"/>
      <c r="BF195" s="108" t="e">
        <f aca="false">VLOOKUP($A195,#REF!, 34, FALSE())</f>
        <v>#VALUE!</v>
      </c>
      <c r="BG195" s="418" t="e">
        <f aca="false">VLOOKUP($A195,#REF!, 22, FALSE())</f>
        <v>#VALUE!</v>
      </c>
      <c r="BH195" s="109"/>
    </row>
    <row r="196" customFormat="false" ht="12.75" hidden="false" customHeight="true" outlineLevel="0" collapsed="false">
      <c r="A196" s="95" t="s">
        <v>535</v>
      </c>
      <c r="B196" s="86" t="e">
        <f aca="false">VLOOKUP($A196,#REF!, 34, FALSE())</f>
        <v>#VALUE!</v>
      </c>
      <c r="C196" s="87" t="str">
        <f aca="false">CONCATENATE("unused_",A196)</f>
        <v>unused_SOC_GPIO60</v>
      </c>
      <c r="D196" s="88" t="e">
        <f aca="false">IF(LEN(VLOOKUP($A196,#REF!,8,FALSE())),LEFT(VLOOKUP($A196,#REF!,8,FALSE()),LEN(VLOOKUP($A196,#REF!,8,FALSE()))-2),"")</f>
        <v>#VALUE!</v>
      </c>
      <c r="E196" s="89" t="e">
        <f aca="false">IF(LEN(VLOOKUP($A196,#REF!,4,FALSE())),IF(INDEX(#REF!,MATCH($A196,#REF!,0),1),LEFT(VLOOKUP($A196,#REF!,4,FALSE()),LEN(VLOOKUP($A196,#REF!,4,FALSE()))-2),CONCATENATE(LEFT(VLOOKUP($A196,#REF!,4,FALSE()),LEN(VLOOKUP($A196,#REF!,4,FALSE()))-2),"*")),"")</f>
        <v>#VALUE!</v>
      </c>
      <c r="F196" s="90" t="e">
        <f aca="false">IF(LEN(VLOOKUP($A196,#REF!,5,FALSE())),IF(INDEX(#REF!,MATCH($A196,#REF!,0),2),LEFT(VLOOKUP($A196,#REF!,5,FALSE()),LEN(VLOOKUP($A196,#REF!,5,FALSE()))-2),CONCATENATE(LEFT(VLOOKUP($A196,#REF!,5,FALSE()),LEN(VLOOKUP($A196,#REF!,5,FALSE()))-2),"*")),"")</f>
        <v>#VALUE!</v>
      </c>
      <c r="G196" s="90" t="e">
        <f aca="false">IF(LEN(VLOOKUP($A196,#REF!,6,FALSE())),IF(INDEX(#REF!,MATCH($A196,#REF!,0),3),LEFT(VLOOKUP($A196,#REF!,6,FALSE()),LEN(VLOOKUP($A196,#REF!,6,FALSE()))-2),CONCATENATE(LEFT(VLOOKUP($A196,#REF!,6,FALSE()),LEN(VLOOKUP($A196,#REF!,6,FALSE()))-2),"*")),"")</f>
        <v>#VALUE!</v>
      </c>
      <c r="H196" s="91" t="e">
        <f aca="false">IF(LEN(VLOOKUP($A196,#REF!,7,FALSE())),IF(INDEX(#REF!,MATCH($A196,#REF!,0),4),LEFT(VLOOKUP($A196,#REF!,7,FALSE()),LEN(VLOOKUP($A196,#REF!,7,FALSE()))-2),CONCATENATE(LEFT(VLOOKUP($A196,#REF!,7,FALSE()),LEN(VLOOKUP($A196,#REF!,7,FALSE()))-2),"*")),"")</f>
        <v>#VALUE!</v>
      </c>
      <c r="I196" s="92" t="e">
        <f aca="false">IF(LEN(VLOOKUP($A196,#REF!,8,FALSE())),UPPER(RIGHT(VLOOKUP($A196,#REF!,8,FALSE()), 1)),"")</f>
        <v>#VALUE!</v>
      </c>
      <c r="J196" s="90" t="e">
        <f aca="false">IF(LEN(VLOOKUP($A196,#REF!,4,FALSE())),UPPER(RIGHT(VLOOKUP($A196,#REF!,4,FALSE()), 1)),"")</f>
        <v>#VALUE!</v>
      </c>
      <c r="K196" s="90" t="e">
        <f aca="false">IF(LEN(VLOOKUP($A196,#REF!,5,FALSE())),UPPER(RIGHT(VLOOKUP($A196,#REF!,5,FALSE()), 1)),"")</f>
        <v>#VALUE!</v>
      </c>
      <c r="L196" s="90" t="e">
        <f aca="false">IF(LEN(VLOOKUP($A196,#REF!,6,FALSE())),UPPER(RIGHT(VLOOKUP($A196,#REF!,6,FALSE()), 1)),"")</f>
        <v>#VALUE!</v>
      </c>
      <c r="M196" s="91" t="e">
        <f aca="false">IF(LEN(VLOOKUP($A196,#REF!,7,FALSE())),UPPER(RIGHT(VLOOKUP($A196,#REF!,7,FALSE()), 1)),"")</f>
        <v>#VALUE!</v>
      </c>
      <c r="N196" s="86" t="e">
        <f aca="false">IF(E196="","RSVD0")</f>
        <v>#VALUE!</v>
      </c>
      <c r="O196" s="86" t="s">
        <v>528</v>
      </c>
      <c r="P196" s="86" t="s">
        <v>294</v>
      </c>
      <c r="Q196" s="86" t="s">
        <v>105</v>
      </c>
      <c r="R196" s="86" t="s">
        <v>94</v>
      </c>
      <c r="S196" s="100" t="e">
        <f aca="false">HLOOKUP("Device Tree Pin Name",#REF!,MATCH($A196,#REF!,0),FALSE())</f>
        <v>#VALUE!</v>
      </c>
      <c r="T196" s="95" t="e">
        <f aca="false">HLOOKUP("power rail",#REF!,MATCH($A196,#REF!,0),FALSE())</f>
        <v>#VALUE!</v>
      </c>
      <c r="U196" s="96" t="e">
        <f aca="false">HLOOKUP("Wake Capable",#REF!,MATCH($A196,#REF!,0),FALSE())</f>
        <v>#VALUE!</v>
      </c>
      <c r="V196" s="96" t="e">
        <f aca="false">HLOOKUP("Strap",#REF!,MATCH($A196,#REF!,0),FALSE())</f>
        <v>#VALUE!</v>
      </c>
      <c r="W196" s="96" t="e">
        <f aca="false">HLOOKUP("GTE",#REF!,MATCH($A196,#REF!,0),FALSE())</f>
        <v>#VALUE!</v>
      </c>
      <c r="X196" s="96" t="e">
        <f aca="false">HLOOKUP("DPD_Control",#REF!,MATCH($A196,#REF!,0),FALSE())</f>
        <v>#VALUE!</v>
      </c>
      <c r="Y196" s="96" t="e">
        <f aca="false">HLOOKUP("DPD_Group",#REF!,MATCH($A196,#REF!,0),FALSE())</f>
        <v>#VALUE!</v>
      </c>
      <c r="Z196" s="95" t="e">
        <f aca="false">HLOOKUP("Pad Category",#REF!,MATCH($A196,#REF!,0),FALSE())</f>
        <v>#VALUE!</v>
      </c>
      <c r="AA196" s="95" t="e">
        <f aca="false">HLOOKUP("Pad type",#REF!,MATCH($A196,#REF!,0),FALSE())</f>
        <v>#VALUE!</v>
      </c>
      <c r="AB196" s="95" t="e">
        <f aca="false">HLOOKUP("Pull Strength",#REF!,MATCH($A196,#REF!,0),FALSE())</f>
        <v>#VALUE!</v>
      </c>
      <c r="AC196" s="95" t="e">
        <f aca="false">HLOOKUP("POR Pin State",#REF!,MATCH($A196,#REF!,0),FALSE())</f>
        <v>#VALUE!</v>
      </c>
      <c r="AD196" s="95" t="str">
        <f aca="false">IF(OR($AQ196="",$AQ196=$C196),$R196,IF($AQ196=$D196,SUBSTITUTE(SUBSTITUTE($AQ196,"GPIO3_","GPIO_"),".0",""),IF($AQ196=$E196,$N196,IF($AQ196=$F196,$O196,IF($AQ196=$G196,$P196,IF($AQ196=$H196,$Q196,"INVALID"))))))</f>
        <v>RSVD0</v>
      </c>
      <c r="AE196" s="97"/>
      <c r="AF196" s="98" t="str">
        <f aca="false">IF(AND(OR($AS196="Int PU",$AS196="Int PD"),OR(AND($AZ196&lt;&gt;"",$AZ196&lt;&gt;"0"),AND($BA196&lt;&gt;"",$BA196&lt;&gt;"0"))),"INVALID",IF(OR($AQ196=$C196,$AS196="Int PD"),"PULL_DOWN",IF(OR($AS196="Int PU",AND($AE196="YES",OR($AZ196="",$AZ196="0"),OR($BA196="",$BA196="0"),OR($AR196="Input",$AR196="Bidirectional"))),"PULL_UP","NORMAL")))</f>
        <v>PULL_DOWN</v>
      </c>
      <c r="AG196" s="98" t="str">
        <f aca="false">IF($AR196="Input", "TRISTATE", IF($AS196="Z","TRISTATE",IF($AQ196=$C196,"TRISTATE","NORMAL")))</f>
        <v>TRISTATE</v>
      </c>
      <c r="AH196" s="98" t="str">
        <f aca="false">IF(OR($AQ196=$C196,$AR196="Output"),"DISABLE","ENABLE")</f>
        <v>DISABLE</v>
      </c>
      <c r="AI196" s="112" t="e">
        <f aca="false">IF($AT196&lt;&gt;$G196,"N/A",IF($AV196="Drive 1", "1", IF($AV196="Drive 0", "0", "")))</f>
        <v>#VALUE!</v>
      </c>
      <c r="AJ196" s="99" t="b">
        <f aca="false">TRUE()</f>
        <v>1</v>
      </c>
      <c r="AK196" s="99" t="b">
        <f aca="false">TRUE()</f>
        <v>1</v>
      </c>
      <c r="AL196" s="99" t="b">
        <f aca="false">TRUE()</f>
        <v>1</v>
      </c>
      <c r="AM196" s="99" t="b">
        <f aca="false">TRUE()</f>
        <v>1</v>
      </c>
      <c r="AN196" s="99" t="b">
        <f aca="false">TRUE()</f>
        <v>1</v>
      </c>
      <c r="AO196" s="99" t="b">
        <f aca="false">TRUE()</f>
        <v>1</v>
      </c>
      <c r="AP196" s="100" t="str">
        <f aca="false">IF(AND($AJ196:$AO196), "VALID", "INVALID")</f>
        <v>VALID</v>
      </c>
      <c r="AQ196" s="101" t="s">
        <v>536</v>
      </c>
      <c r="AR196" s="102" t="s">
        <v>79</v>
      </c>
      <c r="AS196" s="103"/>
      <c r="AT196" s="104"/>
      <c r="AU196" s="104"/>
      <c r="AV196" s="103" t="s">
        <v>124</v>
      </c>
      <c r="AW196" s="104"/>
      <c r="AX196" s="103" t="s">
        <v>85</v>
      </c>
      <c r="AY196" s="104"/>
      <c r="AZ196" s="103"/>
      <c r="BA196" s="103"/>
      <c r="BB196" s="105"/>
      <c r="BC196" s="104"/>
      <c r="BD196" s="106"/>
      <c r="BE196" s="161"/>
      <c r="BF196" s="108" t="e">
        <f aca="false">VLOOKUP($A196,#REF!, 34, FALSE())</f>
        <v>#VALUE!</v>
      </c>
      <c r="BG196" s="418" t="e">
        <f aca="false">VLOOKUP($A196,#REF!, 22, FALSE())</f>
        <v>#VALUE!</v>
      </c>
      <c r="BH196" s="109"/>
    </row>
    <row r="197" customFormat="false" ht="12.75" hidden="false" customHeight="true" outlineLevel="0" collapsed="false">
      <c r="A197" s="95" t="s">
        <v>537</v>
      </c>
      <c r="B197" s="86" t="e">
        <f aca="false">VLOOKUP($A197,#REF!, 34, FALSE())</f>
        <v>#VALUE!</v>
      </c>
      <c r="C197" s="87" t="str">
        <f aca="false">CONCATENATE("unused_",A197)</f>
        <v>unused_SOC_GPIO45</v>
      </c>
      <c r="D197" s="88" t="e">
        <f aca="false">IF(LEN(VLOOKUP($A197,#REF!,8,FALSE())),LEFT(VLOOKUP($A197,#REF!,8,FALSE()),LEN(VLOOKUP($A197,#REF!,8,FALSE()))-2),"")</f>
        <v>#VALUE!</v>
      </c>
      <c r="E197" s="89" t="e">
        <f aca="false">IF(LEN(VLOOKUP($A197,#REF!,4,FALSE())),IF(INDEX(#REF!,MATCH($A197,#REF!,0),1),LEFT(VLOOKUP($A197,#REF!,4,FALSE()),LEN(VLOOKUP($A197,#REF!,4,FALSE()))-2),CONCATENATE(LEFT(VLOOKUP($A197,#REF!,4,FALSE()),LEN(VLOOKUP($A197,#REF!,4,FALSE()))-2),"*")),"")</f>
        <v>#VALUE!</v>
      </c>
      <c r="F197" s="90" t="e">
        <f aca="false">IF(LEN(VLOOKUP($A197,#REF!,5,FALSE())),IF(INDEX(#REF!,MATCH($A197,#REF!,0),2),LEFT(VLOOKUP($A197,#REF!,5,FALSE()),LEN(VLOOKUP($A197,#REF!,5,FALSE()))-2),CONCATENATE(LEFT(VLOOKUP($A197,#REF!,5,FALSE()),LEN(VLOOKUP($A197,#REF!,5,FALSE()))-2),"*")),"")</f>
        <v>#VALUE!</v>
      </c>
      <c r="G197" s="90" t="e">
        <f aca="false">IF(LEN(VLOOKUP($A197,#REF!,6,FALSE())),IF(INDEX(#REF!,MATCH($A197,#REF!,0),3),LEFT(VLOOKUP($A197,#REF!,6,FALSE()),LEN(VLOOKUP($A197,#REF!,6,FALSE()))-2),CONCATENATE(LEFT(VLOOKUP($A197,#REF!,6,FALSE()),LEN(VLOOKUP($A197,#REF!,6,FALSE()))-2),"*")),"")</f>
        <v>#VALUE!</v>
      </c>
      <c r="H197" s="91" t="e">
        <f aca="false">IF(LEN(VLOOKUP($A197,#REF!,7,FALSE())),IF(INDEX(#REF!,MATCH($A197,#REF!,0),4),LEFT(VLOOKUP($A197,#REF!,7,FALSE()),LEN(VLOOKUP($A197,#REF!,7,FALSE()))-2),CONCATENATE(LEFT(VLOOKUP($A197,#REF!,7,FALSE()),LEN(VLOOKUP($A197,#REF!,7,FALSE()))-2),"*")),"")</f>
        <v>#VALUE!</v>
      </c>
      <c r="I197" s="92" t="e">
        <f aca="false">IF(LEN(VLOOKUP($A197,#REF!,8,FALSE())),UPPER(RIGHT(VLOOKUP($A197,#REF!,8,FALSE()), 1)),"")</f>
        <v>#VALUE!</v>
      </c>
      <c r="J197" s="90" t="e">
        <f aca="false">IF(LEN(VLOOKUP($A197,#REF!,4,FALSE())),UPPER(RIGHT(VLOOKUP($A197,#REF!,4,FALSE()), 1)),"")</f>
        <v>#VALUE!</v>
      </c>
      <c r="K197" s="90" t="e">
        <f aca="false">IF(LEN(VLOOKUP($A197,#REF!,5,FALSE())),UPPER(RIGHT(VLOOKUP($A197,#REF!,5,FALSE()), 1)),"")</f>
        <v>#VALUE!</v>
      </c>
      <c r="L197" s="90" t="e">
        <f aca="false">IF(LEN(VLOOKUP($A197,#REF!,6,FALSE())),UPPER(RIGHT(VLOOKUP($A197,#REF!,6,FALSE()), 1)),"")</f>
        <v>#VALUE!</v>
      </c>
      <c r="M197" s="91" t="e">
        <f aca="false">IF(LEN(VLOOKUP($A197,#REF!,7,FALSE())),UPPER(RIGHT(VLOOKUP($A197,#REF!,7,FALSE()), 1)),"")</f>
        <v>#VALUE!</v>
      </c>
      <c r="N197" s="86" t="e">
        <f aca="false">IF(E197="","RSVD0")</f>
        <v>#VALUE!</v>
      </c>
      <c r="O197" s="86" t="s">
        <v>538</v>
      </c>
      <c r="P197" s="86" t="s">
        <v>104</v>
      </c>
      <c r="Q197" s="86" t="s">
        <v>105</v>
      </c>
      <c r="R197" s="86" t="s">
        <v>94</v>
      </c>
      <c r="S197" s="131" t="e">
        <f aca="false">HLOOKUP("Device Tree Pin Name",#REF!,MATCH($A197,#REF!,0),FALSE())</f>
        <v>#VALUE!</v>
      </c>
      <c r="T197" s="86" t="e">
        <f aca="false">HLOOKUP("power rail",#REF!,MATCH($A197,#REF!,0),FALSE())</f>
        <v>#VALUE!</v>
      </c>
      <c r="U197" s="96" t="e">
        <f aca="false">HLOOKUP("Wake Capable",#REF!,MATCH($A197,#REF!,0),FALSE())</f>
        <v>#VALUE!</v>
      </c>
      <c r="V197" s="96" t="e">
        <f aca="false">HLOOKUP("Strap",#REF!,MATCH($A197,#REF!,0),FALSE())</f>
        <v>#VALUE!</v>
      </c>
      <c r="W197" s="96" t="e">
        <f aca="false">HLOOKUP("GTE",#REF!,MATCH($A197,#REF!,0),FALSE())</f>
        <v>#VALUE!</v>
      </c>
      <c r="X197" s="96" t="e">
        <f aca="false">HLOOKUP("DPD_Control",#REF!,MATCH($A197,#REF!,0),FALSE())</f>
        <v>#VALUE!</v>
      </c>
      <c r="Y197" s="96" t="e">
        <f aca="false">HLOOKUP("DPD_Group",#REF!,MATCH($A197,#REF!,0),FALSE())</f>
        <v>#VALUE!</v>
      </c>
      <c r="Z197" s="95" t="e">
        <f aca="false">HLOOKUP("Pad Category",#REF!,MATCH($A197,#REF!,0),FALSE())</f>
        <v>#VALUE!</v>
      </c>
      <c r="AA197" s="95" t="e">
        <f aca="false">HLOOKUP("Pad type",#REF!,MATCH($A197,#REF!,0),FALSE())</f>
        <v>#VALUE!</v>
      </c>
      <c r="AB197" s="95" t="e">
        <f aca="false">HLOOKUP("Pull Strength",#REF!,MATCH($A197,#REF!,0),FALSE())</f>
        <v>#VALUE!</v>
      </c>
      <c r="AC197" s="95" t="e">
        <f aca="false">HLOOKUP("POR Pin State",#REF!,MATCH($A197,#REF!,0),FALSE())</f>
        <v>#VALUE!</v>
      </c>
      <c r="AD197" s="95" t="str">
        <f aca="false">IF(OR($AQ197="",$AQ197=$C197),$R197,IF($AQ197=$D197,SUBSTITUTE(SUBSTITUTE($AQ197,"GPIO3_","GPIO_"),".0",""),IF($AQ197=$E197,$N197,IF($AQ197=$F197,$O197,IF($AQ197=$G197,$P197,IF($AQ197=$H197,$Q197,"INVALID"))))))</f>
        <v>RSVD0</v>
      </c>
      <c r="AE197" s="97"/>
      <c r="AF197" s="98" t="str">
        <f aca="false">IF(AND(OR($AS197="Int PU",$AS197="Int PD"),OR(AND($AZ197&lt;&gt;"",$AZ197&lt;&gt;"0"),AND($BA197&lt;&gt;"",$BA197&lt;&gt;"0"))),"INVALID",IF(OR($AQ197=$C197,$AS197="Int PD"),"PULL_DOWN",IF(OR($AS197="Int PU",AND($AE197="YES",OR($AZ197="",$AZ197="0"),OR($BA197="",$BA197="0"),OR($AR197="Input",$AR197="Bidirectional"))),"PULL_UP","NORMAL")))</f>
        <v>PULL_DOWN</v>
      </c>
      <c r="AG197" s="98" t="str">
        <f aca="false">IF($AR197="Input", "TRISTATE", IF($AS197="Z","TRISTATE",IF($AQ197=$C197,"TRISTATE","NORMAL")))</f>
        <v>TRISTATE</v>
      </c>
      <c r="AH197" s="98" t="str">
        <f aca="false">IF(OR($AQ197=$C197,$AR197="Output"),"DISABLE","ENABLE")</f>
        <v>DISABLE</v>
      </c>
      <c r="AI197" s="112" t="e">
        <f aca="false">IF($AT197&lt;&gt;$G197,"N/A",IF($AV197="Drive 1", "1", IF($AV197="Drive 0", "0", "")))</f>
        <v>#VALUE!</v>
      </c>
      <c r="AJ197" s="99" t="b">
        <f aca="false">TRUE()</f>
        <v>1</v>
      </c>
      <c r="AK197" s="99" t="b">
        <f aca="false">TRUE()</f>
        <v>1</v>
      </c>
      <c r="AL197" s="99" t="b">
        <f aca="false">TRUE()</f>
        <v>1</v>
      </c>
      <c r="AM197" s="99" t="b">
        <f aca="false">TRUE()</f>
        <v>1</v>
      </c>
      <c r="AN197" s="99" t="b">
        <f aca="false">TRUE()</f>
        <v>1</v>
      </c>
      <c r="AO197" s="99" t="b">
        <f aca="false">TRUE()</f>
        <v>1</v>
      </c>
      <c r="AP197" s="100" t="str">
        <f aca="false">IF(AND($AJ197:$AO197), "VALID", "INVALID")</f>
        <v>VALID</v>
      </c>
      <c r="AQ197" s="101" t="s">
        <v>539</v>
      </c>
      <c r="AR197" s="102" t="s">
        <v>79</v>
      </c>
      <c r="AS197" s="103"/>
      <c r="AT197" s="103" t="s">
        <v>89</v>
      </c>
      <c r="AU197" s="104"/>
      <c r="AV197" s="103" t="s">
        <v>124</v>
      </c>
      <c r="AW197" s="104"/>
      <c r="AX197" s="103" t="s">
        <v>85</v>
      </c>
      <c r="AY197" s="104"/>
      <c r="AZ197" s="103"/>
      <c r="BA197" s="103"/>
      <c r="BB197" s="105"/>
      <c r="BC197" s="104"/>
      <c r="BD197" s="106"/>
      <c r="BE197" s="161"/>
      <c r="BF197" s="108" t="e">
        <f aca="false">VLOOKUP($A197,#REF!, 34, FALSE())</f>
        <v>#VALUE!</v>
      </c>
      <c r="BG197" s="418" t="e">
        <f aca="false">VLOOKUP($A197,#REF!, 22, FALSE())</f>
        <v>#VALUE!</v>
      </c>
      <c r="BH197" s="109"/>
    </row>
    <row r="198" customFormat="false" ht="12.75" hidden="false" customHeight="true" outlineLevel="0" collapsed="false">
      <c r="A198" s="95" t="s">
        <v>540</v>
      </c>
      <c r="B198" s="86" t="e">
        <f aca="false">VLOOKUP($A198,#REF!, 34, FALSE())</f>
        <v>#VALUE!</v>
      </c>
      <c r="C198" s="87" t="str">
        <f aca="false">CONCATENATE("unused_",A198)</f>
        <v>unused_SOC_GPIO46</v>
      </c>
      <c r="D198" s="88" t="e">
        <f aca="false">IF(LEN(VLOOKUP($A198,#REF!,8,FALSE())),LEFT(VLOOKUP($A198,#REF!,8,FALSE()),LEN(VLOOKUP($A198,#REF!,8,FALSE()))-2),"")</f>
        <v>#VALUE!</v>
      </c>
      <c r="E198" s="89" t="e">
        <f aca="false">IF(LEN(VLOOKUP($A198,#REF!,4,FALSE())),IF(INDEX(#REF!,MATCH($A198,#REF!,0),1),LEFT(VLOOKUP($A198,#REF!,4,FALSE()),LEN(VLOOKUP($A198,#REF!,4,FALSE()))-2),CONCATENATE(LEFT(VLOOKUP($A198,#REF!,4,FALSE()),LEN(VLOOKUP($A198,#REF!,4,FALSE()))-2),"*")),"")</f>
        <v>#VALUE!</v>
      </c>
      <c r="F198" s="90" t="e">
        <f aca="false">IF(LEN(VLOOKUP($A198,#REF!,5,FALSE())),IF(INDEX(#REF!,MATCH($A198,#REF!,0),2),LEFT(VLOOKUP($A198,#REF!,5,FALSE()),LEN(VLOOKUP($A198,#REF!,5,FALSE()))-3),CONCATENATE(LEFT(VLOOKUP($A198,#REF!,5,FALSE()),LEN(VLOOKUP($A198,#REF!,5,FALSE()))-2),"*")),"")</f>
        <v>#VALUE!</v>
      </c>
      <c r="G198" s="90" t="e">
        <f aca="false">IF(LEN(VLOOKUP($A198,#REF!,6,FALSE())),IF(INDEX(#REF!,MATCH($A198,#REF!,0),3),LEFT(VLOOKUP($A198,#REF!,6,FALSE()),LEN(VLOOKUP($A198,#REF!,6,FALSE()))-2),CONCATENATE(LEFT(VLOOKUP($A198,#REF!,6,FALSE()),LEN(VLOOKUP($A198,#REF!,6,FALSE()))-2),"*")),"")</f>
        <v>#VALUE!</v>
      </c>
      <c r="H198" s="91" t="e">
        <f aca="false">IF(LEN(VLOOKUP($A198,#REF!,7,FALSE())),IF(INDEX(#REF!,MATCH($A198,#REF!,0),4),LEFT(VLOOKUP($A198,#REF!,7,FALSE()),LEN(VLOOKUP($A198,#REF!,7,FALSE()))-2),CONCATENATE(LEFT(VLOOKUP($A198,#REF!,7,FALSE()),LEN(VLOOKUP($A198,#REF!,7,FALSE()))-2),"*")),"")</f>
        <v>#VALUE!</v>
      </c>
      <c r="I198" s="92" t="e">
        <f aca="false">IF(LEN(VLOOKUP($A198,#REF!,8,FALSE())),UPPER(RIGHT(VLOOKUP($A198,#REF!,8,FALSE()), 1)),"")</f>
        <v>#VALUE!</v>
      </c>
      <c r="J198" s="90" t="e">
        <f aca="false">IF(LEN(VLOOKUP($A198,#REF!,4,FALSE())),UPPER(RIGHT(VLOOKUP($A198,#REF!,4,FALSE()), 1)),"")</f>
        <v>#VALUE!</v>
      </c>
      <c r="K198" s="90" t="s">
        <v>81</v>
      </c>
      <c r="L198" s="90" t="e">
        <f aca="false">IF(LEN(VLOOKUP($A198,#REF!,6,FALSE())),UPPER(RIGHT(VLOOKUP($A198,#REF!,6,FALSE()), 1)),"")</f>
        <v>#VALUE!</v>
      </c>
      <c r="M198" s="91" t="e">
        <f aca="false">IF(LEN(VLOOKUP($A198,#REF!,7,FALSE())),UPPER(RIGHT(VLOOKUP($A198,#REF!,7,FALSE()), 1)),"")</f>
        <v>#VALUE!</v>
      </c>
      <c r="N198" s="86" t="e">
        <f aca="false">IF(E198="","RSVD0")</f>
        <v>#VALUE!</v>
      </c>
      <c r="O198" s="86" t="s">
        <v>538</v>
      </c>
      <c r="P198" s="86" t="s">
        <v>104</v>
      </c>
      <c r="Q198" s="86" t="s">
        <v>105</v>
      </c>
      <c r="R198" s="86" t="s">
        <v>94</v>
      </c>
      <c r="S198" s="100" t="e">
        <f aca="false">HLOOKUP("Device Tree Pin Name",#REF!,MATCH($A198,#REF!,0),FALSE())</f>
        <v>#VALUE!</v>
      </c>
      <c r="T198" s="95" t="e">
        <f aca="false">HLOOKUP("power rail",#REF!,MATCH($A198,#REF!,0),FALSE())</f>
        <v>#VALUE!</v>
      </c>
      <c r="U198" s="96" t="e">
        <f aca="false">HLOOKUP("Wake Capable",#REF!,MATCH($A198,#REF!,0),FALSE())</f>
        <v>#VALUE!</v>
      </c>
      <c r="V198" s="96" t="e">
        <f aca="false">HLOOKUP("Strap",#REF!,MATCH($A198,#REF!,0),FALSE())</f>
        <v>#VALUE!</v>
      </c>
      <c r="W198" s="96" t="e">
        <f aca="false">HLOOKUP("GTE",#REF!,MATCH($A198,#REF!,0),FALSE())</f>
        <v>#VALUE!</v>
      </c>
      <c r="X198" s="96" t="e">
        <f aca="false">HLOOKUP("DPD_Control",#REF!,MATCH($A198,#REF!,0),FALSE())</f>
        <v>#VALUE!</v>
      </c>
      <c r="Y198" s="96" t="e">
        <f aca="false">HLOOKUP("DPD_Group",#REF!,MATCH($A198,#REF!,0),FALSE())</f>
        <v>#VALUE!</v>
      </c>
      <c r="Z198" s="95" t="e">
        <f aca="false">HLOOKUP("Pad Category",#REF!,MATCH($A198,#REF!,0),FALSE())</f>
        <v>#VALUE!</v>
      </c>
      <c r="AA198" s="95" t="e">
        <f aca="false">HLOOKUP("Pad type",#REF!,MATCH($A198,#REF!,0),FALSE())</f>
        <v>#VALUE!</v>
      </c>
      <c r="AB198" s="95" t="e">
        <f aca="false">HLOOKUP("Pull Strength",#REF!,MATCH($A198,#REF!,0),FALSE())</f>
        <v>#VALUE!</v>
      </c>
      <c r="AC198" s="95" t="e">
        <f aca="false">HLOOKUP("POR Pin State",#REF!,MATCH($A198,#REF!,0),FALSE())</f>
        <v>#VALUE!</v>
      </c>
      <c r="AD198" s="95" t="str">
        <f aca="false">IF(OR($AQ198="",$AQ198=$C198),$R198,IF($AQ198=$D198,SUBSTITUTE(SUBSTITUTE($AQ198,"GPIO3_","GPIO_"),".0",""),IF($AQ198=$E198,$N198,IF($AQ198=$F198,$O198,IF($AQ198=$G198,$P198,IF($AQ198=$H198,$Q198,"INVALID"))))))</f>
        <v>RSVD0</v>
      </c>
      <c r="AE198" s="97"/>
      <c r="AF198" s="98" t="str">
        <f aca="false">IF(AND(OR($AS198="Int PU",$AS198="Int PD"),OR(AND($AZ198&lt;&gt;"",$AZ198&lt;&gt;"0"),AND($BA198&lt;&gt;"",$BA198&lt;&gt;"0"))),"INVALID",IF(OR($AQ198=$C198,$AS198="Int PD"),"PULL_DOWN",IF(OR($AS198="Int PU",AND($AE198="YES",OR($AZ198="",$AZ198="0"),OR($BA198="",$BA198="0"),OR($AR198="Input",$AR198="Bidirectional"))),"PULL_UP","NORMAL")))</f>
        <v>PULL_DOWN</v>
      </c>
      <c r="AG198" s="98" t="str">
        <f aca="false">IF($AR198="Input", "TRISTATE", IF($AS198="Z","TRISTATE",IF($AQ198=$C198,"TRISTATE","NORMAL")))</f>
        <v>TRISTATE</v>
      </c>
      <c r="AH198" s="98" t="str">
        <f aca="false">IF(OR($AQ198=$C198,$AR198="Output"),"DISABLE","ENABLE")</f>
        <v>DISABLE</v>
      </c>
      <c r="AI198" s="112" t="e">
        <f aca="false">IF($AT198&lt;&gt;$G198,"N/A",IF($AV198="Drive 1", "1", IF($AV198="Drive 0", "0", "")))</f>
        <v>#VALUE!</v>
      </c>
      <c r="AJ198" s="99" t="b">
        <f aca="false">TRUE()</f>
        <v>1</v>
      </c>
      <c r="AK198" s="99" t="b">
        <f aca="false">TRUE()</f>
        <v>1</v>
      </c>
      <c r="AL198" s="99" t="b">
        <f aca="false">TRUE()</f>
        <v>1</v>
      </c>
      <c r="AM198" s="99" t="b">
        <f aca="false">TRUE()</f>
        <v>1</v>
      </c>
      <c r="AN198" s="99" t="b">
        <f aca="false">TRUE()</f>
        <v>1</v>
      </c>
      <c r="AO198" s="99" t="b">
        <f aca="false">TRUE()</f>
        <v>1</v>
      </c>
      <c r="AP198" s="100" t="str">
        <f aca="false">IF(AND($AJ198:$AO198), "VALID", "INVALID")</f>
        <v>VALID</v>
      </c>
      <c r="AQ198" s="101" t="s">
        <v>541</v>
      </c>
      <c r="AR198" s="102" t="s">
        <v>79</v>
      </c>
      <c r="AS198" s="103"/>
      <c r="AT198" s="103" t="s">
        <v>89</v>
      </c>
      <c r="AU198" s="104"/>
      <c r="AV198" s="103" t="s">
        <v>124</v>
      </c>
      <c r="AW198" s="104"/>
      <c r="AX198" s="103" t="s">
        <v>85</v>
      </c>
      <c r="AY198" s="104"/>
      <c r="AZ198" s="103"/>
      <c r="BA198" s="103"/>
      <c r="BB198" s="105"/>
      <c r="BC198" s="104"/>
      <c r="BD198" s="106"/>
      <c r="BE198" s="161"/>
      <c r="BF198" s="108" t="e">
        <f aca="false">VLOOKUP($A198,#REF!, 34, FALSE())</f>
        <v>#VALUE!</v>
      </c>
      <c r="BG198" s="418" t="e">
        <f aca="false">VLOOKUP($A198,#REF!, 22, FALSE())</f>
        <v>#VALUE!</v>
      </c>
      <c r="BH198" s="109"/>
    </row>
    <row r="199" customFormat="false" ht="12.75" hidden="false" customHeight="true" outlineLevel="0" collapsed="false">
      <c r="A199" s="95" t="s">
        <v>542</v>
      </c>
      <c r="B199" s="86" t="e">
        <f aca="false">VLOOKUP($A199,#REF!, 34, FALSE())</f>
        <v>#VALUE!</v>
      </c>
      <c r="C199" s="87" t="str">
        <f aca="false">CONCATENATE("unused_",A199)</f>
        <v>unused_SOC_GPIO47</v>
      </c>
      <c r="D199" s="88" t="e">
        <f aca="false">IF(LEN(VLOOKUP($A199,#REF!,8,FALSE())),LEFT(VLOOKUP($A199,#REF!,8,FALSE()),LEN(VLOOKUP($A199,#REF!,8,FALSE()))-2),"")</f>
        <v>#VALUE!</v>
      </c>
      <c r="E199" s="89" t="e">
        <f aca="false">IF(LEN(VLOOKUP($A199,#REF!,4,FALSE())),IF(INDEX(#REF!,MATCH($A199,#REF!,0),1),LEFT(VLOOKUP($A199,#REF!,4,FALSE()),LEN(VLOOKUP($A199,#REF!,4,FALSE()))-2),CONCATENATE(LEFT(VLOOKUP($A199,#REF!,4,FALSE()),LEN(VLOOKUP($A199,#REF!,4,FALSE()))-2),"*")),"")</f>
        <v>#VALUE!</v>
      </c>
      <c r="F199" s="90" t="e">
        <f aca="false">IF(LEN(VLOOKUP($A199,#REF!,5,FALSE())),IF(INDEX(#REF!,MATCH($A199,#REF!,0),2),LEFT(VLOOKUP($A199,#REF!,5,FALSE()),LEN(VLOOKUP($A199,#REF!,5,FALSE()))-2),CONCATENATE(LEFT(VLOOKUP($A199,#REF!,5,FALSE()),LEN(VLOOKUP($A199,#REF!,5,FALSE()))-2),"*")),"")</f>
        <v>#VALUE!</v>
      </c>
      <c r="G199" s="90" t="e">
        <f aca="false">IF(LEN(VLOOKUP($A199,#REF!,6,FALSE())),IF(INDEX(#REF!,MATCH($A199,#REF!,0),3),LEFT(VLOOKUP($A199,#REF!,6,FALSE()),LEN(VLOOKUP($A199,#REF!,6,FALSE()))-2),CONCATENATE(LEFT(VLOOKUP($A199,#REF!,6,FALSE()),LEN(VLOOKUP($A199,#REF!,6,FALSE()))-2),"*")),"")</f>
        <v>#VALUE!</v>
      </c>
      <c r="H199" s="91" t="e">
        <f aca="false">IF(LEN(VLOOKUP($A199,#REF!,7,FALSE())),IF(INDEX(#REF!,MATCH($A199,#REF!,0),4),LEFT(VLOOKUP($A199,#REF!,7,FALSE()),LEN(VLOOKUP($A199,#REF!,7,FALSE()))-2),CONCATENATE(LEFT(VLOOKUP($A199,#REF!,7,FALSE()),LEN(VLOOKUP($A199,#REF!,7,FALSE()))-2),"*")),"")</f>
        <v>#VALUE!</v>
      </c>
      <c r="I199" s="92" t="e">
        <f aca="false">IF(LEN(VLOOKUP($A199,#REF!,8,FALSE())),UPPER(RIGHT(VLOOKUP($A199,#REF!,8,FALSE()), 1)),"")</f>
        <v>#VALUE!</v>
      </c>
      <c r="J199" s="90" t="e">
        <f aca="false">IF(LEN(VLOOKUP($A199,#REF!,4,FALSE())),UPPER(RIGHT(VLOOKUP($A199,#REF!,4,FALSE()), 1)),"")</f>
        <v>#VALUE!</v>
      </c>
      <c r="K199" s="90" t="e">
        <f aca="false">IF(LEN(VLOOKUP($A199,#REF!,5,FALSE())),UPPER(RIGHT(VLOOKUP($A199,#REF!,5,FALSE()), 1)),"")</f>
        <v>#VALUE!</v>
      </c>
      <c r="L199" s="90" t="e">
        <f aca="false">IF(LEN(VLOOKUP($A199,#REF!,6,FALSE())),UPPER(RIGHT(VLOOKUP($A199,#REF!,6,FALSE()), 1)),"")</f>
        <v>#VALUE!</v>
      </c>
      <c r="M199" s="91" t="e">
        <f aca="false">IF(LEN(VLOOKUP($A199,#REF!,7,FALSE())),UPPER(RIGHT(VLOOKUP($A199,#REF!,7,FALSE()), 1)),"")</f>
        <v>#VALUE!</v>
      </c>
      <c r="N199" s="86" t="e">
        <f aca="false">IF(E199="","RSVD0")</f>
        <v>#VALUE!</v>
      </c>
      <c r="O199" s="86" t="s">
        <v>538</v>
      </c>
      <c r="P199" s="86" t="s">
        <v>104</v>
      </c>
      <c r="Q199" s="86" t="s">
        <v>105</v>
      </c>
      <c r="R199" s="86" t="s">
        <v>94</v>
      </c>
      <c r="S199" s="100" t="e">
        <f aca="false">HLOOKUP("Device Tree Pin Name",#REF!,MATCH($A199,#REF!,0),FALSE())</f>
        <v>#VALUE!</v>
      </c>
      <c r="T199" s="95" t="e">
        <f aca="false">HLOOKUP("power rail",#REF!,MATCH($A199,#REF!,0),FALSE())</f>
        <v>#VALUE!</v>
      </c>
      <c r="U199" s="96" t="e">
        <f aca="false">HLOOKUP("Wake Capable",#REF!,MATCH($A199,#REF!,0),FALSE())</f>
        <v>#VALUE!</v>
      </c>
      <c r="V199" s="96" t="e">
        <f aca="false">HLOOKUP("Strap",#REF!,MATCH($A199,#REF!,0),FALSE())</f>
        <v>#VALUE!</v>
      </c>
      <c r="W199" s="96" t="e">
        <f aca="false">HLOOKUP("GTE",#REF!,MATCH($A199,#REF!,0),FALSE())</f>
        <v>#VALUE!</v>
      </c>
      <c r="X199" s="96" t="e">
        <f aca="false">HLOOKUP("DPD_Control",#REF!,MATCH($A199,#REF!,0),FALSE())</f>
        <v>#VALUE!</v>
      </c>
      <c r="Y199" s="96" t="e">
        <f aca="false">HLOOKUP("DPD_Group",#REF!,MATCH($A199,#REF!,0),FALSE())</f>
        <v>#VALUE!</v>
      </c>
      <c r="Z199" s="95" t="e">
        <f aca="false">HLOOKUP("Pad Category",#REF!,MATCH($A199,#REF!,0),FALSE())</f>
        <v>#VALUE!</v>
      </c>
      <c r="AA199" s="95" t="e">
        <f aca="false">HLOOKUP("Pad type",#REF!,MATCH($A199,#REF!,0),FALSE())</f>
        <v>#VALUE!</v>
      </c>
      <c r="AB199" s="95" t="e">
        <f aca="false">HLOOKUP("Pull Strength",#REF!,MATCH($A199,#REF!,0),FALSE())</f>
        <v>#VALUE!</v>
      </c>
      <c r="AC199" s="95" t="e">
        <f aca="false">HLOOKUP("POR Pin State",#REF!,MATCH($A199,#REF!,0),FALSE())</f>
        <v>#VALUE!</v>
      </c>
      <c r="AD199" s="95" t="str">
        <f aca="false">IF(OR($AQ199="",$AQ199=$C199),$R199,IF($AQ199=$D199,SUBSTITUTE(SUBSTITUTE($AQ199,"GPIO3_","GPIO_"),".0",""),IF($AQ199=$E199,$N199,IF($AQ199=$F199,$O199,IF($AQ199=$G199,$P199,IF($AQ199=$H199,$Q199,"INVALID"))))))</f>
        <v>RSVD0</v>
      </c>
      <c r="AE199" s="97"/>
      <c r="AF199" s="98" t="str">
        <f aca="false">IF(AND(OR($AS199="Int PU",$AS199="Int PD"),OR(AND($AZ199&lt;&gt;"",$AZ199&lt;&gt;"0"),AND($BA199&lt;&gt;"",$BA199&lt;&gt;"0"))),"INVALID",IF(OR($AQ199=$C199,$AS199="Int PD"),"PULL_DOWN",IF(OR($AS199="Int PU",AND($AE199="YES",OR($AZ199="",$AZ199="0"),OR($BA199="",$BA199="0"),OR($AR199="Input",$AR199="Bidirectional"))),"PULL_UP","NORMAL")))</f>
        <v>PULL_DOWN</v>
      </c>
      <c r="AG199" s="98" t="str">
        <f aca="false">IF($AR199="Input", "TRISTATE", IF($AS199="Z","TRISTATE",IF($AQ199=$C199,"TRISTATE","NORMAL")))</f>
        <v>TRISTATE</v>
      </c>
      <c r="AH199" s="98" t="str">
        <f aca="false">IF(OR($AQ199=$C199,$AR199="Output"),"DISABLE","ENABLE")</f>
        <v>DISABLE</v>
      </c>
      <c r="AI199" s="112" t="e">
        <f aca="false">IF($AT199&lt;&gt;$G199,"N/A",IF($AV199="Drive 1", "1", IF($AV199="Drive 0", "0", "")))</f>
        <v>#VALUE!</v>
      </c>
      <c r="AJ199" s="99" t="b">
        <f aca="false">TRUE()</f>
        <v>1</v>
      </c>
      <c r="AK199" s="99" t="b">
        <f aca="false">TRUE()</f>
        <v>1</v>
      </c>
      <c r="AL199" s="99" t="b">
        <f aca="false">TRUE()</f>
        <v>1</v>
      </c>
      <c r="AM199" s="99" t="b">
        <f aca="false">TRUE()</f>
        <v>1</v>
      </c>
      <c r="AN199" s="99" t="b">
        <f aca="false">TRUE()</f>
        <v>1</v>
      </c>
      <c r="AO199" s="99" t="b">
        <f aca="false">TRUE()</f>
        <v>1</v>
      </c>
      <c r="AP199" s="100" t="str">
        <f aca="false">IF(AND($AJ199:$AO199), "VALID", "INVALID")</f>
        <v>VALID</v>
      </c>
      <c r="AQ199" s="101" t="s">
        <v>543</v>
      </c>
      <c r="AR199" s="102" t="s">
        <v>79</v>
      </c>
      <c r="AS199" s="103"/>
      <c r="AT199" s="103" t="s">
        <v>89</v>
      </c>
      <c r="AU199" s="104"/>
      <c r="AV199" s="103" t="s">
        <v>124</v>
      </c>
      <c r="AW199" s="104"/>
      <c r="AX199" s="103" t="s">
        <v>85</v>
      </c>
      <c r="AY199" s="104"/>
      <c r="AZ199" s="103"/>
      <c r="BA199" s="103"/>
      <c r="BB199" s="105"/>
      <c r="BC199" s="104"/>
      <c r="BD199" s="106"/>
      <c r="BE199" s="161"/>
      <c r="BF199" s="108" t="e">
        <f aca="false">VLOOKUP($A199,#REF!, 34, FALSE())</f>
        <v>#VALUE!</v>
      </c>
      <c r="BG199" s="418" t="e">
        <f aca="false">VLOOKUP($A199,#REF!, 22, FALSE())</f>
        <v>#VALUE!</v>
      </c>
      <c r="BH199" s="109"/>
    </row>
    <row r="200" customFormat="false" ht="12.75" hidden="false" customHeight="true" outlineLevel="0" collapsed="false">
      <c r="A200" s="95" t="s">
        <v>544</v>
      </c>
      <c r="B200" s="86" t="e">
        <f aca="false">VLOOKUP($A200,#REF!, 34, FALSE())</f>
        <v>#VALUE!</v>
      </c>
      <c r="C200" s="87" t="str">
        <f aca="false">CONCATENATE("unused_",A200)</f>
        <v>unused_SOC_GPIO48</v>
      </c>
      <c r="D200" s="88" t="e">
        <f aca="false">IF(LEN(VLOOKUP($A200,#REF!,8,FALSE())),LEFT(VLOOKUP($A200,#REF!,8,FALSE()),LEN(VLOOKUP($A200,#REF!,8,FALSE()))-2),"")</f>
        <v>#VALUE!</v>
      </c>
      <c r="E200" s="89" t="e">
        <f aca="false">IF(LEN(VLOOKUP($A200,#REF!,4,FALSE())),IF(INDEX(#REF!,MATCH($A200,#REF!,0),1),LEFT(VLOOKUP($A200,#REF!,4,FALSE()),LEN(VLOOKUP($A200,#REF!,4,FALSE()))-2),CONCATENATE(LEFT(VLOOKUP($A200,#REF!,4,FALSE()),LEN(VLOOKUP($A200,#REF!,4,FALSE()))-2),"*")),"")</f>
        <v>#VALUE!</v>
      </c>
      <c r="F200" s="90" t="e">
        <f aca="false">IF(LEN(VLOOKUP($A200,#REF!,5,FALSE())),IF(INDEX(#REF!,MATCH($A200,#REF!,0),2),LEFT(VLOOKUP($A200,#REF!,5,FALSE()),LEN(VLOOKUP($A200,#REF!,5,FALSE()))-2),CONCATENATE(LEFT(VLOOKUP($A200,#REF!,5,FALSE()),LEN(VLOOKUP($A200,#REF!,5,FALSE()))-2),"*")),"")</f>
        <v>#VALUE!</v>
      </c>
      <c r="G200" s="90" t="e">
        <f aca="false">IF(LEN(VLOOKUP($A200,#REF!,6,FALSE())),IF(INDEX(#REF!,MATCH($A200,#REF!,0),3),LEFT(VLOOKUP($A200,#REF!,6,FALSE()),LEN(VLOOKUP($A200,#REF!,6,FALSE()))-2),CONCATENATE(LEFT(VLOOKUP($A200,#REF!,6,FALSE()),LEN(VLOOKUP($A200,#REF!,6,FALSE()))-2),"*")),"")</f>
        <v>#VALUE!</v>
      </c>
      <c r="H200" s="91" t="e">
        <f aca="false">IF(LEN(VLOOKUP($A200,#REF!,7,FALSE())),IF(INDEX(#REF!,MATCH($A200,#REF!,0),4),LEFT(VLOOKUP($A200,#REF!,7,FALSE()),LEN(VLOOKUP($A200,#REF!,7,FALSE()))-2),CONCATENATE(LEFT(VLOOKUP($A200,#REF!,7,FALSE()),LEN(VLOOKUP($A200,#REF!,7,FALSE()))-2),"*")),"")</f>
        <v>#VALUE!</v>
      </c>
      <c r="I200" s="92" t="e">
        <f aca="false">IF(LEN(VLOOKUP($A200,#REF!,8,FALSE())),UPPER(RIGHT(VLOOKUP($A200,#REF!,8,FALSE()), 1)),"")</f>
        <v>#VALUE!</v>
      </c>
      <c r="J200" s="90" t="e">
        <f aca="false">IF(LEN(VLOOKUP($A200,#REF!,4,FALSE())),UPPER(RIGHT(VLOOKUP($A200,#REF!,4,FALSE()), 1)),"")</f>
        <v>#VALUE!</v>
      </c>
      <c r="K200" s="90" t="e">
        <f aca="false">IF(LEN(VLOOKUP($A200,#REF!,5,FALSE())),UPPER(RIGHT(VLOOKUP($A200,#REF!,5,FALSE()), 1)),"")</f>
        <v>#VALUE!</v>
      </c>
      <c r="L200" s="90" t="e">
        <f aca="false">IF(LEN(VLOOKUP($A200,#REF!,6,FALSE())),UPPER(RIGHT(VLOOKUP($A200,#REF!,6,FALSE()), 1)),"")</f>
        <v>#VALUE!</v>
      </c>
      <c r="M200" s="91" t="e">
        <f aca="false">IF(LEN(VLOOKUP($A200,#REF!,7,FALSE())),UPPER(RIGHT(VLOOKUP($A200,#REF!,7,FALSE()), 1)),"")</f>
        <v>#VALUE!</v>
      </c>
      <c r="N200" s="86" t="e">
        <f aca="false">IF(E200="","RSVD0")</f>
        <v>#VALUE!</v>
      </c>
      <c r="O200" s="86" t="s">
        <v>538</v>
      </c>
      <c r="P200" s="86" t="s">
        <v>104</v>
      </c>
      <c r="Q200" s="86" t="s">
        <v>105</v>
      </c>
      <c r="R200" s="86" t="s">
        <v>94</v>
      </c>
      <c r="S200" s="100" t="e">
        <f aca="false">HLOOKUP("Device Tree Pin Name",#REF!,MATCH($A200,#REF!,0),FALSE())</f>
        <v>#VALUE!</v>
      </c>
      <c r="T200" s="95" t="e">
        <f aca="false">HLOOKUP("power rail",#REF!,MATCH($A200,#REF!,0),FALSE())</f>
        <v>#VALUE!</v>
      </c>
      <c r="U200" s="96" t="e">
        <f aca="false">HLOOKUP("Wake Capable",#REF!,MATCH($A200,#REF!,0),FALSE())</f>
        <v>#VALUE!</v>
      </c>
      <c r="V200" s="96" t="e">
        <f aca="false">HLOOKUP("Strap",#REF!,MATCH($A200,#REF!,0),FALSE())</f>
        <v>#VALUE!</v>
      </c>
      <c r="W200" s="96" t="e">
        <f aca="false">HLOOKUP("GTE",#REF!,MATCH($A200,#REF!,0),FALSE())</f>
        <v>#VALUE!</v>
      </c>
      <c r="X200" s="96" t="e">
        <f aca="false">HLOOKUP("DPD_Control",#REF!,MATCH($A200,#REF!,0),FALSE())</f>
        <v>#VALUE!</v>
      </c>
      <c r="Y200" s="96" t="e">
        <f aca="false">HLOOKUP("DPD_Group",#REF!,MATCH($A200,#REF!,0),FALSE())</f>
        <v>#VALUE!</v>
      </c>
      <c r="Z200" s="95" t="e">
        <f aca="false">HLOOKUP("Pad Category",#REF!,MATCH($A200,#REF!,0),FALSE())</f>
        <v>#VALUE!</v>
      </c>
      <c r="AA200" s="95" t="e">
        <f aca="false">HLOOKUP("Pad type",#REF!,MATCH($A200,#REF!,0),FALSE())</f>
        <v>#VALUE!</v>
      </c>
      <c r="AB200" s="95" t="e">
        <f aca="false">HLOOKUP("Pull Strength",#REF!,MATCH($A200,#REF!,0),FALSE())</f>
        <v>#VALUE!</v>
      </c>
      <c r="AC200" s="95" t="e">
        <f aca="false">HLOOKUP("POR Pin State",#REF!,MATCH($A200,#REF!,0),FALSE())</f>
        <v>#VALUE!</v>
      </c>
      <c r="AD200" s="95" t="str">
        <f aca="false">IF(OR($AQ200="",$AQ200=$C200),$R200,IF($AQ200=$D200,SUBSTITUTE(SUBSTITUTE($AQ200,"GPIO3_","GPIO_"),".0",""),IF($AQ200=$E200,$N200,IF($AQ200=$F200,$O200,IF($AQ200=$G200,$P200,IF($AQ200=$H200,$Q200,"INVALID"))))))</f>
        <v>RSVD0</v>
      </c>
      <c r="AE200" s="97"/>
      <c r="AF200" s="98" t="str">
        <f aca="false">IF(AND(OR($AS200="Int PU",$AS200="Int PD"),OR(AND($AZ200&lt;&gt;"",$AZ200&lt;&gt;"0"),AND($BA200&lt;&gt;"",$BA200&lt;&gt;"0"))),"INVALID",IF(OR($AQ200=$C200,$AS200="Int PD"),"PULL_DOWN",IF(OR($AS200="Int PU",AND($AE200="YES",OR($AZ200="",$AZ200="0"),OR($BA200="",$BA200="0"),OR($AR200="Input",$AR200="Bidirectional"))),"PULL_UP","NORMAL")))</f>
        <v>PULL_DOWN</v>
      </c>
      <c r="AG200" s="98" t="str">
        <f aca="false">IF($AR200="Input", "TRISTATE", IF($AS200="Z","TRISTATE",IF($AQ200=$C200,"TRISTATE","NORMAL")))</f>
        <v>TRISTATE</v>
      </c>
      <c r="AH200" s="98" t="str">
        <f aca="false">IF(OR($AQ200=$C200,$AR200="Output"),"DISABLE","ENABLE")</f>
        <v>DISABLE</v>
      </c>
      <c r="AI200" s="112" t="e">
        <f aca="false">IF($AT200&lt;&gt;$G200,"N/A",IF($AV200="Drive 1", "1", IF($AV200="Drive 0", "0", "")))</f>
        <v>#VALUE!</v>
      </c>
      <c r="AJ200" s="99" t="b">
        <f aca="false">TRUE()</f>
        <v>1</v>
      </c>
      <c r="AK200" s="99" t="b">
        <f aca="false">TRUE()</f>
        <v>1</v>
      </c>
      <c r="AL200" s="99" t="b">
        <f aca="false">TRUE()</f>
        <v>1</v>
      </c>
      <c r="AM200" s="99" t="b">
        <f aca="false">TRUE()</f>
        <v>1</v>
      </c>
      <c r="AN200" s="99" t="b">
        <f aca="false">TRUE()</f>
        <v>1</v>
      </c>
      <c r="AO200" s="99" t="b">
        <f aca="false">TRUE()</f>
        <v>1</v>
      </c>
      <c r="AP200" s="100" t="str">
        <f aca="false">IF(AND($AJ200:$AO200), "VALID", "INVALID")</f>
        <v>VALID</v>
      </c>
      <c r="AQ200" s="101" t="s">
        <v>545</v>
      </c>
      <c r="AR200" s="102" t="s">
        <v>79</v>
      </c>
      <c r="AS200" s="103"/>
      <c r="AT200" s="103" t="s">
        <v>89</v>
      </c>
      <c r="AU200" s="104"/>
      <c r="AV200" s="103" t="s">
        <v>124</v>
      </c>
      <c r="AW200" s="104"/>
      <c r="AX200" s="103" t="s">
        <v>85</v>
      </c>
      <c r="AY200" s="104"/>
      <c r="AZ200" s="103"/>
      <c r="BA200" s="103"/>
      <c r="BB200" s="105"/>
      <c r="BC200" s="104"/>
      <c r="BD200" s="106"/>
      <c r="BE200" s="163"/>
      <c r="BF200" s="108" t="e">
        <f aca="false">VLOOKUP($A200,#REF!, 34, FALSE())</f>
        <v>#VALUE!</v>
      </c>
      <c r="BG200" s="418" t="e">
        <f aca="false">VLOOKUP($A200,#REF!, 22, FALSE())</f>
        <v>#VALUE!</v>
      </c>
      <c r="BH200" s="109"/>
    </row>
    <row r="201" s="85" customFormat="true" ht="18" hidden="false" customHeight="true" outlineLevel="0" collapsed="false">
      <c r="A201" s="140" t="s">
        <v>546</v>
      </c>
      <c r="B201" s="164" t="s">
        <v>547</v>
      </c>
      <c r="C201" s="74"/>
      <c r="D201" s="76"/>
      <c r="E201" s="76"/>
      <c r="F201" s="76"/>
      <c r="G201" s="76"/>
      <c r="H201" s="76"/>
      <c r="I201" s="74"/>
      <c r="J201" s="74"/>
      <c r="K201" s="74"/>
      <c r="L201" s="74"/>
      <c r="M201" s="74"/>
      <c r="N201" s="74"/>
      <c r="O201" s="74"/>
      <c r="P201" s="74"/>
      <c r="Q201" s="74"/>
      <c r="R201" s="74"/>
      <c r="S201" s="74"/>
      <c r="T201" s="74"/>
      <c r="U201" s="77"/>
      <c r="V201" s="77"/>
      <c r="W201" s="77"/>
      <c r="X201" s="77"/>
      <c r="Y201" s="77"/>
      <c r="Z201" s="78"/>
      <c r="AA201" s="78"/>
      <c r="AB201" s="78"/>
      <c r="AC201" s="78"/>
      <c r="AD201" s="78"/>
      <c r="AE201" s="78"/>
      <c r="AF201" s="78"/>
      <c r="AG201" s="78"/>
      <c r="AH201" s="78"/>
      <c r="AI201" s="78"/>
      <c r="AJ201" s="78"/>
      <c r="AK201" s="78"/>
      <c r="AL201" s="78"/>
      <c r="AM201" s="78"/>
      <c r="AN201" s="78"/>
      <c r="AO201" s="78"/>
      <c r="AP201" s="78"/>
      <c r="AQ201" s="79"/>
      <c r="AR201" s="79"/>
      <c r="AS201" s="80"/>
      <c r="AT201" s="80"/>
      <c r="AU201" s="80"/>
      <c r="AV201" s="80"/>
      <c r="AW201" s="80"/>
      <c r="AX201" s="80"/>
      <c r="AY201" s="80"/>
      <c r="AZ201" s="80"/>
      <c r="BA201" s="80"/>
      <c r="BB201" s="80"/>
      <c r="BC201" s="81" t="s">
        <v>548</v>
      </c>
      <c r="BD201" s="82"/>
      <c r="BE201" s="83" t="s">
        <v>546</v>
      </c>
      <c r="BF201" s="314" t="s">
        <v>547</v>
      </c>
      <c r="BG201" s="314"/>
      <c r="BH201" s="84"/>
    </row>
    <row r="202" customFormat="false" ht="12.75" hidden="false" customHeight="true" outlineLevel="0" collapsed="false">
      <c r="A202" s="95" t="s">
        <v>549</v>
      </c>
      <c r="B202" s="86" t="e">
        <f aca="false">VLOOKUP($A202,#REF!, 34, FALSE())</f>
        <v>#VALUE!</v>
      </c>
      <c r="C202" s="87" t="str">
        <f aca="false">CONCATENATE("unused_",A202)</f>
        <v>unused_UFS0_REF_CLK</v>
      </c>
      <c r="D202" s="88" t="e">
        <f aca="false">IF(LEN(VLOOKUP($A202,#REF!,8,FALSE())),LEFT(VLOOKUP($A202,#REF!,8,FALSE()),LEN(VLOOKUP($A202,#REF!,8,FALSE()))-2),"")</f>
        <v>#VALUE!</v>
      </c>
      <c r="E202" s="89" t="e">
        <f aca="false">IF(LEN(VLOOKUP($A202,#REF!,4,FALSE())),IF(INDEX(#REF!,MATCH($A202,#REF!,0),1),LEFT(VLOOKUP($A202,#REF!,4,FALSE()),LEN(VLOOKUP($A202,#REF!,4,FALSE()))-2),CONCATENATE(LEFT(VLOOKUP($A202,#REF!,4,FALSE()),LEN(VLOOKUP($A202,#REF!,4,FALSE()))-2),"*")),"")</f>
        <v>#VALUE!</v>
      </c>
      <c r="F202" s="90" t="e">
        <f aca="false">IF(LEN(VLOOKUP($A202,#REF!,5,FALSE())),IF(INDEX(#REF!,MATCH($A202,#REF!,0),2),LEFT(VLOOKUP($A202,#REF!,5,FALSE()),LEN(VLOOKUP($A202,#REF!,5,FALSE()))-2),CONCATENATE(LEFT(VLOOKUP($A202,#REF!,5,FALSE()),LEN(VLOOKUP($A202,#REF!,5,FALSE()))-2),"*")),"")</f>
        <v>#VALUE!</v>
      </c>
      <c r="G202" s="90" t="e">
        <f aca="false">IF(LEN(VLOOKUP($A202,#REF!,6,FALSE())),IF(INDEX(#REF!,MATCH($A202,#REF!,0),3),LEFT(VLOOKUP($A202,#REF!,6,FALSE()),LEN(VLOOKUP($A202,#REF!,6,FALSE()))-2),CONCATENATE(LEFT(VLOOKUP($A202,#REF!,6,FALSE()),LEN(VLOOKUP($A202,#REF!,6,FALSE()))-2),"*")),"")</f>
        <v>#VALUE!</v>
      </c>
      <c r="H202" s="91" t="e">
        <f aca="false">IF(LEN(VLOOKUP($A202,#REF!,7,FALSE())),IF(INDEX(#REF!,MATCH($A202,#REF!,0),4),LEFT(VLOOKUP($A202,#REF!,7,FALSE()),LEN(VLOOKUP($A202,#REF!,7,FALSE()))-2),CONCATENATE(LEFT(VLOOKUP($A202,#REF!,7,FALSE()),LEN(VLOOKUP($A202,#REF!,7,FALSE()))-2),"*")),"")</f>
        <v>#VALUE!</v>
      </c>
      <c r="I202" s="92" t="e">
        <f aca="false">IF(LEN(VLOOKUP($A202,#REF!,8,FALSE())),UPPER(RIGHT(VLOOKUP($A202,#REF!,8,FALSE()), 1)),"")</f>
        <v>#VALUE!</v>
      </c>
      <c r="J202" s="90" t="e">
        <f aca="false">IF(LEN(VLOOKUP($A202,#REF!,4,FALSE())),UPPER(RIGHT(VLOOKUP($A202,#REF!,4,FALSE()), 1)),"")</f>
        <v>#VALUE!</v>
      </c>
      <c r="K202" s="90" t="e">
        <f aca="false">IF(LEN(VLOOKUP($A202,#REF!,5,FALSE())),UPPER(RIGHT(VLOOKUP($A202,#REF!,5,FALSE()), 1)),"")</f>
        <v>#VALUE!</v>
      </c>
      <c r="L202" s="90" t="e">
        <f aca="false">IF(LEN(VLOOKUP($A202,#REF!,6,FALSE())),UPPER(RIGHT(VLOOKUP($A202,#REF!,6,FALSE()), 1)),"")</f>
        <v>#VALUE!</v>
      </c>
      <c r="M202" s="91" t="e">
        <f aca="false">IF(LEN(VLOOKUP($A202,#REF!,7,FALSE())),UPPER(RIGHT(VLOOKUP($A202,#REF!,7,FALSE()), 1)),"")</f>
        <v>#VALUE!</v>
      </c>
      <c r="N202" s="86" t="s">
        <v>550</v>
      </c>
      <c r="O202" s="86" t="s">
        <v>83</v>
      </c>
      <c r="P202" s="86" t="s">
        <v>104</v>
      </c>
      <c r="Q202" s="86" t="s">
        <v>105</v>
      </c>
      <c r="R202" s="165" t="s">
        <v>83</v>
      </c>
      <c r="S202" s="100" t="e">
        <f aca="false">HLOOKUP("Device Tree Pin Name",#REF!,MATCH($A202,#REF!,0),FALSE())</f>
        <v>#VALUE!</v>
      </c>
      <c r="T202" s="95" t="e">
        <f aca="false">HLOOKUP("power rail",#REF!,MATCH($A202,#REF!,0),FALSE())</f>
        <v>#VALUE!</v>
      </c>
      <c r="U202" s="96" t="e">
        <f aca="false">HLOOKUP("Wake Capable",#REF!,MATCH($A202,#REF!,0),FALSE())</f>
        <v>#VALUE!</v>
      </c>
      <c r="V202" s="96" t="e">
        <f aca="false">HLOOKUP("Strap",#REF!,MATCH($A202,#REF!,0),FALSE())</f>
        <v>#VALUE!</v>
      </c>
      <c r="W202" s="96" t="e">
        <f aca="false">HLOOKUP("GTE",#REF!,MATCH($A202,#REF!,0),FALSE())</f>
        <v>#VALUE!</v>
      </c>
      <c r="X202" s="96" t="e">
        <f aca="false">HLOOKUP("DPD_Control",#REF!,MATCH($A202,#REF!,0),FALSE())</f>
        <v>#VALUE!</v>
      </c>
      <c r="Y202" s="96" t="e">
        <f aca="false">HLOOKUP("DPD_Group",#REF!,MATCH($A202,#REF!,0),FALSE())</f>
        <v>#VALUE!</v>
      </c>
      <c r="Z202" s="95" t="e">
        <f aca="false">HLOOKUP("Pad Category",#REF!,MATCH($A202,#REF!,0),FALSE())</f>
        <v>#VALUE!</v>
      </c>
      <c r="AA202" s="95" t="e">
        <f aca="false">HLOOKUP("Pad type",#REF!,MATCH($A202,#REF!,0),FALSE())</f>
        <v>#VALUE!</v>
      </c>
      <c r="AB202" s="95" t="e">
        <f aca="false">HLOOKUP("Pull Strength",#REF!,MATCH($A202,#REF!,0),FALSE())</f>
        <v>#VALUE!</v>
      </c>
      <c r="AC202" s="95" t="e">
        <f aca="false">HLOOKUP("POR Pin State",#REF!,MATCH($A202,#REF!,0),FALSE())</f>
        <v>#VALUE!</v>
      </c>
      <c r="AD202" s="95" t="str">
        <f aca="false">IF(OR($AQ202="",$AQ202=$C202),$R202,IF($AQ202=$D202,SUBSTITUTE(SUBSTITUTE($AQ202,"GPIO3_","GPIO_"),".0",""),IF($AQ202=$E202,$N202,IF($AQ202=$F202,$O202,IF($AQ202=$G202,$P202,IF($AQ202=$H202,$Q202,"INVALID"))))))</f>
        <v>RSVD1</v>
      </c>
      <c r="AE202" s="97"/>
      <c r="AF202" s="98" t="str">
        <f aca="false">IF(AND(OR($AS202="Int PU",$AS202="Int PD"),OR(AND($AZ202&lt;&gt;"",$AZ202&lt;&gt;"0"),AND($BA202&lt;&gt;"",$BA202&lt;&gt;"0"))),"INVALID",IF(OR($AQ202=$C202,$AS202="Int PD"),"PULL_DOWN",IF(OR($AS202="Int PU",AND($AE202="YES",OR($AZ202="",$AZ202="0"),OR($BA202="",$BA202="0"),OR($AR202="Input",$AR202="Bidirectional"))),"PULL_UP","NORMAL")))</f>
        <v>PULL_DOWN</v>
      </c>
      <c r="AG202" s="98" t="str">
        <f aca="false">IF($AR202="Input", "TRISTATE", IF($AS202="Z","TRISTATE",IF($AQ202=$C202,"TRISTATE","NORMAL")))</f>
        <v>TRISTATE</v>
      </c>
      <c r="AH202" s="98" t="str">
        <f aca="false">IF(OR($AQ202=$C202,$AR202="Output"),"DISABLE","ENABLE")</f>
        <v>DISABLE</v>
      </c>
      <c r="AI202" s="112" t="e">
        <f aca="false">IF($AT202&lt;&gt;$G202,"N/A",IF($AV202="Drive 1", "1", IF($AV202="Drive 0", "0", "")))</f>
        <v>#VALUE!</v>
      </c>
      <c r="AJ202" s="99" t="b">
        <f aca="false">TRUE()</f>
        <v>1</v>
      </c>
      <c r="AK202" s="99" t="b">
        <f aca="false">TRUE()</f>
        <v>1</v>
      </c>
      <c r="AL202" s="99" t="b">
        <f aca="false">TRUE()</f>
        <v>1</v>
      </c>
      <c r="AM202" s="99" t="b">
        <f aca="false">TRUE()</f>
        <v>1</v>
      </c>
      <c r="AN202" s="99" t="b">
        <f aca="false">TRUE()</f>
        <v>1</v>
      </c>
      <c r="AO202" s="99" t="b">
        <f aca="false">TRUE()</f>
        <v>1</v>
      </c>
      <c r="AP202" s="100" t="str">
        <f aca="false">IF(AND($AJ202:$AO202), "VALID", "INVALID")</f>
        <v>VALID</v>
      </c>
      <c r="AQ202" s="101" t="s">
        <v>551</v>
      </c>
      <c r="AR202" s="102" t="s">
        <v>79</v>
      </c>
      <c r="AS202" s="103"/>
      <c r="AT202" s="104"/>
      <c r="AU202" s="104"/>
      <c r="AV202" s="104"/>
      <c r="AW202" s="104"/>
      <c r="AX202" s="104"/>
      <c r="AY202" s="104"/>
      <c r="AZ202" s="103"/>
      <c r="BA202" s="103"/>
      <c r="BB202" s="105"/>
      <c r="BC202" s="104"/>
      <c r="BD202" s="106"/>
      <c r="BE202" s="160" t="s">
        <v>549</v>
      </c>
      <c r="BF202" s="108" t="e">
        <f aca="false">VLOOKUP($A202,#REF!, 34, FALSE())</f>
        <v>#VALUE!</v>
      </c>
      <c r="BG202" s="418" t="e">
        <f aca="false">VLOOKUP($A202,#REF!, 22, FALSE())</f>
        <v>#VALUE!</v>
      </c>
      <c r="BH202" s="109"/>
    </row>
    <row r="203" customFormat="false" ht="12.75" hidden="false" customHeight="true" outlineLevel="0" collapsed="false">
      <c r="A203" s="95" t="s">
        <v>552</v>
      </c>
      <c r="B203" s="86" t="e">
        <f aca="false">VLOOKUP($A203,#REF!, 34, FALSE())</f>
        <v>#VALUE!</v>
      </c>
      <c r="C203" s="87" t="str">
        <f aca="false">CONCATENATE("unused_",A203)</f>
        <v>unused_UFS0_RST_N</v>
      </c>
      <c r="D203" s="88" t="e">
        <f aca="false">IF(LEN(VLOOKUP($A203,#REF!,8,FALSE())),LEFT(VLOOKUP($A203,#REF!,8,FALSE()),LEN(VLOOKUP($A203,#REF!,8,FALSE()))-2),"")</f>
        <v>#VALUE!</v>
      </c>
      <c r="E203" s="89" t="e">
        <f aca="false">IF(LEN(VLOOKUP($A203,#REF!,4,FALSE())),IF(INDEX(#REF!,MATCH($A203,#REF!,0),1),LEFT(VLOOKUP($A203,#REF!,4,FALSE()),LEN(VLOOKUP($A203,#REF!,4,FALSE()))-2),CONCATENATE(LEFT(VLOOKUP($A203,#REF!,4,FALSE()),LEN(VLOOKUP($A203,#REF!,4,FALSE()))-2),"*")),"")</f>
        <v>#VALUE!</v>
      </c>
      <c r="F203" s="90" t="e">
        <f aca="false">IF(LEN(VLOOKUP($A203,#REF!,5,FALSE())),IF(INDEX(#REF!,MATCH($A203,#REF!,0),2),LEFT(VLOOKUP($A203,#REF!,5,FALSE()),LEN(VLOOKUP($A203,#REF!,5,FALSE()))-2),CONCATENATE(LEFT(VLOOKUP($A203,#REF!,5,FALSE()),LEN(VLOOKUP($A203,#REF!,5,FALSE()))-2),"*")),"")</f>
        <v>#VALUE!</v>
      </c>
      <c r="G203" s="90" t="e">
        <f aca="false">IF(LEN(VLOOKUP($A203,#REF!,6,FALSE())),IF(INDEX(#REF!,MATCH($A203,#REF!,0),3),LEFT(VLOOKUP($A203,#REF!,6,FALSE()),LEN(VLOOKUP($A203,#REF!,6,FALSE()))-2),CONCATENATE(LEFT(VLOOKUP($A203,#REF!,6,FALSE()),LEN(VLOOKUP($A203,#REF!,6,FALSE()))-2),"*")),"")</f>
        <v>#VALUE!</v>
      </c>
      <c r="H203" s="91" t="e">
        <f aca="false">IF(LEN(VLOOKUP($A203,#REF!,7,FALSE())),IF(INDEX(#REF!,MATCH($A203,#REF!,0),4),LEFT(VLOOKUP($A203,#REF!,7,FALSE()),LEN(VLOOKUP($A203,#REF!,7,FALSE()))-2),CONCATENATE(LEFT(VLOOKUP($A203,#REF!,7,FALSE()),LEN(VLOOKUP($A203,#REF!,7,FALSE()))-2),"*")),"")</f>
        <v>#VALUE!</v>
      </c>
      <c r="I203" s="92" t="e">
        <f aca="false">IF(LEN(VLOOKUP($A203,#REF!,8,FALSE())),UPPER(RIGHT(VLOOKUP($A203,#REF!,8,FALSE()), 1)),"")</f>
        <v>#VALUE!</v>
      </c>
      <c r="J203" s="90" t="e">
        <f aca="false">IF(LEN(VLOOKUP($A203,#REF!,4,FALSE())),UPPER(RIGHT(VLOOKUP($A203,#REF!,4,FALSE()), 1)),"")</f>
        <v>#VALUE!</v>
      </c>
      <c r="K203" s="90" t="e">
        <f aca="false">IF(LEN(VLOOKUP($A203,#REF!,5,FALSE())),UPPER(RIGHT(VLOOKUP($A203,#REF!,5,FALSE()), 1)),"")</f>
        <v>#VALUE!</v>
      </c>
      <c r="L203" s="90" t="e">
        <f aca="false">IF(LEN(VLOOKUP($A203,#REF!,6,FALSE())),UPPER(RIGHT(VLOOKUP($A203,#REF!,6,FALSE()), 1)),"")</f>
        <v>#VALUE!</v>
      </c>
      <c r="M203" s="91" t="e">
        <f aca="false">IF(LEN(VLOOKUP($A203,#REF!,7,FALSE())),UPPER(RIGHT(VLOOKUP($A203,#REF!,7,FALSE()), 1)),"")</f>
        <v>#VALUE!</v>
      </c>
      <c r="N203" s="86" t="s">
        <v>550</v>
      </c>
      <c r="O203" s="86" t="s">
        <v>83</v>
      </c>
      <c r="P203" s="86" t="s">
        <v>104</v>
      </c>
      <c r="Q203" s="86" t="s">
        <v>105</v>
      </c>
      <c r="R203" s="165" t="s">
        <v>83</v>
      </c>
      <c r="S203" s="100" t="e">
        <f aca="false">HLOOKUP("Device Tree Pin Name",#REF!,MATCH($A203,#REF!,0),FALSE())</f>
        <v>#VALUE!</v>
      </c>
      <c r="T203" s="95" t="e">
        <f aca="false">HLOOKUP("power rail",#REF!,MATCH($A203,#REF!,0),FALSE())</f>
        <v>#VALUE!</v>
      </c>
      <c r="U203" s="96" t="e">
        <f aca="false">HLOOKUP("Wake Capable",#REF!,MATCH($A203,#REF!,0),FALSE())</f>
        <v>#VALUE!</v>
      </c>
      <c r="V203" s="96" t="e">
        <f aca="false">HLOOKUP("Strap",#REF!,MATCH($A203,#REF!,0),FALSE())</f>
        <v>#VALUE!</v>
      </c>
      <c r="W203" s="96" t="e">
        <f aca="false">HLOOKUP("GTE",#REF!,MATCH($A203,#REF!,0),FALSE())</f>
        <v>#VALUE!</v>
      </c>
      <c r="X203" s="96" t="e">
        <f aca="false">HLOOKUP("DPD_Control",#REF!,MATCH($A203,#REF!,0),FALSE())</f>
        <v>#VALUE!</v>
      </c>
      <c r="Y203" s="96" t="e">
        <f aca="false">HLOOKUP("DPD_Group",#REF!,MATCH($A203,#REF!,0),FALSE())</f>
        <v>#VALUE!</v>
      </c>
      <c r="Z203" s="95" t="e">
        <f aca="false">HLOOKUP("Pad Category",#REF!,MATCH($A203,#REF!,0),FALSE())</f>
        <v>#VALUE!</v>
      </c>
      <c r="AA203" s="95" t="e">
        <f aca="false">HLOOKUP("Pad type",#REF!,MATCH($A203,#REF!,0),FALSE())</f>
        <v>#VALUE!</v>
      </c>
      <c r="AB203" s="95" t="e">
        <f aca="false">HLOOKUP("Pull Strength",#REF!,MATCH($A203,#REF!,0),FALSE())</f>
        <v>#VALUE!</v>
      </c>
      <c r="AC203" s="95" t="e">
        <f aca="false">HLOOKUP("POR Pin State",#REF!,MATCH($A203,#REF!,0),FALSE())</f>
        <v>#VALUE!</v>
      </c>
      <c r="AD203" s="95" t="str">
        <f aca="false">IF(OR($AQ203="",$AQ203=$C203),$R203,IF($AQ203=$D203,SUBSTITUTE(SUBSTITUTE($AQ203,"GPIO3_","GPIO_"),".0",""),IF($AQ203=$E203,$N203,IF($AQ203=$F203,$O203,IF($AQ203=$G203,$P203,IF($AQ203=$H203,$Q203,"INVALID"))))))</f>
        <v>RSVD1</v>
      </c>
      <c r="AE203" s="97"/>
      <c r="AF203" s="98" t="str">
        <f aca="false">IF(AND(OR($AS203="Int PU",$AS203="Int PD"),OR(AND($AZ203&lt;&gt;"",$AZ203&lt;&gt;"0"),AND($BA203&lt;&gt;"",$BA203&lt;&gt;"0"))),"INVALID",IF(OR($AQ203=$C203,$AS203="Int PD"),"PULL_DOWN",IF(OR($AS203="Int PU",AND($AE203="YES",OR($AZ203="",$AZ203="0"),OR($BA203="",$BA203="0"),OR($AR203="Input",$AR203="Bidirectional"))),"PULL_UP","NORMAL")))</f>
        <v>PULL_DOWN</v>
      </c>
      <c r="AG203" s="98" t="str">
        <f aca="false">IF($AR203="Input", "TRISTATE", IF($AS203="Z","TRISTATE",IF($AQ203=$C203,"TRISTATE","NORMAL")))</f>
        <v>TRISTATE</v>
      </c>
      <c r="AH203" s="98" t="str">
        <f aca="false">IF(OR($AQ203=$C203,$AR203="Output"),"DISABLE","ENABLE")</f>
        <v>DISABLE</v>
      </c>
      <c r="AI203" s="112" t="e">
        <f aca="false">IF($AT203&lt;&gt;$G203,"N/A",IF($AV203="Drive 1", "1", IF($AV203="Drive 0", "0", "")))</f>
        <v>#VALUE!</v>
      </c>
      <c r="AJ203" s="99" t="b">
        <f aca="false">TRUE()</f>
        <v>1</v>
      </c>
      <c r="AK203" s="99" t="b">
        <f aca="false">TRUE()</f>
        <v>1</v>
      </c>
      <c r="AL203" s="99" t="b">
        <f aca="false">TRUE()</f>
        <v>1</v>
      </c>
      <c r="AM203" s="99" t="b">
        <f aca="false">TRUE()</f>
        <v>1</v>
      </c>
      <c r="AN203" s="99" t="b">
        <f aca="false">TRUE()</f>
        <v>1</v>
      </c>
      <c r="AO203" s="99" t="b">
        <f aca="false">TRUE()</f>
        <v>1</v>
      </c>
      <c r="AP203" s="100" t="str">
        <f aca="false">IF(AND($AJ203:$AO203), "VALID", "INVALID")</f>
        <v>VALID</v>
      </c>
      <c r="AQ203" s="101" t="s">
        <v>553</v>
      </c>
      <c r="AR203" s="102" t="s">
        <v>79</v>
      </c>
      <c r="AS203" s="103"/>
      <c r="AT203" s="104"/>
      <c r="AU203" s="104"/>
      <c r="AV203" s="104"/>
      <c r="AW203" s="104"/>
      <c r="AX203" s="104"/>
      <c r="AY203" s="104"/>
      <c r="AZ203" s="103"/>
      <c r="BA203" s="103"/>
      <c r="BB203" s="105"/>
      <c r="BC203" s="104"/>
      <c r="BD203" s="106"/>
      <c r="BE203" s="163" t="s">
        <v>552</v>
      </c>
      <c r="BF203" s="108" t="e">
        <f aca="false">VLOOKUP($A203,#REF!, 34, FALSE())</f>
        <v>#VALUE!</v>
      </c>
      <c r="BG203" s="418" t="e">
        <f aca="false">VLOOKUP($A203,#REF!, 22, FALSE())</f>
        <v>#VALUE!</v>
      </c>
      <c r="BH203" s="109"/>
    </row>
    <row r="204" s="85" customFormat="true" ht="18" hidden="false" customHeight="true" outlineLevel="0" collapsed="false">
      <c r="A204" s="140" t="s">
        <v>554</v>
      </c>
      <c r="B204" s="164" t="s">
        <v>555</v>
      </c>
      <c r="C204" s="74"/>
      <c r="D204" s="76"/>
      <c r="E204" s="76"/>
      <c r="F204" s="76"/>
      <c r="G204" s="76"/>
      <c r="H204" s="76"/>
      <c r="I204" s="74"/>
      <c r="J204" s="74"/>
      <c r="K204" s="74"/>
      <c r="L204" s="74"/>
      <c r="M204" s="74"/>
      <c r="N204" s="74"/>
      <c r="O204" s="74"/>
      <c r="P204" s="74"/>
      <c r="Q204" s="74"/>
      <c r="R204" s="74"/>
      <c r="S204" s="166"/>
      <c r="T204" s="74"/>
      <c r="U204" s="77"/>
      <c r="V204" s="77"/>
      <c r="W204" s="77"/>
      <c r="X204" s="77"/>
      <c r="Y204" s="77"/>
      <c r="Z204" s="78"/>
      <c r="AA204" s="78"/>
      <c r="AB204" s="78"/>
      <c r="AC204" s="78"/>
      <c r="AD204" s="78"/>
      <c r="AE204" s="78"/>
      <c r="AF204" s="78"/>
      <c r="AG204" s="78"/>
      <c r="AH204" s="78"/>
      <c r="AI204" s="78"/>
      <c r="AJ204" s="78"/>
      <c r="AK204" s="78"/>
      <c r="AL204" s="78"/>
      <c r="AM204" s="78"/>
      <c r="AN204" s="78"/>
      <c r="AO204" s="78"/>
      <c r="AP204" s="78"/>
      <c r="AQ204" s="79"/>
      <c r="AR204" s="79"/>
      <c r="AS204" s="80"/>
      <c r="AT204" s="80"/>
      <c r="AU204" s="80"/>
      <c r="AV204" s="80"/>
      <c r="AW204" s="80"/>
      <c r="AX204" s="80"/>
      <c r="AY204" s="80"/>
      <c r="AZ204" s="80"/>
      <c r="BA204" s="80"/>
      <c r="BB204" s="80"/>
      <c r="BC204" s="81" t="s">
        <v>76</v>
      </c>
      <c r="BD204" s="82"/>
      <c r="BE204" s="83" t="s">
        <v>554</v>
      </c>
      <c r="BF204" s="314" t="s">
        <v>555</v>
      </c>
      <c r="BG204" s="314"/>
      <c r="BH204" s="84"/>
    </row>
    <row r="205" customFormat="false" ht="12.75" hidden="false" customHeight="true" outlineLevel="0" collapsed="false">
      <c r="A205" s="95" t="s">
        <v>556</v>
      </c>
      <c r="B205" s="86" t="e">
        <f aca="false">VLOOKUP($A205,#REF!, 34, FALSE())</f>
        <v>#VALUE!</v>
      </c>
      <c r="C205" s="87" t="str">
        <f aca="false">CONCATENATE("unused_",A205)</f>
        <v>unused_PEX_L0_CLKREQ_N</v>
      </c>
      <c r="D205" s="88" t="e">
        <f aca="false">IF(LEN(VLOOKUP($A205,#REF!,8,FALSE())),LEFT(VLOOKUP($A205,#REF!,8,FALSE()),LEN(VLOOKUP($A205,#REF!,8,FALSE()))-2),"")</f>
        <v>#VALUE!</v>
      </c>
      <c r="E205" s="89" t="e">
        <f aca="false">IF(LEN(VLOOKUP($A205,#REF!,4,FALSE())),IF(INDEX(#REF!,MATCH($A205,#REF!,0),1),LEFT(VLOOKUP($A205,#REF!,4,FALSE()),LEN(VLOOKUP($A205,#REF!,4,FALSE()))-2),CONCATENATE(LEFT(VLOOKUP($A205,#REF!,4,FALSE()),LEN(VLOOKUP($A205,#REF!,4,FALSE()))-2),"*")),"")</f>
        <v>#VALUE!</v>
      </c>
      <c r="F205" s="90" t="e">
        <f aca="false">IF(LEN(VLOOKUP($A205,#REF!,5,FALSE())),IF(INDEX(#REF!,MATCH($A205,#REF!,0),2),LEFT(VLOOKUP($A205,#REF!,5,FALSE()),LEN(VLOOKUP($A205,#REF!,5,FALSE()))-2),CONCATENATE(LEFT(VLOOKUP($A205,#REF!,5,FALSE()),LEN(VLOOKUP($A205,#REF!,5,FALSE()))-2),"*")),"")</f>
        <v>#VALUE!</v>
      </c>
      <c r="G205" s="90" t="e">
        <f aca="false">IF(LEN(VLOOKUP($A205,#REF!,6,FALSE())),IF(INDEX(#REF!,MATCH($A205,#REF!,0),3),LEFT(VLOOKUP($A205,#REF!,6,FALSE()),LEN(VLOOKUP($A205,#REF!,6,FALSE()))-2),CONCATENATE(LEFT(VLOOKUP($A205,#REF!,6,FALSE()),LEN(VLOOKUP($A205,#REF!,6,FALSE()))-2),"*")),"")</f>
        <v>#VALUE!</v>
      </c>
      <c r="H205" s="91" t="e">
        <f aca="false">IF(LEN(VLOOKUP($A205,#REF!,7,FALSE())),IF(INDEX(#REF!,MATCH($A205,#REF!,0),4),LEFT(VLOOKUP($A205,#REF!,7,FALSE()),LEN(VLOOKUP($A205,#REF!,7,FALSE()))-2),CONCATENATE(LEFT(VLOOKUP($A205,#REF!,7,FALSE()),LEN(VLOOKUP($A205,#REF!,7,FALSE()))-2),"*")),"")</f>
        <v>#VALUE!</v>
      </c>
      <c r="I205" s="92" t="e">
        <f aca="false">IF(LEN(VLOOKUP($A205,#REF!,8,FALSE())),UPPER(RIGHT(VLOOKUP($A205,#REF!,8,FALSE()), 1)),"")</f>
        <v>#VALUE!</v>
      </c>
      <c r="J205" s="90" t="e">
        <f aca="false">IF(LEN(VLOOKUP($A205,#REF!,4,FALSE())),UPPER(RIGHT(VLOOKUP($A205,#REF!,4,FALSE()), 1)),"")</f>
        <v>#VALUE!</v>
      </c>
      <c r="K205" s="90" t="e">
        <f aca="false">IF(LEN(VLOOKUP($A205,#REF!,5,FALSE())),UPPER(RIGHT(VLOOKUP($A205,#REF!,5,FALSE()), 1)),"")</f>
        <v>#VALUE!</v>
      </c>
      <c r="L205" s="90" t="e">
        <f aca="false">IF(LEN(VLOOKUP($A205,#REF!,6,FALSE())),UPPER(RIGHT(VLOOKUP($A205,#REF!,6,FALSE()), 1)),"")</f>
        <v>#VALUE!</v>
      </c>
      <c r="M205" s="91" t="e">
        <f aca="false">IF(LEN(VLOOKUP($A205,#REF!,7,FALSE())),UPPER(RIGHT(VLOOKUP($A205,#REF!,7,FALSE()), 1)),"")</f>
        <v>#VALUE!</v>
      </c>
      <c r="N205" s="86" t="s">
        <v>557</v>
      </c>
      <c r="O205" s="86" t="s">
        <v>83</v>
      </c>
      <c r="P205" s="86" t="s">
        <v>104</v>
      </c>
      <c r="Q205" s="86" t="s">
        <v>105</v>
      </c>
      <c r="R205" s="167" t="s">
        <v>83</v>
      </c>
      <c r="S205" s="86" t="e">
        <f aca="false">HLOOKUP("Device Tree Pin Name",#REF!,MATCH($A205,#REF!,0),FALSE())</f>
        <v>#VALUE!</v>
      </c>
      <c r="T205" s="137" t="e">
        <f aca="false">HLOOKUP("power rail",#REF!,MATCH($A205,#REF!,0),FALSE())</f>
        <v>#VALUE!</v>
      </c>
      <c r="U205" s="96" t="e">
        <f aca="false">HLOOKUP("Wake Capable",#REF!,MATCH($A205,#REF!,0),FALSE())</f>
        <v>#VALUE!</v>
      </c>
      <c r="V205" s="96" t="e">
        <f aca="false">HLOOKUP("Strap",#REF!,MATCH($A205,#REF!,0),FALSE())</f>
        <v>#VALUE!</v>
      </c>
      <c r="W205" s="96" t="e">
        <f aca="false">HLOOKUP("GTE",#REF!,MATCH($A205,#REF!,0),FALSE())</f>
        <v>#VALUE!</v>
      </c>
      <c r="X205" s="96" t="e">
        <f aca="false">HLOOKUP("DPD_Control",#REF!,MATCH($A205,#REF!,0),FALSE())</f>
        <v>#VALUE!</v>
      </c>
      <c r="Y205" s="96" t="e">
        <f aca="false">HLOOKUP("DPD_Group",#REF!,MATCH($A205,#REF!,0),FALSE())</f>
        <v>#VALUE!</v>
      </c>
      <c r="Z205" s="95" t="e">
        <f aca="false">HLOOKUP("Pad Category",#REF!,MATCH($A205,#REF!,0),FALSE())</f>
        <v>#VALUE!</v>
      </c>
      <c r="AA205" s="95" t="e">
        <f aca="false">HLOOKUP("Pad type",#REF!,MATCH($A205,#REF!,0),FALSE())</f>
        <v>#VALUE!</v>
      </c>
      <c r="AB205" s="95" t="e">
        <f aca="false">HLOOKUP("Pull Strength",#REF!,MATCH($A205,#REF!,0),FALSE())</f>
        <v>#VALUE!</v>
      </c>
      <c r="AC205" s="95" t="e">
        <f aca="false">HLOOKUP("POR Pin State",#REF!,MATCH($A205,#REF!,0),FALSE())</f>
        <v>#VALUE!</v>
      </c>
      <c r="AD205" s="95" t="str">
        <f aca="false">IF(OR($AQ205="",$AQ205=$C205),$R205,IF($AQ205=$D205,SUBSTITUTE(SUBSTITUTE($AQ205,"GPIO3_","GPIO_"),".0",""),IF($AQ205=$E205,$N205,IF($AQ205=$F205,$O205,IF($AQ205=$G205,$P205,IF($AQ205=$H205,$Q205,"INVALID"))))))</f>
        <v>RSVD1</v>
      </c>
      <c r="AE205" s="97"/>
      <c r="AF205" s="98" t="str">
        <f aca="false">IF(AND(OR($AS205="Int PU",$AS205="Int PD"),OR(AND($AZ205&lt;&gt;"",$AZ205&lt;&gt;"0"),AND($BA205&lt;&gt;"",$BA205&lt;&gt;"0"))),"INVALID",IF(OR($AQ205=$C205,$AS205="Int PD"),"PULL_DOWN",IF(OR($AS205="Int PU",AND($AE205="YES",OR($AZ205="",$AZ205="0"),OR($BA205="",$BA205="0"),OR($AR205="Input",$AR205="Bidirectional"))),"PULL_UP","NORMAL")))</f>
        <v>PULL_DOWN</v>
      </c>
      <c r="AG205" s="98" t="str">
        <f aca="false">IF($AR205="Input", "TRISTATE", IF($AS205="Z","TRISTATE",IF($AQ205=$C205,"TRISTATE","NORMAL")))</f>
        <v>TRISTATE</v>
      </c>
      <c r="AH205" s="98" t="str">
        <f aca="false">IF(OR($AQ205=$C205,$AR205="Output"),"DISABLE","ENABLE")</f>
        <v>DISABLE</v>
      </c>
      <c r="AI205" s="112" t="e">
        <f aca="false">IF($AT205&lt;&gt;$G205,"N/A",IF($AV205="Drive 1", "1", IF($AV205="Drive 0", "0", "")))</f>
        <v>#VALUE!</v>
      </c>
      <c r="AJ205" s="99" t="b">
        <f aca="false">TRUE()</f>
        <v>1</v>
      </c>
      <c r="AK205" s="99" t="b">
        <f aca="false">TRUE()</f>
        <v>1</v>
      </c>
      <c r="AL205" s="99" t="b">
        <f aca="false">TRUE()</f>
        <v>1</v>
      </c>
      <c r="AM205" s="99" t="b">
        <f aca="false">TRUE()</f>
        <v>1</v>
      </c>
      <c r="AN205" s="99" t="b">
        <f aca="false">TRUE()</f>
        <v>1</v>
      </c>
      <c r="AO205" s="99" t="b">
        <f aca="false">TRUE()</f>
        <v>1</v>
      </c>
      <c r="AP205" s="100" t="str">
        <f aca="false">IF(AND($AJ205:$AO205), "VALID", "INVALID")</f>
        <v>VALID</v>
      </c>
      <c r="AQ205" s="101" t="s">
        <v>558</v>
      </c>
      <c r="AR205" s="102" t="s">
        <v>79</v>
      </c>
      <c r="AS205" s="103"/>
      <c r="AT205" s="103" t="s">
        <v>89</v>
      </c>
      <c r="AU205" s="104"/>
      <c r="AV205" s="104"/>
      <c r="AW205" s="110" t="s">
        <v>85</v>
      </c>
      <c r="AX205" s="103" t="s">
        <v>85</v>
      </c>
      <c r="AY205" s="104"/>
      <c r="AZ205" s="103"/>
      <c r="BA205" s="103"/>
      <c r="BB205" s="162"/>
      <c r="BC205" s="104"/>
      <c r="BD205" s="106"/>
      <c r="BE205" s="160" t="s">
        <v>556</v>
      </c>
      <c r="BF205" s="108" t="e">
        <f aca="false">VLOOKUP($A205,#REF!, 34, FALSE())</f>
        <v>#VALUE!</v>
      </c>
      <c r="BG205" s="418" t="e">
        <f aca="false">VLOOKUP($A205,#REF!, 22, FALSE())</f>
        <v>#VALUE!</v>
      </c>
      <c r="BH205" s="109"/>
    </row>
    <row r="206" customFormat="false" ht="12.75" hidden="false" customHeight="true" outlineLevel="0" collapsed="false">
      <c r="A206" s="95" t="s">
        <v>559</v>
      </c>
      <c r="B206" s="86" t="e">
        <f aca="false">VLOOKUP($A206,#REF!, 34, FALSE())</f>
        <v>#VALUE!</v>
      </c>
      <c r="C206" s="87" t="str">
        <f aca="false">CONCATENATE("unused_",A206)</f>
        <v>unused_PEX_L0_RST_N</v>
      </c>
      <c r="D206" s="88" t="e">
        <f aca="false">IF(LEN(VLOOKUP($A206,#REF!,8,FALSE())),LEFT(VLOOKUP($A206,#REF!,8,FALSE()),LEN(VLOOKUP($A206,#REF!,8,FALSE()))-2),"")</f>
        <v>#VALUE!</v>
      </c>
      <c r="E206" s="89" t="e">
        <f aca="false">IF(LEN(VLOOKUP($A206,#REF!,4,FALSE())),IF(INDEX(#REF!,MATCH($A206,#REF!,0),1),LEFT(VLOOKUP($A206,#REF!,4,FALSE()),LEN(VLOOKUP($A206,#REF!,4,FALSE()))-2),CONCATENATE(LEFT(VLOOKUP($A206,#REF!,4,FALSE()),LEN(VLOOKUP($A206,#REF!,4,FALSE()))-2),"*")),"")</f>
        <v>#VALUE!</v>
      </c>
      <c r="F206" s="90" t="e">
        <f aca="false">IF(LEN(VLOOKUP($A206,#REF!,5,FALSE())),IF(INDEX(#REF!,MATCH($A206,#REF!,0),2),LEFT(VLOOKUP($A206,#REF!,5,FALSE()),LEN(VLOOKUP($A206,#REF!,5,FALSE()))-2),CONCATENATE(LEFT(VLOOKUP($A206,#REF!,5,FALSE()),LEN(VLOOKUP($A206,#REF!,5,FALSE()))-2),"*")),"")</f>
        <v>#VALUE!</v>
      </c>
      <c r="G206" s="90" t="e">
        <f aca="false">IF(LEN(VLOOKUP($A206,#REF!,6,FALSE())),IF(INDEX(#REF!,MATCH($A206,#REF!,0),3),LEFT(VLOOKUP($A206,#REF!,6,FALSE()),LEN(VLOOKUP($A206,#REF!,6,FALSE()))-2),CONCATENATE(LEFT(VLOOKUP($A206,#REF!,6,FALSE()),LEN(VLOOKUP($A206,#REF!,6,FALSE()))-2),"*")),"")</f>
        <v>#VALUE!</v>
      </c>
      <c r="H206" s="91" t="e">
        <f aca="false">IF(LEN(VLOOKUP($A206,#REF!,7,FALSE())),IF(INDEX(#REF!,MATCH($A206,#REF!,0),4),LEFT(VLOOKUP($A206,#REF!,7,FALSE()),LEN(VLOOKUP($A206,#REF!,7,FALSE()))-2),CONCATENATE(LEFT(VLOOKUP($A206,#REF!,7,FALSE()),LEN(VLOOKUP($A206,#REF!,7,FALSE()))-2),"*")),"")</f>
        <v>#VALUE!</v>
      </c>
      <c r="I206" s="92" t="e">
        <f aca="false">IF(LEN(VLOOKUP($A206,#REF!,8,FALSE())),UPPER(RIGHT(VLOOKUP($A206,#REF!,8,FALSE()), 1)),"")</f>
        <v>#VALUE!</v>
      </c>
      <c r="J206" s="90" t="e">
        <f aca="false">IF(LEN(VLOOKUP($A206,#REF!,4,FALSE())),UPPER(RIGHT(VLOOKUP($A206,#REF!,4,FALSE()), 1)),"")</f>
        <v>#VALUE!</v>
      </c>
      <c r="K206" s="90" t="e">
        <f aca="false">IF(LEN(VLOOKUP($A206,#REF!,5,FALSE())),UPPER(RIGHT(VLOOKUP($A206,#REF!,5,FALSE()), 1)),"")</f>
        <v>#VALUE!</v>
      </c>
      <c r="L206" s="90" t="e">
        <f aca="false">IF(LEN(VLOOKUP($A206,#REF!,6,FALSE())),UPPER(RIGHT(VLOOKUP($A206,#REF!,6,FALSE()), 1)),"")</f>
        <v>#VALUE!</v>
      </c>
      <c r="M206" s="91" t="e">
        <f aca="false">IF(LEN(VLOOKUP($A206,#REF!,7,FALSE())),UPPER(RIGHT(VLOOKUP($A206,#REF!,7,FALSE()), 1)),"")</f>
        <v>#VALUE!</v>
      </c>
      <c r="N206" s="86" t="s">
        <v>557</v>
      </c>
      <c r="O206" s="86" t="s">
        <v>83</v>
      </c>
      <c r="P206" s="86" t="s">
        <v>104</v>
      </c>
      <c r="Q206" s="86" t="s">
        <v>105</v>
      </c>
      <c r="R206" s="165" t="s">
        <v>83</v>
      </c>
      <c r="S206" s="100" t="e">
        <f aca="false">HLOOKUP("Device Tree Pin Name",#REF!,MATCH($A206,#REF!,0),FALSE())</f>
        <v>#VALUE!</v>
      </c>
      <c r="T206" s="95" t="e">
        <f aca="false">HLOOKUP("power rail",#REF!,MATCH($A206,#REF!,0),FALSE())</f>
        <v>#VALUE!</v>
      </c>
      <c r="U206" s="96" t="e">
        <f aca="false">HLOOKUP("Wake Capable",#REF!,MATCH($A206,#REF!,0),FALSE())</f>
        <v>#VALUE!</v>
      </c>
      <c r="V206" s="96" t="e">
        <f aca="false">HLOOKUP("Strap",#REF!,MATCH($A206,#REF!,0),FALSE())</f>
        <v>#VALUE!</v>
      </c>
      <c r="W206" s="96" t="e">
        <f aca="false">HLOOKUP("GTE",#REF!,MATCH($A206,#REF!,0),FALSE())</f>
        <v>#VALUE!</v>
      </c>
      <c r="X206" s="96" t="e">
        <f aca="false">HLOOKUP("DPD_Control",#REF!,MATCH($A206,#REF!,0),FALSE())</f>
        <v>#VALUE!</v>
      </c>
      <c r="Y206" s="96" t="e">
        <f aca="false">HLOOKUP("DPD_Group",#REF!,MATCH($A206,#REF!,0),FALSE())</f>
        <v>#VALUE!</v>
      </c>
      <c r="Z206" s="95" t="e">
        <f aca="false">HLOOKUP("Pad Category",#REF!,MATCH($A206,#REF!,0),FALSE())</f>
        <v>#VALUE!</v>
      </c>
      <c r="AA206" s="95" t="e">
        <f aca="false">HLOOKUP("Pad type",#REF!,MATCH($A206,#REF!,0),FALSE())</f>
        <v>#VALUE!</v>
      </c>
      <c r="AB206" s="95" t="e">
        <f aca="false">HLOOKUP("Pull Strength",#REF!,MATCH($A206,#REF!,0),FALSE())</f>
        <v>#VALUE!</v>
      </c>
      <c r="AC206" s="95" t="e">
        <f aca="false">HLOOKUP("POR Pin State",#REF!,MATCH($A206,#REF!,0),FALSE())</f>
        <v>#VALUE!</v>
      </c>
      <c r="AD206" s="95" t="str">
        <f aca="false">IF(OR($AQ206="",$AQ206=$C206),$R206,IF($AQ206=$D206,SUBSTITUTE(SUBSTITUTE($AQ206,"GPIO3_","GPIO_"),".0",""),IF($AQ206=$E206,$N206,IF($AQ206=$F206,$O206,IF($AQ206=$G206,$P206,IF($AQ206=$H206,$Q206,"INVALID"))))))</f>
        <v>RSVD1</v>
      </c>
      <c r="AE206" s="97"/>
      <c r="AF206" s="98" t="str">
        <f aca="false">IF(AND(OR($AS206="Int PU",$AS206="Int PD"),OR(AND($AZ206&lt;&gt;"",$AZ206&lt;&gt;"0"),AND($BA206&lt;&gt;"",$BA206&lt;&gt;"0"))),"INVALID",IF(OR($AQ206=$C206,$AS206="Int PD"),"PULL_DOWN",IF(OR($AS206="Int PU",AND($AE206="YES",OR($AZ206="",$AZ206="0"),OR($BA206="",$BA206="0"),OR($AR206="Input",$AR206="Bidirectional"))),"PULL_UP","NORMAL")))</f>
        <v>PULL_DOWN</v>
      </c>
      <c r="AG206" s="98" t="str">
        <f aca="false">IF($AR206="Input", "TRISTATE", IF($AS206="Z","TRISTATE",IF($AQ206=$C206,"TRISTATE","NORMAL")))</f>
        <v>TRISTATE</v>
      </c>
      <c r="AH206" s="98" t="str">
        <f aca="false">IF(OR($AQ206=$C206,$AR206="Output"),"DISABLE","ENABLE")</f>
        <v>DISABLE</v>
      </c>
      <c r="AI206" s="112" t="e">
        <f aca="false">IF($AT206&lt;&gt;$G206,"N/A",IF($AV206="Drive 1", "1", IF($AV206="Drive 0", "0", "")))</f>
        <v>#VALUE!</v>
      </c>
      <c r="AJ206" s="99" t="b">
        <f aca="false">TRUE()</f>
        <v>1</v>
      </c>
      <c r="AK206" s="99" t="b">
        <f aca="false">TRUE()</f>
        <v>1</v>
      </c>
      <c r="AL206" s="99" t="b">
        <f aca="false">TRUE()</f>
        <v>1</v>
      </c>
      <c r="AM206" s="99" t="b">
        <f aca="false">TRUE()</f>
        <v>1</v>
      </c>
      <c r="AN206" s="99" t="b">
        <f aca="false">TRUE()</f>
        <v>1</v>
      </c>
      <c r="AO206" s="99" t="b">
        <f aca="false">TRUE()</f>
        <v>1</v>
      </c>
      <c r="AP206" s="100" t="str">
        <f aca="false">IF(AND($AJ206:$AO206), "VALID", "INVALID")</f>
        <v>VALID</v>
      </c>
      <c r="AQ206" s="101" t="s">
        <v>560</v>
      </c>
      <c r="AR206" s="102" t="s">
        <v>79</v>
      </c>
      <c r="AS206" s="103"/>
      <c r="AT206" s="104"/>
      <c r="AU206" s="104"/>
      <c r="AV206" s="104"/>
      <c r="AW206" s="110" t="s">
        <v>85</v>
      </c>
      <c r="AX206" s="103" t="s">
        <v>85</v>
      </c>
      <c r="AY206" s="104"/>
      <c r="AZ206" s="103"/>
      <c r="BA206" s="103"/>
      <c r="BB206" s="105"/>
      <c r="BC206" s="104"/>
      <c r="BD206" s="106"/>
      <c r="BE206" s="161" t="s">
        <v>559</v>
      </c>
      <c r="BF206" s="108" t="e">
        <f aca="false">VLOOKUP($A206,#REF!, 34, FALSE())</f>
        <v>#VALUE!</v>
      </c>
      <c r="BG206" s="418" t="e">
        <f aca="false">VLOOKUP($A206,#REF!, 22, FALSE())</f>
        <v>#VALUE!</v>
      </c>
      <c r="BH206" s="109"/>
    </row>
    <row r="207" customFormat="false" ht="12.75" hidden="false" customHeight="true" outlineLevel="0" collapsed="false">
      <c r="A207" s="95" t="s">
        <v>561</v>
      </c>
      <c r="B207" s="86" t="e">
        <f aca="false">VLOOKUP($A207,#REF!, 34, FALSE())</f>
        <v>#VALUE!</v>
      </c>
      <c r="C207" s="87" t="str">
        <f aca="false">CONCATENATE("unused_",A207)</f>
        <v>unused_PEX_L1_CLKREQ_N</v>
      </c>
      <c r="D207" s="88" t="e">
        <f aca="false">IF(LEN(VLOOKUP($A207,#REF!,8,FALSE())),LEFT(VLOOKUP($A207,#REF!,8,FALSE()),LEN(VLOOKUP($A207,#REF!,8,FALSE()))-2),"")</f>
        <v>#VALUE!</v>
      </c>
      <c r="E207" s="89" t="e">
        <f aca="false">IF(LEN(VLOOKUP($A207,#REF!,4,FALSE())),IF(INDEX(#REF!,MATCH($A207,#REF!,0),1),LEFT(VLOOKUP($A207,#REF!,4,FALSE()),LEN(VLOOKUP($A207,#REF!,4,FALSE()))-2),CONCATENATE(LEFT(VLOOKUP($A207,#REF!,4,FALSE()),LEN(VLOOKUP($A207,#REF!,4,FALSE()))-2),"*")),"")</f>
        <v>#VALUE!</v>
      </c>
      <c r="F207" s="90" t="e">
        <f aca="false">IF(LEN(VLOOKUP($A207,#REF!,5,FALSE())),IF(INDEX(#REF!,MATCH($A207,#REF!,0),2),LEFT(VLOOKUP($A207,#REF!,5,FALSE()),LEN(VLOOKUP($A207,#REF!,5,FALSE()))-2),CONCATENATE(LEFT(VLOOKUP($A207,#REF!,5,FALSE()),LEN(VLOOKUP($A207,#REF!,5,FALSE()))-2),"*")),"")</f>
        <v>#VALUE!</v>
      </c>
      <c r="G207" s="90" t="e">
        <f aca="false">IF(LEN(VLOOKUP($A207,#REF!,6,FALSE())),IF(INDEX(#REF!,MATCH($A207,#REF!,0),3),LEFT(VLOOKUP($A207,#REF!,6,FALSE()),LEN(VLOOKUP($A207,#REF!,6,FALSE()))-2),CONCATENATE(LEFT(VLOOKUP($A207,#REF!,6,FALSE()),LEN(VLOOKUP($A207,#REF!,6,FALSE()))-2),"*")),"")</f>
        <v>#VALUE!</v>
      </c>
      <c r="H207" s="91" t="e">
        <f aca="false">IF(LEN(VLOOKUP($A207,#REF!,7,FALSE())),IF(INDEX(#REF!,MATCH($A207,#REF!,0),4),LEFT(VLOOKUP($A207,#REF!,7,FALSE()),LEN(VLOOKUP($A207,#REF!,7,FALSE()))-2),CONCATENATE(LEFT(VLOOKUP($A207,#REF!,7,FALSE()),LEN(VLOOKUP($A207,#REF!,7,FALSE()))-2),"*")),"")</f>
        <v>#VALUE!</v>
      </c>
      <c r="I207" s="92" t="e">
        <f aca="false">IF(LEN(VLOOKUP($A207,#REF!,8,FALSE())),UPPER(RIGHT(VLOOKUP($A207,#REF!,8,FALSE()), 1)),"")</f>
        <v>#VALUE!</v>
      </c>
      <c r="J207" s="90" t="e">
        <f aca="false">IF(LEN(VLOOKUP($A207,#REF!,4,FALSE())),UPPER(RIGHT(VLOOKUP($A207,#REF!,4,FALSE()), 1)),"")</f>
        <v>#VALUE!</v>
      </c>
      <c r="K207" s="90" t="e">
        <f aca="false">IF(LEN(VLOOKUP($A207,#REF!,5,FALSE())),UPPER(RIGHT(VLOOKUP($A207,#REF!,5,FALSE()), 1)),"")</f>
        <v>#VALUE!</v>
      </c>
      <c r="L207" s="90" t="e">
        <f aca="false">IF(LEN(VLOOKUP($A207,#REF!,6,FALSE())),UPPER(RIGHT(VLOOKUP($A207,#REF!,6,FALSE()), 1)),"")</f>
        <v>#VALUE!</v>
      </c>
      <c r="M207" s="91" t="e">
        <f aca="false">IF(LEN(VLOOKUP($A207,#REF!,7,FALSE())),UPPER(RIGHT(VLOOKUP($A207,#REF!,7,FALSE()), 1)),"")</f>
        <v>#VALUE!</v>
      </c>
      <c r="N207" s="86" t="s">
        <v>562</v>
      </c>
      <c r="O207" s="86" t="s">
        <v>83</v>
      </c>
      <c r="P207" s="86" t="s">
        <v>104</v>
      </c>
      <c r="Q207" s="86" t="s">
        <v>105</v>
      </c>
      <c r="R207" s="86" t="s">
        <v>83</v>
      </c>
      <c r="S207" s="131" t="e">
        <f aca="false">HLOOKUP("Device Tree Pin Name",#REF!,MATCH($A207,#REF!,0),FALSE())</f>
        <v>#VALUE!</v>
      </c>
      <c r="T207" s="132" t="e">
        <f aca="false">HLOOKUP("power rail",#REF!,MATCH($A207,#REF!,0),FALSE())</f>
        <v>#VALUE!</v>
      </c>
      <c r="U207" s="96" t="e">
        <f aca="false">HLOOKUP("Wake Capable",#REF!,MATCH($A207,#REF!,0),FALSE())</f>
        <v>#VALUE!</v>
      </c>
      <c r="V207" s="96" t="e">
        <f aca="false">HLOOKUP("Strap",#REF!,MATCH($A207,#REF!,0),FALSE())</f>
        <v>#VALUE!</v>
      </c>
      <c r="W207" s="96" t="e">
        <f aca="false">HLOOKUP("GTE",#REF!,MATCH($A207,#REF!,0),FALSE())</f>
        <v>#VALUE!</v>
      </c>
      <c r="X207" s="96" t="e">
        <f aca="false">HLOOKUP("DPD_Control",#REF!,MATCH($A207,#REF!,0),FALSE())</f>
        <v>#VALUE!</v>
      </c>
      <c r="Y207" s="96" t="e">
        <f aca="false">HLOOKUP("DPD_Group",#REF!,MATCH($A207,#REF!,0),FALSE())</f>
        <v>#VALUE!</v>
      </c>
      <c r="Z207" s="95" t="e">
        <f aca="false">HLOOKUP("Pad Category",#REF!,MATCH($A207,#REF!,0),FALSE())</f>
        <v>#VALUE!</v>
      </c>
      <c r="AA207" s="95" t="e">
        <f aca="false">HLOOKUP("Pad type",#REF!,MATCH($A207,#REF!,0),FALSE())</f>
        <v>#VALUE!</v>
      </c>
      <c r="AB207" s="95" t="e">
        <f aca="false">HLOOKUP("Pull Strength",#REF!,MATCH($A207,#REF!,0),FALSE())</f>
        <v>#VALUE!</v>
      </c>
      <c r="AC207" s="95" t="e">
        <f aca="false">HLOOKUP("POR Pin State",#REF!,MATCH($A207,#REF!,0),FALSE())</f>
        <v>#VALUE!</v>
      </c>
      <c r="AD207" s="95" t="str">
        <f aca="false">IF(OR($AQ207="",$AQ207=$C207),$R207,IF($AQ207=$D207,SUBSTITUTE(SUBSTITUTE($AQ207,"GPIO3_","GPIO_"),".0",""),IF($AQ207=$E207,$N207,IF($AQ207=$F207,$O207,IF($AQ207=$G207,$P207,IF($AQ207=$H207,$Q207,"INVALID"))))))</f>
        <v>RSVD1</v>
      </c>
      <c r="AE207" s="97"/>
      <c r="AF207" s="98" t="str">
        <f aca="false">IF(AND(OR($AS207="Int PU",$AS207="Int PD"),OR(AND($AZ207&lt;&gt;"",$AZ207&lt;&gt;"0"),AND($BA207&lt;&gt;"",$BA207&lt;&gt;"0"))),"INVALID",IF(OR($AQ207=$C207,$AS207="Int PD"),"PULL_DOWN",IF(OR($AS207="Int PU",AND($AE207="YES",OR($AZ207="",$AZ207="0"),OR($BA207="",$BA207="0"),OR($AR207="Input",$AR207="Bidirectional"))),"PULL_UP","NORMAL")))</f>
        <v>PULL_DOWN</v>
      </c>
      <c r="AG207" s="98" t="str">
        <f aca="false">IF($AR207="Input", "TRISTATE", IF($AS207="Z","TRISTATE",IF($AQ207=$C207,"TRISTATE","NORMAL")))</f>
        <v>TRISTATE</v>
      </c>
      <c r="AH207" s="98" t="str">
        <f aca="false">IF(OR($AQ207=$C207,$AR207="Output"),"DISABLE","ENABLE")</f>
        <v>DISABLE</v>
      </c>
      <c r="AI207" s="112" t="e">
        <f aca="false">IF($AT207&lt;&gt;$G207,"N/A",IF($AV207="Drive 1", "1", IF($AV207="Drive 0", "0", "")))</f>
        <v>#VALUE!</v>
      </c>
      <c r="AJ207" s="99" t="b">
        <f aca="false">TRUE()</f>
        <v>1</v>
      </c>
      <c r="AK207" s="99" t="b">
        <f aca="false">TRUE()</f>
        <v>1</v>
      </c>
      <c r="AL207" s="99" t="b">
        <f aca="false">TRUE()</f>
        <v>1</v>
      </c>
      <c r="AM207" s="99" t="b">
        <f aca="false">TRUE()</f>
        <v>1</v>
      </c>
      <c r="AN207" s="99" t="b">
        <f aca="false">TRUE()</f>
        <v>1</v>
      </c>
      <c r="AO207" s="99" t="b">
        <f aca="false">TRUE()</f>
        <v>1</v>
      </c>
      <c r="AP207" s="100" t="str">
        <f aca="false">IF(AND($AJ207:$AO207), "VALID", "INVALID")</f>
        <v>VALID</v>
      </c>
      <c r="AQ207" s="101" t="s">
        <v>563</v>
      </c>
      <c r="AR207" s="102" t="s">
        <v>79</v>
      </c>
      <c r="AS207" s="103"/>
      <c r="AT207" s="103" t="s">
        <v>89</v>
      </c>
      <c r="AU207" s="104"/>
      <c r="AV207" s="104"/>
      <c r="AW207" s="110" t="s">
        <v>85</v>
      </c>
      <c r="AX207" s="103" t="s">
        <v>85</v>
      </c>
      <c r="AY207" s="104"/>
      <c r="AZ207" s="103"/>
      <c r="BA207" s="103"/>
      <c r="BB207" s="105"/>
      <c r="BC207" s="104"/>
      <c r="BD207" s="106"/>
      <c r="BE207" s="161" t="s">
        <v>561</v>
      </c>
      <c r="BF207" s="108" t="e">
        <f aca="false">VLOOKUP($A207,#REF!, 34, FALSE())</f>
        <v>#VALUE!</v>
      </c>
      <c r="BG207" s="418" t="e">
        <f aca="false">VLOOKUP($A207,#REF!, 22, FALSE())</f>
        <v>#VALUE!</v>
      </c>
      <c r="BH207" s="109"/>
    </row>
    <row r="208" customFormat="false" ht="12.75" hidden="false" customHeight="true" outlineLevel="0" collapsed="false">
      <c r="A208" s="95" t="s">
        <v>564</v>
      </c>
      <c r="B208" s="86" t="e">
        <f aca="false">VLOOKUP($A208,#REF!, 34, FALSE())</f>
        <v>#VALUE!</v>
      </c>
      <c r="C208" s="87" t="str">
        <f aca="false">CONCATENATE("unused_",A208)</f>
        <v>unused_PEX_L1_RST_N</v>
      </c>
      <c r="D208" s="88" t="e">
        <f aca="false">IF(LEN(VLOOKUP($A208,#REF!,8,FALSE())),LEFT(VLOOKUP($A208,#REF!,8,FALSE()),LEN(VLOOKUP($A208,#REF!,8,FALSE()))-2),"")</f>
        <v>#VALUE!</v>
      </c>
      <c r="E208" s="89" t="e">
        <f aca="false">IF(LEN(VLOOKUP($A208,#REF!,4,FALSE())),IF(INDEX(#REF!,MATCH($A208,#REF!,0),1),LEFT(VLOOKUP($A208,#REF!,4,FALSE()),LEN(VLOOKUP($A208,#REF!,4,FALSE()))-2),CONCATENATE(LEFT(VLOOKUP($A208,#REF!,4,FALSE()),LEN(VLOOKUP($A208,#REF!,4,FALSE()))-2),"")),"")</f>
        <v>#VALUE!</v>
      </c>
      <c r="F208" s="90" t="e">
        <f aca="false">IF(LEN(VLOOKUP($A208,#REF!,5,FALSE())),IF(INDEX(#REF!,MATCH($A208,#REF!,0),2),LEFT(VLOOKUP($A208,#REF!,5,FALSE()),LEN(VLOOKUP($A208,#REF!,5,FALSE()))-2),CONCATENATE(LEFT(VLOOKUP($A208,#REF!,5,FALSE()),LEN(VLOOKUP($A208,#REF!,5,FALSE()))-2),"*")),"")</f>
        <v>#VALUE!</v>
      </c>
      <c r="G208" s="90" t="e">
        <f aca="false">IF(LEN(VLOOKUP($A208,#REF!,6,FALSE())),IF(INDEX(#REF!,MATCH($A208,#REF!,0),3),LEFT(VLOOKUP($A208,#REF!,6,FALSE()),LEN(VLOOKUP($A208,#REF!,6,FALSE()))-2),CONCATENATE(LEFT(VLOOKUP($A208,#REF!,6,FALSE()),LEN(VLOOKUP($A208,#REF!,6,FALSE()))-2),"*")),"")</f>
        <v>#VALUE!</v>
      </c>
      <c r="H208" s="91" t="e">
        <f aca="false">IF(LEN(VLOOKUP($A208,#REF!,7,FALSE())),IF(INDEX(#REF!,MATCH($A208,#REF!,0),4),LEFT(VLOOKUP($A208,#REF!,7,FALSE()),LEN(VLOOKUP($A208,#REF!,7,FALSE()))-2),CONCATENATE(LEFT(VLOOKUP($A208,#REF!,7,FALSE()),LEN(VLOOKUP($A208,#REF!,7,FALSE()))-2),"*")),"")</f>
        <v>#VALUE!</v>
      </c>
      <c r="I208" s="92" t="e">
        <f aca="false">IF(LEN(VLOOKUP($A208,#REF!,8,FALSE())),UPPER(RIGHT(VLOOKUP($A208,#REF!,8,FALSE()), 1)),"")</f>
        <v>#VALUE!</v>
      </c>
      <c r="J208" s="90" t="e">
        <f aca="false">IF(LEN(VLOOKUP($A208,#REF!,4,FALSE())),UPPER(RIGHT(VLOOKUP($A208,#REF!,4,FALSE()), 1)),"")</f>
        <v>#VALUE!</v>
      </c>
      <c r="K208" s="90" t="e">
        <f aca="false">IF(LEN(VLOOKUP($A208,#REF!,5,FALSE())),UPPER(RIGHT(VLOOKUP($A208,#REF!,5,FALSE()), 1)),"")</f>
        <v>#VALUE!</v>
      </c>
      <c r="L208" s="90" t="e">
        <f aca="false">IF(LEN(VLOOKUP($A208,#REF!,6,FALSE())),UPPER(RIGHT(VLOOKUP($A208,#REF!,6,FALSE()), 1)),"")</f>
        <v>#VALUE!</v>
      </c>
      <c r="M208" s="91" t="e">
        <f aca="false">IF(LEN(VLOOKUP($A208,#REF!,7,FALSE())),UPPER(RIGHT(VLOOKUP($A208,#REF!,7,FALSE()), 1)),"")</f>
        <v>#VALUE!</v>
      </c>
      <c r="N208" s="86" t="s">
        <v>562</v>
      </c>
      <c r="O208" s="86" t="s">
        <v>83</v>
      </c>
      <c r="P208" s="86" t="s">
        <v>104</v>
      </c>
      <c r="Q208" s="86" t="s">
        <v>105</v>
      </c>
      <c r="R208" s="165" t="s">
        <v>83</v>
      </c>
      <c r="S208" s="100" t="e">
        <f aca="false">HLOOKUP("Device Tree Pin Name",#REF!,MATCH($A208,#REF!,0),FALSE())</f>
        <v>#VALUE!</v>
      </c>
      <c r="T208" s="95" t="e">
        <f aca="false">HLOOKUP("power rail",#REF!,MATCH($A208,#REF!,0),FALSE())</f>
        <v>#VALUE!</v>
      </c>
      <c r="U208" s="96" t="e">
        <f aca="false">HLOOKUP("Wake Capable",#REF!,MATCH($A208,#REF!,0),FALSE())</f>
        <v>#VALUE!</v>
      </c>
      <c r="V208" s="96" t="e">
        <f aca="false">HLOOKUP("Strap",#REF!,MATCH($A208,#REF!,0),FALSE())</f>
        <v>#VALUE!</v>
      </c>
      <c r="W208" s="96" t="e">
        <f aca="false">HLOOKUP("GTE",#REF!,MATCH($A208,#REF!,0),FALSE())</f>
        <v>#VALUE!</v>
      </c>
      <c r="X208" s="96" t="e">
        <f aca="false">HLOOKUP("DPD_Control",#REF!,MATCH($A208,#REF!,0),FALSE())</f>
        <v>#VALUE!</v>
      </c>
      <c r="Y208" s="96" t="e">
        <f aca="false">HLOOKUP("DPD_Group",#REF!,MATCH($A208,#REF!,0),FALSE())</f>
        <v>#VALUE!</v>
      </c>
      <c r="Z208" s="95" t="e">
        <f aca="false">HLOOKUP("Pad Category",#REF!,MATCH($A208,#REF!,0),FALSE())</f>
        <v>#VALUE!</v>
      </c>
      <c r="AA208" s="95" t="e">
        <f aca="false">HLOOKUP("Pad type",#REF!,MATCH($A208,#REF!,0),FALSE())</f>
        <v>#VALUE!</v>
      </c>
      <c r="AB208" s="95" t="e">
        <f aca="false">HLOOKUP("Pull Strength",#REF!,MATCH($A208,#REF!,0),FALSE())</f>
        <v>#VALUE!</v>
      </c>
      <c r="AC208" s="95" t="e">
        <f aca="false">HLOOKUP("POR Pin State",#REF!,MATCH($A208,#REF!,0),FALSE())</f>
        <v>#VALUE!</v>
      </c>
      <c r="AD208" s="95" t="str">
        <f aca="false">IF(OR($AQ208="",$AQ208=$C208),$R208,IF($AQ208=$D208,SUBSTITUTE(SUBSTITUTE($AQ208,"GPIO3_","GPIO_"),".0",""),IF($AQ208=$E208,$N208,IF($AQ208=$F208,$O208,IF($AQ208=$G208,$P208,IF($AQ208=$H208,$Q208,"INVALID"))))))</f>
        <v>RSVD1</v>
      </c>
      <c r="AE208" s="97"/>
      <c r="AF208" s="98" t="str">
        <f aca="false">IF(AND(OR($AS208="Int PU",$AS208="Int PD"),OR(AND($AZ208&lt;&gt;"",$AZ208&lt;&gt;"0"),AND($BA208&lt;&gt;"",$BA208&lt;&gt;"0"))),"INVALID",IF(OR($AQ208=$C208,$AS208="Int PD"),"PULL_DOWN",IF(OR($AS208="Int PU",AND($AE208="YES",OR($AZ208="",$AZ208="0"),OR($BA208="",$BA208="0"),OR($AR208="Input",$AR208="Bidirectional"))),"PULL_UP","NORMAL")))</f>
        <v>PULL_DOWN</v>
      </c>
      <c r="AG208" s="98" t="str">
        <f aca="false">IF($AR208="Input", "TRISTATE", IF($AS208="Z","TRISTATE",IF($AQ208=$C208,"TRISTATE","NORMAL")))</f>
        <v>TRISTATE</v>
      </c>
      <c r="AH208" s="98" t="str">
        <f aca="false">IF(OR($AQ208=$C208,$AR208="Output"),"DISABLE","ENABLE")</f>
        <v>DISABLE</v>
      </c>
      <c r="AI208" s="112" t="e">
        <f aca="false">IF($AT208&lt;&gt;$G208,"N/A",IF($AV208="Drive 1", "1", IF($AV208="Drive 0", "0", "")))</f>
        <v>#VALUE!</v>
      </c>
      <c r="AJ208" s="99" t="b">
        <f aca="false">TRUE()</f>
        <v>1</v>
      </c>
      <c r="AK208" s="99" t="b">
        <f aca="false">TRUE()</f>
        <v>1</v>
      </c>
      <c r="AL208" s="99" t="b">
        <f aca="false">TRUE()</f>
        <v>1</v>
      </c>
      <c r="AM208" s="99" t="b">
        <f aca="false">TRUE()</f>
        <v>1</v>
      </c>
      <c r="AN208" s="99" t="b">
        <f aca="false">TRUE()</f>
        <v>1</v>
      </c>
      <c r="AO208" s="99" t="b">
        <f aca="false">TRUE()</f>
        <v>1</v>
      </c>
      <c r="AP208" s="100" t="str">
        <f aca="false">IF(AND($AJ208:$AO208), "VALID", "INVALID")</f>
        <v>VALID</v>
      </c>
      <c r="AQ208" s="141" t="s">
        <v>565</v>
      </c>
      <c r="AR208" s="102" t="s">
        <v>79</v>
      </c>
      <c r="AS208" s="103"/>
      <c r="AT208" s="104"/>
      <c r="AU208" s="104"/>
      <c r="AV208" s="104"/>
      <c r="AW208" s="110" t="s">
        <v>85</v>
      </c>
      <c r="AX208" s="103" t="s">
        <v>85</v>
      </c>
      <c r="AY208" s="104"/>
      <c r="AZ208" s="103"/>
      <c r="BA208" s="103"/>
      <c r="BB208" s="105"/>
      <c r="BC208" s="104"/>
      <c r="BD208" s="106"/>
      <c r="BE208" s="111" t="s">
        <v>564</v>
      </c>
      <c r="BF208" s="108" t="e">
        <f aca="false">VLOOKUP($A208,#REF!, 34, FALSE())</f>
        <v>#VALUE!</v>
      </c>
      <c r="BG208" s="418" t="e">
        <f aca="false">VLOOKUP($A208,#REF!, 22, FALSE())</f>
        <v>#VALUE!</v>
      </c>
      <c r="BH208" s="109"/>
    </row>
    <row r="209" customFormat="false" ht="12.75" hidden="false" customHeight="true" outlineLevel="0" collapsed="false">
      <c r="A209" s="95" t="s">
        <v>566</v>
      </c>
      <c r="B209" s="86" t="e">
        <f aca="false">VLOOKUP($A209,#REF!, 34, FALSE())</f>
        <v>#VALUE!</v>
      </c>
      <c r="C209" s="87" t="str">
        <f aca="false">CONCATENATE("unused_",A209)</f>
        <v>unused_PEX_L2_CLKREQ_N</v>
      </c>
      <c r="D209" s="88" t="e">
        <f aca="false">IF(LEN(VLOOKUP($A209,#REF!,8,FALSE())),LEFT(VLOOKUP($A209,#REF!,8,FALSE()),LEN(VLOOKUP($A209,#REF!,8,FALSE()))-2),"")</f>
        <v>#VALUE!</v>
      </c>
      <c r="E209" s="89" t="e">
        <f aca="false">IF(LEN(VLOOKUP($A209,#REF!,4,FALSE())),IF(INDEX(#REF!,MATCH($A209,#REF!,0),1),LEFT(VLOOKUP($A209,#REF!,4,FALSE()),LEN(VLOOKUP($A209,#REF!,4,FALSE()))-2),CONCATENATE(LEFT(VLOOKUP($A209,#REF!,4,FALSE()),LEN(VLOOKUP($A209,#REF!,4,FALSE()))-2),"")),"")</f>
        <v>#VALUE!</v>
      </c>
      <c r="F209" s="90" t="e">
        <f aca="false">IF(LEN(VLOOKUP($A209,#REF!,5,FALSE())),IF(INDEX(#REF!,MATCH($A209,#REF!,0),2),LEFT(VLOOKUP($A209,#REF!,5,FALSE()),LEN(VLOOKUP($A209,#REF!,5,FALSE()))-2),CONCATENATE(LEFT(VLOOKUP($A209,#REF!,5,FALSE()),LEN(VLOOKUP($A209,#REF!,5,FALSE()))-2),"*")),"")</f>
        <v>#VALUE!</v>
      </c>
      <c r="G209" s="90" t="e">
        <f aca="false">IF(LEN(VLOOKUP($A209,#REF!,6,FALSE())),IF(INDEX(#REF!,MATCH($A209,#REF!,0),3),LEFT(VLOOKUP($A209,#REF!,6,FALSE()),LEN(VLOOKUP($A209,#REF!,6,FALSE()))-2),CONCATENATE(LEFT(VLOOKUP($A209,#REF!,6,FALSE()),LEN(VLOOKUP($A209,#REF!,6,FALSE()))-2),"*")),"")</f>
        <v>#VALUE!</v>
      </c>
      <c r="H209" s="91" t="e">
        <f aca="false">IF(LEN(VLOOKUP($A209,#REF!,7,FALSE())),IF(INDEX(#REF!,MATCH($A209,#REF!,0),4),LEFT(VLOOKUP($A209,#REF!,7,FALSE()),LEN(VLOOKUP($A209,#REF!,7,FALSE()))-2),CONCATENATE(LEFT(VLOOKUP($A209,#REF!,7,FALSE()),LEN(VLOOKUP($A209,#REF!,7,FALSE()))-2),"*")),"")</f>
        <v>#VALUE!</v>
      </c>
      <c r="I209" s="92" t="e">
        <f aca="false">IF(LEN(VLOOKUP($A209,#REF!,8,FALSE())),UPPER(RIGHT(VLOOKUP($A209,#REF!,8,FALSE()), 1)),"")</f>
        <v>#VALUE!</v>
      </c>
      <c r="J209" s="90" t="e">
        <f aca="false">IF(LEN(VLOOKUP($A209,#REF!,4,FALSE())),UPPER(RIGHT(VLOOKUP($A209,#REF!,4,FALSE()), 1)),"")</f>
        <v>#VALUE!</v>
      </c>
      <c r="K209" s="90" t="e">
        <f aca="false">IF(LEN(VLOOKUP($A209,#REF!,5,FALSE())),UPPER(RIGHT(VLOOKUP($A209,#REF!,5,FALSE()), 1)),"")</f>
        <v>#VALUE!</v>
      </c>
      <c r="L209" s="90" t="e">
        <f aca="false">IF(LEN(VLOOKUP($A209,#REF!,6,FALSE())),UPPER(RIGHT(VLOOKUP($A209,#REF!,6,FALSE()), 1)),"")</f>
        <v>#VALUE!</v>
      </c>
      <c r="M209" s="91" t="e">
        <f aca="false">IF(LEN(VLOOKUP($A209,#REF!,7,FALSE())),UPPER(RIGHT(VLOOKUP($A209,#REF!,7,FALSE()), 1)),"")</f>
        <v>#VALUE!</v>
      </c>
      <c r="N209" s="86" t="s">
        <v>567</v>
      </c>
      <c r="O209" s="86" t="s">
        <v>83</v>
      </c>
      <c r="P209" s="86" t="s">
        <v>104</v>
      </c>
      <c r="Q209" s="86" t="s">
        <v>105</v>
      </c>
      <c r="R209" s="165" t="s">
        <v>83</v>
      </c>
      <c r="S209" s="100" t="e">
        <f aca="false">HLOOKUP("Device Tree Pin Name",#REF!,MATCH($A209,#REF!,0),FALSE())</f>
        <v>#VALUE!</v>
      </c>
      <c r="T209" s="95" t="e">
        <f aca="false">HLOOKUP("power rail",#REF!,MATCH($A209,#REF!,0),FALSE())</f>
        <v>#VALUE!</v>
      </c>
      <c r="U209" s="96" t="e">
        <f aca="false">HLOOKUP("Wake Capable",#REF!,MATCH($A209,#REF!,0),FALSE())</f>
        <v>#VALUE!</v>
      </c>
      <c r="V209" s="96" t="e">
        <f aca="false">HLOOKUP("Strap",#REF!,MATCH($A209,#REF!,0),FALSE())</f>
        <v>#VALUE!</v>
      </c>
      <c r="W209" s="96" t="e">
        <f aca="false">HLOOKUP("GTE",#REF!,MATCH($A209,#REF!,0),FALSE())</f>
        <v>#VALUE!</v>
      </c>
      <c r="X209" s="96" t="e">
        <f aca="false">HLOOKUP("DPD_Control",#REF!,MATCH($A209,#REF!,0),FALSE())</f>
        <v>#VALUE!</v>
      </c>
      <c r="Y209" s="96" t="e">
        <f aca="false">HLOOKUP("DPD_Group",#REF!,MATCH($A209,#REF!,0),FALSE())</f>
        <v>#VALUE!</v>
      </c>
      <c r="Z209" s="95" t="e">
        <f aca="false">HLOOKUP("Pad Category",#REF!,MATCH($A209,#REF!,0),FALSE())</f>
        <v>#VALUE!</v>
      </c>
      <c r="AA209" s="95" t="e">
        <f aca="false">HLOOKUP("Pad type",#REF!,MATCH($A209,#REF!,0),FALSE())</f>
        <v>#VALUE!</v>
      </c>
      <c r="AB209" s="95" t="e">
        <f aca="false">HLOOKUP("Pull Strength",#REF!,MATCH($A209,#REF!,0),FALSE())</f>
        <v>#VALUE!</v>
      </c>
      <c r="AC209" s="95" t="e">
        <f aca="false">HLOOKUP("POR Pin State",#REF!,MATCH($A209,#REF!,0),FALSE())</f>
        <v>#VALUE!</v>
      </c>
      <c r="AD209" s="95" t="str">
        <f aca="false">IF(OR($AQ209="",$AQ209=$C209),$R209,IF($AQ209=$D209,SUBSTITUTE(SUBSTITUTE($AQ209,"GPIO3_","GPIO_"),".0",""),IF($AQ209=$E209,$N209,IF($AQ209=$F209,$O209,IF($AQ209=$G209,$P209,IF($AQ209=$H209,$Q209,"INVALID"))))))</f>
        <v>RSVD1</v>
      </c>
      <c r="AE209" s="97"/>
      <c r="AF209" s="98" t="str">
        <f aca="false">IF(AND(OR($AS209="Int PU",$AS209="Int PD"),OR(AND($AZ209&lt;&gt;"",$AZ209&lt;&gt;"0"),AND($BA209&lt;&gt;"",$BA209&lt;&gt;"0"))),"INVALID",IF(OR($AQ209=$C209,$AS209="Int PD"),"PULL_DOWN",IF(OR($AS209="Int PU",AND($AE209="YES",OR($AZ209="",$AZ209="0"),OR($BA209="",$BA209="0"),OR($AR209="Input",$AR209="Bidirectional"))),"PULL_UP","NORMAL")))</f>
        <v>PULL_DOWN</v>
      </c>
      <c r="AG209" s="98" t="str">
        <f aca="false">IF($AR209="Input", "TRISTATE", IF($AS209="Z","TRISTATE",IF($AQ209=$C209,"TRISTATE","NORMAL")))</f>
        <v>TRISTATE</v>
      </c>
      <c r="AH209" s="98" t="str">
        <f aca="false">IF(OR($AQ209=$C209,$AR209="Output"),"DISABLE","ENABLE")</f>
        <v>DISABLE</v>
      </c>
      <c r="AI209" s="112" t="e">
        <f aca="false">IF($AT209&lt;&gt;$G209,"N/A",IF($AV209="Drive 1", "1", IF($AV209="Drive 0", "0", "")))</f>
        <v>#VALUE!</v>
      </c>
      <c r="AJ209" s="99" t="b">
        <f aca="false">TRUE()</f>
        <v>1</v>
      </c>
      <c r="AK209" s="99" t="b">
        <f aca="false">TRUE()</f>
        <v>1</v>
      </c>
      <c r="AL209" s="99" t="b">
        <f aca="false">TRUE()</f>
        <v>1</v>
      </c>
      <c r="AM209" s="99" t="b">
        <f aca="false">TRUE()</f>
        <v>1</v>
      </c>
      <c r="AN209" s="99" t="b">
        <f aca="false">TRUE()</f>
        <v>1</v>
      </c>
      <c r="AO209" s="99" t="b">
        <f aca="false">TRUE()</f>
        <v>1</v>
      </c>
      <c r="AP209" s="100" t="str">
        <f aca="false">IF(AND($AJ209:$AO209), "VALID", "INVALID")</f>
        <v>VALID</v>
      </c>
      <c r="AQ209" s="141" t="s">
        <v>568</v>
      </c>
      <c r="AR209" s="102" t="s">
        <v>79</v>
      </c>
      <c r="AS209" s="103"/>
      <c r="AT209" s="103" t="s">
        <v>89</v>
      </c>
      <c r="AU209" s="104"/>
      <c r="AV209" s="104"/>
      <c r="AW209" s="110" t="s">
        <v>85</v>
      </c>
      <c r="AX209" s="103" t="s">
        <v>85</v>
      </c>
      <c r="AY209" s="104"/>
      <c r="AZ209" s="103" t="s">
        <v>569</v>
      </c>
      <c r="BA209" s="103"/>
      <c r="BB209" s="105"/>
      <c r="BC209" s="104"/>
      <c r="BD209" s="106"/>
      <c r="BE209" s="111" t="s">
        <v>566</v>
      </c>
      <c r="BF209" s="108" t="e">
        <f aca="false">VLOOKUP($A209,#REF!, 34, FALSE())</f>
        <v>#VALUE!</v>
      </c>
      <c r="BG209" s="418" t="e">
        <f aca="false">VLOOKUP($A209,#REF!, 22, FALSE())</f>
        <v>#VALUE!</v>
      </c>
      <c r="BH209" s="109"/>
    </row>
    <row r="210" customFormat="false" ht="12.75" hidden="false" customHeight="true" outlineLevel="0" collapsed="false">
      <c r="A210" s="95" t="s">
        <v>570</v>
      </c>
      <c r="B210" s="86" t="e">
        <f aca="false">VLOOKUP($A210,#REF!, 34, FALSE())</f>
        <v>#VALUE!</v>
      </c>
      <c r="C210" s="87" t="str">
        <f aca="false">CONCATENATE("unused_",A210)</f>
        <v>unused_PEX_L2_RST_N</v>
      </c>
      <c r="D210" s="88" t="e">
        <f aca="false">IF(LEN(VLOOKUP($A210,#REF!,8,FALSE())),LEFT(VLOOKUP($A210,#REF!,8,FALSE()),LEN(VLOOKUP($A210,#REF!,8,FALSE()))-2),"")</f>
        <v>#VALUE!</v>
      </c>
      <c r="E210" s="89" t="e">
        <f aca="false">IF(LEN(VLOOKUP($A210,#REF!,4,FALSE())),IF(INDEX(#REF!,MATCH($A210,#REF!,0),1),LEFT(VLOOKUP($A210,#REF!,4,FALSE()),LEN(VLOOKUP($A210,#REF!,4,FALSE()))-2),CONCATENATE(LEFT(VLOOKUP($A210,#REF!,4,FALSE()),LEN(VLOOKUP($A210,#REF!,4,FALSE()))-2),"")),"")</f>
        <v>#VALUE!</v>
      </c>
      <c r="F210" s="90" t="e">
        <f aca="false">IF(LEN(VLOOKUP($A210,#REF!,5,FALSE())),IF(INDEX(#REF!,MATCH($A210,#REF!,0),2),LEFT(VLOOKUP($A210,#REF!,5,FALSE()),LEN(VLOOKUP($A210,#REF!,5,FALSE()))-2),CONCATENATE(LEFT(VLOOKUP($A210,#REF!,5,FALSE()),LEN(VLOOKUP($A210,#REF!,5,FALSE()))-2),"*")),"")</f>
        <v>#VALUE!</v>
      </c>
      <c r="G210" s="90" t="e">
        <f aca="false">IF(LEN(VLOOKUP($A210,#REF!,6,FALSE())),IF(INDEX(#REF!,MATCH($A210,#REF!,0),3),LEFT(VLOOKUP($A210,#REF!,6,FALSE()),LEN(VLOOKUP($A210,#REF!,6,FALSE()))-2),CONCATENATE(LEFT(VLOOKUP($A210,#REF!,6,FALSE()),LEN(VLOOKUP($A210,#REF!,6,FALSE()))-2),"*")),"")</f>
        <v>#VALUE!</v>
      </c>
      <c r="H210" s="91" t="e">
        <f aca="false">IF(LEN(VLOOKUP($A210,#REF!,7,FALSE())),IF(INDEX(#REF!,MATCH($A210,#REF!,0),4),LEFT(VLOOKUP($A210,#REF!,7,FALSE()),LEN(VLOOKUP($A210,#REF!,7,FALSE()))-2),CONCATENATE(LEFT(VLOOKUP($A210,#REF!,7,FALSE()),LEN(VLOOKUP($A210,#REF!,7,FALSE()))-2),"*")),"")</f>
        <v>#VALUE!</v>
      </c>
      <c r="I210" s="92" t="e">
        <f aca="false">IF(LEN(VLOOKUP($A210,#REF!,8,FALSE())),UPPER(RIGHT(VLOOKUP($A210,#REF!,8,FALSE()), 1)),"")</f>
        <v>#VALUE!</v>
      </c>
      <c r="J210" s="90" t="e">
        <f aca="false">IF(LEN(VLOOKUP($A210,#REF!,4,FALSE())),UPPER(RIGHT(VLOOKUP($A210,#REF!,4,FALSE()), 1)),"")</f>
        <v>#VALUE!</v>
      </c>
      <c r="K210" s="90" t="e">
        <f aca="false">IF(LEN(VLOOKUP($A210,#REF!,5,FALSE())),UPPER(RIGHT(VLOOKUP($A210,#REF!,5,FALSE()), 1)),"")</f>
        <v>#VALUE!</v>
      </c>
      <c r="L210" s="90" t="e">
        <f aca="false">IF(LEN(VLOOKUP($A210,#REF!,6,FALSE())),UPPER(RIGHT(VLOOKUP($A210,#REF!,6,FALSE()), 1)),"")</f>
        <v>#VALUE!</v>
      </c>
      <c r="M210" s="91" t="e">
        <f aca="false">IF(LEN(VLOOKUP($A210,#REF!,7,FALSE())),UPPER(RIGHT(VLOOKUP($A210,#REF!,7,FALSE()), 1)),"")</f>
        <v>#VALUE!</v>
      </c>
      <c r="N210" s="86" t="s">
        <v>567</v>
      </c>
      <c r="O210" s="86" t="s">
        <v>83</v>
      </c>
      <c r="P210" s="86" t="s">
        <v>104</v>
      </c>
      <c r="Q210" s="86" t="s">
        <v>105</v>
      </c>
      <c r="R210" s="165" t="s">
        <v>83</v>
      </c>
      <c r="S210" s="100" t="e">
        <f aca="false">HLOOKUP("Device Tree Pin Name",#REF!,MATCH($A210,#REF!,0),FALSE())</f>
        <v>#VALUE!</v>
      </c>
      <c r="T210" s="95" t="e">
        <f aca="false">HLOOKUP("power rail",#REF!,MATCH($A210,#REF!,0),FALSE())</f>
        <v>#VALUE!</v>
      </c>
      <c r="U210" s="96" t="e">
        <f aca="false">HLOOKUP("Wake Capable",#REF!,MATCH($A210,#REF!,0),FALSE())</f>
        <v>#VALUE!</v>
      </c>
      <c r="V210" s="96" t="e">
        <f aca="false">HLOOKUP("Strap",#REF!,MATCH($A210,#REF!,0),FALSE())</f>
        <v>#VALUE!</v>
      </c>
      <c r="W210" s="96" t="e">
        <f aca="false">HLOOKUP("GTE",#REF!,MATCH($A210,#REF!,0),FALSE())</f>
        <v>#VALUE!</v>
      </c>
      <c r="X210" s="96" t="e">
        <f aca="false">HLOOKUP("DPD_Control",#REF!,MATCH($A210,#REF!,0),FALSE())</f>
        <v>#VALUE!</v>
      </c>
      <c r="Y210" s="96" t="e">
        <f aca="false">HLOOKUP("DPD_Group",#REF!,MATCH($A210,#REF!,0),FALSE())</f>
        <v>#VALUE!</v>
      </c>
      <c r="Z210" s="95" t="e">
        <f aca="false">HLOOKUP("Pad Category",#REF!,MATCH($A210,#REF!,0),FALSE())</f>
        <v>#VALUE!</v>
      </c>
      <c r="AA210" s="95" t="e">
        <f aca="false">HLOOKUP("Pad type",#REF!,MATCH($A210,#REF!,0),FALSE())</f>
        <v>#VALUE!</v>
      </c>
      <c r="AB210" s="95" t="e">
        <f aca="false">HLOOKUP("Pull Strength",#REF!,MATCH($A210,#REF!,0),FALSE())</f>
        <v>#VALUE!</v>
      </c>
      <c r="AC210" s="95" t="e">
        <f aca="false">HLOOKUP("POR Pin State",#REF!,MATCH($A210,#REF!,0),FALSE())</f>
        <v>#VALUE!</v>
      </c>
      <c r="AD210" s="95" t="str">
        <f aca="false">IF(OR($AQ210="",$AQ210=$C210),$R210,IF($AQ210=$D210,SUBSTITUTE(SUBSTITUTE($AQ210,"GPIO3_","GPIO_"),".0",""),IF($AQ210=$E210,$N210,IF($AQ210=$F210,$O210,IF($AQ210=$G210,$P210,IF($AQ210=$H210,$Q210,"INVALID"))))))</f>
        <v>RSVD1</v>
      </c>
      <c r="AE210" s="97"/>
      <c r="AF210" s="98" t="str">
        <f aca="false">IF(AND(OR($AS210="Int PU",$AS210="Int PD"),OR(AND($AZ210&lt;&gt;"",$AZ210&lt;&gt;"0"),AND($BA210&lt;&gt;"",$BA210&lt;&gt;"0"))),"INVALID",IF(OR($AQ210=$C210,$AS210="Int PD"),"PULL_DOWN",IF(OR($AS210="Int PU",AND($AE210="YES",OR($AZ210="",$AZ210="0"),OR($BA210="",$BA210="0"),OR($AR210="Input",$AR210="Bidirectional"))),"PULL_UP","NORMAL")))</f>
        <v>PULL_DOWN</v>
      </c>
      <c r="AG210" s="98" t="str">
        <f aca="false">IF($AR210="Input", "TRISTATE", IF($AS210="Z","TRISTATE",IF($AQ210=$C210,"TRISTATE","NORMAL")))</f>
        <v>TRISTATE</v>
      </c>
      <c r="AH210" s="98" t="str">
        <f aca="false">IF(OR($AQ210=$C210,$AR210="Output"),"DISABLE","ENABLE")</f>
        <v>DISABLE</v>
      </c>
      <c r="AI210" s="112" t="e">
        <f aca="false">IF($AT210&lt;&gt;$G210,"N/A",IF($AV210="Drive 1", "1", IF($AV210="Drive 0", "0", "")))</f>
        <v>#VALUE!</v>
      </c>
      <c r="AJ210" s="99" t="b">
        <f aca="false">TRUE()</f>
        <v>1</v>
      </c>
      <c r="AK210" s="99" t="b">
        <f aca="false">TRUE()</f>
        <v>1</v>
      </c>
      <c r="AL210" s="99" t="b">
        <f aca="false">TRUE()</f>
        <v>1</v>
      </c>
      <c r="AM210" s="99" t="b">
        <f aca="false">TRUE()</f>
        <v>1</v>
      </c>
      <c r="AN210" s="99" t="b">
        <f aca="false">TRUE()</f>
        <v>1</v>
      </c>
      <c r="AO210" s="99" t="b">
        <f aca="false">TRUE()</f>
        <v>1</v>
      </c>
      <c r="AP210" s="100" t="str">
        <f aca="false">IF(AND($AJ210:$AO210), "VALID", "INVALID")</f>
        <v>VALID</v>
      </c>
      <c r="AQ210" s="141" t="s">
        <v>571</v>
      </c>
      <c r="AR210" s="102" t="s">
        <v>79</v>
      </c>
      <c r="AS210" s="103"/>
      <c r="AT210" s="104"/>
      <c r="AU210" s="104"/>
      <c r="AV210" s="104"/>
      <c r="AW210" s="110" t="s">
        <v>85</v>
      </c>
      <c r="AX210" s="103" t="s">
        <v>85</v>
      </c>
      <c r="AY210" s="104"/>
      <c r="AZ210" s="103"/>
      <c r="BA210" s="103"/>
      <c r="BB210" s="105"/>
      <c r="BC210" s="104"/>
      <c r="BD210" s="106"/>
      <c r="BE210" s="111" t="s">
        <v>570</v>
      </c>
      <c r="BF210" s="108" t="e">
        <f aca="false">VLOOKUP($A210,#REF!, 34, FALSE())</f>
        <v>#VALUE!</v>
      </c>
      <c r="BG210" s="418" t="e">
        <f aca="false">VLOOKUP($A210,#REF!, 22, FALSE())</f>
        <v>#VALUE!</v>
      </c>
      <c r="BH210" s="109"/>
    </row>
    <row r="211" customFormat="false" ht="12.75" hidden="false" customHeight="true" outlineLevel="0" collapsed="false">
      <c r="A211" s="95" t="s">
        <v>572</v>
      </c>
      <c r="B211" s="86" t="e">
        <f aca="false">VLOOKUP($A211,#REF!, 34, FALSE())</f>
        <v>#VALUE!</v>
      </c>
      <c r="C211" s="87" t="str">
        <f aca="false">CONCATENATE("unused_",A211)</f>
        <v>unused_PEX_L3_CLKREQ_N</v>
      </c>
      <c r="D211" s="88" t="e">
        <f aca="false">IF(LEN(VLOOKUP($A211,#REF!,8,FALSE())),LEFT(VLOOKUP($A211,#REF!,8,FALSE()),LEN(VLOOKUP($A211,#REF!,8,FALSE()))-2),"")</f>
        <v>#VALUE!</v>
      </c>
      <c r="E211" s="89" t="e">
        <f aca="false">IF(LEN(VLOOKUP($A211,#REF!,4,FALSE())),IF(INDEX(#REF!,MATCH($A211,#REF!,0),1),LEFT(VLOOKUP($A211,#REF!,4,FALSE()),LEN(VLOOKUP($A211,#REF!,4,FALSE()))-2),CONCATENATE(LEFT(VLOOKUP($A211,#REF!,4,FALSE()),LEN(VLOOKUP($A211,#REF!,4,FALSE()))-2),"")),"")</f>
        <v>#VALUE!</v>
      </c>
      <c r="F211" s="90" t="e">
        <f aca="false">IF(LEN(VLOOKUP($A211,#REF!,5,FALSE())),IF(INDEX(#REF!,MATCH($A211,#REF!,0),2),LEFT(VLOOKUP($A211,#REF!,5,FALSE()),LEN(VLOOKUP($A211,#REF!,5,FALSE()))-2),CONCATENATE(LEFT(VLOOKUP($A211,#REF!,5,FALSE()),LEN(VLOOKUP($A211,#REF!,5,FALSE()))-2),"*")),"")</f>
        <v>#VALUE!</v>
      </c>
      <c r="G211" s="90" t="e">
        <f aca="false">IF(LEN(VLOOKUP($A211,#REF!,6,FALSE())),IF(INDEX(#REF!,MATCH($A211,#REF!,0),3),LEFT(VLOOKUP($A211,#REF!,6,FALSE()),LEN(VLOOKUP($A211,#REF!,6,FALSE()))-2),CONCATENATE(LEFT(VLOOKUP($A211,#REF!,6,FALSE()),LEN(VLOOKUP($A211,#REF!,6,FALSE()))-2),"*")),"")</f>
        <v>#VALUE!</v>
      </c>
      <c r="H211" s="91" t="e">
        <f aca="false">IF(LEN(VLOOKUP($A211,#REF!,7,FALSE())),IF(INDEX(#REF!,MATCH($A211,#REF!,0),4),LEFT(VLOOKUP($A211,#REF!,7,FALSE()),LEN(VLOOKUP($A211,#REF!,7,FALSE()))-2),CONCATENATE(LEFT(VLOOKUP($A211,#REF!,7,FALSE()),LEN(VLOOKUP($A211,#REF!,7,FALSE()))-2),"*")),"")</f>
        <v>#VALUE!</v>
      </c>
      <c r="I211" s="92" t="e">
        <f aca="false">IF(LEN(VLOOKUP($A211,#REF!,8,FALSE())),UPPER(RIGHT(VLOOKUP($A211,#REF!,8,FALSE()), 1)),"")</f>
        <v>#VALUE!</v>
      </c>
      <c r="J211" s="90" t="e">
        <f aca="false">IF(LEN(VLOOKUP($A211,#REF!,4,FALSE())),UPPER(RIGHT(VLOOKUP($A211,#REF!,4,FALSE()), 1)),"")</f>
        <v>#VALUE!</v>
      </c>
      <c r="K211" s="90" t="e">
        <f aca="false">IF(LEN(VLOOKUP($A211,#REF!,5,FALSE())),UPPER(RIGHT(VLOOKUP($A211,#REF!,5,FALSE()), 1)),"")</f>
        <v>#VALUE!</v>
      </c>
      <c r="L211" s="90" t="e">
        <f aca="false">IF(LEN(VLOOKUP($A211,#REF!,6,FALSE())),UPPER(RIGHT(VLOOKUP($A211,#REF!,6,FALSE()), 1)),"")</f>
        <v>#VALUE!</v>
      </c>
      <c r="M211" s="91" t="e">
        <f aca="false">IF(LEN(VLOOKUP($A211,#REF!,7,FALSE())),UPPER(RIGHT(VLOOKUP($A211,#REF!,7,FALSE()), 1)),"")</f>
        <v>#VALUE!</v>
      </c>
      <c r="N211" s="86" t="s">
        <v>573</v>
      </c>
      <c r="O211" s="86" t="s">
        <v>83</v>
      </c>
      <c r="P211" s="86" t="s">
        <v>104</v>
      </c>
      <c r="Q211" s="86" t="s">
        <v>105</v>
      </c>
      <c r="R211" s="165" t="s">
        <v>83</v>
      </c>
      <c r="S211" s="100" t="e">
        <f aca="false">HLOOKUP("Device Tree Pin Name",#REF!,MATCH($A211,#REF!,0),FALSE())</f>
        <v>#VALUE!</v>
      </c>
      <c r="T211" s="95" t="e">
        <f aca="false">HLOOKUP("power rail",#REF!,MATCH($A211,#REF!,0),FALSE())</f>
        <v>#VALUE!</v>
      </c>
      <c r="U211" s="96" t="e">
        <f aca="false">HLOOKUP("Wake Capable",#REF!,MATCH($A211,#REF!,0),FALSE())</f>
        <v>#VALUE!</v>
      </c>
      <c r="V211" s="96" t="e">
        <f aca="false">HLOOKUP("Strap",#REF!,MATCH($A211,#REF!,0),FALSE())</f>
        <v>#VALUE!</v>
      </c>
      <c r="W211" s="96" t="e">
        <f aca="false">HLOOKUP("GTE",#REF!,MATCH($A211,#REF!,0),FALSE())</f>
        <v>#VALUE!</v>
      </c>
      <c r="X211" s="96" t="e">
        <f aca="false">HLOOKUP("DPD_Control",#REF!,MATCH($A211,#REF!,0),FALSE())</f>
        <v>#VALUE!</v>
      </c>
      <c r="Y211" s="96" t="e">
        <f aca="false">HLOOKUP("DPD_Group",#REF!,MATCH($A211,#REF!,0),FALSE())</f>
        <v>#VALUE!</v>
      </c>
      <c r="Z211" s="95" t="e">
        <f aca="false">HLOOKUP("Pad Category",#REF!,MATCH($A211,#REF!,0),FALSE())</f>
        <v>#VALUE!</v>
      </c>
      <c r="AA211" s="95" t="e">
        <f aca="false">HLOOKUP("Pad type",#REF!,MATCH($A211,#REF!,0),FALSE())</f>
        <v>#VALUE!</v>
      </c>
      <c r="AB211" s="95" t="e">
        <f aca="false">HLOOKUP("Pull Strength",#REF!,MATCH($A211,#REF!,0),FALSE())</f>
        <v>#VALUE!</v>
      </c>
      <c r="AC211" s="95" t="e">
        <f aca="false">HLOOKUP("POR Pin State",#REF!,MATCH($A211,#REF!,0),FALSE())</f>
        <v>#VALUE!</v>
      </c>
      <c r="AD211" s="95" t="str">
        <f aca="false">IF(OR($AQ211="",$AQ211=$C211),$R211,IF($AQ211=$D211,SUBSTITUTE(SUBSTITUTE($AQ211,"GPIO3_","GPIO_"),".0",""),IF($AQ211=$E211,$N211,IF($AQ211=$F211,$O211,IF($AQ211=$G211,$P211,IF($AQ211=$H211,$Q211,"INVALID"))))))</f>
        <v>RSVD1</v>
      </c>
      <c r="AE211" s="97"/>
      <c r="AF211" s="98" t="str">
        <f aca="false">IF(AND(OR($AS211="Int PU",$AS211="Int PD"),OR(AND($AZ211&lt;&gt;"",$AZ211&lt;&gt;"0"),AND($BA211&lt;&gt;"",$BA211&lt;&gt;"0"))),"INVALID",IF(OR($AQ211=$C211,$AS211="Int PD"),"PULL_DOWN",IF(OR($AS211="Int PU",AND($AE211="YES",OR($AZ211="",$AZ211="0"),OR($BA211="",$BA211="0"),OR($AR211="Input",$AR211="Bidirectional"))),"PULL_UP","NORMAL")))</f>
        <v>PULL_DOWN</v>
      </c>
      <c r="AG211" s="98" t="str">
        <f aca="false">IF($AR211="Input", "TRISTATE", IF($AS211="Z","TRISTATE",IF($AQ211=$C211,"TRISTATE","NORMAL")))</f>
        <v>TRISTATE</v>
      </c>
      <c r="AH211" s="98" t="str">
        <f aca="false">IF(OR($AQ211=$C211,$AR211="Output"),"DISABLE","ENABLE")</f>
        <v>DISABLE</v>
      </c>
      <c r="AI211" s="112" t="e">
        <f aca="false">IF($AT211&lt;&gt;$G211,"N/A",IF($AV211="Drive 1", "1", IF($AV211="Drive 0", "0", "")))</f>
        <v>#VALUE!</v>
      </c>
      <c r="AJ211" s="99" t="b">
        <f aca="false">TRUE()</f>
        <v>1</v>
      </c>
      <c r="AK211" s="99" t="b">
        <f aca="false">TRUE()</f>
        <v>1</v>
      </c>
      <c r="AL211" s="99" t="b">
        <f aca="false">TRUE()</f>
        <v>1</v>
      </c>
      <c r="AM211" s="99" t="b">
        <f aca="false">TRUE()</f>
        <v>1</v>
      </c>
      <c r="AN211" s="99" t="b">
        <f aca="false">TRUE()</f>
        <v>1</v>
      </c>
      <c r="AO211" s="99" t="b">
        <f aca="false">TRUE()</f>
        <v>1</v>
      </c>
      <c r="AP211" s="100" t="str">
        <f aca="false">IF(AND($AJ211:$AO211), "VALID", "INVALID")</f>
        <v>VALID</v>
      </c>
      <c r="AQ211" s="168" t="s">
        <v>574</v>
      </c>
      <c r="AR211" s="146" t="s">
        <v>79</v>
      </c>
      <c r="AS211" s="147"/>
      <c r="AT211" s="103" t="s">
        <v>89</v>
      </c>
      <c r="AU211" s="148"/>
      <c r="AV211" s="148"/>
      <c r="AW211" s="110" t="s">
        <v>85</v>
      </c>
      <c r="AX211" s="103" t="s">
        <v>85</v>
      </c>
      <c r="AY211" s="104"/>
      <c r="AZ211" s="147"/>
      <c r="BA211" s="147"/>
      <c r="BB211" s="149"/>
      <c r="BC211" s="148"/>
      <c r="BD211" s="150"/>
      <c r="BE211" s="111" t="s">
        <v>572</v>
      </c>
      <c r="BF211" s="108" t="e">
        <f aca="false">VLOOKUP($A211,#REF!, 34, FALSE())</f>
        <v>#VALUE!</v>
      </c>
      <c r="BG211" s="418" t="e">
        <f aca="false">VLOOKUP($A211,#REF!, 22, FALSE())</f>
        <v>#VALUE!</v>
      </c>
      <c r="BH211" s="109"/>
    </row>
    <row r="212" customFormat="false" ht="12.75" hidden="false" customHeight="true" outlineLevel="0" collapsed="false">
      <c r="A212" s="95" t="s">
        <v>575</v>
      </c>
      <c r="B212" s="86" t="e">
        <f aca="false">VLOOKUP($A212,#REF!, 34, FALSE())</f>
        <v>#VALUE!</v>
      </c>
      <c r="C212" s="87" t="str">
        <f aca="false">CONCATENATE("unused_",A212)</f>
        <v>unused_PEX_L3_RST_N</v>
      </c>
      <c r="D212" s="88" t="e">
        <f aca="false">IF(LEN(VLOOKUP($A212,#REF!,8,FALSE())),LEFT(VLOOKUP($A212,#REF!,8,FALSE()),LEN(VLOOKUP($A212,#REF!,8,FALSE()))-2),"")</f>
        <v>#VALUE!</v>
      </c>
      <c r="E212" s="89" t="e">
        <f aca="false">IF(LEN(VLOOKUP($A212,#REF!,4,FALSE())),IF(INDEX(#REF!,MATCH($A212,#REF!,0),1),LEFT(VLOOKUP($A212,#REF!,4,FALSE()),LEN(VLOOKUP($A212,#REF!,4,FALSE()))-2),CONCATENATE(LEFT(VLOOKUP($A212,#REF!,4,FALSE()),LEN(VLOOKUP($A212,#REF!,4,FALSE()))-2),"")),"")</f>
        <v>#VALUE!</v>
      </c>
      <c r="F212" s="90" t="e">
        <f aca="false">IF(LEN(VLOOKUP($A212,#REF!,5,FALSE())),IF(INDEX(#REF!,MATCH($A212,#REF!,0),2),LEFT(VLOOKUP($A212,#REF!,5,FALSE()),LEN(VLOOKUP($A212,#REF!,5,FALSE()))-2),CONCATENATE(LEFT(VLOOKUP($A212,#REF!,5,FALSE()),LEN(VLOOKUP($A212,#REF!,5,FALSE()))-2),"*")),"")</f>
        <v>#VALUE!</v>
      </c>
      <c r="G212" s="90" t="e">
        <f aca="false">IF(LEN(VLOOKUP($A212,#REF!,6,FALSE())),IF(INDEX(#REF!,MATCH($A212,#REF!,0),3),LEFT(VLOOKUP($A212,#REF!,6,FALSE()),LEN(VLOOKUP($A212,#REF!,6,FALSE()))-2),CONCATENATE(LEFT(VLOOKUP($A212,#REF!,6,FALSE()),LEN(VLOOKUP($A212,#REF!,6,FALSE()))-2),"*")),"")</f>
        <v>#VALUE!</v>
      </c>
      <c r="H212" s="91" t="e">
        <f aca="false">IF(LEN(VLOOKUP($A212,#REF!,7,FALSE())),IF(INDEX(#REF!,MATCH($A212,#REF!,0),4),LEFT(VLOOKUP($A212,#REF!,7,FALSE()),LEN(VLOOKUP($A212,#REF!,7,FALSE()))-2),CONCATENATE(LEFT(VLOOKUP($A212,#REF!,7,FALSE()),LEN(VLOOKUP($A212,#REF!,7,FALSE()))-2),"*")),"")</f>
        <v>#VALUE!</v>
      </c>
      <c r="I212" s="92" t="e">
        <f aca="false">IF(LEN(VLOOKUP($A212,#REF!,8,FALSE())),UPPER(RIGHT(VLOOKUP($A212,#REF!,8,FALSE()), 1)),"")</f>
        <v>#VALUE!</v>
      </c>
      <c r="J212" s="90" t="e">
        <f aca="false">IF(LEN(VLOOKUP($A212,#REF!,4,FALSE())),UPPER(RIGHT(VLOOKUP($A212,#REF!,4,FALSE()), 1)),"")</f>
        <v>#VALUE!</v>
      </c>
      <c r="K212" s="90" t="e">
        <f aca="false">IF(LEN(VLOOKUP($A212,#REF!,5,FALSE())),UPPER(RIGHT(VLOOKUP($A212,#REF!,5,FALSE()), 1)),"")</f>
        <v>#VALUE!</v>
      </c>
      <c r="L212" s="90" t="e">
        <f aca="false">IF(LEN(VLOOKUP($A212,#REF!,6,FALSE())),UPPER(RIGHT(VLOOKUP($A212,#REF!,6,FALSE()), 1)),"")</f>
        <v>#VALUE!</v>
      </c>
      <c r="M212" s="91" t="e">
        <f aca="false">IF(LEN(VLOOKUP($A212,#REF!,7,FALSE())),UPPER(RIGHT(VLOOKUP($A212,#REF!,7,FALSE()), 1)),"")</f>
        <v>#VALUE!</v>
      </c>
      <c r="N212" s="86" t="s">
        <v>573</v>
      </c>
      <c r="O212" s="86" t="s">
        <v>83</v>
      </c>
      <c r="P212" s="86" t="s">
        <v>104</v>
      </c>
      <c r="Q212" s="86" t="s">
        <v>105</v>
      </c>
      <c r="R212" s="165" t="s">
        <v>83</v>
      </c>
      <c r="S212" s="100" t="e">
        <f aca="false">HLOOKUP("Device Tree Pin Name",#REF!,MATCH($A212,#REF!,0),FALSE())</f>
        <v>#VALUE!</v>
      </c>
      <c r="T212" s="95" t="e">
        <f aca="false">HLOOKUP("power rail",#REF!,MATCH($A212,#REF!,0),FALSE())</f>
        <v>#VALUE!</v>
      </c>
      <c r="U212" s="96" t="e">
        <f aca="false">HLOOKUP("Wake Capable",#REF!,MATCH($A212,#REF!,0),FALSE())</f>
        <v>#VALUE!</v>
      </c>
      <c r="V212" s="96" t="e">
        <f aca="false">HLOOKUP("Strap",#REF!,MATCH($A212,#REF!,0),FALSE())</f>
        <v>#VALUE!</v>
      </c>
      <c r="W212" s="96" t="e">
        <f aca="false">HLOOKUP("GTE",#REF!,MATCH($A212,#REF!,0),FALSE())</f>
        <v>#VALUE!</v>
      </c>
      <c r="X212" s="96" t="e">
        <f aca="false">HLOOKUP("DPD_Control",#REF!,MATCH($A212,#REF!,0),FALSE())</f>
        <v>#VALUE!</v>
      </c>
      <c r="Y212" s="96" t="e">
        <f aca="false">HLOOKUP("DPD_Group",#REF!,MATCH($A212,#REF!,0),FALSE())</f>
        <v>#VALUE!</v>
      </c>
      <c r="Z212" s="95" t="e">
        <f aca="false">HLOOKUP("Pad Category",#REF!,MATCH($A212,#REF!,0),FALSE())</f>
        <v>#VALUE!</v>
      </c>
      <c r="AA212" s="95" t="e">
        <f aca="false">HLOOKUP("Pad type",#REF!,MATCH($A212,#REF!,0),FALSE())</f>
        <v>#VALUE!</v>
      </c>
      <c r="AB212" s="95" t="e">
        <f aca="false">HLOOKUP("Pull Strength",#REF!,MATCH($A212,#REF!,0),FALSE())</f>
        <v>#VALUE!</v>
      </c>
      <c r="AC212" s="95" t="e">
        <f aca="false">HLOOKUP("POR Pin State",#REF!,MATCH($A212,#REF!,0),FALSE())</f>
        <v>#VALUE!</v>
      </c>
      <c r="AD212" s="95" t="str">
        <f aca="false">IF(OR($AQ212="",$AQ212=$C212),$R212,IF($AQ212=$D212,SUBSTITUTE(SUBSTITUTE($AQ212,"GPIO3_","GPIO_"),".0",""),IF($AQ212=$E212,$N212,IF($AQ212=$F212,$O212,IF($AQ212=$G212,$P212,IF($AQ212=$H212,$Q212,"INVALID"))))))</f>
        <v>RSVD1</v>
      </c>
      <c r="AE212" s="97"/>
      <c r="AF212" s="98" t="str">
        <f aca="false">IF(AND(OR($AS212="Int PU",$AS212="Int PD"),OR(AND($AZ212&lt;&gt;"",$AZ212&lt;&gt;"0"),AND($BA212&lt;&gt;"",$BA212&lt;&gt;"0"))),"INVALID",IF(OR($AQ212=$C212,$AS212="Int PD"),"PULL_DOWN",IF(OR($AS212="Int PU",AND($AE212="YES",OR($AZ212="",$AZ212="0"),OR($BA212="",$BA212="0"),OR($AR212="Input",$AR212="Bidirectional"))),"PULL_UP","NORMAL")))</f>
        <v>PULL_DOWN</v>
      </c>
      <c r="AG212" s="98" t="str">
        <f aca="false">IF($AR212="Input", "TRISTATE", IF($AS212="Z","TRISTATE",IF($AQ212=$C212,"TRISTATE","NORMAL")))</f>
        <v>TRISTATE</v>
      </c>
      <c r="AH212" s="98" t="str">
        <f aca="false">IF(OR($AQ212=$C212,$AR212="Output"),"DISABLE","ENABLE")</f>
        <v>DISABLE</v>
      </c>
      <c r="AI212" s="112" t="e">
        <f aca="false">IF($AT212&lt;&gt;$G212,"N/A",IF($AV212="Drive 1", "1", IF($AV212="Drive 0", "0", "")))</f>
        <v>#VALUE!</v>
      </c>
      <c r="AJ212" s="99" t="b">
        <f aca="false">TRUE()</f>
        <v>1</v>
      </c>
      <c r="AK212" s="99" t="b">
        <f aca="false">TRUE()</f>
        <v>1</v>
      </c>
      <c r="AL212" s="99" t="b">
        <f aca="false">TRUE()</f>
        <v>1</v>
      </c>
      <c r="AM212" s="99" t="b">
        <f aca="false">TRUE()</f>
        <v>1</v>
      </c>
      <c r="AN212" s="99" t="b">
        <f aca="false">TRUE()</f>
        <v>1</v>
      </c>
      <c r="AO212" s="99" t="b">
        <f aca="false">TRUE()</f>
        <v>1</v>
      </c>
      <c r="AP212" s="100" t="str">
        <f aca="false">IF(AND($AJ212:$AO212), "VALID", "INVALID")</f>
        <v>VALID</v>
      </c>
      <c r="AQ212" s="151" t="s">
        <v>576</v>
      </c>
      <c r="AR212" s="102" t="s">
        <v>79</v>
      </c>
      <c r="AS212" s="103"/>
      <c r="AT212" s="104"/>
      <c r="AU212" s="148"/>
      <c r="AV212" s="148"/>
      <c r="AW212" s="110" t="s">
        <v>85</v>
      </c>
      <c r="AX212" s="103" t="s">
        <v>85</v>
      </c>
      <c r="AY212" s="104"/>
      <c r="AZ212" s="103"/>
      <c r="BA212" s="103"/>
      <c r="BB212" s="105" t="s">
        <v>496</v>
      </c>
      <c r="BC212" s="104"/>
      <c r="BD212" s="106"/>
      <c r="BE212" s="111" t="s">
        <v>575</v>
      </c>
      <c r="BF212" s="108" t="e">
        <f aca="false">VLOOKUP($A212,#REF!, 34, FALSE())</f>
        <v>#VALUE!</v>
      </c>
      <c r="BG212" s="418" t="e">
        <f aca="false">VLOOKUP($A212,#REF!, 22, FALSE())</f>
        <v>#VALUE!</v>
      </c>
      <c r="BH212" s="109"/>
    </row>
    <row r="213" customFormat="false" ht="12.75" hidden="false" customHeight="true" outlineLevel="0" collapsed="false">
      <c r="A213" s="95" t="s">
        <v>577</v>
      </c>
      <c r="B213" s="86" t="e">
        <f aca="false">VLOOKUP($A213,#REF!, 34, FALSE())</f>
        <v>#VALUE!</v>
      </c>
      <c r="C213" s="87" t="str">
        <f aca="false">CONCATENATE("unused_",A213)</f>
        <v>unused_PEX_L4_CLKREQ_N</v>
      </c>
      <c r="D213" s="88" t="e">
        <f aca="false">IF(LEN(VLOOKUP($A213,#REF!,8,FALSE())),LEFT(VLOOKUP($A213,#REF!,8,FALSE()),LEN(VLOOKUP($A213,#REF!,8,FALSE()))-2),"")</f>
        <v>#VALUE!</v>
      </c>
      <c r="E213" s="89" t="e">
        <f aca="false">IF(LEN(VLOOKUP($A213,#REF!,4,FALSE())),IF(INDEX(#REF!,MATCH($A213,#REF!,0),1),LEFT(VLOOKUP($A213,#REF!,4,FALSE()),LEN(VLOOKUP($A213,#REF!,4,FALSE()))-2),CONCATENATE(LEFT(VLOOKUP($A213,#REF!,4,FALSE()),LEN(VLOOKUP($A213,#REF!,4,FALSE()))-2),"")),"")</f>
        <v>#VALUE!</v>
      </c>
      <c r="F213" s="90" t="e">
        <f aca="false">IF(LEN(VLOOKUP($A213,#REF!,5,FALSE())),IF(INDEX(#REF!,MATCH($A213,#REF!,0),2),LEFT(VLOOKUP($A213,#REF!,5,FALSE()),LEN(VLOOKUP($A213,#REF!,5,FALSE()))-2),CONCATENATE(LEFT(VLOOKUP($A213,#REF!,5,FALSE()),LEN(VLOOKUP($A213,#REF!,5,FALSE()))-2),"*")),"")</f>
        <v>#VALUE!</v>
      </c>
      <c r="G213" s="90" t="e">
        <f aca="false">IF(LEN(VLOOKUP($A213,#REF!,6,FALSE())),IF(INDEX(#REF!,MATCH($A213,#REF!,0),3),LEFT(VLOOKUP($A213,#REF!,6,FALSE()),LEN(VLOOKUP($A213,#REF!,6,FALSE()))-2),CONCATENATE(LEFT(VLOOKUP($A213,#REF!,6,FALSE()),LEN(VLOOKUP($A213,#REF!,6,FALSE()))-2),"*")),"")</f>
        <v>#VALUE!</v>
      </c>
      <c r="H213" s="91" t="e">
        <f aca="false">IF(LEN(VLOOKUP($A213,#REF!,7,FALSE())),IF(INDEX(#REF!,MATCH($A213,#REF!,0),4),LEFT(VLOOKUP($A213,#REF!,7,FALSE()),LEN(VLOOKUP($A213,#REF!,7,FALSE()))-2),CONCATENATE(LEFT(VLOOKUP($A213,#REF!,7,FALSE()),LEN(VLOOKUP($A213,#REF!,7,FALSE()))-2),"*")),"")</f>
        <v>#VALUE!</v>
      </c>
      <c r="I213" s="92" t="e">
        <f aca="false">IF(LEN(VLOOKUP($A213,#REF!,8,FALSE())),UPPER(RIGHT(VLOOKUP($A213,#REF!,8,FALSE()), 1)),"")</f>
        <v>#VALUE!</v>
      </c>
      <c r="J213" s="90" t="e">
        <f aca="false">IF(LEN(VLOOKUP($A213,#REF!,4,FALSE())),UPPER(RIGHT(VLOOKUP($A213,#REF!,4,FALSE()), 1)),"")</f>
        <v>#VALUE!</v>
      </c>
      <c r="K213" s="90" t="e">
        <f aca="false">IF(LEN(VLOOKUP($A213,#REF!,5,FALSE())),UPPER(RIGHT(VLOOKUP($A213,#REF!,5,FALSE()), 1)),"")</f>
        <v>#VALUE!</v>
      </c>
      <c r="L213" s="90" t="e">
        <f aca="false">IF(LEN(VLOOKUP($A213,#REF!,6,FALSE())),UPPER(RIGHT(VLOOKUP($A213,#REF!,6,FALSE()), 1)),"")</f>
        <v>#VALUE!</v>
      </c>
      <c r="M213" s="91" t="e">
        <f aca="false">IF(LEN(VLOOKUP($A213,#REF!,7,FALSE())),UPPER(RIGHT(VLOOKUP($A213,#REF!,7,FALSE()), 1)),"")</f>
        <v>#VALUE!</v>
      </c>
      <c r="N213" s="86" t="s">
        <v>578</v>
      </c>
      <c r="O213" s="86" t="s">
        <v>83</v>
      </c>
      <c r="P213" s="86" t="s">
        <v>104</v>
      </c>
      <c r="Q213" s="86" t="s">
        <v>105</v>
      </c>
      <c r="R213" s="165" t="s">
        <v>83</v>
      </c>
      <c r="S213" s="100" t="e">
        <f aca="false">HLOOKUP("Device Tree Pin Name",#REF!,MATCH($A213,#REF!,0),FALSE())</f>
        <v>#VALUE!</v>
      </c>
      <c r="T213" s="95" t="e">
        <f aca="false">HLOOKUP("power rail",#REF!,MATCH($A213,#REF!,0),FALSE())</f>
        <v>#VALUE!</v>
      </c>
      <c r="U213" s="96" t="e">
        <f aca="false">HLOOKUP("Wake Capable",#REF!,MATCH($A213,#REF!,0),FALSE())</f>
        <v>#VALUE!</v>
      </c>
      <c r="V213" s="96" t="e">
        <f aca="false">HLOOKUP("Strap",#REF!,MATCH($A213,#REF!,0),FALSE())</f>
        <v>#VALUE!</v>
      </c>
      <c r="W213" s="96" t="e">
        <f aca="false">HLOOKUP("GTE",#REF!,MATCH($A213,#REF!,0),FALSE())</f>
        <v>#VALUE!</v>
      </c>
      <c r="X213" s="96" t="e">
        <f aca="false">HLOOKUP("DPD_Control",#REF!,MATCH($A213,#REF!,0),FALSE())</f>
        <v>#VALUE!</v>
      </c>
      <c r="Y213" s="96" t="e">
        <f aca="false">HLOOKUP("DPD_Group",#REF!,MATCH($A213,#REF!,0),FALSE())</f>
        <v>#VALUE!</v>
      </c>
      <c r="Z213" s="95" t="e">
        <f aca="false">HLOOKUP("Pad Category",#REF!,MATCH($A213,#REF!,0),FALSE())</f>
        <v>#VALUE!</v>
      </c>
      <c r="AA213" s="95" t="e">
        <f aca="false">HLOOKUP("Pad type",#REF!,MATCH($A213,#REF!,0),FALSE())</f>
        <v>#VALUE!</v>
      </c>
      <c r="AB213" s="95" t="e">
        <f aca="false">HLOOKUP("Pull Strength",#REF!,MATCH($A213,#REF!,0),FALSE())</f>
        <v>#VALUE!</v>
      </c>
      <c r="AC213" s="95" t="e">
        <f aca="false">HLOOKUP("POR Pin State",#REF!,MATCH($A213,#REF!,0),FALSE())</f>
        <v>#VALUE!</v>
      </c>
      <c r="AD213" s="95" t="str">
        <f aca="false">IF(OR($AQ213="",$AQ213=$C213),$R213,IF($AQ213=$D213,SUBSTITUTE(SUBSTITUTE($AQ213,"GPIO3_","GPIO_"),".0",""),IF($AQ213=$E213,$N213,IF($AQ213=$F213,$O213,IF($AQ213=$G213,$P213,IF($AQ213=$H213,$Q213,"INVALID"))))))</f>
        <v>RSVD1</v>
      </c>
      <c r="AE213" s="97"/>
      <c r="AF213" s="98" t="str">
        <f aca="false">IF(AND(OR($AS213="Int PU",$AS213="Int PD"),OR(AND($AZ213&lt;&gt;"",$AZ213&lt;&gt;"0"),AND($BA213&lt;&gt;"",$BA213&lt;&gt;"0"))),"INVALID",IF(OR($AQ213=$C213,$AS213="Int PD"),"PULL_DOWN",IF(OR($AS213="Int PU",AND($AE213="YES",OR($AZ213="",$AZ213="0"),OR($BA213="",$BA213="0"),OR($AR213="Input",$AR213="Bidirectional"))),"PULL_UP","NORMAL")))</f>
        <v>PULL_DOWN</v>
      </c>
      <c r="AG213" s="98" t="str">
        <f aca="false">IF($AR213="Input", "TRISTATE", IF($AS213="Z","TRISTATE",IF($AQ213=$C213,"TRISTATE","NORMAL")))</f>
        <v>TRISTATE</v>
      </c>
      <c r="AH213" s="98" t="str">
        <f aca="false">IF(OR($AQ213=$C213,$AR213="Output"),"DISABLE","ENABLE")</f>
        <v>DISABLE</v>
      </c>
      <c r="AI213" s="112" t="e">
        <f aca="false">IF($AT213&lt;&gt;$G213,"N/A",IF($AV213="Drive 1", "1", IF($AV213="Drive 0", "0", "")))</f>
        <v>#VALUE!</v>
      </c>
      <c r="AJ213" s="99" t="b">
        <f aca="false">TRUE()</f>
        <v>1</v>
      </c>
      <c r="AK213" s="99" t="b">
        <f aca="false">TRUE()</f>
        <v>1</v>
      </c>
      <c r="AL213" s="99" t="b">
        <f aca="false">TRUE()</f>
        <v>1</v>
      </c>
      <c r="AM213" s="99" t="b">
        <f aca="false">TRUE()</f>
        <v>1</v>
      </c>
      <c r="AN213" s="99" t="b">
        <f aca="false">TRUE()</f>
        <v>1</v>
      </c>
      <c r="AO213" s="99" t="b">
        <f aca="false">TRUE()</f>
        <v>1</v>
      </c>
      <c r="AP213" s="100" t="str">
        <f aca="false">IF(AND($AJ213:$AO213), "VALID", "INVALID")</f>
        <v>VALID</v>
      </c>
      <c r="AQ213" s="101" t="s">
        <v>579</v>
      </c>
      <c r="AR213" s="102" t="s">
        <v>79</v>
      </c>
      <c r="AS213" s="103"/>
      <c r="AT213" s="103" t="s">
        <v>89</v>
      </c>
      <c r="AU213" s="148"/>
      <c r="AV213" s="148"/>
      <c r="AW213" s="110" t="s">
        <v>85</v>
      </c>
      <c r="AX213" s="103" t="s">
        <v>85</v>
      </c>
      <c r="AY213" s="104"/>
      <c r="AZ213" s="103"/>
      <c r="BA213" s="103"/>
      <c r="BB213" s="105"/>
      <c r="BC213" s="104"/>
      <c r="BD213" s="106"/>
      <c r="BE213" s="111" t="s">
        <v>577</v>
      </c>
      <c r="BF213" s="108" t="e">
        <f aca="false">VLOOKUP($A213,#REF!, 34, FALSE())</f>
        <v>#VALUE!</v>
      </c>
      <c r="BG213" s="418" t="e">
        <f aca="false">VLOOKUP($A213,#REF!, 22, FALSE())</f>
        <v>#VALUE!</v>
      </c>
      <c r="BH213" s="109"/>
    </row>
    <row r="214" customFormat="false" ht="12.75" hidden="false" customHeight="true" outlineLevel="0" collapsed="false">
      <c r="A214" s="95" t="s">
        <v>580</v>
      </c>
      <c r="B214" s="86" t="e">
        <f aca="false">VLOOKUP($A214,#REF!, 34, FALSE())</f>
        <v>#VALUE!</v>
      </c>
      <c r="C214" s="87" t="str">
        <f aca="false">CONCATENATE("unused_",A214)</f>
        <v>unused_PEX_L4_RST_N</v>
      </c>
      <c r="D214" s="88" t="e">
        <f aca="false">IF(LEN(VLOOKUP($A214,#REF!,8,FALSE())),LEFT(VLOOKUP($A214,#REF!,8,FALSE()),LEN(VLOOKUP($A214,#REF!,8,FALSE()))-2),"")</f>
        <v>#VALUE!</v>
      </c>
      <c r="E214" s="89" t="e">
        <f aca="false">IF(LEN(VLOOKUP($A214,#REF!,4,FALSE())),IF(INDEX(#REF!,MATCH($A214,#REF!,0),1),LEFT(VLOOKUP($A214,#REF!,4,FALSE()),LEN(VLOOKUP($A214,#REF!,4,FALSE()))-2),CONCATENATE(LEFT(VLOOKUP($A214,#REF!,4,FALSE()),LEN(VLOOKUP($A214,#REF!,4,FALSE()))-2),"")),"")</f>
        <v>#VALUE!</v>
      </c>
      <c r="F214" s="90" t="e">
        <f aca="false">IF(LEN(VLOOKUP($A214,#REF!,5,FALSE())),IF(INDEX(#REF!,MATCH($A214,#REF!,0),2),LEFT(VLOOKUP($A214,#REF!,5,FALSE()),LEN(VLOOKUP($A214,#REF!,5,FALSE()))-2),CONCATENATE(LEFT(VLOOKUP($A214,#REF!,5,FALSE()),LEN(VLOOKUP($A214,#REF!,5,FALSE()))-2),"*")),"")</f>
        <v>#VALUE!</v>
      </c>
      <c r="G214" s="90" t="e">
        <f aca="false">IF(LEN(VLOOKUP($A214,#REF!,6,FALSE())),IF(INDEX(#REF!,MATCH($A214,#REF!,0),3),LEFT(VLOOKUP($A214,#REF!,6,FALSE()),LEN(VLOOKUP($A214,#REF!,6,FALSE()))-2),CONCATENATE(LEFT(VLOOKUP($A214,#REF!,6,FALSE()),LEN(VLOOKUP($A214,#REF!,6,FALSE()))-2),"*")),"")</f>
        <v>#VALUE!</v>
      </c>
      <c r="H214" s="91" t="e">
        <f aca="false">IF(LEN(VLOOKUP($A214,#REF!,7,FALSE())),IF(INDEX(#REF!,MATCH($A214,#REF!,0),4),LEFT(VLOOKUP($A214,#REF!,7,FALSE()),LEN(VLOOKUP($A214,#REF!,7,FALSE()))-2),CONCATENATE(LEFT(VLOOKUP($A214,#REF!,7,FALSE()),LEN(VLOOKUP($A214,#REF!,7,FALSE()))-2),"*")),"")</f>
        <v>#VALUE!</v>
      </c>
      <c r="I214" s="92" t="e">
        <f aca="false">IF(LEN(VLOOKUP($A214,#REF!,8,FALSE())),UPPER(RIGHT(VLOOKUP($A214,#REF!,8,FALSE()), 1)),"")</f>
        <v>#VALUE!</v>
      </c>
      <c r="J214" s="90" t="e">
        <f aca="false">IF(LEN(VLOOKUP($A214,#REF!,4,FALSE())),UPPER(RIGHT(VLOOKUP($A214,#REF!,4,FALSE()), 1)),"")</f>
        <v>#VALUE!</v>
      </c>
      <c r="K214" s="90" t="e">
        <f aca="false">IF(LEN(VLOOKUP($A214,#REF!,5,FALSE())),UPPER(RIGHT(VLOOKUP($A214,#REF!,5,FALSE()), 1)),"")</f>
        <v>#VALUE!</v>
      </c>
      <c r="L214" s="90" t="e">
        <f aca="false">IF(LEN(VLOOKUP($A214,#REF!,6,FALSE())),UPPER(RIGHT(VLOOKUP($A214,#REF!,6,FALSE()), 1)),"")</f>
        <v>#VALUE!</v>
      </c>
      <c r="M214" s="91" t="e">
        <f aca="false">IF(LEN(VLOOKUP($A214,#REF!,7,FALSE())),UPPER(RIGHT(VLOOKUP($A214,#REF!,7,FALSE()), 1)),"")</f>
        <v>#VALUE!</v>
      </c>
      <c r="N214" s="86" t="s">
        <v>578</v>
      </c>
      <c r="O214" s="86" t="s">
        <v>83</v>
      </c>
      <c r="P214" s="86" t="s">
        <v>104</v>
      </c>
      <c r="Q214" s="86" t="s">
        <v>105</v>
      </c>
      <c r="R214" s="86" t="s">
        <v>83</v>
      </c>
      <c r="S214" s="132" t="e">
        <f aca="false">HLOOKUP("Device Tree Pin Name",#REF!,MATCH($A214,#REF!,0),FALSE())</f>
        <v>#VALUE!</v>
      </c>
      <c r="T214" s="132" t="e">
        <f aca="false">HLOOKUP("power rail",#REF!,MATCH($A214,#REF!,0),FALSE())</f>
        <v>#VALUE!</v>
      </c>
      <c r="U214" s="96" t="e">
        <f aca="false">HLOOKUP("Wake Capable",#REF!,MATCH($A214,#REF!,0),FALSE())</f>
        <v>#VALUE!</v>
      </c>
      <c r="V214" s="96" t="e">
        <f aca="false">HLOOKUP("Strap",#REF!,MATCH($A214,#REF!,0),FALSE())</f>
        <v>#VALUE!</v>
      </c>
      <c r="W214" s="96" t="e">
        <f aca="false">HLOOKUP("GTE",#REF!,MATCH($A214,#REF!,0),FALSE())</f>
        <v>#VALUE!</v>
      </c>
      <c r="X214" s="96" t="e">
        <f aca="false">HLOOKUP("DPD_Control",#REF!,MATCH($A214,#REF!,0),FALSE())</f>
        <v>#VALUE!</v>
      </c>
      <c r="Y214" s="96" t="e">
        <f aca="false">HLOOKUP("DPD_Group",#REF!,MATCH($A214,#REF!,0),FALSE())</f>
        <v>#VALUE!</v>
      </c>
      <c r="Z214" s="95" t="e">
        <f aca="false">HLOOKUP("Pad Category",#REF!,MATCH($A214,#REF!,0),FALSE())</f>
        <v>#VALUE!</v>
      </c>
      <c r="AA214" s="95" t="e">
        <f aca="false">HLOOKUP("Pad type",#REF!,MATCH($A214,#REF!,0),FALSE())</f>
        <v>#VALUE!</v>
      </c>
      <c r="AB214" s="95" t="e">
        <f aca="false">HLOOKUP("Pull Strength",#REF!,MATCH($A214,#REF!,0),FALSE())</f>
        <v>#VALUE!</v>
      </c>
      <c r="AC214" s="95" t="e">
        <f aca="false">HLOOKUP("POR Pin State",#REF!,MATCH($A214,#REF!,0),FALSE())</f>
        <v>#VALUE!</v>
      </c>
      <c r="AD214" s="95" t="str">
        <f aca="false">IF(OR($AQ214="",$AQ214=$C214),$R214,IF($AQ214=$D214,SUBSTITUTE(SUBSTITUTE($AQ214,"GPIO3_","GPIO_"),".0",""),IF($AQ214=$E214,$N214,IF($AQ214=$F214,$O214,IF($AQ214=$G214,$P214,IF($AQ214=$H214,$Q214,"INVALID"))))))</f>
        <v>RSVD1</v>
      </c>
      <c r="AE214" s="97"/>
      <c r="AF214" s="98" t="str">
        <f aca="false">IF(AND(OR($AS214="Int PU",$AS214="Int PD"),OR(AND($AZ214&lt;&gt;"",$AZ214&lt;&gt;"0"),AND($BA214&lt;&gt;"",$BA214&lt;&gt;"0"))),"INVALID",IF(OR($AQ214=$C214,$AS214="Int PD"),"PULL_DOWN",IF(OR($AS214="Int PU",AND($AE214="YES",OR($AZ214="",$AZ214="0"),OR($BA214="",$BA214="0"),OR($AR214="Input",$AR214="Bidirectional"))),"PULL_UP","NORMAL")))</f>
        <v>PULL_DOWN</v>
      </c>
      <c r="AG214" s="98" t="str">
        <f aca="false">IF($AR214="Input", "TRISTATE", IF($AS214="Z","TRISTATE",IF($AQ214=$C214,"TRISTATE","NORMAL")))</f>
        <v>TRISTATE</v>
      </c>
      <c r="AH214" s="98" t="str">
        <f aca="false">IF(OR($AQ214=$C214,$AR214="Output"),"DISABLE","ENABLE")</f>
        <v>DISABLE</v>
      </c>
      <c r="AI214" s="112" t="e">
        <f aca="false">IF($AT214&lt;&gt;$G214,"N/A",IF($AV214="Drive 1", "1", IF($AV214="Drive 0", "0", "")))</f>
        <v>#VALUE!</v>
      </c>
      <c r="AJ214" s="99" t="b">
        <f aca="false">TRUE()</f>
        <v>1</v>
      </c>
      <c r="AK214" s="99" t="b">
        <f aca="false">TRUE()</f>
        <v>1</v>
      </c>
      <c r="AL214" s="99" t="b">
        <f aca="false">TRUE()</f>
        <v>1</v>
      </c>
      <c r="AM214" s="99" t="b">
        <f aca="false">TRUE()</f>
        <v>1</v>
      </c>
      <c r="AN214" s="99" t="b">
        <f aca="false">TRUE()</f>
        <v>1</v>
      </c>
      <c r="AO214" s="99" t="b">
        <f aca="false">TRUE()</f>
        <v>1</v>
      </c>
      <c r="AP214" s="100" t="str">
        <f aca="false">IF(AND($AJ214:$AO214), "VALID", "INVALID")</f>
        <v>VALID</v>
      </c>
      <c r="AQ214" s="101" t="s">
        <v>581</v>
      </c>
      <c r="AR214" s="102" t="s">
        <v>79</v>
      </c>
      <c r="AS214" s="103"/>
      <c r="AT214" s="104"/>
      <c r="AU214" s="104"/>
      <c r="AV214" s="104"/>
      <c r="AW214" s="110" t="s">
        <v>85</v>
      </c>
      <c r="AX214" s="103" t="s">
        <v>85</v>
      </c>
      <c r="AY214" s="104"/>
      <c r="AZ214" s="103"/>
      <c r="BA214" s="103"/>
      <c r="BB214" s="105"/>
      <c r="BC214" s="104"/>
      <c r="BD214" s="106"/>
      <c r="BE214" s="111" t="s">
        <v>580</v>
      </c>
      <c r="BF214" s="108" t="e">
        <f aca="false">VLOOKUP($A214,#REF!, 34, FALSE())</f>
        <v>#VALUE!</v>
      </c>
      <c r="BG214" s="418" t="e">
        <f aca="false">VLOOKUP($A214,#REF!, 22, FALSE())</f>
        <v>#VALUE!</v>
      </c>
      <c r="BH214" s="109"/>
    </row>
    <row r="215" customFormat="false" ht="12.75" hidden="false" customHeight="true" outlineLevel="0" collapsed="false">
      <c r="A215" s="95" t="s">
        <v>582</v>
      </c>
      <c r="B215" s="86" t="e">
        <f aca="false">VLOOKUP($A215,#REF!, 34, FALSE())</f>
        <v>#VALUE!</v>
      </c>
      <c r="C215" s="87" t="str">
        <f aca="false">CONCATENATE("unused_",A215)</f>
        <v>unused_PEX_WAKE_N</v>
      </c>
      <c r="D215" s="88" t="e">
        <f aca="false">IF(LEN(VLOOKUP($A215,#REF!,8,FALSE())),LEFT(VLOOKUP($A215,#REF!,8,FALSE()),LEN(VLOOKUP($A215,#REF!,8,FALSE()))-2),"")</f>
        <v>#VALUE!</v>
      </c>
      <c r="E215" s="89" t="e">
        <f aca="false">IF(LEN(VLOOKUP($A215,#REF!,4,FALSE())),IF(INDEX(#REF!,MATCH($A215,#REF!,0),1),LEFT(VLOOKUP($A215,#REF!,4,FALSE()),LEN(VLOOKUP($A215,#REF!,4,FALSE()))-2),CONCATENATE(LEFT(VLOOKUP($A215,#REF!,4,FALSE()),LEN(VLOOKUP($A215,#REF!,4,FALSE()))-2),"")),"")</f>
        <v>#VALUE!</v>
      </c>
      <c r="F215" s="90" t="e">
        <f aca="false">IF(LEN(VLOOKUP($A215,#REF!,5,FALSE())),IF(INDEX(#REF!,MATCH($A215,#REF!,0),2),LEFT(VLOOKUP($A215,#REF!,5,FALSE()),LEN(VLOOKUP($A215,#REF!,5,FALSE()))-2),CONCATENATE(LEFT(VLOOKUP($A215,#REF!,5,FALSE()),LEN(VLOOKUP($A215,#REF!,5,FALSE()))-2),"*")),"")</f>
        <v>#VALUE!</v>
      </c>
      <c r="G215" s="90" t="e">
        <f aca="false">IF(LEN(VLOOKUP($A215,#REF!,6,FALSE())),IF(INDEX(#REF!,MATCH($A215,#REF!,0),3),LEFT(VLOOKUP($A215,#REF!,6,FALSE()),LEN(VLOOKUP($A215,#REF!,6,FALSE()))-2),CONCATENATE(LEFT(VLOOKUP($A215,#REF!,6,FALSE()),LEN(VLOOKUP($A215,#REF!,6,FALSE()))-2),"*")),"")</f>
        <v>#VALUE!</v>
      </c>
      <c r="H215" s="91" t="e">
        <f aca="false">IF(LEN(VLOOKUP($A215,#REF!,7,FALSE())),IF(INDEX(#REF!,MATCH($A215,#REF!,0),4),LEFT(VLOOKUP($A215,#REF!,7,FALSE()),LEN(VLOOKUP($A215,#REF!,7,FALSE()))-2),CONCATENATE(LEFT(VLOOKUP($A215,#REF!,7,FALSE()),LEN(VLOOKUP($A215,#REF!,7,FALSE()))-2),"*")),"")</f>
        <v>#VALUE!</v>
      </c>
      <c r="I215" s="92" t="e">
        <f aca="false">IF(LEN(VLOOKUP($A215,#REF!,8,FALSE())),UPPER(RIGHT(VLOOKUP($A215,#REF!,8,FALSE()), 1)),"")</f>
        <v>#VALUE!</v>
      </c>
      <c r="J215" s="90" t="e">
        <f aca="false">IF(LEN(VLOOKUP($A215,#REF!,4,FALSE())),UPPER(RIGHT(VLOOKUP($A215,#REF!,4,FALSE()), 1)),"")</f>
        <v>#VALUE!</v>
      </c>
      <c r="K215" s="90" t="e">
        <f aca="false">IF(LEN(VLOOKUP($A215,#REF!,5,FALSE())),UPPER(RIGHT(VLOOKUP($A215,#REF!,5,FALSE()), 1)),"")</f>
        <v>#VALUE!</v>
      </c>
      <c r="L215" s="90" t="e">
        <f aca="false">IF(LEN(VLOOKUP($A215,#REF!,6,FALSE())),UPPER(RIGHT(VLOOKUP($A215,#REF!,6,FALSE()), 1)),"")</f>
        <v>#VALUE!</v>
      </c>
      <c r="M215" s="91" t="e">
        <f aca="false">IF(LEN(VLOOKUP($A215,#REF!,7,FALSE())),UPPER(RIGHT(VLOOKUP($A215,#REF!,7,FALSE()), 1)),"")</f>
        <v>#VALUE!</v>
      </c>
      <c r="N215" s="86" t="e">
        <f aca="false">IF(E215="","RSVD0")</f>
        <v>#VALUE!</v>
      </c>
      <c r="O215" s="86" t="s">
        <v>83</v>
      </c>
      <c r="P215" s="86" t="s">
        <v>104</v>
      </c>
      <c r="Q215" s="86" t="s">
        <v>105</v>
      </c>
      <c r="R215" s="165" t="s">
        <v>94</v>
      </c>
      <c r="S215" s="100" t="e">
        <f aca="false">HLOOKUP("Device Tree Pin Name",#REF!,MATCH($A215,#REF!,0),FALSE())</f>
        <v>#VALUE!</v>
      </c>
      <c r="T215" s="95" t="e">
        <f aca="false">HLOOKUP("power rail",#REF!,MATCH($A215,#REF!,0),FALSE())</f>
        <v>#VALUE!</v>
      </c>
      <c r="U215" s="96" t="e">
        <f aca="false">HLOOKUP("Wake Capable",#REF!,MATCH($A215,#REF!,0),FALSE())</f>
        <v>#VALUE!</v>
      </c>
      <c r="V215" s="96" t="e">
        <f aca="false">HLOOKUP("Strap",#REF!,MATCH($A215,#REF!,0),FALSE())</f>
        <v>#VALUE!</v>
      </c>
      <c r="W215" s="96" t="e">
        <f aca="false">HLOOKUP("GTE",#REF!,MATCH($A215,#REF!,0),FALSE())</f>
        <v>#VALUE!</v>
      </c>
      <c r="X215" s="96" t="e">
        <f aca="false">HLOOKUP("DPD_Control",#REF!,MATCH($A215,#REF!,0),FALSE())</f>
        <v>#VALUE!</v>
      </c>
      <c r="Y215" s="96" t="e">
        <f aca="false">HLOOKUP("DPD_Group",#REF!,MATCH($A215,#REF!,0),FALSE())</f>
        <v>#VALUE!</v>
      </c>
      <c r="Z215" s="95" t="e">
        <f aca="false">HLOOKUP("Pad Category",#REF!,MATCH($A215,#REF!,0),FALSE())</f>
        <v>#VALUE!</v>
      </c>
      <c r="AA215" s="95" t="e">
        <f aca="false">HLOOKUP("Pad type",#REF!,MATCH($A215,#REF!,0),FALSE())</f>
        <v>#VALUE!</v>
      </c>
      <c r="AB215" s="95" t="e">
        <f aca="false">HLOOKUP("Pull Strength",#REF!,MATCH($A215,#REF!,0),FALSE())</f>
        <v>#VALUE!</v>
      </c>
      <c r="AC215" s="95" t="e">
        <f aca="false">HLOOKUP("POR Pin State",#REF!,MATCH($A215,#REF!,0),FALSE())</f>
        <v>#VALUE!</v>
      </c>
      <c r="AD215" s="95" t="str">
        <f aca="false">IF(OR($AQ215="",$AQ215=$C215),$R215,IF($AQ215=$D215,SUBSTITUTE(SUBSTITUTE($AQ215,"GPIO3_","GPIO_"),".0",""),IF($AQ215=$E215,$N215,IF($AQ215=$F215,$O215,IF($AQ215=$G215,$P215,IF($AQ215=$H215,$Q215,"INVALID"))))))</f>
        <v>RSVD0</v>
      </c>
      <c r="AE215" s="97"/>
      <c r="AF215" s="98" t="str">
        <f aca="false">IF(AND(OR($AS215="Int PU",$AS215="Int PD"),OR(AND($AZ215&lt;&gt;"",$AZ215&lt;&gt;"0"),AND($BA215&lt;&gt;"",$BA215&lt;&gt;"0"))),"INVALID",IF(OR($AQ215=$C215,$AS215="Int PD"),"PULL_DOWN",IF(OR($AS215="Int PU",AND($AE215="YES",OR($AZ215="",$AZ215="0"),OR($BA215="",$BA215="0"),OR($AR215="Input",$AR215="Bidirectional"))),"PULL_UP","NORMAL")))</f>
        <v>PULL_DOWN</v>
      </c>
      <c r="AG215" s="98" t="str">
        <f aca="false">IF($AR215="Input", "TRISTATE", IF($AS215="Z","TRISTATE",IF($AQ215=$C215,"TRISTATE","NORMAL")))</f>
        <v>TRISTATE</v>
      </c>
      <c r="AH215" s="98" t="str">
        <f aca="false">IF(OR($AQ215=$C215,$AR215="Output"),"DISABLE","ENABLE")</f>
        <v>DISABLE</v>
      </c>
      <c r="AI215" s="112" t="e">
        <f aca="false">IF($AT215&lt;&gt;$G215,"N/A",IF($AV215="Drive 1", "1", IF($AV215="Drive 0", "0", "")))</f>
        <v>#VALUE!</v>
      </c>
      <c r="AJ215" s="99" t="b">
        <f aca="false">TRUE()</f>
        <v>1</v>
      </c>
      <c r="AK215" s="99" t="b">
        <f aca="false">TRUE()</f>
        <v>1</v>
      </c>
      <c r="AL215" s="99" t="b">
        <f aca="false">TRUE()</f>
        <v>1</v>
      </c>
      <c r="AM215" s="99" t="b">
        <f aca="false">TRUE()</f>
        <v>1</v>
      </c>
      <c r="AN215" s="99" t="b">
        <f aca="false">TRUE()</f>
        <v>1</v>
      </c>
      <c r="AO215" s="99" t="b">
        <f aca="false">TRUE()</f>
        <v>1</v>
      </c>
      <c r="AP215" s="100" t="str">
        <f aca="false">IF(AND($AJ215:$AO215), "VALID", "INVALID")</f>
        <v>VALID</v>
      </c>
      <c r="AQ215" s="141" t="s">
        <v>583</v>
      </c>
      <c r="AR215" s="102" t="s">
        <v>79</v>
      </c>
      <c r="AS215" s="103"/>
      <c r="AT215" s="103" t="s">
        <v>89</v>
      </c>
      <c r="AU215" s="104"/>
      <c r="AV215" s="104"/>
      <c r="AW215" s="110" t="s">
        <v>85</v>
      </c>
      <c r="AX215" s="103" t="s">
        <v>85</v>
      </c>
      <c r="AY215" s="104"/>
      <c r="AZ215" s="103"/>
      <c r="BA215" s="103"/>
      <c r="BB215" s="105"/>
      <c r="BC215" s="104"/>
      <c r="BD215" s="106"/>
      <c r="BE215" s="111" t="s">
        <v>582</v>
      </c>
      <c r="BF215" s="108" t="e">
        <f aca="false">VLOOKUP($A215,#REF!, 34, FALSE())</f>
        <v>#VALUE!</v>
      </c>
      <c r="BG215" s="418" t="e">
        <f aca="false">VLOOKUP($A215,#REF!, 22, FALSE())</f>
        <v>#VALUE!</v>
      </c>
      <c r="BH215" s="109"/>
    </row>
    <row r="216" customFormat="false" ht="12.75" hidden="false" customHeight="true" outlineLevel="0" collapsed="false">
      <c r="A216" s="95" t="s">
        <v>584</v>
      </c>
      <c r="B216" s="86" t="e">
        <f aca="false">VLOOKUP($A216,#REF!, 34, FALSE())</f>
        <v>#VALUE!</v>
      </c>
      <c r="C216" s="87" t="str">
        <f aca="false">CONCATENATE("unused_",A216)</f>
        <v>unused_SOC_GPIO34</v>
      </c>
      <c r="D216" s="88" t="e">
        <f aca="false">IF(LEN(VLOOKUP($A216,#REF!,8,FALSE())),LEFT(VLOOKUP($A216,#REF!,8,FALSE()),LEN(VLOOKUP($A216,#REF!,8,FALSE()))-2),"")</f>
        <v>#VALUE!</v>
      </c>
      <c r="E216" s="89" t="e">
        <f aca="false">IF(LEN(VLOOKUP($A216,#REF!,4,FALSE())),IF(INDEX(#REF!,MATCH($A216,#REF!,0),1),LEFT(VLOOKUP($A216,#REF!,4,FALSE()),LEN(VLOOKUP($A216,#REF!,4,FALSE()))-2),CONCATENATE(LEFT(VLOOKUP($A216,#REF!,4,FALSE()),LEN(VLOOKUP($A216,#REF!,4,FALSE()))-2),"")),"")</f>
        <v>#VALUE!</v>
      </c>
      <c r="F216" s="90" t="e">
        <f aca="false">IF(LEN(VLOOKUP($A216,#REF!,5,FALSE())),IF(INDEX(#REF!,MATCH($A216,#REF!,0),2),LEFT(VLOOKUP($A216,#REF!,5,FALSE()),LEN(VLOOKUP($A216,#REF!,5,FALSE()))-2),CONCATENATE(LEFT(VLOOKUP($A216,#REF!,5,FALSE()),LEN(VLOOKUP($A216,#REF!,5,FALSE()))-2),"*")),"")</f>
        <v>#VALUE!</v>
      </c>
      <c r="G216" s="90" t="e">
        <f aca="false">IF(LEN(VLOOKUP($A216,#REF!,6,FALSE())),IF(INDEX(#REF!,MATCH($A216,#REF!,0),3),LEFT(VLOOKUP($A216,#REF!,6,FALSE()),LEN(VLOOKUP($A216,#REF!,6,FALSE()))-2),CONCATENATE(LEFT(VLOOKUP($A216,#REF!,6,FALSE()),LEN(VLOOKUP($A216,#REF!,6,FALSE()))-2),"*")),"")</f>
        <v>#VALUE!</v>
      </c>
      <c r="H216" s="91" t="e">
        <f aca="false">IF(LEN(VLOOKUP($A216,#REF!,7,FALSE())),IF(INDEX(#REF!,MATCH($A216,#REF!,0),4),LEFT(VLOOKUP($A216,#REF!,7,FALSE()),LEN(VLOOKUP($A216,#REF!,7,FALSE()))-2),CONCATENATE(LEFT(VLOOKUP($A216,#REF!,7,FALSE()),LEN(VLOOKUP($A216,#REF!,7,FALSE()))-2),"*")),"")</f>
        <v>#VALUE!</v>
      </c>
      <c r="I216" s="92" t="e">
        <f aca="false">IF(LEN(VLOOKUP($A216,#REF!,8,FALSE())),UPPER(RIGHT(VLOOKUP($A216,#REF!,8,FALSE()), 1)),"")</f>
        <v>#VALUE!</v>
      </c>
      <c r="J216" s="90" t="e">
        <f aca="false">IF(LEN(VLOOKUP($A216,#REF!,4,FALSE())),UPPER(RIGHT(VLOOKUP($A216,#REF!,4,FALSE()), 1)),"")</f>
        <v>#VALUE!</v>
      </c>
      <c r="K216" s="90" t="e">
        <f aca="false">IF(LEN(VLOOKUP($A216,#REF!,5,FALSE())),UPPER(RIGHT(VLOOKUP($A216,#REF!,5,FALSE()), 1)),"")</f>
        <v>#VALUE!</v>
      </c>
      <c r="L216" s="90" t="e">
        <f aca="false">IF(LEN(VLOOKUP($A216,#REF!,6,FALSE())),UPPER(RIGHT(VLOOKUP($A216,#REF!,6,FALSE()), 1)),"")</f>
        <v>#VALUE!</v>
      </c>
      <c r="M216" s="91" t="e">
        <f aca="false">IF(LEN(VLOOKUP($A216,#REF!,7,FALSE())),UPPER(RIGHT(VLOOKUP($A216,#REF!,7,FALSE()), 1)),"")</f>
        <v>#VALUE!</v>
      </c>
      <c r="N216" s="86" t="e">
        <f aca="false">IF(E216="","RSVD0")</f>
        <v>#VALUE!</v>
      </c>
      <c r="O216" s="86" t="s">
        <v>83</v>
      </c>
      <c r="P216" s="86" t="s">
        <v>104</v>
      </c>
      <c r="Q216" s="86" t="s">
        <v>105</v>
      </c>
      <c r="R216" s="165" t="s">
        <v>83</v>
      </c>
      <c r="S216" s="100" t="e">
        <f aca="false">HLOOKUP("Device Tree Pin Name",#REF!,MATCH($A216,#REF!,0),FALSE())</f>
        <v>#VALUE!</v>
      </c>
      <c r="T216" s="95" t="e">
        <f aca="false">HLOOKUP("power rail",#REF!,MATCH($A216,#REF!,0),FALSE())</f>
        <v>#VALUE!</v>
      </c>
      <c r="U216" s="96" t="e">
        <f aca="false">HLOOKUP("Wake Capable",#REF!,MATCH($A216,#REF!,0),FALSE())</f>
        <v>#VALUE!</v>
      </c>
      <c r="V216" s="96" t="e">
        <f aca="false">HLOOKUP("Strap",#REF!,MATCH($A216,#REF!,0),FALSE())</f>
        <v>#VALUE!</v>
      </c>
      <c r="W216" s="96" t="e">
        <f aca="false">HLOOKUP("GTE",#REF!,MATCH($A216,#REF!,0),FALSE())</f>
        <v>#VALUE!</v>
      </c>
      <c r="X216" s="96" t="e">
        <f aca="false">HLOOKUP("DPD_Control",#REF!,MATCH($A216,#REF!,0),FALSE())</f>
        <v>#VALUE!</v>
      </c>
      <c r="Y216" s="96" t="e">
        <f aca="false">HLOOKUP("DPD_Group",#REF!,MATCH($A216,#REF!,0),FALSE())</f>
        <v>#VALUE!</v>
      </c>
      <c r="Z216" s="95" t="e">
        <f aca="false">HLOOKUP("Pad Category",#REF!,MATCH($A216,#REF!,0),FALSE())</f>
        <v>#VALUE!</v>
      </c>
      <c r="AA216" s="95" t="e">
        <f aca="false">HLOOKUP("Pad type",#REF!,MATCH($A216,#REF!,0),FALSE())</f>
        <v>#VALUE!</v>
      </c>
      <c r="AB216" s="95" t="e">
        <f aca="false">HLOOKUP("Pull Strength",#REF!,MATCH($A216,#REF!,0),FALSE())</f>
        <v>#VALUE!</v>
      </c>
      <c r="AC216" s="95" t="e">
        <f aca="false">HLOOKUP("POR Pin State",#REF!,MATCH($A216,#REF!,0),FALSE())</f>
        <v>#VALUE!</v>
      </c>
      <c r="AD216" s="95" t="str">
        <f aca="false">IF(OR($AQ216="",$AQ216=$C216),$R216,IF($AQ216=$D216,SUBSTITUTE(SUBSTITUTE($AQ216,"GPIO3_","GPIO_"),".0",""),IF($AQ216=$E216,$N216,IF($AQ216=$F216,$O216,IF($AQ216=$G216,$P216,IF($AQ216=$H216,$Q216,"INVALID"))))))</f>
        <v>RSVD1</v>
      </c>
      <c r="AE216" s="97"/>
      <c r="AF216" s="98" t="str">
        <f aca="false">IF(AND(OR($AS216="Int PU",$AS216="Int PD"),OR(AND($AZ216&lt;&gt;"",$AZ216&lt;&gt;"0"),AND($BA216&lt;&gt;"",$BA216&lt;&gt;"0"))),"INVALID",IF(OR($AQ216=$C216,$AS216="Int PD"),"PULL_DOWN",IF(OR($AS216="Int PU",AND($AE216="YES",OR($AZ216="",$AZ216="0"),OR($BA216="",$BA216="0"),OR($AR216="Input",$AR216="Bidirectional"))),"PULL_UP","NORMAL")))</f>
        <v>PULL_DOWN</v>
      </c>
      <c r="AG216" s="98" t="str">
        <f aca="false">IF($AR216="Input", "TRISTATE", IF($AS216="Z","TRISTATE",IF($AQ216=$C216,"TRISTATE","NORMAL")))</f>
        <v>TRISTATE</v>
      </c>
      <c r="AH216" s="98" t="str">
        <f aca="false">IF(OR($AQ216=$C216,$AR216="Output"),"DISABLE","ENABLE")</f>
        <v>DISABLE</v>
      </c>
      <c r="AI216" s="112" t="e">
        <f aca="false">IF($AT216&lt;&gt;$G216,"N/A",IF($AV216="Drive 1", "1", IF($AV216="Drive 0", "0", "")))</f>
        <v>#VALUE!</v>
      </c>
      <c r="AJ216" s="99" t="b">
        <f aca="false">TRUE()</f>
        <v>1</v>
      </c>
      <c r="AK216" s="99" t="b">
        <f aca="false">TRUE()</f>
        <v>1</v>
      </c>
      <c r="AL216" s="99" t="b">
        <f aca="false">TRUE()</f>
        <v>1</v>
      </c>
      <c r="AM216" s="99" t="b">
        <f aca="false">TRUE()</f>
        <v>1</v>
      </c>
      <c r="AN216" s="99" t="b">
        <f aca="false">TRUE()</f>
        <v>1</v>
      </c>
      <c r="AO216" s="99" t="b">
        <f aca="false">TRUE()</f>
        <v>1</v>
      </c>
      <c r="AP216" s="100" t="str">
        <f aca="false">IF(AND($AJ216:$AO216), "VALID", "INVALID")</f>
        <v>VALID</v>
      </c>
      <c r="AQ216" s="141" t="s">
        <v>585</v>
      </c>
      <c r="AR216" s="102" t="s">
        <v>79</v>
      </c>
      <c r="AS216" s="103"/>
      <c r="AT216" s="103" t="s">
        <v>89</v>
      </c>
      <c r="AU216" s="104"/>
      <c r="AV216" s="104"/>
      <c r="AW216" s="110" t="s">
        <v>85</v>
      </c>
      <c r="AX216" s="103" t="s">
        <v>85</v>
      </c>
      <c r="AY216" s="104"/>
      <c r="AZ216" s="103"/>
      <c r="BA216" s="103"/>
      <c r="BB216" s="105"/>
      <c r="BC216" s="104"/>
      <c r="BD216" s="106"/>
      <c r="BE216" s="169" t="s">
        <v>3</v>
      </c>
      <c r="BF216" s="108" t="e">
        <f aca="false">VLOOKUP($A216,#REF!, 34, FALSE())</f>
        <v>#VALUE!</v>
      </c>
      <c r="BG216" s="418" t="e">
        <f aca="false">VLOOKUP($A216,#REF!, 22, FALSE())</f>
        <v>#VALUE!</v>
      </c>
      <c r="BH216" s="109"/>
    </row>
    <row r="217" s="85" customFormat="true" ht="18" hidden="false" customHeight="true" outlineLevel="0" collapsed="false">
      <c r="A217" s="140" t="s">
        <v>586</v>
      </c>
      <c r="B217" s="164" t="s">
        <v>555</v>
      </c>
      <c r="C217" s="74"/>
      <c r="D217" s="76"/>
      <c r="E217" s="76"/>
      <c r="F217" s="76"/>
      <c r="G217" s="76"/>
      <c r="H217" s="76"/>
      <c r="I217" s="74"/>
      <c r="J217" s="74"/>
      <c r="K217" s="74"/>
      <c r="L217" s="74"/>
      <c r="M217" s="74"/>
      <c r="N217" s="74"/>
      <c r="O217" s="74"/>
      <c r="P217" s="74"/>
      <c r="Q217" s="74"/>
      <c r="R217" s="74"/>
      <c r="S217" s="166"/>
      <c r="T217" s="74"/>
      <c r="U217" s="77"/>
      <c r="V217" s="77"/>
      <c r="W217" s="77"/>
      <c r="X217" s="77"/>
      <c r="Y217" s="77"/>
      <c r="Z217" s="78"/>
      <c r="AA217" s="78"/>
      <c r="AB217" s="78"/>
      <c r="AC217" s="78"/>
      <c r="AD217" s="78"/>
      <c r="AE217" s="78"/>
      <c r="AF217" s="78"/>
      <c r="AG217" s="78"/>
      <c r="AH217" s="78"/>
      <c r="AI217" s="78"/>
      <c r="AJ217" s="78"/>
      <c r="AK217" s="78"/>
      <c r="AL217" s="78"/>
      <c r="AM217" s="78"/>
      <c r="AN217" s="78"/>
      <c r="AO217" s="78"/>
      <c r="AP217" s="78"/>
      <c r="AQ217" s="79"/>
      <c r="AR217" s="79"/>
      <c r="AS217" s="80"/>
      <c r="AT217" s="80"/>
      <c r="AU217" s="80"/>
      <c r="AV217" s="80"/>
      <c r="AW217" s="80"/>
      <c r="AX217" s="80"/>
      <c r="AY217" s="80"/>
      <c r="AZ217" s="80"/>
      <c r="BA217" s="80"/>
      <c r="BB217" s="80"/>
      <c r="BC217" s="81" t="s">
        <v>76</v>
      </c>
      <c r="BD217" s="82"/>
      <c r="BE217" s="83" t="s">
        <v>586</v>
      </c>
      <c r="BF217" s="314" t="s">
        <v>555</v>
      </c>
      <c r="BG217" s="314"/>
      <c r="BH217" s="84"/>
    </row>
    <row r="218" customFormat="false" ht="12.75" hidden="false" customHeight="true" outlineLevel="0" collapsed="false">
      <c r="A218" s="95" t="s">
        <v>587</v>
      </c>
      <c r="B218" s="86" t="e">
        <f aca="false">VLOOKUP($A218,#REF!, 34, FALSE())</f>
        <v>#VALUE!</v>
      </c>
      <c r="C218" s="87" t="str">
        <f aca="false">CONCATENATE("unused_",A218)</f>
        <v>unused_PEX_CLK0P</v>
      </c>
      <c r="D218" s="88" t="e">
        <f aca="false">IF(LEN(VLOOKUP($A218,#REF!,8,FALSE())),LEFT(VLOOKUP($A218,#REF!,8,FALSE()),LEN(VLOOKUP($A218,#REF!,8,FALSE()))-2),"")</f>
        <v>#VALUE!</v>
      </c>
      <c r="E218" s="89" t="e">
        <f aca="false">IF(LEN(VLOOKUP($A218,#REF!,4,FALSE())),IF(INDEX(#REF!,MATCH($A218,#REF!,0),1),LEFT(VLOOKUP($A218,#REF!,4,FALSE()),LEN(VLOOKUP($A218,#REF!,4,FALSE()))-2),CONCATENATE(LEFT(VLOOKUP($A218,#REF!,4,FALSE()),LEN(VLOOKUP($A218,#REF!,4,FALSE()))-2),"*")),"")</f>
        <v>#VALUE!</v>
      </c>
      <c r="F218" s="90" t="e">
        <f aca="false">IF(LEN(VLOOKUP($A218,#REF!,5,FALSE())),IF(INDEX(#REF!,MATCH($A218,#REF!,0),2),LEFT(VLOOKUP($A218,#REF!,5,FALSE()),LEN(VLOOKUP($A218,#REF!,5,FALSE()))-2),CONCATENATE(LEFT(VLOOKUP($A218,#REF!,5,FALSE()),LEN(VLOOKUP($A218,#REF!,5,FALSE()))-2),"*")),"")</f>
        <v>#VALUE!</v>
      </c>
      <c r="G218" s="90" t="e">
        <f aca="false">IF(LEN(VLOOKUP($A218,#REF!,6,FALSE())),IF(INDEX(#REF!,MATCH($A218,#REF!,0),3),LEFT(VLOOKUP($A218,#REF!,6,FALSE()),LEN(VLOOKUP($A218,#REF!,6,FALSE()))-2),CONCATENATE(LEFT(VLOOKUP($A218,#REF!,6,FALSE()),LEN(VLOOKUP($A218,#REF!,6,FALSE()))-2),"*")),"")</f>
        <v>#VALUE!</v>
      </c>
      <c r="H218" s="91" t="e">
        <f aca="false">IF(LEN(VLOOKUP($A218,#REF!,7,FALSE())),IF(INDEX(#REF!,MATCH($A218,#REF!,0),4),LEFT(VLOOKUP($A218,#REF!,7,FALSE()),LEN(VLOOKUP($A218,#REF!,7,FALSE()))-2),CONCATENATE(LEFT(VLOOKUP($A218,#REF!,7,FALSE()),LEN(VLOOKUP($A218,#REF!,7,FALSE()))-2),"*")),"")</f>
        <v>#VALUE!</v>
      </c>
      <c r="I218" s="92" t="e">
        <f aca="false">IF(LEN(VLOOKUP($A218,#REF!,8,FALSE())),UPPER(RIGHT(VLOOKUP($A218,#REF!,8,FALSE()), 1)),"")</f>
        <v>#VALUE!</v>
      </c>
      <c r="J218" s="90" t="e">
        <f aca="false">IF(LEN(VLOOKUP($A218,#REF!,4,FALSE())),UPPER(RIGHT(VLOOKUP($A218,#REF!,4,FALSE()), 1)),"")</f>
        <v>#VALUE!</v>
      </c>
      <c r="K218" s="90" t="e">
        <f aca="false">IF(LEN(VLOOKUP($A218,#REF!,5,FALSE())),UPPER(RIGHT(VLOOKUP($A218,#REF!,5,FALSE()), 1)),"")</f>
        <v>#VALUE!</v>
      </c>
      <c r="L218" s="90" t="e">
        <f aca="false">IF(LEN(VLOOKUP($A218,#REF!,6,FALSE())),UPPER(RIGHT(VLOOKUP($A218,#REF!,6,FALSE()), 1)),"")</f>
        <v>#VALUE!</v>
      </c>
      <c r="M218" s="91" t="e">
        <f aca="false">IF(LEN(VLOOKUP($A218,#REF!,7,FALSE())),UPPER(RIGHT(VLOOKUP($A218,#REF!,7,FALSE()), 1)),"")</f>
        <v>#VALUE!</v>
      </c>
      <c r="N218" s="97"/>
      <c r="O218" s="97"/>
      <c r="P218" s="97"/>
      <c r="Q218" s="97"/>
      <c r="R218" s="97"/>
      <c r="S218" s="136" t="e">
        <f aca="false">HLOOKUP("Device Tree Pin Name",#REF!,MATCH($A218,#REF!,0),FALSE())</f>
        <v>#VALUE!</v>
      </c>
      <c r="T218" s="86" t="e">
        <f aca="false">HLOOKUP("power rail",#REF!,MATCH($A218,#REF!,0),FALSE())</f>
        <v>#VALUE!</v>
      </c>
      <c r="U218" s="96" t="e">
        <f aca="false">HLOOKUP("Wake Capable",#REF!,MATCH($A218,#REF!,0),FALSE())</f>
        <v>#VALUE!</v>
      </c>
      <c r="V218" s="96" t="e">
        <f aca="false">HLOOKUP("Strap",#REF!,MATCH($A218,#REF!,0),FALSE())</f>
        <v>#VALUE!</v>
      </c>
      <c r="W218" s="96" t="e">
        <f aca="false">HLOOKUP("GTE",#REF!,MATCH($A218,#REF!,0),FALSE())</f>
        <v>#VALUE!</v>
      </c>
      <c r="X218" s="96" t="e">
        <f aca="false">HLOOKUP("DPD_Control",#REF!,MATCH($A218,#REF!,0),FALSE())</f>
        <v>#VALUE!</v>
      </c>
      <c r="Y218" s="96" t="e">
        <f aca="false">HLOOKUP("DPD_Group",#REF!,MATCH($A218,#REF!,0),FALSE())</f>
        <v>#VALUE!</v>
      </c>
      <c r="Z218" s="95" t="e">
        <f aca="false">HLOOKUP("Pad Category",#REF!,MATCH($A218,#REF!,0),FALSE())</f>
        <v>#VALUE!</v>
      </c>
      <c r="AA218" s="95" t="e">
        <f aca="false">HLOOKUP("Pad type",#REF!,MATCH($A218,#REF!,0),FALSE())</f>
        <v>#VALUE!</v>
      </c>
      <c r="AB218" s="95" t="e">
        <f aca="false">HLOOKUP("Pull Strength",#REF!,MATCH($A218,#REF!,0),FALSE())</f>
        <v>#VALUE!</v>
      </c>
      <c r="AC218" s="95" t="e">
        <f aca="false">HLOOKUP("POR Pin State",#REF!,MATCH($A218,#REF!,0),FALSE())</f>
        <v>#VALUE!</v>
      </c>
      <c r="AD218" s="170"/>
      <c r="AE218" s="97"/>
      <c r="AF218" s="98" t="str">
        <f aca="false">IF(AND(OR($AS218="Int PU",$AS218="Int PD"),OR(AND($AZ218&lt;&gt;"",$AZ218&lt;&gt;"0"),AND($BA218&lt;&gt;"",$BA218&lt;&gt;"0"))),"INVALID",IF(OR($AQ218=$C218,$AS218="Int PD"),"PULL_DOWN",IF(OR($AS218="Int PU",AND($AE218="YES",OR($AZ218="",$AZ218="0"),OR($BA218="",$BA218="0"),OR($AR218="Input",$AR218="Bidirectional"))),"PULL_UP","NORMAL")))</f>
        <v>PULL_DOWN</v>
      </c>
      <c r="AG218" s="98" t="str">
        <f aca="false">IF($AR218="Input", "TRISTATE", IF($AS218="Z","TRISTATE",IF($AQ218=$C218,"TRISTATE","NORMAL")))</f>
        <v>TRISTATE</v>
      </c>
      <c r="AH218" s="98" t="str">
        <f aca="false">IF(OR($AQ218=$C218,$AR218="Output"),"DISABLE","ENABLE")</f>
        <v>DISABLE</v>
      </c>
      <c r="AI218" s="97"/>
      <c r="AJ218" s="99" t="b">
        <f aca="false">TRUE()</f>
        <v>1</v>
      </c>
      <c r="AK218" s="99" t="b">
        <f aca="false">TRUE()</f>
        <v>1</v>
      </c>
      <c r="AL218" s="99" t="b">
        <f aca="false">TRUE()</f>
        <v>1</v>
      </c>
      <c r="AM218" s="99" t="b">
        <f aca="false">TRUE()</f>
        <v>1</v>
      </c>
      <c r="AN218" s="99" t="b">
        <f aca="false">TRUE()</f>
        <v>1</v>
      </c>
      <c r="AO218" s="99" t="b">
        <f aca="false">TRUE()</f>
        <v>1</v>
      </c>
      <c r="AP218" s="100" t="str">
        <f aca="false">IF(AND($AJ218:$AO218), "VALID", "INVALID")</f>
        <v>VALID</v>
      </c>
      <c r="AQ218" s="101" t="s">
        <v>588</v>
      </c>
      <c r="AR218" s="102" t="s">
        <v>79</v>
      </c>
      <c r="AS218" s="103"/>
      <c r="AT218" s="104"/>
      <c r="AU218" s="104"/>
      <c r="AV218" s="104"/>
      <c r="AW218" s="104"/>
      <c r="AX218" s="104"/>
      <c r="AY218" s="104"/>
      <c r="AZ218" s="103"/>
      <c r="BA218" s="103"/>
      <c r="BB218" s="162"/>
      <c r="BC218" s="104"/>
      <c r="BD218" s="106"/>
      <c r="BE218" s="160" t="s">
        <v>587</v>
      </c>
      <c r="BF218" s="108" t="e">
        <f aca="false">VLOOKUP($A218,#REF!, 34, FALSE())</f>
        <v>#VALUE!</v>
      </c>
      <c r="BG218" s="418" t="e">
        <f aca="false">VLOOKUP($A218,#REF!, 22, FALSE())</f>
        <v>#VALUE!</v>
      </c>
      <c r="BH218" s="109"/>
    </row>
    <row r="219" customFormat="false" ht="12.75" hidden="false" customHeight="true" outlineLevel="0" collapsed="false">
      <c r="A219" s="95" t="s">
        <v>589</v>
      </c>
      <c r="B219" s="86" t="e">
        <f aca="false">VLOOKUP($A219,#REF!, 34, FALSE())</f>
        <v>#VALUE!</v>
      </c>
      <c r="C219" s="87" t="str">
        <f aca="false">CONCATENATE("unused_",A219)</f>
        <v>unused_PEX_CLK0N</v>
      </c>
      <c r="D219" s="88" t="e">
        <f aca="false">IF(LEN(VLOOKUP($A219,#REF!,8,FALSE())),LEFT(VLOOKUP($A219,#REF!,8,FALSE()),LEN(VLOOKUP($A219,#REF!,8,FALSE()))-2),"")</f>
        <v>#VALUE!</v>
      </c>
      <c r="E219" s="89" t="e">
        <f aca="false">IF(LEN(VLOOKUP($A219,#REF!,4,FALSE())),IF(INDEX(#REF!,MATCH($A219,#REF!,0),1),LEFT(VLOOKUP($A219,#REF!,4,FALSE()),LEN(VLOOKUP($A219,#REF!,4,FALSE()))-2),CONCATENATE(LEFT(VLOOKUP($A219,#REF!,4,FALSE()),LEN(VLOOKUP($A219,#REF!,4,FALSE()))-2),"*")),"")</f>
        <v>#VALUE!</v>
      </c>
      <c r="F219" s="90" t="e">
        <f aca="false">IF(LEN(VLOOKUP($A219,#REF!,5,FALSE())),IF(INDEX(#REF!,MATCH($A219,#REF!,0),2),LEFT(VLOOKUP($A219,#REF!,5,FALSE()),LEN(VLOOKUP($A219,#REF!,5,FALSE()))-2),CONCATENATE(LEFT(VLOOKUP($A219,#REF!,5,FALSE()),LEN(VLOOKUP($A219,#REF!,5,FALSE()))-2),"*")),"")</f>
        <v>#VALUE!</v>
      </c>
      <c r="G219" s="90" t="e">
        <f aca="false">IF(LEN(VLOOKUP($A219,#REF!,6,FALSE())),IF(INDEX(#REF!,MATCH($A219,#REF!,0),3),LEFT(VLOOKUP($A219,#REF!,6,FALSE()),LEN(VLOOKUP($A219,#REF!,6,FALSE()))-2),CONCATENATE(LEFT(VLOOKUP($A219,#REF!,6,FALSE()),LEN(VLOOKUP($A219,#REF!,6,FALSE()))-2),"*")),"")</f>
        <v>#VALUE!</v>
      </c>
      <c r="H219" s="91" t="e">
        <f aca="false">IF(LEN(VLOOKUP($A219,#REF!,7,FALSE())),IF(INDEX(#REF!,MATCH($A219,#REF!,0),4),LEFT(VLOOKUP($A219,#REF!,7,FALSE()),LEN(VLOOKUP($A219,#REF!,7,FALSE()))-2),CONCATENATE(LEFT(VLOOKUP($A219,#REF!,7,FALSE()),LEN(VLOOKUP($A219,#REF!,7,FALSE()))-2),"*")),"")</f>
        <v>#VALUE!</v>
      </c>
      <c r="I219" s="92" t="e">
        <f aca="false">IF(LEN(VLOOKUP($A219,#REF!,8,FALSE())),UPPER(RIGHT(VLOOKUP($A219,#REF!,8,FALSE()), 1)),"")</f>
        <v>#VALUE!</v>
      </c>
      <c r="J219" s="90" t="e">
        <f aca="false">IF(LEN(VLOOKUP($A219,#REF!,4,FALSE())),UPPER(RIGHT(VLOOKUP($A219,#REF!,4,FALSE()), 1)),"")</f>
        <v>#VALUE!</v>
      </c>
      <c r="K219" s="90" t="e">
        <f aca="false">IF(LEN(VLOOKUP($A219,#REF!,5,FALSE())),UPPER(RIGHT(VLOOKUP($A219,#REF!,5,FALSE()), 1)),"")</f>
        <v>#VALUE!</v>
      </c>
      <c r="L219" s="90" t="e">
        <f aca="false">IF(LEN(VLOOKUP($A219,#REF!,6,FALSE())),UPPER(RIGHT(VLOOKUP($A219,#REF!,6,FALSE()), 1)),"")</f>
        <v>#VALUE!</v>
      </c>
      <c r="M219" s="91" t="e">
        <f aca="false">IF(LEN(VLOOKUP($A219,#REF!,7,FALSE())),UPPER(RIGHT(VLOOKUP($A219,#REF!,7,FALSE()), 1)),"")</f>
        <v>#VALUE!</v>
      </c>
      <c r="N219" s="97"/>
      <c r="O219" s="97"/>
      <c r="P219" s="97"/>
      <c r="Q219" s="97"/>
      <c r="R219" s="97"/>
      <c r="S219" s="100" t="e">
        <f aca="false">HLOOKUP("Device Tree Pin Name",#REF!,MATCH($A219,#REF!,0),FALSE())</f>
        <v>#VALUE!</v>
      </c>
      <c r="T219" s="95" t="e">
        <f aca="false">HLOOKUP("power rail",#REF!,MATCH($A219,#REF!,0),FALSE())</f>
        <v>#VALUE!</v>
      </c>
      <c r="U219" s="96" t="e">
        <f aca="false">HLOOKUP("Wake Capable",#REF!,MATCH($A219,#REF!,0),FALSE())</f>
        <v>#VALUE!</v>
      </c>
      <c r="V219" s="96" t="e">
        <f aca="false">HLOOKUP("Strap",#REF!,MATCH($A219,#REF!,0),FALSE())</f>
        <v>#VALUE!</v>
      </c>
      <c r="W219" s="96" t="e">
        <f aca="false">HLOOKUP("GTE",#REF!,MATCH($A219,#REF!,0),FALSE())</f>
        <v>#VALUE!</v>
      </c>
      <c r="X219" s="96" t="e">
        <f aca="false">HLOOKUP("DPD_Control",#REF!,MATCH($A219,#REF!,0),FALSE())</f>
        <v>#VALUE!</v>
      </c>
      <c r="Y219" s="96" t="e">
        <f aca="false">HLOOKUP("DPD_Group",#REF!,MATCH($A219,#REF!,0),FALSE())</f>
        <v>#VALUE!</v>
      </c>
      <c r="Z219" s="95" t="e">
        <f aca="false">HLOOKUP("Pad Category",#REF!,MATCH($A219,#REF!,0),FALSE())</f>
        <v>#VALUE!</v>
      </c>
      <c r="AA219" s="95" t="e">
        <f aca="false">HLOOKUP("Pad type",#REF!,MATCH($A219,#REF!,0),FALSE())</f>
        <v>#VALUE!</v>
      </c>
      <c r="AB219" s="95" t="e">
        <f aca="false">HLOOKUP("Pull Strength",#REF!,MATCH($A219,#REF!,0),FALSE())</f>
        <v>#VALUE!</v>
      </c>
      <c r="AC219" s="95" t="e">
        <f aca="false">HLOOKUP("POR Pin State",#REF!,MATCH($A219,#REF!,0),FALSE())</f>
        <v>#VALUE!</v>
      </c>
      <c r="AD219" s="170"/>
      <c r="AE219" s="97"/>
      <c r="AF219" s="98" t="str">
        <f aca="false">IF(AND(OR($AS219="Int PU",$AS219="Int PD"),OR(AND($AZ219&lt;&gt;"",$AZ219&lt;&gt;"0"),AND($BA219&lt;&gt;"",$BA219&lt;&gt;"0"))),"INVALID",IF(OR($AQ219=$C219,$AS219="Int PD"),"PULL_DOWN",IF(OR($AS219="Int PU",AND($AE219="YES",OR($AZ219="",$AZ219="0"),OR($BA219="",$BA219="0"),OR($AR219="Input",$AR219="Bidirectional"))),"PULL_UP","NORMAL")))</f>
        <v>PULL_DOWN</v>
      </c>
      <c r="AG219" s="98" t="str">
        <f aca="false">IF($AR219="Input", "TRISTATE", IF($AS219="Z","TRISTATE",IF($AQ219=$C219,"TRISTATE","NORMAL")))</f>
        <v>TRISTATE</v>
      </c>
      <c r="AH219" s="98" t="str">
        <f aca="false">IF(OR($AQ219=$C219,$AR219="Output"),"DISABLE","ENABLE")</f>
        <v>DISABLE</v>
      </c>
      <c r="AI219" s="97"/>
      <c r="AJ219" s="99" t="b">
        <f aca="false">TRUE()</f>
        <v>1</v>
      </c>
      <c r="AK219" s="99" t="b">
        <f aca="false">TRUE()</f>
        <v>1</v>
      </c>
      <c r="AL219" s="99" t="b">
        <f aca="false">TRUE()</f>
        <v>1</v>
      </c>
      <c r="AM219" s="99" t="b">
        <f aca="false">TRUE()</f>
        <v>1</v>
      </c>
      <c r="AN219" s="99" t="b">
        <f aca="false">TRUE()</f>
        <v>1</v>
      </c>
      <c r="AO219" s="99" t="b">
        <f aca="false">TRUE()</f>
        <v>1</v>
      </c>
      <c r="AP219" s="100" t="str">
        <f aca="false">IF(AND($AJ219:$AO219), "VALID", "INVALID")</f>
        <v>VALID</v>
      </c>
      <c r="AQ219" s="101" t="s">
        <v>590</v>
      </c>
      <c r="AR219" s="102" t="s">
        <v>79</v>
      </c>
      <c r="AS219" s="103"/>
      <c r="AT219" s="104"/>
      <c r="AU219" s="104"/>
      <c r="AV219" s="104"/>
      <c r="AW219" s="104"/>
      <c r="AX219" s="104"/>
      <c r="AY219" s="104"/>
      <c r="AZ219" s="103"/>
      <c r="BA219" s="103"/>
      <c r="BB219" s="105"/>
      <c r="BC219" s="104"/>
      <c r="BD219" s="106"/>
      <c r="BE219" s="161" t="s">
        <v>589</v>
      </c>
      <c r="BF219" s="108" t="e">
        <f aca="false">VLOOKUP($A219,#REF!, 34, FALSE())</f>
        <v>#VALUE!</v>
      </c>
      <c r="BG219" s="418" t="e">
        <f aca="false">VLOOKUP($A219,#REF!, 22, FALSE())</f>
        <v>#VALUE!</v>
      </c>
      <c r="BH219" s="109"/>
    </row>
    <row r="220" customFormat="false" ht="12.75" hidden="false" customHeight="true" outlineLevel="0" collapsed="false">
      <c r="A220" s="95" t="s">
        <v>591</v>
      </c>
      <c r="B220" s="86" t="e">
        <f aca="false">VLOOKUP($A220,#REF!, 34, FALSE())</f>
        <v>#VALUE!</v>
      </c>
      <c r="C220" s="87" t="str">
        <f aca="false">CONCATENATE("unused_",A220)</f>
        <v>unused_PEX_CLK1P</v>
      </c>
      <c r="D220" s="88" t="e">
        <f aca="false">IF(LEN(VLOOKUP($A220,#REF!,8,FALSE())),LEFT(VLOOKUP($A220,#REF!,8,FALSE()),LEN(VLOOKUP($A220,#REF!,8,FALSE()))-2),"")</f>
        <v>#VALUE!</v>
      </c>
      <c r="E220" s="89" t="e">
        <f aca="false">IF(LEN(VLOOKUP($A220,#REF!,4,FALSE())),IF(INDEX(#REF!,MATCH($A220,#REF!,0),1),LEFT(VLOOKUP($A220,#REF!,4,FALSE()),LEN(VLOOKUP($A220,#REF!,4,FALSE()))-2),CONCATENATE(LEFT(VLOOKUP($A220,#REF!,4,FALSE()),LEN(VLOOKUP($A220,#REF!,4,FALSE()))-2),"*")),"")</f>
        <v>#VALUE!</v>
      </c>
      <c r="F220" s="90" t="e">
        <f aca="false">IF(LEN(VLOOKUP($A220,#REF!,5,FALSE())),IF(INDEX(#REF!,MATCH($A220,#REF!,0),2),LEFT(VLOOKUP($A220,#REF!,5,FALSE()),LEN(VLOOKUP($A220,#REF!,5,FALSE()))-2),CONCATENATE(LEFT(VLOOKUP($A220,#REF!,5,FALSE()),LEN(VLOOKUP($A220,#REF!,5,FALSE()))-2),"*")),"")</f>
        <v>#VALUE!</v>
      </c>
      <c r="G220" s="90" t="e">
        <f aca="false">IF(LEN(VLOOKUP($A220,#REF!,6,FALSE())),IF(INDEX(#REF!,MATCH($A220,#REF!,0),3),LEFT(VLOOKUP($A220,#REF!,6,FALSE()),LEN(VLOOKUP($A220,#REF!,6,FALSE()))-2),CONCATENATE(LEFT(VLOOKUP($A220,#REF!,6,FALSE()),LEN(VLOOKUP($A220,#REF!,6,FALSE()))-2),"*")),"")</f>
        <v>#VALUE!</v>
      </c>
      <c r="H220" s="91" t="e">
        <f aca="false">IF(LEN(VLOOKUP($A220,#REF!,7,FALSE())),IF(INDEX(#REF!,MATCH($A220,#REF!,0),4),LEFT(VLOOKUP($A220,#REF!,7,FALSE()),LEN(VLOOKUP($A220,#REF!,7,FALSE()))-2),CONCATENATE(LEFT(VLOOKUP($A220,#REF!,7,FALSE()),LEN(VLOOKUP($A220,#REF!,7,FALSE()))-2),"*")),"")</f>
        <v>#VALUE!</v>
      </c>
      <c r="I220" s="92" t="e">
        <f aca="false">IF(LEN(VLOOKUP($A220,#REF!,8,FALSE())),UPPER(RIGHT(VLOOKUP($A220,#REF!,8,FALSE()), 1)),"")</f>
        <v>#VALUE!</v>
      </c>
      <c r="J220" s="90" t="e">
        <f aca="false">IF(LEN(VLOOKUP($A220,#REF!,4,FALSE())),UPPER(RIGHT(VLOOKUP($A220,#REF!,4,FALSE()), 1)),"")</f>
        <v>#VALUE!</v>
      </c>
      <c r="K220" s="90" t="e">
        <f aca="false">IF(LEN(VLOOKUP($A220,#REF!,5,FALSE())),UPPER(RIGHT(VLOOKUP($A220,#REF!,5,FALSE()), 1)),"")</f>
        <v>#VALUE!</v>
      </c>
      <c r="L220" s="90" t="e">
        <f aca="false">IF(LEN(VLOOKUP($A220,#REF!,6,FALSE())),UPPER(RIGHT(VLOOKUP($A220,#REF!,6,FALSE()), 1)),"")</f>
        <v>#VALUE!</v>
      </c>
      <c r="M220" s="91" t="e">
        <f aca="false">IF(LEN(VLOOKUP($A220,#REF!,7,FALSE())),UPPER(RIGHT(VLOOKUP($A220,#REF!,7,FALSE()), 1)),"")</f>
        <v>#VALUE!</v>
      </c>
      <c r="N220" s="97"/>
      <c r="O220" s="97"/>
      <c r="P220" s="97"/>
      <c r="Q220" s="97"/>
      <c r="R220" s="97"/>
      <c r="S220" s="132" t="e">
        <f aca="false">HLOOKUP("Device Tree Pin Name",#REF!,MATCH($A220,#REF!,0),FALSE())</f>
        <v>#VALUE!</v>
      </c>
      <c r="T220" s="132" t="e">
        <f aca="false">HLOOKUP("power rail",#REF!,MATCH($A220,#REF!,0),FALSE())</f>
        <v>#VALUE!</v>
      </c>
      <c r="U220" s="96" t="e">
        <f aca="false">HLOOKUP("Wake Capable",#REF!,MATCH($A220,#REF!,0),FALSE())</f>
        <v>#VALUE!</v>
      </c>
      <c r="V220" s="96" t="e">
        <f aca="false">HLOOKUP("Strap",#REF!,MATCH($A220,#REF!,0),FALSE())</f>
        <v>#VALUE!</v>
      </c>
      <c r="W220" s="96" t="e">
        <f aca="false">HLOOKUP("GTE",#REF!,MATCH($A220,#REF!,0),FALSE())</f>
        <v>#VALUE!</v>
      </c>
      <c r="X220" s="96" t="e">
        <f aca="false">HLOOKUP("DPD_Control",#REF!,MATCH($A220,#REF!,0),FALSE())</f>
        <v>#VALUE!</v>
      </c>
      <c r="Y220" s="96" t="e">
        <f aca="false">HLOOKUP("DPD_Group",#REF!,MATCH($A220,#REF!,0),FALSE())</f>
        <v>#VALUE!</v>
      </c>
      <c r="Z220" s="95" t="e">
        <f aca="false">HLOOKUP("Pad Category",#REF!,MATCH($A220,#REF!,0),FALSE())</f>
        <v>#VALUE!</v>
      </c>
      <c r="AA220" s="95" t="e">
        <f aca="false">HLOOKUP("Pad type",#REF!,MATCH($A220,#REF!,0),FALSE())</f>
        <v>#VALUE!</v>
      </c>
      <c r="AB220" s="95" t="e">
        <f aca="false">HLOOKUP("Pull Strength",#REF!,MATCH($A220,#REF!,0),FALSE())</f>
        <v>#VALUE!</v>
      </c>
      <c r="AC220" s="95" t="e">
        <f aca="false">HLOOKUP("POR Pin State",#REF!,MATCH($A220,#REF!,0),FALSE())</f>
        <v>#VALUE!</v>
      </c>
      <c r="AD220" s="170"/>
      <c r="AE220" s="97"/>
      <c r="AF220" s="98" t="str">
        <f aca="false">IF(AND(OR($AS220="Int PU",$AS220="Int PD"),OR(AND($AZ220&lt;&gt;"",$AZ220&lt;&gt;"0"),AND($BA220&lt;&gt;"",$BA220&lt;&gt;"0"))),"INVALID",IF(OR($AQ220=$C220,$AS220="Int PD"),"PULL_DOWN",IF(OR($AS220="Int PU",AND($AE220="YES",OR($AZ220="",$AZ220="0"),OR($BA220="",$BA220="0"),OR($AR220="Input",$AR220="Bidirectional"))),"PULL_UP","NORMAL")))</f>
        <v>PULL_DOWN</v>
      </c>
      <c r="AG220" s="98" t="str">
        <f aca="false">IF($AR220="Input", "TRISTATE", IF($AS220="Z","TRISTATE",IF($AQ220=$C220,"TRISTATE","NORMAL")))</f>
        <v>TRISTATE</v>
      </c>
      <c r="AH220" s="98" t="str">
        <f aca="false">IF(OR($AQ220=$C220,$AR220="Output"),"DISABLE","ENABLE")</f>
        <v>DISABLE</v>
      </c>
      <c r="AI220" s="97"/>
      <c r="AJ220" s="99" t="b">
        <f aca="false">TRUE()</f>
        <v>1</v>
      </c>
      <c r="AK220" s="99" t="b">
        <f aca="false">TRUE()</f>
        <v>1</v>
      </c>
      <c r="AL220" s="99" t="b">
        <f aca="false">TRUE()</f>
        <v>1</v>
      </c>
      <c r="AM220" s="99" t="b">
        <f aca="false">TRUE()</f>
        <v>1</v>
      </c>
      <c r="AN220" s="99" t="b">
        <f aca="false">TRUE()</f>
        <v>1</v>
      </c>
      <c r="AO220" s="99" t="b">
        <f aca="false">TRUE()</f>
        <v>1</v>
      </c>
      <c r="AP220" s="100" t="str">
        <f aca="false">IF(AND($AJ220:$AO220), "VALID", "INVALID")</f>
        <v>VALID</v>
      </c>
      <c r="AQ220" s="101" t="s">
        <v>592</v>
      </c>
      <c r="AR220" s="102" t="s">
        <v>79</v>
      </c>
      <c r="AS220" s="103"/>
      <c r="AT220" s="104"/>
      <c r="AU220" s="104"/>
      <c r="AV220" s="104"/>
      <c r="AW220" s="104"/>
      <c r="AX220" s="104"/>
      <c r="AY220" s="104"/>
      <c r="AZ220" s="103"/>
      <c r="BA220" s="103"/>
      <c r="BB220" s="105"/>
      <c r="BC220" s="104"/>
      <c r="BD220" s="106"/>
      <c r="BE220" s="161" t="s">
        <v>591</v>
      </c>
      <c r="BF220" s="108" t="e">
        <f aca="false">VLOOKUP($A220,#REF!, 34, FALSE())</f>
        <v>#VALUE!</v>
      </c>
      <c r="BG220" s="418" t="e">
        <f aca="false">VLOOKUP($A220,#REF!, 22, FALSE())</f>
        <v>#VALUE!</v>
      </c>
      <c r="BH220" s="109"/>
    </row>
    <row r="221" customFormat="false" ht="12.75" hidden="false" customHeight="true" outlineLevel="0" collapsed="false">
      <c r="A221" s="95" t="s">
        <v>593</v>
      </c>
      <c r="B221" s="86" t="e">
        <f aca="false">VLOOKUP($A221,#REF!, 34, FALSE())</f>
        <v>#VALUE!</v>
      </c>
      <c r="C221" s="87" t="str">
        <f aca="false">CONCATENATE("unused_",A221)</f>
        <v>unused_PEX_CLK1N</v>
      </c>
      <c r="D221" s="88" t="e">
        <f aca="false">IF(LEN(VLOOKUP($A221,#REF!,8,FALSE())),LEFT(VLOOKUP($A221,#REF!,8,FALSE()),LEN(VLOOKUP($A221,#REF!,8,FALSE()))-2),"")</f>
        <v>#VALUE!</v>
      </c>
      <c r="E221" s="89" t="e">
        <f aca="false">IF(LEN(VLOOKUP($A221,#REF!,4,FALSE())),IF(INDEX(#REF!,MATCH($A221,#REF!,0),1),LEFT(VLOOKUP($A221,#REF!,4,FALSE()),LEN(VLOOKUP($A221,#REF!,4,FALSE()))-2),CONCATENATE(LEFT(VLOOKUP($A221,#REF!,4,FALSE()),LEN(VLOOKUP($A221,#REF!,4,FALSE()))-2),"")),"")</f>
        <v>#VALUE!</v>
      </c>
      <c r="F221" s="90" t="e">
        <f aca="false">IF(LEN(VLOOKUP($A221,#REF!,5,FALSE())),IF(INDEX(#REF!,MATCH($A221,#REF!,0),2),LEFT(VLOOKUP($A221,#REF!,5,FALSE()),LEN(VLOOKUP($A221,#REF!,5,FALSE()))-2),CONCATENATE(LEFT(VLOOKUP($A221,#REF!,5,FALSE()),LEN(VLOOKUP($A221,#REF!,5,FALSE()))-2),"*")),"")</f>
        <v>#VALUE!</v>
      </c>
      <c r="G221" s="90" t="e">
        <f aca="false">IF(LEN(VLOOKUP($A221,#REF!,6,FALSE())),IF(INDEX(#REF!,MATCH($A221,#REF!,0),3),LEFT(VLOOKUP($A221,#REF!,6,FALSE()),LEN(VLOOKUP($A221,#REF!,6,FALSE()))-2),CONCATENATE(LEFT(VLOOKUP($A221,#REF!,6,FALSE()),LEN(VLOOKUP($A221,#REF!,6,FALSE()))-2),"*")),"")</f>
        <v>#VALUE!</v>
      </c>
      <c r="H221" s="91" t="e">
        <f aca="false">IF(LEN(VLOOKUP($A221,#REF!,7,FALSE())),IF(INDEX(#REF!,MATCH($A221,#REF!,0),4),LEFT(VLOOKUP($A221,#REF!,7,FALSE()),LEN(VLOOKUP($A221,#REF!,7,FALSE()))-2),CONCATENATE(LEFT(VLOOKUP($A221,#REF!,7,FALSE()),LEN(VLOOKUP($A221,#REF!,7,FALSE()))-2),"*")),"")</f>
        <v>#VALUE!</v>
      </c>
      <c r="I221" s="92" t="e">
        <f aca="false">IF(LEN(VLOOKUP($A221,#REF!,8,FALSE())),UPPER(RIGHT(VLOOKUP($A221,#REF!,8,FALSE()), 1)),"")</f>
        <v>#VALUE!</v>
      </c>
      <c r="J221" s="90" t="e">
        <f aca="false">IF(LEN(VLOOKUP($A221,#REF!,4,FALSE())),UPPER(RIGHT(VLOOKUP($A221,#REF!,4,FALSE()), 1)),"")</f>
        <v>#VALUE!</v>
      </c>
      <c r="K221" s="90" t="e">
        <f aca="false">IF(LEN(VLOOKUP($A221,#REF!,5,FALSE())),UPPER(RIGHT(VLOOKUP($A221,#REF!,5,FALSE()), 1)),"")</f>
        <v>#VALUE!</v>
      </c>
      <c r="L221" s="90" t="e">
        <f aca="false">IF(LEN(VLOOKUP($A221,#REF!,6,FALSE())),UPPER(RIGHT(VLOOKUP($A221,#REF!,6,FALSE()), 1)),"")</f>
        <v>#VALUE!</v>
      </c>
      <c r="M221" s="91" t="e">
        <f aca="false">IF(LEN(VLOOKUP($A221,#REF!,7,FALSE())),UPPER(RIGHT(VLOOKUP($A221,#REF!,7,FALSE()), 1)),"")</f>
        <v>#VALUE!</v>
      </c>
      <c r="N221" s="97"/>
      <c r="O221" s="97"/>
      <c r="P221" s="97"/>
      <c r="Q221" s="97"/>
      <c r="R221" s="97"/>
      <c r="S221" s="100" t="e">
        <f aca="false">HLOOKUP("Device Tree Pin Name",#REF!,MATCH($A221,#REF!,0),FALSE())</f>
        <v>#VALUE!</v>
      </c>
      <c r="T221" s="95" t="e">
        <f aca="false">HLOOKUP("power rail",#REF!,MATCH($A221,#REF!,0),FALSE())</f>
        <v>#VALUE!</v>
      </c>
      <c r="U221" s="96" t="e">
        <f aca="false">HLOOKUP("Wake Capable",#REF!,MATCH($A221,#REF!,0),FALSE())</f>
        <v>#VALUE!</v>
      </c>
      <c r="V221" s="96" t="e">
        <f aca="false">HLOOKUP("Strap",#REF!,MATCH($A221,#REF!,0),FALSE())</f>
        <v>#VALUE!</v>
      </c>
      <c r="W221" s="96" t="e">
        <f aca="false">HLOOKUP("GTE",#REF!,MATCH($A221,#REF!,0),FALSE())</f>
        <v>#VALUE!</v>
      </c>
      <c r="X221" s="96" t="e">
        <f aca="false">HLOOKUP("DPD_Control",#REF!,MATCH($A221,#REF!,0),FALSE())</f>
        <v>#VALUE!</v>
      </c>
      <c r="Y221" s="96" t="e">
        <f aca="false">HLOOKUP("DPD_Group",#REF!,MATCH($A221,#REF!,0),FALSE())</f>
        <v>#VALUE!</v>
      </c>
      <c r="Z221" s="95" t="e">
        <f aca="false">HLOOKUP("Pad Category",#REF!,MATCH($A221,#REF!,0),FALSE())</f>
        <v>#VALUE!</v>
      </c>
      <c r="AA221" s="95" t="e">
        <f aca="false">HLOOKUP("Pad type",#REF!,MATCH($A221,#REF!,0),FALSE())</f>
        <v>#VALUE!</v>
      </c>
      <c r="AB221" s="95" t="e">
        <f aca="false">HLOOKUP("Pull Strength",#REF!,MATCH($A221,#REF!,0),FALSE())</f>
        <v>#VALUE!</v>
      </c>
      <c r="AC221" s="95" t="e">
        <f aca="false">HLOOKUP("POR Pin State",#REF!,MATCH($A221,#REF!,0),FALSE())</f>
        <v>#VALUE!</v>
      </c>
      <c r="AD221" s="170"/>
      <c r="AE221" s="97"/>
      <c r="AF221" s="98" t="str">
        <f aca="false">IF(AND(OR($AS221="Int PU",$AS221="Int PD"),OR(AND($AZ221&lt;&gt;"",$AZ221&lt;&gt;"0"),AND($BA221&lt;&gt;"",$BA221&lt;&gt;"0"))),"INVALID",IF(OR($AQ221=$C221,$AS221="Int PD"),"PULL_DOWN",IF(OR($AS221="Int PU",AND($AE221="YES",OR($AZ221="",$AZ221="0"),OR($BA221="",$BA221="0"),OR($AR221="Input",$AR221="Bidirectional"))),"PULL_UP","NORMAL")))</f>
        <v>PULL_DOWN</v>
      </c>
      <c r="AG221" s="98" t="str">
        <f aca="false">IF($AR221="Input", "TRISTATE", IF($AS221="Z","TRISTATE",IF($AQ221=$C221,"TRISTATE","NORMAL")))</f>
        <v>TRISTATE</v>
      </c>
      <c r="AH221" s="98" t="str">
        <f aca="false">IF(OR($AQ221=$C221,$AR221="Output"),"DISABLE","ENABLE")</f>
        <v>DISABLE</v>
      </c>
      <c r="AI221" s="97"/>
      <c r="AJ221" s="99" t="b">
        <f aca="false">TRUE()</f>
        <v>1</v>
      </c>
      <c r="AK221" s="99" t="b">
        <f aca="false">TRUE()</f>
        <v>1</v>
      </c>
      <c r="AL221" s="99" t="b">
        <f aca="false">TRUE()</f>
        <v>1</v>
      </c>
      <c r="AM221" s="99" t="b">
        <f aca="false">TRUE()</f>
        <v>1</v>
      </c>
      <c r="AN221" s="99" t="b">
        <f aca="false">TRUE()</f>
        <v>1</v>
      </c>
      <c r="AO221" s="99" t="b">
        <f aca="false">TRUE()</f>
        <v>1</v>
      </c>
      <c r="AP221" s="100" t="str">
        <f aca="false">IF(AND($AJ221:$AO221), "VALID", "INVALID")</f>
        <v>VALID</v>
      </c>
      <c r="AQ221" s="141" t="s">
        <v>594</v>
      </c>
      <c r="AR221" s="102" t="s">
        <v>79</v>
      </c>
      <c r="AS221" s="103"/>
      <c r="AT221" s="104"/>
      <c r="AU221" s="104"/>
      <c r="AV221" s="104"/>
      <c r="AW221" s="104"/>
      <c r="AX221" s="104"/>
      <c r="AY221" s="104"/>
      <c r="AZ221" s="103"/>
      <c r="BA221" s="103"/>
      <c r="BB221" s="105"/>
      <c r="BC221" s="104"/>
      <c r="BD221" s="106"/>
      <c r="BE221" s="111" t="s">
        <v>593</v>
      </c>
      <c r="BF221" s="108" t="e">
        <f aca="false">VLOOKUP($A221,#REF!, 34, FALSE())</f>
        <v>#VALUE!</v>
      </c>
      <c r="BG221" s="418" t="e">
        <f aca="false">VLOOKUP($A221,#REF!, 22, FALSE())</f>
        <v>#VALUE!</v>
      </c>
      <c r="BH221" s="109"/>
    </row>
    <row r="222" customFormat="false" ht="12.75" hidden="false" customHeight="true" outlineLevel="0" collapsed="false">
      <c r="A222" s="95" t="s">
        <v>595</v>
      </c>
      <c r="B222" s="86" t="e">
        <f aca="false">VLOOKUP($A222,#REF!, 34, FALSE())</f>
        <v>#VALUE!</v>
      </c>
      <c r="C222" s="87" t="str">
        <f aca="false">CONCATENATE("unused_",A222)</f>
        <v>unused_PEX_CLK2P</v>
      </c>
      <c r="D222" s="88" t="e">
        <f aca="false">IF(LEN(VLOOKUP($A222,#REF!,8,FALSE())),LEFT(VLOOKUP($A222,#REF!,8,FALSE()),LEN(VLOOKUP($A222,#REF!,8,FALSE()))-2),"")</f>
        <v>#VALUE!</v>
      </c>
      <c r="E222" s="89" t="e">
        <f aca="false">IF(LEN(VLOOKUP($A222,#REF!,4,FALSE())),IF(INDEX(#REF!,MATCH($A222,#REF!,0),1),LEFT(VLOOKUP($A222,#REF!,4,FALSE()),LEN(VLOOKUP($A222,#REF!,4,FALSE()))-2),CONCATENATE(LEFT(VLOOKUP($A222,#REF!,4,FALSE()),LEN(VLOOKUP($A222,#REF!,4,FALSE()))-2),"")),"")</f>
        <v>#VALUE!</v>
      </c>
      <c r="F222" s="90" t="e">
        <f aca="false">IF(LEN(VLOOKUP($A222,#REF!,5,FALSE())),IF(INDEX(#REF!,MATCH($A222,#REF!,0),2),LEFT(VLOOKUP($A222,#REF!,5,FALSE()),LEN(VLOOKUP($A222,#REF!,5,FALSE()))-2),CONCATENATE(LEFT(VLOOKUP($A222,#REF!,5,FALSE()),LEN(VLOOKUP($A222,#REF!,5,FALSE()))-2),"*")),"")</f>
        <v>#VALUE!</v>
      </c>
      <c r="G222" s="90" t="e">
        <f aca="false">IF(LEN(VLOOKUP($A222,#REF!,6,FALSE())),IF(INDEX(#REF!,MATCH($A222,#REF!,0),3),LEFT(VLOOKUP($A222,#REF!,6,FALSE()),LEN(VLOOKUP($A222,#REF!,6,FALSE()))-2),CONCATENATE(LEFT(VLOOKUP($A222,#REF!,6,FALSE()),LEN(VLOOKUP($A222,#REF!,6,FALSE()))-2),"*")),"")</f>
        <v>#VALUE!</v>
      </c>
      <c r="H222" s="91" t="e">
        <f aca="false">IF(LEN(VLOOKUP($A222,#REF!,7,FALSE())),IF(INDEX(#REF!,MATCH($A222,#REF!,0),4),LEFT(VLOOKUP($A222,#REF!,7,FALSE()),LEN(VLOOKUP($A222,#REF!,7,FALSE()))-2),CONCATENATE(LEFT(VLOOKUP($A222,#REF!,7,FALSE()),LEN(VLOOKUP($A222,#REF!,7,FALSE()))-2),"*")),"")</f>
        <v>#VALUE!</v>
      </c>
      <c r="I222" s="92" t="e">
        <f aca="false">IF(LEN(VLOOKUP($A222,#REF!,8,FALSE())),UPPER(RIGHT(VLOOKUP($A222,#REF!,8,FALSE()), 1)),"")</f>
        <v>#VALUE!</v>
      </c>
      <c r="J222" s="90" t="e">
        <f aca="false">IF(LEN(VLOOKUP($A222,#REF!,4,FALSE())),UPPER(RIGHT(VLOOKUP($A222,#REF!,4,FALSE()), 1)),"")</f>
        <v>#VALUE!</v>
      </c>
      <c r="K222" s="90" t="e">
        <f aca="false">IF(LEN(VLOOKUP($A222,#REF!,5,FALSE())),UPPER(RIGHT(VLOOKUP($A222,#REF!,5,FALSE()), 1)),"")</f>
        <v>#VALUE!</v>
      </c>
      <c r="L222" s="90" t="e">
        <f aca="false">IF(LEN(VLOOKUP($A222,#REF!,6,FALSE())),UPPER(RIGHT(VLOOKUP($A222,#REF!,6,FALSE()), 1)),"")</f>
        <v>#VALUE!</v>
      </c>
      <c r="M222" s="91" t="e">
        <f aca="false">IF(LEN(VLOOKUP($A222,#REF!,7,FALSE())),UPPER(RIGHT(VLOOKUP($A222,#REF!,7,FALSE()), 1)),"")</f>
        <v>#VALUE!</v>
      </c>
      <c r="N222" s="97"/>
      <c r="O222" s="97"/>
      <c r="P222" s="97"/>
      <c r="Q222" s="97"/>
      <c r="R222" s="97"/>
      <c r="S222" s="100" t="e">
        <f aca="false">HLOOKUP("Device Tree Pin Name",#REF!,MATCH($A222,#REF!,0),FALSE())</f>
        <v>#VALUE!</v>
      </c>
      <c r="T222" s="95" t="e">
        <f aca="false">HLOOKUP("power rail",#REF!,MATCH($A222,#REF!,0),FALSE())</f>
        <v>#VALUE!</v>
      </c>
      <c r="U222" s="96" t="e">
        <f aca="false">HLOOKUP("Wake Capable",#REF!,MATCH($A222,#REF!,0),FALSE())</f>
        <v>#VALUE!</v>
      </c>
      <c r="V222" s="96" t="e">
        <f aca="false">HLOOKUP("Strap",#REF!,MATCH($A222,#REF!,0),FALSE())</f>
        <v>#VALUE!</v>
      </c>
      <c r="W222" s="96" t="e">
        <f aca="false">HLOOKUP("GTE",#REF!,MATCH($A222,#REF!,0),FALSE())</f>
        <v>#VALUE!</v>
      </c>
      <c r="X222" s="96" t="e">
        <f aca="false">HLOOKUP("DPD_Control",#REF!,MATCH($A222,#REF!,0),FALSE())</f>
        <v>#VALUE!</v>
      </c>
      <c r="Y222" s="96" t="e">
        <f aca="false">HLOOKUP("DPD_Group",#REF!,MATCH($A222,#REF!,0),FALSE())</f>
        <v>#VALUE!</v>
      </c>
      <c r="Z222" s="95" t="e">
        <f aca="false">HLOOKUP("Pad Category",#REF!,MATCH($A222,#REF!,0),FALSE())</f>
        <v>#VALUE!</v>
      </c>
      <c r="AA222" s="95" t="e">
        <f aca="false">HLOOKUP("Pad type",#REF!,MATCH($A222,#REF!,0),FALSE())</f>
        <v>#VALUE!</v>
      </c>
      <c r="AB222" s="95" t="e">
        <f aca="false">HLOOKUP("Pull Strength",#REF!,MATCH($A222,#REF!,0),FALSE())</f>
        <v>#VALUE!</v>
      </c>
      <c r="AC222" s="95" t="e">
        <f aca="false">HLOOKUP("POR Pin State",#REF!,MATCH($A222,#REF!,0),FALSE())</f>
        <v>#VALUE!</v>
      </c>
      <c r="AD222" s="170"/>
      <c r="AE222" s="97"/>
      <c r="AF222" s="98" t="str">
        <f aca="false">IF(AND(OR($AS222="Int PU",$AS222="Int PD"),OR(AND($AZ222&lt;&gt;"",$AZ222&lt;&gt;"0"),AND($BA222&lt;&gt;"",$BA222&lt;&gt;"0"))),"INVALID",IF(OR($AQ222=$C222,$AS222="Int PD"),"PULL_DOWN",IF(OR($AS222="Int PU",AND($AE222="YES",OR($AZ222="",$AZ222="0"),OR($BA222="",$BA222="0"),OR($AR222="Input",$AR222="Bidirectional"))),"PULL_UP","NORMAL")))</f>
        <v>PULL_DOWN</v>
      </c>
      <c r="AG222" s="98" t="str">
        <f aca="false">IF($AR222="Input", "TRISTATE", IF($AS222="Z","TRISTATE",IF($AQ222=$C222,"TRISTATE","NORMAL")))</f>
        <v>TRISTATE</v>
      </c>
      <c r="AH222" s="98" t="str">
        <f aca="false">IF(OR($AQ222=$C222,$AR222="Output"),"DISABLE","ENABLE")</f>
        <v>DISABLE</v>
      </c>
      <c r="AI222" s="97"/>
      <c r="AJ222" s="99" t="b">
        <f aca="false">TRUE()</f>
        <v>1</v>
      </c>
      <c r="AK222" s="99" t="b">
        <f aca="false">TRUE()</f>
        <v>1</v>
      </c>
      <c r="AL222" s="99" t="b">
        <f aca="false">TRUE()</f>
        <v>1</v>
      </c>
      <c r="AM222" s="99" t="b">
        <f aca="false">TRUE()</f>
        <v>1</v>
      </c>
      <c r="AN222" s="99" t="b">
        <f aca="false">TRUE()</f>
        <v>1</v>
      </c>
      <c r="AO222" s="99" t="b">
        <f aca="false">TRUE()</f>
        <v>1</v>
      </c>
      <c r="AP222" s="100" t="str">
        <f aca="false">IF(AND($AJ222:$AO222), "VALID", "INVALID")</f>
        <v>VALID</v>
      </c>
      <c r="AQ222" s="141" t="s">
        <v>596</v>
      </c>
      <c r="AR222" s="102" t="s">
        <v>79</v>
      </c>
      <c r="AS222" s="103"/>
      <c r="AT222" s="104"/>
      <c r="AU222" s="104"/>
      <c r="AV222" s="104"/>
      <c r="AW222" s="104"/>
      <c r="AX222" s="104"/>
      <c r="AY222" s="104"/>
      <c r="AZ222" s="103" t="s">
        <v>569</v>
      </c>
      <c r="BA222" s="103"/>
      <c r="BB222" s="105"/>
      <c r="BC222" s="104"/>
      <c r="BD222" s="106"/>
      <c r="BE222" s="111" t="s">
        <v>595</v>
      </c>
      <c r="BF222" s="108" t="e">
        <f aca="false">VLOOKUP($A222,#REF!, 34, FALSE())</f>
        <v>#VALUE!</v>
      </c>
      <c r="BG222" s="418" t="e">
        <f aca="false">VLOOKUP($A222,#REF!, 22, FALSE())</f>
        <v>#VALUE!</v>
      </c>
      <c r="BH222" s="109"/>
    </row>
    <row r="223" customFormat="false" ht="12.75" hidden="false" customHeight="true" outlineLevel="0" collapsed="false">
      <c r="A223" s="95" t="s">
        <v>597</v>
      </c>
      <c r="B223" s="86" t="e">
        <f aca="false">VLOOKUP($A223,#REF!, 34, FALSE())</f>
        <v>#VALUE!</v>
      </c>
      <c r="C223" s="87" t="str">
        <f aca="false">CONCATENATE("unused_",A223)</f>
        <v>unused_PEX_CLK2N</v>
      </c>
      <c r="D223" s="88" t="e">
        <f aca="false">IF(LEN(VLOOKUP($A223,#REF!,8,FALSE())),LEFT(VLOOKUP($A223,#REF!,8,FALSE()),LEN(VLOOKUP($A223,#REF!,8,FALSE()))-2),"")</f>
        <v>#VALUE!</v>
      </c>
      <c r="E223" s="89" t="e">
        <f aca="false">IF(LEN(VLOOKUP($A223,#REF!,4,FALSE())),IF(INDEX(#REF!,MATCH($A223,#REF!,0),1),LEFT(VLOOKUP($A223,#REF!,4,FALSE()),LEN(VLOOKUP($A223,#REF!,4,FALSE()))-2),CONCATENATE(LEFT(VLOOKUP($A223,#REF!,4,FALSE()),LEN(VLOOKUP($A223,#REF!,4,FALSE()))-2),"")),"")</f>
        <v>#VALUE!</v>
      </c>
      <c r="F223" s="90" t="e">
        <f aca="false">IF(LEN(VLOOKUP($A223,#REF!,5,FALSE())),IF(INDEX(#REF!,MATCH($A223,#REF!,0),2),LEFT(VLOOKUP($A223,#REF!,5,FALSE()),LEN(VLOOKUP($A223,#REF!,5,FALSE()))-2),CONCATENATE(LEFT(VLOOKUP($A223,#REF!,5,FALSE()),LEN(VLOOKUP($A223,#REF!,5,FALSE()))-2),"*")),"")</f>
        <v>#VALUE!</v>
      </c>
      <c r="G223" s="90" t="e">
        <f aca="false">IF(LEN(VLOOKUP($A223,#REF!,6,FALSE())),IF(INDEX(#REF!,MATCH($A223,#REF!,0),3),LEFT(VLOOKUP($A223,#REF!,6,FALSE()),LEN(VLOOKUP($A223,#REF!,6,FALSE()))-2),CONCATENATE(LEFT(VLOOKUP($A223,#REF!,6,FALSE()),LEN(VLOOKUP($A223,#REF!,6,FALSE()))-2),"*")),"")</f>
        <v>#VALUE!</v>
      </c>
      <c r="H223" s="91" t="e">
        <f aca="false">IF(LEN(VLOOKUP($A223,#REF!,7,FALSE())),IF(INDEX(#REF!,MATCH($A223,#REF!,0),4),LEFT(VLOOKUP($A223,#REF!,7,FALSE()),LEN(VLOOKUP($A223,#REF!,7,FALSE()))-2),CONCATENATE(LEFT(VLOOKUP($A223,#REF!,7,FALSE()),LEN(VLOOKUP($A223,#REF!,7,FALSE()))-2),"*")),"")</f>
        <v>#VALUE!</v>
      </c>
      <c r="I223" s="92" t="e">
        <f aca="false">IF(LEN(VLOOKUP($A223,#REF!,8,FALSE())),UPPER(RIGHT(VLOOKUP($A223,#REF!,8,FALSE()), 1)),"")</f>
        <v>#VALUE!</v>
      </c>
      <c r="J223" s="90" t="e">
        <f aca="false">IF(LEN(VLOOKUP($A223,#REF!,4,FALSE())),UPPER(RIGHT(VLOOKUP($A223,#REF!,4,FALSE()), 1)),"")</f>
        <v>#VALUE!</v>
      </c>
      <c r="K223" s="90" t="e">
        <f aca="false">IF(LEN(VLOOKUP($A223,#REF!,5,FALSE())),UPPER(RIGHT(VLOOKUP($A223,#REF!,5,FALSE()), 1)),"")</f>
        <v>#VALUE!</v>
      </c>
      <c r="L223" s="90" t="e">
        <f aca="false">IF(LEN(VLOOKUP($A223,#REF!,6,FALSE())),UPPER(RIGHT(VLOOKUP($A223,#REF!,6,FALSE()), 1)),"")</f>
        <v>#VALUE!</v>
      </c>
      <c r="M223" s="91" t="e">
        <f aca="false">IF(LEN(VLOOKUP($A223,#REF!,7,FALSE())),UPPER(RIGHT(VLOOKUP($A223,#REF!,7,FALSE()), 1)),"")</f>
        <v>#VALUE!</v>
      </c>
      <c r="N223" s="97"/>
      <c r="O223" s="97"/>
      <c r="P223" s="97"/>
      <c r="Q223" s="97"/>
      <c r="R223" s="97"/>
      <c r="S223" s="100" t="e">
        <f aca="false">HLOOKUP("Device Tree Pin Name",#REF!,MATCH($A223,#REF!,0),FALSE())</f>
        <v>#VALUE!</v>
      </c>
      <c r="T223" s="95" t="e">
        <f aca="false">HLOOKUP("power rail",#REF!,MATCH($A223,#REF!,0),FALSE())</f>
        <v>#VALUE!</v>
      </c>
      <c r="U223" s="96" t="e">
        <f aca="false">HLOOKUP("Wake Capable",#REF!,MATCH($A223,#REF!,0),FALSE())</f>
        <v>#VALUE!</v>
      </c>
      <c r="V223" s="96" t="e">
        <f aca="false">HLOOKUP("Strap",#REF!,MATCH($A223,#REF!,0),FALSE())</f>
        <v>#VALUE!</v>
      </c>
      <c r="W223" s="96" t="e">
        <f aca="false">HLOOKUP("GTE",#REF!,MATCH($A223,#REF!,0),FALSE())</f>
        <v>#VALUE!</v>
      </c>
      <c r="X223" s="96" t="e">
        <f aca="false">HLOOKUP("DPD_Control",#REF!,MATCH($A223,#REF!,0),FALSE())</f>
        <v>#VALUE!</v>
      </c>
      <c r="Y223" s="96" t="e">
        <f aca="false">HLOOKUP("DPD_Group",#REF!,MATCH($A223,#REF!,0),FALSE())</f>
        <v>#VALUE!</v>
      </c>
      <c r="Z223" s="95" t="e">
        <f aca="false">HLOOKUP("Pad Category",#REF!,MATCH($A223,#REF!,0),FALSE())</f>
        <v>#VALUE!</v>
      </c>
      <c r="AA223" s="95" t="e">
        <f aca="false">HLOOKUP("Pad type",#REF!,MATCH($A223,#REF!,0),FALSE())</f>
        <v>#VALUE!</v>
      </c>
      <c r="AB223" s="95" t="e">
        <f aca="false">HLOOKUP("Pull Strength",#REF!,MATCH($A223,#REF!,0),FALSE())</f>
        <v>#VALUE!</v>
      </c>
      <c r="AC223" s="95" t="e">
        <f aca="false">HLOOKUP("POR Pin State",#REF!,MATCH($A223,#REF!,0),FALSE())</f>
        <v>#VALUE!</v>
      </c>
      <c r="AD223" s="170"/>
      <c r="AE223" s="97"/>
      <c r="AF223" s="98" t="str">
        <f aca="false">IF(AND(OR($AS223="Int PU",$AS223="Int PD"),OR(AND($AZ223&lt;&gt;"",$AZ223&lt;&gt;"0"),AND($BA223&lt;&gt;"",$BA223&lt;&gt;"0"))),"INVALID",IF(OR($AQ223=$C223,$AS223="Int PD"),"PULL_DOWN",IF(OR($AS223="Int PU",AND($AE223="YES",OR($AZ223="",$AZ223="0"),OR($BA223="",$BA223="0"),OR($AR223="Input",$AR223="Bidirectional"))),"PULL_UP","NORMAL")))</f>
        <v>PULL_DOWN</v>
      </c>
      <c r="AG223" s="98" t="str">
        <f aca="false">IF($AR223="Input", "TRISTATE", IF($AS223="Z","TRISTATE",IF($AQ223=$C223,"TRISTATE","NORMAL")))</f>
        <v>TRISTATE</v>
      </c>
      <c r="AH223" s="98" t="str">
        <f aca="false">IF(OR($AQ223=$C223,$AR223="Output"),"DISABLE","ENABLE")</f>
        <v>DISABLE</v>
      </c>
      <c r="AI223" s="97"/>
      <c r="AJ223" s="99" t="b">
        <f aca="false">TRUE()</f>
        <v>1</v>
      </c>
      <c r="AK223" s="99" t="b">
        <f aca="false">TRUE()</f>
        <v>1</v>
      </c>
      <c r="AL223" s="99" t="b">
        <f aca="false">TRUE()</f>
        <v>1</v>
      </c>
      <c r="AM223" s="99" t="b">
        <f aca="false">TRUE()</f>
        <v>1</v>
      </c>
      <c r="AN223" s="99" t="b">
        <f aca="false">TRUE()</f>
        <v>1</v>
      </c>
      <c r="AO223" s="99" t="b">
        <f aca="false">TRUE()</f>
        <v>1</v>
      </c>
      <c r="AP223" s="100" t="str">
        <f aca="false">IF(AND($AJ223:$AO223), "VALID", "INVALID")</f>
        <v>VALID</v>
      </c>
      <c r="AQ223" s="141" t="s">
        <v>598</v>
      </c>
      <c r="AR223" s="102" t="s">
        <v>79</v>
      </c>
      <c r="AS223" s="103"/>
      <c r="AT223" s="104"/>
      <c r="AU223" s="104"/>
      <c r="AV223" s="104"/>
      <c r="AW223" s="104"/>
      <c r="AX223" s="104"/>
      <c r="AY223" s="104"/>
      <c r="AZ223" s="103"/>
      <c r="BA223" s="103"/>
      <c r="BB223" s="105"/>
      <c r="BC223" s="104"/>
      <c r="BD223" s="106"/>
      <c r="BE223" s="111" t="s">
        <v>597</v>
      </c>
      <c r="BF223" s="108" t="e">
        <f aca="false">VLOOKUP($A223,#REF!, 34, FALSE())</f>
        <v>#VALUE!</v>
      </c>
      <c r="BG223" s="418" t="e">
        <f aca="false">VLOOKUP($A223,#REF!, 22, FALSE())</f>
        <v>#VALUE!</v>
      </c>
      <c r="BH223" s="109"/>
    </row>
    <row r="224" customFormat="false" ht="12.75" hidden="false" customHeight="true" outlineLevel="0" collapsed="false">
      <c r="A224" s="95" t="s">
        <v>599</v>
      </c>
      <c r="B224" s="86" t="e">
        <f aca="false">VLOOKUP($A224,#REF!, 34, FALSE())</f>
        <v>#VALUE!</v>
      </c>
      <c r="C224" s="87" t="str">
        <f aca="false">CONCATENATE("unused_",A224)</f>
        <v>unused_PEX_CLK3P</v>
      </c>
      <c r="D224" s="88" t="e">
        <f aca="false">IF(LEN(VLOOKUP($A224,#REF!,8,FALSE())),LEFT(VLOOKUP($A224,#REF!,8,FALSE()),LEN(VLOOKUP($A224,#REF!,8,FALSE()))-2),"")</f>
        <v>#VALUE!</v>
      </c>
      <c r="E224" s="89" t="e">
        <f aca="false">IF(LEN(VLOOKUP($A224,#REF!,4,FALSE())),IF(INDEX(#REF!,MATCH($A224,#REF!,0),1),LEFT(VLOOKUP($A224,#REF!,4,FALSE()),LEN(VLOOKUP($A224,#REF!,4,FALSE()))-2),CONCATENATE(LEFT(VLOOKUP($A224,#REF!,4,FALSE()),LEN(VLOOKUP($A224,#REF!,4,FALSE()))-2),"")),"")</f>
        <v>#VALUE!</v>
      </c>
      <c r="F224" s="90" t="e">
        <f aca="false">IF(LEN(VLOOKUP($A224,#REF!,5,FALSE())),IF(INDEX(#REF!,MATCH($A224,#REF!,0),2),LEFT(VLOOKUP($A224,#REF!,5,FALSE()),LEN(VLOOKUP($A224,#REF!,5,FALSE()))-2),CONCATENATE(LEFT(VLOOKUP($A224,#REF!,5,FALSE()),LEN(VLOOKUP($A224,#REF!,5,FALSE()))-2),"*")),"")</f>
        <v>#VALUE!</v>
      </c>
      <c r="G224" s="90" t="e">
        <f aca="false">IF(LEN(VLOOKUP($A224,#REF!,6,FALSE())),IF(INDEX(#REF!,MATCH($A224,#REF!,0),3),LEFT(VLOOKUP($A224,#REF!,6,FALSE()),LEN(VLOOKUP($A224,#REF!,6,FALSE()))-2),CONCATENATE(LEFT(VLOOKUP($A224,#REF!,6,FALSE()),LEN(VLOOKUP($A224,#REF!,6,FALSE()))-2),"*")),"")</f>
        <v>#VALUE!</v>
      </c>
      <c r="H224" s="91" t="e">
        <f aca="false">IF(LEN(VLOOKUP($A224,#REF!,7,FALSE())),IF(INDEX(#REF!,MATCH($A224,#REF!,0),4),LEFT(VLOOKUP($A224,#REF!,7,FALSE()),LEN(VLOOKUP($A224,#REF!,7,FALSE()))-2),CONCATENATE(LEFT(VLOOKUP($A224,#REF!,7,FALSE()),LEN(VLOOKUP($A224,#REF!,7,FALSE()))-2),"*")),"")</f>
        <v>#VALUE!</v>
      </c>
      <c r="I224" s="92" t="e">
        <f aca="false">IF(LEN(VLOOKUP($A224,#REF!,8,FALSE())),UPPER(RIGHT(VLOOKUP($A224,#REF!,8,FALSE()), 1)),"")</f>
        <v>#VALUE!</v>
      </c>
      <c r="J224" s="90" t="e">
        <f aca="false">IF(LEN(VLOOKUP($A224,#REF!,4,FALSE())),UPPER(RIGHT(VLOOKUP($A224,#REF!,4,FALSE()), 1)),"")</f>
        <v>#VALUE!</v>
      </c>
      <c r="K224" s="90" t="e">
        <f aca="false">IF(LEN(VLOOKUP($A224,#REF!,5,FALSE())),UPPER(RIGHT(VLOOKUP($A224,#REF!,5,FALSE()), 1)),"")</f>
        <v>#VALUE!</v>
      </c>
      <c r="L224" s="90" t="e">
        <f aca="false">IF(LEN(VLOOKUP($A224,#REF!,6,FALSE())),UPPER(RIGHT(VLOOKUP($A224,#REF!,6,FALSE()), 1)),"")</f>
        <v>#VALUE!</v>
      </c>
      <c r="M224" s="91" t="e">
        <f aca="false">IF(LEN(VLOOKUP($A224,#REF!,7,FALSE())),UPPER(RIGHT(VLOOKUP($A224,#REF!,7,FALSE()), 1)),"")</f>
        <v>#VALUE!</v>
      </c>
      <c r="N224" s="97"/>
      <c r="O224" s="97"/>
      <c r="P224" s="97"/>
      <c r="Q224" s="97"/>
      <c r="R224" s="97"/>
      <c r="S224" s="100" t="e">
        <f aca="false">HLOOKUP("Device Tree Pin Name",#REF!,MATCH($A224,#REF!,0),FALSE())</f>
        <v>#VALUE!</v>
      </c>
      <c r="T224" s="95" t="e">
        <f aca="false">HLOOKUP("power rail",#REF!,MATCH($A224,#REF!,0),FALSE())</f>
        <v>#VALUE!</v>
      </c>
      <c r="U224" s="96" t="e">
        <f aca="false">HLOOKUP("Wake Capable",#REF!,MATCH($A224,#REF!,0),FALSE())</f>
        <v>#VALUE!</v>
      </c>
      <c r="V224" s="96" t="e">
        <f aca="false">HLOOKUP("Strap",#REF!,MATCH($A224,#REF!,0),FALSE())</f>
        <v>#VALUE!</v>
      </c>
      <c r="W224" s="96" t="e">
        <f aca="false">HLOOKUP("GTE",#REF!,MATCH($A224,#REF!,0),FALSE())</f>
        <v>#VALUE!</v>
      </c>
      <c r="X224" s="96" t="e">
        <f aca="false">HLOOKUP("DPD_Control",#REF!,MATCH($A224,#REF!,0),FALSE())</f>
        <v>#VALUE!</v>
      </c>
      <c r="Y224" s="96" t="e">
        <f aca="false">HLOOKUP("DPD_Group",#REF!,MATCH($A224,#REF!,0),FALSE())</f>
        <v>#VALUE!</v>
      </c>
      <c r="Z224" s="95" t="e">
        <f aca="false">HLOOKUP("Pad Category",#REF!,MATCH($A224,#REF!,0),FALSE())</f>
        <v>#VALUE!</v>
      </c>
      <c r="AA224" s="95" t="e">
        <f aca="false">HLOOKUP("Pad type",#REF!,MATCH($A224,#REF!,0),FALSE())</f>
        <v>#VALUE!</v>
      </c>
      <c r="AB224" s="95" t="e">
        <f aca="false">HLOOKUP("Pull Strength",#REF!,MATCH($A224,#REF!,0),FALSE())</f>
        <v>#VALUE!</v>
      </c>
      <c r="AC224" s="95" t="e">
        <f aca="false">HLOOKUP("POR Pin State",#REF!,MATCH($A224,#REF!,0),FALSE())</f>
        <v>#VALUE!</v>
      </c>
      <c r="AD224" s="170"/>
      <c r="AE224" s="97"/>
      <c r="AF224" s="98" t="str">
        <f aca="false">IF(AND(OR($AS224="Int PU",$AS224="Int PD"),OR(AND($AZ224&lt;&gt;"",$AZ224&lt;&gt;"0"),AND($BA224&lt;&gt;"",$BA224&lt;&gt;"0"))),"INVALID",IF(OR($AQ224=$C224,$AS224="Int PD"),"PULL_DOWN",IF(OR($AS224="Int PU",AND($AE224="YES",OR($AZ224="",$AZ224="0"),OR($BA224="",$BA224="0"),OR($AR224="Input",$AR224="Bidirectional"))),"PULL_UP","NORMAL")))</f>
        <v>PULL_DOWN</v>
      </c>
      <c r="AG224" s="98" t="str">
        <f aca="false">IF($AR224="Input", "TRISTATE", IF($AS224="Z","TRISTATE",IF($AQ224=$C224,"TRISTATE","NORMAL")))</f>
        <v>TRISTATE</v>
      </c>
      <c r="AH224" s="98" t="str">
        <f aca="false">IF(OR($AQ224=$C224,$AR224="Output"),"DISABLE","ENABLE")</f>
        <v>DISABLE</v>
      </c>
      <c r="AI224" s="97"/>
      <c r="AJ224" s="99" t="b">
        <f aca="false">TRUE()</f>
        <v>1</v>
      </c>
      <c r="AK224" s="99" t="b">
        <f aca="false">TRUE()</f>
        <v>1</v>
      </c>
      <c r="AL224" s="99" t="b">
        <f aca="false">TRUE()</f>
        <v>1</v>
      </c>
      <c r="AM224" s="99" t="b">
        <f aca="false">TRUE()</f>
        <v>1</v>
      </c>
      <c r="AN224" s="99" t="b">
        <f aca="false">TRUE()</f>
        <v>1</v>
      </c>
      <c r="AO224" s="99" t="b">
        <f aca="false">TRUE()</f>
        <v>1</v>
      </c>
      <c r="AP224" s="100" t="str">
        <f aca="false">IF(AND($AJ224:$AO224), "VALID", "INVALID")</f>
        <v>VALID</v>
      </c>
      <c r="AQ224" s="168" t="s">
        <v>600</v>
      </c>
      <c r="AR224" s="146" t="s">
        <v>79</v>
      </c>
      <c r="AS224" s="147"/>
      <c r="AT224" s="104"/>
      <c r="AU224" s="148"/>
      <c r="AV224" s="148"/>
      <c r="AW224" s="104"/>
      <c r="AX224" s="104"/>
      <c r="AY224" s="104"/>
      <c r="AZ224" s="147"/>
      <c r="BA224" s="147"/>
      <c r="BB224" s="149"/>
      <c r="BC224" s="148"/>
      <c r="BD224" s="150"/>
      <c r="BE224" s="111" t="s">
        <v>599</v>
      </c>
      <c r="BF224" s="108" t="e">
        <f aca="false">VLOOKUP($A224,#REF!, 34, FALSE())</f>
        <v>#VALUE!</v>
      </c>
      <c r="BG224" s="418" t="e">
        <f aca="false">VLOOKUP($A224,#REF!, 22, FALSE())</f>
        <v>#VALUE!</v>
      </c>
      <c r="BH224" s="109"/>
    </row>
    <row r="225" customFormat="false" ht="12.75" hidden="false" customHeight="true" outlineLevel="0" collapsed="false">
      <c r="A225" s="95" t="s">
        <v>601</v>
      </c>
      <c r="B225" s="86" t="e">
        <f aca="false">VLOOKUP($A225,#REF!, 34, FALSE())</f>
        <v>#VALUE!</v>
      </c>
      <c r="C225" s="87" t="str">
        <f aca="false">CONCATENATE("unused_",A225)</f>
        <v>unused_PEX_CLK3N</v>
      </c>
      <c r="D225" s="88" t="e">
        <f aca="false">IF(LEN(VLOOKUP($A225,#REF!,8,FALSE())),LEFT(VLOOKUP($A225,#REF!,8,FALSE()),LEN(VLOOKUP($A225,#REF!,8,FALSE()))-2),"")</f>
        <v>#VALUE!</v>
      </c>
      <c r="E225" s="89" t="e">
        <f aca="false">IF(LEN(VLOOKUP($A225,#REF!,4,FALSE())),IF(INDEX(#REF!,MATCH($A225,#REF!,0),1),LEFT(VLOOKUP($A225,#REF!,4,FALSE()),LEN(VLOOKUP($A225,#REF!,4,FALSE()))-2),CONCATENATE(LEFT(VLOOKUP($A225,#REF!,4,FALSE()),LEN(VLOOKUP($A225,#REF!,4,FALSE()))-2),"")),"")</f>
        <v>#VALUE!</v>
      </c>
      <c r="F225" s="90" t="e">
        <f aca="false">IF(LEN(VLOOKUP($A225,#REF!,5,FALSE())),IF(INDEX(#REF!,MATCH($A225,#REF!,0),2),LEFT(VLOOKUP($A225,#REF!,5,FALSE()),LEN(VLOOKUP($A225,#REF!,5,FALSE()))-2),CONCATENATE(LEFT(VLOOKUP($A225,#REF!,5,FALSE()),LEN(VLOOKUP($A225,#REF!,5,FALSE()))-2),"*")),"")</f>
        <v>#VALUE!</v>
      </c>
      <c r="G225" s="90" t="e">
        <f aca="false">IF(LEN(VLOOKUP($A225,#REF!,6,FALSE())),IF(INDEX(#REF!,MATCH($A225,#REF!,0),3),LEFT(VLOOKUP($A225,#REF!,6,FALSE()),LEN(VLOOKUP($A225,#REF!,6,FALSE()))-2),CONCATENATE(LEFT(VLOOKUP($A225,#REF!,6,FALSE()),LEN(VLOOKUP($A225,#REF!,6,FALSE()))-2),"*")),"")</f>
        <v>#VALUE!</v>
      </c>
      <c r="H225" s="91" t="e">
        <f aca="false">IF(LEN(VLOOKUP($A225,#REF!,7,FALSE())),IF(INDEX(#REF!,MATCH($A225,#REF!,0),4),LEFT(VLOOKUP($A225,#REF!,7,FALSE()),LEN(VLOOKUP($A225,#REF!,7,FALSE()))-2),CONCATENATE(LEFT(VLOOKUP($A225,#REF!,7,FALSE()),LEN(VLOOKUP($A225,#REF!,7,FALSE()))-2),"*")),"")</f>
        <v>#VALUE!</v>
      </c>
      <c r="I225" s="92" t="e">
        <f aca="false">IF(LEN(VLOOKUP($A225,#REF!,8,FALSE())),UPPER(RIGHT(VLOOKUP($A225,#REF!,8,FALSE()), 1)),"")</f>
        <v>#VALUE!</v>
      </c>
      <c r="J225" s="90" t="e">
        <f aca="false">IF(LEN(VLOOKUP($A225,#REF!,4,FALSE())),UPPER(RIGHT(VLOOKUP($A225,#REF!,4,FALSE()), 1)),"")</f>
        <v>#VALUE!</v>
      </c>
      <c r="K225" s="90" t="e">
        <f aca="false">IF(LEN(VLOOKUP($A225,#REF!,5,FALSE())),UPPER(RIGHT(VLOOKUP($A225,#REF!,5,FALSE()), 1)),"")</f>
        <v>#VALUE!</v>
      </c>
      <c r="L225" s="90" t="e">
        <f aca="false">IF(LEN(VLOOKUP($A225,#REF!,6,FALSE())),UPPER(RIGHT(VLOOKUP($A225,#REF!,6,FALSE()), 1)),"")</f>
        <v>#VALUE!</v>
      </c>
      <c r="M225" s="91" t="e">
        <f aca="false">IF(LEN(VLOOKUP($A225,#REF!,7,FALSE())),UPPER(RIGHT(VLOOKUP($A225,#REF!,7,FALSE()), 1)),"")</f>
        <v>#VALUE!</v>
      </c>
      <c r="N225" s="97"/>
      <c r="O225" s="97"/>
      <c r="P225" s="97"/>
      <c r="Q225" s="97"/>
      <c r="R225" s="97"/>
      <c r="S225" s="100" t="e">
        <f aca="false">HLOOKUP("Device Tree Pin Name",#REF!,MATCH($A225,#REF!,0),FALSE())</f>
        <v>#VALUE!</v>
      </c>
      <c r="T225" s="95" t="e">
        <f aca="false">HLOOKUP("power rail",#REF!,MATCH($A225,#REF!,0),FALSE())</f>
        <v>#VALUE!</v>
      </c>
      <c r="U225" s="96" t="e">
        <f aca="false">HLOOKUP("Wake Capable",#REF!,MATCH($A225,#REF!,0),FALSE())</f>
        <v>#VALUE!</v>
      </c>
      <c r="V225" s="96" t="e">
        <f aca="false">HLOOKUP("Strap",#REF!,MATCH($A225,#REF!,0),FALSE())</f>
        <v>#VALUE!</v>
      </c>
      <c r="W225" s="96" t="e">
        <f aca="false">HLOOKUP("GTE",#REF!,MATCH($A225,#REF!,0),FALSE())</f>
        <v>#VALUE!</v>
      </c>
      <c r="X225" s="96" t="e">
        <f aca="false">HLOOKUP("DPD_Control",#REF!,MATCH($A225,#REF!,0),FALSE())</f>
        <v>#VALUE!</v>
      </c>
      <c r="Y225" s="96" t="e">
        <f aca="false">HLOOKUP("DPD_Group",#REF!,MATCH($A225,#REF!,0),FALSE())</f>
        <v>#VALUE!</v>
      </c>
      <c r="Z225" s="95" t="e">
        <f aca="false">HLOOKUP("Pad Category",#REF!,MATCH($A225,#REF!,0),FALSE())</f>
        <v>#VALUE!</v>
      </c>
      <c r="AA225" s="95" t="e">
        <f aca="false">HLOOKUP("Pad type",#REF!,MATCH($A225,#REF!,0),FALSE())</f>
        <v>#VALUE!</v>
      </c>
      <c r="AB225" s="95" t="e">
        <f aca="false">HLOOKUP("Pull Strength",#REF!,MATCH($A225,#REF!,0),FALSE())</f>
        <v>#VALUE!</v>
      </c>
      <c r="AC225" s="95" t="e">
        <f aca="false">HLOOKUP("POR Pin State",#REF!,MATCH($A225,#REF!,0),FALSE())</f>
        <v>#VALUE!</v>
      </c>
      <c r="AD225" s="170"/>
      <c r="AE225" s="97"/>
      <c r="AF225" s="98" t="str">
        <f aca="false">IF(AND(OR($AS225="Int PU",$AS225="Int PD"),OR(AND($AZ225&lt;&gt;"",$AZ225&lt;&gt;"0"),AND($BA225&lt;&gt;"",$BA225&lt;&gt;"0"))),"INVALID",IF(OR($AQ225=$C225,$AS225="Int PD"),"PULL_DOWN",IF(OR($AS225="Int PU",AND($AE225="YES",OR($AZ225="",$AZ225="0"),OR($BA225="",$BA225="0"),OR($AR225="Input",$AR225="Bidirectional"))),"PULL_UP","NORMAL")))</f>
        <v>PULL_DOWN</v>
      </c>
      <c r="AG225" s="98" t="str">
        <f aca="false">IF($AR225="Input", "TRISTATE", IF($AS225="Z","TRISTATE",IF($AQ225=$C225,"TRISTATE","NORMAL")))</f>
        <v>TRISTATE</v>
      </c>
      <c r="AH225" s="98" t="str">
        <f aca="false">IF(OR($AQ225=$C225,$AR225="Output"),"DISABLE","ENABLE")</f>
        <v>DISABLE</v>
      </c>
      <c r="AI225" s="97"/>
      <c r="AJ225" s="99" t="b">
        <f aca="false">TRUE()</f>
        <v>1</v>
      </c>
      <c r="AK225" s="99" t="b">
        <f aca="false">TRUE()</f>
        <v>1</v>
      </c>
      <c r="AL225" s="99" t="b">
        <f aca="false">TRUE()</f>
        <v>1</v>
      </c>
      <c r="AM225" s="99" t="b">
        <f aca="false">TRUE()</f>
        <v>1</v>
      </c>
      <c r="AN225" s="99" t="b">
        <f aca="false">TRUE()</f>
        <v>1</v>
      </c>
      <c r="AO225" s="99" t="b">
        <f aca="false">TRUE()</f>
        <v>1</v>
      </c>
      <c r="AP225" s="100" t="str">
        <f aca="false">IF(AND($AJ225:$AO225), "VALID", "INVALID")</f>
        <v>VALID</v>
      </c>
      <c r="AQ225" s="151" t="s">
        <v>602</v>
      </c>
      <c r="AR225" s="102" t="s">
        <v>79</v>
      </c>
      <c r="AS225" s="103"/>
      <c r="AT225" s="104"/>
      <c r="AU225" s="148"/>
      <c r="AV225" s="148"/>
      <c r="AW225" s="104"/>
      <c r="AX225" s="104"/>
      <c r="AY225" s="104"/>
      <c r="AZ225" s="103"/>
      <c r="BA225" s="103"/>
      <c r="BB225" s="105" t="s">
        <v>496</v>
      </c>
      <c r="BC225" s="104"/>
      <c r="BD225" s="106"/>
      <c r="BE225" s="111" t="s">
        <v>601</v>
      </c>
      <c r="BF225" s="108" t="e">
        <f aca="false">VLOOKUP($A225,#REF!, 34, FALSE())</f>
        <v>#VALUE!</v>
      </c>
      <c r="BG225" s="418" t="e">
        <f aca="false">VLOOKUP($A225,#REF!, 22, FALSE())</f>
        <v>#VALUE!</v>
      </c>
      <c r="BH225" s="109"/>
    </row>
    <row r="226" customFormat="false" ht="12.75" hidden="false" customHeight="true" outlineLevel="0" collapsed="false">
      <c r="A226" s="95" t="s">
        <v>603</v>
      </c>
      <c r="B226" s="86" t="e">
        <f aca="false">VLOOKUP($A226,#REF!, 34, FALSE())</f>
        <v>#VALUE!</v>
      </c>
      <c r="C226" s="87" t="str">
        <f aca="false">CONCATENATE("unused_",A226)</f>
        <v>unused_PEX_CLK4P</v>
      </c>
      <c r="D226" s="88" t="e">
        <f aca="false">IF(LEN(VLOOKUP($A226,#REF!,8,FALSE())),LEFT(VLOOKUP($A226,#REF!,8,FALSE()),LEN(VLOOKUP($A226,#REF!,8,FALSE()))-2),"")</f>
        <v>#VALUE!</v>
      </c>
      <c r="E226" s="89" t="e">
        <f aca="false">IF(LEN(VLOOKUP($A226,#REF!,4,FALSE())),IF(INDEX(#REF!,MATCH($A226,#REF!,0),1),LEFT(VLOOKUP($A226,#REF!,4,FALSE()),LEN(VLOOKUP($A226,#REF!,4,FALSE()))-2),CONCATENATE(LEFT(VLOOKUP($A226,#REF!,4,FALSE()),LEN(VLOOKUP($A226,#REF!,4,FALSE()))-2),"")),"")</f>
        <v>#VALUE!</v>
      </c>
      <c r="F226" s="90" t="e">
        <f aca="false">IF(LEN(VLOOKUP($A226,#REF!,5,FALSE())),IF(INDEX(#REF!,MATCH($A226,#REF!,0),2),LEFT(VLOOKUP($A226,#REF!,5,FALSE()),LEN(VLOOKUP($A226,#REF!,5,FALSE()))-2),CONCATENATE(LEFT(VLOOKUP($A226,#REF!,5,FALSE()),LEN(VLOOKUP($A226,#REF!,5,FALSE()))-2),"*")),"")</f>
        <v>#VALUE!</v>
      </c>
      <c r="G226" s="90" t="e">
        <f aca="false">IF(LEN(VLOOKUP($A226,#REF!,6,FALSE())),IF(INDEX(#REF!,MATCH($A226,#REF!,0),3),LEFT(VLOOKUP($A226,#REF!,6,FALSE()),LEN(VLOOKUP($A226,#REF!,6,FALSE()))-2),CONCATENATE(LEFT(VLOOKUP($A226,#REF!,6,FALSE()),LEN(VLOOKUP($A226,#REF!,6,FALSE()))-2),"*")),"")</f>
        <v>#VALUE!</v>
      </c>
      <c r="H226" s="91" t="e">
        <f aca="false">IF(LEN(VLOOKUP($A226,#REF!,7,FALSE())),IF(INDEX(#REF!,MATCH($A226,#REF!,0),4),LEFT(VLOOKUP($A226,#REF!,7,FALSE()),LEN(VLOOKUP($A226,#REF!,7,FALSE()))-2),CONCATENATE(LEFT(VLOOKUP($A226,#REF!,7,FALSE()),LEN(VLOOKUP($A226,#REF!,7,FALSE()))-2),"*")),"")</f>
        <v>#VALUE!</v>
      </c>
      <c r="I226" s="92" t="e">
        <f aca="false">IF(LEN(VLOOKUP($A226,#REF!,8,FALSE())),UPPER(RIGHT(VLOOKUP($A226,#REF!,8,FALSE()), 1)),"")</f>
        <v>#VALUE!</v>
      </c>
      <c r="J226" s="90" t="e">
        <f aca="false">IF(LEN(VLOOKUP($A226,#REF!,4,FALSE())),UPPER(RIGHT(VLOOKUP($A226,#REF!,4,FALSE()), 1)),"")</f>
        <v>#VALUE!</v>
      </c>
      <c r="K226" s="90" t="e">
        <f aca="false">IF(LEN(VLOOKUP($A226,#REF!,5,FALSE())),UPPER(RIGHT(VLOOKUP($A226,#REF!,5,FALSE()), 1)),"")</f>
        <v>#VALUE!</v>
      </c>
      <c r="L226" s="90" t="e">
        <f aca="false">IF(LEN(VLOOKUP($A226,#REF!,6,FALSE())),UPPER(RIGHT(VLOOKUP($A226,#REF!,6,FALSE()), 1)),"")</f>
        <v>#VALUE!</v>
      </c>
      <c r="M226" s="91" t="e">
        <f aca="false">IF(LEN(VLOOKUP($A226,#REF!,7,FALSE())),UPPER(RIGHT(VLOOKUP($A226,#REF!,7,FALSE()), 1)),"")</f>
        <v>#VALUE!</v>
      </c>
      <c r="N226" s="97"/>
      <c r="O226" s="97"/>
      <c r="P226" s="97"/>
      <c r="Q226" s="97"/>
      <c r="R226" s="97"/>
      <c r="S226" s="100" t="e">
        <f aca="false">HLOOKUP("Device Tree Pin Name",#REF!,MATCH($A226,#REF!,0),FALSE())</f>
        <v>#VALUE!</v>
      </c>
      <c r="T226" s="95" t="e">
        <f aca="false">HLOOKUP("power rail",#REF!,MATCH($A226,#REF!,0),FALSE())</f>
        <v>#VALUE!</v>
      </c>
      <c r="U226" s="96" t="e">
        <f aca="false">HLOOKUP("Wake Capable",#REF!,MATCH($A226,#REF!,0),FALSE())</f>
        <v>#VALUE!</v>
      </c>
      <c r="V226" s="96" t="e">
        <f aca="false">HLOOKUP("Strap",#REF!,MATCH($A226,#REF!,0),FALSE())</f>
        <v>#VALUE!</v>
      </c>
      <c r="W226" s="96" t="e">
        <f aca="false">HLOOKUP("GTE",#REF!,MATCH($A226,#REF!,0),FALSE())</f>
        <v>#VALUE!</v>
      </c>
      <c r="X226" s="96" t="e">
        <f aca="false">HLOOKUP("DPD_Control",#REF!,MATCH($A226,#REF!,0),FALSE())</f>
        <v>#VALUE!</v>
      </c>
      <c r="Y226" s="96" t="e">
        <f aca="false">HLOOKUP("DPD_Group",#REF!,MATCH($A226,#REF!,0),FALSE())</f>
        <v>#VALUE!</v>
      </c>
      <c r="Z226" s="95" t="e">
        <f aca="false">HLOOKUP("Pad Category",#REF!,MATCH($A226,#REF!,0),FALSE())</f>
        <v>#VALUE!</v>
      </c>
      <c r="AA226" s="95" t="e">
        <f aca="false">HLOOKUP("Pad type",#REF!,MATCH($A226,#REF!,0),FALSE())</f>
        <v>#VALUE!</v>
      </c>
      <c r="AB226" s="95" t="e">
        <f aca="false">HLOOKUP("Pull Strength",#REF!,MATCH($A226,#REF!,0),FALSE())</f>
        <v>#VALUE!</v>
      </c>
      <c r="AC226" s="95" t="e">
        <f aca="false">HLOOKUP("POR Pin State",#REF!,MATCH($A226,#REF!,0),FALSE())</f>
        <v>#VALUE!</v>
      </c>
      <c r="AD226" s="170"/>
      <c r="AE226" s="97"/>
      <c r="AF226" s="98" t="str">
        <f aca="false">IF(AND(OR($AS226="Int PU",$AS226="Int PD"),OR(AND($AZ226&lt;&gt;"",$AZ226&lt;&gt;"0"),AND($BA226&lt;&gt;"",$BA226&lt;&gt;"0"))),"INVALID",IF(OR($AQ226=$C226,$AS226="Int PD"),"PULL_DOWN",IF(OR($AS226="Int PU",AND($AE226="YES",OR($AZ226="",$AZ226="0"),OR($BA226="",$BA226="0"),OR($AR226="Input",$AR226="Bidirectional"))),"PULL_UP","NORMAL")))</f>
        <v>PULL_DOWN</v>
      </c>
      <c r="AG226" s="98" t="str">
        <f aca="false">IF($AR226="Input", "TRISTATE", IF($AS226="Z","TRISTATE",IF($AQ226=$C226,"TRISTATE","NORMAL")))</f>
        <v>TRISTATE</v>
      </c>
      <c r="AH226" s="98" t="str">
        <f aca="false">IF(OR($AQ226=$C226,$AR226="Output"),"DISABLE","ENABLE")</f>
        <v>DISABLE</v>
      </c>
      <c r="AI226" s="97"/>
      <c r="AJ226" s="99" t="b">
        <f aca="false">TRUE()</f>
        <v>1</v>
      </c>
      <c r="AK226" s="99" t="b">
        <f aca="false">TRUE()</f>
        <v>1</v>
      </c>
      <c r="AL226" s="99" t="b">
        <f aca="false">TRUE()</f>
        <v>1</v>
      </c>
      <c r="AM226" s="99" t="b">
        <f aca="false">TRUE()</f>
        <v>1</v>
      </c>
      <c r="AN226" s="99" t="b">
        <f aca="false">TRUE()</f>
        <v>1</v>
      </c>
      <c r="AO226" s="99" t="b">
        <f aca="false">TRUE()</f>
        <v>1</v>
      </c>
      <c r="AP226" s="100" t="str">
        <f aca="false">IF(AND($AJ226:$AO226), "VALID", "INVALID")</f>
        <v>VALID</v>
      </c>
      <c r="AQ226" s="101" t="s">
        <v>604</v>
      </c>
      <c r="AR226" s="102" t="s">
        <v>79</v>
      </c>
      <c r="AS226" s="103"/>
      <c r="AT226" s="104"/>
      <c r="AU226" s="148"/>
      <c r="AV226" s="148"/>
      <c r="AW226" s="104"/>
      <c r="AX226" s="104"/>
      <c r="AY226" s="104"/>
      <c r="AZ226" s="103"/>
      <c r="BA226" s="103"/>
      <c r="BB226" s="105"/>
      <c r="BC226" s="104"/>
      <c r="BD226" s="106"/>
      <c r="BE226" s="111" t="s">
        <v>603</v>
      </c>
      <c r="BF226" s="108" t="e">
        <f aca="false">VLOOKUP($A226,#REF!, 34, FALSE())</f>
        <v>#VALUE!</v>
      </c>
      <c r="BG226" s="418" t="e">
        <f aca="false">VLOOKUP($A226,#REF!, 22, FALSE())</f>
        <v>#VALUE!</v>
      </c>
      <c r="BH226" s="109"/>
    </row>
    <row r="227" customFormat="false" ht="12.75" hidden="false" customHeight="true" outlineLevel="0" collapsed="false">
      <c r="A227" s="95" t="s">
        <v>605</v>
      </c>
      <c r="B227" s="86" t="e">
        <f aca="false">VLOOKUP($A227,#REF!, 34, FALSE())</f>
        <v>#VALUE!</v>
      </c>
      <c r="C227" s="87" t="str">
        <f aca="false">CONCATENATE("unused_",A227)</f>
        <v>unused_PEX_CLK4N</v>
      </c>
      <c r="D227" s="88" t="e">
        <f aca="false">IF(LEN(VLOOKUP($A227,#REF!,8,FALSE())),LEFT(VLOOKUP($A227,#REF!,8,FALSE()),LEN(VLOOKUP($A227,#REF!,8,FALSE()))-2),"")</f>
        <v>#VALUE!</v>
      </c>
      <c r="E227" s="89" t="e">
        <f aca="false">IF(LEN(VLOOKUP($A227,#REF!,4,FALSE())),IF(INDEX(#REF!,MATCH($A227,#REF!,0),1),LEFT(VLOOKUP($A227,#REF!,4,FALSE()),LEN(VLOOKUP($A227,#REF!,4,FALSE()))-2),CONCATENATE(LEFT(VLOOKUP($A227,#REF!,4,FALSE()),LEN(VLOOKUP($A227,#REF!,4,FALSE()))-2),"")),"")</f>
        <v>#VALUE!</v>
      </c>
      <c r="F227" s="90" t="e">
        <f aca="false">IF(LEN(VLOOKUP($A227,#REF!,5,FALSE())),IF(INDEX(#REF!,MATCH($A227,#REF!,0),2),LEFT(VLOOKUP($A227,#REF!,5,FALSE()),LEN(VLOOKUP($A227,#REF!,5,FALSE()))-2),CONCATENATE(LEFT(VLOOKUP($A227,#REF!,5,FALSE()),LEN(VLOOKUP($A227,#REF!,5,FALSE()))-2),"*")),"")</f>
        <v>#VALUE!</v>
      </c>
      <c r="G227" s="90" t="e">
        <f aca="false">IF(LEN(VLOOKUP($A227,#REF!,6,FALSE())),IF(INDEX(#REF!,MATCH($A227,#REF!,0),3),LEFT(VLOOKUP($A227,#REF!,6,FALSE()),LEN(VLOOKUP($A227,#REF!,6,FALSE()))-2),CONCATENATE(LEFT(VLOOKUP($A227,#REF!,6,FALSE()),LEN(VLOOKUP($A227,#REF!,6,FALSE()))-2),"*")),"")</f>
        <v>#VALUE!</v>
      </c>
      <c r="H227" s="91" t="e">
        <f aca="false">IF(LEN(VLOOKUP($A227,#REF!,7,FALSE())),IF(INDEX(#REF!,MATCH($A227,#REF!,0),4),LEFT(VLOOKUP($A227,#REF!,7,FALSE()),LEN(VLOOKUP($A227,#REF!,7,FALSE()))-2),CONCATENATE(LEFT(VLOOKUP($A227,#REF!,7,FALSE()),LEN(VLOOKUP($A227,#REF!,7,FALSE()))-2),"*")),"")</f>
        <v>#VALUE!</v>
      </c>
      <c r="I227" s="92" t="e">
        <f aca="false">IF(LEN(VLOOKUP($A227,#REF!,8,FALSE())),UPPER(RIGHT(VLOOKUP($A227,#REF!,8,FALSE()), 1)),"")</f>
        <v>#VALUE!</v>
      </c>
      <c r="J227" s="90" t="e">
        <f aca="false">IF(LEN(VLOOKUP($A227,#REF!,4,FALSE())),UPPER(RIGHT(VLOOKUP($A227,#REF!,4,FALSE()), 1)),"")</f>
        <v>#VALUE!</v>
      </c>
      <c r="K227" s="90" t="e">
        <f aca="false">IF(LEN(VLOOKUP($A227,#REF!,5,FALSE())),UPPER(RIGHT(VLOOKUP($A227,#REF!,5,FALSE()), 1)),"")</f>
        <v>#VALUE!</v>
      </c>
      <c r="L227" s="90" t="e">
        <f aca="false">IF(LEN(VLOOKUP($A227,#REF!,6,FALSE())),UPPER(RIGHT(VLOOKUP($A227,#REF!,6,FALSE()), 1)),"")</f>
        <v>#VALUE!</v>
      </c>
      <c r="M227" s="91" t="e">
        <f aca="false">IF(LEN(VLOOKUP($A227,#REF!,7,FALSE())),UPPER(RIGHT(VLOOKUP($A227,#REF!,7,FALSE()), 1)),"")</f>
        <v>#VALUE!</v>
      </c>
      <c r="N227" s="97"/>
      <c r="O227" s="97"/>
      <c r="P227" s="97"/>
      <c r="Q227" s="97"/>
      <c r="R227" s="97"/>
      <c r="S227" s="113" t="e">
        <f aca="false">HLOOKUP("Device Tree Pin Name",#REF!,MATCH($A227,#REF!,0),FALSE())</f>
        <v>#VALUE!</v>
      </c>
      <c r="T227" s="95" t="e">
        <f aca="false">HLOOKUP("power rail",#REF!,MATCH($A227,#REF!,0),FALSE())</f>
        <v>#VALUE!</v>
      </c>
      <c r="U227" s="96" t="e">
        <f aca="false">HLOOKUP("Wake Capable",#REF!,MATCH($A227,#REF!,0),FALSE())</f>
        <v>#VALUE!</v>
      </c>
      <c r="V227" s="96" t="e">
        <f aca="false">HLOOKUP("Strap",#REF!,MATCH($A227,#REF!,0),FALSE())</f>
        <v>#VALUE!</v>
      </c>
      <c r="W227" s="96" t="e">
        <f aca="false">HLOOKUP("GTE",#REF!,MATCH($A227,#REF!,0),FALSE())</f>
        <v>#VALUE!</v>
      </c>
      <c r="X227" s="96" t="e">
        <f aca="false">HLOOKUP("DPD_Control",#REF!,MATCH($A227,#REF!,0),FALSE())</f>
        <v>#VALUE!</v>
      </c>
      <c r="Y227" s="96" t="e">
        <f aca="false">HLOOKUP("DPD_Group",#REF!,MATCH($A227,#REF!,0),FALSE())</f>
        <v>#VALUE!</v>
      </c>
      <c r="Z227" s="95" t="e">
        <f aca="false">HLOOKUP("Pad Category",#REF!,MATCH($A227,#REF!,0),FALSE())</f>
        <v>#VALUE!</v>
      </c>
      <c r="AA227" s="95" t="e">
        <f aca="false">HLOOKUP("Pad type",#REF!,MATCH($A227,#REF!,0),FALSE())</f>
        <v>#VALUE!</v>
      </c>
      <c r="AB227" s="95" t="e">
        <f aca="false">HLOOKUP("Pull Strength",#REF!,MATCH($A227,#REF!,0),FALSE())</f>
        <v>#VALUE!</v>
      </c>
      <c r="AC227" s="95" t="e">
        <f aca="false">HLOOKUP("POR Pin State",#REF!,MATCH($A227,#REF!,0),FALSE())</f>
        <v>#VALUE!</v>
      </c>
      <c r="AD227" s="170"/>
      <c r="AE227" s="97"/>
      <c r="AF227" s="98" t="str">
        <f aca="false">IF(AND(OR($AS227="Int PU",$AS227="Int PD"),OR(AND($AZ227&lt;&gt;"",$AZ227&lt;&gt;"0"),AND($BA227&lt;&gt;"",$BA227&lt;&gt;"0"))),"INVALID",IF(OR($AQ227=$C227,$AS227="Int PD"),"PULL_DOWN",IF(OR($AS227="Int PU",AND($AE227="YES",OR($AZ227="",$AZ227="0"),OR($BA227="",$BA227="0"),OR($AR227="Input",$AR227="Bidirectional"))),"PULL_UP","NORMAL")))</f>
        <v>PULL_DOWN</v>
      </c>
      <c r="AG227" s="98" t="str">
        <f aca="false">IF($AR227="Input", "TRISTATE", IF($AS227="Z","TRISTATE",IF($AQ227=$C227,"TRISTATE","NORMAL")))</f>
        <v>TRISTATE</v>
      </c>
      <c r="AH227" s="98" t="str">
        <f aca="false">IF(OR($AQ227=$C227,$AR227="Output"),"DISABLE","ENABLE")</f>
        <v>DISABLE</v>
      </c>
      <c r="AI227" s="97"/>
      <c r="AJ227" s="99" t="b">
        <f aca="false">TRUE()</f>
        <v>1</v>
      </c>
      <c r="AK227" s="99" t="b">
        <f aca="false">TRUE()</f>
        <v>1</v>
      </c>
      <c r="AL227" s="99" t="b">
        <f aca="false">TRUE()</f>
        <v>1</v>
      </c>
      <c r="AM227" s="99" t="b">
        <f aca="false">TRUE()</f>
        <v>1</v>
      </c>
      <c r="AN227" s="99" t="b">
        <f aca="false">TRUE()</f>
        <v>1</v>
      </c>
      <c r="AO227" s="99" t="b">
        <f aca="false">TRUE()</f>
        <v>1</v>
      </c>
      <c r="AP227" s="100" t="str">
        <f aca="false">IF(AND($AJ227:$AO227), "VALID", "INVALID")</f>
        <v>VALID</v>
      </c>
      <c r="AQ227" s="101" t="s">
        <v>606</v>
      </c>
      <c r="AR227" s="102" t="s">
        <v>79</v>
      </c>
      <c r="AS227" s="103"/>
      <c r="AT227" s="104"/>
      <c r="AU227" s="104"/>
      <c r="AV227" s="104"/>
      <c r="AW227" s="104"/>
      <c r="AX227" s="104"/>
      <c r="AY227" s="104"/>
      <c r="AZ227" s="103"/>
      <c r="BA227" s="103"/>
      <c r="BB227" s="105"/>
      <c r="BC227" s="104"/>
      <c r="BD227" s="106"/>
      <c r="BE227" s="114" t="s">
        <v>605</v>
      </c>
      <c r="BF227" s="108" t="e">
        <f aca="false">VLOOKUP($A227,#REF!, 34, FALSE())</f>
        <v>#VALUE!</v>
      </c>
      <c r="BG227" s="418" t="e">
        <f aca="false">VLOOKUP($A227,#REF!, 22, FALSE())</f>
        <v>#VALUE!</v>
      </c>
      <c r="BH227" s="109"/>
    </row>
    <row r="228" s="85" customFormat="true" ht="18" hidden="false" customHeight="true" outlineLevel="0" collapsed="false">
      <c r="A228" s="140" t="s">
        <v>607</v>
      </c>
      <c r="B228" s="164" t="s">
        <v>608</v>
      </c>
      <c r="C228" s="74"/>
      <c r="D228" s="76"/>
      <c r="E228" s="76"/>
      <c r="F228" s="76"/>
      <c r="G228" s="76"/>
      <c r="H228" s="76"/>
      <c r="I228" s="74"/>
      <c r="J228" s="74"/>
      <c r="K228" s="74"/>
      <c r="L228" s="74"/>
      <c r="M228" s="74"/>
      <c r="N228" s="74"/>
      <c r="O228" s="74"/>
      <c r="P228" s="74"/>
      <c r="Q228" s="74"/>
      <c r="R228" s="74"/>
      <c r="S228" s="74"/>
      <c r="T228" s="74"/>
      <c r="U228" s="77"/>
      <c r="V228" s="77"/>
      <c r="W228" s="77"/>
      <c r="X228" s="77"/>
      <c r="Y228" s="77"/>
      <c r="Z228" s="78"/>
      <c r="AA228" s="78"/>
      <c r="AB228" s="78"/>
      <c r="AC228" s="78"/>
      <c r="AD228" s="78"/>
      <c r="AE228" s="78"/>
      <c r="AF228" s="78"/>
      <c r="AG228" s="78"/>
      <c r="AH228" s="78"/>
      <c r="AI228" s="78"/>
      <c r="AJ228" s="78"/>
      <c r="AK228" s="78"/>
      <c r="AL228" s="78"/>
      <c r="AM228" s="78"/>
      <c r="AN228" s="78"/>
      <c r="AO228" s="78"/>
      <c r="AP228" s="78"/>
      <c r="AQ228" s="79"/>
      <c r="AR228" s="79"/>
      <c r="AS228" s="80"/>
      <c r="AT228" s="80"/>
      <c r="AU228" s="80"/>
      <c r="AV228" s="80"/>
      <c r="AW228" s="80"/>
      <c r="AX228" s="80"/>
      <c r="AY228" s="80"/>
      <c r="AZ228" s="80"/>
      <c r="BA228" s="80"/>
      <c r="BB228" s="80"/>
      <c r="BC228" s="81" t="s">
        <v>76</v>
      </c>
      <c r="BD228" s="82"/>
      <c r="BE228" s="83" t="s">
        <v>607</v>
      </c>
      <c r="BF228" s="314" t="s">
        <v>608</v>
      </c>
      <c r="BG228" s="314"/>
      <c r="BH228" s="84"/>
    </row>
    <row r="229" customFormat="false" ht="12.75" hidden="false" customHeight="true" outlineLevel="0" collapsed="false">
      <c r="A229" s="95" t="s">
        <v>609</v>
      </c>
      <c r="B229" s="86" t="e">
        <f aca="false">VLOOKUP($A229,#REF!, 34, FALSE())</f>
        <v>#VALUE!</v>
      </c>
      <c r="C229" s="87" t="str">
        <f aca="false">CONCATENATE("unused_",A229)</f>
        <v>unused_PEX_L7_CLKREQ_N</v>
      </c>
      <c r="D229" s="88" t="e">
        <f aca="false">IF(LEN(VLOOKUP($A229,#REF!,8,FALSE())),LEFT(VLOOKUP($A229,#REF!,8,FALSE()),LEN(VLOOKUP($A229,#REF!,8,FALSE()))-2),"")</f>
        <v>#VALUE!</v>
      </c>
      <c r="E229" s="89" t="e">
        <f aca="false">IF(LEN(VLOOKUP($A229,#REF!,4,FALSE())),IF(INDEX(#REF!,MATCH($A229,#REF!,0),1),LEFT(VLOOKUP($A229,#REF!,4,FALSE()),LEN(VLOOKUP($A229,#REF!,4,FALSE()))-2),CONCATENATE(LEFT(VLOOKUP($A229,#REF!,4,FALSE()),LEN(VLOOKUP($A229,#REF!,4,FALSE()))-2),"")),"")</f>
        <v>#VALUE!</v>
      </c>
      <c r="F229" s="90" t="e">
        <f aca="false">IF(LEN(VLOOKUP($A229,#REF!,5,FALSE())),IF(INDEX(#REF!,MATCH($A229,#REF!,0),2),LEFT(VLOOKUP($A229,#REF!,5,FALSE()),LEN(VLOOKUP($A229,#REF!,5,FALSE()))-2),CONCATENATE(LEFT(VLOOKUP($A229,#REF!,5,FALSE()),LEN(VLOOKUP($A229,#REF!,5,FALSE()))-2),"*")),"")</f>
        <v>#VALUE!</v>
      </c>
      <c r="G229" s="90" t="e">
        <f aca="false">IF(LEN(VLOOKUP($A229,#REF!,6,FALSE())),IF(INDEX(#REF!,MATCH($A229,#REF!,0),3),LEFT(VLOOKUP($A229,#REF!,6,FALSE()),LEN(VLOOKUP($A229,#REF!,6,FALSE()))-2),CONCATENATE(LEFT(VLOOKUP($A229,#REF!,6,FALSE()),LEN(VLOOKUP($A229,#REF!,6,FALSE()))-2),"*")),"")</f>
        <v>#VALUE!</v>
      </c>
      <c r="H229" s="91" t="e">
        <f aca="false">IF(LEN(VLOOKUP($A229,#REF!,7,FALSE())),IF(INDEX(#REF!,MATCH($A229,#REF!,0),4),LEFT(VLOOKUP($A229,#REF!,7,FALSE()),LEN(VLOOKUP($A229,#REF!,7,FALSE()))-2),CONCATENATE(LEFT(VLOOKUP($A229,#REF!,7,FALSE()),LEN(VLOOKUP($A229,#REF!,7,FALSE()))-2),"*")),"")</f>
        <v>#VALUE!</v>
      </c>
      <c r="I229" s="92" t="e">
        <f aca="false">IF(LEN(VLOOKUP($A229,#REF!,8,FALSE())),UPPER(RIGHT(VLOOKUP($A229,#REF!,8,FALSE()), 1)),"")</f>
        <v>#VALUE!</v>
      </c>
      <c r="J229" s="90" t="e">
        <f aca="false">IF(LEN(VLOOKUP($A229,#REF!,4,FALSE())),UPPER(RIGHT(VLOOKUP($A229,#REF!,4,FALSE()), 1)),"")</f>
        <v>#VALUE!</v>
      </c>
      <c r="K229" s="90" t="e">
        <f aca="false">IF(LEN(VLOOKUP($A229,#REF!,5,FALSE())),UPPER(RIGHT(VLOOKUP($A229,#REF!,5,FALSE()), 1)),"")</f>
        <v>#VALUE!</v>
      </c>
      <c r="L229" s="90" t="e">
        <f aca="false">IF(LEN(VLOOKUP($A229,#REF!,6,FALSE())),UPPER(RIGHT(VLOOKUP($A229,#REF!,6,FALSE()), 1)),"")</f>
        <v>#VALUE!</v>
      </c>
      <c r="M229" s="91" t="e">
        <f aca="false">IF(LEN(VLOOKUP($A229,#REF!,7,FALSE())),UPPER(RIGHT(VLOOKUP($A229,#REF!,7,FALSE()), 1)),"")</f>
        <v>#VALUE!</v>
      </c>
      <c r="N229" s="86" t="s">
        <v>610</v>
      </c>
      <c r="O229" s="86" t="s">
        <v>83</v>
      </c>
      <c r="P229" s="86" t="s">
        <v>104</v>
      </c>
      <c r="Q229" s="86" t="s">
        <v>105</v>
      </c>
      <c r="R229" s="86" t="s">
        <v>83</v>
      </c>
      <c r="S229" s="94" t="e">
        <f aca="false">HLOOKUP("Device Tree Pin Name",#REF!,MATCH($A229,#REF!,0),FALSE())</f>
        <v>#VALUE!</v>
      </c>
      <c r="T229" s="95" t="e">
        <f aca="false">HLOOKUP("power rail",#REF!,MATCH($A229,#REF!,0),FALSE())</f>
        <v>#VALUE!</v>
      </c>
      <c r="U229" s="96" t="e">
        <f aca="false">HLOOKUP("Wake Capable",#REF!,MATCH($A229,#REF!,0),FALSE())</f>
        <v>#VALUE!</v>
      </c>
      <c r="V229" s="96" t="e">
        <f aca="false">HLOOKUP("Strap",#REF!,MATCH($A229,#REF!,0),FALSE())</f>
        <v>#VALUE!</v>
      </c>
      <c r="W229" s="96" t="e">
        <f aca="false">HLOOKUP("GTE",#REF!,MATCH($A229,#REF!,0),FALSE())</f>
        <v>#VALUE!</v>
      </c>
      <c r="X229" s="96" t="e">
        <f aca="false">HLOOKUP("DPD_Control",#REF!,MATCH($A229,#REF!,0),FALSE())</f>
        <v>#VALUE!</v>
      </c>
      <c r="Y229" s="96" t="e">
        <f aca="false">HLOOKUP("DPD_Group",#REF!,MATCH($A229,#REF!,0),FALSE())</f>
        <v>#VALUE!</v>
      </c>
      <c r="Z229" s="95" t="e">
        <f aca="false">HLOOKUP("Pad Category",#REF!,MATCH($A229,#REF!,0),FALSE())</f>
        <v>#VALUE!</v>
      </c>
      <c r="AA229" s="95" t="e">
        <f aca="false">HLOOKUP("Pad type",#REF!,MATCH($A229,#REF!,0),FALSE())</f>
        <v>#VALUE!</v>
      </c>
      <c r="AB229" s="95" t="e">
        <f aca="false">HLOOKUP("Pull Strength",#REF!,MATCH($A229,#REF!,0),FALSE())</f>
        <v>#VALUE!</v>
      </c>
      <c r="AC229" s="95" t="e">
        <f aca="false">HLOOKUP("POR Pin State",#REF!,MATCH($A229,#REF!,0),FALSE())</f>
        <v>#VALUE!</v>
      </c>
      <c r="AD229" s="95" t="str">
        <f aca="false">IF(OR($AQ229="",$AQ229=$C229),$R229,IF($AQ229=$D229,SUBSTITUTE(SUBSTITUTE($AQ229,"GPIO3_","GPIO_"),".0",""),IF($AQ229=$E229,$N229,IF($AQ229=$F229,$O229,IF($AQ229=$G229,$P229,IF($AQ229=$H229,$Q229,"INVALID"))))))</f>
        <v>RSVD1</v>
      </c>
      <c r="AE229" s="97"/>
      <c r="AF229" s="98" t="str">
        <f aca="false">IF(AND(OR($AS229="Int PU",$AS229="Int PD"),OR(AND($AZ229&lt;&gt;"",$AZ229&lt;&gt;"0"),AND($BA229&lt;&gt;"",$BA229&lt;&gt;"0"))),"INVALID",IF(OR($AQ229=$C229,$AS229="Int PD"),"PULL_DOWN",IF(OR($AS229="Int PU",AND($AE229="YES",OR($AZ229="",$AZ229="0"),OR($BA229="",$BA229="0"),OR($AR229="Input",$AR229="Bidirectional"))),"PULL_UP","NORMAL")))</f>
        <v>PULL_DOWN</v>
      </c>
      <c r="AG229" s="98" t="str">
        <f aca="false">IF($AR229="Input", "TRISTATE", IF($AS229="Z","TRISTATE",IF($AQ229=$C229,"TRISTATE","NORMAL")))</f>
        <v>TRISTATE</v>
      </c>
      <c r="AH229" s="98" t="str">
        <f aca="false">IF(OR($AQ229=$C229,$AR229="Output"),"DISABLE","ENABLE")</f>
        <v>DISABLE</v>
      </c>
      <c r="AI229" s="112" t="e">
        <f aca="false">IF($AT229&lt;&gt;$G229,"N/A",IF($AV229="Drive 1", "1", IF($AV229="Drive 0", "0", "")))</f>
        <v>#VALUE!</v>
      </c>
      <c r="AJ229" s="99" t="b">
        <f aca="false">TRUE()</f>
        <v>1</v>
      </c>
      <c r="AK229" s="99" t="b">
        <f aca="false">TRUE()</f>
        <v>1</v>
      </c>
      <c r="AL229" s="99" t="b">
        <f aca="false">TRUE()</f>
        <v>1</v>
      </c>
      <c r="AM229" s="99" t="b">
        <f aca="false">TRUE()</f>
        <v>1</v>
      </c>
      <c r="AN229" s="99" t="b">
        <f aca="false">TRUE()</f>
        <v>1</v>
      </c>
      <c r="AO229" s="99" t="b">
        <f aca="false">TRUE()</f>
        <v>1</v>
      </c>
      <c r="AP229" s="100" t="str">
        <f aca="false">IF(AND($AJ229:$AO229), "VALID", "INVALID")</f>
        <v>VALID</v>
      </c>
      <c r="AQ229" s="141" t="s">
        <v>611</v>
      </c>
      <c r="AR229" s="102" t="s">
        <v>79</v>
      </c>
      <c r="AS229" s="103"/>
      <c r="AT229" s="103" t="s">
        <v>89</v>
      </c>
      <c r="AU229" s="104"/>
      <c r="AV229" s="104"/>
      <c r="AW229" s="110" t="s">
        <v>85</v>
      </c>
      <c r="AX229" s="103" t="s">
        <v>85</v>
      </c>
      <c r="AY229" s="104"/>
      <c r="AZ229" s="103"/>
      <c r="BA229" s="103"/>
      <c r="BB229" s="105"/>
      <c r="BC229" s="104"/>
      <c r="BD229" s="106"/>
      <c r="BE229" s="107" t="s">
        <v>609</v>
      </c>
      <c r="BF229" s="108" t="e">
        <f aca="false">VLOOKUP($A229,#REF!, 34, FALSE())</f>
        <v>#VALUE!</v>
      </c>
      <c r="BG229" s="418" t="e">
        <f aca="false">VLOOKUP($A229,#REF!, 22, FALSE())</f>
        <v>#VALUE!</v>
      </c>
      <c r="BH229" s="109"/>
    </row>
    <row r="230" customFormat="false" ht="12.75" hidden="false" customHeight="true" outlineLevel="0" collapsed="false">
      <c r="A230" s="95" t="s">
        <v>612</v>
      </c>
      <c r="B230" s="86" t="e">
        <f aca="false">VLOOKUP($A230,#REF!, 34, FALSE())</f>
        <v>#VALUE!</v>
      </c>
      <c r="C230" s="87" t="str">
        <f aca="false">CONCATENATE("unused_",A230)</f>
        <v>unused_PEX_L7_RST_N</v>
      </c>
      <c r="D230" s="88" t="e">
        <f aca="false">IF(LEN(VLOOKUP($A230,#REF!,8,FALSE())),LEFT(VLOOKUP($A230,#REF!,8,FALSE()),LEN(VLOOKUP($A230,#REF!,8,FALSE()))-2),"")</f>
        <v>#VALUE!</v>
      </c>
      <c r="E230" s="89" t="e">
        <f aca="false">IF(LEN(VLOOKUP($A230,#REF!,4,FALSE())),IF(INDEX(#REF!,MATCH($A230,#REF!,0),1),LEFT(VLOOKUP($A230,#REF!,4,FALSE()),LEN(VLOOKUP($A230,#REF!,4,FALSE()))-2),CONCATENATE(LEFT(VLOOKUP($A230,#REF!,4,FALSE()),LEN(VLOOKUP($A230,#REF!,4,FALSE()))-2),"")),"")</f>
        <v>#VALUE!</v>
      </c>
      <c r="F230" s="90" t="e">
        <f aca="false">IF(LEN(VLOOKUP($A230,#REF!,5,FALSE())),IF(INDEX(#REF!,MATCH($A230,#REF!,0),2),LEFT(VLOOKUP($A230,#REF!,5,FALSE()),LEN(VLOOKUP($A230,#REF!,5,FALSE()))-2),CONCATENATE(LEFT(VLOOKUP($A230,#REF!,5,FALSE()),LEN(VLOOKUP($A230,#REF!,5,FALSE()))-2),"*")),"")</f>
        <v>#VALUE!</v>
      </c>
      <c r="G230" s="90" t="e">
        <f aca="false">IF(LEN(VLOOKUP($A230,#REF!,6,FALSE())),IF(INDEX(#REF!,MATCH($A230,#REF!,0),3),LEFT(VLOOKUP($A230,#REF!,6,FALSE()),LEN(VLOOKUP($A230,#REF!,6,FALSE()))-2),CONCATENATE(LEFT(VLOOKUP($A230,#REF!,6,FALSE()),LEN(VLOOKUP($A230,#REF!,6,FALSE()))-2),"*")),"")</f>
        <v>#VALUE!</v>
      </c>
      <c r="H230" s="91" t="e">
        <f aca="false">IF(LEN(VLOOKUP($A230,#REF!,7,FALSE())),IF(INDEX(#REF!,MATCH($A230,#REF!,0),4),LEFT(VLOOKUP($A230,#REF!,7,FALSE()),LEN(VLOOKUP($A230,#REF!,7,FALSE()))-2),CONCATENATE(LEFT(VLOOKUP($A230,#REF!,7,FALSE()),LEN(VLOOKUP($A230,#REF!,7,FALSE()))-2),"*")),"")</f>
        <v>#VALUE!</v>
      </c>
      <c r="I230" s="92" t="e">
        <f aca="false">IF(LEN(VLOOKUP($A230,#REF!,8,FALSE())),UPPER(RIGHT(VLOOKUP($A230,#REF!,8,FALSE()), 1)),"")</f>
        <v>#VALUE!</v>
      </c>
      <c r="J230" s="90" t="e">
        <f aca="false">IF(LEN(VLOOKUP($A230,#REF!,4,FALSE())),UPPER(RIGHT(VLOOKUP($A230,#REF!,4,FALSE()), 1)),"")</f>
        <v>#VALUE!</v>
      </c>
      <c r="K230" s="90" t="e">
        <f aca="false">IF(LEN(VLOOKUP($A230,#REF!,5,FALSE())),UPPER(RIGHT(VLOOKUP($A230,#REF!,5,FALSE()), 1)),"")</f>
        <v>#VALUE!</v>
      </c>
      <c r="L230" s="90" t="e">
        <f aca="false">IF(LEN(VLOOKUP($A230,#REF!,6,FALSE())),UPPER(RIGHT(VLOOKUP($A230,#REF!,6,FALSE()), 1)),"")</f>
        <v>#VALUE!</v>
      </c>
      <c r="M230" s="91" t="e">
        <f aca="false">IF(LEN(VLOOKUP($A230,#REF!,7,FALSE())),UPPER(RIGHT(VLOOKUP($A230,#REF!,7,FALSE()), 1)),"")</f>
        <v>#VALUE!</v>
      </c>
      <c r="N230" s="86" t="s">
        <v>610</v>
      </c>
      <c r="O230" s="86" t="s">
        <v>83</v>
      </c>
      <c r="P230" s="86" t="s">
        <v>104</v>
      </c>
      <c r="Q230" s="86" t="s">
        <v>105</v>
      </c>
      <c r="R230" s="86" t="s">
        <v>83</v>
      </c>
      <c r="S230" s="100" t="e">
        <f aca="false">HLOOKUP("Device Tree Pin Name",#REF!,MATCH($A230,#REF!,0),FALSE())</f>
        <v>#VALUE!</v>
      </c>
      <c r="T230" s="95" t="e">
        <f aca="false">HLOOKUP("power rail",#REF!,MATCH($A230,#REF!,0),FALSE())</f>
        <v>#VALUE!</v>
      </c>
      <c r="U230" s="96" t="e">
        <f aca="false">HLOOKUP("Wake Capable",#REF!,MATCH($A230,#REF!,0),FALSE())</f>
        <v>#VALUE!</v>
      </c>
      <c r="V230" s="96" t="e">
        <f aca="false">HLOOKUP("Strap",#REF!,MATCH($A230,#REF!,0),FALSE())</f>
        <v>#VALUE!</v>
      </c>
      <c r="W230" s="96" t="e">
        <f aca="false">HLOOKUP("GTE",#REF!,MATCH($A230,#REF!,0),FALSE())</f>
        <v>#VALUE!</v>
      </c>
      <c r="X230" s="96" t="e">
        <f aca="false">HLOOKUP("DPD_Control",#REF!,MATCH($A230,#REF!,0),FALSE())</f>
        <v>#VALUE!</v>
      </c>
      <c r="Y230" s="96" t="e">
        <f aca="false">HLOOKUP("DPD_Group",#REF!,MATCH($A230,#REF!,0),FALSE())</f>
        <v>#VALUE!</v>
      </c>
      <c r="Z230" s="95" t="e">
        <f aca="false">HLOOKUP("Pad Category",#REF!,MATCH($A230,#REF!,0),FALSE())</f>
        <v>#VALUE!</v>
      </c>
      <c r="AA230" s="95" t="e">
        <f aca="false">HLOOKUP("Pad type",#REF!,MATCH($A230,#REF!,0),FALSE())</f>
        <v>#VALUE!</v>
      </c>
      <c r="AB230" s="95" t="e">
        <f aca="false">HLOOKUP("Pull Strength",#REF!,MATCH($A230,#REF!,0),FALSE())</f>
        <v>#VALUE!</v>
      </c>
      <c r="AC230" s="95" t="e">
        <f aca="false">HLOOKUP("POR Pin State",#REF!,MATCH($A230,#REF!,0),FALSE())</f>
        <v>#VALUE!</v>
      </c>
      <c r="AD230" s="95" t="str">
        <f aca="false">IF(OR($AQ230="",$AQ230=$C230),$R230,IF($AQ230=$D230,SUBSTITUTE(SUBSTITUTE($AQ230,"GPIO3_","GPIO_"),".0",""),IF($AQ230=$E230,$N230,IF($AQ230=$F230,$O230,IF($AQ230=$G230,$P230,IF($AQ230=$H230,$Q230,"INVALID"))))))</f>
        <v>RSVD1</v>
      </c>
      <c r="AE230" s="97"/>
      <c r="AF230" s="98" t="str">
        <f aca="false">IF(AND(OR($AS230="Int PU",$AS230="Int PD"),OR(AND($AZ230&lt;&gt;"",$AZ230&lt;&gt;"0"),AND($BA230&lt;&gt;"",$BA230&lt;&gt;"0"))),"INVALID",IF(OR($AQ230=$C230,$AS230="Int PD"),"PULL_DOWN",IF(OR($AS230="Int PU",AND($AE230="YES",OR($AZ230="",$AZ230="0"),OR($BA230="",$BA230="0"),OR($AR230="Input",$AR230="Bidirectional"))),"PULL_UP","NORMAL")))</f>
        <v>PULL_DOWN</v>
      </c>
      <c r="AG230" s="98" t="str">
        <f aca="false">IF($AR230="Input", "TRISTATE", IF($AS230="Z","TRISTATE",IF($AQ230=$C230,"TRISTATE","NORMAL")))</f>
        <v>TRISTATE</v>
      </c>
      <c r="AH230" s="98" t="str">
        <f aca="false">IF(OR($AQ230=$C230,$AR230="Output"),"DISABLE","ENABLE")</f>
        <v>DISABLE</v>
      </c>
      <c r="AI230" s="112" t="e">
        <f aca="false">IF($AT230&lt;&gt;$G230,"N/A",IF($AV230="Drive 1", "1", IF($AV230="Drive 0", "0", "")))</f>
        <v>#VALUE!</v>
      </c>
      <c r="AJ230" s="99" t="b">
        <f aca="false">TRUE()</f>
        <v>1</v>
      </c>
      <c r="AK230" s="99" t="b">
        <f aca="false">TRUE()</f>
        <v>1</v>
      </c>
      <c r="AL230" s="99" t="b">
        <f aca="false">TRUE()</f>
        <v>1</v>
      </c>
      <c r="AM230" s="99" t="b">
        <f aca="false">TRUE()</f>
        <v>1</v>
      </c>
      <c r="AN230" s="99" t="b">
        <f aca="false">TRUE()</f>
        <v>1</v>
      </c>
      <c r="AO230" s="99" t="b">
        <f aca="false">TRUE()</f>
        <v>1</v>
      </c>
      <c r="AP230" s="100" t="str">
        <f aca="false">IF(AND($AJ230:$AO230), "VALID", "INVALID")</f>
        <v>VALID</v>
      </c>
      <c r="AQ230" s="141" t="s">
        <v>613</v>
      </c>
      <c r="AR230" s="102" t="s">
        <v>79</v>
      </c>
      <c r="AS230" s="103"/>
      <c r="AT230" s="104"/>
      <c r="AU230" s="104"/>
      <c r="AV230" s="104"/>
      <c r="AW230" s="110" t="s">
        <v>85</v>
      </c>
      <c r="AX230" s="103" t="s">
        <v>85</v>
      </c>
      <c r="AY230" s="104"/>
      <c r="AZ230" s="103"/>
      <c r="BA230" s="103"/>
      <c r="BB230" s="105"/>
      <c r="BC230" s="104"/>
      <c r="BD230" s="106"/>
      <c r="BE230" s="111" t="s">
        <v>612</v>
      </c>
      <c r="BF230" s="108" t="e">
        <f aca="false">VLOOKUP($A230,#REF!, 34, FALSE())</f>
        <v>#VALUE!</v>
      </c>
      <c r="BG230" s="418" t="e">
        <f aca="false">VLOOKUP($A230,#REF!, 22, FALSE())</f>
        <v>#VALUE!</v>
      </c>
      <c r="BH230" s="109"/>
    </row>
    <row r="231" customFormat="false" ht="12.75" hidden="false" customHeight="true" outlineLevel="0" collapsed="false">
      <c r="A231" s="95" t="s">
        <v>614</v>
      </c>
      <c r="B231" s="86" t="e">
        <f aca="false">VLOOKUP($A231,#REF!, 34, FALSE())</f>
        <v>#VALUE!</v>
      </c>
      <c r="C231" s="87" t="str">
        <f aca="false">CONCATENATE("unused_",A231)</f>
        <v>unused_PEX_L8_CLKREQ_N</v>
      </c>
      <c r="D231" s="88" t="e">
        <f aca="false">IF(LEN(VLOOKUP($A231,#REF!,8,FALSE())),LEFT(VLOOKUP($A231,#REF!,8,FALSE()),LEN(VLOOKUP($A231,#REF!,8,FALSE()))-2),"")</f>
        <v>#VALUE!</v>
      </c>
      <c r="E231" s="89" t="e">
        <f aca="false">IF(LEN(VLOOKUP($A231,#REF!,4,FALSE())),IF(INDEX(#REF!,MATCH($A231,#REF!,0),1),LEFT(VLOOKUP($A231,#REF!,4,FALSE()),LEN(VLOOKUP($A231,#REF!,4,FALSE()))-2),CONCATENATE(LEFT(VLOOKUP($A231,#REF!,4,FALSE()),LEN(VLOOKUP($A231,#REF!,4,FALSE()))-2),"")),"")</f>
        <v>#VALUE!</v>
      </c>
      <c r="F231" s="90" t="e">
        <f aca="false">IF(LEN(VLOOKUP($A231,#REF!,5,FALSE())),IF(INDEX(#REF!,MATCH($A231,#REF!,0),2),LEFT(VLOOKUP($A231,#REF!,5,FALSE()),LEN(VLOOKUP($A231,#REF!,5,FALSE()))-2),CONCATENATE(LEFT(VLOOKUP($A231,#REF!,5,FALSE()),LEN(VLOOKUP($A231,#REF!,5,FALSE()))-2),"*")),"")</f>
        <v>#VALUE!</v>
      </c>
      <c r="G231" s="90" t="e">
        <f aca="false">IF(LEN(VLOOKUP($A231,#REF!,6,FALSE())),IF(INDEX(#REF!,MATCH($A231,#REF!,0),3),LEFT(VLOOKUP($A231,#REF!,6,FALSE()),LEN(VLOOKUP($A231,#REF!,6,FALSE()))-2),CONCATENATE(LEFT(VLOOKUP($A231,#REF!,6,FALSE()),LEN(VLOOKUP($A231,#REF!,6,FALSE()))-2),"*")),"")</f>
        <v>#VALUE!</v>
      </c>
      <c r="H231" s="91" t="e">
        <f aca="false">IF(LEN(VLOOKUP($A231,#REF!,7,FALSE())),IF(INDEX(#REF!,MATCH($A231,#REF!,0),4),LEFT(VLOOKUP($A231,#REF!,7,FALSE()),LEN(VLOOKUP($A231,#REF!,7,FALSE()))-2),CONCATENATE(LEFT(VLOOKUP($A231,#REF!,7,FALSE()),LEN(VLOOKUP($A231,#REF!,7,FALSE()))-2),"*")),"")</f>
        <v>#VALUE!</v>
      </c>
      <c r="I231" s="92" t="e">
        <f aca="false">IF(LEN(VLOOKUP($A231,#REF!,8,FALSE())),UPPER(RIGHT(VLOOKUP($A231,#REF!,8,FALSE()), 1)),"")</f>
        <v>#VALUE!</v>
      </c>
      <c r="J231" s="90" t="e">
        <f aca="false">IF(LEN(VLOOKUP($A231,#REF!,4,FALSE())),UPPER(RIGHT(VLOOKUP($A231,#REF!,4,FALSE()), 1)),"")</f>
        <v>#VALUE!</v>
      </c>
      <c r="K231" s="90" t="e">
        <f aca="false">IF(LEN(VLOOKUP($A231,#REF!,5,FALSE())),UPPER(RIGHT(VLOOKUP($A231,#REF!,5,FALSE()), 1)),"")</f>
        <v>#VALUE!</v>
      </c>
      <c r="L231" s="90" t="e">
        <f aca="false">IF(LEN(VLOOKUP($A231,#REF!,6,FALSE())),UPPER(RIGHT(VLOOKUP($A231,#REF!,6,FALSE()), 1)),"")</f>
        <v>#VALUE!</v>
      </c>
      <c r="M231" s="91" t="e">
        <f aca="false">IF(LEN(VLOOKUP($A231,#REF!,7,FALSE())),UPPER(RIGHT(VLOOKUP($A231,#REF!,7,FALSE()), 1)),"")</f>
        <v>#VALUE!</v>
      </c>
      <c r="N231" s="86" t="s">
        <v>615</v>
      </c>
      <c r="O231" s="86" t="s">
        <v>83</v>
      </c>
      <c r="P231" s="86" t="s">
        <v>104</v>
      </c>
      <c r="Q231" s="86" t="s">
        <v>105</v>
      </c>
      <c r="R231" s="86" t="s">
        <v>83</v>
      </c>
      <c r="S231" s="100" t="e">
        <f aca="false">HLOOKUP("Device Tree Pin Name",#REF!,MATCH($A231,#REF!,0),FALSE())</f>
        <v>#VALUE!</v>
      </c>
      <c r="T231" s="95" t="e">
        <f aca="false">HLOOKUP("power rail",#REF!,MATCH($A231,#REF!,0),FALSE())</f>
        <v>#VALUE!</v>
      </c>
      <c r="U231" s="96" t="e">
        <f aca="false">HLOOKUP("Wake Capable",#REF!,MATCH($A231,#REF!,0),FALSE())</f>
        <v>#VALUE!</v>
      </c>
      <c r="V231" s="96" t="e">
        <f aca="false">HLOOKUP("Strap",#REF!,MATCH($A231,#REF!,0),FALSE())</f>
        <v>#VALUE!</v>
      </c>
      <c r="W231" s="96" t="e">
        <f aca="false">HLOOKUP("GTE",#REF!,MATCH($A231,#REF!,0),FALSE())</f>
        <v>#VALUE!</v>
      </c>
      <c r="X231" s="96" t="e">
        <f aca="false">HLOOKUP("DPD_Control",#REF!,MATCH($A231,#REF!,0),FALSE())</f>
        <v>#VALUE!</v>
      </c>
      <c r="Y231" s="96" t="e">
        <f aca="false">HLOOKUP("DPD_Group",#REF!,MATCH($A231,#REF!,0),FALSE())</f>
        <v>#VALUE!</v>
      </c>
      <c r="Z231" s="95" t="e">
        <f aca="false">HLOOKUP("Pad Category",#REF!,MATCH($A231,#REF!,0),FALSE())</f>
        <v>#VALUE!</v>
      </c>
      <c r="AA231" s="95" t="e">
        <f aca="false">HLOOKUP("Pad type",#REF!,MATCH($A231,#REF!,0),FALSE())</f>
        <v>#VALUE!</v>
      </c>
      <c r="AB231" s="95" t="e">
        <f aca="false">HLOOKUP("Pull Strength",#REF!,MATCH($A231,#REF!,0),FALSE())</f>
        <v>#VALUE!</v>
      </c>
      <c r="AC231" s="95" t="e">
        <f aca="false">HLOOKUP("POR Pin State",#REF!,MATCH($A231,#REF!,0),FALSE())</f>
        <v>#VALUE!</v>
      </c>
      <c r="AD231" s="95" t="str">
        <f aca="false">IF(OR($AQ231="",$AQ231=$C231),$R231,IF($AQ231=$D231,SUBSTITUTE(SUBSTITUTE($AQ231,"GPIO3_","GPIO_"),".0",""),IF($AQ231=$E231,$N231,IF($AQ231=$F231,$O231,IF($AQ231=$G231,$P231,IF($AQ231=$H231,$Q231,"INVALID"))))))</f>
        <v>RSVD1</v>
      </c>
      <c r="AE231" s="97"/>
      <c r="AF231" s="98" t="str">
        <f aca="false">IF(AND(OR($AS231="Int PU",$AS231="Int PD"),OR(AND($AZ231&lt;&gt;"",$AZ231&lt;&gt;"0"),AND($BA231&lt;&gt;"",$BA231&lt;&gt;"0"))),"INVALID",IF(OR($AQ231=$C231,$AS231="Int PD"),"PULL_DOWN",IF(OR($AS231="Int PU",AND($AE231="YES",OR($AZ231="",$AZ231="0"),OR($BA231="",$BA231="0"),OR($AR231="Input",$AR231="Bidirectional"))),"PULL_UP","NORMAL")))</f>
        <v>PULL_DOWN</v>
      </c>
      <c r="AG231" s="98" t="str">
        <f aca="false">IF($AR231="Input", "TRISTATE", IF($AS231="Z","TRISTATE",IF($AQ231=$C231,"TRISTATE","NORMAL")))</f>
        <v>TRISTATE</v>
      </c>
      <c r="AH231" s="98" t="str">
        <f aca="false">IF(OR($AQ231=$C231,$AR231="Output"),"DISABLE","ENABLE")</f>
        <v>DISABLE</v>
      </c>
      <c r="AI231" s="112" t="e">
        <f aca="false">IF($AT231&lt;&gt;$G231,"N/A",IF($AV231="Drive 1", "1", IF($AV231="Drive 0", "0", "")))</f>
        <v>#VALUE!</v>
      </c>
      <c r="AJ231" s="99" t="b">
        <f aca="false">TRUE()</f>
        <v>1</v>
      </c>
      <c r="AK231" s="99" t="b">
        <f aca="false">TRUE()</f>
        <v>1</v>
      </c>
      <c r="AL231" s="99" t="b">
        <f aca="false">TRUE()</f>
        <v>1</v>
      </c>
      <c r="AM231" s="99" t="b">
        <f aca="false">TRUE()</f>
        <v>1</v>
      </c>
      <c r="AN231" s="99" t="b">
        <f aca="false">TRUE()</f>
        <v>1</v>
      </c>
      <c r="AO231" s="99" t="b">
        <f aca="false">TRUE()</f>
        <v>1</v>
      </c>
      <c r="AP231" s="100" t="str">
        <f aca="false">IF(AND($AJ231:$AO231), "VALID", "INVALID")</f>
        <v>VALID</v>
      </c>
      <c r="AQ231" s="141" t="s">
        <v>616</v>
      </c>
      <c r="AR231" s="102" t="s">
        <v>79</v>
      </c>
      <c r="AS231" s="103"/>
      <c r="AT231" s="103" t="s">
        <v>89</v>
      </c>
      <c r="AU231" s="104"/>
      <c r="AV231" s="104"/>
      <c r="AW231" s="110" t="s">
        <v>85</v>
      </c>
      <c r="AX231" s="103" t="s">
        <v>85</v>
      </c>
      <c r="AY231" s="104"/>
      <c r="AZ231" s="103"/>
      <c r="BA231" s="103"/>
      <c r="BB231" s="105"/>
      <c r="BC231" s="104"/>
      <c r="BD231" s="106"/>
      <c r="BE231" s="111" t="s">
        <v>614</v>
      </c>
      <c r="BF231" s="108" t="e">
        <f aca="false">VLOOKUP($A231,#REF!, 34, FALSE())</f>
        <v>#VALUE!</v>
      </c>
      <c r="BG231" s="418" t="e">
        <f aca="false">VLOOKUP($A231,#REF!, 22, FALSE())</f>
        <v>#VALUE!</v>
      </c>
      <c r="BH231" s="109"/>
    </row>
    <row r="232" customFormat="false" ht="12.75" hidden="false" customHeight="true" outlineLevel="0" collapsed="false">
      <c r="A232" s="95" t="s">
        <v>617</v>
      </c>
      <c r="B232" s="86" t="e">
        <f aca="false">VLOOKUP($A232,#REF!, 34, FALSE())</f>
        <v>#VALUE!</v>
      </c>
      <c r="C232" s="87" t="str">
        <f aca="false">CONCATENATE("unused_",A232)</f>
        <v>unused_PEX_L8_RST_N</v>
      </c>
      <c r="D232" s="88" t="e">
        <f aca="false">IF(LEN(VLOOKUP($A232,#REF!,8,FALSE())),LEFT(VLOOKUP($A232,#REF!,8,FALSE()),LEN(VLOOKUP($A232,#REF!,8,FALSE()))-2),"")</f>
        <v>#VALUE!</v>
      </c>
      <c r="E232" s="89" t="e">
        <f aca="false">IF(LEN(VLOOKUP($A232,#REF!,4,FALSE())),IF(INDEX(#REF!,MATCH($A232,#REF!,0),1),LEFT(VLOOKUP($A232,#REF!,4,FALSE()),LEN(VLOOKUP($A232,#REF!,4,FALSE()))-2),CONCATENATE(LEFT(VLOOKUP($A232,#REF!,4,FALSE()),LEN(VLOOKUP($A232,#REF!,4,FALSE()))-2),"")),"")</f>
        <v>#VALUE!</v>
      </c>
      <c r="F232" s="90" t="e">
        <f aca="false">IF(LEN(VLOOKUP($A232,#REF!,5,FALSE())),IF(INDEX(#REF!,MATCH($A232,#REF!,0),2),LEFT(VLOOKUP($A232,#REF!,5,FALSE()),LEN(VLOOKUP($A232,#REF!,5,FALSE()))-2),CONCATENATE(LEFT(VLOOKUP($A232,#REF!,5,FALSE()),LEN(VLOOKUP($A232,#REF!,5,FALSE()))-2),"*")),"")</f>
        <v>#VALUE!</v>
      </c>
      <c r="G232" s="90" t="e">
        <f aca="false">IF(LEN(VLOOKUP($A232,#REF!,6,FALSE())),IF(INDEX(#REF!,MATCH($A232,#REF!,0),3),LEFT(VLOOKUP($A232,#REF!,6,FALSE()),LEN(VLOOKUP($A232,#REF!,6,FALSE()))-2),CONCATENATE(LEFT(VLOOKUP($A232,#REF!,6,FALSE()),LEN(VLOOKUP($A232,#REF!,6,FALSE()))-2),"*")),"")</f>
        <v>#VALUE!</v>
      </c>
      <c r="H232" s="91" t="e">
        <f aca="false">IF(LEN(VLOOKUP($A232,#REF!,7,FALSE())),IF(INDEX(#REF!,MATCH($A232,#REF!,0),4),LEFT(VLOOKUP($A232,#REF!,7,FALSE()),LEN(VLOOKUP($A232,#REF!,7,FALSE()))-2),CONCATENATE(LEFT(VLOOKUP($A232,#REF!,7,FALSE()),LEN(VLOOKUP($A232,#REF!,7,FALSE()))-2),"*")),"")</f>
        <v>#VALUE!</v>
      </c>
      <c r="I232" s="92" t="e">
        <f aca="false">IF(LEN(VLOOKUP($A232,#REF!,8,FALSE())),UPPER(RIGHT(VLOOKUP($A232,#REF!,8,FALSE()), 1)),"")</f>
        <v>#VALUE!</v>
      </c>
      <c r="J232" s="90" t="e">
        <f aca="false">IF(LEN(VLOOKUP($A232,#REF!,4,FALSE())),UPPER(RIGHT(VLOOKUP($A232,#REF!,4,FALSE()), 1)),"")</f>
        <v>#VALUE!</v>
      </c>
      <c r="K232" s="90" t="e">
        <f aca="false">IF(LEN(VLOOKUP($A232,#REF!,5,FALSE())),UPPER(RIGHT(VLOOKUP($A232,#REF!,5,FALSE()), 1)),"")</f>
        <v>#VALUE!</v>
      </c>
      <c r="L232" s="90" t="e">
        <f aca="false">IF(LEN(VLOOKUP($A232,#REF!,6,FALSE())),UPPER(RIGHT(VLOOKUP($A232,#REF!,6,FALSE()), 1)),"")</f>
        <v>#VALUE!</v>
      </c>
      <c r="M232" s="91" t="e">
        <f aca="false">IF(LEN(VLOOKUP($A232,#REF!,7,FALSE())),UPPER(RIGHT(VLOOKUP($A232,#REF!,7,FALSE()), 1)),"")</f>
        <v>#VALUE!</v>
      </c>
      <c r="N232" s="86" t="s">
        <v>615</v>
      </c>
      <c r="O232" s="86" t="s">
        <v>83</v>
      </c>
      <c r="P232" s="86" t="s">
        <v>104</v>
      </c>
      <c r="Q232" s="86" t="s">
        <v>105</v>
      </c>
      <c r="R232" s="86" t="s">
        <v>83</v>
      </c>
      <c r="S232" s="132" t="e">
        <f aca="false">HLOOKUP("Device Tree Pin Name",#REF!,MATCH($A232,#REF!,0),FALSE())</f>
        <v>#VALUE!</v>
      </c>
      <c r="T232" s="132" t="e">
        <f aca="false">HLOOKUP("power rail",#REF!,MATCH($A232,#REF!,0),FALSE())</f>
        <v>#VALUE!</v>
      </c>
      <c r="U232" s="96" t="e">
        <f aca="false">HLOOKUP("Wake Capable",#REF!,MATCH($A232,#REF!,0),FALSE())</f>
        <v>#VALUE!</v>
      </c>
      <c r="V232" s="96" t="e">
        <f aca="false">HLOOKUP("Strap",#REF!,MATCH($A232,#REF!,0),FALSE())</f>
        <v>#VALUE!</v>
      </c>
      <c r="W232" s="96" t="e">
        <f aca="false">HLOOKUP("GTE",#REF!,MATCH($A232,#REF!,0),FALSE())</f>
        <v>#VALUE!</v>
      </c>
      <c r="X232" s="96" t="e">
        <f aca="false">HLOOKUP("DPD_Control",#REF!,MATCH($A232,#REF!,0),FALSE())</f>
        <v>#VALUE!</v>
      </c>
      <c r="Y232" s="96" t="e">
        <f aca="false">HLOOKUP("DPD_Group",#REF!,MATCH($A232,#REF!,0),FALSE())</f>
        <v>#VALUE!</v>
      </c>
      <c r="Z232" s="95" t="e">
        <f aca="false">HLOOKUP("Pad Category",#REF!,MATCH($A232,#REF!,0),FALSE())</f>
        <v>#VALUE!</v>
      </c>
      <c r="AA232" s="95" t="e">
        <f aca="false">HLOOKUP("Pad type",#REF!,MATCH($A232,#REF!,0),FALSE())</f>
        <v>#VALUE!</v>
      </c>
      <c r="AB232" s="95" t="e">
        <f aca="false">HLOOKUP("Pull Strength",#REF!,MATCH($A232,#REF!,0),FALSE())</f>
        <v>#VALUE!</v>
      </c>
      <c r="AC232" s="95" t="e">
        <f aca="false">HLOOKUP("POR Pin State",#REF!,MATCH($A232,#REF!,0),FALSE())</f>
        <v>#VALUE!</v>
      </c>
      <c r="AD232" s="95" t="str">
        <f aca="false">IF(OR($AQ232="",$AQ232=$C232),$R232,IF($AQ232=$D232,SUBSTITUTE(SUBSTITUTE($AQ232,"GPIO3_","GPIO_"),".0",""),IF($AQ232=$E232,$N232,IF($AQ232=$F232,$O232,IF($AQ232=$G232,$P232,IF($AQ232=$H232,$Q232,"INVALID"))))))</f>
        <v>RSVD1</v>
      </c>
      <c r="AE232" s="97"/>
      <c r="AF232" s="98" t="str">
        <f aca="false">IF(AND(OR($AS232="Int PU",$AS232="Int PD"),OR(AND($AZ232&lt;&gt;"",$AZ232&lt;&gt;"0"),AND($BA232&lt;&gt;"",$BA232&lt;&gt;"0"))),"INVALID",IF(OR($AQ232=$C232,$AS232="Int PD"),"PULL_DOWN",IF(OR($AS232="Int PU",AND($AE232="YES",OR($AZ232="",$AZ232="0"),OR($BA232="",$BA232="0"),OR($AR232="Input",$AR232="Bidirectional"))),"PULL_UP","NORMAL")))</f>
        <v>PULL_DOWN</v>
      </c>
      <c r="AG232" s="98" t="str">
        <f aca="false">IF($AR232="Input", "TRISTATE", IF($AS232="Z","TRISTATE",IF($AQ232=$C232,"TRISTATE","NORMAL")))</f>
        <v>TRISTATE</v>
      </c>
      <c r="AH232" s="98" t="str">
        <f aca="false">IF(OR($AQ232=$C232,$AR232="Output"),"DISABLE","ENABLE")</f>
        <v>DISABLE</v>
      </c>
      <c r="AI232" s="112" t="e">
        <f aca="false">IF($AT232&lt;&gt;$G232,"N/A",IF($AV232="Drive 1", "1", IF($AV232="Drive 0", "0", "")))</f>
        <v>#VALUE!</v>
      </c>
      <c r="AJ232" s="99" t="b">
        <f aca="false">TRUE()</f>
        <v>1</v>
      </c>
      <c r="AK232" s="99" t="b">
        <f aca="false">TRUE()</f>
        <v>1</v>
      </c>
      <c r="AL232" s="99" t="b">
        <f aca="false">TRUE()</f>
        <v>1</v>
      </c>
      <c r="AM232" s="99" t="b">
        <f aca="false">TRUE()</f>
        <v>1</v>
      </c>
      <c r="AN232" s="99" t="b">
        <f aca="false">TRUE()</f>
        <v>1</v>
      </c>
      <c r="AO232" s="99" t="b">
        <f aca="false">TRUE()</f>
        <v>1</v>
      </c>
      <c r="AP232" s="100" t="str">
        <f aca="false">IF(AND($AJ232:$AO232), "VALID", "INVALID")</f>
        <v>VALID</v>
      </c>
      <c r="AQ232" s="168" t="s">
        <v>618</v>
      </c>
      <c r="AR232" s="146" t="s">
        <v>79</v>
      </c>
      <c r="AS232" s="147"/>
      <c r="AT232" s="148"/>
      <c r="AU232" s="148"/>
      <c r="AV232" s="148"/>
      <c r="AW232" s="110" t="s">
        <v>85</v>
      </c>
      <c r="AX232" s="103" t="s">
        <v>85</v>
      </c>
      <c r="AY232" s="104"/>
      <c r="AZ232" s="147"/>
      <c r="BA232" s="147"/>
      <c r="BB232" s="149"/>
      <c r="BC232" s="148"/>
      <c r="BD232" s="150"/>
      <c r="BE232" s="111" t="s">
        <v>617</v>
      </c>
      <c r="BF232" s="108" t="e">
        <f aca="false">VLOOKUP($A232,#REF!, 34, FALSE())</f>
        <v>#VALUE!</v>
      </c>
      <c r="BG232" s="418" t="e">
        <f aca="false">VLOOKUP($A232,#REF!, 22, FALSE())</f>
        <v>#VALUE!</v>
      </c>
      <c r="BH232" s="109"/>
    </row>
    <row r="233" customFormat="false" ht="12.75" hidden="false" customHeight="true" outlineLevel="0" collapsed="false">
      <c r="A233" s="95" t="s">
        <v>619</v>
      </c>
      <c r="B233" s="86" t="e">
        <f aca="false">VLOOKUP($A233,#REF!, 34, FALSE())</f>
        <v>#VALUE!</v>
      </c>
      <c r="C233" s="87" t="str">
        <f aca="false">CONCATENATE("unused_",A233)</f>
        <v>unused_PEX_L9_CLKREQ_N</v>
      </c>
      <c r="D233" s="88" t="e">
        <f aca="false">IF(LEN(VLOOKUP($A233,#REF!,8,FALSE())),LEFT(VLOOKUP($A233,#REF!,8,FALSE()),LEN(VLOOKUP($A233,#REF!,8,FALSE()))-2),"")</f>
        <v>#VALUE!</v>
      </c>
      <c r="E233" s="89" t="e">
        <f aca="false">IF(LEN(VLOOKUP($A233,#REF!,4,FALSE())),IF(INDEX(#REF!,MATCH($A233,#REF!,0),1),LEFT(VLOOKUP($A233,#REF!,4,FALSE()),LEN(VLOOKUP($A233,#REF!,4,FALSE()))-2),CONCATENATE(LEFT(VLOOKUP($A233,#REF!,4,FALSE()),LEN(VLOOKUP($A233,#REF!,4,FALSE()))-2),"")),"")</f>
        <v>#VALUE!</v>
      </c>
      <c r="F233" s="90" t="e">
        <f aca="false">IF(LEN(VLOOKUP($A233,#REF!,5,FALSE())),IF(INDEX(#REF!,MATCH($A233,#REF!,0),2),LEFT(VLOOKUP($A233,#REF!,5,FALSE()),LEN(VLOOKUP($A233,#REF!,5,FALSE()))-2),CONCATENATE(LEFT(VLOOKUP($A233,#REF!,5,FALSE()),LEN(VLOOKUP($A233,#REF!,5,FALSE()))-2),"*")),"")</f>
        <v>#VALUE!</v>
      </c>
      <c r="G233" s="90" t="e">
        <f aca="false">IF(LEN(VLOOKUP($A233,#REF!,6,FALSE())),IF(INDEX(#REF!,MATCH($A233,#REF!,0),3),LEFT(VLOOKUP($A233,#REF!,6,FALSE()),LEN(VLOOKUP($A233,#REF!,6,FALSE()))-2),CONCATENATE(LEFT(VLOOKUP($A233,#REF!,6,FALSE()),LEN(VLOOKUP($A233,#REF!,6,FALSE()))-2),"*")),"")</f>
        <v>#VALUE!</v>
      </c>
      <c r="H233" s="91" t="e">
        <f aca="false">IF(LEN(VLOOKUP($A233,#REF!,7,FALSE())),IF(INDEX(#REF!,MATCH($A233,#REF!,0),4),LEFT(VLOOKUP($A233,#REF!,7,FALSE()),LEN(VLOOKUP($A233,#REF!,7,FALSE()))-2),CONCATENATE(LEFT(VLOOKUP($A233,#REF!,7,FALSE()),LEN(VLOOKUP($A233,#REF!,7,FALSE()))-2),"*")),"")</f>
        <v>#VALUE!</v>
      </c>
      <c r="I233" s="92" t="e">
        <f aca="false">IF(LEN(VLOOKUP($A233,#REF!,8,FALSE())),UPPER(RIGHT(VLOOKUP($A233,#REF!,8,FALSE()), 1)),"")</f>
        <v>#VALUE!</v>
      </c>
      <c r="J233" s="90" t="e">
        <f aca="false">IF(LEN(VLOOKUP($A233,#REF!,4,FALSE())),UPPER(RIGHT(VLOOKUP($A233,#REF!,4,FALSE()), 1)),"")</f>
        <v>#VALUE!</v>
      </c>
      <c r="K233" s="90" t="e">
        <f aca="false">IF(LEN(VLOOKUP($A233,#REF!,5,FALSE())),UPPER(RIGHT(VLOOKUP($A233,#REF!,5,FALSE()), 1)),"")</f>
        <v>#VALUE!</v>
      </c>
      <c r="L233" s="90" t="e">
        <f aca="false">IF(LEN(VLOOKUP($A233,#REF!,6,FALSE())),UPPER(RIGHT(VLOOKUP($A233,#REF!,6,FALSE()), 1)),"")</f>
        <v>#VALUE!</v>
      </c>
      <c r="M233" s="91" t="e">
        <f aca="false">IF(LEN(VLOOKUP($A233,#REF!,7,FALSE())),UPPER(RIGHT(VLOOKUP($A233,#REF!,7,FALSE()), 1)),"")</f>
        <v>#VALUE!</v>
      </c>
      <c r="N233" s="86" t="s">
        <v>620</v>
      </c>
      <c r="O233" s="86" t="s">
        <v>83</v>
      </c>
      <c r="P233" s="86" t="s">
        <v>104</v>
      </c>
      <c r="Q233" s="86" t="s">
        <v>105</v>
      </c>
      <c r="R233" s="86" t="s">
        <v>83</v>
      </c>
      <c r="S233" s="100" t="e">
        <f aca="false">HLOOKUP("Device Tree Pin Name",#REF!,MATCH($A233,#REF!,0),FALSE())</f>
        <v>#VALUE!</v>
      </c>
      <c r="T233" s="95" t="e">
        <f aca="false">HLOOKUP("power rail",#REF!,MATCH($A233,#REF!,0),FALSE())</f>
        <v>#VALUE!</v>
      </c>
      <c r="U233" s="96" t="e">
        <f aca="false">HLOOKUP("Wake Capable",#REF!,MATCH($A233,#REF!,0),FALSE())</f>
        <v>#VALUE!</v>
      </c>
      <c r="V233" s="96" t="e">
        <f aca="false">HLOOKUP("Strap",#REF!,MATCH($A233,#REF!,0),FALSE())</f>
        <v>#VALUE!</v>
      </c>
      <c r="W233" s="96" t="e">
        <f aca="false">HLOOKUP("GTE",#REF!,MATCH($A233,#REF!,0),FALSE())</f>
        <v>#VALUE!</v>
      </c>
      <c r="X233" s="96" t="e">
        <f aca="false">HLOOKUP("DPD_Control",#REF!,MATCH($A233,#REF!,0),FALSE())</f>
        <v>#VALUE!</v>
      </c>
      <c r="Y233" s="96" t="e">
        <f aca="false">HLOOKUP("DPD_Group",#REF!,MATCH($A233,#REF!,0),FALSE())</f>
        <v>#VALUE!</v>
      </c>
      <c r="Z233" s="95" t="e">
        <f aca="false">HLOOKUP("Pad Category",#REF!,MATCH($A233,#REF!,0),FALSE())</f>
        <v>#VALUE!</v>
      </c>
      <c r="AA233" s="95" t="e">
        <f aca="false">HLOOKUP("Pad type",#REF!,MATCH($A233,#REF!,0),FALSE())</f>
        <v>#VALUE!</v>
      </c>
      <c r="AB233" s="95" t="e">
        <f aca="false">HLOOKUP("Pull Strength",#REF!,MATCH($A233,#REF!,0),FALSE())</f>
        <v>#VALUE!</v>
      </c>
      <c r="AC233" s="95" t="e">
        <f aca="false">HLOOKUP("POR Pin State",#REF!,MATCH($A233,#REF!,0),FALSE())</f>
        <v>#VALUE!</v>
      </c>
      <c r="AD233" s="95" t="str">
        <f aca="false">IF(OR($AQ233="",$AQ233=$C233),$R233,IF($AQ233=$D233,SUBSTITUTE(SUBSTITUTE($AQ233,"GPIO3_","GPIO_"),".0",""),IF($AQ233=$E233,$N233,IF($AQ233=$F233,$O233,IF($AQ233=$G233,$P233,IF($AQ233=$H233,$Q233,"INVALID"))))))</f>
        <v>RSVD1</v>
      </c>
      <c r="AE233" s="97"/>
      <c r="AF233" s="98" t="str">
        <f aca="false">IF(AND(OR($AS233="Int PU",$AS233="Int PD"),OR(AND($AZ233&lt;&gt;"",$AZ233&lt;&gt;"0"),AND($BA233&lt;&gt;"",$BA233&lt;&gt;"0"))),"INVALID",IF(OR($AQ233=$C233,$AS233="Int PD"),"PULL_DOWN",IF(OR($AS233="Int PU",AND($AE233="YES",OR($AZ233="",$AZ233="0"),OR($BA233="",$BA233="0"),OR($AR233="Input",$AR233="Bidirectional"))),"PULL_UP","NORMAL")))</f>
        <v>PULL_DOWN</v>
      </c>
      <c r="AG233" s="98" t="str">
        <f aca="false">IF($AR233="Input", "TRISTATE", IF($AS233="Z","TRISTATE",IF($AQ233=$C233,"TRISTATE","NORMAL")))</f>
        <v>TRISTATE</v>
      </c>
      <c r="AH233" s="98" t="str">
        <f aca="false">IF(OR($AQ233=$C233,$AR233="Output"),"DISABLE","ENABLE")</f>
        <v>DISABLE</v>
      </c>
      <c r="AI233" s="112" t="e">
        <f aca="false">IF($AT233&lt;&gt;$G233,"N/A",IF($AV233="Drive 1", "1", IF($AV233="Drive 0", "0", "")))</f>
        <v>#VALUE!</v>
      </c>
      <c r="AJ233" s="99" t="b">
        <f aca="false">TRUE()</f>
        <v>1</v>
      </c>
      <c r="AK233" s="99" t="b">
        <f aca="false">TRUE()</f>
        <v>1</v>
      </c>
      <c r="AL233" s="99" t="b">
        <f aca="false">TRUE()</f>
        <v>1</v>
      </c>
      <c r="AM233" s="99" t="b">
        <f aca="false">TRUE()</f>
        <v>1</v>
      </c>
      <c r="AN233" s="99" t="b">
        <f aca="false">TRUE()</f>
        <v>1</v>
      </c>
      <c r="AO233" s="99" t="b">
        <f aca="false">TRUE()</f>
        <v>1</v>
      </c>
      <c r="AP233" s="100" t="str">
        <f aca="false">IF(AND($AJ233:$AO233), "VALID", "INVALID")</f>
        <v>VALID</v>
      </c>
      <c r="AQ233" s="141" t="s">
        <v>621</v>
      </c>
      <c r="AR233" s="102" t="s">
        <v>79</v>
      </c>
      <c r="AS233" s="103"/>
      <c r="AT233" s="103" t="s">
        <v>89</v>
      </c>
      <c r="AU233" s="104"/>
      <c r="AV233" s="104"/>
      <c r="AW233" s="110" t="s">
        <v>85</v>
      </c>
      <c r="AX233" s="103" t="s">
        <v>85</v>
      </c>
      <c r="AY233" s="104"/>
      <c r="AZ233" s="103"/>
      <c r="BA233" s="103"/>
      <c r="BB233" s="105"/>
      <c r="BC233" s="104"/>
      <c r="BD233" s="106"/>
      <c r="BE233" s="111" t="s">
        <v>619</v>
      </c>
      <c r="BF233" s="108" t="e">
        <f aca="false">VLOOKUP($A233,#REF!, 34, FALSE())</f>
        <v>#VALUE!</v>
      </c>
      <c r="BG233" s="418" t="e">
        <f aca="false">VLOOKUP($A233,#REF!, 22, FALSE())</f>
        <v>#VALUE!</v>
      </c>
      <c r="BH233" s="109"/>
    </row>
    <row r="234" customFormat="false" ht="12.75" hidden="false" customHeight="true" outlineLevel="0" collapsed="false">
      <c r="A234" s="95" t="s">
        <v>622</v>
      </c>
      <c r="B234" s="86" t="e">
        <f aca="false">VLOOKUP($A234,#REF!, 34, FALSE())</f>
        <v>#VALUE!</v>
      </c>
      <c r="C234" s="87" t="str">
        <f aca="false">CONCATENATE("unused_",A234)</f>
        <v>unused_PEX_L9_RST_N</v>
      </c>
      <c r="D234" s="88" t="e">
        <f aca="false">IF(LEN(VLOOKUP($A234,#REF!,8,FALSE())),LEFT(VLOOKUP($A234,#REF!,8,FALSE()),LEN(VLOOKUP($A234,#REF!,8,FALSE()))-2),"")</f>
        <v>#VALUE!</v>
      </c>
      <c r="E234" s="89" t="e">
        <f aca="false">IF(LEN(VLOOKUP($A234,#REF!,4,FALSE())),IF(INDEX(#REF!,MATCH($A234,#REF!,0),1),LEFT(VLOOKUP($A234,#REF!,4,FALSE()),LEN(VLOOKUP($A234,#REF!,4,FALSE()))-2),CONCATENATE(LEFT(VLOOKUP($A234,#REF!,4,FALSE()),LEN(VLOOKUP($A234,#REF!,4,FALSE()))-2),"")),"")</f>
        <v>#VALUE!</v>
      </c>
      <c r="F234" s="90" t="e">
        <f aca="false">IF(LEN(VLOOKUP($A234,#REF!,5,FALSE())),IF(INDEX(#REF!,MATCH($A234,#REF!,0),2),LEFT(VLOOKUP($A234,#REF!,5,FALSE()),LEN(VLOOKUP($A234,#REF!,5,FALSE()))-2),CONCATENATE(LEFT(VLOOKUP($A234,#REF!,5,FALSE()),LEN(VLOOKUP($A234,#REF!,5,FALSE()))-2),"*")),"")</f>
        <v>#VALUE!</v>
      </c>
      <c r="G234" s="90" t="e">
        <f aca="false">IF(LEN(VLOOKUP($A234,#REF!,6,FALSE())),IF(INDEX(#REF!,MATCH($A234,#REF!,0),3),LEFT(VLOOKUP($A234,#REF!,6,FALSE()),LEN(VLOOKUP($A234,#REF!,6,FALSE()))-2),CONCATENATE(LEFT(VLOOKUP($A234,#REF!,6,FALSE()),LEN(VLOOKUP($A234,#REF!,6,FALSE()))-2),"*")),"")</f>
        <v>#VALUE!</v>
      </c>
      <c r="H234" s="91" t="e">
        <f aca="false">IF(LEN(VLOOKUP($A234,#REF!,7,FALSE())),IF(INDEX(#REF!,MATCH($A234,#REF!,0),4),LEFT(VLOOKUP($A234,#REF!,7,FALSE()),LEN(VLOOKUP($A234,#REF!,7,FALSE()))-2),CONCATENATE(LEFT(VLOOKUP($A234,#REF!,7,FALSE()),LEN(VLOOKUP($A234,#REF!,7,FALSE()))-2),"*")),"")</f>
        <v>#VALUE!</v>
      </c>
      <c r="I234" s="92" t="e">
        <f aca="false">IF(LEN(VLOOKUP($A234,#REF!,8,FALSE())),UPPER(RIGHT(VLOOKUP($A234,#REF!,8,FALSE()), 1)),"")</f>
        <v>#VALUE!</v>
      </c>
      <c r="J234" s="90" t="e">
        <f aca="false">IF(LEN(VLOOKUP($A234,#REF!,4,FALSE())),UPPER(RIGHT(VLOOKUP($A234,#REF!,4,FALSE()), 1)),"")</f>
        <v>#VALUE!</v>
      </c>
      <c r="K234" s="90" t="e">
        <f aca="false">IF(LEN(VLOOKUP($A234,#REF!,5,FALSE())),UPPER(RIGHT(VLOOKUP($A234,#REF!,5,FALSE()), 1)),"")</f>
        <v>#VALUE!</v>
      </c>
      <c r="L234" s="90" t="e">
        <f aca="false">IF(LEN(VLOOKUP($A234,#REF!,6,FALSE())),UPPER(RIGHT(VLOOKUP($A234,#REF!,6,FALSE()), 1)),"")</f>
        <v>#VALUE!</v>
      </c>
      <c r="M234" s="91" t="e">
        <f aca="false">IF(LEN(VLOOKUP($A234,#REF!,7,FALSE())),UPPER(RIGHT(VLOOKUP($A234,#REF!,7,FALSE()), 1)),"")</f>
        <v>#VALUE!</v>
      </c>
      <c r="N234" s="86" t="s">
        <v>620</v>
      </c>
      <c r="O234" s="86" t="s">
        <v>83</v>
      </c>
      <c r="P234" s="86" t="s">
        <v>104</v>
      </c>
      <c r="Q234" s="86" t="s">
        <v>105</v>
      </c>
      <c r="R234" s="86" t="s">
        <v>83</v>
      </c>
      <c r="S234" s="100" t="e">
        <f aca="false">HLOOKUP("Device Tree Pin Name",#REF!,MATCH($A234,#REF!,0),FALSE())</f>
        <v>#VALUE!</v>
      </c>
      <c r="T234" s="95" t="e">
        <f aca="false">HLOOKUP("power rail",#REF!,MATCH($A234,#REF!,0),FALSE())</f>
        <v>#VALUE!</v>
      </c>
      <c r="U234" s="96" t="e">
        <f aca="false">HLOOKUP("Wake Capable",#REF!,MATCH($A234,#REF!,0),FALSE())</f>
        <v>#VALUE!</v>
      </c>
      <c r="V234" s="96" t="e">
        <f aca="false">HLOOKUP("Strap",#REF!,MATCH($A234,#REF!,0),FALSE())</f>
        <v>#VALUE!</v>
      </c>
      <c r="W234" s="96" t="e">
        <f aca="false">HLOOKUP("GTE",#REF!,MATCH($A234,#REF!,0),FALSE())</f>
        <v>#VALUE!</v>
      </c>
      <c r="X234" s="96" t="e">
        <f aca="false">HLOOKUP("DPD_Control",#REF!,MATCH($A234,#REF!,0),FALSE())</f>
        <v>#VALUE!</v>
      </c>
      <c r="Y234" s="96" t="e">
        <f aca="false">HLOOKUP("DPD_Group",#REF!,MATCH($A234,#REF!,0),FALSE())</f>
        <v>#VALUE!</v>
      </c>
      <c r="Z234" s="95" t="e">
        <f aca="false">HLOOKUP("Pad Category",#REF!,MATCH($A234,#REF!,0),FALSE())</f>
        <v>#VALUE!</v>
      </c>
      <c r="AA234" s="95" t="e">
        <f aca="false">HLOOKUP("Pad type",#REF!,MATCH($A234,#REF!,0),FALSE())</f>
        <v>#VALUE!</v>
      </c>
      <c r="AB234" s="95" t="e">
        <f aca="false">HLOOKUP("Pull Strength",#REF!,MATCH($A234,#REF!,0),FALSE())</f>
        <v>#VALUE!</v>
      </c>
      <c r="AC234" s="95" t="e">
        <f aca="false">HLOOKUP("POR Pin State",#REF!,MATCH($A234,#REF!,0),FALSE())</f>
        <v>#VALUE!</v>
      </c>
      <c r="AD234" s="95" t="str">
        <f aca="false">IF(OR($AQ234="",$AQ234=$C234),$R234,IF($AQ234=$D234,SUBSTITUTE(SUBSTITUTE($AQ234,"GPIO3_","GPIO_"),".0",""),IF($AQ234=$E234,$N234,IF($AQ234=$F234,$O234,IF($AQ234=$G234,$P234,IF($AQ234=$H234,$Q234,"INVALID"))))))</f>
        <v>RSVD1</v>
      </c>
      <c r="AE234" s="97"/>
      <c r="AF234" s="98" t="str">
        <f aca="false">IF(AND(OR($AS234="Int PU",$AS234="Int PD"),OR(AND($AZ234&lt;&gt;"",$AZ234&lt;&gt;"0"),AND($BA234&lt;&gt;"",$BA234&lt;&gt;"0"))),"INVALID",IF(OR($AQ234=$C234,$AS234="Int PD"),"PULL_DOWN",IF(OR($AS234="Int PU",AND($AE234="YES",OR($AZ234="",$AZ234="0"),OR($BA234="",$BA234="0"),OR($AR234="Input",$AR234="Bidirectional"))),"PULL_UP","NORMAL")))</f>
        <v>PULL_DOWN</v>
      </c>
      <c r="AG234" s="98" t="str">
        <f aca="false">IF($AR234="Input", "TRISTATE", IF($AS234="Z","TRISTATE",IF($AQ234=$C234,"TRISTATE","NORMAL")))</f>
        <v>TRISTATE</v>
      </c>
      <c r="AH234" s="98" t="str">
        <f aca="false">IF(OR($AQ234=$C234,$AR234="Output"),"DISABLE","ENABLE")</f>
        <v>DISABLE</v>
      </c>
      <c r="AI234" s="112" t="e">
        <f aca="false">IF($AT234&lt;&gt;$G234,"N/A",IF($AV234="Drive 1", "1", IF($AV234="Drive 0", "0", "")))</f>
        <v>#VALUE!</v>
      </c>
      <c r="AJ234" s="99" t="b">
        <f aca="false">TRUE()</f>
        <v>1</v>
      </c>
      <c r="AK234" s="99" t="b">
        <f aca="false">TRUE()</f>
        <v>1</v>
      </c>
      <c r="AL234" s="99" t="b">
        <f aca="false">TRUE()</f>
        <v>1</v>
      </c>
      <c r="AM234" s="99" t="b">
        <f aca="false">TRUE()</f>
        <v>1</v>
      </c>
      <c r="AN234" s="99" t="b">
        <f aca="false">TRUE()</f>
        <v>1</v>
      </c>
      <c r="AO234" s="99" t="b">
        <f aca="false">TRUE()</f>
        <v>1</v>
      </c>
      <c r="AP234" s="100" t="str">
        <f aca="false">IF(AND($AJ234:$AO234), "VALID", "INVALID")</f>
        <v>VALID</v>
      </c>
      <c r="AQ234" s="141" t="s">
        <v>623</v>
      </c>
      <c r="AR234" s="102" t="s">
        <v>79</v>
      </c>
      <c r="AS234" s="103"/>
      <c r="AT234" s="104"/>
      <c r="AU234" s="104"/>
      <c r="AV234" s="104"/>
      <c r="AW234" s="110" t="s">
        <v>85</v>
      </c>
      <c r="AX234" s="103" t="s">
        <v>85</v>
      </c>
      <c r="AY234" s="104"/>
      <c r="AZ234" s="103"/>
      <c r="BA234" s="103"/>
      <c r="BB234" s="105"/>
      <c r="BC234" s="104"/>
      <c r="BD234" s="106"/>
      <c r="BE234" s="111" t="s">
        <v>622</v>
      </c>
      <c r="BF234" s="108" t="e">
        <f aca="false">VLOOKUP($A234,#REF!, 34, FALSE())</f>
        <v>#VALUE!</v>
      </c>
      <c r="BG234" s="418" t="e">
        <f aca="false">VLOOKUP($A234,#REF!, 22, FALSE())</f>
        <v>#VALUE!</v>
      </c>
      <c r="BH234" s="109"/>
    </row>
    <row r="235" customFormat="false" ht="12.75" hidden="false" customHeight="true" outlineLevel="0" collapsed="false">
      <c r="A235" s="95" t="s">
        <v>624</v>
      </c>
      <c r="B235" s="86" t="e">
        <f aca="false">VLOOKUP($A235,#REF!, 34, FALSE())</f>
        <v>#VALUE!</v>
      </c>
      <c r="C235" s="87" t="str">
        <f aca="false">CONCATENATE("unused_",A235)</f>
        <v>unused_PEX_L10_CLKREQ_N</v>
      </c>
      <c r="D235" s="88" t="e">
        <f aca="false">IF(LEN(VLOOKUP($A235,#REF!,8,FALSE())),LEFT(VLOOKUP($A235,#REF!,8,FALSE()),LEN(VLOOKUP($A235,#REF!,8,FALSE()))-2),"")</f>
        <v>#VALUE!</v>
      </c>
      <c r="E235" s="89" t="e">
        <f aca="false">IF(LEN(VLOOKUP($A235,#REF!,4,FALSE())),IF(INDEX(#REF!,MATCH($A235,#REF!,0),1),LEFT(VLOOKUP($A235,#REF!,4,FALSE()),LEN(VLOOKUP($A235,#REF!,4,FALSE()))-2),CONCATENATE(LEFT(VLOOKUP($A235,#REF!,4,FALSE()),LEN(VLOOKUP($A235,#REF!,4,FALSE()))-2),"")),"")</f>
        <v>#VALUE!</v>
      </c>
      <c r="F235" s="90" t="e">
        <f aca="false">IF(LEN(VLOOKUP($A235,#REF!,5,FALSE())),IF(INDEX(#REF!,MATCH($A235,#REF!,0),2),LEFT(VLOOKUP($A235,#REF!,5,FALSE()),LEN(VLOOKUP($A235,#REF!,5,FALSE()))-2),CONCATENATE(LEFT(VLOOKUP($A235,#REF!,5,FALSE()),LEN(VLOOKUP($A235,#REF!,5,FALSE()))-2),"*")),"")</f>
        <v>#VALUE!</v>
      </c>
      <c r="G235" s="90" t="e">
        <f aca="false">IF(LEN(VLOOKUP($A235,#REF!,6,FALSE())),IF(INDEX(#REF!,MATCH($A235,#REF!,0),3),LEFT(VLOOKUP($A235,#REF!,6,FALSE()),LEN(VLOOKUP($A235,#REF!,6,FALSE()))-2),CONCATENATE(LEFT(VLOOKUP($A235,#REF!,6,FALSE()),LEN(VLOOKUP($A235,#REF!,6,FALSE()))-2),"*")),"")</f>
        <v>#VALUE!</v>
      </c>
      <c r="H235" s="91" t="e">
        <f aca="false">IF(LEN(VLOOKUP($A235,#REF!,7,FALSE())),IF(INDEX(#REF!,MATCH($A235,#REF!,0),4),LEFT(VLOOKUP($A235,#REF!,7,FALSE()),LEN(VLOOKUP($A235,#REF!,7,FALSE()))-2),CONCATENATE(LEFT(VLOOKUP($A235,#REF!,7,FALSE()),LEN(VLOOKUP($A235,#REF!,7,FALSE()))-2),"*")),"")</f>
        <v>#VALUE!</v>
      </c>
      <c r="I235" s="92" t="e">
        <f aca="false">IF(LEN(VLOOKUP($A235,#REF!,8,FALSE())),UPPER(RIGHT(VLOOKUP($A235,#REF!,8,FALSE()), 1)),"")</f>
        <v>#VALUE!</v>
      </c>
      <c r="J235" s="90" t="e">
        <f aca="false">IF(LEN(VLOOKUP($A235,#REF!,4,FALSE())),UPPER(RIGHT(VLOOKUP($A235,#REF!,4,FALSE()), 1)),"")</f>
        <v>#VALUE!</v>
      </c>
      <c r="K235" s="90" t="e">
        <f aca="false">IF(LEN(VLOOKUP($A235,#REF!,5,FALSE())),UPPER(RIGHT(VLOOKUP($A235,#REF!,5,FALSE()), 1)),"")</f>
        <v>#VALUE!</v>
      </c>
      <c r="L235" s="90" t="e">
        <f aca="false">IF(LEN(VLOOKUP($A235,#REF!,6,FALSE())),UPPER(RIGHT(VLOOKUP($A235,#REF!,6,FALSE()), 1)),"")</f>
        <v>#VALUE!</v>
      </c>
      <c r="M235" s="91" t="e">
        <f aca="false">IF(LEN(VLOOKUP($A235,#REF!,7,FALSE())),UPPER(RIGHT(VLOOKUP($A235,#REF!,7,FALSE()), 1)),"")</f>
        <v>#VALUE!</v>
      </c>
      <c r="N235" s="86" t="s">
        <v>625</v>
      </c>
      <c r="O235" s="86" t="s">
        <v>83</v>
      </c>
      <c r="P235" s="86" t="s">
        <v>104</v>
      </c>
      <c r="Q235" s="86" t="s">
        <v>105</v>
      </c>
      <c r="R235" s="86" t="s">
        <v>83</v>
      </c>
      <c r="S235" s="100" t="e">
        <f aca="false">HLOOKUP("Device Tree Pin Name",#REF!,MATCH($A235,#REF!,0),FALSE())</f>
        <v>#VALUE!</v>
      </c>
      <c r="T235" s="95" t="e">
        <f aca="false">HLOOKUP("power rail",#REF!,MATCH($A235,#REF!,0),FALSE())</f>
        <v>#VALUE!</v>
      </c>
      <c r="U235" s="96" t="e">
        <f aca="false">HLOOKUP("Wake Capable",#REF!,MATCH($A235,#REF!,0),FALSE())</f>
        <v>#VALUE!</v>
      </c>
      <c r="V235" s="96" t="e">
        <f aca="false">HLOOKUP("Strap",#REF!,MATCH($A235,#REF!,0),FALSE())</f>
        <v>#VALUE!</v>
      </c>
      <c r="W235" s="96" t="e">
        <f aca="false">HLOOKUP("GTE",#REF!,MATCH($A235,#REF!,0),FALSE())</f>
        <v>#VALUE!</v>
      </c>
      <c r="X235" s="96" t="e">
        <f aca="false">HLOOKUP("DPD_Control",#REF!,MATCH($A235,#REF!,0),FALSE())</f>
        <v>#VALUE!</v>
      </c>
      <c r="Y235" s="96" t="e">
        <f aca="false">HLOOKUP("DPD_Group",#REF!,MATCH($A235,#REF!,0),FALSE())</f>
        <v>#VALUE!</v>
      </c>
      <c r="Z235" s="95" t="e">
        <f aca="false">HLOOKUP("Pad Category",#REF!,MATCH($A235,#REF!,0),FALSE())</f>
        <v>#VALUE!</v>
      </c>
      <c r="AA235" s="95" t="e">
        <f aca="false">HLOOKUP("Pad type",#REF!,MATCH($A235,#REF!,0),FALSE())</f>
        <v>#VALUE!</v>
      </c>
      <c r="AB235" s="95" t="e">
        <f aca="false">HLOOKUP("Pull Strength",#REF!,MATCH($A235,#REF!,0),FALSE())</f>
        <v>#VALUE!</v>
      </c>
      <c r="AC235" s="95" t="e">
        <f aca="false">HLOOKUP("POR Pin State",#REF!,MATCH($A235,#REF!,0),FALSE())</f>
        <v>#VALUE!</v>
      </c>
      <c r="AD235" s="95" t="str">
        <f aca="false">IF(OR($AQ235="",$AQ235=$C235),$R235,IF($AQ235=$D235,SUBSTITUTE(SUBSTITUTE($AQ235,"GPIO3_","GPIO_"),".0",""),IF($AQ235=$E235,$N235,IF($AQ235=$F235,$O235,IF($AQ235=$G235,$P235,IF($AQ235=$H235,$Q235,"INVALID"))))))</f>
        <v>RSVD1</v>
      </c>
      <c r="AE235" s="97"/>
      <c r="AF235" s="98" t="str">
        <f aca="false">IF(AND(OR($AS235="Int PU",$AS235="Int PD"),OR(AND($AZ235&lt;&gt;"",$AZ235&lt;&gt;"0"),AND($BA235&lt;&gt;"",$BA235&lt;&gt;"0"))),"INVALID",IF(OR($AQ235=$C235,$AS235="Int PD"),"PULL_DOWN",IF(OR($AS235="Int PU",AND($AE235="YES",OR($AZ235="",$AZ235="0"),OR($BA235="",$BA235="0"),OR($AR235="Input",$AR235="Bidirectional"))),"PULL_UP","NORMAL")))</f>
        <v>PULL_DOWN</v>
      </c>
      <c r="AG235" s="98" t="str">
        <f aca="false">IF($AR235="Input", "TRISTATE", IF($AS235="Z","TRISTATE",IF($AQ235=$C235,"TRISTATE","NORMAL")))</f>
        <v>TRISTATE</v>
      </c>
      <c r="AH235" s="98" t="str">
        <f aca="false">IF(OR($AQ235=$C235,$AR235="Output"),"DISABLE","ENABLE")</f>
        <v>DISABLE</v>
      </c>
      <c r="AI235" s="112" t="e">
        <f aca="false">IF($AT235&lt;&gt;$G235,"N/A",IF($AV235="Drive 1", "1", IF($AV235="Drive 0", "0", "")))</f>
        <v>#VALUE!</v>
      </c>
      <c r="AJ235" s="99" t="b">
        <f aca="false">TRUE()</f>
        <v>1</v>
      </c>
      <c r="AK235" s="99" t="b">
        <f aca="false">TRUE()</f>
        <v>1</v>
      </c>
      <c r="AL235" s="99" t="b">
        <f aca="false">TRUE()</f>
        <v>1</v>
      </c>
      <c r="AM235" s="99" t="b">
        <f aca="false">TRUE()</f>
        <v>1</v>
      </c>
      <c r="AN235" s="99" t="b">
        <f aca="false">TRUE()</f>
        <v>1</v>
      </c>
      <c r="AO235" s="99" t="b">
        <f aca="false">TRUE()</f>
        <v>1</v>
      </c>
      <c r="AP235" s="100" t="str">
        <f aca="false">IF(AND($AJ235:$AO235), "VALID", "INVALID")</f>
        <v>VALID</v>
      </c>
      <c r="AQ235" s="141" t="s">
        <v>626</v>
      </c>
      <c r="AR235" s="102" t="s">
        <v>79</v>
      </c>
      <c r="AS235" s="103"/>
      <c r="AT235" s="103" t="s">
        <v>89</v>
      </c>
      <c r="AU235" s="104"/>
      <c r="AV235" s="104"/>
      <c r="AW235" s="110" t="s">
        <v>85</v>
      </c>
      <c r="AX235" s="103" t="s">
        <v>85</v>
      </c>
      <c r="AY235" s="104"/>
      <c r="AZ235" s="103"/>
      <c r="BA235" s="103"/>
      <c r="BB235" s="105"/>
      <c r="BC235" s="104"/>
      <c r="BD235" s="106"/>
      <c r="BE235" s="111" t="s">
        <v>624</v>
      </c>
      <c r="BF235" s="108" t="e">
        <f aca="false">VLOOKUP($A235,#REF!, 34, FALSE())</f>
        <v>#VALUE!</v>
      </c>
      <c r="BG235" s="418" t="e">
        <f aca="false">VLOOKUP($A235,#REF!, 22, FALSE())</f>
        <v>#VALUE!</v>
      </c>
      <c r="BH235" s="109"/>
    </row>
    <row r="236" customFormat="false" ht="12.75" hidden="false" customHeight="true" outlineLevel="0" collapsed="false">
      <c r="A236" s="95" t="s">
        <v>627</v>
      </c>
      <c r="B236" s="86" t="e">
        <f aca="false">VLOOKUP($A236,#REF!, 34, FALSE())</f>
        <v>#VALUE!</v>
      </c>
      <c r="C236" s="87" t="str">
        <f aca="false">CONCATENATE("unused_",A236)</f>
        <v>unused_PEX_L10_RST_N</v>
      </c>
      <c r="D236" s="88" t="e">
        <f aca="false">IF(LEN(VLOOKUP($A236,#REF!,8,FALSE())),LEFT(VLOOKUP($A236,#REF!,8,FALSE()),LEN(VLOOKUP($A236,#REF!,8,FALSE()))-2),"")</f>
        <v>#VALUE!</v>
      </c>
      <c r="E236" s="89" t="e">
        <f aca="false">IF(LEN(VLOOKUP($A236,#REF!,4,FALSE())),IF(INDEX(#REF!,MATCH($A236,#REF!,0),1),LEFT(VLOOKUP($A236,#REF!,4,FALSE()),LEN(VLOOKUP($A236,#REF!,4,FALSE()))-2),CONCATENATE(LEFT(VLOOKUP($A236,#REF!,4,FALSE()),LEN(VLOOKUP($A236,#REF!,4,FALSE()))-2),"")),"")</f>
        <v>#VALUE!</v>
      </c>
      <c r="F236" s="90" t="e">
        <f aca="false">IF(LEN(VLOOKUP($A236,#REF!,5,FALSE())),IF(INDEX(#REF!,MATCH($A236,#REF!,0),2),LEFT(VLOOKUP($A236,#REF!,5,FALSE()),LEN(VLOOKUP($A236,#REF!,5,FALSE()))-2),CONCATENATE(LEFT(VLOOKUP($A236,#REF!,5,FALSE()),LEN(VLOOKUP($A236,#REF!,5,FALSE()))-2),"*")),"")</f>
        <v>#VALUE!</v>
      </c>
      <c r="G236" s="90" t="e">
        <f aca="false">IF(LEN(VLOOKUP($A236,#REF!,6,FALSE())),IF(INDEX(#REF!,MATCH($A236,#REF!,0),3),LEFT(VLOOKUP($A236,#REF!,6,FALSE()),LEN(VLOOKUP($A236,#REF!,6,FALSE()))-2),CONCATENATE(LEFT(VLOOKUP($A236,#REF!,6,FALSE()),LEN(VLOOKUP($A236,#REF!,6,FALSE()))-2),"*")),"")</f>
        <v>#VALUE!</v>
      </c>
      <c r="H236" s="91" t="e">
        <f aca="false">IF(LEN(VLOOKUP($A236,#REF!,7,FALSE())),IF(INDEX(#REF!,MATCH($A236,#REF!,0),4),LEFT(VLOOKUP($A236,#REF!,7,FALSE()),LEN(VLOOKUP($A236,#REF!,7,FALSE()))-2),CONCATENATE(LEFT(VLOOKUP($A236,#REF!,7,FALSE()),LEN(VLOOKUP($A236,#REF!,7,FALSE()))-2),"*")),"")</f>
        <v>#VALUE!</v>
      </c>
      <c r="I236" s="92" t="e">
        <f aca="false">IF(LEN(VLOOKUP($A236,#REF!,8,FALSE())),UPPER(RIGHT(VLOOKUP($A236,#REF!,8,FALSE()), 1)),"")</f>
        <v>#VALUE!</v>
      </c>
      <c r="J236" s="90" t="e">
        <f aca="false">IF(LEN(VLOOKUP($A236,#REF!,4,FALSE())),UPPER(RIGHT(VLOOKUP($A236,#REF!,4,FALSE()), 1)),"")</f>
        <v>#VALUE!</v>
      </c>
      <c r="K236" s="90" t="e">
        <f aca="false">IF(LEN(VLOOKUP($A236,#REF!,5,FALSE())),UPPER(RIGHT(VLOOKUP($A236,#REF!,5,FALSE()), 1)),"")</f>
        <v>#VALUE!</v>
      </c>
      <c r="L236" s="90" t="e">
        <f aca="false">IF(LEN(VLOOKUP($A236,#REF!,6,FALSE())),UPPER(RIGHT(VLOOKUP($A236,#REF!,6,FALSE()), 1)),"")</f>
        <v>#VALUE!</v>
      </c>
      <c r="M236" s="91" t="e">
        <f aca="false">IF(LEN(VLOOKUP($A236,#REF!,7,FALSE())),UPPER(RIGHT(VLOOKUP($A236,#REF!,7,FALSE()), 1)),"")</f>
        <v>#VALUE!</v>
      </c>
      <c r="N236" s="86" t="s">
        <v>625</v>
      </c>
      <c r="O236" s="86" t="s">
        <v>83</v>
      </c>
      <c r="P236" s="86" t="s">
        <v>104</v>
      </c>
      <c r="Q236" s="86" t="s">
        <v>105</v>
      </c>
      <c r="R236" s="86" t="s">
        <v>83</v>
      </c>
      <c r="S236" s="100" t="e">
        <f aca="false">HLOOKUP("Device Tree Pin Name",#REF!,MATCH($A236,#REF!,0),FALSE())</f>
        <v>#VALUE!</v>
      </c>
      <c r="T236" s="95" t="e">
        <f aca="false">HLOOKUP("power rail",#REF!,MATCH($A236,#REF!,0),FALSE())</f>
        <v>#VALUE!</v>
      </c>
      <c r="U236" s="96" t="e">
        <f aca="false">HLOOKUP("Wake Capable",#REF!,MATCH($A236,#REF!,0),FALSE())</f>
        <v>#VALUE!</v>
      </c>
      <c r="V236" s="96" t="e">
        <f aca="false">HLOOKUP("Strap",#REF!,MATCH($A236,#REF!,0),FALSE())</f>
        <v>#VALUE!</v>
      </c>
      <c r="W236" s="96" t="e">
        <f aca="false">HLOOKUP("GTE",#REF!,MATCH($A236,#REF!,0),FALSE())</f>
        <v>#VALUE!</v>
      </c>
      <c r="X236" s="96" t="e">
        <f aca="false">HLOOKUP("DPD_Control",#REF!,MATCH($A236,#REF!,0),FALSE())</f>
        <v>#VALUE!</v>
      </c>
      <c r="Y236" s="96" t="e">
        <f aca="false">HLOOKUP("DPD_Group",#REF!,MATCH($A236,#REF!,0),FALSE())</f>
        <v>#VALUE!</v>
      </c>
      <c r="Z236" s="95" t="e">
        <f aca="false">HLOOKUP("Pad Category",#REF!,MATCH($A236,#REF!,0),FALSE())</f>
        <v>#VALUE!</v>
      </c>
      <c r="AA236" s="95" t="e">
        <f aca="false">HLOOKUP("Pad type",#REF!,MATCH($A236,#REF!,0),FALSE())</f>
        <v>#VALUE!</v>
      </c>
      <c r="AB236" s="95" t="e">
        <f aca="false">HLOOKUP("Pull Strength",#REF!,MATCH($A236,#REF!,0),FALSE())</f>
        <v>#VALUE!</v>
      </c>
      <c r="AC236" s="95" t="e">
        <f aca="false">HLOOKUP("POR Pin State",#REF!,MATCH($A236,#REF!,0),FALSE())</f>
        <v>#VALUE!</v>
      </c>
      <c r="AD236" s="95" t="str">
        <f aca="false">IF(OR($AQ236="",$AQ236=$C236),$R236,IF($AQ236=$D236,SUBSTITUTE(SUBSTITUTE($AQ236,"GPIO3_","GPIO_"),".0",""),IF($AQ236=$E236,$N236,IF($AQ236=$F236,$O236,IF($AQ236=$G236,$P236,IF($AQ236=$H236,$Q236,"INVALID"))))))</f>
        <v>RSVD1</v>
      </c>
      <c r="AE236" s="97"/>
      <c r="AF236" s="98" t="str">
        <f aca="false">IF(AND(OR($AS236="Int PU",$AS236="Int PD"),OR(AND($AZ236&lt;&gt;"",$AZ236&lt;&gt;"0"),AND($BA236&lt;&gt;"",$BA236&lt;&gt;"0"))),"INVALID",IF(OR($AQ236=$C236,$AS236="Int PD"),"PULL_DOWN",IF(OR($AS236="Int PU",AND($AE236="YES",OR($AZ236="",$AZ236="0"),OR($BA236="",$BA236="0"),OR($AR236="Input",$AR236="Bidirectional"))),"PULL_UP","NORMAL")))</f>
        <v>PULL_DOWN</v>
      </c>
      <c r="AG236" s="98" t="str">
        <f aca="false">IF($AR236="Input", "TRISTATE", IF($AS236="Z","TRISTATE",IF($AQ236=$C236,"TRISTATE","NORMAL")))</f>
        <v>TRISTATE</v>
      </c>
      <c r="AH236" s="98" t="str">
        <f aca="false">IF(OR($AQ236=$C236,$AR236="Output"),"DISABLE","ENABLE")</f>
        <v>DISABLE</v>
      </c>
      <c r="AI236" s="112" t="e">
        <f aca="false">IF($AT236&lt;&gt;$G236,"N/A",IF($AV236="Drive 1", "1", IF($AV236="Drive 0", "0", "")))</f>
        <v>#VALUE!</v>
      </c>
      <c r="AJ236" s="99" t="b">
        <f aca="false">TRUE()</f>
        <v>1</v>
      </c>
      <c r="AK236" s="99" t="b">
        <f aca="false">TRUE()</f>
        <v>1</v>
      </c>
      <c r="AL236" s="99" t="b">
        <f aca="false">TRUE()</f>
        <v>1</v>
      </c>
      <c r="AM236" s="99" t="b">
        <f aca="false">TRUE()</f>
        <v>1</v>
      </c>
      <c r="AN236" s="99" t="b">
        <f aca="false">TRUE()</f>
        <v>1</v>
      </c>
      <c r="AO236" s="99" t="b">
        <f aca="false">TRUE()</f>
        <v>1</v>
      </c>
      <c r="AP236" s="100" t="str">
        <f aca="false">IF(AND($AJ236:$AO236), "VALID", "INVALID")</f>
        <v>VALID</v>
      </c>
      <c r="AQ236" s="168" t="s">
        <v>628</v>
      </c>
      <c r="AR236" s="146" t="s">
        <v>79</v>
      </c>
      <c r="AS236" s="147"/>
      <c r="AT236" s="148"/>
      <c r="AU236" s="148"/>
      <c r="AV236" s="148"/>
      <c r="AW236" s="110" t="s">
        <v>85</v>
      </c>
      <c r="AX236" s="103" t="s">
        <v>85</v>
      </c>
      <c r="AY236" s="104"/>
      <c r="AZ236" s="147"/>
      <c r="BA236" s="147"/>
      <c r="BB236" s="149"/>
      <c r="BC236" s="148"/>
      <c r="BD236" s="150"/>
      <c r="BE236" s="114" t="s">
        <v>627</v>
      </c>
      <c r="BF236" s="108" t="e">
        <f aca="false">VLOOKUP($A236,#REF!, 34, FALSE())</f>
        <v>#VALUE!</v>
      </c>
      <c r="BG236" s="418" t="e">
        <f aca="false">VLOOKUP($A236,#REF!, 22, FALSE())</f>
        <v>#VALUE!</v>
      </c>
      <c r="BH236" s="109"/>
    </row>
    <row r="237" s="85" customFormat="true" ht="18" hidden="false" customHeight="true" outlineLevel="0" collapsed="false">
      <c r="A237" s="140" t="s">
        <v>629</v>
      </c>
      <c r="B237" s="164" t="s">
        <v>608</v>
      </c>
      <c r="C237" s="74"/>
      <c r="D237" s="76"/>
      <c r="E237" s="76"/>
      <c r="F237" s="76"/>
      <c r="G237" s="76"/>
      <c r="H237" s="76"/>
      <c r="I237" s="74"/>
      <c r="J237" s="74"/>
      <c r="K237" s="74"/>
      <c r="L237" s="74"/>
      <c r="M237" s="74"/>
      <c r="N237" s="74"/>
      <c r="O237" s="74"/>
      <c r="P237" s="74"/>
      <c r="Q237" s="74"/>
      <c r="R237" s="74"/>
      <c r="S237" s="74"/>
      <c r="T237" s="74"/>
      <c r="U237" s="77"/>
      <c r="V237" s="77"/>
      <c r="W237" s="77"/>
      <c r="X237" s="77"/>
      <c r="Y237" s="77"/>
      <c r="Z237" s="78"/>
      <c r="AA237" s="78"/>
      <c r="AB237" s="78"/>
      <c r="AC237" s="78"/>
      <c r="AD237" s="78"/>
      <c r="AE237" s="78"/>
      <c r="AF237" s="78"/>
      <c r="AG237" s="78"/>
      <c r="AH237" s="78"/>
      <c r="AI237" s="78"/>
      <c r="AJ237" s="78"/>
      <c r="AK237" s="78"/>
      <c r="AL237" s="78"/>
      <c r="AM237" s="78"/>
      <c r="AN237" s="78"/>
      <c r="AO237" s="78"/>
      <c r="AP237" s="78"/>
      <c r="AQ237" s="79"/>
      <c r="AR237" s="79"/>
      <c r="AS237" s="80"/>
      <c r="AT237" s="80"/>
      <c r="AU237" s="80"/>
      <c r="AV237" s="80"/>
      <c r="AW237" s="80"/>
      <c r="AX237" s="80"/>
      <c r="AY237" s="80"/>
      <c r="AZ237" s="80"/>
      <c r="BA237" s="80"/>
      <c r="BB237" s="80"/>
      <c r="BC237" s="81" t="s">
        <v>76</v>
      </c>
      <c r="BD237" s="82"/>
      <c r="BE237" s="83" t="s">
        <v>629</v>
      </c>
      <c r="BF237" s="314" t="s">
        <v>608</v>
      </c>
      <c r="BG237" s="314"/>
      <c r="BH237" s="84"/>
    </row>
    <row r="238" customFormat="false" ht="12.75" hidden="false" customHeight="true" outlineLevel="0" collapsed="false">
      <c r="A238" s="95" t="s">
        <v>630</v>
      </c>
      <c r="B238" s="86" t="e">
        <f aca="false">VLOOKUP($A238,#REF!, 34, FALSE())</f>
        <v>#VALUE!</v>
      </c>
      <c r="C238" s="87" t="str">
        <f aca="false">CONCATENATE("unused_",A238)</f>
        <v>unused_PEX_CLK7P</v>
      </c>
      <c r="D238" s="88" t="e">
        <f aca="false">IF(LEN(VLOOKUP($A238,#REF!,8,FALSE())),LEFT(VLOOKUP($A238,#REF!,8,FALSE()),LEN(VLOOKUP($A238,#REF!,8,FALSE()))-2),"")</f>
        <v>#VALUE!</v>
      </c>
      <c r="E238" s="89" t="e">
        <f aca="false">IF(LEN(VLOOKUP($A238,#REF!,4,FALSE())),IF(INDEX(#REF!,MATCH($A238,#REF!,0),1),LEFT(VLOOKUP($A238,#REF!,4,FALSE()),LEN(VLOOKUP($A238,#REF!,4,FALSE()))-2),CONCATENATE(LEFT(VLOOKUP($A238,#REF!,4,FALSE()),LEN(VLOOKUP($A238,#REF!,4,FALSE()))-2),"*")),"")</f>
        <v>#VALUE!</v>
      </c>
      <c r="F238" s="90" t="e">
        <f aca="false">IF(LEN(VLOOKUP($A238,#REF!,5,FALSE())),IF(INDEX(#REF!,MATCH($A238,#REF!,0),2),LEFT(VLOOKUP($A238,#REF!,5,FALSE()),LEN(VLOOKUP($A238,#REF!,5,FALSE()))-2),CONCATENATE(LEFT(VLOOKUP($A238,#REF!,5,FALSE()),LEN(VLOOKUP($A238,#REF!,5,FALSE()))-2),"*")),"")</f>
        <v>#VALUE!</v>
      </c>
      <c r="G238" s="90" t="e">
        <f aca="false">IF(LEN(VLOOKUP($A238,#REF!,6,FALSE())),IF(INDEX(#REF!,MATCH($A238,#REF!,0),3),LEFT(VLOOKUP($A238,#REF!,6,FALSE()),LEN(VLOOKUP($A238,#REF!,6,FALSE()))-2),CONCATENATE(LEFT(VLOOKUP($A238,#REF!,6,FALSE()),LEN(VLOOKUP($A238,#REF!,6,FALSE()))-2),"*")),"")</f>
        <v>#VALUE!</v>
      </c>
      <c r="H238" s="91" t="e">
        <f aca="false">IF(LEN(VLOOKUP($A238,#REF!,7,FALSE())),IF(INDEX(#REF!,MATCH($A238,#REF!,0),4),LEFT(VLOOKUP($A238,#REF!,7,FALSE()),LEN(VLOOKUP($A238,#REF!,7,FALSE()))-2),CONCATENATE(LEFT(VLOOKUP($A238,#REF!,7,FALSE()),LEN(VLOOKUP($A238,#REF!,7,FALSE()))-2),"*")),"")</f>
        <v>#VALUE!</v>
      </c>
      <c r="I238" s="92" t="e">
        <f aca="false">IF(LEN(VLOOKUP($A238,#REF!,8,FALSE())),UPPER(RIGHT(VLOOKUP($A238,#REF!,8,FALSE()), 1)),"")</f>
        <v>#VALUE!</v>
      </c>
      <c r="J238" s="90" t="e">
        <f aca="false">IF(LEN(VLOOKUP($A238,#REF!,4,FALSE())),UPPER(RIGHT(VLOOKUP($A238,#REF!,4,FALSE()), 1)),"")</f>
        <v>#VALUE!</v>
      </c>
      <c r="K238" s="90" t="e">
        <f aca="false">IF(LEN(VLOOKUP($A238,#REF!,5,FALSE())),UPPER(RIGHT(VLOOKUP($A238,#REF!,5,FALSE()), 1)),"")</f>
        <v>#VALUE!</v>
      </c>
      <c r="L238" s="90" t="e">
        <f aca="false">IF(LEN(VLOOKUP($A238,#REF!,6,FALSE())),UPPER(RIGHT(VLOOKUP($A238,#REF!,6,FALSE()), 1)),"")</f>
        <v>#VALUE!</v>
      </c>
      <c r="M238" s="91" t="e">
        <f aca="false">IF(LEN(VLOOKUP($A238,#REF!,7,FALSE())),UPPER(RIGHT(VLOOKUP($A238,#REF!,7,FALSE()), 1)),"")</f>
        <v>#VALUE!</v>
      </c>
      <c r="N238" s="97"/>
      <c r="O238" s="97"/>
      <c r="P238" s="97"/>
      <c r="Q238" s="97"/>
      <c r="R238" s="97"/>
      <c r="S238" s="94" t="e">
        <f aca="false">HLOOKUP("Device Tree Pin Name",#REF!,MATCH($A238,#REF!,0),FALSE())</f>
        <v>#VALUE!</v>
      </c>
      <c r="T238" s="95" t="e">
        <f aca="false">HLOOKUP("power rail",#REF!,MATCH($A238,#REF!,0),FALSE())</f>
        <v>#VALUE!</v>
      </c>
      <c r="U238" s="96" t="e">
        <f aca="false">HLOOKUP("Wake Capable",#REF!,MATCH($A238,#REF!,0),FALSE())</f>
        <v>#VALUE!</v>
      </c>
      <c r="V238" s="171" t="e">
        <f aca="false">HLOOKUP("Strap",#REF!,MATCH($A238,#REF!,0),FALSE())</f>
        <v>#VALUE!</v>
      </c>
      <c r="W238" s="96" t="e">
        <f aca="false">HLOOKUP("GTE",#REF!,MATCH($A238,#REF!,0),FALSE())</f>
        <v>#VALUE!</v>
      </c>
      <c r="X238" s="96" t="e">
        <f aca="false">HLOOKUP("DPD_Control",#REF!,MATCH($A238,#REF!,0),FALSE())</f>
        <v>#VALUE!</v>
      </c>
      <c r="Y238" s="96" t="e">
        <f aca="false">HLOOKUP("DPD_Group",#REF!,MATCH($A238,#REF!,0),FALSE())</f>
        <v>#VALUE!</v>
      </c>
      <c r="Z238" s="95" t="e">
        <f aca="false">HLOOKUP("Pad Category",#REF!,MATCH($A238,#REF!,0),FALSE())</f>
        <v>#VALUE!</v>
      </c>
      <c r="AA238" s="95" t="e">
        <f aca="false">HLOOKUP("Pad type",#REF!,MATCH($A238,#REF!,0),FALSE())</f>
        <v>#VALUE!</v>
      </c>
      <c r="AB238" s="95" t="e">
        <f aca="false">HLOOKUP("Pull Strength",#REF!,MATCH($A238,#REF!,0),FALSE())</f>
        <v>#VALUE!</v>
      </c>
      <c r="AC238" s="95" t="e">
        <f aca="false">HLOOKUP("POR Pin State",#REF!,MATCH($A238,#REF!,0),FALSE())</f>
        <v>#VALUE!</v>
      </c>
      <c r="AD238" s="97"/>
      <c r="AE238" s="97"/>
      <c r="AF238" s="98" t="str">
        <f aca="false">IF(AND(OR($AS238="Int PU",$AS238="Int PD"),OR(AND($AZ238&lt;&gt;"",$AZ238&lt;&gt;"0"),AND($BA238&lt;&gt;"",$BA238&lt;&gt;"0"))),"INVALID",IF(OR($AQ238=$C238,$AS238="Int PD"),"PULL_DOWN",IF(OR($AS238="Int PU",AND($AE238="YES",OR($AZ238="",$AZ238="0"),OR($BA238="",$BA238="0"),OR($AR238="Input",$AR238="Bidirectional"))),"PULL_UP","NORMAL")))</f>
        <v>PULL_DOWN</v>
      </c>
      <c r="AG238" s="98" t="str">
        <f aca="false">IF($AR238="Input", "TRISTATE", IF($AS238="Z","TRISTATE",IF($AQ238=$C238,"TRISTATE","NORMAL")))</f>
        <v>TRISTATE</v>
      </c>
      <c r="AH238" s="98" t="str">
        <f aca="false">IF(OR($AQ238=$C238,$AR238="Output"),"DISABLE","ENABLE")</f>
        <v>DISABLE</v>
      </c>
      <c r="AI238" s="97"/>
      <c r="AJ238" s="99" t="b">
        <f aca="false">TRUE()</f>
        <v>1</v>
      </c>
      <c r="AK238" s="99" t="b">
        <f aca="false">TRUE()</f>
        <v>1</v>
      </c>
      <c r="AL238" s="99" t="b">
        <f aca="false">TRUE()</f>
        <v>1</v>
      </c>
      <c r="AM238" s="99" t="b">
        <f aca="false">TRUE()</f>
        <v>1</v>
      </c>
      <c r="AN238" s="99" t="b">
        <f aca="false">TRUE()</f>
        <v>1</v>
      </c>
      <c r="AO238" s="99" t="b">
        <f aca="false">TRUE()</f>
        <v>1</v>
      </c>
      <c r="AP238" s="100" t="str">
        <f aca="false">IF(AND($AJ238:$AO238), "VALID", "INVALID")</f>
        <v>VALID</v>
      </c>
      <c r="AQ238" s="168" t="s">
        <v>631</v>
      </c>
      <c r="AR238" s="102" t="s">
        <v>79</v>
      </c>
      <c r="AS238" s="103"/>
      <c r="AT238" s="104"/>
      <c r="AU238" s="104"/>
      <c r="AV238" s="104"/>
      <c r="AW238" s="104"/>
      <c r="AX238" s="104"/>
      <c r="AY238" s="104"/>
      <c r="AZ238" s="103"/>
      <c r="BA238" s="103"/>
      <c r="BB238" s="105"/>
      <c r="BC238" s="104"/>
      <c r="BD238" s="106"/>
      <c r="BE238" s="107" t="s">
        <v>630</v>
      </c>
      <c r="BF238" s="108" t="e">
        <f aca="false">VLOOKUP($A238,#REF!, 34, FALSE())</f>
        <v>#VALUE!</v>
      </c>
      <c r="BG238" s="418" t="e">
        <f aca="false">VLOOKUP($A238,#REF!, 22, FALSE())</f>
        <v>#VALUE!</v>
      </c>
      <c r="BH238" s="109"/>
    </row>
    <row r="239" customFormat="false" ht="12.75" hidden="false" customHeight="true" outlineLevel="0" collapsed="false">
      <c r="A239" s="95" t="s">
        <v>632</v>
      </c>
      <c r="B239" s="86" t="e">
        <f aca="false">VLOOKUP($A239,#REF!, 34, FALSE())</f>
        <v>#VALUE!</v>
      </c>
      <c r="C239" s="87" t="str">
        <f aca="false">CONCATENATE("unused_",A239)</f>
        <v>unused_PEX_CLK7N</v>
      </c>
      <c r="D239" s="88" t="e">
        <f aca="false">IF(LEN(VLOOKUP($A239,#REF!,8,FALSE())),LEFT(VLOOKUP($A239,#REF!,8,FALSE()),LEN(VLOOKUP($A239,#REF!,8,FALSE()))-2),"")</f>
        <v>#VALUE!</v>
      </c>
      <c r="E239" s="89" t="e">
        <f aca="false">IF(LEN(VLOOKUP($A239,#REF!,4,FALSE())),IF(INDEX(#REF!,MATCH($A239,#REF!,0),1),LEFT(VLOOKUP($A239,#REF!,4,FALSE()),LEN(VLOOKUP($A239,#REF!,4,FALSE()))-2),CONCATENATE(LEFT(VLOOKUP($A239,#REF!,4,FALSE()),LEN(VLOOKUP($A239,#REF!,4,FALSE()))-2),"*")),"")</f>
        <v>#VALUE!</v>
      </c>
      <c r="F239" s="90" t="e">
        <f aca="false">IF(LEN(VLOOKUP($A239,#REF!,5,FALSE())),IF(INDEX(#REF!,MATCH($A239,#REF!,0),2),LEFT(VLOOKUP($A239,#REF!,5,FALSE()),LEN(VLOOKUP($A239,#REF!,5,FALSE()))-2),CONCATENATE(LEFT(VLOOKUP($A239,#REF!,5,FALSE()),LEN(VLOOKUP($A239,#REF!,5,FALSE()))-2),"*")),"")</f>
        <v>#VALUE!</v>
      </c>
      <c r="G239" s="90" t="e">
        <f aca="false">IF(LEN(VLOOKUP($A239,#REF!,6,FALSE())),IF(INDEX(#REF!,MATCH($A239,#REF!,0),3),LEFT(VLOOKUP($A239,#REF!,6,FALSE()),LEN(VLOOKUP($A239,#REF!,6,FALSE()))-2),CONCATENATE(LEFT(VLOOKUP($A239,#REF!,6,FALSE()),LEN(VLOOKUP($A239,#REF!,6,FALSE()))-2),"*")),"")</f>
        <v>#VALUE!</v>
      </c>
      <c r="H239" s="91" t="e">
        <f aca="false">IF(LEN(VLOOKUP($A239,#REF!,7,FALSE())),IF(INDEX(#REF!,MATCH($A239,#REF!,0),4),LEFT(VLOOKUP($A239,#REF!,7,FALSE()),LEN(VLOOKUP($A239,#REF!,7,FALSE()))-2),CONCATENATE(LEFT(VLOOKUP($A239,#REF!,7,FALSE()),LEN(VLOOKUP($A239,#REF!,7,FALSE()))-2),"*")),"")</f>
        <v>#VALUE!</v>
      </c>
      <c r="I239" s="92" t="e">
        <f aca="false">IF(LEN(VLOOKUP($A239,#REF!,8,FALSE())),UPPER(RIGHT(VLOOKUP($A239,#REF!,8,FALSE()), 1)),"")</f>
        <v>#VALUE!</v>
      </c>
      <c r="J239" s="90" t="e">
        <f aca="false">IF(LEN(VLOOKUP($A239,#REF!,4,FALSE())),UPPER(RIGHT(VLOOKUP($A239,#REF!,4,FALSE()), 1)),"")</f>
        <v>#VALUE!</v>
      </c>
      <c r="K239" s="90" t="e">
        <f aca="false">IF(LEN(VLOOKUP($A239,#REF!,5,FALSE())),UPPER(RIGHT(VLOOKUP($A239,#REF!,5,FALSE()), 1)),"")</f>
        <v>#VALUE!</v>
      </c>
      <c r="L239" s="90" t="e">
        <f aca="false">IF(LEN(VLOOKUP($A239,#REF!,6,FALSE())),UPPER(RIGHT(VLOOKUP($A239,#REF!,6,FALSE()), 1)),"")</f>
        <v>#VALUE!</v>
      </c>
      <c r="M239" s="91" t="e">
        <f aca="false">IF(LEN(VLOOKUP($A239,#REF!,7,FALSE())),UPPER(RIGHT(VLOOKUP($A239,#REF!,7,FALSE()), 1)),"")</f>
        <v>#VALUE!</v>
      </c>
      <c r="N239" s="97"/>
      <c r="O239" s="97"/>
      <c r="P239" s="97"/>
      <c r="Q239" s="97"/>
      <c r="R239" s="97"/>
      <c r="S239" s="100" t="e">
        <f aca="false">HLOOKUP("Device Tree Pin Name",#REF!,MATCH($A239,#REF!,0),FALSE())</f>
        <v>#VALUE!</v>
      </c>
      <c r="T239" s="95" t="e">
        <f aca="false">HLOOKUP("power rail",#REF!,MATCH($A239,#REF!,0),FALSE())</f>
        <v>#VALUE!</v>
      </c>
      <c r="U239" s="96" t="e">
        <f aca="false">HLOOKUP("Wake Capable",#REF!,MATCH($A239,#REF!,0),FALSE())</f>
        <v>#VALUE!</v>
      </c>
      <c r="V239" s="171" t="e">
        <f aca="false">HLOOKUP("Strap",#REF!,MATCH($A239,#REF!,0),FALSE())</f>
        <v>#VALUE!</v>
      </c>
      <c r="W239" s="96" t="e">
        <f aca="false">HLOOKUP("GTE",#REF!,MATCH($A239,#REF!,0),FALSE())</f>
        <v>#VALUE!</v>
      </c>
      <c r="X239" s="96" t="e">
        <f aca="false">HLOOKUP("DPD_Control",#REF!,MATCH($A239,#REF!,0),FALSE())</f>
        <v>#VALUE!</v>
      </c>
      <c r="Y239" s="96" t="e">
        <f aca="false">HLOOKUP("DPD_Group",#REF!,MATCH($A239,#REF!,0),FALSE())</f>
        <v>#VALUE!</v>
      </c>
      <c r="Z239" s="95" t="e">
        <f aca="false">HLOOKUP("Pad Category",#REF!,MATCH($A239,#REF!,0),FALSE())</f>
        <v>#VALUE!</v>
      </c>
      <c r="AA239" s="95" t="e">
        <f aca="false">HLOOKUP("Pad type",#REF!,MATCH($A239,#REF!,0),FALSE())</f>
        <v>#VALUE!</v>
      </c>
      <c r="AB239" s="95" t="e">
        <f aca="false">HLOOKUP("Pull Strength",#REF!,MATCH($A239,#REF!,0),FALSE())</f>
        <v>#VALUE!</v>
      </c>
      <c r="AC239" s="95" t="e">
        <f aca="false">HLOOKUP("POR Pin State",#REF!,MATCH($A239,#REF!,0),FALSE())</f>
        <v>#VALUE!</v>
      </c>
      <c r="AD239" s="97"/>
      <c r="AE239" s="97"/>
      <c r="AF239" s="98" t="str">
        <f aca="false">IF(AND(OR($AS239="Int PU",$AS239="Int PD"),OR(AND($AZ239&lt;&gt;"",$AZ239&lt;&gt;"0"),AND($BA239&lt;&gt;"",$BA239&lt;&gt;"0"))),"INVALID",IF(OR($AQ239=$C239,$AS239="Int PD"),"PULL_DOWN",IF(OR($AS239="Int PU",AND($AE239="YES",OR($AZ239="",$AZ239="0"),OR($BA239="",$BA239="0"),OR($AR239="Input",$AR239="Bidirectional"))),"PULL_UP","NORMAL")))</f>
        <v>PULL_DOWN</v>
      </c>
      <c r="AG239" s="98" t="str">
        <f aca="false">IF($AR239="Input", "TRISTATE", IF($AS239="Z","TRISTATE",IF($AQ239=$C239,"TRISTATE","NORMAL")))</f>
        <v>TRISTATE</v>
      </c>
      <c r="AH239" s="98" t="str">
        <f aca="false">IF(OR($AQ239=$C239,$AR239="Output"),"DISABLE","ENABLE")</f>
        <v>DISABLE</v>
      </c>
      <c r="AI239" s="97"/>
      <c r="AJ239" s="99" t="b">
        <f aca="false">TRUE()</f>
        <v>1</v>
      </c>
      <c r="AK239" s="99" t="b">
        <f aca="false">TRUE()</f>
        <v>1</v>
      </c>
      <c r="AL239" s="99" t="b">
        <f aca="false">TRUE()</f>
        <v>1</v>
      </c>
      <c r="AM239" s="99" t="b">
        <f aca="false">TRUE()</f>
        <v>1</v>
      </c>
      <c r="AN239" s="99" t="b">
        <f aca="false">TRUE()</f>
        <v>1</v>
      </c>
      <c r="AO239" s="99" t="b">
        <f aca="false">TRUE()</f>
        <v>1</v>
      </c>
      <c r="AP239" s="100" t="str">
        <f aca="false">IF(AND($AJ239:$AO239), "VALID", "INVALID")</f>
        <v>VALID</v>
      </c>
      <c r="AQ239" s="151" t="s">
        <v>633</v>
      </c>
      <c r="AR239" s="102" t="s">
        <v>79</v>
      </c>
      <c r="AS239" s="103"/>
      <c r="AT239" s="104"/>
      <c r="AU239" s="104"/>
      <c r="AV239" s="104"/>
      <c r="AW239" s="104"/>
      <c r="AX239" s="104"/>
      <c r="AY239" s="104"/>
      <c r="AZ239" s="103"/>
      <c r="BA239" s="103"/>
      <c r="BB239" s="105"/>
      <c r="BC239" s="104"/>
      <c r="BD239" s="106"/>
      <c r="BE239" s="111" t="s">
        <v>632</v>
      </c>
      <c r="BF239" s="108" t="e">
        <f aca="false">VLOOKUP($A239,#REF!, 34, FALSE())</f>
        <v>#VALUE!</v>
      </c>
      <c r="BG239" s="418" t="e">
        <f aca="false">VLOOKUP($A239,#REF!, 22, FALSE())</f>
        <v>#VALUE!</v>
      </c>
      <c r="BH239" s="109"/>
    </row>
    <row r="240" customFormat="false" ht="12.75" hidden="false" customHeight="true" outlineLevel="0" collapsed="false">
      <c r="A240" s="95" t="s">
        <v>634</v>
      </c>
      <c r="B240" s="86" t="e">
        <f aca="false">VLOOKUP($A240,#REF!, 34, FALSE())</f>
        <v>#VALUE!</v>
      </c>
      <c r="C240" s="87" t="str">
        <f aca="false">CONCATENATE("unused_",A240)</f>
        <v>unused_PEX_CLK8P</v>
      </c>
      <c r="D240" s="88" t="e">
        <f aca="false">IF(LEN(VLOOKUP($A240,#REF!,8,FALSE())),LEFT(VLOOKUP($A240,#REF!,8,FALSE()),LEN(VLOOKUP($A240,#REF!,8,FALSE()))-2),"")</f>
        <v>#VALUE!</v>
      </c>
      <c r="E240" s="89" t="e">
        <f aca="false">IF(LEN(VLOOKUP($A240,#REF!,4,FALSE())),IF(INDEX(#REF!,MATCH($A240,#REF!,0),1),LEFT(VLOOKUP($A240,#REF!,4,FALSE()),LEN(VLOOKUP($A240,#REF!,4,FALSE()))-2),CONCATENATE(LEFT(VLOOKUP($A240,#REF!,4,FALSE()),LEN(VLOOKUP($A240,#REF!,4,FALSE()))-2),"*")),"")</f>
        <v>#VALUE!</v>
      </c>
      <c r="F240" s="90" t="e">
        <f aca="false">IF(LEN(VLOOKUP($A240,#REF!,5,FALSE())),IF(INDEX(#REF!,MATCH($A240,#REF!,0),2),LEFT(VLOOKUP($A240,#REF!,5,FALSE()),LEN(VLOOKUP($A240,#REF!,5,FALSE()))-2),CONCATENATE(LEFT(VLOOKUP($A240,#REF!,5,FALSE()),LEN(VLOOKUP($A240,#REF!,5,FALSE()))-2),"*")),"")</f>
        <v>#VALUE!</v>
      </c>
      <c r="G240" s="90" t="e">
        <f aca="false">IF(LEN(VLOOKUP($A240,#REF!,6,FALSE())),IF(INDEX(#REF!,MATCH($A240,#REF!,0),3),LEFT(VLOOKUP($A240,#REF!,6,FALSE()),LEN(VLOOKUP($A240,#REF!,6,FALSE()))-2),CONCATENATE(LEFT(VLOOKUP($A240,#REF!,6,FALSE()),LEN(VLOOKUP($A240,#REF!,6,FALSE()))-2),"*")),"")</f>
        <v>#VALUE!</v>
      </c>
      <c r="H240" s="91" t="e">
        <f aca="false">IF(LEN(VLOOKUP($A240,#REF!,7,FALSE())),IF(INDEX(#REF!,MATCH($A240,#REF!,0),4),LEFT(VLOOKUP($A240,#REF!,7,FALSE()),LEN(VLOOKUP($A240,#REF!,7,FALSE()))-2),CONCATENATE(LEFT(VLOOKUP($A240,#REF!,7,FALSE()),LEN(VLOOKUP($A240,#REF!,7,FALSE()))-2),"*")),"")</f>
        <v>#VALUE!</v>
      </c>
      <c r="I240" s="92" t="e">
        <f aca="false">IF(LEN(VLOOKUP($A240,#REF!,8,FALSE())),UPPER(RIGHT(VLOOKUP($A240,#REF!,8,FALSE()), 1)),"")</f>
        <v>#VALUE!</v>
      </c>
      <c r="J240" s="90" t="e">
        <f aca="false">IF(LEN(VLOOKUP($A240,#REF!,4,FALSE())),UPPER(RIGHT(VLOOKUP($A240,#REF!,4,FALSE()), 1)),"")</f>
        <v>#VALUE!</v>
      </c>
      <c r="K240" s="90" t="e">
        <f aca="false">IF(LEN(VLOOKUP($A240,#REF!,5,FALSE())),UPPER(RIGHT(VLOOKUP($A240,#REF!,5,FALSE()), 1)),"")</f>
        <v>#VALUE!</v>
      </c>
      <c r="L240" s="90" t="e">
        <f aca="false">IF(LEN(VLOOKUP($A240,#REF!,6,FALSE())),UPPER(RIGHT(VLOOKUP($A240,#REF!,6,FALSE()), 1)),"")</f>
        <v>#VALUE!</v>
      </c>
      <c r="M240" s="91" t="e">
        <f aca="false">IF(LEN(VLOOKUP($A240,#REF!,7,FALSE())),UPPER(RIGHT(VLOOKUP($A240,#REF!,7,FALSE()), 1)),"")</f>
        <v>#VALUE!</v>
      </c>
      <c r="N240" s="97"/>
      <c r="O240" s="97"/>
      <c r="P240" s="97"/>
      <c r="Q240" s="97"/>
      <c r="R240" s="97"/>
      <c r="S240" s="100" t="e">
        <f aca="false">HLOOKUP("Device Tree Pin Name",#REF!,MATCH($A240,#REF!,0),FALSE())</f>
        <v>#VALUE!</v>
      </c>
      <c r="T240" s="95" t="e">
        <f aca="false">HLOOKUP("power rail",#REF!,MATCH($A240,#REF!,0),FALSE())</f>
        <v>#VALUE!</v>
      </c>
      <c r="U240" s="96" t="e">
        <f aca="false">HLOOKUP("Wake Capable",#REF!,MATCH($A240,#REF!,0),FALSE())</f>
        <v>#VALUE!</v>
      </c>
      <c r="V240" s="171" t="e">
        <f aca="false">HLOOKUP("Strap",#REF!,MATCH($A240,#REF!,0),FALSE())</f>
        <v>#VALUE!</v>
      </c>
      <c r="W240" s="96" t="e">
        <f aca="false">HLOOKUP("GTE",#REF!,MATCH($A240,#REF!,0),FALSE())</f>
        <v>#VALUE!</v>
      </c>
      <c r="X240" s="96" t="e">
        <f aca="false">HLOOKUP("DPD_Control",#REF!,MATCH($A240,#REF!,0),FALSE())</f>
        <v>#VALUE!</v>
      </c>
      <c r="Y240" s="96" t="e">
        <f aca="false">HLOOKUP("DPD_Group",#REF!,MATCH($A240,#REF!,0),FALSE())</f>
        <v>#VALUE!</v>
      </c>
      <c r="Z240" s="95" t="e">
        <f aca="false">HLOOKUP("Pad Category",#REF!,MATCH($A240,#REF!,0),FALSE())</f>
        <v>#VALUE!</v>
      </c>
      <c r="AA240" s="95" t="e">
        <f aca="false">HLOOKUP("Pad type",#REF!,MATCH($A240,#REF!,0),FALSE())</f>
        <v>#VALUE!</v>
      </c>
      <c r="AB240" s="95" t="e">
        <f aca="false">HLOOKUP("Pull Strength",#REF!,MATCH($A240,#REF!,0),FALSE())</f>
        <v>#VALUE!</v>
      </c>
      <c r="AC240" s="95" t="e">
        <f aca="false">HLOOKUP("POR Pin State",#REF!,MATCH($A240,#REF!,0),FALSE())</f>
        <v>#VALUE!</v>
      </c>
      <c r="AD240" s="97"/>
      <c r="AE240" s="97"/>
      <c r="AF240" s="98" t="str">
        <f aca="false">IF(AND(OR($AS240="Int PU",$AS240="Int PD"),OR(AND($AZ240&lt;&gt;"",$AZ240&lt;&gt;"0"),AND($BA240&lt;&gt;"",$BA240&lt;&gt;"0"))),"INVALID",IF(OR($AQ240=$C240,$AS240="Int PD"),"PULL_DOWN",IF(OR($AS240="Int PU",AND($AE240="YES",OR($AZ240="",$AZ240="0"),OR($BA240="",$BA240="0"),OR($AR240="Input",$AR240="Bidirectional"))),"PULL_UP","NORMAL")))</f>
        <v>PULL_DOWN</v>
      </c>
      <c r="AG240" s="98" t="str">
        <f aca="false">IF($AR240="Input", "TRISTATE", IF($AS240="Z","TRISTATE",IF($AQ240=$C240,"TRISTATE","NORMAL")))</f>
        <v>TRISTATE</v>
      </c>
      <c r="AH240" s="98" t="str">
        <f aca="false">IF(OR($AQ240=$C240,$AR240="Output"),"DISABLE","ENABLE")</f>
        <v>DISABLE</v>
      </c>
      <c r="AI240" s="97"/>
      <c r="AJ240" s="99" t="b">
        <f aca="false">TRUE()</f>
        <v>1</v>
      </c>
      <c r="AK240" s="99" t="b">
        <f aca="false">TRUE()</f>
        <v>1</v>
      </c>
      <c r="AL240" s="99" t="b">
        <f aca="false">TRUE()</f>
        <v>1</v>
      </c>
      <c r="AM240" s="99" t="b">
        <f aca="false">TRUE()</f>
        <v>1</v>
      </c>
      <c r="AN240" s="99" t="b">
        <f aca="false">TRUE()</f>
        <v>1</v>
      </c>
      <c r="AO240" s="99" t="b">
        <f aca="false">TRUE()</f>
        <v>1</v>
      </c>
      <c r="AP240" s="100" t="str">
        <f aca="false">IF(AND($AJ240:$AO240), "VALID", "INVALID")</f>
        <v>VALID</v>
      </c>
      <c r="AQ240" s="101" t="s">
        <v>635</v>
      </c>
      <c r="AR240" s="102" t="s">
        <v>79</v>
      </c>
      <c r="AS240" s="103"/>
      <c r="AT240" s="104"/>
      <c r="AU240" s="104"/>
      <c r="AV240" s="104"/>
      <c r="AW240" s="104"/>
      <c r="AX240" s="104"/>
      <c r="AY240" s="104"/>
      <c r="AZ240" s="103"/>
      <c r="BA240" s="103"/>
      <c r="BB240" s="105"/>
      <c r="BC240" s="104"/>
      <c r="BD240" s="106"/>
      <c r="BE240" s="111" t="s">
        <v>634</v>
      </c>
      <c r="BF240" s="108" t="e">
        <f aca="false">VLOOKUP($A240,#REF!, 34, FALSE())</f>
        <v>#VALUE!</v>
      </c>
      <c r="BG240" s="418" t="e">
        <f aca="false">VLOOKUP($A240,#REF!, 22, FALSE())</f>
        <v>#VALUE!</v>
      </c>
      <c r="BH240" s="109"/>
    </row>
    <row r="241" customFormat="false" ht="12.75" hidden="false" customHeight="true" outlineLevel="0" collapsed="false">
      <c r="A241" s="95" t="s">
        <v>636</v>
      </c>
      <c r="B241" s="86" t="e">
        <f aca="false">VLOOKUP($A241,#REF!, 34, FALSE())</f>
        <v>#VALUE!</v>
      </c>
      <c r="C241" s="87" t="str">
        <f aca="false">CONCATENATE("unused_",A241)</f>
        <v>unused_PEX_CLK8N</v>
      </c>
      <c r="D241" s="88" t="e">
        <f aca="false">IF(LEN(VLOOKUP($A241,#REF!,8,FALSE())),LEFT(VLOOKUP($A241,#REF!,8,FALSE()),LEN(VLOOKUP($A241,#REF!,8,FALSE()))-2),"")</f>
        <v>#VALUE!</v>
      </c>
      <c r="E241" s="89" t="e">
        <f aca="false">IF(LEN(VLOOKUP($A241,#REF!,4,FALSE())),IF(INDEX(#REF!,MATCH($A241,#REF!,0),1),LEFT(VLOOKUP($A241,#REF!,4,FALSE()),LEN(VLOOKUP($A241,#REF!,4,FALSE()))-2),CONCATENATE(LEFT(VLOOKUP($A241,#REF!,4,FALSE()),LEN(VLOOKUP($A241,#REF!,4,FALSE()))-2),"*")),"")</f>
        <v>#VALUE!</v>
      </c>
      <c r="F241" s="90" t="e">
        <f aca="false">IF(LEN(VLOOKUP($A241,#REF!,5,FALSE())),IF(INDEX(#REF!,MATCH($A241,#REF!,0),2),LEFT(VLOOKUP($A241,#REF!,5,FALSE()),LEN(VLOOKUP($A241,#REF!,5,FALSE()))-2),CONCATENATE(LEFT(VLOOKUP($A241,#REF!,5,FALSE()),LEN(VLOOKUP($A241,#REF!,5,FALSE()))-2),"*")),"")</f>
        <v>#VALUE!</v>
      </c>
      <c r="G241" s="90" t="e">
        <f aca="false">IF(LEN(VLOOKUP($A241,#REF!,6,FALSE())),IF(INDEX(#REF!,MATCH($A241,#REF!,0),3),LEFT(VLOOKUP($A241,#REF!,6,FALSE()),LEN(VLOOKUP($A241,#REF!,6,FALSE()))-2),CONCATENATE(LEFT(VLOOKUP($A241,#REF!,6,FALSE()),LEN(VLOOKUP($A241,#REF!,6,FALSE()))-2),"*")),"")</f>
        <v>#VALUE!</v>
      </c>
      <c r="H241" s="91" t="e">
        <f aca="false">IF(LEN(VLOOKUP($A241,#REF!,7,FALSE())),IF(INDEX(#REF!,MATCH($A241,#REF!,0),4),LEFT(VLOOKUP($A241,#REF!,7,FALSE()),LEN(VLOOKUP($A241,#REF!,7,FALSE()))-2),CONCATENATE(LEFT(VLOOKUP($A241,#REF!,7,FALSE()),LEN(VLOOKUP($A241,#REF!,7,FALSE()))-2),"*")),"")</f>
        <v>#VALUE!</v>
      </c>
      <c r="I241" s="92" t="e">
        <f aca="false">IF(LEN(VLOOKUP($A241,#REF!,8,FALSE())),UPPER(RIGHT(VLOOKUP($A241,#REF!,8,FALSE()), 1)),"")</f>
        <v>#VALUE!</v>
      </c>
      <c r="J241" s="90" t="e">
        <f aca="false">IF(LEN(VLOOKUP($A241,#REF!,4,FALSE())),UPPER(RIGHT(VLOOKUP($A241,#REF!,4,FALSE()), 1)),"")</f>
        <v>#VALUE!</v>
      </c>
      <c r="K241" s="90" t="e">
        <f aca="false">IF(LEN(VLOOKUP($A241,#REF!,5,FALSE())),UPPER(RIGHT(VLOOKUP($A241,#REF!,5,FALSE()), 1)),"")</f>
        <v>#VALUE!</v>
      </c>
      <c r="L241" s="90" t="e">
        <f aca="false">IF(LEN(VLOOKUP($A241,#REF!,6,FALSE())),UPPER(RIGHT(VLOOKUP($A241,#REF!,6,FALSE()), 1)),"")</f>
        <v>#VALUE!</v>
      </c>
      <c r="M241" s="91" t="e">
        <f aca="false">IF(LEN(VLOOKUP($A241,#REF!,7,FALSE())),UPPER(RIGHT(VLOOKUP($A241,#REF!,7,FALSE()), 1)),"")</f>
        <v>#VALUE!</v>
      </c>
      <c r="N241" s="97"/>
      <c r="O241" s="97"/>
      <c r="P241" s="97"/>
      <c r="Q241" s="97"/>
      <c r="R241" s="97"/>
      <c r="S241" s="100" t="e">
        <f aca="false">HLOOKUP("Device Tree Pin Name",#REF!,MATCH($A241,#REF!,0),FALSE())</f>
        <v>#VALUE!</v>
      </c>
      <c r="T241" s="95" t="e">
        <f aca="false">HLOOKUP("power rail",#REF!,MATCH($A241,#REF!,0),FALSE())</f>
        <v>#VALUE!</v>
      </c>
      <c r="U241" s="96" t="e">
        <f aca="false">HLOOKUP("Wake Capable",#REF!,MATCH($A241,#REF!,0),FALSE())</f>
        <v>#VALUE!</v>
      </c>
      <c r="V241" s="171" t="e">
        <f aca="false">HLOOKUP("Strap",#REF!,MATCH($A241,#REF!,0),FALSE())</f>
        <v>#VALUE!</v>
      </c>
      <c r="W241" s="96" t="e">
        <f aca="false">HLOOKUP("GTE",#REF!,MATCH($A241,#REF!,0),FALSE())</f>
        <v>#VALUE!</v>
      </c>
      <c r="X241" s="96" t="e">
        <f aca="false">HLOOKUP("DPD_Control",#REF!,MATCH($A241,#REF!,0),FALSE())</f>
        <v>#VALUE!</v>
      </c>
      <c r="Y241" s="96" t="e">
        <f aca="false">HLOOKUP("DPD_Group",#REF!,MATCH($A241,#REF!,0),FALSE())</f>
        <v>#VALUE!</v>
      </c>
      <c r="Z241" s="95" t="e">
        <f aca="false">HLOOKUP("Pad Category",#REF!,MATCH($A241,#REF!,0),FALSE())</f>
        <v>#VALUE!</v>
      </c>
      <c r="AA241" s="95" t="e">
        <f aca="false">HLOOKUP("Pad type",#REF!,MATCH($A241,#REF!,0),FALSE())</f>
        <v>#VALUE!</v>
      </c>
      <c r="AB241" s="95" t="e">
        <f aca="false">HLOOKUP("Pull Strength",#REF!,MATCH($A241,#REF!,0),FALSE())</f>
        <v>#VALUE!</v>
      </c>
      <c r="AC241" s="95" t="e">
        <f aca="false">HLOOKUP("POR Pin State",#REF!,MATCH($A241,#REF!,0),FALSE())</f>
        <v>#VALUE!</v>
      </c>
      <c r="AD241" s="97"/>
      <c r="AE241" s="97"/>
      <c r="AF241" s="98" t="str">
        <f aca="false">IF(AND(OR($AS241="Int PU",$AS241="Int PD"),OR(AND($AZ241&lt;&gt;"",$AZ241&lt;&gt;"0"),AND($BA241&lt;&gt;"",$BA241&lt;&gt;"0"))),"INVALID",IF(OR($AQ241=$C241,$AS241="Int PD"),"PULL_DOWN",IF(OR($AS241="Int PU",AND($AE241="YES",OR($AZ241="",$AZ241="0"),OR($BA241="",$BA241="0"),OR($AR241="Input",$AR241="Bidirectional"))),"PULL_UP","NORMAL")))</f>
        <v>PULL_DOWN</v>
      </c>
      <c r="AG241" s="98" t="str">
        <f aca="false">IF($AR241="Input", "TRISTATE", IF($AS241="Z","TRISTATE",IF($AQ241=$C241,"TRISTATE","NORMAL")))</f>
        <v>TRISTATE</v>
      </c>
      <c r="AH241" s="98" t="str">
        <f aca="false">IF(OR($AQ241=$C241,$AR241="Output"),"DISABLE","ENABLE")</f>
        <v>DISABLE</v>
      </c>
      <c r="AI241" s="97"/>
      <c r="AJ241" s="99" t="b">
        <f aca="false">TRUE()</f>
        <v>1</v>
      </c>
      <c r="AK241" s="99" t="b">
        <f aca="false">TRUE()</f>
        <v>1</v>
      </c>
      <c r="AL241" s="99" t="b">
        <f aca="false">TRUE()</f>
        <v>1</v>
      </c>
      <c r="AM241" s="99" t="b">
        <f aca="false">TRUE()</f>
        <v>1</v>
      </c>
      <c r="AN241" s="99" t="b">
        <f aca="false">TRUE()</f>
        <v>1</v>
      </c>
      <c r="AO241" s="99" t="b">
        <f aca="false">TRUE()</f>
        <v>1</v>
      </c>
      <c r="AP241" s="100" t="str">
        <f aca="false">IF(AND($AJ241:$AO241), "VALID", "INVALID")</f>
        <v>VALID</v>
      </c>
      <c r="AQ241" s="101" t="s">
        <v>637</v>
      </c>
      <c r="AR241" s="102" t="s">
        <v>79</v>
      </c>
      <c r="AS241" s="103"/>
      <c r="AT241" s="104"/>
      <c r="AU241" s="104"/>
      <c r="AV241" s="104"/>
      <c r="AW241" s="104"/>
      <c r="AX241" s="104"/>
      <c r="AY241" s="104"/>
      <c r="AZ241" s="103"/>
      <c r="BA241" s="103"/>
      <c r="BB241" s="105"/>
      <c r="BC241" s="104"/>
      <c r="BD241" s="106"/>
      <c r="BE241" s="111" t="s">
        <v>636</v>
      </c>
      <c r="BF241" s="108" t="e">
        <f aca="false">VLOOKUP($A241,#REF!, 34, FALSE())</f>
        <v>#VALUE!</v>
      </c>
      <c r="BG241" s="418" t="e">
        <f aca="false">VLOOKUP($A241,#REF!, 22, FALSE())</f>
        <v>#VALUE!</v>
      </c>
      <c r="BH241" s="109"/>
    </row>
    <row r="242" customFormat="false" ht="12.75" hidden="false" customHeight="true" outlineLevel="0" collapsed="false">
      <c r="A242" s="95" t="s">
        <v>638</v>
      </c>
      <c r="B242" s="86" t="e">
        <f aca="false">VLOOKUP($A242,#REF!, 34, FALSE())</f>
        <v>#VALUE!</v>
      </c>
      <c r="C242" s="87" t="str">
        <f aca="false">CONCATENATE("unused_",A242)</f>
        <v>unused_PEX_CLK9P</v>
      </c>
      <c r="D242" s="88" t="e">
        <f aca="false">IF(LEN(VLOOKUP($A242,#REF!,8,FALSE())),LEFT(VLOOKUP($A242,#REF!,8,FALSE()),LEN(VLOOKUP($A242,#REF!,8,FALSE()))-2),"")</f>
        <v>#VALUE!</v>
      </c>
      <c r="E242" s="89" t="e">
        <f aca="false">IF(LEN(VLOOKUP($A242,#REF!,4,FALSE())),IF(INDEX(#REF!,MATCH($A242,#REF!,0),1),LEFT(VLOOKUP($A242,#REF!,4,FALSE()),LEN(VLOOKUP($A242,#REF!,4,FALSE()))-2),CONCATENATE(LEFT(VLOOKUP($A242,#REF!,4,FALSE()),LEN(VLOOKUP($A242,#REF!,4,FALSE()))-2),"*")),"")</f>
        <v>#VALUE!</v>
      </c>
      <c r="F242" s="90" t="e">
        <f aca="false">IF(LEN(VLOOKUP($A242,#REF!,5,FALSE())),IF(INDEX(#REF!,MATCH($A242,#REF!,0),2),LEFT(VLOOKUP($A242,#REF!,5,FALSE()),LEN(VLOOKUP($A242,#REF!,5,FALSE()))-2),CONCATENATE(LEFT(VLOOKUP($A242,#REF!,5,FALSE()),LEN(VLOOKUP($A242,#REF!,5,FALSE()))-2),"*")),"")</f>
        <v>#VALUE!</v>
      </c>
      <c r="G242" s="90" t="e">
        <f aca="false">IF(LEN(VLOOKUP($A242,#REF!,6,FALSE())),IF(INDEX(#REF!,MATCH($A242,#REF!,0),3),LEFT(VLOOKUP($A242,#REF!,6,FALSE()),LEN(VLOOKUP($A242,#REF!,6,FALSE()))-2),CONCATENATE(LEFT(VLOOKUP($A242,#REF!,6,FALSE()),LEN(VLOOKUP($A242,#REF!,6,FALSE()))-2),"*")),"")</f>
        <v>#VALUE!</v>
      </c>
      <c r="H242" s="91" t="e">
        <f aca="false">IF(LEN(VLOOKUP($A242,#REF!,7,FALSE())),IF(INDEX(#REF!,MATCH($A242,#REF!,0),4),LEFT(VLOOKUP($A242,#REF!,7,FALSE()),LEN(VLOOKUP($A242,#REF!,7,FALSE()))-2),CONCATENATE(LEFT(VLOOKUP($A242,#REF!,7,FALSE()),LEN(VLOOKUP($A242,#REF!,7,FALSE()))-2),"*")),"")</f>
        <v>#VALUE!</v>
      </c>
      <c r="I242" s="92" t="e">
        <f aca="false">IF(LEN(VLOOKUP($A242,#REF!,8,FALSE())),UPPER(RIGHT(VLOOKUP($A242,#REF!,8,FALSE()), 1)),"")</f>
        <v>#VALUE!</v>
      </c>
      <c r="J242" s="90" t="e">
        <f aca="false">IF(LEN(VLOOKUP($A242,#REF!,4,FALSE())),UPPER(RIGHT(VLOOKUP($A242,#REF!,4,FALSE()), 1)),"")</f>
        <v>#VALUE!</v>
      </c>
      <c r="K242" s="90" t="e">
        <f aca="false">IF(LEN(VLOOKUP($A242,#REF!,5,FALSE())),UPPER(RIGHT(VLOOKUP($A242,#REF!,5,FALSE()), 1)),"")</f>
        <v>#VALUE!</v>
      </c>
      <c r="L242" s="90" t="e">
        <f aca="false">IF(LEN(VLOOKUP($A242,#REF!,6,FALSE())),UPPER(RIGHT(VLOOKUP($A242,#REF!,6,FALSE()), 1)),"")</f>
        <v>#VALUE!</v>
      </c>
      <c r="M242" s="91" t="e">
        <f aca="false">IF(LEN(VLOOKUP($A242,#REF!,7,FALSE())),UPPER(RIGHT(VLOOKUP($A242,#REF!,7,FALSE()), 1)),"")</f>
        <v>#VALUE!</v>
      </c>
      <c r="N242" s="97"/>
      <c r="O242" s="97"/>
      <c r="P242" s="97"/>
      <c r="Q242" s="97"/>
      <c r="R242" s="97"/>
      <c r="S242" s="100" t="e">
        <f aca="false">HLOOKUP("Device Tree Pin Name",#REF!,MATCH($A242,#REF!,0),FALSE())</f>
        <v>#VALUE!</v>
      </c>
      <c r="T242" s="95" t="e">
        <f aca="false">HLOOKUP("power rail",#REF!,MATCH($A242,#REF!,0),FALSE())</f>
        <v>#VALUE!</v>
      </c>
      <c r="U242" s="96" t="e">
        <f aca="false">HLOOKUP("Wake Capable",#REF!,MATCH($A242,#REF!,0),FALSE())</f>
        <v>#VALUE!</v>
      </c>
      <c r="V242" s="171" t="e">
        <f aca="false">HLOOKUP("Strap",#REF!,MATCH($A242,#REF!,0),FALSE())</f>
        <v>#VALUE!</v>
      </c>
      <c r="W242" s="96" t="e">
        <f aca="false">HLOOKUP("GTE",#REF!,MATCH($A242,#REF!,0),FALSE())</f>
        <v>#VALUE!</v>
      </c>
      <c r="X242" s="96" t="e">
        <f aca="false">HLOOKUP("DPD_Control",#REF!,MATCH($A242,#REF!,0),FALSE())</f>
        <v>#VALUE!</v>
      </c>
      <c r="Y242" s="96" t="e">
        <f aca="false">HLOOKUP("DPD_Group",#REF!,MATCH($A242,#REF!,0),FALSE())</f>
        <v>#VALUE!</v>
      </c>
      <c r="Z242" s="95" t="e">
        <f aca="false">HLOOKUP("Pad Category",#REF!,MATCH($A242,#REF!,0),FALSE())</f>
        <v>#VALUE!</v>
      </c>
      <c r="AA242" s="95" t="e">
        <f aca="false">HLOOKUP("Pad type",#REF!,MATCH($A242,#REF!,0),FALSE())</f>
        <v>#VALUE!</v>
      </c>
      <c r="AB242" s="95" t="e">
        <f aca="false">HLOOKUP("Pull Strength",#REF!,MATCH($A242,#REF!,0),FALSE())</f>
        <v>#VALUE!</v>
      </c>
      <c r="AC242" s="95" t="e">
        <f aca="false">HLOOKUP("POR Pin State",#REF!,MATCH($A242,#REF!,0),FALSE())</f>
        <v>#VALUE!</v>
      </c>
      <c r="AD242" s="97"/>
      <c r="AE242" s="97"/>
      <c r="AF242" s="98" t="str">
        <f aca="false">IF(AND(OR($AS242="Int PU",$AS242="Int PD"),OR(AND($AZ242&lt;&gt;"",$AZ242&lt;&gt;"0"),AND($BA242&lt;&gt;"",$BA242&lt;&gt;"0"))),"INVALID",IF(OR($AQ242=$C242,$AS242="Int PD"),"PULL_DOWN",IF(OR($AS242="Int PU",AND($AE242="YES",OR($AZ242="",$AZ242="0"),OR($BA242="",$BA242="0"),OR($AR242="Input",$AR242="Bidirectional"))),"PULL_UP","NORMAL")))</f>
        <v>PULL_DOWN</v>
      </c>
      <c r="AG242" s="98" t="str">
        <f aca="false">IF($AR242="Input", "TRISTATE", IF($AS242="Z","TRISTATE",IF($AQ242=$C242,"TRISTATE","NORMAL")))</f>
        <v>TRISTATE</v>
      </c>
      <c r="AH242" s="98" t="str">
        <f aca="false">IF(OR($AQ242=$C242,$AR242="Output"),"DISABLE","ENABLE")</f>
        <v>DISABLE</v>
      </c>
      <c r="AI242" s="97"/>
      <c r="AJ242" s="99" t="b">
        <f aca="false">TRUE()</f>
        <v>1</v>
      </c>
      <c r="AK242" s="99" t="b">
        <f aca="false">TRUE()</f>
        <v>1</v>
      </c>
      <c r="AL242" s="99" t="b">
        <f aca="false">TRUE()</f>
        <v>1</v>
      </c>
      <c r="AM242" s="99" t="b">
        <f aca="false">TRUE()</f>
        <v>1</v>
      </c>
      <c r="AN242" s="99" t="b">
        <f aca="false">TRUE()</f>
        <v>1</v>
      </c>
      <c r="AO242" s="99" t="b">
        <f aca="false">TRUE()</f>
        <v>1</v>
      </c>
      <c r="AP242" s="100" t="str">
        <f aca="false">IF(AND($AJ242:$AO242), "VALID", "INVALID")</f>
        <v>VALID</v>
      </c>
      <c r="AQ242" s="101" t="s">
        <v>639</v>
      </c>
      <c r="AR242" s="102" t="s">
        <v>79</v>
      </c>
      <c r="AS242" s="103"/>
      <c r="AT242" s="104"/>
      <c r="AU242" s="104"/>
      <c r="AV242" s="104"/>
      <c r="AW242" s="104"/>
      <c r="AX242" s="104"/>
      <c r="AY242" s="104"/>
      <c r="AZ242" s="103"/>
      <c r="BA242" s="103"/>
      <c r="BB242" s="105"/>
      <c r="BC242" s="104"/>
      <c r="BD242" s="106"/>
      <c r="BE242" s="111" t="s">
        <v>638</v>
      </c>
      <c r="BF242" s="108" t="e">
        <f aca="false">VLOOKUP($A242,#REF!, 34, FALSE())</f>
        <v>#VALUE!</v>
      </c>
      <c r="BG242" s="418" t="e">
        <f aca="false">VLOOKUP($A242,#REF!, 22, FALSE())</f>
        <v>#VALUE!</v>
      </c>
      <c r="BH242" s="109"/>
    </row>
    <row r="243" customFormat="false" ht="12.75" hidden="false" customHeight="true" outlineLevel="0" collapsed="false">
      <c r="A243" s="95" t="s">
        <v>640</v>
      </c>
      <c r="B243" s="86" t="e">
        <f aca="false">VLOOKUP($A243,#REF!, 34, FALSE())</f>
        <v>#VALUE!</v>
      </c>
      <c r="C243" s="87" t="str">
        <f aca="false">CONCATENATE("unused_",A243)</f>
        <v>unused_PEX_CLK9N</v>
      </c>
      <c r="D243" s="88" t="e">
        <f aca="false">IF(LEN(VLOOKUP($A243,#REF!,8,FALSE())),LEFT(VLOOKUP($A243,#REF!,8,FALSE()),LEN(VLOOKUP($A243,#REF!,8,FALSE()))-2),"")</f>
        <v>#VALUE!</v>
      </c>
      <c r="E243" s="89" t="e">
        <f aca="false">IF(LEN(VLOOKUP($A243,#REF!,4,FALSE())),IF(INDEX(#REF!,MATCH($A243,#REF!,0),1),LEFT(VLOOKUP($A243,#REF!,4,FALSE()),LEN(VLOOKUP($A243,#REF!,4,FALSE()))-2),CONCATENATE(LEFT(VLOOKUP($A243,#REF!,4,FALSE()),LEN(VLOOKUP($A243,#REF!,4,FALSE()))-2),"*")),"")</f>
        <v>#VALUE!</v>
      </c>
      <c r="F243" s="90" t="e">
        <f aca="false">IF(LEN(VLOOKUP($A243,#REF!,5,FALSE())),IF(INDEX(#REF!,MATCH($A243,#REF!,0),2),LEFT(VLOOKUP($A243,#REF!,5,FALSE()),LEN(VLOOKUP($A243,#REF!,5,FALSE()))-2),CONCATENATE(LEFT(VLOOKUP($A243,#REF!,5,FALSE()),LEN(VLOOKUP($A243,#REF!,5,FALSE()))-2),"*")),"")</f>
        <v>#VALUE!</v>
      </c>
      <c r="G243" s="90" t="e">
        <f aca="false">IF(LEN(VLOOKUP($A243,#REF!,6,FALSE())),IF(INDEX(#REF!,MATCH($A243,#REF!,0),3),LEFT(VLOOKUP($A243,#REF!,6,FALSE()),LEN(VLOOKUP($A243,#REF!,6,FALSE()))-2),CONCATENATE(LEFT(VLOOKUP($A243,#REF!,6,FALSE()),LEN(VLOOKUP($A243,#REF!,6,FALSE()))-2),"*")),"")</f>
        <v>#VALUE!</v>
      </c>
      <c r="H243" s="91" t="e">
        <f aca="false">IF(LEN(VLOOKUP($A243,#REF!,7,FALSE())),IF(INDEX(#REF!,MATCH($A243,#REF!,0),4),LEFT(VLOOKUP($A243,#REF!,7,FALSE()),LEN(VLOOKUP($A243,#REF!,7,FALSE()))-2),CONCATENATE(LEFT(VLOOKUP($A243,#REF!,7,FALSE()),LEN(VLOOKUP($A243,#REF!,7,FALSE()))-2),"*")),"")</f>
        <v>#VALUE!</v>
      </c>
      <c r="I243" s="92" t="e">
        <f aca="false">IF(LEN(VLOOKUP($A243,#REF!,8,FALSE())),UPPER(RIGHT(VLOOKUP($A243,#REF!,8,FALSE()), 1)),"")</f>
        <v>#VALUE!</v>
      </c>
      <c r="J243" s="90" t="e">
        <f aca="false">IF(LEN(VLOOKUP($A243,#REF!,4,FALSE())),UPPER(RIGHT(VLOOKUP($A243,#REF!,4,FALSE()), 1)),"")</f>
        <v>#VALUE!</v>
      </c>
      <c r="K243" s="90" t="e">
        <f aca="false">IF(LEN(VLOOKUP($A243,#REF!,5,FALSE())),UPPER(RIGHT(VLOOKUP($A243,#REF!,5,FALSE()), 1)),"")</f>
        <v>#VALUE!</v>
      </c>
      <c r="L243" s="90" t="e">
        <f aca="false">IF(LEN(VLOOKUP($A243,#REF!,6,FALSE())),UPPER(RIGHT(VLOOKUP($A243,#REF!,6,FALSE()), 1)),"")</f>
        <v>#VALUE!</v>
      </c>
      <c r="M243" s="91" t="e">
        <f aca="false">IF(LEN(VLOOKUP($A243,#REF!,7,FALSE())),UPPER(RIGHT(VLOOKUP($A243,#REF!,7,FALSE()), 1)),"")</f>
        <v>#VALUE!</v>
      </c>
      <c r="N243" s="97"/>
      <c r="O243" s="97"/>
      <c r="P243" s="97"/>
      <c r="Q243" s="97"/>
      <c r="R243" s="97"/>
      <c r="S243" s="132" t="e">
        <f aca="false">HLOOKUP("Device Tree Pin Name",#REF!,MATCH($A243,#REF!,0),FALSE())</f>
        <v>#VALUE!</v>
      </c>
      <c r="T243" s="132" t="e">
        <f aca="false">HLOOKUP("power rail",#REF!,MATCH($A243,#REF!,0),FALSE())</f>
        <v>#VALUE!</v>
      </c>
      <c r="U243" s="96" t="e">
        <f aca="false">HLOOKUP("Wake Capable",#REF!,MATCH($A243,#REF!,0),FALSE())</f>
        <v>#VALUE!</v>
      </c>
      <c r="V243" s="171" t="e">
        <f aca="false">HLOOKUP("Strap",#REF!,MATCH($A243,#REF!,0),FALSE())</f>
        <v>#VALUE!</v>
      </c>
      <c r="W243" s="96" t="e">
        <f aca="false">HLOOKUP("GTE",#REF!,MATCH($A243,#REF!,0),FALSE())</f>
        <v>#VALUE!</v>
      </c>
      <c r="X243" s="96" t="e">
        <f aca="false">HLOOKUP("DPD_Control",#REF!,MATCH($A243,#REF!,0),FALSE())</f>
        <v>#VALUE!</v>
      </c>
      <c r="Y243" s="96" t="e">
        <f aca="false">HLOOKUP("DPD_Group",#REF!,MATCH($A243,#REF!,0),FALSE())</f>
        <v>#VALUE!</v>
      </c>
      <c r="Z243" s="95" t="e">
        <f aca="false">HLOOKUP("Pad Category",#REF!,MATCH($A243,#REF!,0),FALSE())</f>
        <v>#VALUE!</v>
      </c>
      <c r="AA243" s="95" t="e">
        <f aca="false">HLOOKUP("Pad type",#REF!,MATCH($A243,#REF!,0),FALSE())</f>
        <v>#VALUE!</v>
      </c>
      <c r="AB243" s="95" t="e">
        <f aca="false">HLOOKUP("Pull Strength",#REF!,MATCH($A243,#REF!,0),FALSE())</f>
        <v>#VALUE!</v>
      </c>
      <c r="AC243" s="95" t="e">
        <f aca="false">HLOOKUP("POR Pin State",#REF!,MATCH($A243,#REF!,0),FALSE())</f>
        <v>#VALUE!</v>
      </c>
      <c r="AD243" s="170"/>
      <c r="AE243" s="97"/>
      <c r="AF243" s="98" t="str">
        <f aca="false">IF(AND(OR($AS243="Int PU",$AS243="Int PD"),OR(AND($AZ243&lt;&gt;"",$AZ243&lt;&gt;"0"),AND($BA243&lt;&gt;"",$BA243&lt;&gt;"0"))),"INVALID",IF(OR($AQ243=$C243,$AS243="Int PD"),"PULL_DOWN",IF(OR($AS243="Int PU",AND($AE243="YES",OR($AZ243="",$AZ243="0"),OR($BA243="",$BA243="0"),OR($AR243="Input",$AR243="Bidirectional"))),"PULL_UP","NORMAL")))</f>
        <v>PULL_DOWN</v>
      </c>
      <c r="AG243" s="98" t="str">
        <f aca="false">IF($AR243="Input", "TRISTATE", IF($AS243="Z","TRISTATE",IF($AQ243=$C243,"TRISTATE","NORMAL")))</f>
        <v>TRISTATE</v>
      </c>
      <c r="AH243" s="98" t="str">
        <f aca="false">IF(OR($AQ243=$C243,$AR243="Output"),"DISABLE","ENABLE")</f>
        <v>DISABLE</v>
      </c>
      <c r="AI243" s="97"/>
      <c r="AJ243" s="99" t="b">
        <f aca="false">TRUE()</f>
        <v>1</v>
      </c>
      <c r="AK243" s="99" t="b">
        <f aca="false">TRUE()</f>
        <v>1</v>
      </c>
      <c r="AL243" s="99" t="b">
        <f aca="false">TRUE()</f>
        <v>1</v>
      </c>
      <c r="AM243" s="99" t="b">
        <f aca="false">TRUE()</f>
        <v>1</v>
      </c>
      <c r="AN243" s="99" t="b">
        <f aca="false">TRUE()</f>
        <v>1</v>
      </c>
      <c r="AO243" s="99" t="b">
        <f aca="false">TRUE()</f>
        <v>1</v>
      </c>
      <c r="AP243" s="100" t="str">
        <f aca="false">IF(AND($AJ243:$AO243), "VALID", "INVALID")</f>
        <v>VALID</v>
      </c>
      <c r="AQ243" s="101" t="s">
        <v>641</v>
      </c>
      <c r="AR243" s="102" t="s">
        <v>79</v>
      </c>
      <c r="AS243" s="103"/>
      <c r="AT243" s="104"/>
      <c r="AU243" s="104"/>
      <c r="AV243" s="104"/>
      <c r="AW243" s="104"/>
      <c r="AX243" s="104"/>
      <c r="AY243" s="104"/>
      <c r="AZ243" s="103"/>
      <c r="BA243" s="103"/>
      <c r="BB243" s="105"/>
      <c r="BC243" s="104"/>
      <c r="BD243" s="106"/>
      <c r="BE243" s="111" t="s">
        <v>640</v>
      </c>
      <c r="BF243" s="108" t="e">
        <f aca="false">VLOOKUP($A243,#REF!, 34, FALSE())</f>
        <v>#VALUE!</v>
      </c>
      <c r="BG243" s="418" t="e">
        <f aca="false">VLOOKUP($A243,#REF!, 22, FALSE())</f>
        <v>#VALUE!</v>
      </c>
      <c r="BH243" s="109"/>
    </row>
    <row r="244" customFormat="false" ht="12.75" hidden="false" customHeight="true" outlineLevel="0" collapsed="false">
      <c r="A244" s="95" t="s">
        <v>642</v>
      </c>
      <c r="B244" s="86" t="e">
        <f aca="false">VLOOKUP($A244,#REF!, 34, FALSE())</f>
        <v>#VALUE!</v>
      </c>
      <c r="C244" s="87" t="str">
        <f aca="false">CONCATENATE("unused_",A244)</f>
        <v>unused_PEX_CLK10P</v>
      </c>
      <c r="D244" s="88" t="e">
        <f aca="false">IF(LEN(VLOOKUP($A244,#REF!,8,FALSE())),LEFT(VLOOKUP($A244,#REF!,8,FALSE()),LEN(VLOOKUP($A244,#REF!,8,FALSE()))-2),"")</f>
        <v>#VALUE!</v>
      </c>
      <c r="E244" s="89" t="e">
        <f aca="false">IF(LEN(VLOOKUP($A244,#REF!,4,FALSE())),IF(INDEX(#REF!,MATCH($A244,#REF!,0),1),LEFT(VLOOKUP($A244,#REF!,4,FALSE()),LEN(VLOOKUP($A244,#REF!,4,FALSE()))-2),CONCATENATE(LEFT(VLOOKUP($A244,#REF!,4,FALSE()),LEN(VLOOKUP($A244,#REF!,4,FALSE()))-2),"*")),"")</f>
        <v>#VALUE!</v>
      </c>
      <c r="F244" s="90" t="e">
        <f aca="false">IF(LEN(VLOOKUP($A244,#REF!,5,FALSE())),IF(INDEX(#REF!,MATCH($A244,#REF!,0),2),LEFT(VLOOKUP($A244,#REF!,5,FALSE()),LEN(VLOOKUP($A244,#REF!,5,FALSE()))-2),CONCATENATE(LEFT(VLOOKUP($A244,#REF!,5,FALSE()),LEN(VLOOKUP($A244,#REF!,5,FALSE()))-2),"*")),"")</f>
        <v>#VALUE!</v>
      </c>
      <c r="G244" s="90" t="e">
        <f aca="false">IF(LEN(VLOOKUP($A244,#REF!,6,FALSE())),IF(INDEX(#REF!,MATCH($A244,#REF!,0),3),LEFT(VLOOKUP($A244,#REF!,6,FALSE()),LEN(VLOOKUP($A244,#REF!,6,FALSE()))-2),CONCATENATE(LEFT(VLOOKUP($A244,#REF!,6,FALSE()),LEN(VLOOKUP($A244,#REF!,6,FALSE()))-2),"*")),"")</f>
        <v>#VALUE!</v>
      </c>
      <c r="H244" s="91" t="e">
        <f aca="false">IF(LEN(VLOOKUP($A244,#REF!,7,FALSE())),IF(INDEX(#REF!,MATCH($A244,#REF!,0),4),LEFT(VLOOKUP($A244,#REF!,7,FALSE()),LEN(VLOOKUP($A244,#REF!,7,FALSE()))-2),CONCATENATE(LEFT(VLOOKUP($A244,#REF!,7,FALSE()),LEN(VLOOKUP($A244,#REF!,7,FALSE()))-2),"*")),"")</f>
        <v>#VALUE!</v>
      </c>
      <c r="I244" s="92" t="e">
        <f aca="false">IF(LEN(VLOOKUP($A244,#REF!,8,FALSE())),UPPER(RIGHT(VLOOKUP($A244,#REF!,8,FALSE()), 1)),"")</f>
        <v>#VALUE!</v>
      </c>
      <c r="J244" s="90" t="e">
        <f aca="false">IF(LEN(VLOOKUP($A244,#REF!,4,FALSE())),UPPER(RIGHT(VLOOKUP($A244,#REF!,4,FALSE()), 1)),"")</f>
        <v>#VALUE!</v>
      </c>
      <c r="K244" s="90" t="e">
        <f aca="false">IF(LEN(VLOOKUP($A244,#REF!,5,FALSE())),UPPER(RIGHT(VLOOKUP($A244,#REF!,5,FALSE()), 1)),"")</f>
        <v>#VALUE!</v>
      </c>
      <c r="L244" s="90" t="e">
        <f aca="false">IF(LEN(VLOOKUP($A244,#REF!,6,FALSE())),UPPER(RIGHT(VLOOKUP($A244,#REF!,6,FALSE()), 1)),"")</f>
        <v>#VALUE!</v>
      </c>
      <c r="M244" s="91" t="e">
        <f aca="false">IF(LEN(VLOOKUP($A244,#REF!,7,FALSE())),UPPER(RIGHT(VLOOKUP($A244,#REF!,7,FALSE()), 1)),"")</f>
        <v>#VALUE!</v>
      </c>
      <c r="N244" s="97"/>
      <c r="O244" s="97"/>
      <c r="P244" s="97"/>
      <c r="Q244" s="97"/>
      <c r="R244" s="97"/>
      <c r="S244" s="100" t="e">
        <f aca="false">HLOOKUP("Device Tree Pin Name",#REF!,MATCH($A244,#REF!,0),FALSE())</f>
        <v>#VALUE!</v>
      </c>
      <c r="T244" s="95" t="e">
        <f aca="false">HLOOKUP("power rail",#REF!,MATCH($A244,#REF!,0),FALSE())</f>
        <v>#VALUE!</v>
      </c>
      <c r="U244" s="96" t="e">
        <f aca="false">HLOOKUP("Wake Capable",#REF!,MATCH($A244,#REF!,0),FALSE())</f>
        <v>#VALUE!</v>
      </c>
      <c r="V244" s="171" t="e">
        <f aca="false">HLOOKUP("Strap",#REF!,MATCH($A244,#REF!,0),FALSE())</f>
        <v>#VALUE!</v>
      </c>
      <c r="W244" s="96" t="e">
        <f aca="false">HLOOKUP("GTE",#REF!,MATCH($A244,#REF!,0),FALSE())</f>
        <v>#VALUE!</v>
      </c>
      <c r="X244" s="96" t="e">
        <f aca="false">HLOOKUP("DPD_Control",#REF!,MATCH($A244,#REF!,0),FALSE())</f>
        <v>#VALUE!</v>
      </c>
      <c r="Y244" s="96" t="e">
        <f aca="false">HLOOKUP("DPD_Group",#REF!,MATCH($A244,#REF!,0),FALSE())</f>
        <v>#VALUE!</v>
      </c>
      <c r="Z244" s="95" t="e">
        <f aca="false">HLOOKUP("Pad Category",#REF!,MATCH($A244,#REF!,0),FALSE())</f>
        <v>#VALUE!</v>
      </c>
      <c r="AA244" s="95" t="e">
        <f aca="false">HLOOKUP("Pad type",#REF!,MATCH($A244,#REF!,0),FALSE())</f>
        <v>#VALUE!</v>
      </c>
      <c r="AB244" s="95" t="e">
        <f aca="false">HLOOKUP("Pull Strength",#REF!,MATCH($A244,#REF!,0),FALSE())</f>
        <v>#VALUE!</v>
      </c>
      <c r="AC244" s="95" t="e">
        <f aca="false">HLOOKUP("POR Pin State",#REF!,MATCH($A244,#REF!,0),FALSE())</f>
        <v>#VALUE!</v>
      </c>
      <c r="AD244" s="97"/>
      <c r="AE244" s="97"/>
      <c r="AF244" s="98" t="str">
        <f aca="false">IF(AND(OR($AS244="Int PU",$AS244="Int PD"),OR(AND($AZ244&lt;&gt;"",$AZ244&lt;&gt;"0"),AND($BA244&lt;&gt;"",$BA244&lt;&gt;"0"))),"INVALID",IF(OR($AQ244=$C244,$AS244="Int PD"),"PULL_DOWN",IF(OR($AS244="Int PU",AND($AE244="YES",OR($AZ244="",$AZ244="0"),OR($BA244="",$BA244="0"),OR($AR244="Input",$AR244="Bidirectional"))),"PULL_UP","NORMAL")))</f>
        <v>PULL_DOWN</v>
      </c>
      <c r="AG244" s="98" t="str">
        <f aca="false">IF($AR244="Input", "TRISTATE", IF($AS244="Z","TRISTATE",IF($AQ244=$C244,"TRISTATE","NORMAL")))</f>
        <v>TRISTATE</v>
      </c>
      <c r="AH244" s="98" t="str">
        <f aca="false">IF(OR($AQ244=$C244,$AR244="Output"),"DISABLE","ENABLE")</f>
        <v>DISABLE</v>
      </c>
      <c r="AI244" s="97"/>
      <c r="AJ244" s="99" t="b">
        <f aca="false">TRUE()</f>
        <v>1</v>
      </c>
      <c r="AK244" s="99" t="b">
        <f aca="false">TRUE()</f>
        <v>1</v>
      </c>
      <c r="AL244" s="99" t="b">
        <f aca="false">TRUE()</f>
        <v>1</v>
      </c>
      <c r="AM244" s="99" t="b">
        <f aca="false">TRUE()</f>
        <v>1</v>
      </c>
      <c r="AN244" s="99" t="b">
        <f aca="false">TRUE()</f>
        <v>1</v>
      </c>
      <c r="AO244" s="99" t="b">
        <f aca="false">TRUE()</f>
        <v>1</v>
      </c>
      <c r="AP244" s="100" t="str">
        <f aca="false">IF(AND($AJ244:$AO244), "VALID", "INVALID")</f>
        <v>VALID</v>
      </c>
      <c r="AQ244" s="168" t="s">
        <v>643</v>
      </c>
      <c r="AR244" s="102" t="s">
        <v>79</v>
      </c>
      <c r="AS244" s="103"/>
      <c r="AT244" s="104"/>
      <c r="AU244" s="104"/>
      <c r="AV244" s="104"/>
      <c r="AW244" s="104"/>
      <c r="AX244" s="104"/>
      <c r="AY244" s="104"/>
      <c r="AZ244" s="103"/>
      <c r="BA244" s="103"/>
      <c r="BB244" s="105"/>
      <c r="BC244" s="104"/>
      <c r="BD244" s="106"/>
      <c r="BE244" s="111" t="s">
        <v>642</v>
      </c>
      <c r="BF244" s="108" t="e">
        <f aca="false">VLOOKUP($A244,#REF!, 34, FALSE())</f>
        <v>#VALUE!</v>
      </c>
      <c r="BG244" s="418" t="e">
        <f aca="false">VLOOKUP($A244,#REF!, 22, FALSE())</f>
        <v>#VALUE!</v>
      </c>
      <c r="BH244" s="109"/>
    </row>
    <row r="245" customFormat="false" ht="12.75" hidden="false" customHeight="true" outlineLevel="0" collapsed="false">
      <c r="A245" s="95" t="s">
        <v>644</v>
      </c>
      <c r="B245" s="86" t="e">
        <f aca="false">VLOOKUP($A245,#REF!, 34, FALSE())</f>
        <v>#VALUE!</v>
      </c>
      <c r="C245" s="87" t="str">
        <f aca="false">CONCATENATE("unused_",A245)</f>
        <v>unused_PEX_CLK10N</v>
      </c>
      <c r="D245" s="88" t="e">
        <f aca="false">IF(LEN(VLOOKUP($A245,#REF!,8,FALSE())),LEFT(VLOOKUP($A245,#REF!,8,FALSE()),LEN(VLOOKUP($A245,#REF!,8,FALSE()))-2),"")</f>
        <v>#VALUE!</v>
      </c>
      <c r="E245" s="89" t="e">
        <f aca="false">IF(LEN(VLOOKUP($A245,#REF!,4,FALSE())),IF(INDEX(#REF!,MATCH($A245,#REF!,0),1),LEFT(VLOOKUP($A245,#REF!,4,FALSE()),LEN(VLOOKUP($A245,#REF!,4,FALSE()))-2),CONCATENATE(LEFT(VLOOKUP($A245,#REF!,4,FALSE()),LEN(VLOOKUP($A245,#REF!,4,FALSE()))-2),"*")),"")</f>
        <v>#VALUE!</v>
      </c>
      <c r="F245" s="90" t="e">
        <f aca="false">IF(LEN(VLOOKUP($A245,#REF!,5,FALSE())),IF(INDEX(#REF!,MATCH($A245,#REF!,0),2),LEFT(VLOOKUP($A245,#REF!,5,FALSE()),LEN(VLOOKUP($A245,#REF!,5,FALSE()))-2),CONCATENATE(LEFT(VLOOKUP($A245,#REF!,5,FALSE()),LEN(VLOOKUP($A245,#REF!,5,FALSE()))-2),"*")),"")</f>
        <v>#VALUE!</v>
      </c>
      <c r="G245" s="90" t="e">
        <f aca="false">IF(LEN(VLOOKUP($A245,#REF!,6,FALSE())),IF(INDEX(#REF!,MATCH($A245,#REF!,0),3),LEFT(VLOOKUP($A245,#REF!,6,FALSE()),LEN(VLOOKUP($A245,#REF!,6,FALSE()))-2),CONCATENATE(LEFT(VLOOKUP($A245,#REF!,6,FALSE()),LEN(VLOOKUP($A245,#REF!,6,FALSE()))-2),"*")),"")</f>
        <v>#VALUE!</v>
      </c>
      <c r="H245" s="91" t="e">
        <f aca="false">IF(LEN(VLOOKUP($A245,#REF!,7,FALSE())),IF(INDEX(#REF!,MATCH($A245,#REF!,0),4),LEFT(VLOOKUP($A245,#REF!,7,FALSE()),LEN(VLOOKUP($A245,#REF!,7,FALSE()))-2),CONCATENATE(LEFT(VLOOKUP($A245,#REF!,7,FALSE()),LEN(VLOOKUP($A245,#REF!,7,FALSE()))-2),"*")),"")</f>
        <v>#VALUE!</v>
      </c>
      <c r="I245" s="92" t="e">
        <f aca="false">IF(LEN(VLOOKUP($A245,#REF!,8,FALSE())),UPPER(RIGHT(VLOOKUP($A245,#REF!,8,FALSE()), 1)),"")</f>
        <v>#VALUE!</v>
      </c>
      <c r="J245" s="90" t="e">
        <f aca="false">IF(LEN(VLOOKUP($A245,#REF!,4,FALSE())),UPPER(RIGHT(VLOOKUP($A245,#REF!,4,FALSE()), 1)),"")</f>
        <v>#VALUE!</v>
      </c>
      <c r="K245" s="90" t="e">
        <f aca="false">IF(LEN(VLOOKUP($A245,#REF!,5,FALSE())),UPPER(RIGHT(VLOOKUP($A245,#REF!,5,FALSE()), 1)),"")</f>
        <v>#VALUE!</v>
      </c>
      <c r="L245" s="90" t="e">
        <f aca="false">IF(LEN(VLOOKUP($A245,#REF!,6,FALSE())),UPPER(RIGHT(VLOOKUP($A245,#REF!,6,FALSE()), 1)),"")</f>
        <v>#VALUE!</v>
      </c>
      <c r="M245" s="91" t="e">
        <f aca="false">IF(LEN(VLOOKUP($A245,#REF!,7,FALSE())),UPPER(RIGHT(VLOOKUP($A245,#REF!,7,FALSE()), 1)),"")</f>
        <v>#VALUE!</v>
      </c>
      <c r="N245" s="97"/>
      <c r="O245" s="97"/>
      <c r="P245" s="97"/>
      <c r="Q245" s="97"/>
      <c r="R245" s="97"/>
      <c r="S245" s="100" t="e">
        <f aca="false">HLOOKUP("Device Tree Pin Name",#REF!,MATCH($A245,#REF!,0),FALSE())</f>
        <v>#VALUE!</v>
      </c>
      <c r="T245" s="95" t="e">
        <f aca="false">HLOOKUP("power rail",#REF!,MATCH($A245,#REF!,0),FALSE())</f>
        <v>#VALUE!</v>
      </c>
      <c r="U245" s="96" t="e">
        <f aca="false">HLOOKUP("Wake Capable",#REF!,MATCH($A245,#REF!,0),FALSE())</f>
        <v>#VALUE!</v>
      </c>
      <c r="V245" s="171" t="e">
        <f aca="false">HLOOKUP("Strap",#REF!,MATCH($A245,#REF!,0),FALSE())</f>
        <v>#VALUE!</v>
      </c>
      <c r="W245" s="96" t="e">
        <f aca="false">HLOOKUP("GTE",#REF!,MATCH($A245,#REF!,0),FALSE())</f>
        <v>#VALUE!</v>
      </c>
      <c r="X245" s="96" t="e">
        <f aca="false">HLOOKUP("DPD_Control",#REF!,MATCH($A245,#REF!,0),FALSE())</f>
        <v>#VALUE!</v>
      </c>
      <c r="Y245" s="96" t="e">
        <f aca="false">HLOOKUP("DPD_Group",#REF!,MATCH($A245,#REF!,0),FALSE())</f>
        <v>#VALUE!</v>
      </c>
      <c r="Z245" s="95" t="e">
        <f aca="false">HLOOKUP("Pad Category",#REF!,MATCH($A245,#REF!,0),FALSE())</f>
        <v>#VALUE!</v>
      </c>
      <c r="AA245" s="95" t="e">
        <f aca="false">HLOOKUP("Pad type",#REF!,MATCH($A245,#REF!,0),FALSE())</f>
        <v>#VALUE!</v>
      </c>
      <c r="AB245" s="95" t="e">
        <f aca="false">HLOOKUP("Pull Strength",#REF!,MATCH($A245,#REF!,0),FALSE())</f>
        <v>#VALUE!</v>
      </c>
      <c r="AC245" s="95" t="e">
        <f aca="false">HLOOKUP("POR Pin State",#REF!,MATCH($A245,#REF!,0),FALSE())</f>
        <v>#VALUE!</v>
      </c>
      <c r="AD245" s="97"/>
      <c r="AE245" s="97"/>
      <c r="AF245" s="98" t="str">
        <f aca="false">IF(AND(OR($AS245="Int PU",$AS245="Int PD"),OR(AND($AZ245&lt;&gt;"",$AZ245&lt;&gt;"0"),AND($BA245&lt;&gt;"",$BA245&lt;&gt;"0"))),"INVALID",IF(OR($AQ245=$C245,$AS245="Int PD"),"PULL_DOWN",IF(OR($AS245="Int PU",AND($AE245="YES",OR($AZ245="",$AZ245="0"),OR($BA245="",$BA245="0"),OR($AR245="Input",$AR245="Bidirectional"))),"PULL_UP","NORMAL")))</f>
        <v>PULL_DOWN</v>
      </c>
      <c r="AG245" s="98" t="str">
        <f aca="false">IF($AR245="Input", "TRISTATE", IF($AS245="Z","TRISTATE",IF($AQ245=$C245,"TRISTATE","NORMAL")))</f>
        <v>TRISTATE</v>
      </c>
      <c r="AH245" s="98" t="str">
        <f aca="false">IF(OR($AQ245=$C245,$AR245="Output"),"DISABLE","ENABLE")</f>
        <v>DISABLE</v>
      </c>
      <c r="AI245" s="97"/>
      <c r="AJ245" s="99" t="b">
        <f aca="false">TRUE()</f>
        <v>1</v>
      </c>
      <c r="AK245" s="99" t="b">
        <f aca="false">TRUE()</f>
        <v>1</v>
      </c>
      <c r="AL245" s="99" t="b">
        <f aca="false">TRUE()</f>
        <v>1</v>
      </c>
      <c r="AM245" s="99" t="b">
        <f aca="false">TRUE()</f>
        <v>1</v>
      </c>
      <c r="AN245" s="99" t="b">
        <f aca="false">TRUE()</f>
        <v>1</v>
      </c>
      <c r="AO245" s="99" t="b">
        <f aca="false">TRUE()</f>
        <v>1</v>
      </c>
      <c r="AP245" s="100" t="str">
        <f aca="false">IF(AND($AJ245:$AO245), "VALID", "INVALID")</f>
        <v>VALID</v>
      </c>
      <c r="AQ245" s="151" t="s">
        <v>645</v>
      </c>
      <c r="AR245" s="102" t="s">
        <v>79</v>
      </c>
      <c r="AS245" s="103"/>
      <c r="AT245" s="104"/>
      <c r="AU245" s="104"/>
      <c r="AV245" s="104"/>
      <c r="AW245" s="104"/>
      <c r="AX245" s="104"/>
      <c r="AY245" s="104"/>
      <c r="AZ245" s="103"/>
      <c r="BA245" s="103"/>
      <c r="BB245" s="105"/>
      <c r="BC245" s="104"/>
      <c r="BD245" s="106"/>
      <c r="BE245" s="114" t="s">
        <v>644</v>
      </c>
      <c r="BF245" s="108" t="e">
        <f aca="false">VLOOKUP($A245,#REF!, 34, FALSE())</f>
        <v>#VALUE!</v>
      </c>
      <c r="BG245" s="418" t="e">
        <f aca="false">VLOOKUP($A245,#REF!, 22, FALSE())</f>
        <v>#VALUE!</v>
      </c>
      <c r="BH245" s="109"/>
    </row>
    <row r="246" s="85" customFormat="true" ht="18" hidden="false" customHeight="true" outlineLevel="0" collapsed="false">
      <c r="A246" s="140" t="s">
        <v>646</v>
      </c>
      <c r="B246" s="164" t="s">
        <v>647</v>
      </c>
      <c r="C246" s="74"/>
      <c r="D246" s="76"/>
      <c r="E246" s="76"/>
      <c r="F246" s="76"/>
      <c r="G246" s="76"/>
      <c r="H246" s="76"/>
      <c r="I246" s="74"/>
      <c r="J246" s="74"/>
      <c r="K246" s="74"/>
      <c r="L246" s="74"/>
      <c r="M246" s="74"/>
      <c r="N246" s="74"/>
      <c r="O246" s="74"/>
      <c r="P246" s="74"/>
      <c r="Q246" s="74"/>
      <c r="R246" s="74"/>
      <c r="S246" s="74"/>
      <c r="T246" s="74"/>
      <c r="U246" s="77"/>
      <c r="V246" s="77"/>
      <c r="W246" s="77"/>
      <c r="X246" s="77"/>
      <c r="Y246" s="77"/>
      <c r="Z246" s="78"/>
      <c r="AA246" s="78"/>
      <c r="AB246" s="78"/>
      <c r="AC246" s="78"/>
      <c r="AD246" s="78"/>
      <c r="AE246" s="78"/>
      <c r="AF246" s="78"/>
      <c r="AG246" s="78"/>
      <c r="AH246" s="78"/>
      <c r="AI246" s="78"/>
      <c r="AJ246" s="78"/>
      <c r="AK246" s="78"/>
      <c r="AL246" s="78"/>
      <c r="AM246" s="78"/>
      <c r="AN246" s="78"/>
      <c r="AO246" s="78"/>
      <c r="AP246" s="78"/>
      <c r="AQ246" s="79"/>
      <c r="AR246" s="79"/>
      <c r="AS246" s="80"/>
      <c r="AT246" s="80"/>
      <c r="AU246" s="80"/>
      <c r="AV246" s="80"/>
      <c r="AW246" s="80"/>
      <c r="AX246" s="80"/>
      <c r="AY246" s="80"/>
      <c r="AZ246" s="80"/>
      <c r="BA246" s="80"/>
      <c r="BB246" s="80"/>
      <c r="BC246" s="81" t="s">
        <v>153</v>
      </c>
      <c r="BD246" s="82"/>
      <c r="BE246" s="83" t="s">
        <v>646</v>
      </c>
      <c r="BF246" s="314" t="s">
        <v>647</v>
      </c>
      <c r="BG246" s="314"/>
      <c r="BH246" s="84"/>
    </row>
    <row r="247" customFormat="false" ht="12.75" hidden="false" customHeight="true" outlineLevel="0" collapsed="false">
      <c r="A247" s="95" t="s">
        <v>648</v>
      </c>
      <c r="B247" s="86" t="e">
        <f aca="false">VLOOKUP($A247,#REF!, 34, FALSE())</f>
        <v>#VALUE!</v>
      </c>
      <c r="C247" s="87" t="str">
        <f aca="false">CONCATENATE("unused_",A247)</f>
        <v>unused_CAN2_DOUT</v>
      </c>
      <c r="D247" s="88" t="e">
        <f aca="false">IF(LEN(VLOOKUP($A247,#REF!,8,FALSE())),LEFT(VLOOKUP($A247,#REF!,8,FALSE()),LEN(VLOOKUP($A247,#REF!,8,FALSE()))-2),"")</f>
        <v>#VALUE!</v>
      </c>
      <c r="E247" s="89" t="e">
        <f aca="false">IF(LEN(VLOOKUP($A247,#REF!,4,FALSE())),IF(INDEX(#REF!,MATCH($A247,#REF!,0),1),LEFT(VLOOKUP($A247,#REF!,4,FALSE()),LEN(VLOOKUP($A247,#REF!,4,FALSE()))-2),CONCATENATE(LEFT(VLOOKUP($A247,#REF!,4,FALSE()),LEN(VLOOKUP($A247,#REF!,4,FALSE()))-2),"*")),"")</f>
        <v>#VALUE!</v>
      </c>
      <c r="F247" s="90" t="e">
        <f aca="false">IF(LEN(VLOOKUP($A247,#REF!,5,FALSE())),IF(INDEX(#REF!,MATCH($A247,#REF!,0),2),LEFT(VLOOKUP($A247,#REF!,5,FALSE()),LEN(VLOOKUP($A247,#REF!,5,FALSE()))-2),CONCATENATE(LEFT(VLOOKUP($A247,#REF!,5,FALSE()),LEN(VLOOKUP($A247,#REF!,5,FALSE()))-2),"*")),"")</f>
        <v>#VALUE!</v>
      </c>
      <c r="G247" s="90" t="e">
        <f aca="false">IF(LEN(VLOOKUP($A247,#REF!,6,FALSE())),IF(INDEX(#REF!,MATCH($A247,#REF!,0),3),LEFT(VLOOKUP($A247,#REF!,6,FALSE()),LEN(VLOOKUP($A247,#REF!,6,FALSE()))-2),CONCATENATE(LEFT(VLOOKUP($A247,#REF!,6,FALSE()),LEN(VLOOKUP($A247,#REF!,6,FALSE()))-2),"*")),"")</f>
        <v>#VALUE!</v>
      </c>
      <c r="H247" s="91" t="e">
        <f aca="false">IF(LEN(VLOOKUP($A247,#REF!,7,FALSE())),IF(INDEX(#REF!,MATCH($A247,#REF!,0),4),LEFT(VLOOKUP($A247,#REF!,7,FALSE()),LEN(VLOOKUP($A247,#REF!,7,FALSE()))-2),CONCATENATE(LEFT(VLOOKUP($A247,#REF!,7,FALSE()),LEN(VLOOKUP($A247,#REF!,7,FALSE()))-2),"*")),"")</f>
        <v>#VALUE!</v>
      </c>
      <c r="I247" s="92" t="e">
        <f aca="false">IF(LEN(VLOOKUP($A247,#REF!,8,FALSE())),UPPER(RIGHT(VLOOKUP($A247,#REF!,8,FALSE()), 1)),"")</f>
        <v>#VALUE!</v>
      </c>
      <c r="J247" s="90" t="e">
        <f aca="false">IF(LEN(VLOOKUP($A247,#REF!,4,FALSE())),UPPER(RIGHT(VLOOKUP($A247,#REF!,4,FALSE()), 1)),"")</f>
        <v>#VALUE!</v>
      </c>
      <c r="K247" s="90" t="e">
        <f aca="false">IF(LEN(VLOOKUP($A247,#REF!,5,FALSE())),UPPER(RIGHT(VLOOKUP($A247,#REF!,5,FALSE()), 1)),"")</f>
        <v>#VALUE!</v>
      </c>
      <c r="L247" s="90" t="e">
        <f aca="false">IF(LEN(VLOOKUP($A247,#REF!,6,FALSE())),UPPER(RIGHT(VLOOKUP($A247,#REF!,6,FALSE()), 1)),"")</f>
        <v>#VALUE!</v>
      </c>
      <c r="M247" s="91" t="e">
        <f aca="false">IF(LEN(VLOOKUP($A247,#REF!,7,FALSE())),UPPER(RIGHT(VLOOKUP($A247,#REF!,7,FALSE()), 1)),"")</f>
        <v>#VALUE!</v>
      </c>
      <c r="N247" s="172" t="s">
        <v>649</v>
      </c>
      <c r="O247" s="172" t="s">
        <v>83</v>
      </c>
      <c r="P247" s="172" t="s">
        <v>104</v>
      </c>
      <c r="Q247" s="172" t="s">
        <v>105</v>
      </c>
      <c r="R247" s="172" t="s">
        <v>83</v>
      </c>
      <c r="S247" s="100" t="e">
        <f aca="false">HLOOKUP("Device Tree Pin Name",#REF!,MATCH($A247,#REF!,0),FALSE())</f>
        <v>#VALUE!</v>
      </c>
      <c r="T247" s="95" t="e">
        <f aca="false">HLOOKUP("power rail",#REF!,MATCH($A247,#REF!,0),FALSE())</f>
        <v>#VALUE!</v>
      </c>
      <c r="U247" s="96" t="e">
        <f aca="false">HLOOKUP("Wake Capable",#REF!,MATCH($A247,#REF!,0),FALSE())</f>
        <v>#VALUE!</v>
      </c>
      <c r="V247" s="171" t="e">
        <f aca="false">HLOOKUP("Strap",#REF!,MATCH($A247,#REF!,0),FALSE())</f>
        <v>#VALUE!</v>
      </c>
      <c r="W247" s="96" t="e">
        <f aca="false">HLOOKUP("GTE",#REF!,MATCH($A247,#REF!,0),FALSE())</f>
        <v>#VALUE!</v>
      </c>
      <c r="X247" s="96" t="e">
        <f aca="false">HLOOKUP("DPD_Control",#REF!,MATCH($A247,#REF!,0),FALSE())</f>
        <v>#VALUE!</v>
      </c>
      <c r="Y247" s="96" t="e">
        <f aca="false">HLOOKUP("DPD_Group",#REF!,MATCH($A247,#REF!,0),FALSE())</f>
        <v>#VALUE!</v>
      </c>
      <c r="Z247" s="95" t="e">
        <f aca="false">HLOOKUP("Pad Category",#REF!,MATCH($A247,#REF!,0),FALSE())</f>
        <v>#VALUE!</v>
      </c>
      <c r="AA247" s="95" t="e">
        <f aca="false">HLOOKUP("Pad type",#REF!,MATCH($A247,#REF!,0),FALSE())</f>
        <v>#VALUE!</v>
      </c>
      <c r="AB247" s="95" t="e">
        <f aca="false">HLOOKUP("Pull Strength",#REF!,MATCH($A247,#REF!,0),FALSE())</f>
        <v>#VALUE!</v>
      </c>
      <c r="AC247" s="95" t="e">
        <f aca="false">HLOOKUP("POR Pin State",#REF!,MATCH($A247,#REF!,0),FALSE())</f>
        <v>#VALUE!</v>
      </c>
      <c r="AD247" s="95" t="str">
        <f aca="false">IF(OR($AQ247="",$AQ247=$C247),$R247,IF($AQ247=$D247,SUBSTITUTE(SUBSTITUTE($AQ247,"GPIO3_","GPIO_"),".0",""),IF($AQ247=$E247,$N247,IF($AQ247=$F247,$O247,IF($AQ247=$G247,$P247,IF($AQ247=$H247,$Q247,"INVALID"))))))</f>
        <v>RSVD1</v>
      </c>
      <c r="AE247" s="97"/>
      <c r="AF247" s="98" t="str">
        <f aca="false">IF(AND(OR($AS247="Int PU",$AS247="Int PD"),OR(AND($AZ247&lt;&gt;"",$AZ247&lt;&gt;"0"),AND($BA247&lt;&gt;"",$BA247&lt;&gt;"0"))),"INVALID",IF(OR($AQ247=$C247,$AS247="Int PD"),"PULL_DOWN",IF(OR($AS247="Int PU",AND($AE247="YES",OR($AZ247="",$AZ247="0"),OR($BA247="",$BA247="0"),OR($AR247="Input",$AR247="Bidirectional"))),"PULL_UP","NORMAL")))</f>
        <v>PULL_DOWN</v>
      </c>
      <c r="AG247" s="98" t="str">
        <f aca="false">IF($AR247="Input", "TRISTATE", IF($AS247="Z","TRISTATE",IF($AQ247=$C247,"TRISTATE","NORMAL")))</f>
        <v>TRISTATE</v>
      </c>
      <c r="AH247" s="98" t="str">
        <f aca="false">IF(OR($AQ247=$C247,$AR247="Output"),"DISABLE","ENABLE")</f>
        <v>DISABLE</v>
      </c>
      <c r="AI247" s="112" t="e">
        <f aca="false">IF($AT247&lt;&gt;$G247,"N/A",IF($AV247="Drive 1", "1", IF($AV247="Drive 0", "0", "")))</f>
        <v>#VALUE!</v>
      </c>
      <c r="AJ247" s="99" t="b">
        <f aca="false">TRUE()</f>
        <v>1</v>
      </c>
      <c r="AK247" s="99" t="b">
        <f aca="false">TRUE()</f>
        <v>1</v>
      </c>
      <c r="AL247" s="99" t="b">
        <f aca="false">TRUE()</f>
        <v>1</v>
      </c>
      <c r="AM247" s="99" t="b">
        <f aca="false">TRUE()</f>
        <v>1</v>
      </c>
      <c r="AN247" s="99" t="b">
        <f aca="false">TRUE()</f>
        <v>1</v>
      </c>
      <c r="AO247" s="99" t="b">
        <f aca="false">TRUE()</f>
        <v>1</v>
      </c>
      <c r="AP247" s="100" t="str">
        <f aca="false">IF(AND($AJ247:$AO247), "VALID", "INVALID")</f>
        <v>VALID</v>
      </c>
      <c r="AQ247" s="101" t="s">
        <v>650</v>
      </c>
      <c r="AR247" s="102" t="s">
        <v>79</v>
      </c>
      <c r="AS247" s="103"/>
      <c r="AT247" s="104"/>
      <c r="AU247" s="104"/>
      <c r="AV247" s="104"/>
      <c r="AW247" s="104"/>
      <c r="AX247" s="104"/>
      <c r="AY247" s="104"/>
      <c r="AZ247" s="103"/>
      <c r="BA247" s="103"/>
      <c r="BB247" s="105"/>
      <c r="BC247" s="104"/>
      <c r="BD247" s="106"/>
      <c r="BE247" s="107"/>
      <c r="BF247" s="108" t="e">
        <f aca="false">VLOOKUP($A247,#REF!, 34, FALSE())</f>
        <v>#VALUE!</v>
      </c>
      <c r="BG247" s="418" t="e">
        <f aca="false">VLOOKUP($A247,#REF!, 22, FALSE())</f>
        <v>#VALUE!</v>
      </c>
      <c r="BH247" s="109"/>
    </row>
    <row r="248" customFormat="false" ht="12.75" hidden="false" customHeight="true" outlineLevel="0" collapsed="false">
      <c r="A248" s="95" t="s">
        <v>651</v>
      </c>
      <c r="B248" s="86" t="e">
        <f aca="false">VLOOKUP($A248,#REF!, 34, FALSE())</f>
        <v>#VALUE!</v>
      </c>
      <c r="C248" s="87" t="str">
        <f aca="false">CONCATENATE("unused_",A248)</f>
        <v>unused_CAN2_DIN</v>
      </c>
      <c r="D248" s="88" t="e">
        <f aca="false">IF(LEN(VLOOKUP($A248,#REF!,8,FALSE())),LEFT(VLOOKUP($A248,#REF!,8,FALSE()),LEN(VLOOKUP($A248,#REF!,8,FALSE()))-2),"")</f>
        <v>#VALUE!</v>
      </c>
      <c r="E248" s="89" t="e">
        <f aca="false">IF(LEN(VLOOKUP($A248,#REF!,4,FALSE())),IF(INDEX(#REF!,MATCH($A248,#REF!,0),1),LEFT(VLOOKUP($A248,#REF!,4,FALSE()),LEN(VLOOKUP($A248,#REF!,4,FALSE()))-2),CONCATENATE(LEFT(VLOOKUP($A248,#REF!,4,FALSE()),LEN(VLOOKUP($A248,#REF!,4,FALSE()))-2),"*")),"")</f>
        <v>#VALUE!</v>
      </c>
      <c r="F248" s="90" t="e">
        <f aca="false">IF(LEN(VLOOKUP($A248,#REF!,5,FALSE())),IF(INDEX(#REF!,MATCH($A248,#REF!,0),2),LEFT(VLOOKUP($A248,#REF!,5,FALSE()),LEN(VLOOKUP($A248,#REF!,5,FALSE()))-2),CONCATENATE(LEFT(VLOOKUP($A248,#REF!,5,FALSE()),LEN(VLOOKUP($A248,#REF!,5,FALSE()))-2),"*")),"")</f>
        <v>#VALUE!</v>
      </c>
      <c r="G248" s="90" t="e">
        <f aca="false">IF(LEN(VLOOKUP($A248,#REF!,6,FALSE())),IF(INDEX(#REF!,MATCH($A248,#REF!,0),3),LEFT(VLOOKUP($A248,#REF!,6,FALSE()),LEN(VLOOKUP($A248,#REF!,6,FALSE()))-2),CONCATENATE(LEFT(VLOOKUP($A248,#REF!,6,FALSE()),LEN(VLOOKUP($A248,#REF!,6,FALSE()))-2),"*")),"")</f>
        <v>#VALUE!</v>
      </c>
      <c r="H248" s="91" t="e">
        <f aca="false">IF(LEN(VLOOKUP($A248,#REF!,7,FALSE())),IF(INDEX(#REF!,MATCH($A248,#REF!,0),4),LEFT(VLOOKUP($A248,#REF!,7,FALSE()),LEN(VLOOKUP($A248,#REF!,7,FALSE()))-2),CONCATENATE(LEFT(VLOOKUP($A248,#REF!,7,FALSE()),LEN(VLOOKUP($A248,#REF!,7,FALSE()))-2),"*")),"")</f>
        <v>#VALUE!</v>
      </c>
      <c r="I248" s="92" t="e">
        <f aca="false">IF(LEN(VLOOKUP($A248,#REF!,8,FALSE())),UPPER(RIGHT(VLOOKUP($A248,#REF!,8,FALSE()), 1)),"")</f>
        <v>#VALUE!</v>
      </c>
      <c r="J248" s="90" t="e">
        <f aca="false">IF(LEN(VLOOKUP($A248,#REF!,4,FALSE())),UPPER(RIGHT(VLOOKUP($A248,#REF!,4,FALSE()), 1)),"")</f>
        <v>#VALUE!</v>
      </c>
      <c r="K248" s="90" t="e">
        <f aca="false">IF(LEN(VLOOKUP($A248,#REF!,5,FALSE())),UPPER(RIGHT(VLOOKUP($A248,#REF!,5,FALSE()), 1)),"")</f>
        <v>#VALUE!</v>
      </c>
      <c r="L248" s="90" t="e">
        <f aca="false">IF(LEN(VLOOKUP($A248,#REF!,6,FALSE())),UPPER(RIGHT(VLOOKUP($A248,#REF!,6,FALSE()), 1)),"")</f>
        <v>#VALUE!</v>
      </c>
      <c r="M248" s="91" t="e">
        <f aca="false">IF(LEN(VLOOKUP($A248,#REF!,7,FALSE())),UPPER(RIGHT(VLOOKUP($A248,#REF!,7,FALSE()), 1)),"")</f>
        <v>#VALUE!</v>
      </c>
      <c r="N248" s="172" t="s">
        <v>649</v>
      </c>
      <c r="O248" s="172" t="s">
        <v>83</v>
      </c>
      <c r="P248" s="172" t="s">
        <v>104</v>
      </c>
      <c r="Q248" s="172" t="s">
        <v>105</v>
      </c>
      <c r="R248" s="172" t="s">
        <v>83</v>
      </c>
      <c r="S248" s="132" t="e">
        <f aca="false">HLOOKUP("Device Tree Pin Name",#REF!,MATCH($A248,#REF!,0),FALSE())</f>
        <v>#VALUE!</v>
      </c>
      <c r="T248" s="132" t="e">
        <f aca="false">HLOOKUP("power rail",#REF!,MATCH($A248,#REF!,0),FALSE())</f>
        <v>#VALUE!</v>
      </c>
      <c r="U248" s="96" t="e">
        <f aca="false">HLOOKUP("Wake Capable",#REF!,MATCH($A248,#REF!,0),FALSE())</f>
        <v>#VALUE!</v>
      </c>
      <c r="V248" s="171" t="e">
        <f aca="false">HLOOKUP("Strap",#REF!,MATCH($A248,#REF!,0),FALSE())</f>
        <v>#VALUE!</v>
      </c>
      <c r="W248" s="96" t="e">
        <f aca="false">HLOOKUP("GTE",#REF!,MATCH($A248,#REF!,0),FALSE())</f>
        <v>#VALUE!</v>
      </c>
      <c r="X248" s="96" t="e">
        <f aca="false">HLOOKUP("DPD_Control",#REF!,MATCH($A248,#REF!,0),FALSE())</f>
        <v>#VALUE!</v>
      </c>
      <c r="Y248" s="96" t="e">
        <f aca="false">HLOOKUP("DPD_Group",#REF!,MATCH($A248,#REF!,0),FALSE())</f>
        <v>#VALUE!</v>
      </c>
      <c r="Z248" s="95" t="e">
        <f aca="false">HLOOKUP("Pad Category",#REF!,MATCH($A248,#REF!,0),FALSE())</f>
        <v>#VALUE!</v>
      </c>
      <c r="AA248" s="95" t="e">
        <f aca="false">HLOOKUP("Pad type",#REF!,MATCH($A248,#REF!,0),FALSE())</f>
        <v>#VALUE!</v>
      </c>
      <c r="AB248" s="95" t="e">
        <f aca="false">HLOOKUP("Pull Strength",#REF!,MATCH($A248,#REF!,0),FALSE())</f>
        <v>#VALUE!</v>
      </c>
      <c r="AC248" s="95" t="e">
        <f aca="false">HLOOKUP("POR Pin State",#REF!,MATCH($A248,#REF!,0),FALSE())</f>
        <v>#VALUE!</v>
      </c>
      <c r="AD248" s="95" t="str">
        <f aca="false">IF(OR($AQ248="",$AQ248=$C248),$R248,IF($AQ248=$D248,SUBSTITUTE(SUBSTITUTE($AQ248,"GPIO3_","GPIO_"),".0",""),IF($AQ248=$E248,$N248,IF($AQ248=$F248,$O248,IF($AQ248=$G248,$P248,IF($AQ248=$H248,$Q248,"INVALID"))))))</f>
        <v>RSVD1</v>
      </c>
      <c r="AE248" s="97"/>
      <c r="AF248" s="98" t="str">
        <f aca="false">IF(AND(OR($AS248="Int PU",$AS248="Int PD"),OR(AND($AZ248&lt;&gt;"",$AZ248&lt;&gt;"0"),AND($BA248&lt;&gt;"",$BA248&lt;&gt;"0"))),"INVALID",IF(OR($AQ248=$C248,$AS248="Int PD"),"PULL_DOWN",IF(OR($AS248="Int PU",AND($AE248="YES",OR($AZ248="",$AZ248="0"),OR($BA248="",$BA248="0"),OR($AR248="Input",$AR248="Bidirectional"))),"PULL_UP","NORMAL")))</f>
        <v>PULL_DOWN</v>
      </c>
      <c r="AG248" s="98" t="str">
        <f aca="false">IF($AR248="Input", "TRISTATE", IF($AS248="Z","TRISTATE",IF($AQ248=$C248,"TRISTATE","NORMAL")))</f>
        <v>TRISTATE</v>
      </c>
      <c r="AH248" s="98" t="str">
        <f aca="false">IF(OR($AQ248=$C248,$AR248="Output"),"DISABLE","ENABLE")</f>
        <v>DISABLE</v>
      </c>
      <c r="AI248" s="112" t="e">
        <f aca="false">IF($AT248&lt;&gt;$G248,"N/A",IF($AV248="Drive 1", "1", IF($AV248="Drive 0", "0", "")))</f>
        <v>#VALUE!</v>
      </c>
      <c r="AJ248" s="99" t="b">
        <f aca="false">TRUE()</f>
        <v>1</v>
      </c>
      <c r="AK248" s="99" t="b">
        <f aca="false">TRUE()</f>
        <v>1</v>
      </c>
      <c r="AL248" s="99" t="b">
        <f aca="false">TRUE()</f>
        <v>1</v>
      </c>
      <c r="AM248" s="99" t="b">
        <f aca="false">TRUE()</f>
        <v>1</v>
      </c>
      <c r="AN248" s="99" t="b">
        <f aca="false">TRUE()</f>
        <v>1</v>
      </c>
      <c r="AO248" s="99" t="b">
        <f aca="false">TRUE()</f>
        <v>1</v>
      </c>
      <c r="AP248" s="100" t="str">
        <f aca="false">IF(AND($AJ248:$AO248), "VALID", "INVALID")</f>
        <v>VALID</v>
      </c>
      <c r="AQ248" s="101" t="s">
        <v>652</v>
      </c>
      <c r="AR248" s="102" t="s">
        <v>79</v>
      </c>
      <c r="AS248" s="103"/>
      <c r="AT248" s="104"/>
      <c r="AU248" s="104"/>
      <c r="AV248" s="104"/>
      <c r="AW248" s="104"/>
      <c r="AX248" s="104"/>
      <c r="AY248" s="104"/>
      <c r="AZ248" s="103"/>
      <c r="BA248" s="103"/>
      <c r="BB248" s="105"/>
      <c r="BC248" s="104"/>
      <c r="BD248" s="106"/>
      <c r="BE248" s="111"/>
      <c r="BF248" s="108" t="e">
        <f aca="false">VLOOKUP($A248,#REF!, 34, FALSE())</f>
        <v>#VALUE!</v>
      </c>
      <c r="BG248" s="418" t="e">
        <f aca="false">VLOOKUP($A248,#REF!, 22, FALSE())</f>
        <v>#VALUE!</v>
      </c>
      <c r="BH248" s="109"/>
    </row>
    <row r="249" customFormat="false" ht="12.75" hidden="false" customHeight="true" outlineLevel="0" collapsed="false">
      <c r="A249" s="95" t="s">
        <v>653</v>
      </c>
      <c r="B249" s="86" t="e">
        <f aca="false">VLOOKUP($A249,#REF!, 34, FALSE())</f>
        <v>#VALUE!</v>
      </c>
      <c r="C249" s="87" t="str">
        <f aca="false">CONCATENATE("unused_",A249)</f>
        <v>unused_CAN2_STB</v>
      </c>
      <c r="D249" s="88" t="e">
        <f aca="false">IF(LEN(VLOOKUP($A249,#REF!,8,FALSE())),LEFT(VLOOKUP($A249,#REF!,8,FALSE()),LEN(VLOOKUP($A249,#REF!,8,FALSE()))-2),"")</f>
        <v>#VALUE!</v>
      </c>
      <c r="E249" s="89" t="e">
        <f aca="false">IF(LEN(VLOOKUP($A249,#REF!,4,FALSE())),IF(INDEX(#REF!,MATCH($A249,#REF!,0),1),LEFT(VLOOKUP($A249,#REF!,4,FALSE()),LEN(VLOOKUP($A249,#REF!,4,FALSE()))-2),CONCATENATE(LEFT(VLOOKUP($A249,#REF!,4,FALSE()),LEN(VLOOKUP($A249,#REF!,4,FALSE()))-2),"*")),"")</f>
        <v>#VALUE!</v>
      </c>
      <c r="F249" s="90" t="e">
        <f aca="false">IF(LEN(VLOOKUP($A249,#REF!,5,FALSE())),IF(INDEX(#REF!,MATCH($A249,#REF!,0),2),LEFT(VLOOKUP($A249,#REF!,5,FALSE()),LEN(VLOOKUP($A249,#REF!,5,FALSE()))-2),CONCATENATE(LEFT(VLOOKUP($A249,#REF!,5,FALSE()),LEN(VLOOKUP($A249,#REF!,5,FALSE()))-2),"*")),"")</f>
        <v>#VALUE!</v>
      </c>
      <c r="G249" s="90" t="e">
        <f aca="false">IF(LEN(VLOOKUP($A249,#REF!,6,FALSE())),IF(INDEX(#REF!,MATCH($A249,#REF!,0),3),LEFT(VLOOKUP($A249,#REF!,6,FALSE()),LEN(VLOOKUP($A249,#REF!,6,FALSE()))-2),CONCATENATE(LEFT(VLOOKUP($A249,#REF!,6,FALSE()),LEN(VLOOKUP($A249,#REF!,6,FALSE()))-2),"*")),"")</f>
        <v>#VALUE!</v>
      </c>
      <c r="H249" s="91" t="e">
        <f aca="false">IF(LEN(VLOOKUP($A249,#REF!,7,FALSE())),IF(INDEX(#REF!,MATCH($A249,#REF!,0),4),LEFT(VLOOKUP($A249,#REF!,7,FALSE()),LEN(VLOOKUP($A249,#REF!,7,FALSE()))-2),CONCATENATE(LEFT(VLOOKUP($A249,#REF!,7,FALSE()),LEN(VLOOKUP($A249,#REF!,7,FALSE()))-2),"*")),"")</f>
        <v>#VALUE!</v>
      </c>
      <c r="I249" s="92" t="e">
        <f aca="false">IF(LEN(VLOOKUP($A249,#REF!,8,FALSE())),UPPER(RIGHT(VLOOKUP($A249,#REF!,8,FALSE()), 1)),"")</f>
        <v>#VALUE!</v>
      </c>
      <c r="J249" s="90" t="e">
        <f aca="false">IF(LEN(VLOOKUP($A249,#REF!,4,FALSE())),UPPER(RIGHT(VLOOKUP($A249,#REF!,4,FALSE()), 1)),"")</f>
        <v>#VALUE!</v>
      </c>
      <c r="K249" s="90" t="e">
        <f aca="false">IF(LEN(VLOOKUP($A249,#REF!,5,FALSE())),UPPER(RIGHT(VLOOKUP($A249,#REF!,5,FALSE()), 1)),"")</f>
        <v>#VALUE!</v>
      </c>
      <c r="L249" s="90" t="e">
        <f aca="false">IF(LEN(VLOOKUP($A249,#REF!,6,FALSE())),UPPER(RIGHT(VLOOKUP($A249,#REF!,6,FALSE()), 1)),"")</f>
        <v>#VALUE!</v>
      </c>
      <c r="M249" s="91" t="e">
        <f aca="false">IF(LEN(VLOOKUP($A249,#REF!,7,FALSE())),UPPER(RIGHT(VLOOKUP($A249,#REF!,7,FALSE()), 1)),"")</f>
        <v>#VALUE!</v>
      </c>
      <c r="N249" s="86" t="e">
        <f aca="false">IF(E249="","RSVD0")</f>
        <v>#VALUE!</v>
      </c>
      <c r="O249" s="172" t="s">
        <v>83</v>
      </c>
      <c r="P249" s="172" t="s">
        <v>104</v>
      </c>
      <c r="Q249" s="172" t="s">
        <v>105</v>
      </c>
      <c r="R249" s="172" t="s">
        <v>94</v>
      </c>
      <c r="S249" s="100" t="e">
        <f aca="false">HLOOKUP("Device Tree Pin Name",#REF!,MATCH($A249,#REF!,0),FALSE())</f>
        <v>#VALUE!</v>
      </c>
      <c r="T249" s="95" t="e">
        <f aca="false">HLOOKUP("power rail",#REF!,MATCH($A249,#REF!,0),FALSE())</f>
        <v>#VALUE!</v>
      </c>
      <c r="U249" s="96" t="e">
        <f aca="false">HLOOKUP("Wake Capable",#REF!,MATCH($A249,#REF!,0),FALSE())</f>
        <v>#VALUE!</v>
      </c>
      <c r="V249" s="171" t="e">
        <f aca="false">HLOOKUP("Strap",#REF!,MATCH($A249,#REF!,0),FALSE())</f>
        <v>#VALUE!</v>
      </c>
      <c r="W249" s="96" t="e">
        <f aca="false">HLOOKUP("GTE",#REF!,MATCH($A249,#REF!,0),FALSE())</f>
        <v>#VALUE!</v>
      </c>
      <c r="X249" s="96" t="e">
        <f aca="false">HLOOKUP("DPD_Control",#REF!,MATCH($A249,#REF!,0),FALSE())</f>
        <v>#VALUE!</v>
      </c>
      <c r="Y249" s="96" t="e">
        <f aca="false">HLOOKUP("DPD_Group",#REF!,MATCH($A249,#REF!,0),FALSE())</f>
        <v>#VALUE!</v>
      </c>
      <c r="Z249" s="95" t="e">
        <f aca="false">HLOOKUP("Pad Category",#REF!,MATCH($A249,#REF!,0),FALSE())</f>
        <v>#VALUE!</v>
      </c>
      <c r="AA249" s="95" t="e">
        <f aca="false">HLOOKUP("Pad type",#REF!,MATCH($A249,#REF!,0),FALSE())</f>
        <v>#VALUE!</v>
      </c>
      <c r="AB249" s="95" t="e">
        <f aca="false">HLOOKUP("Pull Strength",#REF!,MATCH($A249,#REF!,0),FALSE())</f>
        <v>#VALUE!</v>
      </c>
      <c r="AC249" s="95" t="e">
        <f aca="false">HLOOKUP("POR Pin State",#REF!,MATCH($A249,#REF!,0),FALSE())</f>
        <v>#VALUE!</v>
      </c>
      <c r="AD249" s="95" t="str">
        <f aca="false">IF(OR($AQ249="",$AQ249=$C249),$R249,IF($AQ249=$D249,SUBSTITUTE(SUBSTITUTE($AQ249,"GPIO3_","GPIO_"),".0",""),IF($AQ249=$E249,$N249,IF($AQ249=$F249,$O249,IF($AQ249=$G249,$P249,IF($AQ249=$H249,$Q249,"INVALID"))))))</f>
        <v>RSVD0</v>
      </c>
      <c r="AE249" s="97"/>
      <c r="AF249" s="98" t="str">
        <f aca="false">IF(AND(OR($AS249="Int PU",$AS249="Int PD"),OR(AND($AZ249&lt;&gt;"",$AZ249&lt;&gt;"0"),AND($BA249&lt;&gt;"",$BA249&lt;&gt;"0"))),"INVALID",IF(OR($AQ249=$C249,$AS249="Int PD"),"PULL_DOWN",IF(OR($AS249="Int PU",AND($AE249="YES",OR($AZ249="",$AZ249="0"),OR($BA249="",$BA249="0"),OR($AR249="Input",$AR249="Bidirectional"))),"PULL_UP","NORMAL")))</f>
        <v>PULL_DOWN</v>
      </c>
      <c r="AG249" s="98" t="str">
        <f aca="false">IF($AR249="Input", "TRISTATE", IF($AS249="Z","TRISTATE",IF($AQ249=$C249,"TRISTATE","NORMAL")))</f>
        <v>TRISTATE</v>
      </c>
      <c r="AH249" s="98" t="str">
        <f aca="false">IF(OR($AQ249=$C249,$AR249="Output"),"DISABLE","ENABLE")</f>
        <v>DISABLE</v>
      </c>
      <c r="AI249" s="112" t="e">
        <f aca="false">IF($AT249&lt;&gt;$G249,"N/A",IF($AV249="Drive 1", "1", IF($AV249="Drive 0", "0", "")))</f>
        <v>#VALUE!</v>
      </c>
      <c r="AJ249" s="99" t="b">
        <f aca="false">TRUE()</f>
        <v>1</v>
      </c>
      <c r="AK249" s="99" t="b">
        <f aca="false">TRUE()</f>
        <v>1</v>
      </c>
      <c r="AL249" s="99" t="b">
        <f aca="false">TRUE()</f>
        <v>1</v>
      </c>
      <c r="AM249" s="99" t="b">
        <f aca="false">TRUE()</f>
        <v>1</v>
      </c>
      <c r="AN249" s="99" t="b">
        <f aca="false">TRUE()</f>
        <v>1</v>
      </c>
      <c r="AO249" s="99" t="b">
        <f aca="false">TRUE()</f>
        <v>1</v>
      </c>
      <c r="AP249" s="100" t="str">
        <f aca="false">IF(AND($AJ249:$AO249), "VALID", "INVALID")</f>
        <v>VALID</v>
      </c>
      <c r="AQ249" s="168" t="s">
        <v>654</v>
      </c>
      <c r="AR249" s="102" t="s">
        <v>79</v>
      </c>
      <c r="AS249" s="103"/>
      <c r="AT249" s="104"/>
      <c r="AU249" s="104"/>
      <c r="AV249" s="104"/>
      <c r="AW249" s="104"/>
      <c r="AX249" s="104"/>
      <c r="AY249" s="104"/>
      <c r="AZ249" s="103" t="s">
        <v>655</v>
      </c>
      <c r="BA249" s="103"/>
      <c r="BB249" s="105"/>
      <c r="BC249" s="104"/>
      <c r="BD249" s="106"/>
      <c r="BE249" s="16" t="s">
        <v>3</v>
      </c>
      <c r="BF249" s="108" t="e">
        <f aca="false">VLOOKUP($A249,#REF!, 34, FALSE())</f>
        <v>#VALUE!</v>
      </c>
      <c r="BG249" s="418" t="e">
        <f aca="false">VLOOKUP($A249,#REF!, 22, FALSE())</f>
        <v>#VALUE!</v>
      </c>
      <c r="BH249" s="109"/>
    </row>
    <row r="250" customFormat="false" ht="12.75" hidden="false" customHeight="true" outlineLevel="0" collapsed="false">
      <c r="A250" s="95" t="s">
        <v>656</v>
      </c>
      <c r="B250" s="86" t="e">
        <f aca="false">VLOOKUP($A250,#REF!, 34, FALSE())</f>
        <v>#VALUE!</v>
      </c>
      <c r="C250" s="87" t="str">
        <f aca="false">CONCATENATE("unused_",A250)</f>
        <v>unused_CAN2_EN</v>
      </c>
      <c r="D250" s="88" t="e">
        <f aca="false">IF(LEN(VLOOKUP($A250,#REF!,8,FALSE())),LEFT(VLOOKUP($A250,#REF!,8,FALSE()),LEN(VLOOKUP($A250,#REF!,8,FALSE()))-2),"")</f>
        <v>#VALUE!</v>
      </c>
      <c r="E250" s="89" t="e">
        <f aca="false">IF(LEN(VLOOKUP($A250,#REF!,4,FALSE())),IF(INDEX(#REF!,MATCH($A250,#REF!,0),1),LEFT(VLOOKUP($A250,#REF!,4,FALSE()),LEN(VLOOKUP($A250,#REF!,4,FALSE()))-2),CONCATENATE(LEFT(VLOOKUP($A250,#REF!,4,FALSE()),LEN(VLOOKUP($A250,#REF!,4,FALSE()))-2),"*")),"")</f>
        <v>#VALUE!</v>
      </c>
      <c r="F250" s="90" t="e">
        <f aca="false">IF(LEN(VLOOKUP($A250,#REF!,5,FALSE())),IF(INDEX(#REF!,MATCH($A250,#REF!,0),2),LEFT(VLOOKUP($A250,#REF!,5,FALSE()),LEN(VLOOKUP($A250,#REF!,5,FALSE()))-2),CONCATENATE(LEFT(VLOOKUP($A250,#REF!,5,FALSE()),LEN(VLOOKUP($A250,#REF!,5,FALSE()))-2),"*")),"")</f>
        <v>#VALUE!</v>
      </c>
      <c r="G250" s="90" t="e">
        <f aca="false">IF(LEN(VLOOKUP($A250,#REF!,6,FALSE())),IF(INDEX(#REF!,MATCH($A250,#REF!,0),3),LEFT(VLOOKUP($A250,#REF!,6,FALSE()),LEN(VLOOKUP($A250,#REF!,6,FALSE()))-2),CONCATENATE(LEFT(VLOOKUP($A250,#REF!,6,FALSE()),LEN(VLOOKUP($A250,#REF!,6,FALSE()))-2),"*")),"")</f>
        <v>#VALUE!</v>
      </c>
      <c r="H250" s="91" t="e">
        <f aca="false">IF(LEN(VLOOKUP($A250,#REF!,7,FALSE())),IF(INDEX(#REF!,MATCH($A250,#REF!,0),4),LEFT(VLOOKUP($A250,#REF!,7,FALSE()),LEN(VLOOKUP($A250,#REF!,7,FALSE()))-2),CONCATENATE(LEFT(VLOOKUP($A250,#REF!,7,FALSE()),LEN(VLOOKUP($A250,#REF!,7,FALSE()))-2),"*")),"")</f>
        <v>#VALUE!</v>
      </c>
      <c r="I250" s="92" t="e">
        <f aca="false">IF(LEN(VLOOKUP($A250,#REF!,8,FALSE())),UPPER(RIGHT(VLOOKUP($A250,#REF!,8,FALSE()), 1)),"")</f>
        <v>#VALUE!</v>
      </c>
      <c r="J250" s="90" t="e">
        <f aca="false">IF(LEN(VLOOKUP($A250,#REF!,4,FALSE())),UPPER(RIGHT(VLOOKUP($A250,#REF!,4,FALSE()), 1)),"")</f>
        <v>#VALUE!</v>
      </c>
      <c r="K250" s="90" t="e">
        <f aca="false">IF(LEN(VLOOKUP($A250,#REF!,5,FALSE())),UPPER(RIGHT(VLOOKUP($A250,#REF!,5,FALSE()), 1)),"")</f>
        <v>#VALUE!</v>
      </c>
      <c r="L250" s="90" t="e">
        <f aca="false">IF(LEN(VLOOKUP($A250,#REF!,6,FALSE())),UPPER(RIGHT(VLOOKUP($A250,#REF!,6,FALSE()), 1)),"")</f>
        <v>#VALUE!</v>
      </c>
      <c r="M250" s="91" t="e">
        <f aca="false">IF(LEN(VLOOKUP($A250,#REF!,7,FALSE())),UPPER(RIGHT(VLOOKUP($A250,#REF!,7,FALSE()), 1)),"")</f>
        <v>#VALUE!</v>
      </c>
      <c r="N250" s="86" t="e">
        <f aca="false">IF(E250="","RSVD0")</f>
        <v>#VALUE!</v>
      </c>
      <c r="O250" s="172" t="s">
        <v>83</v>
      </c>
      <c r="P250" s="172" t="s">
        <v>104</v>
      </c>
      <c r="Q250" s="172" t="s">
        <v>105</v>
      </c>
      <c r="R250" s="172" t="s">
        <v>94</v>
      </c>
      <c r="S250" s="100" t="e">
        <f aca="false">HLOOKUP("Device Tree Pin Name",#REF!,MATCH($A250,#REF!,0),FALSE())</f>
        <v>#VALUE!</v>
      </c>
      <c r="T250" s="95" t="e">
        <f aca="false">HLOOKUP("power rail",#REF!,MATCH($A250,#REF!,0),FALSE())</f>
        <v>#VALUE!</v>
      </c>
      <c r="U250" s="96" t="e">
        <f aca="false">HLOOKUP("Wake Capable",#REF!,MATCH($A250,#REF!,0),FALSE())</f>
        <v>#VALUE!</v>
      </c>
      <c r="V250" s="171" t="e">
        <f aca="false">HLOOKUP("Strap",#REF!,MATCH($A250,#REF!,0),FALSE())</f>
        <v>#VALUE!</v>
      </c>
      <c r="W250" s="96" t="e">
        <f aca="false">HLOOKUP("GTE",#REF!,MATCH($A250,#REF!,0),FALSE())</f>
        <v>#VALUE!</v>
      </c>
      <c r="X250" s="96" t="e">
        <f aca="false">HLOOKUP("DPD_Control",#REF!,MATCH($A250,#REF!,0),FALSE())</f>
        <v>#VALUE!</v>
      </c>
      <c r="Y250" s="96" t="e">
        <f aca="false">HLOOKUP("DPD_Group",#REF!,MATCH($A250,#REF!,0),FALSE())</f>
        <v>#VALUE!</v>
      </c>
      <c r="Z250" s="95" t="e">
        <f aca="false">HLOOKUP("Pad Category",#REF!,MATCH($A250,#REF!,0),FALSE())</f>
        <v>#VALUE!</v>
      </c>
      <c r="AA250" s="95" t="e">
        <f aca="false">HLOOKUP("Pad type",#REF!,MATCH($A250,#REF!,0),FALSE())</f>
        <v>#VALUE!</v>
      </c>
      <c r="AB250" s="95" t="e">
        <f aca="false">HLOOKUP("Pull Strength",#REF!,MATCH($A250,#REF!,0),FALSE())</f>
        <v>#VALUE!</v>
      </c>
      <c r="AC250" s="95" t="e">
        <f aca="false">HLOOKUP("POR Pin State",#REF!,MATCH($A250,#REF!,0),FALSE())</f>
        <v>#VALUE!</v>
      </c>
      <c r="AD250" s="95" t="str">
        <f aca="false">IF(OR($AQ250="",$AQ250=$C250),$R250,IF($AQ250=$D250,SUBSTITUTE(SUBSTITUTE($AQ250,"GPIO3_","GPIO_"),".0",""),IF($AQ250=$E250,$N250,IF($AQ250=$F250,$O250,IF($AQ250=$G250,$P250,IF($AQ250=$H250,$Q250,"INVALID"))))))</f>
        <v>RSVD0</v>
      </c>
      <c r="AE250" s="97"/>
      <c r="AF250" s="98" t="str">
        <f aca="false">IF(AND(OR($AS250="Int PU",$AS250="Int PD"),OR(AND($AZ250&lt;&gt;"",$AZ250&lt;&gt;"0"),AND($BA250&lt;&gt;"",$BA250&lt;&gt;"0"))),"INVALID",IF(OR($AQ250=$C250,$AS250="Int PD"),"PULL_DOWN",IF(OR($AS250="Int PU",AND($AE250="YES",OR($AZ250="",$AZ250="0"),OR($BA250="",$BA250="0"),OR($AR250="Input",$AR250="Bidirectional"))),"PULL_UP","NORMAL")))</f>
        <v>PULL_DOWN</v>
      </c>
      <c r="AG250" s="98" t="str">
        <f aca="false">IF($AR250="Input", "TRISTATE", IF($AS250="Z","TRISTATE",IF($AQ250=$C250,"TRISTATE","NORMAL")))</f>
        <v>TRISTATE</v>
      </c>
      <c r="AH250" s="98" t="str">
        <f aca="false">IF(OR($AQ250=$C250,$AR250="Output"),"DISABLE","ENABLE")</f>
        <v>DISABLE</v>
      </c>
      <c r="AI250" s="112" t="e">
        <f aca="false">IF($AT250&lt;&gt;$G250,"N/A",IF($AV250="Drive 1", "1", IF($AV250="Drive 0", "0", "")))</f>
        <v>#VALUE!</v>
      </c>
      <c r="AJ250" s="99" t="b">
        <f aca="false">TRUE()</f>
        <v>1</v>
      </c>
      <c r="AK250" s="99" t="b">
        <f aca="false">TRUE()</f>
        <v>1</v>
      </c>
      <c r="AL250" s="99" t="b">
        <f aca="false">TRUE()</f>
        <v>1</v>
      </c>
      <c r="AM250" s="99" t="b">
        <f aca="false">TRUE()</f>
        <v>1</v>
      </c>
      <c r="AN250" s="99" t="b">
        <f aca="false">TRUE()</f>
        <v>1</v>
      </c>
      <c r="AO250" s="99" t="b">
        <f aca="false">TRUE()</f>
        <v>1</v>
      </c>
      <c r="AP250" s="100" t="str">
        <f aca="false">IF(AND($AJ250:$AO250), "VALID", "INVALID")</f>
        <v>VALID</v>
      </c>
      <c r="AQ250" s="151" t="s">
        <v>657</v>
      </c>
      <c r="AR250" s="102" t="s">
        <v>79</v>
      </c>
      <c r="AS250" s="103"/>
      <c r="AT250" s="104"/>
      <c r="AU250" s="104"/>
      <c r="AV250" s="104"/>
      <c r="AW250" s="104"/>
      <c r="AX250" s="104"/>
      <c r="AY250" s="104"/>
      <c r="AZ250" s="103"/>
      <c r="BA250" s="103"/>
      <c r="BB250" s="105"/>
      <c r="BC250" s="104"/>
      <c r="BD250" s="106"/>
      <c r="BE250" s="16" t="s">
        <v>3</v>
      </c>
      <c r="BF250" s="108" t="e">
        <f aca="false">VLOOKUP($A250,#REF!, 34, FALSE())</f>
        <v>#VALUE!</v>
      </c>
      <c r="BG250" s="418" t="e">
        <f aca="false">VLOOKUP($A250,#REF!, 22, FALSE())</f>
        <v>#VALUE!</v>
      </c>
      <c r="BH250" s="109"/>
    </row>
    <row r="251" customFormat="false" ht="12.75" hidden="false" customHeight="true" outlineLevel="0" collapsed="false">
      <c r="A251" s="95" t="s">
        <v>658</v>
      </c>
      <c r="B251" s="86" t="e">
        <f aca="false">VLOOKUP($A251,#REF!, 34, FALSE())</f>
        <v>#VALUE!</v>
      </c>
      <c r="C251" s="87" t="str">
        <f aca="false">CONCATENATE("unused_",A251)</f>
        <v>unused_CAN2_ERR</v>
      </c>
      <c r="D251" s="88" t="e">
        <f aca="false">IF(LEN(VLOOKUP($A251,#REF!,8,FALSE())),LEFT(VLOOKUP($A251,#REF!,8,FALSE()),LEN(VLOOKUP($A251,#REF!,8,FALSE()))-2),"")</f>
        <v>#VALUE!</v>
      </c>
      <c r="E251" s="89" t="e">
        <f aca="false">IF(LEN(VLOOKUP($A251,#REF!,4,FALSE())),IF(INDEX(#REF!,MATCH($A251,#REF!,0),1),LEFT(VLOOKUP($A251,#REF!,4,FALSE()),LEN(VLOOKUP($A251,#REF!,4,FALSE()))-2),CONCATENATE(LEFT(VLOOKUP($A251,#REF!,4,FALSE()),LEN(VLOOKUP($A251,#REF!,4,FALSE()))-2),"*")),"")</f>
        <v>#VALUE!</v>
      </c>
      <c r="F251" s="90" t="e">
        <f aca="false">IF(LEN(VLOOKUP($A251,#REF!,5,FALSE())),IF(INDEX(#REF!,MATCH($A251,#REF!,0),2),LEFT(VLOOKUP($A251,#REF!,5,FALSE()),LEN(VLOOKUP($A251,#REF!,5,FALSE()))-2),CONCATENATE(LEFT(VLOOKUP($A251,#REF!,5,FALSE()),LEN(VLOOKUP($A251,#REF!,5,FALSE()))-2),"*")),"")</f>
        <v>#VALUE!</v>
      </c>
      <c r="G251" s="90" t="e">
        <f aca="false">IF(LEN(VLOOKUP($A251,#REF!,6,FALSE())),IF(INDEX(#REF!,MATCH($A251,#REF!,0),3),LEFT(VLOOKUP($A251,#REF!,6,FALSE()),LEN(VLOOKUP($A251,#REF!,6,FALSE()))-2),CONCATENATE(LEFT(VLOOKUP($A251,#REF!,6,FALSE()),LEN(VLOOKUP($A251,#REF!,6,FALSE()))-2),"*")),"")</f>
        <v>#VALUE!</v>
      </c>
      <c r="H251" s="91" t="e">
        <f aca="false">IF(LEN(VLOOKUP($A251,#REF!,7,FALSE())),IF(INDEX(#REF!,MATCH($A251,#REF!,0),4),LEFT(VLOOKUP($A251,#REF!,7,FALSE()),LEN(VLOOKUP($A251,#REF!,7,FALSE()))-2),CONCATENATE(LEFT(VLOOKUP($A251,#REF!,7,FALSE()),LEN(VLOOKUP($A251,#REF!,7,FALSE()))-2),"*")),"")</f>
        <v>#VALUE!</v>
      </c>
      <c r="I251" s="92" t="e">
        <f aca="false">IF(LEN(VLOOKUP($A251,#REF!,8,FALSE())),UPPER(RIGHT(VLOOKUP($A251,#REF!,8,FALSE()), 1)),"")</f>
        <v>#VALUE!</v>
      </c>
      <c r="J251" s="90" t="e">
        <f aca="false">IF(LEN(VLOOKUP($A251,#REF!,4,FALSE())),UPPER(RIGHT(VLOOKUP($A251,#REF!,4,FALSE()), 1)),"")</f>
        <v>#VALUE!</v>
      </c>
      <c r="K251" s="90" t="e">
        <f aca="false">IF(LEN(VLOOKUP($A251,#REF!,5,FALSE())),UPPER(RIGHT(VLOOKUP($A251,#REF!,5,FALSE()), 1)),"")</f>
        <v>#VALUE!</v>
      </c>
      <c r="L251" s="90" t="e">
        <f aca="false">IF(LEN(VLOOKUP($A251,#REF!,6,FALSE())),UPPER(RIGHT(VLOOKUP($A251,#REF!,6,FALSE()), 1)),"")</f>
        <v>#VALUE!</v>
      </c>
      <c r="M251" s="91" t="e">
        <f aca="false">IF(LEN(VLOOKUP($A251,#REF!,7,FALSE())),UPPER(RIGHT(VLOOKUP($A251,#REF!,7,FALSE()), 1)),"")</f>
        <v>#VALUE!</v>
      </c>
      <c r="N251" s="86" t="e">
        <f aca="false">IF(E251="","RSVD0")</f>
        <v>#VALUE!</v>
      </c>
      <c r="O251" s="172" t="s">
        <v>83</v>
      </c>
      <c r="P251" s="172" t="s">
        <v>104</v>
      </c>
      <c r="Q251" s="172" t="s">
        <v>105</v>
      </c>
      <c r="R251" s="172" t="s">
        <v>94</v>
      </c>
      <c r="S251" s="100" t="e">
        <f aca="false">HLOOKUP("Device Tree Pin Name",#REF!,MATCH($A251,#REF!,0),FALSE())</f>
        <v>#VALUE!</v>
      </c>
      <c r="T251" s="95" t="e">
        <f aca="false">HLOOKUP("power rail",#REF!,MATCH($A251,#REF!,0),FALSE())</f>
        <v>#VALUE!</v>
      </c>
      <c r="U251" s="96" t="e">
        <f aca="false">HLOOKUP("Wake Capable",#REF!,MATCH($A251,#REF!,0),FALSE())</f>
        <v>#VALUE!</v>
      </c>
      <c r="V251" s="171" t="e">
        <f aca="false">HLOOKUP("Strap",#REF!,MATCH($A251,#REF!,0),FALSE())</f>
        <v>#VALUE!</v>
      </c>
      <c r="W251" s="96" t="e">
        <f aca="false">HLOOKUP("GTE",#REF!,MATCH($A251,#REF!,0),FALSE())</f>
        <v>#VALUE!</v>
      </c>
      <c r="X251" s="96" t="e">
        <f aca="false">HLOOKUP("DPD_Control",#REF!,MATCH($A251,#REF!,0),FALSE())</f>
        <v>#VALUE!</v>
      </c>
      <c r="Y251" s="96" t="e">
        <f aca="false">HLOOKUP("DPD_Group",#REF!,MATCH($A251,#REF!,0),FALSE())</f>
        <v>#VALUE!</v>
      </c>
      <c r="Z251" s="95" t="e">
        <f aca="false">HLOOKUP("Pad Category",#REF!,MATCH($A251,#REF!,0),FALSE())</f>
        <v>#VALUE!</v>
      </c>
      <c r="AA251" s="95" t="e">
        <f aca="false">HLOOKUP("Pad type",#REF!,MATCH($A251,#REF!,0),FALSE())</f>
        <v>#VALUE!</v>
      </c>
      <c r="AB251" s="95" t="e">
        <f aca="false">HLOOKUP("Pull Strength",#REF!,MATCH($A251,#REF!,0),FALSE())</f>
        <v>#VALUE!</v>
      </c>
      <c r="AC251" s="95" t="e">
        <f aca="false">HLOOKUP("POR Pin State",#REF!,MATCH($A251,#REF!,0),FALSE())</f>
        <v>#VALUE!</v>
      </c>
      <c r="AD251" s="95" t="str">
        <f aca="false">IF(OR($AQ251="",$AQ251=$C251),$R251,IF($AQ251=$D251,SUBSTITUTE(SUBSTITUTE($AQ251,"GPIO3_","GPIO_"),".0",""),IF($AQ251=$E251,$N251,IF($AQ251=$F251,$O251,IF($AQ251=$G251,$P251,IF($AQ251=$H251,$Q251,"INVALID"))))))</f>
        <v>RSVD0</v>
      </c>
      <c r="AE251" s="97"/>
      <c r="AF251" s="98" t="str">
        <f aca="false">IF(AND(OR($AS251="Int PU",$AS251="Int PD"),OR(AND($AZ251&lt;&gt;"",$AZ251&lt;&gt;"0"),AND($BA251&lt;&gt;"",$BA251&lt;&gt;"0"))),"INVALID",IF(OR($AQ251=$C251,$AS251="Int PD"),"PULL_DOWN",IF(OR($AS251="Int PU",AND($AE251="YES",OR($AZ251="",$AZ251="0"),OR($BA251="",$BA251="0"),OR($AR251="Input",$AR251="Bidirectional"))),"PULL_UP","NORMAL")))</f>
        <v>PULL_DOWN</v>
      </c>
      <c r="AG251" s="98" t="str">
        <f aca="false">IF($AR251="Input", "TRISTATE", IF($AS251="Z","TRISTATE",IF($AQ251=$C251,"TRISTATE","NORMAL")))</f>
        <v>TRISTATE</v>
      </c>
      <c r="AH251" s="98" t="str">
        <f aca="false">IF(OR($AQ251=$C251,$AR251="Output"),"DISABLE","ENABLE")</f>
        <v>DISABLE</v>
      </c>
      <c r="AI251" s="112" t="e">
        <f aca="false">IF($AT251&lt;&gt;$G251,"N/A",IF($AV251="Drive 1", "1", IF($AV251="Drive 0", "0", "")))</f>
        <v>#VALUE!</v>
      </c>
      <c r="AJ251" s="99" t="b">
        <f aca="false">TRUE()</f>
        <v>1</v>
      </c>
      <c r="AK251" s="99" t="b">
        <f aca="false">TRUE()</f>
        <v>1</v>
      </c>
      <c r="AL251" s="99" t="b">
        <f aca="false">TRUE()</f>
        <v>1</v>
      </c>
      <c r="AM251" s="99" t="b">
        <f aca="false">TRUE()</f>
        <v>1</v>
      </c>
      <c r="AN251" s="99" t="b">
        <f aca="false">TRUE()</f>
        <v>1</v>
      </c>
      <c r="AO251" s="99" t="b">
        <f aca="false">TRUE()</f>
        <v>1</v>
      </c>
      <c r="AP251" s="100" t="str">
        <f aca="false">IF(AND($AJ251:$AO251), "VALID", "INVALID")</f>
        <v>VALID</v>
      </c>
      <c r="AQ251" s="101" t="s">
        <v>659</v>
      </c>
      <c r="AR251" s="102" t="s">
        <v>79</v>
      </c>
      <c r="AS251" s="103"/>
      <c r="AT251" s="104"/>
      <c r="AU251" s="104"/>
      <c r="AV251" s="104"/>
      <c r="AW251" s="104"/>
      <c r="AX251" s="104"/>
      <c r="AY251" s="104"/>
      <c r="AZ251" s="103"/>
      <c r="BA251" s="103"/>
      <c r="BB251" s="105"/>
      <c r="BC251" s="104"/>
      <c r="BD251" s="106"/>
      <c r="BE251" s="16" t="s">
        <v>3</v>
      </c>
      <c r="BF251" s="108" t="e">
        <f aca="false">VLOOKUP($A251,#REF!, 34, FALSE())</f>
        <v>#VALUE!</v>
      </c>
      <c r="BG251" s="418" t="e">
        <f aca="false">VLOOKUP($A251,#REF!, 22, FALSE())</f>
        <v>#VALUE!</v>
      </c>
      <c r="BH251" s="109"/>
    </row>
    <row r="252" customFormat="false" ht="12.75" hidden="false" customHeight="true" outlineLevel="0" collapsed="false">
      <c r="A252" s="95" t="s">
        <v>660</v>
      </c>
      <c r="B252" s="86" t="e">
        <f aca="false">VLOOKUP($A252,#REF!, 34, FALSE())</f>
        <v>#VALUE!</v>
      </c>
      <c r="C252" s="87" t="str">
        <f aca="false">CONCATENATE("unused_",A252)</f>
        <v>unused_CAN3_DOUT</v>
      </c>
      <c r="D252" s="88" t="e">
        <f aca="false">IF(LEN(VLOOKUP($A252,#REF!,8,FALSE())),LEFT(VLOOKUP($A252,#REF!,8,FALSE()),LEN(VLOOKUP($A252,#REF!,8,FALSE()))-2),"")</f>
        <v>#VALUE!</v>
      </c>
      <c r="E252" s="89" t="e">
        <f aca="false">IF(LEN(VLOOKUP($A252,#REF!,4,FALSE())),IF(INDEX(#REF!,MATCH($A252,#REF!,0),1),LEFT(VLOOKUP($A252,#REF!,4,FALSE()),LEN(VLOOKUP($A252,#REF!,4,FALSE()))-2),CONCATENATE(LEFT(VLOOKUP($A252,#REF!,4,FALSE()),LEN(VLOOKUP($A252,#REF!,4,FALSE()))-2),"*")),"")</f>
        <v>#VALUE!</v>
      </c>
      <c r="F252" s="90" t="e">
        <f aca="false">IF(LEN(VLOOKUP($A252,#REF!,5,FALSE())),IF(INDEX(#REF!,MATCH($A252,#REF!,0),2),LEFT(VLOOKUP($A252,#REF!,5,FALSE()),LEN(VLOOKUP($A252,#REF!,5,FALSE()))-2),CONCATENATE(LEFT(VLOOKUP($A252,#REF!,5,FALSE()),LEN(VLOOKUP($A252,#REF!,5,FALSE()))-2),"*")),"")</f>
        <v>#VALUE!</v>
      </c>
      <c r="G252" s="90" t="e">
        <f aca="false">IF(LEN(VLOOKUP($A252,#REF!,6,FALSE())),IF(INDEX(#REF!,MATCH($A252,#REF!,0),3),LEFT(VLOOKUP($A252,#REF!,6,FALSE()),LEN(VLOOKUP($A252,#REF!,6,FALSE()))-2),CONCATENATE(LEFT(VLOOKUP($A252,#REF!,6,FALSE()),LEN(VLOOKUP($A252,#REF!,6,FALSE()))-2),"*")),"")</f>
        <v>#VALUE!</v>
      </c>
      <c r="H252" s="91" t="e">
        <f aca="false">IF(LEN(VLOOKUP($A252,#REF!,7,FALSE())),IF(INDEX(#REF!,MATCH($A252,#REF!,0),4),LEFT(VLOOKUP($A252,#REF!,7,FALSE()),LEN(VLOOKUP($A252,#REF!,7,FALSE()))-2),CONCATENATE(LEFT(VLOOKUP($A252,#REF!,7,FALSE()),LEN(VLOOKUP($A252,#REF!,7,FALSE()))-2),"*")),"")</f>
        <v>#VALUE!</v>
      </c>
      <c r="I252" s="92" t="e">
        <f aca="false">IF(LEN(VLOOKUP($A252,#REF!,8,FALSE())),UPPER(RIGHT(VLOOKUP($A252,#REF!,8,FALSE()), 1)),"")</f>
        <v>#VALUE!</v>
      </c>
      <c r="J252" s="90" t="e">
        <f aca="false">IF(LEN(VLOOKUP($A252,#REF!,4,FALSE())),UPPER(RIGHT(VLOOKUP($A252,#REF!,4,FALSE()), 1)),"")</f>
        <v>#VALUE!</v>
      </c>
      <c r="K252" s="90" t="e">
        <f aca="false">IF(LEN(VLOOKUP($A252,#REF!,5,FALSE())),UPPER(RIGHT(VLOOKUP($A252,#REF!,5,FALSE()), 1)),"")</f>
        <v>#VALUE!</v>
      </c>
      <c r="L252" s="90" t="e">
        <f aca="false">IF(LEN(VLOOKUP($A252,#REF!,6,FALSE())),UPPER(RIGHT(VLOOKUP($A252,#REF!,6,FALSE()), 1)),"")</f>
        <v>#VALUE!</v>
      </c>
      <c r="M252" s="91" t="e">
        <f aca="false">IF(LEN(VLOOKUP($A252,#REF!,7,FALSE())),UPPER(RIGHT(VLOOKUP($A252,#REF!,7,FALSE()), 1)),"")</f>
        <v>#VALUE!</v>
      </c>
      <c r="N252" s="172" t="s">
        <v>4147</v>
      </c>
      <c r="O252" s="172" t="s">
        <v>83</v>
      </c>
      <c r="P252" s="172" t="s">
        <v>104</v>
      </c>
      <c r="Q252" s="172" t="s">
        <v>105</v>
      </c>
      <c r="R252" s="172" t="s">
        <v>83</v>
      </c>
      <c r="S252" s="100" t="e">
        <f aca="false">HLOOKUP("Device Tree Pin Name",#REF!,MATCH($A252,#REF!,0),FALSE())</f>
        <v>#VALUE!</v>
      </c>
      <c r="T252" s="95" t="e">
        <f aca="false">HLOOKUP("power rail",#REF!,MATCH($A252,#REF!,0),FALSE())</f>
        <v>#VALUE!</v>
      </c>
      <c r="U252" s="96" t="e">
        <f aca="false">HLOOKUP("Wake Capable",#REF!,MATCH($A252,#REF!,0),FALSE())</f>
        <v>#VALUE!</v>
      </c>
      <c r="V252" s="171" t="e">
        <f aca="false">HLOOKUP("Strap",#REF!,MATCH($A252,#REF!,0),FALSE())</f>
        <v>#VALUE!</v>
      </c>
      <c r="W252" s="96" t="e">
        <f aca="false">HLOOKUP("GTE",#REF!,MATCH($A252,#REF!,0),FALSE())</f>
        <v>#VALUE!</v>
      </c>
      <c r="X252" s="96" t="e">
        <f aca="false">HLOOKUP("DPD_Control",#REF!,MATCH($A252,#REF!,0),FALSE())</f>
        <v>#VALUE!</v>
      </c>
      <c r="Y252" s="96" t="e">
        <f aca="false">HLOOKUP("DPD_Group",#REF!,MATCH($A252,#REF!,0),FALSE())</f>
        <v>#VALUE!</v>
      </c>
      <c r="Z252" s="95" t="e">
        <f aca="false">HLOOKUP("Pad Category",#REF!,MATCH($A252,#REF!,0),FALSE())</f>
        <v>#VALUE!</v>
      </c>
      <c r="AA252" s="95" t="e">
        <f aca="false">HLOOKUP("Pad type",#REF!,MATCH($A252,#REF!,0),FALSE())</f>
        <v>#VALUE!</v>
      </c>
      <c r="AB252" s="95" t="e">
        <f aca="false">HLOOKUP("Pull Strength",#REF!,MATCH($A252,#REF!,0),FALSE())</f>
        <v>#VALUE!</v>
      </c>
      <c r="AC252" s="95" t="e">
        <f aca="false">HLOOKUP("POR Pin State",#REF!,MATCH($A252,#REF!,0),FALSE())</f>
        <v>#VALUE!</v>
      </c>
      <c r="AD252" s="95" t="str">
        <f aca="false">IF(OR($AQ252="",$AQ252=$C252),$R252,IF($AQ252=$D252,SUBSTITUTE(SUBSTITUTE($AQ252,"GPIO3_","GPIO_"),".0",""),IF($AQ252=$E252,$N252,IF($AQ252=$F252,$O252,IF($AQ252=$G252,$P252,IF($AQ252=$H252,$Q252,"INVALID"))))))</f>
        <v>RSVD1</v>
      </c>
      <c r="AE252" s="97"/>
      <c r="AF252" s="98" t="str">
        <f aca="false">IF(AND(OR($AS252="Int PU",$AS252="Int PD"),OR(AND($AZ252&lt;&gt;"",$AZ252&lt;&gt;"0"),AND($BA252&lt;&gt;"",$BA252&lt;&gt;"0"))),"INVALID",IF(OR($AQ252=$C252,$AS252="Int PD"),"PULL_DOWN",IF(OR($AS252="Int PU",AND($AE252="YES",OR($AZ252="",$AZ252="0"),OR($BA252="",$BA252="0"),OR($AR252="Input",$AR252="Bidirectional"))),"PULL_UP","NORMAL")))</f>
        <v>PULL_DOWN</v>
      </c>
      <c r="AG252" s="98" t="str">
        <f aca="false">IF($AR252="Input", "TRISTATE", IF($AS252="Z","TRISTATE",IF($AQ252=$C252,"TRISTATE","NORMAL")))</f>
        <v>TRISTATE</v>
      </c>
      <c r="AH252" s="98" t="str">
        <f aca="false">IF(OR($AQ252=$C252,$AR252="Output"),"DISABLE","ENABLE")</f>
        <v>DISABLE</v>
      </c>
      <c r="AI252" s="112" t="e">
        <f aca="false">IF($AT252&lt;&gt;$G252,"N/A",IF($AV252="Drive 1", "1", IF($AV252="Drive 0", "0", "")))</f>
        <v>#VALUE!</v>
      </c>
      <c r="AJ252" s="99" t="b">
        <f aca="false">TRUE()</f>
        <v>1</v>
      </c>
      <c r="AK252" s="99" t="b">
        <f aca="false">TRUE()</f>
        <v>1</v>
      </c>
      <c r="AL252" s="99" t="b">
        <f aca="false">TRUE()</f>
        <v>1</v>
      </c>
      <c r="AM252" s="99" t="b">
        <f aca="false">TRUE()</f>
        <v>1</v>
      </c>
      <c r="AN252" s="99" t="b">
        <f aca="false">TRUE()</f>
        <v>1</v>
      </c>
      <c r="AO252" s="99" t="b">
        <f aca="false">TRUE()</f>
        <v>1</v>
      </c>
      <c r="AP252" s="100" t="str">
        <f aca="false">IF(AND($AJ252:$AO252), "VALID", "INVALID")</f>
        <v>VALID</v>
      </c>
      <c r="AQ252" s="101" t="s">
        <v>661</v>
      </c>
      <c r="AR252" s="102" t="s">
        <v>79</v>
      </c>
      <c r="AS252" s="103"/>
      <c r="AT252" s="104"/>
      <c r="AU252" s="104"/>
      <c r="AV252" s="104"/>
      <c r="AW252" s="104"/>
      <c r="AX252" s="104"/>
      <c r="AY252" s="104"/>
      <c r="AZ252" s="103"/>
      <c r="BA252" s="103"/>
      <c r="BB252" s="105"/>
      <c r="BC252" s="104"/>
      <c r="BD252" s="106"/>
      <c r="BE252" s="111"/>
      <c r="BF252" s="108" t="e">
        <f aca="false">VLOOKUP($A252,#REF!, 34, FALSE())</f>
        <v>#VALUE!</v>
      </c>
      <c r="BG252" s="418" t="e">
        <f aca="false">VLOOKUP($A252,#REF!, 22, FALSE())</f>
        <v>#VALUE!</v>
      </c>
      <c r="BH252" s="109"/>
    </row>
    <row r="253" customFormat="false" ht="12.75" hidden="false" customHeight="true" outlineLevel="0" collapsed="false">
      <c r="A253" s="95" t="s">
        <v>662</v>
      </c>
      <c r="B253" s="86" t="e">
        <f aca="false">VLOOKUP($A253,#REF!, 34, FALSE())</f>
        <v>#VALUE!</v>
      </c>
      <c r="C253" s="87" t="str">
        <f aca="false">CONCATENATE("unused_",A253)</f>
        <v>unused_CAN3_DIN</v>
      </c>
      <c r="D253" s="88" t="e">
        <f aca="false">IF(LEN(VLOOKUP($A253,#REF!,8,FALSE())),LEFT(VLOOKUP($A253,#REF!,8,FALSE()),LEN(VLOOKUP($A253,#REF!,8,FALSE()))-2),"")</f>
        <v>#VALUE!</v>
      </c>
      <c r="E253" s="89" t="e">
        <f aca="false">IF(LEN(VLOOKUP($A253,#REF!,4,FALSE())),IF(INDEX(#REF!,MATCH($A253,#REF!,0),1),LEFT(VLOOKUP($A253,#REF!,4,FALSE()),LEN(VLOOKUP($A253,#REF!,4,FALSE()))-2),CONCATENATE(LEFT(VLOOKUP($A253,#REF!,4,FALSE()),LEN(VLOOKUP($A253,#REF!,4,FALSE()))-2),"*")),"")</f>
        <v>#VALUE!</v>
      </c>
      <c r="F253" s="90" t="e">
        <f aca="false">IF(LEN(VLOOKUP($A253,#REF!,5,FALSE())),IF(INDEX(#REF!,MATCH($A253,#REF!,0),2),LEFT(VLOOKUP($A253,#REF!,5,FALSE()),LEN(VLOOKUP($A253,#REF!,5,FALSE()))-2),CONCATENATE(LEFT(VLOOKUP($A253,#REF!,5,FALSE()),LEN(VLOOKUP($A253,#REF!,5,FALSE()))-2),"*")),"")</f>
        <v>#VALUE!</v>
      </c>
      <c r="G253" s="90" t="e">
        <f aca="false">IF(LEN(VLOOKUP($A253,#REF!,6,FALSE())),IF(INDEX(#REF!,MATCH($A253,#REF!,0),3),LEFT(VLOOKUP($A253,#REF!,6,FALSE()),LEN(VLOOKUP($A253,#REF!,6,FALSE()))-2),CONCATENATE(LEFT(VLOOKUP($A253,#REF!,6,FALSE()),LEN(VLOOKUP($A253,#REF!,6,FALSE()))-2),"*")),"")</f>
        <v>#VALUE!</v>
      </c>
      <c r="H253" s="91" t="e">
        <f aca="false">IF(LEN(VLOOKUP($A253,#REF!,7,FALSE())),IF(INDEX(#REF!,MATCH($A253,#REF!,0),4),LEFT(VLOOKUP($A253,#REF!,7,FALSE()),LEN(VLOOKUP($A253,#REF!,7,FALSE()))-2),CONCATENATE(LEFT(VLOOKUP($A253,#REF!,7,FALSE()),LEN(VLOOKUP($A253,#REF!,7,FALSE()))-2),"*")),"")</f>
        <v>#VALUE!</v>
      </c>
      <c r="I253" s="92" t="e">
        <f aca="false">IF(LEN(VLOOKUP($A253,#REF!,8,FALSE())),UPPER(RIGHT(VLOOKUP($A253,#REF!,8,FALSE()), 1)),"")</f>
        <v>#VALUE!</v>
      </c>
      <c r="J253" s="90" t="e">
        <f aca="false">IF(LEN(VLOOKUP($A253,#REF!,4,FALSE())),UPPER(RIGHT(VLOOKUP($A253,#REF!,4,FALSE()), 1)),"")</f>
        <v>#VALUE!</v>
      </c>
      <c r="K253" s="90" t="e">
        <f aca="false">IF(LEN(VLOOKUP($A253,#REF!,5,FALSE())),UPPER(RIGHT(VLOOKUP($A253,#REF!,5,FALSE()), 1)),"")</f>
        <v>#VALUE!</v>
      </c>
      <c r="L253" s="90" t="e">
        <f aca="false">IF(LEN(VLOOKUP($A253,#REF!,6,FALSE())),UPPER(RIGHT(VLOOKUP($A253,#REF!,6,FALSE()), 1)),"")</f>
        <v>#VALUE!</v>
      </c>
      <c r="M253" s="91" t="e">
        <f aca="false">IF(LEN(VLOOKUP($A253,#REF!,7,FALSE())),UPPER(RIGHT(VLOOKUP($A253,#REF!,7,FALSE()), 1)),"")</f>
        <v>#VALUE!</v>
      </c>
      <c r="N253" s="172" t="s">
        <v>4147</v>
      </c>
      <c r="O253" s="172" t="s">
        <v>83</v>
      </c>
      <c r="P253" s="172" t="s">
        <v>104</v>
      </c>
      <c r="Q253" s="172" t="s">
        <v>105</v>
      </c>
      <c r="R253" s="172" t="s">
        <v>83</v>
      </c>
      <c r="S253" s="100" t="e">
        <f aca="false">HLOOKUP("Device Tree Pin Name",#REF!,MATCH($A253,#REF!,0),FALSE())</f>
        <v>#VALUE!</v>
      </c>
      <c r="T253" s="95" t="e">
        <f aca="false">HLOOKUP("power rail",#REF!,MATCH($A253,#REF!,0),FALSE())</f>
        <v>#VALUE!</v>
      </c>
      <c r="U253" s="96" t="e">
        <f aca="false">HLOOKUP("Wake Capable",#REF!,MATCH($A253,#REF!,0),FALSE())</f>
        <v>#VALUE!</v>
      </c>
      <c r="V253" s="171" t="e">
        <f aca="false">HLOOKUP("Strap",#REF!,MATCH($A253,#REF!,0),FALSE())</f>
        <v>#VALUE!</v>
      </c>
      <c r="W253" s="96" t="e">
        <f aca="false">HLOOKUP("GTE",#REF!,MATCH($A253,#REF!,0),FALSE())</f>
        <v>#VALUE!</v>
      </c>
      <c r="X253" s="96" t="e">
        <f aca="false">HLOOKUP("DPD_Control",#REF!,MATCH($A253,#REF!,0),FALSE())</f>
        <v>#VALUE!</v>
      </c>
      <c r="Y253" s="96" t="e">
        <f aca="false">HLOOKUP("DPD_Group",#REF!,MATCH($A253,#REF!,0),FALSE())</f>
        <v>#VALUE!</v>
      </c>
      <c r="Z253" s="95" t="e">
        <f aca="false">HLOOKUP("Pad Category",#REF!,MATCH($A253,#REF!,0),FALSE())</f>
        <v>#VALUE!</v>
      </c>
      <c r="AA253" s="95" t="e">
        <f aca="false">HLOOKUP("Pad type",#REF!,MATCH($A253,#REF!,0),FALSE())</f>
        <v>#VALUE!</v>
      </c>
      <c r="AB253" s="95" t="e">
        <f aca="false">HLOOKUP("Pull Strength",#REF!,MATCH($A253,#REF!,0),FALSE())</f>
        <v>#VALUE!</v>
      </c>
      <c r="AC253" s="95" t="e">
        <f aca="false">HLOOKUP("POR Pin State",#REF!,MATCH($A253,#REF!,0),FALSE())</f>
        <v>#VALUE!</v>
      </c>
      <c r="AD253" s="95" t="str">
        <f aca="false">IF(OR($AQ253="",$AQ253=$C253),$R253,IF($AQ253=$D253,SUBSTITUTE(SUBSTITUTE($AQ253,"GPIO3_","GPIO_"),".0",""),IF($AQ253=$E253,$N253,IF($AQ253=$F253,$O253,IF($AQ253=$G253,$P253,IF($AQ253=$H253,$Q253,"INVALID"))))))</f>
        <v>RSVD1</v>
      </c>
      <c r="AE253" s="97"/>
      <c r="AF253" s="98" t="str">
        <f aca="false">IF(AND(OR($AS253="Int PU",$AS253="Int PD"),OR(AND($AZ253&lt;&gt;"",$AZ253&lt;&gt;"0"),AND($BA253&lt;&gt;"",$BA253&lt;&gt;"0"))),"INVALID",IF(OR($AQ253=$C253,$AS253="Int PD"),"PULL_DOWN",IF(OR($AS253="Int PU",AND($AE253="YES",OR($AZ253="",$AZ253="0"),OR($BA253="",$BA253="0"),OR($AR253="Input",$AR253="Bidirectional"))),"PULL_UP","NORMAL")))</f>
        <v>PULL_DOWN</v>
      </c>
      <c r="AG253" s="98" t="str">
        <f aca="false">IF($AR253="Input", "TRISTATE", IF($AS253="Z","TRISTATE",IF($AQ253=$C253,"TRISTATE","NORMAL")))</f>
        <v>TRISTATE</v>
      </c>
      <c r="AH253" s="98" t="str">
        <f aca="false">IF(OR($AQ253=$C253,$AR253="Output"),"DISABLE","ENABLE")</f>
        <v>DISABLE</v>
      </c>
      <c r="AI253" s="112" t="e">
        <f aca="false">IF($AT253&lt;&gt;$G253,"N/A",IF($AV253="Drive 1", "1", IF($AV253="Drive 0", "0", "")))</f>
        <v>#VALUE!</v>
      </c>
      <c r="AJ253" s="99" t="b">
        <f aca="false">TRUE()</f>
        <v>1</v>
      </c>
      <c r="AK253" s="99" t="b">
        <f aca="false">TRUE()</f>
        <v>1</v>
      </c>
      <c r="AL253" s="99" t="b">
        <f aca="false">TRUE()</f>
        <v>1</v>
      </c>
      <c r="AM253" s="99" t="b">
        <f aca="false">TRUE()</f>
        <v>1</v>
      </c>
      <c r="AN253" s="99" t="b">
        <f aca="false">TRUE()</f>
        <v>1</v>
      </c>
      <c r="AO253" s="99" t="b">
        <f aca="false">TRUE()</f>
        <v>1</v>
      </c>
      <c r="AP253" s="100" t="str">
        <f aca="false">IF(AND($AJ253:$AO253), "VALID", "INVALID")</f>
        <v>VALID</v>
      </c>
      <c r="AQ253" s="101" t="s">
        <v>663</v>
      </c>
      <c r="AR253" s="102" t="s">
        <v>79</v>
      </c>
      <c r="AS253" s="103"/>
      <c r="AT253" s="104"/>
      <c r="AU253" s="104"/>
      <c r="AV253" s="104"/>
      <c r="AW253" s="104"/>
      <c r="AX253" s="104"/>
      <c r="AY253" s="104"/>
      <c r="AZ253" s="103"/>
      <c r="BA253" s="103"/>
      <c r="BB253" s="105"/>
      <c r="BC253" s="104"/>
      <c r="BD253" s="106"/>
      <c r="BE253" s="111"/>
      <c r="BF253" s="108" t="e">
        <f aca="false">VLOOKUP($A253,#REF!, 34, FALSE())</f>
        <v>#VALUE!</v>
      </c>
      <c r="BG253" s="418" t="e">
        <f aca="false">VLOOKUP($A253,#REF!, 22, FALSE())</f>
        <v>#VALUE!</v>
      </c>
      <c r="BH253" s="109"/>
    </row>
    <row r="254" customFormat="false" ht="12.75" hidden="false" customHeight="true" outlineLevel="0" collapsed="false">
      <c r="A254" s="95" t="s">
        <v>664</v>
      </c>
      <c r="B254" s="86" t="e">
        <f aca="false">VLOOKUP($A254,#REF!, 34, FALSE())</f>
        <v>#VALUE!</v>
      </c>
      <c r="C254" s="87" t="str">
        <f aca="false">CONCATENATE("unused_",A254)</f>
        <v>unused_CAN3_STB</v>
      </c>
      <c r="D254" s="88" t="e">
        <f aca="false">IF(LEN(VLOOKUP($A254,#REF!,8,FALSE())),LEFT(VLOOKUP($A254,#REF!,8,FALSE()),LEN(VLOOKUP($A254,#REF!,8,FALSE()))-2),"")</f>
        <v>#VALUE!</v>
      </c>
      <c r="E254" s="89" t="e">
        <f aca="false">IF(LEN(VLOOKUP($A254,#REF!,4,FALSE())),IF(INDEX(#REF!,MATCH($A254,#REF!,0),1),LEFT(VLOOKUP($A254,#REF!,4,FALSE()),LEN(VLOOKUP($A254,#REF!,4,FALSE()))-2),CONCATENATE(LEFT(VLOOKUP($A254,#REF!,4,FALSE()),LEN(VLOOKUP($A254,#REF!,4,FALSE()))-2),"*")),"")</f>
        <v>#VALUE!</v>
      </c>
      <c r="F254" s="90" t="e">
        <f aca="false">IF(LEN(VLOOKUP($A254,#REF!,5,FALSE())),IF(INDEX(#REF!,MATCH($A254,#REF!,0),2),LEFT(VLOOKUP($A254,#REF!,5,FALSE()),LEN(VLOOKUP($A254,#REF!,5,FALSE()))-2),CONCATENATE(LEFT(VLOOKUP($A254,#REF!,5,FALSE()),LEN(VLOOKUP($A254,#REF!,5,FALSE()))-2),"*")),"")</f>
        <v>#VALUE!</v>
      </c>
      <c r="G254" s="90" t="e">
        <f aca="false">IF(LEN(VLOOKUP($A254,#REF!,6,FALSE())),IF(INDEX(#REF!,MATCH($A254,#REF!,0),3),LEFT(VLOOKUP($A254,#REF!,6,FALSE()),LEN(VLOOKUP($A254,#REF!,6,FALSE()))-2),CONCATENATE(LEFT(VLOOKUP($A254,#REF!,6,FALSE()),LEN(VLOOKUP($A254,#REF!,6,FALSE()))-2),"*")),"")</f>
        <v>#VALUE!</v>
      </c>
      <c r="H254" s="91" t="e">
        <f aca="false">IF(LEN(VLOOKUP($A254,#REF!,7,FALSE())),IF(INDEX(#REF!,MATCH($A254,#REF!,0),4),LEFT(VLOOKUP($A254,#REF!,7,FALSE()),LEN(VLOOKUP($A254,#REF!,7,FALSE()))-2),CONCATENATE(LEFT(VLOOKUP($A254,#REF!,7,FALSE()),LEN(VLOOKUP($A254,#REF!,7,FALSE()))-2),"*")),"")</f>
        <v>#VALUE!</v>
      </c>
      <c r="I254" s="92" t="e">
        <f aca="false">IF(LEN(VLOOKUP($A254,#REF!,8,FALSE())),UPPER(RIGHT(VLOOKUP($A254,#REF!,8,FALSE()), 1)),"")</f>
        <v>#VALUE!</v>
      </c>
      <c r="J254" s="90" t="e">
        <f aca="false">IF(LEN(VLOOKUP($A254,#REF!,4,FALSE())),UPPER(RIGHT(VLOOKUP($A254,#REF!,4,FALSE()), 1)),"")</f>
        <v>#VALUE!</v>
      </c>
      <c r="K254" s="90" t="e">
        <f aca="false">IF(LEN(VLOOKUP($A254,#REF!,5,FALSE())),UPPER(RIGHT(VLOOKUP($A254,#REF!,5,FALSE()), 1)),"")</f>
        <v>#VALUE!</v>
      </c>
      <c r="L254" s="90" t="e">
        <f aca="false">IF(LEN(VLOOKUP($A254,#REF!,6,FALSE())),UPPER(RIGHT(VLOOKUP($A254,#REF!,6,FALSE()), 1)),"")</f>
        <v>#VALUE!</v>
      </c>
      <c r="M254" s="91" t="e">
        <f aca="false">IF(LEN(VLOOKUP($A254,#REF!,7,FALSE())),UPPER(RIGHT(VLOOKUP($A254,#REF!,7,FALSE()), 1)),"")</f>
        <v>#VALUE!</v>
      </c>
      <c r="N254" s="86" t="e">
        <f aca="false">IF(E254="","RSVD0")</f>
        <v>#VALUE!</v>
      </c>
      <c r="O254" s="172" t="s">
        <v>83</v>
      </c>
      <c r="P254" s="172" t="s">
        <v>104</v>
      </c>
      <c r="Q254" s="172" t="s">
        <v>105</v>
      </c>
      <c r="R254" s="172" t="s">
        <v>94</v>
      </c>
      <c r="S254" s="132" t="e">
        <f aca="false">HLOOKUP("Device Tree Pin Name",#REF!,MATCH($A254,#REF!,0),FALSE())</f>
        <v>#VALUE!</v>
      </c>
      <c r="T254" s="132" t="e">
        <f aca="false">HLOOKUP("power rail",#REF!,MATCH($A254,#REF!,0),FALSE())</f>
        <v>#VALUE!</v>
      </c>
      <c r="U254" s="96" t="e">
        <f aca="false">HLOOKUP("Wake Capable",#REF!,MATCH($A254,#REF!,0),FALSE())</f>
        <v>#VALUE!</v>
      </c>
      <c r="V254" s="171" t="e">
        <f aca="false">HLOOKUP("Strap",#REF!,MATCH($A254,#REF!,0),FALSE())</f>
        <v>#VALUE!</v>
      </c>
      <c r="W254" s="96" t="e">
        <f aca="false">HLOOKUP("GTE",#REF!,MATCH($A254,#REF!,0),FALSE())</f>
        <v>#VALUE!</v>
      </c>
      <c r="X254" s="96" t="e">
        <f aca="false">HLOOKUP("DPD_Control",#REF!,MATCH($A254,#REF!,0),FALSE())</f>
        <v>#VALUE!</v>
      </c>
      <c r="Y254" s="96" t="e">
        <f aca="false">HLOOKUP("DPD_Group",#REF!,MATCH($A254,#REF!,0),FALSE())</f>
        <v>#VALUE!</v>
      </c>
      <c r="Z254" s="95" t="e">
        <f aca="false">HLOOKUP("Pad Category",#REF!,MATCH($A254,#REF!,0),FALSE())</f>
        <v>#VALUE!</v>
      </c>
      <c r="AA254" s="95" t="e">
        <f aca="false">HLOOKUP("Pad type",#REF!,MATCH($A254,#REF!,0),FALSE())</f>
        <v>#VALUE!</v>
      </c>
      <c r="AB254" s="95" t="e">
        <f aca="false">HLOOKUP("Pull Strength",#REF!,MATCH($A254,#REF!,0),FALSE())</f>
        <v>#VALUE!</v>
      </c>
      <c r="AC254" s="95" t="e">
        <f aca="false">HLOOKUP("POR Pin State",#REF!,MATCH($A254,#REF!,0),FALSE())</f>
        <v>#VALUE!</v>
      </c>
      <c r="AD254" s="95" t="str">
        <f aca="false">IF(OR($AQ254="",$AQ254=$C254),$R254,IF($AQ254=$D254,SUBSTITUTE(SUBSTITUTE($AQ254,"GPIO3_","GPIO_"),".0",""),IF($AQ254=$E254,$N254,IF($AQ254=$F254,$O254,IF($AQ254=$G254,$P254,IF($AQ254=$H254,$Q254,"INVALID"))))))</f>
        <v>RSVD0</v>
      </c>
      <c r="AE254" s="97"/>
      <c r="AF254" s="98" t="str">
        <f aca="false">IF(AND(OR($AS254="Int PU",$AS254="Int PD"),OR(AND($AZ254&lt;&gt;"",$AZ254&lt;&gt;"0"),AND($BA254&lt;&gt;"",$BA254&lt;&gt;"0"))),"INVALID",IF(OR($AQ254=$C254,$AS254="Int PD"),"PULL_DOWN",IF(OR($AS254="Int PU",AND($AE254="YES",OR($AZ254="",$AZ254="0"),OR($BA254="",$BA254="0"),OR($AR254="Input",$AR254="Bidirectional"))),"PULL_UP","NORMAL")))</f>
        <v>PULL_DOWN</v>
      </c>
      <c r="AG254" s="98" t="str">
        <f aca="false">IF($AR254="Input", "TRISTATE", IF($AS254="Z","TRISTATE",IF($AQ254=$C254,"TRISTATE","NORMAL")))</f>
        <v>TRISTATE</v>
      </c>
      <c r="AH254" s="98" t="str">
        <f aca="false">IF(OR($AQ254=$C254,$AR254="Output"),"DISABLE","ENABLE")</f>
        <v>DISABLE</v>
      </c>
      <c r="AI254" s="112" t="e">
        <f aca="false">IF($AT254&lt;&gt;$G254,"N/A",IF($AV254="Drive 1", "1", IF($AV254="Drive 0", "0", "")))</f>
        <v>#VALUE!</v>
      </c>
      <c r="AJ254" s="99" t="b">
        <f aca="false">TRUE()</f>
        <v>1</v>
      </c>
      <c r="AK254" s="99" t="b">
        <f aca="false">TRUE()</f>
        <v>1</v>
      </c>
      <c r="AL254" s="99" t="b">
        <f aca="false">TRUE()</f>
        <v>1</v>
      </c>
      <c r="AM254" s="99" t="b">
        <f aca="false">TRUE()</f>
        <v>1</v>
      </c>
      <c r="AN254" s="99" t="b">
        <f aca="false">TRUE()</f>
        <v>1</v>
      </c>
      <c r="AO254" s="99" t="b">
        <f aca="false">TRUE()</f>
        <v>1</v>
      </c>
      <c r="AP254" s="100" t="str">
        <f aca="false">IF(AND($AJ254:$AO254), "VALID", "INVALID")</f>
        <v>VALID</v>
      </c>
      <c r="AQ254" s="101" t="s">
        <v>665</v>
      </c>
      <c r="AR254" s="102" t="s">
        <v>79</v>
      </c>
      <c r="AS254" s="103"/>
      <c r="AT254" s="104"/>
      <c r="AU254" s="104"/>
      <c r="AV254" s="104"/>
      <c r="AW254" s="104"/>
      <c r="AX254" s="104"/>
      <c r="AY254" s="104"/>
      <c r="AZ254" s="103"/>
      <c r="BA254" s="103"/>
      <c r="BB254" s="105"/>
      <c r="BC254" s="104"/>
      <c r="BD254" s="106"/>
      <c r="BE254" s="16" t="s">
        <v>3</v>
      </c>
      <c r="BF254" s="108" t="e">
        <f aca="false">VLOOKUP($A254,#REF!, 34, FALSE())</f>
        <v>#VALUE!</v>
      </c>
      <c r="BG254" s="418" t="e">
        <f aca="false">VLOOKUP($A254,#REF!, 22, FALSE())</f>
        <v>#VALUE!</v>
      </c>
      <c r="BH254" s="109"/>
    </row>
    <row r="255" customFormat="false" ht="12.75" hidden="false" customHeight="true" outlineLevel="0" collapsed="false">
      <c r="A255" s="95" t="s">
        <v>666</v>
      </c>
      <c r="B255" s="86" t="e">
        <f aca="false">VLOOKUP($A255,#REF!, 34, FALSE())</f>
        <v>#VALUE!</v>
      </c>
      <c r="C255" s="87" t="str">
        <f aca="false">CONCATENATE("unused_",A255)</f>
        <v>unused_CAN3_EN</v>
      </c>
      <c r="D255" s="88" t="e">
        <f aca="false">IF(LEN(VLOOKUP($A255,#REF!,8,FALSE())),LEFT(VLOOKUP($A255,#REF!,8,FALSE()),LEN(VLOOKUP($A255,#REF!,8,FALSE()))-2),"")</f>
        <v>#VALUE!</v>
      </c>
      <c r="E255" s="89" t="e">
        <f aca="false">IF(LEN(VLOOKUP($A255,#REF!,4,FALSE())),IF(INDEX(#REF!,MATCH($A255,#REF!,0),1),LEFT(VLOOKUP($A255,#REF!,4,FALSE()),LEN(VLOOKUP($A255,#REF!,4,FALSE()))-2),CONCATENATE(LEFT(VLOOKUP($A255,#REF!,4,FALSE()),LEN(VLOOKUP($A255,#REF!,4,FALSE()))-2),"*")),"")</f>
        <v>#VALUE!</v>
      </c>
      <c r="F255" s="90" t="e">
        <f aca="false">IF(LEN(VLOOKUP($A255,#REF!,5,FALSE())),IF(INDEX(#REF!,MATCH($A255,#REF!,0),2),LEFT(VLOOKUP($A255,#REF!,5,FALSE()),LEN(VLOOKUP($A255,#REF!,5,FALSE()))-2),CONCATENATE(LEFT(VLOOKUP($A255,#REF!,5,FALSE()),LEN(VLOOKUP($A255,#REF!,5,FALSE()))-2),"*")),"")</f>
        <v>#VALUE!</v>
      </c>
      <c r="G255" s="90" t="e">
        <f aca="false">IF(LEN(VLOOKUP($A255,#REF!,6,FALSE())),IF(INDEX(#REF!,MATCH($A255,#REF!,0),3),LEFT(VLOOKUP($A255,#REF!,6,FALSE()),LEN(VLOOKUP($A255,#REF!,6,FALSE()))-2),CONCATENATE(LEFT(VLOOKUP($A255,#REF!,6,FALSE()),LEN(VLOOKUP($A255,#REF!,6,FALSE()))-2),"*")),"")</f>
        <v>#VALUE!</v>
      </c>
      <c r="H255" s="91" t="e">
        <f aca="false">IF(LEN(VLOOKUP($A255,#REF!,7,FALSE())),IF(INDEX(#REF!,MATCH($A255,#REF!,0),4),LEFT(VLOOKUP($A255,#REF!,7,FALSE()),LEN(VLOOKUP($A255,#REF!,7,FALSE()))-2),CONCATENATE(LEFT(VLOOKUP($A255,#REF!,7,FALSE()),LEN(VLOOKUP($A255,#REF!,7,FALSE()))-2),"*")),"")</f>
        <v>#VALUE!</v>
      </c>
      <c r="I255" s="92" t="e">
        <f aca="false">IF(LEN(VLOOKUP($A255,#REF!,8,FALSE())),UPPER(RIGHT(VLOOKUP($A255,#REF!,8,FALSE()), 1)),"")</f>
        <v>#VALUE!</v>
      </c>
      <c r="J255" s="90" t="e">
        <f aca="false">IF(LEN(VLOOKUP($A255,#REF!,4,FALSE())),UPPER(RIGHT(VLOOKUP($A255,#REF!,4,FALSE()), 1)),"")</f>
        <v>#VALUE!</v>
      </c>
      <c r="K255" s="90" t="e">
        <f aca="false">IF(LEN(VLOOKUP($A255,#REF!,5,FALSE())),UPPER(RIGHT(VLOOKUP($A255,#REF!,5,FALSE()), 1)),"")</f>
        <v>#VALUE!</v>
      </c>
      <c r="L255" s="90" t="e">
        <f aca="false">IF(LEN(VLOOKUP($A255,#REF!,6,FALSE())),UPPER(RIGHT(VLOOKUP($A255,#REF!,6,FALSE()), 1)),"")</f>
        <v>#VALUE!</v>
      </c>
      <c r="M255" s="91" t="e">
        <f aca="false">IF(LEN(VLOOKUP($A255,#REF!,7,FALSE())),UPPER(RIGHT(VLOOKUP($A255,#REF!,7,FALSE()), 1)),"")</f>
        <v>#VALUE!</v>
      </c>
      <c r="N255" s="86" t="e">
        <f aca="false">IF(E255="","RSVD0")</f>
        <v>#VALUE!</v>
      </c>
      <c r="O255" s="172" t="s">
        <v>83</v>
      </c>
      <c r="P255" s="172" t="s">
        <v>104</v>
      </c>
      <c r="Q255" s="172" t="s">
        <v>105</v>
      </c>
      <c r="R255" s="172" t="s">
        <v>94</v>
      </c>
      <c r="S255" s="100" t="e">
        <f aca="false">HLOOKUP("Device Tree Pin Name",#REF!,MATCH($A255,#REF!,0),FALSE())</f>
        <v>#VALUE!</v>
      </c>
      <c r="T255" s="95" t="e">
        <f aca="false">HLOOKUP("power rail",#REF!,MATCH($A255,#REF!,0),FALSE())</f>
        <v>#VALUE!</v>
      </c>
      <c r="U255" s="96" t="e">
        <f aca="false">HLOOKUP("Wake Capable",#REF!,MATCH($A255,#REF!,0),FALSE())</f>
        <v>#VALUE!</v>
      </c>
      <c r="V255" s="171" t="e">
        <f aca="false">HLOOKUP("Strap",#REF!,MATCH($A255,#REF!,0),FALSE())</f>
        <v>#VALUE!</v>
      </c>
      <c r="W255" s="96" t="e">
        <f aca="false">HLOOKUP("GTE",#REF!,MATCH($A255,#REF!,0),FALSE())</f>
        <v>#VALUE!</v>
      </c>
      <c r="X255" s="96" t="e">
        <f aca="false">HLOOKUP("DPD_Control",#REF!,MATCH($A255,#REF!,0),FALSE())</f>
        <v>#VALUE!</v>
      </c>
      <c r="Y255" s="96" t="e">
        <f aca="false">HLOOKUP("DPD_Group",#REF!,MATCH($A255,#REF!,0),FALSE())</f>
        <v>#VALUE!</v>
      </c>
      <c r="Z255" s="95" t="e">
        <f aca="false">HLOOKUP("Pad Category",#REF!,MATCH($A255,#REF!,0),FALSE())</f>
        <v>#VALUE!</v>
      </c>
      <c r="AA255" s="95" t="e">
        <f aca="false">HLOOKUP("Pad type",#REF!,MATCH($A255,#REF!,0),FALSE())</f>
        <v>#VALUE!</v>
      </c>
      <c r="AB255" s="95" t="e">
        <f aca="false">HLOOKUP("Pull Strength",#REF!,MATCH($A255,#REF!,0),FALSE())</f>
        <v>#VALUE!</v>
      </c>
      <c r="AC255" s="95" t="e">
        <f aca="false">HLOOKUP("POR Pin State",#REF!,MATCH($A255,#REF!,0),FALSE())</f>
        <v>#VALUE!</v>
      </c>
      <c r="AD255" s="95" t="str">
        <f aca="false">IF(OR($AQ255="",$AQ255=$C255),$R255,IF($AQ255=$D255,SUBSTITUTE(SUBSTITUTE($AQ255,"GPIO3_","GPIO_"),".0",""),IF($AQ255=$E255,$N255,IF($AQ255=$F255,$O255,IF($AQ255=$G255,$P255,IF($AQ255=$H255,$Q255,"INVALID"))))))</f>
        <v>RSVD0</v>
      </c>
      <c r="AE255" s="97"/>
      <c r="AF255" s="98" t="str">
        <f aca="false">IF(AND(OR($AS255="Int PU",$AS255="Int PD"),OR(AND($AZ255&lt;&gt;"",$AZ255&lt;&gt;"0"),AND($BA255&lt;&gt;"",$BA255&lt;&gt;"0"))),"INVALID",IF(OR($AQ255=$C255,$AS255="Int PD"),"PULL_DOWN",IF(OR($AS255="Int PU",AND($AE255="YES",OR($AZ255="",$AZ255="0"),OR($BA255="",$BA255="0"),OR($AR255="Input",$AR255="Bidirectional"))),"PULL_UP","NORMAL")))</f>
        <v>PULL_DOWN</v>
      </c>
      <c r="AG255" s="98" t="str">
        <f aca="false">IF($AR255="Input", "TRISTATE", IF($AS255="Z","TRISTATE",IF($AQ255=$C255,"TRISTATE","NORMAL")))</f>
        <v>TRISTATE</v>
      </c>
      <c r="AH255" s="98" t="str">
        <f aca="false">IF(OR($AQ255=$C255,$AR255="Output"),"DISABLE","ENABLE")</f>
        <v>DISABLE</v>
      </c>
      <c r="AI255" s="112" t="e">
        <f aca="false">IF($AT255&lt;&gt;$G255,"N/A",IF($AV255="Drive 1", "1", IF($AV255="Drive 0", "0", "")))</f>
        <v>#VALUE!</v>
      </c>
      <c r="AJ255" s="99" t="b">
        <f aca="false">TRUE()</f>
        <v>1</v>
      </c>
      <c r="AK255" s="99" t="b">
        <f aca="false">TRUE()</f>
        <v>1</v>
      </c>
      <c r="AL255" s="99" t="b">
        <f aca="false">TRUE()</f>
        <v>1</v>
      </c>
      <c r="AM255" s="99" t="b">
        <f aca="false">TRUE()</f>
        <v>1</v>
      </c>
      <c r="AN255" s="99" t="b">
        <f aca="false">TRUE()</f>
        <v>1</v>
      </c>
      <c r="AO255" s="99" t="b">
        <f aca="false">TRUE()</f>
        <v>1</v>
      </c>
      <c r="AP255" s="100" t="str">
        <f aca="false">IF(AND($AJ255:$AO255), "VALID", "INVALID")</f>
        <v>VALID</v>
      </c>
      <c r="AQ255" s="168" t="s">
        <v>667</v>
      </c>
      <c r="AR255" s="102" t="s">
        <v>79</v>
      </c>
      <c r="AS255" s="103"/>
      <c r="AT255" s="104"/>
      <c r="AU255" s="104"/>
      <c r="AV255" s="104"/>
      <c r="AW255" s="104"/>
      <c r="AX255" s="104"/>
      <c r="AY255" s="104"/>
      <c r="AZ255" s="103"/>
      <c r="BA255" s="103"/>
      <c r="BB255" s="105"/>
      <c r="BC255" s="104"/>
      <c r="BD255" s="106"/>
      <c r="BE255" s="16" t="s">
        <v>3</v>
      </c>
      <c r="BF255" s="108" t="e">
        <f aca="false">VLOOKUP($A255,#REF!, 34, FALSE())</f>
        <v>#VALUE!</v>
      </c>
      <c r="BG255" s="418" t="e">
        <f aca="false">VLOOKUP($A255,#REF!, 22, FALSE())</f>
        <v>#VALUE!</v>
      </c>
      <c r="BH255" s="109"/>
    </row>
    <row r="256" customFormat="false" ht="12.75" hidden="false" customHeight="true" outlineLevel="0" collapsed="false">
      <c r="A256" s="95" t="s">
        <v>668</v>
      </c>
      <c r="B256" s="86" t="e">
        <f aca="false">VLOOKUP($A256,#REF!, 34, FALSE())</f>
        <v>#VALUE!</v>
      </c>
      <c r="C256" s="87" t="str">
        <f aca="false">CONCATENATE("unused_",A256)</f>
        <v>unused_CAN3_ERR</v>
      </c>
      <c r="D256" s="88" t="e">
        <f aca="false">IF(LEN(VLOOKUP($A256,#REF!,8,FALSE())),LEFT(VLOOKUP($A256,#REF!,8,FALSE()),LEN(VLOOKUP($A256,#REF!,8,FALSE()))-2),"")</f>
        <v>#VALUE!</v>
      </c>
      <c r="E256" s="89" t="e">
        <f aca="false">IF(LEN(VLOOKUP($A256,#REF!,4,FALSE())),IF(INDEX(#REF!,MATCH($A256,#REF!,0),1),LEFT(VLOOKUP($A256,#REF!,4,FALSE()),LEN(VLOOKUP($A256,#REF!,4,FALSE()))-2),CONCATENATE(LEFT(VLOOKUP($A256,#REF!,4,FALSE()),LEN(VLOOKUP($A256,#REF!,4,FALSE()))-2),"*")),"")</f>
        <v>#VALUE!</v>
      </c>
      <c r="F256" s="90" t="e">
        <f aca="false">IF(LEN(VLOOKUP($A256,#REF!,5,FALSE())),IF(INDEX(#REF!,MATCH($A256,#REF!,0),2),LEFT(VLOOKUP($A256,#REF!,5,FALSE()),LEN(VLOOKUP($A256,#REF!,5,FALSE()))-2),CONCATENATE(LEFT(VLOOKUP($A256,#REF!,5,FALSE()),LEN(VLOOKUP($A256,#REF!,5,FALSE()))-2),"*")),"")</f>
        <v>#VALUE!</v>
      </c>
      <c r="G256" s="90" t="e">
        <f aca="false">IF(LEN(VLOOKUP($A256,#REF!,6,FALSE())),IF(INDEX(#REF!,MATCH($A256,#REF!,0),3),LEFT(VLOOKUP($A256,#REF!,6,FALSE()),LEN(VLOOKUP($A256,#REF!,6,FALSE()))-2),CONCATENATE(LEFT(VLOOKUP($A256,#REF!,6,FALSE()),LEN(VLOOKUP($A256,#REF!,6,FALSE()))-2),"*")),"")</f>
        <v>#VALUE!</v>
      </c>
      <c r="H256" s="91" t="e">
        <f aca="false">IF(LEN(VLOOKUP($A256,#REF!,7,FALSE())),IF(INDEX(#REF!,MATCH($A256,#REF!,0),4),LEFT(VLOOKUP($A256,#REF!,7,FALSE()),LEN(VLOOKUP($A256,#REF!,7,FALSE()))-2),CONCATENATE(LEFT(VLOOKUP($A256,#REF!,7,FALSE()),LEN(VLOOKUP($A256,#REF!,7,FALSE()))-2),"*")),"")</f>
        <v>#VALUE!</v>
      </c>
      <c r="I256" s="92" t="e">
        <f aca="false">IF(LEN(VLOOKUP($A256,#REF!,8,FALSE())),UPPER(RIGHT(VLOOKUP($A256,#REF!,8,FALSE()), 1)),"")</f>
        <v>#VALUE!</v>
      </c>
      <c r="J256" s="90" t="e">
        <f aca="false">IF(LEN(VLOOKUP($A256,#REF!,4,FALSE())),UPPER(RIGHT(VLOOKUP($A256,#REF!,4,FALSE()), 1)),"")</f>
        <v>#VALUE!</v>
      </c>
      <c r="K256" s="90" t="e">
        <f aca="false">IF(LEN(VLOOKUP($A256,#REF!,5,FALSE())),UPPER(RIGHT(VLOOKUP($A256,#REF!,5,FALSE()), 1)),"")</f>
        <v>#VALUE!</v>
      </c>
      <c r="L256" s="90" t="e">
        <f aca="false">IF(LEN(VLOOKUP($A256,#REF!,6,FALSE())),UPPER(RIGHT(VLOOKUP($A256,#REF!,6,FALSE()), 1)),"")</f>
        <v>#VALUE!</v>
      </c>
      <c r="M256" s="91" t="e">
        <f aca="false">IF(LEN(VLOOKUP($A256,#REF!,7,FALSE())),UPPER(RIGHT(VLOOKUP($A256,#REF!,7,FALSE()), 1)),"")</f>
        <v>#VALUE!</v>
      </c>
      <c r="N256" s="86" t="e">
        <f aca="false">IF(E256="","RSVD0")</f>
        <v>#VALUE!</v>
      </c>
      <c r="O256" s="172" t="s">
        <v>83</v>
      </c>
      <c r="P256" s="172" t="s">
        <v>104</v>
      </c>
      <c r="Q256" s="172" t="s">
        <v>105</v>
      </c>
      <c r="R256" s="172" t="s">
        <v>94</v>
      </c>
      <c r="S256" s="100" t="e">
        <f aca="false">HLOOKUP("Device Tree Pin Name",#REF!,MATCH($A256,#REF!,0),FALSE())</f>
        <v>#VALUE!</v>
      </c>
      <c r="T256" s="95" t="e">
        <f aca="false">HLOOKUP("power rail",#REF!,MATCH($A256,#REF!,0),FALSE())</f>
        <v>#VALUE!</v>
      </c>
      <c r="U256" s="96" t="e">
        <f aca="false">HLOOKUP("Wake Capable",#REF!,MATCH($A256,#REF!,0),FALSE())</f>
        <v>#VALUE!</v>
      </c>
      <c r="V256" s="171" t="e">
        <f aca="false">HLOOKUP("Strap",#REF!,MATCH($A256,#REF!,0),FALSE())</f>
        <v>#VALUE!</v>
      </c>
      <c r="W256" s="96" t="e">
        <f aca="false">HLOOKUP("GTE",#REF!,MATCH($A256,#REF!,0),FALSE())</f>
        <v>#VALUE!</v>
      </c>
      <c r="X256" s="96" t="e">
        <f aca="false">HLOOKUP("DPD_Control",#REF!,MATCH($A256,#REF!,0),FALSE())</f>
        <v>#VALUE!</v>
      </c>
      <c r="Y256" s="96" t="e">
        <f aca="false">HLOOKUP("DPD_Group",#REF!,MATCH($A256,#REF!,0),FALSE())</f>
        <v>#VALUE!</v>
      </c>
      <c r="Z256" s="95" t="e">
        <f aca="false">HLOOKUP("Pad Category",#REF!,MATCH($A256,#REF!,0),FALSE())</f>
        <v>#VALUE!</v>
      </c>
      <c r="AA256" s="95" t="e">
        <f aca="false">HLOOKUP("Pad type",#REF!,MATCH($A256,#REF!,0),FALSE())</f>
        <v>#VALUE!</v>
      </c>
      <c r="AB256" s="95" t="e">
        <f aca="false">HLOOKUP("Pull Strength",#REF!,MATCH($A256,#REF!,0),FALSE())</f>
        <v>#VALUE!</v>
      </c>
      <c r="AC256" s="95" t="e">
        <f aca="false">HLOOKUP("POR Pin State",#REF!,MATCH($A256,#REF!,0),FALSE())</f>
        <v>#VALUE!</v>
      </c>
      <c r="AD256" s="95" t="str">
        <f aca="false">IF(OR($AQ256="",$AQ256=$C256),$R256,IF($AQ256=$D256,SUBSTITUTE(SUBSTITUTE($AQ256,"GPIO3_","GPIO_"),".0",""),IF($AQ256=$E256,$N256,IF($AQ256=$F256,$O256,IF($AQ256=$G256,$P256,IF($AQ256=$H256,$Q256,"INVALID"))))))</f>
        <v>RSVD0</v>
      </c>
      <c r="AE256" s="97"/>
      <c r="AF256" s="98" t="str">
        <f aca="false">IF(AND(OR($AS256="Int PU",$AS256="Int PD"),OR(AND($AZ256&lt;&gt;"",$AZ256&lt;&gt;"0"),AND($BA256&lt;&gt;"",$BA256&lt;&gt;"0"))),"INVALID",IF(OR($AQ256=$C256,$AS256="Int PD"),"PULL_DOWN",IF(OR($AS256="Int PU",AND($AE256="YES",OR($AZ256="",$AZ256="0"),OR($BA256="",$BA256="0"),OR($AR256="Input",$AR256="Bidirectional"))),"PULL_UP","NORMAL")))</f>
        <v>PULL_DOWN</v>
      </c>
      <c r="AG256" s="98" t="str">
        <f aca="false">IF($AR256="Input", "TRISTATE", IF($AS256="Z","TRISTATE",IF($AQ256=$C256,"TRISTATE","NORMAL")))</f>
        <v>TRISTATE</v>
      </c>
      <c r="AH256" s="98" t="str">
        <f aca="false">IF(OR($AQ256=$C256,$AR256="Output"),"DISABLE","ENABLE")</f>
        <v>DISABLE</v>
      </c>
      <c r="AI256" s="112" t="e">
        <f aca="false">IF($AT256&lt;&gt;$G256,"N/A",IF($AV256="Drive 1", "1", IF($AV256="Drive 0", "0", "")))</f>
        <v>#VALUE!</v>
      </c>
      <c r="AJ256" s="99" t="b">
        <f aca="false">TRUE()</f>
        <v>1</v>
      </c>
      <c r="AK256" s="99" t="b">
        <f aca="false">TRUE()</f>
        <v>1</v>
      </c>
      <c r="AL256" s="99" t="b">
        <f aca="false">TRUE()</f>
        <v>1</v>
      </c>
      <c r="AM256" s="99" t="b">
        <f aca="false">TRUE()</f>
        <v>1</v>
      </c>
      <c r="AN256" s="99" t="b">
        <f aca="false">TRUE()</f>
        <v>1</v>
      </c>
      <c r="AO256" s="99" t="b">
        <f aca="false">TRUE()</f>
        <v>1</v>
      </c>
      <c r="AP256" s="100" t="str">
        <f aca="false">IF(AND($AJ256:$AO256), "VALID", "INVALID")</f>
        <v>VALID</v>
      </c>
      <c r="AQ256" s="101" t="s">
        <v>669</v>
      </c>
      <c r="AR256" s="102" t="s">
        <v>79</v>
      </c>
      <c r="AS256" s="103"/>
      <c r="AT256" s="104"/>
      <c r="AU256" s="104"/>
      <c r="AV256" s="104"/>
      <c r="AW256" s="104"/>
      <c r="AX256" s="104"/>
      <c r="AY256" s="104"/>
      <c r="AZ256" s="103"/>
      <c r="BA256" s="103"/>
      <c r="BB256" s="105"/>
      <c r="BC256" s="104"/>
      <c r="BD256" s="106"/>
      <c r="BE256" s="169" t="s">
        <v>3</v>
      </c>
      <c r="BF256" s="108" t="e">
        <f aca="false">VLOOKUP($A256,#REF!, 34, FALSE())</f>
        <v>#VALUE!</v>
      </c>
      <c r="BG256" s="418" t="e">
        <f aca="false">VLOOKUP($A256,#REF!, 22, FALSE())</f>
        <v>#VALUE!</v>
      </c>
      <c r="BH256" s="109"/>
    </row>
    <row r="257" s="85" customFormat="true" ht="18" hidden="false" customHeight="true" outlineLevel="0" collapsed="false">
      <c r="A257" s="140" t="s">
        <v>670</v>
      </c>
      <c r="B257" s="164" t="s">
        <v>647</v>
      </c>
      <c r="C257" s="115"/>
      <c r="D257" s="153"/>
      <c r="E257" s="153"/>
      <c r="F257" s="153"/>
      <c r="G257" s="153"/>
      <c r="H257" s="153"/>
      <c r="I257" s="115"/>
      <c r="J257" s="115"/>
      <c r="K257" s="115"/>
      <c r="L257" s="115"/>
      <c r="M257" s="115"/>
      <c r="N257" s="173"/>
      <c r="O257" s="173"/>
      <c r="P257" s="173"/>
      <c r="Q257" s="173"/>
      <c r="R257" s="173"/>
      <c r="S257" s="173"/>
      <c r="T257" s="115"/>
      <c r="U257" s="154"/>
      <c r="V257" s="154"/>
      <c r="W257" s="154"/>
      <c r="X257" s="154"/>
      <c r="Y257" s="154"/>
      <c r="Z257" s="155"/>
      <c r="AA257" s="155"/>
      <c r="AB257" s="155"/>
      <c r="AC257" s="155"/>
      <c r="AD257" s="155"/>
      <c r="AE257" s="155"/>
      <c r="AF257" s="155"/>
      <c r="AG257" s="155"/>
      <c r="AH257" s="155"/>
      <c r="AI257" s="155"/>
      <c r="AJ257" s="155"/>
      <c r="AK257" s="155"/>
      <c r="AL257" s="155"/>
      <c r="AM257" s="155"/>
      <c r="AN257" s="155"/>
      <c r="AO257" s="155"/>
      <c r="AP257" s="155"/>
      <c r="AQ257" s="79"/>
      <c r="AR257" s="156"/>
      <c r="AS257" s="157"/>
      <c r="AT257" s="157"/>
      <c r="AU257" s="157"/>
      <c r="AV257" s="157"/>
      <c r="AW257" s="157"/>
      <c r="AX257" s="157"/>
      <c r="AY257" s="157"/>
      <c r="AZ257" s="157"/>
      <c r="BA257" s="157"/>
      <c r="BB257" s="157"/>
      <c r="BC257" s="81" t="s">
        <v>76</v>
      </c>
      <c r="BD257" s="157"/>
      <c r="BE257" s="158" t="s">
        <v>670</v>
      </c>
      <c r="BF257" s="344" t="s">
        <v>647</v>
      </c>
      <c r="BG257" s="344"/>
      <c r="BH257" s="159"/>
    </row>
    <row r="258" customFormat="false" ht="12.75" hidden="false" customHeight="true" outlineLevel="0" collapsed="false">
      <c r="A258" s="95" t="s">
        <v>671</v>
      </c>
      <c r="B258" s="86" t="e">
        <f aca="false">VLOOKUP($A258,#REF!, 34, FALSE())</f>
        <v>#VALUE!</v>
      </c>
      <c r="C258" s="87" t="str">
        <f aca="false">CONCATENATE("unused_",A258)</f>
        <v>unused_SOC_ERROR</v>
      </c>
      <c r="D258" s="88" t="e">
        <f aca="false">IF(LEN(VLOOKUP($A258,#REF!,8,FALSE())),LEFT(VLOOKUP($A258,#REF!,8,FALSE()),LEN(VLOOKUP($A258,#REF!,8,FALSE()))-2),"")</f>
        <v>#VALUE!</v>
      </c>
      <c r="E258" s="89" t="e">
        <f aca="false">IF(LEN(VLOOKUP($A258,#REF!,4,FALSE())),IF(INDEX(#REF!,MATCH($A258,#REF!,0),1),LEFT(VLOOKUP($A258,#REF!,4,FALSE()),LEN(VLOOKUP($A258,#REF!,4,FALSE()))-2),CONCATENATE(LEFT(VLOOKUP($A258,#REF!,4,FALSE()),LEN(VLOOKUP($A258,#REF!,4,FALSE()))-2),"*")),"")</f>
        <v>#VALUE!</v>
      </c>
      <c r="F258" s="90" t="e">
        <f aca="false">IF(LEN(VLOOKUP($A258,#REF!,5,FALSE())),IF(INDEX(#REF!,MATCH($A258,#REF!,0),2),LEFT(VLOOKUP($A258,#REF!,5,FALSE()),LEN(VLOOKUP($A258,#REF!,5,FALSE()))-2),CONCATENATE(LEFT(VLOOKUP($A258,#REF!,5,FALSE()),LEN(VLOOKUP($A258,#REF!,5,FALSE()))-2),"*")),"")</f>
        <v>#VALUE!</v>
      </c>
      <c r="G258" s="90" t="e">
        <f aca="false">IF(LEN(VLOOKUP($A258,#REF!,6,FALSE())),IF(INDEX(#REF!,MATCH($A258,#REF!,0),3),LEFT(VLOOKUP($A258,#REF!,6,FALSE()),LEN(VLOOKUP($A258,#REF!,6,FALSE()))-2),CONCATENATE(LEFT(VLOOKUP($A258,#REF!,6,FALSE()),LEN(VLOOKUP($A258,#REF!,6,FALSE()))-2),"*")),"")</f>
        <v>#VALUE!</v>
      </c>
      <c r="H258" s="91" t="e">
        <f aca="false">IF(LEN(VLOOKUP($A258,#REF!,7,FALSE())),IF(INDEX(#REF!,MATCH($A258,#REF!,0),4),LEFT(VLOOKUP($A258,#REF!,7,FALSE()),LEN(VLOOKUP($A258,#REF!,7,FALSE()))-2),CONCATENATE(LEFT(VLOOKUP($A258,#REF!,7,FALSE()),LEN(VLOOKUP($A258,#REF!,7,FALSE()))-2),"*")),"")</f>
        <v>#VALUE!</v>
      </c>
      <c r="I258" s="92" t="e">
        <f aca="false">IF(LEN(VLOOKUP($A258,#REF!,8,FALSE())),UPPER(RIGHT(VLOOKUP($A258,#REF!,8,FALSE()), 1)),"")</f>
        <v>#VALUE!</v>
      </c>
      <c r="J258" s="90" t="e">
        <f aca="false">IF(LEN(VLOOKUP($A258,#REF!,4,FALSE())),UPPER(RIGHT(VLOOKUP($A258,#REF!,4,FALSE()), 1)),"")</f>
        <v>#VALUE!</v>
      </c>
      <c r="K258" s="90" t="e">
        <f aca="false">IF(LEN(VLOOKUP($A258,#REF!,5,FALSE())),UPPER(RIGHT(VLOOKUP($A258,#REF!,5,FALSE()), 1)),"")</f>
        <v>#VALUE!</v>
      </c>
      <c r="L258" s="90" t="e">
        <f aca="false">IF(LEN(VLOOKUP($A258,#REF!,6,FALSE())),UPPER(RIGHT(VLOOKUP($A258,#REF!,6,FALSE()), 1)),"")</f>
        <v>#VALUE!</v>
      </c>
      <c r="M258" s="91" t="e">
        <f aca="false">IF(LEN(VLOOKUP($A258,#REF!,7,FALSE())),UPPER(RIGHT(VLOOKUP($A258,#REF!,7,FALSE()), 1)),"")</f>
        <v>#VALUE!</v>
      </c>
      <c r="N258" s="95" t="s">
        <v>91</v>
      </c>
      <c r="O258" s="86" t="s">
        <v>83</v>
      </c>
      <c r="P258" s="86" t="s">
        <v>104</v>
      </c>
      <c r="Q258" s="86" t="s">
        <v>105</v>
      </c>
      <c r="R258" s="165" t="s">
        <v>83</v>
      </c>
      <c r="S258" s="86" t="e">
        <f aca="false">HLOOKUP("Device Tree Pin Name",#REF!,MATCH($A258,#REF!,0),FALSE())</f>
        <v>#VALUE!</v>
      </c>
      <c r="T258" s="95" t="e">
        <f aca="false">HLOOKUP("power rail",#REF!,MATCH($A258,#REF!,0),FALSE())</f>
        <v>#VALUE!</v>
      </c>
      <c r="U258" s="96" t="e">
        <f aca="false">HLOOKUP("Wake Capable",#REF!,MATCH($A258,#REF!,0),FALSE())</f>
        <v>#VALUE!</v>
      </c>
      <c r="V258" s="96" t="e">
        <f aca="false">HLOOKUP("Strap",#REF!,MATCH($A258,#REF!,0),FALSE())</f>
        <v>#VALUE!</v>
      </c>
      <c r="W258" s="96" t="e">
        <f aca="false">HLOOKUP("GTE",#REF!,MATCH($A258,#REF!,0),FALSE())</f>
        <v>#VALUE!</v>
      </c>
      <c r="X258" s="96" t="e">
        <f aca="false">HLOOKUP("DPD_Control",#REF!,MATCH($A258,#REF!,0),FALSE())</f>
        <v>#VALUE!</v>
      </c>
      <c r="Y258" s="96" t="e">
        <f aca="false">HLOOKUP("DPD_Group",#REF!,MATCH($A258,#REF!,0),FALSE())</f>
        <v>#VALUE!</v>
      </c>
      <c r="Z258" s="95" t="e">
        <f aca="false">HLOOKUP("Pad Category",#REF!,MATCH($A258,#REF!,0),FALSE())</f>
        <v>#VALUE!</v>
      </c>
      <c r="AA258" s="95" t="e">
        <f aca="false">HLOOKUP("Pad type",#REF!,MATCH($A258,#REF!,0),FALSE())</f>
        <v>#VALUE!</v>
      </c>
      <c r="AB258" s="95" t="e">
        <f aca="false">HLOOKUP("Pull Strength",#REF!,MATCH($A258,#REF!,0),FALSE())</f>
        <v>#VALUE!</v>
      </c>
      <c r="AC258" s="95" t="e">
        <f aca="false">HLOOKUP("POR Pin State",#REF!,MATCH($A258,#REF!,0),FALSE())</f>
        <v>#VALUE!</v>
      </c>
      <c r="AD258" s="95" t="str">
        <f aca="false">IF(OR($AQ258="",$AQ258=$C258),$R258,IF($AQ258=$D258,SUBSTITUTE(SUBSTITUTE($AQ258,"GPIO3_","GPIO_"),".0",""),IF($AQ258=$E258,$N258,IF($AQ258=$F258,$O258,IF($AQ258=$G258,$P258,IF($AQ258=$H258,$Q258,"INVALID"))))))</f>
        <v>RSVD1</v>
      </c>
      <c r="AE258" s="97"/>
      <c r="AF258" s="98" t="str">
        <f aca="false">IF(AND(OR($AS258="Int PU",$AS258="Int PD"),OR(AND($AZ258&lt;&gt;"",$AZ258&lt;&gt;"0"),AND($BA258&lt;&gt;"",$BA258&lt;&gt;"0"))),"INVALID",IF(OR($AQ258=$C258,$AS258="Int PD"),"PULL_DOWN",IF(OR($AS258="Int PU",AND($AE258="YES",OR($AZ258="",$AZ258="0"),OR($BA258="",$BA258="0"),OR($AR258="Input",$AR258="Bidirectional"))),"PULL_UP","NORMAL")))</f>
        <v>PULL_DOWN</v>
      </c>
      <c r="AG258" s="98" t="str">
        <f aca="false">IF($AR258="Input", "TRISTATE", IF($AS258="Z","TRISTATE",IF($AQ258=$C258,"TRISTATE","NORMAL")))</f>
        <v>TRISTATE</v>
      </c>
      <c r="AH258" s="98" t="str">
        <f aca="false">IF(OR($AQ258=$C258,$AR258="Output"),"DISABLE","ENABLE")</f>
        <v>DISABLE</v>
      </c>
      <c r="AI258" s="112" t="e">
        <f aca="false">IF($AT258&lt;&gt;$G258,"N/A",IF($AV258="Drive 1", "1", IF($AV258="Drive 0", "0", "")))</f>
        <v>#VALUE!</v>
      </c>
      <c r="AJ258" s="99" t="b">
        <f aca="false">TRUE()</f>
        <v>1</v>
      </c>
      <c r="AK258" s="99" t="b">
        <f aca="false">TRUE()</f>
        <v>1</v>
      </c>
      <c r="AL258" s="99" t="b">
        <f aca="false">TRUE()</f>
        <v>1</v>
      </c>
      <c r="AM258" s="99" t="b">
        <f aca="false">TRUE()</f>
        <v>1</v>
      </c>
      <c r="AN258" s="99" t="b">
        <f aca="false">TRUE()</f>
        <v>1</v>
      </c>
      <c r="AO258" s="99" t="b">
        <f aca="false">TRUE()</f>
        <v>1</v>
      </c>
      <c r="AP258" s="100" t="str">
        <f aca="false">IF(AND($AJ258:$AO258), "VALID", "INVALID")</f>
        <v>VALID</v>
      </c>
      <c r="AQ258" s="101" t="s">
        <v>672</v>
      </c>
      <c r="AR258" s="102" t="s">
        <v>79</v>
      </c>
      <c r="AS258" s="103"/>
      <c r="AT258" s="104"/>
      <c r="AU258" s="104"/>
      <c r="AV258" s="104"/>
      <c r="AW258" s="110" t="s">
        <v>85</v>
      </c>
      <c r="AX258" s="110" t="s">
        <v>85</v>
      </c>
      <c r="AY258" s="104"/>
      <c r="AZ258" s="103"/>
      <c r="BA258" s="103"/>
      <c r="BB258" s="105"/>
      <c r="BC258" s="104"/>
      <c r="BD258" s="106"/>
      <c r="BE258" s="107"/>
      <c r="BF258" s="108" t="e">
        <f aca="false">VLOOKUP($A258,#REF!, 34, FALSE())</f>
        <v>#VALUE!</v>
      </c>
      <c r="BG258" s="418" t="e">
        <f aca="false">VLOOKUP($A258,#REF!, 22, FALSE())</f>
        <v>#VALUE!</v>
      </c>
      <c r="BH258" s="109"/>
    </row>
    <row r="259" customFormat="false" ht="12.75" hidden="false" customHeight="true" outlineLevel="0" collapsed="false">
      <c r="A259" s="95" t="s">
        <v>673</v>
      </c>
      <c r="B259" s="86" t="e">
        <f aca="false">VLOOKUP($A259,#REF!, 34, FALSE())</f>
        <v>#VALUE!</v>
      </c>
      <c r="C259" s="87" t="str">
        <f aca="false">CONCATENATE("unused_",A259)</f>
        <v>unused_UART7_TX</v>
      </c>
      <c r="D259" s="88" t="e">
        <f aca="false">IF(LEN(VLOOKUP($A259,#REF!,8,FALSE())),LEFT(VLOOKUP($A259,#REF!,8,FALSE()),LEN(VLOOKUP($A259,#REF!,8,FALSE()))-2),"")</f>
        <v>#VALUE!</v>
      </c>
      <c r="E259" s="89" t="e">
        <f aca="false">IF(LEN(VLOOKUP($A259,#REF!,4,FALSE())),IF(INDEX(#REF!,MATCH($A259,#REF!,0),1),LEFT(VLOOKUP($A259,#REF!,4,FALSE()),LEN(VLOOKUP($A259,#REF!,4,FALSE()))-2),CONCATENATE(LEFT(VLOOKUP($A259,#REF!,4,FALSE()),LEN(VLOOKUP($A259,#REF!,4,FALSE()))-2),"*")),"")</f>
        <v>#VALUE!</v>
      </c>
      <c r="F259" s="90" t="e">
        <f aca="false">IF(LEN(VLOOKUP($A259,#REF!,5,FALSE())),IF(INDEX(#REF!,MATCH($A259,#REF!,0),2),LEFT(VLOOKUP($A259,#REF!,5,FALSE()),LEN(VLOOKUP($A259,#REF!,5,FALSE()))-2),CONCATENATE(LEFT(VLOOKUP($A259,#REF!,5,FALSE()),LEN(VLOOKUP($A259,#REF!,5,FALSE()))-2),"*")),"")</f>
        <v>#VALUE!</v>
      </c>
      <c r="G259" s="90" t="e">
        <f aca="false">IF(LEN(VLOOKUP($A259,#REF!,6,FALSE())),IF(INDEX(#REF!,MATCH($A259,#REF!,0),3),LEFT(VLOOKUP($A259,#REF!,6,FALSE()),LEN(VLOOKUP($A259,#REF!,6,FALSE()))-2),CONCATENATE(LEFT(VLOOKUP($A259,#REF!,6,FALSE()),LEN(VLOOKUP($A259,#REF!,6,FALSE()))-2),"*")),"")</f>
        <v>#VALUE!</v>
      </c>
      <c r="H259" s="91" t="e">
        <f aca="false">IF(LEN(VLOOKUP($A259,#REF!,7,FALSE())),IF(INDEX(#REF!,MATCH($A259,#REF!,0),4),LEFT(VLOOKUP($A259,#REF!,7,FALSE()),LEN(VLOOKUP($A259,#REF!,7,FALSE()))-2),CONCATENATE(LEFT(VLOOKUP($A259,#REF!,7,FALSE()),LEN(VLOOKUP($A259,#REF!,7,FALSE()))-2),"*")),"")</f>
        <v>#VALUE!</v>
      </c>
      <c r="I259" s="92" t="e">
        <f aca="false">IF(LEN(VLOOKUP($A259,#REF!,8,FALSE())),UPPER(RIGHT(VLOOKUP($A259,#REF!,8,FALSE()), 1)),"")</f>
        <v>#VALUE!</v>
      </c>
      <c r="J259" s="90" t="e">
        <f aca="false">IF(LEN(VLOOKUP($A259,#REF!,4,FALSE())),UPPER(RIGHT(VLOOKUP($A259,#REF!,4,FALSE()), 1)),"")</f>
        <v>#VALUE!</v>
      </c>
      <c r="K259" s="90" t="e">
        <f aca="false">IF(LEN(VLOOKUP($A259,#REF!,5,FALSE())),UPPER(RIGHT(VLOOKUP($A259,#REF!,5,FALSE()), 1)),"")</f>
        <v>#VALUE!</v>
      </c>
      <c r="L259" s="90" t="e">
        <f aca="false">IF(LEN(VLOOKUP($A259,#REF!,6,FALSE())),UPPER(RIGHT(VLOOKUP($A259,#REF!,6,FALSE()), 1)),"")</f>
        <v>#VALUE!</v>
      </c>
      <c r="M259" s="91" t="e">
        <f aca="false">IF(LEN(VLOOKUP($A259,#REF!,7,FALSE())),UPPER(RIGHT(VLOOKUP($A259,#REF!,7,FALSE()), 1)),"")</f>
        <v>#VALUE!</v>
      </c>
      <c r="N259" s="95" t="s">
        <v>674</v>
      </c>
      <c r="O259" s="86" t="s">
        <v>83</v>
      </c>
      <c r="P259" s="86" t="s">
        <v>104</v>
      </c>
      <c r="Q259" s="86" t="s">
        <v>105</v>
      </c>
      <c r="R259" s="165" t="s">
        <v>83</v>
      </c>
      <c r="S259" s="86" t="e">
        <f aca="false">HLOOKUP("Device Tree Pin Name",#REF!,MATCH($A259,#REF!,0),FALSE())</f>
        <v>#VALUE!</v>
      </c>
      <c r="T259" s="95" t="e">
        <f aca="false">HLOOKUP("power rail",#REF!,MATCH($A259,#REF!,0),FALSE())</f>
        <v>#VALUE!</v>
      </c>
      <c r="U259" s="96" t="e">
        <f aca="false">HLOOKUP("Wake Capable",#REF!,MATCH($A259,#REF!,0),FALSE())</f>
        <v>#VALUE!</v>
      </c>
      <c r="V259" s="96" t="e">
        <f aca="false">HLOOKUP("Strap",#REF!,MATCH($A259,#REF!,0),FALSE())</f>
        <v>#VALUE!</v>
      </c>
      <c r="W259" s="96" t="e">
        <f aca="false">HLOOKUP("GTE",#REF!,MATCH($A259,#REF!,0),FALSE())</f>
        <v>#VALUE!</v>
      </c>
      <c r="X259" s="96" t="e">
        <f aca="false">HLOOKUP("DPD_Control",#REF!,MATCH($A259,#REF!,0),FALSE())</f>
        <v>#VALUE!</v>
      </c>
      <c r="Y259" s="96" t="e">
        <f aca="false">HLOOKUP("DPD_Group",#REF!,MATCH($A259,#REF!,0),FALSE())</f>
        <v>#VALUE!</v>
      </c>
      <c r="Z259" s="95" t="e">
        <f aca="false">HLOOKUP("Pad Category",#REF!,MATCH($A259,#REF!,0),FALSE())</f>
        <v>#VALUE!</v>
      </c>
      <c r="AA259" s="95" t="e">
        <f aca="false">HLOOKUP("Pad type",#REF!,MATCH($A259,#REF!,0),FALSE())</f>
        <v>#VALUE!</v>
      </c>
      <c r="AB259" s="95" t="e">
        <f aca="false">HLOOKUP("Pull Strength",#REF!,MATCH($A259,#REF!,0),FALSE())</f>
        <v>#VALUE!</v>
      </c>
      <c r="AC259" s="95" t="e">
        <f aca="false">HLOOKUP("POR Pin State",#REF!,MATCH($A259,#REF!,0),FALSE())</f>
        <v>#VALUE!</v>
      </c>
      <c r="AD259" s="95" t="str">
        <f aca="false">IF(OR($AQ259="",$AQ259=$C259),$R259,IF($AQ259=$D259,SUBSTITUTE(SUBSTITUTE($AQ259,"GPIO3_","GPIO_"),".0",""),IF($AQ259=$E259,$N259,IF($AQ259=$F259,$O259,IF($AQ259=$G259,$P259,IF($AQ259=$H259,$Q259,"INVALID"))))))</f>
        <v>RSVD1</v>
      </c>
      <c r="AE259" s="97"/>
      <c r="AF259" s="98" t="str">
        <f aca="false">IF(AND(OR($AS259="Int PU",$AS259="Int PD"),OR(AND($AZ259&lt;&gt;"",$AZ259&lt;&gt;"0"),AND($BA259&lt;&gt;"",$BA259&lt;&gt;"0"))),"INVALID",IF(OR($AQ259=$C259,$AS259="Int PD"),"PULL_DOWN",IF(OR($AS259="Int PU",AND($AE259="YES",OR($AZ259="",$AZ259="0"),OR($BA259="",$BA259="0"),OR($AR259="Input",$AR259="Bidirectional"))),"PULL_UP","NORMAL")))</f>
        <v>PULL_DOWN</v>
      </c>
      <c r="AG259" s="98" t="str">
        <f aca="false">IF($AR259="Input", "TRISTATE", IF($AS259="Z","TRISTATE",IF($AQ259=$C259,"TRISTATE","NORMAL")))</f>
        <v>TRISTATE</v>
      </c>
      <c r="AH259" s="98" t="str">
        <f aca="false">IF(OR($AQ259=$C259,$AR259="Output"),"DISABLE","ENABLE")</f>
        <v>DISABLE</v>
      </c>
      <c r="AI259" s="112" t="e">
        <f aca="false">IF($AT259&lt;&gt;$G259,"N/A",IF($AV259="Drive 1", "1", IF($AV259="Drive 0", "0", "")))</f>
        <v>#VALUE!</v>
      </c>
      <c r="AJ259" s="99" t="b">
        <f aca="false">TRUE()</f>
        <v>1</v>
      </c>
      <c r="AK259" s="99" t="b">
        <f aca="false">TRUE()</f>
        <v>1</v>
      </c>
      <c r="AL259" s="99" t="b">
        <f aca="false">TRUE()</f>
        <v>1</v>
      </c>
      <c r="AM259" s="99" t="b">
        <f aca="false">TRUE()</f>
        <v>1</v>
      </c>
      <c r="AN259" s="99" t="b">
        <f aca="false">TRUE()</f>
        <v>1</v>
      </c>
      <c r="AO259" s="99" t="b">
        <f aca="false">TRUE()</f>
        <v>1</v>
      </c>
      <c r="AP259" s="100" t="str">
        <f aca="false">IF(AND($AJ259:$AO259), "VALID", "INVALID")</f>
        <v>VALID</v>
      </c>
      <c r="AQ259" s="101" t="s">
        <v>675</v>
      </c>
      <c r="AR259" s="102" t="s">
        <v>79</v>
      </c>
      <c r="AS259" s="103"/>
      <c r="AT259" s="104"/>
      <c r="AU259" s="104"/>
      <c r="AV259" s="104"/>
      <c r="AW259" s="110" t="s">
        <v>85</v>
      </c>
      <c r="AX259" s="110" t="s">
        <v>85</v>
      </c>
      <c r="AY259" s="104"/>
      <c r="AZ259" s="103"/>
      <c r="BA259" s="103"/>
      <c r="BB259" s="105"/>
      <c r="BC259" s="104"/>
      <c r="BD259" s="106"/>
      <c r="BE259" s="111"/>
      <c r="BF259" s="108" t="e">
        <f aca="false">VLOOKUP($A259,#REF!, 34, FALSE())</f>
        <v>#VALUE!</v>
      </c>
      <c r="BG259" s="418" t="e">
        <f aca="false">VLOOKUP($A259,#REF!, 22, FALSE())</f>
        <v>#VALUE!</v>
      </c>
      <c r="BH259" s="109"/>
    </row>
    <row r="260" customFormat="false" ht="12.75" hidden="false" customHeight="true" outlineLevel="0" collapsed="false">
      <c r="A260" s="95" t="s">
        <v>676</v>
      </c>
      <c r="B260" s="86" t="e">
        <f aca="false">VLOOKUP($A260,#REF!, 34, FALSE())</f>
        <v>#VALUE!</v>
      </c>
      <c r="C260" s="87" t="str">
        <f aca="false">CONCATENATE("unused_",A260)</f>
        <v>unused_UART7_RX</v>
      </c>
      <c r="D260" s="88" t="e">
        <f aca="false">IF(LEN(VLOOKUP($A260,#REF!,8,FALSE())),LEFT(VLOOKUP($A260,#REF!,8,FALSE()),LEN(VLOOKUP($A260,#REF!,8,FALSE()))-2),"")</f>
        <v>#VALUE!</v>
      </c>
      <c r="E260" s="89" t="e">
        <f aca="false">IF(LEN(VLOOKUP($A260,#REF!,4,FALSE())),IF(INDEX(#REF!,MATCH($A260,#REF!,0),1),LEFT(VLOOKUP($A260,#REF!,4,FALSE()),LEN(VLOOKUP($A260,#REF!,4,FALSE()))-2),CONCATENATE(LEFT(VLOOKUP($A260,#REF!,4,FALSE()),LEN(VLOOKUP($A260,#REF!,4,FALSE()))-2),"*")),"")</f>
        <v>#VALUE!</v>
      </c>
      <c r="F260" s="90" t="e">
        <f aca="false">IF(LEN(VLOOKUP($A260,#REF!,5,FALSE())),IF(INDEX(#REF!,MATCH($A260,#REF!,0),2),LEFT(VLOOKUP($A260,#REF!,5,FALSE()),LEN(VLOOKUP($A260,#REF!,5,FALSE()))-2),CONCATENATE(LEFT(VLOOKUP($A260,#REF!,5,FALSE()),LEN(VLOOKUP($A260,#REF!,5,FALSE()))-2),"*")),"")</f>
        <v>#VALUE!</v>
      </c>
      <c r="G260" s="90" t="e">
        <f aca="false">IF(LEN(VLOOKUP($A260,#REF!,6,FALSE())),IF(INDEX(#REF!,MATCH($A260,#REF!,0),3),LEFT(VLOOKUP($A260,#REF!,6,FALSE()),LEN(VLOOKUP($A260,#REF!,6,FALSE()))-2),CONCATENATE(LEFT(VLOOKUP($A260,#REF!,6,FALSE()),LEN(VLOOKUP($A260,#REF!,6,FALSE()))-2),"*")),"")</f>
        <v>#VALUE!</v>
      </c>
      <c r="H260" s="91" t="e">
        <f aca="false">IF(LEN(VLOOKUP($A260,#REF!,7,FALSE())),IF(INDEX(#REF!,MATCH($A260,#REF!,0),4),LEFT(VLOOKUP($A260,#REF!,7,FALSE()),LEN(VLOOKUP($A260,#REF!,7,FALSE()))-2),CONCATENATE(LEFT(VLOOKUP($A260,#REF!,7,FALSE()),LEN(VLOOKUP($A260,#REF!,7,FALSE()))-2),"*")),"")</f>
        <v>#VALUE!</v>
      </c>
      <c r="I260" s="92" t="e">
        <f aca="false">IF(LEN(VLOOKUP($A260,#REF!,8,FALSE())),UPPER(RIGHT(VLOOKUP($A260,#REF!,8,FALSE()), 1)),"")</f>
        <v>#VALUE!</v>
      </c>
      <c r="J260" s="90" t="e">
        <f aca="false">IF(LEN(VLOOKUP($A260,#REF!,4,FALSE())),UPPER(RIGHT(VLOOKUP($A260,#REF!,4,FALSE()), 1)),"")</f>
        <v>#VALUE!</v>
      </c>
      <c r="K260" s="90" t="e">
        <f aca="false">IF(LEN(VLOOKUP($A260,#REF!,5,FALSE())),UPPER(RIGHT(VLOOKUP($A260,#REF!,5,FALSE()), 1)),"")</f>
        <v>#VALUE!</v>
      </c>
      <c r="L260" s="90" t="e">
        <f aca="false">IF(LEN(VLOOKUP($A260,#REF!,6,FALSE())),UPPER(RIGHT(VLOOKUP($A260,#REF!,6,FALSE()), 1)),"")</f>
        <v>#VALUE!</v>
      </c>
      <c r="M260" s="91" t="e">
        <f aca="false">IF(LEN(VLOOKUP($A260,#REF!,7,FALSE())),UPPER(RIGHT(VLOOKUP($A260,#REF!,7,FALSE()), 1)),"")</f>
        <v>#VALUE!</v>
      </c>
      <c r="N260" s="95" t="s">
        <v>674</v>
      </c>
      <c r="O260" s="86" t="s">
        <v>83</v>
      </c>
      <c r="P260" s="86" t="s">
        <v>104</v>
      </c>
      <c r="Q260" s="86" t="s">
        <v>105</v>
      </c>
      <c r="R260" s="165" t="s">
        <v>83</v>
      </c>
      <c r="S260" s="86" t="e">
        <f aca="false">HLOOKUP("Device Tree Pin Name",#REF!,MATCH($A260,#REF!,0),FALSE())</f>
        <v>#VALUE!</v>
      </c>
      <c r="T260" s="95" t="e">
        <f aca="false">HLOOKUP("power rail",#REF!,MATCH($A260,#REF!,0),FALSE())</f>
        <v>#VALUE!</v>
      </c>
      <c r="U260" s="96" t="e">
        <f aca="false">HLOOKUP("Wake Capable",#REF!,MATCH($A260,#REF!,0),FALSE())</f>
        <v>#VALUE!</v>
      </c>
      <c r="V260" s="96" t="e">
        <f aca="false">HLOOKUP("Strap",#REF!,MATCH($A260,#REF!,0),FALSE())</f>
        <v>#VALUE!</v>
      </c>
      <c r="W260" s="96" t="e">
        <f aca="false">HLOOKUP("GTE",#REF!,MATCH($A260,#REF!,0),FALSE())</f>
        <v>#VALUE!</v>
      </c>
      <c r="X260" s="96" t="e">
        <f aca="false">HLOOKUP("DPD_Control",#REF!,MATCH($A260,#REF!,0),FALSE())</f>
        <v>#VALUE!</v>
      </c>
      <c r="Y260" s="96" t="e">
        <f aca="false">HLOOKUP("DPD_Group",#REF!,MATCH($A260,#REF!,0),FALSE())</f>
        <v>#VALUE!</v>
      </c>
      <c r="Z260" s="95" t="e">
        <f aca="false">HLOOKUP("Pad Category",#REF!,MATCH($A260,#REF!,0),FALSE())</f>
        <v>#VALUE!</v>
      </c>
      <c r="AA260" s="95" t="e">
        <f aca="false">HLOOKUP("Pad type",#REF!,MATCH($A260,#REF!,0),FALSE())</f>
        <v>#VALUE!</v>
      </c>
      <c r="AB260" s="95" t="e">
        <f aca="false">HLOOKUP("Pull Strength",#REF!,MATCH($A260,#REF!,0),FALSE())</f>
        <v>#VALUE!</v>
      </c>
      <c r="AC260" s="95" t="e">
        <f aca="false">HLOOKUP("POR Pin State",#REF!,MATCH($A260,#REF!,0),FALSE())</f>
        <v>#VALUE!</v>
      </c>
      <c r="AD260" s="95" t="str">
        <f aca="false">IF(OR($AQ260="",$AQ260=$C260),$R260,IF($AQ260=$D260,SUBSTITUTE(SUBSTITUTE($AQ260,"GPIO3_","GPIO_"),".0",""),IF($AQ260=$E260,$N260,IF($AQ260=$F260,$O260,IF($AQ260=$G260,$P260,IF($AQ260=$H260,$Q260,"INVALID"))))))</f>
        <v>RSVD1</v>
      </c>
      <c r="AE260" s="97"/>
      <c r="AF260" s="98" t="str">
        <f aca="false">IF(AND(OR($AS260="Int PU",$AS260="Int PD"),OR(AND($AZ260&lt;&gt;"",$AZ260&lt;&gt;"0"),AND($BA260&lt;&gt;"",$BA260&lt;&gt;"0"))),"INVALID",IF(OR($AQ260=$C260,$AS260="Int PD"),"PULL_DOWN",IF(OR($AS260="Int PU",AND($AE260="YES",OR($AZ260="",$AZ260="0"),OR($BA260="",$BA260="0"),OR($AR260="Input",$AR260="Bidirectional"))),"PULL_UP","NORMAL")))</f>
        <v>PULL_DOWN</v>
      </c>
      <c r="AG260" s="98" t="str">
        <f aca="false">IF($AR260="Input", "TRISTATE", IF($AS260="Z","TRISTATE",IF($AQ260=$C260,"TRISTATE","NORMAL")))</f>
        <v>TRISTATE</v>
      </c>
      <c r="AH260" s="98" t="str">
        <f aca="false">IF(OR($AQ260=$C260,$AR260="Output"),"DISABLE","ENABLE")</f>
        <v>DISABLE</v>
      </c>
      <c r="AI260" s="112" t="e">
        <f aca="false">IF($AT260&lt;&gt;$G260,"N/A",IF($AV260="Drive 1", "1", IF($AV260="Drive 0", "0", "")))</f>
        <v>#VALUE!</v>
      </c>
      <c r="AJ260" s="99" t="b">
        <f aca="false">TRUE()</f>
        <v>1</v>
      </c>
      <c r="AK260" s="99" t="b">
        <f aca="false">TRUE()</f>
        <v>1</v>
      </c>
      <c r="AL260" s="99" t="b">
        <f aca="false">TRUE()</f>
        <v>1</v>
      </c>
      <c r="AM260" s="99" t="b">
        <f aca="false">TRUE()</f>
        <v>1</v>
      </c>
      <c r="AN260" s="99" t="b">
        <f aca="false">TRUE()</f>
        <v>1</v>
      </c>
      <c r="AO260" s="99" t="b">
        <f aca="false">TRUE()</f>
        <v>1</v>
      </c>
      <c r="AP260" s="100" t="str">
        <f aca="false">IF(AND($AJ260:$AO260), "VALID", "INVALID")</f>
        <v>VALID</v>
      </c>
      <c r="AQ260" s="101" t="s">
        <v>677</v>
      </c>
      <c r="AR260" s="102" t="s">
        <v>79</v>
      </c>
      <c r="AS260" s="103"/>
      <c r="AT260" s="104"/>
      <c r="AU260" s="104"/>
      <c r="AV260" s="104"/>
      <c r="AW260" s="110" t="s">
        <v>85</v>
      </c>
      <c r="AX260" s="110" t="s">
        <v>85</v>
      </c>
      <c r="AY260" s="104"/>
      <c r="AZ260" s="103"/>
      <c r="BA260" s="103"/>
      <c r="BB260" s="105"/>
      <c r="BC260" s="104"/>
      <c r="BD260" s="106"/>
      <c r="BE260" s="111"/>
      <c r="BF260" s="108" t="e">
        <f aca="false">VLOOKUP($A260,#REF!, 34, FALSE())</f>
        <v>#VALUE!</v>
      </c>
      <c r="BG260" s="418" t="e">
        <f aca="false">VLOOKUP($A260,#REF!, 22, FALSE())</f>
        <v>#VALUE!</v>
      </c>
      <c r="BH260" s="109"/>
    </row>
    <row r="261" customFormat="false" ht="12.75" hidden="false" customHeight="true" outlineLevel="0" collapsed="false">
      <c r="A261" s="95" t="s">
        <v>678</v>
      </c>
      <c r="B261" s="86" t="e">
        <f aca="false">VLOOKUP($A261,#REF!, 34, FALSE())</f>
        <v>#VALUE!</v>
      </c>
      <c r="C261" s="87" t="str">
        <f aca="false">CONCATENATE("unused_",A261)</f>
        <v>unused_SPI7_SCK</v>
      </c>
      <c r="D261" s="88" t="e">
        <f aca="false">IF(LEN(VLOOKUP($A261,#REF!,8,FALSE())),LEFT(VLOOKUP($A261,#REF!,8,FALSE()),LEN(VLOOKUP($A261,#REF!,8,FALSE()))-2),"")</f>
        <v>#VALUE!</v>
      </c>
      <c r="E261" s="89" t="e">
        <f aca="false">IF(LEN(VLOOKUP($A261,#REF!,4,FALSE())),IF(INDEX(#REF!,MATCH($A261,#REF!,0),1),LEFT(VLOOKUP($A261,#REF!,4,FALSE()),LEN(VLOOKUP($A261,#REF!,4,FALSE()))-2),CONCATENATE(LEFT(VLOOKUP($A261,#REF!,4,FALSE()),LEN(VLOOKUP($A261,#REF!,4,FALSE()))-2),"*")),"")</f>
        <v>#VALUE!</v>
      </c>
      <c r="F261" s="90" t="e">
        <f aca="false">IF(LEN(VLOOKUP($A261,#REF!,5,FALSE())),IF(INDEX(#REF!,MATCH($A261,#REF!,0),2),LEFT(VLOOKUP($A261,#REF!,5,FALSE()),LEN(VLOOKUP($A261,#REF!,5,FALSE()))-2),CONCATENATE(LEFT(VLOOKUP($A261,#REF!,5,FALSE()),LEN(VLOOKUP($A261,#REF!,5,FALSE()))-2),"*")),"")</f>
        <v>#VALUE!</v>
      </c>
      <c r="G261" s="90" t="e">
        <f aca="false">IF(LEN(VLOOKUP($A261,#REF!,6,FALSE())),IF(INDEX(#REF!,MATCH($A261,#REF!,0),3),LEFT(VLOOKUP($A261,#REF!,6,FALSE()),LEN(VLOOKUP($A261,#REF!,6,FALSE()))-2),CONCATENATE(LEFT(VLOOKUP($A261,#REF!,6,FALSE()),LEN(VLOOKUP($A261,#REF!,6,FALSE()))-2),"*")),"")</f>
        <v>#VALUE!</v>
      </c>
      <c r="H261" s="91" t="e">
        <f aca="false">IF(LEN(VLOOKUP($A261,#REF!,7,FALSE())),IF(INDEX(#REF!,MATCH($A261,#REF!,0),4),LEFT(VLOOKUP($A261,#REF!,7,FALSE()),LEN(VLOOKUP($A261,#REF!,7,FALSE()))-2),CONCATENATE(LEFT(VLOOKUP($A261,#REF!,7,FALSE()),LEN(VLOOKUP($A261,#REF!,7,FALSE()))-2),"*")),"")</f>
        <v>#VALUE!</v>
      </c>
      <c r="I261" s="92" t="e">
        <f aca="false">IF(LEN(VLOOKUP($A261,#REF!,8,FALSE())),UPPER(RIGHT(VLOOKUP($A261,#REF!,8,FALSE()), 1)),"")</f>
        <v>#VALUE!</v>
      </c>
      <c r="J261" s="90" t="e">
        <f aca="false">IF(LEN(VLOOKUP($A261,#REF!,4,FALSE())),UPPER(RIGHT(VLOOKUP($A261,#REF!,4,FALSE()), 1)),"")</f>
        <v>#VALUE!</v>
      </c>
      <c r="K261" s="90" t="e">
        <f aca="false">IF(LEN(VLOOKUP($A261,#REF!,5,FALSE())),UPPER(RIGHT(VLOOKUP($A261,#REF!,5,FALSE()), 1)),"")</f>
        <v>#VALUE!</v>
      </c>
      <c r="L261" s="90" t="e">
        <f aca="false">IF(LEN(VLOOKUP($A261,#REF!,6,FALSE())),UPPER(RIGHT(VLOOKUP($A261,#REF!,6,FALSE()), 1)),"")</f>
        <v>#VALUE!</v>
      </c>
      <c r="M261" s="91" t="e">
        <f aca="false">IF(LEN(VLOOKUP($A261,#REF!,7,FALSE())),UPPER(RIGHT(VLOOKUP($A261,#REF!,7,FALSE()), 1)),"")</f>
        <v>#VALUE!</v>
      </c>
      <c r="N261" s="95" t="s">
        <v>679</v>
      </c>
      <c r="O261" s="86" t="s">
        <v>83</v>
      </c>
      <c r="P261" s="86" t="s">
        <v>104</v>
      </c>
      <c r="Q261" s="86" t="s">
        <v>105</v>
      </c>
      <c r="R261" s="165" t="s">
        <v>83</v>
      </c>
      <c r="S261" s="86" t="e">
        <f aca="false">HLOOKUP("Device Tree Pin Name",#REF!,MATCH($A261,#REF!,0),FALSE())</f>
        <v>#VALUE!</v>
      </c>
      <c r="T261" s="95" t="e">
        <f aca="false">HLOOKUP("power rail",#REF!,MATCH($A261,#REF!,0),FALSE())</f>
        <v>#VALUE!</v>
      </c>
      <c r="U261" s="96" t="e">
        <f aca="false">HLOOKUP("Wake Capable",#REF!,MATCH($A261,#REF!,0),FALSE())</f>
        <v>#VALUE!</v>
      </c>
      <c r="V261" s="96" t="e">
        <f aca="false">HLOOKUP("Strap",#REF!,MATCH($A261,#REF!,0),FALSE())</f>
        <v>#VALUE!</v>
      </c>
      <c r="W261" s="96" t="e">
        <f aca="false">HLOOKUP("GTE",#REF!,MATCH($A261,#REF!,0),FALSE())</f>
        <v>#VALUE!</v>
      </c>
      <c r="X261" s="96" t="e">
        <f aca="false">HLOOKUP("DPD_Control",#REF!,MATCH($A261,#REF!,0),FALSE())</f>
        <v>#VALUE!</v>
      </c>
      <c r="Y261" s="96" t="e">
        <f aca="false">HLOOKUP("DPD_Group",#REF!,MATCH($A261,#REF!,0),FALSE())</f>
        <v>#VALUE!</v>
      </c>
      <c r="Z261" s="95" t="e">
        <f aca="false">HLOOKUP("Pad Category",#REF!,MATCH($A261,#REF!,0),FALSE())</f>
        <v>#VALUE!</v>
      </c>
      <c r="AA261" s="95" t="e">
        <f aca="false">HLOOKUP("Pad type",#REF!,MATCH($A261,#REF!,0),FALSE())</f>
        <v>#VALUE!</v>
      </c>
      <c r="AB261" s="95" t="e">
        <f aca="false">HLOOKUP("Pull Strength",#REF!,MATCH($A261,#REF!,0),FALSE())</f>
        <v>#VALUE!</v>
      </c>
      <c r="AC261" s="95" t="e">
        <f aca="false">HLOOKUP("POR Pin State",#REF!,MATCH($A261,#REF!,0),FALSE())</f>
        <v>#VALUE!</v>
      </c>
      <c r="AD261" s="95" t="str">
        <f aca="false">IF(OR($AQ261="",$AQ261=$C261),$R261,IF($AQ261=$D261,SUBSTITUTE(SUBSTITUTE($AQ261,"GPIO3_","GPIO_"),".0",""),IF($AQ261=$E261,$N261,IF($AQ261=$F261,$O261,IF($AQ261=$G261,$P261,IF($AQ261=$H261,$Q261,"INVALID"))))))</f>
        <v>RSVD1</v>
      </c>
      <c r="AE261" s="97"/>
      <c r="AF261" s="98" t="str">
        <f aca="false">IF(AND(OR($AS261="Int PU",$AS261="Int PD"),OR(AND($AZ261&lt;&gt;"",$AZ261&lt;&gt;"0"),AND($BA261&lt;&gt;"",$BA261&lt;&gt;"0"))),"INVALID",IF(OR($AQ261=$C261,$AS261="Int PD"),"PULL_DOWN",IF(OR($AS261="Int PU",AND($AE261="YES",OR($AZ261="",$AZ261="0"),OR($BA261="",$BA261="0"),OR($AR261="Input",$AR261="Bidirectional"))),"PULL_UP","NORMAL")))</f>
        <v>PULL_DOWN</v>
      </c>
      <c r="AG261" s="98" t="str">
        <f aca="false">IF($AR261="Input", "TRISTATE", IF($AS261="Z","TRISTATE",IF($AQ261=$C261,"TRISTATE","NORMAL")))</f>
        <v>TRISTATE</v>
      </c>
      <c r="AH261" s="98" t="str">
        <f aca="false">IF(OR($AQ261=$C261,$AR261="Output"),"DISABLE","ENABLE")</f>
        <v>DISABLE</v>
      </c>
      <c r="AI261" s="112" t="e">
        <f aca="false">IF($AT261&lt;&gt;$G261,"N/A",IF($AV261="Drive 1", "1", IF($AV261="Drive 0", "0", "")))</f>
        <v>#VALUE!</v>
      </c>
      <c r="AJ261" s="99" t="b">
        <f aca="false">TRUE()</f>
        <v>1</v>
      </c>
      <c r="AK261" s="99" t="b">
        <f aca="false">TRUE()</f>
        <v>1</v>
      </c>
      <c r="AL261" s="99" t="b">
        <f aca="false">TRUE()</f>
        <v>1</v>
      </c>
      <c r="AM261" s="99" t="b">
        <f aca="false">TRUE()</f>
        <v>1</v>
      </c>
      <c r="AN261" s="99" t="b">
        <f aca="false">TRUE()</f>
        <v>1</v>
      </c>
      <c r="AO261" s="99" t="b">
        <f aca="false">TRUE()</f>
        <v>1</v>
      </c>
      <c r="AP261" s="100" t="str">
        <f aca="false">IF(AND($AJ261:$AO261), "VALID", "INVALID")</f>
        <v>VALID</v>
      </c>
      <c r="AQ261" s="101" t="s">
        <v>680</v>
      </c>
      <c r="AR261" s="102" t="s">
        <v>79</v>
      </c>
      <c r="AS261" s="103"/>
      <c r="AT261" s="104"/>
      <c r="AU261" s="104"/>
      <c r="AV261" s="103" t="s">
        <v>124</v>
      </c>
      <c r="AW261" s="110" t="s">
        <v>85</v>
      </c>
      <c r="AX261" s="110" t="s">
        <v>85</v>
      </c>
      <c r="AY261" s="104"/>
      <c r="AZ261" s="103"/>
      <c r="BA261" s="103"/>
      <c r="BB261" s="105"/>
      <c r="BC261" s="104"/>
      <c r="BD261" s="106"/>
      <c r="BE261" s="111"/>
      <c r="BF261" s="108" t="e">
        <f aca="false">VLOOKUP($A261,#REF!, 34, FALSE())</f>
        <v>#VALUE!</v>
      </c>
      <c r="BG261" s="418" t="e">
        <f aca="false">VLOOKUP($A261,#REF!, 22, FALSE())</f>
        <v>#VALUE!</v>
      </c>
      <c r="BH261" s="109"/>
    </row>
    <row r="262" customFormat="false" ht="12.75" hidden="false" customHeight="true" outlineLevel="0" collapsed="false">
      <c r="A262" s="95" t="s">
        <v>681</v>
      </c>
      <c r="B262" s="86" t="e">
        <f aca="false">VLOOKUP($A262,#REF!, 34, FALSE())</f>
        <v>#VALUE!</v>
      </c>
      <c r="C262" s="87" t="str">
        <f aca="false">CONCATENATE("unused_",A262)</f>
        <v>unused_SPI7_MISO</v>
      </c>
      <c r="D262" s="88" t="e">
        <f aca="false">IF(LEN(VLOOKUP($A262,#REF!,8,FALSE())),LEFT(VLOOKUP($A262,#REF!,8,FALSE()),LEN(VLOOKUP($A262,#REF!,8,FALSE()))-2),"")</f>
        <v>#VALUE!</v>
      </c>
      <c r="E262" s="89" t="e">
        <f aca="false">IF(LEN(VLOOKUP($A262,#REF!,4,FALSE())),IF(INDEX(#REF!,MATCH($A262,#REF!,0),1),LEFT(VLOOKUP($A262,#REF!,4,FALSE()),LEN(VLOOKUP($A262,#REF!,4,FALSE()))-2),CONCATENATE(LEFT(VLOOKUP($A262,#REF!,4,FALSE()),LEN(VLOOKUP($A262,#REF!,4,FALSE()))-2),"*")),"")</f>
        <v>#VALUE!</v>
      </c>
      <c r="F262" s="90" t="e">
        <f aca="false">IF(LEN(VLOOKUP($A262,#REF!,5,FALSE())),IF(INDEX(#REF!,MATCH($A262,#REF!,0),2),LEFT(VLOOKUP($A262,#REF!,5,FALSE()),LEN(VLOOKUP($A262,#REF!,5,FALSE()))-2),CONCATENATE(LEFT(VLOOKUP($A262,#REF!,5,FALSE()),LEN(VLOOKUP($A262,#REF!,5,FALSE()))-2),"*")),"")</f>
        <v>#VALUE!</v>
      </c>
      <c r="G262" s="90" t="e">
        <f aca="false">IF(LEN(VLOOKUP($A262,#REF!,6,FALSE())),IF(INDEX(#REF!,MATCH($A262,#REF!,0),3),LEFT(VLOOKUP($A262,#REF!,6,FALSE()),LEN(VLOOKUP($A262,#REF!,6,FALSE()))-2),CONCATENATE(LEFT(VLOOKUP($A262,#REF!,6,FALSE()),LEN(VLOOKUP($A262,#REF!,6,FALSE()))-2),"*")),"")</f>
        <v>#VALUE!</v>
      </c>
      <c r="H262" s="91" t="e">
        <f aca="false">IF(LEN(VLOOKUP($A262,#REF!,7,FALSE())),IF(INDEX(#REF!,MATCH($A262,#REF!,0),4),LEFT(VLOOKUP($A262,#REF!,7,FALSE()),LEN(VLOOKUP($A262,#REF!,7,FALSE()))-2),CONCATENATE(LEFT(VLOOKUP($A262,#REF!,7,FALSE()),LEN(VLOOKUP($A262,#REF!,7,FALSE()))-2),"*")),"")</f>
        <v>#VALUE!</v>
      </c>
      <c r="I262" s="92" t="e">
        <f aca="false">IF(LEN(VLOOKUP($A262,#REF!,8,FALSE())),UPPER(RIGHT(VLOOKUP($A262,#REF!,8,FALSE()), 1)),"")</f>
        <v>#VALUE!</v>
      </c>
      <c r="J262" s="90" t="e">
        <f aca="false">IF(LEN(VLOOKUP($A262,#REF!,4,FALSE())),UPPER(RIGHT(VLOOKUP($A262,#REF!,4,FALSE()), 1)),"")</f>
        <v>#VALUE!</v>
      </c>
      <c r="K262" s="90" t="e">
        <f aca="false">IF(LEN(VLOOKUP($A262,#REF!,5,FALSE())),UPPER(RIGHT(VLOOKUP($A262,#REF!,5,FALSE()), 1)),"")</f>
        <v>#VALUE!</v>
      </c>
      <c r="L262" s="90" t="e">
        <f aca="false">IF(LEN(VLOOKUP($A262,#REF!,6,FALSE())),UPPER(RIGHT(VLOOKUP($A262,#REF!,6,FALSE()), 1)),"")</f>
        <v>#VALUE!</v>
      </c>
      <c r="M262" s="91" t="e">
        <f aca="false">IF(LEN(VLOOKUP($A262,#REF!,7,FALSE())),UPPER(RIGHT(VLOOKUP($A262,#REF!,7,FALSE()), 1)),"")</f>
        <v>#VALUE!</v>
      </c>
      <c r="N262" s="95" t="s">
        <v>679</v>
      </c>
      <c r="O262" s="86" t="s">
        <v>83</v>
      </c>
      <c r="P262" s="86" t="s">
        <v>104</v>
      </c>
      <c r="Q262" s="86" t="s">
        <v>105</v>
      </c>
      <c r="R262" s="165" t="s">
        <v>83</v>
      </c>
      <c r="S262" s="86" t="e">
        <f aca="false">HLOOKUP("Device Tree Pin Name",#REF!,MATCH($A262,#REF!,0),FALSE())</f>
        <v>#VALUE!</v>
      </c>
      <c r="T262" s="95" t="e">
        <f aca="false">HLOOKUP("power rail",#REF!,MATCH($A262,#REF!,0),FALSE())</f>
        <v>#VALUE!</v>
      </c>
      <c r="U262" s="96" t="e">
        <f aca="false">HLOOKUP("Wake Capable",#REF!,MATCH($A262,#REF!,0),FALSE())</f>
        <v>#VALUE!</v>
      </c>
      <c r="V262" s="96" t="e">
        <f aca="false">HLOOKUP("Strap",#REF!,MATCH($A262,#REF!,0),FALSE())</f>
        <v>#VALUE!</v>
      </c>
      <c r="W262" s="96" t="e">
        <f aca="false">HLOOKUP("GTE",#REF!,MATCH($A262,#REF!,0),FALSE())</f>
        <v>#VALUE!</v>
      </c>
      <c r="X262" s="96" t="e">
        <f aca="false">HLOOKUP("DPD_Control",#REF!,MATCH($A262,#REF!,0),FALSE())</f>
        <v>#VALUE!</v>
      </c>
      <c r="Y262" s="96" t="e">
        <f aca="false">HLOOKUP("DPD_Group",#REF!,MATCH($A262,#REF!,0),FALSE())</f>
        <v>#VALUE!</v>
      </c>
      <c r="Z262" s="95" t="e">
        <f aca="false">HLOOKUP("Pad Category",#REF!,MATCH($A262,#REF!,0),FALSE())</f>
        <v>#VALUE!</v>
      </c>
      <c r="AA262" s="95" t="e">
        <f aca="false">HLOOKUP("Pad type",#REF!,MATCH($A262,#REF!,0),FALSE())</f>
        <v>#VALUE!</v>
      </c>
      <c r="AB262" s="95" t="e">
        <f aca="false">HLOOKUP("Pull Strength",#REF!,MATCH($A262,#REF!,0),FALSE())</f>
        <v>#VALUE!</v>
      </c>
      <c r="AC262" s="95" t="e">
        <f aca="false">HLOOKUP("POR Pin State",#REF!,MATCH($A262,#REF!,0),FALSE())</f>
        <v>#VALUE!</v>
      </c>
      <c r="AD262" s="95" t="str">
        <f aca="false">IF(OR($AQ262="",$AQ262=$C262),$R262,IF($AQ262=$D262,SUBSTITUTE(SUBSTITUTE($AQ262,"GPIO3_","GPIO_"),".0",""),IF($AQ262=$E262,$N262,IF($AQ262=$F262,$O262,IF($AQ262=$G262,$P262,IF($AQ262=$H262,$Q262,"INVALID"))))))</f>
        <v>RSVD1</v>
      </c>
      <c r="AE262" s="97"/>
      <c r="AF262" s="98" t="str">
        <f aca="false">IF(AND(OR($AS262="Int PU",$AS262="Int PD"),OR(AND($AZ262&lt;&gt;"",$AZ262&lt;&gt;"0"),AND($BA262&lt;&gt;"",$BA262&lt;&gt;"0"))),"INVALID",IF(OR($AQ262=$C262,$AS262="Int PD"),"PULL_DOWN",IF(OR($AS262="Int PU",AND($AE262="YES",OR($AZ262="",$AZ262="0"),OR($BA262="",$BA262="0"),OR($AR262="Input",$AR262="Bidirectional"))),"PULL_UP","NORMAL")))</f>
        <v>PULL_DOWN</v>
      </c>
      <c r="AG262" s="98" t="str">
        <f aca="false">IF($AR262="Input", "TRISTATE", IF($AS262="Z","TRISTATE",IF($AQ262=$C262,"TRISTATE","NORMAL")))</f>
        <v>TRISTATE</v>
      </c>
      <c r="AH262" s="98" t="str">
        <f aca="false">IF(OR($AQ262=$C262,$AR262="Output"),"DISABLE","ENABLE")</f>
        <v>DISABLE</v>
      </c>
      <c r="AI262" s="112" t="e">
        <f aca="false">IF($AT262&lt;&gt;$G262,"N/A",IF($AV262="Drive 1", "1", IF($AV262="Drive 0", "0", "")))</f>
        <v>#VALUE!</v>
      </c>
      <c r="AJ262" s="99" t="b">
        <f aca="false">TRUE()</f>
        <v>1</v>
      </c>
      <c r="AK262" s="99" t="b">
        <f aca="false">TRUE()</f>
        <v>1</v>
      </c>
      <c r="AL262" s="99" t="b">
        <f aca="false">TRUE()</f>
        <v>1</v>
      </c>
      <c r="AM262" s="99" t="b">
        <f aca="false">TRUE()</f>
        <v>1</v>
      </c>
      <c r="AN262" s="99" t="b">
        <f aca="false">TRUE()</f>
        <v>1</v>
      </c>
      <c r="AO262" s="99" t="b">
        <f aca="false">TRUE()</f>
        <v>1</v>
      </c>
      <c r="AP262" s="100" t="str">
        <f aca="false">IF(AND($AJ262:$AO262), "VALID", "INVALID")</f>
        <v>VALID</v>
      </c>
      <c r="AQ262" s="101" t="s">
        <v>682</v>
      </c>
      <c r="AR262" s="102" t="s">
        <v>79</v>
      </c>
      <c r="AS262" s="103"/>
      <c r="AT262" s="104"/>
      <c r="AU262" s="104"/>
      <c r="AV262" s="103" t="s">
        <v>124</v>
      </c>
      <c r="AW262" s="110" t="s">
        <v>85</v>
      </c>
      <c r="AX262" s="110" t="s">
        <v>85</v>
      </c>
      <c r="AY262" s="104"/>
      <c r="AZ262" s="103"/>
      <c r="BA262" s="103"/>
      <c r="BB262" s="105"/>
      <c r="BC262" s="104"/>
      <c r="BD262" s="106"/>
      <c r="BE262" s="111"/>
      <c r="BF262" s="108" t="e">
        <f aca="false">VLOOKUP($A262,#REF!, 34, FALSE())</f>
        <v>#VALUE!</v>
      </c>
      <c r="BG262" s="418" t="e">
        <f aca="false">VLOOKUP($A262,#REF!, 22, FALSE())</f>
        <v>#VALUE!</v>
      </c>
      <c r="BH262" s="109"/>
    </row>
    <row r="263" customFormat="false" ht="12.75" hidden="false" customHeight="true" outlineLevel="0" collapsed="false">
      <c r="A263" s="95" t="s">
        <v>683</v>
      </c>
      <c r="B263" s="86" t="e">
        <f aca="false">VLOOKUP($A263,#REF!, 34, FALSE())</f>
        <v>#VALUE!</v>
      </c>
      <c r="C263" s="87" t="str">
        <f aca="false">CONCATENATE("unused_",A263)</f>
        <v>unused_SPI7_MOSI</v>
      </c>
      <c r="D263" s="88" t="e">
        <f aca="false">IF(LEN(VLOOKUP($A263,#REF!,8,FALSE())),LEFT(VLOOKUP($A263,#REF!,8,FALSE()),LEN(VLOOKUP($A263,#REF!,8,FALSE()))-2),"")</f>
        <v>#VALUE!</v>
      </c>
      <c r="E263" s="89" t="e">
        <f aca="false">IF(LEN(VLOOKUP($A263,#REF!,4,FALSE())),IF(INDEX(#REF!,MATCH($A263,#REF!,0),1),LEFT(VLOOKUP($A263,#REF!,4,FALSE()),LEN(VLOOKUP($A263,#REF!,4,FALSE()))-2),CONCATENATE(LEFT(VLOOKUP($A263,#REF!,4,FALSE()),LEN(VLOOKUP($A263,#REF!,4,FALSE()))-2),"*")),"")</f>
        <v>#VALUE!</v>
      </c>
      <c r="F263" s="90" t="e">
        <f aca="false">IF(LEN(VLOOKUP($A263,#REF!,5,FALSE())),IF(INDEX(#REF!,MATCH($A263,#REF!,0),2),LEFT(VLOOKUP($A263,#REF!,5,FALSE()),LEN(VLOOKUP($A263,#REF!,5,FALSE()))-2),CONCATENATE(LEFT(VLOOKUP($A263,#REF!,5,FALSE()),LEN(VLOOKUP($A263,#REF!,5,FALSE()))-2),"*")),"")</f>
        <v>#VALUE!</v>
      </c>
      <c r="G263" s="90" t="e">
        <f aca="false">IF(LEN(VLOOKUP($A263,#REF!,6,FALSE())),IF(INDEX(#REF!,MATCH($A263,#REF!,0),3),LEFT(VLOOKUP($A263,#REF!,6,FALSE()),LEN(VLOOKUP($A263,#REF!,6,FALSE()))-2),CONCATENATE(LEFT(VLOOKUP($A263,#REF!,6,FALSE()),LEN(VLOOKUP($A263,#REF!,6,FALSE()))-2),"*")),"")</f>
        <v>#VALUE!</v>
      </c>
      <c r="H263" s="91" t="e">
        <f aca="false">IF(LEN(VLOOKUP($A263,#REF!,7,FALSE())),IF(INDEX(#REF!,MATCH($A263,#REF!,0),4),LEFT(VLOOKUP($A263,#REF!,7,FALSE()),LEN(VLOOKUP($A263,#REF!,7,FALSE()))-2),CONCATENATE(LEFT(VLOOKUP($A263,#REF!,7,FALSE()),LEN(VLOOKUP($A263,#REF!,7,FALSE()))-2),"*")),"")</f>
        <v>#VALUE!</v>
      </c>
      <c r="I263" s="92" t="e">
        <f aca="false">IF(LEN(VLOOKUP($A263,#REF!,8,FALSE())),UPPER(RIGHT(VLOOKUP($A263,#REF!,8,FALSE()), 1)),"")</f>
        <v>#VALUE!</v>
      </c>
      <c r="J263" s="90" t="e">
        <f aca="false">IF(LEN(VLOOKUP($A263,#REF!,4,FALSE())),UPPER(RIGHT(VLOOKUP($A263,#REF!,4,FALSE()), 1)),"")</f>
        <v>#VALUE!</v>
      </c>
      <c r="K263" s="90" t="e">
        <f aca="false">IF(LEN(VLOOKUP($A263,#REF!,5,FALSE())),UPPER(RIGHT(VLOOKUP($A263,#REF!,5,FALSE()), 1)),"")</f>
        <v>#VALUE!</v>
      </c>
      <c r="L263" s="90" t="e">
        <f aca="false">IF(LEN(VLOOKUP($A263,#REF!,6,FALSE())),UPPER(RIGHT(VLOOKUP($A263,#REF!,6,FALSE()), 1)),"")</f>
        <v>#VALUE!</v>
      </c>
      <c r="M263" s="91" t="e">
        <f aca="false">IF(LEN(VLOOKUP($A263,#REF!,7,FALSE())),UPPER(RIGHT(VLOOKUP($A263,#REF!,7,FALSE()), 1)),"")</f>
        <v>#VALUE!</v>
      </c>
      <c r="N263" s="95" t="s">
        <v>679</v>
      </c>
      <c r="O263" s="86" t="s">
        <v>83</v>
      </c>
      <c r="P263" s="86" t="s">
        <v>104</v>
      </c>
      <c r="Q263" s="86" t="s">
        <v>105</v>
      </c>
      <c r="R263" s="165" t="s">
        <v>83</v>
      </c>
      <c r="S263" s="86" t="e">
        <f aca="false">HLOOKUP("Device Tree Pin Name",#REF!,MATCH($A263,#REF!,0),FALSE())</f>
        <v>#VALUE!</v>
      </c>
      <c r="T263" s="95" t="e">
        <f aca="false">HLOOKUP("power rail",#REF!,MATCH($A263,#REF!,0),FALSE())</f>
        <v>#VALUE!</v>
      </c>
      <c r="U263" s="96" t="e">
        <f aca="false">HLOOKUP("Wake Capable",#REF!,MATCH($A263,#REF!,0),FALSE())</f>
        <v>#VALUE!</v>
      </c>
      <c r="V263" s="96" t="e">
        <f aca="false">HLOOKUP("Strap",#REF!,MATCH($A263,#REF!,0),FALSE())</f>
        <v>#VALUE!</v>
      </c>
      <c r="W263" s="96" t="e">
        <f aca="false">HLOOKUP("GTE",#REF!,MATCH($A263,#REF!,0),FALSE())</f>
        <v>#VALUE!</v>
      </c>
      <c r="X263" s="96" t="e">
        <f aca="false">HLOOKUP("DPD_Control",#REF!,MATCH($A263,#REF!,0),FALSE())</f>
        <v>#VALUE!</v>
      </c>
      <c r="Y263" s="96" t="e">
        <f aca="false">HLOOKUP("DPD_Group",#REF!,MATCH($A263,#REF!,0),FALSE())</f>
        <v>#VALUE!</v>
      </c>
      <c r="Z263" s="95" t="e">
        <f aca="false">HLOOKUP("Pad Category",#REF!,MATCH($A263,#REF!,0),FALSE())</f>
        <v>#VALUE!</v>
      </c>
      <c r="AA263" s="95" t="e">
        <f aca="false">HLOOKUP("Pad type",#REF!,MATCH($A263,#REF!,0),FALSE())</f>
        <v>#VALUE!</v>
      </c>
      <c r="AB263" s="95" t="e">
        <f aca="false">HLOOKUP("Pull Strength",#REF!,MATCH($A263,#REF!,0),FALSE())</f>
        <v>#VALUE!</v>
      </c>
      <c r="AC263" s="95" t="e">
        <f aca="false">HLOOKUP("POR Pin State",#REF!,MATCH($A263,#REF!,0),FALSE())</f>
        <v>#VALUE!</v>
      </c>
      <c r="AD263" s="95" t="str">
        <f aca="false">IF(OR($AQ263="",$AQ263=$C263),$R263,IF($AQ263=$D263,SUBSTITUTE(SUBSTITUTE($AQ263,"GPIO3_","GPIO_"),".0",""),IF($AQ263=$E263,$N263,IF($AQ263=$F263,$O263,IF($AQ263=$G263,$P263,IF($AQ263=$H263,$Q263,"INVALID"))))))</f>
        <v>RSVD1</v>
      </c>
      <c r="AE263" s="97"/>
      <c r="AF263" s="98" t="str">
        <f aca="false">IF(AND(OR($AS263="Int PU",$AS263="Int PD"),OR(AND($AZ263&lt;&gt;"",$AZ263&lt;&gt;"0"),AND($BA263&lt;&gt;"",$BA263&lt;&gt;"0"))),"INVALID",IF(OR($AQ263=$C263,$AS263="Int PD"),"PULL_DOWN",IF(OR($AS263="Int PU",AND($AE263="YES",OR($AZ263="",$AZ263="0"),OR($BA263="",$BA263="0"),OR($AR263="Input",$AR263="Bidirectional"))),"PULL_UP","NORMAL")))</f>
        <v>PULL_DOWN</v>
      </c>
      <c r="AG263" s="98" t="str">
        <f aca="false">IF($AR263="Input", "TRISTATE", IF($AS263="Z","TRISTATE",IF($AQ263=$C263,"TRISTATE","NORMAL")))</f>
        <v>TRISTATE</v>
      </c>
      <c r="AH263" s="98" t="str">
        <f aca="false">IF(OR($AQ263=$C263,$AR263="Output"),"DISABLE","ENABLE")</f>
        <v>DISABLE</v>
      </c>
      <c r="AI263" s="112" t="e">
        <f aca="false">IF($AT263&lt;&gt;$G263,"N/A",IF($AV263="Drive 1", "1", IF($AV263="Drive 0", "0", "")))</f>
        <v>#VALUE!</v>
      </c>
      <c r="AJ263" s="99" t="b">
        <f aca="false">TRUE()</f>
        <v>1</v>
      </c>
      <c r="AK263" s="99" t="b">
        <f aca="false">TRUE()</f>
        <v>1</v>
      </c>
      <c r="AL263" s="99" t="b">
        <f aca="false">TRUE()</f>
        <v>1</v>
      </c>
      <c r="AM263" s="99" t="b">
        <f aca="false">TRUE()</f>
        <v>1</v>
      </c>
      <c r="AN263" s="99" t="b">
        <f aca="false">TRUE()</f>
        <v>1</v>
      </c>
      <c r="AO263" s="99" t="b">
        <f aca="false">TRUE()</f>
        <v>1</v>
      </c>
      <c r="AP263" s="100" t="str">
        <f aca="false">IF(AND($AJ263:$AO263), "VALID", "INVALID")</f>
        <v>VALID</v>
      </c>
      <c r="AQ263" s="101" t="s">
        <v>684</v>
      </c>
      <c r="AR263" s="102" t="s">
        <v>79</v>
      </c>
      <c r="AS263" s="103"/>
      <c r="AT263" s="104"/>
      <c r="AU263" s="104"/>
      <c r="AV263" s="103" t="s">
        <v>124</v>
      </c>
      <c r="AW263" s="110" t="s">
        <v>85</v>
      </c>
      <c r="AX263" s="110" t="s">
        <v>85</v>
      </c>
      <c r="AY263" s="104"/>
      <c r="AZ263" s="103"/>
      <c r="BA263" s="103"/>
      <c r="BB263" s="105"/>
      <c r="BC263" s="104"/>
      <c r="BD263" s="106"/>
      <c r="BE263" s="111"/>
      <c r="BF263" s="108" t="e">
        <f aca="false">VLOOKUP($A263,#REF!, 34, FALSE())</f>
        <v>#VALUE!</v>
      </c>
      <c r="BG263" s="418" t="e">
        <f aca="false">VLOOKUP($A263,#REF!, 22, FALSE())</f>
        <v>#VALUE!</v>
      </c>
      <c r="BH263" s="109"/>
    </row>
    <row r="264" customFormat="false" ht="12.75" hidden="false" customHeight="true" outlineLevel="0" collapsed="false">
      <c r="A264" s="95" t="s">
        <v>685</v>
      </c>
      <c r="B264" s="86" t="e">
        <f aca="false">VLOOKUP($A264,#REF!, 34, FALSE())</f>
        <v>#VALUE!</v>
      </c>
      <c r="C264" s="87" t="str">
        <f aca="false">CONCATENATE("unused_",A264)</f>
        <v>unused_SPI7_CS0</v>
      </c>
      <c r="D264" s="88" t="e">
        <f aca="false">IF(LEN(VLOOKUP($A264,#REF!,8,FALSE())),LEFT(VLOOKUP($A264,#REF!,8,FALSE()),LEN(VLOOKUP($A264,#REF!,8,FALSE()))-2),"")</f>
        <v>#VALUE!</v>
      </c>
      <c r="E264" s="89" t="e">
        <f aca="false">IF(LEN(VLOOKUP($A264,#REF!,4,FALSE())),IF(INDEX(#REF!,MATCH($A264,#REF!,0),1),LEFT(VLOOKUP($A264,#REF!,4,FALSE()),LEN(VLOOKUP($A264,#REF!,4,FALSE()))-2),CONCATENATE(LEFT(VLOOKUP($A264,#REF!,4,FALSE()),LEN(VLOOKUP($A264,#REF!,4,FALSE()))-2),"*")),"")</f>
        <v>#VALUE!</v>
      </c>
      <c r="F264" s="90" t="e">
        <f aca="false">IF(LEN(VLOOKUP($A264,#REF!,5,FALSE())),IF(INDEX(#REF!,MATCH($A264,#REF!,0),2),LEFT(VLOOKUP($A264,#REF!,5,FALSE()),LEN(VLOOKUP($A264,#REF!,5,FALSE()))-2),CONCATENATE(LEFT(VLOOKUP($A264,#REF!,5,FALSE()),LEN(VLOOKUP($A264,#REF!,5,FALSE()))-2),"*")),"")</f>
        <v>#VALUE!</v>
      </c>
      <c r="G264" s="90" t="e">
        <f aca="false">IF(LEN(VLOOKUP($A264,#REF!,6,FALSE())),IF(INDEX(#REF!,MATCH($A264,#REF!,0),3),LEFT(VLOOKUP($A264,#REF!,6,FALSE()),LEN(VLOOKUP($A264,#REF!,6,FALSE()))-2),CONCATENATE(LEFT(VLOOKUP($A264,#REF!,6,FALSE()),LEN(VLOOKUP($A264,#REF!,6,FALSE()))-2),"*")),"")</f>
        <v>#VALUE!</v>
      </c>
      <c r="H264" s="91" t="e">
        <f aca="false">IF(LEN(VLOOKUP($A264,#REF!,7,FALSE())),IF(INDEX(#REF!,MATCH($A264,#REF!,0),4),LEFT(VLOOKUP($A264,#REF!,7,FALSE()),LEN(VLOOKUP($A264,#REF!,7,FALSE()))-2),CONCATENATE(LEFT(VLOOKUP($A264,#REF!,7,FALSE()),LEN(VLOOKUP($A264,#REF!,7,FALSE()))-2),"*")),"")</f>
        <v>#VALUE!</v>
      </c>
      <c r="I264" s="92" t="e">
        <f aca="false">IF(LEN(VLOOKUP($A264,#REF!,8,FALSE())),UPPER(RIGHT(VLOOKUP($A264,#REF!,8,FALSE()), 1)),"")</f>
        <v>#VALUE!</v>
      </c>
      <c r="J264" s="90" t="e">
        <f aca="false">IF(LEN(VLOOKUP($A264,#REF!,4,FALSE())),UPPER(RIGHT(VLOOKUP($A264,#REF!,4,FALSE()), 1)),"")</f>
        <v>#VALUE!</v>
      </c>
      <c r="K264" s="90" t="e">
        <f aca="false">IF(LEN(VLOOKUP($A264,#REF!,5,FALSE())),UPPER(RIGHT(VLOOKUP($A264,#REF!,5,FALSE()), 1)),"")</f>
        <v>#VALUE!</v>
      </c>
      <c r="L264" s="90" t="e">
        <f aca="false">IF(LEN(VLOOKUP($A264,#REF!,6,FALSE())),UPPER(RIGHT(VLOOKUP($A264,#REF!,6,FALSE()), 1)),"")</f>
        <v>#VALUE!</v>
      </c>
      <c r="M264" s="91" t="e">
        <f aca="false">IF(LEN(VLOOKUP($A264,#REF!,7,FALSE())),UPPER(RIGHT(VLOOKUP($A264,#REF!,7,FALSE()), 1)),"")</f>
        <v>#VALUE!</v>
      </c>
      <c r="N264" s="95" t="s">
        <v>679</v>
      </c>
      <c r="O264" s="86" t="s">
        <v>83</v>
      </c>
      <c r="P264" s="86" t="s">
        <v>104</v>
      </c>
      <c r="Q264" s="86" t="s">
        <v>105</v>
      </c>
      <c r="R264" s="165" t="s">
        <v>83</v>
      </c>
      <c r="S264" s="86" t="e">
        <f aca="false">HLOOKUP("Device Tree Pin Name",#REF!,MATCH($A264,#REF!,0),FALSE())</f>
        <v>#VALUE!</v>
      </c>
      <c r="T264" s="95" t="e">
        <f aca="false">HLOOKUP("power rail",#REF!,MATCH($A264,#REF!,0),FALSE())</f>
        <v>#VALUE!</v>
      </c>
      <c r="U264" s="96" t="e">
        <f aca="false">HLOOKUP("Wake Capable",#REF!,MATCH($A264,#REF!,0),FALSE())</f>
        <v>#VALUE!</v>
      </c>
      <c r="V264" s="96" t="e">
        <f aca="false">HLOOKUP("Strap",#REF!,MATCH($A264,#REF!,0),FALSE())</f>
        <v>#VALUE!</v>
      </c>
      <c r="W264" s="96" t="e">
        <f aca="false">HLOOKUP("GTE",#REF!,MATCH($A264,#REF!,0),FALSE())</f>
        <v>#VALUE!</v>
      </c>
      <c r="X264" s="96" t="e">
        <f aca="false">HLOOKUP("DPD_Control",#REF!,MATCH($A264,#REF!,0),FALSE())</f>
        <v>#VALUE!</v>
      </c>
      <c r="Y264" s="96" t="e">
        <f aca="false">HLOOKUP("DPD_Group",#REF!,MATCH($A264,#REF!,0),FALSE())</f>
        <v>#VALUE!</v>
      </c>
      <c r="Z264" s="95" t="e">
        <f aca="false">HLOOKUP("Pad Category",#REF!,MATCH($A264,#REF!,0),FALSE())</f>
        <v>#VALUE!</v>
      </c>
      <c r="AA264" s="95" t="e">
        <f aca="false">HLOOKUP("Pad type",#REF!,MATCH($A264,#REF!,0),FALSE())</f>
        <v>#VALUE!</v>
      </c>
      <c r="AB264" s="95" t="e">
        <f aca="false">HLOOKUP("Pull Strength",#REF!,MATCH($A264,#REF!,0),FALSE())</f>
        <v>#VALUE!</v>
      </c>
      <c r="AC264" s="95" t="e">
        <f aca="false">HLOOKUP("POR Pin State",#REF!,MATCH($A264,#REF!,0),FALSE())</f>
        <v>#VALUE!</v>
      </c>
      <c r="AD264" s="95" t="str">
        <f aca="false">IF(OR($AQ264="",$AQ264=$C264),$R264,IF($AQ264=$D264,SUBSTITUTE(SUBSTITUTE($AQ264,"GPIO3_","GPIO_"),".0",""),IF($AQ264=$E264,$N264,IF($AQ264=$F264,$O264,IF($AQ264=$G264,$P264,IF($AQ264=$H264,$Q264,"INVALID"))))))</f>
        <v>RSVD1</v>
      </c>
      <c r="AE264" s="97"/>
      <c r="AF264" s="98" t="str">
        <f aca="false">IF(AND(OR($AS264="Int PU",$AS264="Int PD"),OR(AND($AZ264&lt;&gt;"",$AZ264&lt;&gt;"0"),AND($BA264&lt;&gt;"",$BA264&lt;&gt;"0"))),"INVALID",IF(OR($AQ264=$C264,$AS264="Int PD"),"PULL_DOWN",IF(OR($AS264="Int PU",AND($AE264="YES",OR($AZ264="",$AZ264="0"),OR($BA264="",$BA264="0"),OR($AR264="Input",$AR264="Bidirectional"))),"PULL_UP","NORMAL")))</f>
        <v>PULL_DOWN</v>
      </c>
      <c r="AG264" s="98" t="str">
        <f aca="false">IF($AR264="Input", "TRISTATE", IF($AS264="Z","TRISTATE",IF($AQ264=$C264,"TRISTATE","NORMAL")))</f>
        <v>TRISTATE</v>
      </c>
      <c r="AH264" s="98" t="str">
        <f aca="false">IF(OR($AQ264=$C264,$AR264="Output"),"DISABLE","ENABLE")</f>
        <v>DISABLE</v>
      </c>
      <c r="AI264" s="112" t="e">
        <f aca="false">IF($AT264&lt;&gt;$G264,"N/A",IF($AV264="Drive 1", "1", IF($AV264="Drive 0", "0", "")))</f>
        <v>#VALUE!</v>
      </c>
      <c r="AJ264" s="99" t="b">
        <f aca="false">TRUE()</f>
        <v>1</v>
      </c>
      <c r="AK264" s="99" t="b">
        <f aca="false">TRUE()</f>
        <v>1</v>
      </c>
      <c r="AL264" s="99" t="b">
        <f aca="false">TRUE()</f>
        <v>1</v>
      </c>
      <c r="AM264" s="99" t="b">
        <f aca="false">TRUE()</f>
        <v>1</v>
      </c>
      <c r="AN264" s="99" t="b">
        <f aca="false">TRUE()</f>
        <v>1</v>
      </c>
      <c r="AO264" s="99" t="b">
        <f aca="false">TRUE()</f>
        <v>1</v>
      </c>
      <c r="AP264" s="100" t="str">
        <f aca="false">IF(AND($AJ264:$AO264), "VALID", "INVALID")</f>
        <v>VALID</v>
      </c>
      <c r="AQ264" s="145" t="s">
        <v>686</v>
      </c>
      <c r="AR264" s="146" t="s">
        <v>79</v>
      </c>
      <c r="AS264" s="147"/>
      <c r="AT264" s="104"/>
      <c r="AU264" s="104"/>
      <c r="AV264" s="103" t="s">
        <v>124</v>
      </c>
      <c r="AW264" s="110" t="s">
        <v>85</v>
      </c>
      <c r="AX264" s="110" t="s">
        <v>85</v>
      </c>
      <c r="AY264" s="104"/>
      <c r="AZ264" s="147"/>
      <c r="BA264" s="147"/>
      <c r="BB264" s="149"/>
      <c r="BC264" s="148"/>
      <c r="BD264" s="150"/>
      <c r="BE264" s="111"/>
      <c r="BF264" s="108" t="e">
        <f aca="false">VLOOKUP($A264,#REF!, 34, FALSE())</f>
        <v>#VALUE!</v>
      </c>
      <c r="BG264" s="418" t="e">
        <f aca="false">VLOOKUP($A264,#REF!, 22, FALSE())</f>
        <v>#VALUE!</v>
      </c>
      <c r="BH264" s="109"/>
    </row>
    <row r="265" customFormat="false" ht="12.75" hidden="false" customHeight="true" outlineLevel="0" collapsed="false">
      <c r="A265" s="95" t="s">
        <v>687</v>
      </c>
      <c r="B265" s="86" t="e">
        <f aca="false">VLOOKUP($A265,#REF!, 34, FALSE())</f>
        <v>#VALUE!</v>
      </c>
      <c r="C265" s="87" t="str">
        <f aca="false">CONCATENATE("unused_",A265)</f>
        <v>unused_SOC_GPIO51</v>
      </c>
      <c r="D265" s="88" t="e">
        <f aca="false">IF(LEN(VLOOKUP($A265,#REF!,8,FALSE())),LEFT(VLOOKUP($A265,#REF!,8,FALSE()),LEN(VLOOKUP($A265,#REF!,8,FALSE()))-2),"")</f>
        <v>#VALUE!</v>
      </c>
      <c r="E265" s="89" t="e">
        <f aca="false">IF(LEN(VLOOKUP($A265,#REF!,4,FALSE())),IF(INDEX(#REF!,MATCH($A265,#REF!,0),1),LEFT(VLOOKUP($A265,#REF!,4,FALSE()),LEN(VLOOKUP($A265,#REF!,4,FALSE()))-2),CONCATENATE(LEFT(VLOOKUP($A265,#REF!,4,FALSE()),LEN(VLOOKUP($A265,#REF!,4,FALSE()))-2),"*")),"")</f>
        <v>#VALUE!</v>
      </c>
      <c r="F265" s="90" t="e">
        <f aca="false">IF(LEN(VLOOKUP($A265,#REF!,5,FALSE())),IF(INDEX(#REF!,MATCH($A265,#REF!,0),2),LEFT(VLOOKUP($A265,#REF!,5,FALSE()),LEN(VLOOKUP($A265,#REF!,5,FALSE()))-2),CONCATENATE(LEFT(VLOOKUP($A265,#REF!,5,FALSE()),LEN(VLOOKUP($A265,#REF!,5,FALSE()))-2),"*")),"")</f>
        <v>#VALUE!</v>
      </c>
      <c r="G265" s="90" t="e">
        <f aca="false">IF(LEN(VLOOKUP($A265,#REF!,6,FALSE())),IF(INDEX(#REF!,MATCH($A265,#REF!,0),3),LEFT(VLOOKUP($A265,#REF!,6,FALSE()),LEN(VLOOKUP($A265,#REF!,6,FALSE()))-2),CONCATENATE(LEFT(VLOOKUP($A265,#REF!,6,FALSE()),LEN(VLOOKUP($A265,#REF!,6,FALSE()))-2),"*")),"")</f>
        <v>#VALUE!</v>
      </c>
      <c r="H265" s="91" t="e">
        <f aca="false">IF(LEN(VLOOKUP($A265,#REF!,7,FALSE())),IF(INDEX(#REF!,MATCH($A265,#REF!,0),4),LEFT(VLOOKUP($A265,#REF!,7,FALSE()),LEN(VLOOKUP($A265,#REF!,7,FALSE()))-2),CONCATENATE(LEFT(VLOOKUP($A265,#REF!,7,FALSE()),LEN(VLOOKUP($A265,#REF!,7,FALSE()))-2),"*")),"")</f>
        <v>#VALUE!</v>
      </c>
      <c r="I265" s="92" t="e">
        <f aca="false">IF(LEN(VLOOKUP($A265,#REF!,8,FALSE())),UPPER(RIGHT(VLOOKUP($A265,#REF!,8,FALSE()), 1)),"")</f>
        <v>#VALUE!</v>
      </c>
      <c r="J265" s="90" t="e">
        <f aca="false">IF(LEN(VLOOKUP($A265,#REF!,4,FALSE())),UPPER(RIGHT(VLOOKUP($A265,#REF!,4,FALSE()), 1)),"")</f>
        <v>#VALUE!</v>
      </c>
      <c r="K265" s="90" t="e">
        <f aca="false">IF(LEN(VLOOKUP($A265,#REF!,5,FALSE())),UPPER(RIGHT(VLOOKUP($A265,#REF!,5,FALSE()), 1)),"")</f>
        <v>#VALUE!</v>
      </c>
      <c r="L265" s="90" t="e">
        <f aca="false">IF(LEN(VLOOKUP($A265,#REF!,6,FALSE())),UPPER(RIGHT(VLOOKUP($A265,#REF!,6,FALSE()), 1)),"")</f>
        <v>#VALUE!</v>
      </c>
      <c r="M265" s="91" t="e">
        <f aca="false">IF(LEN(VLOOKUP($A265,#REF!,7,FALSE())),UPPER(RIGHT(VLOOKUP($A265,#REF!,7,FALSE()), 1)),"")</f>
        <v>#VALUE!</v>
      </c>
      <c r="N265" s="86" t="e">
        <f aca="false">IF(E265="","RSVD0")</f>
        <v>#VALUE!</v>
      </c>
      <c r="O265" s="86" t="s">
        <v>83</v>
      </c>
      <c r="P265" s="86" t="s">
        <v>104</v>
      </c>
      <c r="Q265" s="86" t="s">
        <v>105</v>
      </c>
      <c r="R265" s="165" t="s">
        <v>94</v>
      </c>
      <c r="S265" s="86" t="e">
        <f aca="false">HLOOKUP("Device Tree Pin Name",#REF!,MATCH($A265,#REF!,0),FALSE())</f>
        <v>#VALUE!</v>
      </c>
      <c r="T265" s="95" t="e">
        <f aca="false">HLOOKUP("power rail",#REF!,MATCH($A265,#REF!,0),FALSE())</f>
        <v>#VALUE!</v>
      </c>
      <c r="U265" s="96" t="e">
        <f aca="false">HLOOKUP("Wake Capable",#REF!,MATCH($A265,#REF!,0),FALSE())</f>
        <v>#VALUE!</v>
      </c>
      <c r="V265" s="96" t="e">
        <f aca="false">HLOOKUP("Strap",#REF!,MATCH($A265,#REF!,0),FALSE())</f>
        <v>#VALUE!</v>
      </c>
      <c r="W265" s="96" t="e">
        <f aca="false">HLOOKUP("GTE",#REF!,MATCH($A265,#REF!,0),FALSE())</f>
        <v>#VALUE!</v>
      </c>
      <c r="X265" s="96" t="e">
        <f aca="false">HLOOKUP("DPD_Control",#REF!,MATCH($A265,#REF!,0),FALSE())</f>
        <v>#VALUE!</v>
      </c>
      <c r="Y265" s="96" t="e">
        <f aca="false">HLOOKUP("DPD_Group",#REF!,MATCH($A265,#REF!,0),FALSE())</f>
        <v>#VALUE!</v>
      </c>
      <c r="Z265" s="95" t="e">
        <f aca="false">HLOOKUP("Pad Category",#REF!,MATCH($A265,#REF!,0),FALSE())</f>
        <v>#VALUE!</v>
      </c>
      <c r="AA265" s="95" t="e">
        <f aca="false">HLOOKUP("Pad type",#REF!,MATCH($A265,#REF!,0),FALSE())</f>
        <v>#VALUE!</v>
      </c>
      <c r="AB265" s="95" t="e">
        <f aca="false">HLOOKUP("Pull Strength",#REF!,MATCH($A265,#REF!,0),FALSE())</f>
        <v>#VALUE!</v>
      </c>
      <c r="AC265" s="95" t="e">
        <f aca="false">HLOOKUP("POR Pin State",#REF!,MATCH($A265,#REF!,0),FALSE())</f>
        <v>#VALUE!</v>
      </c>
      <c r="AD265" s="95" t="str">
        <f aca="false">IF(OR($AQ265="",$AQ265=$C265),$R265,IF($AQ265=$D265,SUBSTITUTE(SUBSTITUTE($AQ265,"GPIO3_","GPIO_"),".0",""),IF($AQ265=$E265,$N265,IF($AQ265=$F265,$O265,IF($AQ265=$G265,$P265,IF($AQ265=$H265,$Q265,"INVALID"))))))</f>
        <v>RSVD0</v>
      </c>
      <c r="AE265" s="97"/>
      <c r="AF265" s="98" t="str">
        <f aca="false">IF(AND(OR($AS265="Int PU",$AS265="Int PD"),OR(AND($AZ265&lt;&gt;"",$AZ265&lt;&gt;"0"),AND($BA265&lt;&gt;"",$BA265&lt;&gt;"0"))),"INVALID",IF(OR($AQ265=$C265,$AS265="Int PD"),"PULL_DOWN",IF(OR($AS265="Int PU",AND($AE265="YES",OR($AZ265="",$AZ265="0"),OR($BA265="",$BA265="0"),OR($AR265="Input",$AR265="Bidirectional"))),"PULL_UP","NORMAL")))</f>
        <v>PULL_DOWN</v>
      </c>
      <c r="AG265" s="98" t="str">
        <f aca="false">IF($AR265="Input", "TRISTATE", IF($AS265="Z","TRISTATE",IF($AQ265=$C265,"TRISTATE","NORMAL")))</f>
        <v>TRISTATE</v>
      </c>
      <c r="AH265" s="98" t="str">
        <f aca="false">IF(OR($AQ265=$C265,$AR265="Output"),"DISABLE","ENABLE")</f>
        <v>DISABLE</v>
      </c>
      <c r="AI265" s="112" t="e">
        <f aca="false">IF($AT265&lt;&gt;$G265,"N/A",IF($AV265="Drive 1", "1", IF($AV265="Drive 0", "0", "")))</f>
        <v>#VALUE!</v>
      </c>
      <c r="AJ265" s="99" t="b">
        <f aca="false">TRUE()</f>
        <v>1</v>
      </c>
      <c r="AK265" s="99" t="b">
        <f aca="false">TRUE()</f>
        <v>1</v>
      </c>
      <c r="AL265" s="99" t="b">
        <f aca="false">TRUE()</f>
        <v>1</v>
      </c>
      <c r="AM265" s="99" t="b">
        <f aca="false">TRUE()</f>
        <v>1</v>
      </c>
      <c r="AN265" s="99" t="b">
        <f aca="false">TRUE()</f>
        <v>1</v>
      </c>
      <c r="AO265" s="99" t="b">
        <f aca="false">TRUE()</f>
        <v>1</v>
      </c>
      <c r="AP265" s="100" t="str">
        <f aca="false">IF(AND($AJ265:$AO265), "VALID", "INVALID")</f>
        <v>VALID</v>
      </c>
      <c r="AQ265" s="145" t="s">
        <v>688</v>
      </c>
      <c r="AR265" s="146" t="s">
        <v>79</v>
      </c>
      <c r="AS265" s="147"/>
      <c r="AT265" s="104"/>
      <c r="AU265" s="104"/>
      <c r="AV265" s="104"/>
      <c r="AW265" s="110" t="s">
        <v>85</v>
      </c>
      <c r="AX265" s="110" t="s">
        <v>85</v>
      </c>
      <c r="AY265" s="104"/>
      <c r="AZ265" s="147"/>
      <c r="BA265" s="147"/>
      <c r="BB265" s="149"/>
      <c r="BC265" s="148"/>
      <c r="BD265" s="150"/>
      <c r="BE265" s="16" t="s">
        <v>3</v>
      </c>
      <c r="BF265" s="108" t="e">
        <f aca="false">VLOOKUP($A265,#REF!, 34, FALSE())</f>
        <v>#VALUE!</v>
      </c>
      <c r="BG265" s="418" t="e">
        <f aca="false">VLOOKUP($A265,#REF!, 22, FALSE())</f>
        <v>#VALUE!</v>
      </c>
      <c r="BH265" s="109"/>
    </row>
    <row r="266" customFormat="false" ht="12.75" hidden="false" customHeight="true" outlineLevel="0" collapsed="false">
      <c r="A266" s="95" t="s">
        <v>689</v>
      </c>
      <c r="B266" s="86" t="e">
        <f aca="false">VLOOKUP($A266,#REF!, 34, FALSE())</f>
        <v>#VALUE!</v>
      </c>
      <c r="C266" s="87" t="str">
        <f aca="false">CONCATENATE("unused_",A266)</f>
        <v>unused_SOC_GPIO52</v>
      </c>
      <c r="D266" s="88" t="e">
        <f aca="false">IF(LEN(VLOOKUP($A266,#REF!,8,FALSE())),LEFT(VLOOKUP($A266,#REF!,8,FALSE()),LEN(VLOOKUP($A266,#REF!,8,FALSE()))-2),"")</f>
        <v>#VALUE!</v>
      </c>
      <c r="E266" s="89" t="e">
        <f aca="false">IF(LEN(VLOOKUP($A266,#REF!,4,FALSE())),IF(INDEX(#REF!,MATCH($A266,#REF!,0),1),LEFT(VLOOKUP($A266,#REF!,4,FALSE()),LEN(VLOOKUP($A266,#REF!,4,FALSE()))-2),CONCATENATE(LEFT(VLOOKUP($A266,#REF!,4,FALSE()),LEN(VLOOKUP($A266,#REF!,4,FALSE()))-2),"*")),"")</f>
        <v>#VALUE!</v>
      </c>
      <c r="F266" s="90" t="e">
        <f aca="false">IF(LEN(VLOOKUP($A266,#REF!,5,FALSE())),IF(INDEX(#REF!,MATCH($A266,#REF!,0),2),LEFT(VLOOKUP($A266,#REF!,5,FALSE()),LEN(VLOOKUP($A266,#REF!,5,FALSE()))-2),CONCATENATE(LEFT(VLOOKUP($A266,#REF!,5,FALSE()),LEN(VLOOKUP($A266,#REF!,5,FALSE()))-2),"*")),"")</f>
        <v>#VALUE!</v>
      </c>
      <c r="G266" s="90" t="e">
        <f aca="false">IF(LEN(VLOOKUP($A266,#REF!,6,FALSE())),IF(INDEX(#REF!,MATCH($A266,#REF!,0),3),LEFT(VLOOKUP($A266,#REF!,6,FALSE()),LEN(VLOOKUP($A266,#REF!,6,FALSE()))-2),CONCATENATE(LEFT(VLOOKUP($A266,#REF!,6,FALSE()),LEN(VLOOKUP($A266,#REF!,6,FALSE()))-2),"*")),"")</f>
        <v>#VALUE!</v>
      </c>
      <c r="H266" s="91" t="e">
        <f aca="false">IF(LEN(VLOOKUP($A266,#REF!,7,FALSE())),IF(INDEX(#REF!,MATCH($A266,#REF!,0),4),LEFT(VLOOKUP($A266,#REF!,7,FALSE()),LEN(VLOOKUP($A266,#REF!,7,FALSE()))-2),CONCATENATE(LEFT(VLOOKUP($A266,#REF!,7,FALSE()),LEN(VLOOKUP($A266,#REF!,7,FALSE()))-2),"*")),"")</f>
        <v>#VALUE!</v>
      </c>
      <c r="I266" s="92" t="e">
        <f aca="false">IF(LEN(VLOOKUP($A266,#REF!,8,FALSE())),UPPER(RIGHT(VLOOKUP($A266,#REF!,8,FALSE()), 1)),"")</f>
        <v>#VALUE!</v>
      </c>
      <c r="J266" s="90" t="e">
        <f aca="false">IF(LEN(VLOOKUP($A266,#REF!,4,FALSE())),UPPER(RIGHT(VLOOKUP($A266,#REF!,4,FALSE()), 1)),"")</f>
        <v>#VALUE!</v>
      </c>
      <c r="K266" s="90" t="e">
        <f aca="false">IF(LEN(VLOOKUP($A266,#REF!,5,FALSE())),UPPER(RIGHT(VLOOKUP($A266,#REF!,5,FALSE()), 1)),"")</f>
        <v>#VALUE!</v>
      </c>
      <c r="L266" s="90" t="e">
        <f aca="false">IF(LEN(VLOOKUP($A266,#REF!,6,FALSE())),UPPER(RIGHT(VLOOKUP($A266,#REF!,6,FALSE()), 1)),"")</f>
        <v>#VALUE!</v>
      </c>
      <c r="M266" s="91" t="e">
        <f aca="false">IF(LEN(VLOOKUP($A266,#REF!,7,FALSE())),UPPER(RIGHT(VLOOKUP($A266,#REF!,7,FALSE()), 1)),"")</f>
        <v>#VALUE!</v>
      </c>
      <c r="N266" s="86" t="e">
        <f aca="false">IF(E266="","RSVD0")</f>
        <v>#VALUE!</v>
      </c>
      <c r="O266" s="86" t="s">
        <v>83</v>
      </c>
      <c r="P266" s="86" t="s">
        <v>104</v>
      </c>
      <c r="Q266" s="86" t="s">
        <v>105</v>
      </c>
      <c r="R266" s="165" t="s">
        <v>94</v>
      </c>
      <c r="S266" s="86" t="e">
        <f aca="false">HLOOKUP("Device Tree Pin Name",#REF!,MATCH($A266,#REF!,0),FALSE())</f>
        <v>#VALUE!</v>
      </c>
      <c r="T266" s="95" t="e">
        <f aca="false">HLOOKUP("power rail",#REF!,MATCH($A266,#REF!,0),FALSE())</f>
        <v>#VALUE!</v>
      </c>
      <c r="U266" s="96" t="e">
        <f aca="false">HLOOKUP("Wake Capable",#REF!,MATCH($A266,#REF!,0),FALSE())</f>
        <v>#VALUE!</v>
      </c>
      <c r="V266" s="96" t="e">
        <f aca="false">HLOOKUP("Strap",#REF!,MATCH($A266,#REF!,0),FALSE())</f>
        <v>#VALUE!</v>
      </c>
      <c r="W266" s="96" t="e">
        <f aca="false">HLOOKUP("GTE",#REF!,MATCH($A266,#REF!,0),FALSE())</f>
        <v>#VALUE!</v>
      </c>
      <c r="X266" s="96" t="e">
        <f aca="false">HLOOKUP("DPD_Control",#REF!,MATCH($A266,#REF!,0),FALSE())</f>
        <v>#VALUE!</v>
      </c>
      <c r="Y266" s="96" t="e">
        <f aca="false">HLOOKUP("DPD_Group",#REF!,MATCH($A266,#REF!,0),FALSE())</f>
        <v>#VALUE!</v>
      </c>
      <c r="Z266" s="95" t="e">
        <f aca="false">HLOOKUP("Pad Category",#REF!,MATCH($A266,#REF!,0),FALSE())</f>
        <v>#VALUE!</v>
      </c>
      <c r="AA266" s="95" t="e">
        <f aca="false">HLOOKUP("Pad type",#REF!,MATCH($A266,#REF!,0),FALSE())</f>
        <v>#VALUE!</v>
      </c>
      <c r="AB266" s="95" t="e">
        <f aca="false">HLOOKUP("Pull Strength",#REF!,MATCH($A266,#REF!,0),FALSE())</f>
        <v>#VALUE!</v>
      </c>
      <c r="AC266" s="95" t="e">
        <f aca="false">HLOOKUP("POR Pin State",#REF!,MATCH($A266,#REF!,0),FALSE())</f>
        <v>#VALUE!</v>
      </c>
      <c r="AD266" s="95" t="str">
        <f aca="false">IF(OR($AQ266="",$AQ266=$C266),$R266,IF($AQ266=$D266,SUBSTITUTE(SUBSTITUTE($AQ266,"GPIO3_","GPIO_"),".0",""),IF($AQ266=$E266,$N266,IF($AQ266=$F266,$O266,IF($AQ266=$G266,$P266,IF($AQ266=$H266,$Q266,"INVALID"))))))</f>
        <v>RSVD0</v>
      </c>
      <c r="AE266" s="97"/>
      <c r="AF266" s="98" t="str">
        <f aca="false">IF(AND(OR($AS266="Int PU",$AS266="Int PD"),OR(AND($AZ266&lt;&gt;"",$AZ266&lt;&gt;"0"),AND($BA266&lt;&gt;"",$BA266&lt;&gt;"0"))),"INVALID",IF(OR($AQ266=$C266,$AS266="Int PD"),"PULL_DOWN",IF(OR($AS266="Int PU",AND($AE266="YES",OR($AZ266="",$AZ266="0"),OR($BA266="",$BA266="0"),OR($AR266="Input",$AR266="Bidirectional"))),"PULL_UP","NORMAL")))</f>
        <v>PULL_DOWN</v>
      </c>
      <c r="AG266" s="98" t="str">
        <f aca="false">IF($AR266="Input", "TRISTATE", IF($AS266="Z","TRISTATE",IF($AQ266=$C266,"TRISTATE","NORMAL")))</f>
        <v>TRISTATE</v>
      </c>
      <c r="AH266" s="98" t="str">
        <f aca="false">IF(OR($AQ266=$C266,$AR266="Output"),"DISABLE","ENABLE")</f>
        <v>DISABLE</v>
      </c>
      <c r="AI266" s="112" t="e">
        <f aca="false">IF($AT266&lt;&gt;$G266,"N/A",IF($AV266="Drive 1", "1", IF($AV266="Drive 0", "0", "")))</f>
        <v>#VALUE!</v>
      </c>
      <c r="AJ266" s="99" t="b">
        <f aca="false">TRUE()</f>
        <v>1</v>
      </c>
      <c r="AK266" s="99" t="b">
        <f aca="false">TRUE()</f>
        <v>1</v>
      </c>
      <c r="AL266" s="99" t="b">
        <f aca="false">TRUE()</f>
        <v>1</v>
      </c>
      <c r="AM266" s="99" t="b">
        <f aca="false">TRUE()</f>
        <v>1</v>
      </c>
      <c r="AN266" s="99" t="b">
        <f aca="false">TRUE()</f>
        <v>1</v>
      </c>
      <c r="AO266" s="99" t="b">
        <f aca="false">TRUE()</f>
        <v>1</v>
      </c>
      <c r="AP266" s="100" t="str">
        <f aca="false">IF(AND($AJ266:$AO266), "VALID", "INVALID")</f>
        <v>VALID</v>
      </c>
      <c r="AQ266" s="145" t="s">
        <v>690</v>
      </c>
      <c r="AR266" s="146" t="s">
        <v>79</v>
      </c>
      <c r="AS266" s="147"/>
      <c r="AT266" s="104"/>
      <c r="AU266" s="148"/>
      <c r="AV266" s="104"/>
      <c r="AW266" s="110" t="s">
        <v>85</v>
      </c>
      <c r="AX266" s="110" t="s">
        <v>85</v>
      </c>
      <c r="AY266" s="148"/>
      <c r="AZ266" s="147"/>
      <c r="BA266" s="147"/>
      <c r="BB266" s="149"/>
      <c r="BC266" s="148"/>
      <c r="BD266" s="150"/>
      <c r="BE266" s="169" t="s">
        <v>3</v>
      </c>
      <c r="BF266" s="108" t="e">
        <f aca="false">VLOOKUP($A266,#REF!, 34, FALSE())</f>
        <v>#VALUE!</v>
      </c>
      <c r="BG266" s="418" t="e">
        <f aca="false">VLOOKUP($A266,#REF!, 22, FALSE())</f>
        <v>#VALUE!</v>
      </c>
      <c r="BH266" s="109"/>
    </row>
    <row r="267" s="85" customFormat="true" ht="18" hidden="false" customHeight="true" outlineLevel="0" collapsed="false">
      <c r="A267" s="140" t="s">
        <v>691</v>
      </c>
      <c r="B267" s="164" t="s">
        <v>647</v>
      </c>
      <c r="C267" s="115"/>
      <c r="D267" s="153"/>
      <c r="E267" s="153"/>
      <c r="F267" s="153"/>
      <c r="G267" s="153"/>
      <c r="H267" s="153"/>
      <c r="I267" s="115"/>
      <c r="J267" s="115"/>
      <c r="K267" s="115"/>
      <c r="L267" s="115"/>
      <c r="M267" s="115"/>
      <c r="N267" s="115"/>
      <c r="O267" s="115"/>
      <c r="P267" s="115"/>
      <c r="Q267" s="115"/>
      <c r="R267" s="115"/>
      <c r="S267" s="115"/>
      <c r="T267" s="115"/>
      <c r="U267" s="154"/>
      <c r="V267" s="154"/>
      <c r="W267" s="154"/>
      <c r="X267" s="154"/>
      <c r="Y267" s="154"/>
      <c r="Z267" s="155"/>
      <c r="AA267" s="155"/>
      <c r="AB267" s="155"/>
      <c r="AC267" s="155"/>
      <c r="AD267" s="155"/>
      <c r="AE267" s="155"/>
      <c r="AF267" s="155"/>
      <c r="AG267" s="155"/>
      <c r="AH267" s="155"/>
      <c r="AI267" s="155"/>
      <c r="AJ267" s="155"/>
      <c r="AK267" s="155"/>
      <c r="AL267" s="155"/>
      <c r="AM267" s="155"/>
      <c r="AN267" s="155"/>
      <c r="AO267" s="155"/>
      <c r="AP267" s="155"/>
      <c r="AQ267" s="79"/>
      <c r="AR267" s="156"/>
      <c r="AS267" s="157"/>
      <c r="AT267" s="157"/>
      <c r="AU267" s="157"/>
      <c r="AV267" s="157"/>
      <c r="AW267" s="157"/>
      <c r="AX267" s="157"/>
      <c r="AY267" s="157"/>
      <c r="AZ267" s="157"/>
      <c r="BA267" s="157"/>
      <c r="BB267" s="157"/>
      <c r="BC267" s="81" t="s">
        <v>76</v>
      </c>
      <c r="BD267" s="157"/>
      <c r="BE267" s="158" t="s">
        <v>691</v>
      </c>
      <c r="BF267" s="344" t="s">
        <v>647</v>
      </c>
      <c r="BG267" s="344"/>
      <c r="BH267" s="159"/>
    </row>
    <row r="268" customFormat="false" ht="12.75" hidden="false" customHeight="true" outlineLevel="0" collapsed="false">
      <c r="A268" s="95" t="s">
        <v>692</v>
      </c>
      <c r="B268" s="86" t="e">
        <f aca="false">VLOOKUP($A268,#REF!, 34, FALSE())</f>
        <v>#VALUE!</v>
      </c>
      <c r="C268" s="87" t="str">
        <f aca="false">CONCATENATE("unused_",A268)</f>
        <v>unused_SOC_GPIO61</v>
      </c>
      <c r="D268" s="88" t="e">
        <f aca="false">IF(LEN(VLOOKUP($A268,#REF!,8,FALSE())),LEFT(VLOOKUP($A268,#REF!,8,FALSE()),LEN(VLOOKUP($A268,#REF!,8,FALSE()))-2),"")</f>
        <v>#VALUE!</v>
      </c>
      <c r="E268" s="89" t="e">
        <f aca="false">IF(LEN(VLOOKUP($A268,#REF!,4,FALSE())),IF(INDEX(#REF!,MATCH($A268,#REF!,0),1),LEFT(VLOOKUP($A268,#REF!,4,FALSE()),LEN(VLOOKUP($A268,#REF!,4,FALSE()))-2),CONCATENATE(LEFT(VLOOKUP($A268,#REF!,4,FALSE()),LEN(VLOOKUP($A268,#REF!,4,FALSE()))-2),"*")),"")</f>
        <v>#VALUE!</v>
      </c>
      <c r="F268" s="90" t="e">
        <f aca="false">IF(LEN(VLOOKUP($A268,#REF!,5,FALSE())),IF(INDEX(#REF!,MATCH($A268,#REF!,0),2),LEFT(VLOOKUP($A268,#REF!,5,FALSE()),LEN(VLOOKUP($A268,#REF!,5,FALSE()))-2),CONCATENATE(LEFT(VLOOKUP($A268,#REF!,5,FALSE()),LEN(VLOOKUP($A268,#REF!,5,FALSE()))-2),"*")),"")</f>
        <v>#VALUE!</v>
      </c>
      <c r="G268" s="90" t="e">
        <f aca="false">IF(LEN(VLOOKUP($A268,#REF!,6,FALSE())),IF(INDEX(#REF!,MATCH($A268,#REF!,0),3),LEFT(VLOOKUP($A268,#REF!,6,FALSE()),LEN(VLOOKUP($A268,#REF!,6,FALSE()))-2),CONCATENATE(LEFT(VLOOKUP($A268,#REF!,6,FALSE()),LEN(VLOOKUP($A268,#REF!,6,FALSE()))-2),"*")),"")</f>
        <v>#VALUE!</v>
      </c>
      <c r="H268" s="91" t="e">
        <f aca="false">IF(LEN(VLOOKUP($A268,#REF!,7,FALSE())),IF(INDEX(#REF!,MATCH($A268,#REF!,0),4),LEFT(VLOOKUP($A268,#REF!,7,FALSE()),LEN(VLOOKUP($A268,#REF!,7,FALSE()))-2),CONCATENATE(LEFT(VLOOKUP($A268,#REF!,7,FALSE()),LEN(VLOOKUP($A268,#REF!,7,FALSE()))-2),"*")),"")</f>
        <v>#VALUE!</v>
      </c>
      <c r="I268" s="92" t="e">
        <f aca="false">IF(LEN(VLOOKUP($A268,#REF!,8,FALSE())),UPPER(RIGHT(VLOOKUP($A268,#REF!,8,FALSE()), 1)),"")</f>
        <v>#VALUE!</v>
      </c>
      <c r="J268" s="90" t="e">
        <f aca="false">IF(LEN(VLOOKUP($A268,#REF!,4,FALSE())),UPPER(RIGHT(VLOOKUP($A268,#REF!,4,FALSE()), 1)),"")</f>
        <v>#VALUE!</v>
      </c>
      <c r="K268" s="90" t="e">
        <f aca="false">IF(LEN(VLOOKUP($A268,#REF!,5,FALSE())),UPPER(RIGHT(VLOOKUP($A268,#REF!,5,FALSE()), 1)),"")</f>
        <v>#VALUE!</v>
      </c>
      <c r="L268" s="90" t="e">
        <f aca="false">IF(LEN(VLOOKUP($A268,#REF!,6,FALSE())),UPPER(RIGHT(VLOOKUP($A268,#REF!,6,FALSE()), 1)),"")</f>
        <v>#VALUE!</v>
      </c>
      <c r="M268" s="91" t="e">
        <f aca="false">IF(LEN(VLOOKUP($A268,#REF!,7,FALSE())),UPPER(RIGHT(VLOOKUP($A268,#REF!,7,FALSE()), 1)),"")</f>
        <v>#VALUE!</v>
      </c>
      <c r="N268" s="86" t="e">
        <f aca="false">IF(E268="","RSVD0")</f>
        <v>#VALUE!</v>
      </c>
      <c r="O268" s="86" t="e">
        <f aca="false">IF(F268="","RSVD0")</f>
        <v>#VALUE!</v>
      </c>
      <c r="P268" s="86" t="e">
        <f aca="false">IF(G268="","RSVD0")</f>
        <v>#VALUE!</v>
      </c>
      <c r="Q268" s="86" t="e">
        <f aca="false">IF(H268="","RSVD0")</f>
        <v>#VALUE!</v>
      </c>
      <c r="R268" s="86" t="s">
        <v>105</v>
      </c>
      <c r="S268" s="94" t="e">
        <f aca="false">HLOOKUP("Device Tree Pin Name",#REF!,MATCH($A268,#REF!,0),FALSE())</f>
        <v>#VALUE!</v>
      </c>
      <c r="T268" s="95" t="e">
        <f aca="false">HLOOKUP("power rail",#REF!,MATCH($A268,#REF!,0),FALSE())</f>
        <v>#VALUE!</v>
      </c>
      <c r="U268" s="96" t="e">
        <f aca="false">HLOOKUP("Wake Capable",#REF!,MATCH($A268,#REF!,0),FALSE())</f>
        <v>#VALUE!</v>
      </c>
      <c r="V268" s="96" t="e">
        <f aca="false">HLOOKUP("Strap",#REF!,MATCH($A268,#REF!,0),FALSE())</f>
        <v>#VALUE!</v>
      </c>
      <c r="W268" s="96" t="e">
        <f aca="false">HLOOKUP("GTE",#REF!,MATCH($A268,#REF!,0),FALSE())</f>
        <v>#VALUE!</v>
      </c>
      <c r="X268" s="96" t="e">
        <f aca="false">HLOOKUP("DPD_Control",#REF!,MATCH($A268,#REF!,0),FALSE())</f>
        <v>#VALUE!</v>
      </c>
      <c r="Y268" s="96" t="e">
        <f aca="false">HLOOKUP("DPD_Group",#REF!,MATCH($A268,#REF!,0),FALSE())</f>
        <v>#VALUE!</v>
      </c>
      <c r="Z268" s="95" t="e">
        <f aca="false">HLOOKUP("Pad Category",#REF!,MATCH($A268,#REF!,0),FALSE())</f>
        <v>#VALUE!</v>
      </c>
      <c r="AA268" s="95" t="e">
        <f aca="false">HLOOKUP("Pad type",#REF!,MATCH($A268,#REF!,0),FALSE())</f>
        <v>#VALUE!</v>
      </c>
      <c r="AB268" s="95" t="e">
        <f aca="false">HLOOKUP("Pull Strength",#REF!,MATCH($A268,#REF!,0),FALSE())</f>
        <v>#VALUE!</v>
      </c>
      <c r="AC268" s="95" t="e">
        <f aca="false">HLOOKUP("POR Pin State",#REF!,MATCH($A268,#REF!,0),FALSE())</f>
        <v>#VALUE!</v>
      </c>
      <c r="AD268" s="95" t="str">
        <f aca="false">IF(OR($AQ268="",$AQ268=$C268),$R268,IF($AQ268=$D268,SUBSTITUTE(SUBSTITUTE($AQ268,"GPIO3_","GPIO_"),".0",""),IF($AQ268=$E268,$N268,IF($AQ268=$F268,$O268,IF($AQ268=$G268,$P268,IF($AQ268=$H268,$Q268,"INVALID"))))))</f>
        <v>RSVD3</v>
      </c>
      <c r="AE268" s="97"/>
      <c r="AF268" s="98" t="str">
        <f aca="false">IF(AND(OR($AS268="Int PU",$AS268="Int PD"),OR(AND($AZ268&lt;&gt;"",$AZ268&lt;&gt;"0"),AND($BA268&lt;&gt;"",$BA268&lt;&gt;"0"))),"INVALID",IF(OR($AQ268=$C268,$AS268="Int PD"),"PULL_DOWN",IF(OR($AS268="Int PU",AND($AE268="YES",OR($AZ268="",$AZ268="0"),OR($BA268="",$BA268="0"),OR($AR268="Input",$AR268="Bidirectional"))),"PULL_UP","NORMAL")))</f>
        <v>PULL_DOWN</v>
      </c>
      <c r="AG268" s="98" t="str">
        <f aca="false">IF($AR268="Input", "TRISTATE", IF($AS268="Z","TRISTATE",IF($AQ268=$C268,"TRISTATE","NORMAL")))</f>
        <v>TRISTATE</v>
      </c>
      <c r="AH268" s="98" t="str">
        <f aca="false">IF(OR($AQ268=$C268,$AR268="Output"),"DISABLE","ENABLE")</f>
        <v>DISABLE</v>
      </c>
      <c r="AI268" s="112" t="e">
        <f aca="false">IF($AT268&lt;&gt;$G268,"N/A",IF($AV268="Drive 1", "1", IF($AV268="Drive 0", "0", "")))</f>
        <v>#VALUE!</v>
      </c>
      <c r="AJ268" s="99" t="b">
        <f aca="false">TRUE()</f>
        <v>1</v>
      </c>
      <c r="AK268" s="99" t="b">
        <f aca="false">TRUE()</f>
        <v>1</v>
      </c>
      <c r="AL268" s="99" t="b">
        <f aca="false">TRUE()</f>
        <v>1</v>
      </c>
      <c r="AM268" s="99" t="b">
        <f aca="false">TRUE()</f>
        <v>1</v>
      </c>
      <c r="AN268" s="99" t="b">
        <f aca="false">TRUE()</f>
        <v>1</v>
      </c>
      <c r="AO268" s="99" t="b">
        <f aca="false">TRUE()</f>
        <v>1</v>
      </c>
      <c r="AP268" s="100" t="str">
        <f aca="false">IF(AND($AJ268:$AO268), "VALID", "INVALID")</f>
        <v>VALID</v>
      </c>
      <c r="AQ268" s="123" t="s">
        <v>693</v>
      </c>
      <c r="AR268" s="124" t="s">
        <v>79</v>
      </c>
      <c r="AS268" s="103"/>
      <c r="AT268" s="125"/>
      <c r="AU268" s="125"/>
      <c r="AV268" s="125"/>
      <c r="AW268" s="110" t="s">
        <v>85</v>
      </c>
      <c r="AX268" s="110" t="s">
        <v>85</v>
      </c>
      <c r="AY268" s="174"/>
      <c r="AZ268" s="126"/>
      <c r="BA268" s="126"/>
      <c r="BB268" s="127" t="s">
        <v>496</v>
      </c>
      <c r="BC268" s="125"/>
      <c r="BD268" s="128"/>
      <c r="BE268" s="129" t="s">
        <v>3</v>
      </c>
      <c r="BF268" s="108" t="e">
        <f aca="false">VLOOKUP($A268,#REF!, 34, FALSE())</f>
        <v>#VALUE!</v>
      </c>
      <c r="BG268" s="418" t="e">
        <f aca="false">VLOOKUP($A268,#REF!, 22, FALSE())</f>
        <v>#VALUE!</v>
      </c>
      <c r="BH268" s="109"/>
    </row>
    <row r="269" customFormat="false" ht="12.75" hidden="false" customHeight="true" outlineLevel="0" collapsed="false">
      <c r="A269" s="95" t="s">
        <v>694</v>
      </c>
      <c r="B269" s="86" t="e">
        <f aca="false">VLOOKUP($A269,#REF!, 34, FALSE())</f>
        <v>#VALUE!</v>
      </c>
      <c r="C269" s="87" t="str">
        <f aca="false">CONCATENATE("unused_",A269)</f>
        <v>unused_SOC_GPIO62</v>
      </c>
      <c r="D269" s="88" t="e">
        <f aca="false">IF(LEN(VLOOKUP($A269,#REF!,8,FALSE())),LEFT(VLOOKUP($A269,#REF!,8,FALSE()),LEN(VLOOKUP($A269,#REF!,8,FALSE()))-2),"")</f>
        <v>#VALUE!</v>
      </c>
      <c r="E269" s="89" t="e">
        <f aca="false">IF(LEN(VLOOKUP($A269,#REF!,4,FALSE())),IF(INDEX(#REF!,MATCH($A269,#REF!,0),1),LEFT(VLOOKUP($A269,#REF!,4,FALSE()),LEN(VLOOKUP($A269,#REF!,4,FALSE()))-2),CONCATENATE(LEFT(VLOOKUP($A269,#REF!,4,FALSE()),LEN(VLOOKUP($A269,#REF!,4,FALSE()))-2),"*")),"")</f>
        <v>#VALUE!</v>
      </c>
      <c r="F269" s="90" t="e">
        <f aca="false">IF(LEN(VLOOKUP($A269,#REF!,5,FALSE())),IF(INDEX(#REF!,MATCH($A269,#REF!,0),2),LEFT(VLOOKUP($A269,#REF!,5,FALSE()),LEN(VLOOKUP($A269,#REF!,5,FALSE()))-2),CONCATENATE(LEFT(VLOOKUP($A269,#REF!,5,FALSE()),LEN(VLOOKUP($A269,#REF!,5,FALSE()))-2),"*")),"")</f>
        <v>#VALUE!</v>
      </c>
      <c r="G269" s="90" t="e">
        <f aca="false">IF(LEN(VLOOKUP($A269,#REF!,6,FALSE())),IF(INDEX(#REF!,MATCH($A269,#REF!,0),3),LEFT(VLOOKUP($A269,#REF!,6,FALSE()),LEN(VLOOKUP($A269,#REF!,6,FALSE()))-2),CONCATENATE(LEFT(VLOOKUP($A269,#REF!,6,FALSE()),LEN(VLOOKUP($A269,#REF!,6,FALSE()))-2),"*")),"")</f>
        <v>#VALUE!</v>
      </c>
      <c r="H269" s="91" t="e">
        <f aca="false">IF(LEN(VLOOKUP($A269,#REF!,7,FALSE())),IF(INDEX(#REF!,MATCH($A269,#REF!,0),4),LEFT(VLOOKUP($A269,#REF!,7,FALSE()),LEN(VLOOKUP($A269,#REF!,7,FALSE()))-2),CONCATENATE(LEFT(VLOOKUP($A269,#REF!,7,FALSE()),LEN(VLOOKUP($A269,#REF!,7,FALSE()))-2),"*")),"")</f>
        <v>#VALUE!</v>
      </c>
      <c r="I269" s="92" t="e">
        <f aca="false">IF(LEN(VLOOKUP($A269,#REF!,8,FALSE())),UPPER(RIGHT(VLOOKUP($A269,#REF!,8,FALSE()), 1)),"")</f>
        <v>#VALUE!</v>
      </c>
      <c r="J269" s="90" t="s">
        <v>81</v>
      </c>
      <c r="K269" s="90" t="e">
        <f aca="false">IF(LEN(VLOOKUP($A269,#REF!,5,FALSE())),UPPER(RIGHT(VLOOKUP($A269,#REF!,5,FALSE()), 1)),"")</f>
        <v>#VALUE!</v>
      </c>
      <c r="L269" s="90" t="e">
        <f aca="false">IF(LEN(VLOOKUP($A269,#REF!,6,FALSE())),UPPER(RIGHT(VLOOKUP($A269,#REF!,6,FALSE()), 1)),"")</f>
        <v>#VALUE!</v>
      </c>
      <c r="M269" s="91" t="s">
        <v>81</v>
      </c>
      <c r="N269" s="86" t="e">
        <f aca="false">IF(E269="","RSVD0")</f>
        <v>#VALUE!</v>
      </c>
      <c r="O269" s="86" t="s">
        <v>83</v>
      </c>
      <c r="P269" s="86" t="s">
        <v>104</v>
      </c>
      <c r="Q269" s="86" t="s">
        <v>105</v>
      </c>
      <c r="R269" s="86" t="s">
        <v>105</v>
      </c>
      <c r="S269" s="100" t="e">
        <f aca="false">HLOOKUP("Device Tree Pin Name",#REF!,MATCH($A269,#REF!,0),FALSE())</f>
        <v>#VALUE!</v>
      </c>
      <c r="T269" s="95" t="e">
        <f aca="false">HLOOKUP("power rail",#REF!,MATCH($A269,#REF!,0),FALSE())</f>
        <v>#VALUE!</v>
      </c>
      <c r="U269" s="96" t="e">
        <f aca="false">HLOOKUP("Wake Capable",#REF!,MATCH($A269,#REF!,0),FALSE())</f>
        <v>#VALUE!</v>
      </c>
      <c r="V269" s="96" t="e">
        <f aca="false">HLOOKUP("Strap",#REF!,MATCH($A269,#REF!,0),FALSE())</f>
        <v>#VALUE!</v>
      </c>
      <c r="W269" s="96" t="e">
        <f aca="false">HLOOKUP("GTE",#REF!,MATCH($A269,#REF!,0),FALSE())</f>
        <v>#VALUE!</v>
      </c>
      <c r="X269" s="96" t="e">
        <f aca="false">HLOOKUP("DPD_Control",#REF!,MATCH($A269,#REF!,0),FALSE())</f>
        <v>#VALUE!</v>
      </c>
      <c r="Y269" s="96" t="e">
        <f aca="false">HLOOKUP("DPD_Group",#REF!,MATCH($A269,#REF!,0),FALSE())</f>
        <v>#VALUE!</v>
      </c>
      <c r="Z269" s="95" t="e">
        <f aca="false">HLOOKUP("Pad Category",#REF!,MATCH($A269,#REF!,0),FALSE())</f>
        <v>#VALUE!</v>
      </c>
      <c r="AA269" s="95" t="e">
        <f aca="false">HLOOKUP("Pad type",#REF!,MATCH($A269,#REF!,0),FALSE())</f>
        <v>#VALUE!</v>
      </c>
      <c r="AB269" s="95" t="e">
        <f aca="false">HLOOKUP("Pull Strength",#REF!,MATCH($A269,#REF!,0),FALSE())</f>
        <v>#VALUE!</v>
      </c>
      <c r="AC269" s="95" t="e">
        <f aca="false">HLOOKUP("POR Pin State",#REF!,MATCH($A269,#REF!,0),FALSE())</f>
        <v>#VALUE!</v>
      </c>
      <c r="AD269" s="95" t="str">
        <f aca="false">IF(OR($AQ269="",$AQ269=$C269),$R269,IF($AQ269=$D269,SUBSTITUTE(SUBSTITUTE($AQ269,"GPIO3_","GPIO_"),".0",""),IF($AQ269=$E269,$N269,IF($AQ269=$F269,$O269,IF($AQ269=$G269,$P269,IF($AQ269=$H269,$Q269,"INVALID"))))))</f>
        <v>RSVD3</v>
      </c>
      <c r="AE269" s="97"/>
      <c r="AF269" s="98" t="str">
        <f aca="false">IF(AND(OR($AS269="Int PU",$AS269="Int PD"),OR(AND($AZ269&lt;&gt;"",$AZ269&lt;&gt;"0"),AND($BA269&lt;&gt;"",$BA269&lt;&gt;"0"))),"INVALID",IF(OR($AQ269=$C269,$AS269="Int PD"),"PULL_DOWN",IF(OR($AS269="Int PU",AND($AE269="YES",OR($AZ269="",$AZ269="0"),OR($BA269="",$BA269="0"),OR($AR269="Input",$AR269="Bidirectional"))),"PULL_UP","NORMAL")))</f>
        <v>PULL_DOWN</v>
      </c>
      <c r="AG269" s="98" t="str">
        <f aca="false">IF($AR269="Input", "TRISTATE", IF($AS269="Z","TRISTATE",IF($AQ269=$C269,"TRISTATE","NORMAL")))</f>
        <v>TRISTATE</v>
      </c>
      <c r="AH269" s="98" t="str">
        <f aca="false">IF(OR($AQ269=$C269,$AR269="Output"),"DISABLE","ENABLE")</f>
        <v>DISABLE</v>
      </c>
      <c r="AI269" s="112" t="e">
        <f aca="false">IF($AT269&lt;&gt;$G269,"N/A",IF($AV269="Drive 1", "1", IF($AV269="Drive 0", "0", "")))</f>
        <v>#VALUE!</v>
      </c>
      <c r="AJ269" s="99" t="b">
        <f aca="false">TRUE()</f>
        <v>1</v>
      </c>
      <c r="AK269" s="99" t="b">
        <f aca="false">TRUE()</f>
        <v>1</v>
      </c>
      <c r="AL269" s="99" t="b">
        <f aca="false">TRUE()</f>
        <v>1</v>
      </c>
      <c r="AM269" s="99" t="b">
        <f aca="false">TRUE()</f>
        <v>1</v>
      </c>
      <c r="AN269" s="99" t="b">
        <f aca="false">TRUE()</f>
        <v>1</v>
      </c>
      <c r="AO269" s="99" t="b">
        <f aca="false">TRUE()</f>
        <v>1</v>
      </c>
      <c r="AP269" s="100" t="str">
        <f aca="false">IF(AND($AJ269:$AO269), "VALID", "INVALID")</f>
        <v>VALID</v>
      </c>
      <c r="AQ269" s="101" t="s">
        <v>695</v>
      </c>
      <c r="AR269" s="102" t="s">
        <v>79</v>
      </c>
      <c r="AS269" s="103"/>
      <c r="AT269" s="104"/>
      <c r="AU269" s="104"/>
      <c r="AV269" s="104"/>
      <c r="AW269" s="110" t="s">
        <v>85</v>
      </c>
      <c r="AX269" s="110" t="s">
        <v>85</v>
      </c>
      <c r="AY269" s="104"/>
      <c r="AZ269" s="103"/>
      <c r="BA269" s="103"/>
      <c r="BB269" s="105"/>
      <c r="BC269" s="104"/>
      <c r="BD269" s="106"/>
      <c r="BE269" s="169" t="s">
        <v>3</v>
      </c>
      <c r="BF269" s="108" t="e">
        <f aca="false">VLOOKUP($A269,#REF!, 34, FALSE())</f>
        <v>#VALUE!</v>
      </c>
      <c r="BG269" s="418" t="e">
        <f aca="false">VLOOKUP($A269,#REF!, 22, FALSE())</f>
        <v>#VALUE!</v>
      </c>
      <c r="BH269" s="109"/>
    </row>
    <row r="270" s="85" customFormat="true" ht="18" hidden="false" customHeight="true" outlineLevel="0" collapsed="false">
      <c r="A270" s="116" t="s">
        <v>696</v>
      </c>
      <c r="B270" s="164" t="s">
        <v>697</v>
      </c>
      <c r="C270" s="115"/>
      <c r="D270" s="153"/>
      <c r="E270" s="153"/>
      <c r="F270" s="153"/>
      <c r="G270" s="153"/>
      <c r="H270" s="153"/>
      <c r="I270" s="115"/>
      <c r="J270" s="115"/>
      <c r="K270" s="115"/>
      <c r="L270" s="115"/>
      <c r="M270" s="115"/>
      <c r="N270" s="115"/>
      <c r="O270" s="115"/>
      <c r="P270" s="115"/>
      <c r="Q270" s="115"/>
      <c r="R270" s="115"/>
      <c r="S270" s="115"/>
      <c r="T270" s="115"/>
      <c r="U270" s="154"/>
      <c r="V270" s="154"/>
      <c r="W270" s="154"/>
      <c r="X270" s="154"/>
      <c r="Y270" s="154"/>
      <c r="Z270" s="155"/>
      <c r="AA270" s="155"/>
      <c r="AB270" s="155"/>
      <c r="AC270" s="155"/>
      <c r="AD270" s="155"/>
      <c r="AE270" s="155"/>
      <c r="AF270" s="155"/>
      <c r="AG270" s="155"/>
      <c r="AH270" s="155"/>
      <c r="AI270" s="155"/>
      <c r="AJ270" s="155"/>
      <c r="AK270" s="155"/>
      <c r="AL270" s="155"/>
      <c r="AM270" s="155"/>
      <c r="AN270" s="155"/>
      <c r="AO270" s="155"/>
      <c r="AP270" s="155"/>
      <c r="AQ270" s="79"/>
      <c r="AR270" s="156"/>
      <c r="AS270" s="157"/>
      <c r="AT270" s="157"/>
      <c r="AU270" s="157"/>
      <c r="AV270" s="157"/>
      <c r="AW270" s="157"/>
      <c r="AX270" s="157"/>
      <c r="AY270" s="157"/>
      <c r="AZ270" s="157"/>
      <c r="BA270" s="157"/>
      <c r="BB270" s="157"/>
      <c r="BC270" s="81" t="s">
        <v>76</v>
      </c>
      <c r="BD270" s="157"/>
      <c r="BE270" s="158" t="s">
        <v>696</v>
      </c>
      <c r="BF270" s="344"/>
      <c r="BG270" s="344"/>
      <c r="BH270" s="159"/>
    </row>
    <row r="271" customFormat="false" ht="12.75" hidden="false" customHeight="true" outlineLevel="0" collapsed="false">
      <c r="A271" s="95" t="s">
        <v>698</v>
      </c>
      <c r="B271" s="86" t="e">
        <f aca="false">VLOOKUP($A271,#REF!, 34, FALSE())</f>
        <v>#VALUE!</v>
      </c>
      <c r="C271" s="87" t="str">
        <f aca="false">CONCATENATE("unused_",A271)</f>
        <v>unused_DAP6_SCLK</v>
      </c>
      <c r="D271" s="88" t="e">
        <f aca="false">IF(LEN(VLOOKUP($A271,#REF!,8,FALSE())),LEFT(VLOOKUP($A271,#REF!,8,FALSE()),LEN(VLOOKUP($A271,#REF!,8,FALSE()))-2),"")</f>
        <v>#VALUE!</v>
      </c>
      <c r="E271" s="89" t="e">
        <f aca="false">IF(LEN(VLOOKUP($A271,#REF!,4,FALSE())),IF(INDEX(#REF!,MATCH($A271,#REF!,0),1),LEFT(VLOOKUP($A271,#REF!,4,FALSE()),LEN(VLOOKUP($A271,#REF!,4,FALSE()))-2),CONCATENATE(LEFT(VLOOKUP($A271,#REF!,4,FALSE()),LEN(VLOOKUP($A271,#REF!,4,FALSE()))-2),"*")),"")</f>
        <v>#VALUE!</v>
      </c>
      <c r="F271" s="90" t="e">
        <f aca="false">IF(LEN(VLOOKUP($A271,#REF!,5,FALSE())),IF(INDEX(#REF!,MATCH($A271,#REF!,0),2),LEFT(VLOOKUP($A271,#REF!,5,FALSE()),LEN(VLOOKUP($A271,#REF!,5,FALSE()))-2),CONCATENATE(LEFT(VLOOKUP($A271,#REF!,5,FALSE()),LEN(VLOOKUP($A271,#REF!,5,FALSE()))-2),"*")),"")</f>
        <v>#VALUE!</v>
      </c>
      <c r="G271" s="90" t="e">
        <f aca="false">IF(LEN(VLOOKUP($A271,#REF!,6,FALSE())),IF(INDEX(#REF!,MATCH($A271,#REF!,0),3),LEFT(VLOOKUP($A271,#REF!,6,FALSE()),LEN(VLOOKUP($A271,#REF!,6,FALSE()))-2),CONCATENATE(LEFT(VLOOKUP($A271,#REF!,6,FALSE()),LEN(VLOOKUP($A271,#REF!,6,FALSE()))-2),"*")),"")</f>
        <v>#VALUE!</v>
      </c>
      <c r="H271" s="91" t="e">
        <f aca="false">IF(LEN(VLOOKUP($A271,#REF!,7,FALSE())),IF(INDEX(#REF!,MATCH($A271,#REF!,0),4),LEFT(VLOOKUP($A271,#REF!,7,FALSE()),LEN(VLOOKUP($A271,#REF!,7,FALSE()))-2),CONCATENATE(LEFT(VLOOKUP($A271,#REF!,7,FALSE()),LEN(VLOOKUP($A271,#REF!,7,FALSE()))-2),"*")),"")</f>
        <v>#VALUE!</v>
      </c>
      <c r="I271" s="92" t="e">
        <f aca="false">IF(LEN(VLOOKUP($A271,#REF!,8,FALSE())),UPPER(RIGHT(VLOOKUP($A271,#REF!,8,FALSE()), 1)),"")</f>
        <v>#VALUE!</v>
      </c>
      <c r="J271" s="90" t="e">
        <f aca="false">IF(LEN(VLOOKUP($A271,#REF!,4,FALSE())),UPPER(RIGHT(VLOOKUP($A271,#REF!,4,FALSE()), 1)),"")</f>
        <v>#VALUE!</v>
      </c>
      <c r="K271" s="90" t="e">
        <f aca="false">IF(LEN(VLOOKUP($A271,#REF!,5,FALSE())),UPPER(RIGHT(VLOOKUP($A271,#REF!,5,FALSE()), 1)),"")</f>
        <v>#VALUE!</v>
      </c>
      <c r="L271" s="90" t="e">
        <f aca="false">IF(LEN(VLOOKUP($A271,#REF!,6,FALSE())),UPPER(RIGHT(VLOOKUP($A271,#REF!,6,FALSE()), 1)),"")</f>
        <v>#VALUE!</v>
      </c>
      <c r="M271" s="91" t="e">
        <f aca="false">IF(LEN(VLOOKUP($A271,#REF!,7,FALSE())),UPPER(RIGHT(VLOOKUP($A271,#REF!,7,FALSE()), 1)),"")</f>
        <v>#VALUE!</v>
      </c>
      <c r="N271" s="86" t="s">
        <v>699</v>
      </c>
      <c r="O271" s="86" t="s">
        <v>83</v>
      </c>
      <c r="P271" s="86" t="s">
        <v>104</v>
      </c>
      <c r="Q271" s="86" t="s">
        <v>105</v>
      </c>
      <c r="R271" s="86" t="s">
        <v>83</v>
      </c>
      <c r="S271" s="94" t="e">
        <f aca="false">HLOOKUP("Device Tree Pin Name",#REF!,MATCH($A271,#REF!,0),FALSE())</f>
        <v>#VALUE!</v>
      </c>
      <c r="T271" s="95" t="e">
        <f aca="false">HLOOKUP("power rail",#REF!,MATCH($A271,#REF!,0),FALSE())</f>
        <v>#VALUE!</v>
      </c>
      <c r="U271" s="96" t="e">
        <f aca="false">HLOOKUP("Wake Capable",#REF!,MATCH($A271,#REF!,0),FALSE())</f>
        <v>#VALUE!</v>
      </c>
      <c r="V271" s="96" t="e">
        <f aca="false">HLOOKUP("Strap",#REF!,MATCH($A271,#REF!,0),FALSE())</f>
        <v>#VALUE!</v>
      </c>
      <c r="W271" s="96" t="e">
        <f aca="false">HLOOKUP("GTE",#REF!,MATCH($A271,#REF!,0),FALSE())</f>
        <v>#VALUE!</v>
      </c>
      <c r="X271" s="96" t="e">
        <f aca="false">HLOOKUP("DPD_Control",#REF!,MATCH($A271,#REF!,0),FALSE())</f>
        <v>#VALUE!</v>
      </c>
      <c r="Y271" s="96" t="e">
        <f aca="false">HLOOKUP("DPD_Group",#REF!,MATCH($A271,#REF!,0),FALSE())</f>
        <v>#VALUE!</v>
      </c>
      <c r="Z271" s="95" t="e">
        <f aca="false">HLOOKUP("Pad Category",#REF!,MATCH($A271,#REF!,0),FALSE())</f>
        <v>#VALUE!</v>
      </c>
      <c r="AA271" s="95" t="e">
        <f aca="false">HLOOKUP("Pad type",#REF!,MATCH($A271,#REF!,0),FALSE())</f>
        <v>#VALUE!</v>
      </c>
      <c r="AB271" s="95" t="e">
        <f aca="false">HLOOKUP("Pull Strength",#REF!,MATCH($A271,#REF!,0),FALSE())</f>
        <v>#VALUE!</v>
      </c>
      <c r="AC271" s="95" t="e">
        <f aca="false">HLOOKUP("POR Pin State",#REF!,MATCH($A271,#REF!,0),FALSE())</f>
        <v>#VALUE!</v>
      </c>
      <c r="AD271" s="95" t="str">
        <f aca="false">IF(OR($AQ271="",$AQ271=$C271),$R271,IF($AQ271=$D271,SUBSTITUTE(SUBSTITUTE($AQ271,"GPIO3_","GPIO_"),".0",""),IF($AQ271=$E271,$N271,IF($AQ271=$F271,$O271,IF($AQ271=$G271,$P271,IF($AQ271=$H271,$Q271,"INVALID"))))))</f>
        <v>RSVD1</v>
      </c>
      <c r="AE271" s="97"/>
      <c r="AF271" s="98" t="str">
        <f aca="false">IF(AND(OR($AS271="Int PU",$AS271="Int PD"),OR(AND($AZ271&lt;&gt;"",$AZ271&lt;&gt;"0"),AND($BA271&lt;&gt;"",$BA271&lt;&gt;"0"))),"INVALID",IF(OR($AQ271=$C271,$AS271="Int PD"),"PULL_DOWN",IF(OR($AS271="Int PU",AND($AE271="YES",OR($AZ271="",$AZ271="0"),OR($BA271="",$BA271="0"),OR($AR271="Input",$AR271="Bidirectional"))),"PULL_UP","NORMAL")))</f>
        <v>PULL_DOWN</v>
      </c>
      <c r="AG271" s="98" t="str">
        <f aca="false">IF($AR271="Input", "TRISTATE", IF($AS271="Z","TRISTATE",IF($AQ271=$C271,"TRISTATE","NORMAL")))</f>
        <v>TRISTATE</v>
      </c>
      <c r="AH271" s="98" t="str">
        <f aca="false">IF(OR($AQ271=$C271,$AR271="Output"),"DISABLE","ENABLE")</f>
        <v>DISABLE</v>
      </c>
      <c r="AI271" s="112" t="e">
        <f aca="false">IF($AT271&lt;&gt;$G271,"N/A",IF($AV271="Drive 1", "1", IF($AV271="Drive 0", "0", "")))</f>
        <v>#VALUE!</v>
      </c>
      <c r="AJ271" s="99" t="b">
        <f aca="false">TRUE()</f>
        <v>1</v>
      </c>
      <c r="AK271" s="99" t="b">
        <f aca="false">TRUE()</f>
        <v>1</v>
      </c>
      <c r="AL271" s="99" t="b">
        <f aca="false">TRUE()</f>
        <v>1</v>
      </c>
      <c r="AM271" s="99" t="b">
        <f aca="false">TRUE()</f>
        <v>1</v>
      </c>
      <c r="AN271" s="99" t="b">
        <f aca="false">TRUE()</f>
        <v>1</v>
      </c>
      <c r="AO271" s="99" t="b">
        <f aca="false">TRUE()</f>
        <v>1</v>
      </c>
      <c r="AP271" s="100" t="str">
        <f aca="false">IF(AND($AJ271:$AO271), "VALID", "INVALID")</f>
        <v>VALID</v>
      </c>
      <c r="AQ271" s="175" t="s">
        <v>700</v>
      </c>
      <c r="AR271" s="124" t="s">
        <v>79</v>
      </c>
      <c r="AS271" s="126"/>
      <c r="AT271" s="125"/>
      <c r="AU271" s="104"/>
      <c r="AV271" s="174"/>
      <c r="AW271" s="125"/>
      <c r="AX271" s="103" t="s">
        <v>85</v>
      </c>
      <c r="AY271" s="174"/>
      <c r="AZ271" s="126"/>
      <c r="BA271" s="126"/>
      <c r="BB271" s="127" t="s">
        <v>496</v>
      </c>
      <c r="BC271" s="125"/>
      <c r="BD271" s="128"/>
      <c r="BE271" s="107"/>
      <c r="BF271" s="108" t="e">
        <f aca="false">VLOOKUP($A271,#REF!, 34, FALSE())</f>
        <v>#VALUE!</v>
      </c>
      <c r="BG271" s="418" t="e">
        <f aca="false">VLOOKUP($A271,#REF!, 22, FALSE())</f>
        <v>#VALUE!</v>
      </c>
      <c r="BH271" s="109"/>
    </row>
    <row r="272" customFormat="false" ht="12.75" hidden="false" customHeight="true" outlineLevel="0" collapsed="false">
      <c r="A272" s="95" t="s">
        <v>701</v>
      </c>
      <c r="B272" s="86" t="e">
        <f aca="false">VLOOKUP($A272,#REF!, 34, FALSE())</f>
        <v>#VALUE!</v>
      </c>
      <c r="C272" s="87" t="str">
        <f aca="false">CONCATENATE("unused_",A272)</f>
        <v>unused_DAP6_DOUT</v>
      </c>
      <c r="D272" s="88" t="e">
        <f aca="false">IF(LEN(VLOOKUP($A272,#REF!,8,FALSE())),LEFT(VLOOKUP($A272,#REF!,8,FALSE()),LEN(VLOOKUP($A272,#REF!,8,FALSE()))-2),"")</f>
        <v>#VALUE!</v>
      </c>
      <c r="E272" s="89" t="e">
        <f aca="false">IF(LEN(VLOOKUP($A272,#REF!,4,FALSE())),IF(INDEX(#REF!,MATCH($A272,#REF!,0),1),LEFT(VLOOKUP($A272,#REF!,4,FALSE()),LEN(VLOOKUP($A272,#REF!,4,FALSE()))-3),CONCATENATE(LEFT(VLOOKUP($A272,#REF!,4,FALSE()),LEN(VLOOKUP($A272,#REF!,4,FALSE()))-2),"*")),"")</f>
        <v>#VALUE!</v>
      </c>
      <c r="F272" s="90" t="e">
        <f aca="false">IF(LEN(VLOOKUP($A272,#REF!,5,FALSE())),IF(INDEX(#REF!,MATCH($A272,#REF!,0),2),LEFT(VLOOKUP($A272,#REF!,5,FALSE()),LEN(VLOOKUP($A272,#REF!,5,FALSE()))-2),CONCATENATE(LEFT(VLOOKUP($A272,#REF!,5,FALSE()),LEN(VLOOKUP($A272,#REF!,5,FALSE()))-2),"*")),"")</f>
        <v>#VALUE!</v>
      </c>
      <c r="G272" s="90" t="e">
        <f aca="false">IF(LEN(VLOOKUP($A272,#REF!,6,FALSE())),IF(INDEX(#REF!,MATCH($A272,#REF!,0),3),LEFT(VLOOKUP($A272,#REF!,6,FALSE()),LEN(VLOOKUP($A272,#REF!,6,FALSE()))-2),CONCATENATE(LEFT(VLOOKUP($A272,#REF!,6,FALSE()),LEN(VLOOKUP($A272,#REF!,6,FALSE()))-2),"*")),"")</f>
        <v>#VALUE!</v>
      </c>
      <c r="H272" s="91" t="e">
        <f aca="false">IF(LEN(VLOOKUP($A272,#REF!,7,FALSE())),IF(INDEX(#REF!,MATCH($A272,#REF!,0),4),LEFT(VLOOKUP($A272,#REF!,7,FALSE()),LEN(VLOOKUP($A272,#REF!,7,FALSE()))-2),CONCATENATE(LEFT(VLOOKUP($A272,#REF!,7,FALSE()),LEN(VLOOKUP($A272,#REF!,7,FALSE()))-2),"*")),"")</f>
        <v>#VALUE!</v>
      </c>
      <c r="I272" s="92" t="e">
        <f aca="false">IF(LEN(VLOOKUP($A272,#REF!,8,FALSE())),UPPER(RIGHT(VLOOKUP($A272,#REF!,8,FALSE()), 1)),"")</f>
        <v>#VALUE!</v>
      </c>
      <c r="J272" s="90" t="s">
        <v>81</v>
      </c>
      <c r="K272" s="90" t="e">
        <f aca="false">IF(LEN(VLOOKUP($A272,#REF!,5,FALSE())),UPPER(RIGHT(VLOOKUP($A272,#REF!,5,FALSE()), 1)),"")</f>
        <v>#VALUE!</v>
      </c>
      <c r="L272" s="90" t="e">
        <f aca="false">IF(LEN(VLOOKUP($A272,#REF!,6,FALSE())),UPPER(RIGHT(VLOOKUP($A272,#REF!,6,FALSE()), 1)),"")</f>
        <v>#VALUE!</v>
      </c>
      <c r="M272" s="91" t="e">
        <f aca="false">IF(LEN(VLOOKUP($A272,#REF!,7,FALSE())),UPPER(RIGHT(VLOOKUP($A272,#REF!,7,FALSE()), 1)),"")</f>
        <v>#VALUE!</v>
      </c>
      <c r="N272" s="86" t="s">
        <v>699</v>
      </c>
      <c r="O272" s="86" t="s">
        <v>83</v>
      </c>
      <c r="P272" s="86" t="s">
        <v>104</v>
      </c>
      <c r="Q272" s="86" t="s">
        <v>105</v>
      </c>
      <c r="R272" s="86" t="s">
        <v>83</v>
      </c>
      <c r="S272" s="100" t="e">
        <f aca="false">HLOOKUP("Device Tree Pin Name",#REF!,MATCH($A272,#REF!,0),FALSE())</f>
        <v>#VALUE!</v>
      </c>
      <c r="T272" s="95" t="e">
        <f aca="false">HLOOKUP("power rail",#REF!,MATCH($A272,#REF!,0),FALSE())</f>
        <v>#VALUE!</v>
      </c>
      <c r="U272" s="96" t="e">
        <f aca="false">HLOOKUP("Wake Capable",#REF!,MATCH($A272,#REF!,0),FALSE())</f>
        <v>#VALUE!</v>
      </c>
      <c r="V272" s="96" t="e">
        <f aca="false">HLOOKUP("Strap",#REF!,MATCH($A272,#REF!,0),FALSE())</f>
        <v>#VALUE!</v>
      </c>
      <c r="W272" s="96" t="e">
        <f aca="false">HLOOKUP("GTE",#REF!,MATCH($A272,#REF!,0),FALSE())</f>
        <v>#VALUE!</v>
      </c>
      <c r="X272" s="96" t="e">
        <f aca="false">HLOOKUP("DPD_Control",#REF!,MATCH($A272,#REF!,0),FALSE())</f>
        <v>#VALUE!</v>
      </c>
      <c r="Y272" s="96" t="e">
        <f aca="false">HLOOKUP("DPD_Group",#REF!,MATCH($A272,#REF!,0),FALSE())</f>
        <v>#VALUE!</v>
      </c>
      <c r="Z272" s="95" t="e">
        <f aca="false">HLOOKUP("Pad Category",#REF!,MATCH($A272,#REF!,0),FALSE())</f>
        <v>#VALUE!</v>
      </c>
      <c r="AA272" s="95" t="e">
        <f aca="false">HLOOKUP("Pad type",#REF!,MATCH($A272,#REF!,0),FALSE())</f>
        <v>#VALUE!</v>
      </c>
      <c r="AB272" s="95" t="e">
        <f aca="false">HLOOKUP("Pull Strength",#REF!,MATCH($A272,#REF!,0),FALSE())</f>
        <v>#VALUE!</v>
      </c>
      <c r="AC272" s="95" t="e">
        <f aca="false">HLOOKUP("POR Pin State",#REF!,MATCH($A272,#REF!,0),FALSE())</f>
        <v>#VALUE!</v>
      </c>
      <c r="AD272" s="95" t="str">
        <f aca="false">IF(OR($AQ272="",$AQ272=$C272),$R272,IF($AQ272=$D272,SUBSTITUTE(SUBSTITUTE($AQ272,"GPIO3_","GPIO_"),".0",""),IF($AQ272=$E272,$N272,IF($AQ272=$F272,$O272,IF($AQ272=$G272,$P272,IF($AQ272=$H272,$Q272,"INVALID"))))))</f>
        <v>RSVD1</v>
      </c>
      <c r="AE272" s="97"/>
      <c r="AF272" s="98" t="str">
        <f aca="false">IF(AND(OR($AS272="Int PU",$AS272="Int PD"),OR(AND($AZ272&lt;&gt;"",$AZ272&lt;&gt;"0"),AND($BA272&lt;&gt;"",$BA272&lt;&gt;"0"))),"INVALID",IF(OR($AQ272=$C272,$AS272="Int PD"),"PULL_DOWN",IF(OR($AS272="Int PU",AND($AE272="YES",OR($AZ272="",$AZ272="0"),OR($BA272="",$BA272="0"),OR($AR272="Input",$AR272="Bidirectional"))),"PULL_UP","NORMAL")))</f>
        <v>PULL_DOWN</v>
      </c>
      <c r="AG272" s="98" t="str">
        <f aca="false">IF($AR272="Input", "TRISTATE", IF($AS272="Z","TRISTATE",IF($AQ272=$C272,"TRISTATE","NORMAL")))</f>
        <v>TRISTATE</v>
      </c>
      <c r="AH272" s="98" t="str">
        <f aca="false">IF(OR($AQ272=$C272,$AR272="Output"),"DISABLE","ENABLE")</f>
        <v>DISABLE</v>
      </c>
      <c r="AI272" s="112" t="e">
        <f aca="false">IF($AT272&lt;&gt;$G272,"N/A",IF($AV272="Drive 1", "1", IF($AV272="Drive 0", "0", "")))</f>
        <v>#VALUE!</v>
      </c>
      <c r="AJ272" s="99" t="b">
        <f aca="false">TRUE()</f>
        <v>1</v>
      </c>
      <c r="AK272" s="99" t="b">
        <f aca="false">TRUE()</f>
        <v>1</v>
      </c>
      <c r="AL272" s="99" t="b">
        <f aca="false">TRUE()</f>
        <v>1</v>
      </c>
      <c r="AM272" s="99" t="b">
        <f aca="false">TRUE()</f>
        <v>1</v>
      </c>
      <c r="AN272" s="99" t="b">
        <f aca="false">TRUE()</f>
        <v>1</v>
      </c>
      <c r="AO272" s="99" t="b">
        <f aca="false">TRUE()</f>
        <v>1</v>
      </c>
      <c r="AP272" s="100" t="str">
        <f aca="false">IF(AND($AJ272:$AO272), "VALID", "INVALID")</f>
        <v>VALID</v>
      </c>
      <c r="AQ272" s="101" t="s">
        <v>702</v>
      </c>
      <c r="AR272" s="102" t="s">
        <v>79</v>
      </c>
      <c r="AS272" s="103"/>
      <c r="AT272" s="125"/>
      <c r="AU272" s="104"/>
      <c r="AV272" s="104"/>
      <c r="AW272" s="104"/>
      <c r="AX272" s="103" t="s">
        <v>85</v>
      </c>
      <c r="AY272" s="104"/>
      <c r="AZ272" s="103"/>
      <c r="BA272" s="103"/>
      <c r="BB272" s="105"/>
      <c r="BC272" s="104"/>
      <c r="BD272" s="106"/>
      <c r="BE272" s="111"/>
      <c r="BF272" s="108" t="e">
        <f aca="false">VLOOKUP($A272,#REF!, 34, FALSE())</f>
        <v>#VALUE!</v>
      </c>
      <c r="BG272" s="418" t="e">
        <f aca="false">VLOOKUP($A272,#REF!, 22, FALSE())</f>
        <v>#VALUE!</v>
      </c>
      <c r="BH272" s="109"/>
    </row>
    <row r="273" customFormat="false" ht="12.75" hidden="false" customHeight="true" outlineLevel="0" collapsed="false">
      <c r="A273" s="95" t="s">
        <v>703</v>
      </c>
      <c r="B273" s="86" t="e">
        <f aca="false">VLOOKUP($A273,#REF!, 34, FALSE())</f>
        <v>#VALUE!</v>
      </c>
      <c r="C273" s="87" t="str">
        <f aca="false">CONCATENATE("unused_",A273)</f>
        <v>unused_DAP6_DIN</v>
      </c>
      <c r="D273" s="88" t="e">
        <f aca="false">IF(LEN(VLOOKUP($A273,#REF!,8,FALSE())),LEFT(VLOOKUP($A273,#REF!,8,FALSE()),LEN(VLOOKUP($A273,#REF!,8,FALSE()))-2),"")</f>
        <v>#VALUE!</v>
      </c>
      <c r="E273" s="89" t="e">
        <f aca="false">IF(LEN(VLOOKUP($A273,#REF!,4,FALSE())),IF(INDEX(#REF!,MATCH($A273,#REF!,0),1),LEFT(VLOOKUP($A273,#REF!,4,FALSE()),LEN(VLOOKUP($A273,#REF!,4,FALSE()))-2),CONCATENATE(LEFT(VLOOKUP($A273,#REF!,4,FALSE()),LEN(VLOOKUP($A273,#REF!,4,FALSE()))-2),"*")),"")</f>
        <v>#VALUE!</v>
      </c>
      <c r="F273" s="90" t="e">
        <f aca="false">IF(LEN(VLOOKUP($A273,#REF!,5,FALSE())),IF(INDEX(#REF!,MATCH($A273,#REF!,0),2),LEFT(VLOOKUP($A273,#REF!,5,FALSE()),LEN(VLOOKUP($A273,#REF!,5,FALSE()))-2),CONCATENATE(LEFT(VLOOKUP($A273,#REF!,5,FALSE()),LEN(VLOOKUP($A273,#REF!,5,FALSE()))-2),"*")),"")</f>
        <v>#VALUE!</v>
      </c>
      <c r="G273" s="90" t="e">
        <f aca="false">IF(LEN(VLOOKUP($A273,#REF!,6,FALSE())),IF(INDEX(#REF!,MATCH($A273,#REF!,0),3),LEFT(VLOOKUP($A273,#REF!,6,FALSE()),LEN(VLOOKUP($A273,#REF!,6,FALSE()))-2),CONCATENATE(LEFT(VLOOKUP($A273,#REF!,6,FALSE()),LEN(VLOOKUP($A273,#REF!,6,FALSE()))-2),"*")),"")</f>
        <v>#VALUE!</v>
      </c>
      <c r="H273" s="91" t="e">
        <f aca="false">IF(LEN(VLOOKUP($A273,#REF!,7,FALSE())),IF(INDEX(#REF!,MATCH($A273,#REF!,0),4),LEFT(VLOOKUP($A273,#REF!,7,FALSE()),LEN(VLOOKUP($A273,#REF!,7,FALSE()))-2),CONCATENATE(LEFT(VLOOKUP($A273,#REF!,7,FALSE()),LEN(VLOOKUP($A273,#REF!,7,FALSE()))-2),"*")),"")</f>
        <v>#VALUE!</v>
      </c>
      <c r="I273" s="92" t="e">
        <f aca="false">IF(LEN(VLOOKUP($A273,#REF!,8,FALSE())),UPPER(RIGHT(VLOOKUP($A273,#REF!,8,FALSE()), 1)),"")</f>
        <v>#VALUE!</v>
      </c>
      <c r="J273" s="90" t="e">
        <f aca="false">IF(LEN(VLOOKUP($A273,#REF!,4,FALSE())),UPPER(RIGHT(VLOOKUP($A273,#REF!,4,FALSE()), 1)),"")</f>
        <v>#VALUE!</v>
      </c>
      <c r="K273" s="90" t="e">
        <f aca="false">IF(LEN(VLOOKUP($A273,#REF!,5,FALSE())),UPPER(RIGHT(VLOOKUP($A273,#REF!,5,FALSE()), 1)),"")</f>
        <v>#VALUE!</v>
      </c>
      <c r="L273" s="90" t="e">
        <f aca="false">IF(LEN(VLOOKUP($A273,#REF!,6,FALSE())),UPPER(RIGHT(VLOOKUP($A273,#REF!,6,FALSE()), 1)),"")</f>
        <v>#VALUE!</v>
      </c>
      <c r="M273" s="91" t="e">
        <f aca="false">IF(LEN(VLOOKUP($A273,#REF!,7,FALSE())),UPPER(RIGHT(VLOOKUP($A273,#REF!,7,FALSE()), 1)),"")</f>
        <v>#VALUE!</v>
      </c>
      <c r="N273" s="86" t="s">
        <v>699</v>
      </c>
      <c r="O273" s="86" t="s">
        <v>83</v>
      </c>
      <c r="P273" s="86" t="s">
        <v>104</v>
      </c>
      <c r="Q273" s="86" t="s">
        <v>105</v>
      </c>
      <c r="R273" s="86" t="s">
        <v>83</v>
      </c>
      <c r="S273" s="100" t="e">
        <f aca="false">HLOOKUP("Device Tree Pin Name",#REF!,MATCH($A273,#REF!,0),FALSE())</f>
        <v>#VALUE!</v>
      </c>
      <c r="T273" s="95" t="e">
        <f aca="false">HLOOKUP("power rail",#REF!,MATCH($A273,#REF!,0),FALSE())</f>
        <v>#VALUE!</v>
      </c>
      <c r="U273" s="96" t="e">
        <f aca="false">HLOOKUP("Wake Capable",#REF!,MATCH($A273,#REF!,0),FALSE())</f>
        <v>#VALUE!</v>
      </c>
      <c r="V273" s="96" t="e">
        <f aca="false">HLOOKUP("Strap",#REF!,MATCH($A273,#REF!,0),FALSE())</f>
        <v>#VALUE!</v>
      </c>
      <c r="W273" s="96" t="e">
        <f aca="false">HLOOKUP("GTE",#REF!,MATCH($A273,#REF!,0),FALSE())</f>
        <v>#VALUE!</v>
      </c>
      <c r="X273" s="96" t="e">
        <f aca="false">HLOOKUP("DPD_Control",#REF!,MATCH($A273,#REF!,0),FALSE())</f>
        <v>#VALUE!</v>
      </c>
      <c r="Y273" s="96" t="e">
        <f aca="false">HLOOKUP("DPD_Group",#REF!,MATCH($A273,#REF!,0),FALSE())</f>
        <v>#VALUE!</v>
      </c>
      <c r="Z273" s="95" t="e">
        <f aca="false">HLOOKUP("Pad Category",#REF!,MATCH($A273,#REF!,0),FALSE())</f>
        <v>#VALUE!</v>
      </c>
      <c r="AA273" s="95" t="e">
        <f aca="false">HLOOKUP("Pad type",#REF!,MATCH($A273,#REF!,0),FALSE())</f>
        <v>#VALUE!</v>
      </c>
      <c r="AB273" s="95" t="e">
        <f aca="false">HLOOKUP("Pull Strength",#REF!,MATCH($A273,#REF!,0),FALSE())</f>
        <v>#VALUE!</v>
      </c>
      <c r="AC273" s="95" t="e">
        <f aca="false">HLOOKUP("POR Pin State",#REF!,MATCH($A273,#REF!,0),FALSE())</f>
        <v>#VALUE!</v>
      </c>
      <c r="AD273" s="95" t="str">
        <f aca="false">IF(OR($AQ273="",$AQ273=$C273),$R273,IF($AQ273=$D273,SUBSTITUTE(SUBSTITUTE($AQ273,"GPIO3_","GPIO_"),".0",""),IF($AQ273=$E273,$N273,IF($AQ273=$F273,$O273,IF($AQ273=$G273,$P273,IF($AQ273=$H273,$Q273,"INVALID"))))))</f>
        <v>RSVD1</v>
      </c>
      <c r="AE273" s="97"/>
      <c r="AF273" s="98" t="str">
        <f aca="false">IF(AND(OR($AS273="Int PU",$AS273="Int PD"),OR(AND($AZ273&lt;&gt;"",$AZ273&lt;&gt;"0"),AND($BA273&lt;&gt;"",$BA273&lt;&gt;"0"))),"INVALID",IF(OR($AQ273=$C273,$AS273="Int PD"),"PULL_DOWN",IF(OR($AS273="Int PU",AND($AE273="YES",OR($AZ273="",$AZ273="0"),OR($BA273="",$BA273="0"),OR($AR273="Input",$AR273="Bidirectional"))),"PULL_UP","NORMAL")))</f>
        <v>PULL_DOWN</v>
      </c>
      <c r="AG273" s="98" t="str">
        <f aca="false">IF($AR273="Input", "TRISTATE", IF($AS273="Z","TRISTATE",IF($AQ273=$C273,"TRISTATE","NORMAL")))</f>
        <v>TRISTATE</v>
      </c>
      <c r="AH273" s="98" t="str">
        <f aca="false">IF(OR($AQ273=$C273,$AR273="Output"),"DISABLE","ENABLE")</f>
        <v>DISABLE</v>
      </c>
      <c r="AI273" s="112" t="e">
        <f aca="false">IF($AT273&lt;&gt;$G273,"N/A",IF($AV273="Drive 1", "1", IF($AV273="Drive 0", "0", "")))</f>
        <v>#VALUE!</v>
      </c>
      <c r="AJ273" s="99" t="b">
        <f aca="false">TRUE()</f>
        <v>1</v>
      </c>
      <c r="AK273" s="99" t="b">
        <f aca="false">TRUE()</f>
        <v>1</v>
      </c>
      <c r="AL273" s="99" t="b">
        <f aca="false">TRUE()</f>
        <v>1</v>
      </c>
      <c r="AM273" s="99" t="b">
        <f aca="false">TRUE()</f>
        <v>1</v>
      </c>
      <c r="AN273" s="99" t="b">
        <f aca="false">TRUE()</f>
        <v>1</v>
      </c>
      <c r="AO273" s="99" t="b">
        <f aca="false">TRUE()</f>
        <v>1</v>
      </c>
      <c r="AP273" s="100" t="str">
        <f aca="false">IF(AND($AJ273:$AO273), "VALID", "INVALID")</f>
        <v>VALID</v>
      </c>
      <c r="AQ273" s="101" t="s">
        <v>704</v>
      </c>
      <c r="AR273" s="102" t="s">
        <v>79</v>
      </c>
      <c r="AS273" s="103"/>
      <c r="AT273" s="125"/>
      <c r="AU273" s="104"/>
      <c r="AV273" s="104"/>
      <c r="AW273" s="104"/>
      <c r="AX273" s="103" t="s">
        <v>85</v>
      </c>
      <c r="AY273" s="104"/>
      <c r="AZ273" s="103"/>
      <c r="BA273" s="103"/>
      <c r="BB273" s="105"/>
      <c r="BC273" s="104"/>
      <c r="BD273" s="106"/>
      <c r="BE273" s="111"/>
      <c r="BF273" s="108" t="e">
        <f aca="false">VLOOKUP($A273,#REF!, 34, FALSE())</f>
        <v>#VALUE!</v>
      </c>
      <c r="BG273" s="418" t="e">
        <f aca="false">VLOOKUP($A273,#REF!, 22, FALSE())</f>
        <v>#VALUE!</v>
      </c>
      <c r="BH273" s="109"/>
    </row>
    <row r="274" customFormat="false" ht="12.75" hidden="false" customHeight="true" outlineLevel="0" collapsed="false">
      <c r="A274" s="95" t="s">
        <v>705</v>
      </c>
      <c r="B274" s="86" t="e">
        <f aca="false">VLOOKUP($A274,#REF!, 34, FALSE())</f>
        <v>#VALUE!</v>
      </c>
      <c r="C274" s="87" t="str">
        <f aca="false">CONCATENATE("unused_",A274)</f>
        <v>unused_DAP6_FS</v>
      </c>
      <c r="D274" s="88" t="e">
        <f aca="false">IF(LEN(VLOOKUP($A274,#REF!,8,FALSE())),LEFT(VLOOKUP($A274,#REF!,8,FALSE()),LEN(VLOOKUP($A274,#REF!,8,FALSE()))-2),"")</f>
        <v>#VALUE!</v>
      </c>
      <c r="E274" s="89" t="e">
        <f aca="false">IF(LEN(VLOOKUP($A274,#REF!,4,FALSE())),IF(INDEX(#REF!,MATCH($A274,#REF!,0),1),LEFT(VLOOKUP($A274,#REF!,4,FALSE()),LEN(VLOOKUP($A274,#REF!,4,FALSE()))-2),CONCATENATE(LEFT(VLOOKUP($A274,#REF!,4,FALSE()),LEN(VLOOKUP($A274,#REF!,4,FALSE()))-2),"*")),"")</f>
        <v>#VALUE!</v>
      </c>
      <c r="F274" s="90" t="e">
        <f aca="false">IF(LEN(VLOOKUP($A274,#REF!,5,FALSE())),IF(INDEX(#REF!,MATCH($A274,#REF!,0),2),LEFT(VLOOKUP($A274,#REF!,5,FALSE()),LEN(VLOOKUP($A274,#REF!,5,FALSE()))-2),CONCATENATE(LEFT(VLOOKUP($A274,#REF!,5,FALSE()),LEN(VLOOKUP($A274,#REF!,5,FALSE()))-2),"*")),"")</f>
        <v>#VALUE!</v>
      </c>
      <c r="G274" s="90" t="e">
        <f aca="false">IF(LEN(VLOOKUP($A274,#REF!,6,FALSE())),IF(INDEX(#REF!,MATCH($A274,#REF!,0),3),LEFT(VLOOKUP($A274,#REF!,6,FALSE()),LEN(VLOOKUP($A274,#REF!,6,FALSE()))-2),CONCATENATE(LEFT(VLOOKUP($A274,#REF!,6,FALSE()),LEN(VLOOKUP($A274,#REF!,6,FALSE()))-2),"*")),"")</f>
        <v>#VALUE!</v>
      </c>
      <c r="H274" s="91" t="e">
        <f aca="false">IF(LEN(VLOOKUP($A274,#REF!,7,FALSE())),IF(INDEX(#REF!,MATCH($A274,#REF!,0),4),LEFT(VLOOKUP($A274,#REF!,7,FALSE()),LEN(VLOOKUP($A274,#REF!,7,FALSE()))-2),CONCATENATE(LEFT(VLOOKUP($A274,#REF!,7,FALSE()),LEN(VLOOKUP($A274,#REF!,7,FALSE()))-2),"*")),"")</f>
        <v>#VALUE!</v>
      </c>
      <c r="I274" s="92" t="e">
        <f aca="false">IF(LEN(VLOOKUP($A274,#REF!,8,FALSE())),UPPER(RIGHT(VLOOKUP($A274,#REF!,8,FALSE()), 1)),"")</f>
        <v>#VALUE!</v>
      </c>
      <c r="J274" s="90" t="e">
        <f aca="false">IF(LEN(VLOOKUP($A274,#REF!,4,FALSE())),UPPER(RIGHT(VLOOKUP($A274,#REF!,4,FALSE()), 1)),"")</f>
        <v>#VALUE!</v>
      </c>
      <c r="K274" s="90" t="e">
        <f aca="false">IF(LEN(VLOOKUP($A274,#REF!,5,FALSE())),UPPER(RIGHT(VLOOKUP($A274,#REF!,5,FALSE()), 1)),"")</f>
        <v>#VALUE!</v>
      </c>
      <c r="L274" s="90" t="e">
        <f aca="false">IF(LEN(VLOOKUP($A274,#REF!,6,FALSE())),UPPER(RIGHT(VLOOKUP($A274,#REF!,6,FALSE()), 1)),"")</f>
        <v>#VALUE!</v>
      </c>
      <c r="M274" s="91" t="e">
        <f aca="false">IF(LEN(VLOOKUP($A274,#REF!,7,FALSE())),UPPER(RIGHT(VLOOKUP($A274,#REF!,7,FALSE()), 1)),"")</f>
        <v>#VALUE!</v>
      </c>
      <c r="N274" s="86" t="s">
        <v>699</v>
      </c>
      <c r="O274" s="86" t="s">
        <v>83</v>
      </c>
      <c r="P274" s="86" t="s">
        <v>104</v>
      </c>
      <c r="Q274" s="86" t="s">
        <v>105</v>
      </c>
      <c r="R274" s="86" t="s">
        <v>83</v>
      </c>
      <c r="S274" s="100" t="e">
        <f aca="false">HLOOKUP("Device Tree Pin Name",#REF!,MATCH($A274,#REF!,0),FALSE())</f>
        <v>#VALUE!</v>
      </c>
      <c r="T274" s="95" t="e">
        <f aca="false">HLOOKUP("power rail",#REF!,MATCH($A274,#REF!,0),FALSE())</f>
        <v>#VALUE!</v>
      </c>
      <c r="U274" s="96" t="e">
        <f aca="false">HLOOKUP("Wake Capable",#REF!,MATCH($A274,#REF!,0),FALSE())</f>
        <v>#VALUE!</v>
      </c>
      <c r="V274" s="96" t="e">
        <f aca="false">HLOOKUP("Strap",#REF!,MATCH($A274,#REF!,0),FALSE())</f>
        <v>#VALUE!</v>
      </c>
      <c r="W274" s="96" t="e">
        <f aca="false">HLOOKUP("GTE",#REF!,MATCH($A274,#REF!,0),FALSE())</f>
        <v>#VALUE!</v>
      </c>
      <c r="X274" s="96" t="e">
        <f aca="false">HLOOKUP("DPD_Control",#REF!,MATCH($A274,#REF!,0),FALSE())</f>
        <v>#VALUE!</v>
      </c>
      <c r="Y274" s="96" t="e">
        <f aca="false">HLOOKUP("DPD_Group",#REF!,MATCH($A274,#REF!,0),FALSE())</f>
        <v>#VALUE!</v>
      </c>
      <c r="Z274" s="95" t="e">
        <f aca="false">HLOOKUP("Pad Category",#REF!,MATCH($A274,#REF!,0),FALSE())</f>
        <v>#VALUE!</v>
      </c>
      <c r="AA274" s="95" t="e">
        <f aca="false">HLOOKUP("Pad type",#REF!,MATCH($A274,#REF!,0),FALSE())</f>
        <v>#VALUE!</v>
      </c>
      <c r="AB274" s="95" t="e">
        <f aca="false">HLOOKUP("Pull Strength",#REF!,MATCH($A274,#REF!,0),FALSE())</f>
        <v>#VALUE!</v>
      </c>
      <c r="AC274" s="95" t="e">
        <f aca="false">HLOOKUP("POR Pin State",#REF!,MATCH($A274,#REF!,0),FALSE())</f>
        <v>#VALUE!</v>
      </c>
      <c r="AD274" s="95" t="str">
        <f aca="false">IF(OR($AQ274="",$AQ274=$C274),$R274,IF($AQ274=$D274,SUBSTITUTE(SUBSTITUTE($AQ274,"GPIO3_","GPIO_"),".0",""),IF($AQ274=$E274,$N274,IF($AQ274=$F274,$O274,IF($AQ274=$G274,$P274,IF($AQ274=$H274,$Q274,"INVALID"))))))</f>
        <v>RSVD1</v>
      </c>
      <c r="AE274" s="97"/>
      <c r="AF274" s="98" t="str">
        <f aca="false">IF(AND(OR($AS274="Int PU",$AS274="Int PD"),OR(AND($AZ274&lt;&gt;"",$AZ274&lt;&gt;"0"),AND($BA274&lt;&gt;"",$BA274&lt;&gt;"0"))),"INVALID",IF(OR($AQ274=$C274,$AS274="Int PD"),"PULL_DOWN",IF(OR($AS274="Int PU",AND($AE274="YES",OR($AZ274="",$AZ274="0"),OR($BA274="",$BA274="0"),OR($AR274="Input",$AR274="Bidirectional"))),"PULL_UP","NORMAL")))</f>
        <v>PULL_DOWN</v>
      </c>
      <c r="AG274" s="98" t="str">
        <f aca="false">IF($AR274="Input", "TRISTATE", IF($AS274="Z","TRISTATE",IF($AQ274=$C274,"TRISTATE","NORMAL")))</f>
        <v>TRISTATE</v>
      </c>
      <c r="AH274" s="98" t="str">
        <f aca="false">IF(OR($AQ274=$C274,$AR274="Output"),"DISABLE","ENABLE")</f>
        <v>DISABLE</v>
      </c>
      <c r="AI274" s="112" t="e">
        <f aca="false">IF($AT274&lt;&gt;$G274,"N/A",IF($AV274="Drive 1", "1", IF($AV274="Drive 0", "0", "")))</f>
        <v>#VALUE!</v>
      </c>
      <c r="AJ274" s="99" t="b">
        <f aca="false">TRUE()</f>
        <v>1</v>
      </c>
      <c r="AK274" s="99" t="b">
        <f aca="false">TRUE()</f>
        <v>1</v>
      </c>
      <c r="AL274" s="99" t="b">
        <f aca="false">TRUE()</f>
        <v>1</v>
      </c>
      <c r="AM274" s="99" t="b">
        <f aca="false">TRUE()</f>
        <v>1</v>
      </c>
      <c r="AN274" s="99" t="b">
        <f aca="false">TRUE()</f>
        <v>1</v>
      </c>
      <c r="AO274" s="99" t="b">
        <f aca="false">TRUE()</f>
        <v>1</v>
      </c>
      <c r="AP274" s="100" t="str">
        <f aca="false">IF(AND($AJ274:$AO274), "VALID", "INVALID")</f>
        <v>VALID</v>
      </c>
      <c r="AQ274" s="101" t="s">
        <v>706</v>
      </c>
      <c r="AR274" s="102" t="s">
        <v>79</v>
      </c>
      <c r="AS274" s="103"/>
      <c r="AT274" s="125"/>
      <c r="AU274" s="104"/>
      <c r="AV274" s="104"/>
      <c r="AW274" s="104"/>
      <c r="AX274" s="103" t="s">
        <v>85</v>
      </c>
      <c r="AY274" s="104"/>
      <c r="AZ274" s="103"/>
      <c r="BA274" s="103"/>
      <c r="BB274" s="105"/>
      <c r="BC274" s="104"/>
      <c r="BD274" s="106"/>
      <c r="BE274" s="111"/>
      <c r="BF274" s="108" t="e">
        <f aca="false">VLOOKUP($A274,#REF!, 34, FALSE())</f>
        <v>#VALUE!</v>
      </c>
      <c r="BG274" s="418" t="e">
        <f aca="false">VLOOKUP($A274,#REF!, 22, FALSE())</f>
        <v>#VALUE!</v>
      </c>
      <c r="BH274" s="109"/>
    </row>
    <row r="275" customFormat="false" ht="12.75" hidden="false" customHeight="true" outlineLevel="0" collapsed="false">
      <c r="A275" s="95" t="s">
        <v>707</v>
      </c>
      <c r="B275" s="86" t="e">
        <f aca="false">VLOOKUP($A275,#REF!, 34, FALSE())</f>
        <v>#VALUE!</v>
      </c>
      <c r="C275" s="87" t="str">
        <f aca="false">CONCATENATE("unused_",A275)</f>
        <v>unused_DAP4_SCLK</v>
      </c>
      <c r="D275" s="88" t="e">
        <f aca="false">IF(LEN(VLOOKUP($A275,#REF!,8,FALSE())),LEFT(VLOOKUP($A275,#REF!,8,FALSE()),LEN(VLOOKUP($A275,#REF!,8,FALSE()))-2),"")</f>
        <v>#VALUE!</v>
      </c>
      <c r="E275" s="89" t="e">
        <f aca="false">IF(LEN(VLOOKUP($A275,#REF!,4,FALSE())),IF(INDEX(#REF!,MATCH($A275,#REF!,0),1),LEFT(VLOOKUP($A275,#REF!,4,FALSE()),LEN(VLOOKUP($A275,#REF!,4,FALSE()))-2),CONCATENATE(LEFT(VLOOKUP($A275,#REF!,4,FALSE()),LEN(VLOOKUP($A275,#REF!,4,FALSE()))-2),"*")),"")</f>
        <v>#VALUE!</v>
      </c>
      <c r="F275" s="90" t="e">
        <f aca="false">IF(LEN(VLOOKUP($A275,#REF!,5,FALSE())),IF(INDEX(#REF!,MATCH($A275,#REF!,0),2),LEFT(VLOOKUP($A275,#REF!,5,FALSE()),LEN(VLOOKUP($A275,#REF!,5,FALSE()))-2),CONCATENATE(LEFT(VLOOKUP($A275,#REF!,5,FALSE()),LEN(VLOOKUP($A275,#REF!,5,FALSE()))-2),"*")),"")</f>
        <v>#VALUE!</v>
      </c>
      <c r="G275" s="90" t="e">
        <f aca="false">IF(LEN(VLOOKUP($A275,#REF!,6,FALSE())),IF(INDEX(#REF!,MATCH($A275,#REF!,0),3),LEFT(VLOOKUP($A275,#REF!,6,FALSE()),LEN(VLOOKUP($A275,#REF!,6,FALSE()))-2),CONCATENATE(LEFT(VLOOKUP($A275,#REF!,6,FALSE()),LEN(VLOOKUP($A275,#REF!,6,FALSE()))-2),"*")),"")</f>
        <v>#VALUE!</v>
      </c>
      <c r="H275" s="91" t="e">
        <f aca="false">IF(LEN(VLOOKUP($A275,#REF!,7,FALSE())),IF(INDEX(#REF!,MATCH($A275,#REF!,0),4),LEFT(VLOOKUP($A275,#REF!,7,FALSE()),LEN(VLOOKUP($A275,#REF!,7,FALSE()))-2),CONCATENATE(LEFT(VLOOKUP($A275,#REF!,7,FALSE()),LEN(VLOOKUP($A275,#REF!,7,FALSE()))-2),"*")),"")</f>
        <v>#VALUE!</v>
      </c>
      <c r="I275" s="92" t="e">
        <f aca="false">IF(LEN(VLOOKUP($A275,#REF!,8,FALSE())),UPPER(RIGHT(VLOOKUP($A275,#REF!,8,FALSE()), 1)),"")</f>
        <v>#VALUE!</v>
      </c>
      <c r="J275" s="90" t="e">
        <f aca="false">IF(LEN(VLOOKUP($A275,#REF!,4,FALSE())),UPPER(RIGHT(VLOOKUP($A275,#REF!,4,FALSE()), 1)),"")</f>
        <v>#VALUE!</v>
      </c>
      <c r="K275" s="90" t="e">
        <f aca="false">IF(LEN(VLOOKUP($A275,#REF!,5,FALSE())),UPPER(RIGHT(VLOOKUP($A275,#REF!,5,FALSE()), 1)),"")</f>
        <v>#VALUE!</v>
      </c>
      <c r="L275" s="90" t="e">
        <f aca="false">IF(LEN(VLOOKUP($A275,#REF!,6,FALSE())),UPPER(RIGHT(VLOOKUP($A275,#REF!,6,FALSE()), 1)),"")</f>
        <v>#VALUE!</v>
      </c>
      <c r="M275" s="91" t="e">
        <f aca="false">IF(LEN(VLOOKUP($A275,#REF!,7,FALSE())),UPPER(RIGHT(VLOOKUP($A275,#REF!,7,FALSE()), 1)),"")</f>
        <v>#VALUE!</v>
      </c>
      <c r="N275" s="86" t="s">
        <v>708</v>
      </c>
      <c r="O275" s="86" t="s">
        <v>83</v>
      </c>
      <c r="P275" s="86" t="s">
        <v>104</v>
      </c>
      <c r="Q275" s="86" t="s">
        <v>105</v>
      </c>
      <c r="R275" s="86" t="s">
        <v>83</v>
      </c>
      <c r="S275" s="100" t="e">
        <f aca="false">HLOOKUP("Device Tree Pin Name",#REF!,MATCH($A275,#REF!,0),FALSE())</f>
        <v>#VALUE!</v>
      </c>
      <c r="T275" s="95" t="e">
        <f aca="false">HLOOKUP("power rail",#REF!,MATCH($A275,#REF!,0),FALSE())</f>
        <v>#VALUE!</v>
      </c>
      <c r="U275" s="96" t="e">
        <f aca="false">HLOOKUP("Wake Capable",#REF!,MATCH($A275,#REF!,0),FALSE())</f>
        <v>#VALUE!</v>
      </c>
      <c r="V275" s="96" t="e">
        <f aca="false">HLOOKUP("Strap",#REF!,MATCH($A275,#REF!,0),FALSE())</f>
        <v>#VALUE!</v>
      </c>
      <c r="W275" s="96" t="e">
        <f aca="false">HLOOKUP("GTE",#REF!,MATCH($A275,#REF!,0),FALSE())</f>
        <v>#VALUE!</v>
      </c>
      <c r="X275" s="96" t="e">
        <f aca="false">HLOOKUP("DPD_Control",#REF!,MATCH($A275,#REF!,0),FALSE())</f>
        <v>#VALUE!</v>
      </c>
      <c r="Y275" s="96" t="e">
        <f aca="false">HLOOKUP("DPD_Group",#REF!,MATCH($A275,#REF!,0),FALSE())</f>
        <v>#VALUE!</v>
      </c>
      <c r="Z275" s="95" t="e">
        <f aca="false">HLOOKUP("Pad Category",#REF!,MATCH($A275,#REF!,0),FALSE())</f>
        <v>#VALUE!</v>
      </c>
      <c r="AA275" s="95" t="e">
        <f aca="false">HLOOKUP("Pad type",#REF!,MATCH($A275,#REF!,0),FALSE())</f>
        <v>#VALUE!</v>
      </c>
      <c r="AB275" s="95" t="e">
        <f aca="false">HLOOKUP("Pull Strength",#REF!,MATCH($A275,#REF!,0),FALSE())</f>
        <v>#VALUE!</v>
      </c>
      <c r="AC275" s="95" t="e">
        <f aca="false">HLOOKUP("POR Pin State",#REF!,MATCH($A275,#REF!,0),FALSE())</f>
        <v>#VALUE!</v>
      </c>
      <c r="AD275" s="95" t="str">
        <f aca="false">IF(OR($AQ275="",$AQ275=$C275),$R275,IF($AQ275=$D275,SUBSTITUTE(SUBSTITUTE($AQ275,"GPIO3_","GPIO_"),".0",""),IF($AQ275=$E275,$N275,IF($AQ275=$F275,$O275,IF($AQ275=$G275,$P275,IF($AQ275=$H275,$Q275,"INVALID"))))))</f>
        <v>RSVD1</v>
      </c>
      <c r="AE275" s="97"/>
      <c r="AF275" s="98" t="str">
        <f aca="false">IF(AND(OR($AS275="Int PU",$AS275="Int PD"),OR(AND($AZ275&lt;&gt;"",$AZ275&lt;&gt;"0"),AND($BA275&lt;&gt;"",$BA275&lt;&gt;"0"))),"INVALID",IF(OR($AQ275=$C275,$AS275="Int PD"),"PULL_DOWN",IF(OR($AS275="Int PU",AND($AE275="YES",OR($AZ275="",$AZ275="0"),OR($BA275="",$BA275="0"),OR($AR275="Input",$AR275="Bidirectional"))),"PULL_UP","NORMAL")))</f>
        <v>PULL_DOWN</v>
      </c>
      <c r="AG275" s="98" t="str">
        <f aca="false">IF($AR275="Input", "TRISTATE", IF($AS275="Z","TRISTATE",IF($AQ275=$C275,"TRISTATE","NORMAL")))</f>
        <v>TRISTATE</v>
      </c>
      <c r="AH275" s="98" t="str">
        <f aca="false">IF(OR($AQ275=$C275,$AR275="Output"),"DISABLE","ENABLE")</f>
        <v>DISABLE</v>
      </c>
      <c r="AI275" s="112" t="e">
        <f aca="false">IF($AT275&lt;&gt;$G275,"N/A",IF($AV275="Drive 1", "1", IF($AV275="Drive 0", "0", "")))</f>
        <v>#VALUE!</v>
      </c>
      <c r="AJ275" s="99" t="b">
        <f aca="false">TRUE()</f>
        <v>1</v>
      </c>
      <c r="AK275" s="99" t="b">
        <f aca="false">TRUE()</f>
        <v>1</v>
      </c>
      <c r="AL275" s="99" t="b">
        <f aca="false">TRUE()</f>
        <v>1</v>
      </c>
      <c r="AM275" s="99" t="b">
        <f aca="false">TRUE()</f>
        <v>1</v>
      </c>
      <c r="AN275" s="99" t="b">
        <f aca="false">TRUE()</f>
        <v>1</v>
      </c>
      <c r="AO275" s="99" t="b">
        <f aca="false">TRUE()</f>
        <v>1</v>
      </c>
      <c r="AP275" s="100" t="str">
        <f aca="false">IF(AND($AJ275:$AO275), "VALID", "INVALID")</f>
        <v>VALID</v>
      </c>
      <c r="AQ275" s="101" t="s">
        <v>709</v>
      </c>
      <c r="AR275" s="102" t="s">
        <v>79</v>
      </c>
      <c r="AS275" s="103"/>
      <c r="AT275" s="125"/>
      <c r="AU275" s="104"/>
      <c r="AV275" s="104"/>
      <c r="AW275" s="104"/>
      <c r="AX275" s="103" t="s">
        <v>85</v>
      </c>
      <c r="AY275" s="104"/>
      <c r="AZ275" s="103"/>
      <c r="BA275" s="103"/>
      <c r="BB275" s="105"/>
      <c r="BC275" s="104"/>
      <c r="BD275" s="106"/>
      <c r="BE275" s="111"/>
      <c r="BF275" s="108" t="e">
        <f aca="false">VLOOKUP($A275,#REF!, 34, FALSE())</f>
        <v>#VALUE!</v>
      </c>
      <c r="BG275" s="418" t="e">
        <f aca="false">VLOOKUP($A275,#REF!, 22, FALSE())</f>
        <v>#VALUE!</v>
      </c>
      <c r="BH275" s="109"/>
    </row>
    <row r="276" customFormat="false" ht="12.75" hidden="false" customHeight="true" outlineLevel="0" collapsed="false">
      <c r="A276" s="95" t="s">
        <v>710</v>
      </c>
      <c r="B276" s="86" t="e">
        <f aca="false">VLOOKUP($A276,#REF!, 34, FALSE())</f>
        <v>#VALUE!</v>
      </c>
      <c r="C276" s="87" t="str">
        <f aca="false">CONCATENATE("unused_",A276)</f>
        <v>unused_DAP4_DOUT</v>
      </c>
      <c r="D276" s="88" t="e">
        <f aca="false">IF(LEN(VLOOKUP($A276,#REF!,8,FALSE())),LEFT(VLOOKUP($A276,#REF!,8,FALSE()),LEN(VLOOKUP($A276,#REF!,8,FALSE()))-2),"")</f>
        <v>#VALUE!</v>
      </c>
      <c r="E276" s="89" t="e">
        <f aca="false">IF(LEN(VLOOKUP($A276,#REF!,4,FALSE())),IF(INDEX(#REF!,MATCH($A276,#REF!,0),1),LEFT(VLOOKUP($A276,#REF!,4,FALSE()),LEN(VLOOKUP($A276,#REF!,4,FALSE()))-3),CONCATENATE(LEFT(VLOOKUP($A276,#REF!,4,FALSE()),LEN(VLOOKUP($A276,#REF!,4,FALSE()))-2),"*")),"")</f>
        <v>#VALUE!</v>
      </c>
      <c r="F276" s="90" t="e">
        <f aca="false">IF(LEN(VLOOKUP($A276,#REF!,5,FALSE())),IF(INDEX(#REF!,MATCH($A276,#REF!,0),2),LEFT(VLOOKUP($A276,#REF!,5,FALSE()),LEN(VLOOKUP($A276,#REF!,5,FALSE()))-2),CONCATENATE(LEFT(VLOOKUP($A276,#REF!,5,FALSE()),LEN(VLOOKUP($A276,#REF!,5,FALSE()))-2),"*")),"")</f>
        <v>#VALUE!</v>
      </c>
      <c r="G276" s="90" t="e">
        <f aca="false">IF(LEN(VLOOKUP($A276,#REF!,6,FALSE())),IF(INDEX(#REF!,MATCH($A276,#REF!,0),3),LEFT(VLOOKUP($A276,#REF!,6,FALSE()),LEN(VLOOKUP($A276,#REF!,6,FALSE()))-2),CONCATENATE(LEFT(VLOOKUP($A276,#REF!,6,FALSE()),LEN(VLOOKUP($A276,#REF!,6,FALSE()))-2),"*")),"")</f>
        <v>#VALUE!</v>
      </c>
      <c r="H276" s="91" t="e">
        <f aca="false">IF(LEN(VLOOKUP($A276,#REF!,7,FALSE())),IF(INDEX(#REF!,MATCH($A276,#REF!,0),4),LEFT(VLOOKUP($A276,#REF!,7,FALSE()),LEN(VLOOKUP($A276,#REF!,7,FALSE()))-2),CONCATENATE(LEFT(VLOOKUP($A276,#REF!,7,FALSE()),LEN(VLOOKUP($A276,#REF!,7,FALSE()))-2),"*")),"")</f>
        <v>#VALUE!</v>
      </c>
      <c r="I276" s="92" t="e">
        <f aca="false">IF(LEN(VLOOKUP($A276,#REF!,8,FALSE())),UPPER(RIGHT(VLOOKUP($A276,#REF!,8,FALSE()), 1)),"")</f>
        <v>#VALUE!</v>
      </c>
      <c r="J276" s="90" t="s">
        <v>81</v>
      </c>
      <c r="K276" s="90" t="e">
        <f aca="false">IF(LEN(VLOOKUP($A276,#REF!,5,FALSE())),UPPER(RIGHT(VLOOKUP($A276,#REF!,5,FALSE()), 1)),"")</f>
        <v>#VALUE!</v>
      </c>
      <c r="L276" s="90" t="e">
        <f aca="false">IF(LEN(VLOOKUP($A276,#REF!,6,FALSE())),UPPER(RIGHT(VLOOKUP($A276,#REF!,6,FALSE()), 1)),"")</f>
        <v>#VALUE!</v>
      </c>
      <c r="M276" s="91" t="e">
        <f aca="false">IF(LEN(VLOOKUP($A276,#REF!,7,FALSE())),UPPER(RIGHT(VLOOKUP($A276,#REF!,7,FALSE()), 1)),"")</f>
        <v>#VALUE!</v>
      </c>
      <c r="N276" s="86" t="s">
        <v>708</v>
      </c>
      <c r="O276" s="86" t="s">
        <v>83</v>
      </c>
      <c r="P276" s="86" t="s">
        <v>104</v>
      </c>
      <c r="Q276" s="86" t="s">
        <v>105</v>
      </c>
      <c r="R276" s="86" t="s">
        <v>83</v>
      </c>
      <c r="S276" s="100" t="e">
        <f aca="false">HLOOKUP("Device Tree Pin Name",#REF!,MATCH($A276,#REF!,0),FALSE())</f>
        <v>#VALUE!</v>
      </c>
      <c r="T276" s="95" t="e">
        <f aca="false">HLOOKUP("power rail",#REF!,MATCH($A276,#REF!,0),FALSE())</f>
        <v>#VALUE!</v>
      </c>
      <c r="U276" s="96" t="e">
        <f aca="false">HLOOKUP("Wake Capable",#REF!,MATCH($A276,#REF!,0),FALSE())</f>
        <v>#VALUE!</v>
      </c>
      <c r="V276" s="96" t="e">
        <f aca="false">HLOOKUP("Strap",#REF!,MATCH($A276,#REF!,0),FALSE())</f>
        <v>#VALUE!</v>
      </c>
      <c r="W276" s="96" t="e">
        <f aca="false">HLOOKUP("GTE",#REF!,MATCH($A276,#REF!,0),FALSE())</f>
        <v>#VALUE!</v>
      </c>
      <c r="X276" s="96" t="e">
        <f aca="false">HLOOKUP("DPD_Control",#REF!,MATCH($A276,#REF!,0),FALSE())</f>
        <v>#VALUE!</v>
      </c>
      <c r="Y276" s="96" t="e">
        <f aca="false">HLOOKUP("DPD_Group",#REF!,MATCH($A276,#REF!,0),FALSE())</f>
        <v>#VALUE!</v>
      </c>
      <c r="Z276" s="95" t="e">
        <f aca="false">HLOOKUP("Pad Category",#REF!,MATCH($A276,#REF!,0),FALSE())</f>
        <v>#VALUE!</v>
      </c>
      <c r="AA276" s="95" t="e">
        <f aca="false">HLOOKUP("Pad type",#REF!,MATCH($A276,#REF!,0),FALSE())</f>
        <v>#VALUE!</v>
      </c>
      <c r="AB276" s="95" t="e">
        <f aca="false">HLOOKUP("Pull Strength",#REF!,MATCH($A276,#REF!,0),FALSE())</f>
        <v>#VALUE!</v>
      </c>
      <c r="AC276" s="95" t="e">
        <f aca="false">HLOOKUP("POR Pin State",#REF!,MATCH($A276,#REF!,0),FALSE())</f>
        <v>#VALUE!</v>
      </c>
      <c r="AD276" s="95" t="str">
        <f aca="false">IF(OR($AQ276="",$AQ276=$C276),$R276,IF($AQ276=$D276,SUBSTITUTE(SUBSTITUTE($AQ276,"GPIO3_","GPIO_"),".0",""),IF($AQ276=$E276,$N276,IF($AQ276=$F276,$O276,IF($AQ276=$G276,$P276,IF($AQ276=$H276,$Q276,"INVALID"))))))</f>
        <v>RSVD1</v>
      </c>
      <c r="AE276" s="97"/>
      <c r="AF276" s="98" t="str">
        <f aca="false">IF(AND(OR($AS276="Int PU",$AS276="Int PD"),OR(AND($AZ276&lt;&gt;"",$AZ276&lt;&gt;"0"),AND($BA276&lt;&gt;"",$BA276&lt;&gt;"0"))),"INVALID",IF(OR($AQ276=$C276,$AS276="Int PD"),"PULL_DOWN",IF(OR($AS276="Int PU",AND($AE276="YES",OR($AZ276="",$AZ276="0"),OR($BA276="",$BA276="0"),OR($AR276="Input",$AR276="Bidirectional"))),"PULL_UP","NORMAL")))</f>
        <v>PULL_DOWN</v>
      </c>
      <c r="AG276" s="98" t="str">
        <f aca="false">IF($AR276="Input", "TRISTATE", IF($AS276="Z","TRISTATE",IF($AQ276=$C276,"TRISTATE","NORMAL")))</f>
        <v>TRISTATE</v>
      </c>
      <c r="AH276" s="98" t="str">
        <f aca="false">IF(OR($AQ276=$C276,$AR276="Output"),"DISABLE","ENABLE")</f>
        <v>DISABLE</v>
      </c>
      <c r="AI276" s="112" t="e">
        <f aca="false">IF($AT276&lt;&gt;$G276,"N/A",IF($AV276="Drive 1", "1", IF($AV276="Drive 0", "0", "")))</f>
        <v>#VALUE!</v>
      </c>
      <c r="AJ276" s="99" t="b">
        <f aca="false">TRUE()</f>
        <v>1</v>
      </c>
      <c r="AK276" s="99" t="b">
        <f aca="false">TRUE()</f>
        <v>1</v>
      </c>
      <c r="AL276" s="99" t="b">
        <f aca="false">TRUE()</f>
        <v>1</v>
      </c>
      <c r="AM276" s="99" t="b">
        <f aca="false">TRUE()</f>
        <v>1</v>
      </c>
      <c r="AN276" s="99" t="b">
        <f aca="false">TRUE()</f>
        <v>1</v>
      </c>
      <c r="AO276" s="99" t="b">
        <f aca="false">TRUE()</f>
        <v>1</v>
      </c>
      <c r="AP276" s="100" t="str">
        <f aca="false">IF(AND($AJ276:$AO276), "VALID", "INVALID")</f>
        <v>VALID</v>
      </c>
      <c r="AQ276" s="101" t="s">
        <v>711</v>
      </c>
      <c r="AR276" s="102" t="s">
        <v>79</v>
      </c>
      <c r="AS276" s="103"/>
      <c r="AT276" s="125"/>
      <c r="AU276" s="104"/>
      <c r="AV276" s="104"/>
      <c r="AW276" s="104"/>
      <c r="AX276" s="103" t="s">
        <v>85</v>
      </c>
      <c r="AY276" s="104"/>
      <c r="AZ276" s="103"/>
      <c r="BA276" s="103"/>
      <c r="BB276" s="105"/>
      <c r="BC276" s="104"/>
      <c r="BD276" s="106"/>
      <c r="BE276" s="111"/>
      <c r="BF276" s="108" t="e">
        <f aca="false">VLOOKUP($A276,#REF!, 34, FALSE())</f>
        <v>#VALUE!</v>
      </c>
      <c r="BG276" s="418" t="e">
        <f aca="false">VLOOKUP($A276,#REF!, 22, FALSE())</f>
        <v>#VALUE!</v>
      </c>
      <c r="BH276" s="109"/>
    </row>
    <row r="277" customFormat="false" ht="12.75" hidden="false" customHeight="true" outlineLevel="0" collapsed="false">
      <c r="A277" s="95" t="s">
        <v>712</v>
      </c>
      <c r="B277" s="86" t="e">
        <f aca="false">VLOOKUP($A277,#REF!, 34, FALSE())</f>
        <v>#VALUE!</v>
      </c>
      <c r="C277" s="87" t="str">
        <f aca="false">CONCATENATE("unused_",A277)</f>
        <v>unused_DAP4_DIN</v>
      </c>
      <c r="D277" s="88" t="e">
        <f aca="false">IF(LEN(VLOOKUP($A277,#REF!,8,FALSE())),LEFT(VLOOKUP($A277,#REF!,8,FALSE()),LEN(VLOOKUP($A277,#REF!,8,FALSE()))-2),"")</f>
        <v>#VALUE!</v>
      </c>
      <c r="E277" s="89" t="e">
        <f aca="false">IF(LEN(VLOOKUP($A277,#REF!,4,FALSE())),IF(INDEX(#REF!,MATCH($A277,#REF!,0),1),LEFT(VLOOKUP($A277,#REF!,4,FALSE()),LEN(VLOOKUP($A277,#REF!,4,FALSE()))-2),CONCATENATE(LEFT(VLOOKUP($A277,#REF!,4,FALSE()),LEN(VLOOKUP($A277,#REF!,4,FALSE()))-2),"*")),"")</f>
        <v>#VALUE!</v>
      </c>
      <c r="F277" s="90" t="e">
        <f aca="false">IF(LEN(VLOOKUP($A277,#REF!,5,FALSE())),IF(INDEX(#REF!,MATCH($A277,#REF!,0),2),LEFT(VLOOKUP($A277,#REF!,5,FALSE()),LEN(VLOOKUP($A277,#REF!,5,FALSE()))-2),CONCATENATE(LEFT(VLOOKUP($A277,#REF!,5,FALSE()),LEN(VLOOKUP($A277,#REF!,5,FALSE()))-2),"*")),"")</f>
        <v>#VALUE!</v>
      </c>
      <c r="G277" s="90" t="e">
        <f aca="false">IF(LEN(VLOOKUP($A277,#REF!,6,FALSE())),IF(INDEX(#REF!,MATCH($A277,#REF!,0),3),LEFT(VLOOKUP($A277,#REF!,6,FALSE()),LEN(VLOOKUP($A277,#REF!,6,FALSE()))-2),CONCATENATE(LEFT(VLOOKUP($A277,#REF!,6,FALSE()),LEN(VLOOKUP($A277,#REF!,6,FALSE()))-2),"*")),"")</f>
        <v>#VALUE!</v>
      </c>
      <c r="H277" s="91" t="e">
        <f aca="false">IF(LEN(VLOOKUP($A277,#REF!,7,FALSE())),IF(INDEX(#REF!,MATCH($A277,#REF!,0),4),LEFT(VLOOKUP($A277,#REF!,7,FALSE()),LEN(VLOOKUP($A277,#REF!,7,FALSE()))-2),CONCATENATE(LEFT(VLOOKUP($A277,#REF!,7,FALSE()),LEN(VLOOKUP($A277,#REF!,7,FALSE()))-2),"*")),"")</f>
        <v>#VALUE!</v>
      </c>
      <c r="I277" s="92" t="e">
        <f aca="false">IF(LEN(VLOOKUP($A277,#REF!,8,FALSE())),UPPER(RIGHT(VLOOKUP($A277,#REF!,8,FALSE()), 1)),"")</f>
        <v>#VALUE!</v>
      </c>
      <c r="J277" s="90" t="e">
        <f aca="false">IF(LEN(VLOOKUP($A277,#REF!,4,FALSE())),UPPER(RIGHT(VLOOKUP($A277,#REF!,4,FALSE()), 1)),"")</f>
        <v>#VALUE!</v>
      </c>
      <c r="K277" s="90" t="e">
        <f aca="false">IF(LEN(VLOOKUP($A277,#REF!,5,FALSE())),UPPER(RIGHT(VLOOKUP($A277,#REF!,5,FALSE()), 1)),"")</f>
        <v>#VALUE!</v>
      </c>
      <c r="L277" s="90" t="e">
        <f aca="false">IF(LEN(VLOOKUP($A277,#REF!,6,FALSE())),UPPER(RIGHT(VLOOKUP($A277,#REF!,6,FALSE()), 1)),"")</f>
        <v>#VALUE!</v>
      </c>
      <c r="M277" s="91" t="e">
        <f aca="false">IF(LEN(VLOOKUP($A277,#REF!,7,FALSE())),UPPER(RIGHT(VLOOKUP($A277,#REF!,7,FALSE()), 1)),"")</f>
        <v>#VALUE!</v>
      </c>
      <c r="N277" s="86" t="s">
        <v>708</v>
      </c>
      <c r="O277" s="86" t="s">
        <v>83</v>
      </c>
      <c r="P277" s="86" t="s">
        <v>104</v>
      </c>
      <c r="Q277" s="86" t="s">
        <v>105</v>
      </c>
      <c r="R277" s="86" t="s">
        <v>83</v>
      </c>
      <c r="S277" s="100" t="e">
        <f aca="false">HLOOKUP("Device Tree Pin Name",#REF!,MATCH($A277,#REF!,0),FALSE())</f>
        <v>#VALUE!</v>
      </c>
      <c r="T277" s="95" t="e">
        <f aca="false">HLOOKUP("power rail",#REF!,MATCH($A277,#REF!,0),FALSE())</f>
        <v>#VALUE!</v>
      </c>
      <c r="U277" s="96" t="e">
        <f aca="false">HLOOKUP("Wake Capable",#REF!,MATCH($A277,#REF!,0),FALSE())</f>
        <v>#VALUE!</v>
      </c>
      <c r="V277" s="96" t="e">
        <f aca="false">HLOOKUP("Strap",#REF!,MATCH($A277,#REF!,0),FALSE())</f>
        <v>#VALUE!</v>
      </c>
      <c r="W277" s="96" t="e">
        <f aca="false">HLOOKUP("GTE",#REF!,MATCH($A277,#REF!,0),FALSE())</f>
        <v>#VALUE!</v>
      </c>
      <c r="X277" s="96" t="e">
        <f aca="false">HLOOKUP("DPD_Control",#REF!,MATCH($A277,#REF!,0),FALSE())</f>
        <v>#VALUE!</v>
      </c>
      <c r="Y277" s="96" t="e">
        <f aca="false">HLOOKUP("DPD_Group",#REF!,MATCH($A277,#REF!,0),FALSE())</f>
        <v>#VALUE!</v>
      </c>
      <c r="Z277" s="95" t="e">
        <f aca="false">HLOOKUP("Pad Category",#REF!,MATCH($A277,#REF!,0),FALSE())</f>
        <v>#VALUE!</v>
      </c>
      <c r="AA277" s="95" t="e">
        <f aca="false">HLOOKUP("Pad type",#REF!,MATCH($A277,#REF!,0),FALSE())</f>
        <v>#VALUE!</v>
      </c>
      <c r="AB277" s="95" t="e">
        <f aca="false">HLOOKUP("Pull Strength",#REF!,MATCH($A277,#REF!,0),FALSE())</f>
        <v>#VALUE!</v>
      </c>
      <c r="AC277" s="95" t="e">
        <f aca="false">HLOOKUP("POR Pin State",#REF!,MATCH($A277,#REF!,0),FALSE())</f>
        <v>#VALUE!</v>
      </c>
      <c r="AD277" s="95" t="str">
        <f aca="false">IF(OR($AQ277="",$AQ277=$C277),$R277,IF($AQ277=$D277,SUBSTITUTE(SUBSTITUTE($AQ277,"GPIO3_","GPIO_"),".0",""),IF($AQ277=$E277,$N277,IF($AQ277=$F277,$O277,IF($AQ277=$G277,$P277,IF($AQ277=$H277,$Q277,"INVALID"))))))</f>
        <v>RSVD1</v>
      </c>
      <c r="AE277" s="97"/>
      <c r="AF277" s="98" t="str">
        <f aca="false">IF(AND(OR($AS277="Int PU",$AS277="Int PD"),OR(AND($AZ277&lt;&gt;"",$AZ277&lt;&gt;"0"),AND($BA277&lt;&gt;"",$BA277&lt;&gt;"0"))),"INVALID",IF(OR($AQ277=$C277,$AS277="Int PD"),"PULL_DOWN",IF(OR($AS277="Int PU",AND($AE277="YES",OR($AZ277="",$AZ277="0"),OR($BA277="",$BA277="0"),OR($AR277="Input",$AR277="Bidirectional"))),"PULL_UP","NORMAL")))</f>
        <v>PULL_DOWN</v>
      </c>
      <c r="AG277" s="98" t="str">
        <f aca="false">IF($AR277="Input", "TRISTATE", IF($AS277="Z","TRISTATE",IF($AQ277=$C277,"TRISTATE","NORMAL")))</f>
        <v>TRISTATE</v>
      </c>
      <c r="AH277" s="98" t="str">
        <f aca="false">IF(OR($AQ277=$C277,$AR277="Output"),"DISABLE","ENABLE")</f>
        <v>DISABLE</v>
      </c>
      <c r="AI277" s="112" t="e">
        <f aca="false">IF($AT277&lt;&gt;$G277,"N/A",IF($AV277="Drive 1", "1", IF($AV277="Drive 0", "0", "")))</f>
        <v>#VALUE!</v>
      </c>
      <c r="AJ277" s="99" t="b">
        <f aca="false">TRUE()</f>
        <v>1</v>
      </c>
      <c r="AK277" s="99" t="b">
        <f aca="false">TRUE()</f>
        <v>1</v>
      </c>
      <c r="AL277" s="99" t="b">
        <f aca="false">TRUE()</f>
        <v>1</v>
      </c>
      <c r="AM277" s="99" t="b">
        <f aca="false">TRUE()</f>
        <v>1</v>
      </c>
      <c r="AN277" s="99" t="b">
        <f aca="false">TRUE()</f>
        <v>1</v>
      </c>
      <c r="AO277" s="99" t="b">
        <f aca="false">TRUE()</f>
        <v>1</v>
      </c>
      <c r="AP277" s="100" t="str">
        <f aca="false">IF(AND($AJ277:$AO277), "VALID", "INVALID")</f>
        <v>VALID</v>
      </c>
      <c r="AQ277" s="101" t="s">
        <v>713</v>
      </c>
      <c r="AR277" s="102" t="s">
        <v>79</v>
      </c>
      <c r="AS277" s="103"/>
      <c r="AT277" s="125"/>
      <c r="AU277" s="104"/>
      <c r="AV277" s="104"/>
      <c r="AW277" s="104"/>
      <c r="AX277" s="103" t="s">
        <v>85</v>
      </c>
      <c r="AY277" s="104"/>
      <c r="AZ277" s="103"/>
      <c r="BA277" s="103"/>
      <c r="BB277" s="105"/>
      <c r="BC277" s="104"/>
      <c r="BD277" s="106"/>
      <c r="BE277" s="111"/>
      <c r="BF277" s="108" t="e">
        <f aca="false">VLOOKUP($A277,#REF!, 34, FALSE())</f>
        <v>#VALUE!</v>
      </c>
      <c r="BG277" s="418" t="e">
        <f aca="false">VLOOKUP($A277,#REF!, 22, FALSE())</f>
        <v>#VALUE!</v>
      </c>
      <c r="BH277" s="109"/>
    </row>
    <row r="278" customFormat="false" ht="12.75" hidden="false" customHeight="true" outlineLevel="0" collapsed="false">
      <c r="A278" s="95" t="s">
        <v>714</v>
      </c>
      <c r="B278" s="86" t="e">
        <f aca="false">VLOOKUP($A278,#REF!, 34, FALSE())</f>
        <v>#VALUE!</v>
      </c>
      <c r="C278" s="87" t="str">
        <f aca="false">CONCATENATE("unused_",A278)</f>
        <v>unused_DAP4_FS</v>
      </c>
      <c r="D278" s="88" t="e">
        <f aca="false">IF(LEN(VLOOKUP($A278,#REF!,8,FALSE())),LEFT(VLOOKUP($A278,#REF!,8,FALSE()),LEN(VLOOKUP($A278,#REF!,8,FALSE()))-2),"")</f>
        <v>#VALUE!</v>
      </c>
      <c r="E278" s="89" t="e">
        <f aca="false">IF(LEN(VLOOKUP($A278,#REF!,4,FALSE())),IF(INDEX(#REF!,MATCH($A278,#REF!,0),1),LEFT(VLOOKUP($A278,#REF!,4,FALSE()),LEN(VLOOKUP($A278,#REF!,4,FALSE()))-2),CONCATENATE(LEFT(VLOOKUP($A278,#REF!,4,FALSE()),LEN(VLOOKUP($A278,#REF!,4,FALSE()))-2),"*")),"")</f>
        <v>#VALUE!</v>
      </c>
      <c r="F278" s="90" t="e">
        <f aca="false">IF(LEN(VLOOKUP($A278,#REF!,5,FALSE())),IF(INDEX(#REF!,MATCH($A278,#REF!,0),2),LEFT(VLOOKUP($A278,#REF!,5,FALSE()),LEN(VLOOKUP($A278,#REF!,5,FALSE()))-2),CONCATENATE(LEFT(VLOOKUP($A278,#REF!,5,FALSE()),LEN(VLOOKUP($A278,#REF!,5,FALSE()))-2),"*")),"")</f>
        <v>#VALUE!</v>
      </c>
      <c r="G278" s="90" t="e">
        <f aca="false">IF(LEN(VLOOKUP($A278,#REF!,6,FALSE())),IF(INDEX(#REF!,MATCH($A278,#REF!,0),3),LEFT(VLOOKUP($A278,#REF!,6,FALSE()),LEN(VLOOKUP($A278,#REF!,6,FALSE()))-2),CONCATENATE(LEFT(VLOOKUP($A278,#REF!,6,FALSE()),LEN(VLOOKUP($A278,#REF!,6,FALSE()))-2),"*")),"")</f>
        <v>#VALUE!</v>
      </c>
      <c r="H278" s="91" t="e">
        <f aca="false">IF(LEN(VLOOKUP($A278,#REF!,7,FALSE())),IF(INDEX(#REF!,MATCH($A278,#REF!,0),4),LEFT(VLOOKUP($A278,#REF!,7,FALSE()),LEN(VLOOKUP($A278,#REF!,7,FALSE()))-2),CONCATENATE(LEFT(VLOOKUP($A278,#REF!,7,FALSE()),LEN(VLOOKUP($A278,#REF!,7,FALSE()))-2),"*")),"")</f>
        <v>#VALUE!</v>
      </c>
      <c r="I278" s="92" t="e">
        <f aca="false">IF(LEN(VLOOKUP($A278,#REF!,8,FALSE())),UPPER(RIGHT(VLOOKUP($A278,#REF!,8,FALSE()), 1)),"")</f>
        <v>#VALUE!</v>
      </c>
      <c r="J278" s="90" t="e">
        <f aca="false">IF(LEN(VLOOKUP($A278,#REF!,4,FALSE())),UPPER(RIGHT(VLOOKUP($A278,#REF!,4,FALSE()), 1)),"")</f>
        <v>#VALUE!</v>
      </c>
      <c r="K278" s="90" t="e">
        <f aca="false">IF(LEN(VLOOKUP($A278,#REF!,5,FALSE())),UPPER(RIGHT(VLOOKUP($A278,#REF!,5,FALSE()), 1)),"")</f>
        <v>#VALUE!</v>
      </c>
      <c r="L278" s="90" t="e">
        <f aca="false">IF(LEN(VLOOKUP($A278,#REF!,6,FALSE())),UPPER(RIGHT(VLOOKUP($A278,#REF!,6,FALSE()), 1)),"")</f>
        <v>#VALUE!</v>
      </c>
      <c r="M278" s="91" t="e">
        <f aca="false">IF(LEN(VLOOKUP($A278,#REF!,7,FALSE())),UPPER(RIGHT(VLOOKUP($A278,#REF!,7,FALSE()), 1)),"")</f>
        <v>#VALUE!</v>
      </c>
      <c r="N278" s="86" t="s">
        <v>708</v>
      </c>
      <c r="O278" s="86" t="s">
        <v>83</v>
      </c>
      <c r="P278" s="86" t="s">
        <v>104</v>
      </c>
      <c r="Q278" s="86" t="s">
        <v>105</v>
      </c>
      <c r="R278" s="86" t="s">
        <v>83</v>
      </c>
      <c r="S278" s="100" t="e">
        <f aca="false">HLOOKUP("Device Tree Pin Name",#REF!,MATCH($A278,#REF!,0),FALSE())</f>
        <v>#VALUE!</v>
      </c>
      <c r="T278" s="95" t="e">
        <f aca="false">HLOOKUP("power rail",#REF!,MATCH($A278,#REF!,0),FALSE())</f>
        <v>#VALUE!</v>
      </c>
      <c r="U278" s="96" t="e">
        <f aca="false">HLOOKUP("Wake Capable",#REF!,MATCH($A278,#REF!,0),FALSE())</f>
        <v>#VALUE!</v>
      </c>
      <c r="V278" s="96" t="e">
        <f aca="false">HLOOKUP("Strap",#REF!,MATCH($A278,#REF!,0),FALSE())</f>
        <v>#VALUE!</v>
      </c>
      <c r="W278" s="96" t="e">
        <f aca="false">HLOOKUP("GTE",#REF!,MATCH($A278,#REF!,0),FALSE())</f>
        <v>#VALUE!</v>
      </c>
      <c r="X278" s="96" t="e">
        <f aca="false">HLOOKUP("DPD_Control",#REF!,MATCH($A278,#REF!,0),FALSE())</f>
        <v>#VALUE!</v>
      </c>
      <c r="Y278" s="96" t="e">
        <f aca="false">HLOOKUP("DPD_Group",#REF!,MATCH($A278,#REF!,0),FALSE())</f>
        <v>#VALUE!</v>
      </c>
      <c r="Z278" s="95" t="e">
        <f aca="false">HLOOKUP("Pad Category",#REF!,MATCH($A278,#REF!,0),FALSE())</f>
        <v>#VALUE!</v>
      </c>
      <c r="AA278" s="95" t="e">
        <f aca="false">HLOOKUP("Pad type",#REF!,MATCH($A278,#REF!,0),FALSE())</f>
        <v>#VALUE!</v>
      </c>
      <c r="AB278" s="95" t="e">
        <f aca="false">HLOOKUP("Pull Strength",#REF!,MATCH($A278,#REF!,0),FALSE())</f>
        <v>#VALUE!</v>
      </c>
      <c r="AC278" s="95" t="e">
        <f aca="false">HLOOKUP("POR Pin State",#REF!,MATCH($A278,#REF!,0),FALSE())</f>
        <v>#VALUE!</v>
      </c>
      <c r="AD278" s="95" t="str">
        <f aca="false">IF(OR($AQ278="",$AQ278=$C278),$R278,IF($AQ278=$D278,SUBSTITUTE(SUBSTITUTE($AQ278,"GPIO3_","GPIO_"),".0",""),IF($AQ278=$E278,$N278,IF($AQ278=$F278,$O278,IF($AQ278=$G278,$P278,IF($AQ278=$H278,$Q278,"INVALID"))))))</f>
        <v>RSVD1</v>
      </c>
      <c r="AE278" s="97"/>
      <c r="AF278" s="98" t="str">
        <f aca="false">IF(AND(OR($AS278="Int PU",$AS278="Int PD"),OR(AND($AZ278&lt;&gt;"",$AZ278&lt;&gt;"0"),AND($BA278&lt;&gt;"",$BA278&lt;&gt;"0"))),"INVALID",IF(OR($AQ278=$C278,$AS278="Int PD"),"PULL_DOWN",IF(OR($AS278="Int PU",AND($AE278="YES",OR($AZ278="",$AZ278="0"),OR($BA278="",$BA278="0"),OR($AR278="Input",$AR278="Bidirectional"))),"PULL_UP","NORMAL")))</f>
        <v>PULL_DOWN</v>
      </c>
      <c r="AG278" s="98" t="str">
        <f aca="false">IF($AR278="Input", "TRISTATE", IF($AS278="Z","TRISTATE",IF($AQ278=$C278,"TRISTATE","NORMAL")))</f>
        <v>TRISTATE</v>
      </c>
      <c r="AH278" s="98" t="str">
        <f aca="false">IF(OR($AQ278=$C278,$AR278="Output"),"DISABLE","ENABLE")</f>
        <v>DISABLE</v>
      </c>
      <c r="AI278" s="112" t="e">
        <f aca="false">IF($AT278&lt;&gt;$G278,"N/A",IF($AV278="Drive 1", "1", IF($AV278="Drive 0", "0", "")))</f>
        <v>#VALUE!</v>
      </c>
      <c r="AJ278" s="99" t="b">
        <f aca="false">TRUE()</f>
        <v>1</v>
      </c>
      <c r="AK278" s="99" t="b">
        <f aca="false">TRUE()</f>
        <v>1</v>
      </c>
      <c r="AL278" s="99" t="b">
        <f aca="false">TRUE()</f>
        <v>1</v>
      </c>
      <c r="AM278" s="99" t="b">
        <f aca="false">TRUE()</f>
        <v>1</v>
      </c>
      <c r="AN278" s="99" t="b">
        <f aca="false">TRUE()</f>
        <v>1</v>
      </c>
      <c r="AO278" s="99" t="b">
        <f aca="false">TRUE()</f>
        <v>1</v>
      </c>
      <c r="AP278" s="100" t="str">
        <f aca="false">IF(AND($AJ278:$AO278), "VALID", "INVALID")</f>
        <v>VALID</v>
      </c>
      <c r="AQ278" s="101" t="s">
        <v>715</v>
      </c>
      <c r="AR278" s="102" t="s">
        <v>79</v>
      </c>
      <c r="AS278" s="103"/>
      <c r="AT278" s="125"/>
      <c r="AU278" s="104"/>
      <c r="AV278" s="104"/>
      <c r="AW278" s="104"/>
      <c r="AX278" s="103" t="s">
        <v>85</v>
      </c>
      <c r="AY278" s="104"/>
      <c r="AZ278" s="103"/>
      <c r="BA278" s="103"/>
      <c r="BB278" s="105"/>
      <c r="BC278" s="104"/>
      <c r="BD278" s="106"/>
      <c r="BE278" s="114"/>
      <c r="BF278" s="108" t="e">
        <f aca="false">VLOOKUP($A278,#REF!, 34, FALSE())</f>
        <v>#VALUE!</v>
      </c>
      <c r="BG278" s="418" t="e">
        <f aca="false">VLOOKUP($A278,#REF!, 22, FALSE())</f>
        <v>#VALUE!</v>
      </c>
      <c r="BH278" s="109"/>
    </row>
    <row r="279" s="85" customFormat="true" ht="18" hidden="false" customHeight="true" outlineLevel="0" collapsed="false">
      <c r="A279" s="116" t="s">
        <v>716</v>
      </c>
      <c r="B279" s="75" t="s">
        <v>717</v>
      </c>
      <c r="C279" s="115"/>
      <c r="D279" s="153"/>
      <c r="E279" s="153"/>
      <c r="F279" s="153"/>
      <c r="G279" s="153"/>
      <c r="H279" s="153"/>
      <c r="I279" s="115"/>
      <c r="J279" s="115"/>
      <c r="K279" s="115"/>
      <c r="L279" s="115"/>
      <c r="M279" s="115"/>
      <c r="N279" s="115"/>
      <c r="O279" s="115"/>
      <c r="P279" s="115"/>
      <c r="Q279" s="115"/>
      <c r="R279" s="115"/>
      <c r="S279" s="115"/>
      <c r="T279" s="115"/>
      <c r="U279" s="154"/>
      <c r="V279" s="154"/>
      <c r="W279" s="154"/>
      <c r="X279" s="154"/>
      <c r="Y279" s="154"/>
      <c r="Z279" s="155"/>
      <c r="AA279" s="155"/>
      <c r="AB279" s="155"/>
      <c r="AC279" s="155"/>
      <c r="AD279" s="155"/>
      <c r="AE279" s="155"/>
      <c r="AF279" s="155"/>
      <c r="AG279" s="155"/>
      <c r="AH279" s="155"/>
      <c r="AI279" s="155"/>
      <c r="AJ279" s="155"/>
      <c r="AK279" s="155"/>
      <c r="AL279" s="155"/>
      <c r="AM279" s="155"/>
      <c r="AN279" s="155"/>
      <c r="AO279" s="155"/>
      <c r="AP279" s="155"/>
      <c r="AQ279" s="79"/>
      <c r="AR279" s="156"/>
      <c r="AS279" s="157"/>
      <c r="AT279" s="157"/>
      <c r="AU279" s="157"/>
      <c r="AV279" s="157"/>
      <c r="AW279" s="157"/>
      <c r="AX279" s="157"/>
      <c r="AY279" s="157"/>
      <c r="AZ279" s="157"/>
      <c r="BA279" s="157"/>
      <c r="BB279" s="157"/>
      <c r="BC279" s="81" t="s">
        <v>76</v>
      </c>
      <c r="BD279" s="157"/>
      <c r="BE279" s="158" t="s">
        <v>119</v>
      </c>
      <c r="BF279" s="344" t="s">
        <v>717</v>
      </c>
      <c r="BG279" s="344"/>
      <c r="BH279" s="159"/>
    </row>
    <row r="280" customFormat="false" ht="12.75" hidden="false" customHeight="true" outlineLevel="0" collapsed="false">
      <c r="A280" s="95" t="s">
        <v>718</v>
      </c>
      <c r="B280" s="86" t="e">
        <f aca="false">VLOOKUP($A280,#REF!, 34, FALSE())</f>
        <v>#VALUE!</v>
      </c>
      <c r="C280" s="87" t="str">
        <f aca="false">CONCATENATE("unused_",A280)</f>
        <v>unused_PEX_L5_CLKREQ_N</v>
      </c>
      <c r="D280" s="88" t="e">
        <f aca="false">IF(LEN(VLOOKUP($A280,#REF!,8,FALSE())),LEFT(VLOOKUP($A280,#REF!,8,FALSE()),LEN(VLOOKUP($A280,#REF!,8,FALSE()))-2),"")</f>
        <v>#VALUE!</v>
      </c>
      <c r="E280" s="89" t="e">
        <f aca="false">IF(LEN(VLOOKUP($A280,#REF!,4,FALSE())),IF(INDEX(#REF!,MATCH($A280,#REF!,0),1),LEFT(VLOOKUP($A280,#REF!,4,FALSE()),LEN(VLOOKUP($A280,#REF!,4,FALSE()))-2),CONCATENATE(LEFT(VLOOKUP($A280,#REF!,4,FALSE()),LEN(VLOOKUP($A280,#REF!,4,FALSE()))-2),"*")),"")</f>
        <v>#VALUE!</v>
      </c>
      <c r="F280" s="90" t="e">
        <f aca="false">IF(LEN(VLOOKUP($A280,#REF!,5,FALSE())),IF(INDEX(#REF!,MATCH($A280,#REF!,0),2),LEFT(VLOOKUP($A280,#REF!,5,FALSE()),LEN(VLOOKUP($A280,#REF!,5,FALSE()))-2),CONCATENATE(LEFT(VLOOKUP($A280,#REF!,5,FALSE()),LEN(VLOOKUP($A280,#REF!,5,FALSE()))-2),"*")),"")</f>
        <v>#VALUE!</v>
      </c>
      <c r="G280" s="90" t="e">
        <f aca="false">IF(LEN(VLOOKUP($A280,#REF!,6,FALSE())),IF(INDEX(#REF!,MATCH($A280,#REF!,0),3),LEFT(VLOOKUP($A280,#REF!,6,FALSE()),LEN(VLOOKUP($A280,#REF!,6,FALSE()))-2),CONCATENATE(LEFT(VLOOKUP($A280,#REF!,6,FALSE()),LEN(VLOOKUP($A280,#REF!,6,FALSE()))-2),"*")),"")</f>
        <v>#VALUE!</v>
      </c>
      <c r="H280" s="91" t="e">
        <f aca="false">IF(LEN(VLOOKUP($A280,#REF!,7,FALSE())),IF(INDEX(#REF!,MATCH($A280,#REF!,0),4),LEFT(VLOOKUP($A280,#REF!,7,FALSE()),LEN(VLOOKUP($A280,#REF!,7,FALSE()))-2),CONCATENATE(LEFT(VLOOKUP($A280,#REF!,7,FALSE()),LEN(VLOOKUP($A280,#REF!,7,FALSE()))-2),"*")),"")</f>
        <v>#VALUE!</v>
      </c>
      <c r="I280" s="92" t="e">
        <f aca="false">IF(LEN(VLOOKUP($A280,#REF!,8,FALSE())),UPPER(RIGHT(VLOOKUP($A280,#REF!,8,FALSE()), 1)),"")</f>
        <v>#VALUE!</v>
      </c>
      <c r="J280" s="90" t="e">
        <f aca="false">IF(LEN(VLOOKUP($A280,#REF!,4,FALSE())),UPPER(RIGHT(VLOOKUP($A280,#REF!,4,FALSE()), 1)),"")</f>
        <v>#VALUE!</v>
      </c>
      <c r="K280" s="90" t="e">
        <f aca="false">IF(LEN(VLOOKUP($A280,#REF!,5,FALSE())),UPPER(RIGHT(VLOOKUP($A280,#REF!,5,FALSE()), 1)),"")</f>
        <v>#VALUE!</v>
      </c>
      <c r="L280" s="90" t="e">
        <f aca="false">IF(LEN(VLOOKUP($A280,#REF!,6,FALSE())),UPPER(RIGHT(VLOOKUP($A280,#REF!,6,FALSE()), 1)),"")</f>
        <v>#VALUE!</v>
      </c>
      <c r="M280" s="91" t="e">
        <f aca="false">IF(LEN(VLOOKUP($A280,#REF!,7,FALSE())),UPPER(RIGHT(VLOOKUP($A280,#REF!,7,FALSE()), 1)),"")</f>
        <v>#VALUE!</v>
      </c>
      <c r="N280" s="86" t="s">
        <v>719</v>
      </c>
      <c r="O280" s="86" t="s">
        <v>83</v>
      </c>
      <c r="P280" s="86" t="s">
        <v>104</v>
      </c>
      <c r="Q280" s="86" t="s">
        <v>105</v>
      </c>
      <c r="R280" s="86" t="s">
        <v>83</v>
      </c>
      <c r="S280" s="94" t="e">
        <f aca="false">HLOOKUP("Device Tree Pin Name",#REF!,MATCH($A280,#REF!,0),FALSE())</f>
        <v>#VALUE!</v>
      </c>
      <c r="T280" s="95" t="e">
        <f aca="false">HLOOKUP("power rail",#REF!,MATCH($A280,#REF!,0),FALSE())</f>
        <v>#VALUE!</v>
      </c>
      <c r="U280" s="96" t="e">
        <f aca="false">HLOOKUP("Wake Capable",#REF!,MATCH($A280,#REF!,0),FALSE())</f>
        <v>#VALUE!</v>
      </c>
      <c r="V280" s="96" t="e">
        <f aca="false">HLOOKUP("Strap",#REF!,MATCH($A280,#REF!,0),FALSE())</f>
        <v>#VALUE!</v>
      </c>
      <c r="W280" s="96" t="e">
        <f aca="false">HLOOKUP("GTE",#REF!,MATCH($A280,#REF!,0),FALSE())</f>
        <v>#VALUE!</v>
      </c>
      <c r="X280" s="96" t="e">
        <f aca="false">HLOOKUP("DPD_Control",#REF!,MATCH($A280,#REF!,0),FALSE())</f>
        <v>#VALUE!</v>
      </c>
      <c r="Y280" s="96" t="e">
        <f aca="false">HLOOKUP("DPD_Group",#REF!,MATCH($A280,#REF!,0),FALSE())</f>
        <v>#VALUE!</v>
      </c>
      <c r="Z280" s="95" t="e">
        <f aca="false">HLOOKUP("Pad Category",#REF!,MATCH($A280,#REF!,0),FALSE())</f>
        <v>#VALUE!</v>
      </c>
      <c r="AA280" s="95" t="e">
        <f aca="false">HLOOKUP("Pad type",#REF!,MATCH($A280,#REF!,0),FALSE())</f>
        <v>#VALUE!</v>
      </c>
      <c r="AB280" s="95" t="e">
        <f aca="false">HLOOKUP("Pull Strength",#REF!,MATCH($A280,#REF!,0),FALSE())</f>
        <v>#VALUE!</v>
      </c>
      <c r="AC280" s="95" t="e">
        <f aca="false">HLOOKUP("POR Pin State",#REF!,MATCH($A280,#REF!,0),FALSE())</f>
        <v>#VALUE!</v>
      </c>
      <c r="AD280" s="95" t="str">
        <f aca="false">IF(OR($AQ280="",$AQ280=$C280),$R280,IF($AQ280=$D280,SUBSTITUTE(SUBSTITUTE($AQ280,"GPIO3_","GPIO_"),".0",""),IF($AQ280=$E280,$N280,IF($AQ280=$F280,$O280,IF($AQ280=$G280,$P280,IF($AQ280=$H280,$Q280,"INVALID"))))))</f>
        <v>RSVD1</v>
      </c>
      <c r="AE280" s="97"/>
      <c r="AF280" s="98" t="str">
        <f aca="false">IF(AND(OR($AS280="Int PU",$AS280="Int PD"),OR(AND($AZ280&lt;&gt;"",$AZ280&lt;&gt;"0"),AND($BA280&lt;&gt;"",$BA280&lt;&gt;"0"))),"INVALID",IF(OR($AQ280=$C280,$AS280="Int PD"),"PULL_DOWN",IF(OR($AS280="Int PU",AND($AE280="YES",OR($AZ280="",$AZ280="0"),OR($BA280="",$BA280="0"),OR($AR280="Input",$AR280="Bidirectional"))),"PULL_UP","NORMAL")))</f>
        <v>PULL_DOWN</v>
      </c>
      <c r="AG280" s="98" t="str">
        <f aca="false">IF($AR280="Input", "TRISTATE", IF($AS280="Z","TRISTATE",IF($AQ280=$C280,"TRISTATE","NORMAL")))</f>
        <v>TRISTATE</v>
      </c>
      <c r="AH280" s="98" t="str">
        <f aca="false">IF(OR($AQ280=$C280,$AR280="Output"),"DISABLE","ENABLE")</f>
        <v>DISABLE</v>
      </c>
      <c r="AI280" s="112" t="e">
        <f aca="false">IF($AT280&lt;&gt;$G280,"N/A",IF($AV280="Drive 1", "1", IF($AV280="Drive 0", "0", "")))</f>
        <v>#VALUE!</v>
      </c>
      <c r="AJ280" s="99" t="b">
        <f aca="false">TRUE()</f>
        <v>1</v>
      </c>
      <c r="AK280" s="99" t="b">
        <f aca="false">TRUE()</f>
        <v>1</v>
      </c>
      <c r="AL280" s="99" t="b">
        <f aca="false">TRUE()</f>
        <v>1</v>
      </c>
      <c r="AM280" s="99" t="b">
        <f aca="false">TRUE()</f>
        <v>1</v>
      </c>
      <c r="AN280" s="99" t="b">
        <f aca="false">TRUE()</f>
        <v>1</v>
      </c>
      <c r="AO280" s="99" t="b">
        <f aca="false">TRUE()</f>
        <v>1</v>
      </c>
      <c r="AP280" s="100" t="str">
        <f aca="false">IF(AND($AJ280:$AO280), "VALID", "INVALID")</f>
        <v>VALID</v>
      </c>
      <c r="AQ280" s="175" t="s">
        <v>720</v>
      </c>
      <c r="AR280" s="124" t="s">
        <v>79</v>
      </c>
      <c r="AS280" s="126"/>
      <c r="AT280" s="103" t="s">
        <v>89</v>
      </c>
      <c r="AU280" s="104"/>
      <c r="AV280" s="104"/>
      <c r="AW280" s="103" t="s">
        <v>85</v>
      </c>
      <c r="AX280" s="103" t="s">
        <v>85</v>
      </c>
      <c r="AY280" s="174"/>
      <c r="AZ280" s="126"/>
      <c r="BA280" s="126"/>
      <c r="BB280" s="127" t="s">
        <v>496</v>
      </c>
      <c r="BC280" s="125"/>
      <c r="BD280" s="128"/>
      <c r="BE280" s="107" t="s">
        <v>718</v>
      </c>
      <c r="BF280" s="108" t="e">
        <f aca="false">VLOOKUP($A280,#REF!, 34, FALSE())</f>
        <v>#VALUE!</v>
      </c>
      <c r="BG280" s="418" t="e">
        <f aca="false">VLOOKUP($A280,#REF!, 22, FALSE())</f>
        <v>#VALUE!</v>
      </c>
      <c r="BH280" s="109"/>
    </row>
    <row r="281" customFormat="false" ht="12.75" hidden="false" customHeight="true" outlineLevel="0" collapsed="false">
      <c r="A281" s="95" t="s">
        <v>721</v>
      </c>
      <c r="B281" s="86" t="e">
        <f aca="false">VLOOKUP($A281,#REF!, 34, FALSE())</f>
        <v>#VALUE!</v>
      </c>
      <c r="C281" s="87" t="str">
        <f aca="false">CONCATENATE("unused_",A281)</f>
        <v>unused_PEX_L5_RST_N</v>
      </c>
      <c r="D281" s="88" t="e">
        <f aca="false">IF(LEN(VLOOKUP($A281,#REF!,8,FALSE())),LEFT(VLOOKUP($A281,#REF!,8,FALSE()),LEN(VLOOKUP($A281,#REF!,8,FALSE()))-2),"")</f>
        <v>#VALUE!</v>
      </c>
      <c r="E281" s="89" t="e">
        <f aca="false">IF(LEN(VLOOKUP($A281,#REF!,4,FALSE())),IF(INDEX(#REF!,MATCH($A281,#REF!,0),1),LEFT(VLOOKUP($A281,#REF!,4,FALSE()),LEN(VLOOKUP($A281,#REF!,4,FALSE()))-2),CONCATENATE(LEFT(VLOOKUP($A281,#REF!,4,FALSE()),LEN(VLOOKUP($A281,#REF!,4,FALSE()))-2),"*")),"")</f>
        <v>#VALUE!</v>
      </c>
      <c r="F281" s="90" t="e">
        <f aca="false">IF(LEN(VLOOKUP($A281,#REF!,5,FALSE())),IF(INDEX(#REF!,MATCH($A281,#REF!,0),2),LEFT(VLOOKUP($A281,#REF!,5,FALSE()),LEN(VLOOKUP($A281,#REF!,5,FALSE()))-2),CONCATENATE(LEFT(VLOOKUP($A281,#REF!,5,FALSE()),LEN(VLOOKUP($A281,#REF!,5,FALSE()))-2),"*")),"")</f>
        <v>#VALUE!</v>
      </c>
      <c r="G281" s="90" t="e">
        <f aca="false">IF(LEN(VLOOKUP($A281,#REF!,6,FALSE())),IF(INDEX(#REF!,MATCH($A281,#REF!,0),3),LEFT(VLOOKUP($A281,#REF!,6,FALSE()),LEN(VLOOKUP($A281,#REF!,6,FALSE()))-2),CONCATENATE(LEFT(VLOOKUP($A281,#REF!,6,FALSE()),LEN(VLOOKUP($A281,#REF!,6,FALSE()))-2),"*")),"")</f>
        <v>#VALUE!</v>
      </c>
      <c r="H281" s="91" t="e">
        <f aca="false">IF(LEN(VLOOKUP($A281,#REF!,7,FALSE())),IF(INDEX(#REF!,MATCH($A281,#REF!,0),4),LEFT(VLOOKUP($A281,#REF!,7,FALSE()),LEN(VLOOKUP($A281,#REF!,7,FALSE()))-2),CONCATENATE(LEFT(VLOOKUP($A281,#REF!,7,FALSE()),LEN(VLOOKUP($A281,#REF!,7,FALSE()))-2),"*")),"")</f>
        <v>#VALUE!</v>
      </c>
      <c r="I281" s="92" t="e">
        <f aca="false">IF(LEN(VLOOKUP($A281,#REF!,8,FALSE())),UPPER(RIGHT(VLOOKUP($A281,#REF!,8,FALSE()), 1)),"")</f>
        <v>#VALUE!</v>
      </c>
      <c r="J281" s="90" t="e">
        <f aca="false">IF(LEN(VLOOKUP($A281,#REF!,4,FALSE())),UPPER(RIGHT(VLOOKUP($A281,#REF!,4,FALSE()), 1)),"")</f>
        <v>#VALUE!</v>
      </c>
      <c r="K281" s="90" t="e">
        <f aca="false">IF(LEN(VLOOKUP($A281,#REF!,5,FALSE())),UPPER(RIGHT(VLOOKUP($A281,#REF!,5,FALSE()), 1)),"")</f>
        <v>#VALUE!</v>
      </c>
      <c r="L281" s="90" t="e">
        <f aca="false">IF(LEN(VLOOKUP($A281,#REF!,6,FALSE())),UPPER(RIGHT(VLOOKUP($A281,#REF!,6,FALSE()), 1)),"")</f>
        <v>#VALUE!</v>
      </c>
      <c r="M281" s="91" t="e">
        <f aca="false">IF(LEN(VLOOKUP($A281,#REF!,7,FALSE())),UPPER(RIGHT(VLOOKUP($A281,#REF!,7,FALSE()), 1)),"")</f>
        <v>#VALUE!</v>
      </c>
      <c r="N281" s="86" t="s">
        <v>719</v>
      </c>
      <c r="O281" s="86" t="s">
        <v>83</v>
      </c>
      <c r="P281" s="86" t="s">
        <v>104</v>
      </c>
      <c r="Q281" s="86" t="s">
        <v>105</v>
      </c>
      <c r="R281" s="86" t="s">
        <v>83</v>
      </c>
      <c r="S281" s="100" t="e">
        <f aca="false">HLOOKUP("Device Tree Pin Name",#REF!,MATCH($A281,#REF!,0),FALSE())</f>
        <v>#VALUE!</v>
      </c>
      <c r="T281" s="95" t="e">
        <f aca="false">HLOOKUP("power rail",#REF!,MATCH($A281,#REF!,0),FALSE())</f>
        <v>#VALUE!</v>
      </c>
      <c r="U281" s="96" t="e">
        <f aca="false">HLOOKUP("Wake Capable",#REF!,MATCH($A281,#REF!,0),FALSE())</f>
        <v>#VALUE!</v>
      </c>
      <c r="V281" s="96" t="e">
        <f aca="false">HLOOKUP("Strap",#REF!,MATCH($A281,#REF!,0),FALSE())</f>
        <v>#VALUE!</v>
      </c>
      <c r="W281" s="96" t="e">
        <f aca="false">HLOOKUP("GTE",#REF!,MATCH($A281,#REF!,0),FALSE())</f>
        <v>#VALUE!</v>
      </c>
      <c r="X281" s="96" t="e">
        <f aca="false">HLOOKUP("DPD_Control",#REF!,MATCH($A281,#REF!,0),FALSE())</f>
        <v>#VALUE!</v>
      </c>
      <c r="Y281" s="96" t="e">
        <f aca="false">HLOOKUP("DPD_Group",#REF!,MATCH($A281,#REF!,0),FALSE())</f>
        <v>#VALUE!</v>
      </c>
      <c r="Z281" s="95" t="e">
        <f aca="false">HLOOKUP("Pad Category",#REF!,MATCH($A281,#REF!,0),FALSE())</f>
        <v>#VALUE!</v>
      </c>
      <c r="AA281" s="95" t="e">
        <f aca="false">HLOOKUP("Pad type",#REF!,MATCH($A281,#REF!,0),FALSE())</f>
        <v>#VALUE!</v>
      </c>
      <c r="AB281" s="95" t="e">
        <f aca="false">HLOOKUP("Pull Strength",#REF!,MATCH($A281,#REF!,0),FALSE())</f>
        <v>#VALUE!</v>
      </c>
      <c r="AC281" s="95" t="e">
        <f aca="false">HLOOKUP("POR Pin State",#REF!,MATCH($A281,#REF!,0),FALSE())</f>
        <v>#VALUE!</v>
      </c>
      <c r="AD281" s="95" t="str">
        <f aca="false">IF(OR($AQ281="",$AQ281=$C281),$R281,IF($AQ281=$D281,SUBSTITUTE(SUBSTITUTE($AQ281,"GPIO3_","GPIO_"),".0",""),IF($AQ281=$E281,$N281,IF($AQ281=$F281,$O281,IF($AQ281=$G281,$P281,IF($AQ281=$H281,$Q281,"INVALID"))))))</f>
        <v>RSVD1</v>
      </c>
      <c r="AE281" s="97"/>
      <c r="AF281" s="98" t="str">
        <f aca="false">IF(AND(OR($AS281="Int PU",$AS281="Int PD"),OR(AND($AZ281&lt;&gt;"",$AZ281&lt;&gt;"0"),AND($BA281&lt;&gt;"",$BA281&lt;&gt;"0"))),"INVALID",IF(OR($AQ281=$C281,$AS281="Int PD"),"PULL_DOWN",IF(OR($AS281="Int PU",AND($AE281="YES",OR($AZ281="",$AZ281="0"),OR($BA281="",$BA281="0"),OR($AR281="Input",$AR281="Bidirectional"))),"PULL_UP","NORMAL")))</f>
        <v>PULL_DOWN</v>
      </c>
      <c r="AG281" s="98" t="str">
        <f aca="false">IF($AR281="Input", "TRISTATE", IF($AS281="Z","TRISTATE",IF($AQ281=$C281,"TRISTATE","NORMAL")))</f>
        <v>TRISTATE</v>
      </c>
      <c r="AH281" s="98" t="str">
        <f aca="false">IF(OR($AQ281=$C281,$AR281="Output"),"DISABLE","ENABLE")</f>
        <v>DISABLE</v>
      </c>
      <c r="AI281" s="112" t="e">
        <f aca="false">IF($AT281&lt;&gt;$G281,"N/A",IF($AV281="Drive 1", "1", IF($AV281="Drive 0", "0", "")))</f>
        <v>#VALUE!</v>
      </c>
      <c r="AJ281" s="99" t="b">
        <f aca="false">TRUE()</f>
        <v>1</v>
      </c>
      <c r="AK281" s="99" t="b">
        <f aca="false">TRUE()</f>
        <v>1</v>
      </c>
      <c r="AL281" s="99" t="b">
        <f aca="false">TRUE()</f>
        <v>1</v>
      </c>
      <c r="AM281" s="99" t="b">
        <f aca="false">TRUE()</f>
        <v>1</v>
      </c>
      <c r="AN281" s="99" t="b">
        <f aca="false">TRUE()</f>
        <v>1</v>
      </c>
      <c r="AO281" s="99" t="b">
        <f aca="false">TRUE()</f>
        <v>1</v>
      </c>
      <c r="AP281" s="100" t="str">
        <f aca="false">IF(AND($AJ281:$AO281), "VALID", "INVALID")</f>
        <v>VALID</v>
      </c>
      <c r="AQ281" s="101" t="s">
        <v>722</v>
      </c>
      <c r="AR281" s="102" t="s">
        <v>79</v>
      </c>
      <c r="AS281" s="103"/>
      <c r="AT281" s="104"/>
      <c r="AU281" s="104"/>
      <c r="AV281" s="104"/>
      <c r="AW281" s="103" t="s">
        <v>85</v>
      </c>
      <c r="AX281" s="103" t="s">
        <v>85</v>
      </c>
      <c r="AY281" s="104"/>
      <c r="AZ281" s="103"/>
      <c r="BA281" s="103"/>
      <c r="BB281" s="105"/>
      <c r="BC281" s="104"/>
      <c r="BD281" s="106"/>
      <c r="BE281" s="111" t="s">
        <v>721</v>
      </c>
      <c r="BF281" s="108" t="e">
        <f aca="false">VLOOKUP($A281,#REF!, 34, FALSE())</f>
        <v>#VALUE!</v>
      </c>
      <c r="BG281" s="418" t="e">
        <f aca="false">VLOOKUP($A281,#REF!, 22, FALSE())</f>
        <v>#VALUE!</v>
      </c>
      <c r="BH281" s="109"/>
    </row>
    <row r="282" customFormat="false" ht="12.75" hidden="false" customHeight="true" outlineLevel="0" collapsed="false">
      <c r="A282" s="95" t="s">
        <v>723</v>
      </c>
      <c r="B282" s="86" t="e">
        <f aca="false">VLOOKUP($A282,#REF!, 34, FALSE())</f>
        <v>#VALUE!</v>
      </c>
      <c r="C282" s="87" t="str">
        <f aca="false">CONCATENATE("unused_",A282)</f>
        <v>unused_PEX_L6_CLKREQ_N</v>
      </c>
      <c r="D282" s="88" t="e">
        <f aca="false">IF(LEN(VLOOKUP($A282,#REF!,8,FALSE())),LEFT(VLOOKUP($A282,#REF!,8,FALSE()),LEN(VLOOKUP($A282,#REF!,8,FALSE()))-2),"")</f>
        <v>#VALUE!</v>
      </c>
      <c r="E282" s="89" t="e">
        <f aca="false">IF(LEN(VLOOKUP($A282,#REF!,4,FALSE())),IF(INDEX(#REF!,MATCH($A282,#REF!,0),1),LEFT(VLOOKUP($A282,#REF!,4,FALSE()),LEN(VLOOKUP($A282,#REF!,4,FALSE()))-2),CONCATENATE(LEFT(VLOOKUP($A282,#REF!,4,FALSE()),LEN(VLOOKUP($A282,#REF!,4,FALSE()))-2),"*")),"")</f>
        <v>#VALUE!</v>
      </c>
      <c r="F282" s="90" t="e">
        <f aca="false">IF(LEN(VLOOKUP($A282,#REF!,5,FALSE())),IF(INDEX(#REF!,MATCH($A282,#REF!,0),2),LEFT(VLOOKUP($A282,#REF!,5,FALSE()),LEN(VLOOKUP($A282,#REF!,5,FALSE()))-2),CONCATENATE(LEFT(VLOOKUP($A282,#REF!,5,FALSE()),LEN(VLOOKUP($A282,#REF!,5,FALSE()))-2),"*")),"")</f>
        <v>#VALUE!</v>
      </c>
      <c r="G282" s="90" t="e">
        <f aca="false">IF(LEN(VLOOKUP($A282,#REF!,6,FALSE())),IF(INDEX(#REF!,MATCH($A282,#REF!,0),3),LEFT(VLOOKUP($A282,#REF!,6,FALSE()),LEN(VLOOKUP($A282,#REF!,6,FALSE()))-2),CONCATENATE(LEFT(VLOOKUP($A282,#REF!,6,FALSE()),LEN(VLOOKUP($A282,#REF!,6,FALSE()))-2),"*")),"")</f>
        <v>#VALUE!</v>
      </c>
      <c r="H282" s="91" t="e">
        <f aca="false">IF(LEN(VLOOKUP($A282,#REF!,7,FALSE())),IF(INDEX(#REF!,MATCH($A282,#REF!,0),4),LEFT(VLOOKUP($A282,#REF!,7,FALSE()),LEN(VLOOKUP($A282,#REF!,7,FALSE()))-2),CONCATENATE(LEFT(VLOOKUP($A282,#REF!,7,FALSE()),LEN(VLOOKUP($A282,#REF!,7,FALSE()))-2),"*")),"")</f>
        <v>#VALUE!</v>
      </c>
      <c r="I282" s="92" t="e">
        <f aca="false">IF(LEN(VLOOKUP($A282,#REF!,8,FALSE())),UPPER(RIGHT(VLOOKUP($A282,#REF!,8,FALSE()), 1)),"")</f>
        <v>#VALUE!</v>
      </c>
      <c r="J282" s="90" t="e">
        <f aca="false">IF(LEN(VLOOKUP($A282,#REF!,4,FALSE())),UPPER(RIGHT(VLOOKUP($A282,#REF!,4,FALSE()), 1)),"")</f>
        <v>#VALUE!</v>
      </c>
      <c r="K282" s="90" t="e">
        <f aca="false">IF(LEN(VLOOKUP($A282,#REF!,5,FALSE())),UPPER(RIGHT(VLOOKUP($A282,#REF!,5,FALSE()), 1)),"")</f>
        <v>#VALUE!</v>
      </c>
      <c r="L282" s="90" t="e">
        <f aca="false">IF(LEN(VLOOKUP($A282,#REF!,6,FALSE())),UPPER(RIGHT(VLOOKUP($A282,#REF!,6,FALSE()), 1)),"")</f>
        <v>#VALUE!</v>
      </c>
      <c r="M282" s="91" t="e">
        <f aca="false">IF(LEN(VLOOKUP($A282,#REF!,7,FALSE())),UPPER(RIGHT(VLOOKUP($A282,#REF!,7,FALSE()), 1)),"")</f>
        <v>#VALUE!</v>
      </c>
      <c r="N282" s="86" t="s">
        <v>724</v>
      </c>
      <c r="O282" s="86" t="s">
        <v>83</v>
      </c>
      <c r="P282" s="86" t="s">
        <v>104</v>
      </c>
      <c r="Q282" s="86" t="s">
        <v>105</v>
      </c>
      <c r="R282" s="86" t="s">
        <v>83</v>
      </c>
      <c r="S282" s="100" t="e">
        <f aca="false">HLOOKUP("Device Tree Pin Name",#REF!,MATCH($A282,#REF!,0),FALSE())</f>
        <v>#VALUE!</v>
      </c>
      <c r="T282" s="95" t="e">
        <f aca="false">HLOOKUP("power rail",#REF!,MATCH($A282,#REF!,0),FALSE())</f>
        <v>#VALUE!</v>
      </c>
      <c r="U282" s="96" t="e">
        <f aca="false">HLOOKUP("Wake Capable",#REF!,MATCH($A282,#REF!,0),FALSE())</f>
        <v>#VALUE!</v>
      </c>
      <c r="V282" s="96" t="e">
        <f aca="false">HLOOKUP("Strap",#REF!,MATCH($A282,#REF!,0),FALSE())</f>
        <v>#VALUE!</v>
      </c>
      <c r="W282" s="96" t="e">
        <f aca="false">HLOOKUP("GTE",#REF!,MATCH($A282,#REF!,0),FALSE())</f>
        <v>#VALUE!</v>
      </c>
      <c r="X282" s="96" t="e">
        <f aca="false">HLOOKUP("DPD_Control",#REF!,MATCH($A282,#REF!,0),FALSE())</f>
        <v>#VALUE!</v>
      </c>
      <c r="Y282" s="96" t="e">
        <f aca="false">HLOOKUP("DPD_Group",#REF!,MATCH($A282,#REF!,0),FALSE())</f>
        <v>#VALUE!</v>
      </c>
      <c r="Z282" s="95" t="e">
        <f aca="false">HLOOKUP("Pad Category",#REF!,MATCH($A282,#REF!,0),FALSE())</f>
        <v>#VALUE!</v>
      </c>
      <c r="AA282" s="95" t="e">
        <f aca="false">HLOOKUP("Pad type",#REF!,MATCH($A282,#REF!,0),FALSE())</f>
        <v>#VALUE!</v>
      </c>
      <c r="AB282" s="95" t="e">
        <f aca="false">HLOOKUP("Pull Strength",#REF!,MATCH($A282,#REF!,0),FALSE())</f>
        <v>#VALUE!</v>
      </c>
      <c r="AC282" s="95" t="e">
        <f aca="false">HLOOKUP("POR Pin State",#REF!,MATCH($A282,#REF!,0),FALSE())</f>
        <v>#VALUE!</v>
      </c>
      <c r="AD282" s="95" t="str">
        <f aca="false">IF(OR($AQ282="",$AQ282=$C282),$R282,IF($AQ282=$D282,SUBSTITUTE(SUBSTITUTE($AQ282,"GPIO3_","GPIO_"),".0",""),IF($AQ282=$E282,$N282,IF($AQ282=$F282,$O282,IF($AQ282=$G282,$P282,IF($AQ282=$H282,$Q282,"INVALID"))))))</f>
        <v>RSVD1</v>
      </c>
      <c r="AE282" s="97"/>
      <c r="AF282" s="98" t="str">
        <f aca="false">IF(AND(OR($AS282="Int PU",$AS282="Int PD"),OR(AND($AZ282&lt;&gt;"",$AZ282&lt;&gt;"0"),AND($BA282&lt;&gt;"",$BA282&lt;&gt;"0"))),"INVALID",IF(OR($AQ282=$C282,$AS282="Int PD"),"PULL_DOWN",IF(OR($AS282="Int PU",AND($AE282="YES",OR($AZ282="",$AZ282="0"),OR($BA282="",$BA282="0"),OR($AR282="Input",$AR282="Bidirectional"))),"PULL_UP","NORMAL")))</f>
        <v>PULL_DOWN</v>
      </c>
      <c r="AG282" s="98" t="str">
        <f aca="false">IF($AR282="Input", "TRISTATE", IF($AS282="Z","TRISTATE",IF($AQ282=$C282,"TRISTATE","NORMAL")))</f>
        <v>TRISTATE</v>
      </c>
      <c r="AH282" s="98" t="str">
        <f aca="false">IF(OR($AQ282=$C282,$AR282="Output"),"DISABLE","ENABLE")</f>
        <v>DISABLE</v>
      </c>
      <c r="AI282" s="112" t="e">
        <f aca="false">IF($AT282&lt;&gt;$G282,"N/A",IF($AV282="Drive 1", "1", IF($AV282="Drive 0", "0", "")))</f>
        <v>#VALUE!</v>
      </c>
      <c r="AJ282" s="99" t="b">
        <f aca="false">TRUE()</f>
        <v>1</v>
      </c>
      <c r="AK282" s="99" t="b">
        <f aca="false">TRUE()</f>
        <v>1</v>
      </c>
      <c r="AL282" s="99" t="b">
        <f aca="false">TRUE()</f>
        <v>1</v>
      </c>
      <c r="AM282" s="99" t="b">
        <f aca="false">TRUE()</f>
        <v>1</v>
      </c>
      <c r="AN282" s="99" t="b">
        <f aca="false">TRUE()</f>
        <v>1</v>
      </c>
      <c r="AO282" s="99" t="b">
        <f aca="false">TRUE()</f>
        <v>1</v>
      </c>
      <c r="AP282" s="100" t="str">
        <f aca="false">IF(AND($AJ282:$AO282), "VALID", "INVALID")</f>
        <v>VALID</v>
      </c>
      <c r="AQ282" s="101" t="s">
        <v>725</v>
      </c>
      <c r="AR282" s="102" t="s">
        <v>79</v>
      </c>
      <c r="AS282" s="103"/>
      <c r="AT282" s="103" t="s">
        <v>89</v>
      </c>
      <c r="AU282" s="104"/>
      <c r="AV282" s="104"/>
      <c r="AW282" s="103" t="s">
        <v>85</v>
      </c>
      <c r="AX282" s="103" t="s">
        <v>85</v>
      </c>
      <c r="AY282" s="104"/>
      <c r="AZ282" s="103"/>
      <c r="BA282" s="103"/>
      <c r="BB282" s="105"/>
      <c r="BC282" s="104"/>
      <c r="BD282" s="106"/>
      <c r="BE282" s="111" t="s">
        <v>723</v>
      </c>
      <c r="BF282" s="108" t="e">
        <f aca="false">VLOOKUP($A282,#REF!, 34, FALSE())</f>
        <v>#VALUE!</v>
      </c>
      <c r="BG282" s="418" t="e">
        <f aca="false">VLOOKUP($A282,#REF!, 22, FALSE())</f>
        <v>#VALUE!</v>
      </c>
      <c r="BH282" s="109"/>
    </row>
    <row r="283" customFormat="false" ht="12.75" hidden="false" customHeight="true" outlineLevel="0" collapsed="false">
      <c r="A283" s="95" t="s">
        <v>726</v>
      </c>
      <c r="B283" s="86" t="e">
        <f aca="false">VLOOKUP($A283,#REF!, 34, FALSE())</f>
        <v>#VALUE!</v>
      </c>
      <c r="C283" s="87" t="str">
        <f aca="false">CONCATENATE("unused_",A283)</f>
        <v>unused_PEX_L6_RST_N</v>
      </c>
      <c r="D283" s="88" t="e">
        <f aca="false">IF(LEN(VLOOKUP($A283,#REF!,8,FALSE())),LEFT(VLOOKUP($A283,#REF!,8,FALSE()),LEN(VLOOKUP($A283,#REF!,8,FALSE()))-2),"")</f>
        <v>#VALUE!</v>
      </c>
      <c r="E283" s="89" t="e">
        <f aca="false">IF(LEN(VLOOKUP($A283,#REF!,4,FALSE())),IF(INDEX(#REF!,MATCH($A283,#REF!,0),1),LEFT(VLOOKUP($A283,#REF!,4,FALSE()),LEN(VLOOKUP($A283,#REF!,4,FALSE()))-2),CONCATENATE(LEFT(VLOOKUP($A283,#REF!,4,FALSE()),LEN(VLOOKUP($A283,#REF!,4,FALSE()))-2),"*")),"")</f>
        <v>#VALUE!</v>
      </c>
      <c r="F283" s="90" t="e">
        <f aca="false">IF(LEN(VLOOKUP($A283,#REF!,5,FALSE())),IF(INDEX(#REF!,MATCH($A283,#REF!,0),2),LEFT(VLOOKUP($A283,#REF!,5,FALSE()),LEN(VLOOKUP($A283,#REF!,5,FALSE()))-2),CONCATENATE(LEFT(VLOOKUP($A283,#REF!,5,FALSE()),LEN(VLOOKUP($A283,#REF!,5,FALSE()))-2),"*")),"")</f>
        <v>#VALUE!</v>
      </c>
      <c r="G283" s="90" t="e">
        <f aca="false">IF(LEN(VLOOKUP($A283,#REF!,6,FALSE())),IF(INDEX(#REF!,MATCH($A283,#REF!,0),3),LEFT(VLOOKUP($A283,#REF!,6,FALSE()),LEN(VLOOKUP($A283,#REF!,6,FALSE()))-2),CONCATENATE(LEFT(VLOOKUP($A283,#REF!,6,FALSE()),LEN(VLOOKUP($A283,#REF!,6,FALSE()))-2),"*")),"")</f>
        <v>#VALUE!</v>
      </c>
      <c r="H283" s="91" t="e">
        <f aca="false">IF(LEN(VLOOKUP($A283,#REF!,7,FALSE())),IF(INDEX(#REF!,MATCH($A283,#REF!,0),4),LEFT(VLOOKUP($A283,#REF!,7,FALSE()),LEN(VLOOKUP($A283,#REF!,7,FALSE()))-2),CONCATENATE(LEFT(VLOOKUP($A283,#REF!,7,FALSE()),LEN(VLOOKUP($A283,#REF!,7,FALSE()))-2),"*")),"")</f>
        <v>#VALUE!</v>
      </c>
      <c r="I283" s="92" t="e">
        <f aca="false">IF(LEN(VLOOKUP($A283,#REF!,8,FALSE())),UPPER(RIGHT(VLOOKUP($A283,#REF!,8,FALSE()), 1)),"")</f>
        <v>#VALUE!</v>
      </c>
      <c r="J283" s="90" t="e">
        <f aca="false">IF(LEN(VLOOKUP($A283,#REF!,4,FALSE())),UPPER(RIGHT(VLOOKUP($A283,#REF!,4,FALSE()), 1)),"")</f>
        <v>#VALUE!</v>
      </c>
      <c r="K283" s="90" t="e">
        <f aca="false">IF(LEN(VLOOKUP($A283,#REF!,5,FALSE())),UPPER(RIGHT(VLOOKUP($A283,#REF!,5,FALSE()), 1)),"")</f>
        <v>#VALUE!</v>
      </c>
      <c r="L283" s="90" t="e">
        <f aca="false">IF(LEN(VLOOKUP($A283,#REF!,6,FALSE())),UPPER(RIGHT(VLOOKUP($A283,#REF!,6,FALSE()), 1)),"")</f>
        <v>#VALUE!</v>
      </c>
      <c r="M283" s="91" t="e">
        <f aca="false">IF(LEN(VLOOKUP($A283,#REF!,7,FALSE())),UPPER(RIGHT(VLOOKUP($A283,#REF!,7,FALSE()), 1)),"")</f>
        <v>#VALUE!</v>
      </c>
      <c r="N283" s="86" t="s">
        <v>724</v>
      </c>
      <c r="O283" s="86" t="s">
        <v>83</v>
      </c>
      <c r="P283" s="86" t="s">
        <v>104</v>
      </c>
      <c r="Q283" s="86" t="s">
        <v>105</v>
      </c>
      <c r="R283" s="86" t="s">
        <v>83</v>
      </c>
      <c r="S283" s="100" t="e">
        <f aca="false">HLOOKUP("Device Tree Pin Name",#REF!,MATCH($A283,#REF!,0),FALSE())</f>
        <v>#VALUE!</v>
      </c>
      <c r="T283" s="95" t="e">
        <f aca="false">HLOOKUP("power rail",#REF!,MATCH($A283,#REF!,0),FALSE())</f>
        <v>#VALUE!</v>
      </c>
      <c r="U283" s="96" t="e">
        <f aca="false">HLOOKUP("Wake Capable",#REF!,MATCH($A283,#REF!,0),FALSE())</f>
        <v>#VALUE!</v>
      </c>
      <c r="V283" s="96" t="e">
        <f aca="false">HLOOKUP("Strap",#REF!,MATCH($A283,#REF!,0),FALSE())</f>
        <v>#VALUE!</v>
      </c>
      <c r="W283" s="96" t="e">
        <f aca="false">HLOOKUP("GTE",#REF!,MATCH($A283,#REF!,0),FALSE())</f>
        <v>#VALUE!</v>
      </c>
      <c r="X283" s="96" t="e">
        <f aca="false">HLOOKUP("DPD_Control",#REF!,MATCH($A283,#REF!,0),FALSE())</f>
        <v>#VALUE!</v>
      </c>
      <c r="Y283" s="96" t="e">
        <f aca="false">HLOOKUP("DPD_Group",#REF!,MATCH($A283,#REF!,0),FALSE())</f>
        <v>#VALUE!</v>
      </c>
      <c r="Z283" s="95" t="e">
        <f aca="false">HLOOKUP("Pad Category",#REF!,MATCH($A283,#REF!,0),FALSE())</f>
        <v>#VALUE!</v>
      </c>
      <c r="AA283" s="95" t="e">
        <f aca="false">HLOOKUP("Pad type",#REF!,MATCH($A283,#REF!,0),FALSE())</f>
        <v>#VALUE!</v>
      </c>
      <c r="AB283" s="95" t="e">
        <f aca="false">HLOOKUP("Pull Strength",#REF!,MATCH($A283,#REF!,0),FALSE())</f>
        <v>#VALUE!</v>
      </c>
      <c r="AC283" s="95" t="e">
        <f aca="false">HLOOKUP("POR Pin State",#REF!,MATCH($A283,#REF!,0),FALSE())</f>
        <v>#VALUE!</v>
      </c>
      <c r="AD283" s="95" t="str">
        <f aca="false">IF(OR($AQ283="",$AQ283=$C283),$R283,IF($AQ283=$D283,SUBSTITUTE(SUBSTITUTE($AQ283,"GPIO3_","GPIO_"),".0",""),IF($AQ283=$E283,$N283,IF($AQ283=$F283,$O283,IF($AQ283=$G283,$P283,IF($AQ283=$H283,$Q283,"INVALID"))))))</f>
        <v>RSVD1</v>
      </c>
      <c r="AE283" s="97"/>
      <c r="AF283" s="98" t="str">
        <f aca="false">IF(AND(OR($AS283="Int PU",$AS283="Int PD"),OR(AND($AZ283&lt;&gt;"",$AZ283&lt;&gt;"0"),AND($BA283&lt;&gt;"",$BA283&lt;&gt;"0"))),"INVALID",IF(OR($AQ283=$C283,$AS283="Int PD"),"PULL_DOWN",IF(OR($AS283="Int PU",AND($AE283="YES",OR($AZ283="",$AZ283="0"),OR($BA283="",$BA283="0"),OR($AR283="Input",$AR283="Bidirectional"))),"PULL_UP","NORMAL")))</f>
        <v>PULL_DOWN</v>
      </c>
      <c r="AG283" s="98" t="str">
        <f aca="false">IF($AR283="Input", "TRISTATE", IF($AS283="Z","TRISTATE",IF($AQ283=$C283,"TRISTATE","NORMAL")))</f>
        <v>TRISTATE</v>
      </c>
      <c r="AH283" s="98" t="str">
        <f aca="false">IF(OR($AQ283=$C283,$AR283="Output"),"DISABLE","ENABLE")</f>
        <v>DISABLE</v>
      </c>
      <c r="AI283" s="112" t="e">
        <f aca="false">IF($AT283&lt;&gt;$G283,"N/A",IF($AV283="Drive 1", "1", IF($AV283="Drive 0", "0", "")))</f>
        <v>#VALUE!</v>
      </c>
      <c r="AJ283" s="99" t="b">
        <f aca="false">TRUE()</f>
        <v>1</v>
      </c>
      <c r="AK283" s="99" t="b">
        <f aca="false">TRUE()</f>
        <v>1</v>
      </c>
      <c r="AL283" s="99" t="b">
        <f aca="false">TRUE()</f>
        <v>1</v>
      </c>
      <c r="AM283" s="99" t="b">
        <f aca="false">TRUE()</f>
        <v>1</v>
      </c>
      <c r="AN283" s="99" t="b">
        <f aca="false">TRUE()</f>
        <v>1</v>
      </c>
      <c r="AO283" s="99" t="b">
        <f aca="false">TRUE()</f>
        <v>1</v>
      </c>
      <c r="AP283" s="100" t="str">
        <f aca="false">IF(AND($AJ283:$AO283), "VALID", "INVALID")</f>
        <v>VALID</v>
      </c>
      <c r="AQ283" s="101" t="s">
        <v>727</v>
      </c>
      <c r="AR283" s="102" t="s">
        <v>79</v>
      </c>
      <c r="AS283" s="103"/>
      <c r="AT283" s="104"/>
      <c r="AU283" s="104"/>
      <c r="AV283" s="104"/>
      <c r="AW283" s="103" t="s">
        <v>85</v>
      </c>
      <c r="AX283" s="103" t="s">
        <v>85</v>
      </c>
      <c r="AY283" s="104"/>
      <c r="AZ283" s="103"/>
      <c r="BA283" s="103"/>
      <c r="BB283" s="105"/>
      <c r="BC283" s="104"/>
      <c r="BD283" s="106"/>
      <c r="BE283" s="114" t="s">
        <v>726</v>
      </c>
      <c r="BF283" s="108" t="e">
        <f aca="false">VLOOKUP($A283,#REF!, 34, FALSE())</f>
        <v>#VALUE!</v>
      </c>
      <c r="BG283" s="418" t="e">
        <f aca="false">VLOOKUP($A283,#REF!, 22, FALSE())</f>
        <v>#VALUE!</v>
      </c>
      <c r="BH283" s="109"/>
    </row>
    <row r="284" s="85" customFormat="true" ht="18" hidden="false" customHeight="true" outlineLevel="0" collapsed="false">
      <c r="A284" s="116" t="s">
        <v>728</v>
      </c>
      <c r="B284" s="75" t="s">
        <v>717</v>
      </c>
      <c r="C284" s="115"/>
      <c r="D284" s="153"/>
      <c r="E284" s="153"/>
      <c r="F284" s="153"/>
      <c r="G284" s="153"/>
      <c r="H284" s="153"/>
      <c r="I284" s="115"/>
      <c r="J284" s="115"/>
      <c r="K284" s="115"/>
      <c r="L284" s="115"/>
      <c r="M284" s="115"/>
      <c r="N284" s="115"/>
      <c r="O284" s="115"/>
      <c r="P284" s="115"/>
      <c r="Q284" s="115"/>
      <c r="R284" s="115"/>
      <c r="S284" s="115"/>
      <c r="T284" s="115"/>
      <c r="U284" s="154"/>
      <c r="V284" s="154"/>
      <c r="W284" s="154"/>
      <c r="X284" s="154"/>
      <c r="Y284" s="154"/>
      <c r="Z284" s="155"/>
      <c r="AA284" s="155"/>
      <c r="AB284" s="155"/>
      <c r="AC284" s="155"/>
      <c r="AD284" s="155"/>
      <c r="AE284" s="155"/>
      <c r="AF284" s="155"/>
      <c r="AG284" s="155"/>
      <c r="AH284" s="155"/>
      <c r="AI284" s="155"/>
      <c r="AJ284" s="155"/>
      <c r="AK284" s="155"/>
      <c r="AL284" s="155"/>
      <c r="AM284" s="155"/>
      <c r="AN284" s="155"/>
      <c r="AO284" s="155"/>
      <c r="AP284" s="155"/>
      <c r="AQ284" s="79"/>
      <c r="AR284" s="156"/>
      <c r="AS284" s="157"/>
      <c r="AT284" s="157"/>
      <c r="AU284" s="157"/>
      <c r="AV284" s="157"/>
      <c r="AW284" s="157"/>
      <c r="AX284" s="157"/>
      <c r="AY284" s="157"/>
      <c r="AZ284" s="157"/>
      <c r="BA284" s="157"/>
      <c r="BB284" s="157"/>
      <c r="BC284" s="81" t="s">
        <v>76</v>
      </c>
      <c r="BD284" s="157"/>
      <c r="BE284" s="158" t="s">
        <v>728</v>
      </c>
      <c r="BF284" s="344" t="s">
        <v>717</v>
      </c>
      <c r="BG284" s="344"/>
      <c r="BH284" s="159"/>
    </row>
    <row r="285" customFormat="false" ht="12.75" hidden="false" customHeight="true" outlineLevel="0" collapsed="false">
      <c r="A285" s="95" t="s">
        <v>729</v>
      </c>
      <c r="B285" s="86" t="e">
        <f aca="false">VLOOKUP($A285,#REF!, 34, FALSE())</f>
        <v>#VALUE!</v>
      </c>
      <c r="C285" s="87" t="str">
        <f aca="false">CONCATENATE("unused_",A285)</f>
        <v>unused_PEX_CLK5P</v>
      </c>
      <c r="D285" s="88" t="e">
        <f aca="false">IF(LEN(VLOOKUP($A285,#REF!,8,FALSE())),LEFT(VLOOKUP($A285,#REF!,8,FALSE()),LEN(VLOOKUP($A285,#REF!,8,FALSE()))-2),"")</f>
        <v>#VALUE!</v>
      </c>
      <c r="E285" s="89" t="e">
        <f aca="false">IF(LEN(VLOOKUP($A285,#REF!,4,FALSE())),IF(INDEX(#REF!,MATCH($A285,#REF!,0),1),LEFT(VLOOKUP($A285,#REF!,4,FALSE()),LEN(VLOOKUP($A285,#REF!,4,FALSE()))-2),CONCATENATE(LEFT(VLOOKUP($A285,#REF!,4,FALSE()),LEN(VLOOKUP($A285,#REF!,4,FALSE()))-2),"*")),"")</f>
        <v>#VALUE!</v>
      </c>
      <c r="F285" s="90" t="e">
        <f aca="false">IF(LEN(VLOOKUP($A285,#REF!,5,FALSE())),IF(INDEX(#REF!,MATCH($A285,#REF!,0),2),LEFT(VLOOKUP($A285,#REF!,5,FALSE()),LEN(VLOOKUP($A285,#REF!,5,FALSE()))-2),CONCATENATE(LEFT(VLOOKUP($A285,#REF!,5,FALSE()),LEN(VLOOKUP($A285,#REF!,5,FALSE()))-2),"*")),"")</f>
        <v>#VALUE!</v>
      </c>
      <c r="G285" s="90" t="e">
        <f aca="false">IF(LEN(VLOOKUP($A285,#REF!,6,FALSE())),IF(INDEX(#REF!,MATCH($A285,#REF!,0),3),LEFT(VLOOKUP($A285,#REF!,6,FALSE()),LEN(VLOOKUP($A285,#REF!,6,FALSE()))-2),CONCATENATE(LEFT(VLOOKUP($A285,#REF!,6,FALSE()),LEN(VLOOKUP($A285,#REF!,6,FALSE()))-2),"*")),"")</f>
        <v>#VALUE!</v>
      </c>
      <c r="H285" s="91" t="e">
        <f aca="false">IF(LEN(VLOOKUP($A285,#REF!,7,FALSE())),IF(INDEX(#REF!,MATCH($A285,#REF!,0),4),LEFT(VLOOKUP($A285,#REF!,7,FALSE()),LEN(VLOOKUP($A285,#REF!,7,FALSE()))-2),CONCATENATE(LEFT(VLOOKUP($A285,#REF!,7,FALSE()),LEN(VLOOKUP($A285,#REF!,7,FALSE()))-2),"*")),"")</f>
        <v>#VALUE!</v>
      </c>
      <c r="I285" s="92" t="e">
        <f aca="false">IF(LEN(VLOOKUP($A285,#REF!,8,FALSE())),UPPER(RIGHT(VLOOKUP($A285,#REF!,8,FALSE()), 1)),"")</f>
        <v>#VALUE!</v>
      </c>
      <c r="J285" s="90" t="e">
        <f aca="false">IF(LEN(VLOOKUP($A285,#REF!,4,FALSE())),UPPER(RIGHT(VLOOKUP($A285,#REF!,4,FALSE()), 1)),"")</f>
        <v>#VALUE!</v>
      </c>
      <c r="K285" s="90" t="e">
        <f aca="false">IF(LEN(VLOOKUP($A285,#REF!,5,FALSE())),UPPER(RIGHT(VLOOKUP($A285,#REF!,5,FALSE()), 1)),"")</f>
        <v>#VALUE!</v>
      </c>
      <c r="L285" s="90" t="e">
        <f aca="false">IF(LEN(VLOOKUP($A285,#REF!,6,FALSE())),UPPER(RIGHT(VLOOKUP($A285,#REF!,6,FALSE()), 1)),"")</f>
        <v>#VALUE!</v>
      </c>
      <c r="M285" s="91" t="e">
        <f aca="false">IF(LEN(VLOOKUP($A285,#REF!,7,FALSE())),UPPER(RIGHT(VLOOKUP($A285,#REF!,7,FALSE()), 1)),"")</f>
        <v>#VALUE!</v>
      </c>
      <c r="N285" s="97"/>
      <c r="O285" s="97"/>
      <c r="P285" s="97"/>
      <c r="Q285" s="97"/>
      <c r="R285" s="97"/>
      <c r="S285" s="100" t="e">
        <f aca="false">HLOOKUP("Device Tree Pin Name",#REF!,MATCH($A285,#REF!,0),FALSE())</f>
        <v>#VALUE!</v>
      </c>
      <c r="T285" s="95" t="e">
        <f aca="false">HLOOKUP("power rail",#REF!,MATCH($A285,#REF!,0),FALSE())</f>
        <v>#VALUE!</v>
      </c>
      <c r="U285" s="96" t="e">
        <f aca="false">HLOOKUP("Wake Capable",#REF!,MATCH($A285,#REF!,0),FALSE())</f>
        <v>#VALUE!</v>
      </c>
      <c r="V285" s="96" t="e">
        <f aca="false">HLOOKUP("Strap",#REF!,MATCH($A285,#REF!,0),FALSE())</f>
        <v>#VALUE!</v>
      </c>
      <c r="W285" s="96" t="e">
        <f aca="false">HLOOKUP("GTE",#REF!,MATCH($A285,#REF!,0),FALSE())</f>
        <v>#VALUE!</v>
      </c>
      <c r="X285" s="96" t="e">
        <f aca="false">HLOOKUP("DPD_Control",#REF!,MATCH($A285,#REF!,0),FALSE())</f>
        <v>#VALUE!</v>
      </c>
      <c r="Y285" s="96" t="e">
        <f aca="false">HLOOKUP("DPD_Group",#REF!,MATCH($A285,#REF!,0),FALSE())</f>
        <v>#VALUE!</v>
      </c>
      <c r="Z285" s="95" t="e">
        <f aca="false">HLOOKUP("Pad Category",#REF!,MATCH($A285,#REF!,0),FALSE())</f>
        <v>#VALUE!</v>
      </c>
      <c r="AA285" s="95" t="e">
        <f aca="false">HLOOKUP("Pad type",#REF!,MATCH($A285,#REF!,0),FALSE())</f>
        <v>#VALUE!</v>
      </c>
      <c r="AB285" s="95" t="e">
        <f aca="false">HLOOKUP("Pull Strength",#REF!,MATCH($A285,#REF!,0),FALSE())</f>
        <v>#VALUE!</v>
      </c>
      <c r="AC285" s="95" t="e">
        <f aca="false">HLOOKUP("POR Pin State",#REF!,MATCH($A285,#REF!,0),FALSE())</f>
        <v>#VALUE!</v>
      </c>
      <c r="AD285" s="97"/>
      <c r="AE285" s="97"/>
      <c r="AF285" s="98" t="str">
        <f aca="false">IF(AND(OR($AS285="Int PU",$AS285="Int PD"),OR(AND($AZ285&lt;&gt;"",$AZ285&lt;&gt;"0"),AND($BA285&lt;&gt;"",$BA285&lt;&gt;"0"))),"INVALID",IF(OR($AQ285=$C285,$AS285="Int PD"),"PULL_DOWN",IF(OR($AS285="Int PU",AND($AE285="YES",OR($AZ285="",$AZ285="0"),OR($BA285="",$BA285="0"),OR($AR285="Input",$AR285="Bidirectional"))),"PULL_UP","NORMAL")))</f>
        <v>PULL_DOWN</v>
      </c>
      <c r="AG285" s="98" t="str">
        <f aca="false">IF($AR285="Input", "TRISTATE", IF($AS285="Z","TRISTATE",IF($AQ285=$C285,"TRISTATE","NORMAL")))</f>
        <v>TRISTATE</v>
      </c>
      <c r="AH285" s="98" t="str">
        <f aca="false">IF(OR($AQ285=$C285,$AR285="Output"),"DISABLE","ENABLE")</f>
        <v>DISABLE</v>
      </c>
      <c r="AI285" s="97"/>
      <c r="AJ285" s="99" t="b">
        <f aca="false">TRUE()</f>
        <v>1</v>
      </c>
      <c r="AK285" s="99" t="b">
        <f aca="false">TRUE()</f>
        <v>1</v>
      </c>
      <c r="AL285" s="99" t="b">
        <f aca="false">TRUE()</f>
        <v>1</v>
      </c>
      <c r="AM285" s="99" t="b">
        <f aca="false">TRUE()</f>
        <v>1</v>
      </c>
      <c r="AN285" s="99" t="b">
        <f aca="false">TRUE()</f>
        <v>1</v>
      </c>
      <c r="AO285" s="99" t="b">
        <f aca="false">TRUE()</f>
        <v>1</v>
      </c>
      <c r="AP285" s="100" t="str">
        <f aca="false">IF(AND($AJ285:$AO285), "VALID", "INVALID")</f>
        <v>VALID</v>
      </c>
      <c r="AQ285" s="123" t="s">
        <v>730</v>
      </c>
      <c r="AR285" s="124" t="s">
        <v>79</v>
      </c>
      <c r="AS285" s="103"/>
      <c r="AT285" s="104"/>
      <c r="AU285" s="104"/>
      <c r="AV285" s="104"/>
      <c r="AW285" s="104"/>
      <c r="AX285" s="104"/>
      <c r="AY285" s="104"/>
      <c r="AZ285" s="126"/>
      <c r="BA285" s="126"/>
      <c r="BB285" s="105"/>
      <c r="BC285" s="104"/>
      <c r="BD285" s="106"/>
      <c r="BE285" s="107" t="s">
        <v>729</v>
      </c>
      <c r="BF285" s="108" t="e">
        <f aca="false">VLOOKUP($A285,#REF!, 34, FALSE())</f>
        <v>#VALUE!</v>
      </c>
      <c r="BG285" s="418" t="e">
        <f aca="false">VLOOKUP($A285,#REF!, 22, FALSE())</f>
        <v>#VALUE!</v>
      </c>
      <c r="BH285" s="109"/>
    </row>
    <row r="286" customFormat="false" ht="12.75" hidden="false" customHeight="true" outlineLevel="0" collapsed="false">
      <c r="A286" s="95" t="s">
        <v>731</v>
      </c>
      <c r="B286" s="86" t="e">
        <f aca="false">VLOOKUP($A286,#REF!, 34, FALSE())</f>
        <v>#VALUE!</v>
      </c>
      <c r="C286" s="87" t="str">
        <f aca="false">CONCATENATE("unused_",A286)</f>
        <v>unused_PEX_CLK5N</v>
      </c>
      <c r="D286" s="88" t="e">
        <f aca="false">IF(LEN(VLOOKUP($A286,#REF!,8,FALSE())),LEFT(VLOOKUP($A286,#REF!,8,FALSE()),LEN(VLOOKUP($A286,#REF!,8,FALSE()))-2),"")</f>
        <v>#VALUE!</v>
      </c>
      <c r="E286" s="89" t="e">
        <f aca="false">IF(LEN(VLOOKUP($A286,#REF!,4,FALSE())),IF(INDEX(#REF!,MATCH($A286,#REF!,0),1),LEFT(VLOOKUP($A286,#REF!,4,FALSE()),LEN(VLOOKUP($A286,#REF!,4,FALSE()))-2),CONCATENATE(LEFT(VLOOKUP($A286,#REF!,4,FALSE()),LEN(VLOOKUP($A286,#REF!,4,FALSE()))-2),"*")),"")</f>
        <v>#VALUE!</v>
      </c>
      <c r="F286" s="90" t="e">
        <f aca="false">IF(LEN(VLOOKUP($A286,#REF!,5,FALSE())),IF(INDEX(#REF!,MATCH($A286,#REF!,0),2),LEFT(VLOOKUP($A286,#REF!,5,FALSE()),LEN(VLOOKUP($A286,#REF!,5,FALSE()))-2),CONCATENATE(LEFT(VLOOKUP($A286,#REF!,5,FALSE()),LEN(VLOOKUP($A286,#REF!,5,FALSE()))-2),"*")),"")</f>
        <v>#VALUE!</v>
      </c>
      <c r="G286" s="90" t="e">
        <f aca="false">IF(LEN(VLOOKUP($A286,#REF!,6,FALSE())),IF(INDEX(#REF!,MATCH($A286,#REF!,0),3),LEFT(VLOOKUP($A286,#REF!,6,FALSE()),LEN(VLOOKUP($A286,#REF!,6,FALSE()))-2),CONCATENATE(LEFT(VLOOKUP($A286,#REF!,6,FALSE()),LEN(VLOOKUP($A286,#REF!,6,FALSE()))-2),"*")),"")</f>
        <v>#VALUE!</v>
      </c>
      <c r="H286" s="91" t="e">
        <f aca="false">IF(LEN(VLOOKUP($A286,#REF!,7,FALSE())),IF(INDEX(#REF!,MATCH($A286,#REF!,0),4),LEFT(VLOOKUP($A286,#REF!,7,FALSE()),LEN(VLOOKUP($A286,#REF!,7,FALSE()))-2),CONCATENATE(LEFT(VLOOKUP($A286,#REF!,7,FALSE()),LEN(VLOOKUP($A286,#REF!,7,FALSE()))-2),"*")),"")</f>
        <v>#VALUE!</v>
      </c>
      <c r="I286" s="92" t="e">
        <f aca="false">IF(LEN(VLOOKUP($A286,#REF!,8,FALSE())),UPPER(RIGHT(VLOOKUP($A286,#REF!,8,FALSE()), 1)),"")</f>
        <v>#VALUE!</v>
      </c>
      <c r="J286" s="90" t="e">
        <f aca="false">IF(LEN(VLOOKUP($A286,#REF!,4,FALSE())),UPPER(RIGHT(VLOOKUP($A286,#REF!,4,FALSE()), 1)),"")</f>
        <v>#VALUE!</v>
      </c>
      <c r="K286" s="90" t="e">
        <f aca="false">IF(LEN(VLOOKUP($A286,#REF!,5,FALSE())),UPPER(RIGHT(VLOOKUP($A286,#REF!,5,FALSE()), 1)),"")</f>
        <v>#VALUE!</v>
      </c>
      <c r="L286" s="90" t="e">
        <f aca="false">IF(LEN(VLOOKUP($A286,#REF!,6,FALSE())),UPPER(RIGHT(VLOOKUP($A286,#REF!,6,FALSE()), 1)),"")</f>
        <v>#VALUE!</v>
      </c>
      <c r="M286" s="91" t="e">
        <f aca="false">IF(LEN(VLOOKUP($A286,#REF!,7,FALSE())),UPPER(RIGHT(VLOOKUP($A286,#REF!,7,FALSE()), 1)),"")</f>
        <v>#VALUE!</v>
      </c>
      <c r="N286" s="97"/>
      <c r="O286" s="97"/>
      <c r="P286" s="97"/>
      <c r="Q286" s="97"/>
      <c r="R286" s="97"/>
      <c r="S286" s="100" t="e">
        <f aca="false">HLOOKUP("Device Tree Pin Name",#REF!,MATCH($A286,#REF!,0),FALSE())</f>
        <v>#VALUE!</v>
      </c>
      <c r="T286" s="95" t="e">
        <f aca="false">HLOOKUP("power rail",#REF!,MATCH($A286,#REF!,0),FALSE())</f>
        <v>#VALUE!</v>
      </c>
      <c r="U286" s="96" t="e">
        <f aca="false">HLOOKUP("Wake Capable",#REF!,MATCH($A286,#REF!,0),FALSE())</f>
        <v>#VALUE!</v>
      </c>
      <c r="V286" s="96" t="e">
        <f aca="false">HLOOKUP("Strap",#REF!,MATCH($A286,#REF!,0),FALSE())</f>
        <v>#VALUE!</v>
      </c>
      <c r="W286" s="96" t="e">
        <f aca="false">HLOOKUP("GTE",#REF!,MATCH($A286,#REF!,0),FALSE())</f>
        <v>#VALUE!</v>
      </c>
      <c r="X286" s="96" t="e">
        <f aca="false">HLOOKUP("DPD_Control",#REF!,MATCH($A286,#REF!,0),FALSE())</f>
        <v>#VALUE!</v>
      </c>
      <c r="Y286" s="96" t="e">
        <f aca="false">HLOOKUP("DPD_Group",#REF!,MATCH($A286,#REF!,0),FALSE())</f>
        <v>#VALUE!</v>
      </c>
      <c r="Z286" s="95" t="e">
        <f aca="false">HLOOKUP("Pad Category",#REF!,MATCH($A286,#REF!,0),FALSE())</f>
        <v>#VALUE!</v>
      </c>
      <c r="AA286" s="95" t="e">
        <f aca="false">HLOOKUP("Pad type",#REF!,MATCH($A286,#REF!,0),FALSE())</f>
        <v>#VALUE!</v>
      </c>
      <c r="AB286" s="95" t="e">
        <f aca="false">HLOOKUP("Pull Strength",#REF!,MATCH($A286,#REF!,0),FALSE())</f>
        <v>#VALUE!</v>
      </c>
      <c r="AC286" s="95" t="e">
        <f aca="false">HLOOKUP("POR Pin State",#REF!,MATCH($A286,#REF!,0),FALSE())</f>
        <v>#VALUE!</v>
      </c>
      <c r="AD286" s="97"/>
      <c r="AE286" s="97"/>
      <c r="AF286" s="98" t="str">
        <f aca="false">IF(AND(OR($AS286="Int PU",$AS286="Int PD"),OR(AND($AZ286&lt;&gt;"",$AZ286&lt;&gt;"0"),AND($BA286&lt;&gt;"",$BA286&lt;&gt;"0"))),"INVALID",IF(OR($AQ286=$C286,$AS286="Int PD"),"PULL_DOWN",IF(OR($AS286="Int PU",AND($AE286="YES",OR($AZ286="",$AZ286="0"),OR($BA286="",$BA286="0"),OR($AR286="Input",$AR286="Bidirectional"))),"PULL_UP","NORMAL")))</f>
        <v>PULL_DOWN</v>
      </c>
      <c r="AG286" s="98" t="str">
        <f aca="false">IF($AR286="Input", "TRISTATE", IF($AS286="Z","TRISTATE",IF($AQ286=$C286,"TRISTATE","NORMAL")))</f>
        <v>TRISTATE</v>
      </c>
      <c r="AH286" s="98" t="str">
        <f aca="false">IF(OR($AQ286=$C286,$AR286="Output"),"DISABLE","ENABLE")</f>
        <v>DISABLE</v>
      </c>
      <c r="AI286" s="97"/>
      <c r="AJ286" s="99" t="b">
        <f aca="false">TRUE()</f>
        <v>1</v>
      </c>
      <c r="AK286" s="99" t="b">
        <f aca="false">TRUE()</f>
        <v>1</v>
      </c>
      <c r="AL286" s="99" t="b">
        <f aca="false">TRUE()</f>
        <v>1</v>
      </c>
      <c r="AM286" s="99" t="b">
        <f aca="false">TRUE()</f>
        <v>1</v>
      </c>
      <c r="AN286" s="99" t="b">
        <f aca="false">TRUE()</f>
        <v>1</v>
      </c>
      <c r="AO286" s="99" t="b">
        <f aca="false">TRUE()</f>
        <v>1</v>
      </c>
      <c r="AP286" s="100" t="str">
        <f aca="false">IF(AND($AJ286:$AO286), "VALID", "INVALID")</f>
        <v>VALID</v>
      </c>
      <c r="AQ286" s="101" t="s">
        <v>732</v>
      </c>
      <c r="AR286" s="102" t="s">
        <v>79</v>
      </c>
      <c r="AS286" s="103"/>
      <c r="AT286" s="104"/>
      <c r="AU286" s="104"/>
      <c r="AV286" s="104"/>
      <c r="AW286" s="104"/>
      <c r="AX286" s="104"/>
      <c r="AY286" s="104"/>
      <c r="AZ286" s="103"/>
      <c r="BA286" s="103"/>
      <c r="BB286" s="105"/>
      <c r="BC286" s="104"/>
      <c r="BD286" s="106"/>
      <c r="BE286" s="111" t="s">
        <v>731</v>
      </c>
      <c r="BF286" s="108" t="e">
        <f aca="false">VLOOKUP($A286,#REF!, 34, FALSE())</f>
        <v>#VALUE!</v>
      </c>
      <c r="BG286" s="418" t="e">
        <f aca="false">VLOOKUP($A286,#REF!, 22, FALSE())</f>
        <v>#VALUE!</v>
      </c>
      <c r="BH286" s="109"/>
    </row>
    <row r="287" customFormat="false" ht="12.75" hidden="false" customHeight="true" outlineLevel="0" collapsed="false">
      <c r="A287" s="95" t="s">
        <v>733</v>
      </c>
      <c r="B287" s="86" t="e">
        <f aca="false">VLOOKUP($A287,#REF!, 34, FALSE())</f>
        <v>#VALUE!</v>
      </c>
      <c r="C287" s="87" t="str">
        <f aca="false">CONCATENATE("unused_",A287)</f>
        <v>unused_PEX_CLK6P</v>
      </c>
      <c r="D287" s="88" t="e">
        <f aca="false">IF(LEN(VLOOKUP($A287,#REF!,8,FALSE())),LEFT(VLOOKUP($A287,#REF!,8,FALSE()),LEN(VLOOKUP($A287,#REF!,8,FALSE()))-2),"")</f>
        <v>#VALUE!</v>
      </c>
      <c r="E287" s="89" t="e">
        <f aca="false">IF(LEN(VLOOKUP($A287,#REF!,4,FALSE())),IF(INDEX(#REF!,MATCH($A287,#REF!,0),1),LEFT(VLOOKUP($A287,#REF!,4,FALSE()),LEN(VLOOKUP($A287,#REF!,4,FALSE()))-2),CONCATENATE(LEFT(VLOOKUP($A287,#REF!,4,FALSE()),LEN(VLOOKUP($A287,#REF!,4,FALSE()))-2),"*")),"")</f>
        <v>#VALUE!</v>
      </c>
      <c r="F287" s="90" t="e">
        <f aca="false">IF(LEN(VLOOKUP($A287,#REF!,5,FALSE())),IF(INDEX(#REF!,MATCH($A287,#REF!,0),2),LEFT(VLOOKUP($A287,#REF!,5,FALSE()),LEN(VLOOKUP($A287,#REF!,5,FALSE()))-2),CONCATENATE(LEFT(VLOOKUP($A287,#REF!,5,FALSE()),LEN(VLOOKUP($A287,#REF!,5,FALSE()))-2),"*")),"")</f>
        <v>#VALUE!</v>
      </c>
      <c r="G287" s="90" t="e">
        <f aca="false">IF(LEN(VLOOKUP($A287,#REF!,6,FALSE())),IF(INDEX(#REF!,MATCH($A287,#REF!,0),3),LEFT(VLOOKUP($A287,#REF!,6,FALSE()),LEN(VLOOKUP($A287,#REF!,6,FALSE()))-2),CONCATENATE(LEFT(VLOOKUP($A287,#REF!,6,FALSE()),LEN(VLOOKUP($A287,#REF!,6,FALSE()))-2),"*")),"")</f>
        <v>#VALUE!</v>
      </c>
      <c r="H287" s="91" t="e">
        <f aca="false">IF(LEN(VLOOKUP($A287,#REF!,7,FALSE())),IF(INDEX(#REF!,MATCH($A287,#REF!,0),4),LEFT(VLOOKUP($A287,#REF!,7,FALSE()),LEN(VLOOKUP($A287,#REF!,7,FALSE()))-2),CONCATENATE(LEFT(VLOOKUP($A287,#REF!,7,FALSE()),LEN(VLOOKUP($A287,#REF!,7,FALSE()))-2),"*")),"")</f>
        <v>#VALUE!</v>
      </c>
      <c r="I287" s="92" t="e">
        <f aca="false">IF(LEN(VLOOKUP($A287,#REF!,8,FALSE())),UPPER(RIGHT(VLOOKUP($A287,#REF!,8,FALSE()), 1)),"")</f>
        <v>#VALUE!</v>
      </c>
      <c r="J287" s="90" t="e">
        <f aca="false">IF(LEN(VLOOKUP($A287,#REF!,4,FALSE())),UPPER(RIGHT(VLOOKUP($A287,#REF!,4,FALSE()), 1)),"")</f>
        <v>#VALUE!</v>
      </c>
      <c r="K287" s="90" t="e">
        <f aca="false">IF(LEN(VLOOKUP($A287,#REF!,5,FALSE())),UPPER(RIGHT(VLOOKUP($A287,#REF!,5,FALSE()), 1)),"")</f>
        <v>#VALUE!</v>
      </c>
      <c r="L287" s="90" t="e">
        <f aca="false">IF(LEN(VLOOKUP($A287,#REF!,6,FALSE())),UPPER(RIGHT(VLOOKUP($A287,#REF!,6,FALSE()), 1)),"")</f>
        <v>#VALUE!</v>
      </c>
      <c r="M287" s="91" t="e">
        <f aca="false">IF(LEN(VLOOKUP($A287,#REF!,7,FALSE())),UPPER(RIGHT(VLOOKUP($A287,#REF!,7,FALSE()), 1)),"")</f>
        <v>#VALUE!</v>
      </c>
      <c r="N287" s="97"/>
      <c r="O287" s="97"/>
      <c r="P287" s="97"/>
      <c r="Q287" s="97"/>
      <c r="R287" s="97"/>
      <c r="S287" s="100" t="e">
        <f aca="false">HLOOKUP("Device Tree Pin Name",#REF!,MATCH($A287,#REF!,0),FALSE())</f>
        <v>#VALUE!</v>
      </c>
      <c r="T287" s="95" t="e">
        <f aca="false">HLOOKUP("power rail",#REF!,MATCH($A287,#REF!,0),FALSE())</f>
        <v>#VALUE!</v>
      </c>
      <c r="U287" s="96" t="e">
        <f aca="false">HLOOKUP("Wake Capable",#REF!,MATCH($A287,#REF!,0),FALSE())</f>
        <v>#VALUE!</v>
      </c>
      <c r="V287" s="96" t="e">
        <f aca="false">HLOOKUP("Strap",#REF!,MATCH($A287,#REF!,0),FALSE())</f>
        <v>#VALUE!</v>
      </c>
      <c r="W287" s="96" t="e">
        <f aca="false">HLOOKUP("GTE",#REF!,MATCH($A287,#REF!,0),FALSE())</f>
        <v>#VALUE!</v>
      </c>
      <c r="X287" s="96" t="e">
        <f aca="false">HLOOKUP("DPD_Control",#REF!,MATCH($A287,#REF!,0),FALSE())</f>
        <v>#VALUE!</v>
      </c>
      <c r="Y287" s="96" t="e">
        <f aca="false">HLOOKUP("DPD_Group",#REF!,MATCH($A287,#REF!,0),FALSE())</f>
        <v>#VALUE!</v>
      </c>
      <c r="Z287" s="95" t="e">
        <f aca="false">HLOOKUP("Pad Category",#REF!,MATCH($A287,#REF!,0),FALSE())</f>
        <v>#VALUE!</v>
      </c>
      <c r="AA287" s="95" t="e">
        <f aca="false">HLOOKUP("Pad type",#REF!,MATCH($A287,#REF!,0),FALSE())</f>
        <v>#VALUE!</v>
      </c>
      <c r="AB287" s="95" t="e">
        <f aca="false">HLOOKUP("Pull Strength",#REF!,MATCH($A287,#REF!,0),FALSE())</f>
        <v>#VALUE!</v>
      </c>
      <c r="AC287" s="95" t="e">
        <f aca="false">HLOOKUP("POR Pin State",#REF!,MATCH($A287,#REF!,0),FALSE())</f>
        <v>#VALUE!</v>
      </c>
      <c r="AD287" s="97"/>
      <c r="AE287" s="97"/>
      <c r="AF287" s="98" t="str">
        <f aca="false">IF(AND(OR($AS287="Int PU",$AS287="Int PD"),OR(AND($AZ287&lt;&gt;"",$AZ287&lt;&gt;"0"),AND($BA287&lt;&gt;"",$BA287&lt;&gt;"0"))),"INVALID",IF(OR($AQ287=$C287,$AS287="Int PD"),"PULL_DOWN",IF(OR($AS287="Int PU",AND($AE287="YES",OR($AZ287="",$AZ287="0"),OR($BA287="",$BA287="0"),OR($AR287="Input",$AR287="Bidirectional"))),"PULL_UP","NORMAL")))</f>
        <v>PULL_DOWN</v>
      </c>
      <c r="AG287" s="98" t="str">
        <f aca="false">IF($AR287="Input", "TRISTATE", IF($AS287="Z","TRISTATE",IF($AQ287=$C287,"TRISTATE","NORMAL")))</f>
        <v>TRISTATE</v>
      </c>
      <c r="AH287" s="98" t="str">
        <f aca="false">IF(OR($AQ287=$C287,$AR287="Output"),"DISABLE","ENABLE")</f>
        <v>DISABLE</v>
      </c>
      <c r="AI287" s="97"/>
      <c r="AJ287" s="99" t="b">
        <f aca="false">TRUE()</f>
        <v>1</v>
      </c>
      <c r="AK287" s="99" t="b">
        <f aca="false">TRUE()</f>
        <v>1</v>
      </c>
      <c r="AL287" s="99" t="b">
        <f aca="false">TRUE()</f>
        <v>1</v>
      </c>
      <c r="AM287" s="99" t="b">
        <f aca="false">TRUE()</f>
        <v>1</v>
      </c>
      <c r="AN287" s="99" t="b">
        <f aca="false">TRUE()</f>
        <v>1</v>
      </c>
      <c r="AO287" s="99" t="b">
        <f aca="false">TRUE()</f>
        <v>1</v>
      </c>
      <c r="AP287" s="100" t="str">
        <f aca="false">IF(AND($AJ287:$AO287), "VALID", "INVALID")</f>
        <v>VALID</v>
      </c>
      <c r="AQ287" s="101" t="s">
        <v>734</v>
      </c>
      <c r="AR287" s="102" t="s">
        <v>79</v>
      </c>
      <c r="AS287" s="103"/>
      <c r="AT287" s="104"/>
      <c r="AU287" s="104"/>
      <c r="AV287" s="104"/>
      <c r="AW287" s="104"/>
      <c r="AX287" s="104"/>
      <c r="AY287" s="104"/>
      <c r="AZ287" s="103"/>
      <c r="BA287" s="103"/>
      <c r="BB287" s="105"/>
      <c r="BC287" s="104"/>
      <c r="BD287" s="106"/>
      <c r="BE287" s="111" t="s">
        <v>733</v>
      </c>
      <c r="BF287" s="108" t="e">
        <f aca="false">VLOOKUP($A287,#REF!, 34, FALSE())</f>
        <v>#VALUE!</v>
      </c>
      <c r="BG287" s="418" t="e">
        <f aca="false">VLOOKUP($A287,#REF!, 22, FALSE())</f>
        <v>#VALUE!</v>
      </c>
      <c r="BH287" s="109"/>
    </row>
    <row r="288" customFormat="false" ht="12.75" hidden="false" customHeight="true" outlineLevel="0" collapsed="false">
      <c r="A288" s="95" t="s">
        <v>735</v>
      </c>
      <c r="B288" s="86" t="e">
        <f aca="false">VLOOKUP($A288,#REF!, 34, FALSE())</f>
        <v>#VALUE!</v>
      </c>
      <c r="C288" s="87" t="str">
        <f aca="false">CONCATENATE("unused_",A288)</f>
        <v>unused_PEX_CLK6N</v>
      </c>
      <c r="D288" s="88" t="e">
        <f aca="false">IF(LEN(VLOOKUP($A288,#REF!,8,FALSE())),LEFT(VLOOKUP($A288,#REF!,8,FALSE()),LEN(VLOOKUP($A288,#REF!,8,FALSE()))-2),"")</f>
        <v>#VALUE!</v>
      </c>
      <c r="E288" s="89" t="e">
        <f aca="false">IF(LEN(VLOOKUP($A288,#REF!,4,FALSE())),IF(INDEX(#REF!,MATCH($A288,#REF!,0),1),LEFT(VLOOKUP($A288,#REF!,4,FALSE()),LEN(VLOOKUP($A288,#REF!,4,FALSE()))-2),CONCATENATE(LEFT(VLOOKUP($A288,#REF!,4,FALSE()),LEN(VLOOKUP($A288,#REF!,4,FALSE()))-2),"*")),"")</f>
        <v>#VALUE!</v>
      </c>
      <c r="F288" s="90" t="e">
        <f aca="false">IF(LEN(VLOOKUP($A288,#REF!,5,FALSE())),IF(INDEX(#REF!,MATCH($A288,#REF!,0),2),LEFT(VLOOKUP($A288,#REF!,5,FALSE()),LEN(VLOOKUP($A288,#REF!,5,FALSE()))-2),CONCATENATE(LEFT(VLOOKUP($A288,#REF!,5,FALSE()),LEN(VLOOKUP($A288,#REF!,5,FALSE()))-2),"*")),"")</f>
        <v>#VALUE!</v>
      </c>
      <c r="G288" s="90" t="e">
        <f aca="false">IF(LEN(VLOOKUP($A288,#REF!,6,FALSE())),IF(INDEX(#REF!,MATCH($A288,#REF!,0),3),LEFT(VLOOKUP($A288,#REF!,6,FALSE()),LEN(VLOOKUP($A288,#REF!,6,FALSE()))-2),CONCATENATE(LEFT(VLOOKUP($A288,#REF!,6,FALSE()),LEN(VLOOKUP($A288,#REF!,6,FALSE()))-2),"*")),"")</f>
        <v>#VALUE!</v>
      </c>
      <c r="H288" s="91" t="e">
        <f aca="false">IF(LEN(VLOOKUP($A288,#REF!,7,FALSE())),IF(INDEX(#REF!,MATCH($A288,#REF!,0),4),LEFT(VLOOKUP($A288,#REF!,7,FALSE()),LEN(VLOOKUP($A288,#REF!,7,FALSE()))-2),CONCATENATE(LEFT(VLOOKUP($A288,#REF!,7,FALSE()),LEN(VLOOKUP($A288,#REF!,7,FALSE()))-2),"*")),"")</f>
        <v>#VALUE!</v>
      </c>
      <c r="I288" s="92" t="e">
        <f aca="false">IF(LEN(VLOOKUP($A288,#REF!,8,FALSE())),UPPER(RIGHT(VLOOKUP($A288,#REF!,8,FALSE()), 1)),"")</f>
        <v>#VALUE!</v>
      </c>
      <c r="J288" s="90" t="e">
        <f aca="false">IF(LEN(VLOOKUP($A288,#REF!,4,FALSE())),UPPER(RIGHT(VLOOKUP($A288,#REF!,4,FALSE()), 1)),"")</f>
        <v>#VALUE!</v>
      </c>
      <c r="K288" s="90" t="e">
        <f aca="false">IF(LEN(VLOOKUP($A288,#REF!,5,FALSE())),UPPER(RIGHT(VLOOKUP($A288,#REF!,5,FALSE()), 1)),"")</f>
        <v>#VALUE!</v>
      </c>
      <c r="L288" s="90" t="e">
        <f aca="false">IF(LEN(VLOOKUP($A288,#REF!,6,FALSE())),UPPER(RIGHT(VLOOKUP($A288,#REF!,6,FALSE()), 1)),"")</f>
        <v>#VALUE!</v>
      </c>
      <c r="M288" s="91" t="e">
        <f aca="false">IF(LEN(VLOOKUP($A288,#REF!,7,FALSE())),UPPER(RIGHT(VLOOKUP($A288,#REF!,7,FALSE()), 1)),"")</f>
        <v>#VALUE!</v>
      </c>
      <c r="N288" s="97"/>
      <c r="O288" s="97"/>
      <c r="P288" s="97"/>
      <c r="Q288" s="97"/>
      <c r="R288" s="97"/>
      <c r="S288" s="100" t="e">
        <f aca="false">HLOOKUP("Device Tree Pin Name",#REF!,MATCH($A288,#REF!,0),FALSE())</f>
        <v>#VALUE!</v>
      </c>
      <c r="T288" s="95" t="e">
        <f aca="false">HLOOKUP("power rail",#REF!,MATCH($A288,#REF!,0),FALSE())</f>
        <v>#VALUE!</v>
      </c>
      <c r="U288" s="96" t="e">
        <f aca="false">HLOOKUP("Wake Capable",#REF!,MATCH($A288,#REF!,0),FALSE())</f>
        <v>#VALUE!</v>
      </c>
      <c r="V288" s="96" t="e">
        <f aca="false">HLOOKUP("Strap",#REF!,MATCH($A288,#REF!,0),FALSE())</f>
        <v>#VALUE!</v>
      </c>
      <c r="W288" s="96" t="e">
        <f aca="false">HLOOKUP("GTE",#REF!,MATCH($A288,#REF!,0),FALSE())</f>
        <v>#VALUE!</v>
      </c>
      <c r="X288" s="96" t="e">
        <f aca="false">HLOOKUP("DPD_Control",#REF!,MATCH($A288,#REF!,0),FALSE())</f>
        <v>#VALUE!</v>
      </c>
      <c r="Y288" s="96" t="e">
        <f aca="false">HLOOKUP("DPD_Group",#REF!,MATCH($A288,#REF!,0),FALSE())</f>
        <v>#VALUE!</v>
      </c>
      <c r="Z288" s="95" t="e">
        <f aca="false">HLOOKUP("Pad Category",#REF!,MATCH($A288,#REF!,0),FALSE())</f>
        <v>#VALUE!</v>
      </c>
      <c r="AA288" s="95" t="e">
        <f aca="false">HLOOKUP("Pad type",#REF!,MATCH($A288,#REF!,0),FALSE())</f>
        <v>#VALUE!</v>
      </c>
      <c r="AB288" s="95" t="e">
        <f aca="false">HLOOKUP("Pull Strength",#REF!,MATCH($A288,#REF!,0),FALSE())</f>
        <v>#VALUE!</v>
      </c>
      <c r="AC288" s="95" t="e">
        <f aca="false">HLOOKUP("POR Pin State",#REF!,MATCH($A288,#REF!,0),FALSE())</f>
        <v>#VALUE!</v>
      </c>
      <c r="AD288" s="97"/>
      <c r="AE288" s="97"/>
      <c r="AF288" s="98" t="str">
        <f aca="false">IF(AND(OR($AS288="Int PU",$AS288="Int PD"),OR(AND($AZ288&lt;&gt;"",$AZ288&lt;&gt;"0"),AND($BA288&lt;&gt;"",$BA288&lt;&gt;"0"))),"INVALID",IF(OR($AQ288=$C288,$AS288="Int PD"),"PULL_DOWN",IF(OR($AS288="Int PU",AND($AE288="YES",OR($AZ288="",$AZ288="0"),OR($BA288="",$BA288="0"),OR($AR288="Input",$AR288="Bidirectional"))),"PULL_UP","NORMAL")))</f>
        <v>PULL_DOWN</v>
      </c>
      <c r="AG288" s="98" t="str">
        <f aca="false">IF($AR288="Input", "TRISTATE", IF($AS288="Z","TRISTATE",IF($AQ288=$C288,"TRISTATE","NORMAL")))</f>
        <v>TRISTATE</v>
      </c>
      <c r="AH288" s="98" t="str">
        <f aca="false">IF(OR($AQ288=$C288,$AR288="Output"),"DISABLE","ENABLE")</f>
        <v>DISABLE</v>
      </c>
      <c r="AI288" s="97"/>
      <c r="AJ288" s="99" t="b">
        <f aca="false">TRUE()</f>
        <v>1</v>
      </c>
      <c r="AK288" s="99" t="b">
        <f aca="false">TRUE()</f>
        <v>1</v>
      </c>
      <c r="AL288" s="99" t="b">
        <f aca="false">TRUE()</f>
        <v>1</v>
      </c>
      <c r="AM288" s="99" t="b">
        <f aca="false">TRUE()</f>
        <v>1</v>
      </c>
      <c r="AN288" s="99" t="b">
        <f aca="false">TRUE()</f>
        <v>1</v>
      </c>
      <c r="AO288" s="99" t="b">
        <f aca="false">TRUE()</f>
        <v>1</v>
      </c>
      <c r="AP288" s="100" t="str">
        <f aca="false">IF(AND($AJ288:$AO288), "VALID", "INVALID")</f>
        <v>VALID</v>
      </c>
      <c r="AQ288" s="101" t="s">
        <v>736</v>
      </c>
      <c r="AR288" s="102" t="s">
        <v>79</v>
      </c>
      <c r="AS288" s="103"/>
      <c r="AT288" s="104"/>
      <c r="AU288" s="104"/>
      <c r="AV288" s="104"/>
      <c r="AW288" s="104"/>
      <c r="AX288" s="104"/>
      <c r="AY288" s="104"/>
      <c r="AZ288" s="103"/>
      <c r="BA288" s="103"/>
      <c r="BB288" s="105"/>
      <c r="BC288" s="104"/>
      <c r="BD288" s="106"/>
      <c r="BE288" s="114" t="s">
        <v>735</v>
      </c>
      <c r="BF288" s="108" t="e">
        <f aca="false">VLOOKUP($A288,#REF!, 34, FALSE())</f>
        <v>#VALUE!</v>
      </c>
      <c r="BG288" s="418" t="e">
        <f aca="false">VLOOKUP($A288,#REF!, 22, FALSE())</f>
        <v>#VALUE!</v>
      </c>
      <c r="BH288" s="109"/>
    </row>
    <row r="289" s="85" customFormat="true" ht="18" hidden="false" customHeight="true" outlineLevel="0" collapsed="false">
      <c r="A289" s="164" t="s">
        <v>737</v>
      </c>
      <c r="B289" s="116" t="s">
        <v>738</v>
      </c>
      <c r="C289" s="115"/>
      <c r="D289" s="153"/>
      <c r="E289" s="153"/>
      <c r="F289" s="153"/>
      <c r="G289" s="153"/>
      <c r="H289" s="153"/>
      <c r="I289" s="115"/>
      <c r="J289" s="115"/>
      <c r="K289" s="115"/>
      <c r="L289" s="115"/>
      <c r="M289" s="115"/>
      <c r="N289" s="115"/>
      <c r="O289" s="115"/>
      <c r="P289" s="115"/>
      <c r="Q289" s="115"/>
      <c r="R289" s="115"/>
      <c r="S289" s="115"/>
      <c r="T289" s="115"/>
      <c r="U289" s="154"/>
      <c r="V289" s="154"/>
      <c r="W289" s="154"/>
      <c r="X289" s="154"/>
      <c r="Y289" s="154"/>
      <c r="Z289" s="155"/>
      <c r="AA289" s="155"/>
      <c r="AB289" s="155"/>
      <c r="AC289" s="155"/>
      <c r="AD289" s="155"/>
      <c r="AE289" s="155"/>
      <c r="AF289" s="155"/>
      <c r="AG289" s="155"/>
      <c r="AH289" s="155"/>
      <c r="AI289" s="155"/>
      <c r="AJ289" s="155"/>
      <c r="AK289" s="155"/>
      <c r="AL289" s="155"/>
      <c r="AM289" s="155"/>
      <c r="AN289" s="155"/>
      <c r="AO289" s="155"/>
      <c r="AP289" s="155"/>
      <c r="AQ289" s="79"/>
      <c r="AR289" s="156"/>
      <c r="AS289" s="157"/>
      <c r="AT289" s="157"/>
      <c r="AU289" s="157"/>
      <c r="AV289" s="157"/>
      <c r="AW289" s="157"/>
      <c r="AX289" s="157"/>
      <c r="AY289" s="157"/>
      <c r="AZ289" s="157"/>
      <c r="BA289" s="157"/>
      <c r="BB289" s="157"/>
      <c r="BC289" s="81" t="s">
        <v>76</v>
      </c>
      <c r="BD289" s="176"/>
      <c r="BE289" s="177" t="s">
        <v>737</v>
      </c>
      <c r="BF289" s="351" t="s">
        <v>738</v>
      </c>
      <c r="BG289" s="351"/>
      <c r="BH289" s="178"/>
    </row>
    <row r="290" customFormat="false" ht="12.75" hidden="false" customHeight="true" outlineLevel="0" collapsed="false">
      <c r="A290" s="95" t="s">
        <v>739</v>
      </c>
      <c r="B290" s="86" t="e">
        <f aca="false">VLOOKUP($A290,#REF!, 34, FALSE())</f>
        <v>#VALUE!</v>
      </c>
      <c r="C290" s="87" t="str">
        <f aca="false">CONCATENATE("unused_",A290)</f>
        <v>unused_SPI6_SCK</v>
      </c>
      <c r="D290" s="88" t="e">
        <f aca="false">IF(LEN(VLOOKUP($A290,#REF!,8,FALSE())),LEFT(VLOOKUP($A290,#REF!,8,FALSE()),LEN(VLOOKUP($A290,#REF!,8,FALSE()))-2),"")</f>
        <v>#VALUE!</v>
      </c>
      <c r="E290" s="89" t="e">
        <f aca="false">IF(LEN(VLOOKUP($A290,#REF!,4,FALSE())),IF(INDEX(#REF!,MATCH($A290,#REF!,0),1),LEFT(VLOOKUP($A290,#REF!,4,FALSE()),LEN(VLOOKUP($A290,#REF!,4,FALSE()))-2),CONCATENATE(LEFT(VLOOKUP($A290,#REF!,4,FALSE()),LEN(VLOOKUP($A290,#REF!,4,FALSE()))-2),"*")),"")</f>
        <v>#VALUE!</v>
      </c>
      <c r="F290" s="90" t="e">
        <f aca="false">IF(LEN(VLOOKUP($A290,#REF!,5,FALSE())),IF(INDEX(#REF!,MATCH($A290,#REF!,0),2),LEFT(VLOOKUP($A290,#REF!,5,FALSE()),LEN(VLOOKUP($A290,#REF!,5,FALSE()))-2),CONCATENATE(LEFT(VLOOKUP($A290,#REF!,5,FALSE()),LEN(VLOOKUP($A290,#REF!,5,FALSE()))-2),"*")),"")</f>
        <v>#VALUE!</v>
      </c>
      <c r="G290" s="90" t="e">
        <f aca="false">IF(LEN(VLOOKUP($A290,#REF!,6,FALSE())),IF(INDEX(#REF!,MATCH($A290,#REF!,0),3),LEFT(VLOOKUP($A290,#REF!,6,FALSE()),LEN(VLOOKUP($A290,#REF!,6,FALSE()))-2),CONCATENATE(LEFT(VLOOKUP($A290,#REF!,6,FALSE()),LEN(VLOOKUP($A290,#REF!,6,FALSE()))-2),"*")),"")</f>
        <v>#VALUE!</v>
      </c>
      <c r="H290" s="91" t="e">
        <f aca="false">IF(LEN(VLOOKUP($A290,#REF!,7,FALSE())),IF(INDEX(#REF!,MATCH($A290,#REF!,0),4),LEFT(VLOOKUP($A290,#REF!,7,FALSE()),LEN(VLOOKUP($A290,#REF!,7,FALSE()))-2),CONCATENATE(LEFT(VLOOKUP($A290,#REF!,7,FALSE()),LEN(VLOOKUP($A290,#REF!,7,FALSE()))-2),"*")),"")</f>
        <v>#VALUE!</v>
      </c>
      <c r="I290" s="92" t="e">
        <f aca="false">IF(LEN(VLOOKUP($A290,#REF!,8,FALSE())),UPPER(RIGHT(VLOOKUP($A290,#REF!,8,FALSE()), 1)),"")</f>
        <v>#VALUE!</v>
      </c>
      <c r="J290" s="90" t="e">
        <f aca="false">IF(LEN(VLOOKUP($A290,#REF!,4,FALSE())),UPPER(RIGHT(VLOOKUP($A290,#REF!,4,FALSE()), 1)),"")</f>
        <v>#VALUE!</v>
      </c>
      <c r="K290" s="90" t="e">
        <f aca="false">IF(LEN(VLOOKUP($A290,#REF!,5,FALSE())),UPPER(RIGHT(VLOOKUP($A290,#REF!,5,FALSE()), 1)),"")</f>
        <v>#VALUE!</v>
      </c>
      <c r="L290" s="90" t="e">
        <f aca="false">IF(LEN(VLOOKUP($A290,#REF!,6,FALSE())),UPPER(RIGHT(VLOOKUP($A290,#REF!,6,FALSE()), 1)),"")</f>
        <v>#VALUE!</v>
      </c>
      <c r="M290" s="91" t="e">
        <f aca="false">IF(LEN(VLOOKUP($A290,#REF!,7,FALSE())),UPPER(RIGHT(VLOOKUP($A290,#REF!,7,FALSE()), 1)),"")</f>
        <v>#VALUE!</v>
      </c>
      <c r="N290" s="86" t="s">
        <v>740</v>
      </c>
      <c r="O290" s="86" t="s">
        <v>741</v>
      </c>
      <c r="P290" s="86" t="s">
        <v>104</v>
      </c>
      <c r="Q290" s="86" t="s">
        <v>105</v>
      </c>
      <c r="R290" s="120" t="s">
        <v>104</v>
      </c>
      <c r="S290" s="100" t="e">
        <f aca="false">HLOOKUP("Device Tree Pin Name",#REF!,MATCH($A290,#REF!,0),FALSE())</f>
        <v>#VALUE!</v>
      </c>
      <c r="T290" s="95" t="e">
        <f aca="false">HLOOKUP("power rail",#REF!,MATCH($A290,#REF!,0),FALSE())</f>
        <v>#VALUE!</v>
      </c>
      <c r="U290" s="96" t="e">
        <f aca="false">HLOOKUP("Wake Capable",#REF!,MATCH($A290,#REF!,0),FALSE())</f>
        <v>#VALUE!</v>
      </c>
      <c r="V290" s="96" t="e">
        <f aca="false">HLOOKUP("Strap",#REF!,MATCH($A290,#REF!,0),FALSE())</f>
        <v>#VALUE!</v>
      </c>
      <c r="W290" s="96" t="e">
        <f aca="false">HLOOKUP("GTE",#REF!,MATCH($A290,#REF!,0),FALSE())</f>
        <v>#VALUE!</v>
      </c>
      <c r="X290" s="96" t="e">
        <f aca="false">HLOOKUP("DPD_Control",#REF!,MATCH($A290,#REF!,0),FALSE())</f>
        <v>#VALUE!</v>
      </c>
      <c r="Y290" s="96" t="e">
        <f aca="false">HLOOKUP("DPD_Group",#REF!,MATCH($A290,#REF!,0),FALSE())</f>
        <v>#VALUE!</v>
      </c>
      <c r="Z290" s="95" t="e">
        <f aca="false">HLOOKUP("Pad Category",#REF!,MATCH($A290,#REF!,0),FALSE())</f>
        <v>#VALUE!</v>
      </c>
      <c r="AA290" s="95" t="e">
        <f aca="false">HLOOKUP("Pad type",#REF!,MATCH($A290,#REF!,0),FALSE())</f>
        <v>#VALUE!</v>
      </c>
      <c r="AB290" s="95" t="e">
        <f aca="false">HLOOKUP("Pull Strength",#REF!,MATCH($A290,#REF!,0),FALSE())</f>
        <v>#VALUE!</v>
      </c>
      <c r="AC290" s="95" t="e">
        <f aca="false">HLOOKUP("POR Pin State",#REF!,MATCH($A290,#REF!,0),FALSE())</f>
        <v>#VALUE!</v>
      </c>
      <c r="AD290" s="95" t="str">
        <f aca="false">IF(OR($AQ290="",$AQ290=$C290),$R290,IF($AQ290=$D290,SUBSTITUTE(SUBSTITUTE($AQ290,"GPIO3_","GPIO_"),".0",""),IF($AQ290=$E290,$N290,IF($AQ290=$F290,$O290,IF($AQ290=$G290,$P290,IF($AQ290=$H290,$Q290,"INVALID"))))))</f>
        <v>RSVD2</v>
      </c>
      <c r="AE290" s="97"/>
      <c r="AF290" s="98" t="str">
        <f aca="false">IF(AND(OR($AS290="Int PU",$AS290="Int PD"),OR(AND($AZ290&lt;&gt;"",$AZ290&lt;&gt;"0"),AND($BA290&lt;&gt;"",$BA290&lt;&gt;"0"))),"INVALID",IF(OR($AQ290=$C290,$AS290="Int PD"),"PULL_DOWN",IF(OR($AS290="Int PU",AND($AE290="YES",OR($AZ290="",$AZ290="0"),OR($BA290="",$BA290="0"),OR($AR290="Input",$AR290="Bidirectional"))),"PULL_UP","NORMAL")))</f>
        <v>PULL_DOWN</v>
      </c>
      <c r="AG290" s="98" t="str">
        <f aca="false">IF($AR290="Input", "TRISTATE", IF($AS290="Z","TRISTATE",IF($AQ290=$C290,"TRISTATE","NORMAL")))</f>
        <v>TRISTATE</v>
      </c>
      <c r="AH290" s="98" t="str">
        <f aca="false">IF(OR($AQ290=$C290,$AR290="Output"),"DISABLE","ENABLE")</f>
        <v>DISABLE</v>
      </c>
      <c r="AI290" s="97"/>
      <c r="AJ290" s="99" t="b">
        <f aca="false">TRUE()</f>
        <v>1</v>
      </c>
      <c r="AK290" s="99" t="b">
        <f aca="false">TRUE()</f>
        <v>1</v>
      </c>
      <c r="AL290" s="99" t="b">
        <f aca="false">TRUE()</f>
        <v>1</v>
      </c>
      <c r="AM290" s="99" t="b">
        <f aca="false">TRUE()</f>
        <v>1</v>
      </c>
      <c r="AN290" s="99" t="b">
        <f aca="false">TRUE()</f>
        <v>1</v>
      </c>
      <c r="AO290" s="99" t="b">
        <f aca="false">TRUE()</f>
        <v>1</v>
      </c>
      <c r="AP290" s="100" t="str">
        <f aca="false">IF(AND($AJ290:$AO290), "VALID", "INVALID")</f>
        <v>VALID</v>
      </c>
      <c r="AQ290" s="175" t="s">
        <v>742</v>
      </c>
      <c r="AR290" s="124" t="s">
        <v>79</v>
      </c>
      <c r="AS290" s="103"/>
      <c r="AT290" s="125"/>
      <c r="AU290" s="125"/>
      <c r="AV290" s="103" t="s">
        <v>124</v>
      </c>
      <c r="AW290" s="125"/>
      <c r="AX290" s="103" t="s">
        <v>85</v>
      </c>
      <c r="AY290" s="174"/>
      <c r="AZ290" s="126"/>
      <c r="BA290" s="126"/>
      <c r="BB290" s="127" t="s">
        <v>496</v>
      </c>
      <c r="BC290" s="125"/>
      <c r="BD290" s="128"/>
      <c r="BE290" s="107" t="s">
        <v>739</v>
      </c>
      <c r="BF290" s="108" t="e">
        <f aca="false">VLOOKUP($A290,#REF!, 34, FALSE())</f>
        <v>#VALUE!</v>
      </c>
      <c r="BG290" s="418" t="e">
        <f aca="false">VLOOKUP($A290,#REF!, 22, FALSE())</f>
        <v>#VALUE!</v>
      </c>
      <c r="BH290" s="109"/>
    </row>
    <row r="291" customFormat="false" ht="12.75" hidden="false" customHeight="true" outlineLevel="0" collapsed="false">
      <c r="A291" s="95" t="s">
        <v>743</v>
      </c>
      <c r="B291" s="86" t="e">
        <f aca="false">VLOOKUP($A291,#REF!, 34, FALSE())</f>
        <v>#VALUE!</v>
      </c>
      <c r="C291" s="87" t="str">
        <f aca="false">CONCATENATE("unused_",A291)</f>
        <v>unused_SPI6_MISO</v>
      </c>
      <c r="D291" s="88" t="e">
        <f aca="false">IF(LEN(VLOOKUP($A291,#REF!,8,FALSE())),LEFT(VLOOKUP($A291,#REF!,8,FALSE()),LEN(VLOOKUP($A291,#REF!,8,FALSE()))-2),"")</f>
        <v>#VALUE!</v>
      </c>
      <c r="E291" s="89" t="e">
        <f aca="false">IF(LEN(VLOOKUP($A291,#REF!,4,FALSE())),IF(INDEX(#REF!,MATCH($A291,#REF!,0),1),LEFT(VLOOKUP($A291,#REF!,4,FALSE()),LEN(VLOOKUP($A291,#REF!,4,FALSE()))-2),CONCATENATE(LEFT(VLOOKUP($A291,#REF!,4,FALSE()),LEN(VLOOKUP($A291,#REF!,4,FALSE()))-2),"*")),"")</f>
        <v>#VALUE!</v>
      </c>
      <c r="F291" s="90" t="e">
        <f aca="false">IF(LEN(VLOOKUP($A291,#REF!,5,FALSE())),IF(INDEX(#REF!,MATCH($A291,#REF!,0),2),LEFT(VLOOKUP($A291,#REF!,5,FALSE()),LEN(VLOOKUP($A291,#REF!,5,FALSE()))-2),CONCATENATE(LEFT(VLOOKUP($A291,#REF!,5,FALSE()),LEN(VLOOKUP($A291,#REF!,5,FALSE()))-2),"*")),"")</f>
        <v>#VALUE!</v>
      </c>
      <c r="G291" s="90" t="e">
        <f aca="false">IF(LEN(VLOOKUP($A291,#REF!,6,FALSE())),IF(INDEX(#REF!,MATCH($A291,#REF!,0),3),LEFT(VLOOKUP($A291,#REF!,6,FALSE()),LEN(VLOOKUP($A291,#REF!,6,FALSE()))-2),CONCATENATE(LEFT(VLOOKUP($A291,#REF!,6,FALSE()),LEN(VLOOKUP($A291,#REF!,6,FALSE()))-2),"*")),"")</f>
        <v>#VALUE!</v>
      </c>
      <c r="H291" s="91" t="e">
        <f aca="false">IF(LEN(VLOOKUP($A291,#REF!,7,FALSE())),IF(INDEX(#REF!,MATCH($A291,#REF!,0),4),LEFT(VLOOKUP($A291,#REF!,7,FALSE()),LEN(VLOOKUP($A291,#REF!,7,FALSE()))-2),CONCATENATE(LEFT(VLOOKUP($A291,#REF!,7,FALSE()),LEN(VLOOKUP($A291,#REF!,7,FALSE()))-2),"*")),"")</f>
        <v>#VALUE!</v>
      </c>
      <c r="I291" s="92" t="e">
        <f aca="false">IF(LEN(VLOOKUP($A291,#REF!,8,FALSE())),UPPER(RIGHT(VLOOKUP($A291,#REF!,8,FALSE()), 1)),"")</f>
        <v>#VALUE!</v>
      </c>
      <c r="J291" s="90" t="e">
        <f aca="false">IF(LEN(VLOOKUP($A291,#REF!,4,FALSE())),UPPER(RIGHT(VLOOKUP($A291,#REF!,4,FALSE()), 1)),"")</f>
        <v>#VALUE!</v>
      </c>
      <c r="K291" s="90" t="e">
        <f aca="false">IF(LEN(VLOOKUP($A291,#REF!,5,FALSE())),UPPER(RIGHT(VLOOKUP($A291,#REF!,5,FALSE()), 1)),"")</f>
        <v>#VALUE!</v>
      </c>
      <c r="L291" s="90" t="e">
        <f aca="false">IF(LEN(VLOOKUP($A291,#REF!,6,FALSE())),UPPER(RIGHT(VLOOKUP($A291,#REF!,6,FALSE()), 1)),"")</f>
        <v>#VALUE!</v>
      </c>
      <c r="M291" s="91" t="e">
        <f aca="false">IF(LEN(VLOOKUP($A291,#REF!,7,FALSE())),UPPER(RIGHT(VLOOKUP($A291,#REF!,7,FALSE()), 1)),"")</f>
        <v>#VALUE!</v>
      </c>
      <c r="N291" s="86" t="s">
        <v>740</v>
      </c>
      <c r="O291" s="86" t="s">
        <v>741</v>
      </c>
      <c r="P291" s="86" t="s">
        <v>104</v>
      </c>
      <c r="Q291" s="86" t="s">
        <v>105</v>
      </c>
      <c r="R291" s="86" t="s">
        <v>104</v>
      </c>
      <c r="S291" s="100" t="e">
        <f aca="false">HLOOKUP("Device Tree Pin Name",#REF!,MATCH($A291,#REF!,0),FALSE())</f>
        <v>#VALUE!</v>
      </c>
      <c r="T291" s="95" t="e">
        <f aca="false">HLOOKUP("power rail",#REF!,MATCH($A291,#REF!,0),FALSE())</f>
        <v>#VALUE!</v>
      </c>
      <c r="U291" s="96" t="e">
        <f aca="false">HLOOKUP("Wake Capable",#REF!,MATCH($A291,#REF!,0),FALSE())</f>
        <v>#VALUE!</v>
      </c>
      <c r="V291" s="96" t="e">
        <f aca="false">HLOOKUP("Strap",#REF!,MATCH($A291,#REF!,0),FALSE())</f>
        <v>#VALUE!</v>
      </c>
      <c r="W291" s="96" t="e">
        <f aca="false">HLOOKUP("GTE",#REF!,MATCH($A291,#REF!,0),FALSE())</f>
        <v>#VALUE!</v>
      </c>
      <c r="X291" s="96" t="e">
        <f aca="false">HLOOKUP("DPD_Control",#REF!,MATCH($A291,#REF!,0),FALSE())</f>
        <v>#VALUE!</v>
      </c>
      <c r="Y291" s="96" t="e">
        <f aca="false">HLOOKUP("DPD_Group",#REF!,MATCH($A291,#REF!,0),FALSE())</f>
        <v>#VALUE!</v>
      </c>
      <c r="Z291" s="95" t="e">
        <f aca="false">HLOOKUP("Pad Category",#REF!,MATCH($A291,#REF!,0),FALSE())</f>
        <v>#VALUE!</v>
      </c>
      <c r="AA291" s="95" t="e">
        <f aca="false">HLOOKUP("Pad type",#REF!,MATCH($A291,#REF!,0),FALSE())</f>
        <v>#VALUE!</v>
      </c>
      <c r="AB291" s="95" t="e">
        <f aca="false">HLOOKUP("Pull Strength",#REF!,MATCH($A291,#REF!,0),FALSE())</f>
        <v>#VALUE!</v>
      </c>
      <c r="AC291" s="95" t="e">
        <f aca="false">HLOOKUP("POR Pin State",#REF!,MATCH($A291,#REF!,0),FALSE())</f>
        <v>#VALUE!</v>
      </c>
      <c r="AD291" s="95" t="str">
        <f aca="false">IF(OR($AQ291="",$AQ291=$C291),$R291,IF($AQ291=$D291,SUBSTITUTE(SUBSTITUTE($AQ291,"GPIO3_","GPIO_"),".0",""),IF($AQ291=$E291,$N291,IF($AQ291=$F291,$O291,IF($AQ291=$G291,$P291,IF($AQ291=$H291,$Q291,"INVALID"))))))</f>
        <v>RSVD2</v>
      </c>
      <c r="AE291" s="97"/>
      <c r="AF291" s="98" t="str">
        <f aca="false">IF(AND(OR($AS291="Int PU",$AS291="Int PD"),OR(AND($AZ291&lt;&gt;"",$AZ291&lt;&gt;"0"),AND($BA291&lt;&gt;"",$BA291&lt;&gt;"0"))),"INVALID",IF(OR($AQ291=$C291,$AS291="Int PD"),"PULL_DOWN",IF(OR($AS291="Int PU",AND($AE291="YES",OR($AZ291="",$AZ291="0"),OR($BA291="",$BA291="0"),OR($AR291="Input",$AR291="Bidirectional"))),"PULL_UP","NORMAL")))</f>
        <v>PULL_DOWN</v>
      </c>
      <c r="AG291" s="98" t="str">
        <f aca="false">IF($AR291="Input", "TRISTATE", IF($AS291="Z","TRISTATE",IF($AQ291=$C291,"TRISTATE","NORMAL")))</f>
        <v>TRISTATE</v>
      </c>
      <c r="AH291" s="98" t="str">
        <f aca="false">IF(OR($AQ291=$C291,$AR291="Output"),"DISABLE","ENABLE")</f>
        <v>DISABLE</v>
      </c>
      <c r="AI291" s="97"/>
      <c r="AJ291" s="99" t="b">
        <f aca="false">TRUE()</f>
        <v>1</v>
      </c>
      <c r="AK291" s="99" t="b">
        <f aca="false">TRUE()</f>
        <v>1</v>
      </c>
      <c r="AL291" s="99" t="b">
        <f aca="false">TRUE()</f>
        <v>1</v>
      </c>
      <c r="AM291" s="99" t="b">
        <f aca="false">TRUE()</f>
        <v>1</v>
      </c>
      <c r="AN291" s="99" t="b">
        <f aca="false">TRUE()</f>
        <v>1</v>
      </c>
      <c r="AO291" s="99" t="b">
        <f aca="false">TRUE()</f>
        <v>1</v>
      </c>
      <c r="AP291" s="100" t="str">
        <f aca="false">IF(AND($AJ291:$AO291), "VALID", "INVALID")</f>
        <v>VALID</v>
      </c>
      <c r="AQ291" s="179" t="s">
        <v>744</v>
      </c>
      <c r="AR291" s="102" t="s">
        <v>79</v>
      </c>
      <c r="AS291" s="103"/>
      <c r="AT291" s="104"/>
      <c r="AU291" s="104"/>
      <c r="AV291" s="103" t="s">
        <v>124</v>
      </c>
      <c r="AW291" s="104"/>
      <c r="AX291" s="103" t="s">
        <v>85</v>
      </c>
      <c r="AY291" s="104"/>
      <c r="AZ291" s="103"/>
      <c r="BA291" s="103"/>
      <c r="BB291" s="105"/>
      <c r="BC291" s="104"/>
      <c r="BD291" s="106"/>
      <c r="BE291" s="111" t="s">
        <v>743</v>
      </c>
      <c r="BF291" s="108" t="e">
        <f aca="false">VLOOKUP($A291,#REF!, 34, FALSE())</f>
        <v>#VALUE!</v>
      </c>
      <c r="BG291" s="418" t="e">
        <f aca="false">VLOOKUP($A291,#REF!, 22, FALSE())</f>
        <v>#VALUE!</v>
      </c>
      <c r="BH291" s="109"/>
    </row>
    <row r="292" customFormat="false" ht="12.75" hidden="false" customHeight="true" outlineLevel="0" collapsed="false">
      <c r="A292" s="95" t="s">
        <v>745</v>
      </c>
      <c r="B292" s="86" t="e">
        <f aca="false">VLOOKUP($A292,#REF!, 34, FALSE())</f>
        <v>#VALUE!</v>
      </c>
      <c r="C292" s="87" t="str">
        <f aca="false">CONCATENATE("unused_",A292)</f>
        <v>unused_SPI6_MOSI</v>
      </c>
      <c r="D292" s="88" t="e">
        <f aca="false">IF(LEN(VLOOKUP($A292,#REF!,8,FALSE())),LEFT(VLOOKUP($A292,#REF!,8,FALSE()),LEN(VLOOKUP($A292,#REF!,8,FALSE()))-2),"")</f>
        <v>#VALUE!</v>
      </c>
      <c r="E292" s="89" t="e">
        <f aca="false">IF(LEN(VLOOKUP($A292,#REF!,4,FALSE())),IF(INDEX(#REF!,MATCH($A292,#REF!,0),1),LEFT(VLOOKUP($A292,#REF!,4,FALSE()),LEN(VLOOKUP($A292,#REF!,4,FALSE()))-2),CONCATENATE(LEFT(VLOOKUP($A292,#REF!,4,FALSE()),LEN(VLOOKUP($A292,#REF!,4,FALSE()))-2),"*")),"")</f>
        <v>#VALUE!</v>
      </c>
      <c r="F292" s="90" t="e">
        <f aca="false">IF(LEN(VLOOKUP($A292,#REF!,5,FALSE())),IF(INDEX(#REF!,MATCH($A292,#REF!,0),2),LEFT(VLOOKUP($A292,#REF!,5,FALSE()),LEN(VLOOKUP($A292,#REF!,5,FALSE()))-2),CONCATENATE(LEFT(VLOOKUP($A292,#REF!,5,FALSE()),LEN(VLOOKUP($A292,#REF!,5,FALSE()))-2),"*")),"")</f>
        <v>#VALUE!</v>
      </c>
      <c r="G292" s="90" t="e">
        <f aca="false">IF(LEN(VLOOKUP($A292,#REF!,6,FALSE())),IF(INDEX(#REF!,MATCH($A292,#REF!,0),3),LEFT(VLOOKUP($A292,#REF!,6,FALSE()),LEN(VLOOKUP($A292,#REF!,6,FALSE()))-2),CONCATENATE(LEFT(VLOOKUP($A292,#REF!,6,FALSE()),LEN(VLOOKUP($A292,#REF!,6,FALSE()))-2),"*")),"")</f>
        <v>#VALUE!</v>
      </c>
      <c r="H292" s="91" t="e">
        <f aca="false">IF(LEN(VLOOKUP($A292,#REF!,7,FALSE())),IF(INDEX(#REF!,MATCH($A292,#REF!,0),4),LEFT(VLOOKUP($A292,#REF!,7,FALSE()),LEN(VLOOKUP($A292,#REF!,7,FALSE()))-2),CONCATENATE(LEFT(VLOOKUP($A292,#REF!,7,FALSE()),LEN(VLOOKUP($A292,#REF!,7,FALSE()))-2),"*")),"")</f>
        <v>#VALUE!</v>
      </c>
      <c r="I292" s="92" t="e">
        <f aca="false">IF(LEN(VLOOKUP($A292,#REF!,8,FALSE())),UPPER(RIGHT(VLOOKUP($A292,#REF!,8,FALSE()), 1)),"")</f>
        <v>#VALUE!</v>
      </c>
      <c r="J292" s="90" t="e">
        <f aca="false">IF(LEN(VLOOKUP($A292,#REF!,4,FALSE())),UPPER(RIGHT(VLOOKUP($A292,#REF!,4,FALSE()), 1)),"")</f>
        <v>#VALUE!</v>
      </c>
      <c r="K292" s="90" t="e">
        <f aca="false">IF(LEN(VLOOKUP($A292,#REF!,5,FALSE())),UPPER(RIGHT(VLOOKUP($A292,#REF!,5,FALSE()), 1)),"")</f>
        <v>#VALUE!</v>
      </c>
      <c r="L292" s="90" t="e">
        <f aca="false">IF(LEN(VLOOKUP($A292,#REF!,6,FALSE())),UPPER(RIGHT(VLOOKUP($A292,#REF!,6,FALSE()), 1)),"")</f>
        <v>#VALUE!</v>
      </c>
      <c r="M292" s="91" t="e">
        <f aca="false">IF(LEN(VLOOKUP($A292,#REF!,7,FALSE())),UPPER(RIGHT(VLOOKUP($A292,#REF!,7,FALSE()), 1)),"")</f>
        <v>#VALUE!</v>
      </c>
      <c r="N292" s="86" t="s">
        <v>740</v>
      </c>
      <c r="O292" s="86" t="s">
        <v>83</v>
      </c>
      <c r="P292" s="86" t="s">
        <v>104</v>
      </c>
      <c r="Q292" s="86" t="s">
        <v>105</v>
      </c>
      <c r="R292" s="86" t="s">
        <v>83</v>
      </c>
      <c r="S292" s="100" t="e">
        <f aca="false">HLOOKUP("Device Tree Pin Name",#REF!,MATCH($A292,#REF!,0),FALSE())</f>
        <v>#VALUE!</v>
      </c>
      <c r="T292" s="95" t="e">
        <f aca="false">HLOOKUP("power rail",#REF!,MATCH($A292,#REF!,0),FALSE())</f>
        <v>#VALUE!</v>
      </c>
      <c r="U292" s="96" t="e">
        <f aca="false">HLOOKUP("Wake Capable",#REF!,MATCH($A292,#REF!,0),FALSE())</f>
        <v>#VALUE!</v>
      </c>
      <c r="V292" s="96" t="e">
        <f aca="false">HLOOKUP("Strap",#REF!,MATCH($A292,#REF!,0),FALSE())</f>
        <v>#VALUE!</v>
      </c>
      <c r="W292" s="96" t="e">
        <f aca="false">HLOOKUP("GTE",#REF!,MATCH($A292,#REF!,0),FALSE())</f>
        <v>#VALUE!</v>
      </c>
      <c r="X292" s="96" t="e">
        <f aca="false">HLOOKUP("DPD_Control",#REF!,MATCH($A292,#REF!,0),FALSE())</f>
        <v>#VALUE!</v>
      </c>
      <c r="Y292" s="96" t="e">
        <f aca="false">HLOOKUP("DPD_Group",#REF!,MATCH($A292,#REF!,0),FALSE())</f>
        <v>#VALUE!</v>
      </c>
      <c r="Z292" s="95" t="e">
        <f aca="false">HLOOKUP("Pad Category",#REF!,MATCH($A292,#REF!,0),FALSE())</f>
        <v>#VALUE!</v>
      </c>
      <c r="AA292" s="95" t="e">
        <f aca="false">HLOOKUP("Pad type",#REF!,MATCH($A292,#REF!,0),FALSE())</f>
        <v>#VALUE!</v>
      </c>
      <c r="AB292" s="95" t="e">
        <f aca="false">HLOOKUP("Pull Strength",#REF!,MATCH($A292,#REF!,0),FALSE())</f>
        <v>#VALUE!</v>
      </c>
      <c r="AC292" s="95" t="e">
        <f aca="false">HLOOKUP("POR Pin State",#REF!,MATCH($A292,#REF!,0),FALSE())</f>
        <v>#VALUE!</v>
      </c>
      <c r="AD292" s="95" t="str">
        <f aca="false">IF(OR($AQ292="",$AQ292=$C292),$R292,IF($AQ292=$D292,SUBSTITUTE(SUBSTITUTE($AQ292,"GPIO3_","GPIO_"),".0",""),IF($AQ292=$E292,$N292,IF($AQ292=$F292,$O292,IF($AQ292=$G292,$P292,IF($AQ292=$H292,$Q292,"INVALID"))))))</f>
        <v>RSVD1</v>
      </c>
      <c r="AE292" s="97"/>
      <c r="AF292" s="98" t="str">
        <f aca="false">IF(AND(OR($AS292="Int PU",$AS292="Int PD"),OR(AND($AZ292&lt;&gt;"",$AZ292&lt;&gt;"0"),AND($BA292&lt;&gt;"",$BA292&lt;&gt;"0"))),"INVALID",IF(OR($AQ292=$C292,$AS292="Int PD"),"PULL_DOWN",IF(OR($AS292="Int PU",AND($AE292="YES",OR($AZ292="",$AZ292="0"),OR($BA292="",$BA292="0"),OR($AR292="Input",$AR292="Bidirectional"))),"PULL_UP","NORMAL")))</f>
        <v>PULL_DOWN</v>
      </c>
      <c r="AG292" s="98" t="str">
        <f aca="false">IF($AR292="Input", "TRISTATE", IF($AS292="Z","TRISTATE",IF($AQ292=$C292,"TRISTATE","NORMAL")))</f>
        <v>TRISTATE</v>
      </c>
      <c r="AH292" s="98" t="str">
        <f aca="false">IF(OR($AQ292=$C292,$AR292="Output"),"DISABLE","ENABLE")</f>
        <v>DISABLE</v>
      </c>
      <c r="AI292" s="97"/>
      <c r="AJ292" s="99" t="b">
        <f aca="false">TRUE()</f>
        <v>1</v>
      </c>
      <c r="AK292" s="99" t="b">
        <f aca="false">TRUE()</f>
        <v>1</v>
      </c>
      <c r="AL292" s="99" t="b">
        <f aca="false">TRUE()</f>
        <v>1</v>
      </c>
      <c r="AM292" s="99" t="b">
        <f aca="false">TRUE()</f>
        <v>1</v>
      </c>
      <c r="AN292" s="99" t="b">
        <f aca="false">TRUE()</f>
        <v>1</v>
      </c>
      <c r="AO292" s="99" t="b">
        <f aca="false">TRUE()</f>
        <v>1</v>
      </c>
      <c r="AP292" s="100" t="str">
        <f aca="false">IF(AND($AJ292:$AO292), "VALID", "INVALID")</f>
        <v>VALID</v>
      </c>
      <c r="AQ292" s="179" t="s">
        <v>746</v>
      </c>
      <c r="AR292" s="102" t="s">
        <v>79</v>
      </c>
      <c r="AS292" s="103"/>
      <c r="AT292" s="104"/>
      <c r="AU292" s="104"/>
      <c r="AV292" s="103" t="s">
        <v>124</v>
      </c>
      <c r="AW292" s="104"/>
      <c r="AX292" s="103" t="s">
        <v>85</v>
      </c>
      <c r="AY292" s="104"/>
      <c r="AZ292" s="103"/>
      <c r="BA292" s="103"/>
      <c r="BB292" s="105"/>
      <c r="BC292" s="104"/>
      <c r="BD292" s="106"/>
      <c r="BE292" s="111" t="s">
        <v>745</v>
      </c>
      <c r="BF292" s="108" t="e">
        <f aca="false">VLOOKUP($A292,#REF!, 34, FALSE())</f>
        <v>#VALUE!</v>
      </c>
      <c r="BG292" s="418" t="e">
        <f aca="false">VLOOKUP($A292,#REF!, 22, FALSE())</f>
        <v>#VALUE!</v>
      </c>
      <c r="BH292" s="109"/>
    </row>
    <row r="293" customFormat="false" ht="12.75" hidden="false" customHeight="true" outlineLevel="0" collapsed="false">
      <c r="A293" s="95" t="s">
        <v>747</v>
      </c>
      <c r="B293" s="86" t="e">
        <f aca="false">VLOOKUP($A293,#REF!, 34, FALSE())</f>
        <v>#VALUE!</v>
      </c>
      <c r="C293" s="87" t="str">
        <f aca="false">CONCATENATE("unused_",A293)</f>
        <v>unused_SPI6_CS0</v>
      </c>
      <c r="D293" s="88" t="e">
        <f aca="false">IF(LEN(VLOOKUP($A293,#REF!,8,FALSE())),LEFT(VLOOKUP($A293,#REF!,8,FALSE()),LEN(VLOOKUP($A293,#REF!,8,FALSE()))-2),"")</f>
        <v>#VALUE!</v>
      </c>
      <c r="E293" s="89" t="e">
        <f aca="false">IF(LEN(VLOOKUP($A293,#REF!,4,FALSE())),IF(INDEX(#REF!,MATCH($A293,#REF!,0),1),LEFT(VLOOKUP($A293,#REF!,4,FALSE()),LEN(VLOOKUP($A293,#REF!,4,FALSE()))-2),CONCATENATE(LEFT(VLOOKUP($A293,#REF!,4,FALSE()),LEN(VLOOKUP($A293,#REF!,4,FALSE()))-2),"*")),"")</f>
        <v>#VALUE!</v>
      </c>
      <c r="F293" s="90" t="e">
        <f aca="false">IF(LEN(VLOOKUP($A293,#REF!,5,FALSE())),IF(INDEX(#REF!,MATCH($A293,#REF!,0),2),LEFT(VLOOKUP($A293,#REF!,5,FALSE()),LEN(VLOOKUP($A293,#REF!,5,FALSE()))-2),CONCATENATE(LEFT(VLOOKUP($A293,#REF!,5,FALSE()),LEN(VLOOKUP($A293,#REF!,5,FALSE()))-2),"*")),"")</f>
        <v>#VALUE!</v>
      </c>
      <c r="G293" s="90" t="e">
        <f aca="false">IF(LEN(VLOOKUP($A293,#REF!,6,FALSE())),IF(INDEX(#REF!,MATCH($A293,#REF!,0),3),LEFT(VLOOKUP($A293,#REF!,6,FALSE()),LEN(VLOOKUP($A293,#REF!,6,FALSE()))-2),CONCATENATE(LEFT(VLOOKUP($A293,#REF!,6,FALSE()),LEN(VLOOKUP($A293,#REF!,6,FALSE()))-2),"*")),"")</f>
        <v>#VALUE!</v>
      </c>
      <c r="H293" s="91" t="e">
        <f aca="false">IF(LEN(VLOOKUP($A293,#REF!,7,FALSE())),IF(INDEX(#REF!,MATCH($A293,#REF!,0),4),LEFT(VLOOKUP($A293,#REF!,7,FALSE()),LEN(VLOOKUP($A293,#REF!,7,FALSE()))-2),CONCATENATE(LEFT(VLOOKUP($A293,#REF!,7,FALSE()),LEN(VLOOKUP($A293,#REF!,7,FALSE()))-2),"*")),"")</f>
        <v>#VALUE!</v>
      </c>
      <c r="I293" s="92" t="e">
        <f aca="false">IF(LEN(VLOOKUP($A293,#REF!,8,FALSE())),UPPER(RIGHT(VLOOKUP($A293,#REF!,8,FALSE()), 1)),"")</f>
        <v>#VALUE!</v>
      </c>
      <c r="J293" s="90" t="e">
        <f aca="false">IF(LEN(VLOOKUP($A293,#REF!,4,FALSE())),UPPER(RIGHT(VLOOKUP($A293,#REF!,4,FALSE()), 1)),"")</f>
        <v>#VALUE!</v>
      </c>
      <c r="K293" s="90" t="e">
        <f aca="false">IF(LEN(VLOOKUP($A293,#REF!,5,FALSE())),UPPER(RIGHT(VLOOKUP($A293,#REF!,5,FALSE()), 1)),"")</f>
        <v>#VALUE!</v>
      </c>
      <c r="L293" s="90" t="e">
        <f aca="false">IF(LEN(VLOOKUP($A293,#REF!,6,FALSE())),UPPER(RIGHT(VLOOKUP($A293,#REF!,6,FALSE()), 1)),"")</f>
        <v>#VALUE!</v>
      </c>
      <c r="M293" s="91" t="e">
        <f aca="false">IF(LEN(VLOOKUP($A293,#REF!,7,FALSE())),UPPER(RIGHT(VLOOKUP($A293,#REF!,7,FALSE()), 1)),"")</f>
        <v>#VALUE!</v>
      </c>
      <c r="N293" s="86" t="s">
        <v>740</v>
      </c>
      <c r="O293" s="86" t="s">
        <v>83</v>
      </c>
      <c r="P293" s="86" t="s">
        <v>104</v>
      </c>
      <c r="Q293" s="86" t="s">
        <v>105</v>
      </c>
      <c r="R293" s="86" t="s">
        <v>83</v>
      </c>
      <c r="S293" s="100" t="e">
        <f aca="false">HLOOKUP("Device Tree Pin Name",#REF!,MATCH($A293,#REF!,0),FALSE())</f>
        <v>#VALUE!</v>
      </c>
      <c r="T293" s="95" t="e">
        <f aca="false">HLOOKUP("power rail",#REF!,MATCH($A293,#REF!,0),FALSE())</f>
        <v>#VALUE!</v>
      </c>
      <c r="U293" s="96" t="e">
        <f aca="false">HLOOKUP("Wake Capable",#REF!,MATCH($A293,#REF!,0),FALSE())</f>
        <v>#VALUE!</v>
      </c>
      <c r="V293" s="96" t="e">
        <f aca="false">HLOOKUP("Strap",#REF!,MATCH($A293,#REF!,0),FALSE())</f>
        <v>#VALUE!</v>
      </c>
      <c r="W293" s="96" t="e">
        <f aca="false">HLOOKUP("GTE",#REF!,MATCH($A293,#REF!,0),FALSE())</f>
        <v>#VALUE!</v>
      </c>
      <c r="X293" s="96" t="e">
        <f aca="false">HLOOKUP("DPD_Control",#REF!,MATCH($A293,#REF!,0),FALSE())</f>
        <v>#VALUE!</v>
      </c>
      <c r="Y293" s="96" t="e">
        <f aca="false">HLOOKUP("DPD_Group",#REF!,MATCH($A293,#REF!,0),FALSE())</f>
        <v>#VALUE!</v>
      </c>
      <c r="Z293" s="95" t="e">
        <f aca="false">HLOOKUP("Pad Category",#REF!,MATCH($A293,#REF!,0),FALSE())</f>
        <v>#VALUE!</v>
      </c>
      <c r="AA293" s="95" t="e">
        <f aca="false">HLOOKUP("Pad type",#REF!,MATCH($A293,#REF!,0),FALSE())</f>
        <v>#VALUE!</v>
      </c>
      <c r="AB293" s="95" t="e">
        <f aca="false">HLOOKUP("Pull Strength",#REF!,MATCH($A293,#REF!,0),FALSE())</f>
        <v>#VALUE!</v>
      </c>
      <c r="AC293" s="95" t="e">
        <f aca="false">HLOOKUP("POR Pin State",#REF!,MATCH($A293,#REF!,0),FALSE())</f>
        <v>#VALUE!</v>
      </c>
      <c r="AD293" s="95" t="str">
        <f aca="false">IF(OR($AQ293="",$AQ293=$C293),$R293,IF($AQ293=$D293,SUBSTITUTE(SUBSTITUTE($AQ293,"GPIO3_","GPIO_"),".0",""),IF($AQ293=$E293,$N293,IF($AQ293=$F293,$O293,IF($AQ293=$G293,$P293,IF($AQ293=$H293,$Q293,"INVALID"))))))</f>
        <v>RSVD1</v>
      </c>
      <c r="AE293" s="97"/>
      <c r="AF293" s="98" t="str">
        <f aca="false">IF(AND(OR($AS293="Int PU",$AS293="Int PD"),OR(AND($AZ293&lt;&gt;"",$AZ293&lt;&gt;"0"),AND($BA293&lt;&gt;"",$BA293&lt;&gt;"0"))),"INVALID",IF(OR($AQ293=$C293,$AS293="Int PD"),"PULL_DOWN",IF(OR($AS293="Int PU",AND($AE293="YES",OR($AZ293="",$AZ293="0"),OR($BA293="",$BA293="0"),OR($AR293="Input",$AR293="Bidirectional"))),"PULL_UP","NORMAL")))</f>
        <v>PULL_DOWN</v>
      </c>
      <c r="AG293" s="98" t="str">
        <f aca="false">IF($AR293="Input", "TRISTATE", IF($AS293="Z","TRISTATE",IF($AQ293=$C293,"TRISTATE","NORMAL")))</f>
        <v>TRISTATE</v>
      </c>
      <c r="AH293" s="98" t="str">
        <f aca="false">IF(OR($AQ293=$C293,$AR293="Output"),"DISABLE","ENABLE")</f>
        <v>DISABLE</v>
      </c>
      <c r="AI293" s="97"/>
      <c r="AJ293" s="99" t="b">
        <f aca="false">TRUE()</f>
        <v>1</v>
      </c>
      <c r="AK293" s="99" t="b">
        <f aca="false">TRUE()</f>
        <v>1</v>
      </c>
      <c r="AL293" s="99" t="b">
        <f aca="false">TRUE()</f>
        <v>1</v>
      </c>
      <c r="AM293" s="99" t="b">
        <f aca="false">TRUE()</f>
        <v>1</v>
      </c>
      <c r="AN293" s="99" t="b">
        <f aca="false">TRUE()</f>
        <v>1</v>
      </c>
      <c r="AO293" s="99" t="b">
        <f aca="false">TRUE()</f>
        <v>1</v>
      </c>
      <c r="AP293" s="100" t="str">
        <f aca="false">IF(AND($AJ293:$AO293), "VALID", "INVALID")</f>
        <v>VALID</v>
      </c>
      <c r="AQ293" s="179" t="s">
        <v>748</v>
      </c>
      <c r="AR293" s="102" t="s">
        <v>79</v>
      </c>
      <c r="AS293" s="103"/>
      <c r="AT293" s="104"/>
      <c r="AU293" s="104"/>
      <c r="AV293" s="103" t="s">
        <v>124</v>
      </c>
      <c r="AW293" s="104"/>
      <c r="AX293" s="103" t="s">
        <v>85</v>
      </c>
      <c r="AY293" s="104"/>
      <c r="AZ293" s="103"/>
      <c r="BA293" s="103"/>
      <c r="BB293" s="105"/>
      <c r="BC293" s="104"/>
      <c r="BD293" s="106"/>
      <c r="BE293" s="114" t="s">
        <v>747</v>
      </c>
      <c r="BF293" s="108" t="e">
        <f aca="false">VLOOKUP($A293,#REF!, 34, FALSE())</f>
        <v>#VALUE!</v>
      </c>
      <c r="BG293" s="418" t="e">
        <f aca="false">VLOOKUP($A293,#REF!, 22, FALSE())</f>
        <v>#VALUE!</v>
      </c>
      <c r="BH293" s="109"/>
    </row>
    <row r="294" s="85" customFormat="true" ht="18" hidden="false" customHeight="true" outlineLevel="0" collapsed="false">
      <c r="A294" s="140" t="s">
        <v>749</v>
      </c>
      <c r="B294" s="140" t="s">
        <v>750</v>
      </c>
      <c r="C294" s="74"/>
      <c r="D294" s="76"/>
      <c r="E294" s="76"/>
      <c r="F294" s="76"/>
      <c r="G294" s="76"/>
      <c r="H294" s="76"/>
      <c r="I294" s="74"/>
      <c r="J294" s="74"/>
      <c r="K294" s="74"/>
      <c r="L294" s="74"/>
      <c r="M294" s="74"/>
      <c r="N294" s="74"/>
      <c r="O294" s="74"/>
      <c r="P294" s="74"/>
      <c r="Q294" s="74"/>
      <c r="R294" s="74"/>
      <c r="S294" s="74"/>
      <c r="T294" s="74"/>
      <c r="U294" s="77"/>
      <c r="V294" s="77"/>
      <c r="W294" s="77"/>
      <c r="X294" s="77"/>
      <c r="Y294" s="77"/>
      <c r="Z294" s="78"/>
      <c r="AA294" s="78"/>
      <c r="AB294" s="78"/>
      <c r="AC294" s="78"/>
      <c r="AD294" s="78"/>
      <c r="AE294" s="78"/>
      <c r="AF294" s="78"/>
      <c r="AG294" s="78"/>
      <c r="AH294" s="78"/>
      <c r="AI294" s="78"/>
      <c r="AJ294" s="78"/>
      <c r="AK294" s="78"/>
      <c r="AL294" s="78"/>
      <c r="AM294" s="78"/>
      <c r="AN294" s="78"/>
      <c r="AO294" s="78"/>
      <c r="AP294" s="78"/>
      <c r="AQ294" s="79"/>
      <c r="AR294" s="79"/>
      <c r="AS294" s="80"/>
      <c r="AT294" s="80"/>
      <c r="AU294" s="80"/>
      <c r="AV294" s="80"/>
      <c r="AW294" s="80"/>
      <c r="AX294" s="80"/>
      <c r="AY294" s="80"/>
      <c r="AZ294" s="80"/>
      <c r="BA294" s="80"/>
      <c r="BB294" s="80"/>
      <c r="BC294" s="81" t="s">
        <v>76</v>
      </c>
      <c r="BD294" s="82"/>
      <c r="BE294" s="83" t="s">
        <v>749</v>
      </c>
      <c r="BF294" s="314" t="s">
        <v>750</v>
      </c>
      <c r="BG294" s="314"/>
      <c r="BH294" s="84"/>
    </row>
    <row r="295" customFormat="false" ht="12.75" hidden="false" customHeight="true" outlineLevel="0" collapsed="false">
      <c r="A295" s="95" t="s">
        <v>751</v>
      </c>
      <c r="B295" s="86" t="e">
        <f aca="false">VLOOKUP($A295,#REF!, 34, FALSE())</f>
        <v>#VALUE!</v>
      </c>
      <c r="C295" s="87" t="str">
        <f aca="false">CONCATENATE("unused_",A295)</f>
        <v>unused_EMMC_CLK</v>
      </c>
      <c r="D295" s="88" t="e">
        <f aca="false">IF(LEN(VLOOKUP($A295,#REF!,8,FALSE())),LEFT(VLOOKUP($A295,#REF!,8,FALSE()),LEN(VLOOKUP($A295,#REF!,8,FALSE()))-2),"")</f>
        <v>#VALUE!</v>
      </c>
      <c r="E295" s="89" t="e">
        <f aca="false">IF(LEN(VLOOKUP($A295,#REF!,4,FALSE())),IF(INDEX(#REF!,MATCH($A295,#REF!,0),1),LEFT(VLOOKUP($A295,#REF!,4,FALSE()),LEN(VLOOKUP($A295,#REF!,4,FALSE()))-2),CONCATENATE(LEFT(VLOOKUP($A295,#REF!,4,FALSE()),LEN(VLOOKUP($A295,#REF!,4,FALSE()))-2),"")),"")</f>
        <v>#VALUE!</v>
      </c>
      <c r="F295" s="90" t="e">
        <f aca="false">IF(LEN(VLOOKUP($A295,#REF!,5,FALSE())),IF(INDEX(#REF!,MATCH($A295,#REF!,0),2),LEFT(VLOOKUP($A295,#REF!,5,FALSE()),LEN(VLOOKUP($A295,#REF!,5,FALSE()))-2),CONCATENATE(LEFT(VLOOKUP($A295,#REF!,5,FALSE()),LEN(VLOOKUP($A295,#REF!,5,FALSE()))-2),"*")),"")</f>
        <v>#VALUE!</v>
      </c>
      <c r="G295" s="90" t="e">
        <f aca="false">IF(LEN(VLOOKUP($A295,#REF!,6,FALSE())),IF(INDEX(#REF!,MATCH($A295,#REF!,0),3),LEFT(VLOOKUP($A295,#REF!,6,FALSE()),LEN(VLOOKUP($A295,#REF!,6,FALSE()))-2),CONCATENATE(LEFT(VLOOKUP($A295,#REF!,6,FALSE()),LEN(VLOOKUP($A295,#REF!,6,FALSE()))-2),"*")),"")</f>
        <v>#VALUE!</v>
      </c>
      <c r="H295" s="91" t="e">
        <f aca="false">IF(LEN(VLOOKUP($A295,#REF!,7,FALSE())),IF(INDEX(#REF!,MATCH($A295,#REF!,0),4),LEFT(VLOOKUP($A295,#REF!,7,FALSE()),LEN(VLOOKUP($A295,#REF!,7,FALSE()))-2),CONCATENATE(LEFT(VLOOKUP($A295,#REF!,7,FALSE()),LEN(VLOOKUP($A295,#REF!,7,FALSE()))-2),"*")),"")</f>
        <v>#VALUE!</v>
      </c>
      <c r="I295" s="92" t="e">
        <f aca="false">IF(LEN(VLOOKUP($A295,#REF!,8,FALSE())),UPPER(RIGHT(VLOOKUP($A295,#REF!,8,FALSE()), 1)),"")</f>
        <v>#VALUE!</v>
      </c>
      <c r="J295" s="90" t="e">
        <f aca="false">IF(LEN(VLOOKUP($A295,#REF!,4,FALSE())),UPPER(RIGHT(VLOOKUP($A295,#REF!,4,FALSE()), 1)),"")</f>
        <v>#VALUE!</v>
      </c>
      <c r="K295" s="90" t="e">
        <f aca="false">IF(LEN(VLOOKUP($A295,#REF!,5,FALSE())),UPPER(RIGHT(VLOOKUP($A295,#REF!,5,FALSE()), 1)),"")</f>
        <v>#VALUE!</v>
      </c>
      <c r="L295" s="90" t="e">
        <f aca="false">IF(LEN(VLOOKUP($A295,#REF!,6,FALSE())),UPPER(RIGHT(VLOOKUP($A295,#REF!,6,FALSE()), 1)),"")</f>
        <v>#VALUE!</v>
      </c>
      <c r="M295" s="91" t="e">
        <f aca="false">IF(LEN(VLOOKUP($A295,#REF!,7,FALSE())),UPPER(RIGHT(VLOOKUP($A295,#REF!,7,FALSE()), 1)),"")</f>
        <v>#VALUE!</v>
      </c>
      <c r="N295" s="98" t="s">
        <v>749</v>
      </c>
      <c r="O295" s="98" t="s">
        <v>83</v>
      </c>
      <c r="P295" s="98" t="s">
        <v>104</v>
      </c>
      <c r="Q295" s="98" t="s">
        <v>105</v>
      </c>
      <c r="R295" s="86" t="s">
        <v>83</v>
      </c>
      <c r="S295" s="94" t="e">
        <f aca="false">HLOOKUP("Device Tree Pin Name",#REF!,MATCH($A295,#REF!,0),FALSE())</f>
        <v>#VALUE!</v>
      </c>
      <c r="T295" s="95" t="e">
        <f aca="false">HLOOKUP("power rail",#REF!,MATCH($A295,#REF!,0),FALSE())</f>
        <v>#VALUE!</v>
      </c>
      <c r="U295" s="96" t="e">
        <f aca="false">HLOOKUP("Wake Capable",#REF!,MATCH($A295,#REF!,0),FALSE())</f>
        <v>#VALUE!</v>
      </c>
      <c r="V295" s="96" t="e">
        <f aca="false">HLOOKUP("Strap",#REF!,MATCH($A295,#REF!,0),FALSE())</f>
        <v>#VALUE!</v>
      </c>
      <c r="W295" s="96" t="e">
        <f aca="false">HLOOKUP("GTE",#REF!,MATCH($A295,#REF!,0),FALSE())</f>
        <v>#VALUE!</v>
      </c>
      <c r="X295" s="96" t="e">
        <f aca="false">HLOOKUP("DPD_Control",#REF!,MATCH($A295,#REF!,0),FALSE())</f>
        <v>#VALUE!</v>
      </c>
      <c r="Y295" s="96" t="e">
        <f aca="false">HLOOKUP("DPD_Group",#REF!,MATCH($A295,#REF!,0),FALSE())</f>
        <v>#VALUE!</v>
      </c>
      <c r="Z295" s="95" t="e">
        <f aca="false">HLOOKUP("Pad Category",#REF!,MATCH($A295,#REF!,0),FALSE())</f>
        <v>#VALUE!</v>
      </c>
      <c r="AA295" s="95" t="e">
        <f aca="false">HLOOKUP("Pad type",#REF!,MATCH($A295,#REF!,0),FALSE())</f>
        <v>#VALUE!</v>
      </c>
      <c r="AB295" s="95" t="e">
        <f aca="false">HLOOKUP("Pull Strength",#REF!,MATCH($A295,#REF!,0),FALSE())</f>
        <v>#VALUE!</v>
      </c>
      <c r="AC295" s="95" t="e">
        <f aca="false">HLOOKUP("POR Pin State",#REF!,MATCH($A295,#REF!,0),FALSE())</f>
        <v>#VALUE!</v>
      </c>
      <c r="AD295" s="95" t="str">
        <f aca="false">IF(OR($AQ295="",$AQ295=$C295),$R295,IF($AQ295=$D295,SUBSTITUTE(SUBSTITUTE($AQ295,"GPIO3_","GPIO_"),".0",""),IF($AQ295=$E295,$N295,IF($AQ295=$F295,$O295,IF($AQ295=$G295,$P295,IF($AQ295=$H295,$Q295,"INVALID"))))))</f>
        <v>RSVD1</v>
      </c>
      <c r="AE295" s="97"/>
      <c r="AF295" s="98" t="str">
        <f aca="false">IF(AND(OR($AS295="Int PU",$AS295="Int PD"),OR(AND($AZ295&lt;&gt;"",$AZ295&lt;&gt;"0"),AND($BA295&lt;&gt;"",$BA295&lt;&gt;"0"))),"INVALID",IF(OR($AQ295=$C295,$AS295="Int PD"),"PULL_DOWN",IF(OR($AS295="Int PU",AND($AE295="YES",OR($AZ295="",$AZ295="0"),OR($BA295="",$BA295="0"),OR($AR295="Input",$AR295="Bidirectional"))),"PULL_UP","NORMAL")))</f>
        <v>PULL_DOWN</v>
      </c>
      <c r="AG295" s="98" t="str">
        <f aca="false">IF($AR295="Input", "TRISTATE", IF($AS295="Z","TRISTATE",IF($AQ295=$C295,"TRISTATE","NORMAL")))</f>
        <v>TRISTATE</v>
      </c>
      <c r="AH295" s="98" t="str">
        <f aca="false">IF(OR($AQ295=$C295,$AR295="Output"),"DISABLE","ENABLE")</f>
        <v>DISABLE</v>
      </c>
      <c r="AI295" s="97"/>
      <c r="AJ295" s="99" t="b">
        <f aca="false">TRUE()</f>
        <v>1</v>
      </c>
      <c r="AK295" s="99" t="b">
        <f aca="false">TRUE()</f>
        <v>1</v>
      </c>
      <c r="AL295" s="99" t="b">
        <f aca="false">TRUE()</f>
        <v>1</v>
      </c>
      <c r="AM295" s="99" t="b">
        <f aca="false">TRUE()</f>
        <v>1</v>
      </c>
      <c r="AN295" s="99" t="b">
        <f aca="false">TRUE()</f>
        <v>1</v>
      </c>
      <c r="AO295" s="99" t="b">
        <f aca="false">TRUE()</f>
        <v>1</v>
      </c>
      <c r="AP295" s="100" t="str">
        <f aca="false">IF(AND($AJ295:$AO295), "VALID", "INVALID")</f>
        <v>VALID</v>
      </c>
      <c r="AQ295" s="141" t="s">
        <v>752</v>
      </c>
      <c r="AR295" s="102" t="s">
        <v>79</v>
      </c>
      <c r="AS295" s="103"/>
      <c r="AT295" s="104"/>
      <c r="AU295" s="104"/>
      <c r="AV295" s="104"/>
      <c r="AW295" s="104"/>
      <c r="AX295" s="104"/>
      <c r="AY295" s="103" t="s">
        <v>434</v>
      </c>
      <c r="AZ295" s="103"/>
      <c r="BA295" s="103"/>
      <c r="BB295" s="105"/>
      <c r="BC295" s="104"/>
      <c r="BD295" s="106"/>
      <c r="BE295" s="107" t="s">
        <v>751</v>
      </c>
      <c r="BF295" s="108" t="e">
        <f aca="false">VLOOKUP($A295,#REF!, 34, FALSE())</f>
        <v>#VALUE!</v>
      </c>
      <c r="BG295" s="418" t="e">
        <f aca="false">VLOOKUP($A295,#REF!, 22, FALSE())</f>
        <v>#VALUE!</v>
      </c>
      <c r="BH295" s="109"/>
    </row>
    <row r="296" customFormat="false" ht="12.75" hidden="false" customHeight="true" outlineLevel="0" collapsed="false">
      <c r="A296" s="95" t="s">
        <v>753</v>
      </c>
      <c r="B296" s="86" t="e">
        <f aca="false">VLOOKUP($A296,#REF!, 34, FALSE())</f>
        <v>#VALUE!</v>
      </c>
      <c r="C296" s="87" t="str">
        <f aca="false">CONCATENATE("unused_",A296)</f>
        <v>unused_EMMC_CMD</v>
      </c>
      <c r="D296" s="88" t="e">
        <f aca="false">IF(LEN(VLOOKUP($A296,#REF!,8,FALSE())),LEFT(VLOOKUP($A296,#REF!,8,FALSE()),LEN(VLOOKUP($A296,#REF!,8,FALSE()))-2),"")</f>
        <v>#VALUE!</v>
      </c>
      <c r="E296" s="89" t="e">
        <f aca="false">IF(LEN(VLOOKUP($A296,#REF!,4,FALSE())),IF(INDEX(#REF!,MATCH($A296,#REF!,0),1),LEFT(VLOOKUP($A296,#REF!,4,FALSE()),LEN(VLOOKUP($A296,#REF!,4,FALSE()))-2),CONCATENATE(LEFT(VLOOKUP($A296,#REF!,4,FALSE()),LEN(VLOOKUP($A296,#REF!,4,FALSE()))-2),"")),"")</f>
        <v>#VALUE!</v>
      </c>
      <c r="F296" s="90" t="e">
        <f aca="false">IF(LEN(VLOOKUP($A296,#REF!,5,FALSE())),IF(INDEX(#REF!,MATCH($A296,#REF!,0),2),LEFT(VLOOKUP($A296,#REF!,5,FALSE()),LEN(VLOOKUP($A296,#REF!,5,FALSE()))-2),CONCATENATE(LEFT(VLOOKUP($A296,#REF!,5,FALSE()),LEN(VLOOKUP($A296,#REF!,5,FALSE()))-2),"*")),"")</f>
        <v>#VALUE!</v>
      </c>
      <c r="G296" s="90" t="e">
        <f aca="false">IF(LEN(VLOOKUP($A296,#REF!,6,FALSE())),IF(INDEX(#REF!,MATCH($A296,#REF!,0),3),LEFT(VLOOKUP($A296,#REF!,6,FALSE()),LEN(VLOOKUP($A296,#REF!,6,FALSE()))-2),CONCATENATE(LEFT(VLOOKUP($A296,#REF!,6,FALSE()),LEN(VLOOKUP($A296,#REF!,6,FALSE()))-2),"*")),"")</f>
        <v>#VALUE!</v>
      </c>
      <c r="H296" s="91" t="e">
        <f aca="false">IF(LEN(VLOOKUP($A296,#REF!,7,FALSE())),IF(INDEX(#REF!,MATCH($A296,#REF!,0),4),LEFT(VLOOKUP($A296,#REF!,7,FALSE()),LEN(VLOOKUP($A296,#REF!,7,FALSE()))-2),CONCATENATE(LEFT(VLOOKUP($A296,#REF!,7,FALSE()),LEN(VLOOKUP($A296,#REF!,7,FALSE()))-2),"*")),"")</f>
        <v>#VALUE!</v>
      </c>
      <c r="I296" s="92" t="e">
        <f aca="false">IF(LEN(VLOOKUP($A296,#REF!,8,FALSE())),UPPER(RIGHT(VLOOKUP($A296,#REF!,8,FALSE()), 1)),"")</f>
        <v>#VALUE!</v>
      </c>
      <c r="J296" s="90" t="e">
        <f aca="false">IF(LEN(VLOOKUP($A296,#REF!,4,FALSE())),UPPER(RIGHT(VLOOKUP($A296,#REF!,4,FALSE()), 1)),"")</f>
        <v>#VALUE!</v>
      </c>
      <c r="K296" s="90" t="e">
        <f aca="false">IF(LEN(VLOOKUP($A296,#REF!,5,FALSE())),UPPER(RIGHT(VLOOKUP($A296,#REF!,5,FALSE()), 1)),"")</f>
        <v>#VALUE!</v>
      </c>
      <c r="L296" s="90" t="e">
        <f aca="false">IF(LEN(VLOOKUP($A296,#REF!,6,FALSE())),UPPER(RIGHT(VLOOKUP($A296,#REF!,6,FALSE()), 1)),"")</f>
        <v>#VALUE!</v>
      </c>
      <c r="M296" s="91" t="e">
        <f aca="false">IF(LEN(VLOOKUP($A296,#REF!,7,FALSE())),UPPER(RIGHT(VLOOKUP($A296,#REF!,7,FALSE()), 1)),"")</f>
        <v>#VALUE!</v>
      </c>
      <c r="N296" s="98" t="s">
        <v>749</v>
      </c>
      <c r="O296" s="98" t="s">
        <v>83</v>
      </c>
      <c r="P296" s="98" t="s">
        <v>104</v>
      </c>
      <c r="Q296" s="98" t="s">
        <v>105</v>
      </c>
      <c r="R296" s="86" t="s">
        <v>83</v>
      </c>
      <c r="S296" s="100" t="e">
        <f aca="false">HLOOKUP("Device Tree Pin Name",#REF!,MATCH($A296,#REF!,0),FALSE())</f>
        <v>#VALUE!</v>
      </c>
      <c r="T296" s="95" t="e">
        <f aca="false">HLOOKUP("power rail",#REF!,MATCH($A296,#REF!,0),FALSE())</f>
        <v>#VALUE!</v>
      </c>
      <c r="U296" s="96" t="e">
        <f aca="false">HLOOKUP("Wake Capable",#REF!,MATCH($A296,#REF!,0),FALSE())</f>
        <v>#VALUE!</v>
      </c>
      <c r="V296" s="96" t="e">
        <f aca="false">HLOOKUP("Strap",#REF!,MATCH($A296,#REF!,0),FALSE())</f>
        <v>#VALUE!</v>
      </c>
      <c r="W296" s="96" t="e">
        <f aca="false">HLOOKUP("GTE",#REF!,MATCH($A296,#REF!,0),FALSE())</f>
        <v>#VALUE!</v>
      </c>
      <c r="X296" s="96" t="e">
        <f aca="false">HLOOKUP("DPD_Control",#REF!,MATCH($A296,#REF!,0),FALSE())</f>
        <v>#VALUE!</v>
      </c>
      <c r="Y296" s="96" t="e">
        <f aca="false">HLOOKUP("DPD_Group",#REF!,MATCH($A296,#REF!,0),FALSE())</f>
        <v>#VALUE!</v>
      </c>
      <c r="Z296" s="95" t="e">
        <f aca="false">HLOOKUP("Pad Category",#REF!,MATCH($A296,#REF!,0),FALSE())</f>
        <v>#VALUE!</v>
      </c>
      <c r="AA296" s="95" t="e">
        <f aca="false">HLOOKUP("Pad type",#REF!,MATCH($A296,#REF!,0),FALSE())</f>
        <v>#VALUE!</v>
      </c>
      <c r="AB296" s="95" t="e">
        <f aca="false">HLOOKUP("Pull Strength",#REF!,MATCH($A296,#REF!,0),FALSE())</f>
        <v>#VALUE!</v>
      </c>
      <c r="AC296" s="95" t="e">
        <f aca="false">HLOOKUP("POR Pin State",#REF!,MATCH($A296,#REF!,0),FALSE())</f>
        <v>#VALUE!</v>
      </c>
      <c r="AD296" s="95" t="str">
        <f aca="false">IF(OR($AQ296="",$AQ296=$C296),$R296,IF($AQ296=$D296,SUBSTITUTE(SUBSTITUTE($AQ296,"GPIO3_","GPIO_"),".0",""),IF($AQ296=$E296,$N296,IF($AQ296=$F296,$O296,IF($AQ296=$G296,$P296,IF($AQ296=$H296,$Q296,"INVALID"))))))</f>
        <v>RSVD1</v>
      </c>
      <c r="AE296" s="97"/>
      <c r="AF296" s="98" t="str">
        <f aca="false">IF(AND(OR($AS296="Int PU",$AS296="Int PD"),OR(AND($AZ296&lt;&gt;"",$AZ296&lt;&gt;"0"),AND($BA296&lt;&gt;"",$BA296&lt;&gt;"0"))),"INVALID",IF(OR($AQ296=$C296,$AS296="Int PD"),"PULL_DOWN",IF(OR($AS296="Int PU",AND($AE296="YES",OR($AZ296="",$AZ296="0"),OR($BA296="",$BA296="0"),OR($AR296="Input",$AR296="Bidirectional"))),"PULL_UP","NORMAL")))</f>
        <v>PULL_DOWN</v>
      </c>
      <c r="AG296" s="98" t="str">
        <f aca="false">IF($AR296="Input", "TRISTATE", IF($AS296="Z","TRISTATE",IF($AQ296=$C296,"TRISTATE","NORMAL")))</f>
        <v>TRISTATE</v>
      </c>
      <c r="AH296" s="98" t="str">
        <f aca="false">IF(OR($AQ296=$C296,$AR296="Output"),"DISABLE","ENABLE")</f>
        <v>DISABLE</v>
      </c>
      <c r="AI296" s="97"/>
      <c r="AJ296" s="99" t="b">
        <f aca="false">TRUE()</f>
        <v>1</v>
      </c>
      <c r="AK296" s="99" t="b">
        <f aca="false">TRUE()</f>
        <v>1</v>
      </c>
      <c r="AL296" s="99" t="b">
        <f aca="false">TRUE()</f>
        <v>1</v>
      </c>
      <c r="AM296" s="99" t="b">
        <f aca="false">TRUE()</f>
        <v>1</v>
      </c>
      <c r="AN296" s="99" t="b">
        <f aca="false">TRUE()</f>
        <v>1</v>
      </c>
      <c r="AO296" s="99" t="b">
        <f aca="false">TRUE()</f>
        <v>1</v>
      </c>
      <c r="AP296" s="100" t="str">
        <f aca="false">IF(AND($AJ296:$AO296), "VALID", "INVALID")</f>
        <v>VALID</v>
      </c>
      <c r="AQ296" s="141" t="s">
        <v>754</v>
      </c>
      <c r="AR296" s="102" t="s">
        <v>79</v>
      </c>
      <c r="AS296" s="103"/>
      <c r="AT296" s="104"/>
      <c r="AU296" s="104"/>
      <c r="AV296" s="104"/>
      <c r="AW296" s="104"/>
      <c r="AX296" s="104"/>
      <c r="AY296" s="103" t="s">
        <v>85</v>
      </c>
      <c r="AZ296" s="103" t="s">
        <v>569</v>
      </c>
      <c r="BA296" s="103"/>
      <c r="BB296" s="105"/>
      <c r="BC296" s="104"/>
      <c r="BD296" s="106"/>
      <c r="BE296" s="111" t="s">
        <v>753</v>
      </c>
      <c r="BF296" s="108" t="e">
        <f aca="false">VLOOKUP($A296,#REF!, 34, FALSE())</f>
        <v>#VALUE!</v>
      </c>
      <c r="BG296" s="418" t="e">
        <f aca="false">VLOOKUP($A296,#REF!, 22, FALSE())</f>
        <v>#VALUE!</v>
      </c>
      <c r="BH296" s="109"/>
    </row>
    <row r="297" customFormat="false" ht="12.75" hidden="false" customHeight="true" outlineLevel="0" collapsed="false">
      <c r="A297" s="95" t="s">
        <v>755</v>
      </c>
      <c r="B297" s="86" t="e">
        <f aca="false">VLOOKUP($A297,#REF!, 34, FALSE())</f>
        <v>#VALUE!</v>
      </c>
      <c r="C297" s="87" t="str">
        <f aca="false">CONCATENATE("unused_",A297)</f>
        <v>unused_EMMC_DAT0</v>
      </c>
      <c r="D297" s="88" t="e">
        <f aca="false">IF(LEN(VLOOKUP($A297,#REF!,8,FALSE())),LEFT(VLOOKUP($A297,#REF!,8,FALSE()),LEN(VLOOKUP($A297,#REF!,8,FALSE()))-2),"")</f>
        <v>#VALUE!</v>
      </c>
      <c r="E297" s="89" t="e">
        <f aca="false">IF(LEN(VLOOKUP($A297,#REF!,4,FALSE())),IF(INDEX(#REF!,MATCH($A297,#REF!,0),1),LEFT(VLOOKUP($A297,#REF!,4,FALSE()),LEN(VLOOKUP($A297,#REF!,4,FALSE()))-2),CONCATENATE(LEFT(VLOOKUP($A297,#REF!,4,FALSE()),LEN(VLOOKUP($A297,#REF!,4,FALSE()))-2),"")),"")</f>
        <v>#VALUE!</v>
      </c>
      <c r="F297" s="90" t="e">
        <f aca="false">IF(LEN(VLOOKUP($A297,#REF!,5,FALSE())),IF(INDEX(#REF!,MATCH($A297,#REF!,0),2),LEFT(VLOOKUP($A297,#REF!,5,FALSE()),LEN(VLOOKUP($A297,#REF!,5,FALSE()))-2),CONCATENATE(LEFT(VLOOKUP($A297,#REF!,5,FALSE()),LEN(VLOOKUP($A297,#REF!,5,FALSE()))-2),"*")),"")</f>
        <v>#VALUE!</v>
      </c>
      <c r="G297" s="90" t="e">
        <f aca="false">IF(LEN(VLOOKUP($A297,#REF!,6,FALSE())),IF(INDEX(#REF!,MATCH($A297,#REF!,0),3),LEFT(VLOOKUP($A297,#REF!,6,FALSE()),LEN(VLOOKUP($A297,#REF!,6,FALSE()))-2),CONCATENATE(LEFT(VLOOKUP($A297,#REF!,6,FALSE()),LEN(VLOOKUP($A297,#REF!,6,FALSE()))-2),"*")),"")</f>
        <v>#VALUE!</v>
      </c>
      <c r="H297" s="91" t="e">
        <f aca="false">IF(LEN(VLOOKUP($A297,#REF!,7,FALSE())),IF(INDEX(#REF!,MATCH($A297,#REF!,0),4),LEFT(VLOOKUP($A297,#REF!,7,FALSE()),LEN(VLOOKUP($A297,#REF!,7,FALSE()))-2),CONCATENATE(LEFT(VLOOKUP($A297,#REF!,7,FALSE()),LEN(VLOOKUP($A297,#REF!,7,FALSE()))-2),"*")),"")</f>
        <v>#VALUE!</v>
      </c>
      <c r="I297" s="92" t="e">
        <f aca="false">IF(LEN(VLOOKUP($A297,#REF!,8,FALSE())),UPPER(RIGHT(VLOOKUP($A297,#REF!,8,FALSE()), 1)),"")</f>
        <v>#VALUE!</v>
      </c>
      <c r="J297" s="90" t="e">
        <f aca="false">IF(LEN(VLOOKUP($A297,#REF!,4,FALSE())),UPPER(RIGHT(VLOOKUP($A297,#REF!,4,FALSE()), 1)),"")</f>
        <v>#VALUE!</v>
      </c>
      <c r="K297" s="90" t="e">
        <f aca="false">IF(LEN(VLOOKUP($A297,#REF!,5,FALSE())),UPPER(RIGHT(VLOOKUP($A297,#REF!,5,FALSE()), 1)),"")</f>
        <v>#VALUE!</v>
      </c>
      <c r="L297" s="90" t="e">
        <f aca="false">IF(LEN(VLOOKUP($A297,#REF!,6,FALSE())),UPPER(RIGHT(VLOOKUP($A297,#REF!,6,FALSE()), 1)),"")</f>
        <v>#VALUE!</v>
      </c>
      <c r="M297" s="91" t="e">
        <f aca="false">IF(LEN(VLOOKUP($A297,#REF!,7,FALSE())),UPPER(RIGHT(VLOOKUP($A297,#REF!,7,FALSE()), 1)),"")</f>
        <v>#VALUE!</v>
      </c>
      <c r="N297" s="98" t="s">
        <v>749</v>
      </c>
      <c r="O297" s="98" t="s">
        <v>83</v>
      </c>
      <c r="P297" s="98" t="s">
        <v>104</v>
      </c>
      <c r="Q297" s="98" t="s">
        <v>105</v>
      </c>
      <c r="R297" s="86" t="s">
        <v>83</v>
      </c>
      <c r="S297" s="100" t="e">
        <f aca="false">HLOOKUP("Device Tree Pin Name",#REF!,MATCH($A297,#REF!,0),FALSE())</f>
        <v>#VALUE!</v>
      </c>
      <c r="T297" s="95" t="e">
        <f aca="false">HLOOKUP("power rail",#REF!,MATCH($A297,#REF!,0),FALSE())</f>
        <v>#VALUE!</v>
      </c>
      <c r="U297" s="96" t="e">
        <f aca="false">HLOOKUP("Wake Capable",#REF!,MATCH($A297,#REF!,0),FALSE())</f>
        <v>#VALUE!</v>
      </c>
      <c r="V297" s="96" t="e">
        <f aca="false">HLOOKUP("Strap",#REF!,MATCH($A297,#REF!,0),FALSE())</f>
        <v>#VALUE!</v>
      </c>
      <c r="W297" s="96" t="e">
        <f aca="false">HLOOKUP("GTE",#REF!,MATCH($A297,#REF!,0),FALSE())</f>
        <v>#VALUE!</v>
      </c>
      <c r="X297" s="96" t="e">
        <f aca="false">HLOOKUP("DPD_Control",#REF!,MATCH($A297,#REF!,0),FALSE())</f>
        <v>#VALUE!</v>
      </c>
      <c r="Y297" s="96" t="e">
        <f aca="false">HLOOKUP("DPD_Group",#REF!,MATCH($A297,#REF!,0),FALSE())</f>
        <v>#VALUE!</v>
      </c>
      <c r="Z297" s="95" t="e">
        <f aca="false">HLOOKUP("Pad Category",#REF!,MATCH($A297,#REF!,0),FALSE())</f>
        <v>#VALUE!</v>
      </c>
      <c r="AA297" s="95" t="e">
        <f aca="false">HLOOKUP("Pad type",#REF!,MATCH($A297,#REF!,0),FALSE())</f>
        <v>#VALUE!</v>
      </c>
      <c r="AB297" s="95" t="e">
        <f aca="false">HLOOKUP("Pull Strength",#REF!,MATCH($A297,#REF!,0),FALSE())</f>
        <v>#VALUE!</v>
      </c>
      <c r="AC297" s="95" t="e">
        <f aca="false">HLOOKUP("POR Pin State",#REF!,MATCH($A297,#REF!,0),FALSE())</f>
        <v>#VALUE!</v>
      </c>
      <c r="AD297" s="95" t="str">
        <f aca="false">IF(OR($AQ297="",$AQ297=$C297),$R297,IF($AQ297=$D297,SUBSTITUTE(SUBSTITUTE($AQ297,"GPIO3_","GPIO_"),".0",""),IF($AQ297=$E297,$N297,IF($AQ297=$F297,$O297,IF($AQ297=$G297,$P297,IF($AQ297=$H297,$Q297,"INVALID"))))))</f>
        <v>RSVD1</v>
      </c>
      <c r="AE297" s="97"/>
      <c r="AF297" s="98" t="str">
        <f aca="false">IF(AND(OR($AS297="Int PU",$AS297="Int PD"),OR(AND($AZ297&lt;&gt;"",$AZ297&lt;&gt;"0"),AND($BA297&lt;&gt;"",$BA297&lt;&gt;"0"))),"INVALID",IF(OR($AQ297=$C297,$AS297="Int PD"),"PULL_DOWN",IF(OR($AS297="Int PU",AND($AE297="YES",OR($AZ297="",$AZ297="0"),OR($BA297="",$BA297="0"),OR($AR297="Input",$AR297="Bidirectional"))),"PULL_UP","NORMAL")))</f>
        <v>PULL_DOWN</v>
      </c>
      <c r="AG297" s="98" t="str">
        <f aca="false">IF($AR297="Input", "TRISTATE", IF($AS297="Z","TRISTATE",IF($AQ297=$C297,"TRISTATE","NORMAL")))</f>
        <v>TRISTATE</v>
      </c>
      <c r="AH297" s="98" t="str">
        <f aca="false">IF(OR($AQ297=$C297,$AR297="Output"),"DISABLE","ENABLE")</f>
        <v>DISABLE</v>
      </c>
      <c r="AI297" s="97"/>
      <c r="AJ297" s="99" t="b">
        <f aca="false">TRUE()</f>
        <v>1</v>
      </c>
      <c r="AK297" s="99" t="b">
        <f aca="false">TRUE()</f>
        <v>1</v>
      </c>
      <c r="AL297" s="99" t="b">
        <f aca="false">TRUE()</f>
        <v>1</v>
      </c>
      <c r="AM297" s="99" t="b">
        <f aca="false">TRUE()</f>
        <v>1</v>
      </c>
      <c r="AN297" s="99" t="b">
        <f aca="false">TRUE()</f>
        <v>1</v>
      </c>
      <c r="AO297" s="99" t="b">
        <f aca="false">TRUE()</f>
        <v>1</v>
      </c>
      <c r="AP297" s="100" t="str">
        <f aca="false">IF(AND($AJ297:$AO297), "VALID", "INVALID")</f>
        <v>VALID</v>
      </c>
      <c r="AQ297" s="141" t="s">
        <v>756</v>
      </c>
      <c r="AR297" s="102" t="s">
        <v>79</v>
      </c>
      <c r="AS297" s="103"/>
      <c r="AT297" s="104"/>
      <c r="AU297" s="104"/>
      <c r="AV297" s="104"/>
      <c r="AW297" s="104"/>
      <c r="AX297" s="104"/>
      <c r="AY297" s="103" t="s">
        <v>85</v>
      </c>
      <c r="AZ297" s="103"/>
      <c r="BA297" s="103"/>
      <c r="BB297" s="105"/>
      <c r="BC297" s="104"/>
      <c r="BD297" s="106"/>
      <c r="BE297" s="111" t="s">
        <v>755</v>
      </c>
      <c r="BF297" s="108" t="e">
        <f aca="false">VLOOKUP($A297,#REF!, 34, FALSE())</f>
        <v>#VALUE!</v>
      </c>
      <c r="BG297" s="418" t="e">
        <f aca="false">VLOOKUP($A297,#REF!, 22, FALSE())</f>
        <v>#VALUE!</v>
      </c>
      <c r="BH297" s="109"/>
    </row>
    <row r="298" customFormat="false" ht="12.75" hidden="false" customHeight="true" outlineLevel="0" collapsed="false">
      <c r="A298" s="95" t="s">
        <v>757</v>
      </c>
      <c r="B298" s="86" t="e">
        <f aca="false">VLOOKUP($A298,#REF!, 34, FALSE())</f>
        <v>#VALUE!</v>
      </c>
      <c r="C298" s="87" t="str">
        <f aca="false">CONCATENATE("unused_",A298)</f>
        <v>unused_EMMC_DAT1</v>
      </c>
      <c r="D298" s="88" t="e">
        <f aca="false">IF(LEN(VLOOKUP($A298,#REF!,8,FALSE())),LEFT(VLOOKUP($A298,#REF!,8,FALSE()),LEN(VLOOKUP($A298,#REF!,8,FALSE()))-2),"")</f>
        <v>#VALUE!</v>
      </c>
      <c r="E298" s="89" t="e">
        <f aca="false">IF(LEN(VLOOKUP($A298,#REF!,4,FALSE())),IF(INDEX(#REF!,MATCH($A298,#REF!,0),1),LEFT(VLOOKUP($A298,#REF!,4,FALSE()),LEN(VLOOKUP($A298,#REF!,4,FALSE()))-2),CONCATENATE(LEFT(VLOOKUP($A298,#REF!,4,FALSE()),LEN(VLOOKUP($A298,#REF!,4,FALSE()))-2),"")),"")</f>
        <v>#VALUE!</v>
      </c>
      <c r="F298" s="90" t="e">
        <f aca="false">IF(LEN(VLOOKUP($A298,#REF!,5,FALSE())),IF(INDEX(#REF!,MATCH($A298,#REF!,0),2),LEFT(VLOOKUP($A298,#REF!,5,FALSE()),LEN(VLOOKUP($A298,#REF!,5,FALSE()))-2),CONCATENATE(LEFT(VLOOKUP($A298,#REF!,5,FALSE()),LEN(VLOOKUP($A298,#REF!,5,FALSE()))-2),"*")),"")</f>
        <v>#VALUE!</v>
      </c>
      <c r="G298" s="90" t="e">
        <f aca="false">IF(LEN(VLOOKUP($A298,#REF!,6,FALSE())),IF(INDEX(#REF!,MATCH($A298,#REF!,0),3),LEFT(VLOOKUP($A298,#REF!,6,FALSE()),LEN(VLOOKUP($A298,#REF!,6,FALSE()))-2),CONCATENATE(LEFT(VLOOKUP($A298,#REF!,6,FALSE()),LEN(VLOOKUP($A298,#REF!,6,FALSE()))-2),"*")),"")</f>
        <v>#VALUE!</v>
      </c>
      <c r="H298" s="91" t="e">
        <f aca="false">IF(LEN(VLOOKUP($A298,#REF!,7,FALSE())),IF(INDEX(#REF!,MATCH($A298,#REF!,0),4),LEFT(VLOOKUP($A298,#REF!,7,FALSE()),LEN(VLOOKUP($A298,#REF!,7,FALSE()))-2),CONCATENATE(LEFT(VLOOKUP($A298,#REF!,7,FALSE()),LEN(VLOOKUP($A298,#REF!,7,FALSE()))-2),"*")),"")</f>
        <v>#VALUE!</v>
      </c>
      <c r="I298" s="92" t="e">
        <f aca="false">IF(LEN(VLOOKUP($A298,#REF!,8,FALSE())),UPPER(RIGHT(VLOOKUP($A298,#REF!,8,FALSE()), 1)),"")</f>
        <v>#VALUE!</v>
      </c>
      <c r="J298" s="90" t="e">
        <f aca="false">IF(LEN(VLOOKUP($A298,#REF!,4,FALSE())),UPPER(RIGHT(VLOOKUP($A298,#REF!,4,FALSE()), 1)),"")</f>
        <v>#VALUE!</v>
      </c>
      <c r="K298" s="90" t="e">
        <f aca="false">IF(LEN(VLOOKUP($A298,#REF!,5,FALSE())),UPPER(RIGHT(VLOOKUP($A298,#REF!,5,FALSE()), 1)),"")</f>
        <v>#VALUE!</v>
      </c>
      <c r="L298" s="90" t="e">
        <f aca="false">IF(LEN(VLOOKUP($A298,#REF!,6,FALSE())),UPPER(RIGHT(VLOOKUP($A298,#REF!,6,FALSE()), 1)),"")</f>
        <v>#VALUE!</v>
      </c>
      <c r="M298" s="91" t="e">
        <f aca="false">IF(LEN(VLOOKUP($A298,#REF!,7,FALSE())),UPPER(RIGHT(VLOOKUP($A298,#REF!,7,FALSE()), 1)),"")</f>
        <v>#VALUE!</v>
      </c>
      <c r="N298" s="98" t="s">
        <v>749</v>
      </c>
      <c r="O298" s="98" t="s">
        <v>83</v>
      </c>
      <c r="P298" s="98" t="s">
        <v>104</v>
      </c>
      <c r="Q298" s="98" t="s">
        <v>105</v>
      </c>
      <c r="R298" s="86" t="s">
        <v>83</v>
      </c>
      <c r="S298" s="100" t="e">
        <f aca="false">HLOOKUP("Device Tree Pin Name",#REF!,MATCH($A298,#REF!,0),FALSE())</f>
        <v>#VALUE!</v>
      </c>
      <c r="T298" s="95" t="e">
        <f aca="false">HLOOKUP("power rail",#REF!,MATCH($A298,#REF!,0),FALSE())</f>
        <v>#VALUE!</v>
      </c>
      <c r="U298" s="96" t="e">
        <f aca="false">HLOOKUP("Wake Capable",#REF!,MATCH($A298,#REF!,0),FALSE())</f>
        <v>#VALUE!</v>
      </c>
      <c r="V298" s="96" t="e">
        <f aca="false">HLOOKUP("Strap",#REF!,MATCH($A298,#REF!,0),FALSE())</f>
        <v>#VALUE!</v>
      </c>
      <c r="W298" s="96" t="e">
        <f aca="false">HLOOKUP("GTE",#REF!,MATCH($A298,#REF!,0),FALSE())</f>
        <v>#VALUE!</v>
      </c>
      <c r="X298" s="96" t="e">
        <f aca="false">HLOOKUP("DPD_Control",#REF!,MATCH($A298,#REF!,0),FALSE())</f>
        <v>#VALUE!</v>
      </c>
      <c r="Y298" s="96" t="e">
        <f aca="false">HLOOKUP("DPD_Group",#REF!,MATCH($A298,#REF!,0),FALSE())</f>
        <v>#VALUE!</v>
      </c>
      <c r="Z298" s="95" t="e">
        <f aca="false">HLOOKUP("Pad Category",#REF!,MATCH($A298,#REF!,0),FALSE())</f>
        <v>#VALUE!</v>
      </c>
      <c r="AA298" s="95" t="e">
        <f aca="false">HLOOKUP("Pad type",#REF!,MATCH($A298,#REF!,0),FALSE())</f>
        <v>#VALUE!</v>
      </c>
      <c r="AB298" s="95" t="e">
        <f aca="false">HLOOKUP("Pull Strength",#REF!,MATCH($A298,#REF!,0),FALSE())</f>
        <v>#VALUE!</v>
      </c>
      <c r="AC298" s="95" t="e">
        <f aca="false">HLOOKUP("POR Pin State",#REF!,MATCH($A298,#REF!,0),FALSE())</f>
        <v>#VALUE!</v>
      </c>
      <c r="AD298" s="95" t="str">
        <f aca="false">IF(OR($AQ298="",$AQ298=$C298),$R298,IF($AQ298=$D298,SUBSTITUTE(SUBSTITUTE($AQ298,"GPIO3_","GPIO_"),".0",""),IF($AQ298=$E298,$N298,IF($AQ298=$F298,$O298,IF($AQ298=$G298,$P298,IF($AQ298=$H298,$Q298,"INVALID"))))))</f>
        <v>RSVD1</v>
      </c>
      <c r="AE298" s="97"/>
      <c r="AF298" s="98" t="str">
        <f aca="false">IF(AND(OR($AS298="Int PU",$AS298="Int PD"),OR(AND($AZ298&lt;&gt;"",$AZ298&lt;&gt;"0"),AND($BA298&lt;&gt;"",$BA298&lt;&gt;"0"))),"INVALID",IF(OR($AQ298=$C298,$AS298="Int PD"),"PULL_DOWN",IF(OR($AS298="Int PU",AND($AE298="YES",OR($AZ298="",$AZ298="0"),OR($BA298="",$BA298="0"),OR($AR298="Input",$AR298="Bidirectional"))),"PULL_UP","NORMAL")))</f>
        <v>PULL_DOWN</v>
      </c>
      <c r="AG298" s="98" t="str">
        <f aca="false">IF($AR298="Input", "TRISTATE", IF($AS298="Z","TRISTATE",IF($AQ298=$C298,"TRISTATE","NORMAL")))</f>
        <v>TRISTATE</v>
      </c>
      <c r="AH298" s="98" t="str">
        <f aca="false">IF(OR($AQ298=$C298,$AR298="Output"),"DISABLE","ENABLE")</f>
        <v>DISABLE</v>
      </c>
      <c r="AI298" s="97"/>
      <c r="AJ298" s="99" t="b">
        <f aca="false">TRUE()</f>
        <v>1</v>
      </c>
      <c r="AK298" s="99" t="b">
        <f aca="false">TRUE()</f>
        <v>1</v>
      </c>
      <c r="AL298" s="99" t="b">
        <f aca="false">TRUE()</f>
        <v>1</v>
      </c>
      <c r="AM298" s="99" t="b">
        <f aca="false">TRUE()</f>
        <v>1</v>
      </c>
      <c r="AN298" s="99" t="b">
        <f aca="false">TRUE()</f>
        <v>1</v>
      </c>
      <c r="AO298" s="99" t="b">
        <f aca="false">TRUE()</f>
        <v>1</v>
      </c>
      <c r="AP298" s="100" t="str">
        <f aca="false">IF(AND($AJ298:$AO298), "VALID", "INVALID")</f>
        <v>VALID</v>
      </c>
      <c r="AQ298" s="168" t="s">
        <v>758</v>
      </c>
      <c r="AR298" s="146" t="s">
        <v>79</v>
      </c>
      <c r="AS298" s="147"/>
      <c r="AT298" s="104"/>
      <c r="AU298" s="148"/>
      <c r="AV298" s="148"/>
      <c r="AW298" s="104"/>
      <c r="AX298" s="104"/>
      <c r="AY298" s="103" t="s">
        <v>85</v>
      </c>
      <c r="AZ298" s="147"/>
      <c r="BA298" s="147"/>
      <c r="BB298" s="149"/>
      <c r="BC298" s="148"/>
      <c r="BD298" s="150"/>
      <c r="BE298" s="111" t="s">
        <v>757</v>
      </c>
      <c r="BF298" s="108" t="e">
        <f aca="false">VLOOKUP($A298,#REF!, 34, FALSE())</f>
        <v>#VALUE!</v>
      </c>
      <c r="BG298" s="418" t="e">
        <f aca="false">VLOOKUP($A298,#REF!, 22, FALSE())</f>
        <v>#VALUE!</v>
      </c>
      <c r="BH298" s="109"/>
    </row>
    <row r="299" customFormat="false" ht="12.75" hidden="false" customHeight="true" outlineLevel="0" collapsed="false">
      <c r="A299" s="95" t="s">
        <v>759</v>
      </c>
      <c r="B299" s="86" t="e">
        <f aca="false">VLOOKUP($A299,#REF!, 34, FALSE())</f>
        <v>#VALUE!</v>
      </c>
      <c r="C299" s="87" t="str">
        <f aca="false">CONCATENATE("unused_",A299)</f>
        <v>unused_EMMC_DAT2</v>
      </c>
      <c r="D299" s="88" t="e">
        <f aca="false">IF(LEN(VLOOKUP($A299,#REF!,8,FALSE())),LEFT(VLOOKUP($A299,#REF!,8,FALSE()),LEN(VLOOKUP($A299,#REF!,8,FALSE()))-2),"")</f>
        <v>#VALUE!</v>
      </c>
      <c r="E299" s="89" t="e">
        <f aca="false">IF(LEN(VLOOKUP($A299,#REF!,4,FALSE())),IF(INDEX(#REF!,MATCH($A299,#REF!,0),1),LEFT(VLOOKUP($A299,#REF!,4,FALSE()),LEN(VLOOKUP($A299,#REF!,4,FALSE()))-2),CONCATENATE(LEFT(VLOOKUP($A299,#REF!,4,FALSE()),LEN(VLOOKUP($A299,#REF!,4,FALSE()))-2),"")),"")</f>
        <v>#VALUE!</v>
      </c>
      <c r="F299" s="90" t="e">
        <f aca="false">IF(LEN(VLOOKUP($A299,#REF!,5,FALSE())),IF(INDEX(#REF!,MATCH($A299,#REF!,0),2),LEFT(VLOOKUP($A299,#REF!,5,FALSE()),LEN(VLOOKUP($A299,#REF!,5,FALSE()))-2),CONCATENATE(LEFT(VLOOKUP($A299,#REF!,5,FALSE()),LEN(VLOOKUP($A299,#REF!,5,FALSE()))-2),"*")),"")</f>
        <v>#VALUE!</v>
      </c>
      <c r="G299" s="90" t="e">
        <f aca="false">IF(LEN(VLOOKUP($A299,#REF!,6,FALSE())),IF(INDEX(#REF!,MATCH($A299,#REF!,0),3),LEFT(VLOOKUP($A299,#REF!,6,FALSE()),LEN(VLOOKUP($A299,#REF!,6,FALSE()))-2),CONCATENATE(LEFT(VLOOKUP($A299,#REF!,6,FALSE()),LEN(VLOOKUP($A299,#REF!,6,FALSE()))-2),"*")),"")</f>
        <v>#VALUE!</v>
      </c>
      <c r="H299" s="91" t="e">
        <f aca="false">IF(LEN(VLOOKUP($A299,#REF!,7,FALSE())),IF(INDEX(#REF!,MATCH($A299,#REF!,0),4),LEFT(VLOOKUP($A299,#REF!,7,FALSE()),LEN(VLOOKUP($A299,#REF!,7,FALSE()))-2),CONCATENATE(LEFT(VLOOKUP($A299,#REF!,7,FALSE()),LEN(VLOOKUP($A299,#REF!,7,FALSE()))-2),"*")),"")</f>
        <v>#VALUE!</v>
      </c>
      <c r="I299" s="92" t="e">
        <f aca="false">IF(LEN(VLOOKUP($A299,#REF!,8,FALSE())),UPPER(RIGHT(VLOOKUP($A299,#REF!,8,FALSE()), 1)),"")</f>
        <v>#VALUE!</v>
      </c>
      <c r="J299" s="90" t="e">
        <f aca="false">IF(LEN(VLOOKUP($A299,#REF!,4,FALSE())),UPPER(RIGHT(VLOOKUP($A299,#REF!,4,FALSE()), 1)),"")</f>
        <v>#VALUE!</v>
      </c>
      <c r="K299" s="90" t="e">
        <f aca="false">IF(LEN(VLOOKUP($A299,#REF!,5,FALSE())),UPPER(RIGHT(VLOOKUP($A299,#REF!,5,FALSE()), 1)),"")</f>
        <v>#VALUE!</v>
      </c>
      <c r="L299" s="90" t="e">
        <f aca="false">IF(LEN(VLOOKUP($A299,#REF!,6,FALSE())),UPPER(RIGHT(VLOOKUP($A299,#REF!,6,FALSE()), 1)),"")</f>
        <v>#VALUE!</v>
      </c>
      <c r="M299" s="91" t="e">
        <f aca="false">IF(LEN(VLOOKUP($A299,#REF!,7,FALSE())),UPPER(RIGHT(VLOOKUP($A299,#REF!,7,FALSE()), 1)),"")</f>
        <v>#VALUE!</v>
      </c>
      <c r="N299" s="98" t="s">
        <v>749</v>
      </c>
      <c r="O299" s="98" t="s">
        <v>83</v>
      </c>
      <c r="P299" s="98" t="s">
        <v>104</v>
      </c>
      <c r="Q299" s="98" t="s">
        <v>105</v>
      </c>
      <c r="R299" s="86" t="s">
        <v>83</v>
      </c>
      <c r="S299" s="100" t="e">
        <f aca="false">HLOOKUP("Device Tree Pin Name",#REF!,MATCH($A299,#REF!,0),FALSE())</f>
        <v>#VALUE!</v>
      </c>
      <c r="T299" s="95" t="e">
        <f aca="false">HLOOKUP("power rail",#REF!,MATCH($A299,#REF!,0),FALSE())</f>
        <v>#VALUE!</v>
      </c>
      <c r="U299" s="96" t="e">
        <f aca="false">HLOOKUP("Wake Capable",#REF!,MATCH($A299,#REF!,0),FALSE())</f>
        <v>#VALUE!</v>
      </c>
      <c r="V299" s="96" t="e">
        <f aca="false">HLOOKUP("Strap",#REF!,MATCH($A299,#REF!,0),FALSE())</f>
        <v>#VALUE!</v>
      </c>
      <c r="W299" s="96" t="e">
        <f aca="false">HLOOKUP("GTE",#REF!,MATCH($A299,#REF!,0),FALSE())</f>
        <v>#VALUE!</v>
      </c>
      <c r="X299" s="96" t="e">
        <f aca="false">HLOOKUP("DPD_Control",#REF!,MATCH($A299,#REF!,0),FALSE())</f>
        <v>#VALUE!</v>
      </c>
      <c r="Y299" s="96" t="e">
        <f aca="false">HLOOKUP("DPD_Group",#REF!,MATCH($A299,#REF!,0),FALSE())</f>
        <v>#VALUE!</v>
      </c>
      <c r="Z299" s="95" t="e">
        <f aca="false">HLOOKUP("Pad Category",#REF!,MATCH($A299,#REF!,0),FALSE())</f>
        <v>#VALUE!</v>
      </c>
      <c r="AA299" s="95" t="e">
        <f aca="false">HLOOKUP("Pad type",#REF!,MATCH($A299,#REF!,0),FALSE())</f>
        <v>#VALUE!</v>
      </c>
      <c r="AB299" s="95" t="e">
        <f aca="false">HLOOKUP("Pull Strength",#REF!,MATCH($A299,#REF!,0),FALSE())</f>
        <v>#VALUE!</v>
      </c>
      <c r="AC299" s="95" t="e">
        <f aca="false">HLOOKUP("POR Pin State",#REF!,MATCH($A299,#REF!,0),FALSE())</f>
        <v>#VALUE!</v>
      </c>
      <c r="AD299" s="95" t="str">
        <f aca="false">IF(OR($AQ299="",$AQ299=$C299),$R299,IF($AQ299=$D299,SUBSTITUTE(SUBSTITUTE($AQ299,"GPIO3_","GPIO_"),".0",""),IF($AQ299=$E299,$N299,IF($AQ299=$F299,$O299,IF($AQ299=$G299,$P299,IF($AQ299=$H299,$Q299,"INVALID"))))))</f>
        <v>RSVD1</v>
      </c>
      <c r="AE299" s="97"/>
      <c r="AF299" s="98" t="str">
        <f aca="false">IF(AND(OR($AS299="Int PU",$AS299="Int PD"),OR(AND($AZ299&lt;&gt;"",$AZ299&lt;&gt;"0"),AND($BA299&lt;&gt;"",$BA299&lt;&gt;"0"))),"INVALID",IF(OR($AQ299=$C299,$AS299="Int PD"),"PULL_DOWN",IF(OR($AS299="Int PU",AND($AE299="YES",OR($AZ299="",$AZ299="0"),OR($BA299="",$BA299="0"),OR($AR299="Input",$AR299="Bidirectional"))),"PULL_UP","NORMAL")))</f>
        <v>PULL_DOWN</v>
      </c>
      <c r="AG299" s="98" t="str">
        <f aca="false">IF($AR299="Input", "TRISTATE", IF($AS299="Z","TRISTATE",IF($AQ299=$C299,"TRISTATE","NORMAL")))</f>
        <v>TRISTATE</v>
      </c>
      <c r="AH299" s="98" t="str">
        <f aca="false">IF(OR($AQ299=$C299,$AR299="Output"),"DISABLE","ENABLE")</f>
        <v>DISABLE</v>
      </c>
      <c r="AI299" s="97"/>
      <c r="AJ299" s="99" t="b">
        <f aca="false">TRUE()</f>
        <v>1</v>
      </c>
      <c r="AK299" s="99" t="b">
        <f aca="false">TRUE()</f>
        <v>1</v>
      </c>
      <c r="AL299" s="99" t="b">
        <f aca="false">TRUE()</f>
        <v>1</v>
      </c>
      <c r="AM299" s="99" t="b">
        <f aca="false">TRUE()</f>
        <v>1</v>
      </c>
      <c r="AN299" s="99" t="b">
        <f aca="false">TRUE()</f>
        <v>1</v>
      </c>
      <c r="AO299" s="99" t="b">
        <f aca="false">TRUE()</f>
        <v>1</v>
      </c>
      <c r="AP299" s="100" t="str">
        <f aca="false">IF(AND($AJ299:$AO299), "VALID", "INVALID")</f>
        <v>VALID</v>
      </c>
      <c r="AQ299" s="151" t="s">
        <v>760</v>
      </c>
      <c r="AR299" s="102" t="s">
        <v>79</v>
      </c>
      <c r="AS299" s="103"/>
      <c r="AT299" s="104"/>
      <c r="AU299" s="148"/>
      <c r="AV299" s="148"/>
      <c r="AW299" s="104"/>
      <c r="AX299" s="104"/>
      <c r="AY299" s="103" t="s">
        <v>85</v>
      </c>
      <c r="AZ299" s="103"/>
      <c r="BA299" s="103"/>
      <c r="BB299" s="105" t="s">
        <v>496</v>
      </c>
      <c r="BC299" s="104"/>
      <c r="BD299" s="106"/>
      <c r="BE299" s="111" t="s">
        <v>759</v>
      </c>
      <c r="BF299" s="108" t="e">
        <f aca="false">VLOOKUP($A299,#REF!, 34, FALSE())</f>
        <v>#VALUE!</v>
      </c>
      <c r="BG299" s="418" t="e">
        <f aca="false">VLOOKUP($A299,#REF!, 22, FALSE())</f>
        <v>#VALUE!</v>
      </c>
      <c r="BH299" s="109"/>
    </row>
    <row r="300" customFormat="false" ht="12.75" hidden="false" customHeight="true" outlineLevel="0" collapsed="false">
      <c r="A300" s="95" t="s">
        <v>761</v>
      </c>
      <c r="B300" s="86" t="e">
        <f aca="false">VLOOKUP($A300,#REF!, 34, FALSE())</f>
        <v>#VALUE!</v>
      </c>
      <c r="C300" s="87" t="str">
        <f aca="false">CONCATENATE("unused_",A300)</f>
        <v>unused_EMMC_DAT3</v>
      </c>
      <c r="D300" s="88" t="e">
        <f aca="false">IF(LEN(VLOOKUP($A300,#REF!,8,FALSE())),LEFT(VLOOKUP($A300,#REF!,8,FALSE()),LEN(VLOOKUP($A300,#REF!,8,FALSE()))-2),"")</f>
        <v>#VALUE!</v>
      </c>
      <c r="E300" s="89" t="e">
        <f aca="false">IF(LEN(VLOOKUP($A300,#REF!,4,FALSE())),IF(INDEX(#REF!,MATCH($A300,#REF!,0),1),LEFT(VLOOKUP($A300,#REF!,4,FALSE()),LEN(VLOOKUP($A300,#REF!,4,FALSE()))-2),CONCATENATE(LEFT(VLOOKUP($A300,#REF!,4,FALSE()),LEN(VLOOKUP($A300,#REF!,4,FALSE()))-2),"")),"")</f>
        <v>#VALUE!</v>
      </c>
      <c r="F300" s="90" t="e">
        <f aca="false">IF(LEN(VLOOKUP($A300,#REF!,5,FALSE())),IF(INDEX(#REF!,MATCH($A300,#REF!,0),2),LEFT(VLOOKUP($A300,#REF!,5,FALSE()),LEN(VLOOKUP($A300,#REF!,5,FALSE()))-2),CONCATENATE(LEFT(VLOOKUP($A300,#REF!,5,FALSE()),LEN(VLOOKUP($A300,#REF!,5,FALSE()))-2),"*")),"")</f>
        <v>#VALUE!</v>
      </c>
      <c r="G300" s="90" t="e">
        <f aca="false">IF(LEN(VLOOKUP($A300,#REF!,6,FALSE())),IF(INDEX(#REF!,MATCH($A300,#REF!,0),3),LEFT(VLOOKUP($A300,#REF!,6,FALSE()),LEN(VLOOKUP($A300,#REF!,6,FALSE()))-2),CONCATENATE(LEFT(VLOOKUP($A300,#REF!,6,FALSE()),LEN(VLOOKUP($A300,#REF!,6,FALSE()))-2),"*")),"")</f>
        <v>#VALUE!</v>
      </c>
      <c r="H300" s="91" t="e">
        <f aca="false">IF(LEN(VLOOKUP($A300,#REF!,7,FALSE())),IF(INDEX(#REF!,MATCH($A300,#REF!,0),4),LEFT(VLOOKUP($A300,#REF!,7,FALSE()),LEN(VLOOKUP($A300,#REF!,7,FALSE()))-2),CONCATENATE(LEFT(VLOOKUP($A300,#REF!,7,FALSE()),LEN(VLOOKUP($A300,#REF!,7,FALSE()))-2),"*")),"")</f>
        <v>#VALUE!</v>
      </c>
      <c r="I300" s="92" t="e">
        <f aca="false">IF(LEN(VLOOKUP($A300,#REF!,8,FALSE())),UPPER(RIGHT(VLOOKUP($A300,#REF!,8,FALSE()), 1)),"")</f>
        <v>#VALUE!</v>
      </c>
      <c r="J300" s="90" t="e">
        <f aca="false">IF(LEN(VLOOKUP($A300,#REF!,4,FALSE())),UPPER(RIGHT(VLOOKUP($A300,#REF!,4,FALSE()), 1)),"")</f>
        <v>#VALUE!</v>
      </c>
      <c r="K300" s="90" t="e">
        <f aca="false">IF(LEN(VLOOKUP($A300,#REF!,5,FALSE())),UPPER(RIGHT(VLOOKUP($A300,#REF!,5,FALSE()), 1)),"")</f>
        <v>#VALUE!</v>
      </c>
      <c r="L300" s="90" t="e">
        <f aca="false">IF(LEN(VLOOKUP($A300,#REF!,6,FALSE())),UPPER(RIGHT(VLOOKUP($A300,#REF!,6,FALSE()), 1)),"")</f>
        <v>#VALUE!</v>
      </c>
      <c r="M300" s="91" t="e">
        <f aca="false">IF(LEN(VLOOKUP($A300,#REF!,7,FALSE())),UPPER(RIGHT(VLOOKUP($A300,#REF!,7,FALSE()), 1)),"")</f>
        <v>#VALUE!</v>
      </c>
      <c r="N300" s="98" t="s">
        <v>749</v>
      </c>
      <c r="O300" s="98" t="s">
        <v>83</v>
      </c>
      <c r="P300" s="98" t="s">
        <v>104</v>
      </c>
      <c r="Q300" s="98" t="s">
        <v>105</v>
      </c>
      <c r="R300" s="86" t="s">
        <v>83</v>
      </c>
      <c r="S300" s="100" t="e">
        <f aca="false">HLOOKUP("Device Tree Pin Name",#REF!,MATCH($A300,#REF!,0),FALSE())</f>
        <v>#VALUE!</v>
      </c>
      <c r="T300" s="95" t="e">
        <f aca="false">HLOOKUP("power rail",#REF!,MATCH($A300,#REF!,0),FALSE())</f>
        <v>#VALUE!</v>
      </c>
      <c r="U300" s="96" t="e">
        <f aca="false">HLOOKUP("Wake Capable",#REF!,MATCH($A300,#REF!,0),FALSE())</f>
        <v>#VALUE!</v>
      </c>
      <c r="V300" s="96" t="e">
        <f aca="false">HLOOKUP("Strap",#REF!,MATCH($A300,#REF!,0),FALSE())</f>
        <v>#VALUE!</v>
      </c>
      <c r="W300" s="96" t="e">
        <f aca="false">HLOOKUP("GTE",#REF!,MATCH($A300,#REF!,0),FALSE())</f>
        <v>#VALUE!</v>
      </c>
      <c r="X300" s="96" t="e">
        <f aca="false">HLOOKUP("DPD_Control",#REF!,MATCH($A300,#REF!,0),FALSE())</f>
        <v>#VALUE!</v>
      </c>
      <c r="Y300" s="96" t="e">
        <f aca="false">HLOOKUP("DPD_Group",#REF!,MATCH($A300,#REF!,0),FALSE())</f>
        <v>#VALUE!</v>
      </c>
      <c r="Z300" s="95" t="e">
        <f aca="false">HLOOKUP("Pad Category",#REF!,MATCH($A300,#REF!,0),FALSE())</f>
        <v>#VALUE!</v>
      </c>
      <c r="AA300" s="95" t="e">
        <f aca="false">HLOOKUP("Pad type",#REF!,MATCH($A300,#REF!,0),FALSE())</f>
        <v>#VALUE!</v>
      </c>
      <c r="AB300" s="95" t="e">
        <f aca="false">HLOOKUP("Pull Strength",#REF!,MATCH($A300,#REF!,0),FALSE())</f>
        <v>#VALUE!</v>
      </c>
      <c r="AC300" s="95" t="e">
        <f aca="false">HLOOKUP("POR Pin State",#REF!,MATCH($A300,#REF!,0),FALSE())</f>
        <v>#VALUE!</v>
      </c>
      <c r="AD300" s="95" t="str">
        <f aca="false">IF(OR($AQ300="",$AQ300=$C300),$R300,IF($AQ300=$D300,SUBSTITUTE(SUBSTITUTE($AQ300,"GPIO3_","GPIO_"),".0",""),IF($AQ300=$E300,$N300,IF($AQ300=$F300,$O300,IF($AQ300=$G300,$P300,IF($AQ300=$H300,$Q300,"INVALID"))))))</f>
        <v>RSVD1</v>
      </c>
      <c r="AE300" s="97"/>
      <c r="AF300" s="98" t="str">
        <f aca="false">IF(AND(OR($AS300="Int PU",$AS300="Int PD"),OR(AND($AZ300&lt;&gt;"",$AZ300&lt;&gt;"0"),AND($BA300&lt;&gt;"",$BA300&lt;&gt;"0"))),"INVALID",IF(OR($AQ300=$C300,$AS300="Int PD"),"PULL_DOWN",IF(OR($AS300="Int PU",AND($AE300="YES",OR($AZ300="",$AZ300="0"),OR($BA300="",$BA300="0"),OR($AR300="Input",$AR300="Bidirectional"))),"PULL_UP","NORMAL")))</f>
        <v>PULL_DOWN</v>
      </c>
      <c r="AG300" s="98" t="str">
        <f aca="false">IF($AR300="Input", "TRISTATE", IF($AS300="Z","TRISTATE",IF($AQ300=$C300,"TRISTATE","NORMAL")))</f>
        <v>TRISTATE</v>
      </c>
      <c r="AH300" s="98" t="str">
        <f aca="false">IF(OR($AQ300=$C300,$AR300="Output"),"DISABLE","ENABLE")</f>
        <v>DISABLE</v>
      </c>
      <c r="AI300" s="97"/>
      <c r="AJ300" s="99" t="b">
        <f aca="false">TRUE()</f>
        <v>1</v>
      </c>
      <c r="AK300" s="99" t="b">
        <f aca="false">TRUE()</f>
        <v>1</v>
      </c>
      <c r="AL300" s="99" t="b">
        <f aca="false">TRUE()</f>
        <v>1</v>
      </c>
      <c r="AM300" s="99" t="b">
        <f aca="false">TRUE()</f>
        <v>1</v>
      </c>
      <c r="AN300" s="99" t="b">
        <f aca="false">TRUE()</f>
        <v>1</v>
      </c>
      <c r="AO300" s="99" t="b">
        <f aca="false">TRUE()</f>
        <v>1</v>
      </c>
      <c r="AP300" s="100" t="str">
        <f aca="false">IF(AND($AJ300:$AO300), "VALID", "INVALID")</f>
        <v>VALID</v>
      </c>
      <c r="AQ300" s="101" t="s">
        <v>762</v>
      </c>
      <c r="AR300" s="102" t="s">
        <v>79</v>
      </c>
      <c r="AS300" s="103"/>
      <c r="AT300" s="104"/>
      <c r="AU300" s="148"/>
      <c r="AV300" s="148"/>
      <c r="AW300" s="104"/>
      <c r="AX300" s="104"/>
      <c r="AY300" s="103" t="s">
        <v>85</v>
      </c>
      <c r="AZ300" s="103"/>
      <c r="BA300" s="103"/>
      <c r="BB300" s="105"/>
      <c r="BC300" s="104"/>
      <c r="BD300" s="106"/>
      <c r="BE300" s="111" t="s">
        <v>761</v>
      </c>
      <c r="BF300" s="108" t="e">
        <f aca="false">VLOOKUP($A300,#REF!, 34, FALSE())</f>
        <v>#VALUE!</v>
      </c>
      <c r="BG300" s="418" t="e">
        <f aca="false">VLOOKUP($A300,#REF!, 22, FALSE())</f>
        <v>#VALUE!</v>
      </c>
      <c r="BH300" s="109"/>
    </row>
    <row r="301" customFormat="false" ht="12.75" hidden="false" customHeight="true" outlineLevel="0" collapsed="false">
      <c r="A301" s="95" t="s">
        <v>763</v>
      </c>
      <c r="B301" s="86" t="e">
        <f aca="false">VLOOKUP($A301,#REF!, 34, FALSE())</f>
        <v>#VALUE!</v>
      </c>
      <c r="C301" s="87" t="str">
        <f aca="false">CONCATENATE("unused_",A301)</f>
        <v>unused_EMMC_DAT4</v>
      </c>
      <c r="D301" s="88" t="e">
        <f aca="false">IF(LEN(VLOOKUP($A301,#REF!,8,FALSE())),LEFT(VLOOKUP($A301,#REF!,8,FALSE()),LEN(VLOOKUP($A301,#REF!,8,FALSE()))-2),"")</f>
        <v>#VALUE!</v>
      </c>
      <c r="E301" s="89" t="e">
        <f aca="false">IF(LEN(VLOOKUP($A301,#REF!,4,FALSE())),IF(INDEX(#REF!,MATCH($A301,#REF!,0),1),LEFT(VLOOKUP($A301,#REF!,4,FALSE()),LEN(VLOOKUP($A301,#REF!,4,FALSE()))-2),CONCATENATE(LEFT(VLOOKUP($A301,#REF!,4,FALSE()),LEN(VLOOKUP($A301,#REF!,4,FALSE()))-2),"")),"")</f>
        <v>#VALUE!</v>
      </c>
      <c r="F301" s="90" t="e">
        <f aca="false">IF(LEN(VLOOKUP($A301,#REF!,5,FALSE())),IF(INDEX(#REF!,MATCH($A301,#REF!,0),2),LEFT(VLOOKUP($A301,#REF!,5,FALSE()),LEN(VLOOKUP($A301,#REF!,5,FALSE()))-2),CONCATENATE(LEFT(VLOOKUP($A301,#REF!,5,FALSE()),LEN(VLOOKUP($A301,#REF!,5,FALSE()))-2),"*")),"")</f>
        <v>#VALUE!</v>
      </c>
      <c r="G301" s="90" t="e">
        <f aca="false">IF(LEN(VLOOKUP($A301,#REF!,6,FALSE())),IF(INDEX(#REF!,MATCH($A301,#REF!,0),3),LEFT(VLOOKUP($A301,#REF!,6,FALSE()),LEN(VLOOKUP($A301,#REF!,6,FALSE()))-2),CONCATENATE(LEFT(VLOOKUP($A301,#REF!,6,FALSE()),LEN(VLOOKUP($A301,#REF!,6,FALSE()))-2),"*")),"")</f>
        <v>#VALUE!</v>
      </c>
      <c r="H301" s="91" t="e">
        <f aca="false">IF(LEN(VLOOKUP($A301,#REF!,7,FALSE())),IF(INDEX(#REF!,MATCH($A301,#REF!,0),4),LEFT(VLOOKUP($A301,#REF!,7,FALSE()),LEN(VLOOKUP($A301,#REF!,7,FALSE()))-2),CONCATENATE(LEFT(VLOOKUP($A301,#REF!,7,FALSE()),LEN(VLOOKUP($A301,#REF!,7,FALSE()))-2),"*")),"")</f>
        <v>#VALUE!</v>
      </c>
      <c r="I301" s="92" t="e">
        <f aca="false">IF(LEN(VLOOKUP($A301,#REF!,8,FALSE())),UPPER(RIGHT(VLOOKUP($A301,#REF!,8,FALSE()), 1)),"")</f>
        <v>#VALUE!</v>
      </c>
      <c r="J301" s="90" t="e">
        <f aca="false">IF(LEN(VLOOKUP($A301,#REF!,4,FALSE())),UPPER(RIGHT(VLOOKUP($A301,#REF!,4,FALSE()), 1)),"")</f>
        <v>#VALUE!</v>
      </c>
      <c r="K301" s="90" t="e">
        <f aca="false">IF(LEN(VLOOKUP($A301,#REF!,5,FALSE())),UPPER(RIGHT(VLOOKUP($A301,#REF!,5,FALSE()), 1)),"")</f>
        <v>#VALUE!</v>
      </c>
      <c r="L301" s="90" t="e">
        <f aca="false">IF(LEN(VLOOKUP($A301,#REF!,6,FALSE())),UPPER(RIGHT(VLOOKUP($A301,#REF!,6,FALSE()), 1)),"")</f>
        <v>#VALUE!</v>
      </c>
      <c r="M301" s="91" t="e">
        <f aca="false">IF(LEN(VLOOKUP($A301,#REF!,7,FALSE())),UPPER(RIGHT(VLOOKUP($A301,#REF!,7,FALSE()), 1)),"")</f>
        <v>#VALUE!</v>
      </c>
      <c r="N301" s="98" t="s">
        <v>749</v>
      </c>
      <c r="O301" s="98" t="s">
        <v>83</v>
      </c>
      <c r="P301" s="98" t="s">
        <v>104</v>
      </c>
      <c r="Q301" s="98" t="s">
        <v>105</v>
      </c>
      <c r="R301" s="134" t="s">
        <v>83</v>
      </c>
      <c r="S301" s="98" t="e">
        <f aca="false">HLOOKUP("Device Tree Pin Name",#REF!,MATCH($A301,#REF!,0),FALSE())</f>
        <v>#VALUE!</v>
      </c>
      <c r="T301" s="132" t="e">
        <f aca="false">HLOOKUP("power rail",#REF!,MATCH($A301,#REF!,0),FALSE())</f>
        <v>#VALUE!</v>
      </c>
      <c r="U301" s="96" t="e">
        <f aca="false">HLOOKUP("Wake Capable",#REF!,MATCH($A301,#REF!,0),FALSE())</f>
        <v>#VALUE!</v>
      </c>
      <c r="V301" s="96" t="e">
        <f aca="false">HLOOKUP("Strap",#REF!,MATCH($A301,#REF!,0),FALSE())</f>
        <v>#VALUE!</v>
      </c>
      <c r="W301" s="96" t="e">
        <f aca="false">HLOOKUP("GTE",#REF!,MATCH($A301,#REF!,0),FALSE())</f>
        <v>#VALUE!</v>
      </c>
      <c r="X301" s="96" t="e">
        <f aca="false">HLOOKUP("DPD_Control",#REF!,MATCH($A301,#REF!,0),FALSE())</f>
        <v>#VALUE!</v>
      </c>
      <c r="Y301" s="96" t="e">
        <f aca="false">HLOOKUP("DPD_Group",#REF!,MATCH($A301,#REF!,0),FALSE())</f>
        <v>#VALUE!</v>
      </c>
      <c r="Z301" s="95" t="e">
        <f aca="false">HLOOKUP("Pad Category",#REF!,MATCH($A301,#REF!,0),FALSE())</f>
        <v>#VALUE!</v>
      </c>
      <c r="AA301" s="95" t="e">
        <f aca="false">HLOOKUP("Pad type",#REF!,MATCH($A301,#REF!,0),FALSE())</f>
        <v>#VALUE!</v>
      </c>
      <c r="AB301" s="95" t="e">
        <f aca="false">HLOOKUP("Pull Strength",#REF!,MATCH($A301,#REF!,0),FALSE())</f>
        <v>#VALUE!</v>
      </c>
      <c r="AC301" s="95" t="e">
        <f aca="false">HLOOKUP("POR Pin State",#REF!,MATCH($A301,#REF!,0),FALSE())</f>
        <v>#VALUE!</v>
      </c>
      <c r="AD301" s="95" t="str">
        <f aca="false">IF(OR($AQ301="",$AQ301=$C301),$R301,IF($AQ301=$D301,SUBSTITUTE(SUBSTITUTE($AQ301,"GPIO3_","GPIO_"),".0",""),IF($AQ301=$E301,$N301,IF($AQ301=$F301,$O301,IF($AQ301=$G301,$P301,IF($AQ301=$H301,$Q301,"INVALID"))))))</f>
        <v>RSVD1</v>
      </c>
      <c r="AE301" s="97"/>
      <c r="AF301" s="98" t="str">
        <f aca="false">IF(AND(OR($AS301="Int PU",$AS301="Int PD"),OR(AND($AZ301&lt;&gt;"",$AZ301&lt;&gt;"0"),AND($BA301&lt;&gt;"",$BA301&lt;&gt;"0"))),"INVALID",IF(OR($AQ301=$C301,$AS301="Int PD"),"PULL_DOWN",IF(OR($AS301="Int PU",AND($AE301="YES",OR($AZ301="",$AZ301="0"),OR($BA301="",$BA301="0"),OR($AR301="Input",$AR301="Bidirectional"))),"PULL_UP","NORMAL")))</f>
        <v>PULL_DOWN</v>
      </c>
      <c r="AG301" s="98" t="str">
        <f aca="false">IF($AR301="Input", "TRISTATE", IF($AS301="Z","TRISTATE",IF($AQ301=$C301,"TRISTATE","NORMAL")))</f>
        <v>TRISTATE</v>
      </c>
      <c r="AH301" s="98" t="str">
        <f aca="false">IF(OR($AQ301=$C301,$AR301="Output"),"DISABLE","ENABLE")</f>
        <v>DISABLE</v>
      </c>
      <c r="AI301" s="97"/>
      <c r="AJ301" s="99" t="b">
        <f aca="false">TRUE()</f>
        <v>1</v>
      </c>
      <c r="AK301" s="99" t="b">
        <f aca="false">TRUE()</f>
        <v>1</v>
      </c>
      <c r="AL301" s="99" t="b">
        <f aca="false">TRUE()</f>
        <v>1</v>
      </c>
      <c r="AM301" s="99" t="b">
        <f aca="false">TRUE()</f>
        <v>1</v>
      </c>
      <c r="AN301" s="99" t="b">
        <f aca="false">TRUE()</f>
        <v>1</v>
      </c>
      <c r="AO301" s="99" t="b">
        <f aca="false">TRUE()</f>
        <v>1</v>
      </c>
      <c r="AP301" s="100" t="str">
        <f aca="false">IF(AND($AJ301:$AO301), "VALID", "INVALID")</f>
        <v>VALID</v>
      </c>
      <c r="AQ301" s="101" t="s">
        <v>764</v>
      </c>
      <c r="AR301" s="102" t="s">
        <v>79</v>
      </c>
      <c r="AS301" s="103"/>
      <c r="AT301" s="104"/>
      <c r="AU301" s="104"/>
      <c r="AV301" s="104"/>
      <c r="AW301" s="104"/>
      <c r="AX301" s="104"/>
      <c r="AY301" s="103" t="s">
        <v>85</v>
      </c>
      <c r="AZ301" s="103"/>
      <c r="BA301" s="103"/>
      <c r="BB301" s="105"/>
      <c r="BC301" s="104"/>
      <c r="BD301" s="106"/>
      <c r="BE301" s="111" t="s">
        <v>763</v>
      </c>
      <c r="BF301" s="108" t="e">
        <f aca="false">VLOOKUP($A301,#REF!, 34, FALSE())</f>
        <v>#VALUE!</v>
      </c>
      <c r="BG301" s="418" t="e">
        <f aca="false">VLOOKUP($A301,#REF!, 22, FALSE())</f>
        <v>#VALUE!</v>
      </c>
      <c r="BH301" s="109"/>
    </row>
    <row r="302" customFormat="false" ht="12.75" hidden="false" customHeight="true" outlineLevel="0" collapsed="false">
      <c r="A302" s="95" t="s">
        <v>765</v>
      </c>
      <c r="B302" s="86" t="e">
        <f aca="false">VLOOKUP($A302,#REF!, 34, FALSE())</f>
        <v>#VALUE!</v>
      </c>
      <c r="C302" s="87" t="str">
        <f aca="false">CONCATENATE("unused_",A302)</f>
        <v>unused_EMMC_DAT5</v>
      </c>
      <c r="D302" s="88" t="e">
        <f aca="false">IF(LEN(VLOOKUP($A302,#REF!,8,FALSE())),LEFT(VLOOKUP($A302,#REF!,8,FALSE()),LEN(VLOOKUP($A302,#REF!,8,FALSE()))-2),"")</f>
        <v>#VALUE!</v>
      </c>
      <c r="E302" s="89" t="e">
        <f aca="false">IF(LEN(VLOOKUP($A302,#REF!,4,FALSE())),IF(INDEX(#REF!,MATCH($A302,#REF!,0),1),LEFT(VLOOKUP($A302,#REF!,4,FALSE()),LEN(VLOOKUP($A302,#REF!,4,FALSE()))-2),CONCATENATE(LEFT(VLOOKUP($A302,#REF!,4,FALSE()),LEN(VLOOKUP($A302,#REF!,4,FALSE()))-2),"")),"")</f>
        <v>#VALUE!</v>
      </c>
      <c r="F302" s="90" t="e">
        <f aca="false">IF(LEN(VLOOKUP($A302,#REF!,5,FALSE())),IF(INDEX(#REF!,MATCH($A302,#REF!,0),2),LEFT(VLOOKUP($A302,#REF!,5,FALSE()),LEN(VLOOKUP($A302,#REF!,5,FALSE()))-2),CONCATENATE(LEFT(VLOOKUP($A302,#REF!,5,FALSE()),LEN(VLOOKUP($A302,#REF!,5,FALSE()))-2),"*")),"")</f>
        <v>#VALUE!</v>
      </c>
      <c r="G302" s="90" t="e">
        <f aca="false">IF(LEN(VLOOKUP($A302,#REF!,6,FALSE())),IF(INDEX(#REF!,MATCH($A302,#REF!,0),3),LEFT(VLOOKUP($A302,#REF!,6,FALSE()),LEN(VLOOKUP($A302,#REF!,6,FALSE()))-2),CONCATENATE(LEFT(VLOOKUP($A302,#REF!,6,FALSE()),LEN(VLOOKUP($A302,#REF!,6,FALSE()))-2),"*")),"")</f>
        <v>#VALUE!</v>
      </c>
      <c r="H302" s="91" t="e">
        <f aca="false">IF(LEN(VLOOKUP($A302,#REF!,7,FALSE())),IF(INDEX(#REF!,MATCH($A302,#REF!,0),4),LEFT(VLOOKUP($A302,#REF!,7,FALSE()),LEN(VLOOKUP($A302,#REF!,7,FALSE()))-2),CONCATENATE(LEFT(VLOOKUP($A302,#REF!,7,FALSE()),LEN(VLOOKUP($A302,#REF!,7,FALSE()))-2),"*")),"")</f>
        <v>#VALUE!</v>
      </c>
      <c r="I302" s="92" t="e">
        <f aca="false">IF(LEN(VLOOKUP($A302,#REF!,8,FALSE())),UPPER(RIGHT(VLOOKUP($A302,#REF!,8,FALSE()), 1)),"")</f>
        <v>#VALUE!</v>
      </c>
      <c r="J302" s="90" t="e">
        <f aca="false">IF(LEN(VLOOKUP($A302,#REF!,4,FALSE())),UPPER(RIGHT(VLOOKUP($A302,#REF!,4,FALSE()), 1)),"")</f>
        <v>#VALUE!</v>
      </c>
      <c r="K302" s="90" t="e">
        <f aca="false">IF(LEN(VLOOKUP($A302,#REF!,5,FALSE())),UPPER(RIGHT(VLOOKUP($A302,#REF!,5,FALSE()), 1)),"")</f>
        <v>#VALUE!</v>
      </c>
      <c r="L302" s="90" t="e">
        <f aca="false">IF(LEN(VLOOKUP($A302,#REF!,6,FALSE())),UPPER(RIGHT(VLOOKUP($A302,#REF!,6,FALSE()), 1)),"")</f>
        <v>#VALUE!</v>
      </c>
      <c r="M302" s="91" t="e">
        <f aca="false">IF(LEN(VLOOKUP($A302,#REF!,7,FALSE())),UPPER(RIGHT(VLOOKUP($A302,#REF!,7,FALSE()), 1)),"")</f>
        <v>#VALUE!</v>
      </c>
      <c r="N302" s="98" t="s">
        <v>749</v>
      </c>
      <c r="O302" s="98" t="s">
        <v>83</v>
      </c>
      <c r="P302" s="98" t="s">
        <v>104</v>
      </c>
      <c r="Q302" s="98" t="s">
        <v>105</v>
      </c>
      <c r="R302" s="86" t="s">
        <v>83</v>
      </c>
      <c r="S302" s="100" t="e">
        <f aca="false">HLOOKUP("Device Tree Pin Name",#REF!,MATCH($A302,#REF!,0),FALSE())</f>
        <v>#VALUE!</v>
      </c>
      <c r="T302" s="95" t="e">
        <f aca="false">HLOOKUP("power rail",#REF!,MATCH($A302,#REF!,0),FALSE())</f>
        <v>#VALUE!</v>
      </c>
      <c r="U302" s="96" t="e">
        <f aca="false">HLOOKUP("Wake Capable",#REF!,MATCH($A302,#REF!,0),FALSE())</f>
        <v>#VALUE!</v>
      </c>
      <c r="V302" s="96" t="e">
        <f aca="false">HLOOKUP("Strap",#REF!,MATCH($A302,#REF!,0),FALSE())</f>
        <v>#VALUE!</v>
      </c>
      <c r="W302" s="96" t="e">
        <f aca="false">HLOOKUP("GTE",#REF!,MATCH($A302,#REF!,0),FALSE())</f>
        <v>#VALUE!</v>
      </c>
      <c r="X302" s="96" t="e">
        <f aca="false">HLOOKUP("DPD_Control",#REF!,MATCH($A302,#REF!,0),FALSE())</f>
        <v>#VALUE!</v>
      </c>
      <c r="Y302" s="96" t="e">
        <f aca="false">HLOOKUP("DPD_Group",#REF!,MATCH($A302,#REF!,0),FALSE())</f>
        <v>#VALUE!</v>
      </c>
      <c r="Z302" s="95" t="e">
        <f aca="false">HLOOKUP("Pad Category",#REF!,MATCH($A302,#REF!,0),FALSE())</f>
        <v>#VALUE!</v>
      </c>
      <c r="AA302" s="95" t="e">
        <f aca="false">HLOOKUP("Pad type",#REF!,MATCH($A302,#REF!,0),FALSE())</f>
        <v>#VALUE!</v>
      </c>
      <c r="AB302" s="95" t="e">
        <f aca="false">HLOOKUP("Pull Strength",#REF!,MATCH($A302,#REF!,0),FALSE())</f>
        <v>#VALUE!</v>
      </c>
      <c r="AC302" s="95" t="e">
        <f aca="false">HLOOKUP("POR Pin State",#REF!,MATCH($A302,#REF!,0),FALSE())</f>
        <v>#VALUE!</v>
      </c>
      <c r="AD302" s="95" t="str">
        <f aca="false">IF(OR($AQ302="",$AQ302=$C302),$R302,IF($AQ302=$D302,SUBSTITUTE(SUBSTITUTE($AQ302,"GPIO3_","GPIO_"),".0",""),IF($AQ302=$E302,$N302,IF($AQ302=$F302,$O302,IF($AQ302=$G302,$P302,IF($AQ302=$H302,$Q302,"INVALID"))))))</f>
        <v>RSVD1</v>
      </c>
      <c r="AE302" s="97"/>
      <c r="AF302" s="98" t="str">
        <f aca="false">IF(AND(OR($AS302="Int PU",$AS302="Int PD"),OR(AND($AZ302&lt;&gt;"",$AZ302&lt;&gt;"0"),AND($BA302&lt;&gt;"",$BA302&lt;&gt;"0"))),"INVALID",IF(OR($AQ302=$C302,$AS302="Int PD"),"PULL_DOWN",IF(OR($AS302="Int PU",AND($AE302="YES",OR($AZ302="",$AZ302="0"),OR($BA302="",$BA302="0"),OR($AR302="Input",$AR302="Bidirectional"))),"PULL_UP","NORMAL")))</f>
        <v>PULL_DOWN</v>
      </c>
      <c r="AG302" s="98" t="str">
        <f aca="false">IF($AR302="Input", "TRISTATE", IF($AS302="Z","TRISTATE",IF($AQ302=$C302,"TRISTATE","NORMAL")))</f>
        <v>TRISTATE</v>
      </c>
      <c r="AH302" s="98" t="str">
        <f aca="false">IF(OR($AQ302=$C302,$AR302="Output"),"DISABLE","ENABLE")</f>
        <v>DISABLE</v>
      </c>
      <c r="AI302" s="97"/>
      <c r="AJ302" s="99" t="b">
        <f aca="false">TRUE()</f>
        <v>1</v>
      </c>
      <c r="AK302" s="99" t="b">
        <f aca="false">TRUE()</f>
        <v>1</v>
      </c>
      <c r="AL302" s="99" t="b">
        <f aca="false">TRUE()</f>
        <v>1</v>
      </c>
      <c r="AM302" s="99" t="b">
        <f aca="false">TRUE()</f>
        <v>1</v>
      </c>
      <c r="AN302" s="99" t="b">
        <f aca="false">TRUE()</f>
        <v>1</v>
      </c>
      <c r="AO302" s="99" t="b">
        <f aca="false">TRUE()</f>
        <v>1</v>
      </c>
      <c r="AP302" s="100" t="str">
        <f aca="false">IF(AND($AJ302:$AO302), "VALID", "INVALID")</f>
        <v>VALID</v>
      </c>
      <c r="AQ302" s="141" t="s">
        <v>766</v>
      </c>
      <c r="AR302" s="102" t="s">
        <v>79</v>
      </c>
      <c r="AS302" s="103"/>
      <c r="AT302" s="104"/>
      <c r="AU302" s="104"/>
      <c r="AV302" s="104"/>
      <c r="AW302" s="104"/>
      <c r="AX302" s="104"/>
      <c r="AY302" s="103" t="s">
        <v>85</v>
      </c>
      <c r="AZ302" s="103"/>
      <c r="BA302" s="103"/>
      <c r="BB302" s="105"/>
      <c r="BC302" s="104"/>
      <c r="BD302" s="106"/>
      <c r="BE302" s="111" t="s">
        <v>765</v>
      </c>
      <c r="BF302" s="108" t="e">
        <f aca="false">VLOOKUP($A302,#REF!, 34, FALSE())</f>
        <v>#VALUE!</v>
      </c>
      <c r="BG302" s="418" t="e">
        <f aca="false">VLOOKUP($A302,#REF!, 22, FALSE())</f>
        <v>#VALUE!</v>
      </c>
      <c r="BH302" s="109"/>
    </row>
    <row r="303" customFormat="false" ht="12.75" hidden="false" customHeight="true" outlineLevel="0" collapsed="false">
      <c r="A303" s="95" t="s">
        <v>767</v>
      </c>
      <c r="B303" s="86" t="e">
        <f aca="false">VLOOKUP($A303,#REF!, 34, FALSE())</f>
        <v>#VALUE!</v>
      </c>
      <c r="C303" s="87" t="str">
        <f aca="false">CONCATENATE("unused_",A303)</f>
        <v>unused_EMMC_DAT6</v>
      </c>
      <c r="D303" s="88" t="e">
        <f aca="false">IF(LEN(VLOOKUP($A303,#REF!,8,FALSE())),LEFT(VLOOKUP($A303,#REF!,8,FALSE()),LEN(VLOOKUP($A303,#REF!,8,FALSE()))-2),"")</f>
        <v>#VALUE!</v>
      </c>
      <c r="E303" s="89" t="e">
        <f aca="false">IF(LEN(VLOOKUP($A303,#REF!,4,FALSE())),IF(INDEX(#REF!,MATCH($A303,#REF!,0),1),LEFT(VLOOKUP($A303,#REF!,4,FALSE()),LEN(VLOOKUP($A303,#REF!,4,FALSE()))-2),CONCATENATE(LEFT(VLOOKUP($A303,#REF!,4,FALSE()),LEN(VLOOKUP($A303,#REF!,4,FALSE()))-2),"")),"")</f>
        <v>#VALUE!</v>
      </c>
      <c r="F303" s="90" t="e">
        <f aca="false">IF(LEN(VLOOKUP($A303,#REF!,5,FALSE())),IF(INDEX(#REF!,MATCH($A303,#REF!,0),2),LEFT(VLOOKUP($A303,#REF!,5,FALSE()),LEN(VLOOKUP($A303,#REF!,5,FALSE()))-2),CONCATENATE(LEFT(VLOOKUP($A303,#REF!,5,FALSE()),LEN(VLOOKUP($A303,#REF!,5,FALSE()))-2),"*")),"")</f>
        <v>#VALUE!</v>
      </c>
      <c r="G303" s="90" t="e">
        <f aca="false">IF(LEN(VLOOKUP($A303,#REF!,6,FALSE())),IF(INDEX(#REF!,MATCH($A303,#REF!,0),3),LEFT(VLOOKUP($A303,#REF!,6,FALSE()),LEN(VLOOKUP($A303,#REF!,6,FALSE()))-2),CONCATENATE(LEFT(VLOOKUP($A303,#REF!,6,FALSE()),LEN(VLOOKUP($A303,#REF!,6,FALSE()))-2),"*")),"")</f>
        <v>#VALUE!</v>
      </c>
      <c r="H303" s="91" t="e">
        <f aca="false">IF(LEN(VLOOKUP($A303,#REF!,7,FALSE())),IF(INDEX(#REF!,MATCH($A303,#REF!,0),4),LEFT(VLOOKUP($A303,#REF!,7,FALSE()),LEN(VLOOKUP($A303,#REF!,7,FALSE()))-2),CONCATENATE(LEFT(VLOOKUP($A303,#REF!,7,FALSE()),LEN(VLOOKUP($A303,#REF!,7,FALSE()))-2),"*")),"")</f>
        <v>#VALUE!</v>
      </c>
      <c r="I303" s="92" t="e">
        <f aca="false">IF(LEN(VLOOKUP($A303,#REF!,8,FALSE())),UPPER(RIGHT(VLOOKUP($A303,#REF!,8,FALSE()), 1)),"")</f>
        <v>#VALUE!</v>
      </c>
      <c r="J303" s="90" t="e">
        <f aca="false">IF(LEN(VLOOKUP($A303,#REF!,4,FALSE())),UPPER(RIGHT(VLOOKUP($A303,#REF!,4,FALSE()), 1)),"")</f>
        <v>#VALUE!</v>
      </c>
      <c r="K303" s="90" t="e">
        <f aca="false">IF(LEN(VLOOKUP($A303,#REF!,5,FALSE())),UPPER(RIGHT(VLOOKUP($A303,#REF!,5,FALSE()), 1)),"")</f>
        <v>#VALUE!</v>
      </c>
      <c r="L303" s="90" t="e">
        <f aca="false">IF(LEN(VLOOKUP($A303,#REF!,6,FALSE())),UPPER(RIGHT(VLOOKUP($A303,#REF!,6,FALSE()), 1)),"")</f>
        <v>#VALUE!</v>
      </c>
      <c r="M303" s="91" t="e">
        <f aca="false">IF(LEN(VLOOKUP($A303,#REF!,7,FALSE())),UPPER(RIGHT(VLOOKUP($A303,#REF!,7,FALSE()), 1)),"")</f>
        <v>#VALUE!</v>
      </c>
      <c r="N303" s="98" t="s">
        <v>749</v>
      </c>
      <c r="O303" s="98" t="s">
        <v>83</v>
      </c>
      <c r="P303" s="98" t="s">
        <v>104</v>
      </c>
      <c r="Q303" s="98" t="s">
        <v>105</v>
      </c>
      <c r="R303" s="86" t="s">
        <v>83</v>
      </c>
      <c r="S303" s="100" t="e">
        <f aca="false">HLOOKUP("Device Tree Pin Name",#REF!,MATCH($A303,#REF!,0),FALSE())</f>
        <v>#VALUE!</v>
      </c>
      <c r="T303" s="95" t="e">
        <f aca="false">HLOOKUP("power rail",#REF!,MATCH($A303,#REF!,0),FALSE())</f>
        <v>#VALUE!</v>
      </c>
      <c r="U303" s="96" t="e">
        <f aca="false">HLOOKUP("Wake Capable",#REF!,MATCH($A303,#REF!,0),FALSE())</f>
        <v>#VALUE!</v>
      </c>
      <c r="V303" s="96" t="e">
        <f aca="false">HLOOKUP("Strap",#REF!,MATCH($A303,#REF!,0),FALSE())</f>
        <v>#VALUE!</v>
      </c>
      <c r="W303" s="96" t="e">
        <f aca="false">HLOOKUP("GTE",#REF!,MATCH($A303,#REF!,0),FALSE())</f>
        <v>#VALUE!</v>
      </c>
      <c r="X303" s="96" t="e">
        <f aca="false">HLOOKUP("DPD_Control",#REF!,MATCH($A303,#REF!,0),FALSE())</f>
        <v>#VALUE!</v>
      </c>
      <c r="Y303" s="96" t="e">
        <f aca="false">HLOOKUP("DPD_Group",#REF!,MATCH($A303,#REF!,0),FALSE())</f>
        <v>#VALUE!</v>
      </c>
      <c r="Z303" s="95" t="e">
        <f aca="false">HLOOKUP("Pad Category",#REF!,MATCH($A303,#REF!,0),FALSE())</f>
        <v>#VALUE!</v>
      </c>
      <c r="AA303" s="95" t="e">
        <f aca="false">HLOOKUP("Pad type",#REF!,MATCH($A303,#REF!,0),FALSE())</f>
        <v>#VALUE!</v>
      </c>
      <c r="AB303" s="95" t="e">
        <f aca="false">HLOOKUP("Pull Strength",#REF!,MATCH($A303,#REF!,0),FALSE())</f>
        <v>#VALUE!</v>
      </c>
      <c r="AC303" s="95" t="e">
        <f aca="false">HLOOKUP("POR Pin State",#REF!,MATCH($A303,#REF!,0),FALSE())</f>
        <v>#VALUE!</v>
      </c>
      <c r="AD303" s="95" t="str">
        <f aca="false">IF(OR($AQ303="",$AQ303=$C303),$R303,IF($AQ303=$D303,SUBSTITUTE(SUBSTITUTE($AQ303,"GPIO3_","GPIO_"),".0",""),IF($AQ303=$E303,$N303,IF($AQ303=$F303,$O303,IF($AQ303=$G303,$P303,IF($AQ303=$H303,$Q303,"INVALID"))))))</f>
        <v>RSVD1</v>
      </c>
      <c r="AE303" s="97"/>
      <c r="AF303" s="98" t="str">
        <f aca="false">IF(AND(OR($AS303="Int PU",$AS303="Int PD"),OR(AND($AZ303&lt;&gt;"",$AZ303&lt;&gt;"0"),AND($BA303&lt;&gt;"",$BA303&lt;&gt;"0"))),"INVALID",IF(OR($AQ303=$C303,$AS303="Int PD"),"PULL_DOWN",IF(OR($AS303="Int PU",AND($AE303="YES",OR($AZ303="",$AZ303="0"),OR($BA303="",$BA303="0"),OR($AR303="Input",$AR303="Bidirectional"))),"PULL_UP","NORMAL")))</f>
        <v>PULL_DOWN</v>
      </c>
      <c r="AG303" s="98" t="str">
        <f aca="false">IF($AR303="Input", "TRISTATE", IF($AS303="Z","TRISTATE",IF($AQ303=$C303,"TRISTATE","NORMAL")))</f>
        <v>TRISTATE</v>
      </c>
      <c r="AH303" s="98" t="str">
        <f aca="false">IF(OR($AQ303=$C303,$AR303="Output"),"DISABLE","ENABLE")</f>
        <v>DISABLE</v>
      </c>
      <c r="AI303" s="97"/>
      <c r="AJ303" s="99" t="b">
        <f aca="false">TRUE()</f>
        <v>1</v>
      </c>
      <c r="AK303" s="99" t="b">
        <f aca="false">TRUE()</f>
        <v>1</v>
      </c>
      <c r="AL303" s="99" t="b">
        <f aca="false">TRUE()</f>
        <v>1</v>
      </c>
      <c r="AM303" s="99" t="b">
        <f aca="false">TRUE()</f>
        <v>1</v>
      </c>
      <c r="AN303" s="99" t="b">
        <f aca="false">TRUE()</f>
        <v>1</v>
      </c>
      <c r="AO303" s="99" t="b">
        <f aca="false">TRUE()</f>
        <v>1</v>
      </c>
      <c r="AP303" s="100" t="str">
        <f aca="false">IF(AND($AJ303:$AO303), "VALID", "INVALID")</f>
        <v>VALID</v>
      </c>
      <c r="AQ303" s="141" t="s">
        <v>768</v>
      </c>
      <c r="AR303" s="102" t="s">
        <v>79</v>
      </c>
      <c r="AS303" s="103"/>
      <c r="AT303" s="104"/>
      <c r="AU303" s="104"/>
      <c r="AV303" s="104"/>
      <c r="AW303" s="104"/>
      <c r="AX303" s="104"/>
      <c r="AY303" s="103" t="s">
        <v>85</v>
      </c>
      <c r="AZ303" s="103"/>
      <c r="BA303" s="103"/>
      <c r="BB303" s="105"/>
      <c r="BC303" s="104"/>
      <c r="BD303" s="106"/>
      <c r="BE303" s="111" t="s">
        <v>767</v>
      </c>
      <c r="BF303" s="108" t="e">
        <f aca="false">VLOOKUP($A303,#REF!, 34, FALSE())</f>
        <v>#VALUE!</v>
      </c>
      <c r="BG303" s="418" t="e">
        <f aca="false">VLOOKUP($A303,#REF!, 22, FALSE())</f>
        <v>#VALUE!</v>
      </c>
      <c r="BH303" s="109"/>
    </row>
    <row r="304" customFormat="false" ht="12.75" hidden="false" customHeight="true" outlineLevel="0" collapsed="false">
      <c r="A304" s="95" t="s">
        <v>769</v>
      </c>
      <c r="B304" s="86" t="e">
        <f aca="false">VLOOKUP($A304,#REF!, 34, FALSE())</f>
        <v>#VALUE!</v>
      </c>
      <c r="C304" s="87" t="str">
        <f aca="false">CONCATENATE("unused_",A304)</f>
        <v>unused_EMMC_DAT7</v>
      </c>
      <c r="D304" s="88" t="e">
        <f aca="false">IF(LEN(VLOOKUP($A304,#REF!,8,FALSE())),LEFT(VLOOKUP($A304,#REF!,8,FALSE()),LEN(VLOOKUP($A304,#REF!,8,FALSE()))-2),"")</f>
        <v>#VALUE!</v>
      </c>
      <c r="E304" s="89" t="e">
        <f aca="false">IF(LEN(VLOOKUP($A304,#REF!,4,FALSE())),IF(INDEX(#REF!,MATCH($A304,#REF!,0),1),LEFT(VLOOKUP($A304,#REF!,4,FALSE()),LEN(VLOOKUP($A304,#REF!,4,FALSE()))-2),CONCATENATE(LEFT(VLOOKUP($A304,#REF!,4,FALSE()),LEN(VLOOKUP($A304,#REF!,4,FALSE()))-2),"")),"")</f>
        <v>#VALUE!</v>
      </c>
      <c r="F304" s="90" t="e">
        <f aca="false">IF(LEN(VLOOKUP($A304,#REF!,5,FALSE())),IF(INDEX(#REF!,MATCH($A304,#REF!,0),2),LEFT(VLOOKUP($A304,#REF!,5,FALSE()),LEN(VLOOKUP($A304,#REF!,5,FALSE()))-2),CONCATENATE(LEFT(VLOOKUP($A304,#REF!,5,FALSE()),LEN(VLOOKUP($A304,#REF!,5,FALSE()))-2),"*")),"")</f>
        <v>#VALUE!</v>
      </c>
      <c r="G304" s="90" t="e">
        <f aca="false">IF(LEN(VLOOKUP($A304,#REF!,6,FALSE())),IF(INDEX(#REF!,MATCH($A304,#REF!,0),3),LEFT(VLOOKUP($A304,#REF!,6,FALSE()),LEN(VLOOKUP($A304,#REF!,6,FALSE()))-2),CONCATENATE(LEFT(VLOOKUP($A304,#REF!,6,FALSE()),LEN(VLOOKUP($A304,#REF!,6,FALSE()))-2),"*")),"")</f>
        <v>#VALUE!</v>
      </c>
      <c r="H304" s="91" t="e">
        <f aca="false">IF(LEN(VLOOKUP($A304,#REF!,7,FALSE())),IF(INDEX(#REF!,MATCH($A304,#REF!,0),4),LEFT(VLOOKUP($A304,#REF!,7,FALSE()),LEN(VLOOKUP($A304,#REF!,7,FALSE()))-2),CONCATENATE(LEFT(VLOOKUP($A304,#REF!,7,FALSE()),LEN(VLOOKUP($A304,#REF!,7,FALSE()))-2),"*")),"")</f>
        <v>#VALUE!</v>
      </c>
      <c r="I304" s="92" t="e">
        <f aca="false">IF(LEN(VLOOKUP($A304,#REF!,8,FALSE())),UPPER(RIGHT(VLOOKUP($A304,#REF!,8,FALSE()), 1)),"")</f>
        <v>#VALUE!</v>
      </c>
      <c r="J304" s="90" t="e">
        <f aca="false">IF(LEN(VLOOKUP($A304,#REF!,4,FALSE())),UPPER(RIGHT(VLOOKUP($A304,#REF!,4,FALSE()), 1)),"")</f>
        <v>#VALUE!</v>
      </c>
      <c r="K304" s="90" t="e">
        <f aca="false">IF(LEN(VLOOKUP($A304,#REF!,5,FALSE())),UPPER(RIGHT(VLOOKUP($A304,#REF!,5,FALSE()), 1)),"")</f>
        <v>#VALUE!</v>
      </c>
      <c r="L304" s="90" t="e">
        <f aca="false">IF(LEN(VLOOKUP($A304,#REF!,6,FALSE())),UPPER(RIGHT(VLOOKUP($A304,#REF!,6,FALSE()), 1)),"")</f>
        <v>#VALUE!</v>
      </c>
      <c r="M304" s="91" t="e">
        <f aca="false">IF(LEN(VLOOKUP($A304,#REF!,7,FALSE())),UPPER(RIGHT(VLOOKUP($A304,#REF!,7,FALSE()), 1)),"")</f>
        <v>#VALUE!</v>
      </c>
      <c r="N304" s="98" t="s">
        <v>749</v>
      </c>
      <c r="O304" s="98" t="s">
        <v>83</v>
      </c>
      <c r="P304" s="98" t="s">
        <v>104</v>
      </c>
      <c r="Q304" s="98" t="s">
        <v>105</v>
      </c>
      <c r="R304" s="86" t="s">
        <v>83</v>
      </c>
      <c r="S304" s="100" t="e">
        <f aca="false">HLOOKUP("Device Tree Pin Name",#REF!,MATCH($A304,#REF!,0),FALSE())</f>
        <v>#VALUE!</v>
      </c>
      <c r="T304" s="95" t="e">
        <f aca="false">HLOOKUP("power rail",#REF!,MATCH($A304,#REF!,0),FALSE())</f>
        <v>#VALUE!</v>
      </c>
      <c r="U304" s="96" t="e">
        <f aca="false">HLOOKUP("Wake Capable",#REF!,MATCH($A304,#REF!,0),FALSE())</f>
        <v>#VALUE!</v>
      </c>
      <c r="V304" s="96" t="e">
        <f aca="false">HLOOKUP("Strap",#REF!,MATCH($A304,#REF!,0),FALSE())</f>
        <v>#VALUE!</v>
      </c>
      <c r="W304" s="96" t="e">
        <f aca="false">HLOOKUP("GTE",#REF!,MATCH($A304,#REF!,0),FALSE())</f>
        <v>#VALUE!</v>
      </c>
      <c r="X304" s="96" t="e">
        <f aca="false">HLOOKUP("DPD_Control",#REF!,MATCH($A304,#REF!,0),FALSE())</f>
        <v>#VALUE!</v>
      </c>
      <c r="Y304" s="96" t="e">
        <f aca="false">HLOOKUP("DPD_Group",#REF!,MATCH($A304,#REF!,0),FALSE())</f>
        <v>#VALUE!</v>
      </c>
      <c r="Z304" s="95" t="e">
        <f aca="false">HLOOKUP("Pad Category",#REF!,MATCH($A304,#REF!,0),FALSE())</f>
        <v>#VALUE!</v>
      </c>
      <c r="AA304" s="95" t="e">
        <f aca="false">HLOOKUP("Pad type",#REF!,MATCH($A304,#REF!,0),FALSE())</f>
        <v>#VALUE!</v>
      </c>
      <c r="AB304" s="95" t="e">
        <f aca="false">HLOOKUP("Pull Strength",#REF!,MATCH($A304,#REF!,0),FALSE())</f>
        <v>#VALUE!</v>
      </c>
      <c r="AC304" s="95" t="e">
        <f aca="false">HLOOKUP("POR Pin State",#REF!,MATCH($A304,#REF!,0),FALSE())</f>
        <v>#VALUE!</v>
      </c>
      <c r="AD304" s="95" t="str">
        <f aca="false">IF(OR($AQ304="",$AQ304=$C304),$R304,IF($AQ304=$D304,SUBSTITUTE(SUBSTITUTE($AQ304,"GPIO3_","GPIO_"),".0",""),IF($AQ304=$E304,$N304,IF($AQ304=$F304,$O304,IF($AQ304=$G304,$P304,IF($AQ304=$H304,$Q304,"INVALID"))))))</f>
        <v>RSVD1</v>
      </c>
      <c r="AE304" s="97"/>
      <c r="AF304" s="98" t="str">
        <f aca="false">IF(AND(OR($AS304="Int PU",$AS304="Int PD"),OR(AND($AZ304&lt;&gt;"",$AZ304&lt;&gt;"0"),AND($BA304&lt;&gt;"",$BA304&lt;&gt;"0"))),"INVALID",IF(OR($AQ304=$C304,$AS304="Int PD"),"PULL_DOWN",IF(OR($AS304="Int PU",AND($AE304="YES",OR($AZ304="",$AZ304="0"),OR($BA304="",$BA304="0"),OR($AR304="Input",$AR304="Bidirectional"))),"PULL_UP","NORMAL")))</f>
        <v>PULL_DOWN</v>
      </c>
      <c r="AG304" s="98" t="str">
        <f aca="false">IF($AR304="Input", "TRISTATE", IF($AS304="Z","TRISTATE",IF($AQ304=$C304,"TRISTATE","NORMAL")))</f>
        <v>TRISTATE</v>
      </c>
      <c r="AH304" s="98" t="str">
        <f aca="false">IF(OR($AQ304=$C304,$AR304="Output"),"DISABLE","ENABLE")</f>
        <v>DISABLE</v>
      </c>
      <c r="AI304" s="97"/>
      <c r="AJ304" s="99" t="b">
        <f aca="false">TRUE()</f>
        <v>1</v>
      </c>
      <c r="AK304" s="99" t="b">
        <f aca="false">TRUE()</f>
        <v>1</v>
      </c>
      <c r="AL304" s="99" t="b">
        <f aca="false">TRUE()</f>
        <v>1</v>
      </c>
      <c r="AM304" s="99" t="b">
        <f aca="false">TRUE()</f>
        <v>1</v>
      </c>
      <c r="AN304" s="99" t="b">
        <f aca="false">TRUE()</f>
        <v>1</v>
      </c>
      <c r="AO304" s="99" t="b">
        <f aca="false">TRUE()</f>
        <v>1</v>
      </c>
      <c r="AP304" s="100" t="str">
        <f aca="false">IF(AND($AJ304:$AO304), "VALID", "INVALID")</f>
        <v>VALID</v>
      </c>
      <c r="AQ304" s="141" t="s">
        <v>770</v>
      </c>
      <c r="AR304" s="102" t="s">
        <v>79</v>
      </c>
      <c r="AS304" s="103"/>
      <c r="AT304" s="104"/>
      <c r="AU304" s="104"/>
      <c r="AV304" s="104"/>
      <c r="AW304" s="104"/>
      <c r="AX304" s="104"/>
      <c r="AY304" s="103" t="s">
        <v>85</v>
      </c>
      <c r="AZ304" s="103"/>
      <c r="BA304" s="103"/>
      <c r="BB304" s="105"/>
      <c r="BC304" s="104"/>
      <c r="BD304" s="106"/>
      <c r="BE304" s="111" t="s">
        <v>769</v>
      </c>
      <c r="BF304" s="108" t="e">
        <f aca="false">VLOOKUP($A304,#REF!, 34, FALSE())</f>
        <v>#VALUE!</v>
      </c>
      <c r="BG304" s="418" t="e">
        <f aca="false">VLOOKUP($A304,#REF!, 22, FALSE())</f>
        <v>#VALUE!</v>
      </c>
      <c r="BH304" s="109"/>
    </row>
    <row r="305" customFormat="false" ht="12.75" hidden="false" customHeight="true" outlineLevel="0" collapsed="false">
      <c r="A305" s="95" t="s">
        <v>771</v>
      </c>
      <c r="B305" s="86" t="e">
        <f aca="false">VLOOKUP($A305,#REF!, 34, FALSE())</f>
        <v>#VALUE!</v>
      </c>
      <c r="C305" s="87" t="str">
        <f aca="false">CONCATENATE("unused_",A305)</f>
        <v>unused_EMMC_DQS</v>
      </c>
      <c r="D305" s="88" t="e">
        <f aca="false">IF(LEN(VLOOKUP($A305,#REF!,8,FALSE())),LEFT(VLOOKUP($A305,#REF!,8,FALSE()),LEN(VLOOKUP($A305,#REF!,8,FALSE()))-2),"")</f>
        <v>#VALUE!</v>
      </c>
      <c r="E305" s="89" t="e">
        <f aca="false">IF(LEN(VLOOKUP($A305,#REF!,4,FALSE())),IF(INDEX(#REF!,MATCH($A305,#REF!,0),1),LEFT(VLOOKUP($A305,#REF!,4,FALSE()),LEN(VLOOKUP($A305,#REF!,4,FALSE()))-2),CONCATENATE(LEFT(VLOOKUP($A305,#REF!,4,FALSE()),LEN(VLOOKUP($A305,#REF!,4,FALSE()))-2),"")),"")</f>
        <v>#VALUE!</v>
      </c>
      <c r="F305" s="90" t="e">
        <f aca="false">IF(LEN(VLOOKUP($A305,#REF!,5,FALSE())),IF(INDEX(#REF!,MATCH($A305,#REF!,0),2),LEFT(VLOOKUP($A305,#REF!,5,FALSE()),LEN(VLOOKUP($A305,#REF!,5,FALSE()))-2),CONCATENATE(LEFT(VLOOKUP($A305,#REF!,5,FALSE()),LEN(VLOOKUP($A305,#REF!,5,FALSE()))-2),"*")),"")</f>
        <v>#VALUE!</v>
      </c>
      <c r="G305" s="90" t="e">
        <f aca="false">IF(LEN(VLOOKUP($A305,#REF!,6,FALSE())),IF(INDEX(#REF!,MATCH($A305,#REF!,0),3),LEFT(VLOOKUP($A305,#REF!,6,FALSE()),LEN(VLOOKUP($A305,#REF!,6,FALSE()))-2),CONCATENATE(LEFT(VLOOKUP($A305,#REF!,6,FALSE()),LEN(VLOOKUP($A305,#REF!,6,FALSE()))-2),"*")),"")</f>
        <v>#VALUE!</v>
      </c>
      <c r="H305" s="91" t="e">
        <f aca="false">IF(LEN(VLOOKUP($A305,#REF!,7,FALSE())),IF(INDEX(#REF!,MATCH($A305,#REF!,0),4),LEFT(VLOOKUP($A305,#REF!,7,FALSE()),LEN(VLOOKUP($A305,#REF!,7,FALSE()))-2),CONCATENATE(LEFT(VLOOKUP($A305,#REF!,7,FALSE()),LEN(VLOOKUP($A305,#REF!,7,FALSE()))-2),"*")),"")</f>
        <v>#VALUE!</v>
      </c>
      <c r="I305" s="92" t="e">
        <f aca="false">IF(LEN(VLOOKUP($A305,#REF!,8,FALSE())),UPPER(RIGHT(VLOOKUP($A305,#REF!,8,FALSE()), 1)),"")</f>
        <v>#VALUE!</v>
      </c>
      <c r="J305" s="90" t="e">
        <f aca="false">IF(LEN(VLOOKUP($A305,#REF!,4,FALSE())),UPPER(RIGHT(VLOOKUP($A305,#REF!,4,FALSE()), 1)),"")</f>
        <v>#VALUE!</v>
      </c>
      <c r="K305" s="90" t="e">
        <f aca="false">IF(LEN(VLOOKUP($A305,#REF!,5,FALSE())),UPPER(RIGHT(VLOOKUP($A305,#REF!,5,FALSE()), 1)),"")</f>
        <v>#VALUE!</v>
      </c>
      <c r="L305" s="90" t="e">
        <f aca="false">IF(LEN(VLOOKUP($A305,#REF!,6,FALSE())),UPPER(RIGHT(VLOOKUP($A305,#REF!,6,FALSE()), 1)),"")</f>
        <v>#VALUE!</v>
      </c>
      <c r="M305" s="91" t="e">
        <f aca="false">IF(LEN(VLOOKUP($A305,#REF!,7,FALSE())),UPPER(RIGHT(VLOOKUP($A305,#REF!,7,FALSE()), 1)),"")</f>
        <v>#VALUE!</v>
      </c>
      <c r="N305" s="98" t="s">
        <v>749</v>
      </c>
      <c r="O305" s="98" t="s">
        <v>83</v>
      </c>
      <c r="P305" s="98" t="s">
        <v>104</v>
      </c>
      <c r="Q305" s="98" t="s">
        <v>105</v>
      </c>
      <c r="R305" s="86" t="s">
        <v>83</v>
      </c>
      <c r="S305" s="100" t="e">
        <f aca="false">HLOOKUP("Device Tree Pin Name",#REF!,MATCH($A305,#REF!,0),FALSE())</f>
        <v>#VALUE!</v>
      </c>
      <c r="T305" s="95" t="e">
        <f aca="false">HLOOKUP("power rail",#REF!,MATCH($A305,#REF!,0),FALSE())</f>
        <v>#VALUE!</v>
      </c>
      <c r="U305" s="96" t="e">
        <f aca="false">HLOOKUP("Wake Capable",#REF!,MATCH($A305,#REF!,0),FALSE())</f>
        <v>#VALUE!</v>
      </c>
      <c r="V305" s="96" t="e">
        <f aca="false">HLOOKUP("Strap",#REF!,MATCH($A305,#REF!,0),FALSE())</f>
        <v>#VALUE!</v>
      </c>
      <c r="W305" s="96" t="e">
        <f aca="false">HLOOKUP("GTE",#REF!,MATCH($A305,#REF!,0),FALSE())</f>
        <v>#VALUE!</v>
      </c>
      <c r="X305" s="96" t="e">
        <f aca="false">HLOOKUP("DPD_Control",#REF!,MATCH($A305,#REF!,0),FALSE())</f>
        <v>#VALUE!</v>
      </c>
      <c r="Y305" s="96" t="e">
        <f aca="false">HLOOKUP("DPD_Group",#REF!,MATCH($A305,#REF!,0),FALSE())</f>
        <v>#VALUE!</v>
      </c>
      <c r="Z305" s="95" t="e">
        <f aca="false">HLOOKUP("Pad Category",#REF!,MATCH($A305,#REF!,0),FALSE())</f>
        <v>#VALUE!</v>
      </c>
      <c r="AA305" s="95" t="e">
        <f aca="false">HLOOKUP("Pad type",#REF!,MATCH($A305,#REF!,0),FALSE())</f>
        <v>#VALUE!</v>
      </c>
      <c r="AB305" s="95" t="e">
        <f aca="false">HLOOKUP("Pull Strength",#REF!,MATCH($A305,#REF!,0),FALSE())</f>
        <v>#VALUE!</v>
      </c>
      <c r="AC305" s="95" t="e">
        <f aca="false">HLOOKUP("POR Pin State",#REF!,MATCH($A305,#REF!,0),FALSE())</f>
        <v>#VALUE!</v>
      </c>
      <c r="AD305" s="95" t="str">
        <f aca="false">IF(OR($AQ305="",$AQ305=$C305),$R305,IF($AQ305=$D305,SUBSTITUTE(SUBSTITUTE($AQ305,"GPIO3_","GPIO_"),".0",""),IF($AQ305=$E305,$N305,IF($AQ305=$F305,$O305,IF($AQ305=$G305,$P305,IF($AQ305=$H305,$Q305,"INVALID"))))))</f>
        <v>RSVD1</v>
      </c>
      <c r="AE305" s="97"/>
      <c r="AF305" s="98" t="str">
        <f aca="false">IF(AND(OR($AS305="Int PU",$AS305="Int PD"),OR(AND($AZ305&lt;&gt;"",$AZ305&lt;&gt;"0"),AND($BA305&lt;&gt;"",$BA305&lt;&gt;"0"))),"INVALID",IF(OR($AQ305=$C305,$AS305="Int PD"),"PULL_DOWN",IF(OR($AS305="Int PU",AND($AE305="YES",OR($AZ305="",$AZ305="0"),OR($BA305="",$BA305="0"),OR($AR305="Input",$AR305="Bidirectional"))),"PULL_UP","NORMAL")))</f>
        <v>PULL_DOWN</v>
      </c>
      <c r="AG305" s="98" t="str">
        <f aca="false">IF($AR305="Input", "TRISTATE", IF($AS305="Z","TRISTATE",IF($AQ305=$C305,"TRISTATE","NORMAL")))</f>
        <v>TRISTATE</v>
      </c>
      <c r="AH305" s="98" t="str">
        <f aca="false">IF(OR($AQ305=$C305,$AR305="Output"),"DISABLE","ENABLE")</f>
        <v>DISABLE</v>
      </c>
      <c r="AI305" s="97"/>
      <c r="AJ305" s="99" t="b">
        <f aca="false">TRUE()</f>
        <v>1</v>
      </c>
      <c r="AK305" s="99" t="b">
        <f aca="false">TRUE()</f>
        <v>1</v>
      </c>
      <c r="AL305" s="99" t="b">
        <f aca="false">TRUE()</f>
        <v>1</v>
      </c>
      <c r="AM305" s="99" t="b">
        <f aca="false">TRUE()</f>
        <v>1</v>
      </c>
      <c r="AN305" s="99" t="b">
        <f aca="false">TRUE()</f>
        <v>1</v>
      </c>
      <c r="AO305" s="99" t="b">
        <f aca="false">TRUE()</f>
        <v>1</v>
      </c>
      <c r="AP305" s="100" t="str">
        <f aca="false">IF(AND($AJ305:$AO305), "VALID", "INVALID")</f>
        <v>VALID</v>
      </c>
      <c r="AQ305" s="168" t="s">
        <v>772</v>
      </c>
      <c r="AR305" s="146" t="s">
        <v>79</v>
      </c>
      <c r="AS305" s="147"/>
      <c r="AT305" s="148"/>
      <c r="AU305" s="148"/>
      <c r="AV305" s="148"/>
      <c r="AW305" s="104"/>
      <c r="AX305" s="104"/>
      <c r="AY305" s="104"/>
      <c r="AZ305" s="147"/>
      <c r="BA305" s="147"/>
      <c r="BB305" s="149"/>
      <c r="BC305" s="148"/>
      <c r="BD305" s="150"/>
      <c r="BE305" s="111" t="s">
        <v>771</v>
      </c>
      <c r="BF305" s="108" t="e">
        <f aca="false">VLOOKUP($A305,#REF!, 34, FALSE())</f>
        <v>#VALUE!</v>
      </c>
      <c r="BG305" s="418" t="e">
        <f aca="false">VLOOKUP($A305,#REF!, 22, FALSE())</f>
        <v>#VALUE!</v>
      </c>
      <c r="BH305" s="109"/>
    </row>
    <row r="306" customFormat="false" ht="12.75" hidden="false" customHeight="true" outlineLevel="0" collapsed="false">
      <c r="A306" s="95" t="s">
        <v>773</v>
      </c>
      <c r="B306" s="86" t="e">
        <f aca="false">VLOOKUP($A306,#REF!, 34, FALSE())</f>
        <v>#VALUE!</v>
      </c>
      <c r="C306" s="87" t="str">
        <f aca="false">CONCATENATE("unused_",A306)</f>
        <v>unused_EMMC_COMP</v>
      </c>
      <c r="D306" s="88" t="e">
        <f aca="false">IF(LEN(VLOOKUP($A306,#REF!,8,FALSE())),LEFT(VLOOKUP($A306,#REF!,8,FALSE()),LEN(VLOOKUP($A306,#REF!,8,FALSE()))-2),"")</f>
        <v>#VALUE!</v>
      </c>
      <c r="E306" s="89" t="e">
        <f aca="false">IF(LEN(VLOOKUP($A306,#REF!,4,FALSE())),IF(INDEX(#REF!,MATCH($A306,#REF!,0),1),LEFT(VLOOKUP($A306,#REF!,4,FALSE()),LEN(VLOOKUP($A306,#REF!,4,FALSE()))-2),CONCATENATE(LEFT(VLOOKUP($A306,#REF!,4,FALSE()),LEN(VLOOKUP($A306,#REF!,4,FALSE()))-2),"")),"")</f>
        <v>#VALUE!</v>
      </c>
      <c r="F306" s="90" t="e">
        <f aca="false">IF(LEN(VLOOKUP($A306,#REF!,5,FALSE())),IF(INDEX(#REF!,MATCH($A306,#REF!,0),2),LEFT(VLOOKUP($A306,#REF!,5,FALSE()),LEN(VLOOKUP($A306,#REF!,5,FALSE()))-2),CONCATENATE(LEFT(VLOOKUP($A306,#REF!,5,FALSE()),LEN(VLOOKUP($A306,#REF!,5,FALSE()))-2),"*")),"")</f>
        <v>#VALUE!</v>
      </c>
      <c r="G306" s="90" t="e">
        <f aca="false">IF(LEN(VLOOKUP($A306,#REF!,6,FALSE())),IF(INDEX(#REF!,MATCH($A306,#REF!,0),3),LEFT(VLOOKUP($A306,#REF!,6,FALSE()),LEN(VLOOKUP($A306,#REF!,6,FALSE()))-2),CONCATENATE(LEFT(VLOOKUP($A306,#REF!,6,FALSE()),LEN(VLOOKUP($A306,#REF!,6,FALSE()))-2),"*")),"")</f>
        <v>#VALUE!</v>
      </c>
      <c r="H306" s="91" t="e">
        <f aca="false">IF(LEN(VLOOKUP($A306,#REF!,7,FALSE())),IF(INDEX(#REF!,MATCH($A306,#REF!,0),4),LEFT(VLOOKUP($A306,#REF!,7,FALSE()),LEN(VLOOKUP($A306,#REF!,7,FALSE()))-2),CONCATENATE(LEFT(VLOOKUP($A306,#REF!,7,FALSE()),LEN(VLOOKUP($A306,#REF!,7,FALSE()))-2),"*")),"")</f>
        <v>#VALUE!</v>
      </c>
      <c r="I306" s="92" t="e">
        <f aca="false">IF(LEN(VLOOKUP($A306,#REF!,8,FALSE())),UPPER(RIGHT(VLOOKUP($A306,#REF!,8,FALSE()), 1)),"")</f>
        <v>#VALUE!</v>
      </c>
      <c r="J306" s="90" t="e">
        <f aca="false">IF(LEN(VLOOKUP($A306,#REF!,4,FALSE())),UPPER(RIGHT(VLOOKUP($A306,#REF!,4,FALSE()), 1)),"")</f>
        <v>#VALUE!</v>
      </c>
      <c r="K306" s="90" t="e">
        <f aca="false">IF(LEN(VLOOKUP($A306,#REF!,5,FALSE())),UPPER(RIGHT(VLOOKUP($A306,#REF!,5,FALSE()), 1)),"")</f>
        <v>#VALUE!</v>
      </c>
      <c r="L306" s="90" t="e">
        <f aca="false">IF(LEN(VLOOKUP($A306,#REF!,6,FALSE())),UPPER(RIGHT(VLOOKUP($A306,#REF!,6,FALSE()), 1)),"")</f>
        <v>#VALUE!</v>
      </c>
      <c r="M306" s="91" t="e">
        <f aca="false">IF(LEN(VLOOKUP($A306,#REF!,7,FALSE())),UPPER(RIGHT(VLOOKUP($A306,#REF!,7,FALSE()), 1)),"")</f>
        <v>#VALUE!</v>
      </c>
      <c r="N306" s="97"/>
      <c r="O306" s="97"/>
      <c r="P306" s="97"/>
      <c r="Q306" s="97"/>
      <c r="R306" s="97"/>
      <c r="S306" s="100" t="e">
        <f aca="false">HLOOKUP("Device Tree Pin Name",#REF!,MATCH($A306,#REF!,0),FALSE())</f>
        <v>#VALUE!</v>
      </c>
      <c r="T306" s="95" t="e">
        <f aca="false">HLOOKUP("power rail",#REF!,MATCH($A306,#REF!,0),FALSE())</f>
        <v>#VALUE!</v>
      </c>
      <c r="U306" s="96" t="e">
        <f aca="false">HLOOKUP("Wake Capable",#REF!,MATCH($A306,#REF!,0),FALSE())</f>
        <v>#VALUE!</v>
      </c>
      <c r="V306" s="96" t="e">
        <f aca="false">HLOOKUP("Strap",#REF!,MATCH($A306,#REF!,0),FALSE())</f>
        <v>#VALUE!</v>
      </c>
      <c r="W306" s="96" t="e">
        <f aca="false">HLOOKUP("GTE",#REF!,MATCH($A306,#REF!,0),FALSE())</f>
        <v>#VALUE!</v>
      </c>
      <c r="X306" s="96" t="e">
        <f aca="false">HLOOKUP("DPD_Control",#REF!,MATCH($A306,#REF!,0),FALSE())</f>
        <v>#VALUE!</v>
      </c>
      <c r="Y306" s="96" t="e">
        <f aca="false">HLOOKUP("DPD_Group",#REF!,MATCH($A306,#REF!,0),FALSE())</f>
        <v>#VALUE!</v>
      </c>
      <c r="Z306" s="95" t="e">
        <f aca="false">HLOOKUP("Pad Category",#REF!,MATCH($A306,#REF!,0),FALSE())</f>
        <v>#VALUE!</v>
      </c>
      <c r="AA306" s="95" t="e">
        <f aca="false">HLOOKUP("Pad type",#REF!,MATCH($A306,#REF!,0),FALSE())</f>
        <v>#VALUE!</v>
      </c>
      <c r="AB306" s="95" t="e">
        <f aca="false">HLOOKUP("Pull Strength",#REF!,MATCH($A306,#REF!,0),FALSE())</f>
        <v>#VALUE!</v>
      </c>
      <c r="AC306" s="95" t="e">
        <f aca="false">HLOOKUP("POR Pin State",#REF!,MATCH($A306,#REF!,0),FALSE())</f>
        <v>#VALUE!</v>
      </c>
      <c r="AD306" s="97"/>
      <c r="AE306" s="97"/>
      <c r="AF306" s="97"/>
      <c r="AG306" s="97"/>
      <c r="AH306" s="97"/>
      <c r="AI306" s="97"/>
      <c r="AJ306" s="99" t="b">
        <f aca="false">TRUE()</f>
        <v>1</v>
      </c>
      <c r="AK306" s="99" t="b">
        <f aca="false">TRUE()</f>
        <v>1</v>
      </c>
      <c r="AL306" s="99" t="b">
        <f aca="false">TRUE()</f>
        <v>1</v>
      </c>
      <c r="AM306" s="99" t="b">
        <f aca="false">TRUE()</f>
        <v>1</v>
      </c>
      <c r="AN306" s="99" t="b">
        <f aca="false">TRUE()</f>
        <v>1</v>
      </c>
      <c r="AO306" s="99" t="b">
        <f aca="false">TRUE()</f>
        <v>1</v>
      </c>
      <c r="AP306" s="100" t="str">
        <f aca="false">IF(AND($AJ306:$AO306), "VALID", "INVALID")</f>
        <v>VALID</v>
      </c>
      <c r="AQ306" s="168" t="s">
        <v>772</v>
      </c>
      <c r="AR306" s="146" t="s">
        <v>79</v>
      </c>
      <c r="AS306" s="147"/>
      <c r="AT306" s="148"/>
      <c r="AU306" s="148"/>
      <c r="AV306" s="148"/>
      <c r="AW306" s="104"/>
      <c r="AX306" s="104"/>
      <c r="AY306" s="104"/>
      <c r="AZ306" s="147"/>
      <c r="BA306" s="147" t="s">
        <v>447</v>
      </c>
      <c r="BB306" s="149"/>
      <c r="BC306" s="148"/>
      <c r="BD306" s="150"/>
      <c r="BE306" s="111" t="s">
        <v>773</v>
      </c>
      <c r="BF306" s="108" t="e">
        <f aca="false">VLOOKUP($A306,#REF!, 34, FALSE())</f>
        <v>#VALUE!</v>
      </c>
      <c r="BG306" s="418" t="e">
        <f aca="false">VLOOKUP($A306,#REF!, 22, FALSE())</f>
        <v>#VALUE!</v>
      </c>
      <c r="BH306" s="109"/>
    </row>
    <row r="307" s="181" customFormat="true" ht="15.75" hidden="false" customHeight="false" outlineLevel="0" collapsed="false">
      <c r="A307" s="64" t="s">
        <v>774</v>
      </c>
      <c r="B307" s="64"/>
      <c r="C307" s="65"/>
      <c r="D307" s="66"/>
      <c r="E307" s="66"/>
      <c r="F307" s="66"/>
      <c r="G307" s="66"/>
      <c r="H307" s="66"/>
      <c r="I307" s="65"/>
      <c r="J307" s="65"/>
      <c r="K307" s="65"/>
      <c r="L307" s="65"/>
      <c r="M307" s="65"/>
      <c r="N307" s="65"/>
      <c r="O307" s="65"/>
      <c r="P307" s="65"/>
      <c r="Q307" s="65"/>
      <c r="R307" s="65"/>
      <c r="S307" s="65"/>
      <c r="T307" s="65"/>
      <c r="U307" s="67"/>
      <c r="V307" s="67"/>
      <c r="W307" s="67"/>
      <c r="X307" s="67"/>
      <c r="Y307" s="67"/>
      <c r="Z307" s="68"/>
      <c r="AA307" s="68"/>
      <c r="AB307" s="68"/>
      <c r="AC307" s="68"/>
      <c r="AD307" s="68"/>
      <c r="AE307" s="68"/>
      <c r="AF307" s="68"/>
      <c r="AG307" s="68"/>
      <c r="AH307" s="68"/>
      <c r="AI307" s="68"/>
      <c r="AJ307" s="68"/>
      <c r="AK307" s="68"/>
      <c r="AL307" s="68"/>
      <c r="AM307" s="68"/>
      <c r="AN307" s="68"/>
      <c r="AO307" s="68"/>
      <c r="AP307" s="68"/>
      <c r="AQ307" s="69"/>
      <c r="AR307" s="69"/>
      <c r="AS307" s="70"/>
      <c r="AT307" s="70"/>
      <c r="AU307" s="70"/>
      <c r="AV307" s="70"/>
      <c r="AW307" s="70"/>
      <c r="AX307" s="70"/>
      <c r="AY307" s="70"/>
      <c r="AZ307" s="70"/>
      <c r="BA307" s="70"/>
      <c r="BB307" s="70"/>
      <c r="BC307" s="70"/>
      <c r="BD307" s="70"/>
      <c r="BE307" s="180"/>
      <c r="BF307" s="354"/>
      <c r="BG307" s="354"/>
      <c r="BH307" s="73"/>
      <c r="BI307" s="419"/>
    </row>
    <row r="308" s="181" customFormat="true" ht="18" hidden="false" customHeight="true" outlineLevel="0" collapsed="false">
      <c r="A308" s="64" t="s">
        <v>775</v>
      </c>
      <c r="B308" s="64" t="s">
        <v>776</v>
      </c>
      <c r="C308" s="65"/>
      <c r="D308" s="66"/>
      <c r="E308" s="66"/>
      <c r="F308" s="66"/>
      <c r="G308" s="66"/>
      <c r="H308" s="66"/>
      <c r="I308" s="65"/>
      <c r="J308" s="65"/>
      <c r="K308" s="65"/>
      <c r="L308" s="65"/>
      <c r="M308" s="65"/>
      <c r="N308" s="65"/>
      <c r="O308" s="65"/>
      <c r="P308" s="65"/>
      <c r="Q308" s="65"/>
      <c r="R308" s="65"/>
      <c r="S308" s="65"/>
      <c r="T308" s="65"/>
      <c r="U308" s="67"/>
      <c r="V308" s="67"/>
      <c r="W308" s="67"/>
      <c r="X308" s="67"/>
      <c r="Y308" s="67"/>
      <c r="Z308" s="68"/>
      <c r="AA308" s="68"/>
      <c r="AB308" s="68"/>
      <c r="AC308" s="68"/>
      <c r="AD308" s="68"/>
      <c r="AE308" s="68"/>
      <c r="AF308" s="68"/>
      <c r="AG308" s="68"/>
      <c r="AH308" s="68"/>
      <c r="AI308" s="68"/>
      <c r="AJ308" s="68"/>
      <c r="AK308" s="68"/>
      <c r="AL308" s="68"/>
      <c r="AM308" s="68"/>
      <c r="AN308" s="68"/>
      <c r="AO308" s="68"/>
      <c r="AP308" s="68"/>
      <c r="AQ308" s="69"/>
      <c r="AR308" s="69"/>
      <c r="AS308" s="70"/>
      <c r="AT308" s="70"/>
      <c r="AU308" s="70"/>
      <c r="AV308" s="70"/>
      <c r="AW308" s="70"/>
      <c r="AX308" s="70"/>
      <c r="AY308" s="70"/>
      <c r="AZ308" s="70"/>
      <c r="BA308" s="70"/>
      <c r="BB308" s="70"/>
      <c r="BC308" s="81" t="s">
        <v>548</v>
      </c>
      <c r="BD308" s="70"/>
      <c r="BE308" s="182" t="s">
        <v>775</v>
      </c>
      <c r="BF308" s="355" t="s">
        <v>776</v>
      </c>
      <c r="BG308" s="355"/>
      <c r="BH308" s="183"/>
    </row>
    <row r="309" s="193" customFormat="true" ht="12.75" hidden="false" customHeight="true" outlineLevel="0" collapsed="false">
      <c r="A309" s="184" t="s">
        <v>777</v>
      </c>
      <c r="B309" s="86" t="e">
        <f aca="false">VLOOKUP($A309,#REF!, 34, FALSE())</f>
        <v>#VALUE!</v>
      </c>
      <c r="C309" s="87" t="str">
        <f aca="false">CONCATENATE("unused_",A309)</f>
        <v>unused_CSI_A_D0_P</v>
      </c>
      <c r="D309" s="88" t="e">
        <f aca="false">IF(LEN(VLOOKUP($A309,#REF!,8,FALSE())),LEFT(VLOOKUP($A309,#REF!,8,FALSE()),LEN(VLOOKUP($A309,#REF!,8,FALSE()))-2),"")</f>
        <v>#VALUE!</v>
      </c>
      <c r="E309" s="89" t="e">
        <f aca="false">IF(LEN(VLOOKUP($A309,#REF!,4,FALSE())),IF(INDEX(#REF!,MATCH($A309,#REF!,0),1),LEFT(VLOOKUP($A309,#REF!,4,FALSE()),LEN(VLOOKUP($A309,#REF!,4,FALSE()))-2),CONCATENATE(LEFT(VLOOKUP($A309,#REF!,4,FALSE()),LEN(VLOOKUP($A309,#REF!,4,FALSE()))-2),"*")),"")</f>
        <v>#VALUE!</v>
      </c>
      <c r="F309" s="90" t="e">
        <f aca="false">IF(LEN(VLOOKUP($A309,#REF!,5,FALSE())),IF(INDEX(#REF!,MATCH($A309,#REF!,0),2),LEFT(VLOOKUP($A309,#REF!,5,FALSE()),LEN(VLOOKUP($A309,#REF!,5,FALSE()))-2),CONCATENATE(LEFT(VLOOKUP($A309,#REF!,5,FALSE()),LEN(VLOOKUP($A309,#REF!,5,FALSE()))-2),"*")),"")</f>
        <v>#VALUE!</v>
      </c>
      <c r="G309" s="90" t="e">
        <f aca="false">IF(LEN(VLOOKUP($A309,#REF!,6,FALSE())),IF(INDEX(#REF!,MATCH($A309,#REF!,0),3),LEFT(VLOOKUP($A309,#REF!,6,FALSE()),LEN(VLOOKUP($A309,#REF!,6,FALSE()))-2),CONCATENATE(LEFT(VLOOKUP($A309,#REF!,6,FALSE()),LEN(VLOOKUP($A309,#REF!,6,FALSE()))-2),"*")),"")</f>
        <v>#VALUE!</v>
      </c>
      <c r="H309" s="91" t="e">
        <f aca="false">IF(LEN(VLOOKUP($A309,#REF!,7,FALSE())),IF(INDEX(#REF!,MATCH($A309,#REF!,0),4),LEFT(VLOOKUP($A309,#REF!,7,FALSE()),LEN(VLOOKUP($A309,#REF!,7,FALSE()))-2),CONCATENATE(LEFT(VLOOKUP($A309,#REF!,7,FALSE()),LEN(VLOOKUP($A309,#REF!,7,FALSE()))-2),"*")),"")</f>
        <v>#VALUE!</v>
      </c>
      <c r="I309" s="92" t="e">
        <f aca="false">IF(LEN(VLOOKUP($A309,#REF!,8,FALSE())),UPPER(RIGHT(VLOOKUP($A309,#REF!,8,FALSE()), 1)),"")</f>
        <v>#VALUE!</v>
      </c>
      <c r="J309" s="90" t="e">
        <f aca="false">IF(LEN(VLOOKUP($A309,#REF!,4,FALSE())),UPPER(RIGHT(VLOOKUP($A309,#REF!,4,FALSE()), 1)),"")</f>
        <v>#VALUE!</v>
      </c>
      <c r="K309" s="90" t="e">
        <f aca="false">IF(LEN(VLOOKUP($A309,#REF!,5,FALSE())),UPPER(RIGHT(VLOOKUP($A309,#REF!,5,FALSE()), 1)),"")</f>
        <v>#VALUE!</v>
      </c>
      <c r="L309" s="90" t="e">
        <f aca="false">IF(LEN(VLOOKUP($A309,#REF!,6,FALSE())),UPPER(RIGHT(VLOOKUP($A309,#REF!,6,FALSE()), 1)),"")</f>
        <v>#VALUE!</v>
      </c>
      <c r="M309" s="91" t="e">
        <f aca="false">IF(LEN(VLOOKUP($A309,#REF!,7,FALSE())),UPPER(RIGHT(VLOOKUP($A309,#REF!,7,FALSE()), 1)),"")</f>
        <v>#VALUE!</v>
      </c>
      <c r="N309" s="185"/>
      <c r="O309" s="185"/>
      <c r="P309" s="185"/>
      <c r="Q309" s="185"/>
      <c r="R309" s="185"/>
      <c r="S309" s="100" t="e">
        <f aca="false">HLOOKUP("Device Tree Pin Name",#REF!,MATCH($A309,#REF!,0),FALSE())</f>
        <v>#VALUE!</v>
      </c>
      <c r="T309" s="95" t="e">
        <f aca="false">HLOOKUP("power rail",#REF!,MATCH($A309,#REF!,0),FALSE())</f>
        <v>#VALUE!</v>
      </c>
      <c r="U309" s="96" t="e">
        <f aca="false">HLOOKUP("Wake Capable",#REF!,MATCH($A309,#REF!,0),FALSE())</f>
        <v>#VALUE!</v>
      </c>
      <c r="V309" s="96" t="e">
        <f aca="false">HLOOKUP("Strap",#REF!,MATCH($A309,#REF!,0),FALSE())</f>
        <v>#VALUE!</v>
      </c>
      <c r="W309" s="96"/>
      <c r="X309" s="96" t="e">
        <f aca="false">HLOOKUP("DPD_Control",#REF!,MATCH($A309,#REF!,0),FALSE())</f>
        <v>#VALUE!</v>
      </c>
      <c r="Y309" s="96" t="e">
        <f aca="false">HLOOKUP("DPD_Group",#REF!,MATCH($A309,#REF!,0),FALSE())</f>
        <v>#VALUE!</v>
      </c>
      <c r="Z309" s="95"/>
      <c r="AA309" s="95" t="e">
        <f aca="false">HLOOKUP("Pad type",#REF!,MATCH($A309,#REF!,0),FALSE())</f>
        <v>#VALUE!</v>
      </c>
      <c r="AB309" s="95"/>
      <c r="AC309" s="94" t="e">
        <f aca="false">HLOOKUP("POR Pin State",#REF!,MATCH($A309,#REF!,0),FALSE())</f>
        <v>#VALUE!</v>
      </c>
      <c r="AD309" s="186"/>
      <c r="AE309" s="187"/>
      <c r="AF309" s="187"/>
      <c r="AG309" s="187"/>
      <c r="AH309" s="188"/>
      <c r="AI309" s="188"/>
      <c r="AJ309" s="189"/>
      <c r="AK309" s="189"/>
      <c r="AL309" s="189"/>
      <c r="AM309" s="189"/>
      <c r="AN309" s="189"/>
      <c r="AO309" s="189"/>
      <c r="AP309" s="189"/>
      <c r="AQ309" s="190" t="s">
        <v>778</v>
      </c>
      <c r="AR309" s="104"/>
      <c r="AS309" s="104"/>
      <c r="AT309" s="104"/>
      <c r="AU309" s="104"/>
      <c r="AV309" s="104"/>
      <c r="AW309" s="104"/>
      <c r="AX309" s="104"/>
      <c r="AY309" s="104"/>
      <c r="AZ309" s="104"/>
      <c r="BA309" s="104"/>
      <c r="BB309" s="162"/>
      <c r="BC309" s="104"/>
      <c r="BD309" s="191"/>
      <c r="BE309" s="192" t="s">
        <v>778</v>
      </c>
      <c r="BF309" s="108" t="e">
        <f aca="false">VLOOKUP($A309,#REF!, 34, FALSE())</f>
        <v>#VALUE!</v>
      </c>
      <c r="BG309" s="418" t="e">
        <f aca="false">VLOOKUP($A309,#REF!, 22, FALSE())</f>
        <v>#VALUE!</v>
      </c>
      <c r="BH309" s="109"/>
    </row>
    <row r="310" s="193" customFormat="true" ht="12.75" hidden="false" customHeight="true" outlineLevel="0" collapsed="false">
      <c r="A310" s="184" t="s">
        <v>779</v>
      </c>
      <c r="B310" s="86" t="e">
        <f aca="false">VLOOKUP($A310,#REF!, 34, FALSE())</f>
        <v>#VALUE!</v>
      </c>
      <c r="C310" s="87" t="str">
        <f aca="false">CONCATENATE("unused_",A310)</f>
        <v>unused_CSI_A_D0_N</v>
      </c>
      <c r="D310" s="88" t="e">
        <f aca="false">IF(LEN(VLOOKUP($A310,#REF!,8,FALSE())),LEFT(VLOOKUP($A310,#REF!,8,FALSE()),LEN(VLOOKUP($A310,#REF!,8,FALSE()))-2),"")</f>
        <v>#VALUE!</v>
      </c>
      <c r="E310" s="89" t="e">
        <f aca="false">IF(LEN(VLOOKUP($A310,#REF!,4,FALSE())),IF(INDEX(#REF!,MATCH($A310,#REF!,0),1),LEFT(VLOOKUP($A310,#REF!,4,FALSE()),LEN(VLOOKUP($A310,#REF!,4,FALSE()))-2),CONCATENATE(LEFT(VLOOKUP($A310,#REF!,4,FALSE()),LEN(VLOOKUP($A310,#REF!,4,FALSE()))-2),"*")),"")</f>
        <v>#VALUE!</v>
      </c>
      <c r="F310" s="90" t="e">
        <f aca="false">IF(LEN(VLOOKUP($A310,#REF!,5,FALSE())),IF(INDEX(#REF!,MATCH($A310,#REF!,0),2),LEFT(VLOOKUP($A310,#REF!,5,FALSE()),LEN(VLOOKUP($A310,#REF!,5,FALSE()))-2),CONCATENATE(LEFT(VLOOKUP($A310,#REF!,5,FALSE()),LEN(VLOOKUP($A310,#REF!,5,FALSE()))-2),"*")),"")</f>
        <v>#VALUE!</v>
      </c>
      <c r="G310" s="90" t="e">
        <f aca="false">IF(LEN(VLOOKUP($A310,#REF!,6,FALSE())),IF(INDEX(#REF!,MATCH($A310,#REF!,0),3),LEFT(VLOOKUP($A310,#REF!,6,FALSE()),LEN(VLOOKUP($A310,#REF!,6,FALSE()))-2),CONCATENATE(LEFT(VLOOKUP($A310,#REF!,6,FALSE()),LEN(VLOOKUP($A310,#REF!,6,FALSE()))-2),"*")),"")</f>
        <v>#VALUE!</v>
      </c>
      <c r="H310" s="91" t="e">
        <f aca="false">IF(LEN(VLOOKUP($A310,#REF!,7,FALSE())),IF(INDEX(#REF!,MATCH($A310,#REF!,0),4),LEFT(VLOOKUP($A310,#REF!,7,FALSE()),LEN(VLOOKUP($A310,#REF!,7,FALSE()))-2),CONCATENATE(LEFT(VLOOKUP($A310,#REF!,7,FALSE()),LEN(VLOOKUP($A310,#REF!,7,FALSE()))-2),"*")),"")</f>
        <v>#VALUE!</v>
      </c>
      <c r="I310" s="92" t="e">
        <f aca="false">IF(LEN(VLOOKUP($A310,#REF!,8,FALSE())),UPPER(RIGHT(VLOOKUP($A310,#REF!,8,FALSE()), 1)),"")</f>
        <v>#VALUE!</v>
      </c>
      <c r="J310" s="90" t="e">
        <f aca="false">IF(LEN(VLOOKUP($A310,#REF!,4,FALSE())),UPPER(RIGHT(VLOOKUP($A310,#REF!,4,FALSE()), 1)),"")</f>
        <v>#VALUE!</v>
      </c>
      <c r="K310" s="90" t="e">
        <f aca="false">IF(LEN(VLOOKUP($A310,#REF!,5,FALSE())),UPPER(RIGHT(VLOOKUP($A310,#REF!,5,FALSE()), 1)),"")</f>
        <v>#VALUE!</v>
      </c>
      <c r="L310" s="90" t="e">
        <f aca="false">IF(LEN(VLOOKUP($A310,#REF!,6,FALSE())),UPPER(RIGHT(VLOOKUP($A310,#REF!,6,FALSE()), 1)),"")</f>
        <v>#VALUE!</v>
      </c>
      <c r="M310" s="91" t="e">
        <f aca="false">IF(LEN(VLOOKUP($A310,#REF!,7,FALSE())),UPPER(RIGHT(VLOOKUP($A310,#REF!,7,FALSE()), 1)),"")</f>
        <v>#VALUE!</v>
      </c>
      <c r="N310" s="185"/>
      <c r="O310" s="185"/>
      <c r="P310" s="185"/>
      <c r="Q310" s="185"/>
      <c r="R310" s="185"/>
      <c r="S310" s="100" t="e">
        <f aca="false">HLOOKUP("Device Tree Pin Name",#REF!,MATCH($A310,#REF!,0),FALSE())</f>
        <v>#VALUE!</v>
      </c>
      <c r="T310" s="95" t="e">
        <f aca="false">HLOOKUP("power rail",#REF!,MATCH($A310,#REF!,0),FALSE())</f>
        <v>#VALUE!</v>
      </c>
      <c r="U310" s="96" t="e">
        <f aca="false">HLOOKUP("Wake Capable",#REF!,MATCH($A310,#REF!,0),FALSE())</f>
        <v>#VALUE!</v>
      </c>
      <c r="V310" s="96" t="e">
        <f aca="false">HLOOKUP("Strap",#REF!,MATCH($A310,#REF!,0),FALSE())</f>
        <v>#VALUE!</v>
      </c>
      <c r="W310" s="96"/>
      <c r="X310" s="96" t="e">
        <f aca="false">HLOOKUP("DPD_Control",#REF!,MATCH($A310,#REF!,0),FALSE())</f>
        <v>#VALUE!</v>
      </c>
      <c r="Y310" s="96" t="e">
        <f aca="false">HLOOKUP("DPD_Group",#REF!,MATCH($A310,#REF!,0),FALSE())</f>
        <v>#VALUE!</v>
      </c>
      <c r="Z310" s="95"/>
      <c r="AA310" s="95" t="e">
        <f aca="false">HLOOKUP("Pad type",#REF!,MATCH($A310,#REF!,0),FALSE())</f>
        <v>#VALUE!</v>
      </c>
      <c r="AB310" s="95"/>
      <c r="AC310" s="100" t="e">
        <f aca="false">HLOOKUP("POR Pin State",#REF!,MATCH($A310,#REF!,0),FALSE())</f>
        <v>#VALUE!</v>
      </c>
      <c r="AD310" s="186"/>
      <c r="AE310" s="187"/>
      <c r="AF310" s="187"/>
      <c r="AG310" s="187"/>
      <c r="AH310" s="188"/>
      <c r="AI310" s="188"/>
      <c r="AJ310" s="189"/>
      <c r="AK310" s="189"/>
      <c r="AL310" s="189"/>
      <c r="AM310" s="189"/>
      <c r="AN310" s="189"/>
      <c r="AO310" s="189"/>
      <c r="AP310" s="189"/>
      <c r="AQ310" s="194" t="s">
        <v>780</v>
      </c>
      <c r="AR310" s="104"/>
      <c r="AS310" s="104"/>
      <c r="AT310" s="104"/>
      <c r="AU310" s="104"/>
      <c r="AV310" s="104"/>
      <c r="AW310" s="104"/>
      <c r="AX310" s="104"/>
      <c r="AY310" s="104"/>
      <c r="AZ310" s="104"/>
      <c r="BA310" s="104"/>
      <c r="BB310" s="162"/>
      <c r="BC310" s="104"/>
      <c r="BD310" s="191"/>
      <c r="BE310" s="195" t="s">
        <v>780</v>
      </c>
      <c r="BF310" s="108" t="e">
        <f aca="false">VLOOKUP($A310,#REF!, 34, FALSE())</f>
        <v>#VALUE!</v>
      </c>
      <c r="BG310" s="418" t="e">
        <f aca="false">VLOOKUP($A310,#REF!, 22, FALSE())</f>
        <v>#VALUE!</v>
      </c>
      <c r="BH310" s="109"/>
    </row>
    <row r="311" s="193" customFormat="true" ht="12.75" hidden="false" customHeight="true" outlineLevel="0" collapsed="false">
      <c r="A311" s="184" t="s">
        <v>780</v>
      </c>
      <c r="B311" s="86" t="e">
        <f aca="false">VLOOKUP($A311,#REF!, 34, FALSE())</f>
        <v>#VALUE!</v>
      </c>
      <c r="C311" s="87" t="str">
        <f aca="false">CONCATENATE("unused_",A311)</f>
        <v>unused_CSI_A_CLK_P</v>
      </c>
      <c r="D311" s="88" t="e">
        <f aca="false">IF(LEN(VLOOKUP($A311,#REF!,8,FALSE())),LEFT(VLOOKUP($A311,#REF!,8,FALSE()),LEN(VLOOKUP($A311,#REF!,8,FALSE()))-2),"")</f>
        <v>#VALUE!</v>
      </c>
      <c r="E311" s="89" t="e">
        <f aca="false">IF(LEN(VLOOKUP($A311,#REF!,4,FALSE())),IF(INDEX(#REF!,MATCH($A311,#REF!,0),1),LEFT(VLOOKUP($A311,#REF!,4,FALSE()),LEN(VLOOKUP($A311,#REF!,4,FALSE()))-2),CONCATENATE(LEFT(VLOOKUP($A311,#REF!,4,FALSE()),LEN(VLOOKUP($A311,#REF!,4,FALSE()))-2),"*")),"")</f>
        <v>#VALUE!</v>
      </c>
      <c r="F311" s="90" t="e">
        <f aca="false">IF(LEN(VLOOKUP($A311,#REF!,5,FALSE())),IF(INDEX(#REF!,MATCH($A311,#REF!,0),2),LEFT(VLOOKUP($A311,#REF!,5,FALSE()),LEN(VLOOKUP($A311,#REF!,5,FALSE()))-2),CONCATENATE(LEFT(VLOOKUP($A311,#REF!,5,FALSE()),LEN(VLOOKUP($A311,#REF!,5,FALSE()))-2),"*")),"")</f>
        <v>#VALUE!</v>
      </c>
      <c r="G311" s="90" t="e">
        <f aca="false">IF(LEN(VLOOKUP($A311,#REF!,6,FALSE())),IF(INDEX(#REF!,MATCH($A311,#REF!,0),3),LEFT(VLOOKUP($A311,#REF!,6,FALSE()),LEN(VLOOKUP($A311,#REF!,6,FALSE()))-2),CONCATENATE(LEFT(VLOOKUP($A311,#REF!,6,FALSE()),LEN(VLOOKUP($A311,#REF!,6,FALSE()))-2),"*")),"")</f>
        <v>#VALUE!</v>
      </c>
      <c r="H311" s="91" t="e">
        <f aca="false">IF(LEN(VLOOKUP($A311,#REF!,7,FALSE())),IF(INDEX(#REF!,MATCH($A311,#REF!,0),4),LEFT(VLOOKUP($A311,#REF!,7,FALSE()),LEN(VLOOKUP($A311,#REF!,7,FALSE()))-2),CONCATENATE(LEFT(VLOOKUP($A311,#REF!,7,FALSE()),LEN(VLOOKUP($A311,#REF!,7,FALSE()))-2),"*")),"")</f>
        <v>#VALUE!</v>
      </c>
      <c r="I311" s="92" t="e">
        <f aca="false">IF(LEN(VLOOKUP($A311,#REF!,8,FALSE())),UPPER(RIGHT(VLOOKUP($A311,#REF!,8,FALSE()), 1)),"")</f>
        <v>#VALUE!</v>
      </c>
      <c r="J311" s="90" t="e">
        <f aca="false">IF(LEN(VLOOKUP($A311,#REF!,4,FALSE())),UPPER(RIGHT(VLOOKUP($A311,#REF!,4,FALSE()), 1)),"")</f>
        <v>#VALUE!</v>
      </c>
      <c r="K311" s="90" t="e">
        <f aca="false">IF(LEN(VLOOKUP($A311,#REF!,5,FALSE())),UPPER(RIGHT(VLOOKUP($A311,#REF!,5,FALSE()), 1)),"")</f>
        <v>#VALUE!</v>
      </c>
      <c r="L311" s="90" t="e">
        <f aca="false">IF(LEN(VLOOKUP($A311,#REF!,6,FALSE())),UPPER(RIGHT(VLOOKUP($A311,#REF!,6,FALSE()), 1)),"")</f>
        <v>#VALUE!</v>
      </c>
      <c r="M311" s="91" t="e">
        <f aca="false">IF(LEN(VLOOKUP($A311,#REF!,7,FALSE())),UPPER(RIGHT(VLOOKUP($A311,#REF!,7,FALSE()), 1)),"")</f>
        <v>#VALUE!</v>
      </c>
      <c r="N311" s="185"/>
      <c r="O311" s="185"/>
      <c r="P311" s="185"/>
      <c r="Q311" s="185"/>
      <c r="R311" s="185"/>
      <c r="S311" s="100" t="e">
        <f aca="false">HLOOKUP("Device Tree Pin Name",#REF!,MATCH($A311,#REF!,0),FALSE())</f>
        <v>#VALUE!</v>
      </c>
      <c r="T311" s="95" t="e">
        <f aca="false">HLOOKUP("power rail",#REF!,MATCH($A311,#REF!,0),FALSE())</f>
        <v>#VALUE!</v>
      </c>
      <c r="U311" s="96" t="e">
        <f aca="false">HLOOKUP("Wake Capable",#REF!,MATCH($A311,#REF!,0),FALSE())</f>
        <v>#VALUE!</v>
      </c>
      <c r="V311" s="96" t="e">
        <f aca="false">HLOOKUP("Strap",#REF!,MATCH($A311,#REF!,0),FALSE())</f>
        <v>#VALUE!</v>
      </c>
      <c r="W311" s="96"/>
      <c r="X311" s="96" t="e">
        <f aca="false">HLOOKUP("DPD_Control",#REF!,MATCH($A311,#REF!,0),FALSE())</f>
        <v>#VALUE!</v>
      </c>
      <c r="Y311" s="96" t="e">
        <f aca="false">HLOOKUP("DPD_Group",#REF!,MATCH($A311,#REF!,0),FALSE())</f>
        <v>#VALUE!</v>
      </c>
      <c r="Z311" s="95"/>
      <c r="AA311" s="95" t="e">
        <f aca="false">HLOOKUP("Pad type",#REF!,MATCH($A311,#REF!,0),FALSE())</f>
        <v>#VALUE!</v>
      </c>
      <c r="AB311" s="95"/>
      <c r="AC311" s="100" t="e">
        <f aca="false">HLOOKUP("POR Pin State",#REF!,MATCH($A311,#REF!,0),FALSE())</f>
        <v>#VALUE!</v>
      </c>
      <c r="AD311" s="186"/>
      <c r="AE311" s="187"/>
      <c r="AF311" s="187"/>
      <c r="AG311" s="187"/>
      <c r="AH311" s="188"/>
      <c r="AI311" s="188"/>
      <c r="AJ311" s="189"/>
      <c r="AK311" s="189"/>
      <c r="AL311" s="189"/>
      <c r="AM311" s="189"/>
      <c r="AN311" s="189"/>
      <c r="AO311" s="189"/>
      <c r="AP311" s="189"/>
      <c r="AQ311" s="194" t="s">
        <v>779</v>
      </c>
      <c r="AR311" s="104"/>
      <c r="AS311" s="104"/>
      <c r="AT311" s="104"/>
      <c r="AU311" s="104"/>
      <c r="AV311" s="104"/>
      <c r="AW311" s="104"/>
      <c r="AX311" s="104"/>
      <c r="AY311" s="104"/>
      <c r="AZ311" s="104"/>
      <c r="BA311" s="104"/>
      <c r="BB311" s="162"/>
      <c r="BC311" s="104"/>
      <c r="BD311" s="191"/>
      <c r="BE311" s="195" t="s">
        <v>779</v>
      </c>
      <c r="BF311" s="108" t="e">
        <f aca="false">VLOOKUP($A311,#REF!, 34, FALSE())</f>
        <v>#VALUE!</v>
      </c>
      <c r="BG311" s="418" t="e">
        <f aca="false">VLOOKUP($A311,#REF!, 22, FALSE())</f>
        <v>#VALUE!</v>
      </c>
      <c r="BH311" s="109"/>
    </row>
    <row r="312" s="193" customFormat="true" ht="12.75" hidden="false" customHeight="true" outlineLevel="0" collapsed="false">
      <c r="A312" s="184" t="s">
        <v>778</v>
      </c>
      <c r="B312" s="86" t="e">
        <f aca="false">VLOOKUP($A312,#REF!, 34, FALSE())</f>
        <v>#VALUE!</v>
      </c>
      <c r="C312" s="87" t="str">
        <f aca="false">CONCATENATE("unused_",A312)</f>
        <v>unused_CSI_A_CLK_N</v>
      </c>
      <c r="D312" s="88" t="e">
        <f aca="false">IF(LEN(VLOOKUP($A312,#REF!,8,FALSE())),LEFT(VLOOKUP($A312,#REF!,8,FALSE()),LEN(VLOOKUP($A312,#REF!,8,FALSE()))-2),"")</f>
        <v>#VALUE!</v>
      </c>
      <c r="E312" s="89" t="e">
        <f aca="false">IF(LEN(VLOOKUP($A312,#REF!,4,FALSE())),IF(INDEX(#REF!,MATCH($A312,#REF!,0),1),LEFT(VLOOKUP($A312,#REF!,4,FALSE()),LEN(VLOOKUP($A312,#REF!,4,FALSE()))-2),CONCATENATE(LEFT(VLOOKUP($A312,#REF!,4,FALSE()),LEN(VLOOKUP($A312,#REF!,4,FALSE()))-2),"*")),"")</f>
        <v>#VALUE!</v>
      </c>
      <c r="F312" s="90" t="e">
        <f aca="false">IF(LEN(VLOOKUP($A312,#REF!,5,FALSE())),IF(INDEX(#REF!,MATCH($A312,#REF!,0),2),LEFT(VLOOKUP($A312,#REF!,5,FALSE()),LEN(VLOOKUP($A312,#REF!,5,FALSE()))-2),CONCATENATE(LEFT(VLOOKUP($A312,#REF!,5,FALSE()),LEN(VLOOKUP($A312,#REF!,5,FALSE()))-2),"*")),"")</f>
        <v>#VALUE!</v>
      </c>
      <c r="G312" s="90" t="e">
        <f aca="false">IF(LEN(VLOOKUP($A312,#REF!,6,FALSE())),IF(INDEX(#REF!,MATCH($A312,#REF!,0),3),LEFT(VLOOKUP($A312,#REF!,6,FALSE()),LEN(VLOOKUP($A312,#REF!,6,FALSE()))-2),CONCATENATE(LEFT(VLOOKUP($A312,#REF!,6,FALSE()),LEN(VLOOKUP($A312,#REF!,6,FALSE()))-2),"*")),"")</f>
        <v>#VALUE!</v>
      </c>
      <c r="H312" s="91" t="e">
        <f aca="false">IF(LEN(VLOOKUP($A312,#REF!,7,FALSE())),IF(INDEX(#REF!,MATCH($A312,#REF!,0),4),LEFT(VLOOKUP($A312,#REF!,7,FALSE()),LEN(VLOOKUP($A312,#REF!,7,FALSE()))-2),CONCATENATE(LEFT(VLOOKUP($A312,#REF!,7,FALSE()),LEN(VLOOKUP($A312,#REF!,7,FALSE()))-2),"*")),"")</f>
        <v>#VALUE!</v>
      </c>
      <c r="I312" s="92" t="e">
        <f aca="false">IF(LEN(VLOOKUP($A312,#REF!,8,FALSE())),UPPER(RIGHT(VLOOKUP($A312,#REF!,8,FALSE()), 1)),"")</f>
        <v>#VALUE!</v>
      </c>
      <c r="J312" s="90" t="e">
        <f aca="false">IF(LEN(VLOOKUP($A312,#REF!,4,FALSE())),UPPER(RIGHT(VLOOKUP($A312,#REF!,4,FALSE()), 1)),"")</f>
        <v>#VALUE!</v>
      </c>
      <c r="K312" s="90" t="e">
        <f aca="false">IF(LEN(VLOOKUP($A312,#REF!,5,FALSE())),UPPER(RIGHT(VLOOKUP($A312,#REF!,5,FALSE()), 1)),"")</f>
        <v>#VALUE!</v>
      </c>
      <c r="L312" s="90" t="e">
        <f aca="false">IF(LEN(VLOOKUP($A312,#REF!,6,FALSE())),UPPER(RIGHT(VLOOKUP($A312,#REF!,6,FALSE()), 1)),"")</f>
        <v>#VALUE!</v>
      </c>
      <c r="M312" s="91" t="e">
        <f aca="false">IF(LEN(VLOOKUP($A312,#REF!,7,FALSE())),UPPER(RIGHT(VLOOKUP($A312,#REF!,7,FALSE()), 1)),"")</f>
        <v>#VALUE!</v>
      </c>
      <c r="N312" s="185"/>
      <c r="O312" s="185"/>
      <c r="P312" s="185"/>
      <c r="Q312" s="185"/>
      <c r="R312" s="185"/>
      <c r="S312" s="100" t="e">
        <f aca="false">HLOOKUP("Device Tree Pin Name",#REF!,MATCH($A312,#REF!,0),FALSE())</f>
        <v>#VALUE!</v>
      </c>
      <c r="T312" s="95" t="e">
        <f aca="false">HLOOKUP("power rail",#REF!,MATCH($A312,#REF!,0),FALSE())</f>
        <v>#VALUE!</v>
      </c>
      <c r="U312" s="96" t="e">
        <f aca="false">HLOOKUP("Wake Capable",#REF!,MATCH($A312,#REF!,0),FALSE())</f>
        <v>#VALUE!</v>
      </c>
      <c r="V312" s="96" t="e">
        <f aca="false">HLOOKUP("Strap",#REF!,MATCH($A312,#REF!,0),FALSE())</f>
        <v>#VALUE!</v>
      </c>
      <c r="W312" s="96"/>
      <c r="X312" s="96" t="e">
        <f aca="false">HLOOKUP("DPD_Control",#REF!,MATCH($A312,#REF!,0),FALSE())</f>
        <v>#VALUE!</v>
      </c>
      <c r="Y312" s="96" t="e">
        <f aca="false">HLOOKUP("DPD_Group",#REF!,MATCH($A312,#REF!,0),FALSE())</f>
        <v>#VALUE!</v>
      </c>
      <c r="Z312" s="95"/>
      <c r="AA312" s="95" t="e">
        <f aca="false">HLOOKUP("Pad type",#REF!,MATCH($A312,#REF!,0),FALSE())</f>
        <v>#VALUE!</v>
      </c>
      <c r="AB312" s="95"/>
      <c r="AC312" s="100" t="e">
        <f aca="false">HLOOKUP("POR Pin State",#REF!,MATCH($A312,#REF!,0),FALSE())</f>
        <v>#VALUE!</v>
      </c>
      <c r="AD312" s="186"/>
      <c r="AE312" s="187"/>
      <c r="AF312" s="187"/>
      <c r="AG312" s="187"/>
      <c r="AH312" s="188"/>
      <c r="AI312" s="188"/>
      <c r="AJ312" s="189"/>
      <c r="AK312" s="189"/>
      <c r="AL312" s="189"/>
      <c r="AM312" s="189"/>
      <c r="AN312" s="189"/>
      <c r="AO312" s="189"/>
      <c r="AP312" s="189"/>
      <c r="AQ312" s="194" t="s">
        <v>777</v>
      </c>
      <c r="AR312" s="104"/>
      <c r="AS312" s="104"/>
      <c r="AT312" s="104"/>
      <c r="AU312" s="104"/>
      <c r="AV312" s="104"/>
      <c r="AW312" s="104"/>
      <c r="AX312" s="104"/>
      <c r="AY312" s="104"/>
      <c r="AZ312" s="104"/>
      <c r="BA312" s="104"/>
      <c r="BB312" s="162"/>
      <c r="BC312" s="104"/>
      <c r="BD312" s="191"/>
      <c r="BE312" s="195" t="s">
        <v>777</v>
      </c>
      <c r="BF312" s="108" t="e">
        <f aca="false">VLOOKUP($A312,#REF!, 34, FALSE())</f>
        <v>#VALUE!</v>
      </c>
      <c r="BG312" s="418" t="e">
        <f aca="false">VLOOKUP($A312,#REF!, 22, FALSE())</f>
        <v>#VALUE!</v>
      </c>
      <c r="BH312" s="109"/>
    </row>
    <row r="313" s="193" customFormat="true" ht="12.75" hidden="false" customHeight="true" outlineLevel="0" collapsed="false">
      <c r="A313" s="184" t="s">
        <v>781</v>
      </c>
      <c r="B313" s="86" t="e">
        <f aca="false">VLOOKUP($A313,#REF!, 34, FALSE())</f>
        <v>#VALUE!</v>
      </c>
      <c r="C313" s="87" t="str">
        <f aca="false">CONCATENATE("unused_",A313)</f>
        <v>unused_CSI_A_D1_P</v>
      </c>
      <c r="D313" s="88" t="e">
        <f aca="false">IF(LEN(VLOOKUP($A313,#REF!,8,FALSE())),LEFT(VLOOKUP($A313,#REF!,8,FALSE()),LEN(VLOOKUP($A313,#REF!,8,FALSE()))-2),"")</f>
        <v>#VALUE!</v>
      </c>
      <c r="E313" s="89" t="e">
        <f aca="false">IF(LEN(VLOOKUP($A313,#REF!,4,FALSE())),IF(INDEX(#REF!,MATCH($A313,#REF!,0),1),LEFT(VLOOKUP($A313,#REF!,4,FALSE()),LEN(VLOOKUP($A313,#REF!,4,FALSE()))-2),CONCATENATE(LEFT(VLOOKUP($A313,#REF!,4,FALSE()),LEN(VLOOKUP($A313,#REF!,4,FALSE()))-2),"*")),"")</f>
        <v>#VALUE!</v>
      </c>
      <c r="F313" s="90" t="e">
        <f aca="false">IF(LEN(VLOOKUP($A313,#REF!,5,FALSE())),IF(INDEX(#REF!,MATCH($A313,#REF!,0),2),LEFT(VLOOKUP($A313,#REF!,5,FALSE()),LEN(VLOOKUP($A313,#REF!,5,FALSE()))-2),CONCATENATE(LEFT(VLOOKUP($A313,#REF!,5,FALSE()),LEN(VLOOKUP($A313,#REF!,5,FALSE()))-2),"*")),"")</f>
        <v>#VALUE!</v>
      </c>
      <c r="G313" s="90" t="e">
        <f aca="false">IF(LEN(VLOOKUP($A313,#REF!,6,FALSE())),IF(INDEX(#REF!,MATCH($A313,#REF!,0),3),LEFT(VLOOKUP($A313,#REF!,6,FALSE()),LEN(VLOOKUP($A313,#REF!,6,FALSE()))-2),CONCATENATE(LEFT(VLOOKUP($A313,#REF!,6,FALSE()),LEN(VLOOKUP($A313,#REF!,6,FALSE()))-2),"*")),"")</f>
        <v>#VALUE!</v>
      </c>
      <c r="H313" s="91" t="e">
        <f aca="false">IF(LEN(VLOOKUP($A313,#REF!,7,FALSE())),IF(INDEX(#REF!,MATCH($A313,#REF!,0),4),LEFT(VLOOKUP($A313,#REF!,7,FALSE()),LEN(VLOOKUP($A313,#REF!,7,FALSE()))-2),CONCATENATE(LEFT(VLOOKUP($A313,#REF!,7,FALSE()),LEN(VLOOKUP($A313,#REF!,7,FALSE()))-2),"*")),"")</f>
        <v>#VALUE!</v>
      </c>
      <c r="I313" s="92" t="e">
        <f aca="false">IF(LEN(VLOOKUP($A313,#REF!,8,FALSE())),UPPER(RIGHT(VLOOKUP($A313,#REF!,8,FALSE()), 1)),"")</f>
        <v>#VALUE!</v>
      </c>
      <c r="J313" s="90" t="e">
        <f aca="false">IF(LEN(VLOOKUP($A313,#REF!,4,FALSE())),UPPER(RIGHT(VLOOKUP($A313,#REF!,4,FALSE()), 1)),"")</f>
        <v>#VALUE!</v>
      </c>
      <c r="K313" s="90" t="e">
        <f aca="false">IF(LEN(VLOOKUP($A313,#REF!,5,FALSE())),UPPER(RIGHT(VLOOKUP($A313,#REF!,5,FALSE()), 1)),"")</f>
        <v>#VALUE!</v>
      </c>
      <c r="L313" s="90" t="e">
        <f aca="false">IF(LEN(VLOOKUP($A313,#REF!,6,FALSE())),UPPER(RIGHT(VLOOKUP($A313,#REF!,6,FALSE()), 1)),"")</f>
        <v>#VALUE!</v>
      </c>
      <c r="M313" s="91" t="e">
        <f aca="false">IF(LEN(VLOOKUP($A313,#REF!,7,FALSE())),UPPER(RIGHT(VLOOKUP($A313,#REF!,7,FALSE()), 1)),"")</f>
        <v>#VALUE!</v>
      </c>
      <c r="N313" s="185"/>
      <c r="O313" s="185"/>
      <c r="P313" s="185"/>
      <c r="Q313" s="185"/>
      <c r="R313" s="185"/>
      <c r="S313" s="100" t="e">
        <f aca="false">HLOOKUP("Device Tree Pin Name",#REF!,MATCH($A313,#REF!,0),FALSE())</f>
        <v>#VALUE!</v>
      </c>
      <c r="T313" s="95" t="e">
        <f aca="false">HLOOKUP("power rail",#REF!,MATCH($A313,#REF!,0),FALSE())</f>
        <v>#VALUE!</v>
      </c>
      <c r="U313" s="96" t="e">
        <f aca="false">HLOOKUP("Wake Capable",#REF!,MATCH($A313,#REF!,0),FALSE())</f>
        <v>#VALUE!</v>
      </c>
      <c r="V313" s="96" t="e">
        <f aca="false">HLOOKUP("Strap",#REF!,MATCH($A313,#REF!,0),FALSE())</f>
        <v>#VALUE!</v>
      </c>
      <c r="W313" s="96"/>
      <c r="X313" s="96" t="e">
        <f aca="false">HLOOKUP("DPD_Control",#REF!,MATCH($A313,#REF!,0),FALSE())</f>
        <v>#VALUE!</v>
      </c>
      <c r="Y313" s="96" t="e">
        <f aca="false">HLOOKUP("DPD_Group",#REF!,MATCH($A313,#REF!,0),FALSE())</f>
        <v>#VALUE!</v>
      </c>
      <c r="Z313" s="95"/>
      <c r="AA313" s="95" t="e">
        <f aca="false">HLOOKUP("Pad type",#REF!,MATCH($A313,#REF!,0),FALSE())</f>
        <v>#VALUE!</v>
      </c>
      <c r="AB313" s="95"/>
      <c r="AC313" s="100" t="e">
        <f aca="false">HLOOKUP("POR Pin State",#REF!,MATCH($A313,#REF!,0),FALSE())</f>
        <v>#VALUE!</v>
      </c>
      <c r="AD313" s="186"/>
      <c r="AE313" s="187"/>
      <c r="AF313" s="187"/>
      <c r="AG313" s="187"/>
      <c r="AH313" s="188"/>
      <c r="AI313" s="188"/>
      <c r="AJ313" s="189"/>
      <c r="AK313" s="189"/>
      <c r="AL313" s="189"/>
      <c r="AM313" s="189"/>
      <c r="AN313" s="189"/>
      <c r="AO313" s="189"/>
      <c r="AP313" s="189"/>
      <c r="AQ313" s="194" t="s">
        <v>782</v>
      </c>
      <c r="AR313" s="104"/>
      <c r="AS313" s="104"/>
      <c r="AT313" s="104"/>
      <c r="AU313" s="104"/>
      <c r="AV313" s="104"/>
      <c r="AW313" s="104"/>
      <c r="AX313" s="104"/>
      <c r="AY313" s="104"/>
      <c r="AZ313" s="104"/>
      <c r="BA313" s="104"/>
      <c r="BB313" s="162"/>
      <c r="BC313" s="104"/>
      <c r="BD313" s="191"/>
      <c r="BE313" s="195" t="s">
        <v>782</v>
      </c>
      <c r="BF313" s="108" t="e">
        <f aca="false">VLOOKUP($A313,#REF!, 34, FALSE())</f>
        <v>#VALUE!</v>
      </c>
      <c r="BG313" s="418" t="e">
        <f aca="false">VLOOKUP($A313,#REF!, 22, FALSE())</f>
        <v>#VALUE!</v>
      </c>
      <c r="BH313" s="109"/>
    </row>
    <row r="314" s="193" customFormat="true" ht="12.75" hidden="false" customHeight="true" outlineLevel="0" collapsed="false">
      <c r="A314" s="184" t="s">
        <v>782</v>
      </c>
      <c r="B314" s="86" t="e">
        <f aca="false">VLOOKUP($A314,#REF!, 34, FALSE())</f>
        <v>#VALUE!</v>
      </c>
      <c r="C314" s="87" t="str">
        <f aca="false">CONCATENATE("unused_",A314)</f>
        <v>unused_CSI_A_D1_N</v>
      </c>
      <c r="D314" s="88" t="e">
        <f aca="false">IF(LEN(VLOOKUP($A314,#REF!,8,FALSE())),LEFT(VLOOKUP($A314,#REF!,8,FALSE()),LEN(VLOOKUP($A314,#REF!,8,FALSE()))-2),"")</f>
        <v>#VALUE!</v>
      </c>
      <c r="E314" s="89" t="e">
        <f aca="false">IF(LEN(VLOOKUP($A314,#REF!,4,FALSE())),IF(INDEX(#REF!,MATCH($A314,#REF!,0),1),LEFT(VLOOKUP($A314,#REF!,4,FALSE()),LEN(VLOOKUP($A314,#REF!,4,FALSE()))-2),CONCATENATE(LEFT(VLOOKUP($A314,#REF!,4,FALSE()),LEN(VLOOKUP($A314,#REF!,4,FALSE()))-2),"*")),"")</f>
        <v>#VALUE!</v>
      </c>
      <c r="F314" s="90" t="e">
        <f aca="false">IF(LEN(VLOOKUP($A314,#REF!,5,FALSE())),IF(INDEX(#REF!,MATCH($A314,#REF!,0),2),LEFT(VLOOKUP($A314,#REF!,5,FALSE()),LEN(VLOOKUP($A314,#REF!,5,FALSE()))-2),CONCATENATE(LEFT(VLOOKUP($A314,#REF!,5,FALSE()),LEN(VLOOKUP($A314,#REF!,5,FALSE()))-2),"*")),"")</f>
        <v>#VALUE!</v>
      </c>
      <c r="G314" s="90" t="e">
        <f aca="false">IF(LEN(VLOOKUP($A314,#REF!,6,FALSE())),IF(INDEX(#REF!,MATCH($A314,#REF!,0),3),LEFT(VLOOKUP($A314,#REF!,6,FALSE()),LEN(VLOOKUP($A314,#REF!,6,FALSE()))-2),CONCATENATE(LEFT(VLOOKUP($A314,#REF!,6,FALSE()),LEN(VLOOKUP($A314,#REF!,6,FALSE()))-2),"*")),"")</f>
        <v>#VALUE!</v>
      </c>
      <c r="H314" s="91" t="e">
        <f aca="false">IF(LEN(VLOOKUP($A314,#REF!,7,FALSE())),IF(INDEX(#REF!,MATCH($A314,#REF!,0),4),LEFT(VLOOKUP($A314,#REF!,7,FALSE()),LEN(VLOOKUP($A314,#REF!,7,FALSE()))-2),CONCATENATE(LEFT(VLOOKUP($A314,#REF!,7,FALSE()),LEN(VLOOKUP($A314,#REF!,7,FALSE()))-2),"*")),"")</f>
        <v>#VALUE!</v>
      </c>
      <c r="I314" s="92" t="e">
        <f aca="false">IF(LEN(VLOOKUP($A314,#REF!,8,FALSE())),UPPER(RIGHT(VLOOKUP($A314,#REF!,8,FALSE()), 1)),"")</f>
        <v>#VALUE!</v>
      </c>
      <c r="J314" s="90" t="e">
        <f aca="false">IF(LEN(VLOOKUP($A314,#REF!,4,FALSE())),UPPER(RIGHT(VLOOKUP($A314,#REF!,4,FALSE()), 1)),"")</f>
        <v>#VALUE!</v>
      </c>
      <c r="K314" s="90" t="e">
        <f aca="false">IF(LEN(VLOOKUP($A314,#REF!,5,FALSE())),UPPER(RIGHT(VLOOKUP($A314,#REF!,5,FALSE()), 1)),"")</f>
        <v>#VALUE!</v>
      </c>
      <c r="L314" s="90" t="e">
        <f aca="false">IF(LEN(VLOOKUP($A314,#REF!,6,FALSE())),UPPER(RIGHT(VLOOKUP($A314,#REF!,6,FALSE()), 1)),"")</f>
        <v>#VALUE!</v>
      </c>
      <c r="M314" s="91" t="e">
        <f aca="false">IF(LEN(VLOOKUP($A314,#REF!,7,FALSE())),UPPER(RIGHT(VLOOKUP($A314,#REF!,7,FALSE()), 1)),"")</f>
        <v>#VALUE!</v>
      </c>
      <c r="N314" s="185"/>
      <c r="O314" s="185"/>
      <c r="P314" s="185"/>
      <c r="Q314" s="185"/>
      <c r="R314" s="185"/>
      <c r="S314" s="100" t="e">
        <f aca="false">HLOOKUP("Device Tree Pin Name",#REF!,MATCH($A314,#REF!,0),FALSE())</f>
        <v>#VALUE!</v>
      </c>
      <c r="T314" s="95" t="e">
        <f aca="false">HLOOKUP("power rail",#REF!,MATCH($A314,#REF!,0),FALSE())</f>
        <v>#VALUE!</v>
      </c>
      <c r="U314" s="96" t="e">
        <f aca="false">HLOOKUP("Wake Capable",#REF!,MATCH($A314,#REF!,0),FALSE())</f>
        <v>#VALUE!</v>
      </c>
      <c r="V314" s="96" t="e">
        <f aca="false">HLOOKUP("Strap",#REF!,MATCH($A314,#REF!,0),FALSE())</f>
        <v>#VALUE!</v>
      </c>
      <c r="W314" s="96"/>
      <c r="X314" s="96" t="e">
        <f aca="false">HLOOKUP("DPD_Control",#REF!,MATCH($A314,#REF!,0),FALSE())</f>
        <v>#VALUE!</v>
      </c>
      <c r="Y314" s="96" t="e">
        <f aca="false">HLOOKUP("DPD_Group",#REF!,MATCH($A314,#REF!,0),FALSE())</f>
        <v>#VALUE!</v>
      </c>
      <c r="Z314" s="95"/>
      <c r="AA314" s="95" t="e">
        <f aca="false">HLOOKUP("Pad type",#REF!,MATCH($A314,#REF!,0),FALSE())</f>
        <v>#VALUE!</v>
      </c>
      <c r="AB314" s="95"/>
      <c r="AC314" s="100" t="e">
        <f aca="false">HLOOKUP("POR Pin State",#REF!,MATCH($A314,#REF!,0),FALSE())</f>
        <v>#VALUE!</v>
      </c>
      <c r="AD314" s="186"/>
      <c r="AE314" s="187"/>
      <c r="AF314" s="187"/>
      <c r="AG314" s="187"/>
      <c r="AH314" s="188"/>
      <c r="AI314" s="188"/>
      <c r="AJ314" s="189"/>
      <c r="AK314" s="189"/>
      <c r="AL314" s="189"/>
      <c r="AM314" s="189"/>
      <c r="AN314" s="189"/>
      <c r="AO314" s="189"/>
      <c r="AP314" s="189"/>
      <c r="AQ314" s="194" t="s">
        <v>781</v>
      </c>
      <c r="AR314" s="104"/>
      <c r="AS314" s="104"/>
      <c r="AT314" s="104"/>
      <c r="AU314" s="104"/>
      <c r="AV314" s="104"/>
      <c r="AW314" s="104"/>
      <c r="AX314" s="104"/>
      <c r="AY314" s="104"/>
      <c r="AZ314" s="104"/>
      <c r="BA314" s="104"/>
      <c r="BB314" s="162"/>
      <c r="BC314" s="104"/>
      <c r="BD314" s="191"/>
      <c r="BE314" s="195" t="s">
        <v>781</v>
      </c>
      <c r="BF314" s="108" t="e">
        <f aca="false">VLOOKUP($A314,#REF!, 34, FALSE())</f>
        <v>#VALUE!</v>
      </c>
      <c r="BG314" s="418" t="e">
        <f aca="false">VLOOKUP($A314,#REF!, 22, FALSE())</f>
        <v>#VALUE!</v>
      </c>
      <c r="BH314" s="109"/>
    </row>
    <row r="315" s="193" customFormat="true" ht="12.75" hidden="false" customHeight="true" outlineLevel="0" collapsed="false">
      <c r="A315" s="184" t="s">
        <v>783</v>
      </c>
      <c r="B315" s="86" t="e">
        <f aca="false">VLOOKUP($A315,#REF!, 34, FALSE())</f>
        <v>#VALUE!</v>
      </c>
      <c r="C315" s="87" t="str">
        <f aca="false">CONCATENATE("unused_",A315)</f>
        <v>unused_CSI_B_D0_P</v>
      </c>
      <c r="D315" s="88" t="e">
        <f aca="false">IF(LEN(VLOOKUP($A315,#REF!,8,FALSE())),LEFT(VLOOKUP($A315,#REF!,8,FALSE()),LEN(VLOOKUP($A315,#REF!,8,FALSE()))-2),"")</f>
        <v>#VALUE!</v>
      </c>
      <c r="E315" s="89" t="e">
        <f aca="false">IF(LEN(VLOOKUP($A315,#REF!,4,FALSE())),IF(INDEX(#REF!,MATCH($A315,#REF!,0),1),LEFT(VLOOKUP($A315,#REF!,4,FALSE()),LEN(VLOOKUP($A315,#REF!,4,FALSE()))-2),CONCATENATE(LEFT(VLOOKUP($A315,#REF!,4,FALSE()),LEN(VLOOKUP($A315,#REF!,4,FALSE()))-2),"*")),"")</f>
        <v>#VALUE!</v>
      </c>
      <c r="F315" s="90" t="e">
        <f aca="false">IF(LEN(VLOOKUP($A315,#REF!,5,FALSE())),IF(INDEX(#REF!,MATCH($A315,#REF!,0),2),LEFT(VLOOKUP($A315,#REF!,5,FALSE()),LEN(VLOOKUP($A315,#REF!,5,FALSE()))-2),CONCATENATE(LEFT(VLOOKUP($A315,#REF!,5,FALSE()),LEN(VLOOKUP($A315,#REF!,5,FALSE()))-2),"*")),"")</f>
        <v>#VALUE!</v>
      </c>
      <c r="G315" s="90" t="e">
        <f aca="false">IF(LEN(VLOOKUP($A315,#REF!,6,FALSE())),IF(INDEX(#REF!,MATCH($A315,#REF!,0),3),LEFT(VLOOKUP($A315,#REF!,6,FALSE()),LEN(VLOOKUP($A315,#REF!,6,FALSE()))-2),CONCATENATE(LEFT(VLOOKUP($A315,#REF!,6,FALSE()),LEN(VLOOKUP($A315,#REF!,6,FALSE()))-2),"*")),"")</f>
        <v>#VALUE!</v>
      </c>
      <c r="H315" s="91" t="e">
        <f aca="false">IF(LEN(VLOOKUP($A315,#REF!,7,FALSE())),IF(INDEX(#REF!,MATCH($A315,#REF!,0),4),LEFT(VLOOKUP($A315,#REF!,7,FALSE()),LEN(VLOOKUP($A315,#REF!,7,FALSE()))-2),CONCATENATE(LEFT(VLOOKUP($A315,#REF!,7,FALSE()),LEN(VLOOKUP($A315,#REF!,7,FALSE()))-2),"*")),"")</f>
        <v>#VALUE!</v>
      </c>
      <c r="I315" s="92" t="e">
        <f aca="false">IF(LEN(VLOOKUP($A315,#REF!,8,FALSE())),UPPER(RIGHT(VLOOKUP($A315,#REF!,8,FALSE()), 1)),"")</f>
        <v>#VALUE!</v>
      </c>
      <c r="J315" s="90" t="e">
        <f aca="false">IF(LEN(VLOOKUP($A315,#REF!,4,FALSE())),UPPER(RIGHT(VLOOKUP($A315,#REF!,4,FALSE()), 1)),"")</f>
        <v>#VALUE!</v>
      </c>
      <c r="K315" s="90" t="e">
        <f aca="false">IF(LEN(VLOOKUP($A315,#REF!,5,FALSE())),UPPER(RIGHT(VLOOKUP($A315,#REF!,5,FALSE()), 1)),"")</f>
        <v>#VALUE!</v>
      </c>
      <c r="L315" s="90" t="e">
        <f aca="false">IF(LEN(VLOOKUP($A315,#REF!,6,FALSE())),UPPER(RIGHT(VLOOKUP($A315,#REF!,6,FALSE()), 1)),"")</f>
        <v>#VALUE!</v>
      </c>
      <c r="M315" s="91" t="e">
        <f aca="false">IF(LEN(VLOOKUP($A315,#REF!,7,FALSE())),UPPER(RIGHT(VLOOKUP($A315,#REF!,7,FALSE()), 1)),"")</f>
        <v>#VALUE!</v>
      </c>
      <c r="N315" s="185"/>
      <c r="O315" s="185"/>
      <c r="P315" s="185"/>
      <c r="Q315" s="185"/>
      <c r="R315" s="185"/>
      <c r="S315" s="100" t="e">
        <f aca="false">HLOOKUP("Device Tree Pin Name",#REF!,MATCH($A315,#REF!,0),FALSE())</f>
        <v>#VALUE!</v>
      </c>
      <c r="T315" s="95" t="e">
        <f aca="false">HLOOKUP("power rail",#REF!,MATCH($A315,#REF!,0),FALSE())</f>
        <v>#VALUE!</v>
      </c>
      <c r="U315" s="96" t="e">
        <f aca="false">HLOOKUP("Wake Capable",#REF!,MATCH($A315,#REF!,0),FALSE())</f>
        <v>#VALUE!</v>
      </c>
      <c r="V315" s="96" t="e">
        <f aca="false">HLOOKUP("Strap",#REF!,MATCH($A315,#REF!,0),FALSE())</f>
        <v>#VALUE!</v>
      </c>
      <c r="W315" s="96"/>
      <c r="X315" s="96" t="e">
        <f aca="false">HLOOKUP("DPD_Control",#REF!,MATCH($A315,#REF!,0),FALSE())</f>
        <v>#VALUE!</v>
      </c>
      <c r="Y315" s="96" t="e">
        <f aca="false">HLOOKUP("DPD_Group",#REF!,MATCH($A315,#REF!,0),FALSE())</f>
        <v>#VALUE!</v>
      </c>
      <c r="Z315" s="95"/>
      <c r="AA315" s="95" t="e">
        <f aca="false">HLOOKUP("Pad type",#REF!,MATCH($A315,#REF!,0),FALSE())</f>
        <v>#VALUE!</v>
      </c>
      <c r="AB315" s="95"/>
      <c r="AC315" s="100" t="e">
        <f aca="false">HLOOKUP("POR Pin State",#REF!,MATCH($A315,#REF!,0),FALSE())</f>
        <v>#VALUE!</v>
      </c>
      <c r="AD315" s="186"/>
      <c r="AE315" s="187"/>
      <c r="AF315" s="187"/>
      <c r="AG315" s="187"/>
      <c r="AH315" s="188"/>
      <c r="AI315" s="188"/>
      <c r="AJ315" s="189"/>
      <c r="AK315" s="189"/>
      <c r="AL315" s="189"/>
      <c r="AM315" s="189"/>
      <c r="AN315" s="189"/>
      <c r="AO315" s="189"/>
      <c r="AP315" s="189"/>
      <c r="AQ315" s="190" t="s">
        <v>784</v>
      </c>
      <c r="AR315" s="104"/>
      <c r="AS315" s="104"/>
      <c r="AT315" s="104"/>
      <c r="AU315" s="104"/>
      <c r="AV315" s="104"/>
      <c r="AW315" s="104"/>
      <c r="AX315" s="104"/>
      <c r="AY315" s="104"/>
      <c r="AZ315" s="104"/>
      <c r="BA315" s="104"/>
      <c r="BB315" s="162"/>
      <c r="BC315" s="104"/>
      <c r="BD315" s="191"/>
      <c r="BE315" s="195" t="s">
        <v>784</v>
      </c>
      <c r="BF315" s="108" t="e">
        <f aca="false">VLOOKUP($A315,#REF!, 34, FALSE())</f>
        <v>#VALUE!</v>
      </c>
      <c r="BG315" s="418" t="e">
        <f aca="false">VLOOKUP($A315,#REF!, 22, FALSE())</f>
        <v>#VALUE!</v>
      </c>
      <c r="BH315" s="109"/>
    </row>
    <row r="316" s="193" customFormat="true" ht="12.75" hidden="false" customHeight="true" outlineLevel="0" collapsed="false">
      <c r="A316" s="184" t="s">
        <v>785</v>
      </c>
      <c r="B316" s="86" t="e">
        <f aca="false">VLOOKUP($A316,#REF!, 34, FALSE())</f>
        <v>#VALUE!</v>
      </c>
      <c r="C316" s="87" t="str">
        <f aca="false">CONCATENATE("unused_",A316)</f>
        <v>unused_CSI_B_D0_N</v>
      </c>
      <c r="D316" s="88" t="e">
        <f aca="false">IF(LEN(VLOOKUP($A316,#REF!,8,FALSE())),LEFT(VLOOKUP($A316,#REF!,8,FALSE()),LEN(VLOOKUP($A316,#REF!,8,FALSE()))-2),"")</f>
        <v>#VALUE!</v>
      </c>
      <c r="E316" s="89" t="e">
        <f aca="false">IF(LEN(VLOOKUP($A316,#REF!,4,FALSE())),IF(INDEX(#REF!,MATCH($A316,#REF!,0),1),LEFT(VLOOKUP($A316,#REF!,4,FALSE()),LEN(VLOOKUP($A316,#REF!,4,FALSE()))-2),CONCATENATE(LEFT(VLOOKUP($A316,#REF!,4,FALSE()),LEN(VLOOKUP($A316,#REF!,4,FALSE()))-2),"*")),"")</f>
        <v>#VALUE!</v>
      </c>
      <c r="F316" s="90" t="e">
        <f aca="false">IF(LEN(VLOOKUP($A316,#REF!,5,FALSE())),IF(INDEX(#REF!,MATCH($A316,#REF!,0),2),LEFT(VLOOKUP($A316,#REF!,5,FALSE()),LEN(VLOOKUP($A316,#REF!,5,FALSE()))-2),CONCATENATE(LEFT(VLOOKUP($A316,#REF!,5,FALSE()),LEN(VLOOKUP($A316,#REF!,5,FALSE()))-2),"*")),"")</f>
        <v>#VALUE!</v>
      </c>
      <c r="G316" s="90" t="e">
        <f aca="false">IF(LEN(VLOOKUP($A316,#REF!,6,FALSE())),IF(INDEX(#REF!,MATCH($A316,#REF!,0),3),LEFT(VLOOKUP($A316,#REF!,6,FALSE()),LEN(VLOOKUP($A316,#REF!,6,FALSE()))-2),CONCATENATE(LEFT(VLOOKUP($A316,#REF!,6,FALSE()),LEN(VLOOKUP($A316,#REF!,6,FALSE()))-2),"*")),"")</f>
        <v>#VALUE!</v>
      </c>
      <c r="H316" s="91" t="e">
        <f aca="false">IF(LEN(VLOOKUP($A316,#REF!,7,FALSE())),IF(INDEX(#REF!,MATCH($A316,#REF!,0),4),LEFT(VLOOKUP($A316,#REF!,7,FALSE()),LEN(VLOOKUP($A316,#REF!,7,FALSE()))-2),CONCATENATE(LEFT(VLOOKUP($A316,#REF!,7,FALSE()),LEN(VLOOKUP($A316,#REF!,7,FALSE()))-2),"*")),"")</f>
        <v>#VALUE!</v>
      </c>
      <c r="I316" s="92" t="e">
        <f aca="false">IF(LEN(VLOOKUP($A316,#REF!,8,FALSE())),UPPER(RIGHT(VLOOKUP($A316,#REF!,8,FALSE()), 1)),"")</f>
        <v>#VALUE!</v>
      </c>
      <c r="J316" s="90" t="e">
        <f aca="false">IF(LEN(VLOOKUP($A316,#REF!,4,FALSE())),UPPER(RIGHT(VLOOKUP($A316,#REF!,4,FALSE()), 1)),"")</f>
        <v>#VALUE!</v>
      </c>
      <c r="K316" s="90" t="e">
        <f aca="false">IF(LEN(VLOOKUP($A316,#REF!,5,FALSE())),UPPER(RIGHT(VLOOKUP($A316,#REF!,5,FALSE()), 1)),"")</f>
        <v>#VALUE!</v>
      </c>
      <c r="L316" s="90" t="e">
        <f aca="false">IF(LEN(VLOOKUP($A316,#REF!,6,FALSE())),UPPER(RIGHT(VLOOKUP($A316,#REF!,6,FALSE()), 1)),"")</f>
        <v>#VALUE!</v>
      </c>
      <c r="M316" s="91" t="e">
        <f aca="false">IF(LEN(VLOOKUP($A316,#REF!,7,FALSE())),UPPER(RIGHT(VLOOKUP($A316,#REF!,7,FALSE()), 1)),"")</f>
        <v>#VALUE!</v>
      </c>
      <c r="N316" s="185"/>
      <c r="O316" s="185"/>
      <c r="P316" s="185"/>
      <c r="Q316" s="185"/>
      <c r="R316" s="185"/>
      <c r="S316" s="100" t="e">
        <f aca="false">HLOOKUP("Device Tree Pin Name",#REF!,MATCH($A316,#REF!,0),FALSE())</f>
        <v>#VALUE!</v>
      </c>
      <c r="T316" s="95" t="e">
        <f aca="false">HLOOKUP("power rail",#REF!,MATCH($A316,#REF!,0),FALSE())</f>
        <v>#VALUE!</v>
      </c>
      <c r="U316" s="96" t="e">
        <f aca="false">HLOOKUP("Wake Capable",#REF!,MATCH($A316,#REF!,0),FALSE())</f>
        <v>#VALUE!</v>
      </c>
      <c r="V316" s="96" t="e">
        <f aca="false">HLOOKUP("Strap",#REF!,MATCH($A316,#REF!,0),FALSE())</f>
        <v>#VALUE!</v>
      </c>
      <c r="W316" s="96"/>
      <c r="X316" s="96" t="e">
        <f aca="false">HLOOKUP("DPD_Control",#REF!,MATCH($A316,#REF!,0),FALSE())</f>
        <v>#VALUE!</v>
      </c>
      <c r="Y316" s="96" t="e">
        <f aca="false">HLOOKUP("DPD_Group",#REF!,MATCH($A316,#REF!,0),FALSE())</f>
        <v>#VALUE!</v>
      </c>
      <c r="Z316" s="95"/>
      <c r="AA316" s="95" t="e">
        <f aca="false">HLOOKUP("Pad type",#REF!,MATCH($A316,#REF!,0),FALSE())</f>
        <v>#VALUE!</v>
      </c>
      <c r="AB316" s="95"/>
      <c r="AC316" s="100" t="e">
        <f aca="false">HLOOKUP("POR Pin State",#REF!,MATCH($A316,#REF!,0),FALSE())</f>
        <v>#VALUE!</v>
      </c>
      <c r="AD316" s="186"/>
      <c r="AE316" s="187"/>
      <c r="AF316" s="187"/>
      <c r="AG316" s="187"/>
      <c r="AH316" s="188"/>
      <c r="AI316" s="188"/>
      <c r="AJ316" s="189"/>
      <c r="AK316" s="189"/>
      <c r="AL316" s="189"/>
      <c r="AM316" s="189"/>
      <c r="AN316" s="189"/>
      <c r="AO316" s="189"/>
      <c r="AP316" s="189"/>
      <c r="AQ316" s="194" t="s">
        <v>786</v>
      </c>
      <c r="AR316" s="104"/>
      <c r="AS316" s="104"/>
      <c r="AT316" s="104"/>
      <c r="AU316" s="104"/>
      <c r="AV316" s="104"/>
      <c r="AW316" s="104"/>
      <c r="AX316" s="104"/>
      <c r="AY316" s="104"/>
      <c r="AZ316" s="104"/>
      <c r="BA316" s="104"/>
      <c r="BB316" s="162"/>
      <c r="BC316" s="104"/>
      <c r="BD316" s="191"/>
      <c r="BE316" s="195" t="s">
        <v>786</v>
      </c>
      <c r="BF316" s="108" t="e">
        <f aca="false">VLOOKUP($A316,#REF!, 34, FALSE())</f>
        <v>#VALUE!</v>
      </c>
      <c r="BG316" s="418" t="e">
        <f aca="false">VLOOKUP($A316,#REF!, 22, FALSE())</f>
        <v>#VALUE!</v>
      </c>
      <c r="BH316" s="109"/>
    </row>
    <row r="317" s="193" customFormat="true" ht="12.75" hidden="false" customHeight="true" outlineLevel="0" collapsed="false">
      <c r="A317" s="184" t="s">
        <v>786</v>
      </c>
      <c r="B317" s="86" t="e">
        <f aca="false">VLOOKUP($A317,#REF!, 34, FALSE())</f>
        <v>#VALUE!</v>
      </c>
      <c r="C317" s="87" t="str">
        <f aca="false">CONCATENATE("unused_",A317)</f>
        <v>unused_CSI_B_CLK_P</v>
      </c>
      <c r="D317" s="88" t="e">
        <f aca="false">IF(LEN(VLOOKUP($A317,#REF!,8,FALSE())),LEFT(VLOOKUP($A317,#REF!,8,FALSE()),LEN(VLOOKUP($A317,#REF!,8,FALSE()))-2),"")</f>
        <v>#VALUE!</v>
      </c>
      <c r="E317" s="89" t="e">
        <f aca="false">IF(LEN(VLOOKUP($A317,#REF!,4,FALSE())),IF(INDEX(#REF!,MATCH($A317,#REF!,0),1),LEFT(VLOOKUP($A317,#REF!,4,FALSE()),LEN(VLOOKUP($A317,#REF!,4,FALSE()))-2),CONCATENATE(LEFT(VLOOKUP($A317,#REF!,4,FALSE()),LEN(VLOOKUP($A317,#REF!,4,FALSE()))-2),"*")),"")</f>
        <v>#VALUE!</v>
      </c>
      <c r="F317" s="90" t="e">
        <f aca="false">IF(LEN(VLOOKUP($A317,#REF!,5,FALSE())),IF(INDEX(#REF!,MATCH($A317,#REF!,0),2),LEFT(VLOOKUP($A317,#REF!,5,FALSE()),LEN(VLOOKUP($A317,#REF!,5,FALSE()))-2),CONCATENATE(LEFT(VLOOKUP($A317,#REF!,5,FALSE()),LEN(VLOOKUP($A317,#REF!,5,FALSE()))-2),"*")),"")</f>
        <v>#VALUE!</v>
      </c>
      <c r="G317" s="90" t="e">
        <f aca="false">IF(LEN(VLOOKUP($A317,#REF!,6,FALSE())),IF(INDEX(#REF!,MATCH($A317,#REF!,0),3),LEFT(VLOOKUP($A317,#REF!,6,FALSE()),LEN(VLOOKUP($A317,#REF!,6,FALSE()))-2),CONCATENATE(LEFT(VLOOKUP($A317,#REF!,6,FALSE()),LEN(VLOOKUP($A317,#REF!,6,FALSE()))-2),"*")),"")</f>
        <v>#VALUE!</v>
      </c>
      <c r="H317" s="91" t="e">
        <f aca="false">IF(LEN(VLOOKUP($A317,#REF!,7,FALSE())),IF(INDEX(#REF!,MATCH($A317,#REF!,0),4),LEFT(VLOOKUP($A317,#REF!,7,FALSE()),LEN(VLOOKUP($A317,#REF!,7,FALSE()))-2),CONCATENATE(LEFT(VLOOKUP($A317,#REF!,7,FALSE()),LEN(VLOOKUP($A317,#REF!,7,FALSE()))-2),"*")),"")</f>
        <v>#VALUE!</v>
      </c>
      <c r="I317" s="92" t="e">
        <f aca="false">IF(LEN(VLOOKUP($A317,#REF!,8,FALSE())),UPPER(RIGHT(VLOOKUP($A317,#REF!,8,FALSE()), 1)),"")</f>
        <v>#VALUE!</v>
      </c>
      <c r="J317" s="90" t="e">
        <f aca="false">IF(LEN(VLOOKUP($A317,#REF!,4,FALSE())),UPPER(RIGHT(VLOOKUP($A317,#REF!,4,FALSE()), 1)),"")</f>
        <v>#VALUE!</v>
      </c>
      <c r="K317" s="90" t="e">
        <f aca="false">IF(LEN(VLOOKUP($A317,#REF!,5,FALSE())),UPPER(RIGHT(VLOOKUP($A317,#REF!,5,FALSE()), 1)),"")</f>
        <v>#VALUE!</v>
      </c>
      <c r="L317" s="90" t="e">
        <f aca="false">IF(LEN(VLOOKUP($A317,#REF!,6,FALSE())),UPPER(RIGHT(VLOOKUP($A317,#REF!,6,FALSE()), 1)),"")</f>
        <v>#VALUE!</v>
      </c>
      <c r="M317" s="91" t="e">
        <f aca="false">IF(LEN(VLOOKUP($A317,#REF!,7,FALSE())),UPPER(RIGHT(VLOOKUP($A317,#REF!,7,FALSE()), 1)),"")</f>
        <v>#VALUE!</v>
      </c>
      <c r="N317" s="185"/>
      <c r="O317" s="185"/>
      <c r="P317" s="185"/>
      <c r="Q317" s="185"/>
      <c r="R317" s="185"/>
      <c r="S317" s="100" t="e">
        <f aca="false">HLOOKUP("Device Tree Pin Name",#REF!,MATCH($A317,#REF!,0),FALSE())</f>
        <v>#VALUE!</v>
      </c>
      <c r="T317" s="95" t="e">
        <f aca="false">HLOOKUP("power rail",#REF!,MATCH($A317,#REF!,0),FALSE())</f>
        <v>#VALUE!</v>
      </c>
      <c r="U317" s="96" t="e">
        <f aca="false">HLOOKUP("Wake Capable",#REF!,MATCH($A317,#REF!,0),FALSE())</f>
        <v>#VALUE!</v>
      </c>
      <c r="V317" s="96" t="e">
        <f aca="false">HLOOKUP("Strap",#REF!,MATCH($A317,#REF!,0),FALSE())</f>
        <v>#VALUE!</v>
      </c>
      <c r="W317" s="96"/>
      <c r="X317" s="96" t="e">
        <f aca="false">HLOOKUP("DPD_Control",#REF!,MATCH($A317,#REF!,0),FALSE())</f>
        <v>#VALUE!</v>
      </c>
      <c r="Y317" s="96" t="e">
        <f aca="false">HLOOKUP("DPD_Group",#REF!,MATCH($A317,#REF!,0),FALSE())</f>
        <v>#VALUE!</v>
      </c>
      <c r="Z317" s="95"/>
      <c r="AA317" s="95" t="e">
        <f aca="false">HLOOKUP("Pad type",#REF!,MATCH($A317,#REF!,0),FALSE())</f>
        <v>#VALUE!</v>
      </c>
      <c r="AB317" s="95"/>
      <c r="AC317" s="100" t="e">
        <f aca="false">HLOOKUP("POR Pin State",#REF!,MATCH($A317,#REF!,0),FALSE())</f>
        <v>#VALUE!</v>
      </c>
      <c r="AD317" s="186"/>
      <c r="AE317" s="187"/>
      <c r="AF317" s="187"/>
      <c r="AG317" s="187"/>
      <c r="AH317" s="188"/>
      <c r="AI317" s="188"/>
      <c r="AJ317" s="189"/>
      <c r="AK317" s="189"/>
      <c r="AL317" s="189"/>
      <c r="AM317" s="189"/>
      <c r="AN317" s="189"/>
      <c r="AO317" s="189"/>
      <c r="AP317" s="189"/>
      <c r="AQ317" s="194" t="s">
        <v>785</v>
      </c>
      <c r="AR317" s="104"/>
      <c r="AS317" s="104"/>
      <c r="AT317" s="104"/>
      <c r="AU317" s="104"/>
      <c r="AV317" s="104"/>
      <c r="AW317" s="104"/>
      <c r="AX317" s="104"/>
      <c r="AY317" s="104"/>
      <c r="AZ317" s="104"/>
      <c r="BA317" s="104"/>
      <c r="BB317" s="162"/>
      <c r="BC317" s="104"/>
      <c r="BD317" s="191"/>
      <c r="BE317" s="195" t="s">
        <v>785</v>
      </c>
      <c r="BF317" s="108" t="e">
        <f aca="false">VLOOKUP($A317,#REF!, 34, FALSE())</f>
        <v>#VALUE!</v>
      </c>
      <c r="BG317" s="418" t="e">
        <f aca="false">VLOOKUP($A317,#REF!, 22, FALSE())</f>
        <v>#VALUE!</v>
      </c>
      <c r="BH317" s="109"/>
    </row>
    <row r="318" s="193" customFormat="true" ht="12.75" hidden="false" customHeight="true" outlineLevel="0" collapsed="false">
      <c r="A318" s="184" t="s">
        <v>784</v>
      </c>
      <c r="B318" s="86" t="e">
        <f aca="false">VLOOKUP($A318,#REF!, 34, FALSE())</f>
        <v>#VALUE!</v>
      </c>
      <c r="C318" s="87" t="str">
        <f aca="false">CONCATENATE("unused_",A318)</f>
        <v>unused_CSI_B_CLK_N</v>
      </c>
      <c r="D318" s="88" t="e">
        <f aca="false">IF(LEN(VLOOKUP($A318,#REF!,8,FALSE())),LEFT(VLOOKUP($A318,#REF!,8,FALSE()),LEN(VLOOKUP($A318,#REF!,8,FALSE()))-2),"")</f>
        <v>#VALUE!</v>
      </c>
      <c r="E318" s="89" t="e">
        <f aca="false">IF(LEN(VLOOKUP($A318,#REF!,4,FALSE())),IF(INDEX(#REF!,MATCH($A318,#REF!,0),1),LEFT(VLOOKUP($A318,#REF!,4,FALSE()),LEN(VLOOKUP($A318,#REF!,4,FALSE()))-2),CONCATENATE(LEFT(VLOOKUP($A318,#REF!,4,FALSE()),LEN(VLOOKUP($A318,#REF!,4,FALSE()))-2),"*")),"")</f>
        <v>#VALUE!</v>
      </c>
      <c r="F318" s="90" t="e">
        <f aca="false">IF(LEN(VLOOKUP($A318,#REF!,5,FALSE())),IF(INDEX(#REF!,MATCH($A318,#REF!,0),2),LEFT(VLOOKUP($A318,#REF!,5,FALSE()),LEN(VLOOKUP($A318,#REF!,5,FALSE()))-2),CONCATENATE(LEFT(VLOOKUP($A318,#REF!,5,FALSE()),LEN(VLOOKUP($A318,#REF!,5,FALSE()))-2),"*")),"")</f>
        <v>#VALUE!</v>
      </c>
      <c r="G318" s="90" t="e">
        <f aca="false">IF(LEN(VLOOKUP($A318,#REF!,6,FALSE())),IF(INDEX(#REF!,MATCH($A318,#REF!,0),3),LEFT(VLOOKUP($A318,#REF!,6,FALSE()),LEN(VLOOKUP($A318,#REF!,6,FALSE()))-2),CONCATENATE(LEFT(VLOOKUP($A318,#REF!,6,FALSE()),LEN(VLOOKUP($A318,#REF!,6,FALSE()))-2),"*")),"")</f>
        <v>#VALUE!</v>
      </c>
      <c r="H318" s="91" t="e">
        <f aca="false">IF(LEN(VLOOKUP($A318,#REF!,7,FALSE())),IF(INDEX(#REF!,MATCH($A318,#REF!,0),4),LEFT(VLOOKUP($A318,#REF!,7,FALSE()),LEN(VLOOKUP($A318,#REF!,7,FALSE()))-2),CONCATENATE(LEFT(VLOOKUP($A318,#REF!,7,FALSE()),LEN(VLOOKUP($A318,#REF!,7,FALSE()))-2),"*")),"")</f>
        <v>#VALUE!</v>
      </c>
      <c r="I318" s="92" t="e">
        <f aca="false">IF(LEN(VLOOKUP($A318,#REF!,8,FALSE())),UPPER(RIGHT(VLOOKUP($A318,#REF!,8,FALSE()), 1)),"")</f>
        <v>#VALUE!</v>
      </c>
      <c r="J318" s="90" t="e">
        <f aca="false">IF(LEN(VLOOKUP($A318,#REF!,4,FALSE())),UPPER(RIGHT(VLOOKUP($A318,#REF!,4,FALSE()), 1)),"")</f>
        <v>#VALUE!</v>
      </c>
      <c r="K318" s="90" t="e">
        <f aca="false">IF(LEN(VLOOKUP($A318,#REF!,5,FALSE())),UPPER(RIGHT(VLOOKUP($A318,#REF!,5,FALSE()), 1)),"")</f>
        <v>#VALUE!</v>
      </c>
      <c r="L318" s="90" t="e">
        <f aca="false">IF(LEN(VLOOKUP($A318,#REF!,6,FALSE())),UPPER(RIGHT(VLOOKUP($A318,#REF!,6,FALSE()), 1)),"")</f>
        <v>#VALUE!</v>
      </c>
      <c r="M318" s="91" t="e">
        <f aca="false">IF(LEN(VLOOKUP($A318,#REF!,7,FALSE())),UPPER(RIGHT(VLOOKUP($A318,#REF!,7,FALSE()), 1)),"")</f>
        <v>#VALUE!</v>
      </c>
      <c r="N318" s="185"/>
      <c r="O318" s="185"/>
      <c r="P318" s="185"/>
      <c r="Q318" s="185"/>
      <c r="R318" s="185"/>
      <c r="S318" s="100" t="e">
        <f aca="false">HLOOKUP("Device Tree Pin Name",#REF!,MATCH($A318,#REF!,0),FALSE())</f>
        <v>#VALUE!</v>
      </c>
      <c r="T318" s="95" t="e">
        <f aca="false">HLOOKUP("power rail",#REF!,MATCH($A318,#REF!,0),FALSE())</f>
        <v>#VALUE!</v>
      </c>
      <c r="U318" s="96" t="e">
        <f aca="false">HLOOKUP("Wake Capable",#REF!,MATCH($A318,#REF!,0),FALSE())</f>
        <v>#VALUE!</v>
      </c>
      <c r="V318" s="96" t="e">
        <f aca="false">HLOOKUP("Strap",#REF!,MATCH($A318,#REF!,0),FALSE())</f>
        <v>#VALUE!</v>
      </c>
      <c r="W318" s="96"/>
      <c r="X318" s="96" t="e">
        <f aca="false">HLOOKUP("DPD_Control",#REF!,MATCH($A318,#REF!,0),FALSE())</f>
        <v>#VALUE!</v>
      </c>
      <c r="Y318" s="96" t="e">
        <f aca="false">HLOOKUP("DPD_Group",#REF!,MATCH($A318,#REF!,0),FALSE())</f>
        <v>#VALUE!</v>
      </c>
      <c r="Z318" s="95"/>
      <c r="AA318" s="95" t="e">
        <f aca="false">HLOOKUP("Pad type",#REF!,MATCH($A318,#REF!,0),FALSE())</f>
        <v>#VALUE!</v>
      </c>
      <c r="AB318" s="95"/>
      <c r="AC318" s="100" t="e">
        <f aca="false">HLOOKUP("POR Pin State",#REF!,MATCH($A318,#REF!,0),FALSE())</f>
        <v>#VALUE!</v>
      </c>
      <c r="AD318" s="186"/>
      <c r="AE318" s="187"/>
      <c r="AF318" s="187"/>
      <c r="AG318" s="187"/>
      <c r="AH318" s="188"/>
      <c r="AI318" s="188"/>
      <c r="AJ318" s="189"/>
      <c r="AK318" s="189"/>
      <c r="AL318" s="189"/>
      <c r="AM318" s="189"/>
      <c r="AN318" s="189"/>
      <c r="AO318" s="189"/>
      <c r="AP318" s="189"/>
      <c r="AQ318" s="194" t="s">
        <v>783</v>
      </c>
      <c r="AR318" s="104"/>
      <c r="AS318" s="104"/>
      <c r="AT318" s="104"/>
      <c r="AU318" s="104"/>
      <c r="AV318" s="104"/>
      <c r="AW318" s="104"/>
      <c r="AX318" s="104"/>
      <c r="AY318" s="104"/>
      <c r="AZ318" s="104"/>
      <c r="BA318" s="104"/>
      <c r="BB318" s="162"/>
      <c r="BC318" s="104"/>
      <c r="BD318" s="191"/>
      <c r="BE318" s="195" t="s">
        <v>783</v>
      </c>
      <c r="BF318" s="108" t="e">
        <f aca="false">VLOOKUP($A318,#REF!, 34, FALSE())</f>
        <v>#VALUE!</v>
      </c>
      <c r="BG318" s="418" t="e">
        <f aca="false">VLOOKUP($A318,#REF!, 22, FALSE())</f>
        <v>#VALUE!</v>
      </c>
      <c r="BH318" s="109"/>
    </row>
    <row r="319" s="193" customFormat="true" ht="12.75" hidden="false" customHeight="true" outlineLevel="0" collapsed="false">
      <c r="A319" s="184" t="s">
        <v>787</v>
      </c>
      <c r="B319" s="86" t="e">
        <f aca="false">VLOOKUP($A319,#REF!, 34, FALSE())</f>
        <v>#VALUE!</v>
      </c>
      <c r="C319" s="87" t="str">
        <f aca="false">CONCATENATE("unused_",A319)</f>
        <v>unused_CSI_B_D1_P</v>
      </c>
      <c r="D319" s="88" t="e">
        <f aca="false">IF(LEN(VLOOKUP($A319,#REF!,8,FALSE())),LEFT(VLOOKUP($A319,#REF!,8,FALSE()),LEN(VLOOKUP($A319,#REF!,8,FALSE()))-2),"")</f>
        <v>#VALUE!</v>
      </c>
      <c r="E319" s="89" t="e">
        <f aca="false">IF(LEN(VLOOKUP($A319,#REF!,4,FALSE())),IF(INDEX(#REF!,MATCH($A319,#REF!,0),1),LEFT(VLOOKUP($A319,#REF!,4,FALSE()),LEN(VLOOKUP($A319,#REF!,4,FALSE()))-2),CONCATENATE(LEFT(VLOOKUP($A319,#REF!,4,FALSE()),LEN(VLOOKUP($A319,#REF!,4,FALSE()))-2),"*")),"")</f>
        <v>#VALUE!</v>
      </c>
      <c r="F319" s="90" t="e">
        <f aca="false">IF(LEN(VLOOKUP($A319,#REF!,5,FALSE())),IF(INDEX(#REF!,MATCH($A319,#REF!,0),2),LEFT(VLOOKUP($A319,#REF!,5,FALSE()),LEN(VLOOKUP($A319,#REF!,5,FALSE()))-2),CONCATENATE(LEFT(VLOOKUP($A319,#REF!,5,FALSE()),LEN(VLOOKUP($A319,#REF!,5,FALSE()))-2),"*")),"")</f>
        <v>#VALUE!</v>
      </c>
      <c r="G319" s="90" t="e">
        <f aca="false">IF(LEN(VLOOKUP($A319,#REF!,6,FALSE())),IF(INDEX(#REF!,MATCH($A319,#REF!,0),3),LEFT(VLOOKUP($A319,#REF!,6,FALSE()),LEN(VLOOKUP($A319,#REF!,6,FALSE()))-2),CONCATENATE(LEFT(VLOOKUP($A319,#REF!,6,FALSE()),LEN(VLOOKUP($A319,#REF!,6,FALSE()))-2),"*")),"")</f>
        <v>#VALUE!</v>
      </c>
      <c r="H319" s="91" t="e">
        <f aca="false">IF(LEN(VLOOKUP($A319,#REF!,7,FALSE())),IF(INDEX(#REF!,MATCH($A319,#REF!,0),4),LEFT(VLOOKUP($A319,#REF!,7,FALSE()),LEN(VLOOKUP($A319,#REF!,7,FALSE()))-2),CONCATENATE(LEFT(VLOOKUP($A319,#REF!,7,FALSE()),LEN(VLOOKUP($A319,#REF!,7,FALSE()))-2),"*")),"")</f>
        <v>#VALUE!</v>
      </c>
      <c r="I319" s="92" t="e">
        <f aca="false">IF(LEN(VLOOKUP($A319,#REF!,8,FALSE())),UPPER(RIGHT(VLOOKUP($A319,#REF!,8,FALSE()), 1)),"")</f>
        <v>#VALUE!</v>
      </c>
      <c r="J319" s="90" t="e">
        <f aca="false">IF(LEN(VLOOKUP($A319,#REF!,4,FALSE())),UPPER(RIGHT(VLOOKUP($A319,#REF!,4,FALSE()), 1)),"")</f>
        <v>#VALUE!</v>
      </c>
      <c r="K319" s="90" t="e">
        <f aca="false">IF(LEN(VLOOKUP($A319,#REF!,5,FALSE())),UPPER(RIGHT(VLOOKUP($A319,#REF!,5,FALSE()), 1)),"")</f>
        <v>#VALUE!</v>
      </c>
      <c r="L319" s="90" t="e">
        <f aca="false">IF(LEN(VLOOKUP($A319,#REF!,6,FALSE())),UPPER(RIGHT(VLOOKUP($A319,#REF!,6,FALSE()), 1)),"")</f>
        <v>#VALUE!</v>
      </c>
      <c r="M319" s="91" t="e">
        <f aca="false">IF(LEN(VLOOKUP($A319,#REF!,7,FALSE())),UPPER(RIGHT(VLOOKUP($A319,#REF!,7,FALSE()), 1)),"")</f>
        <v>#VALUE!</v>
      </c>
      <c r="N319" s="185"/>
      <c r="O319" s="185"/>
      <c r="P319" s="185"/>
      <c r="Q319" s="185"/>
      <c r="R319" s="185"/>
      <c r="S319" s="100" t="e">
        <f aca="false">HLOOKUP("Device Tree Pin Name",#REF!,MATCH($A319,#REF!,0),FALSE())</f>
        <v>#VALUE!</v>
      </c>
      <c r="T319" s="95" t="e">
        <f aca="false">HLOOKUP("power rail",#REF!,MATCH($A319,#REF!,0),FALSE())</f>
        <v>#VALUE!</v>
      </c>
      <c r="U319" s="96" t="e">
        <f aca="false">HLOOKUP("Wake Capable",#REF!,MATCH($A319,#REF!,0),FALSE())</f>
        <v>#VALUE!</v>
      </c>
      <c r="V319" s="96" t="e">
        <f aca="false">HLOOKUP("Strap",#REF!,MATCH($A319,#REF!,0),FALSE())</f>
        <v>#VALUE!</v>
      </c>
      <c r="W319" s="96"/>
      <c r="X319" s="96" t="e">
        <f aca="false">HLOOKUP("DPD_Control",#REF!,MATCH($A319,#REF!,0),FALSE())</f>
        <v>#VALUE!</v>
      </c>
      <c r="Y319" s="96" t="e">
        <f aca="false">HLOOKUP("DPD_Group",#REF!,MATCH($A319,#REF!,0),FALSE())</f>
        <v>#VALUE!</v>
      </c>
      <c r="Z319" s="95"/>
      <c r="AA319" s="95" t="e">
        <f aca="false">HLOOKUP("Pad type",#REF!,MATCH($A319,#REF!,0),FALSE())</f>
        <v>#VALUE!</v>
      </c>
      <c r="AB319" s="95"/>
      <c r="AC319" s="100" t="e">
        <f aca="false">HLOOKUP("POR Pin State",#REF!,MATCH($A319,#REF!,0),FALSE())</f>
        <v>#VALUE!</v>
      </c>
      <c r="AD319" s="186"/>
      <c r="AE319" s="187"/>
      <c r="AF319" s="187"/>
      <c r="AG319" s="187"/>
      <c r="AH319" s="188"/>
      <c r="AI319" s="188"/>
      <c r="AJ319" s="189"/>
      <c r="AK319" s="189"/>
      <c r="AL319" s="189"/>
      <c r="AM319" s="189"/>
      <c r="AN319" s="189"/>
      <c r="AO319" s="189"/>
      <c r="AP319" s="189"/>
      <c r="AQ319" s="194" t="s">
        <v>788</v>
      </c>
      <c r="AR319" s="104"/>
      <c r="AS319" s="104"/>
      <c r="AT319" s="104"/>
      <c r="AU319" s="104"/>
      <c r="AV319" s="104"/>
      <c r="AW319" s="104"/>
      <c r="AX319" s="104"/>
      <c r="AY319" s="104"/>
      <c r="AZ319" s="104"/>
      <c r="BA319" s="104"/>
      <c r="BB319" s="162"/>
      <c r="BC319" s="104"/>
      <c r="BD319" s="191"/>
      <c r="BE319" s="195" t="s">
        <v>788</v>
      </c>
      <c r="BF319" s="108" t="e">
        <f aca="false">VLOOKUP($A319,#REF!, 34, FALSE())</f>
        <v>#VALUE!</v>
      </c>
      <c r="BG319" s="418" t="e">
        <f aca="false">VLOOKUP($A319,#REF!, 22, FALSE())</f>
        <v>#VALUE!</v>
      </c>
      <c r="BH319" s="109"/>
    </row>
    <row r="320" s="193" customFormat="true" ht="12.75" hidden="false" customHeight="true" outlineLevel="0" collapsed="false">
      <c r="A320" s="184" t="s">
        <v>788</v>
      </c>
      <c r="B320" s="86" t="e">
        <f aca="false">VLOOKUP($A320,#REF!, 34, FALSE())</f>
        <v>#VALUE!</v>
      </c>
      <c r="C320" s="87" t="str">
        <f aca="false">CONCATENATE("unused_",A320)</f>
        <v>unused_CSI_B_D1_N</v>
      </c>
      <c r="D320" s="88" t="e">
        <f aca="false">IF(LEN(VLOOKUP($A320,#REF!,8,FALSE())),LEFT(VLOOKUP($A320,#REF!,8,FALSE()),LEN(VLOOKUP($A320,#REF!,8,FALSE()))-2),"")</f>
        <v>#VALUE!</v>
      </c>
      <c r="E320" s="89" t="e">
        <f aca="false">IF(LEN(VLOOKUP($A320,#REF!,4,FALSE())),IF(INDEX(#REF!,MATCH($A320,#REF!,0),1),LEFT(VLOOKUP($A320,#REF!,4,FALSE()),LEN(VLOOKUP($A320,#REF!,4,FALSE()))-2),CONCATENATE(LEFT(VLOOKUP($A320,#REF!,4,FALSE()),LEN(VLOOKUP($A320,#REF!,4,FALSE()))-2),"*")),"")</f>
        <v>#VALUE!</v>
      </c>
      <c r="F320" s="90" t="e">
        <f aca="false">IF(LEN(VLOOKUP($A320,#REF!,5,FALSE())),IF(INDEX(#REF!,MATCH($A320,#REF!,0),2),LEFT(VLOOKUP($A320,#REF!,5,FALSE()),LEN(VLOOKUP($A320,#REF!,5,FALSE()))-2),CONCATENATE(LEFT(VLOOKUP($A320,#REF!,5,FALSE()),LEN(VLOOKUP($A320,#REF!,5,FALSE()))-2),"*")),"")</f>
        <v>#VALUE!</v>
      </c>
      <c r="G320" s="90" t="e">
        <f aca="false">IF(LEN(VLOOKUP($A320,#REF!,6,FALSE())),IF(INDEX(#REF!,MATCH($A320,#REF!,0),3),LEFT(VLOOKUP($A320,#REF!,6,FALSE()),LEN(VLOOKUP($A320,#REF!,6,FALSE()))-2),CONCATENATE(LEFT(VLOOKUP($A320,#REF!,6,FALSE()),LEN(VLOOKUP($A320,#REF!,6,FALSE()))-2),"*")),"")</f>
        <v>#VALUE!</v>
      </c>
      <c r="H320" s="91" t="e">
        <f aca="false">IF(LEN(VLOOKUP($A320,#REF!,7,FALSE())),IF(INDEX(#REF!,MATCH($A320,#REF!,0),4),LEFT(VLOOKUP($A320,#REF!,7,FALSE()),LEN(VLOOKUP($A320,#REF!,7,FALSE()))-2),CONCATENATE(LEFT(VLOOKUP($A320,#REF!,7,FALSE()),LEN(VLOOKUP($A320,#REF!,7,FALSE()))-2),"*")),"")</f>
        <v>#VALUE!</v>
      </c>
      <c r="I320" s="92" t="e">
        <f aca="false">IF(LEN(VLOOKUP($A320,#REF!,8,FALSE())),UPPER(RIGHT(VLOOKUP($A320,#REF!,8,FALSE()), 1)),"")</f>
        <v>#VALUE!</v>
      </c>
      <c r="J320" s="90" t="e">
        <f aca="false">IF(LEN(VLOOKUP($A320,#REF!,4,FALSE())),UPPER(RIGHT(VLOOKUP($A320,#REF!,4,FALSE()), 1)),"")</f>
        <v>#VALUE!</v>
      </c>
      <c r="K320" s="90" t="e">
        <f aca="false">IF(LEN(VLOOKUP($A320,#REF!,5,FALSE())),UPPER(RIGHT(VLOOKUP($A320,#REF!,5,FALSE()), 1)),"")</f>
        <v>#VALUE!</v>
      </c>
      <c r="L320" s="90" t="e">
        <f aca="false">IF(LEN(VLOOKUP($A320,#REF!,6,FALSE())),UPPER(RIGHT(VLOOKUP($A320,#REF!,6,FALSE()), 1)),"")</f>
        <v>#VALUE!</v>
      </c>
      <c r="M320" s="91" t="e">
        <f aca="false">IF(LEN(VLOOKUP($A320,#REF!,7,FALSE())),UPPER(RIGHT(VLOOKUP($A320,#REF!,7,FALSE()), 1)),"")</f>
        <v>#VALUE!</v>
      </c>
      <c r="N320" s="185"/>
      <c r="O320" s="185"/>
      <c r="P320" s="185"/>
      <c r="Q320" s="185"/>
      <c r="R320" s="185"/>
      <c r="S320" s="100" t="e">
        <f aca="false">HLOOKUP("Device Tree Pin Name",#REF!,MATCH($A320,#REF!,0),FALSE())</f>
        <v>#VALUE!</v>
      </c>
      <c r="T320" s="95" t="e">
        <f aca="false">HLOOKUP("power rail",#REF!,MATCH($A320,#REF!,0),FALSE())</f>
        <v>#VALUE!</v>
      </c>
      <c r="U320" s="96" t="e">
        <f aca="false">HLOOKUP("Wake Capable",#REF!,MATCH($A320,#REF!,0),FALSE())</f>
        <v>#VALUE!</v>
      </c>
      <c r="V320" s="96" t="e">
        <f aca="false">HLOOKUP("Strap",#REF!,MATCH($A320,#REF!,0),FALSE())</f>
        <v>#VALUE!</v>
      </c>
      <c r="W320" s="96"/>
      <c r="X320" s="96" t="e">
        <f aca="false">HLOOKUP("DPD_Control",#REF!,MATCH($A320,#REF!,0),FALSE())</f>
        <v>#VALUE!</v>
      </c>
      <c r="Y320" s="96" t="e">
        <f aca="false">HLOOKUP("DPD_Group",#REF!,MATCH($A320,#REF!,0),FALSE())</f>
        <v>#VALUE!</v>
      </c>
      <c r="Z320" s="95"/>
      <c r="AA320" s="95" t="e">
        <f aca="false">HLOOKUP("Pad type",#REF!,MATCH($A320,#REF!,0),FALSE())</f>
        <v>#VALUE!</v>
      </c>
      <c r="AB320" s="95"/>
      <c r="AC320" s="100" t="e">
        <f aca="false">HLOOKUP("POR Pin State",#REF!,MATCH($A320,#REF!,0),FALSE())</f>
        <v>#VALUE!</v>
      </c>
      <c r="AD320" s="186"/>
      <c r="AE320" s="187"/>
      <c r="AF320" s="187"/>
      <c r="AG320" s="187"/>
      <c r="AH320" s="188"/>
      <c r="AI320" s="188"/>
      <c r="AJ320" s="189"/>
      <c r="AK320" s="189"/>
      <c r="AL320" s="189"/>
      <c r="AM320" s="189"/>
      <c r="AN320" s="189"/>
      <c r="AO320" s="189"/>
      <c r="AP320" s="189"/>
      <c r="AQ320" s="194" t="s">
        <v>787</v>
      </c>
      <c r="AR320" s="104"/>
      <c r="AS320" s="104"/>
      <c r="AT320" s="104"/>
      <c r="AU320" s="104"/>
      <c r="AV320" s="104"/>
      <c r="AW320" s="104"/>
      <c r="AX320" s="104"/>
      <c r="AY320" s="104"/>
      <c r="AZ320" s="104"/>
      <c r="BA320" s="104"/>
      <c r="BB320" s="162"/>
      <c r="BC320" s="104"/>
      <c r="BD320" s="191"/>
      <c r="BE320" s="195" t="s">
        <v>787</v>
      </c>
      <c r="BF320" s="108" t="e">
        <f aca="false">VLOOKUP($A320,#REF!, 34, FALSE())</f>
        <v>#VALUE!</v>
      </c>
      <c r="BG320" s="418" t="e">
        <f aca="false">VLOOKUP($A320,#REF!, 22, FALSE())</f>
        <v>#VALUE!</v>
      </c>
      <c r="BH320" s="109"/>
    </row>
    <row r="321" s="193" customFormat="true" ht="12.75" hidden="false" customHeight="true" outlineLevel="0" collapsed="false">
      <c r="A321" s="184" t="s">
        <v>789</v>
      </c>
      <c r="B321" s="86" t="e">
        <f aca="false">VLOOKUP($A321,#REF!, 34, FALSE())</f>
        <v>#VALUE!</v>
      </c>
      <c r="C321" s="87" t="str">
        <f aca="false">CONCATENATE("unused_",A321)</f>
        <v>unused_CSI_C_D0_P</v>
      </c>
      <c r="D321" s="88" t="e">
        <f aca="false">IF(LEN(VLOOKUP($A321,#REF!,8,FALSE())),LEFT(VLOOKUP($A321,#REF!,8,FALSE()),LEN(VLOOKUP($A321,#REF!,8,FALSE()))-2),"")</f>
        <v>#VALUE!</v>
      </c>
      <c r="E321" s="89" t="e">
        <f aca="false">IF(LEN(VLOOKUP($A321,#REF!,4,FALSE())),IF(INDEX(#REF!,MATCH($A321,#REF!,0),1),LEFT(VLOOKUP($A321,#REF!,4,FALSE()),LEN(VLOOKUP($A321,#REF!,4,FALSE()))-2),CONCATENATE(LEFT(VLOOKUP($A321,#REF!,4,FALSE()),LEN(VLOOKUP($A321,#REF!,4,FALSE()))-2),"*")),"")</f>
        <v>#VALUE!</v>
      </c>
      <c r="F321" s="90" t="e">
        <f aca="false">IF(LEN(VLOOKUP($A321,#REF!,5,FALSE())),IF(INDEX(#REF!,MATCH($A321,#REF!,0),2),LEFT(VLOOKUP($A321,#REF!,5,FALSE()),LEN(VLOOKUP($A321,#REF!,5,FALSE()))-2),CONCATENATE(LEFT(VLOOKUP($A321,#REF!,5,FALSE()),LEN(VLOOKUP($A321,#REF!,5,FALSE()))-2),"*")),"")</f>
        <v>#VALUE!</v>
      </c>
      <c r="G321" s="90" t="e">
        <f aca="false">IF(LEN(VLOOKUP($A321,#REF!,6,FALSE())),IF(INDEX(#REF!,MATCH($A321,#REF!,0),3),LEFT(VLOOKUP($A321,#REF!,6,FALSE()),LEN(VLOOKUP($A321,#REF!,6,FALSE()))-2),CONCATENATE(LEFT(VLOOKUP($A321,#REF!,6,FALSE()),LEN(VLOOKUP($A321,#REF!,6,FALSE()))-2),"*")),"")</f>
        <v>#VALUE!</v>
      </c>
      <c r="H321" s="91" t="e">
        <f aca="false">IF(LEN(VLOOKUP($A321,#REF!,7,FALSE())),IF(INDEX(#REF!,MATCH($A321,#REF!,0),4),LEFT(VLOOKUP($A321,#REF!,7,FALSE()),LEN(VLOOKUP($A321,#REF!,7,FALSE()))-2),CONCATENATE(LEFT(VLOOKUP($A321,#REF!,7,FALSE()),LEN(VLOOKUP($A321,#REF!,7,FALSE()))-2),"*")),"")</f>
        <v>#VALUE!</v>
      </c>
      <c r="I321" s="92" t="e">
        <f aca="false">IF(LEN(VLOOKUP($A321,#REF!,8,FALSE())),UPPER(RIGHT(VLOOKUP($A321,#REF!,8,FALSE()), 1)),"")</f>
        <v>#VALUE!</v>
      </c>
      <c r="J321" s="90" t="e">
        <f aca="false">IF(LEN(VLOOKUP($A321,#REF!,4,FALSE())),UPPER(RIGHT(VLOOKUP($A321,#REF!,4,FALSE()), 1)),"")</f>
        <v>#VALUE!</v>
      </c>
      <c r="K321" s="90" t="e">
        <f aca="false">IF(LEN(VLOOKUP($A321,#REF!,5,FALSE())),UPPER(RIGHT(VLOOKUP($A321,#REF!,5,FALSE()), 1)),"")</f>
        <v>#VALUE!</v>
      </c>
      <c r="L321" s="90" t="e">
        <f aca="false">IF(LEN(VLOOKUP($A321,#REF!,6,FALSE())),UPPER(RIGHT(VLOOKUP($A321,#REF!,6,FALSE()), 1)),"")</f>
        <v>#VALUE!</v>
      </c>
      <c r="M321" s="91" t="e">
        <f aca="false">IF(LEN(VLOOKUP($A321,#REF!,7,FALSE())),UPPER(RIGHT(VLOOKUP($A321,#REF!,7,FALSE()), 1)),"")</f>
        <v>#VALUE!</v>
      </c>
      <c r="N321" s="185"/>
      <c r="O321" s="185"/>
      <c r="P321" s="185"/>
      <c r="Q321" s="185"/>
      <c r="R321" s="185"/>
      <c r="S321" s="100" t="e">
        <f aca="false">HLOOKUP("Device Tree Pin Name",#REF!,MATCH($A321,#REF!,0),FALSE())</f>
        <v>#VALUE!</v>
      </c>
      <c r="T321" s="95" t="e">
        <f aca="false">HLOOKUP("power rail",#REF!,MATCH($A321,#REF!,0),FALSE())</f>
        <v>#VALUE!</v>
      </c>
      <c r="U321" s="96" t="e">
        <f aca="false">HLOOKUP("Wake Capable",#REF!,MATCH($A321,#REF!,0),FALSE())</f>
        <v>#VALUE!</v>
      </c>
      <c r="V321" s="96" t="e">
        <f aca="false">HLOOKUP("Strap",#REF!,MATCH($A321,#REF!,0),FALSE())</f>
        <v>#VALUE!</v>
      </c>
      <c r="W321" s="96"/>
      <c r="X321" s="96" t="e">
        <f aca="false">HLOOKUP("DPD_Control",#REF!,MATCH($A321,#REF!,0),FALSE())</f>
        <v>#VALUE!</v>
      </c>
      <c r="Y321" s="96" t="e">
        <f aca="false">HLOOKUP("DPD_Group",#REF!,MATCH($A321,#REF!,0),FALSE())</f>
        <v>#VALUE!</v>
      </c>
      <c r="Z321" s="95"/>
      <c r="AA321" s="95" t="e">
        <f aca="false">HLOOKUP("Pad type",#REF!,MATCH($A321,#REF!,0),FALSE())</f>
        <v>#VALUE!</v>
      </c>
      <c r="AB321" s="95"/>
      <c r="AC321" s="100" t="e">
        <f aca="false">HLOOKUP("POR Pin State",#REF!,MATCH($A321,#REF!,0),FALSE())</f>
        <v>#VALUE!</v>
      </c>
      <c r="AD321" s="186"/>
      <c r="AE321" s="187"/>
      <c r="AF321" s="187"/>
      <c r="AG321" s="187"/>
      <c r="AH321" s="188"/>
      <c r="AI321" s="188"/>
      <c r="AJ321" s="189"/>
      <c r="AK321" s="189"/>
      <c r="AL321" s="189"/>
      <c r="AM321" s="189"/>
      <c r="AN321" s="189"/>
      <c r="AO321" s="189"/>
      <c r="AP321" s="189"/>
      <c r="AQ321" s="190" t="s">
        <v>790</v>
      </c>
      <c r="AR321" s="104"/>
      <c r="AS321" s="104"/>
      <c r="AT321" s="104"/>
      <c r="AU321" s="104"/>
      <c r="AV321" s="104"/>
      <c r="AW321" s="104"/>
      <c r="AX321" s="104"/>
      <c r="AY321" s="104"/>
      <c r="AZ321" s="104"/>
      <c r="BA321" s="104"/>
      <c r="BB321" s="162"/>
      <c r="BC321" s="104"/>
      <c r="BD321" s="191"/>
      <c r="BE321" s="195" t="s">
        <v>790</v>
      </c>
      <c r="BF321" s="108" t="e">
        <f aca="false">VLOOKUP($A321,#REF!, 34, FALSE())</f>
        <v>#VALUE!</v>
      </c>
      <c r="BG321" s="418" t="e">
        <f aca="false">VLOOKUP($A321,#REF!, 22, FALSE())</f>
        <v>#VALUE!</v>
      </c>
      <c r="BH321" s="109"/>
    </row>
    <row r="322" s="193" customFormat="true" ht="12.75" hidden="false" customHeight="true" outlineLevel="0" collapsed="false">
      <c r="A322" s="184" t="s">
        <v>791</v>
      </c>
      <c r="B322" s="86" t="e">
        <f aca="false">VLOOKUP($A322,#REF!, 34, FALSE())</f>
        <v>#VALUE!</v>
      </c>
      <c r="C322" s="87" t="str">
        <f aca="false">CONCATENATE("unused_",A322)</f>
        <v>unused_CSI_C_D0_N</v>
      </c>
      <c r="D322" s="88" t="e">
        <f aca="false">IF(LEN(VLOOKUP($A322,#REF!,8,FALSE())),LEFT(VLOOKUP($A322,#REF!,8,FALSE()),LEN(VLOOKUP($A322,#REF!,8,FALSE()))-2),"")</f>
        <v>#VALUE!</v>
      </c>
      <c r="E322" s="89" t="e">
        <f aca="false">IF(LEN(VLOOKUP($A322,#REF!,4,FALSE())),IF(INDEX(#REF!,MATCH($A322,#REF!,0),1),LEFT(VLOOKUP($A322,#REF!,4,FALSE()),LEN(VLOOKUP($A322,#REF!,4,FALSE()))-2),CONCATENATE(LEFT(VLOOKUP($A322,#REF!,4,FALSE()),LEN(VLOOKUP($A322,#REF!,4,FALSE()))-2),"*")),"")</f>
        <v>#VALUE!</v>
      </c>
      <c r="F322" s="90" t="e">
        <f aca="false">IF(LEN(VLOOKUP($A322,#REF!,5,FALSE())),IF(INDEX(#REF!,MATCH($A322,#REF!,0),2),LEFT(VLOOKUP($A322,#REF!,5,FALSE()),LEN(VLOOKUP($A322,#REF!,5,FALSE()))-2),CONCATENATE(LEFT(VLOOKUP($A322,#REF!,5,FALSE()),LEN(VLOOKUP($A322,#REF!,5,FALSE()))-2),"*")),"")</f>
        <v>#VALUE!</v>
      </c>
      <c r="G322" s="90" t="e">
        <f aca="false">IF(LEN(VLOOKUP($A322,#REF!,6,FALSE())),IF(INDEX(#REF!,MATCH($A322,#REF!,0),3),LEFT(VLOOKUP($A322,#REF!,6,FALSE()),LEN(VLOOKUP($A322,#REF!,6,FALSE()))-2),CONCATENATE(LEFT(VLOOKUP($A322,#REF!,6,FALSE()),LEN(VLOOKUP($A322,#REF!,6,FALSE()))-2),"*")),"")</f>
        <v>#VALUE!</v>
      </c>
      <c r="H322" s="91" t="e">
        <f aca="false">IF(LEN(VLOOKUP($A322,#REF!,7,FALSE())),IF(INDEX(#REF!,MATCH($A322,#REF!,0),4),LEFT(VLOOKUP($A322,#REF!,7,FALSE()),LEN(VLOOKUP($A322,#REF!,7,FALSE()))-2),CONCATENATE(LEFT(VLOOKUP($A322,#REF!,7,FALSE()),LEN(VLOOKUP($A322,#REF!,7,FALSE()))-2),"*")),"")</f>
        <v>#VALUE!</v>
      </c>
      <c r="I322" s="92" t="e">
        <f aca="false">IF(LEN(VLOOKUP($A322,#REF!,8,FALSE())),UPPER(RIGHT(VLOOKUP($A322,#REF!,8,FALSE()), 1)),"")</f>
        <v>#VALUE!</v>
      </c>
      <c r="J322" s="90" t="e">
        <f aca="false">IF(LEN(VLOOKUP($A322,#REF!,4,FALSE())),UPPER(RIGHT(VLOOKUP($A322,#REF!,4,FALSE()), 1)),"")</f>
        <v>#VALUE!</v>
      </c>
      <c r="K322" s="90" t="e">
        <f aca="false">IF(LEN(VLOOKUP($A322,#REF!,5,FALSE())),UPPER(RIGHT(VLOOKUP($A322,#REF!,5,FALSE()), 1)),"")</f>
        <v>#VALUE!</v>
      </c>
      <c r="L322" s="90" t="e">
        <f aca="false">IF(LEN(VLOOKUP($A322,#REF!,6,FALSE())),UPPER(RIGHT(VLOOKUP($A322,#REF!,6,FALSE()), 1)),"")</f>
        <v>#VALUE!</v>
      </c>
      <c r="M322" s="91" t="e">
        <f aca="false">IF(LEN(VLOOKUP($A322,#REF!,7,FALSE())),UPPER(RIGHT(VLOOKUP($A322,#REF!,7,FALSE()), 1)),"")</f>
        <v>#VALUE!</v>
      </c>
      <c r="N322" s="185"/>
      <c r="O322" s="185"/>
      <c r="P322" s="185"/>
      <c r="Q322" s="185"/>
      <c r="R322" s="185"/>
      <c r="S322" s="100" t="e">
        <f aca="false">HLOOKUP("Device Tree Pin Name",#REF!,MATCH($A322,#REF!,0),FALSE())</f>
        <v>#VALUE!</v>
      </c>
      <c r="T322" s="95" t="e">
        <f aca="false">HLOOKUP("power rail",#REF!,MATCH($A322,#REF!,0),FALSE())</f>
        <v>#VALUE!</v>
      </c>
      <c r="U322" s="96" t="e">
        <f aca="false">HLOOKUP("Wake Capable",#REF!,MATCH($A322,#REF!,0),FALSE())</f>
        <v>#VALUE!</v>
      </c>
      <c r="V322" s="96" t="e">
        <f aca="false">HLOOKUP("Strap",#REF!,MATCH($A322,#REF!,0),FALSE())</f>
        <v>#VALUE!</v>
      </c>
      <c r="W322" s="96"/>
      <c r="X322" s="96" t="e">
        <f aca="false">HLOOKUP("DPD_Control",#REF!,MATCH($A322,#REF!,0),FALSE())</f>
        <v>#VALUE!</v>
      </c>
      <c r="Y322" s="96" t="e">
        <f aca="false">HLOOKUP("DPD_Group",#REF!,MATCH($A322,#REF!,0),FALSE())</f>
        <v>#VALUE!</v>
      </c>
      <c r="Z322" s="95"/>
      <c r="AA322" s="95" t="e">
        <f aca="false">HLOOKUP("Pad type",#REF!,MATCH($A322,#REF!,0),FALSE())</f>
        <v>#VALUE!</v>
      </c>
      <c r="AB322" s="95"/>
      <c r="AC322" s="100" t="e">
        <f aca="false">HLOOKUP("POR Pin State",#REF!,MATCH($A322,#REF!,0),FALSE())</f>
        <v>#VALUE!</v>
      </c>
      <c r="AD322" s="186"/>
      <c r="AE322" s="187"/>
      <c r="AF322" s="187"/>
      <c r="AG322" s="187"/>
      <c r="AH322" s="188"/>
      <c r="AI322" s="188"/>
      <c r="AJ322" s="189"/>
      <c r="AK322" s="189"/>
      <c r="AL322" s="189"/>
      <c r="AM322" s="189"/>
      <c r="AN322" s="189"/>
      <c r="AO322" s="189"/>
      <c r="AP322" s="189"/>
      <c r="AQ322" s="194" t="s">
        <v>792</v>
      </c>
      <c r="AR322" s="104"/>
      <c r="AS322" s="104"/>
      <c r="AT322" s="104"/>
      <c r="AU322" s="104"/>
      <c r="AV322" s="104"/>
      <c r="AW322" s="104"/>
      <c r="AX322" s="104"/>
      <c r="AY322" s="104"/>
      <c r="AZ322" s="104"/>
      <c r="BA322" s="104"/>
      <c r="BB322" s="162"/>
      <c r="BC322" s="104"/>
      <c r="BD322" s="191"/>
      <c r="BE322" s="195" t="s">
        <v>792</v>
      </c>
      <c r="BF322" s="108" t="e">
        <f aca="false">VLOOKUP($A322,#REF!, 34, FALSE())</f>
        <v>#VALUE!</v>
      </c>
      <c r="BG322" s="418" t="e">
        <f aca="false">VLOOKUP($A322,#REF!, 22, FALSE())</f>
        <v>#VALUE!</v>
      </c>
      <c r="BH322" s="109"/>
    </row>
    <row r="323" s="193" customFormat="true" ht="12.75" hidden="false" customHeight="true" outlineLevel="0" collapsed="false">
      <c r="A323" s="184" t="s">
        <v>792</v>
      </c>
      <c r="B323" s="86" t="e">
        <f aca="false">VLOOKUP($A323,#REF!, 34, FALSE())</f>
        <v>#VALUE!</v>
      </c>
      <c r="C323" s="87" t="str">
        <f aca="false">CONCATENATE("unused_",A323)</f>
        <v>unused_CSI_C_CLK_P</v>
      </c>
      <c r="D323" s="88" t="e">
        <f aca="false">IF(LEN(VLOOKUP($A323,#REF!,8,FALSE())),LEFT(VLOOKUP($A323,#REF!,8,FALSE()),LEN(VLOOKUP($A323,#REF!,8,FALSE()))-2),"")</f>
        <v>#VALUE!</v>
      </c>
      <c r="E323" s="89" t="e">
        <f aca="false">IF(LEN(VLOOKUP($A323,#REF!,4,FALSE())),IF(INDEX(#REF!,MATCH($A323,#REF!,0),1),LEFT(VLOOKUP($A323,#REF!,4,FALSE()),LEN(VLOOKUP($A323,#REF!,4,FALSE()))-2),CONCATENATE(LEFT(VLOOKUP($A323,#REF!,4,FALSE()),LEN(VLOOKUP($A323,#REF!,4,FALSE()))-2),"*")),"")</f>
        <v>#VALUE!</v>
      </c>
      <c r="F323" s="90" t="e">
        <f aca="false">IF(LEN(VLOOKUP($A323,#REF!,5,FALSE())),IF(INDEX(#REF!,MATCH($A323,#REF!,0),2),LEFT(VLOOKUP($A323,#REF!,5,FALSE()),LEN(VLOOKUP($A323,#REF!,5,FALSE()))-2),CONCATENATE(LEFT(VLOOKUP($A323,#REF!,5,FALSE()),LEN(VLOOKUP($A323,#REF!,5,FALSE()))-2),"*")),"")</f>
        <v>#VALUE!</v>
      </c>
      <c r="G323" s="90" t="e">
        <f aca="false">IF(LEN(VLOOKUP($A323,#REF!,6,FALSE())),IF(INDEX(#REF!,MATCH($A323,#REF!,0),3),LEFT(VLOOKUP($A323,#REF!,6,FALSE()),LEN(VLOOKUP($A323,#REF!,6,FALSE()))-2),CONCATENATE(LEFT(VLOOKUP($A323,#REF!,6,FALSE()),LEN(VLOOKUP($A323,#REF!,6,FALSE()))-2),"*")),"")</f>
        <v>#VALUE!</v>
      </c>
      <c r="H323" s="91" t="e">
        <f aca="false">IF(LEN(VLOOKUP($A323,#REF!,7,FALSE())),IF(INDEX(#REF!,MATCH($A323,#REF!,0),4),LEFT(VLOOKUP($A323,#REF!,7,FALSE()),LEN(VLOOKUP($A323,#REF!,7,FALSE()))-2),CONCATENATE(LEFT(VLOOKUP($A323,#REF!,7,FALSE()),LEN(VLOOKUP($A323,#REF!,7,FALSE()))-2),"*")),"")</f>
        <v>#VALUE!</v>
      </c>
      <c r="I323" s="92" t="e">
        <f aca="false">IF(LEN(VLOOKUP($A323,#REF!,8,FALSE())),UPPER(RIGHT(VLOOKUP($A323,#REF!,8,FALSE()), 1)),"")</f>
        <v>#VALUE!</v>
      </c>
      <c r="J323" s="90" t="e">
        <f aca="false">IF(LEN(VLOOKUP($A323,#REF!,4,FALSE())),UPPER(RIGHT(VLOOKUP($A323,#REF!,4,FALSE()), 1)),"")</f>
        <v>#VALUE!</v>
      </c>
      <c r="K323" s="90" t="e">
        <f aca="false">IF(LEN(VLOOKUP($A323,#REF!,5,FALSE())),UPPER(RIGHT(VLOOKUP($A323,#REF!,5,FALSE()), 1)),"")</f>
        <v>#VALUE!</v>
      </c>
      <c r="L323" s="90" t="e">
        <f aca="false">IF(LEN(VLOOKUP($A323,#REF!,6,FALSE())),UPPER(RIGHT(VLOOKUP($A323,#REF!,6,FALSE()), 1)),"")</f>
        <v>#VALUE!</v>
      </c>
      <c r="M323" s="91" t="e">
        <f aca="false">IF(LEN(VLOOKUP($A323,#REF!,7,FALSE())),UPPER(RIGHT(VLOOKUP($A323,#REF!,7,FALSE()), 1)),"")</f>
        <v>#VALUE!</v>
      </c>
      <c r="N323" s="185"/>
      <c r="O323" s="185"/>
      <c r="P323" s="185"/>
      <c r="Q323" s="185"/>
      <c r="R323" s="185"/>
      <c r="S323" s="100" t="e">
        <f aca="false">HLOOKUP("Device Tree Pin Name",#REF!,MATCH($A323,#REF!,0),FALSE())</f>
        <v>#VALUE!</v>
      </c>
      <c r="T323" s="95" t="e">
        <f aca="false">HLOOKUP("power rail",#REF!,MATCH($A323,#REF!,0),FALSE())</f>
        <v>#VALUE!</v>
      </c>
      <c r="U323" s="96" t="e">
        <f aca="false">HLOOKUP("Wake Capable",#REF!,MATCH($A323,#REF!,0),FALSE())</f>
        <v>#VALUE!</v>
      </c>
      <c r="V323" s="96" t="e">
        <f aca="false">HLOOKUP("Strap",#REF!,MATCH($A323,#REF!,0),FALSE())</f>
        <v>#VALUE!</v>
      </c>
      <c r="W323" s="96"/>
      <c r="X323" s="96" t="e">
        <f aca="false">HLOOKUP("DPD_Control",#REF!,MATCH($A323,#REF!,0),FALSE())</f>
        <v>#VALUE!</v>
      </c>
      <c r="Y323" s="96" t="e">
        <f aca="false">HLOOKUP("DPD_Group",#REF!,MATCH($A323,#REF!,0),FALSE())</f>
        <v>#VALUE!</v>
      </c>
      <c r="Z323" s="95"/>
      <c r="AA323" s="95" t="e">
        <f aca="false">HLOOKUP("Pad type",#REF!,MATCH($A323,#REF!,0),FALSE())</f>
        <v>#VALUE!</v>
      </c>
      <c r="AB323" s="95"/>
      <c r="AC323" s="100" t="e">
        <f aca="false">HLOOKUP("POR Pin State",#REF!,MATCH($A323,#REF!,0),FALSE())</f>
        <v>#VALUE!</v>
      </c>
      <c r="AD323" s="186"/>
      <c r="AE323" s="187"/>
      <c r="AF323" s="187"/>
      <c r="AG323" s="187"/>
      <c r="AH323" s="188"/>
      <c r="AI323" s="188"/>
      <c r="AJ323" s="189"/>
      <c r="AK323" s="189"/>
      <c r="AL323" s="189"/>
      <c r="AM323" s="189"/>
      <c r="AN323" s="189"/>
      <c r="AO323" s="189"/>
      <c r="AP323" s="189"/>
      <c r="AQ323" s="194" t="s">
        <v>791</v>
      </c>
      <c r="AR323" s="104"/>
      <c r="AS323" s="104"/>
      <c r="AT323" s="104"/>
      <c r="AU323" s="104"/>
      <c r="AV323" s="104"/>
      <c r="AW323" s="104"/>
      <c r="AX323" s="104"/>
      <c r="AY323" s="104"/>
      <c r="AZ323" s="104"/>
      <c r="BA323" s="104"/>
      <c r="BB323" s="162"/>
      <c r="BC323" s="104"/>
      <c r="BD323" s="191"/>
      <c r="BE323" s="195" t="s">
        <v>791</v>
      </c>
      <c r="BF323" s="108" t="e">
        <f aca="false">VLOOKUP($A323,#REF!, 34, FALSE())</f>
        <v>#VALUE!</v>
      </c>
      <c r="BG323" s="418" t="e">
        <f aca="false">VLOOKUP($A323,#REF!, 22, FALSE())</f>
        <v>#VALUE!</v>
      </c>
      <c r="BH323" s="109"/>
    </row>
    <row r="324" s="193" customFormat="true" ht="12.75" hidden="false" customHeight="true" outlineLevel="0" collapsed="false">
      <c r="A324" s="184" t="s">
        <v>790</v>
      </c>
      <c r="B324" s="86" t="e">
        <f aca="false">VLOOKUP($A324,#REF!, 34, FALSE())</f>
        <v>#VALUE!</v>
      </c>
      <c r="C324" s="87" t="str">
        <f aca="false">CONCATENATE("unused_",A324)</f>
        <v>unused_CSI_C_CLK_N</v>
      </c>
      <c r="D324" s="88" t="e">
        <f aca="false">IF(LEN(VLOOKUP($A324,#REF!,8,FALSE())),LEFT(VLOOKUP($A324,#REF!,8,FALSE()),LEN(VLOOKUP($A324,#REF!,8,FALSE()))-2),"")</f>
        <v>#VALUE!</v>
      </c>
      <c r="E324" s="89" t="e">
        <f aca="false">IF(LEN(VLOOKUP($A324,#REF!,4,FALSE())),IF(INDEX(#REF!,MATCH($A324,#REF!,0),1),LEFT(VLOOKUP($A324,#REF!,4,FALSE()),LEN(VLOOKUP($A324,#REF!,4,FALSE()))-2),CONCATENATE(LEFT(VLOOKUP($A324,#REF!,4,FALSE()),LEN(VLOOKUP($A324,#REF!,4,FALSE()))-2),"*")),"")</f>
        <v>#VALUE!</v>
      </c>
      <c r="F324" s="90" t="e">
        <f aca="false">IF(LEN(VLOOKUP($A324,#REF!,5,FALSE())),IF(INDEX(#REF!,MATCH($A324,#REF!,0),2),LEFT(VLOOKUP($A324,#REF!,5,FALSE()),LEN(VLOOKUP($A324,#REF!,5,FALSE()))-2),CONCATENATE(LEFT(VLOOKUP($A324,#REF!,5,FALSE()),LEN(VLOOKUP($A324,#REF!,5,FALSE()))-2),"*")),"")</f>
        <v>#VALUE!</v>
      </c>
      <c r="G324" s="90" t="e">
        <f aca="false">IF(LEN(VLOOKUP($A324,#REF!,6,FALSE())),IF(INDEX(#REF!,MATCH($A324,#REF!,0),3),LEFT(VLOOKUP($A324,#REF!,6,FALSE()),LEN(VLOOKUP($A324,#REF!,6,FALSE()))-2),CONCATENATE(LEFT(VLOOKUP($A324,#REF!,6,FALSE()),LEN(VLOOKUP($A324,#REF!,6,FALSE()))-2),"*")),"")</f>
        <v>#VALUE!</v>
      </c>
      <c r="H324" s="91" t="e">
        <f aca="false">IF(LEN(VLOOKUP($A324,#REF!,7,FALSE())),IF(INDEX(#REF!,MATCH($A324,#REF!,0),4),LEFT(VLOOKUP($A324,#REF!,7,FALSE()),LEN(VLOOKUP($A324,#REF!,7,FALSE()))-2),CONCATENATE(LEFT(VLOOKUP($A324,#REF!,7,FALSE()),LEN(VLOOKUP($A324,#REF!,7,FALSE()))-2),"*")),"")</f>
        <v>#VALUE!</v>
      </c>
      <c r="I324" s="92" t="e">
        <f aca="false">IF(LEN(VLOOKUP($A324,#REF!,8,FALSE())),UPPER(RIGHT(VLOOKUP($A324,#REF!,8,FALSE()), 1)),"")</f>
        <v>#VALUE!</v>
      </c>
      <c r="J324" s="90" t="e">
        <f aca="false">IF(LEN(VLOOKUP($A324,#REF!,4,FALSE())),UPPER(RIGHT(VLOOKUP($A324,#REF!,4,FALSE()), 1)),"")</f>
        <v>#VALUE!</v>
      </c>
      <c r="K324" s="90" t="e">
        <f aca="false">IF(LEN(VLOOKUP($A324,#REF!,5,FALSE())),UPPER(RIGHT(VLOOKUP($A324,#REF!,5,FALSE()), 1)),"")</f>
        <v>#VALUE!</v>
      </c>
      <c r="L324" s="90" t="e">
        <f aca="false">IF(LEN(VLOOKUP($A324,#REF!,6,FALSE())),UPPER(RIGHT(VLOOKUP($A324,#REF!,6,FALSE()), 1)),"")</f>
        <v>#VALUE!</v>
      </c>
      <c r="M324" s="91" t="e">
        <f aca="false">IF(LEN(VLOOKUP($A324,#REF!,7,FALSE())),UPPER(RIGHT(VLOOKUP($A324,#REF!,7,FALSE()), 1)),"")</f>
        <v>#VALUE!</v>
      </c>
      <c r="N324" s="185"/>
      <c r="O324" s="185"/>
      <c r="P324" s="185"/>
      <c r="Q324" s="185"/>
      <c r="R324" s="185"/>
      <c r="S324" s="100" t="e">
        <f aca="false">HLOOKUP("Device Tree Pin Name",#REF!,MATCH($A324,#REF!,0),FALSE())</f>
        <v>#VALUE!</v>
      </c>
      <c r="T324" s="95" t="e">
        <f aca="false">HLOOKUP("power rail",#REF!,MATCH($A324,#REF!,0),FALSE())</f>
        <v>#VALUE!</v>
      </c>
      <c r="U324" s="96" t="e">
        <f aca="false">HLOOKUP("Wake Capable",#REF!,MATCH($A324,#REF!,0),FALSE())</f>
        <v>#VALUE!</v>
      </c>
      <c r="V324" s="96" t="e">
        <f aca="false">HLOOKUP("Strap",#REF!,MATCH($A324,#REF!,0),FALSE())</f>
        <v>#VALUE!</v>
      </c>
      <c r="W324" s="96"/>
      <c r="X324" s="96" t="e">
        <f aca="false">HLOOKUP("DPD_Control",#REF!,MATCH($A324,#REF!,0),FALSE())</f>
        <v>#VALUE!</v>
      </c>
      <c r="Y324" s="96" t="e">
        <f aca="false">HLOOKUP("DPD_Group",#REF!,MATCH($A324,#REF!,0),FALSE())</f>
        <v>#VALUE!</v>
      </c>
      <c r="Z324" s="95"/>
      <c r="AA324" s="95" t="e">
        <f aca="false">HLOOKUP("Pad type",#REF!,MATCH($A324,#REF!,0),FALSE())</f>
        <v>#VALUE!</v>
      </c>
      <c r="AB324" s="95"/>
      <c r="AC324" s="100" t="e">
        <f aca="false">HLOOKUP("POR Pin State",#REF!,MATCH($A324,#REF!,0),FALSE())</f>
        <v>#VALUE!</v>
      </c>
      <c r="AD324" s="186"/>
      <c r="AE324" s="187"/>
      <c r="AF324" s="187"/>
      <c r="AG324" s="187"/>
      <c r="AH324" s="188"/>
      <c r="AI324" s="188"/>
      <c r="AJ324" s="189"/>
      <c r="AK324" s="189"/>
      <c r="AL324" s="189"/>
      <c r="AM324" s="189"/>
      <c r="AN324" s="189"/>
      <c r="AO324" s="189"/>
      <c r="AP324" s="189"/>
      <c r="AQ324" s="194" t="s">
        <v>789</v>
      </c>
      <c r="AR324" s="104"/>
      <c r="AS324" s="104"/>
      <c r="AT324" s="104"/>
      <c r="AU324" s="104"/>
      <c r="AV324" s="104"/>
      <c r="AW324" s="104"/>
      <c r="AX324" s="104"/>
      <c r="AY324" s="104"/>
      <c r="AZ324" s="104"/>
      <c r="BA324" s="104"/>
      <c r="BB324" s="162"/>
      <c r="BC324" s="104"/>
      <c r="BD324" s="191"/>
      <c r="BE324" s="195" t="s">
        <v>789</v>
      </c>
      <c r="BF324" s="108" t="e">
        <f aca="false">VLOOKUP($A324,#REF!, 34, FALSE())</f>
        <v>#VALUE!</v>
      </c>
      <c r="BG324" s="418" t="e">
        <f aca="false">VLOOKUP($A324,#REF!, 22, FALSE())</f>
        <v>#VALUE!</v>
      </c>
      <c r="BH324" s="109"/>
    </row>
    <row r="325" s="193" customFormat="true" ht="12.75" hidden="false" customHeight="true" outlineLevel="0" collapsed="false">
      <c r="A325" s="184" t="s">
        <v>793</v>
      </c>
      <c r="B325" s="86" t="e">
        <f aca="false">VLOOKUP($A325,#REF!, 34, FALSE())</f>
        <v>#VALUE!</v>
      </c>
      <c r="C325" s="87" t="str">
        <f aca="false">CONCATENATE("unused_",A325)</f>
        <v>unused_CSI_C_D1_P</v>
      </c>
      <c r="D325" s="88" t="e">
        <f aca="false">IF(LEN(VLOOKUP($A325,#REF!,8,FALSE())),LEFT(VLOOKUP($A325,#REF!,8,FALSE()),LEN(VLOOKUP($A325,#REF!,8,FALSE()))-2),"")</f>
        <v>#VALUE!</v>
      </c>
      <c r="E325" s="89" t="e">
        <f aca="false">IF(LEN(VLOOKUP($A325,#REF!,4,FALSE())),IF(INDEX(#REF!,MATCH($A325,#REF!,0),1),LEFT(VLOOKUP($A325,#REF!,4,FALSE()),LEN(VLOOKUP($A325,#REF!,4,FALSE()))-2),CONCATENATE(LEFT(VLOOKUP($A325,#REF!,4,FALSE()),LEN(VLOOKUP($A325,#REF!,4,FALSE()))-2),"*")),"")</f>
        <v>#VALUE!</v>
      </c>
      <c r="F325" s="90" t="e">
        <f aca="false">IF(LEN(VLOOKUP($A325,#REF!,5,FALSE())),IF(INDEX(#REF!,MATCH($A325,#REF!,0),2),LEFT(VLOOKUP($A325,#REF!,5,FALSE()),LEN(VLOOKUP($A325,#REF!,5,FALSE()))-2),CONCATENATE(LEFT(VLOOKUP($A325,#REF!,5,FALSE()),LEN(VLOOKUP($A325,#REF!,5,FALSE()))-2),"*")),"")</f>
        <v>#VALUE!</v>
      </c>
      <c r="G325" s="90" t="e">
        <f aca="false">IF(LEN(VLOOKUP($A325,#REF!,6,FALSE())),IF(INDEX(#REF!,MATCH($A325,#REF!,0),3),LEFT(VLOOKUP($A325,#REF!,6,FALSE()),LEN(VLOOKUP($A325,#REF!,6,FALSE()))-2),CONCATENATE(LEFT(VLOOKUP($A325,#REF!,6,FALSE()),LEN(VLOOKUP($A325,#REF!,6,FALSE()))-2),"*")),"")</f>
        <v>#VALUE!</v>
      </c>
      <c r="H325" s="91" t="e">
        <f aca="false">IF(LEN(VLOOKUP($A325,#REF!,7,FALSE())),IF(INDEX(#REF!,MATCH($A325,#REF!,0),4),LEFT(VLOOKUP($A325,#REF!,7,FALSE()),LEN(VLOOKUP($A325,#REF!,7,FALSE()))-2),CONCATENATE(LEFT(VLOOKUP($A325,#REF!,7,FALSE()),LEN(VLOOKUP($A325,#REF!,7,FALSE()))-2),"*")),"")</f>
        <v>#VALUE!</v>
      </c>
      <c r="I325" s="92" t="e">
        <f aca="false">IF(LEN(VLOOKUP($A325,#REF!,8,FALSE())),UPPER(RIGHT(VLOOKUP($A325,#REF!,8,FALSE()), 1)),"")</f>
        <v>#VALUE!</v>
      </c>
      <c r="J325" s="90" t="e">
        <f aca="false">IF(LEN(VLOOKUP($A325,#REF!,4,FALSE())),UPPER(RIGHT(VLOOKUP($A325,#REF!,4,FALSE()), 1)),"")</f>
        <v>#VALUE!</v>
      </c>
      <c r="K325" s="90" t="e">
        <f aca="false">IF(LEN(VLOOKUP($A325,#REF!,5,FALSE())),UPPER(RIGHT(VLOOKUP($A325,#REF!,5,FALSE()), 1)),"")</f>
        <v>#VALUE!</v>
      </c>
      <c r="L325" s="90" t="e">
        <f aca="false">IF(LEN(VLOOKUP($A325,#REF!,6,FALSE())),UPPER(RIGHT(VLOOKUP($A325,#REF!,6,FALSE()), 1)),"")</f>
        <v>#VALUE!</v>
      </c>
      <c r="M325" s="91" t="e">
        <f aca="false">IF(LEN(VLOOKUP($A325,#REF!,7,FALSE())),UPPER(RIGHT(VLOOKUP($A325,#REF!,7,FALSE()), 1)),"")</f>
        <v>#VALUE!</v>
      </c>
      <c r="N325" s="185"/>
      <c r="O325" s="185"/>
      <c r="P325" s="185"/>
      <c r="Q325" s="185"/>
      <c r="R325" s="185"/>
      <c r="S325" s="100" t="e">
        <f aca="false">HLOOKUP("Device Tree Pin Name",#REF!,MATCH($A325,#REF!,0),FALSE())</f>
        <v>#VALUE!</v>
      </c>
      <c r="T325" s="95" t="e">
        <f aca="false">HLOOKUP("power rail",#REF!,MATCH($A325,#REF!,0),FALSE())</f>
        <v>#VALUE!</v>
      </c>
      <c r="U325" s="96" t="e">
        <f aca="false">HLOOKUP("Wake Capable",#REF!,MATCH($A325,#REF!,0),FALSE())</f>
        <v>#VALUE!</v>
      </c>
      <c r="V325" s="96" t="e">
        <f aca="false">HLOOKUP("Strap",#REF!,MATCH($A325,#REF!,0),FALSE())</f>
        <v>#VALUE!</v>
      </c>
      <c r="W325" s="96"/>
      <c r="X325" s="96" t="e">
        <f aca="false">HLOOKUP("DPD_Control",#REF!,MATCH($A325,#REF!,0),FALSE())</f>
        <v>#VALUE!</v>
      </c>
      <c r="Y325" s="96" t="e">
        <f aca="false">HLOOKUP("DPD_Group",#REF!,MATCH($A325,#REF!,0),FALSE())</f>
        <v>#VALUE!</v>
      </c>
      <c r="Z325" s="95"/>
      <c r="AA325" s="95" t="e">
        <f aca="false">HLOOKUP("Pad type",#REF!,MATCH($A325,#REF!,0),FALSE())</f>
        <v>#VALUE!</v>
      </c>
      <c r="AB325" s="95"/>
      <c r="AC325" s="100" t="e">
        <f aca="false">HLOOKUP("POR Pin State",#REF!,MATCH($A325,#REF!,0),FALSE())</f>
        <v>#VALUE!</v>
      </c>
      <c r="AD325" s="186"/>
      <c r="AE325" s="187"/>
      <c r="AF325" s="187"/>
      <c r="AG325" s="187"/>
      <c r="AH325" s="188"/>
      <c r="AI325" s="188"/>
      <c r="AJ325" s="189"/>
      <c r="AK325" s="189"/>
      <c r="AL325" s="189"/>
      <c r="AM325" s="189"/>
      <c r="AN325" s="189"/>
      <c r="AO325" s="189"/>
      <c r="AP325" s="189"/>
      <c r="AQ325" s="194" t="s">
        <v>794</v>
      </c>
      <c r="AR325" s="104"/>
      <c r="AS325" s="104"/>
      <c r="AT325" s="104"/>
      <c r="AU325" s="104"/>
      <c r="AV325" s="104"/>
      <c r="AW325" s="104"/>
      <c r="AX325" s="104"/>
      <c r="AY325" s="104"/>
      <c r="AZ325" s="104"/>
      <c r="BA325" s="104"/>
      <c r="BB325" s="162"/>
      <c r="BC325" s="104"/>
      <c r="BD325" s="191"/>
      <c r="BE325" s="195" t="s">
        <v>794</v>
      </c>
      <c r="BF325" s="108" t="e">
        <f aca="false">VLOOKUP($A325,#REF!, 34, FALSE())</f>
        <v>#VALUE!</v>
      </c>
      <c r="BG325" s="418" t="e">
        <f aca="false">VLOOKUP($A325,#REF!, 22, FALSE())</f>
        <v>#VALUE!</v>
      </c>
      <c r="BH325" s="109"/>
    </row>
    <row r="326" s="193" customFormat="true" ht="12.75" hidden="false" customHeight="true" outlineLevel="0" collapsed="false">
      <c r="A326" s="184" t="s">
        <v>794</v>
      </c>
      <c r="B326" s="86" t="e">
        <f aca="false">VLOOKUP($A326,#REF!, 34, FALSE())</f>
        <v>#VALUE!</v>
      </c>
      <c r="C326" s="87" t="str">
        <f aca="false">CONCATENATE("unused_",A326)</f>
        <v>unused_CSI_C_D1_N</v>
      </c>
      <c r="D326" s="88" t="e">
        <f aca="false">IF(LEN(VLOOKUP($A326,#REF!,8,FALSE())),LEFT(VLOOKUP($A326,#REF!,8,FALSE()),LEN(VLOOKUP($A326,#REF!,8,FALSE()))-2),"")</f>
        <v>#VALUE!</v>
      </c>
      <c r="E326" s="89" t="e">
        <f aca="false">IF(LEN(VLOOKUP($A326,#REF!,4,FALSE())),IF(INDEX(#REF!,MATCH($A326,#REF!,0),1),LEFT(VLOOKUP($A326,#REF!,4,FALSE()),LEN(VLOOKUP($A326,#REF!,4,FALSE()))-2),CONCATENATE(LEFT(VLOOKUP($A326,#REF!,4,FALSE()),LEN(VLOOKUP($A326,#REF!,4,FALSE()))-2),"*")),"")</f>
        <v>#VALUE!</v>
      </c>
      <c r="F326" s="90" t="e">
        <f aca="false">IF(LEN(VLOOKUP($A326,#REF!,5,FALSE())),IF(INDEX(#REF!,MATCH($A326,#REF!,0),2),LEFT(VLOOKUP($A326,#REF!,5,FALSE()),LEN(VLOOKUP($A326,#REF!,5,FALSE()))-2),CONCATENATE(LEFT(VLOOKUP($A326,#REF!,5,FALSE()),LEN(VLOOKUP($A326,#REF!,5,FALSE()))-2),"*")),"")</f>
        <v>#VALUE!</v>
      </c>
      <c r="G326" s="90" t="e">
        <f aca="false">IF(LEN(VLOOKUP($A326,#REF!,6,FALSE())),IF(INDEX(#REF!,MATCH($A326,#REF!,0),3),LEFT(VLOOKUP($A326,#REF!,6,FALSE()),LEN(VLOOKUP($A326,#REF!,6,FALSE()))-2),CONCATENATE(LEFT(VLOOKUP($A326,#REF!,6,FALSE()),LEN(VLOOKUP($A326,#REF!,6,FALSE()))-2),"*")),"")</f>
        <v>#VALUE!</v>
      </c>
      <c r="H326" s="91" t="e">
        <f aca="false">IF(LEN(VLOOKUP($A326,#REF!,7,FALSE())),IF(INDEX(#REF!,MATCH($A326,#REF!,0),4),LEFT(VLOOKUP($A326,#REF!,7,FALSE()),LEN(VLOOKUP($A326,#REF!,7,FALSE()))-2),CONCATENATE(LEFT(VLOOKUP($A326,#REF!,7,FALSE()),LEN(VLOOKUP($A326,#REF!,7,FALSE()))-2),"*")),"")</f>
        <v>#VALUE!</v>
      </c>
      <c r="I326" s="92" t="e">
        <f aca="false">IF(LEN(VLOOKUP($A326,#REF!,8,FALSE())),UPPER(RIGHT(VLOOKUP($A326,#REF!,8,FALSE()), 1)),"")</f>
        <v>#VALUE!</v>
      </c>
      <c r="J326" s="90" t="e">
        <f aca="false">IF(LEN(VLOOKUP($A326,#REF!,4,FALSE())),UPPER(RIGHT(VLOOKUP($A326,#REF!,4,FALSE()), 1)),"")</f>
        <v>#VALUE!</v>
      </c>
      <c r="K326" s="90" t="e">
        <f aca="false">IF(LEN(VLOOKUP($A326,#REF!,5,FALSE())),UPPER(RIGHT(VLOOKUP($A326,#REF!,5,FALSE()), 1)),"")</f>
        <v>#VALUE!</v>
      </c>
      <c r="L326" s="90" t="e">
        <f aca="false">IF(LEN(VLOOKUP($A326,#REF!,6,FALSE())),UPPER(RIGHT(VLOOKUP($A326,#REF!,6,FALSE()), 1)),"")</f>
        <v>#VALUE!</v>
      </c>
      <c r="M326" s="91" t="e">
        <f aca="false">IF(LEN(VLOOKUP($A326,#REF!,7,FALSE())),UPPER(RIGHT(VLOOKUP($A326,#REF!,7,FALSE()), 1)),"")</f>
        <v>#VALUE!</v>
      </c>
      <c r="N326" s="185"/>
      <c r="O326" s="185"/>
      <c r="P326" s="185"/>
      <c r="Q326" s="185"/>
      <c r="R326" s="185"/>
      <c r="S326" s="100" t="e">
        <f aca="false">HLOOKUP("Device Tree Pin Name",#REF!,MATCH($A326,#REF!,0),FALSE())</f>
        <v>#VALUE!</v>
      </c>
      <c r="T326" s="95" t="e">
        <f aca="false">HLOOKUP("power rail",#REF!,MATCH($A326,#REF!,0),FALSE())</f>
        <v>#VALUE!</v>
      </c>
      <c r="U326" s="96" t="e">
        <f aca="false">HLOOKUP("Wake Capable",#REF!,MATCH($A326,#REF!,0),FALSE())</f>
        <v>#VALUE!</v>
      </c>
      <c r="V326" s="96" t="e">
        <f aca="false">HLOOKUP("Strap",#REF!,MATCH($A326,#REF!,0),FALSE())</f>
        <v>#VALUE!</v>
      </c>
      <c r="W326" s="96"/>
      <c r="X326" s="96" t="e">
        <f aca="false">HLOOKUP("DPD_Control",#REF!,MATCH($A326,#REF!,0),FALSE())</f>
        <v>#VALUE!</v>
      </c>
      <c r="Y326" s="96" t="e">
        <f aca="false">HLOOKUP("DPD_Group",#REF!,MATCH($A326,#REF!,0),FALSE())</f>
        <v>#VALUE!</v>
      </c>
      <c r="Z326" s="95"/>
      <c r="AA326" s="95" t="e">
        <f aca="false">HLOOKUP("Pad type",#REF!,MATCH($A326,#REF!,0),FALSE())</f>
        <v>#VALUE!</v>
      </c>
      <c r="AB326" s="95"/>
      <c r="AC326" s="100" t="e">
        <f aca="false">HLOOKUP("POR Pin State",#REF!,MATCH($A326,#REF!,0),FALSE())</f>
        <v>#VALUE!</v>
      </c>
      <c r="AD326" s="186"/>
      <c r="AE326" s="187"/>
      <c r="AF326" s="187"/>
      <c r="AG326" s="187"/>
      <c r="AH326" s="188"/>
      <c r="AI326" s="188"/>
      <c r="AJ326" s="189"/>
      <c r="AK326" s="189"/>
      <c r="AL326" s="189"/>
      <c r="AM326" s="189"/>
      <c r="AN326" s="189"/>
      <c r="AO326" s="189"/>
      <c r="AP326" s="189"/>
      <c r="AQ326" s="194" t="s">
        <v>793</v>
      </c>
      <c r="AR326" s="104"/>
      <c r="AS326" s="104"/>
      <c r="AT326" s="104"/>
      <c r="AU326" s="104"/>
      <c r="AV326" s="104"/>
      <c r="AW326" s="104"/>
      <c r="AX326" s="104"/>
      <c r="AY326" s="104"/>
      <c r="AZ326" s="104"/>
      <c r="BA326" s="104"/>
      <c r="BB326" s="162"/>
      <c r="BC326" s="104"/>
      <c r="BD326" s="191"/>
      <c r="BE326" s="195" t="s">
        <v>793</v>
      </c>
      <c r="BF326" s="108" t="e">
        <f aca="false">VLOOKUP($A326,#REF!, 34, FALSE())</f>
        <v>#VALUE!</v>
      </c>
      <c r="BG326" s="418" t="e">
        <f aca="false">VLOOKUP($A326,#REF!, 22, FALSE())</f>
        <v>#VALUE!</v>
      </c>
      <c r="BH326" s="109"/>
    </row>
    <row r="327" s="193" customFormat="true" ht="12.75" hidden="false" customHeight="true" outlineLevel="0" collapsed="false">
      <c r="A327" s="184" t="s">
        <v>795</v>
      </c>
      <c r="B327" s="86" t="e">
        <f aca="false">VLOOKUP($A327,#REF!, 34, FALSE())</f>
        <v>#VALUE!</v>
      </c>
      <c r="C327" s="87" t="str">
        <f aca="false">CONCATENATE("unused_",A327)</f>
        <v>unused_CSI_D_D0_P</v>
      </c>
      <c r="D327" s="88" t="e">
        <f aca="false">IF(LEN(VLOOKUP($A327,#REF!,8,FALSE())),LEFT(VLOOKUP($A327,#REF!,8,FALSE()),LEN(VLOOKUP($A327,#REF!,8,FALSE()))-2),"")</f>
        <v>#VALUE!</v>
      </c>
      <c r="E327" s="89" t="e">
        <f aca="false">IF(LEN(VLOOKUP($A327,#REF!,4,FALSE())),IF(INDEX(#REF!,MATCH($A327,#REF!,0),1),LEFT(VLOOKUP($A327,#REF!,4,FALSE()),LEN(VLOOKUP($A327,#REF!,4,FALSE()))-2),CONCATENATE(LEFT(VLOOKUP($A327,#REF!,4,FALSE()),LEN(VLOOKUP($A327,#REF!,4,FALSE()))-2),"*")),"")</f>
        <v>#VALUE!</v>
      </c>
      <c r="F327" s="90" t="e">
        <f aca="false">IF(LEN(VLOOKUP($A327,#REF!,5,FALSE())),IF(INDEX(#REF!,MATCH($A327,#REF!,0),2),LEFT(VLOOKUP($A327,#REF!,5,FALSE()),LEN(VLOOKUP($A327,#REF!,5,FALSE()))-2),CONCATENATE(LEFT(VLOOKUP($A327,#REF!,5,FALSE()),LEN(VLOOKUP($A327,#REF!,5,FALSE()))-2),"*")),"")</f>
        <v>#VALUE!</v>
      </c>
      <c r="G327" s="90" t="e">
        <f aca="false">IF(LEN(VLOOKUP($A327,#REF!,6,FALSE())),IF(INDEX(#REF!,MATCH($A327,#REF!,0),3),LEFT(VLOOKUP($A327,#REF!,6,FALSE()),LEN(VLOOKUP($A327,#REF!,6,FALSE()))-2),CONCATENATE(LEFT(VLOOKUP($A327,#REF!,6,FALSE()),LEN(VLOOKUP($A327,#REF!,6,FALSE()))-2),"*")),"")</f>
        <v>#VALUE!</v>
      </c>
      <c r="H327" s="91" t="e">
        <f aca="false">IF(LEN(VLOOKUP($A327,#REF!,7,FALSE())),IF(INDEX(#REF!,MATCH($A327,#REF!,0),4),LEFT(VLOOKUP($A327,#REF!,7,FALSE()),LEN(VLOOKUP($A327,#REF!,7,FALSE()))-2),CONCATENATE(LEFT(VLOOKUP($A327,#REF!,7,FALSE()),LEN(VLOOKUP($A327,#REF!,7,FALSE()))-2),"*")),"")</f>
        <v>#VALUE!</v>
      </c>
      <c r="I327" s="92" t="e">
        <f aca="false">IF(LEN(VLOOKUP($A327,#REF!,8,FALSE())),UPPER(RIGHT(VLOOKUP($A327,#REF!,8,FALSE()), 1)),"")</f>
        <v>#VALUE!</v>
      </c>
      <c r="J327" s="90" t="e">
        <f aca="false">IF(LEN(VLOOKUP($A327,#REF!,4,FALSE())),UPPER(RIGHT(VLOOKUP($A327,#REF!,4,FALSE()), 1)),"")</f>
        <v>#VALUE!</v>
      </c>
      <c r="K327" s="90" t="e">
        <f aca="false">IF(LEN(VLOOKUP($A327,#REF!,5,FALSE())),UPPER(RIGHT(VLOOKUP($A327,#REF!,5,FALSE()), 1)),"")</f>
        <v>#VALUE!</v>
      </c>
      <c r="L327" s="90" t="e">
        <f aca="false">IF(LEN(VLOOKUP($A327,#REF!,6,FALSE())),UPPER(RIGHT(VLOOKUP($A327,#REF!,6,FALSE()), 1)),"")</f>
        <v>#VALUE!</v>
      </c>
      <c r="M327" s="91" t="e">
        <f aca="false">IF(LEN(VLOOKUP($A327,#REF!,7,FALSE())),UPPER(RIGHT(VLOOKUP($A327,#REF!,7,FALSE()), 1)),"")</f>
        <v>#VALUE!</v>
      </c>
      <c r="N327" s="185"/>
      <c r="O327" s="185"/>
      <c r="P327" s="185"/>
      <c r="Q327" s="185"/>
      <c r="R327" s="185"/>
      <c r="S327" s="100" t="e">
        <f aca="false">HLOOKUP("Device Tree Pin Name",#REF!,MATCH($A327,#REF!,0),FALSE())</f>
        <v>#VALUE!</v>
      </c>
      <c r="T327" s="95" t="e">
        <f aca="false">HLOOKUP("power rail",#REF!,MATCH($A327,#REF!,0),FALSE())</f>
        <v>#VALUE!</v>
      </c>
      <c r="U327" s="96" t="e">
        <f aca="false">HLOOKUP("Wake Capable",#REF!,MATCH($A327,#REF!,0),FALSE())</f>
        <v>#VALUE!</v>
      </c>
      <c r="V327" s="96" t="e">
        <f aca="false">HLOOKUP("Strap",#REF!,MATCH($A327,#REF!,0),FALSE())</f>
        <v>#VALUE!</v>
      </c>
      <c r="W327" s="96"/>
      <c r="X327" s="96" t="e">
        <f aca="false">HLOOKUP("DPD_Control",#REF!,MATCH($A327,#REF!,0),FALSE())</f>
        <v>#VALUE!</v>
      </c>
      <c r="Y327" s="96" t="e">
        <f aca="false">HLOOKUP("DPD_Group",#REF!,MATCH($A327,#REF!,0),FALSE())</f>
        <v>#VALUE!</v>
      </c>
      <c r="Z327" s="95"/>
      <c r="AA327" s="95" t="e">
        <f aca="false">HLOOKUP("Pad type",#REF!,MATCH($A327,#REF!,0),FALSE())</f>
        <v>#VALUE!</v>
      </c>
      <c r="AB327" s="95"/>
      <c r="AC327" s="100" t="e">
        <f aca="false">HLOOKUP("POR Pin State",#REF!,MATCH($A327,#REF!,0),FALSE())</f>
        <v>#VALUE!</v>
      </c>
      <c r="AD327" s="186"/>
      <c r="AE327" s="187"/>
      <c r="AF327" s="187"/>
      <c r="AG327" s="187"/>
      <c r="AH327" s="188"/>
      <c r="AI327" s="188"/>
      <c r="AJ327" s="189"/>
      <c r="AK327" s="189"/>
      <c r="AL327" s="189"/>
      <c r="AM327" s="189"/>
      <c r="AN327" s="189"/>
      <c r="AO327" s="189"/>
      <c r="AP327" s="189"/>
      <c r="AQ327" s="190" t="s">
        <v>796</v>
      </c>
      <c r="AR327" s="104"/>
      <c r="AS327" s="104"/>
      <c r="AT327" s="104"/>
      <c r="AU327" s="104"/>
      <c r="AV327" s="104"/>
      <c r="AW327" s="104"/>
      <c r="AX327" s="104"/>
      <c r="AY327" s="104"/>
      <c r="AZ327" s="104"/>
      <c r="BA327" s="104"/>
      <c r="BB327" s="162"/>
      <c r="BC327" s="104"/>
      <c r="BD327" s="191"/>
      <c r="BE327" s="195" t="s">
        <v>796</v>
      </c>
      <c r="BF327" s="108" t="e">
        <f aca="false">VLOOKUP($A327,#REF!, 34, FALSE())</f>
        <v>#VALUE!</v>
      </c>
      <c r="BG327" s="418" t="e">
        <f aca="false">VLOOKUP($A327,#REF!, 22, FALSE())</f>
        <v>#VALUE!</v>
      </c>
      <c r="BH327" s="109"/>
    </row>
    <row r="328" s="193" customFormat="true" ht="12.75" hidden="false" customHeight="true" outlineLevel="0" collapsed="false">
      <c r="A328" s="184" t="s">
        <v>797</v>
      </c>
      <c r="B328" s="86" t="e">
        <f aca="false">VLOOKUP($A328,#REF!, 34, FALSE())</f>
        <v>#VALUE!</v>
      </c>
      <c r="C328" s="87" t="str">
        <f aca="false">CONCATENATE("unused_",A328)</f>
        <v>unused_CSI_D_D0_N</v>
      </c>
      <c r="D328" s="88" t="e">
        <f aca="false">IF(LEN(VLOOKUP($A328,#REF!,8,FALSE())),LEFT(VLOOKUP($A328,#REF!,8,FALSE()),LEN(VLOOKUP($A328,#REF!,8,FALSE()))-2),"")</f>
        <v>#VALUE!</v>
      </c>
      <c r="E328" s="89" t="e">
        <f aca="false">IF(LEN(VLOOKUP($A328,#REF!,4,FALSE())),IF(INDEX(#REF!,MATCH($A328,#REF!,0),1),LEFT(VLOOKUP($A328,#REF!,4,FALSE()),LEN(VLOOKUP($A328,#REF!,4,FALSE()))-2),CONCATENATE(LEFT(VLOOKUP($A328,#REF!,4,FALSE()),LEN(VLOOKUP($A328,#REF!,4,FALSE()))-2),"*")),"")</f>
        <v>#VALUE!</v>
      </c>
      <c r="F328" s="90" t="e">
        <f aca="false">IF(LEN(VLOOKUP($A328,#REF!,5,FALSE())),IF(INDEX(#REF!,MATCH($A328,#REF!,0),2),LEFT(VLOOKUP($A328,#REF!,5,FALSE()),LEN(VLOOKUP($A328,#REF!,5,FALSE()))-2),CONCATENATE(LEFT(VLOOKUP($A328,#REF!,5,FALSE()),LEN(VLOOKUP($A328,#REF!,5,FALSE()))-2),"*")),"")</f>
        <v>#VALUE!</v>
      </c>
      <c r="G328" s="90" t="e">
        <f aca="false">IF(LEN(VLOOKUP($A328,#REF!,6,FALSE())),IF(INDEX(#REF!,MATCH($A328,#REF!,0),3),LEFT(VLOOKUP($A328,#REF!,6,FALSE()),LEN(VLOOKUP($A328,#REF!,6,FALSE()))-2),CONCATENATE(LEFT(VLOOKUP($A328,#REF!,6,FALSE()),LEN(VLOOKUP($A328,#REF!,6,FALSE()))-2),"*")),"")</f>
        <v>#VALUE!</v>
      </c>
      <c r="H328" s="91" t="e">
        <f aca="false">IF(LEN(VLOOKUP($A328,#REF!,7,FALSE())),IF(INDEX(#REF!,MATCH($A328,#REF!,0),4),LEFT(VLOOKUP($A328,#REF!,7,FALSE()),LEN(VLOOKUP($A328,#REF!,7,FALSE()))-2),CONCATENATE(LEFT(VLOOKUP($A328,#REF!,7,FALSE()),LEN(VLOOKUP($A328,#REF!,7,FALSE()))-2),"*")),"")</f>
        <v>#VALUE!</v>
      </c>
      <c r="I328" s="92" t="e">
        <f aca="false">IF(LEN(VLOOKUP($A328,#REF!,8,FALSE())),UPPER(RIGHT(VLOOKUP($A328,#REF!,8,FALSE()), 1)),"")</f>
        <v>#VALUE!</v>
      </c>
      <c r="J328" s="90" t="e">
        <f aca="false">IF(LEN(VLOOKUP($A328,#REF!,4,FALSE())),UPPER(RIGHT(VLOOKUP($A328,#REF!,4,FALSE()), 1)),"")</f>
        <v>#VALUE!</v>
      </c>
      <c r="K328" s="90" t="e">
        <f aca="false">IF(LEN(VLOOKUP($A328,#REF!,5,FALSE())),UPPER(RIGHT(VLOOKUP($A328,#REF!,5,FALSE()), 1)),"")</f>
        <v>#VALUE!</v>
      </c>
      <c r="L328" s="90" t="e">
        <f aca="false">IF(LEN(VLOOKUP($A328,#REF!,6,FALSE())),UPPER(RIGHT(VLOOKUP($A328,#REF!,6,FALSE()), 1)),"")</f>
        <v>#VALUE!</v>
      </c>
      <c r="M328" s="91" t="e">
        <f aca="false">IF(LEN(VLOOKUP($A328,#REF!,7,FALSE())),UPPER(RIGHT(VLOOKUP($A328,#REF!,7,FALSE()), 1)),"")</f>
        <v>#VALUE!</v>
      </c>
      <c r="N328" s="185"/>
      <c r="O328" s="185"/>
      <c r="P328" s="185"/>
      <c r="Q328" s="185"/>
      <c r="R328" s="185"/>
      <c r="S328" s="100" t="e">
        <f aca="false">HLOOKUP("Device Tree Pin Name",#REF!,MATCH($A328,#REF!,0),FALSE())</f>
        <v>#VALUE!</v>
      </c>
      <c r="T328" s="95" t="e">
        <f aca="false">HLOOKUP("power rail",#REF!,MATCH($A328,#REF!,0),FALSE())</f>
        <v>#VALUE!</v>
      </c>
      <c r="U328" s="96" t="e">
        <f aca="false">HLOOKUP("Wake Capable",#REF!,MATCH($A328,#REF!,0),FALSE())</f>
        <v>#VALUE!</v>
      </c>
      <c r="V328" s="96" t="e">
        <f aca="false">HLOOKUP("Strap",#REF!,MATCH($A328,#REF!,0),FALSE())</f>
        <v>#VALUE!</v>
      </c>
      <c r="W328" s="96"/>
      <c r="X328" s="96" t="e">
        <f aca="false">HLOOKUP("DPD_Control",#REF!,MATCH($A328,#REF!,0),FALSE())</f>
        <v>#VALUE!</v>
      </c>
      <c r="Y328" s="96" t="e">
        <f aca="false">HLOOKUP("DPD_Group",#REF!,MATCH($A328,#REF!,0),FALSE())</f>
        <v>#VALUE!</v>
      </c>
      <c r="Z328" s="95"/>
      <c r="AA328" s="95" t="e">
        <f aca="false">HLOOKUP("Pad type",#REF!,MATCH($A328,#REF!,0),FALSE())</f>
        <v>#VALUE!</v>
      </c>
      <c r="AB328" s="95"/>
      <c r="AC328" s="100" t="e">
        <f aca="false">HLOOKUP("POR Pin State",#REF!,MATCH($A328,#REF!,0),FALSE())</f>
        <v>#VALUE!</v>
      </c>
      <c r="AD328" s="186"/>
      <c r="AE328" s="187"/>
      <c r="AF328" s="187"/>
      <c r="AG328" s="187"/>
      <c r="AH328" s="188"/>
      <c r="AI328" s="188"/>
      <c r="AJ328" s="189"/>
      <c r="AK328" s="189"/>
      <c r="AL328" s="189"/>
      <c r="AM328" s="189"/>
      <c r="AN328" s="189"/>
      <c r="AO328" s="189"/>
      <c r="AP328" s="189"/>
      <c r="AQ328" s="194" t="s">
        <v>798</v>
      </c>
      <c r="AR328" s="104"/>
      <c r="AS328" s="104"/>
      <c r="AT328" s="104"/>
      <c r="AU328" s="104"/>
      <c r="AV328" s="104"/>
      <c r="AW328" s="104"/>
      <c r="AX328" s="104"/>
      <c r="AY328" s="104"/>
      <c r="AZ328" s="104"/>
      <c r="BA328" s="104"/>
      <c r="BB328" s="162"/>
      <c r="BC328" s="104"/>
      <c r="BD328" s="191"/>
      <c r="BE328" s="195" t="s">
        <v>798</v>
      </c>
      <c r="BF328" s="108" t="e">
        <f aca="false">VLOOKUP($A328,#REF!, 34, FALSE())</f>
        <v>#VALUE!</v>
      </c>
      <c r="BG328" s="418" t="e">
        <f aca="false">VLOOKUP($A328,#REF!, 22, FALSE())</f>
        <v>#VALUE!</v>
      </c>
      <c r="BH328" s="109"/>
    </row>
    <row r="329" s="193" customFormat="true" ht="12.75" hidden="false" customHeight="true" outlineLevel="0" collapsed="false">
      <c r="A329" s="184" t="s">
        <v>798</v>
      </c>
      <c r="B329" s="86" t="e">
        <f aca="false">VLOOKUP($A329,#REF!, 34, FALSE())</f>
        <v>#VALUE!</v>
      </c>
      <c r="C329" s="87" t="str">
        <f aca="false">CONCATENATE("unused_",A329)</f>
        <v>unused_CSI_D_CLK_P</v>
      </c>
      <c r="D329" s="88" t="e">
        <f aca="false">IF(LEN(VLOOKUP($A329,#REF!,8,FALSE())),LEFT(VLOOKUP($A329,#REF!,8,FALSE()),LEN(VLOOKUP($A329,#REF!,8,FALSE()))-2),"")</f>
        <v>#VALUE!</v>
      </c>
      <c r="E329" s="89" t="e">
        <f aca="false">IF(LEN(VLOOKUP($A329,#REF!,4,FALSE())),IF(INDEX(#REF!,MATCH($A329,#REF!,0),1),LEFT(VLOOKUP($A329,#REF!,4,FALSE()),LEN(VLOOKUP($A329,#REF!,4,FALSE()))-2),CONCATENATE(LEFT(VLOOKUP($A329,#REF!,4,FALSE()),LEN(VLOOKUP($A329,#REF!,4,FALSE()))-2),"*")),"")</f>
        <v>#VALUE!</v>
      </c>
      <c r="F329" s="90" t="e">
        <f aca="false">IF(LEN(VLOOKUP($A329,#REF!,5,FALSE())),IF(INDEX(#REF!,MATCH($A329,#REF!,0),2),LEFT(VLOOKUP($A329,#REF!,5,FALSE()),LEN(VLOOKUP($A329,#REF!,5,FALSE()))-2),CONCATENATE(LEFT(VLOOKUP($A329,#REF!,5,FALSE()),LEN(VLOOKUP($A329,#REF!,5,FALSE()))-2),"*")),"")</f>
        <v>#VALUE!</v>
      </c>
      <c r="G329" s="90" t="e">
        <f aca="false">IF(LEN(VLOOKUP($A329,#REF!,6,FALSE())),IF(INDEX(#REF!,MATCH($A329,#REF!,0),3),LEFT(VLOOKUP($A329,#REF!,6,FALSE()),LEN(VLOOKUP($A329,#REF!,6,FALSE()))-2),CONCATENATE(LEFT(VLOOKUP($A329,#REF!,6,FALSE()),LEN(VLOOKUP($A329,#REF!,6,FALSE()))-2),"*")),"")</f>
        <v>#VALUE!</v>
      </c>
      <c r="H329" s="91" t="e">
        <f aca="false">IF(LEN(VLOOKUP($A329,#REF!,7,FALSE())),IF(INDEX(#REF!,MATCH($A329,#REF!,0),4),LEFT(VLOOKUP($A329,#REF!,7,FALSE()),LEN(VLOOKUP($A329,#REF!,7,FALSE()))-2),CONCATENATE(LEFT(VLOOKUP($A329,#REF!,7,FALSE()),LEN(VLOOKUP($A329,#REF!,7,FALSE()))-2),"*")),"")</f>
        <v>#VALUE!</v>
      </c>
      <c r="I329" s="92" t="e">
        <f aca="false">IF(LEN(VLOOKUP($A329,#REF!,8,FALSE())),UPPER(RIGHT(VLOOKUP($A329,#REF!,8,FALSE()), 1)),"")</f>
        <v>#VALUE!</v>
      </c>
      <c r="J329" s="90" t="e">
        <f aca="false">IF(LEN(VLOOKUP($A329,#REF!,4,FALSE())),UPPER(RIGHT(VLOOKUP($A329,#REF!,4,FALSE()), 1)),"")</f>
        <v>#VALUE!</v>
      </c>
      <c r="K329" s="90" t="e">
        <f aca="false">IF(LEN(VLOOKUP($A329,#REF!,5,FALSE())),UPPER(RIGHT(VLOOKUP($A329,#REF!,5,FALSE()), 1)),"")</f>
        <v>#VALUE!</v>
      </c>
      <c r="L329" s="90" t="e">
        <f aca="false">IF(LEN(VLOOKUP($A329,#REF!,6,FALSE())),UPPER(RIGHT(VLOOKUP($A329,#REF!,6,FALSE()), 1)),"")</f>
        <v>#VALUE!</v>
      </c>
      <c r="M329" s="91" t="e">
        <f aca="false">IF(LEN(VLOOKUP($A329,#REF!,7,FALSE())),UPPER(RIGHT(VLOOKUP($A329,#REF!,7,FALSE()), 1)),"")</f>
        <v>#VALUE!</v>
      </c>
      <c r="N329" s="185"/>
      <c r="O329" s="185"/>
      <c r="P329" s="185"/>
      <c r="Q329" s="185"/>
      <c r="R329" s="185"/>
      <c r="S329" s="100" t="e">
        <f aca="false">HLOOKUP("Device Tree Pin Name",#REF!,MATCH($A329,#REF!,0),FALSE())</f>
        <v>#VALUE!</v>
      </c>
      <c r="T329" s="95" t="e">
        <f aca="false">HLOOKUP("power rail",#REF!,MATCH($A329,#REF!,0),FALSE())</f>
        <v>#VALUE!</v>
      </c>
      <c r="U329" s="96" t="e">
        <f aca="false">HLOOKUP("Wake Capable",#REF!,MATCH($A329,#REF!,0),FALSE())</f>
        <v>#VALUE!</v>
      </c>
      <c r="V329" s="96" t="e">
        <f aca="false">HLOOKUP("Strap",#REF!,MATCH($A329,#REF!,0),FALSE())</f>
        <v>#VALUE!</v>
      </c>
      <c r="W329" s="96"/>
      <c r="X329" s="96" t="e">
        <f aca="false">HLOOKUP("DPD_Control",#REF!,MATCH($A329,#REF!,0),FALSE())</f>
        <v>#VALUE!</v>
      </c>
      <c r="Y329" s="96" t="e">
        <f aca="false">HLOOKUP("DPD_Group",#REF!,MATCH($A329,#REF!,0),FALSE())</f>
        <v>#VALUE!</v>
      </c>
      <c r="Z329" s="95"/>
      <c r="AA329" s="95" t="e">
        <f aca="false">HLOOKUP("Pad type",#REF!,MATCH($A329,#REF!,0),FALSE())</f>
        <v>#VALUE!</v>
      </c>
      <c r="AB329" s="95"/>
      <c r="AC329" s="100" t="e">
        <f aca="false">HLOOKUP("POR Pin State",#REF!,MATCH($A329,#REF!,0),FALSE())</f>
        <v>#VALUE!</v>
      </c>
      <c r="AD329" s="186"/>
      <c r="AE329" s="187"/>
      <c r="AF329" s="187"/>
      <c r="AG329" s="187"/>
      <c r="AH329" s="188"/>
      <c r="AI329" s="188"/>
      <c r="AJ329" s="189"/>
      <c r="AK329" s="189"/>
      <c r="AL329" s="189"/>
      <c r="AM329" s="189"/>
      <c r="AN329" s="189"/>
      <c r="AO329" s="189"/>
      <c r="AP329" s="189"/>
      <c r="AQ329" s="194" t="s">
        <v>797</v>
      </c>
      <c r="AR329" s="104"/>
      <c r="AS329" s="104"/>
      <c r="AT329" s="104"/>
      <c r="AU329" s="104"/>
      <c r="AV329" s="104"/>
      <c r="AW329" s="104"/>
      <c r="AX329" s="104"/>
      <c r="AY329" s="104"/>
      <c r="AZ329" s="104"/>
      <c r="BA329" s="104"/>
      <c r="BB329" s="162"/>
      <c r="BC329" s="104"/>
      <c r="BD329" s="191"/>
      <c r="BE329" s="195" t="s">
        <v>797</v>
      </c>
      <c r="BF329" s="108" t="e">
        <f aca="false">VLOOKUP($A329,#REF!, 34, FALSE())</f>
        <v>#VALUE!</v>
      </c>
      <c r="BG329" s="418" t="e">
        <f aca="false">VLOOKUP($A329,#REF!, 22, FALSE())</f>
        <v>#VALUE!</v>
      </c>
      <c r="BH329" s="109"/>
    </row>
    <row r="330" s="193" customFormat="true" ht="12.75" hidden="false" customHeight="true" outlineLevel="0" collapsed="false">
      <c r="A330" s="184" t="s">
        <v>796</v>
      </c>
      <c r="B330" s="86" t="e">
        <f aca="false">VLOOKUP($A330,#REF!, 34, FALSE())</f>
        <v>#VALUE!</v>
      </c>
      <c r="C330" s="87" t="str">
        <f aca="false">CONCATENATE("unused_",A330)</f>
        <v>unused_CSI_D_CLK_N</v>
      </c>
      <c r="D330" s="88" t="e">
        <f aca="false">IF(LEN(VLOOKUP($A330,#REF!,8,FALSE())),LEFT(VLOOKUP($A330,#REF!,8,FALSE()),LEN(VLOOKUP($A330,#REF!,8,FALSE()))-2),"")</f>
        <v>#VALUE!</v>
      </c>
      <c r="E330" s="89" t="e">
        <f aca="false">IF(LEN(VLOOKUP($A330,#REF!,4,FALSE())),IF(INDEX(#REF!,MATCH($A330,#REF!,0),1),LEFT(VLOOKUP($A330,#REF!,4,FALSE()),LEN(VLOOKUP($A330,#REF!,4,FALSE()))-2),CONCATENATE(LEFT(VLOOKUP($A330,#REF!,4,FALSE()),LEN(VLOOKUP($A330,#REF!,4,FALSE()))-2),"*")),"")</f>
        <v>#VALUE!</v>
      </c>
      <c r="F330" s="90" t="e">
        <f aca="false">IF(LEN(VLOOKUP($A330,#REF!,5,FALSE())),IF(INDEX(#REF!,MATCH($A330,#REF!,0),2),LEFT(VLOOKUP($A330,#REF!,5,FALSE()),LEN(VLOOKUP($A330,#REF!,5,FALSE()))-2),CONCATENATE(LEFT(VLOOKUP($A330,#REF!,5,FALSE()),LEN(VLOOKUP($A330,#REF!,5,FALSE()))-2),"*")),"")</f>
        <v>#VALUE!</v>
      </c>
      <c r="G330" s="90" t="e">
        <f aca="false">IF(LEN(VLOOKUP($A330,#REF!,6,FALSE())),IF(INDEX(#REF!,MATCH($A330,#REF!,0),3),LEFT(VLOOKUP($A330,#REF!,6,FALSE()),LEN(VLOOKUP($A330,#REF!,6,FALSE()))-2),CONCATENATE(LEFT(VLOOKUP($A330,#REF!,6,FALSE()),LEN(VLOOKUP($A330,#REF!,6,FALSE()))-2),"*")),"")</f>
        <v>#VALUE!</v>
      </c>
      <c r="H330" s="91" t="e">
        <f aca="false">IF(LEN(VLOOKUP($A330,#REF!,7,FALSE())),IF(INDEX(#REF!,MATCH($A330,#REF!,0),4),LEFT(VLOOKUP($A330,#REF!,7,FALSE()),LEN(VLOOKUP($A330,#REF!,7,FALSE()))-2),CONCATENATE(LEFT(VLOOKUP($A330,#REF!,7,FALSE()),LEN(VLOOKUP($A330,#REF!,7,FALSE()))-2),"*")),"")</f>
        <v>#VALUE!</v>
      </c>
      <c r="I330" s="92" t="e">
        <f aca="false">IF(LEN(VLOOKUP($A330,#REF!,8,FALSE())),UPPER(RIGHT(VLOOKUP($A330,#REF!,8,FALSE()), 1)),"")</f>
        <v>#VALUE!</v>
      </c>
      <c r="J330" s="90" t="e">
        <f aca="false">IF(LEN(VLOOKUP($A330,#REF!,4,FALSE())),UPPER(RIGHT(VLOOKUP($A330,#REF!,4,FALSE()), 1)),"")</f>
        <v>#VALUE!</v>
      </c>
      <c r="K330" s="90" t="e">
        <f aca="false">IF(LEN(VLOOKUP($A330,#REF!,5,FALSE())),UPPER(RIGHT(VLOOKUP($A330,#REF!,5,FALSE()), 1)),"")</f>
        <v>#VALUE!</v>
      </c>
      <c r="L330" s="90" t="e">
        <f aca="false">IF(LEN(VLOOKUP($A330,#REF!,6,FALSE())),UPPER(RIGHT(VLOOKUP($A330,#REF!,6,FALSE()), 1)),"")</f>
        <v>#VALUE!</v>
      </c>
      <c r="M330" s="91" t="e">
        <f aca="false">IF(LEN(VLOOKUP($A330,#REF!,7,FALSE())),UPPER(RIGHT(VLOOKUP($A330,#REF!,7,FALSE()), 1)),"")</f>
        <v>#VALUE!</v>
      </c>
      <c r="N330" s="185"/>
      <c r="O330" s="185"/>
      <c r="P330" s="185"/>
      <c r="Q330" s="185"/>
      <c r="R330" s="185"/>
      <c r="S330" s="100" t="e">
        <f aca="false">HLOOKUP("Device Tree Pin Name",#REF!,MATCH($A330,#REF!,0),FALSE())</f>
        <v>#VALUE!</v>
      </c>
      <c r="T330" s="95" t="e">
        <f aca="false">HLOOKUP("power rail",#REF!,MATCH($A330,#REF!,0),FALSE())</f>
        <v>#VALUE!</v>
      </c>
      <c r="U330" s="96" t="e">
        <f aca="false">HLOOKUP("Wake Capable",#REF!,MATCH($A330,#REF!,0),FALSE())</f>
        <v>#VALUE!</v>
      </c>
      <c r="V330" s="96" t="e">
        <f aca="false">HLOOKUP("Strap",#REF!,MATCH($A330,#REF!,0),FALSE())</f>
        <v>#VALUE!</v>
      </c>
      <c r="W330" s="96"/>
      <c r="X330" s="96" t="e">
        <f aca="false">HLOOKUP("DPD_Control",#REF!,MATCH($A330,#REF!,0),FALSE())</f>
        <v>#VALUE!</v>
      </c>
      <c r="Y330" s="96" t="e">
        <f aca="false">HLOOKUP("DPD_Group",#REF!,MATCH($A330,#REF!,0),FALSE())</f>
        <v>#VALUE!</v>
      </c>
      <c r="Z330" s="95"/>
      <c r="AA330" s="95" t="e">
        <f aca="false">HLOOKUP("Pad type",#REF!,MATCH($A330,#REF!,0),FALSE())</f>
        <v>#VALUE!</v>
      </c>
      <c r="AB330" s="95"/>
      <c r="AC330" s="100" t="e">
        <f aca="false">HLOOKUP("POR Pin State",#REF!,MATCH($A330,#REF!,0),FALSE())</f>
        <v>#VALUE!</v>
      </c>
      <c r="AD330" s="186"/>
      <c r="AE330" s="187"/>
      <c r="AF330" s="187"/>
      <c r="AG330" s="187"/>
      <c r="AH330" s="188"/>
      <c r="AI330" s="188"/>
      <c r="AJ330" s="189"/>
      <c r="AK330" s="189"/>
      <c r="AL330" s="189"/>
      <c r="AM330" s="189"/>
      <c r="AN330" s="189"/>
      <c r="AO330" s="189"/>
      <c r="AP330" s="189"/>
      <c r="AQ330" s="194" t="s">
        <v>795</v>
      </c>
      <c r="AR330" s="104"/>
      <c r="AS330" s="104"/>
      <c r="AT330" s="104"/>
      <c r="AU330" s="104"/>
      <c r="AV330" s="104"/>
      <c r="AW330" s="104"/>
      <c r="AX330" s="104"/>
      <c r="AY330" s="104"/>
      <c r="AZ330" s="104"/>
      <c r="BA330" s="104"/>
      <c r="BB330" s="162"/>
      <c r="BC330" s="104"/>
      <c r="BD330" s="191"/>
      <c r="BE330" s="195" t="s">
        <v>795</v>
      </c>
      <c r="BF330" s="108" t="e">
        <f aca="false">VLOOKUP($A330,#REF!, 34, FALSE())</f>
        <v>#VALUE!</v>
      </c>
      <c r="BG330" s="418" t="e">
        <f aca="false">VLOOKUP($A330,#REF!, 22, FALSE())</f>
        <v>#VALUE!</v>
      </c>
      <c r="BH330" s="109"/>
    </row>
    <row r="331" s="193" customFormat="true" ht="12.75" hidden="false" customHeight="true" outlineLevel="0" collapsed="false">
      <c r="A331" s="184" t="s">
        <v>799</v>
      </c>
      <c r="B331" s="86" t="e">
        <f aca="false">VLOOKUP($A331,#REF!, 34, FALSE())</f>
        <v>#VALUE!</v>
      </c>
      <c r="C331" s="87" t="str">
        <f aca="false">CONCATENATE("unused_",A331)</f>
        <v>unused_CSI_D_D1_P</v>
      </c>
      <c r="D331" s="88" t="e">
        <f aca="false">IF(LEN(VLOOKUP($A331,#REF!,8,FALSE())),LEFT(VLOOKUP($A331,#REF!,8,FALSE()),LEN(VLOOKUP($A331,#REF!,8,FALSE()))-2),"")</f>
        <v>#VALUE!</v>
      </c>
      <c r="E331" s="89" t="e">
        <f aca="false">IF(LEN(VLOOKUP($A331,#REF!,4,FALSE())),IF(INDEX(#REF!,MATCH($A331,#REF!,0),1),LEFT(VLOOKUP($A331,#REF!,4,FALSE()),LEN(VLOOKUP($A331,#REF!,4,FALSE()))-2),CONCATENATE(LEFT(VLOOKUP($A331,#REF!,4,FALSE()),LEN(VLOOKUP($A331,#REF!,4,FALSE()))-2),"*")),"")</f>
        <v>#VALUE!</v>
      </c>
      <c r="F331" s="90" t="e">
        <f aca="false">IF(LEN(VLOOKUP($A331,#REF!,5,FALSE())),IF(INDEX(#REF!,MATCH($A331,#REF!,0),2),LEFT(VLOOKUP($A331,#REF!,5,FALSE()),LEN(VLOOKUP($A331,#REF!,5,FALSE()))-2),CONCATENATE(LEFT(VLOOKUP($A331,#REF!,5,FALSE()),LEN(VLOOKUP($A331,#REF!,5,FALSE()))-2),"*")),"")</f>
        <v>#VALUE!</v>
      </c>
      <c r="G331" s="90" t="e">
        <f aca="false">IF(LEN(VLOOKUP($A331,#REF!,6,FALSE())),IF(INDEX(#REF!,MATCH($A331,#REF!,0),3),LEFT(VLOOKUP($A331,#REF!,6,FALSE()),LEN(VLOOKUP($A331,#REF!,6,FALSE()))-2),CONCATENATE(LEFT(VLOOKUP($A331,#REF!,6,FALSE()),LEN(VLOOKUP($A331,#REF!,6,FALSE()))-2),"*")),"")</f>
        <v>#VALUE!</v>
      </c>
      <c r="H331" s="91" t="e">
        <f aca="false">IF(LEN(VLOOKUP($A331,#REF!,7,FALSE())),IF(INDEX(#REF!,MATCH($A331,#REF!,0),4),LEFT(VLOOKUP($A331,#REF!,7,FALSE()),LEN(VLOOKUP($A331,#REF!,7,FALSE()))-2),CONCATENATE(LEFT(VLOOKUP($A331,#REF!,7,FALSE()),LEN(VLOOKUP($A331,#REF!,7,FALSE()))-2),"*")),"")</f>
        <v>#VALUE!</v>
      </c>
      <c r="I331" s="92" t="e">
        <f aca="false">IF(LEN(VLOOKUP($A331,#REF!,8,FALSE())),UPPER(RIGHT(VLOOKUP($A331,#REF!,8,FALSE()), 1)),"")</f>
        <v>#VALUE!</v>
      </c>
      <c r="J331" s="90" t="e">
        <f aca="false">IF(LEN(VLOOKUP($A331,#REF!,4,FALSE())),UPPER(RIGHT(VLOOKUP($A331,#REF!,4,FALSE()), 1)),"")</f>
        <v>#VALUE!</v>
      </c>
      <c r="K331" s="90" t="e">
        <f aca="false">IF(LEN(VLOOKUP($A331,#REF!,5,FALSE())),UPPER(RIGHT(VLOOKUP($A331,#REF!,5,FALSE()), 1)),"")</f>
        <v>#VALUE!</v>
      </c>
      <c r="L331" s="90" t="e">
        <f aca="false">IF(LEN(VLOOKUP($A331,#REF!,6,FALSE())),UPPER(RIGHT(VLOOKUP($A331,#REF!,6,FALSE()), 1)),"")</f>
        <v>#VALUE!</v>
      </c>
      <c r="M331" s="91" t="e">
        <f aca="false">IF(LEN(VLOOKUP($A331,#REF!,7,FALSE())),UPPER(RIGHT(VLOOKUP($A331,#REF!,7,FALSE()), 1)),"")</f>
        <v>#VALUE!</v>
      </c>
      <c r="N331" s="185"/>
      <c r="O331" s="185"/>
      <c r="P331" s="185"/>
      <c r="Q331" s="185"/>
      <c r="R331" s="185"/>
      <c r="S331" s="100" t="e">
        <f aca="false">HLOOKUP("Device Tree Pin Name",#REF!,MATCH($A331,#REF!,0),FALSE())</f>
        <v>#VALUE!</v>
      </c>
      <c r="T331" s="95" t="e">
        <f aca="false">HLOOKUP("power rail",#REF!,MATCH($A331,#REF!,0),FALSE())</f>
        <v>#VALUE!</v>
      </c>
      <c r="U331" s="96" t="e">
        <f aca="false">HLOOKUP("Wake Capable",#REF!,MATCH($A331,#REF!,0),FALSE())</f>
        <v>#VALUE!</v>
      </c>
      <c r="V331" s="96" t="e">
        <f aca="false">HLOOKUP("Strap",#REF!,MATCH($A331,#REF!,0),FALSE())</f>
        <v>#VALUE!</v>
      </c>
      <c r="W331" s="96"/>
      <c r="X331" s="96" t="e">
        <f aca="false">HLOOKUP("DPD_Control",#REF!,MATCH($A331,#REF!,0),FALSE())</f>
        <v>#VALUE!</v>
      </c>
      <c r="Y331" s="96" t="e">
        <f aca="false">HLOOKUP("DPD_Group",#REF!,MATCH($A331,#REF!,0),FALSE())</f>
        <v>#VALUE!</v>
      </c>
      <c r="Z331" s="95"/>
      <c r="AA331" s="95" t="e">
        <f aca="false">HLOOKUP("Pad type",#REF!,MATCH($A331,#REF!,0),FALSE())</f>
        <v>#VALUE!</v>
      </c>
      <c r="AB331" s="95"/>
      <c r="AC331" s="100" t="e">
        <f aca="false">HLOOKUP("POR Pin State",#REF!,MATCH($A331,#REF!,0),FALSE())</f>
        <v>#VALUE!</v>
      </c>
      <c r="AD331" s="186"/>
      <c r="AE331" s="187"/>
      <c r="AF331" s="187"/>
      <c r="AG331" s="187"/>
      <c r="AH331" s="188"/>
      <c r="AI331" s="188"/>
      <c r="AJ331" s="189"/>
      <c r="AK331" s="189"/>
      <c r="AL331" s="189"/>
      <c r="AM331" s="189"/>
      <c r="AN331" s="189"/>
      <c r="AO331" s="189"/>
      <c r="AP331" s="189"/>
      <c r="AQ331" s="194" t="s">
        <v>800</v>
      </c>
      <c r="AR331" s="104"/>
      <c r="AS331" s="104"/>
      <c r="AT331" s="104"/>
      <c r="AU331" s="104"/>
      <c r="AV331" s="104"/>
      <c r="AW331" s="104"/>
      <c r="AX331" s="104"/>
      <c r="AY331" s="104"/>
      <c r="AZ331" s="104"/>
      <c r="BA331" s="104"/>
      <c r="BB331" s="162"/>
      <c r="BC331" s="104"/>
      <c r="BD331" s="191"/>
      <c r="BE331" s="195" t="s">
        <v>800</v>
      </c>
      <c r="BF331" s="108" t="e">
        <f aca="false">VLOOKUP($A331,#REF!, 34, FALSE())</f>
        <v>#VALUE!</v>
      </c>
      <c r="BG331" s="418" t="e">
        <f aca="false">VLOOKUP($A331,#REF!, 22, FALSE())</f>
        <v>#VALUE!</v>
      </c>
      <c r="BH331" s="109"/>
    </row>
    <row r="332" s="193" customFormat="true" ht="12.75" hidden="false" customHeight="true" outlineLevel="0" collapsed="false">
      <c r="A332" s="184" t="s">
        <v>800</v>
      </c>
      <c r="B332" s="86" t="e">
        <f aca="false">VLOOKUP($A332,#REF!, 34, FALSE())</f>
        <v>#VALUE!</v>
      </c>
      <c r="C332" s="87" t="str">
        <f aca="false">CONCATENATE("unused_",A332)</f>
        <v>unused_CSI_D_D1_N</v>
      </c>
      <c r="D332" s="88" t="e">
        <f aca="false">IF(LEN(VLOOKUP($A332,#REF!,8,FALSE())),LEFT(VLOOKUP($A332,#REF!,8,FALSE()),LEN(VLOOKUP($A332,#REF!,8,FALSE()))-2),"")</f>
        <v>#VALUE!</v>
      </c>
      <c r="E332" s="89" t="e">
        <f aca="false">IF(LEN(VLOOKUP($A332,#REF!,4,FALSE())),IF(INDEX(#REF!,MATCH($A332,#REF!,0),1),LEFT(VLOOKUP($A332,#REF!,4,FALSE()),LEN(VLOOKUP($A332,#REF!,4,FALSE()))-2),CONCATENATE(LEFT(VLOOKUP($A332,#REF!,4,FALSE()),LEN(VLOOKUP($A332,#REF!,4,FALSE()))-2),"*")),"")</f>
        <v>#VALUE!</v>
      </c>
      <c r="F332" s="90" t="e">
        <f aca="false">IF(LEN(VLOOKUP($A332,#REF!,5,FALSE())),IF(INDEX(#REF!,MATCH($A332,#REF!,0),2),LEFT(VLOOKUP($A332,#REF!,5,FALSE()),LEN(VLOOKUP($A332,#REF!,5,FALSE()))-2),CONCATENATE(LEFT(VLOOKUP($A332,#REF!,5,FALSE()),LEN(VLOOKUP($A332,#REF!,5,FALSE()))-2),"*")),"")</f>
        <v>#VALUE!</v>
      </c>
      <c r="G332" s="90" t="e">
        <f aca="false">IF(LEN(VLOOKUP($A332,#REF!,6,FALSE())),IF(INDEX(#REF!,MATCH($A332,#REF!,0),3),LEFT(VLOOKUP($A332,#REF!,6,FALSE()),LEN(VLOOKUP($A332,#REF!,6,FALSE()))-2),CONCATENATE(LEFT(VLOOKUP($A332,#REF!,6,FALSE()),LEN(VLOOKUP($A332,#REF!,6,FALSE()))-2),"*")),"")</f>
        <v>#VALUE!</v>
      </c>
      <c r="H332" s="91" t="e">
        <f aca="false">IF(LEN(VLOOKUP($A332,#REF!,7,FALSE())),IF(INDEX(#REF!,MATCH($A332,#REF!,0),4),LEFT(VLOOKUP($A332,#REF!,7,FALSE()),LEN(VLOOKUP($A332,#REF!,7,FALSE()))-2),CONCATENATE(LEFT(VLOOKUP($A332,#REF!,7,FALSE()),LEN(VLOOKUP($A332,#REF!,7,FALSE()))-2),"*")),"")</f>
        <v>#VALUE!</v>
      </c>
      <c r="I332" s="92" t="e">
        <f aca="false">IF(LEN(VLOOKUP($A332,#REF!,8,FALSE())),UPPER(RIGHT(VLOOKUP($A332,#REF!,8,FALSE()), 1)),"")</f>
        <v>#VALUE!</v>
      </c>
      <c r="J332" s="90" t="e">
        <f aca="false">IF(LEN(VLOOKUP($A332,#REF!,4,FALSE())),UPPER(RIGHT(VLOOKUP($A332,#REF!,4,FALSE()), 1)),"")</f>
        <v>#VALUE!</v>
      </c>
      <c r="K332" s="90" t="e">
        <f aca="false">IF(LEN(VLOOKUP($A332,#REF!,5,FALSE())),UPPER(RIGHT(VLOOKUP($A332,#REF!,5,FALSE()), 1)),"")</f>
        <v>#VALUE!</v>
      </c>
      <c r="L332" s="90" t="e">
        <f aca="false">IF(LEN(VLOOKUP($A332,#REF!,6,FALSE())),UPPER(RIGHT(VLOOKUP($A332,#REF!,6,FALSE()), 1)),"")</f>
        <v>#VALUE!</v>
      </c>
      <c r="M332" s="91" t="e">
        <f aca="false">IF(LEN(VLOOKUP($A332,#REF!,7,FALSE())),UPPER(RIGHT(VLOOKUP($A332,#REF!,7,FALSE()), 1)),"")</f>
        <v>#VALUE!</v>
      </c>
      <c r="N332" s="185"/>
      <c r="O332" s="185"/>
      <c r="P332" s="185"/>
      <c r="Q332" s="185"/>
      <c r="R332" s="185"/>
      <c r="S332" s="100" t="e">
        <f aca="false">HLOOKUP("Device Tree Pin Name",#REF!,MATCH($A332,#REF!,0),FALSE())</f>
        <v>#VALUE!</v>
      </c>
      <c r="T332" s="95" t="e">
        <f aca="false">HLOOKUP("power rail",#REF!,MATCH($A332,#REF!,0),FALSE())</f>
        <v>#VALUE!</v>
      </c>
      <c r="U332" s="96" t="e">
        <f aca="false">HLOOKUP("Wake Capable",#REF!,MATCH($A332,#REF!,0),FALSE())</f>
        <v>#VALUE!</v>
      </c>
      <c r="V332" s="96" t="e">
        <f aca="false">HLOOKUP("Strap",#REF!,MATCH($A332,#REF!,0),FALSE())</f>
        <v>#VALUE!</v>
      </c>
      <c r="W332" s="96"/>
      <c r="X332" s="96" t="e">
        <f aca="false">HLOOKUP("DPD_Control",#REF!,MATCH($A332,#REF!,0),FALSE())</f>
        <v>#VALUE!</v>
      </c>
      <c r="Y332" s="96" t="e">
        <f aca="false">HLOOKUP("DPD_Group",#REF!,MATCH($A332,#REF!,0),FALSE())</f>
        <v>#VALUE!</v>
      </c>
      <c r="Z332" s="95"/>
      <c r="AA332" s="95" t="e">
        <f aca="false">HLOOKUP("Pad type",#REF!,MATCH($A332,#REF!,0),FALSE())</f>
        <v>#VALUE!</v>
      </c>
      <c r="AB332" s="95"/>
      <c r="AC332" s="100" t="e">
        <f aca="false">HLOOKUP("POR Pin State",#REF!,MATCH($A332,#REF!,0),FALSE())</f>
        <v>#VALUE!</v>
      </c>
      <c r="AD332" s="186"/>
      <c r="AE332" s="187"/>
      <c r="AF332" s="187"/>
      <c r="AG332" s="187"/>
      <c r="AH332" s="188"/>
      <c r="AI332" s="188"/>
      <c r="AJ332" s="189"/>
      <c r="AK332" s="189"/>
      <c r="AL332" s="189"/>
      <c r="AM332" s="189"/>
      <c r="AN332" s="189"/>
      <c r="AO332" s="189"/>
      <c r="AP332" s="189"/>
      <c r="AQ332" s="194" t="s">
        <v>799</v>
      </c>
      <c r="AR332" s="104"/>
      <c r="AS332" s="104"/>
      <c r="AT332" s="104"/>
      <c r="AU332" s="104"/>
      <c r="AV332" s="104"/>
      <c r="AW332" s="104"/>
      <c r="AX332" s="104"/>
      <c r="AY332" s="104"/>
      <c r="AZ332" s="104"/>
      <c r="BA332" s="104"/>
      <c r="BB332" s="162"/>
      <c r="BC332" s="104"/>
      <c r="BD332" s="196"/>
      <c r="BE332" s="195" t="s">
        <v>799</v>
      </c>
      <c r="BF332" s="108" t="e">
        <f aca="false">VLOOKUP($A332,#REF!, 34, FALSE())</f>
        <v>#VALUE!</v>
      </c>
      <c r="BG332" s="418" t="e">
        <f aca="false">VLOOKUP($A332,#REF!, 22, FALSE())</f>
        <v>#VALUE!</v>
      </c>
      <c r="BH332" s="109"/>
    </row>
    <row r="333" s="193" customFormat="true" ht="12.75" hidden="false" customHeight="true" outlineLevel="0" collapsed="false">
      <c r="A333" s="184" t="s">
        <v>801</v>
      </c>
      <c r="B333" s="86" t="e">
        <f aca="false">VLOOKUP($A333,#REF!, 34, FALSE())</f>
        <v>#VALUE!</v>
      </c>
      <c r="C333" s="87" t="str">
        <f aca="false">CONCATENATE("unused_",A333)</f>
        <v>unused_CSI_E_D0_P</v>
      </c>
      <c r="D333" s="88" t="e">
        <f aca="false">IF(LEN(VLOOKUP($A333,#REF!,8,FALSE())),LEFT(VLOOKUP($A333,#REF!,8,FALSE()),LEN(VLOOKUP($A333,#REF!,8,FALSE()))-2),"")</f>
        <v>#VALUE!</v>
      </c>
      <c r="E333" s="89" t="e">
        <f aca="false">IF(LEN(VLOOKUP($A333,#REF!,4,FALSE())),IF(INDEX(#REF!,MATCH($A333,#REF!,0),1),LEFT(VLOOKUP($A333,#REF!,4,FALSE()),LEN(VLOOKUP($A333,#REF!,4,FALSE()))-2),CONCATENATE(LEFT(VLOOKUP($A333,#REF!,4,FALSE()),LEN(VLOOKUP($A333,#REF!,4,FALSE()))-2),"*")),"")</f>
        <v>#VALUE!</v>
      </c>
      <c r="F333" s="90" t="e">
        <f aca="false">IF(LEN(VLOOKUP($A333,#REF!,5,FALSE())),IF(INDEX(#REF!,MATCH($A333,#REF!,0),2),LEFT(VLOOKUP($A333,#REF!,5,FALSE()),LEN(VLOOKUP($A333,#REF!,5,FALSE()))-2),CONCATENATE(LEFT(VLOOKUP($A333,#REF!,5,FALSE()),LEN(VLOOKUP($A333,#REF!,5,FALSE()))-2),"*")),"")</f>
        <v>#VALUE!</v>
      </c>
      <c r="G333" s="90" t="e">
        <f aca="false">IF(LEN(VLOOKUP($A333,#REF!,6,FALSE())),IF(INDEX(#REF!,MATCH($A333,#REF!,0),3),LEFT(VLOOKUP($A333,#REF!,6,FALSE()),LEN(VLOOKUP($A333,#REF!,6,FALSE()))-2),CONCATENATE(LEFT(VLOOKUP($A333,#REF!,6,FALSE()),LEN(VLOOKUP($A333,#REF!,6,FALSE()))-2),"*")),"")</f>
        <v>#VALUE!</v>
      </c>
      <c r="H333" s="91" t="e">
        <f aca="false">IF(LEN(VLOOKUP($A333,#REF!,7,FALSE())),IF(INDEX(#REF!,MATCH($A333,#REF!,0),4),LEFT(VLOOKUP($A333,#REF!,7,FALSE()),LEN(VLOOKUP($A333,#REF!,7,FALSE()))-2),CONCATENATE(LEFT(VLOOKUP($A333,#REF!,7,FALSE()),LEN(VLOOKUP($A333,#REF!,7,FALSE()))-2),"*")),"")</f>
        <v>#VALUE!</v>
      </c>
      <c r="I333" s="92" t="e">
        <f aca="false">IF(LEN(VLOOKUP($A333,#REF!,8,FALSE())),UPPER(RIGHT(VLOOKUP($A333,#REF!,8,FALSE()), 1)),"")</f>
        <v>#VALUE!</v>
      </c>
      <c r="J333" s="90" t="e">
        <f aca="false">IF(LEN(VLOOKUP($A333,#REF!,4,FALSE())),UPPER(RIGHT(VLOOKUP($A333,#REF!,4,FALSE()), 1)),"")</f>
        <v>#VALUE!</v>
      </c>
      <c r="K333" s="90" t="e">
        <f aca="false">IF(LEN(VLOOKUP($A333,#REF!,5,FALSE())),UPPER(RIGHT(VLOOKUP($A333,#REF!,5,FALSE()), 1)),"")</f>
        <v>#VALUE!</v>
      </c>
      <c r="L333" s="90" t="e">
        <f aca="false">IF(LEN(VLOOKUP($A333,#REF!,6,FALSE())),UPPER(RIGHT(VLOOKUP($A333,#REF!,6,FALSE()), 1)),"")</f>
        <v>#VALUE!</v>
      </c>
      <c r="M333" s="91" t="e">
        <f aca="false">IF(LEN(VLOOKUP($A333,#REF!,7,FALSE())),UPPER(RIGHT(VLOOKUP($A333,#REF!,7,FALSE()), 1)),"")</f>
        <v>#VALUE!</v>
      </c>
      <c r="N333" s="185"/>
      <c r="O333" s="185"/>
      <c r="P333" s="185"/>
      <c r="Q333" s="185"/>
      <c r="R333" s="185"/>
      <c r="S333" s="100" t="e">
        <f aca="false">HLOOKUP("Device Tree Pin Name",#REF!,MATCH($A333,#REF!,0),FALSE())</f>
        <v>#VALUE!</v>
      </c>
      <c r="T333" s="95" t="e">
        <f aca="false">HLOOKUP("power rail",#REF!,MATCH($A333,#REF!,0),FALSE())</f>
        <v>#VALUE!</v>
      </c>
      <c r="U333" s="96" t="e">
        <f aca="false">HLOOKUP("Wake Capable",#REF!,MATCH($A333,#REF!,0),FALSE())</f>
        <v>#VALUE!</v>
      </c>
      <c r="V333" s="96" t="e">
        <f aca="false">HLOOKUP("Strap",#REF!,MATCH($A333,#REF!,0),FALSE())</f>
        <v>#VALUE!</v>
      </c>
      <c r="W333" s="96"/>
      <c r="X333" s="96" t="e">
        <f aca="false">HLOOKUP("DPD_Control",#REF!,MATCH($A333,#REF!,0),FALSE())</f>
        <v>#VALUE!</v>
      </c>
      <c r="Y333" s="96" t="e">
        <f aca="false">HLOOKUP("DPD_Group",#REF!,MATCH($A333,#REF!,0),FALSE())</f>
        <v>#VALUE!</v>
      </c>
      <c r="Z333" s="95"/>
      <c r="AA333" s="95" t="e">
        <f aca="false">HLOOKUP("Pad type",#REF!,MATCH($A333,#REF!,0),FALSE())</f>
        <v>#VALUE!</v>
      </c>
      <c r="AB333" s="95"/>
      <c r="AC333" s="100" t="e">
        <f aca="false">HLOOKUP("POR Pin State",#REF!,MATCH($A333,#REF!,0),FALSE())</f>
        <v>#VALUE!</v>
      </c>
      <c r="AD333" s="186"/>
      <c r="AE333" s="187"/>
      <c r="AF333" s="187"/>
      <c r="AG333" s="187"/>
      <c r="AH333" s="188"/>
      <c r="AI333" s="188"/>
      <c r="AJ333" s="189"/>
      <c r="AK333" s="189"/>
      <c r="AL333" s="189"/>
      <c r="AM333" s="189"/>
      <c r="AN333" s="189"/>
      <c r="AO333" s="189"/>
      <c r="AP333" s="189"/>
      <c r="AQ333" s="194" t="s">
        <v>802</v>
      </c>
      <c r="AR333" s="104"/>
      <c r="AS333" s="104"/>
      <c r="AT333" s="104"/>
      <c r="AU333" s="104"/>
      <c r="AV333" s="104"/>
      <c r="AW333" s="104"/>
      <c r="AX333" s="104"/>
      <c r="AY333" s="104"/>
      <c r="AZ333" s="104"/>
      <c r="BA333" s="104"/>
      <c r="BB333" s="162"/>
      <c r="BC333" s="174"/>
      <c r="BD333" s="197"/>
      <c r="BE333" s="195" t="s">
        <v>802</v>
      </c>
      <c r="BF333" s="108" t="e">
        <f aca="false">VLOOKUP($A333,#REF!, 34, FALSE())</f>
        <v>#VALUE!</v>
      </c>
      <c r="BG333" s="418" t="e">
        <f aca="false">VLOOKUP($A333,#REF!, 22, FALSE())</f>
        <v>#VALUE!</v>
      </c>
      <c r="BH333" s="109"/>
    </row>
    <row r="334" s="193" customFormat="true" ht="12.75" hidden="false" customHeight="true" outlineLevel="0" collapsed="false">
      <c r="A334" s="184" t="s">
        <v>803</v>
      </c>
      <c r="B334" s="86" t="e">
        <f aca="false">VLOOKUP($A334,#REF!, 34, FALSE())</f>
        <v>#VALUE!</v>
      </c>
      <c r="C334" s="87" t="str">
        <f aca="false">CONCATENATE("unused_",A334)</f>
        <v>unused_CSI_E_D0_N</v>
      </c>
      <c r="D334" s="88" t="e">
        <f aca="false">IF(LEN(VLOOKUP($A334,#REF!,8,FALSE())),LEFT(VLOOKUP($A334,#REF!,8,FALSE()),LEN(VLOOKUP($A334,#REF!,8,FALSE()))-2),"")</f>
        <v>#VALUE!</v>
      </c>
      <c r="E334" s="89" t="e">
        <f aca="false">IF(LEN(VLOOKUP($A334,#REF!,4,FALSE())),IF(INDEX(#REF!,MATCH($A334,#REF!,0),1),LEFT(VLOOKUP($A334,#REF!,4,FALSE()),LEN(VLOOKUP($A334,#REF!,4,FALSE()))-2),CONCATENATE(LEFT(VLOOKUP($A334,#REF!,4,FALSE()),LEN(VLOOKUP($A334,#REF!,4,FALSE()))-2),"*")),"")</f>
        <v>#VALUE!</v>
      </c>
      <c r="F334" s="90" t="e">
        <f aca="false">IF(LEN(VLOOKUP($A334,#REF!,5,FALSE())),IF(INDEX(#REF!,MATCH($A334,#REF!,0),2),LEFT(VLOOKUP($A334,#REF!,5,FALSE()),LEN(VLOOKUP($A334,#REF!,5,FALSE()))-2),CONCATENATE(LEFT(VLOOKUP($A334,#REF!,5,FALSE()),LEN(VLOOKUP($A334,#REF!,5,FALSE()))-2),"*")),"")</f>
        <v>#VALUE!</v>
      </c>
      <c r="G334" s="90" t="e">
        <f aca="false">IF(LEN(VLOOKUP($A334,#REF!,6,FALSE())),IF(INDEX(#REF!,MATCH($A334,#REF!,0),3),LEFT(VLOOKUP($A334,#REF!,6,FALSE()),LEN(VLOOKUP($A334,#REF!,6,FALSE()))-2),CONCATENATE(LEFT(VLOOKUP($A334,#REF!,6,FALSE()),LEN(VLOOKUP($A334,#REF!,6,FALSE()))-2),"*")),"")</f>
        <v>#VALUE!</v>
      </c>
      <c r="H334" s="91" t="e">
        <f aca="false">IF(LEN(VLOOKUP($A334,#REF!,7,FALSE())),IF(INDEX(#REF!,MATCH($A334,#REF!,0),4),LEFT(VLOOKUP($A334,#REF!,7,FALSE()),LEN(VLOOKUP($A334,#REF!,7,FALSE()))-2),CONCATENATE(LEFT(VLOOKUP($A334,#REF!,7,FALSE()),LEN(VLOOKUP($A334,#REF!,7,FALSE()))-2),"*")),"")</f>
        <v>#VALUE!</v>
      </c>
      <c r="I334" s="92" t="e">
        <f aca="false">IF(LEN(VLOOKUP($A334,#REF!,8,FALSE())),UPPER(RIGHT(VLOOKUP($A334,#REF!,8,FALSE()), 1)),"")</f>
        <v>#VALUE!</v>
      </c>
      <c r="J334" s="90" t="e">
        <f aca="false">IF(LEN(VLOOKUP($A334,#REF!,4,FALSE())),UPPER(RIGHT(VLOOKUP($A334,#REF!,4,FALSE()), 1)),"")</f>
        <v>#VALUE!</v>
      </c>
      <c r="K334" s="90" t="e">
        <f aca="false">IF(LEN(VLOOKUP($A334,#REF!,5,FALSE())),UPPER(RIGHT(VLOOKUP($A334,#REF!,5,FALSE()), 1)),"")</f>
        <v>#VALUE!</v>
      </c>
      <c r="L334" s="90" t="e">
        <f aca="false">IF(LEN(VLOOKUP($A334,#REF!,6,FALSE())),UPPER(RIGHT(VLOOKUP($A334,#REF!,6,FALSE()), 1)),"")</f>
        <v>#VALUE!</v>
      </c>
      <c r="M334" s="91" t="e">
        <f aca="false">IF(LEN(VLOOKUP($A334,#REF!,7,FALSE())),UPPER(RIGHT(VLOOKUP($A334,#REF!,7,FALSE()), 1)),"")</f>
        <v>#VALUE!</v>
      </c>
      <c r="N334" s="185"/>
      <c r="O334" s="185"/>
      <c r="P334" s="185"/>
      <c r="Q334" s="185"/>
      <c r="R334" s="185"/>
      <c r="S334" s="100" t="e">
        <f aca="false">HLOOKUP("Device Tree Pin Name",#REF!,MATCH($A334,#REF!,0),FALSE())</f>
        <v>#VALUE!</v>
      </c>
      <c r="T334" s="95" t="e">
        <f aca="false">HLOOKUP("power rail",#REF!,MATCH($A334,#REF!,0),FALSE())</f>
        <v>#VALUE!</v>
      </c>
      <c r="U334" s="96" t="e">
        <f aca="false">HLOOKUP("Wake Capable",#REF!,MATCH($A334,#REF!,0),FALSE())</f>
        <v>#VALUE!</v>
      </c>
      <c r="V334" s="96" t="e">
        <f aca="false">HLOOKUP("Strap",#REF!,MATCH($A334,#REF!,0),FALSE())</f>
        <v>#VALUE!</v>
      </c>
      <c r="W334" s="96"/>
      <c r="X334" s="96" t="e">
        <f aca="false">HLOOKUP("DPD_Control",#REF!,MATCH($A334,#REF!,0),FALSE())</f>
        <v>#VALUE!</v>
      </c>
      <c r="Y334" s="96" t="e">
        <f aca="false">HLOOKUP("DPD_Group",#REF!,MATCH($A334,#REF!,0),FALSE())</f>
        <v>#VALUE!</v>
      </c>
      <c r="Z334" s="95"/>
      <c r="AA334" s="95" t="e">
        <f aca="false">HLOOKUP("Pad type",#REF!,MATCH($A334,#REF!,0),FALSE())</f>
        <v>#VALUE!</v>
      </c>
      <c r="AB334" s="95"/>
      <c r="AC334" s="100" t="e">
        <f aca="false">HLOOKUP("POR Pin State",#REF!,MATCH($A334,#REF!,0),FALSE())</f>
        <v>#VALUE!</v>
      </c>
      <c r="AD334" s="186"/>
      <c r="AE334" s="187"/>
      <c r="AF334" s="187"/>
      <c r="AG334" s="187"/>
      <c r="AH334" s="188"/>
      <c r="AI334" s="188"/>
      <c r="AJ334" s="189"/>
      <c r="AK334" s="189"/>
      <c r="AL334" s="189"/>
      <c r="AM334" s="189"/>
      <c r="AN334" s="189"/>
      <c r="AO334" s="189"/>
      <c r="AP334" s="189"/>
      <c r="AQ334" s="194" t="s">
        <v>804</v>
      </c>
      <c r="AR334" s="104"/>
      <c r="AS334" s="104"/>
      <c r="AT334" s="104"/>
      <c r="AU334" s="104"/>
      <c r="AV334" s="104"/>
      <c r="AW334" s="104"/>
      <c r="AX334" s="104"/>
      <c r="AY334" s="104"/>
      <c r="AZ334" s="104"/>
      <c r="BA334" s="104"/>
      <c r="BB334" s="162"/>
      <c r="BC334" s="104"/>
      <c r="BD334" s="191"/>
      <c r="BE334" s="195" t="s">
        <v>804</v>
      </c>
      <c r="BF334" s="108" t="e">
        <f aca="false">VLOOKUP($A334,#REF!, 34, FALSE())</f>
        <v>#VALUE!</v>
      </c>
      <c r="BG334" s="418" t="e">
        <f aca="false">VLOOKUP($A334,#REF!, 22, FALSE())</f>
        <v>#VALUE!</v>
      </c>
      <c r="BH334" s="109"/>
    </row>
    <row r="335" s="193" customFormat="true" ht="12.75" hidden="false" customHeight="true" outlineLevel="0" collapsed="false">
      <c r="A335" s="184" t="s">
        <v>804</v>
      </c>
      <c r="B335" s="86" t="e">
        <f aca="false">VLOOKUP($A335,#REF!, 34, FALSE())</f>
        <v>#VALUE!</v>
      </c>
      <c r="C335" s="87" t="str">
        <f aca="false">CONCATENATE("unused_",A335)</f>
        <v>unused_CSI_E_CLK_P</v>
      </c>
      <c r="D335" s="88" t="e">
        <f aca="false">IF(LEN(VLOOKUP($A335,#REF!,8,FALSE())),LEFT(VLOOKUP($A335,#REF!,8,FALSE()),LEN(VLOOKUP($A335,#REF!,8,FALSE()))-2),"")</f>
        <v>#VALUE!</v>
      </c>
      <c r="E335" s="89" t="e">
        <f aca="false">IF(LEN(VLOOKUP($A335,#REF!,4,FALSE())),IF(INDEX(#REF!,MATCH($A335,#REF!,0),1),LEFT(VLOOKUP($A335,#REF!,4,FALSE()),LEN(VLOOKUP($A335,#REF!,4,FALSE()))-2),CONCATENATE(LEFT(VLOOKUP($A335,#REF!,4,FALSE()),LEN(VLOOKUP($A335,#REF!,4,FALSE()))-2),"*")),"")</f>
        <v>#VALUE!</v>
      </c>
      <c r="F335" s="90" t="e">
        <f aca="false">IF(LEN(VLOOKUP($A335,#REF!,5,FALSE())),IF(INDEX(#REF!,MATCH($A335,#REF!,0),2),LEFT(VLOOKUP($A335,#REF!,5,FALSE()),LEN(VLOOKUP($A335,#REF!,5,FALSE()))-2),CONCATENATE(LEFT(VLOOKUP($A335,#REF!,5,FALSE()),LEN(VLOOKUP($A335,#REF!,5,FALSE()))-2),"*")),"")</f>
        <v>#VALUE!</v>
      </c>
      <c r="G335" s="90" t="e">
        <f aca="false">IF(LEN(VLOOKUP($A335,#REF!,6,FALSE())),IF(INDEX(#REF!,MATCH($A335,#REF!,0),3),LEFT(VLOOKUP($A335,#REF!,6,FALSE()),LEN(VLOOKUP($A335,#REF!,6,FALSE()))-2),CONCATENATE(LEFT(VLOOKUP($A335,#REF!,6,FALSE()),LEN(VLOOKUP($A335,#REF!,6,FALSE()))-2),"*")),"")</f>
        <v>#VALUE!</v>
      </c>
      <c r="H335" s="91" t="e">
        <f aca="false">IF(LEN(VLOOKUP($A335,#REF!,7,FALSE())),IF(INDEX(#REF!,MATCH($A335,#REF!,0),4),LEFT(VLOOKUP($A335,#REF!,7,FALSE()),LEN(VLOOKUP($A335,#REF!,7,FALSE()))-2),CONCATENATE(LEFT(VLOOKUP($A335,#REF!,7,FALSE()),LEN(VLOOKUP($A335,#REF!,7,FALSE()))-2),"*")),"")</f>
        <v>#VALUE!</v>
      </c>
      <c r="I335" s="92" t="e">
        <f aca="false">IF(LEN(VLOOKUP($A335,#REF!,8,FALSE())),UPPER(RIGHT(VLOOKUP($A335,#REF!,8,FALSE()), 1)),"")</f>
        <v>#VALUE!</v>
      </c>
      <c r="J335" s="90" t="e">
        <f aca="false">IF(LEN(VLOOKUP($A335,#REF!,4,FALSE())),UPPER(RIGHT(VLOOKUP($A335,#REF!,4,FALSE()), 1)),"")</f>
        <v>#VALUE!</v>
      </c>
      <c r="K335" s="90" t="e">
        <f aca="false">IF(LEN(VLOOKUP($A335,#REF!,5,FALSE())),UPPER(RIGHT(VLOOKUP($A335,#REF!,5,FALSE()), 1)),"")</f>
        <v>#VALUE!</v>
      </c>
      <c r="L335" s="90" t="e">
        <f aca="false">IF(LEN(VLOOKUP($A335,#REF!,6,FALSE())),UPPER(RIGHT(VLOOKUP($A335,#REF!,6,FALSE()), 1)),"")</f>
        <v>#VALUE!</v>
      </c>
      <c r="M335" s="91" t="e">
        <f aca="false">IF(LEN(VLOOKUP($A335,#REF!,7,FALSE())),UPPER(RIGHT(VLOOKUP($A335,#REF!,7,FALSE()), 1)),"")</f>
        <v>#VALUE!</v>
      </c>
      <c r="N335" s="185"/>
      <c r="O335" s="185"/>
      <c r="P335" s="185"/>
      <c r="Q335" s="185"/>
      <c r="R335" s="185"/>
      <c r="S335" s="100" t="e">
        <f aca="false">HLOOKUP("Device Tree Pin Name",#REF!,MATCH($A335,#REF!,0),FALSE())</f>
        <v>#VALUE!</v>
      </c>
      <c r="T335" s="95" t="e">
        <f aca="false">HLOOKUP("power rail",#REF!,MATCH($A335,#REF!,0),FALSE())</f>
        <v>#VALUE!</v>
      </c>
      <c r="U335" s="96" t="e">
        <f aca="false">HLOOKUP("Wake Capable",#REF!,MATCH($A335,#REF!,0),FALSE())</f>
        <v>#VALUE!</v>
      </c>
      <c r="V335" s="96" t="e">
        <f aca="false">HLOOKUP("Strap",#REF!,MATCH($A335,#REF!,0),FALSE())</f>
        <v>#VALUE!</v>
      </c>
      <c r="W335" s="96"/>
      <c r="X335" s="96" t="e">
        <f aca="false">HLOOKUP("DPD_Control",#REF!,MATCH($A335,#REF!,0),FALSE())</f>
        <v>#VALUE!</v>
      </c>
      <c r="Y335" s="96" t="e">
        <f aca="false">HLOOKUP("DPD_Group",#REF!,MATCH($A335,#REF!,0),FALSE())</f>
        <v>#VALUE!</v>
      </c>
      <c r="Z335" s="95"/>
      <c r="AA335" s="95" t="e">
        <f aca="false">HLOOKUP("Pad type",#REF!,MATCH($A335,#REF!,0),FALSE())</f>
        <v>#VALUE!</v>
      </c>
      <c r="AB335" s="95"/>
      <c r="AC335" s="100" t="e">
        <f aca="false">HLOOKUP("POR Pin State",#REF!,MATCH($A335,#REF!,0),FALSE())</f>
        <v>#VALUE!</v>
      </c>
      <c r="AD335" s="186"/>
      <c r="AE335" s="187"/>
      <c r="AF335" s="187"/>
      <c r="AG335" s="187"/>
      <c r="AH335" s="188"/>
      <c r="AI335" s="188"/>
      <c r="AJ335" s="189"/>
      <c r="AK335" s="189"/>
      <c r="AL335" s="189"/>
      <c r="AM335" s="189"/>
      <c r="AN335" s="189"/>
      <c r="AO335" s="189"/>
      <c r="AP335" s="189"/>
      <c r="AQ335" s="194" t="s">
        <v>803</v>
      </c>
      <c r="AR335" s="104"/>
      <c r="AS335" s="104"/>
      <c r="AT335" s="104"/>
      <c r="AU335" s="104"/>
      <c r="AV335" s="104"/>
      <c r="AW335" s="104"/>
      <c r="AX335" s="104"/>
      <c r="AY335" s="104"/>
      <c r="AZ335" s="104"/>
      <c r="BA335" s="104"/>
      <c r="BB335" s="162"/>
      <c r="BC335" s="104"/>
      <c r="BD335" s="191"/>
      <c r="BE335" s="195" t="s">
        <v>803</v>
      </c>
      <c r="BF335" s="108" t="e">
        <f aca="false">VLOOKUP($A335,#REF!, 34, FALSE())</f>
        <v>#VALUE!</v>
      </c>
      <c r="BG335" s="418" t="e">
        <f aca="false">VLOOKUP($A335,#REF!, 22, FALSE())</f>
        <v>#VALUE!</v>
      </c>
      <c r="BH335" s="109"/>
    </row>
    <row r="336" s="193" customFormat="true" ht="12.75" hidden="false" customHeight="true" outlineLevel="0" collapsed="false">
      <c r="A336" s="184" t="s">
        <v>802</v>
      </c>
      <c r="B336" s="86" t="e">
        <f aca="false">VLOOKUP($A336,#REF!, 34, FALSE())</f>
        <v>#VALUE!</v>
      </c>
      <c r="C336" s="87" t="str">
        <f aca="false">CONCATENATE("unused_",A336)</f>
        <v>unused_CSI_E_CLK_N</v>
      </c>
      <c r="D336" s="88" t="e">
        <f aca="false">IF(LEN(VLOOKUP($A336,#REF!,8,FALSE())),LEFT(VLOOKUP($A336,#REF!,8,FALSE()),LEN(VLOOKUP($A336,#REF!,8,FALSE()))-2),"")</f>
        <v>#VALUE!</v>
      </c>
      <c r="E336" s="89" t="e">
        <f aca="false">IF(LEN(VLOOKUP($A336,#REF!,4,FALSE())),IF(INDEX(#REF!,MATCH($A336,#REF!,0),1),LEFT(VLOOKUP($A336,#REF!,4,FALSE()),LEN(VLOOKUP($A336,#REF!,4,FALSE()))-2),CONCATENATE(LEFT(VLOOKUP($A336,#REF!,4,FALSE()),LEN(VLOOKUP($A336,#REF!,4,FALSE()))-2),"*")),"")</f>
        <v>#VALUE!</v>
      </c>
      <c r="F336" s="90" t="e">
        <f aca="false">IF(LEN(VLOOKUP($A336,#REF!,5,FALSE())),IF(INDEX(#REF!,MATCH($A336,#REF!,0),2),LEFT(VLOOKUP($A336,#REF!,5,FALSE()),LEN(VLOOKUP($A336,#REF!,5,FALSE()))-2),CONCATENATE(LEFT(VLOOKUP($A336,#REF!,5,FALSE()),LEN(VLOOKUP($A336,#REF!,5,FALSE()))-2),"*")),"")</f>
        <v>#VALUE!</v>
      </c>
      <c r="G336" s="90" t="e">
        <f aca="false">IF(LEN(VLOOKUP($A336,#REF!,6,FALSE())),IF(INDEX(#REF!,MATCH($A336,#REF!,0),3),LEFT(VLOOKUP($A336,#REF!,6,FALSE()),LEN(VLOOKUP($A336,#REF!,6,FALSE()))-2),CONCATENATE(LEFT(VLOOKUP($A336,#REF!,6,FALSE()),LEN(VLOOKUP($A336,#REF!,6,FALSE()))-2),"*")),"")</f>
        <v>#VALUE!</v>
      </c>
      <c r="H336" s="91" t="e">
        <f aca="false">IF(LEN(VLOOKUP($A336,#REF!,7,FALSE())),IF(INDEX(#REF!,MATCH($A336,#REF!,0),4),LEFT(VLOOKUP($A336,#REF!,7,FALSE()),LEN(VLOOKUP($A336,#REF!,7,FALSE()))-2),CONCATENATE(LEFT(VLOOKUP($A336,#REF!,7,FALSE()),LEN(VLOOKUP($A336,#REF!,7,FALSE()))-2),"*")),"")</f>
        <v>#VALUE!</v>
      </c>
      <c r="I336" s="92" t="e">
        <f aca="false">IF(LEN(VLOOKUP($A336,#REF!,8,FALSE())),UPPER(RIGHT(VLOOKUP($A336,#REF!,8,FALSE()), 1)),"")</f>
        <v>#VALUE!</v>
      </c>
      <c r="J336" s="90" t="e">
        <f aca="false">IF(LEN(VLOOKUP($A336,#REF!,4,FALSE())),UPPER(RIGHT(VLOOKUP($A336,#REF!,4,FALSE()), 1)),"")</f>
        <v>#VALUE!</v>
      </c>
      <c r="K336" s="90" t="e">
        <f aca="false">IF(LEN(VLOOKUP($A336,#REF!,5,FALSE())),UPPER(RIGHT(VLOOKUP($A336,#REF!,5,FALSE()), 1)),"")</f>
        <v>#VALUE!</v>
      </c>
      <c r="L336" s="90" t="e">
        <f aca="false">IF(LEN(VLOOKUP($A336,#REF!,6,FALSE())),UPPER(RIGHT(VLOOKUP($A336,#REF!,6,FALSE()), 1)),"")</f>
        <v>#VALUE!</v>
      </c>
      <c r="M336" s="91" t="e">
        <f aca="false">IF(LEN(VLOOKUP($A336,#REF!,7,FALSE())),UPPER(RIGHT(VLOOKUP($A336,#REF!,7,FALSE()), 1)),"")</f>
        <v>#VALUE!</v>
      </c>
      <c r="N336" s="185"/>
      <c r="O336" s="185"/>
      <c r="P336" s="185"/>
      <c r="Q336" s="185"/>
      <c r="R336" s="185"/>
      <c r="S336" s="100" t="e">
        <f aca="false">HLOOKUP("Device Tree Pin Name",#REF!,MATCH($A336,#REF!,0),FALSE())</f>
        <v>#VALUE!</v>
      </c>
      <c r="T336" s="95" t="e">
        <f aca="false">HLOOKUP("power rail",#REF!,MATCH($A336,#REF!,0),FALSE())</f>
        <v>#VALUE!</v>
      </c>
      <c r="U336" s="96" t="e">
        <f aca="false">HLOOKUP("Wake Capable",#REF!,MATCH($A336,#REF!,0),FALSE())</f>
        <v>#VALUE!</v>
      </c>
      <c r="V336" s="96" t="e">
        <f aca="false">HLOOKUP("Strap",#REF!,MATCH($A336,#REF!,0),FALSE())</f>
        <v>#VALUE!</v>
      </c>
      <c r="W336" s="96"/>
      <c r="X336" s="96" t="e">
        <f aca="false">HLOOKUP("DPD_Control",#REF!,MATCH($A336,#REF!,0),FALSE())</f>
        <v>#VALUE!</v>
      </c>
      <c r="Y336" s="96" t="e">
        <f aca="false">HLOOKUP("DPD_Group",#REF!,MATCH($A336,#REF!,0),FALSE())</f>
        <v>#VALUE!</v>
      </c>
      <c r="Z336" s="95"/>
      <c r="AA336" s="95" t="e">
        <f aca="false">HLOOKUP("Pad type",#REF!,MATCH($A336,#REF!,0),FALSE())</f>
        <v>#VALUE!</v>
      </c>
      <c r="AB336" s="95"/>
      <c r="AC336" s="100" t="e">
        <f aca="false">HLOOKUP("POR Pin State",#REF!,MATCH($A336,#REF!,0),FALSE())</f>
        <v>#VALUE!</v>
      </c>
      <c r="AD336" s="186"/>
      <c r="AE336" s="187"/>
      <c r="AF336" s="187"/>
      <c r="AG336" s="187"/>
      <c r="AH336" s="188"/>
      <c r="AI336" s="188"/>
      <c r="AJ336" s="189"/>
      <c r="AK336" s="189"/>
      <c r="AL336" s="189"/>
      <c r="AM336" s="189"/>
      <c r="AN336" s="189"/>
      <c r="AO336" s="189"/>
      <c r="AP336" s="189"/>
      <c r="AQ336" s="194" t="s">
        <v>801</v>
      </c>
      <c r="AR336" s="104"/>
      <c r="AS336" s="104"/>
      <c r="AT336" s="104"/>
      <c r="AU336" s="104"/>
      <c r="AV336" s="104"/>
      <c r="AW336" s="104"/>
      <c r="AX336" s="104"/>
      <c r="AY336" s="104"/>
      <c r="AZ336" s="104"/>
      <c r="BA336" s="104"/>
      <c r="BB336" s="162"/>
      <c r="BC336" s="104"/>
      <c r="BD336" s="191"/>
      <c r="BE336" s="195" t="s">
        <v>801</v>
      </c>
      <c r="BF336" s="108" t="e">
        <f aca="false">VLOOKUP($A336,#REF!, 34, FALSE())</f>
        <v>#VALUE!</v>
      </c>
      <c r="BG336" s="418" t="e">
        <f aca="false">VLOOKUP($A336,#REF!, 22, FALSE())</f>
        <v>#VALUE!</v>
      </c>
      <c r="BH336" s="109"/>
    </row>
    <row r="337" s="193" customFormat="true" ht="12.75" hidden="false" customHeight="true" outlineLevel="0" collapsed="false">
      <c r="A337" s="184" t="s">
        <v>805</v>
      </c>
      <c r="B337" s="86" t="e">
        <f aca="false">VLOOKUP($A337,#REF!, 34, FALSE())</f>
        <v>#VALUE!</v>
      </c>
      <c r="C337" s="87" t="str">
        <f aca="false">CONCATENATE("unused_",A337)</f>
        <v>unused_CSI_E_D1_P</v>
      </c>
      <c r="D337" s="88" t="e">
        <f aca="false">IF(LEN(VLOOKUP($A337,#REF!,8,FALSE())),LEFT(VLOOKUP($A337,#REF!,8,FALSE()),LEN(VLOOKUP($A337,#REF!,8,FALSE()))-2),"")</f>
        <v>#VALUE!</v>
      </c>
      <c r="E337" s="89" t="e">
        <f aca="false">IF(LEN(VLOOKUP($A337,#REF!,4,FALSE())),IF(INDEX(#REF!,MATCH($A337,#REF!,0),1),LEFT(VLOOKUP($A337,#REF!,4,FALSE()),LEN(VLOOKUP($A337,#REF!,4,FALSE()))-2),CONCATENATE(LEFT(VLOOKUP($A337,#REF!,4,FALSE()),LEN(VLOOKUP($A337,#REF!,4,FALSE()))-2),"*")),"")</f>
        <v>#VALUE!</v>
      </c>
      <c r="F337" s="90" t="e">
        <f aca="false">IF(LEN(VLOOKUP($A337,#REF!,5,FALSE())),IF(INDEX(#REF!,MATCH($A337,#REF!,0),2),LEFT(VLOOKUP($A337,#REF!,5,FALSE()),LEN(VLOOKUP($A337,#REF!,5,FALSE()))-2),CONCATENATE(LEFT(VLOOKUP($A337,#REF!,5,FALSE()),LEN(VLOOKUP($A337,#REF!,5,FALSE()))-2),"*")),"")</f>
        <v>#VALUE!</v>
      </c>
      <c r="G337" s="90" t="e">
        <f aca="false">IF(LEN(VLOOKUP($A337,#REF!,6,FALSE())),IF(INDEX(#REF!,MATCH($A337,#REF!,0),3),LEFT(VLOOKUP($A337,#REF!,6,FALSE()),LEN(VLOOKUP($A337,#REF!,6,FALSE()))-2),CONCATENATE(LEFT(VLOOKUP($A337,#REF!,6,FALSE()),LEN(VLOOKUP($A337,#REF!,6,FALSE()))-2),"*")),"")</f>
        <v>#VALUE!</v>
      </c>
      <c r="H337" s="91" t="e">
        <f aca="false">IF(LEN(VLOOKUP($A337,#REF!,7,FALSE())),IF(INDEX(#REF!,MATCH($A337,#REF!,0),4),LEFT(VLOOKUP($A337,#REF!,7,FALSE()),LEN(VLOOKUP($A337,#REF!,7,FALSE()))-2),CONCATENATE(LEFT(VLOOKUP($A337,#REF!,7,FALSE()),LEN(VLOOKUP($A337,#REF!,7,FALSE()))-2),"*")),"")</f>
        <v>#VALUE!</v>
      </c>
      <c r="I337" s="92" t="e">
        <f aca="false">IF(LEN(VLOOKUP($A337,#REF!,8,FALSE())),UPPER(RIGHT(VLOOKUP($A337,#REF!,8,FALSE()), 1)),"")</f>
        <v>#VALUE!</v>
      </c>
      <c r="J337" s="90" t="e">
        <f aca="false">IF(LEN(VLOOKUP($A337,#REF!,4,FALSE())),UPPER(RIGHT(VLOOKUP($A337,#REF!,4,FALSE()), 1)),"")</f>
        <v>#VALUE!</v>
      </c>
      <c r="K337" s="90" t="e">
        <f aca="false">IF(LEN(VLOOKUP($A337,#REF!,5,FALSE())),UPPER(RIGHT(VLOOKUP($A337,#REF!,5,FALSE()), 1)),"")</f>
        <v>#VALUE!</v>
      </c>
      <c r="L337" s="90" t="e">
        <f aca="false">IF(LEN(VLOOKUP($A337,#REF!,6,FALSE())),UPPER(RIGHT(VLOOKUP($A337,#REF!,6,FALSE()), 1)),"")</f>
        <v>#VALUE!</v>
      </c>
      <c r="M337" s="91" t="e">
        <f aca="false">IF(LEN(VLOOKUP($A337,#REF!,7,FALSE())),UPPER(RIGHT(VLOOKUP($A337,#REF!,7,FALSE()), 1)),"")</f>
        <v>#VALUE!</v>
      </c>
      <c r="N337" s="185"/>
      <c r="O337" s="185"/>
      <c r="P337" s="185"/>
      <c r="Q337" s="185"/>
      <c r="R337" s="185"/>
      <c r="S337" s="100" t="e">
        <f aca="false">HLOOKUP("Device Tree Pin Name",#REF!,MATCH($A337,#REF!,0),FALSE())</f>
        <v>#VALUE!</v>
      </c>
      <c r="T337" s="95" t="e">
        <f aca="false">HLOOKUP("power rail",#REF!,MATCH($A337,#REF!,0),FALSE())</f>
        <v>#VALUE!</v>
      </c>
      <c r="U337" s="96" t="e">
        <f aca="false">HLOOKUP("Wake Capable",#REF!,MATCH($A337,#REF!,0),FALSE())</f>
        <v>#VALUE!</v>
      </c>
      <c r="V337" s="96" t="e">
        <f aca="false">HLOOKUP("Strap",#REF!,MATCH($A337,#REF!,0),FALSE())</f>
        <v>#VALUE!</v>
      </c>
      <c r="W337" s="96"/>
      <c r="X337" s="96" t="e">
        <f aca="false">HLOOKUP("DPD_Control",#REF!,MATCH($A337,#REF!,0),FALSE())</f>
        <v>#VALUE!</v>
      </c>
      <c r="Y337" s="96" t="e">
        <f aca="false">HLOOKUP("DPD_Group",#REF!,MATCH($A337,#REF!,0),FALSE())</f>
        <v>#VALUE!</v>
      </c>
      <c r="Z337" s="95"/>
      <c r="AA337" s="95" t="e">
        <f aca="false">HLOOKUP("Pad type",#REF!,MATCH($A337,#REF!,0),FALSE())</f>
        <v>#VALUE!</v>
      </c>
      <c r="AB337" s="95"/>
      <c r="AC337" s="100" t="e">
        <f aca="false">HLOOKUP("POR Pin State",#REF!,MATCH($A337,#REF!,0),FALSE())</f>
        <v>#VALUE!</v>
      </c>
      <c r="AD337" s="186"/>
      <c r="AE337" s="187"/>
      <c r="AF337" s="187"/>
      <c r="AG337" s="187"/>
      <c r="AH337" s="188"/>
      <c r="AI337" s="188"/>
      <c r="AJ337" s="189"/>
      <c r="AK337" s="189"/>
      <c r="AL337" s="189"/>
      <c r="AM337" s="189"/>
      <c r="AN337" s="189"/>
      <c r="AO337" s="189"/>
      <c r="AP337" s="189"/>
      <c r="AQ337" s="194" t="s">
        <v>806</v>
      </c>
      <c r="AR337" s="104"/>
      <c r="AS337" s="104"/>
      <c r="AT337" s="104"/>
      <c r="AU337" s="104"/>
      <c r="AV337" s="104"/>
      <c r="AW337" s="104"/>
      <c r="AX337" s="104"/>
      <c r="AY337" s="104"/>
      <c r="AZ337" s="104"/>
      <c r="BA337" s="104"/>
      <c r="BB337" s="162"/>
      <c r="BC337" s="104"/>
      <c r="BD337" s="191"/>
      <c r="BE337" s="195" t="s">
        <v>806</v>
      </c>
      <c r="BF337" s="108" t="e">
        <f aca="false">VLOOKUP($A337,#REF!, 34, FALSE())</f>
        <v>#VALUE!</v>
      </c>
      <c r="BG337" s="418" t="e">
        <f aca="false">VLOOKUP($A337,#REF!, 22, FALSE())</f>
        <v>#VALUE!</v>
      </c>
      <c r="BH337" s="109"/>
    </row>
    <row r="338" s="193" customFormat="true" ht="12.75" hidden="false" customHeight="true" outlineLevel="0" collapsed="false">
      <c r="A338" s="184" t="s">
        <v>806</v>
      </c>
      <c r="B338" s="86" t="e">
        <f aca="false">VLOOKUP($A338,#REF!, 34, FALSE())</f>
        <v>#VALUE!</v>
      </c>
      <c r="C338" s="87" t="str">
        <f aca="false">CONCATENATE("unused_",A338)</f>
        <v>unused_CSI_E_D1_N</v>
      </c>
      <c r="D338" s="88" t="e">
        <f aca="false">IF(LEN(VLOOKUP($A338,#REF!,8,FALSE())),LEFT(VLOOKUP($A338,#REF!,8,FALSE()),LEN(VLOOKUP($A338,#REF!,8,FALSE()))-2),"")</f>
        <v>#VALUE!</v>
      </c>
      <c r="E338" s="89" t="e">
        <f aca="false">IF(LEN(VLOOKUP($A338,#REF!,4,FALSE())),IF(INDEX(#REF!,MATCH($A338,#REF!,0),1),LEFT(VLOOKUP($A338,#REF!,4,FALSE()),LEN(VLOOKUP($A338,#REF!,4,FALSE()))-2),CONCATENATE(LEFT(VLOOKUP($A338,#REF!,4,FALSE()),LEN(VLOOKUP($A338,#REF!,4,FALSE()))-2),"*")),"")</f>
        <v>#VALUE!</v>
      </c>
      <c r="F338" s="90" t="e">
        <f aca="false">IF(LEN(VLOOKUP($A338,#REF!,5,FALSE())),IF(INDEX(#REF!,MATCH($A338,#REF!,0),2),LEFT(VLOOKUP($A338,#REF!,5,FALSE()),LEN(VLOOKUP($A338,#REF!,5,FALSE()))-2),CONCATENATE(LEFT(VLOOKUP($A338,#REF!,5,FALSE()),LEN(VLOOKUP($A338,#REF!,5,FALSE()))-2),"*")),"")</f>
        <v>#VALUE!</v>
      </c>
      <c r="G338" s="90" t="e">
        <f aca="false">IF(LEN(VLOOKUP($A338,#REF!,6,FALSE())),IF(INDEX(#REF!,MATCH($A338,#REF!,0),3),LEFT(VLOOKUP($A338,#REF!,6,FALSE()),LEN(VLOOKUP($A338,#REF!,6,FALSE()))-2),CONCATENATE(LEFT(VLOOKUP($A338,#REF!,6,FALSE()),LEN(VLOOKUP($A338,#REF!,6,FALSE()))-2),"*")),"")</f>
        <v>#VALUE!</v>
      </c>
      <c r="H338" s="91" t="e">
        <f aca="false">IF(LEN(VLOOKUP($A338,#REF!,7,FALSE())),IF(INDEX(#REF!,MATCH($A338,#REF!,0),4),LEFT(VLOOKUP($A338,#REF!,7,FALSE()),LEN(VLOOKUP($A338,#REF!,7,FALSE()))-2),CONCATENATE(LEFT(VLOOKUP($A338,#REF!,7,FALSE()),LEN(VLOOKUP($A338,#REF!,7,FALSE()))-2),"*")),"")</f>
        <v>#VALUE!</v>
      </c>
      <c r="I338" s="92" t="e">
        <f aca="false">IF(LEN(VLOOKUP($A338,#REF!,8,FALSE())),UPPER(RIGHT(VLOOKUP($A338,#REF!,8,FALSE()), 1)),"")</f>
        <v>#VALUE!</v>
      </c>
      <c r="J338" s="90" t="e">
        <f aca="false">IF(LEN(VLOOKUP($A338,#REF!,4,FALSE())),UPPER(RIGHT(VLOOKUP($A338,#REF!,4,FALSE()), 1)),"")</f>
        <v>#VALUE!</v>
      </c>
      <c r="K338" s="90" t="e">
        <f aca="false">IF(LEN(VLOOKUP($A338,#REF!,5,FALSE())),UPPER(RIGHT(VLOOKUP($A338,#REF!,5,FALSE()), 1)),"")</f>
        <v>#VALUE!</v>
      </c>
      <c r="L338" s="90" t="e">
        <f aca="false">IF(LEN(VLOOKUP($A338,#REF!,6,FALSE())),UPPER(RIGHT(VLOOKUP($A338,#REF!,6,FALSE()), 1)),"")</f>
        <v>#VALUE!</v>
      </c>
      <c r="M338" s="91" t="e">
        <f aca="false">IF(LEN(VLOOKUP($A338,#REF!,7,FALSE())),UPPER(RIGHT(VLOOKUP($A338,#REF!,7,FALSE()), 1)),"")</f>
        <v>#VALUE!</v>
      </c>
      <c r="N338" s="185"/>
      <c r="O338" s="185"/>
      <c r="P338" s="185"/>
      <c r="Q338" s="185"/>
      <c r="R338" s="185"/>
      <c r="S338" s="100" t="e">
        <f aca="false">HLOOKUP("Device Tree Pin Name",#REF!,MATCH($A338,#REF!,0),FALSE())</f>
        <v>#VALUE!</v>
      </c>
      <c r="T338" s="95" t="e">
        <f aca="false">HLOOKUP("power rail",#REF!,MATCH($A338,#REF!,0),FALSE())</f>
        <v>#VALUE!</v>
      </c>
      <c r="U338" s="96" t="e">
        <f aca="false">HLOOKUP("Wake Capable",#REF!,MATCH($A338,#REF!,0),FALSE())</f>
        <v>#VALUE!</v>
      </c>
      <c r="V338" s="96" t="e">
        <f aca="false">HLOOKUP("Strap",#REF!,MATCH($A338,#REF!,0),FALSE())</f>
        <v>#VALUE!</v>
      </c>
      <c r="W338" s="96"/>
      <c r="X338" s="96" t="e">
        <f aca="false">HLOOKUP("DPD_Control",#REF!,MATCH($A338,#REF!,0),FALSE())</f>
        <v>#VALUE!</v>
      </c>
      <c r="Y338" s="96" t="e">
        <f aca="false">HLOOKUP("DPD_Group",#REF!,MATCH($A338,#REF!,0),FALSE())</f>
        <v>#VALUE!</v>
      </c>
      <c r="Z338" s="95"/>
      <c r="AA338" s="95" t="e">
        <f aca="false">HLOOKUP("Pad type",#REF!,MATCH($A338,#REF!,0),FALSE())</f>
        <v>#VALUE!</v>
      </c>
      <c r="AB338" s="95"/>
      <c r="AC338" s="100" t="e">
        <f aca="false">HLOOKUP("POR Pin State",#REF!,MATCH($A338,#REF!,0),FALSE())</f>
        <v>#VALUE!</v>
      </c>
      <c r="AD338" s="186"/>
      <c r="AE338" s="187"/>
      <c r="AF338" s="187"/>
      <c r="AG338" s="187"/>
      <c r="AH338" s="188"/>
      <c r="AI338" s="188"/>
      <c r="AJ338" s="189"/>
      <c r="AK338" s="189"/>
      <c r="AL338" s="189"/>
      <c r="AM338" s="189"/>
      <c r="AN338" s="189"/>
      <c r="AO338" s="189"/>
      <c r="AP338" s="189"/>
      <c r="AQ338" s="194" t="s">
        <v>805</v>
      </c>
      <c r="AR338" s="104"/>
      <c r="AS338" s="104"/>
      <c r="AT338" s="104"/>
      <c r="AU338" s="104"/>
      <c r="AV338" s="104"/>
      <c r="AW338" s="104"/>
      <c r="AX338" s="104"/>
      <c r="AY338" s="104"/>
      <c r="AZ338" s="104"/>
      <c r="BA338" s="104"/>
      <c r="BB338" s="162"/>
      <c r="BC338" s="104"/>
      <c r="BD338" s="196"/>
      <c r="BE338" s="195" t="s">
        <v>805</v>
      </c>
      <c r="BF338" s="108" t="e">
        <f aca="false">VLOOKUP($A338,#REF!, 34, FALSE())</f>
        <v>#VALUE!</v>
      </c>
      <c r="BG338" s="418" t="e">
        <f aca="false">VLOOKUP($A338,#REF!, 22, FALSE())</f>
        <v>#VALUE!</v>
      </c>
      <c r="BH338" s="109"/>
    </row>
    <row r="339" s="193" customFormat="true" ht="12.75" hidden="false" customHeight="true" outlineLevel="0" collapsed="false">
      <c r="A339" s="184" t="s">
        <v>807</v>
      </c>
      <c r="B339" s="86" t="e">
        <f aca="false">VLOOKUP($A339,#REF!, 34, FALSE())</f>
        <v>#VALUE!</v>
      </c>
      <c r="C339" s="87" t="str">
        <f aca="false">CONCATENATE("unused_",A339)</f>
        <v>unused_CSI_F_D0_P</v>
      </c>
      <c r="D339" s="88" t="e">
        <f aca="false">IF(LEN(VLOOKUP($A339,#REF!,8,FALSE())),LEFT(VLOOKUP($A339,#REF!,8,FALSE()),LEN(VLOOKUP($A339,#REF!,8,FALSE()))-2),"")</f>
        <v>#VALUE!</v>
      </c>
      <c r="E339" s="89" t="e">
        <f aca="false">IF(LEN(VLOOKUP($A339,#REF!,4,FALSE())),IF(INDEX(#REF!,MATCH($A339,#REF!,0),1),LEFT(VLOOKUP($A339,#REF!,4,FALSE()),LEN(VLOOKUP($A339,#REF!,4,FALSE()))-2),CONCATENATE(LEFT(VLOOKUP($A339,#REF!,4,FALSE()),LEN(VLOOKUP($A339,#REF!,4,FALSE()))-2),"*")),"")</f>
        <v>#VALUE!</v>
      </c>
      <c r="F339" s="90" t="e">
        <f aca="false">IF(LEN(VLOOKUP($A339,#REF!,5,FALSE())),IF(INDEX(#REF!,MATCH($A339,#REF!,0),2),LEFT(VLOOKUP($A339,#REF!,5,FALSE()),LEN(VLOOKUP($A339,#REF!,5,FALSE()))-2),CONCATENATE(LEFT(VLOOKUP($A339,#REF!,5,FALSE()),LEN(VLOOKUP($A339,#REF!,5,FALSE()))-2),"*")),"")</f>
        <v>#VALUE!</v>
      </c>
      <c r="G339" s="90" t="e">
        <f aca="false">IF(LEN(VLOOKUP($A339,#REF!,6,FALSE())),IF(INDEX(#REF!,MATCH($A339,#REF!,0),3),LEFT(VLOOKUP($A339,#REF!,6,FALSE()),LEN(VLOOKUP($A339,#REF!,6,FALSE()))-2),CONCATENATE(LEFT(VLOOKUP($A339,#REF!,6,FALSE()),LEN(VLOOKUP($A339,#REF!,6,FALSE()))-2),"*")),"")</f>
        <v>#VALUE!</v>
      </c>
      <c r="H339" s="91" t="e">
        <f aca="false">IF(LEN(VLOOKUP($A339,#REF!,7,FALSE())),IF(INDEX(#REF!,MATCH($A339,#REF!,0),4),LEFT(VLOOKUP($A339,#REF!,7,FALSE()),LEN(VLOOKUP($A339,#REF!,7,FALSE()))-2),CONCATENATE(LEFT(VLOOKUP($A339,#REF!,7,FALSE()),LEN(VLOOKUP($A339,#REF!,7,FALSE()))-2),"*")),"")</f>
        <v>#VALUE!</v>
      </c>
      <c r="I339" s="92" t="e">
        <f aca="false">IF(LEN(VLOOKUP($A339,#REF!,8,FALSE())),UPPER(RIGHT(VLOOKUP($A339,#REF!,8,FALSE()), 1)),"")</f>
        <v>#VALUE!</v>
      </c>
      <c r="J339" s="90" t="e">
        <f aca="false">IF(LEN(VLOOKUP($A339,#REF!,4,FALSE())),UPPER(RIGHT(VLOOKUP($A339,#REF!,4,FALSE()), 1)),"")</f>
        <v>#VALUE!</v>
      </c>
      <c r="K339" s="90" t="e">
        <f aca="false">IF(LEN(VLOOKUP($A339,#REF!,5,FALSE())),UPPER(RIGHT(VLOOKUP($A339,#REF!,5,FALSE()), 1)),"")</f>
        <v>#VALUE!</v>
      </c>
      <c r="L339" s="90" t="e">
        <f aca="false">IF(LEN(VLOOKUP($A339,#REF!,6,FALSE())),UPPER(RIGHT(VLOOKUP($A339,#REF!,6,FALSE()), 1)),"")</f>
        <v>#VALUE!</v>
      </c>
      <c r="M339" s="91" t="e">
        <f aca="false">IF(LEN(VLOOKUP($A339,#REF!,7,FALSE())),UPPER(RIGHT(VLOOKUP($A339,#REF!,7,FALSE()), 1)),"")</f>
        <v>#VALUE!</v>
      </c>
      <c r="N339" s="185"/>
      <c r="O339" s="185"/>
      <c r="P339" s="185"/>
      <c r="Q339" s="185"/>
      <c r="R339" s="185"/>
      <c r="S339" s="100" t="e">
        <f aca="false">HLOOKUP("Device Tree Pin Name",#REF!,MATCH($A339,#REF!,0),FALSE())</f>
        <v>#VALUE!</v>
      </c>
      <c r="T339" s="95" t="e">
        <f aca="false">HLOOKUP("power rail",#REF!,MATCH($A339,#REF!,0),FALSE())</f>
        <v>#VALUE!</v>
      </c>
      <c r="U339" s="96" t="e">
        <f aca="false">HLOOKUP("Wake Capable",#REF!,MATCH($A339,#REF!,0),FALSE())</f>
        <v>#VALUE!</v>
      </c>
      <c r="V339" s="96" t="e">
        <f aca="false">HLOOKUP("Strap",#REF!,MATCH($A339,#REF!,0),FALSE())</f>
        <v>#VALUE!</v>
      </c>
      <c r="W339" s="96"/>
      <c r="X339" s="96" t="e">
        <f aca="false">HLOOKUP("DPD_Control",#REF!,MATCH($A339,#REF!,0),FALSE())</f>
        <v>#VALUE!</v>
      </c>
      <c r="Y339" s="96" t="e">
        <f aca="false">HLOOKUP("DPD_Group",#REF!,MATCH($A339,#REF!,0),FALSE())</f>
        <v>#VALUE!</v>
      </c>
      <c r="Z339" s="95"/>
      <c r="AA339" s="95" t="e">
        <f aca="false">HLOOKUP("Pad type",#REF!,MATCH($A339,#REF!,0),FALSE())</f>
        <v>#VALUE!</v>
      </c>
      <c r="AB339" s="95"/>
      <c r="AC339" s="100" t="e">
        <f aca="false">HLOOKUP("POR Pin State",#REF!,MATCH($A339,#REF!,0),FALSE())</f>
        <v>#VALUE!</v>
      </c>
      <c r="AD339" s="186"/>
      <c r="AE339" s="187"/>
      <c r="AF339" s="187"/>
      <c r="AG339" s="187"/>
      <c r="AH339" s="188"/>
      <c r="AI339" s="188"/>
      <c r="AJ339" s="189"/>
      <c r="AK339" s="189"/>
      <c r="AL339" s="189"/>
      <c r="AM339" s="189"/>
      <c r="AN339" s="189"/>
      <c r="AO339" s="189"/>
      <c r="AP339" s="189"/>
      <c r="AQ339" s="194" t="s">
        <v>808</v>
      </c>
      <c r="AR339" s="104"/>
      <c r="AS339" s="104"/>
      <c r="AT339" s="104"/>
      <c r="AU339" s="104"/>
      <c r="AV339" s="104"/>
      <c r="AW339" s="104"/>
      <c r="AX339" s="104"/>
      <c r="AY339" s="104"/>
      <c r="AZ339" s="104"/>
      <c r="BA339" s="104"/>
      <c r="BB339" s="162"/>
      <c r="BC339" s="174"/>
      <c r="BD339" s="197"/>
      <c r="BE339" s="195" t="s">
        <v>808</v>
      </c>
      <c r="BF339" s="108" t="e">
        <f aca="false">VLOOKUP($A339,#REF!, 34, FALSE())</f>
        <v>#VALUE!</v>
      </c>
      <c r="BG339" s="418" t="e">
        <f aca="false">VLOOKUP($A339,#REF!, 22, FALSE())</f>
        <v>#VALUE!</v>
      </c>
      <c r="BH339" s="109"/>
    </row>
    <row r="340" s="193" customFormat="true" ht="12.75" hidden="false" customHeight="true" outlineLevel="0" collapsed="false">
      <c r="A340" s="184" t="s">
        <v>809</v>
      </c>
      <c r="B340" s="86" t="e">
        <f aca="false">VLOOKUP($A340,#REF!, 34, FALSE())</f>
        <v>#VALUE!</v>
      </c>
      <c r="C340" s="87" t="str">
        <f aca="false">CONCATENATE("unused_",A340)</f>
        <v>unused_CSI_F_D0_N</v>
      </c>
      <c r="D340" s="88" t="e">
        <f aca="false">IF(LEN(VLOOKUP($A340,#REF!,8,FALSE())),LEFT(VLOOKUP($A340,#REF!,8,FALSE()),LEN(VLOOKUP($A340,#REF!,8,FALSE()))-2),"")</f>
        <v>#VALUE!</v>
      </c>
      <c r="E340" s="89" t="e">
        <f aca="false">IF(LEN(VLOOKUP($A340,#REF!,4,FALSE())),IF(INDEX(#REF!,MATCH($A340,#REF!,0),1),LEFT(VLOOKUP($A340,#REF!,4,FALSE()),LEN(VLOOKUP($A340,#REF!,4,FALSE()))-2),CONCATENATE(LEFT(VLOOKUP($A340,#REF!,4,FALSE()),LEN(VLOOKUP($A340,#REF!,4,FALSE()))-2),"*")),"")</f>
        <v>#VALUE!</v>
      </c>
      <c r="F340" s="90" t="e">
        <f aca="false">IF(LEN(VLOOKUP($A340,#REF!,5,FALSE())),IF(INDEX(#REF!,MATCH($A340,#REF!,0),2),LEFT(VLOOKUP($A340,#REF!,5,FALSE()),LEN(VLOOKUP($A340,#REF!,5,FALSE()))-2),CONCATENATE(LEFT(VLOOKUP($A340,#REF!,5,FALSE()),LEN(VLOOKUP($A340,#REF!,5,FALSE()))-2),"*")),"")</f>
        <v>#VALUE!</v>
      </c>
      <c r="G340" s="90" t="e">
        <f aca="false">IF(LEN(VLOOKUP($A340,#REF!,6,FALSE())),IF(INDEX(#REF!,MATCH($A340,#REF!,0),3),LEFT(VLOOKUP($A340,#REF!,6,FALSE()),LEN(VLOOKUP($A340,#REF!,6,FALSE()))-2),CONCATENATE(LEFT(VLOOKUP($A340,#REF!,6,FALSE()),LEN(VLOOKUP($A340,#REF!,6,FALSE()))-2),"*")),"")</f>
        <v>#VALUE!</v>
      </c>
      <c r="H340" s="91" t="e">
        <f aca="false">IF(LEN(VLOOKUP($A340,#REF!,7,FALSE())),IF(INDEX(#REF!,MATCH($A340,#REF!,0),4),LEFT(VLOOKUP($A340,#REF!,7,FALSE()),LEN(VLOOKUP($A340,#REF!,7,FALSE()))-2),CONCATENATE(LEFT(VLOOKUP($A340,#REF!,7,FALSE()),LEN(VLOOKUP($A340,#REF!,7,FALSE()))-2),"*")),"")</f>
        <v>#VALUE!</v>
      </c>
      <c r="I340" s="92" t="e">
        <f aca="false">IF(LEN(VLOOKUP($A340,#REF!,8,FALSE())),UPPER(RIGHT(VLOOKUP($A340,#REF!,8,FALSE()), 1)),"")</f>
        <v>#VALUE!</v>
      </c>
      <c r="J340" s="90" t="e">
        <f aca="false">IF(LEN(VLOOKUP($A340,#REF!,4,FALSE())),UPPER(RIGHT(VLOOKUP($A340,#REF!,4,FALSE()), 1)),"")</f>
        <v>#VALUE!</v>
      </c>
      <c r="K340" s="90" t="e">
        <f aca="false">IF(LEN(VLOOKUP($A340,#REF!,5,FALSE())),UPPER(RIGHT(VLOOKUP($A340,#REF!,5,FALSE()), 1)),"")</f>
        <v>#VALUE!</v>
      </c>
      <c r="L340" s="90" t="e">
        <f aca="false">IF(LEN(VLOOKUP($A340,#REF!,6,FALSE())),UPPER(RIGHT(VLOOKUP($A340,#REF!,6,FALSE()), 1)),"")</f>
        <v>#VALUE!</v>
      </c>
      <c r="M340" s="91" t="e">
        <f aca="false">IF(LEN(VLOOKUP($A340,#REF!,7,FALSE())),UPPER(RIGHT(VLOOKUP($A340,#REF!,7,FALSE()), 1)),"")</f>
        <v>#VALUE!</v>
      </c>
      <c r="N340" s="185"/>
      <c r="O340" s="185"/>
      <c r="P340" s="185"/>
      <c r="Q340" s="185"/>
      <c r="R340" s="185"/>
      <c r="S340" s="100" t="e">
        <f aca="false">HLOOKUP("Device Tree Pin Name",#REF!,MATCH($A340,#REF!,0),FALSE())</f>
        <v>#VALUE!</v>
      </c>
      <c r="T340" s="95" t="e">
        <f aca="false">HLOOKUP("power rail",#REF!,MATCH($A340,#REF!,0),FALSE())</f>
        <v>#VALUE!</v>
      </c>
      <c r="U340" s="96" t="e">
        <f aca="false">HLOOKUP("Wake Capable",#REF!,MATCH($A340,#REF!,0),FALSE())</f>
        <v>#VALUE!</v>
      </c>
      <c r="V340" s="96" t="e">
        <f aca="false">HLOOKUP("Strap",#REF!,MATCH($A340,#REF!,0),FALSE())</f>
        <v>#VALUE!</v>
      </c>
      <c r="W340" s="96"/>
      <c r="X340" s="96" t="e">
        <f aca="false">HLOOKUP("DPD_Control",#REF!,MATCH($A340,#REF!,0),FALSE())</f>
        <v>#VALUE!</v>
      </c>
      <c r="Y340" s="96" t="e">
        <f aca="false">HLOOKUP("DPD_Group",#REF!,MATCH($A340,#REF!,0),FALSE())</f>
        <v>#VALUE!</v>
      </c>
      <c r="Z340" s="95"/>
      <c r="AA340" s="95" t="e">
        <f aca="false">HLOOKUP("Pad type",#REF!,MATCH($A340,#REF!,0),FALSE())</f>
        <v>#VALUE!</v>
      </c>
      <c r="AB340" s="95"/>
      <c r="AC340" s="100" t="e">
        <f aca="false">HLOOKUP("POR Pin State",#REF!,MATCH($A340,#REF!,0),FALSE())</f>
        <v>#VALUE!</v>
      </c>
      <c r="AD340" s="186"/>
      <c r="AE340" s="187"/>
      <c r="AF340" s="187"/>
      <c r="AG340" s="187"/>
      <c r="AH340" s="188"/>
      <c r="AI340" s="188"/>
      <c r="AJ340" s="189"/>
      <c r="AK340" s="189"/>
      <c r="AL340" s="189"/>
      <c r="AM340" s="189"/>
      <c r="AN340" s="189"/>
      <c r="AO340" s="189"/>
      <c r="AP340" s="189"/>
      <c r="AQ340" s="194" t="s">
        <v>810</v>
      </c>
      <c r="AR340" s="104"/>
      <c r="AS340" s="104"/>
      <c r="AT340" s="104"/>
      <c r="AU340" s="104"/>
      <c r="AV340" s="104"/>
      <c r="AW340" s="104"/>
      <c r="AX340" s="104"/>
      <c r="AY340" s="104"/>
      <c r="AZ340" s="104"/>
      <c r="BA340" s="104"/>
      <c r="BB340" s="162"/>
      <c r="BC340" s="104"/>
      <c r="BD340" s="191"/>
      <c r="BE340" s="195" t="s">
        <v>810</v>
      </c>
      <c r="BF340" s="108" t="e">
        <f aca="false">VLOOKUP($A340,#REF!, 34, FALSE())</f>
        <v>#VALUE!</v>
      </c>
      <c r="BG340" s="418" t="e">
        <f aca="false">VLOOKUP($A340,#REF!, 22, FALSE())</f>
        <v>#VALUE!</v>
      </c>
      <c r="BH340" s="109"/>
    </row>
    <row r="341" s="193" customFormat="true" ht="12.75" hidden="false" customHeight="true" outlineLevel="0" collapsed="false">
      <c r="A341" s="184" t="s">
        <v>810</v>
      </c>
      <c r="B341" s="86" t="e">
        <f aca="false">VLOOKUP($A341,#REF!, 34, FALSE())</f>
        <v>#VALUE!</v>
      </c>
      <c r="C341" s="87" t="str">
        <f aca="false">CONCATENATE("unused_",A341)</f>
        <v>unused_CSI_F_CLK_P</v>
      </c>
      <c r="D341" s="88" t="e">
        <f aca="false">IF(LEN(VLOOKUP($A341,#REF!,8,FALSE())),LEFT(VLOOKUP($A341,#REF!,8,FALSE()),LEN(VLOOKUP($A341,#REF!,8,FALSE()))-2),"")</f>
        <v>#VALUE!</v>
      </c>
      <c r="E341" s="89" t="e">
        <f aca="false">IF(LEN(VLOOKUP($A341,#REF!,4,FALSE())),IF(INDEX(#REF!,MATCH($A341,#REF!,0),1),LEFT(VLOOKUP($A341,#REF!,4,FALSE()),LEN(VLOOKUP($A341,#REF!,4,FALSE()))-2),CONCATENATE(LEFT(VLOOKUP($A341,#REF!,4,FALSE()),LEN(VLOOKUP($A341,#REF!,4,FALSE()))-2),"*")),"")</f>
        <v>#VALUE!</v>
      </c>
      <c r="F341" s="90" t="e">
        <f aca="false">IF(LEN(VLOOKUP($A341,#REF!,5,FALSE())),IF(INDEX(#REF!,MATCH($A341,#REF!,0),2),LEFT(VLOOKUP($A341,#REF!,5,FALSE()),LEN(VLOOKUP($A341,#REF!,5,FALSE()))-2),CONCATENATE(LEFT(VLOOKUP($A341,#REF!,5,FALSE()),LEN(VLOOKUP($A341,#REF!,5,FALSE()))-2),"*")),"")</f>
        <v>#VALUE!</v>
      </c>
      <c r="G341" s="90" t="e">
        <f aca="false">IF(LEN(VLOOKUP($A341,#REF!,6,FALSE())),IF(INDEX(#REF!,MATCH($A341,#REF!,0),3),LEFT(VLOOKUP($A341,#REF!,6,FALSE()),LEN(VLOOKUP($A341,#REF!,6,FALSE()))-2),CONCATENATE(LEFT(VLOOKUP($A341,#REF!,6,FALSE()),LEN(VLOOKUP($A341,#REF!,6,FALSE()))-2),"*")),"")</f>
        <v>#VALUE!</v>
      </c>
      <c r="H341" s="91" t="e">
        <f aca="false">IF(LEN(VLOOKUP($A341,#REF!,7,FALSE())),IF(INDEX(#REF!,MATCH($A341,#REF!,0),4),LEFT(VLOOKUP($A341,#REF!,7,FALSE()),LEN(VLOOKUP($A341,#REF!,7,FALSE()))-2),CONCATENATE(LEFT(VLOOKUP($A341,#REF!,7,FALSE()),LEN(VLOOKUP($A341,#REF!,7,FALSE()))-2),"*")),"")</f>
        <v>#VALUE!</v>
      </c>
      <c r="I341" s="92" t="e">
        <f aca="false">IF(LEN(VLOOKUP($A341,#REF!,8,FALSE())),UPPER(RIGHT(VLOOKUP($A341,#REF!,8,FALSE()), 1)),"")</f>
        <v>#VALUE!</v>
      </c>
      <c r="J341" s="90" t="e">
        <f aca="false">IF(LEN(VLOOKUP($A341,#REF!,4,FALSE())),UPPER(RIGHT(VLOOKUP($A341,#REF!,4,FALSE()), 1)),"")</f>
        <v>#VALUE!</v>
      </c>
      <c r="K341" s="90" t="e">
        <f aca="false">IF(LEN(VLOOKUP($A341,#REF!,5,FALSE())),UPPER(RIGHT(VLOOKUP($A341,#REF!,5,FALSE()), 1)),"")</f>
        <v>#VALUE!</v>
      </c>
      <c r="L341" s="90" t="e">
        <f aca="false">IF(LEN(VLOOKUP($A341,#REF!,6,FALSE())),UPPER(RIGHT(VLOOKUP($A341,#REF!,6,FALSE()), 1)),"")</f>
        <v>#VALUE!</v>
      </c>
      <c r="M341" s="91" t="e">
        <f aca="false">IF(LEN(VLOOKUP($A341,#REF!,7,FALSE())),UPPER(RIGHT(VLOOKUP($A341,#REF!,7,FALSE()), 1)),"")</f>
        <v>#VALUE!</v>
      </c>
      <c r="N341" s="185"/>
      <c r="O341" s="185"/>
      <c r="P341" s="185"/>
      <c r="Q341" s="185"/>
      <c r="R341" s="185"/>
      <c r="S341" s="100" t="e">
        <f aca="false">HLOOKUP("Device Tree Pin Name",#REF!,MATCH($A341,#REF!,0),FALSE())</f>
        <v>#VALUE!</v>
      </c>
      <c r="T341" s="95" t="e">
        <f aca="false">HLOOKUP("power rail",#REF!,MATCH($A341,#REF!,0),FALSE())</f>
        <v>#VALUE!</v>
      </c>
      <c r="U341" s="96" t="e">
        <f aca="false">HLOOKUP("Wake Capable",#REF!,MATCH($A341,#REF!,0),FALSE())</f>
        <v>#VALUE!</v>
      </c>
      <c r="V341" s="96" t="e">
        <f aca="false">HLOOKUP("Strap",#REF!,MATCH($A341,#REF!,0),FALSE())</f>
        <v>#VALUE!</v>
      </c>
      <c r="W341" s="96"/>
      <c r="X341" s="96" t="e">
        <f aca="false">HLOOKUP("DPD_Control",#REF!,MATCH($A341,#REF!,0),FALSE())</f>
        <v>#VALUE!</v>
      </c>
      <c r="Y341" s="96" t="e">
        <f aca="false">HLOOKUP("DPD_Group",#REF!,MATCH($A341,#REF!,0),FALSE())</f>
        <v>#VALUE!</v>
      </c>
      <c r="Z341" s="95"/>
      <c r="AA341" s="95" t="e">
        <f aca="false">HLOOKUP("Pad type",#REF!,MATCH($A341,#REF!,0),FALSE())</f>
        <v>#VALUE!</v>
      </c>
      <c r="AB341" s="95"/>
      <c r="AC341" s="100" t="e">
        <f aca="false">HLOOKUP("POR Pin State",#REF!,MATCH($A341,#REF!,0),FALSE())</f>
        <v>#VALUE!</v>
      </c>
      <c r="AD341" s="186"/>
      <c r="AE341" s="187"/>
      <c r="AF341" s="187"/>
      <c r="AG341" s="187"/>
      <c r="AH341" s="188"/>
      <c r="AI341" s="188"/>
      <c r="AJ341" s="189"/>
      <c r="AK341" s="189"/>
      <c r="AL341" s="189"/>
      <c r="AM341" s="189"/>
      <c r="AN341" s="189"/>
      <c r="AO341" s="189"/>
      <c r="AP341" s="189"/>
      <c r="AQ341" s="194" t="s">
        <v>809</v>
      </c>
      <c r="AR341" s="104"/>
      <c r="AS341" s="104"/>
      <c r="AT341" s="104"/>
      <c r="AU341" s="104"/>
      <c r="AV341" s="104"/>
      <c r="AW341" s="104"/>
      <c r="AX341" s="104"/>
      <c r="AY341" s="104"/>
      <c r="AZ341" s="104"/>
      <c r="BA341" s="104"/>
      <c r="BB341" s="162"/>
      <c r="BC341" s="104"/>
      <c r="BD341" s="191"/>
      <c r="BE341" s="195" t="s">
        <v>809</v>
      </c>
      <c r="BF341" s="108" t="e">
        <f aca="false">VLOOKUP($A341,#REF!, 34, FALSE())</f>
        <v>#VALUE!</v>
      </c>
      <c r="BG341" s="418" t="e">
        <f aca="false">VLOOKUP($A341,#REF!, 22, FALSE())</f>
        <v>#VALUE!</v>
      </c>
      <c r="BH341" s="109"/>
    </row>
    <row r="342" s="193" customFormat="true" ht="12.75" hidden="false" customHeight="true" outlineLevel="0" collapsed="false">
      <c r="A342" s="184" t="s">
        <v>808</v>
      </c>
      <c r="B342" s="86" t="e">
        <f aca="false">VLOOKUP($A342,#REF!, 34, FALSE())</f>
        <v>#VALUE!</v>
      </c>
      <c r="C342" s="87" t="str">
        <f aca="false">CONCATENATE("unused_",A342)</f>
        <v>unused_CSI_F_CLK_N</v>
      </c>
      <c r="D342" s="88" t="e">
        <f aca="false">IF(LEN(VLOOKUP($A342,#REF!,8,FALSE())),LEFT(VLOOKUP($A342,#REF!,8,FALSE()),LEN(VLOOKUP($A342,#REF!,8,FALSE()))-2),"")</f>
        <v>#VALUE!</v>
      </c>
      <c r="E342" s="89" t="e">
        <f aca="false">IF(LEN(VLOOKUP($A342,#REF!,4,FALSE())),IF(INDEX(#REF!,MATCH($A342,#REF!,0),1),LEFT(VLOOKUP($A342,#REF!,4,FALSE()),LEN(VLOOKUP($A342,#REF!,4,FALSE()))-2),CONCATENATE(LEFT(VLOOKUP($A342,#REF!,4,FALSE()),LEN(VLOOKUP($A342,#REF!,4,FALSE()))-2),"*")),"")</f>
        <v>#VALUE!</v>
      </c>
      <c r="F342" s="90" t="e">
        <f aca="false">IF(LEN(VLOOKUP($A342,#REF!,5,FALSE())),IF(INDEX(#REF!,MATCH($A342,#REF!,0),2),LEFT(VLOOKUP($A342,#REF!,5,FALSE()),LEN(VLOOKUP($A342,#REF!,5,FALSE()))-2),CONCATENATE(LEFT(VLOOKUP($A342,#REF!,5,FALSE()),LEN(VLOOKUP($A342,#REF!,5,FALSE()))-2),"*")),"")</f>
        <v>#VALUE!</v>
      </c>
      <c r="G342" s="90" t="e">
        <f aca="false">IF(LEN(VLOOKUP($A342,#REF!,6,FALSE())),IF(INDEX(#REF!,MATCH($A342,#REF!,0),3),LEFT(VLOOKUP($A342,#REF!,6,FALSE()),LEN(VLOOKUP($A342,#REF!,6,FALSE()))-2),CONCATENATE(LEFT(VLOOKUP($A342,#REF!,6,FALSE()),LEN(VLOOKUP($A342,#REF!,6,FALSE()))-2),"*")),"")</f>
        <v>#VALUE!</v>
      </c>
      <c r="H342" s="91" t="e">
        <f aca="false">IF(LEN(VLOOKUP($A342,#REF!,7,FALSE())),IF(INDEX(#REF!,MATCH($A342,#REF!,0),4),LEFT(VLOOKUP($A342,#REF!,7,FALSE()),LEN(VLOOKUP($A342,#REF!,7,FALSE()))-2),CONCATENATE(LEFT(VLOOKUP($A342,#REF!,7,FALSE()),LEN(VLOOKUP($A342,#REF!,7,FALSE()))-2),"*")),"")</f>
        <v>#VALUE!</v>
      </c>
      <c r="I342" s="92" t="e">
        <f aca="false">IF(LEN(VLOOKUP($A342,#REF!,8,FALSE())),UPPER(RIGHT(VLOOKUP($A342,#REF!,8,FALSE()), 1)),"")</f>
        <v>#VALUE!</v>
      </c>
      <c r="J342" s="90" t="e">
        <f aca="false">IF(LEN(VLOOKUP($A342,#REF!,4,FALSE())),UPPER(RIGHT(VLOOKUP($A342,#REF!,4,FALSE()), 1)),"")</f>
        <v>#VALUE!</v>
      </c>
      <c r="K342" s="90" t="e">
        <f aca="false">IF(LEN(VLOOKUP($A342,#REF!,5,FALSE())),UPPER(RIGHT(VLOOKUP($A342,#REF!,5,FALSE()), 1)),"")</f>
        <v>#VALUE!</v>
      </c>
      <c r="L342" s="90" t="e">
        <f aca="false">IF(LEN(VLOOKUP($A342,#REF!,6,FALSE())),UPPER(RIGHT(VLOOKUP($A342,#REF!,6,FALSE()), 1)),"")</f>
        <v>#VALUE!</v>
      </c>
      <c r="M342" s="91" t="e">
        <f aca="false">IF(LEN(VLOOKUP($A342,#REF!,7,FALSE())),UPPER(RIGHT(VLOOKUP($A342,#REF!,7,FALSE()), 1)),"")</f>
        <v>#VALUE!</v>
      </c>
      <c r="N342" s="185"/>
      <c r="O342" s="185"/>
      <c r="P342" s="185"/>
      <c r="Q342" s="185"/>
      <c r="R342" s="185"/>
      <c r="S342" s="100" t="e">
        <f aca="false">HLOOKUP("Device Tree Pin Name",#REF!,MATCH($A342,#REF!,0),FALSE())</f>
        <v>#VALUE!</v>
      </c>
      <c r="T342" s="95" t="e">
        <f aca="false">HLOOKUP("power rail",#REF!,MATCH($A342,#REF!,0),FALSE())</f>
        <v>#VALUE!</v>
      </c>
      <c r="U342" s="96" t="e">
        <f aca="false">HLOOKUP("Wake Capable",#REF!,MATCH($A342,#REF!,0),FALSE())</f>
        <v>#VALUE!</v>
      </c>
      <c r="V342" s="96" t="e">
        <f aca="false">HLOOKUP("Strap",#REF!,MATCH($A342,#REF!,0),FALSE())</f>
        <v>#VALUE!</v>
      </c>
      <c r="W342" s="96"/>
      <c r="X342" s="96" t="e">
        <f aca="false">HLOOKUP("DPD_Control",#REF!,MATCH($A342,#REF!,0),FALSE())</f>
        <v>#VALUE!</v>
      </c>
      <c r="Y342" s="96" t="e">
        <f aca="false">HLOOKUP("DPD_Group",#REF!,MATCH($A342,#REF!,0),FALSE())</f>
        <v>#VALUE!</v>
      </c>
      <c r="Z342" s="95"/>
      <c r="AA342" s="95" t="e">
        <f aca="false">HLOOKUP("Pad type",#REF!,MATCH($A342,#REF!,0),FALSE())</f>
        <v>#VALUE!</v>
      </c>
      <c r="AB342" s="95"/>
      <c r="AC342" s="100" t="e">
        <f aca="false">HLOOKUP("POR Pin State",#REF!,MATCH($A342,#REF!,0),FALSE())</f>
        <v>#VALUE!</v>
      </c>
      <c r="AD342" s="186"/>
      <c r="AE342" s="187"/>
      <c r="AF342" s="187"/>
      <c r="AG342" s="187"/>
      <c r="AH342" s="188"/>
      <c r="AI342" s="188"/>
      <c r="AJ342" s="189"/>
      <c r="AK342" s="189"/>
      <c r="AL342" s="189"/>
      <c r="AM342" s="189"/>
      <c r="AN342" s="189"/>
      <c r="AO342" s="189"/>
      <c r="AP342" s="189"/>
      <c r="AQ342" s="194" t="s">
        <v>807</v>
      </c>
      <c r="AR342" s="104"/>
      <c r="AS342" s="104"/>
      <c r="AT342" s="104"/>
      <c r="AU342" s="104"/>
      <c r="AV342" s="104"/>
      <c r="AW342" s="104"/>
      <c r="AX342" s="104"/>
      <c r="AY342" s="104"/>
      <c r="AZ342" s="104"/>
      <c r="BA342" s="104"/>
      <c r="BB342" s="162"/>
      <c r="BC342" s="104"/>
      <c r="BD342" s="191"/>
      <c r="BE342" s="195" t="s">
        <v>807</v>
      </c>
      <c r="BF342" s="108" t="e">
        <f aca="false">VLOOKUP($A342,#REF!, 34, FALSE())</f>
        <v>#VALUE!</v>
      </c>
      <c r="BG342" s="418" t="e">
        <f aca="false">VLOOKUP($A342,#REF!, 22, FALSE())</f>
        <v>#VALUE!</v>
      </c>
      <c r="BH342" s="109"/>
    </row>
    <row r="343" s="193" customFormat="true" ht="12.75" hidden="false" customHeight="true" outlineLevel="0" collapsed="false">
      <c r="A343" s="184" t="s">
        <v>811</v>
      </c>
      <c r="B343" s="86" t="e">
        <f aca="false">VLOOKUP($A343,#REF!, 34, FALSE())</f>
        <v>#VALUE!</v>
      </c>
      <c r="C343" s="87" t="str">
        <f aca="false">CONCATENATE("unused_",A343)</f>
        <v>unused_CSI_F_D1_P</v>
      </c>
      <c r="D343" s="88" t="e">
        <f aca="false">IF(LEN(VLOOKUP($A343,#REF!,8,FALSE())),LEFT(VLOOKUP($A343,#REF!,8,FALSE()),LEN(VLOOKUP($A343,#REF!,8,FALSE()))-2),"")</f>
        <v>#VALUE!</v>
      </c>
      <c r="E343" s="89" t="e">
        <f aca="false">IF(LEN(VLOOKUP($A343,#REF!,4,FALSE())),IF(INDEX(#REF!,MATCH($A343,#REF!,0),1),LEFT(VLOOKUP($A343,#REF!,4,FALSE()),LEN(VLOOKUP($A343,#REF!,4,FALSE()))-2),CONCATENATE(LEFT(VLOOKUP($A343,#REF!,4,FALSE()),LEN(VLOOKUP($A343,#REF!,4,FALSE()))-2),"*")),"")</f>
        <v>#VALUE!</v>
      </c>
      <c r="F343" s="90" t="e">
        <f aca="false">IF(LEN(VLOOKUP($A343,#REF!,5,FALSE())),IF(INDEX(#REF!,MATCH($A343,#REF!,0),2),LEFT(VLOOKUP($A343,#REF!,5,FALSE()),LEN(VLOOKUP($A343,#REF!,5,FALSE()))-2),CONCATENATE(LEFT(VLOOKUP($A343,#REF!,5,FALSE()),LEN(VLOOKUP($A343,#REF!,5,FALSE()))-2),"*")),"")</f>
        <v>#VALUE!</v>
      </c>
      <c r="G343" s="90" t="e">
        <f aca="false">IF(LEN(VLOOKUP($A343,#REF!,6,FALSE())),IF(INDEX(#REF!,MATCH($A343,#REF!,0),3),LEFT(VLOOKUP($A343,#REF!,6,FALSE()),LEN(VLOOKUP($A343,#REF!,6,FALSE()))-2),CONCATENATE(LEFT(VLOOKUP($A343,#REF!,6,FALSE()),LEN(VLOOKUP($A343,#REF!,6,FALSE()))-2),"*")),"")</f>
        <v>#VALUE!</v>
      </c>
      <c r="H343" s="91" t="e">
        <f aca="false">IF(LEN(VLOOKUP($A343,#REF!,7,FALSE())),IF(INDEX(#REF!,MATCH($A343,#REF!,0),4),LEFT(VLOOKUP($A343,#REF!,7,FALSE()),LEN(VLOOKUP($A343,#REF!,7,FALSE()))-2),CONCATENATE(LEFT(VLOOKUP($A343,#REF!,7,FALSE()),LEN(VLOOKUP($A343,#REF!,7,FALSE()))-2),"*")),"")</f>
        <v>#VALUE!</v>
      </c>
      <c r="I343" s="92" t="e">
        <f aca="false">IF(LEN(VLOOKUP($A343,#REF!,8,FALSE())),UPPER(RIGHT(VLOOKUP($A343,#REF!,8,FALSE()), 1)),"")</f>
        <v>#VALUE!</v>
      </c>
      <c r="J343" s="90" t="e">
        <f aca="false">IF(LEN(VLOOKUP($A343,#REF!,4,FALSE())),UPPER(RIGHT(VLOOKUP($A343,#REF!,4,FALSE()), 1)),"")</f>
        <v>#VALUE!</v>
      </c>
      <c r="K343" s="90" t="e">
        <f aca="false">IF(LEN(VLOOKUP($A343,#REF!,5,FALSE())),UPPER(RIGHT(VLOOKUP($A343,#REF!,5,FALSE()), 1)),"")</f>
        <v>#VALUE!</v>
      </c>
      <c r="L343" s="90" t="e">
        <f aca="false">IF(LEN(VLOOKUP($A343,#REF!,6,FALSE())),UPPER(RIGHT(VLOOKUP($A343,#REF!,6,FALSE()), 1)),"")</f>
        <v>#VALUE!</v>
      </c>
      <c r="M343" s="91" t="e">
        <f aca="false">IF(LEN(VLOOKUP($A343,#REF!,7,FALSE())),UPPER(RIGHT(VLOOKUP($A343,#REF!,7,FALSE()), 1)),"")</f>
        <v>#VALUE!</v>
      </c>
      <c r="N343" s="185"/>
      <c r="O343" s="185"/>
      <c r="P343" s="185"/>
      <c r="Q343" s="185"/>
      <c r="R343" s="185"/>
      <c r="S343" s="100" t="e">
        <f aca="false">HLOOKUP("Device Tree Pin Name",#REF!,MATCH($A343,#REF!,0),FALSE())</f>
        <v>#VALUE!</v>
      </c>
      <c r="T343" s="95" t="e">
        <f aca="false">HLOOKUP("power rail",#REF!,MATCH($A343,#REF!,0),FALSE())</f>
        <v>#VALUE!</v>
      </c>
      <c r="U343" s="96" t="e">
        <f aca="false">HLOOKUP("Wake Capable",#REF!,MATCH($A343,#REF!,0),FALSE())</f>
        <v>#VALUE!</v>
      </c>
      <c r="V343" s="96" t="e">
        <f aca="false">HLOOKUP("Strap",#REF!,MATCH($A343,#REF!,0),FALSE())</f>
        <v>#VALUE!</v>
      </c>
      <c r="W343" s="96"/>
      <c r="X343" s="96" t="e">
        <f aca="false">HLOOKUP("DPD_Control",#REF!,MATCH($A343,#REF!,0),FALSE())</f>
        <v>#VALUE!</v>
      </c>
      <c r="Y343" s="96" t="e">
        <f aca="false">HLOOKUP("DPD_Group",#REF!,MATCH($A343,#REF!,0),FALSE())</f>
        <v>#VALUE!</v>
      </c>
      <c r="Z343" s="95"/>
      <c r="AA343" s="95" t="e">
        <f aca="false">HLOOKUP("Pad type",#REF!,MATCH($A343,#REF!,0),FALSE())</f>
        <v>#VALUE!</v>
      </c>
      <c r="AB343" s="95"/>
      <c r="AC343" s="100" t="e">
        <f aca="false">HLOOKUP("POR Pin State",#REF!,MATCH($A343,#REF!,0),FALSE())</f>
        <v>#VALUE!</v>
      </c>
      <c r="AD343" s="186"/>
      <c r="AE343" s="187"/>
      <c r="AF343" s="187"/>
      <c r="AG343" s="187"/>
      <c r="AH343" s="188"/>
      <c r="AI343" s="188"/>
      <c r="AJ343" s="189"/>
      <c r="AK343" s="189"/>
      <c r="AL343" s="189"/>
      <c r="AM343" s="189"/>
      <c r="AN343" s="189"/>
      <c r="AO343" s="189"/>
      <c r="AP343" s="189"/>
      <c r="AQ343" s="194" t="s">
        <v>812</v>
      </c>
      <c r="AR343" s="104"/>
      <c r="AS343" s="104"/>
      <c r="AT343" s="104"/>
      <c r="AU343" s="104"/>
      <c r="AV343" s="104"/>
      <c r="AW343" s="104"/>
      <c r="AX343" s="104"/>
      <c r="AY343" s="104"/>
      <c r="AZ343" s="104"/>
      <c r="BA343" s="104"/>
      <c r="BB343" s="162"/>
      <c r="BC343" s="104"/>
      <c r="BD343" s="191"/>
      <c r="BE343" s="195" t="s">
        <v>812</v>
      </c>
      <c r="BF343" s="108" t="e">
        <f aca="false">VLOOKUP($A343,#REF!, 34, FALSE())</f>
        <v>#VALUE!</v>
      </c>
      <c r="BG343" s="418" t="e">
        <f aca="false">VLOOKUP($A343,#REF!, 22, FALSE())</f>
        <v>#VALUE!</v>
      </c>
      <c r="BH343" s="109"/>
    </row>
    <row r="344" s="193" customFormat="true" ht="12.75" hidden="false" customHeight="true" outlineLevel="0" collapsed="false">
      <c r="A344" s="184" t="s">
        <v>812</v>
      </c>
      <c r="B344" s="86" t="e">
        <f aca="false">VLOOKUP($A344,#REF!, 34, FALSE())</f>
        <v>#VALUE!</v>
      </c>
      <c r="C344" s="87" t="str">
        <f aca="false">CONCATENATE("unused_",A344)</f>
        <v>unused_CSI_F_D1_N</v>
      </c>
      <c r="D344" s="88" t="e">
        <f aca="false">IF(LEN(VLOOKUP($A344,#REF!,8,FALSE())),LEFT(VLOOKUP($A344,#REF!,8,FALSE()),LEN(VLOOKUP($A344,#REF!,8,FALSE()))-2),"")</f>
        <v>#VALUE!</v>
      </c>
      <c r="E344" s="89" t="e">
        <f aca="false">IF(LEN(VLOOKUP($A344,#REF!,4,FALSE())),IF(INDEX(#REF!,MATCH($A344,#REF!,0),1),LEFT(VLOOKUP($A344,#REF!,4,FALSE()),LEN(VLOOKUP($A344,#REF!,4,FALSE()))-2),CONCATENATE(LEFT(VLOOKUP($A344,#REF!,4,FALSE()),LEN(VLOOKUP($A344,#REF!,4,FALSE()))-2),"*")),"")</f>
        <v>#VALUE!</v>
      </c>
      <c r="F344" s="90" t="e">
        <f aca="false">IF(LEN(VLOOKUP($A344,#REF!,5,FALSE())),IF(INDEX(#REF!,MATCH($A344,#REF!,0),2),LEFT(VLOOKUP($A344,#REF!,5,FALSE()),LEN(VLOOKUP($A344,#REF!,5,FALSE()))-2),CONCATENATE(LEFT(VLOOKUP($A344,#REF!,5,FALSE()),LEN(VLOOKUP($A344,#REF!,5,FALSE()))-2),"*")),"")</f>
        <v>#VALUE!</v>
      </c>
      <c r="G344" s="90" t="e">
        <f aca="false">IF(LEN(VLOOKUP($A344,#REF!,6,FALSE())),IF(INDEX(#REF!,MATCH($A344,#REF!,0),3),LEFT(VLOOKUP($A344,#REF!,6,FALSE()),LEN(VLOOKUP($A344,#REF!,6,FALSE()))-2),CONCATENATE(LEFT(VLOOKUP($A344,#REF!,6,FALSE()),LEN(VLOOKUP($A344,#REF!,6,FALSE()))-2),"*")),"")</f>
        <v>#VALUE!</v>
      </c>
      <c r="H344" s="91" t="e">
        <f aca="false">IF(LEN(VLOOKUP($A344,#REF!,7,FALSE())),IF(INDEX(#REF!,MATCH($A344,#REF!,0),4),LEFT(VLOOKUP($A344,#REF!,7,FALSE()),LEN(VLOOKUP($A344,#REF!,7,FALSE()))-2),CONCATENATE(LEFT(VLOOKUP($A344,#REF!,7,FALSE()),LEN(VLOOKUP($A344,#REF!,7,FALSE()))-2),"*")),"")</f>
        <v>#VALUE!</v>
      </c>
      <c r="I344" s="92" t="e">
        <f aca="false">IF(LEN(VLOOKUP($A344,#REF!,8,FALSE())),UPPER(RIGHT(VLOOKUP($A344,#REF!,8,FALSE()), 1)),"")</f>
        <v>#VALUE!</v>
      </c>
      <c r="J344" s="90" t="e">
        <f aca="false">IF(LEN(VLOOKUP($A344,#REF!,4,FALSE())),UPPER(RIGHT(VLOOKUP($A344,#REF!,4,FALSE()), 1)),"")</f>
        <v>#VALUE!</v>
      </c>
      <c r="K344" s="90" t="e">
        <f aca="false">IF(LEN(VLOOKUP($A344,#REF!,5,FALSE())),UPPER(RIGHT(VLOOKUP($A344,#REF!,5,FALSE()), 1)),"")</f>
        <v>#VALUE!</v>
      </c>
      <c r="L344" s="90" t="e">
        <f aca="false">IF(LEN(VLOOKUP($A344,#REF!,6,FALSE())),UPPER(RIGHT(VLOOKUP($A344,#REF!,6,FALSE()), 1)),"")</f>
        <v>#VALUE!</v>
      </c>
      <c r="M344" s="91" t="e">
        <f aca="false">IF(LEN(VLOOKUP($A344,#REF!,7,FALSE())),UPPER(RIGHT(VLOOKUP($A344,#REF!,7,FALSE()), 1)),"")</f>
        <v>#VALUE!</v>
      </c>
      <c r="N344" s="185"/>
      <c r="O344" s="185"/>
      <c r="P344" s="185"/>
      <c r="Q344" s="185"/>
      <c r="R344" s="185"/>
      <c r="S344" s="100" t="e">
        <f aca="false">HLOOKUP("Device Tree Pin Name",#REF!,MATCH($A344,#REF!,0),FALSE())</f>
        <v>#VALUE!</v>
      </c>
      <c r="T344" s="95" t="e">
        <f aca="false">HLOOKUP("power rail",#REF!,MATCH($A344,#REF!,0),FALSE())</f>
        <v>#VALUE!</v>
      </c>
      <c r="U344" s="96" t="e">
        <f aca="false">HLOOKUP("Wake Capable",#REF!,MATCH($A344,#REF!,0),FALSE())</f>
        <v>#VALUE!</v>
      </c>
      <c r="V344" s="96" t="e">
        <f aca="false">HLOOKUP("Strap",#REF!,MATCH($A344,#REF!,0),FALSE())</f>
        <v>#VALUE!</v>
      </c>
      <c r="W344" s="96"/>
      <c r="X344" s="96" t="e">
        <f aca="false">HLOOKUP("DPD_Control",#REF!,MATCH($A344,#REF!,0),FALSE())</f>
        <v>#VALUE!</v>
      </c>
      <c r="Y344" s="96" t="e">
        <f aca="false">HLOOKUP("DPD_Group",#REF!,MATCH($A344,#REF!,0),FALSE())</f>
        <v>#VALUE!</v>
      </c>
      <c r="Z344" s="95"/>
      <c r="AA344" s="95" t="e">
        <f aca="false">HLOOKUP("Pad type",#REF!,MATCH($A344,#REF!,0),FALSE())</f>
        <v>#VALUE!</v>
      </c>
      <c r="AB344" s="95"/>
      <c r="AC344" s="100" t="e">
        <f aca="false">HLOOKUP("POR Pin State",#REF!,MATCH($A344,#REF!,0),FALSE())</f>
        <v>#VALUE!</v>
      </c>
      <c r="AD344" s="186"/>
      <c r="AE344" s="187"/>
      <c r="AF344" s="187"/>
      <c r="AG344" s="187"/>
      <c r="AH344" s="188"/>
      <c r="AI344" s="188"/>
      <c r="AJ344" s="189"/>
      <c r="AK344" s="189"/>
      <c r="AL344" s="189"/>
      <c r="AM344" s="189"/>
      <c r="AN344" s="189"/>
      <c r="AO344" s="189"/>
      <c r="AP344" s="189"/>
      <c r="AQ344" s="194" t="s">
        <v>811</v>
      </c>
      <c r="AR344" s="104"/>
      <c r="AS344" s="104"/>
      <c r="AT344" s="104"/>
      <c r="AU344" s="104"/>
      <c r="AV344" s="104"/>
      <c r="AW344" s="104"/>
      <c r="AX344" s="104"/>
      <c r="AY344" s="104"/>
      <c r="AZ344" s="104"/>
      <c r="BA344" s="104"/>
      <c r="BB344" s="162"/>
      <c r="BC344" s="104"/>
      <c r="BD344" s="196"/>
      <c r="BE344" s="195" t="s">
        <v>811</v>
      </c>
      <c r="BF344" s="108" t="e">
        <f aca="false">VLOOKUP($A344,#REF!, 34, FALSE())</f>
        <v>#VALUE!</v>
      </c>
      <c r="BG344" s="418" t="e">
        <f aca="false">VLOOKUP($A344,#REF!, 22, FALSE())</f>
        <v>#VALUE!</v>
      </c>
      <c r="BH344" s="109"/>
    </row>
    <row r="345" s="193" customFormat="true" ht="12.75" hidden="false" customHeight="true" outlineLevel="0" collapsed="false">
      <c r="A345" s="184" t="s">
        <v>813</v>
      </c>
      <c r="B345" s="86" t="e">
        <f aca="false">VLOOKUP($A345,#REF!, 34, FALSE())</f>
        <v>#VALUE!</v>
      </c>
      <c r="C345" s="87" t="str">
        <f aca="false">CONCATENATE("unused_",A345)</f>
        <v>unused_CSI_G_D0_P</v>
      </c>
      <c r="D345" s="88" t="e">
        <f aca="false">IF(LEN(VLOOKUP($A345,#REF!,8,FALSE())),LEFT(VLOOKUP($A345,#REF!,8,FALSE()),LEN(VLOOKUP($A345,#REF!,8,FALSE()))-2),"")</f>
        <v>#VALUE!</v>
      </c>
      <c r="E345" s="89" t="e">
        <f aca="false">IF(LEN(VLOOKUP($A345,#REF!,4,FALSE())),IF(INDEX(#REF!,MATCH($A345,#REF!,0),1),LEFT(VLOOKUP($A345,#REF!,4,FALSE()),LEN(VLOOKUP($A345,#REF!,4,FALSE()))-2),CONCATENATE(LEFT(VLOOKUP($A345,#REF!,4,FALSE()),LEN(VLOOKUP($A345,#REF!,4,FALSE()))-2),"*")),"")</f>
        <v>#VALUE!</v>
      </c>
      <c r="F345" s="90" t="e">
        <f aca="false">IF(LEN(VLOOKUP($A345,#REF!,5,FALSE())),IF(INDEX(#REF!,MATCH($A345,#REF!,0),2),LEFT(VLOOKUP($A345,#REF!,5,FALSE()),LEN(VLOOKUP($A345,#REF!,5,FALSE()))-2),CONCATENATE(LEFT(VLOOKUP($A345,#REF!,5,FALSE()),LEN(VLOOKUP($A345,#REF!,5,FALSE()))-2),"*")),"")</f>
        <v>#VALUE!</v>
      </c>
      <c r="G345" s="90" t="e">
        <f aca="false">IF(LEN(VLOOKUP($A345,#REF!,6,FALSE())),IF(INDEX(#REF!,MATCH($A345,#REF!,0),3),LEFT(VLOOKUP($A345,#REF!,6,FALSE()),LEN(VLOOKUP($A345,#REF!,6,FALSE()))-2),CONCATENATE(LEFT(VLOOKUP($A345,#REF!,6,FALSE()),LEN(VLOOKUP($A345,#REF!,6,FALSE()))-2),"*")),"")</f>
        <v>#VALUE!</v>
      </c>
      <c r="H345" s="91" t="e">
        <f aca="false">IF(LEN(VLOOKUP($A345,#REF!,7,FALSE())),IF(INDEX(#REF!,MATCH($A345,#REF!,0),4),LEFT(VLOOKUP($A345,#REF!,7,FALSE()),LEN(VLOOKUP($A345,#REF!,7,FALSE()))-2),CONCATENATE(LEFT(VLOOKUP($A345,#REF!,7,FALSE()),LEN(VLOOKUP($A345,#REF!,7,FALSE()))-2),"*")),"")</f>
        <v>#VALUE!</v>
      </c>
      <c r="I345" s="92" t="e">
        <f aca="false">IF(LEN(VLOOKUP($A345,#REF!,8,FALSE())),UPPER(RIGHT(VLOOKUP($A345,#REF!,8,FALSE()), 1)),"")</f>
        <v>#VALUE!</v>
      </c>
      <c r="J345" s="90" t="e">
        <f aca="false">IF(LEN(VLOOKUP($A345,#REF!,4,FALSE())),UPPER(RIGHT(VLOOKUP($A345,#REF!,4,FALSE()), 1)),"")</f>
        <v>#VALUE!</v>
      </c>
      <c r="K345" s="90" t="e">
        <f aca="false">IF(LEN(VLOOKUP($A345,#REF!,5,FALSE())),UPPER(RIGHT(VLOOKUP($A345,#REF!,5,FALSE()), 1)),"")</f>
        <v>#VALUE!</v>
      </c>
      <c r="L345" s="90" t="e">
        <f aca="false">IF(LEN(VLOOKUP($A345,#REF!,6,FALSE())),UPPER(RIGHT(VLOOKUP($A345,#REF!,6,FALSE()), 1)),"")</f>
        <v>#VALUE!</v>
      </c>
      <c r="M345" s="91" t="e">
        <f aca="false">IF(LEN(VLOOKUP($A345,#REF!,7,FALSE())),UPPER(RIGHT(VLOOKUP($A345,#REF!,7,FALSE()), 1)),"")</f>
        <v>#VALUE!</v>
      </c>
      <c r="N345" s="185"/>
      <c r="O345" s="185"/>
      <c r="P345" s="185"/>
      <c r="Q345" s="185"/>
      <c r="R345" s="185"/>
      <c r="S345" s="100" t="e">
        <f aca="false">HLOOKUP("Device Tree Pin Name",#REF!,MATCH($A345,#REF!,0),FALSE())</f>
        <v>#VALUE!</v>
      </c>
      <c r="T345" s="95" t="e">
        <f aca="false">HLOOKUP("power rail",#REF!,MATCH($A345,#REF!,0),FALSE())</f>
        <v>#VALUE!</v>
      </c>
      <c r="U345" s="96" t="e">
        <f aca="false">HLOOKUP("Wake Capable",#REF!,MATCH($A345,#REF!,0),FALSE())</f>
        <v>#VALUE!</v>
      </c>
      <c r="V345" s="96" t="e">
        <f aca="false">HLOOKUP("Strap",#REF!,MATCH($A345,#REF!,0),FALSE())</f>
        <v>#VALUE!</v>
      </c>
      <c r="W345" s="96"/>
      <c r="X345" s="96" t="e">
        <f aca="false">HLOOKUP("DPD_Control",#REF!,MATCH($A345,#REF!,0),FALSE())</f>
        <v>#VALUE!</v>
      </c>
      <c r="Y345" s="96" t="e">
        <f aca="false">HLOOKUP("DPD_Group",#REF!,MATCH($A345,#REF!,0),FALSE())</f>
        <v>#VALUE!</v>
      </c>
      <c r="Z345" s="95"/>
      <c r="AA345" s="95" t="e">
        <f aca="false">HLOOKUP("Pad type",#REF!,MATCH($A345,#REF!,0),FALSE())</f>
        <v>#VALUE!</v>
      </c>
      <c r="AB345" s="95"/>
      <c r="AC345" s="100" t="e">
        <f aca="false">HLOOKUP("POR Pin State",#REF!,MATCH($A345,#REF!,0),FALSE())</f>
        <v>#VALUE!</v>
      </c>
      <c r="AD345" s="186"/>
      <c r="AE345" s="187"/>
      <c r="AF345" s="187"/>
      <c r="AG345" s="187"/>
      <c r="AH345" s="188"/>
      <c r="AI345" s="188"/>
      <c r="AJ345" s="189"/>
      <c r="AK345" s="189"/>
      <c r="AL345" s="189"/>
      <c r="AM345" s="189"/>
      <c r="AN345" s="189"/>
      <c r="AO345" s="189"/>
      <c r="AP345" s="189"/>
      <c r="AQ345" s="194" t="s">
        <v>814</v>
      </c>
      <c r="AR345" s="104"/>
      <c r="AS345" s="104"/>
      <c r="AT345" s="104"/>
      <c r="AU345" s="104"/>
      <c r="AV345" s="104"/>
      <c r="AW345" s="104"/>
      <c r="AX345" s="104"/>
      <c r="AY345" s="104"/>
      <c r="AZ345" s="104"/>
      <c r="BA345" s="104"/>
      <c r="BB345" s="162"/>
      <c r="BC345" s="174"/>
      <c r="BD345" s="197"/>
      <c r="BE345" s="195" t="s">
        <v>814</v>
      </c>
      <c r="BF345" s="108" t="e">
        <f aca="false">VLOOKUP($A345,#REF!, 34, FALSE())</f>
        <v>#VALUE!</v>
      </c>
      <c r="BG345" s="418" t="e">
        <f aca="false">VLOOKUP($A345,#REF!, 22, FALSE())</f>
        <v>#VALUE!</v>
      </c>
      <c r="BH345" s="109"/>
    </row>
    <row r="346" s="193" customFormat="true" ht="12.75" hidden="false" customHeight="true" outlineLevel="0" collapsed="false">
      <c r="A346" s="184" t="s">
        <v>815</v>
      </c>
      <c r="B346" s="86" t="e">
        <f aca="false">VLOOKUP($A346,#REF!, 34, FALSE())</f>
        <v>#VALUE!</v>
      </c>
      <c r="C346" s="87" t="str">
        <f aca="false">CONCATENATE("unused_",A346)</f>
        <v>unused_CSI_G_D0_N</v>
      </c>
      <c r="D346" s="88" t="e">
        <f aca="false">IF(LEN(VLOOKUP($A346,#REF!,8,FALSE())),LEFT(VLOOKUP($A346,#REF!,8,FALSE()),LEN(VLOOKUP($A346,#REF!,8,FALSE()))-2),"")</f>
        <v>#VALUE!</v>
      </c>
      <c r="E346" s="89" t="e">
        <f aca="false">IF(LEN(VLOOKUP($A346,#REF!,4,FALSE())),IF(INDEX(#REF!,MATCH($A346,#REF!,0),1),LEFT(VLOOKUP($A346,#REF!,4,FALSE()),LEN(VLOOKUP($A346,#REF!,4,FALSE()))-2),CONCATENATE(LEFT(VLOOKUP($A346,#REF!,4,FALSE()),LEN(VLOOKUP($A346,#REF!,4,FALSE()))-2),"*")),"")</f>
        <v>#VALUE!</v>
      </c>
      <c r="F346" s="90" t="e">
        <f aca="false">IF(LEN(VLOOKUP($A346,#REF!,5,FALSE())),IF(INDEX(#REF!,MATCH($A346,#REF!,0),2),LEFT(VLOOKUP($A346,#REF!,5,FALSE()),LEN(VLOOKUP($A346,#REF!,5,FALSE()))-2),CONCATENATE(LEFT(VLOOKUP($A346,#REF!,5,FALSE()),LEN(VLOOKUP($A346,#REF!,5,FALSE()))-2),"*")),"")</f>
        <v>#VALUE!</v>
      </c>
      <c r="G346" s="90" t="e">
        <f aca="false">IF(LEN(VLOOKUP($A346,#REF!,6,FALSE())),IF(INDEX(#REF!,MATCH($A346,#REF!,0),3),LEFT(VLOOKUP($A346,#REF!,6,FALSE()),LEN(VLOOKUP($A346,#REF!,6,FALSE()))-2),CONCATENATE(LEFT(VLOOKUP($A346,#REF!,6,FALSE()),LEN(VLOOKUP($A346,#REF!,6,FALSE()))-2),"*")),"")</f>
        <v>#VALUE!</v>
      </c>
      <c r="H346" s="91" t="e">
        <f aca="false">IF(LEN(VLOOKUP($A346,#REF!,7,FALSE())),IF(INDEX(#REF!,MATCH($A346,#REF!,0),4),LEFT(VLOOKUP($A346,#REF!,7,FALSE()),LEN(VLOOKUP($A346,#REF!,7,FALSE()))-2),CONCATENATE(LEFT(VLOOKUP($A346,#REF!,7,FALSE()),LEN(VLOOKUP($A346,#REF!,7,FALSE()))-2),"*")),"")</f>
        <v>#VALUE!</v>
      </c>
      <c r="I346" s="92" t="e">
        <f aca="false">IF(LEN(VLOOKUP($A346,#REF!,8,FALSE())),UPPER(RIGHT(VLOOKUP($A346,#REF!,8,FALSE()), 1)),"")</f>
        <v>#VALUE!</v>
      </c>
      <c r="J346" s="90" t="e">
        <f aca="false">IF(LEN(VLOOKUP($A346,#REF!,4,FALSE())),UPPER(RIGHT(VLOOKUP($A346,#REF!,4,FALSE()), 1)),"")</f>
        <v>#VALUE!</v>
      </c>
      <c r="K346" s="90" t="e">
        <f aca="false">IF(LEN(VLOOKUP($A346,#REF!,5,FALSE())),UPPER(RIGHT(VLOOKUP($A346,#REF!,5,FALSE()), 1)),"")</f>
        <v>#VALUE!</v>
      </c>
      <c r="L346" s="90" t="e">
        <f aca="false">IF(LEN(VLOOKUP($A346,#REF!,6,FALSE())),UPPER(RIGHT(VLOOKUP($A346,#REF!,6,FALSE()), 1)),"")</f>
        <v>#VALUE!</v>
      </c>
      <c r="M346" s="91" t="e">
        <f aca="false">IF(LEN(VLOOKUP($A346,#REF!,7,FALSE())),UPPER(RIGHT(VLOOKUP($A346,#REF!,7,FALSE()), 1)),"")</f>
        <v>#VALUE!</v>
      </c>
      <c r="N346" s="185"/>
      <c r="O346" s="185"/>
      <c r="P346" s="185"/>
      <c r="Q346" s="185"/>
      <c r="R346" s="185"/>
      <c r="S346" s="100" t="e">
        <f aca="false">HLOOKUP("Device Tree Pin Name",#REF!,MATCH($A346,#REF!,0),FALSE())</f>
        <v>#VALUE!</v>
      </c>
      <c r="T346" s="95" t="e">
        <f aca="false">HLOOKUP("power rail",#REF!,MATCH($A346,#REF!,0),FALSE())</f>
        <v>#VALUE!</v>
      </c>
      <c r="U346" s="96" t="e">
        <f aca="false">HLOOKUP("Wake Capable",#REF!,MATCH($A346,#REF!,0),FALSE())</f>
        <v>#VALUE!</v>
      </c>
      <c r="V346" s="96" t="e">
        <f aca="false">HLOOKUP("Strap",#REF!,MATCH($A346,#REF!,0),FALSE())</f>
        <v>#VALUE!</v>
      </c>
      <c r="W346" s="96"/>
      <c r="X346" s="96" t="e">
        <f aca="false">HLOOKUP("DPD_Control",#REF!,MATCH($A346,#REF!,0),FALSE())</f>
        <v>#VALUE!</v>
      </c>
      <c r="Y346" s="96" t="e">
        <f aca="false">HLOOKUP("DPD_Group",#REF!,MATCH($A346,#REF!,0),FALSE())</f>
        <v>#VALUE!</v>
      </c>
      <c r="Z346" s="95"/>
      <c r="AA346" s="95" t="e">
        <f aca="false">HLOOKUP("Pad type",#REF!,MATCH($A346,#REF!,0),FALSE())</f>
        <v>#VALUE!</v>
      </c>
      <c r="AB346" s="95"/>
      <c r="AC346" s="100" t="e">
        <f aca="false">HLOOKUP("POR Pin State",#REF!,MATCH($A346,#REF!,0),FALSE())</f>
        <v>#VALUE!</v>
      </c>
      <c r="AD346" s="186"/>
      <c r="AE346" s="187"/>
      <c r="AF346" s="187"/>
      <c r="AG346" s="187"/>
      <c r="AH346" s="188"/>
      <c r="AI346" s="188"/>
      <c r="AJ346" s="189"/>
      <c r="AK346" s="189"/>
      <c r="AL346" s="189"/>
      <c r="AM346" s="189"/>
      <c r="AN346" s="189"/>
      <c r="AO346" s="189"/>
      <c r="AP346" s="189"/>
      <c r="AQ346" s="194" t="s">
        <v>816</v>
      </c>
      <c r="AR346" s="104"/>
      <c r="AS346" s="104"/>
      <c r="AT346" s="104"/>
      <c r="AU346" s="104"/>
      <c r="AV346" s="104"/>
      <c r="AW346" s="104"/>
      <c r="AX346" s="104"/>
      <c r="AY346" s="104"/>
      <c r="AZ346" s="104"/>
      <c r="BA346" s="104"/>
      <c r="BB346" s="162"/>
      <c r="BC346" s="104"/>
      <c r="BD346" s="191"/>
      <c r="BE346" s="195" t="s">
        <v>816</v>
      </c>
      <c r="BF346" s="108" t="e">
        <f aca="false">VLOOKUP($A346,#REF!, 34, FALSE())</f>
        <v>#VALUE!</v>
      </c>
      <c r="BG346" s="418" t="e">
        <f aca="false">VLOOKUP($A346,#REF!, 22, FALSE())</f>
        <v>#VALUE!</v>
      </c>
      <c r="BH346" s="109"/>
    </row>
    <row r="347" s="193" customFormat="true" ht="12.75" hidden="false" customHeight="true" outlineLevel="0" collapsed="false">
      <c r="A347" s="184" t="s">
        <v>816</v>
      </c>
      <c r="B347" s="86" t="e">
        <f aca="false">VLOOKUP($A347,#REF!, 34, FALSE())</f>
        <v>#VALUE!</v>
      </c>
      <c r="C347" s="87" t="str">
        <f aca="false">CONCATENATE("unused_",A347)</f>
        <v>unused_CSI_G_CLK_P</v>
      </c>
      <c r="D347" s="88" t="e">
        <f aca="false">IF(LEN(VLOOKUP($A347,#REF!,8,FALSE())),LEFT(VLOOKUP($A347,#REF!,8,FALSE()),LEN(VLOOKUP($A347,#REF!,8,FALSE()))-2),"")</f>
        <v>#VALUE!</v>
      </c>
      <c r="E347" s="89" t="e">
        <f aca="false">IF(LEN(VLOOKUP($A347,#REF!,4,FALSE())),IF(INDEX(#REF!,MATCH($A347,#REF!,0),1),LEFT(VLOOKUP($A347,#REF!,4,FALSE()),LEN(VLOOKUP($A347,#REF!,4,FALSE()))-2),CONCATENATE(LEFT(VLOOKUP($A347,#REF!,4,FALSE()),LEN(VLOOKUP($A347,#REF!,4,FALSE()))-2),"*")),"")</f>
        <v>#VALUE!</v>
      </c>
      <c r="F347" s="90" t="e">
        <f aca="false">IF(LEN(VLOOKUP($A347,#REF!,5,FALSE())),IF(INDEX(#REF!,MATCH($A347,#REF!,0),2),LEFT(VLOOKUP($A347,#REF!,5,FALSE()),LEN(VLOOKUP($A347,#REF!,5,FALSE()))-2),CONCATENATE(LEFT(VLOOKUP($A347,#REF!,5,FALSE()),LEN(VLOOKUP($A347,#REF!,5,FALSE()))-2),"*")),"")</f>
        <v>#VALUE!</v>
      </c>
      <c r="G347" s="90" t="e">
        <f aca="false">IF(LEN(VLOOKUP($A347,#REF!,6,FALSE())),IF(INDEX(#REF!,MATCH($A347,#REF!,0),3),LEFT(VLOOKUP($A347,#REF!,6,FALSE()),LEN(VLOOKUP($A347,#REF!,6,FALSE()))-2),CONCATENATE(LEFT(VLOOKUP($A347,#REF!,6,FALSE()),LEN(VLOOKUP($A347,#REF!,6,FALSE()))-2),"*")),"")</f>
        <v>#VALUE!</v>
      </c>
      <c r="H347" s="91" t="e">
        <f aca="false">IF(LEN(VLOOKUP($A347,#REF!,7,FALSE())),IF(INDEX(#REF!,MATCH($A347,#REF!,0),4),LEFT(VLOOKUP($A347,#REF!,7,FALSE()),LEN(VLOOKUP($A347,#REF!,7,FALSE()))-2),CONCATENATE(LEFT(VLOOKUP($A347,#REF!,7,FALSE()),LEN(VLOOKUP($A347,#REF!,7,FALSE()))-2),"*")),"")</f>
        <v>#VALUE!</v>
      </c>
      <c r="I347" s="92" t="e">
        <f aca="false">IF(LEN(VLOOKUP($A347,#REF!,8,FALSE())),UPPER(RIGHT(VLOOKUP($A347,#REF!,8,FALSE()), 1)),"")</f>
        <v>#VALUE!</v>
      </c>
      <c r="J347" s="90" t="e">
        <f aca="false">IF(LEN(VLOOKUP($A347,#REF!,4,FALSE())),UPPER(RIGHT(VLOOKUP($A347,#REF!,4,FALSE()), 1)),"")</f>
        <v>#VALUE!</v>
      </c>
      <c r="K347" s="90" t="e">
        <f aca="false">IF(LEN(VLOOKUP($A347,#REF!,5,FALSE())),UPPER(RIGHT(VLOOKUP($A347,#REF!,5,FALSE()), 1)),"")</f>
        <v>#VALUE!</v>
      </c>
      <c r="L347" s="90" t="e">
        <f aca="false">IF(LEN(VLOOKUP($A347,#REF!,6,FALSE())),UPPER(RIGHT(VLOOKUP($A347,#REF!,6,FALSE()), 1)),"")</f>
        <v>#VALUE!</v>
      </c>
      <c r="M347" s="91" t="e">
        <f aca="false">IF(LEN(VLOOKUP($A347,#REF!,7,FALSE())),UPPER(RIGHT(VLOOKUP($A347,#REF!,7,FALSE()), 1)),"")</f>
        <v>#VALUE!</v>
      </c>
      <c r="N347" s="185"/>
      <c r="O347" s="185"/>
      <c r="P347" s="185"/>
      <c r="Q347" s="185"/>
      <c r="R347" s="185"/>
      <c r="S347" s="100" t="e">
        <f aca="false">HLOOKUP("Device Tree Pin Name",#REF!,MATCH($A347,#REF!,0),FALSE())</f>
        <v>#VALUE!</v>
      </c>
      <c r="T347" s="95" t="e">
        <f aca="false">HLOOKUP("power rail",#REF!,MATCH($A347,#REF!,0),FALSE())</f>
        <v>#VALUE!</v>
      </c>
      <c r="U347" s="96" t="e">
        <f aca="false">HLOOKUP("Wake Capable",#REF!,MATCH($A347,#REF!,0),FALSE())</f>
        <v>#VALUE!</v>
      </c>
      <c r="V347" s="96" t="e">
        <f aca="false">HLOOKUP("Strap",#REF!,MATCH($A347,#REF!,0),FALSE())</f>
        <v>#VALUE!</v>
      </c>
      <c r="W347" s="96"/>
      <c r="X347" s="96" t="e">
        <f aca="false">HLOOKUP("DPD_Control",#REF!,MATCH($A347,#REF!,0),FALSE())</f>
        <v>#VALUE!</v>
      </c>
      <c r="Y347" s="96" t="e">
        <f aca="false">HLOOKUP("DPD_Group",#REF!,MATCH($A347,#REF!,0),FALSE())</f>
        <v>#VALUE!</v>
      </c>
      <c r="Z347" s="95"/>
      <c r="AA347" s="95" t="e">
        <f aca="false">HLOOKUP("Pad type",#REF!,MATCH($A347,#REF!,0),FALSE())</f>
        <v>#VALUE!</v>
      </c>
      <c r="AB347" s="95"/>
      <c r="AC347" s="100" t="e">
        <f aca="false">HLOOKUP("POR Pin State",#REF!,MATCH($A347,#REF!,0),FALSE())</f>
        <v>#VALUE!</v>
      </c>
      <c r="AD347" s="186"/>
      <c r="AE347" s="187"/>
      <c r="AF347" s="187"/>
      <c r="AG347" s="187"/>
      <c r="AH347" s="188"/>
      <c r="AI347" s="188"/>
      <c r="AJ347" s="189"/>
      <c r="AK347" s="189"/>
      <c r="AL347" s="189"/>
      <c r="AM347" s="189"/>
      <c r="AN347" s="189"/>
      <c r="AO347" s="189"/>
      <c r="AP347" s="189"/>
      <c r="AQ347" s="194" t="s">
        <v>815</v>
      </c>
      <c r="AR347" s="104"/>
      <c r="AS347" s="104"/>
      <c r="AT347" s="104"/>
      <c r="AU347" s="104"/>
      <c r="AV347" s="104"/>
      <c r="AW347" s="104"/>
      <c r="AX347" s="104"/>
      <c r="AY347" s="104"/>
      <c r="AZ347" s="104"/>
      <c r="BA347" s="104"/>
      <c r="BB347" s="162"/>
      <c r="BC347" s="104"/>
      <c r="BD347" s="191"/>
      <c r="BE347" s="195" t="s">
        <v>815</v>
      </c>
      <c r="BF347" s="108" t="e">
        <f aca="false">VLOOKUP($A347,#REF!, 34, FALSE())</f>
        <v>#VALUE!</v>
      </c>
      <c r="BG347" s="418" t="e">
        <f aca="false">VLOOKUP($A347,#REF!, 22, FALSE())</f>
        <v>#VALUE!</v>
      </c>
      <c r="BH347" s="109"/>
    </row>
    <row r="348" s="193" customFormat="true" ht="12.75" hidden="false" customHeight="true" outlineLevel="0" collapsed="false">
      <c r="A348" s="184" t="s">
        <v>814</v>
      </c>
      <c r="B348" s="86" t="e">
        <f aca="false">VLOOKUP($A348,#REF!, 34, FALSE())</f>
        <v>#VALUE!</v>
      </c>
      <c r="C348" s="87" t="str">
        <f aca="false">CONCATENATE("unused_",A348)</f>
        <v>unused_CSI_G_CLK_N</v>
      </c>
      <c r="D348" s="88" t="e">
        <f aca="false">IF(LEN(VLOOKUP($A348,#REF!,8,FALSE())),LEFT(VLOOKUP($A348,#REF!,8,FALSE()),LEN(VLOOKUP($A348,#REF!,8,FALSE()))-2),"")</f>
        <v>#VALUE!</v>
      </c>
      <c r="E348" s="89" t="e">
        <f aca="false">IF(LEN(VLOOKUP($A348,#REF!,4,FALSE())),IF(INDEX(#REF!,MATCH($A348,#REF!,0),1),LEFT(VLOOKUP($A348,#REF!,4,FALSE()),LEN(VLOOKUP($A348,#REF!,4,FALSE()))-2),CONCATENATE(LEFT(VLOOKUP($A348,#REF!,4,FALSE()),LEN(VLOOKUP($A348,#REF!,4,FALSE()))-2),"*")),"")</f>
        <v>#VALUE!</v>
      </c>
      <c r="F348" s="90" t="e">
        <f aca="false">IF(LEN(VLOOKUP($A348,#REF!,5,FALSE())),IF(INDEX(#REF!,MATCH($A348,#REF!,0),2),LEFT(VLOOKUP($A348,#REF!,5,FALSE()),LEN(VLOOKUP($A348,#REF!,5,FALSE()))-2),CONCATENATE(LEFT(VLOOKUP($A348,#REF!,5,FALSE()),LEN(VLOOKUP($A348,#REF!,5,FALSE()))-2),"*")),"")</f>
        <v>#VALUE!</v>
      </c>
      <c r="G348" s="90" t="e">
        <f aca="false">IF(LEN(VLOOKUP($A348,#REF!,6,FALSE())),IF(INDEX(#REF!,MATCH($A348,#REF!,0),3),LEFT(VLOOKUP($A348,#REF!,6,FALSE()),LEN(VLOOKUP($A348,#REF!,6,FALSE()))-2),CONCATENATE(LEFT(VLOOKUP($A348,#REF!,6,FALSE()),LEN(VLOOKUP($A348,#REF!,6,FALSE()))-2),"*")),"")</f>
        <v>#VALUE!</v>
      </c>
      <c r="H348" s="91" t="e">
        <f aca="false">IF(LEN(VLOOKUP($A348,#REF!,7,FALSE())),IF(INDEX(#REF!,MATCH($A348,#REF!,0),4),LEFT(VLOOKUP($A348,#REF!,7,FALSE()),LEN(VLOOKUP($A348,#REF!,7,FALSE()))-2),CONCATENATE(LEFT(VLOOKUP($A348,#REF!,7,FALSE()),LEN(VLOOKUP($A348,#REF!,7,FALSE()))-2),"*")),"")</f>
        <v>#VALUE!</v>
      </c>
      <c r="I348" s="92" t="e">
        <f aca="false">IF(LEN(VLOOKUP($A348,#REF!,8,FALSE())),UPPER(RIGHT(VLOOKUP($A348,#REF!,8,FALSE()), 1)),"")</f>
        <v>#VALUE!</v>
      </c>
      <c r="J348" s="90" t="e">
        <f aca="false">IF(LEN(VLOOKUP($A348,#REF!,4,FALSE())),UPPER(RIGHT(VLOOKUP($A348,#REF!,4,FALSE()), 1)),"")</f>
        <v>#VALUE!</v>
      </c>
      <c r="K348" s="90" t="e">
        <f aca="false">IF(LEN(VLOOKUP($A348,#REF!,5,FALSE())),UPPER(RIGHT(VLOOKUP($A348,#REF!,5,FALSE()), 1)),"")</f>
        <v>#VALUE!</v>
      </c>
      <c r="L348" s="90" t="e">
        <f aca="false">IF(LEN(VLOOKUP($A348,#REF!,6,FALSE())),UPPER(RIGHT(VLOOKUP($A348,#REF!,6,FALSE()), 1)),"")</f>
        <v>#VALUE!</v>
      </c>
      <c r="M348" s="91" t="e">
        <f aca="false">IF(LEN(VLOOKUP($A348,#REF!,7,FALSE())),UPPER(RIGHT(VLOOKUP($A348,#REF!,7,FALSE()), 1)),"")</f>
        <v>#VALUE!</v>
      </c>
      <c r="N348" s="185"/>
      <c r="O348" s="185"/>
      <c r="P348" s="185"/>
      <c r="Q348" s="185"/>
      <c r="R348" s="185"/>
      <c r="S348" s="100" t="e">
        <f aca="false">HLOOKUP("Device Tree Pin Name",#REF!,MATCH($A348,#REF!,0),FALSE())</f>
        <v>#VALUE!</v>
      </c>
      <c r="T348" s="95" t="e">
        <f aca="false">HLOOKUP("power rail",#REF!,MATCH($A348,#REF!,0),FALSE())</f>
        <v>#VALUE!</v>
      </c>
      <c r="U348" s="96" t="e">
        <f aca="false">HLOOKUP("Wake Capable",#REF!,MATCH($A348,#REF!,0),FALSE())</f>
        <v>#VALUE!</v>
      </c>
      <c r="V348" s="96" t="e">
        <f aca="false">HLOOKUP("Strap",#REF!,MATCH($A348,#REF!,0),FALSE())</f>
        <v>#VALUE!</v>
      </c>
      <c r="W348" s="96"/>
      <c r="X348" s="96" t="e">
        <f aca="false">HLOOKUP("DPD_Control",#REF!,MATCH($A348,#REF!,0),FALSE())</f>
        <v>#VALUE!</v>
      </c>
      <c r="Y348" s="96" t="e">
        <f aca="false">HLOOKUP("DPD_Group",#REF!,MATCH($A348,#REF!,0),FALSE())</f>
        <v>#VALUE!</v>
      </c>
      <c r="Z348" s="95"/>
      <c r="AA348" s="95" t="e">
        <f aca="false">HLOOKUP("Pad type",#REF!,MATCH($A348,#REF!,0),FALSE())</f>
        <v>#VALUE!</v>
      </c>
      <c r="AB348" s="95"/>
      <c r="AC348" s="100" t="e">
        <f aca="false">HLOOKUP("POR Pin State",#REF!,MATCH($A348,#REF!,0),FALSE())</f>
        <v>#VALUE!</v>
      </c>
      <c r="AD348" s="186"/>
      <c r="AE348" s="187"/>
      <c r="AF348" s="187"/>
      <c r="AG348" s="187"/>
      <c r="AH348" s="188"/>
      <c r="AI348" s="188"/>
      <c r="AJ348" s="189"/>
      <c r="AK348" s="189"/>
      <c r="AL348" s="189"/>
      <c r="AM348" s="189"/>
      <c r="AN348" s="189"/>
      <c r="AO348" s="189"/>
      <c r="AP348" s="189"/>
      <c r="AQ348" s="194" t="s">
        <v>813</v>
      </c>
      <c r="AR348" s="104"/>
      <c r="AS348" s="104"/>
      <c r="AT348" s="104"/>
      <c r="AU348" s="104"/>
      <c r="AV348" s="104"/>
      <c r="AW348" s="104"/>
      <c r="AX348" s="104"/>
      <c r="AY348" s="104"/>
      <c r="AZ348" s="104"/>
      <c r="BA348" s="104"/>
      <c r="BB348" s="162"/>
      <c r="BC348" s="104"/>
      <c r="BD348" s="191"/>
      <c r="BE348" s="195" t="s">
        <v>813</v>
      </c>
      <c r="BF348" s="108" t="e">
        <f aca="false">VLOOKUP($A348,#REF!, 34, FALSE())</f>
        <v>#VALUE!</v>
      </c>
      <c r="BG348" s="418" t="e">
        <f aca="false">VLOOKUP($A348,#REF!, 22, FALSE())</f>
        <v>#VALUE!</v>
      </c>
      <c r="BH348" s="109"/>
    </row>
    <row r="349" s="193" customFormat="true" ht="12.75" hidden="false" customHeight="true" outlineLevel="0" collapsed="false">
      <c r="A349" s="184" t="s">
        <v>817</v>
      </c>
      <c r="B349" s="86" t="e">
        <f aca="false">VLOOKUP($A349,#REF!, 34, FALSE())</f>
        <v>#VALUE!</v>
      </c>
      <c r="C349" s="87" t="str">
        <f aca="false">CONCATENATE("unused_",A349)</f>
        <v>unused_CSI_G_D1_P</v>
      </c>
      <c r="D349" s="88" t="e">
        <f aca="false">IF(LEN(VLOOKUP($A349,#REF!,8,FALSE())),LEFT(VLOOKUP($A349,#REF!,8,FALSE()),LEN(VLOOKUP($A349,#REF!,8,FALSE()))-2),"")</f>
        <v>#VALUE!</v>
      </c>
      <c r="E349" s="89" t="e">
        <f aca="false">IF(LEN(VLOOKUP($A349,#REF!,4,FALSE())),IF(INDEX(#REF!,MATCH($A349,#REF!,0),1),LEFT(VLOOKUP($A349,#REF!,4,FALSE()),LEN(VLOOKUP($A349,#REF!,4,FALSE()))-2),CONCATENATE(LEFT(VLOOKUP($A349,#REF!,4,FALSE()),LEN(VLOOKUP($A349,#REF!,4,FALSE()))-2),"*")),"")</f>
        <v>#VALUE!</v>
      </c>
      <c r="F349" s="90" t="e">
        <f aca="false">IF(LEN(VLOOKUP($A349,#REF!,5,FALSE())),IF(INDEX(#REF!,MATCH($A349,#REF!,0),2),LEFT(VLOOKUP($A349,#REF!,5,FALSE()),LEN(VLOOKUP($A349,#REF!,5,FALSE()))-2),CONCATENATE(LEFT(VLOOKUP($A349,#REF!,5,FALSE()),LEN(VLOOKUP($A349,#REF!,5,FALSE()))-2),"*")),"")</f>
        <v>#VALUE!</v>
      </c>
      <c r="G349" s="90" t="e">
        <f aca="false">IF(LEN(VLOOKUP($A349,#REF!,6,FALSE())),IF(INDEX(#REF!,MATCH($A349,#REF!,0),3),LEFT(VLOOKUP($A349,#REF!,6,FALSE()),LEN(VLOOKUP($A349,#REF!,6,FALSE()))-2),CONCATENATE(LEFT(VLOOKUP($A349,#REF!,6,FALSE()),LEN(VLOOKUP($A349,#REF!,6,FALSE()))-2),"*")),"")</f>
        <v>#VALUE!</v>
      </c>
      <c r="H349" s="91" t="e">
        <f aca="false">IF(LEN(VLOOKUP($A349,#REF!,7,FALSE())),IF(INDEX(#REF!,MATCH($A349,#REF!,0),4),LEFT(VLOOKUP($A349,#REF!,7,FALSE()),LEN(VLOOKUP($A349,#REF!,7,FALSE()))-2),CONCATENATE(LEFT(VLOOKUP($A349,#REF!,7,FALSE()),LEN(VLOOKUP($A349,#REF!,7,FALSE()))-2),"*")),"")</f>
        <v>#VALUE!</v>
      </c>
      <c r="I349" s="92" t="e">
        <f aca="false">IF(LEN(VLOOKUP($A349,#REF!,8,FALSE())),UPPER(RIGHT(VLOOKUP($A349,#REF!,8,FALSE()), 1)),"")</f>
        <v>#VALUE!</v>
      </c>
      <c r="J349" s="90" t="e">
        <f aca="false">IF(LEN(VLOOKUP($A349,#REF!,4,FALSE())),UPPER(RIGHT(VLOOKUP($A349,#REF!,4,FALSE()), 1)),"")</f>
        <v>#VALUE!</v>
      </c>
      <c r="K349" s="90" t="e">
        <f aca="false">IF(LEN(VLOOKUP($A349,#REF!,5,FALSE())),UPPER(RIGHT(VLOOKUP($A349,#REF!,5,FALSE()), 1)),"")</f>
        <v>#VALUE!</v>
      </c>
      <c r="L349" s="90" t="e">
        <f aca="false">IF(LEN(VLOOKUP($A349,#REF!,6,FALSE())),UPPER(RIGHT(VLOOKUP($A349,#REF!,6,FALSE()), 1)),"")</f>
        <v>#VALUE!</v>
      </c>
      <c r="M349" s="91" t="e">
        <f aca="false">IF(LEN(VLOOKUP($A349,#REF!,7,FALSE())),UPPER(RIGHT(VLOOKUP($A349,#REF!,7,FALSE()), 1)),"")</f>
        <v>#VALUE!</v>
      </c>
      <c r="N349" s="185"/>
      <c r="O349" s="185"/>
      <c r="P349" s="185"/>
      <c r="Q349" s="185"/>
      <c r="R349" s="185"/>
      <c r="S349" s="100" t="e">
        <f aca="false">HLOOKUP("Device Tree Pin Name",#REF!,MATCH($A349,#REF!,0),FALSE())</f>
        <v>#VALUE!</v>
      </c>
      <c r="T349" s="95" t="e">
        <f aca="false">HLOOKUP("power rail",#REF!,MATCH($A349,#REF!,0),FALSE())</f>
        <v>#VALUE!</v>
      </c>
      <c r="U349" s="96" t="e">
        <f aca="false">HLOOKUP("Wake Capable",#REF!,MATCH($A349,#REF!,0),FALSE())</f>
        <v>#VALUE!</v>
      </c>
      <c r="V349" s="96" t="e">
        <f aca="false">HLOOKUP("Strap",#REF!,MATCH($A349,#REF!,0),FALSE())</f>
        <v>#VALUE!</v>
      </c>
      <c r="W349" s="96"/>
      <c r="X349" s="96" t="e">
        <f aca="false">HLOOKUP("DPD_Control",#REF!,MATCH($A349,#REF!,0),FALSE())</f>
        <v>#VALUE!</v>
      </c>
      <c r="Y349" s="96" t="e">
        <f aca="false">HLOOKUP("DPD_Group",#REF!,MATCH($A349,#REF!,0),FALSE())</f>
        <v>#VALUE!</v>
      </c>
      <c r="Z349" s="95"/>
      <c r="AA349" s="95" t="e">
        <f aca="false">HLOOKUP("Pad type",#REF!,MATCH($A349,#REF!,0),FALSE())</f>
        <v>#VALUE!</v>
      </c>
      <c r="AB349" s="95"/>
      <c r="AC349" s="100" t="e">
        <f aca="false">HLOOKUP("POR Pin State",#REF!,MATCH($A349,#REF!,0),FALSE())</f>
        <v>#VALUE!</v>
      </c>
      <c r="AD349" s="186"/>
      <c r="AE349" s="187"/>
      <c r="AF349" s="187"/>
      <c r="AG349" s="187"/>
      <c r="AH349" s="188"/>
      <c r="AI349" s="188"/>
      <c r="AJ349" s="189"/>
      <c r="AK349" s="189"/>
      <c r="AL349" s="189"/>
      <c r="AM349" s="189"/>
      <c r="AN349" s="189"/>
      <c r="AO349" s="189"/>
      <c r="AP349" s="189"/>
      <c r="AQ349" s="194" t="s">
        <v>818</v>
      </c>
      <c r="AR349" s="104"/>
      <c r="AS349" s="104"/>
      <c r="AT349" s="104"/>
      <c r="AU349" s="104"/>
      <c r="AV349" s="104"/>
      <c r="AW349" s="104"/>
      <c r="AX349" s="104"/>
      <c r="AY349" s="104"/>
      <c r="AZ349" s="104"/>
      <c r="BA349" s="104"/>
      <c r="BB349" s="162"/>
      <c r="BC349" s="104"/>
      <c r="BD349" s="191"/>
      <c r="BE349" s="195" t="s">
        <v>818</v>
      </c>
      <c r="BF349" s="108" t="e">
        <f aca="false">VLOOKUP($A349,#REF!, 34, FALSE())</f>
        <v>#VALUE!</v>
      </c>
      <c r="BG349" s="418" t="e">
        <f aca="false">VLOOKUP($A349,#REF!, 22, FALSE())</f>
        <v>#VALUE!</v>
      </c>
      <c r="BH349" s="109"/>
    </row>
    <row r="350" s="193" customFormat="true" ht="12.75" hidden="false" customHeight="true" outlineLevel="0" collapsed="false">
      <c r="A350" s="184" t="s">
        <v>818</v>
      </c>
      <c r="B350" s="86" t="e">
        <f aca="false">VLOOKUP($A350,#REF!, 34, FALSE())</f>
        <v>#VALUE!</v>
      </c>
      <c r="C350" s="87" t="str">
        <f aca="false">CONCATENATE("unused_",A350)</f>
        <v>unused_CSI_G_D1_N</v>
      </c>
      <c r="D350" s="88" t="e">
        <f aca="false">IF(LEN(VLOOKUP($A350,#REF!,8,FALSE())),LEFT(VLOOKUP($A350,#REF!,8,FALSE()),LEN(VLOOKUP($A350,#REF!,8,FALSE()))-2),"")</f>
        <v>#VALUE!</v>
      </c>
      <c r="E350" s="89" t="e">
        <f aca="false">IF(LEN(VLOOKUP($A350,#REF!,4,FALSE())),IF(INDEX(#REF!,MATCH($A350,#REF!,0),1),LEFT(VLOOKUP($A350,#REF!,4,FALSE()),LEN(VLOOKUP($A350,#REF!,4,FALSE()))-2),CONCATENATE(LEFT(VLOOKUP($A350,#REF!,4,FALSE()),LEN(VLOOKUP($A350,#REF!,4,FALSE()))-2),"*")),"")</f>
        <v>#VALUE!</v>
      </c>
      <c r="F350" s="90" t="e">
        <f aca="false">IF(LEN(VLOOKUP($A350,#REF!,5,FALSE())),IF(INDEX(#REF!,MATCH($A350,#REF!,0),2),LEFT(VLOOKUP($A350,#REF!,5,FALSE()),LEN(VLOOKUP($A350,#REF!,5,FALSE()))-2),CONCATENATE(LEFT(VLOOKUP($A350,#REF!,5,FALSE()),LEN(VLOOKUP($A350,#REF!,5,FALSE()))-2),"*")),"")</f>
        <v>#VALUE!</v>
      </c>
      <c r="G350" s="90" t="e">
        <f aca="false">IF(LEN(VLOOKUP($A350,#REF!,6,FALSE())),IF(INDEX(#REF!,MATCH($A350,#REF!,0),3),LEFT(VLOOKUP($A350,#REF!,6,FALSE()),LEN(VLOOKUP($A350,#REF!,6,FALSE()))-2),CONCATENATE(LEFT(VLOOKUP($A350,#REF!,6,FALSE()),LEN(VLOOKUP($A350,#REF!,6,FALSE()))-2),"*")),"")</f>
        <v>#VALUE!</v>
      </c>
      <c r="H350" s="91" t="e">
        <f aca="false">IF(LEN(VLOOKUP($A350,#REF!,7,FALSE())),IF(INDEX(#REF!,MATCH($A350,#REF!,0),4),LEFT(VLOOKUP($A350,#REF!,7,FALSE()),LEN(VLOOKUP($A350,#REF!,7,FALSE()))-2),CONCATENATE(LEFT(VLOOKUP($A350,#REF!,7,FALSE()),LEN(VLOOKUP($A350,#REF!,7,FALSE()))-2),"*")),"")</f>
        <v>#VALUE!</v>
      </c>
      <c r="I350" s="92" t="e">
        <f aca="false">IF(LEN(VLOOKUP($A350,#REF!,8,FALSE())),UPPER(RIGHT(VLOOKUP($A350,#REF!,8,FALSE()), 1)),"")</f>
        <v>#VALUE!</v>
      </c>
      <c r="J350" s="90" t="e">
        <f aca="false">IF(LEN(VLOOKUP($A350,#REF!,4,FALSE())),UPPER(RIGHT(VLOOKUP($A350,#REF!,4,FALSE()), 1)),"")</f>
        <v>#VALUE!</v>
      </c>
      <c r="K350" s="90" t="e">
        <f aca="false">IF(LEN(VLOOKUP($A350,#REF!,5,FALSE())),UPPER(RIGHT(VLOOKUP($A350,#REF!,5,FALSE()), 1)),"")</f>
        <v>#VALUE!</v>
      </c>
      <c r="L350" s="90" t="e">
        <f aca="false">IF(LEN(VLOOKUP($A350,#REF!,6,FALSE())),UPPER(RIGHT(VLOOKUP($A350,#REF!,6,FALSE()), 1)),"")</f>
        <v>#VALUE!</v>
      </c>
      <c r="M350" s="91" t="e">
        <f aca="false">IF(LEN(VLOOKUP($A350,#REF!,7,FALSE())),UPPER(RIGHT(VLOOKUP($A350,#REF!,7,FALSE()), 1)),"")</f>
        <v>#VALUE!</v>
      </c>
      <c r="N350" s="185"/>
      <c r="O350" s="185"/>
      <c r="P350" s="185"/>
      <c r="Q350" s="185"/>
      <c r="R350" s="185"/>
      <c r="S350" s="100" t="e">
        <f aca="false">HLOOKUP("Device Tree Pin Name",#REF!,MATCH($A350,#REF!,0),FALSE())</f>
        <v>#VALUE!</v>
      </c>
      <c r="T350" s="95" t="e">
        <f aca="false">HLOOKUP("power rail",#REF!,MATCH($A350,#REF!,0),FALSE())</f>
        <v>#VALUE!</v>
      </c>
      <c r="U350" s="96" t="e">
        <f aca="false">HLOOKUP("Wake Capable",#REF!,MATCH($A350,#REF!,0),FALSE())</f>
        <v>#VALUE!</v>
      </c>
      <c r="V350" s="96" t="e">
        <f aca="false">HLOOKUP("Strap",#REF!,MATCH($A350,#REF!,0),FALSE())</f>
        <v>#VALUE!</v>
      </c>
      <c r="W350" s="96"/>
      <c r="X350" s="96" t="e">
        <f aca="false">HLOOKUP("DPD_Control",#REF!,MATCH($A350,#REF!,0),FALSE())</f>
        <v>#VALUE!</v>
      </c>
      <c r="Y350" s="96" t="e">
        <f aca="false">HLOOKUP("DPD_Group",#REF!,MATCH($A350,#REF!,0),FALSE())</f>
        <v>#VALUE!</v>
      </c>
      <c r="Z350" s="95"/>
      <c r="AA350" s="95" t="e">
        <f aca="false">HLOOKUP("Pad type",#REF!,MATCH($A350,#REF!,0),FALSE())</f>
        <v>#VALUE!</v>
      </c>
      <c r="AB350" s="95"/>
      <c r="AC350" s="100" t="e">
        <f aca="false">HLOOKUP("POR Pin State",#REF!,MATCH($A350,#REF!,0),FALSE())</f>
        <v>#VALUE!</v>
      </c>
      <c r="AD350" s="186"/>
      <c r="AE350" s="187"/>
      <c r="AF350" s="187"/>
      <c r="AG350" s="187"/>
      <c r="AH350" s="188"/>
      <c r="AI350" s="188"/>
      <c r="AJ350" s="189"/>
      <c r="AK350" s="189"/>
      <c r="AL350" s="189"/>
      <c r="AM350" s="189"/>
      <c r="AN350" s="189"/>
      <c r="AO350" s="189"/>
      <c r="AP350" s="189"/>
      <c r="AQ350" s="194" t="s">
        <v>817</v>
      </c>
      <c r="AR350" s="104"/>
      <c r="AS350" s="104"/>
      <c r="AT350" s="104"/>
      <c r="AU350" s="104"/>
      <c r="AV350" s="104"/>
      <c r="AW350" s="104"/>
      <c r="AX350" s="104"/>
      <c r="AY350" s="104"/>
      <c r="AZ350" s="104"/>
      <c r="BA350" s="104"/>
      <c r="BB350" s="162"/>
      <c r="BC350" s="104"/>
      <c r="BD350" s="196"/>
      <c r="BE350" s="195" t="s">
        <v>817</v>
      </c>
      <c r="BF350" s="108" t="e">
        <f aca="false">VLOOKUP($A350,#REF!, 34, FALSE())</f>
        <v>#VALUE!</v>
      </c>
      <c r="BG350" s="418" t="e">
        <f aca="false">VLOOKUP($A350,#REF!, 22, FALSE())</f>
        <v>#VALUE!</v>
      </c>
      <c r="BH350" s="109"/>
    </row>
    <row r="351" s="193" customFormat="true" ht="12.75" hidden="false" customHeight="true" outlineLevel="0" collapsed="false">
      <c r="A351" s="184" t="s">
        <v>819</v>
      </c>
      <c r="B351" s="86" t="e">
        <f aca="false">VLOOKUP($A351,#REF!, 34, FALSE())</f>
        <v>#VALUE!</v>
      </c>
      <c r="C351" s="87" t="str">
        <f aca="false">CONCATENATE("unused_",A351)</f>
        <v>unused_CSI_H_D0_P</v>
      </c>
      <c r="D351" s="88" t="e">
        <f aca="false">IF(LEN(VLOOKUP($A351,#REF!,8,FALSE())),LEFT(VLOOKUP($A351,#REF!,8,FALSE()),LEN(VLOOKUP($A351,#REF!,8,FALSE()))-2),"")</f>
        <v>#VALUE!</v>
      </c>
      <c r="E351" s="89" t="e">
        <f aca="false">IF(LEN(VLOOKUP($A351,#REF!,4,FALSE())),IF(INDEX(#REF!,MATCH($A351,#REF!,0),1),LEFT(VLOOKUP($A351,#REF!,4,FALSE()),LEN(VLOOKUP($A351,#REF!,4,FALSE()))-2),CONCATENATE(LEFT(VLOOKUP($A351,#REF!,4,FALSE()),LEN(VLOOKUP($A351,#REF!,4,FALSE()))-2),"*")),"")</f>
        <v>#VALUE!</v>
      </c>
      <c r="F351" s="90" t="e">
        <f aca="false">IF(LEN(VLOOKUP($A351,#REF!,5,FALSE())),IF(INDEX(#REF!,MATCH($A351,#REF!,0),2),LEFT(VLOOKUP($A351,#REF!,5,FALSE()),LEN(VLOOKUP($A351,#REF!,5,FALSE()))-2),CONCATENATE(LEFT(VLOOKUP($A351,#REF!,5,FALSE()),LEN(VLOOKUP($A351,#REF!,5,FALSE()))-2),"*")),"")</f>
        <v>#VALUE!</v>
      </c>
      <c r="G351" s="90" t="e">
        <f aca="false">IF(LEN(VLOOKUP($A351,#REF!,6,FALSE())),IF(INDEX(#REF!,MATCH($A351,#REF!,0),3),LEFT(VLOOKUP($A351,#REF!,6,FALSE()),LEN(VLOOKUP($A351,#REF!,6,FALSE()))-2),CONCATENATE(LEFT(VLOOKUP($A351,#REF!,6,FALSE()),LEN(VLOOKUP($A351,#REF!,6,FALSE()))-2),"*")),"")</f>
        <v>#VALUE!</v>
      </c>
      <c r="H351" s="91" t="e">
        <f aca="false">IF(LEN(VLOOKUP($A351,#REF!,7,FALSE())),IF(INDEX(#REF!,MATCH($A351,#REF!,0),4),LEFT(VLOOKUP($A351,#REF!,7,FALSE()),LEN(VLOOKUP($A351,#REF!,7,FALSE()))-2),CONCATENATE(LEFT(VLOOKUP($A351,#REF!,7,FALSE()),LEN(VLOOKUP($A351,#REF!,7,FALSE()))-2),"*")),"")</f>
        <v>#VALUE!</v>
      </c>
      <c r="I351" s="92" t="e">
        <f aca="false">IF(LEN(VLOOKUP($A351,#REF!,8,FALSE())),UPPER(RIGHT(VLOOKUP($A351,#REF!,8,FALSE()), 1)),"")</f>
        <v>#VALUE!</v>
      </c>
      <c r="J351" s="90" t="e">
        <f aca="false">IF(LEN(VLOOKUP($A351,#REF!,4,FALSE())),UPPER(RIGHT(VLOOKUP($A351,#REF!,4,FALSE()), 1)),"")</f>
        <v>#VALUE!</v>
      </c>
      <c r="K351" s="90" t="e">
        <f aca="false">IF(LEN(VLOOKUP($A351,#REF!,5,FALSE())),UPPER(RIGHT(VLOOKUP($A351,#REF!,5,FALSE()), 1)),"")</f>
        <v>#VALUE!</v>
      </c>
      <c r="L351" s="90" t="e">
        <f aca="false">IF(LEN(VLOOKUP($A351,#REF!,6,FALSE())),UPPER(RIGHT(VLOOKUP($A351,#REF!,6,FALSE()), 1)),"")</f>
        <v>#VALUE!</v>
      </c>
      <c r="M351" s="91" t="e">
        <f aca="false">IF(LEN(VLOOKUP($A351,#REF!,7,FALSE())),UPPER(RIGHT(VLOOKUP($A351,#REF!,7,FALSE()), 1)),"")</f>
        <v>#VALUE!</v>
      </c>
      <c r="N351" s="185"/>
      <c r="O351" s="185"/>
      <c r="P351" s="185"/>
      <c r="Q351" s="185"/>
      <c r="R351" s="185"/>
      <c r="S351" s="100" t="e">
        <f aca="false">HLOOKUP("Device Tree Pin Name",#REF!,MATCH($A351,#REF!,0),FALSE())</f>
        <v>#VALUE!</v>
      </c>
      <c r="T351" s="95" t="e">
        <f aca="false">HLOOKUP("power rail",#REF!,MATCH($A351,#REF!,0),FALSE())</f>
        <v>#VALUE!</v>
      </c>
      <c r="U351" s="96" t="e">
        <f aca="false">HLOOKUP("Wake Capable",#REF!,MATCH($A351,#REF!,0),FALSE())</f>
        <v>#VALUE!</v>
      </c>
      <c r="V351" s="96" t="e">
        <f aca="false">HLOOKUP("Strap",#REF!,MATCH($A351,#REF!,0),FALSE())</f>
        <v>#VALUE!</v>
      </c>
      <c r="W351" s="96"/>
      <c r="X351" s="96" t="e">
        <f aca="false">HLOOKUP("DPD_Control",#REF!,MATCH($A351,#REF!,0),FALSE())</f>
        <v>#VALUE!</v>
      </c>
      <c r="Y351" s="96" t="e">
        <f aca="false">HLOOKUP("DPD_Group",#REF!,MATCH($A351,#REF!,0),FALSE())</f>
        <v>#VALUE!</v>
      </c>
      <c r="Z351" s="95"/>
      <c r="AA351" s="95" t="e">
        <f aca="false">HLOOKUP("Pad type",#REF!,MATCH($A351,#REF!,0),FALSE())</f>
        <v>#VALUE!</v>
      </c>
      <c r="AB351" s="95"/>
      <c r="AC351" s="100" t="e">
        <f aca="false">HLOOKUP("POR Pin State",#REF!,MATCH($A351,#REF!,0),FALSE())</f>
        <v>#VALUE!</v>
      </c>
      <c r="AD351" s="186"/>
      <c r="AE351" s="187"/>
      <c r="AF351" s="187"/>
      <c r="AG351" s="187"/>
      <c r="AH351" s="188"/>
      <c r="AI351" s="188"/>
      <c r="AJ351" s="189"/>
      <c r="AK351" s="189"/>
      <c r="AL351" s="189"/>
      <c r="AM351" s="189"/>
      <c r="AN351" s="189"/>
      <c r="AO351" s="189"/>
      <c r="AP351" s="189"/>
      <c r="AQ351" s="194" t="s">
        <v>820</v>
      </c>
      <c r="AR351" s="104"/>
      <c r="AS351" s="104"/>
      <c r="AT351" s="104"/>
      <c r="AU351" s="104"/>
      <c r="AV351" s="104"/>
      <c r="AW351" s="104"/>
      <c r="AX351" s="104"/>
      <c r="AY351" s="104"/>
      <c r="AZ351" s="104"/>
      <c r="BA351" s="104"/>
      <c r="BB351" s="162"/>
      <c r="BC351" s="174"/>
      <c r="BD351" s="197"/>
      <c r="BE351" s="195" t="s">
        <v>820</v>
      </c>
      <c r="BF351" s="108" t="e">
        <f aca="false">VLOOKUP($A351,#REF!, 34, FALSE())</f>
        <v>#VALUE!</v>
      </c>
      <c r="BG351" s="418" t="e">
        <f aca="false">VLOOKUP($A351,#REF!, 22, FALSE())</f>
        <v>#VALUE!</v>
      </c>
      <c r="BH351" s="109"/>
    </row>
    <row r="352" s="193" customFormat="true" ht="12.75" hidden="false" customHeight="true" outlineLevel="0" collapsed="false">
      <c r="A352" s="184" t="s">
        <v>821</v>
      </c>
      <c r="B352" s="86" t="e">
        <f aca="false">VLOOKUP($A352,#REF!, 34, FALSE())</f>
        <v>#VALUE!</v>
      </c>
      <c r="C352" s="87" t="str">
        <f aca="false">CONCATENATE("unused_",A352)</f>
        <v>unused_CSI_H_D0_N</v>
      </c>
      <c r="D352" s="88" t="e">
        <f aca="false">IF(LEN(VLOOKUP($A352,#REF!,8,FALSE())),LEFT(VLOOKUP($A352,#REF!,8,FALSE()),LEN(VLOOKUP($A352,#REF!,8,FALSE()))-2),"")</f>
        <v>#VALUE!</v>
      </c>
      <c r="E352" s="89" t="e">
        <f aca="false">IF(LEN(VLOOKUP($A352,#REF!,4,FALSE())),IF(INDEX(#REF!,MATCH($A352,#REF!,0),1),LEFT(VLOOKUP($A352,#REF!,4,FALSE()),LEN(VLOOKUP($A352,#REF!,4,FALSE()))-2),CONCATENATE(LEFT(VLOOKUP($A352,#REF!,4,FALSE()),LEN(VLOOKUP($A352,#REF!,4,FALSE()))-2),"*")),"")</f>
        <v>#VALUE!</v>
      </c>
      <c r="F352" s="90" t="e">
        <f aca="false">IF(LEN(VLOOKUP($A352,#REF!,5,FALSE())),IF(INDEX(#REF!,MATCH($A352,#REF!,0),2),LEFT(VLOOKUP($A352,#REF!,5,FALSE()),LEN(VLOOKUP($A352,#REF!,5,FALSE()))-2),CONCATENATE(LEFT(VLOOKUP($A352,#REF!,5,FALSE()),LEN(VLOOKUP($A352,#REF!,5,FALSE()))-2),"*")),"")</f>
        <v>#VALUE!</v>
      </c>
      <c r="G352" s="90" t="e">
        <f aca="false">IF(LEN(VLOOKUP($A352,#REF!,6,FALSE())),IF(INDEX(#REF!,MATCH($A352,#REF!,0),3),LEFT(VLOOKUP($A352,#REF!,6,FALSE()),LEN(VLOOKUP($A352,#REF!,6,FALSE()))-2),CONCATENATE(LEFT(VLOOKUP($A352,#REF!,6,FALSE()),LEN(VLOOKUP($A352,#REF!,6,FALSE()))-2),"*")),"")</f>
        <v>#VALUE!</v>
      </c>
      <c r="H352" s="91" t="e">
        <f aca="false">IF(LEN(VLOOKUP($A352,#REF!,7,FALSE())),IF(INDEX(#REF!,MATCH($A352,#REF!,0),4),LEFT(VLOOKUP($A352,#REF!,7,FALSE()),LEN(VLOOKUP($A352,#REF!,7,FALSE()))-2),CONCATENATE(LEFT(VLOOKUP($A352,#REF!,7,FALSE()),LEN(VLOOKUP($A352,#REF!,7,FALSE()))-2),"*")),"")</f>
        <v>#VALUE!</v>
      </c>
      <c r="I352" s="92" t="e">
        <f aca="false">IF(LEN(VLOOKUP($A352,#REF!,8,FALSE())),UPPER(RIGHT(VLOOKUP($A352,#REF!,8,FALSE()), 1)),"")</f>
        <v>#VALUE!</v>
      </c>
      <c r="J352" s="90" t="e">
        <f aca="false">IF(LEN(VLOOKUP($A352,#REF!,4,FALSE())),UPPER(RIGHT(VLOOKUP($A352,#REF!,4,FALSE()), 1)),"")</f>
        <v>#VALUE!</v>
      </c>
      <c r="K352" s="90" t="e">
        <f aca="false">IF(LEN(VLOOKUP($A352,#REF!,5,FALSE())),UPPER(RIGHT(VLOOKUP($A352,#REF!,5,FALSE()), 1)),"")</f>
        <v>#VALUE!</v>
      </c>
      <c r="L352" s="90" t="e">
        <f aca="false">IF(LEN(VLOOKUP($A352,#REF!,6,FALSE())),UPPER(RIGHT(VLOOKUP($A352,#REF!,6,FALSE()), 1)),"")</f>
        <v>#VALUE!</v>
      </c>
      <c r="M352" s="91" t="e">
        <f aca="false">IF(LEN(VLOOKUP($A352,#REF!,7,FALSE())),UPPER(RIGHT(VLOOKUP($A352,#REF!,7,FALSE()), 1)),"")</f>
        <v>#VALUE!</v>
      </c>
      <c r="N352" s="185"/>
      <c r="O352" s="185"/>
      <c r="P352" s="185"/>
      <c r="Q352" s="185"/>
      <c r="R352" s="185"/>
      <c r="S352" s="100" t="e">
        <f aca="false">HLOOKUP("Device Tree Pin Name",#REF!,MATCH($A352,#REF!,0),FALSE())</f>
        <v>#VALUE!</v>
      </c>
      <c r="T352" s="95" t="e">
        <f aca="false">HLOOKUP("power rail",#REF!,MATCH($A352,#REF!,0),FALSE())</f>
        <v>#VALUE!</v>
      </c>
      <c r="U352" s="96" t="e">
        <f aca="false">HLOOKUP("Wake Capable",#REF!,MATCH($A352,#REF!,0),FALSE())</f>
        <v>#VALUE!</v>
      </c>
      <c r="V352" s="96" t="e">
        <f aca="false">HLOOKUP("Strap",#REF!,MATCH($A352,#REF!,0),FALSE())</f>
        <v>#VALUE!</v>
      </c>
      <c r="W352" s="96"/>
      <c r="X352" s="96" t="e">
        <f aca="false">HLOOKUP("DPD_Control",#REF!,MATCH($A352,#REF!,0),FALSE())</f>
        <v>#VALUE!</v>
      </c>
      <c r="Y352" s="96" t="e">
        <f aca="false">HLOOKUP("DPD_Group",#REF!,MATCH($A352,#REF!,0),FALSE())</f>
        <v>#VALUE!</v>
      </c>
      <c r="Z352" s="95"/>
      <c r="AA352" s="95" t="e">
        <f aca="false">HLOOKUP("Pad type",#REF!,MATCH($A352,#REF!,0),FALSE())</f>
        <v>#VALUE!</v>
      </c>
      <c r="AB352" s="95"/>
      <c r="AC352" s="100" t="e">
        <f aca="false">HLOOKUP("POR Pin State",#REF!,MATCH($A352,#REF!,0),FALSE())</f>
        <v>#VALUE!</v>
      </c>
      <c r="AD352" s="186"/>
      <c r="AE352" s="187"/>
      <c r="AF352" s="187"/>
      <c r="AG352" s="187"/>
      <c r="AH352" s="188"/>
      <c r="AI352" s="188"/>
      <c r="AJ352" s="189"/>
      <c r="AK352" s="189"/>
      <c r="AL352" s="189"/>
      <c r="AM352" s="189"/>
      <c r="AN352" s="189"/>
      <c r="AO352" s="189"/>
      <c r="AP352" s="189"/>
      <c r="AQ352" s="194" t="s">
        <v>822</v>
      </c>
      <c r="AR352" s="104"/>
      <c r="AS352" s="104"/>
      <c r="AT352" s="104"/>
      <c r="AU352" s="104"/>
      <c r="AV352" s="104"/>
      <c r="AW352" s="104"/>
      <c r="AX352" s="104"/>
      <c r="AY352" s="104"/>
      <c r="AZ352" s="104"/>
      <c r="BA352" s="104"/>
      <c r="BB352" s="162"/>
      <c r="BC352" s="104"/>
      <c r="BD352" s="191"/>
      <c r="BE352" s="195" t="s">
        <v>822</v>
      </c>
      <c r="BF352" s="108" t="e">
        <f aca="false">VLOOKUP($A352,#REF!, 34, FALSE())</f>
        <v>#VALUE!</v>
      </c>
      <c r="BG352" s="418" t="e">
        <f aca="false">VLOOKUP($A352,#REF!, 22, FALSE())</f>
        <v>#VALUE!</v>
      </c>
      <c r="BH352" s="109"/>
    </row>
    <row r="353" s="193" customFormat="true" ht="12.75" hidden="false" customHeight="true" outlineLevel="0" collapsed="false">
      <c r="A353" s="184" t="s">
        <v>822</v>
      </c>
      <c r="B353" s="86" t="e">
        <f aca="false">VLOOKUP($A353,#REF!, 34, FALSE())</f>
        <v>#VALUE!</v>
      </c>
      <c r="C353" s="87" t="str">
        <f aca="false">CONCATENATE("unused_",A353)</f>
        <v>unused_CSI_H_CLK_P</v>
      </c>
      <c r="D353" s="88" t="e">
        <f aca="false">IF(LEN(VLOOKUP($A353,#REF!,8,FALSE())),LEFT(VLOOKUP($A353,#REF!,8,FALSE()),LEN(VLOOKUP($A353,#REF!,8,FALSE()))-2),"")</f>
        <v>#VALUE!</v>
      </c>
      <c r="E353" s="89" t="e">
        <f aca="false">IF(LEN(VLOOKUP($A353,#REF!,4,FALSE())),IF(INDEX(#REF!,MATCH($A353,#REF!,0),1),LEFT(VLOOKUP($A353,#REF!,4,FALSE()),LEN(VLOOKUP($A353,#REF!,4,FALSE()))-2),CONCATENATE(LEFT(VLOOKUP($A353,#REF!,4,FALSE()),LEN(VLOOKUP($A353,#REF!,4,FALSE()))-2),"*")),"")</f>
        <v>#VALUE!</v>
      </c>
      <c r="F353" s="90" t="e">
        <f aca="false">IF(LEN(VLOOKUP($A353,#REF!,5,FALSE())),IF(INDEX(#REF!,MATCH($A353,#REF!,0),2),LEFT(VLOOKUP($A353,#REF!,5,FALSE()),LEN(VLOOKUP($A353,#REF!,5,FALSE()))-2),CONCATENATE(LEFT(VLOOKUP($A353,#REF!,5,FALSE()),LEN(VLOOKUP($A353,#REF!,5,FALSE()))-2),"*")),"")</f>
        <v>#VALUE!</v>
      </c>
      <c r="G353" s="90" t="e">
        <f aca="false">IF(LEN(VLOOKUP($A353,#REF!,6,FALSE())),IF(INDEX(#REF!,MATCH($A353,#REF!,0),3),LEFT(VLOOKUP($A353,#REF!,6,FALSE()),LEN(VLOOKUP($A353,#REF!,6,FALSE()))-2),CONCATENATE(LEFT(VLOOKUP($A353,#REF!,6,FALSE()),LEN(VLOOKUP($A353,#REF!,6,FALSE()))-2),"*")),"")</f>
        <v>#VALUE!</v>
      </c>
      <c r="H353" s="91" t="e">
        <f aca="false">IF(LEN(VLOOKUP($A353,#REF!,7,FALSE())),IF(INDEX(#REF!,MATCH($A353,#REF!,0),4),LEFT(VLOOKUP($A353,#REF!,7,FALSE()),LEN(VLOOKUP($A353,#REF!,7,FALSE()))-2),CONCATENATE(LEFT(VLOOKUP($A353,#REF!,7,FALSE()),LEN(VLOOKUP($A353,#REF!,7,FALSE()))-2),"*")),"")</f>
        <v>#VALUE!</v>
      </c>
      <c r="I353" s="92" t="e">
        <f aca="false">IF(LEN(VLOOKUP($A353,#REF!,8,FALSE())),UPPER(RIGHT(VLOOKUP($A353,#REF!,8,FALSE()), 1)),"")</f>
        <v>#VALUE!</v>
      </c>
      <c r="J353" s="90" t="e">
        <f aca="false">IF(LEN(VLOOKUP($A353,#REF!,4,FALSE())),UPPER(RIGHT(VLOOKUP($A353,#REF!,4,FALSE()), 1)),"")</f>
        <v>#VALUE!</v>
      </c>
      <c r="K353" s="90" t="e">
        <f aca="false">IF(LEN(VLOOKUP($A353,#REF!,5,FALSE())),UPPER(RIGHT(VLOOKUP($A353,#REF!,5,FALSE()), 1)),"")</f>
        <v>#VALUE!</v>
      </c>
      <c r="L353" s="90" t="e">
        <f aca="false">IF(LEN(VLOOKUP($A353,#REF!,6,FALSE())),UPPER(RIGHT(VLOOKUP($A353,#REF!,6,FALSE()), 1)),"")</f>
        <v>#VALUE!</v>
      </c>
      <c r="M353" s="91" t="e">
        <f aca="false">IF(LEN(VLOOKUP($A353,#REF!,7,FALSE())),UPPER(RIGHT(VLOOKUP($A353,#REF!,7,FALSE()), 1)),"")</f>
        <v>#VALUE!</v>
      </c>
      <c r="N353" s="185"/>
      <c r="O353" s="185"/>
      <c r="P353" s="185"/>
      <c r="Q353" s="185"/>
      <c r="R353" s="185"/>
      <c r="S353" s="100" t="e">
        <f aca="false">HLOOKUP("Device Tree Pin Name",#REF!,MATCH($A353,#REF!,0),FALSE())</f>
        <v>#VALUE!</v>
      </c>
      <c r="T353" s="95" t="e">
        <f aca="false">HLOOKUP("power rail",#REF!,MATCH($A353,#REF!,0),FALSE())</f>
        <v>#VALUE!</v>
      </c>
      <c r="U353" s="96" t="e">
        <f aca="false">HLOOKUP("Wake Capable",#REF!,MATCH($A353,#REF!,0),FALSE())</f>
        <v>#VALUE!</v>
      </c>
      <c r="V353" s="96" t="e">
        <f aca="false">HLOOKUP("Strap",#REF!,MATCH($A353,#REF!,0),FALSE())</f>
        <v>#VALUE!</v>
      </c>
      <c r="W353" s="96"/>
      <c r="X353" s="96" t="e">
        <f aca="false">HLOOKUP("DPD_Control",#REF!,MATCH($A353,#REF!,0),FALSE())</f>
        <v>#VALUE!</v>
      </c>
      <c r="Y353" s="96" t="e">
        <f aca="false">HLOOKUP("DPD_Group",#REF!,MATCH($A353,#REF!,0),FALSE())</f>
        <v>#VALUE!</v>
      </c>
      <c r="Z353" s="95"/>
      <c r="AA353" s="95" t="e">
        <f aca="false">HLOOKUP("Pad type",#REF!,MATCH($A353,#REF!,0),FALSE())</f>
        <v>#VALUE!</v>
      </c>
      <c r="AB353" s="95"/>
      <c r="AC353" s="100" t="e">
        <f aca="false">HLOOKUP("POR Pin State",#REF!,MATCH($A353,#REF!,0),FALSE())</f>
        <v>#VALUE!</v>
      </c>
      <c r="AD353" s="186"/>
      <c r="AE353" s="187"/>
      <c r="AF353" s="187"/>
      <c r="AG353" s="187"/>
      <c r="AH353" s="188"/>
      <c r="AI353" s="188"/>
      <c r="AJ353" s="189"/>
      <c r="AK353" s="189"/>
      <c r="AL353" s="189"/>
      <c r="AM353" s="189"/>
      <c r="AN353" s="189"/>
      <c r="AO353" s="189"/>
      <c r="AP353" s="189"/>
      <c r="AQ353" s="194" t="s">
        <v>821</v>
      </c>
      <c r="AR353" s="104"/>
      <c r="AS353" s="104"/>
      <c r="AT353" s="104"/>
      <c r="AU353" s="104"/>
      <c r="AV353" s="104"/>
      <c r="AW353" s="104"/>
      <c r="AX353" s="104"/>
      <c r="AY353" s="104"/>
      <c r="AZ353" s="104"/>
      <c r="BA353" s="104"/>
      <c r="BB353" s="162"/>
      <c r="BC353" s="104"/>
      <c r="BD353" s="191"/>
      <c r="BE353" s="195" t="s">
        <v>821</v>
      </c>
      <c r="BF353" s="108" t="e">
        <f aca="false">VLOOKUP($A353,#REF!, 34, FALSE())</f>
        <v>#VALUE!</v>
      </c>
      <c r="BG353" s="418" t="e">
        <f aca="false">VLOOKUP($A353,#REF!, 22, FALSE())</f>
        <v>#VALUE!</v>
      </c>
      <c r="BH353" s="109"/>
    </row>
    <row r="354" s="193" customFormat="true" ht="12.75" hidden="false" customHeight="true" outlineLevel="0" collapsed="false">
      <c r="A354" s="184" t="s">
        <v>820</v>
      </c>
      <c r="B354" s="86" t="e">
        <f aca="false">VLOOKUP($A354,#REF!, 34, FALSE())</f>
        <v>#VALUE!</v>
      </c>
      <c r="C354" s="87" t="str">
        <f aca="false">CONCATENATE("unused_",A354)</f>
        <v>unused_CSI_H_CLK_N</v>
      </c>
      <c r="D354" s="88" t="e">
        <f aca="false">IF(LEN(VLOOKUP($A354,#REF!,8,FALSE())),LEFT(VLOOKUP($A354,#REF!,8,FALSE()),LEN(VLOOKUP($A354,#REF!,8,FALSE()))-2),"")</f>
        <v>#VALUE!</v>
      </c>
      <c r="E354" s="89" t="e">
        <f aca="false">IF(LEN(VLOOKUP($A354,#REF!,4,FALSE())),IF(INDEX(#REF!,MATCH($A354,#REF!,0),1),LEFT(VLOOKUP($A354,#REF!,4,FALSE()),LEN(VLOOKUP($A354,#REF!,4,FALSE()))-2),CONCATENATE(LEFT(VLOOKUP($A354,#REF!,4,FALSE()),LEN(VLOOKUP($A354,#REF!,4,FALSE()))-2),"*")),"")</f>
        <v>#VALUE!</v>
      </c>
      <c r="F354" s="90" t="e">
        <f aca="false">IF(LEN(VLOOKUP($A354,#REF!,5,FALSE())),IF(INDEX(#REF!,MATCH($A354,#REF!,0),2),LEFT(VLOOKUP($A354,#REF!,5,FALSE()),LEN(VLOOKUP($A354,#REF!,5,FALSE()))-2),CONCATENATE(LEFT(VLOOKUP($A354,#REF!,5,FALSE()),LEN(VLOOKUP($A354,#REF!,5,FALSE()))-2),"*")),"")</f>
        <v>#VALUE!</v>
      </c>
      <c r="G354" s="90" t="e">
        <f aca="false">IF(LEN(VLOOKUP($A354,#REF!,6,FALSE())),IF(INDEX(#REF!,MATCH($A354,#REF!,0),3),LEFT(VLOOKUP($A354,#REF!,6,FALSE()),LEN(VLOOKUP($A354,#REF!,6,FALSE()))-2),CONCATENATE(LEFT(VLOOKUP($A354,#REF!,6,FALSE()),LEN(VLOOKUP($A354,#REF!,6,FALSE()))-2),"*")),"")</f>
        <v>#VALUE!</v>
      </c>
      <c r="H354" s="91" t="e">
        <f aca="false">IF(LEN(VLOOKUP($A354,#REF!,7,FALSE())),IF(INDEX(#REF!,MATCH($A354,#REF!,0),4),LEFT(VLOOKUP($A354,#REF!,7,FALSE()),LEN(VLOOKUP($A354,#REF!,7,FALSE()))-2),CONCATENATE(LEFT(VLOOKUP($A354,#REF!,7,FALSE()),LEN(VLOOKUP($A354,#REF!,7,FALSE()))-2),"*")),"")</f>
        <v>#VALUE!</v>
      </c>
      <c r="I354" s="92" t="e">
        <f aca="false">IF(LEN(VLOOKUP($A354,#REF!,8,FALSE())),UPPER(RIGHT(VLOOKUP($A354,#REF!,8,FALSE()), 1)),"")</f>
        <v>#VALUE!</v>
      </c>
      <c r="J354" s="90" t="e">
        <f aca="false">IF(LEN(VLOOKUP($A354,#REF!,4,FALSE())),UPPER(RIGHT(VLOOKUP($A354,#REF!,4,FALSE()), 1)),"")</f>
        <v>#VALUE!</v>
      </c>
      <c r="K354" s="90" t="e">
        <f aca="false">IF(LEN(VLOOKUP($A354,#REF!,5,FALSE())),UPPER(RIGHT(VLOOKUP($A354,#REF!,5,FALSE()), 1)),"")</f>
        <v>#VALUE!</v>
      </c>
      <c r="L354" s="90" t="e">
        <f aca="false">IF(LEN(VLOOKUP($A354,#REF!,6,FALSE())),UPPER(RIGHT(VLOOKUP($A354,#REF!,6,FALSE()), 1)),"")</f>
        <v>#VALUE!</v>
      </c>
      <c r="M354" s="91" t="e">
        <f aca="false">IF(LEN(VLOOKUP($A354,#REF!,7,FALSE())),UPPER(RIGHT(VLOOKUP($A354,#REF!,7,FALSE()), 1)),"")</f>
        <v>#VALUE!</v>
      </c>
      <c r="N354" s="185"/>
      <c r="O354" s="185"/>
      <c r="P354" s="185"/>
      <c r="Q354" s="185"/>
      <c r="R354" s="185"/>
      <c r="S354" s="100" t="e">
        <f aca="false">HLOOKUP("Device Tree Pin Name",#REF!,MATCH($A354,#REF!,0),FALSE())</f>
        <v>#VALUE!</v>
      </c>
      <c r="T354" s="95" t="e">
        <f aca="false">HLOOKUP("power rail",#REF!,MATCH($A354,#REF!,0),FALSE())</f>
        <v>#VALUE!</v>
      </c>
      <c r="U354" s="96" t="e">
        <f aca="false">HLOOKUP("Wake Capable",#REF!,MATCH($A354,#REF!,0),FALSE())</f>
        <v>#VALUE!</v>
      </c>
      <c r="V354" s="96" t="e">
        <f aca="false">HLOOKUP("Strap",#REF!,MATCH($A354,#REF!,0),FALSE())</f>
        <v>#VALUE!</v>
      </c>
      <c r="W354" s="96"/>
      <c r="X354" s="96" t="e">
        <f aca="false">HLOOKUP("DPD_Control",#REF!,MATCH($A354,#REF!,0),FALSE())</f>
        <v>#VALUE!</v>
      </c>
      <c r="Y354" s="96" t="e">
        <f aca="false">HLOOKUP("DPD_Group",#REF!,MATCH($A354,#REF!,0),FALSE())</f>
        <v>#VALUE!</v>
      </c>
      <c r="Z354" s="95"/>
      <c r="AA354" s="95" t="e">
        <f aca="false">HLOOKUP("Pad type",#REF!,MATCH($A354,#REF!,0),FALSE())</f>
        <v>#VALUE!</v>
      </c>
      <c r="AB354" s="95"/>
      <c r="AC354" s="100" t="e">
        <f aca="false">HLOOKUP("POR Pin State",#REF!,MATCH($A354,#REF!,0),FALSE())</f>
        <v>#VALUE!</v>
      </c>
      <c r="AD354" s="186"/>
      <c r="AE354" s="187"/>
      <c r="AF354" s="187"/>
      <c r="AG354" s="187"/>
      <c r="AH354" s="188"/>
      <c r="AI354" s="188"/>
      <c r="AJ354" s="189"/>
      <c r="AK354" s="189"/>
      <c r="AL354" s="189"/>
      <c r="AM354" s="189"/>
      <c r="AN354" s="189"/>
      <c r="AO354" s="189"/>
      <c r="AP354" s="189"/>
      <c r="AQ354" s="194" t="s">
        <v>819</v>
      </c>
      <c r="AR354" s="104"/>
      <c r="AS354" s="104"/>
      <c r="AT354" s="104"/>
      <c r="AU354" s="104"/>
      <c r="AV354" s="104"/>
      <c r="AW354" s="104"/>
      <c r="AX354" s="104"/>
      <c r="AY354" s="104"/>
      <c r="AZ354" s="104"/>
      <c r="BA354" s="104"/>
      <c r="BB354" s="162"/>
      <c r="BC354" s="104"/>
      <c r="BD354" s="191"/>
      <c r="BE354" s="195" t="s">
        <v>819</v>
      </c>
      <c r="BF354" s="108" t="e">
        <f aca="false">VLOOKUP($A354,#REF!, 34, FALSE())</f>
        <v>#VALUE!</v>
      </c>
      <c r="BG354" s="418" t="e">
        <f aca="false">VLOOKUP($A354,#REF!, 22, FALSE())</f>
        <v>#VALUE!</v>
      </c>
      <c r="BH354" s="109"/>
    </row>
    <row r="355" s="193" customFormat="true" ht="12.75" hidden="false" customHeight="true" outlineLevel="0" collapsed="false">
      <c r="A355" s="184" t="s">
        <v>823</v>
      </c>
      <c r="B355" s="86" t="e">
        <f aca="false">VLOOKUP($A355,#REF!, 34, FALSE())</f>
        <v>#VALUE!</v>
      </c>
      <c r="C355" s="87" t="str">
        <f aca="false">CONCATENATE("unused_",A355)</f>
        <v>unused_CSI_H_D1_P</v>
      </c>
      <c r="D355" s="88" t="e">
        <f aca="false">IF(LEN(VLOOKUP($A355,#REF!,8,FALSE())),LEFT(VLOOKUP($A355,#REF!,8,FALSE()),LEN(VLOOKUP($A355,#REF!,8,FALSE()))-2),"")</f>
        <v>#VALUE!</v>
      </c>
      <c r="E355" s="89" t="e">
        <f aca="false">IF(LEN(VLOOKUP($A355,#REF!,4,FALSE())),IF(INDEX(#REF!,MATCH($A355,#REF!,0),1),LEFT(VLOOKUP($A355,#REF!,4,FALSE()),LEN(VLOOKUP($A355,#REF!,4,FALSE()))-2),CONCATENATE(LEFT(VLOOKUP($A355,#REF!,4,FALSE()),LEN(VLOOKUP($A355,#REF!,4,FALSE()))-2),"*")),"")</f>
        <v>#VALUE!</v>
      </c>
      <c r="F355" s="90" t="e">
        <f aca="false">IF(LEN(VLOOKUP($A355,#REF!,5,FALSE())),IF(INDEX(#REF!,MATCH($A355,#REF!,0),2),LEFT(VLOOKUP($A355,#REF!,5,FALSE()),LEN(VLOOKUP($A355,#REF!,5,FALSE()))-2),CONCATENATE(LEFT(VLOOKUP($A355,#REF!,5,FALSE()),LEN(VLOOKUP($A355,#REF!,5,FALSE()))-2),"*")),"")</f>
        <v>#VALUE!</v>
      </c>
      <c r="G355" s="90" t="e">
        <f aca="false">IF(LEN(VLOOKUP($A355,#REF!,6,FALSE())),IF(INDEX(#REF!,MATCH($A355,#REF!,0),3),LEFT(VLOOKUP($A355,#REF!,6,FALSE()),LEN(VLOOKUP($A355,#REF!,6,FALSE()))-2),CONCATENATE(LEFT(VLOOKUP($A355,#REF!,6,FALSE()),LEN(VLOOKUP($A355,#REF!,6,FALSE()))-2),"*")),"")</f>
        <v>#VALUE!</v>
      </c>
      <c r="H355" s="91" t="e">
        <f aca="false">IF(LEN(VLOOKUP($A355,#REF!,7,FALSE())),IF(INDEX(#REF!,MATCH($A355,#REF!,0),4),LEFT(VLOOKUP($A355,#REF!,7,FALSE()),LEN(VLOOKUP($A355,#REF!,7,FALSE()))-2),CONCATENATE(LEFT(VLOOKUP($A355,#REF!,7,FALSE()),LEN(VLOOKUP($A355,#REF!,7,FALSE()))-2),"*")),"")</f>
        <v>#VALUE!</v>
      </c>
      <c r="I355" s="92" t="e">
        <f aca="false">IF(LEN(VLOOKUP($A355,#REF!,8,FALSE())),UPPER(RIGHT(VLOOKUP($A355,#REF!,8,FALSE()), 1)),"")</f>
        <v>#VALUE!</v>
      </c>
      <c r="J355" s="90" t="e">
        <f aca="false">IF(LEN(VLOOKUP($A355,#REF!,4,FALSE())),UPPER(RIGHT(VLOOKUP($A355,#REF!,4,FALSE()), 1)),"")</f>
        <v>#VALUE!</v>
      </c>
      <c r="K355" s="90" t="e">
        <f aca="false">IF(LEN(VLOOKUP($A355,#REF!,5,FALSE())),UPPER(RIGHT(VLOOKUP($A355,#REF!,5,FALSE()), 1)),"")</f>
        <v>#VALUE!</v>
      </c>
      <c r="L355" s="90" t="e">
        <f aca="false">IF(LEN(VLOOKUP($A355,#REF!,6,FALSE())),UPPER(RIGHT(VLOOKUP($A355,#REF!,6,FALSE()), 1)),"")</f>
        <v>#VALUE!</v>
      </c>
      <c r="M355" s="91" t="e">
        <f aca="false">IF(LEN(VLOOKUP($A355,#REF!,7,FALSE())),UPPER(RIGHT(VLOOKUP($A355,#REF!,7,FALSE()), 1)),"")</f>
        <v>#VALUE!</v>
      </c>
      <c r="N355" s="185"/>
      <c r="O355" s="185"/>
      <c r="P355" s="185"/>
      <c r="Q355" s="185"/>
      <c r="R355" s="185"/>
      <c r="S355" s="100" t="e">
        <f aca="false">HLOOKUP("Device Tree Pin Name",#REF!,MATCH($A355,#REF!,0),FALSE())</f>
        <v>#VALUE!</v>
      </c>
      <c r="T355" s="95" t="e">
        <f aca="false">HLOOKUP("power rail",#REF!,MATCH($A355,#REF!,0),FALSE())</f>
        <v>#VALUE!</v>
      </c>
      <c r="U355" s="96" t="e">
        <f aca="false">HLOOKUP("Wake Capable",#REF!,MATCH($A355,#REF!,0),FALSE())</f>
        <v>#VALUE!</v>
      </c>
      <c r="V355" s="96" t="e">
        <f aca="false">HLOOKUP("Strap",#REF!,MATCH($A355,#REF!,0),FALSE())</f>
        <v>#VALUE!</v>
      </c>
      <c r="W355" s="96"/>
      <c r="X355" s="96" t="e">
        <f aca="false">HLOOKUP("DPD_Control",#REF!,MATCH($A355,#REF!,0),FALSE())</f>
        <v>#VALUE!</v>
      </c>
      <c r="Y355" s="96" t="e">
        <f aca="false">HLOOKUP("DPD_Group",#REF!,MATCH($A355,#REF!,0),FALSE())</f>
        <v>#VALUE!</v>
      </c>
      <c r="Z355" s="95"/>
      <c r="AA355" s="95" t="e">
        <f aca="false">HLOOKUP("Pad type",#REF!,MATCH($A355,#REF!,0),FALSE())</f>
        <v>#VALUE!</v>
      </c>
      <c r="AB355" s="95"/>
      <c r="AC355" s="100" t="e">
        <f aca="false">HLOOKUP("POR Pin State",#REF!,MATCH($A355,#REF!,0),FALSE())</f>
        <v>#VALUE!</v>
      </c>
      <c r="AD355" s="186"/>
      <c r="AE355" s="187"/>
      <c r="AF355" s="187"/>
      <c r="AG355" s="187"/>
      <c r="AH355" s="188"/>
      <c r="AI355" s="188"/>
      <c r="AJ355" s="189"/>
      <c r="AK355" s="189"/>
      <c r="AL355" s="189"/>
      <c r="AM355" s="189"/>
      <c r="AN355" s="189"/>
      <c r="AO355" s="189"/>
      <c r="AP355" s="189"/>
      <c r="AQ355" s="194" t="s">
        <v>824</v>
      </c>
      <c r="AR355" s="104"/>
      <c r="AS355" s="104"/>
      <c r="AT355" s="104"/>
      <c r="AU355" s="104"/>
      <c r="AV355" s="104"/>
      <c r="AW355" s="104"/>
      <c r="AX355" s="104"/>
      <c r="AY355" s="104"/>
      <c r="AZ355" s="104"/>
      <c r="BA355" s="104"/>
      <c r="BB355" s="162"/>
      <c r="BC355" s="104"/>
      <c r="BD355" s="191"/>
      <c r="BE355" s="195" t="s">
        <v>824</v>
      </c>
      <c r="BF355" s="108" t="e">
        <f aca="false">VLOOKUP($A355,#REF!, 34, FALSE())</f>
        <v>#VALUE!</v>
      </c>
      <c r="BG355" s="418" t="e">
        <f aca="false">VLOOKUP($A355,#REF!, 22, FALSE())</f>
        <v>#VALUE!</v>
      </c>
      <c r="BH355" s="109"/>
    </row>
    <row r="356" s="193" customFormat="true" ht="12.75" hidden="false" customHeight="true" outlineLevel="0" collapsed="false">
      <c r="A356" s="184" t="s">
        <v>824</v>
      </c>
      <c r="B356" s="86" t="e">
        <f aca="false">VLOOKUP($A356,#REF!, 34, FALSE())</f>
        <v>#VALUE!</v>
      </c>
      <c r="C356" s="87" t="str">
        <f aca="false">CONCATENATE("unused_",A356)</f>
        <v>unused_CSI_H_D1_N</v>
      </c>
      <c r="D356" s="88" t="e">
        <f aca="false">IF(LEN(VLOOKUP($A356,#REF!,8,FALSE())),LEFT(VLOOKUP($A356,#REF!,8,FALSE()),LEN(VLOOKUP($A356,#REF!,8,FALSE()))-2),"")</f>
        <v>#VALUE!</v>
      </c>
      <c r="E356" s="89" t="e">
        <f aca="false">IF(LEN(VLOOKUP($A356,#REF!,4,FALSE())),IF(INDEX(#REF!,MATCH($A356,#REF!,0),1),LEFT(VLOOKUP($A356,#REF!,4,FALSE()),LEN(VLOOKUP($A356,#REF!,4,FALSE()))-2),CONCATENATE(LEFT(VLOOKUP($A356,#REF!,4,FALSE()),LEN(VLOOKUP($A356,#REF!,4,FALSE()))-2),"*")),"")</f>
        <v>#VALUE!</v>
      </c>
      <c r="F356" s="90" t="e">
        <f aca="false">IF(LEN(VLOOKUP($A356,#REF!,5,FALSE())),IF(INDEX(#REF!,MATCH($A356,#REF!,0),2),LEFT(VLOOKUP($A356,#REF!,5,FALSE()),LEN(VLOOKUP($A356,#REF!,5,FALSE()))-2),CONCATENATE(LEFT(VLOOKUP($A356,#REF!,5,FALSE()),LEN(VLOOKUP($A356,#REF!,5,FALSE()))-2),"*")),"")</f>
        <v>#VALUE!</v>
      </c>
      <c r="G356" s="90" t="e">
        <f aca="false">IF(LEN(VLOOKUP($A356,#REF!,6,FALSE())),IF(INDEX(#REF!,MATCH($A356,#REF!,0),3),LEFT(VLOOKUP($A356,#REF!,6,FALSE()),LEN(VLOOKUP($A356,#REF!,6,FALSE()))-2),CONCATENATE(LEFT(VLOOKUP($A356,#REF!,6,FALSE()),LEN(VLOOKUP($A356,#REF!,6,FALSE()))-2),"*")),"")</f>
        <v>#VALUE!</v>
      </c>
      <c r="H356" s="91" t="e">
        <f aca="false">IF(LEN(VLOOKUP($A356,#REF!,7,FALSE())),IF(INDEX(#REF!,MATCH($A356,#REF!,0),4),LEFT(VLOOKUP($A356,#REF!,7,FALSE()),LEN(VLOOKUP($A356,#REF!,7,FALSE()))-2),CONCATENATE(LEFT(VLOOKUP($A356,#REF!,7,FALSE()),LEN(VLOOKUP($A356,#REF!,7,FALSE()))-2),"*")),"")</f>
        <v>#VALUE!</v>
      </c>
      <c r="I356" s="92" t="e">
        <f aca="false">IF(LEN(VLOOKUP($A356,#REF!,8,FALSE())),UPPER(RIGHT(VLOOKUP($A356,#REF!,8,FALSE()), 1)),"")</f>
        <v>#VALUE!</v>
      </c>
      <c r="J356" s="90" t="e">
        <f aca="false">IF(LEN(VLOOKUP($A356,#REF!,4,FALSE())),UPPER(RIGHT(VLOOKUP($A356,#REF!,4,FALSE()), 1)),"")</f>
        <v>#VALUE!</v>
      </c>
      <c r="K356" s="90" t="e">
        <f aca="false">IF(LEN(VLOOKUP($A356,#REF!,5,FALSE())),UPPER(RIGHT(VLOOKUP($A356,#REF!,5,FALSE()), 1)),"")</f>
        <v>#VALUE!</v>
      </c>
      <c r="L356" s="90" t="e">
        <f aca="false">IF(LEN(VLOOKUP($A356,#REF!,6,FALSE())),UPPER(RIGHT(VLOOKUP($A356,#REF!,6,FALSE()), 1)),"")</f>
        <v>#VALUE!</v>
      </c>
      <c r="M356" s="91" t="e">
        <f aca="false">IF(LEN(VLOOKUP($A356,#REF!,7,FALSE())),UPPER(RIGHT(VLOOKUP($A356,#REF!,7,FALSE()), 1)),"")</f>
        <v>#VALUE!</v>
      </c>
      <c r="N356" s="185"/>
      <c r="O356" s="185"/>
      <c r="P356" s="185"/>
      <c r="Q356" s="185"/>
      <c r="R356" s="185"/>
      <c r="S356" s="100" t="e">
        <f aca="false">HLOOKUP("Device Tree Pin Name",#REF!,MATCH($A356,#REF!,0),FALSE())</f>
        <v>#VALUE!</v>
      </c>
      <c r="T356" s="95" t="e">
        <f aca="false">HLOOKUP("power rail",#REF!,MATCH($A356,#REF!,0),FALSE())</f>
        <v>#VALUE!</v>
      </c>
      <c r="U356" s="96" t="e">
        <f aca="false">HLOOKUP("Wake Capable",#REF!,MATCH($A356,#REF!,0),FALSE())</f>
        <v>#VALUE!</v>
      </c>
      <c r="V356" s="96" t="e">
        <f aca="false">HLOOKUP("Strap",#REF!,MATCH($A356,#REF!,0),FALSE())</f>
        <v>#VALUE!</v>
      </c>
      <c r="W356" s="96"/>
      <c r="X356" s="96" t="e">
        <f aca="false">HLOOKUP("DPD_Control",#REF!,MATCH($A356,#REF!,0),FALSE())</f>
        <v>#VALUE!</v>
      </c>
      <c r="Y356" s="96" t="e">
        <f aca="false">HLOOKUP("DPD_Group",#REF!,MATCH($A356,#REF!,0),FALSE())</f>
        <v>#VALUE!</v>
      </c>
      <c r="Z356" s="95"/>
      <c r="AA356" s="95" t="e">
        <f aca="false">HLOOKUP("Pad type",#REF!,MATCH($A356,#REF!,0),FALSE())</f>
        <v>#VALUE!</v>
      </c>
      <c r="AB356" s="95"/>
      <c r="AC356" s="100" t="e">
        <f aca="false">HLOOKUP("POR Pin State",#REF!,MATCH($A356,#REF!,0),FALSE())</f>
        <v>#VALUE!</v>
      </c>
      <c r="AD356" s="186"/>
      <c r="AE356" s="187"/>
      <c r="AF356" s="187"/>
      <c r="AG356" s="187"/>
      <c r="AH356" s="188"/>
      <c r="AI356" s="188"/>
      <c r="AJ356" s="189"/>
      <c r="AK356" s="189"/>
      <c r="AL356" s="189"/>
      <c r="AM356" s="189"/>
      <c r="AN356" s="189"/>
      <c r="AO356" s="189"/>
      <c r="AP356" s="189"/>
      <c r="AQ356" s="194" t="s">
        <v>823</v>
      </c>
      <c r="AR356" s="104"/>
      <c r="AS356" s="104"/>
      <c r="AT356" s="104"/>
      <c r="AU356" s="104"/>
      <c r="AV356" s="104"/>
      <c r="AW356" s="104"/>
      <c r="AX356" s="104"/>
      <c r="AY356" s="104"/>
      <c r="AZ356" s="104"/>
      <c r="BA356" s="104"/>
      <c r="BB356" s="162"/>
      <c r="BC356" s="104"/>
      <c r="BD356" s="191"/>
      <c r="BE356" s="198" t="s">
        <v>823</v>
      </c>
      <c r="BF356" s="108" t="e">
        <f aca="false">VLOOKUP($A356,#REF!, 34, FALSE())</f>
        <v>#VALUE!</v>
      </c>
      <c r="BG356" s="418" t="e">
        <f aca="false">VLOOKUP($A356,#REF!, 22, FALSE())</f>
        <v>#VALUE!</v>
      </c>
      <c r="BH356" s="109"/>
    </row>
    <row r="357" s="193" customFormat="true" ht="12.75" hidden="false" customHeight="true" outlineLevel="0" collapsed="false">
      <c r="A357" s="184" t="s">
        <v>825</v>
      </c>
      <c r="B357" s="86" t="e">
        <f aca="false">VLOOKUP($A357,#REF!, 34, FALSE())</f>
        <v>#VALUE!</v>
      </c>
      <c r="C357" s="87" t="str">
        <f aca="false">CONCATENATE("unused_",A357)</f>
        <v>unused_CSI_RDN</v>
      </c>
      <c r="D357" s="88" t="e">
        <f aca="false">IF(LEN(VLOOKUP($A357,#REF!,8,FALSE())),LEFT(VLOOKUP($A357,#REF!,8,FALSE()),LEN(VLOOKUP($A357,#REF!,8,FALSE()))-2),"")</f>
        <v>#VALUE!</v>
      </c>
      <c r="E357" s="89" t="e">
        <f aca="false">IF(LEN(VLOOKUP($A357,#REF!,4,FALSE())),IF(INDEX(#REF!,MATCH($A357,#REF!,0),1),LEFT(VLOOKUP($A357,#REF!,4,FALSE()),LEN(VLOOKUP($A357,#REF!,4,FALSE()))-2),CONCATENATE(LEFT(VLOOKUP($A357,#REF!,4,FALSE()),LEN(VLOOKUP($A357,#REF!,4,FALSE()))-2),"*")),"")</f>
        <v>#VALUE!</v>
      </c>
      <c r="F357" s="90" t="e">
        <f aca="false">IF(LEN(VLOOKUP($A357,#REF!,5,FALSE())),IF(INDEX(#REF!,MATCH($A357,#REF!,0),2),LEFT(VLOOKUP($A357,#REF!,5,FALSE()),LEN(VLOOKUP($A357,#REF!,5,FALSE()))-2),CONCATENATE(LEFT(VLOOKUP($A357,#REF!,5,FALSE()),LEN(VLOOKUP($A357,#REF!,5,FALSE()))-2),"*")),"")</f>
        <v>#VALUE!</v>
      </c>
      <c r="G357" s="90" t="e">
        <f aca="false">IF(LEN(VLOOKUP($A357,#REF!,6,FALSE())),IF(INDEX(#REF!,MATCH($A357,#REF!,0),3),LEFT(VLOOKUP($A357,#REF!,6,FALSE()),LEN(VLOOKUP($A357,#REF!,6,FALSE()))-2),CONCATENATE(LEFT(VLOOKUP($A357,#REF!,6,FALSE()),LEN(VLOOKUP($A357,#REF!,6,FALSE()))-2),"*")),"")</f>
        <v>#VALUE!</v>
      </c>
      <c r="H357" s="91" t="e">
        <f aca="false">IF(LEN(VLOOKUP($A357,#REF!,7,FALSE())),IF(INDEX(#REF!,MATCH($A357,#REF!,0),4),LEFT(VLOOKUP($A357,#REF!,7,FALSE()),LEN(VLOOKUP($A357,#REF!,7,FALSE()))-2),CONCATENATE(LEFT(VLOOKUP($A357,#REF!,7,FALSE()),LEN(VLOOKUP($A357,#REF!,7,FALSE()))-2),"*")),"")</f>
        <v>#VALUE!</v>
      </c>
      <c r="I357" s="92" t="e">
        <f aca="false">IF(LEN(VLOOKUP($A357,#REF!,8,FALSE())),UPPER(RIGHT(VLOOKUP($A357,#REF!,8,FALSE()), 1)),"")</f>
        <v>#VALUE!</v>
      </c>
      <c r="J357" s="90" t="e">
        <f aca="false">IF(LEN(VLOOKUP($A357,#REF!,4,FALSE())),UPPER(RIGHT(VLOOKUP($A357,#REF!,4,FALSE()), 1)),"")</f>
        <v>#VALUE!</v>
      </c>
      <c r="K357" s="90" t="e">
        <f aca="false">IF(LEN(VLOOKUP($A357,#REF!,5,FALSE())),UPPER(RIGHT(VLOOKUP($A357,#REF!,5,FALSE()), 1)),"")</f>
        <v>#VALUE!</v>
      </c>
      <c r="L357" s="90" t="e">
        <f aca="false">IF(LEN(VLOOKUP($A357,#REF!,6,FALSE())),UPPER(RIGHT(VLOOKUP($A357,#REF!,6,FALSE()), 1)),"")</f>
        <v>#VALUE!</v>
      </c>
      <c r="M357" s="91" t="e">
        <f aca="false">IF(LEN(VLOOKUP($A357,#REF!,7,FALSE())),UPPER(RIGHT(VLOOKUP($A357,#REF!,7,FALSE()), 1)),"")</f>
        <v>#VALUE!</v>
      </c>
      <c r="N357" s="185"/>
      <c r="O357" s="185"/>
      <c r="P357" s="185"/>
      <c r="Q357" s="185"/>
      <c r="R357" s="185"/>
      <c r="S357" s="100" t="e">
        <f aca="false">HLOOKUP("Device Tree Pin Name",#REF!,MATCH($A357,#REF!,0),FALSE())</f>
        <v>#VALUE!</v>
      </c>
      <c r="T357" s="95" t="e">
        <f aca="false">HLOOKUP("power rail",#REF!,MATCH($A357,#REF!,0),FALSE())</f>
        <v>#VALUE!</v>
      </c>
      <c r="U357" s="96" t="e">
        <f aca="false">HLOOKUP("Wake Capable",#REF!,MATCH($A357,#REF!,0),FALSE())</f>
        <v>#VALUE!</v>
      </c>
      <c r="V357" s="96" t="e">
        <f aca="false">HLOOKUP("Strap",#REF!,MATCH($A357,#REF!,0),FALSE())</f>
        <v>#VALUE!</v>
      </c>
      <c r="W357" s="96"/>
      <c r="X357" s="96" t="e">
        <f aca="false">HLOOKUP("DPD_Control",#REF!,MATCH($A357,#REF!,0),FALSE())</f>
        <v>#VALUE!</v>
      </c>
      <c r="Y357" s="96" t="e">
        <f aca="false">HLOOKUP("DPD_Group",#REF!,MATCH($A357,#REF!,0),FALSE())</f>
        <v>#VALUE!</v>
      </c>
      <c r="Z357" s="95"/>
      <c r="AA357" s="95" t="e">
        <f aca="false">HLOOKUP("Pad type",#REF!,MATCH($A357,#REF!,0),FALSE())</f>
        <v>#VALUE!</v>
      </c>
      <c r="AB357" s="95"/>
      <c r="AC357" s="100" t="e">
        <f aca="false">HLOOKUP("POR Pin State",#REF!,MATCH($A357,#REF!,0),FALSE())</f>
        <v>#VALUE!</v>
      </c>
      <c r="AD357" s="186"/>
      <c r="AE357" s="187"/>
      <c r="AF357" s="187"/>
      <c r="AG357" s="187"/>
      <c r="AH357" s="188"/>
      <c r="AI357" s="188"/>
      <c r="AJ357" s="189"/>
      <c r="AK357" s="189"/>
      <c r="AL357" s="189"/>
      <c r="AM357" s="189"/>
      <c r="AN357" s="189"/>
      <c r="AO357" s="189"/>
      <c r="AP357" s="189"/>
      <c r="AQ357" s="194" t="s">
        <v>825</v>
      </c>
      <c r="AR357" s="104"/>
      <c r="AS357" s="104"/>
      <c r="AT357" s="104"/>
      <c r="AU357" s="104"/>
      <c r="AV357" s="104"/>
      <c r="AW357" s="104"/>
      <c r="AX357" s="104"/>
      <c r="AY357" s="104"/>
      <c r="AZ357" s="104"/>
      <c r="BA357" s="199" t="s">
        <v>826</v>
      </c>
      <c r="BB357" s="162"/>
      <c r="BC357" s="104"/>
      <c r="BD357" s="191"/>
      <c r="BE357" s="198" t="s">
        <v>825</v>
      </c>
      <c r="BF357" s="108" t="e">
        <f aca="false">VLOOKUP($A357,#REF!, 34, FALSE())</f>
        <v>#VALUE!</v>
      </c>
      <c r="BG357" s="418" t="e">
        <f aca="false">VLOOKUP($A357,#REF!, 22, FALSE())</f>
        <v>#VALUE!</v>
      </c>
      <c r="BH357" s="109"/>
    </row>
    <row r="358" s="181" customFormat="true" ht="18" hidden="false" customHeight="true" outlineLevel="0" collapsed="false">
      <c r="A358" s="64" t="s">
        <v>827</v>
      </c>
      <c r="B358" s="200" t="s">
        <v>828</v>
      </c>
      <c r="C358" s="65"/>
      <c r="D358" s="66"/>
      <c r="E358" s="66"/>
      <c r="F358" s="66"/>
      <c r="G358" s="66"/>
      <c r="H358" s="66"/>
      <c r="I358" s="65"/>
      <c r="J358" s="65"/>
      <c r="K358" s="65"/>
      <c r="L358" s="65"/>
      <c r="M358" s="65"/>
      <c r="N358" s="65"/>
      <c r="O358" s="65"/>
      <c r="P358" s="65"/>
      <c r="Q358" s="65"/>
      <c r="R358" s="65"/>
      <c r="S358" s="65"/>
      <c r="T358" s="65"/>
      <c r="U358" s="67"/>
      <c r="V358" s="67"/>
      <c r="W358" s="67"/>
      <c r="X358" s="67"/>
      <c r="Y358" s="67"/>
      <c r="Z358" s="68"/>
      <c r="AA358" s="68"/>
      <c r="AB358" s="68"/>
      <c r="AC358" s="68"/>
      <c r="AD358" s="68"/>
      <c r="AE358" s="68"/>
      <c r="AF358" s="68"/>
      <c r="AG358" s="68"/>
      <c r="AH358" s="68"/>
      <c r="AI358" s="68"/>
      <c r="AJ358" s="68"/>
      <c r="AK358" s="68"/>
      <c r="AL358" s="68"/>
      <c r="AM358" s="68"/>
      <c r="AN358" s="68"/>
      <c r="AO358" s="68"/>
      <c r="AP358" s="68"/>
      <c r="AQ358" s="69"/>
      <c r="AR358" s="69"/>
      <c r="AS358" s="70"/>
      <c r="AT358" s="70"/>
      <c r="AU358" s="70"/>
      <c r="AV358" s="70"/>
      <c r="AW358" s="70"/>
      <c r="AX358" s="70"/>
      <c r="AY358" s="70"/>
      <c r="AZ358" s="70"/>
      <c r="BA358" s="70"/>
      <c r="BB358" s="70"/>
      <c r="BC358" s="81" t="s">
        <v>829</v>
      </c>
      <c r="BD358" s="70"/>
      <c r="BE358" s="182" t="s">
        <v>827</v>
      </c>
      <c r="BF358" s="358" t="s">
        <v>828</v>
      </c>
      <c r="BG358" s="358"/>
      <c r="BH358" s="182"/>
    </row>
    <row r="359" s="193" customFormat="true" ht="12.75" hidden="false" customHeight="true" outlineLevel="0" collapsed="false">
      <c r="A359" s="184" t="s">
        <v>830</v>
      </c>
      <c r="B359" s="86" t="e">
        <f aca="false">VLOOKUP($A359,#REF!, 34, FALSE())</f>
        <v>#VALUE!</v>
      </c>
      <c r="C359" s="87" t="str">
        <f aca="false">CONCATENATE("unused_",A359)</f>
        <v>unused_HDMI_DP0_TXDP0</v>
      </c>
      <c r="D359" s="88" t="e">
        <f aca="false">IF(LEN(VLOOKUP($A359,#REF!,8,FALSE())),LEFT(VLOOKUP($A359,#REF!,8,FALSE()),LEN(VLOOKUP($A359,#REF!,8,FALSE()))-2),"")</f>
        <v>#VALUE!</v>
      </c>
      <c r="E359" s="89" t="e">
        <f aca="false">IF(LEN(VLOOKUP($A359,#REF!,4,FALSE())),IF(INDEX(#REF!,MATCH($A359,#REF!,0),1),LEFT(VLOOKUP($A359,#REF!,4,FALSE()),LEN(VLOOKUP($A359,#REF!,4,FALSE()))-2),CONCATENATE(LEFT(VLOOKUP($A359,#REF!,4,FALSE()),LEN(VLOOKUP($A359,#REF!,4,FALSE()))-2),"*")),"")</f>
        <v>#VALUE!</v>
      </c>
      <c r="F359" s="90" t="e">
        <f aca="false">IF(LEN(VLOOKUP($A359,#REF!,5,FALSE())),IF(INDEX(#REF!,MATCH($A359,#REF!,0),2),LEFT(VLOOKUP($A359,#REF!,5,FALSE()),LEN(VLOOKUP($A359,#REF!,5,FALSE()))-2),CONCATENATE(LEFT(VLOOKUP($A359,#REF!,5,FALSE()),LEN(VLOOKUP($A359,#REF!,5,FALSE()))-2),"*")),"")</f>
        <v>#VALUE!</v>
      </c>
      <c r="G359" s="90" t="e">
        <f aca="false">IF(LEN(VLOOKUP($A359,#REF!,6,FALSE())),IF(INDEX(#REF!,MATCH($A359,#REF!,0),3),LEFT(VLOOKUP($A359,#REF!,6,FALSE()),LEN(VLOOKUP($A359,#REF!,6,FALSE()))-2),CONCATENATE(LEFT(VLOOKUP($A359,#REF!,6,FALSE()),LEN(VLOOKUP($A359,#REF!,6,FALSE()))-2),"*")),"")</f>
        <v>#VALUE!</v>
      </c>
      <c r="H359" s="91" t="e">
        <f aca="false">IF(LEN(VLOOKUP($A359,#REF!,7,FALSE())),IF(INDEX(#REF!,MATCH($A359,#REF!,0),4),LEFT(VLOOKUP($A359,#REF!,7,FALSE()),LEN(VLOOKUP($A359,#REF!,7,FALSE()))-2),CONCATENATE(LEFT(VLOOKUP($A359,#REF!,7,FALSE()),LEN(VLOOKUP($A359,#REF!,7,FALSE()))-2),"*")),"")</f>
        <v>#VALUE!</v>
      </c>
      <c r="I359" s="92" t="e">
        <f aca="false">IF(LEN(VLOOKUP($A359,#REF!,8,FALSE())),UPPER(RIGHT(VLOOKUP($A359,#REF!,8,FALSE()), 1)),"")</f>
        <v>#VALUE!</v>
      </c>
      <c r="J359" s="90" t="e">
        <f aca="false">IF(LEN(VLOOKUP($A359,#REF!,4,FALSE())),UPPER(RIGHT(VLOOKUP($A359,#REF!,4,FALSE()), 1)),"")</f>
        <v>#VALUE!</v>
      </c>
      <c r="K359" s="90" t="e">
        <f aca="false">IF(LEN(VLOOKUP($A359,#REF!,5,FALSE())),UPPER(RIGHT(VLOOKUP($A359,#REF!,5,FALSE()), 1)),"")</f>
        <v>#VALUE!</v>
      </c>
      <c r="L359" s="90" t="e">
        <f aca="false">IF(LEN(VLOOKUP($A359,#REF!,6,FALSE())),UPPER(RIGHT(VLOOKUP($A359,#REF!,6,FALSE()), 1)),"")</f>
        <v>#VALUE!</v>
      </c>
      <c r="M359" s="91" t="e">
        <f aca="false">IF(LEN(VLOOKUP($A359,#REF!,7,FALSE())),UPPER(RIGHT(VLOOKUP($A359,#REF!,7,FALSE()), 1)),"")</f>
        <v>#VALUE!</v>
      </c>
      <c r="N359" s="185"/>
      <c r="O359" s="185"/>
      <c r="P359" s="185"/>
      <c r="Q359" s="185"/>
      <c r="R359" s="185"/>
      <c r="S359" s="100" t="e">
        <f aca="false">HLOOKUP("Device Tree Pin Name",#REF!,MATCH($A359,#REF!,0),FALSE())</f>
        <v>#VALUE!</v>
      </c>
      <c r="T359" s="95" t="e">
        <f aca="false">HLOOKUP("power rail",#REF!,MATCH($A359,#REF!,0),FALSE())</f>
        <v>#VALUE!</v>
      </c>
      <c r="U359" s="96" t="e">
        <f aca="false">HLOOKUP("Wake Capable",#REF!,MATCH($A359,#REF!,0),FALSE())</f>
        <v>#VALUE!</v>
      </c>
      <c r="V359" s="96" t="e">
        <f aca="false">HLOOKUP("Strap",#REF!,MATCH($A359,#REF!,0),FALSE())</f>
        <v>#VALUE!</v>
      </c>
      <c r="W359" s="96"/>
      <c r="X359" s="96" t="e">
        <f aca="false">HLOOKUP("DPD_Control",#REF!,MATCH($A359,#REF!,0),FALSE())</f>
        <v>#VALUE!</v>
      </c>
      <c r="Y359" s="96" t="e">
        <f aca="false">HLOOKUP("DPD_Group",#REF!,MATCH($A359,#REF!,0),FALSE())</f>
        <v>#VALUE!</v>
      </c>
      <c r="Z359" s="95"/>
      <c r="AA359" s="95" t="e">
        <f aca="false">HLOOKUP("Pad type",#REF!,MATCH($A359,#REF!,0),FALSE())</f>
        <v>#VALUE!</v>
      </c>
      <c r="AB359" s="94"/>
      <c r="AC359" s="94" t="e">
        <f aca="false">HLOOKUP("POR Pin State",#REF!,MATCH($A359,#REF!,0),FALSE())</f>
        <v>#VALUE!</v>
      </c>
      <c r="AD359" s="201"/>
      <c r="AE359" s="202"/>
      <c r="AF359" s="202"/>
      <c r="AG359" s="202"/>
      <c r="AH359" s="203"/>
      <c r="AI359" s="188"/>
      <c r="AJ359" s="189"/>
      <c r="AK359" s="189"/>
      <c r="AL359" s="189"/>
      <c r="AM359" s="189"/>
      <c r="AN359" s="189"/>
      <c r="AO359" s="189"/>
      <c r="AP359" s="189"/>
      <c r="AQ359" s="194" t="s">
        <v>831</v>
      </c>
      <c r="AR359" s="104"/>
      <c r="AS359" s="104"/>
      <c r="AT359" s="104"/>
      <c r="AU359" s="104"/>
      <c r="AV359" s="104"/>
      <c r="AW359" s="104"/>
      <c r="AX359" s="104"/>
      <c r="AY359" s="104"/>
      <c r="AZ359" s="104"/>
      <c r="BA359" s="104"/>
      <c r="BB359" s="162"/>
      <c r="BC359" s="174"/>
      <c r="BD359" s="204"/>
      <c r="BE359" s="205" t="s">
        <v>832</v>
      </c>
      <c r="BF359" s="108" t="e">
        <f aca="false">VLOOKUP($A359,#REF!, 34, FALSE())</f>
        <v>#VALUE!</v>
      </c>
      <c r="BG359" s="418" t="e">
        <f aca="false">VLOOKUP($A359,#REF!, 22, FALSE())</f>
        <v>#VALUE!</v>
      </c>
      <c r="BH359" s="109"/>
    </row>
    <row r="360" s="193" customFormat="true" ht="12.75" hidden="false" customHeight="true" outlineLevel="0" collapsed="false">
      <c r="A360" s="184" t="s">
        <v>833</v>
      </c>
      <c r="B360" s="86" t="e">
        <f aca="false">VLOOKUP($A360,#REF!, 34, FALSE())</f>
        <v>#VALUE!</v>
      </c>
      <c r="C360" s="87" t="str">
        <f aca="false">CONCATENATE("unused_",A360)</f>
        <v>unused_HDMI_DP0_TXDN0</v>
      </c>
      <c r="D360" s="88" t="e">
        <f aca="false">IF(LEN(VLOOKUP($A360,#REF!,8,FALSE())),LEFT(VLOOKUP($A360,#REF!,8,FALSE()),LEN(VLOOKUP($A360,#REF!,8,FALSE()))-2),"")</f>
        <v>#VALUE!</v>
      </c>
      <c r="E360" s="89" t="e">
        <f aca="false">IF(LEN(VLOOKUP($A360,#REF!,4,FALSE())),IF(INDEX(#REF!,MATCH($A360,#REF!,0),1),LEFT(VLOOKUP($A360,#REF!,4,FALSE()),LEN(VLOOKUP($A360,#REF!,4,FALSE()))-2),CONCATENATE(LEFT(VLOOKUP($A360,#REF!,4,FALSE()),LEN(VLOOKUP($A360,#REF!,4,FALSE()))-2),"*")),"")</f>
        <v>#VALUE!</v>
      </c>
      <c r="F360" s="90" t="e">
        <f aca="false">IF(LEN(VLOOKUP($A360,#REF!,5,FALSE())),IF(INDEX(#REF!,MATCH($A360,#REF!,0),2),LEFT(VLOOKUP($A360,#REF!,5,FALSE()),LEN(VLOOKUP($A360,#REF!,5,FALSE()))-2),CONCATENATE(LEFT(VLOOKUP($A360,#REF!,5,FALSE()),LEN(VLOOKUP($A360,#REF!,5,FALSE()))-2),"*")),"")</f>
        <v>#VALUE!</v>
      </c>
      <c r="G360" s="90" t="e">
        <f aca="false">IF(LEN(VLOOKUP($A360,#REF!,6,FALSE())),IF(INDEX(#REF!,MATCH($A360,#REF!,0),3),LEFT(VLOOKUP($A360,#REF!,6,FALSE()),LEN(VLOOKUP($A360,#REF!,6,FALSE()))-2),CONCATENATE(LEFT(VLOOKUP($A360,#REF!,6,FALSE()),LEN(VLOOKUP($A360,#REF!,6,FALSE()))-2),"*")),"")</f>
        <v>#VALUE!</v>
      </c>
      <c r="H360" s="91" t="e">
        <f aca="false">IF(LEN(VLOOKUP($A360,#REF!,7,FALSE())),IF(INDEX(#REF!,MATCH($A360,#REF!,0),4),LEFT(VLOOKUP($A360,#REF!,7,FALSE()),LEN(VLOOKUP($A360,#REF!,7,FALSE()))-2),CONCATENATE(LEFT(VLOOKUP($A360,#REF!,7,FALSE()),LEN(VLOOKUP($A360,#REF!,7,FALSE()))-2),"*")),"")</f>
        <v>#VALUE!</v>
      </c>
      <c r="I360" s="92" t="e">
        <f aca="false">IF(LEN(VLOOKUP($A360,#REF!,8,FALSE())),UPPER(RIGHT(VLOOKUP($A360,#REF!,8,FALSE()), 1)),"")</f>
        <v>#VALUE!</v>
      </c>
      <c r="J360" s="90" t="e">
        <f aca="false">IF(LEN(VLOOKUP($A360,#REF!,4,FALSE())),UPPER(RIGHT(VLOOKUP($A360,#REF!,4,FALSE()), 1)),"")</f>
        <v>#VALUE!</v>
      </c>
      <c r="K360" s="90" t="e">
        <f aca="false">IF(LEN(VLOOKUP($A360,#REF!,5,FALSE())),UPPER(RIGHT(VLOOKUP($A360,#REF!,5,FALSE()), 1)),"")</f>
        <v>#VALUE!</v>
      </c>
      <c r="L360" s="90" t="e">
        <f aca="false">IF(LEN(VLOOKUP($A360,#REF!,6,FALSE())),UPPER(RIGHT(VLOOKUP($A360,#REF!,6,FALSE()), 1)),"")</f>
        <v>#VALUE!</v>
      </c>
      <c r="M360" s="91" t="e">
        <f aca="false">IF(LEN(VLOOKUP($A360,#REF!,7,FALSE())),UPPER(RIGHT(VLOOKUP($A360,#REF!,7,FALSE()), 1)),"")</f>
        <v>#VALUE!</v>
      </c>
      <c r="N360" s="185"/>
      <c r="O360" s="185"/>
      <c r="P360" s="185"/>
      <c r="Q360" s="185"/>
      <c r="R360" s="185"/>
      <c r="S360" s="100" t="e">
        <f aca="false">HLOOKUP("Device Tree Pin Name",#REF!,MATCH($A360,#REF!,0),FALSE())</f>
        <v>#VALUE!</v>
      </c>
      <c r="T360" s="95" t="e">
        <f aca="false">HLOOKUP("power rail",#REF!,MATCH($A360,#REF!,0),FALSE())</f>
        <v>#VALUE!</v>
      </c>
      <c r="U360" s="96" t="e">
        <f aca="false">HLOOKUP("Wake Capable",#REF!,MATCH($A360,#REF!,0),FALSE())</f>
        <v>#VALUE!</v>
      </c>
      <c r="V360" s="96" t="e">
        <f aca="false">HLOOKUP("Strap",#REF!,MATCH($A360,#REF!,0),FALSE())</f>
        <v>#VALUE!</v>
      </c>
      <c r="W360" s="96"/>
      <c r="X360" s="96" t="e">
        <f aca="false">HLOOKUP("DPD_Control",#REF!,MATCH($A360,#REF!,0),FALSE())</f>
        <v>#VALUE!</v>
      </c>
      <c r="Y360" s="96" t="e">
        <f aca="false">HLOOKUP("DPD_Group",#REF!,MATCH($A360,#REF!,0),FALSE())</f>
        <v>#VALUE!</v>
      </c>
      <c r="Z360" s="95"/>
      <c r="AA360" s="95" t="e">
        <f aca="false">HLOOKUP("Pad type",#REF!,MATCH($A360,#REF!,0),FALSE())</f>
        <v>#VALUE!</v>
      </c>
      <c r="AB360" s="100"/>
      <c r="AC360" s="100" t="e">
        <f aca="false">HLOOKUP("POR Pin State",#REF!,MATCH($A360,#REF!,0),FALSE())</f>
        <v>#VALUE!</v>
      </c>
      <c r="AD360" s="186"/>
      <c r="AE360" s="187"/>
      <c r="AF360" s="187"/>
      <c r="AG360" s="187"/>
      <c r="AH360" s="188"/>
      <c r="AI360" s="188"/>
      <c r="AJ360" s="189"/>
      <c r="AK360" s="189"/>
      <c r="AL360" s="189"/>
      <c r="AM360" s="189"/>
      <c r="AN360" s="189"/>
      <c r="AO360" s="189"/>
      <c r="AP360" s="189"/>
      <c r="AQ360" s="194" t="s">
        <v>834</v>
      </c>
      <c r="AR360" s="104"/>
      <c r="AS360" s="104"/>
      <c r="AT360" s="104"/>
      <c r="AU360" s="104"/>
      <c r="AV360" s="104"/>
      <c r="AW360" s="104"/>
      <c r="AX360" s="104"/>
      <c r="AY360" s="104"/>
      <c r="AZ360" s="104"/>
      <c r="BA360" s="104"/>
      <c r="BB360" s="162"/>
      <c r="BC360" s="104"/>
      <c r="BD360" s="191"/>
      <c r="BE360" s="206" t="s">
        <v>835</v>
      </c>
      <c r="BF360" s="108" t="e">
        <f aca="false">VLOOKUP($A360,#REF!, 34, FALSE())</f>
        <v>#VALUE!</v>
      </c>
      <c r="BG360" s="418" t="e">
        <f aca="false">VLOOKUP($A360,#REF!, 22, FALSE())</f>
        <v>#VALUE!</v>
      </c>
      <c r="BH360" s="109"/>
    </row>
    <row r="361" s="193" customFormat="true" ht="12.75" hidden="false" customHeight="true" outlineLevel="0" collapsed="false">
      <c r="A361" s="184" t="s">
        <v>836</v>
      </c>
      <c r="B361" s="86" t="e">
        <f aca="false">VLOOKUP($A361,#REF!, 34, FALSE())</f>
        <v>#VALUE!</v>
      </c>
      <c r="C361" s="87" t="str">
        <f aca="false">CONCATENATE("unused_",A361)</f>
        <v>unused_HDMI_DP0_TXDP1</v>
      </c>
      <c r="D361" s="88" t="e">
        <f aca="false">IF(LEN(VLOOKUP($A361,#REF!,8,FALSE())),LEFT(VLOOKUP($A361,#REF!,8,FALSE()),LEN(VLOOKUP($A361,#REF!,8,FALSE()))-2),"")</f>
        <v>#VALUE!</v>
      </c>
      <c r="E361" s="89" t="e">
        <f aca="false">IF(LEN(VLOOKUP($A361,#REF!,4,FALSE())),IF(INDEX(#REF!,MATCH($A361,#REF!,0),1),LEFT(VLOOKUP($A361,#REF!,4,FALSE()),LEN(VLOOKUP($A361,#REF!,4,FALSE()))-2),CONCATENATE(LEFT(VLOOKUP($A361,#REF!,4,FALSE()),LEN(VLOOKUP($A361,#REF!,4,FALSE()))-2),"*")),"")</f>
        <v>#VALUE!</v>
      </c>
      <c r="F361" s="90" t="e">
        <f aca="false">IF(LEN(VLOOKUP($A361,#REF!,5,FALSE())),IF(INDEX(#REF!,MATCH($A361,#REF!,0),2),LEFT(VLOOKUP($A361,#REF!,5,FALSE()),LEN(VLOOKUP($A361,#REF!,5,FALSE()))-2),CONCATENATE(LEFT(VLOOKUP($A361,#REF!,5,FALSE()),LEN(VLOOKUP($A361,#REF!,5,FALSE()))-2),"*")),"")</f>
        <v>#VALUE!</v>
      </c>
      <c r="G361" s="90" t="e">
        <f aca="false">IF(LEN(VLOOKUP($A361,#REF!,6,FALSE())),IF(INDEX(#REF!,MATCH($A361,#REF!,0),3),LEFT(VLOOKUP($A361,#REF!,6,FALSE()),LEN(VLOOKUP($A361,#REF!,6,FALSE()))-2),CONCATENATE(LEFT(VLOOKUP($A361,#REF!,6,FALSE()),LEN(VLOOKUP($A361,#REF!,6,FALSE()))-2),"*")),"")</f>
        <v>#VALUE!</v>
      </c>
      <c r="H361" s="91" t="e">
        <f aca="false">IF(LEN(VLOOKUP($A361,#REF!,7,FALSE())),IF(INDEX(#REF!,MATCH($A361,#REF!,0),4),LEFT(VLOOKUP($A361,#REF!,7,FALSE()),LEN(VLOOKUP($A361,#REF!,7,FALSE()))-2),CONCATENATE(LEFT(VLOOKUP($A361,#REF!,7,FALSE()),LEN(VLOOKUP($A361,#REF!,7,FALSE()))-2),"*")),"")</f>
        <v>#VALUE!</v>
      </c>
      <c r="I361" s="92" t="e">
        <f aca="false">IF(LEN(VLOOKUP($A361,#REF!,8,FALSE())),UPPER(RIGHT(VLOOKUP($A361,#REF!,8,FALSE()), 1)),"")</f>
        <v>#VALUE!</v>
      </c>
      <c r="J361" s="90" t="e">
        <f aca="false">IF(LEN(VLOOKUP($A361,#REF!,4,FALSE())),UPPER(RIGHT(VLOOKUP($A361,#REF!,4,FALSE()), 1)),"")</f>
        <v>#VALUE!</v>
      </c>
      <c r="K361" s="90" t="e">
        <f aca="false">IF(LEN(VLOOKUP($A361,#REF!,5,FALSE())),UPPER(RIGHT(VLOOKUP($A361,#REF!,5,FALSE()), 1)),"")</f>
        <v>#VALUE!</v>
      </c>
      <c r="L361" s="90" t="e">
        <f aca="false">IF(LEN(VLOOKUP($A361,#REF!,6,FALSE())),UPPER(RIGHT(VLOOKUP($A361,#REF!,6,FALSE()), 1)),"")</f>
        <v>#VALUE!</v>
      </c>
      <c r="M361" s="91" t="e">
        <f aca="false">IF(LEN(VLOOKUP($A361,#REF!,7,FALSE())),UPPER(RIGHT(VLOOKUP($A361,#REF!,7,FALSE()), 1)),"")</f>
        <v>#VALUE!</v>
      </c>
      <c r="N361" s="185"/>
      <c r="O361" s="185"/>
      <c r="P361" s="185"/>
      <c r="Q361" s="185"/>
      <c r="R361" s="185"/>
      <c r="S361" s="100" t="e">
        <f aca="false">HLOOKUP("Device Tree Pin Name",#REF!,MATCH($A361,#REF!,0),FALSE())</f>
        <v>#VALUE!</v>
      </c>
      <c r="T361" s="95" t="e">
        <f aca="false">HLOOKUP("power rail",#REF!,MATCH($A361,#REF!,0),FALSE())</f>
        <v>#VALUE!</v>
      </c>
      <c r="U361" s="96" t="e">
        <f aca="false">HLOOKUP("Wake Capable",#REF!,MATCH($A361,#REF!,0),FALSE())</f>
        <v>#VALUE!</v>
      </c>
      <c r="V361" s="96" t="e">
        <f aca="false">HLOOKUP("Strap",#REF!,MATCH($A361,#REF!,0),FALSE())</f>
        <v>#VALUE!</v>
      </c>
      <c r="W361" s="96"/>
      <c r="X361" s="96" t="e">
        <f aca="false">HLOOKUP("DPD_Control",#REF!,MATCH($A361,#REF!,0),FALSE())</f>
        <v>#VALUE!</v>
      </c>
      <c r="Y361" s="96" t="e">
        <f aca="false">HLOOKUP("DPD_Group",#REF!,MATCH($A361,#REF!,0),FALSE())</f>
        <v>#VALUE!</v>
      </c>
      <c r="Z361" s="95"/>
      <c r="AA361" s="95" t="e">
        <f aca="false">HLOOKUP("Pad type",#REF!,MATCH($A361,#REF!,0),FALSE())</f>
        <v>#VALUE!</v>
      </c>
      <c r="AB361" s="100"/>
      <c r="AC361" s="100" t="e">
        <f aca="false">HLOOKUP("POR Pin State",#REF!,MATCH($A361,#REF!,0),FALSE())</f>
        <v>#VALUE!</v>
      </c>
      <c r="AD361" s="186"/>
      <c r="AE361" s="187"/>
      <c r="AF361" s="187"/>
      <c r="AG361" s="187"/>
      <c r="AH361" s="188"/>
      <c r="AI361" s="188"/>
      <c r="AJ361" s="189"/>
      <c r="AK361" s="189"/>
      <c r="AL361" s="189"/>
      <c r="AM361" s="189"/>
      <c r="AN361" s="189"/>
      <c r="AO361" s="189"/>
      <c r="AP361" s="189"/>
      <c r="AQ361" s="194" t="s">
        <v>837</v>
      </c>
      <c r="AR361" s="104"/>
      <c r="AS361" s="104"/>
      <c r="AT361" s="104"/>
      <c r="AU361" s="104"/>
      <c r="AV361" s="104"/>
      <c r="AW361" s="104"/>
      <c r="AX361" s="104"/>
      <c r="AY361" s="104"/>
      <c r="AZ361" s="104"/>
      <c r="BA361" s="104"/>
      <c r="BB361" s="162"/>
      <c r="BC361" s="104"/>
      <c r="BD361" s="191"/>
      <c r="BE361" s="206" t="s">
        <v>838</v>
      </c>
      <c r="BF361" s="108" t="e">
        <f aca="false">VLOOKUP($A361,#REF!, 34, FALSE())</f>
        <v>#VALUE!</v>
      </c>
      <c r="BG361" s="418" t="e">
        <f aca="false">VLOOKUP($A361,#REF!, 22, FALSE())</f>
        <v>#VALUE!</v>
      </c>
      <c r="BH361" s="109"/>
    </row>
    <row r="362" s="193" customFormat="true" ht="12.75" hidden="false" customHeight="true" outlineLevel="0" collapsed="false">
      <c r="A362" s="184" t="s">
        <v>839</v>
      </c>
      <c r="B362" s="86" t="e">
        <f aca="false">VLOOKUP($A362,#REF!, 34, FALSE())</f>
        <v>#VALUE!</v>
      </c>
      <c r="C362" s="87" t="str">
        <f aca="false">CONCATENATE("unused_",A362)</f>
        <v>unused_HDMI_DP0_TXDN1</v>
      </c>
      <c r="D362" s="88" t="e">
        <f aca="false">IF(LEN(VLOOKUP($A362,#REF!,8,FALSE())),LEFT(VLOOKUP($A362,#REF!,8,FALSE()),LEN(VLOOKUP($A362,#REF!,8,FALSE()))-2),"")</f>
        <v>#VALUE!</v>
      </c>
      <c r="E362" s="89" t="e">
        <f aca="false">IF(LEN(VLOOKUP($A362,#REF!,4,FALSE())),IF(INDEX(#REF!,MATCH($A362,#REF!,0),1),LEFT(VLOOKUP($A362,#REF!,4,FALSE()),LEN(VLOOKUP($A362,#REF!,4,FALSE()))-2),CONCATENATE(LEFT(VLOOKUP($A362,#REF!,4,FALSE()),LEN(VLOOKUP($A362,#REF!,4,FALSE()))-2),"*")),"")</f>
        <v>#VALUE!</v>
      </c>
      <c r="F362" s="90" t="e">
        <f aca="false">IF(LEN(VLOOKUP($A362,#REF!,5,FALSE())),IF(INDEX(#REF!,MATCH($A362,#REF!,0),2),LEFT(VLOOKUP($A362,#REF!,5,FALSE()),LEN(VLOOKUP($A362,#REF!,5,FALSE()))-2),CONCATENATE(LEFT(VLOOKUP($A362,#REF!,5,FALSE()),LEN(VLOOKUP($A362,#REF!,5,FALSE()))-2),"*")),"")</f>
        <v>#VALUE!</v>
      </c>
      <c r="G362" s="90" t="e">
        <f aca="false">IF(LEN(VLOOKUP($A362,#REF!,6,FALSE())),IF(INDEX(#REF!,MATCH($A362,#REF!,0),3),LEFT(VLOOKUP($A362,#REF!,6,FALSE()),LEN(VLOOKUP($A362,#REF!,6,FALSE()))-2),CONCATENATE(LEFT(VLOOKUP($A362,#REF!,6,FALSE()),LEN(VLOOKUP($A362,#REF!,6,FALSE()))-2),"*")),"")</f>
        <v>#VALUE!</v>
      </c>
      <c r="H362" s="91" t="e">
        <f aca="false">IF(LEN(VLOOKUP($A362,#REF!,7,FALSE())),IF(INDEX(#REF!,MATCH($A362,#REF!,0),4),LEFT(VLOOKUP($A362,#REF!,7,FALSE()),LEN(VLOOKUP($A362,#REF!,7,FALSE()))-2),CONCATENATE(LEFT(VLOOKUP($A362,#REF!,7,FALSE()),LEN(VLOOKUP($A362,#REF!,7,FALSE()))-2),"*")),"")</f>
        <v>#VALUE!</v>
      </c>
      <c r="I362" s="92" t="e">
        <f aca="false">IF(LEN(VLOOKUP($A362,#REF!,8,FALSE())),UPPER(RIGHT(VLOOKUP($A362,#REF!,8,FALSE()), 1)),"")</f>
        <v>#VALUE!</v>
      </c>
      <c r="J362" s="90" t="e">
        <f aca="false">IF(LEN(VLOOKUP($A362,#REF!,4,FALSE())),UPPER(RIGHT(VLOOKUP($A362,#REF!,4,FALSE()), 1)),"")</f>
        <v>#VALUE!</v>
      </c>
      <c r="K362" s="90" t="e">
        <f aca="false">IF(LEN(VLOOKUP($A362,#REF!,5,FALSE())),UPPER(RIGHT(VLOOKUP($A362,#REF!,5,FALSE()), 1)),"")</f>
        <v>#VALUE!</v>
      </c>
      <c r="L362" s="90" t="e">
        <f aca="false">IF(LEN(VLOOKUP($A362,#REF!,6,FALSE())),UPPER(RIGHT(VLOOKUP($A362,#REF!,6,FALSE()), 1)),"")</f>
        <v>#VALUE!</v>
      </c>
      <c r="M362" s="91" t="e">
        <f aca="false">IF(LEN(VLOOKUP($A362,#REF!,7,FALSE())),UPPER(RIGHT(VLOOKUP($A362,#REF!,7,FALSE()), 1)),"")</f>
        <v>#VALUE!</v>
      </c>
      <c r="N362" s="185"/>
      <c r="O362" s="185"/>
      <c r="P362" s="185"/>
      <c r="Q362" s="185"/>
      <c r="R362" s="185"/>
      <c r="S362" s="100" t="e">
        <f aca="false">HLOOKUP("Device Tree Pin Name",#REF!,MATCH($A362,#REF!,0),FALSE())</f>
        <v>#VALUE!</v>
      </c>
      <c r="T362" s="95" t="e">
        <f aca="false">HLOOKUP("power rail",#REF!,MATCH($A362,#REF!,0),FALSE())</f>
        <v>#VALUE!</v>
      </c>
      <c r="U362" s="96" t="e">
        <f aca="false">HLOOKUP("Wake Capable",#REF!,MATCH($A362,#REF!,0),FALSE())</f>
        <v>#VALUE!</v>
      </c>
      <c r="V362" s="96" t="e">
        <f aca="false">HLOOKUP("Strap",#REF!,MATCH($A362,#REF!,0),FALSE())</f>
        <v>#VALUE!</v>
      </c>
      <c r="W362" s="96"/>
      <c r="X362" s="96" t="e">
        <f aca="false">HLOOKUP("DPD_Control",#REF!,MATCH($A362,#REF!,0),FALSE())</f>
        <v>#VALUE!</v>
      </c>
      <c r="Y362" s="96" t="e">
        <f aca="false">HLOOKUP("DPD_Group",#REF!,MATCH($A362,#REF!,0),FALSE())</f>
        <v>#VALUE!</v>
      </c>
      <c r="Z362" s="95"/>
      <c r="AA362" s="95" t="e">
        <f aca="false">HLOOKUP("Pad type",#REF!,MATCH($A362,#REF!,0),FALSE())</f>
        <v>#VALUE!</v>
      </c>
      <c r="AB362" s="100"/>
      <c r="AC362" s="100" t="e">
        <f aca="false">HLOOKUP("POR Pin State",#REF!,MATCH($A362,#REF!,0),FALSE())</f>
        <v>#VALUE!</v>
      </c>
      <c r="AD362" s="186"/>
      <c r="AE362" s="187"/>
      <c r="AF362" s="187"/>
      <c r="AG362" s="187"/>
      <c r="AH362" s="188"/>
      <c r="AI362" s="188"/>
      <c r="AJ362" s="189"/>
      <c r="AK362" s="189"/>
      <c r="AL362" s="189"/>
      <c r="AM362" s="189"/>
      <c r="AN362" s="189"/>
      <c r="AO362" s="189"/>
      <c r="AP362" s="189"/>
      <c r="AQ362" s="194" t="s">
        <v>840</v>
      </c>
      <c r="AR362" s="104"/>
      <c r="AS362" s="104"/>
      <c r="AT362" s="104"/>
      <c r="AU362" s="104"/>
      <c r="AV362" s="104"/>
      <c r="AW362" s="104"/>
      <c r="AX362" s="104"/>
      <c r="AY362" s="104"/>
      <c r="AZ362" s="104"/>
      <c r="BA362" s="104"/>
      <c r="BB362" s="162"/>
      <c r="BC362" s="104"/>
      <c r="BD362" s="191"/>
      <c r="BE362" s="206" t="s">
        <v>841</v>
      </c>
      <c r="BF362" s="108" t="e">
        <f aca="false">VLOOKUP($A362,#REF!, 34, FALSE())</f>
        <v>#VALUE!</v>
      </c>
      <c r="BG362" s="418" t="e">
        <f aca="false">VLOOKUP($A362,#REF!, 22, FALSE())</f>
        <v>#VALUE!</v>
      </c>
      <c r="BH362" s="109"/>
    </row>
    <row r="363" s="193" customFormat="true" ht="12.75" hidden="false" customHeight="true" outlineLevel="0" collapsed="false">
      <c r="A363" s="184" t="s">
        <v>842</v>
      </c>
      <c r="B363" s="86" t="e">
        <f aca="false">VLOOKUP($A363,#REF!, 34, FALSE())</f>
        <v>#VALUE!</v>
      </c>
      <c r="C363" s="87" t="str">
        <f aca="false">CONCATENATE("unused_",A363)</f>
        <v>unused_HDMI_DP0_TXDP2</v>
      </c>
      <c r="D363" s="88" t="e">
        <f aca="false">IF(LEN(VLOOKUP($A363,#REF!,8,FALSE())),LEFT(VLOOKUP($A363,#REF!,8,FALSE()),LEN(VLOOKUP($A363,#REF!,8,FALSE()))-2),"")</f>
        <v>#VALUE!</v>
      </c>
      <c r="E363" s="89" t="e">
        <f aca="false">IF(LEN(VLOOKUP($A363,#REF!,4,FALSE())),IF(INDEX(#REF!,MATCH($A363,#REF!,0),1),LEFT(VLOOKUP($A363,#REF!,4,FALSE()),LEN(VLOOKUP($A363,#REF!,4,FALSE()))-2),CONCATENATE(LEFT(VLOOKUP($A363,#REF!,4,FALSE()),LEN(VLOOKUP($A363,#REF!,4,FALSE()))-2),"*")),"")</f>
        <v>#VALUE!</v>
      </c>
      <c r="F363" s="90" t="e">
        <f aca="false">IF(LEN(VLOOKUP($A363,#REF!,5,FALSE())),IF(INDEX(#REF!,MATCH($A363,#REF!,0),2),LEFT(VLOOKUP($A363,#REF!,5,FALSE()),LEN(VLOOKUP($A363,#REF!,5,FALSE()))-2),CONCATENATE(LEFT(VLOOKUP($A363,#REF!,5,FALSE()),LEN(VLOOKUP($A363,#REF!,5,FALSE()))-2),"*")),"")</f>
        <v>#VALUE!</v>
      </c>
      <c r="G363" s="90" t="e">
        <f aca="false">IF(LEN(VLOOKUP($A363,#REF!,6,FALSE())),IF(INDEX(#REF!,MATCH($A363,#REF!,0),3),LEFT(VLOOKUP($A363,#REF!,6,FALSE()),LEN(VLOOKUP($A363,#REF!,6,FALSE()))-2),CONCATENATE(LEFT(VLOOKUP($A363,#REF!,6,FALSE()),LEN(VLOOKUP($A363,#REF!,6,FALSE()))-2),"*")),"")</f>
        <v>#VALUE!</v>
      </c>
      <c r="H363" s="91" t="e">
        <f aca="false">IF(LEN(VLOOKUP($A363,#REF!,7,FALSE())),IF(INDEX(#REF!,MATCH($A363,#REF!,0),4),LEFT(VLOOKUP($A363,#REF!,7,FALSE()),LEN(VLOOKUP($A363,#REF!,7,FALSE()))-2),CONCATENATE(LEFT(VLOOKUP($A363,#REF!,7,FALSE()),LEN(VLOOKUP($A363,#REF!,7,FALSE()))-2),"*")),"")</f>
        <v>#VALUE!</v>
      </c>
      <c r="I363" s="92" t="e">
        <f aca="false">IF(LEN(VLOOKUP($A363,#REF!,8,FALSE())),UPPER(RIGHT(VLOOKUP($A363,#REF!,8,FALSE()), 1)),"")</f>
        <v>#VALUE!</v>
      </c>
      <c r="J363" s="90" t="e">
        <f aca="false">IF(LEN(VLOOKUP($A363,#REF!,4,FALSE())),UPPER(RIGHT(VLOOKUP($A363,#REF!,4,FALSE()), 1)),"")</f>
        <v>#VALUE!</v>
      </c>
      <c r="K363" s="90" t="e">
        <f aca="false">IF(LEN(VLOOKUP($A363,#REF!,5,FALSE())),UPPER(RIGHT(VLOOKUP($A363,#REF!,5,FALSE()), 1)),"")</f>
        <v>#VALUE!</v>
      </c>
      <c r="L363" s="90" t="e">
        <f aca="false">IF(LEN(VLOOKUP($A363,#REF!,6,FALSE())),UPPER(RIGHT(VLOOKUP($A363,#REF!,6,FALSE()), 1)),"")</f>
        <v>#VALUE!</v>
      </c>
      <c r="M363" s="91" t="e">
        <f aca="false">IF(LEN(VLOOKUP($A363,#REF!,7,FALSE())),UPPER(RIGHT(VLOOKUP($A363,#REF!,7,FALSE()), 1)),"")</f>
        <v>#VALUE!</v>
      </c>
      <c r="N363" s="185"/>
      <c r="O363" s="185"/>
      <c r="P363" s="185"/>
      <c r="Q363" s="185"/>
      <c r="R363" s="185"/>
      <c r="S363" s="100" t="e">
        <f aca="false">HLOOKUP("Device Tree Pin Name",#REF!,MATCH($A363,#REF!,0),FALSE())</f>
        <v>#VALUE!</v>
      </c>
      <c r="T363" s="95" t="e">
        <f aca="false">HLOOKUP("power rail",#REF!,MATCH($A363,#REF!,0),FALSE())</f>
        <v>#VALUE!</v>
      </c>
      <c r="U363" s="96" t="e">
        <f aca="false">HLOOKUP("Wake Capable",#REF!,MATCH($A363,#REF!,0),FALSE())</f>
        <v>#VALUE!</v>
      </c>
      <c r="V363" s="96" t="e">
        <f aca="false">HLOOKUP("Strap",#REF!,MATCH($A363,#REF!,0),FALSE())</f>
        <v>#VALUE!</v>
      </c>
      <c r="W363" s="96"/>
      <c r="X363" s="96" t="e">
        <f aca="false">HLOOKUP("DPD_Control",#REF!,MATCH($A363,#REF!,0),FALSE())</f>
        <v>#VALUE!</v>
      </c>
      <c r="Y363" s="96" t="e">
        <f aca="false">HLOOKUP("DPD_Group",#REF!,MATCH($A363,#REF!,0),FALSE())</f>
        <v>#VALUE!</v>
      </c>
      <c r="Z363" s="95"/>
      <c r="AA363" s="95" t="e">
        <f aca="false">HLOOKUP("Pad type",#REF!,MATCH($A363,#REF!,0),FALSE())</f>
        <v>#VALUE!</v>
      </c>
      <c r="AB363" s="100"/>
      <c r="AC363" s="100" t="e">
        <f aca="false">HLOOKUP("POR Pin State",#REF!,MATCH($A363,#REF!,0),FALSE())</f>
        <v>#VALUE!</v>
      </c>
      <c r="AD363" s="186"/>
      <c r="AE363" s="187"/>
      <c r="AF363" s="187"/>
      <c r="AG363" s="187"/>
      <c r="AH363" s="188"/>
      <c r="AI363" s="188"/>
      <c r="AJ363" s="189"/>
      <c r="AK363" s="189"/>
      <c r="AL363" s="189"/>
      <c r="AM363" s="189"/>
      <c r="AN363" s="189"/>
      <c r="AO363" s="189"/>
      <c r="AP363" s="189"/>
      <c r="AQ363" s="194" t="s">
        <v>843</v>
      </c>
      <c r="AR363" s="104"/>
      <c r="AS363" s="104"/>
      <c r="AT363" s="104"/>
      <c r="AU363" s="104"/>
      <c r="AV363" s="104"/>
      <c r="AW363" s="104"/>
      <c r="AX363" s="104"/>
      <c r="AY363" s="104"/>
      <c r="AZ363" s="104"/>
      <c r="BA363" s="104"/>
      <c r="BB363" s="162"/>
      <c r="BC363" s="104"/>
      <c r="BD363" s="191"/>
      <c r="BE363" s="206" t="s">
        <v>844</v>
      </c>
      <c r="BF363" s="108" t="e">
        <f aca="false">VLOOKUP($A363,#REF!, 34, FALSE())</f>
        <v>#VALUE!</v>
      </c>
      <c r="BG363" s="418" t="e">
        <f aca="false">VLOOKUP($A363,#REF!, 22, FALSE())</f>
        <v>#VALUE!</v>
      </c>
      <c r="BH363" s="109"/>
    </row>
    <row r="364" s="193" customFormat="true" ht="12.75" hidden="false" customHeight="true" outlineLevel="0" collapsed="false">
      <c r="A364" s="184" t="s">
        <v>845</v>
      </c>
      <c r="B364" s="86" t="e">
        <f aca="false">VLOOKUP($A364,#REF!, 34, FALSE())</f>
        <v>#VALUE!</v>
      </c>
      <c r="C364" s="87" t="str">
        <f aca="false">CONCATENATE("unused_",A364)</f>
        <v>unused_HDMI_DP0_TXDN2</v>
      </c>
      <c r="D364" s="88" t="e">
        <f aca="false">IF(LEN(VLOOKUP($A364,#REF!,8,FALSE())),LEFT(VLOOKUP($A364,#REF!,8,FALSE()),LEN(VLOOKUP($A364,#REF!,8,FALSE()))-2),"")</f>
        <v>#VALUE!</v>
      </c>
      <c r="E364" s="89" t="e">
        <f aca="false">IF(LEN(VLOOKUP($A364,#REF!,4,FALSE())),IF(INDEX(#REF!,MATCH($A364,#REF!,0),1),LEFT(VLOOKUP($A364,#REF!,4,FALSE()),LEN(VLOOKUP($A364,#REF!,4,FALSE()))-2),CONCATENATE(LEFT(VLOOKUP($A364,#REF!,4,FALSE()),LEN(VLOOKUP($A364,#REF!,4,FALSE()))-2),"*")),"")</f>
        <v>#VALUE!</v>
      </c>
      <c r="F364" s="90" t="e">
        <f aca="false">IF(LEN(VLOOKUP($A364,#REF!,5,FALSE())),IF(INDEX(#REF!,MATCH($A364,#REF!,0),2),LEFT(VLOOKUP($A364,#REF!,5,FALSE()),LEN(VLOOKUP($A364,#REF!,5,FALSE()))-2),CONCATENATE(LEFT(VLOOKUP($A364,#REF!,5,FALSE()),LEN(VLOOKUP($A364,#REF!,5,FALSE()))-2),"*")),"")</f>
        <v>#VALUE!</v>
      </c>
      <c r="G364" s="90" t="e">
        <f aca="false">IF(LEN(VLOOKUP($A364,#REF!,6,FALSE())),IF(INDEX(#REF!,MATCH($A364,#REF!,0),3),LEFT(VLOOKUP($A364,#REF!,6,FALSE()),LEN(VLOOKUP($A364,#REF!,6,FALSE()))-2),CONCATENATE(LEFT(VLOOKUP($A364,#REF!,6,FALSE()),LEN(VLOOKUP($A364,#REF!,6,FALSE()))-2),"*")),"")</f>
        <v>#VALUE!</v>
      </c>
      <c r="H364" s="91" t="e">
        <f aca="false">IF(LEN(VLOOKUP($A364,#REF!,7,FALSE())),IF(INDEX(#REF!,MATCH($A364,#REF!,0),4),LEFT(VLOOKUP($A364,#REF!,7,FALSE()),LEN(VLOOKUP($A364,#REF!,7,FALSE()))-2),CONCATENATE(LEFT(VLOOKUP($A364,#REF!,7,FALSE()),LEN(VLOOKUP($A364,#REF!,7,FALSE()))-2),"*")),"")</f>
        <v>#VALUE!</v>
      </c>
      <c r="I364" s="92" t="e">
        <f aca="false">IF(LEN(VLOOKUP($A364,#REF!,8,FALSE())),UPPER(RIGHT(VLOOKUP($A364,#REF!,8,FALSE()), 1)),"")</f>
        <v>#VALUE!</v>
      </c>
      <c r="J364" s="90" t="e">
        <f aca="false">IF(LEN(VLOOKUP($A364,#REF!,4,FALSE())),UPPER(RIGHT(VLOOKUP($A364,#REF!,4,FALSE()), 1)),"")</f>
        <v>#VALUE!</v>
      </c>
      <c r="K364" s="90" t="e">
        <f aca="false">IF(LEN(VLOOKUP($A364,#REF!,5,FALSE())),UPPER(RIGHT(VLOOKUP($A364,#REF!,5,FALSE()), 1)),"")</f>
        <v>#VALUE!</v>
      </c>
      <c r="L364" s="90" t="e">
        <f aca="false">IF(LEN(VLOOKUP($A364,#REF!,6,FALSE())),UPPER(RIGHT(VLOOKUP($A364,#REF!,6,FALSE()), 1)),"")</f>
        <v>#VALUE!</v>
      </c>
      <c r="M364" s="91" t="e">
        <f aca="false">IF(LEN(VLOOKUP($A364,#REF!,7,FALSE())),UPPER(RIGHT(VLOOKUP($A364,#REF!,7,FALSE()), 1)),"")</f>
        <v>#VALUE!</v>
      </c>
      <c r="N364" s="185"/>
      <c r="O364" s="185"/>
      <c r="P364" s="185"/>
      <c r="Q364" s="185"/>
      <c r="R364" s="185"/>
      <c r="S364" s="100" t="e">
        <f aca="false">HLOOKUP("Device Tree Pin Name",#REF!,MATCH($A364,#REF!,0),FALSE())</f>
        <v>#VALUE!</v>
      </c>
      <c r="T364" s="95" t="e">
        <f aca="false">HLOOKUP("power rail",#REF!,MATCH($A364,#REF!,0),FALSE())</f>
        <v>#VALUE!</v>
      </c>
      <c r="U364" s="96" t="e">
        <f aca="false">HLOOKUP("Wake Capable",#REF!,MATCH($A364,#REF!,0),FALSE())</f>
        <v>#VALUE!</v>
      </c>
      <c r="V364" s="96" t="e">
        <f aca="false">HLOOKUP("Strap",#REF!,MATCH($A364,#REF!,0),FALSE())</f>
        <v>#VALUE!</v>
      </c>
      <c r="W364" s="96"/>
      <c r="X364" s="96" t="e">
        <f aca="false">HLOOKUP("DPD_Control",#REF!,MATCH($A364,#REF!,0),FALSE())</f>
        <v>#VALUE!</v>
      </c>
      <c r="Y364" s="96" t="e">
        <f aca="false">HLOOKUP("DPD_Group",#REF!,MATCH($A364,#REF!,0),FALSE())</f>
        <v>#VALUE!</v>
      </c>
      <c r="Z364" s="95"/>
      <c r="AA364" s="95" t="e">
        <f aca="false">HLOOKUP("Pad type",#REF!,MATCH($A364,#REF!,0),FALSE())</f>
        <v>#VALUE!</v>
      </c>
      <c r="AB364" s="100"/>
      <c r="AC364" s="100" t="e">
        <f aca="false">HLOOKUP("POR Pin State",#REF!,MATCH($A364,#REF!,0),FALSE())</f>
        <v>#VALUE!</v>
      </c>
      <c r="AD364" s="186"/>
      <c r="AE364" s="187"/>
      <c r="AF364" s="187"/>
      <c r="AG364" s="187"/>
      <c r="AH364" s="188"/>
      <c r="AI364" s="188"/>
      <c r="AJ364" s="189"/>
      <c r="AK364" s="189"/>
      <c r="AL364" s="189"/>
      <c r="AM364" s="189"/>
      <c r="AN364" s="189"/>
      <c r="AO364" s="189"/>
      <c r="AP364" s="189"/>
      <c r="AQ364" s="194" t="s">
        <v>846</v>
      </c>
      <c r="AR364" s="104"/>
      <c r="AS364" s="104"/>
      <c r="AT364" s="104"/>
      <c r="AU364" s="104"/>
      <c r="AV364" s="104"/>
      <c r="AW364" s="104"/>
      <c r="AX364" s="104"/>
      <c r="AY364" s="104"/>
      <c r="AZ364" s="104"/>
      <c r="BA364" s="104"/>
      <c r="BB364" s="162"/>
      <c r="BC364" s="104"/>
      <c r="BD364" s="191"/>
      <c r="BE364" s="206" t="s">
        <v>847</v>
      </c>
      <c r="BF364" s="108" t="e">
        <f aca="false">VLOOKUP($A364,#REF!, 34, FALSE())</f>
        <v>#VALUE!</v>
      </c>
      <c r="BG364" s="418" t="e">
        <f aca="false">VLOOKUP($A364,#REF!, 22, FALSE())</f>
        <v>#VALUE!</v>
      </c>
      <c r="BH364" s="109"/>
    </row>
    <row r="365" s="193" customFormat="true" ht="12.75" hidden="false" customHeight="true" outlineLevel="0" collapsed="false">
      <c r="A365" s="184" t="s">
        <v>848</v>
      </c>
      <c r="B365" s="86" t="e">
        <f aca="false">VLOOKUP($A365,#REF!, 34, FALSE())</f>
        <v>#VALUE!</v>
      </c>
      <c r="C365" s="87" t="str">
        <f aca="false">CONCATENATE("unused_",A365)</f>
        <v>unused_HDMI_DP0_TXDP3</v>
      </c>
      <c r="D365" s="88" t="e">
        <f aca="false">IF(LEN(VLOOKUP($A365,#REF!,8,FALSE())),LEFT(VLOOKUP($A365,#REF!,8,FALSE()),LEN(VLOOKUP($A365,#REF!,8,FALSE()))-2),"")</f>
        <v>#VALUE!</v>
      </c>
      <c r="E365" s="89" t="e">
        <f aca="false">IF(LEN(VLOOKUP($A365,#REF!,4,FALSE())),IF(INDEX(#REF!,MATCH($A365,#REF!,0),1),LEFT(VLOOKUP($A365,#REF!,4,FALSE()),LEN(VLOOKUP($A365,#REF!,4,FALSE()))-2),CONCATENATE(LEFT(VLOOKUP($A365,#REF!,4,FALSE()),LEN(VLOOKUP($A365,#REF!,4,FALSE()))-2),"*")),"")</f>
        <v>#VALUE!</v>
      </c>
      <c r="F365" s="90" t="e">
        <f aca="false">IF(LEN(VLOOKUP($A365,#REF!,5,FALSE())),IF(INDEX(#REF!,MATCH($A365,#REF!,0),2),LEFT(VLOOKUP($A365,#REF!,5,FALSE()),LEN(VLOOKUP($A365,#REF!,5,FALSE()))-2),CONCATENATE(LEFT(VLOOKUP($A365,#REF!,5,FALSE()),LEN(VLOOKUP($A365,#REF!,5,FALSE()))-2),"*")),"")</f>
        <v>#VALUE!</v>
      </c>
      <c r="G365" s="90" t="e">
        <f aca="false">IF(LEN(VLOOKUP($A365,#REF!,6,FALSE())),IF(INDEX(#REF!,MATCH($A365,#REF!,0),3),LEFT(VLOOKUP($A365,#REF!,6,FALSE()),LEN(VLOOKUP($A365,#REF!,6,FALSE()))-2),CONCATENATE(LEFT(VLOOKUP($A365,#REF!,6,FALSE()),LEN(VLOOKUP($A365,#REF!,6,FALSE()))-2),"*")),"")</f>
        <v>#VALUE!</v>
      </c>
      <c r="H365" s="91" t="e">
        <f aca="false">IF(LEN(VLOOKUP($A365,#REF!,7,FALSE())),IF(INDEX(#REF!,MATCH($A365,#REF!,0),4),LEFT(VLOOKUP($A365,#REF!,7,FALSE()),LEN(VLOOKUP($A365,#REF!,7,FALSE()))-2),CONCATENATE(LEFT(VLOOKUP($A365,#REF!,7,FALSE()),LEN(VLOOKUP($A365,#REF!,7,FALSE()))-2),"*")),"")</f>
        <v>#VALUE!</v>
      </c>
      <c r="I365" s="92" t="e">
        <f aca="false">IF(LEN(VLOOKUP($A365,#REF!,8,FALSE())),UPPER(RIGHT(VLOOKUP($A365,#REF!,8,FALSE()), 1)),"")</f>
        <v>#VALUE!</v>
      </c>
      <c r="J365" s="90" t="e">
        <f aca="false">IF(LEN(VLOOKUP($A365,#REF!,4,FALSE())),UPPER(RIGHT(VLOOKUP($A365,#REF!,4,FALSE()), 1)),"")</f>
        <v>#VALUE!</v>
      </c>
      <c r="K365" s="90" t="e">
        <f aca="false">IF(LEN(VLOOKUP($A365,#REF!,5,FALSE())),UPPER(RIGHT(VLOOKUP($A365,#REF!,5,FALSE()), 1)),"")</f>
        <v>#VALUE!</v>
      </c>
      <c r="L365" s="90" t="e">
        <f aca="false">IF(LEN(VLOOKUP($A365,#REF!,6,FALSE())),UPPER(RIGHT(VLOOKUP($A365,#REF!,6,FALSE()), 1)),"")</f>
        <v>#VALUE!</v>
      </c>
      <c r="M365" s="91" t="e">
        <f aca="false">IF(LEN(VLOOKUP($A365,#REF!,7,FALSE())),UPPER(RIGHT(VLOOKUP($A365,#REF!,7,FALSE()), 1)),"")</f>
        <v>#VALUE!</v>
      </c>
      <c r="N365" s="185"/>
      <c r="O365" s="185"/>
      <c r="P365" s="185"/>
      <c r="Q365" s="185"/>
      <c r="R365" s="185"/>
      <c r="S365" s="100" t="e">
        <f aca="false">HLOOKUP("Device Tree Pin Name",#REF!,MATCH($A365,#REF!,0),FALSE())</f>
        <v>#VALUE!</v>
      </c>
      <c r="T365" s="95" t="e">
        <f aca="false">HLOOKUP("power rail",#REF!,MATCH($A365,#REF!,0),FALSE())</f>
        <v>#VALUE!</v>
      </c>
      <c r="U365" s="96" t="e">
        <f aca="false">HLOOKUP("Wake Capable",#REF!,MATCH($A365,#REF!,0),FALSE())</f>
        <v>#VALUE!</v>
      </c>
      <c r="V365" s="96" t="e">
        <f aca="false">HLOOKUP("Strap",#REF!,MATCH($A365,#REF!,0),FALSE())</f>
        <v>#VALUE!</v>
      </c>
      <c r="W365" s="96"/>
      <c r="X365" s="96" t="e">
        <f aca="false">HLOOKUP("DPD_Control",#REF!,MATCH($A365,#REF!,0),FALSE())</f>
        <v>#VALUE!</v>
      </c>
      <c r="Y365" s="96" t="e">
        <f aca="false">HLOOKUP("DPD_Group",#REF!,MATCH($A365,#REF!,0),FALSE())</f>
        <v>#VALUE!</v>
      </c>
      <c r="Z365" s="95"/>
      <c r="AA365" s="95" t="e">
        <f aca="false">HLOOKUP("Pad type",#REF!,MATCH($A365,#REF!,0),FALSE())</f>
        <v>#VALUE!</v>
      </c>
      <c r="AB365" s="100"/>
      <c r="AC365" s="100" t="e">
        <f aca="false">HLOOKUP("POR Pin State",#REF!,MATCH($A365,#REF!,0),FALSE())</f>
        <v>#VALUE!</v>
      </c>
      <c r="AD365" s="186"/>
      <c r="AE365" s="187"/>
      <c r="AF365" s="187"/>
      <c r="AG365" s="187"/>
      <c r="AH365" s="188"/>
      <c r="AI365" s="188"/>
      <c r="AJ365" s="189"/>
      <c r="AK365" s="189"/>
      <c r="AL365" s="189"/>
      <c r="AM365" s="189"/>
      <c r="AN365" s="189"/>
      <c r="AO365" s="189"/>
      <c r="AP365" s="189"/>
      <c r="AQ365" s="194" t="s">
        <v>849</v>
      </c>
      <c r="AR365" s="104"/>
      <c r="AS365" s="104"/>
      <c r="AT365" s="104"/>
      <c r="AU365" s="104"/>
      <c r="AV365" s="104"/>
      <c r="AW365" s="104"/>
      <c r="AX365" s="104"/>
      <c r="AY365" s="104"/>
      <c r="AZ365" s="104"/>
      <c r="BA365" s="104"/>
      <c r="BB365" s="162"/>
      <c r="BC365" s="104"/>
      <c r="BD365" s="191"/>
      <c r="BE365" s="206" t="s">
        <v>850</v>
      </c>
      <c r="BF365" s="108" t="e">
        <f aca="false">VLOOKUP($A365,#REF!, 34, FALSE())</f>
        <v>#VALUE!</v>
      </c>
      <c r="BG365" s="418" t="e">
        <f aca="false">VLOOKUP($A365,#REF!, 22, FALSE())</f>
        <v>#VALUE!</v>
      </c>
      <c r="BH365" s="109"/>
    </row>
    <row r="366" s="193" customFormat="true" ht="12.75" hidden="false" customHeight="true" outlineLevel="0" collapsed="false">
      <c r="A366" s="184" t="s">
        <v>851</v>
      </c>
      <c r="B366" s="86" t="e">
        <f aca="false">VLOOKUP($A366,#REF!, 34, FALSE())</f>
        <v>#VALUE!</v>
      </c>
      <c r="C366" s="87" t="str">
        <f aca="false">CONCATENATE("unused_",A366)</f>
        <v>unused_HDMI_DP0_TXDN3</v>
      </c>
      <c r="D366" s="88" t="e">
        <f aca="false">IF(LEN(VLOOKUP($A366,#REF!,8,FALSE())),LEFT(VLOOKUP($A366,#REF!,8,FALSE()),LEN(VLOOKUP($A366,#REF!,8,FALSE()))-2),"")</f>
        <v>#VALUE!</v>
      </c>
      <c r="E366" s="89" t="e">
        <f aca="false">IF(LEN(VLOOKUP($A366,#REF!,4,FALSE())),IF(INDEX(#REF!,MATCH($A366,#REF!,0),1),LEFT(VLOOKUP($A366,#REF!,4,FALSE()),LEN(VLOOKUP($A366,#REF!,4,FALSE()))-2),CONCATENATE(LEFT(VLOOKUP($A366,#REF!,4,FALSE()),LEN(VLOOKUP($A366,#REF!,4,FALSE()))-2),"*")),"")</f>
        <v>#VALUE!</v>
      </c>
      <c r="F366" s="90" t="e">
        <f aca="false">IF(LEN(VLOOKUP($A366,#REF!,5,FALSE())),IF(INDEX(#REF!,MATCH($A366,#REF!,0),2),LEFT(VLOOKUP($A366,#REF!,5,FALSE()),LEN(VLOOKUP($A366,#REF!,5,FALSE()))-2),CONCATENATE(LEFT(VLOOKUP($A366,#REF!,5,FALSE()),LEN(VLOOKUP($A366,#REF!,5,FALSE()))-2),"*")),"")</f>
        <v>#VALUE!</v>
      </c>
      <c r="G366" s="90" t="e">
        <f aca="false">IF(LEN(VLOOKUP($A366,#REF!,6,FALSE())),IF(INDEX(#REF!,MATCH($A366,#REF!,0),3),LEFT(VLOOKUP($A366,#REF!,6,FALSE()),LEN(VLOOKUP($A366,#REF!,6,FALSE()))-2),CONCATENATE(LEFT(VLOOKUP($A366,#REF!,6,FALSE()),LEN(VLOOKUP($A366,#REF!,6,FALSE()))-2),"*")),"")</f>
        <v>#VALUE!</v>
      </c>
      <c r="H366" s="91" t="e">
        <f aca="false">IF(LEN(VLOOKUP($A366,#REF!,7,FALSE())),IF(INDEX(#REF!,MATCH($A366,#REF!,0),4),LEFT(VLOOKUP($A366,#REF!,7,FALSE()),LEN(VLOOKUP($A366,#REF!,7,FALSE()))-2),CONCATENATE(LEFT(VLOOKUP($A366,#REF!,7,FALSE()),LEN(VLOOKUP($A366,#REF!,7,FALSE()))-2),"*")),"")</f>
        <v>#VALUE!</v>
      </c>
      <c r="I366" s="92" t="e">
        <f aca="false">IF(LEN(VLOOKUP($A366,#REF!,8,FALSE())),UPPER(RIGHT(VLOOKUP($A366,#REF!,8,FALSE()), 1)),"")</f>
        <v>#VALUE!</v>
      </c>
      <c r="J366" s="90" t="e">
        <f aca="false">IF(LEN(VLOOKUP($A366,#REF!,4,FALSE())),UPPER(RIGHT(VLOOKUP($A366,#REF!,4,FALSE()), 1)),"")</f>
        <v>#VALUE!</v>
      </c>
      <c r="K366" s="90" t="e">
        <f aca="false">IF(LEN(VLOOKUP($A366,#REF!,5,FALSE())),UPPER(RIGHT(VLOOKUP($A366,#REF!,5,FALSE()), 1)),"")</f>
        <v>#VALUE!</v>
      </c>
      <c r="L366" s="90" t="e">
        <f aca="false">IF(LEN(VLOOKUP($A366,#REF!,6,FALSE())),UPPER(RIGHT(VLOOKUP($A366,#REF!,6,FALSE()), 1)),"")</f>
        <v>#VALUE!</v>
      </c>
      <c r="M366" s="91" t="e">
        <f aca="false">IF(LEN(VLOOKUP($A366,#REF!,7,FALSE())),UPPER(RIGHT(VLOOKUP($A366,#REF!,7,FALSE()), 1)),"")</f>
        <v>#VALUE!</v>
      </c>
      <c r="N366" s="185"/>
      <c r="O366" s="185"/>
      <c r="P366" s="185"/>
      <c r="Q366" s="185"/>
      <c r="R366" s="185"/>
      <c r="S366" s="100" t="e">
        <f aca="false">HLOOKUP("Device Tree Pin Name",#REF!,MATCH($A366,#REF!,0),FALSE())</f>
        <v>#VALUE!</v>
      </c>
      <c r="T366" s="95" t="e">
        <f aca="false">HLOOKUP("power rail",#REF!,MATCH($A366,#REF!,0),FALSE())</f>
        <v>#VALUE!</v>
      </c>
      <c r="U366" s="96" t="e">
        <f aca="false">HLOOKUP("Wake Capable",#REF!,MATCH($A366,#REF!,0),FALSE())</f>
        <v>#VALUE!</v>
      </c>
      <c r="V366" s="96" t="e">
        <f aca="false">HLOOKUP("Strap",#REF!,MATCH($A366,#REF!,0),FALSE())</f>
        <v>#VALUE!</v>
      </c>
      <c r="W366" s="96"/>
      <c r="X366" s="96" t="e">
        <f aca="false">HLOOKUP("DPD_Control",#REF!,MATCH($A366,#REF!,0),FALSE())</f>
        <v>#VALUE!</v>
      </c>
      <c r="Y366" s="96" t="e">
        <f aca="false">HLOOKUP("DPD_Group",#REF!,MATCH($A366,#REF!,0),FALSE())</f>
        <v>#VALUE!</v>
      </c>
      <c r="Z366" s="95"/>
      <c r="AA366" s="95" t="e">
        <f aca="false">HLOOKUP("Pad type",#REF!,MATCH($A366,#REF!,0),FALSE())</f>
        <v>#VALUE!</v>
      </c>
      <c r="AB366" s="100"/>
      <c r="AC366" s="100" t="e">
        <f aca="false">HLOOKUP("POR Pin State",#REF!,MATCH($A366,#REF!,0),FALSE())</f>
        <v>#VALUE!</v>
      </c>
      <c r="AD366" s="186"/>
      <c r="AE366" s="187"/>
      <c r="AF366" s="187"/>
      <c r="AG366" s="187"/>
      <c r="AH366" s="188"/>
      <c r="AI366" s="188"/>
      <c r="AJ366" s="189"/>
      <c r="AK366" s="189"/>
      <c r="AL366" s="189"/>
      <c r="AM366" s="189"/>
      <c r="AN366" s="189"/>
      <c r="AO366" s="189"/>
      <c r="AP366" s="189"/>
      <c r="AQ366" s="194" t="s">
        <v>852</v>
      </c>
      <c r="AR366" s="104"/>
      <c r="AS366" s="104"/>
      <c r="AT366" s="104"/>
      <c r="AU366" s="104"/>
      <c r="AV366" s="104"/>
      <c r="AW366" s="104"/>
      <c r="AX366" s="104"/>
      <c r="AY366" s="104"/>
      <c r="AZ366" s="104"/>
      <c r="BA366" s="104"/>
      <c r="BB366" s="162"/>
      <c r="BC366" s="104"/>
      <c r="BD366" s="191"/>
      <c r="BE366" s="206" t="s">
        <v>853</v>
      </c>
      <c r="BF366" s="108" t="e">
        <f aca="false">VLOOKUP($A366,#REF!, 34, FALSE())</f>
        <v>#VALUE!</v>
      </c>
      <c r="BG366" s="418" t="e">
        <f aca="false">VLOOKUP($A366,#REF!, 22, FALSE())</f>
        <v>#VALUE!</v>
      </c>
      <c r="BH366" s="109"/>
    </row>
    <row r="367" s="193" customFormat="true" ht="12.75" hidden="false" customHeight="true" outlineLevel="0" collapsed="false">
      <c r="A367" s="184" t="s">
        <v>854</v>
      </c>
      <c r="B367" s="86" t="e">
        <f aca="false">VLOOKUP($A367,#REF!, 34, FALSE())</f>
        <v>#VALUE!</v>
      </c>
      <c r="C367" s="87" t="str">
        <f aca="false">CONCATENATE("unused_",A367)</f>
        <v>unused_HDMI_DP0_RSET</v>
      </c>
      <c r="D367" s="88" t="e">
        <f aca="false">IF(LEN(VLOOKUP($A367,#REF!,8,FALSE())),LEFT(VLOOKUP($A367,#REF!,8,FALSE()),LEN(VLOOKUP($A367,#REF!,8,FALSE()))-2),"")</f>
        <v>#VALUE!</v>
      </c>
      <c r="E367" s="89" t="e">
        <f aca="false">IF(LEN(VLOOKUP($A367,#REF!,4,FALSE())),IF(INDEX(#REF!,MATCH($A367,#REF!,0),1),LEFT(VLOOKUP($A367,#REF!,4,FALSE()),LEN(VLOOKUP($A367,#REF!,4,FALSE()))-2),CONCATENATE(LEFT(VLOOKUP($A367,#REF!,4,FALSE()),LEN(VLOOKUP($A367,#REF!,4,FALSE()))-2),"*")),"")</f>
        <v>#VALUE!</v>
      </c>
      <c r="F367" s="90" t="e">
        <f aca="false">IF(LEN(VLOOKUP($A367,#REF!,5,FALSE())),IF(INDEX(#REF!,MATCH($A367,#REF!,0),2),LEFT(VLOOKUP($A367,#REF!,5,FALSE()),LEN(VLOOKUP($A367,#REF!,5,FALSE()))-2),CONCATENATE(LEFT(VLOOKUP($A367,#REF!,5,FALSE()),LEN(VLOOKUP($A367,#REF!,5,FALSE()))-2),"*")),"")</f>
        <v>#VALUE!</v>
      </c>
      <c r="G367" s="90" t="e">
        <f aca="false">IF(LEN(VLOOKUP($A367,#REF!,6,FALSE())),IF(INDEX(#REF!,MATCH($A367,#REF!,0),3),LEFT(VLOOKUP($A367,#REF!,6,FALSE()),LEN(VLOOKUP($A367,#REF!,6,FALSE()))-2),CONCATENATE(LEFT(VLOOKUP($A367,#REF!,6,FALSE()),LEN(VLOOKUP($A367,#REF!,6,FALSE()))-2),"*")),"")</f>
        <v>#VALUE!</v>
      </c>
      <c r="H367" s="91" t="e">
        <f aca="false">IF(LEN(VLOOKUP($A367,#REF!,7,FALSE())),IF(INDEX(#REF!,MATCH($A367,#REF!,0),4),LEFT(VLOOKUP($A367,#REF!,7,FALSE()),LEN(VLOOKUP($A367,#REF!,7,FALSE()))-2),CONCATENATE(LEFT(VLOOKUP($A367,#REF!,7,FALSE()),LEN(VLOOKUP($A367,#REF!,7,FALSE()))-2),"*")),"")</f>
        <v>#VALUE!</v>
      </c>
      <c r="I367" s="92" t="e">
        <f aca="false">IF(LEN(VLOOKUP($A367,#REF!,8,FALSE())),UPPER(RIGHT(VLOOKUP($A367,#REF!,8,FALSE()), 1)),"")</f>
        <v>#VALUE!</v>
      </c>
      <c r="J367" s="90" t="e">
        <f aca="false">IF(LEN(VLOOKUP($A367,#REF!,4,FALSE())),UPPER(RIGHT(VLOOKUP($A367,#REF!,4,FALSE()), 1)),"")</f>
        <v>#VALUE!</v>
      </c>
      <c r="K367" s="90" t="e">
        <f aca="false">IF(LEN(VLOOKUP($A367,#REF!,5,FALSE())),UPPER(RIGHT(VLOOKUP($A367,#REF!,5,FALSE()), 1)),"")</f>
        <v>#VALUE!</v>
      </c>
      <c r="L367" s="90" t="e">
        <f aca="false">IF(LEN(VLOOKUP($A367,#REF!,6,FALSE())),UPPER(RIGHT(VLOOKUP($A367,#REF!,6,FALSE()), 1)),"")</f>
        <v>#VALUE!</v>
      </c>
      <c r="M367" s="91" t="e">
        <f aca="false">IF(LEN(VLOOKUP($A367,#REF!,7,FALSE())),UPPER(RIGHT(VLOOKUP($A367,#REF!,7,FALSE()), 1)),"")</f>
        <v>#VALUE!</v>
      </c>
      <c r="N367" s="185"/>
      <c r="O367" s="185"/>
      <c r="P367" s="185"/>
      <c r="Q367" s="185"/>
      <c r="R367" s="185"/>
      <c r="S367" s="100" t="e">
        <f aca="false">HLOOKUP("Device Tree Pin Name",#REF!,MATCH($A367,#REF!,0),FALSE())</f>
        <v>#VALUE!</v>
      </c>
      <c r="T367" s="95" t="e">
        <f aca="false">HLOOKUP("power rail",#REF!,MATCH($A367,#REF!,0),FALSE())</f>
        <v>#VALUE!</v>
      </c>
      <c r="U367" s="96" t="e">
        <f aca="false">HLOOKUP("Wake Capable",#REF!,MATCH($A367,#REF!,0),FALSE())</f>
        <v>#VALUE!</v>
      </c>
      <c r="V367" s="96" t="e">
        <f aca="false">HLOOKUP("Strap",#REF!,MATCH($A367,#REF!,0),FALSE())</f>
        <v>#VALUE!</v>
      </c>
      <c r="W367" s="96"/>
      <c r="X367" s="96" t="e">
        <f aca="false">HLOOKUP("DPD_Control",#REF!,MATCH($A367,#REF!,0),FALSE())</f>
        <v>#VALUE!</v>
      </c>
      <c r="Y367" s="96" t="e">
        <f aca="false">HLOOKUP("DPD_Group",#REF!,MATCH($A367,#REF!,0),FALSE())</f>
        <v>#VALUE!</v>
      </c>
      <c r="Z367" s="95"/>
      <c r="AA367" s="95" t="e">
        <f aca="false">HLOOKUP("Pad type",#REF!,MATCH($A367,#REF!,0),FALSE())</f>
        <v>#VALUE!</v>
      </c>
      <c r="AB367" s="100"/>
      <c r="AC367" s="100" t="e">
        <f aca="false">HLOOKUP("POR Pin State",#REF!,MATCH($A367,#REF!,0),FALSE())</f>
        <v>#VALUE!</v>
      </c>
      <c r="AD367" s="186"/>
      <c r="AE367" s="187"/>
      <c r="AF367" s="187"/>
      <c r="AG367" s="187"/>
      <c r="AH367" s="188"/>
      <c r="AI367" s="188"/>
      <c r="AJ367" s="189"/>
      <c r="AK367" s="189"/>
      <c r="AL367" s="189"/>
      <c r="AM367" s="189"/>
      <c r="AN367" s="189"/>
      <c r="AO367" s="189"/>
      <c r="AP367" s="189"/>
      <c r="AQ367" s="194" t="s">
        <v>852</v>
      </c>
      <c r="AR367" s="104"/>
      <c r="AS367" s="104"/>
      <c r="AT367" s="104"/>
      <c r="AU367" s="104"/>
      <c r="AV367" s="104"/>
      <c r="AW367" s="104"/>
      <c r="AX367" s="104"/>
      <c r="AY367" s="104"/>
      <c r="AZ367" s="104"/>
      <c r="BA367" s="199" t="s">
        <v>826</v>
      </c>
      <c r="BB367" s="162"/>
      <c r="BC367" s="104"/>
      <c r="BD367" s="191"/>
      <c r="BE367" s="206" t="s">
        <v>855</v>
      </c>
      <c r="BF367" s="108" t="e">
        <f aca="false">VLOOKUP($A367,#REF!, 34, FALSE())</f>
        <v>#VALUE!</v>
      </c>
      <c r="BG367" s="418" t="e">
        <f aca="false">VLOOKUP($A367,#REF!, 22, FALSE())</f>
        <v>#VALUE!</v>
      </c>
      <c r="BH367" s="109"/>
    </row>
    <row r="368" s="181" customFormat="true" ht="18" hidden="false" customHeight="true" outlineLevel="0" collapsed="false">
      <c r="A368" s="64" t="s">
        <v>856</v>
      </c>
      <c r="B368" s="200" t="s">
        <v>857</v>
      </c>
      <c r="C368" s="65"/>
      <c r="D368" s="66"/>
      <c r="E368" s="66"/>
      <c r="F368" s="66"/>
      <c r="G368" s="66"/>
      <c r="H368" s="66"/>
      <c r="I368" s="65"/>
      <c r="J368" s="65"/>
      <c r="K368" s="65"/>
      <c r="L368" s="65"/>
      <c r="M368" s="65"/>
      <c r="N368" s="65"/>
      <c r="O368" s="65"/>
      <c r="P368" s="65"/>
      <c r="Q368" s="65"/>
      <c r="R368" s="65"/>
      <c r="S368" s="65"/>
      <c r="T368" s="65"/>
      <c r="U368" s="67"/>
      <c r="V368" s="67"/>
      <c r="W368" s="67"/>
      <c r="X368" s="67"/>
      <c r="Y368" s="67"/>
      <c r="Z368" s="68"/>
      <c r="AA368" s="68"/>
      <c r="AB368" s="68"/>
      <c r="AC368" s="68"/>
      <c r="AD368" s="68"/>
      <c r="AE368" s="68"/>
      <c r="AF368" s="68"/>
      <c r="AG368" s="68"/>
      <c r="AH368" s="68"/>
      <c r="AI368" s="68"/>
      <c r="AJ368" s="68"/>
      <c r="AK368" s="68"/>
      <c r="AL368" s="68"/>
      <c r="AM368" s="68"/>
      <c r="AN368" s="68"/>
      <c r="AO368" s="68"/>
      <c r="AP368" s="68"/>
      <c r="AQ368" s="69"/>
      <c r="AR368" s="69"/>
      <c r="AS368" s="70"/>
      <c r="AT368" s="70"/>
      <c r="AU368" s="70"/>
      <c r="AV368" s="70"/>
      <c r="AW368" s="70"/>
      <c r="AX368" s="70"/>
      <c r="AY368" s="70"/>
      <c r="AZ368" s="70"/>
      <c r="BA368" s="70"/>
      <c r="BB368" s="70"/>
      <c r="BC368" s="81" t="s">
        <v>153</v>
      </c>
      <c r="BD368" s="70"/>
      <c r="BE368" s="182" t="s">
        <v>856</v>
      </c>
      <c r="BF368" s="358" t="s">
        <v>857</v>
      </c>
      <c r="BG368" s="358"/>
      <c r="BH368" s="182"/>
    </row>
    <row r="369" s="193" customFormat="true" ht="12.75" hidden="false" customHeight="true" outlineLevel="0" collapsed="false">
      <c r="A369" s="184" t="s">
        <v>858</v>
      </c>
      <c r="B369" s="86" t="e">
        <f aca="false">VLOOKUP($A369,#REF!, 34, FALSE())</f>
        <v>#VALUE!</v>
      </c>
      <c r="C369" s="87" t="str">
        <f aca="false">CONCATENATE("unused_",A369)</f>
        <v>unused_USB0_DP</v>
      </c>
      <c r="D369" s="88" t="e">
        <f aca="false">IF(LEN(VLOOKUP($A369,#REF!,8,FALSE())),LEFT(VLOOKUP($A369,#REF!,8,FALSE()),LEN(VLOOKUP($A369,#REF!,8,FALSE()))-2),"")</f>
        <v>#VALUE!</v>
      </c>
      <c r="E369" s="89" t="e">
        <f aca="false">IF(LEN(VLOOKUP($A369,#REF!,4,FALSE())),IF(INDEX(#REF!,MATCH($A369,#REF!,0),1),LEFT(VLOOKUP($A369,#REF!,4,FALSE()),LEN(VLOOKUP($A369,#REF!,4,FALSE()))-2),CONCATENATE(LEFT(VLOOKUP($A369,#REF!,4,FALSE()),LEN(VLOOKUP($A369,#REF!,4,FALSE()))-2),"*")),"")</f>
        <v>#VALUE!</v>
      </c>
      <c r="F369" s="90" t="e">
        <f aca="false">IF(LEN(VLOOKUP($A369,#REF!,5,FALSE())),IF(INDEX(#REF!,MATCH($A369,#REF!,0),2),LEFT(VLOOKUP($A369,#REF!,5,FALSE()),LEN(VLOOKUP($A369,#REF!,5,FALSE()))-2),CONCATENATE(LEFT(VLOOKUP($A369,#REF!,5,FALSE()),LEN(VLOOKUP($A369,#REF!,5,FALSE()))-2),"*")),"")</f>
        <v>#VALUE!</v>
      </c>
      <c r="G369" s="90" t="e">
        <f aca="false">IF(LEN(VLOOKUP($A369,#REF!,6,FALSE())),IF(INDEX(#REF!,MATCH($A369,#REF!,0),3),LEFT(VLOOKUP($A369,#REF!,6,FALSE()),LEN(VLOOKUP($A369,#REF!,6,FALSE()))-2),CONCATENATE(LEFT(VLOOKUP($A369,#REF!,6,FALSE()),LEN(VLOOKUP($A369,#REF!,6,FALSE()))-2),"*")),"")</f>
        <v>#VALUE!</v>
      </c>
      <c r="H369" s="91" t="e">
        <f aca="false">IF(LEN(VLOOKUP($A369,#REF!,7,FALSE())),IF(INDEX(#REF!,MATCH($A369,#REF!,0),4),LEFT(VLOOKUP($A369,#REF!,7,FALSE()),LEN(VLOOKUP($A369,#REF!,7,FALSE()))-2),CONCATENATE(LEFT(VLOOKUP($A369,#REF!,7,FALSE()),LEN(VLOOKUP($A369,#REF!,7,FALSE()))-2),"*")),"")</f>
        <v>#VALUE!</v>
      </c>
      <c r="I369" s="92" t="e">
        <f aca="false">IF(LEN(VLOOKUP($A369,#REF!,8,FALSE())),UPPER(RIGHT(VLOOKUP($A369,#REF!,8,FALSE()), 1)),"")</f>
        <v>#VALUE!</v>
      </c>
      <c r="J369" s="90" t="e">
        <f aca="false">IF(LEN(VLOOKUP($A369,#REF!,4,FALSE())),UPPER(RIGHT(VLOOKUP($A369,#REF!,4,FALSE()), 1)),"")</f>
        <v>#VALUE!</v>
      </c>
      <c r="K369" s="90" t="e">
        <f aca="false">IF(LEN(VLOOKUP($A369,#REF!,5,FALSE())),UPPER(RIGHT(VLOOKUP($A369,#REF!,5,FALSE()), 1)),"")</f>
        <v>#VALUE!</v>
      </c>
      <c r="L369" s="90" t="e">
        <f aca="false">IF(LEN(VLOOKUP($A369,#REF!,6,FALSE())),UPPER(RIGHT(VLOOKUP($A369,#REF!,6,FALSE()), 1)),"")</f>
        <v>#VALUE!</v>
      </c>
      <c r="M369" s="91" t="e">
        <f aca="false">IF(LEN(VLOOKUP($A369,#REF!,7,FALSE())),UPPER(RIGHT(VLOOKUP($A369,#REF!,7,FALSE()), 1)),"")</f>
        <v>#VALUE!</v>
      </c>
      <c r="N369" s="185"/>
      <c r="O369" s="185"/>
      <c r="P369" s="185"/>
      <c r="Q369" s="185"/>
      <c r="R369" s="185"/>
      <c r="S369" s="100" t="e">
        <f aca="false">HLOOKUP("Device Tree Pin Name",#REF!,MATCH($A369,#REF!,0),FALSE())</f>
        <v>#VALUE!</v>
      </c>
      <c r="T369" s="95" t="e">
        <f aca="false">HLOOKUP("power rail",#REF!,MATCH($A369,#REF!,0),FALSE())</f>
        <v>#VALUE!</v>
      </c>
      <c r="U369" s="96" t="e">
        <f aca="false">HLOOKUP("Wake Capable",#REF!,MATCH($A369,#REF!,0),FALSE())</f>
        <v>#VALUE!</v>
      </c>
      <c r="V369" s="96" t="e">
        <f aca="false">HLOOKUP("Strap",#REF!,MATCH($A369,#REF!,0),FALSE())</f>
        <v>#VALUE!</v>
      </c>
      <c r="W369" s="96"/>
      <c r="X369" s="96"/>
      <c r="Y369" s="96" t="e">
        <f aca="false">HLOOKUP("DPD_Group",#REF!,MATCH($A369,#REF!,0),FALSE())</f>
        <v>#VALUE!</v>
      </c>
      <c r="Z369" s="95"/>
      <c r="AA369" s="95" t="e">
        <f aca="false">HLOOKUP("Pad type",#REF!,MATCH($A369,#REF!,0),FALSE())</f>
        <v>#VALUE!</v>
      </c>
      <c r="AB369" s="94"/>
      <c r="AC369" s="94" t="e">
        <f aca="false">HLOOKUP("POR Pin State",#REF!,MATCH($A369,#REF!,0),FALSE())</f>
        <v>#VALUE!</v>
      </c>
      <c r="AD369" s="202"/>
      <c r="AE369" s="202"/>
      <c r="AF369" s="202"/>
      <c r="AG369" s="202"/>
      <c r="AH369" s="203"/>
      <c r="AI369" s="188"/>
      <c r="AJ369" s="189"/>
      <c r="AK369" s="189"/>
      <c r="AL369" s="189"/>
      <c r="AM369" s="189"/>
      <c r="AN369" s="189"/>
      <c r="AO369" s="189"/>
      <c r="AP369" s="189"/>
      <c r="AQ369" s="207" t="s">
        <v>858</v>
      </c>
      <c r="AR369" s="104"/>
      <c r="AS369" s="104"/>
      <c r="AT369" s="104"/>
      <c r="AU369" s="104"/>
      <c r="AV369" s="104"/>
      <c r="AW369" s="104"/>
      <c r="AX369" s="104"/>
      <c r="AY369" s="104"/>
      <c r="AZ369" s="104"/>
      <c r="BA369" s="104"/>
      <c r="BB369" s="162"/>
      <c r="BC369" s="174"/>
      <c r="BD369" s="191"/>
      <c r="BE369" s="107" t="s">
        <v>859</v>
      </c>
      <c r="BF369" s="108" t="e">
        <f aca="false">VLOOKUP($A369,#REF!, 34, FALSE())</f>
        <v>#VALUE!</v>
      </c>
      <c r="BG369" s="418" t="e">
        <f aca="false">VLOOKUP($A369,#REF!, 22, FALSE())</f>
        <v>#VALUE!</v>
      </c>
      <c r="BH369" s="109"/>
    </row>
    <row r="370" s="193" customFormat="true" ht="12.75" hidden="false" customHeight="true" outlineLevel="0" collapsed="false">
      <c r="A370" s="184" t="s">
        <v>859</v>
      </c>
      <c r="B370" s="86" t="e">
        <f aca="false">VLOOKUP($A370,#REF!, 34, FALSE())</f>
        <v>#VALUE!</v>
      </c>
      <c r="C370" s="87" t="str">
        <f aca="false">CONCATENATE("unused_",A370)</f>
        <v>unused_USB0_DN</v>
      </c>
      <c r="D370" s="88" t="e">
        <f aca="false">IF(LEN(VLOOKUP($A370,#REF!,8,FALSE())),LEFT(VLOOKUP($A370,#REF!,8,FALSE()),LEN(VLOOKUP($A370,#REF!,8,FALSE()))-2),"")</f>
        <v>#VALUE!</v>
      </c>
      <c r="E370" s="89" t="e">
        <f aca="false">IF(LEN(VLOOKUP($A370,#REF!,4,FALSE())),IF(INDEX(#REF!,MATCH($A370,#REF!,0),1),LEFT(VLOOKUP($A370,#REF!,4,FALSE()),LEN(VLOOKUP($A370,#REF!,4,FALSE()))-2),CONCATENATE(LEFT(VLOOKUP($A370,#REF!,4,FALSE()),LEN(VLOOKUP($A370,#REF!,4,FALSE()))-2),"*")),"")</f>
        <v>#VALUE!</v>
      </c>
      <c r="F370" s="90" t="e">
        <f aca="false">IF(LEN(VLOOKUP($A370,#REF!,5,FALSE())),IF(INDEX(#REF!,MATCH($A370,#REF!,0),2),LEFT(VLOOKUP($A370,#REF!,5,FALSE()),LEN(VLOOKUP($A370,#REF!,5,FALSE()))-2),CONCATENATE(LEFT(VLOOKUP($A370,#REF!,5,FALSE()),LEN(VLOOKUP($A370,#REF!,5,FALSE()))-2),"*")),"")</f>
        <v>#VALUE!</v>
      </c>
      <c r="G370" s="90" t="e">
        <f aca="false">IF(LEN(VLOOKUP($A370,#REF!,6,FALSE())),IF(INDEX(#REF!,MATCH($A370,#REF!,0),3),LEFT(VLOOKUP($A370,#REF!,6,FALSE()),LEN(VLOOKUP($A370,#REF!,6,FALSE()))-2),CONCATENATE(LEFT(VLOOKUP($A370,#REF!,6,FALSE()),LEN(VLOOKUP($A370,#REF!,6,FALSE()))-2),"*")),"")</f>
        <v>#VALUE!</v>
      </c>
      <c r="H370" s="91" t="e">
        <f aca="false">IF(LEN(VLOOKUP($A370,#REF!,7,FALSE())),IF(INDEX(#REF!,MATCH($A370,#REF!,0),4),LEFT(VLOOKUP($A370,#REF!,7,FALSE()),LEN(VLOOKUP($A370,#REF!,7,FALSE()))-2),CONCATENATE(LEFT(VLOOKUP($A370,#REF!,7,FALSE()),LEN(VLOOKUP($A370,#REF!,7,FALSE()))-2),"*")),"")</f>
        <v>#VALUE!</v>
      </c>
      <c r="I370" s="92" t="e">
        <f aca="false">IF(LEN(VLOOKUP($A370,#REF!,8,FALSE())),UPPER(RIGHT(VLOOKUP($A370,#REF!,8,FALSE()), 1)),"")</f>
        <v>#VALUE!</v>
      </c>
      <c r="J370" s="90" t="e">
        <f aca="false">IF(LEN(VLOOKUP($A370,#REF!,4,FALSE())),UPPER(RIGHT(VLOOKUP($A370,#REF!,4,FALSE()), 1)),"")</f>
        <v>#VALUE!</v>
      </c>
      <c r="K370" s="90" t="e">
        <f aca="false">IF(LEN(VLOOKUP($A370,#REF!,5,FALSE())),UPPER(RIGHT(VLOOKUP($A370,#REF!,5,FALSE()), 1)),"")</f>
        <v>#VALUE!</v>
      </c>
      <c r="L370" s="90" t="e">
        <f aca="false">IF(LEN(VLOOKUP($A370,#REF!,6,FALSE())),UPPER(RIGHT(VLOOKUP($A370,#REF!,6,FALSE()), 1)),"")</f>
        <v>#VALUE!</v>
      </c>
      <c r="M370" s="91" t="e">
        <f aca="false">IF(LEN(VLOOKUP($A370,#REF!,7,FALSE())),UPPER(RIGHT(VLOOKUP($A370,#REF!,7,FALSE()), 1)),"")</f>
        <v>#VALUE!</v>
      </c>
      <c r="N370" s="185"/>
      <c r="O370" s="185"/>
      <c r="P370" s="185"/>
      <c r="Q370" s="185"/>
      <c r="R370" s="185"/>
      <c r="S370" s="100" t="e">
        <f aca="false">HLOOKUP("Device Tree Pin Name",#REF!,MATCH($A370,#REF!,0),FALSE())</f>
        <v>#VALUE!</v>
      </c>
      <c r="T370" s="95" t="e">
        <f aca="false">HLOOKUP("power rail",#REF!,MATCH($A370,#REF!,0),FALSE())</f>
        <v>#VALUE!</v>
      </c>
      <c r="U370" s="96" t="e">
        <f aca="false">HLOOKUP("Wake Capable",#REF!,MATCH($A370,#REF!,0),FALSE())</f>
        <v>#VALUE!</v>
      </c>
      <c r="V370" s="96" t="e">
        <f aca="false">HLOOKUP("Strap",#REF!,MATCH($A370,#REF!,0),FALSE())</f>
        <v>#VALUE!</v>
      </c>
      <c r="W370" s="96"/>
      <c r="X370" s="96"/>
      <c r="Y370" s="96" t="e">
        <f aca="false">HLOOKUP("DPD_Group",#REF!,MATCH($A370,#REF!,0),FALSE())</f>
        <v>#VALUE!</v>
      </c>
      <c r="Z370" s="95"/>
      <c r="AA370" s="95" t="e">
        <f aca="false">HLOOKUP("Pad type",#REF!,MATCH($A370,#REF!,0),FALSE())</f>
        <v>#VALUE!</v>
      </c>
      <c r="AB370" s="100"/>
      <c r="AC370" s="100" t="e">
        <f aca="false">HLOOKUP("POR Pin State",#REF!,MATCH($A370,#REF!,0),FALSE())</f>
        <v>#VALUE!</v>
      </c>
      <c r="AD370" s="187"/>
      <c r="AE370" s="187"/>
      <c r="AF370" s="187"/>
      <c r="AG370" s="187"/>
      <c r="AH370" s="188"/>
      <c r="AI370" s="188"/>
      <c r="AJ370" s="189"/>
      <c r="AK370" s="189"/>
      <c r="AL370" s="189"/>
      <c r="AM370" s="189"/>
      <c r="AN370" s="189"/>
      <c r="AO370" s="189"/>
      <c r="AP370" s="189"/>
      <c r="AQ370" s="208" t="s">
        <v>858</v>
      </c>
      <c r="AR370" s="104"/>
      <c r="AS370" s="104"/>
      <c r="AT370" s="104"/>
      <c r="AU370" s="104"/>
      <c r="AV370" s="104"/>
      <c r="AW370" s="104"/>
      <c r="AX370" s="104"/>
      <c r="AY370" s="104"/>
      <c r="AZ370" s="104"/>
      <c r="BA370" s="104"/>
      <c r="BB370" s="162"/>
      <c r="BC370" s="104"/>
      <c r="BD370" s="191"/>
      <c r="BE370" s="111" t="s">
        <v>858</v>
      </c>
      <c r="BF370" s="108" t="e">
        <f aca="false">VLOOKUP($A370,#REF!, 34, FALSE())</f>
        <v>#VALUE!</v>
      </c>
      <c r="BG370" s="418" t="e">
        <f aca="false">VLOOKUP($A370,#REF!, 22, FALSE())</f>
        <v>#VALUE!</v>
      </c>
      <c r="BH370" s="109"/>
    </row>
    <row r="371" s="193" customFormat="true" ht="12.75" hidden="false" customHeight="true" outlineLevel="0" collapsed="false">
      <c r="A371" s="184" t="s">
        <v>860</v>
      </c>
      <c r="B371" s="86" t="e">
        <f aca="false">VLOOKUP($A371,#REF!, 34, FALSE())</f>
        <v>#VALUE!</v>
      </c>
      <c r="C371" s="87" t="str">
        <f aca="false">CONCATENATE("unused_",A371)</f>
        <v>unused_USB1_DP</v>
      </c>
      <c r="D371" s="88" t="e">
        <f aca="false">IF(LEN(VLOOKUP($A371,#REF!,8,FALSE())),LEFT(VLOOKUP($A371,#REF!,8,FALSE()),LEN(VLOOKUP($A371,#REF!,8,FALSE()))-2),"")</f>
        <v>#VALUE!</v>
      </c>
      <c r="E371" s="89" t="e">
        <f aca="false">IF(LEN(VLOOKUP($A371,#REF!,4,FALSE())),IF(INDEX(#REF!,MATCH($A371,#REF!,0),1),LEFT(VLOOKUP($A371,#REF!,4,FALSE()),LEN(VLOOKUP($A371,#REF!,4,FALSE()))-2),CONCATENATE(LEFT(VLOOKUP($A371,#REF!,4,FALSE()),LEN(VLOOKUP($A371,#REF!,4,FALSE()))-2),"*")),"")</f>
        <v>#VALUE!</v>
      </c>
      <c r="F371" s="90" t="e">
        <f aca="false">IF(LEN(VLOOKUP($A371,#REF!,5,FALSE())),IF(INDEX(#REF!,MATCH($A371,#REF!,0),2),LEFT(VLOOKUP($A371,#REF!,5,FALSE()),LEN(VLOOKUP($A371,#REF!,5,FALSE()))-2),CONCATENATE(LEFT(VLOOKUP($A371,#REF!,5,FALSE()),LEN(VLOOKUP($A371,#REF!,5,FALSE()))-2),"*")),"")</f>
        <v>#VALUE!</v>
      </c>
      <c r="G371" s="90" t="e">
        <f aca="false">IF(LEN(VLOOKUP($A371,#REF!,6,FALSE())),IF(INDEX(#REF!,MATCH($A371,#REF!,0),3),LEFT(VLOOKUP($A371,#REF!,6,FALSE()),LEN(VLOOKUP($A371,#REF!,6,FALSE()))-2),CONCATENATE(LEFT(VLOOKUP($A371,#REF!,6,FALSE()),LEN(VLOOKUP($A371,#REF!,6,FALSE()))-2),"*")),"")</f>
        <v>#VALUE!</v>
      </c>
      <c r="H371" s="91" t="e">
        <f aca="false">IF(LEN(VLOOKUP($A371,#REF!,7,FALSE())),IF(INDEX(#REF!,MATCH($A371,#REF!,0),4),LEFT(VLOOKUP($A371,#REF!,7,FALSE()),LEN(VLOOKUP($A371,#REF!,7,FALSE()))-2),CONCATENATE(LEFT(VLOOKUP($A371,#REF!,7,FALSE()),LEN(VLOOKUP($A371,#REF!,7,FALSE()))-2),"*")),"")</f>
        <v>#VALUE!</v>
      </c>
      <c r="I371" s="92" t="e">
        <f aca="false">IF(LEN(VLOOKUP($A371,#REF!,8,FALSE())),UPPER(RIGHT(VLOOKUP($A371,#REF!,8,FALSE()), 1)),"")</f>
        <v>#VALUE!</v>
      </c>
      <c r="J371" s="90" t="e">
        <f aca="false">IF(LEN(VLOOKUP($A371,#REF!,4,FALSE())),UPPER(RIGHT(VLOOKUP($A371,#REF!,4,FALSE()), 1)),"")</f>
        <v>#VALUE!</v>
      </c>
      <c r="K371" s="90" t="e">
        <f aca="false">IF(LEN(VLOOKUP($A371,#REF!,5,FALSE())),UPPER(RIGHT(VLOOKUP($A371,#REF!,5,FALSE()), 1)),"")</f>
        <v>#VALUE!</v>
      </c>
      <c r="L371" s="90" t="e">
        <f aca="false">IF(LEN(VLOOKUP($A371,#REF!,6,FALSE())),UPPER(RIGHT(VLOOKUP($A371,#REF!,6,FALSE()), 1)),"")</f>
        <v>#VALUE!</v>
      </c>
      <c r="M371" s="91" t="e">
        <f aca="false">IF(LEN(VLOOKUP($A371,#REF!,7,FALSE())),UPPER(RIGHT(VLOOKUP($A371,#REF!,7,FALSE()), 1)),"")</f>
        <v>#VALUE!</v>
      </c>
      <c r="N371" s="185"/>
      <c r="O371" s="185"/>
      <c r="P371" s="185"/>
      <c r="Q371" s="185"/>
      <c r="R371" s="185"/>
      <c r="S371" s="100" t="e">
        <f aca="false">HLOOKUP("Device Tree Pin Name",#REF!,MATCH($A371,#REF!,0),FALSE())</f>
        <v>#VALUE!</v>
      </c>
      <c r="T371" s="95" t="e">
        <f aca="false">HLOOKUP("power rail",#REF!,MATCH($A371,#REF!,0),FALSE())</f>
        <v>#VALUE!</v>
      </c>
      <c r="U371" s="96" t="e">
        <f aca="false">HLOOKUP("Wake Capable",#REF!,MATCH($A371,#REF!,0),FALSE())</f>
        <v>#VALUE!</v>
      </c>
      <c r="V371" s="96" t="e">
        <f aca="false">HLOOKUP("Strap",#REF!,MATCH($A371,#REF!,0),FALSE())</f>
        <v>#VALUE!</v>
      </c>
      <c r="W371" s="96"/>
      <c r="X371" s="96"/>
      <c r="Y371" s="96" t="e">
        <f aca="false">HLOOKUP("DPD_Group",#REF!,MATCH($A371,#REF!,0),FALSE())</f>
        <v>#VALUE!</v>
      </c>
      <c r="Z371" s="95"/>
      <c r="AA371" s="95" t="e">
        <f aca="false">HLOOKUP("Pad type",#REF!,MATCH($A371,#REF!,0),FALSE())</f>
        <v>#VALUE!</v>
      </c>
      <c r="AB371" s="100"/>
      <c r="AC371" s="100" t="e">
        <f aca="false">HLOOKUP("POR Pin State",#REF!,MATCH($A371,#REF!,0),FALSE())</f>
        <v>#VALUE!</v>
      </c>
      <c r="AD371" s="187"/>
      <c r="AE371" s="187"/>
      <c r="AF371" s="187"/>
      <c r="AG371" s="187"/>
      <c r="AH371" s="188"/>
      <c r="AI371" s="188"/>
      <c r="AJ371" s="189"/>
      <c r="AK371" s="189"/>
      <c r="AL371" s="189"/>
      <c r="AM371" s="189"/>
      <c r="AN371" s="189"/>
      <c r="AO371" s="189"/>
      <c r="AP371" s="189"/>
      <c r="AQ371" s="208" t="s">
        <v>861</v>
      </c>
      <c r="AR371" s="104"/>
      <c r="AS371" s="104"/>
      <c r="AT371" s="104"/>
      <c r="AU371" s="104"/>
      <c r="AV371" s="104"/>
      <c r="AW371" s="104"/>
      <c r="AX371" s="104"/>
      <c r="AY371" s="104"/>
      <c r="AZ371" s="104"/>
      <c r="BA371" s="104"/>
      <c r="BB371" s="162"/>
      <c r="BC371" s="104"/>
      <c r="BD371" s="191"/>
      <c r="BE371" s="111" t="s">
        <v>861</v>
      </c>
      <c r="BF371" s="108" t="e">
        <f aca="false">VLOOKUP($A371,#REF!, 34, FALSE())</f>
        <v>#VALUE!</v>
      </c>
      <c r="BG371" s="418" t="e">
        <f aca="false">VLOOKUP($A371,#REF!, 22, FALSE())</f>
        <v>#VALUE!</v>
      </c>
      <c r="BH371" s="109"/>
    </row>
    <row r="372" s="193" customFormat="true" ht="12.75" hidden="false" customHeight="true" outlineLevel="0" collapsed="false">
      <c r="A372" s="184" t="s">
        <v>861</v>
      </c>
      <c r="B372" s="86" t="e">
        <f aca="false">VLOOKUP($A372,#REF!, 34, FALSE())</f>
        <v>#VALUE!</v>
      </c>
      <c r="C372" s="87" t="str">
        <f aca="false">CONCATENATE("unused_",A372)</f>
        <v>unused_USB1_DN</v>
      </c>
      <c r="D372" s="88" t="e">
        <f aca="false">IF(LEN(VLOOKUP($A372,#REF!,8,FALSE())),LEFT(VLOOKUP($A372,#REF!,8,FALSE()),LEN(VLOOKUP($A372,#REF!,8,FALSE()))-2),"")</f>
        <v>#VALUE!</v>
      </c>
      <c r="E372" s="89" t="e">
        <f aca="false">IF(LEN(VLOOKUP($A372,#REF!,4,FALSE())),IF(INDEX(#REF!,MATCH($A372,#REF!,0),1),LEFT(VLOOKUP($A372,#REF!,4,FALSE()),LEN(VLOOKUP($A372,#REF!,4,FALSE()))-2),CONCATENATE(LEFT(VLOOKUP($A372,#REF!,4,FALSE()),LEN(VLOOKUP($A372,#REF!,4,FALSE()))-2),"*")),"")</f>
        <v>#VALUE!</v>
      </c>
      <c r="F372" s="90" t="e">
        <f aca="false">IF(LEN(VLOOKUP($A372,#REF!,5,FALSE())),IF(INDEX(#REF!,MATCH($A372,#REF!,0),2),LEFT(VLOOKUP($A372,#REF!,5,FALSE()),LEN(VLOOKUP($A372,#REF!,5,FALSE()))-2),CONCATENATE(LEFT(VLOOKUP($A372,#REF!,5,FALSE()),LEN(VLOOKUP($A372,#REF!,5,FALSE()))-2),"*")),"")</f>
        <v>#VALUE!</v>
      </c>
      <c r="G372" s="90" t="e">
        <f aca="false">IF(LEN(VLOOKUP($A372,#REF!,6,FALSE())),IF(INDEX(#REF!,MATCH($A372,#REF!,0),3),LEFT(VLOOKUP($A372,#REF!,6,FALSE()),LEN(VLOOKUP($A372,#REF!,6,FALSE()))-2),CONCATENATE(LEFT(VLOOKUP($A372,#REF!,6,FALSE()),LEN(VLOOKUP($A372,#REF!,6,FALSE()))-2),"*")),"")</f>
        <v>#VALUE!</v>
      </c>
      <c r="H372" s="91" t="e">
        <f aca="false">IF(LEN(VLOOKUP($A372,#REF!,7,FALSE())),IF(INDEX(#REF!,MATCH($A372,#REF!,0),4),LEFT(VLOOKUP($A372,#REF!,7,FALSE()),LEN(VLOOKUP($A372,#REF!,7,FALSE()))-2),CONCATENATE(LEFT(VLOOKUP($A372,#REF!,7,FALSE()),LEN(VLOOKUP($A372,#REF!,7,FALSE()))-2),"*")),"")</f>
        <v>#VALUE!</v>
      </c>
      <c r="I372" s="92" t="e">
        <f aca="false">IF(LEN(VLOOKUP($A372,#REF!,8,FALSE())),UPPER(RIGHT(VLOOKUP($A372,#REF!,8,FALSE()), 1)),"")</f>
        <v>#VALUE!</v>
      </c>
      <c r="J372" s="90" t="e">
        <f aca="false">IF(LEN(VLOOKUP($A372,#REF!,4,FALSE())),UPPER(RIGHT(VLOOKUP($A372,#REF!,4,FALSE()), 1)),"")</f>
        <v>#VALUE!</v>
      </c>
      <c r="K372" s="90" t="e">
        <f aca="false">IF(LEN(VLOOKUP($A372,#REF!,5,FALSE())),UPPER(RIGHT(VLOOKUP($A372,#REF!,5,FALSE()), 1)),"")</f>
        <v>#VALUE!</v>
      </c>
      <c r="L372" s="90" t="e">
        <f aca="false">IF(LEN(VLOOKUP($A372,#REF!,6,FALSE())),UPPER(RIGHT(VLOOKUP($A372,#REF!,6,FALSE()), 1)),"")</f>
        <v>#VALUE!</v>
      </c>
      <c r="M372" s="91" t="e">
        <f aca="false">IF(LEN(VLOOKUP($A372,#REF!,7,FALSE())),UPPER(RIGHT(VLOOKUP($A372,#REF!,7,FALSE()), 1)),"")</f>
        <v>#VALUE!</v>
      </c>
      <c r="N372" s="185"/>
      <c r="O372" s="185"/>
      <c r="P372" s="185"/>
      <c r="Q372" s="185"/>
      <c r="R372" s="185"/>
      <c r="S372" s="100" t="e">
        <f aca="false">HLOOKUP("Device Tree Pin Name",#REF!,MATCH($A372,#REF!,0),FALSE())</f>
        <v>#VALUE!</v>
      </c>
      <c r="T372" s="95" t="e">
        <f aca="false">HLOOKUP("power rail",#REF!,MATCH($A372,#REF!,0),FALSE())</f>
        <v>#VALUE!</v>
      </c>
      <c r="U372" s="96" t="e">
        <f aca="false">HLOOKUP("Wake Capable",#REF!,MATCH($A372,#REF!,0),FALSE())</f>
        <v>#VALUE!</v>
      </c>
      <c r="V372" s="96" t="e">
        <f aca="false">HLOOKUP("Strap",#REF!,MATCH($A372,#REF!,0),FALSE())</f>
        <v>#VALUE!</v>
      </c>
      <c r="W372" s="96"/>
      <c r="X372" s="96"/>
      <c r="Y372" s="96" t="e">
        <f aca="false">HLOOKUP("DPD_Group",#REF!,MATCH($A372,#REF!,0),FALSE())</f>
        <v>#VALUE!</v>
      </c>
      <c r="Z372" s="95"/>
      <c r="AA372" s="95" t="e">
        <f aca="false">HLOOKUP("Pad type",#REF!,MATCH($A372,#REF!,0),FALSE())</f>
        <v>#VALUE!</v>
      </c>
      <c r="AB372" s="100"/>
      <c r="AC372" s="100" t="e">
        <f aca="false">HLOOKUP("POR Pin State",#REF!,MATCH($A372,#REF!,0),FALSE())</f>
        <v>#VALUE!</v>
      </c>
      <c r="AD372" s="187"/>
      <c r="AE372" s="187"/>
      <c r="AF372" s="187"/>
      <c r="AG372" s="187"/>
      <c r="AH372" s="188"/>
      <c r="AI372" s="188"/>
      <c r="AJ372" s="189"/>
      <c r="AK372" s="189"/>
      <c r="AL372" s="189"/>
      <c r="AM372" s="189"/>
      <c r="AN372" s="189"/>
      <c r="AO372" s="189"/>
      <c r="AP372" s="189"/>
      <c r="AQ372" s="208" t="s">
        <v>860</v>
      </c>
      <c r="AR372" s="104"/>
      <c r="AS372" s="104"/>
      <c r="AT372" s="104"/>
      <c r="AU372" s="104"/>
      <c r="AV372" s="104"/>
      <c r="AW372" s="104"/>
      <c r="AX372" s="104"/>
      <c r="AY372" s="104"/>
      <c r="AZ372" s="104"/>
      <c r="BA372" s="104"/>
      <c r="BB372" s="162"/>
      <c r="BC372" s="104"/>
      <c r="BD372" s="191"/>
      <c r="BE372" s="111" t="s">
        <v>860</v>
      </c>
      <c r="BF372" s="108" t="e">
        <f aca="false">VLOOKUP($A372,#REF!, 34, FALSE())</f>
        <v>#VALUE!</v>
      </c>
      <c r="BG372" s="418" t="e">
        <f aca="false">VLOOKUP($A372,#REF!, 22, FALSE())</f>
        <v>#VALUE!</v>
      </c>
      <c r="BH372" s="109"/>
    </row>
    <row r="373" s="193" customFormat="true" ht="12.75" hidden="false" customHeight="true" outlineLevel="0" collapsed="false">
      <c r="A373" s="184" t="s">
        <v>862</v>
      </c>
      <c r="B373" s="86" t="e">
        <f aca="false">VLOOKUP($A373,#REF!, 34, FALSE())</f>
        <v>#VALUE!</v>
      </c>
      <c r="C373" s="87" t="str">
        <f aca="false">CONCATENATE("unused_",A373)</f>
        <v>unused_USB2_DP</v>
      </c>
      <c r="D373" s="88" t="e">
        <f aca="false">IF(LEN(VLOOKUP($A373,#REF!,8,FALSE())),LEFT(VLOOKUP($A373,#REF!,8,FALSE()),LEN(VLOOKUP($A373,#REF!,8,FALSE()))-2),"")</f>
        <v>#VALUE!</v>
      </c>
      <c r="E373" s="89" t="e">
        <f aca="false">IF(LEN(VLOOKUP($A373,#REF!,4,FALSE())),IF(INDEX(#REF!,MATCH($A373,#REF!,0),1),LEFT(VLOOKUP($A373,#REF!,4,FALSE()),LEN(VLOOKUP($A373,#REF!,4,FALSE()))-2),CONCATENATE(LEFT(VLOOKUP($A373,#REF!,4,FALSE()),LEN(VLOOKUP($A373,#REF!,4,FALSE()))-2),"*")),"")</f>
        <v>#VALUE!</v>
      </c>
      <c r="F373" s="90" t="e">
        <f aca="false">IF(LEN(VLOOKUP($A373,#REF!,5,FALSE())),IF(INDEX(#REF!,MATCH($A373,#REF!,0),2),LEFT(VLOOKUP($A373,#REF!,5,FALSE()),LEN(VLOOKUP($A373,#REF!,5,FALSE()))-2),CONCATENATE(LEFT(VLOOKUP($A373,#REF!,5,FALSE()),LEN(VLOOKUP($A373,#REF!,5,FALSE()))-2),"*")),"")</f>
        <v>#VALUE!</v>
      </c>
      <c r="G373" s="90" t="e">
        <f aca="false">IF(LEN(VLOOKUP($A373,#REF!,6,FALSE())),IF(INDEX(#REF!,MATCH($A373,#REF!,0),3),LEFT(VLOOKUP($A373,#REF!,6,FALSE()),LEN(VLOOKUP($A373,#REF!,6,FALSE()))-2),CONCATENATE(LEFT(VLOOKUP($A373,#REF!,6,FALSE()),LEN(VLOOKUP($A373,#REF!,6,FALSE()))-2),"*")),"")</f>
        <v>#VALUE!</v>
      </c>
      <c r="H373" s="91" t="e">
        <f aca="false">IF(LEN(VLOOKUP($A373,#REF!,7,FALSE())),IF(INDEX(#REF!,MATCH($A373,#REF!,0),4),LEFT(VLOOKUP($A373,#REF!,7,FALSE()),LEN(VLOOKUP($A373,#REF!,7,FALSE()))-2),CONCATENATE(LEFT(VLOOKUP($A373,#REF!,7,FALSE()),LEN(VLOOKUP($A373,#REF!,7,FALSE()))-2),"*")),"")</f>
        <v>#VALUE!</v>
      </c>
      <c r="I373" s="92" t="e">
        <f aca="false">IF(LEN(VLOOKUP($A373,#REF!,8,FALSE())),UPPER(RIGHT(VLOOKUP($A373,#REF!,8,FALSE()), 1)),"")</f>
        <v>#VALUE!</v>
      </c>
      <c r="J373" s="90" t="e">
        <f aca="false">IF(LEN(VLOOKUP($A373,#REF!,4,FALSE())),UPPER(RIGHT(VLOOKUP($A373,#REF!,4,FALSE()), 1)),"")</f>
        <v>#VALUE!</v>
      </c>
      <c r="K373" s="90" t="e">
        <f aca="false">IF(LEN(VLOOKUP($A373,#REF!,5,FALSE())),UPPER(RIGHT(VLOOKUP($A373,#REF!,5,FALSE()), 1)),"")</f>
        <v>#VALUE!</v>
      </c>
      <c r="L373" s="90" t="e">
        <f aca="false">IF(LEN(VLOOKUP($A373,#REF!,6,FALSE())),UPPER(RIGHT(VLOOKUP($A373,#REF!,6,FALSE()), 1)),"")</f>
        <v>#VALUE!</v>
      </c>
      <c r="M373" s="91" t="e">
        <f aca="false">IF(LEN(VLOOKUP($A373,#REF!,7,FALSE())),UPPER(RIGHT(VLOOKUP($A373,#REF!,7,FALSE()), 1)),"")</f>
        <v>#VALUE!</v>
      </c>
      <c r="N373" s="185"/>
      <c r="O373" s="185"/>
      <c r="P373" s="185"/>
      <c r="Q373" s="185"/>
      <c r="R373" s="185"/>
      <c r="S373" s="100" t="e">
        <f aca="false">HLOOKUP("Device Tree Pin Name",#REF!,MATCH($A373,#REF!,0),FALSE())</f>
        <v>#VALUE!</v>
      </c>
      <c r="T373" s="95" t="e">
        <f aca="false">HLOOKUP("power rail",#REF!,MATCH($A373,#REF!,0),FALSE())</f>
        <v>#VALUE!</v>
      </c>
      <c r="U373" s="96" t="e">
        <f aca="false">HLOOKUP("Wake Capable",#REF!,MATCH($A373,#REF!,0),FALSE())</f>
        <v>#VALUE!</v>
      </c>
      <c r="V373" s="96" t="e">
        <f aca="false">HLOOKUP("Strap",#REF!,MATCH($A373,#REF!,0),FALSE())</f>
        <v>#VALUE!</v>
      </c>
      <c r="W373" s="96"/>
      <c r="X373" s="96"/>
      <c r="Y373" s="96" t="e">
        <f aca="false">HLOOKUP("DPD_Group",#REF!,MATCH($A373,#REF!,0),FALSE())</f>
        <v>#VALUE!</v>
      </c>
      <c r="Z373" s="95"/>
      <c r="AA373" s="95" t="e">
        <f aca="false">HLOOKUP("Pad type",#REF!,MATCH($A373,#REF!,0),FALSE())</f>
        <v>#VALUE!</v>
      </c>
      <c r="AB373" s="100"/>
      <c r="AC373" s="100" t="e">
        <f aca="false">HLOOKUP("POR Pin State",#REF!,MATCH($A373,#REF!,0),FALSE())</f>
        <v>#VALUE!</v>
      </c>
      <c r="AD373" s="187"/>
      <c r="AE373" s="187"/>
      <c r="AF373" s="187"/>
      <c r="AG373" s="187"/>
      <c r="AH373" s="188"/>
      <c r="AI373" s="188"/>
      <c r="AJ373" s="189"/>
      <c r="AK373" s="189"/>
      <c r="AL373" s="189"/>
      <c r="AM373" s="189"/>
      <c r="AN373" s="189"/>
      <c r="AO373" s="189"/>
      <c r="AP373" s="189"/>
      <c r="AQ373" s="207" t="s">
        <v>863</v>
      </c>
      <c r="AR373" s="104"/>
      <c r="AS373" s="104"/>
      <c r="AT373" s="104"/>
      <c r="AU373" s="104"/>
      <c r="AV373" s="104"/>
      <c r="AW373" s="104"/>
      <c r="AX373" s="104"/>
      <c r="AY373" s="104"/>
      <c r="AZ373" s="104"/>
      <c r="BA373" s="104"/>
      <c r="BB373" s="162"/>
      <c r="BC373" s="104"/>
      <c r="BD373" s="191"/>
      <c r="BE373" s="111" t="s">
        <v>863</v>
      </c>
      <c r="BF373" s="108" t="e">
        <f aca="false">VLOOKUP($A373,#REF!, 34, FALSE())</f>
        <v>#VALUE!</v>
      </c>
      <c r="BG373" s="418" t="e">
        <f aca="false">VLOOKUP($A373,#REF!, 22, FALSE())</f>
        <v>#VALUE!</v>
      </c>
      <c r="BH373" s="109"/>
    </row>
    <row r="374" s="193" customFormat="true" ht="12.75" hidden="false" customHeight="true" outlineLevel="0" collapsed="false">
      <c r="A374" s="184" t="s">
        <v>863</v>
      </c>
      <c r="B374" s="86" t="e">
        <f aca="false">VLOOKUP($A374,#REF!, 34, FALSE())</f>
        <v>#VALUE!</v>
      </c>
      <c r="C374" s="87" t="str">
        <f aca="false">CONCATENATE("unused_",A374)</f>
        <v>unused_USB2_DN</v>
      </c>
      <c r="D374" s="88" t="e">
        <f aca="false">IF(LEN(VLOOKUP($A374,#REF!,8,FALSE())),LEFT(VLOOKUP($A374,#REF!,8,FALSE()),LEN(VLOOKUP($A374,#REF!,8,FALSE()))-2),"")</f>
        <v>#VALUE!</v>
      </c>
      <c r="E374" s="89" t="e">
        <f aca="false">IF(LEN(VLOOKUP($A374,#REF!,4,FALSE())),IF(INDEX(#REF!,MATCH($A374,#REF!,0),1),LEFT(VLOOKUP($A374,#REF!,4,FALSE()),LEN(VLOOKUP($A374,#REF!,4,FALSE()))-2),CONCATENATE(LEFT(VLOOKUP($A374,#REF!,4,FALSE()),LEN(VLOOKUP($A374,#REF!,4,FALSE()))-2),"*")),"")</f>
        <v>#VALUE!</v>
      </c>
      <c r="F374" s="90" t="e">
        <f aca="false">IF(LEN(VLOOKUP($A374,#REF!,5,FALSE())),IF(INDEX(#REF!,MATCH($A374,#REF!,0),2),LEFT(VLOOKUP($A374,#REF!,5,FALSE()),LEN(VLOOKUP($A374,#REF!,5,FALSE()))-2),CONCATENATE(LEFT(VLOOKUP($A374,#REF!,5,FALSE()),LEN(VLOOKUP($A374,#REF!,5,FALSE()))-2),"*")),"")</f>
        <v>#VALUE!</v>
      </c>
      <c r="G374" s="90" t="e">
        <f aca="false">IF(LEN(VLOOKUP($A374,#REF!,6,FALSE())),IF(INDEX(#REF!,MATCH($A374,#REF!,0),3),LEFT(VLOOKUP($A374,#REF!,6,FALSE()),LEN(VLOOKUP($A374,#REF!,6,FALSE()))-2),CONCATENATE(LEFT(VLOOKUP($A374,#REF!,6,FALSE()),LEN(VLOOKUP($A374,#REF!,6,FALSE()))-2),"*")),"")</f>
        <v>#VALUE!</v>
      </c>
      <c r="H374" s="91" t="e">
        <f aca="false">IF(LEN(VLOOKUP($A374,#REF!,7,FALSE())),IF(INDEX(#REF!,MATCH($A374,#REF!,0),4),LEFT(VLOOKUP($A374,#REF!,7,FALSE()),LEN(VLOOKUP($A374,#REF!,7,FALSE()))-2),CONCATENATE(LEFT(VLOOKUP($A374,#REF!,7,FALSE()),LEN(VLOOKUP($A374,#REF!,7,FALSE()))-2),"*")),"")</f>
        <v>#VALUE!</v>
      </c>
      <c r="I374" s="92" t="e">
        <f aca="false">IF(LEN(VLOOKUP($A374,#REF!,8,FALSE())),UPPER(RIGHT(VLOOKUP($A374,#REF!,8,FALSE()), 1)),"")</f>
        <v>#VALUE!</v>
      </c>
      <c r="J374" s="90" t="e">
        <f aca="false">IF(LEN(VLOOKUP($A374,#REF!,4,FALSE())),UPPER(RIGHT(VLOOKUP($A374,#REF!,4,FALSE()), 1)),"")</f>
        <v>#VALUE!</v>
      </c>
      <c r="K374" s="90" t="e">
        <f aca="false">IF(LEN(VLOOKUP($A374,#REF!,5,FALSE())),UPPER(RIGHT(VLOOKUP($A374,#REF!,5,FALSE()), 1)),"")</f>
        <v>#VALUE!</v>
      </c>
      <c r="L374" s="90" t="e">
        <f aca="false">IF(LEN(VLOOKUP($A374,#REF!,6,FALSE())),UPPER(RIGHT(VLOOKUP($A374,#REF!,6,FALSE()), 1)),"")</f>
        <v>#VALUE!</v>
      </c>
      <c r="M374" s="91" t="e">
        <f aca="false">IF(LEN(VLOOKUP($A374,#REF!,7,FALSE())),UPPER(RIGHT(VLOOKUP($A374,#REF!,7,FALSE()), 1)),"")</f>
        <v>#VALUE!</v>
      </c>
      <c r="N374" s="185"/>
      <c r="O374" s="185"/>
      <c r="P374" s="185"/>
      <c r="Q374" s="185"/>
      <c r="R374" s="185"/>
      <c r="S374" s="100" t="e">
        <f aca="false">HLOOKUP("Device Tree Pin Name",#REF!,MATCH($A374,#REF!,0),FALSE())</f>
        <v>#VALUE!</v>
      </c>
      <c r="T374" s="95" t="e">
        <f aca="false">HLOOKUP("power rail",#REF!,MATCH($A374,#REF!,0),FALSE())</f>
        <v>#VALUE!</v>
      </c>
      <c r="U374" s="96" t="e">
        <f aca="false">HLOOKUP("Wake Capable",#REF!,MATCH($A374,#REF!,0),FALSE())</f>
        <v>#VALUE!</v>
      </c>
      <c r="V374" s="96" t="e">
        <f aca="false">HLOOKUP("Strap",#REF!,MATCH($A374,#REF!,0),FALSE())</f>
        <v>#VALUE!</v>
      </c>
      <c r="W374" s="96"/>
      <c r="X374" s="96"/>
      <c r="Y374" s="96" t="e">
        <f aca="false">HLOOKUP("DPD_Group",#REF!,MATCH($A374,#REF!,0),FALSE())</f>
        <v>#VALUE!</v>
      </c>
      <c r="Z374" s="95"/>
      <c r="AA374" s="95" t="e">
        <f aca="false">HLOOKUP("Pad type",#REF!,MATCH($A374,#REF!,0),FALSE())</f>
        <v>#VALUE!</v>
      </c>
      <c r="AB374" s="100"/>
      <c r="AC374" s="100" t="e">
        <f aca="false">HLOOKUP("POR Pin State",#REF!,MATCH($A374,#REF!,0),FALSE())</f>
        <v>#VALUE!</v>
      </c>
      <c r="AD374" s="187"/>
      <c r="AE374" s="187"/>
      <c r="AF374" s="187"/>
      <c r="AG374" s="187"/>
      <c r="AH374" s="188"/>
      <c r="AI374" s="188"/>
      <c r="AJ374" s="189"/>
      <c r="AK374" s="189"/>
      <c r="AL374" s="189"/>
      <c r="AM374" s="189"/>
      <c r="AN374" s="189"/>
      <c r="AO374" s="189"/>
      <c r="AP374" s="189"/>
      <c r="AQ374" s="208" t="s">
        <v>862</v>
      </c>
      <c r="AR374" s="104"/>
      <c r="AS374" s="104"/>
      <c r="AT374" s="104"/>
      <c r="AU374" s="104"/>
      <c r="AV374" s="104"/>
      <c r="AW374" s="104"/>
      <c r="AX374" s="104"/>
      <c r="AY374" s="104"/>
      <c r="AZ374" s="104"/>
      <c r="BA374" s="104"/>
      <c r="BB374" s="162"/>
      <c r="BC374" s="104"/>
      <c r="BD374" s="191"/>
      <c r="BE374" s="111" t="s">
        <v>862</v>
      </c>
      <c r="BF374" s="108" t="e">
        <f aca="false">VLOOKUP($A374,#REF!, 34, FALSE())</f>
        <v>#VALUE!</v>
      </c>
      <c r="BG374" s="418" t="e">
        <f aca="false">VLOOKUP($A374,#REF!, 22, FALSE())</f>
        <v>#VALUE!</v>
      </c>
      <c r="BH374" s="109"/>
    </row>
    <row r="375" s="193" customFormat="true" ht="12.75" hidden="false" customHeight="true" outlineLevel="0" collapsed="false">
      <c r="A375" s="184" t="s">
        <v>864</v>
      </c>
      <c r="B375" s="86" t="e">
        <f aca="false">VLOOKUP($A375,#REF!, 34, FALSE())</f>
        <v>#VALUE!</v>
      </c>
      <c r="C375" s="87" t="str">
        <f aca="false">CONCATENATE("unused_",A375)</f>
        <v>unused_USB3_DP</v>
      </c>
      <c r="D375" s="88" t="e">
        <f aca="false">IF(LEN(VLOOKUP($A375,#REF!,8,FALSE())),LEFT(VLOOKUP($A375,#REF!,8,FALSE()),LEN(VLOOKUP($A375,#REF!,8,FALSE()))-2),"")</f>
        <v>#VALUE!</v>
      </c>
      <c r="E375" s="89" t="e">
        <f aca="false">IF(LEN(VLOOKUP($A375,#REF!,4,FALSE())),IF(INDEX(#REF!,MATCH($A375,#REF!,0),1),LEFT(VLOOKUP($A375,#REF!,4,FALSE()),LEN(VLOOKUP($A375,#REF!,4,FALSE()))-2),CONCATENATE(LEFT(VLOOKUP($A375,#REF!,4,FALSE()),LEN(VLOOKUP($A375,#REF!,4,FALSE()))-2),"*")),"")</f>
        <v>#VALUE!</v>
      </c>
      <c r="F375" s="90" t="e">
        <f aca="false">IF(LEN(VLOOKUP($A375,#REF!,5,FALSE())),IF(INDEX(#REF!,MATCH($A375,#REF!,0),2),LEFT(VLOOKUP($A375,#REF!,5,FALSE()),LEN(VLOOKUP($A375,#REF!,5,FALSE()))-2),CONCATENATE(LEFT(VLOOKUP($A375,#REF!,5,FALSE()),LEN(VLOOKUP($A375,#REF!,5,FALSE()))-2),"*")),"")</f>
        <v>#VALUE!</v>
      </c>
      <c r="G375" s="90" t="e">
        <f aca="false">IF(LEN(VLOOKUP($A375,#REF!,6,FALSE())),IF(INDEX(#REF!,MATCH($A375,#REF!,0),3),LEFT(VLOOKUP($A375,#REF!,6,FALSE()),LEN(VLOOKUP($A375,#REF!,6,FALSE()))-2),CONCATENATE(LEFT(VLOOKUP($A375,#REF!,6,FALSE()),LEN(VLOOKUP($A375,#REF!,6,FALSE()))-2),"*")),"")</f>
        <v>#VALUE!</v>
      </c>
      <c r="H375" s="91" t="e">
        <f aca="false">IF(LEN(VLOOKUP($A375,#REF!,7,FALSE())),IF(INDEX(#REF!,MATCH($A375,#REF!,0),4),LEFT(VLOOKUP($A375,#REF!,7,FALSE()),LEN(VLOOKUP($A375,#REF!,7,FALSE()))-2),CONCATENATE(LEFT(VLOOKUP($A375,#REF!,7,FALSE()),LEN(VLOOKUP($A375,#REF!,7,FALSE()))-2),"*")),"")</f>
        <v>#VALUE!</v>
      </c>
      <c r="I375" s="92" t="e">
        <f aca="false">IF(LEN(VLOOKUP($A375,#REF!,8,FALSE())),UPPER(RIGHT(VLOOKUP($A375,#REF!,8,FALSE()), 1)),"")</f>
        <v>#VALUE!</v>
      </c>
      <c r="J375" s="90" t="e">
        <f aca="false">IF(LEN(VLOOKUP($A375,#REF!,4,FALSE())),UPPER(RIGHT(VLOOKUP($A375,#REF!,4,FALSE()), 1)),"")</f>
        <v>#VALUE!</v>
      </c>
      <c r="K375" s="90" t="e">
        <f aca="false">IF(LEN(VLOOKUP($A375,#REF!,5,FALSE())),UPPER(RIGHT(VLOOKUP($A375,#REF!,5,FALSE()), 1)),"")</f>
        <v>#VALUE!</v>
      </c>
      <c r="L375" s="90" t="e">
        <f aca="false">IF(LEN(VLOOKUP($A375,#REF!,6,FALSE())),UPPER(RIGHT(VLOOKUP($A375,#REF!,6,FALSE()), 1)),"")</f>
        <v>#VALUE!</v>
      </c>
      <c r="M375" s="91" t="e">
        <f aca="false">IF(LEN(VLOOKUP($A375,#REF!,7,FALSE())),UPPER(RIGHT(VLOOKUP($A375,#REF!,7,FALSE()), 1)),"")</f>
        <v>#VALUE!</v>
      </c>
      <c r="N375" s="185"/>
      <c r="O375" s="185"/>
      <c r="P375" s="185"/>
      <c r="Q375" s="185"/>
      <c r="R375" s="185"/>
      <c r="S375" s="100" t="e">
        <f aca="false">HLOOKUP("Device Tree Pin Name",#REF!,MATCH($A375,#REF!,0),FALSE())</f>
        <v>#VALUE!</v>
      </c>
      <c r="T375" s="95" t="e">
        <f aca="false">HLOOKUP("power rail",#REF!,MATCH($A375,#REF!,0),FALSE())</f>
        <v>#VALUE!</v>
      </c>
      <c r="U375" s="96" t="e">
        <f aca="false">HLOOKUP("Wake Capable",#REF!,MATCH($A375,#REF!,0),FALSE())</f>
        <v>#VALUE!</v>
      </c>
      <c r="V375" s="96" t="e">
        <f aca="false">HLOOKUP("Strap",#REF!,MATCH($A375,#REF!,0),FALSE())</f>
        <v>#VALUE!</v>
      </c>
      <c r="W375" s="96"/>
      <c r="X375" s="96"/>
      <c r="Y375" s="96" t="e">
        <f aca="false">HLOOKUP("DPD_Group",#REF!,MATCH($A375,#REF!,0),FALSE())</f>
        <v>#VALUE!</v>
      </c>
      <c r="Z375" s="95"/>
      <c r="AA375" s="95" t="e">
        <f aca="false">HLOOKUP("Pad type",#REF!,MATCH($A375,#REF!,0),FALSE())</f>
        <v>#VALUE!</v>
      </c>
      <c r="AB375" s="100"/>
      <c r="AC375" s="100" t="e">
        <f aca="false">HLOOKUP("POR Pin State",#REF!,MATCH($A375,#REF!,0),FALSE())</f>
        <v>#VALUE!</v>
      </c>
      <c r="AD375" s="187"/>
      <c r="AE375" s="187"/>
      <c r="AF375" s="187"/>
      <c r="AG375" s="187"/>
      <c r="AH375" s="188"/>
      <c r="AI375" s="188"/>
      <c r="AJ375" s="189"/>
      <c r="AK375" s="189"/>
      <c r="AL375" s="189"/>
      <c r="AM375" s="189"/>
      <c r="AN375" s="189"/>
      <c r="AO375" s="189"/>
      <c r="AP375" s="189"/>
      <c r="AQ375" s="207" t="s">
        <v>865</v>
      </c>
      <c r="AR375" s="104"/>
      <c r="AS375" s="104"/>
      <c r="AT375" s="104"/>
      <c r="AU375" s="104"/>
      <c r="AV375" s="104"/>
      <c r="AW375" s="104"/>
      <c r="AX375" s="104"/>
      <c r="AY375" s="104"/>
      <c r="AZ375" s="104"/>
      <c r="BA375" s="104"/>
      <c r="BB375" s="162"/>
      <c r="BC375" s="104"/>
      <c r="BD375" s="191"/>
      <c r="BE375" s="111" t="s">
        <v>865</v>
      </c>
      <c r="BF375" s="108" t="e">
        <f aca="false">VLOOKUP($A375,#REF!, 34, FALSE())</f>
        <v>#VALUE!</v>
      </c>
      <c r="BG375" s="418" t="e">
        <f aca="false">VLOOKUP($A375,#REF!, 22, FALSE())</f>
        <v>#VALUE!</v>
      </c>
      <c r="BH375" s="109"/>
    </row>
    <row r="376" s="193" customFormat="true" ht="12.75" hidden="false" customHeight="true" outlineLevel="0" collapsed="false">
      <c r="A376" s="184" t="s">
        <v>865</v>
      </c>
      <c r="B376" s="86" t="e">
        <f aca="false">VLOOKUP($A376,#REF!, 34, FALSE())</f>
        <v>#VALUE!</v>
      </c>
      <c r="C376" s="87" t="str">
        <f aca="false">CONCATENATE("unused_",A376)</f>
        <v>unused_USB3_DN</v>
      </c>
      <c r="D376" s="88" t="e">
        <f aca="false">IF(LEN(VLOOKUP($A376,#REF!,8,FALSE())),LEFT(VLOOKUP($A376,#REF!,8,FALSE()),LEN(VLOOKUP($A376,#REF!,8,FALSE()))-2),"")</f>
        <v>#VALUE!</v>
      </c>
      <c r="E376" s="89" t="e">
        <f aca="false">IF(LEN(VLOOKUP($A376,#REF!,4,FALSE())),IF(INDEX(#REF!,MATCH($A376,#REF!,0),1),LEFT(VLOOKUP($A376,#REF!,4,FALSE()),LEN(VLOOKUP($A376,#REF!,4,FALSE()))-2),CONCATENATE(LEFT(VLOOKUP($A376,#REF!,4,FALSE()),LEN(VLOOKUP($A376,#REF!,4,FALSE()))-2),"*")),"")</f>
        <v>#VALUE!</v>
      </c>
      <c r="F376" s="90" t="e">
        <f aca="false">IF(LEN(VLOOKUP($A376,#REF!,5,FALSE())),IF(INDEX(#REF!,MATCH($A376,#REF!,0),2),LEFT(VLOOKUP($A376,#REF!,5,FALSE()),LEN(VLOOKUP($A376,#REF!,5,FALSE()))-2),CONCATENATE(LEFT(VLOOKUP($A376,#REF!,5,FALSE()),LEN(VLOOKUP($A376,#REF!,5,FALSE()))-2),"*")),"")</f>
        <v>#VALUE!</v>
      </c>
      <c r="G376" s="90" t="e">
        <f aca="false">IF(LEN(VLOOKUP($A376,#REF!,6,FALSE())),IF(INDEX(#REF!,MATCH($A376,#REF!,0),3),LEFT(VLOOKUP($A376,#REF!,6,FALSE()),LEN(VLOOKUP($A376,#REF!,6,FALSE()))-2),CONCATENATE(LEFT(VLOOKUP($A376,#REF!,6,FALSE()),LEN(VLOOKUP($A376,#REF!,6,FALSE()))-2),"*")),"")</f>
        <v>#VALUE!</v>
      </c>
      <c r="H376" s="91" t="e">
        <f aca="false">IF(LEN(VLOOKUP($A376,#REF!,7,FALSE())),IF(INDEX(#REF!,MATCH($A376,#REF!,0),4),LEFT(VLOOKUP($A376,#REF!,7,FALSE()),LEN(VLOOKUP($A376,#REF!,7,FALSE()))-2),CONCATENATE(LEFT(VLOOKUP($A376,#REF!,7,FALSE()),LEN(VLOOKUP($A376,#REF!,7,FALSE()))-2),"*")),"")</f>
        <v>#VALUE!</v>
      </c>
      <c r="I376" s="92" t="e">
        <f aca="false">IF(LEN(VLOOKUP($A376,#REF!,8,FALSE())),UPPER(RIGHT(VLOOKUP($A376,#REF!,8,FALSE()), 1)),"")</f>
        <v>#VALUE!</v>
      </c>
      <c r="J376" s="90" t="e">
        <f aca="false">IF(LEN(VLOOKUP($A376,#REF!,4,FALSE())),UPPER(RIGHT(VLOOKUP($A376,#REF!,4,FALSE()), 1)),"")</f>
        <v>#VALUE!</v>
      </c>
      <c r="K376" s="90" t="e">
        <f aca="false">IF(LEN(VLOOKUP($A376,#REF!,5,FALSE())),UPPER(RIGHT(VLOOKUP($A376,#REF!,5,FALSE()), 1)),"")</f>
        <v>#VALUE!</v>
      </c>
      <c r="L376" s="90" t="e">
        <f aca="false">IF(LEN(VLOOKUP($A376,#REF!,6,FALSE())),UPPER(RIGHT(VLOOKUP($A376,#REF!,6,FALSE()), 1)),"")</f>
        <v>#VALUE!</v>
      </c>
      <c r="M376" s="91" t="e">
        <f aca="false">IF(LEN(VLOOKUP($A376,#REF!,7,FALSE())),UPPER(RIGHT(VLOOKUP($A376,#REF!,7,FALSE()), 1)),"")</f>
        <v>#VALUE!</v>
      </c>
      <c r="N376" s="185"/>
      <c r="O376" s="185"/>
      <c r="P376" s="185"/>
      <c r="Q376" s="185"/>
      <c r="R376" s="185"/>
      <c r="S376" s="100" t="e">
        <f aca="false">HLOOKUP("Device Tree Pin Name",#REF!,MATCH($A376,#REF!,0),FALSE())</f>
        <v>#VALUE!</v>
      </c>
      <c r="T376" s="95" t="e">
        <f aca="false">HLOOKUP("power rail",#REF!,MATCH($A376,#REF!,0),FALSE())</f>
        <v>#VALUE!</v>
      </c>
      <c r="U376" s="96" t="e">
        <f aca="false">HLOOKUP("Wake Capable",#REF!,MATCH($A376,#REF!,0),FALSE())</f>
        <v>#VALUE!</v>
      </c>
      <c r="V376" s="96" t="e">
        <f aca="false">HLOOKUP("Strap",#REF!,MATCH($A376,#REF!,0),FALSE())</f>
        <v>#VALUE!</v>
      </c>
      <c r="W376" s="96"/>
      <c r="X376" s="96"/>
      <c r="Y376" s="96" t="e">
        <f aca="false">HLOOKUP("DPD_Group",#REF!,MATCH($A376,#REF!,0),FALSE())</f>
        <v>#VALUE!</v>
      </c>
      <c r="Z376" s="95"/>
      <c r="AA376" s="95" t="e">
        <f aca="false">HLOOKUP("Pad type",#REF!,MATCH($A376,#REF!,0),FALSE())</f>
        <v>#VALUE!</v>
      </c>
      <c r="AB376" s="100"/>
      <c r="AC376" s="100" t="e">
        <f aca="false">HLOOKUP("POR Pin State",#REF!,MATCH($A376,#REF!,0),FALSE())</f>
        <v>#VALUE!</v>
      </c>
      <c r="AD376" s="187"/>
      <c r="AE376" s="187"/>
      <c r="AF376" s="187"/>
      <c r="AG376" s="187"/>
      <c r="AH376" s="188"/>
      <c r="AI376" s="188"/>
      <c r="AJ376" s="189"/>
      <c r="AK376" s="189"/>
      <c r="AL376" s="189"/>
      <c r="AM376" s="189"/>
      <c r="AN376" s="189"/>
      <c r="AO376" s="189"/>
      <c r="AP376" s="189"/>
      <c r="AQ376" s="208" t="s">
        <v>864</v>
      </c>
      <c r="AR376" s="104"/>
      <c r="AS376" s="104"/>
      <c r="AT376" s="104"/>
      <c r="AU376" s="104"/>
      <c r="AV376" s="104"/>
      <c r="AW376" s="104"/>
      <c r="AX376" s="104"/>
      <c r="AY376" s="104"/>
      <c r="AZ376" s="104"/>
      <c r="BA376" s="104"/>
      <c r="BB376" s="162"/>
      <c r="BC376" s="104"/>
      <c r="BD376" s="191"/>
      <c r="BE376" s="114" t="s">
        <v>864</v>
      </c>
      <c r="BF376" s="108" t="e">
        <f aca="false">VLOOKUP($A376,#REF!, 34, FALSE())</f>
        <v>#VALUE!</v>
      </c>
      <c r="BG376" s="418" t="e">
        <f aca="false">VLOOKUP($A376,#REF!, 22, FALSE())</f>
        <v>#VALUE!</v>
      </c>
      <c r="BH376" s="109"/>
    </row>
    <row r="377" s="193" customFormat="true" ht="12.75" hidden="false" customHeight="true" outlineLevel="0" collapsed="false">
      <c r="A377" s="184" t="s">
        <v>866</v>
      </c>
      <c r="B377" s="86" t="e">
        <f aca="false">VLOOKUP($A377,#REF!, 34, FALSE())</f>
        <v>#VALUE!</v>
      </c>
      <c r="C377" s="87" t="str">
        <f aca="false">CONCATENATE("unused_",A377)</f>
        <v>unused_USB_REXT</v>
      </c>
      <c r="D377" s="88" t="e">
        <f aca="false">IF(LEN(VLOOKUP($A377,#REF!,8,FALSE())),LEFT(VLOOKUP($A377,#REF!,8,FALSE()),LEN(VLOOKUP($A377,#REF!,8,FALSE()))-2),"")</f>
        <v>#VALUE!</v>
      </c>
      <c r="E377" s="89" t="s">
        <v>866</v>
      </c>
      <c r="F377" s="90" t="e">
        <f aca="false">IF(LEN(VLOOKUP($A377,#REF!,5,FALSE())),IF(INDEX(#REF!,MATCH($A377,#REF!,0),2),LEFT(VLOOKUP($A377,#REF!,5,FALSE()),LEN(VLOOKUP($A377,#REF!,5,FALSE()))-2),CONCATENATE(LEFT(VLOOKUP($A377,#REF!,5,FALSE()),LEN(VLOOKUP($A377,#REF!,5,FALSE()))-2),"*")),"")</f>
        <v>#VALUE!</v>
      </c>
      <c r="G377" s="90" t="e">
        <f aca="false">IF(LEN(VLOOKUP($A377,#REF!,6,FALSE())),IF(INDEX(#REF!,MATCH($A377,#REF!,0),3),LEFT(VLOOKUP($A377,#REF!,6,FALSE()),LEN(VLOOKUP($A377,#REF!,6,FALSE()))-2),CONCATENATE(LEFT(VLOOKUP($A377,#REF!,6,FALSE()),LEN(VLOOKUP($A377,#REF!,6,FALSE()))-2),"*")),"")</f>
        <v>#VALUE!</v>
      </c>
      <c r="H377" s="91" t="e">
        <f aca="false">IF(LEN(VLOOKUP($A377,#REF!,7,FALSE())),IF(INDEX(#REF!,MATCH($A377,#REF!,0),4),LEFT(VLOOKUP($A377,#REF!,7,FALSE()),LEN(VLOOKUP($A377,#REF!,7,FALSE()))-2),CONCATENATE(LEFT(VLOOKUP($A377,#REF!,7,FALSE()),LEN(VLOOKUP($A377,#REF!,7,FALSE()))-2),"*")),"")</f>
        <v>#VALUE!</v>
      </c>
      <c r="I377" s="92" t="e">
        <f aca="false">IF(LEN(VLOOKUP($A377,#REF!,8,FALSE())),UPPER(RIGHT(VLOOKUP($A377,#REF!,8,FALSE()), 1)),"")</f>
        <v>#VALUE!</v>
      </c>
      <c r="J377" s="90" t="e">
        <f aca="false">IF(LEN(VLOOKUP($A377,#REF!,4,FALSE())),UPPER(RIGHT(VLOOKUP($A377,#REF!,4,FALSE()), 1)),"")</f>
        <v>#VALUE!</v>
      </c>
      <c r="K377" s="90" t="e">
        <f aca="false">IF(LEN(VLOOKUP($A377,#REF!,5,FALSE())),UPPER(RIGHT(VLOOKUP($A377,#REF!,5,FALSE()), 1)),"")</f>
        <v>#VALUE!</v>
      </c>
      <c r="L377" s="90" t="e">
        <f aca="false">IF(LEN(VLOOKUP($A377,#REF!,6,FALSE())),UPPER(RIGHT(VLOOKUP($A377,#REF!,6,FALSE()), 1)),"")</f>
        <v>#VALUE!</v>
      </c>
      <c r="M377" s="91" t="e">
        <f aca="false">IF(LEN(VLOOKUP($A377,#REF!,7,FALSE())),UPPER(RIGHT(VLOOKUP($A377,#REF!,7,FALSE()), 1)),"")</f>
        <v>#VALUE!</v>
      </c>
      <c r="N377" s="185"/>
      <c r="O377" s="185"/>
      <c r="P377" s="185"/>
      <c r="Q377" s="185"/>
      <c r="R377" s="185"/>
      <c r="S377" s="100" t="e">
        <f aca="false">HLOOKUP("Device Tree Pin Name",#REF!,MATCH($A377,#REF!,0),FALSE())</f>
        <v>#VALUE!</v>
      </c>
      <c r="T377" s="95" t="e">
        <f aca="false">HLOOKUP("power rail",#REF!,MATCH($A377,#REF!,0),FALSE())</f>
        <v>#VALUE!</v>
      </c>
      <c r="U377" s="96" t="e">
        <f aca="false">HLOOKUP("Wake Capable",#REF!,MATCH($A377,#REF!,0),FALSE())</f>
        <v>#VALUE!</v>
      </c>
      <c r="V377" s="96" t="e">
        <f aca="false">HLOOKUP("Strap",#REF!,MATCH($A377,#REF!,0),FALSE())</f>
        <v>#VALUE!</v>
      </c>
      <c r="W377" s="96"/>
      <c r="X377" s="96"/>
      <c r="Y377" s="96" t="e">
        <f aca="false">HLOOKUP("DPD_Group",#REF!,MATCH($A377,#REF!,0),FALSE())</f>
        <v>#VALUE!</v>
      </c>
      <c r="Z377" s="95"/>
      <c r="AA377" s="95" t="e">
        <f aca="false">HLOOKUP("Pad type",#REF!,MATCH($A377,#REF!,0),FALSE())</f>
        <v>#VALUE!</v>
      </c>
      <c r="AB377" s="100"/>
      <c r="AC377" s="100" t="e">
        <f aca="false">HLOOKUP("POR Pin State",#REF!,MATCH($A377,#REF!,0),FALSE())</f>
        <v>#VALUE!</v>
      </c>
      <c r="AD377" s="187"/>
      <c r="AE377" s="187"/>
      <c r="AF377" s="187"/>
      <c r="AG377" s="187"/>
      <c r="AH377" s="188"/>
      <c r="AI377" s="188"/>
      <c r="AJ377" s="189"/>
      <c r="AK377" s="189"/>
      <c r="AL377" s="189"/>
      <c r="AM377" s="189"/>
      <c r="AN377" s="189"/>
      <c r="AO377" s="189"/>
      <c r="AP377" s="189"/>
      <c r="AQ377" s="208" t="s">
        <v>866</v>
      </c>
      <c r="AR377" s="104"/>
      <c r="AS377" s="104"/>
      <c r="AT377" s="104"/>
      <c r="AU377" s="104"/>
      <c r="AV377" s="104"/>
      <c r="AW377" s="104"/>
      <c r="AX377" s="104"/>
      <c r="AY377" s="104"/>
      <c r="AZ377" s="104"/>
      <c r="BA377" s="199" t="s">
        <v>826</v>
      </c>
      <c r="BB377" s="162"/>
      <c r="BC377" s="104"/>
      <c r="BD377" s="191"/>
      <c r="BE377" s="114" t="s">
        <v>864</v>
      </c>
      <c r="BF377" s="108" t="e">
        <f aca="false">VLOOKUP($A377,#REF!, 34, FALSE())</f>
        <v>#VALUE!</v>
      </c>
      <c r="BG377" s="418" t="e">
        <f aca="false">VLOOKUP($A377,#REF!, 22, FALSE())</f>
        <v>#VALUE!</v>
      </c>
      <c r="BH377" s="109"/>
    </row>
    <row r="378" s="181" customFormat="true" ht="18" hidden="false" customHeight="true" outlineLevel="0" collapsed="false">
      <c r="A378" s="64" t="s">
        <v>867</v>
      </c>
      <c r="B378" s="200" t="s">
        <v>868</v>
      </c>
      <c r="C378" s="65"/>
      <c r="D378" s="66"/>
      <c r="E378" s="66"/>
      <c r="F378" s="66"/>
      <c r="G378" s="66"/>
      <c r="H378" s="66"/>
      <c r="I378" s="65"/>
      <c r="J378" s="65"/>
      <c r="K378" s="65"/>
      <c r="L378" s="65"/>
      <c r="M378" s="65"/>
      <c r="N378" s="65"/>
      <c r="O378" s="65"/>
      <c r="P378" s="65"/>
      <c r="Q378" s="65"/>
      <c r="R378" s="65"/>
      <c r="S378" s="65"/>
      <c r="T378" s="65"/>
      <c r="U378" s="67"/>
      <c r="V378" s="67"/>
      <c r="W378" s="67"/>
      <c r="X378" s="67"/>
      <c r="Y378" s="67"/>
      <c r="Z378" s="68"/>
      <c r="AA378" s="68"/>
      <c r="AB378" s="68"/>
      <c r="AC378" s="68"/>
      <c r="AD378" s="68"/>
      <c r="AE378" s="68"/>
      <c r="AF378" s="68"/>
      <c r="AG378" s="68"/>
      <c r="AH378" s="68"/>
      <c r="AI378" s="68"/>
      <c r="AJ378" s="68"/>
      <c r="AK378" s="68"/>
      <c r="AL378" s="68"/>
      <c r="AM378" s="68"/>
      <c r="AN378" s="68"/>
      <c r="AO378" s="68"/>
      <c r="AP378" s="68"/>
      <c r="AQ378" s="69"/>
      <c r="AR378" s="69"/>
      <c r="AS378" s="70"/>
      <c r="AT378" s="70"/>
      <c r="AU378" s="70"/>
      <c r="AV378" s="70"/>
      <c r="AW378" s="70"/>
      <c r="AX378" s="70"/>
      <c r="AY378" s="70"/>
      <c r="AZ378" s="70"/>
      <c r="BA378" s="70"/>
      <c r="BB378" s="70"/>
      <c r="BC378" s="81" t="s">
        <v>829</v>
      </c>
      <c r="BD378" s="70"/>
      <c r="BE378" s="182" t="s">
        <v>867</v>
      </c>
      <c r="BF378" s="358" t="s">
        <v>868</v>
      </c>
      <c r="BG378" s="358"/>
      <c r="BH378" s="182"/>
    </row>
    <row r="379" s="193" customFormat="true" ht="12.75" hidden="false" customHeight="true" outlineLevel="0" collapsed="false">
      <c r="A379" s="184" t="s">
        <v>869</v>
      </c>
      <c r="B379" s="86" t="e">
        <f aca="false">VLOOKUP($A379,#REF!, 34, FALSE())</f>
        <v>#VALUE!</v>
      </c>
      <c r="C379" s="87" t="str">
        <f aca="false">CONCATENATE("unused_",A379)</f>
        <v>unused_PEX_REFCLK1P</v>
      </c>
      <c r="D379" s="88" t="e">
        <f aca="false">IF(LEN(VLOOKUP($A379,#REF!,8,FALSE())),LEFT(VLOOKUP($A379,#REF!,8,FALSE()),LEN(VLOOKUP($A379,#REF!,8,FALSE()))-2),"")</f>
        <v>#VALUE!</v>
      </c>
      <c r="E379" s="89" t="e">
        <f aca="false">IF(LEN(VLOOKUP($A379,#REF!,4,FALSE())),IF(INDEX(#REF!,MATCH($A379,#REF!,0),1),LEFT(VLOOKUP($A379,#REF!,4,FALSE()),LEN(VLOOKUP($A379,#REF!,4,FALSE()))-2),CONCATENATE(LEFT(VLOOKUP($A379,#REF!,4,FALSE()),LEN(VLOOKUP($A379,#REF!,4,FALSE()))-2),"*")),"")</f>
        <v>#VALUE!</v>
      </c>
      <c r="F379" s="90" t="e">
        <f aca="false">IF(LEN(VLOOKUP($A379,#REF!,5,FALSE())),IF(INDEX(#REF!,MATCH($A379,#REF!,0),2),LEFT(VLOOKUP($A379,#REF!,5,FALSE()),LEN(VLOOKUP($A379,#REF!,5,FALSE()))-2),CONCATENATE(LEFT(VLOOKUP($A379,#REF!,5,FALSE()),LEN(VLOOKUP($A379,#REF!,5,FALSE()))-2),"*")),"")</f>
        <v>#VALUE!</v>
      </c>
      <c r="G379" s="90" t="e">
        <f aca="false">IF(LEN(VLOOKUP($A379,#REF!,6,FALSE())),IF(INDEX(#REF!,MATCH($A379,#REF!,0),3),LEFT(VLOOKUP($A379,#REF!,6,FALSE()),LEN(VLOOKUP($A379,#REF!,6,FALSE()))-2),CONCATENATE(LEFT(VLOOKUP($A379,#REF!,6,FALSE()),LEN(VLOOKUP($A379,#REF!,6,FALSE()))-2),"*")),"")</f>
        <v>#VALUE!</v>
      </c>
      <c r="H379" s="91" t="e">
        <f aca="false">IF(LEN(VLOOKUP($A379,#REF!,7,FALSE())),IF(INDEX(#REF!,MATCH($A379,#REF!,0),4),LEFT(VLOOKUP($A379,#REF!,7,FALSE()),LEN(VLOOKUP($A379,#REF!,7,FALSE()))-2),CONCATENATE(LEFT(VLOOKUP($A379,#REF!,7,FALSE()),LEN(VLOOKUP($A379,#REF!,7,FALSE()))-2),"*")),"")</f>
        <v>#VALUE!</v>
      </c>
      <c r="I379" s="92" t="e">
        <f aca="false">IF(LEN(VLOOKUP($A379,#REF!,8,FALSE())),UPPER(RIGHT(VLOOKUP($A379,#REF!,8,FALSE()), 1)),"")</f>
        <v>#VALUE!</v>
      </c>
      <c r="J379" s="90" t="e">
        <f aca="false">IF(LEN(VLOOKUP($A379,#REF!,4,FALSE())),UPPER(RIGHT(VLOOKUP($A379,#REF!,4,FALSE()), 1)),"")</f>
        <v>#VALUE!</v>
      </c>
      <c r="K379" s="90" t="e">
        <f aca="false">IF(LEN(VLOOKUP($A379,#REF!,5,FALSE())),UPPER(RIGHT(VLOOKUP($A379,#REF!,5,FALSE()), 1)),"")</f>
        <v>#VALUE!</v>
      </c>
      <c r="L379" s="90" t="e">
        <f aca="false">IF(LEN(VLOOKUP($A379,#REF!,6,FALSE())),UPPER(RIGHT(VLOOKUP($A379,#REF!,6,FALSE()), 1)),"")</f>
        <v>#VALUE!</v>
      </c>
      <c r="M379" s="91" t="e">
        <f aca="false">IF(LEN(VLOOKUP($A379,#REF!,7,FALSE())),UPPER(RIGHT(VLOOKUP($A379,#REF!,7,FALSE()), 1)),"")</f>
        <v>#VALUE!</v>
      </c>
      <c r="N379" s="185"/>
      <c r="O379" s="185"/>
      <c r="P379" s="185"/>
      <c r="Q379" s="185"/>
      <c r="R379" s="185"/>
      <c r="S379" s="100" t="e">
        <f aca="false">HLOOKUP("Device Tree Pin Name",#REF!,MATCH($A379,#REF!,0),FALSE())</f>
        <v>#VALUE!</v>
      </c>
      <c r="T379" s="95" t="e">
        <f aca="false">HLOOKUP("power rail",#REF!,MATCH($A379,#REF!,0),FALSE())</f>
        <v>#VALUE!</v>
      </c>
      <c r="U379" s="96" t="e">
        <f aca="false">HLOOKUP("Wake Capable",#REF!,MATCH($A379,#REF!,0),FALSE())</f>
        <v>#VALUE!</v>
      </c>
      <c r="V379" s="96" t="e">
        <f aca="false">HLOOKUP("Strap",#REF!,MATCH($A379,#REF!,0),FALSE())</f>
        <v>#VALUE!</v>
      </c>
      <c r="W379" s="96"/>
      <c r="X379" s="96"/>
      <c r="Y379" s="96"/>
      <c r="Z379" s="95"/>
      <c r="AA379" s="95" t="e">
        <f aca="false">HLOOKUP("Pad type",#REF!,MATCH($A379,#REF!,0),FALSE())</f>
        <v>#VALUE!</v>
      </c>
      <c r="AB379" s="94"/>
      <c r="AC379" s="94" t="e">
        <f aca="false">HLOOKUP("POR Pin State",#REF!,MATCH($A379,#REF!,0),FALSE())</f>
        <v>#VALUE!</v>
      </c>
      <c r="AD379" s="187"/>
      <c r="AE379" s="187"/>
      <c r="AF379" s="187"/>
      <c r="AG379" s="187"/>
      <c r="AH379" s="188"/>
      <c r="AI379" s="188"/>
      <c r="AJ379" s="189"/>
      <c r="AK379" s="189"/>
      <c r="AL379" s="189"/>
      <c r="AM379" s="189"/>
      <c r="AN379" s="189"/>
      <c r="AO379" s="189"/>
      <c r="AP379" s="189"/>
      <c r="AQ379" s="207" t="s">
        <v>870</v>
      </c>
      <c r="AR379" s="104"/>
      <c r="AS379" s="104"/>
      <c r="AT379" s="104"/>
      <c r="AU379" s="104"/>
      <c r="AV379" s="104"/>
      <c r="AW379" s="104"/>
      <c r="AX379" s="104"/>
      <c r="AY379" s="104"/>
      <c r="AZ379" s="104"/>
      <c r="BA379" s="104"/>
      <c r="BB379" s="162"/>
      <c r="BC379" s="104"/>
      <c r="BD379" s="191"/>
      <c r="BE379" s="192" t="s">
        <v>869</v>
      </c>
      <c r="BF379" s="108" t="e">
        <f aca="false">VLOOKUP($A379,#REF!, 34, FALSE())</f>
        <v>#VALUE!</v>
      </c>
      <c r="BG379" s="418" t="e">
        <f aca="false">VLOOKUP($A379,#REF!, 22, FALSE())</f>
        <v>#VALUE!</v>
      </c>
      <c r="BH379" s="109"/>
    </row>
    <row r="380" s="193" customFormat="true" ht="12.75" hidden="false" customHeight="true" outlineLevel="0" collapsed="false">
      <c r="A380" s="184" t="s">
        <v>871</v>
      </c>
      <c r="B380" s="86" t="e">
        <f aca="false">VLOOKUP($A380,#REF!, 34, FALSE())</f>
        <v>#VALUE!</v>
      </c>
      <c r="C380" s="87" t="str">
        <f aca="false">CONCATENATE("unused_",A380)</f>
        <v>unused_PEX_REFCLK1N</v>
      </c>
      <c r="D380" s="88" t="e">
        <f aca="false">IF(LEN(VLOOKUP($A380,#REF!,8,FALSE())),LEFT(VLOOKUP($A380,#REF!,8,FALSE()),LEN(VLOOKUP($A380,#REF!,8,FALSE()))-2),"")</f>
        <v>#VALUE!</v>
      </c>
      <c r="E380" s="89" t="e">
        <f aca="false">IF(LEN(VLOOKUP($A380,#REF!,4,FALSE())),IF(INDEX(#REF!,MATCH($A380,#REF!,0),1),LEFT(VLOOKUP($A380,#REF!,4,FALSE()),LEN(VLOOKUP($A380,#REF!,4,FALSE()))-2),CONCATENATE(LEFT(VLOOKUP($A380,#REF!,4,FALSE()),LEN(VLOOKUP($A380,#REF!,4,FALSE()))-2),"*")),"")</f>
        <v>#VALUE!</v>
      </c>
      <c r="F380" s="90" t="e">
        <f aca="false">IF(LEN(VLOOKUP($A380,#REF!,5,FALSE())),IF(INDEX(#REF!,MATCH($A380,#REF!,0),2),LEFT(VLOOKUP($A380,#REF!,5,FALSE()),LEN(VLOOKUP($A380,#REF!,5,FALSE()))-2),CONCATENATE(LEFT(VLOOKUP($A380,#REF!,5,FALSE()),LEN(VLOOKUP($A380,#REF!,5,FALSE()))-2),"*")),"")</f>
        <v>#VALUE!</v>
      </c>
      <c r="G380" s="90" t="e">
        <f aca="false">IF(LEN(VLOOKUP($A380,#REF!,6,FALSE())),IF(INDEX(#REF!,MATCH($A380,#REF!,0),3),LEFT(VLOOKUP($A380,#REF!,6,FALSE()),LEN(VLOOKUP($A380,#REF!,6,FALSE()))-2),CONCATENATE(LEFT(VLOOKUP($A380,#REF!,6,FALSE()),LEN(VLOOKUP($A380,#REF!,6,FALSE()))-2),"*")),"")</f>
        <v>#VALUE!</v>
      </c>
      <c r="H380" s="91" t="e">
        <f aca="false">IF(LEN(VLOOKUP($A380,#REF!,7,FALSE())),IF(INDEX(#REF!,MATCH($A380,#REF!,0),4),LEFT(VLOOKUP($A380,#REF!,7,FALSE()),LEN(VLOOKUP($A380,#REF!,7,FALSE()))-2),CONCATENATE(LEFT(VLOOKUP($A380,#REF!,7,FALSE()),LEN(VLOOKUP($A380,#REF!,7,FALSE()))-2),"*")),"")</f>
        <v>#VALUE!</v>
      </c>
      <c r="I380" s="92" t="e">
        <f aca="false">IF(LEN(VLOOKUP($A380,#REF!,8,FALSE())),UPPER(RIGHT(VLOOKUP($A380,#REF!,8,FALSE()), 1)),"")</f>
        <v>#VALUE!</v>
      </c>
      <c r="J380" s="90" t="e">
        <f aca="false">IF(LEN(VLOOKUP($A380,#REF!,4,FALSE())),UPPER(RIGHT(VLOOKUP($A380,#REF!,4,FALSE()), 1)),"")</f>
        <v>#VALUE!</v>
      </c>
      <c r="K380" s="90" t="e">
        <f aca="false">IF(LEN(VLOOKUP($A380,#REF!,5,FALSE())),UPPER(RIGHT(VLOOKUP($A380,#REF!,5,FALSE()), 1)),"")</f>
        <v>#VALUE!</v>
      </c>
      <c r="L380" s="90" t="e">
        <f aca="false">IF(LEN(VLOOKUP($A380,#REF!,6,FALSE())),UPPER(RIGHT(VLOOKUP($A380,#REF!,6,FALSE()), 1)),"")</f>
        <v>#VALUE!</v>
      </c>
      <c r="M380" s="91" t="e">
        <f aca="false">IF(LEN(VLOOKUP($A380,#REF!,7,FALSE())),UPPER(RIGHT(VLOOKUP($A380,#REF!,7,FALSE()), 1)),"")</f>
        <v>#VALUE!</v>
      </c>
      <c r="N380" s="185"/>
      <c r="O380" s="185"/>
      <c r="P380" s="185"/>
      <c r="Q380" s="185"/>
      <c r="R380" s="185"/>
      <c r="S380" s="100" t="e">
        <f aca="false">HLOOKUP("Device Tree Pin Name",#REF!,MATCH($A380,#REF!,0),FALSE())</f>
        <v>#VALUE!</v>
      </c>
      <c r="T380" s="95" t="e">
        <f aca="false">HLOOKUP("power rail",#REF!,MATCH($A380,#REF!,0),FALSE())</f>
        <v>#VALUE!</v>
      </c>
      <c r="U380" s="96" t="e">
        <f aca="false">HLOOKUP("Wake Capable",#REF!,MATCH($A380,#REF!,0),FALSE())</f>
        <v>#VALUE!</v>
      </c>
      <c r="V380" s="96" t="e">
        <f aca="false">HLOOKUP("Strap",#REF!,MATCH($A380,#REF!,0),FALSE())</f>
        <v>#VALUE!</v>
      </c>
      <c r="W380" s="96"/>
      <c r="X380" s="96"/>
      <c r="Y380" s="96"/>
      <c r="Z380" s="95"/>
      <c r="AA380" s="95" t="e">
        <f aca="false">HLOOKUP("Pad type",#REF!,MATCH($A380,#REF!,0),FALSE())</f>
        <v>#VALUE!</v>
      </c>
      <c r="AB380" s="100"/>
      <c r="AC380" s="100" t="e">
        <f aca="false">HLOOKUP("POR Pin State",#REF!,MATCH($A380,#REF!,0),FALSE())</f>
        <v>#VALUE!</v>
      </c>
      <c r="AD380" s="187"/>
      <c r="AE380" s="187"/>
      <c r="AF380" s="187"/>
      <c r="AG380" s="187"/>
      <c r="AH380" s="188"/>
      <c r="AI380" s="188"/>
      <c r="AJ380" s="189"/>
      <c r="AK380" s="189"/>
      <c r="AL380" s="189"/>
      <c r="AM380" s="189"/>
      <c r="AN380" s="189"/>
      <c r="AO380" s="189"/>
      <c r="AP380" s="189"/>
      <c r="AQ380" s="208" t="s">
        <v>872</v>
      </c>
      <c r="AR380" s="104"/>
      <c r="AS380" s="104"/>
      <c r="AT380" s="104"/>
      <c r="AU380" s="104"/>
      <c r="AV380" s="104"/>
      <c r="AW380" s="104"/>
      <c r="AX380" s="104"/>
      <c r="AY380" s="104"/>
      <c r="AZ380" s="104"/>
      <c r="BA380" s="104"/>
      <c r="BB380" s="162"/>
      <c r="BC380" s="104"/>
      <c r="BD380" s="191"/>
      <c r="BE380" s="195" t="s">
        <v>871</v>
      </c>
      <c r="BF380" s="108" t="e">
        <f aca="false">VLOOKUP($A380,#REF!, 34, FALSE())</f>
        <v>#VALUE!</v>
      </c>
      <c r="BG380" s="418" t="e">
        <f aca="false">VLOOKUP($A380,#REF!, 22, FALSE())</f>
        <v>#VALUE!</v>
      </c>
      <c r="BH380" s="109"/>
    </row>
    <row r="381" s="193" customFormat="true" ht="12.75" hidden="false" customHeight="true" outlineLevel="0" collapsed="false">
      <c r="A381" s="184" t="s">
        <v>873</v>
      </c>
      <c r="B381" s="86" t="e">
        <f aca="false">VLOOKUP($A381,#REF!, 34, FALSE())</f>
        <v>#VALUE!</v>
      </c>
      <c r="C381" s="87" t="str">
        <f aca="false">CONCATENATE("unused_",A381)</f>
        <v>unused_PEX_REFCLK2P</v>
      </c>
      <c r="D381" s="88" t="e">
        <f aca="false">IF(LEN(VLOOKUP($A381,#REF!,8,FALSE())),LEFT(VLOOKUP($A381,#REF!,8,FALSE()),LEN(VLOOKUP($A381,#REF!,8,FALSE()))-2),"")</f>
        <v>#VALUE!</v>
      </c>
      <c r="E381" s="89" t="e">
        <f aca="false">IF(LEN(VLOOKUP($A381,#REF!,4,FALSE())),IF(INDEX(#REF!,MATCH($A381,#REF!,0),1),LEFT(VLOOKUP($A381,#REF!,4,FALSE()),LEN(VLOOKUP($A381,#REF!,4,FALSE()))-2),CONCATENATE(LEFT(VLOOKUP($A381,#REF!,4,FALSE()),LEN(VLOOKUP($A381,#REF!,4,FALSE()))-2),"*")),"")</f>
        <v>#VALUE!</v>
      </c>
      <c r="F381" s="90" t="e">
        <f aca="false">IF(LEN(VLOOKUP($A381,#REF!,5,FALSE())),IF(INDEX(#REF!,MATCH($A381,#REF!,0),2),LEFT(VLOOKUP($A381,#REF!,5,FALSE()),LEN(VLOOKUP($A381,#REF!,5,FALSE()))-2),CONCATENATE(LEFT(VLOOKUP($A381,#REF!,5,FALSE()),LEN(VLOOKUP($A381,#REF!,5,FALSE()))-2),"*")),"")</f>
        <v>#VALUE!</v>
      </c>
      <c r="G381" s="90" t="e">
        <f aca="false">IF(LEN(VLOOKUP($A381,#REF!,6,FALSE())),IF(INDEX(#REF!,MATCH($A381,#REF!,0),3),LEFT(VLOOKUP($A381,#REF!,6,FALSE()),LEN(VLOOKUP($A381,#REF!,6,FALSE()))-2),CONCATENATE(LEFT(VLOOKUP($A381,#REF!,6,FALSE()),LEN(VLOOKUP($A381,#REF!,6,FALSE()))-2),"*")),"")</f>
        <v>#VALUE!</v>
      </c>
      <c r="H381" s="91" t="e">
        <f aca="false">IF(LEN(VLOOKUP($A381,#REF!,7,FALSE())),IF(INDEX(#REF!,MATCH($A381,#REF!,0),4),LEFT(VLOOKUP($A381,#REF!,7,FALSE()),LEN(VLOOKUP($A381,#REF!,7,FALSE()))-2),CONCATENATE(LEFT(VLOOKUP($A381,#REF!,7,FALSE()),LEN(VLOOKUP($A381,#REF!,7,FALSE()))-2),"*")),"")</f>
        <v>#VALUE!</v>
      </c>
      <c r="I381" s="92" t="e">
        <f aca="false">IF(LEN(VLOOKUP($A381,#REF!,8,FALSE())),UPPER(RIGHT(VLOOKUP($A381,#REF!,8,FALSE()), 1)),"")</f>
        <v>#VALUE!</v>
      </c>
      <c r="J381" s="90" t="e">
        <f aca="false">IF(LEN(VLOOKUP($A381,#REF!,4,FALSE())),UPPER(RIGHT(VLOOKUP($A381,#REF!,4,FALSE()), 1)),"")</f>
        <v>#VALUE!</v>
      </c>
      <c r="K381" s="90" t="e">
        <f aca="false">IF(LEN(VLOOKUP($A381,#REF!,5,FALSE())),UPPER(RIGHT(VLOOKUP($A381,#REF!,5,FALSE()), 1)),"")</f>
        <v>#VALUE!</v>
      </c>
      <c r="L381" s="90" t="e">
        <f aca="false">IF(LEN(VLOOKUP($A381,#REF!,6,FALSE())),UPPER(RIGHT(VLOOKUP($A381,#REF!,6,FALSE()), 1)),"")</f>
        <v>#VALUE!</v>
      </c>
      <c r="M381" s="91" t="e">
        <f aca="false">IF(LEN(VLOOKUP($A381,#REF!,7,FALSE())),UPPER(RIGHT(VLOOKUP($A381,#REF!,7,FALSE()), 1)),"")</f>
        <v>#VALUE!</v>
      </c>
      <c r="N381" s="185"/>
      <c r="O381" s="185"/>
      <c r="P381" s="185"/>
      <c r="Q381" s="185"/>
      <c r="R381" s="185"/>
      <c r="S381" s="100" t="e">
        <f aca="false">HLOOKUP("Device Tree Pin Name",#REF!,MATCH($A381,#REF!,0),FALSE())</f>
        <v>#VALUE!</v>
      </c>
      <c r="T381" s="95" t="e">
        <f aca="false">HLOOKUP("power rail",#REF!,MATCH($A381,#REF!,0),FALSE())</f>
        <v>#VALUE!</v>
      </c>
      <c r="U381" s="96" t="e">
        <f aca="false">HLOOKUP("Wake Capable",#REF!,MATCH($A381,#REF!,0),FALSE())</f>
        <v>#VALUE!</v>
      </c>
      <c r="V381" s="96" t="e">
        <f aca="false">HLOOKUP("Strap",#REF!,MATCH($A381,#REF!,0),FALSE())</f>
        <v>#VALUE!</v>
      </c>
      <c r="W381" s="96"/>
      <c r="X381" s="96"/>
      <c r="Y381" s="96"/>
      <c r="Z381" s="95"/>
      <c r="AA381" s="95" t="e">
        <f aca="false">HLOOKUP("Pad type",#REF!,MATCH($A381,#REF!,0),FALSE())</f>
        <v>#VALUE!</v>
      </c>
      <c r="AB381" s="100"/>
      <c r="AC381" s="100" t="e">
        <f aca="false">HLOOKUP("POR Pin State",#REF!,MATCH($A381,#REF!,0),FALSE())</f>
        <v>#VALUE!</v>
      </c>
      <c r="AD381" s="187"/>
      <c r="AE381" s="187"/>
      <c r="AF381" s="187"/>
      <c r="AG381" s="187"/>
      <c r="AH381" s="188"/>
      <c r="AI381" s="188"/>
      <c r="AJ381" s="189"/>
      <c r="AK381" s="189"/>
      <c r="AL381" s="189"/>
      <c r="AM381" s="189"/>
      <c r="AN381" s="189"/>
      <c r="AO381" s="189"/>
      <c r="AP381" s="189"/>
      <c r="AQ381" s="207" t="s">
        <v>874</v>
      </c>
      <c r="AR381" s="104"/>
      <c r="AS381" s="104"/>
      <c r="AT381" s="104"/>
      <c r="AU381" s="104"/>
      <c r="AV381" s="104"/>
      <c r="AW381" s="104"/>
      <c r="AX381" s="104"/>
      <c r="AY381" s="104"/>
      <c r="AZ381" s="104"/>
      <c r="BA381" s="104"/>
      <c r="BB381" s="162"/>
      <c r="BC381" s="104"/>
      <c r="BD381" s="191"/>
      <c r="BE381" s="195" t="s">
        <v>873</v>
      </c>
      <c r="BF381" s="108" t="e">
        <f aca="false">VLOOKUP($A381,#REF!, 34, FALSE())</f>
        <v>#VALUE!</v>
      </c>
      <c r="BG381" s="418" t="e">
        <f aca="false">VLOOKUP($A381,#REF!, 22, FALSE())</f>
        <v>#VALUE!</v>
      </c>
      <c r="BH381" s="109"/>
    </row>
    <row r="382" s="193" customFormat="true" ht="12.75" hidden="false" customHeight="true" outlineLevel="0" collapsed="false">
      <c r="A382" s="184" t="s">
        <v>875</v>
      </c>
      <c r="B382" s="86" t="e">
        <f aca="false">VLOOKUP($A382,#REF!, 34, FALSE())</f>
        <v>#VALUE!</v>
      </c>
      <c r="C382" s="87" t="str">
        <f aca="false">CONCATENATE("unused_",A382)</f>
        <v>unused_PEX_REFCLK2N</v>
      </c>
      <c r="D382" s="88" t="e">
        <f aca="false">IF(LEN(VLOOKUP($A382,#REF!,8,FALSE())),LEFT(VLOOKUP($A382,#REF!,8,FALSE()),LEN(VLOOKUP($A382,#REF!,8,FALSE()))-2),"")</f>
        <v>#VALUE!</v>
      </c>
      <c r="E382" s="89" t="e">
        <f aca="false">IF(LEN(VLOOKUP($A382,#REF!,4,FALSE())),IF(INDEX(#REF!,MATCH($A382,#REF!,0),1),LEFT(VLOOKUP($A382,#REF!,4,FALSE()),LEN(VLOOKUP($A382,#REF!,4,FALSE()))-2),CONCATENATE(LEFT(VLOOKUP($A382,#REF!,4,FALSE()),LEN(VLOOKUP($A382,#REF!,4,FALSE()))-2),"*")),"")</f>
        <v>#VALUE!</v>
      </c>
      <c r="F382" s="90" t="e">
        <f aca="false">IF(LEN(VLOOKUP($A382,#REF!,5,FALSE())),IF(INDEX(#REF!,MATCH($A382,#REF!,0),2),LEFT(VLOOKUP($A382,#REF!,5,FALSE()),LEN(VLOOKUP($A382,#REF!,5,FALSE()))-2),CONCATENATE(LEFT(VLOOKUP($A382,#REF!,5,FALSE()),LEN(VLOOKUP($A382,#REF!,5,FALSE()))-2),"*")),"")</f>
        <v>#VALUE!</v>
      </c>
      <c r="G382" s="90" t="e">
        <f aca="false">IF(LEN(VLOOKUP($A382,#REF!,6,FALSE())),IF(INDEX(#REF!,MATCH($A382,#REF!,0),3),LEFT(VLOOKUP($A382,#REF!,6,FALSE()),LEN(VLOOKUP($A382,#REF!,6,FALSE()))-2),CONCATENATE(LEFT(VLOOKUP($A382,#REF!,6,FALSE()),LEN(VLOOKUP($A382,#REF!,6,FALSE()))-2),"*")),"")</f>
        <v>#VALUE!</v>
      </c>
      <c r="H382" s="91" t="e">
        <f aca="false">IF(LEN(VLOOKUP($A382,#REF!,7,FALSE())),IF(INDEX(#REF!,MATCH($A382,#REF!,0),4),LEFT(VLOOKUP($A382,#REF!,7,FALSE()),LEN(VLOOKUP($A382,#REF!,7,FALSE()))-2),CONCATENATE(LEFT(VLOOKUP($A382,#REF!,7,FALSE()),LEN(VLOOKUP($A382,#REF!,7,FALSE()))-2),"*")),"")</f>
        <v>#VALUE!</v>
      </c>
      <c r="I382" s="92" t="e">
        <f aca="false">IF(LEN(VLOOKUP($A382,#REF!,8,FALSE())),UPPER(RIGHT(VLOOKUP($A382,#REF!,8,FALSE()), 1)),"")</f>
        <v>#VALUE!</v>
      </c>
      <c r="J382" s="90" t="e">
        <f aca="false">IF(LEN(VLOOKUP($A382,#REF!,4,FALSE())),UPPER(RIGHT(VLOOKUP($A382,#REF!,4,FALSE()), 1)),"")</f>
        <v>#VALUE!</v>
      </c>
      <c r="K382" s="90" t="e">
        <f aca="false">IF(LEN(VLOOKUP($A382,#REF!,5,FALSE())),UPPER(RIGHT(VLOOKUP($A382,#REF!,5,FALSE()), 1)),"")</f>
        <v>#VALUE!</v>
      </c>
      <c r="L382" s="90" t="e">
        <f aca="false">IF(LEN(VLOOKUP($A382,#REF!,6,FALSE())),UPPER(RIGHT(VLOOKUP($A382,#REF!,6,FALSE()), 1)),"")</f>
        <v>#VALUE!</v>
      </c>
      <c r="M382" s="91" t="e">
        <f aca="false">IF(LEN(VLOOKUP($A382,#REF!,7,FALSE())),UPPER(RIGHT(VLOOKUP($A382,#REF!,7,FALSE()), 1)),"")</f>
        <v>#VALUE!</v>
      </c>
      <c r="N382" s="185"/>
      <c r="O382" s="185"/>
      <c r="P382" s="185"/>
      <c r="Q382" s="185"/>
      <c r="R382" s="185"/>
      <c r="S382" s="100" t="e">
        <f aca="false">HLOOKUP("Device Tree Pin Name",#REF!,MATCH($A382,#REF!,0),FALSE())</f>
        <v>#VALUE!</v>
      </c>
      <c r="T382" s="95" t="e">
        <f aca="false">HLOOKUP("power rail",#REF!,MATCH($A382,#REF!,0),FALSE())</f>
        <v>#VALUE!</v>
      </c>
      <c r="U382" s="96" t="e">
        <f aca="false">HLOOKUP("Wake Capable",#REF!,MATCH($A382,#REF!,0),FALSE())</f>
        <v>#VALUE!</v>
      </c>
      <c r="V382" s="96" t="e">
        <f aca="false">HLOOKUP("Strap",#REF!,MATCH($A382,#REF!,0),FALSE())</f>
        <v>#VALUE!</v>
      </c>
      <c r="W382" s="96"/>
      <c r="X382" s="96"/>
      <c r="Y382" s="96"/>
      <c r="Z382" s="95"/>
      <c r="AA382" s="95" t="e">
        <f aca="false">HLOOKUP("Pad type",#REF!,MATCH($A382,#REF!,0),FALSE())</f>
        <v>#VALUE!</v>
      </c>
      <c r="AB382" s="100"/>
      <c r="AC382" s="100" t="e">
        <f aca="false">HLOOKUP("POR Pin State",#REF!,MATCH($A382,#REF!,0),FALSE())</f>
        <v>#VALUE!</v>
      </c>
      <c r="AD382" s="187"/>
      <c r="AE382" s="187"/>
      <c r="AF382" s="187"/>
      <c r="AG382" s="187"/>
      <c r="AH382" s="188"/>
      <c r="AI382" s="188"/>
      <c r="AJ382" s="189"/>
      <c r="AK382" s="189"/>
      <c r="AL382" s="189"/>
      <c r="AM382" s="189"/>
      <c r="AN382" s="189"/>
      <c r="AO382" s="189"/>
      <c r="AP382" s="189"/>
      <c r="AQ382" s="208" t="s">
        <v>876</v>
      </c>
      <c r="AR382" s="104"/>
      <c r="AS382" s="104"/>
      <c r="AT382" s="104"/>
      <c r="AU382" s="104"/>
      <c r="AV382" s="104"/>
      <c r="AW382" s="104"/>
      <c r="AX382" s="104"/>
      <c r="AY382" s="104"/>
      <c r="AZ382" s="104"/>
      <c r="BA382" s="104"/>
      <c r="BB382" s="162"/>
      <c r="BC382" s="104"/>
      <c r="BD382" s="191"/>
      <c r="BE382" s="195" t="s">
        <v>875</v>
      </c>
      <c r="BF382" s="108" t="e">
        <f aca="false">VLOOKUP($A382,#REF!, 34, FALSE())</f>
        <v>#VALUE!</v>
      </c>
      <c r="BG382" s="418" t="e">
        <f aca="false">VLOOKUP($A382,#REF!, 22, FALSE())</f>
        <v>#VALUE!</v>
      </c>
      <c r="BH382" s="109"/>
    </row>
    <row r="383" s="193" customFormat="true" ht="12.75" hidden="false" customHeight="true" outlineLevel="0" collapsed="false">
      <c r="A383" s="184" t="s">
        <v>877</v>
      </c>
      <c r="B383" s="86" t="e">
        <f aca="false">VLOOKUP($A383,#REF!, 34, FALSE())</f>
        <v>#VALUE!</v>
      </c>
      <c r="C383" s="87" t="str">
        <f aca="false">CONCATENATE("unused_",A383)</f>
        <v>unused_PEX_RX0P</v>
      </c>
      <c r="D383" s="88" t="e">
        <f aca="false">IF(LEN(VLOOKUP($A383,#REF!,8,FALSE())),LEFT(VLOOKUP($A383,#REF!,8,FALSE()),LEN(VLOOKUP($A383,#REF!,8,FALSE()))-2),"")</f>
        <v>#VALUE!</v>
      </c>
      <c r="E383" s="89" t="e">
        <f aca="false">IF(LEN(VLOOKUP($A383,#REF!,4,FALSE())),IF(INDEX(#REF!,MATCH($A383,#REF!,0),1),LEFT(VLOOKUP($A383,#REF!,4,FALSE()),LEN(VLOOKUP($A383,#REF!,4,FALSE()))-2),CONCATENATE(LEFT(VLOOKUP($A383,#REF!,4,FALSE()),LEN(VLOOKUP($A383,#REF!,4,FALSE()))-2),"*")),"")</f>
        <v>#VALUE!</v>
      </c>
      <c r="F383" s="90" t="e">
        <f aca="false">IF(LEN(VLOOKUP($A383,#REF!,5,FALSE())),IF(INDEX(#REF!,MATCH($A383,#REF!,0),2),LEFT(VLOOKUP($A383,#REF!,5,FALSE()),LEN(VLOOKUP($A383,#REF!,5,FALSE()))-2),CONCATENATE(LEFT(VLOOKUP($A383,#REF!,5,FALSE()),LEN(VLOOKUP($A383,#REF!,5,FALSE()))-2),"*")),"")</f>
        <v>#VALUE!</v>
      </c>
      <c r="G383" s="90" t="e">
        <f aca="false">IF(LEN(VLOOKUP($A383,#REF!,6,FALSE())),IF(INDEX(#REF!,MATCH($A383,#REF!,0),3),LEFT(VLOOKUP($A383,#REF!,6,FALSE()),LEN(VLOOKUP($A383,#REF!,6,FALSE()))-2),CONCATENATE(LEFT(VLOOKUP($A383,#REF!,6,FALSE()),LEN(VLOOKUP($A383,#REF!,6,FALSE()))-2),"*")),"")</f>
        <v>#VALUE!</v>
      </c>
      <c r="H383" s="91" t="e">
        <f aca="false">IF(LEN(VLOOKUP($A383,#REF!,7,FALSE())),IF(INDEX(#REF!,MATCH($A383,#REF!,0),4),LEFT(VLOOKUP($A383,#REF!,7,FALSE()),LEN(VLOOKUP($A383,#REF!,7,FALSE()))-2),CONCATENATE(LEFT(VLOOKUP($A383,#REF!,7,FALSE()),LEN(VLOOKUP($A383,#REF!,7,FALSE()))-2),"*")),"")</f>
        <v>#VALUE!</v>
      </c>
      <c r="I383" s="92" t="e">
        <f aca="false">IF(LEN(VLOOKUP($A383,#REF!,8,FALSE())),UPPER(RIGHT(VLOOKUP($A383,#REF!,8,FALSE()), 1)),"")</f>
        <v>#VALUE!</v>
      </c>
      <c r="J383" s="90" t="e">
        <f aca="false">IF(LEN(VLOOKUP($A383,#REF!,4,FALSE())),UPPER(RIGHT(VLOOKUP($A383,#REF!,4,FALSE()), 1)),"")</f>
        <v>#VALUE!</v>
      </c>
      <c r="K383" s="90" t="e">
        <f aca="false">IF(LEN(VLOOKUP($A383,#REF!,5,FALSE())),UPPER(RIGHT(VLOOKUP($A383,#REF!,5,FALSE()), 1)),"")</f>
        <v>#VALUE!</v>
      </c>
      <c r="L383" s="90" t="e">
        <f aca="false">IF(LEN(VLOOKUP($A383,#REF!,6,FALSE())),UPPER(RIGHT(VLOOKUP($A383,#REF!,6,FALSE()), 1)),"")</f>
        <v>#VALUE!</v>
      </c>
      <c r="M383" s="91" t="e">
        <f aca="false">IF(LEN(VLOOKUP($A383,#REF!,7,FALSE())),UPPER(RIGHT(VLOOKUP($A383,#REF!,7,FALSE()), 1)),"")</f>
        <v>#VALUE!</v>
      </c>
      <c r="N383" s="185"/>
      <c r="O383" s="185"/>
      <c r="P383" s="185"/>
      <c r="Q383" s="185"/>
      <c r="R383" s="185"/>
      <c r="S383" s="100" t="e">
        <f aca="false">HLOOKUP("Device Tree Pin Name",#REF!,MATCH($A383,#REF!,0),FALSE())</f>
        <v>#VALUE!</v>
      </c>
      <c r="T383" s="95" t="e">
        <f aca="false">HLOOKUP("power rail",#REF!,MATCH($A383,#REF!,0),FALSE())</f>
        <v>#VALUE!</v>
      </c>
      <c r="U383" s="96" t="e">
        <f aca="false">HLOOKUP("Wake Capable",#REF!,MATCH($A383,#REF!,0),FALSE())</f>
        <v>#VALUE!</v>
      </c>
      <c r="V383" s="96" t="e">
        <f aca="false">HLOOKUP("Strap",#REF!,MATCH($A383,#REF!,0),FALSE())</f>
        <v>#VALUE!</v>
      </c>
      <c r="W383" s="96"/>
      <c r="X383" s="96"/>
      <c r="Y383" s="96"/>
      <c r="Z383" s="95"/>
      <c r="AA383" s="95" t="e">
        <f aca="false">HLOOKUP("Pad type",#REF!,MATCH($A383,#REF!,0),FALSE())</f>
        <v>#VALUE!</v>
      </c>
      <c r="AB383" s="100"/>
      <c r="AC383" s="100" t="e">
        <f aca="false">HLOOKUP("POR Pin State",#REF!,MATCH($A383,#REF!,0),FALSE())</f>
        <v>#VALUE!</v>
      </c>
      <c r="AD383" s="187"/>
      <c r="AE383" s="187"/>
      <c r="AF383" s="187"/>
      <c r="AG383" s="187"/>
      <c r="AH383" s="188"/>
      <c r="AI383" s="188"/>
      <c r="AJ383" s="189"/>
      <c r="AK383" s="189"/>
      <c r="AL383" s="189"/>
      <c r="AM383" s="189"/>
      <c r="AN383" s="189"/>
      <c r="AO383" s="189"/>
      <c r="AP383" s="189"/>
      <c r="AQ383" s="207" t="s">
        <v>878</v>
      </c>
      <c r="AR383" s="104"/>
      <c r="AS383" s="104"/>
      <c r="AT383" s="104"/>
      <c r="AU383" s="104"/>
      <c r="AV383" s="104"/>
      <c r="AW383" s="104"/>
      <c r="AX383" s="104"/>
      <c r="AY383" s="104"/>
      <c r="AZ383" s="104"/>
      <c r="BA383" s="104"/>
      <c r="BB383" s="162"/>
      <c r="BC383" s="104"/>
      <c r="BD383" s="191"/>
      <c r="BE383" s="195" t="s">
        <v>879</v>
      </c>
      <c r="BF383" s="108" t="e">
        <f aca="false">VLOOKUP($A383,#REF!, 34, FALSE())</f>
        <v>#VALUE!</v>
      </c>
      <c r="BG383" s="418" t="e">
        <f aca="false">VLOOKUP($A383,#REF!, 22, FALSE())</f>
        <v>#VALUE!</v>
      </c>
      <c r="BH383" s="109"/>
    </row>
    <row r="384" s="193" customFormat="true" ht="12.75" hidden="false" customHeight="true" outlineLevel="0" collapsed="false">
      <c r="A384" s="184" t="s">
        <v>880</v>
      </c>
      <c r="B384" s="86" t="e">
        <f aca="false">VLOOKUP($A384,#REF!, 34, FALSE())</f>
        <v>#VALUE!</v>
      </c>
      <c r="C384" s="87" t="str">
        <f aca="false">CONCATENATE("unused_",A384)</f>
        <v>unused_PEX_RX0N</v>
      </c>
      <c r="D384" s="88" t="e">
        <f aca="false">IF(LEN(VLOOKUP($A384,#REF!,8,FALSE())),LEFT(VLOOKUP($A384,#REF!,8,FALSE()),LEN(VLOOKUP($A384,#REF!,8,FALSE()))-2),"")</f>
        <v>#VALUE!</v>
      </c>
      <c r="E384" s="89" t="e">
        <f aca="false">IF(LEN(VLOOKUP($A384,#REF!,4,FALSE())),IF(INDEX(#REF!,MATCH($A384,#REF!,0),1),LEFT(VLOOKUP($A384,#REF!,4,FALSE()),LEN(VLOOKUP($A384,#REF!,4,FALSE()))-2),CONCATENATE(LEFT(VLOOKUP($A384,#REF!,4,FALSE()),LEN(VLOOKUP($A384,#REF!,4,FALSE()))-2),"*")),"")</f>
        <v>#VALUE!</v>
      </c>
      <c r="F384" s="90" t="e">
        <f aca="false">IF(LEN(VLOOKUP($A384,#REF!,5,FALSE())),IF(INDEX(#REF!,MATCH($A384,#REF!,0),2),LEFT(VLOOKUP($A384,#REF!,5,FALSE()),LEN(VLOOKUP($A384,#REF!,5,FALSE()))-2),CONCATENATE(LEFT(VLOOKUP($A384,#REF!,5,FALSE()),LEN(VLOOKUP($A384,#REF!,5,FALSE()))-2),"*")),"")</f>
        <v>#VALUE!</v>
      </c>
      <c r="G384" s="90" t="e">
        <f aca="false">IF(LEN(VLOOKUP($A384,#REF!,6,FALSE())),IF(INDEX(#REF!,MATCH($A384,#REF!,0),3),LEFT(VLOOKUP($A384,#REF!,6,FALSE()),LEN(VLOOKUP($A384,#REF!,6,FALSE()))-2),CONCATENATE(LEFT(VLOOKUP($A384,#REF!,6,FALSE()),LEN(VLOOKUP($A384,#REF!,6,FALSE()))-2),"*")),"")</f>
        <v>#VALUE!</v>
      </c>
      <c r="H384" s="91" t="e">
        <f aca="false">IF(LEN(VLOOKUP($A384,#REF!,7,FALSE())),IF(INDEX(#REF!,MATCH($A384,#REF!,0),4),LEFT(VLOOKUP($A384,#REF!,7,FALSE()),LEN(VLOOKUP($A384,#REF!,7,FALSE()))-2),CONCATENATE(LEFT(VLOOKUP($A384,#REF!,7,FALSE()),LEN(VLOOKUP($A384,#REF!,7,FALSE()))-2),"*")),"")</f>
        <v>#VALUE!</v>
      </c>
      <c r="I384" s="92" t="e">
        <f aca="false">IF(LEN(VLOOKUP($A384,#REF!,8,FALSE())),UPPER(RIGHT(VLOOKUP($A384,#REF!,8,FALSE()), 1)),"")</f>
        <v>#VALUE!</v>
      </c>
      <c r="J384" s="90" t="e">
        <f aca="false">IF(LEN(VLOOKUP($A384,#REF!,4,FALSE())),UPPER(RIGHT(VLOOKUP($A384,#REF!,4,FALSE()), 1)),"")</f>
        <v>#VALUE!</v>
      </c>
      <c r="K384" s="90" t="e">
        <f aca="false">IF(LEN(VLOOKUP($A384,#REF!,5,FALSE())),UPPER(RIGHT(VLOOKUP($A384,#REF!,5,FALSE()), 1)),"")</f>
        <v>#VALUE!</v>
      </c>
      <c r="L384" s="90" t="e">
        <f aca="false">IF(LEN(VLOOKUP($A384,#REF!,6,FALSE())),UPPER(RIGHT(VLOOKUP($A384,#REF!,6,FALSE()), 1)),"")</f>
        <v>#VALUE!</v>
      </c>
      <c r="M384" s="91" t="e">
        <f aca="false">IF(LEN(VLOOKUP($A384,#REF!,7,FALSE())),UPPER(RIGHT(VLOOKUP($A384,#REF!,7,FALSE()), 1)),"")</f>
        <v>#VALUE!</v>
      </c>
      <c r="N384" s="185"/>
      <c r="O384" s="185"/>
      <c r="P384" s="185"/>
      <c r="Q384" s="185"/>
      <c r="R384" s="185"/>
      <c r="S384" s="100" t="e">
        <f aca="false">HLOOKUP("Device Tree Pin Name",#REF!,MATCH($A384,#REF!,0),FALSE())</f>
        <v>#VALUE!</v>
      </c>
      <c r="T384" s="95" t="e">
        <f aca="false">HLOOKUP("power rail",#REF!,MATCH($A384,#REF!,0),FALSE())</f>
        <v>#VALUE!</v>
      </c>
      <c r="U384" s="96" t="e">
        <f aca="false">HLOOKUP("Wake Capable",#REF!,MATCH($A384,#REF!,0),FALSE())</f>
        <v>#VALUE!</v>
      </c>
      <c r="V384" s="96" t="e">
        <f aca="false">HLOOKUP("Strap",#REF!,MATCH($A384,#REF!,0),FALSE())</f>
        <v>#VALUE!</v>
      </c>
      <c r="W384" s="96"/>
      <c r="X384" s="96"/>
      <c r="Y384" s="96"/>
      <c r="Z384" s="95"/>
      <c r="AA384" s="95" t="e">
        <f aca="false">HLOOKUP("Pad type",#REF!,MATCH($A384,#REF!,0),FALSE())</f>
        <v>#VALUE!</v>
      </c>
      <c r="AB384" s="100"/>
      <c r="AC384" s="100" t="e">
        <f aca="false">HLOOKUP("POR Pin State",#REF!,MATCH($A384,#REF!,0),FALSE())</f>
        <v>#VALUE!</v>
      </c>
      <c r="AD384" s="187"/>
      <c r="AE384" s="187"/>
      <c r="AF384" s="187"/>
      <c r="AG384" s="187"/>
      <c r="AH384" s="188"/>
      <c r="AI384" s="188"/>
      <c r="AJ384" s="189"/>
      <c r="AK384" s="189"/>
      <c r="AL384" s="189"/>
      <c r="AM384" s="189"/>
      <c r="AN384" s="189"/>
      <c r="AO384" s="189"/>
      <c r="AP384" s="189"/>
      <c r="AQ384" s="208" t="s">
        <v>881</v>
      </c>
      <c r="AR384" s="104"/>
      <c r="AS384" s="104"/>
      <c r="AT384" s="104"/>
      <c r="AU384" s="104"/>
      <c r="AV384" s="104"/>
      <c r="AW384" s="104"/>
      <c r="AX384" s="104"/>
      <c r="AY384" s="104"/>
      <c r="AZ384" s="104"/>
      <c r="BA384" s="104"/>
      <c r="BB384" s="162"/>
      <c r="BC384" s="104"/>
      <c r="BD384" s="191"/>
      <c r="BE384" s="195" t="s">
        <v>879</v>
      </c>
      <c r="BF384" s="108" t="e">
        <f aca="false">VLOOKUP($A384,#REF!, 34, FALSE())</f>
        <v>#VALUE!</v>
      </c>
      <c r="BG384" s="418" t="e">
        <f aca="false">VLOOKUP($A384,#REF!, 22, FALSE())</f>
        <v>#VALUE!</v>
      </c>
      <c r="BH384" s="109"/>
    </row>
    <row r="385" s="193" customFormat="true" ht="12.75" hidden="false" customHeight="true" outlineLevel="0" collapsed="false">
      <c r="A385" s="184" t="s">
        <v>882</v>
      </c>
      <c r="B385" s="86" t="e">
        <f aca="false">VLOOKUP($A385,#REF!, 34, FALSE())</f>
        <v>#VALUE!</v>
      </c>
      <c r="C385" s="87" t="str">
        <f aca="false">CONCATENATE("unused_",A385)</f>
        <v>unused_PEX_TX0P</v>
      </c>
      <c r="D385" s="88" t="e">
        <f aca="false">IF(LEN(VLOOKUP($A385,#REF!,8,FALSE())),LEFT(VLOOKUP($A385,#REF!,8,FALSE()),LEN(VLOOKUP($A385,#REF!,8,FALSE()))-2),"")</f>
        <v>#VALUE!</v>
      </c>
      <c r="E385" s="89" t="e">
        <f aca="false">IF(LEN(VLOOKUP($A385,#REF!,4,FALSE())),IF(INDEX(#REF!,MATCH($A385,#REF!,0),1),LEFT(VLOOKUP($A385,#REF!,4,FALSE()),LEN(VLOOKUP($A385,#REF!,4,FALSE()))-2),CONCATENATE(LEFT(VLOOKUP($A385,#REF!,4,FALSE()),LEN(VLOOKUP($A385,#REF!,4,FALSE()))-2),"*")),"")</f>
        <v>#VALUE!</v>
      </c>
      <c r="F385" s="90" t="e">
        <f aca="false">IF(LEN(VLOOKUP($A385,#REF!,5,FALSE())),IF(INDEX(#REF!,MATCH($A385,#REF!,0),2),LEFT(VLOOKUP($A385,#REF!,5,FALSE()),LEN(VLOOKUP($A385,#REF!,5,FALSE()))-2),CONCATENATE(LEFT(VLOOKUP($A385,#REF!,5,FALSE()),LEN(VLOOKUP($A385,#REF!,5,FALSE()))-2),"*")),"")</f>
        <v>#VALUE!</v>
      </c>
      <c r="G385" s="90" t="e">
        <f aca="false">IF(LEN(VLOOKUP($A385,#REF!,6,FALSE())),IF(INDEX(#REF!,MATCH($A385,#REF!,0),3),LEFT(VLOOKUP($A385,#REF!,6,FALSE()),LEN(VLOOKUP($A385,#REF!,6,FALSE()))-2),CONCATENATE(LEFT(VLOOKUP($A385,#REF!,6,FALSE()),LEN(VLOOKUP($A385,#REF!,6,FALSE()))-2),"*")),"")</f>
        <v>#VALUE!</v>
      </c>
      <c r="H385" s="91" t="e">
        <f aca="false">IF(LEN(VLOOKUP($A385,#REF!,7,FALSE())),IF(INDEX(#REF!,MATCH($A385,#REF!,0),4),LEFT(VLOOKUP($A385,#REF!,7,FALSE()),LEN(VLOOKUP($A385,#REF!,7,FALSE()))-2),CONCATENATE(LEFT(VLOOKUP($A385,#REF!,7,FALSE()),LEN(VLOOKUP($A385,#REF!,7,FALSE()))-2),"*")),"")</f>
        <v>#VALUE!</v>
      </c>
      <c r="I385" s="92" t="e">
        <f aca="false">IF(LEN(VLOOKUP($A385,#REF!,8,FALSE())),UPPER(RIGHT(VLOOKUP($A385,#REF!,8,FALSE()), 1)),"")</f>
        <v>#VALUE!</v>
      </c>
      <c r="J385" s="90" t="e">
        <f aca="false">IF(LEN(VLOOKUP($A385,#REF!,4,FALSE())),UPPER(RIGHT(VLOOKUP($A385,#REF!,4,FALSE()), 1)),"")</f>
        <v>#VALUE!</v>
      </c>
      <c r="K385" s="90" t="e">
        <f aca="false">IF(LEN(VLOOKUP($A385,#REF!,5,FALSE())),UPPER(RIGHT(VLOOKUP($A385,#REF!,5,FALSE()), 1)),"")</f>
        <v>#VALUE!</v>
      </c>
      <c r="L385" s="90" t="e">
        <f aca="false">IF(LEN(VLOOKUP($A385,#REF!,6,FALSE())),UPPER(RIGHT(VLOOKUP($A385,#REF!,6,FALSE()), 1)),"")</f>
        <v>#VALUE!</v>
      </c>
      <c r="M385" s="91" t="e">
        <f aca="false">IF(LEN(VLOOKUP($A385,#REF!,7,FALSE())),UPPER(RIGHT(VLOOKUP($A385,#REF!,7,FALSE()), 1)),"")</f>
        <v>#VALUE!</v>
      </c>
      <c r="N385" s="185"/>
      <c r="O385" s="185"/>
      <c r="P385" s="185"/>
      <c r="Q385" s="185"/>
      <c r="R385" s="185"/>
      <c r="S385" s="100" t="e">
        <f aca="false">HLOOKUP("Device Tree Pin Name",#REF!,MATCH($A385,#REF!,0),FALSE())</f>
        <v>#VALUE!</v>
      </c>
      <c r="T385" s="95" t="e">
        <f aca="false">HLOOKUP("power rail",#REF!,MATCH($A385,#REF!,0),FALSE())</f>
        <v>#VALUE!</v>
      </c>
      <c r="U385" s="96" t="e">
        <f aca="false">HLOOKUP("Wake Capable",#REF!,MATCH($A385,#REF!,0),FALSE())</f>
        <v>#VALUE!</v>
      </c>
      <c r="V385" s="96" t="e">
        <f aca="false">HLOOKUP("Strap",#REF!,MATCH($A385,#REF!,0),FALSE())</f>
        <v>#VALUE!</v>
      </c>
      <c r="W385" s="96"/>
      <c r="X385" s="96"/>
      <c r="Y385" s="96"/>
      <c r="Z385" s="95"/>
      <c r="AA385" s="95" t="e">
        <f aca="false">HLOOKUP("Pad type",#REF!,MATCH($A385,#REF!,0),FALSE())</f>
        <v>#VALUE!</v>
      </c>
      <c r="AB385" s="100"/>
      <c r="AC385" s="100" t="e">
        <f aca="false">HLOOKUP("POR Pin State",#REF!,MATCH($A385,#REF!,0),FALSE())</f>
        <v>#VALUE!</v>
      </c>
      <c r="AD385" s="187"/>
      <c r="AE385" s="187"/>
      <c r="AF385" s="187"/>
      <c r="AG385" s="187"/>
      <c r="AH385" s="188"/>
      <c r="AI385" s="188"/>
      <c r="AJ385" s="189"/>
      <c r="AK385" s="189"/>
      <c r="AL385" s="189"/>
      <c r="AM385" s="189"/>
      <c r="AN385" s="189"/>
      <c r="AO385" s="189"/>
      <c r="AP385" s="189"/>
      <c r="AQ385" s="207" t="s">
        <v>883</v>
      </c>
      <c r="AR385" s="104"/>
      <c r="AS385" s="104"/>
      <c r="AT385" s="104"/>
      <c r="AU385" s="104"/>
      <c r="AV385" s="104"/>
      <c r="AW385" s="104"/>
      <c r="AX385" s="104"/>
      <c r="AY385" s="104"/>
      <c r="AZ385" s="104"/>
      <c r="BA385" s="104"/>
      <c r="BB385" s="162"/>
      <c r="BC385" s="104"/>
      <c r="BD385" s="191"/>
      <c r="BE385" s="195" t="s">
        <v>884</v>
      </c>
      <c r="BF385" s="108" t="e">
        <f aca="false">VLOOKUP($A385,#REF!, 34, FALSE())</f>
        <v>#VALUE!</v>
      </c>
      <c r="BG385" s="418" t="e">
        <f aca="false">VLOOKUP($A385,#REF!, 22, FALSE())</f>
        <v>#VALUE!</v>
      </c>
      <c r="BH385" s="109"/>
    </row>
    <row r="386" s="193" customFormat="true" ht="12.75" hidden="false" customHeight="true" outlineLevel="0" collapsed="false">
      <c r="A386" s="184" t="s">
        <v>885</v>
      </c>
      <c r="B386" s="86" t="e">
        <f aca="false">VLOOKUP($A386,#REF!, 34, FALSE())</f>
        <v>#VALUE!</v>
      </c>
      <c r="C386" s="87" t="str">
        <f aca="false">CONCATENATE("unused_",A386)</f>
        <v>unused_PEX_TX0N</v>
      </c>
      <c r="D386" s="88" t="e">
        <f aca="false">IF(LEN(VLOOKUP($A386,#REF!,8,FALSE())),LEFT(VLOOKUP($A386,#REF!,8,FALSE()),LEN(VLOOKUP($A386,#REF!,8,FALSE()))-2),"")</f>
        <v>#VALUE!</v>
      </c>
      <c r="E386" s="89" t="e">
        <f aca="false">IF(LEN(VLOOKUP($A386,#REF!,4,FALSE())),IF(INDEX(#REF!,MATCH($A386,#REF!,0),1),LEFT(VLOOKUP($A386,#REF!,4,FALSE()),LEN(VLOOKUP($A386,#REF!,4,FALSE()))-2),CONCATENATE(LEFT(VLOOKUP($A386,#REF!,4,FALSE()),LEN(VLOOKUP($A386,#REF!,4,FALSE()))-2),"*")),"")</f>
        <v>#VALUE!</v>
      </c>
      <c r="F386" s="90" t="e">
        <f aca="false">IF(LEN(VLOOKUP($A386,#REF!,5,FALSE())),IF(INDEX(#REF!,MATCH($A386,#REF!,0),2),LEFT(VLOOKUP($A386,#REF!,5,FALSE()),LEN(VLOOKUP($A386,#REF!,5,FALSE()))-2),CONCATENATE(LEFT(VLOOKUP($A386,#REF!,5,FALSE()),LEN(VLOOKUP($A386,#REF!,5,FALSE()))-2),"*")),"")</f>
        <v>#VALUE!</v>
      </c>
      <c r="G386" s="90" t="e">
        <f aca="false">IF(LEN(VLOOKUP($A386,#REF!,6,FALSE())),IF(INDEX(#REF!,MATCH($A386,#REF!,0),3),LEFT(VLOOKUP($A386,#REF!,6,FALSE()),LEN(VLOOKUP($A386,#REF!,6,FALSE()))-2),CONCATENATE(LEFT(VLOOKUP($A386,#REF!,6,FALSE()),LEN(VLOOKUP($A386,#REF!,6,FALSE()))-2),"*")),"")</f>
        <v>#VALUE!</v>
      </c>
      <c r="H386" s="91" t="e">
        <f aca="false">IF(LEN(VLOOKUP($A386,#REF!,7,FALSE())),IF(INDEX(#REF!,MATCH($A386,#REF!,0),4),LEFT(VLOOKUP($A386,#REF!,7,FALSE()),LEN(VLOOKUP($A386,#REF!,7,FALSE()))-2),CONCATENATE(LEFT(VLOOKUP($A386,#REF!,7,FALSE()),LEN(VLOOKUP($A386,#REF!,7,FALSE()))-2),"*")),"")</f>
        <v>#VALUE!</v>
      </c>
      <c r="I386" s="92" t="e">
        <f aca="false">IF(LEN(VLOOKUP($A386,#REF!,8,FALSE())),UPPER(RIGHT(VLOOKUP($A386,#REF!,8,FALSE()), 1)),"")</f>
        <v>#VALUE!</v>
      </c>
      <c r="J386" s="90" t="e">
        <f aca="false">IF(LEN(VLOOKUP($A386,#REF!,4,FALSE())),UPPER(RIGHT(VLOOKUP($A386,#REF!,4,FALSE()), 1)),"")</f>
        <v>#VALUE!</v>
      </c>
      <c r="K386" s="90" t="e">
        <f aca="false">IF(LEN(VLOOKUP($A386,#REF!,5,FALSE())),UPPER(RIGHT(VLOOKUP($A386,#REF!,5,FALSE()), 1)),"")</f>
        <v>#VALUE!</v>
      </c>
      <c r="L386" s="90" t="e">
        <f aca="false">IF(LEN(VLOOKUP($A386,#REF!,6,FALSE())),UPPER(RIGHT(VLOOKUP($A386,#REF!,6,FALSE()), 1)),"")</f>
        <v>#VALUE!</v>
      </c>
      <c r="M386" s="91" t="e">
        <f aca="false">IF(LEN(VLOOKUP($A386,#REF!,7,FALSE())),UPPER(RIGHT(VLOOKUP($A386,#REF!,7,FALSE()), 1)),"")</f>
        <v>#VALUE!</v>
      </c>
      <c r="N386" s="185"/>
      <c r="O386" s="185"/>
      <c r="P386" s="185"/>
      <c r="Q386" s="185"/>
      <c r="R386" s="185"/>
      <c r="S386" s="100" t="e">
        <f aca="false">HLOOKUP("Device Tree Pin Name",#REF!,MATCH($A386,#REF!,0),FALSE())</f>
        <v>#VALUE!</v>
      </c>
      <c r="T386" s="95" t="e">
        <f aca="false">HLOOKUP("power rail",#REF!,MATCH($A386,#REF!,0),FALSE())</f>
        <v>#VALUE!</v>
      </c>
      <c r="U386" s="96" t="e">
        <f aca="false">HLOOKUP("Wake Capable",#REF!,MATCH($A386,#REF!,0),FALSE())</f>
        <v>#VALUE!</v>
      </c>
      <c r="V386" s="96" t="e">
        <f aca="false">HLOOKUP("Strap",#REF!,MATCH($A386,#REF!,0),FALSE())</f>
        <v>#VALUE!</v>
      </c>
      <c r="W386" s="96"/>
      <c r="X386" s="96"/>
      <c r="Y386" s="96"/>
      <c r="Z386" s="95"/>
      <c r="AA386" s="95" t="e">
        <f aca="false">HLOOKUP("Pad type",#REF!,MATCH($A386,#REF!,0),FALSE())</f>
        <v>#VALUE!</v>
      </c>
      <c r="AB386" s="100"/>
      <c r="AC386" s="100" t="e">
        <f aca="false">HLOOKUP("POR Pin State",#REF!,MATCH($A386,#REF!,0),FALSE())</f>
        <v>#VALUE!</v>
      </c>
      <c r="AD386" s="187"/>
      <c r="AE386" s="187"/>
      <c r="AF386" s="187"/>
      <c r="AG386" s="187"/>
      <c r="AH386" s="188"/>
      <c r="AI386" s="188"/>
      <c r="AJ386" s="189"/>
      <c r="AK386" s="189"/>
      <c r="AL386" s="189"/>
      <c r="AM386" s="189"/>
      <c r="AN386" s="189"/>
      <c r="AO386" s="189"/>
      <c r="AP386" s="189"/>
      <c r="AQ386" s="208" t="s">
        <v>886</v>
      </c>
      <c r="AR386" s="104"/>
      <c r="AS386" s="104"/>
      <c r="AT386" s="104"/>
      <c r="AU386" s="104"/>
      <c r="AV386" s="104"/>
      <c r="AW386" s="104"/>
      <c r="AX386" s="104"/>
      <c r="AY386" s="104"/>
      <c r="AZ386" s="104"/>
      <c r="BA386" s="104"/>
      <c r="BB386" s="162"/>
      <c r="BC386" s="104"/>
      <c r="BD386" s="191"/>
      <c r="BE386" s="195" t="s">
        <v>884</v>
      </c>
      <c r="BF386" s="108" t="e">
        <f aca="false">VLOOKUP($A386,#REF!, 34, FALSE())</f>
        <v>#VALUE!</v>
      </c>
      <c r="BG386" s="418" t="e">
        <f aca="false">VLOOKUP($A386,#REF!, 22, FALSE())</f>
        <v>#VALUE!</v>
      </c>
      <c r="BH386" s="109"/>
    </row>
    <row r="387" s="193" customFormat="true" ht="12.75" hidden="false" customHeight="true" outlineLevel="0" collapsed="false">
      <c r="A387" s="184" t="s">
        <v>887</v>
      </c>
      <c r="B387" s="86" t="e">
        <f aca="false">VLOOKUP($A387,#REF!, 34, FALSE())</f>
        <v>#VALUE!</v>
      </c>
      <c r="C387" s="87" t="str">
        <f aca="false">CONCATENATE("unused_",A387)</f>
        <v>unused_PEX_RX1P</v>
      </c>
      <c r="D387" s="88" t="e">
        <f aca="false">IF(LEN(VLOOKUP($A387,#REF!,8,FALSE())),LEFT(VLOOKUP($A387,#REF!,8,FALSE()),LEN(VLOOKUP($A387,#REF!,8,FALSE()))-2),"")</f>
        <v>#VALUE!</v>
      </c>
      <c r="E387" s="89" t="e">
        <f aca="false">IF(LEN(VLOOKUP($A387,#REF!,4,FALSE())),IF(INDEX(#REF!,MATCH($A387,#REF!,0),1),LEFT(VLOOKUP($A387,#REF!,4,FALSE()),LEN(VLOOKUP($A387,#REF!,4,FALSE()))-2),CONCATENATE(LEFT(VLOOKUP($A387,#REF!,4,FALSE()),LEN(VLOOKUP($A387,#REF!,4,FALSE()))-2),"*")),"")</f>
        <v>#VALUE!</v>
      </c>
      <c r="F387" s="90" t="e">
        <f aca="false">IF(LEN(VLOOKUP($A387,#REF!,5,FALSE())),IF(INDEX(#REF!,MATCH($A387,#REF!,0),2),LEFT(VLOOKUP($A387,#REF!,5,FALSE()),LEN(VLOOKUP($A387,#REF!,5,FALSE()))-2),CONCATENATE(LEFT(VLOOKUP($A387,#REF!,5,FALSE()),LEN(VLOOKUP($A387,#REF!,5,FALSE()))-2),"*")),"")</f>
        <v>#VALUE!</v>
      </c>
      <c r="G387" s="90" t="e">
        <f aca="false">IF(LEN(VLOOKUP($A387,#REF!,6,FALSE())),IF(INDEX(#REF!,MATCH($A387,#REF!,0),3),LEFT(VLOOKUP($A387,#REF!,6,FALSE()),LEN(VLOOKUP($A387,#REF!,6,FALSE()))-2),CONCATENATE(LEFT(VLOOKUP($A387,#REF!,6,FALSE()),LEN(VLOOKUP($A387,#REF!,6,FALSE()))-2),"*")),"")</f>
        <v>#VALUE!</v>
      </c>
      <c r="H387" s="91" t="e">
        <f aca="false">IF(LEN(VLOOKUP($A387,#REF!,7,FALSE())),IF(INDEX(#REF!,MATCH($A387,#REF!,0),4),LEFT(VLOOKUP($A387,#REF!,7,FALSE()),LEN(VLOOKUP($A387,#REF!,7,FALSE()))-2),CONCATENATE(LEFT(VLOOKUP($A387,#REF!,7,FALSE()),LEN(VLOOKUP($A387,#REF!,7,FALSE()))-2),"*")),"")</f>
        <v>#VALUE!</v>
      </c>
      <c r="I387" s="92" t="e">
        <f aca="false">IF(LEN(VLOOKUP($A387,#REF!,8,FALSE())),UPPER(RIGHT(VLOOKUP($A387,#REF!,8,FALSE()), 1)),"")</f>
        <v>#VALUE!</v>
      </c>
      <c r="J387" s="90" t="e">
        <f aca="false">IF(LEN(VLOOKUP($A387,#REF!,4,FALSE())),UPPER(RIGHT(VLOOKUP($A387,#REF!,4,FALSE()), 1)),"")</f>
        <v>#VALUE!</v>
      </c>
      <c r="K387" s="90" t="e">
        <f aca="false">IF(LEN(VLOOKUP($A387,#REF!,5,FALSE())),UPPER(RIGHT(VLOOKUP($A387,#REF!,5,FALSE()), 1)),"")</f>
        <v>#VALUE!</v>
      </c>
      <c r="L387" s="90" t="e">
        <f aca="false">IF(LEN(VLOOKUP($A387,#REF!,6,FALSE())),UPPER(RIGHT(VLOOKUP($A387,#REF!,6,FALSE()), 1)),"")</f>
        <v>#VALUE!</v>
      </c>
      <c r="M387" s="91" t="e">
        <f aca="false">IF(LEN(VLOOKUP($A387,#REF!,7,FALSE())),UPPER(RIGHT(VLOOKUP($A387,#REF!,7,FALSE()), 1)),"")</f>
        <v>#VALUE!</v>
      </c>
      <c r="N387" s="185"/>
      <c r="O387" s="185"/>
      <c r="P387" s="185"/>
      <c r="Q387" s="185"/>
      <c r="R387" s="185"/>
      <c r="S387" s="100" t="e">
        <f aca="false">HLOOKUP("Device Tree Pin Name",#REF!,MATCH($A387,#REF!,0),FALSE())</f>
        <v>#VALUE!</v>
      </c>
      <c r="T387" s="95" t="e">
        <f aca="false">HLOOKUP("power rail",#REF!,MATCH($A387,#REF!,0),FALSE())</f>
        <v>#VALUE!</v>
      </c>
      <c r="U387" s="96" t="e">
        <f aca="false">HLOOKUP("Wake Capable",#REF!,MATCH($A387,#REF!,0),FALSE())</f>
        <v>#VALUE!</v>
      </c>
      <c r="V387" s="96" t="e">
        <f aca="false">HLOOKUP("Strap",#REF!,MATCH($A387,#REF!,0),FALSE())</f>
        <v>#VALUE!</v>
      </c>
      <c r="W387" s="96"/>
      <c r="X387" s="96"/>
      <c r="Y387" s="96"/>
      <c r="Z387" s="95"/>
      <c r="AA387" s="95" t="e">
        <f aca="false">HLOOKUP("Pad type",#REF!,MATCH($A387,#REF!,0),FALSE())</f>
        <v>#VALUE!</v>
      </c>
      <c r="AB387" s="100"/>
      <c r="AC387" s="100" t="e">
        <f aca="false">HLOOKUP("POR Pin State",#REF!,MATCH($A387,#REF!,0),FALSE())</f>
        <v>#VALUE!</v>
      </c>
      <c r="AD387" s="187"/>
      <c r="AE387" s="187"/>
      <c r="AF387" s="187"/>
      <c r="AG387" s="187"/>
      <c r="AH387" s="188"/>
      <c r="AI387" s="188"/>
      <c r="AJ387" s="189"/>
      <c r="AK387" s="189"/>
      <c r="AL387" s="189"/>
      <c r="AM387" s="189"/>
      <c r="AN387" s="189"/>
      <c r="AO387" s="189"/>
      <c r="AP387" s="189"/>
      <c r="AQ387" s="207" t="s">
        <v>888</v>
      </c>
      <c r="AR387" s="104"/>
      <c r="AS387" s="104"/>
      <c r="AT387" s="104"/>
      <c r="AU387" s="104"/>
      <c r="AV387" s="104"/>
      <c r="AW387" s="104"/>
      <c r="AX387" s="104"/>
      <c r="AY387" s="104"/>
      <c r="AZ387" s="104"/>
      <c r="BA387" s="104"/>
      <c r="BB387" s="162"/>
      <c r="BC387" s="104"/>
      <c r="BD387" s="191"/>
      <c r="BE387" s="195" t="s">
        <v>889</v>
      </c>
      <c r="BF387" s="108" t="e">
        <f aca="false">VLOOKUP($A387,#REF!, 34, FALSE())</f>
        <v>#VALUE!</v>
      </c>
      <c r="BG387" s="418" t="e">
        <f aca="false">VLOOKUP($A387,#REF!, 22, FALSE())</f>
        <v>#VALUE!</v>
      </c>
      <c r="BH387" s="109"/>
    </row>
    <row r="388" s="193" customFormat="true" ht="12.75" hidden="false" customHeight="true" outlineLevel="0" collapsed="false">
      <c r="A388" s="184" t="s">
        <v>890</v>
      </c>
      <c r="B388" s="86" t="e">
        <f aca="false">VLOOKUP($A388,#REF!, 34, FALSE())</f>
        <v>#VALUE!</v>
      </c>
      <c r="C388" s="87" t="str">
        <f aca="false">CONCATENATE("unused_",A388)</f>
        <v>unused_PEX_RX1N</v>
      </c>
      <c r="D388" s="88" t="e">
        <f aca="false">IF(LEN(VLOOKUP($A388,#REF!,8,FALSE())),LEFT(VLOOKUP($A388,#REF!,8,FALSE()),LEN(VLOOKUP($A388,#REF!,8,FALSE()))-2),"")</f>
        <v>#VALUE!</v>
      </c>
      <c r="E388" s="89" t="e">
        <f aca="false">IF(LEN(VLOOKUP($A388,#REF!,4,FALSE())),IF(INDEX(#REF!,MATCH($A388,#REF!,0),1),LEFT(VLOOKUP($A388,#REF!,4,FALSE()),LEN(VLOOKUP($A388,#REF!,4,FALSE()))-2),CONCATENATE(LEFT(VLOOKUP($A388,#REF!,4,FALSE()),LEN(VLOOKUP($A388,#REF!,4,FALSE()))-2),"*")),"")</f>
        <v>#VALUE!</v>
      </c>
      <c r="F388" s="90" t="e">
        <f aca="false">IF(LEN(VLOOKUP($A388,#REF!,5,FALSE())),IF(INDEX(#REF!,MATCH($A388,#REF!,0),2),LEFT(VLOOKUP($A388,#REF!,5,FALSE()),LEN(VLOOKUP($A388,#REF!,5,FALSE()))-2),CONCATENATE(LEFT(VLOOKUP($A388,#REF!,5,FALSE()),LEN(VLOOKUP($A388,#REF!,5,FALSE()))-2),"*")),"")</f>
        <v>#VALUE!</v>
      </c>
      <c r="G388" s="90" t="e">
        <f aca="false">IF(LEN(VLOOKUP($A388,#REF!,6,FALSE())),IF(INDEX(#REF!,MATCH($A388,#REF!,0),3),LEFT(VLOOKUP($A388,#REF!,6,FALSE()),LEN(VLOOKUP($A388,#REF!,6,FALSE()))-2),CONCATENATE(LEFT(VLOOKUP($A388,#REF!,6,FALSE()),LEN(VLOOKUP($A388,#REF!,6,FALSE()))-2),"*")),"")</f>
        <v>#VALUE!</v>
      </c>
      <c r="H388" s="91" t="e">
        <f aca="false">IF(LEN(VLOOKUP($A388,#REF!,7,FALSE())),IF(INDEX(#REF!,MATCH($A388,#REF!,0),4),LEFT(VLOOKUP($A388,#REF!,7,FALSE()),LEN(VLOOKUP($A388,#REF!,7,FALSE()))-2),CONCATENATE(LEFT(VLOOKUP($A388,#REF!,7,FALSE()),LEN(VLOOKUP($A388,#REF!,7,FALSE()))-2),"*")),"")</f>
        <v>#VALUE!</v>
      </c>
      <c r="I388" s="92" t="e">
        <f aca="false">IF(LEN(VLOOKUP($A388,#REF!,8,FALSE())),UPPER(RIGHT(VLOOKUP($A388,#REF!,8,FALSE()), 1)),"")</f>
        <v>#VALUE!</v>
      </c>
      <c r="J388" s="90" t="e">
        <f aca="false">IF(LEN(VLOOKUP($A388,#REF!,4,FALSE())),UPPER(RIGHT(VLOOKUP($A388,#REF!,4,FALSE()), 1)),"")</f>
        <v>#VALUE!</v>
      </c>
      <c r="K388" s="90" t="e">
        <f aca="false">IF(LEN(VLOOKUP($A388,#REF!,5,FALSE())),UPPER(RIGHT(VLOOKUP($A388,#REF!,5,FALSE()), 1)),"")</f>
        <v>#VALUE!</v>
      </c>
      <c r="L388" s="90" t="e">
        <f aca="false">IF(LEN(VLOOKUP($A388,#REF!,6,FALSE())),UPPER(RIGHT(VLOOKUP($A388,#REF!,6,FALSE()), 1)),"")</f>
        <v>#VALUE!</v>
      </c>
      <c r="M388" s="91" t="e">
        <f aca="false">IF(LEN(VLOOKUP($A388,#REF!,7,FALSE())),UPPER(RIGHT(VLOOKUP($A388,#REF!,7,FALSE()), 1)),"")</f>
        <v>#VALUE!</v>
      </c>
      <c r="N388" s="185"/>
      <c r="O388" s="185"/>
      <c r="P388" s="185"/>
      <c r="Q388" s="185"/>
      <c r="R388" s="185"/>
      <c r="S388" s="100" t="e">
        <f aca="false">HLOOKUP("Device Tree Pin Name",#REF!,MATCH($A388,#REF!,0),FALSE())</f>
        <v>#VALUE!</v>
      </c>
      <c r="T388" s="95" t="e">
        <f aca="false">HLOOKUP("power rail",#REF!,MATCH($A388,#REF!,0),FALSE())</f>
        <v>#VALUE!</v>
      </c>
      <c r="U388" s="96" t="e">
        <f aca="false">HLOOKUP("Wake Capable",#REF!,MATCH($A388,#REF!,0),FALSE())</f>
        <v>#VALUE!</v>
      </c>
      <c r="V388" s="96" t="e">
        <f aca="false">HLOOKUP("Strap",#REF!,MATCH($A388,#REF!,0),FALSE())</f>
        <v>#VALUE!</v>
      </c>
      <c r="W388" s="96"/>
      <c r="X388" s="96"/>
      <c r="Y388" s="96"/>
      <c r="Z388" s="95"/>
      <c r="AA388" s="95" t="e">
        <f aca="false">HLOOKUP("Pad type",#REF!,MATCH($A388,#REF!,0),FALSE())</f>
        <v>#VALUE!</v>
      </c>
      <c r="AB388" s="100"/>
      <c r="AC388" s="100" t="e">
        <f aca="false">HLOOKUP("POR Pin State",#REF!,MATCH($A388,#REF!,0),FALSE())</f>
        <v>#VALUE!</v>
      </c>
      <c r="AD388" s="187"/>
      <c r="AE388" s="187"/>
      <c r="AF388" s="187"/>
      <c r="AG388" s="187"/>
      <c r="AH388" s="188"/>
      <c r="AI388" s="188"/>
      <c r="AJ388" s="189"/>
      <c r="AK388" s="189"/>
      <c r="AL388" s="189"/>
      <c r="AM388" s="189"/>
      <c r="AN388" s="189"/>
      <c r="AO388" s="189"/>
      <c r="AP388" s="189"/>
      <c r="AQ388" s="208" t="s">
        <v>891</v>
      </c>
      <c r="AR388" s="104"/>
      <c r="AS388" s="104"/>
      <c r="AT388" s="104"/>
      <c r="AU388" s="104"/>
      <c r="AV388" s="104"/>
      <c r="AW388" s="104"/>
      <c r="AX388" s="104"/>
      <c r="AY388" s="104"/>
      <c r="AZ388" s="104"/>
      <c r="BA388" s="104"/>
      <c r="BB388" s="162"/>
      <c r="BC388" s="104"/>
      <c r="BD388" s="191"/>
      <c r="BE388" s="195" t="s">
        <v>889</v>
      </c>
      <c r="BF388" s="108" t="e">
        <f aca="false">VLOOKUP($A388,#REF!, 34, FALSE())</f>
        <v>#VALUE!</v>
      </c>
      <c r="BG388" s="418" t="e">
        <f aca="false">VLOOKUP($A388,#REF!, 22, FALSE())</f>
        <v>#VALUE!</v>
      </c>
      <c r="BH388" s="109"/>
    </row>
    <row r="389" s="193" customFormat="true" ht="12.75" hidden="false" customHeight="true" outlineLevel="0" collapsed="false">
      <c r="A389" s="184" t="s">
        <v>892</v>
      </c>
      <c r="B389" s="86" t="e">
        <f aca="false">VLOOKUP($A389,#REF!, 34, FALSE())</f>
        <v>#VALUE!</v>
      </c>
      <c r="C389" s="87" t="str">
        <f aca="false">CONCATENATE("unused_",A389)</f>
        <v>unused_PEX_TX1P</v>
      </c>
      <c r="D389" s="88" t="e">
        <f aca="false">IF(LEN(VLOOKUP($A389,#REF!,8,FALSE())),LEFT(VLOOKUP($A389,#REF!,8,FALSE()),LEN(VLOOKUP($A389,#REF!,8,FALSE()))-2),"")</f>
        <v>#VALUE!</v>
      </c>
      <c r="E389" s="89" t="e">
        <f aca="false">IF(LEN(VLOOKUP($A389,#REF!,4,FALSE())),IF(INDEX(#REF!,MATCH($A389,#REF!,0),1),LEFT(VLOOKUP($A389,#REF!,4,FALSE()),LEN(VLOOKUP($A389,#REF!,4,FALSE()))-2),CONCATENATE(LEFT(VLOOKUP($A389,#REF!,4,FALSE()),LEN(VLOOKUP($A389,#REF!,4,FALSE()))-2),"*")),"")</f>
        <v>#VALUE!</v>
      </c>
      <c r="F389" s="90" t="e">
        <f aca="false">IF(LEN(VLOOKUP($A389,#REF!,5,FALSE())),IF(INDEX(#REF!,MATCH($A389,#REF!,0),2),LEFT(VLOOKUP($A389,#REF!,5,FALSE()),LEN(VLOOKUP($A389,#REF!,5,FALSE()))-2),CONCATENATE(LEFT(VLOOKUP($A389,#REF!,5,FALSE()),LEN(VLOOKUP($A389,#REF!,5,FALSE()))-2),"*")),"")</f>
        <v>#VALUE!</v>
      </c>
      <c r="G389" s="90" t="e">
        <f aca="false">IF(LEN(VLOOKUP($A389,#REF!,6,FALSE())),IF(INDEX(#REF!,MATCH($A389,#REF!,0),3),LEFT(VLOOKUP($A389,#REF!,6,FALSE()),LEN(VLOOKUP($A389,#REF!,6,FALSE()))-2),CONCATENATE(LEFT(VLOOKUP($A389,#REF!,6,FALSE()),LEN(VLOOKUP($A389,#REF!,6,FALSE()))-2),"*")),"")</f>
        <v>#VALUE!</v>
      </c>
      <c r="H389" s="91" t="e">
        <f aca="false">IF(LEN(VLOOKUP($A389,#REF!,7,FALSE())),IF(INDEX(#REF!,MATCH($A389,#REF!,0),4),LEFT(VLOOKUP($A389,#REF!,7,FALSE()),LEN(VLOOKUP($A389,#REF!,7,FALSE()))-2),CONCATENATE(LEFT(VLOOKUP($A389,#REF!,7,FALSE()),LEN(VLOOKUP($A389,#REF!,7,FALSE()))-2),"*")),"")</f>
        <v>#VALUE!</v>
      </c>
      <c r="I389" s="92" t="e">
        <f aca="false">IF(LEN(VLOOKUP($A389,#REF!,8,FALSE())),UPPER(RIGHT(VLOOKUP($A389,#REF!,8,FALSE()), 1)),"")</f>
        <v>#VALUE!</v>
      </c>
      <c r="J389" s="90" t="e">
        <f aca="false">IF(LEN(VLOOKUP($A389,#REF!,4,FALSE())),UPPER(RIGHT(VLOOKUP($A389,#REF!,4,FALSE()), 1)),"")</f>
        <v>#VALUE!</v>
      </c>
      <c r="K389" s="90" t="e">
        <f aca="false">IF(LEN(VLOOKUP($A389,#REF!,5,FALSE())),UPPER(RIGHT(VLOOKUP($A389,#REF!,5,FALSE()), 1)),"")</f>
        <v>#VALUE!</v>
      </c>
      <c r="L389" s="90" t="e">
        <f aca="false">IF(LEN(VLOOKUP($A389,#REF!,6,FALSE())),UPPER(RIGHT(VLOOKUP($A389,#REF!,6,FALSE()), 1)),"")</f>
        <v>#VALUE!</v>
      </c>
      <c r="M389" s="91" t="e">
        <f aca="false">IF(LEN(VLOOKUP($A389,#REF!,7,FALSE())),UPPER(RIGHT(VLOOKUP($A389,#REF!,7,FALSE()), 1)),"")</f>
        <v>#VALUE!</v>
      </c>
      <c r="N389" s="185"/>
      <c r="O389" s="185"/>
      <c r="P389" s="185"/>
      <c r="Q389" s="185"/>
      <c r="R389" s="185"/>
      <c r="S389" s="100" t="e">
        <f aca="false">HLOOKUP("Device Tree Pin Name",#REF!,MATCH($A389,#REF!,0),FALSE())</f>
        <v>#VALUE!</v>
      </c>
      <c r="T389" s="95" t="e">
        <f aca="false">HLOOKUP("power rail",#REF!,MATCH($A389,#REF!,0),FALSE())</f>
        <v>#VALUE!</v>
      </c>
      <c r="U389" s="96" t="e">
        <f aca="false">HLOOKUP("Wake Capable",#REF!,MATCH($A389,#REF!,0),FALSE())</f>
        <v>#VALUE!</v>
      </c>
      <c r="V389" s="96" t="e">
        <f aca="false">HLOOKUP("Strap",#REF!,MATCH($A389,#REF!,0),FALSE())</f>
        <v>#VALUE!</v>
      </c>
      <c r="W389" s="96"/>
      <c r="X389" s="96"/>
      <c r="Y389" s="96"/>
      <c r="Z389" s="95"/>
      <c r="AA389" s="95" t="e">
        <f aca="false">HLOOKUP("Pad type",#REF!,MATCH($A389,#REF!,0),FALSE())</f>
        <v>#VALUE!</v>
      </c>
      <c r="AB389" s="100"/>
      <c r="AC389" s="100" t="e">
        <f aca="false">HLOOKUP("POR Pin State",#REF!,MATCH($A389,#REF!,0),FALSE())</f>
        <v>#VALUE!</v>
      </c>
      <c r="AD389" s="187"/>
      <c r="AE389" s="187"/>
      <c r="AF389" s="187"/>
      <c r="AG389" s="187"/>
      <c r="AH389" s="188"/>
      <c r="AI389" s="188"/>
      <c r="AJ389" s="189"/>
      <c r="AK389" s="189"/>
      <c r="AL389" s="189"/>
      <c r="AM389" s="189"/>
      <c r="AN389" s="189"/>
      <c r="AO389" s="189"/>
      <c r="AP389" s="189"/>
      <c r="AQ389" s="207" t="s">
        <v>893</v>
      </c>
      <c r="AR389" s="104"/>
      <c r="AS389" s="104"/>
      <c r="AT389" s="104"/>
      <c r="AU389" s="104"/>
      <c r="AV389" s="104"/>
      <c r="AW389" s="104"/>
      <c r="AX389" s="104"/>
      <c r="AY389" s="104"/>
      <c r="AZ389" s="104"/>
      <c r="BA389" s="104"/>
      <c r="BB389" s="162"/>
      <c r="BC389" s="104"/>
      <c r="BD389" s="191"/>
      <c r="BE389" s="195" t="s">
        <v>889</v>
      </c>
      <c r="BF389" s="108" t="e">
        <f aca="false">VLOOKUP($A389,#REF!, 34, FALSE())</f>
        <v>#VALUE!</v>
      </c>
      <c r="BG389" s="418" t="e">
        <f aca="false">VLOOKUP($A389,#REF!, 22, FALSE())</f>
        <v>#VALUE!</v>
      </c>
      <c r="BH389" s="109"/>
    </row>
    <row r="390" s="193" customFormat="true" ht="12.75" hidden="false" customHeight="true" outlineLevel="0" collapsed="false">
      <c r="A390" s="184" t="s">
        <v>894</v>
      </c>
      <c r="B390" s="86" t="e">
        <f aca="false">VLOOKUP($A390,#REF!, 34, FALSE())</f>
        <v>#VALUE!</v>
      </c>
      <c r="C390" s="87" t="str">
        <f aca="false">CONCATENATE("unused_",A390)</f>
        <v>unused_PEX_TX1N</v>
      </c>
      <c r="D390" s="88" t="e">
        <f aca="false">IF(LEN(VLOOKUP($A390,#REF!,8,FALSE())),LEFT(VLOOKUP($A390,#REF!,8,FALSE()),LEN(VLOOKUP($A390,#REF!,8,FALSE()))-2),"")</f>
        <v>#VALUE!</v>
      </c>
      <c r="E390" s="89" t="e">
        <f aca="false">IF(LEN(VLOOKUP($A390,#REF!,4,FALSE())),IF(INDEX(#REF!,MATCH($A390,#REF!,0),1),LEFT(VLOOKUP($A390,#REF!,4,FALSE()),LEN(VLOOKUP($A390,#REF!,4,FALSE()))-2),CONCATENATE(LEFT(VLOOKUP($A390,#REF!,4,FALSE()),LEN(VLOOKUP($A390,#REF!,4,FALSE()))-2),"*")),"")</f>
        <v>#VALUE!</v>
      </c>
      <c r="F390" s="90" t="e">
        <f aca="false">IF(LEN(VLOOKUP($A390,#REF!,5,FALSE())),IF(INDEX(#REF!,MATCH($A390,#REF!,0),2),LEFT(VLOOKUP($A390,#REF!,5,FALSE()),LEN(VLOOKUP($A390,#REF!,5,FALSE()))-2),CONCATENATE(LEFT(VLOOKUP($A390,#REF!,5,FALSE()),LEN(VLOOKUP($A390,#REF!,5,FALSE()))-2),"*")),"")</f>
        <v>#VALUE!</v>
      </c>
      <c r="G390" s="90" t="e">
        <f aca="false">IF(LEN(VLOOKUP($A390,#REF!,6,FALSE())),IF(INDEX(#REF!,MATCH($A390,#REF!,0),3),LEFT(VLOOKUP($A390,#REF!,6,FALSE()),LEN(VLOOKUP($A390,#REF!,6,FALSE()))-2),CONCATENATE(LEFT(VLOOKUP($A390,#REF!,6,FALSE()),LEN(VLOOKUP($A390,#REF!,6,FALSE()))-2),"*")),"")</f>
        <v>#VALUE!</v>
      </c>
      <c r="H390" s="91" t="e">
        <f aca="false">IF(LEN(VLOOKUP($A390,#REF!,7,FALSE())),IF(INDEX(#REF!,MATCH($A390,#REF!,0),4),LEFT(VLOOKUP($A390,#REF!,7,FALSE()),LEN(VLOOKUP($A390,#REF!,7,FALSE()))-2),CONCATENATE(LEFT(VLOOKUP($A390,#REF!,7,FALSE()),LEN(VLOOKUP($A390,#REF!,7,FALSE()))-2),"*")),"")</f>
        <v>#VALUE!</v>
      </c>
      <c r="I390" s="92" t="e">
        <f aca="false">IF(LEN(VLOOKUP($A390,#REF!,8,FALSE())),UPPER(RIGHT(VLOOKUP($A390,#REF!,8,FALSE()), 1)),"")</f>
        <v>#VALUE!</v>
      </c>
      <c r="J390" s="90" t="e">
        <f aca="false">IF(LEN(VLOOKUP($A390,#REF!,4,FALSE())),UPPER(RIGHT(VLOOKUP($A390,#REF!,4,FALSE()), 1)),"")</f>
        <v>#VALUE!</v>
      </c>
      <c r="K390" s="90" t="e">
        <f aca="false">IF(LEN(VLOOKUP($A390,#REF!,5,FALSE())),UPPER(RIGHT(VLOOKUP($A390,#REF!,5,FALSE()), 1)),"")</f>
        <v>#VALUE!</v>
      </c>
      <c r="L390" s="90" t="e">
        <f aca="false">IF(LEN(VLOOKUP($A390,#REF!,6,FALSE())),UPPER(RIGHT(VLOOKUP($A390,#REF!,6,FALSE()), 1)),"")</f>
        <v>#VALUE!</v>
      </c>
      <c r="M390" s="91" t="e">
        <f aca="false">IF(LEN(VLOOKUP($A390,#REF!,7,FALSE())),UPPER(RIGHT(VLOOKUP($A390,#REF!,7,FALSE()), 1)),"")</f>
        <v>#VALUE!</v>
      </c>
      <c r="N390" s="185"/>
      <c r="O390" s="185"/>
      <c r="P390" s="185"/>
      <c r="Q390" s="185"/>
      <c r="R390" s="185"/>
      <c r="S390" s="100" t="e">
        <f aca="false">HLOOKUP("Device Tree Pin Name",#REF!,MATCH($A390,#REF!,0),FALSE())</f>
        <v>#VALUE!</v>
      </c>
      <c r="T390" s="95" t="e">
        <f aca="false">HLOOKUP("power rail",#REF!,MATCH($A390,#REF!,0),FALSE())</f>
        <v>#VALUE!</v>
      </c>
      <c r="U390" s="96" t="e">
        <f aca="false">HLOOKUP("Wake Capable",#REF!,MATCH($A390,#REF!,0),FALSE())</f>
        <v>#VALUE!</v>
      </c>
      <c r="V390" s="96" t="e">
        <f aca="false">HLOOKUP("Strap",#REF!,MATCH($A390,#REF!,0),FALSE())</f>
        <v>#VALUE!</v>
      </c>
      <c r="W390" s="96"/>
      <c r="X390" s="96"/>
      <c r="Y390" s="96"/>
      <c r="Z390" s="95"/>
      <c r="AA390" s="95" t="e">
        <f aca="false">HLOOKUP("Pad type",#REF!,MATCH($A390,#REF!,0),FALSE())</f>
        <v>#VALUE!</v>
      </c>
      <c r="AB390" s="100"/>
      <c r="AC390" s="100" t="e">
        <f aca="false">HLOOKUP("POR Pin State",#REF!,MATCH($A390,#REF!,0),FALSE())</f>
        <v>#VALUE!</v>
      </c>
      <c r="AD390" s="187"/>
      <c r="AE390" s="187"/>
      <c r="AF390" s="187"/>
      <c r="AG390" s="187"/>
      <c r="AH390" s="188"/>
      <c r="AI390" s="188"/>
      <c r="AJ390" s="189"/>
      <c r="AK390" s="189"/>
      <c r="AL390" s="189"/>
      <c r="AM390" s="189"/>
      <c r="AN390" s="189"/>
      <c r="AO390" s="189"/>
      <c r="AP390" s="189"/>
      <c r="AQ390" s="208" t="s">
        <v>895</v>
      </c>
      <c r="AR390" s="104"/>
      <c r="AS390" s="104"/>
      <c r="AT390" s="104"/>
      <c r="AU390" s="104"/>
      <c r="AV390" s="104"/>
      <c r="AW390" s="104"/>
      <c r="AX390" s="104"/>
      <c r="AY390" s="104"/>
      <c r="AZ390" s="104"/>
      <c r="BA390" s="104"/>
      <c r="BB390" s="162"/>
      <c r="BC390" s="104"/>
      <c r="BD390" s="191"/>
      <c r="BE390" s="195" t="s">
        <v>889</v>
      </c>
      <c r="BF390" s="108" t="e">
        <f aca="false">VLOOKUP($A390,#REF!, 34, FALSE())</f>
        <v>#VALUE!</v>
      </c>
      <c r="BG390" s="418" t="e">
        <f aca="false">VLOOKUP($A390,#REF!, 22, FALSE())</f>
        <v>#VALUE!</v>
      </c>
      <c r="BH390" s="109"/>
    </row>
    <row r="391" s="193" customFormat="true" ht="12.75" hidden="false" customHeight="true" outlineLevel="0" collapsed="false">
      <c r="A391" s="184" t="s">
        <v>896</v>
      </c>
      <c r="B391" s="86" t="e">
        <f aca="false">VLOOKUP($A391,#REF!, 34, FALSE())</f>
        <v>#VALUE!</v>
      </c>
      <c r="C391" s="87" t="str">
        <f aca="false">CONCATENATE("unused_",A391)</f>
        <v>unused_PEX_RX2P</v>
      </c>
      <c r="D391" s="88" t="e">
        <f aca="false">IF(LEN(VLOOKUP($A391,#REF!,8,FALSE())),LEFT(VLOOKUP($A391,#REF!,8,FALSE()),LEN(VLOOKUP($A391,#REF!,8,FALSE()))-2),"")</f>
        <v>#VALUE!</v>
      </c>
      <c r="E391" s="89" t="e">
        <f aca="false">IF(LEN(VLOOKUP($A391,#REF!,4,FALSE())),IF(INDEX(#REF!,MATCH($A391,#REF!,0),1),LEFT(VLOOKUP($A391,#REF!,4,FALSE()),LEN(VLOOKUP($A391,#REF!,4,FALSE()))-2),CONCATENATE(LEFT(VLOOKUP($A391,#REF!,4,FALSE()),LEN(VLOOKUP($A391,#REF!,4,FALSE()))-2),"*")),"")</f>
        <v>#VALUE!</v>
      </c>
      <c r="F391" s="90" t="e">
        <f aca="false">IF(LEN(VLOOKUP($A391,#REF!,5,FALSE())),IF(INDEX(#REF!,MATCH($A391,#REF!,0),2),LEFT(VLOOKUP($A391,#REF!,5,FALSE()),LEN(VLOOKUP($A391,#REF!,5,FALSE()))-2),CONCATENATE(LEFT(VLOOKUP($A391,#REF!,5,FALSE()),LEN(VLOOKUP($A391,#REF!,5,FALSE()))-2),"*")),"")</f>
        <v>#VALUE!</v>
      </c>
      <c r="G391" s="90" t="e">
        <f aca="false">IF(LEN(VLOOKUP($A391,#REF!,6,FALSE())),IF(INDEX(#REF!,MATCH($A391,#REF!,0),3),LEFT(VLOOKUP($A391,#REF!,6,FALSE()),LEN(VLOOKUP($A391,#REF!,6,FALSE()))-2),CONCATENATE(LEFT(VLOOKUP($A391,#REF!,6,FALSE()),LEN(VLOOKUP($A391,#REF!,6,FALSE()))-2),"*")),"")</f>
        <v>#VALUE!</v>
      </c>
      <c r="H391" s="91" t="e">
        <f aca="false">IF(LEN(VLOOKUP($A391,#REF!,7,FALSE())),IF(INDEX(#REF!,MATCH($A391,#REF!,0),4),LEFT(VLOOKUP($A391,#REF!,7,FALSE()),LEN(VLOOKUP($A391,#REF!,7,FALSE()))-2),CONCATENATE(LEFT(VLOOKUP($A391,#REF!,7,FALSE()),LEN(VLOOKUP($A391,#REF!,7,FALSE()))-2),"*")),"")</f>
        <v>#VALUE!</v>
      </c>
      <c r="I391" s="92" t="e">
        <f aca="false">IF(LEN(VLOOKUP($A391,#REF!,8,FALSE())),UPPER(RIGHT(VLOOKUP($A391,#REF!,8,FALSE()), 1)),"")</f>
        <v>#VALUE!</v>
      </c>
      <c r="J391" s="90" t="e">
        <f aca="false">IF(LEN(VLOOKUP($A391,#REF!,4,FALSE())),UPPER(RIGHT(VLOOKUP($A391,#REF!,4,FALSE()), 1)),"")</f>
        <v>#VALUE!</v>
      </c>
      <c r="K391" s="90" t="e">
        <f aca="false">IF(LEN(VLOOKUP($A391,#REF!,5,FALSE())),UPPER(RIGHT(VLOOKUP($A391,#REF!,5,FALSE()), 1)),"")</f>
        <v>#VALUE!</v>
      </c>
      <c r="L391" s="90" t="e">
        <f aca="false">IF(LEN(VLOOKUP($A391,#REF!,6,FALSE())),UPPER(RIGHT(VLOOKUP($A391,#REF!,6,FALSE()), 1)),"")</f>
        <v>#VALUE!</v>
      </c>
      <c r="M391" s="91" t="e">
        <f aca="false">IF(LEN(VLOOKUP($A391,#REF!,7,FALSE())),UPPER(RIGHT(VLOOKUP($A391,#REF!,7,FALSE()), 1)),"")</f>
        <v>#VALUE!</v>
      </c>
      <c r="N391" s="185"/>
      <c r="O391" s="185"/>
      <c r="P391" s="185"/>
      <c r="Q391" s="185"/>
      <c r="R391" s="185"/>
      <c r="S391" s="100" t="e">
        <f aca="false">HLOOKUP("Device Tree Pin Name",#REF!,MATCH($A391,#REF!,0),FALSE())</f>
        <v>#VALUE!</v>
      </c>
      <c r="T391" s="95" t="e">
        <f aca="false">HLOOKUP("power rail",#REF!,MATCH($A391,#REF!,0),FALSE())</f>
        <v>#VALUE!</v>
      </c>
      <c r="U391" s="96" t="e">
        <f aca="false">HLOOKUP("Wake Capable",#REF!,MATCH($A391,#REF!,0),FALSE())</f>
        <v>#VALUE!</v>
      </c>
      <c r="V391" s="96" t="e">
        <f aca="false">HLOOKUP("Strap",#REF!,MATCH($A391,#REF!,0),FALSE())</f>
        <v>#VALUE!</v>
      </c>
      <c r="W391" s="96"/>
      <c r="X391" s="96"/>
      <c r="Y391" s="96"/>
      <c r="Z391" s="95"/>
      <c r="AA391" s="95" t="e">
        <f aca="false">HLOOKUP("Pad type",#REF!,MATCH($A391,#REF!,0),FALSE())</f>
        <v>#VALUE!</v>
      </c>
      <c r="AB391" s="100"/>
      <c r="AC391" s="100" t="e">
        <f aca="false">HLOOKUP("POR Pin State",#REF!,MATCH($A391,#REF!,0),FALSE())</f>
        <v>#VALUE!</v>
      </c>
      <c r="AD391" s="187"/>
      <c r="AE391" s="187"/>
      <c r="AF391" s="187"/>
      <c r="AG391" s="187"/>
      <c r="AH391" s="188"/>
      <c r="AI391" s="188"/>
      <c r="AJ391" s="189"/>
      <c r="AK391" s="189"/>
      <c r="AL391" s="189"/>
      <c r="AM391" s="189"/>
      <c r="AN391" s="189"/>
      <c r="AO391" s="189"/>
      <c r="AP391" s="189"/>
      <c r="AQ391" s="207" t="s">
        <v>897</v>
      </c>
      <c r="AR391" s="104"/>
      <c r="AS391" s="104"/>
      <c r="AT391" s="104"/>
      <c r="AU391" s="104"/>
      <c r="AV391" s="104"/>
      <c r="AW391" s="104"/>
      <c r="AX391" s="104"/>
      <c r="AY391" s="104"/>
      <c r="AZ391" s="104"/>
      <c r="BA391" s="104"/>
      <c r="BB391" s="162"/>
      <c r="BC391" s="104"/>
      <c r="BD391" s="191"/>
      <c r="BE391" s="195" t="s">
        <v>889</v>
      </c>
      <c r="BF391" s="108" t="e">
        <f aca="false">VLOOKUP($A391,#REF!, 34, FALSE())</f>
        <v>#VALUE!</v>
      </c>
      <c r="BG391" s="418" t="e">
        <f aca="false">VLOOKUP($A391,#REF!, 22, FALSE())</f>
        <v>#VALUE!</v>
      </c>
      <c r="BH391" s="109"/>
    </row>
    <row r="392" s="193" customFormat="true" ht="12.75" hidden="false" customHeight="true" outlineLevel="0" collapsed="false">
      <c r="A392" s="184" t="s">
        <v>898</v>
      </c>
      <c r="B392" s="86" t="e">
        <f aca="false">VLOOKUP($A392,#REF!, 34, FALSE())</f>
        <v>#VALUE!</v>
      </c>
      <c r="C392" s="87" t="str">
        <f aca="false">CONCATENATE("unused_",A392)</f>
        <v>unused_PEX_RX2N</v>
      </c>
      <c r="D392" s="88" t="e">
        <f aca="false">IF(LEN(VLOOKUP($A392,#REF!,8,FALSE())),LEFT(VLOOKUP($A392,#REF!,8,FALSE()),LEN(VLOOKUP($A392,#REF!,8,FALSE()))-2),"")</f>
        <v>#VALUE!</v>
      </c>
      <c r="E392" s="89" t="e">
        <f aca="false">IF(LEN(VLOOKUP($A392,#REF!,4,FALSE())),IF(INDEX(#REF!,MATCH($A392,#REF!,0),1),LEFT(VLOOKUP($A392,#REF!,4,FALSE()),LEN(VLOOKUP($A392,#REF!,4,FALSE()))-2),CONCATENATE(LEFT(VLOOKUP($A392,#REF!,4,FALSE()),LEN(VLOOKUP($A392,#REF!,4,FALSE()))-2),"*")),"")</f>
        <v>#VALUE!</v>
      </c>
      <c r="F392" s="90" t="e">
        <f aca="false">IF(LEN(VLOOKUP($A392,#REF!,5,FALSE())),IF(INDEX(#REF!,MATCH($A392,#REF!,0),2),LEFT(VLOOKUP($A392,#REF!,5,FALSE()),LEN(VLOOKUP($A392,#REF!,5,FALSE()))-2),CONCATENATE(LEFT(VLOOKUP($A392,#REF!,5,FALSE()),LEN(VLOOKUP($A392,#REF!,5,FALSE()))-2),"*")),"")</f>
        <v>#VALUE!</v>
      </c>
      <c r="G392" s="90" t="e">
        <f aca="false">IF(LEN(VLOOKUP($A392,#REF!,6,FALSE())),IF(INDEX(#REF!,MATCH($A392,#REF!,0),3),LEFT(VLOOKUP($A392,#REF!,6,FALSE()),LEN(VLOOKUP($A392,#REF!,6,FALSE()))-2),CONCATENATE(LEFT(VLOOKUP($A392,#REF!,6,FALSE()),LEN(VLOOKUP($A392,#REF!,6,FALSE()))-2),"*")),"")</f>
        <v>#VALUE!</v>
      </c>
      <c r="H392" s="91" t="e">
        <f aca="false">IF(LEN(VLOOKUP($A392,#REF!,7,FALSE())),IF(INDEX(#REF!,MATCH($A392,#REF!,0),4),LEFT(VLOOKUP($A392,#REF!,7,FALSE()),LEN(VLOOKUP($A392,#REF!,7,FALSE()))-2),CONCATENATE(LEFT(VLOOKUP($A392,#REF!,7,FALSE()),LEN(VLOOKUP($A392,#REF!,7,FALSE()))-2),"*")),"")</f>
        <v>#VALUE!</v>
      </c>
      <c r="I392" s="92" t="e">
        <f aca="false">IF(LEN(VLOOKUP($A392,#REF!,8,FALSE())),UPPER(RIGHT(VLOOKUP($A392,#REF!,8,FALSE()), 1)),"")</f>
        <v>#VALUE!</v>
      </c>
      <c r="J392" s="90" t="e">
        <f aca="false">IF(LEN(VLOOKUP($A392,#REF!,4,FALSE())),UPPER(RIGHT(VLOOKUP($A392,#REF!,4,FALSE()), 1)),"")</f>
        <v>#VALUE!</v>
      </c>
      <c r="K392" s="90" t="e">
        <f aca="false">IF(LEN(VLOOKUP($A392,#REF!,5,FALSE())),UPPER(RIGHT(VLOOKUP($A392,#REF!,5,FALSE()), 1)),"")</f>
        <v>#VALUE!</v>
      </c>
      <c r="L392" s="90" t="e">
        <f aca="false">IF(LEN(VLOOKUP($A392,#REF!,6,FALSE())),UPPER(RIGHT(VLOOKUP($A392,#REF!,6,FALSE()), 1)),"")</f>
        <v>#VALUE!</v>
      </c>
      <c r="M392" s="91" t="e">
        <f aca="false">IF(LEN(VLOOKUP($A392,#REF!,7,FALSE())),UPPER(RIGHT(VLOOKUP($A392,#REF!,7,FALSE()), 1)),"")</f>
        <v>#VALUE!</v>
      </c>
      <c r="N392" s="185"/>
      <c r="O392" s="185"/>
      <c r="P392" s="185"/>
      <c r="Q392" s="185"/>
      <c r="R392" s="185"/>
      <c r="S392" s="100" t="e">
        <f aca="false">HLOOKUP("Device Tree Pin Name",#REF!,MATCH($A392,#REF!,0),FALSE())</f>
        <v>#VALUE!</v>
      </c>
      <c r="T392" s="95" t="e">
        <f aca="false">HLOOKUP("power rail",#REF!,MATCH($A392,#REF!,0),FALSE())</f>
        <v>#VALUE!</v>
      </c>
      <c r="U392" s="96" t="e">
        <f aca="false">HLOOKUP("Wake Capable",#REF!,MATCH($A392,#REF!,0),FALSE())</f>
        <v>#VALUE!</v>
      </c>
      <c r="V392" s="96" t="e">
        <f aca="false">HLOOKUP("Strap",#REF!,MATCH($A392,#REF!,0),FALSE())</f>
        <v>#VALUE!</v>
      </c>
      <c r="W392" s="96"/>
      <c r="X392" s="96"/>
      <c r="Y392" s="96"/>
      <c r="Z392" s="95"/>
      <c r="AA392" s="95" t="e">
        <f aca="false">HLOOKUP("Pad type",#REF!,MATCH($A392,#REF!,0),FALSE())</f>
        <v>#VALUE!</v>
      </c>
      <c r="AB392" s="100"/>
      <c r="AC392" s="100" t="e">
        <f aca="false">HLOOKUP("POR Pin State",#REF!,MATCH($A392,#REF!,0),FALSE())</f>
        <v>#VALUE!</v>
      </c>
      <c r="AD392" s="187"/>
      <c r="AE392" s="187"/>
      <c r="AF392" s="187"/>
      <c r="AG392" s="187"/>
      <c r="AH392" s="188"/>
      <c r="AI392" s="188"/>
      <c r="AJ392" s="189"/>
      <c r="AK392" s="189"/>
      <c r="AL392" s="189"/>
      <c r="AM392" s="189"/>
      <c r="AN392" s="189"/>
      <c r="AO392" s="189"/>
      <c r="AP392" s="189"/>
      <c r="AQ392" s="208" t="s">
        <v>899</v>
      </c>
      <c r="AR392" s="104"/>
      <c r="AS392" s="104"/>
      <c r="AT392" s="104"/>
      <c r="AU392" s="104"/>
      <c r="AV392" s="104"/>
      <c r="AW392" s="104"/>
      <c r="AX392" s="104"/>
      <c r="AY392" s="104"/>
      <c r="AZ392" s="104"/>
      <c r="BA392" s="104"/>
      <c r="BB392" s="162"/>
      <c r="BC392" s="104"/>
      <c r="BD392" s="191"/>
      <c r="BE392" s="195" t="s">
        <v>889</v>
      </c>
      <c r="BF392" s="108" t="e">
        <f aca="false">VLOOKUP($A392,#REF!, 34, FALSE())</f>
        <v>#VALUE!</v>
      </c>
      <c r="BG392" s="418" t="e">
        <f aca="false">VLOOKUP($A392,#REF!, 22, FALSE())</f>
        <v>#VALUE!</v>
      </c>
      <c r="BH392" s="109"/>
    </row>
    <row r="393" s="193" customFormat="true" ht="12.75" hidden="false" customHeight="true" outlineLevel="0" collapsed="false">
      <c r="A393" s="184" t="s">
        <v>900</v>
      </c>
      <c r="B393" s="86" t="e">
        <f aca="false">VLOOKUP($A393,#REF!, 34, FALSE())</f>
        <v>#VALUE!</v>
      </c>
      <c r="C393" s="87" t="str">
        <f aca="false">CONCATENATE("unused_",A393)</f>
        <v>unused_PEX_TX2P</v>
      </c>
      <c r="D393" s="88" t="e">
        <f aca="false">IF(LEN(VLOOKUP($A393,#REF!,8,FALSE())),LEFT(VLOOKUP($A393,#REF!,8,FALSE()),LEN(VLOOKUP($A393,#REF!,8,FALSE()))-2),"")</f>
        <v>#VALUE!</v>
      </c>
      <c r="E393" s="89" t="e">
        <f aca="false">IF(LEN(VLOOKUP($A393,#REF!,4,FALSE())),IF(INDEX(#REF!,MATCH($A393,#REF!,0),1),LEFT(VLOOKUP($A393,#REF!,4,FALSE()),LEN(VLOOKUP($A393,#REF!,4,FALSE()))-2),CONCATENATE(LEFT(VLOOKUP($A393,#REF!,4,FALSE()),LEN(VLOOKUP($A393,#REF!,4,FALSE()))-2),"*")),"")</f>
        <v>#VALUE!</v>
      </c>
      <c r="F393" s="90" t="e">
        <f aca="false">IF(LEN(VLOOKUP($A393,#REF!,5,FALSE())),IF(INDEX(#REF!,MATCH($A393,#REF!,0),2),LEFT(VLOOKUP($A393,#REF!,5,FALSE()),LEN(VLOOKUP($A393,#REF!,5,FALSE()))-2),CONCATENATE(LEFT(VLOOKUP($A393,#REF!,5,FALSE()),LEN(VLOOKUP($A393,#REF!,5,FALSE()))-2),"*")),"")</f>
        <v>#VALUE!</v>
      </c>
      <c r="G393" s="90" t="e">
        <f aca="false">IF(LEN(VLOOKUP($A393,#REF!,6,FALSE())),IF(INDEX(#REF!,MATCH($A393,#REF!,0),3),LEFT(VLOOKUP($A393,#REF!,6,FALSE()),LEN(VLOOKUP($A393,#REF!,6,FALSE()))-2),CONCATENATE(LEFT(VLOOKUP($A393,#REF!,6,FALSE()),LEN(VLOOKUP($A393,#REF!,6,FALSE()))-2),"*")),"")</f>
        <v>#VALUE!</v>
      </c>
      <c r="H393" s="91" t="e">
        <f aca="false">IF(LEN(VLOOKUP($A393,#REF!,7,FALSE())),IF(INDEX(#REF!,MATCH($A393,#REF!,0),4),LEFT(VLOOKUP($A393,#REF!,7,FALSE()),LEN(VLOOKUP($A393,#REF!,7,FALSE()))-2),CONCATENATE(LEFT(VLOOKUP($A393,#REF!,7,FALSE()),LEN(VLOOKUP($A393,#REF!,7,FALSE()))-2),"*")),"")</f>
        <v>#VALUE!</v>
      </c>
      <c r="I393" s="92" t="e">
        <f aca="false">IF(LEN(VLOOKUP($A393,#REF!,8,FALSE())),UPPER(RIGHT(VLOOKUP($A393,#REF!,8,FALSE()), 1)),"")</f>
        <v>#VALUE!</v>
      </c>
      <c r="J393" s="90" t="e">
        <f aca="false">IF(LEN(VLOOKUP($A393,#REF!,4,FALSE())),UPPER(RIGHT(VLOOKUP($A393,#REF!,4,FALSE()), 1)),"")</f>
        <v>#VALUE!</v>
      </c>
      <c r="K393" s="90" t="e">
        <f aca="false">IF(LEN(VLOOKUP($A393,#REF!,5,FALSE())),UPPER(RIGHT(VLOOKUP($A393,#REF!,5,FALSE()), 1)),"")</f>
        <v>#VALUE!</v>
      </c>
      <c r="L393" s="90" t="e">
        <f aca="false">IF(LEN(VLOOKUP($A393,#REF!,6,FALSE())),UPPER(RIGHT(VLOOKUP($A393,#REF!,6,FALSE()), 1)),"")</f>
        <v>#VALUE!</v>
      </c>
      <c r="M393" s="91" t="e">
        <f aca="false">IF(LEN(VLOOKUP($A393,#REF!,7,FALSE())),UPPER(RIGHT(VLOOKUP($A393,#REF!,7,FALSE()), 1)),"")</f>
        <v>#VALUE!</v>
      </c>
      <c r="N393" s="185"/>
      <c r="O393" s="185"/>
      <c r="P393" s="185"/>
      <c r="Q393" s="185"/>
      <c r="R393" s="185"/>
      <c r="S393" s="100" t="e">
        <f aca="false">HLOOKUP("Device Tree Pin Name",#REF!,MATCH($A393,#REF!,0),FALSE())</f>
        <v>#VALUE!</v>
      </c>
      <c r="T393" s="95" t="e">
        <f aca="false">HLOOKUP("power rail",#REF!,MATCH($A393,#REF!,0),FALSE())</f>
        <v>#VALUE!</v>
      </c>
      <c r="U393" s="96" t="e">
        <f aca="false">HLOOKUP("Wake Capable",#REF!,MATCH($A393,#REF!,0),FALSE())</f>
        <v>#VALUE!</v>
      </c>
      <c r="V393" s="96" t="e">
        <f aca="false">HLOOKUP("Strap",#REF!,MATCH($A393,#REF!,0),FALSE())</f>
        <v>#VALUE!</v>
      </c>
      <c r="W393" s="96"/>
      <c r="X393" s="96"/>
      <c r="Y393" s="96"/>
      <c r="Z393" s="95"/>
      <c r="AA393" s="95" t="e">
        <f aca="false">HLOOKUP("Pad type",#REF!,MATCH($A393,#REF!,0),FALSE())</f>
        <v>#VALUE!</v>
      </c>
      <c r="AB393" s="100"/>
      <c r="AC393" s="100" t="e">
        <f aca="false">HLOOKUP("POR Pin State",#REF!,MATCH($A393,#REF!,0),FALSE())</f>
        <v>#VALUE!</v>
      </c>
      <c r="AD393" s="187"/>
      <c r="AE393" s="187"/>
      <c r="AF393" s="187"/>
      <c r="AG393" s="187"/>
      <c r="AH393" s="188"/>
      <c r="AI393" s="188"/>
      <c r="AJ393" s="189"/>
      <c r="AK393" s="189"/>
      <c r="AL393" s="189"/>
      <c r="AM393" s="189"/>
      <c r="AN393" s="189"/>
      <c r="AO393" s="189"/>
      <c r="AP393" s="189"/>
      <c r="AQ393" s="207" t="s">
        <v>901</v>
      </c>
      <c r="AR393" s="104"/>
      <c r="AS393" s="104"/>
      <c r="AT393" s="104"/>
      <c r="AU393" s="104"/>
      <c r="AV393" s="104"/>
      <c r="AW393" s="104"/>
      <c r="AX393" s="104"/>
      <c r="AY393" s="104"/>
      <c r="AZ393" s="104"/>
      <c r="BA393" s="104"/>
      <c r="BB393" s="162"/>
      <c r="BC393" s="104"/>
      <c r="BD393" s="191"/>
      <c r="BE393" s="195" t="s">
        <v>889</v>
      </c>
      <c r="BF393" s="108" t="e">
        <f aca="false">VLOOKUP($A393,#REF!, 34, FALSE())</f>
        <v>#VALUE!</v>
      </c>
      <c r="BG393" s="418" t="e">
        <f aca="false">VLOOKUP($A393,#REF!, 22, FALSE())</f>
        <v>#VALUE!</v>
      </c>
      <c r="BH393" s="109"/>
    </row>
    <row r="394" s="193" customFormat="true" ht="12.75" hidden="false" customHeight="true" outlineLevel="0" collapsed="false">
      <c r="A394" s="184" t="s">
        <v>902</v>
      </c>
      <c r="B394" s="86" t="e">
        <f aca="false">VLOOKUP($A394,#REF!, 34, FALSE())</f>
        <v>#VALUE!</v>
      </c>
      <c r="C394" s="87" t="str">
        <f aca="false">CONCATENATE("unused_",A394)</f>
        <v>unused_PEX_TX2N</v>
      </c>
      <c r="D394" s="88" t="e">
        <f aca="false">IF(LEN(VLOOKUP($A394,#REF!,8,FALSE())),LEFT(VLOOKUP($A394,#REF!,8,FALSE()),LEN(VLOOKUP($A394,#REF!,8,FALSE()))-2),"")</f>
        <v>#VALUE!</v>
      </c>
      <c r="E394" s="89" t="e">
        <f aca="false">IF(LEN(VLOOKUP($A394,#REF!,4,FALSE())),IF(INDEX(#REF!,MATCH($A394,#REF!,0),1),LEFT(VLOOKUP($A394,#REF!,4,FALSE()),LEN(VLOOKUP($A394,#REF!,4,FALSE()))-2),CONCATENATE(LEFT(VLOOKUP($A394,#REF!,4,FALSE()),LEN(VLOOKUP($A394,#REF!,4,FALSE()))-2),"*")),"")</f>
        <v>#VALUE!</v>
      </c>
      <c r="F394" s="90" t="e">
        <f aca="false">IF(LEN(VLOOKUP($A394,#REF!,5,FALSE())),IF(INDEX(#REF!,MATCH($A394,#REF!,0),2),LEFT(VLOOKUP($A394,#REF!,5,FALSE()),LEN(VLOOKUP($A394,#REF!,5,FALSE()))-2),CONCATENATE(LEFT(VLOOKUP($A394,#REF!,5,FALSE()),LEN(VLOOKUP($A394,#REF!,5,FALSE()))-2),"*")),"")</f>
        <v>#VALUE!</v>
      </c>
      <c r="G394" s="90" t="e">
        <f aca="false">IF(LEN(VLOOKUP($A394,#REF!,6,FALSE())),IF(INDEX(#REF!,MATCH($A394,#REF!,0),3),LEFT(VLOOKUP($A394,#REF!,6,FALSE()),LEN(VLOOKUP($A394,#REF!,6,FALSE()))-2),CONCATENATE(LEFT(VLOOKUP($A394,#REF!,6,FALSE()),LEN(VLOOKUP($A394,#REF!,6,FALSE()))-2),"*")),"")</f>
        <v>#VALUE!</v>
      </c>
      <c r="H394" s="91" t="e">
        <f aca="false">IF(LEN(VLOOKUP($A394,#REF!,7,FALSE())),IF(INDEX(#REF!,MATCH($A394,#REF!,0),4),LEFT(VLOOKUP($A394,#REF!,7,FALSE()),LEN(VLOOKUP($A394,#REF!,7,FALSE()))-2),CONCATENATE(LEFT(VLOOKUP($A394,#REF!,7,FALSE()),LEN(VLOOKUP($A394,#REF!,7,FALSE()))-2),"*")),"")</f>
        <v>#VALUE!</v>
      </c>
      <c r="I394" s="92" t="e">
        <f aca="false">IF(LEN(VLOOKUP($A394,#REF!,8,FALSE())),UPPER(RIGHT(VLOOKUP($A394,#REF!,8,FALSE()), 1)),"")</f>
        <v>#VALUE!</v>
      </c>
      <c r="J394" s="90" t="e">
        <f aca="false">IF(LEN(VLOOKUP($A394,#REF!,4,FALSE())),UPPER(RIGHT(VLOOKUP($A394,#REF!,4,FALSE()), 1)),"")</f>
        <v>#VALUE!</v>
      </c>
      <c r="K394" s="90" t="e">
        <f aca="false">IF(LEN(VLOOKUP($A394,#REF!,5,FALSE())),UPPER(RIGHT(VLOOKUP($A394,#REF!,5,FALSE()), 1)),"")</f>
        <v>#VALUE!</v>
      </c>
      <c r="L394" s="90" t="e">
        <f aca="false">IF(LEN(VLOOKUP($A394,#REF!,6,FALSE())),UPPER(RIGHT(VLOOKUP($A394,#REF!,6,FALSE()), 1)),"")</f>
        <v>#VALUE!</v>
      </c>
      <c r="M394" s="91" t="e">
        <f aca="false">IF(LEN(VLOOKUP($A394,#REF!,7,FALSE())),UPPER(RIGHT(VLOOKUP($A394,#REF!,7,FALSE()), 1)),"")</f>
        <v>#VALUE!</v>
      </c>
      <c r="N394" s="185"/>
      <c r="O394" s="185"/>
      <c r="P394" s="185"/>
      <c r="Q394" s="185"/>
      <c r="R394" s="185"/>
      <c r="S394" s="100" t="e">
        <f aca="false">HLOOKUP("Device Tree Pin Name",#REF!,MATCH($A394,#REF!,0),FALSE())</f>
        <v>#VALUE!</v>
      </c>
      <c r="T394" s="95" t="e">
        <f aca="false">HLOOKUP("power rail",#REF!,MATCH($A394,#REF!,0),FALSE())</f>
        <v>#VALUE!</v>
      </c>
      <c r="U394" s="96" t="e">
        <f aca="false">HLOOKUP("Wake Capable",#REF!,MATCH($A394,#REF!,0),FALSE())</f>
        <v>#VALUE!</v>
      </c>
      <c r="V394" s="96" t="e">
        <f aca="false">HLOOKUP("Strap",#REF!,MATCH($A394,#REF!,0),FALSE())</f>
        <v>#VALUE!</v>
      </c>
      <c r="W394" s="96"/>
      <c r="X394" s="96"/>
      <c r="Y394" s="96"/>
      <c r="Z394" s="95"/>
      <c r="AA394" s="95" t="e">
        <f aca="false">HLOOKUP("Pad type",#REF!,MATCH($A394,#REF!,0),FALSE())</f>
        <v>#VALUE!</v>
      </c>
      <c r="AB394" s="100"/>
      <c r="AC394" s="100" t="e">
        <f aca="false">HLOOKUP("POR Pin State",#REF!,MATCH($A394,#REF!,0),FALSE())</f>
        <v>#VALUE!</v>
      </c>
      <c r="AD394" s="187"/>
      <c r="AE394" s="187"/>
      <c r="AF394" s="187"/>
      <c r="AG394" s="187"/>
      <c r="AH394" s="188"/>
      <c r="AI394" s="188"/>
      <c r="AJ394" s="189"/>
      <c r="AK394" s="189"/>
      <c r="AL394" s="189"/>
      <c r="AM394" s="189"/>
      <c r="AN394" s="189"/>
      <c r="AO394" s="189"/>
      <c r="AP394" s="189"/>
      <c r="AQ394" s="208" t="s">
        <v>903</v>
      </c>
      <c r="AR394" s="104"/>
      <c r="AS394" s="104"/>
      <c r="AT394" s="104"/>
      <c r="AU394" s="104"/>
      <c r="AV394" s="104"/>
      <c r="AW394" s="104"/>
      <c r="AX394" s="104"/>
      <c r="AY394" s="104"/>
      <c r="AZ394" s="104"/>
      <c r="BA394" s="104"/>
      <c r="BB394" s="162"/>
      <c r="BC394" s="104"/>
      <c r="BD394" s="191"/>
      <c r="BE394" s="195" t="s">
        <v>889</v>
      </c>
      <c r="BF394" s="108" t="e">
        <f aca="false">VLOOKUP($A394,#REF!, 34, FALSE())</f>
        <v>#VALUE!</v>
      </c>
      <c r="BG394" s="418" t="e">
        <f aca="false">VLOOKUP($A394,#REF!, 22, FALSE())</f>
        <v>#VALUE!</v>
      </c>
      <c r="BH394" s="109"/>
    </row>
    <row r="395" s="193" customFormat="true" ht="12.75" hidden="false" customHeight="true" outlineLevel="0" collapsed="false">
      <c r="A395" s="184" t="s">
        <v>904</v>
      </c>
      <c r="B395" s="86" t="e">
        <f aca="false">VLOOKUP($A395,#REF!, 34, FALSE())</f>
        <v>#VALUE!</v>
      </c>
      <c r="C395" s="87" t="str">
        <f aca="false">CONCATENATE("unused_",A395)</f>
        <v>unused_PEX_RX3P</v>
      </c>
      <c r="D395" s="88" t="e">
        <f aca="false">IF(LEN(VLOOKUP($A395,#REF!,8,FALSE())),LEFT(VLOOKUP($A395,#REF!,8,FALSE()),LEN(VLOOKUP($A395,#REF!,8,FALSE()))-2),"")</f>
        <v>#VALUE!</v>
      </c>
      <c r="E395" s="89" t="e">
        <f aca="false">IF(LEN(VLOOKUP($A395,#REF!,4,FALSE())),IF(INDEX(#REF!,MATCH($A395,#REF!,0),1),LEFT(VLOOKUP($A395,#REF!,4,FALSE()),LEN(VLOOKUP($A395,#REF!,4,FALSE()))-2),CONCATENATE(LEFT(VLOOKUP($A395,#REF!,4,FALSE()),LEN(VLOOKUP($A395,#REF!,4,FALSE()))-2),"*")),"")</f>
        <v>#VALUE!</v>
      </c>
      <c r="F395" s="90" t="e">
        <f aca="false">IF(LEN(VLOOKUP($A395,#REF!,5,FALSE())),IF(INDEX(#REF!,MATCH($A395,#REF!,0),2),LEFT(VLOOKUP($A395,#REF!,5,FALSE()),LEN(VLOOKUP($A395,#REF!,5,FALSE()))-2),CONCATENATE(LEFT(VLOOKUP($A395,#REF!,5,FALSE()),LEN(VLOOKUP($A395,#REF!,5,FALSE()))-2),"*")),"")</f>
        <v>#VALUE!</v>
      </c>
      <c r="G395" s="90" t="e">
        <f aca="false">IF(LEN(VLOOKUP($A395,#REF!,6,FALSE())),IF(INDEX(#REF!,MATCH($A395,#REF!,0),3),LEFT(VLOOKUP($A395,#REF!,6,FALSE()),LEN(VLOOKUP($A395,#REF!,6,FALSE()))-2),CONCATENATE(LEFT(VLOOKUP($A395,#REF!,6,FALSE()),LEN(VLOOKUP($A395,#REF!,6,FALSE()))-2),"*")),"")</f>
        <v>#VALUE!</v>
      </c>
      <c r="H395" s="91" t="e">
        <f aca="false">IF(LEN(VLOOKUP($A395,#REF!,7,FALSE())),IF(INDEX(#REF!,MATCH($A395,#REF!,0),4),LEFT(VLOOKUP($A395,#REF!,7,FALSE()),LEN(VLOOKUP($A395,#REF!,7,FALSE()))-2),CONCATENATE(LEFT(VLOOKUP($A395,#REF!,7,FALSE()),LEN(VLOOKUP($A395,#REF!,7,FALSE()))-2),"*")),"")</f>
        <v>#VALUE!</v>
      </c>
      <c r="I395" s="92" t="e">
        <f aca="false">IF(LEN(VLOOKUP($A395,#REF!,8,FALSE())),UPPER(RIGHT(VLOOKUP($A395,#REF!,8,FALSE()), 1)),"")</f>
        <v>#VALUE!</v>
      </c>
      <c r="J395" s="90" t="e">
        <f aca="false">IF(LEN(VLOOKUP($A395,#REF!,4,FALSE())),UPPER(RIGHT(VLOOKUP($A395,#REF!,4,FALSE()), 1)),"")</f>
        <v>#VALUE!</v>
      </c>
      <c r="K395" s="90" t="e">
        <f aca="false">IF(LEN(VLOOKUP($A395,#REF!,5,FALSE())),UPPER(RIGHT(VLOOKUP($A395,#REF!,5,FALSE()), 1)),"")</f>
        <v>#VALUE!</v>
      </c>
      <c r="L395" s="90" t="e">
        <f aca="false">IF(LEN(VLOOKUP($A395,#REF!,6,FALSE())),UPPER(RIGHT(VLOOKUP($A395,#REF!,6,FALSE()), 1)),"")</f>
        <v>#VALUE!</v>
      </c>
      <c r="M395" s="91" t="e">
        <f aca="false">IF(LEN(VLOOKUP($A395,#REF!,7,FALSE())),UPPER(RIGHT(VLOOKUP($A395,#REF!,7,FALSE()), 1)),"")</f>
        <v>#VALUE!</v>
      </c>
      <c r="N395" s="185"/>
      <c r="O395" s="185"/>
      <c r="P395" s="185"/>
      <c r="Q395" s="185"/>
      <c r="R395" s="185"/>
      <c r="S395" s="100" t="e">
        <f aca="false">HLOOKUP("Device Tree Pin Name",#REF!,MATCH($A395,#REF!,0),FALSE())</f>
        <v>#VALUE!</v>
      </c>
      <c r="T395" s="95" t="e">
        <f aca="false">HLOOKUP("power rail",#REF!,MATCH($A395,#REF!,0),FALSE())</f>
        <v>#VALUE!</v>
      </c>
      <c r="U395" s="96" t="e">
        <f aca="false">HLOOKUP("Wake Capable",#REF!,MATCH($A395,#REF!,0),FALSE())</f>
        <v>#VALUE!</v>
      </c>
      <c r="V395" s="96" t="e">
        <f aca="false">HLOOKUP("Strap",#REF!,MATCH($A395,#REF!,0),FALSE())</f>
        <v>#VALUE!</v>
      </c>
      <c r="W395" s="96"/>
      <c r="X395" s="96"/>
      <c r="Y395" s="96"/>
      <c r="Z395" s="95"/>
      <c r="AA395" s="95" t="e">
        <f aca="false">HLOOKUP("Pad type",#REF!,MATCH($A395,#REF!,0),FALSE())</f>
        <v>#VALUE!</v>
      </c>
      <c r="AB395" s="100"/>
      <c r="AC395" s="100" t="e">
        <f aca="false">HLOOKUP("POR Pin State",#REF!,MATCH($A395,#REF!,0),FALSE())</f>
        <v>#VALUE!</v>
      </c>
      <c r="AD395" s="187"/>
      <c r="AE395" s="187"/>
      <c r="AF395" s="187"/>
      <c r="AG395" s="187"/>
      <c r="AH395" s="188"/>
      <c r="AI395" s="188"/>
      <c r="AJ395" s="189"/>
      <c r="AK395" s="189"/>
      <c r="AL395" s="189"/>
      <c r="AM395" s="189"/>
      <c r="AN395" s="189"/>
      <c r="AO395" s="189"/>
      <c r="AP395" s="189"/>
      <c r="AQ395" s="207" t="s">
        <v>905</v>
      </c>
      <c r="AR395" s="104"/>
      <c r="AS395" s="104"/>
      <c r="AT395" s="104"/>
      <c r="AU395" s="104"/>
      <c r="AV395" s="104"/>
      <c r="AW395" s="104"/>
      <c r="AX395" s="104"/>
      <c r="AY395" s="104"/>
      <c r="AZ395" s="104"/>
      <c r="BA395" s="104"/>
      <c r="BB395" s="162"/>
      <c r="BC395" s="104"/>
      <c r="BD395" s="191"/>
      <c r="BE395" s="195" t="s">
        <v>906</v>
      </c>
      <c r="BF395" s="108" t="e">
        <f aca="false">VLOOKUP($A395,#REF!, 34, FALSE())</f>
        <v>#VALUE!</v>
      </c>
      <c r="BG395" s="418" t="e">
        <f aca="false">VLOOKUP($A395,#REF!, 22, FALSE())</f>
        <v>#VALUE!</v>
      </c>
      <c r="BH395" s="109"/>
    </row>
    <row r="396" s="193" customFormat="true" ht="12.75" hidden="false" customHeight="true" outlineLevel="0" collapsed="false">
      <c r="A396" s="184" t="s">
        <v>907</v>
      </c>
      <c r="B396" s="86" t="e">
        <f aca="false">VLOOKUP($A396,#REF!, 34, FALSE())</f>
        <v>#VALUE!</v>
      </c>
      <c r="C396" s="87" t="str">
        <f aca="false">CONCATENATE("unused_",A396)</f>
        <v>unused_PEX_RX3N</v>
      </c>
      <c r="D396" s="88" t="e">
        <f aca="false">IF(LEN(VLOOKUP($A396,#REF!,8,FALSE())),LEFT(VLOOKUP($A396,#REF!,8,FALSE()),LEN(VLOOKUP($A396,#REF!,8,FALSE()))-2),"")</f>
        <v>#VALUE!</v>
      </c>
      <c r="E396" s="89" t="e">
        <f aca="false">IF(LEN(VLOOKUP($A396,#REF!,4,FALSE())),IF(INDEX(#REF!,MATCH($A396,#REF!,0),1),LEFT(VLOOKUP($A396,#REF!,4,FALSE()),LEN(VLOOKUP($A396,#REF!,4,FALSE()))-2),CONCATENATE(LEFT(VLOOKUP($A396,#REF!,4,FALSE()),LEN(VLOOKUP($A396,#REF!,4,FALSE()))-2),"*")),"")</f>
        <v>#VALUE!</v>
      </c>
      <c r="F396" s="90" t="e">
        <f aca="false">IF(LEN(VLOOKUP($A396,#REF!,5,FALSE())),IF(INDEX(#REF!,MATCH($A396,#REF!,0),2),LEFT(VLOOKUP($A396,#REF!,5,FALSE()),LEN(VLOOKUP($A396,#REF!,5,FALSE()))-2),CONCATENATE(LEFT(VLOOKUP($A396,#REF!,5,FALSE()),LEN(VLOOKUP($A396,#REF!,5,FALSE()))-2),"*")),"")</f>
        <v>#VALUE!</v>
      </c>
      <c r="G396" s="90" t="e">
        <f aca="false">IF(LEN(VLOOKUP($A396,#REF!,6,FALSE())),IF(INDEX(#REF!,MATCH($A396,#REF!,0),3),LEFT(VLOOKUP($A396,#REF!,6,FALSE()),LEN(VLOOKUP($A396,#REF!,6,FALSE()))-2),CONCATENATE(LEFT(VLOOKUP($A396,#REF!,6,FALSE()),LEN(VLOOKUP($A396,#REF!,6,FALSE()))-2),"*")),"")</f>
        <v>#VALUE!</v>
      </c>
      <c r="H396" s="91" t="e">
        <f aca="false">IF(LEN(VLOOKUP($A396,#REF!,7,FALSE())),IF(INDEX(#REF!,MATCH($A396,#REF!,0),4),LEFT(VLOOKUP($A396,#REF!,7,FALSE()),LEN(VLOOKUP($A396,#REF!,7,FALSE()))-2),CONCATENATE(LEFT(VLOOKUP($A396,#REF!,7,FALSE()),LEN(VLOOKUP($A396,#REF!,7,FALSE()))-2),"*")),"")</f>
        <v>#VALUE!</v>
      </c>
      <c r="I396" s="92" t="e">
        <f aca="false">IF(LEN(VLOOKUP($A396,#REF!,8,FALSE())),UPPER(RIGHT(VLOOKUP($A396,#REF!,8,FALSE()), 1)),"")</f>
        <v>#VALUE!</v>
      </c>
      <c r="J396" s="90" t="e">
        <f aca="false">IF(LEN(VLOOKUP($A396,#REF!,4,FALSE())),UPPER(RIGHT(VLOOKUP($A396,#REF!,4,FALSE()), 1)),"")</f>
        <v>#VALUE!</v>
      </c>
      <c r="K396" s="90" t="e">
        <f aca="false">IF(LEN(VLOOKUP($A396,#REF!,5,FALSE())),UPPER(RIGHT(VLOOKUP($A396,#REF!,5,FALSE()), 1)),"")</f>
        <v>#VALUE!</v>
      </c>
      <c r="L396" s="90" t="e">
        <f aca="false">IF(LEN(VLOOKUP($A396,#REF!,6,FALSE())),UPPER(RIGHT(VLOOKUP($A396,#REF!,6,FALSE()), 1)),"")</f>
        <v>#VALUE!</v>
      </c>
      <c r="M396" s="91" t="e">
        <f aca="false">IF(LEN(VLOOKUP($A396,#REF!,7,FALSE())),UPPER(RIGHT(VLOOKUP($A396,#REF!,7,FALSE()), 1)),"")</f>
        <v>#VALUE!</v>
      </c>
      <c r="N396" s="185"/>
      <c r="O396" s="185"/>
      <c r="P396" s="185"/>
      <c r="Q396" s="185"/>
      <c r="R396" s="185"/>
      <c r="S396" s="100" t="e">
        <f aca="false">HLOOKUP("Device Tree Pin Name",#REF!,MATCH($A396,#REF!,0),FALSE())</f>
        <v>#VALUE!</v>
      </c>
      <c r="T396" s="95" t="e">
        <f aca="false">HLOOKUP("power rail",#REF!,MATCH($A396,#REF!,0),FALSE())</f>
        <v>#VALUE!</v>
      </c>
      <c r="U396" s="96" t="e">
        <f aca="false">HLOOKUP("Wake Capable",#REF!,MATCH($A396,#REF!,0),FALSE())</f>
        <v>#VALUE!</v>
      </c>
      <c r="V396" s="96" t="e">
        <f aca="false">HLOOKUP("Strap",#REF!,MATCH($A396,#REF!,0),FALSE())</f>
        <v>#VALUE!</v>
      </c>
      <c r="W396" s="96"/>
      <c r="X396" s="96"/>
      <c r="Y396" s="96"/>
      <c r="Z396" s="95"/>
      <c r="AA396" s="95" t="e">
        <f aca="false">HLOOKUP("Pad type",#REF!,MATCH($A396,#REF!,0),FALSE())</f>
        <v>#VALUE!</v>
      </c>
      <c r="AB396" s="100"/>
      <c r="AC396" s="100" t="e">
        <f aca="false">HLOOKUP("POR Pin State",#REF!,MATCH($A396,#REF!,0),FALSE())</f>
        <v>#VALUE!</v>
      </c>
      <c r="AD396" s="187"/>
      <c r="AE396" s="187"/>
      <c r="AF396" s="187"/>
      <c r="AG396" s="187"/>
      <c r="AH396" s="188"/>
      <c r="AI396" s="188"/>
      <c r="AJ396" s="189"/>
      <c r="AK396" s="189"/>
      <c r="AL396" s="189"/>
      <c r="AM396" s="189"/>
      <c r="AN396" s="189"/>
      <c r="AO396" s="189"/>
      <c r="AP396" s="189"/>
      <c r="AQ396" s="208" t="s">
        <v>908</v>
      </c>
      <c r="AR396" s="104"/>
      <c r="AS396" s="104"/>
      <c r="AT396" s="104"/>
      <c r="AU396" s="104"/>
      <c r="AV396" s="104"/>
      <c r="AW396" s="104"/>
      <c r="AX396" s="104"/>
      <c r="AY396" s="104"/>
      <c r="AZ396" s="104"/>
      <c r="BA396" s="104"/>
      <c r="BB396" s="162"/>
      <c r="BC396" s="104"/>
      <c r="BD396" s="191"/>
      <c r="BE396" s="195" t="s">
        <v>906</v>
      </c>
      <c r="BF396" s="108" t="e">
        <f aca="false">VLOOKUP($A396,#REF!, 34, FALSE())</f>
        <v>#VALUE!</v>
      </c>
      <c r="BG396" s="418" t="e">
        <f aca="false">VLOOKUP($A396,#REF!, 22, FALSE())</f>
        <v>#VALUE!</v>
      </c>
      <c r="BH396" s="109"/>
    </row>
    <row r="397" s="193" customFormat="true" ht="12.75" hidden="false" customHeight="true" outlineLevel="0" collapsed="false">
      <c r="A397" s="184" t="s">
        <v>909</v>
      </c>
      <c r="B397" s="86" t="e">
        <f aca="false">VLOOKUP($A397,#REF!, 34, FALSE())</f>
        <v>#VALUE!</v>
      </c>
      <c r="C397" s="87" t="str">
        <f aca="false">CONCATENATE("unused_",A397)</f>
        <v>unused_PEX_TX3P</v>
      </c>
      <c r="D397" s="88" t="e">
        <f aca="false">IF(LEN(VLOOKUP($A397,#REF!,8,FALSE())),LEFT(VLOOKUP($A397,#REF!,8,FALSE()),LEN(VLOOKUP($A397,#REF!,8,FALSE()))-2),"")</f>
        <v>#VALUE!</v>
      </c>
      <c r="E397" s="89" t="e">
        <f aca="false">IF(LEN(VLOOKUP($A397,#REF!,4,FALSE())),IF(INDEX(#REF!,MATCH($A397,#REF!,0),1),LEFT(VLOOKUP($A397,#REF!,4,FALSE()),LEN(VLOOKUP($A397,#REF!,4,FALSE()))-2),CONCATENATE(LEFT(VLOOKUP($A397,#REF!,4,FALSE()),LEN(VLOOKUP($A397,#REF!,4,FALSE()))-2),"*")),"")</f>
        <v>#VALUE!</v>
      </c>
      <c r="F397" s="90" t="e">
        <f aca="false">IF(LEN(VLOOKUP($A397,#REF!,5,FALSE())),IF(INDEX(#REF!,MATCH($A397,#REF!,0),2),LEFT(VLOOKUP($A397,#REF!,5,FALSE()),LEN(VLOOKUP($A397,#REF!,5,FALSE()))-2),CONCATENATE(LEFT(VLOOKUP($A397,#REF!,5,FALSE()),LEN(VLOOKUP($A397,#REF!,5,FALSE()))-2),"*")),"")</f>
        <v>#VALUE!</v>
      </c>
      <c r="G397" s="90" t="e">
        <f aca="false">IF(LEN(VLOOKUP($A397,#REF!,6,FALSE())),IF(INDEX(#REF!,MATCH($A397,#REF!,0),3),LEFT(VLOOKUP($A397,#REF!,6,FALSE()),LEN(VLOOKUP($A397,#REF!,6,FALSE()))-2),CONCATENATE(LEFT(VLOOKUP($A397,#REF!,6,FALSE()),LEN(VLOOKUP($A397,#REF!,6,FALSE()))-2),"*")),"")</f>
        <v>#VALUE!</v>
      </c>
      <c r="H397" s="91" t="e">
        <f aca="false">IF(LEN(VLOOKUP($A397,#REF!,7,FALSE())),IF(INDEX(#REF!,MATCH($A397,#REF!,0),4),LEFT(VLOOKUP($A397,#REF!,7,FALSE()),LEN(VLOOKUP($A397,#REF!,7,FALSE()))-2),CONCATENATE(LEFT(VLOOKUP($A397,#REF!,7,FALSE()),LEN(VLOOKUP($A397,#REF!,7,FALSE()))-2),"*")),"")</f>
        <v>#VALUE!</v>
      </c>
      <c r="I397" s="92" t="e">
        <f aca="false">IF(LEN(VLOOKUP($A397,#REF!,8,FALSE())),UPPER(RIGHT(VLOOKUP($A397,#REF!,8,FALSE()), 1)),"")</f>
        <v>#VALUE!</v>
      </c>
      <c r="J397" s="90" t="e">
        <f aca="false">IF(LEN(VLOOKUP($A397,#REF!,4,FALSE())),UPPER(RIGHT(VLOOKUP($A397,#REF!,4,FALSE()), 1)),"")</f>
        <v>#VALUE!</v>
      </c>
      <c r="K397" s="90" t="e">
        <f aca="false">IF(LEN(VLOOKUP($A397,#REF!,5,FALSE())),UPPER(RIGHT(VLOOKUP($A397,#REF!,5,FALSE()), 1)),"")</f>
        <v>#VALUE!</v>
      </c>
      <c r="L397" s="90" t="e">
        <f aca="false">IF(LEN(VLOOKUP($A397,#REF!,6,FALSE())),UPPER(RIGHT(VLOOKUP($A397,#REF!,6,FALSE()), 1)),"")</f>
        <v>#VALUE!</v>
      </c>
      <c r="M397" s="91" t="e">
        <f aca="false">IF(LEN(VLOOKUP($A397,#REF!,7,FALSE())),UPPER(RIGHT(VLOOKUP($A397,#REF!,7,FALSE()), 1)),"")</f>
        <v>#VALUE!</v>
      </c>
      <c r="N397" s="185"/>
      <c r="O397" s="185"/>
      <c r="P397" s="185"/>
      <c r="Q397" s="185"/>
      <c r="R397" s="185"/>
      <c r="S397" s="100" t="e">
        <f aca="false">HLOOKUP("Device Tree Pin Name",#REF!,MATCH($A397,#REF!,0),FALSE())</f>
        <v>#VALUE!</v>
      </c>
      <c r="T397" s="95" t="e">
        <f aca="false">HLOOKUP("power rail",#REF!,MATCH($A397,#REF!,0),FALSE())</f>
        <v>#VALUE!</v>
      </c>
      <c r="U397" s="96" t="e">
        <f aca="false">HLOOKUP("Wake Capable",#REF!,MATCH($A397,#REF!,0),FALSE())</f>
        <v>#VALUE!</v>
      </c>
      <c r="V397" s="96" t="e">
        <f aca="false">HLOOKUP("Strap",#REF!,MATCH($A397,#REF!,0),FALSE())</f>
        <v>#VALUE!</v>
      </c>
      <c r="W397" s="96"/>
      <c r="X397" s="96"/>
      <c r="Y397" s="96"/>
      <c r="Z397" s="95"/>
      <c r="AA397" s="95" t="e">
        <f aca="false">HLOOKUP("Pad type",#REF!,MATCH($A397,#REF!,0),FALSE())</f>
        <v>#VALUE!</v>
      </c>
      <c r="AB397" s="100"/>
      <c r="AC397" s="100" t="e">
        <f aca="false">HLOOKUP("POR Pin State",#REF!,MATCH($A397,#REF!,0),FALSE())</f>
        <v>#VALUE!</v>
      </c>
      <c r="AD397" s="187"/>
      <c r="AE397" s="187"/>
      <c r="AF397" s="187"/>
      <c r="AG397" s="187"/>
      <c r="AH397" s="188"/>
      <c r="AI397" s="188"/>
      <c r="AJ397" s="189"/>
      <c r="AK397" s="189"/>
      <c r="AL397" s="189"/>
      <c r="AM397" s="189"/>
      <c r="AN397" s="189"/>
      <c r="AO397" s="189"/>
      <c r="AP397" s="189"/>
      <c r="AQ397" s="207" t="s">
        <v>910</v>
      </c>
      <c r="AR397" s="104"/>
      <c r="AS397" s="104"/>
      <c r="AT397" s="104"/>
      <c r="AU397" s="104"/>
      <c r="AV397" s="104"/>
      <c r="AW397" s="104"/>
      <c r="AX397" s="104"/>
      <c r="AY397" s="104"/>
      <c r="AZ397" s="104"/>
      <c r="BA397" s="104"/>
      <c r="BB397" s="162"/>
      <c r="BC397" s="104"/>
      <c r="BD397" s="191"/>
      <c r="BE397" s="195" t="s">
        <v>906</v>
      </c>
      <c r="BF397" s="108" t="e">
        <f aca="false">VLOOKUP($A397,#REF!, 34, FALSE())</f>
        <v>#VALUE!</v>
      </c>
      <c r="BG397" s="418" t="e">
        <f aca="false">VLOOKUP($A397,#REF!, 22, FALSE())</f>
        <v>#VALUE!</v>
      </c>
      <c r="BH397" s="109"/>
    </row>
    <row r="398" s="193" customFormat="true" ht="12.75" hidden="false" customHeight="true" outlineLevel="0" collapsed="false">
      <c r="A398" s="184" t="s">
        <v>911</v>
      </c>
      <c r="B398" s="86" t="e">
        <f aca="false">VLOOKUP($A398,#REF!, 34, FALSE())</f>
        <v>#VALUE!</v>
      </c>
      <c r="C398" s="87" t="str">
        <f aca="false">CONCATENATE("unused_",A398)</f>
        <v>unused_PEX_TX3N</v>
      </c>
      <c r="D398" s="88" t="e">
        <f aca="false">IF(LEN(VLOOKUP($A398,#REF!,8,FALSE())),LEFT(VLOOKUP($A398,#REF!,8,FALSE()),LEN(VLOOKUP($A398,#REF!,8,FALSE()))-2),"")</f>
        <v>#VALUE!</v>
      </c>
      <c r="E398" s="89" t="e">
        <f aca="false">IF(LEN(VLOOKUP($A398,#REF!,4,FALSE())),IF(INDEX(#REF!,MATCH($A398,#REF!,0),1),LEFT(VLOOKUP($A398,#REF!,4,FALSE()),LEN(VLOOKUP($A398,#REF!,4,FALSE()))-2),CONCATENATE(LEFT(VLOOKUP($A398,#REF!,4,FALSE()),LEN(VLOOKUP($A398,#REF!,4,FALSE()))-2),"*")),"")</f>
        <v>#VALUE!</v>
      </c>
      <c r="F398" s="90" t="e">
        <f aca="false">IF(LEN(VLOOKUP($A398,#REF!,5,FALSE())),IF(INDEX(#REF!,MATCH($A398,#REF!,0),2),LEFT(VLOOKUP($A398,#REF!,5,FALSE()),LEN(VLOOKUP($A398,#REF!,5,FALSE()))-2),CONCATENATE(LEFT(VLOOKUP($A398,#REF!,5,FALSE()),LEN(VLOOKUP($A398,#REF!,5,FALSE()))-2),"*")),"")</f>
        <v>#VALUE!</v>
      </c>
      <c r="G398" s="90" t="e">
        <f aca="false">IF(LEN(VLOOKUP($A398,#REF!,6,FALSE())),IF(INDEX(#REF!,MATCH($A398,#REF!,0),3),LEFT(VLOOKUP($A398,#REF!,6,FALSE()),LEN(VLOOKUP($A398,#REF!,6,FALSE()))-2),CONCATENATE(LEFT(VLOOKUP($A398,#REF!,6,FALSE()),LEN(VLOOKUP($A398,#REF!,6,FALSE()))-2),"*")),"")</f>
        <v>#VALUE!</v>
      </c>
      <c r="H398" s="91" t="e">
        <f aca="false">IF(LEN(VLOOKUP($A398,#REF!,7,FALSE())),IF(INDEX(#REF!,MATCH($A398,#REF!,0),4),LEFT(VLOOKUP($A398,#REF!,7,FALSE()),LEN(VLOOKUP($A398,#REF!,7,FALSE()))-2),CONCATENATE(LEFT(VLOOKUP($A398,#REF!,7,FALSE()),LEN(VLOOKUP($A398,#REF!,7,FALSE()))-2),"*")),"")</f>
        <v>#VALUE!</v>
      </c>
      <c r="I398" s="92" t="e">
        <f aca="false">IF(LEN(VLOOKUP($A398,#REF!,8,FALSE())),UPPER(RIGHT(VLOOKUP($A398,#REF!,8,FALSE()), 1)),"")</f>
        <v>#VALUE!</v>
      </c>
      <c r="J398" s="90" t="e">
        <f aca="false">IF(LEN(VLOOKUP($A398,#REF!,4,FALSE())),UPPER(RIGHT(VLOOKUP($A398,#REF!,4,FALSE()), 1)),"")</f>
        <v>#VALUE!</v>
      </c>
      <c r="K398" s="90" t="e">
        <f aca="false">IF(LEN(VLOOKUP($A398,#REF!,5,FALSE())),UPPER(RIGHT(VLOOKUP($A398,#REF!,5,FALSE()), 1)),"")</f>
        <v>#VALUE!</v>
      </c>
      <c r="L398" s="90" t="e">
        <f aca="false">IF(LEN(VLOOKUP($A398,#REF!,6,FALSE())),UPPER(RIGHT(VLOOKUP($A398,#REF!,6,FALSE()), 1)),"")</f>
        <v>#VALUE!</v>
      </c>
      <c r="M398" s="91" t="e">
        <f aca="false">IF(LEN(VLOOKUP($A398,#REF!,7,FALSE())),UPPER(RIGHT(VLOOKUP($A398,#REF!,7,FALSE()), 1)),"")</f>
        <v>#VALUE!</v>
      </c>
      <c r="N398" s="185"/>
      <c r="O398" s="185"/>
      <c r="P398" s="185"/>
      <c r="Q398" s="185"/>
      <c r="R398" s="185"/>
      <c r="S398" s="100" t="e">
        <f aca="false">HLOOKUP("Device Tree Pin Name",#REF!,MATCH($A398,#REF!,0),FALSE())</f>
        <v>#VALUE!</v>
      </c>
      <c r="T398" s="95" t="e">
        <f aca="false">HLOOKUP("power rail",#REF!,MATCH($A398,#REF!,0),FALSE())</f>
        <v>#VALUE!</v>
      </c>
      <c r="U398" s="96" t="e">
        <f aca="false">HLOOKUP("Wake Capable",#REF!,MATCH($A398,#REF!,0),FALSE())</f>
        <v>#VALUE!</v>
      </c>
      <c r="V398" s="96" t="e">
        <f aca="false">HLOOKUP("Strap",#REF!,MATCH($A398,#REF!,0),FALSE())</f>
        <v>#VALUE!</v>
      </c>
      <c r="W398" s="96"/>
      <c r="X398" s="96"/>
      <c r="Y398" s="96"/>
      <c r="Z398" s="95"/>
      <c r="AA398" s="95" t="e">
        <f aca="false">HLOOKUP("Pad type",#REF!,MATCH($A398,#REF!,0),FALSE())</f>
        <v>#VALUE!</v>
      </c>
      <c r="AB398" s="100"/>
      <c r="AC398" s="100" t="e">
        <f aca="false">HLOOKUP("POR Pin State",#REF!,MATCH($A398,#REF!,0),FALSE())</f>
        <v>#VALUE!</v>
      </c>
      <c r="AD398" s="187"/>
      <c r="AE398" s="187"/>
      <c r="AF398" s="187"/>
      <c r="AG398" s="187"/>
      <c r="AH398" s="188"/>
      <c r="AI398" s="188"/>
      <c r="AJ398" s="189"/>
      <c r="AK398" s="189"/>
      <c r="AL398" s="189"/>
      <c r="AM398" s="189"/>
      <c r="AN398" s="189"/>
      <c r="AO398" s="189"/>
      <c r="AP398" s="189"/>
      <c r="AQ398" s="208" t="s">
        <v>912</v>
      </c>
      <c r="AR398" s="104"/>
      <c r="AS398" s="104"/>
      <c r="AT398" s="104"/>
      <c r="AU398" s="104"/>
      <c r="AV398" s="104"/>
      <c r="AW398" s="104"/>
      <c r="AX398" s="104"/>
      <c r="AY398" s="104"/>
      <c r="AZ398" s="104"/>
      <c r="BA398" s="104"/>
      <c r="BB398" s="162"/>
      <c r="BC398" s="104"/>
      <c r="BD398" s="191"/>
      <c r="BE398" s="195" t="s">
        <v>906</v>
      </c>
      <c r="BF398" s="108" t="e">
        <f aca="false">VLOOKUP($A398,#REF!, 34, FALSE())</f>
        <v>#VALUE!</v>
      </c>
      <c r="BG398" s="418" t="e">
        <f aca="false">VLOOKUP($A398,#REF!, 22, FALSE())</f>
        <v>#VALUE!</v>
      </c>
      <c r="BH398" s="109"/>
    </row>
    <row r="399" s="193" customFormat="true" ht="12.75" hidden="false" customHeight="true" outlineLevel="0" collapsed="false">
      <c r="A399" s="184" t="s">
        <v>913</v>
      </c>
      <c r="B399" s="86" t="e">
        <f aca="false">VLOOKUP($A399,#REF!, 34, FALSE())</f>
        <v>#VALUE!</v>
      </c>
      <c r="C399" s="87" t="str">
        <f aca="false">CONCATENATE("unused_",A399)</f>
        <v>unused_PEX_RX4P</v>
      </c>
      <c r="D399" s="88" t="e">
        <f aca="false">IF(LEN(VLOOKUP($A399,#REF!,8,FALSE())),LEFT(VLOOKUP($A399,#REF!,8,FALSE()),LEN(VLOOKUP($A399,#REF!,8,FALSE()))-2),"")</f>
        <v>#VALUE!</v>
      </c>
      <c r="E399" s="89" t="e">
        <f aca="false">IF(LEN(VLOOKUP($A399,#REF!,4,FALSE())),IF(INDEX(#REF!,MATCH($A399,#REF!,0),1),LEFT(VLOOKUP($A399,#REF!,4,FALSE()),LEN(VLOOKUP($A399,#REF!,4,FALSE()))-2),CONCATENATE(LEFT(VLOOKUP($A399,#REF!,4,FALSE()),LEN(VLOOKUP($A399,#REF!,4,FALSE()))-2),"*")),"")</f>
        <v>#VALUE!</v>
      </c>
      <c r="F399" s="90" t="e">
        <f aca="false">IF(LEN(VLOOKUP($A399,#REF!,5,FALSE())),IF(INDEX(#REF!,MATCH($A399,#REF!,0),2),LEFT(VLOOKUP($A399,#REF!,5,FALSE()),LEN(VLOOKUP($A399,#REF!,5,FALSE()))-2),CONCATENATE(LEFT(VLOOKUP($A399,#REF!,5,FALSE()),LEN(VLOOKUP($A399,#REF!,5,FALSE()))-2),"*")),"")</f>
        <v>#VALUE!</v>
      </c>
      <c r="G399" s="90" t="e">
        <f aca="false">IF(LEN(VLOOKUP($A399,#REF!,6,FALSE())),IF(INDEX(#REF!,MATCH($A399,#REF!,0),3),LEFT(VLOOKUP($A399,#REF!,6,FALSE()),LEN(VLOOKUP($A399,#REF!,6,FALSE()))-2),CONCATENATE(LEFT(VLOOKUP($A399,#REF!,6,FALSE()),LEN(VLOOKUP($A399,#REF!,6,FALSE()))-2),"*")),"")</f>
        <v>#VALUE!</v>
      </c>
      <c r="H399" s="91" t="e">
        <f aca="false">IF(LEN(VLOOKUP($A399,#REF!,7,FALSE())),IF(INDEX(#REF!,MATCH($A399,#REF!,0),4),LEFT(VLOOKUP($A399,#REF!,7,FALSE()),LEN(VLOOKUP($A399,#REF!,7,FALSE()))-2),CONCATENATE(LEFT(VLOOKUP($A399,#REF!,7,FALSE()),LEN(VLOOKUP($A399,#REF!,7,FALSE()))-2),"*")),"")</f>
        <v>#VALUE!</v>
      </c>
      <c r="I399" s="92" t="e">
        <f aca="false">IF(LEN(VLOOKUP($A399,#REF!,8,FALSE())),UPPER(RIGHT(VLOOKUP($A399,#REF!,8,FALSE()), 1)),"")</f>
        <v>#VALUE!</v>
      </c>
      <c r="J399" s="90" t="e">
        <f aca="false">IF(LEN(VLOOKUP($A399,#REF!,4,FALSE())),UPPER(RIGHT(VLOOKUP($A399,#REF!,4,FALSE()), 1)),"")</f>
        <v>#VALUE!</v>
      </c>
      <c r="K399" s="90" t="e">
        <f aca="false">IF(LEN(VLOOKUP($A399,#REF!,5,FALSE())),UPPER(RIGHT(VLOOKUP($A399,#REF!,5,FALSE()), 1)),"")</f>
        <v>#VALUE!</v>
      </c>
      <c r="L399" s="90" t="e">
        <f aca="false">IF(LEN(VLOOKUP($A399,#REF!,6,FALSE())),UPPER(RIGHT(VLOOKUP($A399,#REF!,6,FALSE()), 1)),"")</f>
        <v>#VALUE!</v>
      </c>
      <c r="M399" s="91" t="e">
        <f aca="false">IF(LEN(VLOOKUP($A399,#REF!,7,FALSE())),UPPER(RIGHT(VLOOKUP($A399,#REF!,7,FALSE()), 1)),"")</f>
        <v>#VALUE!</v>
      </c>
      <c r="N399" s="185"/>
      <c r="O399" s="185"/>
      <c r="P399" s="185"/>
      <c r="Q399" s="185"/>
      <c r="R399" s="185"/>
      <c r="S399" s="100" t="e">
        <f aca="false">HLOOKUP("Device Tree Pin Name",#REF!,MATCH($A399,#REF!,0),FALSE())</f>
        <v>#VALUE!</v>
      </c>
      <c r="T399" s="95" t="e">
        <f aca="false">HLOOKUP("power rail",#REF!,MATCH($A399,#REF!,0),FALSE())</f>
        <v>#VALUE!</v>
      </c>
      <c r="U399" s="96" t="e">
        <f aca="false">HLOOKUP("Wake Capable",#REF!,MATCH($A399,#REF!,0),FALSE())</f>
        <v>#VALUE!</v>
      </c>
      <c r="V399" s="96" t="e">
        <f aca="false">HLOOKUP("Strap",#REF!,MATCH($A399,#REF!,0),FALSE())</f>
        <v>#VALUE!</v>
      </c>
      <c r="W399" s="96"/>
      <c r="X399" s="96"/>
      <c r="Y399" s="96"/>
      <c r="Z399" s="95"/>
      <c r="AA399" s="95" t="e">
        <f aca="false">HLOOKUP("Pad type",#REF!,MATCH($A399,#REF!,0),FALSE())</f>
        <v>#VALUE!</v>
      </c>
      <c r="AB399" s="100"/>
      <c r="AC399" s="100" t="e">
        <f aca="false">HLOOKUP("POR Pin State",#REF!,MATCH($A399,#REF!,0),FALSE())</f>
        <v>#VALUE!</v>
      </c>
      <c r="AD399" s="187"/>
      <c r="AE399" s="187"/>
      <c r="AF399" s="187"/>
      <c r="AG399" s="187"/>
      <c r="AH399" s="188"/>
      <c r="AI399" s="188"/>
      <c r="AJ399" s="189"/>
      <c r="AK399" s="189"/>
      <c r="AL399" s="189"/>
      <c r="AM399" s="189"/>
      <c r="AN399" s="189"/>
      <c r="AO399" s="189"/>
      <c r="AP399" s="189"/>
      <c r="AQ399" s="207" t="s">
        <v>914</v>
      </c>
      <c r="AR399" s="104"/>
      <c r="AS399" s="104"/>
      <c r="AT399" s="104"/>
      <c r="AU399" s="104"/>
      <c r="AV399" s="104"/>
      <c r="AW399" s="104"/>
      <c r="AX399" s="104"/>
      <c r="AY399" s="104"/>
      <c r="AZ399" s="104"/>
      <c r="BA399" s="104"/>
      <c r="BB399" s="162"/>
      <c r="BC399" s="104"/>
      <c r="BD399" s="191"/>
      <c r="BE399" s="195" t="s">
        <v>915</v>
      </c>
      <c r="BF399" s="108" t="e">
        <f aca="false">VLOOKUP($A399,#REF!, 34, FALSE())</f>
        <v>#VALUE!</v>
      </c>
      <c r="BG399" s="418" t="e">
        <f aca="false">VLOOKUP($A399,#REF!, 22, FALSE())</f>
        <v>#VALUE!</v>
      </c>
      <c r="BH399" s="109"/>
    </row>
    <row r="400" s="193" customFormat="true" ht="12.75" hidden="false" customHeight="true" outlineLevel="0" collapsed="false">
      <c r="A400" s="184" t="s">
        <v>916</v>
      </c>
      <c r="B400" s="86" t="e">
        <f aca="false">VLOOKUP($A400,#REF!, 34, FALSE())</f>
        <v>#VALUE!</v>
      </c>
      <c r="C400" s="87" t="str">
        <f aca="false">CONCATENATE("unused_",A400)</f>
        <v>unused_PEX_RX4N</v>
      </c>
      <c r="D400" s="88" t="e">
        <f aca="false">IF(LEN(VLOOKUP($A400,#REF!,8,FALSE())),LEFT(VLOOKUP($A400,#REF!,8,FALSE()),LEN(VLOOKUP($A400,#REF!,8,FALSE()))-2),"")</f>
        <v>#VALUE!</v>
      </c>
      <c r="E400" s="89" t="e">
        <f aca="false">IF(LEN(VLOOKUP($A400,#REF!,4,FALSE())),IF(INDEX(#REF!,MATCH($A400,#REF!,0),1),LEFT(VLOOKUP($A400,#REF!,4,FALSE()),LEN(VLOOKUP($A400,#REF!,4,FALSE()))-2),CONCATENATE(LEFT(VLOOKUP($A400,#REF!,4,FALSE()),LEN(VLOOKUP($A400,#REF!,4,FALSE()))-2),"*")),"")</f>
        <v>#VALUE!</v>
      </c>
      <c r="F400" s="90" t="e">
        <f aca="false">IF(LEN(VLOOKUP($A400,#REF!,5,FALSE())),IF(INDEX(#REF!,MATCH($A400,#REF!,0),2),LEFT(VLOOKUP($A400,#REF!,5,FALSE()),LEN(VLOOKUP($A400,#REF!,5,FALSE()))-2),CONCATENATE(LEFT(VLOOKUP($A400,#REF!,5,FALSE()),LEN(VLOOKUP($A400,#REF!,5,FALSE()))-2),"*")),"")</f>
        <v>#VALUE!</v>
      </c>
      <c r="G400" s="90" t="e">
        <f aca="false">IF(LEN(VLOOKUP($A400,#REF!,6,FALSE())),IF(INDEX(#REF!,MATCH($A400,#REF!,0),3),LEFT(VLOOKUP($A400,#REF!,6,FALSE()),LEN(VLOOKUP($A400,#REF!,6,FALSE()))-2),CONCATENATE(LEFT(VLOOKUP($A400,#REF!,6,FALSE()),LEN(VLOOKUP($A400,#REF!,6,FALSE()))-2),"*")),"")</f>
        <v>#VALUE!</v>
      </c>
      <c r="H400" s="91" t="e">
        <f aca="false">IF(LEN(VLOOKUP($A400,#REF!,7,FALSE())),IF(INDEX(#REF!,MATCH($A400,#REF!,0),4),LEFT(VLOOKUP($A400,#REF!,7,FALSE()),LEN(VLOOKUP($A400,#REF!,7,FALSE()))-2),CONCATENATE(LEFT(VLOOKUP($A400,#REF!,7,FALSE()),LEN(VLOOKUP($A400,#REF!,7,FALSE()))-2),"*")),"")</f>
        <v>#VALUE!</v>
      </c>
      <c r="I400" s="92" t="e">
        <f aca="false">IF(LEN(VLOOKUP($A400,#REF!,8,FALSE())),UPPER(RIGHT(VLOOKUP($A400,#REF!,8,FALSE()), 1)),"")</f>
        <v>#VALUE!</v>
      </c>
      <c r="J400" s="90" t="e">
        <f aca="false">IF(LEN(VLOOKUP($A400,#REF!,4,FALSE())),UPPER(RIGHT(VLOOKUP($A400,#REF!,4,FALSE()), 1)),"")</f>
        <v>#VALUE!</v>
      </c>
      <c r="K400" s="90" t="e">
        <f aca="false">IF(LEN(VLOOKUP($A400,#REF!,5,FALSE())),UPPER(RIGHT(VLOOKUP($A400,#REF!,5,FALSE()), 1)),"")</f>
        <v>#VALUE!</v>
      </c>
      <c r="L400" s="90" t="e">
        <f aca="false">IF(LEN(VLOOKUP($A400,#REF!,6,FALSE())),UPPER(RIGHT(VLOOKUP($A400,#REF!,6,FALSE()), 1)),"")</f>
        <v>#VALUE!</v>
      </c>
      <c r="M400" s="91" t="e">
        <f aca="false">IF(LEN(VLOOKUP($A400,#REF!,7,FALSE())),UPPER(RIGHT(VLOOKUP($A400,#REF!,7,FALSE()), 1)),"")</f>
        <v>#VALUE!</v>
      </c>
      <c r="N400" s="185"/>
      <c r="O400" s="185"/>
      <c r="P400" s="185"/>
      <c r="Q400" s="185"/>
      <c r="R400" s="185"/>
      <c r="S400" s="100" t="e">
        <f aca="false">HLOOKUP("Device Tree Pin Name",#REF!,MATCH($A400,#REF!,0),FALSE())</f>
        <v>#VALUE!</v>
      </c>
      <c r="T400" s="95" t="e">
        <f aca="false">HLOOKUP("power rail",#REF!,MATCH($A400,#REF!,0),FALSE())</f>
        <v>#VALUE!</v>
      </c>
      <c r="U400" s="96" t="e">
        <f aca="false">HLOOKUP("Wake Capable",#REF!,MATCH($A400,#REF!,0),FALSE())</f>
        <v>#VALUE!</v>
      </c>
      <c r="V400" s="96" t="e">
        <f aca="false">HLOOKUP("Strap",#REF!,MATCH($A400,#REF!,0),FALSE())</f>
        <v>#VALUE!</v>
      </c>
      <c r="W400" s="96"/>
      <c r="X400" s="96"/>
      <c r="Y400" s="96"/>
      <c r="Z400" s="95"/>
      <c r="AA400" s="95" t="e">
        <f aca="false">HLOOKUP("Pad type",#REF!,MATCH($A400,#REF!,0),FALSE())</f>
        <v>#VALUE!</v>
      </c>
      <c r="AB400" s="100"/>
      <c r="AC400" s="100" t="e">
        <f aca="false">HLOOKUP("POR Pin State",#REF!,MATCH($A400,#REF!,0),FALSE())</f>
        <v>#VALUE!</v>
      </c>
      <c r="AD400" s="187"/>
      <c r="AE400" s="187"/>
      <c r="AF400" s="187"/>
      <c r="AG400" s="187"/>
      <c r="AH400" s="188"/>
      <c r="AI400" s="188"/>
      <c r="AJ400" s="189"/>
      <c r="AK400" s="189"/>
      <c r="AL400" s="189"/>
      <c r="AM400" s="189"/>
      <c r="AN400" s="189"/>
      <c r="AO400" s="189"/>
      <c r="AP400" s="189"/>
      <c r="AQ400" s="208" t="s">
        <v>917</v>
      </c>
      <c r="AR400" s="104"/>
      <c r="AS400" s="104"/>
      <c r="AT400" s="104"/>
      <c r="AU400" s="104"/>
      <c r="AV400" s="104"/>
      <c r="AW400" s="104"/>
      <c r="AX400" s="104"/>
      <c r="AY400" s="104"/>
      <c r="AZ400" s="104"/>
      <c r="BA400" s="104"/>
      <c r="BB400" s="162"/>
      <c r="BC400" s="104"/>
      <c r="BD400" s="191"/>
      <c r="BE400" s="195" t="s">
        <v>915</v>
      </c>
      <c r="BF400" s="108" t="e">
        <f aca="false">VLOOKUP($A400,#REF!, 34, FALSE())</f>
        <v>#VALUE!</v>
      </c>
      <c r="BG400" s="418" t="e">
        <f aca="false">VLOOKUP($A400,#REF!, 22, FALSE())</f>
        <v>#VALUE!</v>
      </c>
      <c r="BH400" s="109"/>
    </row>
    <row r="401" s="193" customFormat="true" ht="12.75" hidden="false" customHeight="true" outlineLevel="0" collapsed="false">
      <c r="A401" s="184" t="s">
        <v>918</v>
      </c>
      <c r="B401" s="86" t="e">
        <f aca="false">VLOOKUP($A401,#REF!, 34, FALSE())</f>
        <v>#VALUE!</v>
      </c>
      <c r="C401" s="87" t="str">
        <f aca="false">CONCATENATE("unused_",A401)</f>
        <v>unused_PEX_TX4P</v>
      </c>
      <c r="D401" s="88" t="e">
        <f aca="false">IF(LEN(VLOOKUP($A401,#REF!,8,FALSE())),LEFT(VLOOKUP($A401,#REF!,8,FALSE()),LEN(VLOOKUP($A401,#REF!,8,FALSE()))-2),"")</f>
        <v>#VALUE!</v>
      </c>
      <c r="E401" s="89" t="e">
        <f aca="false">IF(LEN(VLOOKUP($A401,#REF!,4,FALSE())),IF(INDEX(#REF!,MATCH($A401,#REF!,0),1),LEFT(VLOOKUP($A401,#REF!,4,FALSE()),LEN(VLOOKUP($A401,#REF!,4,FALSE()))-2),CONCATENATE(LEFT(VLOOKUP($A401,#REF!,4,FALSE()),LEN(VLOOKUP($A401,#REF!,4,FALSE()))-2),"*")),"")</f>
        <v>#VALUE!</v>
      </c>
      <c r="F401" s="90" t="e">
        <f aca="false">IF(LEN(VLOOKUP($A401,#REF!,5,FALSE())),IF(INDEX(#REF!,MATCH($A401,#REF!,0),2),LEFT(VLOOKUP($A401,#REF!,5,FALSE()),LEN(VLOOKUP($A401,#REF!,5,FALSE()))-2),CONCATENATE(LEFT(VLOOKUP($A401,#REF!,5,FALSE()),LEN(VLOOKUP($A401,#REF!,5,FALSE()))-2),"*")),"")</f>
        <v>#VALUE!</v>
      </c>
      <c r="G401" s="90" t="e">
        <f aca="false">IF(LEN(VLOOKUP($A401,#REF!,6,FALSE())),IF(INDEX(#REF!,MATCH($A401,#REF!,0),3),LEFT(VLOOKUP($A401,#REF!,6,FALSE()),LEN(VLOOKUP($A401,#REF!,6,FALSE()))-2),CONCATENATE(LEFT(VLOOKUP($A401,#REF!,6,FALSE()),LEN(VLOOKUP($A401,#REF!,6,FALSE()))-2),"*")),"")</f>
        <v>#VALUE!</v>
      </c>
      <c r="H401" s="91" t="e">
        <f aca="false">IF(LEN(VLOOKUP($A401,#REF!,7,FALSE())),IF(INDEX(#REF!,MATCH($A401,#REF!,0),4),LEFT(VLOOKUP($A401,#REF!,7,FALSE()),LEN(VLOOKUP($A401,#REF!,7,FALSE()))-2),CONCATENATE(LEFT(VLOOKUP($A401,#REF!,7,FALSE()),LEN(VLOOKUP($A401,#REF!,7,FALSE()))-2),"*")),"")</f>
        <v>#VALUE!</v>
      </c>
      <c r="I401" s="92" t="e">
        <f aca="false">IF(LEN(VLOOKUP($A401,#REF!,8,FALSE())),UPPER(RIGHT(VLOOKUP($A401,#REF!,8,FALSE()), 1)),"")</f>
        <v>#VALUE!</v>
      </c>
      <c r="J401" s="90" t="e">
        <f aca="false">IF(LEN(VLOOKUP($A401,#REF!,4,FALSE())),UPPER(RIGHT(VLOOKUP($A401,#REF!,4,FALSE()), 1)),"")</f>
        <v>#VALUE!</v>
      </c>
      <c r="K401" s="90" t="e">
        <f aca="false">IF(LEN(VLOOKUP($A401,#REF!,5,FALSE())),UPPER(RIGHT(VLOOKUP($A401,#REF!,5,FALSE()), 1)),"")</f>
        <v>#VALUE!</v>
      </c>
      <c r="L401" s="90" t="e">
        <f aca="false">IF(LEN(VLOOKUP($A401,#REF!,6,FALSE())),UPPER(RIGHT(VLOOKUP($A401,#REF!,6,FALSE()), 1)),"")</f>
        <v>#VALUE!</v>
      </c>
      <c r="M401" s="91" t="e">
        <f aca="false">IF(LEN(VLOOKUP($A401,#REF!,7,FALSE())),UPPER(RIGHT(VLOOKUP($A401,#REF!,7,FALSE()), 1)),"")</f>
        <v>#VALUE!</v>
      </c>
      <c r="N401" s="185"/>
      <c r="O401" s="185"/>
      <c r="P401" s="185"/>
      <c r="Q401" s="185"/>
      <c r="R401" s="185"/>
      <c r="S401" s="100" t="e">
        <f aca="false">HLOOKUP("Device Tree Pin Name",#REF!,MATCH($A401,#REF!,0),FALSE())</f>
        <v>#VALUE!</v>
      </c>
      <c r="T401" s="95" t="e">
        <f aca="false">HLOOKUP("power rail",#REF!,MATCH($A401,#REF!,0),FALSE())</f>
        <v>#VALUE!</v>
      </c>
      <c r="U401" s="96" t="e">
        <f aca="false">HLOOKUP("Wake Capable",#REF!,MATCH($A401,#REF!,0),FALSE())</f>
        <v>#VALUE!</v>
      </c>
      <c r="V401" s="96" t="e">
        <f aca="false">HLOOKUP("Strap",#REF!,MATCH($A401,#REF!,0),FALSE())</f>
        <v>#VALUE!</v>
      </c>
      <c r="W401" s="96"/>
      <c r="X401" s="96"/>
      <c r="Y401" s="96"/>
      <c r="Z401" s="95"/>
      <c r="AA401" s="95" t="e">
        <f aca="false">HLOOKUP("Pad type",#REF!,MATCH($A401,#REF!,0),FALSE())</f>
        <v>#VALUE!</v>
      </c>
      <c r="AB401" s="100"/>
      <c r="AC401" s="100" t="e">
        <f aca="false">HLOOKUP("POR Pin State",#REF!,MATCH($A401,#REF!,0),FALSE())</f>
        <v>#VALUE!</v>
      </c>
      <c r="AD401" s="187"/>
      <c r="AE401" s="187"/>
      <c r="AF401" s="187"/>
      <c r="AG401" s="187"/>
      <c r="AH401" s="188"/>
      <c r="AI401" s="188"/>
      <c r="AJ401" s="189"/>
      <c r="AK401" s="189"/>
      <c r="AL401" s="189"/>
      <c r="AM401" s="189"/>
      <c r="AN401" s="189"/>
      <c r="AO401" s="189"/>
      <c r="AP401" s="189"/>
      <c r="AQ401" s="207" t="s">
        <v>919</v>
      </c>
      <c r="AR401" s="104"/>
      <c r="AS401" s="104"/>
      <c r="AT401" s="104"/>
      <c r="AU401" s="104"/>
      <c r="AV401" s="104"/>
      <c r="AW401" s="104"/>
      <c r="AX401" s="104"/>
      <c r="AY401" s="104"/>
      <c r="AZ401" s="104"/>
      <c r="BA401" s="104"/>
      <c r="BB401" s="162"/>
      <c r="BC401" s="104"/>
      <c r="BD401" s="191"/>
      <c r="BE401" s="195" t="s">
        <v>915</v>
      </c>
      <c r="BF401" s="108" t="e">
        <f aca="false">VLOOKUP($A401,#REF!, 34, FALSE())</f>
        <v>#VALUE!</v>
      </c>
      <c r="BG401" s="418" t="e">
        <f aca="false">VLOOKUP($A401,#REF!, 22, FALSE())</f>
        <v>#VALUE!</v>
      </c>
      <c r="BH401" s="109"/>
    </row>
    <row r="402" s="193" customFormat="true" ht="12.75" hidden="false" customHeight="true" outlineLevel="0" collapsed="false">
      <c r="A402" s="184" t="s">
        <v>920</v>
      </c>
      <c r="B402" s="86" t="e">
        <f aca="false">VLOOKUP($A402,#REF!, 34, FALSE())</f>
        <v>#VALUE!</v>
      </c>
      <c r="C402" s="87" t="str">
        <f aca="false">CONCATENATE("unused_",A402)</f>
        <v>unused_PEX_TX4N</v>
      </c>
      <c r="D402" s="88" t="e">
        <f aca="false">IF(LEN(VLOOKUP($A402,#REF!,8,FALSE())),LEFT(VLOOKUP($A402,#REF!,8,FALSE()),LEN(VLOOKUP($A402,#REF!,8,FALSE()))-2),"")</f>
        <v>#VALUE!</v>
      </c>
      <c r="E402" s="89" t="e">
        <f aca="false">IF(LEN(VLOOKUP($A402,#REF!,4,FALSE())),IF(INDEX(#REF!,MATCH($A402,#REF!,0),1),LEFT(VLOOKUP($A402,#REF!,4,FALSE()),LEN(VLOOKUP($A402,#REF!,4,FALSE()))-2),CONCATENATE(LEFT(VLOOKUP($A402,#REF!,4,FALSE()),LEN(VLOOKUP($A402,#REF!,4,FALSE()))-2),"*")),"")</f>
        <v>#VALUE!</v>
      </c>
      <c r="F402" s="90" t="e">
        <f aca="false">IF(LEN(VLOOKUP($A402,#REF!,5,FALSE())),IF(INDEX(#REF!,MATCH($A402,#REF!,0),2),LEFT(VLOOKUP($A402,#REF!,5,FALSE()),LEN(VLOOKUP($A402,#REF!,5,FALSE()))-2),CONCATENATE(LEFT(VLOOKUP($A402,#REF!,5,FALSE()),LEN(VLOOKUP($A402,#REF!,5,FALSE()))-2),"*")),"")</f>
        <v>#VALUE!</v>
      </c>
      <c r="G402" s="90" t="e">
        <f aca="false">IF(LEN(VLOOKUP($A402,#REF!,6,FALSE())),IF(INDEX(#REF!,MATCH($A402,#REF!,0),3),LEFT(VLOOKUP($A402,#REF!,6,FALSE()),LEN(VLOOKUP($A402,#REF!,6,FALSE()))-2),CONCATENATE(LEFT(VLOOKUP($A402,#REF!,6,FALSE()),LEN(VLOOKUP($A402,#REF!,6,FALSE()))-2),"*")),"")</f>
        <v>#VALUE!</v>
      </c>
      <c r="H402" s="91" t="e">
        <f aca="false">IF(LEN(VLOOKUP($A402,#REF!,7,FALSE())),IF(INDEX(#REF!,MATCH($A402,#REF!,0),4),LEFT(VLOOKUP($A402,#REF!,7,FALSE()),LEN(VLOOKUP($A402,#REF!,7,FALSE()))-2),CONCATENATE(LEFT(VLOOKUP($A402,#REF!,7,FALSE()),LEN(VLOOKUP($A402,#REF!,7,FALSE()))-2),"*")),"")</f>
        <v>#VALUE!</v>
      </c>
      <c r="I402" s="92" t="e">
        <f aca="false">IF(LEN(VLOOKUP($A402,#REF!,8,FALSE())),UPPER(RIGHT(VLOOKUP($A402,#REF!,8,FALSE()), 1)),"")</f>
        <v>#VALUE!</v>
      </c>
      <c r="J402" s="90" t="e">
        <f aca="false">IF(LEN(VLOOKUP($A402,#REF!,4,FALSE())),UPPER(RIGHT(VLOOKUP($A402,#REF!,4,FALSE()), 1)),"")</f>
        <v>#VALUE!</v>
      </c>
      <c r="K402" s="90" t="e">
        <f aca="false">IF(LEN(VLOOKUP($A402,#REF!,5,FALSE())),UPPER(RIGHT(VLOOKUP($A402,#REF!,5,FALSE()), 1)),"")</f>
        <v>#VALUE!</v>
      </c>
      <c r="L402" s="90" t="e">
        <f aca="false">IF(LEN(VLOOKUP($A402,#REF!,6,FALSE())),UPPER(RIGHT(VLOOKUP($A402,#REF!,6,FALSE()), 1)),"")</f>
        <v>#VALUE!</v>
      </c>
      <c r="M402" s="91" t="e">
        <f aca="false">IF(LEN(VLOOKUP($A402,#REF!,7,FALSE())),UPPER(RIGHT(VLOOKUP($A402,#REF!,7,FALSE()), 1)),"")</f>
        <v>#VALUE!</v>
      </c>
      <c r="N402" s="185"/>
      <c r="O402" s="185"/>
      <c r="P402" s="185"/>
      <c r="Q402" s="185"/>
      <c r="R402" s="185"/>
      <c r="S402" s="100" t="e">
        <f aca="false">HLOOKUP("Device Tree Pin Name",#REF!,MATCH($A402,#REF!,0),FALSE())</f>
        <v>#VALUE!</v>
      </c>
      <c r="T402" s="95" t="e">
        <f aca="false">HLOOKUP("power rail",#REF!,MATCH($A402,#REF!,0),FALSE())</f>
        <v>#VALUE!</v>
      </c>
      <c r="U402" s="96" t="e">
        <f aca="false">HLOOKUP("Wake Capable",#REF!,MATCH($A402,#REF!,0),FALSE())</f>
        <v>#VALUE!</v>
      </c>
      <c r="V402" s="96" t="e">
        <f aca="false">HLOOKUP("Strap",#REF!,MATCH($A402,#REF!,0),FALSE())</f>
        <v>#VALUE!</v>
      </c>
      <c r="W402" s="96"/>
      <c r="X402" s="96"/>
      <c r="Y402" s="96"/>
      <c r="Z402" s="95"/>
      <c r="AA402" s="95" t="e">
        <f aca="false">HLOOKUP("Pad type",#REF!,MATCH($A402,#REF!,0),FALSE())</f>
        <v>#VALUE!</v>
      </c>
      <c r="AB402" s="100"/>
      <c r="AC402" s="100" t="e">
        <f aca="false">HLOOKUP("POR Pin State",#REF!,MATCH($A402,#REF!,0),FALSE())</f>
        <v>#VALUE!</v>
      </c>
      <c r="AD402" s="187"/>
      <c r="AE402" s="187"/>
      <c r="AF402" s="187"/>
      <c r="AG402" s="187"/>
      <c r="AH402" s="188"/>
      <c r="AI402" s="188"/>
      <c r="AJ402" s="189"/>
      <c r="AK402" s="189"/>
      <c r="AL402" s="189"/>
      <c r="AM402" s="189"/>
      <c r="AN402" s="189"/>
      <c r="AO402" s="189"/>
      <c r="AP402" s="189"/>
      <c r="AQ402" s="208" t="s">
        <v>921</v>
      </c>
      <c r="AR402" s="104"/>
      <c r="AS402" s="104"/>
      <c r="AT402" s="104"/>
      <c r="AU402" s="104"/>
      <c r="AV402" s="104"/>
      <c r="AW402" s="104"/>
      <c r="AX402" s="104"/>
      <c r="AY402" s="104"/>
      <c r="AZ402" s="104"/>
      <c r="BA402" s="104"/>
      <c r="BB402" s="162"/>
      <c r="BC402" s="104"/>
      <c r="BD402" s="191"/>
      <c r="BE402" s="195" t="s">
        <v>915</v>
      </c>
      <c r="BF402" s="108" t="e">
        <f aca="false">VLOOKUP($A402,#REF!, 34, FALSE())</f>
        <v>#VALUE!</v>
      </c>
      <c r="BG402" s="418" t="e">
        <f aca="false">VLOOKUP($A402,#REF!, 22, FALSE())</f>
        <v>#VALUE!</v>
      </c>
      <c r="BH402" s="109"/>
    </row>
    <row r="403" s="193" customFormat="true" ht="12.75" hidden="false" customHeight="true" outlineLevel="0" collapsed="false">
      <c r="A403" s="184" t="s">
        <v>922</v>
      </c>
      <c r="B403" s="86" t="e">
        <f aca="false">VLOOKUP($A403,#REF!, 34, FALSE())</f>
        <v>#VALUE!</v>
      </c>
      <c r="C403" s="87" t="str">
        <f aca="false">CONCATENATE("unused_",A403)</f>
        <v>unused_PEX_RX5P</v>
      </c>
      <c r="D403" s="88" t="e">
        <f aca="false">IF(LEN(VLOOKUP($A403,#REF!,8,FALSE())),LEFT(VLOOKUP($A403,#REF!,8,FALSE()),LEN(VLOOKUP($A403,#REF!,8,FALSE()))-2),"")</f>
        <v>#VALUE!</v>
      </c>
      <c r="E403" s="89" t="e">
        <f aca="false">IF(LEN(VLOOKUP($A403,#REF!,4,FALSE())),IF(INDEX(#REF!,MATCH($A403,#REF!,0),1),LEFT(VLOOKUP($A403,#REF!,4,FALSE()),LEN(VLOOKUP($A403,#REF!,4,FALSE()))-2),CONCATENATE(LEFT(VLOOKUP($A403,#REF!,4,FALSE()),LEN(VLOOKUP($A403,#REF!,4,FALSE()))-2),"*")),"")</f>
        <v>#VALUE!</v>
      </c>
      <c r="F403" s="90" t="e">
        <f aca="false">IF(LEN(VLOOKUP($A403,#REF!,5,FALSE())),IF(INDEX(#REF!,MATCH($A403,#REF!,0),2),LEFT(VLOOKUP($A403,#REF!,5,FALSE()),LEN(VLOOKUP($A403,#REF!,5,FALSE()))-2),CONCATENATE(LEFT(VLOOKUP($A403,#REF!,5,FALSE()),LEN(VLOOKUP($A403,#REF!,5,FALSE()))-2),"*")),"")</f>
        <v>#VALUE!</v>
      </c>
      <c r="G403" s="90" t="e">
        <f aca="false">IF(LEN(VLOOKUP($A403,#REF!,6,FALSE())),IF(INDEX(#REF!,MATCH($A403,#REF!,0),3),LEFT(VLOOKUP($A403,#REF!,6,FALSE()),LEN(VLOOKUP($A403,#REF!,6,FALSE()))-2),CONCATENATE(LEFT(VLOOKUP($A403,#REF!,6,FALSE()),LEN(VLOOKUP($A403,#REF!,6,FALSE()))-2),"*")),"")</f>
        <v>#VALUE!</v>
      </c>
      <c r="H403" s="91" t="e">
        <f aca="false">IF(LEN(VLOOKUP($A403,#REF!,7,FALSE())),IF(INDEX(#REF!,MATCH($A403,#REF!,0),4),LEFT(VLOOKUP($A403,#REF!,7,FALSE()),LEN(VLOOKUP($A403,#REF!,7,FALSE()))-2),CONCATENATE(LEFT(VLOOKUP($A403,#REF!,7,FALSE()),LEN(VLOOKUP($A403,#REF!,7,FALSE()))-2),"*")),"")</f>
        <v>#VALUE!</v>
      </c>
      <c r="I403" s="92" t="e">
        <f aca="false">IF(LEN(VLOOKUP($A403,#REF!,8,FALSE())),UPPER(RIGHT(VLOOKUP($A403,#REF!,8,FALSE()), 1)),"")</f>
        <v>#VALUE!</v>
      </c>
      <c r="J403" s="90" t="e">
        <f aca="false">IF(LEN(VLOOKUP($A403,#REF!,4,FALSE())),UPPER(RIGHT(VLOOKUP($A403,#REF!,4,FALSE()), 1)),"")</f>
        <v>#VALUE!</v>
      </c>
      <c r="K403" s="90" t="e">
        <f aca="false">IF(LEN(VLOOKUP($A403,#REF!,5,FALSE())),UPPER(RIGHT(VLOOKUP($A403,#REF!,5,FALSE()), 1)),"")</f>
        <v>#VALUE!</v>
      </c>
      <c r="L403" s="90" t="e">
        <f aca="false">IF(LEN(VLOOKUP($A403,#REF!,6,FALSE())),UPPER(RIGHT(VLOOKUP($A403,#REF!,6,FALSE()), 1)),"")</f>
        <v>#VALUE!</v>
      </c>
      <c r="M403" s="91" t="e">
        <f aca="false">IF(LEN(VLOOKUP($A403,#REF!,7,FALSE())),UPPER(RIGHT(VLOOKUP($A403,#REF!,7,FALSE()), 1)),"")</f>
        <v>#VALUE!</v>
      </c>
      <c r="N403" s="185"/>
      <c r="O403" s="185"/>
      <c r="P403" s="185"/>
      <c r="Q403" s="185"/>
      <c r="R403" s="185"/>
      <c r="S403" s="100" t="e">
        <f aca="false">HLOOKUP("Device Tree Pin Name",#REF!,MATCH($A403,#REF!,0),FALSE())</f>
        <v>#VALUE!</v>
      </c>
      <c r="T403" s="95" t="e">
        <f aca="false">HLOOKUP("power rail",#REF!,MATCH($A403,#REF!,0),FALSE())</f>
        <v>#VALUE!</v>
      </c>
      <c r="U403" s="96" t="e">
        <f aca="false">HLOOKUP("Wake Capable",#REF!,MATCH($A403,#REF!,0),FALSE())</f>
        <v>#VALUE!</v>
      </c>
      <c r="V403" s="96" t="e">
        <f aca="false">HLOOKUP("Strap",#REF!,MATCH($A403,#REF!,0),FALSE())</f>
        <v>#VALUE!</v>
      </c>
      <c r="W403" s="96"/>
      <c r="X403" s="96"/>
      <c r="Y403" s="96"/>
      <c r="Z403" s="95"/>
      <c r="AA403" s="95" t="e">
        <f aca="false">HLOOKUP("Pad type",#REF!,MATCH($A403,#REF!,0),FALSE())</f>
        <v>#VALUE!</v>
      </c>
      <c r="AB403" s="100"/>
      <c r="AC403" s="100" t="e">
        <f aca="false">HLOOKUP("POR Pin State",#REF!,MATCH($A403,#REF!,0),FALSE())</f>
        <v>#VALUE!</v>
      </c>
      <c r="AD403" s="187"/>
      <c r="AE403" s="187"/>
      <c r="AF403" s="187"/>
      <c r="AG403" s="187"/>
      <c r="AH403" s="188"/>
      <c r="AI403" s="188"/>
      <c r="AJ403" s="189"/>
      <c r="AK403" s="189"/>
      <c r="AL403" s="189"/>
      <c r="AM403" s="189"/>
      <c r="AN403" s="189"/>
      <c r="AO403" s="189"/>
      <c r="AP403" s="189"/>
      <c r="AQ403" s="207" t="s">
        <v>923</v>
      </c>
      <c r="AR403" s="104"/>
      <c r="AS403" s="104"/>
      <c r="AT403" s="104"/>
      <c r="AU403" s="104"/>
      <c r="AV403" s="104"/>
      <c r="AW403" s="104"/>
      <c r="AX403" s="104"/>
      <c r="AY403" s="104"/>
      <c r="AZ403" s="104"/>
      <c r="BA403" s="104"/>
      <c r="BB403" s="162"/>
      <c r="BC403" s="104"/>
      <c r="BD403" s="191"/>
      <c r="BE403" s="195" t="s">
        <v>924</v>
      </c>
      <c r="BF403" s="108" t="e">
        <f aca="false">VLOOKUP($A403,#REF!, 34, FALSE())</f>
        <v>#VALUE!</v>
      </c>
      <c r="BG403" s="418" t="e">
        <f aca="false">VLOOKUP($A403,#REF!, 22, FALSE())</f>
        <v>#VALUE!</v>
      </c>
      <c r="BH403" s="109"/>
    </row>
    <row r="404" s="193" customFormat="true" ht="12.75" hidden="false" customHeight="true" outlineLevel="0" collapsed="false">
      <c r="A404" s="184" t="s">
        <v>925</v>
      </c>
      <c r="B404" s="86" t="e">
        <f aca="false">VLOOKUP($A404,#REF!, 34, FALSE())</f>
        <v>#VALUE!</v>
      </c>
      <c r="C404" s="87" t="str">
        <f aca="false">CONCATENATE("unused_",A404)</f>
        <v>unused_PEX_RX5N</v>
      </c>
      <c r="D404" s="88" t="e">
        <f aca="false">IF(LEN(VLOOKUP($A404,#REF!,8,FALSE())),LEFT(VLOOKUP($A404,#REF!,8,FALSE()),LEN(VLOOKUP($A404,#REF!,8,FALSE()))-2),"")</f>
        <v>#VALUE!</v>
      </c>
      <c r="E404" s="89" t="e">
        <f aca="false">IF(LEN(VLOOKUP($A404,#REF!,4,FALSE())),IF(INDEX(#REF!,MATCH($A404,#REF!,0),1),LEFT(VLOOKUP($A404,#REF!,4,FALSE()),LEN(VLOOKUP($A404,#REF!,4,FALSE()))-2),CONCATENATE(LEFT(VLOOKUP($A404,#REF!,4,FALSE()),LEN(VLOOKUP($A404,#REF!,4,FALSE()))-2),"*")),"")</f>
        <v>#VALUE!</v>
      </c>
      <c r="F404" s="90" t="e">
        <f aca="false">IF(LEN(VLOOKUP($A404,#REF!,5,FALSE())),IF(INDEX(#REF!,MATCH($A404,#REF!,0),2),LEFT(VLOOKUP($A404,#REF!,5,FALSE()),LEN(VLOOKUP($A404,#REF!,5,FALSE()))-2),CONCATENATE(LEFT(VLOOKUP($A404,#REF!,5,FALSE()),LEN(VLOOKUP($A404,#REF!,5,FALSE()))-2),"*")),"")</f>
        <v>#VALUE!</v>
      </c>
      <c r="G404" s="90" t="e">
        <f aca="false">IF(LEN(VLOOKUP($A404,#REF!,6,FALSE())),IF(INDEX(#REF!,MATCH($A404,#REF!,0),3),LEFT(VLOOKUP($A404,#REF!,6,FALSE()),LEN(VLOOKUP($A404,#REF!,6,FALSE()))-2),CONCATENATE(LEFT(VLOOKUP($A404,#REF!,6,FALSE()),LEN(VLOOKUP($A404,#REF!,6,FALSE()))-2),"*")),"")</f>
        <v>#VALUE!</v>
      </c>
      <c r="H404" s="91" t="e">
        <f aca="false">IF(LEN(VLOOKUP($A404,#REF!,7,FALSE())),IF(INDEX(#REF!,MATCH($A404,#REF!,0),4),LEFT(VLOOKUP($A404,#REF!,7,FALSE()),LEN(VLOOKUP($A404,#REF!,7,FALSE()))-2),CONCATENATE(LEFT(VLOOKUP($A404,#REF!,7,FALSE()),LEN(VLOOKUP($A404,#REF!,7,FALSE()))-2),"*")),"")</f>
        <v>#VALUE!</v>
      </c>
      <c r="I404" s="92" t="e">
        <f aca="false">IF(LEN(VLOOKUP($A404,#REF!,8,FALSE())),UPPER(RIGHT(VLOOKUP($A404,#REF!,8,FALSE()), 1)),"")</f>
        <v>#VALUE!</v>
      </c>
      <c r="J404" s="90" t="e">
        <f aca="false">IF(LEN(VLOOKUP($A404,#REF!,4,FALSE())),UPPER(RIGHT(VLOOKUP($A404,#REF!,4,FALSE()), 1)),"")</f>
        <v>#VALUE!</v>
      </c>
      <c r="K404" s="90" t="e">
        <f aca="false">IF(LEN(VLOOKUP($A404,#REF!,5,FALSE())),UPPER(RIGHT(VLOOKUP($A404,#REF!,5,FALSE()), 1)),"")</f>
        <v>#VALUE!</v>
      </c>
      <c r="L404" s="90" t="e">
        <f aca="false">IF(LEN(VLOOKUP($A404,#REF!,6,FALSE())),UPPER(RIGHT(VLOOKUP($A404,#REF!,6,FALSE()), 1)),"")</f>
        <v>#VALUE!</v>
      </c>
      <c r="M404" s="91" t="e">
        <f aca="false">IF(LEN(VLOOKUP($A404,#REF!,7,FALSE())),UPPER(RIGHT(VLOOKUP($A404,#REF!,7,FALSE()), 1)),"")</f>
        <v>#VALUE!</v>
      </c>
      <c r="N404" s="185"/>
      <c r="O404" s="185"/>
      <c r="P404" s="185"/>
      <c r="Q404" s="185"/>
      <c r="R404" s="185"/>
      <c r="S404" s="100" t="e">
        <f aca="false">HLOOKUP("Device Tree Pin Name",#REF!,MATCH($A404,#REF!,0),FALSE())</f>
        <v>#VALUE!</v>
      </c>
      <c r="T404" s="95" t="e">
        <f aca="false">HLOOKUP("power rail",#REF!,MATCH($A404,#REF!,0),FALSE())</f>
        <v>#VALUE!</v>
      </c>
      <c r="U404" s="96" t="e">
        <f aca="false">HLOOKUP("Wake Capable",#REF!,MATCH($A404,#REF!,0),FALSE())</f>
        <v>#VALUE!</v>
      </c>
      <c r="V404" s="96" t="e">
        <f aca="false">HLOOKUP("Strap",#REF!,MATCH($A404,#REF!,0),FALSE())</f>
        <v>#VALUE!</v>
      </c>
      <c r="W404" s="96"/>
      <c r="X404" s="96"/>
      <c r="Y404" s="96"/>
      <c r="Z404" s="95"/>
      <c r="AA404" s="95" t="e">
        <f aca="false">HLOOKUP("Pad type",#REF!,MATCH($A404,#REF!,0),FALSE())</f>
        <v>#VALUE!</v>
      </c>
      <c r="AB404" s="100"/>
      <c r="AC404" s="100" t="e">
        <f aca="false">HLOOKUP("POR Pin State",#REF!,MATCH($A404,#REF!,0),FALSE())</f>
        <v>#VALUE!</v>
      </c>
      <c r="AD404" s="187"/>
      <c r="AE404" s="187"/>
      <c r="AF404" s="187"/>
      <c r="AG404" s="187"/>
      <c r="AH404" s="188"/>
      <c r="AI404" s="188"/>
      <c r="AJ404" s="189"/>
      <c r="AK404" s="189"/>
      <c r="AL404" s="189"/>
      <c r="AM404" s="189"/>
      <c r="AN404" s="189"/>
      <c r="AO404" s="189"/>
      <c r="AP404" s="189"/>
      <c r="AQ404" s="208" t="s">
        <v>926</v>
      </c>
      <c r="AR404" s="104"/>
      <c r="AS404" s="104"/>
      <c r="AT404" s="104"/>
      <c r="AU404" s="104"/>
      <c r="AV404" s="104"/>
      <c r="AW404" s="104"/>
      <c r="AX404" s="104"/>
      <c r="AY404" s="104"/>
      <c r="AZ404" s="104"/>
      <c r="BA404" s="104"/>
      <c r="BB404" s="162"/>
      <c r="BC404" s="104"/>
      <c r="BD404" s="191"/>
      <c r="BE404" s="195" t="s">
        <v>924</v>
      </c>
      <c r="BF404" s="108" t="e">
        <f aca="false">VLOOKUP($A404,#REF!, 34, FALSE())</f>
        <v>#VALUE!</v>
      </c>
      <c r="BG404" s="418" t="e">
        <f aca="false">VLOOKUP($A404,#REF!, 22, FALSE())</f>
        <v>#VALUE!</v>
      </c>
      <c r="BH404" s="109"/>
    </row>
    <row r="405" s="193" customFormat="true" ht="12.75" hidden="false" customHeight="true" outlineLevel="0" collapsed="false">
      <c r="A405" s="184" t="s">
        <v>927</v>
      </c>
      <c r="B405" s="86" t="e">
        <f aca="false">VLOOKUP($A405,#REF!, 34, FALSE())</f>
        <v>#VALUE!</v>
      </c>
      <c r="C405" s="87" t="str">
        <f aca="false">CONCATENATE("unused_",A405)</f>
        <v>unused_PEX_TX5P</v>
      </c>
      <c r="D405" s="88" t="e">
        <f aca="false">IF(LEN(VLOOKUP($A405,#REF!,8,FALSE())),LEFT(VLOOKUP($A405,#REF!,8,FALSE()),LEN(VLOOKUP($A405,#REF!,8,FALSE()))-2),"")</f>
        <v>#VALUE!</v>
      </c>
      <c r="E405" s="89" t="e">
        <f aca="false">IF(LEN(VLOOKUP($A405,#REF!,4,FALSE())),IF(INDEX(#REF!,MATCH($A405,#REF!,0),1),LEFT(VLOOKUP($A405,#REF!,4,FALSE()),LEN(VLOOKUP($A405,#REF!,4,FALSE()))-2),CONCATENATE(LEFT(VLOOKUP($A405,#REF!,4,FALSE()),LEN(VLOOKUP($A405,#REF!,4,FALSE()))-2),"*")),"")</f>
        <v>#VALUE!</v>
      </c>
      <c r="F405" s="90" t="e">
        <f aca="false">IF(LEN(VLOOKUP($A405,#REF!,5,FALSE())),IF(INDEX(#REF!,MATCH($A405,#REF!,0),2),LEFT(VLOOKUP($A405,#REF!,5,FALSE()),LEN(VLOOKUP($A405,#REF!,5,FALSE()))-2),CONCATENATE(LEFT(VLOOKUP($A405,#REF!,5,FALSE()),LEN(VLOOKUP($A405,#REF!,5,FALSE()))-2),"*")),"")</f>
        <v>#VALUE!</v>
      </c>
      <c r="G405" s="90" t="e">
        <f aca="false">IF(LEN(VLOOKUP($A405,#REF!,6,FALSE())),IF(INDEX(#REF!,MATCH($A405,#REF!,0),3),LEFT(VLOOKUP($A405,#REF!,6,FALSE()),LEN(VLOOKUP($A405,#REF!,6,FALSE()))-2),CONCATENATE(LEFT(VLOOKUP($A405,#REF!,6,FALSE()),LEN(VLOOKUP($A405,#REF!,6,FALSE()))-2),"*")),"")</f>
        <v>#VALUE!</v>
      </c>
      <c r="H405" s="91" t="e">
        <f aca="false">IF(LEN(VLOOKUP($A405,#REF!,7,FALSE())),IF(INDEX(#REF!,MATCH($A405,#REF!,0),4),LEFT(VLOOKUP($A405,#REF!,7,FALSE()),LEN(VLOOKUP($A405,#REF!,7,FALSE()))-2),CONCATENATE(LEFT(VLOOKUP($A405,#REF!,7,FALSE()),LEN(VLOOKUP($A405,#REF!,7,FALSE()))-2),"*")),"")</f>
        <v>#VALUE!</v>
      </c>
      <c r="I405" s="92" t="e">
        <f aca="false">IF(LEN(VLOOKUP($A405,#REF!,8,FALSE())),UPPER(RIGHT(VLOOKUP($A405,#REF!,8,FALSE()), 1)),"")</f>
        <v>#VALUE!</v>
      </c>
      <c r="J405" s="90" t="e">
        <f aca="false">IF(LEN(VLOOKUP($A405,#REF!,4,FALSE())),UPPER(RIGHT(VLOOKUP($A405,#REF!,4,FALSE()), 1)),"")</f>
        <v>#VALUE!</v>
      </c>
      <c r="K405" s="90" t="e">
        <f aca="false">IF(LEN(VLOOKUP($A405,#REF!,5,FALSE())),UPPER(RIGHT(VLOOKUP($A405,#REF!,5,FALSE()), 1)),"")</f>
        <v>#VALUE!</v>
      </c>
      <c r="L405" s="90" t="e">
        <f aca="false">IF(LEN(VLOOKUP($A405,#REF!,6,FALSE())),UPPER(RIGHT(VLOOKUP($A405,#REF!,6,FALSE()), 1)),"")</f>
        <v>#VALUE!</v>
      </c>
      <c r="M405" s="91" t="e">
        <f aca="false">IF(LEN(VLOOKUP($A405,#REF!,7,FALSE())),UPPER(RIGHT(VLOOKUP($A405,#REF!,7,FALSE()), 1)),"")</f>
        <v>#VALUE!</v>
      </c>
      <c r="N405" s="185"/>
      <c r="O405" s="185"/>
      <c r="P405" s="185"/>
      <c r="Q405" s="185"/>
      <c r="R405" s="185"/>
      <c r="S405" s="100" t="e">
        <f aca="false">HLOOKUP("Device Tree Pin Name",#REF!,MATCH($A405,#REF!,0),FALSE())</f>
        <v>#VALUE!</v>
      </c>
      <c r="T405" s="95" t="e">
        <f aca="false">HLOOKUP("power rail",#REF!,MATCH($A405,#REF!,0),FALSE())</f>
        <v>#VALUE!</v>
      </c>
      <c r="U405" s="96" t="e">
        <f aca="false">HLOOKUP("Wake Capable",#REF!,MATCH($A405,#REF!,0),FALSE())</f>
        <v>#VALUE!</v>
      </c>
      <c r="V405" s="96" t="e">
        <f aca="false">HLOOKUP("Strap",#REF!,MATCH($A405,#REF!,0),FALSE())</f>
        <v>#VALUE!</v>
      </c>
      <c r="W405" s="96"/>
      <c r="X405" s="96"/>
      <c r="Y405" s="96"/>
      <c r="Z405" s="95"/>
      <c r="AA405" s="95" t="e">
        <f aca="false">HLOOKUP("Pad type",#REF!,MATCH($A405,#REF!,0),FALSE())</f>
        <v>#VALUE!</v>
      </c>
      <c r="AB405" s="100"/>
      <c r="AC405" s="100" t="e">
        <f aca="false">HLOOKUP("POR Pin State",#REF!,MATCH($A405,#REF!,0),FALSE())</f>
        <v>#VALUE!</v>
      </c>
      <c r="AD405" s="187"/>
      <c r="AE405" s="187"/>
      <c r="AF405" s="187"/>
      <c r="AG405" s="187"/>
      <c r="AH405" s="188"/>
      <c r="AI405" s="188"/>
      <c r="AJ405" s="189"/>
      <c r="AK405" s="189"/>
      <c r="AL405" s="189"/>
      <c r="AM405" s="189"/>
      <c r="AN405" s="189"/>
      <c r="AO405" s="189"/>
      <c r="AP405" s="189"/>
      <c r="AQ405" s="207" t="s">
        <v>928</v>
      </c>
      <c r="AR405" s="104"/>
      <c r="AS405" s="104"/>
      <c r="AT405" s="104"/>
      <c r="AU405" s="104"/>
      <c r="AV405" s="104"/>
      <c r="AW405" s="104"/>
      <c r="AX405" s="104"/>
      <c r="AY405" s="104"/>
      <c r="AZ405" s="104"/>
      <c r="BA405" s="104"/>
      <c r="BB405" s="162"/>
      <c r="BC405" s="104"/>
      <c r="BD405" s="191"/>
      <c r="BE405" s="195" t="s">
        <v>924</v>
      </c>
      <c r="BF405" s="108" t="e">
        <f aca="false">VLOOKUP($A405,#REF!, 34, FALSE())</f>
        <v>#VALUE!</v>
      </c>
      <c r="BG405" s="418" t="e">
        <f aca="false">VLOOKUP($A405,#REF!, 22, FALSE())</f>
        <v>#VALUE!</v>
      </c>
      <c r="BH405" s="109"/>
    </row>
    <row r="406" s="193" customFormat="true" ht="12.75" hidden="false" customHeight="true" outlineLevel="0" collapsed="false">
      <c r="A406" s="184" t="s">
        <v>929</v>
      </c>
      <c r="B406" s="86" t="e">
        <f aca="false">VLOOKUP($A406,#REF!, 34, FALSE())</f>
        <v>#VALUE!</v>
      </c>
      <c r="C406" s="87" t="str">
        <f aca="false">CONCATENATE("unused_",A406)</f>
        <v>unused_PEX_TX5N</v>
      </c>
      <c r="D406" s="88" t="e">
        <f aca="false">IF(LEN(VLOOKUP($A406,#REF!,8,FALSE())),LEFT(VLOOKUP($A406,#REF!,8,FALSE()),LEN(VLOOKUP($A406,#REF!,8,FALSE()))-2),"")</f>
        <v>#VALUE!</v>
      </c>
      <c r="E406" s="89" t="e">
        <f aca="false">IF(LEN(VLOOKUP($A406,#REF!,4,FALSE())),IF(INDEX(#REF!,MATCH($A406,#REF!,0),1),LEFT(VLOOKUP($A406,#REF!,4,FALSE()),LEN(VLOOKUP($A406,#REF!,4,FALSE()))-2),CONCATENATE(LEFT(VLOOKUP($A406,#REF!,4,FALSE()),LEN(VLOOKUP($A406,#REF!,4,FALSE()))-2),"*")),"")</f>
        <v>#VALUE!</v>
      </c>
      <c r="F406" s="90" t="e">
        <f aca="false">IF(LEN(VLOOKUP($A406,#REF!,5,FALSE())),IF(INDEX(#REF!,MATCH($A406,#REF!,0),2),LEFT(VLOOKUP($A406,#REF!,5,FALSE()),LEN(VLOOKUP($A406,#REF!,5,FALSE()))-2),CONCATENATE(LEFT(VLOOKUP($A406,#REF!,5,FALSE()),LEN(VLOOKUP($A406,#REF!,5,FALSE()))-2),"*")),"")</f>
        <v>#VALUE!</v>
      </c>
      <c r="G406" s="90" t="e">
        <f aca="false">IF(LEN(VLOOKUP($A406,#REF!,6,FALSE())),IF(INDEX(#REF!,MATCH($A406,#REF!,0),3),LEFT(VLOOKUP($A406,#REF!,6,FALSE()),LEN(VLOOKUP($A406,#REF!,6,FALSE()))-2),CONCATENATE(LEFT(VLOOKUP($A406,#REF!,6,FALSE()),LEN(VLOOKUP($A406,#REF!,6,FALSE()))-2),"*")),"")</f>
        <v>#VALUE!</v>
      </c>
      <c r="H406" s="91" t="e">
        <f aca="false">IF(LEN(VLOOKUP($A406,#REF!,7,FALSE())),IF(INDEX(#REF!,MATCH($A406,#REF!,0),4),LEFT(VLOOKUP($A406,#REF!,7,FALSE()),LEN(VLOOKUP($A406,#REF!,7,FALSE()))-2),CONCATENATE(LEFT(VLOOKUP($A406,#REF!,7,FALSE()),LEN(VLOOKUP($A406,#REF!,7,FALSE()))-2),"*")),"")</f>
        <v>#VALUE!</v>
      </c>
      <c r="I406" s="92" t="e">
        <f aca="false">IF(LEN(VLOOKUP($A406,#REF!,8,FALSE())),UPPER(RIGHT(VLOOKUP($A406,#REF!,8,FALSE()), 1)),"")</f>
        <v>#VALUE!</v>
      </c>
      <c r="J406" s="90" t="e">
        <f aca="false">IF(LEN(VLOOKUP($A406,#REF!,4,FALSE())),UPPER(RIGHT(VLOOKUP($A406,#REF!,4,FALSE()), 1)),"")</f>
        <v>#VALUE!</v>
      </c>
      <c r="K406" s="90" t="e">
        <f aca="false">IF(LEN(VLOOKUP($A406,#REF!,5,FALSE())),UPPER(RIGHT(VLOOKUP($A406,#REF!,5,FALSE()), 1)),"")</f>
        <v>#VALUE!</v>
      </c>
      <c r="L406" s="90" t="e">
        <f aca="false">IF(LEN(VLOOKUP($A406,#REF!,6,FALSE())),UPPER(RIGHT(VLOOKUP($A406,#REF!,6,FALSE()), 1)),"")</f>
        <v>#VALUE!</v>
      </c>
      <c r="M406" s="91" t="e">
        <f aca="false">IF(LEN(VLOOKUP($A406,#REF!,7,FALSE())),UPPER(RIGHT(VLOOKUP($A406,#REF!,7,FALSE()), 1)),"")</f>
        <v>#VALUE!</v>
      </c>
      <c r="N406" s="185"/>
      <c r="O406" s="185"/>
      <c r="P406" s="185"/>
      <c r="Q406" s="185"/>
      <c r="R406" s="185"/>
      <c r="S406" s="100" t="e">
        <f aca="false">HLOOKUP("Device Tree Pin Name",#REF!,MATCH($A406,#REF!,0),FALSE())</f>
        <v>#VALUE!</v>
      </c>
      <c r="T406" s="95" t="e">
        <f aca="false">HLOOKUP("power rail",#REF!,MATCH($A406,#REF!,0),FALSE())</f>
        <v>#VALUE!</v>
      </c>
      <c r="U406" s="96" t="e">
        <f aca="false">HLOOKUP("Wake Capable",#REF!,MATCH($A406,#REF!,0),FALSE())</f>
        <v>#VALUE!</v>
      </c>
      <c r="V406" s="96" t="e">
        <f aca="false">HLOOKUP("Strap",#REF!,MATCH($A406,#REF!,0),FALSE())</f>
        <v>#VALUE!</v>
      </c>
      <c r="W406" s="96"/>
      <c r="X406" s="96"/>
      <c r="Y406" s="96"/>
      <c r="Z406" s="95"/>
      <c r="AA406" s="95" t="e">
        <f aca="false">HLOOKUP("Pad type",#REF!,MATCH($A406,#REF!,0),FALSE())</f>
        <v>#VALUE!</v>
      </c>
      <c r="AB406" s="100"/>
      <c r="AC406" s="100" t="e">
        <f aca="false">HLOOKUP("POR Pin State",#REF!,MATCH($A406,#REF!,0),FALSE())</f>
        <v>#VALUE!</v>
      </c>
      <c r="AD406" s="187"/>
      <c r="AE406" s="187"/>
      <c r="AF406" s="187"/>
      <c r="AG406" s="187"/>
      <c r="AH406" s="188"/>
      <c r="AI406" s="188"/>
      <c r="AJ406" s="189"/>
      <c r="AK406" s="189"/>
      <c r="AL406" s="189"/>
      <c r="AM406" s="189"/>
      <c r="AN406" s="189"/>
      <c r="AO406" s="189"/>
      <c r="AP406" s="189"/>
      <c r="AQ406" s="208" t="s">
        <v>930</v>
      </c>
      <c r="AR406" s="104"/>
      <c r="AS406" s="104"/>
      <c r="AT406" s="104"/>
      <c r="AU406" s="104"/>
      <c r="AV406" s="104"/>
      <c r="AW406" s="104"/>
      <c r="AX406" s="104"/>
      <c r="AY406" s="104"/>
      <c r="AZ406" s="104"/>
      <c r="BA406" s="104"/>
      <c r="BB406" s="162"/>
      <c r="BC406" s="104"/>
      <c r="BD406" s="191"/>
      <c r="BE406" s="195" t="s">
        <v>924</v>
      </c>
      <c r="BF406" s="108" t="e">
        <f aca="false">VLOOKUP($A406,#REF!, 34, FALSE())</f>
        <v>#VALUE!</v>
      </c>
      <c r="BG406" s="418" t="e">
        <f aca="false">VLOOKUP($A406,#REF!, 22, FALSE())</f>
        <v>#VALUE!</v>
      </c>
      <c r="BH406" s="109"/>
    </row>
    <row r="407" s="193" customFormat="true" ht="12.75" hidden="false" customHeight="true" outlineLevel="0" collapsed="false">
      <c r="A407" s="184" t="s">
        <v>931</v>
      </c>
      <c r="B407" s="86" t="e">
        <f aca="false">VLOOKUP($A407,#REF!, 34, FALSE())</f>
        <v>#VALUE!</v>
      </c>
      <c r="C407" s="87" t="str">
        <f aca="false">CONCATENATE("unused_",A407)</f>
        <v>unused_PEX_RX6P</v>
      </c>
      <c r="D407" s="88" t="e">
        <f aca="false">IF(LEN(VLOOKUP($A407,#REF!,8,FALSE())),LEFT(VLOOKUP($A407,#REF!,8,FALSE()),LEN(VLOOKUP($A407,#REF!,8,FALSE()))-2),"")</f>
        <v>#VALUE!</v>
      </c>
      <c r="E407" s="89" t="e">
        <f aca="false">IF(LEN(VLOOKUP($A407,#REF!,4,FALSE())),IF(INDEX(#REF!,MATCH($A407,#REF!,0),1),LEFT(VLOOKUP($A407,#REF!,4,FALSE()),LEN(VLOOKUP($A407,#REF!,4,FALSE()))-2),CONCATENATE(LEFT(VLOOKUP($A407,#REF!,4,FALSE()),LEN(VLOOKUP($A407,#REF!,4,FALSE()))-2),"*")),"")</f>
        <v>#VALUE!</v>
      </c>
      <c r="F407" s="90" t="e">
        <f aca="false">IF(LEN(VLOOKUP($A407,#REF!,5,FALSE())),IF(INDEX(#REF!,MATCH($A407,#REF!,0),2),LEFT(VLOOKUP($A407,#REF!,5,FALSE()),LEN(VLOOKUP($A407,#REF!,5,FALSE()))-2),CONCATENATE(LEFT(VLOOKUP($A407,#REF!,5,FALSE()),LEN(VLOOKUP($A407,#REF!,5,FALSE()))-2),"*")),"")</f>
        <v>#VALUE!</v>
      </c>
      <c r="G407" s="90" t="e">
        <f aca="false">IF(LEN(VLOOKUP($A407,#REF!,6,FALSE())),IF(INDEX(#REF!,MATCH($A407,#REF!,0),3),LEFT(VLOOKUP($A407,#REF!,6,FALSE()),LEN(VLOOKUP($A407,#REF!,6,FALSE()))-2),CONCATENATE(LEFT(VLOOKUP($A407,#REF!,6,FALSE()),LEN(VLOOKUP($A407,#REF!,6,FALSE()))-2),"*")),"")</f>
        <v>#VALUE!</v>
      </c>
      <c r="H407" s="91" t="e">
        <f aca="false">IF(LEN(VLOOKUP($A407,#REF!,7,FALSE())),IF(INDEX(#REF!,MATCH($A407,#REF!,0),4),LEFT(VLOOKUP($A407,#REF!,7,FALSE()),LEN(VLOOKUP($A407,#REF!,7,FALSE()))-2),CONCATENATE(LEFT(VLOOKUP($A407,#REF!,7,FALSE()),LEN(VLOOKUP($A407,#REF!,7,FALSE()))-2),"*")),"")</f>
        <v>#VALUE!</v>
      </c>
      <c r="I407" s="92" t="e">
        <f aca="false">IF(LEN(VLOOKUP($A407,#REF!,8,FALSE())),UPPER(RIGHT(VLOOKUP($A407,#REF!,8,FALSE()), 1)),"")</f>
        <v>#VALUE!</v>
      </c>
      <c r="J407" s="90" t="e">
        <f aca="false">IF(LEN(VLOOKUP($A407,#REF!,4,FALSE())),UPPER(RIGHT(VLOOKUP($A407,#REF!,4,FALSE()), 1)),"")</f>
        <v>#VALUE!</v>
      </c>
      <c r="K407" s="90" t="e">
        <f aca="false">IF(LEN(VLOOKUP($A407,#REF!,5,FALSE())),UPPER(RIGHT(VLOOKUP($A407,#REF!,5,FALSE()), 1)),"")</f>
        <v>#VALUE!</v>
      </c>
      <c r="L407" s="90" t="e">
        <f aca="false">IF(LEN(VLOOKUP($A407,#REF!,6,FALSE())),UPPER(RIGHT(VLOOKUP($A407,#REF!,6,FALSE()), 1)),"")</f>
        <v>#VALUE!</v>
      </c>
      <c r="M407" s="91" t="e">
        <f aca="false">IF(LEN(VLOOKUP($A407,#REF!,7,FALSE())),UPPER(RIGHT(VLOOKUP($A407,#REF!,7,FALSE()), 1)),"")</f>
        <v>#VALUE!</v>
      </c>
      <c r="N407" s="185"/>
      <c r="O407" s="185"/>
      <c r="P407" s="185"/>
      <c r="Q407" s="185"/>
      <c r="R407" s="185"/>
      <c r="S407" s="100" t="e">
        <f aca="false">HLOOKUP("Device Tree Pin Name",#REF!,MATCH($A407,#REF!,0),FALSE())</f>
        <v>#VALUE!</v>
      </c>
      <c r="T407" s="95" t="e">
        <f aca="false">HLOOKUP("power rail",#REF!,MATCH($A407,#REF!,0),FALSE())</f>
        <v>#VALUE!</v>
      </c>
      <c r="U407" s="209"/>
      <c r="V407" s="209"/>
      <c r="W407" s="209"/>
      <c r="X407" s="209"/>
      <c r="Y407" s="209"/>
      <c r="Z407" s="95"/>
      <c r="AA407" s="95" t="e">
        <f aca="false">HLOOKUP("Pad type",#REF!,MATCH($A407,#REF!,0),FALSE())</f>
        <v>#VALUE!</v>
      </c>
      <c r="AB407" s="210"/>
      <c r="AC407" s="210"/>
      <c r="AD407" s="187"/>
      <c r="AE407" s="187"/>
      <c r="AF407" s="187"/>
      <c r="AG407" s="187"/>
      <c r="AH407" s="188"/>
      <c r="AI407" s="188"/>
      <c r="AJ407" s="189"/>
      <c r="AK407" s="189"/>
      <c r="AL407" s="189"/>
      <c r="AM407" s="189"/>
      <c r="AN407" s="189"/>
      <c r="AO407" s="189"/>
      <c r="AP407" s="189"/>
      <c r="AQ407" s="208" t="s">
        <v>932</v>
      </c>
      <c r="AR407" s="104"/>
      <c r="AS407" s="104"/>
      <c r="AT407" s="104"/>
      <c r="AU407" s="104"/>
      <c r="AV407" s="104"/>
      <c r="AW407" s="104"/>
      <c r="AX407" s="104"/>
      <c r="AY407" s="104"/>
      <c r="AZ407" s="104"/>
      <c r="BA407" s="104"/>
      <c r="BB407" s="162"/>
      <c r="BC407" s="104"/>
      <c r="BD407" s="191"/>
      <c r="BE407" s="195" t="s">
        <v>933</v>
      </c>
      <c r="BF407" s="108" t="e">
        <f aca="false">VLOOKUP($A407,#REF!, 34, FALSE())</f>
        <v>#VALUE!</v>
      </c>
      <c r="BG407" s="418" t="e">
        <f aca="false">VLOOKUP($A407,#REF!, 22, FALSE())</f>
        <v>#VALUE!</v>
      </c>
      <c r="BH407" s="109"/>
    </row>
    <row r="408" s="193" customFormat="true" ht="12.75" hidden="false" customHeight="true" outlineLevel="0" collapsed="false">
      <c r="A408" s="184" t="s">
        <v>934</v>
      </c>
      <c r="B408" s="86" t="e">
        <f aca="false">VLOOKUP($A408,#REF!, 34, FALSE())</f>
        <v>#VALUE!</v>
      </c>
      <c r="C408" s="87" t="str">
        <f aca="false">CONCATENATE("unused_",A408)</f>
        <v>unused_PEX_RX6N</v>
      </c>
      <c r="D408" s="88" t="e">
        <f aca="false">IF(LEN(VLOOKUP($A408,#REF!,8,FALSE())),LEFT(VLOOKUP($A408,#REF!,8,FALSE()),LEN(VLOOKUP($A408,#REF!,8,FALSE()))-2),"")</f>
        <v>#VALUE!</v>
      </c>
      <c r="E408" s="89" t="e">
        <f aca="false">IF(LEN(VLOOKUP($A408,#REF!,4,FALSE())),IF(INDEX(#REF!,MATCH($A408,#REF!,0),1),LEFT(VLOOKUP($A408,#REF!,4,FALSE()),LEN(VLOOKUP($A408,#REF!,4,FALSE()))-2),CONCATENATE(LEFT(VLOOKUP($A408,#REF!,4,FALSE()),LEN(VLOOKUP($A408,#REF!,4,FALSE()))-2),"*")),"")</f>
        <v>#VALUE!</v>
      </c>
      <c r="F408" s="90" t="e">
        <f aca="false">IF(LEN(VLOOKUP($A408,#REF!,5,FALSE())),IF(INDEX(#REF!,MATCH($A408,#REF!,0),2),LEFT(VLOOKUP($A408,#REF!,5,FALSE()),LEN(VLOOKUP($A408,#REF!,5,FALSE()))-2),CONCATENATE(LEFT(VLOOKUP($A408,#REF!,5,FALSE()),LEN(VLOOKUP($A408,#REF!,5,FALSE()))-2),"*")),"")</f>
        <v>#VALUE!</v>
      </c>
      <c r="G408" s="90" t="e">
        <f aca="false">IF(LEN(VLOOKUP($A408,#REF!,6,FALSE())),IF(INDEX(#REF!,MATCH($A408,#REF!,0),3),LEFT(VLOOKUP($A408,#REF!,6,FALSE()),LEN(VLOOKUP($A408,#REF!,6,FALSE()))-2),CONCATENATE(LEFT(VLOOKUP($A408,#REF!,6,FALSE()),LEN(VLOOKUP($A408,#REF!,6,FALSE()))-2),"*")),"")</f>
        <v>#VALUE!</v>
      </c>
      <c r="H408" s="91" t="e">
        <f aca="false">IF(LEN(VLOOKUP($A408,#REF!,7,FALSE())),IF(INDEX(#REF!,MATCH($A408,#REF!,0),4),LEFT(VLOOKUP($A408,#REF!,7,FALSE()),LEN(VLOOKUP($A408,#REF!,7,FALSE()))-2),CONCATENATE(LEFT(VLOOKUP($A408,#REF!,7,FALSE()),LEN(VLOOKUP($A408,#REF!,7,FALSE()))-2),"*")),"")</f>
        <v>#VALUE!</v>
      </c>
      <c r="I408" s="92" t="e">
        <f aca="false">IF(LEN(VLOOKUP($A408,#REF!,8,FALSE())),UPPER(RIGHT(VLOOKUP($A408,#REF!,8,FALSE()), 1)),"")</f>
        <v>#VALUE!</v>
      </c>
      <c r="J408" s="90" t="e">
        <f aca="false">IF(LEN(VLOOKUP($A408,#REF!,4,FALSE())),UPPER(RIGHT(VLOOKUP($A408,#REF!,4,FALSE()), 1)),"")</f>
        <v>#VALUE!</v>
      </c>
      <c r="K408" s="90" t="e">
        <f aca="false">IF(LEN(VLOOKUP($A408,#REF!,5,FALSE())),UPPER(RIGHT(VLOOKUP($A408,#REF!,5,FALSE()), 1)),"")</f>
        <v>#VALUE!</v>
      </c>
      <c r="L408" s="90" t="e">
        <f aca="false">IF(LEN(VLOOKUP($A408,#REF!,6,FALSE())),UPPER(RIGHT(VLOOKUP($A408,#REF!,6,FALSE()), 1)),"")</f>
        <v>#VALUE!</v>
      </c>
      <c r="M408" s="91" t="e">
        <f aca="false">IF(LEN(VLOOKUP($A408,#REF!,7,FALSE())),UPPER(RIGHT(VLOOKUP($A408,#REF!,7,FALSE()), 1)),"")</f>
        <v>#VALUE!</v>
      </c>
      <c r="N408" s="185"/>
      <c r="O408" s="185"/>
      <c r="P408" s="185"/>
      <c r="Q408" s="185"/>
      <c r="R408" s="185"/>
      <c r="S408" s="100" t="e">
        <f aca="false">HLOOKUP("Device Tree Pin Name",#REF!,MATCH($A408,#REF!,0),FALSE())</f>
        <v>#VALUE!</v>
      </c>
      <c r="T408" s="95" t="e">
        <f aca="false">HLOOKUP("power rail",#REF!,MATCH($A408,#REF!,0),FALSE())</f>
        <v>#VALUE!</v>
      </c>
      <c r="U408" s="96" t="e">
        <f aca="false">HLOOKUP("Wake Capable",#REF!,MATCH($A408,#REF!,0),FALSE())</f>
        <v>#VALUE!</v>
      </c>
      <c r="V408" s="96" t="e">
        <f aca="false">HLOOKUP("Strap",#REF!,MATCH($A408,#REF!,0),FALSE())</f>
        <v>#VALUE!</v>
      </c>
      <c r="W408" s="96"/>
      <c r="X408" s="96"/>
      <c r="Y408" s="96"/>
      <c r="Z408" s="95"/>
      <c r="AA408" s="95" t="e">
        <f aca="false">HLOOKUP("Pad type",#REF!,MATCH($A408,#REF!,0),FALSE())</f>
        <v>#VALUE!</v>
      </c>
      <c r="AB408" s="94"/>
      <c r="AC408" s="94" t="e">
        <f aca="false">HLOOKUP("POR Pin State",#REF!,MATCH($A408,#REF!,0),FALSE())</f>
        <v>#VALUE!</v>
      </c>
      <c r="AD408" s="187"/>
      <c r="AE408" s="187"/>
      <c r="AF408" s="187"/>
      <c r="AG408" s="187"/>
      <c r="AH408" s="188"/>
      <c r="AI408" s="188"/>
      <c r="AJ408" s="189"/>
      <c r="AK408" s="189"/>
      <c r="AL408" s="189"/>
      <c r="AM408" s="189"/>
      <c r="AN408" s="189"/>
      <c r="AO408" s="189"/>
      <c r="AP408" s="189"/>
      <c r="AQ408" s="207" t="s">
        <v>935</v>
      </c>
      <c r="AR408" s="104"/>
      <c r="AS408" s="104"/>
      <c r="AT408" s="104"/>
      <c r="AU408" s="104"/>
      <c r="AV408" s="104"/>
      <c r="AW408" s="104"/>
      <c r="AX408" s="104"/>
      <c r="AY408" s="104"/>
      <c r="AZ408" s="104"/>
      <c r="BA408" s="104"/>
      <c r="BB408" s="162"/>
      <c r="BC408" s="104"/>
      <c r="BD408" s="191"/>
      <c r="BE408" s="195" t="s">
        <v>933</v>
      </c>
      <c r="BF408" s="108" t="e">
        <f aca="false">VLOOKUP($A408,#REF!, 34, FALSE())</f>
        <v>#VALUE!</v>
      </c>
      <c r="BG408" s="418" t="e">
        <f aca="false">VLOOKUP($A408,#REF!, 22, FALSE())</f>
        <v>#VALUE!</v>
      </c>
      <c r="BH408" s="109"/>
    </row>
    <row r="409" s="193" customFormat="true" ht="12.75" hidden="false" customHeight="true" outlineLevel="0" collapsed="false">
      <c r="A409" s="184" t="s">
        <v>936</v>
      </c>
      <c r="B409" s="86" t="e">
        <f aca="false">VLOOKUP($A409,#REF!, 34, FALSE())</f>
        <v>#VALUE!</v>
      </c>
      <c r="C409" s="87" t="str">
        <f aca="false">CONCATENATE("unused_",A409)</f>
        <v>unused_PEX_TX6P</v>
      </c>
      <c r="D409" s="88" t="e">
        <f aca="false">IF(LEN(VLOOKUP($A409,#REF!,8,FALSE())),LEFT(VLOOKUP($A409,#REF!,8,FALSE()),LEN(VLOOKUP($A409,#REF!,8,FALSE()))-2),"")</f>
        <v>#VALUE!</v>
      </c>
      <c r="E409" s="89" t="e">
        <f aca="false">IF(LEN(VLOOKUP($A409,#REF!,4,FALSE())),IF(INDEX(#REF!,MATCH($A409,#REF!,0),1),LEFT(VLOOKUP($A409,#REF!,4,FALSE()),LEN(VLOOKUP($A409,#REF!,4,FALSE()))-2),CONCATENATE(LEFT(VLOOKUP($A409,#REF!,4,FALSE()),LEN(VLOOKUP($A409,#REF!,4,FALSE()))-2),"*")),"")</f>
        <v>#VALUE!</v>
      </c>
      <c r="F409" s="90" t="e">
        <f aca="false">IF(LEN(VLOOKUP($A409,#REF!,5,FALSE())),IF(INDEX(#REF!,MATCH($A409,#REF!,0),2),LEFT(VLOOKUP($A409,#REF!,5,FALSE()),LEN(VLOOKUP($A409,#REF!,5,FALSE()))-2),CONCATENATE(LEFT(VLOOKUP($A409,#REF!,5,FALSE()),LEN(VLOOKUP($A409,#REF!,5,FALSE()))-2),"*")),"")</f>
        <v>#VALUE!</v>
      </c>
      <c r="G409" s="90" t="e">
        <f aca="false">IF(LEN(VLOOKUP($A409,#REF!,6,FALSE())),IF(INDEX(#REF!,MATCH($A409,#REF!,0),3),LEFT(VLOOKUP($A409,#REF!,6,FALSE()),LEN(VLOOKUP($A409,#REF!,6,FALSE()))-2),CONCATENATE(LEFT(VLOOKUP($A409,#REF!,6,FALSE()),LEN(VLOOKUP($A409,#REF!,6,FALSE()))-2),"*")),"")</f>
        <v>#VALUE!</v>
      </c>
      <c r="H409" s="91" t="e">
        <f aca="false">IF(LEN(VLOOKUP($A409,#REF!,7,FALSE())),IF(INDEX(#REF!,MATCH($A409,#REF!,0),4),LEFT(VLOOKUP($A409,#REF!,7,FALSE()),LEN(VLOOKUP($A409,#REF!,7,FALSE()))-2),CONCATENATE(LEFT(VLOOKUP($A409,#REF!,7,FALSE()),LEN(VLOOKUP($A409,#REF!,7,FALSE()))-2),"*")),"")</f>
        <v>#VALUE!</v>
      </c>
      <c r="I409" s="92" t="e">
        <f aca="false">IF(LEN(VLOOKUP($A409,#REF!,8,FALSE())),UPPER(RIGHT(VLOOKUP($A409,#REF!,8,FALSE()), 1)),"")</f>
        <v>#VALUE!</v>
      </c>
      <c r="J409" s="90" t="e">
        <f aca="false">IF(LEN(VLOOKUP($A409,#REF!,4,FALSE())),UPPER(RIGHT(VLOOKUP($A409,#REF!,4,FALSE()), 1)),"")</f>
        <v>#VALUE!</v>
      </c>
      <c r="K409" s="90" t="e">
        <f aca="false">IF(LEN(VLOOKUP($A409,#REF!,5,FALSE())),UPPER(RIGHT(VLOOKUP($A409,#REF!,5,FALSE()), 1)),"")</f>
        <v>#VALUE!</v>
      </c>
      <c r="L409" s="90" t="e">
        <f aca="false">IF(LEN(VLOOKUP($A409,#REF!,6,FALSE())),UPPER(RIGHT(VLOOKUP($A409,#REF!,6,FALSE()), 1)),"")</f>
        <v>#VALUE!</v>
      </c>
      <c r="M409" s="91" t="e">
        <f aca="false">IF(LEN(VLOOKUP($A409,#REF!,7,FALSE())),UPPER(RIGHT(VLOOKUP($A409,#REF!,7,FALSE()), 1)),"")</f>
        <v>#VALUE!</v>
      </c>
      <c r="N409" s="185"/>
      <c r="O409" s="185"/>
      <c r="P409" s="185"/>
      <c r="Q409" s="185"/>
      <c r="R409" s="185"/>
      <c r="S409" s="100" t="e">
        <f aca="false">HLOOKUP("Device Tree Pin Name",#REF!,MATCH($A409,#REF!,0),FALSE())</f>
        <v>#VALUE!</v>
      </c>
      <c r="T409" s="95" t="e">
        <f aca="false">HLOOKUP("power rail",#REF!,MATCH($A409,#REF!,0),FALSE())</f>
        <v>#VALUE!</v>
      </c>
      <c r="U409" s="96" t="e">
        <f aca="false">HLOOKUP("Wake Capable",#REF!,MATCH($A409,#REF!,0),FALSE())</f>
        <v>#VALUE!</v>
      </c>
      <c r="V409" s="96" t="e">
        <f aca="false">HLOOKUP("Strap",#REF!,MATCH($A409,#REF!,0),FALSE())</f>
        <v>#VALUE!</v>
      </c>
      <c r="W409" s="96"/>
      <c r="X409" s="96"/>
      <c r="Y409" s="96"/>
      <c r="Z409" s="95"/>
      <c r="AA409" s="95" t="e">
        <f aca="false">HLOOKUP("Pad type",#REF!,MATCH($A409,#REF!,0),FALSE())</f>
        <v>#VALUE!</v>
      </c>
      <c r="AB409" s="100"/>
      <c r="AC409" s="100" t="e">
        <f aca="false">HLOOKUP("POR Pin State",#REF!,MATCH($A409,#REF!,0),FALSE())</f>
        <v>#VALUE!</v>
      </c>
      <c r="AD409" s="187"/>
      <c r="AE409" s="187"/>
      <c r="AF409" s="187"/>
      <c r="AG409" s="187"/>
      <c r="AH409" s="188"/>
      <c r="AI409" s="188"/>
      <c r="AJ409" s="189"/>
      <c r="AK409" s="189"/>
      <c r="AL409" s="189"/>
      <c r="AM409" s="189"/>
      <c r="AN409" s="189"/>
      <c r="AO409" s="189"/>
      <c r="AP409" s="189"/>
      <c r="AQ409" s="208" t="s">
        <v>937</v>
      </c>
      <c r="AR409" s="104"/>
      <c r="AS409" s="104"/>
      <c r="AT409" s="104"/>
      <c r="AU409" s="104"/>
      <c r="AV409" s="104"/>
      <c r="AW409" s="104"/>
      <c r="AX409" s="104"/>
      <c r="AY409" s="104"/>
      <c r="AZ409" s="104"/>
      <c r="BA409" s="104"/>
      <c r="BB409" s="162"/>
      <c r="BC409" s="104"/>
      <c r="BD409" s="191"/>
      <c r="BE409" s="195" t="s">
        <v>933</v>
      </c>
      <c r="BF409" s="108" t="e">
        <f aca="false">VLOOKUP($A409,#REF!, 34, FALSE())</f>
        <v>#VALUE!</v>
      </c>
      <c r="BG409" s="418" t="e">
        <f aca="false">VLOOKUP($A409,#REF!, 22, FALSE())</f>
        <v>#VALUE!</v>
      </c>
      <c r="BH409" s="109"/>
    </row>
    <row r="410" s="193" customFormat="true" ht="12.75" hidden="false" customHeight="true" outlineLevel="0" collapsed="false">
      <c r="A410" s="184" t="s">
        <v>938</v>
      </c>
      <c r="B410" s="86" t="e">
        <f aca="false">VLOOKUP($A410,#REF!, 34, FALSE())</f>
        <v>#VALUE!</v>
      </c>
      <c r="C410" s="87" t="str">
        <f aca="false">CONCATENATE("unused_",A410)</f>
        <v>unused_PEX_TX6N</v>
      </c>
      <c r="D410" s="88" t="e">
        <f aca="false">IF(LEN(VLOOKUP($A410,#REF!,8,FALSE())),LEFT(VLOOKUP($A410,#REF!,8,FALSE()),LEN(VLOOKUP($A410,#REF!,8,FALSE()))-2),"")</f>
        <v>#VALUE!</v>
      </c>
      <c r="E410" s="89" t="e">
        <f aca="false">IF(LEN(VLOOKUP($A410,#REF!,4,FALSE())),IF(INDEX(#REF!,MATCH($A410,#REF!,0),1),LEFT(VLOOKUP($A410,#REF!,4,FALSE()),LEN(VLOOKUP($A410,#REF!,4,FALSE()))-2),CONCATENATE(LEFT(VLOOKUP($A410,#REF!,4,FALSE()),LEN(VLOOKUP($A410,#REF!,4,FALSE()))-2),"*")),"")</f>
        <v>#VALUE!</v>
      </c>
      <c r="F410" s="90" t="e">
        <f aca="false">IF(LEN(VLOOKUP($A410,#REF!,5,FALSE())),IF(INDEX(#REF!,MATCH($A410,#REF!,0),2),LEFT(VLOOKUP($A410,#REF!,5,FALSE()),LEN(VLOOKUP($A410,#REF!,5,FALSE()))-2),CONCATENATE(LEFT(VLOOKUP($A410,#REF!,5,FALSE()),LEN(VLOOKUP($A410,#REF!,5,FALSE()))-2),"*")),"")</f>
        <v>#VALUE!</v>
      </c>
      <c r="G410" s="90" t="e">
        <f aca="false">IF(LEN(VLOOKUP($A410,#REF!,6,FALSE())),IF(INDEX(#REF!,MATCH($A410,#REF!,0),3),LEFT(VLOOKUP($A410,#REF!,6,FALSE()),LEN(VLOOKUP($A410,#REF!,6,FALSE()))-2),CONCATENATE(LEFT(VLOOKUP($A410,#REF!,6,FALSE()),LEN(VLOOKUP($A410,#REF!,6,FALSE()))-2),"*")),"")</f>
        <v>#VALUE!</v>
      </c>
      <c r="H410" s="91" t="e">
        <f aca="false">IF(LEN(VLOOKUP($A410,#REF!,7,FALSE())),IF(INDEX(#REF!,MATCH($A410,#REF!,0),4),LEFT(VLOOKUP($A410,#REF!,7,FALSE()),LEN(VLOOKUP($A410,#REF!,7,FALSE()))-2),CONCATENATE(LEFT(VLOOKUP($A410,#REF!,7,FALSE()),LEN(VLOOKUP($A410,#REF!,7,FALSE()))-2),"*")),"")</f>
        <v>#VALUE!</v>
      </c>
      <c r="I410" s="92" t="e">
        <f aca="false">IF(LEN(VLOOKUP($A410,#REF!,8,FALSE())),UPPER(RIGHT(VLOOKUP($A410,#REF!,8,FALSE()), 1)),"")</f>
        <v>#VALUE!</v>
      </c>
      <c r="J410" s="90" t="e">
        <f aca="false">IF(LEN(VLOOKUP($A410,#REF!,4,FALSE())),UPPER(RIGHT(VLOOKUP($A410,#REF!,4,FALSE()), 1)),"")</f>
        <v>#VALUE!</v>
      </c>
      <c r="K410" s="90" t="e">
        <f aca="false">IF(LEN(VLOOKUP($A410,#REF!,5,FALSE())),UPPER(RIGHT(VLOOKUP($A410,#REF!,5,FALSE()), 1)),"")</f>
        <v>#VALUE!</v>
      </c>
      <c r="L410" s="90" t="e">
        <f aca="false">IF(LEN(VLOOKUP($A410,#REF!,6,FALSE())),UPPER(RIGHT(VLOOKUP($A410,#REF!,6,FALSE()), 1)),"")</f>
        <v>#VALUE!</v>
      </c>
      <c r="M410" s="91" t="e">
        <f aca="false">IF(LEN(VLOOKUP($A410,#REF!,7,FALSE())),UPPER(RIGHT(VLOOKUP($A410,#REF!,7,FALSE()), 1)),"")</f>
        <v>#VALUE!</v>
      </c>
      <c r="N410" s="185"/>
      <c r="O410" s="185"/>
      <c r="P410" s="185"/>
      <c r="Q410" s="185"/>
      <c r="R410" s="185"/>
      <c r="S410" s="100" t="e">
        <f aca="false">HLOOKUP("Device Tree Pin Name",#REF!,MATCH($A410,#REF!,0),FALSE())</f>
        <v>#VALUE!</v>
      </c>
      <c r="T410" s="95" t="e">
        <f aca="false">HLOOKUP("power rail",#REF!,MATCH($A410,#REF!,0),FALSE())</f>
        <v>#VALUE!</v>
      </c>
      <c r="U410" s="96" t="e">
        <f aca="false">HLOOKUP("Wake Capable",#REF!,MATCH($A410,#REF!,0),FALSE())</f>
        <v>#VALUE!</v>
      </c>
      <c r="V410" s="96" t="e">
        <f aca="false">HLOOKUP("Strap",#REF!,MATCH($A410,#REF!,0),FALSE())</f>
        <v>#VALUE!</v>
      </c>
      <c r="W410" s="96"/>
      <c r="X410" s="96"/>
      <c r="Y410" s="96"/>
      <c r="Z410" s="95"/>
      <c r="AA410" s="95" t="e">
        <f aca="false">HLOOKUP("Pad type",#REF!,MATCH($A410,#REF!,0),FALSE())</f>
        <v>#VALUE!</v>
      </c>
      <c r="AB410" s="100"/>
      <c r="AC410" s="100" t="e">
        <f aca="false">HLOOKUP("POR Pin State",#REF!,MATCH($A410,#REF!,0),FALSE())</f>
        <v>#VALUE!</v>
      </c>
      <c r="AD410" s="187"/>
      <c r="AE410" s="187"/>
      <c r="AF410" s="187"/>
      <c r="AG410" s="187"/>
      <c r="AH410" s="188"/>
      <c r="AI410" s="188"/>
      <c r="AJ410" s="189"/>
      <c r="AK410" s="189"/>
      <c r="AL410" s="189"/>
      <c r="AM410" s="189"/>
      <c r="AN410" s="189"/>
      <c r="AO410" s="189"/>
      <c r="AP410" s="189"/>
      <c r="AQ410" s="207" t="s">
        <v>939</v>
      </c>
      <c r="AR410" s="104"/>
      <c r="AS410" s="104"/>
      <c r="AT410" s="104"/>
      <c r="AU410" s="104"/>
      <c r="AV410" s="104"/>
      <c r="AW410" s="104"/>
      <c r="AX410" s="104"/>
      <c r="AY410" s="104"/>
      <c r="AZ410" s="104"/>
      <c r="BA410" s="104"/>
      <c r="BB410" s="162"/>
      <c r="BC410" s="104"/>
      <c r="BD410" s="191"/>
      <c r="BE410" s="195" t="s">
        <v>933</v>
      </c>
      <c r="BF410" s="108" t="e">
        <f aca="false">VLOOKUP($A410,#REF!, 34, FALSE())</f>
        <v>#VALUE!</v>
      </c>
      <c r="BG410" s="418" t="e">
        <f aca="false">VLOOKUP($A410,#REF!, 22, FALSE())</f>
        <v>#VALUE!</v>
      </c>
      <c r="BH410" s="109"/>
    </row>
    <row r="411" s="193" customFormat="true" ht="12.75" hidden="false" customHeight="true" outlineLevel="0" collapsed="false">
      <c r="A411" s="184" t="s">
        <v>940</v>
      </c>
      <c r="B411" s="86" t="e">
        <f aca="false">VLOOKUP($A411,#REF!, 34, FALSE())</f>
        <v>#VALUE!</v>
      </c>
      <c r="C411" s="87" t="str">
        <f aca="false">CONCATENATE("unused_",A411)</f>
        <v>unused_PEX_RX7P</v>
      </c>
      <c r="D411" s="88" t="e">
        <f aca="false">IF(LEN(VLOOKUP($A411,#REF!,8,FALSE())),LEFT(VLOOKUP($A411,#REF!,8,FALSE()),LEN(VLOOKUP($A411,#REF!,8,FALSE()))-2),"")</f>
        <v>#VALUE!</v>
      </c>
      <c r="E411" s="89" t="e">
        <f aca="false">IF(LEN(VLOOKUP($A411,#REF!,4,FALSE())),IF(INDEX(#REF!,MATCH($A411,#REF!,0),1),LEFT(VLOOKUP($A411,#REF!,4,FALSE()),LEN(VLOOKUP($A411,#REF!,4,FALSE()))-2),CONCATENATE(LEFT(VLOOKUP($A411,#REF!,4,FALSE()),LEN(VLOOKUP($A411,#REF!,4,FALSE()))-2),"*")),"")</f>
        <v>#VALUE!</v>
      </c>
      <c r="F411" s="90" t="e">
        <f aca="false">IF(LEN(VLOOKUP($A411,#REF!,5,FALSE())),IF(INDEX(#REF!,MATCH($A411,#REF!,0),2),LEFT(VLOOKUP($A411,#REF!,5,FALSE()),LEN(VLOOKUP($A411,#REF!,5,FALSE()))-2),CONCATENATE(LEFT(VLOOKUP($A411,#REF!,5,FALSE()),LEN(VLOOKUP($A411,#REF!,5,FALSE()))-2),"*")),"")</f>
        <v>#VALUE!</v>
      </c>
      <c r="G411" s="90" t="e">
        <f aca="false">IF(LEN(VLOOKUP($A411,#REF!,6,FALSE())),IF(INDEX(#REF!,MATCH($A411,#REF!,0),3),LEFT(VLOOKUP($A411,#REF!,6,FALSE()),LEN(VLOOKUP($A411,#REF!,6,FALSE()))-2),CONCATENATE(LEFT(VLOOKUP($A411,#REF!,6,FALSE()),LEN(VLOOKUP($A411,#REF!,6,FALSE()))-2),"*")),"")</f>
        <v>#VALUE!</v>
      </c>
      <c r="H411" s="91" t="e">
        <f aca="false">IF(LEN(VLOOKUP($A411,#REF!,7,FALSE())),IF(INDEX(#REF!,MATCH($A411,#REF!,0),4),LEFT(VLOOKUP($A411,#REF!,7,FALSE()),LEN(VLOOKUP($A411,#REF!,7,FALSE()))-2),CONCATENATE(LEFT(VLOOKUP($A411,#REF!,7,FALSE()),LEN(VLOOKUP($A411,#REF!,7,FALSE()))-2),"*")),"")</f>
        <v>#VALUE!</v>
      </c>
      <c r="I411" s="92" t="e">
        <f aca="false">IF(LEN(VLOOKUP($A411,#REF!,8,FALSE())),UPPER(RIGHT(VLOOKUP($A411,#REF!,8,FALSE()), 1)),"")</f>
        <v>#VALUE!</v>
      </c>
      <c r="J411" s="90" t="e">
        <f aca="false">IF(LEN(VLOOKUP($A411,#REF!,4,FALSE())),UPPER(RIGHT(VLOOKUP($A411,#REF!,4,FALSE()), 1)),"")</f>
        <v>#VALUE!</v>
      </c>
      <c r="K411" s="90" t="e">
        <f aca="false">IF(LEN(VLOOKUP($A411,#REF!,5,FALSE())),UPPER(RIGHT(VLOOKUP($A411,#REF!,5,FALSE()), 1)),"")</f>
        <v>#VALUE!</v>
      </c>
      <c r="L411" s="90" t="e">
        <f aca="false">IF(LEN(VLOOKUP($A411,#REF!,6,FALSE())),UPPER(RIGHT(VLOOKUP($A411,#REF!,6,FALSE()), 1)),"")</f>
        <v>#VALUE!</v>
      </c>
      <c r="M411" s="91" t="e">
        <f aca="false">IF(LEN(VLOOKUP($A411,#REF!,7,FALSE())),UPPER(RIGHT(VLOOKUP($A411,#REF!,7,FALSE()), 1)),"")</f>
        <v>#VALUE!</v>
      </c>
      <c r="N411" s="185"/>
      <c r="O411" s="185"/>
      <c r="P411" s="185"/>
      <c r="Q411" s="185"/>
      <c r="R411" s="185"/>
      <c r="S411" s="100" t="e">
        <f aca="false">HLOOKUP("Device Tree Pin Name",#REF!,MATCH($A411,#REF!,0),FALSE())</f>
        <v>#VALUE!</v>
      </c>
      <c r="T411" s="95" t="e">
        <f aca="false">HLOOKUP("power rail",#REF!,MATCH($A411,#REF!,0),FALSE())</f>
        <v>#VALUE!</v>
      </c>
      <c r="U411" s="96" t="e">
        <f aca="false">HLOOKUP("Wake Capable",#REF!,MATCH($A411,#REF!,0),FALSE())</f>
        <v>#VALUE!</v>
      </c>
      <c r="V411" s="96" t="e">
        <f aca="false">HLOOKUP("Strap",#REF!,MATCH($A411,#REF!,0),FALSE())</f>
        <v>#VALUE!</v>
      </c>
      <c r="W411" s="96"/>
      <c r="X411" s="96"/>
      <c r="Y411" s="96"/>
      <c r="Z411" s="95"/>
      <c r="AA411" s="95" t="e">
        <f aca="false">HLOOKUP("Pad type",#REF!,MATCH($A411,#REF!,0),FALSE())</f>
        <v>#VALUE!</v>
      </c>
      <c r="AB411" s="100"/>
      <c r="AC411" s="100" t="e">
        <f aca="false">HLOOKUP("POR Pin State",#REF!,MATCH($A411,#REF!,0),FALSE())</f>
        <v>#VALUE!</v>
      </c>
      <c r="AD411" s="187"/>
      <c r="AE411" s="187"/>
      <c r="AF411" s="187"/>
      <c r="AG411" s="187"/>
      <c r="AH411" s="188"/>
      <c r="AI411" s="188"/>
      <c r="AJ411" s="189"/>
      <c r="AK411" s="189"/>
      <c r="AL411" s="189"/>
      <c r="AM411" s="189"/>
      <c r="AN411" s="189"/>
      <c r="AO411" s="189"/>
      <c r="AP411" s="189"/>
      <c r="AQ411" s="208" t="s">
        <v>941</v>
      </c>
      <c r="AR411" s="104"/>
      <c r="AS411" s="104"/>
      <c r="AT411" s="104"/>
      <c r="AU411" s="104"/>
      <c r="AV411" s="104"/>
      <c r="AW411" s="104"/>
      <c r="AX411" s="104"/>
      <c r="AY411" s="104"/>
      <c r="AZ411" s="104"/>
      <c r="BA411" s="104"/>
      <c r="BB411" s="162"/>
      <c r="BC411" s="104"/>
      <c r="BD411" s="191"/>
      <c r="BE411" s="195" t="s">
        <v>942</v>
      </c>
      <c r="BF411" s="108" t="e">
        <f aca="false">VLOOKUP($A411,#REF!, 34, FALSE())</f>
        <v>#VALUE!</v>
      </c>
      <c r="BG411" s="418" t="e">
        <f aca="false">VLOOKUP($A411,#REF!, 22, FALSE())</f>
        <v>#VALUE!</v>
      </c>
      <c r="BH411" s="109"/>
    </row>
    <row r="412" s="193" customFormat="true" ht="12.75" hidden="false" customHeight="true" outlineLevel="0" collapsed="false">
      <c r="A412" s="184" t="s">
        <v>943</v>
      </c>
      <c r="B412" s="86" t="e">
        <f aca="false">VLOOKUP($A412,#REF!, 34, FALSE())</f>
        <v>#VALUE!</v>
      </c>
      <c r="C412" s="87" t="str">
        <f aca="false">CONCATENATE("unused_",A412)</f>
        <v>unused_PEX_RX7N</v>
      </c>
      <c r="D412" s="88" t="e">
        <f aca="false">IF(LEN(VLOOKUP($A412,#REF!,8,FALSE())),LEFT(VLOOKUP($A412,#REF!,8,FALSE()),LEN(VLOOKUP($A412,#REF!,8,FALSE()))-2),"")</f>
        <v>#VALUE!</v>
      </c>
      <c r="E412" s="89" t="e">
        <f aca="false">IF(LEN(VLOOKUP($A412,#REF!,4,FALSE())),IF(INDEX(#REF!,MATCH($A412,#REF!,0),1),LEFT(VLOOKUP($A412,#REF!,4,FALSE()),LEN(VLOOKUP($A412,#REF!,4,FALSE()))-2),CONCATENATE(LEFT(VLOOKUP($A412,#REF!,4,FALSE()),LEN(VLOOKUP($A412,#REF!,4,FALSE()))-2),"*")),"")</f>
        <v>#VALUE!</v>
      </c>
      <c r="F412" s="90" t="e">
        <f aca="false">IF(LEN(VLOOKUP($A412,#REF!,5,FALSE())),IF(INDEX(#REF!,MATCH($A412,#REF!,0),2),LEFT(VLOOKUP($A412,#REF!,5,FALSE()),LEN(VLOOKUP($A412,#REF!,5,FALSE()))-2),CONCATENATE(LEFT(VLOOKUP($A412,#REF!,5,FALSE()),LEN(VLOOKUP($A412,#REF!,5,FALSE()))-2),"*")),"")</f>
        <v>#VALUE!</v>
      </c>
      <c r="G412" s="90" t="e">
        <f aca="false">IF(LEN(VLOOKUP($A412,#REF!,6,FALSE())),IF(INDEX(#REF!,MATCH($A412,#REF!,0),3),LEFT(VLOOKUP($A412,#REF!,6,FALSE()),LEN(VLOOKUP($A412,#REF!,6,FALSE()))-2),CONCATENATE(LEFT(VLOOKUP($A412,#REF!,6,FALSE()),LEN(VLOOKUP($A412,#REF!,6,FALSE()))-2),"*")),"")</f>
        <v>#VALUE!</v>
      </c>
      <c r="H412" s="91" t="e">
        <f aca="false">IF(LEN(VLOOKUP($A412,#REF!,7,FALSE())),IF(INDEX(#REF!,MATCH($A412,#REF!,0),4),LEFT(VLOOKUP($A412,#REF!,7,FALSE()),LEN(VLOOKUP($A412,#REF!,7,FALSE()))-2),CONCATENATE(LEFT(VLOOKUP($A412,#REF!,7,FALSE()),LEN(VLOOKUP($A412,#REF!,7,FALSE()))-2),"*")),"")</f>
        <v>#VALUE!</v>
      </c>
      <c r="I412" s="92" t="e">
        <f aca="false">IF(LEN(VLOOKUP($A412,#REF!,8,FALSE())),UPPER(RIGHT(VLOOKUP($A412,#REF!,8,FALSE()), 1)),"")</f>
        <v>#VALUE!</v>
      </c>
      <c r="J412" s="90" t="e">
        <f aca="false">IF(LEN(VLOOKUP($A412,#REF!,4,FALSE())),UPPER(RIGHT(VLOOKUP($A412,#REF!,4,FALSE()), 1)),"")</f>
        <v>#VALUE!</v>
      </c>
      <c r="K412" s="90" t="e">
        <f aca="false">IF(LEN(VLOOKUP($A412,#REF!,5,FALSE())),UPPER(RIGHT(VLOOKUP($A412,#REF!,5,FALSE()), 1)),"")</f>
        <v>#VALUE!</v>
      </c>
      <c r="L412" s="90" t="e">
        <f aca="false">IF(LEN(VLOOKUP($A412,#REF!,6,FALSE())),UPPER(RIGHT(VLOOKUP($A412,#REF!,6,FALSE()), 1)),"")</f>
        <v>#VALUE!</v>
      </c>
      <c r="M412" s="91" t="e">
        <f aca="false">IF(LEN(VLOOKUP($A412,#REF!,7,FALSE())),UPPER(RIGHT(VLOOKUP($A412,#REF!,7,FALSE()), 1)),"")</f>
        <v>#VALUE!</v>
      </c>
      <c r="N412" s="185"/>
      <c r="O412" s="185"/>
      <c r="P412" s="185"/>
      <c r="Q412" s="185"/>
      <c r="R412" s="185"/>
      <c r="S412" s="100" t="e">
        <f aca="false">HLOOKUP("Device Tree Pin Name",#REF!,MATCH($A412,#REF!,0),FALSE())</f>
        <v>#VALUE!</v>
      </c>
      <c r="T412" s="95" t="e">
        <f aca="false">HLOOKUP("power rail",#REF!,MATCH($A412,#REF!,0),FALSE())</f>
        <v>#VALUE!</v>
      </c>
      <c r="U412" s="96" t="e">
        <f aca="false">HLOOKUP("Wake Capable",#REF!,MATCH($A412,#REF!,0),FALSE())</f>
        <v>#VALUE!</v>
      </c>
      <c r="V412" s="96" t="e">
        <f aca="false">HLOOKUP("Strap",#REF!,MATCH($A412,#REF!,0),FALSE())</f>
        <v>#VALUE!</v>
      </c>
      <c r="W412" s="96"/>
      <c r="X412" s="96"/>
      <c r="Y412" s="96"/>
      <c r="Z412" s="95"/>
      <c r="AA412" s="95" t="e">
        <f aca="false">HLOOKUP("Pad type",#REF!,MATCH($A412,#REF!,0),FALSE())</f>
        <v>#VALUE!</v>
      </c>
      <c r="AB412" s="100"/>
      <c r="AC412" s="100" t="e">
        <f aca="false">HLOOKUP("POR Pin State",#REF!,MATCH($A412,#REF!,0),FALSE())</f>
        <v>#VALUE!</v>
      </c>
      <c r="AD412" s="187"/>
      <c r="AE412" s="187"/>
      <c r="AF412" s="187"/>
      <c r="AG412" s="187"/>
      <c r="AH412" s="188"/>
      <c r="AI412" s="188"/>
      <c r="AJ412" s="189"/>
      <c r="AK412" s="189"/>
      <c r="AL412" s="189"/>
      <c r="AM412" s="189"/>
      <c r="AN412" s="189"/>
      <c r="AO412" s="189"/>
      <c r="AP412" s="189"/>
      <c r="AQ412" s="207" t="s">
        <v>944</v>
      </c>
      <c r="AR412" s="104"/>
      <c r="AS412" s="104"/>
      <c r="AT412" s="104"/>
      <c r="AU412" s="104"/>
      <c r="AV412" s="104"/>
      <c r="AW412" s="104"/>
      <c r="AX412" s="104"/>
      <c r="AY412" s="104"/>
      <c r="AZ412" s="104"/>
      <c r="BA412" s="104"/>
      <c r="BB412" s="162"/>
      <c r="BC412" s="104"/>
      <c r="BD412" s="191"/>
      <c r="BE412" s="195" t="s">
        <v>942</v>
      </c>
      <c r="BF412" s="108" t="e">
        <f aca="false">VLOOKUP($A412,#REF!, 34, FALSE())</f>
        <v>#VALUE!</v>
      </c>
      <c r="BG412" s="418" t="e">
        <f aca="false">VLOOKUP($A412,#REF!, 22, FALSE())</f>
        <v>#VALUE!</v>
      </c>
      <c r="BH412" s="109"/>
    </row>
    <row r="413" s="193" customFormat="true" ht="12.75" hidden="false" customHeight="true" outlineLevel="0" collapsed="false">
      <c r="A413" s="184" t="s">
        <v>945</v>
      </c>
      <c r="B413" s="86" t="e">
        <f aca="false">VLOOKUP($A413,#REF!, 34, FALSE())</f>
        <v>#VALUE!</v>
      </c>
      <c r="C413" s="87" t="str">
        <f aca="false">CONCATENATE("unused_",A413)</f>
        <v>unused_PEX_TX7P</v>
      </c>
      <c r="D413" s="88" t="e">
        <f aca="false">IF(LEN(VLOOKUP($A413,#REF!,8,FALSE())),LEFT(VLOOKUP($A413,#REF!,8,FALSE()),LEN(VLOOKUP($A413,#REF!,8,FALSE()))-2),"")</f>
        <v>#VALUE!</v>
      </c>
      <c r="E413" s="89" t="e">
        <f aca="false">IF(LEN(VLOOKUP($A413,#REF!,4,FALSE())),IF(INDEX(#REF!,MATCH($A413,#REF!,0),1),LEFT(VLOOKUP($A413,#REF!,4,FALSE()),LEN(VLOOKUP($A413,#REF!,4,FALSE()))-2),CONCATENATE(LEFT(VLOOKUP($A413,#REF!,4,FALSE()),LEN(VLOOKUP($A413,#REF!,4,FALSE()))-2),"*")),"")</f>
        <v>#VALUE!</v>
      </c>
      <c r="F413" s="90" t="e">
        <f aca="false">IF(LEN(VLOOKUP($A413,#REF!,5,FALSE())),IF(INDEX(#REF!,MATCH($A413,#REF!,0),2),LEFT(VLOOKUP($A413,#REF!,5,FALSE()),LEN(VLOOKUP($A413,#REF!,5,FALSE()))-2),CONCATENATE(LEFT(VLOOKUP($A413,#REF!,5,FALSE()),LEN(VLOOKUP($A413,#REF!,5,FALSE()))-2),"*")),"")</f>
        <v>#VALUE!</v>
      </c>
      <c r="G413" s="90" t="e">
        <f aca="false">IF(LEN(VLOOKUP($A413,#REF!,6,FALSE())),IF(INDEX(#REF!,MATCH($A413,#REF!,0),3),LEFT(VLOOKUP($A413,#REF!,6,FALSE()),LEN(VLOOKUP($A413,#REF!,6,FALSE()))-2),CONCATENATE(LEFT(VLOOKUP($A413,#REF!,6,FALSE()),LEN(VLOOKUP($A413,#REF!,6,FALSE()))-2),"*")),"")</f>
        <v>#VALUE!</v>
      </c>
      <c r="H413" s="91" t="e">
        <f aca="false">IF(LEN(VLOOKUP($A413,#REF!,7,FALSE())),IF(INDEX(#REF!,MATCH($A413,#REF!,0),4),LEFT(VLOOKUP($A413,#REF!,7,FALSE()),LEN(VLOOKUP($A413,#REF!,7,FALSE()))-2),CONCATENATE(LEFT(VLOOKUP($A413,#REF!,7,FALSE()),LEN(VLOOKUP($A413,#REF!,7,FALSE()))-2),"*")),"")</f>
        <v>#VALUE!</v>
      </c>
      <c r="I413" s="92" t="e">
        <f aca="false">IF(LEN(VLOOKUP($A413,#REF!,8,FALSE())),UPPER(RIGHT(VLOOKUP($A413,#REF!,8,FALSE()), 1)),"")</f>
        <v>#VALUE!</v>
      </c>
      <c r="J413" s="90" t="e">
        <f aca="false">IF(LEN(VLOOKUP($A413,#REF!,4,FALSE())),UPPER(RIGHT(VLOOKUP($A413,#REF!,4,FALSE()), 1)),"")</f>
        <v>#VALUE!</v>
      </c>
      <c r="K413" s="90" t="e">
        <f aca="false">IF(LEN(VLOOKUP($A413,#REF!,5,FALSE())),UPPER(RIGHT(VLOOKUP($A413,#REF!,5,FALSE()), 1)),"")</f>
        <v>#VALUE!</v>
      </c>
      <c r="L413" s="90" t="e">
        <f aca="false">IF(LEN(VLOOKUP($A413,#REF!,6,FALSE())),UPPER(RIGHT(VLOOKUP($A413,#REF!,6,FALSE()), 1)),"")</f>
        <v>#VALUE!</v>
      </c>
      <c r="M413" s="91" t="e">
        <f aca="false">IF(LEN(VLOOKUP($A413,#REF!,7,FALSE())),UPPER(RIGHT(VLOOKUP($A413,#REF!,7,FALSE()), 1)),"")</f>
        <v>#VALUE!</v>
      </c>
      <c r="N413" s="185"/>
      <c r="O413" s="185"/>
      <c r="P413" s="185"/>
      <c r="Q413" s="185"/>
      <c r="R413" s="185"/>
      <c r="S413" s="100" t="e">
        <f aca="false">HLOOKUP("Device Tree Pin Name",#REF!,MATCH($A413,#REF!,0),FALSE())</f>
        <v>#VALUE!</v>
      </c>
      <c r="T413" s="95" t="e">
        <f aca="false">HLOOKUP("power rail",#REF!,MATCH($A413,#REF!,0),FALSE())</f>
        <v>#VALUE!</v>
      </c>
      <c r="U413" s="96" t="e">
        <f aca="false">HLOOKUP("Wake Capable",#REF!,MATCH($A413,#REF!,0),FALSE())</f>
        <v>#VALUE!</v>
      </c>
      <c r="V413" s="96" t="e">
        <f aca="false">HLOOKUP("Strap",#REF!,MATCH($A413,#REF!,0),FALSE())</f>
        <v>#VALUE!</v>
      </c>
      <c r="W413" s="96"/>
      <c r="X413" s="96"/>
      <c r="Y413" s="96"/>
      <c r="Z413" s="95"/>
      <c r="AA413" s="95" t="e">
        <f aca="false">HLOOKUP("Pad type",#REF!,MATCH($A413,#REF!,0),FALSE())</f>
        <v>#VALUE!</v>
      </c>
      <c r="AB413" s="100"/>
      <c r="AC413" s="100" t="e">
        <f aca="false">HLOOKUP("POR Pin State",#REF!,MATCH($A413,#REF!,0),FALSE())</f>
        <v>#VALUE!</v>
      </c>
      <c r="AD413" s="187"/>
      <c r="AE413" s="187"/>
      <c r="AF413" s="187"/>
      <c r="AG413" s="187"/>
      <c r="AH413" s="188"/>
      <c r="AI413" s="188"/>
      <c r="AJ413" s="189"/>
      <c r="AK413" s="189"/>
      <c r="AL413" s="189"/>
      <c r="AM413" s="189"/>
      <c r="AN413" s="189"/>
      <c r="AO413" s="189"/>
      <c r="AP413" s="189"/>
      <c r="AQ413" s="208" t="s">
        <v>946</v>
      </c>
      <c r="AR413" s="104"/>
      <c r="AS413" s="104"/>
      <c r="AT413" s="104"/>
      <c r="AU413" s="104"/>
      <c r="AV413" s="104"/>
      <c r="AW413" s="104"/>
      <c r="AX413" s="104"/>
      <c r="AY413" s="104"/>
      <c r="AZ413" s="104"/>
      <c r="BA413" s="104"/>
      <c r="BB413" s="162"/>
      <c r="BC413" s="104"/>
      <c r="BD413" s="191"/>
      <c r="BE413" s="195" t="s">
        <v>942</v>
      </c>
      <c r="BF413" s="108" t="e">
        <f aca="false">VLOOKUP($A413,#REF!, 34, FALSE())</f>
        <v>#VALUE!</v>
      </c>
      <c r="BG413" s="418" t="e">
        <f aca="false">VLOOKUP($A413,#REF!, 22, FALSE())</f>
        <v>#VALUE!</v>
      </c>
      <c r="BH413" s="109"/>
    </row>
    <row r="414" s="193" customFormat="true" ht="12.75" hidden="false" customHeight="true" outlineLevel="0" collapsed="false">
      <c r="A414" s="184" t="s">
        <v>947</v>
      </c>
      <c r="B414" s="86" t="e">
        <f aca="false">VLOOKUP($A414,#REF!, 34, FALSE())</f>
        <v>#VALUE!</v>
      </c>
      <c r="C414" s="87" t="str">
        <f aca="false">CONCATENATE("unused_",A414)</f>
        <v>unused_PEX_TX7N</v>
      </c>
      <c r="D414" s="88" t="e">
        <f aca="false">IF(LEN(VLOOKUP($A414,#REF!,8,FALSE())),LEFT(VLOOKUP($A414,#REF!,8,FALSE()),LEN(VLOOKUP($A414,#REF!,8,FALSE()))-2),"")</f>
        <v>#VALUE!</v>
      </c>
      <c r="E414" s="89" t="e">
        <f aca="false">IF(LEN(VLOOKUP($A414,#REF!,4,FALSE())),IF(INDEX(#REF!,MATCH($A414,#REF!,0),1),LEFT(VLOOKUP($A414,#REF!,4,FALSE()),LEN(VLOOKUP($A414,#REF!,4,FALSE()))-2),CONCATENATE(LEFT(VLOOKUP($A414,#REF!,4,FALSE()),LEN(VLOOKUP($A414,#REF!,4,FALSE()))-2),"*")),"")</f>
        <v>#VALUE!</v>
      </c>
      <c r="F414" s="90" t="e">
        <f aca="false">IF(LEN(VLOOKUP($A414,#REF!,5,FALSE())),IF(INDEX(#REF!,MATCH($A414,#REF!,0),2),LEFT(VLOOKUP($A414,#REF!,5,FALSE()),LEN(VLOOKUP($A414,#REF!,5,FALSE()))-2),CONCATENATE(LEFT(VLOOKUP($A414,#REF!,5,FALSE()),LEN(VLOOKUP($A414,#REF!,5,FALSE()))-2),"*")),"")</f>
        <v>#VALUE!</v>
      </c>
      <c r="G414" s="90" t="e">
        <f aca="false">IF(LEN(VLOOKUP($A414,#REF!,6,FALSE())),IF(INDEX(#REF!,MATCH($A414,#REF!,0),3),LEFT(VLOOKUP($A414,#REF!,6,FALSE()),LEN(VLOOKUP($A414,#REF!,6,FALSE()))-2),CONCATENATE(LEFT(VLOOKUP($A414,#REF!,6,FALSE()),LEN(VLOOKUP($A414,#REF!,6,FALSE()))-2),"*")),"")</f>
        <v>#VALUE!</v>
      </c>
      <c r="H414" s="91" t="e">
        <f aca="false">IF(LEN(VLOOKUP($A414,#REF!,7,FALSE())),IF(INDEX(#REF!,MATCH($A414,#REF!,0),4),LEFT(VLOOKUP($A414,#REF!,7,FALSE()),LEN(VLOOKUP($A414,#REF!,7,FALSE()))-2),CONCATENATE(LEFT(VLOOKUP($A414,#REF!,7,FALSE()),LEN(VLOOKUP($A414,#REF!,7,FALSE()))-2),"*")),"")</f>
        <v>#VALUE!</v>
      </c>
      <c r="I414" s="92" t="e">
        <f aca="false">IF(LEN(VLOOKUP($A414,#REF!,8,FALSE())),UPPER(RIGHT(VLOOKUP($A414,#REF!,8,FALSE()), 1)),"")</f>
        <v>#VALUE!</v>
      </c>
      <c r="J414" s="90" t="e">
        <f aca="false">IF(LEN(VLOOKUP($A414,#REF!,4,FALSE())),UPPER(RIGHT(VLOOKUP($A414,#REF!,4,FALSE()), 1)),"")</f>
        <v>#VALUE!</v>
      </c>
      <c r="K414" s="90" t="e">
        <f aca="false">IF(LEN(VLOOKUP($A414,#REF!,5,FALSE())),UPPER(RIGHT(VLOOKUP($A414,#REF!,5,FALSE()), 1)),"")</f>
        <v>#VALUE!</v>
      </c>
      <c r="L414" s="90" t="e">
        <f aca="false">IF(LEN(VLOOKUP($A414,#REF!,6,FALSE())),UPPER(RIGHT(VLOOKUP($A414,#REF!,6,FALSE()), 1)),"")</f>
        <v>#VALUE!</v>
      </c>
      <c r="M414" s="91" t="e">
        <f aca="false">IF(LEN(VLOOKUP($A414,#REF!,7,FALSE())),UPPER(RIGHT(VLOOKUP($A414,#REF!,7,FALSE()), 1)),"")</f>
        <v>#VALUE!</v>
      </c>
      <c r="N414" s="185"/>
      <c r="O414" s="185"/>
      <c r="P414" s="185"/>
      <c r="Q414" s="185"/>
      <c r="R414" s="185"/>
      <c r="S414" s="100" t="e">
        <f aca="false">HLOOKUP("Device Tree Pin Name",#REF!,MATCH($A414,#REF!,0),FALSE())</f>
        <v>#VALUE!</v>
      </c>
      <c r="T414" s="95" t="e">
        <f aca="false">HLOOKUP("power rail",#REF!,MATCH($A414,#REF!,0),FALSE())</f>
        <v>#VALUE!</v>
      </c>
      <c r="U414" s="96" t="e">
        <f aca="false">HLOOKUP("Wake Capable",#REF!,MATCH($A414,#REF!,0),FALSE())</f>
        <v>#VALUE!</v>
      </c>
      <c r="V414" s="96" t="e">
        <f aca="false">HLOOKUP("Strap",#REF!,MATCH($A414,#REF!,0),FALSE())</f>
        <v>#VALUE!</v>
      </c>
      <c r="W414" s="96"/>
      <c r="X414" s="96"/>
      <c r="Y414" s="96"/>
      <c r="Z414" s="95"/>
      <c r="AA414" s="95" t="e">
        <f aca="false">HLOOKUP("Pad type",#REF!,MATCH($A414,#REF!,0),FALSE())</f>
        <v>#VALUE!</v>
      </c>
      <c r="AB414" s="100"/>
      <c r="AC414" s="100" t="e">
        <f aca="false">HLOOKUP("POR Pin State",#REF!,MATCH($A414,#REF!,0),FALSE())</f>
        <v>#VALUE!</v>
      </c>
      <c r="AD414" s="187"/>
      <c r="AE414" s="187"/>
      <c r="AF414" s="187"/>
      <c r="AG414" s="187"/>
      <c r="AH414" s="188"/>
      <c r="AI414" s="188"/>
      <c r="AJ414" s="189"/>
      <c r="AK414" s="189"/>
      <c r="AL414" s="189"/>
      <c r="AM414" s="189"/>
      <c r="AN414" s="189"/>
      <c r="AO414" s="189"/>
      <c r="AP414" s="189"/>
      <c r="AQ414" s="207" t="s">
        <v>948</v>
      </c>
      <c r="AR414" s="104"/>
      <c r="AS414" s="104"/>
      <c r="AT414" s="104"/>
      <c r="AU414" s="104"/>
      <c r="AV414" s="104"/>
      <c r="AW414" s="104"/>
      <c r="AX414" s="104"/>
      <c r="AY414" s="104"/>
      <c r="AZ414" s="104"/>
      <c r="BA414" s="104"/>
      <c r="BB414" s="162"/>
      <c r="BC414" s="104"/>
      <c r="BD414" s="191"/>
      <c r="BE414" s="198" t="s">
        <v>942</v>
      </c>
      <c r="BF414" s="108" t="e">
        <f aca="false">VLOOKUP($A414,#REF!, 34, FALSE())</f>
        <v>#VALUE!</v>
      </c>
      <c r="BG414" s="418" t="e">
        <f aca="false">VLOOKUP($A414,#REF!, 22, FALSE())</f>
        <v>#VALUE!</v>
      </c>
      <c r="BH414" s="109"/>
    </row>
    <row r="415" s="193" customFormat="true" ht="12.75" hidden="false" customHeight="true" outlineLevel="0" collapsed="false">
      <c r="A415" s="184" t="s">
        <v>949</v>
      </c>
      <c r="B415" s="86" t="e">
        <f aca="false">VLOOKUP($A415,#REF!, 34, FALSE())</f>
        <v>#VALUE!</v>
      </c>
      <c r="C415" s="87" t="str">
        <f aca="false">CONCATENATE("unused_",A415)</f>
        <v>unused_PEX_PLL0_TERMP</v>
      </c>
      <c r="D415" s="88" t="e">
        <f aca="false">IF(LEN(VLOOKUP($A415,#REF!,8,FALSE())),LEFT(VLOOKUP($A415,#REF!,8,FALSE()),LEN(VLOOKUP($A415,#REF!,8,FALSE()))-2),"")</f>
        <v>#VALUE!</v>
      </c>
      <c r="E415" s="89" t="s">
        <v>949</v>
      </c>
      <c r="F415" s="90" t="e">
        <f aca="false">IF(LEN(VLOOKUP($A415,#REF!,5,FALSE())),IF(INDEX(#REF!,MATCH($A415,#REF!,0),2),LEFT(VLOOKUP($A415,#REF!,5,FALSE()),LEN(VLOOKUP($A415,#REF!,5,FALSE()))-2),CONCATENATE(LEFT(VLOOKUP($A415,#REF!,5,FALSE()),LEN(VLOOKUP($A415,#REF!,5,FALSE()))-2),"*")),"")</f>
        <v>#VALUE!</v>
      </c>
      <c r="G415" s="90" t="e">
        <f aca="false">IF(LEN(VLOOKUP($A415,#REF!,6,FALSE())),IF(INDEX(#REF!,MATCH($A415,#REF!,0),3),LEFT(VLOOKUP($A415,#REF!,6,FALSE()),LEN(VLOOKUP($A415,#REF!,6,FALSE()))-2),CONCATENATE(LEFT(VLOOKUP($A415,#REF!,6,FALSE()),LEN(VLOOKUP($A415,#REF!,6,FALSE()))-2),"*")),"")</f>
        <v>#VALUE!</v>
      </c>
      <c r="H415" s="91" t="e">
        <f aca="false">IF(LEN(VLOOKUP($A415,#REF!,7,FALSE())),IF(INDEX(#REF!,MATCH($A415,#REF!,0),4),LEFT(VLOOKUP($A415,#REF!,7,FALSE()),LEN(VLOOKUP($A415,#REF!,7,FALSE()))-2),CONCATENATE(LEFT(VLOOKUP($A415,#REF!,7,FALSE()),LEN(VLOOKUP($A415,#REF!,7,FALSE()))-2),"*")),"")</f>
        <v>#VALUE!</v>
      </c>
      <c r="I415" s="92" t="e">
        <f aca="false">IF(LEN(VLOOKUP($A415,#REF!,8,FALSE())),UPPER(RIGHT(VLOOKUP($A415,#REF!,8,FALSE()), 1)),"")</f>
        <v>#VALUE!</v>
      </c>
      <c r="J415" s="90" t="e">
        <f aca="false">IF(LEN(VLOOKUP($A415,#REF!,4,FALSE())),UPPER(RIGHT(VLOOKUP($A415,#REF!,4,FALSE()), 1)),"")</f>
        <v>#VALUE!</v>
      </c>
      <c r="K415" s="90" t="e">
        <f aca="false">IF(LEN(VLOOKUP($A415,#REF!,5,FALSE())),UPPER(RIGHT(VLOOKUP($A415,#REF!,5,FALSE()), 1)),"")</f>
        <v>#VALUE!</v>
      </c>
      <c r="L415" s="90" t="e">
        <f aca="false">IF(LEN(VLOOKUP($A415,#REF!,6,FALSE())),UPPER(RIGHT(VLOOKUP($A415,#REF!,6,FALSE()), 1)),"")</f>
        <v>#VALUE!</v>
      </c>
      <c r="M415" s="91" t="e">
        <f aca="false">IF(LEN(VLOOKUP($A415,#REF!,7,FALSE())),UPPER(RIGHT(VLOOKUP($A415,#REF!,7,FALSE()), 1)),"")</f>
        <v>#VALUE!</v>
      </c>
      <c r="N415" s="185"/>
      <c r="O415" s="185"/>
      <c r="P415" s="185"/>
      <c r="Q415" s="185"/>
      <c r="R415" s="185"/>
      <c r="S415" s="100" t="e">
        <f aca="false">HLOOKUP("Device Tree Pin Name",#REF!,MATCH($A415,#REF!,0),FALSE())</f>
        <v>#VALUE!</v>
      </c>
      <c r="T415" s="95" t="e">
        <f aca="false">HLOOKUP("power rail",#REF!,MATCH($A415,#REF!,0),FALSE())</f>
        <v>#VALUE!</v>
      </c>
      <c r="U415" s="96" t="e">
        <f aca="false">HLOOKUP("Wake Capable",#REF!,MATCH($A415,#REF!,0),FALSE())</f>
        <v>#VALUE!</v>
      </c>
      <c r="V415" s="96" t="e">
        <f aca="false">HLOOKUP("Strap",#REF!,MATCH($A415,#REF!,0),FALSE())</f>
        <v>#VALUE!</v>
      </c>
      <c r="W415" s="96"/>
      <c r="X415" s="96"/>
      <c r="Y415" s="96"/>
      <c r="Z415" s="95"/>
      <c r="AA415" s="95" t="e">
        <f aca="false">HLOOKUP("Pad type",#REF!,MATCH($A415,#REF!,0),FALSE())</f>
        <v>#VALUE!</v>
      </c>
      <c r="AB415" s="100"/>
      <c r="AC415" s="100" t="e">
        <f aca="false">HLOOKUP("POR Pin State",#REF!,MATCH($A415,#REF!,0),FALSE())</f>
        <v>#VALUE!</v>
      </c>
      <c r="AD415" s="187"/>
      <c r="AE415" s="187"/>
      <c r="AF415" s="187"/>
      <c r="AG415" s="187"/>
      <c r="AH415" s="188"/>
      <c r="AI415" s="188"/>
      <c r="AJ415" s="189"/>
      <c r="AK415" s="189"/>
      <c r="AL415" s="189"/>
      <c r="AM415" s="189"/>
      <c r="AN415" s="189"/>
      <c r="AO415" s="189"/>
      <c r="AP415" s="189"/>
      <c r="AQ415" s="208" t="s">
        <v>949</v>
      </c>
      <c r="AR415" s="104"/>
      <c r="AS415" s="104"/>
      <c r="AT415" s="104"/>
      <c r="AU415" s="104"/>
      <c r="AV415" s="104"/>
      <c r="AW415" s="104"/>
      <c r="AX415" s="104"/>
      <c r="AY415" s="104"/>
      <c r="AZ415" s="104"/>
      <c r="BA415" s="199" t="s">
        <v>950</v>
      </c>
      <c r="BB415" s="162"/>
      <c r="BC415" s="104"/>
      <c r="BD415" s="191"/>
      <c r="BE415" s="195" t="s">
        <v>951</v>
      </c>
      <c r="BF415" s="108" t="e">
        <f aca="false">VLOOKUP($A415,#REF!, 34, FALSE())</f>
        <v>#VALUE!</v>
      </c>
      <c r="BG415" s="418" t="e">
        <f aca="false">VLOOKUP($A415,#REF!, 22, FALSE())</f>
        <v>#VALUE!</v>
      </c>
      <c r="BH415" s="109"/>
    </row>
    <row r="416" s="193" customFormat="true" ht="12.75" hidden="false" customHeight="true" outlineLevel="0" collapsed="false">
      <c r="A416" s="184" t="s">
        <v>952</v>
      </c>
      <c r="B416" s="86" t="e">
        <f aca="false">VLOOKUP($A416,#REF!, 34, FALSE())</f>
        <v>#VALUE!</v>
      </c>
      <c r="C416" s="87" t="str">
        <f aca="false">CONCATENATE("unused_",A416)</f>
        <v>unused_PEX_PLL1_TERMP</v>
      </c>
      <c r="D416" s="88" t="e">
        <f aca="false">IF(LEN(VLOOKUP($A416,#REF!,8,FALSE())),LEFT(VLOOKUP($A416,#REF!,8,FALSE()),LEN(VLOOKUP($A416,#REF!,8,FALSE()))-2),"")</f>
        <v>#VALUE!</v>
      </c>
      <c r="E416" s="89" t="s">
        <v>952</v>
      </c>
      <c r="F416" s="90" t="e">
        <f aca="false">IF(LEN(VLOOKUP($A416,#REF!,5,FALSE())),IF(INDEX(#REF!,MATCH($A416,#REF!,0),2),LEFT(VLOOKUP($A416,#REF!,5,FALSE()),LEN(VLOOKUP($A416,#REF!,5,FALSE()))-2),CONCATENATE(LEFT(VLOOKUP($A416,#REF!,5,FALSE()),LEN(VLOOKUP($A416,#REF!,5,FALSE()))-2),"*")),"")</f>
        <v>#VALUE!</v>
      </c>
      <c r="G416" s="90" t="e">
        <f aca="false">IF(LEN(VLOOKUP($A416,#REF!,6,FALSE())),IF(INDEX(#REF!,MATCH($A416,#REF!,0),3),LEFT(VLOOKUP($A416,#REF!,6,FALSE()),LEN(VLOOKUP($A416,#REF!,6,FALSE()))-2),CONCATENATE(LEFT(VLOOKUP($A416,#REF!,6,FALSE()),LEN(VLOOKUP($A416,#REF!,6,FALSE()))-2),"*")),"")</f>
        <v>#VALUE!</v>
      </c>
      <c r="H416" s="91" t="e">
        <f aca="false">IF(LEN(VLOOKUP($A416,#REF!,7,FALSE())),IF(INDEX(#REF!,MATCH($A416,#REF!,0),4),LEFT(VLOOKUP($A416,#REF!,7,FALSE()),LEN(VLOOKUP($A416,#REF!,7,FALSE()))-2),CONCATENATE(LEFT(VLOOKUP($A416,#REF!,7,FALSE()),LEN(VLOOKUP($A416,#REF!,7,FALSE()))-2),"*")),"")</f>
        <v>#VALUE!</v>
      </c>
      <c r="I416" s="92" t="e">
        <f aca="false">IF(LEN(VLOOKUP($A416,#REF!,8,FALSE())),UPPER(RIGHT(VLOOKUP($A416,#REF!,8,FALSE()), 1)),"")</f>
        <v>#VALUE!</v>
      </c>
      <c r="J416" s="90" t="e">
        <f aca="false">IF(LEN(VLOOKUP($A416,#REF!,4,FALSE())),UPPER(RIGHT(VLOOKUP($A416,#REF!,4,FALSE()), 1)),"")</f>
        <v>#VALUE!</v>
      </c>
      <c r="K416" s="90" t="e">
        <f aca="false">IF(LEN(VLOOKUP($A416,#REF!,5,FALSE())),UPPER(RIGHT(VLOOKUP($A416,#REF!,5,FALSE()), 1)),"")</f>
        <v>#VALUE!</v>
      </c>
      <c r="L416" s="90" t="e">
        <f aca="false">IF(LEN(VLOOKUP($A416,#REF!,6,FALSE())),UPPER(RIGHT(VLOOKUP($A416,#REF!,6,FALSE()), 1)),"")</f>
        <v>#VALUE!</v>
      </c>
      <c r="M416" s="91" t="e">
        <f aca="false">IF(LEN(VLOOKUP($A416,#REF!,7,FALSE())),UPPER(RIGHT(VLOOKUP($A416,#REF!,7,FALSE()), 1)),"")</f>
        <v>#VALUE!</v>
      </c>
      <c r="N416" s="185"/>
      <c r="O416" s="185"/>
      <c r="P416" s="185"/>
      <c r="Q416" s="185"/>
      <c r="R416" s="185"/>
      <c r="S416" s="100" t="e">
        <f aca="false">HLOOKUP("Device Tree Pin Name",#REF!,MATCH($A416,#REF!,0),FALSE())</f>
        <v>#VALUE!</v>
      </c>
      <c r="T416" s="95" t="e">
        <f aca="false">HLOOKUP("power rail",#REF!,MATCH($A416,#REF!,0),FALSE())</f>
        <v>#VALUE!</v>
      </c>
      <c r="U416" s="96" t="e">
        <f aca="false">HLOOKUP("Wake Capable",#REF!,MATCH($A416,#REF!,0),FALSE())</f>
        <v>#VALUE!</v>
      </c>
      <c r="V416" s="96" t="e">
        <f aca="false">HLOOKUP("Strap",#REF!,MATCH($A416,#REF!,0),FALSE())</f>
        <v>#VALUE!</v>
      </c>
      <c r="W416" s="96"/>
      <c r="X416" s="96"/>
      <c r="Y416" s="96"/>
      <c r="Z416" s="95"/>
      <c r="AA416" s="95" t="e">
        <f aca="false">HLOOKUP("Pad type",#REF!,MATCH($A416,#REF!,0),FALSE())</f>
        <v>#VALUE!</v>
      </c>
      <c r="AB416" s="100"/>
      <c r="AC416" s="100" t="e">
        <f aca="false">HLOOKUP("POR Pin State",#REF!,MATCH($A416,#REF!,0),FALSE())</f>
        <v>#VALUE!</v>
      </c>
      <c r="AD416" s="187"/>
      <c r="AE416" s="187"/>
      <c r="AF416" s="187"/>
      <c r="AG416" s="187"/>
      <c r="AH416" s="188"/>
      <c r="AI416" s="188"/>
      <c r="AJ416" s="189"/>
      <c r="AK416" s="189"/>
      <c r="AL416" s="189"/>
      <c r="AM416" s="189"/>
      <c r="AN416" s="189"/>
      <c r="AO416" s="189"/>
      <c r="AP416" s="189"/>
      <c r="AQ416" s="207" t="s">
        <v>952</v>
      </c>
      <c r="AR416" s="104"/>
      <c r="AS416" s="104"/>
      <c r="AT416" s="104"/>
      <c r="AU416" s="104"/>
      <c r="AV416" s="104"/>
      <c r="AW416" s="104"/>
      <c r="AX416" s="104"/>
      <c r="AY416" s="104"/>
      <c r="AZ416" s="104"/>
      <c r="BA416" s="199" t="s">
        <v>950</v>
      </c>
      <c r="BB416" s="162"/>
      <c r="BC416" s="104"/>
      <c r="BD416" s="191"/>
      <c r="BE416" s="195" t="s">
        <v>953</v>
      </c>
      <c r="BF416" s="108" t="e">
        <f aca="false">VLOOKUP($A416,#REF!, 34, FALSE())</f>
        <v>#VALUE!</v>
      </c>
      <c r="BG416" s="418" t="e">
        <f aca="false">VLOOKUP($A416,#REF!, 22, FALSE())</f>
        <v>#VALUE!</v>
      </c>
      <c r="BH416" s="109"/>
    </row>
    <row r="417" s="193" customFormat="true" ht="12.75" hidden="false" customHeight="true" outlineLevel="0" collapsed="false">
      <c r="A417" s="184" t="s">
        <v>954</v>
      </c>
      <c r="B417" s="86" t="e">
        <f aca="false">VLOOKUP($A417,#REF!, 34, FALSE())</f>
        <v>#VALUE!</v>
      </c>
      <c r="C417" s="87" t="str">
        <f aca="false">CONCATENATE("unused_",A417)</f>
        <v>unused_PEX_PLL2_TERMP</v>
      </c>
      <c r="D417" s="88" t="e">
        <f aca="false">IF(LEN(VLOOKUP($A417,#REF!,8,FALSE())),LEFT(VLOOKUP($A417,#REF!,8,FALSE()),LEN(VLOOKUP($A417,#REF!,8,FALSE()))-2),"")</f>
        <v>#VALUE!</v>
      </c>
      <c r="E417" s="89" t="s">
        <v>954</v>
      </c>
      <c r="F417" s="90" t="e">
        <f aca="false">IF(LEN(VLOOKUP($A417,#REF!,5,FALSE())),IF(INDEX(#REF!,MATCH($A417,#REF!,0),2),LEFT(VLOOKUP($A417,#REF!,5,FALSE()),LEN(VLOOKUP($A417,#REF!,5,FALSE()))-2),CONCATENATE(LEFT(VLOOKUP($A417,#REF!,5,FALSE()),LEN(VLOOKUP($A417,#REF!,5,FALSE()))-2),"*")),"")</f>
        <v>#VALUE!</v>
      </c>
      <c r="G417" s="90" t="e">
        <f aca="false">IF(LEN(VLOOKUP($A417,#REF!,6,FALSE())),IF(INDEX(#REF!,MATCH($A417,#REF!,0),3),LEFT(VLOOKUP($A417,#REF!,6,FALSE()),LEN(VLOOKUP($A417,#REF!,6,FALSE()))-2),CONCATENATE(LEFT(VLOOKUP($A417,#REF!,6,FALSE()),LEN(VLOOKUP($A417,#REF!,6,FALSE()))-2),"*")),"")</f>
        <v>#VALUE!</v>
      </c>
      <c r="H417" s="91" t="e">
        <f aca="false">IF(LEN(VLOOKUP($A417,#REF!,7,FALSE())),IF(INDEX(#REF!,MATCH($A417,#REF!,0),4),LEFT(VLOOKUP($A417,#REF!,7,FALSE()),LEN(VLOOKUP($A417,#REF!,7,FALSE()))-2),CONCATENATE(LEFT(VLOOKUP($A417,#REF!,7,FALSE()),LEN(VLOOKUP($A417,#REF!,7,FALSE()))-2),"*")),"")</f>
        <v>#VALUE!</v>
      </c>
      <c r="I417" s="92" t="e">
        <f aca="false">IF(LEN(VLOOKUP($A417,#REF!,8,FALSE())),UPPER(RIGHT(VLOOKUP($A417,#REF!,8,FALSE()), 1)),"")</f>
        <v>#VALUE!</v>
      </c>
      <c r="J417" s="90" t="e">
        <f aca="false">IF(LEN(VLOOKUP($A417,#REF!,4,FALSE())),UPPER(RIGHT(VLOOKUP($A417,#REF!,4,FALSE()), 1)),"")</f>
        <v>#VALUE!</v>
      </c>
      <c r="K417" s="90" t="e">
        <f aca="false">IF(LEN(VLOOKUP($A417,#REF!,5,FALSE())),UPPER(RIGHT(VLOOKUP($A417,#REF!,5,FALSE()), 1)),"")</f>
        <v>#VALUE!</v>
      </c>
      <c r="L417" s="90" t="e">
        <f aca="false">IF(LEN(VLOOKUP($A417,#REF!,6,FALSE())),UPPER(RIGHT(VLOOKUP($A417,#REF!,6,FALSE()), 1)),"")</f>
        <v>#VALUE!</v>
      </c>
      <c r="M417" s="91" t="e">
        <f aca="false">IF(LEN(VLOOKUP($A417,#REF!,7,FALSE())),UPPER(RIGHT(VLOOKUP($A417,#REF!,7,FALSE()), 1)),"")</f>
        <v>#VALUE!</v>
      </c>
      <c r="N417" s="185"/>
      <c r="O417" s="185"/>
      <c r="P417" s="185"/>
      <c r="Q417" s="185"/>
      <c r="R417" s="185"/>
      <c r="S417" s="100" t="e">
        <f aca="false">HLOOKUP("Device Tree Pin Name",#REF!,MATCH($A417,#REF!,0),FALSE())</f>
        <v>#VALUE!</v>
      </c>
      <c r="T417" s="95" t="e">
        <f aca="false">HLOOKUP("power rail",#REF!,MATCH($A417,#REF!,0),FALSE())</f>
        <v>#VALUE!</v>
      </c>
      <c r="U417" s="96" t="e">
        <f aca="false">HLOOKUP("Wake Capable",#REF!,MATCH($A417,#REF!,0),FALSE())</f>
        <v>#VALUE!</v>
      </c>
      <c r="V417" s="96" t="e">
        <f aca="false">HLOOKUP("Strap",#REF!,MATCH($A417,#REF!,0),FALSE())</f>
        <v>#VALUE!</v>
      </c>
      <c r="W417" s="96"/>
      <c r="X417" s="96"/>
      <c r="Y417" s="96"/>
      <c r="Z417" s="95"/>
      <c r="AA417" s="95" t="e">
        <f aca="false">HLOOKUP("Pad type",#REF!,MATCH($A417,#REF!,0),FALSE())</f>
        <v>#VALUE!</v>
      </c>
      <c r="AB417" s="100"/>
      <c r="AC417" s="100" t="e">
        <f aca="false">HLOOKUP("POR Pin State",#REF!,MATCH($A417,#REF!,0),FALSE())</f>
        <v>#VALUE!</v>
      </c>
      <c r="AD417" s="187"/>
      <c r="AE417" s="187"/>
      <c r="AF417" s="187"/>
      <c r="AG417" s="187"/>
      <c r="AH417" s="188"/>
      <c r="AI417" s="188"/>
      <c r="AJ417" s="189"/>
      <c r="AK417" s="189"/>
      <c r="AL417" s="189"/>
      <c r="AM417" s="189"/>
      <c r="AN417" s="189"/>
      <c r="AO417" s="189"/>
      <c r="AP417" s="189"/>
      <c r="AQ417" s="208" t="s">
        <v>954</v>
      </c>
      <c r="AR417" s="104"/>
      <c r="AS417" s="104"/>
      <c r="AT417" s="104"/>
      <c r="AU417" s="104"/>
      <c r="AV417" s="104"/>
      <c r="AW417" s="104"/>
      <c r="AX417" s="104"/>
      <c r="AY417" s="104"/>
      <c r="AZ417" s="104"/>
      <c r="BA417" s="199" t="s">
        <v>950</v>
      </c>
      <c r="BB417" s="162"/>
      <c r="BC417" s="104"/>
      <c r="BD417" s="191"/>
      <c r="BE417" s="195" t="s">
        <v>955</v>
      </c>
      <c r="BF417" s="108" t="e">
        <f aca="false">VLOOKUP($A417,#REF!, 34, FALSE())</f>
        <v>#VALUE!</v>
      </c>
      <c r="BG417" s="418" t="e">
        <f aca="false">VLOOKUP($A417,#REF!, 22, FALSE())</f>
        <v>#VALUE!</v>
      </c>
      <c r="BH417" s="109"/>
    </row>
    <row r="418" s="193" customFormat="true" ht="12.75" hidden="false" customHeight="true" outlineLevel="0" collapsed="false">
      <c r="A418" s="184" t="s">
        <v>956</v>
      </c>
      <c r="B418" s="86" t="e">
        <f aca="false">VLOOKUP($A418,#REF!, 34, FALSE())</f>
        <v>#VALUE!</v>
      </c>
      <c r="C418" s="87" t="str">
        <f aca="false">CONCATENATE("unused_",A418)</f>
        <v>unused_PEX_PLL3_TERMP</v>
      </c>
      <c r="D418" s="88" t="e">
        <f aca="false">IF(LEN(VLOOKUP($A418,#REF!,8,FALSE())),LEFT(VLOOKUP($A418,#REF!,8,FALSE()),LEN(VLOOKUP($A418,#REF!,8,FALSE()))-2),"")</f>
        <v>#VALUE!</v>
      </c>
      <c r="E418" s="89" t="s">
        <v>956</v>
      </c>
      <c r="F418" s="90" t="e">
        <f aca="false">IF(LEN(VLOOKUP($A418,#REF!,5,FALSE())),IF(INDEX(#REF!,MATCH($A418,#REF!,0),2),LEFT(VLOOKUP($A418,#REF!,5,FALSE()),LEN(VLOOKUP($A418,#REF!,5,FALSE()))-2),CONCATENATE(LEFT(VLOOKUP($A418,#REF!,5,FALSE()),LEN(VLOOKUP($A418,#REF!,5,FALSE()))-2),"*")),"")</f>
        <v>#VALUE!</v>
      </c>
      <c r="G418" s="90" t="e">
        <f aca="false">IF(LEN(VLOOKUP($A418,#REF!,6,FALSE())),IF(INDEX(#REF!,MATCH($A418,#REF!,0),3),LEFT(VLOOKUP($A418,#REF!,6,FALSE()),LEN(VLOOKUP($A418,#REF!,6,FALSE()))-2),CONCATENATE(LEFT(VLOOKUP($A418,#REF!,6,FALSE()),LEN(VLOOKUP($A418,#REF!,6,FALSE()))-2),"*")),"")</f>
        <v>#VALUE!</v>
      </c>
      <c r="H418" s="91" t="e">
        <f aca="false">IF(LEN(VLOOKUP($A418,#REF!,7,FALSE())),IF(INDEX(#REF!,MATCH($A418,#REF!,0),4),LEFT(VLOOKUP($A418,#REF!,7,FALSE()),LEN(VLOOKUP($A418,#REF!,7,FALSE()))-2),CONCATENATE(LEFT(VLOOKUP($A418,#REF!,7,FALSE()),LEN(VLOOKUP($A418,#REF!,7,FALSE()))-2),"*")),"")</f>
        <v>#VALUE!</v>
      </c>
      <c r="I418" s="92" t="e">
        <f aca="false">IF(LEN(VLOOKUP($A418,#REF!,8,FALSE())),UPPER(RIGHT(VLOOKUP($A418,#REF!,8,FALSE()), 1)),"")</f>
        <v>#VALUE!</v>
      </c>
      <c r="J418" s="90" t="e">
        <f aca="false">IF(LEN(VLOOKUP($A418,#REF!,4,FALSE())),UPPER(RIGHT(VLOOKUP($A418,#REF!,4,FALSE()), 1)),"")</f>
        <v>#VALUE!</v>
      </c>
      <c r="K418" s="90" t="e">
        <f aca="false">IF(LEN(VLOOKUP($A418,#REF!,5,FALSE())),UPPER(RIGHT(VLOOKUP($A418,#REF!,5,FALSE()), 1)),"")</f>
        <v>#VALUE!</v>
      </c>
      <c r="L418" s="90" t="e">
        <f aca="false">IF(LEN(VLOOKUP($A418,#REF!,6,FALSE())),UPPER(RIGHT(VLOOKUP($A418,#REF!,6,FALSE()), 1)),"")</f>
        <v>#VALUE!</v>
      </c>
      <c r="M418" s="91" t="e">
        <f aca="false">IF(LEN(VLOOKUP($A418,#REF!,7,FALSE())),UPPER(RIGHT(VLOOKUP($A418,#REF!,7,FALSE()), 1)),"")</f>
        <v>#VALUE!</v>
      </c>
      <c r="N418" s="185"/>
      <c r="O418" s="185"/>
      <c r="P418" s="185"/>
      <c r="Q418" s="185"/>
      <c r="R418" s="185"/>
      <c r="S418" s="100" t="e">
        <f aca="false">HLOOKUP("Device Tree Pin Name",#REF!,MATCH($A418,#REF!,0),FALSE())</f>
        <v>#VALUE!</v>
      </c>
      <c r="T418" s="95" t="e">
        <f aca="false">HLOOKUP("power rail",#REF!,MATCH($A418,#REF!,0),FALSE())</f>
        <v>#VALUE!</v>
      </c>
      <c r="U418" s="96" t="e">
        <f aca="false">HLOOKUP("Wake Capable",#REF!,MATCH($A418,#REF!,0),FALSE())</f>
        <v>#VALUE!</v>
      </c>
      <c r="V418" s="96" t="e">
        <f aca="false">HLOOKUP("Strap",#REF!,MATCH($A418,#REF!,0),FALSE())</f>
        <v>#VALUE!</v>
      </c>
      <c r="W418" s="96"/>
      <c r="X418" s="96"/>
      <c r="Y418" s="96"/>
      <c r="Z418" s="95"/>
      <c r="AA418" s="95" t="e">
        <f aca="false">HLOOKUP("Pad type",#REF!,MATCH($A418,#REF!,0),FALSE())</f>
        <v>#VALUE!</v>
      </c>
      <c r="AB418" s="100"/>
      <c r="AC418" s="100" t="e">
        <f aca="false">HLOOKUP("POR Pin State",#REF!,MATCH($A418,#REF!,0),FALSE())</f>
        <v>#VALUE!</v>
      </c>
      <c r="AD418" s="187"/>
      <c r="AE418" s="187"/>
      <c r="AF418" s="187"/>
      <c r="AG418" s="187"/>
      <c r="AH418" s="188"/>
      <c r="AI418" s="188"/>
      <c r="AJ418" s="189"/>
      <c r="AK418" s="189"/>
      <c r="AL418" s="189"/>
      <c r="AM418" s="189"/>
      <c r="AN418" s="189"/>
      <c r="AO418" s="189"/>
      <c r="AP418" s="189"/>
      <c r="AQ418" s="207" t="s">
        <v>956</v>
      </c>
      <c r="AR418" s="104"/>
      <c r="AS418" s="104"/>
      <c r="AT418" s="104"/>
      <c r="AU418" s="104"/>
      <c r="AV418" s="104"/>
      <c r="AW418" s="104"/>
      <c r="AX418" s="104"/>
      <c r="AY418" s="104"/>
      <c r="AZ418" s="104"/>
      <c r="BA418" s="199" t="s">
        <v>950</v>
      </c>
      <c r="BB418" s="162"/>
      <c r="BC418" s="104"/>
      <c r="BD418" s="191"/>
      <c r="BE418" s="195" t="s">
        <v>957</v>
      </c>
      <c r="BF418" s="108" t="e">
        <f aca="false">VLOOKUP($A418,#REF!, 34, FALSE())</f>
        <v>#VALUE!</v>
      </c>
      <c r="BG418" s="418" t="e">
        <f aca="false">VLOOKUP($A418,#REF!, 22, FALSE())</f>
        <v>#VALUE!</v>
      </c>
      <c r="BH418" s="109"/>
    </row>
    <row r="419" s="181" customFormat="true" ht="18" hidden="false" customHeight="true" outlineLevel="0" collapsed="false">
      <c r="A419" s="200" t="s">
        <v>958</v>
      </c>
      <c r="B419" s="200" t="s">
        <v>959</v>
      </c>
      <c r="C419" s="65"/>
      <c r="D419" s="66"/>
      <c r="E419" s="66"/>
      <c r="F419" s="66"/>
      <c r="G419" s="66"/>
      <c r="H419" s="66"/>
      <c r="I419" s="65"/>
      <c r="J419" s="65"/>
      <c r="K419" s="65"/>
      <c r="L419" s="65"/>
      <c r="M419" s="65"/>
      <c r="N419" s="65"/>
      <c r="O419" s="65"/>
      <c r="P419" s="65"/>
      <c r="Q419" s="65"/>
      <c r="R419" s="65"/>
      <c r="S419" s="65"/>
      <c r="T419" s="65"/>
      <c r="U419" s="67"/>
      <c r="V419" s="67"/>
      <c r="W419" s="67"/>
      <c r="X419" s="67"/>
      <c r="Y419" s="67"/>
      <c r="Z419" s="68"/>
      <c r="AA419" s="68"/>
      <c r="AB419" s="68"/>
      <c r="AC419" s="68"/>
      <c r="AD419" s="68"/>
      <c r="AE419" s="68"/>
      <c r="AF419" s="68"/>
      <c r="AG419" s="68"/>
      <c r="AH419" s="68"/>
      <c r="AI419" s="68"/>
      <c r="AJ419" s="68"/>
      <c r="AK419" s="68"/>
      <c r="AL419" s="68"/>
      <c r="AM419" s="68"/>
      <c r="AN419" s="68"/>
      <c r="AO419" s="68"/>
      <c r="AP419" s="68"/>
      <c r="AQ419" s="69"/>
      <c r="AR419" s="69"/>
      <c r="AS419" s="70"/>
      <c r="AT419" s="70"/>
      <c r="AU419" s="70"/>
      <c r="AV419" s="70"/>
      <c r="AW419" s="70"/>
      <c r="AX419" s="70"/>
      <c r="AY419" s="70"/>
      <c r="AZ419" s="70"/>
      <c r="BA419" s="70"/>
      <c r="BB419" s="70"/>
      <c r="BC419" s="81" t="s">
        <v>829</v>
      </c>
      <c r="BD419" s="70"/>
      <c r="BE419" s="182" t="s">
        <v>958</v>
      </c>
      <c r="BF419" s="358" t="s">
        <v>960</v>
      </c>
      <c r="BG419" s="358"/>
      <c r="BH419" s="182"/>
    </row>
    <row r="420" s="193" customFormat="true" ht="12.75" hidden="false" customHeight="true" outlineLevel="0" collapsed="false">
      <c r="A420" s="133" t="s">
        <v>961</v>
      </c>
      <c r="B420" s="86" t="e">
        <f aca="false">VLOOKUP($A420,#REF!, 34, FALSE())</f>
        <v>#VALUE!</v>
      </c>
      <c r="C420" s="87" t="str">
        <f aca="false">CONCATENATE("unused_",A420)</f>
        <v>unused_NVHS0_REFCLK0_P</v>
      </c>
      <c r="D420" s="88" t="e">
        <f aca="false">IF(LEN(VLOOKUP($A420,#REF!,8,FALSE())),LEFT(VLOOKUP($A420,#REF!,8,FALSE()),LEN(VLOOKUP($A420,#REF!,8,FALSE()))-2),"")</f>
        <v>#VALUE!</v>
      </c>
      <c r="E420" s="89" t="e">
        <f aca="false">IF(LEN(VLOOKUP($A420,#REF!,4,FALSE())),IF(INDEX(#REF!,MATCH($A420,#REF!,0),1),LEFT(VLOOKUP($A420,#REF!,4,FALSE()),LEN(VLOOKUP($A420,#REF!,4,FALSE()))-2),CONCATENATE(LEFT(VLOOKUP($A420,#REF!,4,FALSE()),LEN(VLOOKUP($A420,#REF!,4,FALSE()))-2),"*")),"")</f>
        <v>#VALUE!</v>
      </c>
      <c r="F420" s="90" t="e">
        <f aca="false">IF(LEN(VLOOKUP($A420,#REF!,5,FALSE())),IF(INDEX(#REF!,MATCH($A420,#REF!,0),2),LEFT(VLOOKUP($A420,#REF!,5,FALSE()),LEN(VLOOKUP($A420,#REF!,5,FALSE()))-2),CONCATENATE(LEFT(VLOOKUP($A420,#REF!,5,FALSE()),LEN(VLOOKUP($A420,#REF!,5,FALSE()))-2),"*")),"")</f>
        <v>#VALUE!</v>
      </c>
      <c r="G420" s="90" t="e">
        <f aca="false">IF(LEN(VLOOKUP($A420,#REF!,6,FALSE())),IF(INDEX(#REF!,MATCH($A420,#REF!,0),3),LEFT(VLOOKUP($A420,#REF!,6,FALSE()),LEN(VLOOKUP($A420,#REF!,6,FALSE()))-2),CONCATENATE(LEFT(VLOOKUP($A420,#REF!,6,FALSE()),LEN(VLOOKUP($A420,#REF!,6,FALSE()))-2),"*")),"")</f>
        <v>#VALUE!</v>
      </c>
      <c r="H420" s="91" t="e">
        <f aca="false">IF(LEN(VLOOKUP($A420,#REF!,7,FALSE())),IF(INDEX(#REF!,MATCH($A420,#REF!,0),4),LEFT(VLOOKUP($A420,#REF!,7,FALSE()),LEN(VLOOKUP($A420,#REF!,7,FALSE()))-2),CONCATENATE(LEFT(VLOOKUP($A420,#REF!,7,FALSE()),LEN(VLOOKUP($A420,#REF!,7,FALSE()))-2),"*")),"")</f>
        <v>#VALUE!</v>
      </c>
      <c r="I420" s="92" t="e">
        <f aca="false">IF(LEN(VLOOKUP($A420,#REF!,8,FALSE())),UPPER(RIGHT(VLOOKUP($A420,#REF!,8,FALSE()), 1)),"")</f>
        <v>#VALUE!</v>
      </c>
      <c r="J420" s="90" t="e">
        <f aca="false">IF(LEN(VLOOKUP($A420,#REF!,4,FALSE())),UPPER(RIGHT(VLOOKUP($A420,#REF!,4,FALSE()), 1)),"")</f>
        <v>#VALUE!</v>
      </c>
      <c r="K420" s="90" t="e">
        <f aca="false">IF(LEN(VLOOKUP($A420,#REF!,5,FALSE())),UPPER(RIGHT(VLOOKUP($A420,#REF!,5,FALSE()), 1)),"")</f>
        <v>#VALUE!</v>
      </c>
      <c r="L420" s="90" t="e">
        <f aca="false">IF(LEN(VLOOKUP($A420,#REF!,6,FALSE())),UPPER(RIGHT(VLOOKUP($A420,#REF!,6,FALSE()), 1)),"")</f>
        <v>#VALUE!</v>
      </c>
      <c r="M420" s="91" t="e">
        <f aca="false">IF(LEN(VLOOKUP($A420,#REF!,7,FALSE())),UPPER(RIGHT(VLOOKUP($A420,#REF!,7,FALSE()), 1)),"")</f>
        <v>#VALUE!</v>
      </c>
      <c r="N420" s="185"/>
      <c r="O420" s="185"/>
      <c r="P420" s="185"/>
      <c r="Q420" s="185"/>
      <c r="R420" s="185"/>
      <c r="S420" s="100" t="e">
        <f aca="false">HLOOKUP("Device Tree Pin Name",#REF!,MATCH($A420,#REF!,0),FALSE())</f>
        <v>#VALUE!</v>
      </c>
      <c r="T420" s="95" t="e">
        <f aca="false">HLOOKUP("power rail",#REF!,MATCH($A420,#REF!,0),FALSE())</f>
        <v>#VALUE!</v>
      </c>
      <c r="U420" s="96" t="e">
        <f aca="false">HLOOKUP("Wake Capable",#REF!,MATCH($A420,#REF!,0),FALSE())</f>
        <v>#VALUE!</v>
      </c>
      <c r="V420" s="96" t="e">
        <f aca="false">HLOOKUP("Strap",#REF!,MATCH($A420,#REF!,0),FALSE())</f>
        <v>#VALUE!</v>
      </c>
      <c r="W420" s="96"/>
      <c r="X420" s="96"/>
      <c r="Y420" s="96"/>
      <c r="Z420" s="95"/>
      <c r="AA420" s="95" t="e">
        <f aca="false">HLOOKUP("Pad type",#REF!,MATCH($A420,#REF!,0),FALSE())</f>
        <v>#VALUE!</v>
      </c>
      <c r="AB420" s="94"/>
      <c r="AC420" s="94" t="e">
        <f aca="false">HLOOKUP("POR Pin State",#REF!,MATCH($A420,#REF!,0),FALSE())</f>
        <v>#VALUE!</v>
      </c>
      <c r="AD420" s="187"/>
      <c r="AE420" s="187"/>
      <c r="AF420" s="187"/>
      <c r="AG420" s="187"/>
      <c r="AH420" s="188"/>
      <c r="AI420" s="188"/>
      <c r="AJ420" s="189"/>
      <c r="AK420" s="189"/>
      <c r="AL420" s="189"/>
      <c r="AM420" s="189"/>
      <c r="AN420" s="189"/>
      <c r="AO420" s="189"/>
      <c r="AP420" s="189"/>
      <c r="AQ420" s="207" t="s">
        <v>962</v>
      </c>
      <c r="AR420" s="104"/>
      <c r="AS420" s="104"/>
      <c r="AT420" s="104"/>
      <c r="AU420" s="104"/>
      <c r="AV420" s="104"/>
      <c r="AW420" s="104"/>
      <c r="AX420" s="104"/>
      <c r="AY420" s="104"/>
      <c r="AZ420" s="104"/>
      <c r="BA420" s="104"/>
      <c r="BB420" s="162"/>
      <c r="BC420" s="104"/>
      <c r="BD420" s="191"/>
      <c r="BE420" s="192" t="s">
        <v>961</v>
      </c>
      <c r="BF420" s="108" t="e">
        <f aca="false">VLOOKUP($A420,#REF!, 34, FALSE())</f>
        <v>#VALUE!</v>
      </c>
      <c r="BG420" s="418" t="e">
        <f aca="false">VLOOKUP($A420,#REF!, 22, FALSE())</f>
        <v>#VALUE!</v>
      </c>
      <c r="BH420" s="109"/>
    </row>
    <row r="421" s="193" customFormat="true" ht="12.75" hidden="false" customHeight="true" outlineLevel="0" collapsed="false">
      <c r="A421" s="133" t="s">
        <v>963</v>
      </c>
      <c r="B421" s="86" t="e">
        <f aca="false">VLOOKUP($A421,#REF!, 34, FALSE())</f>
        <v>#VALUE!</v>
      </c>
      <c r="C421" s="87" t="str">
        <f aca="false">CONCATENATE("unused_",A421)</f>
        <v>unused_NVHS0_REFCLK0_N</v>
      </c>
      <c r="D421" s="88" t="e">
        <f aca="false">IF(LEN(VLOOKUP($A421,#REF!,8,FALSE())),LEFT(VLOOKUP($A421,#REF!,8,FALSE()),LEN(VLOOKUP($A421,#REF!,8,FALSE()))-2),"")</f>
        <v>#VALUE!</v>
      </c>
      <c r="E421" s="89" t="e">
        <f aca="false">IF(LEN(VLOOKUP($A421,#REF!,4,FALSE())),IF(INDEX(#REF!,MATCH($A421,#REF!,0),1),LEFT(VLOOKUP($A421,#REF!,4,FALSE()),LEN(VLOOKUP($A421,#REF!,4,FALSE()))-2),CONCATENATE(LEFT(VLOOKUP($A421,#REF!,4,FALSE()),LEN(VLOOKUP($A421,#REF!,4,FALSE()))-2),"*")),"")</f>
        <v>#VALUE!</v>
      </c>
      <c r="F421" s="90" t="e">
        <f aca="false">IF(LEN(VLOOKUP($A421,#REF!,5,FALSE())),IF(INDEX(#REF!,MATCH($A421,#REF!,0),2),LEFT(VLOOKUP($A421,#REF!,5,FALSE()),LEN(VLOOKUP($A421,#REF!,5,FALSE()))-2),CONCATENATE(LEFT(VLOOKUP($A421,#REF!,5,FALSE()),LEN(VLOOKUP($A421,#REF!,5,FALSE()))-2),"*")),"")</f>
        <v>#VALUE!</v>
      </c>
      <c r="G421" s="90" t="e">
        <f aca="false">IF(LEN(VLOOKUP($A421,#REF!,6,FALSE())),IF(INDEX(#REF!,MATCH($A421,#REF!,0),3),LEFT(VLOOKUP($A421,#REF!,6,FALSE()),LEN(VLOOKUP($A421,#REF!,6,FALSE()))-2),CONCATENATE(LEFT(VLOOKUP($A421,#REF!,6,FALSE()),LEN(VLOOKUP($A421,#REF!,6,FALSE()))-2),"*")),"")</f>
        <v>#VALUE!</v>
      </c>
      <c r="H421" s="91" t="e">
        <f aca="false">IF(LEN(VLOOKUP($A421,#REF!,7,FALSE())),IF(INDEX(#REF!,MATCH($A421,#REF!,0),4),LEFT(VLOOKUP($A421,#REF!,7,FALSE()),LEN(VLOOKUP($A421,#REF!,7,FALSE()))-2),CONCATENATE(LEFT(VLOOKUP($A421,#REF!,7,FALSE()),LEN(VLOOKUP($A421,#REF!,7,FALSE()))-2),"*")),"")</f>
        <v>#VALUE!</v>
      </c>
      <c r="I421" s="92" t="e">
        <f aca="false">IF(LEN(VLOOKUP($A421,#REF!,8,FALSE())),UPPER(RIGHT(VLOOKUP($A421,#REF!,8,FALSE()), 1)),"")</f>
        <v>#VALUE!</v>
      </c>
      <c r="J421" s="90" t="e">
        <f aca="false">IF(LEN(VLOOKUP($A421,#REF!,4,FALSE())),UPPER(RIGHT(VLOOKUP($A421,#REF!,4,FALSE()), 1)),"")</f>
        <v>#VALUE!</v>
      </c>
      <c r="K421" s="90" t="e">
        <f aca="false">IF(LEN(VLOOKUP($A421,#REF!,5,FALSE())),UPPER(RIGHT(VLOOKUP($A421,#REF!,5,FALSE()), 1)),"")</f>
        <v>#VALUE!</v>
      </c>
      <c r="L421" s="90" t="e">
        <f aca="false">IF(LEN(VLOOKUP($A421,#REF!,6,FALSE())),UPPER(RIGHT(VLOOKUP($A421,#REF!,6,FALSE()), 1)),"")</f>
        <v>#VALUE!</v>
      </c>
      <c r="M421" s="91" t="e">
        <f aca="false">IF(LEN(VLOOKUP($A421,#REF!,7,FALSE())),UPPER(RIGHT(VLOOKUP($A421,#REF!,7,FALSE()), 1)),"")</f>
        <v>#VALUE!</v>
      </c>
      <c r="N421" s="185"/>
      <c r="O421" s="185"/>
      <c r="P421" s="185"/>
      <c r="Q421" s="185"/>
      <c r="R421" s="185"/>
      <c r="S421" s="100" t="e">
        <f aca="false">HLOOKUP("Device Tree Pin Name",#REF!,MATCH($A421,#REF!,0),FALSE())</f>
        <v>#VALUE!</v>
      </c>
      <c r="T421" s="95" t="e">
        <f aca="false">HLOOKUP("power rail",#REF!,MATCH($A421,#REF!,0),FALSE())</f>
        <v>#VALUE!</v>
      </c>
      <c r="U421" s="96" t="e">
        <f aca="false">HLOOKUP("Wake Capable",#REF!,MATCH($A421,#REF!,0),FALSE())</f>
        <v>#VALUE!</v>
      </c>
      <c r="V421" s="96" t="e">
        <f aca="false">HLOOKUP("Strap",#REF!,MATCH($A421,#REF!,0),FALSE())</f>
        <v>#VALUE!</v>
      </c>
      <c r="W421" s="96"/>
      <c r="X421" s="96"/>
      <c r="Y421" s="96"/>
      <c r="Z421" s="95"/>
      <c r="AA421" s="95" t="e">
        <f aca="false">HLOOKUP("Pad type",#REF!,MATCH($A421,#REF!,0),FALSE())</f>
        <v>#VALUE!</v>
      </c>
      <c r="AB421" s="100"/>
      <c r="AC421" s="100" t="e">
        <f aca="false">HLOOKUP("POR Pin State",#REF!,MATCH($A421,#REF!,0),FALSE())</f>
        <v>#VALUE!</v>
      </c>
      <c r="AD421" s="187"/>
      <c r="AE421" s="187"/>
      <c r="AF421" s="187"/>
      <c r="AG421" s="187"/>
      <c r="AH421" s="188"/>
      <c r="AI421" s="188"/>
      <c r="AJ421" s="189"/>
      <c r="AK421" s="189"/>
      <c r="AL421" s="189"/>
      <c r="AM421" s="189"/>
      <c r="AN421" s="189"/>
      <c r="AO421" s="189"/>
      <c r="AP421" s="189"/>
      <c r="AQ421" s="208" t="s">
        <v>964</v>
      </c>
      <c r="AR421" s="104"/>
      <c r="AS421" s="104"/>
      <c r="AT421" s="104"/>
      <c r="AU421" s="104"/>
      <c r="AV421" s="104"/>
      <c r="AW421" s="104"/>
      <c r="AX421" s="104"/>
      <c r="AY421" s="104"/>
      <c r="AZ421" s="104"/>
      <c r="BA421" s="104"/>
      <c r="BB421" s="162"/>
      <c r="BC421" s="104"/>
      <c r="BD421" s="191"/>
      <c r="BE421" s="195" t="s">
        <v>963</v>
      </c>
      <c r="BF421" s="108" t="e">
        <f aca="false">VLOOKUP($A421,#REF!, 34, FALSE())</f>
        <v>#VALUE!</v>
      </c>
      <c r="BG421" s="418" t="e">
        <f aca="false">VLOOKUP($A421,#REF!, 22, FALSE())</f>
        <v>#VALUE!</v>
      </c>
      <c r="BH421" s="109"/>
    </row>
    <row r="422" s="193" customFormat="true" ht="12.75" hidden="false" customHeight="true" outlineLevel="0" collapsed="false">
      <c r="A422" s="133" t="s">
        <v>965</v>
      </c>
      <c r="B422" s="86" t="e">
        <f aca="false">VLOOKUP($A422,#REF!, 34, FALSE())</f>
        <v>#VALUE!</v>
      </c>
      <c r="C422" s="87" t="str">
        <f aca="false">CONCATENATE("unused_",A422)</f>
        <v>unused_NVHS0_REFCLK1_P</v>
      </c>
      <c r="D422" s="88" t="e">
        <f aca="false">IF(LEN(VLOOKUP($A422,#REF!,8,FALSE())),LEFT(VLOOKUP($A422,#REF!,8,FALSE()),LEN(VLOOKUP($A422,#REF!,8,FALSE()))-2),"")</f>
        <v>#VALUE!</v>
      </c>
      <c r="E422" s="89" t="e">
        <f aca="false">IF(LEN(VLOOKUP($A422,#REF!,4,FALSE())),IF(INDEX(#REF!,MATCH($A422,#REF!,0),1),LEFT(VLOOKUP($A422,#REF!,4,FALSE()),LEN(VLOOKUP($A422,#REF!,4,FALSE()))-2),CONCATENATE(LEFT(VLOOKUP($A422,#REF!,4,FALSE()),LEN(VLOOKUP($A422,#REF!,4,FALSE()))-2),"*")),"")</f>
        <v>#VALUE!</v>
      </c>
      <c r="F422" s="90" t="e">
        <f aca="false">IF(LEN(VLOOKUP($A422,#REF!,5,FALSE())),IF(INDEX(#REF!,MATCH($A422,#REF!,0),2),LEFT(VLOOKUP($A422,#REF!,5,FALSE()),LEN(VLOOKUP($A422,#REF!,5,FALSE()))-2),CONCATENATE(LEFT(VLOOKUP($A422,#REF!,5,FALSE()),LEN(VLOOKUP($A422,#REF!,5,FALSE()))-2),"*")),"")</f>
        <v>#VALUE!</v>
      </c>
      <c r="G422" s="90" t="e">
        <f aca="false">IF(LEN(VLOOKUP($A422,#REF!,6,FALSE())),IF(INDEX(#REF!,MATCH($A422,#REF!,0),3),LEFT(VLOOKUP($A422,#REF!,6,FALSE()),LEN(VLOOKUP($A422,#REF!,6,FALSE()))-2),CONCATENATE(LEFT(VLOOKUP($A422,#REF!,6,FALSE()),LEN(VLOOKUP($A422,#REF!,6,FALSE()))-2),"*")),"")</f>
        <v>#VALUE!</v>
      </c>
      <c r="H422" s="91" t="e">
        <f aca="false">IF(LEN(VLOOKUP($A422,#REF!,7,FALSE())),IF(INDEX(#REF!,MATCH($A422,#REF!,0),4),LEFT(VLOOKUP($A422,#REF!,7,FALSE()),LEN(VLOOKUP($A422,#REF!,7,FALSE()))-2),CONCATENATE(LEFT(VLOOKUP($A422,#REF!,7,FALSE()),LEN(VLOOKUP($A422,#REF!,7,FALSE()))-2),"*")),"")</f>
        <v>#VALUE!</v>
      </c>
      <c r="I422" s="92" t="e">
        <f aca="false">IF(LEN(VLOOKUP($A422,#REF!,8,FALSE())),UPPER(RIGHT(VLOOKUP($A422,#REF!,8,FALSE()), 1)),"")</f>
        <v>#VALUE!</v>
      </c>
      <c r="J422" s="90" t="e">
        <f aca="false">IF(LEN(VLOOKUP($A422,#REF!,4,FALSE())),UPPER(RIGHT(VLOOKUP($A422,#REF!,4,FALSE()), 1)),"")</f>
        <v>#VALUE!</v>
      </c>
      <c r="K422" s="90" t="e">
        <f aca="false">IF(LEN(VLOOKUP($A422,#REF!,5,FALSE())),UPPER(RIGHT(VLOOKUP($A422,#REF!,5,FALSE()), 1)),"")</f>
        <v>#VALUE!</v>
      </c>
      <c r="L422" s="90" t="e">
        <f aca="false">IF(LEN(VLOOKUP($A422,#REF!,6,FALSE())),UPPER(RIGHT(VLOOKUP($A422,#REF!,6,FALSE()), 1)),"")</f>
        <v>#VALUE!</v>
      </c>
      <c r="M422" s="91" t="e">
        <f aca="false">IF(LEN(VLOOKUP($A422,#REF!,7,FALSE())),UPPER(RIGHT(VLOOKUP($A422,#REF!,7,FALSE()), 1)),"")</f>
        <v>#VALUE!</v>
      </c>
      <c r="N422" s="185"/>
      <c r="O422" s="185"/>
      <c r="P422" s="185"/>
      <c r="Q422" s="185"/>
      <c r="R422" s="185"/>
      <c r="S422" s="100" t="e">
        <f aca="false">HLOOKUP("Device Tree Pin Name",#REF!,MATCH($A422,#REF!,0),FALSE())</f>
        <v>#VALUE!</v>
      </c>
      <c r="T422" s="95" t="e">
        <f aca="false">HLOOKUP("power rail",#REF!,MATCH($A422,#REF!,0),FALSE())</f>
        <v>#VALUE!</v>
      </c>
      <c r="U422" s="96" t="e">
        <f aca="false">HLOOKUP("Wake Capable",#REF!,MATCH($A422,#REF!,0),FALSE())</f>
        <v>#VALUE!</v>
      </c>
      <c r="V422" s="96" t="e">
        <f aca="false">HLOOKUP("Strap",#REF!,MATCH($A422,#REF!,0),FALSE())</f>
        <v>#VALUE!</v>
      </c>
      <c r="W422" s="96"/>
      <c r="X422" s="96"/>
      <c r="Y422" s="96"/>
      <c r="Z422" s="95"/>
      <c r="AA422" s="95" t="e">
        <f aca="false">HLOOKUP("Pad type",#REF!,MATCH($A422,#REF!,0),FALSE())</f>
        <v>#VALUE!</v>
      </c>
      <c r="AB422" s="94"/>
      <c r="AC422" s="94" t="e">
        <f aca="false">HLOOKUP("POR Pin State",#REF!,MATCH($A422,#REF!,0),FALSE())</f>
        <v>#VALUE!</v>
      </c>
      <c r="AD422" s="187"/>
      <c r="AE422" s="187"/>
      <c r="AF422" s="187"/>
      <c r="AG422" s="187"/>
      <c r="AH422" s="188"/>
      <c r="AI422" s="188"/>
      <c r="AJ422" s="189"/>
      <c r="AK422" s="189"/>
      <c r="AL422" s="189"/>
      <c r="AM422" s="189"/>
      <c r="AN422" s="189"/>
      <c r="AO422" s="189"/>
      <c r="AP422" s="189"/>
      <c r="AQ422" s="207" t="s">
        <v>966</v>
      </c>
      <c r="AR422" s="104"/>
      <c r="AS422" s="104"/>
      <c r="AT422" s="104"/>
      <c r="AU422" s="104"/>
      <c r="AV422" s="104"/>
      <c r="AW422" s="104"/>
      <c r="AX422" s="104"/>
      <c r="AY422" s="104"/>
      <c r="AZ422" s="104"/>
      <c r="BA422" s="104"/>
      <c r="BB422" s="162"/>
      <c r="BC422" s="104"/>
      <c r="BD422" s="191"/>
      <c r="BE422" s="195" t="s">
        <v>965</v>
      </c>
      <c r="BF422" s="108" t="e">
        <f aca="false">VLOOKUP($A422,#REF!, 34, FALSE())</f>
        <v>#VALUE!</v>
      </c>
      <c r="BG422" s="418" t="e">
        <f aca="false">VLOOKUP($A422,#REF!, 22, FALSE())</f>
        <v>#VALUE!</v>
      </c>
      <c r="BH422" s="109"/>
    </row>
    <row r="423" s="193" customFormat="true" ht="12.75" hidden="false" customHeight="true" outlineLevel="0" collapsed="false">
      <c r="A423" s="133" t="s">
        <v>967</v>
      </c>
      <c r="B423" s="86" t="e">
        <f aca="false">VLOOKUP($A423,#REF!, 34, FALSE())</f>
        <v>#VALUE!</v>
      </c>
      <c r="C423" s="87" t="str">
        <f aca="false">CONCATENATE("unused_",A423)</f>
        <v>unused_NVHS0_REFCLK1_N</v>
      </c>
      <c r="D423" s="88" t="e">
        <f aca="false">IF(LEN(VLOOKUP($A423,#REF!,8,FALSE())),LEFT(VLOOKUP($A423,#REF!,8,FALSE()),LEN(VLOOKUP($A423,#REF!,8,FALSE()))-2),"")</f>
        <v>#VALUE!</v>
      </c>
      <c r="E423" s="89" t="e">
        <f aca="false">IF(LEN(VLOOKUP($A423,#REF!,4,FALSE())),IF(INDEX(#REF!,MATCH($A423,#REF!,0),1),LEFT(VLOOKUP($A423,#REF!,4,FALSE()),LEN(VLOOKUP($A423,#REF!,4,FALSE()))-2),CONCATENATE(LEFT(VLOOKUP($A423,#REF!,4,FALSE()),LEN(VLOOKUP($A423,#REF!,4,FALSE()))-2),"*")),"")</f>
        <v>#VALUE!</v>
      </c>
      <c r="F423" s="90" t="e">
        <f aca="false">IF(LEN(VLOOKUP($A423,#REF!,5,FALSE())),IF(INDEX(#REF!,MATCH($A423,#REF!,0),2),LEFT(VLOOKUP($A423,#REF!,5,FALSE()),LEN(VLOOKUP($A423,#REF!,5,FALSE()))-2),CONCATENATE(LEFT(VLOOKUP($A423,#REF!,5,FALSE()),LEN(VLOOKUP($A423,#REF!,5,FALSE()))-2),"*")),"")</f>
        <v>#VALUE!</v>
      </c>
      <c r="G423" s="90" t="e">
        <f aca="false">IF(LEN(VLOOKUP($A423,#REF!,6,FALSE())),IF(INDEX(#REF!,MATCH($A423,#REF!,0),3),LEFT(VLOOKUP($A423,#REF!,6,FALSE()),LEN(VLOOKUP($A423,#REF!,6,FALSE()))-2),CONCATENATE(LEFT(VLOOKUP($A423,#REF!,6,FALSE()),LEN(VLOOKUP($A423,#REF!,6,FALSE()))-2),"*")),"")</f>
        <v>#VALUE!</v>
      </c>
      <c r="H423" s="91" t="e">
        <f aca="false">IF(LEN(VLOOKUP($A423,#REF!,7,FALSE())),IF(INDEX(#REF!,MATCH($A423,#REF!,0),4),LEFT(VLOOKUP($A423,#REF!,7,FALSE()),LEN(VLOOKUP($A423,#REF!,7,FALSE()))-2),CONCATENATE(LEFT(VLOOKUP($A423,#REF!,7,FALSE()),LEN(VLOOKUP($A423,#REF!,7,FALSE()))-2),"*")),"")</f>
        <v>#VALUE!</v>
      </c>
      <c r="I423" s="92" t="e">
        <f aca="false">IF(LEN(VLOOKUP($A423,#REF!,8,FALSE())),UPPER(RIGHT(VLOOKUP($A423,#REF!,8,FALSE()), 1)),"")</f>
        <v>#VALUE!</v>
      </c>
      <c r="J423" s="90" t="e">
        <f aca="false">IF(LEN(VLOOKUP($A423,#REF!,4,FALSE())),UPPER(RIGHT(VLOOKUP($A423,#REF!,4,FALSE()), 1)),"")</f>
        <v>#VALUE!</v>
      </c>
      <c r="K423" s="90" t="e">
        <f aca="false">IF(LEN(VLOOKUP($A423,#REF!,5,FALSE())),UPPER(RIGHT(VLOOKUP($A423,#REF!,5,FALSE()), 1)),"")</f>
        <v>#VALUE!</v>
      </c>
      <c r="L423" s="90" t="e">
        <f aca="false">IF(LEN(VLOOKUP($A423,#REF!,6,FALSE())),UPPER(RIGHT(VLOOKUP($A423,#REF!,6,FALSE()), 1)),"")</f>
        <v>#VALUE!</v>
      </c>
      <c r="M423" s="91" t="e">
        <f aca="false">IF(LEN(VLOOKUP($A423,#REF!,7,FALSE())),UPPER(RIGHT(VLOOKUP($A423,#REF!,7,FALSE()), 1)),"")</f>
        <v>#VALUE!</v>
      </c>
      <c r="N423" s="185"/>
      <c r="O423" s="185"/>
      <c r="P423" s="185"/>
      <c r="Q423" s="185"/>
      <c r="R423" s="185"/>
      <c r="S423" s="100" t="e">
        <f aca="false">HLOOKUP("Device Tree Pin Name",#REF!,MATCH($A423,#REF!,0),FALSE())</f>
        <v>#VALUE!</v>
      </c>
      <c r="T423" s="95" t="e">
        <f aca="false">HLOOKUP("power rail",#REF!,MATCH($A423,#REF!,0),FALSE())</f>
        <v>#VALUE!</v>
      </c>
      <c r="U423" s="96" t="e">
        <f aca="false">HLOOKUP("Wake Capable",#REF!,MATCH($A423,#REF!,0),FALSE())</f>
        <v>#VALUE!</v>
      </c>
      <c r="V423" s="96" t="e">
        <f aca="false">HLOOKUP("Strap",#REF!,MATCH($A423,#REF!,0),FALSE())</f>
        <v>#VALUE!</v>
      </c>
      <c r="W423" s="96"/>
      <c r="X423" s="96"/>
      <c r="Y423" s="96"/>
      <c r="Z423" s="95"/>
      <c r="AA423" s="95" t="e">
        <f aca="false">HLOOKUP("Pad type",#REF!,MATCH($A423,#REF!,0),FALSE())</f>
        <v>#VALUE!</v>
      </c>
      <c r="AB423" s="100"/>
      <c r="AC423" s="100" t="e">
        <f aca="false">HLOOKUP("POR Pin State",#REF!,MATCH($A423,#REF!,0),FALSE())</f>
        <v>#VALUE!</v>
      </c>
      <c r="AD423" s="187"/>
      <c r="AE423" s="187"/>
      <c r="AF423" s="187"/>
      <c r="AG423" s="187"/>
      <c r="AH423" s="188"/>
      <c r="AI423" s="188"/>
      <c r="AJ423" s="189"/>
      <c r="AK423" s="189"/>
      <c r="AL423" s="189"/>
      <c r="AM423" s="189"/>
      <c r="AN423" s="189"/>
      <c r="AO423" s="189"/>
      <c r="AP423" s="189"/>
      <c r="AQ423" s="208" t="s">
        <v>968</v>
      </c>
      <c r="AR423" s="104"/>
      <c r="AS423" s="104"/>
      <c r="AT423" s="104"/>
      <c r="AU423" s="104"/>
      <c r="AV423" s="104"/>
      <c r="AW423" s="104"/>
      <c r="AX423" s="104"/>
      <c r="AY423" s="104"/>
      <c r="AZ423" s="104"/>
      <c r="BA423" s="104"/>
      <c r="BB423" s="162"/>
      <c r="BC423" s="104"/>
      <c r="BD423" s="191"/>
      <c r="BE423" s="195" t="s">
        <v>967</v>
      </c>
      <c r="BF423" s="108" t="e">
        <f aca="false">VLOOKUP($A423,#REF!, 34, FALSE())</f>
        <v>#VALUE!</v>
      </c>
      <c r="BG423" s="418" t="e">
        <f aca="false">VLOOKUP($A423,#REF!, 22, FALSE())</f>
        <v>#VALUE!</v>
      </c>
      <c r="BH423" s="109"/>
    </row>
    <row r="424" s="193" customFormat="true" ht="12.75" hidden="false" customHeight="true" outlineLevel="0" collapsed="false">
      <c r="A424" s="133" t="s">
        <v>969</v>
      </c>
      <c r="B424" s="86" t="e">
        <f aca="false">VLOOKUP($A424,#REF!, 34, FALSE())</f>
        <v>#VALUE!</v>
      </c>
      <c r="C424" s="87" t="str">
        <f aca="false">CONCATENATE("unused_",A424)</f>
        <v>unused_NVHS0_RX0P</v>
      </c>
      <c r="D424" s="88" t="e">
        <f aca="false">IF(LEN(VLOOKUP($A424,#REF!,8,FALSE())),LEFT(VLOOKUP($A424,#REF!,8,FALSE()),LEN(VLOOKUP($A424,#REF!,8,FALSE()))-2),"")</f>
        <v>#VALUE!</v>
      </c>
      <c r="E424" s="89" t="e">
        <f aca="false">IF(LEN(VLOOKUP($A424,#REF!,4,FALSE())),IF(INDEX(#REF!,MATCH($A424,#REF!,0),1),LEFT(VLOOKUP($A424,#REF!,4,FALSE()),LEN(VLOOKUP($A424,#REF!,4,FALSE()))-2),CONCATENATE(LEFT(VLOOKUP($A424,#REF!,4,FALSE()),LEN(VLOOKUP($A424,#REF!,4,FALSE()))-2),"*")),"")</f>
        <v>#VALUE!</v>
      </c>
      <c r="F424" s="90" t="e">
        <f aca="false">IF(LEN(VLOOKUP($A424,#REF!,5,FALSE())),IF(INDEX(#REF!,MATCH($A424,#REF!,0),2),LEFT(VLOOKUP($A424,#REF!,5,FALSE()),LEN(VLOOKUP($A424,#REF!,5,FALSE()))-2),CONCATENATE(LEFT(VLOOKUP($A424,#REF!,5,FALSE()),LEN(VLOOKUP($A424,#REF!,5,FALSE()))-2),"*")),"")</f>
        <v>#VALUE!</v>
      </c>
      <c r="G424" s="90" t="e">
        <f aca="false">IF(LEN(VLOOKUP($A424,#REF!,6,FALSE())),IF(INDEX(#REF!,MATCH($A424,#REF!,0),3),LEFT(VLOOKUP($A424,#REF!,6,FALSE()),LEN(VLOOKUP($A424,#REF!,6,FALSE()))-2),CONCATENATE(LEFT(VLOOKUP($A424,#REF!,6,FALSE()),LEN(VLOOKUP($A424,#REF!,6,FALSE()))-2),"*")),"")</f>
        <v>#VALUE!</v>
      </c>
      <c r="H424" s="91" t="e">
        <f aca="false">IF(LEN(VLOOKUP($A424,#REF!,7,FALSE())),IF(INDEX(#REF!,MATCH($A424,#REF!,0),4),LEFT(VLOOKUP($A424,#REF!,7,FALSE()),LEN(VLOOKUP($A424,#REF!,7,FALSE()))-2),CONCATENATE(LEFT(VLOOKUP($A424,#REF!,7,FALSE()),LEN(VLOOKUP($A424,#REF!,7,FALSE()))-2),"*")),"")</f>
        <v>#VALUE!</v>
      </c>
      <c r="I424" s="92" t="e">
        <f aca="false">IF(LEN(VLOOKUP($A424,#REF!,8,FALSE())),UPPER(RIGHT(VLOOKUP($A424,#REF!,8,FALSE()), 1)),"")</f>
        <v>#VALUE!</v>
      </c>
      <c r="J424" s="90" t="e">
        <f aca="false">IF(LEN(VLOOKUP($A424,#REF!,4,FALSE())),UPPER(RIGHT(VLOOKUP($A424,#REF!,4,FALSE()), 1)),"")</f>
        <v>#VALUE!</v>
      </c>
      <c r="K424" s="90" t="e">
        <f aca="false">IF(LEN(VLOOKUP($A424,#REF!,5,FALSE())),UPPER(RIGHT(VLOOKUP($A424,#REF!,5,FALSE()), 1)),"")</f>
        <v>#VALUE!</v>
      </c>
      <c r="L424" s="90" t="e">
        <f aca="false">IF(LEN(VLOOKUP($A424,#REF!,6,FALSE())),UPPER(RIGHT(VLOOKUP($A424,#REF!,6,FALSE()), 1)),"")</f>
        <v>#VALUE!</v>
      </c>
      <c r="M424" s="91" t="e">
        <f aca="false">IF(LEN(VLOOKUP($A424,#REF!,7,FALSE())),UPPER(RIGHT(VLOOKUP($A424,#REF!,7,FALSE()), 1)),"")</f>
        <v>#VALUE!</v>
      </c>
      <c r="N424" s="185"/>
      <c r="O424" s="185"/>
      <c r="P424" s="185"/>
      <c r="Q424" s="185"/>
      <c r="R424" s="185"/>
      <c r="S424" s="100" t="e">
        <f aca="false">HLOOKUP("Device Tree Pin Name",#REF!,MATCH($A424,#REF!,0),FALSE())</f>
        <v>#VALUE!</v>
      </c>
      <c r="T424" s="95" t="e">
        <f aca="false">HLOOKUP("power rail",#REF!,MATCH($A424,#REF!,0),FALSE())</f>
        <v>#VALUE!</v>
      </c>
      <c r="U424" s="96" t="e">
        <f aca="false">HLOOKUP("Wake Capable",#REF!,MATCH($A424,#REF!,0),FALSE())</f>
        <v>#VALUE!</v>
      </c>
      <c r="V424" s="96" t="e">
        <f aca="false">HLOOKUP("Strap",#REF!,MATCH($A424,#REF!,0),FALSE())</f>
        <v>#VALUE!</v>
      </c>
      <c r="W424" s="96"/>
      <c r="X424" s="96"/>
      <c r="Y424" s="96"/>
      <c r="Z424" s="95"/>
      <c r="AA424" s="95" t="e">
        <f aca="false">HLOOKUP("Pad type",#REF!,MATCH($A424,#REF!,0),FALSE())</f>
        <v>#VALUE!</v>
      </c>
      <c r="AB424" s="100"/>
      <c r="AC424" s="100" t="e">
        <f aca="false">HLOOKUP("POR Pin State",#REF!,MATCH($A424,#REF!,0),FALSE())</f>
        <v>#VALUE!</v>
      </c>
      <c r="AD424" s="187"/>
      <c r="AE424" s="187"/>
      <c r="AF424" s="187"/>
      <c r="AG424" s="187"/>
      <c r="AH424" s="188"/>
      <c r="AI424" s="188"/>
      <c r="AJ424" s="189"/>
      <c r="AK424" s="189"/>
      <c r="AL424" s="189"/>
      <c r="AM424" s="189"/>
      <c r="AN424" s="189"/>
      <c r="AO424" s="189"/>
      <c r="AP424" s="189"/>
      <c r="AQ424" s="207" t="s">
        <v>970</v>
      </c>
      <c r="AR424" s="104"/>
      <c r="AS424" s="104"/>
      <c r="AT424" s="104"/>
      <c r="AU424" s="104"/>
      <c r="AV424" s="104"/>
      <c r="AW424" s="104"/>
      <c r="AX424" s="104"/>
      <c r="AY424" s="104"/>
      <c r="AZ424" s="104"/>
      <c r="BA424" s="104"/>
      <c r="BB424" s="162"/>
      <c r="BC424" s="104"/>
      <c r="BD424" s="191"/>
      <c r="BE424" s="195" t="s">
        <v>969</v>
      </c>
      <c r="BF424" s="108" t="e">
        <f aca="false">VLOOKUP($A424,#REF!, 34, FALSE())</f>
        <v>#VALUE!</v>
      </c>
      <c r="BG424" s="418" t="e">
        <f aca="false">VLOOKUP($A424,#REF!, 22, FALSE())</f>
        <v>#VALUE!</v>
      </c>
      <c r="BH424" s="109"/>
    </row>
    <row r="425" s="193" customFormat="true" ht="12.75" hidden="false" customHeight="true" outlineLevel="0" collapsed="false">
      <c r="A425" s="133" t="s">
        <v>971</v>
      </c>
      <c r="B425" s="86" t="e">
        <f aca="false">VLOOKUP($A425,#REF!, 34, FALSE())</f>
        <v>#VALUE!</v>
      </c>
      <c r="C425" s="87" t="str">
        <f aca="false">CONCATENATE("unused_",A425)</f>
        <v>unused_NVHS0_RX0N</v>
      </c>
      <c r="D425" s="88" t="e">
        <f aca="false">IF(LEN(VLOOKUP($A425,#REF!,8,FALSE())),LEFT(VLOOKUP($A425,#REF!,8,FALSE()),LEN(VLOOKUP($A425,#REF!,8,FALSE()))-2),"")</f>
        <v>#VALUE!</v>
      </c>
      <c r="E425" s="89" t="e">
        <f aca="false">IF(LEN(VLOOKUP($A425,#REF!,4,FALSE())),IF(INDEX(#REF!,MATCH($A425,#REF!,0),1),LEFT(VLOOKUP($A425,#REF!,4,FALSE()),LEN(VLOOKUP($A425,#REF!,4,FALSE()))-2),CONCATENATE(LEFT(VLOOKUP($A425,#REF!,4,FALSE()),LEN(VLOOKUP($A425,#REF!,4,FALSE()))-2),"*")),"")</f>
        <v>#VALUE!</v>
      </c>
      <c r="F425" s="90" t="e">
        <f aca="false">IF(LEN(VLOOKUP($A425,#REF!,5,FALSE())),IF(INDEX(#REF!,MATCH($A425,#REF!,0),2),LEFT(VLOOKUP($A425,#REF!,5,FALSE()),LEN(VLOOKUP($A425,#REF!,5,FALSE()))-2),CONCATENATE(LEFT(VLOOKUP($A425,#REF!,5,FALSE()),LEN(VLOOKUP($A425,#REF!,5,FALSE()))-2),"*")),"")</f>
        <v>#VALUE!</v>
      </c>
      <c r="G425" s="90" t="e">
        <f aca="false">IF(LEN(VLOOKUP($A425,#REF!,6,FALSE())),IF(INDEX(#REF!,MATCH($A425,#REF!,0),3),LEFT(VLOOKUP($A425,#REF!,6,FALSE()),LEN(VLOOKUP($A425,#REF!,6,FALSE()))-2),CONCATENATE(LEFT(VLOOKUP($A425,#REF!,6,FALSE()),LEN(VLOOKUP($A425,#REF!,6,FALSE()))-2),"*")),"")</f>
        <v>#VALUE!</v>
      </c>
      <c r="H425" s="91" t="e">
        <f aca="false">IF(LEN(VLOOKUP($A425,#REF!,7,FALSE())),IF(INDEX(#REF!,MATCH($A425,#REF!,0),4),LEFT(VLOOKUP($A425,#REF!,7,FALSE()),LEN(VLOOKUP($A425,#REF!,7,FALSE()))-2),CONCATENATE(LEFT(VLOOKUP($A425,#REF!,7,FALSE()),LEN(VLOOKUP($A425,#REF!,7,FALSE()))-2),"*")),"")</f>
        <v>#VALUE!</v>
      </c>
      <c r="I425" s="92" t="e">
        <f aca="false">IF(LEN(VLOOKUP($A425,#REF!,8,FALSE())),UPPER(RIGHT(VLOOKUP($A425,#REF!,8,FALSE()), 1)),"")</f>
        <v>#VALUE!</v>
      </c>
      <c r="J425" s="90" t="e">
        <f aca="false">IF(LEN(VLOOKUP($A425,#REF!,4,FALSE())),UPPER(RIGHT(VLOOKUP($A425,#REF!,4,FALSE()), 1)),"")</f>
        <v>#VALUE!</v>
      </c>
      <c r="K425" s="90" t="e">
        <f aca="false">IF(LEN(VLOOKUP($A425,#REF!,5,FALSE())),UPPER(RIGHT(VLOOKUP($A425,#REF!,5,FALSE()), 1)),"")</f>
        <v>#VALUE!</v>
      </c>
      <c r="L425" s="90" t="e">
        <f aca="false">IF(LEN(VLOOKUP($A425,#REF!,6,FALSE())),UPPER(RIGHT(VLOOKUP($A425,#REF!,6,FALSE()), 1)),"")</f>
        <v>#VALUE!</v>
      </c>
      <c r="M425" s="91" t="e">
        <f aca="false">IF(LEN(VLOOKUP($A425,#REF!,7,FALSE())),UPPER(RIGHT(VLOOKUP($A425,#REF!,7,FALSE()), 1)),"")</f>
        <v>#VALUE!</v>
      </c>
      <c r="N425" s="185"/>
      <c r="O425" s="185"/>
      <c r="P425" s="185"/>
      <c r="Q425" s="185"/>
      <c r="R425" s="185"/>
      <c r="S425" s="100" t="e">
        <f aca="false">HLOOKUP("Device Tree Pin Name",#REF!,MATCH($A425,#REF!,0),FALSE())</f>
        <v>#VALUE!</v>
      </c>
      <c r="T425" s="95" t="e">
        <f aca="false">HLOOKUP("power rail",#REF!,MATCH($A425,#REF!,0),FALSE())</f>
        <v>#VALUE!</v>
      </c>
      <c r="U425" s="96" t="e">
        <f aca="false">HLOOKUP("Wake Capable",#REF!,MATCH($A425,#REF!,0),FALSE())</f>
        <v>#VALUE!</v>
      </c>
      <c r="V425" s="96" t="e">
        <f aca="false">HLOOKUP("Strap",#REF!,MATCH($A425,#REF!,0),FALSE())</f>
        <v>#VALUE!</v>
      </c>
      <c r="W425" s="96"/>
      <c r="X425" s="96"/>
      <c r="Y425" s="96"/>
      <c r="Z425" s="95"/>
      <c r="AA425" s="95" t="e">
        <f aca="false">HLOOKUP("Pad type",#REF!,MATCH($A425,#REF!,0),FALSE())</f>
        <v>#VALUE!</v>
      </c>
      <c r="AB425" s="100"/>
      <c r="AC425" s="100" t="e">
        <f aca="false">HLOOKUP("POR Pin State",#REF!,MATCH($A425,#REF!,0),FALSE())</f>
        <v>#VALUE!</v>
      </c>
      <c r="AD425" s="187"/>
      <c r="AE425" s="187"/>
      <c r="AF425" s="187"/>
      <c r="AG425" s="187"/>
      <c r="AH425" s="188"/>
      <c r="AI425" s="188"/>
      <c r="AJ425" s="189"/>
      <c r="AK425" s="189"/>
      <c r="AL425" s="189"/>
      <c r="AM425" s="189"/>
      <c r="AN425" s="189"/>
      <c r="AO425" s="189"/>
      <c r="AP425" s="189"/>
      <c r="AQ425" s="208" t="s">
        <v>972</v>
      </c>
      <c r="AR425" s="104"/>
      <c r="AS425" s="104"/>
      <c r="AT425" s="104"/>
      <c r="AU425" s="104"/>
      <c r="AV425" s="104"/>
      <c r="AW425" s="104"/>
      <c r="AX425" s="104"/>
      <c r="AY425" s="104"/>
      <c r="AZ425" s="104"/>
      <c r="BA425" s="104"/>
      <c r="BB425" s="162"/>
      <c r="BC425" s="104"/>
      <c r="BD425" s="191"/>
      <c r="BE425" s="195" t="s">
        <v>971</v>
      </c>
      <c r="BF425" s="108" t="e">
        <f aca="false">VLOOKUP($A425,#REF!, 34, FALSE())</f>
        <v>#VALUE!</v>
      </c>
      <c r="BG425" s="418" t="e">
        <f aca="false">VLOOKUP($A425,#REF!, 22, FALSE())</f>
        <v>#VALUE!</v>
      </c>
      <c r="BH425" s="109"/>
    </row>
    <row r="426" s="193" customFormat="true" ht="12.75" hidden="false" customHeight="true" outlineLevel="0" collapsed="false">
      <c r="A426" s="133" t="s">
        <v>973</v>
      </c>
      <c r="B426" s="86" t="e">
        <f aca="false">VLOOKUP($A426,#REF!, 34, FALSE())</f>
        <v>#VALUE!</v>
      </c>
      <c r="C426" s="87" t="str">
        <f aca="false">CONCATENATE("unused_",A426)</f>
        <v>unused_NVHS0_TX0P</v>
      </c>
      <c r="D426" s="88" t="e">
        <f aca="false">IF(LEN(VLOOKUP($A426,#REF!,8,FALSE())),LEFT(VLOOKUP($A426,#REF!,8,FALSE()),LEN(VLOOKUP($A426,#REF!,8,FALSE()))-2),"")</f>
        <v>#VALUE!</v>
      </c>
      <c r="E426" s="89" t="e">
        <f aca="false">IF(LEN(VLOOKUP($A426,#REF!,4,FALSE())),IF(INDEX(#REF!,MATCH($A426,#REF!,0),1),LEFT(VLOOKUP($A426,#REF!,4,FALSE()),LEN(VLOOKUP($A426,#REF!,4,FALSE()))-2),CONCATENATE(LEFT(VLOOKUP($A426,#REF!,4,FALSE()),LEN(VLOOKUP($A426,#REF!,4,FALSE()))-2),"*")),"")</f>
        <v>#VALUE!</v>
      </c>
      <c r="F426" s="90" t="e">
        <f aca="false">IF(LEN(VLOOKUP($A426,#REF!,5,FALSE())),IF(INDEX(#REF!,MATCH($A426,#REF!,0),2),LEFT(VLOOKUP($A426,#REF!,5,FALSE()),LEN(VLOOKUP($A426,#REF!,5,FALSE()))-2),CONCATENATE(LEFT(VLOOKUP($A426,#REF!,5,FALSE()),LEN(VLOOKUP($A426,#REF!,5,FALSE()))-2),"*")),"")</f>
        <v>#VALUE!</v>
      </c>
      <c r="G426" s="90" t="e">
        <f aca="false">IF(LEN(VLOOKUP($A426,#REF!,6,FALSE())),IF(INDEX(#REF!,MATCH($A426,#REF!,0),3),LEFT(VLOOKUP($A426,#REF!,6,FALSE()),LEN(VLOOKUP($A426,#REF!,6,FALSE()))-2),CONCATENATE(LEFT(VLOOKUP($A426,#REF!,6,FALSE()),LEN(VLOOKUP($A426,#REF!,6,FALSE()))-2),"*")),"")</f>
        <v>#VALUE!</v>
      </c>
      <c r="H426" s="91" t="e">
        <f aca="false">IF(LEN(VLOOKUP($A426,#REF!,7,FALSE())),IF(INDEX(#REF!,MATCH($A426,#REF!,0),4),LEFT(VLOOKUP($A426,#REF!,7,FALSE()),LEN(VLOOKUP($A426,#REF!,7,FALSE()))-2),CONCATENATE(LEFT(VLOOKUP($A426,#REF!,7,FALSE()),LEN(VLOOKUP($A426,#REF!,7,FALSE()))-2),"*")),"")</f>
        <v>#VALUE!</v>
      </c>
      <c r="I426" s="92" t="e">
        <f aca="false">IF(LEN(VLOOKUP($A426,#REF!,8,FALSE())),UPPER(RIGHT(VLOOKUP($A426,#REF!,8,FALSE()), 1)),"")</f>
        <v>#VALUE!</v>
      </c>
      <c r="J426" s="90" t="e">
        <f aca="false">IF(LEN(VLOOKUP($A426,#REF!,4,FALSE())),UPPER(RIGHT(VLOOKUP($A426,#REF!,4,FALSE()), 1)),"")</f>
        <v>#VALUE!</v>
      </c>
      <c r="K426" s="90" t="e">
        <f aca="false">IF(LEN(VLOOKUP($A426,#REF!,5,FALSE())),UPPER(RIGHT(VLOOKUP($A426,#REF!,5,FALSE()), 1)),"")</f>
        <v>#VALUE!</v>
      </c>
      <c r="L426" s="90" t="e">
        <f aca="false">IF(LEN(VLOOKUP($A426,#REF!,6,FALSE())),UPPER(RIGHT(VLOOKUP($A426,#REF!,6,FALSE()), 1)),"")</f>
        <v>#VALUE!</v>
      </c>
      <c r="M426" s="91" t="e">
        <f aca="false">IF(LEN(VLOOKUP($A426,#REF!,7,FALSE())),UPPER(RIGHT(VLOOKUP($A426,#REF!,7,FALSE()), 1)),"")</f>
        <v>#VALUE!</v>
      </c>
      <c r="N426" s="185"/>
      <c r="O426" s="185"/>
      <c r="P426" s="185"/>
      <c r="Q426" s="185"/>
      <c r="R426" s="185"/>
      <c r="S426" s="100" t="e">
        <f aca="false">HLOOKUP("Device Tree Pin Name",#REF!,MATCH($A426,#REF!,0),FALSE())</f>
        <v>#VALUE!</v>
      </c>
      <c r="T426" s="95" t="e">
        <f aca="false">HLOOKUP("power rail",#REF!,MATCH($A426,#REF!,0),FALSE())</f>
        <v>#VALUE!</v>
      </c>
      <c r="U426" s="96" t="e">
        <f aca="false">HLOOKUP("Wake Capable",#REF!,MATCH($A426,#REF!,0),FALSE())</f>
        <v>#VALUE!</v>
      </c>
      <c r="V426" s="96" t="e">
        <f aca="false">HLOOKUP("Strap",#REF!,MATCH($A426,#REF!,0),FALSE())</f>
        <v>#VALUE!</v>
      </c>
      <c r="W426" s="96"/>
      <c r="X426" s="96"/>
      <c r="Y426" s="96"/>
      <c r="Z426" s="95"/>
      <c r="AA426" s="95" t="e">
        <f aca="false">HLOOKUP("Pad type",#REF!,MATCH($A426,#REF!,0),FALSE())</f>
        <v>#VALUE!</v>
      </c>
      <c r="AB426" s="100"/>
      <c r="AC426" s="100" t="e">
        <f aca="false">HLOOKUP("POR Pin State",#REF!,MATCH($A426,#REF!,0),FALSE())</f>
        <v>#VALUE!</v>
      </c>
      <c r="AD426" s="187"/>
      <c r="AE426" s="187"/>
      <c r="AF426" s="187"/>
      <c r="AG426" s="187"/>
      <c r="AH426" s="188"/>
      <c r="AI426" s="188"/>
      <c r="AJ426" s="189"/>
      <c r="AK426" s="189"/>
      <c r="AL426" s="189"/>
      <c r="AM426" s="189"/>
      <c r="AN426" s="189"/>
      <c r="AO426" s="189"/>
      <c r="AP426" s="189"/>
      <c r="AQ426" s="207" t="s">
        <v>974</v>
      </c>
      <c r="AR426" s="104"/>
      <c r="AS426" s="104"/>
      <c r="AT426" s="104"/>
      <c r="AU426" s="104"/>
      <c r="AV426" s="104"/>
      <c r="AW426" s="104"/>
      <c r="AX426" s="104"/>
      <c r="AY426" s="104"/>
      <c r="AZ426" s="104"/>
      <c r="BA426" s="104"/>
      <c r="BB426" s="162"/>
      <c r="BC426" s="104"/>
      <c r="BD426" s="191"/>
      <c r="BE426" s="195" t="s">
        <v>973</v>
      </c>
      <c r="BF426" s="108" t="e">
        <f aca="false">VLOOKUP($A426,#REF!, 34, FALSE())</f>
        <v>#VALUE!</v>
      </c>
      <c r="BG426" s="418" t="e">
        <f aca="false">VLOOKUP($A426,#REF!, 22, FALSE())</f>
        <v>#VALUE!</v>
      </c>
      <c r="BH426" s="109"/>
    </row>
    <row r="427" s="193" customFormat="true" ht="12.75" hidden="false" customHeight="true" outlineLevel="0" collapsed="false">
      <c r="A427" s="133" t="s">
        <v>975</v>
      </c>
      <c r="B427" s="86" t="e">
        <f aca="false">VLOOKUP($A427,#REF!, 34, FALSE())</f>
        <v>#VALUE!</v>
      </c>
      <c r="C427" s="87" t="str">
        <f aca="false">CONCATENATE("unused_",A427)</f>
        <v>unused_NVHS0_TX0N</v>
      </c>
      <c r="D427" s="88" t="e">
        <f aca="false">IF(LEN(VLOOKUP($A427,#REF!,8,FALSE())),LEFT(VLOOKUP($A427,#REF!,8,FALSE()),LEN(VLOOKUP($A427,#REF!,8,FALSE()))-2),"")</f>
        <v>#VALUE!</v>
      </c>
      <c r="E427" s="89" t="e">
        <f aca="false">IF(LEN(VLOOKUP($A427,#REF!,4,FALSE())),IF(INDEX(#REF!,MATCH($A427,#REF!,0),1),LEFT(VLOOKUP($A427,#REF!,4,FALSE()),LEN(VLOOKUP($A427,#REF!,4,FALSE()))-2),CONCATENATE(LEFT(VLOOKUP($A427,#REF!,4,FALSE()),LEN(VLOOKUP($A427,#REF!,4,FALSE()))-2),"*")),"")</f>
        <v>#VALUE!</v>
      </c>
      <c r="F427" s="90" t="e">
        <f aca="false">IF(LEN(VLOOKUP($A427,#REF!,5,FALSE())),IF(INDEX(#REF!,MATCH($A427,#REF!,0),2),LEFT(VLOOKUP($A427,#REF!,5,FALSE()),LEN(VLOOKUP($A427,#REF!,5,FALSE()))-2),CONCATENATE(LEFT(VLOOKUP($A427,#REF!,5,FALSE()),LEN(VLOOKUP($A427,#REF!,5,FALSE()))-2),"*")),"")</f>
        <v>#VALUE!</v>
      </c>
      <c r="G427" s="90" t="e">
        <f aca="false">IF(LEN(VLOOKUP($A427,#REF!,6,FALSE())),IF(INDEX(#REF!,MATCH($A427,#REF!,0),3),LEFT(VLOOKUP($A427,#REF!,6,FALSE()),LEN(VLOOKUP($A427,#REF!,6,FALSE()))-2),CONCATENATE(LEFT(VLOOKUP($A427,#REF!,6,FALSE()),LEN(VLOOKUP($A427,#REF!,6,FALSE()))-2),"*")),"")</f>
        <v>#VALUE!</v>
      </c>
      <c r="H427" s="91" t="e">
        <f aca="false">IF(LEN(VLOOKUP($A427,#REF!,7,FALSE())),IF(INDEX(#REF!,MATCH($A427,#REF!,0),4),LEFT(VLOOKUP($A427,#REF!,7,FALSE()),LEN(VLOOKUP($A427,#REF!,7,FALSE()))-2),CONCATENATE(LEFT(VLOOKUP($A427,#REF!,7,FALSE()),LEN(VLOOKUP($A427,#REF!,7,FALSE()))-2),"*")),"")</f>
        <v>#VALUE!</v>
      </c>
      <c r="I427" s="92" t="e">
        <f aca="false">IF(LEN(VLOOKUP($A427,#REF!,8,FALSE())),UPPER(RIGHT(VLOOKUP($A427,#REF!,8,FALSE()), 1)),"")</f>
        <v>#VALUE!</v>
      </c>
      <c r="J427" s="90" t="e">
        <f aca="false">IF(LEN(VLOOKUP($A427,#REF!,4,FALSE())),UPPER(RIGHT(VLOOKUP($A427,#REF!,4,FALSE()), 1)),"")</f>
        <v>#VALUE!</v>
      </c>
      <c r="K427" s="90" t="e">
        <f aca="false">IF(LEN(VLOOKUP($A427,#REF!,5,FALSE())),UPPER(RIGHT(VLOOKUP($A427,#REF!,5,FALSE()), 1)),"")</f>
        <v>#VALUE!</v>
      </c>
      <c r="L427" s="90" t="e">
        <f aca="false">IF(LEN(VLOOKUP($A427,#REF!,6,FALSE())),UPPER(RIGHT(VLOOKUP($A427,#REF!,6,FALSE()), 1)),"")</f>
        <v>#VALUE!</v>
      </c>
      <c r="M427" s="91" t="e">
        <f aca="false">IF(LEN(VLOOKUP($A427,#REF!,7,FALSE())),UPPER(RIGHT(VLOOKUP($A427,#REF!,7,FALSE()), 1)),"")</f>
        <v>#VALUE!</v>
      </c>
      <c r="N427" s="185"/>
      <c r="O427" s="185"/>
      <c r="P427" s="185"/>
      <c r="Q427" s="185"/>
      <c r="R427" s="185"/>
      <c r="S427" s="100" t="e">
        <f aca="false">HLOOKUP("Device Tree Pin Name",#REF!,MATCH($A427,#REF!,0),FALSE())</f>
        <v>#VALUE!</v>
      </c>
      <c r="T427" s="95" t="e">
        <f aca="false">HLOOKUP("power rail",#REF!,MATCH($A427,#REF!,0),FALSE())</f>
        <v>#VALUE!</v>
      </c>
      <c r="U427" s="96" t="e">
        <f aca="false">HLOOKUP("Wake Capable",#REF!,MATCH($A427,#REF!,0),FALSE())</f>
        <v>#VALUE!</v>
      </c>
      <c r="V427" s="96" t="e">
        <f aca="false">HLOOKUP("Strap",#REF!,MATCH($A427,#REF!,0),FALSE())</f>
        <v>#VALUE!</v>
      </c>
      <c r="W427" s="96"/>
      <c r="X427" s="96"/>
      <c r="Y427" s="96"/>
      <c r="Z427" s="95"/>
      <c r="AA427" s="95" t="e">
        <f aca="false">HLOOKUP("Pad type",#REF!,MATCH($A427,#REF!,0),FALSE())</f>
        <v>#VALUE!</v>
      </c>
      <c r="AB427" s="100"/>
      <c r="AC427" s="100" t="e">
        <f aca="false">HLOOKUP("POR Pin State",#REF!,MATCH($A427,#REF!,0),FALSE())</f>
        <v>#VALUE!</v>
      </c>
      <c r="AD427" s="187"/>
      <c r="AE427" s="187"/>
      <c r="AF427" s="187"/>
      <c r="AG427" s="187"/>
      <c r="AH427" s="188"/>
      <c r="AI427" s="188"/>
      <c r="AJ427" s="189"/>
      <c r="AK427" s="189"/>
      <c r="AL427" s="189"/>
      <c r="AM427" s="189"/>
      <c r="AN427" s="189"/>
      <c r="AO427" s="189"/>
      <c r="AP427" s="189"/>
      <c r="AQ427" s="208" t="s">
        <v>976</v>
      </c>
      <c r="AR427" s="104"/>
      <c r="AS427" s="104"/>
      <c r="AT427" s="104"/>
      <c r="AU427" s="104"/>
      <c r="AV427" s="104"/>
      <c r="AW427" s="104"/>
      <c r="AX427" s="104"/>
      <c r="AY427" s="104"/>
      <c r="AZ427" s="104"/>
      <c r="BA427" s="104"/>
      <c r="BB427" s="162"/>
      <c r="BC427" s="104"/>
      <c r="BD427" s="191"/>
      <c r="BE427" s="195" t="s">
        <v>975</v>
      </c>
      <c r="BF427" s="108" t="e">
        <f aca="false">VLOOKUP($A427,#REF!, 34, FALSE())</f>
        <v>#VALUE!</v>
      </c>
      <c r="BG427" s="418" t="e">
        <f aca="false">VLOOKUP($A427,#REF!, 22, FALSE())</f>
        <v>#VALUE!</v>
      </c>
      <c r="BH427" s="109"/>
    </row>
    <row r="428" s="193" customFormat="true" ht="12.75" hidden="false" customHeight="true" outlineLevel="0" collapsed="false">
      <c r="A428" s="133" t="s">
        <v>977</v>
      </c>
      <c r="B428" s="86" t="e">
        <f aca="false">VLOOKUP($A428,#REF!, 34, FALSE())</f>
        <v>#VALUE!</v>
      </c>
      <c r="C428" s="87" t="str">
        <f aca="false">CONCATENATE("unused_",A428)</f>
        <v>unused_NVHS0_RX1P</v>
      </c>
      <c r="D428" s="88" t="e">
        <f aca="false">IF(LEN(VLOOKUP($A428,#REF!,8,FALSE())),LEFT(VLOOKUP($A428,#REF!,8,FALSE()),LEN(VLOOKUP($A428,#REF!,8,FALSE()))-2),"")</f>
        <v>#VALUE!</v>
      </c>
      <c r="E428" s="89" t="e">
        <f aca="false">IF(LEN(VLOOKUP($A428,#REF!,4,FALSE())),IF(INDEX(#REF!,MATCH($A428,#REF!,0),1),LEFT(VLOOKUP($A428,#REF!,4,FALSE()),LEN(VLOOKUP($A428,#REF!,4,FALSE()))-2),CONCATENATE(LEFT(VLOOKUP($A428,#REF!,4,FALSE()),LEN(VLOOKUP($A428,#REF!,4,FALSE()))-2),"*")),"")</f>
        <v>#VALUE!</v>
      </c>
      <c r="F428" s="90" t="e">
        <f aca="false">IF(LEN(VLOOKUP($A428,#REF!,5,FALSE())),IF(INDEX(#REF!,MATCH($A428,#REF!,0),2),LEFT(VLOOKUP($A428,#REF!,5,FALSE()),LEN(VLOOKUP($A428,#REF!,5,FALSE()))-2),CONCATENATE(LEFT(VLOOKUP($A428,#REF!,5,FALSE()),LEN(VLOOKUP($A428,#REF!,5,FALSE()))-2),"*")),"")</f>
        <v>#VALUE!</v>
      </c>
      <c r="G428" s="90" t="e">
        <f aca="false">IF(LEN(VLOOKUP($A428,#REF!,6,FALSE())),IF(INDEX(#REF!,MATCH($A428,#REF!,0),3),LEFT(VLOOKUP($A428,#REF!,6,FALSE()),LEN(VLOOKUP($A428,#REF!,6,FALSE()))-2),CONCATENATE(LEFT(VLOOKUP($A428,#REF!,6,FALSE()),LEN(VLOOKUP($A428,#REF!,6,FALSE()))-2),"*")),"")</f>
        <v>#VALUE!</v>
      </c>
      <c r="H428" s="91" t="e">
        <f aca="false">IF(LEN(VLOOKUP($A428,#REF!,7,FALSE())),IF(INDEX(#REF!,MATCH($A428,#REF!,0),4),LEFT(VLOOKUP($A428,#REF!,7,FALSE()),LEN(VLOOKUP($A428,#REF!,7,FALSE()))-2),CONCATENATE(LEFT(VLOOKUP($A428,#REF!,7,FALSE()),LEN(VLOOKUP($A428,#REF!,7,FALSE()))-2),"*")),"")</f>
        <v>#VALUE!</v>
      </c>
      <c r="I428" s="92" t="e">
        <f aca="false">IF(LEN(VLOOKUP($A428,#REF!,8,FALSE())),UPPER(RIGHT(VLOOKUP($A428,#REF!,8,FALSE()), 1)),"")</f>
        <v>#VALUE!</v>
      </c>
      <c r="J428" s="90" t="e">
        <f aca="false">IF(LEN(VLOOKUP($A428,#REF!,4,FALSE())),UPPER(RIGHT(VLOOKUP($A428,#REF!,4,FALSE()), 1)),"")</f>
        <v>#VALUE!</v>
      </c>
      <c r="K428" s="90" t="e">
        <f aca="false">IF(LEN(VLOOKUP($A428,#REF!,5,FALSE())),UPPER(RIGHT(VLOOKUP($A428,#REF!,5,FALSE()), 1)),"")</f>
        <v>#VALUE!</v>
      </c>
      <c r="L428" s="90" t="e">
        <f aca="false">IF(LEN(VLOOKUP($A428,#REF!,6,FALSE())),UPPER(RIGHT(VLOOKUP($A428,#REF!,6,FALSE()), 1)),"")</f>
        <v>#VALUE!</v>
      </c>
      <c r="M428" s="91" t="e">
        <f aca="false">IF(LEN(VLOOKUP($A428,#REF!,7,FALSE())),UPPER(RIGHT(VLOOKUP($A428,#REF!,7,FALSE()), 1)),"")</f>
        <v>#VALUE!</v>
      </c>
      <c r="N428" s="185"/>
      <c r="O428" s="185"/>
      <c r="P428" s="185"/>
      <c r="Q428" s="185"/>
      <c r="R428" s="185"/>
      <c r="S428" s="100" t="e">
        <f aca="false">HLOOKUP("Device Tree Pin Name",#REF!,MATCH($A428,#REF!,0),FALSE())</f>
        <v>#VALUE!</v>
      </c>
      <c r="T428" s="95" t="e">
        <f aca="false">HLOOKUP("power rail",#REF!,MATCH($A428,#REF!,0),FALSE())</f>
        <v>#VALUE!</v>
      </c>
      <c r="U428" s="96" t="e">
        <f aca="false">HLOOKUP("Wake Capable",#REF!,MATCH($A428,#REF!,0),FALSE())</f>
        <v>#VALUE!</v>
      </c>
      <c r="V428" s="96" t="e">
        <f aca="false">HLOOKUP("Strap",#REF!,MATCH($A428,#REF!,0),FALSE())</f>
        <v>#VALUE!</v>
      </c>
      <c r="W428" s="96"/>
      <c r="X428" s="96"/>
      <c r="Y428" s="96"/>
      <c r="Z428" s="95"/>
      <c r="AA428" s="95" t="e">
        <f aca="false">HLOOKUP("Pad type",#REF!,MATCH($A428,#REF!,0),FALSE())</f>
        <v>#VALUE!</v>
      </c>
      <c r="AB428" s="100"/>
      <c r="AC428" s="100" t="e">
        <f aca="false">HLOOKUP("POR Pin State",#REF!,MATCH($A428,#REF!,0),FALSE())</f>
        <v>#VALUE!</v>
      </c>
      <c r="AD428" s="187"/>
      <c r="AE428" s="187"/>
      <c r="AF428" s="187"/>
      <c r="AG428" s="187"/>
      <c r="AH428" s="188"/>
      <c r="AI428" s="188"/>
      <c r="AJ428" s="189"/>
      <c r="AK428" s="189"/>
      <c r="AL428" s="189"/>
      <c r="AM428" s="189"/>
      <c r="AN428" s="189"/>
      <c r="AO428" s="189"/>
      <c r="AP428" s="189"/>
      <c r="AQ428" s="207" t="s">
        <v>978</v>
      </c>
      <c r="AR428" s="104"/>
      <c r="AS428" s="104"/>
      <c r="AT428" s="104"/>
      <c r="AU428" s="104"/>
      <c r="AV428" s="104"/>
      <c r="AW428" s="104"/>
      <c r="AX428" s="104"/>
      <c r="AY428" s="104"/>
      <c r="AZ428" s="104"/>
      <c r="BA428" s="104"/>
      <c r="BB428" s="162"/>
      <c r="BC428" s="104"/>
      <c r="BD428" s="191"/>
      <c r="BE428" s="195" t="s">
        <v>977</v>
      </c>
      <c r="BF428" s="108" t="e">
        <f aca="false">VLOOKUP($A428,#REF!, 34, FALSE())</f>
        <v>#VALUE!</v>
      </c>
      <c r="BG428" s="418" t="e">
        <f aca="false">VLOOKUP($A428,#REF!, 22, FALSE())</f>
        <v>#VALUE!</v>
      </c>
      <c r="BH428" s="109"/>
    </row>
    <row r="429" s="193" customFormat="true" ht="12.75" hidden="false" customHeight="true" outlineLevel="0" collapsed="false">
      <c r="A429" s="133" t="s">
        <v>979</v>
      </c>
      <c r="B429" s="86" t="e">
        <f aca="false">VLOOKUP($A429,#REF!, 34, FALSE())</f>
        <v>#VALUE!</v>
      </c>
      <c r="C429" s="87" t="str">
        <f aca="false">CONCATENATE("unused_",A429)</f>
        <v>unused_NVHS0_RX1N</v>
      </c>
      <c r="D429" s="88" t="e">
        <f aca="false">IF(LEN(VLOOKUP($A429,#REF!,8,FALSE())),LEFT(VLOOKUP($A429,#REF!,8,FALSE()),LEN(VLOOKUP($A429,#REF!,8,FALSE()))-2),"")</f>
        <v>#VALUE!</v>
      </c>
      <c r="E429" s="89" t="e">
        <f aca="false">IF(LEN(VLOOKUP($A429,#REF!,4,FALSE())),IF(INDEX(#REF!,MATCH($A429,#REF!,0),1),LEFT(VLOOKUP($A429,#REF!,4,FALSE()),LEN(VLOOKUP($A429,#REF!,4,FALSE()))-2),CONCATENATE(LEFT(VLOOKUP($A429,#REF!,4,FALSE()),LEN(VLOOKUP($A429,#REF!,4,FALSE()))-2),"*")),"")</f>
        <v>#VALUE!</v>
      </c>
      <c r="F429" s="90" t="e">
        <f aca="false">IF(LEN(VLOOKUP($A429,#REF!,5,FALSE())),IF(INDEX(#REF!,MATCH($A429,#REF!,0),2),LEFT(VLOOKUP($A429,#REF!,5,FALSE()),LEN(VLOOKUP($A429,#REF!,5,FALSE()))-2),CONCATENATE(LEFT(VLOOKUP($A429,#REF!,5,FALSE()),LEN(VLOOKUP($A429,#REF!,5,FALSE()))-2),"*")),"")</f>
        <v>#VALUE!</v>
      </c>
      <c r="G429" s="90" t="e">
        <f aca="false">IF(LEN(VLOOKUP($A429,#REF!,6,FALSE())),IF(INDEX(#REF!,MATCH($A429,#REF!,0),3),LEFT(VLOOKUP($A429,#REF!,6,FALSE()),LEN(VLOOKUP($A429,#REF!,6,FALSE()))-2),CONCATENATE(LEFT(VLOOKUP($A429,#REF!,6,FALSE()),LEN(VLOOKUP($A429,#REF!,6,FALSE()))-2),"*")),"")</f>
        <v>#VALUE!</v>
      </c>
      <c r="H429" s="91" t="e">
        <f aca="false">IF(LEN(VLOOKUP($A429,#REF!,7,FALSE())),IF(INDEX(#REF!,MATCH($A429,#REF!,0),4),LEFT(VLOOKUP($A429,#REF!,7,FALSE()),LEN(VLOOKUP($A429,#REF!,7,FALSE()))-2),CONCATENATE(LEFT(VLOOKUP($A429,#REF!,7,FALSE()),LEN(VLOOKUP($A429,#REF!,7,FALSE()))-2),"*")),"")</f>
        <v>#VALUE!</v>
      </c>
      <c r="I429" s="92" t="e">
        <f aca="false">IF(LEN(VLOOKUP($A429,#REF!,8,FALSE())),UPPER(RIGHT(VLOOKUP($A429,#REF!,8,FALSE()), 1)),"")</f>
        <v>#VALUE!</v>
      </c>
      <c r="J429" s="90" t="e">
        <f aca="false">IF(LEN(VLOOKUP($A429,#REF!,4,FALSE())),UPPER(RIGHT(VLOOKUP($A429,#REF!,4,FALSE()), 1)),"")</f>
        <v>#VALUE!</v>
      </c>
      <c r="K429" s="90" t="e">
        <f aca="false">IF(LEN(VLOOKUP($A429,#REF!,5,FALSE())),UPPER(RIGHT(VLOOKUP($A429,#REF!,5,FALSE()), 1)),"")</f>
        <v>#VALUE!</v>
      </c>
      <c r="L429" s="90" t="e">
        <f aca="false">IF(LEN(VLOOKUP($A429,#REF!,6,FALSE())),UPPER(RIGHT(VLOOKUP($A429,#REF!,6,FALSE()), 1)),"")</f>
        <v>#VALUE!</v>
      </c>
      <c r="M429" s="91" t="e">
        <f aca="false">IF(LEN(VLOOKUP($A429,#REF!,7,FALSE())),UPPER(RIGHT(VLOOKUP($A429,#REF!,7,FALSE()), 1)),"")</f>
        <v>#VALUE!</v>
      </c>
      <c r="N429" s="185"/>
      <c r="O429" s="185"/>
      <c r="P429" s="185"/>
      <c r="Q429" s="185"/>
      <c r="R429" s="185"/>
      <c r="S429" s="100" t="e">
        <f aca="false">HLOOKUP("Device Tree Pin Name",#REF!,MATCH($A429,#REF!,0),FALSE())</f>
        <v>#VALUE!</v>
      </c>
      <c r="T429" s="95" t="e">
        <f aca="false">HLOOKUP("power rail",#REF!,MATCH($A429,#REF!,0),FALSE())</f>
        <v>#VALUE!</v>
      </c>
      <c r="U429" s="96" t="e">
        <f aca="false">HLOOKUP("Wake Capable",#REF!,MATCH($A429,#REF!,0),FALSE())</f>
        <v>#VALUE!</v>
      </c>
      <c r="V429" s="96" t="e">
        <f aca="false">HLOOKUP("Strap",#REF!,MATCH($A429,#REF!,0),FALSE())</f>
        <v>#VALUE!</v>
      </c>
      <c r="W429" s="96"/>
      <c r="X429" s="96"/>
      <c r="Y429" s="96"/>
      <c r="Z429" s="95"/>
      <c r="AA429" s="95" t="e">
        <f aca="false">HLOOKUP("Pad type",#REF!,MATCH($A429,#REF!,0),FALSE())</f>
        <v>#VALUE!</v>
      </c>
      <c r="AB429" s="100"/>
      <c r="AC429" s="100" t="e">
        <f aca="false">HLOOKUP("POR Pin State",#REF!,MATCH($A429,#REF!,0),FALSE())</f>
        <v>#VALUE!</v>
      </c>
      <c r="AD429" s="187"/>
      <c r="AE429" s="187"/>
      <c r="AF429" s="187"/>
      <c r="AG429" s="187"/>
      <c r="AH429" s="188"/>
      <c r="AI429" s="188"/>
      <c r="AJ429" s="189"/>
      <c r="AK429" s="189"/>
      <c r="AL429" s="189"/>
      <c r="AM429" s="189"/>
      <c r="AN429" s="189"/>
      <c r="AO429" s="189"/>
      <c r="AP429" s="189"/>
      <c r="AQ429" s="208" t="s">
        <v>980</v>
      </c>
      <c r="AR429" s="104"/>
      <c r="AS429" s="104"/>
      <c r="AT429" s="104"/>
      <c r="AU429" s="104"/>
      <c r="AV429" s="104"/>
      <c r="AW429" s="104"/>
      <c r="AX429" s="104"/>
      <c r="AY429" s="104"/>
      <c r="AZ429" s="104"/>
      <c r="BA429" s="104"/>
      <c r="BB429" s="162"/>
      <c r="BC429" s="104"/>
      <c r="BD429" s="191"/>
      <c r="BE429" s="195" t="s">
        <v>979</v>
      </c>
      <c r="BF429" s="108" t="e">
        <f aca="false">VLOOKUP($A429,#REF!, 34, FALSE())</f>
        <v>#VALUE!</v>
      </c>
      <c r="BG429" s="418" t="e">
        <f aca="false">VLOOKUP($A429,#REF!, 22, FALSE())</f>
        <v>#VALUE!</v>
      </c>
      <c r="BH429" s="109"/>
    </row>
    <row r="430" s="193" customFormat="true" ht="12.75" hidden="false" customHeight="true" outlineLevel="0" collapsed="false">
      <c r="A430" s="133" t="s">
        <v>981</v>
      </c>
      <c r="B430" s="86" t="e">
        <f aca="false">VLOOKUP($A430,#REF!, 34, FALSE())</f>
        <v>#VALUE!</v>
      </c>
      <c r="C430" s="87" t="str">
        <f aca="false">CONCATENATE("unused_",A430)</f>
        <v>unused_NVHS0_TX1P</v>
      </c>
      <c r="D430" s="88" t="e">
        <f aca="false">IF(LEN(VLOOKUP($A430,#REF!,8,FALSE())),LEFT(VLOOKUP($A430,#REF!,8,FALSE()),LEN(VLOOKUP($A430,#REF!,8,FALSE()))-2),"")</f>
        <v>#VALUE!</v>
      </c>
      <c r="E430" s="89" t="e">
        <f aca="false">IF(LEN(VLOOKUP($A430,#REF!,4,FALSE())),IF(INDEX(#REF!,MATCH($A430,#REF!,0),1),LEFT(VLOOKUP($A430,#REF!,4,FALSE()),LEN(VLOOKUP($A430,#REF!,4,FALSE()))-2),CONCATENATE(LEFT(VLOOKUP($A430,#REF!,4,FALSE()),LEN(VLOOKUP($A430,#REF!,4,FALSE()))-2),"*")),"")</f>
        <v>#VALUE!</v>
      </c>
      <c r="F430" s="90" t="e">
        <f aca="false">IF(LEN(VLOOKUP($A430,#REF!,5,FALSE())),IF(INDEX(#REF!,MATCH($A430,#REF!,0),2),LEFT(VLOOKUP($A430,#REF!,5,FALSE()),LEN(VLOOKUP($A430,#REF!,5,FALSE()))-2),CONCATENATE(LEFT(VLOOKUP($A430,#REF!,5,FALSE()),LEN(VLOOKUP($A430,#REF!,5,FALSE()))-2),"*")),"")</f>
        <v>#VALUE!</v>
      </c>
      <c r="G430" s="90" t="e">
        <f aca="false">IF(LEN(VLOOKUP($A430,#REF!,6,FALSE())),IF(INDEX(#REF!,MATCH($A430,#REF!,0),3),LEFT(VLOOKUP($A430,#REF!,6,FALSE()),LEN(VLOOKUP($A430,#REF!,6,FALSE()))-2),CONCATENATE(LEFT(VLOOKUP($A430,#REF!,6,FALSE()),LEN(VLOOKUP($A430,#REF!,6,FALSE()))-2),"*")),"")</f>
        <v>#VALUE!</v>
      </c>
      <c r="H430" s="91" t="e">
        <f aca="false">IF(LEN(VLOOKUP($A430,#REF!,7,FALSE())),IF(INDEX(#REF!,MATCH($A430,#REF!,0),4),LEFT(VLOOKUP($A430,#REF!,7,FALSE()),LEN(VLOOKUP($A430,#REF!,7,FALSE()))-2),CONCATENATE(LEFT(VLOOKUP($A430,#REF!,7,FALSE()),LEN(VLOOKUP($A430,#REF!,7,FALSE()))-2),"*")),"")</f>
        <v>#VALUE!</v>
      </c>
      <c r="I430" s="92" t="e">
        <f aca="false">IF(LEN(VLOOKUP($A430,#REF!,8,FALSE())),UPPER(RIGHT(VLOOKUP($A430,#REF!,8,FALSE()), 1)),"")</f>
        <v>#VALUE!</v>
      </c>
      <c r="J430" s="90" t="e">
        <f aca="false">IF(LEN(VLOOKUP($A430,#REF!,4,FALSE())),UPPER(RIGHT(VLOOKUP($A430,#REF!,4,FALSE()), 1)),"")</f>
        <v>#VALUE!</v>
      </c>
      <c r="K430" s="90" t="e">
        <f aca="false">IF(LEN(VLOOKUP($A430,#REF!,5,FALSE())),UPPER(RIGHT(VLOOKUP($A430,#REF!,5,FALSE()), 1)),"")</f>
        <v>#VALUE!</v>
      </c>
      <c r="L430" s="90" t="e">
        <f aca="false">IF(LEN(VLOOKUP($A430,#REF!,6,FALSE())),UPPER(RIGHT(VLOOKUP($A430,#REF!,6,FALSE()), 1)),"")</f>
        <v>#VALUE!</v>
      </c>
      <c r="M430" s="91" t="e">
        <f aca="false">IF(LEN(VLOOKUP($A430,#REF!,7,FALSE())),UPPER(RIGHT(VLOOKUP($A430,#REF!,7,FALSE()), 1)),"")</f>
        <v>#VALUE!</v>
      </c>
      <c r="N430" s="185"/>
      <c r="O430" s="185"/>
      <c r="P430" s="185"/>
      <c r="Q430" s="185"/>
      <c r="R430" s="185"/>
      <c r="S430" s="100" t="e">
        <f aca="false">HLOOKUP("Device Tree Pin Name",#REF!,MATCH($A430,#REF!,0),FALSE())</f>
        <v>#VALUE!</v>
      </c>
      <c r="T430" s="95" t="e">
        <f aca="false">HLOOKUP("power rail",#REF!,MATCH($A430,#REF!,0),FALSE())</f>
        <v>#VALUE!</v>
      </c>
      <c r="U430" s="96" t="e">
        <f aca="false">HLOOKUP("Wake Capable",#REF!,MATCH($A430,#REF!,0),FALSE())</f>
        <v>#VALUE!</v>
      </c>
      <c r="V430" s="96" t="e">
        <f aca="false">HLOOKUP("Strap",#REF!,MATCH($A430,#REF!,0),FALSE())</f>
        <v>#VALUE!</v>
      </c>
      <c r="W430" s="96"/>
      <c r="X430" s="96"/>
      <c r="Y430" s="96"/>
      <c r="Z430" s="95"/>
      <c r="AA430" s="95" t="e">
        <f aca="false">HLOOKUP("Pad type",#REF!,MATCH($A430,#REF!,0),FALSE())</f>
        <v>#VALUE!</v>
      </c>
      <c r="AB430" s="100"/>
      <c r="AC430" s="100" t="e">
        <f aca="false">HLOOKUP("POR Pin State",#REF!,MATCH($A430,#REF!,0),FALSE())</f>
        <v>#VALUE!</v>
      </c>
      <c r="AD430" s="187"/>
      <c r="AE430" s="187"/>
      <c r="AF430" s="187"/>
      <c r="AG430" s="187"/>
      <c r="AH430" s="188"/>
      <c r="AI430" s="188"/>
      <c r="AJ430" s="189"/>
      <c r="AK430" s="189"/>
      <c r="AL430" s="189"/>
      <c r="AM430" s="189"/>
      <c r="AN430" s="189"/>
      <c r="AO430" s="189"/>
      <c r="AP430" s="189"/>
      <c r="AQ430" s="207" t="s">
        <v>982</v>
      </c>
      <c r="AR430" s="104"/>
      <c r="AS430" s="104"/>
      <c r="AT430" s="104"/>
      <c r="AU430" s="104"/>
      <c r="AV430" s="104"/>
      <c r="AW430" s="104"/>
      <c r="AX430" s="104"/>
      <c r="AY430" s="104"/>
      <c r="AZ430" s="104"/>
      <c r="BA430" s="104"/>
      <c r="BB430" s="162"/>
      <c r="BC430" s="104"/>
      <c r="BD430" s="191"/>
      <c r="BE430" s="195" t="s">
        <v>981</v>
      </c>
      <c r="BF430" s="108" t="e">
        <f aca="false">VLOOKUP($A430,#REF!, 34, FALSE())</f>
        <v>#VALUE!</v>
      </c>
      <c r="BG430" s="418" t="e">
        <f aca="false">VLOOKUP($A430,#REF!, 22, FALSE())</f>
        <v>#VALUE!</v>
      </c>
      <c r="BH430" s="109"/>
    </row>
    <row r="431" s="193" customFormat="true" ht="12.75" hidden="false" customHeight="true" outlineLevel="0" collapsed="false">
      <c r="A431" s="133" t="s">
        <v>983</v>
      </c>
      <c r="B431" s="86" t="e">
        <f aca="false">VLOOKUP($A431,#REF!, 34, FALSE())</f>
        <v>#VALUE!</v>
      </c>
      <c r="C431" s="87" t="str">
        <f aca="false">CONCATENATE("unused_",A431)</f>
        <v>unused_NVHS0_TX1N</v>
      </c>
      <c r="D431" s="88" t="e">
        <f aca="false">IF(LEN(VLOOKUP($A431,#REF!,8,FALSE())),LEFT(VLOOKUP($A431,#REF!,8,FALSE()),LEN(VLOOKUP($A431,#REF!,8,FALSE()))-2),"")</f>
        <v>#VALUE!</v>
      </c>
      <c r="E431" s="89" t="e">
        <f aca="false">IF(LEN(VLOOKUP($A431,#REF!,4,FALSE())),IF(INDEX(#REF!,MATCH($A431,#REF!,0),1),LEFT(VLOOKUP($A431,#REF!,4,FALSE()),LEN(VLOOKUP($A431,#REF!,4,FALSE()))-2),CONCATENATE(LEFT(VLOOKUP($A431,#REF!,4,FALSE()),LEN(VLOOKUP($A431,#REF!,4,FALSE()))-2),"*")),"")</f>
        <v>#VALUE!</v>
      </c>
      <c r="F431" s="90" t="e">
        <f aca="false">IF(LEN(VLOOKUP($A431,#REF!,5,FALSE())),IF(INDEX(#REF!,MATCH($A431,#REF!,0),2),LEFT(VLOOKUP($A431,#REF!,5,FALSE()),LEN(VLOOKUP($A431,#REF!,5,FALSE()))-2),CONCATENATE(LEFT(VLOOKUP($A431,#REF!,5,FALSE()),LEN(VLOOKUP($A431,#REF!,5,FALSE()))-2),"*")),"")</f>
        <v>#VALUE!</v>
      </c>
      <c r="G431" s="90" t="e">
        <f aca="false">IF(LEN(VLOOKUP($A431,#REF!,6,FALSE())),IF(INDEX(#REF!,MATCH($A431,#REF!,0),3),LEFT(VLOOKUP($A431,#REF!,6,FALSE()),LEN(VLOOKUP($A431,#REF!,6,FALSE()))-2),CONCATENATE(LEFT(VLOOKUP($A431,#REF!,6,FALSE()),LEN(VLOOKUP($A431,#REF!,6,FALSE()))-2),"*")),"")</f>
        <v>#VALUE!</v>
      </c>
      <c r="H431" s="91" t="e">
        <f aca="false">IF(LEN(VLOOKUP($A431,#REF!,7,FALSE())),IF(INDEX(#REF!,MATCH($A431,#REF!,0),4),LEFT(VLOOKUP($A431,#REF!,7,FALSE()),LEN(VLOOKUP($A431,#REF!,7,FALSE()))-2),CONCATENATE(LEFT(VLOOKUP($A431,#REF!,7,FALSE()),LEN(VLOOKUP($A431,#REF!,7,FALSE()))-2),"*")),"")</f>
        <v>#VALUE!</v>
      </c>
      <c r="I431" s="92" t="e">
        <f aca="false">IF(LEN(VLOOKUP($A431,#REF!,8,FALSE())),UPPER(RIGHT(VLOOKUP($A431,#REF!,8,FALSE()), 1)),"")</f>
        <v>#VALUE!</v>
      </c>
      <c r="J431" s="90" t="e">
        <f aca="false">IF(LEN(VLOOKUP($A431,#REF!,4,FALSE())),UPPER(RIGHT(VLOOKUP($A431,#REF!,4,FALSE()), 1)),"")</f>
        <v>#VALUE!</v>
      </c>
      <c r="K431" s="90" t="e">
        <f aca="false">IF(LEN(VLOOKUP($A431,#REF!,5,FALSE())),UPPER(RIGHT(VLOOKUP($A431,#REF!,5,FALSE()), 1)),"")</f>
        <v>#VALUE!</v>
      </c>
      <c r="L431" s="90" t="e">
        <f aca="false">IF(LEN(VLOOKUP($A431,#REF!,6,FALSE())),UPPER(RIGHT(VLOOKUP($A431,#REF!,6,FALSE()), 1)),"")</f>
        <v>#VALUE!</v>
      </c>
      <c r="M431" s="91" t="e">
        <f aca="false">IF(LEN(VLOOKUP($A431,#REF!,7,FALSE())),UPPER(RIGHT(VLOOKUP($A431,#REF!,7,FALSE()), 1)),"")</f>
        <v>#VALUE!</v>
      </c>
      <c r="N431" s="185"/>
      <c r="O431" s="185"/>
      <c r="P431" s="185"/>
      <c r="Q431" s="185"/>
      <c r="R431" s="185"/>
      <c r="S431" s="100" t="e">
        <f aca="false">HLOOKUP("Device Tree Pin Name",#REF!,MATCH($A431,#REF!,0),FALSE())</f>
        <v>#VALUE!</v>
      </c>
      <c r="T431" s="95" t="e">
        <f aca="false">HLOOKUP("power rail",#REF!,MATCH($A431,#REF!,0),FALSE())</f>
        <v>#VALUE!</v>
      </c>
      <c r="U431" s="96" t="e">
        <f aca="false">HLOOKUP("Wake Capable",#REF!,MATCH($A431,#REF!,0),FALSE())</f>
        <v>#VALUE!</v>
      </c>
      <c r="V431" s="96" t="e">
        <f aca="false">HLOOKUP("Strap",#REF!,MATCH($A431,#REF!,0),FALSE())</f>
        <v>#VALUE!</v>
      </c>
      <c r="W431" s="96"/>
      <c r="X431" s="96"/>
      <c r="Y431" s="96"/>
      <c r="Z431" s="95"/>
      <c r="AA431" s="95" t="e">
        <f aca="false">HLOOKUP("Pad type",#REF!,MATCH($A431,#REF!,0),FALSE())</f>
        <v>#VALUE!</v>
      </c>
      <c r="AB431" s="100"/>
      <c r="AC431" s="100" t="e">
        <f aca="false">HLOOKUP("POR Pin State",#REF!,MATCH($A431,#REF!,0),FALSE())</f>
        <v>#VALUE!</v>
      </c>
      <c r="AD431" s="187"/>
      <c r="AE431" s="187"/>
      <c r="AF431" s="187"/>
      <c r="AG431" s="187"/>
      <c r="AH431" s="188"/>
      <c r="AI431" s="188"/>
      <c r="AJ431" s="189"/>
      <c r="AK431" s="189"/>
      <c r="AL431" s="189"/>
      <c r="AM431" s="189"/>
      <c r="AN431" s="189"/>
      <c r="AO431" s="189"/>
      <c r="AP431" s="189"/>
      <c r="AQ431" s="208" t="s">
        <v>984</v>
      </c>
      <c r="AR431" s="104"/>
      <c r="AS431" s="104"/>
      <c r="AT431" s="104"/>
      <c r="AU431" s="104"/>
      <c r="AV431" s="104"/>
      <c r="AW431" s="104"/>
      <c r="AX431" s="104"/>
      <c r="AY431" s="104"/>
      <c r="AZ431" s="104"/>
      <c r="BA431" s="104"/>
      <c r="BB431" s="162"/>
      <c r="BC431" s="104"/>
      <c r="BD431" s="191"/>
      <c r="BE431" s="195" t="s">
        <v>983</v>
      </c>
      <c r="BF431" s="108" t="e">
        <f aca="false">VLOOKUP($A431,#REF!, 34, FALSE())</f>
        <v>#VALUE!</v>
      </c>
      <c r="BG431" s="418" t="e">
        <f aca="false">VLOOKUP($A431,#REF!, 22, FALSE())</f>
        <v>#VALUE!</v>
      </c>
      <c r="BH431" s="109"/>
    </row>
    <row r="432" s="193" customFormat="true" ht="12.75" hidden="false" customHeight="true" outlineLevel="0" collapsed="false">
      <c r="A432" s="133" t="s">
        <v>985</v>
      </c>
      <c r="B432" s="86" t="e">
        <f aca="false">VLOOKUP($A432,#REF!, 34, FALSE())</f>
        <v>#VALUE!</v>
      </c>
      <c r="C432" s="87" t="str">
        <f aca="false">CONCATENATE("unused_",A432)</f>
        <v>unused_NVHS0_RX2P</v>
      </c>
      <c r="D432" s="88" t="e">
        <f aca="false">IF(LEN(VLOOKUP($A432,#REF!,8,FALSE())),LEFT(VLOOKUP($A432,#REF!,8,FALSE()),LEN(VLOOKUP($A432,#REF!,8,FALSE()))-2),"")</f>
        <v>#VALUE!</v>
      </c>
      <c r="E432" s="89" t="e">
        <f aca="false">IF(LEN(VLOOKUP($A432,#REF!,4,FALSE())),IF(INDEX(#REF!,MATCH($A432,#REF!,0),1),LEFT(VLOOKUP($A432,#REF!,4,FALSE()),LEN(VLOOKUP($A432,#REF!,4,FALSE()))-2),CONCATENATE(LEFT(VLOOKUP($A432,#REF!,4,FALSE()),LEN(VLOOKUP($A432,#REF!,4,FALSE()))-2),"*")),"")</f>
        <v>#VALUE!</v>
      </c>
      <c r="F432" s="90" t="e">
        <f aca="false">IF(LEN(VLOOKUP($A432,#REF!,5,FALSE())),IF(INDEX(#REF!,MATCH($A432,#REF!,0),2),LEFT(VLOOKUP($A432,#REF!,5,FALSE()),LEN(VLOOKUP($A432,#REF!,5,FALSE()))-2),CONCATENATE(LEFT(VLOOKUP($A432,#REF!,5,FALSE()),LEN(VLOOKUP($A432,#REF!,5,FALSE()))-2),"*")),"")</f>
        <v>#VALUE!</v>
      </c>
      <c r="G432" s="90" t="e">
        <f aca="false">IF(LEN(VLOOKUP($A432,#REF!,6,FALSE())),IF(INDEX(#REF!,MATCH($A432,#REF!,0),3),LEFT(VLOOKUP($A432,#REF!,6,FALSE()),LEN(VLOOKUP($A432,#REF!,6,FALSE()))-2),CONCATENATE(LEFT(VLOOKUP($A432,#REF!,6,FALSE()),LEN(VLOOKUP($A432,#REF!,6,FALSE()))-2),"*")),"")</f>
        <v>#VALUE!</v>
      </c>
      <c r="H432" s="91" t="e">
        <f aca="false">IF(LEN(VLOOKUP($A432,#REF!,7,FALSE())),IF(INDEX(#REF!,MATCH($A432,#REF!,0),4),LEFT(VLOOKUP($A432,#REF!,7,FALSE()),LEN(VLOOKUP($A432,#REF!,7,FALSE()))-2),CONCATENATE(LEFT(VLOOKUP($A432,#REF!,7,FALSE()),LEN(VLOOKUP($A432,#REF!,7,FALSE()))-2),"*")),"")</f>
        <v>#VALUE!</v>
      </c>
      <c r="I432" s="92" t="e">
        <f aca="false">IF(LEN(VLOOKUP($A432,#REF!,8,FALSE())),UPPER(RIGHT(VLOOKUP($A432,#REF!,8,FALSE()), 1)),"")</f>
        <v>#VALUE!</v>
      </c>
      <c r="J432" s="90" t="e">
        <f aca="false">IF(LEN(VLOOKUP($A432,#REF!,4,FALSE())),UPPER(RIGHT(VLOOKUP($A432,#REF!,4,FALSE()), 1)),"")</f>
        <v>#VALUE!</v>
      </c>
      <c r="K432" s="90" t="e">
        <f aca="false">IF(LEN(VLOOKUP($A432,#REF!,5,FALSE())),UPPER(RIGHT(VLOOKUP($A432,#REF!,5,FALSE()), 1)),"")</f>
        <v>#VALUE!</v>
      </c>
      <c r="L432" s="90" t="e">
        <f aca="false">IF(LEN(VLOOKUP($A432,#REF!,6,FALSE())),UPPER(RIGHT(VLOOKUP($A432,#REF!,6,FALSE()), 1)),"")</f>
        <v>#VALUE!</v>
      </c>
      <c r="M432" s="91" t="e">
        <f aca="false">IF(LEN(VLOOKUP($A432,#REF!,7,FALSE())),UPPER(RIGHT(VLOOKUP($A432,#REF!,7,FALSE()), 1)),"")</f>
        <v>#VALUE!</v>
      </c>
      <c r="N432" s="185"/>
      <c r="O432" s="185"/>
      <c r="P432" s="185"/>
      <c r="Q432" s="185"/>
      <c r="R432" s="185"/>
      <c r="S432" s="100" t="e">
        <f aca="false">HLOOKUP("Device Tree Pin Name",#REF!,MATCH($A432,#REF!,0),FALSE())</f>
        <v>#VALUE!</v>
      </c>
      <c r="T432" s="95" t="e">
        <f aca="false">HLOOKUP("power rail",#REF!,MATCH($A432,#REF!,0),FALSE())</f>
        <v>#VALUE!</v>
      </c>
      <c r="U432" s="96" t="e">
        <f aca="false">HLOOKUP("Wake Capable",#REF!,MATCH($A432,#REF!,0),FALSE())</f>
        <v>#VALUE!</v>
      </c>
      <c r="V432" s="96" t="e">
        <f aca="false">HLOOKUP("Strap",#REF!,MATCH($A432,#REF!,0),FALSE())</f>
        <v>#VALUE!</v>
      </c>
      <c r="W432" s="96"/>
      <c r="X432" s="96"/>
      <c r="Y432" s="96"/>
      <c r="Z432" s="95"/>
      <c r="AA432" s="95" t="e">
        <f aca="false">HLOOKUP("Pad type",#REF!,MATCH($A432,#REF!,0),FALSE())</f>
        <v>#VALUE!</v>
      </c>
      <c r="AB432" s="100"/>
      <c r="AC432" s="100" t="e">
        <f aca="false">HLOOKUP("POR Pin State",#REF!,MATCH($A432,#REF!,0),FALSE())</f>
        <v>#VALUE!</v>
      </c>
      <c r="AD432" s="187"/>
      <c r="AE432" s="187"/>
      <c r="AF432" s="187"/>
      <c r="AG432" s="187"/>
      <c r="AH432" s="188"/>
      <c r="AI432" s="188"/>
      <c r="AJ432" s="189"/>
      <c r="AK432" s="189"/>
      <c r="AL432" s="189"/>
      <c r="AM432" s="189"/>
      <c r="AN432" s="189"/>
      <c r="AO432" s="189"/>
      <c r="AP432" s="189"/>
      <c r="AQ432" s="207" t="s">
        <v>986</v>
      </c>
      <c r="AR432" s="104"/>
      <c r="AS432" s="104"/>
      <c r="AT432" s="104"/>
      <c r="AU432" s="104"/>
      <c r="AV432" s="104"/>
      <c r="AW432" s="104"/>
      <c r="AX432" s="104"/>
      <c r="AY432" s="104"/>
      <c r="AZ432" s="104"/>
      <c r="BA432" s="104"/>
      <c r="BB432" s="162"/>
      <c r="BC432" s="104"/>
      <c r="BD432" s="191"/>
      <c r="BE432" s="195" t="s">
        <v>985</v>
      </c>
      <c r="BF432" s="108" t="e">
        <f aca="false">VLOOKUP($A432,#REF!, 34, FALSE())</f>
        <v>#VALUE!</v>
      </c>
      <c r="BG432" s="418" t="e">
        <f aca="false">VLOOKUP($A432,#REF!, 22, FALSE())</f>
        <v>#VALUE!</v>
      </c>
      <c r="BH432" s="109"/>
    </row>
    <row r="433" s="193" customFormat="true" ht="12.75" hidden="false" customHeight="true" outlineLevel="0" collapsed="false">
      <c r="A433" s="133" t="s">
        <v>987</v>
      </c>
      <c r="B433" s="86" t="e">
        <f aca="false">VLOOKUP($A433,#REF!, 34, FALSE())</f>
        <v>#VALUE!</v>
      </c>
      <c r="C433" s="87" t="str">
        <f aca="false">CONCATENATE("unused_",A433)</f>
        <v>unused_NVHS0_RX2N</v>
      </c>
      <c r="D433" s="88" t="e">
        <f aca="false">IF(LEN(VLOOKUP($A433,#REF!,8,FALSE())),LEFT(VLOOKUP($A433,#REF!,8,FALSE()),LEN(VLOOKUP($A433,#REF!,8,FALSE()))-2),"")</f>
        <v>#VALUE!</v>
      </c>
      <c r="E433" s="89" t="e">
        <f aca="false">IF(LEN(VLOOKUP($A433,#REF!,4,FALSE())),IF(INDEX(#REF!,MATCH($A433,#REF!,0),1),LEFT(VLOOKUP($A433,#REF!,4,FALSE()),LEN(VLOOKUP($A433,#REF!,4,FALSE()))-2),CONCATENATE(LEFT(VLOOKUP($A433,#REF!,4,FALSE()),LEN(VLOOKUP($A433,#REF!,4,FALSE()))-2),"*")),"")</f>
        <v>#VALUE!</v>
      </c>
      <c r="F433" s="90" t="e">
        <f aca="false">IF(LEN(VLOOKUP($A433,#REF!,5,FALSE())),IF(INDEX(#REF!,MATCH($A433,#REF!,0),2),LEFT(VLOOKUP($A433,#REF!,5,FALSE()),LEN(VLOOKUP($A433,#REF!,5,FALSE()))-2),CONCATENATE(LEFT(VLOOKUP($A433,#REF!,5,FALSE()),LEN(VLOOKUP($A433,#REF!,5,FALSE()))-2),"*")),"")</f>
        <v>#VALUE!</v>
      </c>
      <c r="G433" s="90" t="e">
        <f aca="false">IF(LEN(VLOOKUP($A433,#REF!,6,FALSE())),IF(INDEX(#REF!,MATCH($A433,#REF!,0),3),LEFT(VLOOKUP($A433,#REF!,6,FALSE()),LEN(VLOOKUP($A433,#REF!,6,FALSE()))-2),CONCATENATE(LEFT(VLOOKUP($A433,#REF!,6,FALSE()),LEN(VLOOKUP($A433,#REF!,6,FALSE()))-2),"*")),"")</f>
        <v>#VALUE!</v>
      </c>
      <c r="H433" s="91" t="e">
        <f aca="false">IF(LEN(VLOOKUP($A433,#REF!,7,FALSE())),IF(INDEX(#REF!,MATCH($A433,#REF!,0),4),LEFT(VLOOKUP($A433,#REF!,7,FALSE()),LEN(VLOOKUP($A433,#REF!,7,FALSE()))-2),CONCATENATE(LEFT(VLOOKUP($A433,#REF!,7,FALSE()),LEN(VLOOKUP($A433,#REF!,7,FALSE()))-2),"*")),"")</f>
        <v>#VALUE!</v>
      </c>
      <c r="I433" s="92" t="e">
        <f aca="false">IF(LEN(VLOOKUP($A433,#REF!,8,FALSE())),UPPER(RIGHT(VLOOKUP($A433,#REF!,8,FALSE()), 1)),"")</f>
        <v>#VALUE!</v>
      </c>
      <c r="J433" s="90" t="e">
        <f aca="false">IF(LEN(VLOOKUP($A433,#REF!,4,FALSE())),UPPER(RIGHT(VLOOKUP($A433,#REF!,4,FALSE()), 1)),"")</f>
        <v>#VALUE!</v>
      </c>
      <c r="K433" s="90" t="e">
        <f aca="false">IF(LEN(VLOOKUP($A433,#REF!,5,FALSE())),UPPER(RIGHT(VLOOKUP($A433,#REF!,5,FALSE()), 1)),"")</f>
        <v>#VALUE!</v>
      </c>
      <c r="L433" s="90" t="e">
        <f aca="false">IF(LEN(VLOOKUP($A433,#REF!,6,FALSE())),UPPER(RIGHT(VLOOKUP($A433,#REF!,6,FALSE()), 1)),"")</f>
        <v>#VALUE!</v>
      </c>
      <c r="M433" s="91" t="e">
        <f aca="false">IF(LEN(VLOOKUP($A433,#REF!,7,FALSE())),UPPER(RIGHT(VLOOKUP($A433,#REF!,7,FALSE()), 1)),"")</f>
        <v>#VALUE!</v>
      </c>
      <c r="N433" s="185"/>
      <c r="O433" s="185"/>
      <c r="P433" s="185"/>
      <c r="Q433" s="185"/>
      <c r="R433" s="185"/>
      <c r="S433" s="100" t="e">
        <f aca="false">HLOOKUP("Device Tree Pin Name",#REF!,MATCH($A433,#REF!,0),FALSE())</f>
        <v>#VALUE!</v>
      </c>
      <c r="T433" s="95" t="e">
        <f aca="false">HLOOKUP("power rail",#REF!,MATCH($A433,#REF!,0),FALSE())</f>
        <v>#VALUE!</v>
      </c>
      <c r="U433" s="96" t="e">
        <f aca="false">HLOOKUP("Wake Capable",#REF!,MATCH($A433,#REF!,0),FALSE())</f>
        <v>#VALUE!</v>
      </c>
      <c r="V433" s="96" t="e">
        <f aca="false">HLOOKUP("Strap",#REF!,MATCH($A433,#REF!,0),FALSE())</f>
        <v>#VALUE!</v>
      </c>
      <c r="W433" s="96"/>
      <c r="X433" s="96"/>
      <c r="Y433" s="96"/>
      <c r="Z433" s="95"/>
      <c r="AA433" s="95" t="e">
        <f aca="false">HLOOKUP("Pad type",#REF!,MATCH($A433,#REF!,0),FALSE())</f>
        <v>#VALUE!</v>
      </c>
      <c r="AB433" s="100"/>
      <c r="AC433" s="100" t="e">
        <f aca="false">HLOOKUP("POR Pin State",#REF!,MATCH($A433,#REF!,0),FALSE())</f>
        <v>#VALUE!</v>
      </c>
      <c r="AD433" s="187"/>
      <c r="AE433" s="187"/>
      <c r="AF433" s="187"/>
      <c r="AG433" s="187"/>
      <c r="AH433" s="188"/>
      <c r="AI433" s="188"/>
      <c r="AJ433" s="189"/>
      <c r="AK433" s="189"/>
      <c r="AL433" s="189"/>
      <c r="AM433" s="189"/>
      <c r="AN433" s="189"/>
      <c r="AO433" s="189"/>
      <c r="AP433" s="189"/>
      <c r="AQ433" s="208" t="s">
        <v>988</v>
      </c>
      <c r="AR433" s="104"/>
      <c r="AS433" s="104"/>
      <c r="AT433" s="104"/>
      <c r="AU433" s="104"/>
      <c r="AV433" s="104"/>
      <c r="AW433" s="104"/>
      <c r="AX433" s="104"/>
      <c r="AY433" s="104"/>
      <c r="AZ433" s="104"/>
      <c r="BA433" s="104"/>
      <c r="BB433" s="162"/>
      <c r="BC433" s="104"/>
      <c r="BD433" s="191"/>
      <c r="BE433" s="195" t="s">
        <v>987</v>
      </c>
      <c r="BF433" s="108" t="e">
        <f aca="false">VLOOKUP($A433,#REF!, 34, FALSE())</f>
        <v>#VALUE!</v>
      </c>
      <c r="BG433" s="418" t="e">
        <f aca="false">VLOOKUP($A433,#REF!, 22, FALSE())</f>
        <v>#VALUE!</v>
      </c>
      <c r="BH433" s="109"/>
    </row>
    <row r="434" s="193" customFormat="true" ht="12.75" hidden="false" customHeight="true" outlineLevel="0" collapsed="false">
      <c r="A434" s="133" t="s">
        <v>989</v>
      </c>
      <c r="B434" s="86" t="e">
        <f aca="false">VLOOKUP($A434,#REF!, 34, FALSE())</f>
        <v>#VALUE!</v>
      </c>
      <c r="C434" s="87" t="str">
        <f aca="false">CONCATENATE("unused_",A434)</f>
        <v>unused_NVHS0_TX2P</v>
      </c>
      <c r="D434" s="88" t="e">
        <f aca="false">IF(LEN(VLOOKUP($A434,#REF!,8,FALSE())),LEFT(VLOOKUP($A434,#REF!,8,FALSE()),LEN(VLOOKUP($A434,#REF!,8,FALSE()))-2),"")</f>
        <v>#VALUE!</v>
      </c>
      <c r="E434" s="89" t="e">
        <f aca="false">IF(LEN(VLOOKUP($A434,#REF!,4,FALSE())),IF(INDEX(#REF!,MATCH($A434,#REF!,0),1),LEFT(VLOOKUP($A434,#REF!,4,FALSE()),LEN(VLOOKUP($A434,#REF!,4,FALSE()))-2),CONCATENATE(LEFT(VLOOKUP($A434,#REF!,4,FALSE()),LEN(VLOOKUP($A434,#REF!,4,FALSE()))-2),"*")),"")</f>
        <v>#VALUE!</v>
      </c>
      <c r="F434" s="90" t="e">
        <f aca="false">IF(LEN(VLOOKUP($A434,#REF!,5,FALSE())),IF(INDEX(#REF!,MATCH($A434,#REF!,0),2),LEFT(VLOOKUP($A434,#REF!,5,FALSE()),LEN(VLOOKUP($A434,#REF!,5,FALSE()))-2),CONCATENATE(LEFT(VLOOKUP($A434,#REF!,5,FALSE()),LEN(VLOOKUP($A434,#REF!,5,FALSE()))-2),"*")),"")</f>
        <v>#VALUE!</v>
      </c>
      <c r="G434" s="90" t="e">
        <f aca="false">IF(LEN(VLOOKUP($A434,#REF!,6,FALSE())),IF(INDEX(#REF!,MATCH($A434,#REF!,0),3),LEFT(VLOOKUP($A434,#REF!,6,FALSE()),LEN(VLOOKUP($A434,#REF!,6,FALSE()))-2),CONCATENATE(LEFT(VLOOKUP($A434,#REF!,6,FALSE()),LEN(VLOOKUP($A434,#REF!,6,FALSE()))-2),"*")),"")</f>
        <v>#VALUE!</v>
      </c>
      <c r="H434" s="91" t="e">
        <f aca="false">IF(LEN(VLOOKUP($A434,#REF!,7,FALSE())),IF(INDEX(#REF!,MATCH($A434,#REF!,0),4),LEFT(VLOOKUP($A434,#REF!,7,FALSE()),LEN(VLOOKUP($A434,#REF!,7,FALSE()))-2),CONCATENATE(LEFT(VLOOKUP($A434,#REF!,7,FALSE()),LEN(VLOOKUP($A434,#REF!,7,FALSE()))-2),"*")),"")</f>
        <v>#VALUE!</v>
      </c>
      <c r="I434" s="92" t="e">
        <f aca="false">IF(LEN(VLOOKUP($A434,#REF!,8,FALSE())),UPPER(RIGHT(VLOOKUP($A434,#REF!,8,FALSE()), 1)),"")</f>
        <v>#VALUE!</v>
      </c>
      <c r="J434" s="90" t="e">
        <f aca="false">IF(LEN(VLOOKUP($A434,#REF!,4,FALSE())),UPPER(RIGHT(VLOOKUP($A434,#REF!,4,FALSE()), 1)),"")</f>
        <v>#VALUE!</v>
      </c>
      <c r="K434" s="90" t="e">
        <f aca="false">IF(LEN(VLOOKUP($A434,#REF!,5,FALSE())),UPPER(RIGHT(VLOOKUP($A434,#REF!,5,FALSE()), 1)),"")</f>
        <v>#VALUE!</v>
      </c>
      <c r="L434" s="90" t="e">
        <f aca="false">IF(LEN(VLOOKUP($A434,#REF!,6,FALSE())),UPPER(RIGHT(VLOOKUP($A434,#REF!,6,FALSE()), 1)),"")</f>
        <v>#VALUE!</v>
      </c>
      <c r="M434" s="91" t="e">
        <f aca="false">IF(LEN(VLOOKUP($A434,#REF!,7,FALSE())),UPPER(RIGHT(VLOOKUP($A434,#REF!,7,FALSE()), 1)),"")</f>
        <v>#VALUE!</v>
      </c>
      <c r="N434" s="185"/>
      <c r="O434" s="185"/>
      <c r="P434" s="185"/>
      <c r="Q434" s="185"/>
      <c r="R434" s="185"/>
      <c r="S434" s="100" t="e">
        <f aca="false">HLOOKUP("Device Tree Pin Name",#REF!,MATCH($A434,#REF!,0),FALSE())</f>
        <v>#VALUE!</v>
      </c>
      <c r="T434" s="95" t="e">
        <f aca="false">HLOOKUP("power rail",#REF!,MATCH($A434,#REF!,0),FALSE())</f>
        <v>#VALUE!</v>
      </c>
      <c r="U434" s="96" t="e">
        <f aca="false">HLOOKUP("Wake Capable",#REF!,MATCH($A434,#REF!,0),FALSE())</f>
        <v>#VALUE!</v>
      </c>
      <c r="V434" s="96" t="e">
        <f aca="false">HLOOKUP("Strap",#REF!,MATCH($A434,#REF!,0),FALSE())</f>
        <v>#VALUE!</v>
      </c>
      <c r="W434" s="96"/>
      <c r="X434" s="96"/>
      <c r="Y434" s="96"/>
      <c r="Z434" s="95"/>
      <c r="AA434" s="95" t="e">
        <f aca="false">HLOOKUP("Pad type",#REF!,MATCH($A434,#REF!,0),FALSE())</f>
        <v>#VALUE!</v>
      </c>
      <c r="AB434" s="100"/>
      <c r="AC434" s="100" t="e">
        <f aca="false">HLOOKUP("POR Pin State",#REF!,MATCH($A434,#REF!,0),FALSE())</f>
        <v>#VALUE!</v>
      </c>
      <c r="AD434" s="187"/>
      <c r="AE434" s="187"/>
      <c r="AF434" s="187"/>
      <c r="AG434" s="187"/>
      <c r="AH434" s="188"/>
      <c r="AI434" s="188"/>
      <c r="AJ434" s="189"/>
      <c r="AK434" s="189"/>
      <c r="AL434" s="189"/>
      <c r="AM434" s="189"/>
      <c r="AN434" s="189"/>
      <c r="AO434" s="189"/>
      <c r="AP434" s="189"/>
      <c r="AQ434" s="207" t="s">
        <v>990</v>
      </c>
      <c r="AR434" s="104"/>
      <c r="AS434" s="104"/>
      <c r="AT434" s="104"/>
      <c r="AU434" s="104"/>
      <c r="AV434" s="104"/>
      <c r="AW434" s="104"/>
      <c r="AX434" s="104"/>
      <c r="AY434" s="104"/>
      <c r="AZ434" s="104"/>
      <c r="BA434" s="104"/>
      <c r="BB434" s="162"/>
      <c r="BC434" s="104"/>
      <c r="BD434" s="191"/>
      <c r="BE434" s="195" t="s">
        <v>989</v>
      </c>
      <c r="BF434" s="108" t="e">
        <f aca="false">VLOOKUP($A434,#REF!, 34, FALSE())</f>
        <v>#VALUE!</v>
      </c>
      <c r="BG434" s="418" t="e">
        <f aca="false">VLOOKUP($A434,#REF!, 22, FALSE())</f>
        <v>#VALUE!</v>
      </c>
      <c r="BH434" s="109"/>
    </row>
    <row r="435" s="193" customFormat="true" ht="12.75" hidden="false" customHeight="true" outlineLevel="0" collapsed="false">
      <c r="A435" s="133" t="s">
        <v>991</v>
      </c>
      <c r="B435" s="86" t="e">
        <f aca="false">VLOOKUP($A435,#REF!, 34, FALSE())</f>
        <v>#VALUE!</v>
      </c>
      <c r="C435" s="87" t="str">
        <f aca="false">CONCATENATE("unused_",A435)</f>
        <v>unused_NVHS0_TX2N</v>
      </c>
      <c r="D435" s="88" t="e">
        <f aca="false">IF(LEN(VLOOKUP($A435,#REF!,8,FALSE())),LEFT(VLOOKUP($A435,#REF!,8,FALSE()),LEN(VLOOKUP($A435,#REF!,8,FALSE()))-2),"")</f>
        <v>#VALUE!</v>
      </c>
      <c r="E435" s="89" t="e">
        <f aca="false">IF(LEN(VLOOKUP($A435,#REF!,4,FALSE())),IF(INDEX(#REF!,MATCH($A435,#REF!,0),1),LEFT(VLOOKUP($A435,#REF!,4,FALSE()),LEN(VLOOKUP($A435,#REF!,4,FALSE()))-2),CONCATENATE(LEFT(VLOOKUP($A435,#REF!,4,FALSE()),LEN(VLOOKUP($A435,#REF!,4,FALSE()))-2),"*")),"")</f>
        <v>#VALUE!</v>
      </c>
      <c r="F435" s="90" t="e">
        <f aca="false">IF(LEN(VLOOKUP($A435,#REF!,5,FALSE())),IF(INDEX(#REF!,MATCH($A435,#REF!,0),2),LEFT(VLOOKUP($A435,#REF!,5,FALSE()),LEN(VLOOKUP($A435,#REF!,5,FALSE()))-2),CONCATENATE(LEFT(VLOOKUP($A435,#REF!,5,FALSE()),LEN(VLOOKUP($A435,#REF!,5,FALSE()))-2),"*")),"")</f>
        <v>#VALUE!</v>
      </c>
      <c r="G435" s="90" t="e">
        <f aca="false">IF(LEN(VLOOKUP($A435,#REF!,6,FALSE())),IF(INDEX(#REF!,MATCH($A435,#REF!,0),3),LEFT(VLOOKUP($A435,#REF!,6,FALSE()),LEN(VLOOKUP($A435,#REF!,6,FALSE()))-2),CONCATENATE(LEFT(VLOOKUP($A435,#REF!,6,FALSE()),LEN(VLOOKUP($A435,#REF!,6,FALSE()))-2),"*")),"")</f>
        <v>#VALUE!</v>
      </c>
      <c r="H435" s="91" t="e">
        <f aca="false">IF(LEN(VLOOKUP($A435,#REF!,7,FALSE())),IF(INDEX(#REF!,MATCH($A435,#REF!,0),4),LEFT(VLOOKUP($A435,#REF!,7,FALSE()),LEN(VLOOKUP($A435,#REF!,7,FALSE()))-2),CONCATENATE(LEFT(VLOOKUP($A435,#REF!,7,FALSE()),LEN(VLOOKUP($A435,#REF!,7,FALSE()))-2),"*")),"")</f>
        <v>#VALUE!</v>
      </c>
      <c r="I435" s="92" t="e">
        <f aca="false">IF(LEN(VLOOKUP($A435,#REF!,8,FALSE())),UPPER(RIGHT(VLOOKUP($A435,#REF!,8,FALSE()), 1)),"")</f>
        <v>#VALUE!</v>
      </c>
      <c r="J435" s="90" t="e">
        <f aca="false">IF(LEN(VLOOKUP($A435,#REF!,4,FALSE())),UPPER(RIGHT(VLOOKUP($A435,#REF!,4,FALSE()), 1)),"")</f>
        <v>#VALUE!</v>
      </c>
      <c r="K435" s="90" t="e">
        <f aca="false">IF(LEN(VLOOKUP($A435,#REF!,5,FALSE())),UPPER(RIGHT(VLOOKUP($A435,#REF!,5,FALSE()), 1)),"")</f>
        <v>#VALUE!</v>
      </c>
      <c r="L435" s="90" t="e">
        <f aca="false">IF(LEN(VLOOKUP($A435,#REF!,6,FALSE())),UPPER(RIGHT(VLOOKUP($A435,#REF!,6,FALSE()), 1)),"")</f>
        <v>#VALUE!</v>
      </c>
      <c r="M435" s="91" t="e">
        <f aca="false">IF(LEN(VLOOKUP($A435,#REF!,7,FALSE())),UPPER(RIGHT(VLOOKUP($A435,#REF!,7,FALSE()), 1)),"")</f>
        <v>#VALUE!</v>
      </c>
      <c r="N435" s="185"/>
      <c r="O435" s="185"/>
      <c r="P435" s="185"/>
      <c r="Q435" s="185"/>
      <c r="R435" s="185"/>
      <c r="S435" s="100" t="e">
        <f aca="false">HLOOKUP("Device Tree Pin Name",#REF!,MATCH($A435,#REF!,0),FALSE())</f>
        <v>#VALUE!</v>
      </c>
      <c r="T435" s="95" t="e">
        <f aca="false">HLOOKUP("power rail",#REF!,MATCH($A435,#REF!,0),FALSE())</f>
        <v>#VALUE!</v>
      </c>
      <c r="U435" s="96" t="e">
        <f aca="false">HLOOKUP("Wake Capable",#REF!,MATCH($A435,#REF!,0),FALSE())</f>
        <v>#VALUE!</v>
      </c>
      <c r="V435" s="96" t="e">
        <f aca="false">HLOOKUP("Strap",#REF!,MATCH($A435,#REF!,0),FALSE())</f>
        <v>#VALUE!</v>
      </c>
      <c r="W435" s="96"/>
      <c r="X435" s="96"/>
      <c r="Y435" s="96"/>
      <c r="Z435" s="95"/>
      <c r="AA435" s="95" t="e">
        <f aca="false">HLOOKUP("Pad type",#REF!,MATCH($A435,#REF!,0),FALSE())</f>
        <v>#VALUE!</v>
      </c>
      <c r="AB435" s="100"/>
      <c r="AC435" s="100" t="e">
        <f aca="false">HLOOKUP("POR Pin State",#REF!,MATCH($A435,#REF!,0),FALSE())</f>
        <v>#VALUE!</v>
      </c>
      <c r="AD435" s="187"/>
      <c r="AE435" s="187"/>
      <c r="AF435" s="187"/>
      <c r="AG435" s="187"/>
      <c r="AH435" s="188"/>
      <c r="AI435" s="188"/>
      <c r="AJ435" s="189"/>
      <c r="AK435" s="189"/>
      <c r="AL435" s="189"/>
      <c r="AM435" s="189"/>
      <c r="AN435" s="189"/>
      <c r="AO435" s="189"/>
      <c r="AP435" s="189"/>
      <c r="AQ435" s="208" t="s">
        <v>992</v>
      </c>
      <c r="AR435" s="104"/>
      <c r="AS435" s="104"/>
      <c r="AT435" s="104"/>
      <c r="AU435" s="104"/>
      <c r="AV435" s="104"/>
      <c r="AW435" s="104"/>
      <c r="AX435" s="104"/>
      <c r="AY435" s="104"/>
      <c r="AZ435" s="104"/>
      <c r="BA435" s="104"/>
      <c r="BB435" s="162"/>
      <c r="BC435" s="104"/>
      <c r="BD435" s="191"/>
      <c r="BE435" s="195" t="s">
        <v>991</v>
      </c>
      <c r="BF435" s="108" t="e">
        <f aca="false">VLOOKUP($A435,#REF!, 34, FALSE())</f>
        <v>#VALUE!</v>
      </c>
      <c r="BG435" s="418" t="e">
        <f aca="false">VLOOKUP($A435,#REF!, 22, FALSE())</f>
        <v>#VALUE!</v>
      </c>
      <c r="BH435" s="109"/>
    </row>
    <row r="436" s="193" customFormat="true" ht="12.75" hidden="false" customHeight="true" outlineLevel="0" collapsed="false">
      <c r="A436" s="133" t="s">
        <v>993</v>
      </c>
      <c r="B436" s="86" t="e">
        <f aca="false">VLOOKUP($A436,#REF!, 34, FALSE())</f>
        <v>#VALUE!</v>
      </c>
      <c r="C436" s="87" t="str">
        <f aca="false">CONCATENATE("unused_",A436)</f>
        <v>unused_NVHS0_RX3P</v>
      </c>
      <c r="D436" s="88" t="e">
        <f aca="false">IF(LEN(VLOOKUP($A436,#REF!,8,FALSE())),LEFT(VLOOKUP($A436,#REF!,8,FALSE()),LEN(VLOOKUP($A436,#REF!,8,FALSE()))-2),"")</f>
        <v>#VALUE!</v>
      </c>
      <c r="E436" s="89" t="e">
        <f aca="false">IF(LEN(VLOOKUP($A436,#REF!,4,FALSE())),IF(INDEX(#REF!,MATCH($A436,#REF!,0),1),LEFT(VLOOKUP($A436,#REF!,4,FALSE()),LEN(VLOOKUP($A436,#REF!,4,FALSE()))-2),CONCATENATE(LEFT(VLOOKUP($A436,#REF!,4,FALSE()),LEN(VLOOKUP($A436,#REF!,4,FALSE()))-2),"*")),"")</f>
        <v>#VALUE!</v>
      </c>
      <c r="F436" s="90" t="e">
        <f aca="false">IF(LEN(VLOOKUP($A436,#REF!,5,FALSE())),IF(INDEX(#REF!,MATCH($A436,#REF!,0),2),LEFT(VLOOKUP($A436,#REF!,5,FALSE()),LEN(VLOOKUP($A436,#REF!,5,FALSE()))-2),CONCATENATE(LEFT(VLOOKUP($A436,#REF!,5,FALSE()),LEN(VLOOKUP($A436,#REF!,5,FALSE()))-2),"*")),"")</f>
        <v>#VALUE!</v>
      </c>
      <c r="G436" s="90" t="e">
        <f aca="false">IF(LEN(VLOOKUP($A436,#REF!,6,FALSE())),IF(INDEX(#REF!,MATCH($A436,#REF!,0),3),LEFT(VLOOKUP($A436,#REF!,6,FALSE()),LEN(VLOOKUP($A436,#REF!,6,FALSE()))-2),CONCATENATE(LEFT(VLOOKUP($A436,#REF!,6,FALSE()),LEN(VLOOKUP($A436,#REF!,6,FALSE()))-2),"*")),"")</f>
        <v>#VALUE!</v>
      </c>
      <c r="H436" s="91" t="e">
        <f aca="false">IF(LEN(VLOOKUP($A436,#REF!,7,FALSE())),IF(INDEX(#REF!,MATCH($A436,#REF!,0),4),LEFT(VLOOKUP($A436,#REF!,7,FALSE()),LEN(VLOOKUP($A436,#REF!,7,FALSE()))-2),CONCATENATE(LEFT(VLOOKUP($A436,#REF!,7,FALSE()),LEN(VLOOKUP($A436,#REF!,7,FALSE()))-2),"*")),"")</f>
        <v>#VALUE!</v>
      </c>
      <c r="I436" s="92" t="e">
        <f aca="false">IF(LEN(VLOOKUP($A436,#REF!,8,FALSE())),UPPER(RIGHT(VLOOKUP($A436,#REF!,8,FALSE()), 1)),"")</f>
        <v>#VALUE!</v>
      </c>
      <c r="J436" s="90" t="e">
        <f aca="false">IF(LEN(VLOOKUP($A436,#REF!,4,FALSE())),UPPER(RIGHT(VLOOKUP($A436,#REF!,4,FALSE()), 1)),"")</f>
        <v>#VALUE!</v>
      </c>
      <c r="K436" s="90" t="e">
        <f aca="false">IF(LEN(VLOOKUP($A436,#REF!,5,FALSE())),UPPER(RIGHT(VLOOKUP($A436,#REF!,5,FALSE()), 1)),"")</f>
        <v>#VALUE!</v>
      </c>
      <c r="L436" s="90" t="e">
        <f aca="false">IF(LEN(VLOOKUP($A436,#REF!,6,FALSE())),UPPER(RIGHT(VLOOKUP($A436,#REF!,6,FALSE()), 1)),"")</f>
        <v>#VALUE!</v>
      </c>
      <c r="M436" s="91" t="e">
        <f aca="false">IF(LEN(VLOOKUP($A436,#REF!,7,FALSE())),UPPER(RIGHT(VLOOKUP($A436,#REF!,7,FALSE()), 1)),"")</f>
        <v>#VALUE!</v>
      </c>
      <c r="N436" s="185"/>
      <c r="O436" s="185"/>
      <c r="P436" s="185"/>
      <c r="Q436" s="185"/>
      <c r="R436" s="185"/>
      <c r="S436" s="100" t="e">
        <f aca="false">HLOOKUP("Device Tree Pin Name",#REF!,MATCH($A436,#REF!,0),FALSE())</f>
        <v>#VALUE!</v>
      </c>
      <c r="T436" s="95" t="e">
        <f aca="false">HLOOKUP("power rail",#REF!,MATCH($A436,#REF!,0),FALSE())</f>
        <v>#VALUE!</v>
      </c>
      <c r="U436" s="96" t="e">
        <f aca="false">HLOOKUP("Wake Capable",#REF!,MATCH($A436,#REF!,0),FALSE())</f>
        <v>#VALUE!</v>
      </c>
      <c r="V436" s="96" t="e">
        <f aca="false">HLOOKUP("Strap",#REF!,MATCH($A436,#REF!,0),FALSE())</f>
        <v>#VALUE!</v>
      </c>
      <c r="W436" s="96"/>
      <c r="X436" s="96"/>
      <c r="Y436" s="96"/>
      <c r="Z436" s="95"/>
      <c r="AA436" s="95" t="e">
        <f aca="false">HLOOKUP("Pad type",#REF!,MATCH($A436,#REF!,0),FALSE())</f>
        <v>#VALUE!</v>
      </c>
      <c r="AB436" s="100"/>
      <c r="AC436" s="100" t="e">
        <f aca="false">HLOOKUP("POR Pin State",#REF!,MATCH($A436,#REF!,0),FALSE())</f>
        <v>#VALUE!</v>
      </c>
      <c r="AD436" s="187"/>
      <c r="AE436" s="187"/>
      <c r="AF436" s="187"/>
      <c r="AG436" s="187"/>
      <c r="AH436" s="188"/>
      <c r="AI436" s="188"/>
      <c r="AJ436" s="189"/>
      <c r="AK436" s="189"/>
      <c r="AL436" s="189"/>
      <c r="AM436" s="189"/>
      <c r="AN436" s="189"/>
      <c r="AO436" s="189"/>
      <c r="AP436" s="189"/>
      <c r="AQ436" s="207" t="s">
        <v>994</v>
      </c>
      <c r="AR436" s="104"/>
      <c r="AS436" s="104"/>
      <c r="AT436" s="104"/>
      <c r="AU436" s="104"/>
      <c r="AV436" s="104"/>
      <c r="AW436" s="104"/>
      <c r="AX436" s="104"/>
      <c r="AY436" s="104"/>
      <c r="AZ436" s="104"/>
      <c r="BA436" s="104"/>
      <c r="BB436" s="162"/>
      <c r="BC436" s="104"/>
      <c r="BD436" s="191"/>
      <c r="BE436" s="195" t="s">
        <v>993</v>
      </c>
      <c r="BF436" s="108" t="e">
        <f aca="false">VLOOKUP($A436,#REF!, 34, FALSE())</f>
        <v>#VALUE!</v>
      </c>
      <c r="BG436" s="418" t="e">
        <f aca="false">VLOOKUP($A436,#REF!, 22, FALSE())</f>
        <v>#VALUE!</v>
      </c>
      <c r="BH436" s="109"/>
    </row>
    <row r="437" s="193" customFormat="true" ht="12.75" hidden="false" customHeight="true" outlineLevel="0" collapsed="false">
      <c r="A437" s="133" t="s">
        <v>995</v>
      </c>
      <c r="B437" s="86" t="e">
        <f aca="false">VLOOKUP($A437,#REF!, 34, FALSE())</f>
        <v>#VALUE!</v>
      </c>
      <c r="C437" s="87" t="str">
        <f aca="false">CONCATENATE("unused_",A437)</f>
        <v>unused_NVHS0_RX3N</v>
      </c>
      <c r="D437" s="88" t="e">
        <f aca="false">IF(LEN(VLOOKUP($A437,#REF!,8,FALSE())),LEFT(VLOOKUP($A437,#REF!,8,FALSE()),LEN(VLOOKUP($A437,#REF!,8,FALSE()))-2),"")</f>
        <v>#VALUE!</v>
      </c>
      <c r="E437" s="89" t="e">
        <f aca="false">IF(LEN(VLOOKUP($A437,#REF!,4,FALSE())),IF(INDEX(#REF!,MATCH($A437,#REF!,0),1),LEFT(VLOOKUP($A437,#REF!,4,FALSE()),LEN(VLOOKUP($A437,#REF!,4,FALSE()))-2),CONCATENATE(LEFT(VLOOKUP($A437,#REF!,4,FALSE()),LEN(VLOOKUP($A437,#REF!,4,FALSE()))-2),"*")),"")</f>
        <v>#VALUE!</v>
      </c>
      <c r="F437" s="90" t="e">
        <f aca="false">IF(LEN(VLOOKUP($A437,#REF!,5,FALSE())),IF(INDEX(#REF!,MATCH($A437,#REF!,0),2),LEFT(VLOOKUP($A437,#REF!,5,FALSE()),LEN(VLOOKUP($A437,#REF!,5,FALSE()))-2),CONCATENATE(LEFT(VLOOKUP($A437,#REF!,5,FALSE()),LEN(VLOOKUP($A437,#REF!,5,FALSE()))-2),"*")),"")</f>
        <v>#VALUE!</v>
      </c>
      <c r="G437" s="90" t="e">
        <f aca="false">IF(LEN(VLOOKUP($A437,#REF!,6,FALSE())),IF(INDEX(#REF!,MATCH($A437,#REF!,0),3),LEFT(VLOOKUP($A437,#REF!,6,FALSE()),LEN(VLOOKUP($A437,#REF!,6,FALSE()))-2),CONCATENATE(LEFT(VLOOKUP($A437,#REF!,6,FALSE()),LEN(VLOOKUP($A437,#REF!,6,FALSE()))-2),"*")),"")</f>
        <v>#VALUE!</v>
      </c>
      <c r="H437" s="91" t="e">
        <f aca="false">IF(LEN(VLOOKUP($A437,#REF!,7,FALSE())),IF(INDEX(#REF!,MATCH($A437,#REF!,0),4),LEFT(VLOOKUP($A437,#REF!,7,FALSE()),LEN(VLOOKUP($A437,#REF!,7,FALSE()))-2),CONCATENATE(LEFT(VLOOKUP($A437,#REF!,7,FALSE()),LEN(VLOOKUP($A437,#REF!,7,FALSE()))-2),"*")),"")</f>
        <v>#VALUE!</v>
      </c>
      <c r="I437" s="92" t="e">
        <f aca="false">IF(LEN(VLOOKUP($A437,#REF!,8,FALSE())),UPPER(RIGHT(VLOOKUP($A437,#REF!,8,FALSE()), 1)),"")</f>
        <v>#VALUE!</v>
      </c>
      <c r="J437" s="90" t="e">
        <f aca="false">IF(LEN(VLOOKUP($A437,#REF!,4,FALSE())),UPPER(RIGHT(VLOOKUP($A437,#REF!,4,FALSE()), 1)),"")</f>
        <v>#VALUE!</v>
      </c>
      <c r="K437" s="90" t="e">
        <f aca="false">IF(LEN(VLOOKUP($A437,#REF!,5,FALSE())),UPPER(RIGHT(VLOOKUP($A437,#REF!,5,FALSE()), 1)),"")</f>
        <v>#VALUE!</v>
      </c>
      <c r="L437" s="90" t="e">
        <f aca="false">IF(LEN(VLOOKUP($A437,#REF!,6,FALSE())),UPPER(RIGHT(VLOOKUP($A437,#REF!,6,FALSE()), 1)),"")</f>
        <v>#VALUE!</v>
      </c>
      <c r="M437" s="91" t="e">
        <f aca="false">IF(LEN(VLOOKUP($A437,#REF!,7,FALSE())),UPPER(RIGHT(VLOOKUP($A437,#REF!,7,FALSE()), 1)),"")</f>
        <v>#VALUE!</v>
      </c>
      <c r="N437" s="185"/>
      <c r="O437" s="185"/>
      <c r="P437" s="185"/>
      <c r="Q437" s="185"/>
      <c r="R437" s="185"/>
      <c r="S437" s="100" t="e">
        <f aca="false">HLOOKUP("Device Tree Pin Name",#REF!,MATCH($A437,#REF!,0),FALSE())</f>
        <v>#VALUE!</v>
      </c>
      <c r="T437" s="95" t="e">
        <f aca="false">HLOOKUP("power rail",#REF!,MATCH($A437,#REF!,0),FALSE())</f>
        <v>#VALUE!</v>
      </c>
      <c r="U437" s="96" t="e">
        <f aca="false">HLOOKUP("Wake Capable",#REF!,MATCH($A437,#REF!,0),FALSE())</f>
        <v>#VALUE!</v>
      </c>
      <c r="V437" s="96" t="e">
        <f aca="false">HLOOKUP("Strap",#REF!,MATCH($A437,#REF!,0),FALSE())</f>
        <v>#VALUE!</v>
      </c>
      <c r="W437" s="96"/>
      <c r="X437" s="96"/>
      <c r="Y437" s="96"/>
      <c r="Z437" s="95"/>
      <c r="AA437" s="95" t="e">
        <f aca="false">HLOOKUP("Pad type",#REF!,MATCH($A437,#REF!,0),FALSE())</f>
        <v>#VALUE!</v>
      </c>
      <c r="AB437" s="100"/>
      <c r="AC437" s="100" t="e">
        <f aca="false">HLOOKUP("POR Pin State",#REF!,MATCH($A437,#REF!,0),FALSE())</f>
        <v>#VALUE!</v>
      </c>
      <c r="AD437" s="187"/>
      <c r="AE437" s="187"/>
      <c r="AF437" s="187"/>
      <c r="AG437" s="187"/>
      <c r="AH437" s="188"/>
      <c r="AI437" s="188"/>
      <c r="AJ437" s="189"/>
      <c r="AK437" s="189"/>
      <c r="AL437" s="189"/>
      <c r="AM437" s="189"/>
      <c r="AN437" s="189"/>
      <c r="AO437" s="189"/>
      <c r="AP437" s="189"/>
      <c r="AQ437" s="208" t="s">
        <v>996</v>
      </c>
      <c r="AR437" s="104"/>
      <c r="AS437" s="104"/>
      <c r="AT437" s="104"/>
      <c r="AU437" s="104"/>
      <c r="AV437" s="104"/>
      <c r="AW437" s="104"/>
      <c r="AX437" s="104"/>
      <c r="AY437" s="104"/>
      <c r="AZ437" s="104"/>
      <c r="BA437" s="104"/>
      <c r="BB437" s="162"/>
      <c r="BC437" s="104"/>
      <c r="BD437" s="191"/>
      <c r="BE437" s="195" t="s">
        <v>995</v>
      </c>
      <c r="BF437" s="108" t="e">
        <f aca="false">VLOOKUP($A437,#REF!, 34, FALSE())</f>
        <v>#VALUE!</v>
      </c>
      <c r="BG437" s="418" t="e">
        <f aca="false">VLOOKUP($A437,#REF!, 22, FALSE())</f>
        <v>#VALUE!</v>
      </c>
      <c r="BH437" s="109"/>
    </row>
    <row r="438" s="193" customFormat="true" ht="12.75" hidden="false" customHeight="true" outlineLevel="0" collapsed="false">
      <c r="A438" s="133" t="s">
        <v>997</v>
      </c>
      <c r="B438" s="86" t="e">
        <f aca="false">VLOOKUP($A438,#REF!, 34, FALSE())</f>
        <v>#VALUE!</v>
      </c>
      <c r="C438" s="87" t="str">
        <f aca="false">CONCATENATE("unused_",A438)</f>
        <v>unused_NVHS0_TX3P</v>
      </c>
      <c r="D438" s="88" t="e">
        <f aca="false">IF(LEN(VLOOKUP($A438,#REF!,8,FALSE())),LEFT(VLOOKUP($A438,#REF!,8,FALSE()),LEN(VLOOKUP($A438,#REF!,8,FALSE()))-2),"")</f>
        <v>#VALUE!</v>
      </c>
      <c r="E438" s="89" t="e">
        <f aca="false">IF(LEN(VLOOKUP($A438,#REF!,4,FALSE())),IF(INDEX(#REF!,MATCH($A438,#REF!,0),1),LEFT(VLOOKUP($A438,#REF!,4,FALSE()),LEN(VLOOKUP($A438,#REF!,4,FALSE()))-2),CONCATENATE(LEFT(VLOOKUP($A438,#REF!,4,FALSE()),LEN(VLOOKUP($A438,#REF!,4,FALSE()))-2),"*")),"")</f>
        <v>#VALUE!</v>
      </c>
      <c r="F438" s="90" t="e">
        <f aca="false">IF(LEN(VLOOKUP($A438,#REF!,5,FALSE())),IF(INDEX(#REF!,MATCH($A438,#REF!,0),2),LEFT(VLOOKUP($A438,#REF!,5,FALSE()),LEN(VLOOKUP($A438,#REF!,5,FALSE()))-2),CONCATENATE(LEFT(VLOOKUP($A438,#REF!,5,FALSE()),LEN(VLOOKUP($A438,#REF!,5,FALSE()))-2),"*")),"")</f>
        <v>#VALUE!</v>
      </c>
      <c r="G438" s="90" t="e">
        <f aca="false">IF(LEN(VLOOKUP($A438,#REF!,6,FALSE())),IF(INDEX(#REF!,MATCH($A438,#REF!,0),3),LEFT(VLOOKUP($A438,#REF!,6,FALSE()),LEN(VLOOKUP($A438,#REF!,6,FALSE()))-2),CONCATENATE(LEFT(VLOOKUP($A438,#REF!,6,FALSE()),LEN(VLOOKUP($A438,#REF!,6,FALSE()))-2),"*")),"")</f>
        <v>#VALUE!</v>
      </c>
      <c r="H438" s="91" t="e">
        <f aca="false">IF(LEN(VLOOKUP($A438,#REF!,7,FALSE())),IF(INDEX(#REF!,MATCH($A438,#REF!,0),4),LEFT(VLOOKUP($A438,#REF!,7,FALSE()),LEN(VLOOKUP($A438,#REF!,7,FALSE()))-2),CONCATENATE(LEFT(VLOOKUP($A438,#REF!,7,FALSE()),LEN(VLOOKUP($A438,#REF!,7,FALSE()))-2),"*")),"")</f>
        <v>#VALUE!</v>
      </c>
      <c r="I438" s="92" t="e">
        <f aca="false">IF(LEN(VLOOKUP($A438,#REF!,8,FALSE())),UPPER(RIGHT(VLOOKUP($A438,#REF!,8,FALSE()), 1)),"")</f>
        <v>#VALUE!</v>
      </c>
      <c r="J438" s="90" t="e">
        <f aca="false">IF(LEN(VLOOKUP($A438,#REF!,4,FALSE())),UPPER(RIGHT(VLOOKUP($A438,#REF!,4,FALSE()), 1)),"")</f>
        <v>#VALUE!</v>
      </c>
      <c r="K438" s="90" t="e">
        <f aca="false">IF(LEN(VLOOKUP($A438,#REF!,5,FALSE())),UPPER(RIGHT(VLOOKUP($A438,#REF!,5,FALSE()), 1)),"")</f>
        <v>#VALUE!</v>
      </c>
      <c r="L438" s="90" t="e">
        <f aca="false">IF(LEN(VLOOKUP($A438,#REF!,6,FALSE())),UPPER(RIGHT(VLOOKUP($A438,#REF!,6,FALSE()), 1)),"")</f>
        <v>#VALUE!</v>
      </c>
      <c r="M438" s="91" t="e">
        <f aca="false">IF(LEN(VLOOKUP($A438,#REF!,7,FALSE())),UPPER(RIGHT(VLOOKUP($A438,#REF!,7,FALSE()), 1)),"")</f>
        <v>#VALUE!</v>
      </c>
      <c r="N438" s="185"/>
      <c r="O438" s="185"/>
      <c r="P438" s="185"/>
      <c r="Q438" s="185"/>
      <c r="R438" s="185"/>
      <c r="S438" s="100" t="e">
        <f aca="false">HLOOKUP("Device Tree Pin Name",#REF!,MATCH($A438,#REF!,0),FALSE())</f>
        <v>#VALUE!</v>
      </c>
      <c r="T438" s="95" t="e">
        <f aca="false">HLOOKUP("power rail",#REF!,MATCH($A438,#REF!,0),FALSE())</f>
        <v>#VALUE!</v>
      </c>
      <c r="U438" s="96" t="e">
        <f aca="false">HLOOKUP("Wake Capable",#REF!,MATCH($A438,#REF!,0),FALSE())</f>
        <v>#VALUE!</v>
      </c>
      <c r="V438" s="96" t="e">
        <f aca="false">HLOOKUP("Strap",#REF!,MATCH($A438,#REF!,0),FALSE())</f>
        <v>#VALUE!</v>
      </c>
      <c r="W438" s="96"/>
      <c r="X438" s="96"/>
      <c r="Y438" s="96"/>
      <c r="Z438" s="95"/>
      <c r="AA438" s="95" t="e">
        <f aca="false">HLOOKUP("Pad type",#REF!,MATCH($A438,#REF!,0),FALSE())</f>
        <v>#VALUE!</v>
      </c>
      <c r="AB438" s="100"/>
      <c r="AC438" s="100" t="e">
        <f aca="false">HLOOKUP("POR Pin State",#REF!,MATCH($A438,#REF!,0),FALSE())</f>
        <v>#VALUE!</v>
      </c>
      <c r="AD438" s="187"/>
      <c r="AE438" s="187"/>
      <c r="AF438" s="187"/>
      <c r="AG438" s="187"/>
      <c r="AH438" s="188"/>
      <c r="AI438" s="188"/>
      <c r="AJ438" s="189"/>
      <c r="AK438" s="189"/>
      <c r="AL438" s="189"/>
      <c r="AM438" s="189"/>
      <c r="AN438" s="189"/>
      <c r="AO438" s="189"/>
      <c r="AP438" s="189"/>
      <c r="AQ438" s="207" t="s">
        <v>998</v>
      </c>
      <c r="AR438" s="104"/>
      <c r="AS438" s="104"/>
      <c r="AT438" s="104"/>
      <c r="AU438" s="104"/>
      <c r="AV438" s="104"/>
      <c r="AW438" s="104"/>
      <c r="AX438" s="104"/>
      <c r="AY438" s="104"/>
      <c r="AZ438" s="104"/>
      <c r="BA438" s="104"/>
      <c r="BB438" s="162"/>
      <c r="BC438" s="104"/>
      <c r="BD438" s="191"/>
      <c r="BE438" s="195" t="s">
        <v>997</v>
      </c>
      <c r="BF438" s="108" t="e">
        <f aca="false">VLOOKUP($A438,#REF!, 34, FALSE())</f>
        <v>#VALUE!</v>
      </c>
      <c r="BG438" s="418" t="e">
        <f aca="false">VLOOKUP($A438,#REF!, 22, FALSE())</f>
        <v>#VALUE!</v>
      </c>
      <c r="BH438" s="109"/>
    </row>
    <row r="439" s="193" customFormat="true" ht="12.75" hidden="false" customHeight="true" outlineLevel="0" collapsed="false">
      <c r="A439" s="133" t="s">
        <v>999</v>
      </c>
      <c r="B439" s="86" t="e">
        <f aca="false">VLOOKUP($A439,#REF!, 34, FALSE())</f>
        <v>#VALUE!</v>
      </c>
      <c r="C439" s="87" t="str">
        <f aca="false">CONCATENATE("unused_",A439)</f>
        <v>unused_NVHS0_TX3N</v>
      </c>
      <c r="D439" s="88" t="e">
        <f aca="false">IF(LEN(VLOOKUP($A439,#REF!,8,FALSE())),LEFT(VLOOKUP($A439,#REF!,8,FALSE()),LEN(VLOOKUP($A439,#REF!,8,FALSE()))-2),"")</f>
        <v>#VALUE!</v>
      </c>
      <c r="E439" s="89" t="e">
        <f aca="false">IF(LEN(VLOOKUP($A439,#REF!,4,FALSE())),IF(INDEX(#REF!,MATCH($A439,#REF!,0),1),LEFT(VLOOKUP($A439,#REF!,4,FALSE()),LEN(VLOOKUP($A439,#REF!,4,FALSE()))-2),CONCATENATE(LEFT(VLOOKUP($A439,#REF!,4,FALSE()),LEN(VLOOKUP($A439,#REF!,4,FALSE()))-2),"*")),"")</f>
        <v>#VALUE!</v>
      </c>
      <c r="F439" s="90" t="e">
        <f aca="false">IF(LEN(VLOOKUP($A439,#REF!,5,FALSE())),IF(INDEX(#REF!,MATCH($A439,#REF!,0),2),LEFT(VLOOKUP($A439,#REF!,5,FALSE()),LEN(VLOOKUP($A439,#REF!,5,FALSE()))-2),CONCATENATE(LEFT(VLOOKUP($A439,#REF!,5,FALSE()),LEN(VLOOKUP($A439,#REF!,5,FALSE()))-2),"*")),"")</f>
        <v>#VALUE!</v>
      </c>
      <c r="G439" s="90" t="e">
        <f aca="false">IF(LEN(VLOOKUP($A439,#REF!,6,FALSE())),IF(INDEX(#REF!,MATCH($A439,#REF!,0),3),LEFT(VLOOKUP($A439,#REF!,6,FALSE()),LEN(VLOOKUP($A439,#REF!,6,FALSE()))-2),CONCATENATE(LEFT(VLOOKUP($A439,#REF!,6,FALSE()),LEN(VLOOKUP($A439,#REF!,6,FALSE()))-2),"*")),"")</f>
        <v>#VALUE!</v>
      </c>
      <c r="H439" s="91" t="e">
        <f aca="false">IF(LEN(VLOOKUP($A439,#REF!,7,FALSE())),IF(INDEX(#REF!,MATCH($A439,#REF!,0),4),LEFT(VLOOKUP($A439,#REF!,7,FALSE()),LEN(VLOOKUP($A439,#REF!,7,FALSE()))-2),CONCATENATE(LEFT(VLOOKUP($A439,#REF!,7,FALSE()),LEN(VLOOKUP($A439,#REF!,7,FALSE()))-2),"*")),"")</f>
        <v>#VALUE!</v>
      </c>
      <c r="I439" s="92" t="e">
        <f aca="false">IF(LEN(VLOOKUP($A439,#REF!,8,FALSE())),UPPER(RIGHT(VLOOKUP($A439,#REF!,8,FALSE()), 1)),"")</f>
        <v>#VALUE!</v>
      </c>
      <c r="J439" s="90" t="e">
        <f aca="false">IF(LEN(VLOOKUP($A439,#REF!,4,FALSE())),UPPER(RIGHT(VLOOKUP($A439,#REF!,4,FALSE()), 1)),"")</f>
        <v>#VALUE!</v>
      </c>
      <c r="K439" s="90" t="e">
        <f aca="false">IF(LEN(VLOOKUP($A439,#REF!,5,FALSE())),UPPER(RIGHT(VLOOKUP($A439,#REF!,5,FALSE()), 1)),"")</f>
        <v>#VALUE!</v>
      </c>
      <c r="L439" s="90" t="e">
        <f aca="false">IF(LEN(VLOOKUP($A439,#REF!,6,FALSE())),UPPER(RIGHT(VLOOKUP($A439,#REF!,6,FALSE()), 1)),"")</f>
        <v>#VALUE!</v>
      </c>
      <c r="M439" s="91" t="e">
        <f aca="false">IF(LEN(VLOOKUP($A439,#REF!,7,FALSE())),UPPER(RIGHT(VLOOKUP($A439,#REF!,7,FALSE()), 1)),"")</f>
        <v>#VALUE!</v>
      </c>
      <c r="N439" s="185"/>
      <c r="O439" s="185"/>
      <c r="P439" s="185"/>
      <c r="Q439" s="185"/>
      <c r="R439" s="185"/>
      <c r="S439" s="100" t="e">
        <f aca="false">HLOOKUP("Device Tree Pin Name",#REF!,MATCH($A439,#REF!,0),FALSE())</f>
        <v>#VALUE!</v>
      </c>
      <c r="T439" s="95" t="e">
        <f aca="false">HLOOKUP("power rail",#REF!,MATCH($A439,#REF!,0),FALSE())</f>
        <v>#VALUE!</v>
      </c>
      <c r="U439" s="96" t="e">
        <f aca="false">HLOOKUP("Wake Capable",#REF!,MATCH($A439,#REF!,0),FALSE())</f>
        <v>#VALUE!</v>
      </c>
      <c r="V439" s="96" t="e">
        <f aca="false">HLOOKUP("Strap",#REF!,MATCH($A439,#REF!,0),FALSE())</f>
        <v>#VALUE!</v>
      </c>
      <c r="W439" s="96"/>
      <c r="X439" s="96"/>
      <c r="Y439" s="96"/>
      <c r="Z439" s="95"/>
      <c r="AA439" s="95" t="e">
        <f aca="false">HLOOKUP("Pad type",#REF!,MATCH($A439,#REF!,0),FALSE())</f>
        <v>#VALUE!</v>
      </c>
      <c r="AB439" s="100"/>
      <c r="AC439" s="100" t="e">
        <f aca="false">HLOOKUP("POR Pin State",#REF!,MATCH($A439,#REF!,0),FALSE())</f>
        <v>#VALUE!</v>
      </c>
      <c r="AD439" s="187"/>
      <c r="AE439" s="187"/>
      <c r="AF439" s="187"/>
      <c r="AG439" s="187"/>
      <c r="AH439" s="188"/>
      <c r="AI439" s="188"/>
      <c r="AJ439" s="189"/>
      <c r="AK439" s="189"/>
      <c r="AL439" s="189"/>
      <c r="AM439" s="189"/>
      <c r="AN439" s="189"/>
      <c r="AO439" s="189"/>
      <c r="AP439" s="189"/>
      <c r="AQ439" s="208" t="s">
        <v>1000</v>
      </c>
      <c r="AR439" s="104"/>
      <c r="AS439" s="104"/>
      <c r="AT439" s="104"/>
      <c r="AU439" s="104"/>
      <c r="AV439" s="104"/>
      <c r="AW439" s="104"/>
      <c r="AX439" s="104"/>
      <c r="AY439" s="104"/>
      <c r="AZ439" s="104"/>
      <c r="BA439" s="104"/>
      <c r="BB439" s="162"/>
      <c r="BC439" s="104"/>
      <c r="BD439" s="191"/>
      <c r="BE439" s="195" t="s">
        <v>999</v>
      </c>
      <c r="BF439" s="108" t="e">
        <f aca="false">VLOOKUP($A439,#REF!, 34, FALSE())</f>
        <v>#VALUE!</v>
      </c>
      <c r="BG439" s="418" t="e">
        <f aca="false">VLOOKUP($A439,#REF!, 22, FALSE())</f>
        <v>#VALUE!</v>
      </c>
      <c r="BH439" s="109"/>
    </row>
    <row r="440" s="193" customFormat="true" ht="12.75" hidden="false" customHeight="true" outlineLevel="0" collapsed="false">
      <c r="A440" s="133" t="s">
        <v>1001</v>
      </c>
      <c r="B440" s="86" t="e">
        <f aca="false">VLOOKUP($A440,#REF!, 34, FALSE())</f>
        <v>#VALUE!</v>
      </c>
      <c r="C440" s="87" t="str">
        <f aca="false">CONCATENATE("unused_",A440)</f>
        <v>unused_NVHS0_RX4P</v>
      </c>
      <c r="D440" s="88" t="e">
        <f aca="false">IF(LEN(VLOOKUP($A440,#REF!,8,FALSE())),LEFT(VLOOKUP($A440,#REF!,8,FALSE()),LEN(VLOOKUP($A440,#REF!,8,FALSE()))-2),"")</f>
        <v>#VALUE!</v>
      </c>
      <c r="E440" s="89" t="e">
        <f aca="false">IF(LEN(VLOOKUP($A440,#REF!,4,FALSE())),IF(INDEX(#REF!,MATCH($A440,#REF!,0),1),LEFT(VLOOKUP($A440,#REF!,4,FALSE()),LEN(VLOOKUP($A440,#REF!,4,FALSE()))-2),CONCATENATE(LEFT(VLOOKUP($A440,#REF!,4,FALSE()),LEN(VLOOKUP($A440,#REF!,4,FALSE()))-2),"*")),"")</f>
        <v>#VALUE!</v>
      </c>
      <c r="F440" s="90" t="e">
        <f aca="false">IF(LEN(VLOOKUP($A440,#REF!,5,FALSE())),IF(INDEX(#REF!,MATCH($A440,#REF!,0),2),LEFT(VLOOKUP($A440,#REF!,5,FALSE()),LEN(VLOOKUP($A440,#REF!,5,FALSE()))-2),CONCATENATE(LEFT(VLOOKUP($A440,#REF!,5,FALSE()),LEN(VLOOKUP($A440,#REF!,5,FALSE()))-2),"*")),"")</f>
        <v>#VALUE!</v>
      </c>
      <c r="G440" s="90" t="e">
        <f aca="false">IF(LEN(VLOOKUP($A440,#REF!,6,FALSE())),IF(INDEX(#REF!,MATCH($A440,#REF!,0),3),LEFT(VLOOKUP($A440,#REF!,6,FALSE()),LEN(VLOOKUP($A440,#REF!,6,FALSE()))-2),CONCATENATE(LEFT(VLOOKUP($A440,#REF!,6,FALSE()),LEN(VLOOKUP($A440,#REF!,6,FALSE()))-2),"*")),"")</f>
        <v>#VALUE!</v>
      </c>
      <c r="H440" s="91" t="e">
        <f aca="false">IF(LEN(VLOOKUP($A440,#REF!,7,FALSE())),IF(INDEX(#REF!,MATCH($A440,#REF!,0),4),LEFT(VLOOKUP($A440,#REF!,7,FALSE()),LEN(VLOOKUP($A440,#REF!,7,FALSE()))-2),CONCATENATE(LEFT(VLOOKUP($A440,#REF!,7,FALSE()),LEN(VLOOKUP($A440,#REF!,7,FALSE()))-2),"*")),"")</f>
        <v>#VALUE!</v>
      </c>
      <c r="I440" s="92" t="e">
        <f aca="false">IF(LEN(VLOOKUP($A440,#REF!,8,FALSE())),UPPER(RIGHT(VLOOKUP($A440,#REF!,8,FALSE()), 1)),"")</f>
        <v>#VALUE!</v>
      </c>
      <c r="J440" s="90" t="e">
        <f aca="false">IF(LEN(VLOOKUP($A440,#REF!,4,FALSE())),UPPER(RIGHT(VLOOKUP($A440,#REF!,4,FALSE()), 1)),"")</f>
        <v>#VALUE!</v>
      </c>
      <c r="K440" s="90" t="e">
        <f aca="false">IF(LEN(VLOOKUP($A440,#REF!,5,FALSE())),UPPER(RIGHT(VLOOKUP($A440,#REF!,5,FALSE()), 1)),"")</f>
        <v>#VALUE!</v>
      </c>
      <c r="L440" s="90" t="e">
        <f aca="false">IF(LEN(VLOOKUP($A440,#REF!,6,FALSE())),UPPER(RIGHT(VLOOKUP($A440,#REF!,6,FALSE()), 1)),"")</f>
        <v>#VALUE!</v>
      </c>
      <c r="M440" s="91" t="e">
        <f aca="false">IF(LEN(VLOOKUP($A440,#REF!,7,FALSE())),UPPER(RIGHT(VLOOKUP($A440,#REF!,7,FALSE()), 1)),"")</f>
        <v>#VALUE!</v>
      </c>
      <c r="N440" s="185"/>
      <c r="O440" s="185"/>
      <c r="P440" s="185"/>
      <c r="Q440" s="185"/>
      <c r="R440" s="185"/>
      <c r="S440" s="100" t="e">
        <f aca="false">HLOOKUP("Device Tree Pin Name",#REF!,MATCH($A440,#REF!,0),FALSE())</f>
        <v>#VALUE!</v>
      </c>
      <c r="T440" s="95" t="e">
        <f aca="false">HLOOKUP("power rail",#REF!,MATCH($A440,#REF!,0),FALSE())</f>
        <v>#VALUE!</v>
      </c>
      <c r="U440" s="96" t="e">
        <f aca="false">HLOOKUP("Wake Capable",#REF!,MATCH($A440,#REF!,0),FALSE())</f>
        <v>#VALUE!</v>
      </c>
      <c r="V440" s="96" t="e">
        <f aca="false">HLOOKUP("Strap",#REF!,MATCH($A440,#REF!,0),FALSE())</f>
        <v>#VALUE!</v>
      </c>
      <c r="W440" s="96"/>
      <c r="X440" s="96"/>
      <c r="Y440" s="96"/>
      <c r="Z440" s="95"/>
      <c r="AA440" s="95" t="e">
        <f aca="false">HLOOKUP("Pad type",#REF!,MATCH($A440,#REF!,0),FALSE())</f>
        <v>#VALUE!</v>
      </c>
      <c r="AB440" s="100"/>
      <c r="AC440" s="100" t="e">
        <f aca="false">HLOOKUP("POR Pin State",#REF!,MATCH($A440,#REF!,0),FALSE())</f>
        <v>#VALUE!</v>
      </c>
      <c r="AD440" s="187"/>
      <c r="AE440" s="187"/>
      <c r="AF440" s="187"/>
      <c r="AG440" s="187"/>
      <c r="AH440" s="188"/>
      <c r="AI440" s="188"/>
      <c r="AJ440" s="189"/>
      <c r="AK440" s="189"/>
      <c r="AL440" s="189"/>
      <c r="AM440" s="189"/>
      <c r="AN440" s="189"/>
      <c r="AO440" s="189"/>
      <c r="AP440" s="189"/>
      <c r="AQ440" s="207" t="s">
        <v>1002</v>
      </c>
      <c r="AR440" s="104"/>
      <c r="AS440" s="104"/>
      <c r="AT440" s="104"/>
      <c r="AU440" s="104"/>
      <c r="AV440" s="104"/>
      <c r="AW440" s="104"/>
      <c r="AX440" s="104"/>
      <c r="AY440" s="104"/>
      <c r="AZ440" s="104"/>
      <c r="BA440" s="104"/>
      <c r="BB440" s="162"/>
      <c r="BC440" s="104"/>
      <c r="BD440" s="191"/>
      <c r="BE440" s="195" t="s">
        <v>1001</v>
      </c>
      <c r="BF440" s="108" t="e">
        <f aca="false">VLOOKUP($A440,#REF!, 34, FALSE())</f>
        <v>#VALUE!</v>
      </c>
      <c r="BG440" s="418" t="e">
        <f aca="false">VLOOKUP($A440,#REF!, 22, FALSE())</f>
        <v>#VALUE!</v>
      </c>
      <c r="BH440" s="109"/>
    </row>
    <row r="441" s="193" customFormat="true" ht="12.75" hidden="false" customHeight="true" outlineLevel="0" collapsed="false">
      <c r="A441" s="133" t="s">
        <v>1003</v>
      </c>
      <c r="B441" s="86" t="e">
        <f aca="false">VLOOKUP($A441,#REF!, 34, FALSE())</f>
        <v>#VALUE!</v>
      </c>
      <c r="C441" s="87" t="str">
        <f aca="false">CONCATENATE("unused_",A441)</f>
        <v>unused_NVHS0_RX4N</v>
      </c>
      <c r="D441" s="88" t="e">
        <f aca="false">IF(LEN(VLOOKUP($A441,#REF!,8,FALSE())),LEFT(VLOOKUP($A441,#REF!,8,FALSE()),LEN(VLOOKUP($A441,#REF!,8,FALSE()))-2),"")</f>
        <v>#VALUE!</v>
      </c>
      <c r="E441" s="89" t="e">
        <f aca="false">IF(LEN(VLOOKUP($A441,#REF!,4,FALSE())),IF(INDEX(#REF!,MATCH($A441,#REF!,0),1),LEFT(VLOOKUP($A441,#REF!,4,FALSE()),LEN(VLOOKUP($A441,#REF!,4,FALSE()))-2),CONCATENATE(LEFT(VLOOKUP($A441,#REF!,4,FALSE()),LEN(VLOOKUP($A441,#REF!,4,FALSE()))-2),"*")),"")</f>
        <v>#VALUE!</v>
      </c>
      <c r="F441" s="90" t="e">
        <f aca="false">IF(LEN(VLOOKUP($A441,#REF!,5,FALSE())),IF(INDEX(#REF!,MATCH($A441,#REF!,0),2),LEFT(VLOOKUP($A441,#REF!,5,FALSE()),LEN(VLOOKUP($A441,#REF!,5,FALSE()))-2),CONCATENATE(LEFT(VLOOKUP($A441,#REF!,5,FALSE()),LEN(VLOOKUP($A441,#REF!,5,FALSE()))-2),"*")),"")</f>
        <v>#VALUE!</v>
      </c>
      <c r="G441" s="90" t="e">
        <f aca="false">IF(LEN(VLOOKUP($A441,#REF!,6,FALSE())),IF(INDEX(#REF!,MATCH($A441,#REF!,0),3),LEFT(VLOOKUP($A441,#REF!,6,FALSE()),LEN(VLOOKUP($A441,#REF!,6,FALSE()))-2),CONCATENATE(LEFT(VLOOKUP($A441,#REF!,6,FALSE()),LEN(VLOOKUP($A441,#REF!,6,FALSE()))-2),"*")),"")</f>
        <v>#VALUE!</v>
      </c>
      <c r="H441" s="91" t="e">
        <f aca="false">IF(LEN(VLOOKUP($A441,#REF!,7,FALSE())),IF(INDEX(#REF!,MATCH($A441,#REF!,0),4),LEFT(VLOOKUP($A441,#REF!,7,FALSE()),LEN(VLOOKUP($A441,#REF!,7,FALSE()))-2),CONCATENATE(LEFT(VLOOKUP($A441,#REF!,7,FALSE()),LEN(VLOOKUP($A441,#REF!,7,FALSE()))-2),"*")),"")</f>
        <v>#VALUE!</v>
      </c>
      <c r="I441" s="92" t="e">
        <f aca="false">IF(LEN(VLOOKUP($A441,#REF!,8,FALSE())),UPPER(RIGHT(VLOOKUP($A441,#REF!,8,FALSE()), 1)),"")</f>
        <v>#VALUE!</v>
      </c>
      <c r="J441" s="90" t="e">
        <f aca="false">IF(LEN(VLOOKUP($A441,#REF!,4,FALSE())),UPPER(RIGHT(VLOOKUP($A441,#REF!,4,FALSE()), 1)),"")</f>
        <v>#VALUE!</v>
      </c>
      <c r="K441" s="90" t="e">
        <f aca="false">IF(LEN(VLOOKUP($A441,#REF!,5,FALSE())),UPPER(RIGHT(VLOOKUP($A441,#REF!,5,FALSE()), 1)),"")</f>
        <v>#VALUE!</v>
      </c>
      <c r="L441" s="90" t="e">
        <f aca="false">IF(LEN(VLOOKUP($A441,#REF!,6,FALSE())),UPPER(RIGHT(VLOOKUP($A441,#REF!,6,FALSE()), 1)),"")</f>
        <v>#VALUE!</v>
      </c>
      <c r="M441" s="91" t="e">
        <f aca="false">IF(LEN(VLOOKUP($A441,#REF!,7,FALSE())),UPPER(RIGHT(VLOOKUP($A441,#REF!,7,FALSE()), 1)),"")</f>
        <v>#VALUE!</v>
      </c>
      <c r="N441" s="185"/>
      <c r="O441" s="185"/>
      <c r="P441" s="185"/>
      <c r="Q441" s="185"/>
      <c r="R441" s="185"/>
      <c r="S441" s="100" t="e">
        <f aca="false">HLOOKUP("Device Tree Pin Name",#REF!,MATCH($A441,#REF!,0),FALSE())</f>
        <v>#VALUE!</v>
      </c>
      <c r="T441" s="95" t="e">
        <f aca="false">HLOOKUP("power rail",#REF!,MATCH($A441,#REF!,0),FALSE())</f>
        <v>#VALUE!</v>
      </c>
      <c r="U441" s="96" t="e">
        <f aca="false">HLOOKUP("Wake Capable",#REF!,MATCH($A441,#REF!,0),FALSE())</f>
        <v>#VALUE!</v>
      </c>
      <c r="V441" s="96" t="e">
        <f aca="false">HLOOKUP("Strap",#REF!,MATCH($A441,#REF!,0),FALSE())</f>
        <v>#VALUE!</v>
      </c>
      <c r="W441" s="96"/>
      <c r="X441" s="96"/>
      <c r="Y441" s="96"/>
      <c r="Z441" s="95"/>
      <c r="AA441" s="95" t="e">
        <f aca="false">HLOOKUP("Pad type",#REF!,MATCH($A441,#REF!,0),FALSE())</f>
        <v>#VALUE!</v>
      </c>
      <c r="AB441" s="100"/>
      <c r="AC441" s="100" t="e">
        <f aca="false">HLOOKUP("POR Pin State",#REF!,MATCH($A441,#REF!,0),FALSE())</f>
        <v>#VALUE!</v>
      </c>
      <c r="AD441" s="187"/>
      <c r="AE441" s="187"/>
      <c r="AF441" s="187"/>
      <c r="AG441" s="187"/>
      <c r="AH441" s="188"/>
      <c r="AI441" s="188"/>
      <c r="AJ441" s="189"/>
      <c r="AK441" s="189"/>
      <c r="AL441" s="189"/>
      <c r="AM441" s="189"/>
      <c r="AN441" s="189"/>
      <c r="AO441" s="189"/>
      <c r="AP441" s="189"/>
      <c r="AQ441" s="208" t="s">
        <v>1004</v>
      </c>
      <c r="AR441" s="104"/>
      <c r="AS441" s="104"/>
      <c r="AT441" s="104"/>
      <c r="AU441" s="104"/>
      <c r="AV441" s="104"/>
      <c r="AW441" s="104"/>
      <c r="AX441" s="104"/>
      <c r="AY441" s="104"/>
      <c r="AZ441" s="104"/>
      <c r="BA441" s="104"/>
      <c r="BB441" s="162"/>
      <c r="BC441" s="104"/>
      <c r="BD441" s="191"/>
      <c r="BE441" s="195" t="s">
        <v>1003</v>
      </c>
      <c r="BF441" s="108" t="e">
        <f aca="false">VLOOKUP($A441,#REF!, 34, FALSE())</f>
        <v>#VALUE!</v>
      </c>
      <c r="BG441" s="418" t="e">
        <f aca="false">VLOOKUP($A441,#REF!, 22, FALSE())</f>
        <v>#VALUE!</v>
      </c>
      <c r="BH441" s="109"/>
    </row>
    <row r="442" s="193" customFormat="true" ht="12.75" hidden="false" customHeight="true" outlineLevel="0" collapsed="false">
      <c r="A442" s="133" t="s">
        <v>1005</v>
      </c>
      <c r="B442" s="86" t="e">
        <f aca="false">VLOOKUP($A442,#REF!, 34, FALSE())</f>
        <v>#VALUE!</v>
      </c>
      <c r="C442" s="87" t="str">
        <f aca="false">CONCATENATE("unused_",A442)</f>
        <v>unused_NVHS0_TX4P</v>
      </c>
      <c r="D442" s="88" t="e">
        <f aca="false">IF(LEN(VLOOKUP($A442,#REF!,8,FALSE())),LEFT(VLOOKUP($A442,#REF!,8,FALSE()),LEN(VLOOKUP($A442,#REF!,8,FALSE()))-2),"")</f>
        <v>#VALUE!</v>
      </c>
      <c r="E442" s="89" t="e">
        <f aca="false">IF(LEN(VLOOKUP($A442,#REF!,4,FALSE())),IF(INDEX(#REF!,MATCH($A442,#REF!,0),1),LEFT(VLOOKUP($A442,#REF!,4,FALSE()),LEN(VLOOKUP($A442,#REF!,4,FALSE()))-2),CONCATENATE(LEFT(VLOOKUP($A442,#REF!,4,FALSE()),LEN(VLOOKUP($A442,#REF!,4,FALSE()))-2),"*")),"")</f>
        <v>#VALUE!</v>
      </c>
      <c r="F442" s="90" t="e">
        <f aca="false">IF(LEN(VLOOKUP($A442,#REF!,5,FALSE())),IF(INDEX(#REF!,MATCH($A442,#REF!,0),2),LEFT(VLOOKUP($A442,#REF!,5,FALSE()),LEN(VLOOKUP($A442,#REF!,5,FALSE()))-2),CONCATENATE(LEFT(VLOOKUP($A442,#REF!,5,FALSE()),LEN(VLOOKUP($A442,#REF!,5,FALSE()))-2),"*")),"")</f>
        <v>#VALUE!</v>
      </c>
      <c r="G442" s="90" t="e">
        <f aca="false">IF(LEN(VLOOKUP($A442,#REF!,6,FALSE())),IF(INDEX(#REF!,MATCH($A442,#REF!,0),3),LEFT(VLOOKUP($A442,#REF!,6,FALSE()),LEN(VLOOKUP($A442,#REF!,6,FALSE()))-2),CONCATENATE(LEFT(VLOOKUP($A442,#REF!,6,FALSE()),LEN(VLOOKUP($A442,#REF!,6,FALSE()))-2),"*")),"")</f>
        <v>#VALUE!</v>
      </c>
      <c r="H442" s="91" t="e">
        <f aca="false">IF(LEN(VLOOKUP($A442,#REF!,7,FALSE())),IF(INDEX(#REF!,MATCH($A442,#REF!,0),4),LEFT(VLOOKUP($A442,#REF!,7,FALSE()),LEN(VLOOKUP($A442,#REF!,7,FALSE()))-2),CONCATENATE(LEFT(VLOOKUP($A442,#REF!,7,FALSE()),LEN(VLOOKUP($A442,#REF!,7,FALSE()))-2),"*")),"")</f>
        <v>#VALUE!</v>
      </c>
      <c r="I442" s="92" t="e">
        <f aca="false">IF(LEN(VLOOKUP($A442,#REF!,8,FALSE())),UPPER(RIGHT(VLOOKUP($A442,#REF!,8,FALSE()), 1)),"")</f>
        <v>#VALUE!</v>
      </c>
      <c r="J442" s="90" t="e">
        <f aca="false">IF(LEN(VLOOKUP($A442,#REF!,4,FALSE())),UPPER(RIGHT(VLOOKUP($A442,#REF!,4,FALSE()), 1)),"")</f>
        <v>#VALUE!</v>
      </c>
      <c r="K442" s="90" t="e">
        <f aca="false">IF(LEN(VLOOKUP($A442,#REF!,5,FALSE())),UPPER(RIGHT(VLOOKUP($A442,#REF!,5,FALSE()), 1)),"")</f>
        <v>#VALUE!</v>
      </c>
      <c r="L442" s="90" t="e">
        <f aca="false">IF(LEN(VLOOKUP($A442,#REF!,6,FALSE())),UPPER(RIGHT(VLOOKUP($A442,#REF!,6,FALSE()), 1)),"")</f>
        <v>#VALUE!</v>
      </c>
      <c r="M442" s="91" t="e">
        <f aca="false">IF(LEN(VLOOKUP($A442,#REF!,7,FALSE())),UPPER(RIGHT(VLOOKUP($A442,#REF!,7,FALSE()), 1)),"")</f>
        <v>#VALUE!</v>
      </c>
      <c r="N442" s="185"/>
      <c r="O442" s="185"/>
      <c r="P442" s="185"/>
      <c r="Q442" s="185"/>
      <c r="R442" s="185"/>
      <c r="S442" s="100" t="e">
        <f aca="false">HLOOKUP("Device Tree Pin Name",#REF!,MATCH($A442,#REF!,0),FALSE())</f>
        <v>#VALUE!</v>
      </c>
      <c r="T442" s="95" t="e">
        <f aca="false">HLOOKUP("power rail",#REF!,MATCH($A442,#REF!,0),FALSE())</f>
        <v>#VALUE!</v>
      </c>
      <c r="U442" s="96" t="e">
        <f aca="false">HLOOKUP("Wake Capable",#REF!,MATCH($A442,#REF!,0),FALSE())</f>
        <v>#VALUE!</v>
      </c>
      <c r="V442" s="96" t="e">
        <f aca="false">HLOOKUP("Strap",#REF!,MATCH($A442,#REF!,0),FALSE())</f>
        <v>#VALUE!</v>
      </c>
      <c r="W442" s="96"/>
      <c r="X442" s="96"/>
      <c r="Y442" s="96"/>
      <c r="Z442" s="95"/>
      <c r="AA442" s="95" t="e">
        <f aca="false">HLOOKUP("Pad type",#REF!,MATCH($A442,#REF!,0),FALSE())</f>
        <v>#VALUE!</v>
      </c>
      <c r="AB442" s="100"/>
      <c r="AC442" s="100" t="e">
        <f aca="false">HLOOKUP("POR Pin State",#REF!,MATCH($A442,#REF!,0),FALSE())</f>
        <v>#VALUE!</v>
      </c>
      <c r="AD442" s="187"/>
      <c r="AE442" s="187"/>
      <c r="AF442" s="187"/>
      <c r="AG442" s="187"/>
      <c r="AH442" s="188"/>
      <c r="AI442" s="188"/>
      <c r="AJ442" s="189"/>
      <c r="AK442" s="189"/>
      <c r="AL442" s="189"/>
      <c r="AM442" s="189"/>
      <c r="AN442" s="189"/>
      <c r="AO442" s="189"/>
      <c r="AP442" s="189"/>
      <c r="AQ442" s="207" t="s">
        <v>1006</v>
      </c>
      <c r="AR442" s="104"/>
      <c r="AS442" s="104"/>
      <c r="AT442" s="104"/>
      <c r="AU442" s="104"/>
      <c r="AV442" s="104"/>
      <c r="AW442" s="104"/>
      <c r="AX442" s="104"/>
      <c r="AY442" s="104"/>
      <c r="AZ442" s="104"/>
      <c r="BA442" s="104"/>
      <c r="BB442" s="162"/>
      <c r="BC442" s="104"/>
      <c r="BD442" s="191"/>
      <c r="BE442" s="195" t="s">
        <v>1005</v>
      </c>
      <c r="BF442" s="108" t="e">
        <f aca="false">VLOOKUP($A442,#REF!, 34, FALSE())</f>
        <v>#VALUE!</v>
      </c>
      <c r="BG442" s="418" t="e">
        <f aca="false">VLOOKUP($A442,#REF!, 22, FALSE())</f>
        <v>#VALUE!</v>
      </c>
      <c r="BH442" s="109"/>
    </row>
    <row r="443" s="193" customFormat="true" ht="12.75" hidden="false" customHeight="true" outlineLevel="0" collapsed="false">
      <c r="A443" s="133" t="s">
        <v>1007</v>
      </c>
      <c r="B443" s="86" t="e">
        <f aca="false">VLOOKUP($A443,#REF!, 34, FALSE())</f>
        <v>#VALUE!</v>
      </c>
      <c r="C443" s="87" t="str">
        <f aca="false">CONCATENATE("unused_",A443)</f>
        <v>unused_NVHS0_TX4N</v>
      </c>
      <c r="D443" s="88" t="e">
        <f aca="false">IF(LEN(VLOOKUP($A443,#REF!,8,FALSE())),LEFT(VLOOKUP($A443,#REF!,8,FALSE()),LEN(VLOOKUP($A443,#REF!,8,FALSE()))-2),"")</f>
        <v>#VALUE!</v>
      </c>
      <c r="E443" s="89" t="e">
        <f aca="false">IF(LEN(VLOOKUP($A443,#REF!,4,FALSE())),IF(INDEX(#REF!,MATCH($A443,#REF!,0),1),LEFT(VLOOKUP($A443,#REF!,4,FALSE()),LEN(VLOOKUP($A443,#REF!,4,FALSE()))-2),CONCATENATE(LEFT(VLOOKUP($A443,#REF!,4,FALSE()),LEN(VLOOKUP($A443,#REF!,4,FALSE()))-2),"*")),"")</f>
        <v>#VALUE!</v>
      </c>
      <c r="F443" s="90" t="e">
        <f aca="false">IF(LEN(VLOOKUP($A443,#REF!,5,FALSE())),IF(INDEX(#REF!,MATCH($A443,#REF!,0),2),LEFT(VLOOKUP($A443,#REF!,5,FALSE()),LEN(VLOOKUP($A443,#REF!,5,FALSE()))-2),CONCATENATE(LEFT(VLOOKUP($A443,#REF!,5,FALSE()),LEN(VLOOKUP($A443,#REF!,5,FALSE()))-2),"*")),"")</f>
        <v>#VALUE!</v>
      </c>
      <c r="G443" s="90" t="e">
        <f aca="false">IF(LEN(VLOOKUP($A443,#REF!,6,FALSE())),IF(INDEX(#REF!,MATCH($A443,#REF!,0),3),LEFT(VLOOKUP($A443,#REF!,6,FALSE()),LEN(VLOOKUP($A443,#REF!,6,FALSE()))-2),CONCATENATE(LEFT(VLOOKUP($A443,#REF!,6,FALSE()),LEN(VLOOKUP($A443,#REF!,6,FALSE()))-2),"*")),"")</f>
        <v>#VALUE!</v>
      </c>
      <c r="H443" s="91" t="e">
        <f aca="false">IF(LEN(VLOOKUP($A443,#REF!,7,FALSE())),IF(INDEX(#REF!,MATCH($A443,#REF!,0),4),LEFT(VLOOKUP($A443,#REF!,7,FALSE()),LEN(VLOOKUP($A443,#REF!,7,FALSE()))-2),CONCATENATE(LEFT(VLOOKUP($A443,#REF!,7,FALSE()),LEN(VLOOKUP($A443,#REF!,7,FALSE()))-2),"*")),"")</f>
        <v>#VALUE!</v>
      </c>
      <c r="I443" s="92" t="e">
        <f aca="false">IF(LEN(VLOOKUP($A443,#REF!,8,FALSE())),UPPER(RIGHT(VLOOKUP($A443,#REF!,8,FALSE()), 1)),"")</f>
        <v>#VALUE!</v>
      </c>
      <c r="J443" s="90" t="e">
        <f aca="false">IF(LEN(VLOOKUP($A443,#REF!,4,FALSE())),UPPER(RIGHT(VLOOKUP($A443,#REF!,4,FALSE()), 1)),"")</f>
        <v>#VALUE!</v>
      </c>
      <c r="K443" s="90" t="e">
        <f aca="false">IF(LEN(VLOOKUP($A443,#REF!,5,FALSE())),UPPER(RIGHT(VLOOKUP($A443,#REF!,5,FALSE()), 1)),"")</f>
        <v>#VALUE!</v>
      </c>
      <c r="L443" s="90" t="e">
        <f aca="false">IF(LEN(VLOOKUP($A443,#REF!,6,FALSE())),UPPER(RIGHT(VLOOKUP($A443,#REF!,6,FALSE()), 1)),"")</f>
        <v>#VALUE!</v>
      </c>
      <c r="M443" s="91" t="e">
        <f aca="false">IF(LEN(VLOOKUP($A443,#REF!,7,FALSE())),UPPER(RIGHT(VLOOKUP($A443,#REF!,7,FALSE()), 1)),"")</f>
        <v>#VALUE!</v>
      </c>
      <c r="N443" s="185"/>
      <c r="O443" s="185"/>
      <c r="P443" s="185"/>
      <c r="Q443" s="185"/>
      <c r="R443" s="185"/>
      <c r="S443" s="100" t="e">
        <f aca="false">HLOOKUP("Device Tree Pin Name",#REF!,MATCH($A443,#REF!,0),FALSE())</f>
        <v>#VALUE!</v>
      </c>
      <c r="T443" s="95" t="e">
        <f aca="false">HLOOKUP("power rail",#REF!,MATCH($A443,#REF!,0),FALSE())</f>
        <v>#VALUE!</v>
      </c>
      <c r="U443" s="96" t="e">
        <f aca="false">HLOOKUP("Wake Capable",#REF!,MATCH($A443,#REF!,0),FALSE())</f>
        <v>#VALUE!</v>
      </c>
      <c r="V443" s="96" t="e">
        <f aca="false">HLOOKUP("Strap",#REF!,MATCH($A443,#REF!,0),FALSE())</f>
        <v>#VALUE!</v>
      </c>
      <c r="W443" s="96"/>
      <c r="X443" s="96"/>
      <c r="Y443" s="96"/>
      <c r="Z443" s="95"/>
      <c r="AA443" s="95" t="e">
        <f aca="false">HLOOKUP("Pad type",#REF!,MATCH($A443,#REF!,0),FALSE())</f>
        <v>#VALUE!</v>
      </c>
      <c r="AB443" s="100"/>
      <c r="AC443" s="100" t="e">
        <f aca="false">HLOOKUP("POR Pin State",#REF!,MATCH($A443,#REF!,0),FALSE())</f>
        <v>#VALUE!</v>
      </c>
      <c r="AD443" s="187"/>
      <c r="AE443" s="187"/>
      <c r="AF443" s="187"/>
      <c r="AG443" s="187"/>
      <c r="AH443" s="188"/>
      <c r="AI443" s="188"/>
      <c r="AJ443" s="189"/>
      <c r="AK443" s="189"/>
      <c r="AL443" s="189"/>
      <c r="AM443" s="189"/>
      <c r="AN443" s="189"/>
      <c r="AO443" s="189"/>
      <c r="AP443" s="189"/>
      <c r="AQ443" s="208" t="s">
        <v>1008</v>
      </c>
      <c r="AR443" s="104"/>
      <c r="AS443" s="104"/>
      <c r="AT443" s="104"/>
      <c r="AU443" s="104"/>
      <c r="AV443" s="104"/>
      <c r="AW443" s="104"/>
      <c r="AX443" s="104"/>
      <c r="AY443" s="104"/>
      <c r="AZ443" s="104"/>
      <c r="BA443" s="104"/>
      <c r="BB443" s="162"/>
      <c r="BC443" s="104"/>
      <c r="BD443" s="191"/>
      <c r="BE443" s="195" t="s">
        <v>1007</v>
      </c>
      <c r="BF443" s="108" t="e">
        <f aca="false">VLOOKUP($A443,#REF!, 34, FALSE())</f>
        <v>#VALUE!</v>
      </c>
      <c r="BG443" s="418" t="e">
        <f aca="false">VLOOKUP($A443,#REF!, 22, FALSE())</f>
        <v>#VALUE!</v>
      </c>
      <c r="BH443" s="109"/>
    </row>
    <row r="444" s="193" customFormat="true" ht="12.75" hidden="false" customHeight="true" outlineLevel="0" collapsed="false">
      <c r="A444" s="133" t="s">
        <v>1009</v>
      </c>
      <c r="B444" s="86" t="e">
        <f aca="false">VLOOKUP($A444,#REF!, 34, FALSE())</f>
        <v>#VALUE!</v>
      </c>
      <c r="C444" s="87" t="str">
        <f aca="false">CONCATENATE("unused_",A444)</f>
        <v>unused_NVHS0_RX5P</v>
      </c>
      <c r="D444" s="88" t="e">
        <f aca="false">IF(LEN(VLOOKUP($A444,#REF!,8,FALSE())),LEFT(VLOOKUP($A444,#REF!,8,FALSE()),LEN(VLOOKUP($A444,#REF!,8,FALSE()))-2),"")</f>
        <v>#VALUE!</v>
      </c>
      <c r="E444" s="89" t="e">
        <f aca="false">IF(LEN(VLOOKUP($A444,#REF!,4,FALSE())),IF(INDEX(#REF!,MATCH($A444,#REF!,0),1),LEFT(VLOOKUP($A444,#REF!,4,FALSE()),LEN(VLOOKUP($A444,#REF!,4,FALSE()))-2),CONCATENATE(LEFT(VLOOKUP($A444,#REF!,4,FALSE()),LEN(VLOOKUP($A444,#REF!,4,FALSE()))-2),"*")),"")</f>
        <v>#VALUE!</v>
      </c>
      <c r="F444" s="90" t="e">
        <f aca="false">IF(LEN(VLOOKUP($A444,#REF!,5,FALSE())),IF(INDEX(#REF!,MATCH($A444,#REF!,0),2),LEFT(VLOOKUP($A444,#REF!,5,FALSE()),LEN(VLOOKUP($A444,#REF!,5,FALSE()))-2),CONCATENATE(LEFT(VLOOKUP($A444,#REF!,5,FALSE()),LEN(VLOOKUP($A444,#REF!,5,FALSE()))-2),"*")),"")</f>
        <v>#VALUE!</v>
      </c>
      <c r="G444" s="90" t="e">
        <f aca="false">IF(LEN(VLOOKUP($A444,#REF!,6,FALSE())),IF(INDEX(#REF!,MATCH($A444,#REF!,0),3),LEFT(VLOOKUP($A444,#REF!,6,FALSE()),LEN(VLOOKUP($A444,#REF!,6,FALSE()))-2),CONCATENATE(LEFT(VLOOKUP($A444,#REF!,6,FALSE()),LEN(VLOOKUP($A444,#REF!,6,FALSE()))-2),"*")),"")</f>
        <v>#VALUE!</v>
      </c>
      <c r="H444" s="91" t="e">
        <f aca="false">IF(LEN(VLOOKUP($A444,#REF!,7,FALSE())),IF(INDEX(#REF!,MATCH($A444,#REF!,0),4),LEFT(VLOOKUP($A444,#REF!,7,FALSE()),LEN(VLOOKUP($A444,#REF!,7,FALSE()))-2),CONCATENATE(LEFT(VLOOKUP($A444,#REF!,7,FALSE()),LEN(VLOOKUP($A444,#REF!,7,FALSE()))-2),"*")),"")</f>
        <v>#VALUE!</v>
      </c>
      <c r="I444" s="92" t="e">
        <f aca="false">IF(LEN(VLOOKUP($A444,#REF!,8,FALSE())),UPPER(RIGHT(VLOOKUP($A444,#REF!,8,FALSE()), 1)),"")</f>
        <v>#VALUE!</v>
      </c>
      <c r="J444" s="90" t="e">
        <f aca="false">IF(LEN(VLOOKUP($A444,#REF!,4,FALSE())),UPPER(RIGHT(VLOOKUP($A444,#REF!,4,FALSE()), 1)),"")</f>
        <v>#VALUE!</v>
      </c>
      <c r="K444" s="90" t="e">
        <f aca="false">IF(LEN(VLOOKUP($A444,#REF!,5,FALSE())),UPPER(RIGHT(VLOOKUP($A444,#REF!,5,FALSE()), 1)),"")</f>
        <v>#VALUE!</v>
      </c>
      <c r="L444" s="90" t="e">
        <f aca="false">IF(LEN(VLOOKUP($A444,#REF!,6,FALSE())),UPPER(RIGHT(VLOOKUP($A444,#REF!,6,FALSE()), 1)),"")</f>
        <v>#VALUE!</v>
      </c>
      <c r="M444" s="91" t="e">
        <f aca="false">IF(LEN(VLOOKUP($A444,#REF!,7,FALSE())),UPPER(RIGHT(VLOOKUP($A444,#REF!,7,FALSE()), 1)),"")</f>
        <v>#VALUE!</v>
      </c>
      <c r="N444" s="185"/>
      <c r="O444" s="185"/>
      <c r="P444" s="185"/>
      <c r="Q444" s="185"/>
      <c r="R444" s="185"/>
      <c r="S444" s="100" t="e">
        <f aca="false">HLOOKUP("Device Tree Pin Name",#REF!,MATCH($A444,#REF!,0),FALSE())</f>
        <v>#VALUE!</v>
      </c>
      <c r="T444" s="95" t="e">
        <f aca="false">HLOOKUP("power rail",#REF!,MATCH($A444,#REF!,0),FALSE())</f>
        <v>#VALUE!</v>
      </c>
      <c r="U444" s="96" t="e">
        <f aca="false">HLOOKUP("Wake Capable",#REF!,MATCH($A444,#REF!,0),FALSE())</f>
        <v>#VALUE!</v>
      </c>
      <c r="V444" s="96" t="e">
        <f aca="false">HLOOKUP("Strap",#REF!,MATCH($A444,#REF!,0),FALSE())</f>
        <v>#VALUE!</v>
      </c>
      <c r="W444" s="96"/>
      <c r="X444" s="96"/>
      <c r="Y444" s="96"/>
      <c r="Z444" s="95"/>
      <c r="AA444" s="95" t="e">
        <f aca="false">HLOOKUP("Pad type",#REF!,MATCH($A444,#REF!,0),FALSE())</f>
        <v>#VALUE!</v>
      </c>
      <c r="AB444" s="100"/>
      <c r="AC444" s="100" t="e">
        <f aca="false">HLOOKUP("POR Pin State",#REF!,MATCH($A444,#REF!,0),FALSE())</f>
        <v>#VALUE!</v>
      </c>
      <c r="AD444" s="187"/>
      <c r="AE444" s="187"/>
      <c r="AF444" s="187"/>
      <c r="AG444" s="187"/>
      <c r="AH444" s="188"/>
      <c r="AI444" s="188"/>
      <c r="AJ444" s="189"/>
      <c r="AK444" s="189"/>
      <c r="AL444" s="189"/>
      <c r="AM444" s="189"/>
      <c r="AN444" s="189"/>
      <c r="AO444" s="189"/>
      <c r="AP444" s="189"/>
      <c r="AQ444" s="207" t="s">
        <v>1010</v>
      </c>
      <c r="AR444" s="104"/>
      <c r="AS444" s="104"/>
      <c r="AT444" s="104"/>
      <c r="AU444" s="104"/>
      <c r="AV444" s="104"/>
      <c r="AW444" s="104"/>
      <c r="AX444" s="104"/>
      <c r="AY444" s="104"/>
      <c r="AZ444" s="104"/>
      <c r="BA444" s="104"/>
      <c r="BB444" s="162"/>
      <c r="BC444" s="104"/>
      <c r="BD444" s="191"/>
      <c r="BE444" s="195" t="s">
        <v>1009</v>
      </c>
      <c r="BF444" s="108" t="e">
        <f aca="false">VLOOKUP($A444,#REF!, 34, FALSE())</f>
        <v>#VALUE!</v>
      </c>
      <c r="BG444" s="418" t="e">
        <f aca="false">VLOOKUP($A444,#REF!, 22, FALSE())</f>
        <v>#VALUE!</v>
      </c>
      <c r="BH444" s="109"/>
    </row>
    <row r="445" s="193" customFormat="true" ht="12.75" hidden="false" customHeight="true" outlineLevel="0" collapsed="false">
      <c r="A445" s="133" t="s">
        <v>1011</v>
      </c>
      <c r="B445" s="86" t="e">
        <f aca="false">VLOOKUP($A445,#REF!, 34, FALSE())</f>
        <v>#VALUE!</v>
      </c>
      <c r="C445" s="87" t="str">
        <f aca="false">CONCATENATE("unused_",A445)</f>
        <v>unused_NVHS0_RX5N</v>
      </c>
      <c r="D445" s="88" t="e">
        <f aca="false">IF(LEN(VLOOKUP($A445,#REF!,8,FALSE())),LEFT(VLOOKUP($A445,#REF!,8,FALSE()),LEN(VLOOKUP($A445,#REF!,8,FALSE()))-2),"")</f>
        <v>#VALUE!</v>
      </c>
      <c r="E445" s="89" t="e">
        <f aca="false">IF(LEN(VLOOKUP($A445,#REF!,4,FALSE())),IF(INDEX(#REF!,MATCH($A445,#REF!,0),1),LEFT(VLOOKUP($A445,#REF!,4,FALSE()),LEN(VLOOKUP($A445,#REF!,4,FALSE()))-2),CONCATENATE(LEFT(VLOOKUP($A445,#REF!,4,FALSE()),LEN(VLOOKUP($A445,#REF!,4,FALSE()))-2),"*")),"")</f>
        <v>#VALUE!</v>
      </c>
      <c r="F445" s="90" t="e">
        <f aca="false">IF(LEN(VLOOKUP($A445,#REF!,5,FALSE())),IF(INDEX(#REF!,MATCH($A445,#REF!,0),2),LEFT(VLOOKUP($A445,#REF!,5,FALSE()),LEN(VLOOKUP($A445,#REF!,5,FALSE()))-2),CONCATENATE(LEFT(VLOOKUP($A445,#REF!,5,FALSE()),LEN(VLOOKUP($A445,#REF!,5,FALSE()))-2),"*")),"")</f>
        <v>#VALUE!</v>
      </c>
      <c r="G445" s="90" t="e">
        <f aca="false">IF(LEN(VLOOKUP($A445,#REF!,6,FALSE())),IF(INDEX(#REF!,MATCH($A445,#REF!,0),3),LEFT(VLOOKUP($A445,#REF!,6,FALSE()),LEN(VLOOKUP($A445,#REF!,6,FALSE()))-2),CONCATENATE(LEFT(VLOOKUP($A445,#REF!,6,FALSE()),LEN(VLOOKUP($A445,#REF!,6,FALSE()))-2),"*")),"")</f>
        <v>#VALUE!</v>
      </c>
      <c r="H445" s="91" t="e">
        <f aca="false">IF(LEN(VLOOKUP($A445,#REF!,7,FALSE())),IF(INDEX(#REF!,MATCH($A445,#REF!,0),4),LEFT(VLOOKUP($A445,#REF!,7,FALSE()),LEN(VLOOKUP($A445,#REF!,7,FALSE()))-2),CONCATENATE(LEFT(VLOOKUP($A445,#REF!,7,FALSE()),LEN(VLOOKUP($A445,#REF!,7,FALSE()))-2),"*")),"")</f>
        <v>#VALUE!</v>
      </c>
      <c r="I445" s="92" t="e">
        <f aca="false">IF(LEN(VLOOKUP($A445,#REF!,8,FALSE())),UPPER(RIGHT(VLOOKUP($A445,#REF!,8,FALSE()), 1)),"")</f>
        <v>#VALUE!</v>
      </c>
      <c r="J445" s="90" t="e">
        <f aca="false">IF(LEN(VLOOKUP($A445,#REF!,4,FALSE())),UPPER(RIGHT(VLOOKUP($A445,#REF!,4,FALSE()), 1)),"")</f>
        <v>#VALUE!</v>
      </c>
      <c r="K445" s="90" t="e">
        <f aca="false">IF(LEN(VLOOKUP($A445,#REF!,5,FALSE())),UPPER(RIGHT(VLOOKUP($A445,#REF!,5,FALSE()), 1)),"")</f>
        <v>#VALUE!</v>
      </c>
      <c r="L445" s="90" t="e">
        <f aca="false">IF(LEN(VLOOKUP($A445,#REF!,6,FALSE())),UPPER(RIGHT(VLOOKUP($A445,#REF!,6,FALSE()), 1)),"")</f>
        <v>#VALUE!</v>
      </c>
      <c r="M445" s="91" t="e">
        <f aca="false">IF(LEN(VLOOKUP($A445,#REF!,7,FALSE())),UPPER(RIGHT(VLOOKUP($A445,#REF!,7,FALSE()), 1)),"")</f>
        <v>#VALUE!</v>
      </c>
      <c r="N445" s="185"/>
      <c r="O445" s="185"/>
      <c r="P445" s="185"/>
      <c r="Q445" s="185"/>
      <c r="R445" s="185"/>
      <c r="S445" s="100" t="e">
        <f aca="false">HLOOKUP("Device Tree Pin Name",#REF!,MATCH($A445,#REF!,0),FALSE())</f>
        <v>#VALUE!</v>
      </c>
      <c r="T445" s="95" t="e">
        <f aca="false">HLOOKUP("power rail",#REF!,MATCH($A445,#REF!,0),FALSE())</f>
        <v>#VALUE!</v>
      </c>
      <c r="U445" s="96" t="e">
        <f aca="false">HLOOKUP("Wake Capable",#REF!,MATCH($A445,#REF!,0),FALSE())</f>
        <v>#VALUE!</v>
      </c>
      <c r="V445" s="96" t="e">
        <f aca="false">HLOOKUP("Strap",#REF!,MATCH($A445,#REF!,0),FALSE())</f>
        <v>#VALUE!</v>
      </c>
      <c r="W445" s="96"/>
      <c r="X445" s="96"/>
      <c r="Y445" s="96"/>
      <c r="Z445" s="95"/>
      <c r="AA445" s="95" t="e">
        <f aca="false">HLOOKUP("Pad type",#REF!,MATCH($A445,#REF!,0),FALSE())</f>
        <v>#VALUE!</v>
      </c>
      <c r="AB445" s="100"/>
      <c r="AC445" s="100" t="e">
        <f aca="false">HLOOKUP("POR Pin State",#REF!,MATCH($A445,#REF!,0),FALSE())</f>
        <v>#VALUE!</v>
      </c>
      <c r="AD445" s="187"/>
      <c r="AE445" s="187"/>
      <c r="AF445" s="187"/>
      <c r="AG445" s="187"/>
      <c r="AH445" s="188"/>
      <c r="AI445" s="188"/>
      <c r="AJ445" s="189"/>
      <c r="AK445" s="189"/>
      <c r="AL445" s="189"/>
      <c r="AM445" s="189"/>
      <c r="AN445" s="189"/>
      <c r="AO445" s="189"/>
      <c r="AP445" s="189"/>
      <c r="AQ445" s="208" t="s">
        <v>1012</v>
      </c>
      <c r="AR445" s="104"/>
      <c r="AS445" s="104"/>
      <c r="AT445" s="104"/>
      <c r="AU445" s="104"/>
      <c r="AV445" s="104"/>
      <c r="AW445" s="104"/>
      <c r="AX445" s="104"/>
      <c r="AY445" s="104"/>
      <c r="AZ445" s="104"/>
      <c r="BA445" s="104"/>
      <c r="BB445" s="162"/>
      <c r="BC445" s="104"/>
      <c r="BD445" s="191"/>
      <c r="BE445" s="195" t="s">
        <v>1011</v>
      </c>
      <c r="BF445" s="108" t="e">
        <f aca="false">VLOOKUP($A445,#REF!, 34, FALSE())</f>
        <v>#VALUE!</v>
      </c>
      <c r="BG445" s="418" t="e">
        <f aca="false">VLOOKUP($A445,#REF!, 22, FALSE())</f>
        <v>#VALUE!</v>
      </c>
      <c r="BH445" s="109"/>
    </row>
    <row r="446" s="193" customFormat="true" ht="12.75" hidden="false" customHeight="true" outlineLevel="0" collapsed="false">
      <c r="A446" s="133" t="s">
        <v>1013</v>
      </c>
      <c r="B446" s="86" t="e">
        <f aca="false">VLOOKUP($A446,#REF!, 34, FALSE())</f>
        <v>#VALUE!</v>
      </c>
      <c r="C446" s="87" t="str">
        <f aca="false">CONCATENATE("unused_",A446)</f>
        <v>unused_NVHS0_TX5P</v>
      </c>
      <c r="D446" s="88" t="e">
        <f aca="false">IF(LEN(VLOOKUP($A446,#REF!,8,FALSE())),LEFT(VLOOKUP($A446,#REF!,8,FALSE()),LEN(VLOOKUP($A446,#REF!,8,FALSE()))-2),"")</f>
        <v>#VALUE!</v>
      </c>
      <c r="E446" s="89" t="e">
        <f aca="false">IF(LEN(VLOOKUP($A446,#REF!,4,FALSE())),IF(INDEX(#REF!,MATCH($A446,#REF!,0),1),LEFT(VLOOKUP($A446,#REF!,4,FALSE()),LEN(VLOOKUP($A446,#REF!,4,FALSE()))-2),CONCATENATE(LEFT(VLOOKUP($A446,#REF!,4,FALSE()),LEN(VLOOKUP($A446,#REF!,4,FALSE()))-2),"*")),"")</f>
        <v>#VALUE!</v>
      </c>
      <c r="F446" s="90" t="e">
        <f aca="false">IF(LEN(VLOOKUP($A446,#REF!,5,FALSE())),IF(INDEX(#REF!,MATCH($A446,#REF!,0),2),LEFT(VLOOKUP($A446,#REF!,5,FALSE()),LEN(VLOOKUP($A446,#REF!,5,FALSE()))-2),CONCATENATE(LEFT(VLOOKUP($A446,#REF!,5,FALSE()),LEN(VLOOKUP($A446,#REF!,5,FALSE()))-2),"*")),"")</f>
        <v>#VALUE!</v>
      </c>
      <c r="G446" s="90" t="e">
        <f aca="false">IF(LEN(VLOOKUP($A446,#REF!,6,FALSE())),IF(INDEX(#REF!,MATCH($A446,#REF!,0),3),LEFT(VLOOKUP($A446,#REF!,6,FALSE()),LEN(VLOOKUP($A446,#REF!,6,FALSE()))-2),CONCATENATE(LEFT(VLOOKUP($A446,#REF!,6,FALSE()),LEN(VLOOKUP($A446,#REF!,6,FALSE()))-2),"*")),"")</f>
        <v>#VALUE!</v>
      </c>
      <c r="H446" s="91" t="e">
        <f aca="false">IF(LEN(VLOOKUP($A446,#REF!,7,FALSE())),IF(INDEX(#REF!,MATCH($A446,#REF!,0),4),LEFT(VLOOKUP($A446,#REF!,7,FALSE()),LEN(VLOOKUP($A446,#REF!,7,FALSE()))-2),CONCATENATE(LEFT(VLOOKUP($A446,#REF!,7,FALSE()),LEN(VLOOKUP($A446,#REF!,7,FALSE()))-2),"*")),"")</f>
        <v>#VALUE!</v>
      </c>
      <c r="I446" s="92" t="e">
        <f aca="false">IF(LEN(VLOOKUP($A446,#REF!,8,FALSE())),UPPER(RIGHT(VLOOKUP($A446,#REF!,8,FALSE()), 1)),"")</f>
        <v>#VALUE!</v>
      </c>
      <c r="J446" s="90" t="e">
        <f aca="false">IF(LEN(VLOOKUP($A446,#REF!,4,FALSE())),UPPER(RIGHT(VLOOKUP($A446,#REF!,4,FALSE()), 1)),"")</f>
        <v>#VALUE!</v>
      </c>
      <c r="K446" s="90" t="e">
        <f aca="false">IF(LEN(VLOOKUP($A446,#REF!,5,FALSE())),UPPER(RIGHT(VLOOKUP($A446,#REF!,5,FALSE()), 1)),"")</f>
        <v>#VALUE!</v>
      </c>
      <c r="L446" s="90" t="e">
        <f aca="false">IF(LEN(VLOOKUP($A446,#REF!,6,FALSE())),UPPER(RIGHT(VLOOKUP($A446,#REF!,6,FALSE()), 1)),"")</f>
        <v>#VALUE!</v>
      </c>
      <c r="M446" s="91" t="e">
        <f aca="false">IF(LEN(VLOOKUP($A446,#REF!,7,FALSE())),UPPER(RIGHT(VLOOKUP($A446,#REF!,7,FALSE()), 1)),"")</f>
        <v>#VALUE!</v>
      </c>
      <c r="N446" s="185"/>
      <c r="O446" s="185"/>
      <c r="P446" s="185"/>
      <c r="Q446" s="185"/>
      <c r="R446" s="185"/>
      <c r="S446" s="100" t="e">
        <f aca="false">HLOOKUP("Device Tree Pin Name",#REF!,MATCH($A446,#REF!,0),FALSE())</f>
        <v>#VALUE!</v>
      </c>
      <c r="T446" s="95" t="e">
        <f aca="false">HLOOKUP("power rail",#REF!,MATCH($A446,#REF!,0),FALSE())</f>
        <v>#VALUE!</v>
      </c>
      <c r="U446" s="96" t="e">
        <f aca="false">HLOOKUP("Wake Capable",#REF!,MATCH($A446,#REF!,0),FALSE())</f>
        <v>#VALUE!</v>
      </c>
      <c r="V446" s="96" t="e">
        <f aca="false">HLOOKUP("Strap",#REF!,MATCH($A446,#REF!,0),FALSE())</f>
        <v>#VALUE!</v>
      </c>
      <c r="W446" s="96"/>
      <c r="X446" s="96"/>
      <c r="Y446" s="96"/>
      <c r="Z446" s="95"/>
      <c r="AA446" s="95" t="e">
        <f aca="false">HLOOKUP("Pad type",#REF!,MATCH($A446,#REF!,0),FALSE())</f>
        <v>#VALUE!</v>
      </c>
      <c r="AB446" s="100"/>
      <c r="AC446" s="100" t="e">
        <f aca="false">HLOOKUP("POR Pin State",#REF!,MATCH($A446,#REF!,0),FALSE())</f>
        <v>#VALUE!</v>
      </c>
      <c r="AD446" s="187"/>
      <c r="AE446" s="187"/>
      <c r="AF446" s="187"/>
      <c r="AG446" s="187"/>
      <c r="AH446" s="188"/>
      <c r="AI446" s="188"/>
      <c r="AJ446" s="189"/>
      <c r="AK446" s="189"/>
      <c r="AL446" s="189"/>
      <c r="AM446" s="189"/>
      <c r="AN446" s="189"/>
      <c r="AO446" s="189"/>
      <c r="AP446" s="189"/>
      <c r="AQ446" s="207" t="s">
        <v>1014</v>
      </c>
      <c r="AR446" s="104"/>
      <c r="AS446" s="104"/>
      <c r="AT446" s="104"/>
      <c r="AU446" s="104"/>
      <c r="AV446" s="104"/>
      <c r="AW446" s="104"/>
      <c r="AX446" s="104"/>
      <c r="AY446" s="104"/>
      <c r="AZ446" s="104"/>
      <c r="BA446" s="104"/>
      <c r="BB446" s="162"/>
      <c r="BC446" s="104"/>
      <c r="BD446" s="191"/>
      <c r="BE446" s="195" t="s">
        <v>1013</v>
      </c>
      <c r="BF446" s="108" t="e">
        <f aca="false">VLOOKUP($A446,#REF!, 34, FALSE())</f>
        <v>#VALUE!</v>
      </c>
      <c r="BG446" s="418" t="e">
        <f aca="false">VLOOKUP($A446,#REF!, 22, FALSE())</f>
        <v>#VALUE!</v>
      </c>
      <c r="BH446" s="109"/>
    </row>
    <row r="447" s="193" customFormat="true" ht="12.75" hidden="false" customHeight="true" outlineLevel="0" collapsed="false">
      <c r="A447" s="133" t="s">
        <v>1015</v>
      </c>
      <c r="B447" s="86" t="e">
        <f aca="false">VLOOKUP($A447,#REF!, 34, FALSE())</f>
        <v>#VALUE!</v>
      </c>
      <c r="C447" s="87" t="str">
        <f aca="false">CONCATENATE("unused_",A447)</f>
        <v>unused_NVHS0_TX5N</v>
      </c>
      <c r="D447" s="88" t="e">
        <f aca="false">IF(LEN(VLOOKUP($A447,#REF!,8,FALSE())),LEFT(VLOOKUP($A447,#REF!,8,FALSE()),LEN(VLOOKUP($A447,#REF!,8,FALSE()))-2),"")</f>
        <v>#VALUE!</v>
      </c>
      <c r="E447" s="89" t="e">
        <f aca="false">IF(LEN(VLOOKUP($A447,#REF!,4,FALSE())),IF(INDEX(#REF!,MATCH($A447,#REF!,0),1),LEFT(VLOOKUP($A447,#REF!,4,FALSE()),LEN(VLOOKUP($A447,#REF!,4,FALSE()))-2),CONCATENATE(LEFT(VLOOKUP($A447,#REF!,4,FALSE()),LEN(VLOOKUP($A447,#REF!,4,FALSE()))-2),"*")),"")</f>
        <v>#VALUE!</v>
      </c>
      <c r="F447" s="90" t="e">
        <f aca="false">IF(LEN(VLOOKUP($A447,#REF!,5,FALSE())),IF(INDEX(#REF!,MATCH($A447,#REF!,0),2),LEFT(VLOOKUP($A447,#REF!,5,FALSE()),LEN(VLOOKUP($A447,#REF!,5,FALSE()))-2),CONCATENATE(LEFT(VLOOKUP($A447,#REF!,5,FALSE()),LEN(VLOOKUP($A447,#REF!,5,FALSE()))-2),"*")),"")</f>
        <v>#VALUE!</v>
      </c>
      <c r="G447" s="90" t="e">
        <f aca="false">IF(LEN(VLOOKUP($A447,#REF!,6,FALSE())),IF(INDEX(#REF!,MATCH($A447,#REF!,0),3),LEFT(VLOOKUP($A447,#REF!,6,FALSE()),LEN(VLOOKUP($A447,#REF!,6,FALSE()))-2),CONCATENATE(LEFT(VLOOKUP($A447,#REF!,6,FALSE()),LEN(VLOOKUP($A447,#REF!,6,FALSE()))-2),"*")),"")</f>
        <v>#VALUE!</v>
      </c>
      <c r="H447" s="91" t="e">
        <f aca="false">IF(LEN(VLOOKUP($A447,#REF!,7,FALSE())),IF(INDEX(#REF!,MATCH($A447,#REF!,0),4),LEFT(VLOOKUP($A447,#REF!,7,FALSE()),LEN(VLOOKUP($A447,#REF!,7,FALSE()))-2),CONCATENATE(LEFT(VLOOKUP($A447,#REF!,7,FALSE()),LEN(VLOOKUP($A447,#REF!,7,FALSE()))-2),"*")),"")</f>
        <v>#VALUE!</v>
      </c>
      <c r="I447" s="92" t="e">
        <f aca="false">IF(LEN(VLOOKUP($A447,#REF!,8,FALSE())),UPPER(RIGHT(VLOOKUP($A447,#REF!,8,FALSE()), 1)),"")</f>
        <v>#VALUE!</v>
      </c>
      <c r="J447" s="90" t="e">
        <f aca="false">IF(LEN(VLOOKUP($A447,#REF!,4,FALSE())),UPPER(RIGHT(VLOOKUP($A447,#REF!,4,FALSE()), 1)),"")</f>
        <v>#VALUE!</v>
      </c>
      <c r="K447" s="90" t="e">
        <f aca="false">IF(LEN(VLOOKUP($A447,#REF!,5,FALSE())),UPPER(RIGHT(VLOOKUP($A447,#REF!,5,FALSE()), 1)),"")</f>
        <v>#VALUE!</v>
      </c>
      <c r="L447" s="90" t="e">
        <f aca="false">IF(LEN(VLOOKUP($A447,#REF!,6,FALSE())),UPPER(RIGHT(VLOOKUP($A447,#REF!,6,FALSE()), 1)),"")</f>
        <v>#VALUE!</v>
      </c>
      <c r="M447" s="91" t="e">
        <f aca="false">IF(LEN(VLOOKUP($A447,#REF!,7,FALSE())),UPPER(RIGHT(VLOOKUP($A447,#REF!,7,FALSE()), 1)),"")</f>
        <v>#VALUE!</v>
      </c>
      <c r="N447" s="185"/>
      <c r="O447" s="185"/>
      <c r="P447" s="185"/>
      <c r="Q447" s="185"/>
      <c r="R447" s="185"/>
      <c r="S447" s="100" t="e">
        <f aca="false">HLOOKUP("Device Tree Pin Name",#REF!,MATCH($A447,#REF!,0),FALSE())</f>
        <v>#VALUE!</v>
      </c>
      <c r="T447" s="95" t="e">
        <f aca="false">HLOOKUP("power rail",#REF!,MATCH($A447,#REF!,0),FALSE())</f>
        <v>#VALUE!</v>
      </c>
      <c r="U447" s="96" t="e">
        <f aca="false">HLOOKUP("Wake Capable",#REF!,MATCH($A447,#REF!,0),FALSE())</f>
        <v>#VALUE!</v>
      </c>
      <c r="V447" s="96" t="e">
        <f aca="false">HLOOKUP("Strap",#REF!,MATCH($A447,#REF!,0),FALSE())</f>
        <v>#VALUE!</v>
      </c>
      <c r="W447" s="96"/>
      <c r="X447" s="96"/>
      <c r="Y447" s="96"/>
      <c r="Z447" s="95"/>
      <c r="AA447" s="95" t="e">
        <f aca="false">HLOOKUP("Pad type",#REF!,MATCH($A447,#REF!,0),FALSE())</f>
        <v>#VALUE!</v>
      </c>
      <c r="AB447" s="100"/>
      <c r="AC447" s="100" t="e">
        <f aca="false">HLOOKUP("POR Pin State",#REF!,MATCH($A447,#REF!,0),FALSE())</f>
        <v>#VALUE!</v>
      </c>
      <c r="AD447" s="187"/>
      <c r="AE447" s="187"/>
      <c r="AF447" s="187"/>
      <c r="AG447" s="187"/>
      <c r="AH447" s="188"/>
      <c r="AI447" s="188"/>
      <c r="AJ447" s="189"/>
      <c r="AK447" s="189"/>
      <c r="AL447" s="189"/>
      <c r="AM447" s="189"/>
      <c r="AN447" s="189"/>
      <c r="AO447" s="189"/>
      <c r="AP447" s="189"/>
      <c r="AQ447" s="208" t="s">
        <v>1016</v>
      </c>
      <c r="AR447" s="104"/>
      <c r="AS447" s="104"/>
      <c r="AT447" s="104"/>
      <c r="AU447" s="104"/>
      <c r="AV447" s="104"/>
      <c r="AW447" s="104"/>
      <c r="AX447" s="104"/>
      <c r="AY447" s="104"/>
      <c r="AZ447" s="104"/>
      <c r="BA447" s="104"/>
      <c r="BB447" s="162"/>
      <c r="BC447" s="104"/>
      <c r="BD447" s="191"/>
      <c r="BE447" s="195" t="s">
        <v>1015</v>
      </c>
      <c r="BF447" s="108" t="e">
        <f aca="false">VLOOKUP($A447,#REF!, 34, FALSE())</f>
        <v>#VALUE!</v>
      </c>
      <c r="BG447" s="418" t="e">
        <f aca="false">VLOOKUP($A447,#REF!, 22, FALSE())</f>
        <v>#VALUE!</v>
      </c>
      <c r="BH447" s="109"/>
    </row>
    <row r="448" s="193" customFormat="true" ht="12.75" hidden="false" customHeight="true" outlineLevel="0" collapsed="false">
      <c r="A448" s="133" t="s">
        <v>1017</v>
      </c>
      <c r="B448" s="86" t="e">
        <f aca="false">VLOOKUP($A448,#REF!, 34, FALSE())</f>
        <v>#VALUE!</v>
      </c>
      <c r="C448" s="87" t="str">
        <f aca="false">CONCATENATE("unused_",A448)</f>
        <v>unused_NVHS0_RX6P</v>
      </c>
      <c r="D448" s="88" t="e">
        <f aca="false">IF(LEN(VLOOKUP($A448,#REF!,8,FALSE())),LEFT(VLOOKUP($A448,#REF!,8,FALSE()),LEN(VLOOKUP($A448,#REF!,8,FALSE()))-2),"")</f>
        <v>#VALUE!</v>
      </c>
      <c r="E448" s="89" t="e">
        <f aca="false">IF(LEN(VLOOKUP($A448,#REF!,4,FALSE())),IF(INDEX(#REF!,MATCH($A448,#REF!,0),1),LEFT(VLOOKUP($A448,#REF!,4,FALSE()),LEN(VLOOKUP($A448,#REF!,4,FALSE()))-2),CONCATENATE(LEFT(VLOOKUP($A448,#REF!,4,FALSE()),LEN(VLOOKUP($A448,#REF!,4,FALSE()))-2),"*")),"")</f>
        <v>#VALUE!</v>
      </c>
      <c r="F448" s="90" t="e">
        <f aca="false">IF(LEN(VLOOKUP($A448,#REF!,5,FALSE())),IF(INDEX(#REF!,MATCH($A448,#REF!,0),2),LEFT(VLOOKUP($A448,#REF!,5,FALSE()),LEN(VLOOKUP($A448,#REF!,5,FALSE()))-2),CONCATENATE(LEFT(VLOOKUP($A448,#REF!,5,FALSE()),LEN(VLOOKUP($A448,#REF!,5,FALSE()))-2),"*")),"")</f>
        <v>#VALUE!</v>
      </c>
      <c r="G448" s="90" t="e">
        <f aca="false">IF(LEN(VLOOKUP($A448,#REF!,6,FALSE())),IF(INDEX(#REF!,MATCH($A448,#REF!,0),3),LEFT(VLOOKUP($A448,#REF!,6,FALSE()),LEN(VLOOKUP($A448,#REF!,6,FALSE()))-2),CONCATENATE(LEFT(VLOOKUP($A448,#REF!,6,FALSE()),LEN(VLOOKUP($A448,#REF!,6,FALSE()))-2),"*")),"")</f>
        <v>#VALUE!</v>
      </c>
      <c r="H448" s="91" t="e">
        <f aca="false">IF(LEN(VLOOKUP($A448,#REF!,7,FALSE())),IF(INDEX(#REF!,MATCH($A448,#REF!,0),4),LEFT(VLOOKUP($A448,#REF!,7,FALSE()),LEN(VLOOKUP($A448,#REF!,7,FALSE()))-2),CONCATENATE(LEFT(VLOOKUP($A448,#REF!,7,FALSE()),LEN(VLOOKUP($A448,#REF!,7,FALSE()))-2),"*")),"")</f>
        <v>#VALUE!</v>
      </c>
      <c r="I448" s="92" t="e">
        <f aca="false">IF(LEN(VLOOKUP($A448,#REF!,8,FALSE())),UPPER(RIGHT(VLOOKUP($A448,#REF!,8,FALSE()), 1)),"")</f>
        <v>#VALUE!</v>
      </c>
      <c r="J448" s="90" t="e">
        <f aca="false">IF(LEN(VLOOKUP($A448,#REF!,4,FALSE())),UPPER(RIGHT(VLOOKUP($A448,#REF!,4,FALSE()), 1)),"")</f>
        <v>#VALUE!</v>
      </c>
      <c r="K448" s="90" t="e">
        <f aca="false">IF(LEN(VLOOKUP($A448,#REF!,5,FALSE())),UPPER(RIGHT(VLOOKUP($A448,#REF!,5,FALSE()), 1)),"")</f>
        <v>#VALUE!</v>
      </c>
      <c r="L448" s="90" t="e">
        <f aca="false">IF(LEN(VLOOKUP($A448,#REF!,6,FALSE())),UPPER(RIGHT(VLOOKUP($A448,#REF!,6,FALSE()), 1)),"")</f>
        <v>#VALUE!</v>
      </c>
      <c r="M448" s="91" t="e">
        <f aca="false">IF(LEN(VLOOKUP($A448,#REF!,7,FALSE())),UPPER(RIGHT(VLOOKUP($A448,#REF!,7,FALSE()), 1)),"")</f>
        <v>#VALUE!</v>
      </c>
      <c r="N448" s="185"/>
      <c r="O448" s="185"/>
      <c r="P448" s="185"/>
      <c r="Q448" s="185"/>
      <c r="R448" s="185"/>
      <c r="S448" s="100" t="e">
        <f aca="false">HLOOKUP("Device Tree Pin Name",#REF!,MATCH($A448,#REF!,0),FALSE())</f>
        <v>#VALUE!</v>
      </c>
      <c r="T448" s="95" t="e">
        <f aca="false">HLOOKUP("power rail",#REF!,MATCH($A448,#REF!,0),FALSE())</f>
        <v>#VALUE!</v>
      </c>
      <c r="U448" s="96" t="e">
        <f aca="false">HLOOKUP("Wake Capable",#REF!,MATCH($A448,#REF!,0),FALSE())</f>
        <v>#VALUE!</v>
      </c>
      <c r="V448" s="96" t="e">
        <f aca="false">HLOOKUP("Strap",#REF!,MATCH($A448,#REF!,0),FALSE())</f>
        <v>#VALUE!</v>
      </c>
      <c r="W448" s="96"/>
      <c r="X448" s="96"/>
      <c r="Y448" s="96"/>
      <c r="Z448" s="95"/>
      <c r="AA448" s="95" t="e">
        <f aca="false">HLOOKUP("Pad type",#REF!,MATCH($A448,#REF!,0),FALSE())</f>
        <v>#VALUE!</v>
      </c>
      <c r="AB448" s="100"/>
      <c r="AC448" s="100" t="e">
        <f aca="false">HLOOKUP("POR Pin State",#REF!,MATCH($A448,#REF!,0),FALSE())</f>
        <v>#VALUE!</v>
      </c>
      <c r="AD448" s="187"/>
      <c r="AE448" s="187"/>
      <c r="AF448" s="187"/>
      <c r="AG448" s="187"/>
      <c r="AH448" s="188"/>
      <c r="AI448" s="188"/>
      <c r="AJ448" s="189"/>
      <c r="AK448" s="189"/>
      <c r="AL448" s="189"/>
      <c r="AM448" s="189"/>
      <c r="AN448" s="189"/>
      <c r="AO448" s="189"/>
      <c r="AP448" s="189"/>
      <c r="AQ448" s="207" t="s">
        <v>1018</v>
      </c>
      <c r="AR448" s="104"/>
      <c r="AS448" s="104"/>
      <c r="AT448" s="104"/>
      <c r="AU448" s="104"/>
      <c r="AV448" s="104"/>
      <c r="AW448" s="104"/>
      <c r="AX448" s="104"/>
      <c r="AY448" s="104"/>
      <c r="AZ448" s="104"/>
      <c r="BA448" s="104"/>
      <c r="BB448" s="162"/>
      <c r="BC448" s="104"/>
      <c r="BD448" s="191"/>
      <c r="BE448" s="195" t="s">
        <v>1017</v>
      </c>
      <c r="BF448" s="108" t="e">
        <f aca="false">VLOOKUP($A448,#REF!, 34, FALSE())</f>
        <v>#VALUE!</v>
      </c>
      <c r="BG448" s="418" t="e">
        <f aca="false">VLOOKUP($A448,#REF!, 22, FALSE())</f>
        <v>#VALUE!</v>
      </c>
      <c r="BH448" s="109"/>
    </row>
    <row r="449" s="193" customFormat="true" ht="12.75" hidden="false" customHeight="true" outlineLevel="0" collapsed="false">
      <c r="A449" s="133" t="s">
        <v>1019</v>
      </c>
      <c r="B449" s="86" t="e">
        <f aca="false">VLOOKUP($A449,#REF!, 34, FALSE())</f>
        <v>#VALUE!</v>
      </c>
      <c r="C449" s="87" t="str">
        <f aca="false">CONCATENATE("unused_",A449)</f>
        <v>unused_NVHS0_RX6N</v>
      </c>
      <c r="D449" s="88" t="e">
        <f aca="false">IF(LEN(VLOOKUP($A449,#REF!,8,FALSE())),LEFT(VLOOKUP($A449,#REF!,8,FALSE()),LEN(VLOOKUP($A449,#REF!,8,FALSE()))-2),"")</f>
        <v>#VALUE!</v>
      </c>
      <c r="E449" s="89" t="e">
        <f aca="false">IF(LEN(VLOOKUP($A449,#REF!,4,FALSE())),IF(INDEX(#REF!,MATCH($A449,#REF!,0),1),LEFT(VLOOKUP($A449,#REF!,4,FALSE()),LEN(VLOOKUP($A449,#REF!,4,FALSE()))-2),CONCATENATE(LEFT(VLOOKUP($A449,#REF!,4,FALSE()),LEN(VLOOKUP($A449,#REF!,4,FALSE()))-2),"*")),"")</f>
        <v>#VALUE!</v>
      </c>
      <c r="F449" s="90" t="e">
        <f aca="false">IF(LEN(VLOOKUP($A449,#REF!,5,FALSE())),IF(INDEX(#REF!,MATCH($A449,#REF!,0),2),LEFT(VLOOKUP($A449,#REF!,5,FALSE()),LEN(VLOOKUP($A449,#REF!,5,FALSE()))-2),CONCATENATE(LEFT(VLOOKUP($A449,#REF!,5,FALSE()),LEN(VLOOKUP($A449,#REF!,5,FALSE()))-2),"*")),"")</f>
        <v>#VALUE!</v>
      </c>
      <c r="G449" s="90" t="e">
        <f aca="false">IF(LEN(VLOOKUP($A449,#REF!,6,FALSE())),IF(INDEX(#REF!,MATCH($A449,#REF!,0),3),LEFT(VLOOKUP($A449,#REF!,6,FALSE()),LEN(VLOOKUP($A449,#REF!,6,FALSE()))-2),CONCATENATE(LEFT(VLOOKUP($A449,#REF!,6,FALSE()),LEN(VLOOKUP($A449,#REF!,6,FALSE()))-2),"*")),"")</f>
        <v>#VALUE!</v>
      </c>
      <c r="H449" s="91" t="e">
        <f aca="false">IF(LEN(VLOOKUP($A449,#REF!,7,FALSE())),IF(INDEX(#REF!,MATCH($A449,#REF!,0),4),LEFT(VLOOKUP($A449,#REF!,7,FALSE()),LEN(VLOOKUP($A449,#REF!,7,FALSE()))-2),CONCATENATE(LEFT(VLOOKUP($A449,#REF!,7,FALSE()),LEN(VLOOKUP($A449,#REF!,7,FALSE()))-2),"*")),"")</f>
        <v>#VALUE!</v>
      </c>
      <c r="I449" s="92" t="e">
        <f aca="false">IF(LEN(VLOOKUP($A449,#REF!,8,FALSE())),UPPER(RIGHT(VLOOKUP($A449,#REF!,8,FALSE()), 1)),"")</f>
        <v>#VALUE!</v>
      </c>
      <c r="J449" s="90" t="e">
        <f aca="false">IF(LEN(VLOOKUP($A449,#REF!,4,FALSE())),UPPER(RIGHT(VLOOKUP($A449,#REF!,4,FALSE()), 1)),"")</f>
        <v>#VALUE!</v>
      </c>
      <c r="K449" s="90" t="e">
        <f aca="false">IF(LEN(VLOOKUP($A449,#REF!,5,FALSE())),UPPER(RIGHT(VLOOKUP($A449,#REF!,5,FALSE()), 1)),"")</f>
        <v>#VALUE!</v>
      </c>
      <c r="L449" s="90" t="e">
        <f aca="false">IF(LEN(VLOOKUP($A449,#REF!,6,FALSE())),UPPER(RIGHT(VLOOKUP($A449,#REF!,6,FALSE()), 1)),"")</f>
        <v>#VALUE!</v>
      </c>
      <c r="M449" s="91" t="e">
        <f aca="false">IF(LEN(VLOOKUP($A449,#REF!,7,FALSE())),UPPER(RIGHT(VLOOKUP($A449,#REF!,7,FALSE()), 1)),"")</f>
        <v>#VALUE!</v>
      </c>
      <c r="N449" s="185"/>
      <c r="O449" s="185"/>
      <c r="P449" s="185"/>
      <c r="Q449" s="185"/>
      <c r="R449" s="185"/>
      <c r="S449" s="100" t="e">
        <f aca="false">HLOOKUP("Device Tree Pin Name",#REF!,MATCH($A449,#REF!,0),FALSE())</f>
        <v>#VALUE!</v>
      </c>
      <c r="T449" s="95" t="e">
        <f aca="false">HLOOKUP("power rail",#REF!,MATCH($A449,#REF!,0),FALSE())</f>
        <v>#VALUE!</v>
      </c>
      <c r="U449" s="96" t="e">
        <f aca="false">HLOOKUP("Wake Capable",#REF!,MATCH($A449,#REF!,0),FALSE())</f>
        <v>#VALUE!</v>
      </c>
      <c r="V449" s="96" t="e">
        <f aca="false">HLOOKUP("Strap",#REF!,MATCH($A449,#REF!,0),FALSE())</f>
        <v>#VALUE!</v>
      </c>
      <c r="W449" s="96"/>
      <c r="X449" s="96"/>
      <c r="Y449" s="96"/>
      <c r="Z449" s="95"/>
      <c r="AA449" s="95" t="e">
        <f aca="false">HLOOKUP("Pad type",#REF!,MATCH($A449,#REF!,0),FALSE())</f>
        <v>#VALUE!</v>
      </c>
      <c r="AB449" s="100"/>
      <c r="AC449" s="100" t="e">
        <f aca="false">HLOOKUP("POR Pin State",#REF!,MATCH($A449,#REF!,0),FALSE())</f>
        <v>#VALUE!</v>
      </c>
      <c r="AD449" s="187"/>
      <c r="AE449" s="187"/>
      <c r="AF449" s="187"/>
      <c r="AG449" s="187"/>
      <c r="AH449" s="188"/>
      <c r="AI449" s="188"/>
      <c r="AJ449" s="189"/>
      <c r="AK449" s="189"/>
      <c r="AL449" s="189"/>
      <c r="AM449" s="189"/>
      <c r="AN449" s="189"/>
      <c r="AO449" s="189"/>
      <c r="AP449" s="189"/>
      <c r="AQ449" s="208" t="s">
        <v>1020</v>
      </c>
      <c r="AR449" s="104"/>
      <c r="AS449" s="104"/>
      <c r="AT449" s="104"/>
      <c r="AU449" s="104"/>
      <c r="AV449" s="104"/>
      <c r="AW449" s="104"/>
      <c r="AX449" s="104"/>
      <c r="AY449" s="104"/>
      <c r="AZ449" s="104"/>
      <c r="BA449" s="104"/>
      <c r="BB449" s="162"/>
      <c r="BC449" s="104"/>
      <c r="BD449" s="191"/>
      <c r="BE449" s="195" t="s">
        <v>1019</v>
      </c>
      <c r="BF449" s="108" t="e">
        <f aca="false">VLOOKUP($A449,#REF!, 34, FALSE())</f>
        <v>#VALUE!</v>
      </c>
      <c r="BG449" s="418" t="e">
        <f aca="false">VLOOKUP($A449,#REF!, 22, FALSE())</f>
        <v>#VALUE!</v>
      </c>
      <c r="BH449" s="109"/>
    </row>
    <row r="450" s="193" customFormat="true" ht="12.75" hidden="false" customHeight="true" outlineLevel="0" collapsed="false">
      <c r="A450" s="133" t="s">
        <v>1021</v>
      </c>
      <c r="B450" s="86" t="e">
        <f aca="false">VLOOKUP($A450,#REF!, 34, FALSE())</f>
        <v>#VALUE!</v>
      </c>
      <c r="C450" s="87" t="str">
        <f aca="false">CONCATENATE("unused_",A450)</f>
        <v>unused_NVHS0_TX6P</v>
      </c>
      <c r="D450" s="88" t="e">
        <f aca="false">IF(LEN(VLOOKUP($A450,#REF!,8,FALSE())),LEFT(VLOOKUP($A450,#REF!,8,FALSE()),LEN(VLOOKUP($A450,#REF!,8,FALSE()))-2),"")</f>
        <v>#VALUE!</v>
      </c>
      <c r="E450" s="89" t="e">
        <f aca="false">IF(LEN(VLOOKUP($A450,#REF!,4,FALSE())),IF(INDEX(#REF!,MATCH($A450,#REF!,0),1),LEFT(VLOOKUP($A450,#REF!,4,FALSE()),LEN(VLOOKUP($A450,#REF!,4,FALSE()))-2),CONCATENATE(LEFT(VLOOKUP($A450,#REF!,4,FALSE()),LEN(VLOOKUP($A450,#REF!,4,FALSE()))-2),"*")),"")</f>
        <v>#VALUE!</v>
      </c>
      <c r="F450" s="90" t="e">
        <f aca="false">IF(LEN(VLOOKUP($A450,#REF!,5,FALSE())),IF(INDEX(#REF!,MATCH($A450,#REF!,0),2),LEFT(VLOOKUP($A450,#REF!,5,FALSE()),LEN(VLOOKUP($A450,#REF!,5,FALSE()))-2),CONCATENATE(LEFT(VLOOKUP($A450,#REF!,5,FALSE()),LEN(VLOOKUP($A450,#REF!,5,FALSE()))-2),"*")),"")</f>
        <v>#VALUE!</v>
      </c>
      <c r="G450" s="90" t="e">
        <f aca="false">IF(LEN(VLOOKUP($A450,#REF!,6,FALSE())),IF(INDEX(#REF!,MATCH($A450,#REF!,0),3),LEFT(VLOOKUP($A450,#REF!,6,FALSE()),LEN(VLOOKUP($A450,#REF!,6,FALSE()))-2),CONCATENATE(LEFT(VLOOKUP($A450,#REF!,6,FALSE()),LEN(VLOOKUP($A450,#REF!,6,FALSE()))-2),"*")),"")</f>
        <v>#VALUE!</v>
      </c>
      <c r="H450" s="91" t="e">
        <f aca="false">IF(LEN(VLOOKUP($A450,#REF!,7,FALSE())),IF(INDEX(#REF!,MATCH($A450,#REF!,0),4),LEFT(VLOOKUP($A450,#REF!,7,FALSE()),LEN(VLOOKUP($A450,#REF!,7,FALSE()))-2),CONCATENATE(LEFT(VLOOKUP($A450,#REF!,7,FALSE()),LEN(VLOOKUP($A450,#REF!,7,FALSE()))-2),"*")),"")</f>
        <v>#VALUE!</v>
      </c>
      <c r="I450" s="92" t="e">
        <f aca="false">IF(LEN(VLOOKUP($A450,#REF!,8,FALSE())),UPPER(RIGHT(VLOOKUP($A450,#REF!,8,FALSE()), 1)),"")</f>
        <v>#VALUE!</v>
      </c>
      <c r="J450" s="90" t="e">
        <f aca="false">IF(LEN(VLOOKUP($A450,#REF!,4,FALSE())),UPPER(RIGHT(VLOOKUP($A450,#REF!,4,FALSE()), 1)),"")</f>
        <v>#VALUE!</v>
      </c>
      <c r="K450" s="90" t="e">
        <f aca="false">IF(LEN(VLOOKUP($A450,#REF!,5,FALSE())),UPPER(RIGHT(VLOOKUP($A450,#REF!,5,FALSE()), 1)),"")</f>
        <v>#VALUE!</v>
      </c>
      <c r="L450" s="90" t="e">
        <f aca="false">IF(LEN(VLOOKUP($A450,#REF!,6,FALSE())),UPPER(RIGHT(VLOOKUP($A450,#REF!,6,FALSE()), 1)),"")</f>
        <v>#VALUE!</v>
      </c>
      <c r="M450" s="91" t="e">
        <f aca="false">IF(LEN(VLOOKUP($A450,#REF!,7,FALSE())),UPPER(RIGHT(VLOOKUP($A450,#REF!,7,FALSE()), 1)),"")</f>
        <v>#VALUE!</v>
      </c>
      <c r="N450" s="185"/>
      <c r="O450" s="185"/>
      <c r="P450" s="185"/>
      <c r="Q450" s="185"/>
      <c r="R450" s="185"/>
      <c r="S450" s="100" t="e">
        <f aca="false">HLOOKUP("Device Tree Pin Name",#REF!,MATCH($A450,#REF!,0),FALSE())</f>
        <v>#VALUE!</v>
      </c>
      <c r="T450" s="95" t="e">
        <f aca="false">HLOOKUP("power rail",#REF!,MATCH($A450,#REF!,0),FALSE())</f>
        <v>#VALUE!</v>
      </c>
      <c r="U450" s="209"/>
      <c r="V450" s="209"/>
      <c r="W450" s="209"/>
      <c r="X450" s="209"/>
      <c r="Y450" s="209"/>
      <c r="Z450" s="95"/>
      <c r="AA450" s="95" t="e">
        <f aca="false">HLOOKUP("Pad type",#REF!,MATCH($A450,#REF!,0),FALSE())</f>
        <v>#VALUE!</v>
      </c>
      <c r="AB450" s="210"/>
      <c r="AC450" s="210"/>
      <c r="AD450" s="187"/>
      <c r="AE450" s="187"/>
      <c r="AF450" s="187"/>
      <c r="AG450" s="187"/>
      <c r="AH450" s="188"/>
      <c r="AI450" s="188"/>
      <c r="AJ450" s="189"/>
      <c r="AK450" s="189"/>
      <c r="AL450" s="189"/>
      <c r="AM450" s="189"/>
      <c r="AN450" s="189"/>
      <c r="AO450" s="189"/>
      <c r="AP450" s="189"/>
      <c r="AQ450" s="208" t="s">
        <v>1022</v>
      </c>
      <c r="AR450" s="104"/>
      <c r="AS450" s="104"/>
      <c r="AT450" s="104"/>
      <c r="AU450" s="104"/>
      <c r="AV450" s="104"/>
      <c r="AW450" s="104"/>
      <c r="AX450" s="104"/>
      <c r="AY450" s="104"/>
      <c r="AZ450" s="104"/>
      <c r="BA450" s="104"/>
      <c r="BB450" s="162"/>
      <c r="BC450" s="104"/>
      <c r="BD450" s="191"/>
      <c r="BE450" s="195" t="s">
        <v>1021</v>
      </c>
      <c r="BF450" s="108" t="e">
        <f aca="false">VLOOKUP($A450,#REF!, 34, FALSE())</f>
        <v>#VALUE!</v>
      </c>
      <c r="BG450" s="418" t="e">
        <f aca="false">VLOOKUP($A450,#REF!, 22, FALSE())</f>
        <v>#VALUE!</v>
      </c>
      <c r="BH450" s="109"/>
    </row>
    <row r="451" s="193" customFormat="true" ht="12.75" hidden="false" customHeight="true" outlineLevel="0" collapsed="false">
      <c r="A451" s="133" t="s">
        <v>1023</v>
      </c>
      <c r="B451" s="86" t="e">
        <f aca="false">VLOOKUP($A451,#REF!, 34, FALSE())</f>
        <v>#VALUE!</v>
      </c>
      <c r="C451" s="87" t="str">
        <f aca="false">CONCATENATE("unused_",A451)</f>
        <v>unused_NVHS0_TX6N</v>
      </c>
      <c r="D451" s="88" t="e">
        <f aca="false">IF(LEN(VLOOKUP($A451,#REF!,8,FALSE())),LEFT(VLOOKUP($A451,#REF!,8,FALSE()),LEN(VLOOKUP($A451,#REF!,8,FALSE()))-2),"")</f>
        <v>#VALUE!</v>
      </c>
      <c r="E451" s="89" t="e">
        <f aca="false">IF(LEN(VLOOKUP($A451,#REF!,4,FALSE())),IF(INDEX(#REF!,MATCH($A451,#REF!,0),1),LEFT(VLOOKUP($A451,#REF!,4,FALSE()),LEN(VLOOKUP($A451,#REF!,4,FALSE()))-2),CONCATENATE(LEFT(VLOOKUP($A451,#REF!,4,FALSE()),LEN(VLOOKUP($A451,#REF!,4,FALSE()))-2),"*")),"")</f>
        <v>#VALUE!</v>
      </c>
      <c r="F451" s="90" t="e">
        <f aca="false">IF(LEN(VLOOKUP($A451,#REF!,5,FALSE())),IF(INDEX(#REF!,MATCH($A451,#REF!,0),2),LEFT(VLOOKUP($A451,#REF!,5,FALSE()),LEN(VLOOKUP($A451,#REF!,5,FALSE()))-2),CONCATENATE(LEFT(VLOOKUP($A451,#REF!,5,FALSE()),LEN(VLOOKUP($A451,#REF!,5,FALSE()))-2),"*")),"")</f>
        <v>#VALUE!</v>
      </c>
      <c r="G451" s="90" t="e">
        <f aca="false">IF(LEN(VLOOKUP($A451,#REF!,6,FALSE())),IF(INDEX(#REF!,MATCH($A451,#REF!,0),3),LEFT(VLOOKUP($A451,#REF!,6,FALSE()),LEN(VLOOKUP($A451,#REF!,6,FALSE()))-2),CONCATENATE(LEFT(VLOOKUP($A451,#REF!,6,FALSE()),LEN(VLOOKUP($A451,#REF!,6,FALSE()))-2),"*")),"")</f>
        <v>#VALUE!</v>
      </c>
      <c r="H451" s="91" t="e">
        <f aca="false">IF(LEN(VLOOKUP($A451,#REF!,7,FALSE())),IF(INDEX(#REF!,MATCH($A451,#REF!,0),4),LEFT(VLOOKUP($A451,#REF!,7,FALSE()),LEN(VLOOKUP($A451,#REF!,7,FALSE()))-2),CONCATENATE(LEFT(VLOOKUP($A451,#REF!,7,FALSE()),LEN(VLOOKUP($A451,#REF!,7,FALSE()))-2),"*")),"")</f>
        <v>#VALUE!</v>
      </c>
      <c r="I451" s="92" t="e">
        <f aca="false">IF(LEN(VLOOKUP($A451,#REF!,8,FALSE())),UPPER(RIGHT(VLOOKUP($A451,#REF!,8,FALSE()), 1)),"")</f>
        <v>#VALUE!</v>
      </c>
      <c r="J451" s="90" t="e">
        <f aca="false">IF(LEN(VLOOKUP($A451,#REF!,4,FALSE())),UPPER(RIGHT(VLOOKUP($A451,#REF!,4,FALSE()), 1)),"")</f>
        <v>#VALUE!</v>
      </c>
      <c r="K451" s="90" t="e">
        <f aca="false">IF(LEN(VLOOKUP($A451,#REF!,5,FALSE())),UPPER(RIGHT(VLOOKUP($A451,#REF!,5,FALSE()), 1)),"")</f>
        <v>#VALUE!</v>
      </c>
      <c r="L451" s="90" t="e">
        <f aca="false">IF(LEN(VLOOKUP($A451,#REF!,6,FALSE())),UPPER(RIGHT(VLOOKUP($A451,#REF!,6,FALSE()), 1)),"")</f>
        <v>#VALUE!</v>
      </c>
      <c r="M451" s="91" t="e">
        <f aca="false">IF(LEN(VLOOKUP($A451,#REF!,7,FALSE())),UPPER(RIGHT(VLOOKUP($A451,#REF!,7,FALSE()), 1)),"")</f>
        <v>#VALUE!</v>
      </c>
      <c r="N451" s="185"/>
      <c r="O451" s="185"/>
      <c r="P451" s="185"/>
      <c r="Q451" s="185"/>
      <c r="R451" s="185"/>
      <c r="S451" s="100" t="e">
        <f aca="false">HLOOKUP("Device Tree Pin Name",#REF!,MATCH($A451,#REF!,0),FALSE())</f>
        <v>#VALUE!</v>
      </c>
      <c r="T451" s="95" t="e">
        <f aca="false">HLOOKUP("power rail",#REF!,MATCH($A451,#REF!,0),FALSE())</f>
        <v>#VALUE!</v>
      </c>
      <c r="U451" s="96" t="e">
        <f aca="false">HLOOKUP("Wake Capable",#REF!,MATCH($A451,#REF!,0),FALSE())</f>
        <v>#VALUE!</v>
      </c>
      <c r="V451" s="96" t="e">
        <f aca="false">HLOOKUP("Strap",#REF!,MATCH($A451,#REF!,0),FALSE())</f>
        <v>#VALUE!</v>
      </c>
      <c r="W451" s="96"/>
      <c r="X451" s="96"/>
      <c r="Y451" s="96"/>
      <c r="Z451" s="95"/>
      <c r="AA451" s="95" t="e">
        <f aca="false">HLOOKUP("Pad type",#REF!,MATCH($A451,#REF!,0),FALSE())</f>
        <v>#VALUE!</v>
      </c>
      <c r="AB451" s="94"/>
      <c r="AC451" s="94" t="e">
        <f aca="false">HLOOKUP("POR Pin State",#REF!,MATCH($A451,#REF!,0),FALSE())</f>
        <v>#VALUE!</v>
      </c>
      <c r="AD451" s="187"/>
      <c r="AE451" s="187"/>
      <c r="AF451" s="187"/>
      <c r="AG451" s="187"/>
      <c r="AH451" s="188"/>
      <c r="AI451" s="188"/>
      <c r="AJ451" s="189"/>
      <c r="AK451" s="189"/>
      <c r="AL451" s="189"/>
      <c r="AM451" s="189"/>
      <c r="AN451" s="189"/>
      <c r="AO451" s="189"/>
      <c r="AP451" s="189"/>
      <c r="AQ451" s="207" t="s">
        <v>1024</v>
      </c>
      <c r="AR451" s="104"/>
      <c r="AS451" s="104"/>
      <c r="AT451" s="104"/>
      <c r="AU451" s="104"/>
      <c r="AV451" s="104"/>
      <c r="AW451" s="104"/>
      <c r="AX451" s="104"/>
      <c r="AY451" s="104"/>
      <c r="AZ451" s="104"/>
      <c r="BA451" s="104"/>
      <c r="BB451" s="162"/>
      <c r="BC451" s="104"/>
      <c r="BD451" s="191"/>
      <c r="BE451" s="195" t="s">
        <v>1023</v>
      </c>
      <c r="BF451" s="108" t="e">
        <f aca="false">VLOOKUP($A451,#REF!, 34, FALSE())</f>
        <v>#VALUE!</v>
      </c>
      <c r="BG451" s="418" t="e">
        <f aca="false">VLOOKUP($A451,#REF!, 22, FALSE())</f>
        <v>#VALUE!</v>
      </c>
      <c r="BH451" s="109"/>
    </row>
    <row r="452" s="193" customFormat="true" ht="12.75" hidden="false" customHeight="true" outlineLevel="0" collapsed="false">
      <c r="A452" s="133" t="s">
        <v>1025</v>
      </c>
      <c r="B452" s="86" t="e">
        <f aca="false">VLOOKUP($A452,#REF!, 34, FALSE())</f>
        <v>#VALUE!</v>
      </c>
      <c r="C452" s="87" t="str">
        <f aca="false">CONCATENATE("unused_",A452)</f>
        <v>unused_NVHS0_RX7P</v>
      </c>
      <c r="D452" s="88" t="e">
        <f aca="false">IF(LEN(VLOOKUP($A452,#REF!,8,FALSE())),LEFT(VLOOKUP($A452,#REF!,8,FALSE()),LEN(VLOOKUP($A452,#REF!,8,FALSE()))-2),"")</f>
        <v>#VALUE!</v>
      </c>
      <c r="E452" s="89" t="e">
        <f aca="false">IF(LEN(VLOOKUP($A452,#REF!,4,FALSE())),IF(INDEX(#REF!,MATCH($A452,#REF!,0),1),LEFT(VLOOKUP($A452,#REF!,4,FALSE()),LEN(VLOOKUP($A452,#REF!,4,FALSE()))-2),CONCATENATE(LEFT(VLOOKUP($A452,#REF!,4,FALSE()),LEN(VLOOKUP($A452,#REF!,4,FALSE()))-2),"*")),"")</f>
        <v>#VALUE!</v>
      </c>
      <c r="F452" s="90" t="e">
        <f aca="false">IF(LEN(VLOOKUP($A452,#REF!,5,FALSE())),IF(INDEX(#REF!,MATCH($A452,#REF!,0),2),LEFT(VLOOKUP($A452,#REF!,5,FALSE()),LEN(VLOOKUP($A452,#REF!,5,FALSE()))-2),CONCATENATE(LEFT(VLOOKUP($A452,#REF!,5,FALSE()),LEN(VLOOKUP($A452,#REF!,5,FALSE()))-2),"*")),"")</f>
        <v>#VALUE!</v>
      </c>
      <c r="G452" s="90" t="e">
        <f aca="false">IF(LEN(VLOOKUP($A452,#REF!,6,FALSE())),IF(INDEX(#REF!,MATCH($A452,#REF!,0),3),LEFT(VLOOKUP($A452,#REF!,6,FALSE()),LEN(VLOOKUP($A452,#REF!,6,FALSE()))-2),CONCATENATE(LEFT(VLOOKUP($A452,#REF!,6,FALSE()),LEN(VLOOKUP($A452,#REF!,6,FALSE()))-2),"*")),"")</f>
        <v>#VALUE!</v>
      </c>
      <c r="H452" s="91" t="e">
        <f aca="false">IF(LEN(VLOOKUP($A452,#REF!,7,FALSE())),IF(INDEX(#REF!,MATCH($A452,#REF!,0),4),LEFT(VLOOKUP($A452,#REF!,7,FALSE()),LEN(VLOOKUP($A452,#REF!,7,FALSE()))-2),CONCATENATE(LEFT(VLOOKUP($A452,#REF!,7,FALSE()),LEN(VLOOKUP($A452,#REF!,7,FALSE()))-2),"*")),"")</f>
        <v>#VALUE!</v>
      </c>
      <c r="I452" s="92" t="e">
        <f aca="false">IF(LEN(VLOOKUP($A452,#REF!,8,FALSE())),UPPER(RIGHT(VLOOKUP($A452,#REF!,8,FALSE()), 1)),"")</f>
        <v>#VALUE!</v>
      </c>
      <c r="J452" s="90" t="e">
        <f aca="false">IF(LEN(VLOOKUP($A452,#REF!,4,FALSE())),UPPER(RIGHT(VLOOKUP($A452,#REF!,4,FALSE()), 1)),"")</f>
        <v>#VALUE!</v>
      </c>
      <c r="K452" s="90" t="e">
        <f aca="false">IF(LEN(VLOOKUP($A452,#REF!,5,FALSE())),UPPER(RIGHT(VLOOKUP($A452,#REF!,5,FALSE()), 1)),"")</f>
        <v>#VALUE!</v>
      </c>
      <c r="L452" s="90" t="e">
        <f aca="false">IF(LEN(VLOOKUP($A452,#REF!,6,FALSE())),UPPER(RIGHT(VLOOKUP($A452,#REF!,6,FALSE()), 1)),"")</f>
        <v>#VALUE!</v>
      </c>
      <c r="M452" s="91" t="e">
        <f aca="false">IF(LEN(VLOOKUP($A452,#REF!,7,FALSE())),UPPER(RIGHT(VLOOKUP($A452,#REF!,7,FALSE()), 1)),"")</f>
        <v>#VALUE!</v>
      </c>
      <c r="N452" s="185"/>
      <c r="O452" s="185"/>
      <c r="P452" s="185"/>
      <c r="Q452" s="185"/>
      <c r="R452" s="185"/>
      <c r="S452" s="100" t="e">
        <f aca="false">HLOOKUP("Device Tree Pin Name",#REF!,MATCH($A452,#REF!,0),FALSE())</f>
        <v>#VALUE!</v>
      </c>
      <c r="T452" s="95" t="e">
        <f aca="false">HLOOKUP("power rail",#REF!,MATCH($A452,#REF!,0),FALSE())</f>
        <v>#VALUE!</v>
      </c>
      <c r="U452" s="96" t="e">
        <f aca="false">HLOOKUP("Wake Capable",#REF!,MATCH($A452,#REF!,0),FALSE())</f>
        <v>#VALUE!</v>
      </c>
      <c r="V452" s="96" t="e">
        <f aca="false">HLOOKUP("Strap",#REF!,MATCH($A452,#REF!,0),FALSE())</f>
        <v>#VALUE!</v>
      </c>
      <c r="W452" s="96"/>
      <c r="X452" s="96"/>
      <c r="Y452" s="96"/>
      <c r="Z452" s="95"/>
      <c r="AA452" s="95" t="e">
        <f aca="false">HLOOKUP("Pad type",#REF!,MATCH($A452,#REF!,0),FALSE())</f>
        <v>#VALUE!</v>
      </c>
      <c r="AB452" s="100"/>
      <c r="AC452" s="100" t="e">
        <f aca="false">HLOOKUP("POR Pin State",#REF!,MATCH($A452,#REF!,0),FALSE())</f>
        <v>#VALUE!</v>
      </c>
      <c r="AD452" s="187"/>
      <c r="AE452" s="187"/>
      <c r="AF452" s="187"/>
      <c r="AG452" s="187"/>
      <c r="AH452" s="188"/>
      <c r="AI452" s="188"/>
      <c r="AJ452" s="189"/>
      <c r="AK452" s="189"/>
      <c r="AL452" s="189"/>
      <c r="AM452" s="189"/>
      <c r="AN452" s="189"/>
      <c r="AO452" s="189"/>
      <c r="AP452" s="189"/>
      <c r="AQ452" s="208" t="s">
        <v>1026</v>
      </c>
      <c r="AR452" s="104"/>
      <c r="AS452" s="104"/>
      <c r="AT452" s="104"/>
      <c r="AU452" s="104"/>
      <c r="AV452" s="104"/>
      <c r="AW452" s="104"/>
      <c r="AX452" s="104"/>
      <c r="AY452" s="104"/>
      <c r="AZ452" s="104"/>
      <c r="BA452" s="104"/>
      <c r="BB452" s="162"/>
      <c r="BC452" s="104"/>
      <c r="BD452" s="191"/>
      <c r="BE452" s="195" t="s">
        <v>1025</v>
      </c>
      <c r="BF452" s="108" t="e">
        <f aca="false">VLOOKUP($A452,#REF!, 34, FALSE())</f>
        <v>#VALUE!</v>
      </c>
      <c r="BG452" s="418" t="e">
        <f aca="false">VLOOKUP($A452,#REF!, 22, FALSE())</f>
        <v>#VALUE!</v>
      </c>
      <c r="BH452" s="109"/>
    </row>
    <row r="453" s="193" customFormat="true" ht="12.75" hidden="false" customHeight="true" outlineLevel="0" collapsed="false">
      <c r="A453" s="133" t="s">
        <v>1027</v>
      </c>
      <c r="B453" s="86" t="e">
        <f aca="false">VLOOKUP($A453,#REF!, 34, FALSE())</f>
        <v>#VALUE!</v>
      </c>
      <c r="C453" s="87" t="str">
        <f aca="false">CONCATENATE("unused_",A453)</f>
        <v>unused_NVHS0_RX7N</v>
      </c>
      <c r="D453" s="88" t="e">
        <f aca="false">IF(LEN(VLOOKUP($A453,#REF!,8,FALSE())),LEFT(VLOOKUP($A453,#REF!,8,FALSE()),LEN(VLOOKUP($A453,#REF!,8,FALSE()))-2),"")</f>
        <v>#VALUE!</v>
      </c>
      <c r="E453" s="89" t="e">
        <f aca="false">IF(LEN(VLOOKUP($A453,#REF!,4,FALSE())),IF(INDEX(#REF!,MATCH($A453,#REF!,0),1),LEFT(VLOOKUP($A453,#REF!,4,FALSE()),LEN(VLOOKUP($A453,#REF!,4,FALSE()))-2),CONCATENATE(LEFT(VLOOKUP($A453,#REF!,4,FALSE()),LEN(VLOOKUP($A453,#REF!,4,FALSE()))-2),"*")),"")</f>
        <v>#VALUE!</v>
      </c>
      <c r="F453" s="90" t="e">
        <f aca="false">IF(LEN(VLOOKUP($A453,#REF!,5,FALSE())),IF(INDEX(#REF!,MATCH($A453,#REF!,0),2),LEFT(VLOOKUP($A453,#REF!,5,FALSE()),LEN(VLOOKUP($A453,#REF!,5,FALSE()))-2),CONCATENATE(LEFT(VLOOKUP($A453,#REF!,5,FALSE()),LEN(VLOOKUP($A453,#REF!,5,FALSE()))-2),"*")),"")</f>
        <v>#VALUE!</v>
      </c>
      <c r="G453" s="90" t="e">
        <f aca="false">IF(LEN(VLOOKUP($A453,#REF!,6,FALSE())),IF(INDEX(#REF!,MATCH($A453,#REF!,0),3),LEFT(VLOOKUP($A453,#REF!,6,FALSE()),LEN(VLOOKUP($A453,#REF!,6,FALSE()))-2),CONCATENATE(LEFT(VLOOKUP($A453,#REF!,6,FALSE()),LEN(VLOOKUP($A453,#REF!,6,FALSE()))-2),"*")),"")</f>
        <v>#VALUE!</v>
      </c>
      <c r="H453" s="91" t="e">
        <f aca="false">IF(LEN(VLOOKUP($A453,#REF!,7,FALSE())),IF(INDEX(#REF!,MATCH($A453,#REF!,0),4),LEFT(VLOOKUP($A453,#REF!,7,FALSE()),LEN(VLOOKUP($A453,#REF!,7,FALSE()))-2),CONCATENATE(LEFT(VLOOKUP($A453,#REF!,7,FALSE()),LEN(VLOOKUP($A453,#REF!,7,FALSE()))-2),"*")),"")</f>
        <v>#VALUE!</v>
      </c>
      <c r="I453" s="92" t="e">
        <f aca="false">IF(LEN(VLOOKUP($A453,#REF!,8,FALSE())),UPPER(RIGHT(VLOOKUP($A453,#REF!,8,FALSE()), 1)),"")</f>
        <v>#VALUE!</v>
      </c>
      <c r="J453" s="90" t="e">
        <f aca="false">IF(LEN(VLOOKUP($A453,#REF!,4,FALSE())),UPPER(RIGHT(VLOOKUP($A453,#REF!,4,FALSE()), 1)),"")</f>
        <v>#VALUE!</v>
      </c>
      <c r="K453" s="90" t="e">
        <f aca="false">IF(LEN(VLOOKUP($A453,#REF!,5,FALSE())),UPPER(RIGHT(VLOOKUP($A453,#REF!,5,FALSE()), 1)),"")</f>
        <v>#VALUE!</v>
      </c>
      <c r="L453" s="90" t="e">
        <f aca="false">IF(LEN(VLOOKUP($A453,#REF!,6,FALSE())),UPPER(RIGHT(VLOOKUP($A453,#REF!,6,FALSE()), 1)),"")</f>
        <v>#VALUE!</v>
      </c>
      <c r="M453" s="91" t="e">
        <f aca="false">IF(LEN(VLOOKUP($A453,#REF!,7,FALSE())),UPPER(RIGHT(VLOOKUP($A453,#REF!,7,FALSE()), 1)),"")</f>
        <v>#VALUE!</v>
      </c>
      <c r="N453" s="185"/>
      <c r="O453" s="185"/>
      <c r="P453" s="185"/>
      <c r="Q453" s="185"/>
      <c r="R453" s="185"/>
      <c r="S453" s="100" t="e">
        <f aca="false">HLOOKUP("Device Tree Pin Name",#REF!,MATCH($A453,#REF!,0),FALSE())</f>
        <v>#VALUE!</v>
      </c>
      <c r="T453" s="95" t="e">
        <f aca="false">HLOOKUP("power rail",#REF!,MATCH($A453,#REF!,0),FALSE())</f>
        <v>#VALUE!</v>
      </c>
      <c r="U453" s="96" t="e">
        <f aca="false">HLOOKUP("Wake Capable",#REF!,MATCH($A453,#REF!,0),FALSE())</f>
        <v>#VALUE!</v>
      </c>
      <c r="V453" s="96" t="e">
        <f aca="false">HLOOKUP("Strap",#REF!,MATCH($A453,#REF!,0),FALSE())</f>
        <v>#VALUE!</v>
      </c>
      <c r="W453" s="96"/>
      <c r="X453" s="96"/>
      <c r="Y453" s="96"/>
      <c r="Z453" s="95"/>
      <c r="AA453" s="95" t="e">
        <f aca="false">HLOOKUP("Pad type",#REF!,MATCH($A453,#REF!,0),FALSE())</f>
        <v>#VALUE!</v>
      </c>
      <c r="AB453" s="100"/>
      <c r="AC453" s="100" t="e">
        <f aca="false">HLOOKUP("POR Pin State",#REF!,MATCH($A453,#REF!,0),FALSE())</f>
        <v>#VALUE!</v>
      </c>
      <c r="AD453" s="187"/>
      <c r="AE453" s="187"/>
      <c r="AF453" s="187"/>
      <c r="AG453" s="187"/>
      <c r="AH453" s="188"/>
      <c r="AI453" s="188"/>
      <c r="AJ453" s="189"/>
      <c r="AK453" s="189"/>
      <c r="AL453" s="189"/>
      <c r="AM453" s="189"/>
      <c r="AN453" s="189"/>
      <c r="AO453" s="189"/>
      <c r="AP453" s="189"/>
      <c r="AQ453" s="207" t="s">
        <v>1028</v>
      </c>
      <c r="AR453" s="104"/>
      <c r="AS453" s="104"/>
      <c r="AT453" s="104"/>
      <c r="AU453" s="104"/>
      <c r="AV453" s="104"/>
      <c r="AW453" s="104"/>
      <c r="AX453" s="104"/>
      <c r="AY453" s="104"/>
      <c r="AZ453" s="104"/>
      <c r="BA453" s="104"/>
      <c r="BB453" s="162"/>
      <c r="BC453" s="104"/>
      <c r="BD453" s="191"/>
      <c r="BE453" s="195" t="s">
        <v>1027</v>
      </c>
      <c r="BF453" s="108" t="e">
        <f aca="false">VLOOKUP($A453,#REF!, 34, FALSE())</f>
        <v>#VALUE!</v>
      </c>
      <c r="BG453" s="418" t="e">
        <f aca="false">VLOOKUP($A453,#REF!, 22, FALSE())</f>
        <v>#VALUE!</v>
      </c>
      <c r="BH453" s="109"/>
    </row>
    <row r="454" s="193" customFormat="true" ht="12.75" hidden="false" customHeight="true" outlineLevel="0" collapsed="false">
      <c r="A454" s="133" t="s">
        <v>1029</v>
      </c>
      <c r="B454" s="86" t="e">
        <f aca="false">VLOOKUP($A454,#REF!, 34, FALSE())</f>
        <v>#VALUE!</v>
      </c>
      <c r="C454" s="87" t="str">
        <f aca="false">CONCATENATE("unused_",A454)</f>
        <v>unused_NVHS0_TX7P</v>
      </c>
      <c r="D454" s="88" t="e">
        <f aca="false">IF(LEN(VLOOKUP($A454,#REF!,8,FALSE())),LEFT(VLOOKUP($A454,#REF!,8,FALSE()),LEN(VLOOKUP($A454,#REF!,8,FALSE()))-2),"")</f>
        <v>#VALUE!</v>
      </c>
      <c r="E454" s="89" t="e">
        <f aca="false">IF(LEN(VLOOKUP($A454,#REF!,4,FALSE())),IF(INDEX(#REF!,MATCH($A454,#REF!,0),1),LEFT(VLOOKUP($A454,#REF!,4,FALSE()),LEN(VLOOKUP($A454,#REF!,4,FALSE()))-2),CONCATENATE(LEFT(VLOOKUP($A454,#REF!,4,FALSE()),LEN(VLOOKUP($A454,#REF!,4,FALSE()))-2),"*")),"")</f>
        <v>#VALUE!</v>
      </c>
      <c r="F454" s="90" t="e">
        <f aca="false">IF(LEN(VLOOKUP($A454,#REF!,5,FALSE())),IF(INDEX(#REF!,MATCH($A454,#REF!,0),2),LEFT(VLOOKUP($A454,#REF!,5,FALSE()),LEN(VLOOKUP($A454,#REF!,5,FALSE()))-2),CONCATENATE(LEFT(VLOOKUP($A454,#REF!,5,FALSE()),LEN(VLOOKUP($A454,#REF!,5,FALSE()))-2),"*")),"")</f>
        <v>#VALUE!</v>
      </c>
      <c r="G454" s="90" t="e">
        <f aca="false">IF(LEN(VLOOKUP($A454,#REF!,6,FALSE())),IF(INDEX(#REF!,MATCH($A454,#REF!,0),3),LEFT(VLOOKUP($A454,#REF!,6,FALSE()),LEN(VLOOKUP($A454,#REF!,6,FALSE()))-2),CONCATENATE(LEFT(VLOOKUP($A454,#REF!,6,FALSE()),LEN(VLOOKUP($A454,#REF!,6,FALSE()))-2),"*")),"")</f>
        <v>#VALUE!</v>
      </c>
      <c r="H454" s="91" t="e">
        <f aca="false">IF(LEN(VLOOKUP($A454,#REF!,7,FALSE())),IF(INDEX(#REF!,MATCH($A454,#REF!,0),4),LEFT(VLOOKUP($A454,#REF!,7,FALSE()),LEN(VLOOKUP($A454,#REF!,7,FALSE()))-2),CONCATENATE(LEFT(VLOOKUP($A454,#REF!,7,FALSE()),LEN(VLOOKUP($A454,#REF!,7,FALSE()))-2),"*")),"")</f>
        <v>#VALUE!</v>
      </c>
      <c r="I454" s="92" t="e">
        <f aca="false">IF(LEN(VLOOKUP($A454,#REF!,8,FALSE())),UPPER(RIGHT(VLOOKUP($A454,#REF!,8,FALSE()), 1)),"")</f>
        <v>#VALUE!</v>
      </c>
      <c r="J454" s="90" t="e">
        <f aca="false">IF(LEN(VLOOKUP($A454,#REF!,4,FALSE())),UPPER(RIGHT(VLOOKUP($A454,#REF!,4,FALSE()), 1)),"")</f>
        <v>#VALUE!</v>
      </c>
      <c r="K454" s="90" t="e">
        <f aca="false">IF(LEN(VLOOKUP($A454,#REF!,5,FALSE())),UPPER(RIGHT(VLOOKUP($A454,#REF!,5,FALSE()), 1)),"")</f>
        <v>#VALUE!</v>
      </c>
      <c r="L454" s="90" t="e">
        <f aca="false">IF(LEN(VLOOKUP($A454,#REF!,6,FALSE())),UPPER(RIGHT(VLOOKUP($A454,#REF!,6,FALSE()), 1)),"")</f>
        <v>#VALUE!</v>
      </c>
      <c r="M454" s="91" t="e">
        <f aca="false">IF(LEN(VLOOKUP($A454,#REF!,7,FALSE())),UPPER(RIGHT(VLOOKUP($A454,#REF!,7,FALSE()), 1)),"")</f>
        <v>#VALUE!</v>
      </c>
      <c r="N454" s="185"/>
      <c r="O454" s="185"/>
      <c r="P454" s="185"/>
      <c r="Q454" s="185"/>
      <c r="R454" s="185"/>
      <c r="S454" s="100" t="e">
        <f aca="false">HLOOKUP("Device Tree Pin Name",#REF!,MATCH($A454,#REF!,0),FALSE())</f>
        <v>#VALUE!</v>
      </c>
      <c r="T454" s="95" t="e">
        <f aca="false">HLOOKUP("power rail",#REF!,MATCH($A454,#REF!,0),FALSE())</f>
        <v>#VALUE!</v>
      </c>
      <c r="U454" s="96" t="e">
        <f aca="false">HLOOKUP("Wake Capable",#REF!,MATCH($A454,#REF!,0),FALSE())</f>
        <v>#VALUE!</v>
      </c>
      <c r="V454" s="96" t="e">
        <f aca="false">HLOOKUP("Strap",#REF!,MATCH($A454,#REF!,0),FALSE())</f>
        <v>#VALUE!</v>
      </c>
      <c r="W454" s="96"/>
      <c r="X454" s="96"/>
      <c r="Y454" s="96"/>
      <c r="Z454" s="95"/>
      <c r="AA454" s="95" t="e">
        <f aca="false">HLOOKUP("Pad type",#REF!,MATCH($A454,#REF!,0),FALSE())</f>
        <v>#VALUE!</v>
      </c>
      <c r="AB454" s="100"/>
      <c r="AC454" s="100" t="e">
        <f aca="false">HLOOKUP("POR Pin State",#REF!,MATCH($A454,#REF!,0),FALSE())</f>
        <v>#VALUE!</v>
      </c>
      <c r="AD454" s="187"/>
      <c r="AE454" s="187"/>
      <c r="AF454" s="187"/>
      <c r="AG454" s="187"/>
      <c r="AH454" s="188"/>
      <c r="AI454" s="188"/>
      <c r="AJ454" s="189"/>
      <c r="AK454" s="189"/>
      <c r="AL454" s="189"/>
      <c r="AM454" s="189"/>
      <c r="AN454" s="189"/>
      <c r="AO454" s="189"/>
      <c r="AP454" s="189"/>
      <c r="AQ454" s="208" t="s">
        <v>1030</v>
      </c>
      <c r="AR454" s="104"/>
      <c r="AS454" s="104"/>
      <c r="AT454" s="104"/>
      <c r="AU454" s="104"/>
      <c r="AV454" s="104"/>
      <c r="AW454" s="104"/>
      <c r="AX454" s="104"/>
      <c r="AY454" s="104"/>
      <c r="AZ454" s="104"/>
      <c r="BA454" s="104"/>
      <c r="BB454" s="162"/>
      <c r="BC454" s="104"/>
      <c r="BD454" s="191"/>
      <c r="BE454" s="195" t="s">
        <v>1029</v>
      </c>
      <c r="BF454" s="108" t="e">
        <f aca="false">VLOOKUP($A454,#REF!, 34, FALSE())</f>
        <v>#VALUE!</v>
      </c>
      <c r="BG454" s="418" t="e">
        <f aca="false">VLOOKUP($A454,#REF!, 22, FALSE())</f>
        <v>#VALUE!</v>
      </c>
      <c r="BH454" s="109"/>
    </row>
    <row r="455" s="193" customFormat="true" ht="12.75" hidden="false" customHeight="true" outlineLevel="0" collapsed="false">
      <c r="A455" s="133" t="s">
        <v>1031</v>
      </c>
      <c r="B455" s="86" t="e">
        <f aca="false">VLOOKUP($A455,#REF!, 34, FALSE())</f>
        <v>#VALUE!</v>
      </c>
      <c r="C455" s="87" t="str">
        <f aca="false">CONCATENATE("unused_",A455)</f>
        <v>unused_NVHS0_TX7N</v>
      </c>
      <c r="D455" s="88" t="e">
        <f aca="false">IF(LEN(VLOOKUP($A455,#REF!,8,FALSE())),LEFT(VLOOKUP($A455,#REF!,8,FALSE()),LEN(VLOOKUP($A455,#REF!,8,FALSE()))-2),"")</f>
        <v>#VALUE!</v>
      </c>
      <c r="E455" s="89" t="e">
        <f aca="false">IF(LEN(VLOOKUP($A455,#REF!,4,FALSE())),IF(INDEX(#REF!,MATCH($A455,#REF!,0),1),LEFT(VLOOKUP($A455,#REF!,4,FALSE()),LEN(VLOOKUP($A455,#REF!,4,FALSE()))-2),CONCATENATE(LEFT(VLOOKUP($A455,#REF!,4,FALSE()),LEN(VLOOKUP($A455,#REF!,4,FALSE()))-2),"*")),"")</f>
        <v>#VALUE!</v>
      </c>
      <c r="F455" s="90" t="e">
        <f aca="false">IF(LEN(VLOOKUP($A455,#REF!,5,FALSE())),IF(INDEX(#REF!,MATCH($A455,#REF!,0),2),LEFT(VLOOKUP($A455,#REF!,5,FALSE()),LEN(VLOOKUP($A455,#REF!,5,FALSE()))-2),CONCATENATE(LEFT(VLOOKUP($A455,#REF!,5,FALSE()),LEN(VLOOKUP($A455,#REF!,5,FALSE()))-2),"*")),"")</f>
        <v>#VALUE!</v>
      </c>
      <c r="G455" s="90" t="e">
        <f aca="false">IF(LEN(VLOOKUP($A455,#REF!,6,FALSE())),IF(INDEX(#REF!,MATCH($A455,#REF!,0),3),LEFT(VLOOKUP($A455,#REF!,6,FALSE()),LEN(VLOOKUP($A455,#REF!,6,FALSE()))-2),CONCATENATE(LEFT(VLOOKUP($A455,#REF!,6,FALSE()),LEN(VLOOKUP($A455,#REF!,6,FALSE()))-2),"*")),"")</f>
        <v>#VALUE!</v>
      </c>
      <c r="H455" s="91" t="e">
        <f aca="false">IF(LEN(VLOOKUP($A455,#REF!,7,FALSE())),IF(INDEX(#REF!,MATCH($A455,#REF!,0),4),LEFT(VLOOKUP($A455,#REF!,7,FALSE()),LEN(VLOOKUP($A455,#REF!,7,FALSE()))-2),CONCATENATE(LEFT(VLOOKUP($A455,#REF!,7,FALSE()),LEN(VLOOKUP($A455,#REF!,7,FALSE()))-2),"*")),"")</f>
        <v>#VALUE!</v>
      </c>
      <c r="I455" s="92" t="e">
        <f aca="false">IF(LEN(VLOOKUP($A455,#REF!,8,FALSE())),UPPER(RIGHT(VLOOKUP($A455,#REF!,8,FALSE()), 1)),"")</f>
        <v>#VALUE!</v>
      </c>
      <c r="J455" s="90" t="e">
        <f aca="false">IF(LEN(VLOOKUP($A455,#REF!,4,FALSE())),UPPER(RIGHT(VLOOKUP($A455,#REF!,4,FALSE()), 1)),"")</f>
        <v>#VALUE!</v>
      </c>
      <c r="K455" s="90" t="e">
        <f aca="false">IF(LEN(VLOOKUP($A455,#REF!,5,FALSE())),UPPER(RIGHT(VLOOKUP($A455,#REF!,5,FALSE()), 1)),"")</f>
        <v>#VALUE!</v>
      </c>
      <c r="L455" s="90" t="e">
        <f aca="false">IF(LEN(VLOOKUP($A455,#REF!,6,FALSE())),UPPER(RIGHT(VLOOKUP($A455,#REF!,6,FALSE()), 1)),"")</f>
        <v>#VALUE!</v>
      </c>
      <c r="M455" s="91" t="e">
        <f aca="false">IF(LEN(VLOOKUP($A455,#REF!,7,FALSE())),UPPER(RIGHT(VLOOKUP($A455,#REF!,7,FALSE()), 1)),"")</f>
        <v>#VALUE!</v>
      </c>
      <c r="N455" s="185"/>
      <c r="O455" s="185"/>
      <c r="P455" s="185"/>
      <c r="Q455" s="185"/>
      <c r="R455" s="185"/>
      <c r="S455" s="100" t="e">
        <f aca="false">HLOOKUP("Device Tree Pin Name",#REF!,MATCH($A455,#REF!,0),FALSE())</f>
        <v>#VALUE!</v>
      </c>
      <c r="T455" s="95" t="e">
        <f aca="false">HLOOKUP("power rail",#REF!,MATCH($A455,#REF!,0),FALSE())</f>
        <v>#VALUE!</v>
      </c>
      <c r="U455" s="96" t="e">
        <f aca="false">HLOOKUP("Wake Capable",#REF!,MATCH($A455,#REF!,0),FALSE())</f>
        <v>#VALUE!</v>
      </c>
      <c r="V455" s="96" t="e">
        <f aca="false">HLOOKUP("Strap",#REF!,MATCH($A455,#REF!,0),FALSE())</f>
        <v>#VALUE!</v>
      </c>
      <c r="W455" s="96"/>
      <c r="X455" s="96"/>
      <c r="Y455" s="96"/>
      <c r="Z455" s="95"/>
      <c r="AA455" s="95" t="e">
        <f aca="false">HLOOKUP("Pad type",#REF!,MATCH($A455,#REF!,0),FALSE())</f>
        <v>#VALUE!</v>
      </c>
      <c r="AB455" s="100"/>
      <c r="AC455" s="100" t="e">
        <f aca="false">HLOOKUP("POR Pin State",#REF!,MATCH($A455,#REF!,0),FALSE())</f>
        <v>#VALUE!</v>
      </c>
      <c r="AD455" s="187"/>
      <c r="AE455" s="187"/>
      <c r="AF455" s="187"/>
      <c r="AG455" s="187"/>
      <c r="AH455" s="188"/>
      <c r="AI455" s="188"/>
      <c r="AJ455" s="189"/>
      <c r="AK455" s="189"/>
      <c r="AL455" s="189"/>
      <c r="AM455" s="189"/>
      <c r="AN455" s="189"/>
      <c r="AO455" s="189"/>
      <c r="AP455" s="189"/>
      <c r="AQ455" s="207" t="s">
        <v>1032</v>
      </c>
      <c r="AR455" s="104"/>
      <c r="AS455" s="104"/>
      <c r="AT455" s="104"/>
      <c r="AU455" s="104"/>
      <c r="AV455" s="104"/>
      <c r="AW455" s="104"/>
      <c r="AX455" s="104"/>
      <c r="AY455" s="104"/>
      <c r="AZ455" s="104"/>
      <c r="BA455" s="104"/>
      <c r="BB455" s="162"/>
      <c r="BC455" s="104"/>
      <c r="BD455" s="191"/>
      <c r="BE455" s="198" t="s">
        <v>1031</v>
      </c>
      <c r="BF455" s="108" t="e">
        <f aca="false">VLOOKUP($A455,#REF!, 34, FALSE())</f>
        <v>#VALUE!</v>
      </c>
      <c r="BG455" s="418" t="e">
        <f aca="false">VLOOKUP($A455,#REF!, 22, FALSE())</f>
        <v>#VALUE!</v>
      </c>
      <c r="BH455" s="109"/>
    </row>
    <row r="456" s="193" customFormat="true" ht="12.75" hidden="false" customHeight="true" outlineLevel="0" collapsed="false">
      <c r="A456" s="133" t="s">
        <v>1033</v>
      </c>
      <c r="B456" s="86" t="e">
        <f aca="false">VLOOKUP($A456,#REF!, 34, FALSE())</f>
        <v>#VALUE!</v>
      </c>
      <c r="C456" s="87" t="str">
        <f aca="false">CONCATENATE("unused_",A456)</f>
        <v>unused_NVHS0_PLL0_TERMP</v>
      </c>
      <c r="D456" s="88" t="e">
        <f aca="false">IF(LEN(VLOOKUP($A456,#REF!,8,FALSE())),LEFT(VLOOKUP($A456,#REF!,8,FALSE()),LEN(VLOOKUP($A456,#REF!,8,FALSE()))-2),"")</f>
        <v>#VALUE!</v>
      </c>
      <c r="E456" s="89" t="s">
        <v>1033</v>
      </c>
      <c r="F456" s="90" t="e">
        <f aca="false">IF(LEN(VLOOKUP($A456,#REF!,5,FALSE())),IF(INDEX(#REF!,MATCH($A456,#REF!,0),2),LEFT(VLOOKUP($A456,#REF!,5,FALSE()),LEN(VLOOKUP($A456,#REF!,5,FALSE()))-2),CONCATENATE(LEFT(VLOOKUP($A456,#REF!,5,FALSE()),LEN(VLOOKUP($A456,#REF!,5,FALSE()))-2),"*")),"")</f>
        <v>#VALUE!</v>
      </c>
      <c r="G456" s="90" t="e">
        <f aca="false">IF(LEN(VLOOKUP($A456,#REF!,6,FALSE())),IF(INDEX(#REF!,MATCH($A456,#REF!,0),3),LEFT(VLOOKUP($A456,#REF!,6,FALSE()),LEN(VLOOKUP($A456,#REF!,6,FALSE()))-2),CONCATENATE(LEFT(VLOOKUP($A456,#REF!,6,FALSE()),LEN(VLOOKUP($A456,#REF!,6,FALSE()))-2),"*")),"")</f>
        <v>#VALUE!</v>
      </c>
      <c r="H456" s="91" t="e">
        <f aca="false">IF(LEN(VLOOKUP($A456,#REF!,7,FALSE())),IF(INDEX(#REF!,MATCH($A456,#REF!,0),4),LEFT(VLOOKUP($A456,#REF!,7,FALSE()),LEN(VLOOKUP($A456,#REF!,7,FALSE()))-2),CONCATENATE(LEFT(VLOOKUP($A456,#REF!,7,FALSE()),LEN(VLOOKUP($A456,#REF!,7,FALSE()))-2),"*")),"")</f>
        <v>#VALUE!</v>
      </c>
      <c r="I456" s="92" t="e">
        <f aca="false">IF(LEN(VLOOKUP($A456,#REF!,8,FALSE())),UPPER(RIGHT(VLOOKUP($A456,#REF!,8,FALSE()), 1)),"")</f>
        <v>#VALUE!</v>
      </c>
      <c r="J456" s="90" t="e">
        <f aca="false">IF(LEN(VLOOKUP($A456,#REF!,4,FALSE())),UPPER(RIGHT(VLOOKUP($A456,#REF!,4,FALSE()), 1)),"")</f>
        <v>#VALUE!</v>
      </c>
      <c r="K456" s="90" t="e">
        <f aca="false">IF(LEN(VLOOKUP($A456,#REF!,5,FALSE())),UPPER(RIGHT(VLOOKUP($A456,#REF!,5,FALSE()), 1)),"")</f>
        <v>#VALUE!</v>
      </c>
      <c r="L456" s="90" t="e">
        <f aca="false">IF(LEN(VLOOKUP($A456,#REF!,6,FALSE())),UPPER(RIGHT(VLOOKUP($A456,#REF!,6,FALSE()), 1)),"")</f>
        <v>#VALUE!</v>
      </c>
      <c r="M456" s="91" t="e">
        <f aca="false">IF(LEN(VLOOKUP($A456,#REF!,7,FALSE())),UPPER(RIGHT(VLOOKUP($A456,#REF!,7,FALSE()), 1)),"")</f>
        <v>#VALUE!</v>
      </c>
      <c r="N456" s="185"/>
      <c r="O456" s="185"/>
      <c r="P456" s="185"/>
      <c r="Q456" s="185"/>
      <c r="R456" s="185"/>
      <c r="S456" s="100" t="e">
        <f aca="false">HLOOKUP("Device Tree Pin Name",#REF!,MATCH($A456,#REF!,0),FALSE())</f>
        <v>#VALUE!</v>
      </c>
      <c r="T456" s="95" t="e">
        <f aca="false">HLOOKUP("power rail",#REF!,MATCH($A456,#REF!,0),FALSE())</f>
        <v>#VALUE!</v>
      </c>
      <c r="U456" s="96" t="e">
        <f aca="false">HLOOKUP("Wake Capable",#REF!,MATCH($A456,#REF!,0),FALSE())</f>
        <v>#VALUE!</v>
      </c>
      <c r="V456" s="96" t="e">
        <f aca="false">HLOOKUP("Strap",#REF!,MATCH($A456,#REF!,0),FALSE())</f>
        <v>#VALUE!</v>
      </c>
      <c r="W456" s="96"/>
      <c r="X456" s="96"/>
      <c r="Y456" s="96"/>
      <c r="Z456" s="95"/>
      <c r="AA456" s="95" t="e">
        <f aca="false">HLOOKUP("Pad type",#REF!,MATCH($A456,#REF!,0),FALSE())</f>
        <v>#VALUE!</v>
      </c>
      <c r="AB456" s="100"/>
      <c r="AC456" s="100" t="e">
        <f aca="false">HLOOKUP("POR Pin State",#REF!,MATCH($A456,#REF!,0),FALSE())</f>
        <v>#VALUE!</v>
      </c>
      <c r="AD456" s="187"/>
      <c r="AE456" s="187"/>
      <c r="AF456" s="187"/>
      <c r="AG456" s="187"/>
      <c r="AH456" s="188"/>
      <c r="AI456" s="188"/>
      <c r="AJ456" s="189"/>
      <c r="AK456" s="189"/>
      <c r="AL456" s="189"/>
      <c r="AM456" s="189"/>
      <c r="AN456" s="189"/>
      <c r="AO456" s="189"/>
      <c r="AP456" s="189"/>
      <c r="AQ456" s="208" t="s">
        <v>1033</v>
      </c>
      <c r="AR456" s="104"/>
      <c r="AS456" s="104"/>
      <c r="AT456" s="104"/>
      <c r="AU456" s="104"/>
      <c r="AV456" s="104"/>
      <c r="AW456" s="104"/>
      <c r="AX456" s="104"/>
      <c r="AY456" s="104"/>
      <c r="AZ456" s="104"/>
      <c r="BA456" s="199" t="s">
        <v>950</v>
      </c>
      <c r="BB456" s="162"/>
      <c r="BC456" s="104"/>
      <c r="BD456" s="191"/>
      <c r="BE456" s="195" t="s">
        <v>1033</v>
      </c>
      <c r="BF456" s="108" t="e">
        <f aca="false">VLOOKUP($A456,#REF!, 34, FALSE())</f>
        <v>#VALUE!</v>
      </c>
      <c r="BG456" s="418" t="e">
        <f aca="false">VLOOKUP($A456,#REF!, 22, FALSE())</f>
        <v>#VALUE!</v>
      </c>
      <c r="BH456" s="109"/>
    </row>
    <row r="457" s="193" customFormat="true" ht="12.75" hidden="false" customHeight="true" outlineLevel="0" collapsed="false">
      <c r="A457" s="133" t="s">
        <v>1034</v>
      </c>
      <c r="B457" s="86" t="e">
        <f aca="false">VLOOKUP($A457,#REF!, 34, FALSE())</f>
        <v>#VALUE!</v>
      </c>
      <c r="C457" s="87" t="str">
        <f aca="false">CONCATENATE("unused_",A457)</f>
        <v>unused_NVHS0_PLL1_TERMP</v>
      </c>
      <c r="D457" s="88" t="e">
        <f aca="false">IF(LEN(VLOOKUP($A457,#REF!,8,FALSE())),LEFT(VLOOKUP($A457,#REF!,8,FALSE()),LEN(VLOOKUP($A457,#REF!,8,FALSE()))-2),"")</f>
        <v>#VALUE!</v>
      </c>
      <c r="E457" s="89" t="s">
        <v>1034</v>
      </c>
      <c r="F457" s="90" t="e">
        <f aca="false">IF(LEN(VLOOKUP($A457,#REF!,5,FALSE())),IF(INDEX(#REF!,MATCH($A457,#REF!,0),2),LEFT(VLOOKUP($A457,#REF!,5,FALSE()),LEN(VLOOKUP($A457,#REF!,5,FALSE()))-2),CONCATENATE(LEFT(VLOOKUP($A457,#REF!,5,FALSE()),LEN(VLOOKUP($A457,#REF!,5,FALSE()))-2),"*")),"")</f>
        <v>#VALUE!</v>
      </c>
      <c r="G457" s="90" t="e">
        <f aca="false">IF(LEN(VLOOKUP($A457,#REF!,6,FALSE())),IF(INDEX(#REF!,MATCH($A457,#REF!,0),3),LEFT(VLOOKUP($A457,#REF!,6,FALSE()),LEN(VLOOKUP($A457,#REF!,6,FALSE()))-2),CONCATENATE(LEFT(VLOOKUP($A457,#REF!,6,FALSE()),LEN(VLOOKUP($A457,#REF!,6,FALSE()))-2),"*")),"")</f>
        <v>#VALUE!</v>
      </c>
      <c r="H457" s="91" t="e">
        <f aca="false">IF(LEN(VLOOKUP($A457,#REF!,7,FALSE())),IF(INDEX(#REF!,MATCH($A457,#REF!,0),4),LEFT(VLOOKUP($A457,#REF!,7,FALSE()),LEN(VLOOKUP($A457,#REF!,7,FALSE()))-2),CONCATENATE(LEFT(VLOOKUP($A457,#REF!,7,FALSE()),LEN(VLOOKUP($A457,#REF!,7,FALSE()))-2),"*")),"")</f>
        <v>#VALUE!</v>
      </c>
      <c r="I457" s="92" t="e">
        <f aca="false">IF(LEN(VLOOKUP($A457,#REF!,8,FALSE())),UPPER(RIGHT(VLOOKUP($A457,#REF!,8,FALSE()), 1)),"")</f>
        <v>#VALUE!</v>
      </c>
      <c r="J457" s="90" t="e">
        <f aca="false">IF(LEN(VLOOKUP($A457,#REF!,4,FALSE())),UPPER(RIGHT(VLOOKUP($A457,#REF!,4,FALSE()), 1)),"")</f>
        <v>#VALUE!</v>
      </c>
      <c r="K457" s="90" t="e">
        <f aca="false">IF(LEN(VLOOKUP($A457,#REF!,5,FALSE())),UPPER(RIGHT(VLOOKUP($A457,#REF!,5,FALSE()), 1)),"")</f>
        <v>#VALUE!</v>
      </c>
      <c r="L457" s="90" t="e">
        <f aca="false">IF(LEN(VLOOKUP($A457,#REF!,6,FALSE())),UPPER(RIGHT(VLOOKUP($A457,#REF!,6,FALSE()), 1)),"")</f>
        <v>#VALUE!</v>
      </c>
      <c r="M457" s="91" t="e">
        <f aca="false">IF(LEN(VLOOKUP($A457,#REF!,7,FALSE())),UPPER(RIGHT(VLOOKUP($A457,#REF!,7,FALSE()), 1)),"")</f>
        <v>#VALUE!</v>
      </c>
      <c r="N457" s="185"/>
      <c r="O457" s="185"/>
      <c r="P457" s="185"/>
      <c r="Q457" s="185"/>
      <c r="R457" s="185"/>
      <c r="S457" s="100" t="e">
        <f aca="false">HLOOKUP("Device Tree Pin Name",#REF!,MATCH($A457,#REF!,0),FALSE())</f>
        <v>#VALUE!</v>
      </c>
      <c r="T457" s="95" t="e">
        <f aca="false">HLOOKUP("power rail",#REF!,MATCH($A457,#REF!,0),FALSE())</f>
        <v>#VALUE!</v>
      </c>
      <c r="U457" s="96" t="e">
        <f aca="false">HLOOKUP("Wake Capable",#REF!,MATCH($A457,#REF!,0),FALSE())</f>
        <v>#VALUE!</v>
      </c>
      <c r="V457" s="96" t="e">
        <f aca="false">HLOOKUP("Strap",#REF!,MATCH($A457,#REF!,0),FALSE())</f>
        <v>#VALUE!</v>
      </c>
      <c r="W457" s="96"/>
      <c r="X457" s="96"/>
      <c r="Y457" s="96"/>
      <c r="Z457" s="95"/>
      <c r="AA457" s="95" t="e">
        <f aca="false">HLOOKUP("Pad type",#REF!,MATCH($A457,#REF!,0),FALSE())</f>
        <v>#VALUE!</v>
      </c>
      <c r="AB457" s="100"/>
      <c r="AC457" s="100" t="e">
        <f aca="false">HLOOKUP("POR Pin State",#REF!,MATCH($A457,#REF!,0),FALSE())</f>
        <v>#VALUE!</v>
      </c>
      <c r="AD457" s="187"/>
      <c r="AE457" s="187"/>
      <c r="AF457" s="187"/>
      <c r="AG457" s="187"/>
      <c r="AH457" s="188"/>
      <c r="AI457" s="188"/>
      <c r="AJ457" s="189"/>
      <c r="AK457" s="189"/>
      <c r="AL457" s="189"/>
      <c r="AM457" s="189"/>
      <c r="AN457" s="189"/>
      <c r="AO457" s="189"/>
      <c r="AP457" s="189"/>
      <c r="AQ457" s="207" t="s">
        <v>1034</v>
      </c>
      <c r="AR457" s="104"/>
      <c r="AS457" s="104"/>
      <c r="AT457" s="104"/>
      <c r="AU457" s="104"/>
      <c r="AV457" s="104"/>
      <c r="AW457" s="104"/>
      <c r="AX457" s="104"/>
      <c r="AY457" s="104"/>
      <c r="AZ457" s="104"/>
      <c r="BA457" s="199" t="s">
        <v>950</v>
      </c>
      <c r="BB457" s="162"/>
      <c r="BC457" s="104"/>
      <c r="BD457" s="191"/>
      <c r="BE457" s="195" t="s">
        <v>1034</v>
      </c>
      <c r="BF457" s="108" t="e">
        <f aca="false">VLOOKUP($A457,#REF!, 34, FALSE())</f>
        <v>#VALUE!</v>
      </c>
      <c r="BG457" s="418" t="e">
        <f aca="false">VLOOKUP($A457,#REF!, 22, FALSE())</f>
        <v>#VALUE!</v>
      </c>
      <c r="BH457" s="109"/>
    </row>
    <row r="458" s="181" customFormat="true" ht="18" hidden="false" customHeight="true" outlineLevel="0" collapsed="false">
      <c r="A458" s="200" t="s">
        <v>1035</v>
      </c>
      <c r="B458" s="200" t="s">
        <v>1035</v>
      </c>
      <c r="C458" s="65"/>
      <c r="D458" s="66"/>
      <c r="E458" s="66"/>
      <c r="F458" s="66"/>
      <c r="G458" s="66"/>
      <c r="H458" s="66"/>
      <c r="I458" s="65"/>
      <c r="J458" s="65"/>
      <c r="K458" s="65"/>
      <c r="L458" s="65"/>
      <c r="M458" s="65"/>
      <c r="N458" s="65"/>
      <c r="O458" s="65"/>
      <c r="P458" s="65"/>
      <c r="Q458" s="65"/>
      <c r="R458" s="65"/>
      <c r="S458" s="65"/>
      <c r="T458" s="65"/>
      <c r="U458" s="67"/>
      <c r="V458" s="67"/>
      <c r="W458" s="67"/>
      <c r="X458" s="67"/>
      <c r="Y458" s="67"/>
      <c r="Z458" s="68"/>
      <c r="AA458" s="68"/>
      <c r="AB458" s="68"/>
      <c r="AC458" s="68"/>
      <c r="AD458" s="68"/>
      <c r="AE458" s="68"/>
      <c r="AF458" s="68"/>
      <c r="AG458" s="68"/>
      <c r="AH458" s="68"/>
      <c r="AI458" s="68"/>
      <c r="AJ458" s="68"/>
      <c r="AK458" s="68"/>
      <c r="AL458" s="68"/>
      <c r="AM458" s="68"/>
      <c r="AN458" s="68"/>
      <c r="AO458" s="68"/>
      <c r="AP458" s="68"/>
      <c r="AQ458" s="69"/>
      <c r="AR458" s="69"/>
      <c r="AS458" s="70"/>
      <c r="AT458" s="70"/>
      <c r="AU458" s="70"/>
      <c r="AV458" s="70"/>
      <c r="AW458" s="70"/>
      <c r="AX458" s="70"/>
      <c r="AY458" s="70"/>
      <c r="AZ458" s="70"/>
      <c r="BA458" s="70"/>
      <c r="BB458" s="70"/>
      <c r="BC458" s="81" t="s">
        <v>829</v>
      </c>
      <c r="BD458" s="70"/>
      <c r="BE458" s="182" t="s">
        <v>1035</v>
      </c>
      <c r="BF458" s="358" t="s">
        <v>1036</v>
      </c>
      <c r="BG458" s="358"/>
      <c r="BH458" s="182"/>
    </row>
    <row r="459" s="193" customFormat="true" ht="12.75" hidden="false" customHeight="true" outlineLevel="0" collapsed="false">
      <c r="A459" s="133" t="s">
        <v>1037</v>
      </c>
      <c r="B459" s="86" t="e">
        <f aca="false">VLOOKUP($A459,#REF!, 34, FALSE())</f>
        <v>#VALUE!</v>
      </c>
      <c r="C459" s="87" t="str">
        <f aca="false">CONCATENATE("unused_",A459)</f>
        <v>unused_UPHY2_REFCLK0P</v>
      </c>
      <c r="D459" s="88" t="e">
        <f aca="false">IF(LEN(VLOOKUP($A459,#REF!,8,FALSE())),LEFT(VLOOKUP($A459,#REF!,8,FALSE()),LEN(VLOOKUP($A459,#REF!,8,FALSE()))-2),"")</f>
        <v>#VALUE!</v>
      </c>
      <c r="E459" s="89" t="e">
        <f aca="false">IF(LEN(VLOOKUP($A459,#REF!,4,FALSE())),IF(INDEX(#REF!,MATCH($A459,#REF!,0),1),LEFT(VLOOKUP($A459,#REF!,4,FALSE()),LEN(VLOOKUP($A459,#REF!,4,FALSE()))-2),CONCATENATE(LEFT(VLOOKUP($A459,#REF!,4,FALSE()),LEN(VLOOKUP($A459,#REF!,4,FALSE()))-2),"*")),"")</f>
        <v>#VALUE!</v>
      </c>
      <c r="F459" s="90" t="e">
        <f aca="false">IF(LEN(VLOOKUP($A459,#REF!,5,FALSE())),IF(INDEX(#REF!,MATCH($A459,#REF!,0),2),LEFT(VLOOKUP($A459,#REF!,5,FALSE()),LEN(VLOOKUP($A459,#REF!,5,FALSE()))-2),CONCATENATE(LEFT(VLOOKUP($A459,#REF!,5,FALSE()),LEN(VLOOKUP($A459,#REF!,5,FALSE()))-2),"*")),"")</f>
        <v>#VALUE!</v>
      </c>
      <c r="G459" s="90" t="e">
        <f aca="false">IF(LEN(VLOOKUP($A459,#REF!,6,FALSE())),IF(INDEX(#REF!,MATCH($A459,#REF!,0),3),LEFT(VLOOKUP($A459,#REF!,6,FALSE()),LEN(VLOOKUP($A459,#REF!,6,FALSE()))-2),CONCATENATE(LEFT(VLOOKUP($A459,#REF!,6,FALSE()),LEN(VLOOKUP($A459,#REF!,6,FALSE()))-2),"*")),"")</f>
        <v>#VALUE!</v>
      </c>
      <c r="H459" s="91" t="e">
        <f aca="false">IF(LEN(VLOOKUP($A459,#REF!,7,FALSE())),IF(INDEX(#REF!,MATCH($A459,#REF!,0),4),LEFT(VLOOKUP($A459,#REF!,7,FALSE()),LEN(VLOOKUP($A459,#REF!,7,FALSE()))-2),CONCATENATE(LEFT(VLOOKUP($A459,#REF!,7,FALSE()),LEN(VLOOKUP($A459,#REF!,7,FALSE()))-2),"*")),"")</f>
        <v>#VALUE!</v>
      </c>
      <c r="I459" s="92" t="e">
        <f aca="false">IF(LEN(VLOOKUP($A459,#REF!,8,FALSE())),UPPER(RIGHT(VLOOKUP($A459,#REF!,8,FALSE()), 1)),"")</f>
        <v>#VALUE!</v>
      </c>
      <c r="J459" s="90" t="e">
        <f aca="false">IF(LEN(VLOOKUP($A459,#REF!,4,FALSE())),UPPER(RIGHT(VLOOKUP($A459,#REF!,4,FALSE()), 1)),"")</f>
        <v>#VALUE!</v>
      </c>
      <c r="K459" s="90" t="e">
        <f aca="false">IF(LEN(VLOOKUP($A459,#REF!,5,FALSE())),UPPER(RIGHT(VLOOKUP($A459,#REF!,5,FALSE()), 1)),"")</f>
        <v>#VALUE!</v>
      </c>
      <c r="L459" s="90" t="e">
        <f aca="false">IF(LEN(VLOOKUP($A459,#REF!,6,FALSE())),UPPER(RIGHT(VLOOKUP($A459,#REF!,6,FALSE()), 1)),"")</f>
        <v>#VALUE!</v>
      </c>
      <c r="M459" s="91" t="e">
        <f aca="false">IF(LEN(VLOOKUP($A459,#REF!,7,FALSE())),UPPER(RIGHT(VLOOKUP($A459,#REF!,7,FALSE()), 1)),"")</f>
        <v>#VALUE!</v>
      </c>
      <c r="N459" s="185"/>
      <c r="O459" s="185"/>
      <c r="P459" s="185"/>
      <c r="Q459" s="185"/>
      <c r="R459" s="185"/>
      <c r="S459" s="100" t="e">
        <f aca="false">HLOOKUP("Device Tree Pin Name",#REF!,MATCH($A459,#REF!,0),FALSE())</f>
        <v>#VALUE!</v>
      </c>
      <c r="T459" s="95" t="e">
        <f aca="false">HLOOKUP("power rail",#REF!,MATCH($A459,#REF!,0),FALSE())</f>
        <v>#VALUE!</v>
      </c>
      <c r="U459" s="96" t="e">
        <f aca="false">HLOOKUP("Wake Capable",#REF!,MATCH($A459,#REF!,0),FALSE())</f>
        <v>#VALUE!</v>
      </c>
      <c r="V459" s="96" t="e">
        <f aca="false">HLOOKUP("Strap",#REF!,MATCH($A459,#REF!,0),FALSE())</f>
        <v>#VALUE!</v>
      </c>
      <c r="W459" s="96"/>
      <c r="X459" s="96"/>
      <c r="Y459" s="96"/>
      <c r="Z459" s="95"/>
      <c r="AA459" s="95" t="e">
        <f aca="false">HLOOKUP("Pad type",#REF!,MATCH($A459,#REF!,0),FALSE())</f>
        <v>#VALUE!</v>
      </c>
      <c r="AB459" s="94"/>
      <c r="AC459" s="94" t="e">
        <f aca="false">HLOOKUP("POR Pin State",#REF!,MATCH($A459,#REF!,0),FALSE())</f>
        <v>#VALUE!</v>
      </c>
      <c r="AD459" s="187"/>
      <c r="AE459" s="187"/>
      <c r="AF459" s="187"/>
      <c r="AG459" s="187"/>
      <c r="AH459" s="188"/>
      <c r="AI459" s="188"/>
      <c r="AJ459" s="189"/>
      <c r="AK459" s="189"/>
      <c r="AL459" s="189"/>
      <c r="AM459" s="189"/>
      <c r="AN459" s="189"/>
      <c r="AO459" s="189"/>
      <c r="AP459" s="189"/>
      <c r="AQ459" s="207" t="s">
        <v>1038</v>
      </c>
      <c r="AR459" s="104"/>
      <c r="AS459" s="104"/>
      <c r="AT459" s="104"/>
      <c r="AU459" s="104"/>
      <c r="AV459" s="104"/>
      <c r="AW459" s="104"/>
      <c r="AX459" s="104"/>
      <c r="AY459" s="104"/>
      <c r="AZ459" s="104"/>
      <c r="BA459" s="104"/>
      <c r="BB459" s="162"/>
      <c r="BC459" s="104"/>
      <c r="BD459" s="191"/>
      <c r="BE459" s="192" t="s">
        <v>1037</v>
      </c>
      <c r="BF459" s="108" t="e">
        <f aca="false">VLOOKUP($A459,#REF!, 34, FALSE())</f>
        <v>#VALUE!</v>
      </c>
      <c r="BG459" s="418" t="e">
        <f aca="false">VLOOKUP($A459,#REF!, 22, FALSE())</f>
        <v>#VALUE!</v>
      </c>
      <c r="BH459" s="109"/>
    </row>
    <row r="460" s="193" customFormat="true" ht="12.75" hidden="false" customHeight="true" outlineLevel="0" collapsed="false">
      <c r="A460" s="133" t="s">
        <v>1039</v>
      </c>
      <c r="B460" s="86" t="e">
        <f aca="false">VLOOKUP($A460,#REF!, 34, FALSE())</f>
        <v>#VALUE!</v>
      </c>
      <c r="C460" s="87" t="str">
        <f aca="false">CONCATENATE("unused_",A460)</f>
        <v>unused_UPHY2_REFCLK0N</v>
      </c>
      <c r="D460" s="88" t="e">
        <f aca="false">IF(LEN(VLOOKUP($A460,#REF!,8,FALSE())),LEFT(VLOOKUP($A460,#REF!,8,FALSE()),LEN(VLOOKUP($A460,#REF!,8,FALSE()))-2),"")</f>
        <v>#VALUE!</v>
      </c>
      <c r="E460" s="89" t="e">
        <f aca="false">IF(LEN(VLOOKUP($A460,#REF!,4,FALSE())),IF(INDEX(#REF!,MATCH($A460,#REF!,0),1),LEFT(VLOOKUP($A460,#REF!,4,FALSE()),LEN(VLOOKUP($A460,#REF!,4,FALSE()))-2),CONCATENATE(LEFT(VLOOKUP($A460,#REF!,4,FALSE()),LEN(VLOOKUP($A460,#REF!,4,FALSE()))-2),"*")),"")</f>
        <v>#VALUE!</v>
      </c>
      <c r="F460" s="90" t="e">
        <f aca="false">IF(LEN(VLOOKUP($A460,#REF!,5,FALSE())),IF(INDEX(#REF!,MATCH($A460,#REF!,0),2),LEFT(VLOOKUP($A460,#REF!,5,FALSE()),LEN(VLOOKUP($A460,#REF!,5,FALSE()))-2),CONCATENATE(LEFT(VLOOKUP($A460,#REF!,5,FALSE()),LEN(VLOOKUP($A460,#REF!,5,FALSE()))-2),"*")),"")</f>
        <v>#VALUE!</v>
      </c>
      <c r="G460" s="90" t="e">
        <f aca="false">IF(LEN(VLOOKUP($A460,#REF!,6,FALSE())),IF(INDEX(#REF!,MATCH($A460,#REF!,0),3),LEFT(VLOOKUP($A460,#REF!,6,FALSE()),LEN(VLOOKUP($A460,#REF!,6,FALSE()))-2),CONCATENATE(LEFT(VLOOKUP($A460,#REF!,6,FALSE()),LEN(VLOOKUP($A460,#REF!,6,FALSE()))-2),"*")),"")</f>
        <v>#VALUE!</v>
      </c>
      <c r="H460" s="91" t="e">
        <f aca="false">IF(LEN(VLOOKUP($A460,#REF!,7,FALSE())),IF(INDEX(#REF!,MATCH($A460,#REF!,0),4),LEFT(VLOOKUP($A460,#REF!,7,FALSE()),LEN(VLOOKUP($A460,#REF!,7,FALSE()))-2),CONCATENATE(LEFT(VLOOKUP($A460,#REF!,7,FALSE()),LEN(VLOOKUP($A460,#REF!,7,FALSE()))-2),"*")),"")</f>
        <v>#VALUE!</v>
      </c>
      <c r="I460" s="92" t="e">
        <f aca="false">IF(LEN(VLOOKUP($A460,#REF!,8,FALSE())),UPPER(RIGHT(VLOOKUP($A460,#REF!,8,FALSE()), 1)),"")</f>
        <v>#VALUE!</v>
      </c>
      <c r="J460" s="90" t="e">
        <f aca="false">IF(LEN(VLOOKUP($A460,#REF!,4,FALSE())),UPPER(RIGHT(VLOOKUP($A460,#REF!,4,FALSE()), 1)),"")</f>
        <v>#VALUE!</v>
      </c>
      <c r="K460" s="90" t="e">
        <f aca="false">IF(LEN(VLOOKUP($A460,#REF!,5,FALSE())),UPPER(RIGHT(VLOOKUP($A460,#REF!,5,FALSE()), 1)),"")</f>
        <v>#VALUE!</v>
      </c>
      <c r="L460" s="90" t="e">
        <f aca="false">IF(LEN(VLOOKUP($A460,#REF!,6,FALSE())),UPPER(RIGHT(VLOOKUP($A460,#REF!,6,FALSE()), 1)),"")</f>
        <v>#VALUE!</v>
      </c>
      <c r="M460" s="91" t="e">
        <f aca="false">IF(LEN(VLOOKUP($A460,#REF!,7,FALSE())),UPPER(RIGHT(VLOOKUP($A460,#REF!,7,FALSE()), 1)),"")</f>
        <v>#VALUE!</v>
      </c>
      <c r="N460" s="185"/>
      <c r="O460" s="185"/>
      <c r="P460" s="185"/>
      <c r="Q460" s="185"/>
      <c r="R460" s="185"/>
      <c r="S460" s="100" t="e">
        <f aca="false">HLOOKUP("Device Tree Pin Name",#REF!,MATCH($A460,#REF!,0),FALSE())</f>
        <v>#VALUE!</v>
      </c>
      <c r="T460" s="95" t="e">
        <f aca="false">HLOOKUP("power rail",#REF!,MATCH($A460,#REF!,0),FALSE())</f>
        <v>#VALUE!</v>
      </c>
      <c r="U460" s="96" t="e">
        <f aca="false">HLOOKUP("Wake Capable",#REF!,MATCH($A460,#REF!,0),FALSE())</f>
        <v>#VALUE!</v>
      </c>
      <c r="V460" s="96" t="e">
        <f aca="false">HLOOKUP("Strap",#REF!,MATCH($A460,#REF!,0),FALSE())</f>
        <v>#VALUE!</v>
      </c>
      <c r="W460" s="96"/>
      <c r="X460" s="96"/>
      <c r="Y460" s="96"/>
      <c r="Z460" s="95"/>
      <c r="AA460" s="95" t="e">
        <f aca="false">HLOOKUP("Pad type",#REF!,MATCH($A460,#REF!,0),FALSE())</f>
        <v>#VALUE!</v>
      </c>
      <c r="AB460" s="100"/>
      <c r="AC460" s="100" t="e">
        <f aca="false">HLOOKUP("POR Pin State",#REF!,MATCH($A460,#REF!,0),FALSE())</f>
        <v>#VALUE!</v>
      </c>
      <c r="AD460" s="187"/>
      <c r="AE460" s="187"/>
      <c r="AF460" s="187"/>
      <c r="AG460" s="187"/>
      <c r="AH460" s="188"/>
      <c r="AI460" s="188"/>
      <c r="AJ460" s="189"/>
      <c r="AK460" s="189"/>
      <c r="AL460" s="189"/>
      <c r="AM460" s="189"/>
      <c r="AN460" s="189"/>
      <c r="AO460" s="189"/>
      <c r="AP460" s="189"/>
      <c r="AQ460" s="208" t="s">
        <v>1040</v>
      </c>
      <c r="AR460" s="104"/>
      <c r="AS460" s="104"/>
      <c r="AT460" s="104"/>
      <c r="AU460" s="104"/>
      <c r="AV460" s="104"/>
      <c r="AW460" s="104"/>
      <c r="AX460" s="104"/>
      <c r="AY460" s="104"/>
      <c r="AZ460" s="104"/>
      <c r="BA460" s="104"/>
      <c r="BB460" s="162"/>
      <c r="BC460" s="104"/>
      <c r="BD460" s="191"/>
      <c r="BE460" s="195" t="s">
        <v>1039</v>
      </c>
      <c r="BF460" s="108" t="e">
        <f aca="false">VLOOKUP($A460,#REF!, 34, FALSE())</f>
        <v>#VALUE!</v>
      </c>
      <c r="BG460" s="418" t="e">
        <f aca="false">VLOOKUP($A460,#REF!, 22, FALSE())</f>
        <v>#VALUE!</v>
      </c>
      <c r="BH460" s="109"/>
    </row>
    <row r="461" s="193" customFormat="true" ht="12.75" hidden="false" customHeight="true" outlineLevel="0" collapsed="false">
      <c r="A461" s="133" t="s">
        <v>1041</v>
      </c>
      <c r="B461" s="86" t="e">
        <f aca="false">VLOOKUP($A461,#REF!, 34, FALSE())</f>
        <v>#VALUE!</v>
      </c>
      <c r="C461" s="87" t="str">
        <f aca="false">CONCATENATE("unused_",A461)</f>
        <v>unused_UPHY2_REFCLK1P</v>
      </c>
      <c r="D461" s="88" t="e">
        <f aca="false">IF(LEN(VLOOKUP($A461,#REF!,8,FALSE())),LEFT(VLOOKUP($A461,#REF!,8,FALSE()),LEN(VLOOKUP($A461,#REF!,8,FALSE()))-2),"")</f>
        <v>#VALUE!</v>
      </c>
      <c r="E461" s="89" t="e">
        <f aca="false">IF(LEN(VLOOKUP($A461,#REF!,4,FALSE())),IF(INDEX(#REF!,MATCH($A461,#REF!,0),1),LEFT(VLOOKUP($A461,#REF!,4,FALSE()),LEN(VLOOKUP($A461,#REF!,4,FALSE()))-2),CONCATENATE(LEFT(VLOOKUP($A461,#REF!,4,FALSE()),LEN(VLOOKUP($A461,#REF!,4,FALSE()))-2),"*")),"")</f>
        <v>#VALUE!</v>
      </c>
      <c r="F461" s="90" t="e">
        <f aca="false">IF(LEN(VLOOKUP($A461,#REF!,5,FALSE())),IF(INDEX(#REF!,MATCH($A461,#REF!,0),2),LEFT(VLOOKUP($A461,#REF!,5,FALSE()),LEN(VLOOKUP($A461,#REF!,5,FALSE()))-2),CONCATENATE(LEFT(VLOOKUP($A461,#REF!,5,FALSE()),LEN(VLOOKUP($A461,#REF!,5,FALSE()))-2),"*")),"")</f>
        <v>#VALUE!</v>
      </c>
      <c r="G461" s="90" t="e">
        <f aca="false">IF(LEN(VLOOKUP($A461,#REF!,6,FALSE())),IF(INDEX(#REF!,MATCH($A461,#REF!,0),3),LEFT(VLOOKUP($A461,#REF!,6,FALSE()),LEN(VLOOKUP($A461,#REF!,6,FALSE()))-2),CONCATENATE(LEFT(VLOOKUP($A461,#REF!,6,FALSE()),LEN(VLOOKUP($A461,#REF!,6,FALSE()))-2),"*")),"")</f>
        <v>#VALUE!</v>
      </c>
      <c r="H461" s="91" t="e">
        <f aca="false">IF(LEN(VLOOKUP($A461,#REF!,7,FALSE())),IF(INDEX(#REF!,MATCH($A461,#REF!,0),4),LEFT(VLOOKUP($A461,#REF!,7,FALSE()),LEN(VLOOKUP($A461,#REF!,7,FALSE()))-2),CONCATENATE(LEFT(VLOOKUP($A461,#REF!,7,FALSE()),LEN(VLOOKUP($A461,#REF!,7,FALSE()))-2),"*")),"")</f>
        <v>#VALUE!</v>
      </c>
      <c r="I461" s="92" t="e">
        <f aca="false">IF(LEN(VLOOKUP($A461,#REF!,8,FALSE())),UPPER(RIGHT(VLOOKUP($A461,#REF!,8,FALSE()), 1)),"")</f>
        <v>#VALUE!</v>
      </c>
      <c r="J461" s="90" t="e">
        <f aca="false">IF(LEN(VLOOKUP($A461,#REF!,4,FALSE())),UPPER(RIGHT(VLOOKUP($A461,#REF!,4,FALSE()), 1)),"")</f>
        <v>#VALUE!</v>
      </c>
      <c r="K461" s="90" t="e">
        <f aca="false">IF(LEN(VLOOKUP($A461,#REF!,5,FALSE())),UPPER(RIGHT(VLOOKUP($A461,#REF!,5,FALSE()), 1)),"")</f>
        <v>#VALUE!</v>
      </c>
      <c r="L461" s="90" t="e">
        <f aca="false">IF(LEN(VLOOKUP($A461,#REF!,6,FALSE())),UPPER(RIGHT(VLOOKUP($A461,#REF!,6,FALSE()), 1)),"")</f>
        <v>#VALUE!</v>
      </c>
      <c r="M461" s="91" t="e">
        <f aca="false">IF(LEN(VLOOKUP($A461,#REF!,7,FALSE())),UPPER(RIGHT(VLOOKUP($A461,#REF!,7,FALSE()), 1)),"")</f>
        <v>#VALUE!</v>
      </c>
      <c r="N461" s="185"/>
      <c r="O461" s="185"/>
      <c r="P461" s="185"/>
      <c r="Q461" s="185"/>
      <c r="R461" s="185"/>
      <c r="S461" s="100" t="e">
        <f aca="false">HLOOKUP("Device Tree Pin Name",#REF!,MATCH($A461,#REF!,0),FALSE())</f>
        <v>#VALUE!</v>
      </c>
      <c r="T461" s="95" t="e">
        <f aca="false">HLOOKUP("power rail",#REF!,MATCH($A461,#REF!,0),FALSE())</f>
        <v>#VALUE!</v>
      </c>
      <c r="U461" s="96" t="e">
        <f aca="false">HLOOKUP("Wake Capable",#REF!,MATCH($A461,#REF!,0),FALSE())</f>
        <v>#VALUE!</v>
      </c>
      <c r="V461" s="96" t="e">
        <f aca="false">HLOOKUP("Strap",#REF!,MATCH($A461,#REF!,0),FALSE())</f>
        <v>#VALUE!</v>
      </c>
      <c r="W461" s="96"/>
      <c r="X461" s="96"/>
      <c r="Y461" s="96"/>
      <c r="Z461" s="95"/>
      <c r="AA461" s="95" t="e">
        <f aca="false">HLOOKUP("Pad type",#REF!,MATCH($A461,#REF!,0),FALSE())</f>
        <v>#VALUE!</v>
      </c>
      <c r="AB461" s="94"/>
      <c r="AC461" s="94" t="e">
        <f aca="false">HLOOKUP("POR Pin State",#REF!,MATCH($A461,#REF!,0),FALSE())</f>
        <v>#VALUE!</v>
      </c>
      <c r="AD461" s="187"/>
      <c r="AE461" s="187"/>
      <c r="AF461" s="187"/>
      <c r="AG461" s="187"/>
      <c r="AH461" s="188"/>
      <c r="AI461" s="188"/>
      <c r="AJ461" s="189"/>
      <c r="AK461" s="189"/>
      <c r="AL461" s="189"/>
      <c r="AM461" s="189"/>
      <c r="AN461" s="189"/>
      <c r="AO461" s="189"/>
      <c r="AP461" s="189"/>
      <c r="AQ461" s="207" t="s">
        <v>1042</v>
      </c>
      <c r="AR461" s="104"/>
      <c r="AS461" s="104"/>
      <c r="AT461" s="104"/>
      <c r="AU461" s="104"/>
      <c r="AV461" s="104"/>
      <c r="AW461" s="104"/>
      <c r="AX461" s="104"/>
      <c r="AY461" s="104"/>
      <c r="AZ461" s="104"/>
      <c r="BA461" s="104"/>
      <c r="BB461" s="162"/>
      <c r="BC461" s="104"/>
      <c r="BD461" s="191"/>
      <c r="BE461" s="195" t="s">
        <v>1041</v>
      </c>
      <c r="BF461" s="108" t="e">
        <f aca="false">VLOOKUP($A461,#REF!, 34, FALSE())</f>
        <v>#VALUE!</v>
      </c>
      <c r="BG461" s="418" t="e">
        <f aca="false">VLOOKUP($A461,#REF!, 22, FALSE())</f>
        <v>#VALUE!</v>
      </c>
      <c r="BH461" s="109"/>
    </row>
    <row r="462" s="193" customFormat="true" ht="12.75" hidden="false" customHeight="true" outlineLevel="0" collapsed="false">
      <c r="A462" s="133" t="s">
        <v>1043</v>
      </c>
      <c r="B462" s="86" t="e">
        <f aca="false">VLOOKUP($A462,#REF!, 34, FALSE())</f>
        <v>#VALUE!</v>
      </c>
      <c r="C462" s="87" t="str">
        <f aca="false">CONCATENATE("unused_",A462)</f>
        <v>unused_UPHY2_REFCLK1N</v>
      </c>
      <c r="D462" s="88" t="e">
        <f aca="false">IF(LEN(VLOOKUP($A462,#REF!,8,FALSE())),LEFT(VLOOKUP($A462,#REF!,8,FALSE()),LEN(VLOOKUP($A462,#REF!,8,FALSE()))-2),"")</f>
        <v>#VALUE!</v>
      </c>
      <c r="E462" s="89" t="e">
        <f aca="false">IF(LEN(VLOOKUP($A462,#REF!,4,FALSE())),IF(INDEX(#REF!,MATCH($A462,#REF!,0),1),LEFT(VLOOKUP($A462,#REF!,4,FALSE()),LEN(VLOOKUP($A462,#REF!,4,FALSE()))-2),CONCATENATE(LEFT(VLOOKUP($A462,#REF!,4,FALSE()),LEN(VLOOKUP($A462,#REF!,4,FALSE()))-2),"*")),"")</f>
        <v>#VALUE!</v>
      </c>
      <c r="F462" s="90" t="e">
        <f aca="false">IF(LEN(VLOOKUP($A462,#REF!,5,FALSE())),IF(INDEX(#REF!,MATCH($A462,#REF!,0),2),LEFT(VLOOKUP($A462,#REF!,5,FALSE()),LEN(VLOOKUP($A462,#REF!,5,FALSE()))-2),CONCATENATE(LEFT(VLOOKUP($A462,#REF!,5,FALSE()),LEN(VLOOKUP($A462,#REF!,5,FALSE()))-2),"*")),"")</f>
        <v>#VALUE!</v>
      </c>
      <c r="G462" s="90" t="e">
        <f aca="false">IF(LEN(VLOOKUP($A462,#REF!,6,FALSE())),IF(INDEX(#REF!,MATCH($A462,#REF!,0),3),LEFT(VLOOKUP($A462,#REF!,6,FALSE()),LEN(VLOOKUP($A462,#REF!,6,FALSE()))-2),CONCATENATE(LEFT(VLOOKUP($A462,#REF!,6,FALSE()),LEN(VLOOKUP($A462,#REF!,6,FALSE()))-2),"*")),"")</f>
        <v>#VALUE!</v>
      </c>
      <c r="H462" s="91" t="e">
        <f aca="false">IF(LEN(VLOOKUP($A462,#REF!,7,FALSE())),IF(INDEX(#REF!,MATCH($A462,#REF!,0),4),LEFT(VLOOKUP($A462,#REF!,7,FALSE()),LEN(VLOOKUP($A462,#REF!,7,FALSE()))-2),CONCATENATE(LEFT(VLOOKUP($A462,#REF!,7,FALSE()),LEN(VLOOKUP($A462,#REF!,7,FALSE()))-2),"*")),"")</f>
        <v>#VALUE!</v>
      </c>
      <c r="I462" s="92" t="e">
        <f aca="false">IF(LEN(VLOOKUP($A462,#REF!,8,FALSE())),UPPER(RIGHT(VLOOKUP($A462,#REF!,8,FALSE()), 1)),"")</f>
        <v>#VALUE!</v>
      </c>
      <c r="J462" s="90" t="e">
        <f aca="false">IF(LEN(VLOOKUP($A462,#REF!,4,FALSE())),UPPER(RIGHT(VLOOKUP($A462,#REF!,4,FALSE()), 1)),"")</f>
        <v>#VALUE!</v>
      </c>
      <c r="K462" s="90" t="e">
        <f aca="false">IF(LEN(VLOOKUP($A462,#REF!,5,FALSE())),UPPER(RIGHT(VLOOKUP($A462,#REF!,5,FALSE()), 1)),"")</f>
        <v>#VALUE!</v>
      </c>
      <c r="L462" s="90" t="e">
        <f aca="false">IF(LEN(VLOOKUP($A462,#REF!,6,FALSE())),UPPER(RIGHT(VLOOKUP($A462,#REF!,6,FALSE()), 1)),"")</f>
        <v>#VALUE!</v>
      </c>
      <c r="M462" s="91" t="e">
        <f aca="false">IF(LEN(VLOOKUP($A462,#REF!,7,FALSE())),UPPER(RIGHT(VLOOKUP($A462,#REF!,7,FALSE()), 1)),"")</f>
        <v>#VALUE!</v>
      </c>
      <c r="N462" s="185"/>
      <c r="O462" s="185"/>
      <c r="P462" s="185"/>
      <c r="Q462" s="185"/>
      <c r="R462" s="185"/>
      <c r="S462" s="100" t="e">
        <f aca="false">HLOOKUP("Device Tree Pin Name",#REF!,MATCH($A462,#REF!,0),FALSE())</f>
        <v>#VALUE!</v>
      </c>
      <c r="T462" s="95" t="e">
        <f aca="false">HLOOKUP("power rail",#REF!,MATCH($A462,#REF!,0),FALSE())</f>
        <v>#VALUE!</v>
      </c>
      <c r="U462" s="96" t="e">
        <f aca="false">HLOOKUP("Wake Capable",#REF!,MATCH($A462,#REF!,0),FALSE())</f>
        <v>#VALUE!</v>
      </c>
      <c r="V462" s="96" t="e">
        <f aca="false">HLOOKUP("Strap",#REF!,MATCH($A462,#REF!,0),FALSE())</f>
        <v>#VALUE!</v>
      </c>
      <c r="W462" s="96"/>
      <c r="X462" s="96"/>
      <c r="Y462" s="96"/>
      <c r="Z462" s="95"/>
      <c r="AA462" s="95" t="e">
        <f aca="false">HLOOKUP("Pad type",#REF!,MATCH($A462,#REF!,0),FALSE())</f>
        <v>#VALUE!</v>
      </c>
      <c r="AB462" s="100"/>
      <c r="AC462" s="100" t="e">
        <f aca="false">HLOOKUP("POR Pin State",#REF!,MATCH($A462,#REF!,0),FALSE())</f>
        <v>#VALUE!</v>
      </c>
      <c r="AD462" s="187"/>
      <c r="AE462" s="187"/>
      <c r="AF462" s="187"/>
      <c r="AG462" s="187"/>
      <c r="AH462" s="188"/>
      <c r="AI462" s="188"/>
      <c r="AJ462" s="189"/>
      <c r="AK462" s="189"/>
      <c r="AL462" s="189"/>
      <c r="AM462" s="189"/>
      <c r="AN462" s="189"/>
      <c r="AO462" s="189"/>
      <c r="AP462" s="189"/>
      <c r="AQ462" s="208" t="s">
        <v>1044</v>
      </c>
      <c r="AR462" s="104"/>
      <c r="AS462" s="104"/>
      <c r="AT462" s="104"/>
      <c r="AU462" s="104"/>
      <c r="AV462" s="104"/>
      <c r="AW462" s="104"/>
      <c r="AX462" s="104"/>
      <c r="AY462" s="104"/>
      <c r="AZ462" s="104"/>
      <c r="BA462" s="104"/>
      <c r="BB462" s="162"/>
      <c r="BC462" s="104"/>
      <c r="BD462" s="191"/>
      <c r="BE462" s="195" t="s">
        <v>1043</v>
      </c>
      <c r="BF462" s="108" t="e">
        <f aca="false">VLOOKUP($A462,#REF!, 34, FALSE())</f>
        <v>#VALUE!</v>
      </c>
      <c r="BG462" s="418" t="e">
        <f aca="false">VLOOKUP($A462,#REF!, 22, FALSE())</f>
        <v>#VALUE!</v>
      </c>
      <c r="BH462" s="109"/>
    </row>
    <row r="463" s="193" customFormat="true" ht="12.75" hidden="false" customHeight="true" outlineLevel="0" collapsed="false">
      <c r="A463" s="133" t="s">
        <v>1045</v>
      </c>
      <c r="B463" s="86" t="e">
        <f aca="false">VLOOKUP($A463,#REF!, 34, FALSE())</f>
        <v>#VALUE!</v>
      </c>
      <c r="C463" s="87" t="str">
        <f aca="false">CONCATENATE("unused_",A463)</f>
        <v>unused_UPHY2_REFCLK2P</v>
      </c>
      <c r="D463" s="88" t="e">
        <f aca="false">IF(LEN(VLOOKUP($A463,#REF!,8,FALSE())),LEFT(VLOOKUP($A463,#REF!,8,FALSE()),LEN(VLOOKUP($A463,#REF!,8,FALSE()))-2),"")</f>
        <v>#VALUE!</v>
      </c>
      <c r="E463" s="89" t="e">
        <f aca="false">IF(LEN(VLOOKUP($A463,#REF!,4,FALSE())),IF(INDEX(#REF!,MATCH($A463,#REF!,0),1),LEFT(VLOOKUP($A463,#REF!,4,FALSE()),LEN(VLOOKUP($A463,#REF!,4,FALSE()))-2),CONCATENATE(LEFT(VLOOKUP($A463,#REF!,4,FALSE()),LEN(VLOOKUP($A463,#REF!,4,FALSE()))-2),"*")),"")</f>
        <v>#VALUE!</v>
      </c>
      <c r="F463" s="90" t="e">
        <f aca="false">IF(LEN(VLOOKUP($A463,#REF!,5,FALSE())),IF(INDEX(#REF!,MATCH($A463,#REF!,0),2),LEFT(VLOOKUP($A463,#REF!,5,FALSE()),LEN(VLOOKUP($A463,#REF!,5,FALSE()))-2),CONCATENATE(LEFT(VLOOKUP($A463,#REF!,5,FALSE()),LEN(VLOOKUP($A463,#REF!,5,FALSE()))-2),"*")),"")</f>
        <v>#VALUE!</v>
      </c>
      <c r="G463" s="90" t="e">
        <f aca="false">IF(LEN(VLOOKUP($A463,#REF!,6,FALSE())),IF(INDEX(#REF!,MATCH($A463,#REF!,0),3),LEFT(VLOOKUP($A463,#REF!,6,FALSE()),LEN(VLOOKUP($A463,#REF!,6,FALSE()))-2),CONCATENATE(LEFT(VLOOKUP($A463,#REF!,6,FALSE()),LEN(VLOOKUP($A463,#REF!,6,FALSE()))-2),"*")),"")</f>
        <v>#VALUE!</v>
      </c>
      <c r="H463" s="91" t="e">
        <f aca="false">IF(LEN(VLOOKUP($A463,#REF!,7,FALSE())),IF(INDEX(#REF!,MATCH($A463,#REF!,0),4),LEFT(VLOOKUP($A463,#REF!,7,FALSE()),LEN(VLOOKUP($A463,#REF!,7,FALSE()))-2),CONCATENATE(LEFT(VLOOKUP($A463,#REF!,7,FALSE()),LEN(VLOOKUP($A463,#REF!,7,FALSE()))-2),"*")),"")</f>
        <v>#VALUE!</v>
      </c>
      <c r="I463" s="92" t="e">
        <f aca="false">IF(LEN(VLOOKUP($A463,#REF!,8,FALSE())),UPPER(RIGHT(VLOOKUP($A463,#REF!,8,FALSE()), 1)),"")</f>
        <v>#VALUE!</v>
      </c>
      <c r="J463" s="90" t="e">
        <f aca="false">IF(LEN(VLOOKUP($A463,#REF!,4,FALSE())),UPPER(RIGHT(VLOOKUP($A463,#REF!,4,FALSE()), 1)),"")</f>
        <v>#VALUE!</v>
      </c>
      <c r="K463" s="90" t="e">
        <f aca="false">IF(LEN(VLOOKUP($A463,#REF!,5,FALSE())),UPPER(RIGHT(VLOOKUP($A463,#REF!,5,FALSE()), 1)),"")</f>
        <v>#VALUE!</v>
      </c>
      <c r="L463" s="90" t="e">
        <f aca="false">IF(LEN(VLOOKUP($A463,#REF!,6,FALSE())),UPPER(RIGHT(VLOOKUP($A463,#REF!,6,FALSE()), 1)),"")</f>
        <v>#VALUE!</v>
      </c>
      <c r="M463" s="91" t="e">
        <f aca="false">IF(LEN(VLOOKUP($A463,#REF!,7,FALSE())),UPPER(RIGHT(VLOOKUP($A463,#REF!,7,FALSE()), 1)),"")</f>
        <v>#VALUE!</v>
      </c>
      <c r="N463" s="185"/>
      <c r="O463" s="185"/>
      <c r="P463" s="185"/>
      <c r="Q463" s="185"/>
      <c r="R463" s="185"/>
      <c r="S463" s="100" t="e">
        <f aca="false">HLOOKUP("Device Tree Pin Name",#REF!,MATCH($A463,#REF!,0),FALSE())</f>
        <v>#VALUE!</v>
      </c>
      <c r="T463" s="95" t="e">
        <f aca="false">HLOOKUP("power rail",#REF!,MATCH($A463,#REF!,0),FALSE())</f>
        <v>#VALUE!</v>
      </c>
      <c r="U463" s="96" t="e">
        <f aca="false">HLOOKUP("Wake Capable",#REF!,MATCH($A463,#REF!,0),FALSE())</f>
        <v>#VALUE!</v>
      </c>
      <c r="V463" s="96" t="e">
        <f aca="false">HLOOKUP("Strap",#REF!,MATCH($A463,#REF!,0),FALSE())</f>
        <v>#VALUE!</v>
      </c>
      <c r="W463" s="96"/>
      <c r="X463" s="96"/>
      <c r="Y463" s="96"/>
      <c r="Z463" s="95"/>
      <c r="AA463" s="95" t="e">
        <f aca="false">HLOOKUP("Pad type",#REF!,MATCH($A463,#REF!,0),FALSE())</f>
        <v>#VALUE!</v>
      </c>
      <c r="AB463" s="94"/>
      <c r="AC463" s="94" t="e">
        <f aca="false">HLOOKUP("POR Pin State",#REF!,MATCH($A463,#REF!,0),FALSE())</f>
        <v>#VALUE!</v>
      </c>
      <c r="AD463" s="187"/>
      <c r="AE463" s="187"/>
      <c r="AF463" s="187"/>
      <c r="AG463" s="187"/>
      <c r="AH463" s="188"/>
      <c r="AI463" s="188"/>
      <c r="AJ463" s="189"/>
      <c r="AK463" s="189"/>
      <c r="AL463" s="189"/>
      <c r="AM463" s="189"/>
      <c r="AN463" s="189"/>
      <c r="AO463" s="189"/>
      <c r="AP463" s="189"/>
      <c r="AQ463" s="207" t="s">
        <v>1046</v>
      </c>
      <c r="AR463" s="104"/>
      <c r="AS463" s="104"/>
      <c r="AT463" s="104"/>
      <c r="AU463" s="104"/>
      <c r="AV463" s="104"/>
      <c r="AW463" s="104"/>
      <c r="AX463" s="104"/>
      <c r="AY463" s="104"/>
      <c r="AZ463" s="104"/>
      <c r="BA463" s="104"/>
      <c r="BB463" s="162"/>
      <c r="BC463" s="104"/>
      <c r="BD463" s="191"/>
      <c r="BE463" s="195" t="s">
        <v>1045</v>
      </c>
      <c r="BF463" s="108" t="e">
        <f aca="false">VLOOKUP($A463,#REF!, 34, FALSE())</f>
        <v>#VALUE!</v>
      </c>
      <c r="BG463" s="418" t="e">
        <f aca="false">VLOOKUP($A463,#REF!, 22, FALSE())</f>
        <v>#VALUE!</v>
      </c>
      <c r="BH463" s="109"/>
    </row>
    <row r="464" s="193" customFormat="true" ht="12.75" hidden="false" customHeight="true" outlineLevel="0" collapsed="false">
      <c r="A464" s="133" t="s">
        <v>1047</v>
      </c>
      <c r="B464" s="86" t="e">
        <f aca="false">VLOOKUP($A464,#REF!, 34, FALSE())</f>
        <v>#VALUE!</v>
      </c>
      <c r="C464" s="87" t="str">
        <f aca="false">CONCATENATE("unused_",A464)</f>
        <v>unused_UPHY2_REFCLK2N</v>
      </c>
      <c r="D464" s="88" t="e">
        <f aca="false">IF(LEN(VLOOKUP($A464,#REF!,8,FALSE())),LEFT(VLOOKUP($A464,#REF!,8,FALSE()),LEN(VLOOKUP($A464,#REF!,8,FALSE()))-2),"")</f>
        <v>#VALUE!</v>
      </c>
      <c r="E464" s="89" t="e">
        <f aca="false">IF(LEN(VLOOKUP($A464,#REF!,4,FALSE())),IF(INDEX(#REF!,MATCH($A464,#REF!,0),1),LEFT(VLOOKUP($A464,#REF!,4,FALSE()),LEN(VLOOKUP($A464,#REF!,4,FALSE()))-2),CONCATENATE(LEFT(VLOOKUP($A464,#REF!,4,FALSE()),LEN(VLOOKUP($A464,#REF!,4,FALSE()))-2),"*")),"")</f>
        <v>#VALUE!</v>
      </c>
      <c r="F464" s="90" t="e">
        <f aca="false">IF(LEN(VLOOKUP($A464,#REF!,5,FALSE())),IF(INDEX(#REF!,MATCH($A464,#REF!,0),2),LEFT(VLOOKUP($A464,#REF!,5,FALSE()),LEN(VLOOKUP($A464,#REF!,5,FALSE()))-2),CONCATENATE(LEFT(VLOOKUP($A464,#REF!,5,FALSE()),LEN(VLOOKUP($A464,#REF!,5,FALSE()))-2),"*")),"")</f>
        <v>#VALUE!</v>
      </c>
      <c r="G464" s="90" t="e">
        <f aca="false">IF(LEN(VLOOKUP($A464,#REF!,6,FALSE())),IF(INDEX(#REF!,MATCH($A464,#REF!,0),3),LEFT(VLOOKUP($A464,#REF!,6,FALSE()),LEN(VLOOKUP($A464,#REF!,6,FALSE()))-2),CONCATENATE(LEFT(VLOOKUP($A464,#REF!,6,FALSE()),LEN(VLOOKUP($A464,#REF!,6,FALSE()))-2),"*")),"")</f>
        <v>#VALUE!</v>
      </c>
      <c r="H464" s="91" t="e">
        <f aca="false">IF(LEN(VLOOKUP($A464,#REF!,7,FALSE())),IF(INDEX(#REF!,MATCH($A464,#REF!,0),4),LEFT(VLOOKUP($A464,#REF!,7,FALSE()),LEN(VLOOKUP($A464,#REF!,7,FALSE()))-2),CONCATENATE(LEFT(VLOOKUP($A464,#REF!,7,FALSE()),LEN(VLOOKUP($A464,#REF!,7,FALSE()))-2),"*")),"")</f>
        <v>#VALUE!</v>
      </c>
      <c r="I464" s="92" t="e">
        <f aca="false">IF(LEN(VLOOKUP($A464,#REF!,8,FALSE())),UPPER(RIGHT(VLOOKUP($A464,#REF!,8,FALSE()), 1)),"")</f>
        <v>#VALUE!</v>
      </c>
      <c r="J464" s="90" t="e">
        <f aca="false">IF(LEN(VLOOKUP($A464,#REF!,4,FALSE())),UPPER(RIGHT(VLOOKUP($A464,#REF!,4,FALSE()), 1)),"")</f>
        <v>#VALUE!</v>
      </c>
      <c r="K464" s="90" t="e">
        <f aca="false">IF(LEN(VLOOKUP($A464,#REF!,5,FALSE())),UPPER(RIGHT(VLOOKUP($A464,#REF!,5,FALSE()), 1)),"")</f>
        <v>#VALUE!</v>
      </c>
      <c r="L464" s="90" t="e">
        <f aca="false">IF(LEN(VLOOKUP($A464,#REF!,6,FALSE())),UPPER(RIGHT(VLOOKUP($A464,#REF!,6,FALSE()), 1)),"")</f>
        <v>#VALUE!</v>
      </c>
      <c r="M464" s="91" t="e">
        <f aca="false">IF(LEN(VLOOKUP($A464,#REF!,7,FALSE())),UPPER(RIGHT(VLOOKUP($A464,#REF!,7,FALSE()), 1)),"")</f>
        <v>#VALUE!</v>
      </c>
      <c r="N464" s="185"/>
      <c r="O464" s="185"/>
      <c r="P464" s="185"/>
      <c r="Q464" s="185"/>
      <c r="R464" s="185"/>
      <c r="S464" s="100" t="e">
        <f aca="false">HLOOKUP("Device Tree Pin Name",#REF!,MATCH($A464,#REF!,0),FALSE())</f>
        <v>#VALUE!</v>
      </c>
      <c r="T464" s="95" t="e">
        <f aca="false">HLOOKUP("power rail",#REF!,MATCH($A464,#REF!,0),FALSE())</f>
        <v>#VALUE!</v>
      </c>
      <c r="U464" s="96" t="e">
        <f aca="false">HLOOKUP("Wake Capable",#REF!,MATCH($A464,#REF!,0),FALSE())</f>
        <v>#VALUE!</v>
      </c>
      <c r="V464" s="96" t="e">
        <f aca="false">HLOOKUP("Strap",#REF!,MATCH($A464,#REF!,0),FALSE())</f>
        <v>#VALUE!</v>
      </c>
      <c r="W464" s="96"/>
      <c r="X464" s="96"/>
      <c r="Y464" s="96"/>
      <c r="Z464" s="95"/>
      <c r="AA464" s="95" t="e">
        <f aca="false">HLOOKUP("Pad type",#REF!,MATCH($A464,#REF!,0),FALSE())</f>
        <v>#VALUE!</v>
      </c>
      <c r="AB464" s="100"/>
      <c r="AC464" s="100" t="e">
        <f aca="false">HLOOKUP("POR Pin State",#REF!,MATCH($A464,#REF!,0),FALSE())</f>
        <v>#VALUE!</v>
      </c>
      <c r="AD464" s="187"/>
      <c r="AE464" s="187"/>
      <c r="AF464" s="187"/>
      <c r="AG464" s="187"/>
      <c r="AH464" s="188"/>
      <c r="AI464" s="188"/>
      <c r="AJ464" s="189"/>
      <c r="AK464" s="189"/>
      <c r="AL464" s="189"/>
      <c r="AM464" s="189"/>
      <c r="AN464" s="189"/>
      <c r="AO464" s="189"/>
      <c r="AP464" s="189"/>
      <c r="AQ464" s="208" t="s">
        <v>1048</v>
      </c>
      <c r="AR464" s="104"/>
      <c r="AS464" s="104"/>
      <c r="AT464" s="104"/>
      <c r="AU464" s="104"/>
      <c r="AV464" s="104"/>
      <c r="AW464" s="104"/>
      <c r="AX464" s="104"/>
      <c r="AY464" s="104"/>
      <c r="AZ464" s="104"/>
      <c r="BA464" s="104"/>
      <c r="BB464" s="162"/>
      <c r="BC464" s="104"/>
      <c r="BD464" s="191"/>
      <c r="BE464" s="195" t="s">
        <v>1047</v>
      </c>
      <c r="BF464" s="108" t="e">
        <f aca="false">VLOOKUP($A464,#REF!, 34, FALSE())</f>
        <v>#VALUE!</v>
      </c>
      <c r="BG464" s="418" t="e">
        <f aca="false">VLOOKUP($A464,#REF!, 22, FALSE())</f>
        <v>#VALUE!</v>
      </c>
      <c r="BH464" s="109"/>
    </row>
    <row r="465" s="193" customFormat="true" ht="12.75" hidden="false" customHeight="true" outlineLevel="0" collapsed="false">
      <c r="A465" s="133" t="s">
        <v>1049</v>
      </c>
      <c r="B465" s="86" t="e">
        <f aca="false">VLOOKUP($A465,#REF!, 34, FALSE())</f>
        <v>#VALUE!</v>
      </c>
      <c r="C465" s="87" t="str">
        <f aca="false">CONCATENATE("unused_",A465)</f>
        <v>unused_UPHY2_RX0P</v>
      </c>
      <c r="D465" s="88" t="e">
        <f aca="false">IF(LEN(VLOOKUP($A465,#REF!,8,FALSE())),LEFT(VLOOKUP($A465,#REF!,8,FALSE()),LEN(VLOOKUP($A465,#REF!,8,FALSE()))-2),"")</f>
        <v>#VALUE!</v>
      </c>
      <c r="E465" s="89" t="e">
        <f aca="false">IF(LEN(VLOOKUP($A465,#REF!,4,FALSE())),IF(INDEX(#REF!,MATCH($A465,#REF!,0),1),LEFT(VLOOKUP($A465,#REF!,4,FALSE()),LEN(VLOOKUP($A465,#REF!,4,FALSE()))-2),CONCATENATE(LEFT(VLOOKUP($A465,#REF!,4,FALSE()),LEN(VLOOKUP($A465,#REF!,4,FALSE()))-2),"*")),"")</f>
        <v>#VALUE!</v>
      </c>
      <c r="F465" s="90" t="e">
        <f aca="false">IF(LEN(VLOOKUP($A465,#REF!,5,FALSE())),IF(INDEX(#REF!,MATCH($A465,#REF!,0),2),LEFT(VLOOKUP($A465,#REF!,5,FALSE()),LEN(VLOOKUP($A465,#REF!,5,FALSE()))-2),CONCATENATE(LEFT(VLOOKUP($A465,#REF!,5,FALSE()),LEN(VLOOKUP($A465,#REF!,5,FALSE()))-2),"*")),"")</f>
        <v>#VALUE!</v>
      </c>
      <c r="G465" s="90" t="e">
        <f aca="false">IF(LEN(VLOOKUP($A465,#REF!,6,FALSE())),IF(INDEX(#REF!,MATCH($A465,#REF!,0),3),LEFT(VLOOKUP($A465,#REF!,6,FALSE()),LEN(VLOOKUP($A465,#REF!,6,FALSE()))-2),CONCATENATE(LEFT(VLOOKUP($A465,#REF!,6,FALSE()),LEN(VLOOKUP($A465,#REF!,6,FALSE()))-2),"*")),"")</f>
        <v>#VALUE!</v>
      </c>
      <c r="H465" s="91" t="e">
        <f aca="false">IF(LEN(VLOOKUP($A465,#REF!,7,FALSE())),IF(INDEX(#REF!,MATCH($A465,#REF!,0),4),LEFT(VLOOKUP($A465,#REF!,7,FALSE()),LEN(VLOOKUP($A465,#REF!,7,FALSE()))-2),CONCATENATE(LEFT(VLOOKUP($A465,#REF!,7,FALSE()),LEN(VLOOKUP($A465,#REF!,7,FALSE()))-2),"*")),"")</f>
        <v>#VALUE!</v>
      </c>
      <c r="I465" s="92" t="e">
        <f aca="false">IF(LEN(VLOOKUP($A465,#REF!,8,FALSE())),UPPER(RIGHT(VLOOKUP($A465,#REF!,8,FALSE()), 1)),"")</f>
        <v>#VALUE!</v>
      </c>
      <c r="J465" s="90" t="e">
        <f aca="false">IF(LEN(VLOOKUP($A465,#REF!,4,FALSE())),UPPER(RIGHT(VLOOKUP($A465,#REF!,4,FALSE()), 1)),"")</f>
        <v>#VALUE!</v>
      </c>
      <c r="K465" s="90" t="e">
        <f aca="false">IF(LEN(VLOOKUP($A465,#REF!,5,FALSE())),UPPER(RIGHT(VLOOKUP($A465,#REF!,5,FALSE()), 1)),"")</f>
        <v>#VALUE!</v>
      </c>
      <c r="L465" s="90" t="e">
        <f aca="false">IF(LEN(VLOOKUP($A465,#REF!,6,FALSE())),UPPER(RIGHT(VLOOKUP($A465,#REF!,6,FALSE()), 1)),"")</f>
        <v>#VALUE!</v>
      </c>
      <c r="M465" s="91" t="e">
        <f aca="false">IF(LEN(VLOOKUP($A465,#REF!,7,FALSE())),UPPER(RIGHT(VLOOKUP($A465,#REF!,7,FALSE()), 1)),"")</f>
        <v>#VALUE!</v>
      </c>
      <c r="N465" s="185"/>
      <c r="O465" s="185"/>
      <c r="P465" s="185"/>
      <c r="Q465" s="185"/>
      <c r="R465" s="185"/>
      <c r="S465" s="100" t="e">
        <f aca="false">HLOOKUP("Device Tree Pin Name",#REF!,MATCH($A465,#REF!,0),FALSE())</f>
        <v>#VALUE!</v>
      </c>
      <c r="T465" s="95" t="e">
        <f aca="false">HLOOKUP("power rail",#REF!,MATCH($A465,#REF!,0),FALSE())</f>
        <v>#VALUE!</v>
      </c>
      <c r="U465" s="96" t="e">
        <f aca="false">HLOOKUP("Wake Capable",#REF!,MATCH($A465,#REF!,0),FALSE())</f>
        <v>#VALUE!</v>
      </c>
      <c r="V465" s="96" t="e">
        <f aca="false">HLOOKUP("Strap",#REF!,MATCH($A465,#REF!,0),FALSE())</f>
        <v>#VALUE!</v>
      </c>
      <c r="W465" s="96"/>
      <c r="X465" s="96"/>
      <c r="Y465" s="96"/>
      <c r="Z465" s="95"/>
      <c r="AA465" s="95" t="e">
        <f aca="false">HLOOKUP("Pad type",#REF!,MATCH($A465,#REF!,0),FALSE())</f>
        <v>#VALUE!</v>
      </c>
      <c r="AB465" s="100"/>
      <c r="AC465" s="100" t="e">
        <f aca="false">HLOOKUP("POR Pin State",#REF!,MATCH($A465,#REF!,0),FALSE())</f>
        <v>#VALUE!</v>
      </c>
      <c r="AD465" s="187"/>
      <c r="AE465" s="187"/>
      <c r="AF465" s="187"/>
      <c r="AG465" s="187"/>
      <c r="AH465" s="188"/>
      <c r="AI465" s="188"/>
      <c r="AJ465" s="189"/>
      <c r="AK465" s="189"/>
      <c r="AL465" s="189"/>
      <c r="AM465" s="189"/>
      <c r="AN465" s="189"/>
      <c r="AO465" s="189"/>
      <c r="AP465" s="189"/>
      <c r="AQ465" s="207" t="s">
        <v>1050</v>
      </c>
      <c r="AR465" s="104"/>
      <c r="AS465" s="104"/>
      <c r="AT465" s="104"/>
      <c r="AU465" s="104"/>
      <c r="AV465" s="104"/>
      <c r="AW465" s="104"/>
      <c r="AX465" s="104"/>
      <c r="AY465" s="104"/>
      <c r="AZ465" s="104"/>
      <c r="BA465" s="104"/>
      <c r="BB465" s="162"/>
      <c r="BC465" s="104"/>
      <c r="BD465" s="191"/>
      <c r="BE465" s="195" t="s">
        <v>1049</v>
      </c>
      <c r="BF465" s="108" t="e">
        <f aca="false">VLOOKUP($A465,#REF!, 34, FALSE())</f>
        <v>#VALUE!</v>
      </c>
      <c r="BG465" s="418" t="e">
        <f aca="false">VLOOKUP($A465,#REF!, 22, FALSE())</f>
        <v>#VALUE!</v>
      </c>
      <c r="BH465" s="109"/>
    </row>
    <row r="466" s="193" customFormat="true" ht="12.75" hidden="false" customHeight="true" outlineLevel="0" collapsed="false">
      <c r="A466" s="133" t="s">
        <v>1051</v>
      </c>
      <c r="B466" s="86" t="e">
        <f aca="false">VLOOKUP($A466,#REF!, 34, FALSE())</f>
        <v>#VALUE!</v>
      </c>
      <c r="C466" s="87" t="str">
        <f aca="false">CONCATENATE("unused_",A466)</f>
        <v>unused_UPHY2_RX0N</v>
      </c>
      <c r="D466" s="88" t="e">
        <f aca="false">IF(LEN(VLOOKUP($A466,#REF!,8,FALSE())),LEFT(VLOOKUP($A466,#REF!,8,FALSE()),LEN(VLOOKUP($A466,#REF!,8,FALSE()))-2),"")</f>
        <v>#VALUE!</v>
      </c>
      <c r="E466" s="89" t="e">
        <f aca="false">IF(LEN(VLOOKUP($A466,#REF!,4,FALSE())),IF(INDEX(#REF!,MATCH($A466,#REF!,0),1),LEFT(VLOOKUP($A466,#REF!,4,FALSE()),LEN(VLOOKUP($A466,#REF!,4,FALSE()))-2),CONCATENATE(LEFT(VLOOKUP($A466,#REF!,4,FALSE()),LEN(VLOOKUP($A466,#REF!,4,FALSE()))-2),"*")),"")</f>
        <v>#VALUE!</v>
      </c>
      <c r="F466" s="90" t="e">
        <f aca="false">IF(LEN(VLOOKUP($A466,#REF!,5,FALSE())),IF(INDEX(#REF!,MATCH($A466,#REF!,0),2),LEFT(VLOOKUP($A466,#REF!,5,FALSE()),LEN(VLOOKUP($A466,#REF!,5,FALSE()))-2),CONCATENATE(LEFT(VLOOKUP($A466,#REF!,5,FALSE()),LEN(VLOOKUP($A466,#REF!,5,FALSE()))-2),"*")),"")</f>
        <v>#VALUE!</v>
      </c>
      <c r="G466" s="90" t="e">
        <f aca="false">IF(LEN(VLOOKUP($A466,#REF!,6,FALSE())),IF(INDEX(#REF!,MATCH($A466,#REF!,0),3),LEFT(VLOOKUP($A466,#REF!,6,FALSE()),LEN(VLOOKUP($A466,#REF!,6,FALSE()))-2),CONCATENATE(LEFT(VLOOKUP($A466,#REF!,6,FALSE()),LEN(VLOOKUP($A466,#REF!,6,FALSE()))-2),"*")),"")</f>
        <v>#VALUE!</v>
      </c>
      <c r="H466" s="91" t="e">
        <f aca="false">IF(LEN(VLOOKUP($A466,#REF!,7,FALSE())),IF(INDEX(#REF!,MATCH($A466,#REF!,0),4),LEFT(VLOOKUP($A466,#REF!,7,FALSE()),LEN(VLOOKUP($A466,#REF!,7,FALSE()))-2),CONCATENATE(LEFT(VLOOKUP($A466,#REF!,7,FALSE()),LEN(VLOOKUP($A466,#REF!,7,FALSE()))-2),"*")),"")</f>
        <v>#VALUE!</v>
      </c>
      <c r="I466" s="92" t="e">
        <f aca="false">IF(LEN(VLOOKUP($A466,#REF!,8,FALSE())),UPPER(RIGHT(VLOOKUP($A466,#REF!,8,FALSE()), 1)),"")</f>
        <v>#VALUE!</v>
      </c>
      <c r="J466" s="90" t="e">
        <f aca="false">IF(LEN(VLOOKUP($A466,#REF!,4,FALSE())),UPPER(RIGHT(VLOOKUP($A466,#REF!,4,FALSE()), 1)),"")</f>
        <v>#VALUE!</v>
      </c>
      <c r="K466" s="90" t="e">
        <f aca="false">IF(LEN(VLOOKUP($A466,#REF!,5,FALSE())),UPPER(RIGHT(VLOOKUP($A466,#REF!,5,FALSE()), 1)),"")</f>
        <v>#VALUE!</v>
      </c>
      <c r="L466" s="90" t="e">
        <f aca="false">IF(LEN(VLOOKUP($A466,#REF!,6,FALSE())),UPPER(RIGHT(VLOOKUP($A466,#REF!,6,FALSE()), 1)),"")</f>
        <v>#VALUE!</v>
      </c>
      <c r="M466" s="91" t="e">
        <f aca="false">IF(LEN(VLOOKUP($A466,#REF!,7,FALSE())),UPPER(RIGHT(VLOOKUP($A466,#REF!,7,FALSE()), 1)),"")</f>
        <v>#VALUE!</v>
      </c>
      <c r="N466" s="185"/>
      <c r="O466" s="185"/>
      <c r="P466" s="185"/>
      <c r="Q466" s="185"/>
      <c r="R466" s="185"/>
      <c r="S466" s="100" t="e">
        <f aca="false">HLOOKUP("Device Tree Pin Name",#REF!,MATCH($A466,#REF!,0),FALSE())</f>
        <v>#VALUE!</v>
      </c>
      <c r="T466" s="95" t="e">
        <f aca="false">HLOOKUP("power rail",#REF!,MATCH($A466,#REF!,0),FALSE())</f>
        <v>#VALUE!</v>
      </c>
      <c r="U466" s="96" t="e">
        <f aca="false">HLOOKUP("Wake Capable",#REF!,MATCH($A466,#REF!,0),FALSE())</f>
        <v>#VALUE!</v>
      </c>
      <c r="V466" s="96" t="e">
        <f aca="false">HLOOKUP("Strap",#REF!,MATCH($A466,#REF!,0),FALSE())</f>
        <v>#VALUE!</v>
      </c>
      <c r="W466" s="96"/>
      <c r="X466" s="96"/>
      <c r="Y466" s="96"/>
      <c r="Z466" s="95"/>
      <c r="AA466" s="95" t="e">
        <f aca="false">HLOOKUP("Pad type",#REF!,MATCH($A466,#REF!,0),FALSE())</f>
        <v>#VALUE!</v>
      </c>
      <c r="AB466" s="100"/>
      <c r="AC466" s="100" t="e">
        <f aca="false">HLOOKUP("POR Pin State",#REF!,MATCH($A466,#REF!,0),FALSE())</f>
        <v>#VALUE!</v>
      </c>
      <c r="AD466" s="187"/>
      <c r="AE466" s="187"/>
      <c r="AF466" s="187"/>
      <c r="AG466" s="187"/>
      <c r="AH466" s="188"/>
      <c r="AI466" s="188"/>
      <c r="AJ466" s="189"/>
      <c r="AK466" s="189"/>
      <c r="AL466" s="189"/>
      <c r="AM466" s="189"/>
      <c r="AN466" s="189"/>
      <c r="AO466" s="189"/>
      <c r="AP466" s="189"/>
      <c r="AQ466" s="208" t="s">
        <v>1052</v>
      </c>
      <c r="AR466" s="104"/>
      <c r="AS466" s="104"/>
      <c r="AT466" s="104"/>
      <c r="AU466" s="104"/>
      <c r="AV466" s="104"/>
      <c r="AW466" s="104"/>
      <c r="AX466" s="104"/>
      <c r="AY466" s="104"/>
      <c r="AZ466" s="104"/>
      <c r="BA466" s="104"/>
      <c r="BB466" s="162"/>
      <c r="BC466" s="104"/>
      <c r="BD466" s="191"/>
      <c r="BE466" s="195" t="s">
        <v>1051</v>
      </c>
      <c r="BF466" s="108" t="e">
        <f aca="false">VLOOKUP($A466,#REF!, 34, FALSE())</f>
        <v>#VALUE!</v>
      </c>
      <c r="BG466" s="418" t="e">
        <f aca="false">VLOOKUP($A466,#REF!, 22, FALSE())</f>
        <v>#VALUE!</v>
      </c>
      <c r="BH466" s="109"/>
    </row>
    <row r="467" s="193" customFormat="true" ht="12.75" hidden="false" customHeight="true" outlineLevel="0" collapsed="false">
      <c r="A467" s="133" t="s">
        <v>1053</v>
      </c>
      <c r="B467" s="86" t="e">
        <f aca="false">VLOOKUP($A467,#REF!, 34, FALSE())</f>
        <v>#VALUE!</v>
      </c>
      <c r="C467" s="87" t="str">
        <f aca="false">CONCATENATE("unused_",A467)</f>
        <v>unused_UPHY2_TX0P</v>
      </c>
      <c r="D467" s="88" t="e">
        <f aca="false">IF(LEN(VLOOKUP($A467,#REF!,8,FALSE())),LEFT(VLOOKUP($A467,#REF!,8,FALSE()),LEN(VLOOKUP($A467,#REF!,8,FALSE()))-2),"")</f>
        <v>#VALUE!</v>
      </c>
      <c r="E467" s="89" t="e">
        <f aca="false">IF(LEN(VLOOKUP($A467,#REF!,4,FALSE())),IF(INDEX(#REF!,MATCH($A467,#REF!,0),1),LEFT(VLOOKUP($A467,#REF!,4,FALSE()),LEN(VLOOKUP($A467,#REF!,4,FALSE()))-2),CONCATENATE(LEFT(VLOOKUP($A467,#REF!,4,FALSE()),LEN(VLOOKUP($A467,#REF!,4,FALSE()))-2),"*")),"")</f>
        <v>#VALUE!</v>
      </c>
      <c r="F467" s="90" t="e">
        <f aca="false">IF(LEN(VLOOKUP($A467,#REF!,5,FALSE())),IF(INDEX(#REF!,MATCH($A467,#REF!,0),2),LEFT(VLOOKUP($A467,#REF!,5,FALSE()),LEN(VLOOKUP($A467,#REF!,5,FALSE()))-2),CONCATENATE(LEFT(VLOOKUP($A467,#REF!,5,FALSE()),LEN(VLOOKUP($A467,#REF!,5,FALSE()))-2),"*")),"")</f>
        <v>#VALUE!</v>
      </c>
      <c r="G467" s="90" t="e">
        <f aca="false">IF(LEN(VLOOKUP($A467,#REF!,6,FALSE())),IF(INDEX(#REF!,MATCH($A467,#REF!,0),3),LEFT(VLOOKUP($A467,#REF!,6,FALSE()),LEN(VLOOKUP($A467,#REF!,6,FALSE()))-2),CONCATENATE(LEFT(VLOOKUP($A467,#REF!,6,FALSE()),LEN(VLOOKUP($A467,#REF!,6,FALSE()))-2),"*")),"")</f>
        <v>#VALUE!</v>
      </c>
      <c r="H467" s="91" t="e">
        <f aca="false">IF(LEN(VLOOKUP($A467,#REF!,7,FALSE())),IF(INDEX(#REF!,MATCH($A467,#REF!,0),4),LEFT(VLOOKUP($A467,#REF!,7,FALSE()),LEN(VLOOKUP($A467,#REF!,7,FALSE()))-2),CONCATENATE(LEFT(VLOOKUP($A467,#REF!,7,FALSE()),LEN(VLOOKUP($A467,#REF!,7,FALSE()))-2),"*")),"")</f>
        <v>#VALUE!</v>
      </c>
      <c r="I467" s="92" t="e">
        <f aca="false">IF(LEN(VLOOKUP($A467,#REF!,8,FALSE())),UPPER(RIGHT(VLOOKUP($A467,#REF!,8,FALSE()), 1)),"")</f>
        <v>#VALUE!</v>
      </c>
      <c r="J467" s="90" t="e">
        <f aca="false">IF(LEN(VLOOKUP($A467,#REF!,4,FALSE())),UPPER(RIGHT(VLOOKUP($A467,#REF!,4,FALSE()), 1)),"")</f>
        <v>#VALUE!</v>
      </c>
      <c r="K467" s="90" t="e">
        <f aca="false">IF(LEN(VLOOKUP($A467,#REF!,5,FALSE())),UPPER(RIGHT(VLOOKUP($A467,#REF!,5,FALSE()), 1)),"")</f>
        <v>#VALUE!</v>
      </c>
      <c r="L467" s="90" t="e">
        <f aca="false">IF(LEN(VLOOKUP($A467,#REF!,6,FALSE())),UPPER(RIGHT(VLOOKUP($A467,#REF!,6,FALSE()), 1)),"")</f>
        <v>#VALUE!</v>
      </c>
      <c r="M467" s="91" t="e">
        <f aca="false">IF(LEN(VLOOKUP($A467,#REF!,7,FALSE())),UPPER(RIGHT(VLOOKUP($A467,#REF!,7,FALSE()), 1)),"")</f>
        <v>#VALUE!</v>
      </c>
      <c r="N467" s="185"/>
      <c r="O467" s="185"/>
      <c r="P467" s="185"/>
      <c r="Q467" s="185"/>
      <c r="R467" s="185"/>
      <c r="S467" s="100" t="e">
        <f aca="false">HLOOKUP("Device Tree Pin Name",#REF!,MATCH($A467,#REF!,0),FALSE())</f>
        <v>#VALUE!</v>
      </c>
      <c r="T467" s="95" t="e">
        <f aca="false">HLOOKUP("power rail",#REF!,MATCH($A467,#REF!,0),FALSE())</f>
        <v>#VALUE!</v>
      </c>
      <c r="U467" s="96" t="e">
        <f aca="false">HLOOKUP("Wake Capable",#REF!,MATCH($A467,#REF!,0),FALSE())</f>
        <v>#VALUE!</v>
      </c>
      <c r="V467" s="96" t="e">
        <f aca="false">HLOOKUP("Strap",#REF!,MATCH($A467,#REF!,0),FALSE())</f>
        <v>#VALUE!</v>
      </c>
      <c r="W467" s="96"/>
      <c r="X467" s="96"/>
      <c r="Y467" s="96"/>
      <c r="Z467" s="95"/>
      <c r="AA467" s="95" t="e">
        <f aca="false">HLOOKUP("Pad type",#REF!,MATCH($A467,#REF!,0),FALSE())</f>
        <v>#VALUE!</v>
      </c>
      <c r="AB467" s="100"/>
      <c r="AC467" s="100" t="e">
        <f aca="false">HLOOKUP("POR Pin State",#REF!,MATCH($A467,#REF!,0),FALSE())</f>
        <v>#VALUE!</v>
      </c>
      <c r="AD467" s="187"/>
      <c r="AE467" s="187"/>
      <c r="AF467" s="187"/>
      <c r="AG467" s="187"/>
      <c r="AH467" s="188"/>
      <c r="AI467" s="188"/>
      <c r="AJ467" s="189"/>
      <c r="AK467" s="189"/>
      <c r="AL467" s="189"/>
      <c r="AM467" s="189"/>
      <c r="AN467" s="189"/>
      <c r="AO467" s="189"/>
      <c r="AP467" s="189"/>
      <c r="AQ467" s="207" t="s">
        <v>1054</v>
      </c>
      <c r="AR467" s="104"/>
      <c r="AS467" s="104"/>
      <c r="AT467" s="104"/>
      <c r="AU467" s="104"/>
      <c r="AV467" s="104"/>
      <c r="AW467" s="104"/>
      <c r="AX467" s="104"/>
      <c r="AY467" s="104"/>
      <c r="AZ467" s="104"/>
      <c r="BA467" s="104"/>
      <c r="BB467" s="162"/>
      <c r="BC467" s="104"/>
      <c r="BD467" s="191"/>
      <c r="BE467" s="195" t="s">
        <v>1053</v>
      </c>
      <c r="BF467" s="108" t="e">
        <f aca="false">VLOOKUP($A467,#REF!, 34, FALSE())</f>
        <v>#VALUE!</v>
      </c>
      <c r="BG467" s="418" t="e">
        <f aca="false">VLOOKUP($A467,#REF!, 22, FALSE())</f>
        <v>#VALUE!</v>
      </c>
      <c r="BH467" s="109"/>
    </row>
    <row r="468" s="193" customFormat="true" ht="12.75" hidden="false" customHeight="true" outlineLevel="0" collapsed="false">
      <c r="A468" s="133" t="s">
        <v>1055</v>
      </c>
      <c r="B468" s="86" t="e">
        <f aca="false">VLOOKUP($A468,#REF!, 34, FALSE())</f>
        <v>#VALUE!</v>
      </c>
      <c r="C468" s="87" t="str">
        <f aca="false">CONCATENATE("unused_",A468)</f>
        <v>unused_UPHY2_TX0N</v>
      </c>
      <c r="D468" s="88" t="e">
        <f aca="false">IF(LEN(VLOOKUP($A468,#REF!,8,FALSE())),LEFT(VLOOKUP($A468,#REF!,8,FALSE()),LEN(VLOOKUP($A468,#REF!,8,FALSE()))-2),"")</f>
        <v>#VALUE!</v>
      </c>
      <c r="E468" s="89" t="e">
        <f aca="false">IF(LEN(VLOOKUP($A468,#REF!,4,FALSE())),IF(INDEX(#REF!,MATCH($A468,#REF!,0),1),LEFT(VLOOKUP($A468,#REF!,4,FALSE()),LEN(VLOOKUP($A468,#REF!,4,FALSE()))-2),CONCATENATE(LEFT(VLOOKUP($A468,#REF!,4,FALSE()),LEN(VLOOKUP($A468,#REF!,4,FALSE()))-2),"*")),"")</f>
        <v>#VALUE!</v>
      </c>
      <c r="F468" s="90" t="e">
        <f aca="false">IF(LEN(VLOOKUP($A468,#REF!,5,FALSE())),IF(INDEX(#REF!,MATCH($A468,#REF!,0),2),LEFT(VLOOKUP($A468,#REF!,5,FALSE()),LEN(VLOOKUP($A468,#REF!,5,FALSE()))-2),CONCATENATE(LEFT(VLOOKUP($A468,#REF!,5,FALSE()),LEN(VLOOKUP($A468,#REF!,5,FALSE()))-2),"*")),"")</f>
        <v>#VALUE!</v>
      </c>
      <c r="G468" s="90" t="e">
        <f aca="false">IF(LEN(VLOOKUP($A468,#REF!,6,FALSE())),IF(INDEX(#REF!,MATCH($A468,#REF!,0),3),LEFT(VLOOKUP($A468,#REF!,6,FALSE()),LEN(VLOOKUP($A468,#REF!,6,FALSE()))-2),CONCATENATE(LEFT(VLOOKUP($A468,#REF!,6,FALSE()),LEN(VLOOKUP($A468,#REF!,6,FALSE()))-2),"*")),"")</f>
        <v>#VALUE!</v>
      </c>
      <c r="H468" s="91" t="e">
        <f aca="false">IF(LEN(VLOOKUP($A468,#REF!,7,FALSE())),IF(INDEX(#REF!,MATCH($A468,#REF!,0),4),LEFT(VLOOKUP($A468,#REF!,7,FALSE()),LEN(VLOOKUP($A468,#REF!,7,FALSE()))-2),CONCATENATE(LEFT(VLOOKUP($A468,#REF!,7,FALSE()),LEN(VLOOKUP($A468,#REF!,7,FALSE()))-2),"*")),"")</f>
        <v>#VALUE!</v>
      </c>
      <c r="I468" s="92" t="e">
        <f aca="false">IF(LEN(VLOOKUP($A468,#REF!,8,FALSE())),UPPER(RIGHT(VLOOKUP($A468,#REF!,8,FALSE()), 1)),"")</f>
        <v>#VALUE!</v>
      </c>
      <c r="J468" s="90" t="e">
        <f aca="false">IF(LEN(VLOOKUP($A468,#REF!,4,FALSE())),UPPER(RIGHT(VLOOKUP($A468,#REF!,4,FALSE()), 1)),"")</f>
        <v>#VALUE!</v>
      </c>
      <c r="K468" s="90" t="e">
        <f aca="false">IF(LEN(VLOOKUP($A468,#REF!,5,FALSE())),UPPER(RIGHT(VLOOKUP($A468,#REF!,5,FALSE()), 1)),"")</f>
        <v>#VALUE!</v>
      </c>
      <c r="L468" s="90" t="e">
        <f aca="false">IF(LEN(VLOOKUP($A468,#REF!,6,FALSE())),UPPER(RIGHT(VLOOKUP($A468,#REF!,6,FALSE()), 1)),"")</f>
        <v>#VALUE!</v>
      </c>
      <c r="M468" s="91" t="e">
        <f aca="false">IF(LEN(VLOOKUP($A468,#REF!,7,FALSE())),UPPER(RIGHT(VLOOKUP($A468,#REF!,7,FALSE()), 1)),"")</f>
        <v>#VALUE!</v>
      </c>
      <c r="N468" s="185"/>
      <c r="O468" s="185"/>
      <c r="P468" s="185"/>
      <c r="Q468" s="185"/>
      <c r="R468" s="185"/>
      <c r="S468" s="100" t="e">
        <f aca="false">HLOOKUP("Device Tree Pin Name",#REF!,MATCH($A468,#REF!,0),FALSE())</f>
        <v>#VALUE!</v>
      </c>
      <c r="T468" s="95" t="e">
        <f aca="false">HLOOKUP("power rail",#REF!,MATCH($A468,#REF!,0),FALSE())</f>
        <v>#VALUE!</v>
      </c>
      <c r="U468" s="96" t="e">
        <f aca="false">HLOOKUP("Wake Capable",#REF!,MATCH($A468,#REF!,0),FALSE())</f>
        <v>#VALUE!</v>
      </c>
      <c r="V468" s="96" t="e">
        <f aca="false">HLOOKUP("Strap",#REF!,MATCH($A468,#REF!,0),FALSE())</f>
        <v>#VALUE!</v>
      </c>
      <c r="W468" s="96"/>
      <c r="X468" s="96"/>
      <c r="Y468" s="96"/>
      <c r="Z468" s="95"/>
      <c r="AA468" s="95" t="e">
        <f aca="false">HLOOKUP("Pad type",#REF!,MATCH($A468,#REF!,0),FALSE())</f>
        <v>#VALUE!</v>
      </c>
      <c r="AB468" s="100"/>
      <c r="AC468" s="100" t="e">
        <f aca="false">HLOOKUP("POR Pin State",#REF!,MATCH($A468,#REF!,0),FALSE())</f>
        <v>#VALUE!</v>
      </c>
      <c r="AD468" s="187"/>
      <c r="AE468" s="187"/>
      <c r="AF468" s="187"/>
      <c r="AG468" s="187"/>
      <c r="AH468" s="188"/>
      <c r="AI468" s="188"/>
      <c r="AJ468" s="189"/>
      <c r="AK468" s="189"/>
      <c r="AL468" s="189"/>
      <c r="AM468" s="189"/>
      <c r="AN468" s="189"/>
      <c r="AO468" s="189"/>
      <c r="AP468" s="189"/>
      <c r="AQ468" s="208" t="s">
        <v>1056</v>
      </c>
      <c r="AR468" s="104"/>
      <c r="AS468" s="104"/>
      <c r="AT468" s="104"/>
      <c r="AU468" s="104"/>
      <c r="AV468" s="104"/>
      <c r="AW468" s="104"/>
      <c r="AX468" s="104"/>
      <c r="AY468" s="104"/>
      <c r="AZ468" s="104"/>
      <c r="BA468" s="104"/>
      <c r="BB468" s="162"/>
      <c r="BC468" s="104"/>
      <c r="BD468" s="191"/>
      <c r="BE468" s="195" t="s">
        <v>1055</v>
      </c>
      <c r="BF468" s="108" t="e">
        <f aca="false">VLOOKUP($A468,#REF!, 34, FALSE())</f>
        <v>#VALUE!</v>
      </c>
      <c r="BG468" s="418" t="e">
        <f aca="false">VLOOKUP($A468,#REF!, 22, FALSE())</f>
        <v>#VALUE!</v>
      </c>
      <c r="BH468" s="109"/>
    </row>
    <row r="469" s="193" customFormat="true" ht="12.75" hidden="false" customHeight="true" outlineLevel="0" collapsed="false">
      <c r="A469" s="133" t="s">
        <v>1057</v>
      </c>
      <c r="B469" s="86" t="e">
        <f aca="false">VLOOKUP($A469,#REF!, 34, FALSE())</f>
        <v>#VALUE!</v>
      </c>
      <c r="C469" s="87" t="str">
        <f aca="false">CONCATENATE("unused_",A469)</f>
        <v>unused_UPHY2_RX1P</v>
      </c>
      <c r="D469" s="88" t="e">
        <f aca="false">IF(LEN(VLOOKUP($A469,#REF!,8,FALSE())),LEFT(VLOOKUP($A469,#REF!,8,FALSE()),LEN(VLOOKUP($A469,#REF!,8,FALSE()))-2),"")</f>
        <v>#VALUE!</v>
      </c>
      <c r="E469" s="89" t="e">
        <f aca="false">IF(LEN(VLOOKUP($A469,#REF!,4,FALSE())),IF(INDEX(#REF!,MATCH($A469,#REF!,0),1),LEFT(VLOOKUP($A469,#REF!,4,FALSE()),LEN(VLOOKUP($A469,#REF!,4,FALSE()))-2),CONCATENATE(LEFT(VLOOKUP($A469,#REF!,4,FALSE()),LEN(VLOOKUP($A469,#REF!,4,FALSE()))-2),"*")),"")</f>
        <v>#VALUE!</v>
      </c>
      <c r="F469" s="90" t="e">
        <f aca="false">IF(LEN(VLOOKUP($A469,#REF!,5,FALSE())),IF(INDEX(#REF!,MATCH($A469,#REF!,0),2),LEFT(VLOOKUP($A469,#REF!,5,FALSE()),LEN(VLOOKUP($A469,#REF!,5,FALSE()))-2),CONCATENATE(LEFT(VLOOKUP($A469,#REF!,5,FALSE()),LEN(VLOOKUP($A469,#REF!,5,FALSE()))-2),"*")),"")</f>
        <v>#VALUE!</v>
      </c>
      <c r="G469" s="90" t="e">
        <f aca="false">IF(LEN(VLOOKUP($A469,#REF!,6,FALSE())),IF(INDEX(#REF!,MATCH($A469,#REF!,0),3),LEFT(VLOOKUP($A469,#REF!,6,FALSE()),LEN(VLOOKUP($A469,#REF!,6,FALSE()))-2),CONCATENATE(LEFT(VLOOKUP($A469,#REF!,6,FALSE()),LEN(VLOOKUP($A469,#REF!,6,FALSE()))-2),"*")),"")</f>
        <v>#VALUE!</v>
      </c>
      <c r="H469" s="91" t="e">
        <f aca="false">IF(LEN(VLOOKUP($A469,#REF!,7,FALSE())),IF(INDEX(#REF!,MATCH($A469,#REF!,0),4),LEFT(VLOOKUP($A469,#REF!,7,FALSE()),LEN(VLOOKUP($A469,#REF!,7,FALSE()))-2),CONCATENATE(LEFT(VLOOKUP($A469,#REF!,7,FALSE()),LEN(VLOOKUP($A469,#REF!,7,FALSE()))-2),"*")),"")</f>
        <v>#VALUE!</v>
      </c>
      <c r="I469" s="92" t="e">
        <f aca="false">IF(LEN(VLOOKUP($A469,#REF!,8,FALSE())),UPPER(RIGHT(VLOOKUP($A469,#REF!,8,FALSE()), 1)),"")</f>
        <v>#VALUE!</v>
      </c>
      <c r="J469" s="90" t="e">
        <f aca="false">IF(LEN(VLOOKUP($A469,#REF!,4,FALSE())),UPPER(RIGHT(VLOOKUP($A469,#REF!,4,FALSE()), 1)),"")</f>
        <v>#VALUE!</v>
      </c>
      <c r="K469" s="90" t="e">
        <f aca="false">IF(LEN(VLOOKUP($A469,#REF!,5,FALSE())),UPPER(RIGHT(VLOOKUP($A469,#REF!,5,FALSE()), 1)),"")</f>
        <v>#VALUE!</v>
      </c>
      <c r="L469" s="90" t="e">
        <f aca="false">IF(LEN(VLOOKUP($A469,#REF!,6,FALSE())),UPPER(RIGHT(VLOOKUP($A469,#REF!,6,FALSE()), 1)),"")</f>
        <v>#VALUE!</v>
      </c>
      <c r="M469" s="91" t="e">
        <f aca="false">IF(LEN(VLOOKUP($A469,#REF!,7,FALSE())),UPPER(RIGHT(VLOOKUP($A469,#REF!,7,FALSE()), 1)),"")</f>
        <v>#VALUE!</v>
      </c>
      <c r="N469" s="185"/>
      <c r="O469" s="185"/>
      <c r="P469" s="185"/>
      <c r="Q469" s="185"/>
      <c r="R469" s="185"/>
      <c r="S469" s="100" t="e">
        <f aca="false">HLOOKUP("Device Tree Pin Name",#REF!,MATCH($A469,#REF!,0),FALSE())</f>
        <v>#VALUE!</v>
      </c>
      <c r="T469" s="95" t="e">
        <f aca="false">HLOOKUP("power rail",#REF!,MATCH($A469,#REF!,0),FALSE())</f>
        <v>#VALUE!</v>
      </c>
      <c r="U469" s="96" t="e">
        <f aca="false">HLOOKUP("Wake Capable",#REF!,MATCH($A469,#REF!,0),FALSE())</f>
        <v>#VALUE!</v>
      </c>
      <c r="V469" s="96" t="e">
        <f aca="false">HLOOKUP("Strap",#REF!,MATCH($A469,#REF!,0),FALSE())</f>
        <v>#VALUE!</v>
      </c>
      <c r="W469" s="96"/>
      <c r="X469" s="96"/>
      <c r="Y469" s="96"/>
      <c r="Z469" s="95"/>
      <c r="AA469" s="95" t="e">
        <f aca="false">HLOOKUP("Pad type",#REF!,MATCH($A469,#REF!,0),FALSE())</f>
        <v>#VALUE!</v>
      </c>
      <c r="AB469" s="100"/>
      <c r="AC469" s="100" t="e">
        <f aca="false">HLOOKUP("POR Pin State",#REF!,MATCH($A469,#REF!,0),FALSE())</f>
        <v>#VALUE!</v>
      </c>
      <c r="AD469" s="187"/>
      <c r="AE469" s="187"/>
      <c r="AF469" s="187"/>
      <c r="AG469" s="187"/>
      <c r="AH469" s="188"/>
      <c r="AI469" s="188"/>
      <c r="AJ469" s="189"/>
      <c r="AK469" s="189"/>
      <c r="AL469" s="189"/>
      <c r="AM469" s="189"/>
      <c r="AN469" s="189"/>
      <c r="AO469" s="189"/>
      <c r="AP469" s="189"/>
      <c r="AQ469" s="207" t="s">
        <v>1058</v>
      </c>
      <c r="AR469" s="104"/>
      <c r="AS469" s="104"/>
      <c r="AT469" s="104"/>
      <c r="AU469" s="104"/>
      <c r="AV469" s="104"/>
      <c r="AW469" s="104"/>
      <c r="AX469" s="104"/>
      <c r="AY469" s="104"/>
      <c r="AZ469" s="104"/>
      <c r="BA469" s="104"/>
      <c r="BB469" s="162"/>
      <c r="BC469" s="104"/>
      <c r="BD469" s="191"/>
      <c r="BE469" s="195" t="s">
        <v>1057</v>
      </c>
      <c r="BF469" s="108" t="e">
        <f aca="false">VLOOKUP($A469,#REF!, 34, FALSE())</f>
        <v>#VALUE!</v>
      </c>
      <c r="BG469" s="418" t="e">
        <f aca="false">VLOOKUP($A469,#REF!, 22, FALSE())</f>
        <v>#VALUE!</v>
      </c>
      <c r="BH469" s="109"/>
    </row>
    <row r="470" s="193" customFormat="true" ht="12.75" hidden="false" customHeight="true" outlineLevel="0" collapsed="false">
      <c r="A470" s="133" t="s">
        <v>1059</v>
      </c>
      <c r="B470" s="86" t="e">
        <f aca="false">VLOOKUP($A470,#REF!, 34, FALSE())</f>
        <v>#VALUE!</v>
      </c>
      <c r="C470" s="87" t="str">
        <f aca="false">CONCATENATE("unused_",A470)</f>
        <v>unused_UPHY2_RX1N</v>
      </c>
      <c r="D470" s="88" t="e">
        <f aca="false">IF(LEN(VLOOKUP($A470,#REF!,8,FALSE())),LEFT(VLOOKUP($A470,#REF!,8,FALSE()),LEN(VLOOKUP($A470,#REF!,8,FALSE()))-2),"")</f>
        <v>#VALUE!</v>
      </c>
      <c r="E470" s="89" t="e">
        <f aca="false">IF(LEN(VLOOKUP($A470,#REF!,4,FALSE())),IF(INDEX(#REF!,MATCH($A470,#REF!,0),1),LEFT(VLOOKUP($A470,#REF!,4,FALSE()),LEN(VLOOKUP($A470,#REF!,4,FALSE()))-2),CONCATENATE(LEFT(VLOOKUP($A470,#REF!,4,FALSE()),LEN(VLOOKUP($A470,#REF!,4,FALSE()))-2),"*")),"")</f>
        <v>#VALUE!</v>
      </c>
      <c r="F470" s="90" t="e">
        <f aca="false">IF(LEN(VLOOKUP($A470,#REF!,5,FALSE())),IF(INDEX(#REF!,MATCH($A470,#REF!,0),2),LEFT(VLOOKUP($A470,#REF!,5,FALSE()),LEN(VLOOKUP($A470,#REF!,5,FALSE()))-2),CONCATENATE(LEFT(VLOOKUP($A470,#REF!,5,FALSE()),LEN(VLOOKUP($A470,#REF!,5,FALSE()))-2),"*")),"")</f>
        <v>#VALUE!</v>
      </c>
      <c r="G470" s="90" t="e">
        <f aca="false">IF(LEN(VLOOKUP($A470,#REF!,6,FALSE())),IF(INDEX(#REF!,MATCH($A470,#REF!,0),3),LEFT(VLOOKUP($A470,#REF!,6,FALSE()),LEN(VLOOKUP($A470,#REF!,6,FALSE()))-2),CONCATENATE(LEFT(VLOOKUP($A470,#REF!,6,FALSE()),LEN(VLOOKUP($A470,#REF!,6,FALSE()))-2),"*")),"")</f>
        <v>#VALUE!</v>
      </c>
      <c r="H470" s="91" t="e">
        <f aca="false">IF(LEN(VLOOKUP($A470,#REF!,7,FALSE())),IF(INDEX(#REF!,MATCH($A470,#REF!,0),4),LEFT(VLOOKUP($A470,#REF!,7,FALSE()),LEN(VLOOKUP($A470,#REF!,7,FALSE()))-2),CONCATENATE(LEFT(VLOOKUP($A470,#REF!,7,FALSE()),LEN(VLOOKUP($A470,#REF!,7,FALSE()))-2),"*")),"")</f>
        <v>#VALUE!</v>
      </c>
      <c r="I470" s="92" t="e">
        <f aca="false">IF(LEN(VLOOKUP($A470,#REF!,8,FALSE())),UPPER(RIGHT(VLOOKUP($A470,#REF!,8,FALSE()), 1)),"")</f>
        <v>#VALUE!</v>
      </c>
      <c r="J470" s="90" t="e">
        <f aca="false">IF(LEN(VLOOKUP($A470,#REF!,4,FALSE())),UPPER(RIGHT(VLOOKUP($A470,#REF!,4,FALSE()), 1)),"")</f>
        <v>#VALUE!</v>
      </c>
      <c r="K470" s="90" t="e">
        <f aca="false">IF(LEN(VLOOKUP($A470,#REF!,5,FALSE())),UPPER(RIGHT(VLOOKUP($A470,#REF!,5,FALSE()), 1)),"")</f>
        <v>#VALUE!</v>
      </c>
      <c r="L470" s="90" t="e">
        <f aca="false">IF(LEN(VLOOKUP($A470,#REF!,6,FALSE())),UPPER(RIGHT(VLOOKUP($A470,#REF!,6,FALSE()), 1)),"")</f>
        <v>#VALUE!</v>
      </c>
      <c r="M470" s="91" t="e">
        <f aca="false">IF(LEN(VLOOKUP($A470,#REF!,7,FALSE())),UPPER(RIGHT(VLOOKUP($A470,#REF!,7,FALSE()), 1)),"")</f>
        <v>#VALUE!</v>
      </c>
      <c r="N470" s="185"/>
      <c r="O470" s="185"/>
      <c r="P470" s="185"/>
      <c r="Q470" s="185"/>
      <c r="R470" s="185"/>
      <c r="S470" s="100" t="e">
        <f aca="false">HLOOKUP("Device Tree Pin Name",#REF!,MATCH($A470,#REF!,0),FALSE())</f>
        <v>#VALUE!</v>
      </c>
      <c r="T470" s="95" t="e">
        <f aca="false">HLOOKUP("power rail",#REF!,MATCH($A470,#REF!,0),FALSE())</f>
        <v>#VALUE!</v>
      </c>
      <c r="U470" s="96" t="e">
        <f aca="false">HLOOKUP("Wake Capable",#REF!,MATCH($A470,#REF!,0),FALSE())</f>
        <v>#VALUE!</v>
      </c>
      <c r="V470" s="96" t="e">
        <f aca="false">HLOOKUP("Strap",#REF!,MATCH($A470,#REF!,0),FALSE())</f>
        <v>#VALUE!</v>
      </c>
      <c r="W470" s="96"/>
      <c r="X470" s="96"/>
      <c r="Y470" s="96"/>
      <c r="Z470" s="95"/>
      <c r="AA470" s="95" t="e">
        <f aca="false">HLOOKUP("Pad type",#REF!,MATCH($A470,#REF!,0),FALSE())</f>
        <v>#VALUE!</v>
      </c>
      <c r="AB470" s="100"/>
      <c r="AC470" s="100" t="e">
        <f aca="false">HLOOKUP("POR Pin State",#REF!,MATCH($A470,#REF!,0),FALSE())</f>
        <v>#VALUE!</v>
      </c>
      <c r="AD470" s="187"/>
      <c r="AE470" s="187"/>
      <c r="AF470" s="187"/>
      <c r="AG470" s="187"/>
      <c r="AH470" s="188"/>
      <c r="AI470" s="188"/>
      <c r="AJ470" s="189"/>
      <c r="AK470" s="189"/>
      <c r="AL470" s="189"/>
      <c r="AM470" s="189"/>
      <c r="AN470" s="189"/>
      <c r="AO470" s="189"/>
      <c r="AP470" s="189"/>
      <c r="AQ470" s="208" t="s">
        <v>1060</v>
      </c>
      <c r="AR470" s="104"/>
      <c r="AS470" s="104"/>
      <c r="AT470" s="104"/>
      <c r="AU470" s="104"/>
      <c r="AV470" s="104"/>
      <c r="AW470" s="104"/>
      <c r="AX470" s="104"/>
      <c r="AY470" s="104"/>
      <c r="AZ470" s="104"/>
      <c r="BA470" s="104"/>
      <c r="BB470" s="162"/>
      <c r="BC470" s="104"/>
      <c r="BD470" s="191"/>
      <c r="BE470" s="195" t="s">
        <v>1059</v>
      </c>
      <c r="BF470" s="108" t="e">
        <f aca="false">VLOOKUP($A470,#REF!, 34, FALSE())</f>
        <v>#VALUE!</v>
      </c>
      <c r="BG470" s="418" t="e">
        <f aca="false">VLOOKUP($A470,#REF!, 22, FALSE())</f>
        <v>#VALUE!</v>
      </c>
      <c r="BH470" s="109"/>
    </row>
    <row r="471" s="193" customFormat="true" ht="12.75" hidden="false" customHeight="true" outlineLevel="0" collapsed="false">
      <c r="A471" s="133" t="s">
        <v>1061</v>
      </c>
      <c r="B471" s="86" t="e">
        <f aca="false">VLOOKUP($A471,#REF!, 34, FALSE())</f>
        <v>#VALUE!</v>
      </c>
      <c r="C471" s="87" t="str">
        <f aca="false">CONCATENATE("unused_",A471)</f>
        <v>unused_UPHY2_TX1P</v>
      </c>
      <c r="D471" s="88" t="e">
        <f aca="false">IF(LEN(VLOOKUP($A471,#REF!,8,FALSE())),LEFT(VLOOKUP($A471,#REF!,8,FALSE()),LEN(VLOOKUP($A471,#REF!,8,FALSE()))-2),"")</f>
        <v>#VALUE!</v>
      </c>
      <c r="E471" s="89" t="e">
        <f aca="false">IF(LEN(VLOOKUP($A471,#REF!,4,FALSE())),IF(INDEX(#REF!,MATCH($A471,#REF!,0),1),LEFT(VLOOKUP($A471,#REF!,4,FALSE()),LEN(VLOOKUP($A471,#REF!,4,FALSE()))-2),CONCATENATE(LEFT(VLOOKUP($A471,#REF!,4,FALSE()),LEN(VLOOKUP($A471,#REF!,4,FALSE()))-2),"*")),"")</f>
        <v>#VALUE!</v>
      </c>
      <c r="F471" s="90" t="e">
        <f aca="false">IF(LEN(VLOOKUP($A471,#REF!,5,FALSE())),IF(INDEX(#REF!,MATCH($A471,#REF!,0),2),LEFT(VLOOKUP($A471,#REF!,5,FALSE()),LEN(VLOOKUP($A471,#REF!,5,FALSE()))-2),CONCATENATE(LEFT(VLOOKUP($A471,#REF!,5,FALSE()),LEN(VLOOKUP($A471,#REF!,5,FALSE()))-2),"*")),"")</f>
        <v>#VALUE!</v>
      </c>
      <c r="G471" s="90" t="e">
        <f aca="false">IF(LEN(VLOOKUP($A471,#REF!,6,FALSE())),IF(INDEX(#REF!,MATCH($A471,#REF!,0),3),LEFT(VLOOKUP($A471,#REF!,6,FALSE()),LEN(VLOOKUP($A471,#REF!,6,FALSE()))-2),CONCATENATE(LEFT(VLOOKUP($A471,#REF!,6,FALSE()),LEN(VLOOKUP($A471,#REF!,6,FALSE()))-2),"*")),"")</f>
        <v>#VALUE!</v>
      </c>
      <c r="H471" s="91" t="e">
        <f aca="false">IF(LEN(VLOOKUP($A471,#REF!,7,FALSE())),IF(INDEX(#REF!,MATCH($A471,#REF!,0),4),LEFT(VLOOKUP($A471,#REF!,7,FALSE()),LEN(VLOOKUP($A471,#REF!,7,FALSE()))-2),CONCATENATE(LEFT(VLOOKUP($A471,#REF!,7,FALSE()),LEN(VLOOKUP($A471,#REF!,7,FALSE()))-2),"*")),"")</f>
        <v>#VALUE!</v>
      </c>
      <c r="I471" s="92" t="e">
        <f aca="false">IF(LEN(VLOOKUP($A471,#REF!,8,FALSE())),UPPER(RIGHT(VLOOKUP($A471,#REF!,8,FALSE()), 1)),"")</f>
        <v>#VALUE!</v>
      </c>
      <c r="J471" s="90" t="e">
        <f aca="false">IF(LEN(VLOOKUP($A471,#REF!,4,FALSE())),UPPER(RIGHT(VLOOKUP($A471,#REF!,4,FALSE()), 1)),"")</f>
        <v>#VALUE!</v>
      </c>
      <c r="K471" s="90" t="e">
        <f aca="false">IF(LEN(VLOOKUP($A471,#REF!,5,FALSE())),UPPER(RIGHT(VLOOKUP($A471,#REF!,5,FALSE()), 1)),"")</f>
        <v>#VALUE!</v>
      </c>
      <c r="L471" s="90" t="e">
        <f aca="false">IF(LEN(VLOOKUP($A471,#REF!,6,FALSE())),UPPER(RIGHT(VLOOKUP($A471,#REF!,6,FALSE()), 1)),"")</f>
        <v>#VALUE!</v>
      </c>
      <c r="M471" s="91" t="e">
        <f aca="false">IF(LEN(VLOOKUP($A471,#REF!,7,FALSE())),UPPER(RIGHT(VLOOKUP($A471,#REF!,7,FALSE()), 1)),"")</f>
        <v>#VALUE!</v>
      </c>
      <c r="N471" s="185"/>
      <c r="O471" s="185"/>
      <c r="P471" s="185"/>
      <c r="Q471" s="185"/>
      <c r="R471" s="185"/>
      <c r="S471" s="100" t="e">
        <f aca="false">HLOOKUP("Device Tree Pin Name",#REF!,MATCH($A471,#REF!,0),FALSE())</f>
        <v>#VALUE!</v>
      </c>
      <c r="T471" s="95" t="e">
        <f aca="false">HLOOKUP("power rail",#REF!,MATCH($A471,#REF!,0),FALSE())</f>
        <v>#VALUE!</v>
      </c>
      <c r="U471" s="96" t="e">
        <f aca="false">HLOOKUP("Wake Capable",#REF!,MATCH($A471,#REF!,0),FALSE())</f>
        <v>#VALUE!</v>
      </c>
      <c r="V471" s="96" t="e">
        <f aca="false">HLOOKUP("Strap",#REF!,MATCH($A471,#REF!,0),FALSE())</f>
        <v>#VALUE!</v>
      </c>
      <c r="W471" s="96"/>
      <c r="X471" s="96"/>
      <c r="Y471" s="96"/>
      <c r="Z471" s="95"/>
      <c r="AA471" s="95" t="e">
        <f aca="false">HLOOKUP("Pad type",#REF!,MATCH($A471,#REF!,0),FALSE())</f>
        <v>#VALUE!</v>
      </c>
      <c r="AB471" s="100"/>
      <c r="AC471" s="100" t="e">
        <f aca="false">HLOOKUP("POR Pin State",#REF!,MATCH($A471,#REF!,0),FALSE())</f>
        <v>#VALUE!</v>
      </c>
      <c r="AD471" s="187"/>
      <c r="AE471" s="187"/>
      <c r="AF471" s="187"/>
      <c r="AG471" s="187"/>
      <c r="AH471" s="188"/>
      <c r="AI471" s="188"/>
      <c r="AJ471" s="189"/>
      <c r="AK471" s="189"/>
      <c r="AL471" s="189"/>
      <c r="AM471" s="189"/>
      <c r="AN471" s="189"/>
      <c r="AO471" s="189"/>
      <c r="AP471" s="189"/>
      <c r="AQ471" s="207" t="s">
        <v>1062</v>
      </c>
      <c r="AR471" s="104"/>
      <c r="AS471" s="104"/>
      <c r="AT471" s="104"/>
      <c r="AU471" s="104"/>
      <c r="AV471" s="104"/>
      <c r="AW471" s="104"/>
      <c r="AX471" s="104"/>
      <c r="AY471" s="104"/>
      <c r="AZ471" s="104"/>
      <c r="BA471" s="104"/>
      <c r="BB471" s="162"/>
      <c r="BC471" s="104"/>
      <c r="BD471" s="191"/>
      <c r="BE471" s="195" t="s">
        <v>1061</v>
      </c>
      <c r="BF471" s="108" t="e">
        <f aca="false">VLOOKUP($A471,#REF!, 34, FALSE())</f>
        <v>#VALUE!</v>
      </c>
      <c r="BG471" s="418" t="e">
        <f aca="false">VLOOKUP($A471,#REF!, 22, FALSE())</f>
        <v>#VALUE!</v>
      </c>
      <c r="BH471" s="109"/>
    </row>
    <row r="472" s="193" customFormat="true" ht="12.75" hidden="false" customHeight="true" outlineLevel="0" collapsed="false">
      <c r="A472" s="133" t="s">
        <v>1063</v>
      </c>
      <c r="B472" s="86" t="e">
        <f aca="false">VLOOKUP($A472,#REF!, 34, FALSE())</f>
        <v>#VALUE!</v>
      </c>
      <c r="C472" s="87" t="str">
        <f aca="false">CONCATENATE("unused_",A472)</f>
        <v>unused_UPHY2_TX1N</v>
      </c>
      <c r="D472" s="88" t="e">
        <f aca="false">IF(LEN(VLOOKUP($A472,#REF!,8,FALSE())),LEFT(VLOOKUP($A472,#REF!,8,FALSE()),LEN(VLOOKUP($A472,#REF!,8,FALSE()))-2),"")</f>
        <v>#VALUE!</v>
      </c>
      <c r="E472" s="89" t="e">
        <f aca="false">IF(LEN(VLOOKUP($A472,#REF!,4,FALSE())),IF(INDEX(#REF!,MATCH($A472,#REF!,0),1),LEFT(VLOOKUP($A472,#REF!,4,FALSE()),LEN(VLOOKUP($A472,#REF!,4,FALSE()))-2),CONCATENATE(LEFT(VLOOKUP($A472,#REF!,4,FALSE()),LEN(VLOOKUP($A472,#REF!,4,FALSE()))-2),"*")),"")</f>
        <v>#VALUE!</v>
      </c>
      <c r="F472" s="90" t="e">
        <f aca="false">IF(LEN(VLOOKUP($A472,#REF!,5,FALSE())),IF(INDEX(#REF!,MATCH($A472,#REF!,0),2),LEFT(VLOOKUP($A472,#REF!,5,FALSE()),LEN(VLOOKUP($A472,#REF!,5,FALSE()))-2),CONCATENATE(LEFT(VLOOKUP($A472,#REF!,5,FALSE()),LEN(VLOOKUP($A472,#REF!,5,FALSE()))-2),"*")),"")</f>
        <v>#VALUE!</v>
      </c>
      <c r="G472" s="90" t="e">
        <f aca="false">IF(LEN(VLOOKUP($A472,#REF!,6,FALSE())),IF(INDEX(#REF!,MATCH($A472,#REF!,0),3),LEFT(VLOOKUP($A472,#REF!,6,FALSE()),LEN(VLOOKUP($A472,#REF!,6,FALSE()))-2),CONCATENATE(LEFT(VLOOKUP($A472,#REF!,6,FALSE()),LEN(VLOOKUP($A472,#REF!,6,FALSE()))-2),"*")),"")</f>
        <v>#VALUE!</v>
      </c>
      <c r="H472" s="91" t="e">
        <f aca="false">IF(LEN(VLOOKUP($A472,#REF!,7,FALSE())),IF(INDEX(#REF!,MATCH($A472,#REF!,0),4),LEFT(VLOOKUP($A472,#REF!,7,FALSE()),LEN(VLOOKUP($A472,#REF!,7,FALSE()))-2),CONCATENATE(LEFT(VLOOKUP($A472,#REF!,7,FALSE()),LEN(VLOOKUP($A472,#REF!,7,FALSE()))-2),"*")),"")</f>
        <v>#VALUE!</v>
      </c>
      <c r="I472" s="92" t="e">
        <f aca="false">IF(LEN(VLOOKUP($A472,#REF!,8,FALSE())),UPPER(RIGHT(VLOOKUP($A472,#REF!,8,FALSE()), 1)),"")</f>
        <v>#VALUE!</v>
      </c>
      <c r="J472" s="90" t="e">
        <f aca="false">IF(LEN(VLOOKUP($A472,#REF!,4,FALSE())),UPPER(RIGHT(VLOOKUP($A472,#REF!,4,FALSE()), 1)),"")</f>
        <v>#VALUE!</v>
      </c>
      <c r="K472" s="90" t="e">
        <f aca="false">IF(LEN(VLOOKUP($A472,#REF!,5,FALSE())),UPPER(RIGHT(VLOOKUP($A472,#REF!,5,FALSE()), 1)),"")</f>
        <v>#VALUE!</v>
      </c>
      <c r="L472" s="90" t="e">
        <f aca="false">IF(LEN(VLOOKUP($A472,#REF!,6,FALSE())),UPPER(RIGHT(VLOOKUP($A472,#REF!,6,FALSE()), 1)),"")</f>
        <v>#VALUE!</v>
      </c>
      <c r="M472" s="91" t="e">
        <f aca="false">IF(LEN(VLOOKUP($A472,#REF!,7,FALSE())),UPPER(RIGHT(VLOOKUP($A472,#REF!,7,FALSE()), 1)),"")</f>
        <v>#VALUE!</v>
      </c>
      <c r="N472" s="185"/>
      <c r="O472" s="185"/>
      <c r="P472" s="185"/>
      <c r="Q472" s="185"/>
      <c r="R472" s="185"/>
      <c r="S472" s="100" t="e">
        <f aca="false">HLOOKUP("Device Tree Pin Name",#REF!,MATCH($A472,#REF!,0),FALSE())</f>
        <v>#VALUE!</v>
      </c>
      <c r="T472" s="95" t="e">
        <f aca="false">HLOOKUP("power rail",#REF!,MATCH($A472,#REF!,0),FALSE())</f>
        <v>#VALUE!</v>
      </c>
      <c r="U472" s="96" t="e">
        <f aca="false">HLOOKUP("Wake Capable",#REF!,MATCH($A472,#REF!,0),FALSE())</f>
        <v>#VALUE!</v>
      </c>
      <c r="V472" s="96" t="e">
        <f aca="false">HLOOKUP("Strap",#REF!,MATCH($A472,#REF!,0),FALSE())</f>
        <v>#VALUE!</v>
      </c>
      <c r="W472" s="96"/>
      <c r="X472" s="96"/>
      <c r="Y472" s="96"/>
      <c r="Z472" s="95"/>
      <c r="AA472" s="95" t="e">
        <f aca="false">HLOOKUP("Pad type",#REF!,MATCH($A472,#REF!,0),FALSE())</f>
        <v>#VALUE!</v>
      </c>
      <c r="AB472" s="100"/>
      <c r="AC472" s="100" t="e">
        <f aca="false">HLOOKUP("POR Pin State",#REF!,MATCH($A472,#REF!,0),FALSE())</f>
        <v>#VALUE!</v>
      </c>
      <c r="AD472" s="187"/>
      <c r="AE472" s="187"/>
      <c r="AF472" s="187"/>
      <c r="AG472" s="187"/>
      <c r="AH472" s="188"/>
      <c r="AI472" s="188"/>
      <c r="AJ472" s="189"/>
      <c r="AK472" s="189"/>
      <c r="AL472" s="189"/>
      <c r="AM472" s="189"/>
      <c r="AN472" s="189"/>
      <c r="AO472" s="189"/>
      <c r="AP472" s="189"/>
      <c r="AQ472" s="208" t="s">
        <v>1064</v>
      </c>
      <c r="AR472" s="104"/>
      <c r="AS472" s="104"/>
      <c r="AT472" s="104"/>
      <c r="AU472" s="104"/>
      <c r="AV472" s="104"/>
      <c r="AW472" s="104"/>
      <c r="AX472" s="104"/>
      <c r="AY472" s="104"/>
      <c r="AZ472" s="104"/>
      <c r="BA472" s="104"/>
      <c r="BB472" s="162"/>
      <c r="BC472" s="104"/>
      <c r="BD472" s="191"/>
      <c r="BE472" s="195" t="s">
        <v>1063</v>
      </c>
      <c r="BF472" s="108" t="e">
        <f aca="false">VLOOKUP($A472,#REF!, 34, FALSE())</f>
        <v>#VALUE!</v>
      </c>
      <c r="BG472" s="418" t="e">
        <f aca="false">VLOOKUP($A472,#REF!, 22, FALSE())</f>
        <v>#VALUE!</v>
      </c>
      <c r="BH472" s="109"/>
    </row>
    <row r="473" s="193" customFormat="true" ht="12.75" hidden="false" customHeight="true" outlineLevel="0" collapsed="false">
      <c r="A473" s="133" t="s">
        <v>1065</v>
      </c>
      <c r="B473" s="86" t="e">
        <f aca="false">VLOOKUP($A473,#REF!, 34, FALSE())</f>
        <v>#VALUE!</v>
      </c>
      <c r="C473" s="87" t="str">
        <f aca="false">CONCATENATE("unused_",A473)</f>
        <v>unused_UPHY2_RX2P</v>
      </c>
      <c r="D473" s="88" t="e">
        <f aca="false">IF(LEN(VLOOKUP($A473,#REF!,8,FALSE())),LEFT(VLOOKUP($A473,#REF!,8,FALSE()),LEN(VLOOKUP($A473,#REF!,8,FALSE()))-2),"")</f>
        <v>#VALUE!</v>
      </c>
      <c r="E473" s="89" t="e">
        <f aca="false">IF(LEN(VLOOKUP($A473,#REF!,4,FALSE())),IF(INDEX(#REF!,MATCH($A473,#REF!,0),1),LEFT(VLOOKUP($A473,#REF!,4,FALSE()),LEN(VLOOKUP($A473,#REF!,4,FALSE()))-2),CONCATENATE(LEFT(VLOOKUP($A473,#REF!,4,FALSE()),LEN(VLOOKUP($A473,#REF!,4,FALSE()))-2),"*")),"")</f>
        <v>#VALUE!</v>
      </c>
      <c r="F473" s="90" t="e">
        <f aca="false">IF(LEN(VLOOKUP($A473,#REF!,5,FALSE())),IF(INDEX(#REF!,MATCH($A473,#REF!,0),2),LEFT(VLOOKUP($A473,#REF!,5,FALSE()),LEN(VLOOKUP($A473,#REF!,5,FALSE()))-2),CONCATENATE(LEFT(VLOOKUP($A473,#REF!,5,FALSE()),LEN(VLOOKUP($A473,#REF!,5,FALSE()))-2),"*")),"")</f>
        <v>#VALUE!</v>
      </c>
      <c r="G473" s="90" t="e">
        <f aca="false">IF(LEN(VLOOKUP($A473,#REF!,6,FALSE())),IF(INDEX(#REF!,MATCH($A473,#REF!,0),3),LEFT(VLOOKUP($A473,#REF!,6,FALSE()),LEN(VLOOKUP($A473,#REF!,6,FALSE()))-2),CONCATENATE(LEFT(VLOOKUP($A473,#REF!,6,FALSE()),LEN(VLOOKUP($A473,#REF!,6,FALSE()))-2),"*")),"")</f>
        <v>#VALUE!</v>
      </c>
      <c r="H473" s="91" t="e">
        <f aca="false">IF(LEN(VLOOKUP($A473,#REF!,7,FALSE())),IF(INDEX(#REF!,MATCH($A473,#REF!,0),4),LEFT(VLOOKUP($A473,#REF!,7,FALSE()),LEN(VLOOKUP($A473,#REF!,7,FALSE()))-2),CONCATENATE(LEFT(VLOOKUP($A473,#REF!,7,FALSE()),LEN(VLOOKUP($A473,#REF!,7,FALSE()))-2),"*")),"")</f>
        <v>#VALUE!</v>
      </c>
      <c r="I473" s="92" t="e">
        <f aca="false">IF(LEN(VLOOKUP($A473,#REF!,8,FALSE())),UPPER(RIGHT(VLOOKUP($A473,#REF!,8,FALSE()), 1)),"")</f>
        <v>#VALUE!</v>
      </c>
      <c r="J473" s="90" t="e">
        <f aca="false">IF(LEN(VLOOKUP($A473,#REF!,4,FALSE())),UPPER(RIGHT(VLOOKUP($A473,#REF!,4,FALSE()), 1)),"")</f>
        <v>#VALUE!</v>
      </c>
      <c r="K473" s="90" t="e">
        <f aca="false">IF(LEN(VLOOKUP($A473,#REF!,5,FALSE())),UPPER(RIGHT(VLOOKUP($A473,#REF!,5,FALSE()), 1)),"")</f>
        <v>#VALUE!</v>
      </c>
      <c r="L473" s="90" t="e">
        <f aca="false">IF(LEN(VLOOKUP($A473,#REF!,6,FALSE())),UPPER(RIGHT(VLOOKUP($A473,#REF!,6,FALSE()), 1)),"")</f>
        <v>#VALUE!</v>
      </c>
      <c r="M473" s="91" t="e">
        <f aca="false">IF(LEN(VLOOKUP($A473,#REF!,7,FALSE())),UPPER(RIGHT(VLOOKUP($A473,#REF!,7,FALSE()), 1)),"")</f>
        <v>#VALUE!</v>
      </c>
      <c r="N473" s="185"/>
      <c r="O473" s="185"/>
      <c r="P473" s="185"/>
      <c r="Q473" s="185"/>
      <c r="R473" s="185"/>
      <c r="S473" s="100" t="e">
        <f aca="false">HLOOKUP("Device Tree Pin Name",#REF!,MATCH($A473,#REF!,0),FALSE())</f>
        <v>#VALUE!</v>
      </c>
      <c r="T473" s="95" t="e">
        <f aca="false">HLOOKUP("power rail",#REF!,MATCH($A473,#REF!,0),FALSE())</f>
        <v>#VALUE!</v>
      </c>
      <c r="U473" s="96" t="e">
        <f aca="false">HLOOKUP("Wake Capable",#REF!,MATCH($A473,#REF!,0),FALSE())</f>
        <v>#VALUE!</v>
      </c>
      <c r="V473" s="96" t="e">
        <f aca="false">HLOOKUP("Strap",#REF!,MATCH($A473,#REF!,0),FALSE())</f>
        <v>#VALUE!</v>
      </c>
      <c r="W473" s="96"/>
      <c r="X473" s="96"/>
      <c r="Y473" s="96"/>
      <c r="Z473" s="95"/>
      <c r="AA473" s="95" t="e">
        <f aca="false">HLOOKUP("Pad type",#REF!,MATCH($A473,#REF!,0),FALSE())</f>
        <v>#VALUE!</v>
      </c>
      <c r="AB473" s="100"/>
      <c r="AC473" s="100" t="e">
        <f aca="false">HLOOKUP("POR Pin State",#REF!,MATCH($A473,#REF!,0),FALSE())</f>
        <v>#VALUE!</v>
      </c>
      <c r="AD473" s="187"/>
      <c r="AE473" s="187"/>
      <c r="AF473" s="187"/>
      <c r="AG473" s="187"/>
      <c r="AH473" s="188"/>
      <c r="AI473" s="188"/>
      <c r="AJ473" s="189"/>
      <c r="AK473" s="189"/>
      <c r="AL473" s="189"/>
      <c r="AM473" s="189"/>
      <c r="AN473" s="189"/>
      <c r="AO473" s="189"/>
      <c r="AP473" s="189"/>
      <c r="AQ473" s="207" t="s">
        <v>1066</v>
      </c>
      <c r="AR473" s="104"/>
      <c r="AS473" s="104"/>
      <c r="AT473" s="104"/>
      <c r="AU473" s="104"/>
      <c r="AV473" s="104"/>
      <c r="AW473" s="104"/>
      <c r="AX473" s="104"/>
      <c r="AY473" s="104"/>
      <c r="AZ473" s="104"/>
      <c r="BA473" s="104"/>
      <c r="BB473" s="162"/>
      <c r="BC473" s="104"/>
      <c r="BD473" s="191"/>
      <c r="BE473" s="195" t="s">
        <v>1065</v>
      </c>
      <c r="BF473" s="108" t="e">
        <f aca="false">VLOOKUP($A473,#REF!, 34, FALSE())</f>
        <v>#VALUE!</v>
      </c>
      <c r="BG473" s="418" t="e">
        <f aca="false">VLOOKUP($A473,#REF!, 22, FALSE())</f>
        <v>#VALUE!</v>
      </c>
      <c r="BH473" s="109"/>
    </row>
    <row r="474" s="193" customFormat="true" ht="12.75" hidden="false" customHeight="true" outlineLevel="0" collapsed="false">
      <c r="A474" s="133" t="s">
        <v>1067</v>
      </c>
      <c r="B474" s="86" t="e">
        <f aca="false">VLOOKUP($A474,#REF!, 34, FALSE())</f>
        <v>#VALUE!</v>
      </c>
      <c r="C474" s="87" t="str">
        <f aca="false">CONCATENATE("unused_",A474)</f>
        <v>unused_UPHY2_RX2N</v>
      </c>
      <c r="D474" s="88" t="e">
        <f aca="false">IF(LEN(VLOOKUP($A474,#REF!,8,FALSE())),LEFT(VLOOKUP($A474,#REF!,8,FALSE()),LEN(VLOOKUP($A474,#REF!,8,FALSE()))-2),"")</f>
        <v>#VALUE!</v>
      </c>
      <c r="E474" s="89" t="e">
        <f aca="false">IF(LEN(VLOOKUP($A474,#REF!,4,FALSE())),IF(INDEX(#REF!,MATCH($A474,#REF!,0),1),LEFT(VLOOKUP($A474,#REF!,4,FALSE()),LEN(VLOOKUP($A474,#REF!,4,FALSE()))-2),CONCATENATE(LEFT(VLOOKUP($A474,#REF!,4,FALSE()),LEN(VLOOKUP($A474,#REF!,4,FALSE()))-2),"*")),"")</f>
        <v>#VALUE!</v>
      </c>
      <c r="F474" s="90" t="e">
        <f aca="false">IF(LEN(VLOOKUP($A474,#REF!,5,FALSE())),IF(INDEX(#REF!,MATCH($A474,#REF!,0),2),LEFT(VLOOKUP($A474,#REF!,5,FALSE()),LEN(VLOOKUP($A474,#REF!,5,FALSE()))-2),CONCATENATE(LEFT(VLOOKUP($A474,#REF!,5,FALSE()),LEN(VLOOKUP($A474,#REF!,5,FALSE()))-2),"*")),"")</f>
        <v>#VALUE!</v>
      </c>
      <c r="G474" s="90" t="e">
        <f aca="false">IF(LEN(VLOOKUP($A474,#REF!,6,FALSE())),IF(INDEX(#REF!,MATCH($A474,#REF!,0),3),LEFT(VLOOKUP($A474,#REF!,6,FALSE()),LEN(VLOOKUP($A474,#REF!,6,FALSE()))-2),CONCATENATE(LEFT(VLOOKUP($A474,#REF!,6,FALSE()),LEN(VLOOKUP($A474,#REF!,6,FALSE()))-2),"*")),"")</f>
        <v>#VALUE!</v>
      </c>
      <c r="H474" s="91" t="e">
        <f aca="false">IF(LEN(VLOOKUP($A474,#REF!,7,FALSE())),IF(INDEX(#REF!,MATCH($A474,#REF!,0),4),LEFT(VLOOKUP($A474,#REF!,7,FALSE()),LEN(VLOOKUP($A474,#REF!,7,FALSE()))-2),CONCATENATE(LEFT(VLOOKUP($A474,#REF!,7,FALSE()),LEN(VLOOKUP($A474,#REF!,7,FALSE()))-2),"*")),"")</f>
        <v>#VALUE!</v>
      </c>
      <c r="I474" s="92" t="e">
        <f aca="false">IF(LEN(VLOOKUP($A474,#REF!,8,FALSE())),UPPER(RIGHT(VLOOKUP($A474,#REF!,8,FALSE()), 1)),"")</f>
        <v>#VALUE!</v>
      </c>
      <c r="J474" s="90" t="e">
        <f aca="false">IF(LEN(VLOOKUP($A474,#REF!,4,FALSE())),UPPER(RIGHT(VLOOKUP($A474,#REF!,4,FALSE()), 1)),"")</f>
        <v>#VALUE!</v>
      </c>
      <c r="K474" s="90" t="e">
        <f aca="false">IF(LEN(VLOOKUP($A474,#REF!,5,FALSE())),UPPER(RIGHT(VLOOKUP($A474,#REF!,5,FALSE()), 1)),"")</f>
        <v>#VALUE!</v>
      </c>
      <c r="L474" s="90" t="e">
        <f aca="false">IF(LEN(VLOOKUP($A474,#REF!,6,FALSE())),UPPER(RIGHT(VLOOKUP($A474,#REF!,6,FALSE()), 1)),"")</f>
        <v>#VALUE!</v>
      </c>
      <c r="M474" s="91" t="e">
        <f aca="false">IF(LEN(VLOOKUP($A474,#REF!,7,FALSE())),UPPER(RIGHT(VLOOKUP($A474,#REF!,7,FALSE()), 1)),"")</f>
        <v>#VALUE!</v>
      </c>
      <c r="N474" s="185"/>
      <c r="O474" s="185"/>
      <c r="P474" s="185"/>
      <c r="Q474" s="185"/>
      <c r="R474" s="185"/>
      <c r="S474" s="100" t="e">
        <f aca="false">HLOOKUP("Device Tree Pin Name",#REF!,MATCH($A474,#REF!,0),FALSE())</f>
        <v>#VALUE!</v>
      </c>
      <c r="T474" s="95" t="e">
        <f aca="false">HLOOKUP("power rail",#REF!,MATCH($A474,#REF!,0),FALSE())</f>
        <v>#VALUE!</v>
      </c>
      <c r="U474" s="96" t="e">
        <f aca="false">HLOOKUP("Wake Capable",#REF!,MATCH($A474,#REF!,0),FALSE())</f>
        <v>#VALUE!</v>
      </c>
      <c r="V474" s="96" t="e">
        <f aca="false">HLOOKUP("Strap",#REF!,MATCH($A474,#REF!,0),FALSE())</f>
        <v>#VALUE!</v>
      </c>
      <c r="W474" s="96"/>
      <c r="X474" s="96"/>
      <c r="Y474" s="96"/>
      <c r="Z474" s="95"/>
      <c r="AA474" s="95" t="e">
        <f aca="false">HLOOKUP("Pad type",#REF!,MATCH($A474,#REF!,0),FALSE())</f>
        <v>#VALUE!</v>
      </c>
      <c r="AB474" s="100"/>
      <c r="AC474" s="100" t="e">
        <f aca="false">HLOOKUP("POR Pin State",#REF!,MATCH($A474,#REF!,0),FALSE())</f>
        <v>#VALUE!</v>
      </c>
      <c r="AD474" s="187"/>
      <c r="AE474" s="187"/>
      <c r="AF474" s="187"/>
      <c r="AG474" s="187"/>
      <c r="AH474" s="188"/>
      <c r="AI474" s="188"/>
      <c r="AJ474" s="189"/>
      <c r="AK474" s="189"/>
      <c r="AL474" s="189"/>
      <c r="AM474" s="189"/>
      <c r="AN474" s="189"/>
      <c r="AO474" s="189"/>
      <c r="AP474" s="189"/>
      <c r="AQ474" s="208" t="s">
        <v>1068</v>
      </c>
      <c r="AR474" s="104"/>
      <c r="AS474" s="104"/>
      <c r="AT474" s="104"/>
      <c r="AU474" s="104"/>
      <c r="AV474" s="104"/>
      <c r="AW474" s="104"/>
      <c r="AX474" s="104"/>
      <c r="AY474" s="104"/>
      <c r="AZ474" s="104"/>
      <c r="BA474" s="104"/>
      <c r="BB474" s="162"/>
      <c r="BC474" s="104"/>
      <c r="BD474" s="191"/>
      <c r="BE474" s="195" t="s">
        <v>1067</v>
      </c>
      <c r="BF474" s="108" t="e">
        <f aca="false">VLOOKUP($A474,#REF!, 34, FALSE())</f>
        <v>#VALUE!</v>
      </c>
      <c r="BG474" s="418" t="e">
        <f aca="false">VLOOKUP($A474,#REF!, 22, FALSE())</f>
        <v>#VALUE!</v>
      </c>
      <c r="BH474" s="109"/>
    </row>
    <row r="475" s="193" customFormat="true" ht="12.75" hidden="false" customHeight="true" outlineLevel="0" collapsed="false">
      <c r="A475" s="133" t="s">
        <v>1069</v>
      </c>
      <c r="B475" s="86" t="e">
        <f aca="false">VLOOKUP($A475,#REF!, 34, FALSE())</f>
        <v>#VALUE!</v>
      </c>
      <c r="C475" s="87" t="str">
        <f aca="false">CONCATENATE("unused_",A475)</f>
        <v>unused_UPHY2_TX2P</v>
      </c>
      <c r="D475" s="88" t="e">
        <f aca="false">IF(LEN(VLOOKUP($A475,#REF!,8,FALSE())),LEFT(VLOOKUP($A475,#REF!,8,FALSE()),LEN(VLOOKUP($A475,#REF!,8,FALSE()))-2),"")</f>
        <v>#VALUE!</v>
      </c>
      <c r="E475" s="89" t="e">
        <f aca="false">IF(LEN(VLOOKUP($A475,#REF!,4,FALSE())),IF(INDEX(#REF!,MATCH($A475,#REF!,0),1),LEFT(VLOOKUP($A475,#REF!,4,FALSE()),LEN(VLOOKUP($A475,#REF!,4,FALSE()))-2),CONCATENATE(LEFT(VLOOKUP($A475,#REF!,4,FALSE()),LEN(VLOOKUP($A475,#REF!,4,FALSE()))-2),"*")),"")</f>
        <v>#VALUE!</v>
      </c>
      <c r="F475" s="90" t="e">
        <f aca="false">IF(LEN(VLOOKUP($A475,#REF!,5,FALSE())),IF(INDEX(#REF!,MATCH($A475,#REF!,0),2),LEFT(VLOOKUP($A475,#REF!,5,FALSE()),LEN(VLOOKUP($A475,#REF!,5,FALSE()))-2),CONCATENATE(LEFT(VLOOKUP($A475,#REF!,5,FALSE()),LEN(VLOOKUP($A475,#REF!,5,FALSE()))-2),"*")),"")</f>
        <v>#VALUE!</v>
      </c>
      <c r="G475" s="90" t="e">
        <f aca="false">IF(LEN(VLOOKUP($A475,#REF!,6,FALSE())),IF(INDEX(#REF!,MATCH($A475,#REF!,0),3),LEFT(VLOOKUP($A475,#REF!,6,FALSE()),LEN(VLOOKUP($A475,#REF!,6,FALSE()))-2),CONCATENATE(LEFT(VLOOKUP($A475,#REF!,6,FALSE()),LEN(VLOOKUP($A475,#REF!,6,FALSE()))-2),"*")),"")</f>
        <v>#VALUE!</v>
      </c>
      <c r="H475" s="91" t="e">
        <f aca="false">IF(LEN(VLOOKUP($A475,#REF!,7,FALSE())),IF(INDEX(#REF!,MATCH($A475,#REF!,0),4),LEFT(VLOOKUP($A475,#REF!,7,FALSE()),LEN(VLOOKUP($A475,#REF!,7,FALSE()))-2),CONCATENATE(LEFT(VLOOKUP($A475,#REF!,7,FALSE()),LEN(VLOOKUP($A475,#REF!,7,FALSE()))-2),"*")),"")</f>
        <v>#VALUE!</v>
      </c>
      <c r="I475" s="92" t="e">
        <f aca="false">IF(LEN(VLOOKUP($A475,#REF!,8,FALSE())),UPPER(RIGHT(VLOOKUP($A475,#REF!,8,FALSE()), 1)),"")</f>
        <v>#VALUE!</v>
      </c>
      <c r="J475" s="90" t="e">
        <f aca="false">IF(LEN(VLOOKUP($A475,#REF!,4,FALSE())),UPPER(RIGHT(VLOOKUP($A475,#REF!,4,FALSE()), 1)),"")</f>
        <v>#VALUE!</v>
      </c>
      <c r="K475" s="90" t="e">
        <f aca="false">IF(LEN(VLOOKUP($A475,#REF!,5,FALSE())),UPPER(RIGHT(VLOOKUP($A475,#REF!,5,FALSE()), 1)),"")</f>
        <v>#VALUE!</v>
      </c>
      <c r="L475" s="90" t="e">
        <f aca="false">IF(LEN(VLOOKUP($A475,#REF!,6,FALSE())),UPPER(RIGHT(VLOOKUP($A475,#REF!,6,FALSE()), 1)),"")</f>
        <v>#VALUE!</v>
      </c>
      <c r="M475" s="91" t="e">
        <f aca="false">IF(LEN(VLOOKUP($A475,#REF!,7,FALSE())),UPPER(RIGHT(VLOOKUP($A475,#REF!,7,FALSE()), 1)),"")</f>
        <v>#VALUE!</v>
      </c>
      <c r="N475" s="185"/>
      <c r="O475" s="185"/>
      <c r="P475" s="185"/>
      <c r="Q475" s="185"/>
      <c r="R475" s="185"/>
      <c r="S475" s="100" t="e">
        <f aca="false">HLOOKUP("Device Tree Pin Name",#REF!,MATCH($A475,#REF!,0),FALSE())</f>
        <v>#VALUE!</v>
      </c>
      <c r="T475" s="95" t="e">
        <f aca="false">HLOOKUP("power rail",#REF!,MATCH($A475,#REF!,0),FALSE())</f>
        <v>#VALUE!</v>
      </c>
      <c r="U475" s="96" t="e">
        <f aca="false">HLOOKUP("Wake Capable",#REF!,MATCH($A475,#REF!,0),FALSE())</f>
        <v>#VALUE!</v>
      </c>
      <c r="V475" s="96" t="e">
        <f aca="false">HLOOKUP("Strap",#REF!,MATCH($A475,#REF!,0),FALSE())</f>
        <v>#VALUE!</v>
      </c>
      <c r="W475" s="96"/>
      <c r="X475" s="96"/>
      <c r="Y475" s="96"/>
      <c r="Z475" s="95"/>
      <c r="AA475" s="95" t="e">
        <f aca="false">HLOOKUP("Pad type",#REF!,MATCH($A475,#REF!,0),FALSE())</f>
        <v>#VALUE!</v>
      </c>
      <c r="AB475" s="100"/>
      <c r="AC475" s="100" t="e">
        <f aca="false">HLOOKUP("POR Pin State",#REF!,MATCH($A475,#REF!,0),FALSE())</f>
        <v>#VALUE!</v>
      </c>
      <c r="AD475" s="187"/>
      <c r="AE475" s="187"/>
      <c r="AF475" s="187"/>
      <c r="AG475" s="187"/>
      <c r="AH475" s="188"/>
      <c r="AI475" s="188"/>
      <c r="AJ475" s="189"/>
      <c r="AK475" s="189"/>
      <c r="AL475" s="189"/>
      <c r="AM475" s="189"/>
      <c r="AN475" s="189"/>
      <c r="AO475" s="189"/>
      <c r="AP475" s="189"/>
      <c r="AQ475" s="207" t="s">
        <v>1070</v>
      </c>
      <c r="AR475" s="104"/>
      <c r="AS475" s="104"/>
      <c r="AT475" s="104"/>
      <c r="AU475" s="104"/>
      <c r="AV475" s="104"/>
      <c r="AW475" s="104"/>
      <c r="AX475" s="104"/>
      <c r="AY475" s="104"/>
      <c r="AZ475" s="104"/>
      <c r="BA475" s="104"/>
      <c r="BB475" s="162"/>
      <c r="BC475" s="104"/>
      <c r="BD475" s="191"/>
      <c r="BE475" s="195" t="s">
        <v>1069</v>
      </c>
      <c r="BF475" s="108" t="e">
        <f aca="false">VLOOKUP($A475,#REF!, 34, FALSE())</f>
        <v>#VALUE!</v>
      </c>
      <c r="BG475" s="418" t="e">
        <f aca="false">VLOOKUP($A475,#REF!, 22, FALSE())</f>
        <v>#VALUE!</v>
      </c>
      <c r="BH475" s="109"/>
    </row>
    <row r="476" s="193" customFormat="true" ht="12.75" hidden="false" customHeight="true" outlineLevel="0" collapsed="false">
      <c r="A476" s="133" t="s">
        <v>1071</v>
      </c>
      <c r="B476" s="86" t="e">
        <f aca="false">VLOOKUP($A476,#REF!, 34, FALSE())</f>
        <v>#VALUE!</v>
      </c>
      <c r="C476" s="87" t="str">
        <f aca="false">CONCATENATE("unused_",A476)</f>
        <v>unused_UPHY2_TX2N</v>
      </c>
      <c r="D476" s="88" t="e">
        <f aca="false">IF(LEN(VLOOKUP($A476,#REF!,8,FALSE())),LEFT(VLOOKUP($A476,#REF!,8,FALSE()),LEN(VLOOKUP($A476,#REF!,8,FALSE()))-2),"")</f>
        <v>#VALUE!</v>
      </c>
      <c r="E476" s="89" t="e">
        <f aca="false">IF(LEN(VLOOKUP($A476,#REF!,4,FALSE())),IF(INDEX(#REF!,MATCH($A476,#REF!,0),1),LEFT(VLOOKUP($A476,#REF!,4,FALSE()),LEN(VLOOKUP($A476,#REF!,4,FALSE()))-2),CONCATENATE(LEFT(VLOOKUP($A476,#REF!,4,FALSE()),LEN(VLOOKUP($A476,#REF!,4,FALSE()))-2),"*")),"")</f>
        <v>#VALUE!</v>
      </c>
      <c r="F476" s="90" t="e">
        <f aca="false">IF(LEN(VLOOKUP($A476,#REF!,5,FALSE())),IF(INDEX(#REF!,MATCH($A476,#REF!,0),2),LEFT(VLOOKUP($A476,#REF!,5,FALSE()),LEN(VLOOKUP($A476,#REF!,5,FALSE()))-2),CONCATENATE(LEFT(VLOOKUP($A476,#REF!,5,FALSE()),LEN(VLOOKUP($A476,#REF!,5,FALSE()))-2),"*")),"")</f>
        <v>#VALUE!</v>
      </c>
      <c r="G476" s="90" t="e">
        <f aca="false">IF(LEN(VLOOKUP($A476,#REF!,6,FALSE())),IF(INDEX(#REF!,MATCH($A476,#REF!,0),3),LEFT(VLOOKUP($A476,#REF!,6,FALSE()),LEN(VLOOKUP($A476,#REF!,6,FALSE()))-2),CONCATENATE(LEFT(VLOOKUP($A476,#REF!,6,FALSE()),LEN(VLOOKUP($A476,#REF!,6,FALSE()))-2),"*")),"")</f>
        <v>#VALUE!</v>
      </c>
      <c r="H476" s="91" t="e">
        <f aca="false">IF(LEN(VLOOKUP($A476,#REF!,7,FALSE())),IF(INDEX(#REF!,MATCH($A476,#REF!,0),4),LEFT(VLOOKUP($A476,#REF!,7,FALSE()),LEN(VLOOKUP($A476,#REF!,7,FALSE()))-2),CONCATENATE(LEFT(VLOOKUP($A476,#REF!,7,FALSE()),LEN(VLOOKUP($A476,#REF!,7,FALSE()))-2),"*")),"")</f>
        <v>#VALUE!</v>
      </c>
      <c r="I476" s="92" t="e">
        <f aca="false">IF(LEN(VLOOKUP($A476,#REF!,8,FALSE())),UPPER(RIGHT(VLOOKUP($A476,#REF!,8,FALSE()), 1)),"")</f>
        <v>#VALUE!</v>
      </c>
      <c r="J476" s="90" t="e">
        <f aca="false">IF(LEN(VLOOKUP($A476,#REF!,4,FALSE())),UPPER(RIGHT(VLOOKUP($A476,#REF!,4,FALSE()), 1)),"")</f>
        <v>#VALUE!</v>
      </c>
      <c r="K476" s="90" t="e">
        <f aca="false">IF(LEN(VLOOKUP($A476,#REF!,5,FALSE())),UPPER(RIGHT(VLOOKUP($A476,#REF!,5,FALSE()), 1)),"")</f>
        <v>#VALUE!</v>
      </c>
      <c r="L476" s="90" t="e">
        <f aca="false">IF(LEN(VLOOKUP($A476,#REF!,6,FALSE())),UPPER(RIGHT(VLOOKUP($A476,#REF!,6,FALSE()), 1)),"")</f>
        <v>#VALUE!</v>
      </c>
      <c r="M476" s="91" t="e">
        <f aca="false">IF(LEN(VLOOKUP($A476,#REF!,7,FALSE())),UPPER(RIGHT(VLOOKUP($A476,#REF!,7,FALSE()), 1)),"")</f>
        <v>#VALUE!</v>
      </c>
      <c r="N476" s="185"/>
      <c r="O476" s="185"/>
      <c r="P476" s="185"/>
      <c r="Q476" s="185"/>
      <c r="R476" s="185"/>
      <c r="S476" s="100" t="e">
        <f aca="false">HLOOKUP("Device Tree Pin Name",#REF!,MATCH($A476,#REF!,0),FALSE())</f>
        <v>#VALUE!</v>
      </c>
      <c r="T476" s="95" t="e">
        <f aca="false">HLOOKUP("power rail",#REF!,MATCH($A476,#REF!,0),FALSE())</f>
        <v>#VALUE!</v>
      </c>
      <c r="U476" s="96" t="e">
        <f aca="false">HLOOKUP("Wake Capable",#REF!,MATCH($A476,#REF!,0),FALSE())</f>
        <v>#VALUE!</v>
      </c>
      <c r="V476" s="96" t="e">
        <f aca="false">HLOOKUP("Strap",#REF!,MATCH($A476,#REF!,0),FALSE())</f>
        <v>#VALUE!</v>
      </c>
      <c r="W476" s="96"/>
      <c r="X476" s="96"/>
      <c r="Y476" s="96"/>
      <c r="Z476" s="95"/>
      <c r="AA476" s="95" t="e">
        <f aca="false">HLOOKUP("Pad type",#REF!,MATCH($A476,#REF!,0),FALSE())</f>
        <v>#VALUE!</v>
      </c>
      <c r="AB476" s="100"/>
      <c r="AC476" s="100" t="e">
        <f aca="false">HLOOKUP("POR Pin State",#REF!,MATCH($A476,#REF!,0),FALSE())</f>
        <v>#VALUE!</v>
      </c>
      <c r="AD476" s="187"/>
      <c r="AE476" s="187"/>
      <c r="AF476" s="187"/>
      <c r="AG476" s="187"/>
      <c r="AH476" s="188"/>
      <c r="AI476" s="188"/>
      <c r="AJ476" s="189"/>
      <c r="AK476" s="189"/>
      <c r="AL476" s="189"/>
      <c r="AM476" s="189"/>
      <c r="AN476" s="189"/>
      <c r="AO476" s="189"/>
      <c r="AP476" s="189"/>
      <c r="AQ476" s="208" t="s">
        <v>1072</v>
      </c>
      <c r="AR476" s="104"/>
      <c r="AS476" s="104"/>
      <c r="AT476" s="104"/>
      <c r="AU476" s="104"/>
      <c r="AV476" s="104"/>
      <c r="AW476" s="104"/>
      <c r="AX476" s="104"/>
      <c r="AY476" s="104"/>
      <c r="AZ476" s="104"/>
      <c r="BA476" s="104"/>
      <c r="BB476" s="162"/>
      <c r="BC476" s="104"/>
      <c r="BD476" s="191"/>
      <c r="BE476" s="195" t="s">
        <v>1071</v>
      </c>
      <c r="BF476" s="108" t="e">
        <f aca="false">VLOOKUP($A476,#REF!, 34, FALSE())</f>
        <v>#VALUE!</v>
      </c>
      <c r="BG476" s="418" t="e">
        <f aca="false">VLOOKUP($A476,#REF!, 22, FALSE())</f>
        <v>#VALUE!</v>
      </c>
      <c r="BH476" s="109"/>
    </row>
    <row r="477" s="193" customFormat="true" ht="12.75" hidden="false" customHeight="true" outlineLevel="0" collapsed="false">
      <c r="A477" s="133" t="s">
        <v>1073</v>
      </c>
      <c r="B477" s="86" t="e">
        <f aca="false">VLOOKUP($A477,#REF!, 34, FALSE())</f>
        <v>#VALUE!</v>
      </c>
      <c r="C477" s="87" t="str">
        <f aca="false">CONCATENATE("unused_",A477)</f>
        <v>unused_UPHY2_RX3P</v>
      </c>
      <c r="D477" s="88" t="e">
        <f aca="false">IF(LEN(VLOOKUP($A477,#REF!,8,FALSE())),LEFT(VLOOKUP($A477,#REF!,8,FALSE()),LEN(VLOOKUP($A477,#REF!,8,FALSE()))-2),"")</f>
        <v>#VALUE!</v>
      </c>
      <c r="E477" s="89" t="e">
        <f aca="false">IF(LEN(VLOOKUP($A477,#REF!,4,FALSE())),IF(INDEX(#REF!,MATCH($A477,#REF!,0),1),LEFT(VLOOKUP($A477,#REF!,4,FALSE()),LEN(VLOOKUP($A477,#REF!,4,FALSE()))-2),CONCATENATE(LEFT(VLOOKUP($A477,#REF!,4,FALSE()),LEN(VLOOKUP($A477,#REF!,4,FALSE()))-2),"*")),"")</f>
        <v>#VALUE!</v>
      </c>
      <c r="F477" s="90" t="e">
        <f aca="false">IF(LEN(VLOOKUP($A477,#REF!,5,FALSE())),IF(INDEX(#REF!,MATCH($A477,#REF!,0),2),LEFT(VLOOKUP($A477,#REF!,5,FALSE()),LEN(VLOOKUP($A477,#REF!,5,FALSE()))-2),CONCATENATE(LEFT(VLOOKUP($A477,#REF!,5,FALSE()),LEN(VLOOKUP($A477,#REF!,5,FALSE()))-2),"*")),"")</f>
        <v>#VALUE!</v>
      </c>
      <c r="G477" s="90" t="e">
        <f aca="false">IF(LEN(VLOOKUP($A477,#REF!,6,FALSE())),IF(INDEX(#REF!,MATCH($A477,#REF!,0),3),LEFT(VLOOKUP($A477,#REF!,6,FALSE()),LEN(VLOOKUP($A477,#REF!,6,FALSE()))-2),CONCATENATE(LEFT(VLOOKUP($A477,#REF!,6,FALSE()),LEN(VLOOKUP($A477,#REF!,6,FALSE()))-2),"*")),"")</f>
        <v>#VALUE!</v>
      </c>
      <c r="H477" s="91" t="e">
        <f aca="false">IF(LEN(VLOOKUP($A477,#REF!,7,FALSE())),IF(INDEX(#REF!,MATCH($A477,#REF!,0),4),LEFT(VLOOKUP($A477,#REF!,7,FALSE()),LEN(VLOOKUP($A477,#REF!,7,FALSE()))-2),CONCATENATE(LEFT(VLOOKUP($A477,#REF!,7,FALSE()),LEN(VLOOKUP($A477,#REF!,7,FALSE()))-2),"*")),"")</f>
        <v>#VALUE!</v>
      </c>
      <c r="I477" s="92" t="e">
        <f aca="false">IF(LEN(VLOOKUP($A477,#REF!,8,FALSE())),UPPER(RIGHT(VLOOKUP($A477,#REF!,8,FALSE()), 1)),"")</f>
        <v>#VALUE!</v>
      </c>
      <c r="J477" s="90" t="e">
        <f aca="false">IF(LEN(VLOOKUP($A477,#REF!,4,FALSE())),UPPER(RIGHT(VLOOKUP($A477,#REF!,4,FALSE()), 1)),"")</f>
        <v>#VALUE!</v>
      </c>
      <c r="K477" s="90" t="e">
        <f aca="false">IF(LEN(VLOOKUP($A477,#REF!,5,FALSE())),UPPER(RIGHT(VLOOKUP($A477,#REF!,5,FALSE()), 1)),"")</f>
        <v>#VALUE!</v>
      </c>
      <c r="L477" s="90" t="e">
        <f aca="false">IF(LEN(VLOOKUP($A477,#REF!,6,FALSE())),UPPER(RIGHT(VLOOKUP($A477,#REF!,6,FALSE()), 1)),"")</f>
        <v>#VALUE!</v>
      </c>
      <c r="M477" s="91" t="e">
        <f aca="false">IF(LEN(VLOOKUP($A477,#REF!,7,FALSE())),UPPER(RIGHT(VLOOKUP($A477,#REF!,7,FALSE()), 1)),"")</f>
        <v>#VALUE!</v>
      </c>
      <c r="N477" s="185"/>
      <c r="O477" s="185"/>
      <c r="P477" s="185"/>
      <c r="Q477" s="185"/>
      <c r="R477" s="185"/>
      <c r="S477" s="100" t="e">
        <f aca="false">HLOOKUP("Device Tree Pin Name",#REF!,MATCH($A477,#REF!,0),FALSE())</f>
        <v>#VALUE!</v>
      </c>
      <c r="T477" s="95" t="e">
        <f aca="false">HLOOKUP("power rail",#REF!,MATCH($A477,#REF!,0),FALSE())</f>
        <v>#VALUE!</v>
      </c>
      <c r="U477" s="96" t="e">
        <f aca="false">HLOOKUP("Wake Capable",#REF!,MATCH($A477,#REF!,0),FALSE())</f>
        <v>#VALUE!</v>
      </c>
      <c r="V477" s="96" t="e">
        <f aca="false">HLOOKUP("Strap",#REF!,MATCH($A477,#REF!,0),FALSE())</f>
        <v>#VALUE!</v>
      </c>
      <c r="W477" s="96"/>
      <c r="X477" s="96"/>
      <c r="Y477" s="96"/>
      <c r="Z477" s="95"/>
      <c r="AA477" s="95" t="e">
        <f aca="false">HLOOKUP("Pad type",#REF!,MATCH($A477,#REF!,0),FALSE())</f>
        <v>#VALUE!</v>
      </c>
      <c r="AB477" s="100"/>
      <c r="AC477" s="100" t="e">
        <f aca="false">HLOOKUP("POR Pin State",#REF!,MATCH($A477,#REF!,0),FALSE())</f>
        <v>#VALUE!</v>
      </c>
      <c r="AD477" s="187"/>
      <c r="AE477" s="187"/>
      <c r="AF477" s="187"/>
      <c r="AG477" s="187"/>
      <c r="AH477" s="188"/>
      <c r="AI477" s="188"/>
      <c r="AJ477" s="189"/>
      <c r="AK477" s="189"/>
      <c r="AL477" s="189"/>
      <c r="AM477" s="189"/>
      <c r="AN477" s="189"/>
      <c r="AO477" s="189"/>
      <c r="AP477" s="189"/>
      <c r="AQ477" s="207" t="s">
        <v>1074</v>
      </c>
      <c r="AR477" s="104"/>
      <c r="AS477" s="104"/>
      <c r="AT477" s="104"/>
      <c r="AU477" s="104"/>
      <c r="AV477" s="104"/>
      <c r="AW477" s="104"/>
      <c r="AX477" s="104"/>
      <c r="AY477" s="104"/>
      <c r="AZ477" s="104"/>
      <c r="BA477" s="104"/>
      <c r="BB477" s="162"/>
      <c r="BC477" s="104"/>
      <c r="BD477" s="191"/>
      <c r="BE477" s="195" t="s">
        <v>1073</v>
      </c>
      <c r="BF477" s="108" t="e">
        <f aca="false">VLOOKUP($A477,#REF!, 34, FALSE())</f>
        <v>#VALUE!</v>
      </c>
      <c r="BG477" s="418" t="e">
        <f aca="false">VLOOKUP($A477,#REF!, 22, FALSE())</f>
        <v>#VALUE!</v>
      </c>
      <c r="BH477" s="109"/>
    </row>
    <row r="478" s="193" customFormat="true" ht="12.75" hidden="false" customHeight="true" outlineLevel="0" collapsed="false">
      <c r="A478" s="133" t="s">
        <v>1075</v>
      </c>
      <c r="B478" s="86" t="e">
        <f aca="false">VLOOKUP($A478,#REF!, 34, FALSE())</f>
        <v>#VALUE!</v>
      </c>
      <c r="C478" s="87" t="str">
        <f aca="false">CONCATENATE("unused_",A478)</f>
        <v>unused_UPHY2_RX3N</v>
      </c>
      <c r="D478" s="88" t="e">
        <f aca="false">IF(LEN(VLOOKUP($A478,#REF!,8,FALSE())),LEFT(VLOOKUP($A478,#REF!,8,FALSE()),LEN(VLOOKUP($A478,#REF!,8,FALSE()))-2),"")</f>
        <v>#VALUE!</v>
      </c>
      <c r="E478" s="89" t="e">
        <f aca="false">IF(LEN(VLOOKUP($A478,#REF!,4,FALSE())),IF(INDEX(#REF!,MATCH($A478,#REF!,0),1),LEFT(VLOOKUP($A478,#REF!,4,FALSE()),LEN(VLOOKUP($A478,#REF!,4,FALSE()))-2),CONCATENATE(LEFT(VLOOKUP($A478,#REF!,4,FALSE()),LEN(VLOOKUP($A478,#REF!,4,FALSE()))-2),"*")),"")</f>
        <v>#VALUE!</v>
      </c>
      <c r="F478" s="90" t="e">
        <f aca="false">IF(LEN(VLOOKUP($A478,#REF!,5,FALSE())),IF(INDEX(#REF!,MATCH($A478,#REF!,0),2),LEFT(VLOOKUP($A478,#REF!,5,FALSE()),LEN(VLOOKUP($A478,#REF!,5,FALSE()))-2),CONCATENATE(LEFT(VLOOKUP($A478,#REF!,5,FALSE()),LEN(VLOOKUP($A478,#REF!,5,FALSE()))-2),"*")),"")</f>
        <v>#VALUE!</v>
      </c>
      <c r="G478" s="90" t="e">
        <f aca="false">IF(LEN(VLOOKUP($A478,#REF!,6,FALSE())),IF(INDEX(#REF!,MATCH($A478,#REF!,0),3),LEFT(VLOOKUP($A478,#REF!,6,FALSE()),LEN(VLOOKUP($A478,#REF!,6,FALSE()))-2),CONCATENATE(LEFT(VLOOKUP($A478,#REF!,6,FALSE()),LEN(VLOOKUP($A478,#REF!,6,FALSE()))-2),"*")),"")</f>
        <v>#VALUE!</v>
      </c>
      <c r="H478" s="91" t="e">
        <f aca="false">IF(LEN(VLOOKUP($A478,#REF!,7,FALSE())),IF(INDEX(#REF!,MATCH($A478,#REF!,0),4),LEFT(VLOOKUP($A478,#REF!,7,FALSE()),LEN(VLOOKUP($A478,#REF!,7,FALSE()))-2),CONCATENATE(LEFT(VLOOKUP($A478,#REF!,7,FALSE()),LEN(VLOOKUP($A478,#REF!,7,FALSE()))-2),"*")),"")</f>
        <v>#VALUE!</v>
      </c>
      <c r="I478" s="92" t="e">
        <f aca="false">IF(LEN(VLOOKUP($A478,#REF!,8,FALSE())),UPPER(RIGHT(VLOOKUP($A478,#REF!,8,FALSE()), 1)),"")</f>
        <v>#VALUE!</v>
      </c>
      <c r="J478" s="90" t="e">
        <f aca="false">IF(LEN(VLOOKUP($A478,#REF!,4,FALSE())),UPPER(RIGHT(VLOOKUP($A478,#REF!,4,FALSE()), 1)),"")</f>
        <v>#VALUE!</v>
      </c>
      <c r="K478" s="90" t="e">
        <f aca="false">IF(LEN(VLOOKUP($A478,#REF!,5,FALSE())),UPPER(RIGHT(VLOOKUP($A478,#REF!,5,FALSE()), 1)),"")</f>
        <v>#VALUE!</v>
      </c>
      <c r="L478" s="90" t="e">
        <f aca="false">IF(LEN(VLOOKUP($A478,#REF!,6,FALSE())),UPPER(RIGHT(VLOOKUP($A478,#REF!,6,FALSE()), 1)),"")</f>
        <v>#VALUE!</v>
      </c>
      <c r="M478" s="91" t="e">
        <f aca="false">IF(LEN(VLOOKUP($A478,#REF!,7,FALSE())),UPPER(RIGHT(VLOOKUP($A478,#REF!,7,FALSE()), 1)),"")</f>
        <v>#VALUE!</v>
      </c>
      <c r="N478" s="185"/>
      <c r="O478" s="185"/>
      <c r="P478" s="185"/>
      <c r="Q478" s="185"/>
      <c r="R478" s="185"/>
      <c r="S478" s="100" t="e">
        <f aca="false">HLOOKUP("Device Tree Pin Name",#REF!,MATCH($A478,#REF!,0),FALSE())</f>
        <v>#VALUE!</v>
      </c>
      <c r="T478" s="95" t="e">
        <f aca="false">HLOOKUP("power rail",#REF!,MATCH($A478,#REF!,0),FALSE())</f>
        <v>#VALUE!</v>
      </c>
      <c r="U478" s="96" t="e">
        <f aca="false">HLOOKUP("Wake Capable",#REF!,MATCH($A478,#REF!,0),FALSE())</f>
        <v>#VALUE!</v>
      </c>
      <c r="V478" s="96" t="e">
        <f aca="false">HLOOKUP("Strap",#REF!,MATCH($A478,#REF!,0),FALSE())</f>
        <v>#VALUE!</v>
      </c>
      <c r="W478" s="96"/>
      <c r="X478" s="96"/>
      <c r="Y478" s="96"/>
      <c r="Z478" s="95"/>
      <c r="AA478" s="95" t="e">
        <f aca="false">HLOOKUP("Pad type",#REF!,MATCH($A478,#REF!,0),FALSE())</f>
        <v>#VALUE!</v>
      </c>
      <c r="AB478" s="100"/>
      <c r="AC478" s="100" t="e">
        <f aca="false">HLOOKUP("POR Pin State",#REF!,MATCH($A478,#REF!,0),FALSE())</f>
        <v>#VALUE!</v>
      </c>
      <c r="AD478" s="187"/>
      <c r="AE478" s="187"/>
      <c r="AF478" s="187"/>
      <c r="AG478" s="187"/>
      <c r="AH478" s="188"/>
      <c r="AI478" s="188"/>
      <c r="AJ478" s="189"/>
      <c r="AK478" s="189"/>
      <c r="AL478" s="189"/>
      <c r="AM478" s="189"/>
      <c r="AN478" s="189"/>
      <c r="AO478" s="189"/>
      <c r="AP478" s="189"/>
      <c r="AQ478" s="208" t="s">
        <v>1076</v>
      </c>
      <c r="AR478" s="104"/>
      <c r="AS478" s="104"/>
      <c r="AT478" s="104"/>
      <c r="AU478" s="104"/>
      <c r="AV478" s="104"/>
      <c r="AW478" s="104"/>
      <c r="AX478" s="104"/>
      <c r="AY478" s="104"/>
      <c r="AZ478" s="104"/>
      <c r="BA478" s="104"/>
      <c r="BB478" s="162"/>
      <c r="BC478" s="104"/>
      <c r="BD478" s="191"/>
      <c r="BE478" s="195" t="s">
        <v>1075</v>
      </c>
      <c r="BF478" s="108" t="e">
        <f aca="false">VLOOKUP($A478,#REF!, 34, FALSE())</f>
        <v>#VALUE!</v>
      </c>
      <c r="BG478" s="418" t="e">
        <f aca="false">VLOOKUP($A478,#REF!, 22, FALSE())</f>
        <v>#VALUE!</v>
      </c>
      <c r="BH478" s="109"/>
    </row>
    <row r="479" s="193" customFormat="true" ht="12.75" hidden="false" customHeight="true" outlineLevel="0" collapsed="false">
      <c r="A479" s="133" t="s">
        <v>1077</v>
      </c>
      <c r="B479" s="86" t="e">
        <f aca="false">VLOOKUP($A479,#REF!, 34, FALSE())</f>
        <v>#VALUE!</v>
      </c>
      <c r="C479" s="87" t="str">
        <f aca="false">CONCATENATE("unused_",A479)</f>
        <v>unused_UPHY2_TX3P</v>
      </c>
      <c r="D479" s="88" t="e">
        <f aca="false">IF(LEN(VLOOKUP($A479,#REF!,8,FALSE())),LEFT(VLOOKUP($A479,#REF!,8,FALSE()),LEN(VLOOKUP($A479,#REF!,8,FALSE()))-2),"")</f>
        <v>#VALUE!</v>
      </c>
      <c r="E479" s="89" t="e">
        <f aca="false">IF(LEN(VLOOKUP($A479,#REF!,4,FALSE())),IF(INDEX(#REF!,MATCH($A479,#REF!,0),1),LEFT(VLOOKUP($A479,#REF!,4,FALSE()),LEN(VLOOKUP($A479,#REF!,4,FALSE()))-2),CONCATENATE(LEFT(VLOOKUP($A479,#REF!,4,FALSE()),LEN(VLOOKUP($A479,#REF!,4,FALSE()))-2),"*")),"")</f>
        <v>#VALUE!</v>
      </c>
      <c r="F479" s="90" t="e">
        <f aca="false">IF(LEN(VLOOKUP($A479,#REF!,5,FALSE())),IF(INDEX(#REF!,MATCH($A479,#REF!,0),2),LEFT(VLOOKUP($A479,#REF!,5,FALSE()),LEN(VLOOKUP($A479,#REF!,5,FALSE()))-2),CONCATENATE(LEFT(VLOOKUP($A479,#REF!,5,FALSE()),LEN(VLOOKUP($A479,#REF!,5,FALSE()))-2),"*")),"")</f>
        <v>#VALUE!</v>
      </c>
      <c r="G479" s="90" t="e">
        <f aca="false">IF(LEN(VLOOKUP($A479,#REF!,6,FALSE())),IF(INDEX(#REF!,MATCH($A479,#REF!,0),3),LEFT(VLOOKUP($A479,#REF!,6,FALSE()),LEN(VLOOKUP($A479,#REF!,6,FALSE()))-2),CONCATENATE(LEFT(VLOOKUP($A479,#REF!,6,FALSE()),LEN(VLOOKUP($A479,#REF!,6,FALSE()))-2),"*")),"")</f>
        <v>#VALUE!</v>
      </c>
      <c r="H479" s="91" t="e">
        <f aca="false">IF(LEN(VLOOKUP($A479,#REF!,7,FALSE())),IF(INDEX(#REF!,MATCH($A479,#REF!,0),4),LEFT(VLOOKUP($A479,#REF!,7,FALSE()),LEN(VLOOKUP($A479,#REF!,7,FALSE()))-2),CONCATENATE(LEFT(VLOOKUP($A479,#REF!,7,FALSE()),LEN(VLOOKUP($A479,#REF!,7,FALSE()))-2),"*")),"")</f>
        <v>#VALUE!</v>
      </c>
      <c r="I479" s="92" t="e">
        <f aca="false">IF(LEN(VLOOKUP($A479,#REF!,8,FALSE())),UPPER(RIGHT(VLOOKUP($A479,#REF!,8,FALSE()), 1)),"")</f>
        <v>#VALUE!</v>
      </c>
      <c r="J479" s="90" t="e">
        <f aca="false">IF(LEN(VLOOKUP($A479,#REF!,4,FALSE())),UPPER(RIGHT(VLOOKUP($A479,#REF!,4,FALSE()), 1)),"")</f>
        <v>#VALUE!</v>
      </c>
      <c r="K479" s="90" t="e">
        <f aca="false">IF(LEN(VLOOKUP($A479,#REF!,5,FALSE())),UPPER(RIGHT(VLOOKUP($A479,#REF!,5,FALSE()), 1)),"")</f>
        <v>#VALUE!</v>
      </c>
      <c r="L479" s="90" t="e">
        <f aca="false">IF(LEN(VLOOKUP($A479,#REF!,6,FALSE())),UPPER(RIGHT(VLOOKUP($A479,#REF!,6,FALSE()), 1)),"")</f>
        <v>#VALUE!</v>
      </c>
      <c r="M479" s="91" t="e">
        <f aca="false">IF(LEN(VLOOKUP($A479,#REF!,7,FALSE())),UPPER(RIGHT(VLOOKUP($A479,#REF!,7,FALSE()), 1)),"")</f>
        <v>#VALUE!</v>
      </c>
      <c r="N479" s="185"/>
      <c r="O479" s="185"/>
      <c r="P479" s="185"/>
      <c r="Q479" s="185"/>
      <c r="R479" s="185"/>
      <c r="S479" s="100" t="e">
        <f aca="false">HLOOKUP("Device Tree Pin Name",#REF!,MATCH($A479,#REF!,0),FALSE())</f>
        <v>#VALUE!</v>
      </c>
      <c r="T479" s="95" t="e">
        <f aca="false">HLOOKUP("power rail",#REF!,MATCH($A479,#REF!,0),FALSE())</f>
        <v>#VALUE!</v>
      </c>
      <c r="U479" s="96" t="e">
        <f aca="false">HLOOKUP("Wake Capable",#REF!,MATCH($A479,#REF!,0),FALSE())</f>
        <v>#VALUE!</v>
      </c>
      <c r="V479" s="96" t="e">
        <f aca="false">HLOOKUP("Strap",#REF!,MATCH($A479,#REF!,0),FALSE())</f>
        <v>#VALUE!</v>
      </c>
      <c r="W479" s="96"/>
      <c r="X479" s="96"/>
      <c r="Y479" s="96"/>
      <c r="Z479" s="95"/>
      <c r="AA479" s="95" t="e">
        <f aca="false">HLOOKUP("Pad type",#REF!,MATCH($A479,#REF!,0),FALSE())</f>
        <v>#VALUE!</v>
      </c>
      <c r="AB479" s="100"/>
      <c r="AC479" s="100" t="e">
        <f aca="false">HLOOKUP("POR Pin State",#REF!,MATCH($A479,#REF!,0),FALSE())</f>
        <v>#VALUE!</v>
      </c>
      <c r="AD479" s="187"/>
      <c r="AE479" s="187"/>
      <c r="AF479" s="187"/>
      <c r="AG479" s="187"/>
      <c r="AH479" s="188"/>
      <c r="AI479" s="188"/>
      <c r="AJ479" s="189"/>
      <c r="AK479" s="189"/>
      <c r="AL479" s="189"/>
      <c r="AM479" s="189"/>
      <c r="AN479" s="189"/>
      <c r="AO479" s="189"/>
      <c r="AP479" s="189"/>
      <c r="AQ479" s="207" t="s">
        <v>1078</v>
      </c>
      <c r="AR479" s="104"/>
      <c r="AS479" s="104"/>
      <c r="AT479" s="104"/>
      <c r="AU479" s="104"/>
      <c r="AV479" s="104"/>
      <c r="AW479" s="104"/>
      <c r="AX479" s="104"/>
      <c r="AY479" s="104"/>
      <c r="AZ479" s="104"/>
      <c r="BA479" s="104"/>
      <c r="BB479" s="162"/>
      <c r="BC479" s="104"/>
      <c r="BD479" s="191"/>
      <c r="BE479" s="195" t="s">
        <v>1077</v>
      </c>
      <c r="BF479" s="108" t="e">
        <f aca="false">VLOOKUP($A479,#REF!, 34, FALSE())</f>
        <v>#VALUE!</v>
      </c>
      <c r="BG479" s="418" t="e">
        <f aca="false">VLOOKUP($A479,#REF!, 22, FALSE())</f>
        <v>#VALUE!</v>
      </c>
      <c r="BH479" s="109"/>
    </row>
    <row r="480" s="193" customFormat="true" ht="12.75" hidden="false" customHeight="true" outlineLevel="0" collapsed="false">
      <c r="A480" s="133" t="s">
        <v>1079</v>
      </c>
      <c r="B480" s="86" t="e">
        <f aca="false">VLOOKUP($A480,#REF!, 34, FALSE())</f>
        <v>#VALUE!</v>
      </c>
      <c r="C480" s="87" t="str">
        <f aca="false">CONCATENATE("unused_",A480)</f>
        <v>unused_UPHY2_TX3N</v>
      </c>
      <c r="D480" s="88" t="e">
        <f aca="false">IF(LEN(VLOOKUP($A480,#REF!,8,FALSE())),LEFT(VLOOKUP($A480,#REF!,8,FALSE()),LEN(VLOOKUP($A480,#REF!,8,FALSE()))-2),"")</f>
        <v>#VALUE!</v>
      </c>
      <c r="E480" s="89" t="e">
        <f aca="false">IF(LEN(VLOOKUP($A480,#REF!,4,FALSE())),IF(INDEX(#REF!,MATCH($A480,#REF!,0),1),LEFT(VLOOKUP($A480,#REF!,4,FALSE()),LEN(VLOOKUP($A480,#REF!,4,FALSE()))-2),CONCATENATE(LEFT(VLOOKUP($A480,#REF!,4,FALSE()),LEN(VLOOKUP($A480,#REF!,4,FALSE()))-2),"*")),"")</f>
        <v>#VALUE!</v>
      </c>
      <c r="F480" s="90" t="e">
        <f aca="false">IF(LEN(VLOOKUP($A480,#REF!,5,FALSE())),IF(INDEX(#REF!,MATCH($A480,#REF!,0),2),LEFT(VLOOKUP($A480,#REF!,5,FALSE()),LEN(VLOOKUP($A480,#REF!,5,FALSE()))-2),CONCATENATE(LEFT(VLOOKUP($A480,#REF!,5,FALSE()),LEN(VLOOKUP($A480,#REF!,5,FALSE()))-2),"*")),"")</f>
        <v>#VALUE!</v>
      </c>
      <c r="G480" s="90" t="e">
        <f aca="false">IF(LEN(VLOOKUP($A480,#REF!,6,FALSE())),IF(INDEX(#REF!,MATCH($A480,#REF!,0),3),LEFT(VLOOKUP($A480,#REF!,6,FALSE()),LEN(VLOOKUP($A480,#REF!,6,FALSE()))-2),CONCATENATE(LEFT(VLOOKUP($A480,#REF!,6,FALSE()),LEN(VLOOKUP($A480,#REF!,6,FALSE()))-2),"*")),"")</f>
        <v>#VALUE!</v>
      </c>
      <c r="H480" s="91" t="e">
        <f aca="false">IF(LEN(VLOOKUP($A480,#REF!,7,FALSE())),IF(INDEX(#REF!,MATCH($A480,#REF!,0),4),LEFT(VLOOKUP($A480,#REF!,7,FALSE()),LEN(VLOOKUP($A480,#REF!,7,FALSE()))-2),CONCATENATE(LEFT(VLOOKUP($A480,#REF!,7,FALSE()),LEN(VLOOKUP($A480,#REF!,7,FALSE()))-2),"*")),"")</f>
        <v>#VALUE!</v>
      </c>
      <c r="I480" s="92" t="e">
        <f aca="false">IF(LEN(VLOOKUP($A480,#REF!,8,FALSE())),UPPER(RIGHT(VLOOKUP($A480,#REF!,8,FALSE()), 1)),"")</f>
        <v>#VALUE!</v>
      </c>
      <c r="J480" s="90" t="e">
        <f aca="false">IF(LEN(VLOOKUP($A480,#REF!,4,FALSE())),UPPER(RIGHT(VLOOKUP($A480,#REF!,4,FALSE()), 1)),"")</f>
        <v>#VALUE!</v>
      </c>
      <c r="K480" s="90" t="e">
        <f aca="false">IF(LEN(VLOOKUP($A480,#REF!,5,FALSE())),UPPER(RIGHT(VLOOKUP($A480,#REF!,5,FALSE()), 1)),"")</f>
        <v>#VALUE!</v>
      </c>
      <c r="L480" s="90" t="e">
        <f aca="false">IF(LEN(VLOOKUP($A480,#REF!,6,FALSE())),UPPER(RIGHT(VLOOKUP($A480,#REF!,6,FALSE()), 1)),"")</f>
        <v>#VALUE!</v>
      </c>
      <c r="M480" s="91" t="e">
        <f aca="false">IF(LEN(VLOOKUP($A480,#REF!,7,FALSE())),UPPER(RIGHT(VLOOKUP($A480,#REF!,7,FALSE()), 1)),"")</f>
        <v>#VALUE!</v>
      </c>
      <c r="N480" s="185"/>
      <c r="O480" s="185"/>
      <c r="P480" s="185"/>
      <c r="Q480" s="185"/>
      <c r="R480" s="185"/>
      <c r="S480" s="100" t="e">
        <f aca="false">HLOOKUP("Device Tree Pin Name",#REF!,MATCH($A480,#REF!,0),FALSE())</f>
        <v>#VALUE!</v>
      </c>
      <c r="T480" s="95" t="e">
        <f aca="false">HLOOKUP("power rail",#REF!,MATCH($A480,#REF!,0),FALSE())</f>
        <v>#VALUE!</v>
      </c>
      <c r="U480" s="96" t="e">
        <f aca="false">HLOOKUP("Wake Capable",#REF!,MATCH($A480,#REF!,0),FALSE())</f>
        <v>#VALUE!</v>
      </c>
      <c r="V480" s="96" t="e">
        <f aca="false">HLOOKUP("Strap",#REF!,MATCH($A480,#REF!,0),FALSE())</f>
        <v>#VALUE!</v>
      </c>
      <c r="W480" s="96"/>
      <c r="X480" s="96"/>
      <c r="Y480" s="96"/>
      <c r="Z480" s="95"/>
      <c r="AA480" s="95" t="e">
        <f aca="false">HLOOKUP("Pad type",#REF!,MATCH($A480,#REF!,0),FALSE())</f>
        <v>#VALUE!</v>
      </c>
      <c r="AB480" s="100"/>
      <c r="AC480" s="100" t="e">
        <f aca="false">HLOOKUP("POR Pin State",#REF!,MATCH($A480,#REF!,0),FALSE())</f>
        <v>#VALUE!</v>
      </c>
      <c r="AD480" s="187"/>
      <c r="AE480" s="187"/>
      <c r="AF480" s="187"/>
      <c r="AG480" s="187"/>
      <c r="AH480" s="188"/>
      <c r="AI480" s="188"/>
      <c r="AJ480" s="189"/>
      <c r="AK480" s="189"/>
      <c r="AL480" s="189"/>
      <c r="AM480" s="189"/>
      <c r="AN480" s="189"/>
      <c r="AO480" s="189"/>
      <c r="AP480" s="189"/>
      <c r="AQ480" s="208" t="s">
        <v>1080</v>
      </c>
      <c r="AR480" s="104"/>
      <c r="AS480" s="104"/>
      <c r="AT480" s="104"/>
      <c r="AU480" s="104"/>
      <c r="AV480" s="104"/>
      <c r="AW480" s="104"/>
      <c r="AX480" s="104"/>
      <c r="AY480" s="104"/>
      <c r="AZ480" s="104"/>
      <c r="BA480" s="104"/>
      <c r="BB480" s="162"/>
      <c r="BC480" s="104"/>
      <c r="BD480" s="191"/>
      <c r="BE480" s="195" t="s">
        <v>1079</v>
      </c>
      <c r="BF480" s="108" t="e">
        <f aca="false">VLOOKUP($A480,#REF!, 34, FALSE())</f>
        <v>#VALUE!</v>
      </c>
      <c r="BG480" s="418" t="e">
        <f aca="false">VLOOKUP($A480,#REF!, 22, FALSE())</f>
        <v>#VALUE!</v>
      </c>
      <c r="BH480" s="109"/>
    </row>
    <row r="481" s="193" customFormat="true" ht="12.75" hidden="false" customHeight="true" outlineLevel="0" collapsed="false">
      <c r="A481" s="133" t="s">
        <v>1081</v>
      </c>
      <c r="B481" s="86" t="e">
        <f aca="false">VLOOKUP($A481,#REF!, 34, FALSE())</f>
        <v>#VALUE!</v>
      </c>
      <c r="C481" s="87" t="str">
        <f aca="false">CONCATENATE("unused_",A481)</f>
        <v>unused_UPHY2_RX4P</v>
      </c>
      <c r="D481" s="88" t="e">
        <f aca="false">IF(LEN(VLOOKUP($A481,#REF!,8,FALSE())),LEFT(VLOOKUP($A481,#REF!,8,FALSE()),LEN(VLOOKUP($A481,#REF!,8,FALSE()))-2),"")</f>
        <v>#VALUE!</v>
      </c>
      <c r="E481" s="89" t="e">
        <f aca="false">IF(LEN(VLOOKUP($A481,#REF!,4,FALSE())),IF(INDEX(#REF!,MATCH($A481,#REF!,0),1),LEFT(VLOOKUP($A481,#REF!,4,FALSE()),LEN(VLOOKUP($A481,#REF!,4,FALSE()))-2),CONCATENATE(LEFT(VLOOKUP($A481,#REF!,4,FALSE()),LEN(VLOOKUP($A481,#REF!,4,FALSE()))-2),"*")),"")</f>
        <v>#VALUE!</v>
      </c>
      <c r="F481" s="90" t="e">
        <f aca="false">IF(LEN(VLOOKUP($A481,#REF!,5,FALSE())),IF(INDEX(#REF!,MATCH($A481,#REF!,0),2),LEFT(VLOOKUP($A481,#REF!,5,FALSE()),LEN(VLOOKUP($A481,#REF!,5,FALSE()))-2),CONCATENATE(LEFT(VLOOKUP($A481,#REF!,5,FALSE()),LEN(VLOOKUP($A481,#REF!,5,FALSE()))-2),"*")),"")</f>
        <v>#VALUE!</v>
      </c>
      <c r="G481" s="90" t="e">
        <f aca="false">IF(LEN(VLOOKUP($A481,#REF!,6,FALSE())),IF(INDEX(#REF!,MATCH($A481,#REF!,0),3),LEFT(VLOOKUP($A481,#REF!,6,FALSE()),LEN(VLOOKUP($A481,#REF!,6,FALSE()))-2),CONCATENATE(LEFT(VLOOKUP($A481,#REF!,6,FALSE()),LEN(VLOOKUP($A481,#REF!,6,FALSE()))-2),"*")),"")</f>
        <v>#VALUE!</v>
      </c>
      <c r="H481" s="91" t="e">
        <f aca="false">IF(LEN(VLOOKUP($A481,#REF!,7,FALSE())),IF(INDEX(#REF!,MATCH($A481,#REF!,0),4),LEFT(VLOOKUP($A481,#REF!,7,FALSE()),LEN(VLOOKUP($A481,#REF!,7,FALSE()))-2),CONCATENATE(LEFT(VLOOKUP($A481,#REF!,7,FALSE()),LEN(VLOOKUP($A481,#REF!,7,FALSE()))-2),"*")),"")</f>
        <v>#VALUE!</v>
      </c>
      <c r="I481" s="92" t="e">
        <f aca="false">IF(LEN(VLOOKUP($A481,#REF!,8,FALSE())),UPPER(RIGHT(VLOOKUP($A481,#REF!,8,FALSE()), 1)),"")</f>
        <v>#VALUE!</v>
      </c>
      <c r="J481" s="90" t="e">
        <f aca="false">IF(LEN(VLOOKUP($A481,#REF!,4,FALSE())),UPPER(RIGHT(VLOOKUP($A481,#REF!,4,FALSE()), 1)),"")</f>
        <v>#VALUE!</v>
      </c>
      <c r="K481" s="90" t="e">
        <f aca="false">IF(LEN(VLOOKUP($A481,#REF!,5,FALSE())),UPPER(RIGHT(VLOOKUP($A481,#REF!,5,FALSE()), 1)),"")</f>
        <v>#VALUE!</v>
      </c>
      <c r="L481" s="90" t="e">
        <f aca="false">IF(LEN(VLOOKUP($A481,#REF!,6,FALSE())),UPPER(RIGHT(VLOOKUP($A481,#REF!,6,FALSE()), 1)),"")</f>
        <v>#VALUE!</v>
      </c>
      <c r="M481" s="91" t="e">
        <f aca="false">IF(LEN(VLOOKUP($A481,#REF!,7,FALSE())),UPPER(RIGHT(VLOOKUP($A481,#REF!,7,FALSE()), 1)),"")</f>
        <v>#VALUE!</v>
      </c>
      <c r="N481" s="185"/>
      <c r="O481" s="185"/>
      <c r="P481" s="185"/>
      <c r="Q481" s="185"/>
      <c r="R481" s="185"/>
      <c r="S481" s="100" t="e">
        <f aca="false">HLOOKUP("Device Tree Pin Name",#REF!,MATCH($A481,#REF!,0),FALSE())</f>
        <v>#VALUE!</v>
      </c>
      <c r="T481" s="95" t="e">
        <f aca="false">HLOOKUP("power rail",#REF!,MATCH($A481,#REF!,0),FALSE())</f>
        <v>#VALUE!</v>
      </c>
      <c r="U481" s="96" t="e">
        <f aca="false">HLOOKUP("Wake Capable",#REF!,MATCH($A481,#REF!,0),FALSE())</f>
        <v>#VALUE!</v>
      </c>
      <c r="V481" s="96" t="e">
        <f aca="false">HLOOKUP("Strap",#REF!,MATCH($A481,#REF!,0),FALSE())</f>
        <v>#VALUE!</v>
      </c>
      <c r="W481" s="96"/>
      <c r="X481" s="96"/>
      <c r="Y481" s="96"/>
      <c r="Z481" s="95"/>
      <c r="AA481" s="95" t="e">
        <f aca="false">HLOOKUP("Pad type",#REF!,MATCH($A481,#REF!,0),FALSE())</f>
        <v>#VALUE!</v>
      </c>
      <c r="AB481" s="100"/>
      <c r="AC481" s="100" t="e">
        <f aca="false">HLOOKUP("POR Pin State",#REF!,MATCH($A481,#REF!,0),FALSE())</f>
        <v>#VALUE!</v>
      </c>
      <c r="AD481" s="187"/>
      <c r="AE481" s="187"/>
      <c r="AF481" s="187"/>
      <c r="AG481" s="187"/>
      <c r="AH481" s="188"/>
      <c r="AI481" s="188"/>
      <c r="AJ481" s="189"/>
      <c r="AK481" s="189"/>
      <c r="AL481" s="189"/>
      <c r="AM481" s="189"/>
      <c r="AN481" s="189"/>
      <c r="AO481" s="189"/>
      <c r="AP481" s="189"/>
      <c r="AQ481" s="207" t="s">
        <v>1082</v>
      </c>
      <c r="AR481" s="104"/>
      <c r="AS481" s="104"/>
      <c r="AT481" s="104"/>
      <c r="AU481" s="104"/>
      <c r="AV481" s="104"/>
      <c r="AW481" s="104"/>
      <c r="AX481" s="104"/>
      <c r="AY481" s="104"/>
      <c r="AZ481" s="104"/>
      <c r="BA481" s="104"/>
      <c r="BB481" s="162"/>
      <c r="BC481" s="104"/>
      <c r="BD481" s="191"/>
      <c r="BE481" s="195" t="s">
        <v>1081</v>
      </c>
      <c r="BF481" s="108" t="e">
        <f aca="false">VLOOKUP($A481,#REF!, 34, FALSE())</f>
        <v>#VALUE!</v>
      </c>
      <c r="BG481" s="418" t="e">
        <f aca="false">VLOOKUP($A481,#REF!, 22, FALSE())</f>
        <v>#VALUE!</v>
      </c>
      <c r="BH481" s="109"/>
    </row>
    <row r="482" s="193" customFormat="true" ht="12.75" hidden="false" customHeight="true" outlineLevel="0" collapsed="false">
      <c r="A482" s="133" t="s">
        <v>1083</v>
      </c>
      <c r="B482" s="86" t="e">
        <f aca="false">VLOOKUP($A482,#REF!, 34, FALSE())</f>
        <v>#VALUE!</v>
      </c>
      <c r="C482" s="87" t="str">
        <f aca="false">CONCATENATE("unused_",A482)</f>
        <v>unused_UPHY2_RX4N</v>
      </c>
      <c r="D482" s="88" t="e">
        <f aca="false">IF(LEN(VLOOKUP($A482,#REF!,8,FALSE())),LEFT(VLOOKUP($A482,#REF!,8,FALSE()),LEN(VLOOKUP($A482,#REF!,8,FALSE()))-2),"")</f>
        <v>#VALUE!</v>
      </c>
      <c r="E482" s="89" t="e">
        <f aca="false">IF(LEN(VLOOKUP($A482,#REF!,4,FALSE())),IF(INDEX(#REF!,MATCH($A482,#REF!,0),1),LEFT(VLOOKUP($A482,#REF!,4,FALSE()),LEN(VLOOKUP($A482,#REF!,4,FALSE()))-2),CONCATENATE(LEFT(VLOOKUP($A482,#REF!,4,FALSE()),LEN(VLOOKUP($A482,#REF!,4,FALSE()))-2),"*")),"")</f>
        <v>#VALUE!</v>
      </c>
      <c r="F482" s="90" t="e">
        <f aca="false">IF(LEN(VLOOKUP($A482,#REF!,5,FALSE())),IF(INDEX(#REF!,MATCH($A482,#REF!,0),2),LEFT(VLOOKUP($A482,#REF!,5,FALSE()),LEN(VLOOKUP($A482,#REF!,5,FALSE()))-2),CONCATENATE(LEFT(VLOOKUP($A482,#REF!,5,FALSE()),LEN(VLOOKUP($A482,#REF!,5,FALSE()))-2),"*")),"")</f>
        <v>#VALUE!</v>
      </c>
      <c r="G482" s="90" t="e">
        <f aca="false">IF(LEN(VLOOKUP($A482,#REF!,6,FALSE())),IF(INDEX(#REF!,MATCH($A482,#REF!,0),3),LEFT(VLOOKUP($A482,#REF!,6,FALSE()),LEN(VLOOKUP($A482,#REF!,6,FALSE()))-2),CONCATENATE(LEFT(VLOOKUP($A482,#REF!,6,FALSE()),LEN(VLOOKUP($A482,#REF!,6,FALSE()))-2),"*")),"")</f>
        <v>#VALUE!</v>
      </c>
      <c r="H482" s="91" t="e">
        <f aca="false">IF(LEN(VLOOKUP($A482,#REF!,7,FALSE())),IF(INDEX(#REF!,MATCH($A482,#REF!,0),4),LEFT(VLOOKUP($A482,#REF!,7,FALSE()),LEN(VLOOKUP($A482,#REF!,7,FALSE()))-2),CONCATENATE(LEFT(VLOOKUP($A482,#REF!,7,FALSE()),LEN(VLOOKUP($A482,#REF!,7,FALSE()))-2),"*")),"")</f>
        <v>#VALUE!</v>
      </c>
      <c r="I482" s="92" t="e">
        <f aca="false">IF(LEN(VLOOKUP($A482,#REF!,8,FALSE())),UPPER(RIGHT(VLOOKUP($A482,#REF!,8,FALSE()), 1)),"")</f>
        <v>#VALUE!</v>
      </c>
      <c r="J482" s="90" t="e">
        <f aca="false">IF(LEN(VLOOKUP($A482,#REF!,4,FALSE())),UPPER(RIGHT(VLOOKUP($A482,#REF!,4,FALSE()), 1)),"")</f>
        <v>#VALUE!</v>
      </c>
      <c r="K482" s="90" t="e">
        <f aca="false">IF(LEN(VLOOKUP($A482,#REF!,5,FALSE())),UPPER(RIGHT(VLOOKUP($A482,#REF!,5,FALSE()), 1)),"")</f>
        <v>#VALUE!</v>
      </c>
      <c r="L482" s="90" t="e">
        <f aca="false">IF(LEN(VLOOKUP($A482,#REF!,6,FALSE())),UPPER(RIGHT(VLOOKUP($A482,#REF!,6,FALSE()), 1)),"")</f>
        <v>#VALUE!</v>
      </c>
      <c r="M482" s="91" t="e">
        <f aca="false">IF(LEN(VLOOKUP($A482,#REF!,7,FALSE())),UPPER(RIGHT(VLOOKUP($A482,#REF!,7,FALSE()), 1)),"")</f>
        <v>#VALUE!</v>
      </c>
      <c r="N482" s="185"/>
      <c r="O482" s="185"/>
      <c r="P482" s="185"/>
      <c r="Q482" s="185"/>
      <c r="R482" s="185"/>
      <c r="S482" s="100" t="e">
        <f aca="false">HLOOKUP("Device Tree Pin Name",#REF!,MATCH($A482,#REF!,0),FALSE())</f>
        <v>#VALUE!</v>
      </c>
      <c r="T482" s="95" t="e">
        <f aca="false">HLOOKUP("power rail",#REF!,MATCH($A482,#REF!,0),FALSE())</f>
        <v>#VALUE!</v>
      </c>
      <c r="U482" s="96" t="e">
        <f aca="false">HLOOKUP("Wake Capable",#REF!,MATCH($A482,#REF!,0),FALSE())</f>
        <v>#VALUE!</v>
      </c>
      <c r="V482" s="96" t="e">
        <f aca="false">HLOOKUP("Strap",#REF!,MATCH($A482,#REF!,0),FALSE())</f>
        <v>#VALUE!</v>
      </c>
      <c r="W482" s="96"/>
      <c r="X482" s="96"/>
      <c r="Y482" s="96"/>
      <c r="Z482" s="95"/>
      <c r="AA482" s="95" t="e">
        <f aca="false">HLOOKUP("Pad type",#REF!,MATCH($A482,#REF!,0),FALSE())</f>
        <v>#VALUE!</v>
      </c>
      <c r="AB482" s="100"/>
      <c r="AC482" s="100" t="e">
        <f aca="false">HLOOKUP("POR Pin State",#REF!,MATCH($A482,#REF!,0),FALSE())</f>
        <v>#VALUE!</v>
      </c>
      <c r="AD482" s="187"/>
      <c r="AE482" s="187"/>
      <c r="AF482" s="187"/>
      <c r="AG482" s="187"/>
      <c r="AH482" s="188"/>
      <c r="AI482" s="188"/>
      <c r="AJ482" s="189"/>
      <c r="AK482" s="189"/>
      <c r="AL482" s="189"/>
      <c r="AM482" s="189"/>
      <c r="AN482" s="189"/>
      <c r="AO482" s="189"/>
      <c r="AP482" s="189"/>
      <c r="AQ482" s="208" t="s">
        <v>1084</v>
      </c>
      <c r="AR482" s="104"/>
      <c r="AS482" s="104"/>
      <c r="AT482" s="104"/>
      <c r="AU482" s="104"/>
      <c r="AV482" s="104"/>
      <c r="AW482" s="104"/>
      <c r="AX482" s="104"/>
      <c r="AY482" s="104"/>
      <c r="AZ482" s="104"/>
      <c r="BA482" s="104"/>
      <c r="BB482" s="162"/>
      <c r="BC482" s="104"/>
      <c r="BD482" s="191"/>
      <c r="BE482" s="195" t="s">
        <v>1083</v>
      </c>
      <c r="BF482" s="108" t="e">
        <f aca="false">VLOOKUP($A482,#REF!, 34, FALSE())</f>
        <v>#VALUE!</v>
      </c>
      <c r="BG482" s="418" t="e">
        <f aca="false">VLOOKUP($A482,#REF!, 22, FALSE())</f>
        <v>#VALUE!</v>
      </c>
      <c r="BH482" s="109"/>
    </row>
    <row r="483" s="193" customFormat="true" ht="12.75" hidden="false" customHeight="true" outlineLevel="0" collapsed="false">
      <c r="A483" s="133" t="s">
        <v>1085</v>
      </c>
      <c r="B483" s="86" t="e">
        <f aca="false">VLOOKUP($A483,#REF!, 34, FALSE())</f>
        <v>#VALUE!</v>
      </c>
      <c r="C483" s="87" t="str">
        <f aca="false">CONCATENATE("unused_",A483)</f>
        <v>unused_UPHY2_TX4P</v>
      </c>
      <c r="D483" s="88" t="e">
        <f aca="false">IF(LEN(VLOOKUP($A483,#REF!,8,FALSE())),LEFT(VLOOKUP($A483,#REF!,8,FALSE()),LEN(VLOOKUP($A483,#REF!,8,FALSE()))-2),"")</f>
        <v>#VALUE!</v>
      </c>
      <c r="E483" s="89" t="e">
        <f aca="false">IF(LEN(VLOOKUP($A483,#REF!,4,FALSE())),IF(INDEX(#REF!,MATCH($A483,#REF!,0),1),LEFT(VLOOKUP($A483,#REF!,4,FALSE()),LEN(VLOOKUP($A483,#REF!,4,FALSE()))-2),CONCATENATE(LEFT(VLOOKUP($A483,#REF!,4,FALSE()),LEN(VLOOKUP($A483,#REF!,4,FALSE()))-2),"*")),"")</f>
        <v>#VALUE!</v>
      </c>
      <c r="F483" s="90" t="e">
        <f aca="false">IF(LEN(VLOOKUP($A483,#REF!,5,FALSE())),IF(INDEX(#REF!,MATCH($A483,#REF!,0),2),LEFT(VLOOKUP($A483,#REF!,5,FALSE()),LEN(VLOOKUP($A483,#REF!,5,FALSE()))-2),CONCATENATE(LEFT(VLOOKUP($A483,#REF!,5,FALSE()),LEN(VLOOKUP($A483,#REF!,5,FALSE()))-2),"*")),"")</f>
        <v>#VALUE!</v>
      </c>
      <c r="G483" s="90" t="e">
        <f aca="false">IF(LEN(VLOOKUP($A483,#REF!,6,FALSE())),IF(INDEX(#REF!,MATCH($A483,#REF!,0),3),LEFT(VLOOKUP($A483,#REF!,6,FALSE()),LEN(VLOOKUP($A483,#REF!,6,FALSE()))-2),CONCATENATE(LEFT(VLOOKUP($A483,#REF!,6,FALSE()),LEN(VLOOKUP($A483,#REF!,6,FALSE()))-2),"*")),"")</f>
        <v>#VALUE!</v>
      </c>
      <c r="H483" s="91" t="e">
        <f aca="false">IF(LEN(VLOOKUP($A483,#REF!,7,FALSE())),IF(INDEX(#REF!,MATCH($A483,#REF!,0),4),LEFT(VLOOKUP($A483,#REF!,7,FALSE()),LEN(VLOOKUP($A483,#REF!,7,FALSE()))-2),CONCATENATE(LEFT(VLOOKUP($A483,#REF!,7,FALSE()),LEN(VLOOKUP($A483,#REF!,7,FALSE()))-2),"*")),"")</f>
        <v>#VALUE!</v>
      </c>
      <c r="I483" s="92" t="e">
        <f aca="false">IF(LEN(VLOOKUP($A483,#REF!,8,FALSE())),UPPER(RIGHT(VLOOKUP($A483,#REF!,8,FALSE()), 1)),"")</f>
        <v>#VALUE!</v>
      </c>
      <c r="J483" s="90" t="e">
        <f aca="false">IF(LEN(VLOOKUP($A483,#REF!,4,FALSE())),UPPER(RIGHT(VLOOKUP($A483,#REF!,4,FALSE()), 1)),"")</f>
        <v>#VALUE!</v>
      </c>
      <c r="K483" s="90" t="e">
        <f aca="false">IF(LEN(VLOOKUP($A483,#REF!,5,FALSE())),UPPER(RIGHT(VLOOKUP($A483,#REF!,5,FALSE()), 1)),"")</f>
        <v>#VALUE!</v>
      </c>
      <c r="L483" s="90" t="e">
        <f aca="false">IF(LEN(VLOOKUP($A483,#REF!,6,FALSE())),UPPER(RIGHT(VLOOKUP($A483,#REF!,6,FALSE()), 1)),"")</f>
        <v>#VALUE!</v>
      </c>
      <c r="M483" s="91" t="e">
        <f aca="false">IF(LEN(VLOOKUP($A483,#REF!,7,FALSE())),UPPER(RIGHT(VLOOKUP($A483,#REF!,7,FALSE()), 1)),"")</f>
        <v>#VALUE!</v>
      </c>
      <c r="N483" s="185"/>
      <c r="O483" s="185"/>
      <c r="P483" s="185"/>
      <c r="Q483" s="185"/>
      <c r="R483" s="185"/>
      <c r="S483" s="100" t="e">
        <f aca="false">HLOOKUP("Device Tree Pin Name",#REF!,MATCH($A483,#REF!,0),FALSE())</f>
        <v>#VALUE!</v>
      </c>
      <c r="T483" s="95" t="e">
        <f aca="false">HLOOKUP("power rail",#REF!,MATCH($A483,#REF!,0),FALSE())</f>
        <v>#VALUE!</v>
      </c>
      <c r="U483" s="96" t="e">
        <f aca="false">HLOOKUP("Wake Capable",#REF!,MATCH($A483,#REF!,0),FALSE())</f>
        <v>#VALUE!</v>
      </c>
      <c r="V483" s="96" t="e">
        <f aca="false">HLOOKUP("Strap",#REF!,MATCH($A483,#REF!,0),FALSE())</f>
        <v>#VALUE!</v>
      </c>
      <c r="W483" s="96"/>
      <c r="X483" s="96"/>
      <c r="Y483" s="96"/>
      <c r="Z483" s="95"/>
      <c r="AA483" s="95" t="e">
        <f aca="false">HLOOKUP("Pad type",#REF!,MATCH($A483,#REF!,0),FALSE())</f>
        <v>#VALUE!</v>
      </c>
      <c r="AB483" s="100"/>
      <c r="AC483" s="100" t="e">
        <f aca="false">HLOOKUP("POR Pin State",#REF!,MATCH($A483,#REF!,0),FALSE())</f>
        <v>#VALUE!</v>
      </c>
      <c r="AD483" s="187"/>
      <c r="AE483" s="187"/>
      <c r="AF483" s="187"/>
      <c r="AG483" s="187"/>
      <c r="AH483" s="188"/>
      <c r="AI483" s="188"/>
      <c r="AJ483" s="189"/>
      <c r="AK483" s="189"/>
      <c r="AL483" s="189"/>
      <c r="AM483" s="189"/>
      <c r="AN483" s="189"/>
      <c r="AO483" s="189"/>
      <c r="AP483" s="189"/>
      <c r="AQ483" s="207" t="s">
        <v>1086</v>
      </c>
      <c r="AR483" s="104"/>
      <c r="AS483" s="104"/>
      <c r="AT483" s="104"/>
      <c r="AU483" s="104"/>
      <c r="AV483" s="104"/>
      <c r="AW483" s="104"/>
      <c r="AX483" s="104"/>
      <c r="AY483" s="104"/>
      <c r="AZ483" s="104"/>
      <c r="BA483" s="104"/>
      <c r="BB483" s="162"/>
      <c r="BC483" s="104"/>
      <c r="BD483" s="191"/>
      <c r="BE483" s="195" t="s">
        <v>1085</v>
      </c>
      <c r="BF483" s="108" t="e">
        <f aca="false">VLOOKUP($A483,#REF!, 34, FALSE())</f>
        <v>#VALUE!</v>
      </c>
      <c r="BG483" s="418" t="e">
        <f aca="false">VLOOKUP($A483,#REF!, 22, FALSE())</f>
        <v>#VALUE!</v>
      </c>
      <c r="BH483" s="109"/>
    </row>
    <row r="484" s="193" customFormat="true" ht="12.75" hidden="false" customHeight="true" outlineLevel="0" collapsed="false">
      <c r="A484" s="133" t="s">
        <v>1087</v>
      </c>
      <c r="B484" s="86" t="e">
        <f aca="false">VLOOKUP($A484,#REF!, 34, FALSE())</f>
        <v>#VALUE!</v>
      </c>
      <c r="C484" s="87" t="str">
        <f aca="false">CONCATENATE("unused_",A484)</f>
        <v>unused_UPHY2_TX4N</v>
      </c>
      <c r="D484" s="88" t="e">
        <f aca="false">IF(LEN(VLOOKUP($A484,#REF!,8,FALSE())),LEFT(VLOOKUP($A484,#REF!,8,FALSE()),LEN(VLOOKUP($A484,#REF!,8,FALSE()))-2),"")</f>
        <v>#VALUE!</v>
      </c>
      <c r="E484" s="89" t="e">
        <f aca="false">IF(LEN(VLOOKUP($A484,#REF!,4,FALSE())),IF(INDEX(#REF!,MATCH($A484,#REF!,0),1),LEFT(VLOOKUP($A484,#REF!,4,FALSE()),LEN(VLOOKUP($A484,#REF!,4,FALSE()))-2),CONCATENATE(LEFT(VLOOKUP($A484,#REF!,4,FALSE()),LEN(VLOOKUP($A484,#REF!,4,FALSE()))-2),"*")),"")</f>
        <v>#VALUE!</v>
      </c>
      <c r="F484" s="90" t="e">
        <f aca="false">IF(LEN(VLOOKUP($A484,#REF!,5,FALSE())),IF(INDEX(#REF!,MATCH($A484,#REF!,0),2),LEFT(VLOOKUP($A484,#REF!,5,FALSE()),LEN(VLOOKUP($A484,#REF!,5,FALSE()))-2),CONCATENATE(LEFT(VLOOKUP($A484,#REF!,5,FALSE()),LEN(VLOOKUP($A484,#REF!,5,FALSE()))-2),"*")),"")</f>
        <v>#VALUE!</v>
      </c>
      <c r="G484" s="90" t="e">
        <f aca="false">IF(LEN(VLOOKUP($A484,#REF!,6,FALSE())),IF(INDEX(#REF!,MATCH($A484,#REF!,0),3),LEFT(VLOOKUP($A484,#REF!,6,FALSE()),LEN(VLOOKUP($A484,#REF!,6,FALSE()))-2),CONCATENATE(LEFT(VLOOKUP($A484,#REF!,6,FALSE()),LEN(VLOOKUP($A484,#REF!,6,FALSE()))-2),"*")),"")</f>
        <v>#VALUE!</v>
      </c>
      <c r="H484" s="91" t="e">
        <f aca="false">IF(LEN(VLOOKUP($A484,#REF!,7,FALSE())),IF(INDEX(#REF!,MATCH($A484,#REF!,0),4),LEFT(VLOOKUP($A484,#REF!,7,FALSE()),LEN(VLOOKUP($A484,#REF!,7,FALSE()))-2),CONCATENATE(LEFT(VLOOKUP($A484,#REF!,7,FALSE()),LEN(VLOOKUP($A484,#REF!,7,FALSE()))-2),"*")),"")</f>
        <v>#VALUE!</v>
      </c>
      <c r="I484" s="92" t="e">
        <f aca="false">IF(LEN(VLOOKUP($A484,#REF!,8,FALSE())),UPPER(RIGHT(VLOOKUP($A484,#REF!,8,FALSE()), 1)),"")</f>
        <v>#VALUE!</v>
      </c>
      <c r="J484" s="90" t="e">
        <f aca="false">IF(LEN(VLOOKUP($A484,#REF!,4,FALSE())),UPPER(RIGHT(VLOOKUP($A484,#REF!,4,FALSE()), 1)),"")</f>
        <v>#VALUE!</v>
      </c>
      <c r="K484" s="90" t="e">
        <f aca="false">IF(LEN(VLOOKUP($A484,#REF!,5,FALSE())),UPPER(RIGHT(VLOOKUP($A484,#REF!,5,FALSE()), 1)),"")</f>
        <v>#VALUE!</v>
      </c>
      <c r="L484" s="90" t="e">
        <f aca="false">IF(LEN(VLOOKUP($A484,#REF!,6,FALSE())),UPPER(RIGHT(VLOOKUP($A484,#REF!,6,FALSE()), 1)),"")</f>
        <v>#VALUE!</v>
      </c>
      <c r="M484" s="91" t="e">
        <f aca="false">IF(LEN(VLOOKUP($A484,#REF!,7,FALSE())),UPPER(RIGHT(VLOOKUP($A484,#REF!,7,FALSE()), 1)),"")</f>
        <v>#VALUE!</v>
      </c>
      <c r="N484" s="185"/>
      <c r="O484" s="185"/>
      <c r="P484" s="185"/>
      <c r="Q484" s="185"/>
      <c r="R484" s="185"/>
      <c r="S484" s="100" t="e">
        <f aca="false">HLOOKUP("Device Tree Pin Name",#REF!,MATCH($A484,#REF!,0),FALSE())</f>
        <v>#VALUE!</v>
      </c>
      <c r="T484" s="95" t="e">
        <f aca="false">HLOOKUP("power rail",#REF!,MATCH($A484,#REF!,0),FALSE())</f>
        <v>#VALUE!</v>
      </c>
      <c r="U484" s="96" t="e">
        <f aca="false">HLOOKUP("Wake Capable",#REF!,MATCH($A484,#REF!,0),FALSE())</f>
        <v>#VALUE!</v>
      </c>
      <c r="V484" s="96" t="e">
        <f aca="false">HLOOKUP("Strap",#REF!,MATCH($A484,#REF!,0),FALSE())</f>
        <v>#VALUE!</v>
      </c>
      <c r="W484" s="96"/>
      <c r="X484" s="96"/>
      <c r="Y484" s="96"/>
      <c r="Z484" s="95"/>
      <c r="AA484" s="95" t="e">
        <f aca="false">HLOOKUP("Pad type",#REF!,MATCH($A484,#REF!,0),FALSE())</f>
        <v>#VALUE!</v>
      </c>
      <c r="AB484" s="100"/>
      <c r="AC484" s="100" t="e">
        <f aca="false">HLOOKUP("POR Pin State",#REF!,MATCH($A484,#REF!,0),FALSE())</f>
        <v>#VALUE!</v>
      </c>
      <c r="AD484" s="187"/>
      <c r="AE484" s="187"/>
      <c r="AF484" s="187"/>
      <c r="AG484" s="187"/>
      <c r="AH484" s="188"/>
      <c r="AI484" s="188"/>
      <c r="AJ484" s="189"/>
      <c r="AK484" s="189"/>
      <c r="AL484" s="189"/>
      <c r="AM484" s="189"/>
      <c r="AN484" s="189"/>
      <c r="AO484" s="189"/>
      <c r="AP484" s="189"/>
      <c r="AQ484" s="208" t="s">
        <v>1088</v>
      </c>
      <c r="AR484" s="104"/>
      <c r="AS484" s="104"/>
      <c r="AT484" s="104"/>
      <c r="AU484" s="104"/>
      <c r="AV484" s="104"/>
      <c r="AW484" s="104"/>
      <c r="AX484" s="104"/>
      <c r="AY484" s="104"/>
      <c r="AZ484" s="104"/>
      <c r="BA484" s="104"/>
      <c r="BB484" s="162"/>
      <c r="BC484" s="104"/>
      <c r="BD484" s="191"/>
      <c r="BE484" s="195" t="s">
        <v>1087</v>
      </c>
      <c r="BF484" s="108" t="e">
        <f aca="false">VLOOKUP($A484,#REF!, 34, FALSE())</f>
        <v>#VALUE!</v>
      </c>
      <c r="BG484" s="418" t="e">
        <f aca="false">VLOOKUP($A484,#REF!, 22, FALSE())</f>
        <v>#VALUE!</v>
      </c>
      <c r="BH484" s="109"/>
    </row>
    <row r="485" s="193" customFormat="true" ht="12.75" hidden="false" customHeight="true" outlineLevel="0" collapsed="false">
      <c r="A485" s="133" t="s">
        <v>1089</v>
      </c>
      <c r="B485" s="86" t="e">
        <f aca="false">VLOOKUP($A485,#REF!, 34, FALSE())</f>
        <v>#VALUE!</v>
      </c>
      <c r="C485" s="87" t="str">
        <f aca="false">CONCATENATE("unused_",A485)</f>
        <v>unused_UPHY2_RX5P</v>
      </c>
      <c r="D485" s="88" t="e">
        <f aca="false">IF(LEN(VLOOKUP($A485,#REF!,8,FALSE())),LEFT(VLOOKUP($A485,#REF!,8,FALSE()),LEN(VLOOKUP($A485,#REF!,8,FALSE()))-2),"")</f>
        <v>#VALUE!</v>
      </c>
      <c r="E485" s="89" t="e">
        <f aca="false">IF(LEN(VLOOKUP($A485,#REF!,4,FALSE())),IF(INDEX(#REF!,MATCH($A485,#REF!,0),1),LEFT(VLOOKUP($A485,#REF!,4,FALSE()),LEN(VLOOKUP($A485,#REF!,4,FALSE()))-2),CONCATENATE(LEFT(VLOOKUP($A485,#REF!,4,FALSE()),LEN(VLOOKUP($A485,#REF!,4,FALSE()))-2),"*")),"")</f>
        <v>#VALUE!</v>
      </c>
      <c r="F485" s="90" t="e">
        <f aca="false">IF(LEN(VLOOKUP($A485,#REF!,5,FALSE())),IF(INDEX(#REF!,MATCH($A485,#REF!,0),2),LEFT(VLOOKUP($A485,#REF!,5,FALSE()),LEN(VLOOKUP($A485,#REF!,5,FALSE()))-2),CONCATENATE(LEFT(VLOOKUP($A485,#REF!,5,FALSE()),LEN(VLOOKUP($A485,#REF!,5,FALSE()))-2),"*")),"")</f>
        <v>#VALUE!</v>
      </c>
      <c r="G485" s="90" t="e">
        <f aca="false">IF(LEN(VLOOKUP($A485,#REF!,6,FALSE())),IF(INDEX(#REF!,MATCH($A485,#REF!,0),3),LEFT(VLOOKUP($A485,#REF!,6,FALSE()),LEN(VLOOKUP($A485,#REF!,6,FALSE()))-2),CONCATENATE(LEFT(VLOOKUP($A485,#REF!,6,FALSE()),LEN(VLOOKUP($A485,#REF!,6,FALSE()))-2),"*")),"")</f>
        <v>#VALUE!</v>
      </c>
      <c r="H485" s="91" t="e">
        <f aca="false">IF(LEN(VLOOKUP($A485,#REF!,7,FALSE())),IF(INDEX(#REF!,MATCH($A485,#REF!,0),4),LEFT(VLOOKUP($A485,#REF!,7,FALSE()),LEN(VLOOKUP($A485,#REF!,7,FALSE()))-2),CONCATENATE(LEFT(VLOOKUP($A485,#REF!,7,FALSE()),LEN(VLOOKUP($A485,#REF!,7,FALSE()))-2),"*")),"")</f>
        <v>#VALUE!</v>
      </c>
      <c r="I485" s="92" t="e">
        <f aca="false">IF(LEN(VLOOKUP($A485,#REF!,8,FALSE())),UPPER(RIGHT(VLOOKUP($A485,#REF!,8,FALSE()), 1)),"")</f>
        <v>#VALUE!</v>
      </c>
      <c r="J485" s="90" t="e">
        <f aca="false">IF(LEN(VLOOKUP($A485,#REF!,4,FALSE())),UPPER(RIGHT(VLOOKUP($A485,#REF!,4,FALSE()), 1)),"")</f>
        <v>#VALUE!</v>
      </c>
      <c r="K485" s="90" t="e">
        <f aca="false">IF(LEN(VLOOKUP($A485,#REF!,5,FALSE())),UPPER(RIGHT(VLOOKUP($A485,#REF!,5,FALSE()), 1)),"")</f>
        <v>#VALUE!</v>
      </c>
      <c r="L485" s="90" t="e">
        <f aca="false">IF(LEN(VLOOKUP($A485,#REF!,6,FALSE())),UPPER(RIGHT(VLOOKUP($A485,#REF!,6,FALSE()), 1)),"")</f>
        <v>#VALUE!</v>
      </c>
      <c r="M485" s="91" t="e">
        <f aca="false">IF(LEN(VLOOKUP($A485,#REF!,7,FALSE())),UPPER(RIGHT(VLOOKUP($A485,#REF!,7,FALSE()), 1)),"")</f>
        <v>#VALUE!</v>
      </c>
      <c r="N485" s="185"/>
      <c r="O485" s="185"/>
      <c r="P485" s="185"/>
      <c r="Q485" s="185"/>
      <c r="R485" s="185"/>
      <c r="S485" s="100" t="e">
        <f aca="false">HLOOKUP("Device Tree Pin Name",#REF!,MATCH($A485,#REF!,0),FALSE())</f>
        <v>#VALUE!</v>
      </c>
      <c r="T485" s="95" t="e">
        <f aca="false">HLOOKUP("power rail",#REF!,MATCH($A485,#REF!,0),FALSE())</f>
        <v>#VALUE!</v>
      </c>
      <c r="U485" s="96" t="e">
        <f aca="false">HLOOKUP("Wake Capable",#REF!,MATCH($A485,#REF!,0),FALSE())</f>
        <v>#VALUE!</v>
      </c>
      <c r="V485" s="96" t="e">
        <f aca="false">HLOOKUP("Strap",#REF!,MATCH($A485,#REF!,0),FALSE())</f>
        <v>#VALUE!</v>
      </c>
      <c r="W485" s="96"/>
      <c r="X485" s="96"/>
      <c r="Y485" s="96"/>
      <c r="Z485" s="95"/>
      <c r="AA485" s="95" t="e">
        <f aca="false">HLOOKUP("Pad type",#REF!,MATCH($A485,#REF!,0),FALSE())</f>
        <v>#VALUE!</v>
      </c>
      <c r="AB485" s="100"/>
      <c r="AC485" s="100" t="e">
        <f aca="false">HLOOKUP("POR Pin State",#REF!,MATCH($A485,#REF!,0),FALSE())</f>
        <v>#VALUE!</v>
      </c>
      <c r="AD485" s="187"/>
      <c r="AE485" s="187"/>
      <c r="AF485" s="187"/>
      <c r="AG485" s="187"/>
      <c r="AH485" s="188"/>
      <c r="AI485" s="188"/>
      <c r="AJ485" s="189"/>
      <c r="AK485" s="189"/>
      <c r="AL485" s="189"/>
      <c r="AM485" s="189"/>
      <c r="AN485" s="189"/>
      <c r="AO485" s="189"/>
      <c r="AP485" s="189"/>
      <c r="AQ485" s="207" t="s">
        <v>1090</v>
      </c>
      <c r="AR485" s="104"/>
      <c r="AS485" s="104"/>
      <c r="AT485" s="104"/>
      <c r="AU485" s="104"/>
      <c r="AV485" s="104"/>
      <c r="AW485" s="104"/>
      <c r="AX485" s="104"/>
      <c r="AY485" s="104"/>
      <c r="AZ485" s="104"/>
      <c r="BA485" s="104"/>
      <c r="BB485" s="162"/>
      <c r="BC485" s="104"/>
      <c r="BD485" s="191"/>
      <c r="BE485" s="195" t="s">
        <v>1089</v>
      </c>
      <c r="BF485" s="108" t="e">
        <f aca="false">VLOOKUP($A485,#REF!, 34, FALSE())</f>
        <v>#VALUE!</v>
      </c>
      <c r="BG485" s="418" t="e">
        <f aca="false">VLOOKUP($A485,#REF!, 22, FALSE())</f>
        <v>#VALUE!</v>
      </c>
      <c r="BH485" s="109"/>
    </row>
    <row r="486" s="193" customFormat="true" ht="12.75" hidden="false" customHeight="true" outlineLevel="0" collapsed="false">
      <c r="A486" s="133" t="s">
        <v>1091</v>
      </c>
      <c r="B486" s="86" t="e">
        <f aca="false">VLOOKUP($A486,#REF!, 34, FALSE())</f>
        <v>#VALUE!</v>
      </c>
      <c r="C486" s="87" t="str">
        <f aca="false">CONCATENATE("unused_",A486)</f>
        <v>unused_UPHY2_RX5N</v>
      </c>
      <c r="D486" s="88" t="e">
        <f aca="false">IF(LEN(VLOOKUP($A486,#REF!,8,FALSE())),LEFT(VLOOKUP($A486,#REF!,8,FALSE()),LEN(VLOOKUP($A486,#REF!,8,FALSE()))-2),"")</f>
        <v>#VALUE!</v>
      </c>
      <c r="E486" s="89" t="e">
        <f aca="false">IF(LEN(VLOOKUP($A486,#REF!,4,FALSE())),IF(INDEX(#REF!,MATCH($A486,#REF!,0),1),LEFT(VLOOKUP($A486,#REF!,4,FALSE()),LEN(VLOOKUP($A486,#REF!,4,FALSE()))-2),CONCATENATE(LEFT(VLOOKUP($A486,#REF!,4,FALSE()),LEN(VLOOKUP($A486,#REF!,4,FALSE()))-2),"*")),"")</f>
        <v>#VALUE!</v>
      </c>
      <c r="F486" s="90" t="e">
        <f aca="false">IF(LEN(VLOOKUP($A486,#REF!,5,FALSE())),IF(INDEX(#REF!,MATCH($A486,#REF!,0),2),LEFT(VLOOKUP($A486,#REF!,5,FALSE()),LEN(VLOOKUP($A486,#REF!,5,FALSE()))-2),CONCATENATE(LEFT(VLOOKUP($A486,#REF!,5,FALSE()),LEN(VLOOKUP($A486,#REF!,5,FALSE()))-2),"*")),"")</f>
        <v>#VALUE!</v>
      </c>
      <c r="G486" s="90" t="e">
        <f aca="false">IF(LEN(VLOOKUP($A486,#REF!,6,FALSE())),IF(INDEX(#REF!,MATCH($A486,#REF!,0),3),LEFT(VLOOKUP($A486,#REF!,6,FALSE()),LEN(VLOOKUP($A486,#REF!,6,FALSE()))-2),CONCATENATE(LEFT(VLOOKUP($A486,#REF!,6,FALSE()),LEN(VLOOKUP($A486,#REF!,6,FALSE()))-2),"*")),"")</f>
        <v>#VALUE!</v>
      </c>
      <c r="H486" s="91" t="e">
        <f aca="false">IF(LEN(VLOOKUP($A486,#REF!,7,FALSE())),IF(INDEX(#REF!,MATCH($A486,#REF!,0),4),LEFT(VLOOKUP($A486,#REF!,7,FALSE()),LEN(VLOOKUP($A486,#REF!,7,FALSE()))-2),CONCATENATE(LEFT(VLOOKUP($A486,#REF!,7,FALSE()),LEN(VLOOKUP($A486,#REF!,7,FALSE()))-2),"*")),"")</f>
        <v>#VALUE!</v>
      </c>
      <c r="I486" s="92" t="e">
        <f aca="false">IF(LEN(VLOOKUP($A486,#REF!,8,FALSE())),UPPER(RIGHT(VLOOKUP($A486,#REF!,8,FALSE()), 1)),"")</f>
        <v>#VALUE!</v>
      </c>
      <c r="J486" s="90" t="e">
        <f aca="false">IF(LEN(VLOOKUP($A486,#REF!,4,FALSE())),UPPER(RIGHT(VLOOKUP($A486,#REF!,4,FALSE()), 1)),"")</f>
        <v>#VALUE!</v>
      </c>
      <c r="K486" s="90" t="e">
        <f aca="false">IF(LEN(VLOOKUP($A486,#REF!,5,FALSE())),UPPER(RIGHT(VLOOKUP($A486,#REF!,5,FALSE()), 1)),"")</f>
        <v>#VALUE!</v>
      </c>
      <c r="L486" s="90" t="e">
        <f aca="false">IF(LEN(VLOOKUP($A486,#REF!,6,FALSE())),UPPER(RIGHT(VLOOKUP($A486,#REF!,6,FALSE()), 1)),"")</f>
        <v>#VALUE!</v>
      </c>
      <c r="M486" s="91" t="e">
        <f aca="false">IF(LEN(VLOOKUP($A486,#REF!,7,FALSE())),UPPER(RIGHT(VLOOKUP($A486,#REF!,7,FALSE()), 1)),"")</f>
        <v>#VALUE!</v>
      </c>
      <c r="N486" s="185"/>
      <c r="O486" s="185"/>
      <c r="P486" s="185"/>
      <c r="Q486" s="185"/>
      <c r="R486" s="185"/>
      <c r="S486" s="100" t="e">
        <f aca="false">HLOOKUP("Device Tree Pin Name",#REF!,MATCH($A486,#REF!,0),FALSE())</f>
        <v>#VALUE!</v>
      </c>
      <c r="T486" s="95" t="e">
        <f aca="false">HLOOKUP("power rail",#REF!,MATCH($A486,#REF!,0),FALSE())</f>
        <v>#VALUE!</v>
      </c>
      <c r="U486" s="96" t="e">
        <f aca="false">HLOOKUP("Wake Capable",#REF!,MATCH($A486,#REF!,0),FALSE())</f>
        <v>#VALUE!</v>
      </c>
      <c r="V486" s="96" t="e">
        <f aca="false">HLOOKUP("Strap",#REF!,MATCH($A486,#REF!,0),FALSE())</f>
        <v>#VALUE!</v>
      </c>
      <c r="W486" s="96"/>
      <c r="X486" s="96"/>
      <c r="Y486" s="96"/>
      <c r="Z486" s="95"/>
      <c r="AA486" s="95" t="e">
        <f aca="false">HLOOKUP("Pad type",#REF!,MATCH($A486,#REF!,0),FALSE())</f>
        <v>#VALUE!</v>
      </c>
      <c r="AB486" s="100"/>
      <c r="AC486" s="100" t="e">
        <f aca="false">HLOOKUP("POR Pin State",#REF!,MATCH($A486,#REF!,0),FALSE())</f>
        <v>#VALUE!</v>
      </c>
      <c r="AD486" s="187"/>
      <c r="AE486" s="187"/>
      <c r="AF486" s="187"/>
      <c r="AG486" s="187"/>
      <c r="AH486" s="188"/>
      <c r="AI486" s="188"/>
      <c r="AJ486" s="189"/>
      <c r="AK486" s="189"/>
      <c r="AL486" s="189"/>
      <c r="AM486" s="189"/>
      <c r="AN486" s="189"/>
      <c r="AO486" s="189"/>
      <c r="AP486" s="189"/>
      <c r="AQ486" s="208" t="s">
        <v>1092</v>
      </c>
      <c r="AR486" s="104"/>
      <c r="AS486" s="104"/>
      <c r="AT486" s="104"/>
      <c r="AU486" s="104"/>
      <c r="AV486" s="104"/>
      <c r="AW486" s="104"/>
      <c r="AX486" s="104"/>
      <c r="AY486" s="104"/>
      <c r="AZ486" s="104"/>
      <c r="BA486" s="104"/>
      <c r="BB486" s="162"/>
      <c r="BC486" s="104"/>
      <c r="BD486" s="191"/>
      <c r="BE486" s="195" t="s">
        <v>1091</v>
      </c>
      <c r="BF486" s="108" t="e">
        <f aca="false">VLOOKUP($A486,#REF!, 34, FALSE())</f>
        <v>#VALUE!</v>
      </c>
      <c r="BG486" s="418" t="e">
        <f aca="false">VLOOKUP($A486,#REF!, 22, FALSE())</f>
        <v>#VALUE!</v>
      </c>
      <c r="BH486" s="109"/>
    </row>
    <row r="487" s="193" customFormat="true" ht="12.75" hidden="false" customHeight="true" outlineLevel="0" collapsed="false">
      <c r="A487" s="133" t="s">
        <v>1093</v>
      </c>
      <c r="B487" s="86" t="e">
        <f aca="false">VLOOKUP($A487,#REF!, 34, FALSE())</f>
        <v>#VALUE!</v>
      </c>
      <c r="C487" s="87" t="str">
        <f aca="false">CONCATENATE("unused_",A487)</f>
        <v>unused_UPHY2_TX5P</v>
      </c>
      <c r="D487" s="88" t="e">
        <f aca="false">IF(LEN(VLOOKUP($A487,#REF!,8,FALSE())),LEFT(VLOOKUP($A487,#REF!,8,FALSE()),LEN(VLOOKUP($A487,#REF!,8,FALSE()))-2),"")</f>
        <v>#VALUE!</v>
      </c>
      <c r="E487" s="89" t="e">
        <f aca="false">IF(LEN(VLOOKUP($A487,#REF!,4,FALSE())),IF(INDEX(#REF!,MATCH($A487,#REF!,0),1),LEFT(VLOOKUP($A487,#REF!,4,FALSE()),LEN(VLOOKUP($A487,#REF!,4,FALSE()))-2),CONCATENATE(LEFT(VLOOKUP($A487,#REF!,4,FALSE()),LEN(VLOOKUP($A487,#REF!,4,FALSE()))-2),"*")),"")</f>
        <v>#VALUE!</v>
      </c>
      <c r="F487" s="90" t="e">
        <f aca="false">IF(LEN(VLOOKUP($A487,#REF!,5,FALSE())),IF(INDEX(#REF!,MATCH($A487,#REF!,0),2),LEFT(VLOOKUP($A487,#REF!,5,FALSE()),LEN(VLOOKUP($A487,#REF!,5,FALSE()))-2),CONCATENATE(LEFT(VLOOKUP($A487,#REF!,5,FALSE()),LEN(VLOOKUP($A487,#REF!,5,FALSE()))-2),"*")),"")</f>
        <v>#VALUE!</v>
      </c>
      <c r="G487" s="90" t="e">
        <f aca="false">IF(LEN(VLOOKUP($A487,#REF!,6,FALSE())),IF(INDEX(#REF!,MATCH($A487,#REF!,0),3),LEFT(VLOOKUP($A487,#REF!,6,FALSE()),LEN(VLOOKUP($A487,#REF!,6,FALSE()))-2),CONCATENATE(LEFT(VLOOKUP($A487,#REF!,6,FALSE()),LEN(VLOOKUP($A487,#REF!,6,FALSE()))-2),"*")),"")</f>
        <v>#VALUE!</v>
      </c>
      <c r="H487" s="91" t="e">
        <f aca="false">IF(LEN(VLOOKUP($A487,#REF!,7,FALSE())),IF(INDEX(#REF!,MATCH($A487,#REF!,0),4),LEFT(VLOOKUP($A487,#REF!,7,FALSE()),LEN(VLOOKUP($A487,#REF!,7,FALSE()))-2),CONCATENATE(LEFT(VLOOKUP($A487,#REF!,7,FALSE()),LEN(VLOOKUP($A487,#REF!,7,FALSE()))-2),"*")),"")</f>
        <v>#VALUE!</v>
      </c>
      <c r="I487" s="92" t="e">
        <f aca="false">IF(LEN(VLOOKUP($A487,#REF!,8,FALSE())),UPPER(RIGHT(VLOOKUP($A487,#REF!,8,FALSE()), 1)),"")</f>
        <v>#VALUE!</v>
      </c>
      <c r="J487" s="90" t="e">
        <f aca="false">IF(LEN(VLOOKUP($A487,#REF!,4,FALSE())),UPPER(RIGHT(VLOOKUP($A487,#REF!,4,FALSE()), 1)),"")</f>
        <v>#VALUE!</v>
      </c>
      <c r="K487" s="90" t="e">
        <f aca="false">IF(LEN(VLOOKUP($A487,#REF!,5,FALSE())),UPPER(RIGHT(VLOOKUP($A487,#REF!,5,FALSE()), 1)),"")</f>
        <v>#VALUE!</v>
      </c>
      <c r="L487" s="90" t="e">
        <f aca="false">IF(LEN(VLOOKUP($A487,#REF!,6,FALSE())),UPPER(RIGHT(VLOOKUP($A487,#REF!,6,FALSE()), 1)),"")</f>
        <v>#VALUE!</v>
      </c>
      <c r="M487" s="91" t="e">
        <f aca="false">IF(LEN(VLOOKUP($A487,#REF!,7,FALSE())),UPPER(RIGHT(VLOOKUP($A487,#REF!,7,FALSE()), 1)),"")</f>
        <v>#VALUE!</v>
      </c>
      <c r="N487" s="185"/>
      <c r="O487" s="185"/>
      <c r="P487" s="185"/>
      <c r="Q487" s="185"/>
      <c r="R487" s="185"/>
      <c r="S487" s="100" t="e">
        <f aca="false">HLOOKUP("Device Tree Pin Name",#REF!,MATCH($A487,#REF!,0),FALSE())</f>
        <v>#VALUE!</v>
      </c>
      <c r="T487" s="95" t="e">
        <f aca="false">HLOOKUP("power rail",#REF!,MATCH($A487,#REF!,0),FALSE())</f>
        <v>#VALUE!</v>
      </c>
      <c r="U487" s="96" t="e">
        <f aca="false">HLOOKUP("Wake Capable",#REF!,MATCH($A487,#REF!,0),FALSE())</f>
        <v>#VALUE!</v>
      </c>
      <c r="V487" s="96" t="e">
        <f aca="false">HLOOKUP("Strap",#REF!,MATCH($A487,#REF!,0),FALSE())</f>
        <v>#VALUE!</v>
      </c>
      <c r="W487" s="96"/>
      <c r="X487" s="96"/>
      <c r="Y487" s="96"/>
      <c r="Z487" s="95"/>
      <c r="AA487" s="95" t="e">
        <f aca="false">HLOOKUP("Pad type",#REF!,MATCH($A487,#REF!,0),FALSE())</f>
        <v>#VALUE!</v>
      </c>
      <c r="AB487" s="100"/>
      <c r="AC487" s="100" t="e">
        <f aca="false">HLOOKUP("POR Pin State",#REF!,MATCH($A487,#REF!,0),FALSE())</f>
        <v>#VALUE!</v>
      </c>
      <c r="AD487" s="187"/>
      <c r="AE487" s="187"/>
      <c r="AF487" s="187"/>
      <c r="AG487" s="187"/>
      <c r="AH487" s="188"/>
      <c r="AI487" s="188"/>
      <c r="AJ487" s="189"/>
      <c r="AK487" s="189"/>
      <c r="AL487" s="189"/>
      <c r="AM487" s="189"/>
      <c r="AN487" s="189"/>
      <c r="AO487" s="189"/>
      <c r="AP487" s="189"/>
      <c r="AQ487" s="207" t="s">
        <v>1094</v>
      </c>
      <c r="AR487" s="104"/>
      <c r="AS487" s="104"/>
      <c r="AT487" s="104"/>
      <c r="AU487" s="104"/>
      <c r="AV487" s="104"/>
      <c r="AW487" s="104"/>
      <c r="AX487" s="104"/>
      <c r="AY487" s="104"/>
      <c r="AZ487" s="104"/>
      <c r="BA487" s="104"/>
      <c r="BB487" s="162"/>
      <c r="BC487" s="104"/>
      <c r="BD487" s="191"/>
      <c r="BE487" s="195" t="s">
        <v>1093</v>
      </c>
      <c r="BF487" s="108" t="e">
        <f aca="false">VLOOKUP($A487,#REF!, 34, FALSE())</f>
        <v>#VALUE!</v>
      </c>
      <c r="BG487" s="418" t="e">
        <f aca="false">VLOOKUP($A487,#REF!, 22, FALSE())</f>
        <v>#VALUE!</v>
      </c>
      <c r="BH487" s="109"/>
    </row>
    <row r="488" s="193" customFormat="true" ht="12.75" hidden="false" customHeight="true" outlineLevel="0" collapsed="false">
      <c r="A488" s="133" t="s">
        <v>1095</v>
      </c>
      <c r="B488" s="86" t="e">
        <f aca="false">VLOOKUP($A488,#REF!, 34, FALSE())</f>
        <v>#VALUE!</v>
      </c>
      <c r="C488" s="87" t="str">
        <f aca="false">CONCATENATE("unused_",A488)</f>
        <v>unused_UPHY2_TX5N</v>
      </c>
      <c r="D488" s="88" t="e">
        <f aca="false">IF(LEN(VLOOKUP($A488,#REF!,8,FALSE())),LEFT(VLOOKUP($A488,#REF!,8,FALSE()),LEN(VLOOKUP($A488,#REF!,8,FALSE()))-2),"")</f>
        <v>#VALUE!</v>
      </c>
      <c r="E488" s="89" t="e">
        <f aca="false">IF(LEN(VLOOKUP($A488,#REF!,4,FALSE())),IF(INDEX(#REF!,MATCH($A488,#REF!,0),1),LEFT(VLOOKUP($A488,#REF!,4,FALSE()),LEN(VLOOKUP($A488,#REF!,4,FALSE()))-2),CONCATENATE(LEFT(VLOOKUP($A488,#REF!,4,FALSE()),LEN(VLOOKUP($A488,#REF!,4,FALSE()))-2),"*")),"")</f>
        <v>#VALUE!</v>
      </c>
      <c r="F488" s="90" t="e">
        <f aca="false">IF(LEN(VLOOKUP($A488,#REF!,5,FALSE())),IF(INDEX(#REF!,MATCH($A488,#REF!,0),2),LEFT(VLOOKUP($A488,#REF!,5,FALSE()),LEN(VLOOKUP($A488,#REF!,5,FALSE()))-2),CONCATENATE(LEFT(VLOOKUP($A488,#REF!,5,FALSE()),LEN(VLOOKUP($A488,#REF!,5,FALSE()))-2),"*")),"")</f>
        <v>#VALUE!</v>
      </c>
      <c r="G488" s="90" t="e">
        <f aca="false">IF(LEN(VLOOKUP($A488,#REF!,6,FALSE())),IF(INDEX(#REF!,MATCH($A488,#REF!,0),3),LEFT(VLOOKUP($A488,#REF!,6,FALSE()),LEN(VLOOKUP($A488,#REF!,6,FALSE()))-2),CONCATENATE(LEFT(VLOOKUP($A488,#REF!,6,FALSE()),LEN(VLOOKUP($A488,#REF!,6,FALSE()))-2),"*")),"")</f>
        <v>#VALUE!</v>
      </c>
      <c r="H488" s="91" t="e">
        <f aca="false">IF(LEN(VLOOKUP($A488,#REF!,7,FALSE())),IF(INDEX(#REF!,MATCH($A488,#REF!,0),4),LEFT(VLOOKUP($A488,#REF!,7,FALSE()),LEN(VLOOKUP($A488,#REF!,7,FALSE()))-2),CONCATENATE(LEFT(VLOOKUP($A488,#REF!,7,FALSE()),LEN(VLOOKUP($A488,#REF!,7,FALSE()))-2),"*")),"")</f>
        <v>#VALUE!</v>
      </c>
      <c r="I488" s="92" t="e">
        <f aca="false">IF(LEN(VLOOKUP($A488,#REF!,8,FALSE())),UPPER(RIGHT(VLOOKUP($A488,#REF!,8,FALSE()), 1)),"")</f>
        <v>#VALUE!</v>
      </c>
      <c r="J488" s="90" t="e">
        <f aca="false">IF(LEN(VLOOKUP($A488,#REF!,4,FALSE())),UPPER(RIGHT(VLOOKUP($A488,#REF!,4,FALSE()), 1)),"")</f>
        <v>#VALUE!</v>
      </c>
      <c r="K488" s="90" t="e">
        <f aca="false">IF(LEN(VLOOKUP($A488,#REF!,5,FALSE())),UPPER(RIGHT(VLOOKUP($A488,#REF!,5,FALSE()), 1)),"")</f>
        <v>#VALUE!</v>
      </c>
      <c r="L488" s="90" t="e">
        <f aca="false">IF(LEN(VLOOKUP($A488,#REF!,6,FALSE())),UPPER(RIGHT(VLOOKUP($A488,#REF!,6,FALSE()), 1)),"")</f>
        <v>#VALUE!</v>
      </c>
      <c r="M488" s="91" t="e">
        <f aca="false">IF(LEN(VLOOKUP($A488,#REF!,7,FALSE())),UPPER(RIGHT(VLOOKUP($A488,#REF!,7,FALSE()), 1)),"")</f>
        <v>#VALUE!</v>
      </c>
      <c r="N488" s="185"/>
      <c r="O488" s="185"/>
      <c r="P488" s="185"/>
      <c r="Q488" s="185"/>
      <c r="R488" s="185"/>
      <c r="S488" s="100" t="e">
        <f aca="false">HLOOKUP("Device Tree Pin Name",#REF!,MATCH($A488,#REF!,0),FALSE())</f>
        <v>#VALUE!</v>
      </c>
      <c r="T488" s="95" t="e">
        <f aca="false">HLOOKUP("power rail",#REF!,MATCH($A488,#REF!,0),FALSE())</f>
        <v>#VALUE!</v>
      </c>
      <c r="U488" s="96" t="e">
        <f aca="false">HLOOKUP("Wake Capable",#REF!,MATCH($A488,#REF!,0),FALSE())</f>
        <v>#VALUE!</v>
      </c>
      <c r="V488" s="96" t="e">
        <f aca="false">HLOOKUP("Strap",#REF!,MATCH($A488,#REF!,0),FALSE())</f>
        <v>#VALUE!</v>
      </c>
      <c r="W488" s="96"/>
      <c r="X488" s="96"/>
      <c r="Y488" s="96"/>
      <c r="Z488" s="95"/>
      <c r="AA488" s="95" t="e">
        <f aca="false">HLOOKUP("Pad type",#REF!,MATCH($A488,#REF!,0),FALSE())</f>
        <v>#VALUE!</v>
      </c>
      <c r="AB488" s="100"/>
      <c r="AC488" s="100" t="e">
        <f aca="false">HLOOKUP("POR Pin State",#REF!,MATCH($A488,#REF!,0),FALSE())</f>
        <v>#VALUE!</v>
      </c>
      <c r="AD488" s="187"/>
      <c r="AE488" s="187"/>
      <c r="AF488" s="187"/>
      <c r="AG488" s="187"/>
      <c r="AH488" s="188"/>
      <c r="AI488" s="188"/>
      <c r="AJ488" s="189"/>
      <c r="AK488" s="189"/>
      <c r="AL488" s="189"/>
      <c r="AM488" s="189"/>
      <c r="AN488" s="189"/>
      <c r="AO488" s="189"/>
      <c r="AP488" s="189"/>
      <c r="AQ488" s="208" t="s">
        <v>1096</v>
      </c>
      <c r="AR488" s="104"/>
      <c r="AS488" s="104"/>
      <c r="AT488" s="104"/>
      <c r="AU488" s="104"/>
      <c r="AV488" s="104"/>
      <c r="AW488" s="104"/>
      <c r="AX488" s="104"/>
      <c r="AY488" s="104"/>
      <c r="AZ488" s="104"/>
      <c r="BA488" s="104"/>
      <c r="BB488" s="162"/>
      <c r="BC488" s="104"/>
      <c r="BD488" s="191"/>
      <c r="BE488" s="195" t="s">
        <v>1095</v>
      </c>
      <c r="BF488" s="108" t="e">
        <f aca="false">VLOOKUP($A488,#REF!, 34, FALSE())</f>
        <v>#VALUE!</v>
      </c>
      <c r="BG488" s="418" t="e">
        <f aca="false">VLOOKUP($A488,#REF!, 22, FALSE())</f>
        <v>#VALUE!</v>
      </c>
      <c r="BH488" s="109"/>
    </row>
    <row r="489" s="193" customFormat="true" ht="12.75" hidden="false" customHeight="true" outlineLevel="0" collapsed="false">
      <c r="A489" s="133" t="s">
        <v>1097</v>
      </c>
      <c r="B489" s="86" t="e">
        <f aca="false">VLOOKUP($A489,#REF!, 34, FALSE())</f>
        <v>#VALUE!</v>
      </c>
      <c r="C489" s="87" t="str">
        <f aca="false">CONCATENATE("unused_",A489)</f>
        <v>unused_UPHY2_RX6P</v>
      </c>
      <c r="D489" s="88" t="e">
        <f aca="false">IF(LEN(VLOOKUP($A489,#REF!,8,FALSE())),LEFT(VLOOKUP($A489,#REF!,8,FALSE()),LEN(VLOOKUP($A489,#REF!,8,FALSE()))-2),"")</f>
        <v>#VALUE!</v>
      </c>
      <c r="E489" s="89" t="e">
        <f aca="false">IF(LEN(VLOOKUP($A489,#REF!,4,FALSE())),IF(INDEX(#REF!,MATCH($A489,#REF!,0),1),LEFT(VLOOKUP($A489,#REF!,4,FALSE()),LEN(VLOOKUP($A489,#REF!,4,FALSE()))-2),CONCATENATE(LEFT(VLOOKUP($A489,#REF!,4,FALSE()),LEN(VLOOKUP($A489,#REF!,4,FALSE()))-2),"*")),"")</f>
        <v>#VALUE!</v>
      </c>
      <c r="F489" s="90" t="e">
        <f aca="false">IF(LEN(VLOOKUP($A489,#REF!,5,FALSE())),IF(INDEX(#REF!,MATCH($A489,#REF!,0),2),LEFT(VLOOKUP($A489,#REF!,5,FALSE()),LEN(VLOOKUP($A489,#REF!,5,FALSE()))-2),CONCATENATE(LEFT(VLOOKUP($A489,#REF!,5,FALSE()),LEN(VLOOKUP($A489,#REF!,5,FALSE()))-2),"*")),"")</f>
        <v>#VALUE!</v>
      </c>
      <c r="G489" s="90" t="e">
        <f aca="false">IF(LEN(VLOOKUP($A489,#REF!,6,FALSE())),IF(INDEX(#REF!,MATCH($A489,#REF!,0),3),LEFT(VLOOKUP($A489,#REF!,6,FALSE()),LEN(VLOOKUP($A489,#REF!,6,FALSE()))-2),CONCATENATE(LEFT(VLOOKUP($A489,#REF!,6,FALSE()),LEN(VLOOKUP($A489,#REF!,6,FALSE()))-2),"*")),"")</f>
        <v>#VALUE!</v>
      </c>
      <c r="H489" s="91" t="e">
        <f aca="false">IF(LEN(VLOOKUP($A489,#REF!,7,FALSE())),IF(INDEX(#REF!,MATCH($A489,#REF!,0),4),LEFT(VLOOKUP($A489,#REF!,7,FALSE()),LEN(VLOOKUP($A489,#REF!,7,FALSE()))-2),CONCATENATE(LEFT(VLOOKUP($A489,#REF!,7,FALSE()),LEN(VLOOKUP($A489,#REF!,7,FALSE()))-2),"*")),"")</f>
        <v>#VALUE!</v>
      </c>
      <c r="I489" s="92" t="e">
        <f aca="false">IF(LEN(VLOOKUP($A489,#REF!,8,FALSE())),UPPER(RIGHT(VLOOKUP($A489,#REF!,8,FALSE()), 1)),"")</f>
        <v>#VALUE!</v>
      </c>
      <c r="J489" s="90" t="e">
        <f aca="false">IF(LEN(VLOOKUP($A489,#REF!,4,FALSE())),UPPER(RIGHT(VLOOKUP($A489,#REF!,4,FALSE()), 1)),"")</f>
        <v>#VALUE!</v>
      </c>
      <c r="K489" s="90" t="e">
        <f aca="false">IF(LEN(VLOOKUP($A489,#REF!,5,FALSE())),UPPER(RIGHT(VLOOKUP($A489,#REF!,5,FALSE()), 1)),"")</f>
        <v>#VALUE!</v>
      </c>
      <c r="L489" s="90" t="e">
        <f aca="false">IF(LEN(VLOOKUP($A489,#REF!,6,FALSE())),UPPER(RIGHT(VLOOKUP($A489,#REF!,6,FALSE()), 1)),"")</f>
        <v>#VALUE!</v>
      </c>
      <c r="M489" s="91" t="e">
        <f aca="false">IF(LEN(VLOOKUP($A489,#REF!,7,FALSE())),UPPER(RIGHT(VLOOKUP($A489,#REF!,7,FALSE()), 1)),"")</f>
        <v>#VALUE!</v>
      </c>
      <c r="N489" s="185"/>
      <c r="O489" s="185"/>
      <c r="P489" s="185"/>
      <c r="Q489" s="185"/>
      <c r="R489" s="185"/>
      <c r="S489" s="100" t="e">
        <f aca="false">HLOOKUP("Device Tree Pin Name",#REF!,MATCH($A489,#REF!,0),FALSE())</f>
        <v>#VALUE!</v>
      </c>
      <c r="T489" s="95" t="e">
        <f aca="false">HLOOKUP("power rail",#REF!,MATCH($A489,#REF!,0),FALSE())</f>
        <v>#VALUE!</v>
      </c>
      <c r="U489" s="96" t="e">
        <f aca="false">HLOOKUP("Wake Capable",#REF!,MATCH($A489,#REF!,0),FALSE())</f>
        <v>#VALUE!</v>
      </c>
      <c r="V489" s="96" t="e">
        <f aca="false">HLOOKUP("Strap",#REF!,MATCH($A489,#REF!,0),FALSE())</f>
        <v>#VALUE!</v>
      </c>
      <c r="W489" s="96"/>
      <c r="X489" s="96"/>
      <c r="Y489" s="96"/>
      <c r="Z489" s="95"/>
      <c r="AA489" s="95" t="e">
        <f aca="false">HLOOKUP("Pad type",#REF!,MATCH($A489,#REF!,0),FALSE())</f>
        <v>#VALUE!</v>
      </c>
      <c r="AB489" s="100"/>
      <c r="AC489" s="100" t="e">
        <f aca="false">HLOOKUP("POR Pin State",#REF!,MATCH($A489,#REF!,0),FALSE())</f>
        <v>#VALUE!</v>
      </c>
      <c r="AD489" s="187"/>
      <c r="AE489" s="187"/>
      <c r="AF489" s="187"/>
      <c r="AG489" s="187"/>
      <c r="AH489" s="188"/>
      <c r="AI489" s="188"/>
      <c r="AJ489" s="189"/>
      <c r="AK489" s="189"/>
      <c r="AL489" s="189"/>
      <c r="AM489" s="189"/>
      <c r="AN489" s="189"/>
      <c r="AO489" s="189"/>
      <c r="AP489" s="189"/>
      <c r="AQ489" s="207" t="s">
        <v>1098</v>
      </c>
      <c r="AR489" s="104"/>
      <c r="AS489" s="104"/>
      <c r="AT489" s="104"/>
      <c r="AU489" s="104"/>
      <c r="AV489" s="104"/>
      <c r="AW489" s="104"/>
      <c r="AX489" s="104"/>
      <c r="AY489" s="104"/>
      <c r="AZ489" s="104"/>
      <c r="BA489" s="104"/>
      <c r="BB489" s="162"/>
      <c r="BC489" s="104"/>
      <c r="BD489" s="191"/>
      <c r="BE489" s="195" t="s">
        <v>1097</v>
      </c>
      <c r="BF489" s="108" t="e">
        <f aca="false">VLOOKUP($A489,#REF!, 34, FALSE())</f>
        <v>#VALUE!</v>
      </c>
      <c r="BG489" s="418" t="e">
        <f aca="false">VLOOKUP($A489,#REF!, 22, FALSE())</f>
        <v>#VALUE!</v>
      </c>
      <c r="BH489" s="109"/>
    </row>
    <row r="490" s="193" customFormat="true" ht="12.75" hidden="false" customHeight="true" outlineLevel="0" collapsed="false">
      <c r="A490" s="133" t="s">
        <v>1099</v>
      </c>
      <c r="B490" s="86" t="e">
        <f aca="false">VLOOKUP($A490,#REF!, 34, FALSE())</f>
        <v>#VALUE!</v>
      </c>
      <c r="C490" s="87" t="str">
        <f aca="false">CONCATENATE("unused_",A490)</f>
        <v>unused_UPHY2_RX6N</v>
      </c>
      <c r="D490" s="88" t="e">
        <f aca="false">IF(LEN(VLOOKUP($A490,#REF!,8,FALSE())),LEFT(VLOOKUP($A490,#REF!,8,FALSE()),LEN(VLOOKUP($A490,#REF!,8,FALSE()))-2),"")</f>
        <v>#VALUE!</v>
      </c>
      <c r="E490" s="89" t="e">
        <f aca="false">IF(LEN(VLOOKUP($A490,#REF!,4,FALSE())),IF(INDEX(#REF!,MATCH($A490,#REF!,0),1),LEFT(VLOOKUP($A490,#REF!,4,FALSE()),LEN(VLOOKUP($A490,#REF!,4,FALSE()))-2),CONCATENATE(LEFT(VLOOKUP($A490,#REF!,4,FALSE()),LEN(VLOOKUP($A490,#REF!,4,FALSE()))-2),"*")),"")</f>
        <v>#VALUE!</v>
      </c>
      <c r="F490" s="90" t="e">
        <f aca="false">IF(LEN(VLOOKUP($A490,#REF!,5,FALSE())),IF(INDEX(#REF!,MATCH($A490,#REF!,0),2),LEFT(VLOOKUP($A490,#REF!,5,FALSE()),LEN(VLOOKUP($A490,#REF!,5,FALSE()))-2),CONCATENATE(LEFT(VLOOKUP($A490,#REF!,5,FALSE()),LEN(VLOOKUP($A490,#REF!,5,FALSE()))-2),"*")),"")</f>
        <v>#VALUE!</v>
      </c>
      <c r="G490" s="90" t="e">
        <f aca="false">IF(LEN(VLOOKUP($A490,#REF!,6,FALSE())),IF(INDEX(#REF!,MATCH($A490,#REF!,0),3),LEFT(VLOOKUP($A490,#REF!,6,FALSE()),LEN(VLOOKUP($A490,#REF!,6,FALSE()))-2),CONCATENATE(LEFT(VLOOKUP($A490,#REF!,6,FALSE()),LEN(VLOOKUP($A490,#REF!,6,FALSE()))-2),"*")),"")</f>
        <v>#VALUE!</v>
      </c>
      <c r="H490" s="91" t="e">
        <f aca="false">IF(LEN(VLOOKUP($A490,#REF!,7,FALSE())),IF(INDEX(#REF!,MATCH($A490,#REF!,0),4),LEFT(VLOOKUP($A490,#REF!,7,FALSE()),LEN(VLOOKUP($A490,#REF!,7,FALSE()))-2),CONCATENATE(LEFT(VLOOKUP($A490,#REF!,7,FALSE()),LEN(VLOOKUP($A490,#REF!,7,FALSE()))-2),"*")),"")</f>
        <v>#VALUE!</v>
      </c>
      <c r="I490" s="92" t="e">
        <f aca="false">IF(LEN(VLOOKUP($A490,#REF!,8,FALSE())),UPPER(RIGHT(VLOOKUP($A490,#REF!,8,FALSE()), 1)),"")</f>
        <v>#VALUE!</v>
      </c>
      <c r="J490" s="90" t="e">
        <f aca="false">IF(LEN(VLOOKUP($A490,#REF!,4,FALSE())),UPPER(RIGHT(VLOOKUP($A490,#REF!,4,FALSE()), 1)),"")</f>
        <v>#VALUE!</v>
      </c>
      <c r="K490" s="90" t="e">
        <f aca="false">IF(LEN(VLOOKUP($A490,#REF!,5,FALSE())),UPPER(RIGHT(VLOOKUP($A490,#REF!,5,FALSE()), 1)),"")</f>
        <v>#VALUE!</v>
      </c>
      <c r="L490" s="90" t="e">
        <f aca="false">IF(LEN(VLOOKUP($A490,#REF!,6,FALSE())),UPPER(RIGHT(VLOOKUP($A490,#REF!,6,FALSE()), 1)),"")</f>
        <v>#VALUE!</v>
      </c>
      <c r="M490" s="91" t="e">
        <f aca="false">IF(LEN(VLOOKUP($A490,#REF!,7,FALSE())),UPPER(RIGHT(VLOOKUP($A490,#REF!,7,FALSE()), 1)),"")</f>
        <v>#VALUE!</v>
      </c>
      <c r="N490" s="185"/>
      <c r="O490" s="185"/>
      <c r="P490" s="185"/>
      <c r="Q490" s="185"/>
      <c r="R490" s="185"/>
      <c r="S490" s="100" t="e">
        <f aca="false">HLOOKUP("Device Tree Pin Name",#REF!,MATCH($A490,#REF!,0),FALSE())</f>
        <v>#VALUE!</v>
      </c>
      <c r="T490" s="95" t="e">
        <f aca="false">HLOOKUP("power rail",#REF!,MATCH($A490,#REF!,0),FALSE())</f>
        <v>#VALUE!</v>
      </c>
      <c r="U490" s="96" t="e">
        <f aca="false">HLOOKUP("Wake Capable",#REF!,MATCH($A490,#REF!,0),FALSE())</f>
        <v>#VALUE!</v>
      </c>
      <c r="V490" s="96" t="e">
        <f aca="false">HLOOKUP("Strap",#REF!,MATCH($A490,#REF!,0),FALSE())</f>
        <v>#VALUE!</v>
      </c>
      <c r="W490" s="96"/>
      <c r="X490" s="96"/>
      <c r="Y490" s="96"/>
      <c r="Z490" s="95"/>
      <c r="AA490" s="95" t="e">
        <f aca="false">HLOOKUP("Pad type",#REF!,MATCH($A490,#REF!,0),FALSE())</f>
        <v>#VALUE!</v>
      </c>
      <c r="AB490" s="100"/>
      <c r="AC490" s="100" t="e">
        <f aca="false">HLOOKUP("POR Pin State",#REF!,MATCH($A490,#REF!,0),FALSE())</f>
        <v>#VALUE!</v>
      </c>
      <c r="AD490" s="187"/>
      <c r="AE490" s="187"/>
      <c r="AF490" s="187"/>
      <c r="AG490" s="187"/>
      <c r="AH490" s="188"/>
      <c r="AI490" s="188"/>
      <c r="AJ490" s="189"/>
      <c r="AK490" s="189"/>
      <c r="AL490" s="189"/>
      <c r="AM490" s="189"/>
      <c r="AN490" s="189"/>
      <c r="AO490" s="189"/>
      <c r="AP490" s="189"/>
      <c r="AQ490" s="208" t="s">
        <v>1100</v>
      </c>
      <c r="AR490" s="104"/>
      <c r="AS490" s="104"/>
      <c r="AT490" s="104"/>
      <c r="AU490" s="104"/>
      <c r="AV490" s="104"/>
      <c r="AW490" s="104"/>
      <c r="AX490" s="104"/>
      <c r="AY490" s="104"/>
      <c r="AZ490" s="104"/>
      <c r="BA490" s="104"/>
      <c r="BB490" s="162"/>
      <c r="BC490" s="104"/>
      <c r="BD490" s="191"/>
      <c r="BE490" s="195" t="s">
        <v>1099</v>
      </c>
      <c r="BF490" s="108" t="e">
        <f aca="false">VLOOKUP($A490,#REF!, 34, FALSE())</f>
        <v>#VALUE!</v>
      </c>
      <c r="BG490" s="418" t="e">
        <f aca="false">VLOOKUP($A490,#REF!, 22, FALSE())</f>
        <v>#VALUE!</v>
      </c>
      <c r="BH490" s="109"/>
    </row>
    <row r="491" s="193" customFormat="true" ht="12.75" hidden="false" customHeight="true" outlineLevel="0" collapsed="false">
      <c r="A491" s="133" t="s">
        <v>1101</v>
      </c>
      <c r="B491" s="86" t="e">
        <f aca="false">VLOOKUP($A491,#REF!, 34, FALSE())</f>
        <v>#VALUE!</v>
      </c>
      <c r="C491" s="87" t="str">
        <f aca="false">CONCATENATE("unused_",A491)</f>
        <v>unused_UPHY2_TX6P</v>
      </c>
      <c r="D491" s="88" t="e">
        <f aca="false">IF(LEN(VLOOKUP($A491,#REF!,8,FALSE())),LEFT(VLOOKUP($A491,#REF!,8,FALSE()),LEN(VLOOKUP($A491,#REF!,8,FALSE()))-2),"")</f>
        <v>#VALUE!</v>
      </c>
      <c r="E491" s="89" t="e">
        <f aca="false">IF(LEN(VLOOKUP($A491,#REF!,4,FALSE())),IF(INDEX(#REF!,MATCH($A491,#REF!,0),1),LEFT(VLOOKUP($A491,#REF!,4,FALSE()),LEN(VLOOKUP($A491,#REF!,4,FALSE()))-2),CONCATENATE(LEFT(VLOOKUP($A491,#REF!,4,FALSE()),LEN(VLOOKUP($A491,#REF!,4,FALSE()))-2),"*")),"")</f>
        <v>#VALUE!</v>
      </c>
      <c r="F491" s="90" t="e">
        <f aca="false">IF(LEN(VLOOKUP($A491,#REF!,5,FALSE())),IF(INDEX(#REF!,MATCH($A491,#REF!,0),2),LEFT(VLOOKUP($A491,#REF!,5,FALSE()),LEN(VLOOKUP($A491,#REF!,5,FALSE()))-2),CONCATENATE(LEFT(VLOOKUP($A491,#REF!,5,FALSE()),LEN(VLOOKUP($A491,#REF!,5,FALSE()))-2),"*")),"")</f>
        <v>#VALUE!</v>
      </c>
      <c r="G491" s="90" t="e">
        <f aca="false">IF(LEN(VLOOKUP($A491,#REF!,6,FALSE())),IF(INDEX(#REF!,MATCH($A491,#REF!,0),3),LEFT(VLOOKUP($A491,#REF!,6,FALSE()),LEN(VLOOKUP($A491,#REF!,6,FALSE()))-2),CONCATENATE(LEFT(VLOOKUP($A491,#REF!,6,FALSE()),LEN(VLOOKUP($A491,#REF!,6,FALSE()))-2),"*")),"")</f>
        <v>#VALUE!</v>
      </c>
      <c r="H491" s="91" t="e">
        <f aca="false">IF(LEN(VLOOKUP($A491,#REF!,7,FALSE())),IF(INDEX(#REF!,MATCH($A491,#REF!,0),4),LEFT(VLOOKUP($A491,#REF!,7,FALSE()),LEN(VLOOKUP($A491,#REF!,7,FALSE()))-2),CONCATENATE(LEFT(VLOOKUP($A491,#REF!,7,FALSE()),LEN(VLOOKUP($A491,#REF!,7,FALSE()))-2),"*")),"")</f>
        <v>#VALUE!</v>
      </c>
      <c r="I491" s="92" t="e">
        <f aca="false">IF(LEN(VLOOKUP($A491,#REF!,8,FALSE())),UPPER(RIGHT(VLOOKUP($A491,#REF!,8,FALSE()), 1)),"")</f>
        <v>#VALUE!</v>
      </c>
      <c r="J491" s="90" t="e">
        <f aca="false">IF(LEN(VLOOKUP($A491,#REF!,4,FALSE())),UPPER(RIGHT(VLOOKUP($A491,#REF!,4,FALSE()), 1)),"")</f>
        <v>#VALUE!</v>
      </c>
      <c r="K491" s="90" t="e">
        <f aca="false">IF(LEN(VLOOKUP($A491,#REF!,5,FALSE())),UPPER(RIGHT(VLOOKUP($A491,#REF!,5,FALSE()), 1)),"")</f>
        <v>#VALUE!</v>
      </c>
      <c r="L491" s="90" t="e">
        <f aca="false">IF(LEN(VLOOKUP($A491,#REF!,6,FALSE())),UPPER(RIGHT(VLOOKUP($A491,#REF!,6,FALSE()), 1)),"")</f>
        <v>#VALUE!</v>
      </c>
      <c r="M491" s="91" t="e">
        <f aca="false">IF(LEN(VLOOKUP($A491,#REF!,7,FALSE())),UPPER(RIGHT(VLOOKUP($A491,#REF!,7,FALSE()), 1)),"")</f>
        <v>#VALUE!</v>
      </c>
      <c r="N491" s="185"/>
      <c r="O491" s="185"/>
      <c r="P491" s="185"/>
      <c r="Q491" s="185"/>
      <c r="R491" s="185"/>
      <c r="S491" s="100" t="e">
        <f aca="false">HLOOKUP("Device Tree Pin Name",#REF!,MATCH($A491,#REF!,0),FALSE())</f>
        <v>#VALUE!</v>
      </c>
      <c r="T491" s="95" t="e">
        <f aca="false">HLOOKUP("power rail",#REF!,MATCH($A491,#REF!,0),FALSE())</f>
        <v>#VALUE!</v>
      </c>
      <c r="U491" s="209"/>
      <c r="V491" s="209"/>
      <c r="W491" s="209"/>
      <c r="X491" s="209"/>
      <c r="Y491" s="209"/>
      <c r="Z491" s="95"/>
      <c r="AA491" s="95" t="e">
        <f aca="false">HLOOKUP("Pad type",#REF!,MATCH($A491,#REF!,0),FALSE())</f>
        <v>#VALUE!</v>
      </c>
      <c r="AB491" s="210"/>
      <c r="AC491" s="210"/>
      <c r="AD491" s="187"/>
      <c r="AE491" s="187"/>
      <c r="AF491" s="187"/>
      <c r="AG491" s="187"/>
      <c r="AH491" s="188"/>
      <c r="AI491" s="188"/>
      <c r="AJ491" s="189"/>
      <c r="AK491" s="189"/>
      <c r="AL491" s="189"/>
      <c r="AM491" s="189"/>
      <c r="AN491" s="189"/>
      <c r="AO491" s="189"/>
      <c r="AP491" s="189"/>
      <c r="AQ491" s="208" t="s">
        <v>1102</v>
      </c>
      <c r="AR491" s="104"/>
      <c r="AS491" s="104"/>
      <c r="AT491" s="104"/>
      <c r="AU491" s="104"/>
      <c r="AV491" s="104"/>
      <c r="AW491" s="104"/>
      <c r="AX491" s="104"/>
      <c r="AY491" s="104"/>
      <c r="AZ491" s="104"/>
      <c r="BA491" s="104"/>
      <c r="BB491" s="162"/>
      <c r="BC491" s="104"/>
      <c r="BD491" s="191"/>
      <c r="BE491" s="195" t="s">
        <v>1101</v>
      </c>
      <c r="BF491" s="108" t="e">
        <f aca="false">VLOOKUP($A491,#REF!, 34, FALSE())</f>
        <v>#VALUE!</v>
      </c>
      <c r="BG491" s="418" t="e">
        <f aca="false">VLOOKUP($A491,#REF!, 22, FALSE())</f>
        <v>#VALUE!</v>
      </c>
      <c r="BH491" s="109"/>
    </row>
    <row r="492" s="193" customFormat="true" ht="12.75" hidden="false" customHeight="true" outlineLevel="0" collapsed="false">
      <c r="A492" s="133" t="s">
        <v>1103</v>
      </c>
      <c r="B492" s="86" t="e">
        <f aca="false">VLOOKUP($A492,#REF!, 34, FALSE())</f>
        <v>#VALUE!</v>
      </c>
      <c r="C492" s="87" t="str">
        <f aca="false">CONCATENATE("unused_",A492)</f>
        <v>unused_UPHY2_TX6N</v>
      </c>
      <c r="D492" s="88" t="e">
        <f aca="false">IF(LEN(VLOOKUP($A492,#REF!,8,FALSE())),LEFT(VLOOKUP($A492,#REF!,8,FALSE()),LEN(VLOOKUP($A492,#REF!,8,FALSE()))-2),"")</f>
        <v>#VALUE!</v>
      </c>
      <c r="E492" s="89" t="e">
        <f aca="false">IF(LEN(VLOOKUP($A492,#REF!,4,FALSE())),IF(INDEX(#REF!,MATCH($A492,#REF!,0),1),LEFT(VLOOKUP($A492,#REF!,4,FALSE()),LEN(VLOOKUP($A492,#REF!,4,FALSE()))-2),CONCATENATE(LEFT(VLOOKUP($A492,#REF!,4,FALSE()),LEN(VLOOKUP($A492,#REF!,4,FALSE()))-2),"*")),"")</f>
        <v>#VALUE!</v>
      </c>
      <c r="F492" s="90" t="e">
        <f aca="false">IF(LEN(VLOOKUP($A492,#REF!,5,FALSE())),IF(INDEX(#REF!,MATCH($A492,#REF!,0),2),LEFT(VLOOKUP($A492,#REF!,5,FALSE()),LEN(VLOOKUP($A492,#REF!,5,FALSE()))-2),CONCATENATE(LEFT(VLOOKUP($A492,#REF!,5,FALSE()),LEN(VLOOKUP($A492,#REF!,5,FALSE()))-2),"*")),"")</f>
        <v>#VALUE!</v>
      </c>
      <c r="G492" s="90" t="e">
        <f aca="false">IF(LEN(VLOOKUP($A492,#REF!,6,FALSE())),IF(INDEX(#REF!,MATCH($A492,#REF!,0),3),LEFT(VLOOKUP($A492,#REF!,6,FALSE()),LEN(VLOOKUP($A492,#REF!,6,FALSE()))-2),CONCATENATE(LEFT(VLOOKUP($A492,#REF!,6,FALSE()),LEN(VLOOKUP($A492,#REF!,6,FALSE()))-2),"*")),"")</f>
        <v>#VALUE!</v>
      </c>
      <c r="H492" s="91" t="e">
        <f aca="false">IF(LEN(VLOOKUP($A492,#REF!,7,FALSE())),IF(INDEX(#REF!,MATCH($A492,#REF!,0),4),LEFT(VLOOKUP($A492,#REF!,7,FALSE()),LEN(VLOOKUP($A492,#REF!,7,FALSE()))-2),CONCATENATE(LEFT(VLOOKUP($A492,#REF!,7,FALSE()),LEN(VLOOKUP($A492,#REF!,7,FALSE()))-2),"*")),"")</f>
        <v>#VALUE!</v>
      </c>
      <c r="I492" s="92" t="e">
        <f aca="false">IF(LEN(VLOOKUP($A492,#REF!,8,FALSE())),UPPER(RIGHT(VLOOKUP($A492,#REF!,8,FALSE()), 1)),"")</f>
        <v>#VALUE!</v>
      </c>
      <c r="J492" s="90" t="e">
        <f aca="false">IF(LEN(VLOOKUP($A492,#REF!,4,FALSE())),UPPER(RIGHT(VLOOKUP($A492,#REF!,4,FALSE()), 1)),"")</f>
        <v>#VALUE!</v>
      </c>
      <c r="K492" s="90" t="e">
        <f aca="false">IF(LEN(VLOOKUP($A492,#REF!,5,FALSE())),UPPER(RIGHT(VLOOKUP($A492,#REF!,5,FALSE()), 1)),"")</f>
        <v>#VALUE!</v>
      </c>
      <c r="L492" s="90" t="e">
        <f aca="false">IF(LEN(VLOOKUP($A492,#REF!,6,FALSE())),UPPER(RIGHT(VLOOKUP($A492,#REF!,6,FALSE()), 1)),"")</f>
        <v>#VALUE!</v>
      </c>
      <c r="M492" s="91" t="e">
        <f aca="false">IF(LEN(VLOOKUP($A492,#REF!,7,FALSE())),UPPER(RIGHT(VLOOKUP($A492,#REF!,7,FALSE()), 1)),"")</f>
        <v>#VALUE!</v>
      </c>
      <c r="N492" s="185"/>
      <c r="O492" s="185"/>
      <c r="P492" s="185"/>
      <c r="Q492" s="185"/>
      <c r="R492" s="185"/>
      <c r="S492" s="100" t="e">
        <f aca="false">HLOOKUP("Device Tree Pin Name",#REF!,MATCH($A492,#REF!,0),FALSE())</f>
        <v>#VALUE!</v>
      </c>
      <c r="T492" s="95" t="e">
        <f aca="false">HLOOKUP("power rail",#REF!,MATCH($A492,#REF!,0),FALSE())</f>
        <v>#VALUE!</v>
      </c>
      <c r="U492" s="96" t="e">
        <f aca="false">HLOOKUP("Wake Capable",#REF!,MATCH($A492,#REF!,0),FALSE())</f>
        <v>#VALUE!</v>
      </c>
      <c r="V492" s="96" t="e">
        <f aca="false">HLOOKUP("Strap",#REF!,MATCH($A492,#REF!,0),FALSE())</f>
        <v>#VALUE!</v>
      </c>
      <c r="W492" s="96"/>
      <c r="X492" s="96"/>
      <c r="Y492" s="96"/>
      <c r="Z492" s="95"/>
      <c r="AA492" s="95" t="e">
        <f aca="false">HLOOKUP("Pad type",#REF!,MATCH($A492,#REF!,0),FALSE())</f>
        <v>#VALUE!</v>
      </c>
      <c r="AB492" s="94"/>
      <c r="AC492" s="94" t="e">
        <f aca="false">HLOOKUP("POR Pin State",#REF!,MATCH($A492,#REF!,0),FALSE())</f>
        <v>#VALUE!</v>
      </c>
      <c r="AD492" s="187"/>
      <c r="AE492" s="187"/>
      <c r="AF492" s="187"/>
      <c r="AG492" s="187"/>
      <c r="AH492" s="188"/>
      <c r="AI492" s="188"/>
      <c r="AJ492" s="189"/>
      <c r="AK492" s="189"/>
      <c r="AL492" s="189"/>
      <c r="AM492" s="189"/>
      <c r="AN492" s="189"/>
      <c r="AO492" s="189"/>
      <c r="AP492" s="189"/>
      <c r="AQ492" s="207" t="s">
        <v>1104</v>
      </c>
      <c r="AR492" s="104"/>
      <c r="AS492" s="104"/>
      <c r="AT492" s="104"/>
      <c r="AU492" s="104"/>
      <c r="AV492" s="104"/>
      <c r="AW492" s="104"/>
      <c r="AX492" s="104"/>
      <c r="AY492" s="104"/>
      <c r="AZ492" s="104"/>
      <c r="BA492" s="104"/>
      <c r="BB492" s="162"/>
      <c r="BC492" s="104"/>
      <c r="BD492" s="191"/>
      <c r="BE492" s="195" t="s">
        <v>1103</v>
      </c>
      <c r="BF492" s="108" t="e">
        <f aca="false">VLOOKUP($A492,#REF!, 34, FALSE())</f>
        <v>#VALUE!</v>
      </c>
      <c r="BG492" s="418" t="e">
        <f aca="false">VLOOKUP($A492,#REF!, 22, FALSE())</f>
        <v>#VALUE!</v>
      </c>
      <c r="BH492" s="109"/>
    </row>
    <row r="493" s="193" customFormat="true" ht="12.75" hidden="false" customHeight="true" outlineLevel="0" collapsed="false">
      <c r="A493" s="133" t="s">
        <v>1105</v>
      </c>
      <c r="B493" s="86" t="e">
        <f aca="false">VLOOKUP($A493,#REF!, 34, FALSE())</f>
        <v>#VALUE!</v>
      </c>
      <c r="C493" s="87" t="str">
        <f aca="false">CONCATENATE("unused_",A493)</f>
        <v>unused_UPHY2_RX7P</v>
      </c>
      <c r="D493" s="88" t="e">
        <f aca="false">IF(LEN(VLOOKUP($A493,#REF!,8,FALSE())),LEFT(VLOOKUP($A493,#REF!,8,FALSE()),LEN(VLOOKUP($A493,#REF!,8,FALSE()))-2),"")</f>
        <v>#VALUE!</v>
      </c>
      <c r="E493" s="89" t="e">
        <f aca="false">IF(LEN(VLOOKUP($A493,#REF!,4,FALSE())),IF(INDEX(#REF!,MATCH($A493,#REF!,0),1),LEFT(VLOOKUP($A493,#REF!,4,FALSE()),LEN(VLOOKUP($A493,#REF!,4,FALSE()))-2),CONCATENATE(LEFT(VLOOKUP($A493,#REF!,4,FALSE()),LEN(VLOOKUP($A493,#REF!,4,FALSE()))-2),"*")),"")</f>
        <v>#VALUE!</v>
      </c>
      <c r="F493" s="90" t="e">
        <f aca="false">IF(LEN(VLOOKUP($A493,#REF!,5,FALSE())),IF(INDEX(#REF!,MATCH($A493,#REF!,0),2),LEFT(VLOOKUP($A493,#REF!,5,FALSE()),LEN(VLOOKUP($A493,#REF!,5,FALSE()))-2),CONCATENATE(LEFT(VLOOKUP($A493,#REF!,5,FALSE()),LEN(VLOOKUP($A493,#REF!,5,FALSE()))-2),"*")),"")</f>
        <v>#VALUE!</v>
      </c>
      <c r="G493" s="90" t="e">
        <f aca="false">IF(LEN(VLOOKUP($A493,#REF!,6,FALSE())),IF(INDEX(#REF!,MATCH($A493,#REF!,0),3),LEFT(VLOOKUP($A493,#REF!,6,FALSE()),LEN(VLOOKUP($A493,#REF!,6,FALSE()))-2),CONCATENATE(LEFT(VLOOKUP($A493,#REF!,6,FALSE()),LEN(VLOOKUP($A493,#REF!,6,FALSE()))-2),"*")),"")</f>
        <v>#VALUE!</v>
      </c>
      <c r="H493" s="91" t="e">
        <f aca="false">IF(LEN(VLOOKUP($A493,#REF!,7,FALSE())),IF(INDEX(#REF!,MATCH($A493,#REF!,0),4),LEFT(VLOOKUP($A493,#REF!,7,FALSE()),LEN(VLOOKUP($A493,#REF!,7,FALSE()))-2),CONCATENATE(LEFT(VLOOKUP($A493,#REF!,7,FALSE()),LEN(VLOOKUP($A493,#REF!,7,FALSE()))-2),"*")),"")</f>
        <v>#VALUE!</v>
      </c>
      <c r="I493" s="92" t="e">
        <f aca="false">IF(LEN(VLOOKUP($A493,#REF!,8,FALSE())),UPPER(RIGHT(VLOOKUP($A493,#REF!,8,FALSE()), 1)),"")</f>
        <v>#VALUE!</v>
      </c>
      <c r="J493" s="90" t="e">
        <f aca="false">IF(LEN(VLOOKUP($A493,#REF!,4,FALSE())),UPPER(RIGHT(VLOOKUP($A493,#REF!,4,FALSE()), 1)),"")</f>
        <v>#VALUE!</v>
      </c>
      <c r="K493" s="90" t="e">
        <f aca="false">IF(LEN(VLOOKUP($A493,#REF!,5,FALSE())),UPPER(RIGHT(VLOOKUP($A493,#REF!,5,FALSE()), 1)),"")</f>
        <v>#VALUE!</v>
      </c>
      <c r="L493" s="90" t="e">
        <f aca="false">IF(LEN(VLOOKUP($A493,#REF!,6,FALSE())),UPPER(RIGHT(VLOOKUP($A493,#REF!,6,FALSE()), 1)),"")</f>
        <v>#VALUE!</v>
      </c>
      <c r="M493" s="91" t="e">
        <f aca="false">IF(LEN(VLOOKUP($A493,#REF!,7,FALSE())),UPPER(RIGHT(VLOOKUP($A493,#REF!,7,FALSE()), 1)),"")</f>
        <v>#VALUE!</v>
      </c>
      <c r="N493" s="185"/>
      <c r="O493" s="185"/>
      <c r="P493" s="185"/>
      <c r="Q493" s="185"/>
      <c r="R493" s="185"/>
      <c r="S493" s="100" t="e">
        <f aca="false">HLOOKUP("Device Tree Pin Name",#REF!,MATCH($A493,#REF!,0),FALSE())</f>
        <v>#VALUE!</v>
      </c>
      <c r="T493" s="95" t="e">
        <f aca="false">HLOOKUP("power rail",#REF!,MATCH($A493,#REF!,0),FALSE())</f>
        <v>#VALUE!</v>
      </c>
      <c r="U493" s="96" t="e">
        <f aca="false">HLOOKUP("Wake Capable",#REF!,MATCH($A493,#REF!,0),FALSE())</f>
        <v>#VALUE!</v>
      </c>
      <c r="V493" s="96" t="e">
        <f aca="false">HLOOKUP("Strap",#REF!,MATCH($A493,#REF!,0),FALSE())</f>
        <v>#VALUE!</v>
      </c>
      <c r="W493" s="96"/>
      <c r="X493" s="96"/>
      <c r="Y493" s="96"/>
      <c r="Z493" s="95"/>
      <c r="AA493" s="95" t="e">
        <f aca="false">HLOOKUP("Pad type",#REF!,MATCH($A493,#REF!,0),FALSE())</f>
        <v>#VALUE!</v>
      </c>
      <c r="AB493" s="100"/>
      <c r="AC493" s="100" t="e">
        <f aca="false">HLOOKUP("POR Pin State",#REF!,MATCH($A493,#REF!,0),FALSE())</f>
        <v>#VALUE!</v>
      </c>
      <c r="AD493" s="187"/>
      <c r="AE493" s="187"/>
      <c r="AF493" s="187"/>
      <c r="AG493" s="187"/>
      <c r="AH493" s="188"/>
      <c r="AI493" s="188"/>
      <c r="AJ493" s="189"/>
      <c r="AK493" s="189"/>
      <c r="AL493" s="189"/>
      <c r="AM493" s="189"/>
      <c r="AN493" s="189"/>
      <c r="AO493" s="189"/>
      <c r="AP493" s="189"/>
      <c r="AQ493" s="208" t="s">
        <v>1106</v>
      </c>
      <c r="AR493" s="104"/>
      <c r="AS493" s="104"/>
      <c r="AT493" s="104"/>
      <c r="AU493" s="104"/>
      <c r="AV493" s="104"/>
      <c r="AW493" s="104"/>
      <c r="AX493" s="104"/>
      <c r="AY493" s="104"/>
      <c r="AZ493" s="104"/>
      <c r="BA493" s="104"/>
      <c r="BB493" s="162"/>
      <c r="BC493" s="104"/>
      <c r="BD493" s="191"/>
      <c r="BE493" s="195" t="s">
        <v>1105</v>
      </c>
      <c r="BF493" s="108" t="e">
        <f aca="false">VLOOKUP($A493,#REF!, 34, FALSE())</f>
        <v>#VALUE!</v>
      </c>
      <c r="BG493" s="418" t="e">
        <f aca="false">VLOOKUP($A493,#REF!, 22, FALSE())</f>
        <v>#VALUE!</v>
      </c>
      <c r="BH493" s="109"/>
    </row>
    <row r="494" s="193" customFormat="true" ht="12.75" hidden="false" customHeight="true" outlineLevel="0" collapsed="false">
      <c r="A494" s="133" t="s">
        <v>1107</v>
      </c>
      <c r="B494" s="86" t="e">
        <f aca="false">VLOOKUP($A494,#REF!, 34, FALSE())</f>
        <v>#VALUE!</v>
      </c>
      <c r="C494" s="87" t="str">
        <f aca="false">CONCATENATE("unused_",A494)</f>
        <v>unused_UPHY2_RX7N</v>
      </c>
      <c r="D494" s="88" t="e">
        <f aca="false">IF(LEN(VLOOKUP($A494,#REF!,8,FALSE())),LEFT(VLOOKUP($A494,#REF!,8,FALSE()),LEN(VLOOKUP($A494,#REF!,8,FALSE()))-2),"")</f>
        <v>#VALUE!</v>
      </c>
      <c r="E494" s="89" t="e">
        <f aca="false">IF(LEN(VLOOKUP($A494,#REF!,4,FALSE())),IF(INDEX(#REF!,MATCH($A494,#REF!,0),1),LEFT(VLOOKUP($A494,#REF!,4,FALSE()),LEN(VLOOKUP($A494,#REF!,4,FALSE()))-2),CONCATENATE(LEFT(VLOOKUP($A494,#REF!,4,FALSE()),LEN(VLOOKUP($A494,#REF!,4,FALSE()))-2),"*")),"")</f>
        <v>#VALUE!</v>
      </c>
      <c r="F494" s="90" t="e">
        <f aca="false">IF(LEN(VLOOKUP($A494,#REF!,5,FALSE())),IF(INDEX(#REF!,MATCH($A494,#REF!,0),2),LEFT(VLOOKUP($A494,#REF!,5,FALSE()),LEN(VLOOKUP($A494,#REF!,5,FALSE()))-2),CONCATENATE(LEFT(VLOOKUP($A494,#REF!,5,FALSE()),LEN(VLOOKUP($A494,#REF!,5,FALSE()))-2),"*")),"")</f>
        <v>#VALUE!</v>
      </c>
      <c r="G494" s="90" t="e">
        <f aca="false">IF(LEN(VLOOKUP($A494,#REF!,6,FALSE())),IF(INDEX(#REF!,MATCH($A494,#REF!,0),3),LEFT(VLOOKUP($A494,#REF!,6,FALSE()),LEN(VLOOKUP($A494,#REF!,6,FALSE()))-2),CONCATENATE(LEFT(VLOOKUP($A494,#REF!,6,FALSE()),LEN(VLOOKUP($A494,#REF!,6,FALSE()))-2),"*")),"")</f>
        <v>#VALUE!</v>
      </c>
      <c r="H494" s="91" t="e">
        <f aca="false">IF(LEN(VLOOKUP($A494,#REF!,7,FALSE())),IF(INDEX(#REF!,MATCH($A494,#REF!,0),4),LEFT(VLOOKUP($A494,#REF!,7,FALSE()),LEN(VLOOKUP($A494,#REF!,7,FALSE()))-2),CONCATENATE(LEFT(VLOOKUP($A494,#REF!,7,FALSE()),LEN(VLOOKUP($A494,#REF!,7,FALSE()))-2),"*")),"")</f>
        <v>#VALUE!</v>
      </c>
      <c r="I494" s="92" t="e">
        <f aca="false">IF(LEN(VLOOKUP($A494,#REF!,8,FALSE())),UPPER(RIGHT(VLOOKUP($A494,#REF!,8,FALSE()), 1)),"")</f>
        <v>#VALUE!</v>
      </c>
      <c r="J494" s="90" t="e">
        <f aca="false">IF(LEN(VLOOKUP($A494,#REF!,4,FALSE())),UPPER(RIGHT(VLOOKUP($A494,#REF!,4,FALSE()), 1)),"")</f>
        <v>#VALUE!</v>
      </c>
      <c r="K494" s="90" t="e">
        <f aca="false">IF(LEN(VLOOKUP($A494,#REF!,5,FALSE())),UPPER(RIGHT(VLOOKUP($A494,#REF!,5,FALSE()), 1)),"")</f>
        <v>#VALUE!</v>
      </c>
      <c r="L494" s="90" t="e">
        <f aca="false">IF(LEN(VLOOKUP($A494,#REF!,6,FALSE())),UPPER(RIGHT(VLOOKUP($A494,#REF!,6,FALSE()), 1)),"")</f>
        <v>#VALUE!</v>
      </c>
      <c r="M494" s="91" t="e">
        <f aca="false">IF(LEN(VLOOKUP($A494,#REF!,7,FALSE())),UPPER(RIGHT(VLOOKUP($A494,#REF!,7,FALSE()), 1)),"")</f>
        <v>#VALUE!</v>
      </c>
      <c r="N494" s="185"/>
      <c r="O494" s="185"/>
      <c r="P494" s="185"/>
      <c r="Q494" s="185"/>
      <c r="R494" s="185"/>
      <c r="S494" s="100" t="e">
        <f aca="false">HLOOKUP("Device Tree Pin Name",#REF!,MATCH($A494,#REF!,0),FALSE())</f>
        <v>#VALUE!</v>
      </c>
      <c r="T494" s="95" t="e">
        <f aca="false">HLOOKUP("power rail",#REF!,MATCH($A494,#REF!,0),FALSE())</f>
        <v>#VALUE!</v>
      </c>
      <c r="U494" s="96" t="e">
        <f aca="false">HLOOKUP("Wake Capable",#REF!,MATCH($A494,#REF!,0),FALSE())</f>
        <v>#VALUE!</v>
      </c>
      <c r="V494" s="96" t="e">
        <f aca="false">HLOOKUP("Strap",#REF!,MATCH($A494,#REF!,0),FALSE())</f>
        <v>#VALUE!</v>
      </c>
      <c r="W494" s="96"/>
      <c r="X494" s="96"/>
      <c r="Y494" s="96"/>
      <c r="Z494" s="95"/>
      <c r="AA494" s="95" t="e">
        <f aca="false">HLOOKUP("Pad type",#REF!,MATCH($A494,#REF!,0),FALSE())</f>
        <v>#VALUE!</v>
      </c>
      <c r="AB494" s="100"/>
      <c r="AC494" s="100" t="e">
        <f aca="false">HLOOKUP("POR Pin State",#REF!,MATCH($A494,#REF!,0),FALSE())</f>
        <v>#VALUE!</v>
      </c>
      <c r="AD494" s="187"/>
      <c r="AE494" s="187"/>
      <c r="AF494" s="187"/>
      <c r="AG494" s="187"/>
      <c r="AH494" s="188"/>
      <c r="AI494" s="188"/>
      <c r="AJ494" s="189"/>
      <c r="AK494" s="189"/>
      <c r="AL494" s="189"/>
      <c r="AM494" s="189"/>
      <c r="AN494" s="189"/>
      <c r="AO494" s="189"/>
      <c r="AP494" s="189"/>
      <c r="AQ494" s="207" t="s">
        <v>1108</v>
      </c>
      <c r="AR494" s="104"/>
      <c r="AS494" s="104"/>
      <c r="AT494" s="104"/>
      <c r="AU494" s="104"/>
      <c r="AV494" s="104"/>
      <c r="AW494" s="104"/>
      <c r="AX494" s="104"/>
      <c r="AY494" s="104"/>
      <c r="AZ494" s="104"/>
      <c r="BA494" s="104"/>
      <c r="BB494" s="162"/>
      <c r="BC494" s="104"/>
      <c r="BD494" s="191"/>
      <c r="BE494" s="195" t="s">
        <v>1107</v>
      </c>
      <c r="BF494" s="108" t="e">
        <f aca="false">VLOOKUP($A494,#REF!, 34, FALSE())</f>
        <v>#VALUE!</v>
      </c>
      <c r="BG494" s="418" t="e">
        <f aca="false">VLOOKUP($A494,#REF!, 22, FALSE())</f>
        <v>#VALUE!</v>
      </c>
      <c r="BH494" s="109"/>
    </row>
    <row r="495" s="193" customFormat="true" ht="12.75" hidden="false" customHeight="true" outlineLevel="0" collapsed="false">
      <c r="A495" s="133" t="s">
        <v>1109</v>
      </c>
      <c r="B495" s="86" t="e">
        <f aca="false">VLOOKUP($A495,#REF!, 34, FALSE())</f>
        <v>#VALUE!</v>
      </c>
      <c r="C495" s="87" t="str">
        <f aca="false">CONCATENATE("unused_",A495)</f>
        <v>unused_UPHY2_TX7P</v>
      </c>
      <c r="D495" s="88" t="e">
        <f aca="false">IF(LEN(VLOOKUP($A495,#REF!,8,FALSE())),LEFT(VLOOKUP($A495,#REF!,8,FALSE()),LEN(VLOOKUP($A495,#REF!,8,FALSE()))-2),"")</f>
        <v>#VALUE!</v>
      </c>
      <c r="E495" s="89" t="e">
        <f aca="false">IF(LEN(VLOOKUP($A495,#REF!,4,FALSE())),IF(INDEX(#REF!,MATCH($A495,#REF!,0),1),LEFT(VLOOKUP($A495,#REF!,4,FALSE()),LEN(VLOOKUP($A495,#REF!,4,FALSE()))-2),CONCATENATE(LEFT(VLOOKUP($A495,#REF!,4,FALSE()),LEN(VLOOKUP($A495,#REF!,4,FALSE()))-2),"*")),"")</f>
        <v>#VALUE!</v>
      </c>
      <c r="F495" s="90" t="e">
        <f aca="false">IF(LEN(VLOOKUP($A495,#REF!,5,FALSE())),IF(INDEX(#REF!,MATCH($A495,#REF!,0),2),LEFT(VLOOKUP($A495,#REF!,5,FALSE()),LEN(VLOOKUP($A495,#REF!,5,FALSE()))-2),CONCATENATE(LEFT(VLOOKUP($A495,#REF!,5,FALSE()),LEN(VLOOKUP($A495,#REF!,5,FALSE()))-2),"*")),"")</f>
        <v>#VALUE!</v>
      </c>
      <c r="G495" s="90" t="e">
        <f aca="false">IF(LEN(VLOOKUP($A495,#REF!,6,FALSE())),IF(INDEX(#REF!,MATCH($A495,#REF!,0),3),LEFT(VLOOKUP($A495,#REF!,6,FALSE()),LEN(VLOOKUP($A495,#REF!,6,FALSE()))-2),CONCATENATE(LEFT(VLOOKUP($A495,#REF!,6,FALSE()),LEN(VLOOKUP($A495,#REF!,6,FALSE()))-2),"*")),"")</f>
        <v>#VALUE!</v>
      </c>
      <c r="H495" s="91" t="e">
        <f aca="false">IF(LEN(VLOOKUP($A495,#REF!,7,FALSE())),IF(INDEX(#REF!,MATCH($A495,#REF!,0),4),LEFT(VLOOKUP($A495,#REF!,7,FALSE()),LEN(VLOOKUP($A495,#REF!,7,FALSE()))-2),CONCATENATE(LEFT(VLOOKUP($A495,#REF!,7,FALSE()),LEN(VLOOKUP($A495,#REF!,7,FALSE()))-2),"*")),"")</f>
        <v>#VALUE!</v>
      </c>
      <c r="I495" s="92" t="e">
        <f aca="false">IF(LEN(VLOOKUP($A495,#REF!,8,FALSE())),UPPER(RIGHT(VLOOKUP($A495,#REF!,8,FALSE()), 1)),"")</f>
        <v>#VALUE!</v>
      </c>
      <c r="J495" s="90" t="e">
        <f aca="false">IF(LEN(VLOOKUP($A495,#REF!,4,FALSE())),UPPER(RIGHT(VLOOKUP($A495,#REF!,4,FALSE()), 1)),"")</f>
        <v>#VALUE!</v>
      </c>
      <c r="K495" s="90" t="e">
        <f aca="false">IF(LEN(VLOOKUP($A495,#REF!,5,FALSE())),UPPER(RIGHT(VLOOKUP($A495,#REF!,5,FALSE()), 1)),"")</f>
        <v>#VALUE!</v>
      </c>
      <c r="L495" s="90" t="e">
        <f aca="false">IF(LEN(VLOOKUP($A495,#REF!,6,FALSE())),UPPER(RIGHT(VLOOKUP($A495,#REF!,6,FALSE()), 1)),"")</f>
        <v>#VALUE!</v>
      </c>
      <c r="M495" s="91" t="e">
        <f aca="false">IF(LEN(VLOOKUP($A495,#REF!,7,FALSE())),UPPER(RIGHT(VLOOKUP($A495,#REF!,7,FALSE()), 1)),"")</f>
        <v>#VALUE!</v>
      </c>
      <c r="N495" s="185"/>
      <c r="O495" s="185"/>
      <c r="P495" s="185"/>
      <c r="Q495" s="185"/>
      <c r="R495" s="185"/>
      <c r="S495" s="100" t="e">
        <f aca="false">HLOOKUP("Device Tree Pin Name",#REF!,MATCH($A495,#REF!,0),FALSE())</f>
        <v>#VALUE!</v>
      </c>
      <c r="T495" s="95" t="e">
        <f aca="false">HLOOKUP("power rail",#REF!,MATCH($A495,#REF!,0),FALSE())</f>
        <v>#VALUE!</v>
      </c>
      <c r="U495" s="96" t="e">
        <f aca="false">HLOOKUP("Wake Capable",#REF!,MATCH($A495,#REF!,0),FALSE())</f>
        <v>#VALUE!</v>
      </c>
      <c r="V495" s="96" t="e">
        <f aca="false">HLOOKUP("Strap",#REF!,MATCH($A495,#REF!,0),FALSE())</f>
        <v>#VALUE!</v>
      </c>
      <c r="W495" s="96"/>
      <c r="X495" s="96"/>
      <c r="Y495" s="96"/>
      <c r="Z495" s="95"/>
      <c r="AA495" s="95" t="e">
        <f aca="false">HLOOKUP("Pad type",#REF!,MATCH($A495,#REF!,0),FALSE())</f>
        <v>#VALUE!</v>
      </c>
      <c r="AB495" s="100"/>
      <c r="AC495" s="100" t="e">
        <f aca="false">HLOOKUP("POR Pin State",#REF!,MATCH($A495,#REF!,0),FALSE())</f>
        <v>#VALUE!</v>
      </c>
      <c r="AD495" s="187"/>
      <c r="AE495" s="187"/>
      <c r="AF495" s="187"/>
      <c r="AG495" s="187"/>
      <c r="AH495" s="188"/>
      <c r="AI495" s="188"/>
      <c r="AJ495" s="189"/>
      <c r="AK495" s="189"/>
      <c r="AL495" s="189"/>
      <c r="AM495" s="189"/>
      <c r="AN495" s="189"/>
      <c r="AO495" s="189"/>
      <c r="AP495" s="189"/>
      <c r="AQ495" s="208" t="s">
        <v>1110</v>
      </c>
      <c r="AR495" s="104"/>
      <c r="AS495" s="104"/>
      <c r="AT495" s="104"/>
      <c r="AU495" s="104"/>
      <c r="AV495" s="104"/>
      <c r="AW495" s="104"/>
      <c r="AX495" s="104"/>
      <c r="AY495" s="104"/>
      <c r="AZ495" s="104"/>
      <c r="BA495" s="104"/>
      <c r="BB495" s="162"/>
      <c r="BC495" s="104"/>
      <c r="BD495" s="191"/>
      <c r="BE495" s="195" t="s">
        <v>1109</v>
      </c>
      <c r="BF495" s="108" t="e">
        <f aca="false">VLOOKUP($A495,#REF!, 34, FALSE())</f>
        <v>#VALUE!</v>
      </c>
      <c r="BG495" s="418" t="e">
        <f aca="false">VLOOKUP($A495,#REF!, 22, FALSE())</f>
        <v>#VALUE!</v>
      </c>
      <c r="BH495" s="109"/>
    </row>
    <row r="496" s="193" customFormat="true" ht="12.75" hidden="false" customHeight="true" outlineLevel="0" collapsed="false">
      <c r="A496" s="133" t="s">
        <v>1111</v>
      </c>
      <c r="B496" s="86" t="e">
        <f aca="false">VLOOKUP($A496,#REF!, 34, FALSE())</f>
        <v>#VALUE!</v>
      </c>
      <c r="C496" s="87" t="str">
        <f aca="false">CONCATENATE("unused_",A496)</f>
        <v>unused_UPHY2_TX7N</v>
      </c>
      <c r="D496" s="88" t="e">
        <f aca="false">IF(LEN(VLOOKUP($A496,#REF!,8,FALSE())),LEFT(VLOOKUP($A496,#REF!,8,FALSE()),LEN(VLOOKUP($A496,#REF!,8,FALSE()))-2),"")</f>
        <v>#VALUE!</v>
      </c>
      <c r="E496" s="89" t="e">
        <f aca="false">IF(LEN(VLOOKUP($A496,#REF!,4,FALSE())),IF(INDEX(#REF!,MATCH($A496,#REF!,0),1),LEFT(VLOOKUP($A496,#REF!,4,FALSE()),LEN(VLOOKUP($A496,#REF!,4,FALSE()))-2),CONCATENATE(LEFT(VLOOKUP($A496,#REF!,4,FALSE()),LEN(VLOOKUP($A496,#REF!,4,FALSE()))-2),"*")),"")</f>
        <v>#VALUE!</v>
      </c>
      <c r="F496" s="90" t="e">
        <f aca="false">IF(LEN(VLOOKUP($A496,#REF!,5,FALSE())),IF(INDEX(#REF!,MATCH($A496,#REF!,0),2),LEFT(VLOOKUP($A496,#REF!,5,FALSE()),LEN(VLOOKUP($A496,#REF!,5,FALSE()))-2),CONCATENATE(LEFT(VLOOKUP($A496,#REF!,5,FALSE()),LEN(VLOOKUP($A496,#REF!,5,FALSE()))-2),"*")),"")</f>
        <v>#VALUE!</v>
      </c>
      <c r="G496" s="90" t="e">
        <f aca="false">IF(LEN(VLOOKUP($A496,#REF!,6,FALSE())),IF(INDEX(#REF!,MATCH($A496,#REF!,0),3),LEFT(VLOOKUP($A496,#REF!,6,FALSE()),LEN(VLOOKUP($A496,#REF!,6,FALSE()))-2),CONCATENATE(LEFT(VLOOKUP($A496,#REF!,6,FALSE()),LEN(VLOOKUP($A496,#REF!,6,FALSE()))-2),"*")),"")</f>
        <v>#VALUE!</v>
      </c>
      <c r="H496" s="91" t="e">
        <f aca="false">IF(LEN(VLOOKUP($A496,#REF!,7,FALSE())),IF(INDEX(#REF!,MATCH($A496,#REF!,0),4),LEFT(VLOOKUP($A496,#REF!,7,FALSE()),LEN(VLOOKUP($A496,#REF!,7,FALSE()))-2),CONCATENATE(LEFT(VLOOKUP($A496,#REF!,7,FALSE()),LEN(VLOOKUP($A496,#REF!,7,FALSE()))-2),"*")),"")</f>
        <v>#VALUE!</v>
      </c>
      <c r="I496" s="92" t="e">
        <f aca="false">IF(LEN(VLOOKUP($A496,#REF!,8,FALSE())),UPPER(RIGHT(VLOOKUP($A496,#REF!,8,FALSE()), 1)),"")</f>
        <v>#VALUE!</v>
      </c>
      <c r="J496" s="90" t="e">
        <f aca="false">IF(LEN(VLOOKUP($A496,#REF!,4,FALSE())),UPPER(RIGHT(VLOOKUP($A496,#REF!,4,FALSE()), 1)),"")</f>
        <v>#VALUE!</v>
      </c>
      <c r="K496" s="90" t="e">
        <f aca="false">IF(LEN(VLOOKUP($A496,#REF!,5,FALSE())),UPPER(RIGHT(VLOOKUP($A496,#REF!,5,FALSE()), 1)),"")</f>
        <v>#VALUE!</v>
      </c>
      <c r="L496" s="90" t="e">
        <f aca="false">IF(LEN(VLOOKUP($A496,#REF!,6,FALSE())),UPPER(RIGHT(VLOOKUP($A496,#REF!,6,FALSE()), 1)),"")</f>
        <v>#VALUE!</v>
      </c>
      <c r="M496" s="91" t="e">
        <f aca="false">IF(LEN(VLOOKUP($A496,#REF!,7,FALSE())),UPPER(RIGHT(VLOOKUP($A496,#REF!,7,FALSE()), 1)),"")</f>
        <v>#VALUE!</v>
      </c>
      <c r="N496" s="185"/>
      <c r="O496" s="185"/>
      <c r="P496" s="185"/>
      <c r="Q496" s="185"/>
      <c r="R496" s="185"/>
      <c r="S496" s="100" t="e">
        <f aca="false">HLOOKUP("Device Tree Pin Name",#REF!,MATCH($A496,#REF!,0),FALSE())</f>
        <v>#VALUE!</v>
      </c>
      <c r="T496" s="95" t="e">
        <f aca="false">HLOOKUP("power rail",#REF!,MATCH($A496,#REF!,0),FALSE())</f>
        <v>#VALUE!</v>
      </c>
      <c r="U496" s="96" t="e">
        <f aca="false">HLOOKUP("Wake Capable",#REF!,MATCH($A496,#REF!,0),FALSE())</f>
        <v>#VALUE!</v>
      </c>
      <c r="V496" s="96" t="e">
        <f aca="false">HLOOKUP("Strap",#REF!,MATCH($A496,#REF!,0),FALSE())</f>
        <v>#VALUE!</v>
      </c>
      <c r="W496" s="96"/>
      <c r="X496" s="96"/>
      <c r="Y496" s="96"/>
      <c r="Z496" s="95"/>
      <c r="AA496" s="95" t="e">
        <f aca="false">HLOOKUP("Pad type",#REF!,MATCH($A496,#REF!,0),FALSE())</f>
        <v>#VALUE!</v>
      </c>
      <c r="AB496" s="100"/>
      <c r="AC496" s="100" t="e">
        <f aca="false">HLOOKUP("POR Pin State",#REF!,MATCH($A496,#REF!,0),FALSE())</f>
        <v>#VALUE!</v>
      </c>
      <c r="AD496" s="187"/>
      <c r="AE496" s="187"/>
      <c r="AF496" s="187"/>
      <c r="AG496" s="187"/>
      <c r="AH496" s="188"/>
      <c r="AI496" s="188"/>
      <c r="AJ496" s="189"/>
      <c r="AK496" s="189"/>
      <c r="AL496" s="189"/>
      <c r="AM496" s="189"/>
      <c r="AN496" s="189"/>
      <c r="AO496" s="189"/>
      <c r="AP496" s="189"/>
      <c r="AQ496" s="207" t="s">
        <v>1112</v>
      </c>
      <c r="AR496" s="104"/>
      <c r="AS496" s="104"/>
      <c r="AT496" s="104"/>
      <c r="AU496" s="104"/>
      <c r="AV496" s="104"/>
      <c r="AW496" s="104"/>
      <c r="AX496" s="104"/>
      <c r="AY496" s="104"/>
      <c r="AZ496" s="104"/>
      <c r="BA496" s="104"/>
      <c r="BB496" s="162"/>
      <c r="BC496" s="104"/>
      <c r="BD496" s="191"/>
      <c r="BE496" s="198" t="s">
        <v>1111</v>
      </c>
      <c r="BF496" s="108" t="e">
        <f aca="false">VLOOKUP($A496,#REF!, 34, FALSE())</f>
        <v>#VALUE!</v>
      </c>
      <c r="BG496" s="418" t="e">
        <f aca="false">VLOOKUP($A496,#REF!, 22, FALSE())</f>
        <v>#VALUE!</v>
      </c>
      <c r="BH496" s="109"/>
    </row>
    <row r="497" s="193" customFormat="true" ht="12.75" hidden="false" customHeight="true" outlineLevel="0" collapsed="false">
      <c r="A497" s="133" t="s">
        <v>1113</v>
      </c>
      <c r="B497" s="86" t="e">
        <f aca="false">VLOOKUP($A497,#REF!, 34, FALSE())</f>
        <v>#VALUE!</v>
      </c>
      <c r="C497" s="87" t="str">
        <f aca="false">CONCATENATE("unused_",A497)</f>
        <v>unused_UPHY2_PLL1_TERMP</v>
      </c>
      <c r="D497" s="88" t="e">
        <f aca="false">IF(LEN(VLOOKUP($A497,#REF!,8,FALSE())),LEFT(VLOOKUP($A497,#REF!,8,FALSE()),LEN(VLOOKUP($A497,#REF!,8,FALSE()))-2),"")</f>
        <v>#VALUE!</v>
      </c>
      <c r="E497" s="89" t="s">
        <v>1114</v>
      </c>
      <c r="F497" s="90" t="e">
        <f aca="false">IF(LEN(VLOOKUP($A497,#REF!,5,FALSE())),IF(INDEX(#REF!,MATCH($A497,#REF!,0),2),LEFT(VLOOKUP($A497,#REF!,5,FALSE()),LEN(VLOOKUP($A497,#REF!,5,FALSE()))-2),CONCATENATE(LEFT(VLOOKUP($A497,#REF!,5,FALSE()),LEN(VLOOKUP($A497,#REF!,5,FALSE()))-2),"*")),"")</f>
        <v>#VALUE!</v>
      </c>
      <c r="G497" s="90" t="e">
        <f aca="false">IF(LEN(VLOOKUP($A497,#REF!,6,FALSE())),IF(INDEX(#REF!,MATCH($A497,#REF!,0),3),LEFT(VLOOKUP($A497,#REF!,6,FALSE()),LEN(VLOOKUP($A497,#REF!,6,FALSE()))-2),CONCATENATE(LEFT(VLOOKUP($A497,#REF!,6,FALSE()),LEN(VLOOKUP($A497,#REF!,6,FALSE()))-2),"*")),"")</f>
        <v>#VALUE!</v>
      </c>
      <c r="H497" s="91" t="e">
        <f aca="false">IF(LEN(VLOOKUP($A497,#REF!,7,FALSE())),IF(INDEX(#REF!,MATCH($A497,#REF!,0),4),LEFT(VLOOKUP($A497,#REF!,7,FALSE()),LEN(VLOOKUP($A497,#REF!,7,FALSE()))-2),CONCATENATE(LEFT(VLOOKUP($A497,#REF!,7,FALSE()),LEN(VLOOKUP($A497,#REF!,7,FALSE()))-2),"*")),"")</f>
        <v>#VALUE!</v>
      </c>
      <c r="I497" s="92" t="e">
        <f aca="false">IF(LEN(VLOOKUP($A497,#REF!,8,FALSE())),UPPER(RIGHT(VLOOKUP($A497,#REF!,8,FALSE()), 1)),"")</f>
        <v>#VALUE!</v>
      </c>
      <c r="J497" s="90" t="e">
        <f aca="false">IF(LEN(VLOOKUP($A497,#REF!,4,FALSE())),UPPER(RIGHT(VLOOKUP($A497,#REF!,4,FALSE()), 1)),"")</f>
        <v>#VALUE!</v>
      </c>
      <c r="K497" s="90" t="e">
        <f aca="false">IF(LEN(VLOOKUP($A497,#REF!,5,FALSE())),UPPER(RIGHT(VLOOKUP($A497,#REF!,5,FALSE()), 1)),"")</f>
        <v>#VALUE!</v>
      </c>
      <c r="L497" s="90" t="e">
        <f aca="false">IF(LEN(VLOOKUP($A497,#REF!,6,FALSE())),UPPER(RIGHT(VLOOKUP($A497,#REF!,6,FALSE()), 1)),"")</f>
        <v>#VALUE!</v>
      </c>
      <c r="M497" s="91" t="e">
        <f aca="false">IF(LEN(VLOOKUP($A497,#REF!,7,FALSE())),UPPER(RIGHT(VLOOKUP($A497,#REF!,7,FALSE()), 1)),"")</f>
        <v>#VALUE!</v>
      </c>
      <c r="N497" s="185"/>
      <c r="O497" s="185"/>
      <c r="P497" s="185"/>
      <c r="Q497" s="185"/>
      <c r="R497" s="185"/>
      <c r="S497" s="100" t="e">
        <f aca="false">HLOOKUP("Device Tree Pin Name",#REF!,MATCH($A497,#REF!,0),FALSE())</f>
        <v>#VALUE!</v>
      </c>
      <c r="T497" s="95" t="e">
        <f aca="false">HLOOKUP("power rail",#REF!,MATCH($A497,#REF!,0),FALSE())</f>
        <v>#VALUE!</v>
      </c>
      <c r="U497" s="96" t="e">
        <f aca="false">HLOOKUP("Wake Capable",#REF!,MATCH($A497,#REF!,0),FALSE())</f>
        <v>#VALUE!</v>
      </c>
      <c r="V497" s="96" t="e">
        <f aca="false">HLOOKUP("Strap",#REF!,MATCH($A497,#REF!,0),FALSE())</f>
        <v>#VALUE!</v>
      </c>
      <c r="W497" s="96"/>
      <c r="X497" s="96"/>
      <c r="Y497" s="96"/>
      <c r="Z497" s="95"/>
      <c r="AA497" s="95" t="e">
        <f aca="false">HLOOKUP("Pad type",#REF!,MATCH($A497,#REF!,0),FALSE())</f>
        <v>#VALUE!</v>
      </c>
      <c r="AB497" s="100"/>
      <c r="AC497" s="100" t="e">
        <f aca="false">HLOOKUP("POR Pin State",#REF!,MATCH($A497,#REF!,0),FALSE())</f>
        <v>#VALUE!</v>
      </c>
      <c r="AD497" s="187"/>
      <c r="AE497" s="187"/>
      <c r="AF497" s="187"/>
      <c r="AG497" s="187"/>
      <c r="AH497" s="188"/>
      <c r="AI497" s="188"/>
      <c r="AJ497" s="189"/>
      <c r="AK497" s="189"/>
      <c r="AL497" s="189"/>
      <c r="AM497" s="189"/>
      <c r="AN497" s="189"/>
      <c r="AO497" s="189"/>
      <c r="AP497" s="189"/>
      <c r="AQ497" s="207" t="s">
        <v>1114</v>
      </c>
      <c r="AR497" s="104"/>
      <c r="AS497" s="104"/>
      <c r="AT497" s="104"/>
      <c r="AU497" s="104"/>
      <c r="AV497" s="104"/>
      <c r="AW497" s="104"/>
      <c r="AX497" s="104"/>
      <c r="AY497" s="104"/>
      <c r="AZ497" s="104"/>
      <c r="BA497" s="199" t="s">
        <v>950</v>
      </c>
      <c r="BB497" s="162"/>
      <c r="BC497" s="104"/>
      <c r="BD497" s="191"/>
      <c r="BE497" s="195" t="s">
        <v>1114</v>
      </c>
      <c r="BF497" s="108" t="e">
        <f aca="false">VLOOKUP($A497,#REF!, 34, FALSE())</f>
        <v>#VALUE!</v>
      </c>
      <c r="BG497" s="418" t="e">
        <f aca="false">VLOOKUP($A497,#REF!, 22, FALSE())</f>
        <v>#VALUE!</v>
      </c>
      <c r="BH497" s="109"/>
    </row>
    <row r="498" s="193" customFormat="true" ht="12.75" hidden="false" customHeight="true" outlineLevel="0" collapsed="false">
      <c r="A498" s="133" t="s">
        <v>1115</v>
      </c>
      <c r="B498" s="86" t="e">
        <f aca="false">VLOOKUP($A498,#REF!, 34, FALSE())</f>
        <v>#VALUE!</v>
      </c>
      <c r="C498" s="87" t="str">
        <f aca="false">CONCATENATE("unused_",A498)</f>
        <v>unused_UPHY2_PLL2_TERMP</v>
      </c>
      <c r="D498" s="88" t="e">
        <f aca="false">IF(LEN(VLOOKUP($A498,#REF!,8,FALSE())),LEFT(VLOOKUP($A498,#REF!,8,FALSE()),LEN(VLOOKUP($A498,#REF!,8,FALSE()))-2),"")</f>
        <v>#VALUE!</v>
      </c>
      <c r="E498" s="89" t="s">
        <v>1113</v>
      </c>
      <c r="F498" s="90" t="e">
        <f aca="false">IF(LEN(VLOOKUP($A498,#REF!,5,FALSE())),IF(INDEX(#REF!,MATCH($A498,#REF!,0),2),LEFT(VLOOKUP($A498,#REF!,5,FALSE()),LEN(VLOOKUP($A498,#REF!,5,FALSE()))-2),CONCATENATE(LEFT(VLOOKUP($A498,#REF!,5,FALSE()),LEN(VLOOKUP($A498,#REF!,5,FALSE()))-2),"*")),"")</f>
        <v>#VALUE!</v>
      </c>
      <c r="G498" s="90" t="e">
        <f aca="false">IF(LEN(VLOOKUP($A498,#REF!,6,FALSE())),IF(INDEX(#REF!,MATCH($A498,#REF!,0),3),LEFT(VLOOKUP($A498,#REF!,6,FALSE()),LEN(VLOOKUP($A498,#REF!,6,FALSE()))-2),CONCATENATE(LEFT(VLOOKUP($A498,#REF!,6,FALSE()),LEN(VLOOKUP($A498,#REF!,6,FALSE()))-2),"*")),"")</f>
        <v>#VALUE!</v>
      </c>
      <c r="H498" s="91" t="e">
        <f aca="false">IF(LEN(VLOOKUP($A498,#REF!,7,FALSE())),IF(INDEX(#REF!,MATCH($A498,#REF!,0),4),LEFT(VLOOKUP($A498,#REF!,7,FALSE()),LEN(VLOOKUP($A498,#REF!,7,FALSE()))-2),CONCATENATE(LEFT(VLOOKUP($A498,#REF!,7,FALSE()),LEN(VLOOKUP($A498,#REF!,7,FALSE()))-2),"*")),"")</f>
        <v>#VALUE!</v>
      </c>
      <c r="I498" s="92" t="e">
        <f aca="false">IF(LEN(VLOOKUP($A498,#REF!,8,FALSE())),UPPER(RIGHT(VLOOKUP($A498,#REF!,8,FALSE()), 1)),"")</f>
        <v>#VALUE!</v>
      </c>
      <c r="J498" s="90" t="e">
        <f aca="false">IF(LEN(VLOOKUP($A498,#REF!,4,FALSE())),UPPER(RIGHT(VLOOKUP($A498,#REF!,4,FALSE()), 1)),"")</f>
        <v>#VALUE!</v>
      </c>
      <c r="K498" s="90" t="e">
        <f aca="false">IF(LEN(VLOOKUP($A498,#REF!,5,FALSE())),UPPER(RIGHT(VLOOKUP($A498,#REF!,5,FALSE()), 1)),"")</f>
        <v>#VALUE!</v>
      </c>
      <c r="L498" s="90" t="e">
        <f aca="false">IF(LEN(VLOOKUP($A498,#REF!,6,FALSE())),UPPER(RIGHT(VLOOKUP($A498,#REF!,6,FALSE()), 1)),"")</f>
        <v>#VALUE!</v>
      </c>
      <c r="M498" s="91" t="e">
        <f aca="false">IF(LEN(VLOOKUP($A498,#REF!,7,FALSE())),UPPER(RIGHT(VLOOKUP($A498,#REF!,7,FALSE()), 1)),"")</f>
        <v>#VALUE!</v>
      </c>
      <c r="N498" s="185"/>
      <c r="O498" s="185"/>
      <c r="P498" s="185"/>
      <c r="Q498" s="185"/>
      <c r="R498" s="185"/>
      <c r="S498" s="100" t="e">
        <f aca="false">HLOOKUP("Device Tree Pin Name",#REF!,MATCH($A498,#REF!,0),FALSE())</f>
        <v>#VALUE!</v>
      </c>
      <c r="T498" s="95" t="e">
        <f aca="false">HLOOKUP("power rail",#REF!,MATCH($A498,#REF!,0),FALSE())</f>
        <v>#VALUE!</v>
      </c>
      <c r="U498" s="96" t="e">
        <f aca="false">HLOOKUP("Wake Capable",#REF!,MATCH($A498,#REF!,0),FALSE())</f>
        <v>#VALUE!</v>
      </c>
      <c r="V498" s="96" t="e">
        <f aca="false">HLOOKUP("Strap",#REF!,MATCH($A498,#REF!,0),FALSE())</f>
        <v>#VALUE!</v>
      </c>
      <c r="W498" s="96"/>
      <c r="X498" s="96"/>
      <c r="Y498" s="96"/>
      <c r="Z498" s="95"/>
      <c r="AA498" s="95" t="e">
        <f aca="false">HLOOKUP("Pad type",#REF!,MATCH($A498,#REF!,0),FALSE())</f>
        <v>#VALUE!</v>
      </c>
      <c r="AB498" s="100"/>
      <c r="AC498" s="100" t="e">
        <f aca="false">HLOOKUP("POR Pin State",#REF!,MATCH($A498,#REF!,0),FALSE())</f>
        <v>#VALUE!</v>
      </c>
      <c r="AD498" s="187"/>
      <c r="AE498" s="187"/>
      <c r="AF498" s="187"/>
      <c r="AG498" s="187"/>
      <c r="AH498" s="188"/>
      <c r="AI498" s="188"/>
      <c r="AJ498" s="189"/>
      <c r="AK498" s="189"/>
      <c r="AL498" s="189"/>
      <c r="AM498" s="189"/>
      <c r="AN498" s="189"/>
      <c r="AO498" s="189"/>
      <c r="AP498" s="189"/>
      <c r="AQ498" s="208" t="s">
        <v>1113</v>
      </c>
      <c r="AR498" s="104"/>
      <c r="AS498" s="104"/>
      <c r="AT498" s="104"/>
      <c r="AU498" s="104"/>
      <c r="AV498" s="104"/>
      <c r="AW498" s="104"/>
      <c r="AX498" s="104"/>
      <c r="AY498" s="104"/>
      <c r="AZ498" s="104"/>
      <c r="BA498" s="199" t="s">
        <v>950</v>
      </c>
      <c r="BB498" s="162"/>
      <c r="BC498" s="104"/>
      <c r="BD498" s="191"/>
      <c r="BE498" s="195" t="s">
        <v>1113</v>
      </c>
      <c r="BF498" s="108" t="e">
        <f aca="false">VLOOKUP($A498,#REF!, 34, FALSE())</f>
        <v>#VALUE!</v>
      </c>
      <c r="BG498" s="418" t="e">
        <f aca="false">VLOOKUP($A498,#REF!, 22, FALSE())</f>
        <v>#VALUE!</v>
      </c>
      <c r="BH498" s="109"/>
    </row>
    <row r="499" s="193" customFormat="true" ht="12.75" hidden="false" customHeight="true" outlineLevel="0" collapsed="false">
      <c r="A499" s="133" t="s">
        <v>1114</v>
      </c>
      <c r="B499" s="86" t="e">
        <f aca="false">VLOOKUP($A499,#REF!, 34, FALSE())</f>
        <v>#VALUE!</v>
      </c>
      <c r="C499" s="87" t="str">
        <f aca="false">CONCATENATE("unused_",A499)</f>
        <v>unused_UPHY2_PLL0_TERMP</v>
      </c>
      <c r="D499" s="88" t="e">
        <f aca="false">IF(LEN(VLOOKUP($A499,#REF!,8,FALSE())),LEFT(VLOOKUP($A499,#REF!,8,FALSE()),LEN(VLOOKUP($A499,#REF!,8,FALSE()))-2),"")</f>
        <v>#VALUE!</v>
      </c>
      <c r="E499" s="89" t="s">
        <v>1113</v>
      </c>
      <c r="F499" s="90" t="e">
        <f aca="false">IF(LEN(VLOOKUP($A499,#REF!,5,FALSE())),IF(INDEX(#REF!,MATCH($A499,#REF!,0),2),LEFT(VLOOKUP($A499,#REF!,5,FALSE()),LEN(VLOOKUP($A499,#REF!,5,FALSE()))-2),CONCATENATE(LEFT(VLOOKUP($A499,#REF!,5,FALSE()),LEN(VLOOKUP($A499,#REF!,5,FALSE()))-2),"*")),"")</f>
        <v>#VALUE!</v>
      </c>
      <c r="G499" s="90" t="e">
        <f aca="false">IF(LEN(VLOOKUP($A499,#REF!,6,FALSE())),IF(INDEX(#REF!,MATCH($A499,#REF!,0),3),LEFT(VLOOKUP($A499,#REF!,6,FALSE()),LEN(VLOOKUP($A499,#REF!,6,FALSE()))-2),CONCATENATE(LEFT(VLOOKUP($A499,#REF!,6,FALSE()),LEN(VLOOKUP($A499,#REF!,6,FALSE()))-2),"*")),"")</f>
        <v>#VALUE!</v>
      </c>
      <c r="H499" s="91" t="e">
        <f aca="false">IF(LEN(VLOOKUP($A499,#REF!,7,FALSE())),IF(INDEX(#REF!,MATCH($A499,#REF!,0),4),LEFT(VLOOKUP($A499,#REF!,7,FALSE()),LEN(VLOOKUP($A499,#REF!,7,FALSE()))-2),CONCATENATE(LEFT(VLOOKUP($A499,#REF!,7,FALSE()),LEN(VLOOKUP($A499,#REF!,7,FALSE()))-2),"*")),"")</f>
        <v>#VALUE!</v>
      </c>
      <c r="I499" s="92" t="e">
        <f aca="false">IF(LEN(VLOOKUP($A499,#REF!,8,FALSE())),UPPER(RIGHT(VLOOKUP($A499,#REF!,8,FALSE()), 1)),"")</f>
        <v>#VALUE!</v>
      </c>
      <c r="J499" s="90" t="e">
        <f aca="false">IF(LEN(VLOOKUP($A499,#REF!,4,FALSE())),UPPER(RIGHT(VLOOKUP($A499,#REF!,4,FALSE()), 1)),"")</f>
        <v>#VALUE!</v>
      </c>
      <c r="K499" s="90" t="e">
        <f aca="false">IF(LEN(VLOOKUP($A499,#REF!,5,FALSE())),UPPER(RIGHT(VLOOKUP($A499,#REF!,5,FALSE()), 1)),"")</f>
        <v>#VALUE!</v>
      </c>
      <c r="L499" s="90" t="e">
        <f aca="false">IF(LEN(VLOOKUP($A499,#REF!,6,FALSE())),UPPER(RIGHT(VLOOKUP($A499,#REF!,6,FALSE()), 1)),"")</f>
        <v>#VALUE!</v>
      </c>
      <c r="M499" s="91" t="e">
        <f aca="false">IF(LEN(VLOOKUP($A499,#REF!,7,FALSE())),UPPER(RIGHT(VLOOKUP($A499,#REF!,7,FALSE()), 1)),"")</f>
        <v>#VALUE!</v>
      </c>
      <c r="N499" s="185"/>
      <c r="O499" s="185"/>
      <c r="P499" s="185"/>
      <c r="Q499" s="185"/>
      <c r="R499" s="185"/>
      <c r="S499" s="100" t="e">
        <f aca="false">HLOOKUP("Device Tree Pin Name",#REF!,MATCH($A499,#REF!,0),FALSE())</f>
        <v>#VALUE!</v>
      </c>
      <c r="T499" s="95" t="e">
        <f aca="false">HLOOKUP("power rail",#REF!,MATCH($A499,#REF!,0),FALSE())</f>
        <v>#VALUE!</v>
      </c>
      <c r="U499" s="96" t="e">
        <f aca="false">HLOOKUP("Wake Capable",#REF!,MATCH($A499,#REF!,0),FALSE())</f>
        <v>#VALUE!</v>
      </c>
      <c r="V499" s="96" t="e">
        <f aca="false">HLOOKUP("Strap",#REF!,MATCH($A499,#REF!,0),FALSE())</f>
        <v>#VALUE!</v>
      </c>
      <c r="W499" s="96"/>
      <c r="X499" s="96"/>
      <c r="Y499" s="96"/>
      <c r="Z499" s="95"/>
      <c r="AA499" s="95" t="e">
        <f aca="false">HLOOKUP("Pad type",#REF!,MATCH($A499,#REF!,0),FALSE())</f>
        <v>#VALUE!</v>
      </c>
      <c r="AB499" s="100"/>
      <c r="AC499" s="100" t="e">
        <f aca="false">HLOOKUP("POR Pin State",#REF!,MATCH($A499,#REF!,0),FALSE())</f>
        <v>#VALUE!</v>
      </c>
      <c r="AD499" s="187"/>
      <c r="AE499" s="187"/>
      <c r="AF499" s="187"/>
      <c r="AG499" s="187"/>
      <c r="AH499" s="188"/>
      <c r="AI499" s="188"/>
      <c r="AJ499" s="189"/>
      <c r="AK499" s="189"/>
      <c r="AL499" s="189"/>
      <c r="AM499" s="189"/>
      <c r="AN499" s="189"/>
      <c r="AO499" s="189"/>
      <c r="AP499" s="189"/>
      <c r="AQ499" s="207" t="s">
        <v>1113</v>
      </c>
      <c r="AR499" s="104"/>
      <c r="AS499" s="104"/>
      <c r="AT499" s="104"/>
      <c r="AU499" s="104"/>
      <c r="AV499" s="104"/>
      <c r="AW499" s="104"/>
      <c r="AX499" s="104"/>
      <c r="AY499" s="104"/>
      <c r="AZ499" s="104"/>
      <c r="BA499" s="199" t="s">
        <v>950</v>
      </c>
      <c r="BB499" s="162"/>
      <c r="BC499" s="104"/>
      <c r="BD499" s="191"/>
      <c r="BE499" s="195" t="s">
        <v>1115</v>
      </c>
      <c r="BF499" s="108" t="e">
        <f aca="false">VLOOKUP($A499,#REF!, 34, FALSE())</f>
        <v>#VALUE!</v>
      </c>
      <c r="BG499" s="418" t="e">
        <f aca="false">VLOOKUP($A499,#REF!, 22, FALSE())</f>
        <v>#VALUE!</v>
      </c>
      <c r="BH499" s="109"/>
    </row>
    <row r="500" s="181" customFormat="true" ht="18" hidden="false" customHeight="true" outlineLevel="0" collapsed="false">
      <c r="A500" s="64" t="s">
        <v>1116</v>
      </c>
      <c r="B500" s="64" t="s">
        <v>1117</v>
      </c>
      <c r="C500" s="65"/>
      <c r="D500" s="66"/>
      <c r="E500" s="66"/>
      <c r="F500" s="66"/>
      <c r="G500" s="66"/>
      <c r="H500" s="66"/>
      <c r="I500" s="65"/>
      <c r="J500" s="65"/>
      <c r="K500" s="65"/>
      <c r="L500" s="65"/>
      <c r="M500" s="65"/>
      <c r="N500" s="65"/>
      <c r="O500" s="65"/>
      <c r="P500" s="65"/>
      <c r="Q500" s="65"/>
      <c r="R500" s="65"/>
      <c r="S500" s="65"/>
      <c r="T500" s="65"/>
      <c r="U500" s="67"/>
      <c r="V500" s="67"/>
      <c r="W500" s="67"/>
      <c r="X500" s="67"/>
      <c r="Y500" s="67"/>
      <c r="Z500" s="68"/>
      <c r="AA500" s="68"/>
      <c r="AB500" s="68"/>
      <c r="AC500" s="68"/>
      <c r="AD500" s="68"/>
      <c r="AE500" s="68"/>
      <c r="AF500" s="68"/>
      <c r="AG500" s="68"/>
      <c r="AH500" s="68"/>
      <c r="AI500" s="68"/>
      <c r="AJ500" s="68"/>
      <c r="AK500" s="68"/>
      <c r="AL500" s="68"/>
      <c r="AM500" s="68"/>
      <c r="AN500" s="68"/>
      <c r="AO500" s="68"/>
      <c r="AP500" s="68"/>
      <c r="AQ500" s="69"/>
      <c r="AR500" s="69"/>
      <c r="AS500" s="70"/>
      <c r="AT500" s="70"/>
      <c r="AU500" s="70"/>
      <c r="AV500" s="70"/>
      <c r="AW500" s="70"/>
      <c r="AX500" s="70"/>
      <c r="AY500" s="70"/>
      <c r="AZ500" s="70"/>
      <c r="BA500" s="70"/>
      <c r="BB500" s="70"/>
      <c r="BC500" s="81" t="s">
        <v>1118</v>
      </c>
      <c r="BD500" s="70"/>
      <c r="BE500" s="211" t="s">
        <v>1116</v>
      </c>
      <c r="BF500" s="211" t="s">
        <v>1117</v>
      </c>
      <c r="BG500" s="358"/>
      <c r="BH500" s="182"/>
    </row>
    <row r="501" s="193" customFormat="true" ht="12.75" hidden="false" customHeight="true" outlineLevel="0" collapsed="false">
      <c r="A501" s="133" t="s">
        <v>1119</v>
      </c>
      <c r="B501" s="86" t="e">
        <f aca="false">VLOOKUP($A501,#REF!, 34, FALSE())</f>
        <v>#VALUE!</v>
      </c>
      <c r="C501" s="87" t="str">
        <f aca="false">CONCATENATE("unused_",A501)</f>
        <v>unused_DDR_XM0_B0D0</v>
      </c>
      <c r="D501" s="88" t="e">
        <f aca="false">IF(LEN(VLOOKUP($A501,#REF!,8,FALSE())),LEFT(VLOOKUP($A501,#REF!,8,FALSE()),LEN(VLOOKUP($A501,#REF!,8,FALSE()))-2),"")</f>
        <v>#VALUE!</v>
      </c>
      <c r="E501" s="89" t="e">
        <f aca="false">IF(LEN(VLOOKUP($A501,#REF!,4,FALSE())),IF(INDEX(#REF!,MATCH($A501,#REF!,0),1),LEFT(VLOOKUP($A501,#REF!,4,FALSE()),LEN(VLOOKUP($A501,#REF!,4,FALSE()))-2),CONCATENATE(LEFT(VLOOKUP($A501,#REF!,4,FALSE()),LEN(VLOOKUP($A501,#REF!,4,FALSE()))-2),"*")),"")</f>
        <v>#VALUE!</v>
      </c>
      <c r="F501" s="90" t="e">
        <f aca="false">IF(LEN(VLOOKUP($A501,#REF!,5,FALSE())),IF(INDEX(#REF!,MATCH($A501,#REF!,0),2),LEFT(VLOOKUP($A501,#REF!,5,FALSE()),LEN(VLOOKUP($A501,#REF!,5,FALSE()))-2),CONCATENATE(LEFT(VLOOKUP($A501,#REF!,5,FALSE()),LEN(VLOOKUP($A501,#REF!,5,FALSE()))-2),"*")),"")</f>
        <v>#VALUE!</v>
      </c>
      <c r="G501" s="90" t="e">
        <f aca="false">IF(LEN(VLOOKUP($A501,#REF!,6,FALSE())),IF(INDEX(#REF!,MATCH($A501,#REF!,0),3),LEFT(VLOOKUP($A501,#REF!,6,FALSE()),LEN(VLOOKUP($A501,#REF!,6,FALSE()))-2),CONCATENATE(LEFT(VLOOKUP($A501,#REF!,6,FALSE()),LEN(VLOOKUP($A501,#REF!,6,FALSE()))-2),"*")),"")</f>
        <v>#VALUE!</v>
      </c>
      <c r="H501" s="91" t="e">
        <f aca="false">IF(LEN(VLOOKUP($A501,#REF!,7,FALSE())),IF(INDEX(#REF!,MATCH($A501,#REF!,0),4),LEFT(VLOOKUP($A501,#REF!,7,FALSE()),LEN(VLOOKUP($A501,#REF!,7,FALSE()))-2),CONCATENATE(LEFT(VLOOKUP($A501,#REF!,7,FALSE()),LEN(VLOOKUP($A501,#REF!,7,FALSE()))-2),"*")),"")</f>
        <v>#VALUE!</v>
      </c>
      <c r="I501" s="92" t="e">
        <f aca="false">IF(LEN(VLOOKUP($A501,#REF!,8,FALSE())),UPPER(RIGHT(VLOOKUP($A501,#REF!,8,FALSE()), 1)),"")</f>
        <v>#VALUE!</v>
      </c>
      <c r="J501" s="90" t="e">
        <f aca="false">IF(LEN(VLOOKUP($A501,#REF!,4,FALSE())),UPPER(RIGHT(VLOOKUP($A501,#REF!,4,FALSE()), 1)),"")</f>
        <v>#VALUE!</v>
      </c>
      <c r="K501" s="90" t="e">
        <f aca="false">IF(LEN(VLOOKUP($A501,#REF!,5,FALSE())),UPPER(RIGHT(VLOOKUP($A501,#REF!,5,FALSE()), 1)),"")</f>
        <v>#VALUE!</v>
      </c>
      <c r="L501" s="90" t="e">
        <f aca="false">IF(LEN(VLOOKUP($A501,#REF!,6,FALSE())),UPPER(RIGHT(VLOOKUP($A501,#REF!,6,FALSE()), 1)),"")</f>
        <v>#VALUE!</v>
      </c>
      <c r="M501" s="91" t="e">
        <f aca="false">IF(LEN(VLOOKUP($A501,#REF!,7,FALSE())),UPPER(RIGHT(VLOOKUP($A501,#REF!,7,FALSE()), 1)),"")</f>
        <v>#VALUE!</v>
      </c>
      <c r="N501" s="185"/>
      <c r="O501" s="185"/>
      <c r="P501" s="185"/>
      <c r="Q501" s="185"/>
      <c r="R501" s="185"/>
      <c r="S501" s="100" t="e">
        <f aca="false">HLOOKUP("Device Tree Pin Name",#REF!,MATCH($A501,#REF!,0),FALSE())</f>
        <v>#VALUE!</v>
      </c>
      <c r="T501" s="95" t="e">
        <f aca="false">HLOOKUP("power rail",#REF!,MATCH($A501,#REF!,0),FALSE())</f>
        <v>#VALUE!</v>
      </c>
      <c r="U501" s="96" t="e">
        <f aca="false">HLOOKUP("Wake Capable",#REF!,MATCH($A501,#REF!,0),FALSE())</f>
        <v>#VALUE!</v>
      </c>
      <c r="V501" s="96" t="e">
        <f aca="false">HLOOKUP("Strap",#REF!,MATCH($A501,#REF!,0),FALSE())</f>
        <v>#VALUE!</v>
      </c>
      <c r="W501" s="96"/>
      <c r="X501" s="96"/>
      <c r="Y501" s="96"/>
      <c r="Z501" s="95"/>
      <c r="AA501" s="95" t="e">
        <f aca="false">HLOOKUP("Pad type",#REF!,MATCH($A501,#REF!,0),FALSE())</f>
        <v>#VALUE!</v>
      </c>
      <c r="AB501" s="94"/>
      <c r="AC501" s="94" t="e">
        <f aca="false">HLOOKUP("POR Pin State",#REF!,MATCH($A501,#REF!,0),FALSE())</f>
        <v>#VALUE!</v>
      </c>
      <c r="AD501" s="201"/>
      <c r="AE501" s="202"/>
      <c r="AF501" s="202"/>
      <c r="AG501" s="202"/>
      <c r="AH501" s="203"/>
      <c r="AI501" s="188"/>
      <c r="AJ501" s="189"/>
      <c r="AK501" s="189"/>
      <c r="AL501" s="189"/>
      <c r="AM501" s="189"/>
      <c r="AN501" s="189"/>
      <c r="AO501" s="189"/>
      <c r="AP501" s="189"/>
      <c r="AQ501" s="194" t="s">
        <v>1120</v>
      </c>
      <c r="AR501" s="104"/>
      <c r="AS501" s="104"/>
      <c r="AT501" s="104"/>
      <c r="AU501" s="104"/>
      <c r="AV501" s="104"/>
      <c r="AW501" s="104"/>
      <c r="AX501" s="104"/>
      <c r="AY501" s="104"/>
      <c r="AZ501" s="104"/>
      <c r="BA501" s="104"/>
      <c r="BB501" s="162"/>
      <c r="BC501" s="174"/>
      <c r="BD501" s="212"/>
      <c r="BE501" s="213" t="s">
        <v>1121</v>
      </c>
      <c r="BF501" s="108" t="e">
        <f aca="false">VLOOKUP($A501,#REF!, 34, FALSE())</f>
        <v>#VALUE!</v>
      </c>
      <c r="BG501" s="418" t="e">
        <f aca="false">VLOOKUP($A501,#REF!, 22, FALSE())</f>
        <v>#VALUE!</v>
      </c>
      <c r="BH501" s="109"/>
    </row>
    <row r="502" s="193" customFormat="true" ht="12.75" hidden="false" customHeight="true" outlineLevel="0" collapsed="false">
      <c r="A502" s="133" t="s">
        <v>1122</v>
      </c>
      <c r="B502" s="86" t="e">
        <f aca="false">VLOOKUP($A502,#REF!, 34, FALSE())</f>
        <v>#VALUE!</v>
      </c>
      <c r="C502" s="87" t="str">
        <f aca="false">CONCATENATE("unused_",A502)</f>
        <v>unused_DDR_XM0_B0D1</v>
      </c>
      <c r="D502" s="88" t="e">
        <f aca="false">IF(LEN(VLOOKUP($A502,#REF!,8,FALSE())),LEFT(VLOOKUP($A502,#REF!,8,FALSE()),LEN(VLOOKUP($A502,#REF!,8,FALSE()))-2),"")</f>
        <v>#VALUE!</v>
      </c>
      <c r="E502" s="89" t="e">
        <f aca="false">IF(LEN(VLOOKUP($A502,#REF!,4,FALSE())),IF(INDEX(#REF!,MATCH($A502,#REF!,0),1),LEFT(VLOOKUP($A502,#REF!,4,FALSE()),LEN(VLOOKUP($A502,#REF!,4,FALSE()))-2),CONCATENATE(LEFT(VLOOKUP($A502,#REF!,4,FALSE()),LEN(VLOOKUP($A502,#REF!,4,FALSE()))-2),"*")),"")</f>
        <v>#VALUE!</v>
      </c>
      <c r="F502" s="90" t="e">
        <f aca="false">IF(LEN(VLOOKUP($A502,#REF!,5,FALSE())),IF(INDEX(#REF!,MATCH($A502,#REF!,0),2),LEFT(VLOOKUP($A502,#REF!,5,FALSE()),LEN(VLOOKUP($A502,#REF!,5,FALSE()))-2),CONCATENATE(LEFT(VLOOKUP($A502,#REF!,5,FALSE()),LEN(VLOOKUP($A502,#REF!,5,FALSE()))-2),"*")),"")</f>
        <v>#VALUE!</v>
      </c>
      <c r="G502" s="90" t="e">
        <f aca="false">IF(LEN(VLOOKUP($A502,#REF!,6,FALSE())),IF(INDEX(#REF!,MATCH($A502,#REF!,0),3),LEFT(VLOOKUP($A502,#REF!,6,FALSE()),LEN(VLOOKUP($A502,#REF!,6,FALSE()))-2),CONCATENATE(LEFT(VLOOKUP($A502,#REF!,6,FALSE()),LEN(VLOOKUP($A502,#REF!,6,FALSE()))-2),"*")),"")</f>
        <v>#VALUE!</v>
      </c>
      <c r="H502" s="91" t="e">
        <f aca="false">IF(LEN(VLOOKUP($A502,#REF!,7,FALSE())),IF(INDEX(#REF!,MATCH($A502,#REF!,0),4),LEFT(VLOOKUP($A502,#REF!,7,FALSE()),LEN(VLOOKUP($A502,#REF!,7,FALSE()))-2),CONCATENATE(LEFT(VLOOKUP($A502,#REF!,7,FALSE()),LEN(VLOOKUP($A502,#REF!,7,FALSE()))-2),"*")),"")</f>
        <v>#VALUE!</v>
      </c>
      <c r="I502" s="92" t="e">
        <f aca="false">IF(LEN(VLOOKUP($A502,#REF!,8,FALSE())),UPPER(RIGHT(VLOOKUP($A502,#REF!,8,FALSE()), 1)),"")</f>
        <v>#VALUE!</v>
      </c>
      <c r="J502" s="90" t="e">
        <f aca="false">IF(LEN(VLOOKUP($A502,#REF!,4,FALSE())),UPPER(RIGHT(VLOOKUP($A502,#REF!,4,FALSE()), 1)),"")</f>
        <v>#VALUE!</v>
      </c>
      <c r="K502" s="90" t="e">
        <f aca="false">IF(LEN(VLOOKUP($A502,#REF!,5,FALSE())),UPPER(RIGHT(VLOOKUP($A502,#REF!,5,FALSE()), 1)),"")</f>
        <v>#VALUE!</v>
      </c>
      <c r="L502" s="90" t="e">
        <f aca="false">IF(LEN(VLOOKUP($A502,#REF!,6,FALSE())),UPPER(RIGHT(VLOOKUP($A502,#REF!,6,FALSE()), 1)),"")</f>
        <v>#VALUE!</v>
      </c>
      <c r="M502" s="91" t="e">
        <f aca="false">IF(LEN(VLOOKUP($A502,#REF!,7,FALSE())),UPPER(RIGHT(VLOOKUP($A502,#REF!,7,FALSE()), 1)),"")</f>
        <v>#VALUE!</v>
      </c>
      <c r="N502" s="185"/>
      <c r="O502" s="185"/>
      <c r="P502" s="185"/>
      <c r="Q502" s="185"/>
      <c r="R502" s="185"/>
      <c r="S502" s="100" t="e">
        <f aca="false">HLOOKUP("Device Tree Pin Name",#REF!,MATCH($A502,#REF!,0),FALSE())</f>
        <v>#VALUE!</v>
      </c>
      <c r="T502" s="95" t="e">
        <f aca="false">HLOOKUP("power rail",#REF!,MATCH($A502,#REF!,0),FALSE())</f>
        <v>#VALUE!</v>
      </c>
      <c r="U502" s="96" t="e">
        <f aca="false">HLOOKUP("Wake Capable",#REF!,MATCH($A502,#REF!,0),FALSE())</f>
        <v>#VALUE!</v>
      </c>
      <c r="V502" s="96" t="e">
        <f aca="false">HLOOKUP("Strap",#REF!,MATCH($A502,#REF!,0),FALSE())</f>
        <v>#VALUE!</v>
      </c>
      <c r="W502" s="96"/>
      <c r="X502" s="96"/>
      <c r="Y502" s="96"/>
      <c r="Z502" s="95"/>
      <c r="AA502" s="95" t="e">
        <f aca="false">HLOOKUP("Pad type",#REF!,MATCH($A502,#REF!,0),FALSE())</f>
        <v>#VALUE!</v>
      </c>
      <c r="AB502" s="100"/>
      <c r="AC502" s="100" t="e">
        <f aca="false">HLOOKUP("POR Pin State",#REF!,MATCH($A502,#REF!,0),FALSE())</f>
        <v>#VALUE!</v>
      </c>
      <c r="AD502" s="186"/>
      <c r="AE502" s="187"/>
      <c r="AF502" s="187"/>
      <c r="AG502" s="187"/>
      <c r="AH502" s="188"/>
      <c r="AI502" s="188"/>
      <c r="AJ502" s="189"/>
      <c r="AK502" s="189"/>
      <c r="AL502" s="189"/>
      <c r="AM502" s="189"/>
      <c r="AN502" s="189"/>
      <c r="AO502" s="189"/>
      <c r="AP502" s="189"/>
      <c r="AQ502" s="194" t="s">
        <v>1123</v>
      </c>
      <c r="AR502" s="104"/>
      <c r="AS502" s="104"/>
      <c r="AT502" s="104"/>
      <c r="AU502" s="104"/>
      <c r="AV502" s="104"/>
      <c r="AW502" s="104"/>
      <c r="AX502" s="104"/>
      <c r="AY502" s="104"/>
      <c r="AZ502" s="104"/>
      <c r="BA502" s="104"/>
      <c r="BB502" s="162"/>
      <c r="BC502" s="104"/>
      <c r="BD502" s="214"/>
      <c r="BE502" s="213" t="s">
        <v>1124</v>
      </c>
      <c r="BF502" s="108" t="e">
        <f aca="false">VLOOKUP($A502,#REF!, 34, FALSE())</f>
        <v>#VALUE!</v>
      </c>
      <c r="BG502" s="418" t="e">
        <f aca="false">VLOOKUP($A502,#REF!, 22, FALSE())</f>
        <v>#VALUE!</v>
      </c>
      <c r="BH502" s="109"/>
    </row>
    <row r="503" s="193" customFormat="true" ht="12.75" hidden="false" customHeight="true" outlineLevel="0" collapsed="false">
      <c r="A503" s="133" t="s">
        <v>1125</v>
      </c>
      <c r="B503" s="86" t="e">
        <f aca="false">VLOOKUP($A503,#REF!, 34, FALSE())</f>
        <v>#VALUE!</v>
      </c>
      <c r="C503" s="87" t="str">
        <f aca="false">CONCATENATE("unused_",A503)</f>
        <v>unused_DDR_XM0_B0D2</v>
      </c>
      <c r="D503" s="88" t="e">
        <f aca="false">IF(LEN(VLOOKUP($A503,#REF!,8,FALSE())),LEFT(VLOOKUP($A503,#REF!,8,FALSE()),LEN(VLOOKUP($A503,#REF!,8,FALSE()))-2),"")</f>
        <v>#VALUE!</v>
      </c>
      <c r="E503" s="89" t="e">
        <f aca="false">IF(LEN(VLOOKUP($A503,#REF!,4,FALSE())),IF(INDEX(#REF!,MATCH($A503,#REF!,0),1),LEFT(VLOOKUP($A503,#REF!,4,FALSE()),LEN(VLOOKUP($A503,#REF!,4,FALSE()))-2),CONCATENATE(LEFT(VLOOKUP($A503,#REF!,4,FALSE()),LEN(VLOOKUP($A503,#REF!,4,FALSE()))-2),"*")),"")</f>
        <v>#VALUE!</v>
      </c>
      <c r="F503" s="90" t="e">
        <f aca="false">IF(LEN(VLOOKUP($A503,#REF!,5,FALSE())),IF(INDEX(#REF!,MATCH($A503,#REF!,0),2),LEFT(VLOOKUP($A503,#REF!,5,FALSE()),LEN(VLOOKUP($A503,#REF!,5,FALSE()))-2),CONCATENATE(LEFT(VLOOKUP($A503,#REF!,5,FALSE()),LEN(VLOOKUP($A503,#REF!,5,FALSE()))-2),"*")),"")</f>
        <v>#VALUE!</v>
      </c>
      <c r="G503" s="90" t="e">
        <f aca="false">IF(LEN(VLOOKUP($A503,#REF!,6,FALSE())),IF(INDEX(#REF!,MATCH($A503,#REF!,0),3),LEFT(VLOOKUP($A503,#REF!,6,FALSE()),LEN(VLOOKUP($A503,#REF!,6,FALSE()))-2),CONCATENATE(LEFT(VLOOKUP($A503,#REF!,6,FALSE()),LEN(VLOOKUP($A503,#REF!,6,FALSE()))-2),"*")),"")</f>
        <v>#VALUE!</v>
      </c>
      <c r="H503" s="91" t="e">
        <f aca="false">IF(LEN(VLOOKUP($A503,#REF!,7,FALSE())),IF(INDEX(#REF!,MATCH($A503,#REF!,0),4),LEFT(VLOOKUP($A503,#REF!,7,FALSE()),LEN(VLOOKUP($A503,#REF!,7,FALSE()))-2),CONCATENATE(LEFT(VLOOKUP($A503,#REF!,7,FALSE()),LEN(VLOOKUP($A503,#REF!,7,FALSE()))-2),"*")),"")</f>
        <v>#VALUE!</v>
      </c>
      <c r="I503" s="92" t="e">
        <f aca="false">IF(LEN(VLOOKUP($A503,#REF!,8,FALSE())),UPPER(RIGHT(VLOOKUP($A503,#REF!,8,FALSE()), 1)),"")</f>
        <v>#VALUE!</v>
      </c>
      <c r="J503" s="90" t="e">
        <f aca="false">IF(LEN(VLOOKUP($A503,#REF!,4,FALSE())),UPPER(RIGHT(VLOOKUP($A503,#REF!,4,FALSE()), 1)),"")</f>
        <v>#VALUE!</v>
      </c>
      <c r="K503" s="90" t="e">
        <f aca="false">IF(LEN(VLOOKUP($A503,#REF!,5,FALSE())),UPPER(RIGHT(VLOOKUP($A503,#REF!,5,FALSE()), 1)),"")</f>
        <v>#VALUE!</v>
      </c>
      <c r="L503" s="90" t="e">
        <f aca="false">IF(LEN(VLOOKUP($A503,#REF!,6,FALSE())),UPPER(RIGHT(VLOOKUP($A503,#REF!,6,FALSE()), 1)),"")</f>
        <v>#VALUE!</v>
      </c>
      <c r="M503" s="91" t="e">
        <f aca="false">IF(LEN(VLOOKUP($A503,#REF!,7,FALSE())),UPPER(RIGHT(VLOOKUP($A503,#REF!,7,FALSE()), 1)),"")</f>
        <v>#VALUE!</v>
      </c>
      <c r="N503" s="185"/>
      <c r="O503" s="185"/>
      <c r="P503" s="185"/>
      <c r="Q503" s="185"/>
      <c r="R503" s="185"/>
      <c r="S503" s="100" t="e">
        <f aca="false">HLOOKUP("Device Tree Pin Name",#REF!,MATCH($A503,#REF!,0),FALSE())</f>
        <v>#VALUE!</v>
      </c>
      <c r="T503" s="95" t="e">
        <f aca="false">HLOOKUP("power rail",#REF!,MATCH($A503,#REF!,0),FALSE())</f>
        <v>#VALUE!</v>
      </c>
      <c r="U503" s="96" t="e">
        <f aca="false">HLOOKUP("Wake Capable",#REF!,MATCH($A503,#REF!,0),FALSE())</f>
        <v>#VALUE!</v>
      </c>
      <c r="V503" s="96" t="e">
        <f aca="false">HLOOKUP("Strap",#REF!,MATCH($A503,#REF!,0),FALSE())</f>
        <v>#VALUE!</v>
      </c>
      <c r="W503" s="96"/>
      <c r="X503" s="96"/>
      <c r="Y503" s="96"/>
      <c r="Z503" s="95"/>
      <c r="AA503" s="95" t="e">
        <f aca="false">HLOOKUP("Pad type",#REF!,MATCH($A503,#REF!,0),FALSE())</f>
        <v>#VALUE!</v>
      </c>
      <c r="AB503" s="100"/>
      <c r="AC503" s="100" t="e">
        <f aca="false">HLOOKUP("POR Pin State",#REF!,MATCH($A503,#REF!,0),FALSE())</f>
        <v>#VALUE!</v>
      </c>
      <c r="AD503" s="186"/>
      <c r="AE503" s="187"/>
      <c r="AF503" s="187"/>
      <c r="AG503" s="187"/>
      <c r="AH503" s="188"/>
      <c r="AI503" s="188"/>
      <c r="AJ503" s="189"/>
      <c r="AK503" s="189"/>
      <c r="AL503" s="189"/>
      <c r="AM503" s="189"/>
      <c r="AN503" s="189"/>
      <c r="AO503" s="189"/>
      <c r="AP503" s="189"/>
      <c r="AQ503" s="194" t="s">
        <v>1126</v>
      </c>
      <c r="AR503" s="104"/>
      <c r="AS503" s="104"/>
      <c r="AT503" s="104"/>
      <c r="AU503" s="104"/>
      <c r="AV503" s="104"/>
      <c r="AW503" s="104"/>
      <c r="AX503" s="104"/>
      <c r="AY503" s="104"/>
      <c r="AZ503" s="104"/>
      <c r="BA503" s="104"/>
      <c r="BB503" s="162"/>
      <c r="BC503" s="104"/>
      <c r="BD503" s="214"/>
      <c r="BE503" s="213" t="s">
        <v>1127</v>
      </c>
      <c r="BF503" s="108" t="e">
        <f aca="false">VLOOKUP($A503,#REF!, 34, FALSE())</f>
        <v>#VALUE!</v>
      </c>
      <c r="BG503" s="418" t="e">
        <f aca="false">VLOOKUP($A503,#REF!, 22, FALSE())</f>
        <v>#VALUE!</v>
      </c>
      <c r="BH503" s="109"/>
    </row>
    <row r="504" s="193" customFormat="true" ht="12.75" hidden="false" customHeight="true" outlineLevel="0" collapsed="false">
      <c r="A504" s="133" t="s">
        <v>1128</v>
      </c>
      <c r="B504" s="86" t="e">
        <f aca="false">VLOOKUP($A504,#REF!, 34, FALSE())</f>
        <v>#VALUE!</v>
      </c>
      <c r="C504" s="87" t="str">
        <f aca="false">CONCATENATE("unused_",A504)</f>
        <v>unused_DDR_XM0_B0D3</v>
      </c>
      <c r="D504" s="88" t="e">
        <f aca="false">IF(LEN(VLOOKUP($A504,#REF!,8,FALSE())),LEFT(VLOOKUP($A504,#REF!,8,FALSE()),LEN(VLOOKUP($A504,#REF!,8,FALSE()))-2),"")</f>
        <v>#VALUE!</v>
      </c>
      <c r="E504" s="89" t="e">
        <f aca="false">IF(LEN(VLOOKUP($A504,#REF!,4,FALSE())),IF(INDEX(#REF!,MATCH($A504,#REF!,0),1),LEFT(VLOOKUP($A504,#REF!,4,FALSE()),LEN(VLOOKUP($A504,#REF!,4,FALSE()))-2),CONCATENATE(LEFT(VLOOKUP($A504,#REF!,4,FALSE()),LEN(VLOOKUP($A504,#REF!,4,FALSE()))-2),"*")),"")</f>
        <v>#VALUE!</v>
      </c>
      <c r="F504" s="90" t="e">
        <f aca="false">IF(LEN(VLOOKUP($A504,#REF!,5,FALSE())),IF(INDEX(#REF!,MATCH($A504,#REF!,0),2),LEFT(VLOOKUP($A504,#REF!,5,FALSE()),LEN(VLOOKUP($A504,#REF!,5,FALSE()))-2),CONCATENATE(LEFT(VLOOKUP($A504,#REF!,5,FALSE()),LEN(VLOOKUP($A504,#REF!,5,FALSE()))-2),"*")),"")</f>
        <v>#VALUE!</v>
      </c>
      <c r="G504" s="90" t="e">
        <f aca="false">IF(LEN(VLOOKUP($A504,#REF!,6,FALSE())),IF(INDEX(#REF!,MATCH($A504,#REF!,0),3),LEFT(VLOOKUP($A504,#REF!,6,FALSE()),LEN(VLOOKUP($A504,#REF!,6,FALSE()))-2),CONCATENATE(LEFT(VLOOKUP($A504,#REF!,6,FALSE()),LEN(VLOOKUP($A504,#REF!,6,FALSE()))-2),"*")),"")</f>
        <v>#VALUE!</v>
      </c>
      <c r="H504" s="91" t="e">
        <f aca="false">IF(LEN(VLOOKUP($A504,#REF!,7,FALSE())),IF(INDEX(#REF!,MATCH($A504,#REF!,0),4),LEFT(VLOOKUP($A504,#REF!,7,FALSE()),LEN(VLOOKUP($A504,#REF!,7,FALSE()))-2),CONCATENATE(LEFT(VLOOKUP($A504,#REF!,7,FALSE()),LEN(VLOOKUP($A504,#REF!,7,FALSE()))-2),"*")),"")</f>
        <v>#VALUE!</v>
      </c>
      <c r="I504" s="92" t="e">
        <f aca="false">IF(LEN(VLOOKUP($A504,#REF!,8,FALSE())),UPPER(RIGHT(VLOOKUP($A504,#REF!,8,FALSE()), 1)),"")</f>
        <v>#VALUE!</v>
      </c>
      <c r="J504" s="90" t="e">
        <f aca="false">IF(LEN(VLOOKUP($A504,#REF!,4,FALSE())),UPPER(RIGHT(VLOOKUP($A504,#REF!,4,FALSE()), 1)),"")</f>
        <v>#VALUE!</v>
      </c>
      <c r="K504" s="90" t="e">
        <f aca="false">IF(LEN(VLOOKUP($A504,#REF!,5,FALSE())),UPPER(RIGHT(VLOOKUP($A504,#REF!,5,FALSE()), 1)),"")</f>
        <v>#VALUE!</v>
      </c>
      <c r="L504" s="90" t="e">
        <f aca="false">IF(LEN(VLOOKUP($A504,#REF!,6,FALSE())),UPPER(RIGHT(VLOOKUP($A504,#REF!,6,FALSE()), 1)),"")</f>
        <v>#VALUE!</v>
      </c>
      <c r="M504" s="91" t="e">
        <f aca="false">IF(LEN(VLOOKUP($A504,#REF!,7,FALSE())),UPPER(RIGHT(VLOOKUP($A504,#REF!,7,FALSE()), 1)),"")</f>
        <v>#VALUE!</v>
      </c>
      <c r="N504" s="185"/>
      <c r="O504" s="185"/>
      <c r="P504" s="185"/>
      <c r="Q504" s="185"/>
      <c r="R504" s="185"/>
      <c r="S504" s="100" t="e">
        <f aca="false">HLOOKUP("Device Tree Pin Name",#REF!,MATCH($A504,#REF!,0),FALSE())</f>
        <v>#VALUE!</v>
      </c>
      <c r="T504" s="95" t="e">
        <f aca="false">HLOOKUP("power rail",#REF!,MATCH($A504,#REF!,0),FALSE())</f>
        <v>#VALUE!</v>
      </c>
      <c r="U504" s="96" t="e">
        <f aca="false">HLOOKUP("Wake Capable",#REF!,MATCH($A504,#REF!,0),FALSE())</f>
        <v>#VALUE!</v>
      </c>
      <c r="V504" s="96" t="e">
        <f aca="false">HLOOKUP("Strap",#REF!,MATCH($A504,#REF!,0),FALSE())</f>
        <v>#VALUE!</v>
      </c>
      <c r="W504" s="96"/>
      <c r="X504" s="96"/>
      <c r="Y504" s="96"/>
      <c r="Z504" s="95"/>
      <c r="AA504" s="95" t="e">
        <f aca="false">HLOOKUP("Pad type",#REF!,MATCH($A504,#REF!,0),FALSE())</f>
        <v>#VALUE!</v>
      </c>
      <c r="AB504" s="100"/>
      <c r="AC504" s="100" t="e">
        <f aca="false">HLOOKUP("POR Pin State",#REF!,MATCH($A504,#REF!,0),FALSE())</f>
        <v>#VALUE!</v>
      </c>
      <c r="AD504" s="186"/>
      <c r="AE504" s="187"/>
      <c r="AF504" s="187"/>
      <c r="AG504" s="187"/>
      <c r="AH504" s="188"/>
      <c r="AI504" s="188"/>
      <c r="AJ504" s="189"/>
      <c r="AK504" s="189"/>
      <c r="AL504" s="189"/>
      <c r="AM504" s="189"/>
      <c r="AN504" s="189"/>
      <c r="AO504" s="189"/>
      <c r="AP504" s="189"/>
      <c r="AQ504" s="194" t="s">
        <v>1129</v>
      </c>
      <c r="AR504" s="104"/>
      <c r="AS504" s="104"/>
      <c r="AT504" s="104"/>
      <c r="AU504" s="104"/>
      <c r="AV504" s="104"/>
      <c r="AW504" s="104"/>
      <c r="AX504" s="104"/>
      <c r="AY504" s="104"/>
      <c r="AZ504" s="104"/>
      <c r="BA504" s="104"/>
      <c r="BB504" s="162"/>
      <c r="BC504" s="104"/>
      <c r="BD504" s="214"/>
      <c r="BE504" s="213" t="s">
        <v>1130</v>
      </c>
      <c r="BF504" s="108" t="e">
        <f aca="false">VLOOKUP($A504,#REF!, 34, FALSE())</f>
        <v>#VALUE!</v>
      </c>
      <c r="BG504" s="418" t="e">
        <f aca="false">VLOOKUP($A504,#REF!, 22, FALSE())</f>
        <v>#VALUE!</v>
      </c>
      <c r="BH504" s="109"/>
    </row>
    <row r="505" s="193" customFormat="true" ht="12.75" hidden="false" customHeight="true" outlineLevel="0" collapsed="false">
      <c r="A505" s="133" t="s">
        <v>1131</v>
      </c>
      <c r="B505" s="86" t="e">
        <f aca="false">VLOOKUP($A505,#REF!, 34, FALSE())</f>
        <v>#VALUE!</v>
      </c>
      <c r="C505" s="87" t="str">
        <f aca="false">CONCATENATE("unused_",A505)</f>
        <v>unused_DDR_XM0_B0D4</v>
      </c>
      <c r="D505" s="88" t="e">
        <f aca="false">IF(LEN(VLOOKUP($A505,#REF!,8,FALSE())),LEFT(VLOOKUP($A505,#REF!,8,FALSE()),LEN(VLOOKUP($A505,#REF!,8,FALSE()))-2),"")</f>
        <v>#VALUE!</v>
      </c>
      <c r="E505" s="89" t="e">
        <f aca="false">IF(LEN(VLOOKUP($A505,#REF!,4,FALSE())),IF(INDEX(#REF!,MATCH($A505,#REF!,0),1),LEFT(VLOOKUP($A505,#REF!,4,FALSE()),LEN(VLOOKUP($A505,#REF!,4,FALSE()))-2),CONCATENATE(LEFT(VLOOKUP($A505,#REF!,4,FALSE()),LEN(VLOOKUP($A505,#REF!,4,FALSE()))-2),"*")),"")</f>
        <v>#VALUE!</v>
      </c>
      <c r="F505" s="90" t="e">
        <f aca="false">IF(LEN(VLOOKUP($A505,#REF!,5,FALSE())),IF(INDEX(#REF!,MATCH($A505,#REF!,0),2),LEFT(VLOOKUP($A505,#REF!,5,FALSE()),LEN(VLOOKUP($A505,#REF!,5,FALSE()))-2),CONCATENATE(LEFT(VLOOKUP($A505,#REF!,5,FALSE()),LEN(VLOOKUP($A505,#REF!,5,FALSE()))-2),"*")),"")</f>
        <v>#VALUE!</v>
      </c>
      <c r="G505" s="90" t="e">
        <f aca="false">IF(LEN(VLOOKUP($A505,#REF!,6,FALSE())),IF(INDEX(#REF!,MATCH($A505,#REF!,0),3),LEFT(VLOOKUP($A505,#REF!,6,FALSE()),LEN(VLOOKUP($A505,#REF!,6,FALSE()))-2),CONCATENATE(LEFT(VLOOKUP($A505,#REF!,6,FALSE()),LEN(VLOOKUP($A505,#REF!,6,FALSE()))-2),"*")),"")</f>
        <v>#VALUE!</v>
      </c>
      <c r="H505" s="91" t="e">
        <f aca="false">IF(LEN(VLOOKUP($A505,#REF!,7,FALSE())),IF(INDEX(#REF!,MATCH($A505,#REF!,0),4),LEFT(VLOOKUP($A505,#REF!,7,FALSE()),LEN(VLOOKUP($A505,#REF!,7,FALSE()))-2),CONCATENATE(LEFT(VLOOKUP($A505,#REF!,7,FALSE()),LEN(VLOOKUP($A505,#REF!,7,FALSE()))-2),"*")),"")</f>
        <v>#VALUE!</v>
      </c>
      <c r="I505" s="92" t="e">
        <f aca="false">IF(LEN(VLOOKUP($A505,#REF!,8,FALSE())),UPPER(RIGHT(VLOOKUP($A505,#REF!,8,FALSE()), 1)),"")</f>
        <v>#VALUE!</v>
      </c>
      <c r="J505" s="90" t="e">
        <f aca="false">IF(LEN(VLOOKUP($A505,#REF!,4,FALSE())),UPPER(RIGHT(VLOOKUP($A505,#REF!,4,FALSE()), 1)),"")</f>
        <v>#VALUE!</v>
      </c>
      <c r="K505" s="90" t="e">
        <f aca="false">IF(LEN(VLOOKUP($A505,#REF!,5,FALSE())),UPPER(RIGHT(VLOOKUP($A505,#REF!,5,FALSE()), 1)),"")</f>
        <v>#VALUE!</v>
      </c>
      <c r="L505" s="90" t="e">
        <f aca="false">IF(LEN(VLOOKUP($A505,#REF!,6,FALSE())),UPPER(RIGHT(VLOOKUP($A505,#REF!,6,FALSE()), 1)),"")</f>
        <v>#VALUE!</v>
      </c>
      <c r="M505" s="91" t="e">
        <f aca="false">IF(LEN(VLOOKUP($A505,#REF!,7,FALSE())),UPPER(RIGHT(VLOOKUP($A505,#REF!,7,FALSE()), 1)),"")</f>
        <v>#VALUE!</v>
      </c>
      <c r="N505" s="185"/>
      <c r="O505" s="185"/>
      <c r="P505" s="185"/>
      <c r="Q505" s="185"/>
      <c r="R505" s="185"/>
      <c r="S505" s="100" t="e">
        <f aca="false">HLOOKUP("Device Tree Pin Name",#REF!,MATCH($A505,#REF!,0),FALSE())</f>
        <v>#VALUE!</v>
      </c>
      <c r="T505" s="95" t="e">
        <f aca="false">HLOOKUP("power rail",#REF!,MATCH($A505,#REF!,0),FALSE())</f>
        <v>#VALUE!</v>
      </c>
      <c r="U505" s="96" t="e">
        <f aca="false">HLOOKUP("Wake Capable",#REF!,MATCH($A505,#REF!,0),FALSE())</f>
        <v>#VALUE!</v>
      </c>
      <c r="V505" s="96" t="e">
        <f aca="false">HLOOKUP("Strap",#REF!,MATCH($A505,#REF!,0),FALSE())</f>
        <v>#VALUE!</v>
      </c>
      <c r="W505" s="96"/>
      <c r="X505" s="96"/>
      <c r="Y505" s="96"/>
      <c r="Z505" s="95"/>
      <c r="AA505" s="95" t="e">
        <f aca="false">HLOOKUP("Pad type",#REF!,MATCH($A505,#REF!,0),FALSE())</f>
        <v>#VALUE!</v>
      </c>
      <c r="AB505" s="100"/>
      <c r="AC505" s="100" t="e">
        <f aca="false">HLOOKUP("POR Pin State",#REF!,MATCH($A505,#REF!,0),FALSE())</f>
        <v>#VALUE!</v>
      </c>
      <c r="AD505" s="186"/>
      <c r="AE505" s="187"/>
      <c r="AF505" s="187"/>
      <c r="AG505" s="187"/>
      <c r="AH505" s="188"/>
      <c r="AI505" s="188"/>
      <c r="AJ505" s="189"/>
      <c r="AK505" s="189"/>
      <c r="AL505" s="189"/>
      <c r="AM505" s="189"/>
      <c r="AN505" s="189"/>
      <c r="AO505" s="189"/>
      <c r="AP505" s="189"/>
      <c r="AQ505" s="194" t="s">
        <v>1132</v>
      </c>
      <c r="AR505" s="104"/>
      <c r="AS505" s="104"/>
      <c r="AT505" s="104"/>
      <c r="AU505" s="104"/>
      <c r="AV505" s="104"/>
      <c r="AW505" s="104"/>
      <c r="AX505" s="104"/>
      <c r="AY505" s="104"/>
      <c r="AZ505" s="104"/>
      <c r="BA505" s="104"/>
      <c r="BB505" s="162"/>
      <c r="BC505" s="104"/>
      <c r="BD505" s="214"/>
      <c r="BE505" s="213" t="s">
        <v>1133</v>
      </c>
      <c r="BF505" s="108" t="e">
        <f aca="false">VLOOKUP($A505,#REF!, 34, FALSE())</f>
        <v>#VALUE!</v>
      </c>
      <c r="BG505" s="418" t="e">
        <f aca="false">VLOOKUP($A505,#REF!, 22, FALSE())</f>
        <v>#VALUE!</v>
      </c>
      <c r="BH505" s="109"/>
    </row>
    <row r="506" s="193" customFormat="true" ht="12.75" hidden="false" customHeight="true" outlineLevel="0" collapsed="false">
      <c r="A506" s="133" t="s">
        <v>1134</v>
      </c>
      <c r="B506" s="86" t="e">
        <f aca="false">VLOOKUP($A506,#REF!, 34, FALSE())</f>
        <v>#VALUE!</v>
      </c>
      <c r="C506" s="87" t="str">
        <f aca="false">CONCATENATE("unused_",A506)</f>
        <v>unused_DDR_XM0_B0D5</v>
      </c>
      <c r="D506" s="88" t="e">
        <f aca="false">IF(LEN(VLOOKUP($A506,#REF!,8,FALSE())),LEFT(VLOOKUP($A506,#REF!,8,FALSE()),LEN(VLOOKUP($A506,#REF!,8,FALSE()))-2),"")</f>
        <v>#VALUE!</v>
      </c>
      <c r="E506" s="89" t="e">
        <f aca="false">IF(LEN(VLOOKUP($A506,#REF!,4,FALSE())),IF(INDEX(#REF!,MATCH($A506,#REF!,0),1),LEFT(VLOOKUP($A506,#REF!,4,FALSE()),LEN(VLOOKUP($A506,#REF!,4,FALSE()))-2),CONCATENATE(LEFT(VLOOKUP($A506,#REF!,4,FALSE()),LEN(VLOOKUP($A506,#REF!,4,FALSE()))-2),"*")),"")</f>
        <v>#VALUE!</v>
      </c>
      <c r="F506" s="90" t="e">
        <f aca="false">IF(LEN(VLOOKUP($A506,#REF!,5,FALSE())),IF(INDEX(#REF!,MATCH($A506,#REF!,0),2),LEFT(VLOOKUP($A506,#REF!,5,FALSE()),LEN(VLOOKUP($A506,#REF!,5,FALSE()))-2),CONCATENATE(LEFT(VLOOKUP($A506,#REF!,5,FALSE()),LEN(VLOOKUP($A506,#REF!,5,FALSE()))-2),"*")),"")</f>
        <v>#VALUE!</v>
      </c>
      <c r="G506" s="90" t="e">
        <f aca="false">IF(LEN(VLOOKUP($A506,#REF!,6,FALSE())),IF(INDEX(#REF!,MATCH($A506,#REF!,0),3),LEFT(VLOOKUP($A506,#REF!,6,FALSE()),LEN(VLOOKUP($A506,#REF!,6,FALSE()))-2),CONCATENATE(LEFT(VLOOKUP($A506,#REF!,6,FALSE()),LEN(VLOOKUP($A506,#REF!,6,FALSE()))-2),"*")),"")</f>
        <v>#VALUE!</v>
      </c>
      <c r="H506" s="91" t="e">
        <f aca="false">IF(LEN(VLOOKUP($A506,#REF!,7,FALSE())),IF(INDEX(#REF!,MATCH($A506,#REF!,0),4),LEFT(VLOOKUP($A506,#REF!,7,FALSE()),LEN(VLOOKUP($A506,#REF!,7,FALSE()))-2),CONCATENATE(LEFT(VLOOKUP($A506,#REF!,7,FALSE()),LEN(VLOOKUP($A506,#REF!,7,FALSE()))-2),"*")),"")</f>
        <v>#VALUE!</v>
      </c>
      <c r="I506" s="92" t="e">
        <f aca="false">IF(LEN(VLOOKUP($A506,#REF!,8,FALSE())),UPPER(RIGHT(VLOOKUP($A506,#REF!,8,FALSE()), 1)),"")</f>
        <v>#VALUE!</v>
      </c>
      <c r="J506" s="90" t="e">
        <f aca="false">IF(LEN(VLOOKUP($A506,#REF!,4,FALSE())),UPPER(RIGHT(VLOOKUP($A506,#REF!,4,FALSE()), 1)),"")</f>
        <v>#VALUE!</v>
      </c>
      <c r="K506" s="90" t="e">
        <f aca="false">IF(LEN(VLOOKUP($A506,#REF!,5,FALSE())),UPPER(RIGHT(VLOOKUP($A506,#REF!,5,FALSE()), 1)),"")</f>
        <v>#VALUE!</v>
      </c>
      <c r="L506" s="90" t="e">
        <f aca="false">IF(LEN(VLOOKUP($A506,#REF!,6,FALSE())),UPPER(RIGHT(VLOOKUP($A506,#REF!,6,FALSE()), 1)),"")</f>
        <v>#VALUE!</v>
      </c>
      <c r="M506" s="91" t="e">
        <f aca="false">IF(LEN(VLOOKUP($A506,#REF!,7,FALSE())),UPPER(RIGHT(VLOOKUP($A506,#REF!,7,FALSE()), 1)),"")</f>
        <v>#VALUE!</v>
      </c>
      <c r="N506" s="185"/>
      <c r="O506" s="185"/>
      <c r="P506" s="185"/>
      <c r="Q506" s="185"/>
      <c r="R506" s="185"/>
      <c r="S506" s="100" t="e">
        <f aca="false">HLOOKUP("Device Tree Pin Name",#REF!,MATCH($A506,#REF!,0),FALSE())</f>
        <v>#VALUE!</v>
      </c>
      <c r="T506" s="95" t="e">
        <f aca="false">HLOOKUP("power rail",#REF!,MATCH($A506,#REF!,0),FALSE())</f>
        <v>#VALUE!</v>
      </c>
      <c r="U506" s="96" t="e">
        <f aca="false">HLOOKUP("Wake Capable",#REF!,MATCH($A506,#REF!,0),FALSE())</f>
        <v>#VALUE!</v>
      </c>
      <c r="V506" s="96" t="e">
        <f aca="false">HLOOKUP("Strap",#REF!,MATCH($A506,#REF!,0),FALSE())</f>
        <v>#VALUE!</v>
      </c>
      <c r="W506" s="96"/>
      <c r="X506" s="96"/>
      <c r="Y506" s="96"/>
      <c r="Z506" s="95"/>
      <c r="AA506" s="95" t="e">
        <f aca="false">HLOOKUP("Pad type",#REF!,MATCH($A506,#REF!,0),FALSE())</f>
        <v>#VALUE!</v>
      </c>
      <c r="AB506" s="100"/>
      <c r="AC506" s="100" t="e">
        <f aca="false">HLOOKUP("POR Pin State",#REF!,MATCH($A506,#REF!,0),FALSE())</f>
        <v>#VALUE!</v>
      </c>
      <c r="AD506" s="186"/>
      <c r="AE506" s="187"/>
      <c r="AF506" s="187"/>
      <c r="AG506" s="187"/>
      <c r="AH506" s="188"/>
      <c r="AI506" s="188"/>
      <c r="AJ506" s="189"/>
      <c r="AK506" s="189"/>
      <c r="AL506" s="189"/>
      <c r="AM506" s="189"/>
      <c r="AN506" s="189"/>
      <c r="AO506" s="189"/>
      <c r="AP506" s="189"/>
      <c r="AQ506" s="194" t="s">
        <v>1135</v>
      </c>
      <c r="AR506" s="104"/>
      <c r="AS506" s="104"/>
      <c r="AT506" s="104"/>
      <c r="AU506" s="104"/>
      <c r="AV506" s="104"/>
      <c r="AW506" s="104"/>
      <c r="AX506" s="104"/>
      <c r="AY506" s="104"/>
      <c r="AZ506" s="104"/>
      <c r="BA506" s="104"/>
      <c r="BB506" s="162"/>
      <c r="BC506" s="104"/>
      <c r="BD506" s="214"/>
      <c r="BE506" s="213" t="s">
        <v>1136</v>
      </c>
      <c r="BF506" s="108" t="e">
        <f aca="false">VLOOKUP($A506,#REF!, 34, FALSE())</f>
        <v>#VALUE!</v>
      </c>
      <c r="BG506" s="418" t="e">
        <f aca="false">VLOOKUP($A506,#REF!, 22, FALSE())</f>
        <v>#VALUE!</v>
      </c>
      <c r="BH506" s="109"/>
    </row>
    <row r="507" s="193" customFormat="true" ht="12.75" hidden="false" customHeight="true" outlineLevel="0" collapsed="false">
      <c r="A507" s="133" t="s">
        <v>1137</v>
      </c>
      <c r="B507" s="86" t="e">
        <f aca="false">VLOOKUP($A507,#REF!, 34, FALSE())</f>
        <v>#VALUE!</v>
      </c>
      <c r="C507" s="87" t="str">
        <f aca="false">CONCATENATE("unused_",A507)</f>
        <v>unused_DDR_XM0_B0D6</v>
      </c>
      <c r="D507" s="88" t="e">
        <f aca="false">IF(LEN(VLOOKUP($A507,#REF!,8,FALSE())),LEFT(VLOOKUP($A507,#REF!,8,FALSE()),LEN(VLOOKUP($A507,#REF!,8,FALSE()))-2),"")</f>
        <v>#VALUE!</v>
      </c>
      <c r="E507" s="89" t="e">
        <f aca="false">IF(LEN(VLOOKUP($A507,#REF!,4,FALSE())),IF(INDEX(#REF!,MATCH($A507,#REF!,0),1),LEFT(VLOOKUP($A507,#REF!,4,FALSE()),LEN(VLOOKUP($A507,#REF!,4,FALSE()))-2),CONCATENATE(LEFT(VLOOKUP($A507,#REF!,4,FALSE()),LEN(VLOOKUP($A507,#REF!,4,FALSE()))-2),"*")),"")</f>
        <v>#VALUE!</v>
      </c>
      <c r="F507" s="90" t="e">
        <f aca="false">IF(LEN(VLOOKUP($A507,#REF!,5,FALSE())),IF(INDEX(#REF!,MATCH($A507,#REF!,0),2),LEFT(VLOOKUP($A507,#REF!,5,FALSE()),LEN(VLOOKUP($A507,#REF!,5,FALSE()))-2),CONCATENATE(LEFT(VLOOKUP($A507,#REF!,5,FALSE()),LEN(VLOOKUP($A507,#REF!,5,FALSE()))-2),"*")),"")</f>
        <v>#VALUE!</v>
      </c>
      <c r="G507" s="90" t="e">
        <f aca="false">IF(LEN(VLOOKUP($A507,#REF!,6,FALSE())),IF(INDEX(#REF!,MATCH($A507,#REF!,0),3),LEFT(VLOOKUP($A507,#REF!,6,FALSE()),LEN(VLOOKUP($A507,#REF!,6,FALSE()))-2),CONCATENATE(LEFT(VLOOKUP($A507,#REF!,6,FALSE()),LEN(VLOOKUP($A507,#REF!,6,FALSE()))-2),"*")),"")</f>
        <v>#VALUE!</v>
      </c>
      <c r="H507" s="91" t="e">
        <f aca="false">IF(LEN(VLOOKUP($A507,#REF!,7,FALSE())),IF(INDEX(#REF!,MATCH($A507,#REF!,0),4),LEFT(VLOOKUP($A507,#REF!,7,FALSE()),LEN(VLOOKUP($A507,#REF!,7,FALSE()))-2),CONCATENATE(LEFT(VLOOKUP($A507,#REF!,7,FALSE()),LEN(VLOOKUP($A507,#REF!,7,FALSE()))-2),"*")),"")</f>
        <v>#VALUE!</v>
      </c>
      <c r="I507" s="92" t="e">
        <f aca="false">IF(LEN(VLOOKUP($A507,#REF!,8,FALSE())),UPPER(RIGHT(VLOOKUP($A507,#REF!,8,FALSE()), 1)),"")</f>
        <v>#VALUE!</v>
      </c>
      <c r="J507" s="90" t="e">
        <f aca="false">IF(LEN(VLOOKUP($A507,#REF!,4,FALSE())),UPPER(RIGHT(VLOOKUP($A507,#REF!,4,FALSE()), 1)),"")</f>
        <v>#VALUE!</v>
      </c>
      <c r="K507" s="90" t="e">
        <f aca="false">IF(LEN(VLOOKUP($A507,#REF!,5,FALSE())),UPPER(RIGHT(VLOOKUP($A507,#REF!,5,FALSE()), 1)),"")</f>
        <v>#VALUE!</v>
      </c>
      <c r="L507" s="90" t="e">
        <f aca="false">IF(LEN(VLOOKUP($A507,#REF!,6,FALSE())),UPPER(RIGHT(VLOOKUP($A507,#REF!,6,FALSE()), 1)),"")</f>
        <v>#VALUE!</v>
      </c>
      <c r="M507" s="91" t="e">
        <f aca="false">IF(LEN(VLOOKUP($A507,#REF!,7,FALSE())),UPPER(RIGHT(VLOOKUP($A507,#REF!,7,FALSE()), 1)),"")</f>
        <v>#VALUE!</v>
      </c>
      <c r="N507" s="185"/>
      <c r="O507" s="185"/>
      <c r="P507" s="185"/>
      <c r="Q507" s="185"/>
      <c r="R507" s="185"/>
      <c r="S507" s="100" t="e">
        <f aca="false">HLOOKUP("Device Tree Pin Name",#REF!,MATCH($A507,#REF!,0),FALSE())</f>
        <v>#VALUE!</v>
      </c>
      <c r="T507" s="95" t="e">
        <f aca="false">HLOOKUP("power rail",#REF!,MATCH($A507,#REF!,0),FALSE())</f>
        <v>#VALUE!</v>
      </c>
      <c r="U507" s="96" t="e">
        <f aca="false">HLOOKUP("Wake Capable",#REF!,MATCH($A507,#REF!,0),FALSE())</f>
        <v>#VALUE!</v>
      </c>
      <c r="V507" s="96" t="e">
        <f aca="false">HLOOKUP("Strap",#REF!,MATCH($A507,#REF!,0),FALSE())</f>
        <v>#VALUE!</v>
      </c>
      <c r="W507" s="96"/>
      <c r="X507" s="96"/>
      <c r="Y507" s="96"/>
      <c r="Z507" s="95"/>
      <c r="AA507" s="95" t="e">
        <f aca="false">HLOOKUP("Pad type",#REF!,MATCH($A507,#REF!,0),FALSE())</f>
        <v>#VALUE!</v>
      </c>
      <c r="AB507" s="100"/>
      <c r="AC507" s="100" t="e">
        <f aca="false">HLOOKUP("POR Pin State",#REF!,MATCH($A507,#REF!,0),FALSE())</f>
        <v>#VALUE!</v>
      </c>
      <c r="AD507" s="186"/>
      <c r="AE507" s="187"/>
      <c r="AF507" s="187"/>
      <c r="AG507" s="187"/>
      <c r="AH507" s="188"/>
      <c r="AI507" s="188"/>
      <c r="AJ507" s="189"/>
      <c r="AK507" s="189"/>
      <c r="AL507" s="189"/>
      <c r="AM507" s="189"/>
      <c r="AN507" s="189"/>
      <c r="AO507" s="189"/>
      <c r="AP507" s="189"/>
      <c r="AQ507" s="194" t="s">
        <v>1138</v>
      </c>
      <c r="AR507" s="104"/>
      <c r="AS507" s="104"/>
      <c r="AT507" s="104"/>
      <c r="AU507" s="104"/>
      <c r="AV507" s="104"/>
      <c r="AW507" s="104"/>
      <c r="AX507" s="104"/>
      <c r="AY507" s="104"/>
      <c r="AZ507" s="104"/>
      <c r="BA507" s="104"/>
      <c r="BB507" s="162"/>
      <c r="BC507" s="104"/>
      <c r="BD507" s="214"/>
      <c r="BE507" s="213" t="s">
        <v>1139</v>
      </c>
      <c r="BF507" s="108" t="e">
        <f aca="false">VLOOKUP($A507,#REF!, 34, FALSE())</f>
        <v>#VALUE!</v>
      </c>
      <c r="BG507" s="418" t="e">
        <f aca="false">VLOOKUP($A507,#REF!, 22, FALSE())</f>
        <v>#VALUE!</v>
      </c>
      <c r="BH507" s="109"/>
    </row>
    <row r="508" s="193" customFormat="true" ht="12.75" hidden="false" customHeight="true" outlineLevel="0" collapsed="false">
      <c r="A508" s="133" t="s">
        <v>1140</v>
      </c>
      <c r="B508" s="86" t="e">
        <f aca="false">VLOOKUP($A508,#REF!, 34, FALSE())</f>
        <v>#VALUE!</v>
      </c>
      <c r="C508" s="87" t="str">
        <f aca="false">CONCATENATE("unused_",A508)</f>
        <v>unused_DDR_XM0_B0D7</v>
      </c>
      <c r="D508" s="88" t="e">
        <f aca="false">IF(LEN(VLOOKUP($A508,#REF!,8,FALSE())),LEFT(VLOOKUP($A508,#REF!,8,FALSE()),LEN(VLOOKUP($A508,#REF!,8,FALSE()))-2),"")</f>
        <v>#VALUE!</v>
      </c>
      <c r="E508" s="89" t="e">
        <f aca="false">IF(LEN(VLOOKUP($A508,#REF!,4,FALSE())),IF(INDEX(#REF!,MATCH($A508,#REF!,0),1),LEFT(VLOOKUP($A508,#REF!,4,FALSE()),LEN(VLOOKUP($A508,#REF!,4,FALSE()))-2),CONCATENATE(LEFT(VLOOKUP($A508,#REF!,4,FALSE()),LEN(VLOOKUP($A508,#REF!,4,FALSE()))-2),"*")),"")</f>
        <v>#VALUE!</v>
      </c>
      <c r="F508" s="90" t="e">
        <f aca="false">IF(LEN(VLOOKUP($A508,#REF!,5,FALSE())),IF(INDEX(#REF!,MATCH($A508,#REF!,0),2),LEFT(VLOOKUP($A508,#REF!,5,FALSE()),LEN(VLOOKUP($A508,#REF!,5,FALSE()))-2),CONCATENATE(LEFT(VLOOKUP($A508,#REF!,5,FALSE()),LEN(VLOOKUP($A508,#REF!,5,FALSE()))-2),"*")),"")</f>
        <v>#VALUE!</v>
      </c>
      <c r="G508" s="90" t="e">
        <f aca="false">IF(LEN(VLOOKUP($A508,#REF!,6,FALSE())),IF(INDEX(#REF!,MATCH($A508,#REF!,0),3),LEFT(VLOOKUP($A508,#REF!,6,FALSE()),LEN(VLOOKUP($A508,#REF!,6,FALSE()))-2),CONCATENATE(LEFT(VLOOKUP($A508,#REF!,6,FALSE()),LEN(VLOOKUP($A508,#REF!,6,FALSE()))-2),"*")),"")</f>
        <v>#VALUE!</v>
      </c>
      <c r="H508" s="91" t="e">
        <f aca="false">IF(LEN(VLOOKUP($A508,#REF!,7,FALSE())),IF(INDEX(#REF!,MATCH($A508,#REF!,0),4),LEFT(VLOOKUP($A508,#REF!,7,FALSE()),LEN(VLOOKUP($A508,#REF!,7,FALSE()))-2),CONCATENATE(LEFT(VLOOKUP($A508,#REF!,7,FALSE()),LEN(VLOOKUP($A508,#REF!,7,FALSE()))-2),"*")),"")</f>
        <v>#VALUE!</v>
      </c>
      <c r="I508" s="92" t="e">
        <f aca="false">IF(LEN(VLOOKUP($A508,#REF!,8,FALSE())),UPPER(RIGHT(VLOOKUP($A508,#REF!,8,FALSE()), 1)),"")</f>
        <v>#VALUE!</v>
      </c>
      <c r="J508" s="90" t="e">
        <f aca="false">IF(LEN(VLOOKUP($A508,#REF!,4,FALSE())),UPPER(RIGHT(VLOOKUP($A508,#REF!,4,FALSE()), 1)),"")</f>
        <v>#VALUE!</v>
      </c>
      <c r="K508" s="90" t="e">
        <f aca="false">IF(LEN(VLOOKUP($A508,#REF!,5,FALSE())),UPPER(RIGHT(VLOOKUP($A508,#REF!,5,FALSE()), 1)),"")</f>
        <v>#VALUE!</v>
      </c>
      <c r="L508" s="90" t="e">
        <f aca="false">IF(LEN(VLOOKUP($A508,#REF!,6,FALSE())),UPPER(RIGHT(VLOOKUP($A508,#REF!,6,FALSE()), 1)),"")</f>
        <v>#VALUE!</v>
      </c>
      <c r="M508" s="91" t="e">
        <f aca="false">IF(LEN(VLOOKUP($A508,#REF!,7,FALSE())),UPPER(RIGHT(VLOOKUP($A508,#REF!,7,FALSE()), 1)),"")</f>
        <v>#VALUE!</v>
      </c>
      <c r="N508" s="185"/>
      <c r="O508" s="185"/>
      <c r="P508" s="185"/>
      <c r="Q508" s="185"/>
      <c r="R508" s="185"/>
      <c r="S508" s="100" t="e">
        <f aca="false">HLOOKUP("Device Tree Pin Name",#REF!,MATCH($A508,#REF!,0),FALSE())</f>
        <v>#VALUE!</v>
      </c>
      <c r="T508" s="95" t="e">
        <f aca="false">HLOOKUP("power rail",#REF!,MATCH($A508,#REF!,0),FALSE())</f>
        <v>#VALUE!</v>
      </c>
      <c r="U508" s="96" t="e">
        <f aca="false">HLOOKUP("Wake Capable",#REF!,MATCH($A508,#REF!,0),FALSE())</f>
        <v>#VALUE!</v>
      </c>
      <c r="V508" s="96" t="e">
        <f aca="false">HLOOKUP("Strap",#REF!,MATCH($A508,#REF!,0),FALSE())</f>
        <v>#VALUE!</v>
      </c>
      <c r="W508" s="96"/>
      <c r="X508" s="96"/>
      <c r="Y508" s="96"/>
      <c r="Z508" s="95"/>
      <c r="AA508" s="95" t="e">
        <f aca="false">HLOOKUP("Pad type",#REF!,MATCH($A508,#REF!,0),FALSE())</f>
        <v>#VALUE!</v>
      </c>
      <c r="AB508" s="100"/>
      <c r="AC508" s="100" t="e">
        <f aca="false">HLOOKUP("POR Pin State",#REF!,MATCH($A508,#REF!,0),FALSE())</f>
        <v>#VALUE!</v>
      </c>
      <c r="AD508" s="186"/>
      <c r="AE508" s="187"/>
      <c r="AF508" s="187"/>
      <c r="AG508" s="187"/>
      <c r="AH508" s="188"/>
      <c r="AI508" s="188"/>
      <c r="AJ508" s="189"/>
      <c r="AK508" s="189"/>
      <c r="AL508" s="189"/>
      <c r="AM508" s="189"/>
      <c r="AN508" s="189"/>
      <c r="AO508" s="189"/>
      <c r="AP508" s="189"/>
      <c r="AQ508" s="194" t="s">
        <v>1141</v>
      </c>
      <c r="AR508" s="104"/>
      <c r="AS508" s="104"/>
      <c r="AT508" s="104"/>
      <c r="AU508" s="104"/>
      <c r="AV508" s="104"/>
      <c r="AW508" s="104"/>
      <c r="AX508" s="104"/>
      <c r="AY508" s="104"/>
      <c r="AZ508" s="104"/>
      <c r="BA508" s="104"/>
      <c r="BB508" s="162"/>
      <c r="BC508" s="104"/>
      <c r="BD508" s="214"/>
      <c r="BE508" s="213" t="s">
        <v>1142</v>
      </c>
      <c r="BF508" s="108" t="e">
        <f aca="false">VLOOKUP($A508,#REF!, 34, FALSE())</f>
        <v>#VALUE!</v>
      </c>
      <c r="BG508" s="418" t="e">
        <f aca="false">VLOOKUP($A508,#REF!, 22, FALSE())</f>
        <v>#VALUE!</v>
      </c>
      <c r="BH508" s="109"/>
    </row>
    <row r="509" s="193" customFormat="true" ht="12.75" hidden="false" customHeight="true" outlineLevel="0" collapsed="false">
      <c r="A509" s="133" t="s">
        <v>1143</v>
      </c>
      <c r="B509" s="86" t="e">
        <f aca="false">VLOOKUP($A509,#REF!, 34, FALSE())</f>
        <v>#VALUE!</v>
      </c>
      <c r="C509" s="87" t="str">
        <f aca="false">CONCATENATE("unused_",A509)</f>
        <v>unused_DDR_XM0_B0DMI</v>
      </c>
      <c r="D509" s="88" t="e">
        <f aca="false">IF(LEN(VLOOKUP($A509,#REF!,8,FALSE())),LEFT(VLOOKUP($A509,#REF!,8,FALSE()),LEN(VLOOKUP($A509,#REF!,8,FALSE()))-2),"")</f>
        <v>#VALUE!</v>
      </c>
      <c r="E509" s="89" t="e">
        <f aca="false">IF(LEN(VLOOKUP($A509,#REF!,4,FALSE())),IF(INDEX(#REF!,MATCH($A509,#REF!,0),1),LEFT(VLOOKUP($A509,#REF!,4,FALSE()),LEN(VLOOKUP($A509,#REF!,4,FALSE()))-2),CONCATENATE(LEFT(VLOOKUP($A509,#REF!,4,FALSE()),LEN(VLOOKUP($A509,#REF!,4,FALSE()))-2),"*")),"")</f>
        <v>#VALUE!</v>
      </c>
      <c r="F509" s="90" t="e">
        <f aca="false">IF(LEN(VLOOKUP($A509,#REF!,5,FALSE())),IF(INDEX(#REF!,MATCH($A509,#REF!,0),2),LEFT(VLOOKUP($A509,#REF!,5,FALSE()),LEN(VLOOKUP($A509,#REF!,5,FALSE()))-2),CONCATENATE(LEFT(VLOOKUP($A509,#REF!,5,FALSE()),LEN(VLOOKUP($A509,#REF!,5,FALSE()))-2),"*")),"")</f>
        <v>#VALUE!</v>
      </c>
      <c r="G509" s="90" t="e">
        <f aca="false">IF(LEN(VLOOKUP($A509,#REF!,6,FALSE())),IF(INDEX(#REF!,MATCH($A509,#REF!,0),3),LEFT(VLOOKUP($A509,#REF!,6,FALSE()),LEN(VLOOKUP($A509,#REF!,6,FALSE()))-2),CONCATENATE(LEFT(VLOOKUP($A509,#REF!,6,FALSE()),LEN(VLOOKUP($A509,#REF!,6,FALSE()))-2),"*")),"")</f>
        <v>#VALUE!</v>
      </c>
      <c r="H509" s="91" t="e">
        <f aca="false">IF(LEN(VLOOKUP($A509,#REF!,7,FALSE())),IF(INDEX(#REF!,MATCH($A509,#REF!,0),4),LEFT(VLOOKUP($A509,#REF!,7,FALSE()),LEN(VLOOKUP($A509,#REF!,7,FALSE()))-2),CONCATENATE(LEFT(VLOOKUP($A509,#REF!,7,FALSE()),LEN(VLOOKUP($A509,#REF!,7,FALSE()))-2),"*")),"")</f>
        <v>#VALUE!</v>
      </c>
      <c r="I509" s="92" t="e">
        <f aca="false">IF(LEN(VLOOKUP($A509,#REF!,8,FALSE())),UPPER(RIGHT(VLOOKUP($A509,#REF!,8,FALSE()), 1)),"")</f>
        <v>#VALUE!</v>
      </c>
      <c r="J509" s="90" t="e">
        <f aca="false">IF(LEN(VLOOKUP($A509,#REF!,4,FALSE())),UPPER(RIGHT(VLOOKUP($A509,#REF!,4,FALSE()), 1)),"")</f>
        <v>#VALUE!</v>
      </c>
      <c r="K509" s="90" t="e">
        <f aca="false">IF(LEN(VLOOKUP($A509,#REF!,5,FALSE())),UPPER(RIGHT(VLOOKUP($A509,#REF!,5,FALSE()), 1)),"")</f>
        <v>#VALUE!</v>
      </c>
      <c r="L509" s="90" t="e">
        <f aca="false">IF(LEN(VLOOKUP($A509,#REF!,6,FALSE())),UPPER(RIGHT(VLOOKUP($A509,#REF!,6,FALSE()), 1)),"")</f>
        <v>#VALUE!</v>
      </c>
      <c r="M509" s="91" t="e">
        <f aca="false">IF(LEN(VLOOKUP($A509,#REF!,7,FALSE())),UPPER(RIGHT(VLOOKUP($A509,#REF!,7,FALSE()), 1)),"")</f>
        <v>#VALUE!</v>
      </c>
      <c r="N509" s="185"/>
      <c r="O509" s="185"/>
      <c r="P509" s="185"/>
      <c r="Q509" s="185"/>
      <c r="R509" s="185"/>
      <c r="S509" s="100" t="e">
        <f aca="false">HLOOKUP("Device Tree Pin Name",#REF!,MATCH($A509,#REF!,0),FALSE())</f>
        <v>#VALUE!</v>
      </c>
      <c r="T509" s="95" t="e">
        <f aca="false">HLOOKUP("power rail",#REF!,MATCH($A509,#REF!,0),FALSE())</f>
        <v>#VALUE!</v>
      </c>
      <c r="U509" s="96" t="e">
        <f aca="false">HLOOKUP("Wake Capable",#REF!,MATCH($A509,#REF!,0),FALSE())</f>
        <v>#VALUE!</v>
      </c>
      <c r="V509" s="96" t="e">
        <f aca="false">HLOOKUP("Strap",#REF!,MATCH($A509,#REF!,0),FALSE())</f>
        <v>#VALUE!</v>
      </c>
      <c r="W509" s="96"/>
      <c r="X509" s="96"/>
      <c r="Y509" s="96"/>
      <c r="Z509" s="95"/>
      <c r="AA509" s="95" t="e">
        <f aca="false">HLOOKUP("Pad type",#REF!,MATCH($A509,#REF!,0),FALSE())</f>
        <v>#VALUE!</v>
      </c>
      <c r="AB509" s="100"/>
      <c r="AC509" s="100" t="e">
        <f aca="false">HLOOKUP("POR Pin State",#REF!,MATCH($A509,#REF!,0),FALSE())</f>
        <v>#VALUE!</v>
      </c>
      <c r="AD509" s="186"/>
      <c r="AE509" s="187"/>
      <c r="AF509" s="187"/>
      <c r="AG509" s="187"/>
      <c r="AH509" s="188"/>
      <c r="AI509" s="188"/>
      <c r="AJ509" s="189"/>
      <c r="AK509" s="189"/>
      <c r="AL509" s="189"/>
      <c r="AM509" s="189"/>
      <c r="AN509" s="189"/>
      <c r="AO509" s="189"/>
      <c r="AP509" s="189"/>
      <c r="AQ509" s="194" t="s">
        <v>1143</v>
      </c>
      <c r="AR509" s="104"/>
      <c r="AS509" s="104"/>
      <c r="AT509" s="104"/>
      <c r="AU509" s="104"/>
      <c r="AV509" s="104"/>
      <c r="AW509" s="104"/>
      <c r="AX509" s="104"/>
      <c r="AY509" s="104"/>
      <c r="AZ509" s="104"/>
      <c r="BA509" s="104"/>
      <c r="BB509" s="162"/>
      <c r="BC509" s="104"/>
      <c r="BD509" s="214"/>
      <c r="BE509" s="213" t="s">
        <v>1144</v>
      </c>
      <c r="BF509" s="108" t="e">
        <f aca="false">VLOOKUP($A509,#REF!, 34, FALSE())</f>
        <v>#VALUE!</v>
      </c>
      <c r="BG509" s="418" t="e">
        <f aca="false">VLOOKUP($A509,#REF!, 22, FALSE())</f>
        <v>#VALUE!</v>
      </c>
      <c r="BH509" s="109"/>
    </row>
    <row r="510" s="193" customFormat="true" ht="12.75" hidden="false" customHeight="true" outlineLevel="0" collapsed="false">
      <c r="A510" s="1" t="s">
        <v>1145</v>
      </c>
      <c r="B510" s="86" t="e">
        <f aca="false">VLOOKUP($A510,#REF!, 34, FALSE())</f>
        <v>#VALUE!</v>
      </c>
      <c r="C510" s="87" t="str">
        <f aca="false">CONCATENATE("unused_",A510)</f>
        <v>unused_DDR_XM0_B0WCK_P</v>
      </c>
      <c r="D510" s="88" t="e">
        <f aca="false">IF(LEN(VLOOKUP($A510,#REF!,8,FALSE())),LEFT(VLOOKUP($A510,#REF!,8,FALSE()),LEN(VLOOKUP($A510,#REF!,8,FALSE()))-2),"")</f>
        <v>#VALUE!</v>
      </c>
      <c r="E510" s="89" t="e">
        <f aca="false">IF(LEN(VLOOKUP($A510,#REF!,4,FALSE())),IF(INDEX(#REF!,MATCH($A510,#REF!,0),1),LEFT(VLOOKUP($A510,#REF!,4,FALSE()),LEN(VLOOKUP($A510,#REF!,4,FALSE()))-2),CONCATENATE(LEFT(VLOOKUP($A510,#REF!,4,FALSE()),LEN(VLOOKUP($A510,#REF!,4,FALSE()))-2),"*")),"")</f>
        <v>#VALUE!</v>
      </c>
      <c r="F510" s="90" t="e">
        <f aca="false">IF(LEN(VLOOKUP($A510,#REF!,5,FALSE())),IF(INDEX(#REF!,MATCH($A510,#REF!,0),2),LEFT(VLOOKUP($A510,#REF!,5,FALSE()),LEN(VLOOKUP($A510,#REF!,5,FALSE()))-2),CONCATENATE(LEFT(VLOOKUP($A510,#REF!,5,FALSE()),LEN(VLOOKUP($A510,#REF!,5,FALSE()))-2),"*")),"")</f>
        <v>#VALUE!</v>
      </c>
      <c r="G510" s="90" t="e">
        <f aca="false">IF(LEN(VLOOKUP($A510,#REF!,6,FALSE())),IF(INDEX(#REF!,MATCH($A510,#REF!,0),3),LEFT(VLOOKUP($A510,#REF!,6,FALSE()),LEN(VLOOKUP($A510,#REF!,6,FALSE()))-2),CONCATENATE(LEFT(VLOOKUP($A510,#REF!,6,FALSE()),LEN(VLOOKUP($A510,#REF!,6,FALSE()))-2),"*")),"")</f>
        <v>#VALUE!</v>
      </c>
      <c r="H510" s="91" t="e">
        <f aca="false">IF(LEN(VLOOKUP($A510,#REF!,7,FALSE())),IF(INDEX(#REF!,MATCH($A510,#REF!,0),4),LEFT(VLOOKUP($A510,#REF!,7,FALSE()),LEN(VLOOKUP($A510,#REF!,7,FALSE()))-2),CONCATENATE(LEFT(VLOOKUP($A510,#REF!,7,FALSE()),LEN(VLOOKUP($A510,#REF!,7,FALSE()))-2),"*")),"")</f>
        <v>#VALUE!</v>
      </c>
      <c r="I510" s="92" t="e">
        <f aca="false">IF(LEN(VLOOKUP($A510,#REF!,8,FALSE())),UPPER(RIGHT(VLOOKUP($A510,#REF!,8,FALSE()), 1)),"")</f>
        <v>#VALUE!</v>
      </c>
      <c r="J510" s="90" t="e">
        <f aca="false">IF(LEN(VLOOKUP($A510,#REF!,4,FALSE())),UPPER(RIGHT(VLOOKUP($A510,#REF!,4,FALSE()), 1)),"")</f>
        <v>#VALUE!</v>
      </c>
      <c r="K510" s="90" t="e">
        <f aca="false">IF(LEN(VLOOKUP($A510,#REF!,5,FALSE())),UPPER(RIGHT(VLOOKUP($A510,#REF!,5,FALSE()), 1)),"")</f>
        <v>#VALUE!</v>
      </c>
      <c r="L510" s="90" t="e">
        <f aca="false">IF(LEN(VLOOKUP($A510,#REF!,6,FALSE())),UPPER(RIGHT(VLOOKUP($A510,#REF!,6,FALSE()), 1)),"")</f>
        <v>#VALUE!</v>
      </c>
      <c r="M510" s="91" t="e">
        <f aca="false">IF(LEN(VLOOKUP($A510,#REF!,7,FALSE())),UPPER(RIGHT(VLOOKUP($A510,#REF!,7,FALSE()), 1)),"")</f>
        <v>#VALUE!</v>
      </c>
      <c r="N510" s="185"/>
      <c r="O510" s="185"/>
      <c r="P510" s="185"/>
      <c r="Q510" s="185"/>
      <c r="R510" s="185"/>
      <c r="S510" s="100" t="e">
        <f aca="false">HLOOKUP("Device Tree Pin Name",#REF!,MATCH($A510,#REF!,0),FALSE())</f>
        <v>#VALUE!</v>
      </c>
      <c r="T510" s="95" t="e">
        <f aca="false">HLOOKUP("power rail",#REF!,MATCH($A510,#REF!,0),FALSE())</f>
        <v>#VALUE!</v>
      </c>
      <c r="U510" s="96" t="e">
        <f aca="false">HLOOKUP("Wake Capable",#REF!,MATCH($A510,#REF!,0),FALSE())</f>
        <v>#VALUE!</v>
      </c>
      <c r="V510" s="96" t="e">
        <f aca="false">HLOOKUP("Strap",#REF!,MATCH($A510,#REF!,0),FALSE())</f>
        <v>#VALUE!</v>
      </c>
      <c r="W510" s="96"/>
      <c r="X510" s="96"/>
      <c r="Y510" s="96"/>
      <c r="Z510" s="95"/>
      <c r="AA510" s="95" t="e">
        <f aca="false">HLOOKUP("Pad type",#REF!,MATCH($A510,#REF!,0),FALSE())</f>
        <v>#VALUE!</v>
      </c>
      <c r="AB510" s="100"/>
      <c r="AC510" s="100" t="e">
        <f aca="false">HLOOKUP("POR Pin State",#REF!,MATCH($A510,#REF!,0),FALSE())</f>
        <v>#VALUE!</v>
      </c>
      <c r="AD510" s="186"/>
      <c r="AE510" s="187"/>
      <c r="AF510" s="187"/>
      <c r="AG510" s="187"/>
      <c r="AH510" s="188"/>
      <c r="AI510" s="188"/>
      <c r="AJ510" s="189"/>
      <c r="AK510" s="189"/>
      <c r="AL510" s="189"/>
      <c r="AM510" s="189"/>
      <c r="AN510" s="189"/>
      <c r="AO510" s="189"/>
      <c r="AP510" s="189"/>
      <c r="AQ510" s="194" t="s">
        <v>1145</v>
      </c>
      <c r="AR510" s="104"/>
      <c r="AS510" s="104"/>
      <c r="AT510" s="104"/>
      <c r="AU510" s="104"/>
      <c r="AV510" s="104"/>
      <c r="AW510" s="104"/>
      <c r="AX510" s="104"/>
      <c r="AY510" s="104"/>
      <c r="AZ510" s="104"/>
      <c r="BA510" s="104"/>
      <c r="BB510" s="162"/>
      <c r="BC510" s="104"/>
      <c r="BD510" s="214"/>
      <c r="BE510" s="213" t="s">
        <v>1146</v>
      </c>
      <c r="BF510" s="108" t="e">
        <f aca="false">VLOOKUP($A510,#REF!, 34, FALSE())</f>
        <v>#VALUE!</v>
      </c>
      <c r="BG510" s="418" t="e">
        <f aca="false">VLOOKUP($A510,#REF!, 22, FALSE())</f>
        <v>#VALUE!</v>
      </c>
      <c r="BH510" s="109"/>
    </row>
    <row r="511" s="193" customFormat="true" ht="12.75" hidden="false" customHeight="true" outlineLevel="0" collapsed="false">
      <c r="A511" s="1" t="s">
        <v>1147</v>
      </c>
      <c r="B511" s="86" t="e">
        <f aca="false">VLOOKUP($A511,#REF!, 34, FALSE())</f>
        <v>#VALUE!</v>
      </c>
      <c r="C511" s="87" t="str">
        <f aca="false">CONCATENATE("unused_",A511)</f>
        <v>unused_DDR_XM0_B0WCK_N</v>
      </c>
      <c r="D511" s="88" t="e">
        <f aca="false">IF(LEN(VLOOKUP($A511,#REF!,8,FALSE())),LEFT(VLOOKUP($A511,#REF!,8,FALSE()),LEN(VLOOKUP($A511,#REF!,8,FALSE()))-2),"")</f>
        <v>#VALUE!</v>
      </c>
      <c r="E511" s="89" t="e">
        <f aca="false">IF(LEN(VLOOKUP($A511,#REF!,4,FALSE())),IF(INDEX(#REF!,MATCH($A511,#REF!,0),1),LEFT(VLOOKUP($A511,#REF!,4,FALSE()),LEN(VLOOKUP($A511,#REF!,4,FALSE()))-2),CONCATENATE(LEFT(VLOOKUP($A511,#REF!,4,FALSE()),LEN(VLOOKUP($A511,#REF!,4,FALSE()))-2),"*")),"")</f>
        <v>#VALUE!</v>
      </c>
      <c r="F511" s="90" t="e">
        <f aca="false">IF(LEN(VLOOKUP($A511,#REF!,5,FALSE())),IF(INDEX(#REF!,MATCH($A511,#REF!,0),2),LEFT(VLOOKUP($A511,#REF!,5,FALSE()),LEN(VLOOKUP($A511,#REF!,5,FALSE()))-2),CONCATENATE(LEFT(VLOOKUP($A511,#REF!,5,FALSE()),LEN(VLOOKUP($A511,#REF!,5,FALSE()))-2),"*")),"")</f>
        <v>#VALUE!</v>
      </c>
      <c r="G511" s="90" t="e">
        <f aca="false">IF(LEN(VLOOKUP($A511,#REF!,6,FALSE())),IF(INDEX(#REF!,MATCH($A511,#REF!,0),3),LEFT(VLOOKUP($A511,#REF!,6,FALSE()),LEN(VLOOKUP($A511,#REF!,6,FALSE()))-2),CONCATENATE(LEFT(VLOOKUP($A511,#REF!,6,FALSE()),LEN(VLOOKUP($A511,#REF!,6,FALSE()))-2),"*")),"")</f>
        <v>#VALUE!</v>
      </c>
      <c r="H511" s="91" t="e">
        <f aca="false">IF(LEN(VLOOKUP($A511,#REF!,7,FALSE())),IF(INDEX(#REF!,MATCH($A511,#REF!,0),4),LEFT(VLOOKUP($A511,#REF!,7,FALSE()),LEN(VLOOKUP($A511,#REF!,7,FALSE()))-2),CONCATENATE(LEFT(VLOOKUP($A511,#REF!,7,FALSE()),LEN(VLOOKUP($A511,#REF!,7,FALSE()))-2),"*")),"")</f>
        <v>#VALUE!</v>
      </c>
      <c r="I511" s="92" t="e">
        <f aca="false">IF(LEN(VLOOKUP($A511,#REF!,8,FALSE())),UPPER(RIGHT(VLOOKUP($A511,#REF!,8,FALSE()), 1)),"")</f>
        <v>#VALUE!</v>
      </c>
      <c r="J511" s="90" t="e">
        <f aca="false">IF(LEN(VLOOKUP($A511,#REF!,4,FALSE())),UPPER(RIGHT(VLOOKUP($A511,#REF!,4,FALSE()), 1)),"")</f>
        <v>#VALUE!</v>
      </c>
      <c r="K511" s="90" t="e">
        <f aca="false">IF(LEN(VLOOKUP($A511,#REF!,5,FALSE())),UPPER(RIGHT(VLOOKUP($A511,#REF!,5,FALSE()), 1)),"")</f>
        <v>#VALUE!</v>
      </c>
      <c r="L511" s="90" t="e">
        <f aca="false">IF(LEN(VLOOKUP($A511,#REF!,6,FALSE())),UPPER(RIGHT(VLOOKUP($A511,#REF!,6,FALSE()), 1)),"")</f>
        <v>#VALUE!</v>
      </c>
      <c r="M511" s="91" t="e">
        <f aca="false">IF(LEN(VLOOKUP($A511,#REF!,7,FALSE())),UPPER(RIGHT(VLOOKUP($A511,#REF!,7,FALSE()), 1)),"")</f>
        <v>#VALUE!</v>
      </c>
      <c r="N511" s="185"/>
      <c r="O511" s="185"/>
      <c r="P511" s="185"/>
      <c r="Q511" s="185"/>
      <c r="R511" s="185"/>
      <c r="S511" s="100" t="e">
        <f aca="false">HLOOKUP("Device Tree Pin Name",#REF!,MATCH($A511,#REF!,0),FALSE())</f>
        <v>#VALUE!</v>
      </c>
      <c r="T511" s="95" t="e">
        <f aca="false">HLOOKUP("power rail",#REF!,MATCH($A511,#REF!,0),FALSE())</f>
        <v>#VALUE!</v>
      </c>
      <c r="U511" s="96" t="e">
        <f aca="false">HLOOKUP("Wake Capable",#REF!,MATCH($A511,#REF!,0),FALSE())</f>
        <v>#VALUE!</v>
      </c>
      <c r="V511" s="96" t="e">
        <f aca="false">HLOOKUP("Strap",#REF!,MATCH($A511,#REF!,0),FALSE())</f>
        <v>#VALUE!</v>
      </c>
      <c r="W511" s="96"/>
      <c r="X511" s="96"/>
      <c r="Y511" s="96"/>
      <c r="Z511" s="95"/>
      <c r="AA511" s="95" t="e">
        <f aca="false">HLOOKUP("Pad type",#REF!,MATCH($A511,#REF!,0),FALSE())</f>
        <v>#VALUE!</v>
      </c>
      <c r="AB511" s="100"/>
      <c r="AC511" s="100" t="e">
        <f aca="false">HLOOKUP("POR Pin State",#REF!,MATCH($A511,#REF!,0),FALSE())</f>
        <v>#VALUE!</v>
      </c>
      <c r="AD511" s="186"/>
      <c r="AE511" s="187"/>
      <c r="AF511" s="187"/>
      <c r="AG511" s="187"/>
      <c r="AH511" s="188"/>
      <c r="AI511" s="188"/>
      <c r="AJ511" s="189"/>
      <c r="AK511" s="189"/>
      <c r="AL511" s="189"/>
      <c r="AM511" s="189"/>
      <c r="AN511" s="189"/>
      <c r="AO511" s="189"/>
      <c r="AP511" s="189"/>
      <c r="AQ511" s="194" t="s">
        <v>1147</v>
      </c>
      <c r="AR511" s="104"/>
      <c r="AS511" s="104"/>
      <c r="AT511" s="104"/>
      <c r="AU511" s="104"/>
      <c r="AV511" s="104"/>
      <c r="AW511" s="104"/>
      <c r="AX511" s="104"/>
      <c r="AY511" s="104"/>
      <c r="AZ511" s="104"/>
      <c r="BA511" s="104"/>
      <c r="BB511" s="162"/>
      <c r="BC511" s="104"/>
      <c r="BD511" s="214"/>
      <c r="BE511" s="213" t="s">
        <v>1148</v>
      </c>
      <c r="BF511" s="108" t="e">
        <f aca="false">VLOOKUP($A511,#REF!, 34, FALSE())</f>
        <v>#VALUE!</v>
      </c>
      <c r="BG511" s="418" t="e">
        <f aca="false">VLOOKUP($A511,#REF!, 22, FALSE())</f>
        <v>#VALUE!</v>
      </c>
      <c r="BH511" s="109"/>
    </row>
    <row r="512" s="193" customFormat="true" ht="12.75" hidden="false" customHeight="true" outlineLevel="0" collapsed="false">
      <c r="A512" s="133" t="s">
        <v>1149</v>
      </c>
      <c r="B512" s="86" t="e">
        <f aca="false">VLOOKUP($A512,#REF!, 34, FALSE())</f>
        <v>#VALUE!</v>
      </c>
      <c r="C512" s="87" t="str">
        <f aca="false">CONCATENATE("unused_",A512)</f>
        <v>unused_DDR_XM0_B0RDQS_P</v>
      </c>
      <c r="D512" s="88" t="e">
        <f aca="false">IF(LEN(VLOOKUP($A512,#REF!,8,FALSE())),LEFT(VLOOKUP($A512,#REF!,8,FALSE()),LEN(VLOOKUP($A512,#REF!,8,FALSE()))-2),"")</f>
        <v>#VALUE!</v>
      </c>
      <c r="E512" s="89" t="e">
        <f aca="false">IF(LEN(VLOOKUP($A512,#REF!,4,FALSE())),IF(INDEX(#REF!,MATCH($A512,#REF!,0),1),LEFT(VLOOKUP($A512,#REF!,4,FALSE()),LEN(VLOOKUP($A512,#REF!,4,FALSE()))-2),CONCATENATE(LEFT(VLOOKUP($A512,#REF!,4,FALSE()),LEN(VLOOKUP($A512,#REF!,4,FALSE()))-2),"*")),"")</f>
        <v>#VALUE!</v>
      </c>
      <c r="F512" s="90" t="e">
        <f aca="false">IF(LEN(VLOOKUP($A512,#REF!,5,FALSE())),IF(INDEX(#REF!,MATCH($A512,#REF!,0),2),LEFT(VLOOKUP($A512,#REF!,5,FALSE()),LEN(VLOOKUP($A512,#REF!,5,FALSE()))-2),CONCATENATE(LEFT(VLOOKUP($A512,#REF!,5,FALSE()),LEN(VLOOKUP($A512,#REF!,5,FALSE()))-2),"*")),"")</f>
        <v>#VALUE!</v>
      </c>
      <c r="G512" s="90" t="e">
        <f aca="false">IF(LEN(VLOOKUP($A512,#REF!,6,FALSE())),IF(INDEX(#REF!,MATCH($A512,#REF!,0),3),LEFT(VLOOKUP($A512,#REF!,6,FALSE()),LEN(VLOOKUP($A512,#REF!,6,FALSE()))-2),CONCATENATE(LEFT(VLOOKUP($A512,#REF!,6,FALSE()),LEN(VLOOKUP($A512,#REF!,6,FALSE()))-2),"*")),"")</f>
        <v>#VALUE!</v>
      </c>
      <c r="H512" s="91" t="e">
        <f aca="false">IF(LEN(VLOOKUP($A512,#REF!,7,FALSE())),IF(INDEX(#REF!,MATCH($A512,#REF!,0),4),LEFT(VLOOKUP($A512,#REF!,7,FALSE()),LEN(VLOOKUP($A512,#REF!,7,FALSE()))-2),CONCATENATE(LEFT(VLOOKUP($A512,#REF!,7,FALSE()),LEN(VLOOKUP($A512,#REF!,7,FALSE()))-2),"*")),"")</f>
        <v>#VALUE!</v>
      </c>
      <c r="I512" s="92" t="e">
        <f aca="false">IF(LEN(VLOOKUP($A512,#REF!,8,FALSE())),UPPER(RIGHT(VLOOKUP($A512,#REF!,8,FALSE()), 1)),"")</f>
        <v>#VALUE!</v>
      </c>
      <c r="J512" s="90" t="e">
        <f aca="false">IF(LEN(VLOOKUP($A512,#REF!,4,FALSE())),UPPER(RIGHT(VLOOKUP($A512,#REF!,4,FALSE()), 1)),"")</f>
        <v>#VALUE!</v>
      </c>
      <c r="K512" s="90" t="e">
        <f aca="false">IF(LEN(VLOOKUP($A512,#REF!,5,FALSE())),UPPER(RIGHT(VLOOKUP($A512,#REF!,5,FALSE()), 1)),"")</f>
        <v>#VALUE!</v>
      </c>
      <c r="L512" s="90" t="e">
        <f aca="false">IF(LEN(VLOOKUP($A512,#REF!,6,FALSE())),UPPER(RIGHT(VLOOKUP($A512,#REF!,6,FALSE()), 1)),"")</f>
        <v>#VALUE!</v>
      </c>
      <c r="M512" s="91" t="e">
        <f aca="false">IF(LEN(VLOOKUP($A512,#REF!,7,FALSE())),UPPER(RIGHT(VLOOKUP($A512,#REF!,7,FALSE()), 1)),"")</f>
        <v>#VALUE!</v>
      </c>
      <c r="N512" s="185"/>
      <c r="O512" s="185"/>
      <c r="P512" s="185"/>
      <c r="Q512" s="185"/>
      <c r="R512" s="185"/>
      <c r="S512" s="100" t="e">
        <f aca="false">HLOOKUP("Device Tree Pin Name",#REF!,MATCH($A512,#REF!,0),FALSE())</f>
        <v>#VALUE!</v>
      </c>
      <c r="T512" s="95" t="e">
        <f aca="false">HLOOKUP("power rail",#REF!,MATCH($A512,#REF!,0),FALSE())</f>
        <v>#VALUE!</v>
      </c>
      <c r="U512" s="96" t="e">
        <f aca="false">HLOOKUP("Wake Capable",#REF!,MATCH($A512,#REF!,0),FALSE())</f>
        <v>#VALUE!</v>
      </c>
      <c r="V512" s="96" t="e">
        <f aca="false">HLOOKUP("Strap",#REF!,MATCH($A512,#REF!,0),FALSE())</f>
        <v>#VALUE!</v>
      </c>
      <c r="W512" s="96"/>
      <c r="X512" s="96"/>
      <c r="Y512" s="96"/>
      <c r="Z512" s="95"/>
      <c r="AA512" s="95" t="e">
        <f aca="false">HLOOKUP("Pad type",#REF!,MATCH($A512,#REF!,0),FALSE())</f>
        <v>#VALUE!</v>
      </c>
      <c r="AB512" s="100"/>
      <c r="AC512" s="100" t="e">
        <f aca="false">HLOOKUP("POR Pin State",#REF!,MATCH($A512,#REF!,0),FALSE())</f>
        <v>#VALUE!</v>
      </c>
      <c r="AD512" s="186"/>
      <c r="AE512" s="187"/>
      <c r="AF512" s="187"/>
      <c r="AG512" s="187"/>
      <c r="AH512" s="188"/>
      <c r="AI512" s="188"/>
      <c r="AJ512" s="189"/>
      <c r="AK512" s="189"/>
      <c r="AL512" s="189"/>
      <c r="AM512" s="189"/>
      <c r="AN512" s="189"/>
      <c r="AO512" s="189"/>
      <c r="AP512" s="189"/>
      <c r="AQ512" s="194" t="s">
        <v>1149</v>
      </c>
      <c r="AR512" s="104"/>
      <c r="AS512" s="104"/>
      <c r="AT512" s="104"/>
      <c r="AU512" s="104"/>
      <c r="AV512" s="104"/>
      <c r="AW512" s="104"/>
      <c r="AX512" s="104"/>
      <c r="AY512" s="104"/>
      <c r="AZ512" s="104"/>
      <c r="BA512" s="104"/>
      <c r="BB512" s="162"/>
      <c r="BC512" s="104"/>
      <c r="BD512" s="214"/>
      <c r="BE512" s="213" t="s">
        <v>1150</v>
      </c>
      <c r="BF512" s="108" t="e">
        <f aca="false">VLOOKUP($A512,#REF!, 34, FALSE())</f>
        <v>#VALUE!</v>
      </c>
      <c r="BG512" s="418" t="e">
        <f aca="false">VLOOKUP($A512,#REF!, 22, FALSE())</f>
        <v>#VALUE!</v>
      </c>
      <c r="BH512" s="109"/>
    </row>
    <row r="513" s="193" customFormat="true" ht="12.75" hidden="false" customHeight="true" outlineLevel="0" collapsed="false">
      <c r="A513" s="133" t="s">
        <v>1151</v>
      </c>
      <c r="B513" s="86" t="e">
        <f aca="false">VLOOKUP($A513,#REF!, 34, FALSE())</f>
        <v>#VALUE!</v>
      </c>
      <c r="C513" s="87" t="str">
        <f aca="false">CONCATENATE("unused_",A513)</f>
        <v>unused_DDR_XM0_B0RDQS_N</v>
      </c>
      <c r="D513" s="88" t="e">
        <f aca="false">IF(LEN(VLOOKUP($A513,#REF!,8,FALSE())),LEFT(VLOOKUP($A513,#REF!,8,FALSE()),LEN(VLOOKUP($A513,#REF!,8,FALSE()))-2),"")</f>
        <v>#VALUE!</v>
      </c>
      <c r="E513" s="89" t="e">
        <f aca="false">IF(LEN(VLOOKUP($A513,#REF!,4,FALSE())),IF(INDEX(#REF!,MATCH($A513,#REF!,0),1),LEFT(VLOOKUP($A513,#REF!,4,FALSE()),LEN(VLOOKUP($A513,#REF!,4,FALSE()))-2),CONCATENATE(LEFT(VLOOKUP($A513,#REF!,4,FALSE()),LEN(VLOOKUP($A513,#REF!,4,FALSE()))-2),"*")),"")</f>
        <v>#VALUE!</v>
      </c>
      <c r="F513" s="90" t="e">
        <f aca="false">IF(LEN(VLOOKUP($A513,#REF!,5,FALSE())),IF(INDEX(#REF!,MATCH($A513,#REF!,0),2),LEFT(VLOOKUP($A513,#REF!,5,FALSE()),LEN(VLOOKUP($A513,#REF!,5,FALSE()))-2),CONCATENATE(LEFT(VLOOKUP($A513,#REF!,5,FALSE()),LEN(VLOOKUP($A513,#REF!,5,FALSE()))-2),"*")),"")</f>
        <v>#VALUE!</v>
      </c>
      <c r="G513" s="90" t="e">
        <f aca="false">IF(LEN(VLOOKUP($A513,#REF!,6,FALSE())),IF(INDEX(#REF!,MATCH($A513,#REF!,0),3),LEFT(VLOOKUP($A513,#REF!,6,FALSE()),LEN(VLOOKUP($A513,#REF!,6,FALSE()))-2),CONCATENATE(LEFT(VLOOKUP($A513,#REF!,6,FALSE()),LEN(VLOOKUP($A513,#REF!,6,FALSE()))-2),"*")),"")</f>
        <v>#VALUE!</v>
      </c>
      <c r="H513" s="91" t="e">
        <f aca="false">IF(LEN(VLOOKUP($A513,#REF!,7,FALSE())),IF(INDEX(#REF!,MATCH($A513,#REF!,0),4),LEFT(VLOOKUP($A513,#REF!,7,FALSE()),LEN(VLOOKUP($A513,#REF!,7,FALSE()))-2),CONCATENATE(LEFT(VLOOKUP($A513,#REF!,7,FALSE()),LEN(VLOOKUP($A513,#REF!,7,FALSE()))-2),"*")),"")</f>
        <v>#VALUE!</v>
      </c>
      <c r="I513" s="92" t="e">
        <f aca="false">IF(LEN(VLOOKUP($A513,#REF!,8,FALSE())),UPPER(RIGHT(VLOOKUP($A513,#REF!,8,FALSE()), 1)),"")</f>
        <v>#VALUE!</v>
      </c>
      <c r="J513" s="90" t="e">
        <f aca="false">IF(LEN(VLOOKUP($A513,#REF!,4,FALSE())),UPPER(RIGHT(VLOOKUP($A513,#REF!,4,FALSE()), 1)),"")</f>
        <v>#VALUE!</v>
      </c>
      <c r="K513" s="90" t="e">
        <f aca="false">IF(LEN(VLOOKUP($A513,#REF!,5,FALSE())),UPPER(RIGHT(VLOOKUP($A513,#REF!,5,FALSE()), 1)),"")</f>
        <v>#VALUE!</v>
      </c>
      <c r="L513" s="90" t="e">
        <f aca="false">IF(LEN(VLOOKUP($A513,#REF!,6,FALSE())),UPPER(RIGHT(VLOOKUP($A513,#REF!,6,FALSE()), 1)),"")</f>
        <v>#VALUE!</v>
      </c>
      <c r="M513" s="91" t="e">
        <f aca="false">IF(LEN(VLOOKUP($A513,#REF!,7,FALSE())),UPPER(RIGHT(VLOOKUP($A513,#REF!,7,FALSE()), 1)),"")</f>
        <v>#VALUE!</v>
      </c>
      <c r="N513" s="185"/>
      <c r="O513" s="185"/>
      <c r="P513" s="185"/>
      <c r="Q513" s="185"/>
      <c r="R513" s="185"/>
      <c r="S513" s="100" t="e">
        <f aca="false">HLOOKUP("Device Tree Pin Name",#REF!,MATCH($A513,#REF!,0),FALSE())</f>
        <v>#VALUE!</v>
      </c>
      <c r="T513" s="95" t="e">
        <f aca="false">HLOOKUP("power rail",#REF!,MATCH($A513,#REF!,0),FALSE())</f>
        <v>#VALUE!</v>
      </c>
      <c r="U513" s="96" t="e">
        <f aca="false">HLOOKUP("Wake Capable",#REF!,MATCH($A513,#REF!,0),FALSE())</f>
        <v>#VALUE!</v>
      </c>
      <c r="V513" s="96" t="e">
        <f aca="false">HLOOKUP("Strap",#REF!,MATCH($A513,#REF!,0),FALSE())</f>
        <v>#VALUE!</v>
      </c>
      <c r="W513" s="96"/>
      <c r="X513" s="96"/>
      <c r="Y513" s="96"/>
      <c r="Z513" s="95"/>
      <c r="AA513" s="95" t="e">
        <f aca="false">HLOOKUP("Pad type",#REF!,MATCH($A513,#REF!,0),FALSE())</f>
        <v>#VALUE!</v>
      </c>
      <c r="AB513" s="100"/>
      <c r="AC513" s="100" t="e">
        <f aca="false">HLOOKUP("POR Pin State",#REF!,MATCH($A513,#REF!,0),FALSE())</f>
        <v>#VALUE!</v>
      </c>
      <c r="AD513" s="186"/>
      <c r="AE513" s="187"/>
      <c r="AF513" s="187"/>
      <c r="AG513" s="187"/>
      <c r="AH513" s="188"/>
      <c r="AI513" s="188"/>
      <c r="AJ513" s="189"/>
      <c r="AK513" s="189"/>
      <c r="AL513" s="189"/>
      <c r="AM513" s="189"/>
      <c r="AN513" s="189"/>
      <c r="AO513" s="189"/>
      <c r="AP513" s="189"/>
      <c r="AQ513" s="194" t="s">
        <v>1151</v>
      </c>
      <c r="AR513" s="104"/>
      <c r="AS513" s="104"/>
      <c r="AT513" s="104"/>
      <c r="AU513" s="104"/>
      <c r="AV513" s="104"/>
      <c r="AW513" s="104"/>
      <c r="AX513" s="104"/>
      <c r="AY513" s="104"/>
      <c r="AZ513" s="104"/>
      <c r="BA513" s="104"/>
      <c r="BB513" s="162"/>
      <c r="BC513" s="104"/>
      <c r="BD513" s="214"/>
      <c r="BE513" s="213" t="s">
        <v>1152</v>
      </c>
      <c r="BF513" s="108" t="e">
        <f aca="false">VLOOKUP($A513,#REF!, 34, FALSE())</f>
        <v>#VALUE!</v>
      </c>
      <c r="BG513" s="418" t="e">
        <f aca="false">VLOOKUP($A513,#REF!, 22, FALSE())</f>
        <v>#VALUE!</v>
      </c>
      <c r="BH513" s="109"/>
    </row>
    <row r="514" s="193" customFormat="true" ht="12.75" hidden="false" customHeight="true" outlineLevel="0" collapsed="false">
      <c r="A514" s="133" t="s">
        <v>1153</v>
      </c>
      <c r="B514" s="86" t="e">
        <f aca="false">VLOOKUP($A514,#REF!, 34, FALSE())</f>
        <v>#VALUE!</v>
      </c>
      <c r="C514" s="87" t="str">
        <f aca="false">CONCATENATE("unused_",A514)</f>
        <v>unused_DDR_XM0_B1D0</v>
      </c>
      <c r="D514" s="88" t="e">
        <f aca="false">IF(LEN(VLOOKUP($A514,#REF!,8,FALSE())),LEFT(VLOOKUP($A514,#REF!,8,FALSE()),LEN(VLOOKUP($A514,#REF!,8,FALSE()))-2),"")</f>
        <v>#VALUE!</v>
      </c>
      <c r="E514" s="89" t="e">
        <f aca="false">IF(LEN(VLOOKUP($A514,#REF!,4,FALSE())),IF(INDEX(#REF!,MATCH($A514,#REF!,0),1),LEFT(VLOOKUP($A514,#REF!,4,FALSE()),LEN(VLOOKUP($A514,#REF!,4,FALSE()))-2),CONCATENATE(LEFT(VLOOKUP($A514,#REF!,4,FALSE()),LEN(VLOOKUP($A514,#REF!,4,FALSE()))-2),"*")),"")</f>
        <v>#VALUE!</v>
      </c>
      <c r="F514" s="90" t="e">
        <f aca="false">IF(LEN(VLOOKUP($A514,#REF!,5,FALSE())),IF(INDEX(#REF!,MATCH($A514,#REF!,0),2),LEFT(VLOOKUP($A514,#REF!,5,FALSE()),LEN(VLOOKUP($A514,#REF!,5,FALSE()))-2),CONCATENATE(LEFT(VLOOKUP($A514,#REF!,5,FALSE()),LEN(VLOOKUP($A514,#REF!,5,FALSE()))-2),"*")),"")</f>
        <v>#VALUE!</v>
      </c>
      <c r="G514" s="90" t="e">
        <f aca="false">IF(LEN(VLOOKUP($A514,#REF!,6,FALSE())),IF(INDEX(#REF!,MATCH($A514,#REF!,0),3),LEFT(VLOOKUP($A514,#REF!,6,FALSE()),LEN(VLOOKUP($A514,#REF!,6,FALSE()))-2),CONCATENATE(LEFT(VLOOKUP($A514,#REF!,6,FALSE()),LEN(VLOOKUP($A514,#REF!,6,FALSE()))-2),"*")),"")</f>
        <v>#VALUE!</v>
      </c>
      <c r="H514" s="91" t="e">
        <f aca="false">IF(LEN(VLOOKUP($A514,#REF!,7,FALSE())),IF(INDEX(#REF!,MATCH($A514,#REF!,0),4),LEFT(VLOOKUP($A514,#REF!,7,FALSE()),LEN(VLOOKUP($A514,#REF!,7,FALSE()))-2),CONCATENATE(LEFT(VLOOKUP($A514,#REF!,7,FALSE()),LEN(VLOOKUP($A514,#REF!,7,FALSE()))-2),"*")),"")</f>
        <v>#VALUE!</v>
      </c>
      <c r="I514" s="92" t="e">
        <f aca="false">IF(LEN(VLOOKUP($A514,#REF!,8,FALSE())),UPPER(RIGHT(VLOOKUP($A514,#REF!,8,FALSE()), 1)),"")</f>
        <v>#VALUE!</v>
      </c>
      <c r="J514" s="90" t="e">
        <f aca="false">IF(LEN(VLOOKUP($A514,#REF!,4,FALSE())),UPPER(RIGHT(VLOOKUP($A514,#REF!,4,FALSE()), 1)),"")</f>
        <v>#VALUE!</v>
      </c>
      <c r="K514" s="90" t="e">
        <f aca="false">IF(LEN(VLOOKUP($A514,#REF!,5,FALSE())),UPPER(RIGHT(VLOOKUP($A514,#REF!,5,FALSE()), 1)),"")</f>
        <v>#VALUE!</v>
      </c>
      <c r="L514" s="90" t="e">
        <f aca="false">IF(LEN(VLOOKUP($A514,#REF!,6,FALSE())),UPPER(RIGHT(VLOOKUP($A514,#REF!,6,FALSE()), 1)),"")</f>
        <v>#VALUE!</v>
      </c>
      <c r="M514" s="91" t="e">
        <f aca="false">IF(LEN(VLOOKUP($A514,#REF!,7,FALSE())),UPPER(RIGHT(VLOOKUP($A514,#REF!,7,FALSE()), 1)),"")</f>
        <v>#VALUE!</v>
      </c>
      <c r="N514" s="185"/>
      <c r="O514" s="185"/>
      <c r="P514" s="185"/>
      <c r="Q514" s="185"/>
      <c r="R514" s="185"/>
      <c r="S514" s="100" t="e">
        <f aca="false">HLOOKUP("Device Tree Pin Name",#REF!,MATCH($A514,#REF!,0),FALSE())</f>
        <v>#VALUE!</v>
      </c>
      <c r="T514" s="95" t="e">
        <f aca="false">HLOOKUP("power rail",#REF!,MATCH($A514,#REF!,0),FALSE())</f>
        <v>#VALUE!</v>
      </c>
      <c r="U514" s="96" t="e">
        <f aca="false">HLOOKUP("Wake Capable",#REF!,MATCH($A514,#REF!,0),FALSE())</f>
        <v>#VALUE!</v>
      </c>
      <c r="V514" s="96" t="e">
        <f aca="false">HLOOKUP("Strap",#REF!,MATCH($A514,#REF!,0),FALSE())</f>
        <v>#VALUE!</v>
      </c>
      <c r="W514" s="96"/>
      <c r="X514" s="96"/>
      <c r="Y514" s="96"/>
      <c r="Z514" s="95"/>
      <c r="AA514" s="95" t="e">
        <f aca="false">HLOOKUP("Pad type",#REF!,MATCH($A514,#REF!,0),FALSE())</f>
        <v>#VALUE!</v>
      </c>
      <c r="AB514" s="100"/>
      <c r="AC514" s="100" t="e">
        <f aca="false">HLOOKUP("POR Pin State",#REF!,MATCH($A514,#REF!,0),FALSE())</f>
        <v>#VALUE!</v>
      </c>
      <c r="AD514" s="186"/>
      <c r="AE514" s="187"/>
      <c r="AF514" s="187"/>
      <c r="AG514" s="187"/>
      <c r="AH514" s="188"/>
      <c r="AI514" s="188"/>
      <c r="AJ514" s="189"/>
      <c r="AK514" s="189"/>
      <c r="AL514" s="189"/>
      <c r="AM514" s="189"/>
      <c r="AN514" s="189"/>
      <c r="AO514" s="189"/>
      <c r="AP514" s="189"/>
      <c r="AQ514" s="194" t="s">
        <v>1154</v>
      </c>
      <c r="AR514" s="104"/>
      <c r="AS514" s="104"/>
      <c r="AT514" s="104"/>
      <c r="AU514" s="104"/>
      <c r="AV514" s="104"/>
      <c r="AW514" s="104"/>
      <c r="AX514" s="104"/>
      <c r="AY514" s="104"/>
      <c r="AZ514" s="104"/>
      <c r="BA514" s="104"/>
      <c r="BB514" s="162"/>
      <c r="BC514" s="104"/>
      <c r="BD514" s="214"/>
      <c r="BE514" s="213" t="s">
        <v>1155</v>
      </c>
      <c r="BF514" s="108" t="e">
        <f aca="false">VLOOKUP($A514,#REF!, 34, FALSE())</f>
        <v>#VALUE!</v>
      </c>
      <c r="BG514" s="418" t="e">
        <f aca="false">VLOOKUP($A514,#REF!, 22, FALSE())</f>
        <v>#VALUE!</v>
      </c>
      <c r="BH514" s="109"/>
    </row>
    <row r="515" s="193" customFormat="true" ht="12.75" hidden="false" customHeight="true" outlineLevel="0" collapsed="false">
      <c r="A515" s="133" t="s">
        <v>1156</v>
      </c>
      <c r="B515" s="86" t="e">
        <f aca="false">VLOOKUP($A515,#REF!, 34, FALSE())</f>
        <v>#VALUE!</v>
      </c>
      <c r="C515" s="87" t="str">
        <f aca="false">CONCATENATE("unused_",A515)</f>
        <v>unused_DDR_XM0_B1D1</v>
      </c>
      <c r="D515" s="88" t="e">
        <f aca="false">IF(LEN(VLOOKUP($A515,#REF!,8,FALSE())),LEFT(VLOOKUP($A515,#REF!,8,FALSE()),LEN(VLOOKUP($A515,#REF!,8,FALSE()))-2),"")</f>
        <v>#VALUE!</v>
      </c>
      <c r="E515" s="89" t="e">
        <f aca="false">IF(LEN(VLOOKUP($A515,#REF!,4,FALSE())),IF(INDEX(#REF!,MATCH($A515,#REF!,0),1),LEFT(VLOOKUP($A515,#REF!,4,FALSE()),LEN(VLOOKUP($A515,#REF!,4,FALSE()))-2),CONCATENATE(LEFT(VLOOKUP($A515,#REF!,4,FALSE()),LEN(VLOOKUP($A515,#REF!,4,FALSE()))-2),"*")),"")</f>
        <v>#VALUE!</v>
      </c>
      <c r="F515" s="90" t="e">
        <f aca="false">IF(LEN(VLOOKUP($A515,#REF!,5,FALSE())),IF(INDEX(#REF!,MATCH($A515,#REF!,0),2),LEFT(VLOOKUP($A515,#REF!,5,FALSE()),LEN(VLOOKUP($A515,#REF!,5,FALSE()))-2),CONCATENATE(LEFT(VLOOKUP($A515,#REF!,5,FALSE()),LEN(VLOOKUP($A515,#REF!,5,FALSE()))-2),"*")),"")</f>
        <v>#VALUE!</v>
      </c>
      <c r="G515" s="90" t="e">
        <f aca="false">IF(LEN(VLOOKUP($A515,#REF!,6,FALSE())),IF(INDEX(#REF!,MATCH($A515,#REF!,0),3),LEFT(VLOOKUP($A515,#REF!,6,FALSE()),LEN(VLOOKUP($A515,#REF!,6,FALSE()))-2),CONCATENATE(LEFT(VLOOKUP($A515,#REF!,6,FALSE()),LEN(VLOOKUP($A515,#REF!,6,FALSE()))-2),"*")),"")</f>
        <v>#VALUE!</v>
      </c>
      <c r="H515" s="91" t="e">
        <f aca="false">IF(LEN(VLOOKUP($A515,#REF!,7,FALSE())),IF(INDEX(#REF!,MATCH($A515,#REF!,0),4),LEFT(VLOOKUP($A515,#REF!,7,FALSE()),LEN(VLOOKUP($A515,#REF!,7,FALSE()))-2),CONCATENATE(LEFT(VLOOKUP($A515,#REF!,7,FALSE()),LEN(VLOOKUP($A515,#REF!,7,FALSE()))-2),"*")),"")</f>
        <v>#VALUE!</v>
      </c>
      <c r="I515" s="92" t="e">
        <f aca="false">IF(LEN(VLOOKUP($A515,#REF!,8,FALSE())),UPPER(RIGHT(VLOOKUP($A515,#REF!,8,FALSE()), 1)),"")</f>
        <v>#VALUE!</v>
      </c>
      <c r="J515" s="90" t="e">
        <f aca="false">IF(LEN(VLOOKUP($A515,#REF!,4,FALSE())),UPPER(RIGHT(VLOOKUP($A515,#REF!,4,FALSE()), 1)),"")</f>
        <v>#VALUE!</v>
      </c>
      <c r="K515" s="90" t="e">
        <f aca="false">IF(LEN(VLOOKUP($A515,#REF!,5,FALSE())),UPPER(RIGHT(VLOOKUP($A515,#REF!,5,FALSE()), 1)),"")</f>
        <v>#VALUE!</v>
      </c>
      <c r="L515" s="90" t="e">
        <f aca="false">IF(LEN(VLOOKUP($A515,#REF!,6,FALSE())),UPPER(RIGHT(VLOOKUP($A515,#REF!,6,FALSE()), 1)),"")</f>
        <v>#VALUE!</v>
      </c>
      <c r="M515" s="91" t="e">
        <f aca="false">IF(LEN(VLOOKUP($A515,#REF!,7,FALSE())),UPPER(RIGHT(VLOOKUP($A515,#REF!,7,FALSE()), 1)),"")</f>
        <v>#VALUE!</v>
      </c>
      <c r="N515" s="185"/>
      <c r="O515" s="185"/>
      <c r="P515" s="185"/>
      <c r="Q515" s="185"/>
      <c r="R515" s="185"/>
      <c r="S515" s="100" t="e">
        <f aca="false">HLOOKUP("Device Tree Pin Name",#REF!,MATCH($A515,#REF!,0),FALSE())</f>
        <v>#VALUE!</v>
      </c>
      <c r="T515" s="95" t="e">
        <f aca="false">HLOOKUP("power rail",#REF!,MATCH($A515,#REF!,0),FALSE())</f>
        <v>#VALUE!</v>
      </c>
      <c r="U515" s="96" t="e">
        <f aca="false">HLOOKUP("Wake Capable",#REF!,MATCH($A515,#REF!,0),FALSE())</f>
        <v>#VALUE!</v>
      </c>
      <c r="V515" s="96" t="e">
        <f aca="false">HLOOKUP("Strap",#REF!,MATCH($A515,#REF!,0),FALSE())</f>
        <v>#VALUE!</v>
      </c>
      <c r="W515" s="96"/>
      <c r="X515" s="96"/>
      <c r="Y515" s="96"/>
      <c r="Z515" s="95"/>
      <c r="AA515" s="95" t="e">
        <f aca="false">HLOOKUP("Pad type",#REF!,MATCH($A515,#REF!,0),FALSE())</f>
        <v>#VALUE!</v>
      </c>
      <c r="AB515" s="100"/>
      <c r="AC515" s="100" t="e">
        <f aca="false">HLOOKUP("POR Pin State",#REF!,MATCH($A515,#REF!,0),FALSE())</f>
        <v>#VALUE!</v>
      </c>
      <c r="AD515" s="186"/>
      <c r="AE515" s="187"/>
      <c r="AF515" s="187"/>
      <c r="AG515" s="187"/>
      <c r="AH515" s="188"/>
      <c r="AI515" s="188"/>
      <c r="AJ515" s="189"/>
      <c r="AK515" s="189"/>
      <c r="AL515" s="189"/>
      <c r="AM515" s="189"/>
      <c r="AN515" s="189"/>
      <c r="AO515" s="189"/>
      <c r="AP515" s="189"/>
      <c r="AQ515" s="194" t="s">
        <v>1157</v>
      </c>
      <c r="AR515" s="104"/>
      <c r="AS515" s="104"/>
      <c r="AT515" s="104"/>
      <c r="AU515" s="104"/>
      <c r="AV515" s="104"/>
      <c r="AW515" s="104"/>
      <c r="AX515" s="104"/>
      <c r="AY515" s="104"/>
      <c r="AZ515" s="104"/>
      <c r="BA515" s="104"/>
      <c r="BB515" s="162"/>
      <c r="BC515" s="104"/>
      <c r="BD515" s="214"/>
      <c r="BE515" s="213" t="s">
        <v>1158</v>
      </c>
      <c r="BF515" s="108" t="e">
        <f aca="false">VLOOKUP($A515,#REF!, 34, FALSE())</f>
        <v>#VALUE!</v>
      </c>
      <c r="BG515" s="418" t="e">
        <f aca="false">VLOOKUP($A515,#REF!, 22, FALSE())</f>
        <v>#VALUE!</v>
      </c>
      <c r="BH515" s="109"/>
    </row>
    <row r="516" s="193" customFormat="true" ht="12.75" hidden="false" customHeight="true" outlineLevel="0" collapsed="false">
      <c r="A516" s="133" t="s">
        <v>1159</v>
      </c>
      <c r="B516" s="86" t="e">
        <f aca="false">VLOOKUP($A516,#REF!, 34, FALSE())</f>
        <v>#VALUE!</v>
      </c>
      <c r="C516" s="87" t="str">
        <f aca="false">CONCATENATE("unused_",A516)</f>
        <v>unused_DDR_XM0_B1D2</v>
      </c>
      <c r="D516" s="88" t="e">
        <f aca="false">IF(LEN(VLOOKUP($A516,#REF!,8,FALSE())),LEFT(VLOOKUP($A516,#REF!,8,FALSE()),LEN(VLOOKUP($A516,#REF!,8,FALSE()))-2),"")</f>
        <v>#VALUE!</v>
      </c>
      <c r="E516" s="89" t="e">
        <f aca="false">IF(LEN(VLOOKUP($A516,#REF!,4,FALSE())),IF(INDEX(#REF!,MATCH($A516,#REF!,0),1),LEFT(VLOOKUP($A516,#REF!,4,FALSE()),LEN(VLOOKUP($A516,#REF!,4,FALSE()))-2),CONCATENATE(LEFT(VLOOKUP($A516,#REF!,4,FALSE()),LEN(VLOOKUP($A516,#REF!,4,FALSE()))-2),"*")),"")</f>
        <v>#VALUE!</v>
      </c>
      <c r="F516" s="90" t="e">
        <f aca="false">IF(LEN(VLOOKUP($A516,#REF!,5,FALSE())),IF(INDEX(#REF!,MATCH($A516,#REF!,0),2),LEFT(VLOOKUP($A516,#REF!,5,FALSE()),LEN(VLOOKUP($A516,#REF!,5,FALSE()))-2),CONCATENATE(LEFT(VLOOKUP($A516,#REF!,5,FALSE()),LEN(VLOOKUP($A516,#REF!,5,FALSE()))-2),"*")),"")</f>
        <v>#VALUE!</v>
      </c>
      <c r="G516" s="90" t="e">
        <f aca="false">IF(LEN(VLOOKUP($A516,#REF!,6,FALSE())),IF(INDEX(#REF!,MATCH($A516,#REF!,0),3),LEFT(VLOOKUP($A516,#REF!,6,FALSE()),LEN(VLOOKUP($A516,#REF!,6,FALSE()))-2),CONCATENATE(LEFT(VLOOKUP($A516,#REF!,6,FALSE()),LEN(VLOOKUP($A516,#REF!,6,FALSE()))-2),"*")),"")</f>
        <v>#VALUE!</v>
      </c>
      <c r="H516" s="91" t="e">
        <f aca="false">IF(LEN(VLOOKUP($A516,#REF!,7,FALSE())),IF(INDEX(#REF!,MATCH($A516,#REF!,0),4),LEFT(VLOOKUP($A516,#REF!,7,FALSE()),LEN(VLOOKUP($A516,#REF!,7,FALSE()))-2),CONCATENATE(LEFT(VLOOKUP($A516,#REF!,7,FALSE()),LEN(VLOOKUP($A516,#REF!,7,FALSE()))-2),"*")),"")</f>
        <v>#VALUE!</v>
      </c>
      <c r="I516" s="92" t="e">
        <f aca="false">IF(LEN(VLOOKUP($A516,#REF!,8,FALSE())),UPPER(RIGHT(VLOOKUP($A516,#REF!,8,FALSE()), 1)),"")</f>
        <v>#VALUE!</v>
      </c>
      <c r="J516" s="90" t="e">
        <f aca="false">IF(LEN(VLOOKUP($A516,#REF!,4,FALSE())),UPPER(RIGHT(VLOOKUP($A516,#REF!,4,FALSE()), 1)),"")</f>
        <v>#VALUE!</v>
      </c>
      <c r="K516" s="90" t="e">
        <f aca="false">IF(LEN(VLOOKUP($A516,#REF!,5,FALSE())),UPPER(RIGHT(VLOOKUP($A516,#REF!,5,FALSE()), 1)),"")</f>
        <v>#VALUE!</v>
      </c>
      <c r="L516" s="90" t="e">
        <f aca="false">IF(LEN(VLOOKUP($A516,#REF!,6,FALSE())),UPPER(RIGHT(VLOOKUP($A516,#REF!,6,FALSE()), 1)),"")</f>
        <v>#VALUE!</v>
      </c>
      <c r="M516" s="91" t="e">
        <f aca="false">IF(LEN(VLOOKUP($A516,#REF!,7,FALSE())),UPPER(RIGHT(VLOOKUP($A516,#REF!,7,FALSE()), 1)),"")</f>
        <v>#VALUE!</v>
      </c>
      <c r="N516" s="185"/>
      <c r="O516" s="185"/>
      <c r="P516" s="185"/>
      <c r="Q516" s="185"/>
      <c r="R516" s="185"/>
      <c r="S516" s="100" t="e">
        <f aca="false">HLOOKUP("Device Tree Pin Name",#REF!,MATCH($A516,#REF!,0),FALSE())</f>
        <v>#VALUE!</v>
      </c>
      <c r="T516" s="95" t="e">
        <f aca="false">HLOOKUP("power rail",#REF!,MATCH($A516,#REF!,0),FALSE())</f>
        <v>#VALUE!</v>
      </c>
      <c r="U516" s="96" t="e">
        <f aca="false">HLOOKUP("Wake Capable",#REF!,MATCH($A516,#REF!,0),FALSE())</f>
        <v>#VALUE!</v>
      </c>
      <c r="V516" s="96" t="e">
        <f aca="false">HLOOKUP("Strap",#REF!,MATCH($A516,#REF!,0),FALSE())</f>
        <v>#VALUE!</v>
      </c>
      <c r="W516" s="96"/>
      <c r="X516" s="96"/>
      <c r="Y516" s="96"/>
      <c r="Z516" s="95"/>
      <c r="AA516" s="95" t="e">
        <f aca="false">HLOOKUP("Pad type",#REF!,MATCH($A516,#REF!,0),FALSE())</f>
        <v>#VALUE!</v>
      </c>
      <c r="AB516" s="100"/>
      <c r="AC516" s="100" t="e">
        <f aca="false">HLOOKUP("POR Pin State",#REF!,MATCH($A516,#REF!,0),FALSE())</f>
        <v>#VALUE!</v>
      </c>
      <c r="AD516" s="186"/>
      <c r="AE516" s="187"/>
      <c r="AF516" s="187"/>
      <c r="AG516" s="187"/>
      <c r="AH516" s="188"/>
      <c r="AI516" s="188"/>
      <c r="AJ516" s="189"/>
      <c r="AK516" s="189"/>
      <c r="AL516" s="189"/>
      <c r="AM516" s="189"/>
      <c r="AN516" s="189"/>
      <c r="AO516" s="189"/>
      <c r="AP516" s="189"/>
      <c r="AQ516" s="194" t="s">
        <v>1160</v>
      </c>
      <c r="AR516" s="104"/>
      <c r="AS516" s="104"/>
      <c r="AT516" s="104"/>
      <c r="AU516" s="104"/>
      <c r="AV516" s="104"/>
      <c r="AW516" s="104"/>
      <c r="AX516" s="104"/>
      <c r="AY516" s="104"/>
      <c r="AZ516" s="104"/>
      <c r="BA516" s="104"/>
      <c r="BB516" s="162"/>
      <c r="BC516" s="104"/>
      <c r="BD516" s="214"/>
      <c r="BE516" s="213" t="s">
        <v>1161</v>
      </c>
      <c r="BF516" s="108" t="e">
        <f aca="false">VLOOKUP($A516,#REF!, 34, FALSE())</f>
        <v>#VALUE!</v>
      </c>
      <c r="BG516" s="418" t="e">
        <f aca="false">VLOOKUP($A516,#REF!, 22, FALSE())</f>
        <v>#VALUE!</v>
      </c>
      <c r="BH516" s="109"/>
    </row>
    <row r="517" s="193" customFormat="true" ht="12.75" hidden="false" customHeight="true" outlineLevel="0" collapsed="false">
      <c r="A517" s="133" t="s">
        <v>1162</v>
      </c>
      <c r="B517" s="86" t="e">
        <f aca="false">VLOOKUP($A517,#REF!, 34, FALSE())</f>
        <v>#VALUE!</v>
      </c>
      <c r="C517" s="87" t="str">
        <f aca="false">CONCATENATE("unused_",A517)</f>
        <v>unused_DDR_XM0_B1D3</v>
      </c>
      <c r="D517" s="88" t="e">
        <f aca="false">IF(LEN(VLOOKUP($A517,#REF!,8,FALSE())),LEFT(VLOOKUP($A517,#REF!,8,FALSE()),LEN(VLOOKUP($A517,#REF!,8,FALSE()))-2),"")</f>
        <v>#VALUE!</v>
      </c>
      <c r="E517" s="89" t="e">
        <f aca="false">IF(LEN(VLOOKUP($A517,#REF!,4,FALSE())),IF(INDEX(#REF!,MATCH($A517,#REF!,0),1),LEFT(VLOOKUP($A517,#REF!,4,FALSE()),LEN(VLOOKUP($A517,#REF!,4,FALSE()))-2),CONCATENATE(LEFT(VLOOKUP($A517,#REF!,4,FALSE()),LEN(VLOOKUP($A517,#REF!,4,FALSE()))-2),"*")),"")</f>
        <v>#VALUE!</v>
      </c>
      <c r="F517" s="90" t="e">
        <f aca="false">IF(LEN(VLOOKUP($A517,#REF!,5,FALSE())),IF(INDEX(#REF!,MATCH($A517,#REF!,0),2),LEFT(VLOOKUP($A517,#REF!,5,FALSE()),LEN(VLOOKUP($A517,#REF!,5,FALSE()))-2),CONCATENATE(LEFT(VLOOKUP($A517,#REF!,5,FALSE()),LEN(VLOOKUP($A517,#REF!,5,FALSE()))-2),"*")),"")</f>
        <v>#VALUE!</v>
      </c>
      <c r="G517" s="90" t="e">
        <f aca="false">IF(LEN(VLOOKUP($A517,#REF!,6,FALSE())),IF(INDEX(#REF!,MATCH($A517,#REF!,0),3),LEFT(VLOOKUP($A517,#REF!,6,FALSE()),LEN(VLOOKUP($A517,#REF!,6,FALSE()))-2),CONCATENATE(LEFT(VLOOKUP($A517,#REF!,6,FALSE()),LEN(VLOOKUP($A517,#REF!,6,FALSE()))-2),"*")),"")</f>
        <v>#VALUE!</v>
      </c>
      <c r="H517" s="91" t="e">
        <f aca="false">IF(LEN(VLOOKUP($A517,#REF!,7,FALSE())),IF(INDEX(#REF!,MATCH($A517,#REF!,0),4),LEFT(VLOOKUP($A517,#REF!,7,FALSE()),LEN(VLOOKUP($A517,#REF!,7,FALSE()))-2),CONCATENATE(LEFT(VLOOKUP($A517,#REF!,7,FALSE()),LEN(VLOOKUP($A517,#REF!,7,FALSE()))-2),"*")),"")</f>
        <v>#VALUE!</v>
      </c>
      <c r="I517" s="92" t="e">
        <f aca="false">IF(LEN(VLOOKUP($A517,#REF!,8,FALSE())),UPPER(RIGHT(VLOOKUP($A517,#REF!,8,FALSE()), 1)),"")</f>
        <v>#VALUE!</v>
      </c>
      <c r="J517" s="90" t="e">
        <f aca="false">IF(LEN(VLOOKUP($A517,#REF!,4,FALSE())),UPPER(RIGHT(VLOOKUP($A517,#REF!,4,FALSE()), 1)),"")</f>
        <v>#VALUE!</v>
      </c>
      <c r="K517" s="90" t="e">
        <f aca="false">IF(LEN(VLOOKUP($A517,#REF!,5,FALSE())),UPPER(RIGHT(VLOOKUP($A517,#REF!,5,FALSE()), 1)),"")</f>
        <v>#VALUE!</v>
      </c>
      <c r="L517" s="90" t="e">
        <f aca="false">IF(LEN(VLOOKUP($A517,#REF!,6,FALSE())),UPPER(RIGHT(VLOOKUP($A517,#REF!,6,FALSE()), 1)),"")</f>
        <v>#VALUE!</v>
      </c>
      <c r="M517" s="91" t="e">
        <f aca="false">IF(LEN(VLOOKUP($A517,#REF!,7,FALSE())),UPPER(RIGHT(VLOOKUP($A517,#REF!,7,FALSE()), 1)),"")</f>
        <v>#VALUE!</v>
      </c>
      <c r="N517" s="185"/>
      <c r="O517" s="185"/>
      <c r="P517" s="185"/>
      <c r="Q517" s="185"/>
      <c r="R517" s="185"/>
      <c r="S517" s="100" t="e">
        <f aca="false">HLOOKUP("Device Tree Pin Name",#REF!,MATCH($A517,#REF!,0),FALSE())</f>
        <v>#VALUE!</v>
      </c>
      <c r="T517" s="95" t="e">
        <f aca="false">HLOOKUP("power rail",#REF!,MATCH($A517,#REF!,0),FALSE())</f>
        <v>#VALUE!</v>
      </c>
      <c r="U517" s="96" t="e">
        <f aca="false">HLOOKUP("Wake Capable",#REF!,MATCH($A517,#REF!,0),FALSE())</f>
        <v>#VALUE!</v>
      </c>
      <c r="V517" s="96" t="e">
        <f aca="false">HLOOKUP("Strap",#REF!,MATCH($A517,#REF!,0),FALSE())</f>
        <v>#VALUE!</v>
      </c>
      <c r="W517" s="96"/>
      <c r="X517" s="96"/>
      <c r="Y517" s="96"/>
      <c r="Z517" s="95"/>
      <c r="AA517" s="95" t="e">
        <f aca="false">HLOOKUP("Pad type",#REF!,MATCH($A517,#REF!,0),FALSE())</f>
        <v>#VALUE!</v>
      </c>
      <c r="AB517" s="100"/>
      <c r="AC517" s="100" t="e">
        <f aca="false">HLOOKUP("POR Pin State",#REF!,MATCH($A517,#REF!,0),FALSE())</f>
        <v>#VALUE!</v>
      </c>
      <c r="AD517" s="186"/>
      <c r="AE517" s="187"/>
      <c r="AF517" s="187"/>
      <c r="AG517" s="187"/>
      <c r="AH517" s="188"/>
      <c r="AI517" s="188"/>
      <c r="AJ517" s="189"/>
      <c r="AK517" s="189"/>
      <c r="AL517" s="189"/>
      <c r="AM517" s="189"/>
      <c r="AN517" s="189"/>
      <c r="AO517" s="189"/>
      <c r="AP517" s="189"/>
      <c r="AQ517" s="194" t="s">
        <v>1163</v>
      </c>
      <c r="AR517" s="104"/>
      <c r="AS517" s="104"/>
      <c r="AT517" s="104"/>
      <c r="AU517" s="104"/>
      <c r="AV517" s="104"/>
      <c r="AW517" s="104"/>
      <c r="AX517" s="104"/>
      <c r="AY517" s="104"/>
      <c r="AZ517" s="104"/>
      <c r="BA517" s="104"/>
      <c r="BB517" s="162"/>
      <c r="BC517" s="104"/>
      <c r="BD517" s="214"/>
      <c r="BE517" s="213" t="s">
        <v>1164</v>
      </c>
      <c r="BF517" s="108" t="e">
        <f aca="false">VLOOKUP($A517,#REF!, 34, FALSE())</f>
        <v>#VALUE!</v>
      </c>
      <c r="BG517" s="418" t="e">
        <f aca="false">VLOOKUP($A517,#REF!, 22, FALSE())</f>
        <v>#VALUE!</v>
      </c>
      <c r="BH517" s="109"/>
    </row>
    <row r="518" s="193" customFormat="true" ht="12.75" hidden="false" customHeight="true" outlineLevel="0" collapsed="false">
      <c r="A518" s="133" t="s">
        <v>1165</v>
      </c>
      <c r="B518" s="86" t="e">
        <f aca="false">VLOOKUP($A518,#REF!, 34, FALSE())</f>
        <v>#VALUE!</v>
      </c>
      <c r="C518" s="87" t="str">
        <f aca="false">CONCATENATE("unused_",A518)</f>
        <v>unused_DDR_XM0_B1D4</v>
      </c>
      <c r="D518" s="88" t="e">
        <f aca="false">IF(LEN(VLOOKUP($A518,#REF!,8,FALSE())),LEFT(VLOOKUP($A518,#REF!,8,FALSE()),LEN(VLOOKUP($A518,#REF!,8,FALSE()))-2),"")</f>
        <v>#VALUE!</v>
      </c>
      <c r="E518" s="89" t="e">
        <f aca="false">IF(LEN(VLOOKUP($A518,#REF!,4,FALSE())),IF(INDEX(#REF!,MATCH($A518,#REF!,0),1),LEFT(VLOOKUP($A518,#REF!,4,FALSE()),LEN(VLOOKUP($A518,#REF!,4,FALSE()))-2),CONCATENATE(LEFT(VLOOKUP($A518,#REF!,4,FALSE()),LEN(VLOOKUP($A518,#REF!,4,FALSE()))-2),"*")),"")</f>
        <v>#VALUE!</v>
      </c>
      <c r="F518" s="90" t="e">
        <f aca="false">IF(LEN(VLOOKUP($A518,#REF!,5,FALSE())),IF(INDEX(#REF!,MATCH($A518,#REF!,0),2),LEFT(VLOOKUP($A518,#REF!,5,FALSE()),LEN(VLOOKUP($A518,#REF!,5,FALSE()))-2),CONCATENATE(LEFT(VLOOKUP($A518,#REF!,5,FALSE()),LEN(VLOOKUP($A518,#REF!,5,FALSE()))-2),"*")),"")</f>
        <v>#VALUE!</v>
      </c>
      <c r="G518" s="90" t="e">
        <f aca="false">IF(LEN(VLOOKUP($A518,#REF!,6,FALSE())),IF(INDEX(#REF!,MATCH($A518,#REF!,0),3),LEFT(VLOOKUP($A518,#REF!,6,FALSE()),LEN(VLOOKUP($A518,#REF!,6,FALSE()))-2),CONCATENATE(LEFT(VLOOKUP($A518,#REF!,6,FALSE()),LEN(VLOOKUP($A518,#REF!,6,FALSE()))-2),"*")),"")</f>
        <v>#VALUE!</v>
      </c>
      <c r="H518" s="91" t="e">
        <f aca="false">IF(LEN(VLOOKUP($A518,#REF!,7,FALSE())),IF(INDEX(#REF!,MATCH($A518,#REF!,0),4),LEFT(VLOOKUP($A518,#REF!,7,FALSE()),LEN(VLOOKUP($A518,#REF!,7,FALSE()))-2),CONCATENATE(LEFT(VLOOKUP($A518,#REF!,7,FALSE()),LEN(VLOOKUP($A518,#REF!,7,FALSE()))-2),"*")),"")</f>
        <v>#VALUE!</v>
      </c>
      <c r="I518" s="92" t="e">
        <f aca="false">IF(LEN(VLOOKUP($A518,#REF!,8,FALSE())),UPPER(RIGHT(VLOOKUP($A518,#REF!,8,FALSE()), 1)),"")</f>
        <v>#VALUE!</v>
      </c>
      <c r="J518" s="90" t="e">
        <f aca="false">IF(LEN(VLOOKUP($A518,#REF!,4,FALSE())),UPPER(RIGHT(VLOOKUP($A518,#REF!,4,FALSE()), 1)),"")</f>
        <v>#VALUE!</v>
      </c>
      <c r="K518" s="90" t="e">
        <f aca="false">IF(LEN(VLOOKUP($A518,#REF!,5,FALSE())),UPPER(RIGHT(VLOOKUP($A518,#REF!,5,FALSE()), 1)),"")</f>
        <v>#VALUE!</v>
      </c>
      <c r="L518" s="90" t="e">
        <f aca="false">IF(LEN(VLOOKUP($A518,#REF!,6,FALSE())),UPPER(RIGHT(VLOOKUP($A518,#REF!,6,FALSE()), 1)),"")</f>
        <v>#VALUE!</v>
      </c>
      <c r="M518" s="91" t="e">
        <f aca="false">IF(LEN(VLOOKUP($A518,#REF!,7,FALSE())),UPPER(RIGHT(VLOOKUP($A518,#REF!,7,FALSE()), 1)),"")</f>
        <v>#VALUE!</v>
      </c>
      <c r="N518" s="185"/>
      <c r="O518" s="185"/>
      <c r="P518" s="185"/>
      <c r="Q518" s="185"/>
      <c r="R518" s="185"/>
      <c r="S518" s="100" t="e">
        <f aca="false">HLOOKUP("Device Tree Pin Name",#REF!,MATCH($A518,#REF!,0),FALSE())</f>
        <v>#VALUE!</v>
      </c>
      <c r="T518" s="95" t="e">
        <f aca="false">HLOOKUP("power rail",#REF!,MATCH($A518,#REF!,0),FALSE())</f>
        <v>#VALUE!</v>
      </c>
      <c r="U518" s="96" t="e">
        <f aca="false">HLOOKUP("Wake Capable",#REF!,MATCH($A518,#REF!,0),FALSE())</f>
        <v>#VALUE!</v>
      </c>
      <c r="V518" s="96" t="e">
        <f aca="false">HLOOKUP("Strap",#REF!,MATCH($A518,#REF!,0),FALSE())</f>
        <v>#VALUE!</v>
      </c>
      <c r="W518" s="96"/>
      <c r="X518" s="96"/>
      <c r="Y518" s="96"/>
      <c r="Z518" s="95"/>
      <c r="AA518" s="95" t="e">
        <f aca="false">HLOOKUP("Pad type",#REF!,MATCH($A518,#REF!,0),FALSE())</f>
        <v>#VALUE!</v>
      </c>
      <c r="AB518" s="100"/>
      <c r="AC518" s="100" t="e">
        <f aca="false">HLOOKUP("POR Pin State",#REF!,MATCH($A518,#REF!,0),FALSE())</f>
        <v>#VALUE!</v>
      </c>
      <c r="AD518" s="186"/>
      <c r="AE518" s="187"/>
      <c r="AF518" s="187"/>
      <c r="AG518" s="187"/>
      <c r="AH518" s="188"/>
      <c r="AI518" s="188"/>
      <c r="AJ518" s="189"/>
      <c r="AK518" s="189"/>
      <c r="AL518" s="189"/>
      <c r="AM518" s="189"/>
      <c r="AN518" s="189"/>
      <c r="AO518" s="189"/>
      <c r="AP518" s="189"/>
      <c r="AQ518" s="194" t="s">
        <v>1166</v>
      </c>
      <c r="AR518" s="104"/>
      <c r="AS518" s="104"/>
      <c r="AT518" s="104"/>
      <c r="AU518" s="104"/>
      <c r="AV518" s="104"/>
      <c r="AW518" s="104"/>
      <c r="AX518" s="104"/>
      <c r="AY518" s="104"/>
      <c r="AZ518" s="104"/>
      <c r="BA518" s="104"/>
      <c r="BB518" s="162"/>
      <c r="BC518" s="104"/>
      <c r="BD518" s="214"/>
      <c r="BE518" s="213" t="s">
        <v>1167</v>
      </c>
      <c r="BF518" s="108" t="e">
        <f aca="false">VLOOKUP($A518,#REF!, 34, FALSE())</f>
        <v>#VALUE!</v>
      </c>
      <c r="BG518" s="418" t="e">
        <f aca="false">VLOOKUP($A518,#REF!, 22, FALSE())</f>
        <v>#VALUE!</v>
      </c>
      <c r="BH518" s="109"/>
    </row>
    <row r="519" s="193" customFormat="true" ht="12.75" hidden="false" customHeight="true" outlineLevel="0" collapsed="false">
      <c r="A519" s="133" t="s">
        <v>1168</v>
      </c>
      <c r="B519" s="86" t="e">
        <f aca="false">VLOOKUP($A519,#REF!, 34, FALSE())</f>
        <v>#VALUE!</v>
      </c>
      <c r="C519" s="87" t="str">
        <f aca="false">CONCATENATE("unused_",A519)</f>
        <v>unused_DDR_XM0_B1D5</v>
      </c>
      <c r="D519" s="88" t="e">
        <f aca="false">IF(LEN(VLOOKUP($A519,#REF!,8,FALSE())),LEFT(VLOOKUP($A519,#REF!,8,FALSE()),LEN(VLOOKUP($A519,#REF!,8,FALSE()))-2),"")</f>
        <v>#VALUE!</v>
      </c>
      <c r="E519" s="89" t="e">
        <f aca="false">IF(LEN(VLOOKUP($A519,#REF!,4,FALSE())),IF(INDEX(#REF!,MATCH($A519,#REF!,0),1),LEFT(VLOOKUP($A519,#REF!,4,FALSE()),LEN(VLOOKUP($A519,#REF!,4,FALSE()))-2),CONCATENATE(LEFT(VLOOKUP($A519,#REF!,4,FALSE()),LEN(VLOOKUP($A519,#REF!,4,FALSE()))-2),"*")),"")</f>
        <v>#VALUE!</v>
      </c>
      <c r="F519" s="90" t="e">
        <f aca="false">IF(LEN(VLOOKUP($A519,#REF!,5,FALSE())),IF(INDEX(#REF!,MATCH($A519,#REF!,0),2),LEFT(VLOOKUP($A519,#REF!,5,FALSE()),LEN(VLOOKUP($A519,#REF!,5,FALSE()))-2),CONCATENATE(LEFT(VLOOKUP($A519,#REF!,5,FALSE()),LEN(VLOOKUP($A519,#REF!,5,FALSE()))-2),"*")),"")</f>
        <v>#VALUE!</v>
      </c>
      <c r="G519" s="90" t="e">
        <f aca="false">IF(LEN(VLOOKUP($A519,#REF!,6,FALSE())),IF(INDEX(#REF!,MATCH($A519,#REF!,0),3),LEFT(VLOOKUP($A519,#REF!,6,FALSE()),LEN(VLOOKUP($A519,#REF!,6,FALSE()))-2),CONCATENATE(LEFT(VLOOKUP($A519,#REF!,6,FALSE()),LEN(VLOOKUP($A519,#REF!,6,FALSE()))-2),"*")),"")</f>
        <v>#VALUE!</v>
      </c>
      <c r="H519" s="91" t="e">
        <f aca="false">IF(LEN(VLOOKUP($A519,#REF!,7,FALSE())),IF(INDEX(#REF!,MATCH($A519,#REF!,0),4),LEFT(VLOOKUP($A519,#REF!,7,FALSE()),LEN(VLOOKUP($A519,#REF!,7,FALSE()))-2),CONCATENATE(LEFT(VLOOKUP($A519,#REF!,7,FALSE()),LEN(VLOOKUP($A519,#REF!,7,FALSE()))-2),"*")),"")</f>
        <v>#VALUE!</v>
      </c>
      <c r="I519" s="92" t="e">
        <f aca="false">IF(LEN(VLOOKUP($A519,#REF!,8,FALSE())),UPPER(RIGHT(VLOOKUP($A519,#REF!,8,FALSE()), 1)),"")</f>
        <v>#VALUE!</v>
      </c>
      <c r="J519" s="90" t="e">
        <f aca="false">IF(LEN(VLOOKUP($A519,#REF!,4,FALSE())),UPPER(RIGHT(VLOOKUP($A519,#REF!,4,FALSE()), 1)),"")</f>
        <v>#VALUE!</v>
      </c>
      <c r="K519" s="90" t="e">
        <f aca="false">IF(LEN(VLOOKUP($A519,#REF!,5,FALSE())),UPPER(RIGHT(VLOOKUP($A519,#REF!,5,FALSE()), 1)),"")</f>
        <v>#VALUE!</v>
      </c>
      <c r="L519" s="90" t="e">
        <f aca="false">IF(LEN(VLOOKUP($A519,#REF!,6,FALSE())),UPPER(RIGHT(VLOOKUP($A519,#REF!,6,FALSE()), 1)),"")</f>
        <v>#VALUE!</v>
      </c>
      <c r="M519" s="91" t="e">
        <f aca="false">IF(LEN(VLOOKUP($A519,#REF!,7,FALSE())),UPPER(RIGHT(VLOOKUP($A519,#REF!,7,FALSE()), 1)),"")</f>
        <v>#VALUE!</v>
      </c>
      <c r="N519" s="185"/>
      <c r="O519" s="185"/>
      <c r="P519" s="185"/>
      <c r="Q519" s="185"/>
      <c r="R519" s="185"/>
      <c r="S519" s="100" t="e">
        <f aca="false">HLOOKUP("Device Tree Pin Name",#REF!,MATCH($A519,#REF!,0),FALSE())</f>
        <v>#VALUE!</v>
      </c>
      <c r="T519" s="95" t="e">
        <f aca="false">HLOOKUP("power rail",#REF!,MATCH($A519,#REF!,0),FALSE())</f>
        <v>#VALUE!</v>
      </c>
      <c r="U519" s="96" t="e">
        <f aca="false">HLOOKUP("Wake Capable",#REF!,MATCH($A519,#REF!,0),FALSE())</f>
        <v>#VALUE!</v>
      </c>
      <c r="V519" s="96" t="e">
        <f aca="false">HLOOKUP("Strap",#REF!,MATCH($A519,#REF!,0),FALSE())</f>
        <v>#VALUE!</v>
      </c>
      <c r="W519" s="96"/>
      <c r="X519" s="96"/>
      <c r="Y519" s="96"/>
      <c r="Z519" s="95"/>
      <c r="AA519" s="95" t="e">
        <f aca="false">HLOOKUP("Pad type",#REF!,MATCH($A519,#REF!,0),FALSE())</f>
        <v>#VALUE!</v>
      </c>
      <c r="AB519" s="100"/>
      <c r="AC519" s="100" t="e">
        <f aca="false">HLOOKUP("POR Pin State",#REF!,MATCH($A519,#REF!,0),FALSE())</f>
        <v>#VALUE!</v>
      </c>
      <c r="AD519" s="186"/>
      <c r="AE519" s="187"/>
      <c r="AF519" s="187"/>
      <c r="AG519" s="187"/>
      <c r="AH519" s="188"/>
      <c r="AI519" s="188"/>
      <c r="AJ519" s="189"/>
      <c r="AK519" s="189"/>
      <c r="AL519" s="189"/>
      <c r="AM519" s="189"/>
      <c r="AN519" s="189"/>
      <c r="AO519" s="189"/>
      <c r="AP519" s="189"/>
      <c r="AQ519" s="194" t="s">
        <v>1169</v>
      </c>
      <c r="AR519" s="104"/>
      <c r="AS519" s="104"/>
      <c r="AT519" s="104"/>
      <c r="AU519" s="104"/>
      <c r="AV519" s="104"/>
      <c r="AW519" s="104"/>
      <c r="AX519" s="104"/>
      <c r="AY519" s="104"/>
      <c r="AZ519" s="104"/>
      <c r="BA519" s="104"/>
      <c r="BB519" s="162"/>
      <c r="BC519" s="104"/>
      <c r="BD519" s="214"/>
      <c r="BE519" s="213" t="s">
        <v>1170</v>
      </c>
      <c r="BF519" s="108" t="e">
        <f aca="false">VLOOKUP($A519,#REF!, 34, FALSE())</f>
        <v>#VALUE!</v>
      </c>
      <c r="BG519" s="418" t="e">
        <f aca="false">VLOOKUP($A519,#REF!, 22, FALSE())</f>
        <v>#VALUE!</v>
      </c>
      <c r="BH519" s="109"/>
    </row>
    <row r="520" s="193" customFormat="true" ht="12.75" hidden="false" customHeight="true" outlineLevel="0" collapsed="false">
      <c r="A520" s="133" t="s">
        <v>1171</v>
      </c>
      <c r="B520" s="86" t="e">
        <f aca="false">VLOOKUP($A520,#REF!, 34, FALSE())</f>
        <v>#VALUE!</v>
      </c>
      <c r="C520" s="87" t="str">
        <f aca="false">CONCATENATE("unused_",A520)</f>
        <v>unused_DDR_XM0_B1D6</v>
      </c>
      <c r="D520" s="88" t="e">
        <f aca="false">IF(LEN(VLOOKUP($A520,#REF!,8,FALSE())),LEFT(VLOOKUP($A520,#REF!,8,FALSE()),LEN(VLOOKUP($A520,#REF!,8,FALSE()))-2),"")</f>
        <v>#VALUE!</v>
      </c>
      <c r="E520" s="89" t="e">
        <f aca="false">IF(LEN(VLOOKUP($A520,#REF!,4,FALSE())),IF(INDEX(#REF!,MATCH($A520,#REF!,0),1),LEFT(VLOOKUP($A520,#REF!,4,FALSE()),LEN(VLOOKUP($A520,#REF!,4,FALSE()))-2),CONCATENATE(LEFT(VLOOKUP($A520,#REF!,4,FALSE()),LEN(VLOOKUP($A520,#REF!,4,FALSE()))-2),"*")),"")</f>
        <v>#VALUE!</v>
      </c>
      <c r="F520" s="90" t="e">
        <f aca="false">IF(LEN(VLOOKUP($A520,#REF!,5,FALSE())),IF(INDEX(#REF!,MATCH($A520,#REF!,0),2),LEFT(VLOOKUP($A520,#REF!,5,FALSE()),LEN(VLOOKUP($A520,#REF!,5,FALSE()))-2),CONCATENATE(LEFT(VLOOKUP($A520,#REF!,5,FALSE()),LEN(VLOOKUP($A520,#REF!,5,FALSE()))-2),"*")),"")</f>
        <v>#VALUE!</v>
      </c>
      <c r="G520" s="90" t="e">
        <f aca="false">IF(LEN(VLOOKUP($A520,#REF!,6,FALSE())),IF(INDEX(#REF!,MATCH($A520,#REF!,0),3),LEFT(VLOOKUP($A520,#REF!,6,FALSE()),LEN(VLOOKUP($A520,#REF!,6,FALSE()))-2),CONCATENATE(LEFT(VLOOKUP($A520,#REF!,6,FALSE()),LEN(VLOOKUP($A520,#REF!,6,FALSE()))-2),"*")),"")</f>
        <v>#VALUE!</v>
      </c>
      <c r="H520" s="91" t="e">
        <f aca="false">IF(LEN(VLOOKUP($A520,#REF!,7,FALSE())),IF(INDEX(#REF!,MATCH($A520,#REF!,0),4),LEFT(VLOOKUP($A520,#REF!,7,FALSE()),LEN(VLOOKUP($A520,#REF!,7,FALSE()))-2),CONCATENATE(LEFT(VLOOKUP($A520,#REF!,7,FALSE()),LEN(VLOOKUP($A520,#REF!,7,FALSE()))-2),"*")),"")</f>
        <v>#VALUE!</v>
      </c>
      <c r="I520" s="92" t="e">
        <f aca="false">IF(LEN(VLOOKUP($A520,#REF!,8,FALSE())),UPPER(RIGHT(VLOOKUP($A520,#REF!,8,FALSE()), 1)),"")</f>
        <v>#VALUE!</v>
      </c>
      <c r="J520" s="90" t="e">
        <f aca="false">IF(LEN(VLOOKUP($A520,#REF!,4,FALSE())),UPPER(RIGHT(VLOOKUP($A520,#REF!,4,FALSE()), 1)),"")</f>
        <v>#VALUE!</v>
      </c>
      <c r="K520" s="90" t="e">
        <f aca="false">IF(LEN(VLOOKUP($A520,#REF!,5,FALSE())),UPPER(RIGHT(VLOOKUP($A520,#REF!,5,FALSE()), 1)),"")</f>
        <v>#VALUE!</v>
      </c>
      <c r="L520" s="90" t="e">
        <f aca="false">IF(LEN(VLOOKUP($A520,#REF!,6,FALSE())),UPPER(RIGHT(VLOOKUP($A520,#REF!,6,FALSE()), 1)),"")</f>
        <v>#VALUE!</v>
      </c>
      <c r="M520" s="91" t="e">
        <f aca="false">IF(LEN(VLOOKUP($A520,#REF!,7,FALSE())),UPPER(RIGHT(VLOOKUP($A520,#REF!,7,FALSE()), 1)),"")</f>
        <v>#VALUE!</v>
      </c>
      <c r="N520" s="185"/>
      <c r="O520" s="185"/>
      <c r="P520" s="185"/>
      <c r="Q520" s="185"/>
      <c r="R520" s="185"/>
      <c r="S520" s="100" t="e">
        <f aca="false">HLOOKUP("Device Tree Pin Name",#REF!,MATCH($A520,#REF!,0),FALSE())</f>
        <v>#VALUE!</v>
      </c>
      <c r="T520" s="95" t="e">
        <f aca="false">HLOOKUP("power rail",#REF!,MATCH($A520,#REF!,0),FALSE())</f>
        <v>#VALUE!</v>
      </c>
      <c r="U520" s="96" t="e">
        <f aca="false">HLOOKUP("Wake Capable",#REF!,MATCH($A520,#REF!,0),FALSE())</f>
        <v>#VALUE!</v>
      </c>
      <c r="V520" s="96" t="e">
        <f aca="false">HLOOKUP("Strap",#REF!,MATCH($A520,#REF!,0),FALSE())</f>
        <v>#VALUE!</v>
      </c>
      <c r="W520" s="96"/>
      <c r="X520" s="96"/>
      <c r="Y520" s="96"/>
      <c r="Z520" s="95"/>
      <c r="AA520" s="95" t="e">
        <f aca="false">HLOOKUP("Pad type",#REF!,MATCH($A520,#REF!,0),FALSE())</f>
        <v>#VALUE!</v>
      </c>
      <c r="AB520" s="100"/>
      <c r="AC520" s="100" t="e">
        <f aca="false">HLOOKUP("POR Pin State",#REF!,MATCH($A520,#REF!,0),FALSE())</f>
        <v>#VALUE!</v>
      </c>
      <c r="AD520" s="186"/>
      <c r="AE520" s="187"/>
      <c r="AF520" s="187"/>
      <c r="AG520" s="187"/>
      <c r="AH520" s="188"/>
      <c r="AI520" s="188"/>
      <c r="AJ520" s="189"/>
      <c r="AK520" s="189"/>
      <c r="AL520" s="189"/>
      <c r="AM520" s="189"/>
      <c r="AN520" s="189"/>
      <c r="AO520" s="189"/>
      <c r="AP520" s="189"/>
      <c r="AQ520" s="194" t="s">
        <v>1172</v>
      </c>
      <c r="AR520" s="104"/>
      <c r="AS520" s="104"/>
      <c r="AT520" s="104"/>
      <c r="AU520" s="104"/>
      <c r="AV520" s="104"/>
      <c r="AW520" s="104"/>
      <c r="AX520" s="104"/>
      <c r="AY520" s="104"/>
      <c r="AZ520" s="104"/>
      <c r="BA520" s="104"/>
      <c r="BB520" s="162"/>
      <c r="BC520" s="104"/>
      <c r="BD520" s="214"/>
      <c r="BE520" s="213" t="s">
        <v>1173</v>
      </c>
      <c r="BF520" s="108" t="e">
        <f aca="false">VLOOKUP($A520,#REF!, 34, FALSE())</f>
        <v>#VALUE!</v>
      </c>
      <c r="BG520" s="418" t="e">
        <f aca="false">VLOOKUP($A520,#REF!, 22, FALSE())</f>
        <v>#VALUE!</v>
      </c>
      <c r="BH520" s="109"/>
    </row>
    <row r="521" s="193" customFormat="true" ht="12.75" hidden="false" customHeight="true" outlineLevel="0" collapsed="false">
      <c r="A521" s="133" t="s">
        <v>1174</v>
      </c>
      <c r="B521" s="86" t="e">
        <f aca="false">VLOOKUP($A521,#REF!, 34, FALSE())</f>
        <v>#VALUE!</v>
      </c>
      <c r="C521" s="87" t="str">
        <f aca="false">CONCATENATE("unused_",A521)</f>
        <v>unused_DDR_XM0_B1D7</v>
      </c>
      <c r="D521" s="88" t="e">
        <f aca="false">IF(LEN(VLOOKUP($A521,#REF!,8,FALSE())),LEFT(VLOOKUP($A521,#REF!,8,FALSE()),LEN(VLOOKUP($A521,#REF!,8,FALSE()))-2),"")</f>
        <v>#VALUE!</v>
      </c>
      <c r="E521" s="89" t="e">
        <f aca="false">IF(LEN(VLOOKUP($A521,#REF!,4,FALSE())),IF(INDEX(#REF!,MATCH($A521,#REF!,0),1),LEFT(VLOOKUP($A521,#REF!,4,FALSE()),LEN(VLOOKUP($A521,#REF!,4,FALSE()))-2),CONCATENATE(LEFT(VLOOKUP($A521,#REF!,4,FALSE()),LEN(VLOOKUP($A521,#REF!,4,FALSE()))-2),"*")),"")</f>
        <v>#VALUE!</v>
      </c>
      <c r="F521" s="90" t="e">
        <f aca="false">IF(LEN(VLOOKUP($A521,#REF!,5,FALSE())),IF(INDEX(#REF!,MATCH($A521,#REF!,0),2),LEFT(VLOOKUP($A521,#REF!,5,FALSE()),LEN(VLOOKUP($A521,#REF!,5,FALSE()))-2),CONCATENATE(LEFT(VLOOKUP($A521,#REF!,5,FALSE()),LEN(VLOOKUP($A521,#REF!,5,FALSE()))-2),"*")),"")</f>
        <v>#VALUE!</v>
      </c>
      <c r="G521" s="90" t="e">
        <f aca="false">IF(LEN(VLOOKUP($A521,#REF!,6,FALSE())),IF(INDEX(#REF!,MATCH($A521,#REF!,0),3),LEFT(VLOOKUP($A521,#REF!,6,FALSE()),LEN(VLOOKUP($A521,#REF!,6,FALSE()))-2),CONCATENATE(LEFT(VLOOKUP($A521,#REF!,6,FALSE()),LEN(VLOOKUP($A521,#REF!,6,FALSE()))-2),"*")),"")</f>
        <v>#VALUE!</v>
      </c>
      <c r="H521" s="91" t="e">
        <f aca="false">IF(LEN(VLOOKUP($A521,#REF!,7,FALSE())),IF(INDEX(#REF!,MATCH($A521,#REF!,0),4),LEFT(VLOOKUP($A521,#REF!,7,FALSE()),LEN(VLOOKUP($A521,#REF!,7,FALSE()))-2),CONCATENATE(LEFT(VLOOKUP($A521,#REF!,7,FALSE()),LEN(VLOOKUP($A521,#REF!,7,FALSE()))-2),"*")),"")</f>
        <v>#VALUE!</v>
      </c>
      <c r="I521" s="92" t="e">
        <f aca="false">IF(LEN(VLOOKUP($A521,#REF!,8,FALSE())),UPPER(RIGHT(VLOOKUP($A521,#REF!,8,FALSE()), 1)),"")</f>
        <v>#VALUE!</v>
      </c>
      <c r="J521" s="90" t="e">
        <f aca="false">IF(LEN(VLOOKUP($A521,#REF!,4,FALSE())),UPPER(RIGHT(VLOOKUP($A521,#REF!,4,FALSE()), 1)),"")</f>
        <v>#VALUE!</v>
      </c>
      <c r="K521" s="90" t="e">
        <f aca="false">IF(LEN(VLOOKUP($A521,#REF!,5,FALSE())),UPPER(RIGHT(VLOOKUP($A521,#REF!,5,FALSE()), 1)),"")</f>
        <v>#VALUE!</v>
      </c>
      <c r="L521" s="90" t="e">
        <f aca="false">IF(LEN(VLOOKUP($A521,#REF!,6,FALSE())),UPPER(RIGHT(VLOOKUP($A521,#REF!,6,FALSE()), 1)),"")</f>
        <v>#VALUE!</v>
      </c>
      <c r="M521" s="91" t="e">
        <f aca="false">IF(LEN(VLOOKUP($A521,#REF!,7,FALSE())),UPPER(RIGHT(VLOOKUP($A521,#REF!,7,FALSE()), 1)),"")</f>
        <v>#VALUE!</v>
      </c>
      <c r="N521" s="185"/>
      <c r="O521" s="185"/>
      <c r="P521" s="185"/>
      <c r="Q521" s="185"/>
      <c r="R521" s="185"/>
      <c r="S521" s="100" t="e">
        <f aca="false">HLOOKUP("Device Tree Pin Name",#REF!,MATCH($A521,#REF!,0),FALSE())</f>
        <v>#VALUE!</v>
      </c>
      <c r="T521" s="95" t="e">
        <f aca="false">HLOOKUP("power rail",#REF!,MATCH($A521,#REF!,0),FALSE())</f>
        <v>#VALUE!</v>
      </c>
      <c r="U521" s="96" t="e">
        <f aca="false">HLOOKUP("Wake Capable",#REF!,MATCH($A521,#REF!,0),FALSE())</f>
        <v>#VALUE!</v>
      </c>
      <c r="V521" s="96" t="e">
        <f aca="false">HLOOKUP("Strap",#REF!,MATCH($A521,#REF!,0),FALSE())</f>
        <v>#VALUE!</v>
      </c>
      <c r="W521" s="96"/>
      <c r="X521" s="96"/>
      <c r="Y521" s="96"/>
      <c r="Z521" s="95"/>
      <c r="AA521" s="95" t="e">
        <f aca="false">HLOOKUP("Pad type",#REF!,MATCH($A521,#REF!,0),FALSE())</f>
        <v>#VALUE!</v>
      </c>
      <c r="AB521" s="100"/>
      <c r="AC521" s="100" t="e">
        <f aca="false">HLOOKUP("POR Pin State",#REF!,MATCH($A521,#REF!,0),FALSE())</f>
        <v>#VALUE!</v>
      </c>
      <c r="AD521" s="186"/>
      <c r="AE521" s="187"/>
      <c r="AF521" s="187"/>
      <c r="AG521" s="187"/>
      <c r="AH521" s="188"/>
      <c r="AI521" s="188"/>
      <c r="AJ521" s="189"/>
      <c r="AK521" s="189"/>
      <c r="AL521" s="189"/>
      <c r="AM521" s="189"/>
      <c r="AN521" s="189"/>
      <c r="AO521" s="189"/>
      <c r="AP521" s="189"/>
      <c r="AQ521" s="194" t="s">
        <v>1175</v>
      </c>
      <c r="AR521" s="104"/>
      <c r="AS521" s="104"/>
      <c r="AT521" s="104"/>
      <c r="AU521" s="104"/>
      <c r="AV521" s="104"/>
      <c r="AW521" s="104"/>
      <c r="AX521" s="104"/>
      <c r="AY521" s="104"/>
      <c r="AZ521" s="104"/>
      <c r="BA521" s="104"/>
      <c r="BB521" s="162"/>
      <c r="BC521" s="104"/>
      <c r="BD521" s="214"/>
      <c r="BE521" s="213" t="s">
        <v>1176</v>
      </c>
      <c r="BF521" s="108" t="e">
        <f aca="false">VLOOKUP($A521,#REF!, 34, FALSE())</f>
        <v>#VALUE!</v>
      </c>
      <c r="BG521" s="418" t="e">
        <f aca="false">VLOOKUP($A521,#REF!, 22, FALSE())</f>
        <v>#VALUE!</v>
      </c>
      <c r="BH521" s="109"/>
    </row>
    <row r="522" s="193" customFormat="true" ht="12.75" hidden="false" customHeight="true" outlineLevel="0" collapsed="false">
      <c r="A522" s="1" t="s">
        <v>1177</v>
      </c>
      <c r="B522" s="86" t="e">
        <f aca="false">VLOOKUP($A522,#REF!, 34, FALSE())</f>
        <v>#VALUE!</v>
      </c>
      <c r="C522" s="87" t="str">
        <f aca="false">CONCATENATE("unused_",A522)</f>
        <v>unused_DDR_XM0_B1DMI</v>
      </c>
      <c r="D522" s="88" t="e">
        <f aca="false">IF(LEN(VLOOKUP($A522,#REF!,8,FALSE())),LEFT(VLOOKUP($A522,#REF!,8,FALSE()),LEN(VLOOKUP($A522,#REF!,8,FALSE()))-2),"")</f>
        <v>#VALUE!</v>
      </c>
      <c r="E522" s="89" t="e">
        <f aca="false">IF(LEN(VLOOKUP($A522,#REF!,4,FALSE())),IF(INDEX(#REF!,MATCH($A522,#REF!,0),1),LEFT(VLOOKUP($A522,#REF!,4,FALSE()),LEN(VLOOKUP($A522,#REF!,4,FALSE()))-2),CONCATENATE(LEFT(VLOOKUP($A522,#REF!,4,FALSE()),LEN(VLOOKUP($A522,#REF!,4,FALSE()))-2),"*")),"")</f>
        <v>#VALUE!</v>
      </c>
      <c r="F522" s="90" t="e">
        <f aca="false">IF(LEN(VLOOKUP($A522,#REF!,5,FALSE())),IF(INDEX(#REF!,MATCH($A522,#REF!,0),2),LEFT(VLOOKUP($A522,#REF!,5,FALSE()),LEN(VLOOKUP($A522,#REF!,5,FALSE()))-2),CONCATENATE(LEFT(VLOOKUP($A522,#REF!,5,FALSE()),LEN(VLOOKUP($A522,#REF!,5,FALSE()))-2),"*")),"")</f>
        <v>#VALUE!</v>
      </c>
      <c r="G522" s="90" t="e">
        <f aca="false">IF(LEN(VLOOKUP($A522,#REF!,6,FALSE())),IF(INDEX(#REF!,MATCH($A522,#REF!,0),3),LEFT(VLOOKUP($A522,#REF!,6,FALSE()),LEN(VLOOKUP($A522,#REF!,6,FALSE()))-2),CONCATENATE(LEFT(VLOOKUP($A522,#REF!,6,FALSE()),LEN(VLOOKUP($A522,#REF!,6,FALSE()))-2),"*")),"")</f>
        <v>#VALUE!</v>
      </c>
      <c r="H522" s="91" t="e">
        <f aca="false">IF(LEN(VLOOKUP($A522,#REF!,7,FALSE())),IF(INDEX(#REF!,MATCH($A522,#REF!,0),4),LEFT(VLOOKUP($A522,#REF!,7,FALSE()),LEN(VLOOKUP($A522,#REF!,7,FALSE()))-2),CONCATENATE(LEFT(VLOOKUP($A522,#REF!,7,FALSE()),LEN(VLOOKUP($A522,#REF!,7,FALSE()))-2),"*")),"")</f>
        <v>#VALUE!</v>
      </c>
      <c r="I522" s="92" t="e">
        <f aca="false">IF(LEN(VLOOKUP($A522,#REF!,8,FALSE())),UPPER(RIGHT(VLOOKUP($A522,#REF!,8,FALSE()), 1)),"")</f>
        <v>#VALUE!</v>
      </c>
      <c r="J522" s="90" t="e">
        <f aca="false">IF(LEN(VLOOKUP($A522,#REF!,4,FALSE())),UPPER(RIGHT(VLOOKUP($A522,#REF!,4,FALSE()), 1)),"")</f>
        <v>#VALUE!</v>
      </c>
      <c r="K522" s="90" t="e">
        <f aca="false">IF(LEN(VLOOKUP($A522,#REF!,5,FALSE())),UPPER(RIGHT(VLOOKUP($A522,#REF!,5,FALSE()), 1)),"")</f>
        <v>#VALUE!</v>
      </c>
      <c r="L522" s="90" t="e">
        <f aca="false">IF(LEN(VLOOKUP($A522,#REF!,6,FALSE())),UPPER(RIGHT(VLOOKUP($A522,#REF!,6,FALSE()), 1)),"")</f>
        <v>#VALUE!</v>
      </c>
      <c r="M522" s="91" t="e">
        <f aca="false">IF(LEN(VLOOKUP($A522,#REF!,7,FALSE())),UPPER(RIGHT(VLOOKUP($A522,#REF!,7,FALSE()), 1)),"")</f>
        <v>#VALUE!</v>
      </c>
      <c r="N522" s="185"/>
      <c r="O522" s="185"/>
      <c r="P522" s="185"/>
      <c r="Q522" s="185"/>
      <c r="R522" s="185"/>
      <c r="S522" s="100" t="e">
        <f aca="false">HLOOKUP("Device Tree Pin Name",#REF!,MATCH($A522,#REF!,0),FALSE())</f>
        <v>#VALUE!</v>
      </c>
      <c r="T522" s="95" t="e">
        <f aca="false">HLOOKUP("power rail",#REF!,MATCH($A522,#REF!,0),FALSE())</f>
        <v>#VALUE!</v>
      </c>
      <c r="U522" s="96" t="e">
        <f aca="false">HLOOKUP("Wake Capable",#REF!,MATCH($A522,#REF!,0),FALSE())</f>
        <v>#VALUE!</v>
      </c>
      <c r="V522" s="96" t="e">
        <f aca="false">HLOOKUP("Strap",#REF!,MATCH($A522,#REF!,0),FALSE())</f>
        <v>#VALUE!</v>
      </c>
      <c r="W522" s="96"/>
      <c r="X522" s="96"/>
      <c r="Y522" s="96"/>
      <c r="Z522" s="95"/>
      <c r="AA522" s="95" t="e">
        <f aca="false">HLOOKUP("Pad type",#REF!,MATCH($A522,#REF!,0),FALSE())</f>
        <v>#VALUE!</v>
      </c>
      <c r="AB522" s="100"/>
      <c r="AC522" s="100" t="e">
        <f aca="false">HLOOKUP("POR Pin State",#REF!,MATCH($A522,#REF!,0),FALSE())</f>
        <v>#VALUE!</v>
      </c>
      <c r="AD522" s="186"/>
      <c r="AE522" s="187"/>
      <c r="AF522" s="187"/>
      <c r="AG522" s="187"/>
      <c r="AH522" s="188"/>
      <c r="AI522" s="188"/>
      <c r="AJ522" s="189"/>
      <c r="AK522" s="189"/>
      <c r="AL522" s="189"/>
      <c r="AM522" s="189"/>
      <c r="AN522" s="189"/>
      <c r="AO522" s="189"/>
      <c r="AP522" s="189"/>
      <c r="AQ522" s="194" t="s">
        <v>1177</v>
      </c>
      <c r="AR522" s="104"/>
      <c r="AS522" s="104"/>
      <c r="AT522" s="104"/>
      <c r="AU522" s="104"/>
      <c r="AV522" s="104"/>
      <c r="AW522" s="104"/>
      <c r="AX522" s="104"/>
      <c r="AY522" s="104"/>
      <c r="AZ522" s="104"/>
      <c r="BA522" s="104"/>
      <c r="BB522" s="162"/>
      <c r="BC522" s="104"/>
      <c r="BD522" s="214"/>
      <c r="BE522" s="213" t="s">
        <v>1178</v>
      </c>
      <c r="BF522" s="108" t="e">
        <f aca="false">VLOOKUP($A522,#REF!, 34, FALSE())</f>
        <v>#VALUE!</v>
      </c>
      <c r="BG522" s="418" t="e">
        <f aca="false">VLOOKUP($A522,#REF!, 22, FALSE())</f>
        <v>#VALUE!</v>
      </c>
      <c r="BH522" s="109"/>
    </row>
    <row r="523" s="193" customFormat="true" ht="12.75" hidden="false" customHeight="true" outlineLevel="0" collapsed="false">
      <c r="A523" s="1" t="s">
        <v>1179</v>
      </c>
      <c r="B523" s="86" t="e">
        <f aca="false">VLOOKUP($A523,#REF!, 34, FALSE())</f>
        <v>#VALUE!</v>
      </c>
      <c r="C523" s="87" t="str">
        <f aca="false">CONCATENATE("unused_",A523)</f>
        <v>unused_DDR_XM0_B1WCK_P</v>
      </c>
      <c r="D523" s="88" t="e">
        <f aca="false">IF(LEN(VLOOKUP($A523,#REF!,8,FALSE())),LEFT(VLOOKUP($A523,#REF!,8,FALSE()),LEN(VLOOKUP($A523,#REF!,8,FALSE()))-2),"")</f>
        <v>#VALUE!</v>
      </c>
      <c r="E523" s="89" t="e">
        <f aca="false">IF(LEN(VLOOKUP($A523,#REF!,4,FALSE())),IF(INDEX(#REF!,MATCH($A523,#REF!,0),1),LEFT(VLOOKUP($A523,#REF!,4,FALSE()),LEN(VLOOKUP($A523,#REF!,4,FALSE()))-2),CONCATENATE(LEFT(VLOOKUP($A523,#REF!,4,FALSE()),LEN(VLOOKUP($A523,#REF!,4,FALSE()))-2),"*")),"")</f>
        <v>#VALUE!</v>
      </c>
      <c r="F523" s="90" t="e">
        <f aca="false">IF(LEN(VLOOKUP($A523,#REF!,5,FALSE())),IF(INDEX(#REF!,MATCH($A523,#REF!,0),2),LEFT(VLOOKUP($A523,#REF!,5,FALSE()),LEN(VLOOKUP($A523,#REF!,5,FALSE()))-2),CONCATENATE(LEFT(VLOOKUP($A523,#REF!,5,FALSE()),LEN(VLOOKUP($A523,#REF!,5,FALSE()))-2),"*")),"")</f>
        <v>#VALUE!</v>
      </c>
      <c r="G523" s="90" t="e">
        <f aca="false">IF(LEN(VLOOKUP($A523,#REF!,6,FALSE())),IF(INDEX(#REF!,MATCH($A523,#REF!,0),3),LEFT(VLOOKUP($A523,#REF!,6,FALSE()),LEN(VLOOKUP($A523,#REF!,6,FALSE()))-2),CONCATENATE(LEFT(VLOOKUP($A523,#REF!,6,FALSE()),LEN(VLOOKUP($A523,#REF!,6,FALSE()))-2),"*")),"")</f>
        <v>#VALUE!</v>
      </c>
      <c r="H523" s="91" t="e">
        <f aca="false">IF(LEN(VLOOKUP($A523,#REF!,7,FALSE())),IF(INDEX(#REF!,MATCH($A523,#REF!,0),4),LEFT(VLOOKUP($A523,#REF!,7,FALSE()),LEN(VLOOKUP($A523,#REF!,7,FALSE()))-2),CONCATENATE(LEFT(VLOOKUP($A523,#REF!,7,FALSE()),LEN(VLOOKUP($A523,#REF!,7,FALSE()))-2),"*")),"")</f>
        <v>#VALUE!</v>
      </c>
      <c r="I523" s="92" t="e">
        <f aca="false">IF(LEN(VLOOKUP($A523,#REF!,8,FALSE())),UPPER(RIGHT(VLOOKUP($A523,#REF!,8,FALSE()), 1)),"")</f>
        <v>#VALUE!</v>
      </c>
      <c r="J523" s="90" t="e">
        <f aca="false">IF(LEN(VLOOKUP($A523,#REF!,4,FALSE())),UPPER(RIGHT(VLOOKUP($A523,#REF!,4,FALSE()), 1)),"")</f>
        <v>#VALUE!</v>
      </c>
      <c r="K523" s="90" t="e">
        <f aca="false">IF(LEN(VLOOKUP($A523,#REF!,5,FALSE())),UPPER(RIGHT(VLOOKUP($A523,#REF!,5,FALSE()), 1)),"")</f>
        <v>#VALUE!</v>
      </c>
      <c r="L523" s="90" t="e">
        <f aca="false">IF(LEN(VLOOKUP($A523,#REF!,6,FALSE())),UPPER(RIGHT(VLOOKUP($A523,#REF!,6,FALSE()), 1)),"")</f>
        <v>#VALUE!</v>
      </c>
      <c r="M523" s="91" t="e">
        <f aca="false">IF(LEN(VLOOKUP($A523,#REF!,7,FALSE())),UPPER(RIGHT(VLOOKUP($A523,#REF!,7,FALSE()), 1)),"")</f>
        <v>#VALUE!</v>
      </c>
      <c r="N523" s="185"/>
      <c r="O523" s="185"/>
      <c r="P523" s="185"/>
      <c r="Q523" s="185"/>
      <c r="R523" s="185"/>
      <c r="S523" s="100" t="e">
        <f aca="false">HLOOKUP("Device Tree Pin Name",#REF!,MATCH($A523,#REF!,0),FALSE())</f>
        <v>#VALUE!</v>
      </c>
      <c r="T523" s="95" t="e">
        <f aca="false">HLOOKUP("power rail",#REF!,MATCH($A523,#REF!,0),FALSE())</f>
        <v>#VALUE!</v>
      </c>
      <c r="U523" s="96" t="e">
        <f aca="false">HLOOKUP("Wake Capable",#REF!,MATCH($A523,#REF!,0),FALSE())</f>
        <v>#VALUE!</v>
      </c>
      <c r="V523" s="96" t="e">
        <f aca="false">HLOOKUP("Strap",#REF!,MATCH($A523,#REF!,0),FALSE())</f>
        <v>#VALUE!</v>
      </c>
      <c r="W523" s="96"/>
      <c r="X523" s="96"/>
      <c r="Y523" s="96"/>
      <c r="Z523" s="95"/>
      <c r="AA523" s="95" t="e">
        <f aca="false">HLOOKUP("Pad type",#REF!,MATCH($A523,#REF!,0),FALSE())</f>
        <v>#VALUE!</v>
      </c>
      <c r="AB523" s="100"/>
      <c r="AC523" s="100" t="e">
        <f aca="false">HLOOKUP("POR Pin State",#REF!,MATCH($A523,#REF!,0),FALSE())</f>
        <v>#VALUE!</v>
      </c>
      <c r="AD523" s="186"/>
      <c r="AE523" s="187"/>
      <c r="AF523" s="187"/>
      <c r="AG523" s="187"/>
      <c r="AH523" s="188"/>
      <c r="AI523" s="188"/>
      <c r="AJ523" s="189"/>
      <c r="AK523" s="189"/>
      <c r="AL523" s="189"/>
      <c r="AM523" s="189"/>
      <c r="AN523" s="189"/>
      <c r="AO523" s="189"/>
      <c r="AP523" s="189"/>
      <c r="AQ523" s="194" t="s">
        <v>1179</v>
      </c>
      <c r="AR523" s="104"/>
      <c r="AS523" s="104"/>
      <c r="AT523" s="104"/>
      <c r="AU523" s="104"/>
      <c r="AV523" s="104"/>
      <c r="AW523" s="104"/>
      <c r="AX523" s="104"/>
      <c r="AY523" s="104"/>
      <c r="AZ523" s="104"/>
      <c r="BA523" s="104"/>
      <c r="BB523" s="162"/>
      <c r="BC523" s="104"/>
      <c r="BD523" s="214"/>
      <c r="BE523" s="213" t="s">
        <v>1180</v>
      </c>
      <c r="BF523" s="108" t="e">
        <f aca="false">VLOOKUP($A523,#REF!, 34, FALSE())</f>
        <v>#VALUE!</v>
      </c>
      <c r="BG523" s="418" t="e">
        <f aca="false">VLOOKUP($A523,#REF!, 22, FALSE())</f>
        <v>#VALUE!</v>
      </c>
      <c r="BH523" s="109"/>
    </row>
    <row r="524" s="193" customFormat="true" ht="12.75" hidden="false" customHeight="true" outlineLevel="0" collapsed="false">
      <c r="A524" s="133" t="s">
        <v>1181</v>
      </c>
      <c r="B524" s="86" t="e">
        <f aca="false">VLOOKUP($A524,#REF!, 34, FALSE())</f>
        <v>#VALUE!</v>
      </c>
      <c r="C524" s="87" t="str">
        <f aca="false">CONCATENATE("unused_",A524)</f>
        <v>unused_DDR_XM0_B1WCK_N</v>
      </c>
      <c r="D524" s="88" t="e">
        <f aca="false">IF(LEN(VLOOKUP($A524,#REF!,8,FALSE())),LEFT(VLOOKUP($A524,#REF!,8,FALSE()),LEN(VLOOKUP($A524,#REF!,8,FALSE()))-2),"")</f>
        <v>#VALUE!</v>
      </c>
      <c r="E524" s="89" t="e">
        <f aca="false">IF(LEN(VLOOKUP($A524,#REF!,4,FALSE())),IF(INDEX(#REF!,MATCH($A524,#REF!,0),1),LEFT(VLOOKUP($A524,#REF!,4,FALSE()),LEN(VLOOKUP($A524,#REF!,4,FALSE()))-2),CONCATENATE(LEFT(VLOOKUP($A524,#REF!,4,FALSE()),LEN(VLOOKUP($A524,#REF!,4,FALSE()))-2),"*")),"")</f>
        <v>#VALUE!</v>
      </c>
      <c r="F524" s="90" t="e">
        <f aca="false">IF(LEN(VLOOKUP($A524,#REF!,5,FALSE())),IF(INDEX(#REF!,MATCH($A524,#REF!,0),2),LEFT(VLOOKUP($A524,#REF!,5,FALSE()),LEN(VLOOKUP($A524,#REF!,5,FALSE()))-2),CONCATENATE(LEFT(VLOOKUP($A524,#REF!,5,FALSE()),LEN(VLOOKUP($A524,#REF!,5,FALSE()))-2),"*")),"")</f>
        <v>#VALUE!</v>
      </c>
      <c r="G524" s="90" t="e">
        <f aca="false">IF(LEN(VLOOKUP($A524,#REF!,6,FALSE())),IF(INDEX(#REF!,MATCH($A524,#REF!,0),3),LEFT(VLOOKUP($A524,#REF!,6,FALSE()),LEN(VLOOKUP($A524,#REF!,6,FALSE()))-2),CONCATENATE(LEFT(VLOOKUP($A524,#REF!,6,FALSE()),LEN(VLOOKUP($A524,#REF!,6,FALSE()))-2),"*")),"")</f>
        <v>#VALUE!</v>
      </c>
      <c r="H524" s="91" t="e">
        <f aca="false">IF(LEN(VLOOKUP($A524,#REF!,7,FALSE())),IF(INDEX(#REF!,MATCH($A524,#REF!,0),4),LEFT(VLOOKUP($A524,#REF!,7,FALSE()),LEN(VLOOKUP($A524,#REF!,7,FALSE()))-2),CONCATENATE(LEFT(VLOOKUP($A524,#REF!,7,FALSE()),LEN(VLOOKUP($A524,#REF!,7,FALSE()))-2),"*")),"")</f>
        <v>#VALUE!</v>
      </c>
      <c r="I524" s="92" t="e">
        <f aca="false">IF(LEN(VLOOKUP($A524,#REF!,8,FALSE())),UPPER(RIGHT(VLOOKUP($A524,#REF!,8,FALSE()), 1)),"")</f>
        <v>#VALUE!</v>
      </c>
      <c r="J524" s="90" t="e">
        <f aca="false">IF(LEN(VLOOKUP($A524,#REF!,4,FALSE())),UPPER(RIGHT(VLOOKUP($A524,#REF!,4,FALSE()), 1)),"")</f>
        <v>#VALUE!</v>
      </c>
      <c r="K524" s="90" t="e">
        <f aca="false">IF(LEN(VLOOKUP($A524,#REF!,5,FALSE())),UPPER(RIGHT(VLOOKUP($A524,#REF!,5,FALSE()), 1)),"")</f>
        <v>#VALUE!</v>
      </c>
      <c r="L524" s="90" t="e">
        <f aca="false">IF(LEN(VLOOKUP($A524,#REF!,6,FALSE())),UPPER(RIGHT(VLOOKUP($A524,#REF!,6,FALSE()), 1)),"")</f>
        <v>#VALUE!</v>
      </c>
      <c r="M524" s="91" t="e">
        <f aca="false">IF(LEN(VLOOKUP($A524,#REF!,7,FALSE())),UPPER(RIGHT(VLOOKUP($A524,#REF!,7,FALSE()), 1)),"")</f>
        <v>#VALUE!</v>
      </c>
      <c r="N524" s="185"/>
      <c r="O524" s="185"/>
      <c r="P524" s="185"/>
      <c r="Q524" s="185"/>
      <c r="R524" s="185"/>
      <c r="S524" s="100" t="e">
        <f aca="false">HLOOKUP("Device Tree Pin Name",#REF!,MATCH($A524,#REF!,0),FALSE())</f>
        <v>#VALUE!</v>
      </c>
      <c r="T524" s="95" t="e">
        <f aca="false">HLOOKUP("power rail",#REF!,MATCH($A524,#REF!,0),FALSE())</f>
        <v>#VALUE!</v>
      </c>
      <c r="U524" s="96" t="e">
        <f aca="false">HLOOKUP("Wake Capable",#REF!,MATCH($A524,#REF!,0),FALSE())</f>
        <v>#VALUE!</v>
      </c>
      <c r="V524" s="96" t="e">
        <f aca="false">HLOOKUP("Strap",#REF!,MATCH($A524,#REF!,0),FALSE())</f>
        <v>#VALUE!</v>
      </c>
      <c r="W524" s="96"/>
      <c r="X524" s="96"/>
      <c r="Y524" s="96"/>
      <c r="Z524" s="95"/>
      <c r="AA524" s="95" t="e">
        <f aca="false">HLOOKUP("Pad type",#REF!,MATCH($A524,#REF!,0),FALSE())</f>
        <v>#VALUE!</v>
      </c>
      <c r="AB524" s="100"/>
      <c r="AC524" s="100" t="e">
        <f aca="false">HLOOKUP("POR Pin State",#REF!,MATCH($A524,#REF!,0),FALSE())</f>
        <v>#VALUE!</v>
      </c>
      <c r="AD524" s="186"/>
      <c r="AE524" s="187"/>
      <c r="AF524" s="187"/>
      <c r="AG524" s="187"/>
      <c r="AH524" s="188"/>
      <c r="AI524" s="188"/>
      <c r="AJ524" s="189"/>
      <c r="AK524" s="189"/>
      <c r="AL524" s="189"/>
      <c r="AM524" s="189"/>
      <c r="AN524" s="189"/>
      <c r="AO524" s="189"/>
      <c r="AP524" s="189"/>
      <c r="AQ524" s="194" t="s">
        <v>1181</v>
      </c>
      <c r="AR524" s="104"/>
      <c r="AS524" s="104"/>
      <c r="AT524" s="104"/>
      <c r="AU524" s="104"/>
      <c r="AV524" s="104"/>
      <c r="AW524" s="104"/>
      <c r="AX524" s="104"/>
      <c r="AY524" s="104"/>
      <c r="AZ524" s="104"/>
      <c r="BA524" s="104"/>
      <c r="BB524" s="162"/>
      <c r="BC524" s="104"/>
      <c r="BD524" s="214"/>
      <c r="BE524" s="213" t="s">
        <v>1182</v>
      </c>
      <c r="BF524" s="108" t="e">
        <f aca="false">VLOOKUP($A524,#REF!, 34, FALSE())</f>
        <v>#VALUE!</v>
      </c>
      <c r="BG524" s="418" t="e">
        <f aca="false">VLOOKUP($A524,#REF!, 22, FALSE())</f>
        <v>#VALUE!</v>
      </c>
      <c r="BH524" s="109"/>
    </row>
    <row r="525" s="193" customFormat="true" ht="12.75" hidden="false" customHeight="true" outlineLevel="0" collapsed="false">
      <c r="A525" s="133" t="s">
        <v>1183</v>
      </c>
      <c r="B525" s="86" t="e">
        <f aca="false">VLOOKUP($A525,#REF!, 34, FALSE())</f>
        <v>#VALUE!</v>
      </c>
      <c r="C525" s="87" t="str">
        <f aca="false">CONCATENATE("unused_",A525)</f>
        <v>unused_DDR_XM0_B1RDQS_P</v>
      </c>
      <c r="D525" s="88" t="e">
        <f aca="false">IF(LEN(VLOOKUP($A525,#REF!,8,FALSE())),LEFT(VLOOKUP($A525,#REF!,8,FALSE()),LEN(VLOOKUP($A525,#REF!,8,FALSE()))-2),"")</f>
        <v>#VALUE!</v>
      </c>
      <c r="E525" s="89" t="e">
        <f aca="false">IF(LEN(VLOOKUP($A525,#REF!,4,FALSE())),IF(INDEX(#REF!,MATCH($A525,#REF!,0),1),LEFT(VLOOKUP($A525,#REF!,4,FALSE()),LEN(VLOOKUP($A525,#REF!,4,FALSE()))-2),CONCATENATE(LEFT(VLOOKUP($A525,#REF!,4,FALSE()),LEN(VLOOKUP($A525,#REF!,4,FALSE()))-2),"*")),"")</f>
        <v>#VALUE!</v>
      </c>
      <c r="F525" s="90" t="e">
        <f aca="false">IF(LEN(VLOOKUP($A525,#REF!,5,FALSE())),IF(INDEX(#REF!,MATCH($A525,#REF!,0),2),LEFT(VLOOKUP($A525,#REF!,5,FALSE()),LEN(VLOOKUP($A525,#REF!,5,FALSE()))-2),CONCATENATE(LEFT(VLOOKUP($A525,#REF!,5,FALSE()),LEN(VLOOKUP($A525,#REF!,5,FALSE()))-2),"*")),"")</f>
        <v>#VALUE!</v>
      </c>
      <c r="G525" s="90" t="e">
        <f aca="false">IF(LEN(VLOOKUP($A525,#REF!,6,FALSE())),IF(INDEX(#REF!,MATCH($A525,#REF!,0),3),LEFT(VLOOKUP($A525,#REF!,6,FALSE()),LEN(VLOOKUP($A525,#REF!,6,FALSE()))-2),CONCATENATE(LEFT(VLOOKUP($A525,#REF!,6,FALSE()),LEN(VLOOKUP($A525,#REF!,6,FALSE()))-2),"*")),"")</f>
        <v>#VALUE!</v>
      </c>
      <c r="H525" s="91" t="e">
        <f aca="false">IF(LEN(VLOOKUP($A525,#REF!,7,FALSE())),IF(INDEX(#REF!,MATCH($A525,#REF!,0),4),LEFT(VLOOKUP($A525,#REF!,7,FALSE()),LEN(VLOOKUP($A525,#REF!,7,FALSE()))-2),CONCATENATE(LEFT(VLOOKUP($A525,#REF!,7,FALSE()),LEN(VLOOKUP($A525,#REF!,7,FALSE()))-2),"*")),"")</f>
        <v>#VALUE!</v>
      </c>
      <c r="I525" s="92" t="e">
        <f aca="false">IF(LEN(VLOOKUP($A525,#REF!,8,FALSE())),UPPER(RIGHT(VLOOKUP($A525,#REF!,8,FALSE()), 1)),"")</f>
        <v>#VALUE!</v>
      </c>
      <c r="J525" s="90" t="e">
        <f aca="false">IF(LEN(VLOOKUP($A525,#REF!,4,FALSE())),UPPER(RIGHT(VLOOKUP($A525,#REF!,4,FALSE()), 1)),"")</f>
        <v>#VALUE!</v>
      </c>
      <c r="K525" s="90" t="e">
        <f aca="false">IF(LEN(VLOOKUP($A525,#REF!,5,FALSE())),UPPER(RIGHT(VLOOKUP($A525,#REF!,5,FALSE()), 1)),"")</f>
        <v>#VALUE!</v>
      </c>
      <c r="L525" s="90" t="e">
        <f aca="false">IF(LEN(VLOOKUP($A525,#REF!,6,FALSE())),UPPER(RIGHT(VLOOKUP($A525,#REF!,6,FALSE()), 1)),"")</f>
        <v>#VALUE!</v>
      </c>
      <c r="M525" s="91" t="e">
        <f aca="false">IF(LEN(VLOOKUP($A525,#REF!,7,FALSE())),UPPER(RIGHT(VLOOKUP($A525,#REF!,7,FALSE()), 1)),"")</f>
        <v>#VALUE!</v>
      </c>
      <c r="N525" s="185"/>
      <c r="O525" s="185"/>
      <c r="P525" s="185"/>
      <c r="Q525" s="185"/>
      <c r="R525" s="185"/>
      <c r="S525" s="100" t="e">
        <f aca="false">HLOOKUP("Device Tree Pin Name",#REF!,MATCH($A525,#REF!,0),FALSE())</f>
        <v>#VALUE!</v>
      </c>
      <c r="T525" s="95" t="e">
        <f aca="false">HLOOKUP("power rail",#REF!,MATCH($A525,#REF!,0),FALSE())</f>
        <v>#VALUE!</v>
      </c>
      <c r="U525" s="96" t="e">
        <f aca="false">HLOOKUP("Wake Capable",#REF!,MATCH($A525,#REF!,0),FALSE())</f>
        <v>#VALUE!</v>
      </c>
      <c r="V525" s="96" t="e">
        <f aca="false">HLOOKUP("Strap",#REF!,MATCH($A525,#REF!,0),FALSE())</f>
        <v>#VALUE!</v>
      </c>
      <c r="W525" s="96"/>
      <c r="X525" s="96"/>
      <c r="Y525" s="96"/>
      <c r="Z525" s="95"/>
      <c r="AA525" s="95" t="e">
        <f aca="false">HLOOKUP("Pad type",#REF!,MATCH($A525,#REF!,0),FALSE())</f>
        <v>#VALUE!</v>
      </c>
      <c r="AB525" s="100"/>
      <c r="AC525" s="100" t="e">
        <f aca="false">HLOOKUP("POR Pin State",#REF!,MATCH($A525,#REF!,0),FALSE())</f>
        <v>#VALUE!</v>
      </c>
      <c r="AD525" s="186"/>
      <c r="AE525" s="187"/>
      <c r="AF525" s="187"/>
      <c r="AG525" s="187"/>
      <c r="AH525" s="188"/>
      <c r="AI525" s="188"/>
      <c r="AJ525" s="189"/>
      <c r="AK525" s="189"/>
      <c r="AL525" s="189"/>
      <c r="AM525" s="189"/>
      <c r="AN525" s="189"/>
      <c r="AO525" s="189"/>
      <c r="AP525" s="189"/>
      <c r="AQ525" s="194" t="s">
        <v>1183</v>
      </c>
      <c r="AR525" s="104"/>
      <c r="AS525" s="104"/>
      <c r="AT525" s="104"/>
      <c r="AU525" s="104"/>
      <c r="AV525" s="104"/>
      <c r="AW525" s="104"/>
      <c r="AX525" s="104"/>
      <c r="AY525" s="104"/>
      <c r="AZ525" s="104"/>
      <c r="BA525" s="104"/>
      <c r="BB525" s="162"/>
      <c r="BC525" s="104"/>
      <c r="BD525" s="214"/>
      <c r="BE525" s="213" t="s">
        <v>1184</v>
      </c>
      <c r="BF525" s="108" t="e">
        <f aca="false">VLOOKUP($A525,#REF!, 34, FALSE())</f>
        <v>#VALUE!</v>
      </c>
      <c r="BG525" s="418" t="e">
        <f aca="false">VLOOKUP($A525,#REF!, 22, FALSE())</f>
        <v>#VALUE!</v>
      </c>
      <c r="BH525" s="109"/>
    </row>
    <row r="526" s="193" customFormat="true" ht="12.75" hidden="false" customHeight="true" outlineLevel="0" collapsed="false">
      <c r="A526" s="133" t="s">
        <v>1185</v>
      </c>
      <c r="B526" s="86" t="e">
        <f aca="false">VLOOKUP($A526,#REF!, 34, FALSE())</f>
        <v>#VALUE!</v>
      </c>
      <c r="C526" s="87" t="str">
        <f aca="false">CONCATENATE("unused_",A526)</f>
        <v>unused_DDR_XM0_B1RDQS_N</v>
      </c>
      <c r="D526" s="88" t="e">
        <f aca="false">IF(LEN(VLOOKUP($A526,#REF!,8,FALSE())),LEFT(VLOOKUP($A526,#REF!,8,FALSE()),LEN(VLOOKUP($A526,#REF!,8,FALSE()))-2),"")</f>
        <v>#VALUE!</v>
      </c>
      <c r="E526" s="89" t="e">
        <f aca="false">IF(LEN(VLOOKUP($A526,#REF!,4,FALSE())),IF(INDEX(#REF!,MATCH($A526,#REF!,0),1),LEFT(VLOOKUP($A526,#REF!,4,FALSE()),LEN(VLOOKUP($A526,#REF!,4,FALSE()))-2),CONCATENATE(LEFT(VLOOKUP($A526,#REF!,4,FALSE()),LEN(VLOOKUP($A526,#REF!,4,FALSE()))-2),"*")),"")</f>
        <v>#VALUE!</v>
      </c>
      <c r="F526" s="90" t="e">
        <f aca="false">IF(LEN(VLOOKUP($A526,#REF!,5,FALSE())),IF(INDEX(#REF!,MATCH($A526,#REF!,0),2),LEFT(VLOOKUP($A526,#REF!,5,FALSE()),LEN(VLOOKUP($A526,#REF!,5,FALSE()))-2),CONCATENATE(LEFT(VLOOKUP($A526,#REF!,5,FALSE()),LEN(VLOOKUP($A526,#REF!,5,FALSE()))-2),"*")),"")</f>
        <v>#VALUE!</v>
      </c>
      <c r="G526" s="90" t="e">
        <f aca="false">IF(LEN(VLOOKUP($A526,#REF!,6,FALSE())),IF(INDEX(#REF!,MATCH($A526,#REF!,0),3),LEFT(VLOOKUP($A526,#REF!,6,FALSE()),LEN(VLOOKUP($A526,#REF!,6,FALSE()))-2),CONCATENATE(LEFT(VLOOKUP($A526,#REF!,6,FALSE()),LEN(VLOOKUP($A526,#REF!,6,FALSE()))-2),"*")),"")</f>
        <v>#VALUE!</v>
      </c>
      <c r="H526" s="91" t="e">
        <f aca="false">IF(LEN(VLOOKUP($A526,#REF!,7,FALSE())),IF(INDEX(#REF!,MATCH($A526,#REF!,0),4),LEFT(VLOOKUP($A526,#REF!,7,FALSE()),LEN(VLOOKUP($A526,#REF!,7,FALSE()))-2),CONCATENATE(LEFT(VLOOKUP($A526,#REF!,7,FALSE()),LEN(VLOOKUP($A526,#REF!,7,FALSE()))-2),"*")),"")</f>
        <v>#VALUE!</v>
      </c>
      <c r="I526" s="92" t="e">
        <f aca="false">IF(LEN(VLOOKUP($A526,#REF!,8,FALSE())),UPPER(RIGHT(VLOOKUP($A526,#REF!,8,FALSE()), 1)),"")</f>
        <v>#VALUE!</v>
      </c>
      <c r="J526" s="90" t="e">
        <f aca="false">IF(LEN(VLOOKUP($A526,#REF!,4,FALSE())),UPPER(RIGHT(VLOOKUP($A526,#REF!,4,FALSE()), 1)),"")</f>
        <v>#VALUE!</v>
      </c>
      <c r="K526" s="90" t="e">
        <f aca="false">IF(LEN(VLOOKUP($A526,#REF!,5,FALSE())),UPPER(RIGHT(VLOOKUP($A526,#REF!,5,FALSE()), 1)),"")</f>
        <v>#VALUE!</v>
      </c>
      <c r="L526" s="90" t="e">
        <f aca="false">IF(LEN(VLOOKUP($A526,#REF!,6,FALSE())),UPPER(RIGHT(VLOOKUP($A526,#REF!,6,FALSE()), 1)),"")</f>
        <v>#VALUE!</v>
      </c>
      <c r="M526" s="91" t="e">
        <f aca="false">IF(LEN(VLOOKUP($A526,#REF!,7,FALSE())),UPPER(RIGHT(VLOOKUP($A526,#REF!,7,FALSE()), 1)),"")</f>
        <v>#VALUE!</v>
      </c>
      <c r="N526" s="185"/>
      <c r="O526" s="185"/>
      <c r="P526" s="185"/>
      <c r="Q526" s="185"/>
      <c r="R526" s="185"/>
      <c r="S526" s="100" t="e">
        <f aca="false">HLOOKUP("Device Tree Pin Name",#REF!,MATCH($A526,#REF!,0),FALSE())</f>
        <v>#VALUE!</v>
      </c>
      <c r="T526" s="95" t="e">
        <f aca="false">HLOOKUP("power rail",#REF!,MATCH($A526,#REF!,0),FALSE())</f>
        <v>#VALUE!</v>
      </c>
      <c r="U526" s="96" t="e">
        <f aca="false">HLOOKUP("Wake Capable",#REF!,MATCH($A526,#REF!,0),FALSE())</f>
        <v>#VALUE!</v>
      </c>
      <c r="V526" s="96" t="e">
        <f aca="false">HLOOKUP("Strap",#REF!,MATCH($A526,#REF!,0),FALSE())</f>
        <v>#VALUE!</v>
      </c>
      <c r="W526" s="96"/>
      <c r="X526" s="96"/>
      <c r="Y526" s="96"/>
      <c r="Z526" s="95"/>
      <c r="AA526" s="95" t="e">
        <f aca="false">HLOOKUP("Pad type",#REF!,MATCH($A526,#REF!,0),FALSE())</f>
        <v>#VALUE!</v>
      </c>
      <c r="AB526" s="100"/>
      <c r="AC526" s="100" t="e">
        <f aca="false">HLOOKUP("POR Pin State",#REF!,MATCH($A526,#REF!,0),FALSE())</f>
        <v>#VALUE!</v>
      </c>
      <c r="AD526" s="186"/>
      <c r="AE526" s="187"/>
      <c r="AF526" s="187"/>
      <c r="AG526" s="187"/>
      <c r="AH526" s="188"/>
      <c r="AI526" s="188"/>
      <c r="AJ526" s="189"/>
      <c r="AK526" s="189"/>
      <c r="AL526" s="189"/>
      <c r="AM526" s="189"/>
      <c r="AN526" s="189"/>
      <c r="AO526" s="189"/>
      <c r="AP526" s="189"/>
      <c r="AQ526" s="194" t="s">
        <v>1185</v>
      </c>
      <c r="AR526" s="104"/>
      <c r="AS526" s="104"/>
      <c r="AT526" s="104"/>
      <c r="AU526" s="104"/>
      <c r="AV526" s="104"/>
      <c r="AW526" s="104"/>
      <c r="AX526" s="104"/>
      <c r="AY526" s="104"/>
      <c r="AZ526" s="104"/>
      <c r="BA526" s="104"/>
      <c r="BB526" s="162"/>
      <c r="BC526" s="104"/>
      <c r="BD526" s="214"/>
      <c r="BE526" s="213" t="s">
        <v>1186</v>
      </c>
      <c r="BF526" s="108" t="e">
        <f aca="false">VLOOKUP($A526,#REF!, 34, FALSE())</f>
        <v>#VALUE!</v>
      </c>
      <c r="BG526" s="418" t="e">
        <f aca="false">VLOOKUP($A526,#REF!, 22, FALSE())</f>
        <v>#VALUE!</v>
      </c>
      <c r="BH526" s="109"/>
    </row>
    <row r="527" s="193" customFormat="true" ht="12.75" hidden="false" customHeight="true" outlineLevel="0" collapsed="false">
      <c r="A527" s="133" t="s">
        <v>1187</v>
      </c>
      <c r="B527" s="86" t="e">
        <f aca="false">VLOOKUP($A527,#REF!, 34, FALSE())</f>
        <v>#VALUE!</v>
      </c>
      <c r="C527" s="87" t="str">
        <f aca="false">CONCATENATE("unused_",A527)</f>
        <v>unused_DDR_XM0_B2A_CA0</v>
      </c>
      <c r="D527" s="88" t="e">
        <f aca="false">IF(LEN(VLOOKUP($A527,#REF!,8,FALSE())),LEFT(VLOOKUP($A527,#REF!,8,FALSE()),LEN(VLOOKUP($A527,#REF!,8,FALSE()))-2),"")</f>
        <v>#VALUE!</v>
      </c>
      <c r="E527" s="89" t="e">
        <f aca="false">IF(LEN(VLOOKUP($A527,#REF!,4,FALSE())),IF(INDEX(#REF!,MATCH($A527,#REF!,0),1),LEFT(VLOOKUP($A527,#REF!,4,FALSE()),LEN(VLOOKUP($A527,#REF!,4,FALSE()))-2),CONCATENATE(LEFT(VLOOKUP($A527,#REF!,4,FALSE()),LEN(VLOOKUP($A527,#REF!,4,FALSE()))-2),"*")),"")</f>
        <v>#VALUE!</v>
      </c>
      <c r="F527" s="90" t="e">
        <f aca="false">IF(LEN(VLOOKUP($A527,#REF!,5,FALSE())),IF(INDEX(#REF!,MATCH($A527,#REF!,0),2),LEFT(VLOOKUP($A527,#REF!,5,FALSE()),LEN(VLOOKUP($A527,#REF!,5,FALSE()))-2),CONCATENATE(LEFT(VLOOKUP($A527,#REF!,5,FALSE()),LEN(VLOOKUP($A527,#REF!,5,FALSE()))-2),"*")),"")</f>
        <v>#VALUE!</v>
      </c>
      <c r="G527" s="90" t="e">
        <f aca="false">IF(LEN(VLOOKUP($A527,#REF!,6,FALSE())),IF(INDEX(#REF!,MATCH($A527,#REF!,0),3),LEFT(VLOOKUP($A527,#REF!,6,FALSE()),LEN(VLOOKUP($A527,#REF!,6,FALSE()))-2),CONCATENATE(LEFT(VLOOKUP($A527,#REF!,6,FALSE()),LEN(VLOOKUP($A527,#REF!,6,FALSE()))-2),"*")),"")</f>
        <v>#VALUE!</v>
      </c>
      <c r="H527" s="91" t="e">
        <f aca="false">IF(LEN(VLOOKUP($A527,#REF!,7,FALSE())),IF(INDEX(#REF!,MATCH($A527,#REF!,0),4),LEFT(VLOOKUP($A527,#REF!,7,FALSE()),LEN(VLOOKUP($A527,#REF!,7,FALSE()))-2),CONCATENATE(LEFT(VLOOKUP($A527,#REF!,7,FALSE()),LEN(VLOOKUP($A527,#REF!,7,FALSE()))-2),"*")),"")</f>
        <v>#VALUE!</v>
      </c>
      <c r="I527" s="92" t="e">
        <f aca="false">IF(LEN(VLOOKUP($A527,#REF!,8,FALSE())),UPPER(RIGHT(VLOOKUP($A527,#REF!,8,FALSE()), 1)),"")</f>
        <v>#VALUE!</v>
      </c>
      <c r="J527" s="90" t="e">
        <f aca="false">IF(LEN(VLOOKUP($A527,#REF!,4,FALSE())),UPPER(RIGHT(VLOOKUP($A527,#REF!,4,FALSE()), 1)),"")</f>
        <v>#VALUE!</v>
      </c>
      <c r="K527" s="90" t="e">
        <f aca="false">IF(LEN(VLOOKUP($A527,#REF!,5,FALSE())),UPPER(RIGHT(VLOOKUP($A527,#REF!,5,FALSE()), 1)),"")</f>
        <v>#VALUE!</v>
      </c>
      <c r="L527" s="90" t="e">
        <f aca="false">IF(LEN(VLOOKUP($A527,#REF!,6,FALSE())),UPPER(RIGHT(VLOOKUP($A527,#REF!,6,FALSE()), 1)),"")</f>
        <v>#VALUE!</v>
      </c>
      <c r="M527" s="91" t="e">
        <f aca="false">IF(LEN(VLOOKUP($A527,#REF!,7,FALSE())),UPPER(RIGHT(VLOOKUP($A527,#REF!,7,FALSE()), 1)),"")</f>
        <v>#VALUE!</v>
      </c>
      <c r="N527" s="185"/>
      <c r="O527" s="185"/>
      <c r="P527" s="185"/>
      <c r="Q527" s="185"/>
      <c r="R527" s="185"/>
      <c r="S527" s="100" t="e">
        <f aca="false">HLOOKUP("Device Tree Pin Name",#REF!,MATCH($A527,#REF!,0),FALSE())</f>
        <v>#VALUE!</v>
      </c>
      <c r="T527" s="95" t="e">
        <f aca="false">HLOOKUP("power rail",#REF!,MATCH($A527,#REF!,0),FALSE())</f>
        <v>#VALUE!</v>
      </c>
      <c r="U527" s="96" t="e">
        <f aca="false">HLOOKUP("Wake Capable",#REF!,MATCH($A527,#REF!,0),FALSE())</f>
        <v>#VALUE!</v>
      </c>
      <c r="V527" s="96" t="e">
        <f aca="false">HLOOKUP("Strap",#REF!,MATCH($A527,#REF!,0),FALSE())</f>
        <v>#VALUE!</v>
      </c>
      <c r="W527" s="96"/>
      <c r="X527" s="96"/>
      <c r="Y527" s="96"/>
      <c r="Z527" s="95"/>
      <c r="AA527" s="95" t="e">
        <f aca="false">HLOOKUP("Pad type",#REF!,MATCH($A527,#REF!,0),FALSE())</f>
        <v>#VALUE!</v>
      </c>
      <c r="AB527" s="100"/>
      <c r="AC527" s="100" t="e">
        <f aca="false">HLOOKUP("POR Pin State",#REF!,MATCH($A527,#REF!,0),FALSE())</f>
        <v>#VALUE!</v>
      </c>
      <c r="AD527" s="186"/>
      <c r="AE527" s="187"/>
      <c r="AF527" s="187"/>
      <c r="AG527" s="187"/>
      <c r="AH527" s="188"/>
      <c r="AI527" s="188"/>
      <c r="AJ527" s="189"/>
      <c r="AK527" s="189"/>
      <c r="AL527" s="189"/>
      <c r="AM527" s="189"/>
      <c r="AN527" s="189"/>
      <c r="AO527" s="189"/>
      <c r="AP527" s="189"/>
      <c r="AQ527" s="194" t="s">
        <v>1188</v>
      </c>
      <c r="AR527" s="104"/>
      <c r="AS527" s="104"/>
      <c r="AT527" s="104"/>
      <c r="AU527" s="104"/>
      <c r="AV527" s="104"/>
      <c r="AW527" s="104"/>
      <c r="AX527" s="104"/>
      <c r="AY527" s="104"/>
      <c r="AZ527" s="104"/>
      <c r="BA527" s="104"/>
      <c r="BB527" s="162"/>
      <c r="BC527" s="104"/>
      <c r="BD527" s="214"/>
      <c r="BE527" s="213" t="s">
        <v>1189</v>
      </c>
      <c r="BF527" s="108" t="e">
        <f aca="false">VLOOKUP($A527,#REF!, 34, FALSE())</f>
        <v>#VALUE!</v>
      </c>
      <c r="BG527" s="418" t="e">
        <f aca="false">VLOOKUP($A527,#REF!, 22, FALSE())</f>
        <v>#VALUE!</v>
      </c>
      <c r="BH527" s="109"/>
    </row>
    <row r="528" s="193" customFormat="true" ht="12.75" hidden="false" customHeight="true" outlineLevel="0" collapsed="false">
      <c r="A528" s="133" t="s">
        <v>1190</v>
      </c>
      <c r="B528" s="86" t="e">
        <f aca="false">VLOOKUP($A528,#REF!, 34, FALSE())</f>
        <v>#VALUE!</v>
      </c>
      <c r="C528" s="87" t="str">
        <f aca="false">CONCATENATE("unused_",A528)</f>
        <v>unused_DDR_XM0_B2A_CA1</v>
      </c>
      <c r="D528" s="88" t="e">
        <f aca="false">IF(LEN(VLOOKUP($A528,#REF!,8,FALSE())),LEFT(VLOOKUP($A528,#REF!,8,FALSE()),LEN(VLOOKUP($A528,#REF!,8,FALSE()))-2),"")</f>
        <v>#VALUE!</v>
      </c>
      <c r="E528" s="89" t="e">
        <f aca="false">IF(LEN(VLOOKUP($A528,#REF!,4,FALSE())),IF(INDEX(#REF!,MATCH($A528,#REF!,0),1),LEFT(VLOOKUP($A528,#REF!,4,FALSE()),LEN(VLOOKUP($A528,#REF!,4,FALSE()))-2),CONCATENATE(LEFT(VLOOKUP($A528,#REF!,4,FALSE()),LEN(VLOOKUP($A528,#REF!,4,FALSE()))-2),"*")),"")</f>
        <v>#VALUE!</v>
      </c>
      <c r="F528" s="90" t="e">
        <f aca="false">IF(LEN(VLOOKUP($A528,#REF!,5,FALSE())),IF(INDEX(#REF!,MATCH($A528,#REF!,0),2),LEFT(VLOOKUP($A528,#REF!,5,FALSE()),LEN(VLOOKUP($A528,#REF!,5,FALSE()))-2),CONCATENATE(LEFT(VLOOKUP($A528,#REF!,5,FALSE()),LEN(VLOOKUP($A528,#REF!,5,FALSE()))-2),"*")),"")</f>
        <v>#VALUE!</v>
      </c>
      <c r="G528" s="90" t="e">
        <f aca="false">IF(LEN(VLOOKUP($A528,#REF!,6,FALSE())),IF(INDEX(#REF!,MATCH($A528,#REF!,0),3),LEFT(VLOOKUP($A528,#REF!,6,FALSE()),LEN(VLOOKUP($A528,#REF!,6,FALSE()))-2),CONCATENATE(LEFT(VLOOKUP($A528,#REF!,6,FALSE()),LEN(VLOOKUP($A528,#REF!,6,FALSE()))-2),"*")),"")</f>
        <v>#VALUE!</v>
      </c>
      <c r="H528" s="91" t="e">
        <f aca="false">IF(LEN(VLOOKUP($A528,#REF!,7,FALSE())),IF(INDEX(#REF!,MATCH($A528,#REF!,0),4),LEFT(VLOOKUP($A528,#REF!,7,FALSE()),LEN(VLOOKUP($A528,#REF!,7,FALSE()))-2),CONCATENATE(LEFT(VLOOKUP($A528,#REF!,7,FALSE()),LEN(VLOOKUP($A528,#REF!,7,FALSE()))-2),"*")),"")</f>
        <v>#VALUE!</v>
      </c>
      <c r="I528" s="92" t="e">
        <f aca="false">IF(LEN(VLOOKUP($A528,#REF!,8,FALSE())),UPPER(RIGHT(VLOOKUP($A528,#REF!,8,FALSE()), 1)),"")</f>
        <v>#VALUE!</v>
      </c>
      <c r="J528" s="90" t="e">
        <f aca="false">IF(LEN(VLOOKUP($A528,#REF!,4,FALSE())),UPPER(RIGHT(VLOOKUP($A528,#REF!,4,FALSE()), 1)),"")</f>
        <v>#VALUE!</v>
      </c>
      <c r="K528" s="90" t="e">
        <f aca="false">IF(LEN(VLOOKUP($A528,#REF!,5,FALSE())),UPPER(RIGHT(VLOOKUP($A528,#REF!,5,FALSE()), 1)),"")</f>
        <v>#VALUE!</v>
      </c>
      <c r="L528" s="90" t="e">
        <f aca="false">IF(LEN(VLOOKUP($A528,#REF!,6,FALSE())),UPPER(RIGHT(VLOOKUP($A528,#REF!,6,FALSE()), 1)),"")</f>
        <v>#VALUE!</v>
      </c>
      <c r="M528" s="91" t="e">
        <f aca="false">IF(LEN(VLOOKUP($A528,#REF!,7,FALSE())),UPPER(RIGHT(VLOOKUP($A528,#REF!,7,FALSE()), 1)),"")</f>
        <v>#VALUE!</v>
      </c>
      <c r="N528" s="185"/>
      <c r="O528" s="185"/>
      <c r="P528" s="185"/>
      <c r="Q528" s="185"/>
      <c r="R528" s="185"/>
      <c r="S528" s="100" t="e">
        <f aca="false">HLOOKUP("Device Tree Pin Name",#REF!,MATCH($A528,#REF!,0),FALSE())</f>
        <v>#VALUE!</v>
      </c>
      <c r="T528" s="95" t="e">
        <f aca="false">HLOOKUP("power rail",#REF!,MATCH($A528,#REF!,0),FALSE())</f>
        <v>#VALUE!</v>
      </c>
      <c r="U528" s="96" t="e">
        <f aca="false">HLOOKUP("Wake Capable",#REF!,MATCH($A528,#REF!,0),FALSE())</f>
        <v>#VALUE!</v>
      </c>
      <c r="V528" s="96" t="e">
        <f aca="false">HLOOKUP("Strap",#REF!,MATCH($A528,#REF!,0),FALSE())</f>
        <v>#VALUE!</v>
      </c>
      <c r="W528" s="96"/>
      <c r="X528" s="96"/>
      <c r="Y528" s="96"/>
      <c r="Z528" s="95"/>
      <c r="AA528" s="95" t="e">
        <f aca="false">HLOOKUP("Pad type",#REF!,MATCH($A528,#REF!,0),FALSE())</f>
        <v>#VALUE!</v>
      </c>
      <c r="AB528" s="100"/>
      <c r="AC528" s="100" t="e">
        <f aca="false">HLOOKUP("POR Pin State",#REF!,MATCH($A528,#REF!,0),FALSE())</f>
        <v>#VALUE!</v>
      </c>
      <c r="AD528" s="186"/>
      <c r="AE528" s="187"/>
      <c r="AF528" s="187"/>
      <c r="AG528" s="187"/>
      <c r="AH528" s="188"/>
      <c r="AI528" s="188"/>
      <c r="AJ528" s="189"/>
      <c r="AK528" s="189"/>
      <c r="AL528" s="189"/>
      <c r="AM528" s="189"/>
      <c r="AN528" s="189"/>
      <c r="AO528" s="189"/>
      <c r="AP528" s="189"/>
      <c r="AQ528" s="194" t="s">
        <v>1191</v>
      </c>
      <c r="AR528" s="104"/>
      <c r="AS528" s="104"/>
      <c r="AT528" s="104"/>
      <c r="AU528" s="104"/>
      <c r="AV528" s="104"/>
      <c r="AW528" s="104"/>
      <c r="AX528" s="104"/>
      <c r="AY528" s="104"/>
      <c r="AZ528" s="104"/>
      <c r="BA528" s="104"/>
      <c r="BB528" s="162"/>
      <c r="BC528" s="104"/>
      <c r="BD528" s="214"/>
      <c r="BE528" s="213" t="s">
        <v>1192</v>
      </c>
      <c r="BF528" s="108" t="e">
        <f aca="false">VLOOKUP($A528,#REF!, 34, FALSE())</f>
        <v>#VALUE!</v>
      </c>
      <c r="BG528" s="418" t="e">
        <f aca="false">VLOOKUP($A528,#REF!, 22, FALSE())</f>
        <v>#VALUE!</v>
      </c>
      <c r="BH528" s="109"/>
    </row>
    <row r="529" s="193" customFormat="true" ht="12.75" hidden="false" customHeight="true" outlineLevel="0" collapsed="false">
      <c r="A529" s="133" t="s">
        <v>1193</v>
      </c>
      <c r="B529" s="86" t="e">
        <f aca="false">VLOOKUP($A529,#REF!, 34, FALSE())</f>
        <v>#VALUE!</v>
      </c>
      <c r="C529" s="87" t="str">
        <f aca="false">CONCATENATE("unused_",A529)</f>
        <v>unused_DDR_XM0_B2A_CA2</v>
      </c>
      <c r="D529" s="88" t="e">
        <f aca="false">IF(LEN(VLOOKUP($A529,#REF!,8,FALSE())),LEFT(VLOOKUP($A529,#REF!,8,FALSE()),LEN(VLOOKUP($A529,#REF!,8,FALSE()))-2),"")</f>
        <v>#VALUE!</v>
      </c>
      <c r="E529" s="89" t="e">
        <f aca="false">IF(LEN(VLOOKUP($A529,#REF!,4,FALSE())),IF(INDEX(#REF!,MATCH($A529,#REF!,0),1),LEFT(VLOOKUP($A529,#REF!,4,FALSE()),LEN(VLOOKUP($A529,#REF!,4,FALSE()))-2),CONCATENATE(LEFT(VLOOKUP($A529,#REF!,4,FALSE()),LEN(VLOOKUP($A529,#REF!,4,FALSE()))-2),"*")),"")</f>
        <v>#VALUE!</v>
      </c>
      <c r="F529" s="90" t="e">
        <f aca="false">IF(LEN(VLOOKUP($A529,#REF!,5,FALSE())),IF(INDEX(#REF!,MATCH($A529,#REF!,0),2),LEFT(VLOOKUP($A529,#REF!,5,FALSE()),LEN(VLOOKUP($A529,#REF!,5,FALSE()))-2),CONCATENATE(LEFT(VLOOKUP($A529,#REF!,5,FALSE()),LEN(VLOOKUP($A529,#REF!,5,FALSE()))-2),"*")),"")</f>
        <v>#VALUE!</v>
      </c>
      <c r="G529" s="90" t="e">
        <f aca="false">IF(LEN(VLOOKUP($A529,#REF!,6,FALSE())),IF(INDEX(#REF!,MATCH($A529,#REF!,0),3),LEFT(VLOOKUP($A529,#REF!,6,FALSE()),LEN(VLOOKUP($A529,#REF!,6,FALSE()))-2),CONCATENATE(LEFT(VLOOKUP($A529,#REF!,6,FALSE()),LEN(VLOOKUP($A529,#REF!,6,FALSE()))-2),"*")),"")</f>
        <v>#VALUE!</v>
      </c>
      <c r="H529" s="91" t="e">
        <f aca="false">IF(LEN(VLOOKUP($A529,#REF!,7,FALSE())),IF(INDEX(#REF!,MATCH($A529,#REF!,0),4),LEFT(VLOOKUP($A529,#REF!,7,FALSE()),LEN(VLOOKUP($A529,#REF!,7,FALSE()))-2),CONCATENATE(LEFT(VLOOKUP($A529,#REF!,7,FALSE()),LEN(VLOOKUP($A529,#REF!,7,FALSE()))-2),"*")),"")</f>
        <v>#VALUE!</v>
      </c>
      <c r="I529" s="92" t="e">
        <f aca="false">IF(LEN(VLOOKUP($A529,#REF!,8,FALSE())),UPPER(RIGHT(VLOOKUP($A529,#REF!,8,FALSE()), 1)),"")</f>
        <v>#VALUE!</v>
      </c>
      <c r="J529" s="90" t="e">
        <f aca="false">IF(LEN(VLOOKUP($A529,#REF!,4,FALSE())),UPPER(RIGHT(VLOOKUP($A529,#REF!,4,FALSE()), 1)),"")</f>
        <v>#VALUE!</v>
      </c>
      <c r="K529" s="90" t="e">
        <f aca="false">IF(LEN(VLOOKUP($A529,#REF!,5,FALSE())),UPPER(RIGHT(VLOOKUP($A529,#REF!,5,FALSE()), 1)),"")</f>
        <v>#VALUE!</v>
      </c>
      <c r="L529" s="90" t="e">
        <f aca="false">IF(LEN(VLOOKUP($A529,#REF!,6,FALSE())),UPPER(RIGHT(VLOOKUP($A529,#REF!,6,FALSE()), 1)),"")</f>
        <v>#VALUE!</v>
      </c>
      <c r="M529" s="91" t="e">
        <f aca="false">IF(LEN(VLOOKUP($A529,#REF!,7,FALSE())),UPPER(RIGHT(VLOOKUP($A529,#REF!,7,FALSE()), 1)),"")</f>
        <v>#VALUE!</v>
      </c>
      <c r="N529" s="185"/>
      <c r="O529" s="185"/>
      <c r="P529" s="185"/>
      <c r="Q529" s="185"/>
      <c r="R529" s="185"/>
      <c r="S529" s="100" t="e">
        <f aca="false">HLOOKUP("Device Tree Pin Name",#REF!,MATCH($A529,#REF!,0),FALSE())</f>
        <v>#VALUE!</v>
      </c>
      <c r="T529" s="95" t="e">
        <f aca="false">HLOOKUP("power rail",#REF!,MATCH($A529,#REF!,0),FALSE())</f>
        <v>#VALUE!</v>
      </c>
      <c r="U529" s="96" t="e">
        <f aca="false">HLOOKUP("Wake Capable",#REF!,MATCH($A529,#REF!,0),FALSE())</f>
        <v>#VALUE!</v>
      </c>
      <c r="V529" s="96" t="e">
        <f aca="false">HLOOKUP("Strap",#REF!,MATCH($A529,#REF!,0),FALSE())</f>
        <v>#VALUE!</v>
      </c>
      <c r="W529" s="96"/>
      <c r="X529" s="96"/>
      <c r="Y529" s="96"/>
      <c r="Z529" s="95"/>
      <c r="AA529" s="95" t="e">
        <f aca="false">HLOOKUP("Pad type",#REF!,MATCH($A529,#REF!,0),FALSE())</f>
        <v>#VALUE!</v>
      </c>
      <c r="AB529" s="100"/>
      <c r="AC529" s="100" t="e">
        <f aca="false">HLOOKUP("POR Pin State",#REF!,MATCH($A529,#REF!,0),FALSE())</f>
        <v>#VALUE!</v>
      </c>
      <c r="AD529" s="186"/>
      <c r="AE529" s="187"/>
      <c r="AF529" s="187"/>
      <c r="AG529" s="187"/>
      <c r="AH529" s="188"/>
      <c r="AI529" s="188"/>
      <c r="AJ529" s="189"/>
      <c r="AK529" s="189"/>
      <c r="AL529" s="189"/>
      <c r="AM529" s="189"/>
      <c r="AN529" s="189"/>
      <c r="AO529" s="189"/>
      <c r="AP529" s="189"/>
      <c r="AQ529" s="194" t="s">
        <v>1194</v>
      </c>
      <c r="AR529" s="104"/>
      <c r="AS529" s="104"/>
      <c r="AT529" s="104"/>
      <c r="AU529" s="104"/>
      <c r="AV529" s="104"/>
      <c r="AW529" s="104"/>
      <c r="AX529" s="104"/>
      <c r="AY529" s="104"/>
      <c r="AZ529" s="104"/>
      <c r="BA529" s="104"/>
      <c r="BB529" s="162"/>
      <c r="BC529" s="104"/>
      <c r="BD529" s="214"/>
      <c r="BE529" s="213" t="s">
        <v>1195</v>
      </c>
      <c r="BF529" s="108" t="e">
        <f aca="false">VLOOKUP($A529,#REF!, 34, FALSE())</f>
        <v>#VALUE!</v>
      </c>
      <c r="BG529" s="418" t="e">
        <f aca="false">VLOOKUP($A529,#REF!, 22, FALSE())</f>
        <v>#VALUE!</v>
      </c>
      <c r="BH529" s="109"/>
    </row>
    <row r="530" s="193" customFormat="true" ht="12.75" hidden="false" customHeight="true" outlineLevel="0" collapsed="false">
      <c r="A530" s="133" t="s">
        <v>1196</v>
      </c>
      <c r="B530" s="86" t="e">
        <f aca="false">VLOOKUP($A530,#REF!, 34, FALSE())</f>
        <v>#VALUE!</v>
      </c>
      <c r="C530" s="87" t="str">
        <f aca="false">CONCATENATE("unused_",A530)</f>
        <v>unused_DDR_XM0_B2A_CA3</v>
      </c>
      <c r="D530" s="88" t="e">
        <f aca="false">IF(LEN(VLOOKUP($A530,#REF!,8,FALSE())),LEFT(VLOOKUP($A530,#REF!,8,FALSE()),LEN(VLOOKUP($A530,#REF!,8,FALSE()))-2),"")</f>
        <v>#VALUE!</v>
      </c>
      <c r="E530" s="89" t="e">
        <f aca="false">IF(LEN(VLOOKUP($A530,#REF!,4,FALSE())),IF(INDEX(#REF!,MATCH($A530,#REF!,0),1),LEFT(VLOOKUP($A530,#REF!,4,FALSE()),LEN(VLOOKUP($A530,#REF!,4,FALSE()))-2),CONCATENATE(LEFT(VLOOKUP($A530,#REF!,4,FALSE()),LEN(VLOOKUP($A530,#REF!,4,FALSE()))-2),"*")),"")</f>
        <v>#VALUE!</v>
      </c>
      <c r="F530" s="90" t="e">
        <f aca="false">IF(LEN(VLOOKUP($A530,#REF!,5,FALSE())),IF(INDEX(#REF!,MATCH($A530,#REF!,0),2),LEFT(VLOOKUP($A530,#REF!,5,FALSE()),LEN(VLOOKUP($A530,#REF!,5,FALSE()))-2),CONCATENATE(LEFT(VLOOKUP($A530,#REF!,5,FALSE()),LEN(VLOOKUP($A530,#REF!,5,FALSE()))-2),"*")),"")</f>
        <v>#VALUE!</v>
      </c>
      <c r="G530" s="90" t="e">
        <f aca="false">IF(LEN(VLOOKUP($A530,#REF!,6,FALSE())),IF(INDEX(#REF!,MATCH($A530,#REF!,0),3),LEFT(VLOOKUP($A530,#REF!,6,FALSE()),LEN(VLOOKUP($A530,#REF!,6,FALSE()))-2),CONCATENATE(LEFT(VLOOKUP($A530,#REF!,6,FALSE()),LEN(VLOOKUP($A530,#REF!,6,FALSE()))-2),"*")),"")</f>
        <v>#VALUE!</v>
      </c>
      <c r="H530" s="91" t="e">
        <f aca="false">IF(LEN(VLOOKUP($A530,#REF!,7,FALSE())),IF(INDEX(#REF!,MATCH($A530,#REF!,0),4),LEFT(VLOOKUP($A530,#REF!,7,FALSE()),LEN(VLOOKUP($A530,#REF!,7,FALSE()))-2),CONCATENATE(LEFT(VLOOKUP($A530,#REF!,7,FALSE()),LEN(VLOOKUP($A530,#REF!,7,FALSE()))-2),"*")),"")</f>
        <v>#VALUE!</v>
      </c>
      <c r="I530" s="92" t="e">
        <f aca="false">IF(LEN(VLOOKUP($A530,#REF!,8,FALSE())),UPPER(RIGHT(VLOOKUP($A530,#REF!,8,FALSE()), 1)),"")</f>
        <v>#VALUE!</v>
      </c>
      <c r="J530" s="90" t="e">
        <f aca="false">IF(LEN(VLOOKUP($A530,#REF!,4,FALSE())),UPPER(RIGHT(VLOOKUP($A530,#REF!,4,FALSE()), 1)),"")</f>
        <v>#VALUE!</v>
      </c>
      <c r="K530" s="90" t="e">
        <f aca="false">IF(LEN(VLOOKUP($A530,#REF!,5,FALSE())),UPPER(RIGHT(VLOOKUP($A530,#REF!,5,FALSE()), 1)),"")</f>
        <v>#VALUE!</v>
      </c>
      <c r="L530" s="90" t="e">
        <f aca="false">IF(LEN(VLOOKUP($A530,#REF!,6,FALSE())),UPPER(RIGHT(VLOOKUP($A530,#REF!,6,FALSE()), 1)),"")</f>
        <v>#VALUE!</v>
      </c>
      <c r="M530" s="91" t="e">
        <f aca="false">IF(LEN(VLOOKUP($A530,#REF!,7,FALSE())),UPPER(RIGHT(VLOOKUP($A530,#REF!,7,FALSE()), 1)),"")</f>
        <v>#VALUE!</v>
      </c>
      <c r="N530" s="185"/>
      <c r="O530" s="185"/>
      <c r="P530" s="185"/>
      <c r="Q530" s="185"/>
      <c r="R530" s="185"/>
      <c r="S530" s="100" t="e">
        <f aca="false">HLOOKUP("Device Tree Pin Name",#REF!,MATCH($A530,#REF!,0),FALSE())</f>
        <v>#VALUE!</v>
      </c>
      <c r="T530" s="95" t="e">
        <f aca="false">HLOOKUP("power rail",#REF!,MATCH($A530,#REF!,0),FALSE())</f>
        <v>#VALUE!</v>
      </c>
      <c r="U530" s="96" t="e">
        <f aca="false">HLOOKUP("Wake Capable",#REF!,MATCH($A530,#REF!,0),FALSE())</f>
        <v>#VALUE!</v>
      </c>
      <c r="V530" s="96" t="e">
        <f aca="false">HLOOKUP("Strap",#REF!,MATCH($A530,#REF!,0),FALSE())</f>
        <v>#VALUE!</v>
      </c>
      <c r="W530" s="96"/>
      <c r="X530" s="96"/>
      <c r="Y530" s="96"/>
      <c r="Z530" s="95"/>
      <c r="AA530" s="95" t="e">
        <f aca="false">HLOOKUP("Pad type",#REF!,MATCH($A530,#REF!,0),FALSE())</f>
        <v>#VALUE!</v>
      </c>
      <c r="AB530" s="100"/>
      <c r="AC530" s="100" t="e">
        <f aca="false">HLOOKUP("POR Pin State",#REF!,MATCH($A530,#REF!,0),FALSE())</f>
        <v>#VALUE!</v>
      </c>
      <c r="AD530" s="186"/>
      <c r="AE530" s="187"/>
      <c r="AF530" s="187"/>
      <c r="AG530" s="187"/>
      <c r="AH530" s="188"/>
      <c r="AI530" s="188"/>
      <c r="AJ530" s="189"/>
      <c r="AK530" s="189"/>
      <c r="AL530" s="189"/>
      <c r="AM530" s="189"/>
      <c r="AN530" s="189"/>
      <c r="AO530" s="189"/>
      <c r="AP530" s="189"/>
      <c r="AQ530" s="194" t="s">
        <v>1197</v>
      </c>
      <c r="AR530" s="104"/>
      <c r="AS530" s="104"/>
      <c r="AT530" s="104"/>
      <c r="AU530" s="104"/>
      <c r="AV530" s="104"/>
      <c r="AW530" s="104"/>
      <c r="AX530" s="104"/>
      <c r="AY530" s="104"/>
      <c r="AZ530" s="104"/>
      <c r="BA530" s="104"/>
      <c r="BB530" s="162"/>
      <c r="BC530" s="104"/>
      <c r="BD530" s="214"/>
      <c r="BE530" s="213" t="s">
        <v>1198</v>
      </c>
      <c r="BF530" s="108" t="e">
        <f aca="false">VLOOKUP($A530,#REF!, 34, FALSE())</f>
        <v>#VALUE!</v>
      </c>
      <c r="BG530" s="418" t="e">
        <f aca="false">VLOOKUP($A530,#REF!, 22, FALSE())</f>
        <v>#VALUE!</v>
      </c>
      <c r="BH530" s="109"/>
    </row>
    <row r="531" s="193" customFormat="true" ht="12.75" hidden="false" customHeight="true" outlineLevel="0" collapsed="false">
      <c r="A531" s="133" t="s">
        <v>1199</v>
      </c>
      <c r="B531" s="86" t="e">
        <f aca="false">VLOOKUP($A531,#REF!, 34, FALSE())</f>
        <v>#VALUE!</v>
      </c>
      <c r="C531" s="87" t="str">
        <f aca="false">CONCATENATE("unused_",A531)</f>
        <v>unused_DDR_XM0_B2A_CA4</v>
      </c>
      <c r="D531" s="88" t="e">
        <f aca="false">IF(LEN(VLOOKUP($A531,#REF!,8,FALSE())),LEFT(VLOOKUP($A531,#REF!,8,FALSE()),LEN(VLOOKUP($A531,#REF!,8,FALSE()))-2),"")</f>
        <v>#VALUE!</v>
      </c>
      <c r="E531" s="89" t="e">
        <f aca="false">IF(LEN(VLOOKUP($A531,#REF!,4,FALSE())),IF(INDEX(#REF!,MATCH($A531,#REF!,0),1),LEFT(VLOOKUP($A531,#REF!,4,FALSE()),LEN(VLOOKUP($A531,#REF!,4,FALSE()))-2),CONCATENATE(LEFT(VLOOKUP($A531,#REF!,4,FALSE()),LEN(VLOOKUP($A531,#REF!,4,FALSE()))-2),"*")),"")</f>
        <v>#VALUE!</v>
      </c>
      <c r="F531" s="90" t="e">
        <f aca="false">IF(LEN(VLOOKUP($A531,#REF!,5,FALSE())),IF(INDEX(#REF!,MATCH($A531,#REF!,0),2),LEFT(VLOOKUP($A531,#REF!,5,FALSE()),LEN(VLOOKUP($A531,#REF!,5,FALSE()))-2),CONCATENATE(LEFT(VLOOKUP($A531,#REF!,5,FALSE()),LEN(VLOOKUP($A531,#REF!,5,FALSE()))-2),"*")),"")</f>
        <v>#VALUE!</v>
      </c>
      <c r="G531" s="90" t="e">
        <f aca="false">IF(LEN(VLOOKUP($A531,#REF!,6,FALSE())),IF(INDEX(#REF!,MATCH($A531,#REF!,0),3),LEFT(VLOOKUP($A531,#REF!,6,FALSE()),LEN(VLOOKUP($A531,#REF!,6,FALSE()))-2),CONCATENATE(LEFT(VLOOKUP($A531,#REF!,6,FALSE()),LEN(VLOOKUP($A531,#REF!,6,FALSE()))-2),"*")),"")</f>
        <v>#VALUE!</v>
      </c>
      <c r="H531" s="91" t="e">
        <f aca="false">IF(LEN(VLOOKUP($A531,#REF!,7,FALSE())),IF(INDEX(#REF!,MATCH($A531,#REF!,0),4),LEFT(VLOOKUP($A531,#REF!,7,FALSE()),LEN(VLOOKUP($A531,#REF!,7,FALSE()))-2),CONCATENATE(LEFT(VLOOKUP($A531,#REF!,7,FALSE()),LEN(VLOOKUP($A531,#REF!,7,FALSE()))-2),"*")),"")</f>
        <v>#VALUE!</v>
      </c>
      <c r="I531" s="92" t="e">
        <f aca="false">IF(LEN(VLOOKUP($A531,#REF!,8,FALSE())),UPPER(RIGHT(VLOOKUP($A531,#REF!,8,FALSE()), 1)),"")</f>
        <v>#VALUE!</v>
      </c>
      <c r="J531" s="90" t="e">
        <f aca="false">IF(LEN(VLOOKUP($A531,#REF!,4,FALSE())),UPPER(RIGHT(VLOOKUP($A531,#REF!,4,FALSE()), 1)),"")</f>
        <v>#VALUE!</v>
      </c>
      <c r="K531" s="90" t="e">
        <f aca="false">IF(LEN(VLOOKUP($A531,#REF!,5,FALSE())),UPPER(RIGHT(VLOOKUP($A531,#REF!,5,FALSE()), 1)),"")</f>
        <v>#VALUE!</v>
      </c>
      <c r="L531" s="90" t="e">
        <f aca="false">IF(LEN(VLOOKUP($A531,#REF!,6,FALSE())),UPPER(RIGHT(VLOOKUP($A531,#REF!,6,FALSE()), 1)),"")</f>
        <v>#VALUE!</v>
      </c>
      <c r="M531" s="91" t="e">
        <f aca="false">IF(LEN(VLOOKUP($A531,#REF!,7,FALSE())),UPPER(RIGHT(VLOOKUP($A531,#REF!,7,FALSE()), 1)),"")</f>
        <v>#VALUE!</v>
      </c>
      <c r="N531" s="185"/>
      <c r="O531" s="185"/>
      <c r="P531" s="185"/>
      <c r="Q531" s="185"/>
      <c r="R531" s="185"/>
      <c r="S531" s="100" t="e">
        <f aca="false">HLOOKUP("Device Tree Pin Name",#REF!,MATCH($A531,#REF!,0),FALSE())</f>
        <v>#VALUE!</v>
      </c>
      <c r="T531" s="95" t="e">
        <f aca="false">HLOOKUP("power rail",#REF!,MATCH($A531,#REF!,0),FALSE())</f>
        <v>#VALUE!</v>
      </c>
      <c r="U531" s="96" t="e">
        <f aca="false">HLOOKUP("Wake Capable",#REF!,MATCH($A531,#REF!,0),FALSE())</f>
        <v>#VALUE!</v>
      </c>
      <c r="V531" s="96" t="e">
        <f aca="false">HLOOKUP("Strap",#REF!,MATCH($A531,#REF!,0),FALSE())</f>
        <v>#VALUE!</v>
      </c>
      <c r="W531" s="96"/>
      <c r="X531" s="96"/>
      <c r="Y531" s="96"/>
      <c r="Z531" s="95"/>
      <c r="AA531" s="95" t="e">
        <f aca="false">HLOOKUP("Pad type",#REF!,MATCH($A531,#REF!,0),FALSE())</f>
        <v>#VALUE!</v>
      </c>
      <c r="AB531" s="100"/>
      <c r="AC531" s="100" t="e">
        <f aca="false">HLOOKUP("POR Pin State",#REF!,MATCH($A531,#REF!,0),FALSE())</f>
        <v>#VALUE!</v>
      </c>
      <c r="AD531" s="186"/>
      <c r="AE531" s="187"/>
      <c r="AF531" s="187"/>
      <c r="AG531" s="187"/>
      <c r="AH531" s="188"/>
      <c r="AI531" s="188"/>
      <c r="AJ531" s="189"/>
      <c r="AK531" s="189"/>
      <c r="AL531" s="189"/>
      <c r="AM531" s="189"/>
      <c r="AN531" s="189"/>
      <c r="AO531" s="189"/>
      <c r="AP531" s="189"/>
      <c r="AQ531" s="194" t="s">
        <v>1200</v>
      </c>
      <c r="AR531" s="104"/>
      <c r="AS531" s="104"/>
      <c r="AT531" s="104"/>
      <c r="AU531" s="104"/>
      <c r="AV531" s="104"/>
      <c r="AW531" s="104"/>
      <c r="AX531" s="104"/>
      <c r="AY531" s="104"/>
      <c r="AZ531" s="104"/>
      <c r="BA531" s="104"/>
      <c r="BB531" s="162"/>
      <c r="BC531" s="104"/>
      <c r="BD531" s="214"/>
      <c r="BE531" s="213" t="s">
        <v>1201</v>
      </c>
      <c r="BF531" s="108" t="e">
        <f aca="false">VLOOKUP($A531,#REF!, 34, FALSE())</f>
        <v>#VALUE!</v>
      </c>
      <c r="BG531" s="418" t="e">
        <f aca="false">VLOOKUP($A531,#REF!, 22, FALSE())</f>
        <v>#VALUE!</v>
      </c>
      <c r="BH531" s="109"/>
    </row>
    <row r="532" s="193" customFormat="true" ht="12.75" hidden="false" customHeight="true" outlineLevel="0" collapsed="false">
      <c r="A532" s="133" t="s">
        <v>1202</v>
      </c>
      <c r="B532" s="86" t="e">
        <f aca="false">VLOOKUP($A532,#REF!, 34, FALSE())</f>
        <v>#VALUE!</v>
      </c>
      <c r="C532" s="87" t="str">
        <f aca="false">CONCATENATE("unused_",A532)</f>
        <v>unused_DDR_XM0_B2A_CA5</v>
      </c>
      <c r="D532" s="88" t="e">
        <f aca="false">IF(LEN(VLOOKUP($A532,#REF!,8,FALSE())),LEFT(VLOOKUP($A532,#REF!,8,FALSE()),LEN(VLOOKUP($A532,#REF!,8,FALSE()))-2),"")</f>
        <v>#VALUE!</v>
      </c>
      <c r="E532" s="89" t="e">
        <f aca="false">IF(LEN(VLOOKUP($A532,#REF!,4,FALSE())),IF(INDEX(#REF!,MATCH($A532,#REF!,0),1),LEFT(VLOOKUP($A532,#REF!,4,FALSE()),LEN(VLOOKUP($A532,#REF!,4,FALSE()))-2),CONCATENATE(LEFT(VLOOKUP($A532,#REF!,4,FALSE()),LEN(VLOOKUP($A532,#REF!,4,FALSE()))-2),"*")),"")</f>
        <v>#VALUE!</v>
      </c>
      <c r="F532" s="90" t="e">
        <f aca="false">IF(LEN(VLOOKUP($A532,#REF!,5,FALSE())),IF(INDEX(#REF!,MATCH($A532,#REF!,0),2),LEFT(VLOOKUP($A532,#REF!,5,FALSE()),LEN(VLOOKUP($A532,#REF!,5,FALSE()))-2),CONCATENATE(LEFT(VLOOKUP($A532,#REF!,5,FALSE()),LEN(VLOOKUP($A532,#REF!,5,FALSE()))-2),"*")),"")</f>
        <v>#VALUE!</v>
      </c>
      <c r="G532" s="90" t="e">
        <f aca="false">IF(LEN(VLOOKUP($A532,#REF!,6,FALSE())),IF(INDEX(#REF!,MATCH($A532,#REF!,0),3),LEFT(VLOOKUP($A532,#REF!,6,FALSE()),LEN(VLOOKUP($A532,#REF!,6,FALSE()))-2),CONCATENATE(LEFT(VLOOKUP($A532,#REF!,6,FALSE()),LEN(VLOOKUP($A532,#REF!,6,FALSE()))-2),"*")),"")</f>
        <v>#VALUE!</v>
      </c>
      <c r="H532" s="91" t="e">
        <f aca="false">IF(LEN(VLOOKUP($A532,#REF!,7,FALSE())),IF(INDEX(#REF!,MATCH($A532,#REF!,0),4),LEFT(VLOOKUP($A532,#REF!,7,FALSE()),LEN(VLOOKUP($A532,#REF!,7,FALSE()))-2),CONCATENATE(LEFT(VLOOKUP($A532,#REF!,7,FALSE()),LEN(VLOOKUP($A532,#REF!,7,FALSE()))-2),"*")),"")</f>
        <v>#VALUE!</v>
      </c>
      <c r="I532" s="92" t="e">
        <f aca="false">IF(LEN(VLOOKUP($A532,#REF!,8,FALSE())),UPPER(RIGHT(VLOOKUP($A532,#REF!,8,FALSE()), 1)),"")</f>
        <v>#VALUE!</v>
      </c>
      <c r="J532" s="90" t="e">
        <f aca="false">IF(LEN(VLOOKUP($A532,#REF!,4,FALSE())),UPPER(RIGHT(VLOOKUP($A532,#REF!,4,FALSE()), 1)),"")</f>
        <v>#VALUE!</v>
      </c>
      <c r="K532" s="90" t="e">
        <f aca="false">IF(LEN(VLOOKUP($A532,#REF!,5,FALSE())),UPPER(RIGHT(VLOOKUP($A532,#REF!,5,FALSE()), 1)),"")</f>
        <v>#VALUE!</v>
      </c>
      <c r="L532" s="90" t="e">
        <f aca="false">IF(LEN(VLOOKUP($A532,#REF!,6,FALSE())),UPPER(RIGHT(VLOOKUP($A532,#REF!,6,FALSE()), 1)),"")</f>
        <v>#VALUE!</v>
      </c>
      <c r="M532" s="91" t="e">
        <f aca="false">IF(LEN(VLOOKUP($A532,#REF!,7,FALSE())),UPPER(RIGHT(VLOOKUP($A532,#REF!,7,FALSE()), 1)),"")</f>
        <v>#VALUE!</v>
      </c>
      <c r="N532" s="185"/>
      <c r="O532" s="185"/>
      <c r="P532" s="185"/>
      <c r="Q532" s="185"/>
      <c r="R532" s="185"/>
      <c r="S532" s="100" t="e">
        <f aca="false">HLOOKUP("Device Tree Pin Name",#REF!,MATCH($A532,#REF!,0),FALSE())</f>
        <v>#VALUE!</v>
      </c>
      <c r="T532" s="95" t="e">
        <f aca="false">HLOOKUP("power rail",#REF!,MATCH($A532,#REF!,0),FALSE())</f>
        <v>#VALUE!</v>
      </c>
      <c r="U532" s="96" t="e">
        <f aca="false">HLOOKUP("Wake Capable",#REF!,MATCH($A532,#REF!,0),FALSE())</f>
        <v>#VALUE!</v>
      </c>
      <c r="V532" s="96" t="e">
        <f aca="false">HLOOKUP("Strap",#REF!,MATCH($A532,#REF!,0),FALSE())</f>
        <v>#VALUE!</v>
      </c>
      <c r="W532" s="96"/>
      <c r="X532" s="96"/>
      <c r="Y532" s="96"/>
      <c r="Z532" s="95"/>
      <c r="AA532" s="95" t="e">
        <f aca="false">HLOOKUP("Pad type",#REF!,MATCH($A532,#REF!,0),FALSE())</f>
        <v>#VALUE!</v>
      </c>
      <c r="AB532" s="100"/>
      <c r="AC532" s="100" t="e">
        <f aca="false">HLOOKUP("POR Pin State",#REF!,MATCH($A532,#REF!,0),FALSE())</f>
        <v>#VALUE!</v>
      </c>
      <c r="AD532" s="186"/>
      <c r="AE532" s="187"/>
      <c r="AF532" s="187"/>
      <c r="AG532" s="187"/>
      <c r="AH532" s="188"/>
      <c r="AI532" s="188"/>
      <c r="AJ532" s="189"/>
      <c r="AK532" s="189"/>
      <c r="AL532" s="189"/>
      <c r="AM532" s="189"/>
      <c r="AN532" s="189"/>
      <c r="AO532" s="189"/>
      <c r="AP532" s="189"/>
      <c r="AQ532" s="194" t="s">
        <v>1203</v>
      </c>
      <c r="AR532" s="104"/>
      <c r="AS532" s="104"/>
      <c r="AT532" s="104"/>
      <c r="AU532" s="104"/>
      <c r="AV532" s="104"/>
      <c r="AW532" s="104"/>
      <c r="AX532" s="104"/>
      <c r="AY532" s="104"/>
      <c r="AZ532" s="104"/>
      <c r="BA532" s="104"/>
      <c r="BB532" s="162"/>
      <c r="BC532" s="104"/>
      <c r="BD532" s="214"/>
      <c r="BE532" s="213" t="s">
        <v>1204</v>
      </c>
      <c r="BF532" s="108" t="e">
        <f aca="false">VLOOKUP($A532,#REF!, 34, FALSE())</f>
        <v>#VALUE!</v>
      </c>
      <c r="BG532" s="418" t="e">
        <f aca="false">VLOOKUP($A532,#REF!, 22, FALSE())</f>
        <v>#VALUE!</v>
      </c>
      <c r="BH532" s="109"/>
    </row>
    <row r="533" s="193" customFormat="true" ht="12.75" hidden="false" customHeight="true" outlineLevel="0" collapsed="false">
      <c r="A533" s="133" t="s">
        <v>1205</v>
      </c>
      <c r="B533" s="86" t="e">
        <f aca="false">VLOOKUP($A533,#REF!, 34, FALSE())</f>
        <v>#VALUE!</v>
      </c>
      <c r="C533" s="87" t="str">
        <f aca="false">CONCATENATE("unused_",A533)</f>
        <v>unused_DDR_XM0_B2A_CA6</v>
      </c>
      <c r="D533" s="88" t="e">
        <f aca="false">IF(LEN(VLOOKUP($A533,#REF!,8,FALSE())),LEFT(VLOOKUP($A533,#REF!,8,FALSE()),LEN(VLOOKUP($A533,#REF!,8,FALSE()))-2),"")</f>
        <v>#VALUE!</v>
      </c>
      <c r="E533" s="89" t="e">
        <f aca="false">IF(LEN(VLOOKUP($A533,#REF!,4,FALSE())),IF(INDEX(#REF!,MATCH($A533,#REF!,0),1),LEFT(VLOOKUP($A533,#REF!,4,FALSE()),LEN(VLOOKUP($A533,#REF!,4,FALSE()))-2),CONCATENATE(LEFT(VLOOKUP($A533,#REF!,4,FALSE()),LEN(VLOOKUP($A533,#REF!,4,FALSE()))-2),"*")),"")</f>
        <v>#VALUE!</v>
      </c>
      <c r="F533" s="90" t="e">
        <f aca="false">IF(LEN(VLOOKUP($A533,#REF!,5,FALSE())),IF(INDEX(#REF!,MATCH($A533,#REF!,0),2),LEFT(VLOOKUP($A533,#REF!,5,FALSE()),LEN(VLOOKUP($A533,#REF!,5,FALSE()))-2),CONCATENATE(LEFT(VLOOKUP($A533,#REF!,5,FALSE()),LEN(VLOOKUP($A533,#REF!,5,FALSE()))-2),"*")),"")</f>
        <v>#VALUE!</v>
      </c>
      <c r="G533" s="90" t="e">
        <f aca="false">IF(LEN(VLOOKUP($A533,#REF!,6,FALSE())),IF(INDEX(#REF!,MATCH($A533,#REF!,0),3),LEFT(VLOOKUP($A533,#REF!,6,FALSE()),LEN(VLOOKUP($A533,#REF!,6,FALSE()))-2),CONCATENATE(LEFT(VLOOKUP($A533,#REF!,6,FALSE()),LEN(VLOOKUP($A533,#REF!,6,FALSE()))-2),"*")),"")</f>
        <v>#VALUE!</v>
      </c>
      <c r="H533" s="91" t="e">
        <f aca="false">IF(LEN(VLOOKUP($A533,#REF!,7,FALSE())),IF(INDEX(#REF!,MATCH($A533,#REF!,0),4),LEFT(VLOOKUP($A533,#REF!,7,FALSE()),LEN(VLOOKUP($A533,#REF!,7,FALSE()))-2),CONCATENATE(LEFT(VLOOKUP($A533,#REF!,7,FALSE()),LEN(VLOOKUP($A533,#REF!,7,FALSE()))-2),"*")),"")</f>
        <v>#VALUE!</v>
      </c>
      <c r="I533" s="92" t="e">
        <f aca="false">IF(LEN(VLOOKUP($A533,#REF!,8,FALSE())),UPPER(RIGHT(VLOOKUP($A533,#REF!,8,FALSE()), 1)),"")</f>
        <v>#VALUE!</v>
      </c>
      <c r="J533" s="90" t="e">
        <f aca="false">IF(LEN(VLOOKUP($A533,#REF!,4,FALSE())),UPPER(RIGHT(VLOOKUP($A533,#REF!,4,FALSE()), 1)),"")</f>
        <v>#VALUE!</v>
      </c>
      <c r="K533" s="90" t="e">
        <f aca="false">IF(LEN(VLOOKUP($A533,#REF!,5,FALSE())),UPPER(RIGHT(VLOOKUP($A533,#REF!,5,FALSE()), 1)),"")</f>
        <v>#VALUE!</v>
      </c>
      <c r="L533" s="90" t="e">
        <f aca="false">IF(LEN(VLOOKUP($A533,#REF!,6,FALSE())),UPPER(RIGHT(VLOOKUP($A533,#REF!,6,FALSE()), 1)),"")</f>
        <v>#VALUE!</v>
      </c>
      <c r="M533" s="91" t="e">
        <f aca="false">IF(LEN(VLOOKUP($A533,#REF!,7,FALSE())),UPPER(RIGHT(VLOOKUP($A533,#REF!,7,FALSE()), 1)),"")</f>
        <v>#VALUE!</v>
      </c>
      <c r="N533" s="185"/>
      <c r="O533" s="185"/>
      <c r="P533" s="185"/>
      <c r="Q533" s="185"/>
      <c r="R533" s="185"/>
      <c r="S533" s="100" t="e">
        <f aca="false">HLOOKUP("Device Tree Pin Name",#REF!,MATCH($A533,#REF!,0),FALSE())</f>
        <v>#VALUE!</v>
      </c>
      <c r="T533" s="95" t="e">
        <f aca="false">HLOOKUP("power rail",#REF!,MATCH($A533,#REF!,0),FALSE())</f>
        <v>#VALUE!</v>
      </c>
      <c r="U533" s="96" t="e">
        <f aca="false">HLOOKUP("Wake Capable",#REF!,MATCH($A533,#REF!,0),FALSE())</f>
        <v>#VALUE!</v>
      </c>
      <c r="V533" s="96" t="e">
        <f aca="false">HLOOKUP("Strap",#REF!,MATCH($A533,#REF!,0),FALSE())</f>
        <v>#VALUE!</v>
      </c>
      <c r="W533" s="96"/>
      <c r="X533" s="96"/>
      <c r="Y533" s="96"/>
      <c r="Z533" s="95"/>
      <c r="AA533" s="95" t="e">
        <f aca="false">HLOOKUP("Pad type",#REF!,MATCH($A533,#REF!,0),FALSE())</f>
        <v>#VALUE!</v>
      </c>
      <c r="AB533" s="100"/>
      <c r="AC533" s="100" t="e">
        <f aca="false">HLOOKUP("POR Pin State",#REF!,MATCH($A533,#REF!,0),FALSE())</f>
        <v>#VALUE!</v>
      </c>
      <c r="AD533" s="186"/>
      <c r="AE533" s="187"/>
      <c r="AF533" s="187"/>
      <c r="AG533" s="187"/>
      <c r="AH533" s="188"/>
      <c r="AI533" s="188"/>
      <c r="AJ533" s="189"/>
      <c r="AK533" s="189"/>
      <c r="AL533" s="189"/>
      <c r="AM533" s="189"/>
      <c r="AN533" s="189"/>
      <c r="AO533" s="189"/>
      <c r="AP533" s="189"/>
      <c r="AQ533" s="194" t="s">
        <v>1206</v>
      </c>
      <c r="AR533" s="104"/>
      <c r="AS533" s="104"/>
      <c r="AT533" s="104"/>
      <c r="AU533" s="104"/>
      <c r="AV533" s="104"/>
      <c r="AW533" s="104"/>
      <c r="AX533" s="104"/>
      <c r="AY533" s="104"/>
      <c r="AZ533" s="104"/>
      <c r="BA533" s="104"/>
      <c r="BB533" s="162"/>
      <c r="BC533" s="104"/>
      <c r="BD533" s="214"/>
      <c r="BE533" s="213" t="s">
        <v>1207</v>
      </c>
      <c r="BF533" s="108" t="e">
        <f aca="false">VLOOKUP($A533,#REF!, 34, FALSE())</f>
        <v>#VALUE!</v>
      </c>
      <c r="BG533" s="418" t="e">
        <f aca="false">VLOOKUP($A533,#REF!, 22, FALSE())</f>
        <v>#VALUE!</v>
      </c>
      <c r="BH533" s="109"/>
    </row>
    <row r="534" s="193" customFormat="true" ht="12.75" hidden="false" customHeight="true" outlineLevel="0" collapsed="false">
      <c r="A534" s="1" t="s">
        <v>1208</v>
      </c>
      <c r="B534" s="86" t="e">
        <f aca="false">VLOOKUP($A534,#REF!, 34, FALSE())</f>
        <v>#VALUE!</v>
      </c>
      <c r="C534" s="87" t="str">
        <f aca="false">CONCATENATE("unused_",A534)</f>
        <v>unused_DDR_XM0_B2B_CA0</v>
      </c>
      <c r="D534" s="88" t="e">
        <f aca="false">IF(LEN(VLOOKUP($A534,#REF!,8,FALSE())),LEFT(VLOOKUP($A534,#REF!,8,FALSE()),LEN(VLOOKUP($A534,#REF!,8,FALSE()))-2),"")</f>
        <v>#VALUE!</v>
      </c>
      <c r="E534" s="89" t="e">
        <f aca="false">IF(LEN(VLOOKUP($A534,#REF!,4,FALSE())),IF(INDEX(#REF!,MATCH($A534,#REF!,0),1),LEFT(VLOOKUP($A534,#REF!,4,FALSE()),LEN(VLOOKUP($A534,#REF!,4,FALSE()))-2),CONCATENATE(LEFT(VLOOKUP($A534,#REF!,4,FALSE()),LEN(VLOOKUP($A534,#REF!,4,FALSE()))-2),"*")),"")</f>
        <v>#VALUE!</v>
      </c>
      <c r="F534" s="90" t="e">
        <f aca="false">IF(LEN(VLOOKUP($A534,#REF!,5,FALSE())),IF(INDEX(#REF!,MATCH($A534,#REF!,0),2),LEFT(VLOOKUP($A534,#REF!,5,FALSE()),LEN(VLOOKUP($A534,#REF!,5,FALSE()))-2),CONCATENATE(LEFT(VLOOKUP($A534,#REF!,5,FALSE()),LEN(VLOOKUP($A534,#REF!,5,FALSE()))-2),"*")),"")</f>
        <v>#VALUE!</v>
      </c>
      <c r="G534" s="90" t="e">
        <f aca="false">IF(LEN(VLOOKUP($A534,#REF!,6,FALSE())),IF(INDEX(#REF!,MATCH($A534,#REF!,0),3),LEFT(VLOOKUP($A534,#REF!,6,FALSE()),LEN(VLOOKUP($A534,#REF!,6,FALSE()))-2),CONCATENATE(LEFT(VLOOKUP($A534,#REF!,6,FALSE()),LEN(VLOOKUP($A534,#REF!,6,FALSE()))-2),"*")),"")</f>
        <v>#VALUE!</v>
      </c>
      <c r="H534" s="91" t="e">
        <f aca="false">IF(LEN(VLOOKUP($A534,#REF!,7,FALSE())),IF(INDEX(#REF!,MATCH($A534,#REF!,0),4),LEFT(VLOOKUP($A534,#REF!,7,FALSE()),LEN(VLOOKUP($A534,#REF!,7,FALSE()))-2),CONCATENATE(LEFT(VLOOKUP($A534,#REF!,7,FALSE()),LEN(VLOOKUP($A534,#REF!,7,FALSE()))-2),"*")),"")</f>
        <v>#VALUE!</v>
      </c>
      <c r="I534" s="92" t="e">
        <f aca="false">IF(LEN(VLOOKUP($A534,#REF!,8,FALSE())),UPPER(RIGHT(VLOOKUP($A534,#REF!,8,FALSE()), 1)),"")</f>
        <v>#VALUE!</v>
      </c>
      <c r="J534" s="90" t="e">
        <f aca="false">IF(LEN(VLOOKUP($A534,#REF!,4,FALSE())),UPPER(RIGHT(VLOOKUP($A534,#REF!,4,FALSE()), 1)),"")</f>
        <v>#VALUE!</v>
      </c>
      <c r="K534" s="90" t="e">
        <f aca="false">IF(LEN(VLOOKUP($A534,#REF!,5,FALSE())),UPPER(RIGHT(VLOOKUP($A534,#REF!,5,FALSE()), 1)),"")</f>
        <v>#VALUE!</v>
      </c>
      <c r="L534" s="90" t="e">
        <f aca="false">IF(LEN(VLOOKUP($A534,#REF!,6,FALSE())),UPPER(RIGHT(VLOOKUP($A534,#REF!,6,FALSE()), 1)),"")</f>
        <v>#VALUE!</v>
      </c>
      <c r="M534" s="91" t="e">
        <f aca="false">IF(LEN(VLOOKUP($A534,#REF!,7,FALSE())),UPPER(RIGHT(VLOOKUP($A534,#REF!,7,FALSE()), 1)),"")</f>
        <v>#VALUE!</v>
      </c>
      <c r="N534" s="185"/>
      <c r="O534" s="185"/>
      <c r="P534" s="185"/>
      <c r="Q534" s="185"/>
      <c r="R534" s="185"/>
      <c r="S534" s="100" t="e">
        <f aca="false">HLOOKUP("Device Tree Pin Name",#REF!,MATCH($A534,#REF!,0),FALSE())</f>
        <v>#VALUE!</v>
      </c>
      <c r="T534" s="95" t="e">
        <f aca="false">HLOOKUP("power rail",#REF!,MATCH($A534,#REF!,0),FALSE())</f>
        <v>#VALUE!</v>
      </c>
      <c r="U534" s="96" t="e">
        <f aca="false">HLOOKUP("Wake Capable",#REF!,MATCH($A534,#REF!,0),FALSE())</f>
        <v>#VALUE!</v>
      </c>
      <c r="V534" s="96" t="e">
        <f aca="false">HLOOKUP("Strap",#REF!,MATCH($A534,#REF!,0),FALSE())</f>
        <v>#VALUE!</v>
      </c>
      <c r="W534" s="96"/>
      <c r="X534" s="96"/>
      <c r="Y534" s="96"/>
      <c r="Z534" s="95"/>
      <c r="AA534" s="95" t="e">
        <f aca="false">HLOOKUP("Pad type",#REF!,MATCH($A534,#REF!,0),FALSE())</f>
        <v>#VALUE!</v>
      </c>
      <c r="AB534" s="100"/>
      <c r="AC534" s="100" t="e">
        <f aca="false">HLOOKUP("POR Pin State",#REF!,MATCH($A534,#REF!,0),FALSE())</f>
        <v>#VALUE!</v>
      </c>
      <c r="AD534" s="186"/>
      <c r="AE534" s="187"/>
      <c r="AF534" s="187"/>
      <c r="AG534" s="187"/>
      <c r="AH534" s="188"/>
      <c r="AI534" s="188"/>
      <c r="AJ534" s="189"/>
      <c r="AK534" s="189"/>
      <c r="AL534" s="189"/>
      <c r="AM534" s="189"/>
      <c r="AN534" s="189"/>
      <c r="AO534" s="189"/>
      <c r="AP534" s="189"/>
      <c r="AQ534" s="194" t="s">
        <v>1209</v>
      </c>
      <c r="AR534" s="104"/>
      <c r="AS534" s="104"/>
      <c r="AT534" s="104"/>
      <c r="AU534" s="104"/>
      <c r="AV534" s="104"/>
      <c r="AW534" s="104"/>
      <c r="AX534" s="104"/>
      <c r="AY534" s="104"/>
      <c r="AZ534" s="104"/>
      <c r="BA534" s="104"/>
      <c r="BB534" s="162"/>
      <c r="BC534" s="104"/>
      <c r="BD534" s="214"/>
      <c r="BE534" s="213" t="s">
        <v>1210</v>
      </c>
      <c r="BF534" s="108" t="e">
        <f aca="false">VLOOKUP($A534,#REF!, 34, FALSE())</f>
        <v>#VALUE!</v>
      </c>
      <c r="BG534" s="418" t="e">
        <f aca="false">VLOOKUP($A534,#REF!, 22, FALSE())</f>
        <v>#VALUE!</v>
      </c>
      <c r="BH534" s="109"/>
    </row>
    <row r="535" s="193" customFormat="true" ht="12.75" hidden="false" customHeight="true" outlineLevel="0" collapsed="false">
      <c r="A535" s="1" t="s">
        <v>1211</v>
      </c>
      <c r="B535" s="86" t="e">
        <f aca="false">VLOOKUP($A535,#REF!, 34, FALSE())</f>
        <v>#VALUE!</v>
      </c>
      <c r="C535" s="87" t="str">
        <f aca="false">CONCATENATE("unused_",A535)</f>
        <v>unused_DDR_XM0_B2B_CA1</v>
      </c>
      <c r="D535" s="88" t="e">
        <f aca="false">IF(LEN(VLOOKUP($A535,#REF!,8,FALSE())),LEFT(VLOOKUP($A535,#REF!,8,FALSE()),LEN(VLOOKUP($A535,#REF!,8,FALSE()))-2),"")</f>
        <v>#VALUE!</v>
      </c>
      <c r="E535" s="89" t="e">
        <f aca="false">IF(LEN(VLOOKUP($A535,#REF!,4,FALSE())),IF(INDEX(#REF!,MATCH($A535,#REF!,0),1),LEFT(VLOOKUP($A535,#REF!,4,FALSE()),LEN(VLOOKUP($A535,#REF!,4,FALSE()))-2),CONCATENATE(LEFT(VLOOKUP($A535,#REF!,4,FALSE()),LEN(VLOOKUP($A535,#REF!,4,FALSE()))-2),"*")),"")</f>
        <v>#VALUE!</v>
      </c>
      <c r="F535" s="90" t="e">
        <f aca="false">IF(LEN(VLOOKUP($A535,#REF!,5,FALSE())),IF(INDEX(#REF!,MATCH($A535,#REF!,0),2),LEFT(VLOOKUP($A535,#REF!,5,FALSE()),LEN(VLOOKUP($A535,#REF!,5,FALSE()))-2),CONCATENATE(LEFT(VLOOKUP($A535,#REF!,5,FALSE()),LEN(VLOOKUP($A535,#REF!,5,FALSE()))-2),"*")),"")</f>
        <v>#VALUE!</v>
      </c>
      <c r="G535" s="90" t="e">
        <f aca="false">IF(LEN(VLOOKUP($A535,#REF!,6,FALSE())),IF(INDEX(#REF!,MATCH($A535,#REF!,0),3),LEFT(VLOOKUP($A535,#REF!,6,FALSE()),LEN(VLOOKUP($A535,#REF!,6,FALSE()))-2),CONCATENATE(LEFT(VLOOKUP($A535,#REF!,6,FALSE()),LEN(VLOOKUP($A535,#REF!,6,FALSE()))-2),"*")),"")</f>
        <v>#VALUE!</v>
      </c>
      <c r="H535" s="91" t="e">
        <f aca="false">IF(LEN(VLOOKUP($A535,#REF!,7,FALSE())),IF(INDEX(#REF!,MATCH($A535,#REF!,0),4),LEFT(VLOOKUP($A535,#REF!,7,FALSE()),LEN(VLOOKUP($A535,#REF!,7,FALSE()))-2),CONCATENATE(LEFT(VLOOKUP($A535,#REF!,7,FALSE()),LEN(VLOOKUP($A535,#REF!,7,FALSE()))-2),"*")),"")</f>
        <v>#VALUE!</v>
      </c>
      <c r="I535" s="92" t="e">
        <f aca="false">IF(LEN(VLOOKUP($A535,#REF!,8,FALSE())),UPPER(RIGHT(VLOOKUP($A535,#REF!,8,FALSE()), 1)),"")</f>
        <v>#VALUE!</v>
      </c>
      <c r="J535" s="90" t="e">
        <f aca="false">IF(LEN(VLOOKUP($A535,#REF!,4,FALSE())),UPPER(RIGHT(VLOOKUP($A535,#REF!,4,FALSE()), 1)),"")</f>
        <v>#VALUE!</v>
      </c>
      <c r="K535" s="90" t="e">
        <f aca="false">IF(LEN(VLOOKUP($A535,#REF!,5,FALSE())),UPPER(RIGHT(VLOOKUP($A535,#REF!,5,FALSE()), 1)),"")</f>
        <v>#VALUE!</v>
      </c>
      <c r="L535" s="90" t="e">
        <f aca="false">IF(LEN(VLOOKUP($A535,#REF!,6,FALSE())),UPPER(RIGHT(VLOOKUP($A535,#REF!,6,FALSE()), 1)),"")</f>
        <v>#VALUE!</v>
      </c>
      <c r="M535" s="91" t="e">
        <f aca="false">IF(LEN(VLOOKUP($A535,#REF!,7,FALSE())),UPPER(RIGHT(VLOOKUP($A535,#REF!,7,FALSE()), 1)),"")</f>
        <v>#VALUE!</v>
      </c>
      <c r="N535" s="185"/>
      <c r="O535" s="185"/>
      <c r="P535" s="185"/>
      <c r="Q535" s="185"/>
      <c r="R535" s="185"/>
      <c r="S535" s="100" t="e">
        <f aca="false">HLOOKUP("Device Tree Pin Name",#REF!,MATCH($A535,#REF!,0),FALSE())</f>
        <v>#VALUE!</v>
      </c>
      <c r="T535" s="95" t="e">
        <f aca="false">HLOOKUP("power rail",#REF!,MATCH($A535,#REF!,0),FALSE())</f>
        <v>#VALUE!</v>
      </c>
      <c r="U535" s="96" t="e">
        <f aca="false">HLOOKUP("Wake Capable",#REF!,MATCH($A535,#REF!,0),FALSE())</f>
        <v>#VALUE!</v>
      </c>
      <c r="V535" s="96" t="e">
        <f aca="false">HLOOKUP("Strap",#REF!,MATCH($A535,#REF!,0),FALSE())</f>
        <v>#VALUE!</v>
      </c>
      <c r="W535" s="96"/>
      <c r="X535" s="96"/>
      <c r="Y535" s="96"/>
      <c r="Z535" s="95"/>
      <c r="AA535" s="95" t="e">
        <f aca="false">HLOOKUP("Pad type",#REF!,MATCH($A535,#REF!,0),FALSE())</f>
        <v>#VALUE!</v>
      </c>
      <c r="AB535" s="100"/>
      <c r="AC535" s="100" t="e">
        <f aca="false">HLOOKUP("POR Pin State",#REF!,MATCH($A535,#REF!,0),FALSE())</f>
        <v>#VALUE!</v>
      </c>
      <c r="AD535" s="186"/>
      <c r="AE535" s="187"/>
      <c r="AF535" s="187"/>
      <c r="AG535" s="187"/>
      <c r="AH535" s="188"/>
      <c r="AI535" s="188"/>
      <c r="AJ535" s="189"/>
      <c r="AK535" s="189"/>
      <c r="AL535" s="189"/>
      <c r="AM535" s="189"/>
      <c r="AN535" s="189"/>
      <c r="AO535" s="189"/>
      <c r="AP535" s="189"/>
      <c r="AQ535" s="194" t="s">
        <v>1212</v>
      </c>
      <c r="AR535" s="104"/>
      <c r="AS535" s="104"/>
      <c r="AT535" s="104"/>
      <c r="AU535" s="104"/>
      <c r="AV535" s="104"/>
      <c r="AW535" s="104"/>
      <c r="AX535" s="104"/>
      <c r="AY535" s="104"/>
      <c r="AZ535" s="104"/>
      <c r="BA535" s="104"/>
      <c r="BB535" s="162"/>
      <c r="BC535" s="104"/>
      <c r="BD535" s="214"/>
      <c r="BE535" s="213" t="s">
        <v>1213</v>
      </c>
      <c r="BF535" s="108" t="e">
        <f aca="false">VLOOKUP($A535,#REF!, 34, FALSE())</f>
        <v>#VALUE!</v>
      </c>
      <c r="BG535" s="418" t="e">
        <f aca="false">VLOOKUP($A535,#REF!, 22, FALSE())</f>
        <v>#VALUE!</v>
      </c>
      <c r="BH535" s="109"/>
    </row>
    <row r="536" s="193" customFormat="true" ht="12.75" hidden="false" customHeight="true" outlineLevel="0" collapsed="false">
      <c r="A536" s="133" t="s">
        <v>1214</v>
      </c>
      <c r="B536" s="86" t="e">
        <f aca="false">VLOOKUP($A536,#REF!, 34, FALSE())</f>
        <v>#VALUE!</v>
      </c>
      <c r="C536" s="87" t="str">
        <f aca="false">CONCATENATE("unused_",A536)</f>
        <v>unused_DDR_XM0_B2B_CA2</v>
      </c>
      <c r="D536" s="88" t="e">
        <f aca="false">IF(LEN(VLOOKUP($A536,#REF!,8,FALSE())),LEFT(VLOOKUP($A536,#REF!,8,FALSE()),LEN(VLOOKUP($A536,#REF!,8,FALSE()))-2),"")</f>
        <v>#VALUE!</v>
      </c>
      <c r="E536" s="89" t="e">
        <f aca="false">IF(LEN(VLOOKUP($A536,#REF!,4,FALSE())),IF(INDEX(#REF!,MATCH($A536,#REF!,0),1),LEFT(VLOOKUP($A536,#REF!,4,FALSE()),LEN(VLOOKUP($A536,#REF!,4,FALSE()))-2),CONCATENATE(LEFT(VLOOKUP($A536,#REF!,4,FALSE()),LEN(VLOOKUP($A536,#REF!,4,FALSE()))-2),"*")),"")</f>
        <v>#VALUE!</v>
      </c>
      <c r="F536" s="90" t="e">
        <f aca="false">IF(LEN(VLOOKUP($A536,#REF!,5,FALSE())),IF(INDEX(#REF!,MATCH($A536,#REF!,0),2),LEFT(VLOOKUP($A536,#REF!,5,FALSE()),LEN(VLOOKUP($A536,#REF!,5,FALSE()))-2),CONCATENATE(LEFT(VLOOKUP($A536,#REF!,5,FALSE()),LEN(VLOOKUP($A536,#REF!,5,FALSE()))-2),"*")),"")</f>
        <v>#VALUE!</v>
      </c>
      <c r="G536" s="90" t="e">
        <f aca="false">IF(LEN(VLOOKUP($A536,#REF!,6,FALSE())),IF(INDEX(#REF!,MATCH($A536,#REF!,0),3),LEFT(VLOOKUP($A536,#REF!,6,FALSE()),LEN(VLOOKUP($A536,#REF!,6,FALSE()))-2),CONCATENATE(LEFT(VLOOKUP($A536,#REF!,6,FALSE()),LEN(VLOOKUP($A536,#REF!,6,FALSE()))-2),"*")),"")</f>
        <v>#VALUE!</v>
      </c>
      <c r="H536" s="91" t="e">
        <f aca="false">IF(LEN(VLOOKUP($A536,#REF!,7,FALSE())),IF(INDEX(#REF!,MATCH($A536,#REF!,0),4),LEFT(VLOOKUP($A536,#REF!,7,FALSE()),LEN(VLOOKUP($A536,#REF!,7,FALSE()))-2),CONCATENATE(LEFT(VLOOKUP($A536,#REF!,7,FALSE()),LEN(VLOOKUP($A536,#REF!,7,FALSE()))-2),"*")),"")</f>
        <v>#VALUE!</v>
      </c>
      <c r="I536" s="92" t="e">
        <f aca="false">IF(LEN(VLOOKUP($A536,#REF!,8,FALSE())),UPPER(RIGHT(VLOOKUP($A536,#REF!,8,FALSE()), 1)),"")</f>
        <v>#VALUE!</v>
      </c>
      <c r="J536" s="90" t="e">
        <f aca="false">IF(LEN(VLOOKUP($A536,#REF!,4,FALSE())),UPPER(RIGHT(VLOOKUP($A536,#REF!,4,FALSE()), 1)),"")</f>
        <v>#VALUE!</v>
      </c>
      <c r="K536" s="90" t="e">
        <f aca="false">IF(LEN(VLOOKUP($A536,#REF!,5,FALSE())),UPPER(RIGHT(VLOOKUP($A536,#REF!,5,FALSE()), 1)),"")</f>
        <v>#VALUE!</v>
      </c>
      <c r="L536" s="90" t="e">
        <f aca="false">IF(LEN(VLOOKUP($A536,#REF!,6,FALSE())),UPPER(RIGHT(VLOOKUP($A536,#REF!,6,FALSE()), 1)),"")</f>
        <v>#VALUE!</v>
      </c>
      <c r="M536" s="91" t="e">
        <f aca="false">IF(LEN(VLOOKUP($A536,#REF!,7,FALSE())),UPPER(RIGHT(VLOOKUP($A536,#REF!,7,FALSE()), 1)),"")</f>
        <v>#VALUE!</v>
      </c>
      <c r="N536" s="185"/>
      <c r="O536" s="185"/>
      <c r="P536" s="185"/>
      <c r="Q536" s="185"/>
      <c r="R536" s="185"/>
      <c r="S536" s="100" t="e">
        <f aca="false">HLOOKUP("Device Tree Pin Name",#REF!,MATCH($A536,#REF!,0),FALSE())</f>
        <v>#VALUE!</v>
      </c>
      <c r="T536" s="95" t="e">
        <f aca="false">HLOOKUP("power rail",#REF!,MATCH($A536,#REF!,0),FALSE())</f>
        <v>#VALUE!</v>
      </c>
      <c r="U536" s="96" t="e">
        <f aca="false">HLOOKUP("Wake Capable",#REF!,MATCH($A536,#REF!,0),FALSE())</f>
        <v>#VALUE!</v>
      </c>
      <c r="V536" s="96" t="e">
        <f aca="false">HLOOKUP("Strap",#REF!,MATCH($A536,#REF!,0),FALSE())</f>
        <v>#VALUE!</v>
      </c>
      <c r="W536" s="96"/>
      <c r="X536" s="96"/>
      <c r="Y536" s="96"/>
      <c r="Z536" s="95"/>
      <c r="AA536" s="95" t="e">
        <f aca="false">HLOOKUP("Pad type",#REF!,MATCH($A536,#REF!,0),FALSE())</f>
        <v>#VALUE!</v>
      </c>
      <c r="AB536" s="100"/>
      <c r="AC536" s="100" t="e">
        <f aca="false">HLOOKUP("POR Pin State",#REF!,MATCH($A536,#REF!,0),FALSE())</f>
        <v>#VALUE!</v>
      </c>
      <c r="AD536" s="186"/>
      <c r="AE536" s="187"/>
      <c r="AF536" s="187"/>
      <c r="AG536" s="187"/>
      <c r="AH536" s="188"/>
      <c r="AI536" s="188"/>
      <c r="AJ536" s="189"/>
      <c r="AK536" s="189"/>
      <c r="AL536" s="189"/>
      <c r="AM536" s="189"/>
      <c r="AN536" s="189"/>
      <c r="AO536" s="189"/>
      <c r="AP536" s="189"/>
      <c r="AQ536" s="194" t="s">
        <v>1215</v>
      </c>
      <c r="AR536" s="104"/>
      <c r="AS536" s="104"/>
      <c r="AT536" s="104"/>
      <c r="AU536" s="104"/>
      <c r="AV536" s="104"/>
      <c r="AW536" s="104"/>
      <c r="AX536" s="104"/>
      <c r="AY536" s="104"/>
      <c r="AZ536" s="104"/>
      <c r="BA536" s="104"/>
      <c r="BB536" s="162"/>
      <c r="BC536" s="104"/>
      <c r="BD536" s="214"/>
      <c r="BE536" s="213" t="s">
        <v>1216</v>
      </c>
      <c r="BF536" s="108" t="e">
        <f aca="false">VLOOKUP($A536,#REF!, 34, FALSE())</f>
        <v>#VALUE!</v>
      </c>
      <c r="BG536" s="418" t="e">
        <f aca="false">VLOOKUP($A536,#REF!, 22, FALSE())</f>
        <v>#VALUE!</v>
      </c>
      <c r="BH536" s="109"/>
    </row>
    <row r="537" s="193" customFormat="true" ht="12.75" hidden="false" customHeight="true" outlineLevel="0" collapsed="false">
      <c r="A537" s="133" t="s">
        <v>1217</v>
      </c>
      <c r="B537" s="86" t="e">
        <f aca="false">VLOOKUP($A537,#REF!, 34, FALSE())</f>
        <v>#VALUE!</v>
      </c>
      <c r="C537" s="87" t="str">
        <f aca="false">CONCATENATE("unused_",A537)</f>
        <v>unused_DDR_XM0_B2B_CA3</v>
      </c>
      <c r="D537" s="88" t="e">
        <f aca="false">IF(LEN(VLOOKUP($A537,#REF!,8,FALSE())),LEFT(VLOOKUP($A537,#REF!,8,FALSE()),LEN(VLOOKUP($A537,#REF!,8,FALSE()))-2),"")</f>
        <v>#VALUE!</v>
      </c>
      <c r="E537" s="89" t="e">
        <f aca="false">IF(LEN(VLOOKUP($A537,#REF!,4,FALSE())),IF(INDEX(#REF!,MATCH($A537,#REF!,0),1),LEFT(VLOOKUP($A537,#REF!,4,FALSE()),LEN(VLOOKUP($A537,#REF!,4,FALSE()))-2),CONCATENATE(LEFT(VLOOKUP($A537,#REF!,4,FALSE()),LEN(VLOOKUP($A537,#REF!,4,FALSE()))-2),"*")),"")</f>
        <v>#VALUE!</v>
      </c>
      <c r="F537" s="90" t="e">
        <f aca="false">IF(LEN(VLOOKUP($A537,#REF!,5,FALSE())),IF(INDEX(#REF!,MATCH($A537,#REF!,0),2),LEFT(VLOOKUP($A537,#REF!,5,FALSE()),LEN(VLOOKUP($A537,#REF!,5,FALSE()))-2),CONCATENATE(LEFT(VLOOKUP($A537,#REF!,5,FALSE()),LEN(VLOOKUP($A537,#REF!,5,FALSE()))-2),"*")),"")</f>
        <v>#VALUE!</v>
      </c>
      <c r="G537" s="90" t="e">
        <f aca="false">IF(LEN(VLOOKUP($A537,#REF!,6,FALSE())),IF(INDEX(#REF!,MATCH($A537,#REF!,0),3),LEFT(VLOOKUP($A537,#REF!,6,FALSE()),LEN(VLOOKUP($A537,#REF!,6,FALSE()))-2),CONCATENATE(LEFT(VLOOKUP($A537,#REF!,6,FALSE()),LEN(VLOOKUP($A537,#REF!,6,FALSE()))-2),"*")),"")</f>
        <v>#VALUE!</v>
      </c>
      <c r="H537" s="91" t="e">
        <f aca="false">IF(LEN(VLOOKUP($A537,#REF!,7,FALSE())),IF(INDEX(#REF!,MATCH($A537,#REF!,0),4),LEFT(VLOOKUP($A537,#REF!,7,FALSE()),LEN(VLOOKUP($A537,#REF!,7,FALSE()))-2),CONCATENATE(LEFT(VLOOKUP($A537,#REF!,7,FALSE()),LEN(VLOOKUP($A537,#REF!,7,FALSE()))-2),"*")),"")</f>
        <v>#VALUE!</v>
      </c>
      <c r="I537" s="92" t="e">
        <f aca="false">IF(LEN(VLOOKUP($A537,#REF!,8,FALSE())),UPPER(RIGHT(VLOOKUP($A537,#REF!,8,FALSE()), 1)),"")</f>
        <v>#VALUE!</v>
      </c>
      <c r="J537" s="90" t="e">
        <f aca="false">IF(LEN(VLOOKUP($A537,#REF!,4,FALSE())),UPPER(RIGHT(VLOOKUP($A537,#REF!,4,FALSE()), 1)),"")</f>
        <v>#VALUE!</v>
      </c>
      <c r="K537" s="90" t="e">
        <f aca="false">IF(LEN(VLOOKUP($A537,#REF!,5,FALSE())),UPPER(RIGHT(VLOOKUP($A537,#REF!,5,FALSE()), 1)),"")</f>
        <v>#VALUE!</v>
      </c>
      <c r="L537" s="90" t="e">
        <f aca="false">IF(LEN(VLOOKUP($A537,#REF!,6,FALSE())),UPPER(RIGHT(VLOOKUP($A537,#REF!,6,FALSE()), 1)),"")</f>
        <v>#VALUE!</v>
      </c>
      <c r="M537" s="91" t="e">
        <f aca="false">IF(LEN(VLOOKUP($A537,#REF!,7,FALSE())),UPPER(RIGHT(VLOOKUP($A537,#REF!,7,FALSE()), 1)),"")</f>
        <v>#VALUE!</v>
      </c>
      <c r="N537" s="185"/>
      <c r="O537" s="185"/>
      <c r="P537" s="185"/>
      <c r="Q537" s="185"/>
      <c r="R537" s="185"/>
      <c r="S537" s="100" t="e">
        <f aca="false">HLOOKUP("Device Tree Pin Name",#REF!,MATCH($A537,#REF!,0),FALSE())</f>
        <v>#VALUE!</v>
      </c>
      <c r="T537" s="95" t="e">
        <f aca="false">HLOOKUP("power rail",#REF!,MATCH($A537,#REF!,0),FALSE())</f>
        <v>#VALUE!</v>
      </c>
      <c r="U537" s="96" t="e">
        <f aca="false">HLOOKUP("Wake Capable",#REF!,MATCH($A537,#REF!,0),FALSE())</f>
        <v>#VALUE!</v>
      </c>
      <c r="V537" s="96" t="e">
        <f aca="false">HLOOKUP("Strap",#REF!,MATCH($A537,#REF!,0),FALSE())</f>
        <v>#VALUE!</v>
      </c>
      <c r="W537" s="96"/>
      <c r="X537" s="96"/>
      <c r="Y537" s="96"/>
      <c r="Z537" s="95"/>
      <c r="AA537" s="95" t="e">
        <f aca="false">HLOOKUP("Pad type",#REF!,MATCH($A537,#REF!,0),FALSE())</f>
        <v>#VALUE!</v>
      </c>
      <c r="AB537" s="100"/>
      <c r="AC537" s="100" t="e">
        <f aca="false">HLOOKUP("POR Pin State",#REF!,MATCH($A537,#REF!,0),FALSE())</f>
        <v>#VALUE!</v>
      </c>
      <c r="AD537" s="186"/>
      <c r="AE537" s="187"/>
      <c r="AF537" s="187"/>
      <c r="AG537" s="187"/>
      <c r="AH537" s="188"/>
      <c r="AI537" s="188"/>
      <c r="AJ537" s="189"/>
      <c r="AK537" s="189"/>
      <c r="AL537" s="189"/>
      <c r="AM537" s="189"/>
      <c r="AN537" s="189"/>
      <c r="AO537" s="189"/>
      <c r="AP537" s="189"/>
      <c r="AQ537" s="194" t="s">
        <v>1218</v>
      </c>
      <c r="AR537" s="104"/>
      <c r="AS537" s="104"/>
      <c r="AT537" s="104"/>
      <c r="AU537" s="104"/>
      <c r="AV537" s="104"/>
      <c r="AW537" s="104"/>
      <c r="AX537" s="104"/>
      <c r="AY537" s="104"/>
      <c r="AZ537" s="104"/>
      <c r="BA537" s="104"/>
      <c r="BB537" s="162"/>
      <c r="BC537" s="104"/>
      <c r="BD537" s="214"/>
      <c r="BE537" s="213" t="s">
        <v>1219</v>
      </c>
      <c r="BF537" s="108" t="e">
        <f aca="false">VLOOKUP($A537,#REF!, 34, FALSE())</f>
        <v>#VALUE!</v>
      </c>
      <c r="BG537" s="418" t="e">
        <f aca="false">VLOOKUP($A537,#REF!, 22, FALSE())</f>
        <v>#VALUE!</v>
      </c>
      <c r="BH537" s="109"/>
    </row>
    <row r="538" s="193" customFormat="true" ht="12.75" hidden="false" customHeight="true" outlineLevel="0" collapsed="false">
      <c r="A538" s="133" t="s">
        <v>1220</v>
      </c>
      <c r="B538" s="86" t="e">
        <f aca="false">VLOOKUP($A538,#REF!, 34, FALSE())</f>
        <v>#VALUE!</v>
      </c>
      <c r="C538" s="87" t="str">
        <f aca="false">CONCATENATE("unused_",A538)</f>
        <v>unused_DDR_XM0_B2B_CA4</v>
      </c>
      <c r="D538" s="88" t="e">
        <f aca="false">IF(LEN(VLOOKUP($A538,#REF!,8,FALSE())),LEFT(VLOOKUP($A538,#REF!,8,FALSE()),LEN(VLOOKUP($A538,#REF!,8,FALSE()))-2),"")</f>
        <v>#VALUE!</v>
      </c>
      <c r="E538" s="89" t="e">
        <f aca="false">IF(LEN(VLOOKUP($A538,#REF!,4,FALSE())),IF(INDEX(#REF!,MATCH($A538,#REF!,0),1),LEFT(VLOOKUP($A538,#REF!,4,FALSE()),LEN(VLOOKUP($A538,#REF!,4,FALSE()))-2),CONCATENATE(LEFT(VLOOKUP($A538,#REF!,4,FALSE()),LEN(VLOOKUP($A538,#REF!,4,FALSE()))-2),"*")),"")</f>
        <v>#VALUE!</v>
      </c>
      <c r="F538" s="90" t="e">
        <f aca="false">IF(LEN(VLOOKUP($A538,#REF!,5,FALSE())),IF(INDEX(#REF!,MATCH($A538,#REF!,0),2),LEFT(VLOOKUP($A538,#REF!,5,FALSE()),LEN(VLOOKUP($A538,#REF!,5,FALSE()))-2),CONCATENATE(LEFT(VLOOKUP($A538,#REF!,5,FALSE()),LEN(VLOOKUP($A538,#REF!,5,FALSE()))-2),"*")),"")</f>
        <v>#VALUE!</v>
      </c>
      <c r="G538" s="90" t="e">
        <f aca="false">IF(LEN(VLOOKUP($A538,#REF!,6,FALSE())),IF(INDEX(#REF!,MATCH($A538,#REF!,0),3),LEFT(VLOOKUP($A538,#REF!,6,FALSE()),LEN(VLOOKUP($A538,#REF!,6,FALSE()))-2),CONCATENATE(LEFT(VLOOKUP($A538,#REF!,6,FALSE()),LEN(VLOOKUP($A538,#REF!,6,FALSE()))-2),"*")),"")</f>
        <v>#VALUE!</v>
      </c>
      <c r="H538" s="91" t="e">
        <f aca="false">IF(LEN(VLOOKUP($A538,#REF!,7,FALSE())),IF(INDEX(#REF!,MATCH($A538,#REF!,0),4),LEFT(VLOOKUP($A538,#REF!,7,FALSE()),LEN(VLOOKUP($A538,#REF!,7,FALSE()))-2),CONCATENATE(LEFT(VLOOKUP($A538,#REF!,7,FALSE()),LEN(VLOOKUP($A538,#REF!,7,FALSE()))-2),"*")),"")</f>
        <v>#VALUE!</v>
      </c>
      <c r="I538" s="92" t="e">
        <f aca="false">IF(LEN(VLOOKUP($A538,#REF!,8,FALSE())),UPPER(RIGHT(VLOOKUP($A538,#REF!,8,FALSE()), 1)),"")</f>
        <v>#VALUE!</v>
      </c>
      <c r="J538" s="90" t="e">
        <f aca="false">IF(LEN(VLOOKUP($A538,#REF!,4,FALSE())),UPPER(RIGHT(VLOOKUP($A538,#REF!,4,FALSE()), 1)),"")</f>
        <v>#VALUE!</v>
      </c>
      <c r="K538" s="90" t="e">
        <f aca="false">IF(LEN(VLOOKUP($A538,#REF!,5,FALSE())),UPPER(RIGHT(VLOOKUP($A538,#REF!,5,FALSE()), 1)),"")</f>
        <v>#VALUE!</v>
      </c>
      <c r="L538" s="90" t="e">
        <f aca="false">IF(LEN(VLOOKUP($A538,#REF!,6,FALSE())),UPPER(RIGHT(VLOOKUP($A538,#REF!,6,FALSE()), 1)),"")</f>
        <v>#VALUE!</v>
      </c>
      <c r="M538" s="91" t="e">
        <f aca="false">IF(LEN(VLOOKUP($A538,#REF!,7,FALSE())),UPPER(RIGHT(VLOOKUP($A538,#REF!,7,FALSE()), 1)),"")</f>
        <v>#VALUE!</v>
      </c>
      <c r="N538" s="185"/>
      <c r="O538" s="185"/>
      <c r="P538" s="185"/>
      <c r="Q538" s="185"/>
      <c r="R538" s="185"/>
      <c r="S538" s="100" t="e">
        <f aca="false">HLOOKUP("Device Tree Pin Name",#REF!,MATCH($A538,#REF!,0),FALSE())</f>
        <v>#VALUE!</v>
      </c>
      <c r="T538" s="95" t="e">
        <f aca="false">HLOOKUP("power rail",#REF!,MATCH($A538,#REF!,0),FALSE())</f>
        <v>#VALUE!</v>
      </c>
      <c r="U538" s="96" t="e">
        <f aca="false">HLOOKUP("Wake Capable",#REF!,MATCH($A538,#REF!,0),FALSE())</f>
        <v>#VALUE!</v>
      </c>
      <c r="V538" s="96" t="e">
        <f aca="false">HLOOKUP("Strap",#REF!,MATCH($A538,#REF!,0),FALSE())</f>
        <v>#VALUE!</v>
      </c>
      <c r="W538" s="96"/>
      <c r="X538" s="96"/>
      <c r="Y538" s="96"/>
      <c r="Z538" s="95"/>
      <c r="AA538" s="95" t="e">
        <f aca="false">HLOOKUP("Pad type",#REF!,MATCH($A538,#REF!,0),FALSE())</f>
        <v>#VALUE!</v>
      </c>
      <c r="AB538" s="100"/>
      <c r="AC538" s="100" t="e">
        <f aca="false">HLOOKUP("POR Pin State",#REF!,MATCH($A538,#REF!,0),FALSE())</f>
        <v>#VALUE!</v>
      </c>
      <c r="AD538" s="186"/>
      <c r="AE538" s="187"/>
      <c r="AF538" s="187"/>
      <c r="AG538" s="187"/>
      <c r="AH538" s="188"/>
      <c r="AI538" s="188"/>
      <c r="AJ538" s="189"/>
      <c r="AK538" s="189"/>
      <c r="AL538" s="189"/>
      <c r="AM538" s="189"/>
      <c r="AN538" s="189"/>
      <c r="AO538" s="189"/>
      <c r="AP538" s="189"/>
      <c r="AQ538" s="194" t="s">
        <v>1221</v>
      </c>
      <c r="AR538" s="104"/>
      <c r="AS538" s="104"/>
      <c r="AT538" s="104"/>
      <c r="AU538" s="104"/>
      <c r="AV538" s="104"/>
      <c r="AW538" s="104"/>
      <c r="AX538" s="104"/>
      <c r="AY538" s="104"/>
      <c r="AZ538" s="104"/>
      <c r="BA538" s="104"/>
      <c r="BB538" s="162"/>
      <c r="BC538" s="104"/>
      <c r="BD538" s="214"/>
      <c r="BE538" s="213" t="s">
        <v>1222</v>
      </c>
      <c r="BF538" s="108" t="e">
        <f aca="false">VLOOKUP($A538,#REF!, 34, FALSE())</f>
        <v>#VALUE!</v>
      </c>
      <c r="BG538" s="418" t="e">
        <f aca="false">VLOOKUP($A538,#REF!, 22, FALSE())</f>
        <v>#VALUE!</v>
      </c>
      <c r="BH538" s="109"/>
    </row>
    <row r="539" s="193" customFormat="true" ht="12.75" hidden="false" customHeight="true" outlineLevel="0" collapsed="false">
      <c r="A539" s="133" t="s">
        <v>1223</v>
      </c>
      <c r="B539" s="86" t="e">
        <f aca="false">VLOOKUP($A539,#REF!, 34, FALSE())</f>
        <v>#VALUE!</v>
      </c>
      <c r="C539" s="87" t="str">
        <f aca="false">CONCATENATE("unused_",A539)</f>
        <v>unused_DDR_XM0_B2B_CA5</v>
      </c>
      <c r="D539" s="88" t="e">
        <f aca="false">IF(LEN(VLOOKUP($A539,#REF!,8,FALSE())),LEFT(VLOOKUP($A539,#REF!,8,FALSE()),LEN(VLOOKUP($A539,#REF!,8,FALSE()))-2),"")</f>
        <v>#VALUE!</v>
      </c>
      <c r="E539" s="89" t="e">
        <f aca="false">IF(LEN(VLOOKUP($A539,#REF!,4,FALSE())),IF(INDEX(#REF!,MATCH($A539,#REF!,0),1),LEFT(VLOOKUP($A539,#REF!,4,FALSE()),LEN(VLOOKUP($A539,#REF!,4,FALSE()))-2),CONCATENATE(LEFT(VLOOKUP($A539,#REF!,4,FALSE()),LEN(VLOOKUP($A539,#REF!,4,FALSE()))-2),"*")),"")</f>
        <v>#VALUE!</v>
      </c>
      <c r="F539" s="90" t="e">
        <f aca="false">IF(LEN(VLOOKUP($A539,#REF!,5,FALSE())),IF(INDEX(#REF!,MATCH($A539,#REF!,0),2),LEFT(VLOOKUP($A539,#REF!,5,FALSE()),LEN(VLOOKUP($A539,#REF!,5,FALSE()))-2),CONCATENATE(LEFT(VLOOKUP($A539,#REF!,5,FALSE()),LEN(VLOOKUP($A539,#REF!,5,FALSE()))-2),"*")),"")</f>
        <v>#VALUE!</v>
      </c>
      <c r="G539" s="90" t="e">
        <f aca="false">IF(LEN(VLOOKUP($A539,#REF!,6,FALSE())),IF(INDEX(#REF!,MATCH($A539,#REF!,0),3),LEFT(VLOOKUP($A539,#REF!,6,FALSE()),LEN(VLOOKUP($A539,#REF!,6,FALSE()))-2),CONCATENATE(LEFT(VLOOKUP($A539,#REF!,6,FALSE()),LEN(VLOOKUP($A539,#REF!,6,FALSE()))-2),"*")),"")</f>
        <v>#VALUE!</v>
      </c>
      <c r="H539" s="91" t="e">
        <f aca="false">IF(LEN(VLOOKUP($A539,#REF!,7,FALSE())),IF(INDEX(#REF!,MATCH($A539,#REF!,0),4),LEFT(VLOOKUP($A539,#REF!,7,FALSE()),LEN(VLOOKUP($A539,#REF!,7,FALSE()))-2),CONCATENATE(LEFT(VLOOKUP($A539,#REF!,7,FALSE()),LEN(VLOOKUP($A539,#REF!,7,FALSE()))-2),"*")),"")</f>
        <v>#VALUE!</v>
      </c>
      <c r="I539" s="92" t="e">
        <f aca="false">IF(LEN(VLOOKUP($A539,#REF!,8,FALSE())),UPPER(RIGHT(VLOOKUP($A539,#REF!,8,FALSE()), 1)),"")</f>
        <v>#VALUE!</v>
      </c>
      <c r="J539" s="90" t="e">
        <f aca="false">IF(LEN(VLOOKUP($A539,#REF!,4,FALSE())),UPPER(RIGHT(VLOOKUP($A539,#REF!,4,FALSE()), 1)),"")</f>
        <v>#VALUE!</v>
      </c>
      <c r="K539" s="90" t="e">
        <f aca="false">IF(LEN(VLOOKUP($A539,#REF!,5,FALSE())),UPPER(RIGHT(VLOOKUP($A539,#REF!,5,FALSE()), 1)),"")</f>
        <v>#VALUE!</v>
      </c>
      <c r="L539" s="90" t="e">
        <f aca="false">IF(LEN(VLOOKUP($A539,#REF!,6,FALSE())),UPPER(RIGHT(VLOOKUP($A539,#REF!,6,FALSE()), 1)),"")</f>
        <v>#VALUE!</v>
      </c>
      <c r="M539" s="91" t="e">
        <f aca="false">IF(LEN(VLOOKUP($A539,#REF!,7,FALSE())),UPPER(RIGHT(VLOOKUP($A539,#REF!,7,FALSE()), 1)),"")</f>
        <v>#VALUE!</v>
      </c>
      <c r="N539" s="185"/>
      <c r="O539" s="185"/>
      <c r="P539" s="185"/>
      <c r="Q539" s="185"/>
      <c r="R539" s="185"/>
      <c r="S539" s="100" t="e">
        <f aca="false">HLOOKUP("Device Tree Pin Name",#REF!,MATCH($A539,#REF!,0),FALSE())</f>
        <v>#VALUE!</v>
      </c>
      <c r="T539" s="95" t="e">
        <f aca="false">HLOOKUP("power rail",#REF!,MATCH($A539,#REF!,0),FALSE())</f>
        <v>#VALUE!</v>
      </c>
      <c r="U539" s="96" t="e">
        <f aca="false">HLOOKUP("Wake Capable",#REF!,MATCH($A539,#REF!,0),FALSE())</f>
        <v>#VALUE!</v>
      </c>
      <c r="V539" s="96" t="e">
        <f aca="false">HLOOKUP("Strap",#REF!,MATCH($A539,#REF!,0),FALSE())</f>
        <v>#VALUE!</v>
      </c>
      <c r="W539" s="96"/>
      <c r="X539" s="96"/>
      <c r="Y539" s="96"/>
      <c r="Z539" s="95"/>
      <c r="AA539" s="95" t="e">
        <f aca="false">HLOOKUP("Pad type",#REF!,MATCH($A539,#REF!,0),FALSE())</f>
        <v>#VALUE!</v>
      </c>
      <c r="AB539" s="100"/>
      <c r="AC539" s="100" t="e">
        <f aca="false">HLOOKUP("POR Pin State",#REF!,MATCH($A539,#REF!,0),FALSE())</f>
        <v>#VALUE!</v>
      </c>
      <c r="AD539" s="186"/>
      <c r="AE539" s="187"/>
      <c r="AF539" s="187"/>
      <c r="AG539" s="187"/>
      <c r="AH539" s="188"/>
      <c r="AI539" s="188"/>
      <c r="AJ539" s="189"/>
      <c r="AK539" s="189"/>
      <c r="AL539" s="189"/>
      <c r="AM539" s="189"/>
      <c r="AN539" s="189"/>
      <c r="AO539" s="189"/>
      <c r="AP539" s="189"/>
      <c r="AQ539" s="194" t="s">
        <v>1224</v>
      </c>
      <c r="AR539" s="104"/>
      <c r="AS539" s="104"/>
      <c r="AT539" s="104"/>
      <c r="AU539" s="104"/>
      <c r="AV539" s="104"/>
      <c r="AW539" s="104"/>
      <c r="AX539" s="104"/>
      <c r="AY539" s="104"/>
      <c r="AZ539" s="104"/>
      <c r="BA539" s="104"/>
      <c r="BB539" s="162"/>
      <c r="BC539" s="104"/>
      <c r="BD539" s="214"/>
      <c r="BE539" s="213" t="s">
        <v>1225</v>
      </c>
      <c r="BF539" s="108" t="e">
        <f aca="false">VLOOKUP($A539,#REF!, 34, FALSE())</f>
        <v>#VALUE!</v>
      </c>
      <c r="BG539" s="418" t="e">
        <f aca="false">VLOOKUP($A539,#REF!, 22, FALSE())</f>
        <v>#VALUE!</v>
      </c>
      <c r="BH539" s="109"/>
    </row>
    <row r="540" s="193" customFormat="true" ht="12.75" hidden="false" customHeight="true" outlineLevel="0" collapsed="false">
      <c r="A540" s="133" t="s">
        <v>1226</v>
      </c>
      <c r="B540" s="86" t="e">
        <f aca="false">VLOOKUP($A540,#REF!, 34, FALSE())</f>
        <v>#VALUE!</v>
      </c>
      <c r="C540" s="87" t="str">
        <f aca="false">CONCATENATE("unused_",A540)</f>
        <v>unused_DDR_XM0_B2B_CA6</v>
      </c>
      <c r="D540" s="88" t="e">
        <f aca="false">IF(LEN(VLOOKUP($A540,#REF!,8,FALSE())),LEFT(VLOOKUP($A540,#REF!,8,FALSE()),LEN(VLOOKUP($A540,#REF!,8,FALSE()))-2),"")</f>
        <v>#VALUE!</v>
      </c>
      <c r="E540" s="89" t="e">
        <f aca="false">IF(LEN(VLOOKUP($A540,#REF!,4,FALSE())),IF(INDEX(#REF!,MATCH($A540,#REF!,0),1),LEFT(VLOOKUP($A540,#REF!,4,FALSE()),LEN(VLOOKUP($A540,#REF!,4,FALSE()))-2),CONCATENATE(LEFT(VLOOKUP($A540,#REF!,4,FALSE()),LEN(VLOOKUP($A540,#REF!,4,FALSE()))-2),"*")),"")</f>
        <v>#VALUE!</v>
      </c>
      <c r="F540" s="90" t="e">
        <f aca="false">IF(LEN(VLOOKUP($A540,#REF!,5,FALSE())),IF(INDEX(#REF!,MATCH($A540,#REF!,0),2),LEFT(VLOOKUP($A540,#REF!,5,FALSE()),LEN(VLOOKUP($A540,#REF!,5,FALSE()))-2),CONCATENATE(LEFT(VLOOKUP($A540,#REF!,5,FALSE()),LEN(VLOOKUP($A540,#REF!,5,FALSE()))-2),"*")),"")</f>
        <v>#VALUE!</v>
      </c>
      <c r="G540" s="90" t="e">
        <f aca="false">IF(LEN(VLOOKUP($A540,#REF!,6,FALSE())),IF(INDEX(#REF!,MATCH($A540,#REF!,0),3),LEFT(VLOOKUP($A540,#REF!,6,FALSE()),LEN(VLOOKUP($A540,#REF!,6,FALSE()))-2),CONCATENATE(LEFT(VLOOKUP($A540,#REF!,6,FALSE()),LEN(VLOOKUP($A540,#REF!,6,FALSE()))-2),"*")),"")</f>
        <v>#VALUE!</v>
      </c>
      <c r="H540" s="91" t="e">
        <f aca="false">IF(LEN(VLOOKUP($A540,#REF!,7,FALSE())),IF(INDEX(#REF!,MATCH($A540,#REF!,0),4),LEFT(VLOOKUP($A540,#REF!,7,FALSE()),LEN(VLOOKUP($A540,#REF!,7,FALSE()))-2),CONCATENATE(LEFT(VLOOKUP($A540,#REF!,7,FALSE()),LEN(VLOOKUP($A540,#REF!,7,FALSE()))-2),"*")),"")</f>
        <v>#VALUE!</v>
      </c>
      <c r="I540" s="92" t="e">
        <f aca="false">IF(LEN(VLOOKUP($A540,#REF!,8,FALSE())),UPPER(RIGHT(VLOOKUP($A540,#REF!,8,FALSE()), 1)),"")</f>
        <v>#VALUE!</v>
      </c>
      <c r="J540" s="90" t="e">
        <f aca="false">IF(LEN(VLOOKUP($A540,#REF!,4,FALSE())),UPPER(RIGHT(VLOOKUP($A540,#REF!,4,FALSE()), 1)),"")</f>
        <v>#VALUE!</v>
      </c>
      <c r="K540" s="90" t="e">
        <f aca="false">IF(LEN(VLOOKUP($A540,#REF!,5,FALSE())),UPPER(RIGHT(VLOOKUP($A540,#REF!,5,FALSE()), 1)),"")</f>
        <v>#VALUE!</v>
      </c>
      <c r="L540" s="90" t="e">
        <f aca="false">IF(LEN(VLOOKUP($A540,#REF!,6,FALSE())),UPPER(RIGHT(VLOOKUP($A540,#REF!,6,FALSE()), 1)),"")</f>
        <v>#VALUE!</v>
      </c>
      <c r="M540" s="91" t="e">
        <f aca="false">IF(LEN(VLOOKUP($A540,#REF!,7,FALSE())),UPPER(RIGHT(VLOOKUP($A540,#REF!,7,FALSE()), 1)),"")</f>
        <v>#VALUE!</v>
      </c>
      <c r="N540" s="185"/>
      <c r="O540" s="185"/>
      <c r="P540" s="185"/>
      <c r="Q540" s="185"/>
      <c r="R540" s="185"/>
      <c r="S540" s="100" t="e">
        <f aca="false">HLOOKUP("Device Tree Pin Name",#REF!,MATCH($A540,#REF!,0),FALSE())</f>
        <v>#VALUE!</v>
      </c>
      <c r="T540" s="95" t="e">
        <f aca="false">HLOOKUP("power rail",#REF!,MATCH($A540,#REF!,0),FALSE())</f>
        <v>#VALUE!</v>
      </c>
      <c r="U540" s="96" t="e">
        <f aca="false">HLOOKUP("Wake Capable",#REF!,MATCH($A540,#REF!,0),FALSE())</f>
        <v>#VALUE!</v>
      </c>
      <c r="V540" s="96" t="e">
        <f aca="false">HLOOKUP("Strap",#REF!,MATCH($A540,#REF!,0),FALSE())</f>
        <v>#VALUE!</v>
      </c>
      <c r="W540" s="96"/>
      <c r="X540" s="96"/>
      <c r="Y540" s="96"/>
      <c r="Z540" s="95"/>
      <c r="AA540" s="95" t="e">
        <f aca="false">HLOOKUP("Pad type",#REF!,MATCH($A540,#REF!,0),FALSE())</f>
        <v>#VALUE!</v>
      </c>
      <c r="AB540" s="100"/>
      <c r="AC540" s="100" t="e">
        <f aca="false">HLOOKUP("POR Pin State",#REF!,MATCH($A540,#REF!,0),FALSE())</f>
        <v>#VALUE!</v>
      </c>
      <c r="AD540" s="186"/>
      <c r="AE540" s="187"/>
      <c r="AF540" s="187"/>
      <c r="AG540" s="187"/>
      <c r="AH540" s="188"/>
      <c r="AI540" s="188"/>
      <c r="AJ540" s="189"/>
      <c r="AK540" s="189"/>
      <c r="AL540" s="189"/>
      <c r="AM540" s="189"/>
      <c r="AN540" s="189"/>
      <c r="AO540" s="189"/>
      <c r="AP540" s="189"/>
      <c r="AQ540" s="194" t="s">
        <v>1227</v>
      </c>
      <c r="AR540" s="104"/>
      <c r="AS540" s="104"/>
      <c r="AT540" s="104"/>
      <c r="AU540" s="104"/>
      <c r="AV540" s="104"/>
      <c r="AW540" s="104"/>
      <c r="AX540" s="104"/>
      <c r="AY540" s="104"/>
      <c r="AZ540" s="104"/>
      <c r="BA540" s="104"/>
      <c r="BB540" s="162"/>
      <c r="BC540" s="104"/>
      <c r="BD540" s="214"/>
      <c r="BE540" s="213" t="s">
        <v>1228</v>
      </c>
      <c r="BF540" s="108" t="e">
        <f aca="false">VLOOKUP($A540,#REF!, 34, FALSE())</f>
        <v>#VALUE!</v>
      </c>
      <c r="BG540" s="418" t="e">
        <f aca="false">VLOOKUP($A540,#REF!, 22, FALSE())</f>
        <v>#VALUE!</v>
      </c>
      <c r="BH540" s="109"/>
    </row>
    <row r="541" s="193" customFormat="true" ht="12.75" hidden="false" customHeight="true" outlineLevel="0" collapsed="false">
      <c r="A541" s="133" t="s">
        <v>1229</v>
      </c>
      <c r="B541" s="86" t="e">
        <f aca="false">VLOOKUP($A541,#REF!, 34, FALSE())</f>
        <v>#VALUE!</v>
      </c>
      <c r="C541" s="87" t="str">
        <f aca="false">CONCATENATE("unused_",A541)</f>
        <v>unused_DDR_XM0_B2A_CS_CKE0</v>
      </c>
      <c r="D541" s="88" t="e">
        <f aca="false">IF(LEN(VLOOKUP($A541,#REF!,8,FALSE())),LEFT(VLOOKUP($A541,#REF!,8,FALSE()),LEN(VLOOKUP($A541,#REF!,8,FALSE()))-2),"")</f>
        <v>#VALUE!</v>
      </c>
      <c r="E541" s="89" t="e">
        <f aca="false">IF(LEN(VLOOKUP($A541,#REF!,4,FALSE())),IF(INDEX(#REF!,MATCH($A541,#REF!,0),1),LEFT(VLOOKUP($A541,#REF!,4,FALSE()),LEN(VLOOKUP($A541,#REF!,4,FALSE()))-2),CONCATENATE(LEFT(VLOOKUP($A541,#REF!,4,FALSE()),LEN(VLOOKUP($A541,#REF!,4,FALSE()))-2),"*")),"")</f>
        <v>#VALUE!</v>
      </c>
      <c r="F541" s="420"/>
      <c r="G541" s="90" t="e">
        <f aca="false">IF(LEN(VLOOKUP($A541,#REF!,6,FALSE())),IF(INDEX(#REF!,MATCH($A541,#REF!,0),3),LEFT(VLOOKUP($A541,#REF!,6,FALSE()),LEN(VLOOKUP($A541,#REF!,6,FALSE()))-2),CONCATENATE(LEFT(VLOOKUP($A541,#REF!,6,FALSE()),LEN(VLOOKUP($A541,#REF!,6,FALSE()))-2),"*")),"")</f>
        <v>#VALUE!</v>
      </c>
      <c r="H541" s="91" t="e">
        <f aca="false">IF(LEN(VLOOKUP($A541,#REF!,7,FALSE())),IF(INDEX(#REF!,MATCH($A541,#REF!,0),4),LEFT(VLOOKUP($A541,#REF!,7,FALSE()),LEN(VLOOKUP($A541,#REF!,7,FALSE()))-2),CONCATENATE(LEFT(VLOOKUP($A541,#REF!,7,FALSE()),LEN(VLOOKUP($A541,#REF!,7,FALSE()))-2),"*")),"")</f>
        <v>#VALUE!</v>
      </c>
      <c r="I541" s="92" t="e">
        <f aca="false">IF(LEN(VLOOKUP($A541,#REF!,8,FALSE())),UPPER(RIGHT(VLOOKUP($A541,#REF!,8,FALSE()), 1)),"")</f>
        <v>#VALUE!</v>
      </c>
      <c r="J541" s="90" t="e">
        <f aca="false">IF(LEN(VLOOKUP($A541,#REF!,4,FALSE())),UPPER(RIGHT(VLOOKUP($A541,#REF!,4,FALSE()), 1)),"")</f>
        <v>#VALUE!</v>
      </c>
      <c r="K541" s="90" t="e">
        <f aca="false">IF(LEN(VLOOKUP($A541,#REF!,5,FALSE())),UPPER(RIGHT(VLOOKUP($A541,#REF!,5,FALSE()), 1)),"")</f>
        <v>#VALUE!</v>
      </c>
      <c r="L541" s="90" t="e">
        <f aca="false">IF(LEN(VLOOKUP($A541,#REF!,6,FALSE())),UPPER(RIGHT(VLOOKUP($A541,#REF!,6,FALSE()), 1)),"")</f>
        <v>#VALUE!</v>
      </c>
      <c r="M541" s="91" t="e">
        <f aca="false">IF(LEN(VLOOKUP($A541,#REF!,7,FALSE())),UPPER(RIGHT(VLOOKUP($A541,#REF!,7,FALSE()), 1)),"")</f>
        <v>#VALUE!</v>
      </c>
      <c r="N541" s="185"/>
      <c r="O541" s="185"/>
      <c r="P541" s="185"/>
      <c r="Q541" s="185"/>
      <c r="R541" s="185"/>
      <c r="S541" s="100" t="e">
        <f aca="false">HLOOKUP("Device Tree Pin Name",#REF!,MATCH($A541,#REF!,0),FALSE())</f>
        <v>#VALUE!</v>
      </c>
      <c r="T541" s="95" t="e">
        <f aca="false">HLOOKUP("power rail",#REF!,MATCH($A541,#REF!,0),FALSE())</f>
        <v>#VALUE!</v>
      </c>
      <c r="U541" s="96" t="e">
        <f aca="false">HLOOKUP("Wake Capable",#REF!,MATCH($A541,#REF!,0),FALSE())</f>
        <v>#VALUE!</v>
      </c>
      <c r="V541" s="96" t="e">
        <f aca="false">HLOOKUP("Strap",#REF!,MATCH($A541,#REF!,0),FALSE())</f>
        <v>#VALUE!</v>
      </c>
      <c r="W541" s="96"/>
      <c r="X541" s="96"/>
      <c r="Y541" s="96"/>
      <c r="Z541" s="95"/>
      <c r="AA541" s="95" t="e">
        <f aca="false">HLOOKUP("Pad type",#REF!,MATCH($A541,#REF!,0),FALSE())</f>
        <v>#VALUE!</v>
      </c>
      <c r="AB541" s="100"/>
      <c r="AC541" s="100" t="e">
        <f aca="false">HLOOKUP("POR Pin State",#REF!,MATCH($A541,#REF!,0),FALSE())</f>
        <v>#VALUE!</v>
      </c>
      <c r="AD541" s="186"/>
      <c r="AE541" s="187"/>
      <c r="AF541" s="187"/>
      <c r="AG541" s="187"/>
      <c r="AH541" s="188"/>
      <c r="AI541" s="188"/>
      <c r="AJ541" s="189"/>
      <c r="AK541" s="189"/>
      <c r="AL541" s="189"/>
      <c r="AM541" s="189"/>
      <c r="AN541" s="189"/>
      <c r="AO541" s="189"/>
      <c r="AP541" s="189"/>
      <c r="AQ541" s="194" t="s">
        <v>1229</v>
      </c>
      <c r="AR541" s="104"/>
      <c r="AS541" s="104"/>
      <c r="AT541" s="104"/>
      <c r="AU541" s="104"/>
      <c r="AV541" s="104"/>
      <c r="AW541" s="104"/>
      <c r="AX541" s="104"/>
      <c r="AY541" s="104"/>
      <c r="AZ541" s="104"/>
      <c r="BA541" s="104"/>
      <c r="BB541" s="162"/>
      <c r="BC541" s="104"/>
      <c r="BD541" s="214"/>
      <c r="BE541" s="213" t="s">
        <v>1230</v>
      </c>
      <c r="BF541" s="108" t="e">
        <f aca="false">VLOOKUP($A541,#REF!, 34, FALSE())</f>
        <v>#VALUE!</v>
      </c>
      <c r="BG541" s="418" t="e">
        <f aca="false">VLOOKUP($A541,#REF!, 22, FALSE())</f>
        <v>#VALUE!</v>
      </c>
      <c r="BH541" s="109"/>
    </row>
    <row r="542" s="193" customFormat="true" ht="12.75" hidden="false" customHeight="true" outlineLevel="0" collapsed="false">
      <c r="A542" s="133" t="s">
        <v>1231</v>
      </c>
      <c r="B542" s="86" t="e">
        <f aca="false">VLOOKUP($A542,#REF!, 34, FALSE())</f>
        <v>#VALUE!</v>
      </c>
      <c r="C542" s="87" t="str">
        <f aca="false">CONCATENATE("unused_",A542)</f>
        <v>unused_DDR_XM0_B2A_CS_CKE1</v>
      </c>
      <c r="D542" s="88" t="e">
        <f aca="false">IF(LEN(VLOOKUP($A542,#REF!,8,FALSE())),LEFT(VLOOKUP($A542,#REF!,8,FALSE()),LEN(VLOOKUP($A542,#REF!,8,FALSE()))-2),"")</f>
        <v>#VALUE!</v>
      </c>
      <c r="E542" s="89" t="e">
        <f aca="false">IF(LEN(VLOOKUP($A542,#REF!,4,FALSE())),IF(INDEX(#REF!,MATCH($A542,#REF!,0),1),LEFT(VLOOKUP($A542,#REF!,4,FALSE()),LEN(VLOOKUP($A542,#REF!,4,FALSE()))-2),CONCATENATE(LEFT(VLOOKUP($A542,#REF!,4,FALSE()),LEN(VLOOKUP($A542,#REF!,4,FALSE()))-2),"*")),"")</f>
        <v>#VALUE!</v>
      </c>
      <c r="F542" s="420"/>
      <c r="G542" s="90" t="e">
        <f aca="false">IF(LEN(VLOOKUP($A542,#REF!,6,FALSE())),IF(INDEX(#REF!,MATCH($A542,#REF!,0),3),LEFT(VLOOKUP($A542,#REF!,6,FALSE()),LEN(VLOOKUP($A542,#REF!,6,FALSE()))-2),CONCATENATE(LEFT(VLOOKUP($A542,#REF!,6,FALSE()),LEN(VLOOKUP($A542,#REF!,6,FALSE()))-2),"*")),"")</f>
        <v>#VALUE!</v>
      </c>
      <c r="H542" s="91" t="e">
        <f aca="false">IF(LEN(VLOOKUP($A542,#REF!,7,FALSE())),IF(INDEX(#REF!,MATCH($A542,#REF!,0),4),LEFT(VLOOKUP($A542,#REF!,7,FALSE()),LEN(VLOOKUP($A542,#REF!,7,FALSE()))-2),CONCATENATE(LEFT(VLOOKUP($A542,#REF!,7,FALSE()),LEN(VLOOKUP($A542,#REF!,7,FALSE()))-2),"*")),"")</f>
        <v>#VALUE!</v>
      </c>
      <c r="I542" s="92" t="e">
        <f aca="false">IF(LEN(VLOOKUP($A542,#REF!,8,FALSE())),UPPER(RIGHT(VLOOKUP($A542,#REF!,8,FALSE()), 1)),"")</f>
        <v>#VALUE!</v>
      </c>
      <c r="J542" s="90" t="e">
        <f aca="false">IF(LEN(VLOOKUP($A542,#REF!,4,FALSE())),UPPER(RIGHT(VLOOKUP($A542,#REF!,4,FALSE()), 1)),"")</f>
        <v>#VALUE!</v>
      </c>
      <c r="K542" s="90" t="e">
        <f aca="false">IF(LEN(VLOOKUP($A542,#REF!,5,FALSE())),UPPER(RIGHT(VLOOKUP($A542,#REF!,5,FALSE()), 1)),"")</f>
        <v>#VALUE!</v>
      </c>
      <c r="L542" s="90" t="e">
        <f aca="false">IF(LEN(VLOOKUP($A542,#REF!,6,FALSE())),UPPER(RIGHT(VLOOKUP($A542,#REF!,6,FALSE()), 1)),"")</f>
        <v>#VALUE!</v>
      </c>
      <c r="M542" s="91" t="e">
        <f aca="false">IF(LEN(VLOOKUP($A542,#REF!,7,FALSE())),UPPER(RIGHT(VLOOKUP($A542,#REF!,7,FALSE()), 1)),"")</f>
        <v>#VALUE!</v>
      </c>
      <c r="N542" s="185"/>
      <c r="O542" s="185"/>
      <c r="P542" s="185"/>
      <c r="Q542" s="185"/>
      <c r="R542" s="185"/>
      <c r="S542" s="100" t="e">
        <f aca="false">HLOOKUP("Device Tree Pin Name",#REF!,MATCH($A542,#REF!,0),FALSE())</f>
        <v>#VALUE!</v>
      </c>
      <c r="T542" s="95" t="e">
        <f aca="false">HLOOKUP("power rail",#REF!,MATCH($A542,#REF!,0),FALSE())</f>
        <v>#VALUE!</v>
      </c>
      <c r="U542" s="96" t="e">
        <f aca="false">HLOOKUP("Wake Capable",#REF!,MATCH($A542,#REF!,0),FALSE())</f>
        <v>#VALUE!</v>
      </c>
      <c r="V542" s="96" t="e">
        <f aca="false">HLOOKUP("Strap",#REF!,MATCH($A542,#REF!,0),FALSE())</f>
        <v>#VALUE!</v>
      </c>
      <c r="W542" s="96"/>
      <c r="X542" s="96"/>
      <c r="Y542" s="96"/>
      <c r="Z542" s="95"/>
      <c r="AA542" s="95" t="e">
        <f aca="false">HLOOKUP("Pad type",#REF!,MATCH($A542,#REF!,0),FALSE())</f>
        <v>#VALUE!</v>
      </c>
      <c r="AB542" s="100"/>
      <c r="AC542" s="100" t="e">
        <f aca="false">HLOOKUP("POR Pin State",#REF!,MATCH($A542,#REF!,0),FALSE())</f>
        <v>#VALUE!</v>
      </c>
      <c r="AD542" s="186"/>
      <c r="AE542" s="187"/>
      <c r="AF542" s="187"/>
      <c r="AG542" s="187"/>
      <c r="AH542" s="188"/>
      <c r="AI542" s="188"/>
      <c r="AJ542" s="189"/>
      <c r="AK542" s="189"/>
      <c r="AL542" s="189"/>
      <c r="AM542" s="189"/>
      <c r="AN542" s="189"/>
      <c r="AO542" s="189"/>
      <c r="AP542" s="189"/>
      <c r="AQ542" s="194" t="s">
        <v>1231</v>
      </c>
      <c r="AR542" s="104"/>
      <c r="AS542" s="104"/>
      <c r="AT542" s="104"/>
      <c r="AU542" s="104"/>
      <c r="AV542" s="104"/>
      <c r="AW542" s="104"/>
      <c r="AX542" s="104"/>
      <c r="AY542" s="104"/>
      <c r="AZ542" s="104"/>
      <c r="BA542" s="104"/>
      <c r="BB542" s="162"/>
      <c r="BC542" s="104"/>
      <c r="BD542" s="214"/>
      <c r="BE542" s="213" t="s">
        <v>1232</v>
      </c>
      <c r="BF542" s="108" t="e">
        <f aca="false">VLOOKUP($A542,#REF!, 34, FALSE())</f>
        <v>#VALUE!</v>
      </c>
      <c r="BG542" s="418" t="e">
        <f aca="false">VLOOKUP($A542,#REF!, 22, FALSE())</f>
        <v>#VALUE!</v>
      </c>
      <c r="BH542" s="109"/>
    </row>
    <row r="543" s="193" customFormat="true" ht="12.75" hidden="false" customHeight="true" outlineLevel="0" collapsed="false">
      <c r="A543" s="133" t="s">
        <v>1233</v>
      </c>
      <c r="B543" s="86" t="e">
        <f aca="false">VLOOKUP($A543,#REF!, 34, FALSE())</f>
        <v>#VALUE!</v>
      </c>
      <c r="C543" s="87" t="str">
        <f aca="false">CONCATENATE("unused_",A543)</f>
        <v>unused_DDR_XM0_B2B_CS_CKE0</v>
      </c>
      <c r="D543" s="88" t="e">
        <f aca="false">IF(LEN(VLOOKUP($A543,#REF!,8,FALSE())),LEFT(VLOOKUP($A543,#REF!,8,FALSE()),LEN(VLOOKUP($A543,#REF!,8,FALSE()))-2),"")</f>
        <v>#VALUE!</v>
      </c>
      <c r="E543" s="89" t="e">
        <f aca="false">IF(LEN(VLOOKUP($A543,#REF!,4,FALSE())),IF(INDEX(#REF!,MATCH($A543,#REF!,0),1),LEFT(VLOOKUP($A543,#REF!,4,FALSE()),LEN(VLOOKUP($A543,#REF!,4,FALSE()))-2),CONCATENATE(LEFT(VLOOKUP($A543,#REF!,4,FALSE()),LEN(VLOOKUP($A543,#REF!,4,FALSE()))-2),"*")),"")</f>
        <v>#VALUE!</v>
      </c>
      <c r="F543" s="420"/>
      <c r="G543" s="90" t="e">
        <f aca="false">IF(LEN(VLOOKUP($A543,#REF!,6,FALSE())),IF(INDEX(#REF!,MATCH($A543,#REF!,0),3),LEFT(VLOOKUP($A543,#REF!,6,FALSE()),LEN(VLOOKUP($A543,#REF!,6,FALSE()))-2),CONCATENATE(LEFT(VLOOKUP($A543,#REF!,6,FALSE()),LEN(VLOOKUP($A543,#REF!,6,FALSE()))-2),"*")),"")</f>
        <v>#VALUE!</v>
      </c>
      <c r="H543" s="91" t="e">
        <f aca="false">IF(LEN(VLOOKUP($A543,#REF!,7,FALSE())),IF(INDEX(#REF!,MATCH($A543,#REF!,0),4),LEFT(VLOOKUP($A543,#REF!,7,FALSE()),LEN(VLOOKUP($A543,#REF!,7,FALSE()))-2),CONCATENATE(LEFT(VLOOKUP($A543,#REF!,7,FALSE()),LEN(VLOOKUP($A543,#REF!,7,FALSE()))-2),"*")),"")</f>
        <v>#VALUE!</v>
      </c>
      <c r="I543" s="92" t="e">
        <f aca="false">IF(LEN(VLOOKUP($A543,#REF!,8,FALSE())),UPPER(RIGHT(VLOOKUP($A543,#REF!,8,FALSE()), 1)),"")</f>
        <v>#VALUE!</v>
      </c>
      <c r="J543" s="90" t="e">
        <f aca="false">IF(LEN(VLOOKUP($A543,#REF!,4,FALSE())),UPPER(RIGHT(VLOOKUP($A543,#REF!,4,FALSE()), 1)),"")</f>
        <v>#VALUE!</v>
      </c>
      <c r="K543" s="90" t="e">
        <f aca="false">IF(LEN(VLOOKUP($A543,#REF!,5,FALSE())),UPPER(RIGHT(VLOOKUP($A543,#REF!,5,FALSE()), 1)),"")</f>
        <v>#VALUE!</v>
      </c>
      <c r="L543" s="90" t="e">
        <f aca="false">IF(LEN(VLOOKUP($A543,#REF!,6,FALSE())),UPPER(RIGHT(VLOOKUP($A543,#REF!,6,FALSE()), 1)),"")</f>
        <v>#VALUE!</v>
      </c>
      <c r="M543" s="91" t="e">
        <f aca="false">IF(LEN(VLOOKUP($A543,#REF!,7,FALSE())),UPPER(RIGHT(VLOOKUP($A543,#REF!,7,FALSE()), 1)),"")</f>
        <v>#VALUE!</v>
      </c>
      <c r="N543" s="185"/>
      <c r="O543" s="185"/>
      <c r="P543" s="185"/>
      <c r="Q543" s="185"/>
      <c r="R543" s="185"/>
      <c r="S543" s="100" t="e">
        <f aca="false">HLOOKUP("Device Tree Pin Name",#REF!,MATCH($A543,#REF!,0),FALSE())</f>
        <v>#VALUE!</v>
      </c>
      <c r="T543" s="95" t="e">
        <f aca="false">HLOOKUP("power rail",#REF!,MATCH($A543,#REF!,0),FALSE())</f>
        <v>#VALUE!</v>
      </c>
      <c r="U543" s="96" t="e">
        <f aca="false">HLOOKUP("Wake Capable",#REF!,MATCH($A543,#REF!,0),FALSE())</f>
        <v>#VALUE!</v>
      </c>
      <c r="V543" s="96" t="e">
        <f aca="false">HLOOKUP("Strap",#REF!,MATCH($A543,#REF!,0),FALSE())</f>
        <v>#VALUE!</v>
      </c>
      <c r="W543" s="96"/>
      <c r="X543" s="96"/>
      <c r="Y543" s="96"/>
      <c r="Z543" s="95"/>
      <c r="AA543" s="95" t="e">
        <f aca="false">HLOOKUP("Pad type",#REF!,MATCH($A543,#REF!,0),FALSE())</f>
        <v>#VALUE!</v>
      </c>
      <c r="AB543" s="100"/>
      <c r="AC543" s="100" t="e">
        <f aca="false">HLOOKUP("POR Pin State",#REF!,MATCH($A543,#REF!,0),FALSE())</f>
        <v>#VALUE!</v>
      </c>
      <c r="AD543" s="186"/>
      <c r="AE543" s="187"/>
      <c r="AF543" s="187"/>
      <c r="AG543" s="187"/>
      <c r="AH543" s="188"/>
      <c r="AI543" s="188"/>
      <c r="AJ543" s="189"/>
      <c r="AK543" s="189"/>
      <c r="AL543" s="189"/>
      <c r="AM543" s="189"/>
      <c r="AN543" s="189"/>
      <c r="AO543" s="189"/>
      <c r="AP543" s="189"/>
      <c r="AQ543" s="194" t="s">
        <v>1233</v>
      </c>
      <c r="AR543" s="104"/>
      <c r="AS543" s="104"/>
      <c r="AT543" s="104"/>
      <c r="AU543" s="104"/>
      <c r="AV543" s="104"/>
      <c r="AW543" s="104"/>
      <c r="AX543" s="104"/>
      <c r="AY543" s="104"/>
      <c r="AZ543" s="104"/>
      <c r="BA543" s="104"/>
      <c r="BB543" s="162"/>
      <c r="BC543" s="104"/>
      <c r="BD543" s="214"/>
      <c r="BE543" s="213" t="s">
        <v>1234</v>
      </c>
      <c r="BF543" s="108" t="e">
        <f aca="false">VLOOKUP($A543,#REF!, 34, FALSE())</f>
        <v>#VALUE!</v>
      </c>
      <c r="BG543" s="418" t="e">
        <f aca="false">VLOOKUP($A543,#REF!, 22, FALSE())</f>
        <v>#VALUE!</v>
      </c>
      <c r="BH543" s="109"/>
    </row>
    <row r="544" s="193" customFormat="true" ht="12.75" hidden="false" customHeight="true" outlineLevel="0" collapsed="false">
      <c r="A544" s="133" t="s">
        <v>1235</v>
      </c>
      <c r="B544" s="86" t="e">
        <f aca="false">VLOOKUP($A544,#REF!, 34, FALSE())</f>
        <v>#VALUE!</v>
      </c>
      <c r="C544" s="87" t="str">
        <f aca="false">CONCATENATE("unused_",A544)</f>
        <v>unused_DDR_XM0_B2B_CS_CKE1</v>
      </c>
      <c r="D544" s="88" t="e">
        <f aca="false">IF(LEN(VLOOKUP($A544,#REF!,8,FALSE())),LEFT(VLOOKUP($A544,#REF!,8,FALSE()),LEN(VLOOKUP($A544,#REF!,8,FALSE()))-2),"")</f>
        <v>#VALUE!</v>
      </c>
      <c r="E544" s="89" t="e">
        <f aca="false">IF(LEN(VLOOKUP($A544,#REF!,4,FALSE())),IF(INDEX(#REF!,MATCH($A544,#REF!,0),1),LEFT(VLOOKUP($A544,#REF!,4,FALSE()),LEN(VLOOKUP($A544,#REF!,4,FALSE()))-2),CONCATENATE(LEFT(VLOOKUP($A544,#REF!,4,FALSE()),LEN(VLOOKUP($A544,#REF!,4,FALSE()))-2),"*")),"")</f>
        <v>#VALUE!</v>
      </c>
      <c r="F544" s="420"/>
      <c r="G544" s="90" t="e">
        <f aca="false">IF(LEN(VLOOKUP($A544,#REF!,6,FALSE())),IF(INDEX(#REF!,MATCH($A544,#REF!,0),3),LEFT(VLOOKUP($A544,#REF!,6,FALSE()),LEN(VLOOKUP($A544,#REF!,6,FALSE()))-2),CONCATENATE(LEFT(VLOOKUP($A544,#REF!,6,FALSE()),LEN(VLOOKUP($A544,#REF!,6,FALSE()))-2),"*")),"")</f>
        <v>#VALUE!</v>
      </c>
      <c r="H544" s="91" t="e">
        <f aca="false">IF(LEN(VLOOKUP($A544,#REF!,7,FALSE())),IF(INDEX(#REF!,MATCH($A544,#REF!,0),4),LEFT(VLOOKUP($A544,#REF!,7,FALSE()),LEN(VLOOKUP($A544,#REF!,7,FALSE()))-2),CONCATENATE(LEFT(VLOOKUP($A544,#REF!,7,FALSE()),LEN(VLOOKUP($A544,#REF!,7,FALSE()))-2),"*")),"")</f>
        <v>#VALUE!</v>
      </c>
      <c r="I544" s="92" t="e">
        <f aca="false">IF(LEN(VLOOKUP($A544,#REF!,8,FALSE())),UPPER(RIGHT(VLOOKUP($A544,#REF!,8,FALSE()), 1)),"")</f>
        <v>#VALUE!</v>
      </c>
      <c r="J544" s="90" t="e">
        <f aca="false">IF(LEN(VLOOKUP($A544,#REF!,4,FALSE())),UPPER(RIGHT(VLOOKUP($A544,#REF!,4,FALSE()), 1)),"")</f>
        <v>#VALUE!</v>
      </c>
      <c r="K544" s="90" t="e">
        <f aca="false">IF(LEN(VLOOKUP($A544,#REF!,5,FALSE())),UPPER(RIGHT(VLOOKUP($A544,#REF!,5,FALSE()), 1)),"")</f>
        <v>#VALUE!</v>
      </c>
      <c r="L544" s="90" t="e">
        <f aca="false">IF(LEN(VLOOKUP($A544,#REF!,6,FALSE())),UPPER(RIGHT(VLOOKUP($A544,#REF!,6,FALSE()), 1)),"")</f>
        <v>#VALUE!</v>
      </c>
      <c r="M544" s="91" t="e">
        <f aca="false">IF(LEN(VLOOKUP($A544,#REF!,7,FALSE())),UPPER(RIGHT(VLOOKUP($A544,#REF!,7,FALSE()), 1)),"")</f>
        <v>#VALUE!</v>
      </c>
      <c r="N544" s="185"/>
      <c r="O544" s="185"/>
      <c r="P544" s="185"/>
      <c r="Q544" s="185"/>
      <c r="R544" s="185"/>
      <c r="S544" s="100" t="e">
        <f aca="false">HLOOKUP("Device Tree Pin Name",#REF!,MATCH($A544,#REF!,0),FALSE())</f>
        <v>#VALUE!</v>
      </c>
      <c r="T544" s="95" t="e">
        <f aca="false">HLOOKUP("power rail",#REF!,MATCH($A544,#REF!,0),FALSE())</f>
        <v>#VALUE!</v>
      </c>
      <c r="U544" s="96" t="e">
        <f aca="false">HLOOKUP("Wake Capable",#REF!,MATCH($A544,#REF!,0),FALSE())</f>
        <v>#VALUE!</v>
      </c>
      <c r="V544" s="96" t="e">
        <f aca="false">HLOOKUP("Strap",#REF!,MATCH($A544,#REF!,0),FALSE())</f>
        <v>#VALUE!</v>
      </c>
      <c r="W544" s="96"/>
      <c r="X544" s="96"/>
      <c r="Y544" s="96"/>
      <c r="Z544" s="95"/>
      <c r="AA544" s="95" t="e">
        <f aca="false">HLOOKUP("Pad type",#REF!,MATCH($A544,#REF!,0),FALSE())</f>
        <v>#VALUE!</v>
      </c>
      <c r="AB544" s="100"/>
      <c r="AC544" s="100" t="e">
        <f aca="false">HLOOKUP("POR Pin State",#REF!,MATCH($A544,#REF!,0),FALSE())</f>
        <v>#VALUE!</v>
      </c>
      <c r="AD544" s="186"/>
      <c r="AE544" s="187"/>
      <c r="AF544" s="187"/>
      <c r="AG544" s="187"/>
      <c r="AH544" s="188"/>
      <c r="AI544" s="188"/>
      <c r="AJ544" s="189"/>
      <c r="AK544" s="189"/>
      <c r="AL544" s="189"/>
      <c r="AM544" s="189"/>
      <c r="AN544" s="189"/>
      <c r="AO544" s="189"/>
      <c r="AP544" s="189"/>
      <c r="AQ544" s="194" t="s">
        <v>1235</v>
      </c>
      <c r="AR544" s="104"/>
      <c r="AS544" s="104"/>
      <c r="AT544" s="104"/>
      <c r="AU544" s="104"/>
      <c r="AV544" s="104"/>
      <c r="AW544" s="104"/>
      <c r="AX544" s="104"/>
      <c r="AY544" s="104"/>
      <c r="AZ544" s="104"/>
      <c r="BA544" s="104"/>
      <c r="BB544" s="162"/>
      <c r="BC544" s="104"/>
      <c r="BD544" s="214"/>
      <c r="BE544" s="213" t="s">
        <v>1236</v>
      </c>
      <c r="BF544" s="108" t="e">
        <f aca="false">VLOOKUP($A544,#REF!, 34, FALSE())</f>
        <v>#VALUE!</v>
      </c>
      <c r="BG544" s="418" t="e">
        <f aca="false">VLOOKUP($A544,#REF!, 22, FALSE())</f>
        <v>#VALUE!</v>
      </c>
      <c r="BH544" s="109"/>
    </row>
    <row r="545" s="193" customFormat="true" ht="12.75" hidden="false" customHeight="true" outlineLevel="0" collapsed="false">
      <c r="A545" s="133" t="s">
        <v>1237</v>
      </c>
      <c r="B545" s="86" t="e">
        <f aca="false">VLOOKUP($A545,#REF!, 34, FALSE())</f>
        <v>#VALUE!</v>
      </c>
      <c r="C545" s="87" t="str">
        <f aca="false">CONCATENATE("unused_",A545)</f>
        <v>unused_DDR_XM0_B2A_CLK_P</v>
      </c>
      <c r="D545" s="88" t="e">
        <f aca="false">IF(LEN(VLOOKUP($A545,#REF!,8,FALSE())),LEFT(VLOOKUP($A545,#REF!,8,FALSE()),LEN(VLOOKUP($A545,#REF!,8,FALSE()))-2),"")</f>
        <v>#VALUE!</v>
      </c>
      <c r="E545" s="89" t="e">
        <f aca="false">IF(LEN(VLOOKUP($A545,#REF!,4,FALSE())),IF(INDEX(#REF!,MATCH($A545,#REF!,0),1),LEFT(VLOOKUP($A545,#REF!,4,FALSE()),LEN(VLOOKUP($A545,#REF!,4,FALSE()))-2),CONCATENATE(LEFT(VLOOKUP($A545,#REF!,4,FALSE()),LEN(VLOOKUP($A545,#REF!,4,FALSE()))-2),"*")),"")</f>
        <v>#VALUE!</v>
      </c>
      <c r="F545" s="90" t="e">
        <f aca="false">IF(LEN(VLOOKUP($A545,#REF!,5,FALSE())),IF(INDEX(#REF!,MATCH($A545,#REF!,0),2),LEFT(VLOOKUP($A545,#REF!,5,FALSE()),LEN(VLOOKUP($A545,#REF!,5,FALSE()))-2),CONCATENATE(LEFT(VLOOKUP($A545,#REF!,5,FALSE()),LEN(VLOOKUP($A545,#REF!,5,FALSE()))-2),"*")),"")</f>
        <v>#VALUE!</v>
      </c>
      <c r="G545" s="90" t="e">
        <f aca="false">IF(LEN(VLOOKUP($A545,#REF!,6,FALSE())),IF(INDEX(#REF!,MATCH($A545,#REF!,0),3),LEFT(VLOOKUP($A545,#REF!,6,FALSE()),LEN(VLOOKUP($A545,#REF!,6,FALSE()))-2),CONCATENATE(LEFT(VLOOKUP($A545,#REF!,6,FALSE()),LEN(VLOOKUP($A545,#REF!,6,FALSE()))-2),"*")),"")</f>
        <v>#VALUE!</v>
      </c>
      <c r="H545" s="91" t="e">
        <f aca="false">IF(LEN(VLOOKUP($A545,#REF!,7,FALSE())),IF(INDEX(#REF!,MATCH($A545,#REF!,0),4),LEFT(VLOOKUP($A545,#REF!,7,FALSE()),LEN(VLOOKUP($A545,#REF!,7,FALSE()))-2),CONCATENATE(LEFT(VLOOKUP($A545,#REF!,7,FALSE()),LEN(VLOOKUP($A545,#REF!,7,FALSE()))-2),"*")),"")</f>
        <v>#VALUE!</v>
      </c>
      <c r="I545" s="92" t="e">
        <f aca="false">IF(LEN(VLOOKUP($A545,#REF!,8,FALSE())),UPPER(RIGHT(VLOOKUP($A545,#REF!,8,FALSE()), 1)),"")</f>
        <v>#VALUE!</v>
      </c>
      <c r="J545" s="90" t="e">
        <f aca="false">IF(LEN(VLOOKUP($A545,#REF!,4,FALSE())),UPPER(RIGHT(VLOOKUP($A545,#REF!,4,FALSE()), 1)),"")</f>
        <v>#VALUE!</v>
      </c>
      <c r="K545" s="90" t="e">
        <f aca="false">IF(LEN(VLOOKUP($A545,#REF!,5,FALSE())),UPPER(RIGHT(VLOOKUP($A545,#REF!,5,FALSE()), 1)),"")</f>
        <v>#VALUE!</v>
      </c>
      <c r="L545" s="90" t="e">
        <f aca="false">IF(LEN(VLOOKUP($A545,#REF!,6,FALSE())),UPPER(RIGHT(VLOOKUP($A545,#REF!,6,FALSE()), 1)),"")</f>
        <v>#VALUE!</v>
      </c>
      <c r="M545" s="91" t="e">
        <f aca="false">IF(LEN(VLOOKUP($A545,#REF!,7,FALSE())),UPPER(RIGHT(VLOOKUP($A545,#REF!,7,FALSE()), 1)),"")</f>
        <v>#VALUE!</v>
      </c>
      <c r="N545" s="185"/>
      <c r="O545" s="185"/>
      <c r="P545" s="185"/>
      <c r="Q545" s="185"/>
      <c r="R545" s="185"/>
      <c r="S545" s="100" t="e">
        <f aca="false">HLOOKUP("Device Tree Pin Name",#REF!,MATCH($A545,#REF!,0),FALSE())</f>
        <v>#VALUE!</v>
      </c>
      <c r="T545" s="95" t="e">
        <f aca="false">HLOOKUP("power rail",#REF!,MATCH($A545,#REF!,0),FALSE())</f>
        <v>#VALUE!</v>
      </c>
      <c r="U545" s="96" t="e">
        <f aca="false">HLOOKUP("Wake Capable",#REF!,MATCH($A545,#REF!,0),FALSE())</f>
        <v>#VALUE!</v>
      </c>
      <c r="V545" s="96" t="e">
        <f aca="false">HLOOKUP("Strap",#REF!,MATCH($A545,#REF!,0),FALSE())</f>
        <v>#VALUE!</v>
      </c>
      <c r="W545" s="96"/>
      <c r="X545" s="96"/>
      <c r="Y545" s="96"/>
      <c r="Z545" s="95"/>
      <c r="AA545" s="95" t="e">
        <f aca="false">HLOOKUP("Pad type",#REF!,MATCH($A545,#REF!,0),FALSE())</f>
        <v>#VALUE!</v>
      </c>
      <c r="AB545" s="100"/>
      <c r="AC545" s="100" t="e">
        <f aca="false">HLOOKUP("POR Pin State",#REF!,MATCH($A545,#REF!,0),FALSE())</f>
        <v>#VALUE!</v>
      </c>
      <c r="AD545" s="186"/>
      <c r="AE545" s="187"/>
      <c r="AF545" s="187"/>
      <c r="AG545" s="187"/>
      <c r="AH545" s="188"/>
      <c r="AI545" s="188"/>
      <c r="AJ545" s="189"/>
      <c r="AK545" s="189"/>
      <c r="AL545" s="189"/>
      <c r="AM545" s="189"/>
      <c r="AN545" s="189"/>
      <c r="AO545" s="189"/>
      <c r="AP545" s="189"/>
      <c r="AQ545" s="194" t="s">
        <v>1237</v>
      </c>
      <c r="AR545" s="104"/>
      <c r="AS545" s="104"/>
      <c r="AT545" s="104"/>
      <c r="AU545" s="104"/>
      <c r="AV545" s="104"/>
      <c r="AW545" s="104"/>
      <c r="AX545" s="104"/>
      <c r="AY545" s="104"/>
      <c r="AZ545" s="104"/>
      <c r="BA545" s="104"/>
      <c r="BB545" s="162"/>
      <c r="BC545" s="104"/>
      <c r="BD545" s="214"/>
      <c r="BE545" s="213" t="s">
        <v>1238</v>
      </c>
      <c r="BF545" s="108" t="e">
        <f aca="false">VLOOKUP($A545,#REF!, 34, FALSE())</f>
        <v>#VALUE!</v>
      </c>
      <c r="BG545" s="418" t="e">
        <f aca="false">VLOOKUP($A545,#REF!, 22, FALSE())</f>
        <v>#VALUE!</v>
      </c>
      <c r="BH545" s="109"/>
    </row>
    <row r="546" s="193" customFormat="true" ht="12.75" hidden="false" customHeight="true" outlineLevel="0" collapsed="false">
      <c r="A546" s="1" t="s">
        <v>1239</v>
      </c>
      <c r="B546" s="86" t="e">
        <f aca="false">VLOOKUP($A546,#REF!, 34, FALSE())</f>
        <v>#VALUE!</v>
      </c>
      <c r="C546" s="87" t="str">
        <f aca="false">CONCATENATE("unused_",A546)</f>
        <v>unused_DDR_XM0_B2A_CLK_N</v>
      </c>
      <c r="D546" s="88" t="e">
        <f aca="false">IF(LEN(VLOOKUP($A546,#REF!,8,FALSE())),LEFT(VLOOKUP($A546,#REF!,8,FALSE()),LEN(VLOOKUP($A546,#REF!,8,FALSE()))-2),"")</f>
        <v>#VALUE!</v>
      </c>
      <c r="E546" s="89" t="e">
        <f aca="false">IF(LEN(VLOOKUP($A546,#REF!,4,FALSE())),IF(INDEX(#REF!,MATCH($A546,#REF!,0),1),LEFT(VLOOKUP($A546,#REF!,4,FALSE()),LEN(VLOOKUP($A546,#REF!,4,FALSE()))-2),CONCATENATE(LEFT(VLOOKUP($A546,#REF!,4,FALSE()),LEN(VLOOKUP($A546,#REF!,4,FALSE()))-2),"*")),"")</f>
        <v>#VALUE!</v>
      </c>
      <c r="F546" s="90" t="e">
        <f aca="false">IF(LEN(VLOOKUP($A546,#REF!,5,FALSE())),IF(INDEX(#REF!,MATCH($A546,#REF!,0),2),LEFT(VLOOKUP($A546,#REF!,5,FALSE()),LEN(VLOOKUP($A546,#REF!,5,FALSE()))-2),CONCATENATE(LEFT(VLOOKUP($A546,#REF!,5,FALSE()),LEN(VLOOKUP($A546,#REF!,5,FALSE()))-2),"*")),"")</f>
        <v>#VALUE!</v>
      </c>
      <c r="G546" s="90" t="e">
        <f aca="false">IF(LEN(VLOOKUP($A546,#REF!,6,FALSE())),IF(INDEX(#REF!,MATCH($A546,#REF!,0),3),LEFT(VLOOKUP($A546,#REF!,6,FALSE()),LEN(VLOOKUP($A546,#REF!,6,FALSE()))-2),CONCATENATE(LEFT(VLOOKUP($A546,#REF!,6,FALSE()),LEN(VLOOKUP($A546,#REF!,6,FALSE()))-2),"*")),"")</f>
        <v>#VALUE!</v>
      </c>
      <c r="H546" s="91" t="e">
        <f aca="false">IF(LEN(VLOOKUP($A546,#REF!,7,FALSE())),IF(INDEX(#REF!,MATCH($A546,#REF!,0),4),LEFT(VLOOKUP($A546,#REF!,7,FALSE()),LEN(VLOOKUP($A546,#REF!,7,FALSE()))-2),CONCATENATE(LEFT(VLOOKUP($A546,#REF!,7,FALSE()),LEN(VLOOKUP($A546,#REF!,7,FALSE()))-2),"*")),"")</f>
        <v>#VALUE!</v>
      </c>
      <c r="I546" s="92" t="e">
        <f aca="false">IF(LEN(VLOOKUP($A546,#REF!,8,FALSE())),UPPER(RIGHT(VLOOKUP($A546,#REF!,8,FALSE()), 1)),"")</f>
        <v>#VALUE!</v>
      </c>
      <c r="J546" s="90" t="e">
        <f aca="false">IF(LEN(VLOOKUP($A546,#REF!,4,FALSE())),UPPER(RIGHT(VLOOKUP($A546,#REF!,4,FALSE()), 1)),"")</f>
        <v>#VALUE!</v>
      </c>
      <c r="K546" s="90" t="e">
        <f aca="false">IF(LEN(VLOOKUP($A546,#REF!,5,FALSE())),UPPER(RIGHT(VLOOKUP($A546,#REF!,5,FALSE()), 1)),"")</f>
        <v>#VALUE!</v>
      </c>
      <c r="L546" s="90" t="e">
        <f aca="false">IF(LEN(VLOOKUP($A546,#REF!,6,FALSE())),UPPER(RIGHT(VLOOKUP($A546,#REF!,6,FALSE()), 1)),"")</f>
        <v>#VALUE!</v>
      </c>
      <c r="M546" s="91" t="e">
        <f aca="false">IF(LEN(VLOOKUP($A546,#REF!,7,FALSE())),UPPER(RIGHT(VLOOKUP($A546,#REF!,7,FALSE()), 1)),"")</f>
        <v>#VALUE!</v>
      </c>
      <c r="N546" s="185"/>
      <c r="O546" s="185"/>
      <c r="P546" s="185"/>
      <c r="Q546" s="185"/>
      <c r="R546" s="185"/>
      <c r="S546" s="100" t="e">
        <f aca="false">HLOOKUP("Device Tree Pin Name",#REF!,MATCH($A546,#REF!,0),FALSE())</f>
        <v>#VALUE!</v>
      </c>
      <c r="T546" s="95" t="e">
        <f aca="false">HLOOKUP("power rail",#REF!,MATCH($A546,#REF!,0),FALSE())</f>
        <v>#VALUE!</v>
      </c>
      <c r="U546" s="96" t="e">
        <f aca="false">HLOOKUP("Wake Capable",#REF!,MATCH($A546,#REF!,0),FALSE())</f>
        <v>#VALUE!</v>
      </c>
      <c r="V546" s="96" t="e">
        <f aca="false">HLOOKUP("Strap",#REF!,MATCH($A546,#REF!,0),FALSE())</f>
        <v>#VALUE!</v>
      </c>
      <c r="W546" s="96"/>
      <c r="X546" s="96"/>
      <c r="Y546" s="96"/>
      <c r="Z546" s="95"/>
      <c r="AA546" s="95" t="e">
        <f aca="false">HLOOKUP("Pad type",#REF!,MATCH($A546,#REF!,0),FALSE())</f>
        <v>#VALUE!</v>
      </c>
      <c r="AB546" s="100"/>
      <c r="AC546" s="100" t="e">
        <f aca="false">HLOOKUP("POR Pin State",#REF!,MATCH($A546,#REF!,0),FALSE())</f>
        <v>#VALUE!</v>
      </c>
      <c r="AD546" s="186"/>
      <c r="AE546" s="187"/>
      <c r="AF546" s="187"/>
      <c r="AG546" s="187"/>
      <c r="AH546" s="188"/>
      <c r="AI546" s="188"/>
      <c r="AJ546" s="189"/>
      <c r="AK546" s="189"/>
      <c r="AL546" s="189"/>
      <c r="AM546" s="189"/>
      <c r="AN546" s="189"/>
      <c r="AO546" s="189"/>
      <c r="AP546" s="189"/>
      <c r="AQ546" s="194" t="s">
        <v>1239</v>
      </c>
      <c r="AR546" s="104"/>
      <c r="AS546" s="104"/>
      <c r="AT546" s="104"/>
      <c r="AU546" s="104"/>
      <c r="AV546" s="104"/>
      <c r="AW546" s="104"/>
      <c r="AX546" s="104"/>
      <c r="AY546" s="104"/>
      <c r="AZ546" s="104"/>
      <c r="BA546" s="104"/>
      <c r="BB546" s="162"/>
      <c r="BC546" s="104"/>
      <c r="BD546" s="214"/>
      <c r="BE546" s="213" t="s">
        <v>1240</v>
      </c>
      <c r="BF546" s="108" t="e">
        <f aca="false">VLOOKUP($A546,#REF!, 34, FALSE())</f>
        <v>#VALUE!</v>
      </c>
      <c r="BG546" s="418" t="e">
        <f aca="false">VLOOKUP($A546,#REF!, 22, FALSE())</f>
        <v>#VALUE!</v>
      </c>
      <c r="BH546" s="109"/>
    </row>
    <row r="547" s="193" customFormat="true" ht="12.75" hidden="false" customHeight="true" outlineLevel="0" collapsed="false">
      <c r="A547" s="1" t="s">
        <v>1241</v>
      </c>
      <c r="B547" s="86" t="e">
        <f aca="false">VLOOKUP($A547,#REF!, 34, FALSE())</f>
        <v>#VALUE!</v>
      </c>
      <c r="C547" s="87" t="str">
        <f aca="false">CONCATENATE("unused_",A547)</f>
        <v>unused_DDR_XM0_B2B_CLK_P</v>
      </c>
      <c r="D547" s="88" t="e">
        <f aca="false">IF(LEN(VLOOKUP($A547,#REF!,8,FALSE())),LEFT(VLOOKUP($A547,#REF!,8,FALSE()),LEN(VLOOKUP($A547,#REF!,8,FALSE()))-2),"")</f>
        <v>#VALUE!</v>
      </c>
      <c r="E547" s="89" t="e">
        <f aca="false">IF(LEN(VLOOKUP($A547,#REF!,4,FALSE())),IF(INDEX(#REF!,MATCH($A547,#REF!,0),1),LEFT(VLOOKUP($A547,#REF!,4,FALSE()),LEN(VLOOKUP($A547,#REF!,4,FALSE()))-2),CONCATENATE(LEFT(VLOOKUP($A547,#REF!,4,FALSE()),LEN(VLOOKUP($A547,#REF!,4,FALSE()))-2),"*")),"")</f>
        <v>#VALUE!</v>
      </c>
      <c r="F547" s="90" t="e">
        <f aca="false">IF(LEN(VLOOKUP($A547,#REF!,5,FALSE())),IF(INDEX(#REF!,MATCH($A547,#REF!,0),2),LEFT(VLOOKUP($A547,#REF!,5,FALSE()),LEN(VLOOKUP($A547,#REF!,5,FALSE()))-2),CONCATENATE(LEFT(VLOOKUP($A547,#REF!,5,FALSE()),LEN(VLOOKUP($A547,#REF!,5,FALSE()))-2),"*")),"")</f>
        <v>#VALUE!</v>
      </c>
      <c r="G547" s="90" t="e">
        <f aca="false">IF(LEN(VLOOKUP($A547,#REF!,6,FALSE())),IF(INDEX(#REF!,MATCH($A547,#REF!,0),3),LEFT(VLOOKUP($A547,#REF!,6,FALSE()),LEN(VLOOKUP($A547,#REF!,6,FALSE()))-2),CONCATENATE(LEFT(VLOOKUP($A547,#REF!,6,FALSE()),LEN(VLOOKUP($A547,#REF!,6,FALSE()))-2),"*")),"")</f>
        <v>#VALUE!</v>
      </c>
      <c r="H547" s="91" t="e">
        <f aca="false">IF(LEN(VLOOKUP($A547,#REF!,7,FALSE())),IF(INDEX(#REF!,MATCH($A547,#REF!,0),4),LEFT(VLOOKUP($A547,#REF!,7,FALSE()),LEN(VLOOKUP($A547,#REF!,7,FALSE()))-2),CONCATENATE(LEFT(VLOOKUP($A547,#REF!,7,FALSE()),LEN(VLOOKUP($A547,#REF!,7,FALSE()))-2),"*")),"")</f>
        <v>#VALUE!</v>
      </c>
      <c r="I547" s="92" t="e">
        <f aca="false">IF(LEN(VLOOKUP($A547,#REF!,8,FALSE())),UPPER(RIGHT(VLOOKUP($A547,#REF!,8,FALSE()), 1)),"")</f>
        <v>#VALUE!</v>
      </c>
      <c r="J547" s="90" t="e">
        <f aca="false">IF(LEN(VLOOKUP($A547,#REF!,4,FALSE())),UPPER(RIGHT(VLOOKUP($A547,#REF!,4,FALSE()), 1)),"")</f>
        <v>#VALUE!</v>
      </c>
      <c r="K547" s="90" t="e">
        <f aca="false">IF(LEN(VLOOKUP($A547,#REF!,5,FALSE())),UPPER(RIGHT(VLOOKUP($A547,#REF!,5,FALSE()), 1)),"")</f>
        <v>#VALUE!</v>
      </c>
      <c r="L547" s="90" t="e">
        <f aca="false">IF(LEN(VLOOKUP($A547,#REF!,6,FALSE())),UPPER(RIGHT(VLOOKUP($A547,#REF!,6,FALSE()), 1)),"")</f>
        <v>#VALUE!</v>
      </c>
      <c r="M547" s="91" t="e">
        <f aca="false">IF(LEN(VLOOKUP($A547,#REF!,7,FALSE())),UPPER(RIGHT(VLOOKUP($A547,#REF!,7,FALSE()), 1)),"")</f>
        <v>#VALUE!</v>
      </c>
      <c r="N547" s="185"/>
      <c r="O547" s="185"/>
      <c r="P547" s="185"/>
      <c r="Q547" s="185"/>
      <c r="R547" s="185"/>
      <c r="S547" s="100" t="e">
        <f aca="false">HLOOKUP("Device Tree Pin Name",#REF!,MATCH($A547,#REF!,0),FALSE())</f>
        <v>#VALUE!</v>
      </c>
      <c r="T547" s="95" t="e">
        <f aca="false">HLOOKUP("power rail",#REF!,MATCH($A547,#REF!,0),FALSE())</f>
        <v>#VALUE!</v>
      </c>
      <c r="U547" s="96" t="e">
        <f aca="false">HLOOKUP("Wake Capable",#REF!,MATCH($A547,#REF!,0),FALSE())</f>
        <v>#VALUE!</v>
      </c>
      <c r="V547" s="96" t="e">
        <f aca="false">HLOOKUP("Strap",#REF!,MATCH($A547,#REF!,0),FALSE())</f>
        <v>#VALUE!</v>
      </c>
      <c r="W547" s="96"/>
      <c r="X547" s="96"/>
      <c r="Y547" s="96"/>
      <c r="Z547" s="95"/>
      <c r="AA547" s="95" t="e">
        <f aca="false">HLOOKUP("Pad type",#REF!,MATCH($A547,#REF!,0),FALSE())</f>
        <v>#VALUE!</v>
      </c>
      <c r="AB547" s="100"/>
      <c r="AC547" s="100" t="e">
        <f aca="false">HLOOKUP("POR Pin State",#REF!,MATCH($A547,#REF!,0),FALSE())</f>
        <v>#VALUE!</v>
      </c>
      <c r="AD547" s="186"/>
      <c r="AE547" s="187"/>
      <c r="AF547" s="187"/>
      <c r="AG547" s="187"/>
      <c r="AH547" s="188"/>
      <c r="AI547" s="188"/>
      <c r="AJ547" s="189"/>
      <c r="AK547" s="189"/>
      <c r="AL547" s="189"/>
      <c r="AM547" s="189"/>
      <c r="AN547" s="189"/>
      <c r="AO547" s="189"/>
      <c r="AP547" s="189"/>
      <c r="AQ547" s="194" t="s">
        <v>1241</v>
      </c>
      <c r="AR547" s="104"/>
      <c r="AS547" s="104"/>
      <c r="AT547" s="104"/>
      <c r="AU547" s="104"/>
      <c r="AV547" s="104"/>
      <c r="AW547" s="104"/>
      <c r="AX547" s="104"/>
      <c r="AY547" s="104"/>
      <c r="AZ547" s="104"/>
      <c r="BA547" s="104"/>
      <c r="BB547" s="162"/>
      <c r="BC547" s="104"/>
      <c r="BD547" s="214"/>
      <c r="BE547" s="213" t="s">
        <v>1242</v>
      </c>
      <c r="BF547" s="108" t="e">
        <f aca="false">VLOOKUP($A547,#REF!, 34, FALSE())</f>
        <v>#VALUE!</v>
      </c>
      <c r="BG547" s="418" t="e">
        <f aca="false">VLOOKUP($A547,#REF!, 22, FALSE())</f>
        <v>#VALUE!</v>
      </c>
      <c r="BH547" s="109"/>
    </row>
    <row r="548" s="193" customFormat="true" ht="12.75" hidden="false" customHeight="true" outlineLevel="0" collapsed="false">
      <c r="A548" s="133" t="s">
        <v>1243</v>
      </c>
      <c r="B548" s="86" t="e">
        <f aca="false">VLOOKUP($A548,#REF!, 34, FALSE())</f>
        <v>#VALUE!</v>
      </c>
      <c r="C548" s="87" t="str">
        <f aca="false">CONCATENATE("unused_",A548)</f>
        <v>unused_DDR_XM0_B2B_CLK_N</v>
      </c>
      <c r="D548" s="88" t="e">
        <f aca="false">IF(LEN(VLOOKUP($A548,#REF!,8,FALSE())),LEFT(VLOOKUP($A548,#REF!,8,FALSE()),LEN(VLOOKUP($A548,#REF!,8,FALSE()))-2),"")</f>
        <v>#VALUE!</v>
      </c>
      <c r="E548" s="89" t="e">
        <f aca="false">IF(LEN(VLOOKUP($A548,#REF!,4,FALSE())),IF(INDEX(#REF!,MATCH($A548,#REF!,0),1),LEFT(VLOOKUP($A548,#REF!,4,FALSE()),LEN(VLOOKUP($A548,#REF!,4,FALSE()))-2),CONCATENATE(LEFT(VLOOKUP($A548,#REF!,4,FALSE()),LEN(VLOOKUP($A548,#REF!,4,FALSE()))-2),"*")),"")</f>
        <v>#VALUE!</v>
      </c>
      <c r="F548" s="90" t="e">
        <f aca="false">IF(LEN(VLOOKUP($A548,#REF!,5,FALSE())),IF(INDEX(#REF!,MATCH($A548,#REF!,0),2),LEFT(VLOOKUP($A548,#REF!,5,FALSE()),LEN(VLOOKUP($A548,#REF!,5,FALSE()))-2),CONCATENATE(LEFT(VLOOKUP($A548,#REF!,5,FALSE()),LEN(VLOOKUP($A548,#REF!,5,FALSE()))-2),"*")),"")</f>
        <v>#VALUE!</v>
      </c>
      <c r="G548" s="90" t="e">
        <f aca="false">IF(LEN(VLOOKUP($A548,#REF!,6,FALSE())),IF(INDEX(#REF!,MATCH($A548,#REF!,0),3),LEFT(VLOOKUP($A548,#REF!,6,FALSE()),LEN(VLOOKUP($A548,#REF!,6,FALSE()))-2),CONCATENATE(LEFT(VLOOKUP($A548,#REF!,6,FALSE()),LEN(VLOOKUP($A548,#REF!,6,FALSE()))-2),"*")),"")</f>
        <v>#VALUE!</v>
      </c>
      <c r="H548" s="91" t="e">
        <f aca="false">IF(LEN(VLOOKUP($A548,#REF!,7,FALSE())),IF(INDEX(#REF!,MATCH($A548,#REF!,0),4),LEFT(VLOOKUP($A548,#REF!,7,FALSE()),LEN(VLOOKUP($A548,#REF!,7,FALSE()))-2),CONCATENATE(LEFT(VLOOKUP($A548,#REF!,7,FALSE()),LEN(VLOOKUP($A548,#REF!,7,FALSE()))-2),"*")),"")</f>
        <v>#VALUE!</v>
      </c>
      <c r="I548" s="92" t="e">
        <f aca="false">IF(LEN(VLOOKUP($A548,#REF!,8,FALSE())),UPPER(RIGHT(VLOOKUP($A548,#REF!,8,FALSE()), 1)),"")</f>
        <v>#VALUE!</v>
      </c>
      <c r="J548" s="90" t="e">
        <f aca="false">IF(LEN(VLOOKUP($A548,#REF!,4,FALSE())),UPPER(RIGHT(VLOOKUP($A548,#REF!,4,FALSE()), 1)),"")</f>
        <v>#VALUE!</v>
      </c>
      <c r="K548" s="90" t="e">
        <f aca="false">IF(LEN(VLOOKUP($A548,#REF!,5,FALSE())),UPPER(RIGHT(VLOOKUP($A548,#REF!,5,FALSE()), 1)),"")</f>
        <v>#VALUE!</v>
      </c>
      <c r="L548" s="90" t="e">
        <f aca="false">IF(LEN(VLOOKUP($A548,#REF!,6,FALSE())),UPPER(RIGHT(VLOOKUP($A548,#REF!,6,FALSE()), 1)),"")</f>
        <v>#VALUE!</v>
      </c>
      <c r="M548" s="91" t="e">
        <f aca="false">IF(LEN(VLOOKUP($A548,#REF!,7,FALSE())),UPPER(RIGHT(VLOOKUP($A548,#REF!,7,FALSE()), 1)),"")</f>
        <v>#VALUE!</v>
      </c>
      <c r="N548" s="185"/>
      <c r="O548" s="185"/>
      <c r="P548" s="185"/>
      <c r="Q548" s="185"/>
      <c r="R548" s="185"/>
      <c r="S548" s="100" t="e">
        <f aca="false">HLOOKUP("Device Tree Pin Name",#REF!,MATCH($A548,#REF!,0),FALSE())</f>
        <v>#VALUE!</v>
      </c>
      <c r="T548" s="95" t="e">
        <f aca="false">HLOOKUP("power rail",#REF!,MATCH($A548,#REF!,0),FALSE())</f>
        <v>#VALUE!</v>
      </c>
      <c r="U548" s="96" t="e">
        <f aca="false">HLOOKUP("Wake Capable",#REF!,MATCH($A548,#REF!,0),FALSE())</f>
        <v>#VALUE!</v>
      </c>
      <c r="V548" s="96" t="e">
        <f aca="false">HLOOKUP("Strap",#REF!,MATCH($A548,#REF!,0),FALSE())</f>
        <v>#VALUE!</v>
      </c>
      <c r="W548" s="96"/>
      <c r="X548" s="96"/>
      <c r="Y548" s="96"/>
      <c r="Z548" s="95"/>
      <c r="AA548" s="95" t="e">
        <f aca="false">HLOOKUP("Pad type",#REF!,MATCH($A548,#REF!,0),FALSE())</f>
        <v>#VALUE!</v>
      </c>
      <c r="AB548" s="100"/>
      <c r="AC548" s="100" t="e">
        <f aca="false">HLOOKUP("POR Pin State",#REF!,MATCH($A548,#REF!,0),FALSE())</f>
        <v>#VALUE!</v>
      </c>
      <c r="AD548" s="186"/>
      <c r="AE548" s="187"/>
      <c r="AF548" s="187"/>
      <c r="AG548" s="187"/>
      <c r="AH548" s="188"/>
      <c r="AI548" s="188"/>
      <c r="AJ548" s="189"/>
      <c r="AK548" s="189"/>
      <c r="AL548" s="189"/>
      <c r="AM548" s="189"/>
      <c r="AN548" s="189"/>
      <c r="AO548" s="189"/>
      <c r="AP548" s="189"/>
      <c r="AQ548" s="194" t="s">
        <v>1243</v>
      </c>
      <c r="AR548" s="104"/>
      <c r="AS548" s="104"/>
      <c r="AT548" s="104"/>
      <c r="AU548" s="104"/>
      <c r="AV548" s="104"/>
      <c r="AW548" s="104"/>
      <c r="AX548" s="104"/>
      <c r="AY548" s="104"/>
      <c r="AZ548" s="104"/>
      <c r="BA548" s="104"/>
      <c r="BB548" s="162"/>
      <c r="BC548" s="104"/>
      <c r="BD548" s="214"/>
      <c r="BE548" s="213" t="s">
        <v>1244</v>
      </c>
      <c r="BF548" s="108" t="e">
        <f aca="false">VLOOKUP($A548,#REF!, 34, FALSE())</f>
        <v>#VALUE!</v>
      </c>
      <c r="BG548" s="418" t="e">
        <f aca="false">VLOOKUP($A548,#REF!, 22, FALSE())</f>
        <v>#VALUE!</v>
      </c>
      <c r="BH548" s="109"/>
    </row>
    <row r="549" s="193" customFormat="true" ht="12.75" hidden="false" customHeight="true" outlineLevel="0" collapsed="false">
      <c r="A549" s="133" t="s">
        <v>1245</v>
      </c>
      <c r="B549" s="86" t="e">
        <f aca="false">VLOOKUP($A549,#REF!, 34, FALSE())</f>
        <v>#VALUE!</v>
      </c>
      <c r="C549" s="87" t="str">
        <f aca="false">CONCATENATE("unused_",A549)</f>
        <v>unused_DDR_XM0_B3D0</v>
      </c>
      <c r="D549" s="88" t="e">
        <f aca="false">IF(LEN(VLOOKUP($A549,#REF!,8,FALSE())),LEFT(VLOOKUP($A549,#REF!,8,FALSE()),LEN(VLOOKUP($A549,#REF!,8,FALSE()))-2),"")</f>
        <v>#VALUE!</v>
      </c>
      <c r="E549" s="89" t="e">
        <f aca="false">IF(LEN(VLOOKUP($A549,#REF!,4,FALSE())),IF(INDEX(#REF!,MATCH($A549,#REF!,0),1),LEFT(VLOOKUP($A549,#REF!,4,FALSE()),LEN(VLOOKUP($A549,#REF!,4,FALSE()))-2),CONCATENATE(LEFT(VLOOKUP($A549,#REF!,4,FALSE()),LEN(VLOOKUP($A549,#REF!,4,FALSE()))-2),"*")),"")</f>
        <v>#VALUE!</v>
      </c>
      <c r="F549" s="90" t="e">
        <f aca="false">IF(LEN(VLOOKUP($A549,#REF!,5,FALSE())),IF(INDEX(#REF!,MATCH($A549,#REF!,0),2),LEFT(VLOOKUP($A549,#REF!,5,FALSE()),LEN(VLOOKUP($A549,#REF!,5,FALSE()))-2),CONCATENATE(LEFT(VLOOKUP($A549,#REF!,5,FALSE()),LEN(VLOOKUP($A549,#REF!,5,FALSE()))-2),"*")),"")</f>
        <v>#VALUE!</v>
      </c>
      <c r="G549" s="90" t="e">
        <f aca="false">IF(LEN(VLOOKUP($A549,#REF!,6,FALSE())),IF(INDEX(#REF!,MATCH($A549,#REF!,0),3),LEFT(VLOOKUP($A549,#REF!,6,FALSE()),LEN(VLOOKUP($A549,#REF!,6,FALSE()))-2),CONCATENATE(LEFT(VLOOKUP($A549,#REF!,6,FALSE()),LEN(VLOOKUP($A549,#REF!,6,FALSE()))-2),"*")),"")</f>
        <v>#VALUE!</v>
      </c>
      <c r="H549" s="91" t="e">
        <f aca="false">IF(LEN(VLOOKUP($A549,#REF!,7,FALSE())),IF(INDEX(#REF!,MATCH($A549,#REF!,0),4),LEFT(VLOOKUP($A549,#REF!,7,FALSE()),LEN(VLOOKUP($A549,#REF!,7,FALSE()))-2),CONCATENATE(LEFT(VLOOKUP($A549,#REF!,7,FALSE()),LEN(VLOOKUP($A549,#REF!,7,FALSE()))-2),"*")),"")</f>
        <v>#VALUE!</v>
      </c>
      <c r="I549" s="92" t="e">
        <f aca="false">IF(LEN(VLOOKUP($A549,#REF!,8,FALSE())),UPPER(RIGHT(VLOOKUP($A549,#REF!,8,FALSE()), 1)),"")</f>
        <v>#VALUE!</v>
      </c>
      <c r="J549" s="90" t="e">
        <f aca="false">IF(LEN(VLOOKUP($A549,#REF!,4,FALSE())),UPPER(RIGHT(VLOOKUP($A549,#REF!,4,FALSE()), 1)),"")</f>
        <v>#VALUE!</v>
      </c>
      <c r="K549" s="90" t="e">
        <f aca="false">IF(LEN(VLOOKUP($A549,#REF!,5,FALSE())),UPPER(RIGHT(VLOOKUP($A549,#REF!,5,FALSE()), 1)),"")</f>
        <v>#VALUE!</v>
      </c>
      <c r="L549" s="90" t="e">
        <f aca="false">IF(LEN(VLOOKUP($A549,#REF!,6,FALSE())),UPPER(RIGHT(VLOOKUP($A549,#REF!,6,FALSE()), 1)),"")</f>
        <v>#VALUE!</v>
      </c>
      <c r="M549" s="91" t="e">
        <f aca="false">IF(LEN(VLOOKUP($A549,#REF!,7,FALSE())),UPPER(RIGHT(VLOOKUP($A549,#REF!,7,FALSE()), 1)),"")</f>
        <v>#VALUE!</v>
      </c>
      <c r="N549" s="185"/>
      <c r="O549" s="185"/>
      <c r="P549" s="185"/>
      <c r="Q549" s="185"/>
      <c r="R549" s="185"/>
      <c r="S549" s="100" t="e">
        <f aca="false">HLOOKUP("Device Tree Pin Name",#REF!,MATCH($A549,#REF!,0),FALSE())</f>
        <v>#VALUE!</v>
      </c>
      <c r="T549" s="95" t="e">
        <f aca="false">HLOOKUP("power rail",#REF!,MATCH($A549,#REF!,0),FALSE())</f>
        <v>#VALUE!</v>
      </c>
      <c r="U549" s="96" t="e">
        <f aca="false">HLOOKUP("Wake Capable",#REF!,MATCH($A549,#REF!,0),FALSE())</f>
        <v>#VALUE!</v>
      </c>
      <c r="V549" s="96" t="e">
        <f aca="false">HLOOKUP("Strap",#REF!,MATCH($A549,#REF!,0),FALSE())</f>
        <v>#VALUE!</v>
      </c>
      <c r="W549" s="96"/>
      <c r="X549" s="96"/>
      <c r="Y549" s="96"/>
      <c r="Z549" s="95"/>
      <c r="AA549" s="95" t="e">
        <f aca="false">HLOOKUP("Pad type",#REF!,MATCH($A549,#REF!,0),FALSE())</f>
        <v>#VALUE!</v>
      </c>
      <c r="AB549" s="100"/>
      <c r="AC549" s="100" t="e">
        <f aca="false">HLOOKUP("POR Pin State",#REF!,MATCH($A549,#REF!,0),FALSE())</f>
        <v>#VALUE!</v>
      </c>
      <c r="AD549" s="186"/>
      <c r="AE549" s="187"/>
      <c r="AF549" s="187"/>
      <c r="AG549" s="187"/>
      <c r="AH549" s="188"/>
      <c r="AI549" s="188"/>
      <c r="AJ549" s="189"/>
      <c r="AK549" s="189"/>
      <c r="AL549" s="189"/>
      <c r="AM549" s="189"/>
      <c r="AN549" s="189"/>
      <c r="AO549" s="189"/>
      <c r="AP549" s="189"/>
      <c r="AQ549" s="194" t="s">
        <v>1246</v>
      </c>
      <c r="AR549" s="104"/>
      <c r="AS549" s="104"/>
      <c r="AT549" s="104"/>
      <c r="AU549" s="104"/>
      <c r="AV549" s="104"/>
      <c r="AW549" s="104"/>
      <c r="AX549" s="104"/>
      <c r="AY549" s="104"/>
      <c r="AZ549" s="104"/>
      <c r="BA549" s="104"/>
      <c r="BB549" s="162"/>
      <c r="BC549" s="104"/>
      <c r="BD549" s="214"/>
      <c r="BE549" s="213" t="s">
        <v>1247</v>
      </c>
      <c r="BF549" s="108" t="e">
        <f aca="false">VLOOKUP($A549,#REF!, 34, FALSE())</f>
        <v>#VALUE!</v>
      </c>
      <c r="BG549" s="418" t="e">
        <f aca="false">VLOOKUP($A549,#REF!, 22, FALSE())</f>
        <v>#VALUE!</v>
      </c>
      <c r="BH549" s="109"/>
    </row>
    <row r="550" s="193" customFormat="true" ht="12.75" hidden="false" customHeight="true" outlineLevel="0" collapsed="false">
      <c r="A550" s="133" t="s">
        <v>1248</v>
      </c>
      <c r="B550" s="86" t="e">
        <f aca="false">VLOOKUP($A550,#REF!, 34, FALSE())</f>
        <v>#VALUE!</v>
      </c>
      <c r="C550" s="87" t="str">
        <f aca="false">CONCATENATE("unused_",A550)</f>
        <v>unused_DDR_XM0_B3D1</v>
      </c>
      <c r="D550" s="88" t="e">
        <f aca="false">IF(LEN(VLOOKUP($A550,#REF!,8,FALSE())),LEFT(VLOOKUP($A550,#REF!,8,FALSE()),LEN(VLOOKUP($A550,#REF!,8,FALSE()))-2),"")</f>
        <v>#VALUE!</v>
      </c>
      <c r="E550" s="89" t="e">
        <f aca="false">IF(LEN(VLOOKUP($A550,#REF!,4,FALSE())),IF(INDEX(#REF!,MATCH($A550,#REF!,0),1),LEFT(VLOOKUP($A550,#REF!,4,FALSE()),LEN(VLOOKUP($A550,#REF!,4,FALSE()))-2),CONCATENATE(LEFT(VLOOKUP($A550,#REF!,4,FALSE()),LEN(VLOOKUP($A550,#REF!,4,FALSE()))-2),"*")),"")</f>
        <v>#VALUE!</v>
      </c>
      <c r="F550" s="90" t="e">
        <f aca="false">IF(LEN(VLOOKUP($A550,#REF!,5,FALSE())),IF(INDEX(#REF!,MATCH($A550,#REF!,0),2),LEFT(VLOOKUP($A550,#REF!,5,FALSE()),LEN(VLOOKUP($A550,#REF!,5,FALSE()))-2),CONCATENATE(LEFT(VLOOKUP($A550,#REF!,5,FALSE()),LEN(VLOOKUP($A550,#REF!,5,FALSE()))-2),"*")),"")</f>
        <v>#VALUE!</v>
      </c>
      <c r="G550" s="90" t="e">
        <f aca="false">IF(LEN(VLOOKUP($A550,#REF!,6,FALSE())),IF(INDEX(#REF!,MATCH($A550,#REF!,0),3),LEFT(VLOOKUP($A550,#REF!,6,FALSE()),LEN(VLOOKUP($A550,#REF!,6,FALSE()))-2),CONCATENATE(LEFT(VLOOKUP($A550,#REF!,6,FALSE()),LEN(VLOOKUP($A550,#REF!,6,FALSE()))-2),"*")),"")</f>
        <v>#VALUE!</v>
      </c>
      <c r="H550" s="91" t="e">
        <f aca="false">IF(LEN(VLOOKUP($A550,#REF!,7,FALSE())),IF(INDEX(#REF!,MATCH($A550,#REF!,0),4),LEFT(VLOOKUP($A550,#REF!,7,FALSE()),LEN(VLOOKUP($A550,#REF!,7,FALSE()))-2),CONCATENATE(LEFT(VLOOKUP($A550,#REF!,7,FALSE()),LEN(VLOOKUP($A550,#REF!,7,FALSE()))-2),"*")),"")</f>
        <v>#VALUE!</v>
      </c>
      <c r="I550" s="92" t="e">
        <f aca="false">IF(LEN(VLOOKUP($A550,#REF!,8,FALSE())),UPPER(RIGHT(VLOOKUP($A550,#REF!,8,FALSE()), 1)),"")</f>
        <v>#VALUE!</v>
      </c>
      <c r="J550" s="90" t="e">
        <f aca="false">IF(LEN(VLOOKUP($A550,#REF!,4,FALSE())),UPPER(RIGHT(VLOOKUP($A550,#REF!,4,FALSE()), 1)),"")</f>
        <v>#VALUE!</v>
      </c>
      <c r="K550" s="90" t="e">
        <f aca="false">IF(LEN(VLOOKUP($A550,#REF!,5,FALSE())),UPPER(RIGHT(VLOOKUP($A550,#REF!,5,FALSE()), 1)),"")</f>
        <v>#VALUE!</v>
      </c>
      <c r="L550" s="90" t="e">
        <f aca="false">IF(LEN(VLOOKUP($A550,#REF!,6,FALSE())),UPPER(RIGHT(VLOOKUP($A550,#REF!,6,FALSE()), 1)),"")</f>
        <v>#VALUE!</v>
      </c>
      <c r="M550" s="91" t="e">
        <f aca="false">IF(LEN(VLOOKUP($A550,#REF!,7,FALSE())),UPPER(RIGHT(VLOOKUP($A550,#REF!,7,FALSE()), 1)),"")</f>
        <v>#VALUE!</v>
      </c>
      <c r="N550" s="185"/>
      <c r="O550" s="185"/>
      <c r="P550" s="185"/>
      <c r="Q550" s="185"/>
      <c r="R550" s="185"/>
      <c r="S550" s="100" t="e">
        <f aca="false">HLOOKUP("Device Tree Pin Name",#REF!,MATCH($A550,#REF!,0),FALSE())</f>
        <v>#VALUE!</v>
      </c>
      <c r="T550" s="95" t="e">
        <f aca="false">HLOOKUP("power rail",#REF!,MATCH($A550,#REF!,0),FALSE())</f>
        <v>#VALUE!</v>
      </c>
      <c r="U550" s="96" t="e">
        <f aca="false">HLOOKUP("Wake Capable",#REF!,MATCH($A550,#REF!,0),FALSE())</f>
        <v>#VALUE!</v>
      </c>
      <c r="V550" s="96" t="e">
        <f aca="false">HLOOKUP("Strap",#REF!,MATCH($A550,#REF!,0),FALSE())</f>
        <v>#VALUE!</v>
      </c>
      <c r="W550" s="96"/>
      <c r="X550" s="96"/>
      <c r="Y550" s="96"/>
      <c r="Z550" s="95"/>
      <c r="AA550" s="95" t="e">
        <f aca="false">HLOOKUP("Pad type",#REF!,MATCH($A550,#REF!,0),FALSE())</f>
        <v>#VALUE!</v>
      </c>
      <c r="AB550" s="100"/>
      <c r="AC550" s="100" t="e">
        <f aca="false">HLOOKUP("POR Pin State",#REF!,MATCH($A550,#REF!,0),FALSE())</f>
        <v>#VALUE!</v>
      </c>
      <c r="AD550" s="186"/>
      <c r="AE550" s="187"/>
      <c r="AF550" s="187"/>
      <c r="AG550" s="187"/>
      <c r="AH550" s="188"/>
      <c r="AI550" s="188"/>
      <c r="AJ550" s="189"/>
      <c r="AK550" s="189"/>
      <c r="AL550" s="189"/>
      <c r="AM550" s="189"/>
      <c r="AN550" s="189"/>
      <c r="AO550" s="189"/>
      <c r="AP550" s="189"/>
      <c r="AQ550" s="194" t="s">
        <v>1249</v>
      </c>
      <c r="AR550" s="104"/>
      <c r="AS550" s="104"/>
      <c r="AT550" s="104"/>
      <c r="AU550" s="104"/>
      <c r="AV550" s="104"/>
      <c r="AW550" s="104"/>
      <c r="AX550" s="104"/>
      <c r="AY550" s="104"/>
      <c r="AZ550" s="104"/>
      <c r="BA550" s="104"/>
      <c r="BB550" s="162"/>
      <c r="BC550" s="104"/>
      <c r="BD550" s="214"/>
      <c r="BE550" s="213" t="s">
        <v>1250</v>
      </c>
      <c r="BF550" s="108" t="e">
        <f aca="false">VLOOKUP($A550,#REF!, 34, FALSE())</f>
        <v>#VALUE!</v>
      </c>
      <c r="BG550" s="418" t="e">
        <f aca="false">VLOOKUP($A550,#REF!, 22, FALSE())</f>
        <v>#VALUE!</v>
      </c>
      <c r="BH550" s="109"/>
    </row>
    <row r="551" s="193" customFormat="true" ht="12.75" hidden="false" customHeight="true" outlineLevel="0" collapsed="false">
      <c r="A551" s="133" t="s">
        <v>1251</v>
      </c>
      <c r="B551" s="86" t="e">
        <f aca="false">VLOOKUP($A551,#REF!, 34, FALSE())</f>
        <v>#VALUE!</v>
      </c>
      <c r="C551" s="87" t="str">
        <f aca="false">CONCATENATE("unused_",A551)</f>
        <v>unused_DDR_XM0_B3D2</v>
      </c>
      <c r="D551" s="88" t="e">
        <f aca="false">IF(LEN(VLOOKUP($A551,#REF!,8,FALSE())),LEFT(VLOOKUP($A551,#REF!,8,FALSE()),LEN(VLOOKUP($A551,#REF!,8,FALSE()))-2),"")</f>
        <v>#VALUE!</v>
      </c>
      <c r="E551" s="89" t="e">
        <f aca="false">IF(LEN(VLOOKUP($A551,#REF!,4,FALSE())),IF(INDEX(#REF!,MATCH($A551,#REF!,0),1),LEFT(VLOOKUP($A551,#REF!,4,FALSE()),LEN(VLOOKUP($A551,#REF!,4,FALSE()))-2),CONCATENATE(LEFT(VLOOKUP($A551,#REF!,4,FALSE()),LEN(VLOOKUP($A551,#REF!,4,FALSE()))-2),"*")),"")</f>
        <v>#VALUE!</v>
      </c>
      <c r="F551" s="90" t="e">
        <f aca="false">IF(LEN(VLOOKUP($A551,#REF!,5,FALSE())),IF(INDEX(#REF!,MATCH($A551,#REF!,0),2),LEFT(VLOOKUP($A551,#REF!,5,FALSE()),LEN(VLOOKUP($A551,#REF!,5,FALSE()))-2),CONCATENATE(LEFT(VLOOKUP($A551,#REF!,5,FALSE()),LEN(VLOOKUP($A551,#REF!,5,FALSE()))-2),"*")),"")</f>
        <v>#VALUE!</v>
      </c>
      <c r="G551" s="90" t="e">
        <f aca="false">IF(LEN(VLOOKUP($A551,#REF!,6,FALSE())),IF(INDEX(#REF!,MATCH($A551,#REF!,0),3),LEFT(VLOOKUP($A551,#REF!,6,FALSE()),LEN(VLOOKUP($A551,#REF!,6,FALSE()))-2),CONCATENATE(LEFT(VLOOKUP($A551,#REF!,6,FALSE()),LEN(VLOOKUP($A551,#REF!,6,FALSE()))-2),"*")),"")</f>
        <v>#VALUE!</v>
      </c>
      <c r="H551" s="91" t="e">
        <f aca="false">IF(LEN(VLOOKUP($A551,#REF!,7,FALSE())),IF(INDEX(#REF!,MATCH($A551,#REF!,0),4),LEFT(VLOOKUP($A551,#REF!,7,FALSE()),LEN(VLOOKUP($A551,#REF!,7,FALSE()))-2),CONCATENATE(LEFT(VLOOKUP($A551,#REF!,7,FALSE()),LEN(VLOOKUP($A551,#REF!,7,FALSE()))-2),"*")),"")</f>
        <v>#VALUE!</v>
      </c>
      <c r="I551" s="92" t="e">
        <f aca="false">IF(LEN(VLOOKUP($A551,#REF!,8,FALSE())),UPPER(RIGHT(VLOOKUP($A551,#REF!,8,FALSE()), 1)),"")</f>
        <v>#VALUE!</v>
      </c>
      <c r="J551" s="90" t="e">
        <f aca="false">IF(LEN(VLOOKUP($A551,#REF!,4,FALSE())),UPPER(RIGHT(VLOOKUP($A551,#REF!,4,FALSE()), 1)),"")</f>
        <v>#VALUE!</v>
      </c>
      <c r="K551" s="90" t="e">
        <f aca="false">IF(LEN(VLOOKUP($A551,#REF!,5,FALSE())),UPPER(RIGHT(VLOOKUP($A551,#REF!,5,FALSE()), 1)),"")</f>
        <v>#VALUE!</v>
      </c>
      <c r="L551" s="90" t="e">
        <f aca="false">IF(LEN(VLOOKUP($A551,#REF!,6,FALSE())),UPPER(RIGHT(VLOOKUP($A551,#REF!,6,FALSE()), 1)),"")</f>
        <v>#VALUE!</v>
      </c>
      <c r="M551" s="91" t="e">
        <f aca="false">IF(LEN(VLOOKUP($A551,#REF!,7,FALSE())),UPPER(RIGHT(VLOOKUP($A551,#REF!,7,FALSE()), 1)),"")</f>
        <v>#VALUE!</v>
      </c>
      <c r="N551" s="185"/>
      <c r="O551" s="185"/>
      <c r="P551" s="185"/>
      <c r="Q551" s="185"/>
      <c r="R551" s="185"/>
      <c r="S551" s="100" t="e">
        <f aca="false">HLOOKUP("Device Tree Pin Name",#REF!,MATCH($A551,#REF!,0),FALSE())</f>
        <v>#VALUE!</v>
      </c>
      <c r="T551" s="95" t="e">
        <f aca="false">HLOOKUP("power rail",#REF!,MATCH($A551,#REF!,0),FALSE())</f>
        <v>#VALUE!</v>
      </c>
      <c r="U551" s="96" t="e">
        <f aca="false">HLOOKUP("Wake Capable",#REF!,MATCH($A551,#REF!,0),FALSE())</f>
        <v>#VALUE!</v>
      </c>
      <c r="V551" s="96" t="e">
        <f aca="false">HLOOKUP("Strap",#REF!,MATCH($A551,#REF!,0),FALSE())</f>
        <v>#VALUE!</v>
      </c>
      <c r="W551" s="96"/>
      <c r="X551" s="96"/>
      <c r="Y551" s="96"/>
      <c r="Z551" s="95"/>
      <c r="AA551" s="95" t="e">
        <f aca="false">HLOOKUP("Pad type",#REF!,MATCH($A551,#REF!,0),FALSE())</f>
        <v>#VALUE!</v>
      </c>
      <c r="AB551" s="100"/>
      <c r="AC551" s="100" t="e">
        <f aca="false">HLOOKUP("POR Pin State",#REF!,MATCH($A551,#REF!,0),FALSE())</f>
        <v>#VALUE!</v>
      </c>
      <c r="AD551" s="186"/>
      <c r="AE551" s="187"/>
      <c r="AF551" s="187"/>
      <c r="AG551" s="187"/>
      <c r="AH551" s="188"/>
      <c r="AI551" s="188"/>
      <c r="AJ551" s="189"/>
      <c r="AK551" s="189"/>
      <c r="AL551" s="189"/>
      <c r="AM551" s="189"/>
      <c r="AN551" s="189"/>
      <c r="AO551" s="189"/>
      <c r="AP551" s="189"/>
      <c r="AQ551" s="194" t="s">
        <v>1252</v>
      </c>
      <c r="AR551" s="104"/>
      <c r="AS551" s="104"/>
      <c r="AT551" s="104"/>
      <c r="AU551" s="104"/>
      <c r="AV551" s="104"/>
      <c r="AW551" s="104"/>
      <c r="AX551" s="104"/>
      <c r="AY551" s="104"/>
      <c r="AZ551" s="104"/>
      <c r="BA551" s="104"/>
      <c r="BB551" s="162"/>
      <c r="BC551" s="104"/>
      <c r="BD551" s="214"/>
      <c r="BE551" s="213" t="s">
        <v>1253</v>
      </c>
      <c r="BF551" s="108" t="e">
        <f aca="false">VLOOKUP($A551,#REF!, 34, FALSE())</f>
        <v>#VALUE!</v>
      </c>
      <c r="BG551" s="418" t="e">
        <f aca="false">VLOOKUP($A551,#REF!, 22, FALSE())</f>
        <v>#VALUE!</v>
      </c>
      <c r="BH551" s="109"/>
    </row>
    <row r="552" s="193" customFormat="true" ht="12.75" hidden="false" customHeight="true" outlineLevel="0" collapsed="false">
      <c r="A552" s="133" t="s">
        <v>1254</v>
      </c>
      <c r="B552" s="86" t="e">
        <f aca="false">VLOOKUP($A552,#REF!, 34, FALSE())</f>
        <v>#VALUE!</v>
      </c>
      <c r="C552" s="87" t="str">
        <f aca="false">CONCATENATE("unused_",A552)</f>
        <v>unused_DDR_XM0_B3D3</v>
      </c>
      <c r="D552" s="88" t="e">
        <f aca="false">IF(LEN(VLOOKUP($A552,#REF!,8,FALSE())),LEFT(VLOOKUP($A552,#REF!,8,FALSE()),LEN(VLOOKUP($A552,#REF!,8,FALSE()))-2),"")</f>
        <v>#VALUE!</v>
      </c>
      <c r="E552" s="89" t="e">
        <f aca="false">IF(LEN(VLOOKUP($A552,#REF!,4,FALSE())),IF(INDEX(#REF!,MATCH($A552,#REF!,0),1),LEFT(VLOOKUP($A552,#REF!,4,FALSE()),LEN(VLOOKUP($A552,#REF!,4,FALSE()))-2),CONCATENATE(LEFT(VLOOKUP($A552,#REF!,4,FALSE()),LEN(VLOOKUP($A552,#REF!,4,FALSE()))-2),"*")),"")</f>
        <v>#VALUE!</v>
      </c>
      <c r="F552" s="90" t="e">
        <f aca="false">IF(LEN(VLOOKUP($A552,#REF!,5,FALSE())),IF(INDEX(#REF!,MATCH($A552,#REF!,0),2),LEFT(VLOOKUP($A552,#REF!,5,FALSE()),LEN(VLOOKUP($A552,#REF!,5,FALSE()))-2),CONCATENATE(LEFT(VLOOKUP($A552,#REF!,5,FALSE()),LEN(VLOOKUP($A552,#REF!,5,FALSE()))-2),"*")),"")</f>
        <v>#VALUE!</v>
      </c>
      <c r="G552" s="90" t="e">
        <f aca="false">IF(LEN(VLOOKUP($A552,#REF!,6,FALSE())),IF(INDEX(#REF!,MATCH($A552,#REF!,0),3),LEFT(VLOOKUP($A552,#REF!,6,FALSE()),LEN(VLOOKUP($A552,#REF!,6,FALSE()))-2),CONCATENATE(LEFT(VLOOKUP($A552,#REF!,6,FALSE()),LEN(VLOOKUP($A552,#REF!,6,FALSE()))-2),"*")),"")</f>
        <v>#VALUE!</v>
      </c>
      <c r="H552" s="91" t="e">
        <f aca="false">IF(LEN(VLOOKUP($A552,#REF!,7,FALSE())),IF(INDEX(#REF!,MATCH($A552,#REF!,0),4),LEFT(VLOOKUP($A552,#REF!,7,FALSE()),LEN(VLOOKUP($A552,#REF!,7,FALSE()))-2),CONCATENATE(LEFT(VLOOKUP($A552,#REF!,7,FALSE()),LEN(VLOOKUP($A552,#REF!,7,FALSE()))-2),"*")),"")</f>
        <v>#VALUE!</v>
      </c>
      <c r="I552" s="92" t="e">
        <f aca="false">IF(LEN(VLOOKUP($A552,#REF!,8,FALSE())),UPPER(RIGHT(VLOOKUP($A552,#REF!,8,FALSE()), 1)),"")</f>
        <v>#VALUE!</v>
      </c>
      <c r="J552" s="90" t="e">
        <f aca="false">IF(LEN(VLOOKUP($A552,#REF!,4,FALSE())),UPPER(RIGHT(VLOOKUP($A552,#REF!,4,FALSE()), 1)),"")</f>
        <v>#VALUE!</v>
      </c>
      <c r="K552" s="90" t="e">
        <f aca="false">IF(LEN(VLOOKUP($A552,#REF!,5,FALSE())),UPPER(RIGHT(VLOOKUP($A552,#REF!,5,FALSE()), 1)),"")</f>
        <v>#VALUE!</v>
      </c>
      <c r="L552" s="90" t="e">
        <f aca="false">IF(LEN(VLOOKUP($A552,#REF!,6,FALSE())),UPPER(RIGHT(VLOOKUP($A552,#REF!,6,FALSE()), 1)),"")</f>
        <v>#VALUE!</v>
      </c>
      <c r="M552" s="91" t="e">
        <f aca="false">IF(LEN(VLOOKUP($A552,#REF!,7,FALSE())),UPPER(RIGHT(VLOOKUP($A552,#REF!,7,FALSE()), 1)),"")</f>
        <v>#VALUE!</v>
      </c>
      <c r="N552" s="185"/>
      <c r="O552" s="185"/>
      <c r="P552" s="185"/>
      <c r="Q552" s="185"/>
      <c r="R552" s="185"/>
      <c r="S552" s="100" t="e">
        <f aca="false">HLOOKUP("Device Tree Pin Name",#REF!,MATCH($A552,#REF!,0),FALSE())</f>
        <v>#VALUE!</v>
      </c>
      <c r="T552" s="95" t="e">
        <f aca="false">HLOOKUP("power rail",#REF!,MATCH($A552,#REF!,0),FALSE())</f>
        <v>#VALUE!</v>
      </c>
      <c r="U552" s="96" t="e">
        <f aca="false">HLOOKUP("Wake Capable",#REF!,MATCH($A552,#REF!,0),FALSE())</f>
        <v>#VALUE!</v>
      </c>
      <c r="V552" s="96" t="e">
        <f aca="false">HLOOKUP("Strap",#REF!,MATCH($A552,#REF!,0),FALSE())</f>
        <v>#VALUE!</v>
      </c>
      <c r="W552" s="96"/>
      <c r="X552" s="96"/>
      <c r="Y552" s="96"/>
      <c r="Z552" s="95"/>
      <c r="AA552" s="95" t="e">
        <f aca="false">HLOOKUP("Pad type",#REF!,MATCH($A552,#REF!,0),FALSE())</f>
        <v>#VALUE!</v>
      </c>
      <c r="AB552" s="100"/>
      <c r="AC552" s="100" t="e">
        <f aca="false">HLOOKUP("POR Pin State",#REF!,MATCH($A552,#REF!,0),FALSE())</f>
        <v>#VALUE!</v>
      </c>
      <c r="AD552" s="186"/>
      <c r="AE552" s="187"/>
      <c r="AF552" s="187"/>
      <c r="AG552" s="187"/>
      <c r="AH552" s="188"/>
      <c r="AI552" s="188"/>
      <c r="AJ552" s="189"/>
      <c r="AK552" s="189"/>
      <c r="AL552" s="189"/>
      <c r="AM552" s="189"/>
      <c r="AN552" s="189"/>
      <c r="AO552" s="189"/>
      <c r="AP552" s="189"/>
      <c r="AQ552" s="194" t="s">
        <v>1255</v>
      </c>
      <c r="AR552" s="104"/>
      <c r="AS552" s="104"/>
      <c r="AT552" s="104"/>
      <c r="AU552" s="104"/>
      <c r="AV552" s="104"/>
      <c r="AW552" s="104"/>
      <c r="AX552" s="104"/>
      <c r="AY552" s="104"/>
      <c r="AZ552" s="104"/>
      <c r="BA552" s="104"/>
      <c r="BB552" s="162"/>
      <c r="BC552" s="104"/>
      <c r="BD552" s="214"/>
      <c r="BE552" s="213" t="s">
        <v>1256</v>
      </c>
      <c r="BF552" s="108" t="e">
        <f aca="false">VLOOKUP($A552,#REF!, 34, FALSE())</f>
        <v>#VALUE!</v>
      </c>
      <c r="BG552" s="418" t="e">
        <f aca="false">VLOOKUP($A552,#REF!, 22, FALSE())</f>
        <v>#VALUE!</v>
      </c>
      <c r="BH552" s="109"/>
    </row>
    <row r="553" s="193" customFormat="true" ht="12.75" hidden="false" customHeight="true" outlineLevel="0" collapsed="false">
      <c r="A553" s="133" t="s">
        <v>1257</v>
      </c>
      <c r="B553" s="86" t="e">
        <f aca="false">VLOOKUP($A553,#REF!, 34, FALSE())</f>
        <v>#VALUE!</v>
      </c>
      <c r="C553" s="87" t="str">
        <f aca="false">CONCATENATE("unused_",A553)</f>
        <v>unused_DDR_XM0_B3D4</v>
      </c>
      <c r="D553" s="88" t="e">
        <f aca="false">IF(LEN(VLOOKUP($A553,#REF!,8,FALSE())),LEFT(VLOOKUP($A553,#REF!,8,FALSE()),LEN(VLOOKUP($A553,#REF!,8,FALSE()))-2),"")</f>
        <v>#VALUE!</v>
      </c>
      <c r="E553" s="89" t="e">
        <f aca="false">IF(LEN(VLOOKUP($A553,#REF!,4,FALSE())),IF(INDEX(#REF!,MATCH($A553,#REF!,0),1),LEFT(VLOOKUP($A553,#REF!,4,FALSE()),LEN(VLOOKUP($A553,#REF!,4,FALSE()))-2),CONCATENATE(LEFT(VLOOKUP($A553,#REF!,4,FALSE()),LEN(VLOOKUP($A553,#REF!,4,FALSE()))-2),"*")),"")</f>
        <v>#VALUE!</v>
      </c>
      <c r="F553" s="90" t="e">
        <f aca="false">IF(LEN(VLOOKUP($A553,#REF!,5,FALSE())),IF(INDEX(#REF!,MATCH($A553,#REF!,0),2),LEFT(VLOOKUP($A553,#REF!,5,FALSE()),LEN(VLOOKUP($A553,#REF!,5,FALSE()))-2),CONCATENATE(LEFT(VLOOKUP($A553,#REF!,5,FALSE()),LEN(VLOOKUP($A553,#REF!,5,FALSE()))-2),"*")),"")</f>
        <v>#VALUE!</v>
      </c>
      <c r="G553" s="90" t="e">
        <f aca="false">IF(LEN(VLOOKUP($A553,#REF!,6,FALSE())),IF(INDEX(#REF!,MATCH($A553,#REF!,0),3),LEFT(VLOOKUP($A553,#REF!,6,FALSE()),LEN(VLOOKUP($A553,#REF!,6,FALSE()))-2),CONCATENATE(LEFT(VLOOKUP($A553,#REF!,6,FALSE()),LEN(VLOOKUP($A553,#REF!,6,FALSE()))-2),"*")),"")</f>
        <v>#VALUE!</v>
      </c>
      <c r="H553" s="91" t="e">
        <f aca="false">IF(LEN(VLOOKUP($A553,#REF!,7,FALSE())),IF(INDEX(#REF!,MATCH($A553,#REF!,0),4),LEFT(VLOOKUP($A553,#REF!,7,FALSE()),LEN(VLOOKUP($A553,#REF!,7,FALSE()))-2),CONCATENATE(LEFT(VLOOKUP($A553,#REF!,7,FALSE()),LEN(VLOOKUP($A553,#REF!,7,FALSE()))-2),"*")),"")</f>
        <v>#VALUE!</v>
      </c>
      <c r="I553" s="92" t="e">
        <f aca="false">IF(LEN(VLOOKUP($A553,#REF!,8,FALSE())),UPPER(RIGHT(VLOOKUP($A553,#REF!,8,FALSE()), 1)),"")</f>
        <v>#VALUE!</v>
      </c>
      <c r="J553" s="90" t="e">
        <f aca="false">IF(LEN(VLOOKUP($A553,#REF!,4,FALSE())),UPPER(RIGHT(VLOOKUP($A553,#REF!,4,FALSE()), 1)),"")</f>
        <v>#VALUE!</v>
      </c>
      <c r="K553" s="90" t="e">
        <f aca="false">IF(LEN(VLOOKUP($A553,#REF!,5,FALSE())),UPPER(RIGHT(VLOOKUP($A553,#REF!,5,FALSE()), 1)),"")</f>
        <v>#VALUE!</v>
      </c>
      <c r="L553" s="90" t="e">
        <f aca="false">IF(LEN(VLOOKUP($A553,#REF!,6,FALSE())),UPPER(RIGHT(VLOOKUP($A553,#REF!,6,FALSE()), 1)),"")</f>
        <v>#VALUE!</v>
      </c>
      <c r="M553" s="91" t="e">
        <f aca="false">IF(LEN(VLOOKUP($A553,#REF!,7,FALSE())),UPPER(RIGHT(VLOOKUP($A553,#REF!,7,FALSE()), 1)),"")</f>
        <v>#VALUE!</v>
      </c>
      <c r="N553" s="185"/>
      <c r="O553" s="185"/>
      <c r="P553" s="185"/>
      <c r="Q553" s="185"/>
      <c r="R553" s="185"/>
      <c r="S553" s="100" t="e">
        <f aca="false">HLOOKUP("Device Tree Pin Name",#REF!,MATCH($A553,#REF!,0),FALSE())</f>
        <v>#VALUE!</v>
      </c>
      <c r="T553" s="95" t="e">
        <f aca="false">HLOOKUP("power rail",#REF!,MATCH($A553,#REF!,0),FALSE())</f>
        <v>#VALUE!</v>
      </c>
      <c r="U553" s="96" t="e">
        <f aca="false">HLOOKUP("Wake Capable",#REF!,MATCH($A553,#REF!,0),FALSE())</f>
        <v>#VALUE!</v>
      </c>
      <c r="V553" s="96" t="e">
        <f aca="false">HLOOKUP("Strap",#REF!,MATCH($A553,#REF!,0),FALSE())</f>
        <v>#VALUE!</v>
      </c>
      <c r="W553" s="96"/>
      <c r="X553" s="96"/>
      <c r="Y553" s="96"/>
      <c r="Z553" s="95"/>
      <c r="AA553" s="95" t="e">
        <f aca="false">HLOOKUP("Pad type",#REF!,MATCH($A553,#REF!,0),FALSE())</f>
        <v>#VALUE!</v>
      </c>
      <c r="AB553" s="100"/>
      <c r="AC553" s="100" t="e">
        <f aca="false">HLOOKUP("POR Pin State",#REF!,MATCH($A553,#REF!,0),FALSE())</f>
        <v>#VALUE!</v>
      </c>
      <c r="AD553" s="186"/>
      <c r="AE553" s="187"/>
      <c r="AF553" s="187"/>
      <c r="AG553" s="187"/>
      <c r="AH553" s="188"/>
      <c r="AI553" s="188"/>
      <c r="AJ553" s="189"/>
      <c r="AK553" s="189"/>
      <c r="AL553" s="189"/>
      <c r="AM553" s="189"/>
      <c r="AN553" s="189"/>
      <c r="AO553" s="189"/>
      <c r="AP553" s="189"/>
      <c r="AQ553" s="194" t="s">
        <v>1258</v>
      </c>
      <c r="AR553" s="104"/>
      <c r="AS553" s="104"/>
      <c r="AT553" s="104"/>
      <c r="AU553" s="104"/>
      <c r="AV553" s="104"/>
      <c r="AW553" s="104"/>
      <c r="AX553" s="104"/>
      <c r="AY553" s="104"/>
      <c r="AZ553" s="104"/>
      <c r="BA553" s="104"/>
      <c r="BB553" s="162"/>
      <c r="BC553" s="104"/>
      <c r="BD553" s="214"/>
      <c r="BE553" s="213" t="s">
        <v>1259</v>
      </c>
      <c r="BF553" s="108" t="e">
        <f aca="false">VLOOKUP($A553,#REF!, 34, FALSE())</f>
        <v>#VALUE!</v>
      </c>
      <c r="BG553" s="418" t="e">
        <f aca="false">VLOOKUP($A553,#REF!, 22, FALSE())</f>
        <v>#VALUE!</v>
      </c>
      <c r="BH553" s="109"/>
    </row>
    <row r="554" s="193" customFormat="true" ht="12.75" hidden="false" customHeight="true" outlineLevel="0" collapsed="false">
      <c r="A554" s="133" t="s">
        <v>1260</v>
      </c>
      <c r="B554" s="86" t="e">
        <f aca="false">VLOOKUP($A554,#REF!, 34, FALSE())</f>
        <v>#VALUE!</v>
      </c>
      <c r="C554" s="87" t="str">
        <f aca="false">CONCATENATE("unused_",A554)</f>
        <v>unused_DDR_XM0_B3D5</v>
      </c>
      <c r="D554" s="88" t="e">
        <f aca="false">IF(LEN(VLOOKUP($A554,#REF!,8,FALSE())),LEFT(VLOOKUP($A554,#REF!,8,FALSE()),LEN(VLOOKUP($A554,#REF!,8,FALSE()))-2),"")</f>
        <v>#VALUE!</v>
      </c>
      <c r="E554" s="89" t="e">
        <f aca="false">IF(LEN(VLOOKUP($A554,#REF!,4,FALSE())),IF(INDEX(#REF!,MATCH($A554,#REF!,0),1),LEFT(VLOOKUP($A554,#REF!,4,FALSE()),LEN(VLOOKUP($A554,#REF!,4,FALSE()))-2),CONCATENATE(LEFT(VLOOKUP($A554,#REF!,4,FALSE()),LEN(VLOOKUP($A554,#REF!,4,FALSE()))-2),"*")),"")</f>
        <v>#VALUE!</v>
      </c>
      <c r="F554" s="90" t="e">
        <f aca="false">IF(LEN(VLOOKUP($A554,#REF!,5,FALSE())),IF(INDEX(#REF!,MATCH($A554,#REF!,0),2),LEFT(VLOOKUP($A554,#REF!,5,FALSE()),LEN(VLOOKUP($A554,#REF!,5,FALSE()))-2),CONCATENATE(LEFT(VLOOKUP($A554,#REF!,5,FALSE()),LEN(VLOOKUP($A554,#REF!,5,FALSE()))-2),"*")),"")</f>
        <v>#VALUE!</v>
      </c>
      <c r="G554" s="90" t="e">
        <f aca="false">IF(LEN(VLOOKUP($A554,#REF!,6,FALSE())),IF(INDEX(#REF!,MATCH($A554,#REF!,0),3),LEFT(VLOOKUP($A554,#REF!,6,FALSE()),LEN(VLOOKUP($A554,#REF!,6,FALSE()))-2),CONCATENATE(LEFT(VLOOKUP($A554,#REF!,6,FALSE()),LEN(VLOOKUP($A554,#REF!,6,FALSE()))-2),"*")),"")</f>
        <v>#VALUE!</v>
      </c>
      <c r="H554" s="91" t="e">
        <f aca="false">IF(LEN(VLOOKUP($A554,#REF!,7,FALSE())),IF(INDEX(#REF!,MATCH($A554,#REF!,0),4),LEFT(VLOOKUP($A554,#REF!,7,FALSE()),LEN(VLOOKUP($A554,#REF!,7,FALSE()))-2),CONCATENATE(LEFT(VLOOKUP($A554,#REF!,7,FALSE()),LEN(VLOOKUP($A554,#REF!,7,FALSE()))-2),"*")),"")</f>
        <v>#VALUE!</v>
      </c>
      <c r="I554" s="92" t="e">
        <f aca="false">IF(LEN(VLOOKUP($A554,#REF!,8,FALSE())),UPPER(RIGHT(VLOOKUP($A554,#REF!,8,FALSE()), 1)),"")</f>
        <v>#VALUE!</v>
      </c>
      <c r="J554" s="90" t="e">
        <f aca="false">IF(LEN(VLOOKUP($A554,#REF!,4,FALSE())),UPPER(RIGHT(VLOOKUP($A554,#REF!,4,FALSE()), 1)),"")</f>
        <v>#VALUE!</v>
      </c>
      <c r="K554" s="90" t="e">
        <f aca="false">IF(LEN(VLOOKUP($A554,#REF!,5,FALSE())),UPPER(RIGHT(VLOOKUP($A554,#REF!,5,FALSE()), 1)),"")</f>
        <v>#VALUE!</v>
      </c>
      <c r="L554" s="90" t="e">
        <f aca="false">IF(LEN(VLOOKUP($A554,#REF!,6,FALSE())),UPPER(RIGHT(VLOOKUP($A554,#REF!,6,FALSE()), 1)),"")</f>
        <v>#VALUE!</v>
      </c>
      <c r="M554" s="91" t="e">
        <f aca="false">IF(LEN(VLOOKUP($A554,#REF!,7,FALSE())),UPPER(RIGHT(VLOOKUP($A554,#REF!,7,FALSE()), 1)),"")</f>
        <v>#VALUE!</v>
      </c>
      <c r="N554" s="185"/>
      <c r="O554" s="185"/>
      <c r="P554" s="185"/>
      <c r="Q554" s="185"/>
      <c r="R554" s="185"/>
      <c r="S554" s="100" t="e">
        <f aca="false">HLOOKUP("Device Tree Pin Name",#REF!,MATCH($A554,#REF!,0),FALSE())</f>
        <v>#VALUE!</v>
      </c>
      <c r="T554" s="95" t="e">
        <f aca="false">HLOOKUP("power rail",#REF!,MATCH($A554,#REF!,0),FALSE())</f>
        <v>#VALUE!</v>
      </c>
      <c r="U554" s="96" t="e">
        <f aca="false">HLOOKUP("Wake Capable",#REF!,MATCH($A554,#REF!,0),FALSE())</f>
        <v>#VALUE!</v>
      </c>
      <c r="V554" s="96" t="e">
        <f aca="false">HLOOKUP("Strap",#REF!,MATCH($A554,#REF!,0),FALSE())</f>
        <v>#VALUE!</v>
      </c>
      <c r="W554" s="96"/>
      <c r="X554" s="96"/>
      <c r="Y554" s="96"/>
      <c r="Z554" s="95"/>
      <c r="AA554" s="95" t="e">
        <f aca="false">HLOOKUP("Pad type",#REF!,MATCH($A554,#REF!,0),FALSE())</f>
        <v>#VALUE!</v>
      </c>
      <c r="AB554" s="100"/>
      <c r="AC554" s="100" t="e">
        <f aca="false">HLOOKUP("POR Pin State",#REF!,MATCH($A554,#REF!,0),FALSE())</f>
        <v>#VALUE!</v>
      </c>
      <c r="AD554" s="186"/>
      <c r="AE554" s="187"/>
      <c r="AF554" s="187"/>
      <c r="AG554" s="187"/>
      <c r="AH554" s="188"/>
      <c r="AI554" s="188"/>
      <c r="AJ554" s="189"/>
      <c r="AK554" s="189"/>
      <c r="AL554" s="189"/>
      <c r="AM554" s="189"/>
      <c r="AN554" s="189"/>
      <c r="AO554" s="189"/>
      <c r="AP554" s="189"/>
      <c r="AQ554" s="194" t="s">
        <v>1261</v>
      </c>
      <c r="AR554" s="104"/>
      <c r="AS554" s="104"/>
      <c r="AT554" s="104"/>
      <c r="AU554" s="104"/>
      <c r="AV554" s="104"/>
      <c r="AW554" s="104"/>
      <c r="AX554" s="104"/>
      <c r="AY554" s="104"/>
      <c r="AZ554" s="104"/>
      <c r="BA554" s="104"/>
      <c r="BB554" s="162"/>
      <c r="BC554" s="104"/>
      <c r="BD554" s="214"/>
      <c r="BE554" s="213" t="s">
        <v>1262</v>
      </c>
      <c r="BF554" s="108" t="e">
        <f aca="false">VLOOKUP($A554,#REF!, 34, FALSE())</f>
        <v>#VALUE!</v>
      </c>
      <c r="BG554" s="418" t="e">
        <f aca="false">VLOOKUP($A554,#REF!, 22, FALSE())</f>
        <v>#VALUE!</v>
      </c>
      <c r="BH554" s="109"/>
    </row>
    <row r="555" s="193" customFormat="true" ht="12.75" hidden="false" customHeight="true" outlineLevel="0" collapsed="false">
      <c r="A555" s="133" t="s">
        <v>1263</v>
      </c>
      <c r="B555" s="86" t="e">
        <f aca="false">VLOOKUP($A555,#REF!, 34, FALSE())</f>
        <v>#VALUE!</v>
      </c>
      <c r="C555" s="87" t="str">
        <f aca="false">CONCATENATE("unused_",A555)</f>
        <v>unused_DDR_XM0_B3D6</v>
      </c>
      <c r="D555" s="88" t="e">
        <f aca="false">IF(LEN(VLOOKUP($A555,#REF!,8,FALSE())),LEFT(VLOOKUP($A555,#REF!,8,FALSE()),LEN(VLOOKUP($A555,#REF!,8,FALSE()))-2),"")</f>
        <v>#VALUE!</v>
      </c>
      <c r="E555" s="89" t="e">
        <f aca="false">IF(LEN(VLOOKUP($A555,#REF!,4,FALSE())),IF(INDEX(#REF!,MATCH($A555,#REF!,0),1),LEFT(VLOOKUP($A555,#REF!,4,FALSE()),LEN(VLOOKUP($A555,#REF!,4,FALSE()))-2),CONCATENATE(LEFT(VLOOKUP($A555,#REF!,4,FALSE()),LEN(VLOOKUP($A555,#REF!,4,FALSE()))-2),"*")),"")</f>
        <v>#VALUE!</v>
      </c>
      <c r="F555" s="90" t="e">
        <f aca="false">IF(LEN(VLOOKUP($A555,#REF!,5,FALSE())),IF(INDEX(#REF!,MATCH($A555,#REF!,0),2),LEFT(VLOOKUP($A555,#REF!,5,FALSE()),LEN(VLOOKUP($A555,#REF!,5,FALSE()))-2),CONCATENATE(LEFT(VLOOKUP($A555,#REF!,5,FALSE()),LEN(VLOOKUP($A555,#REF!,5,FALSE()))-2),"*")),"")</f>
        <v>#VALUE!</v>
      </c>
      <c r="G555" s="90" t="e">
        <f aca="false">IF(LEN(VLOOKUP($A555,#REF!,6,FALSE())),IF(INDEX(#REF!,MATCH($A555,#REF!,0),3),LEFT(VLOOKUP($A555,#REF!,6,FALSE()),LEN(VLOOKUP($A555,#REF!,6,FALSE()))-2),CONCATENATE(LEFT(VLOOKUP($A555,#REF!,6,FALSE()),LEN(VLOOKUP($A555,#REF!,6,FALSE()))-2),"*")),"")</f>
        <v>#VALUE!</v>
      </c>
      <c r="H555" s="91" t="e">
        <f aca="false">IF(LEN(VLOOKUP($A555,#REF!,7,FALSE())),IF(INDEX(#REF!,MATCH($A555,#REF!,0),4),LEFT(VLOOKUP($A555,#REF!,7,FALSE()),LEN(VLOOKUP($A555,#REF!,7,FALSE()))-2),CONCATENATE(LEFT(VLOOKUP($A555,#REF!,7,FALSE()),LEN(VLOOKUP($A555,#REF!,7,FALSE()))-2),"*")),"")</f>
        <v>#VALUE!</v>
      </c>
      <c r="I555" s="92" t="e">
        <f aca="false">IF(LEN(VLOOKUP($A555,#REF!,8,FALSE())),UPPER(RIGHT(VLOOKUP($A555,#REF!,8,FALSE()), 1)),"")</f>
        <v>#VALUE!</v>
      </c>
      <c r="J555" s="90" t="e">
        <f aca="false">IF(LEN(VLOOKUP($A555,#REF!,4,FALSE())),UPPER(RIGHT(VLOOKUP($A555,#REF!,4,FALSE()), 1)),"")</f>
        <v>#VALUE!</v>
      </c>
      <c r="K555" s="90" t="e">
        <f aca="false">IF(LEN(VLOOKUP($A555,#REF!,5,FALSE())),UPPER(RIGHT(VLOOKUP($A555,#REF!,5,FALSE()), 1)),"")</f>
        <v>#VALUE!</v>
      </c>
      <c r="L555" s="90" t="e">
        <f aca="false">IF(LEN(VLOOKUP($A555,#REF!,6,FALSE())),UPPER(RIGHT(VLOOKUP($A555,#REF!,6,FALSE()), 1)),"")</f>
        <v>#VALUE!</v>
      </c>
      <c r="M555" s="91" t="e">
        <f aca="false">IF(LEN(VLOOKUP($A555,#REF!,7,FALSE())),UPPER(RIGHT(VLOOKUP($A555,#REF!,7,FALSE()), 1)),"")</f>
        <v>#VALUE!</v>
      </c>
      <c r="N555" s="185"/>
      <c r="O555" s="185"/>
      <c r="P555" s="185"/>
      <c r="Q555" s="185"/>
      <c r="R555" s="185"/>
      <c r="S555" s="100" t="e">
        <f aca="false">HLOOKUP("Device Tree Pin Name",#REF!,MATCH($A555,#REF!,0),FALSE())</f>
        <v>#VALUE!</v>
      </c>
      <c r="T555" s="95" t="e">
        <f aca="false">HLOOKUP("power rail",#REF!,MATCH($A555,#REF!,0),FALSE())</f>
        <v>#VALUE!</v>
      </c>
      <c r="U555" s="96" t="e">
        <f aca="false">HLOOKUP("Wake Capable",#REF!,MATCH($A555,#REF!,0),FALSE())</f>
        <v>#VALUE!</v>
      </c>
      <c r="V555" s="96" t="e">
        <f aca="false">HLOOKUP("Strap",#REF!,MATCH($A555,#REF!,0),FALSE())</f>
        <v>#VALUE!</v>
      </c>
      <c r="W555" s="96"/>
      <c r="X555" s="96"/>
      <c r="Y555" s="96"/>
      <c r="Z555" s="95"/>
      <c r="AA555" s="95" t="e">
        <f aca="false">HLOOKUP("Pad type",#REF!,MATCH($A555,#REF!,0),FALSE())</f>
        <v>#VALUE!</v>
      </c>
      <c r="AB555" s="100"/>
      <c r="AC555" s="100" t="e">
        <f aca="false">HLOOKUP("POR Pin State",#REF!,MATCH($A555,#REF!,0),FALSE())</f>
        <v>#VALUE!</v>
      </c>
      <c r="AD555" s="186"/>
      <c r="AE555" s="187"/>
      <c r="AF555" s="187"/>
      <c r="AG555" s="187"/>
      <c r="AH555" s="188"/>
      <c r="AI555" s="188"/>
      <c r="AJ555" s="189"/>
      <c r="AK555" s="189"/>
      <c r="AL555" s="189"/>
      <c r="AM555" s="189"/>
      <c r="AN555" s="189"/>
      <c r="AO555" s="189"/>
      <c r="AP555" s="189"/>
      <c r="AQ555" s="194" t="s">
        <v>1264</v>
      </c>
      <c r="AR555" s="104"/>
      <c r="AS555" s="104"/>
      <c r="AT555" s="104"/>
      <c r="AU555" s="104"/>
      <c r="AV555" s="104"/>
      <c r="AW555" s="104"/>
      <c r="AX555" s="104"/>
      <c r="AY555" s="104"/>
      <c r="AZ555" s="104"/>
      <c r="BA555" s="104"/>
      <c r="BB555" s="162"/>
      <c r="BC555" s="104"/>
      <c r="BD555" s="214"/>
      <c r="BE555" s="213" t="s">
        <v>1265</v>
      </c>
      <c r="BF555" s="108" t="e">
        <f aca="false">VLOOKUP($A555,#REF!, 34, FALSE())</f>
        <v>#VALUE!</v>
      </c>
      <c r="BG555" s="418" t="e">
        <f aca="false">VLOOKUP($A555,#REF!, 22, FALSE())</f>
        <v>#VALUE!</v>
      </c>
      <c r="BH555" s="109"/>
    </row>
    <row r="556" s="193" customFormat="true" ht="12.75" hidden="false" customHeight="true" outlineLevel="0" collapsed="false">
      <c r="A556" s="133" t="s">
        <v>1266</v>
      </c>
      <c r="B556" s="86" t="e">
        <f aca="false">VLOOKUP($A556,#REF!, 34, FALSE())</f>
        <v>#VALUE!</v>
      </c>
      <c r="C556" s="87" t="str">
        <f aca="false">CONCATENATE("unused_",A556)</f>
        <v>unused_DDR_XM0_B3D7</v>
      </c>
      <c r="D556" s="88" t="e">
        <f aca="false">IF(LEN(VLOOKUP($A556,#REF!,8,FALSE())),LEFT(VLOOKUP($A556,#REF!,8,FALSE()),LEN(VLOOKUP($A556,#REF!,8,FALSE()))-2),"")</f>
        <v>#VALUE!</v>
      </c>
      <c r="E556" s="89" t="e">
        <f aca="false">IF(LEN(VLOOKUP($A556,#REF!,4,FALSE())),IF(INDEX(#REF!,MATCH($A556,#REF!,0),1),LEFT(VLOOKUP($A556,#REF!,4,FALSE()),LEN(VLOOKUP($A556,#REF!,4,FALSE()))-2),CONCATENATE(LEFT(VLOOKUP($A556,#REF!,4,FALSE()),LEN(VLOOKUP($A556,#REF!,4,FALSE()))-2),"*")),"")</f>
        <v>#VALUE!</v>
      </c>
      <c r="F556" s="90" t="e">
        <f aca="false">IF(LEN(VLOOKUP($A556,#REF!,5,FALSE())),IF(INDEX(#REF!,MATCH($A556,#REF!,0),2),LEFT(VLOOKUP($A556,#REF!,5,FALSE()),LEN(VLOOKUP($A556,#REF!,5,FALSE()))-2),CONCATENATE(LEFT(VLOOKUP($A556,#REF!,5,FALSE()),LEN(VLOOKUP($A556,#REF!,5,FALSE()))-2),"*")),"")</f>
        <v>#VALUE!</v>
      </c>
      <c r="G556" s="90" t="e">
        <f aca="false">IF(LEN(VLOOKUP($A556,#REF!,6,FALSE())),IF(INDEX(#REF!,MATCH($A556,#REF!,0),3),LEFT(VLOOKUP($A556,#REF!,6,FALSE()),LEN(VLOOKUP($A556,#REF!,6,FALSE()))-2),CONCATENATE(LEFT(VLOOKUP($A556,#REF!,6,FALSE()),LEN(VLOOKUP($A556,#REF!,6,FALSE()))-2),"*")),"")</f>
        <v>#VALUE!</v>
      </c>
      <c r="H556" s="91" t="e">
        <f aca="false">IF(LEN(VLOOKUP($A556,#REF!,7,FALSE())),IF(INDEX(#REF!,MATCH($A556,#REF!,0),4),LEFT(VLOOKUP($A556,#REF!,7,FALSE()),LEN(VLOOKUP($A556,#REF!,7,FALSE()))-2),CONCATENATE(LEFT(VLOOKUP($A556,#REF!,7,FALSE()),LEN(VLOOKUP($A556,#REF!,7,FALSE()))-2),"*")),"")</f>
        <v>#VALUE!</v>
      </c>
      <c r="I556" s="92" t="e">
        <f aca="false">IF(LEN(VLOOKUP($A556,#REF!,8,FALSE())),UPPER(RIGHT(VLOOKUP($A556,#REF!,8,FALSE()), 1)),"")</f>
        <v>#VALUE!</v>
      </c>
      <c r="J556" s="90" t="e">
        <f aca="false">IF(LEN(VLOOKUP($A556,#REF!,4,FALSE())),UPPER(RIGHT(VLOOKUP($A556,#REF!,4,FALSE()), 1)),"")</f>
        <v>#VALUE!</v>
      </c>
      <c r="K556" s="90" t="e">
        <f aca="false">IF(LEN(VLOOKUP($A556,#REF!,5,FALSE())),UPPER(RIGHT(VLOOKUP($A556,#REF!,5,FALSE()), 1)),"")</f>
        <v>#VALUE!</v>
      </c>
      <c r="L556" s="90" t="e">
        <f aca="false">IF(LEN(VLOOKUP($A556,#REF!,6,FALSE())),UPPER(RIGHT(VLOOKUP($A556,#REF!,6,FALSE()), 1)),"")</f>
        <v>#VALUE!</v>
      </c>
      <c r="M556" s="91" t="e">
        <f aca="false">IF(LEN(VLOOKUP($A556,#REF!,7,FALSE())),UPPER(RIGHT(VLOOKUP($A556,#REF!,7,FALSE()), 1)),"")</f>
        <v>#VALUE!</v>
      </c>
      <c r="N556" s="185"/>
      <c r="O556" s="185"/>
      <c r="P556" s="185"/>
      <c r="Q556" s="185"/>
      <c r="R556" s="185"/>
      <c r="S556" s="100" t="e">
        <f aca="false">HLOOKUP("Device Tree Pin Name",#REF!,MATCH($A556,#REF!,0),FALSE())</f>
        <v>#VALUE!</v>
      </c>
      <c r="T556" s="95" t="e">
        <f aca="false">HLOOKUP("power rail",#REF!,MATCH($A556,#REF!,0),FALSE())</f>
        <v>#VALUE!</v>
      </c>
      <c r="U556" s="96" t="e">
        <f aca="false">HLOOKUP("Wake Capable",#REF!,MATCH($A556,#REF!,0),FALSE())</f>
        <v>#VALUE!</v>
      </c>
      <c r="V556" s="96" t="e">
        <f aca="false">HLOOKUP("Strap",#REF!,MATCH($A556,#REF!,0),FALSE())</f>
        <v>#VALUE!</v>
      </c>
      <c r="W556" s="96"/>
      <c r="X556" s="96"/>
      <c r="Y556" s="96"/>
      <c r="Z556" s="95"/>
      <c r="AA556" s="95" t="e">
        <f aca="false">HLOOKUP("Pad type",#REF!,MATCH($A556,#REF!,0),FALSE())</f>
        <v>#VALUE!</v>
      </c>
      <c r="AB556" s="100"/>
      <c r="AC556" s="100" t="e">
        <f aca="false">HLOOKUP("POR Pin State",#REF!,MATCH($A556,#REF!,0),FALSE())</f>
        <v>#VALUE!</v>
      </c>
      <c r="AD556" s="186"/>
      <c r="AE556" s="187"/>
      <c r="AF556" s="187"/>
      <c r="AG556" s="187"/>
      <c r="AH556" s="188"/>
      <c r="AI556" s="188"/>
      <c r="AJ556" s="189"/>
      <c r="AK556" s="189"/>
      <c r="AL556" s="189"/>
      <c r="AM556" s="189"/>
      <c r="AN556" s="189"/>
      <c r="AO556" s="189"/>
      <c r="AP556" s="189"/>
      <c r="AQ556" s="194" t="s">
        <v>1267</v>
      </c>
      <c r="AR556" s="104"/>
      <c r="AS556" s="104"/>
      <c r="AT556" s="104"/>
      <c r="AU556" s="104"/>
      <c r="AV556" s="104"/>
      <c r="AW556" s="104"/>
      <c r="AX556" s="104"/>
      <c r="AY556" s="104"/>
      <c r="AZ556" s="104"/>
      <c r="BA556" s="104"/>
      <c r="BB556" s="162"/>
      <c r="BC556" s="104"/>
      <c r="BD556" s="214"/>
      <c r="BE556" s="213" t="s">
        <v>1268</v>
      </c>
      <c r="BF556" s="108" t="e">
        <f aca="false">VLOOKUP($A556,#REF!, 34, FALSE())</f>
        <v>#VALUE!</v>
      </c>
      <c r="BG556" s="418" t="e">
        <f aca="false">VLOOKUP($A556,#REF!, 22, FALSE())</f>
        <v>#VALUE!</v>
      </c>
      <c r="BH556" s="109"/>
    </row>
    <row r="557" s="193" customFormat="true" ht="12.75" hidden="false" customHeight="true" outlineLevel="0" collapsed="false">
      <c r="A557" s="133" t="s">
        <v>1269</v>
      </c>
      <c r="B557" s="86" t="e">
        <f aca="false">VLOOKUP($A557,#REF!, 34, FALSE())</f>
        <v>#VALUE!</v>
      </c>
      <c r="C557" s="87" t="str">
        <f aca="false">CONCATENATE("unused_",A557)</f>
        <v>unused_DDR_XM0_B3DMI</v>
      </c>
      <c r="D557" s="88" t="e">
        <f aca="false">IF(LEN(VLOOKUP($A557,#REF!,8,FALSE())),LEFT(VLOOKUP($A557,#REF!,8,FALSE()),LEN(VLOOKUP($A557,#REF!,8,FALSE()))-2),"")</f>
        <v>#VALUE!</v>
      </c>
      <c r="E557" s="89" t="e">
        <f aca="false">IF(LEN(VLOOKUP($A557,#REF!,4,FALSE())),IF(INDEX(#REF!,MATCH($A557,#REF!,0),1),LEFT(VLOOKUP($A557,#REF!,4,FALSE()),LEN(VLOOKUP($A557,#REF!,4,FALSE()))-2),CONCATENATE(LEFT(VLOOKUP($A557,#REF!,4,FALSE()),LEN(VLOOKUP($A557,#REF!,4,FALSE()))-2),"*")),"")</f>
        <v>#VALUE!</v>
      </c>
      <c r="F557" s="90" t="e">
        <f aca="false">IF(LEN(VLOOKUP($A557,#REF!,5,FALSE())),IF(INDEX(#REF!,MATCH($A557,#REF!,0),2),LEFT(VLOOKUP($A557,#REF!,5,FALSE()),LEN(VLOOKUP($A557,#REF!,5,FALSE()))-2),CONCATENATE(LEFT(VLOOKUP($A557,#REF!,5,FALSE()),LEN(VLOOKUP($A557,#REF!,5,FALSE()))-2),"*")),"")</f>
        <v>#VALUE!</v>
      </c>
      <c r="G557" s="90" t="e">
        <f aca="false">IF(LEN(VLOOKUP($A557,#REF!,6,FALSE())),IF(INDEX(#REF!,MATCH($A557,#REF!,0),3),LEFT(VLOOKUP($A557,#REF!,6,FALSE()),LEN(VLOOKUP($A557,#REF!,6,FALSE()))-2),CONCATENATE(LEFT(VLOOKUP($A557,#REF!,6,FALSE()),LEN(VLOOKUP($A557,#REF!,6,FALSE()))-2),"*")),"")</f>
        <v>#VALUE!</v>
      </c>
      <c r="H557" s="91" t="e">
        <f aca="false">IF(LEN(VLOOKUP($A557,#REF!,7,FALSE())),IF(INDEX(#REF!,MATCH($A557,#REF!,0),4),LEFT(VLOOKUP($A557,#REF!,7,FALSE()),LEN(VLOOKUP($A557,#REF!,7,FALSE()))-2),CONCATENATE(LEFT(VLOOKUP($A557,#REF!,7,FALSE()),LEN(VLOOKUP($A557,#REF!,7,FALSE()))-2),"*")),"")</f>
        <v>#VALUE!</v>
      </c>
      <c r="I557" s="92" t="e">
        <f aca="false">IF(LEN(VLOOKUP($A557,#REF!,8,FALSE())),UPPER(RIGHT(VLOOKUP($A557,#REF!,8,FALSE()), 1)),"")</f>
        <v>#VALUE!</v>
      </c>
      <c r="J557" s="90" t="e">
        <f aca="false">IF(LEN(VLOOKUP($A557,#REF!,4,FALSE())),UPPER(RIGHT(VLOOKUP($A557,#REF!,4,FALSE()), 1)),"")</f>
        <v>#VALUE!</v>
      </c>
      <c r="K557" s="90" t="e">
        <f aca="false">IF(LEN(VLOOKUP($A557,#REF!,5,FALSE())),UPPER(RIGHT(VLOOKUP($A557,#REF!,5,FALSE()), 1)),"")</f>
        <v>#VALUE!</v>
      </c>
      <c r="L557" s="90" t="e">
        <f aca="false">IF(LEN(VLOOKUP($A557,#REF!,6,FALSE())),UPPER(RIGHT(VLOOKUP($A557,#REF!,6,FALSE()), 1)),"")</f>
        <v>#VALUE!</v>
      </c>
      <c r="M557" s="91" t="e">
        <f aca="false">IF(LEN(VLOOKUP($A557,#REF!,7,FALSE())),UPPER(RIGHT(VLOOKUP($A557,#REF!,7,FALSE()), 1)),"")</f>
        <v>#VALUE!</v>
      </c>
      <c r="N557" s="185"/>
      <c r="O557" s="185"/>
      <c r="P557" s="185"/>
      <c r="Q557" s="185"/>
      <c r="R557" s="185"/>
      <c r="S557" s="100" t="e">
        <f aca="false">HLOOKUP("Device Tree Pin Name",#REF!,MATCH($A557,#REF!,0),FALSE())</f>
        <v>#VALUE!</v>
      </c>
      <c r="T557" s="95" t="e">
        <f aca="false">HLOOKUP("power rail",#REF!,MATCH($A557,#REF!,0),FALSE())</f>
        <v>#VALUE!</v>
      </c>
      <c r="U557" s="96" t="e">
        <f aca="false">HLOOKUP("Wake Capable",#REF!,MATCH($A557,#REF!,0),FALSE())</f>
        <v>#VALUE!</v>
      </c>
      <c r="V557" s="96" t="e">
        <f aca="false">HLOOKUP("Strap",#REF!,MATCH($A557,#REF!,0),FALSE())</f>
        <v>#VALUE!</v>
      </c>
      <c r="W557" s="96"/>
      <c r="X557" s="96"/>
      <c r="Y557" s="96"/>
      <c r="Z557" s="95"/>
      <c r="AA557" s="95" t="e">
        <f aca="false">HLOOKUP("Pad type",#REF!,MATCH($A557,#REF!,0),FALSE())</f>
        <v>#VALUE!</v>
      </c>
      <c r="AB557" s="100"/>
      <c r="AC557" s="100" t="e">
        <f aca="false">HLOOKUP("POR Pin State",#REF!,MATCH($A557,#REF!,0),FALSE())</f>
        <v>#VALUE!</v>
      </c>
      <c r="AD557" s="186"/>
      <c r="AE557" s="187"/>
      <c r="AF557" s="187"/>
      <c r="AG557" s="187"/>
      <c r="AH557" s="188"/>
      <c r="AI557" s="188"/>
      <c r="AJ557" s="189"/>
      <c r="AK557" s="189"/>
      <c r="AL557" s="189"/>
      <c r="AM557" s="189"/>
      <c r="AN557" s="189"/>
      <c r="AO557" s="189"/>
      <c r="AP557" s="189"/>
      <c r="AQ557" s="194" t="s">
        <v>1269</v>
      </c>
      <c r="AR557" s="104"/>
      <c r="AS557" s="104"/>
      <c r="AT557" s="104"/>
      <c r="AU557" s="104"/>
      <c r="AV557" s="104"/>
      <c r="AW557" s="104"/>
      <c r="AX557" s="104"/>
      <c r="AY557" s="104"/>
      <c r="AZ557" s="104"/>
      <c r="BA557" s="104"/>
      <c r="BB557" s="162"/>
      <c r="BC557" s="104"/>
      <c r="BD557" s="214"/>
      <c r="BE557" s="213" t="s">
        <v>1270</v>
      </c>
      <c r="BF557" s="108" t="e">
        <f aca="false">VLOOKUP($A557,#REF!, 34, FALSE())</f>
        <v>#VALUE!</v>
      </c>
      <c r="BG557" s="418" t="e">
        <f aca="false">VLOOKUP($A557,#REF!, 22, FALSE())</f>
        <v>#VALUE!</v>
      </c>
      <c r="BH557" s="109"/>
    </row>
    <row r="558" s="193" customFormat="true" ht="12.75" hidden="false" customHeight="true" outlineLevel="0" collapsed="false">
      <c r="A558" s="1" t="s">
        <v>1271</v>
      </c>
      <c r="B558" s="86" t="e">
        <f aca="false">VLOOKUP($A558,#REF!, 34, FALSE())</f>
        <v>#VALUE!</v>
      </c>
      <c r="C558" s="87" t="str">
        <f aca="false">CONCATENATE("unused_",A558)</f>
        <v>unused_DDR_XM0_B3WCK_P</v>
      </c>
      <c r="D558" s="88" t="e">
        <f aca="false">IF(LEN(VLOOKUP($A558,#REF!,8,FALSE())),LEFT(VLOOKUP($A558,#REF!,8,FALSE()),LEN(VLOOKUP($A558,#REF!,8,FALSE()))-2),"")</f>
        <v>#VALUE!</v>
      </c>
      <c r="E558" s="89" t="e">
        <f aca="false">IF(LEN(VLOOKUP($A558,#REF!,4,FALSE())),IF(INDEX(#REF!,MATCH($A558,#REF!,0),1),LEFT(VLOOKUP($A558,#REF!,4,FALSE()),LEN(VLOOKUP($A558,#REF!,4,FALSE()))-2),CONCATENATE(LEFT(VLOOKUP($A558,#REF!,4,FALSE()),LEN(VLOOKUP($A558,#REF!,4,FALSE()))-2),"*")),"")</f>
        <v>#VALUE!</v>
      </c>
      <c r="F558" s="90" t="e">
        <f aca="false">IF(LEN(VLOOKUP($A558,#REF!,5,FALSE())),IF(INDEX(#REF!,MATCH($A558,#REF!,0),2),LEFT(VLOOKUP($A558,#REF!,5,FALSE()),LEN(VLOOKUP($A558,#REF!,5,FALSE()))-2),CONCATENATE(LEFT(VLOOKUP($A558,#REF!,5,FALSE()),LEN(VLOOKUP($A558,#REF!,5,FALSE()))-2),"*")),"")</f>
        <v>#VALUE!</v>
      </c>
      <c r="G558" s="90" t="e">
        <f aca="false">IF(LEN(VLOOKUP($A558,#REF!,6,FALSE())),IF(INDEX(#REF!,MATCH($A558,#REF!,0),3),LEFT(VLOOKUP($A558,#REF!,6,FALSE()),LEN(VLOOKUP($A558,#REF!,6,FALSE()))-2),CONCATENATE(LEFT(VLOOKUP($A558,#REF!,6,FALSE()),LEN(VLOOKUP($A558,#REF!,6,FALSE()))-2),"*")),"")</f>
        <v>#VALUE!</v>
      </c>
      <c r="H558" s="91" t="e">
        <f aca="false">IF(LEN(VLOOKUP($A558,#REF!,7,FALSE())),IF(INDEX(#REF!,MATCH($A558,#REF!,0),4),LEFT(VLOOKUP($A558,#REF!,7,FALSE()),LEN(VLOOKUP($A558,#REF!,7,FALSE()))-2),CONCATENATE(LEFT(VLOOKUP($A558,#REF!,7,FALSE()),LEN(VLOOKUP($A558,#REF!,7,FALSE()))-2),"*")),"")</f>
        <v>#VALUE!</v>
      </c>
      <c r="I558" s="92" t="e">
        <f aca="false">IF(LEN(VLOOKUP($A558,#REF!,8,FALSE())),UPPER(RIGHT(VLOOKUP($A558,#REF!,8,FALSE()), 1)),"")</f>
        <v>#VALUE!</v>
      </c>
      <c r="J558" s="90" t="e">
        <f aca="false">IF(LEN(VLOOKUP($A558,#REF!,4,FALSE())),UPPER(RIGHT(VLOOKUP($A558,#REF!,4,FALSE()), 1)),"")</f>
        <v>#VALUE!</v>
      </c>
      <c r="K558" s="90" t="e">
        <f aca="false">IF(LEN(VLOOKUP($A558,#REF!,5,FALSE())),UPPER(RIGHT(VLOOKUP($A558,#REF!,5,FALSE()), 1)),"")</f>
        <v>#VALUE!</v>
      </c>
      <c r="L558" s="90" t="e">
        <f aca="false">IF(LEN(VLOOKUP($A558,#REF!,6,FALSE())),UPPER(RIGHT(VLOOKUP($A558,#REF!,6,FALSE()), 1)),"")</f>
        <v>#VALUE!</v>
      </c>
      <c r="M558" s="91" t="e">
        <f aca="false">IF(LEN(VLOOKUP($A558,#REF!,7,FALSE())),UPPER(RIGHT(VLOOKUP($A558,#REF!,7,FALSE()), 1)),"")</f>
        <v>#VALUE!</v>
      </c>
      <c r="N558" s="185"/>
      <c r="O558" s="185"/>
      <c r="P558" s="185"/>
      <c r="Q558" s="185"/>
      <c r="R558" s="185"/>
      <c r="S558" s="100" t="e">
        <f aca="false">HLOOKUP("Device Tree Pin Name",#REF!,MATCH($A558,#REF!,0),FALSE())</f>
        <v>#VALUE!</v>
      </c>
      <c r="T558" s="95" t="e">
        <f aca="false">HLOOKUP("power rail",#REF!,MATCH($A558,#REF!,0),FALSE())</f>
        <v>#VALUE!</v>
      </c>
      <c r="U558" s="96" t="e">
        <f aca="false">HLOOKUP("Wake Capable",#REF!,MATCH($A558,#REF!,0),FALSE())</f>
        <v>#VALUE!</v>
      </c>
      <c r="V558" s="96" t="e">
        <f aca="false">HLOOKUP("Strap",#REF!,MATCH($A558,#REF!,0),FALSE())</f>
        <v>#VALUE!</v>
      </c>
      <c r="W558" s="96"/>
      <c r="X558" s="96"/>
      <c r="Y558" s="96"/>
      <c r="Z558" s="95"/>
      <c r="AA558" s="95" t="e">
        <f aca="false">HLOOKUP("Pad type",#REF!,MATCH($A558,#REF!,0),FALSE())</f>
        <v>#VALUE!</v>
      </c>
      <c r="AB558" s="100"/>
      <c r="AC558" s="100" t="e">
        <f aca="false">HLOOKUP("POR Pin State",#REF!,MATCH($A558,#REF!,0),FALSE())</f>
        <v>#VALUE!</v>
      </c>
      <c r="AD558" s="186"/>
      <c r="AE558" s="187"/>
      <c r="AF558" s="187"/>
      <c r="AG558" s="187"/>
      <c r="AH558" s="188"/>
      <c r="AI558" s="188"/>
      <c r="AJ558" s="189"/>
      <c r="AK558" s="189"/>
      <c r="AL558" s="189"/>
      <c r="AM558" s="189"/>
      <c r="AN558" s="189"/>
      <c r="AO558" s="189"/>
      <c r="AP558" s="189"/>
      <c r="AQ558" s="194" t="s">
        <v>1271</v>
      </c>
      <c r="AR558" s="104"/>
      <c r="AS558" s="104"/>
      <c r="AT558" s="104"/>
      <c r="AU558" s="104"/>
      <c r="AV558" s="104"/>
      <c r="AW558" s="104"/>
      <c r="AX558" s="104"/>
      <c r="AY558" s="104"/>
      <c r="AZ558" s="104"/>
      <c r="BA558" s="104"/>
      <c r="BB558" s="162"/>
      <c r="BC558" s="104"/>
      <c r="BD558" s="214"/>
      <c r="BE558" s="213" t="s">
        <v>1272</v>
      </c>
      <c r="BF558" s="108" t="e">
        <f aca="false">VLOOKUP($A558,#REF!, 34, FALSE())</f>
        <v>#VALUE!</v>
      </c>
      <c r="BG558" s="418" t="e">
        <f aca="false">VLOOKUP($A558,#REF!, 22, FALSE())</f>
        <v>#VALUE!</v>
      </c>
      <c r="BH558" s="109"/>
    </row>
    <row r="559" s="193" customFormat="true" ht="12.75" hidden="false" customHeight="true" outlineLevel="0" collapsed="false">
      <c r="A559" s="1" t="s">
        <v>1273</v>
      </c>
      <c r="B559" s="86" t="e">
        <f aca="false">VLOOKUP($A559,#REF!, 34, FALSE())</f>
        <v>#VALUE!</v>
      </c>
      <c r="C559" s="87" t="str">
        <f aca="false">CONCATENATE("unused_",A559)</f>
        <v>unused_DDR_XM0_B3WCK_N</v>
      </c>
      <c r="D559" s="88" t="e">
        <f aca="false">IF(LEN(VLOOKUP($A559,#REF!,8,FALSE())),LEFT(VLOOKUP($A559,#REF!,8,FALSE()),LEN(VLOOKUP($A559,#REF!,8,FALSE()))-2),"")</f>
        <v>#VALUE!</v>
      </c>
      <c r="E559" s="89" t="e">
        <f aca="false">IF(LEN(VLOOKUP($A559,#REF!,4,FALSE())),IF(INDEX(#REF!,MATCH($A559,#REF!,0),1),LEFT(VLOOKUP($A559,#REF!,4,FALSE()),LEN(VLOOKUP($A559,#REF!,4,FALSE()))-2),CONCATENATE(LEFT(VLOOKUP($A559,#REF!,4,FALSE()),LEN(VLOOKUP($A559,#REF!,4,FALSE()))-2),"*")),"")</f>
        <v>#VALUE!</v>
      </c>
      <c r="F559" s="90" t="e">
        <f aca="false">IF(LEN(VLOOKUP($A559,#REF!,5,FALSE())),IF(INDEX(#REF!,MATCH($A559,#REF!,0),2),LEFT(VLOOKUP($A559,#REF!,5,FALSE()),LEN(VLOOKUP($A559,#REF!,5,FALSE()))-2),CONCATENATE(LEFT(VLOOKUP($A559,#REF!,5,FALSE()),LEN(VLOOKUP($A559,#REF!,5,FALSE()))-2),"*")),"")</f>
        <v>#VALUE!</v>
      </c>
      <c r="G559" s="90" t="e">
        <f aca="false">IF(LEN(VLOOKUP($A559,#REF!,6,FALSE())),IF(INDEX(#REF!,MATCH($A559,#REF!,0),3),LEFT(VLOOKUP($A559,#REF!,6,FALSE()),LEN(VLOOKUP($A559,#REF!,6,FALSE()))-2),CONCATENATE(LEFT(VLOOKUP($A559,#REF!,6,FALSE()),LEN(VLOOKUP($A559,#REF!,6,FALSE()))-2),"*")),"")</f>
        <v>#VALUE!</v>
      </c>
      <c r="H559" s="91" t="e">
        <f aca="false">IF(LEN(VLOOKUP($A559,#REF!,7,FALSE())),IF(INDEX(#REF!,MATCH($A559,#REF!,0),4),LEFT(VLOOKUP($A559,#REF!,7,FALSE()),LEN(VLOOKUP($A559,#REF!,7,FALSE()))-2),CONCATENATE(LEFT(VLOOKUP($A559,#REF!,7,FALSE()),LEN(VLOOKUP($A559,#REF!,7,FALSE()))-2),"*")),"")</f>
        <v>#VALUE!</v>
      </c>
      <c r="I559" s="92" t="e">
        <f aca="false">IF(LEN(VLOOKUP($A559,#REF!,8,FALSE())),UPPER(RIGHT(VLOOKUP($A559,#REF!,8,FALSE()), 1)),"")</f>
        <v>#VALUE!</v>
      </c>
      <c r="J559" s="90" t="e">
        <f aca="false">IF(LEN(VLOOKUP($A559,#REF!,4,FALSE())),UPPER(RIGHT(VLOOKUP($A559,#REF!,4,FALSE()), 1)),"")</f>
        <v>#VALUE!</v>
      </c>
      <c r="K559" s="90" t="e">
        <f aca="false">IF(LEN(VLOOKUP($A559,#REF!,5,FALSE())),UPPER(RIGHT(VLOOKUP($A559,#REF!,5,FALSE()), 1)),"")</f>
        <v>#VALUE!</v>
      </c>
      <c r="L559" s="90" t="e">
        <f aca="false">IF(LEN(VLOOKUP($A559,#REF!,6,FALSE())),UPPER(RIGHT(VLOOKUP($A559,#REF!,6,FALSE()), 1)),"")</f>
        <v>#VALUE!</v>
      </c>
      <c r="M559" s="91" t="e">
        <f aca="false">IF(LEN(VLOOKUP($A559,#REF!,7,FALSE())),UPPER(RIGHT(VLOOKUP($A559,#REF!,7,FALSE()), 1)),"")</f>
        <v>#VALUE!</v>
      </c>
      <c r="N559" s="185"/>
      <c r="O559" s="185"/>
      <c r="P559" s="185"/>
      <c r="Q559" s="185"/>
      <c r="R559" s="185"/>
      <c r="S559" s="100" t="e">
        <f aca="false">HLOOKUP("Device Tree Pin Name",#REF!,MATCH($A559,#REF!,0),FALSE())</f>
        <v>#VALUE!</v>
      </c>
      <c r="T559" s="95" t="e">
        <f aca="false">HLOOKUP("power rail",#REF!,MATCH($A559,#REF!,0),FALSE())</f>
        <v>#VALUE!</v>
      </c>
      <c r="U559" s="96" t="e">
        <f aca="false">HLOOKUP("Wake Capable",#REF!,MATCH($A559,#REF!,0),FALSE())</f>
        <v>#VALUE!</v>
      </c>
      <c r="V559" s="96" t="e">
        <f aca="false">HLOOKUP("Strap",#REF!,MATCH($A559,#REF!,0),FALSE())</f>
        <v>#VALUE!</v>
      </c>
      <c r="W559" s="96"/>
      <c r="X559" s="96"/>
      <c r="Y559" s="96"/>
      <c r="Z559" s="95"/>
      <c r="AA559" s="95" t="e">
        <f aca="false">HLOOKUP("Pad type",#REF!,MATCH($A559,#REF!,0),FALSE())</f>
        <v>#VALUE!</v>
      </c>
      <c r="AB559" s="100"/>
      <c r="AC559" s="100" t="e">
        <f aca="false">HLOOKUP("POR Pin State",#REF!,MATCH($A559,#REF!,0),FALSE())</f>
        <v>#VALUE!</v>
      </c>
      <c r="AD559" s="186"/>
      <c r="AE559" s="187"/>
      <c r="AF559" s="187"/>
      <c r="AG559" s="187"/>
      <c r="AH559" s="188"/>
      <c r="AI559" s="188"/>
      <c r="AJ559" s="189"/>
      <c r="AK559" s="189"/>
      <c r="AL559" s="189"/>
      <c r="AM559" s="189"/>
      <c r="AN559" s="189"/>
      <c r="AO559" s="189"/>
      <c r="AP559" s="189"/>
      <c r="AQ559" s="194" t="s">
        <v>1273</v>
      </c>
      <c r="AR559" s="104"/>
      <c r="AS559" s="104"/>
      <c r="AT559" s="104"/>
      <c r="AU559" s="104"/>
      <c r="AV559" s="104"/>
      <c r="AW559" s="104"/>
      <c r="AX559" s="104"/>
      <c r="AY559" s="104"/>
      <c r="AZ559" s="104"/>
      <c r="BA559" s="104"/>
      <c r="BB559" s="162"/>
      <c r="BC559" s="104"/>
      <c r="BD559" s="214"/>
      <c r="BE559" s="213" t="s">
        <v>1274</v>
      </c>
      <c r="BF559" s="108" t="e">
        <f aca="false">VLOOKUP($A559,#REF!, 34, FALSE())</f>
        <v>#VALUE!</v>
      </c>
      <c r="BG559" s="418" t="e">
        <f aca="false">VLOOKUP($A559,#REF!, 22, FALSE())</f>
        <v>#VALUE!</v>
      </c>
      <c r="BH559" s="109"/>
    </row>
    <row r="560" s="193" customFormat="true" ht="12.75" hidden="false" customHeight="true" outlineLevel="0" collapsed="false">
      <c r="A560" s="133" t="s">
        <v>1275</v>
      </c>
      <c r="B560" s="86" t="e">
        <f aca="false">VLOOKUP($A560,#REF!, 34, FALSE())</f>
        <v>#VALUE!</v>
      </c>
      <c r="C560" s="87" t="str">
        <f aca="false">CONCATENATE("unused_",A560)</f>
        <v>unused_DDR_XM0_B3RDQS_P</v>
      </c>
      <c r="D560" s="88" t="e">
        <f aca="false">IF(LEN(VLOOKUP($A560,#REF!,8,FALSE())),LEFT(VLOOKUP($A560,#REF!,8,FALSE()),LEN(VLOOKUP($A560,#REF!,8,FALSE()))-2),"")</f>
        <v>#VALUE!</v>
      </c>
      <c r="E560" s="89" t="e">
        <f aca="false">IF(LEN(VLOOKUP($A560,#REF!,4,FALSE())),IF(INDEX(#REF!,MATCH($A560,#REF!,0),1),LEFT(VLOOKUP($A560,#REF!,4,FALSE()),LEN(VLOOKUP($A560,#REF!,4,FALSE()))-2),CONCATENATE(LEFT(VLOOKUP($A560,#REF!,4,FALSE()),LEN(VLOOKUP($A560,#REF!,4,FALSE()))-2),"*")),"")</f>
        <v>#VALUE!</v>
      </c>
      <c r="F560" s="90" t="e">
        <f aca="false">IF(LEN(VLOOKUP($A560,#REF!,5,FALSE())),IF(INDEX(#REF!,MATCH($A560,#REF!,0),2),LEFT(VLOOKUP($A560,#REF!,5,FALSE()),LEN(VLOOKUP($A560,#REF!,5,FALSE()))-2),CONCATENATE(LEFT(VLOOKUP($A560,#REF!,5,FALSE()),LEN(VLOOKUP($A560,#REF!,5,FALSE()))-2),"*")),"")</f>
        <v>#VALUE!</v>
      </c>
      <c r="G560" s="90" t="e">
        <f aca="false">IF(LEN(VLOOKUP($A560,#REF!,6,FALSE())),IF(INDEX(#REF!,MATCH($A560,#REF!,0),3),LEFT(VLOOKUP($A560,#REF!,6,FALSE()),LEN(VLOOKUP($A560,#REF!,6,FALSE()))-2),CONCATENATE(LEFT(VLOOKUP($A560,#REF!,6,FALSE()),LEN(VLOOKUP($A560,#REF!,6,FALSE()))-2),"*")),"")</f>
        <v>#VALUE!</v>
      </c>
      <c r="H560" s="91" t="e">
        <f aca="false">IF(LEN(VLOOKUP($A560,#REF!,7,FALSE())),IF(INDEX(#REF!,MATCH($A560,#REF!,0),4),LEFT(VLOOKUP($A560,#REF!,7,FALSE()),LEN(VLOOKUP($A560,#REF!,7,FALSE()))-2),CONCATENATE(LEFT(VLOOKUP($A560,#REF!,7,FALSE()),LEN(VLOOKUP($A560,#REF!,7,FALSE()))-2),"*")),"")</f>
        <v>#VALUE!</v>
      </c>
      <c r="I560" s="92" t="e">
        <f aca="false">IF(LEN(VLOOKUP($A560,#REF!,8,FALSE())),UPPER(RIGHT(VLOOKUP($A560,#REF!,8,FALSE()), 1)),"")</f>
        <v>#VALUE!</v>
      </c>
      <c r="J560" s="90" t="e">
        <f aca="false">IF(LEN(VLOOKUP($A560,#REF!,4,FALSE())),UPPER(RIGHT(VLOOKUP($A560,#REF!,4,FALSE()), 1)),"")</f>
        <v>#VALUE!</v>
      </c>
      <c r="K560" s="90" t="e">
        <f aca="false">IF(LEN(VLOOKUP($A560,#REF!,5,FALSE())),UPPER(RIGHT(VLOOKUP($A560,#REF!,5,FALSE()), 1)),"")</f>
        <v>#VALUE!</v>
      </c>
      <c r="L560" s="90" t="e">
        <f aca="false">IF(LEN(VLOOKUP($A560,#REF!,6,FALSE())),UPPER(RIGHT(VLOOKUP($A560,#REF!,6,FALSE()), 1)),"")</f>
        <v>#VALUE!</v>
      </c>
      <c r="M560" s="91" t="e">
        <f aca="false">IF(LEN(VLOOKUP($A560,#REF!,7,FALSE())),UPPER(RIGHT(VLOOKUP($A560,#REF!,7,FALSE()), 1)),"")</f>
        <v>#VALUE!</v>
      </c>
      <c r="N560" s="185"/>
      <c r="O560" s="185"/>
      <c r="P560" s="185"/>
      <c r="Q560" s="185"/>
      <c r="R560" s="185"/>
      <c r="S560" s="100" t="e">
        <f aca="false">HLOOKUP("Device Tree Pin Name",#REF!,MATCH($A560,#REF!,0),FALSE())</f>
        <v>#VALUE!</v>
      </c>
      <c r="T560" s="95" t="e">
        <f aca="false">HLOOKUP("power rail",#REF!,MATCH($A560,#REF!,0),FALSE())</f>
        <v>#VALUE!</v>
      </c>
      <c r="U560" s="96" t="e">
        <f aca="false">HLOOKUP("Wake Capable",#REF!,MATCH($A560,#REF!,0),FALSE())</f>
        <v>#VALUE!</v>
      </c>
      <c r="V560" s="96" t="e">
        <f aca="false">HLOOKUP("Strap",#REF!,MATCH($A560,#REF!,0),FALSE())</f>
        <v>#VALUE!</v>
      </c>
      <c r="W560" s="96"/>
      <c r="X560" s="96"/>
      <c r="Y560" s="96"/>
      <c r="Z560" s="95"/>
      <c r="AA560" s="95" t="e">
        <f aca="false">HLOOKUP("Pad type",#REF!,MATCH($A560,#REF!,0),FALSE())</f>
        <v>#VALUE!</v>
      </c>
      <c r="AB560" s="100"/>
      <c r="AC560" s="100" t="e">
        <f aca="false">HLOOKUP("POR Pin State",#REF!,MATCH($A560,#REF!,0),FALSE())</f>
        <v>#VALUE!</v>
      </c>
      <c r="AD560" s="186"/>
      <c r="AE560" s="187"/>
      <c r="AF560" s="187"/>
      <c r="AG560" s="187"/>
      <c r="AH560" s="188"/>
      <c r="AI560" s="188"/>
      <c r="AJ560" s="189"/>
      <c r="AK560" s="189"/>
      <c r="AL560" s="189"/>
      <c r="AM560" s="189"/>
      <c r="AN560" s="189"/>
      <c r="AO560" s="189"/>
      <c r="AP560" s="189"/>
      <c r="AQ560" s="194" t="s">
        <v>1275</v>
      </c>
      <c r="AR560" s="104"/>
      <c r="AS560" s="104"/>
      <c r="AT560" s="104"/>
      <c r="AU560" s="104"/>
      <c r="AV560" s="104"/>
      <c r="AW560" s="104"/>
      <c r="AX560" s="104"/>
      <c r="AY560" s="104"/>
      <c r="AZ560" s="104"/>
      <c r="BA560" s="104"/>
      <c r="BB560" s="162"/>
      <c r="BC560" s="104"/>
      <c r="BD560" s="214"/>
      <c r="BE560" s="213" t="s">
        <v>1276</v>
      </c>
      <c r="BF560" s="108" t="e">
        <f aca="false">VLOOKUP($A560,#REF!, 34, FALSE())</f>
        <v>#VALUE!</v>
      </c>
      <c r="BG560" s="418" t="e">
        <f aca="false">VLOOKUP($A560,#REF!, 22, FALSE())</f>
        <v>#VALUE!</v>
      </c>
      <c r="BH560" s="109"/>
    </row>
    <row r="561" s="193" customFormat="true" ht="12.75" hidden="false" customHeight="true" outlineLevel="0" collapsed="false">
      <c r="A561" s="133" t="s">
        <v>1277</v>
      </c>
      <c r="B561" s="86" t="e">
        <f aca="false">VLOOKUP($A561,#REF!, 34, FALSE())</f>
        <v>#VALUE!</v>
      </c>
      <c r="C561" s="87" t="str">
        <f aca="false">CONCATENATE("unused_",A561)</f>
        <v>unused_DDR_XM0_B3RDQS_N</v>
      </c>
      <c r="D561" s="88" t="e">
        <f aca="false">IF(LEN(VLOOKUP($A561,#REF!,8,FALSE())),LEFT(VLOOKUP($A561,#REF!,8,FALSE()),LEN(VLOOKUP($A561,#REF!,8,FALSE()))-2),"")</f>
        <v>#VALUE!</v>
      </c>
      <c r="E561" s="89" t="e">
        <f aca="false">IF(LEN(VLOOKUP($A561,#REF!,4,FALSE())),IF(INDEX(#REF!,MATCH($A561,#REF!,0),1),LEFT(VLOOKUP($A561,#REF!,4,FALSE()),LEN(VLOOKUP($A561,#REF!,4,FALSE()))-2),CONCATENATE(LEFT(VLOOKUP($A561,#REF!,4,FALSE()),LEN(VLOOKUP($A561,#REF!,4,FALSE()))-2),"*")),"")</f>
        <v>#VALUE!</v>
      </c>
      <c r="F561" s="90" t="e">
        <f aca="false">IF(LEN(VLOOKUP($A561,#REF!,5,FALSE())),IF(INDEX(#REF!,MATCH($A561,#REF!,0),2),LEFT(VLOOKUP($A561,#REF!,5,FALSE()),LEN(VLOOKUP($A561,#REF!,5,FALSE()))-2),CONCATENATE(LEFT(VLOOKUP($A561,#REF!,5,FALSE()),LEN(VLOOKUP($A561,#REF!,5,FALSE()))-2),"*")),"")</f>
        <v>#VALUE!</v>
      </c>
      <c r="G561" s="90" t="e">
        <f aca="false">IF(LEN(VLOOKUP($A561,#REF!,6,FALSE())),IF(INDEX(#REF!,MATCH($A561,#REF!,0),3),LEFT(VLOOKUP($A561,#REF!,6,FALSE()),LEN(VLOOKUP($A561,#REF!,6,FALSE()))-2),CONCATENATE(LEFT(VLOOKUP($A561,#REF!,6,FALSE()),LEN(VLOOKUP($A561,#REF!,6,FALSE()))-2),"*")),"")</f>
        <v>#VALUE!</v>
      </c>
      <c r="H561" s="91" t="e">
        <f aca="false">IF(LEN(VLOOKUP($A561,#REF!,7,FALSE())),IF(INDEX(#REF!,MATCH($A561,#REF!,0),4),LEFT(VLOOKUP($A561,#REF!,7,FALSE()),LEN(VLOOKUP($A561,#REF!,7,FALSE()))-2),CONCATENATE(LEFT(VLOOKUP($A561,#REF!,7,FALSE()),LEN(VLOOKUP($A561,#REF!,7,FALSE()))-2),"*")),"")</f>
        <v>#VALUE!</v>
      </c>
      <c r="I561" s="92" t="e">
        <f aca="false">IF(LEN(VLOOKUP($A561,#REF!,8,FALSE())),UPPER(RIGHT(VLOOKUP($A561,#REF!,8,FALSE()), 1)),"")</f>
        <v>#VALUE!</v>
      </c>
      <c r="J561" s="90" t="e">
        <f aca="false">IF(LEN(VLOOKUP($A561,#REF!,4,FALSE())),UPPER(RIGHT(VLOOKUP($A561,#REF!,4,FALSE()), 1)),"")</f>
        <v>#VALUE!</v>
      </c>
      <c r="K561" s="90" t="e">
        <f aca="false">IF(LEN(VLOOKUP($A561,#REF!,5,FALSE())),UPPER(RIGHT(VLOOKUP($A561,#REF!,5,FALSE()), 1)),"")</f>
        <v>#VALUE!</v>
      </c>
      <c r="L561" s="90" t="e">
        <f aca="false">IF(LEN(VLOOKUP($A561,#REF!,6,FALSE())),UPPER(RIGHT(VLOOKUP($A561,#REF!,6,FALSE()), 1)),"")</f>
        <v>#VALUE!</v>
      </c>
      <c r="M561" s="91" t="e">
        <f aca="false">IF(LEN(VLOOKUP($A561,#REF!,7,FALSE())),UPPER(RIGHT(VLOOKUP($A561,#REF!,7,FALSE()), 1)),"")</f>
        <v>#VALUE!</v>
      </c>
      <c r="N561" s="185"/>
      <c r="O561" s="185"/>
      <c r="P561" s="185"/>
      <c r="Q561" s="185"/>
      <c r="R561" s="185"/>
      <c r="S561" s="100" t="e">
        <f aca="false">HLOOKUP("Device Tree Pin Name",#REF!,MATCH($A561,#REF!,0),FALSE())</f>
        <v>#VALUE!</v>
      </c>
      <c r="T561" s="95" t="e">
        <f aca="false">HLOOKUP("power rail",#REF!,MATCH($A561,#REF!,0),FALSE())</f>
        <v>#VALUE!</v>
      </c>
      <c r="U561" s="96" t="e">
        <f aca="false">HLOOKUP("Wake Capable",#REF!,MATCH($A561,#REF!,0),FALSE())</f>
        <v>#VALUE!</v>
      </c>
      <c r="V561" s="96" t="e">
        <f aca="false">HLOOKUP("Strap",#REF!,MATCH($A561,#REF!,0),FALSE())</f>
        <v>#VALUE!</v>
      </c>
      <c r="W561" s="96"/>
      <c r="X561" s="96"/>
      <c r="Y561" s="96"/>
      <c r="Z561" s="95"/>
      <c r="AA561" s="95" t="e">
        <f aca="false">HLOOKUP("Pad type",#REF!,MATCH($A561,#REF!,0),FALSE())</f>
        <v>#VALUE!</v>
      </c>
      <c r="AB561" s="100"/>
      <c r="AC561" s="100" t="e">
        <f aca="false">HLOOKUP("POR Pin State",#REF!,MATCH($A561,#REF!,0),FALSE())</f>
        <v>#VALUE!</v>
      </c>
      <c r="AD561" s="186"/>
      <c r="AE561" s="187"/>
      <c r="AF561" s="187"/>
      <c r="AG561" s="187"/>
      <c r="AH561" s="188"/>
      <c r="AI561" s="188"/>
      <c r="AJ561" s="189"/>
      <c r="AK561" s="189"/>
      <c r="AL561" s="189"/>
      <c r="AM561" s="189"/>
      <c r="AN561" s="189"/>
      <c r="AO561" s="189"/>
      <c r="AP561" s="189"/>
      <c r="AQ561" s="194" t="s">
        <v>1277</v>
      </c>
      <c r="AR561" s="104"/>
      <c r="AS561" s="104"/>
      <c r="AT561" s="104"/>
      <c r="AU561" s="104"/>
      <c r="AV561" s="104"/>
      <c r="AW561" s="104"/>
      <c r="AX561" s="104"/>
      <c r="AY561" s="104"/>
      <c r="AZ561" s="104"/>
      <c r="BA561" s="104"/>
      <c r="BB561" s="162"/>
      <c r="BC561" s="104"/>
      <c r="BD561" s="214"/>
      <c r="BE561" s="213" t="s">
        <v>1278</v>
      </c>
      <c r="BF561" s="108" t="e">
        <f aca="false">VLOOKUP($A561,#REF!, 34, FALSE())</f>
        <v>#VALUE!</v>
      </c>
      <c r="BG561" s="418" t="e">
        <f aca="false">VLOOKUP($A561,#REF!, 22, FALSE())</f>
        <v>#VALUE!</v>
      </c>
      <c r="BH561" s="109"/>
    </row>
    <row r="562" s="193" customFormat="true" ht="12.75" hidden="false" customHeight="true" outlineLevel="0" collapsed="false">
      <c r="A562" s="133" t="s">
        <v>1279</v>
      </c>
      <c r="B562" s="86" t="e">
        <f aca="false">VLOOKUP($A562,#REF!, 34, FALSE())</f>
        <v>#VALUE!</v>
      </c>
      <c r="C562" s="87" t="str">
        <f aca="false">CONCATENATE("unused_",A562)</f>
        <v>unused_DDR_XM0_B4D0</v>
      </c>
      <c r="D562" s="88" t="e">
        <f aca="false">IF(LEN(VLOOKUP($A562,#REF!,8,FALSE())),LEFT(VLOOKUP($A562,#REF!,8,FALSE()),LEN(VLOOKUP($A562,#REF!,8,FALSE()))-2),"")</f>
        <v>#VALUE!</v>
      </c>
      <c r="E562" s="89" t="e">
        <f aca="false">IF(LEN(VLOOKUP($A562,#REF!,4,FALSE())),IF(INDEX(#REF!,MATCH($A562,#REF!,0),1),LEFT(VLOOKUP($A562,#REF!,4,FALSE()),LEN(VLOOKUP($A562,#REF!,4,FALSE()))-2),CONCATENATE(LEFT(VLOOKUP($A562,#REF!,4,FALSE()),LEN(VLOOKUP($A562,#REF!,4,FALSE()))-2),"*")),"")</f>
        <v>#VALUE!</v>
      </c>
      <c r="F562" s="90" t="e">
        <f aca="false">IF(LEN(VLOOKUP($A562,#REF!,5,FALSE())),IF(INDEX(#REF!,MATCH($A562,#REF!,0),2),LEFT(VLOOKUP($A562,#REF!,5,FALSE()),LEN(VLOOKUP($A562,#REF!,5,FALSE()))-2),CONCATENATE(LEFT(VLOOKUP($A562,#REF!,5,FALSE()),LEN(VLOOKUP($A562,#REF!,5,FALSE()))-2),"*")),"")</f>
        <v>#VALUE!</v>
      </c>
      <c r="G562" s="90" t="e">
        <f aca="false">IF(LEN(VLOOKUP($A562,#REF!,6,FALSE())),IF(INDEX(#REF!,MATCH($A562,#REF!,0),3),LEFT(VLOOKUP($A562,#REF!,6,FALSE()),LEN(VLOOKUP($A562,#REF!,6,FALSE()))-2),CONCATENATE(LEFT(VLOOKUP($A562,#REF!,6,FALSE()),LEN(VLOOKUP($A562,#REF!,6,FALSE()))-2),"*")),"")</f>
        <v>#VALUE!</v>
      </c>
      <c r="H562" s="91" t="e">
        <f aca="false">IF(LEN(VLOOKUP($A562,#REF!,7,FALSE())),IF(INDEX(#REF!,MATCH($A562,#REF!,0),4),LEFT(VLOOKUP($A562,#REF!,7,FALSE()),LEN(VLOOKUP($A562,#REF!,7,FALSE()))-2),CONCATENATE(LEFT(VLOOKUP($A562,#REF!,7,FALSE()),LEN(VLOOKUP($A562,#REF!,7,FALSE()))-2),"*")),"")</f>
        <v>#VALUE!</v>
      </c>
      <c r="I562" s="92" t="e">
        <f aca="false">IF(LEN(VLOOKUP($A562,#REF!,8,FALSE())),UPPER(RIGHT(VLOOKUP($A562,#REF!,8,FALSE()), 1)),"")</f>
        <v>#VALUE!</v>
      </c>
      <c r="J562" s="90" t="e">
        <f aca="false">IF(LEN(VLOOKUP($A562,#REF!,4,FALSE())),UPPER(RIGHT(VLOOKUP($A562,#REF!,4,FALSE()), 1)),"")</f>
        <v>#VALUE!</v>
      </c>
      <c r="K562" s="90" t="e">
        <f aca="false">IF(LEN(VLOOKUP($A562,#REF!,5,FALSE())),UPPER(RIGHT(VLOOKUP($A562,#REF!,5,FALSE()), 1)),"")</f>
        <v>#VALUE!</v>
      </c>
      <c r="L562" s="90" t="e">
        <f aca="false">IF(LEN(VLOOKUP($A562,#REF!,6,FALSE())),UPPER(RIGHT(VLOOKUP($A562,#REF!,6,FALSE()), 1)),"")</f>
        <v>#VALUE!</v>
      </c>
      <c r="M562" s="91" t="e">
        <f aca="false">IF(LEN(VLOOKUP($A562,#REF!,7,FALSE())),UPPER(RIGHT(VLOOKUP($A562,#REF!,7,FALSE()), 1)),"")</f>
        <v>#VALUE!</v>
      </c>
      <c r="N562" s="185"/>
      <c r="O562" s="185"/>
      <c r="P562" s="185"/>
      <c r="Q562" s="185"/>
      <c r="R562" s="185"/>
      <c r="S562" s="100" t="e">
        <f aca="false">HLOOKUP("Device Tree Pin Name",#REF!,MATCH($A562,#REF!,0),FALSE())</f>
        <v>#VALUE!</v>
      </c>
      <c r="T562" s="95" t="e">
        <f aca="false">HLOOKUP("power rail",#REF!,MATCH($A562,#REF!,0),FALSE())</f>
        <v>#VALUE!</v>
      </c>
      <c r="U562" s="96" t="e">
        <f aca="false">HLOOKUP("Wake Capable",#REF!,MATCH($A562,#REF!,0),FALSE())</f>
        <v>#VALUE!</v>
      </c>
      <c r="V562" s="96" t="e">
        <f aca="false">HLOOKUP("Strap",#REF!,MATCH($A562,#REF!,0),FALSE())</f>
        <v>#VALUE!</v>
      </c>
      <c r="W562" s="96"/>
      <c r="X562" s="96"/>
      <c r="Y562" s="96"/>
      <c r="Z562" s="95"/>
      <c r="AA562" s="95" t="e">
        <f aca="false">HLOOKUP("Pad type",#REF!,MATCH($A562,#REF!,0),FALSE())</f>
        <v>#VALUE!</v>
      </c>
      <c r="AB562" s="100"/>
      <c r="AC562" s="100" t="e">
        <f aca="false">HLOOKUP("POR Pin State",#REF!,MATCH($A562,#REF!,0),FALSE())</f>
        <v>#VALUE!</v>
      </c>
      <c r="AD562" s="186"/>
      <c r="AE562" s="187"/>
      <c r="AF562" s="187"/>
      <c r="AG562" s="187"/>
      <c r="AH562" s="188"/>
      <c r="AI562" s="188"/>
      <c r="AJ562" s="189"/>
      <c r="AK562" s="189"/>
      <c r="AL562" s="189"/>
      <c r="AM562" s="189"/>
      <c r="AN562" s="189"/>
      <c r="AO562" s="189"/>
      <c r="AP562" s="189"/>
      <c r="AQ562" s="194" t="s">
        <v>1280</v>
      </c>
      <c r="AR562" s="104"/>
      <c r="AS562" s="104"/>
      <c r="AT562" s="104"/>
      <c r="AU562" s="104"/>
      <c r="AV562" s="104"/>
      <c r="AW562" s="104"/>
      <c r="AX562" s="104"/>
      <c r="AY562" s="104"/>
      <c r="AZ562" s="104"/>
      <c r="BA562" s="104"/>
      <c r="BB562" s="162"/>
      <c r="BC562" s="104"/>
      <c r="BD562" s="214"/>
      <c r="BE562" s="213" t="s">
        <v>1281</v>
      </c>
      <c r="BF562" s="108" t="e">
        <f aca="false">VLOOKUP($A562,#REF!, 34, FALSE())</f>
        <v>#VALUE!</v>
      </c>
      <c r="BG562" s="418" t="e">
        <f aca="false">VLOOKUP($A562,#REF!, 22, FALSE())</f>
        <v>#VALUE!</v>
      </c>
      <c r="BH562" s="109"/>
    </row>
    <row r="563" s="193" customFormat="true" ht="12.75" hidden="false" customHeight="true" outlineLevel="0" collapsed="false">
      <c r="A563" s="133" t="s">
        <v>1282</v>
      </c>
      <c r="B563" s="86" t="e">
        <f aca="false">VLOOKUP($A563,#REF!, 34, FALSE())</f>
        <v>#VALUE!</v>
      </c>
      <c r="C563" s="87" t="str">
        <f aca="false">CONCATENATE("unused_",A563)</f>
        <v>unused_DDR_XM0_B4D1</v>
      </c>
      <c r="D563" s="88" t="e">
        <f aca="false">IF(LEN(VLOOKUP($A563,#REF!,8,FALSE())),LEFT(VLOOKUP($A563,#REF!,8,FALSE()),LEN(VLOOKUP($A563,#REF!,8,FALSE()))-2),"")</f>
        <v>#VALUE!</v>
      </c>
      <c r="E563" s="89" t="e">
        <f aca="false">IF(LEN(VLOOKUP($A563,#REF!,4,FALSE())),IF(INDEX(#REF!,MATCH($A563,#REF!,0),1),LEFT(VLOOKUP($A563,#REF!,4,FALSE()),LEN(VLOOKUP($A563,#REF!,4,FALSE()))-2),CONCATENATE(LEFT(VLOOKUP($A563,#REF!,4,FALSE()),LEN(VLOOKUP($A563,#REF!,4,FALSE()))-2),"*")),"")</f>
        <v>#VALUE!</v>
      </c>
      <c r="F563" s="90" t="e">
        <f aca="false">IF(LEN(VLOOKUP($A563,#REF!,5,FALSE())),IF(INDEX(#REF!,MATCH($A563,#REF!,0),2),LEFT(VLOOKUP($A563,#REF!,5,FALSE()),LEN(VLOOKUP($A563,#REF!,5,FALSE()))-2),CONCATENATE(LEFT(VLOOKUP($A563,#REF!,5,FALSE()),LEN(VLOOKUP($A563,#REF!,5,FALSE()))-2),"*")),"")</f>
        <v>#VALUE!</v>
      </c>
      <c r="G563" s="90" t="e">
        <f aca="false">IF(LEN(VLOOKUP($A563,#REF!,6,FALSE())),IF(INDEX(#REF!,MATCH($A563,#REF!,0),3),LEFT(VLOOKUP($A563,#REF!,6,FALSE()),LEN(VLOOKUP($A563,#REF!,6,FALSE()))-2),CONCATENATE(LEFT(VLOOKUP($A563,#REF!,6,FALSE()),LEN(VLOOKUP($A563,#REF!,6,FALSE()))-2),"*")),"")</f>
        <v>#VALUE!</v>
      </c>
      <c r="H563" s="91" t="e">
        <f aca="false">IF(LEN(VLOOKUP($A563,#REF!,7,FALSE())),IF(INDEX(#REF!,MATCH($A563,#REF!,0),4),LEFT(VLOOKUP($A563,#REF!,7,FALSE()),LEN(VLOOKUP($A563,#REF!,7,FALSE()))-2),CONCATENATE(LEFT(VLOOKUP($A563,#REF!,7,FALSE()),LEN(VLOOKUP($A563,#REF!,7,FALSE()))-2),"*")),"")</f>
        <v>#VALUE!</v>
      </c>
      <c r="I563" s="92" t="e">
        <f aca="false">IF(LEN(VLOOKUP($A563,#REF!,8,FALSE())),UPPER(RIGHT(VLOOKUP($A563,#REF!,8,FALSE()), 1)),"")</f>
        <v>#VALUE!</v>
      </c>
      <c r="J563" s="90" t="e">
        <f aca="false">IF(LEN(VLOOKUP($A563,#REF!,4,FALSE())),UPPER(RIGHT(VLOOKUP($A563,#REF!,4,FALSE()), 1)),"")</f>
        <v>#VALUE!</v>
      </c>
      <c r="K563" s="90" t="e">
        <f aca="false">IF(LEN(VLOOKUP($A563,#REF!,5,FALSE())),UPPER(RIGHT(VLOOKUP($A563,#REF!,5,FALSE()), 1)),"")</f>
        <v>#VALUE!</v>
      </c>
      <c r="L563" s="90" t="e">
        <f aca="false">IF(LEN(VLOOKUP($A563,#REF!,6,FALSE())),UPPER(RIGHT(VLOOKUP($A563,#REF!,6,FALSE()), 1)),"")</f>
        <v>#VALUE!</v>
      </c>
      <c r="M563" s="91" t="e">
        <f aca="false">IF(LEN(VLOOKUP($A563,#REF!,7,FALSE())),UPPER(RIGHT(VLOOKUP($A563,#REF!,7,FALSE()), 1)),"")</f>
        <v>#VALUE!</v>
      </c>
      <c r="N563" s="185"/>
      <c r="O563" s="185"/>
      <c r="P563" s="185"/>
      <c r="Q563" s="185"/>
      <c r="R563" s="185"/>
      <c r="S563" s="100" t="e">
        <f aca="false">HLOOKUP("Device Tree Pin Name",#REF!,MATCH($A563,#REF!,0),FALSE())</f>
        <v>#VALUE!</v>
      </c>
      <c r="T563" s="95" t="e">
        <f aca="false">HLOOKUP("power rail",#REF!,MATCH($A563,#REF!,0),FALSE())</f>
        <v>#VALUE!</v>
      </c>
      <c r="U563" s="96" t="e">
        <f aca="false">HLOOKUP("Wake Capable",#REF!,MATCH($A563,#REF!,0),FALSE())</f>
        <v>#VALUE!</v>
      </c>
      <c r="V563" s="96" t="e">
        <f aca="false">HLOOKUP("Strap",#REF!,MATCH($A563,#REF!,0),FALSE())</f>
        <v>#VALUE!</v>
      </c>
      <c r="W563" s="96"/>
      <c r="X563" s="96"/>
      <c r="Y563" s="96"/>
      <c r="Z563" s="95"/>
      <c r="AA563" s="95" t="e">
        <f aca="false">HLOOKUP("Pad type",#REF!,MATCH($A563,#REF!,0),FALSE())</f>
        <v>#VALUE!</v>
      </c>
      <c r="AB563" s="100"/>
      <c r="AC563" s="100" t="e">
        <f aca="false">HLOOKUP("POR Pin State",#REF!,MATCH($A563,#REF!,0),FALSE())</f>
        <v>#VALUE!</v>
      </c>
      <c r="AD563" s="186"/>
      <c r="AE563" s="187"/>
      <c r="AF563" s="187"/>
      <c r="AG563" s="187"/>
      <c r="AH563" s="188"/>
      <c r="AI563" s="188"/>
      <c r="AJ563" s="189"/>
      <c r="AK563" s="189"/>
      <c r="AL563" s="189"/>
      <c r="AM563" s="189"/>
      <c r="AN563" s="189"/>
      <c r="AO563" s="189"/>
      <c r="AP563" s="189"/>
      <c r="AQ563" s="194" t="s">
        <v>1283</v>
      </c>
      <c r="AR563" s="104"/>
      <c r="AS563" s="104"/>
      <c r="AT563" s="104"/>
      <c r="AU563" s="104"/>
      <c r="AV563" s="104"/>
      <c r="AW563" s="104"/>
      <c r="AX563" s="104"/>
      <c r="AY563" s="104"/>
      <c r="AZ563" s="104"/>
      <c r="BA563" s="104"/>
      <c r="BB563" s="162"/>
      <c r="BC563" s="104"/>
      <c r="BD563" s="214"/>
      <c r="BE563" s="213" t="s">
        <v>1284</v>
      </c>
      <c r="BF563" s="108" t="e">
        <f aca="false">VLOOKUP($A563,#REF!, 34, FALSE())</f>
        <v>#VALUE!</v>
      </c>
      <c r="BG563" s="418" t="e">
        <f aca="false">VLOOKUP($A563,#REF!, 22, FALSE())</f>
        <v>#VALUE!</v>
      </c>
      <c r="BH563" s="109"/>
    </row>
    <row r="564" s="193" customFormat="true" ht="12.75" hidden="false" customHeight="true" outlineLevel="0" collapsed="false">
      <c r="A564" s="133" t="s">
        <v>1285</v>
      </c>
      <c r="B564" s="86" t="e">
        <f aca="false">VLOOKUP($A564,#REF!, 34, FALSE())</f>
        <v>#VALUE!</v>
      </c>
      <c r="C564" s="87" t="str">
        <f aca="false">CONCATENATE("unused_",A564)</f>
        <v>unused_DDR_XM0_B4D2</v>
      </c>
      <c r="D564" s="88" t="e">
        <f aca="false">IF(LEN(VLOOKUP($A564,#REF!,8,FALSE())),LEFT(VLOOKUP($A564,#REF!,8,FALSE()),LEN(VLOOKUP($A564,#REF!,8,FALSE()))-2),"")</f>
        <v>#VALUE!</v>
      </c>
      <c r="E564" s="89" t="e">
        <f aca="false">IF(LEN(VLOOKUP($A564,#REF!,4,FALSE())),IF(INDEX(#REF!,MATCH($A564,#REF!,0),1),LEFT(VLOOKUP($A564,#REF!,4,FALSE()),LEN(VLOOKUP($A564,#REF!,4,FALSE()))-2),CONCATENATE(LEFT(VLOOKUP($A564,#REF!,4,FALSE()),LEN(VLOOKUP($A564,#REF!,4,FALSE()))-2),"*")),"")</f>
        <v>#VALUE!</v>
      </c>
      <c r="F564" s="90" t="e">
        <f aca="false">IF(LEN(VLOOKUP($A564,#REF!,5,FALSE())),IF(INDEX(#REF!,MATCH($A564,#REF!,0),2),LEFT(VLOOKUP($A564,#REF!,5,FALSE()),LEN(VLOOKUP($A564,#REF!,5,FALSE()))-2),CONCATENATE(LEFT(VLOOKUP($A564,#REF!,5,FALSE()),LEN(VLOOKUP($A564,#REF!,5,FALSE()))-2),"*")),"")</f>
        <v>#VALUE!</v>
      </c>
      <c r="G564" s="90" t="e">
        <f aca="false">IF(LEN(VLOOKUP($A564,#REF!,6,FALSE())),IF(INDEX(#REF!,MATCH($A564,#REF!,0),3),LEFT(VLOOKUP($A564,#REF!,6,FALSE()),LEN(VLOOKUP($A564,#REF!,6,FALSE()))-2),CONCATENATE(LEFT(VLOOKUP($A564,#REF!,6,FALSE()),LEN(VLOOKUP($A564,#REF!,6,FALSE()))-2),"*")),"")</f>
        <v>#VALUE!</v>
      </c>
      <c r="H564" s="91" t="e">
        <f aca="false">IF(LEN(VLOOKUP($A564,#REF!,7,FALSE())),IF(INDEX(#REF!,MATCH($A564,#REF!,0),4),LEFT(VLOOKUP($A564,#REF!,7,FALSE()),LEN(VLOOKUP($A564,#REF!,7,FALSE()))-2),CONCATENATE(LEFT(VLOOKUP($A564,#REF!,7,FALSE()),LEN(VLOOKUP($A564,#REF!,7,FALSE()))-2),"*")),"")</f>
        <v>#VALUE!</v>
      </c>
      <c r="I564" s="92" t="e">
        <f aca="false">IF(LEN(VLOOKUP($A564,#REF!,8,FALSE())),UPPER(RIGHT(VLOOKUP($A564,#REF!,8,FALSE()), 1)),"")</f>
        <v>#VALUE!</v>
      </c>
      <c r="J564" s="90" t="e">
        <f aca="false">IF(LEN(VLOOKUP($A564,#REF!,4,FALSE())),UPPER(RIGHT(VLOOKUP($A564,#REF!,4,FALSE()), 1)),"")</f>
        <v>#VALUE!</v>
      </c>
      <c r="K564" s="90" t="e">
        <f aca="false">IF(LEN(VLOOKUP($A564,#REF!,5,FALSE())),UPPER(RIGHT(VLOOKUP($A564,#REF!,5,FALSE()), 1)),"")</f>
        <v>#VALUE!</v>
      </c>
      <c r="L564" s="90" t="e">
        <f aca="false">IF(LEN(VLOOKUP($A564,#REF!,6,FALSE())),UPPER(RIGHT(VLOOKUP($A564,#REF!,6,FALSE()), 1)),"")</f>
        <v>#VALUE!</v>
      </c>
      <c r="M564" s="91" t="e">
        <f aca="false">IF(LEN(VLOOKUP($A564,#REF!,7,FALSE())),UPPER(RIGHT(VLOOKUP($A564,#REF!,7,FALSE()), 1)),"")</f>
        <v>#VALUE!</v>
      </c>
      <c r="N564" s="185"/>
      <c r="O564" s="185"/>
      <c r="P564" s="185"/>
      <c r="Q564" s="185"/>
      <c r="R564" s="185"/>
      <c r="S564" s="100" t="e">
        <f aca="false">HLOOKUP("Device Tree Pin Name",#REF!,MATCH($A564,#REF!,0),FALSE())</f>
        <v>#VALUE!</v>
      </c>
      <c r="T564" s="95" t="e">
        <f aca="false">HLOOKUP("power rail",#REF!,MATCH($A564,#REF!,0),FALSE())</f>
        <v>#VALUE!</v>
      </c>
      <c r="U564" s="96" t="e">
        <f aca="false">HLOOKUP("Wake Capable",#REF!,MATCH($A564,#REF!,0),FALSE())</f>
        <v>#VALUE!</v>
      </c>
      <c r="V564" s="96" t="e">
        <f aca="false">HLOOKUP("Strap",#REF!,MATCH($A564,#REF!,0),FALSE())</f>
        <v>#VALUE!</v>
      </c>
      <c r="W564" s="96"/>
      <c r="X564" s="96"/>
      <c r="Y564" s="96"/>
      <c r="Z564" s="95"/>
      <c r="AA564" s="95" t="e">
        <f aca="false">HLOOKUP("Pad type",#REF!,MATCH($A564,#REF!,0),FALSE())</f>
        <v>#VALUE!</v>
      </c>
      <c r="AB564" s="100"/>
      <c r="AC564" s="100" t="e">
        <f aca="false">HLOOKUP("POR Pin State",#REF!,MATCH($A564,#REF!,0),FALSE())</f>
        <v>#VALUE!</v>
      </c>
      <c r="AD564" s="186"/>
      <c r="AE564" s="187"/>
      <c r="AF564" s="187"/>
      <c r="AG564" s="187"/>
      <c r="AH564" s="188"/>
      <c r="AI564" s="188"/>
      <c r="AJ564" s="189"/>
      <c r="AK564" s="189"/>
      <c r="AL564" s="189"/>
      <c r="AM564" s="189"/>
      <c r="AN564" s="189"/>
      <c r="AO564" s="189"/>
      <c r="AP564" s="189"/>
      <c r="AQ564" s="194" t="s">
        <v>1286</v>
      </c>
      <c r="AR564" s="104"/>
      <c r="AS564" s="104"/>
      <c r="AT564" s="104"/>
      <c r="AU564" s="104"/>
      <c r="AV564" s="104"/>
      <c r="AW564" s="104"/>
      <c r="AX564" s="104"/>
      <c r="AY564" s="104"/>
      <c r="AZ564" s="104"/>
      <c r="BA564" s="104"/>
      <c r="BB564" s="162"/>
      <c r="BC564" s="104"/>
      <c r="BD564" s="214"/>
      <c r="BE564" s="213" t="s">
        <v>1287</v>
      </c>
      <c r="BF564" s="108" t="e">
        <f aca="false">VLOOKUP($A564,#REF!, 34, FALSE())</f>
        <v>#VALUE!</v>
      </c>
      <c r="BG564" s="418" t="e">
        <f aca="false">VLOOKUP($A564,#REF!, 22, FALSE())</f>
        <v>#VALUE!</v>
      </c>
      <c r="BH564" s="109"/>
    </row>
    <row r="565" s="193" customFormat="true" ht="12.75" hidden="false" customHeight="true" outlineLevel="0" collapsed="false">
      <c r="A565" s="133" t="s">
        <v>1288</v>
      </c>
      <c r="B565" s="86" t="e">
        <f aca="false">VLOOKUP($A565,#REF!, 34, FALSE())</f>
        <v>#VALUE!</v>
      </c>
      <c r="C565" s="87" t="str">
        <f aca="false">CONCATENATE("unused_",A565)</f>
        <v>unused_DDR_XM0_B4D3</v>
      </c>
      <c r="D565" s="88" t="e">
        <f aca="false">IF(LEN(VLOOKUP($A565,#REF!,8,FALSE())),LEFT(VLOOKUP($A565,#REF!,8,FALSE()),LEN(VLOOKUP($A565,#REF!,8,FALSE()))-2),"")</f>
        <v>#VALUE!</v>
      </c>
      <c r="E565" s="89" t="e">
        <f aca="false">IF(LEN(VLOOKUP($A565,#REF!,4,FALSE())),IF(INDEX(#REF!,MATCH($A565,#REF!,0),1),LEFT(VLOOKUP($A565,#REF!,4,FALSE()),LEN(VLOOKUP($A565,#REF!,4,FALSE()))-2),CONCATENATE(LEFT(VLOOKUP($A565,#REF!,4,FALSE()),LEN(VLOOKUP($A565,#REF!,4,FALSE()))-2),"*")),"")</f>
        <v>#VALUE!</v>
      </c>
      <c r="F565" s="90" t="e">
        <f aca="false">IF(LEN(VLOOKUP($A565,#REF!,5,FALSE())),IF(INDEX(#REF!,MATCH($A565,#REF!,0),2),LEFT(VLOOKUP($A565,#REF!,5,FALSE()),LEN(VLOOKUP($A565,#REF!,5,FALSE()))-2),CONCATENATE(LEFT(VLOOKUP($A565,#REF!,5,FALSE()),LEN(VLOOKUP($A565,#REF!,5,FALSE()))-2),"*")),"")</f>
        <v>#VALUE!</v>
      </c>
      <c r="G565" s="90" t="e">
        <f aca="false">IF(LEN(VLOOKUP($A565,#REF!,6,FALSE())),IF(INDEX(#REF!,MATCH($A565,#REF!,0),3),LEFT(VLOOKUP($A565,#REF!,6,FALSE()),LEN(VLOOKUP($A565,#REF!,6,FALSE()))-2),CONCATENATE(LEFT(VLOOKUP($A565,#REF!,6,FALSE()),LEN(VLOOKUP($A565,#REF!,6,FALSE()))-2),"*")),"")</f>
        <v>#VALUE!</v>
      </c>
      <c r="H565" s="91" t="e">
        <f aca="false">IF(LEN(VLOOKUP($A565,#REF!,7,FALSE())),IF(INDEX(#REF!,MATCH($A565,#REF!,0),4),LEFT(VLOOKUP($A565,#REF!,7,FALSE()),LEN(VLOOKUP($A565,#REF!,7,FALSE()))-2),CONCATENATE(LEFT(VLOOKUP($A565,#REF!,7,FALSE()),LEN(VLOOKUP($A565,#REF!,7,FALSE()))-2),"*")),"")</f>
        <v>#VALUE!</v>
      </c>
      <c r="I565" s="92" t="e">
        <f aca="false">IF(LEN(VLOOKUP($A565,#REF!,8,FALSE())),UPPER(RIGHT(VLOOKUP($A565,#REF!,8,FALSE()), 1)),"")</f>
        <v>#VALUE!</v>
      </c>
      <c r="J565" s="90" t="e">
        <f aca="false">IF(LEN(VLOOKUP($A565,#REF!,4,FALSE())),UPPER(RIGHT(VLOOKUP($A565,#REF!,4,FALSE()), 1)),"")</f>
        <v>#VALUE!</v>
      </c>
      <c r="K565" s="90" t="e">
        <f aca="false">IF(LEN(VLOOKUP($A565,#REF!,5,FALSE())),UPPER(RIGHT(VLOOKUP($A565,#REF!,5,FALSE()), 1)),"")</f>
        <v>#VALUE!</v>
      </c>
      <c r="L565" s="90" t="e">
        <f aca="false">IF(LEN(VLOOKUP($A565,#REF!,6,FALSE())),UPPER(RIGHT(VLOOKUP($A565,#REF!,6,FALSE()), 1)),"")</f>
        <v>#VALUE!</v>
      </c>
      <c r="M565" s="91" t="e">
        <f aca="false">IF(LEN(VLOOKUP($A565,#REF!,7,FALSE())),UPPER(RIGHT(VLOOKUP($A565,#REF!,7,FALSE()), 1)),"")</f>
        <v>#VALUE!</v>
      </c>
      <c r="N565" s="185"/>
      <c r="O565" s="185"/>
      <c r="P565" s="185"/>
      <c r="Q565" s="185"/>
      <c r="R565" s="185"/>
      <c r="S565" s="100" t="e">
        <f aca="false">HLOOKUP("Device Tree Pin Name",#REF!,MATCH($A565,#REF!,0),FALSE())</f>
        <v>#VALUE!</v>
      </c>
      <c r="T565" s="95" t="e">
        <f aca="false">HLOOKUP("power rail",#REF!,MATCH($A565,#REF!,0),FALSE())</f>
        <v>#VALUE!</v>
      </c>
      <c r="U565" s="96" t="e">
        <f aca="false">HLOOKUP("Wake Capable",#REF!,MATCH($A565,#REF!,0),FALSE())</f>
        <v>#VALUE!</v>
      </c>
      <c r="V565" s="96" t="e">
        <f aca="false">HLOOKUP("Strap",#REF!,MATCH($A565,#REF!,0),FALSE())</f>
        <v>#VALUE!</v>
      </c>
      <c r="W565" s="96"/>
      <c r="X565" s="96"/>
      <c r="Y565" s="96"/>
      <c r="Z565" s="95"/>
      <c r="AA565" s="95" t="e">
        <f aca="false">HLOOKUP("Pad type",#REF!,MATCH($A565,#REF!,0),FALSE())</f>
        <v>#VALUE!</v>
      </c>
      <c r="AB565" s="100"/>
      <c r="AC565" s="100" t="e">
        <f aca="false">HLOOKUP("POR Pin State",#REF!,MATCH($A565,#REF!,0),FALSE())</f>
        <v>#VALUE!</v>
      </c>
      <c r="AD565" s="186"/>
      <c r="AE565" s="187"/>
      <c r="AF565" s="187"/>
      <c r="AG565" s="187"/>
      <c r="AH565" s="188"/>
      <c r="AI565" s="188"/>
      <c r="AJ565" s="189"/>
      <c r="AK565" s="189"/>
      <c r="AL565" s="189"/>
      <c r="AM565" s="189"/>
      <c r="AN565" s="189"/>
      <c r="AO565" s="189"/>
      <c r="AP565" s="189"/>
      <c r="AQ565" s="194" t="s">
        <v>1289</v>
      </c>
      <c r="AR565" s="104"/>
      <c r="AS565" s="104"/>
      <c r="AT565" s="104"/>
      <c r="AU565" s="104"/>
      <c r="AV565" s="104"/>
      <c r="AW565" s="104"/>
      <c r="AX565" s="104"/>
      <c r="AY565" s="104"/>
      <c r="AZ565" s="104"/>
      <c r="BA565" s="104"/>
      <c r="BB565" s="162"/>
      <c r="BC565" s="104"/>
      <c r="BD565" s="214"/>
      <c r="BE565" s="213" t="s">
        <v>1290</v>
      </c>
      <c r="BF565" s="108" t="e">
        <f aca="false">VLOOKUP($A565,#REF!, 34, FALSE())</f>
        <v>#VALUE!</v>
      </c>
      <c r="BG565" s="418" t="e">
        <f aca="false">VLOOKUP($A565,#REF!, 22, FALSE())</f>
        <v>#VALUE!</v>
      </c>
      <c r="BH565" s="109"/>
    </row>
    <row r="566" s="193" customFormat="true" ht="12.75" hidden="false" customHeight="true" outlineLevel="0" collapsed="false">
      <c r="A566" s="133" t="s">
        <v>1291</v>
      </c>
      <c r="B566" s="86" t="e">
        <f aca="false">VLOOKUP($A566,#REF!, 34, FALSE())</f>
        <v>#VALUE!</v>
      </c>
      <c r="C566" s="87" t="str">
        <f aca="false">CONCATENATE("unused_",A566)</f>
        <v>unused_DDR_XM0_B4D4</v>
      </c>
      <c r="D566" s="88" t="e">
        <f aca="false">IF(LEN(VLOOKUP($A566,#REF!,8,FALSE())),LEFT(VLOOKUP($A566,#REF!,8,FALSE()),LEN(VLOOKUP($A566,#REF!,8,FALSE()))-2),"")</f>
        <v>#VALUE!</v>
      </c>
      <c r="E566" s="89" t="e">
        <f aca="false">IF(LEN(VLOOKUP($A566,#REF!,4,FALSE())),IF(INDEX(#REF!,MATCH($A566,#REF!,0),1),LEFT(VLOOKUP($A566,#REF!,4,FALSE()),LEN(VLOOKUP($A566,#REF!,4,FALSE()))-2),CONCATENATE(LEFT(VLOOKUP($A566,#REF!,4,FALSE()),LEN(VLOOKUP($A566,#REF!,4,FALSE()))-2),"*")),"")</f>
        <v>#VALUE!</v>
      </c>
      <c r="F566" s="90" t="e">
        <f aca="false">IF(LEN(VLOOKUP($A566,#REF!,5,FALSE())),IF(INDEX(#REF!,MATCH($A566,#REF!,0),2),LEFT(VLOOKUP($A566,#REF!,5,FALSE()),LEN(VLOOKUP($A566,#REF!,5,FALSE()))-2),CONCATENATE(LEFT(VLOOKUP($A566,#REF!,5,FALSE()),LEN(VLOOKUP($A566,#REF!,5,FALSE()))-2),"*")),"")</f>
        <v>#VALUE!</v>
      </c>
      <c r="G566" s="90" t="e">
        <f aca="false">IF(LEN(VLOOKUP($A566,#REF!,6,FALSE())),IF(INDEX(#REF!,MATCH($A566,#REF!,0),3),LEFT(VLOOKUP($A566,#REF!,6,FALSE()),LEN(VLOOKUP($A566,#REF!,6,FALSE()))-2),CONCATENATE(LEFT(VLOOKUP($A566,#REF!,6,FALSE()),LEN(VLOOKUP($A566,#REF!,6,FALSE()))-2),"*")),"")</f>
        <v>#VALUE!</v>
      </c>
      <c r="H566" s="91" t="e">
        <f aca="false">IF(LEN(VLOOKUP($A566,#REF!,7,FALSE())),IF(INDEX(#REF!,MATCH($A566,#REF!,0),4),LEFT(VLOOKUP($A566,#REF!,7,FALSE()),LEN(VLOOKUP($A566,#REF!,7,FALSE()))-2),CONCATENATE(LEFT(VLOOKUP($A566,#REF!,7,FALSE()),LEN(VLOOKUP($A566,#REF!,7,FALSE()))-2),"*")),"")</f>
        <v>#VALUE!</v>
      </c>
      <c r="I566" s="92" t="e">
        <f aca="false">IF(LEN(VLOOKUP($A566,#REF!,8,FALSE())),UPPER(RIGHT(VLOOKUP($A566,#REF!,8,FALSE()), 1)),"")</f>
        <v>#VALUE!</v>
      </c>
      <c r="J566" s="90" t="e">
        <f aca="false">IF(LEN(VLOOKUP($A566,#REF!,4,FALSE())),UPPER(RIGHT(VLOOKUP($A566,#REF!,4,FALSE()), 1)),"")</f>
        <v>#VALUE!</v>
      </c>
      <c r="K566" s="90" t="e">
        <f aca="false">IF(LEN(VLOOKUP($A566,#REF!,5,FALSE())),UPPER(RIGHT(VLOOKUP($A566,#REF!,5,FALSE()), 1)),"")</f>
        <v>#VALUE!</v>
      </c>
      <c r="L566" s="90" t="e">
        <f aca="false">IF(LEN(VLOOKUP($A566,#REF!,6,FALSE())),UPPER(RIGHT(VLOOKUP($A566,#REF!,6,FALSE()), 1)),"")</f>
        <v>#VALUE!</v>
      </c>
      <c r="M566" s="91" t="e">
        <f aca="false">IF(LEN(VLOOKUP($A566,#REF!,7,FALSE())),UPPER(RIGHT(VLOOKUP($A566,#REF!,7,FALSE()), 1)),"")</f>
        <v>#VALUE!</v>
      </c>
      <c r="N566" s="185"/>
      <c r="O566" s="185"/>
      <c r="P566" s="185"/>
      <c r="Q566" s="185"/>
      <c r="R566" s="185"/>
      <c r="S566" s="100" t="e">
        <f aca="false">HLOOKUP("Device Tree Pin Name",#REF!,MATCH($A566,#REF!,0),FALSE())</f>
        <v>#VALUE!</v>
      </c>
      <c r="T566" s="95" t="e">
        <f aca="false">HLOOKUP("power rail",#REF!,MATCH($A566,#REF!,0),FALSE())</f>
        <v>#VALUE!</v>
      </c>
      <c r="U566" s="96" t="e">
        <f aca="false">HLOOKUP("Wake Capable",#REF!,MATCH($A566,#REF!,0),FALSE())</f>
        <v>#VALUE!</v>
      </c>
      <c r="V566" s="96" t="e">
        <f aca="false">HLOOKUP("Strap",#REF!,MATCH($A566,#REF!,0),FALSE())</f>
        <v>#VALUE!</v>
      </c>
      <c r="W566" s="96"/>
      <c r="X566" s="96"/>
      <c r="Y566" s="96"/>
      <c r="Z566" s="95"/>
      <c r="AA566" s="95" t="e">
        <f aca="false">HLOOKUP("Pad type",#REF!,MATCH($A566,#REF!,0),FALSE())</f>
        <v>#VALUE!</v>
      </c>
      <c r="AB566" s="100"/>
      <c r="AC566" s="100" t="e">
        <f aca="false">HLOOKUP("POR Pin State",#REF!,MATCH($A566,#REF!,0),FALSE())</f>
        <v>#VALUE!</v>
      </c>
      <c r="AD566" s="186"/>
      <c r="AE566" s="187"/>
      <c r="AF566" s="187"/>
      <c r="AG566" s="187"/>
      <c r="AH566" s="188"/>
      <c r="AI566" s="188"/>
      <c r="AJ566" s="189"/>
      <c r="AK566" s="189"/>
      <c r="AL566" s="189"/>
      <c r="AM566" s="189"/>
      <c r="AN566" s="189"/>
      <c r="AO566" s="189"/>
      <c r="AP566" s="189"/>
      <c r="AQ566" s="194" t="s">
        <v>1292</v>
      </c>
      <c r="AR566" s="104"/>
      <c r="AS566" s="104"/>
      <c r="AT566" s="104"/>
      <c r="AU566" s="104"/>
      <c r="AV566" s="104"/>
      <c r="AW566" s="104"/>
      <c r="AX566" s="104"/>
      <c r="AY566" s="104"/>
      <c r="AZ566" s="104"/>
      <c r="BA566" s="104"/>
      <c r="BB566" s="162"/>
      <c r="BC566" s="104"/>
      <c r="BD566" s="214"/>
      <c r="BE566" s="213" t="s">
        <v>1293</v>
      </c>
      <c r="BF566" s="108" t="e">
        <f aca="false">VLOOKUP($A566,#REF!, 34, FALSE())</f>
        <v>#VALUE!</v>
      </c>
      <c r="BG566" s="418" t="e">
        <f aca="false">VLOOKUP($A566,#REF!, 22, FALSE())</f>
        <v>#VALUE!</v>
      </c>
      <c r="BH566" s="109"/>
    </row>
    <row r="567" s="193" customFormat="true" ht="12.75" hidden="false" customHeight="true" outlineLevel="0" collapsed="false">
      <c r="A567" s="133" t="s">
        <v>1294</v>
      </c>
      <c r="B567" s="86" t="e">
        <f aca="false">VLOOKUP($A567,#REF!, 34, FALSE())</f>
        <v>#VALUE!</v>
      </c>
      <c r="C567" s="87" t="str">
        <f aca="false">CONCATENATE("unused_",A567)</f>
        <v>unused_DDR_XM0_B4D5</v>
      </c>
      <c r="D567" s="88" t="e">
        <f aca="false">IF(LEN(VLOOKUP($A567,#REF!,8,FALSE())),LEFT(VLOOKUP($A567,#REF!,8,FALSE()),LEN(VLOOKUP($A567,#REF!,8,FALSE()))-2),"")</f>
        <v>#VALUE!</v>
      </c>
      <c r="E567" s="89" t="e">
        <f aca="false">IF(LEN(VLOOKUP($A567,#REF!,4,FALSE())),IF(INDEX(#REF!,MATCH($A567,#REF!,0),1),LEFT(VLOOKUP($A567,#REF!,4,FALSE()),LEN(VLOOKUP($A567,#REF!,4,FALSE()))-2),CONCATENATE(LEFT(VLOOKUP($A567,#REF!,4,FALSE()),LEN(VLOOKUP($A567,#REF!,4,FALSE()))-2),"*")),"")</f>
        <v>#VALUE!</v>
      </c>
      <c r="F567" s="90" t="e">
        <f aca="false">IF(LEN(VLOOKUP($A567,#REF!,5,FALSE())),IF(INDEX(#REF!,MATCH($A567,#REF!,0),2),LEFT(VLOOKUP($A567,#REF!,5,FALSE()),LEN(VLOOKUP($A567,#REF!,5,FALSE()))-2),CONCATENATE(LEFT(VLOOKUP($A567,#REF!,5,FALSE()),LEN(VLOOKUP($A567,#REF!,5,FALSE()))-2),"*")),"")</f>
        <v>#VALUE!</v>
      </c>
      <c r="G567" s="90" t="e">
        <f aca="false">IF(LEN(VLOOKUP($A567,#REF!,6,FALSE())),IF(INDEX(#REF!,MATCH($A567,#REF!,0),3),LEFT(VLOOKUP($A567,#REF!,6,FALSE()),LEN(VLOOKUP($A567,#REF!,6,FALSE()))-2),CONCATENATE(LEFT(VLOOKUP($A567,#REF!,6,FALSE()),LEN(VLOOKUP($A567,#REF!,6,FALSE()))-2),"*")),"")</f>
        <v>#VALUE!</v>
      </c>
      <c r="H567" s="91" t="e">
        <f aca="false">IF(LEN(VLOOKUP($A567,#REF!,7,FALSE())),IF(INDEX(#REF!,MATCH($A567,#REF!,0),4),LEFT(VLOOKUP($A567,#REF!,7,FALSE()),LEN(VLOOKUP($A567,#REF!,7,FALSE()))-2),CONCATENATE(LEFT(VLOOKUP($A567,#REF!,7,FALSE()),LEN(VLOOKUP($A567,#REF!,7,FALSE()))-2),"*")),"")</f>
        <v>#VALUE!</v>
      </c>
      <c r="I567" s="92" t="e">
        <f aca="false">IF(LEN(VLOOKUP($A567,#REF!,8,FALSE())),UPPER(RIGHT(VLOOKUP($A567,#REF!,8,FALSE()), 1)),"")</f>
        <v>#VALUE!</v>
      </c>
      <c r="J567" s="90" t="e">
        <f aca="false">IF(LEN(VLOOKUP($A567,#REF!,4,FALSE())),UPPER(RIGHT(VLOOKUP($A567,#REF!,4,FALSE()), 1)),"")</f>
        <v>#VALUE!</v>
      </c>
      <c r="K567" s="90" t="e">
        <f aca="false">IF(LEN(VLOOKUP($A567,#REF!,5,FALSE())),UPPER(RIGHT(VLOOKUP($A567,#REF!,5,FALSE()), 1)),"")</f>
        <v>#VALUE!</v>
      </c>
      <c r="L567" s="90" t="e">
        <f aca="false">IF(LEN(VLOOKUP($A567,#REF!,6,FALSE())),UPPER(RIGHT(VLOOKUP($A567,#REF!,6,FALSE()), 1)),"")</f>
        <v>#VALUE!</v>
      </c>
      <c r="M567" s="91" t="e">
        <f aca="false">IF(LEN(VLOOKUP($A567,#REF!,7,FALSE())),UPPER(RIGHT(VLOOKUP($A567,#REF!,7,FALSE()), 1)),"")</f>
        <v>#VALUE!</v>
      </c>
      <c r="N567" s="185"/>
      <c r="O567" s="185"/>
      <c r="P567" s="185"/>
      <c r="Q567" s="185"/>
      <c r="R567" s="185"/>
      <c r="S567" s="100" t="e">
        <f aca="false">HLOOKUP("Device Tree Pin Name",#REF!,MATCH($A567,#REF!,0),FALSE())</f>
        <v>#VALUE!</v>
      </c>
      <c r="T567" s="95" t="e">
        <f aca="false">HLOOKUP("power rail",#REF!,MATCH($A567,#REF!,0),FALSE())</f>
        <v>#VALUE!</v>
      </c>
      <c r="U567" s="96" t="e">
        <f aca="false">HLOOKUP("Wake Capable",#REF!,MATCH($A567,#REF!,0),FALSE())</f>
        <v>#VALUE!</v>
      </c>
      <c r="V567" s="96" t="e">
        <f aca="false">HLOOKUP("Strap",#REF!,MATCH($A567,#REF!,0),FALSE())</f>
        <v>#VALUE!</v>
      </c>
      <c r="W567" s="96"/>
      <c r="X567" s="96"/>
      <c r="Y567" s="96"/>
      <c r="Z567" s="95"/>
      <c r="AA567" s="95" t="e">
        <f aca="false">HLOOKUP("Pad type",#REF!,MATCH($A567,#REF!,0),FALSE())</f>
        <v>#VALUE!</v>
      </c>
      <c r="AB567" s="100"/>
      <c r="AC567" s="100" t="e">
        <f aca="false">HLOOKUP("POR Pin State",#REF!,MATCH($A567,#REF!,0),FALSE())</f>
        <v>#VALUE!</v>
      </c>
      <c r="AD567" s="186"/>
      <c r="AE567" s="187"/>
      <c r="AF567" s="187"/>
      <c r="AG567" s="187"/>
      <c r="AH567" s="188"/>
      <c r="AI567" s="188"/>
      <c r="AJ567" s="189"/>
      <c r="AK567" s="189"/>
      <c r="AL567" s="189"/>
      <c r="AM567" s="189"/>
      <c r="AN567" s="189"/>
      <c r="AO567" s="189"/>
      <c r="AP567" s="189"/>
      <c r="AQ567" s="194" t="s">
        <v>1295</v>
      </c>
      <c r="AR567" s="104"/>
      <c r="AS567" s="104"/>
      <c r="AT567" s="104"/>
      <c r="AU567" s="104"/>
      <c r="AV567" s="104"/>
      <c r="AW567" s="104"/>
      <c r="AX567" s="104"/>
      <c r="AY567" s="104"/>
      <c r="AZ567" s="104"/>
      <c r="BA567" s="104"/>
      <c r="BB567" s="162"/>
      <c r="BC567" s="104"/>
      <c r="BD567" s="214"/>
      <c r="BE567" s="213" t="s">
        <v>1296</v>
      </c>
      <c r="BF567" s="108" t="e">
        <f aca="false">VLOOKUP($A567,#REF!, 34, FALSE())</f>
        <v>#VALUE!</v>
      </c>
      <c r="BG567" s="418" t="e">
        <f aca="false">VLOOKUP($A567,#REF!, 22, FALSE())</f>
        <v>#VALUE!</v>
      </c>
      <c r="BH567" s="109"/>
    </row>
    <row r="568" s="193" customFormat="true" ht="12.75" hidden="false" customHeight="true" outlineLevel="0" collapsed="false">
      <c r="A568" s="133" t="s">
        <v>1297</v>
      </c>
      <c r="B568" s="86" t="e">
        <f aca="false">VLOOKUP($A568,#REF!, 34, FALSE())</f>
        <v>#VALUE!</v>
      </c>
      <c r="C568" s="87" t="str">
        <f aca="false">CONCATENATE("unused_",A568)</f>
        <v>unused_DDR_XM0_B4D6</v>
      </c>
      <c r="D568" s="88" t="e">
        <f aca="false">IF(LEN(VLOOKUP($A568,#REF!,8,FALSE())),LEFT(VLOOKUP($A568,#REF!,8,FALSE()),LEN(VLOOKUP($A568,#REF!,8,FALSE()))-2),"")</f>
        <v>#VALUE!</v>
      </c>
      <c r="E568" s="89" t="e">
        <f aca="false">IF(LEN(VLOOKUP($A568,#REF!,4,FALSE())),IF(INDEX(#REF!,MATCH($A568,#REF!,0),1),LEFT(VLOOKUP($A568,#REF!,4,FALSE()),LEN(VLOOKUP($A568,#REF!,4,FALSE()))-2),CONCATENATE(LEFT(VLOOKUP($A568,#REF!,4,FALSE()),LEN(VLOOKUP($A568,#REF!,4,FALSE()))-2),"*")),"")</f>
        <v>#VALUE!</v>
      </c>
      <c r="F568" s="90" t="e">
        <f aca="false">IF(LEN(VLOOKUP($A568,#REF!,5,FALSE())),IF(INDEX(#REF!,MATCH($A568,#REF!,0),2),LEFT(VLOOKUP($A568,#REF!,5,FALSE()),LEN(VLOOKUP($A568,#REF!,5,FALSE()))-2),CONCATENATE(LEFT(VLOOKUP($A568,#REF!,5,FALSE()),LEN(VLOOKUP($A568,#REF!,5,FALSE()))-2),"*")),"")</f>
        <v>#VALUE!</v>
      </c>
      <c r="G568" s="90" t="e">
        <f aca="false">IF(LEN(VLOOKUP($A568,#REF!,6,FALSE())),IF(INDEX(#REF!,MATCH($A568,#REF!,0),3),LEFT(VLOOKUP($A568,#REF!,6,FALSE()),LEN(VLOOKUP($A568,#REF!,6,FALSE()))-2),CONCATENATE(LEFT(VLOOKUP($A568,#REF!,6,FALSE()),LEN(VLOOKUP($A568,#REF!,6,FALSE()))-2),"*")),"")</f>
        <v>#VALUE!</v>
      </c>
      <c r="H568" s="91" t="e">
        <f aca="false">IF(LEN(VLOOKUP($A568,#REF!,7,FALSE())),IF(INDEX(#REF!,MATCH($A568,#REF!,0),4),LEFT(VLOOKUP($A568,#REF!,7,FALSE()),LEN(VLOOKUP($A568,#REF!,7,FALSE()))-2),CONCATENATE(LEFT(VLOOKUP($A568,#REF!,7,FALSE()),LEN(VLOOKUP($A568,#REF!,7,FALSE()))-2),"*")),"")</f>
        <v>#VALUE!</v>
      </c>
      <c r="I568" s="92" t="e">
        <f aca="false">IF(LEN(VLOOKUP($A568,#REF!,8,FALSE())),UPPER(RIGHT(VLOOKUP($A568,#REF!,8,FALSE()), 1)),"")</f>
        <v>#VALUE!</v>
      </c>
      <c r="J568" s="90" t="e">
        <f aca="false">IF(LEN(VLOOKUP($A568,#REF!,4,FALSE())),UPPER(RIGHT(VLOOKUP($A568,#REF!,4,FALSE()), 1)),"")</f>
        <v>#VALUE!</v>
      </c>
      <c r="K568" s="90" t="e">
        <f aca="false">IF(LEN(VLOOKUP($A568,#REF!,5,FALSE())),UPPER(RIGHT(VLOOKUP($A568,#REF!,5,FALSE()), 1)),"")</f>
        <v>#VALUE!</v>
      </c>
      <c r="L568" s="90" t="e">
        <f aca="false">IF(LEN(VLOOKUP($A568,#REF!,6,FALSE())),UPPER(RIGHT(VLOOKUP($A568,#REF!,6,FALSE()), 1)),"")</f>
        <v>#VALUE!</v>
      </c>
      <c r="M568" s="91" t="e">
        <f aca="false">IF(LEN(VLOOKUP($A568,#REF!,7,FALSE())),UPPER(RIGHT(VLOOKUP($A568,#REF!,7,FALSE()), 1)),"")</f>
        <v>#VALUE!</v>
      </c>
      <c r="N568" s="185"/>
      <c r="O568" s="185"/>
      <c r="P568" s="185"/>
      <c r="Q568" s="185"/>
      <c r="R568" s="185"/>
      <c r="S568" s="100" t="e">
        <f aca="false">HLOOKUP("Device Tree Pin Name",#REF!,MATCH($A568,#REF!,0),FALSE())</f>
        <v>#VALUE!</v>
      </c>
      <c r="T568" s="95" t="e">
        <f aca="false">HLOOKUP("power rail",#REF!,MATCH($A568,#REF!,0),FALSE())</f>
        <v>#VALUE!</v>
      </c>
      <c r="U568" s="96" t="e">
        <f aca="false">HLOOKUP("Wake Capable",#REF!,MATCH($A568,#REF!,0),FALSE())</f>
        <v>#VALUE!</v>
      </c>
      <c r="V568" s="96" t="e">
        <f aca="false">HLOOKUP("Strap",#REF!,MATCH($A568,#REF!,0),FALSE())</f>
        <v>#VALUE!</v>
      </c>
      <c r="W568" s="96"/>
      <c r="X568" s="96"/>
      <c r="Y568" s="96"/>
      <c r="Z568" s="95"/>
      <c r="AA568" s="95" t="e">
        <f aca="false">HLOOKUP("Pad type",#REF!,MATCH($A568,#REF!,0),FALSE())</f>
        <v>#VALUE!</v>
      </c>
      <c r="AB568" s="100"/>
      <c r="AC568" s="100" t="e">
        <f aca="false">HLOOKUP("POR Pin State",#REF!,MATCH($A568,#REF!,0),FALSE())</f>
        <v>#VALUE!</v>
      </c>
      <c r="AD568" s="186"/>
      <c r="AE568" s="187"/>
      <c r="AF568" s="187"/>
      <c r="AG568" s="187"/>
      <c r="AH568" s="188"/>
      <c r="AI568" s="188"/>
      <c r="AJ568" s="189"/>
      <c r="AK568" s="189"/>
      <c r="AL568" s="189"/>
      <c r="AM568" s="189"/>
      <c r="AN568" s="189"/>
      <c r="AO568" s="189"/>
      <c r="AP568" s="189"/>
      <c r="AQ568" s="194" t="s">
        <v>1298</v>
      </c>
      <c r="AR568" s="104"/>
      <c r="AS568" s="104"/>
      <c r="AT568" s="104"/>
      <c r="AU568" s="104"/>
      <c r="AV568" s="104"/>
      <c r="AW568" s="104"/>
      <c r="AX568" s="104"/>
      <c r="AY568" s="104"/>
      <c r="AZ568" s="104"/>
      <c r="BA568" s="104"/>
      <c r="BB568" s="162"/>
      <c r="BC568" s="104"/>
      <c r="BD568" s="214"/>
      <c r="BE568" s="213" t="s">
        <v>1299</v>
      </c>
      <c r="BF568" s="108" t="e">
        <f aca="false">VLOOKUP($A568,#REF!, 34, FALSE())</f>
        <v>#VALUE!</v>
      </c>
      <c r="BG568" s="418" t="e">
        <f aca="false">VLOOKUP($A568,#REF!, 22, FALSE())</f>
        <v>#VALUE!</v>
      </c>
      <c r="BH568" s="109"/>
    </row>
    <row r="569" s="193" customFormat="true" ht="12.75" hidden="false" customHeight="true" outlineLevel="0" collapsed="false">
      <c r="A569" s="133" t="s">
        <v>1300</v>
      </c>
      <c r="B569" s="86" t="e">
        <f aca="false">VLOOKUP($A569,#REF!, 34, FALSE())</f>
        <v>#VALUE!</v>
      </c>
      <c r="C569" s="87" t="str">
        <f aca="false">CONCATENATE("unused_",A569)</f>
        <v>unused_DDR_XM0_B4D7</v>
      </c>
      <c r="D569" s="88" t="e">
        <f aca="false">IF(LEN(VLOOKUP($A569,#REF!,8,FALSE())),LEFT(VLOOKUP($A569,#REF!,8,FALSE()),LEN(VLOOKUP($A569,#REF!,8,FALSE()))-2),"")</f>
        <v>#VALUE!</v>
      </c>
      <c r="E569" s="89" t="e">
        <f aca="false">IF(LEN(VLOOKUP($A569,#REF!,4,FALSE())),IF(INDEX(#REF!,MATCH($A569,#REF!,0),1),LEFT(VLOOKUP($A569,#REF!,4,FALSE()),LEN(VLOOKUP($A569,#REF!,4,FALSE()))-2),CONCATENATE(LEFT(VLOOKUP($A569,#REF!,4,FALSE()),LEN(VLOOKUP($A569,#REF!,4,FALSE()))-2),"*")),"")</f>
        <v>#VALUE!</v>
      </c>
      <c r="F569" s="90" t="e">
        <f aca="false">IF(LEN(VLOOKUP($A569,#REF!,5,FALSE())),IF(INDEX(#REF!,MATCH($A569,#REF!,0),2),LEFT(VLOOKUP($A569,#REF!,5,FALSE()),LEN(VLOOKUP($A569,#REF!,5,FALSE()))-2),CONCATENATE(LEFT(VLOOKUP($A569,#REF!,5,FALSE()),LEN(VLOOKUP($A569,#REF!,5,FALSE()))-2),"*")),"")</f>
        <v>#VALUE!</v>
      </c>
      <c r="G569" s="90" t="e">
        <f aca="false">IF(LEN(VLOOKUP($A569,#REF!,6,FALSE())),IF(INDEX(#REF!,MATCH($A569,#REF!,0),3),LEFT(VLOOKUP($A569,#REF!,6,FALSE()),LEN(VLOOKUP($A569,#REF!,6,FALSE()))-2),CONCATENATE(LEFT(VLOOKUP($A569,#REF!,6,FALSE()),LEN(VLOOKUP($A569,#REF!,6,FALSE()))-2),"*")),"")</f>
        <v>#VALUE!</v>
      </c>
      <c r="H569" s="91" t="e">
        <f aca="false">IF(LEN(VLOOKUP($A569,#REF!,7,FALSE())),IF(INDEX(#REF!,MATCH($A569,#REF!,0),4),LEFT(VLOOKUP($A569,#REF!,7,FALSE()),LEN(VLOOKUP($A569,#REF!,7,FALSE()))-2),CONCATENATE(LEFT(VLOOKUP($A569,#REF!,7,FALSE()),LEN(VLOOKUP($A569,#REF!,7,FALSE()))-2),"*")),"")</f>
        <v>#VALUE!</v>
      </c>
      <c r="I569" s="92" t="e">
        <f aca="false">IF(LEN(VLOOKUP($A569,#REF!,8,FALSE())),UPPER(RIGHT(VLOOKUP($A569,#REF!,8,FALSE()), 1)),"")</f>
        <v>#VALUE!</v>
      </c>
      <c r="J569" s="90" t="e">
        <f aca="false">IF(LEN(VLOOKUP($A569,#REF!,4,FALSE())),UPPER(RIGHT(VLOOKUP($A569,#REF!,4,FALSE()), 1)),"")</f>
        <v>#VALUE!</v>
      </c>
      <c r="K569" s="90" t="e">
        <f aca="false">IF(LEN(VLOOKUP($A569,#REF!,5,FALSE())),UPPER(RIGHT(VLOOKUP($A569,#REF!,5,FALSE()), 1)),"")</f>
        <v>#VALUE!</v>
      </c>
      <c r="L569" s="90" t="e">
        <f aca="false">IF(LEN(VLOOKUP($A569,#REF!,6,FALSE())),UPPER(RIGHT(VLOOKUP($A569,#REF!,6,FALSE()), 1)),"")</f>
        <v>#VALUE!</v>
      </c>
      <c r="M569" s="91" t="e">
        <f aca="false">IF(LEN(VLOOKUP($A569,#REF!,7,FALSE())),UPPER(RIGHT(VLOOKUP($A569,#REF!,7,FALSE()), 1)),"")</f>
        <v>#VALUE!</v>
      </c>
      <c r="N569" s="185"/>
      <c r="O569" s="185"/>
      <c r="P569" s="185"/>
      <c r="Q569" s="185"/>
      <c r="R569" s="185"/>
      <c r="S569" s="100" t="e">
        <f aca="false">HLOOKUP("Device Tree Pin Name",#REF!,MATCH($A569,#REF!,0),FALSE())</f>
        <v>#VALUE!</v>
      </c>
      <c r="T569" s="95" t="e">
        <f aca="false">HLOOKUP("power rail",#REF!,MATCH($A569,#REF!,0),FALSE())</f>
        <v>#VALUE!</v>
      </c>
      <c r="U569" s="96" t="e">
        <f aca="false">HLOOKUP("Wake Capable",#REF!,MATCH($A569,#REF!,0),FALSE())</f>
        <v>#VALUE!</v>
      </c>
      <c r="V569" s="96" t="e">
        <f aca="false">HLOOKUP("Strap",#REF!,MATCH($A569,#REF!,0),FALSE())</f>
        <v>#VALUE!</v>
      </c>
      <c r="W569" s="96"/>
      <c r="X569" s="96"/>
      <c r="Y569" s="96"/>
      <c r="Z569" s="95"/>
      <c r="AA569" s="95" t="e">
        <f aca="false">HLOOKUP("Pad type",#REF!,MATCH($A569,#REF!,0),FALSE())</f>
        <v>#VALUE!</v>
      </c>
      <c r="AB569" s="100"/>
      <c r="AC569" s="100" t="e">
        <f aca="false">HLOOKUP("POR Pin State",#REF!,MATCH($A569,#REF!,0),FALSE())</f>
        <v>#VALUE!</v>
      </c>
      <c r="AD569" s="186"/>
      <c r="AE569" s="187"/>
      <c r="AF569" s="187"/>
      <c r="AG569" s="187"/>
      <c r="AH569" s="188"/>
      <c r="AI569" s="188"/>
      <c r="AJ569" s="189"/>
      <c r="AK569" s="189"/>
      <c r="AL569" s="189"/>
      <c r="AM569" s="189"/>
      <c r="AN569" s="189"/>
      <c r="AO569" s="189"/>
      <c r="AP569" s="189"/>
      <c r="AQ569" s="194" t="s">
        <v>1301</v>
      </c>
      <c r="AR569" s="104"/>
      <c r="AS569" s="104"/>
      <c r="AT569" s="104"/>
      <c r="AU569" s="104"/>
      <c r="AV569" s="104"/>
      <c r="AW569" s="104"/>
      <c r="AX569" s="104"/>
      <c r="AY569" s="104"/>
      <c r="AZ569" s="104"/>
      <c r="BA569" s="104"/>
      <c r="BB569" s="162"/>
      <c r="BC569" s="104"/>
      <c r="BD569" s="214"/>
      <c r="BE569" s="213" t="s">
        <v>1302</v>
      </c>
      <c r="BF569" s="108" t="e">
        <f aca="false">VLOOKUP($A569,#REF!, 34, FALSE())</f>
        <v>#VALUE!</v>
      </c>
      <c r="BG569" s="418" t="e">
        <f aca="false">VLOOKUP($A569,#REF!, 22, FALSE())</f>
        <v>#VALUE!</v>
      </c>
      <c r="BH569" s="109"/>
    </row>
    <row r="570" s="193" customFormat="true" ht="12.75" hidden="false" customHeight="true" outlineLevel="0" collapsed="false">
      <c r="A570" s="1" t="s">
        <v>1303</v>
      </c>
      <c r="B570" s="86" t="e">
        <f aca="false">VLOOKUP($A570,#REF!, 34, FALSE())</f>
        <v>#VALUE!</v>
      </c>
      <c r="C570" s="87" t="str">
        <f aca="false">CONCATENATE("unused_",A570)</f>
        <v>unused_DDR_XM0_B4DMI</v>
      </c>
      <c r="D570" s="88" t="e">
        <f aca="false">IF(LEN(VLOOKUP($A570,#REF!,8,FALSE())),LEFT(VLOOKUP($A570,#REF!,8,FALSE()),LEN(VLOOKUP($A570,#REF!,8,FALSE()))-2),"")</f>
        <v>#VALUE!</v>
      </c>
      <c r="E570" s="89" t="e">
        <f aca="false">IF(LEN(VLOOKUP($A570,#REF!,4,FALSE())),IF(INDEX(#REF!,MATCH($A570,#REF!,0),1),LEFT(VLOOKUP($A570,#REF!,4,FALSE()),LEN(VLOOKUP($A570,#REF!,4,FALSE()))-2),CONCATENATE(LEFT(VLOOKUP($A570,#REF!,4,FALSE()),LEN(VLOOKUP($A570,#REF!,4,FALSE()))-2),"*")),"")</f>
        <v>#VALUE!</v>
      </c>
      <c r="F570" s="90" t="e">
        <f aca="false">IF(LEN(VLOOKUP($A570,#REF!,5,FALSE())),IF(INDEX(#REF!,MATCH($A570,#REF!,0),2),LEFT(VLOOKUP($A570,#REF!,5,FALSE()),LEN(VLOOKUP($A570,#REF!,5,FALSE()))-2),CONCATENATE(LEFT(VLOOKUP($A570,#REF!,5,FALSE()),LEN(VLOOKUP($A570,#REF!,5,FALSE()))-2),"*")),"")</f>
        <v>#VALUE!</v>
      </c>
      <c r="G570" s="90" t="e">
        <f aca="false">IF(LEN(VLOOKUP($A570,#REF!,6,FALSE())),IF(INDEX(#REF!,MATCH($A570,#REF!,0),3),LEFT(VLOOKUP($A570,#REF!,6,FALSE()),LEN(VLOOKUP($A570,#REF!,6,FALSE()))-2),CONCATENATE(LEFT(VLOOKUP($A570,#REF!,6,FALSE()),LEN(VLOOKUP($A570,#REF!,6,FALSE()))-2),"*")),"")</f>
        <v>#VALUE!</v>
      </c>
      <c r="H570" s="91" t="e">
        <f aca="false">IF(LEN(VLOOKUP($A570,#REF!,7,FALSE())),IF(INDEX(#REF!,MATCH($A570,#REF!,0),4),LEFT(VLOOKUP($A570,#REF!,7,FALSE()),LEN(VLOOKUP($A570,#REF!,7,FALSE()))-2),CONCATENATE(LEFT(VLOOKUP($A570,#REF!,7,FALSE()),LEN(VLOOKUP($A570,#REF!,7,FALSE()))-2),"*")),"")</f>
        <v>#VALUE!</v>
      </c>
      <c r="I570" s="92" t="e">
        <f aca="false">IF(LEN(VLOOKUP($A570,#REF!,8,FALSE())),UPPER(RIGHT(VLOOKUP($A570,#REF!,8,FALSE()), 1)),"")</f>
        <v>#VALUE!</v>
      </c>
      <c r="J570" s="90" t="e">
        <f aca="false">IF(LEN(VLOOKUP($A570,#REF!,4,FALSE())),UPPER(RIGHT(VLOOKUP($A570,#REF!,4,FALSE()), 1)),"")</f>
        <v>#VALUE!</v>
      </c>
      <c r="K570" s="90" t="e">
        <f aca="false">IF(LEN(VLOOKUP($A570,#REF!,5,FALSE())),UPPER(RIGHT(VLOOKUP($A570,#REF!,5,FALSE()), 1)),"")</f>
        <v>#VALUE!</v>
      </c>
      <c r="L570" s="90" t="e">
        <f aca="false">IF(LEN(VLOOKUP($A570,#REF!,6,FALSE())),UPPER(RIGHT(VLOOKUP($A570,#REF!,6,FALSE()), 1)),"")</f>
        <v>#VALUE!</v>
      </c>
      <c r="M570" s="91" t="e">
        <f aca="false">IF(LEN(VLOOKUP($A570,#REF!,7,FALSE())),UPPER(RIGHT(VLOOKUP($A570,#REF!,7,FALSE()), 1)),"")</f>
        <v>#VALUE!</v>
      </c>
      <c r="N570" s="185"/>
      <c r="O570" s="185"/>
      <c r="P570" s="185"/>
      <c r="Q570" s="185"/>
      <c r="R570" s="185"/>
      <c r="S570" s="100" t="e">
        <f aca="false">HLOOKUP("Device Tree Pin Name",#REF!,MATCH($A570,#REF!,0),FALSE())</f>
        <v>#VALUE!</v>
      </c>
      <c r="T570" s="95" t="e">
        <f aca="false">HLOOKUP("power rail",#REF!,MATCH($A570,#REF!,0),FALSE())</f>
        <v>#VALUE!</v>
      </c>
      <c r="U570" s="96" t="e">
        <f aca="false">HLOOKUP("Wake Capable",#REF!,MATCH($A570,#REF!,0),FALSE())</f>
        <v>#VALUE!</v>
      </c>
      <c r="V570" s="96" t="e">
        <f aca="false">HLOOKUP("Strap",#REF!,MATCH($A570,#REF!,0),FALSE())</f>
        <v>#VALUE!</v>
      </c>
      <c r="W570" s="96"/>
      <c r="X570" s="96"/>
      <c r="Y570" s="96"/>
      <c r="Z570" s="95"/>
      <c r="AA570" s="95" t="e">
        <f aca="false">HLOOKUP("Pad type",#REF!,MATCH($A570,#REF!,0),FALSE())</f>
        <v>#VALUE!</v>
      </c>
      <c r="AB570" s="100"/>
      <c r="AC570" s="100" t="e">
        <f aca="false">HLOOKUP("POR Pin State",#REF!,MATCH($A570,#REF!,0),FALSE())</f>
        <v>#VALUE!</v>
      </c>
      <c r="AD570" s="186"/>
      <c r="AE570" s="187"/>
      <c r="AF570" s="187"/>
      <c r="AG570" s="187"/>
      <c r="AH570" s="188"/>
      <c r="AI570" s="188"/>
      <c r="AJ570" s="189"/>
      <c r="AK570" s="189"/>
      <c r="AL570" s="189"/>
      <c r="AM570" s="189"/>
      <c r="AN570" s="189"/>
      <c r="AO570" s="189"/>
      <c r="AP570" s="189"/>
      <c r="AQ570" s="194" t="s">
        <v>1303</v>
      </c>
      <c r="AR570" s="104"/>
      <c r="AS570" s="104"/>
      <c r="AT570" s="104"/>
      <c r="AU570" s="104"/>
      <c r="AV570" s="104"/>
      <c r="AW570" s="104"/>
      <c r="AX570" s="104"/>
      <c r="AY570" s="104"/>
      <c r="AZ570" s="104"/>
      <c r="BA570" s="104"/>
      <c r="BB570" s="162"/>
      <c r="BC570" s="104"/>
      <c r="BD570" s="214"/>
      <c r="BE570" s="213" t="s">
        <v>1304</v>
      </c>
      <c r="BF570" s="108" t="e">
        <f aca="false">VLOOKUP($A570,#REF!, 34, FALSE())</f>
        <v>#VALUE!</v>
      </c>
      <c r="BG570" s="418" t="e">
        <f aca="false">VLOOKUP($A570,#REF!, 22, FALSE())</f>
        <v>#VALUE!</v>
      </c>
      <c r="BH570" s="109"/>
    </row>
    <row r="571" s="193" customFormat="true" ht="12.75" hidden="false" customHeight="true" outlineLevel="0" collapsed="false">
      <c r="A571" s="1" t="s">
        <v>1305</v>
      </c>
      <c r="B571" s="86" t="e">
        <f aca="false">VLOOKUP($A571,#REF!, 34, FALSE())</f>
        <v>#VALUE!</v>
      </c>
      <c r="C571" s="87" t="str">
        <f aca="false">CONCATENATE("unused_",A571)</f>
        <v>unused_DDR_XM0_B4WCK_P</v>
      </c>
      <c r="D571" s="88" t="e">
        <f aca="false">IF(LEN(VLOOKUP($A571,#REF!,8,FALSE())),LEFT(VLOOKUP($A571,#REF!,8,FALSE()),LEN(VLOOKUP($A571,#REF!,8,FALSE()))-2),"")</f>
        <v>#VALUE!</v>
      </c>
      <c r="E571" s="89" t="e">
        <f aca="false">IF(LEN(VLOOKUP($A571,#REF!,4,FALSE())),IF(INDEX(#REF!,MATCH($A571,#REF!,0),1),LEFT(VLOOKUP($A571,#REF!,4,FALSE()),LEN(VLOOKUP($A571,#REF!,4,FALSE()))-2),CONCATENATE(LEFT(VLOOKUP($A571,#REF!,4,FALSE()),LEN(VLOOKUP($A571,#REF!,4,FALSE()))-2),"*")),"")</f>
        <v>#VALUE!</v>
      </c>
      <c r="F571" s="90" t="e">
        <f aca="false">IF(LEN(VLOOKUP($A571,#REF!,5,FALSE())),IF(INDEX(#REF!,MATCH($A571,#REF!,0),2),LEFT(VLOOKUP($A571,#REF!,5,FALSE()),LEN(VLOOKUP($A571,#REF!,5,FALSE()))-2),CONCATENATE(LEFT(VLOOKUP($A571,#REF!,5,FALSE()),LEN(VLOOKUP($A571,#REF!,5,FALSE()))-2),"*")),"")</f>
        <v>#VALUE!</v>
      </c>
      <c r="G571" s="90" t="e">
        <f aca="false">IF(LEN(VLOOKUP($A571,#REF!,6,FALSE())),IF(INDEX(#REF!,MATCH($A571,#REF!,0),3),LEFT(VLOOKUP($A571,#REF!,6,FALSE()),LEN(VLOOKUP($A571,#REF!,6,FALSE()))-2),CONCATENATE(LEFT(VLOOKUP($A571,#REF!,6,FALSE()),LEN(VLOOKUP($A571,#REF!,6,FALSE()))-2),"*")),"")</f>
        <v>#VALUE!</v>
      </c>
      <c r="H571" s="91" t="e">
        <f aca="false">IF(LEN(VLOOKUP($A571,#REF!,7,FALSE())),IF(INDEX(#REF!,MATCH($A571,#REF!,0),4),LEFT(VLOOKUP($A571,#REF!,7,FALSE()),LEN(VLOOKUP($A571,#REF!,7,FALSE()))-2),CONCATENATE(LEFT(VLOOKUP($A571,#REF!,7,FALSE()),LEN(VLOOKUP($A571,#REF!,7,FALSE()))-2),"*")),"")</f>
        <v>#VALUE!</v>
      </c>
      <c r="I571" s="92" t="e">
        <f aca="false">IF(LEN(VLOOKUP($A571,#REF!,8,FALSE())),UPPER(RIGHT(VLOOKUP($A571,#REF!,8,FALSE()), 1)),"")</f>
        <v>#VALUE!</v>
      </c>
      <c r="J571" s="90" t="e">
        <f aca="false">IF(LEN(VLOOKUP($A571,#REF!,4,FALSE())),UPPER(RIGHT(VLOOKUP($A571,#REF!,4,FALSE()), 1)),"")</f>
        <v>#VALUE!</v>
      </c>
      <c r="K571" s="90" t="e">
        <f aca="false">IF(LEN(VLOOKUP($A571,#REF!,5,FALSE())),UPPER(RIGHT(VLOOKUP($A571,#REF!,5,FALSE()), 1)),"")</f>
        <v>#VALUE!</v>
      </c>
      <c r="L571" s="90" t="e">
        <f aca="false">IF(LEN(VLOOKUP($A571,#REF!,6,FALSE())),UPPER(RIGHT(VLOOKUP($A571,#REF!,6,FALSE()), 1)),"")</f>
        <v>#VALUE!</v>
      </c>
      <c r="M571" s="91" t="e">
        <f aca="false">IF(LEN(VLOOKUP($A571,#REF!,7,FALSE())),UPPER(RIGHT(VLOOKUP($A571,#REF!,7,FALSE()), 1)),"")</f>
        <v>#VALUE!</v>
      </c>
      <c r="N571" s="185"/>
      <c r="O571" s="185"/>
      <c r="P571" s="185"/>
      <c r="Q571" s="185"/>
      <c r="R571" s="185"/>
      <c r="S571" s="100" t="e">
        <f aca="false">HLOOKUP("Device Tree Pin Name",#REF!,MATCH($A571,#REF!,0),FALSE())</f>
        <v>#VALUE!</v>
      </c>
      <c r="T571" s="95" t="e">
        <f aca="false">HLOOKUP("power rail",#REF!,MATCH($A571,#REF!,0),FALSE())</f>
        <v>#VALUE!</v>
      </c>
      <c r="U571" s="96" t="e">
        <f aca="false">HLOOKUP("Wake Capable",#REF!,MATCH($A571,#REF!,0),FALSE())</f>
        <v>#VALUE!</v>
      </c>
      <c r="V571" s="96" t="e">
        <f aca="false">HLOOKUP("Strap",#REF!,MATCH($A571,#REF!,0),FALSE())</f>
        <v>#VALUE!</v>
      </c>
      <c r="W571" s="96"/>
      <c r="X571" s="96"/>
      <c r="Y571" s="96"/>
      <c r="Z571" s="95"/>
      <c r="AA571" s="95" t="e">
        <f aca="false">HLOOKUP("Pad type",#REF!,MATCH($A571,#REF!,0),FALSE())</f>
        <v>#VALUE!</v>
      </c>
      <c r="AB571" s="100"/>
      <c r="AC571" s="100" t="e">
        <f aca="false">HLOOKUP("POR Pin State",#REF!,MATCH($A571,#REF!,0),FALSE())</f>
        <v>#VALUE!</v>
      </c>
      <c r="AD571" s="186"/>
      <c r="AE571" s="187"/>
      <c r="AF571" s="187"/>
      <c r="AG571" s="187"/>
      <c r="AH571" s="188"/>
      <c r="AI571" s="188"/>
      <c r="AJ571" s="189"/>
      <c r="AK571" s="189"/>
      <c r="AL571" s="189"/>
      <c r="AM571" s="189"/>
      <c r="AN571" s="189"/>
      <c r="AO571" s="189"/>
      <c r="AP571" s="189"/>
      <c r="AQ571" s="194" t="s">
        <v>1305</v>
      </c>
      <c r="AR571" s="104"/>
      <c r="AS571" s="104"/>
      <c r="AT571" s="104"/>
      <c r="AU571" s="104"/>
      <c r="AV571" s="104"/>
      <c r="AW571" s="104"/>
      <c r="AX571" s="104"/>
      <c r="AY571" s="104"/>
      <c r="AZ571" s="104"/>
      <c r="BA571" s="104"/>
      <c r="BB571" s="162"/>
      <c r="BC571" s="104"/>
      <c r="BD571" s="214"/>
      <c r="BE571" s="213" t="s">
        <v>1306</v>
      </c>
      <c r="BF571" s="108" t="e">
        <f aca="false">VLOOKUP($A571,#REF!, 34, FALSE())</f>
        <v>#VALUE!</v>
      </c>
      <c r="BG571" s="418" t="e">
        <f aca="false">VLOOKUP($A571,#REF!, 22, FALSE())</f>
        <v>#VALUE!</v>
      </c>
      <c r="BH571" s="109"/>
    </row>
    <row r="572" s="193" customFormat="true" ht="12.75" hidden="false" customHeight="true" outlineLevel="0" collapsed="false">
      <c r="A572" s="133" t="s">
        <v>1307</v>
      </c>
      <c r="B572" s="86" t="e">
        <f aca="false">VLOOKUP($A572,#REF!, 34, FALSE())</f>
        <v>#VALUE!</v>
      </c>
      <c r="C572" s="87" t="str">
        <f aca="false">CONCATENATE("unused_",A572)</f>
        <v>unused_DDR_XM0_B4WCK_N</v>
      </c>
      <c r="D572" s="88" t="e">
        <f aca="false">IF(LEN(VLOOKUP($A572,#REF!,8,FALSE())),LEFT(VLOOKUP($A572,#REF!,8,FALSE()),LEN(VLOOKUP($A572,#REF!,8,FALSE()))-2),"")</f>
        <v>#VALUE!</v>
      </c>
      <c r="E572" s="89" t="e">
        <f aca="false">IF(LEN(VLOOKUP($A572,#REF!,4,FALSE())),IF(INDEX(#REF!,MATCH($A572,#REF!,0),1),LEFT(VLOOKUP($A572,#REF!,4,FALSE()),LEN(VLOOKUP($A572,#REF!,4,FALSE()))-2),CONCATENATE(LEFT(VLOOKUP($A572,#REF!,4,FALSE()),LEN(VLOOKUP($A572,#REF!,4,FALSE()))-2),"*")),"")</f>
        <v>#VALUE!</v>
      </c>
      <c r="F572" s="90" t="e">
        <f aca="false">IF(LEN(VLOOKUP($A572,#REF!,5,FALSE())),IF(INDEX(#REF!,MATCH($A572,#REF!,0),2),LEFT(VLOOKUP($A572,#REF!,5,FALSE()),LEN(VLOOKUP($A572,#REF!,5,FALSE()))-2),CONCATENATE(LEFT(VLOOKUP($A572,#REF!,5,FALSE()),LEN(VLOOKUP($A572,#REF!,5,FALSE()))-2),"*")),"")</f>
        <v>#VALUE!</v>
      </c>
      <c r="G572" s="90" t="e">
        <f aca="false">IF(LEN(VLOOKUP($A572,#REF!,6,FALSE())),IF(INDEX(#REF!,MATCH($A572,#REF!,0),3),LEFT(VLOOKUP($A572,#REF!,6,FALSE()),LEN(VLOOKUP($A572,#REF!,6,FALSE()))-2),CONCATENATE(LEFT(VLOOKUP($A572,#REF!,6,FALSE()),LEN(VLOOKUP($A572,#REF!,6,FALSE()))-2),"*")),"")</f>
        <v>#VALUE!</v>
      </c>
      <c r="H572" s="91" t="e">
        <f aca="false">IF(LEN(VLOOKUP($A572,#REF!,7,FALSE())),IF(INDEX(#REF!,MATCH($A572,#REF!,0),4),LEFT(VLOOKUP($A572,#REF!,7,FALSE()),LEN(VLOOKUP($A572,#REF!,7,FALSE()))-2),CONCATENATE(LEFT(VLOOKUP($A572,#REF!,7,FALSE()),LEN(VLOOKUP($A572,#REF!,7,FALSE()))-2),"*")),"")</f>
        <v>#VALUE!</v>
      </c>
      <c r="I572" s="92" t="e">
        <f aca="false">IF(LEN(VLOOKUP($A572,#REF!,8,FALSE())),UPPER(RIGHT(VLOOKUP($A572,#REF!,8,FALSE()), 1)),"")</f>
        <v>#VALUE!</v>
      </c>
      <c r="J572" s="90" t="e">
        <f aca="false">IF(LEN(VLOOKUP($A572,#REF!,4,FALSE())),UPPER(RIGHT(VLOOKUP($A572,#REF!,4,FALSE()), 1)),"")</f>
        <v>#VALUE!</v>
      </c>
      <c r="K572" s="90" t="e">
        <f aca="false">IF(LEN(VLOOKUP($A572,#REF!,5,FALSE())),UPPER(RIGHT(VLOOKUP($A572,#REF!,5,FALSE()), 1)),"")</f>
        <v>#VALUE!</v>
      </c>
      <c r="L572" s="90" t="e">
        <f aca="false">IF(LEN(VLOOKUP($A572,#REF!,6,FALSE())),UPPER(RIGHT(VLOOKUP($A572,#REF!,6,FALSE()), 1)),"")</f>
        <v>#VALUE!</v>
      </c>
      <c r="M572" s="91" t="e">
        <f aca="false">IF(LEN(VLOOKUP($A572,#REF!,7,FALSE())),UPPER(RIGHT(VLOOKUP($A572,#REF!,7,FALSE()), 1)),"")</f>
        <v>#VALUE!</v>
      </c>
      <c r="N572" s="185"/>
      <c r="O572" s="185"/>
      <c r="P572" s="185"/>
      <c r="Q572" s="185"/>
      <c r="R572" s="185"/>
      <c r="S572" s="100" t="e">
        <f aca="false">HLOOKUP("Device Tree Pin Name",#REF!,MATCH($A572,#REF!,0),FALSE())</f>
        <v>#VALUE!</v>
      </c>
      <c r="T572" s="95" t="e">
        <f aca="false">HLOOKUP("power rail",#REF!,MATCH($A572,#REF!,0),FALSE())</f>
        <v>#VALUE!</v>
      </c>
      <c r="U572" s="96" t="e">
        <f aca="false">HLOOKUP("Wake Capable",#REF!,MATCH($A572,#REF!,0),FALSE())</f>
        <v>#VALUE!</v>
      </c>
      <c r="V572" s="96" t="e">
        <f aca="false">HLOOKUP("Strap",#REF!,MATCH($A572,#REF!,0),FALSE())</f>
        <v>#VALUE!</v>
      </c>
      <c r="W572" s="96"/>
      <c r="X572" s="96"/>
      <c r="Y572" s="96"/>
      <c r="Z572" s="95"/>
      <c r="AA572" s="95" t="e">
        <f aca="false">HLOOKUP("Pad type",#REF!,MATCH($A572,#REF!,0),FALSE())</f>
        <v>#VALUE!</v>
      </c>
      <c r="AB572" s="100"/>
      <c r="AC572" s="100" t="e">
        <f aca="false">HLOOKUP("POR Pin State",#REF!,MATCH($A572,#REF!,0),FALSE())</f>
        <v>#VALUE!</v>
      </c>
      <c r="AD572" s="186"/>
      <c r="AE572" s="187"/>
      <c r="AF572" s="187"/>
      <c r="AG572" s="187"/>
      <c r="AH572" s="188"/>
      <c r="AI572" s="188"/>
      <c r="AJ572" s="189"/>
      <c r="AK572" s="189"/>
      <c r="AL572" s="189"/>
      <c r="AM572" s="189"/>
      <c r="AN572" s="189"/>
      <c r="AO572" s="189"/>
      <c r="AP572" s="189"/>
      <c r="AQ572" s="194" t="s">
        <v>1307</v>
      </c>
      <c r="AR572" s="104"/>
      <c r="AS572" s="104"/>
      <c r="AT572" s="104"/>
      <c r="AU572" s="104"/>
      <c r="AV572" s="104"/>
      <c r="AW572" s="104"/>
      <c r="AX572" s="104"/>
      <c r="AY572" s="104"/>
      <c r="AZ572" s="104"/>
      <c r="BA572" s="104"/>
      <c r="BB572" s="162"/>
      <c r="BC572" s="104"/>
      <c r="BD572" s="214"/>
      <c r="BE572" s="213" t="s">
        <v>1308</v>
      </c>
      <c r="BF572" s="108" t="e">
        <f aca="false">VLOOKUP($A572,#REF!, 34, FALSE())</f>
        <v>#VALUE!</v>
      </c>
      <c r="BG572" s="418" t="e">
        <f aca="false">VLOOKUP($A572,#REF!, 22, FALSE())</f>
        <v>#VALUE!</v>
      </c>
      <c r="BH572" s="109"/>
    </row>
    <row r="573" s="193" customFormat="true" ht="12.75" hidden="false" customHeight="true" outlineLevel="0" collapsed="false">
      <c r="A573" s="133" t="s">
        <v>1309</v>
      </c>
      <c r="B573" s="86" t="e">
        <f aca="false">VLOOKUP($A573,#REF!, 34, FALSE())</f>
        <v>#VALUE!</v>
      </c>
      <c r="C573" s="87" t="str">
        <f aca="false">CONCATENATE("unused_",A573)</f>
        <v>unused_DDR_XM0_B4RDQS_P</v>
      </c>
      <c r="D573" s="88" t="e">
        <f aca="false">IF(LEN(VLOOKUP($A573,#REF!,8,FALSE())),LEFT(VLOOKUP($A573,#REF!,8,FALSE()),LEN(VLOOKUP($A573,#REF!,8,FALSE()))-2),"")</f>
        <v>#VALUE!</v>
      </c>
      <c r="E573" s="89" t="e">
        <f aca="false">IF(LEN(VLOOKUP($A573,#REF!,4,FALSE())),IF(INDEX(#REF!,MATCH($A573,#REF!,0),1),LEFT(VLOOKUP($A573,#REF!,4,FALSE()),LEN(VLOOKUP($A573,#REF!,4,FALSE()))-2),CONCATENATE(LEFT(VLOOKUP($A573,#REF!,4,FALSE()),LEN(VLOOKUP($A573,#REF!,4,FALSE()))-2),"*")),"")</f>
        <v>#VALUE!</v>
      </c>
      <c r="F573" s="90" t="e">
        <f aca="false">IF(LEN(VLOOKUP($A573,#REF!,5,FALSE())),IF(INDEX(#REF!,MATCH($A573,#REF!,0),2),LEFT(VLOOKUP($A573,#REF!,5,FALSE()),LEN(VLOOKUP($A573,#REF!,5,FALSE()))-2),CONCATENATE(LEFT(VLOOKUP($A573,#REF!,5,FALSE()),LEN(VLOOKUP($A573,#REF!,5,FALSE()))-2),"*")),"")</f>
        <v>#VALUE!</v>
      </c>
      <c r="G573" s="90" t="e">
        <f aca="false">IF(LEN(VLOOKUP($A573,#REF!,6,FALSE())),IF(INDEX(#REF!,MATCH($A573,#REF!,0),3),LEFT(VLOOKUP($A573,#REF!,6,FALSE()),LEN(VLOOKUP($A573,#REF!,6,FALSE()))-2),CONCATENATE(LEFT(VLOOKUP($A573,#REF!,6,FALSE()),LEN(VLOOKUP($A573,#REF!,6,FALSE()))-2),"*")),"")</f>
        <v>#VALUE!</v>
      </c>
      <c r="H573" s="91" t="e">
        <f aca="false">IF(LEN(VLOOKUP($A573,#REF!,7,FALSE())),IF(INDEX(#REF!,MATCH($A573,#REF!,0),4),LEFT(VLOOKUP($A573,#REF!,7,FALSE()),LEN(VLOOKUP($A573,#REF!,7,FALSE()))-2),CONCATENATE(LEFT(VLOOKUP($A573,#REF!,7,FALSE()),LEN(VLOOKUP($A573,#REF!,7,FALSE()))-2),"*")),"")</f>
        <v>#VALUE!</v>
      </c>
      <c r="I573" s="92" t="e">
        <f aca="false">IF(LEN(VLOOKUP($A573,#REF!,8,FALSE())),UPPER(RIGHT(VLOOKUP($A573,#REF!,8,FALSE()), 1)),"")</f>
        <v>#VALUE!</v>
      </c>
      <c r="J573" s="90" t="e">
        <f aca="false">IF(LEN(VLOOKUP($A573,#REF!,4,FALSE())),UPPER(RIGHT(VLOOKUP($A573,#REF!,4,FALSE()), 1)),"")</f>
        <v>#VALUE!</v>
      </c>
      <c r="K573" s="90" t="e">
        <f aca="false">IF(LEN(VLOOKUP($A573,#REF!,5,FALSE())),UPPER(RIGHT(VLOOKUP($A573,#REF!,5,FALSE()), 1)),"")</f>
        <v>#VALUE!</v>
      </c>
      <c r="L573" s="90" t="e">
        <f aca="false">IF(LEN(VLOOKUP($A573,#REF!,6,FALSE())),UPPER(RIGHT(VLOOKUP($A573,#REF!,6,FALSE()), 1)),"")</f>
        <v>#VALUE!</v>
      </c>
      <c r="M573" s="91" t="e">
        <f aca="false">IF(LEN(VLOOKUP($A573,#REF!,7,FALSE())),UPPER(RIGHT(VLOOKUP($A573,#REF!,7,FALSE()), 1)),"")</f>
        <v>#VALUE!</v>
      </c>
      <c r="N573" s="185"/>
      <c r="O573" s="185"/>
      <c r="P573" s="185"/>
      <c r="Q573" s="185"/>
      <c r="R573" s="185"/>
      <c r="S573" s="100" t="e">
        <f aca="false">HLOOKUP("Device Tree Pin Name",#REF!,MATCH($A573,#REF!,0),FALSE())</f>
        <v>#VALUE!</v>
      </c>
      <c r="T573" s="95" t="e">
        <f aca="false">HLOOKUP("power rail",#REF!,MATCH($A573,#REF!,0),FALSE())</f>
        <v>#VALUE!</v>
      </c>
      <c r="U573" s="96" t="e">
        <f aca="false">HLOOKUP("Wake Capable",#REF!,MATCH($A573,#REF!,0),FALSE())</f>
        <v>#VALUE!</v>
      </c>
      <c r="V573" s="96" t="e">
        <f aca="false">HLOOKUP("Strap",#REF!,MATCH($A573,#REF!,0),FALSE())</f>
        <v>#VALUE!</v>
      </c>
      <c r="W573" s="96"/>
      <c r="X573" s="96"/>
      <c r="Y573" s="96"/>
      <c r="Z573" s="95"/>
      <c r="AA573" s="95" t="e">
        <f aca="false">HLOOKUP("Pad type",#REF!,MATCH($A573,#REF!,0),FALSE())</f>
        <v>#VALUE!</v>
      </c>
      <c r="AB573" s="100"/>
      <c r="AC573" s="100" t="e">
        <f aca="false">HLOOKUP("POR Pin State",#REF!,MATCH($A573,#REF!,0),FALSE())</f>
        <v>#VALUE!</v>
      </c>
      <c r="AD573" s="186"/>
      <c r="AE573" s="187"/>
      <c r="AF573" s="187"/>
      <c r="AG573" s="187"/>
      <c r="AH573" s="188"/>
      <c r="AI573" s="188"/>
      <c r="AJ573" s="189"/>
      <c r="AK573" s="189"/>
      <c r="AL573" s="189"/>
      <c r="AM573" s="189"/>
      <c r="AN573" s="189"/>
      <c r="AO573" s="189"/>
      <c r="AP573" s="189"/>
      <c r="AQ573" s="194" t="s">
        <v>1309</v>
      </c>
      <c r="AR573" s="104"/>
      <c r="AS573" s="104"/>
      <c r="AT573" s="104"/>
      <c r="AU573" s="104"/>
      <c r="AV573" s="104"/>
      <c r="AW573" s="104"/>
      <c r="AX573" s="104"/>
      <c r="AY573" s="104"/>
      <c r="AZ573" s="104"/>
      <c r="BA573" s="104"/>
      <c r="BB573" s="162"/>
      <c r="BC573" s="104"/>
      <c r="BD573" s="214"/>
      <c r="BE573" s="213" t="s">
        <v>1310</v>
      </c>
      <c r="BF573" s="108" t="e">
        <f aca="false">VLOOKUP($A573,#REF!, 34, FALSE())</f>
        <v>#VALUE!</v>
      </c>
      <c r="BG573" s="418" t="e">
        <f aca="false">VLOOKUP($A573,#REF!, 22, FALSE())</f>
        <v>#VALUE!</v>
      </c>
      <c r="BH573" s="109"/>
    </row>
    <row r="574" s="193" customFormat="true" ht="12.75" hidden="false" customHeight="true" outlineLevel="0" collapsed="false">
      <c r="A574" s="133" t="s">
        <v>1311</v>
      </c>
      <c r="B574" s="86" t="e">
        <f aca="false">VLOOKUP($A574,#REF!, 34, FALSE())</f>
        <v>#VALUE!</v>
      </c>
      <c r="C574" s="87" t="str">
        <f aca="false">CONCATENATE("unused_",A574)</f>
        <v>unused_DDR_XM0_B4RDQS_N</v>
      </c>
      <c r="D574" s="88" t="e">
        <f aca="false">IF(LEN(VLOOKUP($A574,#REF!,8,FALSE())),LEFT(VLOOKUP($A574,#REF!,8,FALSE()),LEN(VLOOKUP($A574,#REF!,8,FALSE()))-2),"")</f>
        <v>#VALUE!</v>
      </c>
      <c r="E574" s="89" t="e">
        <f aca="false">IF(LEN(VLOOKUP($A574,#REF!,4,FALSE())),IF(INDEX(#REF!,MATCH($A574,#REF!,0),1),LEFT(VLOOKUP($A574,#REF!,4,FALSE()),LEN(VLOOKUP($A574,#REF!,4,FALSE()))-2),CONCATENATE(LEFT(VLOOKUP($A574,#REF!,4,FALSE()),LEN(VLOOKUP($A574,#REF!,4,FALSE()))-2),"*")),"")</f>
        <v>#VALUE!</v>
      </c>
      <c r="F574" s="90" t="e">
        <f aca="false">IF(LEN(VLOOKUP($A574,#REF!,5,FALSE())),IF(INDEX(#REF!,MATCH($A574,#REF!,0),2),LEFT(VLOOKUP($A574,#REF!,5,FALSE()),LEN(VLOOKUP($A574,#REF!,5,FALSE()))-2),CONCATENATE(LEFT(VLOOKUP($A574,#REF!,5,FALSE()),LEN(VLOOKUP($A574,#REF!,5,FALSE()))-2),"*")),"")</f>
        <v>#VALUE!</v>
      </c>
      <c r="G574" s="90" t="e">
        <f aca="false">IF(LEN(VLOOKUP($A574,#REF!,6,FALSE())),IF(INDEX(#REF!,MATCH($A574,#REF!,0),3),LEFT(VLOOKUP($A574,#REF!,6,FALSE()),LEN(VLOOKUP($A574,#REF!,6,FALSE()))-2),CONCATENATE(LEFT(VLOOKUP($A574,#REF!,6,FALSE()),LEN(VLOOKUP($A574,#REF!,6,FALSE()))-2),"*")),"")</f>
        <v>#VALUE!</v>
      </c>
      <c r="H574" s="91" t="e">
        <f aca="false">IF(LEN(VLOOKUP($A574,#REF!,7,FALSE())),IF(INDEX(#REF!,MATCH($A574,#REF!,0),4),LEFT(VLOOKUP($A574,#REF!,7,FALSE()),LEN(VLOOKUP($A574,#REF!,7,FALSE()))-2),CONCATENATE(LEFT(VLOOKUP($A574,#REF!,7,FALSE()),LEN(VLOOKUP($A574,#REF!,7,FALSE()))-2),"*")),"")</f>
        <v>#VALUE!</v>
      </c>
      <c r="I574" s="92" t="e">
        <f aca="false">IF(LEN(VLOOKUP($A574,#REF!,8,FALSE())),UPPER(RIGHT(VLOOKUP($A574,#REF!,8,FALSE()), 1)),"")</f>
        <v>#VALUE!</v>
      </c>
      <c r="J574" s="90" t="e">
        <f aca="false">IF(LEN(VLOOKUP($A574,#REF!,4,FALSE())),UPPER(RIGHT(VLOOKUP($A574,#REF!,4,FALSE()), 1)),"")</f>
        <v>#VALUE!</v>
      </c>
      <c r="K574" s="90" t="e">
        <f aca="false">IF(LEN(VLOOKUP($A574,#REF!,5,FALSE())),UPPER(RIGHT(VLOOKUP($A574,#REF!,5,FALSE()), 1)),"")</f>
        <v>#VALUE!</v>
      </c>
      <c r="L574" s="90" t="e">
        <f aca="false">IF(LEN(VLOOKUP($A574,#REF!,6,FALSE())),UPPER(RIGHT(VLOOKUP($A574,#REF!,6,FALSE()), 1)),"")</f>
        <v>#VALUE!</v>
      </c>
      <c r="M574" s="91" t="e">
        <f aca="false">IF(LEN(VLOOKUP($A574,#REF!,7,FALSE())),UPPER(RIGHT(VLOOKUP($A574,#REF!,7,FALSE()), 1)),"")</f>
        <v>#VALUE!</v>
      </c>
      <c r="N574" s="185"/>
      <c r="O574" s="185"/>
      <c r="P574" s="185"/>
      <c r="Q574" s="185"/>
      <c r="R574" s="185"/>
      <c r="S574" s="100" t="e">
        <f aca="false">HLOOKUP("Device Tree Pin Name",#REF!,MATCH($A574,#REF!,0),FALSE())</f>
        <v>#VALUE!</v>
      </c>
      <c r="T574" s="95" t="e">
        <f aca="false">HLOOKUP("power rail",#REF!,MATCH($A574,#REF!,0),FALSE())</f>
        <v>#VALUE!</v>
      </c>
      <c r="U574" s="96" t="e">
        <f aca="false">HLOOKUP("Wake Capable",#REF!,MATCH($A574,#REF!,0),FALSE())</f>
        <v>#VALUE!</v>
      </c>
      <c r="V574" s="96" t="e">
        <f aca="false">HLOOKUP("Strap",#REF!,MATCH($A574,#REF!,0),FALSE())</f>
        <v>#VALUE!</v>
      </c>
      <c r="W574" s="96"/>
      <c r="X574" s="96"/>
      <c r="Y574" s="96"/>
      <c r="Z574" s="95"/>
      <c r="AA574" s="95" t="e">
        <f aca="false">HLOOKUP("Pad type",#REF!,MATCH($A574,#REF!,0),FALSE())</f>
        <v>#VALUE!</v>
      </c>
      <c r="AB574" s="100"/>
      <c r="AC574" s="100" t="e">
        <f aca="false">HLOOKUP("POR Pin State",#REF!,MATCH($A574,#REF!,0),FALSE())</f>
        <v>#VALUE!</v>
      </c>
      <c r="AD574" s="186"/>
      <c r="AE574" s="187"/>
      <c r="AF574" s="187"/>
      <c r="AG574" s="187"/>
      <c r="AH574" s="188"/>
      <c r="AI574" s="188"/>
      <c r="AJ574" s="189"/>
      <c r="AK574" s="189"/>
      <c r="AL574" s="189"/>
      <c r="AM574" s="189"/>
      <c r="AN574" s="189"/>
      <c r="AO574" s="189"/>
      <c r="AP574" s="189"/>
      <c r="AQ574" s="194" t="s">
        <v>1311</v>
      </c>
      <c r="AR574" s="104"/>
      <c r="AS574" s="104"/>
      <c r="AT574" s="104"/>
      <c r="AU574" s="104"/>
      <c r="AV574" s="104"/>
      <c r="AW574" s="104"/>
      <c r="AX574" s="104"/>
      <c r="AY574" s="104"/>
      <c r="AZ574" s="104"/>
      <c r="BA574" s="104"/>
      <c r="BB574" s="162"/>
      <c r="BC574" s="104"/>
      <c r="BD574" s="214"/>
      <c r="BE574" s="213" t="s">
        <v>1312</v>
      </c>
      <c r="BF574" s="108" t="e">
        <f aca="false">VLOOKUP($A574,#REF!, 34, FALSE())</f>
        <v>#VALUE!</v>
      </c>
      <c r="BG574" s="418" t="e">
        <f aca="false">VLOOKUP($A574,#REF!, 22, FALSE())</f>
        <v>#VALUE!</v>
      </c>
      <c r="BH574" s="109"/>
    </row>
    <row r="575" s="193" customFormat="true" ht="12.75" hidden="false" customHeight="true" outlineLevel="0" collapsed="false">
      <c r="A575" s="133" t="s">
        <v>1313</v>
      </c>
      <c r="B575" s="86" t="e">
        <f aca="false">VLOOKUP($A575,#REF!, 34, FALSE())</f>
        <v>#VALUE!</v>
      </c>
      <c r="C575" s="87" t="str">
        <f aca="false">CONCATENATE("unused_",A575)</f>
        <v>unused_DDR_XM0_B5D0</v>
      </c>
      <c r="D575" s="88" t="e">
        <f aca="false">IF(LEN(VLOOKUP($A575,#REF!,8,FALSE())),LEFT(VLOOKUP($A575,#REF!,8,FALSE()),LEN(VLOOKUP($A575,#REF!,8,FALSE()))-2),"")</f>
        <v>#VALUE!</v>
      </c>
      <c r="E575" s="89" t="e">
        <f aca="false">IF(LEN(VLOOKUP($A575,#REF!,4,FALSE())),IF(INDEX(#REF!,MATCH($A575,#REF!,0),1),LEFT(VLOOKUP($A575,#REF!,4,FALSE()),LEN(VLOOKUP($A575,#REF!,4,FALSE()))-2),CONCATENATE(LEFT(VLOOKUP($A575,#REF!,4,FALSE()),LEN(VLOOKUP($A575,#REF!,4,FALSE()))-2),"*")),"")</f>
        <v>#VALUE!</v>
      </c>
      <c r="F575" s="90" t="e">
        <f aca="false">IF(LEN(VLOOKUP($A575,#REF!,5,FALSE())),IF(INDEX(#REF!,MATCH($A575,#REF!,0),2),LEFT(VLOOKUP($A575,#REF!,5,FALSE()),LEN(VLOOKUP($A575,#REF!,5,FALSE()))-2),CONCATENATE(LEFT(VLOOKUP($A575,#REF!,5,FALSE()),LEN(VLOOKUP($A575,#REF!,5,FALSE()))-2),"*")),"")</f>
        <v>#VALUE!</v>
      </c>
      <c r="G575" s="90" t="e">
        <f aca="false">IF(LEN(VLOOKUP($A575,#REF!,6,FALSE())),IF(INDEX(#REF!,MATCH($A575,#REF!,0),3),LEFT(VLOOKUP($A575,#REF!,6,FALSE()),LEN(VLOOKUP($A575,#REF!,6,FALSE()))-2),CONCATENATE(LEFT(VLOOKUP($A575,#REF!,6,FALSE()),LEN(VLOOKUP($A575,#REF!,6,FALSE()))-2),"*")),"")</f>
        <v>#VALUE!</v>
      </c>
      <c r="H575" s="91" t="e">
        <f aca="false">IF(LEN(VLOOKUP($A575,#REF!,7,FALSE())),IF(INDEX(#REF!,MATCH($A575,#REF!,0),4),LEFT(VLOOKUP($A575,#REF!,7,FALSE()),LEN(VLOOKUP($A575,#REF!,7,FALSE()))-2),CONCATENATE(LEFT(VLOOKUP($A575,#REF!,7,FALSE()),LEN(VLOOKUP($A575,#REF!,7,FALSE()))-2),"*")),"")</f>
        <v>#VALUE!</v>
      </c>
      <c r="I575" s="92" t="e">
        <f aca="false">IF(LEN(VLOOKUP($A575,#REF!,8,FALSE())),UPPER(RIGHT(VLOOKUP($A575,#REF!,8,FALSE()), 1)),"")</f>
        <v>#VALUE!</v>
      </c>
      <c r="J575" s="90" t="e">
        <f aca="false">IF(LEN(VLOOKUP($A575,#REF!,4,FALSE())),UPPER(RIGHT(VLOOKUP($A575,#REF!,4,FALSE()), 1)),"")</f>
        <v>#VALUE!</v>
      </c>
      <c r="K575" s="90" t="e">
        <f aca="false">IF(LEN(VLOOKUP($A575,#REF!,5,FALSE())),UPPER(RIGHT(VLOOKUP($A575,#REF!,5,FALSE()), 1)),"")</f>
        <v>#VALUE!</v>
      </c>
      <c r="L575" s="90" t="e">
        <f aca="false">IF(LEN(VLOOKUP($A575,#REF!,6,FALSE())),UPPER(RIGHT(VLOOKUP($A575,#REF!,6,FALSE()), 1)),"")</f>
        <v>#VALUE!</v>
      </c>
      <c r="M575" s="91" t="e">
        <f aca="false">IF(LEN(VLOOKUP($A575,#REF!,7,FALSE())),UPPER(RIGHT(VLOOKUP($A575,#REF!,7,FALSE()), 1)),"")</f>
        <v>#VALUE!</v>
      </c>
      <c r="N575" s="185"/>
      <c r="O575" s="185"/>
      <c r="P575" s="185"/>
      <c r="Q575" s="185"/>
      <c r="R575" s="185"/>
      <c r="S575" s="100" t="e">
        <f aca="false">HLOOKUP("Device Tree Pin Name",#REF!,MATCH($A575,#REF!,0),FALSE())</f>
        <v>#VALUE!</v>
      </c>
      <c r="T575" s="95" t="e">
        <f aca="false">HLOOKUP("power rail",#REF!,MATCH($A575,#REF!,0),FALSE())</f>
        <v>#VALUE!</v>
      </c>
      <c r="U575" s="96" t="e">
        <f aca="false">HLOOKUP("Wake Capable",#REF!,MATCH($A575,#REF!,0),FALSE())</f>
        <v>#VALUE!</v>
      </c>
      <c r="V575" s="96" t="e">
        <f aca="false">HLOOKUP("Strap",#REF!,MATCH($A575,#REF!,0),FALSE())</f>
        <v>#VALUE!</v>
      </c>
      <c r="W575" s="96"/>
      <c r="X575" s="96"/>
      <c r="Y575" s="96"/>
      <c r="Z575" s="95"/>
      <c r="AA575" s="95" t="e">
        <f aca="false">HLOOKUP("Pad type",#REF!,MATCH($A575,#REF!,0),FALSE())</f>
        <v>#VALUE!</v>
      </c>
      <c r="AB575" s="100"/>
      <c r="AC575" s="100" t="e">
        <f aca="false">HLOOKUP("POR Pin State",#REF!,MATCH($A575,#REF!,0),FALSE())</f>
        <v>#VALUE!</v>
      </c>
      <c r="AD575" s="186"/>
      <c r="AE575" s="187"/>
      <c r="AF575" s="187"/>
      <c r="AG575" s="187"/>
      <c r="AH575" s="188"/>
      <c r="AI575" s="188"/>
      <c r="AJ575" s="189"/>
      <c r="AK575" s="189"/>
      <c r="AL575" s="189"/>
      <c r="AM575" s="189"/>
      <c r="AN575" s="189"/>
      <c r="AO575" s="189"/>
      <c r="AP575" s="189"/>
      <c r="AQ575" s="194" t="s">
        <v>1314</v>
      </c>
      <c r="AR575" s="104"/>
      <c r="AS575" s="104"/>
      <c r="AT575" s="104"/>
      <c r="AU575" s="104"/>
      <c r="AV575" s="104"/>
      <c r="AW575" s="104"/>
      <c r="AX575" s="104"/>
      <c r="AY575" s="104"/>
      <c r="AZ575" s="104"/>
      <c r="BA575" s="104"/>
      <c r="BB575" s="162"/>
      <c r="BC575" s="104"/>
      <c r="BD575" s="214"/>
      <c r="BE575" s="213" t="s">
        <v>1315</v>
      </c>
      <c r="BF575" s="108" t="e">
        <f aca="false">VLOOKUP($A575,#REF!, 34, FALSE())</f>
        <v>#VALUE!</v>
      </c>
      <c r="BG575" s="418" t="e">
        <f aca="false">VLOOKUP($A575,#REF!, 22, FALSE())</f>
        <v>#VALUE!</v>
      </c>
      <c r="BH575" s="109"/>
    </row>
    <row r="576" s="193" customFormat="true" ht="12.75" hidden="false" customHeight="true" outlineLevel="0" collapsed="false">
      <c r="A576" s="133" t="s">
        <v>1316</v>
      </c>
      <c r="B576" s="86" t="e">
        <f aca="false">VLOOKUP($A576,#REF!, 34, FALSE())</f>
        <v>#VALUE!</v>
      </c>
      <c r="C576" s="87" t="str">
        <f aca="false">CONCATENATE("unused_",A576)</f>
        <v>unused_DDR_XM0_B5D1</v>
      </c>
      <c r="D576" s="88" t="e">
        <f aca="false">IF(LEN(VLOOKUP($A576,#REF!,8,FALSE())),LEFT(VLOOKUP($A576,#REF!,8,FALSE()),LEN(VLOOKUP($A576,#REF!,8,FALSE()))-2),"")</f>
        <v>#VALUE!</v>
      </c>
      <c r="E576" s="89" t="e">
        <f aca="false">IF(LEN(VLOOKUP($A576,#REF!,4,FALSE())),IF(INDEX(#REF!,MATCH($A576,#REF!,0),1),LEFT(VLOOKUP($A576,#REF!,4,FALSE()),LEN(VLOOKUP($A576,#REF!,4,FALSE()))-2),CONCATENATE(LEFT(VLOOKUP($A576,#REF!,4,FALSE()),LEN(VLOOKUP($A576,#REF!,4,FALSE()))-2),"*")),"")</f>
        <v>#VALUE!</v>
      </c>
      <c r="F576" s="90" t="e">
        <f aca="false">IF(LEN(VLOOKUP($A576,#REF!,5,FALSE())),IF(INDEX(#REF!,MATCH($A576,#REF!,0),2),LEFT(VLOOKUP($A576,#REF!,5,FALSE()),LEN(VLOOKUP($A576,#REF!,5,FALSE()))-2),CONCATENATE(LEFT(VLOOKUP($A576,#REF!,5,FALSE()),LEN(VLOOKUP($A576,#REF!,5,FALSE()))-2),"*")),"")</f>
        <v>#VALUE!</v>
      </c>
      <c r="G576" s="90" t="e">
        <f aca="false">IF(LEN(VLOOKUP($A576,#REF!,6,FALSE())),IF(INDEX(#REF!,MATCH($A576,#REF!,0),3),LEFT(VLOOKUP($A576,#REF!,6,FALSE()),LEN(VLOOKUP($A576,#REF!,6,FALSE()))-2),CONCATENATE(LEFT(VLOOKUP($A576,#REF!,6,FALSE()),LEN(VLOOKUP($A576,#REF!,6,FALSE()))-2),"*")),"")</f>
        <v>#VALUE!</v>
      </c>
      <c r="H576" s="91" t="e">
        <f aca="false">IF(LEN(VLOOKUP($A576,#REF!,7,FALSE())),IF(INDEX(#REF!,MATCH($A576,#REF!,0),4),LEFT(VLOOKUP($A576,#REF!,7,FALSE()),LEN(VLOOKUP($A576,#REF!,7,FALSE()))-2),CONCATENATE(LEFT(VLOOKUP($A576,#REF!,7,FALSE()),LEN(VLOOKUP($A576,#REF!,7,FALSE()))-2),"*")),"")</f>
        <v>#VALUE!</v>
      </c>
      <c r="I576" s="92" t="e">
        <f aca="false">IF(LEN(VLOOKUP($A576,#REF!,8,FALSE())),UPPER(RIGHT(VLOOKUP($A576,#REF!,8,FALSE()), 1)),"")</f>
        <v>#VALUE!</v>
      </c>
      <c r="J576" s="90" t="e">
        <f aca="false">IF(LEN(VLOOKUP($A576,#REF!,4,FALSE())),UPPER(RIGHT(VLOOKUP($A576,#REF!,4,FALSE()), 1)),"")</f>
        <v>#VALUE!</v>
      </c>
      <c r="K576" s="90" t="e">
        <f aca="false">IF(LEN(VLOOKUP($A576,#REF!,5,FALSE())),UPPER(RIGHT(VLOOKUP($A576,#REF!,5,FALSE()), 1)),"")</f>
        <v>#VALUE!</v>
      </c>
      <c r="L576" s="90" t="e">
        <f aca="false">IF(LEN(VLOOKUP($A576,#REF!,6,FALSE())),UPPER(RIGHT(VLOOKUP($A576,#REF!,6,FALSE()), 1)),"")</f>
        <v>#VALUE!</v>
      </c>
      <c r="M576" s="91" t="e">
        <f aca="false">IF(LEN(VLOOKUP($A576,#REF!,7,FALSE())),UPPER(RIGHT(VLOOKUP($A576,#REF!,7,FALSE()), 1)),"")</f>
        <v>#VALUE!</v>
      </c>
      <c r="N576" s="185"/>
      <c r="O576" s="185"/>
      <c r="P576" s="185"/>
      <c r="Q576" s="185"/>
      <c r="R576" s="185"/>
      <c r="S576" s="100" t="e">
        <f aca="false">HLOOKUP("Device Tree Pin Name",#REF!,MATCH($A576,#REF!,0),FALSE())</f>
        <v>#VALUE!</v>
      </c>
      <c r="T576" s="95" t="e">
        <f aca="false">HLOOKUP("power rail",#REF!,MATCH($A576,#REF!,0),FALSE())</f>
        <v>#VALUE!</v>
      </c>
      <c r="U576" s="96" t="e">
        <f aca="false">HLOOKUP("Wake Capable",#REF!,MATCH($A576,#REF!,0),FALSE())</f>
        <v>#VALUE!</v>
      </c>
      <c r="V576" s="96" t="e">
        <f aca="false">HLOOKUP("Strap",#REF!,MATCH($A576,#REF!,0),FALSE())</f>
        <v>#VALUE!</v>
      </c>
      <c r="W576" s="96"/>
      <c r="X576" s="96"/>
      <c r="Y576" s="96"/>
      <c r="Z576" s="95"/>
      <c r="AA576" s="95" t="e">
        <f aca="false">HLOOKUP("Pad type",#REF!,MATCH($A576,#REF!,0),FALSE())</f>
        <v>#VALUE!</v>
      </c>
      <c r="AB576" s="100"/>
      <c r="AC576" s="100" t="e">
        <f aca="false">HLOOKUP("POR Pin State",#REF!,MATCH($A576,#REF!,0),FALSE())</f>
        <v>#VALUE!</v>
      </c>
      <c r="AD576" s="186"/>
      <c r="AE576" s="187"/>
      <c r="AF576" s="187"/>
      <c r="AG576" s="187"/>
      <c r="AH576" s="188"/>
      <c r="AI576" s="188"/>
      <c r="AJ576" s="189"/>
      <c r="AK576" s="189"/>
      <c r="AL576" s="189"/>
      <c r="AM576" s="189"/>
      <c r="AN576" s="189"/>
      <c r="AO576" s="189"/>
      <c r="AP576" s="189"/>
      <c r="AQ576" s="194" t="s">
        <v>1317</v>
      </c>
      <c r="AR576" s="104"/>
      <c r="AS576" s="104"/>
      <c r="AT576" s="104"/>
      <c r="AU576" s="104"/>
      <c r="AV576" s="104"/>
      <c r="AW576" s="104"/>
      <c r="AX576" s="104"/>
      <c r="AY576" s="104"/>
      <c r="AZ576" s="104"/>
      <c r="BA576" s="104"/>
      <c r="BB576" s="162"/>
      <c r="BC576" s="104"/>
      <c r="BD576" s="214"/>
      <c r="BE576" s="213" t="s">
        <v>1318</v>
      </c>
      <c r="BF576" s="108" t="e">
        <f aca="false">VLOOKUP($A576,#REF!, 34, FALSE())</f>
        <v>#VALUE!</v>
      </c>
      <c r="BG576" s="418" t="e">
        <f aca="false">VLOOKUP($A576,#REF!, 22, FALSE())</f>
        <v>#VALUE!</v>
      </c>
      <c r="BH576" s="109"/>
    </row>
    <row r="577" s="193" customFormat="true" ht="12.75" hidden="false" customHeight="true" outlineLevel="0" collapsed="false">
      <c r="A577" s="133" t="s">
        <v>1319</v>
      </c>
      <c r="B577" s="86" t="e">
        <f aca="false">VLOOKUP($A577,#REF!, 34, FALSE())</f>
        <v>#VALUE!</v>
      </c>
      <c r="C577" s="87" t="str">
        <f aca="false">CONCATENATE("unused_",A577)</f>
        <v>unused_DDR_XM0_B5D2</v>
      </c>
      <c r="D577" s="88" t="e">
        <f aca="false">IF(LEN(VLOOKUP($A577,#REF!,8,FALSE())),LEFT(VLOOKUP($A577,#REF!,8,FALSE()),LEN(VLOOKUP($A577,#REF!,8,FALSE()))-2),"")</f>
        <v>#VALUE!</v>
      </c>
      <c r="E577" s="89" t="e">
        <f aca="false">IF(LEN(VLOOKUP($A577,#REF!,4,FALSE())),IF(INDEX(#REF!,MATCH($A577,#REF!,0),1),LEFT(VLOOKUP($A577,#REF!,4,FALSE()),LEN(VLOOKUP($A577,#REF!,4,FALSE()))-2),CONCATENATE(LEFT(VLOOKUP($A577,#REF!,4,FALSE()),LEN(VLOOKUP($A577,#REF!,4,FALSE()))-2),"*")),"")</f>
        <v>#VALUE!</v>
      </c>
      <c r="F577" s="90" t="e">
        <f aca="false">IF(LEN(VLOOKUP($A577,#REF!,5,FALSE())),IF(INDEX(#REF!,MATCH($A577,#REF!,0),2),LEFT(VLOOKUP($A577,#REF!,5,FALSE()),LEN(VLOOKUP($A577,#REF!,5,FALSE()))-2),CONCATENATE(LEFT(VLOOKUP($A577,#REF!,5,FALSE()),LEN(VLOOKUP($A577,#REF!,5,FALSE()))-2),"*")),"")</f>
        <v>#VALUE!</v>
      </c>
      <c r="G577" s="90" t="e">
        <f aca="false">IF(LEN(VLOOKUP($A577,#REF!,6,FALSE())),IF(INDEX(#REF!,MATCH($A577,#REF!,0),3),LEFT(VLOOKUP($A577,#REF!,6,FALSE()),LEN(VLOOKUP($A577,#REF!,6,FALSE()))-2),CONCATENATE(LEFT(VLOOKUP($A577,#REF!,6,FALSE()),LEN(VLOOKUP($A577,#REF!,6,FALSE()))-2),"*")),"")</f>
        <v>#VALUE!</v>
      </c>
      <c r="H577" s="91" t="e">
        <f aca="false">IF(LEN(VLOOKUP($A577,#REF!,7,FALSE())),IF(INDEX(#REF!,MATCH($A577,#REF!,0),4),LEFT(VLOOKUP($A577,#REF!,7,FALSE()),LEN(VLOOKUP($A577,#REF!,7,FALSE()))-2),CONCATENATE(LEFT(VLOOKUP($A577,#REF!,7,FALSE()),LEN(VLOOKUP($A577,#REF!,7,FALSE()))-2),"*")),"")</f>
        <v>#VALUE!</v>
      </c>
      <c r="I577" s="92" t="e">
        <f aca="false">IF(LEN(VLOOKUP($A577,#REF!,8,FALSE())),UPPER(RIGHT(VLOOKUP($A577,#REF!,8,FALSE()), 1)),"")</f>
        <v>#VALUE!</v>
      </c>
      <c r="J577" s="90" t="e">
        <f aca="false">IF(LEN(VLOOKUP($A577,#REF!,4,FALSE())),UPPER(RIGHT(VLOOKUP($A577,#REF!,4,FALSE()), 1)),"")</f>
        <v>#VALUE!</v>
      </c>
      <c r="K577" s="90" t="e">
        <f aca="false">IF(LEN(VLOOKUP($A577,#REF!,5,FALSE())),UPPER(RIGHT(VLOOKUP($A577,#REF!,5,FALSE()), 1)),"")</f>
        <v>#VALUE!</v>
      </c>
      <c r="L577" s="90" t="e">
        <f aca="false">IF(LEN(VLOOKUP($A577,#REF!,6,FALSE())),UPPER(RIGHT(VLOOKUP($A577,#REF!,6,FALSE()), 1)),"")</f>
        <v>#VALUE!</v>
      </c>
      <c r="M577" s="91" t="e">
        <f aca="false">IF(LEN(VLOOKUP($A577,#REF!,7,FALSE())),UPPER(RIGHT(VLOOKUP($A577,#REF!,7,FALSE()), 1)),"")</f>
        <v>#VALUE!</v>
      </c>
      <c r="N577" s="185"/>
      <c r="O577" s="185"/>
      <c r="P577" s="185"/>
      <c r="Q577" s="185"/>
      <c r="R577" s="185"/>
      <c r="S577" s="100" t="e">
        <f aca="false">HLOOKUP("Device Tree Pin Name",#REF!,MATCH($A577,#REF!,0),FALSE())</f>
        <v>#VALUE!</v>
      </c>
      <c r="T577" s="95" t="e">
        <f aca="false">HLOOKUP("power rail",#REF!,MATCH($A577,#REF!,0),FALSE())</f>
        <v>#VALUE!</v>
      </c>
      <c r="U577" s="96" t="e">
        <f aca="false">HLOOKUP("Wake Capable",#REF!,MATCH($A577,#REF!,0),FALSE())</f>
        <v>#VALUE!</v>
      </c>
      <c r="V577" s="96" t="e">
        <f aca="false">HLOOKUP("Strap",#REF!,MATCH($A577,#REF!,0),FALSE())</f>
        <v>#VALUE!</v>
      </c>
      <c r="W577" s="96"/>
      <c r="X577" s="96"/>
      <c r="Y577" s="96"/>
      <c r="Z577" s="95"/>
      <c r="AA577" s="95" t="e">
        <f aca="false">HLOOKUP("Pad type",#REF!,MATCH($A577,#REF!,0),FALSE())</f>
        <v>#VALUE!</v>
      </c>
      <c r="AB577" s="100"/>
      <c r="AC577" s="100" t="e">
        <f aca="false">HLOOKUP("POR Pin State",#REF!,MATCH($A577,#REF!,0),FALSE())</f>
        <v>#VALUE!</v>
      </c>
      <c r="AD577" s="186"/>
      <c r="AE577" s="187"/>
      <c r="AF577" s="187"/>
      <c r="AG577" s="187"/>
      <c r="AH577" s="188"/>
      <c r="AI577" s="188"/>
      <c r="AJ577" s="189"/>
      <c r="AK577" s="189"/>
      <c r="AL577" s="189"/>
      <c r="AM577" s="189"/>
      <c r="AN577" s="189"/>
      <c r="AO577" s="189"/>
      <c r="AP577" s="189"/>
      <c r="AQ577" s="194" t="s">
        <v>1320</v>
      </c>
      <c r="AR577" s="104"/>
      <c r="AS577" s="104"/>
      <c r="AT577" s="104"/>
      <c r="AU577" s="104"/>
      <c r="AV577" s="104"/>
      <c r="AW577" s="104"/>
      <c r="AX577" s="104"/>
      <c r="AY577" s="104"/>
      <c r="AZ577" s="104"/>
      <c r="BA577" s="104"/>
      <c r="BB577" s="162"/>
      <c r="BC577" s="104"/>
      <c r="BD577" s="214"/>
      <c r="BE577" s="213" t="s">
        <v>1321</v>
      </c>
      <c r="BF577" s="108" t="e">
        <f aca="false">VLOOKUP($A577,#REF!, 34, FALSE())</f>
        <v>#VALUE!</v>
      </c>
      <c r="BG577" s="418" t="e">
        <f aca="false">VLOOKUP($A577,#REF!, 22, FALSE())</f>
        <v>#VALUE!</v>
      </c>
      <c r="BH577" s="109"/>
    </row>
    <row r="578" s="193" customFormat="true" ht="12.75" hidden="false" customHeight="true" outlineLevel="0" collapsed="false">
      <c r="A578" s="133" t="s">
        <v>1322</v>
      </c>
      <c r="B578" s="86" t="e">
        <f aca="false">VLOOKUP($A578,#REF!, 34, FALSE())</f>
        <v>#VALUE!</v>
      </c>
      <c r="C578" s="87" t="str">
        <f aca="false">CONCATENATE("unused_",A578)</f>
        <v>unused_DDR_XM0_B5D3</v>
      </c>
      <c r="D578" s="88" t="e">
        <f aca="false">IF(LEN(VLOOKUP($A578,#REF!,8,FALSE())),LEFT(VLOOKUP($A578,#REF!,8,FALSE()),LEN(VLOOKUP($A578,#REF!,8,FALSE()))-2),"")</f>
        <v>#VALUE!</v>
      </c>
      <c r="E578" s="89" t="e">
        <f aca="false">IF(LEN(VLOOKUP($A578,#REF!,4,FALSE())),IF(INDEX(#REF!,MATCH($A578,#REF!,0),1),LEFT(VLOOKUP($A578,#REF!,4,FALSE()),LEN(VLOOKUP($A578,#REF!,4,FALSE()))-2),CONCATENATE(LEFT(VLOOKUP($A578,#REF!,4,FALSE()),LEN(VLOOKUP($A578,#REF!,4,FALSE()))-2),"*")),"")</f>
        <v>#VALUE!</v>
      </c>
      <c r="F578" s="90" t="e">
        <f aca="false">IF(LEN(VLOOKUP($A578,#REF!,5,FALSE())),IF(INDEX(#REF!,MATCH($A578,#REF!,0),2),LEFT(VLOOKUP($A578,#REF!,5,FALSE()),LEN(VLOOKUP($A578,#REF!,5,FALSE()))-2),CONCATENATE(LEFT(VLOOKUP($A578,#REF!,5,FALSE()),LEN(VLOOKUP($A578,#REF!,5,FALSE()))-2),"*")),"")</f>
        <v>#VALUE!</v>
      </c>
      <c r="G578" s="90" t="e">
        <f aca="false">IF(LEN(VLOOKUP($A578,#REF!,6,FALSE())),IF(INDEX(#REF!,MATCH($A578,#REF!,0),3),LEFT(VLOOKUP($A578,#REF!,6,FALSE()),LEN(VLOOKUP($A578,#REF!,6,FALSE()))-2),CONCATENATE(LEFT(VLOOKUP($A578,#REF!,6,FALSE()),LEN(VLOOKUP($A578,#REF!,6,FALSE()))-2),"*")),"")</f>
        <v>#VALUE!</v>
      </c>
      <c r="H578" s="91" t="e">
        <f aca="false">IF(LEN(VLOOKUP($A578,#REF!,7,FALSE())),IF(INDEX(#REF!,MATCH($A578,#REF!,0),4),LEFT(VLOOKUP($A578,#REF!,7,FALSE()),LEN(VLOOKUP($A578,#REF!,7,FALSE()))-2),CONCATENATE(LEFT(VLOOKUP($A578,#REF!,7,FALSE()),LEN(VLOOKUP($A578,#REF!,7,FALSE()))-2),"*")),"")</f>
        <v>#VALUE!</v>
      </c>
      <c r="I578" s="92" t="e">
        <f aca="false">IF(LEN(VLOOKUP($A578,#REF!,8,FALSE())),UPPER(RIGHT(VLOOKUP($A578,#REF!,8,FALSE()), 1)),"")</f>
        <v>#VALUE!</v>
      </c>
      <c r="J578" s="90" t="e">
        <f aca="false">IF(LEN(VLOOKUP($A578,#REF!,4,FALSE())),UPPER(RIGHT(VLOOKUP($A578,#REF!,4,FALSE()), 1)),"")</f>
        <v>#VALUE!</v>
      </c>
      <c r="K578" s="90" t="e">
        <f aca="false">IF(LEN(VLOOKUP($A578,#REF!,5,FALSE())),UPPER(RIGHT(VLOOKUP($A578,#REF!,5,FALSE()), 1)),"")</f>
        <v>#VALUE!</v>
      </c>
      <c r="L578" s="90" t="e">
        <f aca="false">IF(LEN(VLOOKUP($A578,#REF!,6,FALSE())),UPPER(RIGHT(VLOOKUP($A578,#REF!,6,FALSE()), 1)),"")</f>
        <v>#VALUE!</v>
      </c>
      <c r="M578" s="91" t="e">
        <f aca="false">IF(LEN(VLOOKUP($A578,#REF!,7,FALSE())),UPPER(RIGHT(VLOOKUP($A578,#REF!,7,FALSE()), 1)),"")</f>
        <v>#VALUE!</v>
      </c>
      <c r="N578" s="185"/>
      <c r="O578" s="185"/>
      <c r="P578" s="185"/>
      <c r="Q578" s="185"/>
      <c r="R578" s="185"/>
      <c r="S578" s="100" t="e">
        <f aca="false">HLOOKUP("Device Tree Pin Name",#REF!,MATCH($A578,#REF!,0),FALSE())</f>
        <v>#VALUE!</v>
      </c>
      <c r="T578" s="95" t="e">
        <f aca="false">HLOOKUP("power rail",#REF!,MATCH($A578,#REF!,0),FALSE())</f>
        <v>#VALUE!</v>
      </c>
      <c r="U578" s="96" t="e">
        <f aca="false">HLOOKUP("Wake Capable",#REF!,MATCH($A578,#REF!,0),FALSE())</f>
        <v>#VALUE!</v>
      </c>
      <c r="V578" s="96" t="e">
        <f aca="false">HLOOKUP("Strap",#REF!,MATCH($A578,#REF!,0),FALSE())</f>
        <v>#VALUE!</v>
      </c>
      <c r="W578" s="96"/>
      <c r="X578" s="96"/>
      <c r="Y578" s="96"/>
      <c r="Z578" s="95"/>
      <c r="AA578" s="95" t="e">
        <f aca="false">HLOOKUP("Pad type",#REF!,MATCH($A578,#REF!,0),FALSE())</f>
        <v>#VALUE!</v>
      </c>
      <c r="AB578" s="100"/>
      <c r="AC578" s="100" t="e">
        <f aca="false">HLOOKUP("POR Pin State",#REF!,MATCH($A578,#REF!,0),FALSE())</f>
        <v>#VALUE!</v>
      </c>
      <c r="AD578" s="186"/>
      <c r="AE578" s="187"/>
      <c r="AF578" s="187"/>
      <c r="AG578" s="187"/>
      <c r="AH578" s="188"/>
      <c r="AI578" s="188"/>
      <c r="AJ578" s="189"/>
      <c r="AK578" s="189"/>
      <c r="AL578" s="189"/>
      <c r="AM578" s="189"/>
      <c r="AN578" s="189"/>
      <c r="AO578" s="189"/>
      <c r="AP578" s="189"/>
      <c r="AQ578" s="194" t="s">
        <v>1323</v>
      </c>
      <c r="AR578" s="104"/>
      <c r="AS578" s="104"/>
      <c r="AT578" s="104"/>
      <c r="AU578" s="104"/>
      <c r="AV578" s="104"/>
      <c r="AW578" s="104"/>
      <c r="AX578" s="104"/>
      <c r="AY578" s="104"/>
      <c r="AZ578" s="104"/>
      <c r="BA578" s="104"/>
      <c r="BB578" s="162"/>
      <c r="BC578" s="104"/>
      <c r="BD578" s="214"/>
      <c r="BE578" s="213" t="s">
        <v>1324</v>
      </c>
      <c r="BF578" s="108" t="e">
        <f aca="false">VLOOKUP($A578,#REF!, 34, FALSE())</f>
        <v>#VALUE!</v>
      </c>
      <c r="BG578" s="418" t="e">
        <f aca="false">VLOOKUP($A578,#REF!, 22, FALSE())</f>
        <v>#VALUE!</v>
      </c>
      <c r="BH578" s="109"/>
    </row>
    <row r="579" s="193" customFormat="true" ht="12.75" hidden="false" customHeight="true" outlineLevel="0" collapsed="false">
      <c r="A579" s="133" t="s">
        <v>1325</v>
      </c>
      <c r="B579" s="86" t="e">
        <f aca="false">VLOOKUP($A579,#REF!, 34, FALSE())</f>
        <v>#VALUE!</v>
      </c>
      <c r="C579" s="87" t="str">
        <f aca="false">CONCATENATE("unused_",A579)</f>
        <v>unused_DDR_XM0_B5D4</v>
      </c>
      <c r="D579" s="88" t="e">
        <f aca="false">IF(LEN(VLOOKUP($A579,#REF!,8,FALSE())),LEFT(VLOOKUP($A579,#REF!,8,FALSE()),LEN(VLOOKUP($A579,#REF!,8,FALSE()))-2),"")</f>
        <v>#VALUE!</v>
      </c>
      <c r="E579" s="89" t="e">
        <f aca="false">IF(LEN(VLOOKUP($A579,#REF!,4,FALSE())),IF(INDEX(#REF!,MATCH($A579,#REF!,0),1),LEFT(VLOOKUP($A579,#REF!,4,FALSE()),LEN(VLOOKUP($A579,#REF!,4,FALSE()))-2),CONCATENATE(LEFT(VLOOKUP($A579,#REF!,4,FALSE()),LEN(VLOOKUP($A579,#REF!,4,FALSE()))-2),"*")),"")</f>
        <v>#VALUE!</v>
      </c>
      <c r="F579" s="90" t="e">
        <f aca="false">IF(LEN(VLOOKUP($A579,#REF!,5,FALSE())),IF(INDEX(#REF!,MATCH($A579,#REF!,0),2),LEFT(VLOOKUP($A579,#REF!,5,FALSE()),LEN(VLOOKUP($A579,#REF!,5,FALSE()))-2),CONCATENATE(LEFT(VLOOKUP($A579,#REF!,5,FALSE()),LEN(VLOOKUP($A579,#REF!,5,FALSE()))-2),"*")),"")</f>
        <v>#VALUE!</v>
      </c>
      <c r="G579" s="90" t="e">
        <f aca="false">IF(LEN(VLOOKUP($A579,#REF!,6,FALSE())),IF(INDEX(#REF!,MATCH($A579,#REF!,0),3),LEFT(VLOOKUP($A579,#REF!,6,FALSE()),LEN(VLOOKUP($A579,#REF!,6,FALSE()))-2),CONCATENATE(LEFT(VLOOKUP($A579,#REF!,6,FALSE()),LEN(VLOOKUP($A579,#REF!,6,FALSE()))-2),"*")),"")</f>
        <v>#VALUE!</v>
      </c>
      <c r="H579" s="91" t="e">
        <f aca="false">IF(LEN(VLOOKUP($A579,#REF!,7,FALSE())),IF(INDEX(#REF!,MATCH($A579,#REF!,0),4),LEFT(VLOOKUP($A579,#REF!,7,FALSE()),LEN(VLOOKUP($A579,#REF!,7,FALSE()))-2),CONCATENATE(LEFT(VLOOKUP($A579,#REF!,7,FALSE()),LEN(VLOOKUP($A579,#REF!,7,FALSE()))-2),"*")),"")</f>
        <v>#VALUE!</v>
      </c>
      <c r="I579" s="92" t="e">
        <f aca="false">IF(LEN(VLOOKUP($A579,#REF!,8,FALSE())),UPPER(RIGHT(VLOOKUP($A579,#REF!,8,FALSE()), 1)),"")</f>
        <v>#VALUE!</v>
      </c>
      <c r="J579" s="90" t="e">
        <f aca="false">IF(LEN(VLOOKUP($A579,#REF!,4,FALSE())),UPPER(RIGHT(VLOOKUP($A579,#REF!,4,FALSE()), 1)),"")</f>
        <v>#VALUE!</v>
      </c>
      <c r="K579" s="90" t="e">
        <f aca="false">IF(LEN(VLOOKUP($A579,#REF!,5,FALSE())),UPPER(RIGHT(VLOOKUP($A579,#REF!,5,FALSE()), 1)),"")</f>
        <v>#VALUE!</v>
      </c>
      <c r="L579" s="90" t="e">
        <f aca="false">IF(LEN(VLOOKUP($A579,#REF!,6,FALSE())),UPPER(RIGHT(VLOOKUP($A579,#REF!,6,FALSE()), 1)),"")</f>
        <v>#VALUE!</v>
      </c>
      <c r="M579" s="91" t="e">
        <f aca="false">IF(LEN(VLOOKUP($A579,#REF!,7,FALSE())),UPPER(RIGHT(VLOOKUP($A579,#REF!,7,FALSE()), 1)),"")</f>
        <v>#VALUE!</v>
      </c>
      <c r="N579" s="185"/>
      <c r="O579" s="185"/>
      <c r="P579" s="185"/>
      <c r="Q579" s="185"/>
      <c r="R579" s="185"/>
      <c r="S579" s="100" t="e">
        <f aca="false">HLOOKUP("Device Tree Pin Name",#REF!,MATCH($A579,#REF!,0),FALSE())</f>
        <v>#VALUE!</v>
      </c>
      <c r="T579" s="95" t="e">
        <f aca="false">HLOOKUP("power rail",#REF!,MATCH($A579,#REF!,0),FALSE())</f>
        <v>#VALUE!</v>
      </c>
      <c r="U579" s="96" t="e">
        <f aca="false">HLOOKUP("Wake Capable",#REF!,MATCH($A579,#REF!,0),FALSE())</f>
        <v>#VALUE!</v>
      </c>
      <c r="V579" s="96" t="e">
        <f aca="false">HLOOKUP("Strap",#REF!,MATCH($A579,#REF!,0),FALSE())</f>
        <v>#VALUE!</v>
      </c>
      <c r="W579" s="96"/>
      <c r="X579" s="96"/>
      <c r="Y579" s="96"/>
      <c r="Z579" s="95"/>
      <c r="AA579" s="95" t="e">
        <f aca="false">HLOOKUP("Pad type",#REF!,MATCH($A579,#REF!,0),FALSE())</f>
        <v>#VALUE!</v>
      </c>
      <c r="AB579" s="100"/>
      <c r="AC579" s="100" t="e">
        <f aca="false">HLOOKUP("POR Pin State",#REF!,MATCH($A579,#REF!,0),FALSE())</f>
        <v>#VALUE!</v>
      </c>
      <c r="AD579" s="186"/>
      <c r="AE579" s="187"/>
      <c r="AF579" s="187"/>
      <c r="AG579" s="187"/>
      <c r="AH579" s="188"/>
      <c r="AI579" s="188"/>
      <c r="AJ579" s="189"/>
      <c r="AK579" s="189"/>
      <c r="AL579" s="189"/>
      <c r="AM579" s="189"/>
      <c r="AN579" s="189"/>
      <c r="AO579" s="189"/>
      <c r="AP579" s="189"/>
      <c r="AQ579" s="194" t="s">
        <v>1326</v>
      </c>
      <c r="AR579" s="104"/>
      <c r="AS579" s="104"/>
      <c r="AT579" s="104"/>
      <c r="AU579" s="104"/>
      <c r="AV579" s="104"/>
      <c r="AW579" s="104"/>
      <c r="AX579" s="104"/>
      <c r="AY579" s="104"/>
      <c r="AZ579" s="104"/>
      <c r="BA579" s="104"/>
      <c r="BB579" s="162"/>
      <c r="BC579" s="104"/>
      <c r="BD579" s="214"/>
      <c r="BE579" s="213" t="s">
        <v>1327</v>
      </c>
      <c r="BF579" s="108" t="e">
        <f aca="false">VLOOKUP($A579,#REF!, 34, FALSE())</f>
        <v>#VALUE!</v>
      </c>
      <c r="BG579" s="418" t="e">
        <f aca="false">VLOOKUP($A579,#REF!, 22, FALSE())</f>
        <v>#VALUE!</v>
      </c>
      <c r="BH579" s="109"/>
    </row>
    <row r="580" s="193" customFormat="true" ht="12.75" hidden="false" customHeight="true" outlineLevel="0" collapsed="false">
      <c r="A580" s="133" t="s">
        <v>1328</v>
      </c>
      <c r="B580" s="86" t="e">
        <f aca="false">VLOOKUP($A580,#REF!, 34, FALSE())</f>
        <v>#VALUE!</v>
      </c>
      <c r="C580" s="87" t="str">
        <f aca="false">CONCATENATE("unused_",A580)</f>
        <v>unused_DDR_XM0_B5D5</v>
      </c>
      <c r="D580" s="88" t="e">
        <f aca="false">IF(LEN(VLOOKUP($A580,#REF!,8,FALSE())),LEFT(VLOOKUP($A580,#REF!,8,FALSE()),LEN(VLOOKUP($A580,#REF!,8,FALSE()))-2),"")</f>
        <v>#VALUE!</v>
      </c>
      <c r="E580" s="89" t="e">
        <f aca="false">IF(LEN(VLOOKUP($A580,#REF!,4,FALSE())),IF(INDEX(#REF!,MATCH($A580,#REF!,0),1),LEFT(VLOOKUP($A580,#REF!,4,FALSE()),LEN(VLOOKUP($A580,#REF!,4,FALSE()))-2),CONCATENATE(LEFT(VLOOKUP($A580,#REF!,4,FALSE()),LEN(VLOOKUP($A580,#REF!,4,FALSE()))-2),"*")),"")</f>
        <v>#VALUE!</v>
      </c>
      <c r="F580" s="90" t="e">
        <f aca="false">IF(LEN(VLOOKUP($A580,#REF!,5,FALSE())),IF(INDEX(#REF!,MATCH($A580,#REF!,0),2),LEFT(VLOOKUP($A580,#REF!,5,FALSE()),LEN(VLOOKUP($A580,#REF!,5,FALSE()))-2),CONCATENATE(LEFT(VLOOKUP($A580,#REF!,5,FALSE()),LEN(VLOOKUP($A580,#REF!,5,FALSE()))-2),"*")),"")</f>
        <v>#VALUE!</v>
      </c>
      <c r="G580" s="90" t="e">
        <f aca="false">IF(LEN(VLOOKUP($A580,#REF!,6,FALSE())),IF(INDEX(#REF!,MATCH($A580,#REF!,0),3),LEFT(VLOOKUP($A580,#REF!,6,FALSE()),LEN(VLOOKUP($A580,#REF!,6,FALSE()))-2),CONCATENATE(LEFT(VLOOKUP($A580,#REF!,6,FALSE()),LEN(VLOOKUP($A580,#REF!,6,FALSE()))-2),"*")),"")</f>
        <v>#VALUE!</v>
      </c>
      <c r="H580" s="91" t="e">
        <f aca="false">IF(LEN(VLOOKUP($A580,#REF!,7,FALSE())),IF(INDEX(#REF!,MATCH($A580,#REF!,0),4),LEFT(VLOOKUP($A580,#REF!,7,FALSE()),LEN(VLOOKUP($A580,#REF!,7,FALSE()))-2),CONCATENATE(LEFT(VLOOKUP($A580,#REF!,7,FALSE()),LEN(VLOOKUP($A580,#REF!,7,FALSE()))-2),"*")),"")</f>
        <v>#VALUE!</v>
      </c>
      <c r="I580" s="92" t="e">
        <f aca="false">IF(LEN(VLOOKUP($A580,#REF!,8,FALSE())),UPPER(RIGHT(VLOOKUP($A580,#REF!,8,FALSE()), 1)),"")</f>
        <v>#VALUE!</v>
      </c>
      <c r="J580" s="90" t="e">
        <f aca="false">IF(LEN(VLOOKUP($A580,#REF!,4,FALSE())),UPPER(RIGHT(VLOOKUP($A580,#REF!,4,FALSE()), 1)),"")</f>
        <v>#VALUE!</v>
      </c>
      <c r="K580" s="90" t="e">
        <f aca="false">IF(LEN(VLOOKUP($A580,#REF!,5,FALSE())),UPPER(RIGHT(VLOOKUP($A580,#REF!,5,FALSE()), 1)),"")</f>
        <v>#VALUE!</v>
      </c>
      <c r="L580" s="90" t="e">
        <f aca="false">IF(LEN(VLOOKUP($A580,#REF!,6,FALSE())),UPPER(RIGHT(VLOOKUP($A580,#REF!,6,FALSE()), 1)),"")</f>
        <v>#VALUE!</v>
      </c>
      <c r="M580" s="91" t="e">
        <f aca="false">IF(LEN(VLOOKUP($A580,#REF!,7,FALSE())),UPPER(RIGHT(VLOOKUP($A580,#REF!,7,FALSE()), 1)),"")</f>
        <v>#VALUE!</v>
      </c>
      <c r="N580" s="185"/>
      <c r="O580" s="185"/>
      <c r="P580" s="185"/>
      <c r="Q580" s="185"/>
      <c r="R580" s="185"/>
      <c r="S580" s="100" t="e">
        <f aca="false">HLOOKUP("Device Tree Pin Name",#REF!,MATCH($A580,#REF!,0),FALSE())</f>
        <v>#VALUE!</v>
      </c>
      <c r="T580" s="95" t="e">
        <f aca="false">HLOOKUP("power rail",#REF!,MATCH($A580,#REF!,0),FALSE())</f>
        <v>#VALUE!</v>
      </c>
      <c r="U580" s="96" t="e">
        <f aca="false">HLOOKUP("Wake Capable",#REF!,MATCH($A580,#REF!,0),FALSE())</f>
        <v>#VALUE!</v>
      </c>
      <c r="V580" s="96" t="e">
        <f aca="false">HLOOKUP("Strap",#REF!,MATCH($A580,#REF!,0),FALSE())</f>
        <v>#VALUE!</v>
      </c>
      <c r="W580" s="96"/>
      <c r="X580" s="96"/>
      <c r="Y580" s="96"/>
      <c r="Z580" s="95"/>
      <c r="AA580" s="95" t="e">
        <f aca="false">HLOOKUP("Pad type",#REF!,MATCH($A580,#REF!,0),FALSE())</f>
        <v>#VALUE!</v>
      </c>
      <c r="AB580" s="100"/>
      <c r="AC580" s="100" t="e">
        <f aca="false">HLOOKUP("POR Pin State",#REF!,MATCH($A580,#REF!,0),FALSE())</f>
        <v>#VALUE!</v>
      </c>
      <c r="AD580" s="186"/>
      <c r="AE580" s="187"/>
      <c r="AF580" s="187"/>
      <c r="AG580" s="187"/>
      <c r="AH580" s="188"/>
      <c r="AI580" s="188"/>
      <c r="AJ580" s="189"/>
      <c r="AK580" s="189"/>
      <c r="AL580" s="189"/>
      <c r="AM580" s="189"/>
      <c r="AN580" s="189"/>
      <c r="AO580" s="189"/>
      <c r="AP580" s="189"/>
      <c r="AQ580" s="194" t="s">
        <v>1329</v>
      </c>
      <c r="AR580" s="104"/>
      <c r="AS580" s="104"/>
      <c r="AT580" s="104"/>
      <c r="AU580" s="104"/>
      <c r="AV580" s="104"/>
      <c r="AW580" s="104"/>
      <c r="AX580" s="104"/>
      <c r="AY580" s="104"/>
      <c r="AZ580" s="104"/>
      <c r="BA580" s="104"/>
      <c r="BB580" s="162"/>
      <c r="BC580" s="104"/>
      <c r="BD580" s="214"/>
      <c r="BE580" s="213" t="s">
        <v>1330</v>
      </c>
      <c r="BF580" s="108" t="e">
        <f aca="false">VLOOKUP($A580,#REF!, 34, FALSE())</f>
        <v>#VALUE!</v>
      </c>
      <c r="BG580" s="418" t="e">
        <f aca="false">VLOOKUP($A580,#REF!, 22, FALSE())</f>
        <v>#VALUE!</v>
      </c>
      <c r="BH580" s="109"/>
    </row>
    <row r="581" s="193" customFormat="true" ht="12.75" hidden="false" customHeight="true" outlineLevel="0" collapsed="false">
      <c r="A581" s="133" t="s">
        <v>1331</v>
      </c>
      <c r="B581" s="86" t="e">
        <f aca="false">VLOOKUP($A581,#REF!, 34, FALSE())</f>
        <v>#VALUE!</v>
      </c>
      <c r="C581" s="87" t="str">
        <f aca="false">CONCATENATE("unused_",A581)</f>
        <v>unused_DDR_XM0_B5D6</v>
      </c>
      <c r="D581" s="88" t="e">
        <f aca="false">IF(LEN(VLOOKUP($A581,#REF!,8,FALSE())),LEFT(VLOOKUP($A581,#REF!,8,FALSE()),LEN(VLOOKUP($A581,#REF!,8,FALSE()))-2),"")</f>
        <v>#VALUE!</v>
      </c>
      <c r="E581" s="89" t="e">
        <f aca="false">IF(LEN(VLOOKUP($A581,#REF!,4,FALSE())),IF(INDEX(#REF!,MATCH($A581,#REF!,0),1),LEFT(VLOOKUP($A581,#REF!,4,FALSE()),LEN(VLOOKUP($A581,#REF!,4,FALSE()))-2),CONCATENATE(LEFT(VLOOKUP($A581,#REF!,4,FALSE()),LEN(VLOOKUP($A581,#REF!,4,FALSE()))-2),"*")),"")</f>
        <v>#VALUE!</v>
      </c>
      <c r="F581" s="90" t="e">
        <f aca="false">IF(LEN(VLOOKUP($A581,#REF!,5,FALSE())),IF(INDEX(#REF!,MATCH($A581,#REF!,0),2),LEFT(VLOOKUP($A581,#REF!,5,FALSE()),LEN(VLOOKUP($A581,#REF!,5,FALSE()))-2),CONCATENATE(LEFT(VLOOKUP($A581,#REF!,5,FALSE()),LEN(VLOOKUP($A581,#REF!,5,FALSE()))-2),"*")),"")</f>
        <v>#VALUE!</v>
      </c>
      <c r="G581" s="90" t="e">
        <f aca="false">IF(LEN(VLOOKUP($A581,#REF!,6,FALSE())),IF(INDEX(#REF!,MATCH($A581,#REF!,0),3),LEFT(VLOOKUP($A581,#REF!,6,FALSE()),LEN(VLOOKUP($A581,#REF!,6,FALSE()))-2),CONCATENATE(LEFT(VLOOKUP($A581,#REF!,6,FALSE()),LEN(VLOOKUP($A581,#REF!,6,FALSE()))-2),"*")),"")</f>
        <v>#VALUE!</v>
      </c>
      <c r="H581" s="91" t="e">
        <f aca="false">IF(LEN(VLOOKUP($A581,#REF!,7,FALSE())),IF(INDEX(#REF!,MATCH($A581,#REF!,0),4),LEFT(VLOOKUP($A581,#REF!,7,FALSE()),LEN(VLOOKUP($A581,#REF!,7,FALSE()))-2),CONCATENATE(LEFT(VLOOKUP($A581,#REF!,7,FALSE()),LEN(VLOOKUP($A581,#REF!,7,FALSE()))-2),"*")),"")</f>
        <v>#VALUE!</v>
      </c>
      <c r="I581" s="92" t="e">
        <f aca="false">IF(LEN(VLOOKUP($A581,#REF!,8,FALSE())),UPPER(RIGHT(VLOOKUP($A581,#REF!,8,FALSE()), 1)),"")</f>
        <v>#VALUE!</v>
      </c>
      <c r="J581" s="90" t="e">
        <f aca="false">IF(LEN(VLOOKUP($A581,#REF!,4,FALSE())),UPPER(RIGHT(VLOOKUP($A581,#REF!,4,FALSE()), 1)),"")</f>
        <v>#VALUE!</v>
      </c>
      <c r="K581" s="90" t="e">
        <f aca="false">IF(LEN(VLOOKUP($A581,#REF!,5,FALSE())),UPPER(RIGHT(VLOOKUP($A581,#REF!,5,FALSE()), 1)),"")</f>
        <v>#VALUE!</v>
      </c>
      <c r="L581" s="90" t="e">
        <f aca="false">IF(LEN(VLOOKUP($A581,#REF!,6,FALSE())),UPPER(RIGHT(VLOOKUP($A581,#REF!,6,FALSE()), 1)),"")</f>
        <v>#VALUE!</v>
      </c>
      <c r="M581" s="91" t="e">
        <f aca="false">IF(LEN(VLOOKUP($A581,#REF!,7,FALSE())),UPPER(RIGHT(VLOOKUP($A581,#REF!,7,FALSE()), 1)),"")</f>
        <v>#VALUE!</v>
      </c>
      <c r="N581" s="185"/>
      <c r="O581" s="185"/>
      <c r="P581" s="185"/>
      <c r="Q581" s="185"/>
      <c r="R581" s="185"/>
      <c r="S581" s="100" t="e">
        <f aca="false">HLOOKUP("Device Tree Pin Name",#REF!,MATCH($A581,#REF!,0),FALSE())</f>
        <v>#VALUE!</v>
      </c>
      <c r="T581" s="95" t="e">
        <f aca="false">HLOOKUP("power rail",#REF!,MATCH($A581,#REF!,0),FALSE())</f>
        <v>#VALUE!</v>
      </c>
      <c r="U581" s="96" t="e">
        <f aca="false">HLOOKUP("Wake Capable",#REF!,MATCH($A581,#REF!,0),FALSE())</f>
        <v>#VALUE!</v>
      </c>
      <c r="V581" s="96" t="e">
        <f aca="false">HLOOKUP("Strap",#REF!,MATCH($A581,#REF!,0),FALSE())</f>
        <v>#VALUE!</v>
      </c>
      <c r="W581" s="96"/>
      <c r="X581" s="96"/>
      <c r="Y581" s="96"/>
      <c r="Z581" s="95"/>
      <c r="AA581" s="95" t="e">
        <f aca="false">HLOOKUP("Pad type",#REF!,MATCH($A581,#REF!,0),FALSE())</f>
        <v>#VALUE!</v>
      </c>
      <c r="AB581" s="100"/>
      <c r="AC581" s="100" t="e">
        <f aca="false">HLOOKUP("POR Pin State",#REF!,MATCH($A581,#REF!,0),FALSE())</f>
        <v>#VALUE!</v>
      </c>
      <c r="AD581" s="186"/>
      <c r="AE581" s="187"/>
      <c r="AF581" s="187"/>
      <c r="AG581" s="187"/>
      <c r="AH581" s="188"/>
      <c r="AI581" s="188"/>
      <c r="AJ581" s="189"/>
      <c r="AK581" s="189"/>
      <c r="AL581" s="189"/>
      <c r="AM581" s="189"/>
      <c r="AN581" s="189"/>
      <c r="AO581" s="189"/>
      <c r="AP581" s="189"/>
      <c r="AQ581" s="194" t="s">
        <v>1332</v>
      </c>
      <c r="AR581" s="104"/>
      <c r="AS581" s="104"/>
      <c r="AT581" s="104"/>
      <c r="AU581" s="104"/>
      <c r="AV581" s="104"/>
      <c r="AW581" s="104"/>
      <c r="AX581" s="104"/>
      <c r="AY581" s="104"/>
      <c r="AZ581" s="104"/>
      <c r="BA581" s="104"/>
      <c r="BB581" s="162"/>
      <c r="BC581" s="104"/>
      <c r="BD581" s="214"/>
      <c r="BE581" s="213" t="s">
        <v>1333</v>
      </c>
      <c r="BF581" s="108" t="e">
        <f aca="false">VLOOKUP($A581,#REF!, 34, FALSE())</f>
        <v>#VALUE!</v>
      </c>
      <c r="BG581" s="418" t="e">
        <f aca="false">VLOOKUP($A581,#REF!, 22, FALSE())</f>
        <v>#VALUE!</v>
      </c>
      <c r="BH581" s="109"/>
    </row>
    <row r="582" s="193" customFormat="true" ht="12.75" hidden="false" customHeight="true" outlineLevel="0" collapsed="false">
      <c r="A582" s="1" t="s">
        <v>1334</v>
      </c>
      <c r="B582" s="86" t="e">
        <f aca="false">VLOOKUP($A582,#REF!, 34, FALSE())</f>
        <v>#VALUE!</v>
      </c>
      <c r="C582" s="87" t="str">
        <f aca="false">CONCATENATE("unused_",A582)</f>
        <v>unused_DDR_XM0_B5D7</v>
      </c>
      <c r="D582" s="88" t="e">
        <f aca="false">IF(LEN(VLOOKUP($A582,#REF!,8,FALSE())),LEFT(VLOOKUP($A582,#REF!,8,FALSE()),LEN(VLOOKUP($A582,#REF!,8,FALSE()))-2),"")</f>
        <v>#VALUE!</v>
      </c>
      <c r="E582" s="89" t="e">
        <f aca="false">IF(LEN(VLOOKUP($A582,#REF!,4,FALSE())),IF(INDEX(#REF!,MATCH($A582,#REF!,0),1),LEFT(VLOOKUP($A582,#REF!,4,FALSE()),LEN(VLOOKUP($A582,#REF!,4,FALSE()))-2),CONCATENATE(LEFT(VLOOKUP($A582,#REF!,4,FALSE()),LEN(VLOOKUP($A582,#REF!,4,FALSE()))-2),"*")),"")</f>
        <v>#VALUE!</v>
      </c>
      <c r="F582" s="90" t="e">
        <f aca="false">IF(LEN(VLOOKUP($A582,#REF!,5,FALSE())),IF(INDEX(#REF!,MATCH($A582,#REF!,0),2),LEFT(VLOOKUP($A582,#REF!,5,FALSE()),LEN(VLOOKUP($A582,#REF!,5,FALSE()))-2),CONCATENATE(LEFT(VLOOKUP($A582,#REF!,5,FALSE()),LEN(VLOOKUP($A582,#REF!,5,FALSE()))-2),"*")),"")</f>
        <v>#VALUE!</v>
      </c>
      <c r="G582" s="90" t="e">
        <f aca="false">IF(LEN(VLOOKUP($A582,#REF!,6,FALSE())),IF(INDEX(#REF!,MATCH($A582,#REF!,0),3),LEFT(VLOOKUP($A582,#REF!,6,FALSE()),LEN(VLOOKUP($A582,#REF!,6,FALSE()))-2),CONCATENATE(LEFT(VLOOKUP($A582,#REF!,6,FALSE()),LEN(VLOOKUP($A582,#REF!,6,FALSE()))-2),"*")),"")</f>
        <v>#VALUE!</v>
      </c>
      <c r="H582" s="91" t="e">
        <f aca="false">IF(LEN(VLOOKUP($A582,#REF!,7,FALSE())),IF(INDEX(#REF!,MATCH($A582,#REF!,0),4),LEFT(VLOOKUP($A582,#REF!,7,FALSE()),LEN(VLOOKUP($A582,#REF!,7,FALSE()))-2),CONCATENATE(LEFT(VLOOKUP($A582,#REF!,7,FALSE()),LEN(VLOOKUP($A582,#REF!,7,FALSE()))-2),"*")),"")</f>
        <v>#VALUE!</v>
      </c>
      <c r="I582" s="92" t="e">
        <f aca="false">IF(LEN(VLOOKUP($A582,#REF!,8,FALSE())),UPPER(RIGHT(VLOOKUP($A582,#REF!,8,FALSE()), 1)),"")</f>
        <v>#VALUE!</v>
      </c>
      <c r="J582" s="90" t="e">
        <f aca="false">IF(LEN(VLOOKUP($A582,#REF!,4,FALSE())),UPPER(RIGHT(VLOOKUP($A582,#REF!,4,FALSE()), 1)),"")</f>
        <v>#VALUE!</v>
      </c>
      <c r="K582" s="90" t="e">
        <f aca="false">IF(LEN(VLOOKUP($A582,#REF!,5,FALSE())),UPPER(RIGHT(VLOOKUP($A582,#REF!,5,FALSE()), 1)),"")</f>
        <v>#VALUE!</v>
      </c>
      <c r="L582" s="90" t="e">
        <f aca="false">IF(LEN(VLOOKUP($A582,#REF!,6,FALSE())),UPPER(RIGHT(VLOOKUP($A582,#REF!,6,FALSE()), 1)),"")</f>
        <v>#VALUE!</v>
      </c>
      <c r="M582" s="91" t="e">
        <f aca="false">IF(LEN(VLOOKUP($A582,#REF!,7,FALSE())),UPPER(RIGHT(VLOOKUP($A582,#REF!,7,FALSE()), 1)),"")</f>
        <v>#VALUE!</v>
      </c>
      <c r="N582" s="185"/>
      <c r="O582" s="185"/>
      <c r="P582" s="185"/>
      <c r="Q582" s="185"/>
      <c r="R582" s="185"/>
      <c r="S582" s="100" t="e">
        <f aca="false">HLOOKUP("Device Tree Pin Name",#REF!,MATCH($A582,#REF!,0),FALSE())</f>
        <v>#VALUE!</v>
      </c>
      <c r="T582" s="95" t="e">
        <f aca="false">HLOOKUP("power rail",#REF!,MATCH($A582,#REF!,0),FALSE())</f>
        <v>#VALUE!</v>
      </c>
      <c r="U582" s="96" t="e">
        <f aca="false">HLOOKUP("Wake Capable",#REF!,MATCH($A582,#REF!,0),FALSE())</f>
        <v>#VALUE!</v>
      </c>
      <c r="V582" s="96" t="e">
        <f aca="false">HLOOKUP("Strap",#REF!,MATCH($A582,#REF!,0),FALSE())</f>
        <v>#VALUE!</v>
      </c>
      <c r="W582" s="96"/>
      <c r="X582" s="96"/>
      <c r="Y582" s="96"/>
      <c r="Z582" s="95"/>
      <c r="AA582" s="95" t="e">
        <f aca="false">HLOOKUP("Pad type",#REF!,MATCH($A582,#REF!,0),FALSE())</f>
        <v>#VALUE!</v>
      </c>
      <c r="AB582" s="100"/>
      <c r="AC582" s="100" t="e">
        <f aca="false">HLOOKUP("POR Pin State",#REF!,MATCH($A582,#REF!,0),FALSE())</f>
        <v>#VALUE!</v>
      </c>
      <c r="AD582" s="186"/>
      <c r="AE582" s="187"/>
      <c r="AF582" s="187"/>
      <c r="AG582" s="187"/>
      <c r="AH582" s="188"/>
      <c r="AI582" s="188"/>
      <c r="AJ582" s="189"/>
      <c r="AK582" s="189"/>
      <c r="AL582" s="189"/>
      <c r="AM582" s="189"/>
      <c r="AN582" s="189"/>
      <c r="AO582" s="189"/>
      <c r="AP582" s="189"/>
      <c r="AQ582" s="194" t="s">
        <v>1335</v>
      </c>
      <c r="AR582" s="104"/>
      <c r="AS582" s="104"/>
      <c r="AT582" s="104"/>
      <c r="AU582" s="104"/>
      <c r="AV582" s="104"/>
      <c r="AW582" s="104"/>
      <c r="AX582" s="104"/>
      <c r="AY582" s="104"/>
      <c r="AZ582" s="104"/>
      <c r="BA582" s="104"/>
      <c r="BB582" s="162"/>
      <c r="BC582" s="104"/>
      <c r="BD582" s="214"/>
      <c r="BE582" s="213" t="s">
        <v>1336</v>
      </c>
      <c r="BF582" s="108" t="e">
        <f aca="false">VLOOKUP($A582,#REF!, 34, FALSE())</f>
        <v>#VALUE!</v>
      </c>
      <c r="BG582" s="418" t="e">
        <f aca="false">VLOOKUP($A582,#REF!, 22, FALSE())</f>
        <v>#VALUE!</v>
      </c>
      <c r="BH582" s="109"/>
    </row>
    <row r="583" s="193" customFormat="true" ht="12.75" hidden="false" customHeight="true" outlineLevel="0" collapsed="false">
      <c r="A583" s="1" t="s">
        <v>1337</v>
      </c>
      <c r="B583" s="86" t="e">
        <f aca="false">VLOOKUP($A583,#REF!, 34, FALSE())</f>
        <v>#VALUE!</v>
      </c>
      <c r="C583" s="87" t="str">
        <f aca="false">CONCATENATE("unused_",A583)</f>
        <v>unused_DDR_XM0_B5DMI</v>
      </c>
      <c r="D583" s="88" t="e">
        <f aca="false">IF(LEN(VLOOKUP($A583,#REF!,8,FALSE())),LEFT(VLOOKUP($A583,#REF!,8,FALSE()),LEN(VLOOKUP($A583,#REF!,8,FALSE()))-2),"")</f>
        <v>#VALUE!</v>
      </c>
      <c r="E583" s="89" t="e">
        <f aca="false">IF(LEN(VLOOKUP($A583,#REF!,4,FALSE())),IF(INDEX(#REF!,MATCH($A583,#REF!,0),1),LEFT(VLOOKUP($A583,#REF!,4,FALSE()),LEN(VLOOKUP($A583,#REF!,4,FALSE()))-2),CONCATENATE(LEFT(VLOOKUP($A583,#REF!,4,FALSE()),LEN(VLOOKUP($A583,#REF!,4,FALSE()))-2),"*")),"")</f>
        <v>#VALUE!</v>
      </c>
      <c r="F583" s="90" t="e">
        <f aca="false">IF(LEN(VLOOKUP($A583,#REF!,5,FALSE())),IF(INDEX(#REF!,MATCH($A583,#REF!,0),2),LEFT(VLOOKUP($A583,#REF!,5,FALSE()),LEN(VLOOKUP($A583,#REF!,5,FALSE()))-2),CONCATENATE(LEFT(VLOOKUP($A583,#REF!,5,FALSE()),LEN(VLOOKUP($A583,#REF!,5,FALSE()))-2),"*")),"")</f>
        <v>#VALUE!</v>
      </c>
      <c r="G583" s="90" t="e">
        <f aca="false">IF(LEN(VLOOKUP($A583,#REF!,6,FALSE())),IF(INDEX(#REF!,MATCH($A583,#REF!,0),3),LEFT(VLOOKUP($A583,#REF!,6,FALSE()),LEN(VLOOKUP($A583,#REF!,6,FALSE()))-2),CONCATENATE(LEFT(VLOOKUP($A583,#REF!,6,FALSE()),LEN(VLOOKUP($A583,#REF!,6,FALSE()))-2),"*")),"")</f>
        <v>#VALUE!</v>
      </c>
      <c r="H583" s="91" t="e">
        <f aca="false">IF(LEN(VLOOKUP($A583,#REF!,7,FALSE())),IF(INDEX(#REF!,MATCH($A583,#REF!,0),4),LEFT(VLOOKUP($A583,#REF!,7,FALSE()),LEN(VLOOKUP($A583,#REF!,7,FALSE()))-2),CONCATENATE(LEFT(VLOOKUP($A583,#REF!,7,FALSE()),LEN(VLOOKUP($A583,#REF!,7,FALSE()))-2),"*")),"")</f>
        <v>#VALUE!</v>
      </c>
      <c r="I583" s="92" t="e">
        <f aca="false">IF(LEN(VLOOKUP($A583,#REF!,8,FALSE())),UPPER(RIGHT(VLOOKUP($A583,#REF!,8,FALSE()), 1)),"")</f>
        <v>#VALUE!</v>
      </c>
      <c r="J583" s="90" t="e">
        <f aca="false">IF(LEN(VLOOKUP($A583,#REF!,4,FALSE())),UPPER(RIGHT(VLOOKUP($A583,#REF!,4,FALSE()), 1)),"")</f>
        <v>#VALUE!</v>
      </c>
      <c r="K583" s="90" t="e">
        <f aca="false">IF(LEN(VLOOKUP($A583,#REF!,5,FALSE())),UPPER(RIGHT(VLOOKUP($A583,#REF!,5,FALSE()), 1)),"")</f>
        <v>#VALUE!</v>
      </c>
      <c r="L583" s="90" t="e">
        <f aca="false">IF(LEN(VLOOKUP($A583,#REF!,6,FALSE())),UPPER(RIGHT(VLOOKUP($A583,#REF!,6,FALSE()), 1)),"")</f>
        <v>#VALUE!</v>
      </c>
      <c r="M583" s="91" t="e">
        <f aca="false">IF(LEN(VLOOKUP($A583,#REF!,7,FALSE())),UPPER(RIGHT(VLOOKUP($A583,#REF!,7,FALSE()), 1)),"")</f>
        <v>#VALUE!</v>
      </c>
      <c r="N583" s="185"/>
      <c r="O583" s="185"/>
      <c r="P583" s="185"/>
      <c r="Q583" s="185"/>
      <c r="R583" s="185"/>
      <c r="S583" s="100" t="e">
        <f aca="false">HLOOKUP("Device Tree Pin Name",#REF!,MATCH($A583,#REF!,0),FALSE())</f>
        <v>#VALUE!</v>
      </c>
      <c r="T583" s="95" t="e">
        <f aca="false">HLOOKUP("power rail",#REF!,MATCH($A583,#REF!,0),FALSE())</f>
        <v>#VALUE!</v>
      </c>
      <c r="U583" s="96" t="e">
        <f aca="false">HLOOKUP("Wake Capable",#REF!,MATCH($A583,#REF!,0),FALSE())</f>
        <v>#VALUE!</v>
      </c>
      <c r="V583" s="96" t="e">
        <f aca="false">HLOOKUP("Strap",#REF!,MATCH($A583,#REF!,0),FALSE())</f>
        <v>#VALUE!</v>
      </c>
      <c r="W583" s="96"/>
      <c r="X583" s="96"/>
      <c r="Y583" s="96"/>
      <c r="Z583" s="95"/>
      <c r="AA583" s="95" t="e">
        <f aca="false">HLOOKUP("Pad type",#REF!,MATCH($A583,#REF!,0),FALSE())</f>
        <v>#VALUE!</v>
      </c>
      <c r="AB583" s="100"/>
      <c r="AC583" s="100" t="e">
        <f aca="false">HLOOKUP("POR Pin State",#REF!,MATCH($A583,#REF!,0),FALSE())</f>
        <v>#VALUE!</v>
      </c>
      <c r="AD583" s="186"/>
      <c r="AE583" s="187"/>
      <c r="AF583" s="187"/>
      <c r="AG583" s="187"/>
      <c r="AH583" s="188"/>
      <c r="AI583" s="188"/>
      <c r="AJ583" s="189"/>
      <c r="AK583" s="189"/>
      <c r="AL583" s="189"/>
      <c r="AM583" s="189"/>
      <c r="AN583" s="189"/>
      <c r="AO583" s="189"/>
      <c r="AP583" s="189"/>
      <c r="AQ583" s="194" t="s">
        <v>1337</v>
      </c>
      <c r="AR583" s="104"/>
      <c r="AS583" s="104"/>
      <c r="AT583" s="104"/>
      <c r="AU583" s="104"/>
      <c r="AV583" s="104"/>
      <c r="AW583" s="104"/>
      <c r="AX583" s="104"/>
      <c r="AY583" s="104"/>
      <c r="AZ583" s="104"/>
      <c r="BA583" s="104"/>
      <c r="BB583" s="162"/>
      <c r="BC583" s="104"/>
      <c r="BD583" s="214"/>
      <c r="BE583" s="213" t="s">
        <v>1338</v>
      </c>
      <c r="BF583" s="108" t="e">
        <f aca="false">VLOOKUP($A583,#REF!, 34, FALSE())</f>
        <v>#VALUE!</v>
      </c>
      <c r="BG583" s="418" t="e">
        <f aca="false">VLOOKUP($A583,#REF!, 22, FALSE())</f>
        <v>#VALUE!</v>
      </c>
      <c r="BH583" s="109"/>
    </row>
    <row r="584" s="193" customFormat="true" ht="12.75" hidden="false" customHeight="true" outlineLevel="0" collapsed="false">
      <c r="A584" s="133" t="s">
        <v>1339</v>
      </c>
      <c r="B584" s="86" t="e">
        <f aca="false">VLOOKUP($A584,#REF!, 34, FALSE())</f>
        <v>#VALUE!</v>
      </c>
      <c r="C584" s="87" t="str">
        <f aca="false">CONCATENATE("unused_",A584)</f>
        <v>unused_DDR_XM0_B5WCK_P</v>
      </c>
      <c r="D584" s="88" t="e">
        <f aca="false">IF(LEN(VLOOKUP($A584,#REF!,8,FALSE())),LEFT(VLOOKUP($A584,#REF!,8,FALSE()),LEN(VLOOKUP($A584,#REF!,8,FALSE()))-2),"")</f>
        <v>#VALUE!</v>
      </c>
      <c r="E584" s="89" t="e">
        <f aca="false">IF(LEN(VLOOKUP($A584,#REF!,4,FALSE())),IF(INDEX(#REF!,MATCH($A584,#REF!,0),1),LEFT(VLOOKUP($A584,#REF!,4,FALSE()),LEN(VLOOKUP($A584,#REF!,4,FALSE()))-2),CONCATENATE(LEFT(VLOOKUP($A584,#REF!,4,FALSE()),LEN(VLOOKUP($A584,#REF!,4,FALSE()))-2),"*")),"")</f>
        <v>#VALUE!</v>
      </c>
      <c r="F584" s="90" t="e">
        <f aca="false">IF(LEN(VLOOKUP($A584,#REF!,5,FALSE())),IF(INDEX(#REF!,MATCH($A584,#REF!,0),2),LEFT(VLOOKUP($A584,#REF!,5,FALSE()),LEN(VLOOKUP($A584,#REF!,5,FALSE()))-2),CONCATENATE(LEFT(VLOOKUP($A584,#REF!,5,FALSE()),LEN(VLOOKUP($A584,#REF!,5,FALSE()))-2),"*")),"")</f>
        <v>#VALUE!</v>
      </c>
      <c r="G584" s="90" t="e">
        <f aca="false">IF(LEN(VLOOKUP($A584,#REF!,6,FALSE())),IF(INDEX(#REF!,MATCH($A584,#REF!,0),3),LEFT(VLOOKUP($A584,#REF!,6,FALSE()),LEN(VLOOKUP($A584,#REF!,6,FALSE()))-2),CONCATENATE(LEFT(VLOOKUP($A584,#REF!,6,FALSE()),LEN(VLOOKUP($A584,#REF!,6,FALSE()))-2),"*")),"")</f>
        <v>#VALUE!</v>
      </c>
      <c r="H584" s="91" t="e">
        <f aca="false">IF(LEN(VLOOKUP($A584,#REF!,7,FALSE())),IF(INDEX(#REF!,MATCH($A584,#REF!,0),4),LEFT(VLOOKUP($A584,#REF!,7,FALSE()),LEN(VLOOKUP($A584,#REF!,7,FALSE()))-2),CONCATENATE(LEFT(VLOOKUP($A584,#REF!,7,FALSE()),LEN(VLOOKUP($A584,#REF!,7,FALSE()))-2),"*")),"")</f>
        <v>#VALUE!</v>
      </c>
      <c r="I584" s="92" t="e">
        <f aca="false">IF(LEN(VLOOKUP($A584,#REF!,8,FALSE())),UPPER(RIGHT(VLOOKUP($A584,#REF!,8,FALSE()), 1)),"")</f>
        <v>#VALUE!</v>
      </c>
      <c r="J584" s="90" t="e">
        <f aca="false">IF(LEN(VLOOKUP($A584,#REF!,4,FALSE())),UPPER(RIGHT(VLOOKUP($A584,#REF!,4,FALSE()), 1)),"")</f>
        <v>#VALUE!</v>
      </c>
      <c r="K584" s="90" t="e">
        <f aca="false">IF(LEN(VLOOKUP($A584,#REF!,5,FALSE())),UPPER(RIGHT(VLOOKUP($A584,#REF!,5,FALSE()), 1)),"")</f>
        <v>#VALUE!</v>
      </c>
      <c r="L584" s="90" t="e">
        <f aca="false">IF(LEN(VLOOKUP($A584,#REF!,6,FALSE())),UPPER(RIGHT(VLOOKUP($A584,#REF!,6,FALSE()), 1)),"")</f>
        <v>#VALUE!</v>
      </c>
      <c r="M584" s="91" t="e">
        <f aca="false">IF(LEN(VLOOKUP($A584,#REF!,7,FALSE())),UPPER(RIGHT(VLOOKUP($A584,#REF!,7,FALSE()), 1)),"")</f>
        <v>#VALUE!</v>
      </c>
      <c r="N584" s="185"/>
      <c r="O584" s="185"/>
      <c r="P584" s="185"/>
      <c r="Q584" s="185"/>
      <c r="R584" s="185"/>
      <c r="S584" s="100" t="e">
        <f aca="false">HLOOKUP("Device Tree Pin Name",#REF!,MATCH($A584,#REF!,0),FALSE())</f>
        <v>#VALUE!</v>
      </c>
      <c r="T584" s="95" t="e">
        <f aca="false">HLOOKUP("power rail",#REF!,MATCH($A584,#REF!,0),FALSE())</f>
        <v>#VALUE!</v>
      </c>
      <c r="U584" s="96" t="e">
        <f aca="false">HLOOKUP("Wake Capable",#REF!,MATCH($A584,#REF!,0),FALSE())</f>
        <v>#VALUE!</v>
      </c>
      <c r="V584" s="96" t="e">
        <f aca="false">HLOOKUP("Strap",#REF!,MATCH($A584,#REF!,0),FALSE())</f>
        <v>#VALUE!</v>
      </c>
      <c r="W584" s="96"/>
      <c r="X584" s="96"/>
      <c r="Y584" s="96"/>
      <c r="Z584" s="95"/>
      <c r="AA584" s="95" t="e">
        <f aca="false">HLOOKUP("Pad type",#REF!,MATCH($A584,#REF!,0),FALSE())</f>
        <v>#VALUE!</v>
      </c>
      <c r="AB584" s="100"/>
      <c r="AC584" s="100" t="e">
        <f aca="false">HLOOKUP("POR Pin State",#REF!,MATCH($A584,#REF!,0),FALSE())</f>
        <v>#VALUE!</v>
      </c>
      <c r="AD584" s="186"/>
      <c r="AE584" s="187"/>
      <c r="AF584" s="187"/>
      <c r="AG584" s="187"/>
      <c r="AH584" s="188"/>
      <c r="AI584" s="188"/>
      <c r="AJ584" s="189"/>
      <c r="AK584" s="189"/>
      <c r="AL584" s="189"/>
      <c r="AM584" s="189"/>
      <c r="AN584" s="189"/>
      <c r="AO584" s="189"/>
      <c r="AP584" s="189"/>
      <c r="AQ584" s="194" t="s">
        <v>1339</v>
      </c>
      <c r="AR584" s="104"/>
      <c r="AS584" s="104"/>
      <c r="AT584" s="104"/>
      <c r="AU584" s="104"/>
      <c r="AV584" s="104"/>
      <c r="AW584" s="104"/>
      <c r="AX584" s="104"/>
      <c r="AY584" s="104"/>
      <c r="AZ584" s="104"/>
      <c r="BA584" s="104"/>
      <c r="BB584" s="162"/>
      <c r="BC584" s="104"/>
      <c r="BD584" s="214"/>
      <c r="BE584" s="213" t="s">
        <v>1340</v>
      </c>
      <c r="BF584" s="108" t="e">
        <f aca="false">VLOOKUP($A584,#REF!, 34, FALSE())</f>
        <v>#VALUE!</v>
      </c>
      <c r="BG584" s="418" t="e">
        <f aca="false">VLOOKUP($A584,#REF!, 22, FALSE())</f>
        <v>#VALUE!</v>
      </c>
      <c r="BH584" s="109"/>
    </row>
    <row r="585" s="193" customFormat="true" ht="12.75" hidden="false" customHeight="true" outlineLevel="0" collapsed="false">
      <c r="A585" s="133" t="s">
        <v>1341</v>
      </c>
      <c r="B585" s="86" t="e">
        <f aca="false">VLOOKUP($A585,#REF!, 34, FALSE())</f>
        <v>#VALUE!</v>
      </c>
      <c r="C585" s="87" t="str">
        <f aca="false">CONCATENATE("unused_",A585)</f>
        <v>unused_DDR_XM0_B5WCK_N</v>
      </c>
      <c r="D585" s="88" t="e">
        <f aca="false">IF(LEN(VLOOKUP($A585,#REF!,8,FALSE())),LEFT(VLOOKUP($A585,#REF!,8,FALSE()),LEN(VLOOKUP($A585,#REF!,8,FALSE()))-2),"")</f>
        <v>#VALUE!</v>
      </c>
      <c r="E585" s="89" t="e">
        <f aca="false">IF(LEN(VLOOKUP($A585,#REF!,4,FALSE())),IF(INDEX(#REF!,MATCH($A585,#REF!,0),1),LEFT(VLOOKUP($A585,#REF!,4,FALSE()),LEN(VLOOKUP($A585,#REF!,4,FALSE()))-2),CONCATENATE(LEFT(VLOOKUP($A585,#REF!,4,FALSE()),LEN(VLOOKUP($A585,#REF!,4,FALSE()))-2),"*")),"")</f>
        <v>#VALUE!</v>
      </c>
      <c r="F585" s="90" t="e">
        <f aca="false">IF(LEN(VLOOKUP($A585,#REF!,5,FALSE())),IF(INDEX(#REF!,MATCH($A585,#REF!,0),2),LEFT(VLOOKUP($A585,#REF!,5,FALSE()),LEN(VLOOKUP($A585,#REF!,5,FALSE()))-2),CONCATENATE(LEFT(VLOOKUP($A585,#REF!,5,FALSE()),LEN(VLOOKUP($A585,#REF!,5,FALSE()))-2),"*")),"")</f>
        <v>#VALUE!</v>
      </c>
      <c r="G585" s="90" t="e">
        <f aca="false">IF(LEN(VLOOKUP($A585,#REF!,6,FALSE())),IF(INDEX(#REF!,MATCH($A585,#REF!,0),3),LEFT(VLOOKUP($A585,#REF!,6,FALSE()),LEN(VLOOKUP($A585,#REF!,6,FALSE()))-2),CONCATENATE(LEFT(VLOOKUP($A585,#REF!,6,FALSE()),LEN(VLOOKUP($A585,#REF!,6,FALSE()))-2),"*")),"")</f>
        <v>#VALUE!</v>
      </c>
      <c r="H585" s="91" t="e">
        <f aca="false">IF(LEN(VLOOKUP($A585,#REF!,7,FALSE())),IF(INDEX(#REF!,MATCH($A585,#REF!,0),4),LEFT(VLOOKUP($A585,#REF!,7,FALSE()),LEN(VLOOKUP($A585,#REF!,7,FALSE()))-2),CONCATENATE(LEFT(VLOOKUP($A585,#REF!,7,FALSE()),LEN(VLOOKUP($A585,#REF!,7,FALSE()))-2),"*")),"")</f>
        <v>#VALUE!</v>
      </c>
      <c r="I585" s="92" t="e">
        <f aca="false">IF(LEN(VLOOKUP($A585,#REF!,8,FALSE())),UPPER(RIGHT(VLOOKUP($A585,#REF!,8,FALSE()), 1)),"")</f>
        <v>#VALUE!</v>
      </c>
      <c r="J585" s="90" t="e">
        <f aca="false">IF(LEN(VLOOKUP($A585,#REF!,4,FALSE())),UPPER(RIGHT(VLOOKUP($A585,#REF!,4,FALSE()), 1)),"")</f>
        <v>#VALUE!</v>
      </c>
      <c r="K585" s="90" t="e">
        <f aca="false">IF(LEN(VLOOKUP($A585,#REF!,5,FALSE())),UPPER(RIGHT(VLOOKUP($A585,#REF!,5,FALSE()), 1)),"")</f>
        <v>#VALUE!</v>
      </c>
      <c r="L585" s="90" t="e">
        <f aca="false">IF(LEN(VLOOKUP($A585,#REF!,6,FALSE())),UPPER(RIGHT(VLOOKUP($A585,#REF!,6,FALSE()), 1)),"")</f>
        <v>#VALUE!</v>
      </c>
      <c r="M585" s="91" t="e">
        <f aca="false">IF(LEN(VLOOKUP($A585,#REF!,7,FALSE())),UPPER(RIGHT(VLOOKUP($A585,#REF!,7,FALSE()), 1)),"")</f>
        <v>#VALUE!</v>
      </c>
      <c r="N585" s="185"/>
      <c r="O585" s="185"/>
      <c r="P585" s="185"/>
      <c r="Q585" s="185"/>
      <c r="R585" s="185"/>
      <c r="S585" s="100" t="e">
        <f aca="false">HLOOKUP("Device Tree Pin Name",#REF!,MATCH($A585,#REF!,0),FALSE())</f>
        <v>#VALUE!</v>
      </c>
      <c r="T585" s="95" t="e">
        <f aca="false">HLOOKUP("power rail",#REF!,MATCH($A585,#REF!,0),FALSE())</f>
        <v>#VALUE!</v>
      </c>
      <c r="U585" s="96" t="e">
        <f aca="false">HLOOKUP("Wake Capable",#REF!,MATCH($A585,#REF!,0),FALSE())</f>
        <v>#VALUE!</v>
      </c>
      <c r="V585" s="96" t="e">
        <f aca="false">HLOOKUP("Strap",#REF!,MATCH($A585,#REF!,0),FALSE())</f>
        <v>#VALUE!</v>
      </c>
      <c r="W585" s="96"/>
      <c r="X585" s="96"/>
      <c r="Y585" s="96"/>
      <c r="Z585" s="95"/>
      <c r="AA585" s="95" t="e">
        <f aca="false">HLOOKUP("Pad type",#REF!,MATCH($A585,#REF!,0),FALSE())</f>
        <v>#VALUE!</v>
      </c>
      <c r="AB585" s="100"/>
      <c r="AC585" s="100" t="e">
        <f aca="false">HLOOKUP("POR Pin State",#REF!,MATCH($A585,#REF!,0),FALSE())</f>
        <v>#VALUE!</v>
      </c>
      <c r="AD585" s="186"/>
      <c r="AE585" s="187"/>
      <c r="AF585" s="187"/>
      <c r="AG585" s="187"/>
      <c r="AH585" s="188"/>
      <c r="AI585" s="188"/>
      <c r="AJ585" s="189"/>
      <c r="AK585" s="189"/>
      <c r="AL585" s="189"/>
      <c r="AM585" s="189"/>
      <c r="AN585" s="189"/>
      <c r="AO585" s="189"/>
      <c r="AP585" s="189"/>
      <c r="AQ585" s="194" t="s">
        <v>1341</v>
      </c>
      <c r="AR585" s="104"/>
      <c r="AS585" s="104"/>
      <c r="AT585" s="104"/>
      <c r="AU585" s="104"/>
      <c r="AV585" s="104"/>
      <c r="AW585" s="104"/>
      <c r="AX585" s="104"/>
      <c r="AY585" s="104"/>
      <c r="AZ585" s="104"/>
      <c r="BA585" s="104"/>
      <c r="BB585" s="162"/>
      <c r="BC585" s="104"/>
      <c r="BD585" s="214"/>
      <c r="BE585" s="213" t="s">
        <v>1342</v>
      </c>
      <c r="BF585" s="108" t="e">
        <f aca="false">VLOOKUP($A585,#REF!, 34, FALSE())</f>
        <v>#VALUE!</v>
      </c>
      <c r="BG585" s="418" t="e">
        <f aca="false">VLOOKUP($A585,#REF!, 22, FALSE())</f>
        <v>#VALUE!</v>
      </c>
      <c r="BH585" s="109"/>
    </row>
    <row r="586" s="193" customFormat="true" ht="12.75" hidden="false" customHeight="true" outlineLevel="0" collapsed="false">
      <c r="A586" s="133" t="s">
        <v>1343</v>
      </c>
      <c r="B586" s="86" t="e">
        <f aca="false">VLOOKUP($A586,#REF!, 34, FALSE())</f>
        <v>#VALUE!</v>
      </c>
      <c r="C586" s="87" t="str">
        <f aca="false">CONCATENATE("unused_",A586)</f>
        <v>unused_DDR_XM0_B5RDQS_P</v>
      </c>
      <c r="D586" s="88" t="e">
        <f aca="false">IF(LEN(VLOOKUP($A586,#REF!,8,FALSE())),LEFT(VLOOKUP($A586,#REF!,8,FALSE()),LEN(VLOOKUP($A586,#REF!,8,FALSE()))-2),"")</f>
        <v>#VALUE!</v>
      </c>
      <c r="E586" s="89" t="e">
        <f aca="false">IF(LEN(VLOOKUP($A586,#REF!,4,FALSE())),IF(INDEX(#REF!,MATCH($A586,#REF!,0),1),LEFT(VLOOKUP($A586,#REF!,4,FALSE()),LEN(VLOOKUP($A586,#REF!,4,FALSE()))-2),CONCATENATE(LEFT(VLOOKUP($A586,#REF!,4,FALSE()),LEN(VLOOKUP($A586,#REF!,4,FALSE()))-2),"*")),"")</f>
        <v>#VALUE!</v>
      </c>
      <c r="F586" s="90" t="e">
        <f aca="false">IF(LEN(VLOOKUP($A586,#REF!,5,FALSE())),IF(INDEX(#REF!,MATCH($A586,#REF!,0),2),LEFT(VLOOKUP($A586,#REF!,5,FALSE()),LEN(VLOOKUP($A586,#REF!,5,FALSE()))-2),CONCATENATE(LEFT(VLOOKUP($A586,#REF!,5,FALSE()),LEN(VLOOKUP($A586,#REF!,5,FALSE()))-2),"*")),"")</f>
        <v>#VALUE!</v>
      </c>
      <c r="G586" s="90" t="e">
        <f aca="false">IF(LEN(VLOOKUP($A586,#REF!,6,FALSE())),IF(INDEX(#REF!,MATCH($A586,#REF!,0),3),LEFT(VLOOKUP($A586,#REF!,6,FALSE()),LEN(VLOOKUP($A586,#REF!,6,FALSE()))-2),CONCATENATE(LEFT(VLOOKUP($A586,#REF!,6,FALSE()),LEN(VLOOKUP($A586,#REF!,6,FALSE()))-2),"*")),"")</f>
        <v>#VALUE!</v>
      </c>
      <c r="H586" s="91" t="e">
        <f aca="false">IF(LEN(VLOOKUP($A586,#REF!,7,FALSE())),IF(INDEX(#REF!,MATCH($A586,#REF!,0),4),LEFT(VLOOKUP($A586,#REF!,7,FALSE()),LEN(VLOOKUP($A586,#REF!,7,FALSE()))-2),CONCATENATE(LEFT(VLOOKUP($A586,#REF!,7,FALSE()),LEN(VLOOKUP($A586,#REF!,7,FALSE()))-2),"*")),"")</f>
        <v>#VALUE!</v>
      </c>
      <c r="I586" s="92" t="e">
        <f aca="false">IF(LEN(VLOOKUP($A586,#REF!,8,FALSE())),UPPER(RIGHT(VLOOKUP($A586,#REF!,8,FALSE()), 1)),"")</f>
        <v>#VALUE!</v>
      </c>
      <c r="J586" s="90" t="e">
        <f aca="false">IF(LEN(VLOOKUP($A586,#REF!,4,FALSE())),UPPER(RIGHT(VLOOKUP($A586,#REF!,4,FALSE()), 1)),"")</f>
        <v>#VALUE!</v>
      </c>
      <c r="K586" s="90" t="e">
        <f aca="false">IF(LEN(VLOOKUP($A586,#REF!,5,FALSE())),UPPER(RIGHT(VLOOKUP($A586,#REF!,5,FALSE()), 1)),"")</f>
        <v>#VALUE!</v>
      </c>
      <c r="L586" s="90" t="e">
        <f aca="false">IF(LEN(VLOOKUP($A586,#REF!,6,FALSE())),UPPER(RIGHT(VLOOKUP($A586,#REF!,6,FALSE()), 1)),"")</f>
        <v>#VALUE!</v>
      </c>
      <c r="M586" s="91" t="e">
        <f aca="false">IF(LEN(VLOOKUP($A586,#REF!,7,FALSE())),UPPER(RIGHT(VLOOKUP($A586,#REF!,7,FALSE()), 1)),"")</f>
        <v>#VALUE!</v>
      </c>
      <c r="N586" s="185"/>
      <c r="O586" s="185"/>
      <c r="P586" s="185"/>
      <c r="Q586" s="185"/>
      <c r="R586" s="185"/>
      <c r="S586" s="100" t="e">
        <f aca="false">HLOOKUP("Device Tree Pin Name",#REF!,MATCH($A586,#REF!,0),FALSE())</f>
        <v>#VALUE!</v>
      </c>
      <c r="T586" s="95" t="e">
        <f aca="false">HLOOKUP("power rail",#REF!,MATCH($A586,#REF!,0),FALSE())</f>
        <v>#VALUE!</v>
      </c>
      <c r="U586" s="96" t="e">
        <f aca="false">HLOOKUP("Wake Capable",#REF!,MATCH($A586,#REF!,0),FALSE())</f>
        <v>#VALUE!</v>
      </c>
      <c r="V586" s="96" t="e">
        <f aca="false">HLOOKUP("Strap",#REF!,MATCH($A586,#REF!,0),FALSE())</f>
        <v>#VALUE!</v>
      </c>
      <c r="W586" s="96"/>
      <c r="X586" s="96"/>
      <c r="Y586" s="96"/>
      <c r="Z586" s="95"/>
      <c r="AA586" s="95" t="e">
        <f aca="false">HLOOKUP("Pad type",#REF!,MATCH($A586,#REF!,0),FALSE())</f>
        <v>#VALUE!</v>
      </c>
      <c r="AB586" s="100"/>
      <c r="AC586" s="100" t="e">
        <f aca="false">HLOOKUP("POR Pin State",#REF!,MATCH($A586,#REF!,0),FALSE())</f>
        <v>#VALUE!</v>
      </c>
      <c r="AD586" s="186"/>
      <c r="AE586" s="187"/>
      <c r="AF586" s="187"/>
      <c r="AG586" s="187"/>
      <c r="AH586" s="188"/>
      <c r="AI586" s="188"/>
      <c r="AJ586" s="189"/>
      <c r="AK586" s="189"/>
      <c r="AL586" s="189"/>
      <c r="AM586" s="189"/>
      <c r="AN586" s="189"/>
      <c r="AO586" s="189"/>
      <c r="AP586" s="189"/>
      <c r="AQ586" s="194" t="s">
        <v>1343</v>
      </c>
      <c r="AR586" s="104"/>
      <c r="AS586" s="104"/>
      <c r="AT586" s="104"/>
      <c r="AU586" s="104"/>
      <c r="AV586" s="104"/>
      <c r="AW586" s="104"/>
      <c r="AX586" s="104"/>
      <c r="AY586" s="104"/>
      <c r="AZ586" s="104"/>
      <c r="BA586" s="104"/>
      <c r="BB586" s="162"/>
      <c r="BC586" s="104"/>
      <c r="BD586" s="214"/>
      <c r="BE586" s="213" t="s">
        <v>1344</v>
      </c>
      <c r="BF586" s="108" t="e">
        <f aca="false">VLOOKUP($A586,#REF!, 34, FALSE())</f>
        <v>#VALUE!</v>
      </c>
      <c r="BG586" s="418" t="e">
        <f aca="false">VLOOKUP($A586,#REF!, 22, FALSE())</f>
        <v>#VALUE!</v>
      </c>
      <c r="BH586" s="109"/>
    </row>
    <row r="587" s="193" customFormat="true" ht="12.75" hidden="false" customHeight="true" outlineLevel="0" collapsed="false">
      <c r="A587" s="133" t="s">
        <v>1345</v>
      </c>
      <c r="B587" s="86" t="e">
        <f aca="false">VLOOKUP($A587,#REF!, 34, FALSE())</f>
        <v>#VALUE!</v>
      </c>
      <c r="C587" s="87" t="str">
        <f aca="false">CONCATENATE("unused_",A587)</f>
        <v>unused_DDR_XM0_B5RDQS_N</v>
      </c>
      <c r="D587" s="88" t="e">
        <f aca="false">IF(LEN(VLOOKUP($A587,#REF!,8,FALSE())),LEFT(VLOOKUP($A587,#REF!,8,FALSE()),LEN(VLOOKUP($A587,#REF!,8,FALSE()))-2),"")</f>
        <v>#VALUE!</v>
      </c>
      <c r="E587" s="89" t="e">
        <f aca="false">IF(LEN(VLOOKUP($A587,#REF!,4,FALSE())),IF(INDEX(#REF!,MATCH($A587,#REF!,0),1),LEFT(VLOOKUP($A587,#REF!,4,FALSE()),LEN(VLOOKUP($A587,#REF!,4,FALSE()))-2),CONCATENATE(LEFT(VLOOKUP($A587,#REF!,4,FALSE()),LEN(VLOOKUP($A587,#REF!,4,FALSE()))-2),"*")),"")</f>
        <v>#VALUE!</v>
      </c>
      <c r="F587" s="90" t="e">
        <f aca="false">IF(LEN(VLOOKUP($A587,#REF!,5,FALSE())),IF(INDEX(#REF!,MATCH($A587,#REF!,0),2),LEFT(VLOOKUP($A587,#REF!,5,FALSE()),LEN(VLOOKUP($A587,#REF!,5,FALSE()))-2),CONCATENATE(LEFT(VLOOKUP($A587,#REF!,5,FALSE()),LEN(VLOOKUP($A587,#REF!,5,FALSE()))-2),"*")),"")</f>
        <v>#VALUE!</v>
      </c>
      <c r="G587" s="90" t="e">
        <f aca="false">IF(LEN(VLOOKUP($A587,#REF!,6,FALSE())),IF(INDEX(#REF!,MATCH($A587,#REF!,0),3),LEFT(VLOOKUP($A587,#REF!,6,FALSE()),LEN(VLOOKUP($A587,#REF!,6,FALSE()))-2),CONCATENATE(LEFT(VLOOKUP($A587,#REF!,6,FALSE()),LEN(VLOOKUP($A587,#REF!,6,FALSE()))-2),"*")),"")</f>
        <v>#VALUE!</v>
      </c>
      <c r="H587" s="91" t="e">
        <f aca="false">IF(LEN(VLOOKUP($A587,#REF!,7,FALSE())),IF(INDEX(#REF!,MATCH($A587,#REF!,0),4),LEFT(VLOOKUP($A587,#REF!,7,FALSE()),LEN(VLOOKUP($A587,#REF!,7,FALSE()))-2),CONCATENATE(LEFT(VLOOKUP($A587,#REF!,7,FALSE()),LEN(VLOOKUP($A587,#REF!,7,FALSE()))-2),"*")),"")</f>
        <v>#VALUE!</v>
      </c>
      <c r="I587" s="92" t="e">
        <f aca="false">IF(LEN(VLOOKUP($A587,#REF!,8,FALSE())),UPPER(RIGHT(VLOOKUP($A587,#REF!,8,FALSE()), 1)),"")</f>
        <v>#VALUE!</v>
      </c>
      <c r="J587" s="90" t="e">
        <f aca="false">IF(LEN(VLOOKUP($A587,#REF!,4,FALSE())),UPPER(RIGHT(VLOOKUP($A587,#REF!,4,FALSE()), 1)),"")</f>
        <v>#VALUE!</v>
      </c>
      <c r="K587" s="90" t="e">
        <f aca="false">IF(LEN(VLOOKUP($A587,#REF!,5,FALSE())),UPPER(RIGHT(VLOOKUP($A587,#REF!,5,FALSE()), 1)),"")</f>
        <v>#VALUE!</v>
      </c>
      <c r="L587" s="90" t="e">
        <f aca="false">IF(LEN(VLOOKUP($A587,#REF!,6,FALSE())),UPPER(RIGHT(VLOOKUP($A587,#REF!,6,FALSE()), 1)),"")</f>
        <v>#VALUE!</v>
      </c>
      <c r="M587" s="91" t="e">
        <f aca="false">IF(LEN(VLOOKUP($A587,#REF!,7,FALSE())),UPPER(RIGHT(VLOOKUP($A587,#REF!,7,FALSE()), 1)),"")</f>
        <v>#VALUE!</v>
      </c>
      <c r="N587" s="185"/>
      <c r="O587" s="185"/>
      <c r="P587" s="185"/>
      <c r="Q587" s="185"/>
      <c r="R587" s="185"/>
      <c r="S587" s="100" t="e">
        <f aca="false">HLOOKUP("Device Tree Pin Name",#REF!,MATCH($A587,#REF!,0),FALSE())</f>
        <v>#VALUE!</v>
      </c>
      <c r="T587" s="95" t="e">
        <f aca="false">HLOOKUP("power rail",#REF!,MATCH($A587,#REF!,0),FALSE())</f>
        <v>#VALUE!</v>
      </c>
      <c r="U587" s="96" t="e">
        <f aca="false">HLOOKUP("Wake Capable",#REF!,MATCH($A587,#REF!,0),FALSE())</f>
        <v>#VALUE!</v>
      </c>
      <c r="V587" s="96" t="e">
        <f aca="false">HLOOKUP("Strap",#REF!,MATCH($A587,#REF!,0),FALSE())</f>
        <v>#VALUE!</v>
      </c>
      <c r="W587" s="96"/>
      <c r="X587" s="96"/>
      <c r="Y587" s="96"/>
      <c r="Z587" s="95"/>
      <c r="AA587" s="95" t="e">
        <f aca="false">HLOOKUP("Pad type",#REF!,MATCH($A587,#REF!,0),FALSE())</f>
        <v>#VALUE!</v>
      </c>
      <c r="AB587" s="100"/>
      <c r="AC587" s="100" t="e">
        <f aca="false">HLOOKUP("POR Pin State",#REF!,MATCH($A587,#REF!,0),FALSE())</f>
        <v>#VALUE!</v>
      </c>
      <c r="AD587" s="186"/>
      <c r="AE587" s="187"/>
      <c r="AF587" s="187"/>
      <c r="AG587" s="187"/>
      <c r="AH587" s="188"/>
      <c r="AI587" s="188"/>
      <c r="AJ587" s="189"/>
      <c r="AK587" s="189"/>
      <c r="AL587" s="189"/>
      <c r="AM587" s="189"/>
      <c r="AN587" s="189"/>
      <c r="AO587" s="189"/>
      <c r="AP587" s="189"/>
      <c r="AQ587" s="194" t="s">
        <v>1345</v>
      </c>
      <c r="AR587" s="104"/>
      <c r="AS587" s="104"/>
      <c r="AT587" s="104"/>
      <c r="AU587" s="104"/>
      <c r="AV587" s="104"/>
      <c r="AW587" s="104"/>
      <c r="AX587" s="104"/>
      <c r="AY587" s="104"/>
      <c r="AZ587" s="104"/>
      <c r="BA587" s="104"/>
      <c r="BB587" s="162"/>
      <c r="BC587" s="104"/>
      <c r="BD587" s="214"/>
      <c r="BE587" s="213" t="s">
        <v>1346</v>
      </c>
      <c r="BF587" s="108" t="e">
        <f aca="false">VLOOKUP($A587,#REF!, 34, FALSE())</f>
        <v>#VALUE!</v>
      </c>
      <c r="BG587" s="418" t="e">
        <f aca="false">VLOOKUP($A587,#REF!, 22, FALSE())</f>
        <v>#VALUE!</v>
      </c>
      <c r="BH587" s="109"/>
    </row>
    <row r="588" s="193" customFormat="true" ht="12.75" hidden="false" customHeight="true" outlineLevel="0" collapsed="false">
      <c r="A588" s="133" t="s">
        <v>1347</v>
      </c>
      <c r="B588" s="86" t="e">
        <f aca="false">VLOOKUP($A588,#REF!, 34, FALSE())</f>
        <v>#VALUE!</v>
      </c>
      <c r="C588" s="87" t="str">
        <f aca="false">CONCATENATE("unused_",A588)</f>
        <v>unused_DDR_XM0_B6D0</v>
      </c>
      <c r="D588" s="88" t="e">
        <f aca="false">IF(LEN(VLOOKUP($A588,#REF!,8,FALSE())),LEFT(VLOOKUP($A588,#REF!,8,FALSE()),LEN(VLOOKUP($A588,#REF!,8,FALSE()))-2),"")</f>
        <v>#VALUE!</v>
      </c>
      <c r="E588" s="89" t="e">
        <f aca="false">IF(LEN(VLOOKUP($A588,#REF!,4,FALSE())),IF(INDEX(#REF!,MATCH($A588,#REF!,0),1),LEFT(VLOOKUP($A588,#REF!,4,FALSE()),LEN(VLOOKUP($A588,#REF!,4,FALSE()))-2),CONCATENATE(LEFT(VLOOKUP($A588,#REF!,4,FALSE()),LEN(VLOOKUP($A588,#REF!,4,FALSE()))-2),"*")),"")</f>
        <v>#VALUE!</v>
      </c>
      <c r="F588" s="90" t="e">
        <f aca="false">IF(LEN(VLOOKUP($A588,#REF!,5,FALSE())),IF(INDEX(#REF!,MATCH($A588,#REF!,0),2),LEFT(VLOOKUP($A588,#REF!,5,FALSE()),LEN(VLOOKUP($A588,#REF!,5,FALSE()))-2),CONCATENATE(LEFT(VLOOKUP($A588,#REF!,5,FALSE()),LEN(VLOOKUP($A588,#REF!,5,FALSE()))-2),"*")),"")</f>
        <v>#VALUE!</v>
      </c>
      <c r="G588" s="90" t="e">
        <f aca="false">IF(LEN(VLOOKUP($A588,#REF!,6,FALSE())),IF(INDEX(#REF!,MATCH($A588,#REF!,0),3),LEFT(VLOOKUP($A588,#REF!,6,FALSE()),LEN(VLOOKUP($A588,#REF!,6,FALSE()))-2),CONCATENATE(LEFT(VLOOKUP($A588,#REF!,6,FALSE()),LEN(VLOOKUP($A588,#REF!,6,FALSE()))-2),"*")),"")</f>
        <v>#VALUE!</v>
      </c>
      <c r="H588" s="91" t="e">
        <f aca="false">IF(LEN(VLOOKUP($A588,#REF!,7,FALSE())),IF(INDEX(#REF!,MATCH($A588,#REF!,0),4),LEFT(VLOOKUP($A588,#REF!,7,FALSE()),LEN(VLOOKUP($A588,#REF!,7,FALSE()))-2),CONCATENATE(LEFT(VLOOKUP($A588,#REF!,7,FALSE()),LEN(VLOOKUP($A588,#REF!,7,FALSE()))-2),"*")),"")</f>
        <v>#VALUE!</v>
      </c>
      <c r="I588" s="92" t="e">
        <f aca="false">IF(LEN(VLOOKUP($A588,#REF!,8,FALSE())),UPPER(RIGHT(VLOOKUP($A588,#REF!,8,FALSE()), 1)),"")</f>
        <v>#VALUE!</v>
      </c>
      <c r="J588" s="90" t="e">
        <f aca="false">IF(LEN(VLOOKUP($A588,#REF!,4,FALSE())),UPPER(RIGHT(VLOOKUP($A588,#REF!,4,FALSE()), 1)),"")</f>
        <v>#VALUE!</v>
      </c>
      <c r="K588" s="90" t="e">
        <f aca="false">IF(LEN(VLOOKUP($A588,#REF!,5,FALSE())),UPPER(RIGHT(VLOOKUP($A588,#REF!,5,FALSE()), 1)),"")</f>
        <v>#VALUE!</v>
      </c>
      <c r="L588" s="90" t="e">
        <f aca="false">IF(LEN(VLOOKUP($A588,#REF!,6,FALSE())),UPPER(RIGHT(VLOOKUP($A588,#REF!,6,FALSE()), 1)),"")</f>
        <v>#VALUE!</v>
      </c>
      <c r="M588" s="91" t="e">
        <f aca="false">IF(LEN(VLOOKUP($A588,#REF!,7,FALSE())),UPPER(RIGHT(VLOOKUP($A588,#REF!,7,FALSE()), 1)),"")</f>
        <v>#VALUE!</v>
      </c>
      <c r="N588" s="185"/>
      <c r="O588" s="185"/>
      <c r="P588" s="185"/>
      <c r="Q588" s="185"/>
      <c r="R588" s="185"/>
      <c r="S588" s="100" t="e">
        <f aca="false">HLOOKUP("Device Tree Pin Name",#REF!,MATCH($A588,#REF!,0),FALSE())</f>
        <v>#VALUE!</v>
      </c>
      <c r="T588" s="95" t="e">
        <f aca="false">HLOOKUP("power rail",#REF!,MATCH($A588,#REF!,0),FALSE())</f>
        <v>#VALUE!</v>
      </c>
      <c r="U588" s="96" t="e">
        <f aca="false">HLOOKUP("Wake Capable",#REF!,MATCH($A588,#REF!,0),FALSE())</f>
        <v>#VALUE!</v>
      </c>
      <c r="V588" s="96" t="e">
        <f aca="false">HLOOKUP("Strap",#REF!,MATCH($A588,#REF!,0),FALSE())</f>
        <v>#VALUE!</v>
      </c>
      <c r="W588" s="96"/>
      <c r="X588" s="96"/>
      <c r="Y588" s="96"/>
      <c r="Z588" s="95"/>
      <c r="AA588" s="95" t="e">
        <f aca="false">HLOOKUP("Pad type",#REF!,MATCH($A588,#REF!,0),FALSE())</f>
        <v>#VALUE!</v>
      </c>
      <c r="AB588" s="100"/>
      <c r="AC588" s="100" t="e">
        <f aca="false">HLOOKUP("POR Pin State",#REF!,MATCH($A588,#REF!,0),FALSE())</f>
        <v>#VALUE!</v>
      </c>
      <c r="AD588" s="186"/>
      <c r="AE588" s="187"/>
      <c r="AF588" s="187"/>
      <c r="AG588" s="187"/>
      <c r="AH588" s="188"/>
      <c r="AI588" s="188"/>
      <c r="AJ588" s="189"/>
      <c r="AK588" s="189"/>
      <c r="AL588" s="189"/>
      <c r="AM588" s="189"/>
      <c r="AN588" s="189"/>
      <c r="AO588" s="189"/>
      <c r="AP588" s="189"/>
      <c r="AQ588" s="194" t="s">
        <v>1348</v>
      </c>
      <c r="AR588" s="104"/>
      <c r="AS588" s="104"/>
      <c r="AT588" s="104"/>
      <c r="AU588" s="104"/>
      <c r="AV588" s="104"/>
      <c r="AW588" s="104"/>
      <c r="AX588" s="104"/>
      <c r="AY588" s="104"/>
      <c r="AZ588" s="104"/>
      <c r="BA588" s="104"/>
      <c r="BB588" s="162"/>
      <c r="BC588" s="104"/>
      <c r="BD588" s="214"/>
      <c r="BE588" s="213" t="s">
        <v>1349</v>
      </c>
      <c r="BF588" s="108" t="e">
        <f aca="false">VLOOKUP($A588,#REF!, 34, FALSE())</f>
        <v>#VALUE!</v>
      </c>
      <c r="BG588" s="418" t="e">
        <f aca="false">VLOOKUP($A588,#REF!, 22, FALSE())</f>
        <v>#VALUE!</v>
      </c>
      <c r="BH588" s="109"/>
    </row>
    <row r="589" s="193" customFormat="true" ht="12.75" hidden="false" customHeight="true" outlineLevel="0" collapsed="false">
      <c r="A589" s="133" t="s">
        <v>1350</v>
      </c>
      <c r="B589" s="86" t="e">
        <f aca="false">VLOOKUP($A589,#REF!, 34, FALSE())</f>
        <v>#VALUE!</v>
      </c>
      <c r="C589" s="87" t="str">
        <f aca="false">CONCATENATE("unused_",A589)</f>
        <v>unused_DDR_XM0_B6D1</v>
      </c>
      <c r="D589" s="88" t="e">
        <f aca="false">IF(LEN(VLOOKUP($A589,#REF!,8,FALSE())),LEFT(VLOOKUP($A589,#REF!,8,FALSE()),LEN(VLOOKUP($A589,#REF!,8,FALSE()))-2),"")</f>
        <v>#VALUE!</v>
      </c>
      <c r="E589" s="89" t="e">
        <f aca="false">IF(LEN(VLOOKUP($A589,#REF!,4,FALSE())),IF(INDEX(#REF!,MATCH($A589,#REF!,0),1),LEFT(VLOOKUP($A589,#REF!,4,FALSE()),LEN(VLOOKUP($A589,#REF!,4,FALSE()))-2),CONCATENATE(LEFT(VLOOKUP($A589,#REF!,4,FALSE()),LEN(VLOOKUP($A589,#REF!,4,FALSE()))-2),"*")),"")</f>
        <v>#VALUE!</v>
      </c>
      <c r="F589" s="90" t="e">
        <f aca="false">IF(LEN(VLOOKUP($A589,#REF!,5,FALSE())),IF(INDEX(#REF!,MATCH($A589,#REF!,0),2),LEFT(VLOOKUP($A589,#REF!,5,FALSE()),LEN(VLOOKUP($A589,#REF!,5,FALSE()))-2),CONCATENATE(LEFT(VLOOKUP($A589,#REF!,5,FALSE()),LEN(VLOOKUP($A589,#REF!,5,FALSE()))-2),"*")),"")</f>
        <v>#VALUE!</v>
      </c>
      <c r="G589" s="90" t="e">
        <f aca="false">IF(LEN(VLOOKUP($A589,#REF!,6,FALSE())),IF(INDEX(#REF!,MATCH($A589,#REF!,0),3),LEFT(VLOOKUP($A589,#REF!,6,FALSE()),LEN(VLOOKUP($A589,#REF!,6,FALSE()))-2),CONCATENATE(LEFT(VLOOKUP($A589,#REF!,6,FALSE()),LEN(VLOOKUP($A589,#REF!,6,FALSE()))-2),"*")),"")</f>
        <v>#VALUE!</v>
      </c>
      <c r="H589" s="91" t="e">
        <f aca="false">IF(LEN(VLOOKUP($A589,#REF!,7,FALSE())),IF(INDEX(#REF!,MATCH($A589,#REF!,0),4),LEFT(VLOOKUP($A589,#REF!,7,FALSE()),LEN(VLOOKUP($A589,#REF!,7,FALSE()))-2),CONCATENATE(LEFT(VLOOKUP($A589,#REF!,7,FALSE()),LEN(VLOOKUP($A589,#REF!,7,FALSE()))-2),"*")),"")</f>
        <v>#VALUE!</v>
      </c>
      <c r="I589" s="92" t="e">
        <f aca="false">IF(LEN(VLOOKUP($A589,#REF!,8,FALSE())),UPPER(RIGHT(VLOOKUP($A589,#REF!,8,FALSE()), 1)),"")</f>
        <v>#VALUE!</v>
      </c>
      <c r="J589" s="90" t="e">
        <f aca="false">IF(LEN(VLOOKUP($A589,#REF!,4,FALSE())),UPPER(RIGHT(VLOOKUP($A589,#REF!,4,FALSE()), 1)),"")</f>
        <v>#VALUE!</v>
      </c>
      <c r="K589" s="90" t="e">
        <f aca="false">IF(LEN(VLOOKUP($A589,#REF!,5,FALSE())),UPPER(RIGHT(VLOOKUP($A589,#REF!,5,FALSE()), 1)),"")</f>
        <v>#VALUE!</v>
      </c>
      <c r="L589" s="90" t="e">
        <f aca="false">IF(LEN(VLOOKUP($A589,#REF!,6,FALSE())),UPPER(RIGHT(VLOOKUP($A589,#REF!,6,FALSE()), 1)),"")</f>
        <v>#VALUE!</v>
      </c>
      <c r="M589" s="91" t="e">
        <f aca="false">IF(LEN(VLOOKUP($A589,#REF!,7,FALSE())),UPPER(RIGHT(VLOOKUP($A589,#REF!,7,FALSE()), 1)),"")</f>
        <v>#VALUE!</v>
      </c>
      <c r="N589" s="185"/>
      <c r="O589" s="185"/>
      <c r="P589" s="185"/>
      <c r="Q589" s="185"/>
      <c r="R589" s="185"/>
      <c r="S589" s="100" t="e">
        <f aca="false">HLOOKUP("Device Tree Pin Name",#REF!,MATCH($A589,#REF!,0),FALSE())</f>
        <v>#VALUE!</v>
      </c>
      <c r="T589" s="95" t="e">
        <f aca="false">HLOOKUP("power rail",#REF!,MATCH($A589,#REF!,0),FALSE())</f>
        <v>#VALUE!</v>
      </c>
      <c r="U589" s="96" t="e">
        <f aca="false">HLOOKUP("Wake Capable",#REF!,MATCH($A589,#REF!,0),FALSE())</f>
        <v>#VALUE!</v>
      </c>
      <c r="V589" s="96" t="e">
        <f aca="false">HLOOKUP("Strap",#REF!,MATCH($A589,#REF!,0),FALSE())</f>
        <v>#VALUE!</v>
      </c>
      <c r="W589" s="96"/>
      <c r="X589" s="96"/>
      <c r="Y589" s="96"/>
      <c r="Z589" s="95"/>
      <c r="AA589" s="95" t="e">
        <f aca="false">HLOOKUP("Pad type",#REF!,MATCH($A589,#REF!,0),FALSE())</f>
        <v>#VALUE!</v>
      </c>
      <c r="AB589" s="100"/>
      <c r="AC589" s="100" t="e">
        <f aca="false">HLOOKUP("POR Pin State",#REF!,MATCH($A589,#REF!,0),FALSE())</f>
        <v>#VALUE!</v>
      </c>
      <c r="AD589" s="186"/>
      <c r="AE589" s="187"/>
      <c r="AF589" s="187"/>
      <c r="AG589" s="187"/>
      <c r="AH589" s="188"/>
      <c r="AI589" s="188"/>
      <c r="AJ589" s="189"/>
      <c r="AK589" s="189"/>
      <c r="AL589" s="189"/>
      <c r="AM589" s="189"/>
      <c r="AN589" s="189"/>
      <c r="AO589" s="189"/>
      <c r="AP589" s="189"/>
      <c r="AQ589" s="194" t="s">
        <v>1351</v>
      </c>
      <c r="AR589" s="104"/>
      <c r="AS589" s="104"/>
      <c r="AT589" s="104"/>
      <c r="AU589" s="104"/>
      <c r="AV589" s="104"/>
      <c r="AW589" s="104"/>
      <c r="AX589" s="104"/>
      <c r="AY589" s="104"/>
      <c r="AZ589" s="104"/>
      <c r="BA589" s="104"/>
      <c r="BB589" s="162"/>
      <c r="BC589" s="104"/>
      <c r="BD589" s="214"/>
      <c r="BE589" s="213" t="s">
        <v>1352</v>
      </c>
      <c r="BF589" s="108" t="e">
        <f aca="false">VLOOKUP($A589,#REF!, 34, FALSE())</f>
        <v>#VALUE!</v>
      </c>
      <c r="BG589" s="418" t="e">
        <f aca="false">VLOOKUP($A589,#REF!, 22, FALSE())</f>
        <v>#VALUE!</v>
      </c>
      <c r="BH589" s="109"/>
    </row>
    <row r="590" s="193" customFormat="true" ht="12.75" hidden="false" customHeight="true" outlineLevel="0" collapsed="false">
      <c r="A590" s="133" t="s">
        <v>1353</v>
      </c>
      <c r="B590" s="86" t="e">
        <f aca="false">VLOOKUP($A590,#REF!, 34, FALSE())</f>
        <v>#VALUE!</v>
      </c>
      <c r="C590" s="87" t="str">
        <f aca="false">CONCATENATE("unused_",A590)</f>
        <v>unused_DDR_XM0_B6D2</v>
      </c>
      <c r="D590" s="88" t="e">
        <f aca="false">IF(LEN(VLOOKUP($A590,#REF!,8,FALSE())),LEFT(VLOOKUP($A590,#REF!,8,FALSE()),LEN(VLOOKUP($A590,#REF!,8,FALSE()))-2),"")</f>
        <v>#VALUE!</v>
      </c>
      <c r="E590" s="89" t="e">
        <f aca="false">IF(LEN(VLOOKUP($A590,#REF!,4,FALSE())),IF(INDEX(#REF!,MATCH($A590,#REF!,0),1),LEFT(VLOOKUP($A590,#REF!,4,FALSE()),LEN(VLOOKUP($A590,#REF!,4,FALSE()))-2),CONCATENATE(LEFT(VLOOKUP($A590,#REF!,4,FALSE()),LEN(VLOOKUP($A590,#REF!,4,FALSE()))-2),"*")),"")</f>
        <v>#VALUE!</v>
      </c>
      <c r="F590" s="90" t="e">
        <f aca="false">IF(LEN(VLOOKUP($A590,#REF!,5,FALSE())),IF(INDEX(#REF!,MATCH($A590,#REF!,0),2),LEFT(VLOOKUP($A590,#REF!,5,FALSE()),LEN(VLOOKUP($A590,#REF!,5,FALSE()))-2),CONCATENATE(LEFT(VLOOKUP($A590,#REF!,5,FALSE()),LEN(VLOOKUP($A590,#REF!,5,FALSE()))-2),"*")),"")</f>
        <v>#VALUE!</v>
      </c>
      <c r="G590" s="90" t="e">
        <f aca="false">IF(LEN(VLOOKUP($A590,#REF!,6,FALSE())),IF(INDEX(#REF!,MATCH($A590,#REF!,0),3),LEFT(VLOOKUP($A590,#REF!,6,FALSE()),LEN(VLOOKUP($A590,#REF!,6,FALSE()))-2),CONCATENATE(LEFT(VLOOKUP($A590,#REF!,6,FALSE()),LEN(VLOOKUP($A590,#REF!,6,FALSE()))-2),"*")),"")</f>
        <v>#VALUE!</v>
      </c>
      <c r="H590" s="91" t="e">
        <f aca="false">IF(LEN(VLOOKUP($A590,#REF!,7,FALSE())),IF(INDEX(#REF!,MATCH($A590,#REF!,0),4),LEFT(VLOOKUP($A590,#REF!,7,FALSE()),LEN(VLOOKUP($A590,#REF!,7,FALSE()))-2),CONCATENATE(LEFT(VLOOKUP($A590,#REF!,7,FALSE()),LEN(VLOOKUP($A590,#REF!,7,FALSE()))-2),"*")),"")</f>
        <v>#VALUE!</v>
      </c>
      <c r="I590" s="92" t="e">
        <f aca="false">IF(LEN(VLOOKUP($A590,#REF!,8,FALSE())),UPPER(RIGHT(VLOOKUP($A590,#REF!,8,FALSE()), 1)),"")</f>
        <v>#VALUE!</v>
      </c>
      <c r="J590" s="90" t="e">
        <f aca="false">IF(LEN(VLOOKUP($A590,#REF!,4,FALSE())),UPPER(RIGHT(VLOOKUP($A590,#REF!,4,FALSE()), 1)),"")</f>
        <v>#VALUE!</v>
      </c>
      <c r="K590" s="90" t="e">
        <f aca="false">IF(LEN(VLOOKUP($A590,#REF!,5,FALSE())),UPPER(RIGHT(VLOOKUP($A590,#REF!,5,FALSE()), 1)),"")</f>
        <v>#VALUE!</v>
      </c>
      <c r="L590" s="90" t="e">
        <f aca="false">IF(LEN(VLOOKUP($A590,#REF!,6,FALSE())),UPPER(RIGHT(VLOOKUP($A590,#REF!,6,FALSE()), 1)),"")</f>
        <v>#VALUE!</v>
      </c>
      <c r="M590" s="91" t="e">
        <f aca="false">IF(LEN(VLOOKUP($A590,#REF!,7,FALSE())),UPPER(RIGHT(VLOOKUP($A590,#REF!,7,FALSE()), 1)),"")</f>
        <v>#VALUE!</v>
      </c>
      <c r="N590" s="185"/>
      <c r="O590" s="185"/>
      <c r="P590" s="185"/>
      <c r="Q590" s="185"/>
      <c r="R590" s="185"/>
      <c r="S590" s="100" t="e">
        <f aca="false">HLOOKUP("Device Tree Pin Name",#REF!,MATCH($A590,#REF!,0),FALSE())</f>
        <v>#VALUE!</v>
      </c>
      <c r="T590" s="95" t="e">
        <f aca="false">HLOOKUP("power rail",#REF!,MATCH($A590,#REF!,0),FALSE())</f>
        <v>#VALUE!</v>
      </c>
      <c r="U590" s="96" t="e">
        <f aca="false">HLOOKUP("Wake Capable",#REF!,MATCH($A590,#REF!,0),FALSE())</f>
        <v>#VALUE!</v>
      </c>
      <c r="V590" s="96" t="e">
        <f aca="false">HLOOKUP("Strap",#REF!,MATCH($A590,#REF!,0),FALSE())</f>
        <v>#VALUE!</v>
      </c>
      <c r="W590" s="96"/>
      <c r="X590" s="96"/>
      <c r="Y590" s="96"/>
      <c r="Z590" s="95"/>
      <c r="AA590" s="95" t="e">
        <f aca="false">HLOOKUP("Pad type",#REF!,MATCH($A590,#REF!,0),FALSE())</f>
        <v>#VALUE!</v>
      </c>
      <c r="AB590" s="100"/>
      <c r="AC590" s="100" t="e">
        <f aca="false">HLOOKUP("POR Pin State",#REF!,MATCH($A590,#REF!,0),FALSE())</f>
        <v>#VALUE!</v>
      </c>
      <c r="AD590" s="186"/>
      <c r="AE590" s="187"/>
      <c r="AF590" s="187"/>
      <c r="AG590" s="187"/>
      <c r="AH590" s="188"/>
      <c r="AI590" s="188"/>
      <c r="AJ590" s="189"/>
      <c r="AK590" s="189"/>
      <c r="AL590" s="189"/>
      <c r="AM590" s="189"/>
      <c r="AN590" s="189"/>
      <c r="AO590" s="189"/>
      <c r="AP590" s="189"/>
      <c r="AQ590" s="194" t="s">
        <v>1354</v>
      </c>
      <c r="AR590" s="104"/>
      <c r="AS590" s="104"/>
      <c r="AT590" s="104"/>
      <c r="AU590" s="104"/>
      <c r="AV590" s="104"/>
      <c r="AW590" s="104"/>
      <c r="AX590" s="104"/>
      <c r="AY590" s="104"/>
      <c r="AZ590" s="104"/>
      <c r="BA590" s="104"/>
      <c r="BB590" s="162"/>
      <c r="BC590" s="104"/>
      <c r="BD590" s="214"/>
      <c r="BE590" s="213" t="s">
        <v>1355</v>
      </c>
      <c r="BF590" s="108" t="e">
        <f aca="false">VLOOKUP($A590,#REF!, 34, FALSE())</f>
        <v>#VALUE!</v>
      </c>
      <c r="BG590" s="418" t="e">
        <f aca="false">VLOOKUP($A590,#REF!, 22, FALSE())</f>
        <v>#VALUE!</v>
      </c>
      <c r="BH590" s="109"/>
    </row>
    <row r="591" s="193" customFormat="true" ht="12.75" hidden="false" customHeight="true" outlineLevel="0" collapsed="false">
      <c r="A591" s="133" t="s">
        <v>1356</v>
      </c>
      <c r="B591" s="86" t="e">
        <f aca="false">VLOOKUP($A591,#REF!, 34, FALSE())</f>
        <v>#VALUE!</v>
      </c>
      <c r="C591" s="87" t="str">
        <f aca="false">CONCATENATE("unused_",A591)</f>
        <v>unused_DDR_XM0_B6D3</v>
      </c>
      <c r="D591" s="88" t="e">
        <f aca="false">IF(LEN(VLOOKUP($A591,#REF!,8,FALSE())),LEFT(VLOOKUP($A591,#REF!,8,FALSE()),LEN(VLOOKUP($A591,#REF!,8,FALSE()))-2),"")</f>
        <v>#VALUE!</v>
      </c>
      <c r="E591" s="89" t="e">
        <f aca="false">IF(LEN(VLOOKUP($A591,#REF!,4,FALSE())),IF(INDEX(#REF!,MATCH($A591,#REF!,0),1),LEFT(VLOOKUP($A591,#REF!,4,FALSE()),LEN(VLOOKUP($A591,#REF!,4,FALSE()))-2),CONCATENATE(LEFT(VLOOKUP($A591,#REF!,4,FALSE()),LEN(VLOOKUP($A591,#REF!,4,FALSE()))-2),"*")),"")</f>
        <v>#VALUE!</v>
      </c>
      <c r="F591" s="90" t="e">
        <f aca="false">IF(LEN(VLOOKUP($A591,#REF!,5,FALSE())),IF(INDEX(#REF!,MATCH($A591,#REF!,0),2),LEFT(VLOOKUP($A591,#REF!,5,FALSE()),LEN(VLOOKUP($A591,#REF!,5,FALSE()))-2),CONCATENATE(LEFT(VLOOKUP($A591,#REF!,5,FALSE()),LEN(VLOOKUP($A591,#REF!,5,FALSE()))-2),"*")),"")</f>
        <v>#VALUE!</v>
      </c>
      <c r="G591" s="90" t="e">
        <f aca="false">IF(LEN(VLOOKUP($A591,#REF!,6,FALSE())),IF(INDEX(#REF!,MATCH($A591,#REF!,0),3),LEFT(VLOOKUP($A591,#REF!,6,FALSE()),LEN(VLOOKUP($A591,#REF!,6,FALSE()))-2),CONCATENATE(LEFT(VLOOKUP($A591,#REF!,6,FALSE()),LEN(VLOOKUP($A591,#REF!,6,FALSE()))-2),"*")),"")</f>
        <v>#VALUE!</v>
      </c>
      <c r="H591" s="91" t="e">
        <f aca="false">IF(LEN(VLOOKUP($A591,#REF!,7,FALSE())),IF(INDEX(#REF!,MATCH($A591,#REF!,0),4),LEFT(VLOOKUP($A591,#REF!,7,FALSE()),LEN(VLOOKUP($A591,#REF!,7,FALSE()))-2),CONCATENATE(LEFT(VLOOKUP($A591,#REF!,7,FALSE()),LEN(VLOOKUP($A591,#REF!,7,FALSE()))-2),"*")),"")</f>
        <v>#VALUE!</v>
      </c>
      <c r="I591" s="92" t="e">
        <f aca="false">IF(LEN(VLOOKUP($A591,#REF!,8,FALSE())),UPPER(RIGHT(VLOOKUP($A591,#REF!,8,FALSE()), 1)),"")</f>
        <v>#VALUE!</v>
      </c>
      <c r="J591" s="90" t="e">
        <f aca="false">IF(LEN(VLOOKUP($A591,#REF!,4,FALSE())),UPPER(RIGHT(VLOOKUP($A591,#REF!,4,FALSE()), 1)),"")</f>
        <v>#VALUE!</v>
      </c>
      <c r="K591" s="90" t="e">
        <f aca="false">IF(LEN(VLOOKUP($A591,#REF!,5,FALSE())),UPPER(RIGHT(VLOOKUP($A591,#REF!,5,FALSE()), 1)),"")</f>
        <v>#VALUE!</v>
      </c>
      <c r="L591" s="90" t="e">
        <f aca="false">IF(LEN(VLOOKUP($A591,#REF!,6,FALSE())),UPPER(RIGHT(VLOOKUP($A591,#REF!,6,FALSE()), 1)),"")</f>
        <v>#VALUE!</v>
      </c>
      <c r="M591" s="91" t="e">
        <f aca="false">IF(LEN(VLOOKUP($A591,#REF!,7,FALSE())),UPPER(RIGHT(VLOOKUP($A591,#REF!,7,FALSE()), 1)),"")</f>
        <v>#VALUE!</v>
      </c>
      <c r="N591" s="185"/>
      <c r="O591" s="185"/>
      <c r="P591" s="185"/>
      <c r="Q591" s="185"/>
      <c r="R591" s="185"/>
      <c r="S591" s="100" t="e">
        <f aca="false">HLOOKUP("Device Tree Pin Name",#REF!,MATCH($A591,#REF!,0),FALSE())</f>
        <v>#VALUE!</v>
      </c>
      <c r="T591" s="95" t="e">
        <f aca="false">HLOOKUP("power rail",#REF!,MATCH($A591,#REF!,0),FALSE())</f>
        <v>#VALUE!</v>
      </c>
      <c r="U591" s="96" t="e">
        <f aca="false">HLOOKUP("Wake Capable",#REF!,MATCH($A591,#REF!,0),FALSE())</f>
        <v>#VALUE!</v>
      </c>
      <c r="V591" s="96" t="e">
        <f aca="false">HLOOKUP("Strap",#REF!,MATCH($A591,#REF!,0),FALSE())</f>
        <v>#VALUE!</v>
      </c>
      <c r="W591" s="96"/>
      <c r="X591" s="96"/>
      <c r="Y591" s="96"/>
      <c r="Z591" s="95"/>
      <c r="AA591" s="95" t="e">
        <f aca="false">HLOOKUP("Pad type",#REF!,MATCH($A591,#REF!,0),FALSE())</f>
        <v>#VALUE!</v>
      </c>
      <c r="AB591" s="100"/>
      <c r="AC591" s="100" t="e">
        <f aca="false">HLOOKUP("POR Pin State",#REF!,MATCH($A591,#REF!,0),FALSE())</f>
        <v>#VALUE!</v>
      </c>
      <c r="AD591" s="186"/>
      <c r="AE591" s="187"/>
      <c r="AF591" s="187"/>
      <c r="AG591" s="187"/>
      <c r="AH591" s="188"/>
      <c r="AI591" s="188"/>
      <c r="AJ591" s="189"/>
      <c r="AK591" s="189"/>
      <c r="AL591" s="189"/>
      <c r="AM591" s="189"/>
      <c r="AN591" s="189"/>
      <c r="AO591" s="189"/>
      <c r="AP591" s="189"/>
      <c r="AQ591" s="194" t="s">
        <v>1357</v>
      </c>
      <c r="AR591" s="104"/>
      <c r="AS591" s="104"/>
      <c r="AT591" s="104"/>
      <c r="AU591" s="104"/>
      <c r="AV591" s="104"/>
      <c r="AW591" s="104"/>
      <c r="AX591" s="104"/>
      <c r="AY591" s="104"/>
      <c r="AZ591" s="104"/>
      <c r="BA591" s="104"/>
      <c r="BB591" s="162"/>
      <c r="BC591" s="104"/>
      <c r="BD591" s="214"/>
      <c r="BE591" s="213" t="s">
        <v>1358</v>
      </c>
      <c r="BF591" s="108" t="e">
        <f aca="false">VLOOKUP($A591,#REF!, 34, FALSE())</f>
        <v>#VALUE!</v>
      </c>
      <c r="BG591" s="418" t="e">
        <f aca="false">VLOOKUP($A591,#REF!, 22, FALSE())</f>
        <v>#VALUE!</v>
      </c>
      <c r="BH591" s="109"/>
    </row>
    <row r="592" s="193" customFormat="true" ht="12.75" hidden="false" customHeight="true" outlineLevel="0" collapsed="false">
      <c r="A592" s="133" t="s">
        <v>1359</v>
      </c>
      <c r="B592" s="86" t="e">
        <f aca="false">VLOOKUP($A592,#REF!, 34, FALSE())</f>
        <v>#VALUE!</v>
      </c>
      <c r="C592" s="87" t="str">
        <f aca="false">CONCATENATE("unused_",A592)</f>
        <v>unused_DDR_XM0_B6D4</v>
      </c>
      <c r="D592" s="88" t="e">
        <f aca="false">IF(LEN(VLOOKUP($A592,#REF!,8,FALSE())),LEFT(VLOOKUP($A592,#REF!,8,FALSE()),LEN(VLOOKUP($A592,#REF!,8,FALSE()))-2),"")</f>
        <v>#VALUE!</v>
      </c>
      <c r="E592" s="89" t="e">
        <f aca="false">IF(LEN(VLOOKUP($A592,#REF!,4,FALSE())),IF(INDEX(#REF!,MATCH($A592,#REF!,0),1),LEFT(VLOOKUP($A592,#REF!,4,FALSE()),LEN(VLOOKUP($A592,#REF!,4,FALSE()))-2),CONCATENATE(LEFT(VLOOKUP($A592,#REF!,4,FALSE()),LEN(VLOOKUP($A592,#REF!,4,FALSE()))-2),"*")),"")</f>
        <v>#VALUE!</v>
      </c>
      <c r="F592" s="90" t="e">
        <f aca="false">IF(LEN(VLOOKUP($A592,#REF!,5,FALSE())),IF(INDEX(#REF!,MATCH($A592,#REF!,0),2),LEFT(VLOOKUP($A592,#REF!,5,FALSE()),LEN(VLOOKUP($A592,#REF!,5,FALSE()))-2),CONCATENATE(LEFT(VLOOKUP($A592,#REF!,5,FALSE()),LEN(VLOOKUP($A592,#REF!,5,FALSE()))-2),"*")),"")</f>
        <v>#VALUE!</v>
      </c>
      <c r="G592" s="90" t="e">
        <f aca="false">IF(LEN(VLOOKUP($A592,#REF!,6,FALSE())),IF(INDEX(#REF!,MATCH($A592,#REF!,0),3),LEFT(VLOOKUP($A592,#REF!,6,FALSE()),LEN(VLOOKUP($A592,#REF!,6,FALSE()))-2),CONCATENATE(LEFT(VLOOKUP($A592,#REF!,6,FALSE()),LEN(VLOOKUP($A592,#REF!,6,FALSE()))-2),"*")),"")</f>
        <v>#VALUE!</v>
      </c>
      <c r="H592" s="91" t="e">
        <f aca="false">IF(LEN(VLOOKUP($A592,#REF!,7,FALSE())),IF(INDEX(#REF!,MATCH($A592,#REF!,0),4),LEFT(VLOOKUP($A592,#REF!,7,FALSE()),LEN(VLOOKUP($A592,#REF!,7,FALSE()))-2),CONCATENATE(LEFT(VLOOKUP($A592,#REF!,7,FALSE()),LEN(VLOOKUP($A592,#REF!,7,FALSE()))-2),"*")),"")</f>
        <v>#VALUE!</v>
      </c>
      <c r="I592" s="92" t="e">
        <f aca="false">IF(LEN(VLOOKUP($A592,#REF!,8,FALSE())),UPPER(RIGHT(VLOOKUP($A592,#REF!,8,FALSE()), 1)),"")</f>
        <v>#VALUE!</v>
      </c>
      <c r="J592" s="90" t="e">
        <f aca="false">IF(LEN(VLOOKUP($A592,#REF!,4,FALSE())),UPPER(RIGHT(VLOOKUP($A592,#REF!,4,FALSE()), 1)),"")</f>
        <v>#VALUE!</v>
      </c>
      <c r="K592" s="90" t="e">
        <f aca="false">IF(LEN(VLOOKUP($A592,#REF!,5,FALSE())),UPPER(RIGHT(VLOOKUP($A592,#REF!,5,FALSE()), 1)),"")</f>
        <v>#VALUE!</v>
      </c>
      <c r="L592" s="90" t="e">
        <f aca="false">IF(LEN(VLOOKUP($A592,#REF!,6,FALSE())),UPPER(RIGHT(VLOOKUP($A592,#REF!,6,FALSE()), 1)),"")</f>
        <v>#VALUE!</v>
      </c>
      <c r="M592" s="91" t="e">
        <f aca="false">IF(LEN(VLOOKUP($A592,#REF!,7,FALSE())),UPPER(RIGHT(VLOOKUP($A592,#REF!,7,FALSE()), 1)),"")</f>
        <v>#VALUE!</v>
      </c>
      <c r="N592" s="185"/>
      <c r="O592" s="185"/>
      <c r="P592" s="185"/>
      <c r="Q592" s="185"/>
      <c r="R592" s="185"/>
      <c r="S592" s="100" t="e">
        <f aca="false">HLOOKUP("Device Tree Pin Name",#REF!,MATCH($A592,#REF!,0),FALSE())</f>
        <v>#VALUE!</v>
      </c>
      <c r="T592" s="95" t="e">
        <f aca="false">HLOOKUP("power rail",#REF!,MATCH($A592,#REF!,0),FALSE())</f>
        <v>#VALUE!</v>
      </c>
      <c r="U592" s="96" t="e">
        <f aca="false">HLOOKUP("Wake Capable",#REF!,MATCH($A592,#REF!,0),FALSE())</f>
        <v>#VALUE!</v>
      </c>
      <c r="V592" s="96" t="e">
        <f aca="false">HLOOKUP("Strap",#REF!,MATCH($A592,#REF!,0),FALSE())</f>
        <v>#VALUE!</v>
      </c>
      <c r="W592" s="96"/>
      <c r="X592" s="96"/>
      <c r="Y592" s="96"/>
      <c r="Z592" s="95"/>
      <c r="AA592" s="95" t="e">
        <f aca="false">HLOOKUP("Pad type",#REF!,MATCH($A592,#REF!,0),FALSE())</f>
        <v>#VALUE!</v>
      </c>
      <c r="AB592" s="100"/>
      <c r="AC592" s="100" t="e">
        <f aca="false">HLOOKUP("POR Pin State",#REF!,MATCH($A592,#REF!,0),FALSE())</f>
        <v>#VALUE!</v>
      </c>
      <c r="AD592" s="186"/>
      <c r="AE592" s="187"/>
      <c r="AF592" s="187"/>
      <c r="AG592" s="187"/>
      <c r="AH592" s="188"/>
      <c r="AI592" s="188"/>
      <c r="AJ592" s="189"/>
      <c r="AK592" s="189"/>
      <c r="AL592" s="189"/>
      <c r="AM592" s="189"/>
      <c r="AN592" s="189"/>
      <c r="AO592" s="189"/>
      <c r="AP592" s="189"/>
      <c r="AQ592" s="194" t="s">
        <v>1360</v>
      </c>
      <c r="AR592" s="104"/>
      <c r="AS592" s="104"/>
      <c r="AT592" s="104"/>
      <c r="AU592" s="104"/>
      <c r="AV592" s="104"/>
      <c r="AW592" s="104"/>
      <c r="AX592" s="104"/>
      <c r="AY592" s="104"/>
      <c r="AZ592" s="104"/>
      <c r="BA592" s="104"/>
      <c r="BB592" s="162"/>
      <c r="BC592" s="104"/>
      <c r="BD592" s="214"/>
      <c r="BE592" s="213" t="s">
        <v>1361</v>
      </c>
      <c r="BF592" s="108" t="e">
        <f aca="false">VLOOKUP($A592,#REF!, 34, FALSE())</f>
        <v>#VALUE!</v>
      </c>
      <c r="BG592" s="418" t="e">
        <f aca="false">VLOOKUP($A592,#REF!, 22, FALSE())</f>
        <v>#VALUE!</v>
      </c>
      <c r="BH592" s="109"/>
    </row>
    <row r="593" s="193" customFormat="true" ht="12.75" hidden="false" customHeight="true" outlineLevel="0" collapsed="false">
      <c r="A593" s="1" t="s">
        <v>1362</v>
      </c>
      <c r="B593" s="86" t="e">
        <f aca="false">VLOOKUP($A593,#REF!, 34, FALSE())</f>
        <v>#VALUE!</v>
      </c>
      <c r="C593" s="87" t="str">
        <f aca="false">CONCATENATE("unused_",A593)</f>
        <v>unused_DDR_XM0_B6D5</v>
      </c>
      <c r="D593" s="88" t="e">
        <f aca="false">IF(LEN(VLOOKUP($A593,#REF!,8,FALSE())),LEFT(VLOOKUP($A593,#REF!,8,FALSE()),LEN(VLOOKUP($A593,#REF!,8,FALSE()))-2),"")</f>
        <v>#VALUE!</v>
      </c>
      <c r="E593" s="89" t="e">
        <f aca="false">IF(LEN(VLOOKUP($A593,#REF!,4,FALSE())),IF(INDEX(#REF!,MATCH($A593,#REF!,0),1),LEFT(VLOOKUP($A593,#REF!,4,FALSE()),LEN(VLOOKUP($A593,#REF!,4,FALSE()))-2),CONCATENATE(LEFT(VLOOKUP($A593,#REF!,4,FALSE()),LEN(VLOOKUP($A593,#REF!,4,FALSE()))-2),"*")),"")</f>
        <v>#VALUE!</v>
      </c>
      <c r="F593" s="90" t="e">
        <f aca="false">IF(LEN(VLOOKUP($A593,#REF!,5,FALSE())),IF(INDEX(#REF!,MATCH($A593,#REF!,0),2),LEFT(VLOOKUP($A593,#REF!,5,FALSE()),LEN(VLOOKUP($A593,#REF!,5,FALSE()))-2),CONCATENATE(LEFT(VLOOKUP($A593,#REF!,5,FALSE()),LEN(VLOOKUP($A593,#REF!,5,FALSE()))-2),"*")),"")</f>
        <v>#VALUE!</v>
      </c>
      <c r="G593" s="90" t="e">
        <f aca="false">IF(LEN(VLOOKUP($A593,#REF!,6,FALSE())),IF(INDEX(#REF!,MATCH($A593,#REF!,0),3),LEFT(VLOOKUP($A593,#REF!,6,FALSE()),LEN(VLOOKUP($A593,#REF!,6,FALSE()))-2),CONCATENATE(LEFT(VLOOKUP($A593,#REF!,6,FALSE()),LEN(VLOOKUP($A593,#REF!,6,FALSE()))-2),"*")),"")</f>
        <v>#VALUE!</v>
      </c>
      <c r="H593" s="91" t="e">
        <f aca="false">IF(LEN(VLOOKUP($A593,#REF!,7,FALSE())),IF(INDEX(#REF!,MATCH($A593,#REF!,0),4),LEFT(VLOOKUP($A593,#REF!,7,FALSE()),LEN(VLOOKUP($A593,#REF!,7,FALSE()))-2),CONCATENATE(LEFT(VLOOKUP($A593,#REF!,7,FALSE()),LEN(VLOOKUP($A593,#REF!,7,FALSE()))-2),"*")),"")</f>
        <v>#VALUE!</v>
      </c>
      <c r="I593" s="92" t="e">
        <f aca="false">IF(LEN(VLOOKUP($A593,#REF!,8,FALSE())),UPPER(RIGHT(VLOOKUP($A593,#REF!,8,FALSE()), 1)),"")</f>
        <v>#VALUE!</v>
      </c>
      <c r="J593" s="90" t="e">
        <f aca="false">IF(LEN(VLOOKUP($A593,#REF!,4,FALSE())),UPPER(RIGHT(VLOOKUP($A593,#REF!,4,FALSE()), 1)),"")</f>
        <v>#VALUE!</v>
      </c>
      <c r="K593" s="90" t="e">
        <f aca="false">IF(LEN(VLOOKUP($A593,#REF!,5,FALSE())),UPPER(RIGHT(VLOOKUP($A593,#REF!,5,FALSE()), 1)),"")</f>
        <v>#VALUE!</v>
      </c>
      <c r="L593" s="90" t="e">
        <f aca="false">IF(LEN(VLOOKUP($A593,#REF!,6,FALSE())),UPPER(RIGHT(VLOOKUP($A593,#REF!,6,FALSE()), 1)),"")</f>
        <v>#VALUE!</v>
      </c>
      <c r="M593" s="91" t="e">
        <f aca="false">IF(LEN(VLOOKUP($A593,#REF!,7,FALSE())),UPPER(RIGHT(VLOOKUP($A593,#REF!,7,FALSE()), 1)),"")</f>
        <v>#VALUE!</v>
      </c>
      <c r="N593" s="185"/>
      <c r="O593" s="185"/>
      <c r="P593" s="185"/>
      <c r="Q593" s="185"/>
      <c r="R593" s="185"/>
      <c r="S593" s="100" t="e">
        <f aca="false">HLOOKUP("Device Tree Pin Name",#REF!,MATCH($A593,#REF!,0),FALSE())</f>
        <v>#VALUE!</v>
      </c>
      <c r="T593" s="95" t="e">
        <f aca="false">HLOOKUP("power rail",#REF!,MATCH($A593,#REF!,0),FALSE())</f>
        <v>#VALUE!</v>
      </c>
      <c r="U593" s="96" t="e">
        <f aca="false">HLOOKUP("Wake Capable",#REF!,MATCH($A593,#REF!,0),FALSE())</f>
        <v>#VALUE!</v>
      </c>
      <c r="V593" s="96" t="e">
        <f aca="false">HLOOKUP("Strap",#REF!,MATCH($A593,#REF!,0),FALSE())</f>
        <v>#VALUE!</v>
      </c>
      <c r="W593" s="96"/>
      <c r="X593" s="96"/>
      <c r="Y593" s="96"/>
      <c r="Z593" s="95"/>
      <c r="AA593" s="95" t="e">
        <f aca="false">HLOOKUP("Pad type",#REF!,MATCH($A593,#REF!,0),FALSE())</f>
        <v>#VALUE!</v>
      </c>
      <c r="AB593" s="100"/>
      <c r="AC593" s="100" t="e">
        <f aca="false">HLOOKUP("POR Pin State",#REF!,MATCH($A593,#REF!,0),FALSE())</f>
        <v>#VALUE!</v>
      </c>
      <c r="AD593" s="186"/>
      <c r="AE593" s="187"/>
      <c r="AF593" s="187"/>
      <c r="AG593" s="187"/>
      <c r="AH593" s="188"/>
      <c r="AI593" s="188"/>
      <c r="AJ593" s="189"/>
      <c r="AK593" s="189"/>
      <c r="AL593" s="189"/>
      <c r="AM593" s="189"/>
      <c r="AN593" s="189"/>
      <c r="AO593" s="189"/>
      <c r="AP593" s="189"/>
      <c r="AQ593" s="194" t="s">
        <v>1363</v>
      </c>
      <c r="AR593" s="104"/>
      <c r="AS593" s="104"/>
      <c r="AT593" s="104"/>
      <c r="AU593" s="104"/>
      <c r="AV593" s="104"/>
      <c r="AW593" s="104"/>
      <c r="AX593" s="104"/>
      <c r="AY593" s="104"/>
      <c r="AZ593" s="104"/>
      <c r="BA593" s="104"/>
      <c r="BB593" s="162"/>
      <c r="BC593" s="104"/>
      <c r="BD593" s="214"/>
      <c r="BE593" s="213" t="s">
        <v>1364</v>
      </c>
      <c r="BF593" s="108" t="e">
        <f aca="false">VLOOKUP($A593,#REF!, 34, FALSE())</f>
        <v>#VALUE!</v>
      </c>
      <c r="BG593" s="418" t="e">
        <f aca="false">VLOOKUP($A593,#REF!, 22, FALSE())</f>
        <v>#VALUE!</v>
      </c>
      <c r="BH593" s="109"/>
    </row>
    <row r="594" s="193" customFormat="true" ht="12.75" hidden="false" customHeight="true" outlineLevel="0" collapsed="false">
      <c r="A594" s="1" t="s">
        <v>1365</v>
      </c>
      <c r="B594" s="86" t="e">
        <f aca="false">VLOOKUP($A594,#REF!, 34, FALSE())</f>
        <v>#VALUE!</v>
      </c>
      <c r="C594" s="87" t="str">
        <f aca="false">CONCATENATE("unused_",A594)</f>
        <v>unused_DDR_XM0_B6D6</v>
      </c>
      <c r="D594" s="88" t="e">
        <f aca="false">IF(LEN(VLOOKUP($A594,#REF!,8,FALSE())),LEFT(VLOOKUP($A594,#REF!,8,FALSE()),LEN(VLOOKUP($A594,#REF!,8,FALSE()))-2),"")</f>
        <v>#VALUE!</v>
      </c>
      <c r="E594" s="89" t="e">
        <f aca="false">IF(LEN(VLOOKUP($A594,#REF!,4,FALSE())),IF(INDEX(#REF!,MATCH($A594,#REF!,0),1),LEFT(VLOOKUP($A594,#REF!,4,FALSE()),LEN(VLOOKUP($A594,#REF!,4,FALSE()))-2),CONCATENATE(LEFT(VLOOKUP($A594,#REF!,4,FALSE()),LEN(VLOOKUP($A594,#REF!,4,FALSE()))-2),"*")),"")</f>
        <v>#VALUE!</v>
      </c>
      <c r="F594" s="90" t="e">
        <f aca="false">IF(LEN(VLOOKUP($A594,#REF!,5,FALSE())),IF(INDEX(#REF!,MATCH($A594,#REF!,0),2),LEFT(VLOOKUP($A594,#REF!,5,FALSE()),LEN(VLOOKUP($A594,#REF!,5,FALSE()))-2),CONCATENATE(LEFT(VLOOKUP($A594,#REF!,5,FALSE()),LEN(VLOOKUP($A594,#REF!,5,FALSE()))-2),"*")),"")</f>
        <v>#VALUE!</v>
      </c>
      <c r="G594" s="90" t="e">
        <f aca="false">IF(LEN(VLOOKUP($A594,#REF!,6,FALSE())),IF(INDEX(#REF!,MATCH($A594,#REF!,0),3),LEFT(VLOOKUP($A594,#REF!,6,FALSE()),LEN(VLOOKUP($A594,#REF!,6,FALSE()))-2),CONCATENATE(LEFT(VLOOKUP($A594,#REF!,6,FALSE()),LEN(VLOOKUP($A594,#REF!,6,FALSE()))-2),"*")),"")</f>
        <v>#VALUE!</v>
      </c>
      <c r="H594" s="91" t="e">
        <f aca="false">IF(LEN(VLOOKUP($A594,#REF!,7,FALSE())),IF(INDEX(#REF!,MATCH($A594,#REF!,0),4),LEFT(VLOOKUP($A594,#REF!,7,FALSE()),LEN(VLOOKUP($A594,#REF!,7,FALSE()))-2),CONCATENATE(LEFT(VLOOKUP($A594,#REF!,7,FALSE()),LEN(VLOOKUP($A594,#REF!,7,FALSE()))-2),"*")),"")</f>
        <v>#VALUE!</v>
      </c>
      <c r="I594" s="92" t="e">
        <f aca="false">IF(LEN(VLOOKUP($A594,#REF!,8,FALSE())),UPPER(RIGHT(VLOOKUP($A594,#REF!,8,FALSE()), 1)),"")</f>
        <v>#VALUE!</v>
      </c>
      <c r="J594" s="90" t="e">
        <f aca="false">IF(LEN(VLOOKUP($A594,#REF!,4,FALSE())),UPPER(RIGHT(VLOOKUP($A594,#REF!,4,FALSE()), 1)),"")</f>
        <v>#VALUE!</v>
      </c>
      <c r="K594" s="90" t="e">
        <f aca="false">IF(LEN(VLOOKUP($A594,#REF!,5,FALSE())),UPPER(RIGHT(VLOOKUP($A594,#REF!,5,FALSE()), 1)),"")</f>
        <v>#VALUE!</v>
      </c>
      <c r="L594" s="90" t="e">
        <f aca="false">IF(LEN(VLOOKUP($A594,#REF!,6,FALSE())),UPPER(RIGHT(VLOOKUP($A594,#REF!,6,FALSE()), 1)),"")</f>
        <v>#VALUE!</v>
      </c>
      <c r="M594" s="91" t="e">
        <f aca="false">IF(LEN(VLOOKUP($A594,#REF!,7,FALSE())),UPPER(RIGHT(VLOOKUP($A594,#REF!,7,FALSE()), 1)),"")</f>
        <v>#VALUE!</v>
      </c>
      <c r="N594" s="185"/>
      <c r="O594" s="185"/>
      <c r="P594" s="185"/>
      <c r="Q594" s="185"/>
      <c r="R594" s="185"/>
      <c r="S594" s="100" t="e">
        <f aca="false">HLOOKUP("Device Tree Pin Name",#REF!,MATCH($A594,#REF!,0),FALSE())</f>
        <v>#VALUE!</v>
      </c>
      <c r="T594" s="95" t="e">
        <f aca="false">HLOOKUP("power rail",#REF!,MATCH($A594,#REF!,0),FALSE())</f>
        <v>#VALUE!</v>
      </c>
      <c r="U594" s="96" t="e">
        <f aca="false">HLOOKUP("Wake Capable",#REF!,MATCH($A594,#REF!,0),FALSE())</f>
        <v>#VALUE!</v>
      </c>
      <c r="V594" s="96" t="e">
        <f aca="false">HLOOKUP("Strap",#REF!,MATCH($A594,#REF!,0),FALSE())</f>
        <v>#VALUE!</v>
      </c>
      <c r="W594" s="96"/>
      <c r="X594" s="96"/>
      <c r="Y594" s="96"/>
      <c r="Z594" s="95"/>
      <c r="AA594" s="95" t="e">
        <f aca="false">HLOOKUP("Pad type",#REF!,MATCH($A594,#REF!,0),FALSE())</f>
        <v>#VALUE!</v>
      </c>
      <c r="AB594" s="100"/>
      <c r="AC594" s="100" t="e">
        <f aca="false">HLOOKUP("POR Pin State",#REF!,MATCH($A594,#REF!,0),FALSE())</f>
        <v>#VALUE!</v>
      </c>
      <c r="AD594" s="186"/>
      <c r="AE594" s="187"/>
      <c r="AF594" s="187"/>
      <c r="AG594" s="187"/>
      <c r="AH594" s="188"/>
      <c r="AI594" s="188"/>
      <c r="AJ594" s="189"/>
      <c r="AK594" s="189"/>
      <c r="AL594" s="189"/>
      <c r="AM594" s="189"/>
      <c r="AN594" s="189"/>
      <c r="AO594" s="189"/>
      <c r="AP594" s="189"/>
      <c r="AQ594" s="194" t="s">
        <v>1366</v>
      </c>
      <c r="AR594" s="104"/>
      <c r="AS594" s="104"/>
      <c r="AT594" s="104"/>
      <c r="AU594" s="104"/>
      <c r="AV594" s="104"/>
      <c r="AW594" s="104"/>
      <c r="AX594" s="104"/>
      <c r="AY594" s="104"/>
      <c r="AZ594" s="104"/>
      <c r="BA594" s="104"/>
      <c r="BB594" s="162"/>
      <c r="BC594" s="104"/>
      <c r="BD594" s="214"/>
      <c r="BE594" s="213" t="s">
        <v>1367</v>
      </c>
      <c r="BF594" s="108" t="e">
        <f aca="false">VLOOKUP($A594,#REF!, 34, FALSE())</f>
        <v>#VALUE!</v>
      </c>
      <c r="BG594" s="418" t="e">
        <f aca="false">VLOOKUP($A594,#REF!, 22, FALSE())</f>
        <v>#VALUE!</v>
      </c>
      <c r="BH594" s="109"/>
    </row>
    <row r="595" s="193" customFormat="true" ht="12.75" hidden="false" customHeight="true" outlineLevel="0" collapsed="false">
      <c r="A595" s="133" t="s">
        <v>1368</v>
      </c>
      <c r="B595" s="86" t="e">
        <f aca="false">VLOOKUP($A595,#REF!, 34, FALSE())</f>
        <v>#VALUE!</v>
      </c>
      <c r="C595" s="87" t="str">
        <f aca="false">CONCATENATE("unused_",A595)</f>
        <v>unused_DDR_XM0_B6D7</v>
      </c>
      <c r="D595" s="88" t="e">
        <f aca="false">IF(LEN(VLOOKUP($A595,#REF!,8,FALSE())),LEFT(VLOOKUP($A595,#REF!,8,FALSE()),LEN(VLOOKUP($A595,#REF!,8,FALSE()))-2),"")</f>
        <v>#VALUE!</v>
      </c>
      <c r="E595" s="89" t="e">
        <f aca="false">IF(LEN(VLOOKUP($A595,#REF!,4,FALSE())),IF(INDEX(#REF!,MATCH($A595,#REF!,0),1),LEFT(VLOOKUP($A595,#REF!,4,FALSE()),LEN(VLOOKUP($A595,#REF!,4,FALSE()))-2),CONCATENATE(LEFT(VLOOKUP($A595,#REF!,4,FALSE()),LEN(VLOOKUP($A595,#REF!,4,FALSE()))-2),"*")),"")</f>
        <v>#VALUE!</v>
      </c>
      <c r="F595" s="90" t="e">
        <f aca="false">IF(LEN(VLOOKUP($A595,#REF!,5,FALSE())),IF(INDEX(#REF!,MATCH($A595,#REF!,0),2),LEFT(VLOOKUP($A595,#REF!,5,FALSE()),LEN(VLOOKUP($A595,#REF!,5,FALSE()))-2),CONCATENATE(LEFT(VLOOKUP($A595,#REF!,5,FALSE()),LEN(VLOOKUP($A595,#REF!,5,FALSE()))-2),"*")),"")</f>
        <v>#VALUE!</v>
      </c>
      <c r="G595" s="90" t="e">
        <f aca="false">IF(LEN(VLOOKUP($A595,#REF!,6,FALSE())),IF(INDEX(#REF!,MATCH($A595,#REF!,0),3),LEFT(VLOOKUP($A595,#REF!,6,FALSE()),LEN(VLOOKUP($A595,#REF!,6,FALSE()))-2),CONCATENATE(LEFT(VLOOKUP($A595,#REF!,6,FALSE()),LEN(VLOOKUP($A595,#REF!,6,FALSE()))-2),"*")),"")</f>
        <v>#VALUE!</v>
      </c>
      <c r="H595" s="91" t="e">
        <f aca="false">IF(LEN(VLOOKUP($A595,#REF!,7,FALSE())),IF(INDEX(#REF!,MATCH($A595,#REF!,0),4),LEFT(VLOOKUP($A595,#REF!,7,FALSE()),LEN(VLOOKUP($A595,#REF!,7,FALSE()))-2),CONCATENATE(LEFT(VLOOKUP($A595,#REF!,7,FALSE()),LEN(VLOOKUP($A595,#REF!,7,FALSE()))-2),"*")),"")</f>
        <v>#VALUE!</v>
      </c>
      <c r="I595" s="92" t="e">
        <f aca="false">IF(LEN(VLOOKUP($A595,#REF!,8,FALSE())),UPPER(RIGHT(VLOOKUP($A595,#REF!,8,FALSE()), 1)),"")</f>
        <v>#VALUE!</v>
      </c>
      <c r="J595" s="90" t="e">
        <f aca="false">IF(LEN(VLOOKUP($A595,#REF!,4,FALSE())),UPPER(RIGHT(VLOOKUP($A595,#REF!,4,FALSE()), 1)),"")</f>
        <v>#VALUE!</v>
      </c>
      <c r="K595" s="90" t="e">
        <f aca="false">IF(LEN(VLOOKUP($A595,#REF!,5,FALSE())),UPPER(RIGHT(VLOOKUP($A595,#REF!,5,FALSE()), 1)),"")</f>
        <v>#VALUE!</v>
      </c>
      <c r="L595" s="90" t="e">
        <f aca="false">IF(LEN(VLOOKUP($A595,#REF!,6,FALSE())),UPPER(RIGHT(VLOOKUP($A595,#REF!,6,FALSE()), 1)),"")</f>
        <v>#VALUE!</v>
      </c>
      <c r="M595" s="91" t="e">
        <f aca="false">IF(LEN(VLOOKUP($A595,#REF!,7,FALSE())),UPPER(RIGHT(VLOOKUP($A595,#REF!,7,FALSE()), 1)),"")</f>
        <v>#VALUE!</v>
      </c>
      <c r="N595" s="185"/>
      <c r="O595" s="185"/>
      <c r="P595" s="185"/>
      <c r="Q595" s="185"/>
      <c r="R595" s="185"/>
      <c r="S595" s="100" t="e">
        <f aca="false">HLOOKUP("Device Tree Pin Name",#REF!,MATCH($A595,#REF!,0),FALSE())</f>
        <v>#VALUE!</v>
      </c>
      <c r="T595" s="95" t="e">
        <f aca="false">HLOOKUP("power rail",#REF!,MATCH($A595,#REF!,0),FALSE())</f>
        <v>#VALUE!</v>
      </c>
      <c r="U595" s="96" t="e">
        <f aca="false">HLOOKUP("Wake Capable",#REF!,MATCH($A595,#REF!,0),FALSE())</f>
        <v>#VALUE!</v>
      </c>
      <c r="V595" s="96" t="e">
        <f aca="false">HLOOKUP("Strap",#REF!,MATCH($A595,#REF!,0),FALSE())</f>
        <v>#VALUE!</v>
      </c>
      <c r="W595" s="96"/>
      <c r="X595" s="96"/>
      <c r="Y595" s="96"/>
      <c r="Z595" s="95"/>
      <c r="AA595" s="95" t="e">
        <f aca="false">HLOOKUP("Pad type",#REF!,MATCH($A595,#REF!,0),FALSE())</f>
        <v>#VALUE!</v>
      </c>
      <c r="AB595" s="100"/>
      <c r="AC595" s="100" t="e">
        <f aca="false">HLOOKUP("POR Pin State",#REF!,MATCH($A595,#REF!,0),FALSE())</f>
        <v>#VALUE!</v>
      </c>
      <c r="AD595" s="186"/>
      <c r="AE595" s="187"/>
      <c r="AF595" s="187"/>
      <c r="AG595" s="187"/>
      <c r="AH595" s="188"/>
      <c r="AI595" s="188"/>
      <c r="AJ595" s="189"/>
      <c r="AK595" s="189"/>
      <c r="AL595" s="189"/>
      <c r="AM595" s="189"/>
      <c r="AN595" s="189"/>
      <c r="AO595" s="189"/>
      <c r="AP595" s="189"/>
      <c r="AQ595" s="194" t="s">
        <v>1369</v>
      </c>
      <c r="AR595" s="104"/>
      <c r="AS595" s="104"/>
      <c r="AT595" s="104"/>
      <c r="AU595" s="104"/>
      <c r="AV595" s="104"/>
      <c r="AW595" s="104"/>
      <c r="AX595" s="104"/>
      <c r="AY595" s="104"/>
      <c r="AZ595" s="104"/>
      <c r="BA595" s="104"/>
      <c r="BB595" s="162"/>
      <c r="BC595" s="104"/>
      <c r="BD595" s="214"/>
      <c r="BE595" s="213" t="s">
        <v>1370</v>
      </c>
      <c r="BF595" s="108" t="e">
        <f aca="false">VLOOKUP($A595,#REF!, 34, FALSE())</f>
        <v>#VALUE!</v>
      </c>
      <c r="BG595" s="418" t="e">
        <f aca="false">VLOOKUP($A595,#REF!, 22, FALSE())</f>
        <v>#VALUE!</v>
      </c>
      <c r="BH595" s="109"/>
    </row>
    <row r="596" s="193" customFormat="true" ht="12.75" hidden="false" customHeight="true" outlineLevel="0" collapsed="false">
      <c r="A596" s="133" t="s">
        <v>1371</v>
      </c>
      <c r="B596" s="86" t="e">
        <f aca="false">VLOOKUP($A596,#REF!, 34, FALSE())</f>
        <v>#VALUE!</v>
      </c>
      <c r="C596" s="87" t="str">
        <f aca="false">CONCATENATE("unused_",A596)</f>
        <v>unused_DDR_XM0_B6DMI</v>
      </c>
      <c r="D596" s="88" t="e">
        <f aca="false">IF(LEN(VLOOKUP($A596,#REF!,8,FALSE())),LEFT(VLOOKUP($A596,#REF!,8,FALSE()),LEN(VLOOKUP($A596,#REF!,8,FALSE()))-2),"")</f>
        <v>#VALUE!</v>
      </c>
      <c r="E596" s="89" t="e">
        <f aca="false">IF(LEN(VLOOKUP($A596,#REF!,4,FALSE())),IF(INDEX(#REF!,MATCH($A596,#REF!,0),1),LEFT(VLOOKUP($A596,#REF!,4,FALSE()),LEN(VLOOKUP($A596,#REF!,4,FALSE()))-2),CONCATENATE(LEFT(VLOOKUP($A596,#REF!,4,FALSE()),LEN(VLOOKUP($A596,#REF!,4,FALSE()))-2),"*")),"")</f>
        <v>#VALUE!</v>
      </c>
      <c r="F596" s="90" t="e">
        <f aca="false">IF(LEN(VLOOKUP($A596,#REF!,5,FALSE())),IF(INDEX(#REF!,MATCH($A596,#REF!,0),2),LEFT(VLOOKUP($A596,#REF!,5,FALSE()),LEN(VLOOKUP($A596,#REF!,5,FALSE()))-2),CONCATENATE(LEFT(VLOOKUP($A596,#REF!,5,FALSE()),LEN(VLOOKUP($A596,#REF!,5,FALSE()))-2),"*")),"")</f>
        <v>#VALUE!</v>
      </c>
      <c r="G596" s="90" t="e">
        <f aca="false">IF(LEN(VLOOKUP($A596,#REF!,6,FALSE())),IF(INDEX(#REF!,MATCH($A596,#REF!,0),3),LEFT(VLOOKUP($A596,#REF!,6,FALSE()),LEN(VLOOKUP($A596,#REF!,6,FALSE()))-2),CONCATENATE(LEFT(VLOOKUP($A596,#REF!,6,FALSE()),LEN(VLOOKUP($A596,#REF!,6,FALSE()))-2),"*")),"")</f>
        <v>#VALUE!</v>
      </c>
      <c r="H596" s="91" t="e">
        <f aca="false">IF(LEN(VLOOKUP($A596,#REF!,7,FALSE())),IF(INDEX(#REF!,MATCH($A596,#REF!,0),4),LEFT(VLOOKUP($A596,#REF!,7,FALSE()),LEN(VLOOKUP($A596,#REF!,7,FALSE()))-2),CONCATENATE(LEFT(VLOOKUP($A596,#REF!,7,FALSE()),LEN(VLOOKUP($A596,#REF!,7,FALSE()))-2),"*")),"")</f>
        <v>#VALUE!</v>
      </c>
      <c r="I596" s="92" t="e">
        <f aca="false">IF(LEN(VLOOKUP($A596,#REF!,8,FALSE())),UPPER(RIGHT(VLOOKUP($A596,#REF!,8,FALSE()), 1)),"")</f>
        <v>#VALUE!</v>
      </c>
      <c r="J596" s="90" t="e">
        <f aca="false">IF(LEN(VLOOKUP($A596,#REF!,4,FALSE())),UPPER(RIGHT(VLOOKUP($A596,#REF!,4,FALSE()), 1)),"")</f>
        <v>#VALUE!</v>
      </c>
      <c r="K596" s="90" t="e">
        <f aca="false">IF(LEN(VLOOKUP($A596,#REF!,5,FALSE())),UPPER(RIGHT(VLOOKUP($A596,#REF!,5,FALSE()), 1)),"")</f>
        <v>#VALUE!</v>
      </c>
      <c r="L596" s="90" t="e">
        <f aca="false">IF(LEN(VLOOKUP($A596,#REF!,6,FALSE())),UPPER(RIGHT(VLOOKUP($A596,#REF!,6,FALSE()), 1)),"")</f>
        <v>#VALUE!</v>
      </c>
      <c r="M596" s="91" t="e">
        <f aca="false">IF(LEN(VLOOKUP($A596,#REF!,7,FALSE())),UPPER(RIGHT(VLOOKUP($A596,#REF!,7,FALSE()), 1)),"")</f>
        <v>#VALUE!</v>
      </c>
      <c r="N596" s="185"/>
      <c r="O596" s="185"/>
      <c r="P596" s="185"/>
      <c r="Q596" s="185"/>
      <c r="R596" s="185"/>
      <c r="S596" s="100" t="e">
        <f aca="false">HLOOKUP("Device Tree Pin Name",#REF!,MATCH($A596,#REF!,0),FALSE())</f>
        <v>#VALUE!</v>
      </c>
      <c r="T596" s="95" t="e">
        <f aca="false">HLOOKUP("power rail",#REF!,MATCH($A596,#REF!,0),FALSE())</f>
        <v>#VALUE!</v>
      </c>
      <c r="U596" s="96" t="e">
        <f aca="false">HLOOKUP("Wake Capable",#REF!,MATCH($A596,#REF!,0),FALSE())</f>
        <v>#VALUE!</v>
      </c>
      <c r="V596" s="96" t="e">
        <f aca="false">HLOOKUP("Strap",#REF!,MATCH($A596,#REF!,0),FALSE())</f>
        <v>#VALUE!</v>
      </c>
      <c r="W596" s="96"/>
      <c r="X596" s="96"/>
      <c r="Y596" s="96"/>
      <c r="Z596" s="95"/>
      <c r="AA596" s="95" t="e">
        <f aca="false">HLOOKUP("Pad type",#REF!,MATCH($A596,#REF!,0),FALSE())</f>
        <v>#VALUE!</v>
      </c>
      <c r="AB596" s="100"/>
      <c r="AC596" s="100" t="e">
        <f aca="false">HLOOKUP("POR Pin State",#REF!,MATCH($A596,#REF!,0),FALSE())</f>
        <v>#VALUE!</v>
      </c>
      <c r="AD596" s="186"/>
      <c r="AE596" s="187"/>
      <c r="AF596" s="187"/>
      <c r="AG596" s="187"/>
      <c r="AH596" s="188"/>
      <c r="AI596" s="188"/>
      <c r="AJ596" s="189"/>
      <c r="AK596" s="189"/>
      <c r="AL596" s="189"/>
      <c r="AM596" s="189"/>
      <c r="AN596" s="189"/>
      <c r="AO596" s="189"/>
      <c r="AP596" s="189"/>
      <c r="AQ596" s="194" t="s">
        <v>1371</v>
      </c>
      <c r="AR596" s="104"/>
      <c r="AS596" s="104"/>
      <c r="AT596" s="104"/>
      <c r="AU596" s="104"/>
      <c r="AV596" s="104"/>
      <c r="AW596" s="104"/>
      <c r="AX596" s="104"/>
      <c r="AY596" s="104"/>
      <c r="AZ596" s="104"/>
      <c r="BA596" s="104"/>
      <c r="BB596" s="162"/>
      <c r="BC596" s="104"/>
      <c r="BD596" s="214"/>
      <c r="BE596" s="213" t="s">
        <v>1372</v>
      </c>
      <c r="BF596" s="108" t="e">
        <f aca="false">VLOOKUP($A596,#REF!, 34, FALSE())</f>
        <v>#VALUE!</v>
      </c>
      <c r="BG596" s="418" t="e">
        <f aca="false">VLOOKUP($A596,#REF!, 22, FALSE())</f>
        <v>#VALUE!</v>
      </c>
      <c r="BH596" s="109"/>
    </row>
    <row r="597" s="193" customFormat="true" ht="12.75" hidden="false" customHeight="true" outlineLevel="0" collapsed="false">
      <c r="A597" s="133" t="s">
        <v>1373</v>
      </c>
      <c r="B597" s="86" t="e">
        <f aca="false">VLOOKUP($A597,#REF!, 34, FALSE())</f>
        <v>#VALUE!</v>
      </c>
      <c r="C597" s="87" t="str">
        <f aca="false">CONCATENATE("unused_",A597)</f>
        <v>unused_DDR_XM0_B6WCK_P</v>
      </c>
      <c r="D597" s="88" t="e">
        <f aca="false">IF(LEN(VLOOKUP($A597,#REF!,8,FALSE())),LEFT(VLOOKUP($A597,#REF!,8,FALSE()),LEN(VLOOKUP($A597,#REF!,8,FALSE()))-2),"")</f>
        <v>#VALUE!</v>
      </c>
      <c r="E597" s="89" t="e">
        <f aca="false">IF(LEN(VLOOKUP($A597,#REF!,4,FALSE())),IF(INDEX(#REF!,MATCH($A597,#REF!,0),1),LEFT(VLOOKUP($A597,#REF!,4,FALSE()),LEN(VLOOKUP($A597,#REF!,4,FALSE()))-2),CONCATENATE(LEFT(VLOOKUP($A597,#REF!,4,FALSE()),LEN(VLOOKUP($A597,#REF!,4,FALSE()))-2),"*")),"")</f>
        <v>#VALUE!</v>
      </c>
      <c r="F597" s="90" t="e">
        <f aca="false">IF(LEN(VLOOKUP($A597,#REF!,5,FALSE())),IF(INDEX(#REF!,MATCH($A597,#REF!,0),2),LEFT(VLOOKUP($A597,#REF!,5,FALSE()),LEN(VLOOKUP($A597,#REF!,5,FALSE()))-2),CONCATENATE(LEFT(VLOOKUP($A597,#REF!,5,FALSE()),LEN(VLOOKUP($A597,#REF!,5,FALSE()))-2),"*")),"")</f>
        <v>#VALUE!</v>
      </c>
      <c r="G597" s="90" t="e">
        <f aca="false">IF(LEN(VLOOKUP($A597,#REF!,6,FALSE())),IF(INDEX(#REF!,MATCH($A597,#REF!,0),3),LEFT(VLOOKUP($A597,#REF!,6,FALSE()),LEN(VLOOKUP($A597,#REF!,6,FALSE()))-2),CONCATENATE(LEFT(VLOOKUP($A597,#REF!,6,FALSE()),LEN(VLOOKUP($A597,#REF!,6,FALSE()))-2),"*")),"")</f>
        <v>#VALUE!</v>
      </c>
      <c r="H597" s="91" t="e">
        <f aca="false">IF(LEN(VLOOKUP($A597,#REF!,7,FALSE())),IF(INDEX(#REF!,MATCH($A597,#REF!,0),4),LEFT(VLOOKUP($A597,#REF!,7,FALSE()),LEN(VLOOKUP($A597,#REF!,7,FALSE()))-2),CONCATENATE(LEFT(VLOOKUP($A597,#REF!,7,FALSE()),LEN(VLOOKUP($A597,#REF!,7,FALSE()))-2),"*")),"")</f>
        <v>#VALUE!</v>
      </c>
      <c r="I597" s="92" t="e">
        <f aca="false">IF(LEN(VLOOKUP($A597,#REF!,8,FALSE())),UPPER(RIGHT(VLOOKUP($A597,#REF!,8,FALSE()), 1)),"")</f>
        <v>#VALUE!</v>
      </c>
      <c r="J597" s="90" t="e">
        <f aca="false">IF(LEN(VLOOKUP($A597,#REF!,4,FALSE())),UPPER(RIGHT(VLOOKUP($A597,#REF!,4,FALSE()), 1)),"")</f>
        <v>#VALUE!</v>
      </c>
      <c r="K597" s="90" t="e">
        <f aca="false">IF(LEN(VLOOKUP($A597,#REF!,5,FALSE())),UPPER(RIGHT(VLOOKUP($A597,#REF!,5,FALSE()), 1)),"")</f>
        <v>#VALUE!</v>
      </c>
      <c r="L597" s="90" t="e">
        <f aca="false">IF(LEN(VLOOKUP($A597,#REF!,6,FALSE())),UPPER(RIGHT(VLOOKUP($A597,#REF!,6,FALSE()), 1)),"")</f>
        <v>#VALUE!</v>
      </c>
      <c r="M597" s="91" t="e">
        <f aca="false">IF(LEN(VLOOKUP($A597,#REF!,7,FALSE())),UPPER(RIGHT(VLOOKUP($A597,#REF!,7,FALSE()), 1)),"")</f>
        <v>#VALUE!</v>
      </c>
      <c r="N597" s="185"/>
      <c r="O597" s="185"/>
      <c r="P597" s="185"/>
      <c r="Q597" s="185"/>
      <c r="R597" s="185"/>
      <c r="S597" s="100" t="e">
        <f aca="false">HLOOKUP("Device Tree Pin Name",#REF!,MATCH($A597,#REF!,0),FALSE())</f>
        <v>#VALUE!</v>
      </c>
      <c r="T597" s="95" t="e">
        <f aca="false">HLOOKUP("power rail",#REF!,MATCH($A597,#REF!,0),FALSE())</f>
        <v>#VALUE!</v>
      </c>
      <c r="U597" s="96" t="e">
        <f aca="false">HLOOKUP("Wake Capable",#REF!,MATCH($A597,#REF!,0),FALSE())</f>
        <v>#VALUE!</v>
      </c>
      <c r="V597" s="96" t="e">
        <f aca="false">HLOOKUP("Strap",#REF!,MATCH($A597,#REF!,0),FALSE())</f>
        <v>#VALUE!</v>
      </c>
      <c r="W597" s="96"/>
      <c r="X597" s="96"/>
      <c r="Y597" s="96"/>
      <c r="Z597" s="95"/>
      <c r="AA597" s="95" t="e">
        <f aca="false">HLOOKUP("Pad type",#REF!,MATCH($A597,#REF!,0),FALSE())</f>
        <v>#VALUE!</v>
      </c>
      <c r="AB597" s="100"/>
      <c r="AC597" s="100" t="e">
        <f aca="false">HLOOKUP("POR Pin State",#REF!,MATCH($A597,#REF!,0),FALSE())</f>
        <v>#VALUE!</v>
      </c>
      <c r="AD597" s="186"/>
      <c r="AE597" s="187"/>
      <c r="AF597" s="187"/>
      <c r="AG597" s="187"/>
      <c r="AH597" s="188"/>
      <c r="AI597" s="188"/>
      <c r="AJ597" s="189"/>
      <c r="AK597" s="189"/>
      <c r="AL597" s="189"/>
      <c r="AM597" s="189"/>
      <c r="AN597" s="189"/>
      <c r="AO597" s="189"/>
      <c r="AP597" s="189"/>
      <c r="AQ597" s="194" t="s">
        <v>1373</v>
      </c>
      <c r="AR597" s="104"/>
      <c r="AS597" s="104"/>
      <c r="AT597" s="104"/>
      <c r="AU597" s="104"/>
      <c r="AV597" s="104"/>
      <c r="AW597" s="104"/>
      <c r="AX597" s="104"/>
      <c r="AY597" s="104"/>
      <c r="AZ597" s="104"/>
      <c r="BA597" s="104"/>
      <c r="BB597" s="162"/>
      <c r="BC597" s="104"/>
      <c r="BD597" s="214"/>
      <c r="BE597" s="213" t="s">
        <v>1374</v>
      </c>
      <c r="BF597" s="108" t="e">
        <f aca="false">VLOOKUP($A597,#REF!, 34, FALSE())</f>
        <v>#VALUE!</v>
      </c>
      <c r="BG597" s="418" t="e">
        <f aca="false">VLOOKUP($A597,#REF!, 22, FALSE())</f>
        <v>#VALUE!</v>
      </c>
      <c r="BH597" s="109"/>
    </row>
    <row r="598" s="193" customFormat="true" ht="12.75" hidden="false" customHeight="true" outlineLevel="0" collapsed="false">
      <c r="A598" s="133" t="s">
        <v>1375</v>
      </c>
      <c r="B598" s="86" t="e">
        <f aca="false">VLOOKUP($A598,#REF!, 34, FALSE())</f>
        <v>#VALUE!</v>
      </c>
      <c r="C598" s="87" t="str">
        <f aca="false">CONCATENATE("unused_",A598)</f>
        <v>unused_DDR_XM0_B6WCK_N</v>
      </c>
      <c r="D598" s="88" t="e">
        <f aca="false">IF(LEN(VLOOKUP($A598,#REF!,8,FALSE())),LEFT(VLOOKUP($A598,#REF!,8,FALSE()),LEN(VLOOKUP($A598,#REF!,8,FALSE()))-2),"")</f>
        <v>#VALUE!</v>
      </c>
      <c r="E598" s="89" t="e">
        <f aca="false">IF(LEN(VLOOKUP($A598,#REF!,4,FALSE())),IF(INDEX(#REF!,MATCH($A598,#REF!,0),1),LEFT(VLOOKUP($A598,#REF!,4,FALSE()),LEN(VLOOKUP($A598,#REF!,4,FALSE()))-2),CONCATENATE(LEFT(VLOOKUP($A598,#REF!,4,FALSE()),LEN(VLOOKUP($A598,#REF!,4,FALSE()))-2),"*")),"")</f>
        <v>#VALUE!</v>
      </c>
      <c r="F598" s="90" t="e">
        <f aca="false">IF(LEN(VLOOKUP($A598,#REF!,5,FALSE())),IF(INDEX(#REF!,MATCH($A598,#REF!,0),2),LEFT(VLOOKUP($A598,#REF!,5,FALSE()),LEN(VLOOKUP($A598,#REF!,5,FALSE()))-2),CONCATENATE(LEFT(VLOOKUP($A598,#REF!,5,FALSE()),LEN(VLOOKUP($A598,#REF!,5,FALSE()))-2),"*")),"")</f>
        <v>#VALUE!</v>
      </c>
      <c r="G598" s="90" t="e">
        <f aca="false">IF(LEN(VLOOKUP($A598,#REF!,6,FALSE())),IF(INDEX(#REF!,MATCH($A598,#REF!,0),3),LEFT(VLOOKUP($A598,#REF!,6,FALSE()),LEN(VLOOKUP($A598,#REF!,6,FALSE()))-2),CONCATENATE(LEFT(VLOOKUP($A598,#REF!,6,FALSE()),LEN(VLOOKUP($A598,#REF!,6,FALSE()))-2),"*")),"")</f>
        <v>#VALUE!</v>
      </c>
      <c r="H598" s="91" t="e">
        <f aca="false">IF(LEN(VLOOKUP($A598,#REF!,7,FALSE())),IF(INDEX(#REF!,MATCH($A598,#REF!,0),4),LEFT(VLOOKUP($A598,#REF!,7,FALSE()),LEN(VLOOKUP($A598,#REF!,7,FALSE()))-2),CONCATENATE(LEFT(VLOOKUP($A598,#REF!,7,FALSE()),LEN(VLOOKUP($A598,#REF!,7,FALSE()))-2),"*")),"")</f>
        <v>#VALUE!</v>
      </c>
      <c r="I598" s="92" t="e">
        <f aca="false">IF(LEN(VLOOKUP($A598,#REF!,8,FALSE())),UPPER(RIGHT(VLOOKUP($A598,#REF!,8,FALSE()), 1)),"")</f>
        <v>#VALUE!</v>
      </c>
      <c r="J598" s="90" t="e">
        <f aca="false">IF(LEN(VLOOKUP($A598,#REF!,4,FALSE())),UPPER(RIGHT(VLOOKUP($A598,#REF!,4,FALSE()), 1)),"")</f>
        <v>#VALUE!</v>
      </c>
      <c r="K598" s="90" t="e">
        <f aca="false">IF(LEN(VLOOKUP($A598,#REF!,5,FALSE())),UPPER(RIGHT(VLOOKUP($A598,#REF!,5,FALSE()), 1)),"")</f>
        <v>#VALUE!</v>
      </c>
      <c r="L598" s="90" t="e">
        <f aca="false">IF(LEN(VLOOKUP($A598,#REF!,6,FALSE())),UPPER(RIGHT(VLOOKUP($A598,#REF!,6,FALSE()), 1)),"")</f>
        <v>#VALUE!</v>
      </c>
      <c r="M598" s="91" t="e">
        <f aca="false">IF(LEN(VLOOKUP($A598,#REF!,7,FALSE())),UPPER(RIGHT(VLOOKUP($A598,#REF!,7,FALSE()), 1)),"")</f>
        <v>#VALUE!</v>
      </c>
      <c r="N598" s="185"/>
      <c r="O598" s="185"/>
      <c r="P598" s="185"/>
      <c r="Q598" s="185"/>
      <c r="R598" s="185"/>
      <c r="S598" s="100" t="e">
        <f aca="false">HLOOKUP("Device Tree Pin Name",#REF!,MATCH($A598,#REF!,0),FALSE())</f>
        <v>#VALUE!</v>
      </c>
      <c r="T598" s="95" t="e">
        <f aca="false">HLOOKUP("power rail",#REF!,MATCH($A598,#REF!,0),FALSE())</f>
        <v>#VALUE!</v>
      </c>
      <c r="U598" s="96" t="e">
        <f aca="false">HLOOKUP("Wake Capable",#REF!,MATCH($A598,#REF!,0),FALSE())</f>
        <v>#VALUE!</v>
      </c>
      <c r="V598" s="96" t="e">
        <f aca="false">HLOOKUP("Strap",#REF!,MATCH($A598,#REF!,0),FALSE())</f>
        <v>#VALUE!</v>
      </c>
      <c r="W598" s="96"/>
      <c r="X598" s="96"/>
      <c r="Y598" s="96"/>
      <c r="Z598" s="95"/>
      <c r="AA598" s="95" t="e">
        <f aca="false">HLOOKUP("Pad type",#REF!,MATCH($A598,#REF!,0),FALSE())</f>
        <v>#VALUE!</v>
      </c>
      <c r="AB598" s="100"/>
      <c r="AC598" s="100" t="e">
        <f aca="false">HLOOKUP("POR Pin State",#REF!,MATCH($A598,#REF!,0),FALSE())</f>
        <v>#VALUE!</v>
      </c>
      <c r="AD598" s="186"/>
      <c r="AE598" s="187"/>
      <c r="AF598" s="187"/>
      <c r="AG598" s="187"/>
      <c r="AH598" s="188"/>
      <c r="AI598" s="188"/>
      <c r="AJ598" s="189"/>
      <c r="AK598" s="189"/>
      <c r="AL598" s="189"/>
      <c r="AM598" s="189"/>
      <c r="AN598" s="189"/>
      <c r="AO598" s="189"/>
      <c r="AP598" s="189"/>
      <c r="AQ598" s="194" t="s">
        <v>1375</v>
      </c>
      <c r="AR598" s="104"/>
      <c r="AS598" s="104"/>
      <c r="AT598" s="104"/>
      <c r="AU598" s="104"/>
      <c r="AV598" s="104"/>
      <c r="AW598" s="104"/>
      <c r="AX598" s="104"/>
      <c r="AY598" s="104"/>
      <c r="AZ598" s="104"/>
      <c r="BA598" s="104"/>
      <c r="BB598" s="162"/>
      <c r="BC598" s="104"/>
      <c r="BD598" s="214"/>
      <c r="BE598" s="213" t="s">
        <v>1376</v>
      </c>
      <c r="BF598" s="108" t="e">
        <f aca="false">VLOOKUP($A598,#REF!, 34, FALSE())</f>
        <v>#VALUE!</v>
      </c>
      <c r="BG598" s="418" t="e">
        <f aca="false">VLOOKUP($A598,#REF!, 22, FALSE())</f>
        <v>#VALUE!</v>
      </c>
      <c r="BH598" s="109"/>
    </row>
    <row r="599" s="193" customFormat="true" ht="12.75" hidden="false" customHeight="true" outlineLevel="0" collapsed="false">
      <c r="A599" s="133" t="s">
        <v>1377</v>
      </c>
      <c r="B599" s="86" t="e">
        <f aca="false">VLOOKUP($A599,#REF!, 34, FALSE())</f>
        <v>#VALUE!</v>
      </c>
      <c r="C599" s="87" t="str">
        <f aca="false">CONCATENATE("unused_",A599)</f>
        <v>unused_DDR_XM0_B6RDQS_P</v>
      </c>
      <c r="D599" s="88" t="e">
        <f aca="false">IF(LEN(VLOOKUP($A599,#REF!,8,FALSE())),LEFT(VLOOKUP($A599,#REF!,8,FALSE()),LEN(VLOOKUP($A599,#REF!,8,FALSE()))-2),"")</f>
        <v>#VALUE!</v>
      </c>
      <c r="E599" s="89" t="e">
        <f aca="false">IF(LEN(VLOOKUP($A599,#REF!,4,FALSE())),IF(INDEX(#REF!,MATCH($A599,#REF!,0),1),LEFT(VLOOKUP($A599,#REF!,4,FALSE()),LEN(VLOOKUP($A599,#REF!,4,FALSE()))-2),CONCATENATE(LEFT(VLOOKUP($A599,#REF!,4,FALSE()),LEN(VLOOKUP($A599,#REF!,4,FALSE()))-2),"*")),"")</f>
        <v>#VALUE!</v>
      </c>
      <c r="F599" s="90" t="e">
        <f aca="false">IF(LEN(VLOOKUP($A599,#REF!,5,FALSE())),IF(INDEX(#REF!,MATCH($A599,#REF!,0),2),LEFT(VLOOKUP($A599,#REF!,5,FALSE()),LEN(VLOOKUP($A599,#REF!,5,FALSE()))-2),CONCATENATE(LEFT(VLOOKUP($A599,#REF!,5,FALSE()),LEN(VLOOKUP($A599,#REF!,5,FALSE()))-2),"*")),"")</f>
        <v>#VALUE!</v>
      </c>
      <c r="G599" s="90" t="e">
        <f aca="false">IF(LEN(VLOOKUP($A599,#REF!,6,FALSE())),IF(INDEX(#REF!,MATCH($A599,#REF!,0),3),LEFT(VLOOKUP($A599,#REF!,6,FALSE()),LEN(VLOOKUP($A599,#REF!,6,FALSE()))-2),CONCATENATE(LEFT(VLOOKUP($A599,#REF!,6,FALSE()),LEN(VLOOKUP($A599,#REF!,6,FALSE()))-2),"*")),"")</f>
        <v>#VALUE!</v>
      </c>
      <c r="H599" s="91" t="e">
        <f aca="false">IF(LEN(VLOOKUP($A599,#REF!,7,FALSE())),IF(INDEX(#REF!,MATCH($A599,#REF!,0),4),LEFT(VLOOKUP($A599,#REF!,7,FALSE()),LEN(VLOOKUP($A599,#REF!,7,FALSE()))-2),CONCATENATE(LEFT(VLOOKUP($A599,#REF!,7,FALSE()),LEN(VLOOKUP($A599,#REF!,7,FALSE()))-2),"*")),"")</f>
        <v>#VALUE!</v>
      </c>
      <c r="I599" s="92" t="e">
        <f aca="false">IF(LEN(VLOOKUP($A599,#REF!,8,FALSE())),UPPER(RIGHT(VLOOKUP($A599,#REF!,8,FALSE()), 1)),"")</f>
        <v>#VALUE!</v>
      </c>
      <c r="J599" s="90" t="e">
        <f aca="false">IF(LEN(VLOOKUP($A599,#REF!,4,FALSE())),UPPER(RIGHT(VLOOKUP($A599,#REF!,4,FALSE()), 1)),"")</f>
        <v>#VALUE!</v>
      </c>
      <c r="K599" s="90" t="e">
        <f aca="false">IF(LEN(VLOOKUP($A599,#REF!,5,FALSE())),UPPER(RIGHT(VLOOKUP($A599,#REF!,5,FALSE()), 1)),"")</f>
        <v>#VALUE!</v>
      </c>
      <c r="L599" s="90" t="e">
        <f aca="false">IF(LEN(VLOOKUP($A599,#REF!,6,FALSE())),UPPER(RIGHT(VLOOKUP($A599,#REF!,6,FALSE()), 1)),"")</f>
        <v>#VALUE!</v>
      </c>
      <c r="M599" s="91" t="e">
        <f aca="false">IF(LEN(VLOOKUP($A599,#REF!,7,FALSE())),UPPER(RIGHT(VLOOKUP($A599,#REF!,7,FALSE()), 1)),"")</f>
        <v>#VALUE!</v>
      </c>
      <c r="N599" s="185"/>
      <c r="O599" s="185"/>
      <c r="P599" s="185"/>
      <c r="Q599" s="185"/>
      <c r="R599" s="185"/>
      <c r="S599" s="100" t="e">
        <f aca="false">HLOOKUP("Device Tree Pin Name",#REF!,MATCH($A599,#REF!,0),FALSE())</f>
        <v>#VALUE!</v>
      </c>
      <c r="T599" s="95" t="e">
        <f aca="false">HLOOKUP("power rail",#REF!,MATCH($A599,#REF!,0),FALSE())</f>
        <v>#VALUE!</v>
      </c>
      <c r="U599" s="96" t="e">
        <f aca="false">HLOOKUP("Wake Capable",#REF!,MATCH($A599,#REF!,0),FALSE())</f>
        <v>#VALUE!</v>
      </c>
      <c r="V599" s="96" t="e">
        <f aca="false">HLOOKUP("Strap",#REF!,MATCH($A599,#REF!,0),FALSE())</f>
        <v>#VALUE!</v>
      </c>
      <c r="W599" s="96"/>
      <c r="X599" s="96"/>
      <c r="Y599" s="96"/>
      <c r="Z599" s="95"/>
      <c r="AA599" s="95" t="e">
        <f aca="false">HLOOKUP("Pad type",#REF!,MATCH($A599,#REF!,0),FALSE())</f>
        <v>#VALUE!</v>
      </c>
      <c r="AB599" s="100"/>
      <c r="AC599" s="100" t="e">
        <f aca="false">HLOOKUP("POR Pin State",#REF!,MATCH($A599,#REF!,0),FALSE())</f>
        <v>#VALUE!</v>
      </c>
      <c r="AD599" s="186"/>
      <c r="AE599" s="187"/>
      <c r="AF599" s="187"/>
      <c r="AG599" s="187"/>
      <c r="AH599" s="188"/>
      <c r="AI599" s="188"/>
      <c r="AJ599" s="189"/>
      <c r="AK599" s="189"/>
      <c r="AL599" s="189"/>
      <c r="AM599" s="189"/>
      <c r="AN599" s="189"/>
      <c r="AO599" s="189"/>
      <c r="AP599" s="189"/>
      <c r="AQ599" s="194" t="s">
        <v>1377</v>
      </c>
      <c r="AR599" s="104"/>
      <c r="AS599" s="104"/>
      <c r="AT599" s="104"/>
      <c r="AU599" s="104"/>
      <c r="AV599" s="104"/>
      <c r="AW599" s="104"/>
      <c r="AX599" s="104"/>
      <c r="AY599" s="104"/>
      <c r="AZ599" s="104"/>
      <c r="BA599" s="104"/>
      <c r="BB599" s="162"/>
      <c r="BC599" s="104"/>
      <c r="BD599" s="214"/>
      <c r="BE599" s="213" t="s">
        <v>1378</v>
      </c>
      <c r="BF599" s="108" t="e">
        <f aca="false">VLOOKUP($A599,#REF!, 34, FALSE())</f>
        <v>#VALUE!</v>
      </c>
      <c r="BG599" s="418" t="e">
        <f aca="false">VLOOKUP($A599,#REF!, 22, FALSE())</f>
        <v>#VALUE!</v>
      </c>
      <c r="BH599" s="109"/>
    </row>
    <row r="600" s="193" customFormat="true" ht="12.75" hidden="false" customHeight="true" outlineLevel="0" collapsed="false">
      <c r="A600" s="133" t="s">
        <v>1379</v>
      </c>
      <c r="B600" s="86" t="e">
        <f aca="false">VLOOKUP($A600,#REF!, 34, FALSE())</f>
        <v>#VALUE!</v>
      </c>
      <c r="C600" s="87" t="str">
        <f aca="false">CONCATENATE("unused_",A600)</f>
        <v>unused_DDR_XM0_B6RDQS_N</v>
      </c>
      <c r="D600" s="88" t="e">
        <f aca="false">IF(LEN(VLOOKUP($A600,#REF!,8,FALSE())),LEFT(VLOOKUP($A600,#REF!,8,FALSE()),LEN(VLOOKUP($A600,#REF!,8,FALSE()))-2),"")</f>
        <v>#VALUE!</v>
      </c>
      <c r="E600" s="89" t="e">
        <f aca="false">IF(LEN(VLOOKUP($A600,#REF!,4,FALSE())),IF(INDEX(#REF!,MATCH($A600,#REF!,0),1),LEFT(VLOOKUP($A600,#REF!,4,FALSE()),LEN(VLOOKUP($A600,#REF!,4,FALSE()))-2),CONCATENATE(LEFT(VLOOKUP($A600,#REF!,4,FALSE()),LEN(VLOOKUP($A600,#REF!,4,FALSE()))-2),"*")),"")</f>
        <v>#VALUE!</v>
      </c>
      <c r="F600" s="90" t="e">
        <f aca="false">IF(LEN(VLOOKUP($A600,#REF!,5,FALSE())),IF(INDEX(#REF!,MATCH($A600,#REF!,0),2),LEFT(VLOOKUP($A600,#REF!,5,FALSE()),LEN(VLOOKUP($A600,#REF!,5,FALSE()))-2),CONCATENATE(LEFT(VLOOKUP($A600,#REF!,5,FALSE()),LEN(VLOOKUP($A600,#REF!,5,FALSE()))-2),"*")),"")</f>
        <v>#VALUE!</v>
      </c>
      <c r="G600" s="90" t="e">
        <f aca="false">IF(LEN(VLOOKUP($A600,#REF!,6,FALSE())),IF(INDEX(#REF!,MATCH($A600,#REF!,0),3),LEFT(VLOOKUP($A600,#REF!,6,FALSE()),LEN(VLOOKUP($A600,#REF!,6,FALSE()))-2),CONCATENATE(LEFT(VLOOKUP($A600,#REF!,6,FALSE()),LEN(VLOOKUP($A600,#REF!,6,FALSE()))-2),"*")),"")</f>
        <v>#VALUE!</v>
      </c>
      <c r="H600" s="91" t="e">
        <f aca="false">IF(LEN(VLOOKUP($A600,#REF!,7,FALSE())),IF(INDEX(#REF!,MATCH($A600,#REF!,0),4),LEFT(VLOOKUP($A600,#REF!,7,FALSE()),LEN(VLOOKUP($A600,#REF!,7,FALSE()))-2),CONCATENATE(LEFT(VLOOKUP($A600,#REF!,7,FALSE()),LEN(VLOOKUP($A600,#REF!,7,FALSE()))-2),"*")),"")</f>
        <v>#VALUE!</v>
      </c>
      <c r="I600" s="92" t="e">
        <f aca="false">IF(LEN(VLOOKUP($A600,#REF!,8,FALSE())),UPPER(RIGHT(VLOOKUP($A600,#REF!,8,FALSE()), 1)),"")</f>
        <v>#VALUE!</v>
      </c>
      <c r="J600" s="90" t="e">
        <f aca="false">IF(LEN(VLOOKUP($A600,#REF!,4,FALSE())),UPPER(RIGHT(VLOOKUP($A600,#REF!,4,FALSE()), 1)),"")</f>
        <v>#VALUE!</v>
      </c>
      <c r="K600" s="90" t="e">
        <f aca="false">IF(LEN(VLOOKUP($A600,#REF!,5,FALSE())),UPPER(RIGHT(VLOOKUP($A600,#REF!,5,FALSE()), 1)),"")</f>
        <v>#VALUE!</v>
      </c>
      <c r="L600" s="90" t="e">
        <f aca="false">IF(LEN(VLOOKUP($A600,#REF!,6,FALSE())),UPPER(RIGHT(VLOOKUP($A600,#REF!,6,FALSE()), 1)),"")</f>
        <v>#VALUE!</v>
      </c>
      <c r="M600" s="91" t="e">
        <f aca="false">IF(LEN(VLOOKUP($A600,#REF!,7,FALSE())),UPPER(RIGHT(VLOOKUP($A600,#REF!,7,FALSE()), 1)),"")</f>
        <v>#VALUE!</v>
      </c>
      <c r="N600" s="185"/>
      <c r="O600" s="185"/>
      <c r="P600" s="185"/>
      <c r="Q600" s="185"/>
      <c r="R600" s="185"/>
      <c r="S600" s="100" t="e">
        <f aca="false">HLOOKUP("Device Tree Pin Name",#REF!,MATCH($A600,#REF!,0),FALSE())</f>
        <v>#VALUE!</v>
      </c>
      <c r="T600" s="95" t="e">
        <f aca="false">HLOOKUP("power rail",#REF!,MATCH($A600,#REF!,0),FALSE())</f>
        <v>#VALUE!</v>
      </c>
      <c r="U600" s="96" t="e">
        <f aca="false">HLOOKUP("Wake Capable",#REF!,MATCH($A600,#REF!,0),FALSE())</f>
        <v>#VALUE!</v>
      </c>
      <c r="V600" s="96" t="e">
        <f aca="false">HLOOKUP("Strap",#REF!,MATCH($A600,#REF!,0),FALSE())</f>
        <v>#VALUE!</v>
      </c>
      <c r="W600" s="96"/>
      <c r="X600" s="96"/>
      <c r="Y600" s="96"/>
      <c r="Z600" s="95"/>
      <c r="AA600" s="95" t="e">
        <f aca="false">HLOOKUP("Pad type",#REF!,MATCH($A600,#REF!,0),FALSE())</f>
        <v>#VALUE!</v>
      </c>
      <c r="AB600" s="100"/>
      <c r="AC600" s="100" t="e">
        <f aca="false">HLOOKUP("POR Pin State",#REF!,MATCH($A600,#REF!,0),FALSE())</f>
        <v>#VALUE!</v>
      </c>
      <c r="AD600" s="186"/>
      <c r="AE600" s="187"/>
      <c r="AF600" s="187"/>
      <c r="AG600" s="187"/>
      <c r="AH600" s="188"/>
      <c r="AI600" s="188"/>
      <c r="AJ600" s="189"/>
      <c r="AK600" s="189"/>
      <c r="AL600" s="189"/>
      <c r="AM600" s="189"/>
      <c r="AN600" s="189"/>
      <c r="AO600" s="189"/>
      <c r="AP600" s="189"/>
      <c r="AQ600" s="194" t="s">
        <v>1379</v>
      </c>
      <c r="AR600" s="104"/>
      <c r="AS600" s="104"/>
      <c r="AT600" s="104"/>
      <c r="AU600" s="104"/>
      <c r="AV600" s="104"/>
      <c r="AW600" s="104"/>
      <c r="AX600" s="104"/>
      <c r="AY600" s="104"/>
      <c r="AZ600" s="104"/>
      <c r="BA600" s="104"/>
      <c r="BB600" s="162"/>
      <c r="BC600" s="104"/>
      <c r="BD600" s="214"/>
      <c r="BE600" s="213" t="s">
        <v>1380</v>
      </c>
      <c r="BF600" s="108" t="e">
        <f aca="false">VLOOKUP($A600,#REF!, 34, FALSE())</f>
        <v>#VALUE!</v>
      </c>
      <c r="BG600" s="418" t="e">
        <f aca="false">VLOOKUP($A600,#REF!, 22, FALSE())</f>
        <v>#VALUE!</v>
      </c>
      <c r="BH600" s="109"/>
    </row>
    <row r="601" s="193" customFormat="true" ht="12.75" hidden="false" customHeight="true" outlineLevel="0" collapsed="false">
      <c r="A601" s="133" t="s">
        <v>1381</v>
      </c>
      <c r="B601" s="86" t="e">
        <f aca="false">VLOOKUP($A601,#REF!, 34, FALSE())</f>
        <v>#VALUE!</v>
      </c>
      <c r="C601" s="87" t="str">
        <f aca="false">CONCATENATE("unused_",A601)</f>
        <v>unused_DDR_XM0_B7A_CA0</v>
      </c>
      <c r="D601" s="88" t="e">
        <f aca="false">IF(LEN(VLOOKUP($A601,#REF!,8,FALSE())),LEFT(VLOOKUP($A601,#REF!,8,FALSE()),LEN(VLOOKUP($A601,#REF!,8,FALSE()))-2),"")</f>
        <v>#VALUE!</v>
      </c>
      <c r="E601" s="89" t="e">
        <f aca="false">IF(LEN(VLOOKUP($A601,#REF!,4,FALSE())),IF(INDEX(#REF!,MATCH($A601,#REF!,0),1),LEFT(VLOOKUP($A601,#REF!,4,FALSE()),LEN(VLOOKUP($A601,#REF!,4,FALSE()))-2),CONCATENATE(LEFT(VLOOKUP($A601,#REF!,4,FALSE()),LEN(VLOOKUP($A601,#REF!,4,FALSE()))-2),"*")),"")</f>
        <v>#VALUE!</v>
      </c>
      <c r="F601" s="90" t="e">
        <f aca="false">IF(LEN(VLOOKUP($A601,#REF!,5,FALSE())),IF(INDEX(#REF!,MATCH($A601,#REF!,0),2),LEFT(VLOOKUP($A601,#REF!,5,FALSE()),LEN(VLOOKUP($A601,#REF!,5,FALSE()))-2),CONCATENATE(LEFT(VLOOKUP($A601,#REF!,5,FALSE()),LEN(VLOOKUP($A601,#REF!,5,FALSE()))-2),"*")),"")</f>
        <v>#VALUE!</v>
      </c>
      <c r="G601" s="90" t="e">
        <f aca="false">IF(LEN(VLOOKUP($A601,#REF!,6,FALSE())),IF(INDEX(#REF!,MATCH($A601,#REF!,0),3),LEFT(VLOOKUP($A601,#REF!,6,FALSE()),LEN(VLOOKUP($A601,#REF!,6,FALSE()))-2),CONCATENATE(LEFT(VLOOKUP($A601,#REF!,6,FALSE()),LEN(VLOOKUP($A601,#REF!,6,FALSE()))-2),"*")),"")</f>
        <v>#VALUE!</v>
      </c>
      <c r="H601" s="91" t="e">
        <f aca="false">IF(LEN(VLOOKUP($A601,#REF!,7,FALSE())),IF(INDEX(#REF!,MATCH($A601,#REF!,0),4),LEFT(VLOOKUP($A601,#REF!,7,FALSE()),LEN(VLOOKUP($A601,#REF!,7,FALSE()))-2),CONCATENATE(LEFT(VLOOKUP($A601,#REF!,7,FALSE()),LEN(VLOOKUP($A601,#REF!,7,FALSE()))-2),"*")),"")</f>
        <v>#VALUE!</v>
      </c>
      <c r="I601" s="92" t="e">
        <f aca="false">IF(LEN(VLOOKUP($A601,#REF!,8,FALSE())),UPPER(RIGHT(VLOOKUP($A601,#REF!,8,FALSE()), 1)),"")</f>
        <v>#VALUE!</v>
      </c>
      <c r="J601" s="90" t="e">
        <f aca="false">IF(LEN(VLOOKUP($A601,#REF!,4,FALSE())),UPPER(RIGHT(VLOOKUP($A601,#REF!,4,FALSE()), 1)),"")</f>
        <v>#VALUE!</v>
      </c>
      <c r="K601" s="90" t="e">
        <f aca="false">IF(LEN(VLOOKUP($A601,#REF!,5,FALSE())),UPPER(RIGHT(VLOOKUP($A601,#REF!,5,FALSE()), 1)),"")</f>
        <v>#VALUE!</v>
      </c>
      <c r="L601" s="90" t="e">
        <f aca="false">IF(LEN(VLOOKUP($A601,#REF!,6,FALSE())),UPPER(RIGHT(VLOOKUP($A601,#REF!,6,FALSE()), 1)),"")</f>
        <v>#VALUE!</v>
      </c>
      <c r="M601" s="91" t="e">
        <f aca="false">IF(LEN(VLOOKUP($A601,#REF!,7,FALSE())),UPPER(RIGHT(VLOOKUP($A601,#REF!,7,FALSE()), 1)),"")</f>
        <v>#VALUE!</v>
      </c>
      <c r="N601" s="185"/>
      <c r="O601" s="185"/>
      <c r="P601" s="185"/>
      <c r="Q601" s="185"/>
      <c r="R601" s="185"/>
      <c r="S601" s="100" t="e">
        <f aca="false">HLOOKUP("Device Tree Pin Name",#REF!,MATCH($A601,#REF!,0),FALSE())</f>
        <v>#VALUE!</v>
      </c>
      <c r="T601" s="95" t="e">
        <f aca="false">HLOOKUP("power rail",#REF!,MATCH($A601,#REF!,0),FALSE())</f>
        <v>#VALUE!</v>
      </c>
      <c r="U601" s="96" t="e">
        <f aca="false">HLOOKUP("Wake Capable",#REF!,MATCH($A601,#REF!,0),FALSE())</f>
        <v>#VALUE!</v>
      </c>
      <c r="V601" s="96" t="e">
        <f aca="false">HLOOKUP("Strap",#REF!,MATCH($A601,#REF!,0),FALSE())</f>
        <v>#VALUE!</v>
      </c>
      <c r="W601" s="96"/>
      <c r="X601" s="96"/>
      <c r="Y601" s="96"/>
      <c r="Z601" s="95"/>
      <c r="AA601" s="95" t="e">
        <f aca="false">HLOOKUP("Pad type",#REF!,MATCH($A601,#REF!,0),FALSE())</f>
        <v>#VALUE!</v>
      </c>
      <c r="AB601" s="100"/>
      <c r="AC601" s="100" t="e">
        <f aca="false">HLOOKUP("POR Pin State",#REF!,MATCH($A601,#REF!,0),FALSE())</f>
        <v>#VALUE!</v>
      </c>
      <c r="AD601" s="186"/>
      <c r="AE601" s="187"/>
      <c r="AF601" s="187"/>
      <c r="AG601" s="187"/>
      <c r="AH601" s="188"/>
      <c r="AI601" s="188"/>
      <c r="AJ601" s="189"/>
      <c r="AK601" s="189"/>
      <c r="AL601" s="189"/>
      <c r="AM601" s="189"/>
      <c r="AN601" s="189"/>
      <c r="AO601" s="189"/>
      <c r="AP601" s="189"/>
      <c r="AQ601" s="194" t="s">
        <v>1382</v>
      </c>
      <c r="AR601" s="104"/>
      <c r="AS601" s="104"/>
      <c r="AT601" s="104"/>
      <c r="AU601" s="104"/>
      <c r="AV601" s="104"/>
      <c r="AW601" s="104"/>
      <c r="AX601" s="104"/>
      <c r="AY601" s="104"/>
      <c r="AZ601" s="104"/>
      <c r="BA601" s="104"/>
      <c r="BB601" s="162"/>
      <c r="BC601" s="104"/>
      <c r="BD601" s="214"/>
      <c r="BE601" s="213" t="s">
        <v>1383</v>
      </c>
      <c r="BF601" s="108" t="e">
        <f aca="false">VLOOKUP($A601,#REF!, 34, FALSE())</f>
        <v>#VALUE!</v>
      </c>
      <c r="BG601" s="418" t="e">
        <f aca="false">VLOOKUP($A601,#REF!, 22, FALSE())</f>
        <v>#VALUE!</v>
      </c>
      <c r="BH601" s="109"/>
    </row>
    <row r="602" s="193" customFormat="true" ht="12.75" hidden="false" customHeight="true" outlineLevel="0" collapsed="false">
      <c r="A602" s="133" t="s">
        <v>1384</v>
      </c>
      <c r="B602" s="86" t="e">
        <f aca="false">VLOOKUP($A602,#REF!, 34, FALSE())</f>
        <v>#VALUE!</v>
      </c>
      <c r="C602" s="87" t="str">
        <f aca="false">CONCATENATE("unused_",A602)</f>
        <v>unused_DDR_XM0_B7A_CA1</v>
      </c>
      <c r="D602" s="88" t="e">
        <f aca="false">IF(LEN(VLOOKUP($A602,#REF!,8,FALSE())),LEFT(VLOOKUP($A602,#REF!,8,FALSE()),LEN(VLOOKUP($A602,#REF!,8,FALSE()))-2),"")</f>
        <v>#VALUE!</v>
      </c>
      <c r="E602" s="89" t="e">
        <f aca="false">IF(LEN(VLOOKUP($A602,#REF!,4,FALSE())),IF(INDEX(#REF!,MATCH($A602,#REF!,0),1),LEFT(VLOOKUP($A602,#REF!,4,FALSE()),LEN(VLOOKUP($A602,#REF!,4,FALSE()))-2),CONCATENATE(LEFT(VLOOKUP($A602,#REF!,4,FALSE()),LEN(VLOOKUP($A602,#REF!,4,FALSE()))-2),"*")),"")</f>
        <v>#VALUE!</v>
      </c>
      <c r="F602" s="90" t="e">
        <f aca="false">IF(LEN(VLOOKUP($A602,#REF!,5,FALSE())),IF(INDEX(#REF!,MATCH($A602,#REF!,0),2),LEFT(VLOOKUP($A602,#REF!,5,FALSE()),LEN(VLOOKUP($A602,#REF!,5,FALSE()))-2),CONCATENATE(LEFT(VLOOKUP($A602,#REF!,5,FALSE()),LEN(VLOOKUP($A602,#REF!,5,FALSE()))-2),"*")),"")</f>
        <v>#VALUE!</v>
      </c>
      <c r="G602" s="90" t="e">
        <f aca="false">IF(LEN(VLOOKUP($A602,#REF!,6,FALSE())),IF(INDEX(#REF!,MATCH($A602,#REF!,0),3),LEFT(VLOOKUP($A602,#REF!,6,FALSE()),LEN(VLOOKUP($A602,#REF!,6,FALSE()))-2),CONCATENATE(LEFT(VLOOKUP($A602,#REF!,6,FALSE()),LEN(VLOOKUP($A602,#REF!,6,FALSE()))-2),"*")),"")</f>
        <v>#VALUE!</v>
      </c>
      <c r="H602" s="91" t="e">
        <f aca="false">IF(LEN(VLOOKUP($A602,#REF!,7,FALSE())),IF(INDEX(#REF!,MATCH($A602,#REF!,0),4),LEFT(VLOOKUP($A602,#REF!,7,FALSE()),LEN(VLOOKUP($A602,#REF!,7,FALSE()))-2),CONCATENATE(LEFT(VLOOKUP($A602,#REF!,7,FALSE()),LEN(VLOOKUP($A602,#REF!,7,FALSE()))-2),"*")),"")</f>
        <v>#VALUE!</v>
      </c>
      <c r="I602" s="92" t="e">
        <f aca="false">IF(LEN(VLOOKUP($A602,#REF!,8,FALSE())),UPPER(RIGHT(VLOOKUP($A602,#REF!,8,FALSE()), 1)),"")</f>
        <v>#VALUE!</v>
      </c>
      <c r="J602" s="90" t="e">
        <f aca="false">IF(LEN(VLOOKUP($A602,#REF!,4,FALSE())),UPPER(RIGHT(VLOOKUP($A602,#REF!,4,FALSE()), 1)),"")</f>
        <v>#VALUE!</v>
      </c>
      <c r="K602" s="90" t="e">
        <f aca="false">IF(LEN(VLOOKUP($A602,#REF!,5,FALSE())),UPPER(RIGHT(VLOOKUP($A602,#REF!,5,FALSE()), 1)),"")</f>
        <v>#VALUE!</v>
      </c>
      <c r="L602" s="90" t="e">
        <f aca="false">IF(LEN(VLOOKUP($A602,#REF!,6,FALSE())),UPPER(RIGHT(VLOOKUP($A602,#REF!,6,FALSE()), 1)),"")</f>
        <v>#VALUE!</v>
      </c>
      <c r="M602" s="91" t="e">
        <f aca="false">IF(LEN(VLOOKUP($A602,#REF!,7,FALSE())),UPPER(RIGHT(VLOOKUP($A602,#REF!,7,FALSE()), 1)),"")</f>
        <v>#VALUE!</v>
      </c>
      <c r="N602" s="185"/>
      <c r="O602" s="185"/>
      <c r="P602" s="185"/>
      <c r="Q602" s="185"/>
      <c r="R602" s="185"/>
      <c r="S602" s="100" t="e">
        <f aca="false">HLOOKUP("Device Tree Pin Name",#REF!,MATCH($A602,#REF!,0),FALSE())</f>
        <v>#VALUE!</v>
      </c>
      <c r="T602" s="95" t="e">
        <f aca="false">HLOOKUP("power rail",#REF!,MATCH($A602,#REF!,0),FALSE())</f>
        <v>#VALUE!</v>
      </c>
      <c r="U602" s="96" t="e">
        <f aca="false">HLOOKUP("Wake Capable",#REF!,MATCH($A602,#REF!,0),FALSE())</f>
        <v>#VALUE!</v>
      </c>
      <c r="V602" s="96" t="e">
        <f aca="false">HLOOKUP("Strap",#REF!,MATCH($A602,#REF!,0),FALSE())</f>
        <v>#VALUE!</v>
      </c>
      <c r="W602" s="96"/>
      <c r="X602" s="96"/>
      <c r="Y602" s="96"/>
      <c r="Z602" s="95"/>
      <c r="AA602" s="95" t="e">
        <f aca="false">HLOOKUP("Pad type",#REF!,MATCH($A602,#REF!,0),FALSE())</f>
        <v>#VALUE!</v>
      </c>
      <c r="AB602" s="100"/>
      <c r="AC602" s="100" t="e">
        <f aca="false">HLOOKUP("POR Pin State",#REF!,MATCH($A602,#REF!,0),FALSE())</f>
        <v>#VALUE!</v>
      </c>
      <c r="AD602" s="186"/>
      <c r="AE602" s="187"/>
      <c r="AF602" s="187"/>
      <c r="AG602" s="187"/>
      <c r="AH602" s="188"/>
      <c r="AI602" s="188"/>
      <c r="AJ602" s="189"/>
      <c r="AK602" s="189"/>
      <c r="AL602" s="189"/>
      <c r="AM602" s="189"/>
      <c r="AN602" s="189"/>
      <c r="AO602" s="189"/>
      <c r="AP602" s="189"/>
      <c r="AQ602" s="194" t="s">
        <v>1385</v>
      </c>
      <c r="AR602" s="104"/>
      <c r="AS602" s="104"/>
      <c r="AT602" s="104"/>
      <c r="AU602" s="104"/>
      <c r="AV602" s="104"/>
      <c r="AW602" s="104"/>
      <c r="AX602" s="104"/>
      <c r="AY602" s="104"/>
      <c r="AZ602" s="104"/>
      <c r="BA602" s="104"/>
      <c r="BB602" s="162"/>
      <c r="BC602" s="104"/>
      <c r="BD602" s="214"/>
      <c r="BE602" s="213" t="s">
        <v>1386</v>
      </c>
      <c r="BF602" s="108" t="e">
        <f aca="false">VLOOKUP($A602,#REF!, 34, FALSE())</f>
        <v>#VALUE!</v>
      </c>
      <c r="BG602" s="418" t="e">
        <f aca="false">VLOOKUP($A602,#REF!, 22, FALSE())</f>
        <v>#VALUE!</v>
      </c>
      <c r="BH602" s="109"/>
    </row>
    <row r="603" s="193" customFormat="true" ht="12.75" hidden="false" customHeight="true" outlineLevel="0" collapsed="false">
      <c r="A603" s="133" t="s">
        <v>1387</v>
      </c>
      <c r="B603" s="86" t="e">
        <f aca="false">VLOOKUP($A603,#REF!, 34, FALSE())</f>
        <v>#VALUE!</v>
      </c>
      <c r="C603" s="87" t="str">
        <f aca="false">CONCATENATE("unused_",A603)</f>
        <v>unused_DDR_XM0_B7A_CA2</v>
      </c>
      <c r="D603" s="88" t="e">
        <f aca="false">IF(LEN(VLOOKUP($A603,#REF!,8,FALSE())),LEFT(VLOOKUP($A603,#REF!,8,FALSE()),LEN(VLOOKUP($A603,#REF!,8,FALSE()))-2),"")</f>
        <v>#VALUE!</v>
      </c>
      <c r="E603" s="89" t="e">
        <f aca="false">IF(LEN(VLOOKUP($A603,#REF!,4,FALSE())),IF(INDEX(#REF!,MATCH($A603,#REF!,0),1),LEFT(VLOOKUP($A603,#REF!,4,FALSE()),LEN(VLOOKUP($A603,#REF!,4,FALSE()))-2),CONCATENATE(LEFT(VLOOKUP($A603,#REF!,4,FALSE()),LEN(VLOOKUP($A603,#REF!,4,FALSE()))-2),"*")),"")</f>
        <v>#VALUE!</v>
      </c>
      <c r="F603" s="90" t="e">
        <f aca="false">IF(LEN(VLOOKUP($A603,#REF!,5,FALSE())),IF(INDEX(#REF!,MATCH($A603,#REF!,0),2),LEFT(VLOOKUP($A603,#REF!,5,FALSE()),LEN(VLOOKUP($A603,#REF!,5,FALSE()))-2),CONCATENATE(LEFT(VLOOKUP($A603,#REF!,5,FALSE()),LEN(VLOOKUP($A603,#REF!,5,FALSE()))-2),"*")),"")</f>
        <v>#VALUE!</v>
      </c>
      <c r="G603" s="90" t="e">
        <f aca="false">IF(LEN(VLOOKUP($A603,#REF!,6,FALSE())),IF(INDEX(#REF!,MATCH($A603,#REF!,0),3),LEFT(VLOOKUP($A603,#REF!,6,FALSE()),LEN(VLOOKUP($A603,#REF!,6,FALSE()))-2),CONCATENATE(LEFT(VLOOKUP($A603,#REF!,6,FALSE()),LEN(VLOOKUP($A603,#REF!,6,FALSE()))-2),"*")),"")</f>
        <v>#VALUE!</v>
      </c>
      <c r="H603" s="91" t="e">
        <f aca="false">IF(LEN(VLOOKUP($A603,#REF!,7,FALSE())),IF(INDEX(#REF!,MATCH($A603,#REF!,0),4),LEFT(VLOOKUP($A603,#REF!,7,FALSE()),LEN(VLOOKUP($A603,#REF!,7,FALSE()))-2),CONCATENATE(LEFT(VLOOKUP($A603,#REF!,7,FALSE()),LEN(VLOOKUP($A603,#REF!,7,FALSE()))-2),"*")),"")</f>
        <v>#VALUE!</v>
      </c>
      <c r="I603" s="92" t="e">
        <f aca="false">IF(LEN(VLOOKUP($A603,#REF!,8,FALSE())),UPPER(RIGHT(VLOOKUP($A603,#REF!,8,FALSE()), 1)),"")</f>
        <v>#VALUE!</v>
      </c>
      <c r="J603" s="90" t="e">
        <f aca="false">IF(LEN(VLOOKUP($A603,#REF!,4,FALSE())),UPPER(RIGHT(VLOOKUP($A603,#REF!,4,FALSE()), 1)),"")</f>
        <v>#VALUE!</v>
      </c>
      <c r="K603" s="90" t="e">
        <f aca="false">IF(LEN(VLOOKUP($A603,#REF!,5,FALSE())),UPPER(RIGHT(VLOOKUP($A603,#REF!,5,FALSE()), 1)),"")</f>
        <v>#VALUE!</v>
      </c>
      <c r="L603" s="90" t="e">
        <f aca="false">IF(LEN(VLOOKUP($A603,#REF!,6,FALSE())),UPPER(RIGHT(VLOOKUP($A603,#REF!,6,FALSE()), 1)),"")</f>
        <v>#VALUE!</v>
      </c>
      <c r="M603" s="91" t="e">
        <f aca="false">IF(LEN(VLOOKUP($A603,#REF!,7,FALSE())),UPPER(RIGHT(VLOOKUP($A603,#REF!,7,FALSE()), 1)),"")</f>
        <v>#VALUE!</v>
      </c>
      <c r="N603" s="185"/>
      <c r="O603" s="185"/>
      <c r="P603" s="185"/>
      <c r="Q603" s="185"/>
      <c r="R603" s="185"/>
      <c r="S603" s="100" t="e">
        <f aca="false">HLOOKUP("Device Tree Pin Name",#REF!,MATCH($A603,#REF!,0),FALSE())</f>
        <v>#VALUE!</v>
      </c>
      <c r="T603" s="95" t="e">
        <f aca="false">HLOOKUP("power rail",#REF!,MATCH($A603,#REF!,0),FALSE())</f>
        <v>#VALUE!</v>
      </c>
      <c r="U603" s="96" t="e">
        <f aca="false">HLOOKUP("Wake Capable",#REF!,MATCH($A603,#REF!,0),FALSE())</f>
        <v>#VALUE!</v>
      </c>
      <c r="V603" s="96" t="e">
        <f aca="false">HLOOKUP("Strap",#REF!,MATCH($A603,#REF!,0),FALSE())</f>
        <v>#VALUE!</v>
      </c>
      <c r="W603" s="96"/>
      <c r="X603" s="96"/>
      <c r="Y603" s="96"/>
      <c r="Z603" s="95"/>
      <c r="AA603" s="95" t="e">
        <f aca="false">HLOOKUP("Pad type",#REF!,MATCH($A603,#REF!,0),FALSE())</f>
        <v>#VALUE!</v>
      </c>
      <c r="AB603" s="100"/>
      <c r="AC603" s="100" t="e">
        <f aca="false">HLOOKUP("POR Pin State",#REF!,MATCH($A603,#REF!,0),FALSE())</f>
        <v>#VALUE!</v>
      </c>
      <c r="AD603" s="186"/>
      <c r="AE603" s="187"/>
      <c r="AF603" s="187"/>
      <c r="AG603" s="187"/>
      <c r="AH603" s="188"/>
      <c r="AI603" s="188"/>
      <c r="AJ603" s="189"/>
      <c r="AK603" s="189"/>
      <c r="AL603" s="189"/>
      <c r="AM603" s="189"/>
      <c r="AN603" s="189"/>
      <c r="AO603" s="189"/>
      <c r="AP603" s="189"/>
      <c r="AQ603" s="194" t="s">
        <v>1388</v>
      </c>
      <c r="AR603" s="104"/>
      <c r="AS603" s="104"/>
      <c r="AT603" s="104"/>
      <c r="AU603" s="104"/>
      <c r="AV603" s="104"/>
      <c r="AW603" s="104"/>
      <c r="AX603" s="104"/>
      <c r="AY603" s="104"/>
      <c r="AZ603" s="104"/>
      <c r="BA603" s="104"/>
      <c r="BB603" s="162"/>
      <c r="BC603" s="104"/>
      <c r="BD603" s="214"/>
      <c r="BE603" s="213" t="s">
        <v>1389</v>
      </c>
      <c r="BF603" s="108" t="e">
        <f aca="false">VLOOKUP($A603,#REF!, 34, FALSE())</f>
        <v>#VALUE!</v>
      </c>
      <c r="BG603" s="418" t="e">
        <f aca="false">VLOOKUP($A603,#REF!, 22, FALSE())</f>
        <v>#VALUE!</v>
      </c>
      <c r="BH603" s="109"/>
    </row>
    <row r="604" s="193" customFormat="true" ht="12.75" hidden="false" customHeight="true" outlineLevel="0" collapsed="false">
      <c r="A604" s="133" t="s">
        <v>1390</v>
      </c>
      <c r="B604" s="86" t="e">
        <f aca="false">VLOOKUP($A604,#REF!, 34, FALSE())</f>
        <v>#VALUE!</v>
      </c>
      <c r="C604" s="87" t="str">
        <f aca="false">CONCATENATE("unused_",A604)</f>
        <v>unused_DDR_XM0_B7A_CA3</v>
      </c>
      <c r="D604" s="88" t="e">
        <f aca="false">IF(LEN(VLOOKUP($A604,#REF!,8,FALSE())),LEFT(VLOOKUP($A604,#REF!,8,FALSE()),LEN(VLOOKUP($A604,#REF!,8,FALSE()))-2),"")</f>
        <v>#VALUE!</v>
      </c>
      <c r="E604" s="89" t="e">
        <f aca="false">IF(LEN(VLOOKUP($A604,#REF!,4,FALSE())),IF(INDEX(#REF!,MATCH($A604,#REF!,0),1),LEFT(VLOOKUP($A604,#REF!,4,FALSE()),LEN(VLOOKUP($A604,#REF!,4,FALSE()))-2),CONCATENATE(LEFT(VLOOKUP($A604,#REF!,4,FALSE()),LEN(VLOOKUP($A604,#REF!,4,FALSE()))-2),"*")),"")</f>
        <v>#VALUE!</v>
      </c>
      <c r="F604" s="90" t="e">
        <f aca="false">IF(LEN(VLOOKUP($A604,#REF!,5,FALSE())),IF(INDEX(#REF!,MATCH($A604,#REF!,0),2),LEFT(VLOOKUP($A604,#REF!,5,FALSE()),LEN(VLOOKUP($A604,#REF!,5,FALSE()))-2),CONCATENATE(LEFT(VLOOKUP($A604,#REF!,5,FALSE()),LEN(VLOOKUP($A604,#REF!,5,FALSE()))-2),"*")),"")</f>
        <v>#VALUE!</v>
      </c>
      <c r="G604" s="90" t="e">
        <f aca="false">IF(LEN(VLOOKUP($A604,#REF!,6,FALSE())),IF(INDEX(#REF!,MATCH($A604,#REF!,0),3),LEFT(VLOOKUP($A604,#REF!,6,FALSE()),LEN(VLOOKUP($A604,#REF!,6,FALSE()))-2),CONCATENATE(LEFT(VLOOKUP($A604,#REF!,6,FALSE()),LEN(VLOOKUP($A604,#REF!,6,FALSE()))-2),"*")),"")</f>
        <v>#VALUE!</v>
      </c>
      <c r="H604" s="91" t="e">
        <f aca="false">IF(LEN(VLOOKUP($A604,#REF!,7,FALSE())),IF(INDEX(#REF!,MATCH($A604,#REF!,0),4),LEFT(VLOOKUP($A604,#REF!,7,FALSE()),LEN(VLOOKUP($A604,#REF!,7,FALSE()))-2),CONCATENATE(LEFT(VLOOKUP($A604,#REF!,7,FALSE()),LEN(VLOOKUP($A604,#REF!,7,FALSE()))-2),"*")),"")</f>
        <v>#VALUE!</v>
      </c>
      <c r="I604" s="92" t="e">
        <f aca="false">IF(LEN(VLOOKUP($A604,#REF!,8,FALSE())),UPPER(RIGHT(VLOOKUP($A604,#REF!,8,FALSE()), 1)),"")</f>
        <v>#VALUE!</v>
      </c>
      <c r="J604" s="90" t="e">
        <f aca="false">IF(LEN(VLOOKUP($A604,#REF!,4,FALSE())),UPPER(RIGHT(VLOOKUP($A604,#REF!,4,FALSE()), 1)),"")</f>
        <v>#VALUE!</v>
      </c>
      <c r="K604" s="90" t="e">
        <f aca="false">IF(LEN(VLOOKUP($A604,#REF!,5,FALSE())),UPPER(RIGHT(VLOOKUP($A604,#REF!,5,FALSE()), 1)),"")</f>
        <v>#VALUE!</v>
      </c>
      <c r="L604" s="90" t="e">
        <f aca="false">IF(LEN(VLOOKUP($A604,#REF!,6,FALSE())),UPPER(RIGHT(VLOOKUP($A604,#REF!,6,FALSE()), 1)),"")</f>
        <v>#VALUE!</v>
      </c>
      <c r="M604" s="91" t="e">
        <f aca="false">IF(LEN(VLOOKUP($A604,#REF!,7,FALSE())),UPPER(RIGHT(VLOOKUP($A604,#REF!,7,FALSE()), 1)),"")</f>
        <v>#VALUE!</v>
      </c>
      <c r="N604" s="185"/>
      <c r="O604" s="185"/>
      <c r="P604" s="185"/>
      <c r="Q604" s="185"/>
      <c r="R604" s="185"/>
      <c r="S604" s="100" t="e">
        <f aca="false">HLOOKUP("Device Tree Pin Name",#REF!,MATCH($A604,#REF!,0),FALSE())</f>
        <v>#VALUE!</v>
      </c>
      <c r="T604" s="95" t="e">
        <f aca="false">HLOOKUP("power rail",#REF!,MATCH($A604,#REF!,0),FALSE())</f>
        <v>#VALUE!</v>
      </c>
      <c r="U604" s="96" t="e">
        <f aca="false">HLOOKUP("Wake Capable",#REF!,MATCH($A604,#REF!,0),FALSE())</f>
        <v>#VALUE!</v>
      </c>
      <c r="V604" s="96" t="e">
        <f aca="false">HLOOKUP("Strap",#REF!,MATCH($A604,#REF!,0),FALSE())</f>
        <v>#VALUE!</v>
      </c>
      <c r="W604" s="96"/>
      <c r="X604" s="96"/>
      <c r="Y604" s="96"/>
      <c r="Z604" s="95"/>
      <c r="AA604" s="95" t="e">
        <f aca="false">HLOOKUP("Pad type",#REF!,MATCH($A604,#REF!,0),FALSE())</f>
        <v>#VALUE!</v>
      </c>
      <c r="AB604" s="100"/>
      <c r="AC604" s="100" t="e">
        <f aca="false">HLOOKUP("POR Pin State",#REF!,MATCH($A604,#REF!,0),FALSE())</f>
        <v>#VALUE!</v>
      </c>
      <c r="AD604" s="186"/>
      <c r="AE604" s="187"/>
      <c r="AF604" s="187"/>
      <c r="AG604" s="187"/>
      <c r="AH604" s="188"/>
      <c r="AI604" s="188"/>
      <c r="AJ604" s="189"/>
      <c r="AK604" s="189"/>
      <c r="AL604" s="189"/>
      <c r="AM604" s="189"/>
      <c r="AN604" s="189"/>
      <c r="AO604" s="189"/>
      <c r="AP604" s="189"/>
      <c r="AQ604" s="194" t="s">
        <v>1391</v>
      </c>
      <c r="AR604" s="104"/>
      <c r="AS604" s="104"/>
      <c r="AT604" s="104"/>
      <c r="AU604" s="104"/>
      <c r="AV604" s="104"/>
      <c r="AW604" s="104"/>
      <c r="AX604" s="104"/>
      <c r="AY604" s="104"/>
      <c r="AZ604" s="104"/>
      <c r="BA604" s="104"/>
      <c r="BB604" s="162"/>
      <c r="BC604" s="104"/>
      <c r="BD604" s="214"/>
      <c r="BE604" s="213" t="s">
        <v>1392</v>
      </c>
      <c r="BF604" s="108" t="e">
        <f aca="false">VLOOKUP($A604,#REF!, 34, FALSE())</f>
        <v>#VALUE!</v>
      </c>
      <c r="BG604" s="418" t="e">
        <f aca="false">VLOOKUP($A604,#REF!, 22, FALSE())</f>
        <v>#VALUE!</v>
      </c>
      <c r="BH604" s="109"/>
    </row>
    <row r="605" s="193" customFormat="true" ht="12.75" hidden="false" customHeight="true" outlineLevel="0" collapsed="false">
      <c r="A605" s="1" t="s">
        <v>1393</v>
      </c>
      <c r="B605" s="86" t="e">
        <f aca="false">VLOOKUP($A605,#REF!, 34, FALSE())</f>
        <v>#VALUE!</v>
      </c>
      <c r="C605" s="87" t="str">
        <f aca="false">CONCATENATE("unused_",A605)</f>
        <v>unused_DDR_XM0_B7A_CA4</v>
      </c>
      <c r="D605" s="88" t="e">
        <f aca="false">IF(LEN(VLOOKUP($A605,#REF!,8,FALSE())),LEFT(VLOOKUP($A605,#REF!,8,FALSE()),LEN(VLOOKUP($A605,#REF!,8,FALSE()))-2),"")</f>
        <v>#VALUE!</v>
      </c>
      <c r="E605" s="89" t="e">
        <f aca="false">IF(LEN(VLOOKUP($A605,#REF!,4,FALSE())),IF(INDEX(#REF!,MATCH($A605,#REF!,0),1),LEFT(VLOOKUP($A605,#REF!,4,FALSE()),LEN(VLOOKUP($A605,#REF!,4,FALSE()))-2),CONCATENATE(LEFT(VLOOKUP($A605,#REF!,4,FALSE()),LEN(VLOOKUP($A605,#REF!,4,FALSE()))-2),"*")),"")</f>
        <v>#VALUE!</v>
      </c>
      <c r="F605" s="90" t="e">
        <f aca="false">IF(LEN(VLOOKUP($A605,#REF!,5,FALSE())),IF(INDEX(#REF!,MATCH($A605,#REF!,0),2),LEFT(VLOOKUP($A605,#REF!,5,FALSE()),LEN(VLOOKUP($A605,#REF!,5,FALSE()))-2),CONCATENATE(LEFT(VLOOKUP($A605,#REF!,5,FALSE()),LEN(VLOOKUP($A605,#REF!,5,FALSE()))-2),"*")),"")</f>
        <v>#VALUE!</v>
      </c>
      <c r="G605" s="90" t="e">
        <f aca="false">IF(LEN(VLOOKUP($A605,#REF!,6,FALSE())),IF(INDEX(#REF!,MATCH($A605,#REF!,0),3),LEFT(VLOOKUP($A605,#REF!,6,FALSE()),LEN(VLOOKUP($A605,#REF!,6,FALSE()))-2),CONCATENATE(LEFT(VLOOKUP($A605,#REF!,6,FALSE()),LEN(VLOOKUP($A605,#REF!,6,FALSE()))-2),"*")),"")</f>
        <v>#VALUE!</v>
      </c>
      <c r="H605" s="91" t="e">
        <f aca="false">IF(LEN(VLOOKUP($A605,#REF!,7,FALSE())),IF(INDEX(#REF!,MATCH($A605,#REF!,0),4),LEFT(VLOOKUP($A605,#REF!,7,FALSE()),LEN(VLOOKUP($A605,#REF!,7,FALSE()))-2),CONCATENATE(LEFT(VLOOKUP($A605,#REF!,7,FALSE()),LEN(VLOOKUP($A605,#REF!,7,FALSE()))-2),"*")),"")</f>
        <v>#VALUE!</v>
      </c>
      <c r="I605" s="92" t="e">
        <f aca="false">IF(LEN(VLOOKUP($A605,#REF!,8,FALSE())),UPPER(RIGHT(VLOOKUP($A605,#REF!,8,FALSE()), 1)),"")</f>
        <v>#VALUE!</v>
      </c>
      <c r="J605" s="90" t="e">
        <f aca="false">IF(LEN(VLOOKUP($A605,#REF!,4,FALSE())),UPPER(RIGHT(VLOOKUP($A605,#REF!,4,FALSE()), 1)),"")</f>
        <v>#VALUE!</v>
      </c>
      <c r="K605" s="90" t="e">
        <f aca="false">IF(LEN(VLOOKUP($A605,#REF!,5,FALSE())),UPPER(RIGHT(VLOOKUP($A605,#REF!,5,FALSE()), 1)),"")</f>
        <v>#VALUE!</v>
      </c>
      <c r="L605" s="90" t="e">
        <f aca="false">IF(LEN(VLOOKUP($A605,#REF!,6,FALSE())),UPPER(RIGHT(VLOOKUP($A605,#REF!,6,FALSE()), 1)),"")</f>
        <v>#VALUE!</v>
      </c>
      <c r="M605" s="91" t="e">
        <f aca="false">IF(LEN(VLOOKUP($A605,#REF!,7,FALSE())),UPPER(RIGHT(VLOOKUP($A605,#REF!,7,FALSE()), 1)),"")</f>
        <v>#VALUE!</v>
      </c>
      <c r="N605" s="185"/>
      <c r="O605" s="185"/>
      <c r="P605" s="185"/>
      <c r="Q605" s="185"/>
      <c r="R605" s="185"/>
      <c r="S605" s="100" t="e">
        <f aca="false">HLOOKUP("Device Tree Pin Name",#REF!,MATCH($A605,#REF!,0),FALSE())</f>
        <v>#VALUE!</v>
      </c>
      <c r="T605" s="95" t="e">
        <f aca="false">HLOOKUP("power rail",#REF!,MATCH($A605,#REF!,0),FALSE())</f>
        <v>#VALUE!</v>
      </c>
      <c r="U605" s="96" t="e">
        <f aca="false">HLOOKUP("Wake Capable",#REF!,MATCH($A605,#REF!,0),FALSE())</f>
        <v>#VALUE!</v>
      </c>
      <c r="V605" s="96" t="e">
        <f aca="false">HLOOKUP("Strap",#REF!,MATCH($A605,#REF!,0),FALSE())</f>
        <v>#VALUE!</v>
      </c>
      <c r="W605" s="96"/>
      <c r="X605" s="96"/>
      <c r="Y605" s="96"/>
      <c r="Z605" s="95"/>
      <c r="AA605" s="95" t="e">
        <f aca="false">HLOOKUP("Pad type",#REF!,MATCH($A605,#REF!,0),FALSE())</f>
        <v>#VALUE!</v>
      </c>
      <c r="AB605" s="100"/>
      <c r="AC605" s="100" t="e">
        <f aca="false">HLOOKUP("POR Pin State",#REF!,MATCH($A605,#REF!,0),FALSE())</f>
        <v>#VALUE!</v>
      </c>
      <c r="AD605" s="186"/>
      <c r="AE605" s="187"/>
      <c r="AF605" s="187"/>
      <c r="AG605" s="187"/>
      <c r="AH605" s="188"/>
      <c r="AI605" s="188"/>
      <c r="AJ605" s="189"/>
      <c r="AK605" s="189"/>
      <c r="AL605" s="189"/>
      <c r="AM605" s="189"/>
      <c r="AN605" s="189"/>
      <c r="AO605" s="189"/>
      <c r="AP605" s="189"/>
      <c r="AQ605" s="194" t="s">
        <v>1394</v>
      </c>
      <c r="AR605" s="104"/>
      <c r="AS605" s="104"/>
      <c r="AT605" s="104"/>
      <c r="AU605" s="104"/>
      <c r="AV605" s="104"/>
      <c r="AW605" s="104"/>
      <c r="AX605" s="104"/>
      <c r="AY605" s="104"/>
      <c r="AZ605" s="104"/>
      <c r="BA605" s="104"/>
      <c r="BB605" s="162"/>
      <c r="BC605" s="104"/>
      <c r="BD605" s="214"/>
      <c r="BE605" s="213" t="s">
        <v>1395</v>
      </c>
      <c r="BF605" s="108" t="e">
        <f aca="false">VLOOKUP($A605,#REF!, 34, FALSE())</f>
        <v>#VALUE!</v>
      </c>
      <c r="BG605" s="418" t="e">
        <f aca="false">VLOOKUP($A605,#REF!, 22, FALSE())</f>
        <v>#VALUE!</v>
      </c>
      <c r="BH605" s="109"/>
    </row>
    <row r="606" s="193" customFormat="true" ht="12.75" hidden="false" customHeight="true" outlineLevel="0" collapsed="false">
      <c r="A606" s="1" t="s">
        <v>1396</v>
      </c>
      <c r="B606" s="86" t="e">
        <f aca="false">VLOOKUP($A606,#REF!, 34, FALSE())</f>
        <v>#VALUE!</v>
      </c>
      <c r="C606" s="87" t="str">
        <f aca="false">CONCATENATE("unused_",A606)</f>
        <v>unused_DDR_XM0_B7A_CA5</v>
      </c>
      <c r="D606" s="88" t="e">
        <f aca="false">IF(LEN(VLOOKUP($A606,#REF!,8,FALSE())),LEFT(VLOOKUP($A606,#REF!,8,FALSE()),LEN(VLOOKUP($A606,#REF!,8,FALSE()))-2),"")</f>
        <v>#VALUE!</v>
      </c>
      <c r="E606" s="89" t="e">
        <f aca="false">IF(LEN(VLOOKUP($A606,#REF!,4,FALSE())),IF(INDEX(#REF!,MATCH($A606,#REF!,0),1),LEFT(VLOOKUP($A606,#REF!,4,FALSE()),LEN(VLOOKUP($A606,#REF!,4,FALSE()))-2),CONCATENATE(LEFT(VLOOKUP($A606,#REF!,4,FALSE()),LEN(VLOOKUP($A606,#REF!,4,FALSE()))-2),"*")),"")</f>
        <v>#VALUE!</v>
      </c>
      <c r="F606" s="90" t="e">
        <f aca="false">IF(LEN(VLOOKUP($A606,#REF!,5,FALSE())),IF(INDEX(#REF!,MATCH($A606,#REF!,0),2),LEFT(VLOOKUP($A606,#REF!,5,FALSE()),LEN(VLOOKUP($A606,#REF!,5,FALSE()))-2),CONCATENATE(LEFT(VLOOKUP($A606,#REF!,5,FALSE()),LEN(VLOOKUP($A606,#REF!,5,FALSE()))-2),"*")),"")</f>
        <v>#VALUE!</v>
      </c>
      <c r="G606" s="90" t="e">
        <f aca="false">IF(LEN(VLOOKUP($A606,#REF!,6,FALSE())),IF(INDEX(#REF!,MATCH($A606,#REF!,0),3),LEFT(VLOOKUP($A606,#REF!,6,FALSE()),LEN(VLOOKUP($A606,#REF!,6,FALSE()))-2),CONCATENATE(LEFT(VLOOKUP($A606,#REF!,6,FALSE()),LEN(VLOOKUP($A606,#REF!,6,FALSE()))-2),"*")),"")</f>
        <v>#VALUE!</v>
      </c>
      <c r="H606" s="91" t="e">
        <f aca="false">IF(LEN(VLOOKUP($A606,#REF!,7,FALSE())),IF(INDEX(#REF!,MATCH($A606,#REF!,0),4),LEFT(VLOOKUP($A606,#REF!,7,FALSE()),LEN(VLOOKUP($A606,#REF!,7,FALSE()))-2),CONCATENATE(LEFT(VLOOKUP($A606,#REF!,7,FALSE()),LEN(VLOOKUP($A606,#REF!,7,FALSE()))-2),"*")),"")</f>
        <v>#VALUE!</v>
      </c>
      <c r="I606" s="92" t="e">
        <f aca="false">IF(LEN(VLOOKUP($A606,#REF!,8,FALSE())),UPPER(RIGHT(VLOOKUP($A606,#REF!,8,FALSE()), 1)),"")</f>
        <v>#VALUE!</v>
      </c>
      <c r="J606" s="90" t="e">
        <f aca="false">IF(LEN(VLOOKUP($A606,#REF!,4,FALSE())),UPPER(RIGHT(VLOOKUP($A606,#REF!,4,FALSE()), 1)),"")</f>
        <v>#VALUE!</v>
      </c>
      <c r="K606" s="90" t="e">
        <f aca="false">IF(LEN(VLOOKUP($A606,#REF!,5,FALSE())),UPPER(RIGHT(VLOOKUP($A606,#REF!,5,FALSE()), 1)),"")</f>
        <v>#VALUE!</v>
      </c>
      <c r="L606" s="90" t="e">
        <f aca="false">IF(LEN(VLOOKUP($A606,#REF!,6,FALSE())),UPPER(RIGHT(VLOOKUP($A606,#REF!,6,FALSE()), 1)),"")</f>
        <v>#VALUE!</v>
      </c>
      <c r="M606" s="91" t="e">
        <f aca="false">IF(LEN(VLOOKUP($A606,#REF!,7,FALSE())),UPPER(RIGHT(VLOOKUP($A606,#REF!,7,FALSE()), 1)),"")</f>
        <v>#VALUE!</v>
      </c>
      <c r="N606" s="185"/>
      <c r="O606" s="185"/>
      <c r="P606" s="185"/>
      <c r="Q606" s="185"/>
      <c r="R606" s="185"/>
      <c r="S606" s="100" t="e">
        <f aca="false">HLOOKUP("Device Tree Pin Name",#REF!,MATCH($A606,#REF!,0),FALSE())</f>
        <v>#VALUE!</v>
      </c>
      <c r="T606" s="95" t="e">
        <f aca="false">HLOOKUP("power rail",#REF!,MATCH($A606,#REF!,0),FALSE())</f>
        <v>#VALUE!</v>
      </c>
      <c r="U606" s="96" t="e">
        <f aca="false">HLOOKUP("Wake Capable",#REF!,MATCH($A606,#REF!,0),FALSE())</f>
        <v>#VALUE!</v>
      </c>
      <c r="V606" s="96" t="e">
        <f aca="false">HLOOKUP("Strap",#REF!,MATCH($A606,#REF!,0),FALSE())</f>
        <v>#VALUE!</v>
      </c>
      <c r="W606" s="96"/>
      <c r="X606" s="96"/>
      <c r="Y606" s="96"/>
      <c r="Z606" s="95"/>
      <c r="AA606" s="95" t="e">
        <f aca="false">HLOOKUP("Pad type",#REF!,MATCH($A606,#REF!,0),FALSE())</f>
        <v>#VALUE!</v>
      </c>
      <c r="AB606" s="100"/>
      <c r="AC606" s="100" t="e">
        <f aca="false">HLOOKUP("POR Pin State",#REF!,MATCH($A606,#REF!,0),FALSE())</f>
        <v>#VALUE!</v>
      </c>
      <c r="AD606" s="186"/>
      <c r="AE606" s="187"/>
      <c r="AF606" s="187"/>
      <c r="AG606" s="187"/>
      <c r="AH606" s="188"/>
      <c r="AI606" s="188"/>
      <c r="AJ606" s="189"/>
      <c r="AK606" s="189"/>
      <c r="AL606" s="189"/>
      <c r="AM606" s="189"/>
      <c r="AN606" s="189"/>
      <c r="AO606" s="189"/>
      <c r="AP606" s="189"/>
      <c r="AQ606" s="194" t="s">
        <v>1397</v>
      </c>
      <c r="AR606" s="104"/>
      <c r="AS606" s="104"/>
      <c r="AT606" s="104"/>
      <c r="AU606" s="104"/>
      <c r="AV606" s="104"/>
      <c r="AW606" s="104"/>
      <c r="AX606" s="104"/>
      <c r="AY606" s="104"/>
      <c r="AZ606" s="104"/>
      <c r="BA606" s="104"/>
      <c r="BB606" s="162"/>
      <c r="BC606" s="104"/>
      <c r="BD606" s="214"/>
      <c r="BE606" s="213" t="s">
        <v>1398</v>
      </c>
      <c r="BF606" s="108" t="e">
        <f aca="false">VLOOKUP($A606,#REF!, 34, FALSE())</f>
        <v>#VALUE!</v>
      </c>
      <c r="BG606" s="418" t="e">
        <f aca="false">VLOOKUP($A606,#REF!, 22, FALSE())</f>
        <v>#VALUE!</v>
      </c>
      <c r="BH606" s="109"/>
    </row>
    <row r="607" s="193" customFormat="true" ht="12.75" hidden="false" customHeight="true" outlineLevel="0" collapsed="false">
      <c r="A607" s="133" t="s">
        <v>1399</v>
      </c>
      <c r="B607" s="86" t="e">
        <f aca="false">VLOOKUP($A607,#REF!, 34, FALSE())</f>
        <v>#VALUE!</v>
      </c>
      <c r="C607" s="87" t="str">
        <f aca="false">CONCATENATE("unused_",A607)</f>
        <v>unused_DDR_XM0_B7A_CA6</v>
      </c>
      <c r="D607" s="88" t="e">
        <f aca="false">IF(LEN(VLOOKUP($A607,#REF!,8,FALSE())),LEFT(VLOOKUP($A607,#REF!,8,FALSE()),LEN(VLOOKUP($A607,#REF!,8,FALSE()))-2),"")</f>
        <v>#VALUE!</v>
      </c>
      <c r="E607" s="89" t="e">
        <f aca="false">IF(LEN(VLOOKUP($A607,#REF!,4,FALSE())),IF(INDEX(#REF!,MATCH($A607,#REF!,0),1),LEFT(VLOOKUP($A607,#REF!,4,FALSE()),LEN(VLOOKUP($A607,#REF!,4,FALSE()))-2),CONCATENATE(LEFT(VLOOKUP($A607,#REF!,4,FALSE()),LEN(VLOOKUP($A607,#REF!,4,FALSE()))-2),"*")),"")</f>
        <v>#VALUE!</v>
      </c>
      <c r="F607" s="90" t="e">
        <f aca="false">IF(LEN(VLOOKUP($A607,#REF!,5,FALSE())),IF(INDEX(#REF!,MATCH($A607,#REF!,0),2),LEFT(VLOOKUP($A607,#REF!,5,FALSE()),LEN(VLOOKUP($A607,#REF!,5,FALSE()))-2),CONCATENATE(LEFT(VLOOKUP($A607,#REF!,5,FALSE()),LEN(VLOOKUP($A607,#REF!,5,FALSE()))-2),"*")),"")</f>
        <v>#VALUE!</v>
      </c>
      <c r="G607" s="90" t="e">
        <f aca="false">IF(LEN(VLOOKUP($A607,#REF!,6,FALSE())),IF(INDEX(#REF!,MATCH($A607,#REF!,0),3),LEFT(VLOOKUP($A607,#REF!,6,FALSE()),LEN(VLOOKUP($A607,#REF!,6,FALSE()))-2),CONCATENATE(LEFT(VLOOKUP($A607,#REF!,6,FALSE()),LEN(VLOOKUP($A607,#REF!,6,FALSE()))-2),"*")),"")</f>
        <v>#VALUE!</v>
      </c>
      <c r="H607" s="91" t="e">
        <f aca="false">IF(LEN(VLOOKUP($A607,#REF!,7,FALSE())),IF(INDEX(#REF!,MATCH($A607,#REF!,0),4),LEFT(VLOOKUP($A607,#REF!,7,FALSE()),LEN(VLOOKUP($A607,#REF!,7,FALSE()))-2),CONCATENATE(LEFT(VLOOKUP($A607,#REF!,7,FALSE()),LEN(VLOOKUP($A607,#REF!,7,FALSE()))-2),"*")),"")</f>
        <v>#VALUE!</v>
      </c>
      <c r="I607" s="92" t="e">
        <f aca="false">IF(LEN(VLOOKUP($A607,#REF!,8,FALSE())),UPPER(RIGHT(VLOOKUP($A607,#REF!,8,FALSE()), 1)),"")</f>
        <v>#VALUE!</v>
      </c>
      <c r="J607" s="90" t="e">
        <f aca="false">IF(LEN(VLOOKUP($A607,#REF!,4,FALSE())),UPPER(RIGHT(VLOOKUP($A607,#REF!,4,FALSE()), 1)),"")</f>
        <v>#VALUE!</v>
      </c>
      <c r="K607" s="90" t="e">
        <f aca="false">IF(LEN(VLOOKUP($A607,#REF!,5,FALSE())),UPPER(RIGHT(VLOOKUP($A607,#REF!,5,FALSE()), 1)),"")</f>
        <v>#VALUE!</v>
      </c>
      <c r="L607" s="90" t="e">
        <f aca="false">IF(LEN(VLOOKUP($A607,#REF!,6,FALSE())),UPPER(RIGHT(VLOOKUP($A607,#REF!,6,FALSE()), 1)),"")</f>
        <v>#VALUE!</v>
      </c>
      <c r="M607" s="91" t="e">
        <f aca="false">IF(LEN(VLOOKUP($A607,#REF!,7,FALSE())),UPPER(RIGHT(VLOOKUP($A607,#REF!,7,FALSE()), 1)),"")</f>
        <v>#VALUE!</v>
      </c>
      <c r="N607" s="185"/>
      <c r="O607" s="185"/>
      <c r="P607" s="185"/>
      <c r="Q607" s="185"/>
      <c r="R607" s="185"/>
      <c r="S607" s="100" t="e">
        <f aca="false">HLOOKUP("Device Tree Pin Name",#REF!,MATCH($A607,#REF!,0),FALSE())</f>
        <v>#VALUE!</v>
      </c>
      <c r="T607" s="95" t="e">
        <f aca="false">HLOOKUP("power rail",#REF!,MATCH($A607,#REF!,0),FALSE())</f>
        <v>#VALUE!</v>
      </c>
      <c r="U607" s="96" t="e">
        <f aca="false">HLOOKUP("Wake Capable",#REF!,MATCH($A607,#REF!,0),FALSE())</f>
        <v>#VALUE!</v>
      </c>
      <c r="V607" s="96" t="e">
        <f aca="false">HLOOKUP("Strap",#REF!,MATCH($A607,#REF!,0),FALSE())</f>
        <v>#VALUE!</v>
      </c>
      <c r="W607" s="96"/>
      <c r="X607" s="96"/>
      <c r="Y607" s="96"/>
      <c r="Z607" s="95"/>
      <c r="AA607" s="95" t="e">
        <f aca="false">HLOOKUP("Pad type",#REF!,MATCH($A607,#REF!,0),FALSE())</f>
        <v>#VALUE!</v>
      </c>
      <c r="AB607" s="100"/>
      <c r="AC607" s="100" t="e">
        <f aca="false">HLOOKUP("POR Pin State",#REF!,MATCH($A607,#REF!,0),FALSE())</f>
        <v>#VALUE!</v>
      </c>
      <c r="AD607" s="186"/>
      <c r="AE607" s="187"/>
      <c r="AF607" s="187"/>
      <c r="AG607" s="187"/>
      <c r="AH607" s="188"/>
      <c r="AI607" s="188"/>
      <c r="AJ607" s="189"/>
      <c r="AK607" s="189"/>
      <c r="AL607" s="189"/>
      <c r="AM607" s="189"/>
      <c r="AN607" s="189"/>
      <c r="AO607" s="189"/>
      <c r="AP607" s="189"/>
      <c r="AQ607" s="194" t="s">
        <v>1400</v>
      </c>
      <c r="AR607" s="104"/>
      <c r="AS607" s="104"/>
      <c r="AT607" s="104"/>
      <c r="AU607" s="104"/>
      <c r="AV607" s="104"/>
      <c r="AW607" s="104"/>
      <c r="AX607" s="104"/>
      <c r="AY607" s="104"/>
      <c r="AZ607" s="104"/>
      <c r="BA607" s="104"/>
      <c r="BB607" s="162"/>
      <c r="BC607" s="104"/>
      <c r="BD607" s="214"/>
      <c r="BE607" s="213" t="s">
        <v>1401</v>
      </c>
      <c r="BF607" s="108" t="e">
        <f aca="false">VLOOKUP($A607,#REF!, 34, FALSE())</f>
        <v>#VALUE!</v>
      </c>
      <c r="BG607" s="418" t="e">
        <f aca="false">VLOOKUP($A607,#REF!, 22, FALSE())</f>
        <v>#VALUE!</v>
      </c>
      <c r="BH607" s="109"/>
    </row>
    <row r="608" s="193" customFormat="true" ht="12.75" hidden="false" customHeight="true" outlineLevel="0" collapsed="false">
      <c r="A608" s="133" t="s">
        <v>1402</v>
      </c>
      <c r="B608" s="86" t="e">
        <f aca="false">VLOOKUP($A608,#REF!, 34, FALSE())</f>
        <v>#VALUE!</v>
      </c>
      <c r="C608" s="87" t="str">
        <f aca="false">CONCATENATE("unused_",A608)</f>
        <v>unused_DDR_XM0_B7B_CA0</v>
      </c>
      <c r="D608" s="88" t="e">
        <f aca="false">IF(LEN(VLOOKUP($A608,#REF!,8,FALSE())),LEFT(VLOOKUP($A608,#REF!,8,FALSE()),LEN(VLOOKUP($A608,#REF!,8,FALSE()))-2),"")</f>
        <v>#VALUE!</v>
      </c>
      <c r="E608" s="89" t="e">
        <f aca="false">IF(LEN(VLOOKUP($A608,#REF!,4,FALSE())),IF(INDEX(#REF!,MATCH($A608,#REF!,0),1),LEFT(VLOOKUP($A608,#REF!,4,FALSE()),LEN(VLOOKUP($A608,#REF!,4,FALSE()))-2),CONCATENATE(LEFT(VLOOKUP($A608,#REF!,4,FALSE()),LEN(VLOOKUP($A608,#REF!,4,FALSE()))-2),"*")),"")</f>
        <v>#VALUE!</v>
      </c>
      <c r="F608" s="90" t="e">
        <f aca="false">IF(LEN(VLOOKUP($A608,#REF!,5,FALSE())),IF(INDEX(#REF!,MATCH($A608,#REF!,0),2),LEFT(VLOOKUP($A608,#REF!,5,FALSE()),LEN(VLOOKUP($A608,#REF!,5,FALSE()))-2),CONCATENATE(LEFT(VLOOKUP($A608,#REF!,5,FALSE()),LEN(VLOOKUP($A608,#REF!,5,FALSE()))-2),"*")),"")</f>
        <v>#VALUE!</v>
      </c>
      <c r="G608" s="90" t="e">
        <f aca="false">IF(LEN(VLOOKUP($A608,#REF!,6,FALSE())),IF(INDEX(#REF!,MATCH($A608,#REF!,0),3),LEFT(VLOOKUP($A608,#REF!,6,FALSE()),LEN(VLOOKUP($A608,#REF!,6,FALSE()))-2),CONCATENATE(LEFT(VLOOKUP($A608,#REF!,6,FALSE()),LEN(VLOOKUP($A608,#REF!,6,FALSE()))-2),"*")),"")</f>
        <v>#VALUE!</v>
      </c>
      <c r="H608" s="91" t="e">
        <f aca="false">IF(LEN(VLOOKUP($A608,#REF!,7,FALSE())),IF(INDEX(#REF!,MATCH($A608,#REF!,0),4),LEFT(VLOOKUP($A608,#REF!,7,FALSE()),LEN(VLOOKUP($A608,#REF!,7,FALSE()))-2),CONCATENATE(LEFT(VLOOKUP($A608,#REF!,7,FALSE()),LEN(VLOOKUP($A608,#REF!,7,FALSE()))-2),"*")),"")</f>
        <v>#VALUE!</v>
      </c>
      <c r="I608" s="92" t="e">
        <f aca="false">IF(LEN(VLOOKUP($A608,#REF!,8,FALSE())),UPPER(RIGHT(VLOOKUP($A608,#REF!,8,FALSE()), 1)),"")</f>
        <v>#VALUE!</v>
      </c>
      <c r="J608" s="90" t="e">
        <f aca="false">IF(LEN(VLOOKUP($A608,#REF!,4,FALSE())),UPPER(RIGHT(VLOOKUP($A608,#REF!,4,FALSE()), 1)),"")</f>
        <v>#VALUE!</v>
      </c>
      <c r="K608" s="90" t="e">
        <f aca="false">IF(LEN(VLOOKUP($A608,#REF!,5,FALSE())),UPPER(RIGHT(VLOOKUP($A608,#REF!,5,FALSE()), 1)),"")</f>
        <v>#VALUE!</v>
      </c>
      <c r="L608" s="90" t="e">
        <f aca="false">IF(LEN(VLOOKUP($A608,#REF!,6,FALSE())),UPPER(RIGHT(VLOOKUP($A608,#REF!,6,FALSE()), 1)),"")</f>
        <v>#VALUE!</v>
      </c>
      <c r="M608" s="91" t="e">
        <f aca="false">IF(LEN(VLOOKUP($A608,#REF!,7,FALSE())),UPPER(RIGHT(VLOOKUP($A608,#REF!,7,FALSE()), 1)),"")</f>
        <v>#VALUE!</v>
      </c>
      <c r="N608" s="185"/>
      <c r="O608" s="185"/>
      <c r="P608" s="185"/>
      <c r="Q608" s="185"/>
      <c r="R608" s="185"/>
      <c r="S608" s="100" t="e">
        <f aca="false">HLOOKUP("Device Tree Pin Name",#REF!,MATCH($A608,#REF!,0),FALSE())</f>
        <v>#VALUE!</v>
      </c>
      <c r="T608" s="95" t="e">
        <f aca="false">HLOOKUP("power rail",#REF!,MATCH($A608,#REF!,0),FALSE())</f>
        <v>#VALUE!</v>
      </c>
      <c r="U608" s="96" t="e">
        <f aca="false">HLOOKUP("Wake Capable",#REF!,MATCH($A608,#REF!,0),FALSE())</f>
        <v>#VALUE!</v>
      </c>
      <c r="V608" s="96" t="e">
        <f aca="false">HLOOKUP("Strap",#REF!,MATCH($A608,#REF!,0),FALSE())</f>
        <v>#VALUE!</v>
      </c>
      <c r="W608" s="96"/>
      <c r="X608" s="96"/>
      <c r="Y608" s="96"/>
      <c r="Z608" s="95"/>
      <c r="AA608" s="95" t="e">
        <f aca="false">HLOOKUP("Pad type",#REF!,MATCH($A608,#REF!,0),FALSE())</f>
        <v>#VALUE!</v>
      </c>
      <c r="AB608" s="100"/>
      <c r="AC608" s="100" t="e">
        <f aca="false">HLOOKUP("POR Pin State",#REF!,MATCH($A608,#REF!,0),FALSE())</f>
        <v>#VALUE!</v>
      </c>
      <c r="AD608" s="186"/>
      <c r="AE608" s="187"/>
      <c r="AF608" s="187"/>
      <c r="AG608" s="187"/>
      <c r="AH608" s="188"/>
      <c r="AI608" s="188"/>
      <c r="AJ608" s="189"/>
      <c r="AK608" s="189"/>
      <c r="AL608" s="189"/>
      <c r="AM608" s="189"/>
      <c r="AN608" s="189"/>
      <c r="AO608" s="189"/>
      <c r="AP608" s="189"/>
      <c r="AQ608" s="194" t="s">
        <v>1403</v>
      </c>
      <c r="AR608" s="104"/>
      <c r="AS608" s="104"/>
      <c r="AT608" s="104"/>
      <c r="AU608" s="104"/>
      <c r="AV608" s="104"/>
      <c r="AW608" s="104"/>
      <c r="AX608" s="104"/>
      <c r="AY608" s="104"/>
      <c r="AZ608" s="104"/>
      <c r="BA608" s="104"/>
      <c r="BB608" s="162"/>
      <c r="BC608" s="104"/>
      <c r="BD608" s="214"/>
      <c r="BE608" s="213" t="s">
        <v>1404</v>
      </c>
      <c r="BF608" s="108" t="e">
        <f aca="false">VLOOKUP($A608,#REF!, 34, FALSE())</f>
        <v>#VALUE!</v>
      </c>
      <c r="BG608" s="418" t="e">
        <f aca="false">VLOOKUP($A608,#REF!, 22, FALSE())</f>
        <v>#VALUE!</v>
      </c>
      <c r="BH608" s="109"/>
    </row>
    <row r="609" s="193" customFormat="true" ht="12.75" hidden="false" customHeight="true" outlineLevel="0" collapsed="false">
      <c r="A609" s="133" t="s">
        <v>1405</v>
      </c>
      <c r="B609" s="86" t="e">
        <f aca="false">VLOOKUP($A609,#REF!, 34, FALSE())</f>
        <v>#VALUE!</v>
      </c>
      <c r="C609" s="87" t="str">
        <f aca="false">CONCATENATE("unused_",A609)</f>
        <v>unused_DDR_XM0_B7B_CA1</v>
      </c>
      <c r="D609" s="88" t="e">
        <f aca="false">IF(LEN(VLOOKUP($A609,#REF!,8,FALSE())),LEFT(VLOOKUP($A609,#REF!,8,FALSE()),LEN(VLOOKUP($A609,#REF!,8,FALSE()))-2),"")</f>
        <v>#VALUE!</v>
      </c>
      <c r="E609" s="89" t="e">
        <f aca="false">IF(LEN(VLOOKUP($A609,#REF!,4,FALSE())),IF(INDEX(#REF!,MATCH($A609,#REF!,0),1),LEFT(VLOOKUP($A609,#REF!,4,FALSE()),LEN(VLOOKUP($A609,#REF!,4,FALSE()))-2),CONCATENATE(LEFT(VLOOKUP($A609,#REF!,4,FALSE()),LEN(VLOOKUP($A609,#REF!,4,FALSE()))-2),"*")),"")</f>
        <v>#VALUE!</v>
      </c>
      <c r="F609" s="90" t="e">
        <f aca="false">IF(LEN(VLOOKUP($A609,#REF!,5,FALSE())),IF(INDEX(#REF!,MATCH($A609,#REF!,0),2),LEFT(VLOOKUP($A609,#REF!,5,FALSE()),LEN(VLOOKUP($A609,#REF!,5,FALSE()))-2),CONCATENATE(LEFT(VLOOKUP($A609,#REF!,5,FALSE()),LEN(VLOOKUP($A609,#REF!,5,FALSE()))-2),"*")),"")</f>
        <v>#VALUE!</v>
      </c>
      <c r="G609" s="90" t="e">
        <f aca="false">IF(LEN(VLOOKUP($A609,#REF!,6,FALSE())),IF(INDEX(#REF!,MATCH($A609,#REF!,0),3),LEFT(VLOOKUP($A609,#REF!,6,FALSE()),LEN(VLOOKUP($A609,#REF!,6,FALSE()))-2),CONCATENATE(LEFT(VLOOKUP($A609,#REF!,6,FALSE()),LEN(VLOOKUP($A609,#REF!,6,FALSE()))-2),"*")),"")</f>
        <v>#VALUE!</v>
      </c>
      <c r="H609" s="91" t="e">
        <f aca="false">IF(LEN(VLOOKUP($A609,#REF!,7,FALSE())),IF(INDEX(#REF!,MATCH($A609,#REF!,0),4),LEFT(VLOOKUP($A609,#REF!,7,FALSE()),LEN(VLOOKUP($A609,#REF!,7,FALSE()))-2),CONCATENATE(LEFT(VLOOKUP($A609,#REF!,7,FALSE()),LEN(VLOOKUP($A609,#REF!,7,FALSE()))-2),"*")),"")</f>
        <v>#VALUE!</v>
      </c>
      <c r="I609" s="92" t="e">
        <f aca="false">IF(LEN(VLOOKUP($A609,#REF!,8,FALSE())),UPPER(RIGHT(VLOOKUP($A609,#REF!,8,FALSE()), 1)),"")</f>
        <v>#VALUE!</v>
      </c>
      <c r="J609" s="90" t="e">
        <f aca="false">IF(LEN(VLOOKUP($A609,#REF!,4,FALSE())),UPPER(RIGHT(VLOOKUP($A609,#REF!,4,FALSE()), 1)),"")</f>
        <v>#VALUE!</v>
      </c>
      <c r="K609" s="90" t="e">
        <f aca="false">IF(LEN(VLOOKUP($A609,#REF!,5,FALSE())),UPPER(RIGHT(VLOOKUP($A609,#REF!,5,FALSE()), 1)),"")</f>
        <v>#VALUE!</v>
      </c>
      <c r="L609" s="90" t="e">
        <f aca="false">IF(LEN(VLOOKUP($A609,#REF!,6,FALSE())),UPPER(RIGHT(VLOOKUP($A609,#REF!,6,FALSE()), 1)),"")</f>
        <v>#VALUE!</v>
      </c>
      <c r="M609" s="91" t="e">
        <f aca="false">IF(LEN(VLOOKUP($A609,#REF!,7,FALSE())),UPPER(RIGHT(VLOOKUP($A609,#REF!,7,FALSE()), 1)),"")</f>
        <v>#VALUE!</v>
      </c>
      <c r="N609" s="185"/>
      <c r="O609" s="185"/>
      <c r="P609" s="185"/>
      <c r="Q609" s="185"/>
      <c r="R609" s="185"/>
      <c r="S609" s="100" t="e">
        <f aca="false">HLOOKUP("Device Tree Pin Name",#REF!,MATCH($A609,#REF!,0),FALSE())</f>
        <v>#VALUE!</v>
      </c>
      <c r="T609" s="95" t="e">
        <f aca="false">HLOOKUP("power rail",#REF!,MATCH($A609,#REF!,0),FALSE())</f>
        <v>#VALUE!</v>
      </c>
      <c r="U609" s="96" t="e">
        <f aca="false">HLOOKUP("Wake Capable",#REF!,MATCH($A609,#REF!,0),FALSE())</f>
        <v>#VALUE!</v>
      </c>
      <c r="V609" s="96" t="e">
        <f aca="false">HLOOKUP("Strap",#REF!,MATCH($A609,#REF!,0),FALSE())</f>
        <v>#VALUE!</v>
      </c>
      <c r="W609" s="96"/>
      <c r="X609" s="96"/>
      <c r="Y609" s="96"/>
      <c r="Z609" s="95"/>
      <c r="AA609" s="95" t="e">
        <f aca="false">HLOOKUP("Pad type",#REF!,MATCH($A609,#REF!,0),FALSE())</f>
        <v>#VALUE!</v>
      </c>
      <c r="AB609" s="100"/>
      <c r="AC609" s="100" t="e">
        <f aca="false">HLOOKUP("POR Pin State",#REF!,MATCH($A609,#REF!,0),FALSE())</f>
        <v>#VALUE!</v>
      </c>
      <c r="AD609" s="186"/>
      <c r="AE609" s="187"/>
      <c r="AF609" s="187"/>
      <c r="AG609" s="187"/>
      <c r="AH609" s="188"/>
      <c r="AI609" s="188"/>
      <c r="AJ609" s="189"/>
      <c r="AK609" s="189"/>
      <c r="AL609" s="189"/>
      <c r="AM609" s="189"/>
      <c r="AN609" s="189"/>
      <c r="AO609" s="189"/>
      <c r="AP609" s="189"/>
      <c r="AQ609" s="194" t="s">
        <v>1406</v>
      </c>
      <c r="AR609" s="104"/>
      <c r="AS609" s="104"/>
      <c r="AT609" s="104"/>
      <c r="AU609" s="104"/>
      <c r="AV609" s="104"/>
      <c r="AW609" s="104"/>
      <c r="AX609" s="104"/>
      <c r="AY609" s="104"/>
      <c r="AZ609" s="104"/>
      <c r="BA609" s="104"/>
      <c r="BB609" s="162"/>
      <c r="BC609" s="104"/>
      <c r="BD609" s="214"/>
      <c r="BE609" s="213" t="s">
        <v>1407</v>
      </c>
      <c r="BF609" s="108" t="e">
        <f aca="false">VLOOKUP($A609,#REF!, 34, FALSE())</f>
        <v>#VALUE!</v>
      </c>
      <c r="BG609" s="418" t="e">
        <f aca="false">VLOOKUP($A609,#REF!, 22, FALSE())</f>
        <v>#VALUE!</v>
      </c>
      <c r="BH609" s="109"/>
    </row>
    <row r="610" s="193" customFormat="true" ht="12.75" hidden="false" customHeight="true" outlineLevel="0" collapsed="false">
      <c r="A610" s="133" t="s">
        <v>1408</v>
      </c>
      <c r="B610" s="86" t="e">
        <f aca="false">VLOOKUP($A610,#REF!, 34, FALSE())</f>
        <v>#VALUE!</v>
      </c>
      <c r="C610" s="87" t="str">
        <f aca="false">CONCATENATE("unused_",A610)</f>
        <v>unused_DDR_XM0_B7B_CA2</v>
      </c>
      <c r="D610" s="88" t="e">
        <f aca="false">IF(LEN(VLOOKUP($A610,#REF!,8,FALSE())),LEFT(VLOOKUP($A610,#REF!,8,FALSE()),LEN(VLOOKUP($A610,#REF!,8,FALSE()))-2),"")</f>
        <v>#VALUE!</v>
      </c>
      <c r="E610" s="89" t="e">
        <f aca="false">IF(LEN(VLOOKUP($A610,#REF!,4,FALSE())),IF(INDEX(#REF!,MATCH($A610,#REF!,0),1),LEFT(VLOOKUP($A610,#REF!,4,FALSE()),LEN(VLOOKUP($A610,#REF!,4,FALSE()))-2),CONCATENATE(LEFT(VLOOKUP($A610,#REF!,4,FALSE()),LEN(VLOOKUP($A610,#REF!,4,FALSE()))-2),"*")),"")</f>
        <v>#VALUE!</v>
      </c>
      <c r="F610" s="90" t="e">
        <f aca="false">IF(LEN(VLOOKUP($A610,#REF!,5,FALSE())),IF(INDEX(#REF!,MATCH($A610,#REF!,0),2),LEFT(VLOOKUP($A610,#REF!,5,FALSE()),LEN(VLOOKUP($A610,#REF!,5,FALSE()))-2),CONCATENATE(LEFT(VLOOKUP($A610,#REF!,5,FALSE()),LEN(VLOOKUP($A610,#REF!,5,FALSE()))-2),"*")),"")</f>
        <v>#VALUE!</v>
      </c>
      <c r="G610" s="90" t="e">
        <f aca="false">IF(LEN(VLOOKUP($A610,#REF!,6,FALSE())),IF(INDEX(#REF!,MATCH($A610,#REF!,0),3),LEFT(VLOOKUP($A610,#REF!,6,FALSE()),LEN(VLOOKUP($A610,#REF!,6,FALSE()))-2),CONCATENATE(LEFT(VLOOKUP($A610,#REF!,6,FALSE()),LEN(VLOOKUP($A610,#REF!,6,FALSE()))-2),"*")),"")</f>
        <v>#VALUE!</v>
      </c>
      <c r="H610" s="91" t="e">
        <f aca="false">IF(LEN(VLOOKUP($A610,#REF!,7,FALSE())),IF(INDEX(#REF!,MATCH($A610,#REF!,0),4),LEFT(VLOOKUP($A610,#REF!,7,FALSE()),LEN(VLOOKUP($A610,#REF!,7,FALSE()))-2),CONCATENATE(LEFT(VLOOKUP($A610,#REF!,7,FALSE()),LEN(VLOOKUP($A610,#REF!,7,FALSE()))-2),"*")),"")</f>
        <v>#VALUE!</v>
      </c>
      <c r="I610" s="92" t="e">
        <f aca="false">IF(LEN(VLOOKUP($A610,#REF!,8,FALSE())),UPPER(RIGHT(VLOOKUP($A610,#REF!,8,FALSE()), 1)),"")</f>
        <v>#VALUE!</v>
      </c>
      <c r="J610" s="90" t="e">
        <f aca="false">IF(LEN(VLOOKUP($A610,#REF!,4,FALSE())),UPPER(RIGHT(VLOOKUP($A610,#REF!,4,FALSE()), 1)),"")</f>
        <v>#VALUE!</v>
      </c>
      <c r="K610" s="90" t="e">
        <f aca="false">IF(LEN(VLOOKUP($A610,#REF!,5,FALSE())),UPPER(RIGHT(VLOOKUP($A610,#REF!,5,FALSE()), 1)),"")</f>
        <v>#VALUE!</v>
      </c>
      <c r="L610" s="90" t="e">
        <f aca="false">IF(LEN(VLOOKUP($A610,#REF!,6,FALSE())),UPPER(RIGHT(VLOOKUP($A610,#REF!,6,FALSE()), 1)),"")</f>
        <v>#VALUE!</v>
      </c>
      <c r="M610" s="91" t="e">
        <f aca="false">IF(LEN(VLOOKUP($A610,#REF!,7,FALSE())),UPPER(RIGHT(VLOOKUP($A610,#REF!,7,FALSE()), 1)),"")</f>
        <v>#VALUE!</v>
      </c>
      <c r="N610" s="185"/>
      <c r="O610" s="185"/>
      <c r="P610" s="185"/>
      <c r="Q610" s="185"/>
      <c r="R610" s="185"/>
      <c r="S610" s="100" t="e">
        <f aca="false">HLOOKUP("Device Tree Pin Name",#REF!,MATCH($A610,#REF!,0),FALSE())</f>
        <v>#VALUE!</v>
      </c>
      <c r="T610" s="95" t="e">
        <f aca="false">HLOOKUP("power rail",#REF!,MATCH($A610,#REF!,0),FALSE())</f>
        <v>#VALUE!</v>
      </c>
      <c r="U610" s="96" t="e">
        <f aca="false">HLOOKUP("Wake Capable",#REF!,MATCH($A610,#REF!,0),FALSE())</f>
        <v>#VALUE!</v>
      </c>
      <c r="V610" s="96" t="e">
        <f aca="false">HLOOKUP("Strap",#REF!,MATCH($A610,#REF!,0),FALSE())</f>
        <v>#VALUE!</v>
      </c>
      <c r="W610" s="96"/>
      <c r="X610" s="96"/>
      <c r="Y610" s="96"/>
      <c r="Z610" s="95"/>
      <c r="AA610" s="95" t="e">
        <f aca="false">HLOOKUP("Pad type",#REF!,MATCH($A610,#REF!,0),FALSE())</f>
        <v>#VALUE!</v>
      </c>
      <c r="AB610" s="100"/>
      <c r="AC610" s="100" t="e">
        <f aca="false">HLOOKUP("POR Pin State",#REF!,MATCH($A610,#REF!,0),FALSE())</f>
        <v>#VALUE!</v>
      </c>
      <c r="AD610" s="186"/>
      <c r="AE610" s="187"/>
      <c r="AF610" s="187"/>
      <c r="AG610" s="187"/>
      <c r="AH610" s="188"/>
      <c r="AI610" s="188"/>
      <c r="AJ610" s="189"/>
      <c r="AK610" s="189"/>
      <c r="AL610" s="189"/>
      <c r="AM610" s="189"/>
      <c r="AN610" s="189"/>
      <c r="AO610" s="189"/>
      <c r="AP610" s="189"/>
      <c r="AQ610" s="194" t="s">
        <v>1409</v>
      </c>
      <c r="AR610" s="104"/>
      <c r="AS610" s="104"/>
      <c r="AT610" s="104"/>
      <c r="AU610" s="104"/>
      <c r="AV610" s="104"/>
      <c r="AW610" s="104"/>
      <c r="AX610" s="104"/>
      <c r="AY610" s="104"/>
      <c r="AZ610" s="104"/>
      <c r="BA610" s="104"/>
      <c r="BB610" s="162"/>
      <c r="BC610" s="104"/>
      <c r="BD610" s="214"/>
      <c r="BE610" s="213" t="s">
        <v>1410</v>
      </c>
      <c r="BF610" s="108" t="e">
        <f aca="false">VLOOKUP($A610,#REF!, 34, FALSE())</f>
        <v>#VALUE!</v>
      </c>
      <c r="BG610" s="418" t="e">
        <f aca="false">VLOOKUP($A610,#REF!, 22, FALSE())</f>
        <v>#VALUE!</v>
      </c>
      <c r="BH610" s="109"/>
    </row>
    <row r="611" s="193" customFormat="true" ht="12.75" hidden="false" customHeight="true" outlineLevel="0" collapsed="false">
      <c r="A611" s="133" t="s">
        <v>1411</v>
      </c>
      <c r="B611" s="86" t="e">
        <f aca="false">VLOOKUP($A611,#REF!, 34, FALSE())</f>
        <v>#VALUE!</v>
      </c>
      <c r="C611" s="87" t="str">
        <f aca="false">CONCATENATE("unused_",A611)</f>
        <v>unused_DDR_XM0_B7B_CA3</v>
      </c>
      <c r="D611" s="88" t="e">
        <f aca="false">IF(LEN(VLOOKUP($A611,#REF!,8,FALSE())),LEFT(VLOOKUP($A611,#REF!,8,FALSE()),LEN(VLOOKUP($A611,#REF!,8,FALSE()))-2),"")</f>
        <v>#VALUE!</v>
      </c>
      <c r="E611" s="89" t="e">
        <f aca="false">IF(LEN(VLOOKUP($A611,#REF!,4,FALSE())),IF(INDEX(#REF!,MATCH($A611,#REF!,0),1),LEFT(VLOOKUP($A611,#REF!,4,FALSE()),LEN(VLOOKUP($A611,#REF!,4,FALSE()))-2),CONCATENATE(LEFT(VLOOKUP($A611,#REF!,4,FALSE()),LEN(VLOOKUP($A611,#REF!,4,FALSE()))-2),"*")),"")</f>
        <v>#VALUE!</v>
      </c>
      <c r="F611" s="90" t="e">
        <f aca="false">IF(LEN(VLOOKUP($A611,#REF!,5,FALSE())),IF(INDEX(#REF!,MATCH($A611,#REF!,0),2),LEFT(VLOOKUP($A611,#REF!,5,FALSE()),LEN(VLOOKUP($A611,#REF!,5,FALSE()))-2),CONCATENATE(LEFT(VLOOKUP($A611,#REF!,5,FALSE()),LEN(VLOOKUP($A611,#REF!,5,FALSE()))-2),"*")),"")</f>
        <v>#VALUE!</v>
      </c>
      <c r="G611" s="90" t="e">
        <f aca="false">IF(LEN(VLOOKUP($A611,#REF!,6,FALSE())),IF(INDEX(#REF!,MATCH($A611,#REF!,0),3),LEFT(VLOOKUP($A611,#REF!,6,FALSE()),LEN(VLOOKUP($A611,#REF!,6,FALSE()))-2),CONCATENATE(LEFT(VLOOKUP($A611,#REF!,6,FALSE()),LEN(VLOOKUP($A611,#REF!,6,FALSE()))-2),"*")),"")</f>
        <v>#VALUE!</v>
      </c>
      <c r="H611" s="91" t="e">
        <f aca="false">IF(LEN(VLOOKUP($A611,#REF!,7,FALSE())),IF(INDEX(#REF!,MATCH($A611,#REF!,0),4),LEFT(VLOOKUP($A611,#REF!,7,FALSE()),LEN(VLOOKUP($A611,#REF!,7,FALSE()))-2),CONCATENATE(LEFT(VLOOKUP($A611,#REF!,7,FALSE()),LEN(VLOOKUP($A611,#REF!,7,FALSE()))-2),"*")),"")</f>
        <v>#VALUE!</v>
      </c>
      <c r="I611" s="92" t="e">
        <f aca="false">IF(LEN(VLOOKUP($A611,#REF!,8,FALSE())),UPPER(RIGHT(VLOOKUP($A611,#REF!,8,FALSE()), 1)),"")</f>
        <v>#VALUE!</v>
      </c>
      <c r="J611" s="90" t="e">
        <f aca="false">IF(LEN(VLOOKUP($A611,#REF!,4,FALSE())),UPPER(RIGHT(VLOOKUP($A611,#REF!,4,FALSE()), 1)),"")</f>
        <v>#VALUE!</v>
      </c>
      <c r="K611" s="90" t="e">
        <f aca="false">IF(LEN(VLOOKUP($A611,#REF!,5,FALSE())),UPPER(RIGHT(VLOOKUP($A611,#REF!,5,FALSE()), 1)),"")</f>
        <v>#VALUE!</v>
      </c>
      <c r="L611" s="90" t="e">
        <f aca="false">IF(LEN(VLOOKUP($A611,#REF!,6,FALSE())),UPPER(RIGHT(VLOOKUP($A611,#REF!,6,FALSE()), 1)),"")</f>
        <v>#VALUE!</v>
      </c>
      <c r="M611" s="91" t="e">
        <f aca="false">IF(LEN(VLOOKUP($A611,#REF!,7,FALSE())),UPPER(RIGHT(VLOOKUP($A611,#REF!,7,FALSE()), 1)),"")</f>
        <v>#VALUE!</v>
      </c>
      <c r="N611" s="185"/>
      <c r="O611" s="185"/>
      <c r="P611" s="185"/>
      <c r="Q611" s="185"/>
      <c r="R611" s="185"/>
      <c r="S611" s="100" t="e">
        <f aca="false">HLOOKUP("Device Tree Pin Name",#REF!,MATCH($A611,#REF!,0),FALSE())</f>
        <v>#VALUE!</v>
      </c>
      <c r="T611" s="95" t="e">
        <f aca="false">HLOOKUP("power rail",#REF!,MATCH($A611,#REF!,0),FALSE())</f>
        <v>#VALUE!</v>
      </c>
      <c r="U611" s="96" t="e">
        <f aca="false">HLOOKUP("Wake Capable",#REF!,MATCH($A611,#REF!,0),FALSE())</f>
        <v>#VALUE!</v>
      </c>
      <c r="V611" s="96" t="e">
        <f aca="false">HLOOKUP("Strap",#REF!,MATCH($A611,#REF!,0),FALSE())</f>
        <v>#VALUE!</v>
      </c>
      <c r="W611" s="96"/>
      <c r="X611" s="96"/>
      <c r="Y611" s="96"/>
      <c r="Z611" s="95"/>
      <c r="AA611" s="95" t="e">
        <f aca="false">HLOOKUP("Pad type",#REF!,MATCH($A611,#REF!,0),FALSE())</f>
        <v>#VALUE!</v>
      </c>
      <c r="AB611" s="100"/>
      <c r="AC611" s="100" t="e">
        <f aca="false">HLOOKUP("POR Pin State",#REF!,MATCH($A611,#REF!,0),FALSE())</f>
        <v>#VALUE!</v>
      </c>
      <c r="AD611" s="186"/>
      <c r="AE611" s="187"/>
      <c r="AF611" s="187"/>
      <c r="AG611" s="187"/>
      <c r="AH611" s="188"/>
      <c r="AI611" s="188"/>
      <c r="AJ611" s="189"/>
      <c r="AK611" s="189"/>
      <c r="AL611" s="189"/>
      <c r="AM611" s="189"/>
      <c r="AN611" s="189"/>
      <c r="AO611" s="189"/>
      <c r="AP611" s="189"/>
      <c r="AQ611" s="194" t="s">
        <v>1412</v>
      </c>
      <c r="AR611" s="104"/>
      <c r="AS611" s="104"/>
      <c r="AT611" s="104"/>
      <c r="AU611" s="104"/>
      <c r="AV611" s="104"/>
      <c r="AW611" s="104"/>
      <c r="AX611" s="104"/>
      <c r="AY611" s="104"/>
      <c r="AZ611" s="104"/>
      <c r="BA611" s="104"/>
      <c r="BB611" s="162"/>
      <c r="BC611" s="104"/>
      <c r="BD611" s="214"/>
      <c r="BE611" s="213" t="s">
        <v>1413</v>
      </c>
      <c r="BF611" s="108" t="e">
        <f aca="false">VLOOKUP($A611,#REF!, 34, FALSE())</f>
        <v>#VALUE!</v>
      </c>
      <c r="BG611" s="418" t="e">
        <f aca="false">VLOOKUP($A611,#REF!, 22, FALSE())</f>
        <v>#VALUE!</v>
      </c>
      <c r="BH611" s="109"/>
    </row>
    <row r="612" s="193" customFormat="true" ht="12.75" hidden="false" customHeight="true" outlineLevel="0" collapsed="false">
      <c r="A612" s="133" t="s">
        <v>1414</v>
      </c>
      <c r="B612" s="86" t="e">
        <f aca="false">VLOOKUP($A612,#REF!, 34, FALSE())</f>
        <v>#VALUE!</v>
      </c>
      <c r="C612" s="87" t="str">
        <f aca="false">CONCATENATE("unused_",A612)</f>
        <v>unused_DDR_XM0_B7B_CA4</v>
      </c>
      <c r="D612" s="88" t="e">
        <f aca="false">IF(LEN(VLOOKUP($A612,#REF!,8,FALSE())),LEFT(VLOOKUP($A612,#REF!,8,FALSE()),LEN(VLOOKUP($A612,#REF!,8,FALSE()))-2),"")</f>
        <v>#VALUE!</v>
      </c>
      <c r="E612" s="89" t="e">
        <f aca="false">IF(LEN(VLOOKUP($A612,#REF!,4,FALSE())),IF(INDEX(#REF!,MATCH($A612,#REF!,0),1),LEFT(VLOOKUP($A612,#REF!,4,FALSE()),LEN(VLOOKUP($A612,#REF!,4,FALSE()))-2),CONCATENATE(LEFT(VLOOKUP($A612,#REF!,4,FALSE()),LEN(VLOOKUP($A612,#REF!,4,FALSE()))-2),"*")),"")</f>
        <v>#VALUE!</v>
      </c>
      <c r="F612" s="90" t="e">
        <f aca="false">IF(LEN(VLOOKUP($A612,#REF!,5,FALSE())),IF(INDEX(#REF!,MATCH($A612,#REF!,0),2),LEFT(VLOOKUP($A612,#REF!,5,FALSE()),LEN(VLOOKUP($A612,#REF!,5,FALSE()))-2),CONCATENATE(LEFT(VLOOKUP($A612,#REF!,5,FALSE()),LEN(VLOOKUP($A612,#REF!,5,FALSE()))-2),"*")),"")</f>
        <v>#VALUE!</v>
      </c>
      <c r="G612" s="90" t="e">
        <f aca="false">IF(LEN(VLOOKUP($A612,#REF!,6,FALSE())),IF(INDEX(#REF!,MATCH($A612,#REF!,0),3),LEFT(VLOOKUP($A612,#REF!,6,FALSE()),LEN(VLOOKUP($A612,#REF!,6,FALSE()))-2),CONCATENATE(LEFT(VLOOKUP($A612,#REF!,6,FALSE()),LEN(VLOOKUP($A612,#REF!,6,FALSE()))-2),"*")),"")</f>
        <v>#VALUE!</v>
      </c>
      <c r="H612" s="91" t="e">
        <f aca="false">IF(LEN(VLOOKUP($A612,#REF!,7,FALSE())),IF(INDEX(#REF!,MATCH($A612,#REF!,0),4),LEFT(VLOOKUP($A612,#REF!,7,FALSE()),LEN(VLOOKUP($A612,#REF!,7,FALSE()))-2),CONCATENATE(LEFT(VLOOKUP($A612,#REF!,7,FALSE()),LEN(VLOOKUP($A612,#REF!,7,FALSE()))-2),"*")),"")</f>
        <v>#VALUE!</v>
      </c>
      <c r="I612" s="92" t="e">
        <f aca="false">IF(LEN(VLOOKUP($A612,#REF!,8,FALSE())),UPPER(RIGHT(VLOOKUP($A612,#REF!,8,FALSE()), 1)),"")</f>
        <v>#VALUE!</v>
      </c>
      <c r="J612" s="90" t="e">
        <f aca="false">IF(LEN(VLOOKUP($A612,#REF!,4,FALSE())),UPPER(RIGHT(VLOOKUP($A612,#REF!,4,FALSE()), 1)),"")</f>
        <v>#VALUE!</v>
      </c>
      <c r="K612" s="90" t="e">
        <f aca="false">IF(LEN(VLOOKUP($A612,#REF!,5,FALSE())),UPPER(RIGHT(VLOOKUP($A612,#REF!,5,FALSE()), 1)),"")</f>
        <v>#VALUE!</v>
      </c>
      <c r="L612" s="90" t="e">
        <f aca="false">IF(LEN(VLOOKUP($A612,#REF!,6,FALSE())),UPPER(RIGHT(VLOOKUP($A612,#REF!,6,FALSE()), 1)),"")</f>
        <v>#VALUE!</v>
      </c>
      <c r="M612" s="91" t="e">
        <f aca="false">IF(LEN(VLOOKUP($A612,#REF!,7,FALSE())),UPPER(RIGHT(VLOOKUP($A612,#REF!,7,FALSE()), 1)),"")</f>
        <v>#VALUE!</v>
      </c>
      <c r="N612" s="185"/>
      <c r="O612" s="185"/>
      <c r="P612" s="185"/>
      <c r="Q612" s="185"/>
      <c r="R612" s="185"/>
      <c r="S612" s="100" t="e">
        <f aca="false">HLOOKUP("Device Tree Pin Name",#REF!,MATCH($A612,#REF!,0),FALSE())</f>
        <v>#VALUE!</v>
      </c>
      <c r="T612" s="95" t="e">
        <f aca="false">HLOOKUP("power rail",#REF!,MATCH($A612,#REF!,0),FALSE())</f>
        <v>#VALUE!</v>
      </c>
      <c r="U612" s="96" t="e">
        <f aca="false">HLOOKUP("Wake Capable",#REF!,MATCH($A612,#REF!,0),FALSE())</f>
        <v>#VALUE!</v>
      </c>
      <c r="V612" s="96" t="e">
        <f aca="false">HLOOKUP("Strap",#REF!,MATCH($A612,#REF!,0),FALSE())</f>
        <v>#VALUE!</v>
      </c>
      <c r="W612" s="96"/>
      <c r="X612" s="96"/>
      <c r="Y612" s="96"/>
      <c r="Z612" s="95"/>
      <c r="AA612" s="95" t="e">
        <f aca="false">HLOOKUP("Pad type",#REF!,MATCH($A612,#REF!,0),FALSE())</f>
        <v>#VALUE!</v>
      </c>
      <c r="AB612" s="100"/>
      <c r="AC612" s="100" t="e">
        <f aca="false">HLOOKUP("POR Pin State",#REF!,MATCH($A612,#REF!,0),FALSE())</f>
        <v>#VALUE!</v>
      </c>
      <c r="AD612" s="186"/>
      <c r="AE612" s="187"/>
      <c r="AF612" s="187"/>
      <c r="AG612" s="187"/>
      <c r="AH612" s="188"/>
      <c r="AI612" s="188"/>
      <c r="AJ612" s="189"/>
      <c r="AK612" s="189"/>
      <c r="AL612" s="189"/>
      <c r="AM612" s="189"/>
      <c r="AN612" s="189"/>
      <c r="AO612" s="189"/>
      <c r="AP612" s="189"/>
      <c r="AQ612" s="194" t="s">
        <v>1415</v>
      </c>
      <c r="AR612" s="104"/>
      <c r="AS612" s="104"/>
      <c r="AT612" s="104"/>
      <c r="AU612" s="104"/>
      <c r="AV612" s="104"/>
      <c r="AW612" s="104"/>
      <c r="AX612" s="104"/>
      <c r="AY612" s="104"/>
      <c r="AZ612" s="104"/>
      <c r="BA612" s="104"/>
      <c r="BB612" s="162"/>
      <c r="BC612" s="104"/>
      <c r="BD612" s="214"/>
      <c r="BE612" s="213" t="s">
        <v>1416</v>
      </c>
      <c r="BF612" s="108" t="e">
        <f aca="false">VLOOKUP($A612,#REF!, 34, FALSE())</f>
        <v>#VALUE!</v>
      </c>
      <c r="BG612" s="418" t="e">
        <f aca="false">VLOOKUP($A612,#REF!, 22, FALSE())</f>
        <v>#VALUE!</v>
      </c>
      <c r="BH612" s="109"/>
    </row>
    <row r="613" s="193" customFormat="true" ht="12.75" hidden="false" customHeight="true" outlineLevel="0" collapsed="false">
      <c r="A613" s="133" t="s">
        <v>1417</v>
      </c>
      <c r="B613" s="86" t="e">
        <f aca="false">VLOOKUP($A613,#REF!, 34, FALSE())</f>
        <v>#VALUE!</v>
      </c>
      <c r="C613" s="87" t="str">
        <f aca="false">CONCATENATE("unused_",A613)</f>
        <v>unused_DDR_XM0_B7B_CA5</v>
      </c>
      <c r="D613" s="88" t="e">
        <f aca="false">IF(LEN(VLOOKUP($A613,#REF!,8,FALSE())),LEFT(VLOOKUP($A613,#REF!,8,FALSE()),LEN(VLOOKUP($A613,#REF!,8,FALSE()))-2),"")</f>
        <v>#VALUE!</v>
      </c>
      <c r="E613" s="89" t="e">
        <f aca="false">IF(LEN(VLOOKUP($A613,#REF!,4,FALSE())),IF(INDEX(#REF!,MATCH($A613,#REF!,0),1),LEFT(VLOOKUP($A613,#REF!,4,FALSE()),LEN(VLOOKUP($A613,#REF!,4,FALSE()))-2),CONCATENATE(LEFT(VLOOKUP($A613,#REF!,4,FALSE()),LEN(VLOOKUP($A613,#REF!,4,FALSE()))-2),"*")),"")</f>
        <v>#VALUE!</v>
      </c>
      <c r="F613" s="90" t="e">
        <f aca="false">IF(LEN(VLOOKUP($A613,#REF!,5,FALSE())),IF(INDEX(#REF!,MATCH($A613,#REF!,0),2),LEFT(VLOOKUP($A613,#REF!,5,FALSE()),LEN(VLOOKUP($A613,#REF!,5,FALSE()))-2),CONCATENATE(LEFT(VLOOKUP($A613,#REF!,5,FALSE()),LEN(VLOOKUP($A613,#REF!,5,FALSE()))-2),"*")),"")</f>
        <v>#VALUE!</v>
      </c>
      <c r="G613" s="90" t="e">
        <f aca="false">IF(LEN(VLOOKUP($A613,#REF!,6,FALSE())),IF(INDEX(#REF!,MATCH($A613,#REF!,0),3),LEFT(VLOOKUP($A613,#REF!,6,FALSE()),LEN(VLOOKUP($A613,#REF!,6,FALSE()))-2),CONCATENATE(LEFT(VLOOKUP($A613,#REF!,6,FALSE()),LEN(VLOOKUP($A613,#REF!,6,FALSE()))-2),"*")),"")</f>
        <v>#VALUE!</v>
      </c>
      <c r="H613" s="91" t="e">
        <f aca="false">IF(LEN(VLOOKUP($A613,#REF!,7,FALSE())),IF(INDEX(#REF!,MATCH($A613,#REF!,0),4),LEFT(VLOOKUP($A613,#REF!,7,FALSE()),LEN(VLOOKUP($A613,#REF!,7,FALSE()))-2),CONCATENATE(LEFT(VLOOKUP($A613,#REF!,7,FALSE()),LEN(VLOOKUP($A613,#REF!,7,FALSE()))-2),"*")),"")</f>
        <v>#VALUE!</v>
      </c>
      <c r="I613" s="92" t="e">
        <f aca="false">IF(LEN(VLOOKUP($A613,#REF!,8,FALSE())),UPPER(RIGHT(VLOOKUP($A613,#REF!,8,FALSE()), 1)),"")</f>
        <v>#VALUE!</v>
      </c>
      <c r="J613" s="90" t="e">
        <f aca="false">IF(LEN(VLOOKUP($A613,#REF!,4,FALSE())),UPPER(RIGHT(VLOOKUP($A613,#REF!,4,FALSE()), 1)),"")</f>
        <v>#VALUE!</v>
      </c>
      <c r="K613" s="90" t="e">
        <f aca="false">IF(LEN(VLOOKUP($A613,#REF!,5,FALSE())),UPPER(RIGHT(VLOOKUP($A613,#REF!,5,FALSE()), 1)),"")</f>
        <v>#VALUE!</v>
      </c>
      <c r="L613" s="90" t="e">
        <f aca="false">IF(LEN(VLOOKUP($A613,#REF!,6,FALSE())),UPPER(RIGHT(VLOOKUP($A613,#REF!,6,FALSE()), 1)),"")</f>
        <v>#VALUE!</v>
      </c>
      <c r="M613" s="91" t="e">
        <f aca="false">IF(LEN(VLOOKUP($A613,#REF!,7,FALSE())),UPPER(RIGHT(VLOOKUP($A613,#REF!,7,FALSE()), 1)),"")</f>
        <v>#VALUE!</v>
      </c>
      <c r="N613" s="185"/>
      <c r="O613" s="185"/>
      <c r="P613" s="185"/>
      <c r="Q613" s="185"/>
      <c r="R613" s="185"/>
      <c r="S613" s="100" t="e">
        <f aca="false">HLOOKUP("Device Tree Pin Name",#REF!,MATCH($A613,#REF!,0),FALSE())</f>
        <v>#VALUE!</v>
      </c>
      <c r="T613" s="95" t="e">
        <f aca="false">HLOOKUP("power rail",#REF!,MATCH($A613,#REF!,0),FALSE())</f>
        <v>#VALUE!</v>
      </c>
      <c r="U613" s="96" t="e">
        <f aca="false">HLOOKUP("Wake Capable",#REF!,MATCH($A613,#REF!,0),FALSE())</f>
        <v>#VALUE!</v>
      </c>
      <c r="V613" s="96" t="e">
        <f aca="false">HLOOKUP("Strap",#REF!,MATCH($A613,#REF!,0),FALSE())</f>
        <v>#VALUE!</v>
      </c>
      <c r="W613" s="96"/>
      <c r="X613" s="96"/>
      <c r="Y613" s="96"/>
      <c r="Z613" s="95"/>
      <c r="AA613" s="95" t="e">
        <f aca="false">HLOOKUP("Pad type",#REF!,MATCH($A613,#REF!,0),FALSE())</f>
        <v>#VALUE!</v>
      </c>
      <c r="AB613" s="100"/>
      <c r="AC613" s="100" t="e">
        <f aca="false">HLOOKUP("POR Pin State",#REF!,MATCH($A613,#REF!,0),FALSE())</f>
        <v>#VALUE!</v>
      </c>
      <c r="AD613" s="186"/>
      <c r="AE613" s="187"/>
      <c r="AF613" s="187"/>
      <c r="AG613" s="187"/>
      <c r="AH613" s="188"/>
      <c r="AI613" s="188"/>
      <c r="AJ613" s="189"/>
      <c r="AK613" s="189"/>
      <c r="AL613" s="189"/>
      <c r="AM613" s="189"/>
      <c r="AN613" s="189"/>
      <c r="AO613" s="189"/>
      <c r="AP613" s="189"/>
      <c r="AQ613" s="194" t="s">
        <v>1418</v>
      </c>
      <c r="AR613" s="104"/>
      <c r="AS613" s="104"/>
      <c r="AT613" s="104"/>
      <c r="AU613" s="104"/>
      <c r="AV613" s="104"/>
      <c r="AW613" s="104"/>
      <c r="AX613" s="104"/>
      <c r="AY613" s="104"/>
      <c r="AZ613" s="104"/>
      <c r="BA613" s="104"/>
      <c r="BB613" s="162"/>
      <c r="BC613" s="104"/>
      <c r="BD613" s="214"/>
      <c r="BE613" s="213" t="s">
        <v>1419</v>
      </c>
      <c r="BF613" s="108" t="e">
        <f aca="false">VLOOKUP($A613,#REF!, 34, FALSE())</f>
        <v>#VALUE!</v>
      </c>
      <c r="BG613" s="418" t="e">
        <f aca="false">VLOOKUP($A613,#REF!, 22, FALSE())</f>
        <v>#VALUE!</v>
      </c>
      <c r="BH613" s="109"/>
    </row>
    <row r="614" s="193" customFormat="true" ht="12.75" hidden="false" customHeight="true" outlineLevel="0" collapsed="false">
      <c r="A614" s="133" t="s">
        <v>1420</v>
      </c>
      <c r="B614" s="86" t="e">
        <f aca="false">VLOOKUP($A614,#REF!, 34, FALSE())</f>
        <v>#VALUE!</v>
      </c>
      <c r="C614" s="87" t="str">
        <f aca="false">CONCATENATE("unused_",A614)</f>
        <v>unused_DDR_XM0_B7B_CA6</v>
      </c>
      <c r="D614" s="88" t="e">
        <f aca="false">IF(LEN(VLOOKUP($A614,#REF!,8,FALSE())),LEFT(VLOOKUP($A614,#REF!,8,FALSE()),LEN(VLOOKUP($A614,#REF!,8,FALSE()))-2),"")</f>
        <v>#VALUE!</v>
      </c>
      <c r="E614" s="89" t="e">
        <f aca="false">IF(LEN(VLOOKUP($A614,#REF!,4,FALSE())),IF(INDEX(#REF!,MATCH($A614,#REF!,0),1),LEFT(VLOOKUP($A614,#REF!,4,FALSE()),LEN(VLOOKUP($A614,#REF!,4,FALSE()))-2),CONCATENATE(LEFT(VLOOKUP($A614,#REF!,4,FALSE()),LEN(VLOOKUP($A614,#REF!,4,FALSE()))-2),"*")),"")</f>
        <v>#VALUE!</v>
      </c>
      <c r="F614" s="90" t="e">
        <f aca="false">IF(LEN(VLOOKUP($A614,#REF!,5,FALSE())),IF(INDEX(#REF!,MATCH($A614,#REF!,0),2),LEFT(VLOOKUP($A614,#REF!,5,FALSE()),LEN(VLOOKUP($A614,#REF!,5,FALSE()))-2),CONCATENATE(LEFT(VLOOKUP($A614,#REF!,5,FALSE()),LEN(VLOOKUP($A614,#REF!,5,FALSE()))-2),"*")),"")</f>
        <v>#VALUE!</v>
      </c>
      <c r="G614" s="90" t="e">
        <f aca="false">IF(LEN(VLOOKUP($A614,#REF!,6,FALSE())),IF(INDEX(#REF!,MATCH($A614,#REF!,0),3),LEFT(VLOOKUP($A614,#REF!,6,FALSE()),LEN(VLOOKUP($A614,#REF!,6,FALSE()))-2),CONCATENATE(LEFT(VLOOKUP($A614,#REF!,6,FALSE()),LEN(VLOOKUP($A614,#REF!,6,FALSE()))-2),"*")),"")</f>
        <v>#VALUE!</v>
      </c>
      <c r="H614" s="91" t="e">
        <f aca="false">IF(LEN(VLOOKUP($A614,#REF!,7,FALSE())),IF(INDEX(#REF!,MATCH($A614,#REF!,0),4),LEFT(VLOOKUP($A614,#REF!,7,FALSE()),LEN(VLOOKUP($A614,#REF!,7,FALSE()))-2),CONCATENATE(LEFT(VLOOKUP($A614,#REF!,7,FALSE()),LEN(VLOOKUP($A614,#REF!,7,FALSE()))-2),"*")),"")</f>
        <v>#VALUE!</v>
      </c>
      <c r="I614" s="92" t="e">
        <f aca="false">IF(LEN(VLOOKUP($A614,#REF!,8,FALSE())),UPPER(RIGHT(VLOOKUP($A614,#REF!,8,FALSE()), 1)),"")</f>
        <v>#VALUE!</v>
      </c>
      <c r="J614" s="90" t="e">
        <f aca="false">IF(LEN(VLOOKUP($A614,#REF!,4,FALSE())),UPPER(RIGHT(VLOOKUP($A614,#REF!,4,FALSE()), 1)),"")</f>
        <v>#VALUE!</v>
      </c>
      <c r="K614" s="90" t="e">
        <f aca="false">IF(LEN(VLOOKUP($A614,#REF!,5,FALSE())),UPPER(RIGHT(VLOOKUP($A614,#REF!,5,FALSE()), 1)),"")</f>
        <v>#VALUE!</v>
      </c>
      <c r="L614" s="90" t="e">
        <f aca="false">IF(LEN(VLOOKUP($A614,#REF!,6,FALSE())),UPPER(RIGHT(VLOOKUP($A614,#REF!,6,FALSE()), 1)),"")</f>
        <v>#VALUE!</v>
      </c>
      <c r="M614" s="91" t="e">
        <f aca="false">IF(LEN(VLOOKUP($A614,#REF!,7,FALSE())),UPPER(RIGHT(VLOOKUP($A614,#REF!,7,FALSE()), 1)),"")</f>
        <v>#VALUE!</v>
      </c>
      <c r="N614" s="185"/>
      <c r="O614" s="185"/>
      <c r="P614" s="185"/>
      <c r="Q614" s="185"/>
      <c r="R614" s="185"/>
      <c r="S614" s="100" t="e">
        <f aca="false">HLOOKUP("Device Tree Pin Name",#REF!,MATCH($A614,#REF!,0),FALSE())</f>
        <v>#VALUE!</v>
      </c>
      <c r="T614" s="95" t="e">
        <f aca="false">HLOOKUP("power rail",#REF!,MATCH($A614,#REF!,0),FALSE())</f>
        <v>#VALUE!</v>
      </c>
      <c r="U614" s="96" t="e">
        <f aca="false">HLOOKUP("Wake Capable",#REF!,MATCH($A614,#REF!,0),FALSE())</f>
        <v>#VALUE!</v>
      </c>
      <c r="V614" s="96" t="e">
        <f aca="false">HLOOKUP("Strap",#REF!,MATCH($A614,#REF!,0),FALSE())</f>
        <v>#VALUE!</v>
      </c>
      <c r="W614" s="96"/>
      <c r="X614" s="96"/>
      <c r="Y614" s="96"/>
      <c r="Z614" s="95"/>
      <c r="AA614" s="95" t="e">
        <f aca="false">HLOOKUP("Pad type",#REF!,MATCH($A614,#REF!,0),FALSE())</f>
        <v>#VALUE!</v>
      </c>
      <c r="AB614" s="100"/>
      <c r="AC614" s="100" t="e">
        <f aca="false">HLOOKUP("POR Pin State",#REF!,MATCH($A614,#REF!,0),FALSE())</f>
        <v>#VALUE!</v>
      </c>
      <c r="AD614" s="186"/>
      <c r="AE614" s="187"/>
      <c r="AF614" s="187"/>
      <c r="AG614" s="187"/>
      <c r="AH614" s="188"/>
      <c r="AI614" s="188"/>
      <c r="AJ614" s="189"/>
      <c r="AK614" s="189"/>
      <c r="AL614" s="189"/>
      <c r="AM614" s="189"/>
      <c r="AN614" s="189"/>
      <c r="AO614" s="189"/>
      <c r="AP614" s="189"/>
      <c r="AQ614" s="194" t="s">
        <v>1421</v>
      </c>
      <c r="AR614" s="104"/>
      <c r="AS614" s="104"/>
      <c r="AT614" s="104"/>
      <c r="AU614" s="104"/>
      <c r="AV614" s="104"/>
      <c r="AW614" s="104"/>
      <c r="AX614" s="104"/>
      <c r="AY614" s="104"/>
      <c r="AZ614" s="104"/>
      <c r="BA614" s="104"/>
      <c r="BB614" s="162"/>
      <c r="BC614" s="104"/>
      <c r="BD614" s="214"/>
      <c r="BE614" s="213" t="s">
        <v>1422</v>
      </c>
      <c r="BF614" s="108" t="e">
        <f aca="false">VLOOKUP($A614,#REF!, 34, FALSE())</f>
        <v>#VALUE!</v>
      </c>
      <c r="BG614" s="418" t="e">
        <f aca="false">VLOOKUP($A614,#REF!, 22, FALSE())</f>
        <v>#VALUE!</v>
      </c>
      <c r="BH614" s="109"/>
    </row>
    <row r="615" s="193" customFormat="true" ht="12.75" hidden="false" customHeight="true" outlineLevel="0" collapsed="false">
      <c r="A615" s="133" t="s">
        <v>1423</v>
      </c>
      <c r="B615" s="86" t="e">
        <f aca="false">VLOOKUP($A615,#REF!, 34, FALSE())</f>
        <v>#VALUE!</v>
      </c>
      <c r="C615" s="87" t="str">
        <f aca="false">CONCATENATE("unused_",A615)</f>
        <v>unused_DDR_XM0_B7A_CS_CKE0</v>
      </c>
      <c r="D615" s="88" t="e">
        <f aca="false">IF(LEN(VLOOKUP($A615,#REF!,8,FALSE())),LEFT(VLOOKUP($A615,#REF!,8,FALSE()),LEN(VLOOKUP($A615,#REF!,8,FALSE()))-2),"")</f>
        <v>#VALUE!</v>
      </c>
      <c r="E615" s="89" t="e">
        <f aca="false">IF(LEN(VLOOKUP($A615,#REF!,4,FALSE())),IF(INDEX(#REF!,MATCH($A615,#REF!,0),1),LEFT(VLOOKUP($A615,#REF!,4,FALSE()),LEN(VLOOKUP($A615,#REF!,4,FALSE()))-2),CONCATENATE(LEFT(VLOOKUP($A615,#REF!,4,FALSE()),LEN(VLOOKUP($A615,#REF!,4,FALSE()))-2),"*")),"")</f>
        <v>#VALUE!</v>
      </c>
      <c r="F615" s="90" t="e">
        <f aca="false">IF(LEN(VLOOKUP($A615,#REF!,5,FALSE())),IF(INDEX(#REF!,MATCH($A615,#REF!,0),2),LEFT(VLOOKUP($A615,#REF!,5,FALSE()),LEN(VLOOKUP($A615,#REF!,5,FALSE()))-2),CONCATENATE(LEFT(VLOOKUP($A615,#REF!,5,FALSE()),LEN(VLOOKUP($A615,#REF!,5,FALSE()))-2),"*")),"")</f>
        <v>#VALUE!</v>
      </c>
      <c r="G615" s="90" t="e">
        <f aca="false">IF(LEN(VLOOKUP($A615,#REF!,6,FALSE())),IF(INDEX(#REF!,MATCH($A615,#REF!,0),3),LEFT(VLOOKUP($A615,#REF!,6,FALSE()),LEN(VLOOKUP($A615,#REF!,6,FALSE()))-2),CONCATENATE(LEFT(VLOOKUP($A615,#REF!,6,FALSE()),LEN(VLOOKUP($A615,#REF!,6,FALSE()))-2),"*")),"")</f>
        <v>#VALUE!</v>
      </c>
      <c r="H615" s="91" t="e">
        <f aca="false">IF(LEN(VLOOKUP($A615,#REF!,7,FALSE())),IF(INDEX(#REF!,MATCH($A615,#REF!,0),4),LEFT(VLOOKUP($A615,#REF!,7,FALSE()),LEN(VLOOKUP($A615,#REF!,7,FALSE()))-2),CONCATENATE(LEFT(VLOOKUP($A615,#REF!,7,FALSE()),LEN(VLOOKUP($A615,#REF!,7,FALSE()))-2),"*")),"")</f>
        <v>#VALUE!</v>
      </c>
      <c r="I615" s="92" t="e">
        <f aca="false">IF(LEN(VLOOKUP($A615,#REF!,8,FALSE())),UPPER(RIGHT(VLOOKUP($A615,#REF!,8,FALSE()), 1)),"")</f>
        <v>#VALUE!</v>
      </c>
      <c r="J615" s="90" t="e">
        <f aca="false">IF(LEN(VLOOKUP($A615,#REF!,4,FALSE())),UPPER(RIGHT(VLOOKUP($A615,#REF!,4,FALSE()), 1)),"")</f>
        <v>#VALUE!</v>
      </c>
      <c r="K615" s="90" t="e">
        <f aca="false">IF(LEN(VLOOKUP($A615,#REF!,5,FALSE())),UPPER(RIGHT(VLOOKUP($A615,#REF!,5,FALSE()), 1)),"")</f>
        <v>#VALUE!</v>
      </c>
      <c r="L615" s="90" t="e">
        <f aca="false">IF(LEN(VLOOKUP($A615,#REF!,6,FALSE())),UPPER(RIGHT(VLOOKUP($A615,#REF!,6,FALSE()), 1)),"")</f>
        <v>#VALUE!</v>
      </c>
      <c r="M615" s="91" t="e">
        <f aca="false">IF(LEN(VLOOKUP($A615,#REF!,7,FALSE())),UPPER(RIGHT(VLOOKUP($A615,#REF!,7,FALSE()), 1)),"")</f>
        <v>#VALUE!</v>
      </c>
      <c r="N615" s="185"/>
      <c r="O615" s="185"/>
      <c r="P615" s="185"/>
      <c r="Q615" s="185"/>
      <c r="R615" s="185"/>
      <c r="S615" s="100" t="e">
        <f aca="false">HLOOKUP("Device Tree Pin Name",#REF!,MATCH($A615,#REF!,0),FALSE())</f>
        <v>#VALUE!</v>
      </c>
      <c r="T615" s="95" t="e">
        <f aca="false">HLOOKUP("power rail",#REF!,MATCH($A615,#REF!,0),FALSE())</f>
        <v>#VALUE!</v>
      </c>
      <c r="U615" s="96" t="e">
        <f aca="false">HLOOKUP("Wake Capable",#REF!,MATCH($A615,#REF!,0),FALSE())</f>
        <v>#VALUE!</v>
      </c>
      <c r="V615" s="96" t="e">
        <f aca="false">HLOOKUP("Strap",#REF!,MATCH($A615,#REF!,0),FALSE())</f>
        <v>#VALUE!</v>
      </c>
      <c r="W615" s="96"/>
      <c r="X615" s="96"/>
      <c r="Y615" s="96"/>
      <c r="Z615" s="95"/>
      <c r="AA615" s="95" t="e">
        <f aca="false">HLOOKUP("Pad type",#REF!,MATCH($A615,#REF!,0),FALSE())</f>
        <v>#VALUE!</v>
      </c>
      <c r="AB615" s="100"/>
      <c r="AC615" s="100" t="e">
        <f aca="false">HLOOKUP("POR Pin State",#REF!,MATCH($A615,#REF!,0),FALSE())</f>
        <v>#VALUE!</v>
      </c>
      <c r="AD615" s="186"/>
      <c r="AE615" s="187"/>
      <c r="AF615" s="187"/>
      <c r="AG615" s="187"/>
      <c r="AH615" s="188"/>
      <c r="AI615" s="188"/>
      <c r="AJ615" s="189"/>
      <c r="AK615" s="189"/>
      <c r="AL615" s="189"/>
      <c r="AM615" s="189"/>
      <c r="AN615" s="189"/>
      <c r="AO615" s="189"/>
      <c r="AP615" s="189"/>
      <c r="AQ615" s="194" t="s">
        <v>1423</v>
      </c>
      <c r="AR615" s="104"/>
      <c r="AS615" s="104"/>
      <c r="AT615" s="104"/>
      <c r="AU615" s="104"/>
      <c r="AV615" s="104"/>
      <c r="AW615" s="104"/>
      <c r="AX615" s="104"/>
      <c r="AY615" s="104"/>
      <c r="AZ615" s="104"/>
      <c r="BA615" s="104"/>
      <c r="BB615" s="162"/>
      <c r="BC615" s="104"/>
      <c r="BD615" s="214"/>
      <c r="BE615" s="213" t="s">
        <v>1424</v>
      </c>
      <c r="BF615" s="108" t="e">
        <f aca="false">VLOOKUP($A615,#REF!, 34, FALSE())</f>
        <v>#VALUE!</v>
      </c>
      <c r="BG615" s="418" t="e">
        <f aca="false">VLOOKUP($A615,#REF!, 22, FALSE())</f>
        <v>#VALUE!</v>
      </c>
      <c r="BH615" s="109"/>
    </row>
    <row r="616" s="193" customFormat="true" ht="12.75" hidden="false" customHeight="true" outlineLevel="0" collapsed="false">
      <c r="A616" s="133" t="s">
        <v>1425</v>
      </c>
      <c r="B616" s="86" t="e">
        <f aca="false">VLOOKUP($A616,#REF!, 34, FALSE())</f>
        <v>#VALUE!</v>
      </c>
      <c r="C616" s="87" t="str">
        <f aca="false">CONCATENATE("unused_",A616)</f>
        <v>unused_DDR_XM0_B7A_CS_CKE1</v>
      </c>
      <c r="D616" s="88" t="e">
        <f aca="false">IF(LEN(VLOOKUP($A616,#REF!,8,FALSE())),LEFT(VLOOKUP($A616,#REF!,8,FALSE()),LEN(VLOOKUP($A616,#REF!,8,FALSE()))-2),"")</f>
        <v>#VALUE!</v>
      </c>
      <c r="E616" s="89" t="e">
        <f aca="false">IF(LEN(VLOOKUP($A616,#REF!,4,FALSE())),IF(INDEX(#REF!,MATCH($A616,#REF!,0),1),LEFT(VLOOKUP($A616,#REF!,4,FALSE()),LEN(VLOOKUP($A616,#REF!,4,FALSE()))-2),CONCATENATE(LEFT(VLOOKUP($A616,#REF!,4,FALSE()),LEN(VLOOKUP($A616,#REF!,4,FALSE()))-2),"*")),"")</f>
        <v>#VALUE!</v>
      </c>
      <c r="F616" s="90" t="e">
        <f aca="false">IF(LEN(VLOOKUP($A616,#REF!,5,FALSE())),IF(INDEX(#REF!,MATCH($A616,#REF!,0),2),LEFT(VLOOKUP($A616,#REF!,5,FALSE()),LEN(VLOOKUP($A616,#REF!,5,FALSE()))-2),CONCATENATE(LEFT(VLOOKUP($A616,#REF!,5,FALSE()),LEN(VLOOKUP($A616,#REF!,5,FALSE()))-2),"*")),"")</f>
        <v>#VALUE!</v>
      </c>
      <c r="G616" s="90" t="e">
        <f aca="false">IF(LEN(VLOOKUP($A616,#REF!,6,FALSE())),IF(INDEX(#REF!,MATCH($A616,#REF!,0),3),LEFT(VLOOKUP($A616,#REF!,6,FALSE()),LEN(VLOOKUP($A616,#REF!,6,FALSE()))-2),CONCATENATE(LEFT(VLOOKUP($A616,#REF!,6,FALSE()),LEN(VLOOKUP($A616,#REF!,6,FALSE()))-2),"*")),"")</f>
        <v>#VALUE!</v>
      </c>
      <c r="H616" s="91" t="e">
        <f aca="false">IF(LEN(VLOOKUP($A616,#REF!,7,FALSE())),IF(INDEX(#REF!,MATCH($A616,#REF!,0),4),LEFT(VLOOKUP($A616,#REF!,7,FALSE()),LEN(VLOOKUP($A616,#REF!,7,FALSE()))-2),CONCATENATE(LEFT(VLOOKUP($A616,#REF!,7,FALSE()),LEN(VLOOKUP($A616,#REF!,7,FALSE()))-2),"*")),"")</f>
        <v>#VALUE!</v>
      </c>
      <c r="I616" s="92" t="e">
        <f aca="false">IF(LEN(VLOOKUP($A616,#REF!,8,FALSE())),UPPER(RIGHT(VLOOKUP($A616,#REF!,8,FALSE()), 1)),"")</f>
        <v>#VALUE!</v>
      </c>
      <c r="J616" s="90" t="e">
        <f aca="false">IF(LEN(VLOOKUP($A616,#REF!,4,FALSE())),UPPER(RIGHT(VLOOKUP($A616,#REF!,4,FALSE()), 1)),"")</f>
        <v>#VALUE!</v>
      </c>
      <c r="K616" s="90" t="e">
        <f aca="false">IF(LEN(VLOOKUP($A616,#REF!,5,FALSE())),UPPER(RIGHT(VLOOKUP($A616,#REF!,5,FALSE()), 1)),"")</f>
        <v>#VALUE!</v>
      </c>
      <c r="L616" s="90" t="e">
        <f aca="false">IF(LEN(VLOOKUP($A616,#REF!,6,FALSE())),UPPER(RIGHT(VLOOKUP($A616,#REF!,6,FALSE()), 1)),"")</f>
        <v>#VALUE!</v>
      </c>
      <c r="M616" s="91" t="e">
        <f aca="false">IF(LEN(VLOOKUP($A616,#REF!,7,FALSE())),UPPER(RIGHT(VLOOKUP($A616,#REF!,7,FALSE()), 1)),"")</f>
        <v>#VALUE!</v>
      </c>
      <c r="N616" s="185"/>
      <c r="O616" s="185"/>
      <c r="P616" s="185"/>
      <c r="Q616" s="185"/>
      <c r="R616" s="185"/>
      <c r="S616" s="100" t="e">
        <f aca="false">HLOOKUP("Device Tree Pin Name",#REF!,MATCH($A616,#REF!,0),FALSE())</f>
        <v>#VALUE!</v>
      </c>
      <c r="T616" s="95" t="e">
        <f aca="false">HLOOKUP("power rail",#REF!,MATCH($A616,#REF!,0),FALSE())</f>
        <v>#VALUE!</v>
      </c>
      <c r="U616" s="96" t="e">
        <f aca="false">HLOOKUP("Wake Capable",#REF!,MATCH($A616,#REF!,0),FALSE())</f>
        <v>#VALUE!</v>
      </c>
      <c r="V616" s="96" t="e">
        <f aca="false">HLOOKUP("Strap",#REF!,MATCH($A616,#REF!,0),FALSE())</f>
        <v>#VALUE!</v>
      </c>
      <c r="W616" s="96"/>
      <c r="X616" s="96"/>
      <c r="Y616" s="96"/>
      <c r="Z616" s="95"/>
      <c r="AA616" s="95" t="e">
        <f aca="false">HLOOKUP("Pad type",#REF!,MATCH($A616,#REF!,0),FALSE())</f>
        <v>#VALUE!</v>
      </c>
      <c r="AB616" s="100"/>
      <c r="AC616" s="100" t="e">
        <f aca="false">HLOOKUP("POR Pin State",#REF!,MATCH($A616,#REF!,0),FALSE())</f>
        <v>#VALUE!</v>
      </c>
      <c r="AD616" s="186"/>
      <c r="AE616" s="187"/>
      <c r="AF616" s="187"/>
      <c r="AG616" s="187"/>
      <c r="AH616" s="188"/>
      <c r="AI616" s="188"/>
      <c r="AJ616" s="189"/>
      <c r="AK616" s="189"/>
      <c r="AL616" s="189"/>
      <c r="AM616" s="189"/>
      <c r="AN616" s="189"/>
      <c r="AO616" s="189"/>
      <c r="AP616" s="189"/>
      <c r="AQ616" s="194" t="s">
        <v>1425</v>
      </c>
      <c r="AR616" s="104"/>
      <c r="AS616" s="104"/>
      <c r="AT616" s="104"/>
      <c r="AU616" s="104"/>
      <c r="AV616" s="104"/>
      <c r="AW616" s="104"/>
      <c r="AX616" s="104"/>
      <c r="AY616" s="104"/>
      <c r="AZ616" s="104"/>
      <c r="BA616" s="104"/>
      <c r="BB616" s="162"/>
      <c r="BC616" s="104"/>
      <c r="BD616" s="214"/>
      <c r="BE616" s="213" t="s">
        <v>1426</v>
      </c>
      <c r="BF616" s="108" t="e">
        <f aca="false">VLOOKUP($A616,#REF!, 34, FALSE())</f>
        <v>#VALUE!</v>
      </c>
      <c r="BG616" s="418" t="e">
        <f aca="false">VLOOKUP($A616,#REF!, 22, FALSE())</f>
        <v>#VALUE!</v>
      </c>
      <c r="BH616" s="109"/>
    </row>
    <row r="617" s="193" customFormat="true" ht="12.75" hidden="false" customHeight="true" outlineLevel="0" collapsed="false">
      <c r="A617" s="1" t="s">
        <v>1427</v>
      </c>
      <c r="B617" s="86" t="e">
        <f aca="false">VLOOKUP($A617,#REF!, 34, FALSE())</f>
        <v>#VALUE!</v>
      </c>
      <c r="C617" s="87" t="str">
        <f aca="false">CONCATENATE("unused_",A617)</f>
        <v>unused_DDR_XM0_B7B_CS_CKE0</v>
      </c>
      <c r="D617" s="88" t="e">
        <f aca="false">IF(LEN(VLOOKUP($A617,#REF!,8,FALSE())),LEFT(VLOOKUP($A617,#REF!,8,FALSE()),LEN(VLOOKUP($A617,#REF!,8,FALSE()))-2),"")</f>
        <v>#VALUE!</v>
      </c>
      <c r="E617" s="89" t="e">
        <f aca="false">IF(LEN(VLOOKUP($A617,#REF!,4,FALSE())),IF(INDEX(#REF!,MATCH($A617,#REF!,0),1),LEFT(VLOOKUP($A617,#REF!,4,FALSE()),LEN(VLOOKUP($A617,#REF!,4,FALSE()))-2),CONCATENATE(LEFT(VLOOKUP($A617,#REF!,4,FALSE()),LEN(VLOOKUP($A617,#REF!,4,FALSE()))-2),"*")),"")</f>
        <v>#VALUE!</v>
      </c>
      <c r="F617" s="90" t="e">
        <f aca="false">IF(LEN(VLOOKUP($A617,#REF!,5,FALSE())),IF(INDEX(#REF!,MATCH($A617,#REF!,0),2),LEFT(VLOOKUP($A617,#REF!,5,FALSE()),LEN(VLOOKUP($A617,#REF!,5,FALSE()))-2),CONCATENATE(LEFT(VLOOKUP($A617,#REF!,5,FALSE()),LEN(VLOOKUP($A617,#REF!,5,FALSE()))-2),"*")),"")</f>
        <v>#VALUE!</v>
      </c>
      <c r="G617" s="90" t="e">
        <f aca="false">IF(LEN(VLOOKUP($A617,#REF!,6,FALSE())),IF(INDEX(#REF!,MATCH($A617,#REF!,0),3),LEFT(VLOOKUP($A617,#REF!,6,FALSE()),LEN(VLOOKUP($A617,#REF!,6,FALSE()))-2),CONCATENATE(LEFT(VLOOKUP($A617,#REF!,6,FALSE()),LEN(VLOOKUP($A617,#REF!,6,FALSE()))-2),"*")),"")</f>
        <v>#VALUE!</v>
      </c>
      <c r="H617" s="91" t="e">
        <f aca="false">IF(LEN(VLOOKUP($A617,#REF!,7,FALSE())),IF(INDEX(#REF!,MATCH($A617,#REF!,0),4),LEFT(VLOOKUP($A617,#REF!,7,FALSE()),LEN(VLOOKUP($A617,#REF!,7,FALSE()))-2),CONCATENATE(LEFT(VLOOKUP($A617,#REF!,7,FALSE()),LEN(VLOOKUP($A617,#REF!,7,FALSE()))-2),"*")),"")</f>
        <v>#VALUE!</v>
      </c>
      <c r="I617" s="92" t="e">
        <f aca="false">IF(LEN(VLOOKUP($A617,#REF!,8,FALSE())),UPPER(RIGHT(VLOOKUP($A617,#REF!,8,FALSE()), 1)),"")</f>
        <v>#VALUE!</v>
      </c>
      <c r="J617" s="90" t="e">
        <f aca="false">IF(LEN(VLOOKUP($A617,#REF!,4,FALSE())),UPPER(RIGHT(VLOOKUP($A617,#REF!,4,FALSE()), 1)),"")</f>
        <v>#VALUE!</v>
      </c>
      <c r="K617" s="90" t="e">
        <f aca="false">IF(LEN(VLOOKUP($A617,#REF!,5,FALSE())),UPPER(RIGHT(VLOOKUP($A617,#REF!,5,FALSE()), 1)),"")</f>
        <v>#VALUE!</v>
      </c>
      <c r="L617" s="90" t="e">
        <f aca="false">IF(LEN(VLOOKUP($A617,#REF!,6,FALSE())),UPPER(RIGHT(VLOOKUP($A617,#REF!,6,FALSE()), 1)),"")</f>
        <v>#VALUE!</v>
      </c>
      <c r="M617" s="91" t="e">
        <f aca="false">IF(LEN(VLOOKUP($A617,#REF!,7,FALSE())),UPPER(RIGHT(VLOOKUP($A617,#REF!,7,FALSE()), 1)),"")</f>
        <v>#VALUE!</v>
      </c>
      <c r="N617" s="185"/>
      <c r="O617" s="185"/>
      <c r="P617" s="185"/>
      <c r="Q617" s="185"/>
      <c r="R617" s="185"/>
      <c r="S617" s="100" t="e">
        <f aca="false">HLOOKUP("Device Tree Pin Name",#REF!,MATCH($A617,#REF!,0),FALSE())</f>
        <v>#VALUE!</v>
      </c>
      <c r="T617" s="95" t="e">
        <f aca="false">HLOOKUP("power rail",#REF!,MATCH($A617,#REF!,0),FALSE())</f>
        <v>#VALUE!</v>
      </c>
      <c r="U617" s="96" t="e">
        <f aca="false">HLOOKUP("Wake Capable",#REF!,MATCH($A617,#REF!,0),FALSE())</f>
        <v>#VALUE!</v>
      </c>
      <c r="V617" s="96" t="e">
        <f aca="false">HLOOKUP("Strap",#REF!,MATCH($A617,#REF!,0),FALSE())</f>
        <v>#VALUE!</v>
      </c>
      <c r="W617" s="96"/>
      <c r="X617" s="96"/>
      <c r="Y617" s="96"/>
      <c r="Z617" s="95"/>
      <c r="AA617" s="95" t="e">
        <f aca="false">HLOOKUP("Pad type",#REF!,MATCH($A617,#REF!,0),FALSE())</f>
        <v>#VALUE!</v>
      </c>
      <c r="AB617" s="100"/>
      <c r="AC617" s="100" t="e">
        <f aca="false">HLOOKUP("POR Pin State",#REF!,MATCH($A617,#REF!,0),FALSE())</f>
        <v>#VALUE!</v>
      </c>
      <c r="AD617" s="186"/>
      <c r="AE617" s="187"/>
      <c r="AF617" s="187"/>
      <c r="AG617" s="187"/>
      <c r="AH617" s="188"/>
      <c r="AI617" s="188"/>
      <c r="AJ617" s="189"/>
      <c r="AK617" s="189"/>
      <c r="AL617" s="189"/>
      <c r="AM617" s="189"/>
      <c r="AN617" s="189"/>
      <c r="AO617" s="189"/>
      <c r="AP617" s="189"/>
      <c r="AQ617" s="194" t="s">
        <v>1427</v>
      </c>
      <c r="AR617" s="104"/>
      <c r="AS617" s="104"/>
      <c r="AT617" s="104"/>
      <c r="AU617" s="104"/>
      <c r="AV617" s="104"/>
      <c r="AW617" s="104"/>
      <c r="AX617" s="104"/>
      <c r="AY617" s="104"/>
      <c r="AZ617" s="104"/>
      <c r="BA617" s="104"/>
      <c r="BB617" s="162"/>
      <c r="BC617" s="104"/>
      <c r="BD617" s="214"/>
      <c r="BE617" s="213" t="s">
        <v>1428</v>
      </c>
      <c r="BF617" s="108" t="e">
        <f aca="false">VLOOKUP($A617,#REF!, 34, FALSE())</f>
        <v>#VALUE!</v>
      </c>
      <c r="BG617" s="418" t="e">
        <f aca="false">VLOOKUP($A617,#REF!, 22, FALSE())</f>
        <v>#VALUE!</v>
      </c>
      <c r="BH617" s="109"/>
    </row>
    <row r="618" s="193" customFormat="true" ht="12.75" hidden="false" customHeight="true" outlineLevel="0" collapsed="false">
      <c r="A618" s="1" t="s">
        <v>1429</v>
      </c>
      <c r="B618" s="86" t="e">
        <f aca="false">VLOOKUP($A618,#REF!, 34, FALSE())</f>
        <v>#VALUE!</v>
      </c>
      <c r="C618" s="87" t="str">
        <f aca="false">CONCATENATE("unused_",A618)</f>
        <v>unused_DDR_XM0_B7B_CS_CKE1</v>
      </c>
      <c r="D618" s="88" t="e">
        <f aca="false">IF(LEN(VLOOKUP($A618,#REF!,8,FALSE())),LEFT(VLOOKUP($A618,#REF!,8,FALSE()),LEN(VLOOKUP($A618,#REF!,8,FALSE()))-2),"")</f>
        <v>#VALUE!</v>
      </c>
      <c r="E618" s="89" t="e">
        <f aca="false">IF(LEN(VLOOKUP($A618,#REF!,4,FALSE())),IF(INDEX(#REF!,MATCH($A618,#REF!,0),1),LEFT(VLOOKUP($A618,#REF!,4,FALSE()),LEN(VLOOKUP($A618,#REF!,4,FALSE()))-2),CONCATENATE(LEFT(VLOOKUP($A618,#REF!,4,FALSE()),LEN(VLOOKUP($A618,#REF!,4,FALSE()))-2),"*")),"")</f>
        <v>#VALUE!</v>
      </c>
      <c r="F618" s="90" t="e">
        <f aca="false">IF(LEN(VLOOKUP($A618,#REF!,5,FALSE())),IF(INDEX(#REF!,MATCH($A618,#REF!,0),2),LEFT(VLOOKUP($A618,#REF!,5,FALSE()),LEN(VLOOKUP($A618,#REF!,5,FALSE()))-2),CONCATENATE(LEFT(VLOOKUP($A618,#REF!,5,FALSE()),LEN(VLOOKUP($A618,#REF!,5,FALSE()))-2),"*")),"")</f>
        <v>#VALUE!</v>
      </c>
      <c r="G618" s="90" t="e">
        <f aca="false">IF(LEN(VLOOKUP($A618,#REF!,6,FALSE())),IF(INDEX(#REF!,MATCH($A618,#REF!,0),3),LEFT(VLOOKUP($A618,#REF!,6,FALSE()),LEN(VLOOKUP($A618,#REF!,6,FALSE()))-2),CONCATENATE(LEFT(VLOOKUP($A618,#REF!,6,FALSE()),LEN(VLOOKUP($A618,#REF!,6,FALSE()))-2),"*")),"")</f>
        <v>#VALUE!</v>
      </c>
      <c r="H618" s="91" t="e">
        <f aca="false">IF(LEN(VLOOKUP($A618,#REF!,7,FALSE())),IF(INDEX(#REF!,MATCH($A618,#REF!,0),4),LEFT(VLOOKUP($A618,#REF!,7,FALSE()),LEN(VLOOKUP($A618,#REF!,7,FALSE()))-2),CONCATENATE(LEFT(VLOOKUP($A618,#REF!,7,FALSE()),LEN(VLOOKUP($A618,#REF!,7,FALSE()))-2),"*")),"")</f>
        <v>#VALUE!</v>
      </c>
      <c r="I618" s="92" t="e">
        <f aca="false">IF(LEN(VLOOKUP($A618,#REF!,8,FALSE())),UPPER(RIGHT(VLOOKUP($A618,#REF!,8,FALSE()), 1)),"")</f>
        <v>#VALUE!</v>
      </c>
      <c r="J618" s="90" t="e">
        <f aca="false">IF(LEN(VLOOKUP($A618,#REF!,4,FALSE())),UPPER(RIGHT(VLOOKUP($A618,#REF!,4,FALSE()), 1)),"")</f>
        <v>#VALUE!</v>
      </c>
      <c r="K618" s="90" t="e">
        <f aca="false">IF(LEN(VLOOKUP($A618,#REF!,5,FALSE())),UPPER(RIGHT(VLOOKUP($A618,#REF!,5,FALSE()), 1)),"")</f>
        <v>#VALUE!</v>
      </c>
      <c r="L618" s="90" t="e">
        <f aca="false">IF(LEN(VLOOKUP($A618,#REF!,6,FALSE())),UPPER(RIGHT(VLOOKUP($A618,#REF!,6,FALSE()), 1)),"")</f>
        <v>#VALUE!</v>
      </c>
      <c r="M618" s="91" t="e">
        <f aca="false">IF(LEN(VLOOKUP($A618,#REF!,7,FALSE())),UPPER(RIGHT(VLOOKUP($A618,#REF!,7,FALSE()), 1)),"")</f>
        <v>#VALUE!</v>
      </c>
      <c r="N618" s="185"/>
      <c r="O618" s="185"/>
      <c r="P618" s="185"/>
      <c r="Q618" s="185"/>
      <c r="R618" s="185"/>
      <c r="S618" s="100" t="e">
        <f aca="false">HLOOKUP("Device Tree Pin Name",#REF!,MATCH($A618,#REF!,0),FALSE())</f>
        <v>#VALUE!</v>
      </c>
      <c r="T618" s="95" t="e">
        <f aca="false">HLOOKUP("power rail",#REF!,MATCH($A618,#REF!,0),FALSE())</f>
        <v>#VALUE!</v>
      </c>
      <c r="U618" s="96" t="e">
        <f aca="false">HLOOKUP("Wake Capable",#REF!,MATCH($A618,#REF!,0),FALSE())</f>
        <v>#VALUE!</v>
      </c>
      <c r="V618" s="96" t="e">
        <f aca="false">HLOOKUP("Strap",#REF!,MATCH($A618,#REF!,0),FALSE())</f>
        <v>#VALUE!</v>
      </c>
      <c r="W618" s="96"/>
      <c r="X618" s="96"/>
      <c r="Y618" s="96"/>
      <c r="Z618" s="95"/>
      <c r="AA618" s="95" t="e">
        <f aca="false">HLOOKUP("Pad type",#REF!,MATCH($A618,#REF!,0),FALSE())</f>
        <v>#VALUE!</v>
      </c>
      <c r="AB618" s="100"/>
      <c r="AC618" s="100" t="e">
        <f aca="false">HLOOKUP("POR Pin State",#REF!,MATCH($A618,#REF!,0),FALSE())</f>
        <v>#VALUE!</v>
      </c>
      <c r="AD618" s="186"/>
      <c r="AE618" s="187"/>
      <c r="AF618" s="187"/>
      <c r="AG618" s="187"/>
      <c r="AH618" s="188"/>
      <c r="AI618" s="188"/>
      <c r="AJ618" s="189"/>
      <c r="AK618" s="189"/>
      <c r="AL618" s="189"/>
      <c r="AM618" s="189"/>
      <c r="AN618" s="189"/>
      <c r="AO618" s="189"/>
      <c r="AP618" s="189"/>
      <c r="AQ618" s="194" t="s">
        <v>1429</v>
      </c>
      <c r="AR618" s="104"/>
      <c r="AS618" s="104"/>
      <c r="AT618" s="104"/>
      <c r="AU618" s="104"/>
      <c r="AV618" s="104"/>
      <c r="AW618" s="104"/>
      <c r="AX618" s="104"/>
      <c r="AY618" s="104"/>
      <c r="AZ618" s="104"/>
      <c r="BA618" s="104"/>
      <c r="BB618" s="162"/>
      <c r="BC618" s="104"/>
      <c r="BD618" s="214"/>
      <c r="BE618" s="213" t="s">
        <v>1430</v>
      </c>
      <c r="BF618" s="108" t="e">
        <f aca="false">VLOOKUP($A618,#REF!, 34, FALSE())</f>
        <v>#VALUE!</v>
      </c>
      <c r="BG618" s="418" t="e">
        <f aca="false">VLOOKUP($A618,#REF!, 22, FALSE())</f>
        <v>#VALUE!</v>
      </c>
      <c r="BH618" s="109"/>
    </row>
    <row r="619" s="193" customFormat="true" ht="12.75" hidden="false" customHeight="true" outlineLevel="0" collapsed="false">
      <c r="A619" s="133" t="s">
        <v>1431</v>
      </c>
      <c r="B619" s="86" t="e">
        <f aca="false">VLOOKUP($A619,#REF!, 34, FALSE())</f>
        <v>#VALUE!</v>
      </c>
      <c r="C619" s="87" t="str">
        <f aca="false">CONCATENATE("unused_",A619)</f>
        <v>unused_DDR_XM0_B7A_CLK_P</v>
      </c>
      <c r="D619" s="88" t="e">
        <f aca="false">IF(LEN(VLOOKUP($A619,#REF!,8,FALSE())),LEFT(VLOOKUP($A619,#REF!,8,FALSE()),LEN(VLOOKUP($A619,#REF!,8,FALSE()))-2),"")</f>
        <v>#VALUE!</v>
      </c>
      <c r="E619" s="89" t="e">
        <f aca="false">IF(LEN(VLOOKUP($A619,#REF!,4,FALSE())),IF(INDEX(#REF!,MATCH($A619,#REF!,0),1),LEFT(VLOOKUP($A619,#REF!,4,FALSE()),LEN(VLOOKUP($A619,#REF!,4,FALSE()))-2),CONCATENATE(LEFT(VLOOKUP($A619,#REF!,4,FALSE()),LEN(VLOOKUP($A619,#REF!,4,FALSE()))-2),"*")),"")</f>
        <v>#VALUE!</v>
      </c>
      <c r="F619" s="90" t="e">
        <f aca="false">IF(LEN(VLOOKUP($A619,#REF!,5,FALSE())),IF(INDEX(#REF!,MATCH($A619,#REF!,0),2),LEFT(VLOOKUP($A619,#REF!,5,FALSE()),LEN(VLOOKUP($A619,#REF!,5,FALSE()))-2),CONCATENATE(LEFT(VLOOKUP($A619,#REF!,5,FALSE()),LEN(VLOOKUP($A619,#REF!,5,FALSE()))-2),"*")),"")</f>
        <v>#VALUE!</v>
      </c>
      <c r="G619" s="90" t="e">
        <f aca="false">IF(LEN(VLOOKUP($A619,#REF!,6,FALSE())),IF(INDEX(#REF!,MATCH($A619,#REF!,0),3),LEFT(VLOOKUP($A619,#REF!,6,FALSE()),LEN(VLOOKUP($A619,#REF!,6,FALSE()))-2),CONCATENATE(LEFT(VLOOKUP($A619,#REF!,6,FALSE()),LEN(VLOOKUP($A619,#REF!,6,FALSE()))-2),"*")),"")</f>
        <v>#VALUE!</v>
      </c>
      <c r="H619" s="91" t="e">
        <f aca="false">IF(LEN(VLOOKUP($A619,#REF!,7,FALSE())),IF(INDEX(#REF!,MATCH($A619,#REF!,0),4),LEFT(VLOOKUP($A619,#REF!,7,FALSE()),LEN(VLOOKUP($A619,#REF!,7,FALSE()))-2),CONCATENATE(LEFT(VLOOKUP($A619,#REF!,7,FALSE()),LEN(VLOOKUP($A619,#REF!,7,FALSE()))-2),"*")),"")</f>
        <v>#VALUE!</v>
      </c>
      <c r="I619" s="92" t="e">
        <f aca="false">IF(LEN(VLOOKUP($A619,#REF!,8,FALSE())),UPPER(RIGHT(VLOOKUP($A619,#REF!,8,FALSE()), 1)),"")</f>
        <v>#VALUE!</v>
      </c>
      <c r="J619" s="90" t="e">
        <f aca="false">IF(LEN(VLOOKUP($A619,#REF!,4,FALSE())),UPPER(RIGHT(VLOOKUP($A619,#REF!,4,FALSE()), 1)),"")</f>
        <v>#VALUE!</v>
      </c>
      <c r="K619" s="90" t="e">
        <f aca="false">IF(LEN(VLOOKUP($A619,#REF!,5,FALSE())),UPPER(RIGHT(VLOOKUP($A619,#REF!,5,FALSE()), 1)),"")</f>
        <v>#VALUE!</v>
      </c>
      <c r="L619" s="90" t="e">
        <f aca="false">IF(LEN(VLOOKUP($A619,#REF!,6,FALSE())),UPPER(RIGHT(VLOOKUP($A619,#REF!,6,FALSE()), 1)),"")</f>
        <v>#VALUE!</v>
      </c>
      <c r="M619" s="91" t="e">
        <f aca="false">IF(LEN(VLOOKUP($A619,#REF!,7,FALSE())),UPPER(RIGHT(VLOOKUP($A619,#REF!,7,FALSE()), 1)),"")</f>
        <v>#VALUE!</v>
      </c>
      <c r="N619" s="185"/>
      <c r="O619" s="185"/>
      <c r="P619" s="185"/>
      <c r="Q619" s="185"/>
      <c r="R619" s="185"/>
      <c r="S619" s="100" t="e">
        <f aca="false">HLOOKUP("Device Tree Pin Name",#REF!,MATCH($A619,#REF!,0),FALSE())</f>
        <v>#VALUE!</v>
      </c>
      <c r="T619" s="95" t="e">
        <f aca="false">HLOOKUP("power rail",#REF!,MATCH($A619,#REF!,0),FALSE())</f>
        <v>#VALUE!</v>
      </c>
      <c r="U619" s="96" t="e">
        <f aca="false">HLOOKUP("Wake Capable",#REF!,MATCH($A619,#REF!,0),FALSE())</f>
        <v>#VALUE!</v>
      </c>
      <c r="V619" s="96" t="e">
        <f aca="false">HLOOKUP("Strap",#REF!,MATCH($A619,#REF!,0),FALSE())</f>
        <v>#VALUE!</v>
      </c>
      <c r="W619" s="96"/>
      <c r="X619" s="96"/>
      <c r="Y619" s="96"/>
      <c r="Z619" s="95"/>
      <c r="AA619" s="95" t="e">
        <f aca="false">HLOOKUP("Pad type",#REF!,MATCH($A619,#REF!,0),FALSE())</f>
        <v>#VALUE!</v>
      </c>
      <c r="AB619" s="100"/>
      <c r="AC619" s="100" t="e">
        <f aca="false">HLOOKUP("POR Pin State",#REF!,MATCH($A619,#REF!,0),FALSE())</f>
        <v>#VALUE!</v>
      </c>
      <c r="AD619" s="186"/>
      <c r="AE619" s="187"/>
      <c r="AF619" s="187"/>
      <c r="AG619" s="187"/>
      <c r="AH619" s="188"/>
      <c r="AI619" s="188"/>
      <c r="AJ619" s="189"/>
      <c r="AK619" s="189"/>
      <c r="AL619" s="189"/>
      <c r="AM619" s="189"/>
      <c r="AN619" s="189"/>
      <c r="AO619" s="189"/>
      <c r="AP619" s="189"/>
      <c r="AQ619" s="194" t="s">
        <v>1431</v>
      </c>
      <c r="AR619" s="104"/>
      <c r="AS619" s="104"/>
      <c r="AT619" s="104"/>
      <c r="AU619" s="104"/>
      <c r="AV619" s="104"/>
      <c r="AW619" s="104"/>
      <c r="AX619" s="104"/>
      <c r="AY619" s="104"/>
      <c r="AZ619" s="104"/>
      <c r="BA619" s="104"/>
      <c r="BB619" s="162"/>
      <c r="BC619" s="104"/>
      <c r="BD619" s="214"/>
      <c r="BE619" s="213" t="s">
        <v>1432</v>
      </c>
      <c r="BF619" s="108" t="e">
        <f aca="false">VLOOKUP($A619,#REF!, 34, FALSE())</f>
        <v>#VALUE!</v>
      </c>
      <c r="BG619" s="418" t="e">
        <f aca="false">VLOOKUP($A619,#REF!, 22, FALSE())</f>
        <v>#VALUE!</v>
      </c>
      <c r="BH619" s="109"/>
    </row>
    <row r="620" s="193" customFormat="true" ht="12.75" hidden="false" customHeight="true" outlineLevel="0" collapsed="false">
      <c r="A620" s="133" t="s">
        <v>1433</v>
      </c>
      <c r="B620" s="86" t="e">
        <f aca="false">VLOOKUP($A620,#REF!, 34, FALSE())</f>
        <v>#VALUE!</v>
      </c>
      <c r="C620" s="87" t="str">
        <f aca="false">CONCATENATE("unused_",A620)</f>
        <v>unused_DDR_XM0_B7A_CLK_N</v>
      </c>
      <c r="D620" s="88" t="e">
        <f aca="false">IF(LEN(VLOOKUP($A620,#REF!,8,FALSE())),LEFT(VLOOKUP($A620,#REF!,8,FALSE()),LEN(VLOOKUP($A620,#REF!,8,FALSE()))-2),"")</f>
        <v>#VALUE!</v>
      </c>
      <c r="E620" s="89" t="e">
        <f aca="false">IF(LEN(VLOOKUP($A620,#REF!,4,FALSE())),IF(INDEX(#REF!,MATCH($A620,#REF!,0),1),LEFT(VLOOKUP($A620,#REF!,4,FALSE()),LEN(VLOOKUP($A620,#REF!,4,FALSE()))-2),CONCATENATE(LEFT(VLOOKUP($A620,#REF!,4,FALSE()),LEN(VLOOKUP($A620,#REF!,4,FALSE()))-2),"*")),"")</f>
        <v>#VALUE!</v>
      </c>
      <c r="F620" s="90" t="e">
        <f aca="false">IF(LEN(VLOOKUP($A620,#REF!,5,FALSE())),IF(INDEX(#REF!,MATCH($A620,#REF!,0),2),LEFT(VLOOKUP($A620,#REF!,5,FALSE()),LEN(VLOOKUP($A620,#REF!,5,FALSE()))-2),CONCATENATE(LEFT(VLOOKUP($A620,#REF!,5,FALSE()),LEN(VLOOKUP($A620,#REF!,5,FALSE()))-2),"*")),"")</f>
        <v>#VALUE!</v>
      </c>
      <c r="G620" s="90" t="e">
        <f aca="false">IF(LEN(VLOOKUP($A620,#REF!,6,FALSE())),IF(INDEX(#REF!,MATCH($A620,#REF!,0),3),LEFT(VLOOKUP($A620,#REF!,6,FALSE()),LEN(VLOOKUP($A620,#REF!,6,FALSE()))-2),CONCATENATE(LEFT(VLOOKUP($A620,#REF!,6,FALSE()),LEN(VLOOKUP($A620,#REF!,6,FALSE()))-2),"*")),"")</f>
        <v>#VALUE!</v>
      </c>
      <c r="H620" s="91" t="e">
        <f aca="false">IF(LEN(VLOOKUP($A620,#REF!,7,FALSE())),IF(INDEX(#REF!,MATCH($A620,#REF!,0),4),LEFT(VLOOKUP($A620,#REF!,7,FALSE()),LEN(VLOOKUP($A620,#REF!,7,FALSE()))-2),CONCATENATE(LEFT(VLOOKUP($A620,#REF!,7,FALSE()),LEN(VLOOKUP($A620,#REF!,7,FALSE()))-2),"*")),"")</f>
        <v>#VALUE!</v>
      </c>
      <c r="I620" s="92" t="e">
        <f aca="false">IF(LEN(VLOOKUP($A620,#REF!,8,FALSE())),UPPER(RIGHT(VLOOKUP($A620,#REF!,8,FALSE()), 1)),"")</f>
        <v>#VALUE!</v>
      </c>
      <c r="J620" s="90" t="e">
        <f aca="false">IF(LEN(VLOOKUP($A620,#REF!,4,FALSE())),UPPER(RIGHT(VLOOKUP($A620,#REF!,4,FALSE()), 1)),"")</f>
        <v>#VALUE!</v>
      </c>
      <c r="K620" s="90" t="e">
        <f aca="false">IF(LEN(VLOOKUP($A620,#REF!,5,FALSE())),UPPER(RIGHT(VLOOKUP($A620,#REF!,5,FALSE()), 1)),"")</f>
        <v>#VALUE!</v>
      </c>
      <c r="L620" s="90" t="e">
        <f aca="false">IF(LEN(VLOOKUP($A620,#REF!,6,FALSE())),UPPER(RIGHT(VLOOKUP($A620,#REF!,6,FALSE()), 1)),"")</f>
        <v>#VALUE!</v>
      </c>
      <c r="M620" s="91" t="e">
        <f aca="false">IF(LEN(VLOOKUP($A620,#REF!,7,FALSE())),UPPER(RIGHT(VLOOKUP($A620,#REF!,7,FALSE()), 1)),"")</f>
        <v>#VALUE!</v>
      </c>
      <c r="N620" s="185"/>
      <c r="O620" s="185"/>
      <c r="P620" s="185"/>
      <c r="Q620" s="185"/>
      <c r="R620" s="185"/>
      <c r="S620" s="100" t="e">
        <f aca="false">HLOOKUP("Device Tree Pin Name",#REF!,MATCH($A620,#REF!,0),FALSE())</f>
        <v>#VALUE!</v>
      </c>
      <c r="T620" s="95" t="e">
        <f aca="false">HLOOKUP("power rail",#REF!,MATCH($A620,#REF!,0),FALSE())</f>
        <v>#VALUE!</v>
      </c>
      <c r="U620" s="96" t="e">
        <f aca="false">HLOOKUP("Wake Capable",#REF!,MATCH($A620,#REF!,0),FALSE())</f>
        <v>#VALUE!</v>
      </c>
      <c r="V620" s="96" t="e">
        <f aca="false">HLOOKUP("Strap",#REF!,MATCH($A620,#REF!,0),FALSE())</f>
        <v>#VALUE!</v>
      </c>
      <c r="W620" s="96"/>
      <c r="X620" s="96"/>
      <c r="Y620" s="96"/>
      <c r="Z620" s="95"/>
      <c r="AA620" s="95" t="e">
        <f aca="false">HLOOKUP("Pad type",#REF!,MATCH($A620,#REF!,0),FALSE())</f>
        <v>#VALUE!</v>
      </c>
      <c r="AB620" s="100"/>
      <c r="AC620" s="100" t="e">
        <f aca="false">HLOOKUP("POR Pin State",#REF!,MATCH($A620,#REF!,0),FALSE())</f>
        <v>#VALUE!</v>
      </c>
      <c r="AD620" s="186"/>
      <c r="AE620" s="187"/>
      <c r="AF620" s="187"/>
      <c r="AG620" s="187"/>
      <c r="AH620" s="188"/>
      <c r="AI620" s="188"/>
      <c r="AJ620" s="189"/>
      <c r="AK620" s="189"/>
      <c r="AL620" s="189"/>
      <c r="AM620" s="189"/>
      <c r="AN620" s="189"/>
      <c r="AO620" s="189"/>
      <c r="AP620" s="189"/>
      <c r="AQ620" s="194" t="s">
        <v>1433</v>
      </c>
      <c r="AR620" s="104"/>
      <c r="AS620" s="104"/>
      <c r="AT620" s="104"/>
      <c r="AU620" s="104"/>
      <c r="AV620" s="104"/>
      <c r="AW620" s="104"/>
      <c r="AX620" s="104"/>
      <c r="AY620" s="104"/>
      <c r="AZ620" s="104"/>
      <c r="BA620" s="104"/>
      <c r="BB620" s="162"/>
      <c r="BC620" s="104"/>
      <c r="BD620" s="214"/>
      <c r="BE620" s="213" t="s">
        <v>1434</v>
      </c>
      <c r="BF620" s="108" t="e">
        <f aca="false">VLOOKUP($A620,#REF!, 34, FALSE())</f>
        <v>#VALUE!</v>
      </c>
      <c r="BG620" s="418" t="e">
        <f aca="false">VLOOKUP($A620,#REF!, 22, FALSE())</f>
        <v>#VALUE!</v>
      </c>
      <c r="BH620" s="109"/>
    </row>
    <row r="621" s="193" customFormat="true" ht="12.75" hidden="false" customHeight="true" outlineLevel="0" collapsed="false">
      <c r="A621" s="133" t="s">
        <v>1435</v>
      </c>
      <c r="B621" s="86" t="e">
        <f aca="false">VLOOKUP($A621,#REF!, 34, FALSE())</f>
        <v>#VALUE!</v>
      </c>
      <c r="C621" s="87" t="str">
        <f aca="false">CONCATENATE("unused_",A621)</f>
        <v>unused_DDR_XM0_B7B_CLK_P</v>
      </c>
      <c r="D621" s="88" t="e">
        <f aca="false">IF(LEN(VLOOKUP($A621,#REF!,8,FALSE())),LEFT(VLOOKUP($A621,#REF!,8,FALSE()),LEN(VLOOKUP($A621,#REF!,8,FALSE()))-2),"")</f>
        <v>#VALUE!</v>
      </c>
      <c r="E621" s="89" t="e">
        <f aca="false">IF(LEN(VLOOKUP($A621,#REF!,4,FALSE())),IF(INDEX(#REF!,MATCH($A621,#REF!,0),1),LEFT(VLOOKUP($A621,#REF!,4,FALSE()),LEN(VLOOKUP($A621,#REF!,4,FALSE()))-2),CONCATENATE(LEFT(VLOOKUP($A621,#REF!,4,FALSE()),LEN(VLOOKUP($A621,#REF!,4,FALSE()))-2),"*")),"")</f>
        <v>#VALUE!</v>
      </c>
      <c r="F621" s="90" t="e">
        <f aca="false">IF(LEN(VLOOKUP($A621,#REF!,5,FALSE())),IF(INDEX(#REF!,MATCH($A621,#REF!,0),2),LEFT(VLOOKUP($A621,#REF!,5,FALSE()),LEN(VLOOKUP($A621,#REF!,5,FALSE()))-2),CONCATENATE(LEFT(VLOOKUP($A621,#REF!,5,FALSE()),LEN(VLOOKUP($A621,#REF!,5,FALSE()))-2),"*")),"")</f>
        <v>#VALUE!</v>
      </c>
      <c r="G621" s="90" t="e">
        <f aca="false">IF(LEN(VLOOKUP($A621,#REF!,6,FALSE())),IF(INDEX(#REF!,MATCH($A621,#REF!,0),3),LEFT(VLOOKUP($A621,#REF!,6,FALSE()),LEN(VLOOKUP($A621,#REF!,6,FALSE()))-2),CONCATENATE(LEFT(VLOOKUP($A621,#REF!,6,FALSE()),LEN(VLOOKUP($A621,#REF!,6,FALSE()))-2),"*")),"")</f>
        <v>#VALUE!</v>
      </c>
      <c r="H621" s="91" t="e">
        <f aca="false">IF(LEN(VLOOKUP($A621,#REF!,7,FALSE())),IF(INDEX(#REF!,MATCH($A621,#REF!,0),4),LEFT(VLOOKUP($A621,#REF!,7,FALSE()),LEN(VLOOKUP($A621,#REF!,7,FALSE()))-2),CONCATENATE(LEFT(VLOOKUP($A621,#REF!,7,FALSE()),LEN(VLOOKUP($A621,#REF!,7,FALSE()))-2),"*")),"")</f>
        <v>#VALUE!</v>
      </c>
      <c r="I621" s="92" t="e">
        <f aca="false">IF(LEN(VLOOKUP($A621,#REF!,8,FALSE())),UPPER(RIGHT(VLOOKUP($A621,#REF!,8,FALSE()), 1)),"")</f>
        <v>#VALUE!</v>
      </c>
      <c r="J621" s="90" t="e">
        <f aca="false">IF(LEN(VLOOKUP($A621,#REF!,4,FALSE())),UPPER(RIGHT(VLOOKUP($A621,#REF!,4,FALSE()), 1)),"")</f>
        <v>#VALUE!</v>
      </c>
      <c r="K621" s="90" t="e">
        <f aca="false">IF(LEN(VLOOKUP($A621,#REF!,5,FALSE())),UPPER(RIGHT(VLOOKUP($A621,#REF!,5,FALSE()), 1)),"")</f>
        <v>#VALUE!</v>
      </c>
      <c r="L621" s="90" t="e">
        <f aca="false">IF(LEN(VLOOKUP($A621,#REF!,6,FALSE())),UPPER(RIGHT(VLOOKUP($A621,#REF!,6,FALSE()), 1)),"")</f>
        <v>#VALUE!</v>
      </c>
      <c r="M621" s="91" t="e">
        <f aca="false">IF(LEN(VLOOKUP($A621,#REF!,7,FALSE())),UPPER(RIGHT(VLOOKUP($A621,#REF!,7,FALSE()), 1)),"")</f>
        <v>#VALUE!</v>
      </c>
      <c r="N621" s="185"/>
      <c r="O621" s="185"/>
      <c r="P621" s="185"/>
      <c r="Q621" s="185"/>
      <c r="R621" s="185"/>
      <c r="S621" s="100" t="e">
        <f aca="false">HLOOKUP("Device Tree Pin Name",#REF!,MATCH($A621,#REF!,0),FALSE())</f>
        <v>#VALUE!</v>
      </c>
      <c r="T621" s="95" t="e">
        <f aca="false">HLOOKUP("power rail",#REF!,MATCH($A621,#REF!,0),FALSE())</f>
        <v>#VALUE!</v>
      </c>
      <c r="U621" s="96" t="e">
        <f aca="false">HLOOKUP("Wake Capable",#REF!,MATCH($A621,#REF!,0),FALSE())</f>
        <v>#VALUE!</v>
      </c>
      <c r="V621" s="96" t="e">
        <f aca="false">HLOOKUP("Strap",#REF!,MATCH($A621,#REF!,0),FALSE())</f>
        <v>#VALUE!</v>
      </c>
      <c r="W621" s="96"/>
      <c r="X621" s="96"/>
      <c r="Y621" s="96"/>
      <c r="Z621" s="95"/>
      <c r="AA621" s="95" t="e">
        <f aca="false">HLOOKUP("Pad type",#REF!,MATCH($A621,#REF!,0),FALSE())</f>
        <v>#VALUE!</v>
      </c>
      <c r="AB621" s="100"/>
      <c r="AC621" s="100" t="e">
        <f aca="false">HLOOKUP("POR Pin State",#REF!,MATCH($A621,#REF!,0),FALSE())</f>
        <v>#VALUE!</v>
      </c>
      <c r="AD621" s="186"/>
      <c r="AE621" s="187"/>
      <c r="AF621" s="187"/>
      <c r="AG621" s="187"/>
      <c r="AH621" s="188"/>
      <c r="AI621" s="188"/>
      <c r="AJ621" s="189"/>
      <c r="AK621" s="189"/>
      <c r="AL621" s="189"/>
      <c r="AM621" s="189"/>
      <c r="AN621" s="189"/>
      <c r="AO621" s="189"/>
      <c r="AP621" s="189"/>
      <c r="AQ621" s="194" t="s">
        <v>1435</v>
      </c>
      <c r="AR621" s="104"/>
      <c r="AS621" s="104"/>
      <c r="AT621" s="104"/>
      <c r="AU621" s="104"/>
      <c r="AV621" s="104"/>
      <c r="AW621" s="104"/>
      <c r="AX621" s="104"/>
      <c r="AY621" s="104"/>
      <c r="AZ621" s="104"/>
      <c r="BA621" s="104"/>
      <c r="BB621" s="162"/>
      <c r="BC621" s="104"/>
      <c r="BD621" s="214"/>
      <c r="BE621" s="213" t="s">
        <v>1436</v>
      </c>
      <c r="BF621" s="108" t="e">
        <f aca="false">VLOOKUP($A621,#REF!, 34, FALSE())</f>
        <v>#VALUE!</v>
      </c>
      <c r="BG621" s="418" t="e">
        <f aca="false">VLOOKUP($A621,#REF!, 22, FALSE())</f>
        <v>#VALUE!</v>
      </c>
      <c r="BH621" s="109"/>
    </row>
    <row r="622" s="193" customFormat="true" ht="12.75" hidden="false" customHeight="true" outlineLevel="0" collapsed="false">
      <c r="A622" s="133" t="s">
        <v>1437</v>
      </c>
      <c r="B622" s="86" t="e">
        <f aca="false">VLOOKUP($A622,#REF!, 34, FALSE())</f>
        <v>#VALUE!</v>
      </c>
      <c r="C622" s="87" t="str">
        <f aca="false">CONCATENATE("unused_",A622)</f>
        <v>unused_DDR_XM0_B7B_CLK_N</v>
      </c>
      <c r="D622" s="88" t="e">
        <f aca="false">IF(LEN(VLOOKUP($A622,#REF!,8,FALSE())),LEFT(VLOOKUP($A622,#REF!,8,FALSE()),LEN(VLOOKUP($A622,#REF!,8,FALSE()))-2),"")</f>
        <v>#VALUE!</v>
      </c>
      <c r="E622" s="89" t="e">
        <f aca="false">IF(LEN(VLOOKUP($A622,#REF!,4,FALSE())),IF(INDEX(#REF!,MATCH($A622,#REF!,0),1),LEFT(VLOOKUP($A622,#REF!,4,FALSE()),LEN(VLOOKUP($A622,#REF!,4,FALSE()))-2),CONCATENATE(LEFT(VLOOKUP($A622,#REF!,4,FALSE()),LEN(VLOOKUP($A622,#REF!,4,FALSE()))-2),"*")),"")</f>
        <v>#VALUE!</v>
      </c>
      <c r="F622" s="90" t="e">
        <f aca="false">IF(LEN(VLOOKUP($A622,#REF!,5,FALSE())),IF(INDEX(#REF!,MATCH($A622,#REF!,0),2),LEFT(VLOOKUP($A622,#REF!,5,FALSE()),LEN(VLOOKUP($A622,#REF!,5,FALSE()))-2),CONCATENATE(LEFT(VLOOKUP($A622,#REF!,5,FALSE()),LEN(VLOOKUP($A622,#REF!,5,FALSE()))-2),"*")),"")</f>
        <v>#VALUE!</v>
      </c>
      <c r="G622" s="90" t="e">
        <f aca="false">IF(LEN(VLOOKUP($A622,#REF!,6,FALSE())),IF(INDEX(#REF!,MATCH($A622,#REF!,0),3),LEFT(VLOOKUP($A622,#REF!,6,FALSE()),LEN(VLOOKUP($A622,#REF!,6,FALSE()))-2),CONCATENATE(LEFT(VLOOKUP($A622,#REF!,6,FALSE()),LEN(VLOOKUP($A622,#REF!,6,FALSE()))-2),"*")),"")</f>
        <v>#VALUE!</v>
      </c>
      <c r="H622" s="91" t="e">
        <f aca="false">IF(LEN(VLOOKUP($A622,#REF!,7,FALSE())),IF(INDEX(#REF!,MATCH($A622,#REF!,0),4),LEFT(VLOOKUP($A622,#REF!,7,FALSE()),LEN(VLOOKUP($A622,#REF!,7,FALSE()))-2),CONCATENATE(LEFT(VLOOKUP($A622,#REF!,7,FALSE()),LEN(VLOOKUP($A622,#REF!,7,FALSE()))-2),"*")),"")</f>
        <v>#VALUE!</v>
      </c>
      <c r="I622" s="92" t="e">
        <f aca="false">IF(LEN(VLOOKUP($A622,#REF!,8,FALSE())),UPPER(RIGHT(VLOOKUP($A622,#REF!,8,FALSE()), 1)),"")</f>
        <v>#VALUE!</v>
      </c>
      <c r="J622" s="90" t="e">
        <f aca="false">IF(LEN(VLOOKUP($A622,#REF!,4,FALSE())),UPPER(RIGHT(VLOOKUP($A622,#REF!,4,FALSE()), 1)),"")</f>
        <v>#VALUE!</v>
      </c>
      <c r="K622" s="90" t="e">
        <f aca="false">IF(LEN(VLOOKUP($A622,#REF!,5,FALSE())),UPPER(RIGHT(VLOOKUP($A622,#REF!,5,FALSE()), 1)),"")</f>
        <v>#VALUE!</v>
      </c>
      <c r="L622" s="90" t="e">
        <f aca="false">IF(LEN(VLOOKUP($A622,#REF!,6,FALSE())),UPPER(RIGHT(VLOOKUP($A622,#REF!,6,FALSE()), 1)),"")</f>
        <v>#VALUE!</v>
      </c>
      <c r="M622" s="91" t="e">
        <f aca="false">IF(LEN(VLOOKUP($A622,#REF!,7,FALSE())),UPPER(RIGHT(VLOOKUP($A622,#REF!,7,FALSE()), 1)),"")</f>
        <v>#VALUE!</v>
      </c>
      <c r="N622" s="185"/>
      <c r="O622" s="185"/>
      <c r="P622" s="185"/>
      <c r="Q622" s="185"/>
      <c r="R622" s="185"/>
      <c r="S622" s="100" t="e">
        <f aca="false">HLOOKUP("Device Tree Pin Name",#REF!,MATCH($A622,#REF!,0),FALSE())</f>
        <v>#VALUE!</v>
      </c>
      <c r="T622" s="95" t="e">
        <f aca="false">HLOOKUP("power rail",#REF!,MATCH($A622,#REF!,0),FALSE())</f>
        <v>#VALUE!</v>
      </c>
      <c r="U622" s="96" t="e">
        <f aca="false">HLOOKUP("Wake Capable",#REF!,MATCH($A622,#REF!,0),FALSE())</f>
        <v>#VALUE!</v>
      </c>
      <c r="V622" s="96" t="e">
        <f aca="false">HLOOKUP("Strap",#REF!,MATCH($A622,#REF!,0),FALSE())</f>
        <v>#VALUE!</v>
      </c>
      <c r="W622" s="96"/>
      <c r="X622" s="96"/>
      <c r="Y622" s="96"/>
      <c r="Z622" s="95"/>
      <c r="AA622" s="95" t="e">
        <f aca="false">HLOOKUP("Pad type",#REF!,MATCH($A622,#REF!,0),FALSE())</f>
        <v>#VALUE!</v>
      </c>
      <c r="AB622" s="100"/>
      <c r="AC622" s="100" t="e">
        <f aca="false">HLOOKUP("POR Pin State",#REF!,MATCH($A622,#REF!,0),FALSE())</f>
        <v>#VALUE!</v>
      </c>
      <c r="AD622" s="186"/>
      <c r="AE622" s="187"/>
      <c r="AF622" s="187"/>
      <c r="AG622" s="187"/>
      <c r="AH622" s="188"/>
      <c r="AI622" s="188"/>
      <c r="AJ622" s="189"/>
      <c r="AK622" s="189"/>
      <c r="AL622" s="189"/>
      <c r="AM622" s="189"/>
      <c r="AN622" s="189"/>
      <c r="AO622" s="189"/>
      <c r="AP622" s="189"/>
      <c r="AQ622" s="194" t="s">
        <v>1437</v>
      </c>
      <c r="AR622" s="104"/>
      <c r="AS622" s="104"/>
      <c r="AT622" s="104"/>
      <c r="AU622" s="104"/>
      <c r="AV622" s="104"/>
      <c r="AW622" s="104"/>
      <c r="AX622" s="104"/>
      <c r="AY622" s="104"/>
      <c r="AZ622" s="104"/>
      <c r="BA622" s="104"/>
      <c r="BB622" s="162"/>
      <c r="BC622" s="104"/>
      <c r="BD622" s="214"/>
      <c r="BE622" s="213" t="s">
        <v>1438</v>
      </c>
      <c r="BF622" s="108" t="e">
        <f aca="false">VLOOKUP($A622,#REF!, 34, FALSE())</f>
        <v>#VALUE!</v>
      </c>
      <c r="BG622" s="418" t="e">
        <f aca="false">VLOOKUP($A622,#REF!, 22, FALSE())</f>
        <v>#VALUE!</v>
      </c>
      <c r="BH622" s="109"/>
    </row>
    <row r="623" s="193" customFormat="true" ht="12.75" hidden="false" customHeight="true" outlineLevel="0" collapsed="false">
      <c r="A623" s="133" t="s">
        <v>1439</v>
      </c>
      <c r="B623" s="86" t="e">
        <f aca="false">VLOOKUP($A623,#REF!, 34, FALSE())</f>
        <v>#VALUE!</v>
      </c>
      <c r="C623" s="87" t="str">
        <f aca="false">CONCATENATE("unused_",A623)</f>
        <v>unused_DDR_XM0_B8D0</v>
      </c>
      <c r="D623" s="88" t="e">
        <f aca="false">IF(LEN(VLOOKUP($A623,#REF!,8,FALSE())),LEFT(VLOOKUP($A623,#REF!,8,FALSE()),LEN(VLOOKUP($A623,#REF!,8,FALSE()))-2),"")</f>
        <v>#VALUE!</v>
      </c>
      <c r="E623" s="89" t="e">
        <f aca="false">IF(LEN(VLOOKUP($A623,#REF!,4,FALSE())),IF(INDEX(#REF!,MATCH($A623,#REF!,0),1),LEFT(VLOOKUP($A623,#REF!,4,FALSE()),LEN(VLOOKUP($A623,#REF!,4,FALSE()))-2),CONCATENATE(LEFT(VLOOKUP($A623,#REF!,4,FALSE()),LEN(VLOOKUP($A623,#REF!,4,FALSE()))-2),"*")),"")</f>
        <v>#VALUE!</v>
      </c>
      <c r="F623" s="90" t="e">
        <f aca="false">IF(LEN(VLOOKUP($A623,#REF!,5,FALSE())),IF(INDEX(#REF!,MATCH($A623,#REF!,0),2),LEFT(VLOOKUP($A623,#REF!,5,FALSE()),LEN(VLOOKUP($A623,#REF!,5,FALSE()))-2),CONCATENATE(LEFT(VLOOKUP($A623,#REF!,5,FALSE()),LEN(VLOOKUP($A623,#REF!,5,FALSE()))-2),"*")),"")</f>
        <v>#VALUE!</v>
      </c>
      <c r="G623" s="90" t="e">
        <f aca="false">IF(LEN(VLOOKUP($A623,#REF!,6,FALSE())),IF(INDEX(#REF!,MATCH($A623,#REF!,0),3),LEFT(VLOOKUP($A623,#REF!,6,FALSE()),LEN(VLOOKUP($A623,#REF!,6,FALSE()))-2),CONCATENATE(LEFT(VLOOKUP($A623,#REF!,6,FALSE()),LEN(VLOOKUP($A623,#REF!,6,FALSE()))-2),"*")),"")</f>
        <v>#VALUE!</v>
      </c>
      <c r="H623" s="91" t="e">
        <f aca="false">IF(LEN(VLOOKUP($A623,#REF!,7,FALSE())),IF(INDEX(#REF!,MATCH($A623,#REF!,0),4),LEFT(VLOOKUP($A623,#REF!,7,FALSE()),LEN(VLOOKUP($A623,#REF!,7,FALSE()))-2),CONCATENATE(LEFT(VLOOKUP($A623,#REF!,7,FALSE()),LEN(VLOOKUP($A623,#REF!,7,FALSE()))-2),"*")),"")</f>
        <v>#VALUE!</v>
      </c>
      <c r="I623" s="92" t="e">
        <f aca="false">IF(LEN(VLOOKUP($A623,#REF!,8,FALSE())),UPPER(RIGHT(VLOOKUP($A623,#REF!,8,FALSE()), 1)),"")</f>
        <v>#VALUE!</v>
      </c>
      <c r="J623" s="90" t="e">
        <f aca="false">IF(LEN(VLOOKUP($A623,#REF!,4,FALSE())),UPPER(RIGHT(VLOOKUP($A623,#REF!,4,FALSE()), 1)),"")</f>
        <v>#VALUE!</v>
      </c>
      <c r="K623" s="90" t="e">
        <f aca="false">IF(LEN(VLOOKUP($A623,#REF!,5,FALSE())),UPPER(RIGHT(VLOOKUP($A623,#REF!,5,FALSE()), 1)),"")</f>
        <v>#VALUE!</v>
      </c>
      <c r="L623" s="90" t="e">
        <f aca="false">IF(LEN(VLOOKUP($A623,#REF!,6,FALSE())),UPPER(RIGHT(VLOOKUP($A623,#REF!,6,FALSE()), 1)),"")</f>
        <v>#VALUE!</v>
      </c>
      <c r="M623" s="91" t="e">
        <f aca="false">IF(LEN(VLOOKUP($A623,#REF!,7,FALSE())),UPPER(RIGHT(VLOOKUP($A623,#REF!,7,FALSE()), 1)),"")</f>
        <v>#VALUE!</v>
      </c>
      <c r="N623" s="185"/>
      <c r="O623" s="185"/>
      <c r="P623" s="185"/>
      <c r="Q623" s="185"/>
      <c r="R623" s="185"/>
      <c r="S623" s="100" t="e">
        <f aca="false">HLOOKUP("Device Tree Pin Name",#REF!,MATCH($A623,#REF!,0),FALSE())</f>
        <v>#VALUE!</v>
      </c>
      <c r="T623" s="95" t="e">
        <f aca="false">HLOOKUP("power rail",#REF!,MATCH($A623,#REF!,0),FALSE())</f>
        <v>#VALUE!</v>
      </c>
      <c r="U623" s="96" t="e">
        <f aca="false">HLOOKUP("Wake Capable",#REF!,MATCH($A623,#REF!,0),FALSE())</f>
        <v>#VALUE!</v>
      </c>
      <c r="V623" s="96" t="e">
        <f aca="false">HLOOKUP("Strap",#REF!,MATCH($A623,#REF!,0),FALSE())</f>
        <v>#VALUE!</v>
      </c>
      <c r="W623" s="96"/>
      <c r="X623" s="96"/>
      <c r="Y623" s="96"/>
      <c r="Z623" s="95"/>
      <c r="AA623" s="95" t="e">
        <f aca="false">HLOOKUP("Pad type",#REF!,MATCH($A623,#REF!,0),FALSE())</f>
        <v>#VALUE!</v>
      </c>
      <c r="AB623" s="100"/>
      <c r="AC623" s="100" t="e">
        <f aca="false">HLOOKUP("POR Pin State",#REF!,MATCH($A623,#REF!,0),FALSE())</f>
        <v>#VALUE!</v>
      </c>
      <c r="AD623" s="186"/>
      <c r="AE623" s="187"/>
      <c r="AF623" s="187"/>
      <c r="AG623" s="187"/>
      <c r="AH623" s="188"/>
      <c r="AI623" s="188"/>
      <c r="AJ623" s="189"/>
      <c r="AK623" s="189"/>
      <c r="AL623" s="189"/>
      <c r="AM623" s="189"/>
      <c r="AN623" s="189"/>
      <c r="AO623" s="189"/>
      <c r="AP623" s="189"/>
      <c r="AQ623" s="194" t="s">
        <v>1440</v>
      </c>
      <c r="AR623" s="104"/>
      <c r="AS623" s="104"/>
      <c r="AT623" s="104"/>
      <c r="AU623" s="104"/>
      <c r="AV623" s="104"/>
      <c r="AW623" s="104"/>
      <c r="AX623" s="104"/>
      <c r="AY623" s="104"/>
      <c r="AZ623" s="104"/>
      <c r="BA623" s="104"/>
      <c r="BB623" s="162"/>
      <c r="BC623" s="104"/>
      <c r="BD623" s="214"/>
      <c r="BE623" s="213" t="s">
        <v>1441</v>
      </c>
      <c r="BF623" s="108" t="e">
        <f aca="false">VLOOKUP($A623,#REF!, 34, FALSE())</f>
        <v>#VALUE!</v>
      </c>
      <c r="BG623" s="418" t="e">
        <f aca="false">VLOOKUP($A623,#REF!, 22, FALSE())</f>
        <v>#VALUE!</v>
      </c>
      <c r="BH623" s="109"/>
    </row>
    <row r="624" s="193" customFormat="true" ht="12.75" hidden="false" customHeight="true" outlineLevel="0" collapsed="false">
      <c r="A624" s="133" t="s">
        <v>1442</v>
      </c>
      <c r="B624" s="86" t="e">
        <f aca="false">VLOOKUP($A624,#REF!, 34, FALSE())</f>
        <v>#VALUE!</v>
      </c>
      <c r="C624" s="87" t="str">
        <f aca="false">CONCATENATE("unused_",A624)</f>
        <v>unused_DDR_XM0_B8D1</v>
      </c>
      <c r="D624" s="88" t="e">
        <f aca="false">IF(LEN(VLOOKUP($A624,#REF!,8,FALSE())),LEFT(VLOOKUP($A624,#REF!,8,FALSE()),LEN(VLOOKUP($A624,#REF!,8,FALSE()))-2),"")</f>
        <v>#VALUE!</v>
      </c>
      <c r="E624" s="89" t="e">
        <f aca="false">IF(LEN(VLOOKUP($A624,#REF!,4,FALSE())),IF(INDEX(#REF!,MATCH($A624,#REF!,0),1),LEFT(VLOOKUP($A624,#REF!,4,FALSE()),LEN(VLOOKUP($A624,#REF!,4,FALSE()))-2),CONCATENATE(LEFT(VLOOKUP($A624,#REF!,4,FALSE()),LEN(VLOOKUP($A624,#REF!,4,FALSE()))-2),"*")),"")</f>
        <v>#VALUE!</v>
      </c>
      <c r="F624" s="90" t="e">
        <f aca="false">IF(LEN(VLOOKUP($A624,#REF!,5,FALSE())),IF(INDEX(#REF!,MATCH($A624,#REF!,0),2),LEFT(VLOOKUP($A624,#REF!,5,FALSE()),LEN(VLOOKUP($A624,#REF!,5,FALSE()))-2),CONCATENATE(LEFT(VLOOKUP($A624,#REF!,5,FALSE()),LEN(VLOOKUP($A624,#REF!,5,FALSE()))-2),"*")),"")</f>
        <v>#VALUE!</v>
      </c>
      <c r="G624" s="90" t="e">
        <f aca="false">IF(LEN(VLOOKUP($A624,#REF!,6,FALSE())),IF(INDEX(#REF!,MATCH($A624,#REF!,0),3),LEFT(VLOOKUP($A624,#REF!,6,FALSE()),LEN(VLOOKUP($A624,#REF!,6,FALSE()))-2),CONCATENATE(LEFT(VLOOKUP($A624,#REF!,6,FALSE()),LEN(VLOOKUP($A624,#REF!,6,FALSE()))-2),"*")),"")</f>
        <v>#VALUE!</v>
      </c>
      <c r="H624" s="91" t="e">
        <f aca="false">IF(LEN(VLOOKUP($A624,#REF!,7,FALSE())),IF(INDEX(#REF!,MATCH($A624,#REF!,0),4),LEFT(VLOOKUP($A624,#REF!,7,FALSE()),LEN(VLOOKUP($A624,#REF!,7,FALSE()))-2),CONCATENATE(LEFT(VLOOKUP($A624,#REF!,7,FALSE()),LEN(VLOOKUP($A624,#REF!,7,FALSE()))-2),"*")),"")</f>
        <v>#VALUE!</v>
      </c>
      <c r="I624" s="92" t="e">
        <f aca="false">IF(LEN(VLOOKUP($A624,#REF!,8,FALSE())),UPPER(RIGHT(VLOOKUP($A624,#REF!,8,FALSE()), 1)),"")</f>
        <v>#VALUE!</v>
      </c>
      <c r="J624" s="90" t="e">
        <f aca="false">IF(LEN(VLOOKUP($A624,#REF!,4,FALSE())),UPPER(RIGHT(VLOOKUP($A624,#REF!,4,FALSE()), 1)),"")</f>
        <v>#VALUE!</v>
      </c>
      <c r="K624" s="90" t="e">
        <f aca="false">IF(LEN(VLOOKUP($A624,#REF!,5,FALSE())),UPPER(RIGHT(VLOOKUP($A624,#REF!,5,FALSE()), 1)),"")</f>
        <v>#VALUE!</v>
      </c>
      <c r="L624" s="90" t="e">
        <f aca="false">IF(LEN(VLOOKUP($A624,#REF!,6,FALSE())),UPPER(RIGHT(VLOOKUP($A624,#REF!,6,FALSE()), 1)),"")</f>
        <v>#VALUE!</v>
      </c>
      <c r="M624" s="91" t="e">
        <f aca="false">IF(LEN(VLOOKUP($A624,#REF!,7,FALSE())),UPPER(RIGHT(VLOOKUP($A624,#REF!,7,FALSE()), 1)),"")</f>
        <v>#VALUE!</v>
      </c>
      <c r="N624" s="185"/>
      <c r="O624" s="185"/>
      <c r="P624" s="185"/>
      <c r="Q624" s="185"/>
      <c r="R624" s="185"/>
      <c r="S624" s="100" t="e">
        <f aca="false">HLOOKUP("Device Tree Pin Name",#REF!,MATCH($A624,#REF!,0),FALSE())</f>
        <v>#VALUE!</v>
      </c>
      <c r="T624" s="95" t="e">
        <f aca="false">HLOOKUP("power rail",#REF!,MATCH($A624,#REF!,0),FALSE())</f>
        <v>#VALUE!</v>
      </c>
      <c r="U624" s="96" t="e">
        <f aca="false">HLOOKUP("Wake Capable",#REF!,MATCH($A624,#REF!,0),FALSE())</f>
        <v>#VALUE!</v>
      </c>
      <c r="V624" s="96" t="e">
        <f aca="false">HLOOKUP("Strap",#REF!,MATCH($A624,#REF!,0),FALSE())</f>
        <v>#VALUE!</v>
      </c>
      <c r="W624" s="96"/>
      <c r="X624" s="96"/>
      <c r="Y624" s="96"/>
      <c r="Z624" s="95"/>
      <c r="AA624" s="95" t="e">
        <f aca="false">HLOOKUP("Pad type",#REF!,MATCH($A624,#REF!,0),FALSE())</f>
        <v>#VALUE!</v>
      </c>
      <c r="AB624" s="100"/>
      <c r="AC624" s="100" t="e">
        <f aca="false">HLOOKUP("POR Pin State",#REF!,MATCH($A624,#REF!,0),FALSE())</f>
        <v>#VALUE!</v>
      </c>
      <c r="AD624" s="186"/>
      <c r="AE624" s="187"/>
      <c r="AF624" s="187"/>
      <c r="AG624" s="187"/>
      <c r="AH624" s="188"/>
      <c r="AI624" s="188"/>
      <c r="AJ624" s="189"/>
      <c r="AK624" s="189"/>
      <c r="AL624" s="189"/>
      <c r="AM624" s="189"/>
      <c r="AN624" s="189"/>
      <c r="AO624" s="189"/>
      <c r="AP624" s="189"/>
      <c r="AQ624" s="194" t="s">
        <v>1443</v>
      </c>
      <c r="AR624" s="104"/>
      <c r="AS624" s="104"/>
      <c r="AT624" s="104"/>
      <c r="AU624" s="104"/>
      <c r="AV624" s="104"/>
      <c r="AW624" s="104"/>
      <c r="AX624" s="104"/>
      <c r="AY624" s="104"/>
      <c r="AZ624" s="104"/>
      <c r="BA624" s="104"/>
      <c r="BB624" s="162"/>
      <c r="BC624" s="104"/>
      <c r="BD624" s="214"/>
      <c r="BE624" s="213" t="s">
        <v>1444</v>
      </c>
      <c r="BF624" s="108" t="e">
        <f aca="false">VLOOKUP($A624,#REF!, 34, FALSE())</f>
        <v>#VALUE!</v>
      </c>
      <c r="BG624" s="418" t="e">
        <f aca="false">VLOOKUP($A624,#REF!, 22, FALSE())</f>
        <v>#VALUE!</v>
      </c>
      <c r="BH624" s="109"/>
    </row>
    <row r="625" s="193" customFormat="true" ht="12.75" hidden="false" customHeight="true" outlineLevel="0" collapsed="false">
      <c r="A625" s="133" t="s">
        <v>1445</v>
      </c>
      <c r="B625" s="86" t="e">
        <f aca="false">VLOOKUP($A625,#REF!, 34, FALSE())</f>
        <v>#VALUE!</v>
      </c>
      <c r="C625" s="87" t="str">
        <f aca="false">CONCATENATE("unused_",A625)</f>
        <v>unused_DDR_XM0_B8D2</v>
      </c>
      <c r="D625" s="88" t="e">
        <f aca="false">IF(LEN(VLOOKUP($A625,#REF!,8,FALSE())),LEFT(VLOOKUP($A625,#REF!,8,FALSE()),LEN(VLOOKUP($A625,#REF!,8,FALSE()))-2),"")</f>
        <v>#VALUE!</v>
      </c>
      <c r="E625" s="89" t="e">
        <f aca="false">IF(LEN(VLOOKUP($A625,#REF!,4,FALSE())),IF(INDEX(#REF!,MATCH($A625,#REF!,0),1),LEFT(VLOOKUP($A625,#REF!,4,FALSE()),LEN(VLOOKUP($A625,#REF!,4,FALSE()))-2),CONCATENATE(LEFT(VLOOKUP($A625,#REF!,4,FALSE()),LEN(VLOOKUP($A625,#REF!,4,FALSE()))-2),"*")),"")</f>
        <v>#VALUE!</v>
      </c>
      <c r="F625" s="90" t="e">
        <f aca="false">IF(LEN(VLOOKUP($A625,#REF!,5,FALSE())),IF(INDEX(#REF!,MATCH($A625,#REF!,0),2),LEFT(VLOOKUP($A625,#REF!,5,FALSE()),LEN(VLOOKUP($A625,#REF!,5,FALSE()))-2),CONCATENATE(LEFT(VLOOKUP($A625,#REF!,5,FALSE()),LEN(VLOOKUP($A625,#REF!,5,FALSE()))-2),"*")),"")</f>
        <v>#VALUE!</v>
      </c>
      <c r="G625" s="90" t="e">
        <f aca="false">IF(LEN(VLOOKUP($A625,#REF!,6,FALSE())),IF(INDEX(#REF!,MATCH($A625,#REF!,0),3),LEFT(VLOOKUP($A625,#REF!,6,FALSE()),LEN(VLOOKUP($A625,#REF!,6,FALSE()))-2),CONCATENATE(LEFT(VLOOKUP($A625,#REF!,6,FALSE()),LEN(VLOOKUP($A625,#REF!,6,FALSE()))-2),"*")),"")</f>
        <v>#VALUE!</v>
      </c>
      <c r="H625" s="91" t="e">
        <f aca="false">IF(LEN(VLOOKUP($A625,#REF!,7,FALSE())),IF(INDEX(#REF!,MATCH($A625,#REF!,0),4),LEFT(VLOOKUP($A625,#REF!,7,FALSE()),LEN(VLOOKUP($A625,#REF!,7,FALSE()))-2),CONCATENATE(LEFT(VLOOKUP($A625,#REF!,7,FALSE()),LEN(VLOOKUP($A625,#REF!,7,FALSE()))-2),"*")),"")</f>
        <v>#VALUE!</v>
      </c>
      <c r="I625" s="92" t="e">
        <f aca="false">IF(LEN(VLOOKUP($A625,#REF!,8,FALSE())),UPPER(RIGHT(VLOOKUP($A625,#REF!,8,FALSE()), 1)),"")</f>
        <v>#VALUE!</v>
      </c>
      <c r="J625" s="90" t="e">
        <f aca="false">IF(LEN(VLOOKUP($A625,#REF!,4,FALSE())),UPPER(RIGHT(VLOOKUP($A625,#REF!,4,FALSE()), 1)),"")</f>
        <v>#VALUE!</v>
      </c>
      <c r="K625" s="90" t="e">
        <f aca="false">IF(LEN(VLOOKUP($A625,#REF!,5,FALSE())),UPPER(RIGHT(VLOOKUP($A625,#REF!,5,FALSE()), 1)),"")</f>
        <v>#VALUE!</v>
      </c>
      <c r="L625" s="90" t="e">
        <f aca="false">IF(LEN(VLOOKUP($A625,#REF!,6,FALSE())),UPPER(RIGHT(VLOOKUP($A625,#REF!,6,FALSE()), 1)),"")</f>
        <v>#VALUE!</v>
      </c>
      <c r="M625" s="91" t="e">
        <f aca="false">IF(LEN(VLOOKUP($A625,#REF!,7,FALSE())),UPPER(RIGHT(VLOOKUP($A625,#REF!,7,FALSE()), 1)),"")</f>
        <v>#VALUE!</v>
      </c>
      <c r="N625" s="185"/>
      <c r="O625" s="185"/>
      <c r="P625" s="185"/>
      <c r="Q625" s="185"/>
      <c r="R625" s="185"/>
      <c r="S625" s="100" t="e">
        <f aca="false">HLOOKUP("Device Tree Pin Name",#REF!,MATCH($A625,#REF!,0),FALSE())</f>
        <v>#VALUE!</v>
      </c>
      <c r="T625" s="95" t="e">
        <f aca="false">HLOOKUP("power rail",#REF!,MATCH($A625,#REF!,0),FALSE())</f>
        <v>#VALUE!</v>
      </c>
      <c r="U625" s="96" t="e">
        <f aca="false">HLOOKUP("Wake Capable",#REF!,MATCH($A625,#REF!,0),FALSE())</f>
        <v>#VALUE!</v>
      </c>
      <c r="V625" s="96" t="e">
        <f aca="false">HLOOKUP("Strap",#REF!,MATCH($A625,#REF!,0),FALSE())</f>
        <v>#VALUE!</v>
      </c>
      <c r="W625" s="96"/>
      <c r="X625" s="96"/>
      <c r="Y625" s="96"/>
      <c r="Z625" s="95"/>
      <c r="AA625" s="95" t="e">
        <f aca="false">HLOOKUP("Pad type",#REF!,MATCH($A625,#REF!,0),FALSE())</f>
        <v>#VALUE!</v>
      </c>
      <c r="AB625" s="100"/>
      <c r="AC625" s="100" t="e">
        <f aca="false">HLOOKUP("POR Pin State",#REF!,MATCH($A625,#REF!,0),FALSE())</f>
        <v>#VALUE!</v>
      </c>
      <c r="AD625" s="186"/>
      <c r="AE625" s="187"/>
      <c r="AF625" s="187"/>
      <c r="AG625" s="187"/>
      <c r="AH625" s="188"/>
      <c r="AI625" s="188"/>
      <c r="AJ625" s="189"/>
      <c r="AK625" s="189"/>
      <c r="AL625" s="189"/>
      <c r="AM625" s="189"/>
      <c r="AN625" s="189"/>
      <c r="AO625" s="189"/>
      <c r="AP625" s="189"/>
      <c r="AQ625" s="194" t="s">
        <v>1446</v>
      </c>
      <c r="AR625" s="104"/>
      <c r="AS625" s="104"/>
      <c r="AT625" s="104"/>
      <c r="AU625" s="104"/>
      <c r="AV625" s="104"/>
      <c r="AW625" s="104"/>
      <c r="AX625" s="104"/>
      <c r="AY625" s="104"/>
      <c r="AZ625" s="104"/>
      <c r="BA625" s="104"/>
      <c r="BB625" s="162"/>
      <c r="BC625" s="104"/>
      <c r="BD625" s="214"/>
      <c r="BE625" s="213" t="s">
        <v>1447</v>
      </c>
      <c r="BF625" s="108" t="e">
        <f aca="false">VLOOKUP($A625,#REF!, 34, FALSE())</f>
        <v>#VALUE!</v>
      </c>
      <c r="BG625" s="418" t="e">
        <f aca="false">VLOOKUP($A625,#REF!, 22, FALSE())</f>
        <v>#VALUE!</v>
      </c>
      <c r="BH625" s="109"/>
    </row>
    <row r="626" s="193" customFormat="true" ht="12.75" hidden="false" customHeight="true" outlineLevel="0" collapsed="false">
      <c r="A626" s="133" t="s">
        <v>1448</v>
      </c>
      <c r="B626" s="86" t="e">
        <f aca="false">VLOOKUP($A626,#REF!, 34, FALSE())</f>
        <v>#VALUE!</v>
      </c>
      <c r="C626" s="87" t="str">
        <f aca="false">CONCATENATE("unused_",A626)</f>
        <v>unused_DDR_XM0_B8D3</v>
      </c>
      <c r="D626" s="88" t="e">
        <f aca="false">IF(LEN(VLOOKUP($A626,#REF!,8,FALSE())),LEFT(VLOOKUP($A626,#REF!,8,FALSE()),LEN(VLOOKUP($A626,#REF!,8,FALSE()))-2),"")</f>
        <v>#VALUE!</v>
      </c>
      <c r="E626" s="89" t="e">
        <f aca="false">IF(LEN(VLOOKUP($A626,#REF!,4,FALSE())),IF(INDEX(#REF!,MATCH($A626,#REF!,0),1),LEFT(VLOOKUP($A626,#REF!,4,FALSE()),LEN(VLOOKUP($A626,#REF!,4,FALSE()))-2),CONCATENATE(LEFT(VLOOKUP($A626,#REF!,4,FALSE()),LEN(VLOOKUP($A626,#REF!,4,FALSE()))-2),"*")),"")</f>
        <v>#VALUE!</v>
      </c>
      <c r="F626" s="90" t="e">
        <f aca="false">IF(LEN(VLOOKUP($A626,#REF!,5,FALSE())),IF(INDEX(#REF!,MATCH($A626,#REF!,0),2),LEFT(VLOOKUP($A626,#REF!,5,FALSE()),LEN(VLOOKUP($A626,#REF!,5,FALSE()))-2),CONCATENATE(LEFT(VLOOKUP($A626,#REF!,5,FALSE()),LEN(VLOOKUP($A626,#REF!,5,FALSE()))-2),"*")),"")</f>
        <v>#VALUE!</v>
      </c>
      <c r="G626" s="90" t="e">
        <f aca="false">IF(LEN(VLOOKUP($A626,#REF!,6,FALSE())),IF(INDEX(#REF!,MATCH($A626,#REF!,0),3),LEFT(VLOOKUP($A626,#REF!,6,FALSE()),LEN(VLOOKUP($A626,#REF!,6,FALSE()))-2),CONCATENATE(LEFT(VLOOKUP($A626,#REF!,6,FALSE()),LEN(VLOOKUP($A626,#REF!,6,FALSE()))-2),"*")),"")</f>
        <v>#VALUE!</v>
      </c>
      <c r="H626" s="91" t="e">
        <f aca="false">IF(LEN(VLOOKUP($A626,#REF!,7,FALSE())),IF(INDEX(#REF!,MATCH($A626,#REF!,0),4),LEFT(VLOOKUP($A626,#REF!,7,FALSE()),LEN(VLOOKUP($A626,#REF!,7,FALSE()))-2),CONCATENATE(LEFT(VLOOKUP($A626,#REF!,7,FALSE()),LEN(VLOOKUP($A626,#REF!,7,FALSE()))-2),"*")),"")</f>
        <v>#VALUE!</v>
      </c>
      <c r="I626" s="92" t="e">
        <f aca="false">IF(LEN(VLOOKUP($A626,#REF!,8,FALSE())),UPPER(RIGHT(VLOOKUP($A626,#REF!,8,FALSE()), 1)),"")</f>
        <v>#VALUE!</v>
      </c>
      <c r="J626" s="90" t="e">
        <f aca="false">IF(LEN(VLOOKUP($A626,#REF!,4,FALSE())),UPPER(RIGHT(VLOOKUP($A626,#REF!,4,FALSE()), 1)),"")</f>
        <v>#VALUE!</v>
      </c>
      <c r="K626" s="90" t="e">
        <f aca="false">IF(LEN(VLOOKUP($A626,#REF!,5,FALSE())),UPPER(RIGHT(VLOOKUP($A626,#REF!,5,FALSE()), 1)),"")</f>
        <v>#VALUE!</v>
      </c>
      <c r="L626" s="90" t="e">
        <f aca="false">IF(LEN(VLOOKUP($A626,#REF!,6,FALSE())),UPPER(RIGHT(VLOOKUP($A626,#REF!,6,FALSE()), 1)),"")</f>
        <v>#VALUE!</v>
      </c>
      <c r="M626" s="91" t="e">
        <f aca="false">IF(LEN(VLOOKUP($A626,#REF!,7,FALSE())),UPPER(RIGHT(VLOOKUP($A626,#REF!,7,FALSE()), 1)),"")</f>
        <v>#VALUE!</v>
      </c>
      <c r="N626" s="185"/>
      <c r="O626" s="185"/>
      <c r="P626" s="185"/>
      <c r="Q626" s="185"/>
      <c r="R626" s="185"/>
      <c r="S626" s="100" t="e">
        <f aca="false">HLOOKUP("Device Tree Pin Name",#REF!,MATCH($A626,#REF!,0),FALSE())</f>
        <v>#VALUE!</v>
      </c>
      <c r="T626" s="95" t="e">
        <f aca="false">HLOOKUP("power rail",#REF!,MATCH($A626,#REF!,0),FALSE())</f>
        <v>#VALUE!</v>
      </c>
      <c r="U626" s="96" t="e">
        <f aca="false">HLOOKUP("Wake Capable",#REF!,MATCH($A626,#REF!,0),FALSE())</f>
        <v>#VALUE!</v>
      </c>
      <c r="V626" s="96" t="e">
        <f aca="false">HLOOKUP("Strap",#REF!,MATCH($A626,#REF!,0),FALSE())</f>
        <v>#VALUE!</v>
      </c>
      <c r="W626" s="96"/>
      <c r="X626" s="96"/>
      <c r="Y626" s="96"/>
      <c r="Z626" s="95"/>
      <c r="AA626" s="95" t="e">
        <f aca="false">HLOOKUP("Pad type",#REF!,MATCH($A626,#REF!,0),FALSE())</f>
        <v>#VALUE!</v>
      </c>
      <c r="AB626" s="100"/>
      <c r="AC626" s="100" t="e">
        <f aca="false">HLOOKUP("POR Pin State",#REF!,MATCH($A626,#REF!,0),FALSE())</f>
        <v>#VALUE!</v>
      </c>
      <c r="AD626" s="186"/>
      <c r="AE626" s="187"/>
      <c r="AF626" s="187"/>
      <c r="AG626" s="187"/>
      <c r="AH626" s="188"/>
      <c r="AI626" s="188"/>
      <c r="AJ626" s="189"/>
      <c r="AK626" s="189"/>
      <c r="AL626" s="189"/>
      <c r="AM626" s="189"/>
      <c r="AN626" s="189"/>
      <c r="AO626" s="189"/>
      <c r="AP626" s="189"/>
      <c r="AQ626" s="194" t="s">
        <v>1449</v>
      </c>
      <c r="AR626" s="104"/>
      <c r="AS626" s="104"/>
      <c r="AT626" s="104"/>
      <c r="AU626" s="104"/>
      <c r="AV626" s="104"/>
      <c r="AW626" s="104"/>
      <c r="AX626" s="104"/>
      <c r="AY626" s="104"/>
      <c r="AZ626" s="104"/>
      <c r="BA626" s="104"/>
      <c r="BB626" s="162"/>
      <c r="BC626" s="104"/>
      <c r="BD626" s="214"/>
      <c r="BE626" s="213" t="s">
        <v>1450</v>
      </c>
      <c r="BF626" s="108" t="e">
        <f aca="false">VLOOKUP($A626,#REF!, 34, FALSE())</f>
        <v>#VALUE!</v>
      </c>
      <c r="BG626" s="418" t="e">
        <f aca="false">VLOOKUP($A626,#REF!, 22, FALSE())</f>
        <v>#VALUE!</v>
      </c>
      <c r="BH626" s="109"/>
    </row>
    <row r="627" s="193" customFormat="true" ht="12.75" hidden="false" customHeight="true" outlineLevel="0" collapsed="false">
      <c r="A627" s="133" t="s">
        <v>1451</v>
      </c>
      <c r="B627" s="86" t="e">
        <f aca="false">VLOOKUP($A627,#REF!, 34, FALSE())</f>
        <v>#VALUE!</v>
      </c>
      <c r="C627" s="87" t="str">
        <f aca="false">CONCATENATE("unused_",A627)</f>
        <v>unused_DDR_XM0_B8D4</v>
      </c>
      <c r="D627" s="88" t="e">
        <f aca="false">IF(LEN(VLOOKUP($A627,#REF!,8,FALSE())),LEFT(VLOOKUP($A627,#REF!,8,FALSE()),LEN(VLOOKUP($A627,#REF!,8,FALSE()))-2),"")</f>
        <v>#VALUE!</v>
      </c>
      <c r="E627" s="89" t="e">
        <f aca="false">IF(LEN(VLOOKUP($A627,#REF!,4,FALSE())),IF(INDEX(#REF!,MATCH($A627,#REF!,0),1),LEFT(VLOOKUP($A627,#REF!,4,FALSE()),LEN(VLOOKUP($A627,#REF!,4,FALSE()))-2),CONCATENATE(LEFT(VLOOKUP($A627,#REF!,4,FALSE()),LEN(VLOOKUP($A627,#REF!,4,FALSE()))-2),"*")),"")</f>
        <v>#VALUE!</v>
      </c>
      <c r="F627" s="90" t="e">
        <f aca="false">IF(LEN(VLOOKUP($A627,#REF!,5,FALSE())),IF(INDEX(#REF!,MATCH($A627,#REF!,0),2),LEFT(VLOOKUP($A627,#REF!,5,FALSE()),LEN(VLOOKUP($A627,#REF!,5,FALSE()))-2),CONCATENATE(LEFT(VLOOKUP($A627,#REF!,5,FALSE()),LEN(VLOOKUP($A627,#REF!,5,FALSE()))-2),"*")),"")</f>
        <v>#VALUE!</v>
      </c>
      <c r="G627" s="90" t="e">
        <f aca="false">IF(LEN(VLOOKUP($A627,#REF!,6,FALSE())),IF(INDEX(#REF!,MATCH($A627,#REF!,0),3),LEFT(VLOOKUP($A627,#REF!,6,FALSE()),LEN(VLOOKUP($A627,#REF!,6,FALSE()))-2),CONCATENATE(LEFT(VLOOKUP($A627,#REF!,6,FALSE()),LEN(VLOOKUP($A627,#REF!,6,FALSE()))-2),"*")),"")</f>
        <v>#VALUE!</v>
      </c>
      <c r="H627" s="91" t="e">
        <f aca="false">IF(LEN(VLOOKUP($A627,#REF!,7,FALSE())),IF(INDEX(#REF!,MATCH($A627,#REF!,0),4),LEFT(VLOOKUP($A627,#REF!,7,FALSE()),LEN(VLOOKUP($A627,#REF!,7,FALSE()))-2),CONCATENATE(LEFT(VLOOKUP($A627,#REF!,7,FALSE()),LEN(VLOOKUP($A627,#REF!,7,FALSE()))-2),"*")),"")</f>
        <v>#VALUE!</v>
      </c>
      <c r="I627" s="92" t="e">
        <f aca="false">IF(LEN(VLOOKUP($A627,#REF!,8,FALSE())),UPPER(RIGHT(VLOOKUP($A627,#REF!,8,FALSE()), 1)),"")</f>
        <v>#VALUE!</v>
      </c>
      <c r="J627" s="90" t="e">
        <f aca="false">IF(LEN(VLOOKUP($A627,#REF!,4,FALSE())),UPPER(RIGHT(VLOOKUP($A627,#REF!,4,FALSE()), 1)),"")</f>
        <v>#VALUE!</v>
      </c>
      <c r="K627" s="90" t="e">
        <f aca="false">IF(LEN(VLOOKUP($A627,#REF!,5,FALSE())),UPPER(RIGHT(VLOOKUP($A627,#REF!,5,FALSE()), 1)),"")</f>
        <v>#VALUE!</v>
      </c>
      <c r="L627" s="90" t="e">
        <f aca="false">IF(LEN(VLOOKUP($A627,#REF!,6,FALSE())),UPPER(RIGHT(VLOOKUP($A627,#REF!,6,FALSE()), 1)),"")</f>
        <v>#VALUE!</v>
      </c>
      <c r="M627" s="91" t="e">
        <f aca="false">IF(LEN(VLOOKUP($A627,#REF!,7,FALSE())),UPPER(RIGHT(VLOOKUP($A627,#REF!,7,FALSE()), 1)),"")</f>
        <v>#VALUE!</v>
      </c>
      <c r="N627" s="185"/>
      <c r="O627" s="185"/>
      <c r="P627" s="185"/>
      <c r="Q627" s="185"/>
      <c r="R627" s="185"/>
      <c r="S627" s="100" t="e">
        <f aca="false">HLOOKUP("Device Tree Pin Name",#REF!,MATCH($A627,#REF!,0),FALSE())</f>
        <v>#VALUE!</v>
      </c>
      <c r="T627" s="95" t="e">
        <f aca="false">HLOOKUP("power rail",#REF!,MATCH($A627,#REF!,0),FALSE())</f>
        <v>#VALUE!</v>
      </c>
      <c r="U627" s="96" t="e">
        <f aca="false">HLOOKUP("Wake Capable",#REF!,MATCH($A627,#REF!,0),FALSE())</f>
        <v>#VALUE!</v>
      </c>
      <c r="V627" s="96" t="e">
        <f aca="false">HLOOKUP("Strap",#REF!,MATCH($A627,#REF!,0),FALSE())</f>
        <v>#VALUE!</v>
      </c>
      <c r="W627" s="96"/>
      <c r="X627" s="96"/>
      <c r="Y627" s="96"/>
      <c r="Z627" s="95"/>
      <c r="AA627" s="95" t="e">
        <f aca="false">HLOOKUP("Pad type",#REF!,MATCH($A627,#REF!,0),FALSE())</f>
        <v>#VALUE!</v>
      </c>
      <c r="AB627" s="100"/>
      <c r="AC627" s="100" t="e">
        <f aca="false">HLOOKUP("POR Pin State",#REF!,MATCH($A627,#REF!,0),FALSE())</f>
        <v>#VALUE!</v>
      </c>
      <c r="AD627" s="186"/>
      <c r="AE627" s="187"/>
      <c r="AF627" s="187"/>
      <c r="AG627" s="187"/>
      <c r="AH627" s="188"/>
      <c r="AI627" s="188"/>
      <c r="AJ627" s="189"/>
      <c r="AK627" s="189"/>
      <c r="AL627" s="189"/>
      <c r="AM627" s="189"/>
      <c r="AN627" s="189"/>
      <c r="AO627" s="189"/>
      <c r="AP627" s="189"/>
      <c r="AQ627" s="194" t="s">
        <v>1452</v>
      </c>
      <c r="AR627" s="104"/>
      <c r="AS627" s="104"/>
      <c r="AT627" s="104"/>
      <c r="AU627" s="104"/>
      <c r="AV627" s="104"/>
      <c r="AW627" s="104"/>
      <c r="AX627" s="104"/>
      <c r="AY627" s="104"/>
      <c r="AZ627" s="104"/>
      <c r="BA627" s="104"/>
      <c r="BB627" s="162"/>
      <c r="BC627" s="104"/>
      <c r="BD627" s="214"/>
      <c r="BE627" s="213" t="s">
        <v>1453</v>
      </c>
      <c r="BF627" s="108" t="e">
        <f aca="false">VLOOKUP($A627,#REF!, 34, FALSE())</f>
        <v>#VALUE!</v>
      </c>
      <c r="BG627" s="418" t="e">
        <f aca="false">VLOOKUP($A627,#REF!, 22, FALSE())</f>
        <v>#VALUE!</v>
      </c>
      <c r="BH627" s="109"/>
    </row>
    <row r="628" s="193" customFormat="true" ht="12.75" hidden="false" customHeight="true" outlineLevel="0" collapsed="false">
      <c r="A628" s="133" t="s">
        <v>1454</v>
      </c>
      <c r="B628" s="86" t="e">
        <f aca="false">VLOOKUP($A628,#REF!, 34, FALSE())</f>
        <v>#VALUE!</v>
      </c>
      <c r="C628" s="87" t="str">
        <f aca="false">CONCATENATE("unused_",A628)</f>
        <v>unused_DDR_XM0_B8D5</v>
      </c>
      <c r="D628" s="88" t="e">
        <f aca="false">IF(LEN(VLOOKUP($A628,#REF!,8,FALSE())),LEFT(VLOOKUP($A628,#REF!,8,FALSE()),LEN(VLOOKUP($A628,#REF!,8,FALSE()))-2),"")</f>
        <v>#VALUE!</v>
      </c>
      <c r="E628" s="89" t="e">
        <f aca="false">IF(LEN(VLOOKUP($A628,#REF!,4,FALSE())),IF(INDEX(#REF!,MATCH($A628,#REF!,0),1),LEFT(VLOOKUP($A628,#REF!,4,FALSE()),LEN(VLOOKUP($A628,#REF!,4,FALSE()))-2),CONCATENATE(LEFT(VLOOKUP($A628,#REF!,4,FALSE()),LEN(VLOOKUP($A628,#REF!,4,FALSE()))-2),"*")),"")</f>
        <v>#VALUE!</v>
      </c>
      <c r="F628" s="90" t="e">
        <f aca="false">IF(LEN(VLOOKUP($A628,#REF!,5,FALSE())),IF(INDEX(#REF!,MATCH($A628,#REF!,0),2),LEFT(VLOOKUP($A628,#REF!,5,FALSE()),LEN(VLOOKUP($A628,#REF!,5,FALSE()))-2),CONCATENATE(LEFT(VLOOKUP($A628,#REF!,5,FALSE()),LEN(VLOOKUP($A628,#REF!,5,FALSE()))-2),"*")),"")</f>
        <v>#VALUE!</v>
      </c>
      <c r="G628" s="90" t="e">
        <f aca="false">IF(LEN(VLOOKUP($A628,#REF!,6,FALSE())),IF(INDEX(#REF!,MATCH($A628,#REF!,0),3),LEFT(VLOOKUP($A628,#REF!,6,FALSE()),LEN(VLOOKUP($A628,#REF!,6,FALSE()))-2),CONCATENATE(LEFT(VLOOKUP($A628,#REF!,6,FALSE()),LEN(VLOOKUP($A628,#REF!,6,FALSE()))-2),"*")),"")</f>
        <v>#VALUE!</v>
      </c>
      <c r="H628" s="91" t="e">
        <f aca="false">IF(LEN(VLOOKUP($A628,#REF!,7,FALSE())),IF(INDEX(#REF!,MATCH($A628,#REF!,0),4),LEFT(VLOOKUP($A628,#REF!,7,FALSE()),LEN(VLOOKUP($A628,#REF!,7,FALSE()))-2),CONCATENATE(LEFT(VLOOKUP($A628,#REF!,7,FALSE()),LEN(VLOOKUP($A628,#REF!,7,FALSE()))-2),"*")),"")</f>
        <v>#VALUE!</v>
      </c>
      <c r="I628" s="92" t="e">
        <f aca="false">IF(LEN(VLOOKUP($A628,#REF!,8,FALSE())),UPPER(RIGHT(VLOOKUP($A628,#REF!,8,FALSE()), 1)),"")</f>
        <v>#VALUE!</v>
      </c>
      <c r="J628" s="90" t="e">
        <f aca="false">IF(LEN(VLOOKUP($A628,#REF!,4,FALSE())),UPPER(RIGHT(VLOOKUP($A628,#REF!,4,FALSE()), 1)),"")</f>
        <v>#VALUE!</v>
      </c>
      <c r="K628" s="90" t="e">
        <f aca="false">IF(LEN(VLOOKUP($A628,#REF!,5,FALSE())),UPPER(RIGHT(VLOOKUP($A628,#REF!,5,FALSE()), 1)),"")</f>
        <v>#VALUE!</v>
      </c>
      <c r="L628" s="90" t="e">
        <f aca="false">IF(LEN(VLOOKUP($A628,#REF!,6,FALSE())),UPPER(RIGHT(VLOOKUP($A628,#REF!,6,FALSE()), 1)),"")</f>
        <v>#VALUE!</v>
      </c>
      <c r="M628" s="91" t="e">
        <f aca="false">IF(LEN(VLOOKUP($A628,#REF!,7,FALSE())),UPPER(RIGHT(VLOOKUP($A628,#REF!,7,FALSE()), 1)),"")</f>
        <v>#VALUE!</v>
      </c>
      <c r="N628" s="185"/>
      <c r="O628" s="185"/>
      <c r="P628" s="185"/>
      <c r="Q628" s="185"/>
      <c r="R628" s="185"/>
      <c r="S628" s="100" t="e">
        <f aca="false">HLOOKUP("Device Tree Pin Name",#REF!,MATCH($A628,#REF!,0),FALSE())</f>
        <v>#VALUE!</v>
      </c>
      <c r="T628" s="95" t="e">
        <f aca="false">HLOOKUP("power rail",#REF!,MATCH($A628,#REF!,0),FALSE())</f>
        <v>#VALUE!</v>
      </c>
      <c r="U628" s="96" t="e">
        <f aca="false">HLOOKUP("Wake Capable",#REF!,MATCH($A628,#REF!,0),FALSE())</f>
        <v>#VALUE!</v>
      </c>
      <c r="V628" s="96" t="e">
        <f aca="false">HLOOKUP("Strap",#REF!,MATCH($A628,#REF!,0),FALSE())</f>
        <v>#VALUE!</v>
      </c>
      <c r="W628" s="96"/>
      <c r="X628" s="96"/>
      <c r="Y628" s="96"/>
      <c r="Z628" s="95"/>
      <c r="AA628" s="95" t="e">
        <f aca="false">HLOOKUP("Pad type",#REF!,MATCH($A628,#REF!,0),FALSE())</f>
        <v>#VALUE!</v>
      </c>
      <c r="AB628" s="100"/>
      <c r="AC628" s="100" t="e">
        <f aca="false">HLOOKUP("POR Pin State",#REF!,MATCH($A628,#REF!,0),FALSE())</f>
        <v>#VALUE!</v>
      </c>
      <c r="AD628" s="186"/>
      <c r="AE628" s="187"/>
      <c r="AF628" s="187"/>
      <c r="AG628" s="187"/>
      <c r="AH628" s="188"/>
      <c r="AI628" s="188"/>
      <c r="AJ628" s="189"/>
      <c r="AK628" s="189"/>
      <c r="AL628" s="189"/>
      <c r="AM628" s="189"/>
      <c r="AN628" s="189"/>
      <c r="AO628" s="189"/>
      <c r="AP628" s="189"/>
      <c r="AQ628" s="194" t="s">
        <v>1455</v>
      </c>
      <c r="AR628" s="104"/>
      <c r="AS628" s="104"/>
      <c r="AT628" s="104"/>
      <c r="AU628" s="104"/>
      <c r="AV628" s="104"/>
      <c r="AW628" s="104"/>
      <c r="AX628" s="104"/>
      <c r="AY628" s="104"/>
      <c r="AZ628" s="104"/>
      <c r="BA628" s="104"/>
      <c r="BB628" s="162"/>
      <c r="BC628" s="104"/>
      <c r="BD628" s="214"/>
      <c r="BE628" s="213" t="s">
        <v>1456</v>
      </c>
      <c r="BF628" s="108" t="e">
        <f aca="false">VLOOKUP($A628,#REF!, 34, FALSE())</f>
        <v>#VALUE!</v>
      </c>
      <c r="BG628" s="418" t="e">
        <f aca="false">VLOOKUP($A628,#REF!, 22, FALSE())</f>
        <v>#VALUE!</v>
      </c>
      <c r="BH628" s="109"/>
    </row>
    <row r="629" s="193" customFormat="true" ht="12.75" hidden="false" customHeight="true" outlineLevel="0" collapsed="false">
      <c r="A629" s="1" t="s">
        <v>1457</v>
      </c>
      <c r="B629" s="86" t="e">
        <f aca="false">VLOOKUP($A629,#REF!, 34, FALSE())</f>
        <v>#VALUE!</v>
      </c>
      <c r="C629" s="87" t="str">
        <f aca="false">CONCATENATE("unused_",A629)</f>
        <v>unused_DDR_XM0_B8D6</v>
      </c>
      <c r="D629" s="88" t="e">
        <f aca="false">IF(LEN(VLOOKUP($A629,#REF!,8,FALSE())),LEFT(VLOOKUP($A629,#REF!,8,FALSE()),LEN(VLOOKUP($A629,#REF!,8,FALSE()))-2),"")</f>
        <v>#VALUE!</v>
      </c>
      <c r="E629" s="89" t="e">
        <f aca="false">IF(LEN(VLOOKUP($A629,#REF!,4,FALSE())),IF(INDEX(#REF!,MATCH($A629,#REF!,0),1),LEFT(VLOOKUP($A629,#REF!,4,FALSE()),LEN(VLOOKUP($A629,#REF!,4,FALSE()))-2),CONCATENATE(LEFT(VLOOKUP($A629,#REF!,4,FALSE()),LEN(VLOOKUP($A629,#REF!,4,FALSE()))-2),"*")),"")</f>
        <v>#VALUE!</v>
      </c>
      <c r="F629" s="90" t="e">
        <f aca="false">IF(LEN(VLOOKUP($A629,#REF!,5,FALSE())),IF(INDEX(#REF!,MATCH($A629,#REF!,0),2),LEFT(VLOOKUP($A629,#REF!,5,FALSE()),LEN(VLOOKUP($A629,#REF!,5,FALSE()))-2),CONCATENATE(LEFT(VLOOKUP($A629,#REF!,5,FALSE()),LEN(VLOOKUP($A629,#REF!,5,FALSE()))-2),"*")),"")</f>
        <v>#VALUE!</v>
      </c>
      <c r="G629" s="90" t="e">
        <f aca="false">IF(LEN(VLOOKUP($A629,#REF!,6,FALSE())),IF(INDEX(#REF!,MATCH($A629,#REF!,0),3),LEFT(VLOOKUP($A629,#REF!,6,FALSE()),LEN(VLOOKUP($A629,#REF!,6,FALSE()))-2),CONCATENATE(LEFT(VLOOKUP($A629,#REF!,6,FALSE()),LEN(VLOOKUP($A629,#REF!,6,FALSE()))-2),"*")),"")</f>
        <v>#VALUE!</v>
      </c>
      <c r="H629" s="91" t="e">
        <f aca="false">IF(LEN(VLOOKUP($A629,#REF!,7,FALSE())),IF(INDEX(#REF!,MATCH($A629,#REF!,0),4),LEFT(VLOOKUP($A629,#REF!,7,FALSE()),LEN(VLOOKUP($A629,#REF!,7,FALSE()))-2),CONCATENATE(LEFT(VLOOKUP($A629,#REF!,7,FALSE()),LEN(VLOOKUP($A629,#REF!,7,FALSE()))-2),"*")),"")</f>
        <v>#VALUE!</v>
      </c>
      <c r="I629" s="92" t="e">
        <f aca="false">IF(LEN(VLOOKUP($A629,#REF!,8,FALSE())),UPPER(RIGHT(VLOOKUP($A629,#REF!,8,FALSE()), 1)),"")</f>
        <v>#VALUE!</v>
      </c>
      <c r="J629" s="90" t="e">
        <f aca="false">IF(LEN(VLOOKUP($A629,#REF!,4,FALSE())),UPPER(RIGHT(VLOOKUP($A629,#REF!,4,FALSE()), 1)),"")</f>
        <v>#VALUE!</v>
      </c>
      <c r="K629" s="90" t="e">
        <f aca="false">IF(LEN(VLOOKUP($A629,#REF!,5,FALSE())),UPPER(RIGHT(VLOOKUP($A629,#REF!,5,FALSE()), 1)),"")</f>
        <v>#VALUE!</v>
      </c>
      <c r="L629" s="90" t="e">
        <f aca="false">IF(LEN(VLOOKUP($A629,#REF!,6,FALSE())),UPPER(RIGHT(VLOOKUP($A629,#REF!,6,FALSE()), 1)),"")</f>
        <v>#VALUE!</v>
      </c>
      <c r="M629" s="91" t="e">
        <f aca="false">IF(LEN(VLOOKUP($A629,#REF!,7,FALSE())),UPPER(RIGHT(VLOOKUP($A629,#REF!,7,FALSE()), 1)),"")</f>
        <v>#VALUE!</v>
      </c>
      <c r="N629" s="185"/>
      <c r="O629" s="185"/>
      <c r="P629" s="185"/>
      <c r="Q629" s="185"/>
      <c r="R629" s="185"/>
      <c r="S629" s="100" t="e">
        <f aca="false">HLOOKUP("Device Tree Pin Name",#REF!,MATCH($A629,#REF!,0),FALSE())</f>
        <v>#VALUE!</v>
      </c>
      <c r="T629" s="95" t="e">
        <f aca="false">HLOOKUP("power rail",#REF!,MATCH($A629,#REF!,0),FALSE())</f>
        <v>#VALUE!</v>
      </c>
      <c r="U629" s="96" t="e">
        <f aca="false">HLOOKUP("Wake Capable",#REF!,MATCH($A629,#REF!,0),FALSE())</f>
        <v>#VALUE!</v>
      </c>
      <c r="V629" s="96" t="e">
        <f aca="false">HLOOKUP("Strap",#REF!,MATCH($A629,#REF!,0),FALSE())</f>
        <v>#VALUE!</v>
      </c>
      <c r="W629" s="96"/>
      <c r="X629" s="96"/>
      <c r="Y629" s="96"/>
      <c r="Z629" s="95"/>
      <c r="AA629" s="95" t="e">
        <f aca="false">HLOOKUP("Pad type",#REF!,MATCH($A629,#REF!,0),FALSE())</f>
        <v>#VALUE!</v>
      </c>
      <c r="AB629" s="100"/>
      <c r="AC629" s="100" t="e">
        <f aca="false">HLOOKUP("POR Pin State",#REF!,MATCH($A629,#REF!,0),FALSE())</f>
        <v>#VALUE!</v>
      </c>
      <c r="AD629" s="186"/>
      <c r="AE629" s="187"/>
      <c r="AF629" s="187"/>
      <c r="AG629" s="187"/>
      <c r="AH629" s="188"/>
      <c r="AI629" s="188"/>
      <c r="AJ629" s="189"/>
      <c r="AK629" s="189"/>
      <c r="AL629" s="189"/>
      <c r="AM629" s="189"/>
      <c r="AN629" s="189"/>
      <c r="AO629" s="189"/>
      <c r="AP629" s="189"/>
      <c r="AQ629" s="194" t="s">
        <v>1458</v>
      </c>
      <c r="AR629" s="104"/>
      <c r="AS629" s="104"/>
      <c r="AT629" s="104"/>
      <c r="AU629" s="104"/>
      <c r="AV629" s="104"/>
      <c r="AW629" s="104"/>
      <c r="AX629" s="104"/>
      <c r="AY629" s="104"/>
      <c r="AZ629" s="104"/>
      <c r="BA629" s="104"/>
      <c r="BB629" s="162"/>
      <c r="BC629" s="104"/>
      <c r="BD629" s="214"/>
      <c r="BE629" s="213" t="s">
        <v>1459</v>
      </c>
      <c r="BF629" s="108" t="e">
        <f aca="false">VLOOKUP($A629,#REF!, 34, FALSE())</f>
        <v>#VALUE!</v>
      </c>
      <c r="BG629" s="418" t="e">
        <f aca="false">VLOOKUP($A629,#REF!, 22, FALSE())</f>
        <v>#VALUE!</v>
      </c>
      <c r="BH629" s="109"/>
    </row>
    <row r="630" s="193" customFormat="true" ht="12.75" hidden="false" customHeight="true" outlineLevel="0" collapsed="false">
      <c r="A630" s="1" t="s">
        <v>1460</v>
      </c>
      <c r="B630" s="86" t="e">
        <f aca="false">VLOOKUP($A630,#REF!, 34, FALSE())</f>
        <v>#VALUE!</v>
      </c>
      <c r="C630" s="87" t="str">
        <f aca="false">CONCATENATE("unused_",A630)</f>
        <v>unused_DDR_XM0_B8D7</v>
      </c>
      <c r="D630" s="88" t="e">
        <f aca="false">IF(LEN(VLOOKUP($A630,#REF!,8,FALSE())),LEFT(VLOOKUP($A630,#REF!,8,FALSE()),LEN(VLOOKUP($A630,#REF!,8,FALSE()))-2),"")</f>
        <v>#VALUE!</v>
      </c>
      <c r="E630" s="89" t="e">
        <f aca="false">IF(LEN(VLOOKUP($A630,#REF!,4,FALSE())),IF(INDEX(#REF!,MATCH($A630,#REF!,0),1),LEFT(VLOOKUP($A630,#REF!,4,FALSE()),LEN(VLOOKUP($A630,#REF!,4,FALSE()))-2),CONCATENATE(LEFT(VLOOKUP($A630,#REF!,4,FALSE()),LEN(VLOOKUP($A630,#REF!,4,FALSE()))-2),"*")),"")</f>
        <v>#VALUE!</v>
      </c>
      <c r="F630" s="90" t="e">
        <f aca="false">IF(LEN(VLOOKUP($A630,#REF!,5,FALSE())),IF(INDEX(#REF!,MATCH($A630,#REF!,0),2),LEFT(VLOOKUP($A630,#REF!,5,FALSE()),LEN(VLOOKUP($A630,#REF!,5,FALSE()))-2),CONCATENATE(LEFT(VLOOKUP($A630,#REF!,5,FALSE()),LEN(VLOOKUP($A630,#REF!,5,FALSE()))-2),"*")),"")</f>
        <v>#VALUE!</v>
      </c>
      <c r="G630" s="90" t="e">
        <f aca="false">IF(LEN(VLOOKUP($A630,#REF!,6,FALSE())),IF(INDEX(#REF!,MATCH($A630,#REF!,0),3),LEFT(VLOOKUP($A630,#REF!,6,FALSE()),LEN(VLOOKUP($A630,#REF!,6,FALSE()))-2),CONCATENATE(LEFT(VLOOKUP($A630,#REF!,6,FALSE()),LEN(VLOOKUP($A630,#REF!,6,FALSE()))-2),"*")),"")</f>
        <v>#VALUE!</v>
      </c>
      <c r="H630" s="91" t="e">
        <f aca="false">IF(LEN(VLOOKUP($A630,#REF!,7,FALSE())),IF(INDEX(#REF!,MATCH($A630,#REF!,0),4),LEFT(VLOOKUP($A630,#REF!,7,FALSE()),LEN(VLOOKUP($A630,#REF!,7,FALSE()))-2),CONCATENATE(LEFT(VLOOKUP($A630,#REF!,7,FALSE()),LEN(VLOOKUP($A630,#REF!,7,FALSE()))-2),"*")),"")</f>
        <v>#VALUE!</v>
      </c>
      <c r="I630" s="92" t="e">
        <f aca="false">IF(LEN(VLOOKUP($A630,#REF!,8,FALSE())),UPPER(RIGHT(VLOOKUP($A630,#REF!,8,FALSE()), 1)),"")</f>
        <v>#VALUE!</v>
      </c>
      <c r="J630" s="90" t="e">
        <f aca="false">IF(LEN(VLOOKUP($A630,#REF!,4,FALSE())),UPPER(RIGHT(VLOOKUP($A630,#REF!,4,FALSE()), 1)),"")</f>
        <v>#VALUE!</v>
      </c>
      <c r="K630" s="90" t="e">
        <f aca="false">IF(LEN(VLOOKUP($A630,#REF!,5,FALSE())),UPPER(RIGHT(VLOOKUP($A630,#REF!,5,FALSE()), 1)),"")</f>
        <v>#VALUE!</v>
      </c>
      <c r="L630" s="90" t="e">
        <f aca="false">IF(LEN(VLOOKUP($A630,#REF!,6,FALSE())),UPPER(RIGHT(VLOOKUP($A630,#REF!,6,FALSE()), 1)),"")</f>
        <v>#VALUE!</v>
      </c>
      <c r="M630" s="91" t="e">
        <f aca="false">IF(LEN(VLOOKUP($A630,#REF!,7,FALSE())),UPPER(RIGHT(VLOOKUP($A630,#REF!,7,FALSE()), 1)),"")</f>
        <v>#VALUE!</v>
      </c>
      <c r="N630" s="185"/>
      <c r="O630" s="185"/>
      <c r="P630" s="185"/>
      <c r="Q630" s="185"/>
      <c r="R630" s="185"/>
      <c r="S630" s="100" t="e">
        <f aca="false">HLOOKUP("Device Tree Pin Name",#REF!,MATCH($A630,#REF!,0),FALSE())</f>
        <v>#VALUE!</v>
      </c>
      <c r="T630" s="95" t="e">
        <f aca="false">HLOOKUP("power rail",#REF!,MATCH($A630,#REF!,0),FALSE())</f>
        <v>#VALUE!</v>
      </c>
      <c r="U630" s="96" t="e">
        <f aca="false">HLOOKUP("Wake Capable",#REF!,MATCH($A630,#REF!,0),FALSE())</f>
        <v>#VALUE!</v>
      </c>
      <c r="V630" s="96" t="e">
        <f aca="false">HLOOKUP("Strap",#REF!,MATCH($A630,#REF!,0),FALSE())</f>
        <v>#VALUE!</v>
      </c>
      <c r="W630" s="96"/>
      <c r="X630" s="96"/>
      <c r="Y630" s="96"/>
      <c r="Z630" s="95"/>
      <c r="AA630" s="95" t="e">
        <f aca="false">HLOOKUP("Pad type",#REF!,MATCH($A630,#REF!,0),FALSE())</f>
        <v>#VALUE!</v>
      </c>
      <c r="AB630" s="100"/>
      <c r="AC630" s="100" t="e">
        <f aca="false">HLOOKUP("POR Pin State",#REF!,MATCH($A630,#REF!,0),FALSE())</f>
        <v>#VALUE!</v>
      </c>
      <c r="AD630" s="186"/>
      <c r="AE630" s="187"/>
      <c r="AF630" s="187"/>
      <c r="AG630" s="187"/>
      <c r="AH630" s="188"/>
      <c r="AI630" s="188"/>
      <c r="AJ630" s="189"/>
      <c r="AK630" s="189"/>
      <c r="AL630" s="189"/>
      <c r="AM630" s="189"/>
      <c r="AN630" s="189"/>
      <c r="AO630" s="189"/>
      <c r="AP630" s="189"/>
      <c r="AQ630" s="194" t="s">
        <v>1461</v>
      </c>
      <c r="AR630" s="104"/>
      <c r="AS630" s="104"/>
      <c r="AT630" s="104"/>
      <c r="AU630" s="104"/>
      <c r="AV630" s="104"/>
      <c r="AW630" s="104"/>
      <c r="AX630" s="104"/>
      <c r="AY630" s="104"/>
      <c r="AZ630" s="104"/>
      <c r="BA630" s="104"/>
      <c r="BB630" s="162"/>
      <c r="BC630" s="104"/>
      <c r="BD630" s="214"/>
      <c r="BE630" s="213" t="s">
        <v>1462</v>
      </c>
      <c r="BF630" s="108" t="e">
        <f aca="false">VLOOKUP($A630,#REF!, 34, FALSE())</f>
        <v>#VALUE!</v>
      </c>
      <c r="BG630" s="418" t="e">
        <f aca="false">VLOOKUP($A630,#REF!, 22, FALSE())</f>
        <v>#VALUE!</v>
      </c>
      <c r="BH630" s="109"/>
    </row>
    <row r="631" s="193" customFormat="true" ht="12.75" hidden="false" customHeight="true" outlineLevel="0" collapsed="false">
      <c r="A631" s="133" t="s">
        <v>1463</v>
      </c>
      <c r="B631" s="86" t="e">
        <f aca="false">VLOOKUP($A631,#REF!, 34, FALSE())</f>
        <v>#VALUE!</v>
      </c>
      <c r="C631" s="87" t="str">
        <f aca="false">CONCATENATE("unused_",A631)</f>
        <v>unused_DDR_XM0_B8DMI</v>
      </c>
      <c r="D631" s="88" t="e">
        <f aca="false">IF(LEN(VLOOKUP($A631,#REF!,8,FALSE())),LEFT(VLOOKUP($A631,#REF!,8,FALSE()),LEN(VLOOKUP($A631,#REF!,8,FALSE()))-2),"")</f>
        <v>#VALUE!</v>
      </c>
      <c r="E631" s="89" t="e">
        <f aca="false">IF(LEN(VLOOKUP($A631,#REF!,4,FALSE())),IF(INDEX(#REF!,MATCH($A631,#REF!,0),1),LEFT(VLOOKUP($A631,#REF!,4,FALSE()),LEN(VLOOKUP($A631,#REF!,4,FALSE()))-2),CONCATENATE(LEFT(VLOOKUP($A631,#REF!,4,FALSE()),LEN(VLOOKUP($A631,#REF!,4,FALSE()))-2),"*")),"")</f>
        <v>#VALUE!</v>
      </c>
      <c r="F631" s="90" t="e">
        <f aca="false">IF(LEN(VLOOKUP($A631,#REF!,5,FALSE())),IF(INDEX(#REF!,MATCH($A631,#REF!,0),2),LEFT(VLOOKUP($A631,#REF!,5,FALSE()),LEN(VLOOKUP($A631,#REF!,5,FALSE()))-2),CONCATENATE(LEFT(VLOOKUP($A631,#REF!,5,FALSE()),LEN(VLOOKUP($A631,#REF!,5,FALSE()))-2),"*")),"")</f>
        <v>#VALUE!</v>
      </c>
      <c r="G631" s="90" t="e">
        <f aca="false">IF(LEN(VLOOKUP($A631,#REF!,6,FALSE())),IF(INDEX(#REF!,MATCH($A631,#REF!,0),3),LEFT(VLOOKUP($A631,#REF!,6,FALSE()),LEN(VLOOKUP($A631,#REF!,6,FALSE()))-2),CONCATENATE(LEFT(VLOOKUP($A631,#REF!,6,FALSE()),LEN(VLOOKUP($A631,#REF!,6,FALSE()))-2),"*")),"")</f>
        <v>#VALUE!</v>
      </c>
      <c r="H631" s="91" t="e">
        <f aca="false">IF(LEN(VLOOKUP($A631,#REF!,7,FALSE())),IF(INDEX(#REF!,MATCH($A631,#REF!,0),4),LEFT(VLOOKUP($A631,#REF!,7,FALSE()),LEN(VLOOKUP($A631,#REF!,7,FALSE()))-2),CONCATENATE(LEFT(VLOOKUP($A631,#REF!,7,FALSE()),LEN(VLOOKUP($A631,#REF!,7,FALSE()))-2),"*")),"")</f>
        <v>#VALUE!</v>
      </c>
      <c r="I631" s="92" t="e">
        <f aca="false">IF(LEN(VLOOKUP($A631,#REF!,8,FALSE())),UPPER(RIGHT(VLOOKUP($A631,#REF!,8,FALSE()), 1)),"")</f>
        <v>#VALUE!</v>
      </c>
      <c r="J631" s="90" t="e">
        <f aca="false">IF(LEN(VLOOKUP($A631,#REF!,4,FALSE())),UPPER(RIGHT(VLOOKUP($A631,#REF!,4,FALSE()), 1)),"")</f>
        <v>#VALUE!</v>
      </c>
      <c r="K631" s="90" t="e">
        <f aca="false">IF(LEN(VLOOKUP($A631,#REF!,5,FALSE())),UPPER(RIGHT(VLOOKUP($A631,#REF!,5,FALSE()), 1)),"")</f>
        <v>#VALUE!</v>
      </c>
      <c r="L631" s="90" t="e">
        <f aca="false">IF(LEN(VLOOKUP($A631,#REF!,6,FALSE())),UPPER(RIGHT(VLOOKUP($A631,#REF!,6,FALSE()), 1)),"")</f>
        <v>#VALUE!</v>
      </c>
      <c r="M631" s="91" t="e">
        <f aca="false">IF(LEN(VLOOKUP($A631,#REF!,7,FALSE())),UPPER(RIGHT(VLOOKUP($A631,#REF!,7,FALSE()), 1)),"")</f>
        <v>#VALUE!</v>
      </c>
      <c r="N631" s="185"/>
      <c r="O631" s="185"/>
      <c r="P631" s="185"/>
      <c r="Q631" s="185"/>
      <c r="R631" s="185"/>
      <c r="S631" s="100" t="e">
        <f aca="false">HLOOKUP("Device Tree Pin Name",#REF!,MATCH($A631,#REF!,0),FALSE())</f>
        <v>#VALUE!</v>
      </c>
      <c r="T631" s="95" t="e">
        <f aca="false">HLOOKUP("power rail",#REF!,MATCH($A631,#REF!,0),FALSE())</f>
        <v>#VALUE!</v>
      </c>
      <c r="U631" s="96" t="e">
        <f aca="false">HLOOKUP("Wake Capable",#REF!,MATCH($A631,#REF!,0),FALSE())</f>
        <v>#VALUE!</v>
      </c>
      <c r="V631" s="96" t="e">
        <f aca="false">HLOOKUP("Strap",#REF!,MATCH($A631,#REF!,0),FALSE())</f>
        <v>#VALUE!</v>
      </c>
      <c r="W631" s="96"/>
      <c r="X631" s="96"/>
      <c r="Y631" s="96"/>
      <c r="Z631" s="95"/>
      <c r="AA631" s="95" t="e">
        <f aca="false">HLOOKUP("Pad type",#REF!,MATCH($A631,#REF!,0),FALSE())</f>
        <v>#VALUE!</v>
      </c>
      <c r="AB631" s="100"/>
      <c r="AC631" s="100" t="e">
        <f aca="false">HLOOKUP("POR Pin State",#REF!,MATCH($A631,#REF!,0),FALSE())</f>
        <v>#VALUE!</v>
      </c>
      <c r="AD631" s="186"/>
      <c r="AE631" s="187"/>
      <c r="AF631" s="187"/>
      <c r="AG631" s="187"/>
      <c r="AH631" s="188"/>
      <c r="AI631" s="188"/>
      <c r="AJ631" s="189"/>
      <c r="AK631" s="189"/>
      <c r="AL631" s="189"/>
      <c r="AM631" s="189"/>
      <c r="AN631" s="189"/>
      <c r="AO631" s="189"/>
      <c r="AP631" s="189"/>
      <c r="AQ631" s="194" t="s">
        <v>1463</v>
      </c>
      <c r="AR631" s="104"/>
      <c r="AS631" s="104"/>
      <c r="AT631" s="104"/>
      <c r="AU631" s="104"/>
      <c r="AV631" s="104"/>
      <c r="AW631" s="104"/>
      <c r="AX631" s="104"/>
      <c r="AY631" s="104"/>
      <c r="AZ631" s="104"/>
      <c r="BA631" s="104"/>
      <c r="BB631" s="162"/>
      <c r="BC631" s="104"/>
      <c r="BD631" s="214"/>
      <c r="BE631" s="213" t="s">
        <v>1464</v>
      </c>
      <c r="BF631" s="108" t="e">
        <f aca="false">VLOOKUP($A631,#REF!, 34, FALSE())</f>
        <v>#VALUE!</v>
      </c>
      <c r="BG631" s="418" t="e">
        <f aca="false">VLOOKUP($A631,#REF!, 22, FALSE())</f>
        <v>#VALUE!</v>
      </c>
      <c r="BH631" s="109"/>
    </row>
    <row r="632" s="193" customFormat="true" ht="12.75" hidden="false" customHeight="true" outlineLevel="0" collapsed="false">
      <c r="A632" s="133" t="s">
        <v>1465</v>
      </c>
      <c r="B632" s="86" t="e">
        <f aca="false">VLOOKUP($A632,#REF!, 34, FALSE())</f>
        <v>#VALUE!</v>
      </c>
      <c r="C632" s="87" t="str">
        <f aca="false">CONCATENATE("unused_",A632)</f>
        <v>unused_DDR_XM0_B8WCK_P</v>
      </c>
      <c r="D632" s="88" t="e">
        <f aca="false">IF(LEN(VLOOKUP($A632,#REF!,8,FALSE())),LEFT(VLOOKUP($A632,#REF!,8,FALSE()),LEN(VLOOKUP($A632,#REF!,8,FALSE()))-2),"")</f>
        <v>#VALUE!</v>
      </c>
      <c r="E632" s="89" t="e">
        <f aca="false">IF(LEN(VLOOKUP($A632,#REF!,4,FALSE())),IF(INDEX(#REF!,MATCH($A632,#REF!,0),1),LEFT(VLOOKUP($A632,#REF!,4,FALSE()),LEN(VLOOKUP($A632,#REF!,4,FALSE()))-2),CONCATENATE(LEFT(VLOOKUP($A632,#REF!,4,FALSE()),LEN(VLOOKUP($A632,#REF!,4,FALSE()))-2),"*")),"")</f>
        <v>#VALUE!</v>
      </c>
      <c r="F632" s="90" t="e">
        <f aca="false">IF(LEN(VLOOKUP($A632,#REF!,5,FALSE())),IF(INDEX(#REF!,MATCH($A632,#REF!,0),2),LEFT(VLOOKUP($A632,#REF!,5,FALSE()),LEN(VLOOKUP($A632,#REF!,5,FALSE()))-2),CONCATENATE(LEFT(VLOOKUP($A632,#REF!,5,FALSE()),LEN(VLOOKUP($A632,#REF!,5,FALSE()))-2),"*")),"")</f>
        <v>#VALUE!</v>
      </c>
      <c r="G632" s="90" t="e">
        <f aca="false">IF(LEN(VLOOKUP($A632,#REF!,6,FALSE())),IF(INDEX(#REF!,MATCH($A632,#REF!,0),3),LEFT(VLOOKUP($A632,#REF!,6,FALSE()),LEN(VLOOKUP($A632,#REF!,6,FALSE()))-2),CONCATENATE(LEFT(VLOOKUP($A632,#REF!,6,FALSE()),LEN(VLOOKUP($A632,#REF!,6,FALSE()))-2),"*")),"")</f>
        <v>#VALUE!</v>
      </c>
      <c r="H632" s="91" t="e">
        <f aca="false">IF(LEN(VLOOKUP($A632,#REF!,7,FALSE())),IF(INDEX(#REF!,MATCH($A632,#REF!,0),4),LEFT(VLOOKUP($A632,#REF!,7,FALSE()),LEN(VLOOKUP($A632,#REF!,7,FALSE()))-2),CONCATENATE(LEFT(VLOOKUP($A632,#REF!,7,FALSE()),LEN(VLOOKUP($A632,#REF!,7,FALSE()))-2),"*")),"")</f>
        <v>#VALUE!</v>
      </c>
      <c r="I632" s="92" t="e">
        <f aca="false">IF(LEN(VLOOKUP($A632,#REF!,8,FALSE())),UPPER(RIGHT(VLOOKUP($A632,#REF!,8,FALSE()), 1)),"")</f>
        <v>#VALUE!</v>
      </c>
      <c r="J632" s="90" t="e">
        <f aca="false">IF(LEN(VLOOKUP($A632,#REF!,4,FALSE())),UPPER(RIGHT(VLOOKUP($A632,#REF!,4,FALSE()), 1)),"")</f>
        <v>#VALUE!</v>
      </c>
      <c r="K632" s="90" t="e">
        <f aca="false">IF(LEN(VLOOKUP($A632,#REF!,5,FALSE())),UPPER(RIGHT(VLOOKUP($A632,#REF!,5,FALSE()), 1)),"")</f>
        <v>#VALUE!</v>
      </c>
      <c r="L632" s="90" t="e">
        <f aca="false">IF(LEN(VLOOKUP($A632,#REF!,6,FALSE())),UPPER(RIGHT(VLOOKUP($A632,#REF!,6,FALSE()), 1)),"")</f>
        <v>#VALUE!</v>
      </c>
      <c r="M632" s="91" t="e">
        <f aca="false">IF(LEN(VLOOKUP($A632,#REF!,7,FALSE())),UPPER(RIGHT(VLOOKUP($A632,#REF!,7,FALSE()), 1)),"")</f>
        <v>#VALUE!</v>
      </c>
      <c r="N632" s="185"/>
      <c r="O632" s="185"/>
      <c r="P632" s="185"/>
      <c r="Q632" s="185"/>
      <c r="R632" s="185"/>
      <c r="S632" s="100" t="e">
        <f aca="false">HLOOKUP("Device Tree Pin Name",#REF!,MATCH($A632,#REF!,0),FALSE())</f>
        <v>#VALUE!</v>
      </c>
      <c r="T632" s="95" t="e">
        <f aca="false">HLOOKUP("power rail",#REF!,MATCH($A632,#REF!,0),FALSE())</f>
        <v>#VALUE!</v>
      </c>
      <c r="U632" s="96" t="e">
        <f aca="false">HLOOKUP("Wake Capable",#REF!,MATCH($A632,#REF!,0),FALSE())</f>
        <v>#VALUE!</v>
      </c>
      <c r="V632" s="96" t="e">
        <f aca="false">HLOOKUP("Strap",#REF!,MATCH($A632,#REF!,0),FALSE())</f>
        <v>#VALUE!</v>
      </c>
      <c r="W632" s="96"/>
      <c r="X632" s="96"/>
      <c r="Y632" s="96"/>
      <c r="Z632" s="95"/>
      <c r="AA632" s="95" t="e">
        <f aca="false">HLOOKUP("Pad type",#REF!,MATCH($A632,#REF!,0),FALSE())</f>
        <v>#VALUE!</v>
      </c>
      <c r="AB632" s="100"/>
      <c r="AC632" s="100" t="e">
        <f aca="false">HLOOKUP("POR Pin State",#REF!,MATCH($A632,#REF!,0),FALSE())</f>
        <v>#VALUE!</v>
      </c>
      <c r="AD632" s="186"/>
      <c r="AE632" s="187"/>
      <c r="AF632" s="187"/>
      <c r="AG632" s="187"/>
      <c r="AH632" s="188"/>
      <c r="AI632" s="188"/>
      <c r="AJ632" s="189"/>
      <c r="AK632" s="189"/>
      <c r="AL632" s="189"/>
      <c r="AM632" s="189"/>
      <c r="AN632" s="189"/>
      <c r="AO632" s="189"/>
      <c r="AP632" s="189"/>
      <c r="AQ632" s="194" t="s">
        <v>1465</v>
      </c>
      <c r="AR632" s="104"/>
      <c r="AS632" s="104"/>
      <c r="AT632" s="104"/>
      <c r="AU632" s="104"/>
      <c r="AV632" s="104"/>
      <c r="AW632" s="104"/>
      <c r="AX632" s="104"/>
      <c r="AY632" s="104"/>
      <c r="AZ632" s="104"/>
      <c r="BA632" s="104"/>
      <c r="BB632" s="162"/>
      <c r="BC632" s="104"/>
      <c r="BD632" s="214"/>
      <c r="BE632" s="213" t="s">
        <v>1466</v>
      </c>
      <c r="BF632" s="108" t="e">
        <f aca="false">VLOOKUP($A632,#REF!, 34, FALSE())</f>
        <v>#VALUE!</v>
      </c>
      <c r="BG632" s="418" t="e">
        <f aca="false">VLOOKUP($A632,#REF!, 22, FALSE())</f>
        <v>#VALUE!</v>
      </c>
      <c r="BH632" s="109"/>
    </row>
    <row r="633" s="193" customFormat="true" ht="12.75" hidden="false" customHeight="true" outlineLevel="0" collapsed="false">
      <c r="A633" s="133" t="s">
        <v>1467</v>
      </c>
      <c r="B633" s="86" t="e">
        <f aca="false">VLOOKUP($A633,#REF!, 34, FALSE())</f>
        <v>#VALUE!</v>
      </c>
      <c r="C633" s="87" t="str">
        <f aca="false">CONCATENATE("unused_",A633)</f>
        <v>unused_DDR_XM0_B8WCK_N</v>
      </c>
      <c r="D633" s="88" t="e">
        <f aca="false">IF(LEN(VLOOKUP($A633,#REF!,8,FALSE())),LEFT(VLOOKUP($A633,#REF!,8,FALSE()),LEN(VLOOKUP($A633,#REF!,8,FALSE()))-2),"")</f>
        <v>#VALUE!</v>
      </c>
      <c r="E633" s="89" t="e">
        <f aca="false">IF(LEN(VLOOKUP($A633,#REF!,4,FALSE())),IF(INDEX(#REF!,MATCH($A633,#REF!,0),1),LEFT(VLOOKUP($A633,#REF!,4,FALSE()),LEN(VLOOKUP($A633,#REF!,4,FALSE()))-2),CONCATENATE(LEFT(VLOOKUP($A633,#REF!,4,FALSE()),LEN(VLOOKUP($A633,#REF!,4,FALSE()))-2),"*")),"")</f>
        <v>#VALUE!</v>
      </c>
      <c r="F633" s="90" t="e">
        <f aca="false">IF(LEN(VLOOKUP($A633,#REF!,5,FALSE())),IF(INDEX(#REF!,MATCH($A633,#REF!,0),2),LEFT(VLOOKUP($A633,#REF!,5,FALSE()),LEN(VLOOKUP($A633,#REF!,5,FALSE()))-2),CONCATENATE(LEFT(VLOOKUP($A633,#REF!,5,FALSE()),LEN(VLOOKUP($A633,#REF!,5,FALSE()))-2),"*")),"")</f>
        <v>#VALUE!</v>
      </c>
      <c r="G633" s="90" t="e">
        <f aca="false">IF(LEN(VLOOKUP($A633,#REF!,6,FALSE())),IF(INDEX(#REF!,MATCH($A633,#REF!,0),3),LEFT(VLOOKUP($A633,#REF!,6,FALSE()),LEN(VLOOKUP($A633,#REF!,6,FALSE()))-2),CONCATENATE(LEFT(VLOOKUP($A633,#REF!,6,FALSE()),LEN(VLOOKUP($A633,#REF!,6,FALSE()))-2),"*")),"")</f>
        <v>#VALUE!</v>
      </c>
      <c r="H633" s="91" t="e">
        <f aca="false">IF(LEN(VLOOKUP($A633,#REF!,7,FALSE())),IF(INDEX(#REF!,MATCH($A633,#REF!,0),4),LEFT(VLOOKUP($A633,#REF!,7,FALSE()),LEN(VLOOKUP($A633,#REF!,7,FALSE()))-2),CONCATENATE(LEFT(VLOOKUP($A633,#REF!,7,FALSE()),LEN(VLOOKUP($A633,#REF!,7,FALSE()))-2),"*")),"")</f>
        <v>#VALUE!</v>
      </c>
      <c r="I633" s="92" t="e">
        <f aca="false">IF(LEN(VLOOKUP($A633,#REF!,8,FALSE())),UPPER(RIGHT(VLOOKUP($A633,#REF!,8,FALSE()), 1)),"")</f>
        <v>#VALUE!</v>
      </c>
      <c r="J633" s="90" t="e">
        <f aca="false">IF(LEN(VLOOKUP($A633,#REF!,4,FALSE())),UPPER(RIGHT(VLOOKUP($A633,#REF!,4,FALSE()), 1)),"")</f>
        <v>#VALUE!</v>
      </c>
      <c r="K633" s="90" t="e">
        <f aca="false">IF(LEN(VLOOKUP($A633,#REF!,5,FALSE())),UPPER(RIGHT(VLOOKUP($A633,#REF!,5,FALSE()), 1)),"")</f>
        <v>#VALUE!</v>
      </c>
      <c r="L633" s="90" t="e">
        <f aca="false">IF(LEN(VLOOKUP($A633,#REF!,6,FALSE())),UPPER(RIGHT(VLOOKUP($A633,#REF!,6,FALSE()), 1)),"")</f>
        <v>#VALUE!</v>
      </c>
      <c r="M633" s="91" t="e">
        <f aca="false">IF(LEN(VLOOKUP($A633,#REF!,7,FALSE())),UPPER(RIGHT(VLOOKUP($A633,#REF!,7,FALSE()), 1)),"")</f>
        <v>#VALUE!</v>
      </c>
      <c r="N633" s="185"/>
      <c r="O633" s="185"/>
      <c r="P633" s="185"/>
      <c r="Q633" s="185"/>
      <c r="R633" s="185"/>
      <c r="S633" s="100" t="e">
        <f aca="false">HLOOKUP("Device Tree Pin Name",#REF!,MATCH($A633,#REF!,0),FALSE())</f>
        <v>#VALUE!</v>
      </c>
      <c r="T633" s="95" t="e">
        <f aca="false">HLOOKUP("power rail",#REF!,MATCH($A633,#REF!,0),FALSE())</f>
        <v>#VALUE!</v>
      </c>
      <c r="U633" s="96" t="e">
        <f aca="false">HLOOKUP("Wake Capable",#REF!,MATCH($A633,#REF!,0),FALSE())</f>
        <v>#VALUE!</v>
      </c>
      <c r="V633" s="96" t="e">
        <f aca="false">HLOOKUP("Strap",#REF!,MATCH($A633,#REF!,0),FALSE())</f>
        <v>#VALUE!</v>
      </c>
      <c r="W633" s="96"/>
      <c r="X633" s="96"/>
      <c r="Y633" s="96"/>
      <c r="Z633" s="95"/>
      <c r="AA633" s="95" t="e">
        <f aca="false">HLOOKUP("Pad type",#REF!,MATCH($A633,#REF!,0),FALSE())</f>
        <v>#VALUE!</v>
      </c>
      <c r="AB633" s="100"/>
      <c r="AC633" s="100" t="e">
        <f aca="false">HLOOKUP("POR Pin State",#REF!,MATCH($A633,#REF!,0),FALSE())</f>
        <v>#VALUE!</v>
      </c>
      <c r="AD633" s="186"/>
      <c r="AE633" s="187"/>
      <c r="AF633" s="187"/>
      <c r="AG633" s="187"/>
      <c r="AH633" s="188"/>
      <c r="AI633" s="188"/>
      <c r="AJ633" s="189"/>
      <c r="AK633" s="189"/>
      <c r="AL633" s="189"/>
      <c r="AM633" s="189"/>
      <c r="AN633" s="189"/>
      <c r="AO633" s="189"/>
      <c r="AP633" s="189"/>
      <c r="AQ633" s="194" t="s">
        <v>1467</v>
      </c>
      <c r="AR633" s="104"/>
      <c r="AS633" s="104"/>
      <c r="AT633" s="104"/>
      <c r="AU633" s="104"/>
      <c r="AV633" s="104"/>
      <c r="AW633" s="104"/>
      <c r="AX633" s="104"/>
      <c r="AY633" s="104"/>
      <c r="AZ633" s="104"/>
      <c r="BA633" s="104"/>
      <c r="BB633" s="162"/>
      <c r="BC633" s="104"/>
      <c r="BD633" s="214"/>
      <c r="BE633" s="213" t="s">
        <v>1468</v>
      </c>
      <c r="BF633" s="108" t="e">
        <f aca="false">VLOOKUP($A633,#REF!, 34, FALSE())</f>
        <v>#VALUE!</v>
      </c>
      <c r="BG633" s="418" t="e">
        <f aca="false">VLOOKUP($A633,#REF!, 22, FALSE())</f>
        <v>#VALUE!</v>
      </c>
      <c r="BH633" s="109"/>
    </row>
    <row r="634" s="193" customFormat="true" ht="12.75" hidden="false" customHeight="true" outlineLevel="0" collapsed="false">
      <c r="A634" s="133" t="s">
        <v>1469</v>
      </c>
      <c r="B634" s="86" t="e">
        <f aca="false">VLOOKUP($A634,#REF!, 34, FALSE())</f>
        <v>#VALUE!</v>
      </c>
      <c r="C634" s="87" t="str">
        <f aca="false">CONCATENATE("unused_",A634)</f>
        <v>unused_DDR_XM0_B8RDQS_P</v>
      </c>
      <c r="D634" s="88" t="e">
        <f aca="false">IF(LEN(VLOOKUP($A634,#REF!,8,FALSE())),LEFT(VLOOKUP($A634,#REF!,8,FALSE()),LEN(VLOOKUP($A634,#REF!,8,FALSE()))-2),"")</f>
        <v>#VALUE!</v>
      </c>
      <c r="E634" s="89" t="e">
        <f aca="false">IF(LEN(VLOOKUP($A634,#REF!,4,FALSE())),IF(INDEX(#REF!,MATCH($A634,#REF!,0),1),LEFT(VLOOKUP($A634,#REF!,4,FALSE()),LEN(VLOOKUP($A634,#REF!,4,FALSE()))-2),CONCATENATE(LEFT(VLOOKUP($A634,#REF!,4,FALSE()),LEN(VLOOKUP($A634,#REF!,4,FALSE()))-2),"*")),"")</f>
        <v>#VALUE!</v>
      </c>
      <c r="F634" s="90" t="e">
        <f aca="false">IF(LEN(VLOOKUP($A634,#REF!,5,FALSE())),IF(INDEX(#REF!,MATCH($A634,#REF!,0),2),LEFT(VLOOKUP($A634,#REF!,5,FALSE()),LEN(VLOOKUP($A634,#REF!,5,FALSE()))-2),CONCATENATE(LEFT(VLOOKUP($A634,#REF!,5,FALSE()),LEN(VLOOKUP($A634,#REF!,5,FALSE()))-2),"*")),"")</f>
        <v>#VALUE!</v>
      </c>
      <c r="G634" s="90" t="e">
        <f aca="false">IF(LEN(VLOOKUP($A634,#REF!,6,FALSE())),IF(INDEX(#REF!,MATCH($A634,#REF!,0),3),LEFT(VLOOKUP($A634,#REF!,6,FALSE()),LEN(VLOOKUP($A634,#REF!,6,FALSE()))-2),CONCATENATE(LEFT(VLOOKUP($A634,#REF!,6,FALSE()),LEN(VLOOKUP($A634,#REF!,6,FALSE()))-2),"*")),"")</f>
        <v>#VALUE!</v>
      </c>
      <c r="H634" s="91" t="e">
        <f aca="false">IF(LEN(VLOOKUP($A634,#REF!,7,FALSE())),IF(INDEX(#REF!,MATCH($A634,#REF!,0),4),LEFT(VLOOKUP($A634,#REF!,7,FALSE()),LEN(VLOOKUP($A634,#REF!,7,FALSE()))-2),CONCATENATE(LEFT(VLOOKUP($A634,#REF!,7,FALSE()),LEN(VLOOKUP($A634,#REF!,7,FALSE()))-2),"*")),"")</f>
        <v>#VALUE!</v>
      </c>
      <c r="I634" s="92" t="e">
        <f aca="false">IF(LEN(VLOOKUP($A634,#REF!,8,FALSE())),UPPER(RIGHT(VLOOKUP($A634,#REF!,8,FALSE()), 1)),"")</f>
        <v>#VALUE!</v>
      </c>
      <c r="J634" s="90" t="e">
        <f aca="false">IF(LEN(VLOOKUP($A634,#REF!,4,FALSE())),UPPER(RIGHT(VLOOKUP($A634,#REF!,4,FALSE()), 1)),"")</f>
        <v>#VALUE!</v>
      </c>
      <c r="K634" s="90" t="e">
        <f aca="false">IF(LEN(VLOOKUP($A634,#REF!,5,FALSE())),UPPER(RIGHT(VLOOKUP($A634,#REF!,5,FALSE()), 1)),"")</f>
        <v>#VALUE!</v>
      </c>
      <c r="L634" s="90" t="e">
        <f aca="false">IF(LEN(VLOOKUP($A634,#REF!,6,FALSE())),UPPER(RIGHT(VLOOKUP($A634,#REF!,6,FALSE()), 1)),"")</f>
        <v>#VALUE!</v>
      </c>
      <c r="M634" s="91" t="e">
        <f aca="false">IF(LEN(VLOOKUP($A634,#REF!,7,FALSE())),UPPER(RIGHT(VLOOKUP($A634,#REF!,7,FALSE()), 1)),"")</f>
        <v>#VALUE!</v>
      </c>
      <c r="N634" s="185"/>
      <c r="O634" s="185"/>
      <c r="P634" s="185"/>
      <c r="Q634" s="185"/>
      <c r="R634" s="185"/>
      <c r="S634" s="100" t="e">
        <f aca="false">HLOOKUP("Device Tree Pin Name",#REF!,MATCH($A634,#REF!,0),FALSE())</f>
        <v>#VALUE!</v>
      </c>
      <c r="T634" s="95" t="e">
        <f aca="false">HLOOKUP("power rail",#REF!,MATCH($A634,#REF!,0),FALSE())</f>
        <v>#VALUE!</v>
      </c>
      <c r="U634" s="96" t="e">
        <f aca="false">HLOOKUP("Wake Capable",#REF!,MATCH($A634,#REF!,0),FALSE())</f>
        <v>#VALUE!</v>
      </c>
      <c r="V634" s="96" t="e">
        <f aca="false">HLOOKUP("Strap",#REF!,MATCH($A634,#REF!,0),FALSE())</f>
        <v>#VALUE!</v>
      </c>
      <c r="W634" s="96"/>
      <c r="X634" s="96"/>
      <c r="Y634" s="96"/>
      <c r="Z634" s="95"/>
      <c r="AA634" s="95" t="e">
        <f aca="false">HLOOKUP("Pad type",#REF!,MATCH($A634,#REF!,0),FALSE())</f>
        <v>#VALUE!</v>
      </c>
      <c r="AB634" s="100"/>
      <c r="AC634" s="100" t="e">
        <f aca="false">HLOOKUP("POR Pin State",#REF!,MATCH($A634,#REF!,0),FALSE())</f>
        <v>#VALUE!</v>
      </c>
      <c r="AD634" s="186"/>
      <c r="AE634" s="187"/>
      <c r="AF634" s="187"/>
      <c r="AG634" s="187"/>
      <c r="AH634" s="188"/>
      <c r="AI634" s="188"/>
      <c r="AJ634" s="189"/>
      <c r="AK634" s="189"/>
      <c r="AL634" s="189"/>
      <c r="AM634" s="189"/>
      <c r="AN634" s="189"/>
      <c r="AO634" s="189"/>
      <c r="AP634" s="189"/>
      <c r="AQ634" s="194" t="s">
        <v>1469</v>
      </c>
      <c r="AR634" s="104"/>
      <c r="AS634" s="104"/>
      <c r="AT634" s="104"/>
      <c r="AU634" s="104"/>
      <c r="AV634" s="104"/>
      <c r="AW634" s="104"/>
      <c r="AX634" s="104"/>
      <c r="AY634" s="104"/>
      <c r="AZ634" s="104"/>
      <c r="BA634" s="104"/>
      <c r="BB634" s="162"/>
      <c r="BC634" s="104"/>
      <c r="BD634" s="214"/>
      <c r="BE634" s="213" t="s">
        <v>1470</v>
      </c>
      <c r="BF634" s="108" t="e">
        <f aca="false">VLOOKUP($A634,#REF!, 34, FALSE())</f>
        <v>#VALUE!</v>
      </c>
      <c r="BG634" s="418" t="e">
        <f aca="false">VLOOKUP($A634,#REF!, 22, FALSE())</f>
        <v>#VALUE!</v>
      </c>
      <c r="BH634" s="109"/>
    </row>
    <row r="635" s="193" customFormat="true" ht="12.75" hidden="false" customHeight="true" outlineLevel="0" collapsed="false">
      <c r="A635" s="133" t="s">
        <v>1471</v>
      </c>
      <c r="B635" s="86" t="e">
        <f aca="false">VLOOKUP($A635,#REF!, 34, FALSE())</f>
        <v>#VALUE!</v>
      </c>
      <c r="C635" s="87" t="str">
        <f aca="false">CONCATENATE("unused_",A635)</f>
        <v>unused_DDR_XM0_B8RDQS_N</v>
      </c>
      <c r="D635" s="88" t="e">
        <f aca="false">IF(LEN(VLOOKUP($A635,#REF!,8,FALSE())),LEFT(VLOOKUP($A635,#REF!,8,FALSE()),LEN(VLOOKUP($A635,#REF!,8,FALSE()))-2),"")</f>
        <v>#VALUE!</v>
      </c>
      <c r="E635" s="89" t="e">
        <f aca="false">IF(LEN(VLOOKUP($A635,#REF!,4,FALSE())),IF(INDEX(#REF!,MATCH($A635,#REF!,0),1),LEFT(VLOOKUP($A635,#REF!,4,FALSE()),LEN(VLOOKUP($A635,#REF!,4,FALSE()))-2),CONCATENATE(LEFT(VLOOKUP($A635,#REF!,4,FALSE()),LEN(VLOOKUP($A635,#REF!,4,FALSE()))-2),"*")),"")</f>
        <v>#VALUE!</v>
      </c>
      <c r="F635" s="90" t="e">
        <f aca="false">IF(LEN(VLOOKUP($A635,#REF!,5,FALSE())),IF(INDEX(#REF!,MATCH($A635,#REF!,0),2),LEFT(VLOOKUP($A635,#REF!,5,FALSE()),LEN(VLOOKUP($A635,#REF!,5,FALSE()))-2),CONCATENATE(LEFT(VLOOKUP($A635,#REF!,5,FALSE()),LEN(VLOOKUP($A635,#REF!,5,FALSE()))-2),"*")),"")</f>
        <v>#VALUE!</v>
      </c>
      <c r="G635" s="90" t="e">
        <f aca="false">IF(LEN(VLOOKUP($A635,#REF!,6,FALSE())),IF(INDEX(#REF!,MATCH($A635,#REF!,0),3),LEFT(VLOOKUP($A635,#REF!,6,FALSE()),LEN(VLOOKUP($A635,#REF!,6,FALSE()))-2),CONCATENATE(LEFT(VLOOKUP($A635,#REF!,6,FALSE()),LEN(VLOOKUP($A635,#REF!,6,FALSE()))-2),"*")),"")</f>
        <v>#VALUE!</v>
      </c>
      <c r="H635" s="91" t="e">
        <f aca="false">IF(LEN(VLOOKUP($A635,#REF!,7,FALSE())),IF(INDEX(#REF!,MATCH($A635,#REF!,0),4),LEFT(VLOOKUP($A635,#REF!,7,FALSE()),LEN(VLOOKUP($A635,#REF!,7,FALSE()))-2),CONCATENATE(LEFT(VLOOKUP($A635,#REF!,7,FALSE()),LEN(VLOOKUP($A635,#REF!,7,FALSE()))-2),"*")),"")</f>
        <v>#VALUE!</v>
      </c>
      <c r="I635" s="92" t="e">
        <f aca="false">IF(LEN(VLOOKUP($A635,#REF!,8,FALSE())),UPPER(RIGHT(VLOOKUP($A635,#REF!,8,FALSE()), 1)),"")</f>
        <v>#VALUE!</v>
      </c>
      <c r="J635" s="90" t="e">
        <f aca="false">IF(LEN(VLOOKUP($A635,#REF!,4,FALSE())),UPPER(RIGHT(VLOOKUP($A635,#REF!,4,FALSE()), 1)),"")</f>
        <v>#VALUE!</v>
      </c>
      <c r="K635" s="90" t="e">
        <f aca="false">IF(LEN(VLOOKUP($A635,#REF!,5,FALSE())),UPPER(RIGHT(VLOOKUP($A635,#REF!,5,FALSE()), 1)),"")</f>
        <v>#VALUE!</v>
      </c>
      <c r="L635" s="90" t="e">
        <f aca="false">IF(LEN(VLOOKUP($A635,#REF!,6,FALSE())),UPPER(RIGHT(VLOOKUP($A635,#REF!,6,FALSE()), 1)),"")</f>
        <v>#VALUE!</v>
      </c>
      <c r="M635" s="91" t="e">
        <f aca="false">IF(LEN(VLOOKUP($A635,#REF!,7,FALSE())),UPPER(RIGHT(VLOOKUP($A635,#REF!,7,FALSE()), 1)),"")</f>
        <v>#VALUE!</v>
      </c>
      <c r="N635" s="185"/>
      <c r="O635" s="185"/>
      <c r="P635" s="185"/>
      <c r="Q635" s="185"/>
      <c r="R635" s="185"/>
      <c r="S635" s="100" t="e">
        <f aca="false">HLOOKUP("Device Tree Pin Name",#REF!,MATCH($A635,#REF!,0),FALSE())</f>
        <v>#VALUE!</v>
      </c>
      <c r="T635" s="95" t="e">
        <f aca="false">HLOOKUP("power rail",#REF!,MATCH($A635,#REF!,0),FALSE())</f>
        <v>#VALUE!</v>
      </c>
      <c r="U635" s="96" t="e">
        <f aca="false">HLOOKUP("Wake Capable",#REF!,MATCH($A635,#REF!,0),FALSE())</f>
        <v>#VALUE!</v>
      </c>
      <c r="V635" s="96" t="e">
        <f aca="false">HLOOKUP("Strap",#REF!,MATCH($A635,#REF!,0),FALSE())</f>
        <v>#VALUE!</v>
      </c>
      <c r="W635" s="96"/>
      <c r="X635" s="96"/>
      <c r="Y635" s="96"/>
      <c r="Z635" s="95"/>
      <c r="AA635" s="95" t="e">
        <f aca="false">HLOOKUP("Pad type",#REF!,MATCH($A635,#REF!,0),FALSE())</f>
        <v>#VALUE!</v>
      </c>
      <c r="AB635" s="100"/>
      <c r="AC635" s="100" t="e">
        <f aca="false">HLOOKUP("POR Pin State",#REF!,MATCH($A635,#REF!,0),FALSE())</f>
        <v>#VALUE!</v>
      </c>
      <c r="AD635" s="186"/>
      <c r="AE635" s="187"/>
      <c r="AF635" s="187"/>
      <c r="AG635" s="187"/>
      <c r="AH635" s="188"/>
      <c r="AI635" s="188"/>
      <c r="AJ635" s="189"/>
      <c r="AK635" s="189"/>
      <c r="AL635" s="189"/>
      <c r="AM635" s="189"/>
      <c r="AN635" s="189"/>
      <c r="AO635" s="189"/>
      <c r="AP635" s="189"/>
      <c r="AQ635" s="194" t="s">
        <v>1471</v>
      </c>
      <c r="AR635" s="104"/>
      <c r="AS635" s="104"/>
      <c r="AT635" s="104"/>
      <c r="AU635" s="104"/>
      <c r="AV635" s="104"/>
      <c r="AW635" s="104"/>
      <c r="AX635" s="104"/>
      <c r="AY635" s="104"/>
      <c r="AZ635" s="104"/>
      <c r="BA635" s="104"/>
      <c r="BB635" s="162"/>
      <c r="BC635" s="104"/>
      <c r="BD635" s="214"/>
      <c r="BE635" s="213" t="s">
        <v>1472</v>
      </c>
      <c r="BF635" s="108" t="e">
        <f aca="false">VLOOKUP($A635,#REF!, 34, FALSE())</f>
        <v>#VALUE!</v>
      </c>
      <c r="BG635" s="418" t="e">
        <f aca="false">VLOOKUP($A635,#REF!, 22, FALSE())</f>
        <v>#VALUE!</v>
      </c>
      <c r="BH635" s="109"/>
    </row>
    <row r="636" s="193" customFormat="true" ht="12.75" hidden="false" customHeight="true" outlineLevel="0" collapsed="false">
      <c r="A636" s="133" t="s">
        <v>1473</v>
      </c>
      <c r="B636" s="86" t="e">
        <f aca="false">VLOOKUP($A636,#REF!, 34, FALSE())</f>
        <v>#VALUE!</v>
      </c>
      <c r="C636" s="87" t="str">
        <f aca="false">CONCATENATE("unused_",A636)</f>
        <v>unused_DDR_XM0_B9D0</v>
      </c>
      <c r="D636" s="88" t="e">
        <f aca="false">IF(LEN(VLOOKUP($A636,#REF!,8,FALSE())),LEFT(VLOOKUP($A636,#REF!,8,FALSE()),LEN(VLOOKUP($A636,#REF!,8,FALSE()))-2),"")</f>
        <v>#VALUE!</v>
      </c>
      <c r="E636" s="89" t="e">
        <f aca="false">IF(LEN(VLOOKUP($A636,#REF!,4,FALSE())),IF(INDEX(#REF!,MATCH($A636,#REF!,0),1),LEFT(VLOOKUP($A636,#REF!,4,FALSE()),LEN(VLOOKUP($A636,#REF!,4,FALSE()))-2),CONCATENATE(LEFT(VLOOKUP($A636,#REF!,4,FALSE()),LEN(VLOOKUP($A636,#REF!,4,FALSE()))-2),"*")),"")</f>
        <v>#VALUE!</v>
      </c>
      <c r="F636" s="90" t="e">
        <f aca="false">IF(LEN(VLOOKUP($A636,#REF!,5,FALSE())),IF(INDEX(#REF!,MATCH($A636,#REF!,0),2),LEFT(VLOOKUP($A636,#REF!,5,FALSE()),LEN(VLOOKUP($A636,#REF!,5,FALSE()))-2),CONCATENATE(LEFT(VLOOKUP($A636,#REF!,5,FALSE()),LEN(VLOOKUP($A636,#REF!,5,FALSE()))-2),"*")),"")</f>
        <v>#VALUE!</v>
      </c>
      <c r="G636" s="90" t="e">
        <f aca="false">IF(LEN(VLOOKUP($A636,#REF!,6,FALSE())),IF(INDEX(#REF!,MATCH($A636,#REF!,0),3),LEFT(VLOOKUP($A636,#REF!,6,FALSE()),LEN(VLOOKUP($A636,#REF!,6,FALSE()))-2),CONCATENATE(LEFT(VLOOKUP($A636,#REF!,6,FALSE()),LEN(VLOOKUP($A636,#REF!,6,FALSE()))-2),"*")),"")</f>
        <v>#VALUE!</v>
      </c>
      <c r="H636" s="91" t="e">
        <f aca="false">IF(LEN(VLOOKUP($A636,#REF!,7,FALSE())),IF(INDEX(#REF!,MATCH($A636,#REF!,0),4),LEFT(VLOOKUP($A636,#REF!,7,FALSE()),LEN(VLOOKUP($A636,#REF!,7,FALSE()))-2),CONCATENATE(LEFT(VLOOKUP($A636,#REF!,7,FALSE()),LEN(VLOOKUP($A636,#REF!,7,FALSE()))-2),"*")),"")</f>
        <v>#VALUE!</v>
      </c>
      <c r="I636" s="92" t="e">
        <f aca="false">IF(LEN(VLOOKUP($A636,#REF!,8,FALSE())),UPPER(RIGHT(VLOOKUP($A636,#REF!,8,FALSE()), 1)),"")</f>
        <v>#VALUE!</v>
      </c>
      <c r="J636" s="90" t="e">
        <f aca="false">IF(LEN(VLOOKUP($A636,#REF!,4,FALSE())),UPPER(RIGHT(VLOOKUP($A636,#REF!,4,FALSE()), 1)),"")</f>
        <v>#VALUE!</v>
      </c>
      <c r="K636" s="90" t="e">
        <f aca="false">IF(LEN(VLOOKUP($A636,#REF!,5,FALSE())),UPPER(RIGHT(VLOOKUP($A636,#REF!,5,FALSE()), 1)),"")</f>
        <v>#VALUE!</v>
      </c>
      <c r="L636" s="90" t="e">
        <f aca="false">IF(LEN(VLOOKUP($A636,#REF!,6,FALSE())),UPPER(RIGHT(VLOOKUP($A636,#REF!,6,FALSE()), 1)),"")</f>
        <v>#VALUE!</v>
      </c>
      <c r="M636" s="91" t="e">
        <f aca="false">IF(LEN(VLOOKUP($A636,#REF!,7,FALSE())),UPPER(RIGHT(VLOOKUP($A636,#REF!,7,FALSE()), 1)),"")</f>
        <v>#VALUE!</v>
      </c>
      <c r="N636" s="185"/>
      <c r="O636" s="185"/>
      <c r="P636" s="185"/>
      <c r="Q636" s="185"/>
      <c r="R636" s="185"/>
      <c r="S636" s="100" t="e">
        <f aca="false">HLOOKUP("Device Tree Pin Name",#REF!,MATCH($A636,#REF!,0),FALSE())</f>
        <v>#VALUE!</v>
      </c>
      <c r="T636" s="95" t="e">
        <f aca="false">HLOOKUP("power rail",#REF!,MATCH($A636,#REF!,0),FALSE())</f>
        <v>#VALUE!</v>
      </c>
      <c r="U636" s="96" t="e">
        <f aca="false">HLOOKUP("Wake Capable",#REF!,MATCH($A636,#REF!,0),FALSE())</f>
        <v>#VALUE!</v>
      </c>
      <c r="V636" s="96" t="e">
        <f aca="false">HLOOKUP("Strap",#REF!,MATCH($A636,#REF!,0),FALSE())</f>
        <v>#VALUE!</v>
      </c>
      <c r="W636" s="96"/>
      <c r="X636" s="96"/>
      <c r="Y636" s="96"/>
      <c r="Z636" s="95"/>
      <c r="AA636" s="95" t="e">
        <f aca="false">HLOOKUP("Pad type",#REF!,MATCH($A636,#REF!,0),FALSE())</f>
        <v>#VALUE!</v>
      </c>
      <c r="AB636" s="100"/>
      <c r="AC636" s="100" t="e">
        <f aca="false">HLOOKUP("POR Pin State",#REF!,MATCH($A636,#REF!,0),FALSE())</f>
        <v>#VALUE!</v>
      </c>
      <c r="AD636" s="186"/>
      <c r="AE636" s="187"/>
      <c r="AF636" s="187"/>
      <c r="AG636" s="187"/>
      <c r="AH636" s="188"/>
      <c r="AI636" s="188"/>
      <c r="AJ636" s="189"/>
      <c r="AK636" s="189"/>
      <c r="AL636" s="189"/>
      <c r="AM636" s="189"/>
      <c r="AN636" s="189"/>
      <c r="AO636" s="189"/>
      <c r="AP636" s="189"/>
      <c r="AQ636" s="194" t="s">
        <v>1474</v>
      </c>
      <c r="AR636" s="104"/>
      <c r="AS636" s="104"/>
      <c r="AT636" s="104"/>
      <c r="AU636" s="104"/>
      <c r="AV636" s="104"/>
      <c r="AW636" s="104"/>
      <c r="AX636" s="104"/>
      <c r="AY636" s="104"/>
      <c r="AZ636" s="104"/>
      <c r="BA636" s="104"/>
      <c r="BB636" s="162"/>
      <c r="BC636" s="104"/>
      <c r="BD636" s="214"/>
      <c r="BE636" s="213" t="s">
        <v>1475</v>
      </c>
      <c r="BF636" s="108" t="e">
        <f aca="false">VLOOKUP($A636,#REF!, 34, FALSE())</f>
        <v>#VALUE!</v>
      </c>
      <c r="BG636" s="418" t="e">
        <f aca="false">VLOOKUP($A636,#REF!, 22, FALSE())</f>
        <v>#VALUE!</v>
      </c>
      <c r="BH636" s="109"/>
    </row>
    <row r="637" s="193" customFormat="true" ht="12.75" hidden="false" customHeight="true" outlineLevel="0" collapsed="false">
      <c r="A637" s="133" t="s">
        <v>1476</v>
      </c>
      <c r="B637" s="86" t="e">
        <f aca="false">VLOOKUP($A637,#REF!, 34, FALSE())</f>
        <v>#VALUE!</v>
      </c>
      <c r="C637" s="87" t="str">
        <f aca="false">CONCATENATE("unused_",A637)</f>
        <v>unused_DDR_XM0_B9D1</v>
      </c>
      <c r="D637" s="88" t="e">
        <f aca="false">IF(LEN(VLOOKUP($A637,#REF!,8,FALSE())),LEFT(VLOOKUP($A637,#REF!,8,FALSE()),LEN(VLOOKUP($A637,#REF!,8,FALSE()))-2),"")</f>
        <v>#VALUE!</v>
      </c>
      <c r="E637" s="89" t="e">
        <f aca="false">IF(LEN(VLOOKUP($A637,#REF!,4,FALSE())),IF(INDEX(#REF!,MATCH($A637,#REF!,0),1),LEFT(VLOOKUP($A637,#REF!,4,FALSE()),LEN(VLOOKUP($A637,#REF!,4,FALSE()))-2),CONCATENATE(LEFT(VLOOKUP($A637,#REF!,4,FALSE()),LEN(VLOOKUP($A637,#REF!,4,FALSE()))-2),"*")),"")</f>
        <v>#VALUE!</v>
      </c>
      <c r="F637" s="90" t="e">
        <f aca="false">IF(LEN(VLOOKUP($A637,#REF!,5,FALSE())),IF(INDEX(#REF!,MATCH($A637,#REF!,0),2),LEFT(VLOOKUP($A637,#REF!,5,FALSE()),LEN(VLOOKUP($A637,#REF!,5,FALSE()))-2),CONCATENATE(LEFT(VLOOKUP($A637,#REF!,5,FALSE()),LEN(VLOOKUP($A637,#REF!,5,FALSE()))-2),"*")),"")</f>
        <v>#VALUE!</v>
      </c>
      <c r="G637" s="90" t="e">
        <f aca="false">IF(LEN(VLOOKUP($A637,#REF!,6,FALSE())),IF(INDEX(#REF!,MATCH($A637,#REF!,0),3),LEFT(VLOOKUP($A637,#REF!,6,FALSE()),LEN(VLOOKUP($A637,#REF!,6,FALSE()))-2),CONCATENATE(LEFT(VLOOKUP($A637,#REF!,6,FALSE()),LEN(VLOOKUP($A637,#REF!,6,FALSE()))-2),"*")),"")</f>
        <v>#VALUE!</v>
      </c>
      <c r="H637" s="91" t="e">
        <f aca="false">IF(LEN(VLOOKUP($A637,#REF!,7,FALSE())),IF(INDEX(#REF!,MATCH($A637,#REF!,0),4),LEFT(VLOOKUP($A637,#REF!,7,FALSE()),LEN(VLOOKUP($A637,#REF!,7,FALSE()))-2),CONCATENATE(LEFT(VLOOKUP($A637,#REF!,7,FALSE()),LEN(VLOOKUP($A637,#REF!,7,FALSE()))-2),"*")),"")</f>
        <v>#VALUE!</v>
      </c>
      <c r="I637" s="92" t="e">
        <f aca="false">IF(LEN(VLOOKUP($A637,#REF!,8,FALSE())),UPPER(RIGHT(VLOOKUP($A637,#REF!,8,FALSE()), 1)),"")</f>
        <v>#VALUE!</v>
      </c>
      <c r="J637" s="90" t="e">
        <f aca="false">IF(LEN(VLOOKUP($A637,#REF!,4,FALSE())),UPPER(RIGHT(VLOOKUP($A637,#REF!,4,FALSE()), 1)),"")</f>
        <v>#VALUE!</v>
      </c>
      <c r="K637" s="90" t="e">
        <f aca="false">IF(LEN(VLOOKUP($A637,#REF!,5,FALSE())),UPPER(RIGHT(VLOOKUP($A637,#REF!,5,FALSE()), 1)),"")</f>
        <v>#VALUE!</v>
      </c>
      <c r="L637" s="90" t="e">
        <f aca="false">IF(LEN(VLOOKUP($A637,#REF!,6,FALSE())),UPPER(RIGHT(VLOOKUP($A637,#REF!,6,FALSE()), 1)),"")</f>
        <v>#VALUE!</v>
      </c>
      <c r="M637" s="91" t="e">
        <f aca="false">IF(LEN(VLOOKUP($A637,#REF!,7,FALSE())),UPPER(RIGHT(VLOOKUP($A637,#REF!,7,FALSE()), 1)),"")</f>
        <v>#VALUE!</v>
      </c>
      <c r="N637" s="185"/>
      <c r="O637" s="185"/>
      <c r="P637" s="185"/>
      <c r="Q637" s="185"/>
      <c r="R637" s="185"/>
      <c r="S637" s="100" t="e">
        <f aca="false">HLOOKUP("Device Tree Pin Name",#REF!,MATCH($A637,#REF!,0),FALSE())</f>
        <v>#VALUE!</v>
      </c>
      <c r="T637" s="95" t="e">
        <f aca="false">HLOOKUP("power rail",#REF!,MATCH($A637,#REF!,0),FALSE())</f>
        <v>#VALUE!</v>
      </c>
      <c r="U637" s="96" t="e">
        <f aca="false">HLOOKUP("Wake Capable",#REF!,MATCH($A637,#REF!,0),FALSE())</f>
        <v>#VALUE!</v>
      </c>
      <c r="V637" s="96" t="e">
        <f aca="false">HLOOKUP("Strap",#REF!,MATCH($A637,#REF!,0),FALSE())</f>
        <v>#VALUE!</v>
      </c>
      <c r="W637" s="96"/>
      <c r="X637" s="96"/>
      <c r="Y637" s="96"/>
      <c r="Z637" s="95"/>
      <c r="AA637" s="95" t="e">
        <f aca="false">HLOOKUP("Pad type",#REF!,MATCH($A637,#REF!,0),FALSE())</f>
        <v>#VALUE!</v>
      </c>
      <c r="AB637" s="100"/>
      <c r="AC637" s="100" t="e">
        <f aca="false">HLOOKUP("POR Pin State",#REF!,MATCH($A637,#REF!,0),FALSE())</f>
        <v>#VALUE!</v>
      </c>
      <c r="AD637" s="186"/>
      <c r="AE637" s="187"/>
      <c r="AF637" s="187"/>
      <c r="AG637" s="187"/>
      <c r="AH637" s="188"/>
      <c r="AI637" s="188"/>
      <c r="AJ637" s="189"/>
      <c r="AK637" s="189"/>
      <c r="AL637" s="189"/>
      <c r="AM637" s="189"/>
      <c r="AN637" s="189"/>
      <c r="AO637" s="189"/>
      <c r="AP637" s="189"/>
      <c r="AQ637" s="194" t="s">
        <v>1477</v>
      </c>
      <c r="AR637" s="104"/>
      <c r="AS637" s="104"/>
      <c r="AT637" s="104"/>
      <c r="AU637" s="104"/>
      <c r="AV637" s="104"/>
      <c r="AW637" s="104"/>
      <c r="AX637" s="104"/>
      <c r="AY637" s="104"/>
      <c r="AZ637" s="104"/>
      <c r="BA637" s="104"/>
      <c r="BB637" s="162"/>
      <c r="BC637" s="104"/>
      <c r="BD637" s="214"/>
      <c r="BE637" s="213" t="s">
        <v>1478</v>
      </c>
      <c r="BF637" s="108" t="e">
        <f aca="false">VLOOKUP($A637,#REF!, 34, FALSE())</f>
        <v>#VALUE!</v>
      </c>
      <c r="BG637" s="418" t="e">
        <f aca="false">VLOOKUP($A637,#REF!, 22, FALSE())</f>
        <v>#VALUE!</v>
      </c>
      <c r="BH637" s="109"/>
    </row>
    <row r="638" s="193" customFormat="true" ht="12.75" hidden="false" customHeight="true" outlineLevel="0" collapsed="false">
      <c r="A638" s="133" t="s">
        <v>1479</v>
      </c>
      <c r="B638" s="86" t="e">
        <f aca="false">VLOOKUP($A638,#REF!, 34, FALSE())</f>
        <v>#VALUE!</v>
      </c>
      <c r="C638" s="87" t="str">
        <f aca="false">CONCATENATE("unused_",A638)</f>
        <v>unused_DDR_XM0_B9D2</v>
      </c>
      <c r="D638" s="88" t="e">
        <f aca="false">IF(LEN(VLOOKUP($A638,#REF!,8,FALSE())),LEFT(VLOOKUP($A638,#REF!,8,FALSE()),LEN(VLOOKUP($A638,#REF!,8,FALSE()))-2),"")</f>
        <v>#VALUE!</v>
      </c>
      <c r="E638" s="89" t="e">
        <f aca="false">IF(LEN(VLOOKUP($A638,#REF!,4,FALSE())),IF(INDEX(#REF!,MATCH($A638,#REF!,0),1),LEFT(VLOOKUP($A638,#REF!,4,FALSE()),LEN(VLOOKUP($A638,#REF!,4,FALSE()))-2),CONCATENATE(LEFT(VLOOKUP($A638,#REF!,4,FALSE()),LEN(VLOOKUP($A638,#REF!,4,FALSE()))-2),"*")),"")</f>
        <v>#VALUE!</v>
      </c>
      <c r="F638" s="90" t="e">
        <f aca="false">IF(LEN(VLOOKUP($A638,#REF!,5,FALSE())),IF(INDEX(#REF!,MATCH($A638,#REF!,0),2),LEFT(VLOOKUP($A638,#REF!,5,FALSE()),LEN(VLOOKUP($A638,#REF!,5,FALSE()))-2),CONCATENATE(LEFT(VLOOKUP($A638,#REF!,5,FALSE()),LEN(VLOOKUP($A638,#REF!,5,FALSE()))-2),"*")),"")</f>
        <v>#VALUE!</v>
      </c>
      <c r="G638" s="90" t="e">
        <f aca="false">IF(LEN(VLOOKUP($A638,#REF!,6,FALSE())),IF(INDEX(#REF!,MATCH($A638,#REF!,0),3),LEFT(VLOOKUP($A638,#REF!,6,FALSE()),LEN(VLOOKUP($A638,#REF!,6,FALSE()))-2),CONCATENATE(LEFT(VLOOKUP($A638,#REF!,6,FALSE()),LEN(VLOOKUP($A638,#REF!,6,FALSE()))-2),"*")),"")</f>
        <v>#VALUE!</v>
      </c>
      <c r="H638" s="91" t="e">
        <f aca="false">IF(LEN(VLOOKUP($A638,#REF!,7,FALSE())),IF(INDEX(#REF!,MATCH($A638,#REF!,0),4),LEFT(VLOOKUP($A638,#REF!,7,FALSE()),LEN(VLOOKUP($A638,#REF!,7,FALSE()))-2),CONCATENATE(LEFT(VLOOKUP($A638,#REF!,7,FALSE()),LEN(VLOOKUP($A638,#REF!,7,FALSE()))-2),"*")),"")</f>
        <v>#VALUE!</v>
      </c>
      <c r="I638" s="92" t="e">
        <f aca="false">IF(LEN(VLOOKUP($A638,#REF!,8,FALSE())),UPPER(RIGHT(VLOOKUP($A638,#REF!,8,FALSE()), 1)),"")</f>
        <v>#VALUE!</v>
      </c>
      <c r="J638" s="90" t="e">
        <f aca="false">IF(LEN(VLOOKUP($A638,#REF!,4,FALSE())),UPPER(RIGHT(VLOOKUP($A638,#REF!,4,FALSE()), 1)),"")</f>
        <v>#VALUE!</v>
      </c>
      <c r="K638" s="90" t="e">
        <f aca="false">IF(LEN(VLOOKUP($A638,#REF!,5,FALSE())),UPPER(RIGHT(VLOOKUP($A638,#REF!,5,FALSE()), 1)),"")</f>
        <v>#VALUE!</v>
      </c>
      <c r="L638" s="90" t="e">
        <f aca="false">IF(LEN(VLOOKUP($A638,#REF!,6,FALSE())),UPPER(RIGHT(VLOOKUP($A638,#REF!,6,FALSE()), 1)),"")</f>
        <v>#VALUE!</v>
      </c>
      <c r="M638" s="91" t="e">
        <f aca="false">IF(LEN(VLOOKUP($A638,#REF!,7,FALSE())),UPPER(RIGHT(VLOOKUP($A638,#REF!,7,FALSE()), 1)),"")</f>
        <v>#VALUE!</v>
      </c>
      <c r="N638" s="185"/>
      <c r="O638" s="185"/>
      <c r="P638" s="185"/>
      <c r="Q638" s="185"/>
      <c r="R638" s="185"/>
      <c r="S638" s="100" t="e">
        <f aca="false">HLOOKUP("Device Tree Pin Name",#REF!,MATCH($A638,#REF!,0),FALSE())</f>
        <v>#VALUE!</v>
      </c>
      <c r="T638" s="95" t="e">
        <f aca="false">HLOOKUP("power rail",#REF!,MATCH($A638,#REF!,0),FALSE())</f>
        <v>#VALUE!</v>
      </c>
      <c r="U638" s="96" t="e">
        <f aca="false">HLOOKUP("Wake Capable",#REF!,MATCH($A638,#REF!,0),FALSE())</f>
        <v>#VALUE!</v>
      </c>
      <c r="V638" s="96" t="e">
        <f aca="false">HLOOKUP("Strap",#REF!,MATCH($A638,#REF!,0),FALSE())</f>
        <v>#VALUE!</v>
      </c>
      <c r="W638" s="96"/>
      <c r="X638" s="96"/>
      <c r="Y638" s="96"/>
      <c r="Z638" s="95"/>
      <c r="AA638" s="95" t="e">
        <f aca="false">HLOOKUP("Pad type",#REF!,MATCH($A638,#REF!,0),FALSE())</f>
        <v>#VALUE!</v>
      </c>
      <c r="AB638" s="100"/>
      <c r="AC638" s="100" t="e">
        <f aca="false">HLOOKUP("POR Pin State",#REF!,MATCH($A638,#REF!,0),FALSE())</f>
        <v>#VALUE!</v>
      </c>
      <c r="AD638" s="186"/>
      <c r="AE638" s="187"/>
      <c r="AF638" s="187"/>
      <c r="AG638" s="187"/>
      <c r="AH638" s="188"/>
      <c r="AI638" s="188"/>
      <c r="AJ638" s="189"/>
      <c r="AK638" s="189"/>
      <c r="AL638" s="189"/>
      <c r="AM638" s="189"/>
      <c r="AN638" s="189"/>
      <c r="AO638" s="189"/>
      <c r="AP638" s="189"/>
      <c r="AQ638" s="194" t="s">
        <v>1480</v>
      </c>
      <c r="AR638" s="104"/>
      <c r="AS638" s="104"/>
      <c r="AT638" s="104"/>
      <c r="AU638" s="104"/>
      <c r="AV638" s="104"/>
      <c r="AW638" s="104"/>
      <c r="AX638" s="104"/>
      <c r="AY638" s="104"/>
      <c r="AZ638" s="104"/>
      <c r="BA638" s="104"/>
      <c r="BB638" s="162"/>
      <c r="BC638" s="104"/>
      <c r="BD638" s="214"/>
      <c r="BE638" s="213" t="s">
        <v>1481</v>
      </c>
      <c r="BF638" s="108" t="e">
        <f aca="false">VLOOKUP($A638,#REF!, 34, FALSE())</f>
        <v>#VALUE!</v>
      </c>
      <c r="BG638" s="418" t="e">
        <f aca="false">VLOOKUP($A638,#REF!, 22, FALSE())</f>
        <v>#VALUE!</v>
      </c>
      <c r="BH638" s="109"/>
    </row>
    <row r="639" s="193" customFormat="true" ht="12.75" hidden="false" customHeight="true" outlineLevel="0" collapsed="false">
      <c r="A639" s="133" t="s">
        <v>1482</v>
      </c>
      <c r="B639" s="86" t="e">
        <f aca="false">VLOOKUP($A639,#REF!, 34, FALSE())</f>
        <v>#VALUE!</v>
      </c>
      <c r="C639" s="87" t="str">
        <f aca="false">CONCATENATE("unused_",A639)</f>
        <v>unused_DDR_XM0_B9D3</v>
      </c>
      <c r="D639" s="88" t="e">
        <f aca="false">IF(LEN(VLOOKUP($A639,#REF!,8,FALSE())),LEFT(VLOOKUP($A639,#REF!,8,FALSE()),LEN(VLOOKUP($A639,#REF!,8,FALSE()))-2),"")</f>
        <v>#VALUE!</v>
      </c>
      <c r="E639" s="89" t="e">
        <f aca="false">IF(LEN(VLOOKUP($A639,#REF!,4,FALSE())),IF(INDEX(#REF!,MATCH($A639,#REF!,0),1),LEFT(VLOOKUP($A639,#REF!,4,FALSE()),LEN(VLOOKUP($A639,#REF!,4,FALSE()))-2),CONCATENATE(LEFT(VLOOKUP($A639,#REF!,4,FALSE()),LEN(VLOOKUP($A639,#REF!,4,FALSE()))-2),"*")),"")</f>
        <v>#VALUE!</v>
      </c>
      <c r="F639" s="90" t="e">
        <f aca="false">IF(LEN(VLOOKUP($A639,#REF!,5,FALSE())),IF(INDEX(#REF!,MATCH($A639,#REF!,0),2),LEFT(VLOOKUP($A639,#REF!,5,FALSE()),LEN(VLOOKUP($A639,#REF!,5,FALSE()))-2),CONCATENATE(LEFT(VLOOKUP($A639,#REF!,5,FALSE()),LEN(VLOOKUP($A639,#REF!,5,FALSE()))-2),"*")),"")</f>
        <v>#VALUE!</v>
      </c>
      <c r="G639" s="90" t="e">
        <f aca="false">IF(LEN(VLOOKUP($A639,#REF!,6,FALSE())),IF(INDEX(#REF!,MATCH($A639,#REF!,0),3),LEFT(VLOOKUP($A639,#REF!,6,FALSE()),LEN(VLOOKUP($A639,#REF!,6,FALSE()))-2),CONCATENATE(LEFT(VLOOKUP($A639,#REF!,6,FALSE()),LEN(VLOOKUP($A639,#REF!,6,FALSE()))-2),"*")),"")</f>
        <v>#VALUE!</v>
      </c>
      <c r="H639" s="91" t="e">
        <f aca="false">IF(LEN(VLOOKUP($A639,#REF!,7,FALSE())),IF(INDEX(#REF!,MATCH($A639,#REF!,0),4),LEFT(VLOOKUP($A639,#REF!,7,FALSE()),LEN(VLOOKUP($A639,#REF!,7,FALSE()))-2),CONCATENATE(LEFT(VLOOKUP($A639,#REF!,7,FALSE()),LEN(VLOOKUP($A639,#REF!,7,FALSE()))-2),"*")),"")</f>
        <v>#VALUE!</v>
      </c>
      <c r="I639" s="92" t="e">
        <f aca="false">IF(LEN(VLOOKUP($A639,#REF!,8,FALSE())),UPPER(RIGHT(VLOOKUP($A639,#REF!,8,FALSE()), 1)),"")</f>
        <v>#VALUE!</v>
      </c>
      <c r="J639" s="90" t="e">
        <f aca="false">IF(LEN(VLOOKUP($A639,#REF!,4,FALSE())),UPPER(RIGHT(VLOOKUP($A639,#REF!,4,FALSE()), 1)),"")</f>
        <v>#VALUE!</v>
      </c>
      <c r="K639" s="90" t="e">
        <f aca="false">IF(LEN(VLOOKUP($A639,#REF!,5,FALSE())),UPPER(RIGHT(VLOOKUP($A639,#REF!,5,FALSE()), 1)),"")</f>
        <v>#VALUE!</v>
      </c>
      <c r="L639" s="90" t="e">
        <f aca="false">IF(LEN(VLOOKUP($A639,#REF!,6,FALSE())),UPPER(RIGHT(VLOOKUP($A639,#REF!,6,FALSE()), 1)),"")</f>
        <v>#VALUE!</v>
      </c>
      <c r="M639" s="91" t="e">
        <f aca="false">IF(LEN(VLOOKUP($A639,#REF!,7,FALSE())),UPPER(RIGHT(VLOOKUP($A639,#REF!,7,FALSE()), 1)),"")</f>
        <v>#VALUE!</v>
      </c>
      <c r="N639" s="185"/>
      <c r="O639" s="185"/>
      <c r="P639" s="185"/>
      <c r="Q639" s="185"/>
      <c r="R639" s="185"/>
      <c r="S639" s="100" t="e">
        <f aca="false">HLOOKUP("Device Tree Pin Name",#REF!,MATCH($A639,#REF!,0),FALSE())</f>
        <v>#VALUE!</v>
      </c>
      <c r="T639" s="95" t="e">
        <f aca="false">HLOOKUP("power rail",#REF!,MATCH($A639,#REF!,0),FALSE())</f>
        <v>#VALUE!</v>
      </c>
      <c r="U639" s="96" t="e">
        <f aca="false">HLOOKUP("Wake Capable",#REF!,MATCH($A639,#REF!,0),FALSE())</f>
        <v>#VALUE!</v>
      </c>
      <c r="V639" s="96" t="e">
        <f aca="false">HLOOKUP("Strap",#REF!,MATCH($A639,#REF!,0),FALSE())</f>
        <v>#VALUE!</v>
      </c>
      <c r="W639" s="96"/>
      <c r="X639" s="96"/>
      <c r="Y639" s="96"/>
      <c r="Z639" s="95"/>
      <c r="AA639" s="95" t="e">
        <f aca="false">HLOOKUP("Pad type",#REF!,MATCH($A639,#REF!,0),FALSE())</f>
        <v>#VALUE!</v>
      </c>
      <c r="AB639" s="100"/>
      <c r="AC639" s="100" t="e">
        <f aca="false">HLOOKUP("POR Pin State",#REF!,MATCH($A639,#REF!,0),FALSE())</f>
        <v>#VALUE!</v>
      </c>
      <c r="AD639" s="186"/>
      <c r="AE639" s="187"/>
      <c r="AF639" s="187"/>
      <c r="AG639" s="187"/>
      <c r="AH639" s="188"/>
      <c r="AI639" s="188"/>
      <c r="AJ639" s="189"/>
      <c r="AK639" s="189"/>
      <c r="AL639" s="189"/>
      <c r="AM639" s="189"/>
      <c r="AN639" s="189"/>
      <c r="AO639" s="189"/>
      <c r="AP639" s="189"/>
      <c r="AQ639" s="194" t="s">
        <v>1483</v>
      </c>
      <c r="AR639" s="104"/>
      <c r="AS639" s="104"/>
      <c r="AT639" s="104"/>
      <c r="AU639" s="104"/>
      <c r="AV639" s="104"/>
      <c r="AW639" s="104"/>
      <c r="AX639" s="104"/>
      <c r="AY639" s="104"/>
      <c r="AZ639" s="104"/>
      <c r="BA639" s="104"/>
      <c r="BB639" s="162"/>
      <c r="BC639" s="104"/>
      <c r="BD639" s="214"/>
      <c r="BE639" s="213" t="s">
        <v>1484</v>
      </c>
      <c r="BF639" s="108" t="e">
        <f aca="false">VLOOKUP($A639,#REF!, 34, FALSE())</f>
        <v>#VALUE!</v>
      </c>
      <c r="BG639" s="418" t="e">
        <f aca="false">VLOOKUP($A639,#REF!, 22, FALSE())</f>
        <v>#VALUE!</v>
      </c>
      <c r="BH639" s="109"/>
    </row>
    <row r="640" s="193" customFormat="true" ht="12.75" hidden="false" customHeight="true" outlineLevel="0" collapsed="false">
      <c r="A640" s="133" t="s">
        <v>1485</v>
      </c>
      <c r="B640" s="86" t="e">
        <f aca="false">VLOOKUP($A640,#REF!, 34, FALSE())</f>
        <v>#VALUE!</v>
      </c>
      <c r="C640" s="87" t="str">
        <f aca="false">CONCATENATE("unused_",A640)</f>
        <v>unused_DDR_XM0_B9D4</v>
      </c>
      <c r="D640" s="88" t="e">
        <f aca="false">IF(LEN(VLOOKUP($A640,#REF!,8,FALSE())),LEFT(VLOOKUP($A640,#REF!,8,FALSE()),LEN(VLOOKUP($A640,#REF!,8,FALSE()))-2),"")</f>
        <v>#VALUE!</v>
      </c>
      <c r="E640" s="89" t="e">
        <f aca="false">IF(LEN(VLOOKUP($A640,#REF!,4,FALSE())),IF(INDEX(#REF!,MATCH($A640,#REF!,0),1),LEFT(VLOOKUP($A640,#REF!,4,FALSE()),LEN(VLOOKUP($A640,#REF!,4,FALSE()))-2),CONCATENATE(LEFT(VLOOKUP($A640,#REF!,4,FALSE()),LEN(VLOOKUP($A640,#REF!,4,FALSE()))-2),"*")),"")</f>
        <v>#VALUE!</v>
      </c>
      <c r="F640" s="90" t="e">
        <f aca="false">IF(LEN(VLOOKUP($A640,#REF!,5,FALSE())),IF(INDEX(#REF!,MATCH($A640,#REF!,0),2),LEFT(VLOOKUP($A640,#REF!,5,FALSE()),LEN(VLOOKUP($A640,#REF!,5,FALSE()))-2),CONCATENATE(LEFT(VLOOKUP($A640,#REF!,5,FALSE()),LEN(VLOOKUP($A640,#REF!,5,FALSE()))-2),"*")),"")</f>
        <v>#VALUE!</v>
      </c>
      <c r="G640" s="90" t="e">
        <f aca="false">IF(LEN(VLOOKUP($A640,#REF!,6,FALSE())),IF(INDEX(#REF!,MATCH($A640,#REF!,0),3),LEFT(VLOOKUP($A640,#REF!,6,FALSE()),LEN(VLOOKUP($A640,#REF!,6,FALSE()))-2),CONCATENATE(LEFT(VLOOKUP($A640,#REF!,6,FALSE()),LEN(VLOOKUP($A640,#REF!,6,FALSE()))-2),"*")),"")</f>
        <v>#VALUE!</v>
      </c>
      <c r="H640" s="91" t="e">
        <f aca="false">IF(LEN(VLOOKUP($A640,#REF!,7,FALSE())),IF(INDEX(#REF!,MATCH($A640,#REF!,0),4),LEFT(VLOOKUP($A640,#REF!,7,FALSE()),LEN(VLOOKUP($A640,#REF!,7,FALSE()))-2),CONCATENATE(LEFT(VLOOKUP($A640,#REF!,7,FALSE()),LEN(VLOOKUP($A640,#REF!,7,FALSE()))-2),"*")),"")</f>
        <v>#VALUE!</v>
      </c>
      <c r="I640" s="92" t="e">
        <f aca="false">IF(LEN(VLOOKUP($A640,#REF!,8,FALSE())),UPPER(RIGHT(VLOOKUP($A640,#REF!,8,FALSE()), 1)),"")</f>
        <v>#VALUE!</v>
      </c>
      <c r="J640" s="90" t="e">
        <f aca="false">IF(LEN(VLOOKUP($A640,#REF!,4,FALSE())),UPPER(RIGHT(VLOOKUP($A640,#REF!,4,FALSE()), 1)),"")</f>
        <v>#VALUE!</v>
      </c>
      <c r="K640" s="90" t="e">
        <f aca="false">IF(LEN(VLOOKUP($A640,#REF!,5,FALSE())),UPPER(RIGHT(VLOOKUP($A640,#REF!,5,FALSE()), 1)),"")</f>
        <v>#VALUE!</v>
      </c>
      <c r="L640" s="90" t="e">
        <f aca="false">IF(LEN(VLOOKUP($A640,#REF!,6,FALSE())),UPPER(RIGHT(VLOOKUP($A640,#REF!,6,FALSE()), 1)),"")</f>
        <v>#VALUE!</v>
      </c>
      <c r="M640" s="91" t="e">
        <f aca="false">IF(LEN(VLOOKUP($A640,#REF!,7,FALSE())),UPPER(RIGHT(VLOOKUP($A640,#REF!,7,FALSE()), 1)),"")</f>
        <v>#VALUE!</v>
      </c>
      <c r="N640" s="185"/>
      <c r="O640" s="185"/>
      <c r="P640" s="185"/>
      <c r="Q640" s="185"/>
      <c r="R640" s="185"/>
      <c r="S640" s="100" t="e">
        <f aca="false">HLOOKUP("Device Tree Pin Name",#REF!,MATCH($A640,#REF!,0),FALSE())</f>
        <v>#VALUE!</v>
      </c>
      <c r="T640" s="95" t="e">
        <f aca="false">HLOOKUP("power rail",#REF!,MATCH($A640,#REF!,0),FALSE())</f>
        <v>#VALUE!</v>
      </c>
      <c r="U640" s="96" t="e">
        <f aca="false">HLOOKUP("Wake Capable",#REF!,MATCH($A640,#REF!,0),FALSE())</f>
        <v>#VALUE!</v>
      </c>
      <c r="V640" s="96" t="e">
        <f aca="false">HLOOKUP("Strap",#REF!,MATCH($A640,#REF!,0),FALSE())</f>
        <v>#VALUE!</v>
      </c>
      <c r="W640" s="96"/>
      <c r="X640" s="96"/>
      <c r="Y640" s="96"/>
      <c r="Z640" s="95"/>
      <c r="AA640" s="95" t="e">
        <f aca="false">HLOOKUP("Pad type",#REF!,MATCH($A640,#REF!,0),FALSE())</f>
        <v>#VALUE!</v>
      </c>
      <c r="AB640" s="100"/>
      <c r="AC640" s="100" t="e">
        <f aca="false">HLOOKUP("POR Pin State",#REF!,MATCH($A640,#REF!,0),FALSE())</f>
        <v>#VALUE!</v>
      </c>
      <c r="AD640" s="186"/>
      <c r="AE640" s="187"/>
      <c r="AF640" s="187"/>
      <c r="AG640" s="187"/>
      <c r="AH640" s="188"/>
      <c r="AI640" s="188"/>
      <c r="AJ640" s="189"/>
      <c r="AK640" s="189"/>
      <c r="AL640" s="189"/>
      <c r="AM640" s="189"/>
      <c r="AN640" s="189"/>
      <c r="AO640" s="189"/>
      <c r="AP640" s="189"/>
      <c r="AQ640" s="194" t="s">
        <v>1486</v>
      </c>
      <c r="AR640" s="104"/>
      <c r="AS640" s="104"/>
      <c r="AT640" s="104"/>
      <c r="AU640" s="104"/>
      <c r="AV640" s="104"/>
      <c r="AW640" s="104"/>
      <c r="AX640" s="104"/>
      <c r="AY640" s="104"/>
      <c r="AZ640" s="104"/>
      <c r="BA640" s="104"/>
      <c r="BB640" s="162"/>
      <c r="BC640" s="104"/>
      <c r="BD640" s="214"/>
      <c r="BE640" s="213" t="s">
        <v>1487</v>
      </c>
      <c r="BF640" s="108" t="e">
        <f aca="false">VLOOKUP($A640,#REF!, 34, FALSE())</f>
        <v>#VALUE!</v>
      </c>
      <c r="BG640" s="418" t="e">
        <f aca="false">VLOOKUP($A640,#REF!, 22, FALSE())</f>
        <v>#VALUE!</v>
      </c>
      <c r="BH640" s="109"/>
    </row>
    <row r="641" s="193" customFormat="true" ht="12.75" hidden="false" customHeight="true" outlineLevel="0" collapsed="false">
      <c r="A641" s="1" t="s">
        <v>1488</v>
      </c>
      <c r="B641" s="86" t="e">
        <f aca="false">VLOOKUP($A641,#REF!, 34, FALSE())</f>
        <v>#VALUE!</v>
      </c>
      <c r="C641" s="87" t="str">
        <f aca="false">CONCATENATE("unused_",A641)</f>
        <v>unused_DDR_XM0_B9D5</v>
      </c>
      <c r="D641" s="88" t="e">
        <f aca="false">IF(LEN(VLOOKUP($A641,#REF!,8,FALSE())),LEFT(VLOOKUP($A641,#REF!,8,FALSE()),LEN(VLOOKUP($A641,#REF!,8,FALSE()))-2),"")</f>
        <v>#VALUE!</v>
      </c>
      <c r="E641" s="89" t="e">
        <f aca="false">IF(LEN(VLOOKUP($A641,#REF!,4,FALSE())),IF(INDEX(#REF!,MATCH($A641,#REF!,0),1),LEFT(VLOOKUP($A641,#REF!,4,FALSE()),LEN(VLOOKUP($A641,#REF!,4,FALSE()))-2),CONCATENATE(LEFT(VLOOKUP($A641,#REF!,4,FALSE()),LEN(VLOOKUP($A641,#REF!,4,FALSE()))-2),"*")),"")</f>
        <v>#VALUE!</v>
      </c>
      <c r="F641" s="90" t="e">
        <f aca="false">IF(LEN(VLOOKUP($A641,#REF!,5,FALSE())),IF(INDEX(#REF!,MATCH($A641,#REF!,0),2),LEFT(VLOOKUP($A641,#REF!,5,FALSE()),LEN(VLOOKUP($A641,#REF!,5,FALSE()))-2),CONCATENATE(LEFT(VLOOKUP($A641,#REF!,5,FALSE()),LEN(VLOOKUP($A641,#REF!,5,FALSE()))-2),"*")),"")</f>
        <v>#VALUE!</v>
      </c>
      <c r="G641" s="90" t="e">
        <f aca="false">IF(LEN(VLOOKUP($A641,#REF!,6,FALSE())),IF(INDEX(#REF!,MATCH($A641,#REF!,0),3),LEFT(VLOOKUP($A641,#REF!,6,FALSE()),LEN(VLOOKUP($A641,#REF!,6,FALSE()))-2),CONCATENATE(LEFT(VLOOKUP($A641,#REF!,6,FALSE()),LEN(VLOOKUP($A641,#REF!,6,FALSE()))-2),"*")),"")</f>
        <v>#VALUE!</v>
      </c>
      <c r="H641" s="91" t="e">
        <f aca="false">IF(LEN(VLOOKUP($A641,#REF!,7,FALSE())),IF(INDEX(#REF!,MATCH($A641,#REF!,0),4),LEFT(VLOOKUP($A641,#REF!,7,FALSE()),LEN(VLOOKUP($A641,#REF!,7,FALSE()))-2),CONCATENATE(LEFT(VLOOKUP($A641,#REF!,7,FALSE()),LEN(VLOOKUP($A641,#REF!,7,FALSE()))-2),"*")),"")</f>
        <v>#VALUE!</v>
      </c>
      <c r="I641" s="92" t="e">
        <f aca="false">IF(LEN(VLOOKUP($A641,#REF!,8,FALSE())),UPPER(RIGHT(VLOOKUP($A641,#REF!,8,FALSE()), 1)),"")</f>
        <v>#VALUE!</v>
      </c>
      <c r="J641" s="90" t="e">
        <f aca="false">IF(LEN(VLOOKUP($A641,#REF!,4,FALSE())),UPPER(RIGHT(VLOOKUP($A641,#REF!,4,FALSE()), 1)),"")</f>
        <v>#VALUE!</v>
      </c>
      <c r="K641" s="90" t="e">
        <f aca="false">IF(LEN(VLOOKUP($A641,#REF!,5,FALSE())),UPPER(RIGHT(VLOOKUP($A641,#REF!,5,FALSE()), 1)),"")</f>
        <v>#VALUE!</v>
      </c>
      <c r="L641" s="90" t="e">
        <f aca="false">IF(LEN(VLOOKUP($A641,#REF!,6,FALSE())),UPPER(RIGHT(VLOOKUP($A641,#REF!,6,FALSE()), 1)),"")</f>
        <v>#VALUE!</v>
      </c>
      <c r="M641" s="91" t="e">
        <f aca="false">IF(LEN(VLOOKUP($A641,#REF!,7,FALSE())),UPPER(RIGHT(VLOOKUP($A641,#REF!,7,FALSE()), 1)),"")</f>
        <v>#VALUE!</v>
      </c>
      <c r="N641" s="185"/>
      <c r="O641" s="185"/>
      <c r="P641" s="185"/>
      <c r="Q641" s="185"/>
      <c r="R641" s="185"/>
      <c r="S641" s="100" t="e">
        <f aca="false">HLOOKUP("Device Tree Pin Name",#REF!,MATCH($A641,#REF!,0),FALSE())</f>
        <v>#VALUE!</v>
      </c>
      <c r="T641" s="95" t="e">
        <f aca="false">HLOOKUP("power rail",#REF!,MATCH($A641,#REF!,0),FALSE())</f>
        <v>#VALUE!</v>
      </c>
      <c r="U641" s="96" t="e">
        <f aca="false">HLOOKUP("Wake Capable",#REF!,MATCH($A641,#REF!,0),FALSE())</f>
        <v>#VALUE!</v>
      </c>
      <c r="V641" s="96" t="e">
        <f aca="false">HLOOKUP("Strap",#REF!,MATCH($A641,#REF!,0),FALSE())</f>
        <v>#VALUE!</v>
      </c>
      <c r="W641" s="96"/>
      <c r="X641" s="96"/>
      <c r="Y641" s="96"/>
      <c r="Z641" s="95"/>
      <c r="AA641" s="95" t="e">
        <f aca="false">HLOOKUP("Pad type",#REF!,MATCH($A641,#REF!,0),FALSE())</f>
        <v>#VALUE!</v>
      </c>
      <c r="AB641" s="100"/>
      <c r="AC641" s="100" t="e">
        <f aca="false">HLOOKUP("POR Pin State",#REF!,MATCH($A641,#REF!,0),FALSE())</f>
        <v>#VALUE!</v>
      </c>
      <c r="AD641" s="186"/>
      <c r="AE641" s="187"/>
      <c r="AF641" s="187"/>
      <c r="AG641" s="187"/>
      <c r="AH641" s="188"/>
      <c r="AI641" s="188"/>
      <c r="AJ641" s="189"/>
      <c r="AK641" s="189"/>
      <c r="AL641" s="189"/>
      <c r="AM641" s="189"/>
      <c r="AN641" s="189"/>
      <c r="AO641" s="189"/>
      <c r="AP641" s="189"/>
      <c r="AQ641" s="194" t="s">
        <v>1489</v>
      </c>
      <c r="AR641" s="104"/>
      <c r="AS641" s="104"/>
      <c r="AT641" s="104"/>
      <c r="AU641" s="104"/>
      <c r="AV641" s="104"/>
      <c r="AW641" s="104"/>
      <c r="AX641" s="104"/>
      <c r="AY641" s="104"/>
      <c r="AZ641" s="104"/>
      <c r="BA641" s="104"/>
      <c r="BB641" s="162"/>
      <c r="BC641" s="104"/>
      <c r="BD641" s="214"/>
      <c r="BE641" s="213" t="s">
        <v>1490</v>
      </c>
      <c r="BF641" s="108" t="e">
        <f aca="false">VLOOKUP($A641,#REF!, 34, FALSE())</f>
        <v>#VALUE!</v>
      </c>
      <c r="BG641" s="418" t="e">
        <f aca="false">VLOOKUP($A641,#REF!, 22, FALSE())</f>
        <v>#VALUE!</v>
      </c>
      <c r="BH641" s="109"/>
    </row>
    <row r="642" s="193" customFormat="true" ht="12.75" hidden="false" customHeight="true" outlineLevel="0" collapsed="false">
      <c r="A642" s="1" t="s">
        <v>1491</v>
      </c>
      <c r="B642" s="86" t="e">
        <f aca="false">VLOOKUP($A642,#REF!, 34, FALSE())</f>
        <v>#VALUE!</v>
      </c>
      <c r="C642" s="87" t="str">
        <f aca="false">CONCATENATE("unused_",A642)</f>
        <v>unused_DDR_XM0_B9D6</v>
      </c>
      <c r="D642" s="88" t="e">
        <f aca="false">IF(LEN(VLOOKUP($A642,#REF!,8,FALSE())),LEFT(VLOOKUP($A642,#REF!,8,FALSE()),LEN(VLOOKUP($A642,#REF!,8,FALSE()))-2),"")</f>
        <v>#VALUE!</v>
      </c>
      <c r="E642" s="89" t="e">
        <f aca="false">IF(LEN(VLOOKUP($A642,#REF!,4,FALSE())),IF(INDEX(#REF!,MATCH($A642,#REF!,0),1),LEFT(VLOOKUP($A642,#REF!,4,FALSE()),LEN(VLOOKUP($A642,#REF!,4,FALSE()))-2),CONCATENATE(LEFT(VLOOKUP($A642,#REF!,4,FALSE()),LEN(VLOOKUP($A642,#REF!,4,FALSE()))-2),"*")),"")</f>
        <v>#VALUE!</v>
      </c>
      <c r="F642" s="90" t="e">
        <f aca="false">IF(LEN(VLOOKUP($A642,#REF!,5,FALSE())),IF(INDEX(#REF!,MATCH($A642,#REF!,0),2),LEFT(VLOOKUP($A642,#REF!,5,FALSE()),LEN(VLOOKUP($A642,#REF!,5,FALSE()))-2),CONCATENATE(LEFT(VLOOKUP($A642,#REF!,5,FALSE()),LEN(VLOOKUP($A642,#REF!,5,FALSE()))-2),"*")),"")</f>
        <v>#VALUE!</v>
      </c>
      <c r="G642" s="90" t="e">
        <f aca="false">IF(LEN(VLOOKUP($A642,#REF!,6,FALSE())),IF(INDEX(#REF!,MATCH($A642,#REF!,0),3),LEFT(VLOOKUP($A642,#REF!,6,FALSE()),LEN(VLOOKUP($A642,#REF!,6,FALSE()))-2),CONCATENATE(LEFT(VLOOKUP($A642,#REF!,6,FALSE()),LEN(VLOOKUP($A642,#REF!,6,FALSE()))-2),"*")),"")</f>
        <v>#VALUE!</v>
      </c>
      <c r="H642" s="91" t="e">
        <f aca="false">IF(LEN(VLOOKUP($A642,#REF!,7,FALSE())),IF(INDEX(#REF!,MATCH($A642,#REF!,0),4),LEFT(VLOOKUP($A642,#REF!,7,FALSE()),LEN(VLOOKUP($A642,#REF!,7,FALSE()))-2),CONCATENATE(LEFT(VLOOKUP($A642,#REF!,7,FALSE()),LEN(VLOOKUP($A642,#REF!,7,FALSE()))-2),"*")),"")</f>
        <v>#VALUE!</v>
      </c>
      <c r="I642" s="92" t="e">
        <f aca="false">IF(LEN(VLOOKUP($A642,#REF!,8,FALSE())),UPPER(RIGHT(VLOOKUP($A642,#REF!,8,FALSE()), 1)),"")</f>
        <v>#VALUE!</v>
      </c>
      <c r="J642" s="90" t="e">
        <f aca="false">IF(LEN(VLOOKUP($A642,#REF!,4,FALSE())),UPPER(RIGHT(VLOOKUP($A642,#REF!,4,FALSE()), 1)),"")</f>
        <v>#VALUE!</v>
      </c>
      <c r="K642" s="90" t="e">
        <f aca="false">IF(LEN(VLOOKUP($A642,#REF!,5,FALSE())),UPPER(RIGHT(VLOOKUP($A642,#REF!,5,FALSE()), 1)),"")</f>
        <v>#VALUE!</v>
      </c>
      <c r="L642" s="90" t="e">
        <f aca="false">IF(LEN(VLOOKUP($A642,#REF!,6,FALSE())),UPPER(RIGHT(VLOOKUP($A642,#REF!,6,FALSE()), 1)),"")</f>
        <v>#VALUE!</v>
      </c>
      <c r="M642" s="91" t="e">
        <f aca="false">IF(LEN(VLOOKUP($A642,#REF!,7,FALSE())),UPPER(RIGHT(VLOOKUP($A642,#REF!,7,FALSE()), 1)),"")</f>
        <v>#VALUE!</v>
      </c>
      <c r="N642" s="185"/>
      <c r="O642" s="185"/>
      <c r="P642" s="185"/>
      <c r="Q642" s="185"/>
      <c r="R642" s="185"/>
      <c r="S642" s="100" t="e">
        <f aca="false">HLOOKUP("Device Tree Pin Name",#REF!,MATCH($A642,#REF!,0),FALSE())</f>
        <v>#VALUE!</v>
      </c>
      <c r="T642" s="95" t="e">
        <f aca="false">HLOOKUP("power rail",#REF!,MATCH($A642,#REF!,0),FALSE())</f>
        <v>#VALUE!</v>
      </c>
      <c r="U642" s="96" t="e">
        <f aca="false">HLOOKUP("Wake Capable",#REF!,MATCH($A642,#REF!,0),FALSE())</f>
        <v>#VALUE!</v>
      </c>
      <c r="V642" s="96" t="e">
        <f aca="false">HLOOKUP("Strap",#REF!,MATCH($A642,#REF!,0),FALSE())</f>
        <v>#VALUE!</v>
      </c>
      <c r="W642" s="96"/>
      <c r="X642" s="96"/>
      <c r="Y642" s="96"/>
      <c r="Z642" s="95"/>
      <c r="AA642" s="95" t="e">
        <f aca="false">HLOOKUP("Pad type",#REF!,MATCH($A642,#REF!,0),FALSE())</f>
        <v>#VALUE!</v>
      </c>
      <c r="AB642" s="100"/>
      <c r="AC642" s="100" t="e">
        <f aca="false">HLOOKUP("POR Pin State",#REF!,MATCH($A642,#REF!,0),FALSE())</f>
        <v>#VALUE!</v>
      </c>
      <c r="AD642" s="186"/>
      <c r="AE642" s="187"/>
      <c r="AF642" s="187"/>
      <c r="AG642" s="187"/>
      <c r="AH642" s="188"/>
      <c r="AI642" s="188"/>
      <c r="AJ642" s="189"/>
      <c r="AK642" s="189"/>
      <c r="AL642" s="189"/>
      <c r="AM642" s="189"/>
      <c r="AN642" s="189"/>
      <c r="AO642" s="189"/>
      <c r="AP642" s="189"/>
      <c r="AQ642" s="215" t="s">
        <v>1492</v>
      </c>
      <c r="AR642" s="104"/>
      <c r="AS642" s="104"/>
      <c r="AT642" s="104"/>
      <c r="AU642" s="104"/>
      <c r="AV642" s="104"/>
      <c r="AW642" s="104"/>
      <c r="AX642" s="104"/>
      <c r="AY642" s="104"/>
      <c r="AZ642" s="104"/>
      <c r="BA642" s="104"/>
      <c r="BB642" s="162"/>
      <c r="BC642" s="104"/>
      <c r="BD642" s="214"/>
      <c r="BE642" s="213" t="s">
        <v>1493</v>
      </c>
      <c r="BF642" s="108" t="e">
        <f aca="false">VLOOKUP($A642,#REF!, 34, FALSE())</f>
        <v>#VALUE!</v>
      </c>
      <c r="BG642" s="418" t="e">
        <f aca="false">VLOOKUP($A642,#REF!, 22, FALSE())</f>
        <v>#VALUE!</v>
      </c>
      <c r="BH642" s="109"/>
    </row>
    <row r="643" s="193" customFormat="true" ht="12.75" hidden="false" customHeight="true" outlineLevel="0" collapsed="false">
      <c r="A643" s="1" t="s">
        <v>1494</v>
      </c>
      <c r="B643" s="86" t="e">
        <f aca="false">VLOOKUP($A643,#REF!, 34, FALSE())</f>
        <v>#VALUE!</v>
      </c>
      <c r="C643" s="87" t="str">
        <f aca="false">CONCATENATE("unused_",A643)</f>
        <v>unused_DDR_XM0_B9D7</v>
      </c>
      <c r="D643" s="88" t="e">
        <f aca="false">IF(LEN(VLOOKUP($A643,#REF!,8,FALSE())),LEFT(VLOOKUP($A643,#REF!,8,FALSE()),LEN(VLOOKUP($A643,#REF!,8,FALSE()))-2),"")</f>
        <v>#VALUE!</v>
      </c>
      <c r="E643" s="89" t="e">
        <f aca="false">IF(LEN(VLOOKUP($A643,#REF!,4,FALSE())),IF(INDEX(#REF!,MATCH($A643,#REF!,0),1),LEFT(VLOOKUP($A643,#REF!,4,FALSE()),LEN(VLOOKUP($A643,#REF!,4,FALSE()))-2),CONCATENATE(LEFT(VLOOKUP($A643,#REF!,4,FALSE()),LEN(VLOOKUP($A643,#REF!,4,FALSE()))-2),"*")),"")</f>
        <v>#VALUE!</v>
      </c>
      <c r="F643" s="90" t="e">
        <f aca="false">IF(LEN(VLOOKUP($A643,#REF!,5,FALSE())),IF(INDEX(#REF!,MATCH($A643,#REF!,0),2),LEFT(VLOOKUP($A643,#REF!,5,FALSE()),LEN(VLOOKUP($A643,#REF!,5,FALSE()))-2),CONCATENATE(LEFT(VLOOKUP($A643,#REF!,5,FALSE()),LEN(VLOOKUP($A643,#REF!,5,FALSE()))-2),"*")),"")</f>
        <v>#VALUE!</v>
      </c>
      <c r="G643" s="90" t="e">
        <f aca="false">IF(LEN(VLOOKUP($A643,#REF!,6,FALSE())),IF(INDEX(#REF!,MATCH($A643,#REF!,0),3),LEFT(VLOOKUP($A643,#REF!,6,FALSE()),LEN(VLOOKUP($A643,#REF!,6,FALSE()))-2),CONCATENATE(LEFT(VLOOKUP($A643,#REF!,6,FALSE()),LEN(VLOOKUP($A643,#REF!,6,FALSE()))-2),"*")),"")</f>
        <v>#VALUE!</v>
      </c>
      <c r="H643" s="91" t="e">
        <f aca="false">IF(LEN(VLOOKUP($A643,#REF!,7,FALSE())),IF(INDEX(#REF!,MATCH($A643,#REF!,0),4),LEFT(VLOOKUP($A643,#REF!,7,FALSE()),LEN(VLOOKUP($A643,#REF!,7,FALSE()))-2),CONCATENATE(LEFT(VLOOKUP($A643,#REF!,7,FALSE()),LEN(VLOOKUP($A643,#REF!,7,FALSE()))-2),"*")),"")</f>
        <v>#VALUE!</v>
      </c>
      <c r="I643" s="92" t="e">
        <f aca="false">IF(LEN(VLOOKUP($A643,#REF!,8,FALSE())),UPPER(RIGHT(VLOOKUP($A643,#REF!,8,FALSE()), 1)),"")</f>
        <v>#VALUE!</v>
      </c>
      <c r="J643" s="90" t="e">
        <f aca="false">IF(LEN(VLOOKUP($A643,#REF!,4,FALSE())),UPPER(RIGHT(VLOOKUP($A643,#REF!,4,FALSE()), 1)),"")</f>
        <v>#VALUE!</v>
      </c>
      <c r="K643" s="90" t="e">
        <f aca="false">IF(LEN(VLOOKUP($A643,#REF!,5,FALSE())),UPPER(RIGHT(VLOOKUP($A643,#REF!,5,FALSE()), 1)),"")</f>
        <v>#VALUE!</v>
      </c>
      <c r="L643" s="90" t="e">
        <f aca="false">IF(LEN(VLOOKUP($A643,#REF!,6,FALSE())),UPPER(RIGHT(VLOOKUP($A643,#REF!,6,FALSE()), 1)),"")</f>
        <v>#VALUE!</v>
      </c>
      <c r="M643" s="91" t="e">
        <f aca="false">IF(LEN(VLOOKUP($A643,#REF!,7,FALSE())),UPPER(RIGHT(VLOOKUP($A643,#REF!,7,FALSE()), 1)),"")</f>
        <v>#VALUE!</v>
      </c>
      <c r="N643" s="185"/>
      <c r="O643" s="185"/>
      <c r="P643" s="185"/>
      <c r="Q643" s="185"/>
      <c r="R643" s="185"/>
      <c r="S643" s="100" t="e">
        <f aca="false">HLOOKUP("Device Tree Pin Name",#REF!,MATCH($A643,#REF!,0),FALSE())</f>
        <v>#VALUE!</v>
      </c>
      <c r="T643" s="95" t="e">
        <f aca="false">HLOOKUP("power rail",#REF!,MATCH($A643,#REF!,0),FALSE())</f>
        <v>#VALUE!</v>
      </c>
      <c r="U643" s="96" t="e">
        <f aca="false">HLOOKUP("Wake Capable",#REF!,MATCH($A643,#REF!,0),FALSE())</f>
        <v>#VALUE!</v>
      </c>
      <c r="V643" s="96" t="e">
        <f aca="false">HLOOKUP("Strap",#REF!,MATCH($A643,#REF!,0),FALSE())</f>
        <v>#VALUE!</v>
      </c>
      <c r="W643" s="96"/>
      <c r="X643" s="96"/>
      <c r="Y643" s="96"/>
      <c r="Z643" s="95"/>
      <c r="AA643" s="95" t="e">
        <f aca="false">HLOOKUP("Pad type",#REF!,MATCH($A643,#REF!,0),FALSE())</f>
        <v>#VALUE!</v>
      </c>
      <c r="AB643" s="100"/>
      <c r="AC643" s="100" t="e">
        <f aca="false">HLOOKUP("POR Pin State",#REF!,MATCH($A643,#REF!,0),FALSE())</f>
        <v>#VALUE!</v>
      </c>
      <c r="AD643" s="186"/>
      <c r="AE643" s="187"/>
      <c r="AF643" s="187"/>
      <c r="AG643" s="187"/>
      <c r="AH643" s="188"/>
      <c r="AI643" s="188"/>
      <c r="AJ643" s="189"/>
      <c r="AK643" s="189"/>
      <c r="AL643" s="189"/>
      <c r="AM643" s="189"/>
      <c r="AN643" s="189"/>
      <c r="AO643" s="189"/>
      <c r="AP643" s="189"/>
      <c r="AQ643" s="216" t="s">
        <v>1495</v>
      </c>
      <c r="AR643" s="148"/>
      <c r="AS643" s="148"/>
      <c r="AT643" s="148"/>
      <c r="AU643" s="148"/>
      <c r="AV643" s="148"/>
      <c r="AW643" s="148"/>
      <c r="AX643" s="148"/>
      <c r="AY643" s="148"/>
      <c r="AZ643" s="148"/>
      <c r="BA643" s="148"/>
      <c r="BB643" s="217"/>
      <c r="BC643" s="148"/>
      <c r="BD643" s="218"/>
      <c r="BE643" s="213" t="s">
        <v>1496</v>
      </c>
      <c r="BF643" s="108" t="e">
        <f aca="false">VLOOKUP($A643,#REF!, 34, FALSE())</f>
        <v>#VALUE!</v>
      </c>
      <c r="BG643" s="418" t="e">
        <f aca="false">VLOOKUP($A643,#REF!, 22, FALSE())</f>
        <v>#VALUE!</v>
      </c>
      <c r="BH643" s="109"/>
    </row>
    <row r="644" s="193" customFormat="true" ht="12.75" hidden="false" customHeight="true" outlineLevel="0" collapsed="false">
      <c r="A644" s="219" t="s">
        <v>1497</v>
      </c>
      <c r="B644" s="86" t="e">
        <f aca="false">VLOOKUP($A644,#REF!, 34, FALSE())</f>
        <v>#VALUE!</v>
      </c>
      <c r="C644" s="87" t="str">
        <f aca="false">CONCATENATE("unused_",A644)</f>
        <v>unused_DDR_XM0_B9DMI</v>
      </c>
      <c r="D644" s="88" t="e">
        <f aca="false">IF(LEN(VLOOKUP($A644,#REF!,8,FALSE())),LEFT(VLOOKUP($A644,#REF!,8,FALSE()),LEN(VLOOKUP($A644,#REF!,8,FALSE()))-2),"")</f>
        <v>#VALUE!</v>
      </c>
      <c r="E644" s="89" t="e">
        <f aca="false">IF(LEN(VLOOKUP($A644,#REF!,4,FALSE())),IF(INDEX(#REF!,MATCH($A644,#REF!,0),1),LEFT(VLOOKUP($A644,#REF!,4,FALSE()),LEN(VLOOKUP($A644,#REF!,4,FALSE()))-2),CONCATENATE(LEFT(VLOOKUP($A644,#REF!,4,FALSE()),LEN(VLOOKUP($A644,#REF!,4,FALSE()))-2),"*")),"")</f>
        <v>#VALUE!</v>
      </c>
      <c r="F644" s="90" t="e">
        <f aca="false">IF(LEN(VLOOKUP($A644,#REF!,5,FALSE())),IF(INDEX(#REF!,MATCH($A644,#REF!,0),2),LEFT(VLOOKUP($A644,#REF!,5,FALSE()),LEN(VLOOKUP($A644,#REF!,5,FALSE()))-2),CONCATENATE(LEFT(VLOOKUP($A644,#REF!,5,FALSE()),LEN(VLOOKUP($A644,#REF!,5,FALSE()))-2),"*")),"")</f>
        <v>#VALUE!</v>
      </c>
      <c r="G644" s="90" t="e">
        <f aca="false">IF(LEN(VLOOKUP($A644,#REF!,6,FALSE())),IF(INDEX(#REF!,MATCH($A644,#REF!,0),3),LEFT(VLOOKUP($A644,#REF!,6,FALSE()),LEN(VLOOKUP($A644,#REF!,6,FALSE()))-2),CONCATENATE(LEFT(VLOOKUP($A644,#REF!,6,FALSE()),LEN(VLOOKUP($A644,#REF!,6,FALSE()))-2),"*")),"")</f>
        <v>#VALUE!</v>
      </c>
      <c r="H644" s="91" t="e">
        <f aca="false">IF(LEN(VLOOKUP($A644,#REF!,7,FALSE())),IF(INDEX(#REF!,MATCH($A644,#REF!,0),4),LEFT(VLOOKUP($A644,#REF!,7,FALSE()),LEN(VLOOKUP($A644,#REF!,7,FALSE()))-2),CONCATENATE(LEFT(VLOOKUP($A644,#REF!,7,FALSE()),LEN(VLOOKUP($A644,#REF!,7,FALSE()))-2),"*")),"")</f>
        <v>#VALUE!</v>
      </c>
      <c r="I644" s="92" t="e">
        <f aca="false">IF(LEN(VLOOKUP($A644,#REF!,8,FALSE())),UPPER(RIGHT(VLOOKUP($A644,#REF!,8,FALSE()), 1)),"")</f>
        <v>#VALUE!</v>
      </c>
      <c r="J644" s="90" t="e">
        <f aca="false">IF(LEN(VLOOKUP($A644,#REF!,4,FALSE())),UPPER(RIGHT(VLOOKUP($A644,#REF!,4,FALSE()), 1)),"")</f>
        <v>#VALUE!</v>
      </c>
      <c r="K644" s="90" t="e">
        <f aca="false">IF(LEN(VLOOKUP($A644,#REF!,5,FALSE())),UPPER(RIGHT(VLOOKUP($A644,#REF!,5,FALSE()), 1)),"")</f>
        <v>#VALUE!</v>
      </c>
      <c r="L644" s="90" t="e">
        <f aca="false">IF(LEN(VLOOKUP($A644,#REF!,6,FALSE())),UPPER(RIGHT(VLOOKUP($A644,#REF!,6,FALSE()), 1)),"")</f>
        <v>#VALUE!</v>
      </c>
      <c r="M644" s="91" t="e">
        <f aca="false">IF(LEN(VLOOKUP($A644,#REF!,7,FALSE())),UPPER(RIGHT(VLOOKUP($A644,#REF!,7,FALSE()), 1)),"")</f>
        <v>#VALUE!</v>
      </c>
      <c r="N644" s="185"/>
      <c r="O644" s="185"/>
      <c r="P644" s="185"/>
      <c r="Q644" s="185"/>
      <c r="R644" s="185"/>
      <c r="S644" s="100" t="e">
        <f aca="false">HLOOKUP("Device Tree Pin Name",#REF!,MATCH($A644,#REF!,0),FALSE())</f>
        <v>#VALUE!</v>
      </c>
      <c r="T644" s="95" t="e">
        <f aca="false">HLOOKUP("power rail",#REF!,MATCH($A644,#REF!,0),FALSE())</f>
        <v>#VALUE!</v>
      </c>
      <c r="U644" s="96" t="e">
        <f aca="false">HLOOKUP("Wake Capable",#REF!,MATCH($A644,#REF!,0),FALSE())</f>
        <v>#VALUE!</v>
      </c>
      <c r="V644" s="96" t="e">
        <f aca="false">HLOOKUP("Strap",#REF!,MATCH($A644,#REF!,0),FALSE())</f>
        <v>#VALUE!</v>
      </c>
      <c r="W644" s="96"/>
      <c r="X644" s="96"/>
      <c r="Y644" s="96"/>
      <c r="Z644" s="95"/>
      <c r="AA644" s="95" t="e">
        <f aca="false">HLOOKUP("Pad type",#REF!,MATCH($A644,#REF!,0),FALSE())</f>
        <v>#VALUE!</v>
      </c>
      <c r="AB644" s="100"/>
      <c r="AC644" s="100" t="e">
        <f aca="false">HLOOKUP("POR Pin State",#REF!,MATCH($A644,#REF!,0),FALSE())</f>
        <v>#VALUE!</v>
      </c>
      <c r="AD644" s="186"/>
      <c r="AE644" s="187"/>
      <c r="AF644" s="187"/>
      <c r="AG644" s="187"/>
      <c r="AH644" s="188"/>
      <c r="AI644" s="188"/>
      <c r="AJ644" s="189"/>
      <c r="AK644" s="189"/>
      <c r="AL644" s="189"/>
      <c r="AM644" s="189"/>
      <c r="AN644" s="189"/>
      <c r="AO644" s="189"/>
      <c r="AP644" s="189"/>
      <c r="AQ644" s="220" t="s">
        <v>1497</v>
      </c>
      <c r="AR644" s="148"/>
      <c r="AS644" s="148"/>
      <c r="AT644" s="148"/>
      <c r="AU644" s="148"/>
      <c r="AV644" s="148"/>
      <c r="AW644" s="148"/>
      <c r="AX644" s="148"/>
      <c r="AY644" s="148"/>
      <c r="AZ644" s="148"/>
      <c r="BA644" s="148"/>
      <c r="BB644" s="217"/>
      <c r="BC644" s="148"/>
      <c r="BD644" s="221"/>
      <c r="BE644" s="222" t="s">
        <v>1498</v>
      </c>
      <c r="BF644" s="108" t="e">
        <f aca="false">VLOOKUP($A644,#REF!, 34, FALSE())</f>
        <v>#VALUE!</v>
      </c>
      <c r="BG644" s="418" t="e">
        <f aca="false">VLOOKUP($A644,#REF!, 22, FALSE())</f>
        <v>#VALUE!</v>
      </c>
      <c r="BH644" s="109"/>
    </row>
    <row r="645" s="193" customFormat="true" ht="12.75" hidden="false" customHeight="true" outlineLevel="0" collapsed="false">
      <c r="A645" s="133" t="s">
        <v>1499</v>
      </c>
      <c r="B645" s="86" t="e">
        <f aca="false">VLOOKUP($A645,#REF!, 34, FALSE())</f>
        <v>#VALUE!</v>
      </c>
      <c r="C645" s="87" t="str">
        <f aca="false">CONCATENATE("unused_",A645)</f>
        <v>unused_DDR_XM0_B9WCK_P</v>
      </c>
      <c r="D645" s="88" t="e">
        <f aca="false">IF(LEN(VLOOKUP($A645,#REF!,8,FALSE())),LEFT(VLOOKUP($A645,#REF!,8,FALSE()),LEN(VLOOKUP($A645,#REF!,8,FALSE()))-2),"")</f>
        <v>#VALUE!</v>
      </c>
      <c r="E645" s="89" t="e">
        <f aca="false">IF(LEN(VLOOKUP($A645,#REF!,4,FALSE())),IF(INDEX(#REF!,MATCH($A645,#REF!,0),1),LEFT(VLOOKUP($A645,#REF!,4,FALSE()),LEN(VLOOKUP($A645,#REF!,4,FALSE()))-2),CONCATENATE(LEFT(VLOOKUP($A645,#REF!,4,FALSE()),LEN(VLOOKUP($A645,#REF!,4,FALSE()))-2),"*")),"")</f>
        <v>#VALUE!</v>
      </c>
      <c r="F645" s="90" t="e">
        <f aca="false">IF(LEN(VLOOKUP($A645,#REF!,5,FALSE())),IF(INDEX(#REF!,MATCH($A645,#REF!,0),2),LEFT(VLOOKUP($A645,#REF!,5,FALSE()),LEN(VLOOKUP($A645,#REF!,5,FALSE()))-2),CONCATENATE(LEFT(VLOOKUP($A645,#REF!,5,FALSE()),LEN(VLOOKUP($A645,#REF!,5,FALSE()))-2),"*")),"")</f>
        <v>#VALUE!</v>
      </c>
      <c r="G645" s="90" t="e">
        <f aca="false">IF(LEN(VLOOKUP($A645,#REF!,6,FALSE())),IF(INDEX(#REF!,MATCH($A645,#REF!,0),3),LEFT(VLOOKUP($A645,#REF!,6,FALSE()),LEN(VLOOKUP($A645,#REF!,6,FALSE()))-2),CONCATENATE(LEFT(VLOOKUP($A645,#REF!,6,FALSE()),LEN(VLOOKUP($A645,#REF!,6,FALSE()))-2),"*")),"")</f>
        <v>#VALUE!</v>
      </c>
      <c r="H645" s="91" t="e">
        <f aca="false">IF(LEN(VLOOKUP($A645,#REF!,7,FALSE())),IF(INDEX(#REF!,MATCH($A645,#REF!,0),4),LEFT(VLOOKUP($A645,#REF!,7,FALSE()),LEN(VLOOKUP($A645,#REF!,7,FALSE()))-2),CONCATENATE(LEFT(VLOOKUP($A645,#REF!,7,FALSE()),LEN(VLOOKUP($A645,#REF!,7,FALSE()))-2),"*")),"")</f>
        <v>#VALUE!</v>
      </c>
      <c r="I645" s="92" t="e">
        <f aca="false">IF(LEN(VLOOKUP($A645,#REF!,8,FALSE())),UPPER(RIGHT(VLOOKUP($A645,#REF!,8,FALSE()), 1)),"")</f>
        <v>#VALUE!</v>
      </c>
      <c r="J645" s="90" t="e">
        <f aca="false">IF(LEN(VLOOKUP($A645,#REF!,4,FALSE())),UPPER(RIGHT(VLOOKUP($A645,#REF!,4,FALSE()), 1)),"")</f>
        <v>#VALUE!</v>
      </c>
      <c r="K645" s="90" t="e">
        <f aca="false">IF(LEN(VLOOKUP($A645,#REF!,5,FALSE())),UPPER(RIGHT(VLOOKUP($A645,#REF!,5,FALSE()), 1)),"")</f>
        <v>#VALUE!</v>
      </c>
      <c r="L645" s="90" t="e">
        <f aca="false">IF(LEN(VLOOKUP($A645,#REF!,6,FALSE())),UPPER(RIGHT(VLOOKUP($A645,#REF!,6,FALSE()), 1)),"")</f>
        <v>#VALUE!</v>
      </c>
      <c r="M645" s="91" t="e">
        <f aca="false">IF(LEN(VLOOKUP($A645,#REF!,7,FALSE())),UPPER(RIGHT(VLOOKUP($A645,#REF!,7,FALSE()), 1)),"")</f>
        <v>#VALUE!</v>
      </c>
      <c r="N645" s="185"/>
      <c r="O645" s="185"/>
      <c r="P645" s="185"/>
      <c r="Q645" s="185"/>
      <c r="R645" s="185"/>
      <c r="S645" s="100" t="e">
        <f aca="false">HLOOKUP("Device Tree Pin Name",#REF!,MATCH($A645,#REF!,0),FALSE())</f>
        <v>#VALUE!</v>
      </c>
      <c r="T645" s="95" t="e">
        <f aca="false">HLOOKUP("power rail",#REF!,MATCH($A645,#REF!,0),FALSE())</f>
        <v>#VALUE!</v>
      </c>
      <c r="U645" s="96" t="e">
        <f aca="false">HLOOKUP("Wake Capable",#REF!,MATCH($A645,#REF!,0),FALSE())</f>
        <v>#VALUE!</v>
      </c>
      <c r="V645" s="96" t="e">
        <f aca="false">HLOOKUP("Strap",#REF!,MATCH($A645,#REF!,0),FALSE())</f>
        <v>#VALUE!</v>
      </c>
      <c r="W645" s="96"/>
      <c r="X645" s="96"/>
      <c r="Y645" s="96"/>
      <c r="Z645" s="95"/>
      <c r="AA645" s="95" t="e">
        <f aca="false">HLOOKUP("Pad type",#REF!,MATCH($A645,#REF!,0),FALSE())</f>
        <v>#VALUE!</v>
      </c>
      <c r="AB645" s="100"/>
      <c r="AC645" s="100" t="e">
        <f aca="false">HLOOKUP("POR Pin State",#REF!,MATCH($A645,#REF!,0),FALSE())</f>
        <v>#VALUE!</v>
      </c>
      <c r="AD645" s="186"/>
      <c r="AE645" s="187"/>
      <c r="AF645" s="187"/>
      <c r="AG645" s="187"/>
      <c r="AH645" s="188"/>
      <c r="AI645" s="188"/>
      <c r="AJ645" s="189"/>
      <c r="AK645" s="189"/>
      <c r="AL645" s="189"/>
      <c r="AM645" s="189"/>
      <c r="AN645" s="189"/>
      <c r="AO645" s="189"/>
      <c r="AP645" s="189"/>
      <c r="AQ645" s="220" t="s">
        <v>1499</v>
      </c>
      <c r="AR645" s="148"/>
      <c r="AS645" s="148"/>
      <c r="AT645" s="148"/>
      <c r="AU645" s="148"/>
      <c r="AV645" s="148"/>
      <c r="AW645" s="148"/>
      <c r="AX645" s="148"/>
      <c r="AY645" s="148"/>
      <c r="AZ645" s="148"/>
      <c r="BA645" s="148"/>
      <c r="BB645" s="217"/>
      <c r="BC645" s="148"/>
      <c r="BD645" s="221"/>
      <c r="BE645" s="222" t="s">
        <v>1500</v>
      </c>
      <c r="BF645" s="108" t="e">
        <f aca="false">VLOOKUP($A645,#REF!, 34, FALSE())</f>
        <v>#VALUE!</v>
      </c>
      <c r="BG645" s="418" t="e">
        <f aca="false">VLOOKUP($A645,#REF!, 22, FALSE())</f>
        <v>#VALUE!</v>
      </c>
      <c r="BH645" s="109"/>
    </row>
    <row r="646" s="193" customFormat="true" ht="12.75" hidden="false" customHeight="true" outlineLevel="0" collapsed="false">
      <c r="A646" s="133" t="s">
        <v>1501</v>
      </c>
      <c r="B646" s="86" t="e">
        <f aca="false">VLOOKUP($A646,#REF!, 34, FALSE())</f>
        <v>#VALUE!</v>
      </c>
      <c r="C646" s="87" t="str">
        <f aca="false">CONCATENATE("unused_",A646)</f>
        <v>unused_DDR_XM0_B9WCK_N</v>
      </c>
      <c r="D646" s="88" t="e">
        <f aca="false">IF(LEN(VLOOKUP($A646,#REF!,8,FALSE())),LEFT(VLOOKUP($A646,#REF!,8,FALSE()),LEN(VLOOKUP($A646,#REF!,8,FALSE()))-2),"")</f>
        <v>#VALUE!</v>
      </c>
      <c r="E646" s="89" t="e">
        <f aca="false">IF(LEN(VLOOKUP($A646,#REF!,4,FALSE())),IF(INDEX(#REF!,MATCH($A646,#REF!,0),1),LEFT(VLOOKUP($A646,#REF!,4,FALSE()),LEN(VLOOKUP($A646,#REF!,4,FALSE()))-2),CONCATENATE(LEFT(VLOOKUP($A646,#REF!,4,FALSE()),LEN(VLOOKUP($A646,#REF!,4,FALSE()))-2),"*")),"")</f>
        <v>#VALUE!</v>
      </c>
      <c r="F646" s="90" t="e">
        <f aca="false">IF(LEN(VLOOKUP($A646,#REF!,5,FALSE())),IF(INDEX(#REF!,MATCH($A646,#REF!,0),2),LEFT(VLOOKUP($A646,#REF!,5,FALSE()),LEN(VLOOKUP($A646,#REF!,5,FALSE()))-2),CONCATENATE(LEFT(VLOOKUP($A646,#REF!,5,FALSE()),LEN(VLOOKUP($A646,#REF!,5,FALSE()))-2),"*")),"")</f>
        <v>#VALUE!</v>
      </c>
      <c r="G646" s="90" t="e">
        <f aca="false">IF(LEN(VLOOKUP($A646,#REF!,6,FALSE())),IF(INDEX(#REF!,MATCH($A646,#REF!,0),3),LEFT(VLOOKUP($A646,#REF!,6,FALSE()),LEN(VLOOKUP($A646,#REF!,6,FALSE()))-2),CONCATENATE(LEFT(VLOOKUP($A646,#REF!,6,FALSE()),LEN(VLOOKUP($A646,#REF!,6,FALSE()))-2),"*")),"")</f>
        <v>#VALUE!</v>
      </c>
      <c r="H646" s="91" t="e">
        <f aca="false">IF(LEN(VLOOKUP($A646,#REF!,7,FALSE())),IF(INDEX(#REF!,MATCH($A646,#REF!,0),4),LEFT(VLOOKUP($A646,#REF!,7,FALSE()),LEN(VLOOKUP($A646,#REF!,7,FALSE()))-2),CONCATENATE(LEFT(VLOOKUP($A646,#REF!,7,FALSE()),LEN(VLOOKUP($A646,#REF!,7,FALSE()))-2),"*")),"")</f>
        <v>#VALUE!</v>
      </c>
      <c r="I646" s="92" t="e">
        <f aca="false">IF(LEN(VLOOKUP($A646,#REF!,8,FALSE())),UPPER(RIGHT(VLOOKUP($A646,#REF!,8,FALSE()), 1)),"")</f>
        <v>#VALUE!</v>
      </c>
      <c r="J646" s="90" t="e">
        <f aca="false">IF(LEN(VLOOKUP($A646,#REF!,4,FALSE())),UPPER(RIGHT(VLOOKUP($A646,#REF!,4,FALSE()), 1)),"")</f>
        <v>#VALUE!</v>
      </c>
      <c r="K646" s="90" t="e">
        <f aca="false">IF(LEN(VLOOKUP($A646,#REF!,5,FALSE())),UPPER(RIGHT(VLOOKUP($A646,#REF!,5,FALSE()), 1)),"")</f>
        <v>#VALUE!</v>
      </c>
      <c r="L646" s="90" t="e">
        <f aca="false">IF(LEN(VLOOKUP($A646,#REF!,6,FALSE())),UPPER(RIGHT(VLOOKUP($A646,#REF!,6,FALSE()), 1)),"")</f>
        <v>#VALUE!</v>
      </c>
      <c r="M646" s="91" t="e">
        <f aca="false">IF(LEN(VLOOKUP($A646,#REF!,7,FALSE())),UPPER(RIGHT(VLOOKUP($A646,#REF!,7,FALSE()), 1)),"")</f>
        <v>#VALUE!</v>
      </c>
      <c r="N646" s="185"/>
      <c r="O646" s="185"/>
      <c r="P646" s="185"/>
      <c r="Q646" s="185"/>
      <c r="R646" s="185"/>
      <c r="S646" s="100" t="e">
        <f aca="false">HLOOKUP("Device Tree Pin Name",#REF!,MATCH($A646,#REF!,0),FALSE())</f>
        <v>#VALUE!</v>
      </c>
      <c r="T646" s="95" t="e">
        <f aca="false">HLOOKUP("power rail",#REF!,MATCH($A646,#REF!,0),FALSE())</f>
        <v>#VALUE!</v>
      </c>
      <c r="U646" s="96" t="e">
        <f aca="false">HLOOKUP("Wake Capable",#REF!,MATCH($A646,#REF!,0),FALSE())</f>
        <v>#VALUE!</v>
      </c>
      <c r="V646" s="96" t="e">
        <f aca="false">HLOOKUP("Strap",#REF!,MATCH($A646,#REF!,0),FALSE())</f>
        <v>#VALUE!</v>
      </c>
      <c r="W646" s="96"/>
      <c r="X646" s="96"/>
      <c r="Y646" s="96"/>
      <c r="Z646" s="95"/>
      <c r="AA646" s="95" t="e">
        <f aca="false">HLOOKUP("Pad type",#REF!,MATCH($A646,#REF!,0),FALSE())</f>
        <v>#VALUE!</v>
      </c>
      <c r="AB646" s="100"/>
      <c r="AC646" s="100" t="e">
        <f aca="false">HLOOKUP("POR Pin State",#REF!,MATCH($A646,#REF!,0),FALSE())</f>
        <v>#VALUE!</v>
      </c>
      <c r="AD646" s="186"/>
      <c r="AE646" s="187"/>
      <c r="AF646" s="187"/>
      <c r="AG646" s="187"/>
      <c r="AH646" s="188"/>
      <c r="AI646" s="188"/>
      <c r="AJ646" s="189"/>
      <c r="AK646" s="189"/>
      <c r="AL646" s="189"/>
      <c r="AM646" s="189"/>
      <c r="AN646" s="189"/>
      <c r="AO646" s="189"/>
      <c r="AP646" s="189"/>
      <c r="AQ646" s="223" t="s">
        <v>1501</v>
      </c>
      <c r="AR646" s="148"/>
      <c r="AS646" s="148"/>
      <c r="AT646" s="148"/>
      <c r="AU646" s="148"/>
      <c r="AV646" s="148"/>
      <c r="AW646" s="148"/>
      <c r="AX646" s="148"/>
      <c r="AY646" s="148"/>
      <c r="AZ646" s="148"/>
      <c r="BA646" s="148"/>
      <c r="BB646" s="217"/>
      <c r="BC646" s="148"/>
      <c r="BD646" s="224"/>
      <c r="BE646" s="213" t="s">
        <v>1502</v>
      </c>
      <c r="BF646" s="108" t="e">
        <f aca="false">VLOOKUP($A646,#REF!, 34, FALSE())</f>
        <v>#VALUE!</v>
      </c>
      <c r="BG646" s="418" t="e">
        <f aca="false">VLOOKUP($A646,#REF!, 22, FALSE())</f>
        <v>#VALUE!</v>
      </c>
      <c r="BH646" s="109"/>
    </row>
    <row r="647" s="193" customFormat="true" ht="12.75" hidden="false" customHeight="true" outlineLevel="0" collapsed="false">
      <c r="A647" s="133" t="s">
        <v>1503</v>
      </c>
      <c r="B647" s="86" t="e">
        <f aca="false">VLOOKUP($A647,#REF!, 34, FALSE())</f>
        <v>#VALUE!</v>
      </c>
      <c r="C647" s="87" t="str">
        <f aca="false">CONCATENATE("unused_",A647)</f>
        <v>unused_DDR_XM0_B9RDQS_P</v>
      </c>
      <c r="D647" s="88" t="e">
        <f aca="false">IF(LEN(VLOOKUP($A647,#REF!,8,FALSE())),LEFT(VLOOKUP($A647,#REF!,8,FALSE()),LEN(VLOOKUP($A647,#REF!,8,FALSE()))-2),"")</f>
        <v>#VALUE!</v>
      </c>
      <c r="E647" s="89" t="e">
        <f aca="false">IF(LEN(VLOOKUP($A647,#REF!,4,FALSE())),IF(INDEX(#REF!,MATCH($A647,#REF!,0),1),LEFT(VLOOKUP($A647,#REF!,4,FALSE()),LEN(VLOOKUP($A647,#REF!,4,FALSE()))-2),CONCATENATE(LEFT(VLOOKUP($A647,#REF!,4,FALSE()),LEN(VLOOKUP($A647,#REF!,4,FALSE()))-2),"*")),"")</f>
        <v>#VALUE!</v>
      </c>
      <c r="F647" s="90" t="e">
        <f aca="false">IF(LEN(VLOOKUP($A647,#REF!,5,FALSE())),IF(INDEX(#REF!,MATCH($A647,#REF!,0),2),LEFT(VLOOKUP($A647,#REF!,5,FALSE()),LEN(VLOOKUP($A647,#REF!,5,FALSE()))-2),CONCATENATE(LEFT(VLOOKUP($A647,#REF!,5,FALSE()),LEN(VLOOKUP($A647,#REF!,5,FALSE()))-2),"*")),"")</f>
        <v>#VALUE!</v>
      </c>
      <c r="G647" s="90" t="e">
        <f aca="false">IF(LEN(VLOOKUP($A647,#REF!,6,FALSE())),IF(INDEX(#REF!,MATCH($A647,#REF!,0),3),LEFT(VLOOKUP($A647,#REF!,6,FALSE()),LEN(VLOOKUP($A647,#REF!,6,FALSE()))-2),CONCATENATE(LEFT(VLOOKUP($A647,#REF!,6,FALSE()),LEN(VLOOKUP($A647,#REF!,6,FALSE()))-2),"*")),"")</f>
        <v>#VALUE!</v>
      </c>
      <c r="H647" s="91" t="e">
        <f aca="false">IF(LEN(VLOOKUP($A647,#REF!,7,FALSE())),IF(INDEX(#REF!,MATCH($A647,#REF!,0),4),LEFT(VLOOKUP($A647,#REF!,7,FALSE()),LEN(VLOOKUP($A647,#REF!,7,FALSE()))-2),CONCATENATE(LEFT(VLOOKUP($A647,#REF!,7,FALSE()),LEN(VLOOKUP($A647,#REF!,7,FALSE()))-2),"*")),"")</f>
        <v>#VALUE!</v>
      </c>
      <c r="I647" s="92" t="e">
        <f aca="false">IF(LEN(VLOOKUP($A647,#REF!,8,FALSE())),UPPER(RIGHT(VLOOKUP($A647,#REF!,8,FALSE()), 1)),"")</f>
        <v>#VALUE!</v>
      </c>
      <c r="J647" s="90" t="e">
        <f aca="false">IF(LEN(VLOOKUP($A647,#REF!,4,FALSE())),UPPER(RIGHT(VLOOKUP($A647,#REF!,4,FALSE()), 1)),"")</f>
        <v>#VALUE!</v>
      </c>
      <c r="K647" s="90" t="e">
        <f aca="false">IF(LEN(VLOOKUP($A647,#REF!,5,FALSE())),UPPER(RIGHT(VLOOKUP($A647,#REF!,5,FALSE()), 1)),"")</f>
        <v>#VALUE!</v>
      </c>
      <c r="L647" s="90" t="e">
        <f aca="false">IF(LEN(VLOOKUP($A647,#REF!,6,FALSE())),UPPER(RIGHT(VLOOKUP($A647,#REF!,6,FALSE()), 1)),"")</f>
        <v>#VALUE!</v>
      </c>
      <c r="M647" s="91" t="e">
        <f aca="false">IF(LEN(VLOOKUP($A647,#REF!,7,FALSE())),UPPER(RIGHT(VLOOKUP($A647,#REF!,7,FALSE()), 1)),"")</f>
        <v>#VALUE!</v>
      </c>
      <c r="N647" s="185"/>
      <c r="O647" s="185"/>
      <c r="P647" s="185"/>
      <c r="Q647" s="185"/>
      <c r="R647" s="185"/>
      <c r="S647" s="100" t="e">
        <f aca="false">HLOOKUP("Device Tree Pin Name",#REF!,MATCH($A647,#REF!,0),FALSE())</f>
        <v>#VALUE!</v>
      </c>
      <c r="T647" s="95" t="e">
        <f aca="false">HLOOKUP("power rail",#REF!,MATCH($A647,#REF!,0),FALSE())</f>
        <v>#VALUE!</v>
      </c>
      <c r="U647" s="96" t="e">
        <f aca="false">HLOOKUP("Wake Capable",#REF!,MATCH($A647,#REF!,0),FALSE())</f>
        <v>#VALUE!</v>
      </c>
      <c r="V647" s="96" t="e">
        <f aca="false">HLOOKUP("Strap",#REF!,MATCH($A647,#REF!,0),FALSE())</f>
        <v>#VALUE!</v>
      </c>
      <c r="W647" s="96"/>
      <c r="X647" s="96"/>
      <c r="Y647" s="96"/>
      <c r="Z647" s="95"/>
      <c r="AA647" s="95" t="e">
        <f aca="false">HLOOKUP("Pad type",#REF!,MATCH($A647,#REF!,0),FALSE())</f>
        <v>#VALUE!</v>
      </c>
      <c r="AB647" s="100"/>
      <c r="AC647" s="100" t="e">
        <f aca="false">HLOOKUP("POR Pin State",#REF!,MATCH($A647,#REF!,0),FALSE())</f>
        <v>#VALUE!</v>
      </c>
      <c r="AD647" s="186"/>
      <c r="AE647" s="187"/>
      <c r="AF647" s="187"/>
      <c r="AG647" s="187"/>
      <c r="AH647" s="188"/>
      <c r="AI647" s="188"/>
      <c r="AJ647" s="189"/>
      <c r="AK647" s="189"/>
      <c r="AL647" s="189"/>
      <c r="AM647" s="189"/>
      <c r="AN647" s="189"/>
      <c r="AO647" s="189"/>
      <c r="AP647" s="189"/>
      <c r="AQ647" s="194" t="s">
        <v>1503</v>
      </c>
      <c r="AR647" s="104"/>
      <c r="AS647" s="104"/>
      <c r="AT647" s="104"/>
      <c r="AU647" s="104"/>
      <c r="AV647" s="104"/>
      <c r="AW647" s="104"/>
      <c r="AX647" s="104"/>
      <c r="AY647" s="104"/>
      <c r="AZ647" s="104"/>
      <c r="BA647" s="104"/>
      <c r="BB647" s="162"/>
      <c r="BC647" s="104"/>
      <c r="BD647" s="214"/>
      <c r="BE647" s="213" t="s">
        <v>1504</v>
      </c>
      <c r="BF647" s="108" t="e">
        <f aca="false">VLOOKUP($A647,#REF!, 34, FALSE())</f>
        <v>#VALUE!</v>
      </c>
      <c r="BG647" s="418" t="e">
        <f aca="false">VLOOKUP($A647,#REF!, 22, FALSE())</f>
        <v>#VALUE!</v>
      </c>
      <c r="BH647" s="109"/>
    </row>
    <row r="648" s="193" customFormat="true" ht="12.75" hidden="false" customHeight="true" outlineLevel="0" collapsed="false">
      <c r="A648" s="133" t="s">
        <v>1505</v>
      </c>
      <c r="B648" s="86" t="e">
        <f aca="false">VLOOKUP($A648,#REF!, 34, FALSE())</f>
        <v>#VALUE!</v>
      </c>
      <c r="C648" s="87" t="str">
        <f aca="false">CONCATENATE("unused_",A648)</f>
        <v>unused_DDR_XM0_B9RDQS_N</v>
      </c>
      <c r="D648" s="88" t="e">
        <f aca="false">IF(LEN(VLOOKUP($A648,#REF!,8,FALSE())),LEFT(VLOOKUP($A648,#REF!,8,FALSE()),LEN(VLOOKUP($A648,#REF!,8,FALSE()))-2),"")</f>
        <v>#VALUE!</v>
      </c>
      <c r="E648" s="89" t="e">
        <f aca="false">IF(LEN(VLOOKUP($A648,#REF!,4,FALSE())),IF(INDEX(#REF!,MATCH($A648,#REF!,0),1),LEFT(VLOOKUP($A648,#REF!,4,FALSE()),LEN(VLOOKUP($A648,#REF!,4,FALSE()))-2),CONCATENATE(LEFT(VLOOKUP($A648,#REF!,4,FALSE()),LEN(VLOOKUP($A648,#REF!,4,FALSE()))-2),"*")),"")</f>
        <v>#VALUE!</v>
      </c>
      <c r="F648" s="90" t="e">
        <f aca="false">IF(LEN(VLOOKUP($A648,#REF!,5,FALSE())),IF(INDEX(#REF!,MATCH($A648,#REF!,0),2),LEFT(VLOOKUP($A648,#REF!,5,FALSE()),LEN(VLOOKUP($A648,#REF!,5,FALSE()))-2),CONCATENATE(LEFT(VLOOKUP($A648,#REF!,5,FALSE()),LEN(VLOOKUP($A648,#REF!,5,FALSE()))-2),"*")),"")</f>
        <v>#VALUE!</v>
      </c>
      <c r="G648" s="90" t="e">
        <f aca="false">IF(LEN(VLOOKUP($A648,#REF!,6,FALSE())),IF(INDEX(#REF!,MATCH($A648,#REF!,0),3),LEFT(VLOOKUP($A648,#REF!,6,FALSE()),LEN(VLOOKUP($A648,#REF!,6,FALSE()))-2),CONCATENATE(LEFT(VLOOKUP($A648,#REF!,6,FALSE()),LEN(VLOOKUP($A648,#REF!,6,FALSE()))-2),"*")),"")</f>
        <v>#VALUE!</v>
      </c>
      <c r="H648" s="91" t="e">
        <f aca="false">IF(LEN(VLOOKUP($A648,#REF!,7,FALSE())),IF(INDEX(#REF!,MATCH($A648,#REF!,0),4),LEFT(VLOOKUP($A648,#REF!,7,FALSE()),LEN(VLOOKUP($A648,#REF!,7,FALSE()))-2),CONCATENATE(LEFT(VLOOKUP($A648,#REF!,7,FALSE()),LEN(VLOOKUP($A648,#REF!,7,FALSE()))-2),"*")),"")</f>
        <v>#VALUE!</v>
      </c>
      <c r="I648" s="92" t="e">
        <f aca="false">IF(LEN(VLOOKUP($A648,#REF!,8,FALSE())),UPPER(RIGHT(VLOOKUP($A648,#REF!,8,FALSE()), 1)),"")</f>
        <v>#VALUE!</v>
      </c>
      <c r="J648" s="90" t="e">
        <f aca="false">IF(LEN(VLOOKUP($A648,#REF!,4,FALSE())),UPPER(RIGHT(VLOOKUP($A648,#REF!,4,FALSE()), 1)),"")</f>
        <v>#VALUE!</v>
      </c>
      <c r="K648" s="90" t="e">
        <f aca="false">IF(LEN(VLOOKUP($A648,#REF!,5,FALSE())),UPPER(RIGHT(VLOOKUP($A648,#REF!,5,FALSE()), 1)),"")</f>
        <v>#VALUE!</v>
      </c>
      <c r="L648" s="90" t="e">
        <f aca="false">IF(LEN(VLOOKUP($A648,#REF!,6,FALSE())),UPPER(RIGHT(VLOOKUP($A648,#REF!,6,FALSE()), 1)),"")</f>
        <v>#VALUE!</v>
      </c>
      <c r="M648" s="91" t="e">
        <f aca="false">IF(LEN(VLOOKUP($A648,#REF!,7,FALSE())),UPPER(RIGHT(VLOOKUP($A648,#REF!,7,FALSE()), 1)),"")</f>
        <v>#VALUE!</v>
      </c>
      <c r="N648" s="185"/>
      <c r="O648" s="185"/>
      <c r="P648" s="185"/>
      <c r="Q648" s="185"/>
      <c r="R648" s="185"/>
      <c r="S648" s="100" t="e">
        <f aca="false">HLOOKUP("Device Tree Pin Name",#REF!,MATCH($A648,#REF!,0),FALSE())</f>
        <v>#VALUE!</v>
      </c>
      <c r="T648" s="95" t="e">
        <f aca="false">HLOOKUP("power rail",#REF!,MATCH($A648,#REF!,0),FALSE())</f>
        <v>#VALUE!</v>
      </c>
      <c r="U648" s="96" t="e">
        <f aca="false">HLOOKUP("Wake Capable",#REF!,MATCH($A648,#REF!,0),FALSE())</f>
        <v>#VALUE!</v>
      </c>
      <c r="V648" s="96" t="e">
        <f aca="false">HLOOKUP("Strap",#REF!,MATCH($A648,#REF!,0),FALSE())</f>
        <v>#VALUE!</v>
      </c>
      <c r="W648" s="96"/>
      <c r="X648" s="96"/>
      <c r="Y648" s="96"/>
      <c r="Z648" s="95"/>
      <c r="AA648" s="95" t="e">
        <f aca="false">HLOOKUP("Pad type",#REF!,MATCH($A648,#REF!,0),FALSE())</f>
        <v>#VALUE!</v>
      </c>
      <c r="AB648" s="100"/>
      <c r="AC648" s="100" t="e">
        <f aca="false">HLOOKUP("POR Pin State",#REF!,MATCH($A648,#REF!,0),FALSE())</f>
        <v>#VALUE!</v>
      </c>
      <c r="AD648" s="186"/>
      <c r="AE648" s="187"/>
      <c r="AF648" s="187"/>
      <c r="AG648" s="187"/>
      <c r="AH648" s="188"/>
      <c r="AI648" s="188"/>
      <c r="AJ648" s="189"/>
      <c r="AK648" s="189"/>
      <c r="AL648" s="189"/>
      <c r="AM648" s="189"/>
      <c r="AN648" s="189"/>
      <c r="AO648" s="189"/>
      <c r="AP648" s="189"/>
      <c r="AQ648" s="194" t="s">
        <v>1505</v>
      </c>
      <c r="AR648" s="104"/>
      <c r="AS648" s="104"/>
      <c r="AT648" s="104"/>
      <c r="AU648" s="104"/>
      <c r="AV648" s="104"/>
      <c r="AW648" s="104"/>
      <c r="AX648" s="104"/>
      <c r="AY648" s="104"/>
      <c r="AZ648" s="104"/>
      <c r="BA648" s="104"/>
      <c r="BB648" s="162"/>
      <c r="BC648" s="104"/>
      <c r="BD648" s="214"/>
      <c r="BE648" s="213" t="s">
        <v>1506</v>
      </c>
      <c r="BF648" s="108" t="e">
        <f aca="false">VLOOKUP($A648,#REF!, 34, FALSE())</f>
        <v>#VALUE!</v>
      </c>
      <c r="BG648" s="418" t="e">
        <f aca="false">VLOOKUP($A648,#REF!, 22, FALSE())</f>
        <v>#VALUE!</v>
      </c>
      <c r="BH648" s="109"/>
    </row>
    <row r="649" s="193" customFormat="true" ht="18.75" hidden="false" customHeight="true" outlineLevel="0" collapsed="false">
      <c r="A649" s="64" t="s">
        <v>1507</v>
      </c>
      <c r="B649" s="64" t="s">
        <v>1117</v>
      </c>
      <c r="C649" s="185"/>
      <c r="D649" s="185"/>
      <c r="E649" s="185"/>
      <c r="F649" s="185"/>
      <c r="G649" s="185"/>
      <c r="H649" s="185"/>
      <c r="I649" s="185"/>
      <c r="J649" s="185"/>
      <c r="K649" s="185"/>
      <c r="L649" s="185"/>
      <c r="M649" s="185"/>
      <c r="N649" s="185"/>
      <c r="O649" s="185"/>
      <c r="P649" s="185"/>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62"/>
      <c r="AR649" s="225"/>
      <c r="AS649" s="225"/>
      <c r="AT649" s="225"/>
      <c r="AU649" s="225"/>
      <c r="AV649" s="225"/>
      <c r="AW649" s="225"/>
      <c r="AX649" s="225"/>
      <c r="AY649" s="225"/>
      <c r="AZ649" s="225"/>
      <c r="BA649" s="225"/>
      <c r="BB649" s="225"/>
      <c r="BC649" s="81" t="s">
        <v>1118</v>
      </c>
      <c r="BD649" s="162"/>
      <c r="BE649" s="211" t="s">
        <v>1507</v>
      </c>
      <c r="BF649" s="211" t="s">
        <v>1117</v>
      </c>
      <c r="BG649" s="64"/>
      <c r="BH649" s="211"/>
    </row>
    <row r="650" s="193" customFormat="true" ht="12.75" hidden="false" customHeight="true" outlineLevel="0" collapsed="false">
      <c r="A650" s="133" t="s">
        <v>1508</v>
      </c>
      <c r="B650" s="86" t="e">
        <f aca="false">VLOOKUP($A650,#REF!, 34, FALSE())</f>
        <v>#VALUE!</v>
      </c>
      <c r="C650" s="87" t="str">
        <f aca="false">CONCATENATE("unused_",A650)</f>
        <v>unused_DDR_XM1_B0D0</v>
      </c>
      <c r="D650" s="88" t="e">
        <f aca="false">IF(LEN(VLOOKUP($A650,#REF!,8,FALSE())),LEFT(VLOOKUP($A650,#REF!,8,FALSE()),LEN(VLOOKUP($A650,#REF!,8,FALSE()))-2),"")</f>
        <v>#VALUE!</v>
      </c>
      <c r="E650" s="89" t="e">
        <f aca="false">IF(LEN(VLOOKUP($A650,#REF!,4,FALSE())),IF(INDEX(#REF!,MATCH($A650,#REF!,0),1),LEFT(VLOOKUP($A650,#REF!,4,FALSE()),LEN(VLOOKUP($A650,#REF!,4,FALSE()))-2),CONCATENATE(LEFT(VLOOKUP($A650,#REF!,4,FALSE()),LEN(VLOOKUP($A650,#REF!,4,FALSE()))-2),"*")),"")</f>
        <v>#VALUE!</v>
      </c>
      <c r="F650" s="90" t="e">
        <f aca="false">IF(LEN(VLOOKUP($A650,#REF!,5,FALSE())),IF(INDEX(#REF!,MATCH($A650,#REF!,0),2),LEFT(VLOOKUP($A650,#REF!,5,FALSE()),LEN(VLOOKUP($A650,#REF!,5,FALSE()))-2),CONCATENATE(LEFT(VLOOKUP($A650,#REF!,5,FALSE()),LEN(VLOOKUP($A650,#REF!,5,FALSE()))-2),"*")),"")</f>
        <v>#VALUE!</v>
      </c>
      <c r="G650" s="90" t="e">
        <f aca="false">IF(LEN(VLOOKUP($A650,#REF!,6,FALSE())),IF(INDEX(#REF!,MATCH($A650,#REF!,0),3),LEFT(VLOOKUP($A650,#REF!,6,FALSE()),LEN(VLOOKUP($A650,#REF!,6,FALSE()))-2),CONCATENATE(LEFT(VLOOKUP($A650,#REF!,6,FALSE()),LEN(VLOOKUP($A650,#REF!,6,FALSE()))-2),"*")),"")</f>
        <v>#VALUE!</v>
      </c>
      <c r="H650" s="91" t="e">
        <f aca="false">IF(LEN(VLOOKUP($A650,#REF!,7,FALSE())),IF(INDEX(#REF!,MATCH($A650,#REF!,0),4),LEFT(VLOOKUP($A650,#REF!,7,FALSE()),LEN(VLOOKUP($A650,#REF!,7,FALSE()))-2),CONCATENATE(LEFT(VLOOKUP($A650,#REF!,7,FALSE()),LEN(VLOOKUP($A650,#REF!,7,FALSE()))-2),"*")),"")</f>
        <v>#VALUE!</v>
      </c>
      <c r="I650" s="92" t="e">
        <f aca="false">IF(LEN(VLOOKUP($A650,#REF!,8,FALSE())),UPPER(RIGHT(VLOOKUP($A650,#REF!,8,FALSE()), 1)),"")</f>
        <v>#VALUE!</v>
      </c>
      <c r="J650" s="90" t="e">
        <f aca="false">IF(LEN(VLOOKUP($A650,#REF!,4,FALSE())),UPPER(RIGHT(VLOOKUP($A650,#REF!,4,FALSE()), 1)),"")</f>
        <v>#VALUE!</v>
      </c>
      <c r="K650" s="90" t="e">
        <f aca="false">IF(LEN(VLOOKUP($A650,#REF!,5,FALSE())),UPPER(RIGHT(VLOOKUP($A650,#REF!,5,FALSE()), 1)),"")</f>
        <v>#VALUE!</v>
      </c>
      <c r="L650" s="90" t="e">
        <f aca="false">IF(LEN(VLOOKUP($A650,#REF!,6,FALSE())),UPPER(RIGHT(VLOOKUP($A650,#REF!,6,FALSE()), 1)),"")</f>
        <v>#VALUE!</v>
      </c>
      <c r="M650" s="91" t="e">
        <f aca="false">IF(LEN(VLOOKUP($A650,#REF!,7,FALSE())),UPPER(RIGHT(VLOOKUP($A650,#REF!,7,FALSE()), 1)),"")</f>
        <v>#VALUE!</v>
      </c>
      <c r="N650" s="185"/>
      <c r="O650" s="185"/>
      <c r="P650" s="185"/>
      <c r="Q650" s="185"/>
      <c r="R650" s="185"/>
      <c r="S650" s="100" t="e">
        <f aca="false">HLOOKUP("Device Tree Pin Name",#REF!,MATCH($A650,#REF!,0),FALSE())</f>
        <v>#VALUE!</v>
      </c>
      <c r="T650" s="95" t="e">
        <f aca="false">HLOOKUP("power rail",#REF!,MATCH($A650,#REF!,0),FALSE())</f>
        <v>#VALUE!</v>
      </c>
      <c r="U650" s="96" t="e">
        <f aca="false">HLOOKUP("Wake Capable",#REF!,MATCH($A650,#REF!,0),FALSE())</f>
        <v>#VALUE!</v>
      </c>
      <c r="V650" s="96" t="e">
        <f aca="false">HLOOKUP("Strap",#REF!,MATCH($A650,#REF!,0),FALSE())</f>
        <v>#VALUE!</v>
      </c>
      <c r="W650" s="96"/>
      <c r="X650" s="96"/>
      <c r="Y650" s="96"/>
      <c r="Z650" s="95"/>
      <c r="AA650" s="95" t="e">
        <f aca="false">HLOOKUP("Pad type",#REF!,MATCH($A650,#REF!,0),FALSE())</f>
        <v>#VALUE!</v>
      </c>
      <c r="AB650" s="100"/>
      <c r="AC650" s="100" t="e">
        <f aca="false">HLOOKUP("POR Pin State",#REF!,MATCH($A650,#REF!,0),FALSE())</f>
        <v>#VALUE!</v>
      </c>
      <c r="AD650" s="186"/>
      <c r="AE650" s="187"/>
      <c r="AF650" s="187"/>
      <c r="AG650" s="187"/>
      <c r="AH650" s="188"/>
      <c r="AI650" s="188"/>
      <c r="AJ650" s="189"/>
      <c r="AK650" s="189"/>
      <c r="AL650" s="189"/>
      <c r="AM650" s="189"/>
      <c r="AN650" s="189"/>
      <c r="AO650" s="189"/>
      <c r="AP650" s="189"/>
      <c r="AQ650" s="194" t="s">
        <v>1509</v>
      </c>
      <c r="AR650" s="104"/>
      <c r="AS650" s="104"/>
      <c r="AT650" s="104"/>
      <c r="AU650" s="104"/>
      <c r="AV650" s="104"/>
      <c r="AW650" s="104"/>
      <c r="AX650" s="104"/>
      <c r="AY650" s="104"/>
      <c r="AZ650" s="104"/>
      <c r="BA650" s="104"/>
      <c r="BB650" s="162"/>
      <c r="BC650" s="104"/>
      <c r="BD650" s="214"/>
      <c r="BE650" s="213" t="s">
        <v>1510</v>
      </c>
      <c r="BF650" s="108" t="e">
        <f aca="false">VLOOKUP($A650,#REF!, 34, FALSE())</f>
        <v>#VALUE!</v>
      </c>
      <c r="BG650" s="418" t="e">
        <f aca="false">VLOOKUP($A650,#REF!, 22, FALSE())</f>
        <v>#VALUE!</v>
      </c>
      <c r="BH650" s="109"/>
    </row>
    <row r="651" s="193" customFormat="true" ht="12.75" hidden="false" customHeight="true" outlineLevel="0" collapsed="false">
      <c r="A651" s="133" t="s">
        <v>1511</v>
      </c>
      <c r="B651" s="86" t="e">
        <f aca="false">VLOOKUP($A651,#REF!, 34, FALSE())</f>
        <v>#VALUE!</v>
      </c>
      <c r="C651" s="87" t="str">
        <f aca="false">CONCATENATE("unused_",A651)</f>
        <v>unused_DDR_XM1_B0D1</v>
      </c>
      <c r="D651" s="88" t="e">
        <f aca="false">IF(LEN(VLOOKUP($A651,#REF!,8,FALSE())),LEFT(VLOOKUP($A651,#REF!,8,FALSE()),LEN(VLOOKUP($A651,#REF!,8,FALSE()))-2),"")</f>
        <v>#VALUE!</v>
      </c>
      <c r="E651" s="89" t="e">
        <f aca="false">IF(LEN(VLOOKUP($A651,#REF!,4,FALSE())),IF(INDEX(#REF!,MATCH($A651,#REF!,0),1),LEFT(VLOOKUP($A651,#REF!,4,FALSE()),LEN(VLOOKUP($A651,#REF!,4,FALSE()))-2),CONCATENATE(LEFT(VLOOKUP($A651,#REF!,4,FALSE()),LEN(VLOOKUP($A651,#REF!,4,FALSE()))-2),"*")),"")</f>
        <v>#VALUE!</v>
      </c>
      <c r="F651" s="90" t="e">
        <f aca="false">IF(LEN(VLOOKUP($A651,#REF!,5,FALSE())),IF(INDEX(#REF!,MATCH($A651,#REF!,0),2),LEFT(VLOOKUP($A651,#REF!,5,FALSE()),LEN(VLOOKUP($A651,#REF!,5,FALSE()))-2),CONCATENATE(LEFT(VLOOKUP($A651,#REF!,5,FALSE()),LEN(VLOOKUP($A651,#REF!,5,FALSE()))-2),"*")),"")</f>
        <v>#VALUE!</v>
      </c>
      <c r="G651" s="90" t="e">
        <f aca="false">IF(LEN(VLOOKUP($A651,#REF!,6,FALSE())),IF(INDEX(#REF!,MATCH($A651,#REF!,0),3),LEFT(VLOOKUP($A651,#REF!,6,FALSE()),LEN(VLOOKUP($A651,#REF!,6,FALSE()))-2),CONCATENATE(LEFT(VLOOKUP($A651,#REF!,6,FALSE()),LEN(VLOOKUP($A651,#REF!,6,FALSE()))-2),"*")),"")</f>
        <v>#VALUE!</v>
      </c>
      <c r="H651" s="91" t="e">
        <f aca="false">IF(LEN(VLOOKUP($A651,#REF!,7,FALSE())),IF(INDEX(#REF!,MATCH($A651,#REF!,0),4),LEFT(VLOOKUP($A651,#REF!,7,FALSE()),LEN(VLOOKUP($A651,#REF!,7,FALSE()))-2),CONCATENATE(LEFT(VLOOKUP($A651,#REF!,7,FALSE()),LEN(VLOOKUP($A651,#REF!,7,FALSE()))-2),"*")),"")</f>
        <v>#VALUE!</v>
      </c>
      <c r="I651" s="92" t="e">
        <f aca="false">IF(LEN(VLOOKUP($A651,#REF!,8,FALSE())),UPPER(RIGHT(VLOOKUP($A651,#REF!,8,FALSE()), 1)),"")</f>
        <v>#VALUE!</v>
      </c>
      <c r="J651" s="90" t="e">
        <f aca="false">IF(LEN(VLOOKUP($A651,#REF!,4,FALSE())),UPPER(RIGHT(VLOOKUP($A651,#REF!,4,FALSE()), 1)),"")</f>
        <v>#VALUE!</v>
      </c>
      <c r="K651" s="90" t="e">
        <f aca="false">IF(LEN(VLOOKUP($A651,#REF!,5,FALSE())),UPPER(RIGHT(VLOOKUP($A651,#REF!,5,FALSE()), 1)),"")</f>
        <v>#VALUE!</v>
      </c>
      <c r="L651" s="90" t="e">
        <f aca="false">IF(LEN(VLOOKUP($A651,#REF!,6,FALSE())),UPPER(RIGHT(VLOOKUP($A651,#REF!,6,FALSE()), 1)),"")</f>
        <v>#VALUE!</v>
      </c>
      <c r="M651" s="91" t="e">
        <f aca="false">IF(LEN(VLOOKUP($A651,#REF!,7,FALSE())),UPPER(RIGHT(VLOOKUP($A651,#REF!,7,FALSE()), 1)),"")</f>
        <v>#VALUE!</v>
      </c>
      <c r="N651" s="185"/>
      <c r="O651" s="185"/>
      <c r="P651" s="185"/>
      <c r="Q651" s="185"/>
      <c r="R651" s="185"/>
      <c r="S651" s="100" t="e">
        <f aca="false">HLOOKUP("Device Tree Pin Name",#REF!,MATCH($A651,#REF!,0),FALSE())</f>
        <v>#VALUE!</v>
      </c>
      <c r="T651" s="95" t="e">
        <f aca="false">HLOOKUP("power rail",#REF!,MATCH($A651,#REF!,0),FALSE())</f>
        <v>#VALUE!</v>
      </c>
      <c r="U651" s="96" t="e">
        <f aca="false">HLOOKUP("Wake Capable",#REF!,MATCH($A651,#REF!,0),FALSE())</f>
        <v>#VALUE!</v>
      </c>
      <c r="V651" s="96" t="e">
        <f aca="false">HLOOKUP("Strap",#REF!,MATCH($A651,#REF!,0),FALSE())</f>
        <v>#VALUE!</v>
      </c>
      <c r="W651" s="96"/>
      <c r="X651" s="96"/>
      <c r="Y651" s="96"/>
      <c r="Z651" s="95"/>
      <c r="AA651" s="95" t="e">
        <f aca="false">HLOOKUP("Pad type",#REF!,MATCH($A651,#REF!,0),FALSE())</f>
        <v>#VALUE!</v>
      </c>
      <c r="AB651" s="100"/>
      <c r="AC651" s="100" t="e">
        <f aca="false">HLOOKUP("POR Pin State",#REF!,MATCH($A651,#REF!,0),FALSE())</f>
        <v>#VALUE!</v>
      </c>
      <c r="AD651" s="186"/>
      <c r="AE651" s="187"/>
      <c r="AF651" s="187"/>
      <c r="AG651" s="187"/>
      <c r="AH651" s="188"/>
      <c r="AI651" s="188"/>
      <c r="AJ651" s="189"/>
      <c r="AK651" s="189"/>
      <c r="AL651" s="189"/>
      <c r="AM651" s="189"/>
      <c r="AN651" s="189"/>
      <c r="AO651" s="189"/>
      <c r="AP651" s="189"/>
      <c r="AQ651" s="194" t="s">
        <v>1512</v>
      </c>
      <c r="AR651" s="104"/>
      <c r="AS651" s="104"/>
      <c r="AT651" s="104"/>
      <c r="AU651" s="104"/>
      <c r="AV651" s="104"/>
      <c r="AW651" s="104"/>
      <c r="AX651" s="104"/>
      <c r="AY651" s="104"/>
      <c r="AZ651" s="104"/>
      <c r="BA651" s="104"/>
      <c r="BB651" s="162"/>
      <c r="BC651" s="104"/>
      <c r="BD651" s="214"/>
      <c r="BE651" s="213" t="s">
        <v>1513</v>
      </c>
      <c r="BF651" s="108" t="e">
        <f aca="false">VLOOKUP($A651,#REF!, 34, FALSE())</f>
        <v>#VALUE!</v>
      </c>
      <c r="BG651" s="418" t="e">
        <f aca="false">VLOOKUP($A651,#REF!, 22, FALSE())</f>
        <v>#VALUE!</v>
      </c>
      <c r="BH651" s="109"/>
    </row>
    <row r="652" s="193" customFormat="true" ht="12.75" hidden="false" customHeight="true" outlineLevel="0" collapsed="false">
      <c r="A652" s="133" t="s">
        <v>1514</v>
      </c>
      <c r="B652" s="86" t="e">
        <f aca="false">VLOOKUP($A652,#REF!, 34, FALSE())</f>
        <v>#VALUE!</v>
      </c>
      <c r="C652" s="87" t="str">
        <f aca="false">CONCATENATE("unused_",A652)</f>
        <v>unused_DDR_XM1_B0D2</v>
      </c>
      <c r="D652" s="88" t="e">
        <f aca="false">IF(LEN(VLOOKUP($A652,#REF!,8,FALSE())),LEFT(VLOOKUP($A652,#REF!,8,FALSE()),LEN(VLOOKUP($A652,#REF!,8,FALSE()))-2),"")</f>
        <v>#VALUE!</v>
      </c>
      <c r="E652" s="89" t="e">
        <f aca="false">IF(LEN(VLOOKUP($A652,#REF!,4,FALSE())),IF(INDEX(#REF!,MATCH($A652,#REF!,0),1),LEFT(VLOOKUP($A652,#REF!,4,FALSE()),LEN(VLOOKUP($A652,#REF!,4,FALSE()))-2),CONCATENATE(LEFT(VLOOKUP($A652,#REF!,4,FALSE()),LEN(VLOOKUP($A652,#REF!,4,FALSE()))-2),"*")),"")</f>
        <v>#VALUE!</v>
      </c>
      <c r="F652" s="90" t="e">
        <f aca="false">IF(LEN(VLOOKUP($A652,#REF!,5,FALSE())),IF(INDEX(#REF!,MATCH($A652,#REF!,0),2),LEFT(VLOOKUP($A652,#REF!,5,FALSE()),LEN(VLOOKUP($A652,#REF!,5,FALSE()))-2),CONCATENATE(LEFT(VLOOKUP($A652,#REF!,5,FALSE()),LEN(VLOOKUP($A652,#REF!,5,FALSE()))-2),"*")),"")</f>
        <v>#VALUE!</v>
      </c>
      <c r="G652" s="90" t="e">
        <f aca="false">IF(LEN(VLOOKUP($A652,#REF!,6,FALSE())),IF(INDEX(#REF!,MATCH($A652,#REF!,0),3),LEFT(VLOOKUP($A652,#REF!,6,FALSE()),LEN(VLOOKUP($A652,#REF!,6,FALSE()))-2),CONCATENATE(LEFT(VLOOKUP($A652,#REF!,6,FALSE()),LEN(VLOOKUP($A652,#REF!,6,FALSE()))-2),"*")),"")</f>
        <v>#VALUE!</v>
      </c>
      <c r="H652" s="91" t="e">
        <f aca="false">IF(LEN(VLOOKUP($A652,#REF!,7,FALSE())),IF(INDEX(#REF!,MATCH($A652,#REF!,0),4),LEFT(VLOOKUP($A652,#REF!,7,FALSE()),LEN(VLOOKUP($A652,#REF!,7,FALSE()))-2),CONCATENATE(LEFT(VLOOKUP($A652,#REF!,7,FALSE()),LEN(VLOOKUP($A652,#REF!,7,FALSE()))-2),"*")),"")</f>
        <v>#VALUE!</v>
      </c>
      <c r="I652" s="92" t="e">
        <f aca="false">IF(LEN(VLOOKUP($A652,#REF!,8,FALSE())),UPPER(RIGHT(VLOOKUP($A652,#REF!,8,FALSE()), 1)),"")</f>
        <v>#VALUE!</v>
      </c>
      <c r="J652" s="90" t="e">
        <f aca="false">IF(LEN(VLOOKUP($A652,#REF!,4,FALSE())),UPPER(RIGHT(VLOOKUP($A652,#REF!,4,FALSE()), 1)),"")</f>
        <v>#VALUE!</v>
      </c>
      <c r="K652" s="90" t="e">
        <f aca="false">IF(LEN(VLOOKUP($A652,#REF!,5,FALSE())),UPPER(RIGHT(VLOOKUP($A652,#REF!,5,FALSE()), 1)),"")</f>
        <v>#VALUE!</v>
      </c>
      <c r="L652" s="90" t="e">
        <f aca="false">IF(LEN(VLOOKUP($A652,#REF!,6,FALSE())),UPPER(RIGHT(VLOOKUP($A652,#REF!,6,FALSE()), 1)),"")</f>
        <v>#VALUE!</v>
      </c>
      <c r="M652" s="91" t="e">
        <f aca="false">IF(LEN(VLOOKUP($A652,#REF!,7,FALSE())),UPPER(RIGHT(VLOOKUP($A652,#REF!,7,FALSE()), 1)),"")</f>
        <v>#VALUE!</v>
      </c>
      <c r="N652" s="185"/>
      <c r="O652" s="185"/>
      <c r="P652" s="185"/>
      <c r="Q652" s="185"/>
      <c r="R652" s="185"/>
      <c r="S652" s="100" t="e">
        <f aca="false">HLOOKUP("Device Tree Pin Name",#REF!,MATCH($A652,#REF!,0),FALSE())</f>
        <v>#VALUE!</v>
      </c>
      <c r="T652" s="95" t="e">
        <f aca="false">HLOOKUP("power rail",#REF!,MATCH($A652,#REF!,0),FALSE())</f>
        <v>#VALUE!</v>
      </c>
      <c r="U652" s="96" t="e">
        <f aca="false">HLOOKUP("Wake Capable",#REF!,MATCH($A652,#REF!,0),FALSE())</f>
        <v>#VALUE!</v>
      </c>
      <c r="V652" s="96" t="e">
        <f aca="false">HLOOKUP("Strap",#REF!,MATCH($A652,#REF!,0),FALSE())</f>
        <v>#VALUE!</v>
      </c>
      <c r="W652" s="96"/>
      <c r="X652" s="96"/>
      <c r="Y652" s="96"/>
      <c r="Z652" s="95"/>
      <c r="AA652" s="95" t="e">
        <f aca="false">HLOOKUP("Pad type",#REF!,MATCH($A652,#REF!,0),FALSE())</f>
        <v>#VALUE!</v>
      </c>
      <c r="AB652" s="100"/>
      <c r="AC652" s="100" t="e">
        <f aca="false">HLOOKUP("POR Pin State",#REF!,MATCH($A652,#REF!,0),FALSE())</f>
        <v>#VALUE!</v>
      </c>
      <c r="AD652" s="186"/>
      <c r="AE652" s="187"/>
      <c r="AF652" s="187"/>
      <c r="AG652" s="187"/>
      <c r="AH652" s="188"/>
      <c r="AI652" s="188"/>
      <c r="AJ652" s="189"/>
      <c r="AK652" s="189"/>
      <c r="AL652" s="189"/>
      <c r="AM652" s="189"/>
      <c r="AN652" s="189"/>
      <c r="AO652" s="189"/>
      <c r="AP652" s="189"/>
      <c r="AQ652" s="194" t="s">
        <v>1515</v>
      </c>
      <c r="AR652" s="104"/>
      <c r="AS652" s="104"/>
      <c r="AT652" s="104"/>
      <c r="AU652" s="104"/>
      <c r="AV652" s="104"/>
      <c r="AW652" s="104"/>
      <c r="AX652" s="104"/>
      <c r="AY652" s="104"/>
      <c r="AZ652" s="104"/>
      <c r="BA652" s="104"/>
      <c r="BB652" s="162"/>
      <c r="BC652" s="104"/>
      <c r="BD652" s="214"/>
      <c r="BE652" s="213" t="s">
        <v>1516</v>
      </c>
      <c r="BF652" s="108" t="e">
        <f aca="false">VLOOKUP($A652,#REF!, 34, FALSE())</f>
        <v>#VALUE!</v>
      </c>
      <c r="BG652" s="418" t="e">
        <f aca="false">VLOOKUP($A652,#REF!, 22, FALSE())</f>
        <v>#VALUE!</v>
      </c>
      <c r="BH652" s="109"/>
    </row>
    <row r="653" s="193" customFormat="true" ht="12.75" hidden="false" customHeight="true" outlineLevel="0" collapsed="false">
      <c r="A653" s="133" t="s">
        <v>1517</v>
      </c>
      <c r="B653" s="86" t="e">
        <f aca="false">VLOOKUP($A653,#REF!, 34, FALSE())</f>
        <v>#VALUE!</v>
      </c>
      <c r="C653" s="87" t="str">
        <f aca="false">CONCATENATE("unused_",A653)</f>
        <v>unused_DDR_XM1_B0D3</v>
      </c>
      <c r="D653" s="88" t="e">
        <f aca="false">IF(LEN(VLOOKUP($A653,#REF!,8,FALSE())),LEFT(VLOOKUP($A653,#REF!,8,FALSE()),LEN(VLOOKUP($A653,#REF!,8,FALSE()))-2),"")</f>
        <v>#VALUE!</v>
      </c>
      <c r="E653" s="89" t="e">
        <f aca="false">IF(LEN(VLOOKUP($A653,#REF!,4,FALSE())),IF(INDEX(#REF!,MATCH($A653,#REF!,0),1),LEFT(VLOOKUP($A653,#REF!,4,FALSE()),LEN(VLOOKUP($A653,#REF!,4,FALSE()))-2),CONCATENATE(LEFT(VLOOKUP($A653,#REF!,4,FALSE()),LEN(VLOOKUP($A653,#REF!,4,FALSE()))-2),"*")),"")</f>
        <v>#VALUE!</v>
      </c>
      <c r="F653" s="90" t="e">
        <f aca="false">IF(LEN(VLOOKUP($A653,#REF!,5,FALSE())),IF(INDEX(#REF!,MATCH($A653,#REF!,0),2),LEFT(VLOOKUP($A653,#REF!,5,FALSE()),LEN(VLOOKUP($A653,#REF!,5,FALSE()))-2),CONCATENATE(LEFT(VLOOKUP($A653,#REF!,5,FALSE()),LEN(VLOOKUP($A653,#REF!,5,FALSE()))-2),"*")),"")</f>
        <v>#VALUE!</v>
      </c>
      <c r="G653" s="90" t="e">
        <f aca="false">IF(LEN(VLOOKUP($A653,#REF!,6,FALSE())),IF(INDEX(#REF!,MATCH($A653,#REF!,0),3),LEFT(VLOOKUP($A653,#REF!,6,FALSE()),LEN(VLOOKUP($A653,#REF!,6,FALSE()))-2),CONCATENATE(LEFT(VLOOKUP($A653,#REF!,6,FALSE()),LEN(VLOOKUP($A653,#REF!,6,FALSE()))-2),"*")),"")</f>
        <v>#VALUE!</v>
      </c>
      <c r="H653" s="91" t="e">
        <f aca="false">IF(LEN(VLOOKUP($A653,#REF!,7,FALSE())),IF(INDEX(#REF!,MATCH($A653,#REF!,0),4),LEFT(VLOOKUP($A653,#REF!,7,FALSE()),LEN(VLOOKUP($A653,#REF!,7,FALSE()))-2),CONCATENATE(LEFT(VLOOKUP($A653,#REF!,7,FALSE()),LEN(VLOOKUP($A653,#REF!,7,FALSE()))-2),"*")),"")</f>
        <v>#VALUE!</v>
      </c>
      <c r="I653" s="92" t="e">
        <f aca="false">IF(LEN(VLOOKUP($A653,#REF!,8,FALSE())),UPPER(RIGHT(VLOOKUP($A653,#REF!,8,FALSE()), 1)),"")</f>
        <v>#VALUE!</v>
      </c>
      <c r="J653" s="90" t="e">
        <f aca="false">IF(LEN(VLOOKUP($A653,#REF!,4,FALSE())),UPPER(RIGHT(VLOOKUP($A653,#REF!,4,FALSE()), 1)),"")</f>
        <v>#VALUE!</v>
      </c>
      <c r="K653" s="90" t="e">
        <f aca="false">IF(LEN(VLOOKUP($A653,#REF!,5,FALSE())),UPPER(RIGHT(VLOOKUP($A653,#REF!,5,FALSE()), 1)),"")</f>
        <v>#VALUE!</v>
      </c>
      <c r="L653" s="90" t="e">
        <f aca="false">IF(LEN(VLOOKUP($A653,#REF!,6,FALSE())),UPPER(RIGHT(VLOOKUP($A653,#REF!,6,FALSE()), 1)),"")</f>
        <v>#VALUE!</v>
      </c>
      <c r="M653" s="91" t="e">
        <f aca="false">IF(LEN(VLOOKUP($A653,#REF!,7,FALSE())),UPPER(RIGHT(VLOOKUP($A653,#REF!,7,FALSE()), 1)),"")</f>
        <v>#VALUE!</v>
      </c>
      <c r="N653" s="185"/>
      <c r="O653" s="185"/>
      <c r="P653" s="185"/>
      <c r="Q653" s="185"/>
      <c r="R653" s="185"/>
      <c r="S653" s="100" t="e">
        <f aca="false">HLOOKUP("Device Tree Pin Name",#REF!,MATCH($A653,#REF!,0),FALSE())</f>
        <v>#VALUE!</v>
      </c>
      <c r="T653" s="95" t="e">
        <f aca="false">HLOOKUP("power rail",#REF!,MATCH($A653,#REF!,0),FALSE())</f>
        <v>#VALUE!</v>
      </c>
      <c r="U653" s="96" t="e">
        <f aca="false">HLOOKUP("Wake Capable",#REF!,MATCH($A653,#REF!,0),FALSE())</f>
        <v>#VALUE!</v>
      </c>
      <c r="V653" s="96" t="e">
        <f aca="false">HLOOKUP("Strap",#REF!,MATCH($A653,#REF!,0),FALSE())</f>
        <v>#VALUE!</v>
      </c>
      <c r="W653" s="96"/>
      <c r="X653" s="96"/>
      <c r="Y653" s="96"/>
      <c r="Z653" s="95"/>
      <c r="AA653" s="95" t="e">
        <f aca="false">HLOOKUP("Pad type",#REF!,MATCH($A653,#REF!,0),FALSE())</f>
        <v>#VALUE!</v>
      </c>
      <c r="AB653" s="100"/>
      <c r="AC653" s="100" t="e">
        <f aca="false">HLOOKUP("POR Pin State",#REF!,MATCH($A653,#REF!,0),FALSE())</f>
        <v>#VALUE!</v>
      </c>
      <c r="AD653" s="186"/>
      <c r="AE653" s="187"/>
      <c r="AF653" s="187"/>
      <c r="AG653" s="187"/>
      <c r="AH653" s="188"/>
      <c r="AI653" s="188"/>
      <c r="AJ653" s="189"/>
      <c r="AK653" s="189"/>
      <c r="AL653" s="189"/>
      <c r="AM653" s="189"/>
      <c r="AN653" s="189"/>
      <c r="AO653" s="189"/>
      <c r="AP653" s="189"/>
      <c r="AQ653" s="194" t="s">
        <v>1518</v>
      </c>
      <c r="AR653" s="104"/>
      <c r="AS653" s="104"/>
      <c r="AT653" s="104"/>
      <c r="AU653" s="104"/>
      <c r="AV653" s="104"/>
      <c r="AW653" s="104"/>
      <c r="AX653" s="104"/>
      <c r="AY653" s="104"/>
      <c r="AZ653" s="104"/>
      <c r="BA653" s="104"/>
      <c r="BB653" s="162"/>
      <c r="BC653" s="104"/>
      <c r="BD653" s="214"/>
      <c r="BE653" s="213" t="s">
        <v>1519</v>
      </c>
      <c r="BF653" s="108" t="e">
        <f aca="false">VLOOKUP($A653,#REF!, 34, FALSE())</f>
        <v>#VALUE!</v>
      </c>
      <c r="BG653" s="418" t="e">
        <f aca="false">VLOOKUP($A653,#REF!, 22, FALSE())</f>
        <v>#VALUE!</v>
      </c>
      <c r="BH653" s="109"/>
    </row>
    <row r="654" s="193" customFormat="true" ht="12.75" hidden="false" customHeight="true" outlineLevel="0" collapsed="false">
      <c r="A654" s="1" t="s">
        <v>1520</v>
      </c>
      <c r="B654" s="86" t="e">
        <f aca="false">VLOOKUP($A654,#REF!, 34, FALSE())</f>
        <v>#VALUE!</v>
      </c>
      <c r="C654" s="87" t="str">
        <f aca="false">CONCATENATE("unused_",A654)</f>
        <v>unused_DDR_XM1_B0D4</v>
      </c>
      <c r="D654" s="88" t="e">
        <f aca="false">IF(LEN(VLOOKUP($A654,#REF!,8,FALSE())),LEFT(VLOOKUP($A654,#REF!,8,FALSE()),LEN(VLOOKUP($A654,#REF!,8,FALSE()))-2),"")</f>
        <v>#VALUE!</v>
      </c>
      <c r="E654" s="89" t="e">
        <f aca="false">IF(LEN(VLOOKUP($A654,#REF!,4,FALSE())),IF(INDEX(#REF!,MATCH($A654,#REF!,0),1),LEFT(VLOOKUP($A654,#REF!,4,FALSE()),LEN(VLOOKUP($A654,#REF!,4,FALSE()))-2),CONCATENATE(LEFT(VLOOKUP($A654,#REF!,4,FALSE()),LEN(VLOOKUP($A654,#REF!,4,FALSE()))-2),"*")),"")</f>
        <v>#VALUE!</v>
      </c>
      <c r="F654" s="90" t="e">
        <f aca="false">IF(LEN(VLOOKUP($A654,#REF!,5,FALSE())),IF(INDEX(#REF!,MATCH($A654,#REF!,0),2),LEFT(VLOOKUP($A654,#REF!,5,FALSE()),LEN(VLOOKUP($A654,#REF!,5,FALSE()))-2),CONCATENATE(LEFT(VLOOKUP($A654,#REF!,5,FALSE()),LEN(VLOOKUP($A654,#REF!,5,FALSE()))-2),"*")),"")</f>
        <v>#VALUE!</v>
      </c>
      <c r="G654" s="90" t="e">
        <f aca="false">IF(LEN(VLOOKUP($A654,#REF!,6,FALSE())),IF(INDEX(#REF!,MATCH($A654,#REF!,0),3),LEFT(VLOOKUP($A654,#REF!,6,FALSE()),LEN(VLOOKUP($A654,#REF!,6,FALSE()))-2),CONCATENATE(LEFT(VLOOKUP($A654,#REF!,6,FALSE()),LEN(VLOOKUP($A654,#REF!,6,FALSE()))-2),"*")),"")</f>
        <v>#VALUE!</v>
      </c>
      <c r="H654" s="91" t="e">
        <f aca="false">IF(LEN(VLOOKUP($A654,#REF!,7,FALSE())),IF(INDEX(#REF!,MATCH($A654,#REF!,0),4),LEFT(VLOOKUP($A654,#REF!,7,FALSE()),LEN(VLOOKUP($A654,#REF!,7,FALSE()))-2),CONCATENATE(LEFT(VLOOKUP($A654,#REF!,7,FALSE()),LEN(VLOOKUP($A654,#REF!,7,FALSE()))-2),"*")),"")</f>
        <v>#VALUE!</v>
      </c>
      <c r="I654" s="92" t="e">
        <f aca="false">IF(LEN(VLOOKUP($A654,#REF!,8,FALSE())),UPPER(RIGHT(VLOOKUP($A654,#REF!,8,FALSE()), 1)),"")</f>
        <v>#VALUE!</v>
      </c>
      <c r="J654" s="90" t="e">
        <f aca="false">IF(LEN(VLOOKUP($A654,#REF!,4,FALSE())),UPPER(RIGHT(VLOOKUP($A654,#REF!,4,FALSE()), 1)),"")</f>
        <v>#VALUE!</v>
      </c>
      <c r="K654" s="90" t="e">
        <f aca="false">IF(LEN(VLOOKUP($A654,#REF!,5,FALSE())),UPPER(RIGHT(VLOOKUP($A654,#REF!,5,FALSE()), 1)),"")</f>
        <v>#VALUE!</v>
      </c>
      <c r="L654" s="90" t="e">
        <f aca="false">IF(LEN(VLOOKUP($A654,#REF!,6,FALSE())),UPPER(RIGHT(VLOOKUP($A654,#REF!,6,FALSE()), 1)),"")</f>
        <v>#VALUE!</v>
      </c>
      <c r="M654" s="91" t="e">
        <f aca="false">IF(LEN(VLOOKUP($A654,#REF!,7,FALSE())),UPPER(RIGHT(VLOOKUP($A654,#REF!,7,FALSE()), 1)),"")</f>
        <v>#VALUE!</v>
      </c>
      <c r="N654" s="185"/>
      <c r="O654" s="185"/>
      <c r="P654" s="185"/>
      <c r="Q654" s="185"/>
      <c r="R654" s="185"/>
      <c r="S654" s="100" t="e">
        <f aca="false">HLOOKUP("Device Tree Pin Name",#REF!,MATCH($A654,#REF!,0),FALSE())</f>
        <v>#VALUE!</v>
      </c>
      <c r="T654" s="95" t="e">
        <f aca="false">HLOOKUP("power rail",#REF!,MATCH($A654,#REF!,0),FALSE())</f>
        <v>#VALUE!</v>
      </c>
      <c r="U654" s="96" t="e">
        <f aca="false">HLOOKUP("Wake Capable",#REF!,MATCH($A654,#REF!,0),FALSE())</f>
        <v>#VALUE!</v>
      </c>
      <c r="V654" s="96" t="e">
        <f aca="false">HLOOKUP("Strap",#REF!,MATCH($A654,#REF!,0),FALSE())</f>
        <v>#VALUE!</v>
      </c>
      <c r="W654" s="96"/>
      <c r="X654" s="96"/>
      <c r="Y654" s="96"/>
      <c r="Z654" s="95"/>
      <c r="AA654" s="95" t="e">
        <f aca="false">HLOOKUP("Pad type",#REF!,MATCH($A654,#REF!,0),FALSE())</f>
        <v>#VALUE!</v>
      </c>
      <c r="AB654" s="100"/>
      <c r="AC654" s="100" t="e">
        <f aca="false">HLOOKUP("POR Pin State",#REF!,MATCH($A654,#REF!,0),FALSE())</f>
        <v>#VALUE!</v>
      </c>
      <c r="AD654" s="186"/>
      <c r="AE654" s="187"/>
      <c r="AF654" s="187"/>
      <c r="AG654" s="187"/>
      <c r="AH654" s="188"/>
      <c r="AI654" s="188"/>
      <c r="AJ654" s="189"/>
      <c r="AK654" s="189"/>
      <c r="AL654" s="189"/>
      <c r="AM654" s="189"/>
      <c r="AN654" s="189"/>
      <c r="AO654" s="189"/>
      <c r="AP654" s="189"/>
      <c r="AQ654" s="194" t="s">
        <v>1521</v>
      </c>
      <c r="AR654" s="104"/>
      <c r="AS654" s="104"/>
      <c r="AT654" s="104"/>
      <c r="AU654" s="104"/>
      <c r="AV654" s="104"/>
      <c r="AW654" s="104"/>
      <c r="AX654" s="104"/>
      <c r="AY654" s="104"/>
      <c r="AZ654" s="104"/>
      <c r="BA654" s="104"/>
      <c r="BB654" s="162"/>
      <c r="BC654" s="104"/>
      <c r="BD654" s="214"/>
      <c r="BE654" s="213" t="s">
        <v>1522</v>
      </c>
      <c r="BF654" s="108" t="e">
        <f aca="false">VLOOKUP($A654,#REF!, 34, FALSE())</f>
        <v>#VALUE!</v>
      </c>
      <c r="BG654" s="418" t="e">
        <f aca="false">VLOOKUP($A654,#REF!, 22, FALSE())</f>
        <v>#VALUE!</v>
      </c>
      <c r="BH654" s="109"/>
    </row>
    <row r="655" s="193" customFormat="true" ht="12.75" hidden="false" customHeight="true" outlineLevel="0" collapsed="false">
      <c r="A655" s="1" t="s">
        <v>1523</v>
      </c>
      <c r="B655" s="86" t="e">
        <f aca="false">VLOOKUP($A655,#REF!, 34, FALSE())</f>
        <v>#VALUE!</v>
      </c>
      <c r="C655" s="87" t="str">
        <f aca="false">CONCATENATE("unused_",A655)</f>
        <v>unused_DDR_XM1_B0D5</v>
      </c>
      <c r="D655" s="88" t="e">
        <f aca="false">IF(LEN(VLOOKUP($A655,#REF!,8,FALSE())),LEFT(VLOOKUP($A655,#REF!,8,FALSE()),LEN(VLOOKUP($A655,#REF!,8,FALSE()))-2),"")</f>
        <v>#VALUE!</v>
      </c>
      <c r="E655" s="89" t="e">
        <f aca="false">IF(LEN(VLOOKUP($A655,#REF!,4,FALSE())),IF(INDEX(#REF!,MATCH($A655,#REF!,0),1),LEFT(VLOOKUP($A655,#REF!,4,FALSE()),LEN(VLOOKUP($A655,#REF!,4,FALSE()))-2),CONCATENATE(LEFT(VLOOKUP($A655,#REF!,4,FALSE()),LEN(VLOOKUP($A655,#REF!,4,FALSE()))-2),"*")),"")</f>
        <v>#VALUE!</v>
      </c>
      <c r="F655" s="90" t="e">
        <f aca="false">IF(LEN(VLOOKUP($A655,#REF!,5,FALSE())),IF(INDEX(#REF!,MATCH($A655,#REF!,0),2),LEFT(VLOOKUP($A655,#REF!,5,FALSE()),LEN(VLOOKUP($A655,#REF!,5,FALSE()))-2),CONCATENATE(LEFT(VLOOKUP($A655,#REF!,5,FALSE()),LEN(VLOOKUP($A655,#REF!,5,FALSE()))-2),"*")),"")</f>
        <v>#VALUE!</v>
      </c>
      <c r="G655" s="90" t="e">
        <f aca="false">IF(LEN(VLOOKUP($A655,#REF!,6,FALSE())),IF(INDEX(#REF!,MATCH($A655,#REF!,0),3),LEFT(VLOOKUP($A655,#REF!,6,FALSE()),LEN(VLOOKUP($A655,#REF!,6,FALSE()))-2),CONCATENATE(LEFT(VLOOKUP($A655,#REF!,6,FALSE()),LEN(VLOOKUP($A655,#REF!,6,FALSE()))-2),"*")),"")</f>
        <v>#VALUE!</v>
      </c>
      <c r="H655" s="91" t="e">
        <f aca="false">IF(LEN(VLOOKUP($A655,#REF!,7,FALSE())),IF(INDEX(#REF!,MATCH($A655,#REF!,0),4),LEFT(VLOOKUP($A655,#REF!,7,FALSE()),LEN(VLOOKUP($A655,#REF!,7,FALSE()))-2),CONCATENATE(LEFT(VLOOKUP($A655,#REF!,7,FALSE()),LEN(VLOOKUP($A655,#REF!,7,FALSE()))-2),"*")),"")</f>
        <v>#VALUE!</v>
      </c>
      <c r="I655" s="92" t="e">
        <f aca="false">IF(LEN(VLOOKUP($A655,#REF!,8,FALSE())),UPPER(RIGHT(VLOOKUP($A655,#REF!,8,FALSE()), 1)),"")</f>
        <v>#VALUE!</v>
      </c>
      <c r="J655" s="90" t="e">
        <f aca="false">IF(LEN(VLOOKUP($A655,#REF!,4,FALSE())),UPPER(RIGHT(VLOOKUP($A655,#REF!,4,FALSE()), 1)),"")</f>
        <v>#VALUE!</v>
      </c>
      <c r="K655" s="90" t="e">
        <f aca="false">IF(LEN(VLOOKUP($A655,#REF!,5,FALSE())),UPPER(RIGHT(VLOOKUP($A655,#REF!,5,FALSE()), 1)),"")</f>
        <v>#VALUE!</v>
      </c>
      <c r="L655" s="90" t="e">
        <f aca="false">IF(LEN(VLOOKUP($A655,#REF!,6,FALSE())),UPPER(RIGHT(VLOOKUP($A655,#REF!,6,FALSE()), 1)),"")</f>
        <v>#VALUE!</v>
      </c>
      <c r="M655" s="91" t="e">
        <f aca="false">IF(LEN(VLOOKUP($A655,#REF!,7,FALSE())),UPPER(RIGHT(VLOOKUP($A655,#REF!,7,FALSE()), 1)),"")</f>
        <v>#VALUE!</v>
      </c>
      <c r="N655" s="185"/>
      <c r="O655" s="185"/>
      <c r="P655" s="185"/>
      <c r="Q655" s="185"/>
      <c r="R655" s="185"/>
      <c r="S655" s="100" t="e">
        <f aca="false">HLOOKUP("Device Tree Pin Name",#REF!,MATCH($A655,#REF!,0),FALSE())</f>
        <v>#VALUE!</v>
      </c>
      <c r="T655" s="95" t="e">
        <f aca="false">HLOOKUP("power rail",#REF!,MATCH($A655,#REF!,0),FALSE())</f>
        <v>#VALUE!</v>
      </c>
      <c r="U655" s="96" t="e">
        <f aca="false">HLOOKUP("Wake Capable",#REF!,MATCH($A655,#REF!,0),FALSE())</f>
        <v>#VALUE!</v>
      </c>
      <c r="V655" s="96" t="e">
        <f aca="false">HLOOKUP("Strap",#REF!,MATCH($A655,#REF!,0),FALSE())</f>
        <v>#VALUE!</v>
      </c>
      <c r="W655" s="96"/>
      <c r="X655" s="96"/>
      <c r="Y655" s="96"/>
      <c r="Z655" s="95"/>
      <c r="AA655" s="95" t="e">
        <f aca="false">HLOOKUP("Pad type",#REF!,MATCH($A655,#REF!,0),FALSE())</f>
        <v>#VALUE!</v>
      </c>
      <c r="AB655" s="100"/>
      <c r="AC655" s="100" t="e">
        <f aca="false">HLOOKUP("POR Pin State",#REF!,MATCH($A655,#REF!,0),FALSE())</f>
        <v>#VALUE!</v>
      </c>
      <c r="AD655" s="186"/>
      <c r="AE655" s="187"/>
      <c r="AF655" s="187"/>
      <c r="AG655" s="187"/>
      <c r="AH655" s="188"/>
      <c r="AI655" s="188"/>
      <c r="AJ655" s="189"/>
      <c r="AK655" s="189"/>
      <c r="AL655" s="189"/>
      <c r="AM655" s="189"/>
      <c r="AN655" s="189"/>
      <c r="AO655" s="189"/>
      <c r="AP655" s="189"/>
      <c r="AQ655" s="194" t="s">
        <v>1524</v>
      </c>
      <c r="AR655" s="104"/>
      <c r="AS655" s="104"/>
      <c r="AT655" s="104"/>
      <c r="AU655" s="104"/>
      <c r="AV655" s="104"/>
      <c r="AW655" s="104"/>
      <c r="AX655" s="104"/>
      <c r="AY655" s="104"/>
      <c r="AZ655" s="104"/>
      <c r="BA655" s="104"/>
      <c r="BB655" s="162"/>
      <c r="BC655" s="104"/>
      <c r="BD655" s="214"/>
      <c r="BE655" s="213" t="s">
        <v>1525</v>
      </c>
      <c r="BF655" s="108" t="e">
        <f aca="false">VLOOKUP($A655,#REF!, 34, FALSE())</f>
        <v>#VALUE!</v>
      </c>
      <c r="BG655" s="418" t="e">
        <f aca="false">VLOOKUP($A655,#REF!, 22, FALSE())</f>
        <v>#VALUE!</v>
      </c>
      <c r="BH655" s="109"/>
    </row>
    <row r="656" s="193" customFormat="true" ht="12.75" hidden="false" customHeight="true" outlineLevel="0" collapsed="false">
      <c r="A656" s="133" t="s">
        <v>1526</v>
      </c>
      <c r="B656" s="86" t="e">
        <f aca="false">VLOOKUP($A656,#REF!, 34, FALSE())</f>
        <v>#VALUE!</v>
      </c>
      <c r="C656" s="87" t="str">
        <f aca="false">CONCATENATE("unused_",A656)</f>
        <v>unused_DDR_XM1_B0D6</v>
      </c>
      <c r="D656" s="88" t="e">
        <f aca="false">IF(LEN(VLOOKUP($A656,#REF!,8,FALSE())),LEFT(VLOOKUP($A656,#REF!,8,FALSE()),LEN(VLOOKUP($A656,#REF!,8,FALSE()))-2),"")</f>
        <v>#VALUE!</v>
      </c>
      <c r="E656" s="89" t="e">
        <f aca="false">IF(LEN(VLOOKUP($A656,#REF!,4,FALSE())),IF(INDEX(#REF!,MATCH($A656,#REF!,0),1),LEFT(VLOOKUP($A656,#REF!,4,FALSE()),LEN(VLOOKUP($A656,#REF!,4,FALSE()))-2),CONCATENATE(LEFT(VLOOKUP($A656,#REF!,4,FALSE()),LEN(VLOOKUP($A656,#REF!,4,FALSE()))-2),"*")),"")</f>
        <v>#VALUE!</v>
      </c>
      <c r="F656" s="90" t="e">
        <f aca="false">IF(LEN(VLOOKUP($A656,#REF!,5,FALSE())),IF(INDEX(#REF!,MATCH($A656,#REF!,0),2),LEFT(VLOOKUP($A656,#REF!,5,FALSE()),LEN(VLOOKUP($A656,#REF!,5,FALSE()))-2),CONCATENATE(LEFT(VLOOKUP($A656,#REF!,5,FALSE()),LEN(VLOOKUP($A656,#REF!,5,FALSE()))-2),"*")),"")</f>
        <v>#VALUE!</v>
      </c>
      <c r="G656" s="90" t="e">
        <f aca="false">IF(LEN(VLOOKUP($A656,#REF!,6,FALSE())),IF(INDEX(#REF!,MATCH($A656,#REF!,0),3),LEFT(VLOOKUP($A656,#REF!,6,FALSE()),LEN(VLOOKUP($A656,#REF!,6,FALSE()))-2),CONCATENATE(LEFT(VLOOKUP($A656,#REF!,6,FALSE()),LEN(VLOOKUP($A656,#REF!,6,FALSE()))-2),"*")),"")</f>
        <v>#VALUE!</v>
      </c>
      <c r="H656" s="91" t="e">
        <f aca="false">IF(LEN(VLOOKUP($A656,#REF!,7,FALSE())),IF(INDEX(#REF!,MATCH($A656,#REF!,0),4),LEFT(VLOOKUP($A656,#REF!,7,FALSE()),LEN(VLOOKUP($A656,#REF!,7,FALSE()))-2),CONCATENATE(LEFT(VLOOKUP($A656,#REF!,7,FALSE()),LEN(VLOOKUP($A656,#REF!,7,FALSE()))-2),"*")),"")</f>
        <v>#VALUE!</v>
      </c>
      <c r="I656" s="92" t="e">
        <f aca="false">IF(LEN(VLOOKUP($A656,#REF!,8,FALSE())),UPPER(RIGHT(VLOOKUP($A656,#REF!,8,FALSE()), 1)),"")</f>
        <v>#VALUE!</v>
      </c>
      <c r="J656" s="90" t="e">
        <f aca="false">IF(LEN(VLOOKUP($A656,#REF!,4,FALSE())),UPPER(RIGHT(VLOOKUP($A656,#REF!,4,FALSE()), 1)),"")</f>
        <v>#VALUE!</v>
      </c>
      <c r="K656" s="90" t="e">
        <f aca="false">IF(LEN(VLOOKUP($A656,#REF!,5,FALSE())),UPPER(RIGHT(VLOOKUP($A656,#REF!,5,FALSE()), 1)),"")</f>
        <v>#VALUE!</v>
      </c>
      <c r="L656" s="90" t="e">
        <f aca="false">IF(LEN(VLOOKUP($A656,#REF!,6,FALSE())),UPPER(RIGHT(VLOOKUP($A656,#REF!,6,FALSE()), 1)),"")</f>
        <v>#VALUE!</v>
      </c>
      <c r="M656" s="91" t="e">
        <f aca="false">IF(LEN(VLOOKUP($A656,#REF!,7,FALSE())),UPPER(RIGHT(VLOOKUP($A656,#REF!,7,FALSE()), 1)),"")</f>
        <v>#VALUE!</v>
      </c>
      <c r="N656" s="185"/>
      <c r="O656" s="185"/>
      <c r="P656" s="185"/>
      <c r="Q656" s="185"/>
      <c r="R656" s="185"/>
      <c r="S656" s="100" t="e">
        <f aca="false">HLOOKUP("Device Tree Pin Name",#REF!,MATCH($A656,#REF!,0),FALSE())</f>
        <v>#VALUE!</v>
      </c>
      <c r="T656" s="95" t="e">
        <f aca="false">HLOOKUP("power rail",#REF!,MATCH($A656,#REF!,0),FALSE())</f>
        <v>#VALUE!</v>
      </c>
      <c r="U656" s="96" t="e">
        <f aca="false">HLOOKUP("Wake Capable",#REF!,MATCH($A656,#REF!,0),FALSE())</f>
        <v>#VALUE!</v>
      </c>
      <c r="V656" s="96" t="e">
        <f aca="false">HLOOKUP("Strap",#REF!,MATCH($A656,#REF!,0),FALSE())</f>
        <v>#VALUE!</v>
      </c>
      <c r="W656" s="96"/>
      <c r="X656" s="96"/>
      <c r="Y656" s="96"/>
      <c r="Z656" s="95"/>
      <c r="AA656" s="95" t="e">
        <f aca="false">HLOOKUP("Pad type",#REF!,MATCH($A656,#REF!,0),FALSE())</f>
        <v>#VALUE!</v>
      </c>
      <c r="AB656" s="100"/>
      <c r="AC656" s="100" t="e">
        <f aca="false">HLOOKUP("POR Pin State",#REF!,MATCH($A656,#REF!,0),FALSE())</f>
        <v>#VALUE!</v>
      </c>
      <c r="AD656" s="186"/>
      <c r="AE656" s="187"/>
      <c r="AF656" s="187"/>
      <c r="AG656" s="187"/>
      <c r="AH656" s="188"/>
      <c r="AI656" s="188"/>
      <c r="AJ656" s="189"/>
      <c r="AK656" s="189"/>
      <c r="AL656" s="189"/>
      <c r="AM656" s="189"/>
      <c r="AN656" s="189"/>
      <c r="AO656" s="189"/>
      <c r="AP656" s="189"/>
      <c r="AQ656" s="194" t="s">
        <v>1527</v>
      </c>
      <c r="AR656" s="104"/>
      <c r="AS656" s="104"/>
      <c r="AT656" s="104"/>
      <c r="AU656" s="104"/>
      <c r="AV656" s="104"/>
      <c r="AW656" s="104"/>
      <c r="AX656" s="104"/>
      <c r="AY656" s="104"/>
      <c r="AZ656" s="104"/>
      <c r="BA656" s="104"/>
      <c r="BB656" s="162"/>
      <c r="BC656" s="104"/>
      <c r="BD656" s="214"/>
      <c r="BE656" s="213" t="s">
        <v>1528</v>
      </c>
      <c r="BF656" s="108" t="e">
        <f aca="false">VLOOKUP($A656,#REF!, 34, FALSE())</f>
        <v>#VALUE!</v>
      </c>
      <c r="BG656" s="418" t="e">
        <f aca="false">VLOOKUP($A656,#REF!, 22, FALSE())</f>
        <v>#VALUE!</v>
      </c>
      <c r="BH656" s="109"/>
    </row>
    <row r="657" s="193" customFormat="true" ht="12.75" hidden="false" customHeight="true" outlineLevel="0" collapsed="false">
      <c r="A657" s="133" t="s">
        <v>1529</v>
      </c>
      <c r="B657" s="86" t="e">
        <f aca="false">VLOOKUP($A657,#REF!, 34, FALSE())</f>
        <v>#VALUE!</v>
      </c>
      <c r="C657" s="87" t="str">
        <f aca="false">CONCATENATE("unused_",A657)</f>
        <v>unused_DDR_XM1_B0D7</v>
      </c>
      <c r="D657" s="88" t="e">
        <f aca="false">IF(LEN(VLOOKUP($A657,#REF!,8,FALSE())),LEFT(VLOOKUP($A657,#REF!,8,FALSE()),LEN(VLOOKUP($A657,#REF!,8,FALSE()))-2),"")</f>
        <v>#VALUE!</v>
      </c>
      <c r="E657" s="89" t="e">
        <f aca="false">IF(LEN(VLOOKUP($A657,#REF!,4,FALSE())),IF(INDEX(#REF!,MATCH($A657,#REF!,0),1),LEFT(VLOOKUP($A657,#REF!,4,FALSE()),LEN(VLOOKUP($A657,#REF!,4,FALSE()))-2),CONCATENATE(LEFT(VLOOKUP($A657,#REF!,4,FALSE()),LEN(VLOOKUP($A657,#REF!,4,FALSE()))-2),"*")),"")</f>
        <v>#VALUE!</v>
      </c>
      <c r="F657" s="90" t="e">
        <f aca="false">IF(LEN(VLOOKUP($A657,#REF!,5,FALSE())),IF(INDEX(#REF!,MATCH($A657,#REF!,0),2),LEFT(VLOOKUP($A657,#REF!,5,FALSE()),LEN(VLOOKUP($A657,#REF!,5,FALSE()))-2),CONCATENATE(LEFT(VLOOKUP($A657,#REF!,5,FALSE()),LEN(VLOOKUP($A657,#REF!,5,FALSE()))-2),"*")),"")</f>
        <v>#VALUE!</v>
      </c>
      <c r="G657" s="90" t="e">
        <f aca="false">IF(LEN(VLOOKUP($A657,#REF!,6,FALSE())),IF(INDEX(#REF!,MATCH($A657,#REF!,0),3),LEFT(VLOOKUP($A657,#REF!,6,FALSE()),LEN(VLOOKUP($A657,#REF!,6,FALSE()))-2),CONCATENATE(LEFT(VLOOKUP($A657,#REF!,6,FALSE()),LEN(VLOOKUP($A657,#REF!,6,FALSE()))-2),"*")),"")</f>
        <v>#VALUE!</v>
      </c>
      <c r="H657" s="91" t="e">
        <f aca="false">IF(LEN(VLOOKUP($A657,#REF!,7,FALSE())),IF(INDEX(#REF!,MATCH($A657,#REF!,0),4),LEFT(VLOOKUP($A657,#REF!,7,FALSE()),LEN(VLOOKUP($A657,#REF!,7,FALSE()))-2),CONCATENATE(LEFT(VLOOKUP($A657,#REF!,7,FALSE()),LEN(VLOOKUP($A657,#REF!,7,FALSE()))-2),"*")),"")</f>
        <v>#VALUE!</v>
      </c>
      <c r="I657" s="92" t="e">
        <f aca="false">IF(LEN(VLOOKUP($A657,#REF!,8,FALSE())),UPPER(RIGHT(VLOOKUP($A657,#REF!,8,FALSE()), 1)),"")</f>
        <v>#VALUE!</v>
      </c>
      <c r="J657" s="90" t="e">
        <f aca="false">IF(LEN(VLOOKUP($A657,#REF!,4,FALSE())),UPPER(RIGHT(VLOOKUP($A657,#REF!,4,FALSE()), 1)),"")</f>
        <v>#VALUE!</v>
      </c>
      <c r="K657" s="90" t="e">
        <f aca="false">IF(LEN(VLOOKUP($A657,#REF!,5,FALSE())),UPPER(RIGHT(VLOOKUP($A657,#REF!,5,FALSE()), 1)),"")</f>
        <v>#VALUE!</v>
      </c>
      <c r="L657" s="90" t="e">
        <f aca="false">IF(LEN(VLOOKUP($A657,#REF!,6,FALSE())),UPPER(RIGHT(VLOOKUP($A657,#REF!,6,FALSE()), 1)),"")</f>
        <v>#VALUE!</v>
      </c>
      <c r="M657" s="91" t="e">
        <f aca="false">IF(LEN(VLOOKUP($A657,#REF!,7,FALSE())),UPPER(RIGHT(VLOOKUP($A657,#REF!,7,FALSE()), 1)),"")</f>
        <v>#VALUE!</v>
      </c>
      <c r="N657" s="185"/>
      <c r="O657" s="185"/>
      <c r="P657" s="185"/>
      <c r="Q657" s="185"/>
      <c r="R657" s="185"/>
      <c r="S657" s="100" t="e">
        <f aca="false">HLOOKUP("Device Tree Pin Name",#REF!,MATCH($A657,#REF!,0),FALSE())</f>
        <v>#VALUE!</v>
      </c>
      <c r="T657" s="95" t="e">
        <f aca="false">HLOOKUP("power rail",#REF!,MATCH($A657,#REF!,0),FALSE())</f>
        <v>#VALUE!</v>
      </c>
      <c r="U657" s="96" t="e">
        <f aca="false">HLOOKUP("Wake Capable",#REF!,MATCH($A657,#REF!,0),FALSE())</f>
        <v>#VALUE!</v>
      </c>
      <c r="V657" s="96" t="e">
        <f aca="false">HLOOKUP("Strap",#REF!,MATCH($A657,#REF!,0),FALSE())</f>
        <v>#VALUE!</v>
      </c>
      <c r="W657" s="96"/>
      <c r="X657" s="96"/>
      <c r="Y657" s="96"/>
      <c r="Z657" s="95"/>
      <c r="AA657" s="95" t="e">
        <f aca="false">HLOOKUP("Pad type",#REF!,MATCH($A657,#REF!,0),FALSE())</f>
        <v>#VALUE!</v>
      </c>
      <c r="AB657" s="100"/>
      <c r="AC657" s="100" t="e">
        <f aca="false">HLOOKUP("POR Pin State",#REF!,MATCH($A657,#REF!,0),FALSE())</f>
        <v>#VALUE!</v>
      </c>
      <c r="AD657" s="186"/>
      <c r="AE657" s="187"/>
      <c r="AF657" s="187"/>
      <c r="AG657" s="187"/>
      <c r="AH657" s="188"/>
      <c r="AI657" s="188"/>
      <c r="AJ657" s="189"/>
      <c r="AK657" s="189"/>
      <c r="AL657" s="189"/>
      <c r="AM657" s="189"/>
      <c r="AN657" s="189"/>
      <c r="AO657" s="189"/>
      <c r="AP657" s="189"/>
      <c r="AQ657" s="194" t="s">
        <v>1530</v>
      </c>
      <c r="AR657" s="104"/>
      <c r="AS657" s="104"/>
      <c r="AT657" s="104"/>
      <c r="AU657" s="104"/>
      <c r="AV657" s="104"/>
      <c r="AW657" s="104"/>
      <c r="AX657" s="104"/>
      <c r="AY657" s="104"/>
      <c r="AZ657" s="104"/>
      <c r="BA657" s="104"/>
      <c r="BB657" s="162"/>
      <c r="BC657" s="104"/>
      <c r="BD657" s="214"/>
      <c r="BE657" s="213" t="s">
        <v>1531</v>
      </c>
      <c r="BF657" s="108" t="e">
        <f aca="false">VLOOKUP($A657,#REF!, 34, FALSE())</f>
        <v>#VALUE!</v>
      </c>
      <c r="BG657" s="418" t="e">
        <f aca="false">VLOOKUP($A657,#REF!, 22, FALSE())</f>
        <v>#VALUE!</v>
      </c>
      <c r="BH657" s="109"/>
    </row>
    <row r="658" s="193" customFormat="true" ht="12.75" hidden="false" customHeight="true" outlineLevel="0" collapsed="false">
      <c r="A658" s="133" t="s">
        <v>1532</v>
      </c>
      <c r="B658" s="86" t="e">
        <f aca="false">VLOOKUP($A658,#REF!, 34, FALSE())</f>
        <v>#VALUE!</v>
      </c>
      <c r="C658" s="87" t="str">
        <f aca="false">CONCATENATE("unused_",A658)</f>
        <v>unused_DDR_XM1_B0DMI</v>
      </c>
      <c r="D658" s="88" t="e">
        <f aca="false">IF(LEN(VLOOKUP($A658,#REF!,8,FALSE())),LEFT(VLOOKUP($A658,#REF!,8,FALSE()),LEN(VLOOKUP($A658,#REF!,8,FALSE()))-2),"")</f>
        <v>#VALUE!</v>
      </c>
      <c r="E658" s="89" t="e">
        <f aca="false">IF(LEN(VLOOKUP($A658,#REF!,4,FALSE())),IF(INDEX(#REF!,MATCH($A658,#REF!,0),1),LEFT(VLOOKUP($A658,#REF!,4,FALSE()),LEN(VLOOKUP($A658,#REF!,4,FALSE()))-2),CONCATENATE(LEFT(VLOOKUP($A658,#REF!,4,FALSE()),LEN(VLOOKUP($A658,#REF!,4,FALSE()))-2),"*")),"")</f>
        <v>#VALUE!</v>
      </c>
      <c r="F658" s="90" t="e">
        <f aca="false">IF(LEN(VLOOKUP($A658,#REF!,5,FALSE())),IF(INDEX(#REF!,MATCH($A658,#REF!,0),2),LEFT(VLOOKUP($A658,#REF!,5,FALSE()),LEN(VLOOKUP($A658,#REF!,5,FALSE()))-2),CONCATENATE(LEFT(VLOOKUP($A658,#REF!,5,FALSE()),LEN(VLOOKUP($A658,#REF!,5,FALSE()))-2),"*")),"")</f>
        <v>#VALUE!</v>
      </c>
      <c r="G658" s="90" t="e">
        <f aca="false">IF(LEN(VLOOKUP($A658,#REF!,6,FALSE())),IF(INDEX(#REF!,MATCH($A658,#REF!,0),3),LEFT(VLOOKUP($A658,#REF!,6,FALSE()),LEN(VLOOKUP($A658,#REF!,6,FALSE()))-2),CONCATENATE(LEFT(VLOOKUP($A658,#REF!,6,FALSE()),LEN(VLOOKUP($A658,#REF!,6,FALSE()))-2),"*")),"")</f>
        <v>#VALUE!</v>
      </c>
      <c r="H658" s="91" t="e">
        <f aca="false">IF(LEN(VLOOKUP($A658,#REF!,7,FALSE())),IF(INDEX(#REF!,MATCH($A658,#REF!,0),4),LEFT(VLOOKUP($A658,#REF!,7,FALSE()),LEN(VLOOKUP($A658,#REF!,7,FALSE()))-2),CONCATENATE(LEFT(VLOOKUP($A658,#REF!,7,FALSE()),LEN(VLOOKUP($A658,#REF!,7,FALSE()))-2),"*")),"")</f>
        <v>#VALUE!</v>
      </c>
      <c r="I658" s="92" t="e">
        <f aca="false">IF(LEN(VLOOKUP($A658,#REF!,8,FALSE())),UPPER(RIGHT(VLOOKUP($A658,#REF!,8,FALSE()), 1)),"")</f>
        <v>#VALUE!</v>
      </c>
      <c r="J658" s="90" t="e">
        <f aca="false">IF(LEN(VLOOKUP($A658,#REF!,4,FALSE())),UPPER(RIGHT(VLOOKUP($A658,#REF!,4,FALSE()), 1)),"")</f>
        <v>#VALUE!</v>
      </c>
      <c r="K658" s="90" t="e">
        <f aca="false">IF(LEN(VLOOKUP($A658,#REF!,5,FALSE())),UPPER(RIGHT(VLOOKUP($A658,#REF!,5,FALSE()), 1)),"")</f>
        <v>#VALUE!</v>
      </c>
      <c r="L658" s="90" t="e">
        <f aca="false">IF(LEN(VLOOKUP($A658,#REF!,6,FALSE())),UPPER(RIGHT(VLOOKUP($A658,#REF!,6,FALSE()), 1)),"")</f>
        <v>#VALUE!</v>
      </c>
      <c r="M658" s="91" t="e">
        <f aca="false">IF(LEN(VLOOKUP($A658,#REF!,7,FALSE())),UPPER(RIGHT(VLOOKUP($A658,#REF!,7,FALSE()), 1)),"")</f>
        <v>#VALUE!</v>
      </c>
      <c r="N658" s="185"/>
      <c r="O658" s="185"/>
      <c r="P658" s="185"/>
      <c r="Q658" s="185"/>
      <c r="R658" s="185"/>
      <c r="S658" s="100" t="e">
        <f aca="false">HLOOKUP("Device Tree Pin Name",#REF!,MATCH($A658,#REF!,0),FALSE())</f>
        <v>#VALUE!</v>
      </c>
      <c r="T658" s="95" t="e">
        <f aca="false">HLOOKUP("power rail",#REF!,MATCH($A658,#REF!,0),FALSE())</f>
        <v>#VALUE!</v>
      </c>
      <c r="U658" s="96" t="e">
        <f aca="false">HLOOKUP("Wake Capable",#REF!,MATCH($A658,#REF!,0),FALSE())</f>
        <v>#VALUE!</v>
      </c>
      <c r="V658" s="96" t="e">
        <f aca="false">HLOOKUP("Strap",#REF!,MATCH($A658,#REF!,0),FALSE())</f>
        <v>#VALUE!</v>
      </c>
      <c r="W658" s="96"/>
      <c r="X658" s="96"/>
      <c r="Y658" s="96"/>
      <c r="Z658" s="95"/>
      <c r="AA658" s="95" t="e">
        <f aca="false">HLOOKUP("Pad type",#REF!,MATCH($A658,#REF!,0),FALSE())</f>
        <v>#VALUE!</v>
      </c>
      <c r="AB658" s="100"/>
      <c r="AC658" s="100" t="e">
        <f aca="false">HLOOKUP("POR Pin State",#REF!,MATCH($A658,#REF!,0),FALSE())</f>
        <v>#VALUE!</v>
      </c>
      <c r="AD658" s="186"/>
      <c r="AE658" s="187"/>
      <c r="AF658" s="187"/>
      <c r="AG658" s="187"/>
      <c r="AH658" s="188"/>
      <c r="AI658" s="188"/>
      <c r="AJ658" s="189"/>
      <c r="AK658" s="189"/>
      <c r="AL658" s="189"/>
      <c r="AM658" s="189"/>
      <c r="AN658" s="189"/>
      <c r="AO658" s="189"/>
      <c r="AP658" s="189"/>
      <c r="AQ658" s="194" t="s">
        <v>1532</v>
      </c>
      <c r="AR658" s="104"/>
      <c r="AS658" s="104"/>
      <c r="AT658" s="104"/>
      <c r="AU658" s="104"/>
      <c r="AV658" s="104"/>
      <c r="AW658" s="104"/>
      <c r="AX658" s="104"/>
      <c r="AY658" s="104"/>
      <c r="AZ658" s="104"/>
      <c r="BA658" s="104"/>
      <c r="BB658" s="162"/>
      <c r="BC658" s="104"/>
      <c r="BD658" s="214"/>
      <c r="BE658" s="213" t="s">
        <v>1533</v>
      </c>
      <c r="BF658" s="108" t="e">
        <f aca="false">VLOOKUP($A658,#REF!, 34, FALSE())</f>
        <v>#VALUE!</v>
      </c>
      <c r="BG658" s="418" t="e">
        <f aca="false">VLOOKUP($A658,#REF!, 22, FALSE())</f>
        <v>#VALUE!</v>
      </c>
      <c r="BH658" s="109"/>
    </row>
    <row r="659" s="193" customFormat="true" ht="12.75" hidden="false" customHeight="true" outlineLevel="0" collapsed="false">
      <c r="A659" s="133" t="s">
        <v>1534</v>
      </c>
      <c r="B659" s="86" t="e">
        <f aca="false">VLOOKUP($A659,#REF!, 34, FALSE())</f>
        <v>#VALUE!</v>
      </c>
      <c r="C659" s="87" t="str">
        <f aca="false">CONCATENATE("unused_",A659)</f>
        <v>unused_DDR_XM1_B0WCK_P</v>
      </c>
      <c r="D659" s="88" t="e">
        <f aca="false">IF(LEN(VLOOKUP($A659,#REF!,8,FALSE())),LEFT(VLOOKUP($A659,#REF!,8,FALSE()),LEN(VLOOKUP($A659,#REF!,8,FALSE()))-2),"")</f>
        <v>#VALUE!</v>
      </c>
      <c r="E659" s="89" t="e">
        <f aca="false">IF(LEN(VLOOKUP($A659,#REF!,4,FALSE())),IF(INDEX(#REF!,MATCH($A659,#REF!,0),1),LEFT(VLOOKUP($A659,#REF!,4,FALSE()),LEN(VLOOKUP($A659,#REF!,4,FALSE()))-2),CONCATENATE(LEFT(VLOOKUP($A659,#REF!,4,FALSE()),LEN(VLOOKUP($A659,#REF!,4,FALSE()))-2),"*")),"")</f>
        <v>#VALUE!</v>
      </c>
      <c r="F659" s="90" t="e">
        <f aca="false">IF(LEN(VLOOKUP($A659,#REF!,5,FALSE())),IF(INDEX(#REF!,MATCH($A659,#REF!,0),2),LEFT(VLOOKUP($A659,#REF!,5,FALSE()),LEN(VLOOKUP($A659,#REF!,5,FALSE()))-2),CONCATENATE(LEFT(VLOOKUP($A659,#REF!,5,FALSE()),LEN(VLOOKUP($A659,#REF!,5,FALSE()))-2),"*")),"")</f>
        <v>#VALUE!</v>
      </c>
      <c r="G659" s="90" t="e">
        <f aca="false">IF(LEN(VLOOKUP($A659,#REF!,6,FALSE())),IF(INDEX(#REF!,MATCH($A659,#REF!,0),3),LEFT(VLOOKUP($A659,#REF!,6,FALSE()),LEN(VLOOKUP($A659,#REF!,6,FALSE()))-2),CONCATENATE(LEFT(VLOOKUP($A659,#REF!,6,FALSE()),LEN(VLOOKUP($A659,#REF!,6,FALSE()))-2),"*")),"")</f>
        <v>#VALUE!</v>
      </c>
      <c r="H659" s="91" t="e">
        <f aca="false">IF(LEN(VLOOKUP($A659,#REF!,7,FALSE())),IF(INDEX(#REF!,MATCH($A659,#REF!,0),4),LEFT(VLOOKUP($A659,#REF!,7,FALSE()),LEN(VLOOKUP($A659,#REF!,7,FALSE()))-2),CONCATENATE(LEFT(VLOOKUP($A659,#REF!,7,FALSE()),LEN(VLOOKUP($A659,#REF!,7,FALSE()))-2),"*")),"")</f>
        <v>#VALUE!</v>
      </c>
      <c r="I659" s="92" t="e">
        <f aca="false">IF(LEN(VLOOKUP($A659,#REF!,8,FALSE())),UPPER(RIGHT(VLOOKUP($A659,#REF!,8,FALSE()), 1)),"")</f>
        <v>#VALUE!</v>
      </c>
      <c r="J659" s="90" t="e">
        <f aca="false">IF(LEN(VLOOKUP($A659,#REF!,4,FALSE())),UPPER(RIGHT(VLOOKUP($A659,#REF!,4,FALSE()), 1)),"")</f>
        <v>#VALUE!</v>
      </c>
      <c r="K659" s="90" t="e">
        <f aca="false">IF(LEN(VLOOKUP($A659,#REF!,5,FALSE())),UPPER(RIGHT(VLOOKUP($A659,#REF!,5,FALSE()), 1)),"")</f>
        <v>#VALUE!</v>
      </c>
      <c r="L659" s="90" t="e">
        <f aca="false">IF(LEN(VLOOKUP($A659,#REF!,6,FALSE())),UPPER(RIGHT(VLOOKUP($A659,#REF!,6,FALSE()), 1)),"")</f>
        <v>#VALUE!</v>
      </c>
      <c r="M659" s="91" t="e">
        <f aca="false">IF(LEN(VLOOKUP($A659,#REF!,7,FALSE())),UPPER(RIGHT(VLOOKUP($A659,#REF!,7,FALSE()), 1)),"")</f>
        <v>#VALUE!</v>
      </c>
      <c r="N659" s="185"/>
      <c r="O659" s="185"/>
      <c r="P659" s="185"/>
      <c r="Q659" s="185"/>
      <c r="R659" s="185"/>
      <c r="S659" s="100" t="e">
        <f aca="false">HLOOKUP("Device Tree Pin Name",#REF!,MATCH($A659,#REF!,0),FALSE())</f>
        <v>#VALUE!</v>
      </c>
      <c r="T659" s="95" t="e">
        <f aca="false">HLOOKUP("power rail",#REF!,MATCH($A659,#REF!,0),FALSE())</f>
        <v>#VALUE!</v>
      </c>
      <c r="U659" s="96" t="e">
        <f aca="false">HLOOKUP("Wake Capable",#REF!,MATCH($A659,#REF!,0),FALSE())</f>
        <v>#VALUE!</v>
      </c>
      <c r="V659" s="96" t="e">
        <f aca="false">HLOOKUP("Strap",#REF!,MATCH($A659,#REF!,0),FALSE())</f>
        <v>#VALUE!</v>
      </c>
      <c r="W659" s="96"/>
      <c r="X659" s="96"/>
      <c r="Y659" s="96"/>
      <c r="Z659" s="95"/>
      <c r="AA659" s="95" t="e">
        <f aca="false">HLOOKUP("Pad type",#REF!,MATCH($A659,#REF!,0),FALSE())</f>
        <v>#VALUE!</v>
      </c>
      <c r="AB659" s="100"/>
      <c r="AC659" s="100" t="e">
        <f aca="false">HLOOKUP("POR Pin State",#REF!,MATCH($A659,#REF!,0),FALSE())</f>
        <v>#VALUE!</v>
      </c>
      <c r="AD659" s="186"/>
      <c r="AE659" s="187"/>
      <c r="AF659" s="187"/>
      <c r="AG659" s="187"/>
      <c r="AH659" s="188"/>
      <c r="AI659" s="188"/>
      <c r="AJ659" s="189"/>
      <c r="AK659" s="189"/>
      <c r="AL659" s="189"/>
      <c r="AM659" s="189"/>
      <c r="AN659" s="189"/>
      <c r="AO659" s="189"/>
      <c r="AP659" s="189"/>
      <c r="AQ659" s="194" t="s">
        <v>1534</v>
      </c>
      <c r="AR659" s="104"/>
      <c r="AS659" s="104"/>
      <c r="AT659" s="104"/>
      <c r="AU659" s="104"/>
      <c r="AV659" s="104"/>
      <c r="AW659" s="104"/>
      <c r="AX659" s="104"/>
      <c r="AY659" s="104"/>
      <c r="AZ659" s="104"/>
      <c r="BA659" s="104"/>
      <c r="BB659" s="162"/>
      <c r="BC659" s="104"/>
      <c r="BD659" s="214"/>
      <c r="BE659" s="213" t="s">
        <v>1535</v>
      </c>
      <c r="BF659" s="108" t="e">
        <f aca="false">VLOOKUP($A659,#REF!, 34, FALSE())</f>
        <v>#VALUE!</v>
      </c>
      <c r="BG659" s="418" t="e">
        <f aca="false">VLOOKUP($A659,#REF!, 22, FALSE())</f>
        <v>#VALUE!</v>
      </c>
      <c r="BH659" s="109"/>
    </row>
    <row r="660" s="193" customFormat="true" ht="12.75" hidden="false" customHeight="true" outlineLevel="0" collapsed="false">
      <c r="A660" s="133" t="s">
        <v>1536</v>
      </c>
      <c r="B660" s="86" t="e">
        <f aca="false">VLOOKUP($A660,#REF!, 34, FALSE())</f>
        <v>#VALUE!</v>
      </c>
      <c r="C660" s="87" t="str">
        <f aca="false">CONCATENATE("unused_",A660)</f>
        <v>unused_DDR_XM1_B0WCK_N</v>
      </c>
      <c r="D660" s="88" t="e">
        <f aca="false">IF(LEN(VLOOKUP($A660,#REF!,8,FALSE())),LEFT(VLOOKUP($A660,#REF!,8,FALSE()),LEN(VLOOKUP($A660,#REF!,8,FALSE()))-2),"")</f>
        <v>#VALUE!</v>
      </c>
      <c r="E660" s="89" t="e">
        <f aca="false">IF(LEN(VLOOKUP($A660,#REF!,4,FALSE())),IF(INDEX(#REF!,MATCH($A660,#REF!,0),1),LEFT(VLOOKUP($A660,#REF!,4,FALSE()),LEN(VLOOKUP($A660,#REF!,4,FALSE()))-2),CONCATENATE(LEFT(VLOOKUP($A660,#REF!,4,FALSE()),LEN(VLOOKUP($A660,#REF!,4,FALSE()))-2),"*")),"")</f>
        <v>#VALUE!</v>
      </c>
      <c r="F660" s="90" t="e">
        <f aca="false">IF(LEN(VLOOKUP($A660,#REF!,5,FALSE())),IF(INDEX(#REF!,MATCH($A660,#REF!,0),2),LEFT(VLOOKUP($A660,#REF!,5,FALSE()),LEN(VLOOKUP($A660,#REF!,5,FALSE()))-2),CONCATENATE(LEFT(VLOOKUP($A660,#REF!,5,FALSE()),LEN(VLOOKUP($A660,#REF!,5,FALSE()))-2),"*")),"")</f>
        <v>#VALUE!</v>
      </c>
      <c r="G660" s="90" t="e">
        <f aca="false">IF(LEN(VLOOKUP($A660,#REF!,6,FALSE())),IF(INDEX(#REF!,MATCH($A660,#REF!,0),3),LEFT(VLOOKUP($A660,#REF!,6,FALSE()),LEN(VLOOKUP($A660,#REF!,6,FALSE()))-2),CONCATENATE(LEFT(VLOOKUP($A660,#REF!,6,FALSE()),LEN(VLOOKUP($A660,#REF!,6,FALSE()))-2),"*")),"")</f>
        <v>#VALUE!</v>
      </c>
      <c r="H660" s="91" t="e">
        <f aca="false">IF(LEN(VLOOKUP($A660,#REF!,7,FALSE())),IF(INDEX(#REF!,MATCH($A660,#REF!,0),4),LEFT(VLOOKUP($A660,#REF!,7,FALSE()),LEN(VLOOKUP($A660,#REF!,7,FALSE()))-2),CONCATENATE(LEFT(VLOOKUP($A660,#REF!,7,FALSE()),LEN(VLOOKUP($A660,#REF!,7,FALSE()))-2),"*")),"")</f>
        <v>#VALUE!</v>
      </c>
      <c r="I660" s="92" t="e">
        <f aca="false">IF(LEN(VLOOKUP($A660,#REF!,8,FALSE())),UPPER(RIGHT(VLOOKUP($A660,#REF!,8,FALSE()), 1)),"")</f>
        <v>#VALUE!</v>
      </c>
      <c r="J660" s="90" t="e">
        <f aca="false">IF(LEN(VLOOKUP($A660,#REF!,4,FALSE())),UPPER(RIGHT(VLOOKUP($A660,#REF!,4,FALSE()), 1)),"")</f>
        <v>#VALUE!</v>
      </c>
      <c r="K660" s="90" t="e">
        <f aca="false">IF(LEN(VLOOKUP($A660,#REF!,5,FALSE())),UPPER(RIGHT(VLOOKUP($A660,#REF!,5,FALSE()), 1)),"")</f>
        <v>#VALUE!</v>
      </c>
      <c r="L660" s="90" t="e">
        <f aca="false">IF(LEN(VLOOKUP($A660,#REF!,6,FALSE())),UPPER(RIGHT(VLOOKUP($A660,#REF!,6,FALSE()), 1)),"")</f>
        <v>#VALUE!</v>
      </c>
      <c r="M660" s="91" t="e">
        <f aca="false">IF(LEN(VLOOKUP($A660,#REF!,7,FALSE())),UPPER(RIGHT(VLOOKUP($A660,#REF!,7,FALSE()), 1)),"")</f>
        <v>#VALUE!</v>
      </c>
      <c r="N660" s="185"/>
      <c r="O660" s="185"/>
      <c r="P660" s="185"/>
      <c r="Q660" s="185"/>
      <c r="R660" s="185"/>
      <c r="S660" s="100" t="e">
        <f aca="false">HLOOKUP("Device Tree Pin Name",#REF!,MATCH($A660,#REF!,0),FALSE())</f>
        <v>#VALUE!</v>
      </c>
      <c r="T660" s="95" t="e">
        <f aca="false">HLOOKUP("power rail",#REF!,MATCH($A660,#REF!,0),FALSE())</f>
        <v>#VALUE!</v>
      </c>
      <c r="U660" s="96" t="e">
        <f aca="false">HLOOKUP("Wake Capable",#REF!,MATCH($A660,#REF!,0),FALSE())</f>
        <v>#VALUE!</v>
      </c>
      <c r="V660" s="96" t="e">
        <f aca="false">HLOOKUP("Strap",#REF!,MATCH($A660,#REF!,0),FALSE())</f>
        <v>#VALUE!</v>
      </c>
      <c r="W660" s="96"/>
      <c r="X660" s="96"/>
      <c r="Y660" s="96"/>
      <c r="Z660" s="95"/>
      <c r="AA660" s="95" t="e">
        <f aca="false">HLOOKUP("Pad type",#REF!,MATCH($A660,#REF!,0),FALSE())</f>
        <v>#VALUE!</v>
      </c>
      <c r="AB660" s="100"/>
      <c r="AC660" s="100" t="e">
        <f aca="false">HLOOKUP("POR Pin State",#REF!,MATCH($A660,#REF!,0),FALSE())</f>
        <v>#VALUE!</v>
      </c>
      <c r="AD660" s="186"/>
      <c r="AE660" s="187"/>
      <c r="AF660" s="187"/>
      <c r="AG660" s="187"/>
      <c r="AH660" s="188"/>
      <c r="AI660" s="188"/>
      <c r="AJ660" s="189"/>
      <c r="AK660" s="189"/>
      <c r="AL660" s="189"/>
      <c r="AM660" s="189"/>
      <c r="AN660" s="189"/>
      <c r="AO660" s="189"/>
      <c r="AP660" s="189"/>
      <c r="AQ660" s="194" t="s">
        <v>1536</v>
      </c>
      <c r="AR660" s="104"/>
      <c r="AS660" s="104"/>
      <c r="AT660" s="104"/>
      <c r="AU660" s="104"/>
      <c r="AV660" s="104"/>
      <c r="AW660" s="104"/>
      <c r="AX660" s="104"/>
      <c r="AY660" s="104"/>
      <c r="AZ660" s="104"/>
      <c r="BA660" s="104"/>
      <c r="BB660" s="162"/>
      <c r="BC660" s="104"/>
      <c r="BD660" s="214"/>
      <c r="BE660" s="213" t="s">
        <v>1537</v>
      </c>
      <c r="BF660" s="108" t="e">
        <f aca="false">VLOOKUP($A660,#REF!, 34, FALSE())</f>
        <v>#VALUE!</v>
      </c>
      <c r="BG660" s="418" t="e">
        <f aca="false">VLOOKUP($A660,#REF!, 22, FALSE())</f>
        <v>#VALUE!</v>
      </c>
      <c r="BH660" s="109"/>
    </row>
    <row r="661" s="193" customFormat="true" ht="12.75" hidden="false" customHeight="true" outlineLevel="0" collapsed="false">
      <c r="A661" s="133" t="s">
        <v>1538</v>
      </c>
      <c r="B661" s="86" t="e">
        <f aca="false">VLOOKUP($A661,#REF!, 34, FALSE())</f>
        <v>#VALUE!</v>
      </c>
      <c r="C661" s="87" t="str">
        <f aca="false">CONCATENATE("unused_",A661)</f>
        <v>unused_DDR_XM1_B0RDQS_P</v>
      </c>
      <c r="D661" s="88" t="e">
        <f aca="false">IF(LEN(VLOOKUP($A661,#REF!,8,FALSE())),LEFT(VLOOKUP($A661,#REF!,8,FALSE()),LEN(VLOOKUP($A661,#REF!,8,FALSE()))-2),"")</f>
        <v>#VALUE!</v>
      </c>
      <c r="E661" s="89" t="e">
        <f aca="false">IF(LEN(VLOOKUP($A661,#REF!,4,FALSE())),IF(INDEX(#REF!,MATCH($A661,#REF!,0),1),LEFT(VLOOKUP($A661,#REF!,4,FALSE()),LEN(VLOOKUP($A661,#REF!,4,FALSE()))-2),CONCATENATE(LEFT(VLOOKUP($A661,#REF!,4,FALSE()),LEN(VLOOKUP($A661,#REF!,4,FALSE()))-2),"*")),"")</f>
        <v>#VALUE!</v>
      </c>
      <c r="F661" s="90" t="e">
        <f aca="false">IF(LEN(VLOOKUP($A661,#REF!,5,FALSE())),IF(INDEX(#REF!,MATCH($A661,#REF!,0),2),LEFT(VLOOKUP($A661,#REF!,5,FALSE()),LEN(VLOOKUP($A661,#REF!,5,FALSE()))-2),CONCATENATE(LEFT(VLOOKUP($A661,#REF!,5,FALSE()),LEN(VLOOKUP($A661,#REF!,5,FALSE()))-2),"*")),"")</f>
        <v>#VALUE!</v>
      </c>
      <c r="G661" s="90" t="e">
        <f aca="false">IF(LEN(VLOOKUP($A661,#REF!,6,FALSE())),IF(INDEX(#REF!,MATCH($A661,#REF!,0),3),LEFT(VLOOKUP($A661,#REF!,6,FALSE()),LEN(VLOOKUP($A661,#REF!,6,FALSE()))-2),CONCATENATE(LEFT(VLOOKUP($A661,#REF!,6,FALSE()),LEN(VLOOKUP($A661,#REF!,6,FALSE()))-2),"*")),"")</f>
        <v>#VALUE!</v>
      </c>
      <c r="H661" s="91" t="e">
        <f aca="false">IF(LEN(VLOOKUP($A661,#REF!,7,FALSE())),IF(INDEX(#REF!,MATCH($A661,#REF!,0),4),LEFT(VLOOKUP($A661,#REF!,7,FALSE()),LEN(VLOOKUP($A661,#REF!,7,FALSE()))-2),CONCATENATE(LEFT(VLOOKUP($A661,#REF!,7,FALSE()),LEN(VLOOKUP($A661,#REF!,7,FALSE()))-2),"*")),"")</f>
        <v>#VALUE!</v>
      </c>
      <c r="I661" s="92" t="e">
        <f aca="false">IF(LEN(VLOOKUP($A661,#REF!,8,FALSE())),UPPER(RIGHT(VLOOKUP($A661,#REF!,8,FALSE()), 1)),"")</f>
        <v>#VALUE!</v>
      </c>
      <c r="J661" s="90" t="e">
        <f aca="false">IF(LEN(VLOOKUP($A661,#REF!,4,FALSE())),UPPER(RIGHT(VLOOKUP($A661,#REF!,4,FALSE()), 1)),"")</f>
        <v>#VALUE!</v>
      </c>
      <c r="K661" s="90" t="e">
        <f aca="false">IF(LEN(VLOOKUP($A661,#REF!,5,FALSE())),UPPER(RIGHT(VLOOKUP($A661,#REF!,5,FALSE()), 1)),"")</f>
        <v>#VALUE!</v>
      </c>
      <c r="L661" s="90" t="e">
        <f aca="false">IF(LEN(VLOOKUP($A661,#REF!,6,FALSE())),UPPER(RIGHT(VLOOKUP($A661,#REF!,6,FALSE()), 1)),"")</f>
        <v>#VALUE!</v>
      </c>
      <c r="M661" s="91" t="e">
        <f aca="false">IF(LEN(VLOOKUP($A661,#REF!,7,FALSE())),UPPER(RIGHT(VLOOKUP($A661,#REF!,7,FALSE()), 1)),"")</f>
        <v>#VALUE!</v>
      </c>
      <c r="N661" s="185"/>
      <c r="O661" s="185"/>
      <c r="P661" s="185"/>
      <c r="Q661" s="185"/>
      <c r="R661" s="185"/>
      <c r="S661" s="100" t="e">
        <f aca="false">HLOOKUP("Device Tree Pin Name",#REF!,MATCH($A661,#REF!,0),FALSE())</f>
        <v>#VALUE!</v>
      </c>
      <c r="T661" s="95" t="e">
        <f aca="false">HLOOKUP("power rail",#REF!,MATCH($A661,#REF!,0),FALSE())</f>
        <v>#VALUE!</v>
      </c>
      <c r="U661" s="96" t="e">
        <f aca="false">HLOOKUP("Wake Capable",#REF!,MATCH($A661,#REF!,0),FALSE())</f>
        <v>#VALUE!</v>
      </c>
      <c r="V661" s="96" t="e">
        <f aca="false">HLOOKUP("Strap",#REF!,MATCH($A661,#REF!,0),FALSE())</f>
        <v>#VALUE!</v>
      </c>
      <c r="W661" s="96"/>
      <c r="X661" s="96"/>
      <c r="Y661" s="96"/>
      <c r="Z661" s="95"/>
      <c r="AA661" s="95" t="e">
        <f aca="false">HLOOKUP("Pad type",#REF!,MATCH($A661,#REF!,0),FALSE())</f>
        <v>#VALUE!</v>
      </c>
      <c r="AB661" s="100"/>
      <c r="AC661" s="100" t="e">
        <f aca="false">HLOOKUP("POR Pin State",#REF!,MATCH($A661,#REF!,0),FALSE())</f>
        <v>#VALUE!</v>
      </c>
      <c r="AD661" s="186"/>
      <c r="AE661" s="187"/>
      <c r="AF661" s="187"/>
      <c r="AG661" s="187"/>
      <c r="AH661" s="188"/>
      <c r="AI661" s="188"/>
      <c r="AJ661" s="189"/>
      <c r="AK661" s="189"/>
      <c r="AL661" s="189"/>
      <c r="AM661" s="189"/>
      <c r="AN661" s="189"/>
      <c r="AO661" s="189"/>
      <c r="AP661" s="189"/>
      <c r="AQ661" s="194" t="s">
        <v>1538</v>
      </c>
      <c r="AR661" s="104"/>
      <c r="AS661" s="104"/>
      <c r="AT661" s="104"/>
      <c r="AU661" s="104"/>
      <c r="AV661" s="104"/>
      <c r="AW661" s="104"/>
      <c r="AX661" s="104"/>
      <c r="AY661" s="104"/>
      <c r="AZ661" s="104"/>
      <c r="BA661" s="104"/>
      <c r="BB661" s="162"/>
      <c r="BC661" s="104"/>
      <c r="BD661" s="214"/>
      <c r="BE661" s="213" t="s">
        <v>1539</v>
      </c>
      <c r="BF661" s="108" t="e">
        <f aca="false">VLOOKUP($A661,#REF!, 34, FALSE())</f>
        <v>#VALUE!</v>
      </c>
      <c r="BG661" s="418" t="e">
        <f aca="false">VLOOKUP($A661,#REF!, 22, FALSE())</f>
        <v>#VALUE!</v>
      </c>
      <c r="BH661" s="109"/>
    </row>
    <row r="662" s="193" customFormat="true" ht="12.75" hidden="false" customHeight="true" outlineLevel="0" collapsed="false">
      <c r="A662" s="133" t="s">
        <v>1540</v>
      </c>
      <c r="B662" s="86" t="e">
        <f aca="false">VLOOKUP($A662,#REF!, 34, FALSE())</f>
        <v>#VALUE!</v>
      </c>
      <c r="C662" s="87" t="str">
        <f aca="false">CONCATENATE("unused_",A662)</f>
        <v>unused_DDR_XM1_B0RDQS_N</v>
      </c>
      <c r="D662" s="88" t="e">
        <f aca="false">IF(LEN(VLOOKUP($A662,#REF!,8,FALSE())),LEFT(VLOOKUP($A662,#REF!,8,FALSE()),LEN(VLOOKUP($A662,#REF!,8,FALSE()))-2),"")</f>
        <v>#VALUE!</v>
      </c>
      <c r="E662" s="89" t="e">
        <f aca="false">IF(LEN(VLOOKUP($A662,#REF!,4,FALSE())),IF(INDEX(#REF!,MATCH($A662,#REF!,0),1),LEFT(VLOOKUP($A662,#REF!,4,FALSE()),LEN(VLOOKUP($A662,#REF!,4,FALSE()))-2),CONCATENATE(LEFT(VLOOKUP($A662,#REF!,4,FALSE()),LEN(VLOOKUP($A662,#REF!,4,FALSE()))-2),"*")),"")</f>
        <v>#VALUE!</v>
      </c>
      <c r="F662" s="90" t="e">
        <f aca="false">IF(LEN(VLOOKUP($A662,#REF!,5,FALSE())),IF(INDEX(#REF!,MATCH($A662,#REF!,0),2),LEFT(VLOOKUP($A662,#REF!,5,FALSE()),LEN(VLOOKUP($A662,#REF!,5,FALSE()))-2),CONCATENATE(LEFT(VLOOKUP($A662,#REF!,5,FALSE()),LEN(VLOOKUP($A662,#REF!,5,FALSE()))-2),"*")),"")</f>
        <v>#VALUE!</v>
      </c>
      <c r="G662" s="90" t="e">
        <f aca="false">IF(LEN(VLOOKUP($A662,#REF!,6,FALSE())),IF(INDEX(#REF!,MATCH($A662,#REF!,0),3),LEFT(VLOOKUP($A662,#REF!,6,FALSE()),LEN(VLOOKUP($A662,#REF!,6,FALSE()))-2),CONCATENATE(LEFT(VLOOKUP($A662,#REF!,6,FALSE()),LEN(VLOOKUP($A662,#REF!,6,FALSE()))-2),"*")),"")</f>
        <v>#VALUE!</v>
      </c>
      <c r="H662" s="91" t="e">
        <f aca="false">IF(LEN(VLOOKUP($A662,#REF!,7,FALSE())),IF(INDEX(#REF!,MATCH($A662,#REF!,0),4),LEFT(VLOOKUP($A662,#REF!,7,FALSE()),LEN(VLOOKUP($A662,#REF!,7,FALSE()))-2),CONCATENATE(LEFT(VLOOKUP($A662,#REF!,7,FALSE()),LEN(VLOOKUP($A662,#REF!,7,FALSE()))-2),"*")),"")</f>
        <v>#VALUE!</v>
      </c>
      <c r="I662" s="92" t="e">
        <f aca="false">IF(LEN(VLOOKUP($A662,#REF!,8,FALSE())),UPPER(RIGHT(VLOOKUP($A662,#REF!,8,FALSE()), 1)),"")</f>
        <v>#VALUE!</v>
      </c>
      <c r="J662" s="90" t="e">
        <f aca="false">IF(LEN(VLOOKUP($A662,#REF!,4,FALSE())),UPPER(RIGHT(VLOOKUP($A662,#REF!,4,FALSE()), 1)),"")</f>
        <v>#VALUE!</v>
      </c>
      <c r="K662" s="90" t="e">
        <f aca="false">IF(LEN(VLOOKUP($A662,#REF!,5,FALSE())),UPPER(RIGHT(VLOOKUP($A662,#REF!,5,FALSE()), 1)),"")</f>
        <v>#VALUE!</v>
      </c>
      <c r="L662" s="90" t="e">
        <f aca="false">IF(LEN(VLOOKUP($A662,#REF!,6,FALSE())),UPPER(RIGHT(VLOOKUP($A662,#REF!,6,FALSE()), 1)),"")</f>
        <v>#VALUE!</v>
      </c>
      <c r="M662" s="91" t="e">
        <f aca="false">IF(LEN(VLOOKUP($A662,#REF!,7,FALSE())),UPPER(RIGHT(VLOOKUP($A662,#REF!,7,FALSE()), 1)),"")</f>
        <v>#VALUE!</v>
      </c>
      <c r="N662" s="185"/>
      <c r="O662" s="185"/>
      <c r="P662" s="185"/>
      <c r="Q662" s="185"/>
      <c r="R662" s="185"/>
      <c r="S662" s="100" t="e">
        <f aca="false">HLOOKUP("Device Tree Pin Name",#REF!,MATCH($A662,#REF!,0),FALSE())</f>
        <v>#VALUE!</v>
      </c>
      <c r="T662" s="95" t="e">
        <f aca="false">HLOOKUP("power rail",#REF!,MATCH($A662,#REF!,0),FALSE())</f>
        <v>#VALUE!</v>
      </c>
      <c r="U662" s="96" t="e">
        <f aca="false">HLOOKUP("Wake Capable",#REF!,MATCH($A662,#REF!,0),FALSE())</f>
        <v>#VALUE!</v>
      </c>
      <c r="V662" s="96" t="e">
        <f aca="false">HLOOKUP("Strap",#REF!,MATCH($A662,#REF!,0),FALSE())</f>
        <v>#VALUE!</v>
      </c>
      <c r="W662" s="96"/>
      <c r="X662" s="96"/>
      <c r="Y662" s="96"/>
      <c r="Z662" s="95"/>
      <c r="AA662" s="95" t="e">
        <f aca="false">HLOOKUP("Pad type",#REF!,MATCH($A662,#REF!,0),FALSE())</f>
        <v>#VALUE!</v>
      </c>
      <c r="AB662" s="100"/>
      <c r="AC662" s="100" t="e">
        <f aca="false">HLOOKUP("POR Pin State",#REF!,MATCH($A662,#REF!,0),FALSE())</f>
        <v>#VALUE!</v>
      </c>
      <c r="AD662" s="186"/>
      <c r="AE662" s="187"/>
      <c r="AF662" s="187"/>
      <c r="AG662" s="187"/>
      <c r="AH662" s="188"/>
      <c r="AI662" s="188"/>
      <c r="AJ662" s="189"/>
      <c r="AK662" s="189"/>
      <c r="AL662" s="189"/>
      <c r="AM662" s="189"/>
      <c r="AN662" s="189"/>
      <c r="AO662" s="189"/>
      <c r="AP662" s="189"/>
      <c r="AQ662" s="194" t="s">
        <v>1540</v>
      </c>
      <c r="AR662" s="104"/>
      <c r="AS662" s="104"/>
      <c r="AT662" s="104"/>
      <c r="AU662" s="104"/>
      <c r="AV662" s="104"/>
      <c r="AW662" s="104"/>
      <c r="AX662" s="104"/>
      <c r="AY662" s="104"/>
      <c r="AZ662" s="104"/>
      <c r="BA662" s="104"/>
      <c r="BB662" s="162"/>
      <c r="BC662" s="104"/>
      <c r="BD662" s="214"/>
      <c r="BE662" s="213" t="s">
        <v>1541</v>
      </c>
      <c r="BF662" s="108" t="e">
        <f aca="false">VLOOKUP($A662,#REF!, 34, FALSE())</f>
        <v>#VALUE!</v>
      </c>
      <c r="BG662" s="418" t="e">
        <f aca="false">VLOOKUP($A662,#REF!, 22, FALSE())</f>
        <v>#VALUE!</v>
      </c>
      <c r="BH662" s="109"/>
    </row>
    <row r="663" s="193" customFormat="true" ht="12.75" hidden="false" customHeight="true" outlineLevel="0" collapsed="false">
      <c r="A663" s="133" t="s">
        <v>1542</v>
      </c>
      <c r="B663" s="86" t="e">
        <f aca="false">VLOOKUP($A663,#REF!, 34, FALSE())</f>
        <v>#VALUE!</v>
      </c>
      <c r="C663" s="87" t="str">
        <f aca="false">CONCATENATE("unused_",A663)</f>
        <v>unused_DDR_XM1_B1D0</v>
      </c>
      <c r="D663" s="88" t="e">
        <f aca="false">IF(LEN(VLOOKUP($A663,#REF!,8,FALSE())),LEFT(VLOOKUP($A663,#REF!,8,FALSE()),LEN(VLOOKUP($A663,#REF!,8,FALSE()))-2),"")</f>
        <v>#VALUE!</v>
      </c>
      <c r="E663" s="89" t="e">
        <f aca="false">IF(LEN(VLOOKUP($A663,#REF!,4,FALSE())),IF(INDEX(#REF!,MATCH($A663,#REF!,0),1),LEFT(VLOOKUP($A663,#REF!,4,FALSE()),LEN(VLOOKUP($A663,#REF!,4,FALSE()))-2),CONCATENATE(LEFT(VLOOKUP($A663,#REF!,4,FALSE()),LEN(VLOOKUP($A663,#REF!,4,FALSE()))-2),"*")),"")</f>
        <v>#VALUE!</v>
      </c>
      <c r="F663" s="90" t="e">
        <f aca="false">IF(LEN(VLOOKUP($A663,#REF!,5,FALSE())),IF(INDEX(#REF!,MATCH($A663,#REF!,0),2),LEFT(VLOOKUP($A663,#REF!,5,FALSE()),LEN(VLOOKUP($A663,#REF!,5,FALSE()))-2),CONCATENATE(LEFT(VLOOKUP($A663,#REF!,5,FALSE()),LEN(VLOOKUP($A663,#REF!,5,FALSE()))-2),"*")),"")</f>
        <v>#VALUE!</v>
      </c>
      <c r="G663" s="90" t="e">
        <f aca="false">IF(LEN(VLOOKUP($A663,#REF!,6,FALSE())),IF(INDEX(#REF!,MATCH($A663,#REF!,0),3),LEFT(VLOOKUP($A663,#REF!,6,FALSE()),LEN(VLOOKUP($A663,#REF!,6,FALSE()))-2),CONCATENATE(LEFT(VLOOKUP($A663,#REF!,6,FALSE()),LEN(VLOOKUP($A663,#REF!,6,FALSE()))-2),"*")),"")</f>
        <v>#VALUE!</v>
      </c>
      <c r="H663" s="91" t="e">
        <f aca="false">IF(LEN(VLOOKUP($A663,#REF!,7,FALSE())),IF(INDEX(#REF!,MATCH($A663,#REF!,0),4),LEFT(VLOOKUP($A663,#REF!,7,FALSE()),LEN(VLOOKUP($A663,#REF!,7,FALSE()))-2),CONCATENATE(LEFT(VLOOKUP($A663,#REF!,7,FALSE()),LEN(VLOOKUP($A663,#REF!,7,FALSE()))-2),"*")),"")</f>
        <v>#VALUE!</v>
      </c>
      <c r="I663" s="92" t="e">
        <f aca="false">IF(LEN(VLOOKUP($A663,#REF!,8,FALSE())),UPPER(RIGHT(VLOOKUP($A663,#REF!,8,FALSE()), 1)),"")</f>
        <v>#VALUE!</v>
      </c>
      <c r="J663" s="90" t="e">
        <f aca="false">IF(LEN(VLOOKUP($A663,#REF!,4,FALSE())),UPPER(RIGHT(VLOOKUP($A663,#REF!,4,FALSE()), 1)),"")</f>
        <v>#VALUE!</v>
      </c>
      <c r="K663" s="90" t="e">
        <f aca="false">IF(LEN(VLOOKUP($A663,#REF!,5,FALSE())),UPPER(RIGHT(VLOOKUP($A663,#REF!,5,FALSE()), 1)),"")</f>
        <v>#VALUE!</v>
      </c>
      <c r="L663" s="90" t="e">
        <f aca="false">IF(LEN(VLOOKUP($A663,#REF!,6,FALSE())),UPPER(RIGHT(VLOOKUP($A663,#REF!,6,FALSE()), 1)),"")</f>
        <v>#VALUE!</v>
      </c>
      <c r="M663" s="91" t="e">
        <f aca="false">IF(LEN(VLOOKUP($A663,#REF!,7,FALSE())),UPPER(RIGHT(VLOOKUP($A663,#REF!,7,FALSE()), 1)),"")</f>
        <v>#VALUE!</v>
      </c>
      <c r="N663" s="185"/>
      <c r="O663" s="185"/>
      <c r="P663" s="185"/>
      <c r="Q663" s="185"/>
      <c r="R663" s="185"/>
      <c r="S663" s="100" t="e">
        <f aca="false">HLOOKUP("Device Tree Pin Name",#REF!,MATCH($A663,#REF!,0),FALSE())</f>
        <v>#VALUE!</v>
      </c>
      <c r="T663" s="95" t="e">
        <f aca="false">HLOOKUP("power rail",#REF!,MATCH($A663,#REF!,0),FALSE())</f>
        <v>#VALUE!</v>
      </c>
      <c r="U663" s="96" t="e">
        <f aca="false">HLOOKUP("Wake Capable",#REF!,MATCH($A663,#REF!,0),FALSE())</f>
        <v>#VALUE!</v>
      </c>
      <c r="V663" s="96" t="e">
        <f aca="false">HLOOKUP("Strap",#REF!,MATCH($A663,#REF!,0),FALSE())</f>
        <v>#VALUE!</v>
      </c>
      <c r="W663" s="96"/>
      <c r="X663" s="96"/>
      <c r="Y663" s="96"/>
      <c r="Z663" s="95"/>
      <c r="AA663" s="95" t="e">
        <f aca="false">HLOOKUP("Pad type",#REF!,MATCH($A663,#REF!,0),FALSE())</f>
        <v>#VALUE!</v>
      </c>
      <c r="AB663" s="100"/>
      <c r="AC663" s="100" t="e">
        <f aca="false">HLOOKUP("POR Pin State",#REF!,MATCH($A663,#REF!,0),FALSE())</f>
        <v>#VALUE!</v>
      </c>
      <c r="AD663" s="186"/>
      <c r="AE663" s="187"/>
      <c r="AF663" s="187"/>
      <c r="AG663" s="187"/>
      <c r="AH663" s="188"/>
      <c r="AI663" s="188"/>
      <c r="AJ663" s="189"/>
      <c r="AK663" s="189"/>
      <c r="AL663" s="189"/>
      <c r="AM663" s="189"/>
      <c r="AN663" s="189"/>
      <c r="AO663" s="189"/>
      <c r="AP663" s="189"/>
      <c r="AQ663" s="194" t="s">
        <v>1543</v>
      </c>
      <c r="AR663" s="104"/>
      <c r="AS663" s="104"/>
      <c r="AT663" s="104"/>
      <c r="AU663" s="104"/>
      <c r="AV663" s="104"/>
      <c r="AW663" s="104"/>
      <c r="AX663" s="104"/>
      <c r="AY663" s="104"/>
      <c r="AZ663" s="104"/>
      <c r="BA663" s="104"/>
      <c r="BB663" s="162"/>
      <c r="BC663" s="104"/>
      <c r="BD663" s="214"/>
      <c r="BE663" s="213" t="s">
        <v>1544</v>
      </c>
      <c r="BF663" s="108" t="e">
        <f aca="false">VLOOKUP($A663,#REF!, 34, FALSE())</f>
        <v>#VALUE!</v>
      </c>
      <c r="BG663" s="418" t="e">
        <f aca="false">VLOOKUP($A663,#REF!, 22, FALSE())</f>
        <v>#VALUE!</v>
      </c>
      <c r="BH663" s="109"/>
    </row>
    <row r="664" s="193" customFormat="true" ht="12.75" hidden="false" customHeight="true" outlineLevel="0" collapsed="false">
      <c r="A664" s="133" t="s">
        <v>1545</v>
      </c>
      <c r="B664" s="86" t="e">
        <f aca="false">VLOOKUP($A664,#REF!, 34, FALSE())</f>
        <v>#VALUE!</v>
      </c>
      <c r="C664" s="87" t="str">
        <f aca="false">CONCATENATE("unused_",A664)</f>
        <v>unused_DDR_XM1_B1D1</v>
      </c>
      <c r="D664" s="88" t="e">
        <f aca="false">IF(LEN(VLOOKUP($A664,#REF!,8,FALSE())),LEFT(VLOOKUP($A664,#REF!,8,FALSE()),LEN(VLOOKUP($A664,#REF!,8,FALSE()))-2),"")</f>
        <v>#VALUE!</v>
      </c>
      <c r="E664" s="89" t="e">
        <f aca="false">IF(LEN(VLOOKUP($A664,#REF!,4,FALSE())),IF(INDEX(#REF!,MATCH($A664,#REF!,0),1),LEFT(VLOOKUP($A664,#REF!,4,FALSE()),LEN(VLOOKUP($A664,#REF!,4,FALSE()))-2),CONCATENATE(LEFT(VLOOKUP($A664,#REF!,4,FALSE()),LEN(VLOOKUP($A664,#REF!,4,FALSE()))-2),"*")),"")</f>
        <v>#VALUE!</v>
      </c>
      <c r="F664" s="90" t="e">
        <f aca="false">IF(LEN(VLOOKUP($A664,#REF!,5,FALSE())),IF(INDEX(#REF!,MATCH($A664,#REF!,0),2),LEFT(VLOOKUP($A664,#REF!,5,FALSE()),LEN(VLOOKUP($A664,#REF!,5,FALSE()))-2),CONCATENATE(LEFT(VLOOKUP($A664,#REF!,5,FALSE()),LEN(VLOOKUP($A664,#REF!,5,FALSE()))-2),"*")),"")</f>
        <v>#VALUE!</v>
      </c>
      <c r="G664" s="90" t="e">
        <f aca="false">IF(LEN(VLOOKUP($A664,#REF!,6,FALSE())),IF(INDEX(#REF!,MATCH($A664,#REF!,0),3),LEFT(VLOOKUP($A664,#REF!,6,FALSE()),LEN(VLOOKUP($A664,#REF!,6,FALSE()))-2),CONCATENATE(LEFT(VLOOKUP($A664,#REF!,6,FALSE()),LEN(VLOOKUP($A664,#REF!,6,FALSE()))-2),"*")),"")</f>
        <v>#VALUE!</v>
      </c>
      <c r="H664" s="91" t="e">
        <f aca="false">IF(LEN(VLOOKUP($A664,#REF!,7,FALSE())),IF(INDEX(#REF!,MATCH($A664,#REF!,0),4),LEFT(VLOOKUP($A664,#REF!,7,FALSE()),LEN(VLOOKUP($A664,#REF!,7,FALSE()))-2),CONCATENATE(LEFT(VLOOKUP($A664,#REF!,7,FALSE()),LEN(VLOOKUP($A664,#REF!,7,FALSE()))-2),"*")),"")</f>
        <v>#VALUE!</v>
      </c>
      <c r="I664" s="92" t="e">
        <f aca="false">IF(LEN(VLOOKUP($A664,#REF!,8,FALSE())),UPPER(RIGHT(VLOOKUP($A664,#REF!,8,FALSE()), 1)),"")</f>
        <v>#VALUE!</v>
      </c>
      <c r="J664" s="90" t="e">
        <f aca="false">IF(LEN(VLOOKUP($A664,#REF!,4,FALSE())),UPPER(RIGHT(VLOOKUP($A664,#REF!,4,FALSE()), 1)),"")</f>
        <v>#VALUE!</v>
      </c>
      <c r="K664" s="90" t="e">
        <f aca="false">IF(LEN(VLOOKUP($A664,#REF!,5,FALSE())),UPPER(RIGHT(VLOOKUP($A664,#REF!,5,FALSE()), 1)),"")</f>
        <v>#VALUE!</v>
      </c>
      <c r="L664" s="90" t="e">
        <f aca="false">IF(LEN(VLOOKUP($A664,#REF!,6,FALSE())),UPPER(RIGHT(VLOOKUP($A664,#REF!,6,FALSE()), 1)),"")</f>
        <v>#VALUE!</v>
      </c>
      <c r="M664" s="91" t="e">
        <f aca="false">IF(LEN(VLOOKUP($A664,#REF!,7,FALSE())),UPPER(RIGHT(VLOOKUP($A664,#REF!,7,FALSE()), 1)),"")</f>
        <v>#VALUE!</v>
      </c>
      <c r="N664" s="185"/>
      <c r="O664" s="185"/>
      <c r="P664" s="185"/>
      <c r="Q664" s="185"/>
      <c r="R664" s="185"/>
      <c r="S664" s="100" t="e">
        <f aca="false">HLOOKUP("Device Tree Pin Name",#REF!,MATCH($A664,#REF!,0),FALSE())</f>
        <v>#VALUE!</v>
      </c>
      <c r="T664" s="95" t="e">
        <f aca="false">HLOOKUP("power rail",#REF!,MATCH($A664,#REF!,0),FALSE())</f>
        <v>#VALUE!</v>
      </c>
      <c r="U664" s="96" t="e">
        <f aca="false">HLOOKUP("Wake Capable",#REF!,MATCH($A664,#REF!,0),FALSE())</f>
        <v>#VALUE!</v>
      </c>
      <c r="V664" s="96" t="e">
        <f aca="false">HLOOKUP("Strap",#REF!,MATCH($A664,#REF!,0),FALSE())</f>
        <v>#VALUE!</v>
      </c>
      <c r="W664" s="96"/>
      <c r="X664" s="96"/>
      <c r="Y664" s="96"/>
      <c r="Z664" s="95"/>
      <c r="AA664" s="95" t="e">
        <f aca="false">HLOOKUP("Pad type",#REF!,MATCH($A664,#REF!,0),FALSE())</f>
        <v>#VALUE!</v>
      </c>
      <c r="AB664" s="100"/>
      <c r="AC664" s="100" t="e">
        <f aca="false">HLOOKUP("POR Pin State",#REF!,MATCH($A664,#REF!,0),FALSE())</f>
        <v>#VALUE!</v>
      </c>
      <c r="AD664" s="186"/>
      <c r="AE664" s="187"/>
      <c r="AF664" s="187"/>
      <c r="AG664" s="187"/>
      <c r="AH664" s="188"/>
      <c r="AI664" s="188"/>
      <c r="AJ664" s="189"/>
      <c r="AK664" s="189"/>
      <c r="AL664" s="189"/>
      <c r="AM664" s="189"/>
      <c r="AN664" s="189"/>
      <c r="AO664" s="189"/>
      <c r="AP664" s="189"/>
      <c r="AQ664" s="194" t="s">
        <v>1546</v>
      </c>
      <c r="AR664" s="104"/>
      <c r="AS664" s="104"/>
      <c r="AT664" s="104"/>
      <c r="AU664" s="104"/>
      <c r="AV664" s="104"/>
      <c r="AW664" s="104"/>
      <c r="AX664" s="104"/>
      <c r="AY664" s="104"/>
      <c r="AZ664" s="104"/>
      <c r="BA664" s="104"/>
      <c r="BB664" s="162"/>
      <c r="BC664" s="104"/>
      <c r="BD664" s="214"/>
      <c r="BE664" s="213" t="s">
        <v>1547</v>
      </c>
      <c r="BF664" s="108" t="e">
        <f aca="false">VLOOKUP($A664,#REF!, 34, FALSE())</f>
        <v>#VALUE!</v>
      </c>
      <c r="BG664" s="418" t="e">
        <f aca="false">VLOOKUP($A664,#REF!, 22, FALSE())</f>
        <v>#VALUE!</v>
      </c>
      <c r="BH664" s="109"/>
    </row>
    <row r="665" s="193" customFormat="true" ht="12.75" hidden="false" customHeight="true" outlineLevel="0" collapsed="false">
      <c r="A665" s="133" t="s">
        <v>1548</v>
      </c>
      <c r="B665" s="86" t="e">
        <f aca="false">VLOOKUP($A665,#REF!, 34, FALSE())</f>
        <v>#VALUE!</v>
      </c>
      <c r="C665" s="87" t="str">
        <f aca="false">CONCATENATE("unused_",A665)</f>
        <v>unused_DDR_XM1_B1D2</v>
      </c>
      <c r="D665" s="88" t="e">
        <f aca="false">IF(LEN(VLOOKUP($A665,#REF!,8,FALSE())),LEFT(VLOOKUP($A665,#REF!,8,FALSE()),LEN(VLOOKUP($A665,#REF!,8,FALSE()))-2),"")</f>
        <v>#VALUE!</v>
      </c>
      <c r="E665" s="89" t="e">
        <f aca="false">IF(LEN(VLOOKUP($A665,#REF!,4,FALSE())),IF(INDEX(#REF!,MATCH($A665,#REF!,0),1),LEFT(VLOOKUP($A665,#REF!,4,FALSE()),LEN(VLOOKUP($A665,#REF!,4,FALSE()))-2),CONCATENATE(LEFT(VLOOKUP($A665,#REF!,4,FALSE()),LEN(VLOOKUP($A665,#REF!,4,FALSE()))-2),"*")),"")</f>
        <v>#VALUE!</v>
      </c>
      <c r="F665" s="90" t="e">
        <f aca="false">IF(LEN(VLOOKUP($A665,#REF!,5,FALSE())),IF(INDEX(#REF!,MATCH($A665,#REF!,0),2),LEFT(VLOOKUP($A665,#REF!,5,FALSE()),LEN(VLOOKUP($A665,#REF!,5,FALSE()))-2),CONCATENATE(LEFT(VLOOKUP($A665,#REF!,5,FALSE()),LEN(VLOOKUP($A665,#REF!,5,FALSE()))-2),"*")),"")</f>
        <v>#VALUE!</v>
      </c>
      <c r="G665" s="90" t="e">
        <f aca="false">IF(LEN(VLOOKUP($A665,#REF!,6,FALSE())),IF(INDEX(#REF!,MATCH($A665,#REF!,0),3),LEFT(VLOOKUP($A665,#REF!,6,FALSE()),LEN(VLOOKUP($A665,#REF!,6,FALSE()))-2),CONCATENATE(LEFT(VLOOKUP($A665,#REF!,6,FALSE()),LEN(VLOOKUP($A665,#REF!,6,FALSE()))-2),"*")),"")</f>
        <v>#VALUE!</v>
      </c>
      <c r="H665" s="91" t="e">
        <f aca="false">IF(LEN(VLOOKUP($A665,#REF!,7,FALSE())),IF(INDEX(#REF!,MATCH($A665,#REF!,0),4),LEFT(VLOOKUP($A665,#REF!,7,FALSE()),LEN(VLOOKUP($A665,#REF!,7,FALSE()))-2),CONCATENATE(LEFT(VLOOKUP($A665,#REF!,7,FALSE()),LEN(VLOOKUP($A665,#REF!,7,FALSE()))-2),"*")),"")</f>
        <v>#VALUE!</v>
      </c>
      <c r="I665" s="92" t="e">
        <f aca="false">IF(LEN(VLOOKUP($A665,#REF!,8,FALSE())),UPPER(RIGHT(VLOOKUP($A665,#REF!,8,FALSE()), 1)),"")</f>
        <v>#VALUE!</v>
      </c>
      <c r="J665" s="90" t="e">
        <f aca="false">IF(LEN(VLOOKUP($A665,#REF!,4,FALSE())),UPPER(RIGHT(VLOOKUP($A665,#REF!,4,FALSE()), 1)),"")</f>
        <v>#VALUE!</v>
      </c>
      <c r="K665" s="90" t="e">
        <f aca="false">IF(LEN(VLOOKUP($A665,#REF!,5,FALSE())),UPPER(RIGHT(VLOOKUP($A665,#REF!,5,FALSE()), 1)),"")</f>
        <v>#VALUE!</v>
      </c>
      <c r="L665" s="90" t="e">
        <f aca="false">IF(LEN(VLOOKUP($A665,#REF!,6,FALSE())),UPPER(RIGHT(VLOOKUP($A665,#REF!,6,FALSE()), 1)),"")</f>
        <v>#VALUE!</v>
      </c>
      <c r="M665" s="91" t="e">
        <f aca="false">IF(LEN(VLOOKUP($A665,#REF!,7,FALSE())),UPPER(RIGHT(VLOOKUP($A665,#REF!,7,FALSE()), 1)),"")</f>
        <v>#VALUE!</v>
      </c>
      <c r="N665" s="185"/>
      <c r="O665" s="185"/>
      <c r="P665" s="185"/>
      <c r="Q665" s="185"/>
      <c r="R665" s="185"/>
      <c r="S665" s="100" t="e">
        <f aca="false">HLOOKUP("Device Tree Pin Name",#REF!,MATCH($A665,#REF!,0),FALSE())</f>
        <v>#VALUE!</v>
      </c>
      <c r="T665" s="95" t="e">
        <f aca="false">HLOOKUP("power rail",#REF!,MATCH($A665,#REF!,0),FALSE())</f>
        <v>#VALUE!</v>
      </c>
      <c r="U665" s="96" t="e">
        <f aca="false">HLOOKUP("Wake Capable",#REF!,MATCH($A665,#REF!,0),FALSE())</f>
        <v>#VALUE!</v>
      </c>
      <c r="V665" s="96" t="e">
        <f aca="false">HLOOKUP("Strap",#REF!,MATCH($A665,#REF!,0),FALSE())</f>
        <v>#VALUE!</v>
      </c>
      <c r="W665" s="96"/>
      <c r="X665" s="96"/>
      <c r="Y665" s="96"/>
      <c r="Z665" s="95"/>
      <c r="AA665" s="95" t="e">
        <f aca="false">HLOOKUP("Pad type",#REF!,MATCH($A665,#REF!,0),FALSE())</f>
        <v>#VALUE!</v>
      </c>
      <c r="AB665" s="100"/>
      <c r="AC665" s="100" t="e">
        <f aca="false">HLOOKUP("POR Pin State",#REF!,MATCH($A665,#REF!,0),FALSE())</f>
        <v>#VALUE!</v>
      </c>
      <c r="AD665" s="186"/>
      <c r="AE665" s="187"/>
      <c r="AF665" s="187"/>
      <c r="AG665" s="187"/>
      <c r="AH665" s="188"/>
      <c r="AI665" s="188"/>
      <c r="AJ665" s="189"/>
      <c r="AK665" s="189"/>
      <c r="AL665" s="189"/>
      <c r="AM665" s="189"/>
      <c r="AN665" s="189"/>
      <c r="AO665" s="189"/>
      <c r="AP665" s="189"/>
      <c r="AQ665" s="194" t="s">
        <v>1549</v>
      </c>
      <c r="AR665" s="104"/>
      <c r="AS665" s="104"/>
      <c r="AT665" s="104"/>
      <c r="AU665" s="104"/>
      <c r="AV665" s="104"/>
      <c r="AW665" s="104"/>
      <c r="AX665" s="104"/>
      <c r="AY665" s="104"/>
      <c r="AZ665" s="104"/>
      <c r="BA665" s="104"/>
      <c r="BB665" s="162"/>
      <c r="BC665" s="104"/>
      <c r="BD665" s="214"/>
      <c r="BE665" s="213" t="s">
        <v>1550</v>
      </c>
      <c r="BF665" s="108" t="e">
        <f aca="false">VLOOKUP($A665,#REF!, 34, FALSE())</f>
        <v>#VALUE!</v>
      </c>
      <c r="BG665" s="418" t="e">
        <f aca="false">VLOOKUP($A665,#REF!, 22, FALSE())</f>
        <v>#VALUE!</v>
      </c>
      <c r="BH665" s="109"/>
    </row>
    <row r="666" s="193" customFormat="true" ht="12.75" hidden="false" customHeight="true" outlineLevel="0" collapsed="false">
      <c r="A666" s="1" t="s">
        <v>1551</v>
      </c>
      <c r="B666" s="86" t="e">
        <f aca="false">VLOOKUP($A666,#REF!, 34, FALSE())</f>
        <v>#VALUE!</v>
      </c>
      <c r="C666" s="87" t="str">
        <f aca="false">CONCATENATE("unused_",A666)</f>
        <v>unused_DDR_XM1_B1D3</v>
      </c>
      <c r="D666" s="88" t="e">
        <f aca="false">IF(LEN(VLOOKUP($A666,#REF!,8,FALSE())),LEFT(VLOOKUP($A666,#REF!,8,FALSE()),LEN(VLOOKUP($A666,#REF!,8,FALSE()))-2),"")</f>
        <v>#VALUE!</v>
      </c>
      <c r="E666" s="89" t="e">
        <f aca="false">IF(LEN(VLOOKUP($A666,#REF!,4,FALSE())),IF(INDEX(#REF!,MATCH($A666,#REF!,0),1),LEFT(VLOOKUP($A666,#REF!,4,FALSE()),LEN(VLOOKUP($A666,#REF!,4,FALSE()))-2),CONCATENATE(LEFT(VLOOKUP($A666,#REF!,4,FALSE()),LEN(VLOOKUP($A666,#REF!,4,FALSE()))-2),"*")),"")</f>
        <v>#VALUE!</v>
      </c>
      <c r="F666" s="90" t="e">
        <f aca="false">IF(LEN(VLOOKUP($A666,#REF!,5,FALSE())),IF(INDEX(#REF!,MATCH($A666,#REF!,0),2),LEFT(VLOOKUP($A666,#REF!,5,FALSE()),LEN(VLOOKUP($A666,#REF!,5,FALSE()))-2),CONCATENATE(LEFT(VLOOKUP($A666,#REF!,5,FALSE()),LEN(VLOOKUP($A666,#REF!,5,FALSE()))-2),"*")),"")</f>
        <v>#VALUE!</v>
      </c>
      <c r="G666" s="90" t="e">
        <f aca="false">IF(LEN(VLOOKUP($A666,#REF!,6,FALSE())),IF(INDEX(#REF!,MATCH($A666,#REF!,0),3),LEFT(VLOOKUP($A666,#REF!,6,FALSE()),LEN(VLOOKUP($A666,#REF!,6,FALSE()))-2),CONCATENATE(LEFT(VLOOKUP($A666,#REF!,6,FALSE()),LEN(VLOOKUP($A666,#REF!,6,FALSE()))-2),"*")),"")</f>
        <v>#VALUE!</v>
      </c>
      <c r="H666" s="91" t="e">
        <f aca="false">IF(LEN(VLOOKUP($A666,#REF!,7,FALSE())),IF(INDEX(#REF!,MATCH($A666,#REF!,0),4),LEFT(VLOOKUP($A666,#REF!,7,FALSE()),LEN(VLOOKUP($A666,#REF!,7,FALSE()))-2),CONCATENATE(LEFT(VLOOKUP($A666,#REF!,7,FALSE()),LEN(VLOOKUP($A666,#REF!,7,FALSE()))-2),"*")),"")</f>
        <v>#VALUE!</v>
      </c>
      <c r="I666" s="92" t="e">
        <f aca="false">IF(LEN(VLOOKUP($A666,#REF!,8,FALSE())),UPPER(RIGHT(VLOOKUP($A666,#REF!,8,FALSE()), 1)),"")</f>
        <v>#VALUE!</v>
      </c>
      <c r="J666" s="90" t="e">
        <f aca="false">IF(LEN(VLOOKUP($A666,#REF!,4,FALSE())),UPPER(RIGHT(VLOOKUP($A666,#REF!,4,FALSE()), 1)),"")</f>
        <v>#VALUE!</v>
      </c>
      <c r="K666" s="90" t="e">
        <f aca="false">IF(LEN(VLOOKUP($A666,#REF!,5,FALSE())),UPPER(RIGHT(VLOOKUP($A666,#REF!,5,FALSE()), 1)),"")</f>
        <v>#VALUE!</v>
      </c>
      <c r="L666" s="90" t="e">
        <f aca="false">IF(LEN(VLOOKUP($A666,#REF!,6,FALSE())),UPPER(RIGHT(VLOOKUP($A666,#REF!,6,FALSE()), 1)),"")</f>
        <v>#VALUE!</v>
      </c>
      <c r="M666" s="91" t="e">
        <f aca="false">IF(LEN(VLOOKUP($A666,#REF!,7,FALSE())),UPPER(RIGHT(VLOOKUP($A666,#REF!,7,FALSE()), 1)),"")</f>
        <v>#VALUE!</v>
      </c>
      <c r="N666" s="185"/>
      <c r="O666" s="185"/>
      <c r="P666" s="185"/>
      <c r="Q666" s="185"/>
      <c r="R666" s="185"/>
      <c r="S666" s="100" t="e">
        <f aca="false">HLOOKUP("Device Tree Pin Name",#REF!,MATCH($A666,#REF!,0),FALSE())</f>
        <v>#VALUE!</v>
      </c>
      <c r="T666" s="95" t="e">
        <f aca="false">HLOOKUP("power rail",#REF!,MATCH($A666,#REF!,0),FALSE())</f>
        <v>#VALUE!</v>
      </c>
      <c r="U666" s="96" t="e">
        <f aca="false">HLOOKUP("Wake Capable",#REF!,MATCH($A666,#REF!,0),FALSE())</f>
        <v>#VALUE!</v>
      </c>
      <c r="V666" s="96" t="e">
        <f aca="false">HLOOKUP("Strap",#REF!,MATCH($A666,#REF!,0),FALSE())</f>
        <v>#VALUE!</v>
      </c>
      <c r="W666" s="96"/>
      <c r="X666" s="96"/>
      <c r="Y666" s="96"/>
      <c r="Z666" s="95"/>
      <c r="AA666" s="95" t="e">
        <f aca="false">HLOOKUP("Pad type",#REF!,MATCH($A666,#REF!,0),FALSE())</f>
        <v>#VALUE!</v>
      </c>
      <c r="AB666" s="100"/>
      <c r="AC666" s="100" t="e">
        <f aca="false">HLOOKUP("POR Pin State",#REF!,MATCH($A666,#REF!,0),FALSE())</f>
        <v>#VALUE!</v>
      </c>
      <c r="AD666" s="186"/>
      <c r="AE666" s="187"/>
      <c r="AF666" s="187"/>
      <c r="AG666" s="187"/>
      <c r="AH666" s="188"/>
      <c r="AI666" s="188"/>
      <c r="AJ666" s="189"/>
      <c r="AK666" s="189"/>
      <c r="AL666" s="189"/>
      <c r="AM666" s="189"/>
      <c r="AN666" s="189"/>
      <c r="AO666" s="189"/>
      <c r="AP666" s="189"/>
      <c r="AQ666" s="194" t="s">
        <v>1552</v>
      </c>
      <c r="AR666" s="104"/>
      <c r="AS666" s="104"/>
      <c r="AT666" s="104"/>
      <c r="AU666" s="104"/>
      <c r="AV666" s="104"/>
      <c r="AW666" s="104"/>
      <c r="AX666" s="104"/>
      <c r="AY666" s="104"/>
      <c r="AZ666" s="104"/>
      <c r="BA666" s="104"/>
      <c r="BB666" s="162"/>
      <c r="BC666" s="104"/>
      <c r="BD666" s="214"/>
      <c r="BE666" s="213" t="s">
        <v>1553</v>
      </c>
      <c r="BF666" s="108" t="e">
        <f aca="false">VLOOKUP($A666,#REF!, 34, FALSE())</f>
        <v>#VALUE!</v>
      </c>
      <c r="BG666" s="418" t="e">
        <f aca="false">VLOOKUP($A666,#REF!, 22, FALSE())</f>
        <v>#VALUE!</v>
      </c>
      <c r="BH666" s="109"/>
    </row>
    <row r="667" s="193" customFormat="true" ht="12.75" hidden="false" customHeight="true" outlineLevel="0" collapsed="false">
      <c r="A667" s="1" t="s">
        <v>1554</v>
      </c>
      <c r="B667" s="86" t="e">
        <f aca="false">VLOOKUP($A667,#REF!, 34, FALSE())</f>
        <v>#VALUE!</v>
      </c>
      <c r="C667" s="87" t="str">
        <f aca="false">CONCATENATE("unused_",A667)</f>
        <v>unused_DDR_XM1_B1D4</v>
      </c>
      <c r="D667" s="88" t="e">
        <f aca="false">IF(LEN(VLOOKUP($A667,#REF!,8,FALSE())),LEFT(VLOOKUP($A667,#REF!,8,FALSE()),LEN(VLOOKUP($A667,#REF!,8,FALSE()))-2),"")</f>
        <v>#VALUE!</v>
      </c>
      <c r="E667" s="89" t="e">
        <f aca="false">IF(LEN(VLOOKUP($A667,#REF!,4,FALSE())),IF(INDEX(#REF!,MATCH($A667,#REF!,0),1),LEFT(VLOOKUP($A667,#REF!,4,FALSE()),LEN(VLOOKUP($A667,#REF!,4,FALSE()))-2),CONCATENATE(LEFT(VLOOKUP($A667,#REF!,4,FALSE()),LEN(VLOOKUP($A667,#REF!,4,FALSE()))-2),"*")),"")</f>
        <v>#VALUE!</v>
      </c>
      <c r="F667" s="90" t="e">
        <f aca="false">IF(LEN(VLOOKUP($A667,#REF!,5,FALSE())),IF(INDEX(#REF!,MATCH($A667,#REF!,0),2),LEFT(VLOOKUP($A667,#REF!,5,FALSE()),LEN(VLOOKUP($A667,#REF!,5,FALSE()))-2),CONCATENATE(LEFT(VLOOKUP($A667,#REF!,5,FALSE()),LEN(VLOOKUP($A667,#REF!,5,FALSE()))-2),"*")),"")</f>
        <v>#VALUE!</v>
      </c>
      <c r="G667" s="90" t="e">
        <f aca="false">IF(LEN(VLOOKUP($A667,#REF!,6,FALSE())),IF(INDEX(#REF!,MATCH($A667,#REF!,0),3),LEFT(VLOOKUP($A667,#REF!,6,FALSE()),LEN(VLOOKUP($A667,#REF!,6,FALSE()))-2),CONCATENATE(LEFT(VLOOKUP($A667,#REF!,6,FALSE()),LEN(VLOOKUP($A667,#REF!,6,FALSE()))-2),"*")),"")</f>
        <v>#VALUE!</v>
      </c>
      <c r="H667" s="91" t="e">
        <f aca="false">IF(LEN(VLOOKUP($A667,#REF!,7,FALSE())),IF(INDEX(#REF!,MATCH($A667,#REF!,0),4),LEFT(VLOOKUP($A667,#REF!,7,FALSE()),LEN(VLOOKUP($A667,#REF!,7,FALSE()))-2),CONCATENATE(LEFT(VLOOKUP($A667,#REF!,7,FALSE()),LEN(VLOOKUP($A667,#REF!,7,FALSE()))-2),"*")),"")</f>
        <v>#VALUE!</v>
      </c>
      <c r="I667" s="92" t="e">
        <f aca="false">IF(LEN(VLOOKUP($A667,#REF!,8,FALSE())),UPPER(RIGHT(VLOOKUP($A667,#REF!,8,FALSE()), 1)),"")</f>
        <v>#VALUE!</v>
      </c>
      <c r="J667" s="90" t="e">
        <f aca="false">IF(LEN(VLOOKUP($A667,#REF!,4,FALSE())),UPPER(RIGHT(VLOOKUP($A667,#REF!,4,FALSE()), 1)),"")</f>
        <v>#VALUE!</v>
      </c>
      <c r="K667" s="90" t="e">
        <f aca="false">IF(LEN(VLOOKUP($A667,#REF!,5,FALSE())),UPPER(RIGHT(VLOOKUP($A667,#REF!,5,FALSE()), 1)),"")</f>
        <v>#VALUE!</v>
      </c>
      <c r="L667" s="90" t="e">
        <f aca="false">IF(LEN(VLOOKUP($A667,#REF!,6,FALSE())),UPPER(RIGHT(VLOOKUP($A667,#REF!,6,FALSE()), 1)),"")</f>
        <v>#VALUE!</v>
      </c>
      <c r="M667" s="91" t="e">
        <f aca="false">IF(LEN(VLOOKUP($A667,#REF!,7,FALSE())),UPPER(RIGHT(VLOOKUP($A667,#REF!,7,FALSE()), 1)),"")</f>
        <v>#VALUE!</v>
      </c>
      <c r="N667" s="185"/>
      <c r="O667" s="185"/>
      <c r="P667" s="185"/>
      <c r="Q667" s="185"/>
      <c r="R667" s="185"/>
      <c r="S667" s="100" t="e">
        <f aca="false">HLOOKUP("Device Tree Pin Name",#REF!,MATCH($A667,#REF!,0),FALSE())</f>
        <v>#VALUE!</v>
      </c>
      <c r="T667" s="95" t="e">
        <f aca="false">HLOOKUP("power rail",#REF!,MATCH($A667,#REF!,0),FALSE())</f>
        <v>#VALUE!</v>
      </c>
      <c r="U667" s="96" t="e">
        <f aca="false">HLOOKUP("Wake Capable",#REF!,MATCH($A667,#REF!,0),FALSE())</f>
        <v>#VALUE!</v>
      </c>
      <c r="V667" s="96" t="e">
        <f aca="false">HLOOKUP("Strap",#REF!,MATCH($A667,#REF!,0),FALSE())</f>
        <v>#VALUE!</v>
      </c>
      <c r="W667" s="96"/>
      <c r="X667" s="96"/>
      <c r="Y667" s="96"/>
      <c r="Z667" s="95"/>
      <c r="AA667" s="95" t="e">
        <f aca="false">HLOOKUP("Pad type",#REF!,MATCH($A667,#REF!,0),FALSE())</f>
        <v>#VALUE!</v>
      </c>
      <c r="AB667" s="100"/>
      <c r="AC667" s="100" t="e">
        <f aca="false">HLOOKUP("POR Pin State",#REF!,MATCH($A667,#REF!,0),FALSE())</f>
        <v>#VALUE!</v>
      </c>
      <c r="AD667" s="186"/>
      <c r="AE667" s="187"/>
      <c r="AF667" s="187"/>
      <c r="AG667" s="187"/>
      <c r="AH667" s="188"/>
      <c r="AI667" s="188"/>
      <c r="AJ667" s="189"/>
      <c r="AK667" s="189"/>
      <c r="AL667" s="189"/>
      <c r="AM667" s="189"/>
      <c r="AN667" s="189"/>
      <c r="AO667" s="189"/>
      <c r="AP667" s="189"/>
      <c r="AQ667" s="194" t="s">
        <v>1555</v>
      </c>
      <c r="AR667" s="104"/>
      <c r="AS667" s="104"/>
      <c r="AT667" s="104"/>
      <c r="AU667" s="104"/>
      <c r="AV667" s="104"/>
      <c r="AW667" s="104"/>
      <c r="AX667" s="104"/>
      <c r="AY667" s="104"/>
      <c r="AZ667" s="104"/>
      <c r="BA667" s="104"/>
      <c r="BB667" s="162"/>
      <c r="BC667" s="104"/>
      <c r="BD667" s="214"/>
      <c r="BE667" s="213" t="s">
        <v>1556</v>
      </c>
      <c r="BF667" s="108" t="e">
        <f aca="false">VLOOKUP($A667,#REF!, 34, FALSE())</f>
        <v>#VALUE!</v>
      </c>
      <c r="BG667" s="418" t="e">
        <f aca="false">VLOOKUP($A667,#REF!, 22, FALSE())</f>
        <v>#VALUE!</v>
      </c>
      <c r="BH667" s="109"/>
    </row>
    <row r="668" s="193" customFormat="true" ht="12.75" hidden="false" customHeight="true" outlineLevel="0" collapsed="false">
      <c r="A668" s="133" t="s">
        <v>1557</v>
      </c>
      <c r="B668" s="86" t="e">
        <f aca="false">VLOOKUP($A668,#REF!, 34, FALSE())</f>
        <v>#VALUE!</v>
      </c>
      <c r="C668" s="87" t="str">
        <f aca="false">CONCATENATE("unused_",A668)</f>
        <v>unused_DDR_XM1_B1D5</v>
      </c>
      <c r="D668" s="88" t="e">
        <f aca="false">IF(LEN(VLOOKUP($A668,#REF!,8,FALSE())),LEFT(VLOOKUP($A668,#REF!,8,FALSE()),LEN(VLOOKUP($A668,#REF!,8,FALSE()))-2),"")</f>
        <v>#VALUE!</v>
      </c>
      <c r="E668" s="89" t="e">
        <f aca="false">IF(LEN(VLOOKUP($A668,#REF!,4,FALSE())),IF(INDEX(#REF!,MATCH($A668,#REF!,0),1),LEFT(VLOOKUP($A668,#REF!,4,FALSE()),LEN(VLOOKUP($A668,#REF!,4,FALSE()))-2),CONCATENATE(LEFT(VLOOKUP($A668,#REF!,4,FALSE()),LEN(VLOOKUP($A668,#REF!,4,FALSE()))-2),"*")),"")</f>
        <v>#VALUE!</v>
      </c>
      <c r="F668" s="90" t="e">
        <f aca="false">IF(LEN(VLOOKUP($A668,#REF!,5,FALSE())),IF(INDEX(#REF!,MATCH($A668,#REF!,0),2),LEFT(VLOOKUP($A668,#REF!,5,FALSE()),LEN(VLOOKUP($A668,#REF!,5,FALSE()))-2),CONCATENATE(LEFT(VLOOKUP($A668,#REF!,5,FALSE()),LEN(VLOOKUP($A668,#REF!,5,FALSE()))-2),"*")),"")</f>
        <v>#VALUE!</v>
      </c>
      <c r="G668" s="90" t="e">
        <f aca="false">IF(LEN(VLOOKUP($A668,#REF!,6,FALSE())),IF(INDEX(#REF!,MATCH($A668,#REF!,0),3),LEFT(VLOOKUP($A668,#REF!,6,FALSE()),LEN(VLOOKUP($A668,#REF!,6,FALSE()))-2),CONCATENATE(LEFT(VLOOKUP($A668,#REF!,6,FALSE()),LEN(VLOOKUP($A668,#REF!,6,FALSE()))-2),"*")),"")</f>
        <v>#VALUE!</v>
      </c>
      <c r="H668" s="91" t="e">
        <f aca="false">IF(LEN(VLOOKUP($A668,#REF!,7,FALSE())),IF(INDEX(#REF!,MATCH($A668,#REF!,0),4),LEFT(VLOOKUP($A668,#REF!,7,FALSE()),LEN(VLOOKUP($A668,#REF!,7,FALSE()))-2),CONCATENATE(LEFT(VLOOKUP($A668,#REF!,7,FALSE()),LEN(VLOOKUP($A668,#REF!,7,FALSE()))-2),"*")),"")</f>
        <v>#VALUE!</v>
      </c>
      <c r="I668" s="92" t="e">
        <f aca="false">IF(LEN(VLOOKUP($A668,#REF!,8,FALSE())),UPPER(RIGHT(VLOOKUP($A668,#REF!,8,FALSE()), 1)),"")</f>
        <v>#VALUE!</v>
      </c>
      <c r="J668" s="90" t="e">
        <f aca="false">IF(LEN(VLOOKUP($A668,#REF!,4,FALSE())),UPPER(RIGHT(VLOOKUP($A668,#REF!,4,FALSE()), 1)),"")</f>
        <v>#VALUE!</v>
      </c>
      <c r="K668" s="90" t="e">
        <f aca="false">IF(LEN(VLOOKUP($A668,#REF!,5,FALSE())),UPPER(RIGHT(VLOOKUP($A668,#REF!,5,FALSE()), 1)),"")</f>
        <v>#VALUE!</v>
      </c>
      <c r="L668" s="90" t="e">
        <f aca="false">IF(LEN(VLOOKUP($A668,#REF!,6,FALSE())),UPPER(RIGHT(VLOOKUP($A668,#REF!,6,FALSE()), 1)),"")</f>
        <v>#VALUE!</v>
      </c>
      <c r="M668" s="91" t="e">
        <f aca="false">IF(LEN(VLOOKUP($A668,#REF!,7,FALSE())),UPPER(RIGHT(VLOOKUP($A668,#REF!,7,FALSE()), 1)),"")</f>
        <v>#VALUE!</v>
      </c>
      <c r="N668" s="185"/>
      <c r="O668" s="185"/>
      <c r="P668" s="185"/>
      <c r="Q668" s="185"/>
      <c r="R668" s="185"/>
      <c r="S668" s="100" t="e">
        <f aca="false">HLOOKUP("Device Tree Pin Name",#REF!,MATCH($A668,#REF!,0),FALSE())</f>
        <v>#VALUE!</v>
      </c>
      <c r="T668" s="95" t="e">
        <f aca="false">HLOOKUP("power rail",#REF!,MATCH($A668,#REF!,0),FALSE())</f>
        <v>#VALUE!</v>
      </c>
      <c r="U668" s="96" t="e">
        <f aca="false">HLOOKUP("Wake Capable",#REF!,MATCH($A668,#REF!,0),FALSE())</f>
        <v>#VALUE!</v>
      </c>
      <c r="V668" s="96" t="e">
        <f aca="false">HLOOKUP("Strap",#REF!,MATCH($A668,#REF!,0),FALSE())</f>
        <v>#VALUE!</v>
      </c>
      <c r="W668" s="96"/>
      <c r="X668" s="96"/>
      <c r="Y668" s="96"/>
      <c r="Z668" s="95"/>
      <c r="AA668" s="95" t="e">
        <f aca="false">HLOOKUP("Pad type",#REF!,MATCH($A668,#REF!,0),FALSE())</f>
        <v>#VALUE!</v>
      </c>
      <c r="AB668" s="100"/>
      <c r="AC668" s="100" t="e">
        <f aca="false">HLOOKUP("POR Pin State",#REF!,MATCH($A668,#REF!,0),FALSE())</f>
        <v>#VALUE!</v>
      </c>
      <c r="AD668" s="186"/>
      <c r="AE668" s="187"/>
      <c r="AF668" s="187"/>
      <c r="AG668" s="187"/>
      <c r="AH668" s="188"/>
      <c r="AI668" s="188"/>
      <c r="AJ668" s="189"/>
      <c r="AK668" s="189"/>
      <c r="AL668" s="189"/>
      <c r="AM668" s="189"/>
      <c r="AN668" s="189"/>
      <c r="AO668" s="189"/>
      <c r="AP668" s="189"/>
      <c r="AQ668" s="194" t="s">
        <v>1558</v>
      </c>
      <c r="AR668" s="104"/>
      <c r="AS668" s="104"/>
      <c r="AT668" s="104"/>
      <c r="AU668" s="104"/>
      <c r="AV668" s="104"/>
      <c r="AW668" s="104"/>
      <c r="AX668" s="104"/>
      <c r="AY668" s="104"/>
      <c r="AZ668" s="104"/>
      <c r="BA668" s="104"/>
      <c r="BB668" s="162"/>
      <c r="BC668" s="104"/>
      <c r="BD668" s="214"/>
      <c r="BE668" s="213" t="s">
        <v>1559</v>
      </c>
      <c r="BF668" s="108" t="e">
        <f aca="false">VLOOKUP($A668,#REF!, 34, FALSE())</f>
        <v>#VALUE!</v>
      </c>
      <c r="BG668" s="418" t="e">
        <f aca="false">VLOOKUP($A668,#REF!, 22, FALSE())</f>
        <v>#VALUE!</v>
      </c>
      <c r="BH668" s="109"/>
    </row>
    <row r="669" s="193" customFormat="true" ht="12.75" hidden="false" customHeight="true" outlineLevel="0" collapsed="false">
      <c r="A669" s="133" t="s">
        <v>1560</v>
      </c>
      <c r="B669" s="86" t="e">
        <f aca="false">VLOOKUP($A669,#REF!, 34, FALSE())</f>
        <v>#VALUE!</v>
      </c>
      <c r="C669" s="87" t="str">
        <f aca="false">CONCATENATE("unused_",A669)</f>
        <v>unused_DDR_XM1_B1D6</v>
      </c>
      <c r="D669" s="88" t="e">
        <f aca="false">IF(LEN(VLOOKUP($A669,#REF!,8,FALSE())),LEFT(VLOOKUP($A669,#REF!,8,FALSE()),LEN(VLOOKUP($A669,#REF!,8,FALSE()))-2),"")</f>
        <v>#VALUE!</v>
      </c>
      <c r="E669" s="89" t="e">
        <f aca="false">IF(LEN(VLOOKUP($A669,#REF!,4,FALSE())),IF(INDEX(#REF!,MATCH($A669,#REF!,0),1),LEFT(VLOOKUP($A669,#REF!,4,FALSE()),LEN(VLOOKUP($A669,#REF!,4,FALSE()))-2),CONCATENATE(LEFT(VLOOKUP($A669,#REF!,4,FALSE()),LEN(VLOOKUP($A669,#REF!,4,FALSE()))-2),"*")),"")</f>
        <v>#VALUE!</v>
      </c>
      <c r="F669" s="90" t="e">
        <f aca="false">IF(LEN(VLOOKUP($A669,#REF!,5,FALSE())),IF(INDEX(#REF!,MATCH($A669,#REF!,0),2),LEFT(VLOOKUP($A669,#REF!,5,FALSE()),LEN(VLOOKUP($A669,#REF!,5,FALSE()))-2),CONCATENATE(LEFT(VLOOKUP($A669,#REF!,5,FALSE()),LEN(VLOOKUP($A669,#REF!,5,FALSE()))-2),"*")),"")</f>
        <v>#VALUE!</v>
      </c>
      <c r="G669" s="90" t="e">
        <f aca="false">IF(LEN(VLOOKUP($A669,#REF!,6,FALSE())),IF(INDEX(#REF!,MATCH($A669,#REF!,0),3),LEFT(VLOOKUP($A669,#REF!,6,FALSE()),LEN(VLOOKUP($A669,#REF!,6,FALSE()))-2),CONCATENATE(LEFT(VLOOKUP($A669,#REF!,6,FALSE()),LEN(VLOOKUP($A669,#REF!,6,FALSE()))-2),"*")),"")</f>
        <v>#VALUE!</v>
      </c>
      <c r="H669" s="91" t="e">
        <f aca="false">IF(LEN(VLOOKUP($A669,#REF!,7,FALSE())),IF(INDEX(#REF!,MATCH($A669,#REF!,0),4),LEFT(VLOOKUP($A669,#REF!,7,FALSE()),LEN(VLOOKUP($A669,#REF!,7,FALSE()))-2),CONCATENATE(LEFT(VLOOKUP($A669,#REF!,7,FALSE()),LEN(VLOOKUP($A669,#REF!,7,FALSE()))-2),"*")),"")</f>
        <v>#VALUE!</v>
      </c>
      <c r="I669" s="92" t="e">
        <f aca="false">IF(LEN(VLOOKUP($A669,#REF!,8,FALSE())),UPPER(RIGHT(VLOOKUP($A669,#REF!,8,FALSE()), 1)),"")</f>
        <v>#VALUE!</v>
      </c>
      <c r="J669" s="90" t="e">
        <f aca="false">IF(LEN(VLOOKUP($A669,#REF!,4,FALSE())),UPPER(RIGHT(VLOOKUP($A669,#REF!,4,FALSE()), 1)),"")</f>
        <v>#VALUE!</v>
      </c>
      <c r="K669" s="90" t="e">
        <f aca="false">IF(LEN(VLOOKUP($A669,#REF!,5,FALSE())),UPPER(RIGHT(VLOOKUP($A669,#REF!,5,FALSE()), 1)),"")</f>
        <v>#VALUE!</v>
      </c>
      <c r="L669" s="90" t="e">
        <f aca="false">IF(LEN(VLOOKUP($A669,#REF!,6,FALSE())),UPPER(RIGHT(VLOOKUP($A669,#REF!,6,FALSE()), 1)),"")</f>
        <v>#VALUE!</v>
      </c>
      <c r="M669" s="91" t="e">
        <f aca="false">IF(LEN(VLOOKUP($A669,#REF!,7,FALSE())),UPPER(RIGHT(VLOOKUP($A669,#REF!,7,FALSE()), 1)),"")</f>
        <v>#VALUE!</v>
      </c>
      <c r="N669" s="185"/>
      <c r="O669" s="185"/>
      <c r="P669" s="185"/>
      <c r="Q669" s="185"/>
      <c r="R669" s="185"/>
      <c r="S669" s="100" t="e">
        <f aca="false">HLOOKUP("Device Tree Pin Name",#REF!,MATCH($A669,#REF!,0),FALSE())</f>
        <v>#VALUE!</v>
      </c>
      <c r="T669" s="95" t="e">
        <f aca="false">HLOOKUP("power rail",#REF!,MATCH($A669,#REF!,0),FALSE())</f>
        <v>#VALUE!</v>
      </c>
      <c r="U669" s="96" t="e">
        <f aca="false">HLOOKUP("Wake Capable",#REF!,MATCH($A669,#REF!,0),FALSE())</f>
        <v>#VALUE!</v>
      </c>
      <c r="V669" s="96" t="e">
        <f aca="false">HLOOKUP("Strap",#REF!,MATCH($A669,#REF!,0),FALSE())</f>
        <v>#VALUE!</v>
      </c>
      <c r="W669" s="96"/>
      <c r="X669" s="96"/>
      <c r="Y669" s="96"/>
      <c r="Z669" s="95"/>
      <c r="AA669" s="95" t="e">
        <f aca="false">HLOOKUP("Pad type",#REF!,MATCH($A669,#REF!,0),FALSE())</f>
        <v>#VALUE!</v>
      </c>
      <c r="AB669" s="100"/>
      <c r="AC669" s="100" t="e">
        <f aca="false">HLOOKUP("POR Pin State",#REF!,MATCH($A669,#REF!,0),FALSE())</f>
        <v>#VALUE!</v>
      </c>
      <c r="AD669" s="186"/>
      <c r="AE669" s="187"/>
      <c r="AF669" s="187"/>
      <c r="AG669" s="187"/>
      <c r="AH669" s="188"/>
      <c r="AI669" s="188"/>
      <c r="AJ669" s="189"/>
      <c r="AK669" s="189"/>
      <c r="AL669" s="189"/>
      <c r="AM669" s="189"/>
      <c r="AN669" s="189"/>
      <c r="AO669" s="189"/>
      <c r="AP669" s="189"/>
      <c r="AQ669" s="194" t="s">
        <v>1561</v>
      </c>
      <c r="AR669" s="104"/>
      <c r="AS669" s="104"/>
      <c r="AT669" s="104"/>
      <c r="AU669" s="104"/>
      <c r="AV669" s="104"/>
      <c r="AW669" s="104"/>
      <c r="AX669" s="104"/>
      <c r="AY669" s="104"/>
      <c r="AZ669" s="104"/>
      <c r="BA669" s="104"/>
      <c r="BB669" s="162"/>
      <c r="BC669" s="104"/>
      <c r="BD669" s="214"/>
      <c r="BE669" s="213" t="s">
        <v>1562</v>
      </c>
      <c r="BF669" s="108" t="e">
        <f aca="false">VLOOKUP($A669,#REF!, 34, FALSE())</f>
        <v>#VALUE!</v>
      </c>
      <c r="BG669" s="418" t="e">
        <f aca="false">VLOOKUP($A669,#REF!, 22, FALSE())</f>
        <v>#VALUE!</v>
      </c>
      <c r="BH669" s="109"/>
    </row>
    <row r="670" s="193" customFormat="true" ht="12.75" hidden="false" customHeight="true" outlineLevel="0" collapsed="false">
      <c r="A670" s="133" t="s">
        <v>1563</v>
      </c>
      <c r="B670" s="86" t="e">
        <f aca="false">VLOOKUP($A670,#REF!, 34, FALSE())</f>
        <v>#VALUE!</v>
      </c>
      <c r="C670" s="87" t="str">
        <f aca="false">CONCATENATE("unused_",A670)</f>
        <v>unused_DDR_XM1_B1D7</v>
      </c>
      <c r="D670" s="88" t="e">
        <f aca="false">IF(LEN(VLOOKUP($A670,#REF!,8,FALSE())),LEFT(VLOOKUP($A670,#REF!,8,FALSE()),LEN(VLOOKUP($A670,#REF!,8,FALSE()))-2),"")</f>
        <v>#VALUE!</v>
      </c>
      <c r="E670" s="89" t="e">
        <f aca="false">IF(LEN(VLOOKUP($A670,#REF!,4,FALSE())),IF(INDEX(#REF!,MATCH($A670,#REF!,0),1),LEFT(VLOOKUP($A670,#REF!,4,FALSE()),LEN(VLOOKUP($A670,#REF!,4,FALSE()))-2),CONCATENATE(LEFT(VLOOKUP($A670,#REF!,4,FALSE()),LEN(VLOOKUP($A670,#REF!,4,FALSE()))-2),"*")),"")</f>
        <v>#VALUE!</v>
      </c>
      <c r="F670" s="90" t="e">
        <f aca="false">IF(LEN(VLOOKUP($A670,#REF!,5,FALSE())),IF(INDEX(#REF!,MATCH($A670,#REF!,0),2),LEFT(VLOOKUP($A670,#REF!,5,FALSE()),LEN(VLOOKUP($A670,#REF!,5,FALSE()))-2),CONCATENATE(LEFT(VLOOKUP($A670,#REF!,5,FALSE()),LEN(VLOOKUP($A670,#REF!,5,FALSE()))-2),"*")),"")</f>
        <v>#VALUE!</v>
      </c>
      <c r="G670" s="90" t="e">
        <f aca="false">IF(LEN(VLOOKUP($A670,#REF!,6,FALSE())),IF(INDEX(#REF!,MATCH($A670,#REF!,0),3),LEFT(VLOOKUP($A670,#REF!,6,FALSE()),LEN(VLOOKUP($A670,#REF!,6,FALSE()))-2),CONCATENATE(LEFT(VLOOKUP($A670,#REF!,6,FALSE()),LEN(VLOOKUP($A670,#REF!,6,FALSE()))-2),"*")),"")</f>
        <v>#VALUE!</v>
      </c>
      <c r="H670" s="91" t="e">
        <f aca="false">IF(LEN(VLOOKUP($A670,#REF!,7,FALSE())),IF(INDEX(#REF!,MATCH($A670,#REF!,0),4),LEFT(VLOOKUP($A670,#REF!,7,FALSE()),LEN(VLOOKUP($A670,#REF!,7,FALSE()))-2),CONCATENATE(LEFT(VLOOKUP($A670,#REF!,7,FALSE()),LEN(VLOOKUP($A670,#REF!,7,FALSE()))-2),"*")),"")</f>
        <v>#VALUE!</v>
      </c>
      <c r="I670" s="92" t="e">
        <f aca="false">IF(LEN(VLOOKUP($A670,#REF!,8,FALSE())),UPPER(RIGHT(VLOOKUP($A670,#REF!,8,FALSE()), 1)),"")</f>
        <v>#VALUE!</v>
      </c>
      <c r="J670" s="90" t="e">
        <f aca="false">IF(LEN(VLOOKUP($A670,#REF!,4,FALSE())),UPPER(RIGHT(VLOOKUP($A670,#REF!,4,FALSE()), 1)),"")</f>
        <v>#VALUE!</v>
      </c>
      <c r="K670" s="90" t="e">
        <f aca="false">IF(LEN(VLOOKUP($A670,#REF!,5,FALSE())),UPPER(RIGHT(VLOOKUP($A670,#REF!,5,FALSE()), 1)),"")</f>
        <v>#VALUE!</v>
      </c>
      <c r="L670" s="90" t="e">
        <f aca="false">IF(LEN(VLOOKUP($A670,#REF!,6,FALSE())),UPPER(RIGHT(VLOOKUP($A670,#REF!,6,FALSE()), 1)),"")</f>
        <v>#VALUE!</v>
      </c>
      <c r="M670" s="91" t="e">
        <f aca="false">IF(LEN(VLOOKUP($A670,#REF!,7,FALSE())),UPPER(RIGHT(VLOOKUP($A670,#REF!,7,FALSE()), 1)),"")</f>
        <v>#VALUE!</v>
      </c>
      <c r="N670" s="185"/>
      <c r="O670" s="185"/>
      <c r="P670" s="185"/>
      <c r="Q670" s="185"/>
      <c r="R670" s="185"/>
      <c r="S670" s="100" t="e">
        <f aca="false">HLOOKUP("Device Tree Pin Name",#REF!,MATCH($A670,#REF!,0),FALSE())</f>
        <v>#VALUE!</v>
      </c>
      <c r="T670" s="95" t="e">
        <f aca="false">HLOOKUP("power rail",#REF!,MATCH($A670,#REF!,0),FALSE())</f>
        <v>#VALUE!</v>
      </c>
      <c r="U670" s="96" t="e">
        <f aca="false">HLOOKUP("Wake Capable",#REF!,MATCH($A670,#REF!,0),FALSE())</f>
        <v>#VALUE!</v>
      </c>
      <c r="V670" s="96" t="e">
        <f aca="false">HLOOKUP("Strap",#REF!,MATCH($A670,#REF!,0),FALSE())</f>
        <v>#VALUE!</v>
      </c>
      <c r="W670" s="96"/>
      <c r="X670" s="96"/>
      <c r="Y670" s="96"/>
      <c r="Z670" s="95"/>
      <c r="AA670" s="95" t="e">
        <f aca="false">HLOOKUP("Pad type",#REF!,MATCH($A670,#REF!,0),FALSE())</f>
        <v>#VALUE!</v>
      </c>
      <c r="AB670" s="100"/>
      <c r="AC670" s="100" t="e">
        <f aca="false">HLOOKUP("POR Pin State",#REF!,MATCH($A670,#REF!,0),FALSE())</f>
        <v>#VALUE!</v>
      </c>
      <c r="AD670" s="186"/>
      <c r="AE670" s="187"/>
      <c r="AF670" s="187"/>
      <c r="AG670" s="187"/>
      <c r="AH670" s="188"/>
      <c r="AI670" s="188"/>
      <c r="AJ670" s="189"/>
      <c r="AK670" s="189"/>
      <c r="AL670" s="189"/>
      <c r="AM670" s="189"/>
      <c r="AN670" s="189"/>
      <c r="AO670" s="189"/>
      <c r="AP670" s="189"/>
      <c r="AQ670" s="194" t="s">
        <v>1564</v>
      </c>
      <c r="AR670" s="104"/>
      <c r="AS670" s="104"/>
      <c r="AT670" s="104"/>
      <c r="AU670" s="104"/>
      <c r="AV670" s="104"/>
      <c r="AW670" s="104"/>
      <c r="AX670" s="104"/>
      <c r="AY670" s="104"/>
      <c r="AZ670" s="104"/>
      <c r="BA670" s="104"/>
      <c r="BB670" s="162"/>
      <c r="BC670" s="104"/>
      <c r="BD670" s="214"/>
      <c r="BE670" s="213" t="s">
        <v>1565</v>
      </c>
      <c r="BF670" s="108" t="e">
        <f aca="false">VLOOKUP($A670,#REF!, 34, FALSE())</f>
        <v>#VALUE!</v>
      </c>
      <c r="BG670" s="418" t="e">
        <f aca="false">VLOOKUP($A670,#REF!, 22, FALSE())</f>
        <v>#VALUE!</v>
      </c>
      <c r="BH670" s="109"/>
    </row>
    <row r="671" s="193" customFormat="true" ht="12.75" hidden="false" customHeight="true" outlineLevel="0" collapsed="false">
      <c r="A671" s="133" t="s">
        <v>1566</v>
      </c>
      <c r="B671" s="86" t="e">
        <f aca="false">VLOOKUP($A671,#REF!, 34, FALSE())</f>
        <v>#VALUE!</v>
      </c>
      <c r="C671" s="87" t="str">
        <f aca="false">CONCATENATE("unused_",A671)</f>
        <v>unused_DDR_XM1_B1DMI</v>
      </c>
      <c r="D671" s="88" t="e">
        <f aca="false">IF(LEN(VLOOKUP($A671,#REF!,8,FALSE())),LEFT(VLOOKUP($A671,#REF!,8,FALSE()),LEN(VLOOKUP($A671,#REF!,8,FALSE()))-2),"")</f>
        <v>#VALUE!</v>
      </c>
      <c r="E671" s="89" t="e">
        <f aca="false">IF(LEN(VLOOKUP($A671,#REF!,4,FALSE())),IF(INDEX(#REF!,MATCH($A671,#REF!,0),1),LEFT(VLOOKUP($A671,#REF!,4,FALSE()),LEN(VLOOKUP($A671,#REF!,4,FALSE()))-2),CONCATENATE(LEFT(VLOOKUP($A671,#REF!,4,FALSE()),LEN(VLOOKUP($A671,#REF!,4,FALSE()))-2),"*")),"")</f>
        <v>#VALUE!</v>
      </c>
      <c r="F671" s="90" t="e">
        <f aca="false">IF(LEN(VLOOKUP($A671,#REF!,5,FALSE())),IF(INDEX(#REF!,MATCH($A671,#REF!,0),2),LEFT(VLOOKUP($A671,#REF!,5,FALSE()),LEN(VLOOKUP($A671,#REF!,5,FALSE()))-2),CONCATENATE(LEFT(VLOOKUP($A671,#REF!,5,FALSE()),LEN(VLOOKUP($A671,#REF!,5,FALSE()))-2),"*")),"")</f>
        <v>#VALUE!</v>
      </c>
      <c r="G671" s="90" t="e">
        <f aca="false">IF(LEN(VLOOKUP($A671,#REF!,6,FALSE())),IF(INDEX(#REF!,MATCH($A671,#REF!,0),3),LEFT(VLOOKUP($A671,#REF!,6,FALSE()),LEN(VLOOKUP($A671,#REF!,6,FALSE()))-2),CONCATENATE(LEFT(VLOOKUP($A671,#REF!,6,FALSE()),LEN(VLOOKUP($A671,#REF!,6,FALSE()))-2),"*")),"")</f>
        <v>#VALUE!</v>
      </c>
      <c r="H671" s="91" t="e">
        <f aca="false">IF(LEN(VLOOKUP($A671,#REF!,7,FALSE())),IF(INDEX(#REF!,MATCH($A671,#REF!,0),4),LEFT(VLOOKUP($A671,#REF!,7,FALSE()),LEN(VLOOKUP($A671,#REF!,7,FALSE()))-2),CONCATENATE(LEFT(VLOOKUP($A671,#REF!,7,FALSE()),LEN(VLOOKUP($A671,#REF!,7,FALSE()))-2),"*")),"")</f>
        <v>#VALUE!</v>
      </c>
      <c r="I671" s="92" t="e">
        <f aca="false">IF(LEN(VLOOKUP($A671,#REF!,8,FALSE())),UPPER(RIGHT(VLOOKUP($A671,#REF!,8,FALSE()), 1)),"")</f>
        <v>#VALUE!</v>
      </c>
      <c r="J671" s="90" t="e">
        <f aca="false">IF(LEN(VLOOKUP($A671,#REF!,4,FALSE())),UPPER(RIGHT(VLOOKUP($A671,#REF!,4,FALSE()), 1)),"")</f>
        <v>#VALUE!</v>
      </c>
      <c r="K671" s="90" t="e">
        <f aca="false">IF(LEN(VLOOKUP($A671,#REF!,5,FALSE())),UPPER(RIGHT(VLOOKUP($A671,#REF!,5,FALSE()), 1)),"")</f>
        <v>#VALUE!</v>
      </c>
      <c r="L671" s="90" t="e">
        <f aca="false">IF(LEN(VLOOKUP($A671,#REF!,6,FALSE())),UPPER(RIGHT(VLOOKUP($A671,#REF!,6,FALSE()), 1)),"")</f>
        <v>#VALUE!</v>
      </c>
      <c r="M671" s="91" t="e">
        <f aca="false">IF(LEN(VLOOKUP($A671,#REF!,7,FALSE())),UPPER(RIGHT(VLOOKUP($A671,#REF!,7,FALSE()), 1)),"")</f>
        <v>#VALUE!</v>
      </c>
      <c r="N671" s="185"/>
      <c r="O671" s="185"/>
      <c r="P671" s="185"/>
      <c r="Q671" s="185"/>
      <c r="R671" s="185"/>
      <c r="S671" s="100" t="e">
        <f aca="false">HLOOKUP("Device Tree Pin Name",#REF!,MATCH($A671,#REF!,0),FALSE())</f>
        <v>#VALUE!</v>
      </c>
      <c r="T671" s="95" t="e">
        <f aca="false">HLOOKUP("power rail",#REF!,MATCH($A671,#REF!,0),FALSE())</f>
        <v>#VALUE!</v>
      </c>
      <c r="U671" s="96" t="e">
        <f aca="false">HLOOKUP("Wake Capable",#REF!,MATCH($A671,#REF!,0),FALSE())</f>
        <v>#VALUE!</v>
      </c>
      <c r="V671" s="96" t="e">
        <f aca="false">HLOOKUP("Strap",#REF!,MATCH($A671,#REF!,0),FALSE())</f>
        <v>#VALUE!</v>
      </c>
      <c r="W671" s="96"/>
      <c r="X671" s="96"/>
      <c r="Y671" s="96"/>
      <c r="Z671" s="95"/>
      <c r="AA671" s="95" t="e">
        <f aca="false">HLOOKUP("Pad type",#REF!,MATCH($A671,#REF!,0),FALSE())</f>
        <v>#VALUE!</v>
      </c>
      <c r="AB671" s="100"/>
      <c r="AC671" s="100" t="e">
        <f aca="false">HLOOKUP("POR Pin State",#REF!,MATCH($A671,#REF!,0),FALSE())</f>
        <v>#VALUE!</v>
      </c>
      <c r="AD671" s="186"/>
      <c r="AE671" s="187"/>
      <c r="AF671" s="187"/>
      <c r="AG671" s="187"/>
      <c r="AH671" s="188"/>
      <c r="AI671" s="188"/>
      <c r="AJ671" s="189"/>
      <c r="AK671" s="189"/>
      <c r="AL671" s="189"/>
      <c r="AM671" s="189"/>
      <c r="AN671" s="189"/>
      <c r="AO671" s="189"/>
      <c r="AP671" s="189"/>
      <c r="AQ671" s="194" t="s">
        <v>1566</v>
      </c>
      <c r="AR671" s="104"/>
      <c r="AS671" s="104"/>
      <c r="AT671" s="104"/>
      <c r="AU671" s="104"/>
      <c r="AV671" s="104"/>
      <c r="AW671" s="104"/>
      <c r="AX671" s="104"/>
      <c r="AY671" s="104"/>
      <c r="AZ671" s="104"/>
      <c r="BA671" s="104"/>
      <c r="BB671" s="162"/>
      <c r="BC671" s="104"/>
      <c r="BD671" s="214"/>
      <c r="BE671" s="213" t="s">
        <v>1567</v>
      </c>
      <c r="BF671" s="108" t="e">
        <f aca="false">VLOOKUP($A671,#REF!, 34, FALSE())</f>
        <v>#VALUE!</v>
      </c>
      <c r="BG671" s="418" t="e">
        <f aca="false">VLOOKUP($A671,#REF!, 22, FALSE())</f>
        <v>#VALUE!</v>
      </c>
      <c r="BH671" s="109"/>
    </row>
    <row r="672" s="193" customFormat="true" ht="12.75" hidden="false" customHeight="true" outlineLevel="0" collapsed="false">
      <c r="A672" s="133" t="s">
        <v>1568</v>
      </c>
      <c r="B672" s="86" t="e">
        <f aca="false">VLOOKUP($A672,#REF!, 34, FALSE())</f>
        <v>#VALUE!</v>
      </c>
      <c r="C672" s="87" t="str">
        <f aca="false">CONCATENATE("unused_",A672)</f>
        <v>unused_DDR_XM1_B1WCK_P</v>
      </c>
      <c r="D672" s="88" t="e">
        <f aca="false">IF(LEN(VLOOKUP($A672,#REF!,8,FALSE())),LEFT(VLOOKUP($A672,#REF!,8,FALSE()),LEN(VLOOKUP($A672,#REF!,8,FALSE()))-2),"")</f>
        <v>#VALUE!</v>
      </c>
      <c r="E672" s="89" t="e">
        <f aca="false">IF(LEN(VLOOKUP($A672,#REF!,4,FALSE())),IF(INDEX(#REF!,MATCH($A672,#REF!,0),1),LEFT(VLOOKUP($A672,#REF!,4,FALSE()),LEN(VLOOKUP($A672,#REF!,4,FALSE()))-2),CONCATENATE(LEFT(VLOOKUP($A672,#REF!,4,FALSE()),LEN(VLOOKUP($A672,#REF!,4,FALSE()))-2),"*")),"")</f>
        <v>#VALUE!</v>
      </c>
      <c r="F672" s="90" t="e">
        <f aca="false">IF(LEN(VLOOKUP($A672,#REF!,5,FALSE())),IF(INDEX(#REF!,MATCH($A672,#REF!,0),2),LEFT(VLOOKUP($A672,#REF!,5,FALSE()),LEN(VLOOKUP($A672,#REF!,5,FALSE()))-2),CONCATENATE(LEFT(VLOOKUP($A672,#REF!,5,FALSE()),LEN(VLOOKUP($A672,#REF!,5,FALSE()))-2),"*")),"")</f>
        <v>#VALUE!</v>
      </c>
      <c r="G672" s="90" t="e">
        <f aca="false">IF(LEN(VLOOKUP($A672,#REF!,6,FALSE())),IF(INDEX(#REF!,MATCH($A672,#REF!,0),3),LEFT(VLOOKUP($A672,#REF!,6,FALSE()),LEN(VLOOKUP($A672,#REF!,6,FALSE()))-2),CONCATENATE(LEFT(VLOOKUP($A672,#REF!,6,FALSE()),LEN(VLOOKUP($A672,#REF!,6,FALSE()))-2),"*")),"")</f>
        <v>#VALUE!</v>
      </c>
      <c r="H672" s="91" t="e">
        <f aca="false">IF(LEN(VLOOKUP($A672,#REF!,7,FALSE())),IF(INDEX(#REF!,MATCH($A672,#REF!,0),4),LEFT(VLOOKUP($A672,#REF!,7,FALSE()),LEN(VLOOKUP($A672,#REF!,7,FALSE()))-2),CONCATENATE(LEFT(VLOOKUP($A672,#REF!,7,FALSE()),LEN(VLOOKUP($A672,#REF!,7,FALSE()))-2),"*")),"")</f>
        <v>#VALUE!</v>
      </c>
      <c r="I672" s="92" t="e">
        <f aca="false">IF(LEN(VLOOKUP($A672,#REF!,8,FALSE())),UPPER(RIGHT(VLOOKUP($A672,#REF!,8,FALSE()), 1)),"")</f>
        <v>#VALUE!</v>
      </c>
      <c r="J672" s="90" t="e">
        <f aca="false">IF(LEN(VLOOKUP($A672,#REF!,4,FALSE())),UPPER(RIGHT(VLOOKUP($A672,#REF!,4,FALSE()), 1)),"")</f>
        <v>#VALUE!</v>
      </c>
      <c r="K672" s="90" t="e">
        <f aca="false">IF(LEN(VLOOKUP($A672,#REF!,5,FALSE())),UPPER(RIGHT(VLOOKUP($A672,#REF!,5,FALSE()), 1)),"")</f>
        <v>#VALUE!</v>
      </c>
      <c r="L672" s="90" t="e">
        <f aca="false">IF(LEN(VLOOKUP($A672,#REF!,6,FALSE())),UPPER(RIGHT(VLOOKUP($A672,#REF!,6,FALSE()), 1)),"")</f>
        <v>#VALUE!</v>
      </c>
      <c r="M672" s="91" t="e">
        <f aca="false">IF(LEN(VLOOKUP($A672,#REF!,7,FALSE())),UPPER(RIGHT(VLOOKUP($A672,#REF!,7,FALSE()), 1)),"")</f>
        <v>#VALUE!</v>
      </c>
      <c r="N672" s="185"/>
      <c r="O672" s="185"/>
      <c r="P672" s="185"/>
      <c r="Q672" s="185"/>
      <c r="R672" s="185"/>
      <c r="S672" s="100" t="e">
        <f aca="false">HLOOKUP("Device Tree Pin Name",#REF!,MATCH($A672,#REF!,0),FALSE())</f>
        <v>#VALUE!</v>
      </c>
      <c r="T672" s="95" t="e">
        <f aca="false">HLOOKUP("power rail",#REF!,MATCH($A672,#REF!,0),FALSE())</f>
        <v>#VALUE!</v>
      </c>
      <c r="U672" s="96" t="e">
        <f aca="false">HLOOKUP("Wake Capable",#REF!,MATCH($A672,#REF!,0),FALSE())</f>
        <v>#VALUE!</v>
      </c>
      <c r="V672" s="96" t="e">
        <f aca="false">HLOOKUP("Strap",#REF!,MATCH($A672,#REF!,0),FALSE())</f>
        <v>#VALUE!</v>
      </c>
      <c r="W672" s="96"/>
      <c r="X672" s="96"/>
      <c r="Y672" s="96"/>
      <c r="Z672" s="95"/>
      <c r="AA672" s="95" t="e">
        <f aca="false">HLOOKUP("Pad type",#REF!,MATCH($A672,#REF!,0),FALSE())</f>
        <v>#VALUE!</v>
      </c>
      <c r="AB672" s="100"/>
      <c r="AC672" s="100" t="e">
        <f aca="false">HLOOKUP("POR Pin State",#REF!,MATCH($A672,#REF!,0),FALSE())</f>
        <v>#VALUE!</v>
      </c>
      <c r="AD672" s="186"/>
      <c r="AE672" s="187"/>
      <c r="AF672" s="187"/>
      <c r="AG672" s="187"/>
      <c r="AH672" s="188"/>
      <c r="AI672" s="188"/>
      <c r="AJ672" s="189"/>
      <c r="AK672" s="189"/>
      <c r="AL672" s="189"/>
      <c r="AM672" s="189"/>
      <c r="AN672" s="189"/>
      <c r="AO672" s="189"/>
      <c r="AP672" s="189"/>
      <c r="AQ672" s="194" t="s">
        <v>1568</v>
      </c>
      <c r="AR672" s="104"/>
      <c r="AS672" s="104"/>
      <c r="AT672" s="104"/>
      <c r="AU672" s="104"/>
      <c r="AV672" s="104"/>
      <c r="AW672" s="104"/>
      <c r="AX672" s="104"/>
      <c r="AY672" s="104"/>
      <c r="AZ672" s="104"/>
      <c r="BA672" s="104"/>
      <c r="BB672" s="162"/>
      <c r="BC672" s="104"/>
      <c r="BD672" s="214"/>
      <c r="BE672" s="213" t="s">
        <v>1569</v>
      </c>
      <c r="BF672" s="108" t="e">
        <f aca="false">VLOOKUP($A672,#REF!, 34, FALSE())</f>
        <v>#VALUE!</v>
      </c>
      <c r="BG672" s="418" t="e">
        <f aca="false">VLOOKUP($A672,#REF!, 22, FALSE())</f>
        <v>#VALUE!</v>
      </c>
      <c r="BH672" s="109"/>
    </row>
    <row r="673" s="193" customFormat="true" ht="12.75" hidden="false" customHeight="true" outlineLevel="0" collapsed="false">
      <c r="A673" s="133" t="s">
        <v>1570</v>
      </c>
      <c r="B673" s="86" t="e">
        <f aca="false">VLOOKUP($A673,#REF!, 34, FALSE())</f>
        <v>#VALUE!</v>
      </c>
      <c r="C673" s="87" t="str">
        <f aca="false">CONCATENATE("unused_",A673)</f>
        <v>unused_DDR_XM1_B1WCK_N</v>
      </c>
      <c r="D673" s="88" t="e">
        <f aca="false">IF(LEN(VLOOKUP($A673,#REF!,8,FALSE())),LEFT(VLOOKUP($A673,#REF!,8,FALSE()),LEN(VLOOKUP($A673,#REF!,8,FALSE()))-2),"")</f>
        <v>#VALUE!</v>
      </c>
      <c r="E673" s="89" t="e">
        <f aca="false">IF(LEN(VLOOKUP($A673,#REF!,4,FALSE())),IF(INDEX(#REF!,MATCH($A673,#REF!,0),1),LEFT(VLOOKUP($A673,#REF!,4,FALSE()),LEN(VLOOKUP($A673,#REF!,4,FALSE()))-2),CONCATENATE(LEFT(VLOOKUP($A673,#REF!,4,FALSE()),LEN(VLOOKUP($A673,#REF!,4,FALSE()))-2),"*")),"")</f>
        <v>#VALUE!</v>
      </c>
      <c r="F673" s="90" t="e">
        <f aca="false">IF(LEN(VLOOKUP($A673,#REF!,5,FALSE())),IF(INDEX(#REF!,MATCH($A673,#REF!,0),2),LEFT(VLOOKUP($A673,#REF!,5,FALSE()),LEN(VLOOKUP($A673,#REF!,5,FALSE()))-2),CONCATENATE(LEFT(VLOOKUP($A673,#REF!,5,FALSE()),LEN(VLOOKUP($A673,#REF!,5,FALSE()))-2),"*")),"")</f>
        <v>#VALUE!</v>
      </c>
      <c r="G673" s="90" t="e">
        <f aca="false">IF(LEN(VLOOKUP($A673,#REF!,6,FALSE())),IF(INDEX(#REF!,MATCH($A673,#REF!,0),3),LEFT(VLOOKUP($A673,#REF!,6,FALSE()),LEN(VLOOKUP($A673,#REF!,6,FALSE()))-2),CONCATENATE(LEFT(VLOOKUP($A673,#REF!,6,FALSE()),LEN(VLOOKUP($A673,#REF!,6,FALSE()))-2),"*")),"")</f>
        <v>#VALUE!</v>
      </c>
      <c r="H673" s="91" t="e">
        <f aca="false">IF(LEN(VLOOKUP($A673,#REF!,7,FALSE())),IF(INDEX(#REF!,MATCH($A673,#REF!,0),4),LEFT(VLOOKUP($A673,#REF!,7,FALSE()),LEN(VLOOKUP($A673,#REF!,7,FALSE()))-2),CONCATENATE(LEFT(VLOOKUP($A673,#REF!,7,FALSE()),LEN(VLOOKUP($A673,#REF!,7,FALSE()))-2),"*")),"")</f>
        <v>#VALUE!</v>
      </c>
      <c r="I673" s="92" t="e">
        <f aca="false">IF(LEN(VLOOKUP($A673,#REF!,8,FALSE())),UPPER(RIGHT(VLOOKUP($A673,#REF!,8,FALSE()), 1)),"")</f>
        <v>#VALUE!</v>
      </c>
      <c r="J673" s="90" t="e">
        <f aca="false">IF(LEN(VLOOKUP($A673,#REF!,4,FALSE())),UPPER(RIGHT(VLOOKUP($A673,#REF!,4,FALSE()), 1)),"")</f>
        <v>#VALUE!</v>
      </c>
      <c r="K673" s="90" t="e">
        <f aca="false">IF(LEN(VLOOKUP($A673,#REF!,5,FALSE())),UPPER(RIGHT(VLOOKUP($A673,#REF!,5,FALSE()), 1)),"")</f>
        <v>#VALUE!</v>
      </c>
      <c r="L673" s="90" t="e">
        <f aca="false">IF(LEN(VLOOKUP($A673,#REF!,6,FALSE())),UPPER(RIGHT(VLOOKUP($A673,#REF!,6,FALSE()), 1)),"")</f>
        <v>#VALUE!</v>
      </c>
      <c r="M673" s="91" t="e">
        <f aca="false">IF(LEN(VLOOKUP($A673,#REF!,7,FALSE())),UPPER(RIGHT(VLOOKUP($A673,#REF!,7,FALSE()), 1)),"")</f>
        <v>#VALUE!</v>
      </c>
      <c r="N673" s="185"/>
      <c r="O673" s="185"/>
      <c r="P673" s="185"/>
      <c r="Q673" s="185"/>
      <c r="R673" s="185"/>
      <c r="S673" s="100" t="e">
        <f aca="false">HLOOKUP("Device Tree Pin Name",#REF!,MATCH($A673,#REF!,0),FALSE())</f>
        <v>#VALUE!</v>
      </c>
      <c r="T673" s="95" t="e">
        <f aca="false">HLOOKUP("power rail",#REF!,MATCH($A673,#REF!,0),FALSE())</f>
        <v>#VALUE!</v>
      </c>
      <c r="U673" s="96" t="e">
        <f aca="false">HLOOKUP("Wake Capable",#REF!,MATCH($A673,#REF!,0),FALSE())</f>
        <v>#VALUE!</v>
      </c>
      <c r="V673" s="96" t="e">
        <f aca="false">HLOOKUP("Strap",#REF!,MATCH($A673,#REF!,0),FALSE())</f>
        <v>#VALUE!</v>
      </c>
      <c r="W673" s="96"/>
      <c r="X673" s="96"/>
      <c r="Y673" s="96"/>
      <c r="Z673" s="95"/>
      <c r="AA673" s="95" t="e">
        <f aca="false">HLOOKUP("Pad type",#REF!,MATCH($A673,#REF!,0),FALSE())</f>
        <v>#VALUE!</v>
      </c>
      <c r="AB673" s="100"/>
      <c r="AC673" s="100" t="e">
        <f aca="false">HLOOKUP("POR Pin State",#REF!,MATCH($A673,#REF!,0),FALSE())</f>
        <v>#VALUE!</v>
      </c>
      <c r="AD673" s="186"/>
      <c r="AE673" s="187"/>
      <c r="AF673" s="187"/>
      <c r="AG673" s="187"/>
      <c r="AH673" s="188"/>
      <c r="AI673" s="188"/>
      <c r="AJ673" s="189"/>
      <c r="AK673" s="189"/>
      <c r="AL673" s="189"/>
      <c r="AM673" s="189"/>
      <c r="AN673" s="189"/>
      <c r="AO673" s="189"/>
      <c r="AP673" s="189"/>
      <c r="AQ673" s="194" t="s">
        <v>1570</v>
      </c>
      <c r="AR673" s="104"/>
      <c r="AS673" s="104"/>
      <c r="AT673" s="104"/>
      <c r="AU673" s="104"/>
      <c r="AV673" s="104"/>
      <c r="AW673" s="104"/>
      <c r="AX673" s="104"/>
      <c r="AY673" s="104"/>
      <c r="AZ673" s="104"/>
      <c r="BA673" s="104"/>
      <c r="BB673" s="162"/>
      <c r="BC673" s="104"/>
      <c r="BD673" s="214"/>
      <c r="BE673" s="213" t="s">
        <v>1571</v>
      </c>
      <c r="BF673" s="108" t="e">
        <f aca="false">VLOOKUP($A673,#REF!, 34, FALSE())</f>
        <v>#VALUE!</v>
      </c>
      <c r="BG673" s="418" t="e">
        <f aca="false">VLOOKUP($A673,#REF!, 22, FALSE())</f>
        <v>#VALUE!</v>
      </c>
      <c r="BH673" s="109"/>
    </row>
    <row r="674" s="193" customFormat="true" ht="12.75" hidden="false" customHeight="true" outlineLevel="0" collapsed="false">
      <c r="A674" s="133" t="s">
        <v>1572</v>
      </c>
      <c r="B674" s="86" t="e">
        <f aca="false">VLOOKUP($A674,#REF!, 34, FALSE())</f>
        <v>#VALUE!</v>
      </c>
      <c r="C674" s="87" t="str">
        <f aca="false">CONCATENATE("unused_",A674)</f>
        <v>unused_DDR_XM1_B1RDQS_P</v>
      </c>
      <c r="D674" s="88" t="e">
        <f aca="false">IF(LEN(VLOOKUP($A674,#REF!,8,FALSE())),LEFT(VLOOKUP($A674,#REF!,8,FALSE()),LEN(VLOOKUP($A674,#REF!,8,FALSE()))-2),"")</f>
        <v>#VALUE!</v>
      </c>
      <c r="E674" s="89" t="e">
        <f aca="false">IF(LEN(VLOOKUP($A674,#REF!,4,FALSE())),IF(INDEX(#REF!,MATCH($A674,#REF!,0),1),LEFT(VLOOKUP($A674,#REF!,4,FALSE()),LEN(VLOOKUP($A674,#REF!,4,FALSE()))-2),CONCATENATE(LEFT(VLOOKUP($A674,#REF!,4,FALSE()),LEN(VLOOKUP($A674,#REF!,4,FALSE()))-2),"*")),"")</f>
        <v>#VALUE!</v>
      </c>
      <c r="F674" s="90" t="e">
        <f aca="false">IF(LEN(VLOOKUP($A674,#REF!,5,FALSE())),IF(INDEX(#REF!,MATCH($A674,#REF!,0),2),LEFT(VLOOKUP($A674,#REF!,5,FALSE()),LEN(VLOOKUP($A674,#REF!,5,FALSE()))-2),CONCATENATE(LEFT(VLOOKUP($A674,#REF!,5,FALSE()),LEN(VLOOKUP($A674,#REF!,5,FALSE()))-2),"*")),"")</f>
        <v>#VALUE!</v>
      </c>
      <c r="G674" s="90" t="e">
        <f aca="false">IF(LEN(VLOOKUP($A674,#REF!,6,FALSE())),IF(INDEX(#REF!,MATCH($A674,#REF!,0),3),LEFT(VLOOKUP($A674,#REF!,6,FALSE()),LEN(VLOOKUP($A674,#REF!,6,FALSE()))-2),CONCATENATE(LEFT(VLOOKUP($A674,#REF!,6,FALSE()),LEN(VLOOKUP($A674,#REF!,6,FALSE()))-2),"*")),"")</f>
        <v>#VALUE!</v>
      </c>
      <c r="H674" s="91" t="e">
        <f aca="false">IF(LEN(VLOOKUP($A674,#REF!,7,FALSE())),IF(INDEX(#REF!,MATCH($A674,#REF!,0),4),LEFT(VLOOKUP($A674,#REF!,7,FALSE()),LEN(VLOOKUP($A674,#REF!,7,FALSE()))-2),CONCATENATE(LEFT(VLOOKUP($A674,#REF!,7,FALSE()),LEN(VLOOKUP($A674,#REF!,7,FALSE()))-2),"*")),"")</f>
        <v>#VALUE!</v>
      </c>
      <c r="I674" s="92" t="e">
        <f aca="false">IF(LEN(VLOOKUP($A674,#REF!,8,FALSE())),UPPER(RIGHT(VLOOKUP($A674,#REF!,8,FALSE()), 1)),"")</f>
        <v>#VALUE!</v>
      </c>
      <c r="J674" s="90" t="e">
        <f aca="false">IF(LEN(VLOOKUP($A674,#REF!,4,FALSE())),UPPER(RIGHT(VLOOKUP($A674,#REF!,4,FALSE()), 1)),"")</f>
        <v>#VALUE!</v>
      </c>
      <c r="K674" s="90" t="e">
        <f aca="false">IF(LEN(VLOOKUP($A674,#REF!,5,FALSE())),UPPER(RIGHT(VLOOKUP($A674,#REF!,5,FALSE()), 1)),"")</f>
        <v>#VALUE!</v>
      </c>
      <c r="L674" s="90" t="e">
        <f aca="false">IF(LEN(VLOOKUP($A674,#REF!,6,FALSE())),UPPER(RIGHT(VLOOKUP($A674,#REF!,6,FALSE()), 1)),"")</f>
        <v>#VALUE!</v>
      </c>
      <c r="M674" s="91" t="e">
        <f aca="false">IF(LEN(VLOOKUP($A674,#REF!,7,FALSE())),UPPER(RIGHT(VLOOKUP($A674,#REF!,7,FALSE()), 1)),"")</f>
        <v>#VALUE!</v>
      </c>
      <c r="N674" s="185"/>
      <c r="O674" s="185"/>
      <c r="P674" s="185"/>
      <c r="Q674" s="185"/>
      <c r="R674" s="185"/>
      <c r="S674" s="100" t="e">
        <f aca="false">HLOOKUP("Device Tree Pin Name",#REF!,MATCH($A674,#REF!,0),FALSE())</f>
        <v>#VALUE!</v>
      </c>
      <c r="T674" s="95" t="e">
        <f aca="false">HLOOKUP("power rail",#REF!,MATCH($A674,#REF!,0),FALSE())</f>
        <v>#VALUE!</v>
      </c>
      <c r="U674" s="96" t="e">
        <f aca="false">HLOOKUP("Wake Capable",#REF!,MATCH($A674,#REF!,0),FALSE())</f>
        <v>#VALUE!</v>
      </c>
      <c r="V674" s="96" t="e">
        <f aca="false">HLOOKUP("Strap",#REF!,MATCH($A674,#REF!,0),FALSE())</f>
        <v>#VALUE!</v>
      </c>
      <c r="W674" s="96"/>
      <c r="X674" s="96"/>
      <c r="Y674" s="96"/>
      <c r="Z674" s="95"/>
      <c r="AA674" s="95" t="e">
        <f aca="false">HLOOKUP("Pad type",#REF!,MATCH($A674,#REF!,0),FALSE())</f>
        <v>#VALUE!</v>
      </c>
      <c r="AB674" s="100"/>
      <c r="AC674" s="100" t="e">
        <f aca="false">HLOOKUP("POR Pin State",#REF!,MATCH($A674,#REF!,0),FALSE())</f>
        <v>#VALUE!</v>
      </c>
      <c r="AD674" s="186"/>
      <c r="AE674" s="187"/>
      <c r="AF674" s="187"/>
      <c r="AG674" s="187"/>
      <c r="AH674" s="188"/>
      <c r="AI674" s="188"/>
      <c r="AJ674" s="189"/>
      <c r="AK674" s="189"/>
      <c r="AL674" s="189"/>
      <c r="AM674" s="189"/>
      <c r="AN674" s="189"/>
      <c r="AO674" s="189"/>
      <c r="AP674" s="189"/>
      <c r="AQ674" s="194" t="s">
        <v>1572</v>
      </c>
      <c r="AR674" s="104"/>
      <c r="AS674" s="104"/>
      <c r="AT674" s="104"/>
      <c r="AU674" s="104"/>
      <c r="AV674" s="104"/>
      <c r="AW674" s="104"/>
      <c r="AX674" s="104"/>
      <c r="AY674" s="104"/>
      <c r="AZ674" s="104"/>
      <c r="BA674" s="104"/>
      <c r="BB674" s="162"/>
      <c r="BC674" s="104"/>
      <c r="BD674" s="214"/>
      <c r="BE674" s="213" t="s">
        <v>1573</v>
      </c>
      <c r="BF674" s="108" t="e">
        <f aca="false">VLOOKUP($A674,#REF!, 34, FALSE())</f>
        <v>#VALUE!</v>
      </c>
      <c r="BG674" s="418" t="e">
        <f aca="false">VLOOKUP($A674,#REF!, 22, FALSE())</f>
        <v>#VALUE!</v>
      </c>
      <c r="BH674" s="109"/>
    </row>
    <row r="675" s="193" customFormat="true" ht="12.75" hidden="false" customHeight="true" outlineLevel="0" collapsed="false">
      <c r="A675" s="133" t="s">
        <v>1574</v>
      </c>
      <c r="B675" s="86" t="e">
        <f aca="false">VLOOKUP($A675,#REF!, 34, FALSE())</f>
        <v>#VALUE!</v>
      </c>
      <c r="C675" s="87" t="str">
        <f aca="false">CONCATENATE("unused_",A675)</f>
        <v>unused_DDR_XM1_B1RDQS_N</v>
      </c>
      <c r="D675" s="88" t="e">
        <f aca="false">IF(LEN(VLOOKUP($A675,#REF!,8,FALSE())),LEFT(VLOOKUP($A675,#REF!,8,FALSE()),LEN(VLOOKUP($A675,#REF!,8,FALSE()))-2),"")</f>
        <v>#VALUE!</v>
      </c>
      <c r="E675" s="89" t="e">
        <f aca="false">IF(LEN(VLOOKUP($A675,#REF!,4,FALSE())),IF(INDEX(#REF!,MATCH($A675,#REF!,0),1),LEFT(VLOOKUP($A675,#REF!,4,FALSE()),LEN(VLOOKUP($A675,#REF!,4,FALSE()))-2),CONCATENATE(LEFT(VLOOKUP($A675,#REF!,4,FALSE()),LEN(VLOOKUP($A675,#REF!,4,FALSE()))-2),"*")),"")</f>
        <v>#VALUE!</v>
      </c>
      <c r="F675" s="90" t="e">
        <f aca="false">IF(LEN(VLOOKUP($A675,#REF!,5,FALSE())),IF(INDEX(#REF!,MATCH($A675,#REF!,0),2),LEFT(VLOOKUP($A675,#REF!,5,FALSE()),LEN(VLOOKUP($A675,#REF!,5,FALSE()))-2),CONCATENATE(LEFT(VLOOKUP($A675,#REF!,5,FALSE()),LEN(VLOOKUP($A675,#REF!,5,FALSE()))-2),"*")),"")</f>
        <v>#VALUE!</v>
      </c>
      <c r="G675" s="90" t="e">
        <f aca="false">IF(LEN(VLOOKUP($A675,#REF!,6,FALSE())),IF(INDEX(#REF!,MATCH($A675,#REF!,0),3),LEFT(VLOOKUP($A675,#REF!,6,FALSE()),LEN(VLOOKUP($A675,#REF!,6,FALSE()))-2),CONCATENATE(LEFT(VLOOKUP($A675,#REF!,6,FALSE()),LEN(VLOOKUP($A675,#REF!,6,FALSE()))-2),"*")),"")</f>
        <v>#VALUE!</v>
      </c>
      <c r="H675" s="91" t="e">
        <f aca="false">IF(LEN(VLOOKUP($A675,#REF!,7,FALSE())),IF(INDEX(#REF!,MATCH($A675,#REF!,0),4),LEFT(VLOOKUP($A675,#REF!,7,FALSE()),LEN(VLOOKUP($A675,#REF!,7,FALSE()))-2),CONCATENATE(LEFT(VLOOKUP($A675,#REF!,7,FALSE()),LEN(VLOOKUP($A675,#REF!,7,FALSE()))-2),"*")),"")</f>
        <v>#VALUE!</v>
      </c>
      <c r="I675" s="92" t="e">
        <f aca="false">IF(LEN(VLOOKUP($A675,#REF!,8,FALSE())),UPPER(RIGHT(VLOOKUP($A675,#REF!,8,FALSE()), 1)),"")</f>
        <v>#VALUE!</v>
      </c>
      <c r="J675" s="90" t="e">
        <f aca="false">IF(LEN(VLOOKUP($A675,#REF!,4,FALSE())),UPPER(RIGHT(VLOOKUP($A675,#REF!,4,FALSE()), 1)),"")</f>
        <v>#VALUE!</v>
      </c>
      <c r="K675" s="90" t="e">
        <f aca="false">IF(LEN(VLOOKUP($A675,#REF!,5,FALSE())),UPPER(RIGHT(VLOOKUP($A675,#REF!,5,FALSE()), 1)),"")</f>
        <v>#VALUE!</v>
      </c>
      <c r="L675" s="90" t="e">
        <f aca="false">IF(LEN(VLOOKUP($A675,#REF!,6,FALSE())),UPPER(RIGHT(VLOOKUP($A675,#REF!,6,FALSE()), 1)),"")</f>
        <v>#VALUE!</v>
      </c>
      <c r="M675" s="91" t="e">
        <f aca="false">IF(LEN(VLOOKUP($A675,#REF!,7,FALSE())),UPPER(RIGHT(VLOOKUP($A675,#REF!,7,FALSE()), 1)),"")</f>
        <v>#VALUE!</v>
      </c>
      <c r="N675" s="185"/>
      <c r="O675" s="185"/>
      <c r="P675" s="185"/>
      <c r="Q675" s="185"/>
      <c r="R675" s="185"/>
      <c r="S675" s="100" t="e">
        <f aca="false">HLOOKUP("Device Tree Pin Name",#REF!,MATCH($A675,#REF!,0),FALSE())</f>
        <v>#VALUE!</v>
      </c>
      <c r="T675" s="95" t="e">
        <f aca="false">HLOOKUP("power rail",#REF!,MATCH($A675,#REF!,0),FALSE())</f>
        <v>#VALUE!</v>
      </c>
      <c r="U675" s="96" t="e">
        <f aca="false">HLOOKUP("Wake Capable",#REF!,MATCH($A675,#REF!,0),FALSE())</f>
        <v>#VALUE!</v>
      </c>
      <c r="V675" s="96" t="e">
        <f aca="false">HLOOKUP("Strap",#REF!,MATCH($A675,#REF!,0),FALSE())</f>
        <v>#VALUE!</v>
      </c>
      <c r="W675" s="96"/>
      <c r="X675" s="96"/>
      <c r="Y675" s="96"/>
      <c r="Z675" s="95"/>
      <c r="AA675" s="95" t="e">
        <f aca="false">HLOOKUP("Pad type",#REF!,MATCH($A675,#REF!,0),FALSE())</f>
        <v>#VALUE!</v>
      </c>
      <c r="AB675" s="100"/>
      <c r="AC675" s="100" t="e">
        <f aca="false">HLOOKUP("POR Pin State",#REF!,MATCH($A675,#REF!,0),FALSE())</f>
        <v>#VALUE!</v>
      </c>
      <c r="AD675" s="186"/>
      <c r="AE675" s="187"/>
      <c r="AF675" s="187"/>
      <c r="AG675" s="187"/>
      <c r="AH675" s="188"/>
      <c r="AI675" s="188"/>
      <c r="AJ675" s="189"/>
      <c r="AK675" s="189"/>
      <c r="AL675" s="189"/>
      <c r="AM675" s="189"/>
      <c r="AN675" s="189"/>
      <c r="AO675" s="189"/>
      <c r="AP675" s="189"/>
      <c r="AQ675" s="194" t="s">
        <v>1574</v>
      </c>
      <c r="AR675" s="104"/>
      <c r="AS675" s="104"/>
      <c r="AT675" s="104"/>
      <c r="AU675" s="104"/>
      <c r="AV675" s="104"/>
      <c r="AW675" s="104"/>
      <c r="AX675" s="104"/>
      <c r="AY675" s="104"/>
      <c r="AZ675" s="104"/>
      <c r="BA675" s="104"/>
      <c r="BB675" s="162"/>
      <c r="BC675" s="104"/>
      <c r="BD675" s="214"/>
      <c r="BE675" s="213" t="s">
        <v>1575</v>
      </c>
      <c r="BF675" s="108" t="e">
        <f aca="false">VLOOKUP($A675,#REF!, 34, FALSE())</f>
        <v>#VALUE!</v>
      </c>
      <c r="BG675" s="418" t="e">
        <f aca="false">VLOOKUP($A675,#REF!, 22, FALSE())</f>
        <v>#VALUE!</v>
      </c>
      <c r="BH675" s="109"/>
    </row>
    <row r="676" s="193" customFormat="true" ht="12.75" hidden="false" customHeight="true" outlineLevel="0" collapsed="false">
      <c r="A676" s="133" t="s">
        <v>1576</v>
      </c>
      <c r="B676" s="86" t="e">
        <f aca="false">VLOOKUP($A676,#REF!, 34, FALSE())</f>
        <v>#VALUE!</v>
      </c>
      <c r="C676" s="87" t="str">
        <f aca="false">CONCATENATE("unused_",A676)</f>
        <v>unused_DDR_XM1_B2A_CA0</v>
      </c>
      <c r="D676" s="88" t="e">
        <f aca="false">IF(LEN(VLOOKUP($A676,#REF!,8,FALSE())),LEFT(VLOOKUP($A676,#REF!,8,FALSE()),LEN(VLOOKUP($A676,#REF!,8,FALSE()))-2),"")</f>
        <v>#VALUE!</v>
      </c>
      <c r="E676" s="89" t="e">
        <f aca="false">IF(LEN(VLOOKUP($A676,#REF!,4,FALSE())),IF(INDEX(#REF!,MATCH($A676,#REF!,0),1),LEFT(VLOOKUP($A676,#REF!,4,FALSE()),LEN(VLOOKUP($A676,#REF!,4,FALSE()))-2),CONCATENATE(LEFT(VLOOKUP($A676,#REF!,4,FALSE()),LEN(VLOOKUP($A676,#REF!,4,FALSE()))-2),"*")),"")</f>
        <v>#VALUE!</v>
      </c>
      <c r="F676" s="90" t="e">
        <f aca="false">IF(LEN(VLOOKUP($A676,#REF!,5,FALSE())),IF(INDEX(#REF!,MATCH($A676,#REF!,0),2),LEFT(VLOOKUP($A676,#REF!,5,FALSE()),LEN(VLOOKUP($A676,#REF!,5,FALSE()))-2),CONCATENATE(LEFT(VLOOKUP($A676,#REF!,5,FALSE()),LEN(VLOOKUP($A676,#REF!,5,FALSE()))-2),"*")),"")</f>
        <v>#VALUE!</v>
      </c>
      <c r="G676" s="90" t="e">
        <f aca="false">IF(LEN(VLOOKUP($A676,#REF!,6,FALSE())),IF(INDEX(#REF!,MATCH($A676,#REF!,0),3),LEFT(VLOOKUP($A676,#REF!,6,FALSE()),LEN(VLOOKUP($A676,#REF!,6,FALSE()))-2),CONCATENATE(LEFT(VLOOKUP($A676,#REF!,6,FALSE()),LEN(VLOOKUP($A676,#REF!,6,FALSE()))-2),"*")),"")</f>
        <v>#VALUE!</v>
      </c>
      <c r="H676" s="91" t="e">
        <f aca="false">IF(LEN(VLOOKUP($A676,#REF!,7,FALSE())),IF(INDEX(#REF!,MATCH($A676,#REF!,0),4),LEFT(VLOOKUP($A676,#REF!,7,FALSE()),LEN(VLOOKUP($A676,#REF!,7,FALSE()))-2),CONCATENATE(LEFT(VLOOKUP($A676,#REF!,7,FALSE()),LEN(VLOOKUP($A676,#REF!,7,FALSE()))-2),"*")),"")</f>
        <v>#VALUE!</v>
      </c>
      <c r="I676" s="92" t="e">
        <f aca="false">IF(LEN(VLOOKUP($A676,#REF!,8,FALSE())),UPPER(RIGHT(VLOOKUP($A676,#REF!,8,FALSE()), 1)),"")</f>
        <v>#VALUE!</v>
      </c>
      <c r="J676" s="90" t="e">
        <f aca="false">IF(LEN(VLOOKUP($A676,#REF!,4,FALSE())),UPPER(RIGHT(VLOOKUP($A676,#REF!,4,FALSE()), 1)),"")</f>
        <v>#VALUE!</v>
      </c>
      <c r="K676" s="90" t="e">
        <f aca="false">IF(LEN(VLOOKUP($A676,#REF!,5,FALSE())),UPPER(RIGHT(VLOOKUP($A676,#REF!,5,FALSE()), 1)),"")</f>
        <v>#VALUE!</v>
      </c>
      <c r="L676" s="90" t="e">
        <f aca="false">IF(LEN(VLOOKUP($A676,#REF!,6,FALSE())),UPPER(RIGHT(VLOOKUP($A676,#REF!,6,FALSE()), 1)),"")</f>
        <v>#VALUE!</v>
      </c>
      <c r="M676" s="91" t="e">
        <f aca="false">IF(LEN(VLOOKUP($A676,#REF!,7,FALSE())),UPPER(RIGHT(VLOOKUP($A676,#REF!,7,FALSE()), 1)),"")</f>
        <v>#VALUE!</v>
      </c>
      <c r="N676" s="185"/>
      <c r="O676" s="185"/>
      <c r="P676" s="185"/>
      <c r="Q676" s="185"/>
      <c r="R676" s="185"/>
      <c r="S676" s="100" t="e">
        <f aca="false">HLOOKUP("Device Tree Pin Name",#REF!,MATCH($A676,#REF!,0),FALSE())</f>
        <v>#VALUE!</v>
      </c>
      <c r="T676" s="95" t="e">
        <f aca="false">HLOOKUP("power rail",#REF!,MATCH($A676,#REF!,0),FALSE())</f>
        <v>#VALUE!</v>
      </c>
      <c r="U676" s="96" t="e">
        <f aca="false">HLOOKUP("Wake Capable",#REF!,MATCH($A676,#REF!,0),FALSE())</f>
        <v>#VALUE!</v>
      </c>
      <c r="V676" s="96" t="e">
        <f aca="false">HLOOKUP("Strap",#REF!,MATCH($A676,#REF!,0),FALSE())</f>
        <v>#VALUE!</v>
      </c>
      <c r="W676" s="96"/>
      <c r="X676" s="96"/>
      <c r="Y676" s="96"/>
      <c r="Z676" s="95"/>
      <c r="AA676" s="95" t="e">
        <f aca="false">HLOOKUP("Pad type",#REF!,MATCH($A676,#REF!,0),FALSE())</f>
        <v>#VALUE!</v>
      </c>
      <c r="AB676" s="100"/>
      <c r="AC676" s="100" t="e">
        <f aca="false">HLOOKUP("POR Pin State",#REF!,MATCH($A676,#REF!,0),FALSE())</f>
        <v>#VALUE!</v>
      </c>
      <c r="AD676" s="186"/>
      <c r="AE676" s="187"/>
      <c r="AF676" s="187"/>
      <c r="AG676" s="187"/>
      <c r="AH676" s="188"/>
      <c r="AI676" s="188"/>
      <c r="AJ676" s="189"/>
      <c r="AK676" s="189"/>
      <c r="AL676" s="189"/>
      <c r="AM676" s="189"/>
      <c r="AN676" s="189"/>
      <c r="AO676" s="189"/>
      <c r="AP676" s="189"/>
      <c r="AQ676" s="194" t="s">
        <v>1577</v>
      </c>
      <c r="AR676" s="104"/>
      <c r="AS676" s="104"/>
      <c r="AT676" s="104"/>
      <c r="AU676" s="104"/>
      <c r="AV676" s="104"/>
      <c r="AW676" s="104"/>
      <c r="AX676" s="104"/>
      <c r="AY676" s="104"/>
      <c r="AZ676" s="104"/>
      <c r="BA676" s="104"/>
      <c r="BB676" s="162"/>
      <c r="BC676" s="104"/>
      <c r="BD676" s="214"/>
      <c r="BE676" s="213" t="s">
        <v>1578</v>
      </c>
      <c r="BF676" s="108" t="e">
        <f aca="false">VLOOKUP($A676,#REF!, 34, FALSE())</f>
        <v>#VALUE!</v>
      </c>
      <c r="BG676" s="418" t="e">
        <f aca="false">VLOOKUP($A676,#REF!, 22, FALSE())</f>
        <v>#VALUE!</v>
      </c>
      <c r="BH676" s="109"/>
    </row>
    <row r="677" s="193" customFormat="true" ht="12.75" hidden="false" customHeight="true" outlineLevel="0" collapsed="false">
      <c r="A677" s="133" t="s">
        <v>1579</v>
      </c>
      <c r="B677" s="86" t="e">
        <f aca="false">VLOOKUP($A677,#REF!, 34, FALSE())</f>
        <v>#VALUE!</v>
      </c>
      <c r="C677" s="87" t="str">
        <f aca="false">CONCATENATE("unused_",A677)</f>
        <v>unused_DDR_XM1_B2A_CA1</v>
      </c>
      <c r="D677" s="88" t="e">
        <f aca="false">IF(LEN(VLOOKUP($A677,#REF!,8,FALSE())),LEFT(VLOOKUP($A677,#REF!,8,FALSE()),LEN(VLOOKUP($A677,#REF!,8,FALSE()))-2),"")</f>
        <v>#VALUE!</v>
      </c>
      <c r="E677" s="89" t="e">
        <f aca="false">IF(LEN(VLOOKUP($A677,#REF!,4,FALSE())),IF(INDEX(#REF!,MATCH($A677,#REF!,0),1),LEFT(VLOOKUP($A677,#REF!,4,FALSE()),LEN(VLOOKUP($A677,#REF!,4,FALSE()))-2),CONCATENATE(LEFT(VLOOKUP($A677,#REF!,4,FALSE()),LEN(VLOOKUP($A677,#REF!,4,FALSE()))-2),"*")),"")</f>
        <v>#VALUE!</v>
      </c>
      <c r="F677" s="90" t="e">
        <f aca="false">IF(LEN(VLOOKUP($A677,#REF!,5,FALSE())),IF(INDEX(#REF!,MATCH($A677,#REF!,0),2),LEFT(VLOOKUP($A677,#REF!,5,FALSE()),LEN(VLOOKUP($A677,#REF!,5,FALSE()))-2),CONCATENATE(LEFT(VLOOKUP($A677,#REF!,5,FALSE()),LEN(VLOOKUP($A677,#REF!,5,FALSE()))-2),"*")),"")</f>
        <v>#VALUE!</v>
      </c>
      <c r="G677" s="90" t="e">
        <f aca="false">IF(LEN(VLOOKUP($A677,#REF!,6,FALSE())),IF(INDEX(#REF!,MATCH($A677,#REF!,0),3),LEFT(VLOOKUP($A677,#REF!,6,FALSE()),LEN(VLOOKUP($A677,#REF!,6,FALSE()))-2),CONCATENATE(LEFT(VLOOKUP($A677,#REF!,6,FALSE()),LEN(VLOOKUP($A677,#REF!,6,FALSE()))-2),"*")),"")</f>
        <v>#VALUE!</v>
      </c>
      <c r="H677" s="91" t="e">
        <f aca="false">IF(LEN(VLOOKUP($A677,#REF!,7,FALSE())),IF(INDEX(#REF!,MATCH($A677,#REF!,0),4),LEFT(VLOOKUP($A677,#REF!,7,FALSE()),LEN(VLOOKUP($A677,#REF!,7,FALSE()))-2),CONCATENATE(LEFT(VLOOKUP($A677,#REF!,7,FALSE()),LEN(VLOOKUP($A677,#REF!,7,FALSE()))-2),"*")),"")</f>
        <v>#VALUE!</v>
      </c>
      <c r="I677" s="92" t="e">
        <f aca="false">IF(LEN(VLOOKUP($A677,#REF!,8,FALSE())),UPPER(RIGHT(VLOOKUP($A677,#REF!,8,FALSE()), 1)),"")</f>
        <v>#VALUE!</v>
      </c>
      <c r="J677" s="90" t="e">
        <f aca="false">IF(LEN(VLOOKUP($A677,#REF!,4,FALSE())),UPPER(RIGHT(VLOOKUP($A677,#REF!,4,FALSE()), 1)),"")</f>
        <v>#VALUE!</v>
      </c>
      <c r="K677" s="90" t="e">
        <f aca="false">IF(LEN(VLOOKUP($A677,#REF!,5,FALSE())),UPPER(RIGHT(VLOOKUP($A677,#REF!,5,FALSE()), 1)),"")</f>
        <v>#VALUE!</v>
      </c>
      <c r="L677" s="90" t="e">
        <f aca="false">IF(LEN(VLOOKUP($A677,#REF!,6,FALSE())),UPPER(RIGHT(VLOOKUP($A677,#REF!,6,FALSE()), 1)),"")</f>
        <v>#VALUE!</v>
      </c>
      <c r="M677" s="91" t="e">
        <f aca="false">IF(LEN(VLOOKUP($A677,#REF!,7,FALSE())),UPPER(RIGHT(VLOOKUP($A677,#REF!,7,FALSE()), 1)),"")</f>
        <v>#VALUE!</v>
      </c>
      <c r="N677" s="185"/>
      <c r="O677" s="185"/>
      <c r="P677" s="185"/>
      <c r="Q677" s="185"/>
      <c r="R677" s="185"/>
      <c r="S677" s="100" t="e">
        <f aca="false">HLOOKUP("Device Tree Pin Name",#REF!,MATCH($A677,#REF!,0),FALSE())</f>
        <v>#VALUE!</v>
      </c>
      <c r="T677" s="95" t="e">
        <f aca="false">HLOOKUP("power rail",#REF!,MATCH($A677,#REF!,0),FALSE())</f>
        <v>#VALUE!</v>
      </c>
      <c r="U677" s="96" t="e">
        <f aca="false">HLOOKUP("Wake Capable",#REF!,MATCH($A677,#REF!,0),FALSE())</f>
        <v>#VALUE!</v>
      </c>
      <c r="V677" s="96" t="e">
        <f aca="false">HLOOKUP("Strap",#REF!,MATCH($A677,#REF!,0),FALSE())</f>
        <v>#VALUE!</v>
      </c>
      <c r="W677" s="96"/>
      <c r="X677" s="96"/>
      <c r="Y677" s="96"/>
      <c r="Z677" s="95"/>
      <c r="AA677" s="95" t="e">
        <f aca="false">HLOOKUP("Pad type",#REF!,MATCH($A677,#REF!,0),FALSE())</f>
        <v>#VALUE!</v>
      </c>
      <c r="AB677" s="100"/>
      <c r="AC677" s="100" t="e">
        <f aca="false">HLOOKUP("POR Pin State",#REF!,MATCH($A677,#REF!,0),FALSE())</f>
        <v>#VALUE!</v>
      </c>
      <c r="AD677" s="186"/>
      <c r="AE677" s="187"/>
      <c r="AF677" s="187"/>
      <c r="AG677" s="187"/>
      <c r="AH677" s="188"/>
      <c r="AI677" s="188"/>
      <c r="AJ677" s="189"/>
      <c r="AK677" s="189"/>
      <c r="AL677" s="189"/>
      <c r="AM677" s="189"/>
      <c r="AN677" s="189"/>
      <c r="AO677" s="189"/>
      <c r="AP677" s="189"/>
      <c r="AQ677" s="194" t="s">
        <v>1580</v>
      </c>
      <c r="AR677" s="104"/>
      <c r="AS677" s="104"/>
      <c r="AT677" s="104"/>
      <c r="AU677" s="104"/>
      <c r="AV677" s="104"/>
      <c r="AW677" s="104"/>
      <c r="AX677" s="104"/>
      <c r="AY677" s="104"/>
      <c r="AZ677" s="104"/>
      <c r="BA677" s="104"/>
      <c r="BB677" s="162"/>
      <c r="BC677" s="104"/>
      <c r="BD677" s="214"/>
      <c r="BE677" s="213" t="s">
        <v>1581</v>
      </c>
      <c r="BF677" s="108" t="e">
        <f aca="false">VLOOKUP($A677,#REF!, 34, FALSE())</f>
        <v>#VALUE!</v>
      </c>
      <c r="BG677" s="418" t="e">
        <f aca="false">VLOOKUP($A677,#REF!, 22, FALSE())</f>
        <v>#VALUE!</v>
      </c>
      <c r="BH677" s="109"/>
    </row>
    <row r="678" s="193" customFormat="true" ht="12.75" hidden="false" customHeight="true" outlineLevel="0" collapsed="false">
      <c r="A678" s="1" t="s">
        <v>1582</v>
      </c>
      <c r="B678" s="86" t="e">
        <f aca="false">VLOOKUP($A678,#REF!, 34, FALSE())</f>
        <v>#VALUE!</v>
      </c>
      <c r="C678" s="87" t="str">
        <f aca="false">CONCATENATE("unused_",A678)</f>
        <v>unused_DDR_XM1_B2A_CA2</v>
      </c>
      <c r="D678" s="88" t="e">
        <f aca="false">IF(LEN(VLOOKUP($A678,#REF!,8,FALSE())),LEFT(VLOOKUP($A678,#REF!,8,FALSE()),LEN(VLOOKUP($A678,#REF!,8,FALSE()))-2),"")</f>
        <v>#VALUE!</v>
      </c>
      <c r="E678" s="89" t="e">
        <f aca="false">IF(LEN(VLOOKUP($A678,#REF!,4,FALSE())),IF(INDEX(#REF!,MATCH($A678,#REF!,0),1),LEFT(VLOOKUP($A678,#REF!,4,FALSE()),LEN(VLOOKUP($A678,#REF!,4,FALSE()))-2),CONCATENATE(LEFT(VLOOKUP($A678,#REF!,4,FALSE()),LEN(VLOOKUP($A678,#REF!,4,FALSE()))-2),"*")),"")</f>
        <v>#VALUE!</v>
      </c>
      <c r="F678" s="90" t="e">
        <f aca="false">IF(LEN(VLOOKUP($A678,#REF!,5,FALSE())),IF(INDEX(#REF!,MATCH($A678,#REF!,0),2),LEFT(VLOOKUP($A678,#REF!,5,FALSE()),LEN(VLOOKUP($A678,#REF!,5,FALSE()))-2),CONCATENATE(LEFT(VLOOKUP($A678,#REF!,5,FALSE()),LEN(VLOOKUP($A678,#REF!,5,FALSE()))-2),"*")),"")</f>
        <v>#VALUE!</v>
      </c>
      <c r="G678" s="90" t="e">
        <f aca="false">IF(LEN(VLOOKUP($A678,#REF!,6,FALSE())),IF(INDEX(#REF!,MATCH($A678,#REF!,0),3),LEFT(VLOOKUP($A678,#REF!,6,FALSE()),LEN(VLOOKUP($A678,#REF!,6,FALSE()))-2),CONCATENATE(LEFT(VLOOKUP($A678,#REF!,6,FALSE()),LEN(VLOOKUP($A678,#REF!,6,FALSE()))-2),"*")),"")</f>
        <v>#VALUE!</v>
      </c>
      <c r="H678" s="91" t="e">
        <f aca="false">IF(LEN(VLOOKUP($A678,#REF!,7,FALSE())),IF(INDEX(#REF!,MATCH($A678,#REF!,0),4),LEFT(VLOOKUP($A678,#REF!,7,FALSE()),LEN(VLOOKUP($A678,#REF!,7,FALSE()))-2),CONCATENATE(LEFT(VLOOKUP($A678,#REF!,7,FALSE()),LEN(VLOOKUP($A678,#REF!,7,FALSE()))-2),"*")),"")</f>
        <v>#VALUE!</v>
      </c>
      <c r="I678" s="92" t="e">
        <f aca="false">IF(LEN(VLOOKUP($A678,#REF!,8,FALSE())),UPPER(RIGHT(VLOOKUP($A678,#REF!,8,FALSE()), 1)),"")</f>
        <v>#VALUE!</v>
      </c>
      <c r="J678" s="90" t="e">
        <f aca="false">IF(LEN(VLOOKUP($A678,#REF!,4,FALSE())),UPPER(RIGHT(VLOOKUP($A678,#REF!,4,FALSE()), 1)),"")</f>
        <v>#VALUE!</v>
      </c>
      <c r="K678" s="90" t="e">
        <f aca="false">IF(LEN(VLOOKUP($A678,#REF!,5,FALSE())),UPPER(RIGHT(VLOOKUP($A678,#REF!,5,FALSE()), 1)),"")</f>
        <v>#VALUE!</v>
      </c>
      <c r="L678" s="90" t="e">
        <f aca="false">IF(LEN(VLOOKUP($A678,#REF!,6,FALSE())),UPPER(RIGHT(VLOOKUP($A678,#REF!,6,FALSE()), 1)),"")</f>
        <v>#VALUE!</v>
      </c>
      <c r="M678" s="91" t="e">
        <f aca="false">IF(LEN(VLOOKUP($A678,#REF!,7,FALSE())),UPPER(RIGHT(VLOOKUP($A678,#REF!,7,FALSE()), 1)),"")</f>
        <v>#VALUE!</v>
      </c>
      <c r="N678" s="185"/>
      <c r="O678" s="185"/>
      <c r="P678" s="185"/>
      <c r="Q678" s="185"/>
      <c r="R678" s="185"/>
      <c r="S678" s="100" t="e">
        <f aca="false">HLOOKUP("Device Tree Pin Name",#REF!,MATCH($A678,#REF!,0),FALSE())</f>
        <v>#VALUE!</v>
      </c>
      <c r="T678" s="95" t="e">
        <f aca="false">HLOOKUP("power rail",#REF!,MATCH($A678,#REF!,0),FALSE())</f>
        <v>#VALUE!</v>
      </c>
      <c r="U678" s="96" t="e">
        <f aca="false">HLOOKUP("Wake Capable",#REF!,MATCH($A678,#REF!,0),FALSE())</f>
        <v>#VALUE!</v>
      </c>
      <c r="V678" s="96" t="e">
        <f aca="false">HLOOKUP("Strap",#REF!,MATCH($A678,#REF!,0),FALSE())</f>
        <v>#VALUE!</v>
      </c>
      <c r="W678" s="96"/>
      <c r="X678" s="96"/>
      <c r="Y678" s="96"/>
      <c r="Z678" s="95"/>
      <c r="AA678" s="95" t="e">
        <f aca="false">HLOOKUP("Pad type",#REF!,MATCH($A678,#REF!,0),FALSE())</f>
        <v>#VALUE!</v>
      </c>
      <c r="AB678" s="100"/>
      <c r="AC678" s="100" t="e">
        <f aca="false">HLOOKUP("POR Pin State",#REF!,MATCH($A678,#REF!,0),FALSE())</f>
        <v>#VALUE!</v>
      </c>
      <c r="AD678" s="186"/>
      <c r="AE678" s="187"/>
      <c r="AF678" s="187"/>
      <c r="AG678" s="187"/>
      <c r="AH678" s="188"/>
      <c r="AI678" s="188"/>
      <c r="AJ678" s="189"/>
      <c r="AK678" s="189"/>
      <c r="AL678" s="189"/>
      <c r="AM678" s="189"/>
      <c r="AN678" s="189"/>
      <c r="AO678" s="189"/>
      <c r="AP678" s="189"/>
      <c r="AQ678" s="194" t="s">
        <v>1583</v>
      </c>
      <c r="AR678" s="104"/>
      <c r="AS678" s="104"/>
      <c r="AT678" s="104"/>
      <c r="AU678" s="104"/>
      <c r="AV678" s="104"/>
      <c r="AW678" s="104"/>
      <c r="AX678" s="104"/>
      <c r="AY678" s="104"/>
      <c r="AZ678" s="104"/>
      <c r="BA678" s="104"/>
      <c r="BB678" s="162"/>
      <c r="BC678" s="104"/>
      <c r="BD678" s="214"/>
      <c r="BE678" s="213" t="s">
        <v>1584</v>
      </c>
      <c r="BF678" s="108" t="e">
        <f aca="false">VLOOKUP($A678,#REF!, 34, FALSE())</f>
        <v>#VALUE!</v>
      </c>
      <c r="BG678" s="418" t="e">
        <f aca="false">VLOOKUP($A678,#REF!, 22, FALSE())</f>
        <v>#VALUE!</v>
      </c>
      <c r="BH678" s="109"/>
    </row>
    <row r="679" s="193" customFormat="true" ht="12.75" hidden="false" customHeight="true" outlineLevel="0" collapsed="false">
      <c r="A679" s="1" t="s">
        <v>1585</v>
      </c>
      <c r="B679" s="86" t="e">
        <f aca="false">VLOOKUP($A679,#REF!, 34, FALSE())</f>
        <v>#VALUE!</v>
      </c>
      <c r="C679" s="87" t="str">
        <f aca="false">CONCATENATE("unused_",A679)</f>
        <v>unused_DDR_XM1_B2A_CA3</v>
      </c>
      <c r="D679" s="88" t="e">
        <f aca="false">IF(LEN(VLOOKUP($A679,#REF!,8,FALSE())),LEFT(VLOOKUP($A679,#REF!,8,FALSE()),LEN(VLOOKUP($A679,#REF!,8,FALSE()))-2),"")</f>
        <v>#VALUE!</v>
      </c>
      <c r="E679" s="89" t="e">
        <f aca="false">IF(LEN(VLOOKUP($A679,#REF!,4,FALSE())),IF(INDEX(#REF!,MATCH($A679,#REF!,0),1),LEFT(VLOOKUP($A679,#REF!,4,FALSE()),LEN(VLOOKUP($A679,#REF!,4,FALSE()))-2),CONCATENATE(LEFT(VLOOKUP($A679,#REF!,4,FALSE()),LEN(VLOOKUP($A679,#REF!,4,FALSE()))-2),"*")),"")</f>
        <v>#VALUE!</v>
      </c>
      <c r="F679" s="90" t="e">
        <f aca="false">IF(LEN(VLOOKUP($A679,#REF!,5,FALSE())),IF(INDEX(#REF!,MATCH($A679,#REF!,0),2),LEFT(VLOOKUP($A679,#REF!,5,FALSE()),LEN(VLOOKUP($A679,#REF!,5,FALSE()))-2),CONCATENATE(LEFT(VLOOKUP($A679,#REF!,5,FALSE()),LEN(VLOOKUP($A679,#REF!,5,FALSE()))-2),"*")),"")</f>
        <v>#VALUE!</v>
      </c>
      <c r="G679" s="90" t="e">
        <f aca="false">IF(LEN(VLOOKUP($A679,#REF!,6,FALSE())),IF(INDEX(#REF!,MATCH($A679,#REF!,0),3),LEFT(VLOOKUP($A679,#REF!,6,FALSE()),LEN(VLOOKUP($A679,#REF!,6,FALSE()))-2),CONCATENATE(LEFT(VLOOKUP($A679,#REF!,6,FALSE()),LEN(VLOOKUP($A679,#REF!,6,FALSE()))-2),"*")),"")</f>
        <v>#VALUE!</v>
      </c>
      <c r="H679" s="91" t="e">
        <f aca="false">IF(LEN(VLOOKUP($A679,#REF!,7,FALSE())),IF(INDEX(#REF!,MATCH($A679,#REF!,0),4),LEFT(VLOOKUP($A679,#REF!,7,FALSE()),LEN(VLOOKUP($A679,#REF!,7,FALSE()))-2),CONCATENATE(LEFT(VLOOKUP($A679,#REF!,7,FALSE()),LEN(VLOOKUP($A679,#REF!,7,FALSE()))-2),"*")),"")</f>
        <v>#VALUE!</v>
      </c>
      <c r="I679" s="92" t="e">
        <f aca="false">IF(LEN(VLOOKUP($A679,#REF!,8,FALSE())),UPPER(RIGHT(VLOOKUP($A679,#REF!,8,FALSE()), 1)),"")</f>
        <v>#VALUE!</v>
      </c>
      <c r="J679" s="90" t="e">
        <f aca="false">IF(LEN(VLOOKUP($A679,#REF!,4,FALSE())),UPPER(RIGHT(VLOOKUP($A679,#REF!,4,FALSE()), 1)),"")</f>
        <v>#VALUE!</v>
      </c>
      <c r="K679" s="90" t="e">
        <f aca="false">IF(LEN(VLOOKUP($A679,#REF!,5,FALSE())),UPPER(RIGHT(VLOOKUP($A679,#REF!,5,FALSE()), 1)),"")</f>
        <v>#VALUE!</v>
      </c>
      <c r="L679" s="90" t="e">
        <f aca="false">IF(LEN(VLOOKUP($A679,#REF!,6,FALSE())),UPPER(RIGHT(VLOOKUP($A679,#REF!,6,FALSE()), 1)),"")</f>
        <v>#VALUE!</v>
      </c>
      <c r="M679" s="91" t="e">
        <f aca="false">IF(LEN(VLOOKUP($A679,#REF!,7,FALSE())),UPPER(RIGHT(VLOOKUP($A679,#REF!,7,FALSE()), 1)),"")</f>
        <v>#VALUE!</v>
      </c>
      <c r="N679" s="185"/>
      <c r="O679" s="185"/>
      <c r="P679" s="185"/>
      <c r="Q679" s="185"/>
      <c r="R679" s="185"/>
      <c r="S679" s="100" t="e">
        <f aca="false">HLOOKUP("Device Tree Pin Name",#REF!,MATCH($A679,#REF!,0),FALSE())</f>
        <v>#VALUE!</v>
      </c>
      <c r="T679" s="95" t="e">
        <f aca="false">HLOOKUP("power rail",#REF!,MATCH($A679,#REF!,0),FALSE())</f>
        <v>#VALUE!</v>
      </c>
      <c r="U679" s="96" t="e">
        <f aca="false">HLOOKUP("Wake Capable",#REF!,MATCH($A679,#REF!,0),FALSE())</f>
        <v>#VALUE!</v>
      </c>
      <c r="V679" s="96" t="e">
        <f aca="false">HLOOKUP("Strap",#REF!,MATCH($A679,#REF!,0),FALSE())</f>
        <v>#VALUE!</v>
      </c>
      <c r="W679" s="96"/>
      <c r="X679" s="96"/>
      <c r="Y679" s="96"/>
      <c r="Z679" s="95"/>
      <c r="AA679" s="95" t="e">
        <f aca="false">HLOOKUP("Pad type",#REF!,MATCH($A679,#REF!,0),FALSE())</f>
        <v>#VALUE!</v>
      </c>
      <c r="AB679" s="100"/>
      <c r="AC679" s="100" t="e">
        <f aca="false">HLOOKUP("POR Pin State",#REF!,MATCH($A679,#REF!,0),FALSE())</f>
        <v>#VALUE!</v>
      </c>
      <c r="AD679" s="186"/>
      <c r="AE679" s="187"/>
      <c r="AF679" s="187"/>
      <c r="AG679" s="187"/>
      <c r="AH679" s="188"/>
      <c r="AI679" s="188"/>
      <c r="AJ679" s="189"/>
      <c r="AK679" s="189"/>
      <c r="AL679" s="189"/>
      <c r="AM679" s="189"/>
      <c r="AN679" s="189"/>
      <c r="AO679" s="189"/>
      <c r="AP679" s="189"/>
      <c r="AQ679" s="194" t="s">
        <v>1586</v>
      </c>
      <c r="AR679" s="104"/>
      <c r="AS679" s="104"/>
      <c r="AT679" s="104"/>
      <c r="AU679" s="104"/>
      <c r="AV679" s="104"/>
      <c r="AW679" s="104"/>
      <c r="AX679" s="104"/>
      <c r="AY679" s="104"/>
      <c r="AZ679" s="104"/>
      <c r="BA679" s="104"/>
      <c r="BB679" s="162"/>
      <c r="BC679" s="104"/>
      <c r="BD679" s="214"/>
      <c r="BE679" s="213" t="s">
        <v>1587</v>
      </c>
      <c r="BF679" s="108" t="e">
        <f aca="false">VLOOKUP($A679,#REF!, 34, FALSE())</f>
        <v>#VALUE!</v>
      </c>
      <c r="BG679" s="418" t="e">
        <f aca="false">VLOOKUP($A679,#REF!, 22, FALSE())</f>
        <v>#VALUE!</v>
      </c>
      <c r="BH679" s="109"/>
    </row>
    <row r="680" s="193" customFormat="true" ht="12.75" hidden="false" customHeight="true" outlineLevel="0" collapsed="false">
      <c r="A680" s="133" t="s">
        <v>1588</v>
      </c>
      <c r="B680" s="86" t="e">
        <f aca="false">VLOOKUP($A680,#REF!, 34, FALSE())</f>
        <v>#VALUE!</v>
      </c>
      <c r="C680" s="87" t="str">
        <f aca="false">CONCATENATE("unused_",A680)</f>
        <v>unused_DDR_XM1_B2A_CA4</v>
      </c>
      <c r="D680" s="88" t="e">
        <f aca="false">IF(LEN(VLOOKUP($A680,#REF!,8,FALSE())),LEFT(VLOOKUP($A680,#REF!,8,FALSE()),LEN(VLOOKUP($A680,#REF!,8,FALSE()))-2),"")</f>
        <v>#VALUE!</v>
      </c>
      <c r="E680" s="89" t="e">
        <f aca="false">IF(LEN(VLOOKUP($A680,#REF!,4,FALSE())),IF(INDEX(#REF!,MATCH($A680,#REF!,0),1),LEFT(VLOOKUP($A680,#REF!,4,FALSE()),LEN(VLOOKUP($A680,#REF!,4,FALSE()))-2),CONCATENATE(LEFT(VLOOKUP($A680,#REF!,4,FALSE()),LEN(VLOOKUP($A680,#REF!,4,FALSE()))-2),"*")),"")</f>
        <v>#VALUE!</v>
      </c>
      <c r="F680" s="90" t="e">
        <f aca="false">IF(LEN(VLOOKUP($A680,#REF!,5,FALSE())),IF(INDEX(#REF!,MATCH($A680,#REF!,0),2),LEFT(VLOOKUP($A680,#REF!,5,FALSE()),LEN(VLOOKUP($A680,#REF!,5,FALSE()))-2),CONCATENATE(LEFT(VLOOKUP($A680,#REF!,5,FALSE()),LEN(VLOOKUP($A680,#REF!,5,FALSE()))-2),"*")),"")</f>
        <v>#VALUE!</v>
      </c>
      <c r="G680" s="90" t="e">
        <f aca="false">IF(LEN(VLOOKUP($A680,#REF!,6,FALSE())),IF(INDEX(#REF!,MATCH($A680,#REF!,0),3),LEFT(VLOOKUP($A680,#REF!,6,FALSE()),LEN(VLOOKUP($A680,#REF!,6,FALSE()))-2),CONCATENATE(LEFT(VLOOKUP($A680,#REF!,6,FALSE()),LEN(VLOOKUP($A680,#REF!,6,FALSE()))-2),"*")),"")</f>
        <v>#VALUE!</v>
      </c>
      <c r="H680" s="91" t="e">
        <f aca="false">IF(LEN(VLOOKUP($A680,#REF!,7,FALSE())),IF(INDEX(#REF!,MATCH($A680,#REF!,0),4),LEFT(VLOOKUP($A680,#REF!,7,FALSE()),LEN(VLOOKUP($A680,#REF!,7,FALSE()))-2),CONCATENATE(LEFT(VLOOKUP($A680,#REF!,7,FALSE()),LEN(VLOOKUP($A680,#REF!,7,FALSE()))-2),"*")),"")</f>
        <v>#VALUE!</v>
      </c>
      <c r="I680" s="92" t="e">
        <f aca="false">IF(LEN(VLOOKUP($A680,#REF!,8,FALSE())),UPPER(RIGHT(VLOOKUP($A680,#REF!,8,FALSE()), 1)),"")</f>
        <v>#VALUE!</v>
      </c>
      <c r="J680" s="90" t="e">
        <f aca="false">IF(LEN(VLOOKUP($A680,#REF!,4,FALSE())),UPPER(RIGHT(VLOOKUP($A680,#REF!,4,FALSE()), 1)),"")</f>
        <v>#VALUE!</v>
      </c>
      <c r="K680" s="90" t="e">
        <f aca="false">IF(LEN(VLOOKUP($A680,#REF!,5,FALSE())),UPPER(RIGHT(VLOOKUP($A680,#REF!,5,FALSE()), 1)),"")</f>
        <v>#VALUE!</v>
      </c>
      <c r="L680" s="90" t="e">
        <f aca="false">IF(LEN(VLOOKUP($A680,#REF!,6,FALSE())),UPPER(RIGHT(VLOOKUP($A680,#REF!,6,FALSE()), 1)),"")</f>
        <v>#VALUE!</v>
      </c>
      <c r="M680" s="91" t="e">
        <f aca="false">IF(LEN(VLOOKUP($A680,#REF!,7,FALSE())),UPPER(RIGHT(VLOOKUP($A680,#REF!,7,FALSE()), 1)),"")</f>
        <v>#VALUE!</v>
      </c>
      <c r="N680" s="185"/>
      <c r="O680" s="185"/>
      <c r="P680" s="185"/>
      <c r="Q680" s="185"/>
      <c r="R680" s="185"/>
      <c r="S680" s="100" t="e">
        <f aca="false">HLOOKUP("Device Tree Pin Name",#REF!,MATCH($A680,#REF!,0),FALSE())</f>
        <v>#VALUE!</v>
      </c>
      <c r="T680" s="95" t="e">
        <f aca="false">HLOOKUP("power rail",#REF!,MATCH($A680,#REF!,0),FALSE())</f>
        <v>#VALUE!</v>
      </c>
      <c r="U680" s="96" t="e">
        <f aca="false">HLOOKUP("Wake Capable",#REF!,MATCH($A680,#REF!,0),FALSE())</f>
        <v>#VALUE!</v>
      </c>
      <c r="V680" s="96" t="e">
        <f aca="false">HLOOKUP("Strap",#REF!,MATCH($A680,#REF!,0),FALSE())</f>
        <v>#VALUE!</v>
      </c>
      <c r="W680" s="96"/>
      <c r="X680" s="96"/>
      <c r="Y680" s="96"/>
      <c r="Z680" s="95"/>
      <c r="AA680" s="95" t="e">
        <f aca="false">HLOOKUP("Pad type",#REF!,MATCH($A680,#REF!,0),FALSE())</f>
        <v>#VALUE!</v>
      </c>
      <c r="AB680" s="100"/>
      <c r="AC680" s="100" t="e">
        <f aca="false">HLOOKUP("POR Pin State",#REF!,MATCH($A680,#REF!,0),FALSE())</f>
        <v>#VALUE!</v>
      </c>
      <c r="AD680" s="186"/>
      <c r="AE680" s="187"/>
      <c r="AF680" s="187"/>
      <c r="AG680" s="187"/>
      <c r="AH680" s="188"/>
      <c r="AI680" s="188"/>
      <c r="AJ680" s="189"/>
      <c r="AK680" s="189"/>
      <c r="AL680" s="189"/>
      <c r="AM680" s="189"/>
      <c r="AN680" s="189"/>
      <c r="AO680" s="189"/>
      <c r="AP680" s="189"/>
      <c r="AQ680" s="194" t="s">
        <v>1589</v>
      </c>
      <c r="AR680" s="104"/>
      <c r="AS680" s="104"/>
      <c r="AT680" s="104"/>
      <c r="AU680" s="104"/>
      <c r="AV680" s="104"/>
      <c r="AW680" s="104"/>
      <c r="AX680" s="104"/>
      <c r="AY680" s="104"/>
      <c r="AZ680" s="104"/>
      <c r="BA680" s="104"/>
      <c r="BB680" s="162"/>
      <c r="BC680" s="104"/>
      <c r="BD680" s="214"/>
      <c r="BE680" s="213" t="s">
        <v>1590</v>
      </c>
      <c r="BF680" s="108" t="e">
        <f aca="false">VLOOKUP($A680,#REF!, 34, FALSE())</f>
        <v>#VALUE!</v>
      </c>
      <c r="BG680" s="418" t="e">
        <f aca="false">VLOOKUP($A680,#REF!, 22, FALSE())</f>
        <v>#VALUE!</v>
      </c>
      <c r="BH680" s="109"/>
    </row>
    <row r="681" s="193" customFormat="true" ht="12.75" hidden="false" customHeight="true" outlineLevel="0" collapsed="false">
      <c r="A681" s="133" t="s">
        <v>1591</v>
      </c>
      <c r="B681" s="86" t="e">
        <f aca="false">VLOOKUP($A681,#REF!, 34, FALSE())</f>
        <v>#VALUE!</v>
      </c>
      <c r="C681" s="87" t="str">
        <f aca="false">CONCATENATE("unused_",A681)</f>
        <v>unused_DDR_XM1_B2A_CA5</v>
      </c>
      <c r="D681" s="88" t="e">
        <f aca="false">IF(LEN(VLOOKUP($A681,#REF!,8,FALSE())),LEFT(VLOOKUP($A681,#REF!,8,FALSE()),LEN(VLOOKUP($A681,#REF!,8,FALSE()))-2),"")</f>
        <v>#VALUE!</v>
      </c>
      <c r="E681" s="89" t="e">
        <f aca="false">IF(LEN(VLOOKUP($A681,#REF!,4,FALSE())),IF(INDEX(#REF!,MATCH($A681,#REF!,0),1),LEFT(VLOOKUP($A681,#REF!,4,FALSE()),LEN(VLOOKUP($A681,#REF!,4,FALSE()))-2),CONCATENATE(LEFT(VLOOKUP($A681,#REF!,4,FALSE()),LEN(VLOOKUP($A681,#REF!,4,FALSE()))-2),"*")),"")</f>
        <v>#VALUE!</v>
      </c>
      <c r="F681" s="90" t="e">
        <f aca="false">IF(LEN(VLOOKUP($A681,#REF!,5,FALSE())),IF(INDEX(#REF!,MATCH($A681,#REF!,0),2),LEFT(VLOOKUP($A681,#REF!,5,FALSE()),LEN(VLOOKUP($A681,#REF!,5,FALSE()))-2),CONCATENATE(LEFT(VLOOKUP($A681,#REF!,5,FALSE()),LEN(VLOOKUP($A681,#REF!,5,FALSE()))-2),"*")),"")</f>
        <v>#VALUE!</v>
      </c>
      <c r="G681" s="90" t="e">
        <f aca="false">IF(LEN(VLOOKUP($A681,#REF!,6,FALSE())),IF(INDEX(#REF!,MATCH($A681,#REF!,0),3),LEFT(VLOOKUP($A681,#REF!,6,FALSE()),LEN(VLOOKUP($A681,#REF!,6,FALSE()))-2),CONCATENATE(LEFT(VLOOKUP($A681,#REF!,6,FALSE()),LEN(VLOOKUP($A681,#REF!,6,FALSE()))-2),"*")),"")</f>
        <v>#VALUE!</v>
      </c>
      <c r="H681" s="91" t="e">
        <f aca="false">IF(LEN(VLOOKUP($A681,#REF!,7,FALSE())),IF(INDEX(#REF!,MATCH($A681,#REF!,0),4),LEFT(VLOOKUP($A681,#REF!,7,FALSE()),LEN(VLOOKUP($A681,#REF!,7,FALSE()))-2),CONCATENATE(LEFT(VLOOKUP($A681,#REF!,7,FALSE()),LEN(VLOOKUP($A681,#REF!,7,FALSE()))-2),"*")),"")</f>
        <v>#VALUE!</v>
      </c>
      <c r="I681" s="92" t="e">
        <f aca="false">IF(LEN(VLOOKUP($A681,#REF!,8,FALSE())),UPPER(RIGHT(VLOOKUP($A681,#REF!,8,FALSE()), 1)),"")</f>
        <v>#VALUE!</v>
      </c>
      <c r="J681" s="90" t="e">
        <f aca="false">IF(LEN(VLOOKUP($A681,#REF!,4,FALSE())),UPPER(RIGHT(VLOOKUP($A681,#REF!,4,FALSE()), 1)),"")</f>
        <v>#VALUE!</v>
      </c>
      <c r="K681" s="90" t="e">
        <f aca="false">IF(LEN(VLOOKUP($A681,#REF!,5,FALSE())),UPPER(RIGHT(VLOOKUP($A681,#REF!,5,FALSE()), 1)),"")</f>
        <v>#VALUE!</v>
      </c>
      <c r="L681" s="90" t="e">
        <f aca="false">IF(LEN(VLOOKUP($A681,#REF!,6,FALSE())),UPPER(RIGHT(VLOOKUP($A681,#REF!,6,FALSE()), 1)),"")</f>
        <v>#VALUE!</v>
      </c>
      <c r="M681" s="91" t="e">
        <f aca="false">IF(LEN(VLOOKUP($A681,#REF!,7,FALSE())),UPPER(RIGHT(VLOOKUP($A681,#REF!,7,FALSE()), 1)),"")</f>
        <v>#VALUE!</v>
      </c>
      <c r="N681" s="185"/>
      <c r="O681" s="185"/>
      <c r="P681" s="185"/>
      <c r="Q681" s="185"/>
      <c r="R681" s="185"/>
      <c r="S681" s="100" t="e">
        <f aca="false">HLOOKUP("Device Tree Pin Name",#REF!,MATCH($A681,#REF!,0),FALSE())</f>
        <v>#VALUE!</v>
      </c>
      <c r="T681" s="95" t="e">
        <f aca="false">HLOOKUP("power rail",#REF!,MATCH($A681,#REF!,0),FALSE())</f>
        <v>#VALUE!</v>
      </c>
      <c r="U681" s="96" t="e">
        <f aca="false">HLOOKUP("Wake Capable",#REF!,MATCH($A681,#REF!,0),FALSE())</f>
        <v>#VALUE!</v>
      </c>
      <c r="V681" s="96" t="e">
        <f aca="false">HLOOKUP("Strap",#REF!,MATCH($A681,#REF!,0),FALSE())</f>
        <v>#VALUE!</v>
      </c>
      <c r="W681" s="96"/>
      <c r="X681" s="96"/>
      <c r="Y681" s="96"/>
      <c r="Z681" s="95"/>
      <c r="AA681" s="95" t="e">
        <f aca="false">HLOOKUP("Pad type",#REF!,MATCH($A681,#REF!,0),FALSE())</f>
        <v>#VALUE!</v>
      </c>
      <c r="AB681" s="100"/>
      <c r="AC681" s="100" t="e">
        <f aca="false">HLOOKUP("POR Pin State",#REF!,MATCH($A681,#REF!,0),FALSE())</f>
        <v>#VALUE!</v>
      </c>
      <c r="AD681" s="186"/>
      <c r="AE681" s="187"/>
      <c r="AF681" s="187"/>
      <c r="AG681" s="187"/>
      <c r="AH681" s="188"/>
      <c r="AI681" s="188"/>
      <c r="AJ681" s="189"/>
      <c r="AK681" s="189"/>
      <c r="AL681" s="189"/>
      <c r="AM681" s="189"/>
      <c r="AN681" s="189"/>
      <c r="AO681" s="189"/>
      <c r="AP681" s="189"/>
      <c r="AQ681" s="194" t="s">
        <v>1592</v>
      </c>
      <c r="AR681" s="104"/>
      <c r="AS681" s="104"/>
      <c r="AT681" s="104"/>
      <c r="AU681" s="104"/>
      <c r="AV681" s="104"/>
      <c r="AW681" s="104"/>
      <c r="AX681" s="104"/>
      <c r="AY681" s="104"/>
      <c r="AZ681" s="104"/>
      <c r="BA681" s="104"/>
      <c r="BB681" s="162"/>
      <c r="BC681" s="104"/>
      <c r="BD681" s="214"/>
      <c r="BE681" s="213" t="s">
        <v>1593</v>
      </c>
      <c r="BF681" s="108" t="e">
        <f aca="false">VLOOKUP($A681,#REF!, 34, FALSE())</f>
        <v>#VALUE!</v>
      </c>
      <c r="BG681" s="418" t="e">
        <f aca="false">VLOOKUP($A681,#REF!, 22, FALSE())</f>
        <v>#VALUE!</v>
      </c>
      <c r="BH681" s="109"/>
    </row>
    <row r="682" s="193" customFormat="true" ht="12.75" hidden="false" customHeight="true" outlineLevel="0" collapsed="false">
      <c r="A682" s="133" t="s">
        <v>1594</v>
      </c>
      <c r="B682" s="86" t="e">
        <f aca="false">VLOOKUP($A682,#REF!, 34, FALSE())</f>
        <v>#VALUE!</v>
      </c>
      <c r="C682" s="87" t="str">
        <f aca="false">CONCATENATE("unused_",A682)</f>
        <v>unused_DDR_XM1_B2A_CA6</v>
      </c>
      <c r="D682" s="88" t="e">
        <f aca="false">IF(LEN(VLOOKUP($A682,#REF!,8,FALSE())),LEFT(VLOOKUP($A682,#REF!,8,FALSE()),LEN(VLOOKUP($A682,#REF!,8,FALSE()))-2),"")</f>
        <v>#VALUE!</v>
      </c>
      <c r="E682" s="89" t="e">
        <f aca="false">IF(LEN(VLOOKUP($A682,#REF!,4,FALSE())),IF(INDEX(#REF!,MATCH($A682,#REF!,0),1),LEFT(VLOOKUP($A682,#REF!,4,FALSE()),LEN(VLOOKUP($A682,#REF!,4,FALSE()))-2),CONCATENATE(LEFT(VLOOKUP($A682,#REF!,4,FALSE()),LEN(VLOOKUP($A682,#REF!,4,FALSE()))-2),"*")),"")</f>
        <v>#VALUE!</v>
      </c>
      <c r="F682" s="90" t="e">
        <f aca="false">IF(LEN(VLOOKUP($A682,#REF!,5,FALSE())),IF(INDEX(#REF!,MATCH($A682,#REF!,0),2),LEFT(VLOOKUP($A682,#REF!,5,FALSE()),LEN(VLOOKUP($A682,#REF!,5,FALSE()))-2),CONCATENATE(LEFT(VLOOKUP($A682,#REF!,5,FALSE()),LEN(VLOOKUP($A682,#REF!,5,FALSE()))-2),"*")),"")</f>
        <v>#VALUE!</v>
      </c>
      <c r="G682" s="90" t="e">
        <f aca="false">IF(LEN(VLOOKUP($A682,#REF!,6,FALSE())),IF(INDEX(#REF!,MATCH($A682,#REF!,0),3),LEFT(VLOOKUP($A682,#REF!,6,FALSE()),LEN(VLOOKUP($A682,#REF!,6,FALSE()))-2),CONCATENATE(LEFT(VLOOKUP($A682,#REF!,6,FALSE()),LEN(VLOOKUP($A682,#REF!,6,FALSE()))-2),"*")),"")</f>
        <v>#VALUE!</v>
      </c>
      <c r="H682" s="91" t="e">
        <f aca="false">IF(LEN(VLOOKUP($A682,#REF!,7,FALSE())),IF(INDEX(#REF!,MATCH($A682,#REF!,0),4),LEFT(VLOOKUP($A682,#REF!,7,FALSE()),LEN(VLOOKUP($A682,#REF!,7,FALSE()))-2),CONCATENATE(LEFT(VLOOKUP($A682,#REF!,7,FALSE()),LEN(VLOOKUP($A682,#REF!,7,FALSE()))-2),"*")),"")</f>
        <v>#VALUE!</v>
      </c>
      <c r="I682" s="92" t="e">
        <f aca="false">IF(LEN(VLOOKUP($A682,#REF!,8,FALSE())),UPPER(RIGHT(VLOOKUP($A682,#REF!,8,FALSE()), 1)),"")</f>
        <v>#VALUE!</v>
      </c>
      <c r="J682" s="90" t="e">
        <f aca="false">IF(LEN(VLOOKUP($A682,#REF!,4,FALSE())),UPPER(RIGHT(VLOOKUP($A682,#REF!,4,FALSE()), 1)),"")</f>
        <v>#VALUE!</v>
      </c>
      <c r="K682" s="90" t="e">
        <f aca="false">IF(LEN(VLOOKUP($A682,#REF!,5,FALSE())),UPPER(RIGHT(VLOOKUP($A682,#REF!,5,FALSE()), 1)),"")</f>
        <v>#VALUE!</v>
      </c>
      <c r="L682" s="90" t="e">
        <f aca="false">IF(LEN(VLOOKUP($A682,#REF!,6,FALSE())),UPPER(RIGHT(VLOOKUP($A682,#REF!,6,FALSE()), 1)),"")</f>
        <v>#VALUE!</v>
      </c>
      <c r="M682" s="91" t="e">
        <f aca="false">IF(LEN(VLOOKUP($A682,#REF!,7,FALSE())),UPPER(RIGHT(VLOOKUP($A682,#REF!,7,FALSE()), 1)),"")</f>
        <v>#VALUE!</v>
      </c>
      <c r="N682" s="185"/>
      <c r="O682" s="185"/>
      <c r="P682" s="185"/>
      <c r="Q682" s="185"/>
      <c r="R682" s="185"/>
      <c r="S682" s="100" t="e">
        <f aca="false">HLOOKUP("Device Tree Pin Name",#REF!,MATCH($A682,#REF!,0),FALSE())</f>
        <v>#VALUE!</v>
      </c>
      <c r="T682" s="95" t="e">
        <f aca="false">HLOOKUP("power rail",#REF!,MATCH($A682,#REF!,0),FALSE())</f>
        <v>#VALUE!</v>
      </c>
      <c r="U682" s="96" t="e">
        <f aca="false">HLOOKUP("Wake Capable",#REF!,MATCH($A682,#REF!,0),FALSE())</f>
        <v>#VALUE!</v>
      </c>
      <c r="V682" s="96" t="e">
        <f aca="false">HLOOKUP("Strap",#REF!,MATCH($A682,#REF!,0),FALSE())</f>
        <v>#VALUE!</v>
      </c>
      <c r="W682" s="96"/>
      <c r="X682" s="96"/>
      <c r="Y682" s="96"/>
      <c r="Z682" s="95"/>
      <c r="AA682" s="95" t="e">
        <f aca="false">HLOOKUP("Pad type",#REF!,MATCH($A682,#REF!,0),FALSE())</f>
        <v>#VALUE!</v>
      </c>
      <c r="AB682" s="100"/>
      <c r="AC682" s="100" t="e">
        <f aca="false">HLOOKUP("POR Pin State",#REF!,MATCH($A682,#REF!,0),FALSE())</f>
        <v>#VALUE!</v>
      </c>
      <c r="AD682" s="186"/>
      <c r="AE682" s="187"/>
      <c r="AF682" s="187"/>
      <c r="AG682" s="187"/>
      <c r="AH682" s="188"/>
      <c r="AI682" s="188"/>
      <c r="AJ682" s="189"/>
      <c r="AK682" s="189"/>
      <c r="AL682" s="189"/>
      <c r="AM682" s="189"/>
      <c r="AN682" s="189"/>
      <c r="AO682" s="189"/>
      <c r="AP682" s="189"/>
      <c r="AQ682" s="194" t="s">
        <v>1595</v>
      </c>
      <c r="AR682" s="104"/>
      <c r="AS682" s="104"/>
      <c r="AT682" s="104"/>
      <c r="AU682" s="104"/>
      <c r="AV682" s="104"/>
      <c r="AW682" s="104"/>
      <c r="AX682" s="104"/>
      <c r="AY682" s="104"/>
      <c r="AZ682" s="104"/>
      <c r="BA682" s="104"/>
      <c r="BB682" s="162"/>
      <c r="BC682" s="104"/>
      <c r="BD682" s="214"/>
      <c r="BE682" s="213" t="s">
        <v>1596</v>
      </c>
      <c r="BF682" s="108" t="e">
        <f aca="false">VLOOKUP($A682,#REF!, 34, FALSE())</f>
        <v>#VALUE!</v>
      </c>
      <c r="BG682" s="418" t="e">
        <f aca="false">VLOOKUP($A682,#REF!, 22, FALSE())</f>
        <v>#VALUE!</v>
      </c>
      <c r="BH682" s="109"/>
    </row>
    <row r="683" s="193" customFormat="true" ht="12.75" hidden="false" customHeight="true" outlineLevel="0" collapsed="false">
      <c r="A683" s="133" t="s">
        <v>1597</v>
      </c>
      <c r="B683" s="86" t="e">
        <f aca="false">VLOOKUP($A683,#REF!, 34, FALSE())</f>
        <v>#VALUE!</v>
      </c>
      <c r="C683" s="87" t="str">
        <f aca="false">CONCATENATE("unused_",A683)</f>
        <v>unused_DDR_XM1_B2B_CA0</v>
      </c>
      <c r="D683" s="88" t="e">
        <f aca="false">IF(LEN(VLOOKUP($A683,#REF!,8,FALSE())),LEFT(VLOOKUP($A683,#REF!,8,FALSE()),LEN(VLOOKUP($A683,#REF!,8,FALSE()))-2),"")</f>
        <v>#VALUE!</v>
      </c>
      <c r="E683" s="89" t="e">
        <f aca="false">IF(LEN(VLOOKUP($A683,#REF!,4,FALSE())),IF(INDEX(#REF!,MATCH($A683,#REF!,0),1),LEFT(VLOOKUP($A683,#REF!,4,FALSE()),LEN(VLOOKUP($A683,#REF!,4,FALSE()))-2),CONCATENATE(LEFT(VLOOKUP($A683,#REF!,4,FALSE()),LEN(VLOOKUP($A683,#REF!,4,FALSE()))-2),"*")),"")</f>
        <v>#VALUE!</v>
      </c>
      <c r="F683" s="90" t="e">
        <f aca="false">IF(LEN(VLOOKUP($A683,#REF!,5,FALSE())),IF(INDEX(#REF!,MATCH($A683,#REF!,0),2),LEFT(VLOOKUP($A683,#REF!,5,FALSE()),LEN(VLOOKUP($A683,#REF!,5,FALSE()))-2),CONCATENATE(LEFT(VLOOKUP($A683,#REF!,5,FALSE()),LEN(VLOOKUP($A683,#REF!,5,FALSE()))-2),"*")),"")</f>
        <v>#VALUE!</v>
      </c>
      <c r="G683" s="90" t="e">
        <f aca="false">IF(LEN(VLOOKUP($A683,#REF!,6,FALSE())),IF(INDEX(#REF!,MATCH($A683,#REF!,0),3),LEFT(VLOOKUP($A683,#REF!,6,FALSE()),LEN(VLOOKUP($A683,#REF!,6,FALSE()))-2),CONCATENATE(LEFT(VLOOKUP($A683,#REF!,6,FALSE()),LEN(VLOOKUP($A683,#REF!,6,FALSE()))-2),"*")),"")</f>
        <v>#VALUE!</v>
      </c>
      <c r="H683" s="91" t="e">
        <f aca="false">IF(LEN(VLOOKUP($A683,#REF!,7,FALSE())),IF(INDEX(#REF!,MATCH($A683,#REF!,0),4),LEFT(VLOOKUP($A683,#REF!,7,FALSE()),LEN(VLOOKUP($A683,#REF!,7,FALSE()))-2),CONCATENATE(LEFT(VLOOKUP($A683,#REF!,7,FALSE()),LEN(VLOOKUP($A683,#REF!,7,FALSE()))-2),"*")),"")</f>
        <v>#VALUE!</v>
      </c>
      <c r="I683" s="92" t="e">
        <f aca="false">IF(LEN(VLOOKUP($A683,#REF!,8,FALSE())),UPPER(RIGHT(VLOOKUP($A683,#REF!,8,FALSE()), 1)),"")</f>
        <v>#VALUE!</v>
      </c>
      <c r="J683" s="90" t="e">
        <f aca="false">IF(LEN(VLOOKUP($A683,#REF!,4,FALSE())),UPPER(RIGHT(VLOOKUP($A683,#REF!,4,FALSE()), 1)),"")</f>
        <v>#VALUE!</v>
      </c>
      <c r="K683" s="90" t="e">
        <f aca="false">IF(LEN(VLOOKUP($A683,#REF!,5,FALSE())),UPPER(RIGHT(VLOOKUP($A683,#REF!,5,FALSE()), 1)),"")</f>
        <v>#VALUE!</v>
      </c>
      <c r="L683" s="90" t="e">
        <f aca="false">IF(LEN(VLOOKUP($A683,#REF!,6,FALSE())),UPPER(RIGHT(VLOOKUP($A683,#REF!,6,FALSE()), 1)),"")</f>
        <v>#VALUE!</v>
      </c>
      <c r="M683" s="91" t="e">
        <f aca="false">IF(LEN(VLOOKUP($A683,#REF!,7,FALSE())),UPPER(RIGHT(VLOOKUP($A683,#REF!,7,FALSE()), 1)),"")</f>
        <v>#VALUE!</v>
      </c>
      <c r="N683" s="185"/>
      <c r="O683" s="185"/>
      <c r="P683" s="185"/>
      <c r="Q683" s="185"/>
      <c r="R683" s="185"/>
      <c r="S683" s="100" t="e">
        <f aca="false">HLOOKUP("Device Tree Pin Name",#REF!,MATCH($A683,#REF!,0),FALSE())</f>
        <v>#VALUE!</v>
      </c>
      <c r="T683" s="95" t="e">
        <f aca="false">HLOOKUP("power rail",#REF!,MATCH($A683,#REF!,0),FALSE())</f>
        <v>#VALUE!</v>
      </c>
      <c r="U683" s="96" t="e">
        <f aca="false">HLOOKUP("Wake Capable",#REF!,MATCH($A683,#REF!,0),FALSE())</f>
        <v>#VALUE!</v>
      </c>
      <c r="V683" s="96" t="e">
        <f aca="false">HLOOKUP("Strap",#REF!,MATCH($A683,#REF!,0),FALSE())</f>
        <v>#VALUE!</v>
      </c>
      <c r="W683" s="96"/>
      <c r="X683" s="96"/>
      <c r="Y683" s="96"/>
      <c r="Z683" s="95"/>
      <c r="AA683" s="95" t="e">
        <f aca="false">HLOOKUP("Pad type",#REF!,MATCH($A683,#REF!,0),FALSE())</f>
        <v>#VALUE!</v>
      </c>
      <c r="AB683" s="100"/>
      <c r="AC683" s="100" t="e">
        <f aca="false">HLOOKUP("POR Pin State",#REF!,MATCH($A683,#REF!,0),FALSE())</f>
        <v>#VALUE!</v>
      </c>
      <c r="AD683" s="186"/>
      <c r="AE683" s="187"/>
      <c r="AF683" s="187"/>
      <c r="AG683" s="187"/>
      <c r="AH683" s="188"/>
      <c r="AI683" s="188"/>
      <c r="AJ683" s="189"/>
      <c r="AK683" s="189"/>
      <c r="AL683" s="189"/>
      <c r="AM683" s="189"/>
      <c r="AN683" s="189"/>
      <c r="AO683" s="189"/>
      <c r="AP683" s="189"/>
      <c r="AQ683" s="194" t="s">
        <v>1598</v>
      </c>
      <c r="AR683" s="104"/>
      <c r="AS683" s="104"/>
      <c r="AT683" s="104"/>
      <c r="AU683" s="104"/>
      <c r="AV683" s="104"/>
      <c r="AW683" s="104"/>
      <c r="AX683" s="104"/>
      <c r="AY683" s="104"/>
      <c r="AZ683" s="104"/>
      <c r="BA683" s="104"/>
      <c r="BB683" s="162"/>
      <c r="BC683" s="104"/>
      <c r="BD683" s="214"/>
      <c r="BE683" s="213" t="s">
        <v>1599</v>
      </c>
      <c r="BF683" s="108" t="e">
        <f aca="false">VLOOKUP($A683,#REF!, 34, FALSE())</f>
        <v>#VALUE!</v>
      </c>
      <c r="BG683" s="418" t="e">
        <f aca="false">VLOOKUP($A683,#REF!, 22, FALSE())</f>
        <v>#VALUE!</v>
      </c>
      <c r="BH683" s="109"/>
    </row>
    <row r="684" s="193" customFormat="true" ht="12.75" hidden="false" customHeight="true" outlineLevel="0" collapsed="false">
      <c r="A684" s="133" t="s">
        <v>1600</v>
      </c>
      <c r="B684" s="86" t="e">
        <f aca="false">VLOOKUP($A684,#REF!, 34, FALSE())</f>
        <v>#VALUE!</v>
      </c>
      <c r="C684" s="87" t="str">
        <f aca="false">CONCATENATE("unused_",A684)</f>
        <v>unused_DDR_XM1_B2B_CA1</v>
      </c>
      <c r="D684" s="88" t="e">
        <f aca="false">IF(LEN(VLOOKUP($A684,#REF!,8,FALSE())),LEFT(VLOOKUP($A684,#REF!,8,FALSE()),LEN(VLOOKUP($A684,#REF!,8,FALSE()))-2),"")</f>
        <v>#VALUE!</v>
      </c>
      <c r="E684" s="89" t="e">
        <f aca="false">IF(LEN(VLOOKUP($A684,#REF!,4,FALSE())),IF(INDEX(#REF!,MATCH($A684,#REF!,0),1),LEFT(VLOOKUP($A684,#REF!,4,FALSE()),LEN(VLOOKUP($A684,#REF!,4,FALSE()))-2),CONCATENATE(LEFT(VLOOKUP($A684,#REF!,4,FALSE()),LEN(VLOOKUP($A684,#REF!,4,FALSE()))-2),"*")),"")</f>
        <v>#VALUE!</v>
      </c>
      <c r="F684" s="90" t="e">
        <f aca="false">IF(LEN(VLOOKUP($A684,#REF!,5,FALSE())),IF(INDEX(#REF!,MATCH($A684,#REF!,0),2),LEFT(VLOOKUP($A684,#REF!,5,FALSE()),LEN(VLOOKUP($A684,#REF!,5,FALSE()))-2),CONCATENATE(LEFT(VLOOKUP($A684,#REF!,5,FALSE()),LEN(VLOOKUP($A684,#REF!,5,FALSE()))-2),"*")),"")</f>
        <v>#VALUE!</v>
      </c>
      <c r="G684" s="90" t="e">
        <f aca="false">IF(LEN(VLOOKUP($A684,#REF!,6,FALSE())),IF(INDEX(#REF!,MATCH($A684,#REF!,0),3),LEFT(VLOOKUP($A684,#REF!,6,FALSE()),LEN(VLOOKUP($A684,#REF!,6,FALSE()))-2),CONCATENATE(LEFT(VLOOKUP($A684,#REF!,6,FALSE()),LEN(VLOOKUP($A684,#REF!,6,FALSE()))-2),"*")),"")</f>
        <v>#VALUE!</v>
      </c>
      <c r="H684" s="91" t="e">
        <f aca="false">IF(LEN(VLOOKUP($A684,#REF!,7,FALSE())),IF(INDEX(#REF!,MATCH($A684,#REF!,0),4),LEFT(VLOOKUP($A684,#REF!,7,FALSE()),LEN(VLOOKUP($A684,#REF!,7,FALSE()))-2),CONCATENATE(LEFT(VLOOKUP($A684,#REF!,7,FALSE()),LEN(VLOOKUP($A684,#REF!,7,FALSE()))-2),"*")),"")</f>
        <v>#VALUE!</v>
      </c>
      <c r="I684" s="92" t="e">
        <f aca="false">IF(LEN(VLOOKUP($A684,#REF!,8,FALSE())),UPPER(RIGHT(VLOOKUP($A684,#REF!,8,FALSE()), 1)),"")</f>
        <v>#VALUE!</v>
      </c>
      <c r="J684" s="90" t="e">
        <f aca="false">IF(LEN(VLOOKUP($A684,#REF!,4,FALSE())),UPPER(RIGHT(VLOOKUP($A684,#REF!,4,FALSE()), 1)),"")</f>
        <v>#VALUE!</v>
      </c>
      <c r="K684" s="90" t="e">
        <f aca="false">IF(LEN(VLOOKUP($A684,#REF!,5,FALSE())),UPPER(RIGHT(VLOOKUP($A684,#REF!,5,FALSE()), 1)),"")</f>
        <v>#VALUE!</v>
      </c>
      <c r="L684" s="90" t="e">
        <f aca="false">IF(LEN(VLOOKUP($A684,#REF!,6,FALSE())),UPPER(RIGHT(VLOOKUP($A684,#REF!,6,FALSE()), 1)),"")</f>
        <v>#VALUE!</v>
      </c>
      <c r="M684" s="91" t="e">
        <f aca="false">IF(LEN(VLOOKUP($A684,#REF!,7,FALSE())),UPPER(RIGHT(VLOOKUP($A684,#REF!,7,FALSE()), 1)),"")</f>
        <v>#VALUE!</v>
      </c>
      <c r="N684" s="185"/>
      <c r="O684" s="185"/>
      <c r="P684" s="185"/>
      <c r="Q684" s="185"/>
      <c r="R684" s="185"/>
      <c r="S684" s="100" t="e">
        <f aca="false">HLOOKUP("Device Tree Pin Name",#REF!,MATCH($A684,#REF!,0),FALSE())</f>
        <v>#VALUE!</v>
      </c>
      <c r="T684" s="95" t="e">
        <f aca="false">HLOOKUP("power rail",#REF!,MATCH($A684,#REF!,0),FALSE())</f>
        <v>#VALUE!</v>
      </c>
      <c r="U684" s="96" t="e">
        <f aca="false">HLOOKUP("Wake Capable",#REF!,MATCH($A684,#REF!,0),FALSE())</f>
        <v>#VALUE!</v>
      </c>
      <c r="V684" s="96" t="e">
        <f aca="false">HLOOKUP("Strap",#REF!,MATCH($A684,#REF!,0),FALSE())</f>
        <v>#VALUE!</v>
      </c>
      <c r="W684" s="96"/>
      <c r="X684" s="96"/>
      <c r="Y684" s="96"/>
      <c r="Z684" s="95"/>
      <c r="AA684" s="95" t="e">
        <f aca="false">HLOOKUP("Pad type",#REF!,MATCH($A684,#REF!,0),FALSE())</f>
        <v>#VALUE!</v>
      </c>
      <c r="AB684" s="100"/>
      <c r="AC684" s="100" t="e">
        <f aca="false">HLOOKUP("POR Pin State",#REF!,MATCH($A684,#REF!,0),FALSE())</f>
        <v>#VALUE!</v>
      </c>
      <c r="AD684" s="186"/>
      <c r="AE684" s="187"/>
      <c r="AF684" s="187"/>
      <c r="AG684" s="187"/>
      <c r="AH684" s="188"/>
      <c r="AI684" s="188"/>
      <c r="AJ684" s="189"/>
      <c r="AK684" s="189"/>
      <c r="AL684" s="189"/>
      <c r="AM684" s="189"/>
      <c r="AN684" s="189"/>
      <c r="AO684" s="189"/>
      <c r="AP684" s="189"/>
      <c r="AQ684" s="194" t="s">
        <v>1601</v>
      </c>
      <c r="AR684" s="104"/>
      <c r="AS684" s="104"/>
      <c r="AT684" s="104"/>
      <c r="AU684" s="104"/>
      <c r="AV684" s="104"/>
      <c r="AW684" s="104"/>
      <c r="AX684" s="104"/>
      <c r="AY684" s="104"/>
      <c r="AZ684" s="104"/>
      <c r="BA684" s="104"/>
      <c r="BB684" s="162"/>
      <c r="BC684" s="104"/>
      <c r="BD684" s="214"/>
      <c r="BE684" s="213" t="s">
        <v>1602</v>
      </c>
      <c r="BF684" s="108" t="e">
        <f aca="false">VLOOKUP($A684,#REF!, 34, FALSE())</f>
        <v>#VALUE!</v>
      </c>
      <c r="BG684" s="418" t="e">
        <f aca="false">VLOOKUP($A684,#REF!, 22, FALSE())</f>
        <v>#VALUE!</v>
      </c>
      <c r="BH684" s="109"/>
    </row>
    <row r="685" s="193" customFormat="true" ht="12.75" hidden="false" customHeight="true" outlineLevel="0" collapsed="false">
      <c r="A685" s="133" t="s">
        <v>1603</v>
      </c>
      <c r="B685" s="86" t="e">
        <f aca="false">VLOOKUP($A685,#REF!, 34, FALSE())</f>
        <v>#VALUE!</v>
      </c>
      <c r="C685" s="87" t="str">
        <f aca="false">CONCATENATE("unused_",A685)</f>
        <v>unused_DDR_XM1_B2B_CA2</v>
      </c>
      <c r="D685" s="88" t="e">
        <f aca="false">IF(LEN(VLOOKUP($A685,#REF!,8,FALSE())),LEFT(VLOOKUP($A685,#REF!,8,FALSE()),LEN(VLOOKUP($A685,#REF!,8,FALSE()))-2),"")</f>
        <v>#VALUE!</v>
      </c>
      <c r="E685" s="89" t="e">
        <f aca="false">IF(LEN(VLOOKUP($A685,#REF!,4,FALSE())),IF(INDEX(#REF!,MATCH($A685,#REF!,0),1),LEFT(VLOOKUP($A685,#REF!,4,FALSE()),LEN(VLOOKUP($A685,#REF!,4,FALSE()))-2),CONCATENATE(LEFT(VLOOKUP($A685,#REF!,4,FALSE()),LEN(VLOOKUP($A685,#REF!,4,FALSE()))-2),"*")),"")</f>
        <v>#VALUE!</v>
      </c>
      <c r="F685" s="90" t="e">
        <f aca="false">IF(LEN(VLOOKUP($A685,#REF!,5,FALSE())),IF(INDEX(#REF!,MATCH($A685,#REF!,0),2),LEFT(VLOOKUP($A685,#REF!,5,FALSE()),LEN(VLOOKUP($A685,#REF!,5,FALSE()))-2),CONCATENATE(LEFT(VLOOKUP($A685,#REF!,5,FALSE()),LEN(VLOOKUP($A685,#REF!,5,FALSE()))-2),"*")),"")</f>
        <v>#VALUE!</v>
      </c>
      <c r="G685" s="90" t="e">
        <f aca="false">IF(LEN(VLOOKUP($A685,#REF!,6,FALSE())),IF(INDEX(#REF!,MATCH($A685,#REF!,0),3),LEFT(VLOOKUP($A685,#REF!,6,FALSE()),LEN(VLOOKUP($A685,#REF!,6,FALSE()))-2),CONCATENATE(LEFT(VLOOKUP($A685,#REF!,6,FALSE()),LEN(VLOOKUP($A685,#REF!,6,FALSE()))-2),"*")),"")</f>
        <v>#VALUE!</v>
      </c>
      <c r="H685" s="91" t="e">
        <f aca="false">IF(LEN(VLOOKUP($A685,#REF!,7,FALSE())),IF(INDEX(#REF!,MATCH($A685,#REF!,0),4),LEFT(VLOOKUP($A685,#REF!,7,FALSE()),LEN(VLOOKUP($A685,#REF!,7,FALSE()))-2),CONCATENATE(LEFT(VLOOKUP($A685,#REF!,7,FALSE()),LEN(VLOOKUP($A685,#REF!,7,FALSE()))-2),"*")),"")</f>
        <v>#VALUE!</v>
      </c>
      <c r="I685" s="92" t="e">
        <f aca="false">IF(LEN(VLOOKUP($A685,#REF!,8,FALSE())),UPPER(RIGHT(VLOOKUP($A685,#REF!,8,FALSE()), 1)),"")</f>
        <v>#VALUE!</v>
      </c>
      <c r="J685" s="90" t="e">
        <f aca="false">IF(LEN(VLOOKUP($A685,#REF!,4,FALSE())),UPPER(RIGHT(VLOOKUP($A685,#REF!,4,FALSE()), 1)),"")</f>
        <v>#VALUE!</v>
      </c>
      <c r="K685" s="90" t="e">
        <f aca="false">IF(LEN(VLOOKUP($A685,#REF!,5,FALSE())),UPPER(RIGHT(VLOOKUP($A685,#REF!,5,FALSE()), 1)),"")</f>
        <v>#VALUE!</v>
      </c>
      <c r="L685" s="90" t="e">
        <f aca="false">IF(LEN(VLOOKUP($A685,#REF!,6,FALSE())),UPPER(RIGHT(VLOOKUP($A685,#REF!,6,FALSE()), 1)),"")</f>
        <v>#VALUE!</v>
      </c>
      <c r="M685" s="91" t="e">
        <f aca="false">IF(LEN(VLOOKUP($A685,#REF!,7,FALSE())),UPPER(RIGHT(VLOOKUP($A685,#REF!,7,FALSE()), 1)),"")</f>
        <v>#VALUE!</v>
      </c>
      <c r="N685" s="185"/>
      <c r="O685" s="185"/>
      <c r="P685" s="185"/>
      <c r="Q685" s="185"/>
      <c r="R685" s="185"/>
      <c r="S685" s="100" t="e">
        <f aca="false">HLOOKUP("Device Tree Pin Name",#REF!,MATCH($A685,#REF!,0),FALSE())</f>
        <v>#VALUE!</v>
      </c>
      <c r="T685" s="95" t="e">
        <f aca="false">HLOOKUP("power rail",#REF!,MATCH($A685,#REF!,0),FALSE())</f>
        <v>#VALUE!</v>
      </c>
      <c r="U685" s="96" t="e">
        <f aca="false">HLOOKUP("Wake Capable",#REF!,MATCH($A685,#REF!,0),FALSE())</f>
        <v>#VALUE!</v>
      </c>
      <c r="V685" s="96" t="e">
        <f aca="false">HLOOKUP("Strap",#REF!,MATCH($A685,#REF!,0),FALSE())</f>
        <v>#VALUE!</v>
      </c>
      <c r="W685" s="96"/>
      <c r="X685" s="96"/>
      <c r="Y685" s="96"/>
      <c r="Z685" s="95"/>
      <c r="AA685" s="95" t="e">
        <f aca="false">HLOOKUP("Pad type",#REF!,MATCH($A685,#REF!,0),FALSE())</f>
        <v>#VALUE!</v>
      </c>
      <c r="AB685" s="100"/>
      <c r="AC685" s="100" t="e">
        <f aca="false">HLOOKUP("POR Pin State",#REF!,MATCH($A685,#REF!,0),FALSE())</f>
        <v>#VALUE!</v>
      </c>
      <c r="AD685" s="186"/>
      <c r="AE685" s="187"/>
      <c r="AF685" s="187"/>
      <c r="AG685" s="187"/>
      <c r="AH685" s="188"/>
      <c r="AI685" s="188"/>
      <c r="AJ685" s="189"/>
      <c r="AK685" s="189"/>
      <c r="AL685" s="189"/>
      <c r="AM685" s="189"/>
      <c r="AN685" s="189"/>
      <c r="AO685" s="189"/>
      <c r="AP685" s="189"/>
      <c r="AQ685" s="194" t="s">
        <v>1604</v>
      </c>
      <c r="AR685" s="104"/>
      <c r="AS685" s="104"/>
      <c r="AT685" s="104"/>
      <c r="AU685" s="104"/>
      <c r="AV685" s="104"/>
      <c r="AW685" s="104"/>
      <c r="AX685" s="104"/>
      <c r="AY685" s="104"/>
      <c r="AZ685" s="104"/>
      <c r="BA685" s="104"/>
      <c r="BB685" s="162"/>
      <c r="BC685" s="104"/>
      <c r="BD685" s="214"/>
      <c r="BE685" s="213" t="s">
        <v>1605</v>
      </c>
      <c r="BF685" s="108" t="e">
        <f aca="false">VLOOKUP($A685,#REF!, 34, FALSE())</f>
        <v>#VALUE!</v>
      </c>
      <c r="BG685" s="418" t="e">
        <f aca="false">VLOOKUP($A685,#REF!, 22, FALSE())</f>
        <v>#VALUE!</v>
      </c>
      <c r="BH685" s="109"/>
    </row>
    <row r="686" s="193" customFormat="true" ht="12.75" hidden="false" customHeight="true" outlineLevel="0" collapsed="false">
      <c r="A686" s="133" t="s">
        <v>1606</v>
      </c>
      <c r="B686" s="86" t="e">
        <f aca="false">VLOOKUP($A686,#REF!, 34, FALSE())</f>
        <v>#VALUE!</v>
      </c>
      <c r="C686" s="87" t="str">
        <f aca="false">CONCATENATE("unused_",A686)</f>
        <v>unused_DDR_XM1_B2B_CA3</v>
      </c>
      <c r="D686" s="88" t="e">
        <f aca="false">IF(LEN(VLOOKUP($A686,#REF!,8,FALSE())),LEFT(VLOOKUP($A686,#REF!,8,FALSE()),LEN(VLOOKUP($A686,#REF!,8,FALSE()))-2),"")</f>
        <v>#VALUE!</v>
      </c>
      <c r="E686" s="89" t="e">
        <f aca="false">IF(LEN(VLOOKUP($A686,#REF!,4,FALSE())),IF(INDEX(#REF!,MATCH($A686,#REF!,0),1),LEFT(VLOOKUP($A686,#REF!,4,FALSE()),LEN(VLOOKUP($A686,#REF!,4,FALSE()))-2),CONCATENATE(LEFT(VLOOKUP($A686,#REF!,4,FALSE()),LEN(VLOOKUP($A686,#REF!,4,FALSE()))-2),"*")),"")</f>
        <v>#VALUE!</v>
      </c>
      <c r="F686" s="90" t="e">
        <f aca="false">IF(LEN(VLOOKUP($A686,#REF!,5,FALSE())),IF(INDEX(#REF!,MATCH($A686,#REF!,0),2),LEFT(VLOOKUP($A686,#REF!,5,FALSE()),LEN(VLOOKUP($A686,#REF!,5,FALSE()))-2),CONCATENATE(LEFT(VLOOKUP($A686,#REF!,5,FALSE()),LEN(VLOOKUP($A686,#REF!,5,FALSE()))-2),"*")),"")</f>
        <v>#VALUE!</v>
      </c>
      <c r="G686" s="90" t="e">
        <f aca="false">IF(LEN(VLOOKUP($A686,#REF!,6,FALSE())),IF(INDEX(#REF!,MATCH($A686,#REF!,0),3),LEFT(VLOOKUP($A686,#REF!,6,FALSE()),LEN(VLOOKUP($A686,#REF!,6,FALSE()))-2),CONCATENATE(LEFT(VLOOKUP($A686,#REF!,6,FALSE()),LEN(VLOOKUP($A686,#REF!,6,FALSE()))-2),"*")),"")</f>
        <v>#VALUE!</v>
      </c>
      <c r="H686" s="91" t="e">
        <f aca="false">IF(LEN(VLOOKUP($A686,#REF!,7,FALSE())),IF(INDEX(#REF!,MATCH($A686,#REF!,0),4),LEFT(VLOOKUP($A686,#REF!,7,FALSE()),LEN(VLOOKUP($A686,#REF!,7,FALSE()))-2),CONCATENATE(LEFT(VLOOKUP($A686,#REF!,7,FALSE()),LEN(VLOOKUP($A686,#REF!,7,FALSE()))-2),"*")),"")</f>
        <v>#VALUE!</v>
      </c>
      <c r="I686" s="92" t="e">
        <f aca="false">IF(LEN(VLOOKUP($A686,#REF!,8,FALSE())),UPPER(RIGHT(VLOOKUP($A686,#REF!,8,FALSE()), 1)),"")</f>
        <v>#VALUE!</v>
      </c>
      <c r="J686" s="90" t="e">
        <f aca="false">IF(LEN(VLOOKUP($A686,#REF!,4,FALSE())),UPPER(RIGHT(VLOOKUP($A686,#REF!,4,FALSE()), 1)),"")</f>
        <v>#VALUE!</v>
      </c>
      <c r="K686" s="90" t="e">
        <f aca="false">IF(LEN(VLOOKUP($A686,#REF!,5,FALSE())),UPPER(RIGHT(VLOOKUP($A686,#REF!,5,FALSE()), 1)),"")</f>
        <v>#VALUE!</v>
      </c>
      <c r="L686" s="90" t="e">
        <f aca="false">IF(LEN(VLOOKUP($A686,#REF!,6,FALSE())),UPPER(RIGHT(VLOOKUP($A686,#REF!,6,FALSE()), 1)),"")</f>
        <v>#VALUE!</v>
      </c>
      <c r="M686" s="91" t="e">
        <f aca="false">IF(LEN(VLOOKUP($A686,#REF!,7,FALSE())),UPPER(RIGHT(VLOOKUP($A686,#REF!,7,FALSE()), 1)),"")</f>
        <v>#VALUE!</v>
      </c>
      <c r="N686" s="185"/>
      <c r="O686" s="185"/>
      <c r="P686" s="185"/>
      <c r="Q686" s="185"/>
      <c r="R686" s="185"/>
      <c r="S686" s="100" t="e">
        <f aca="false">HLOOKUP("Device Tree Pin Name",#REF!,MATCH($A686,#REF!,0),FALSE())</f>
        <v>#VALUE!</v>
      </c>
      <c r="T686" s="95" t="e">
        <f aca="false">HLOOKUP("power rail",#REF!,MATCH($A686,#REF!,0),FALSE())</f>
        <v>#VALUE!</v>
      </c>
      <c r="U686" s="96" t="e">
        <f aca="false">HLOOKUP("Wake Capable",#REF!,MATCH($A686,#REF!,0),FALSE())</f>
        <v>#VALUE!</v>
      </c>
      <c r="V686" s="96" t="e">
        <f aca="false">HLOOKUP("Strap",#REF!,MATCH($A686,#REF!,0),FALSE())</f>
        <v>#VALUE!</v>
      </c>
      <c r="W686" s="96"/>
      <c r="X686" s="96"/>
      <c r="Y686" s="96"/>
      <c r="Z686" s="95"/>
      <c r="AA686" s="95" t="e">
        <f aca="false">HLOOKUP("Pad type",#REF!,MATCH($A686,#REF!,0),FALSE())</f>
        <v>#VALUE!</v>
      </c>
      <c r="AB686" s="100"/>
      <c r="AC686" s="100" t="e">
        <f aca="false">HLOOKUP("POR Pin State",#REF!,MATCH($A686,#REF!,0),FALSE())</f>
        <v>#VALUE!</v>
      </c>
      <c r="AD686" s="186"/>
      <c r="AE686" s="187"/>
      <c r="AF686" s="187"/>
      <c r="AG686" s="187"/>
      <c r="AH686" s="188"/>
      <c r="AI686" s="188"/>
      <c r="AJ686" s="189"/>
      <c r="AK686" s="189"/>
      <c r="AL686" s="189"/>
      <c r="AM686" s="189"/>
      <c r="AN686" s="189"/>
      <c r="AO686" s="189"/>
      <c r="AP686" s="189"/>
      <c r="AQ686" s="194" t="s">
        <v>1607</v>
      </c>
      <c r="AR686" s="104"/>
      <c r="AS686" s="104"/>
      <c r="AT686" s="104"/>
      <c r="AU686" s="104"/>
      <c r="AV686" s="104"/>
      <c r="AW686" s="104"/>
      <c r="AX686" s="104"/>
      <c r="AY686" s="104"/>
      <c r="AZ686" s="104"/>
      <c r="BA686" s="104"/>
      <c r="BB686" s="162"/>
      <c r="BC686" s="104"/>
      <c r="BD686" s="214"/>
      <c r="BE686" s="213" t="s">
        <v>1608</v>
      </c>
      <c r="BF686" s="108" t="e">
        <f aca="false">VLOOKUP($A686,#REF!, 34, FALSE())</f>
        <v>#VALUE!</v>
      </c>
      <c r="BG686" s="418" t="e">
        <f aca="false">VLOOKUP($A686,#REF!, 22, FALSE())</f>
        <v>#VALUE!</v>
      </c>
      <c r="BH686" s="109"/>
    </row>
    <row r="687" s="193" customFormat="true" ht="12.75" hidden="false" customHeight="true" outlineLevel="0" collapsed="false">
      <c r="A687" s="133" t="s">
        <v>1609</v>
      </c>
      <c r="B687" s="86" t="e">
        <f aca="false">VLOOKUP($A687,#REF!, 34, FALSE())</f>
        <v>#VALUE!</v>
      </c>
      <c r="C687" s="87" t="str">
        <f aca="false">CONCATENATE("unused_",A687)</f>
        <v>unused_DDR_XM1_B2B_CA4</v>
      </c>
      <c r="D687" s="88" t="e">
        <f aca="false">IF(LEN(VLOOKUP($A687,#REF!,8,FALSE())),LEFT(VLOOKUP($A687,#REF!,8,FALSE()),LEN(VLOOKUP($A687,#REF!,8,FALSE()))-2),"")</f>
        <v>#VALUE!</v>
      </c>
      <c r="E687" s="89" t="e">
        <f aca="false">IF(LEN(VLOOKUP($A687,#REF!,4,FALSE())),IF(INDEX(#REF!,MATCH($A687,#REF!,0),1),LEFT(VLOOKUP($A687,#REF!,4,FALSE()),LEN(VLOOKUP($A687,#REF!,4,FALSE()))-2),CONCATENATE(LEFT(VLOOKUP($A687,#REF!,4,FALSE()),LEN(VLOOKUP($A687,#REF!,4,FALSE()))-2),"*")),"")</f>
        <v>#VALUE!</v>
      </c>
      <c r="F687" s="90" t="e">
        <f aca="false">IF(LEN(VLOOKUP($A687,#REF!,5,FALSE())),IF(INDEX(#REF!,MATCH($A687,#REF!,0),2),LEFT(VLOOKUP($A687,#REF!,5,FALSE()),LEN(VLOOKUP($A687,#REF!,5,FALSE()))-2),CONCATENATE(LEFT(VLOOKUP($A687,#REF!,5,FALSE()),LEN(VLOOKUP($A687,#REF!,5,FALSE()))-2),"*")),"")</f>
        <v>#VALUE!</v>
      </c>
      <c r="G687" s="90" t="e">
        <f aca="false">IF(LEN(VLOOKUP($A687,#REF!,6,FALSE())),IF(INDEX(#REF!,MATCH($A687,#REF!,0),3),LEFT(VLOOKUP($A687,#REF!,6,FALSE()),LEN(VLOOKUP($A687,#REF!,6,FALSE()))-2),CONCATENATE(LEFT(VLOOKUP($A687,#REF!,6,FALSE()),LEN(VLOOKUP($A687,#REF!,6,FALSE()))-2),"*")),"")</f>
        <v>#VALUE!</v>
      </c>
      <c r="H687" s="91" t="e">
        <f aca="false">IF(LEN(VLOOKUP($A687,#REF!,7,FALSE())),IF(INDEX(#REF!,MATCH($A687,#REF!,0),4),LEFT(VLOOKUP($A687,#REF!,7,FALSE()),LEN(VLOOKUP($A687,#REF!,7,FALSE()))-2),CONCATENATE(LEFT(VLOOKUP($A687,#REF!,7,FALSE()),LEN(VLOOKUP($A687,#REF!,7,FALSE()))-2),"*")),"")</f>
        <v>#VALUE!</v>
      </c>
      <c r="I687" s="92" t="e">
        <f aca="false">IF(LEN(VLOOKUP($A687,#REF!,8,FALSE())),UPPER(RIGHT(VLOOKUP($A687,#REF!,8,FALSE()), 1)),"")</f>
        <v>#VALUE!</v>
      </c>
      <c r="J687" s="90" t="e">
        <f aca="false">IF(LEN(VLOOKUP($A687,#REF!,4,FALSE())),UPPER(RIGHT(VLOOKUP($A687,#REF!,4,FALSE()), 1)),"")</f>
        <v>#VALUE!</v>
      </c>
      <c r="K687" s="90" t="e">
        <f aca="false">IF(LEN(VLOOKUP($A687,#REF!,5,FALSE())),UPPER(RIGHT(VLOOKUP($A687,#REF!,5,FALSE()), 1)),"")</f>
        <v>#VALUE!</v>
      </c>
      <c r="L687" s="90" t="e">
        <f aca="false">IF(LEN(VLOOKUP($A687,#REF!,6,FALSE())),UPPER(RIGHT(VLOOKUP($A687,#REF!,6,FALSE()), 1)),"")</f>
        <v>#VALUE!</v>
      </c>
      <c r="M687" s="91" t="e">
        <f aca="false">IF(LEN(VLOOKUP($A687,#REF!,7,FALSE())),UPPER(RIGHT(VLOOKUP($A687,#REF!,7,FALSE()), 1)),"")</f>
        <v>#VALUE!</v>
      </c>
      <c r="N687" s="185"/>
      <c r="O687" s="185"/>
      <c r="P687" s="185"/>
      <c r="Q687" s="185"/>
      <c r="R687" s="185"/>
      <c r="S687" s="100" t="e">
        <f aca="false">HLOOKUP("Device Tree Pin Name",#REF!,MATCH($A687,#REF!,0),FALSE())</f>
        <v>#VALUE!</v>
      </c>
      <c r="T687" s="95" t="e">
        <f aca="false">HLOOKUP("power rail",#REF!,MATCH($A687,#REF!,0),FALSE())</f>
        <v>#VALUE!</v>
      </c>
      <c r="U687" s="96" t="e">
        <f aca="false">HLOOKUP("Wake Capable",#REF!,MATCH($A687,#REF!,0),FALSE())</f>
        <v>#VALUE!</v>
      </c>
      <c r="V687" s="96" t="e">
        <f aca="false">HLOOKUP("Strap",#REF!,MATCH($A687,#REF!,0),FALSE())</f>
        <v>#VALUE!</v>
      </c>
      <c r="W687" s="96"/>
      <c r="X687" s="96"/>
      <c r="Y687" s="96"/>
      <c r="Z687" s="95"/>
      <c r="AA687" s="95" t="e">
        <f aca="false">HLOOKUP("Pad type",#REF!,MATCH($A687,#REF!,0),FALSE())</f>
        <v>#VALUE!</v>
      </c>
      <c r="AB687" s="100"/>
      <c r="AC687" s="100" t="e">
        <f aca="false">HLOOKUP("POR Pin State",#REF!,MATCH($A687,#REF!,0),FALSE())</f>
        <v>#VALUE!</v>
      </c>
      <c r="AD687" s="186"/>
      <c r="AE687" s="187"/>
      <c r="AF687" s="187"/>
      <c r="AG687" s="187"/>
      <c r="AH687" s="188"/>
      <c r="AI687" s="188"/>
      <c r="AJ687" s="189"/>
      <c r="AK687" s="189"/>
      <c r="AL687" s="189"/>
      <c r="AM687" s="189"/>
      <c r="AN687" s="189"/>
      <c r="AO687" s="189"/>
      <c r="AP687" s="189"/>
      <c r="AQ687" s="194" t="s">
        <v>1610</v>
      </c>
      <c r="AR687" s="104"/>
      <c r="AS687" s="104"/>
      <c r="AT687" s="104"/>
      <c r="AU687" s="104"/>
      <c r="AV687" s="104"/>
      <c r="AW687" s="104"/>
      <c r="AX687" s="104"/>
      <c r="AY687" s="104"/>
      <c r="AZ687" s="104"/>
      <c r="BA687" s="104"/>
      <c r="BB687" s="162"/>
      <c r="BC687" s="104"/>
      <c r="BD687" s="214"/>
      <c r="BE687" s="213" t="s">
        <v>1611</v>
      </c>
      <c r="BF687" s="108" t="e">
        <f aca="false">VLOOKUP($A687,#REF!, 34, FALSE())</f>
        <v>#VALUE!</v>
      </c>
      <c r="BG687" s="418" t="e">
        <f aca="false">VLOOKUP($A687,#REF!, 22, FALSE())</f>
        <v>#VALUE!</v>
      </c>
      <c r="BH687" s="109"/>
    </row>
    <row r="688" s="193" customFormat="true" ht="12.75" hidden="false" customHeight="true" outlineLevel="0" collapsed="false">
      <c r="A688" s="133" t="s">
        <v>1612</v>
      </c>
      <c r="B688" s="86" t="e">
        <f aca="false">VLOOKUP($A688,#REF!, 34, FALSE())</f>
        <v>#VALUE!</v>
      </c>
      <c r="C688" s="87" t="str">
        <f aca="false">CONCATENATE("unused_",A688)</f>
        <v>unused_DDR_XM1_B2B_CA5</v>
      </c>
      <c r="D688" s="88" t="e">
        <f aca="false">IF(LEN(VLOOKUP($A688,#REF!,8,FALSE())),LEFT(VLOOKUP($A688,#REF!,8,FALSE()),LEN(VLOOKUP($A688,#REF!,8,FALSE()))-2),"")</f>
        <v>#VALUE!</v>
      </c>
      <c r="E688" s="89" t="e">
        <f aca="false">IF(LEN(VLOOKUP($A688,#REF!,4,FALSE())),IF(INDEX(#REF!,MATCH($A688,#REF!,0),1),LEFT(VLOOKUP($A688,#REF!,4,FALSE()),LEN(VLOOKUP($A688,#REF!,4,FALSE()))-2),CONCATENATE(LEFT(VLOOKUP($A688,#REF!,4,FALSE()),LEN(VLOOKUP($A688,#REF!,4,FALSE()))-2),"*")),"")</f>
        <v>#VALUE!</v>
      </c>
      <c r="F688" s="90" t="e">
        <f aca="false">IF(LEN(VLOOKUP($A688,#REF!,5,FALSE())),IF(INDEX(#REF!,MATCH($A688,#REF!,0),2),LEFT(VLOOKUP($A688,#REF!,5,FALSE()),LEN(VLOOKUP($A688,#REF!,5,FALSE()))-2),CONCATENATE(LEFT(VLOOKUP($A688,#REF!,5,FALSE()),LEN(VLOOKUP($A688,#REF!,5,FALSE()))-2),"*")),"")</f>
        <v>#VALUE!</v>
      </c>
      <c r="G688" s="90" t="e">
        <f aca="false">IF(LEN(VLOOKUP($A688,#REF!,6,FALSE())),IF(INDEX(#REF!,MATCH($A688,#REF!,0),3),LEFT(VLOOKUP($A688,#REF!,6,FALSE()),LEN(VLOOKUP($A688,#REF!,6,FALSE()))-2),CONCATENATE(LEFT(VLOOKUP($A688,#REF!,6,FALSE()),LEN(VLOOKUP($A688,#REF!,6,FALSE()))-2),"*")),"")</f>
        <v>#VALUE!</v>
      </c>
      <c r="H688" s="91" t="e">
        <f aca="false">IF(LEN(VLOOKUP($A688,#REF!,7,FALSE())),IF(INDEX(#REF!,MATCH($A688,#REF!,0),4),LEFT(VLOOKUP($A688,#REF!,7,FALSE()),LEN(VLOOKUP($A688,#REF!,7,FALSE()))-2),CONCATENATE(LEFT(VLOOKUP($A688,#REF!,7,FALSE()),LEN(VLOOKUP($A688,#REF!,7,FALSE()))-2),"*")),"")</f>
        <v>#VALUE!</v>
      </c>
      <c r="I688" s="92" t="e">
        <f aca="false">IF(LEN(VLOOKUP($A688,#REF!,8,FALSE())),UPPER(RIGHT(VLOOKUP($A688,#REF!,8,FALSE()), 1)),"")</f>
        <v>#VALUE!</v>
      </c>
      <c r="J688" s="90" t="e">
        <f aca="false">IF(LEN(VLOOKUP($A688,#REF!,4,FALSE())),UPPER(RIGHT(VLOOKUP($A688,#REF!,4,FALSE()), 1)),"")</f>
        <v>#VALUE!</v>
      </c>
      <c r="K688" s="90" t="e">
        <f aca="false">IF(LEN(VLOOKUP($A688,#REF!,5,FALSE())),UPPER(RIGHT(VLOOKUP($A688,#REF!,5,FALSE()), 1)),"")</f>
        <v>#VALUE!</v>
      </c>
      <c r="L688" s="90" t="e">
        <f aca="false">IF(LEN(VLOOKUP($A688,#REF!,6,FALSE())),UPPER(RIGHT(VLOOKUP($A688,#REF!,6,FALSE()), 1)),"")</f>
        <v>#VALUE!</v>
      </c>
      <c r="M688" s="91" t="e">
        <f aca="false">IF(LEN(VLOOKUP($A688,#REF!,7,FALSE())),UPPER(RIGHT(VLOOKUP($A688,#REF!,7,FALSE()), 1)),"")</f>
        <v>#VALUE!</v>
      </c>
      <c r="N688" s="185"/>
      <c r="O688" s="185"/>
      <c r="P688" s="185"/>
      <c r="Q688" s="185"/>
      <c r="R688" s="185"/>
      <c r="S688" s="100" t="e">
        <f aca="false">HLOOKUP("Device Tree Pin Name",#REF!,MATCH($A688,#REF!,0),FALSE())</f>
        <v>#VALUE!</v>
      </c>
      <c r="T688" s="95" t="e">
        <f aca="false">HLOOKUP("power rail",#REF!,MATCH($A688,#REF!,0),FALSE())</f>
        <v>#VALUE!</v>
      </c>
      <c r="U688" s="96" t="e">
        <f aca="false">HLOOKUP("Wake Capable",#REF!,MATCH($A688,#REF!,0),FALSE())</f>
        <v>#VALUE!</v>
      </c>
      <c r="V688" s="96" t="e">
        <f aca="false">HLOOKUP("Strap",#REF!,MATCH($A688,#REF!,0),FALSE())</f>
        <v>#VALUE!</v>
      </c>
      <c r="W688" s="96"/>
      <c r="X688" s="96"/>
      <c r="Y688" s="96"/>
      <c r="Z688" s="95"/>
      <c r="AA688" s="95" t="e">
        <f aca="false">HLOOKUP("Pad type",#REF!,MATCH($A688,#REF!,0),FALSE())</f>
        <v>#VALUE!</v>
      </c>
      <c r="AB688" s="100"/>
      <c r="AC688" s="100" t="e">
        <f aca="false">HLOOKUP("POR Pin State",#REF!,MATCH($A688,#REF!,0),FALSE())</f>
        <v>#VALUE!</v>
      </c>
      <c r="AD688" s="186"/>
      <c r="AE688" s="187"/>
      <c r="AF688" s="187"/>
      <c r="AG688" s="187"/>
      <c r="AH688" s="188"/>
      <c r="AI688" s="188"/>
      <c r="AJ688" s="189"/>
      <c r="AK688" s="189"/>
      <c r="AL688" s="189"/>
      <c r="AM688" s="189"/>
      <c r="AN688" s="189"/>
      <c r="AO688" s="189"/>
      <c r="AP688" s="189"/>
      <c r="AQ688" s="194" t="s">
        <v>1613</v>
      </c>
      <c r="AR688" s="104"/>
      <c r="AS688" s="104"/>
      <c r="AT688" s="104"/>
      <c r="AU688" s="104"/>
      <c r="AV688" s="104"/>
      <c r="AW688" s="104"/>
      <c r="AX688" s="104"/>
      <c r="AY688" s="104"/>
      <c r="AZ688" s="104"/>
      <c r="BA688" s="104"/>
      <c r="BB688" s="162"/>
      <c r="BC688" s="104"/>
      <c r="BD688" s="214"/>
      <c r="BE688" s="213" t="s">
        <v>1614</v>
      </c>
      <c r="BF688" s="108" t="e">
        <f aca="false">VLOOKUP($A688,#REF!, 34, FALSE())</f>
        <v>#VALUE!</v>
      </c>
      <c r="BG688" s="418" t="e">
        <f aca="false">VLOOKUP($A688,#REF!, 22, FALSE())</f>
        <v>#VALUE!</v>
      </c>
      <c r="BH688" s="109"/>
    </row>
    <row r="689" s="193" customFormat="true" ht="12.75" hidden="false" customHeight="true" outlineLevel="0" collapsed="false">
      <c r="A689" s="133" t="s">
        <v>1615</v>
      </c>
      <c r="B689" s="86" t="e">
        <f aca="false">VLOOKUP($A689,#REF!, 34, FALSE())</f>
        <v>#VALUE!</v>
      </c>
      <c r="C689" s="87" t="str">
        <f aca="false">CONCATENATE("unused_",A689)</f>
        <v>unused_DDR_XM1_B2B_CA6</v>
      </c>
      <c r="D689" s="88" t="e">
        <f aca="false">IF(LEN(VLOOKUP($A689,#REF!,8,FALSE())),LEFT(VLOOKUP($A689,#REF!,8,FALSE()),LEN(VLOOKUP($A689,#REF!,8,FALSE()))-2),"")</f>
        <v>#VALUE!</v>
      </c>
      <c r="E689" s="89" t="e">
        <f aca="false">IF(LEN(VLOOKUP($A689,#REF!,4,FALSE())),IF(INDEX(#REF!,MATCH($A689,#REF!,0),1),LEFT(VLOOKUP($A689,#REF!,4,FALSE()),LEN(VLOOKUP($A689,#REF!,4,FALSE()))-2),CONCATENATE(LEFT(VLOOKUP($A689,#REF!,4,FALSE()),LEN(VLOOKUP($A689,#REF!,4,FALSE()))-2),"*")),"")</f>
        <v>#VALUE!</v>
      </c>
      <c r="F689" s="90" t="e">
        <f aca="false">IF(LEN(VLOOKUP($A689,#REF!,5,FALSE())),IF(INDEX(#REF!,MATCH($A689,#REF!,0),2),LEFT(VLOOKUP($A689,#REF!,5,FALSE()),LEN(VLOOKUP($A689,#REF!,5,FALSE()))-2),CONCATENATE(LEFT(VLOOKUP($A689,#REF!,5,FALSE()),LEN(VLOOKUP($A689,#REF!,5,FALSE()))-2),"*")),"")</f>
        <v>#VALUE!</v>
      </c>
      <c r="G689" s="90" t="e">
        <f aca="false">IF(LEN(VLOOKUP($A689,#REF!,6,FALSE())),IF(INDEX(#REF!,MATCH($A689,#REF!,0),3),LEFT(VLOOKUP($A689,#REF!,6,FALSE()),LEN(VLOOKUP($A689,#REF!,6,FALSE()))-2),CONCATENATE(LEFT(VLOOKUP($A689,#REF!,6,FALSE()),LEN(VLOOKUP($A689,#REF!,6,FALSE()))-2),"*")),"")</f>
        <v>#VALUE!</v>
      </c>
      <c r="H689" s="91" t="e">
        <f aca="false">IF(LEN(VLOOKUP($A689,#REF!,7,FALSE())),IF(INDEX(#REF!,MATCH($A689,#REF!,0),4),LEFT(VLOOKUP($A689,#REF!,7,FALSE()),LEN(VLOOKUP($A689,#REF!,7,FALSE()))-2),CONCATENATE(LEFT(VLOOKUP($A689,#REF!,7,FALSE()),LEN(VLOOKUP($A689,#REF!,7,FALSE()))-2),"*")),"")</f>
        <v>#VALUE!</v>
      </c>
      <c r="I689" s="92" t="e">
        <f aca="false">IF(LEN(VLOOKUP($A689,#REF!,8,FALSE())),UPPER(RIGHT(VLOOKUP($A689,#REF!,8,FALSE()), 1)),"")</f>
        <v>#VALUE!</v>
      </c>
      <c r="J689" s="90" t="e">
        <f aca="false">IF(LEN(VLOOKUP($A689,#REF!,4,FALSE())),UPPER(RIGHT(VLOOKUP($A689,#REF!,4,FALSE()), 1)),"")</f>
        <v>#VALUE!</v>
      </c>
      <c r="K689" s="90" t="e">
        <f aca="false">IF(LEN(VLOOKUP($A689,#REF!,5,FALSE())),UPPER(RIGHT(VLOOKUP($A689,#REF!,5,FALSE()), 1)),"")</f>
        <v>#VALUE!</v>
      </c>
      <c r="L689" s="90" t="e">
        <f aca="false">IF(LEN(VLOOKUP($A689,#REF!,6,FALSE())),UPPER(RIGHT(VLOOKUP($A689,#REF!,6,FALSE()), 1)),"")</f>
        <v>#VALUE!</v>
      </c>
      <c r="M689" s="91" t="e">
        <f aca="false">IF(LEN(VLOOKUP($A689,#REF!,7,FALSE())),UPPER(RIGHT(VLOOKUP($A689,#REF!,7,FALSE()), 1)),"")</f>
        <v>#VALUE!</v>
      </c>
      <c r="N689" s="185"/>
      <c r="O689" s="185"/>
      <c r="P689" s="185"/>
      <c r="Q689" s="185"/>
      <c r="R689" s="185"/>
      <c r="S689" s="100" t="e">
        <f aca="false">HLOOKUP("Device Tree Pin Name",#REF!,MATCH($A689,#REF!,0),FALSE())</f>
        <v>#VALUE!</v>
      </c>
      <c r="T689" s="95" t="e">
        <f aca="false">HLOOKUP("power rail",#REF!,MATCH($A689,#REF!,0),FALSE())</f>
        <v>#VALUE!</v>
      </c>
      <c r="U689" s="96" t="e">
        <f aca="false">HLOOKUP("Wake Capable",#REF!,MATCH($A689,#REF!,0),FALSE())</f>
        <v>#VALUE!</v>
      </c>
      <c r="V689" s="96" t="e">
        <f aca="false">HLOOKUP("Strap",#REF!,MATCH($A689,#REF!,0),FALSE())</f>
        <v>#VALUE!</v>
      </c>
      <c r="W689" s="96"/>
      <c r="X689" s="96"/>
      <c r="Y689" s="96"/>
      <c r="Z689" s="95"/>
      <c r="AA689" s="95" t="e">
        <f aca="false">HLOOKUP("Pad type",#REF!,MATCH($A689,#REF!,0),FALSE())</f>
        <v>#VALUE!</v>
      </c>
      <c r="AB689" s="100"/>
      <c r="AC689" s="100" t="e">
        <f aca="false">HLOOKUP("POR Pin State",#REF!,MATCH($A689,#REF!,0),FALSE())</f>
        <v>#VALUE!</v>
      </c>
      <c r="AD689" s="186"/>
      <c r="AE689" s="187"/>
      <c r="AF689" s="187"/>
      <c r="AG689" s="187"/>
      <c r="AH689" s="188"/>
      <c r="AI689" s="188"/>
      <c r="AJ689" s="189"/>
      <c r="AK689" s="189"/>
      <c r="AL689" s="189"/>
      <c r="AM689" s="189"/>
      <c r="AN689" s="189"/>
      <c r="AO689" s="189"/>
      <c r="AP689" s="189"/>
      <c r="AQ689" s="194" t="s">
        <v>1616</v>
      </c>
      <c r="AR689" s="104"/>
      <c r="AS689" s="104"/>
      <c r="AT689" s="104"/>
      <c r="AU689" s="104"/>
      <c r="AV689" s="104"/>
      <c r="AW689" s="104"/>
      <c r="AX689" s="104"/>
      <c r="AY689" s="104"/>
      <c r="AZ689" s="104"/>
      <c r="BA689" s="104"/>
      <c r="BB689" s="162"/>
      <c r="BC689" s="104"/>
      <c r="BD689" s="214"/>
      <c r="BE689" s="213" t="s">
        <v>1617</v>
      </c>
      <c r="BF689" s="108" t="e">
        <f aca="false">VLOOKUP($A689,#REF!, 34, FALSE())</f>
        <v>#VALUE!</v>
      </c>
      <c r="BG689" s="418" t="e">
        <f aca="false">VLOOKUP($A689,#REF!, 22, FALSE())</f>
        <v>#VALUE!</v>
      </c>
      <c r="BH689" s="109"/>
    </row>
    <row r="690" s="193" customFormat="true" ht="12.75" hidden="false" customHeight="true" outlineLevel="0" collapsed="false">
      <c r="A690" s="1" t="s">
        <v>1618</v>
      </c>
      <c r="B690" s="86" t="e">
        <f aca="false">VLOOKUP($A690,#REF!, 34, FALSE())</f>
        <v>#VALUE!</v>
      </c>
      <c r="C690" s="87" t="str">
        <f aca="false">CONCATENATE("unused_",A690)</f>
        <v>unused_DDR_XM1_B2A_CS_CKE0</v>
      </c>
      <c r="D690" s="88" t="e">
        <f aca="false">IF(LEN(VLOOKUP($A690,#REF!,8,FALSE())),LEFT(VLOOKUP($A690,#REF!,8,FALSE()),LEN(VLOOKUP($A690,#REF!,8,FALSE()))-2),"")</f>
        <v>#VALUE!</v>
      </c>
      <c r="E690" s="89" t="e">
        <f aca="false">IF(LEN(VLOOKUP($A690,#REF!,4,FALSE())),IF(INDEX(#REF!,MATCH($A690,#REF!,0),1),LEFT(VLOOKUP($A690,#REF!,4,FALSE()),LEN(VLOOKUP($A690,#REF!,4,FALSE()))-2),CONCATENATE(LEFT(VLOOKUP($A690,#REF!,4,FALSE()),LEN(VLOOKUP($A690,#REF!,4,FALSE()))-2),"*")),"")</f>
        <v>#VALUE!</v>
      </c>
      <c r="F690" s="90" t="e">
        <f aca="false">IF(LEN(VLOOKUP($A690,#REF!,5,FALSE())),IF(INDEX(#REF!,MATCH($A690,#REF!,0),2),LEFT(VLOOKUP($A690,#REF!,5,FALSE()),LEN(VLOOKUP($A690,#REF!,5,FALSE()))-2),CONCATENATE(LEFT(VLOOKUP($A690,#REF!,5,FALSE()),LEN(VLOOKUP($A690,#REF!,5,FALSE()))-2),"*")),"")</f>
        <v>#VALUE!</v>
      </c>
      <c r="G690" s="90" t="e">
        <f aca="false">IF(LEN(VLOOKUP($A690,#REF!,6,FALSE())),IF(INDEX(#REF!,MATCH($A690,#REF!,0),3),LEFT(VLOOKUP($A690,#REF!,6,FALSE()),LEN(VLOOKUP($A690,#REF!,6,FALSE()))-2),CONCATENATE(LEFT(VLOOKUP($A690,#REF!,6,FALSE()),LEN(VLOOKUP($A690,#REF!,6,FALSE()))-2),"*")),"")</f>
        <v>#VALUE!</v>
      </c>
      <c r="H690" s="91" t="e">
        <f aca="false">IF(LEN(VLOOKUP($A690,#REF!,7,FALSE())),IF(INDEX(#REF!,MATCH($A690,#REF!,0),4),LEFT(VLOOKUP($A690,#REF!,7,FALSE()),LEN(VLOOKUP($A690,#REF!,7,FALSE()))-2),CONCATENATE(LEFT(VLOOKUP($A690,#REF!,7,FALSE()),LEN(VLOOKUP($A690,#REF!,7,FALSE()))-2),"*")),"")</f>
        <v>#VALUE!</v>
      </c>
      <c r="I690" s="92" t="e">
        <f aca="false">IF(LEN(VLOOKUP($A690,#REF!,8,FALSE())),UPPER(RIGHT(VLOOKUP($A690,#REF!,8,FALSE()), 1)),"")</f>
        <v>#VALUE!</v>
      </c>
      <c r="J690" s="90" t="e">
        <f aca="false">IF(LEN(VLOOKUP($A690,#REF!,4,FALSE())),UPPER(RIGHT(VLOOKUP($A690,#REF!,4,FALSE()), 1)),"")</f>
        <v>#VALUE!</v>
      </c>
      <c r="K690" s="90" t="e">
        <f aca="false">IF(LEN(VLOOKUP($A690,#REF!,5,FALSE())),UPPER(RIGHT(VLOOKUP($A690,#REF!,5,FALSE()), 1)),"")</f>
        <v>#VALUE!</v>
      </c>
      <c r="L690" s="90" t="e">
        <f aca="false">IF(LEN(VLOOKUP($A690,#REF!,6,FALSE())),UPPER(RIGHT(VLOOKUP($A690,#REF!,6,FALSE()), 1)),"")</f>
        <v>#VALUE!</v>
      </c>
      <c r="M690" s="91" t="e">
        <f aca="false">IF(LEN(VLOOKUP($A690,#REF!,7,FALSE())),UPPER(RIGHT(VLOOKUP($A690,#REF!,7,FALSE()), 1)),"")</f>
        <v>#VALUE!</v>
      </c>
      <c r="N690" s="185"/>
      <c r="O690" s="185"/>
      <c r="P690" s="185"/>
      <c r="Q690" s="185"/>
      <c r="R690" s="185"/>
      <c r="S690" s="100" t="e">
        <f aca="false">HLOOKUP("Device Tree Pin Name",#REF!,MATCH($A690,#REF!,0),FALSE())</f>
        <v>#VALUE!</v>
      </c>
      <c r="T690" s="95" t="e">
        <f aca="false">HLOOKUP("power rail",#REF!,MATCH($A690,#REF!,0),FALSE())</f>
        <v>#VALUE!</v>
      </c>
      <c r="U690" s="96" t="e">
        <f aca="false">HLOOKUP("Wake Capable",#REF!,MATCH($A690,#REF!,0),FALSE())</f>
        <v>#VALUE!</v>
      </c>
      <c r="V690" s="96" t="e">
        <f aca="false">HLOOKUP("Strap",#REF!,MATCH($A690,#REF!,0),FALSE())</f>
        <v>#VALUE!</v>
      </c>
      <c r="W690" s="96"/>
      <c r="X690" s="96"/>
      <c r="Y690" s="96"/>
      <c r="Z690" s="95"/>
      <c r="AA690" s="95" t="e">
        <f aca="false">HLOOKUP("Pad type",#REF!,MATCH($A690,#REF!,0),FALSE())</f>
        <v>#VALUE!</v>
      </c>
      <c r="AB690" s="100"/>
      <c r="AC690" s="100" t="e">
        <f aca="false">HLOOKUP("POR Pin State",#REF!,MATCH($A690,#REF!,0),FALSE())</f>
        <v>#VALUE!</v>
      </c>
      <c r="AD690" s="186"/>
      <c r="AE690" s="187"/>
      <c r="AF690" s="187"/>
      <c r="AG690" s="187"/>
      <c r="AH690" s="188"/>
      <c r="AI690" s="188"/>
      <c r="AJ690" s="189"/>
      <c r="AK690" s="189"/>
      <c r="AL690" s="189"/>
      <c r="AM690" s="189"/>
      <c r="AN690" s="189"/>
      <c r="AO690" s="189"/>
      <c r="AP690" s="189"/>
      <c r="AQ690" s="194" t="s">
        <v>1618</v>
      </c>
      <c r="AR690" s="104"/>
      <c r="AS690" s="104"/>
      <c r="AT690" s="104"/>
      <c r="AU690" s="104"/>
      <c r="AV690" s="104"/>
      <c r="AW690" s="104"/>
      <c r="AX690" s="104"/>
      <c r="AY690" s="104"/>
      <c r="AZ690" s="104"/>
      <c r="BA690" s="104"/>
      <c r="BB690" s="162"/>
      <c r="BC690" s="104"/>
      <c r="BD690" s="214"/>
      <c r="BE690" s="213" t="s">
        <v>1619</v>
      </c>
      <c r="BF690" s="108" t="e">
        <f aca="false">VLOOKUP($A690,#REF!, 34, FALSE())</f>
        <v>#VALUE!</v>
      </c>
      <c r="BG690" s="418" t="e">
        <f aca="false">VLOOKUP($A690,#REF!, 22, FALSE())</f>
        <v>#VALUE!</v>
      </c>
      <c r="BH690" s="109"/>
    </row>
    <row r="691" s="193" customFormat="true" ht="12.75" hidden="false" customHeight="true" outlineLevel="0" collapsed="false">
      <c r="A691" s="1" t="s">
        <v>1620</v>
      </c>
      <c r="B691" s="86" t="e">
        <f aca="false">VLOOKUP($A691,#REF!, 34, FALSE())</f>
        <v>#VALUE!</v>
      </c>
      <c r="C691" s="87" t="str">
        <f aca="false">CONCATENATE("unused_",A691)</f>
        <v>unused_DDR_XM1_B2A_CS_CKE1</v>
      </c>
      <c r="D691" s="88" t="e">
        <f aca="false">IF(LEN(VLOOKUP($A691,#REF!,8,FALSE())),LEFT(VLOOKUP($A691,#REF!,8,FALSE()),LEN(VLOOKUP($A691,#REF!,8,FALSE()))-2),"")</f>
        <v>#VALUE!</v>
      </c>
      <c r="E691" s="89" t="e">
        <f aca="false">IF(LEN(VLOOKUP($A691,#REF!,4,FALSE())),IF(INDEX(#REF!,MATCH($A691,#REF!,0),1),LEFT(VLOOKUP($A691,#REF!,4,FALSE()),LEN(VLOOKUP($A691,#REF!,4,FALSE()))-2),CONCATENATE(LEFT(VLOOKUP($A691,#REF!,4,FALSE()),LEN(VLOOKUP($A691,#REF!,4,FALSE()))-2),"*")),"")</f>
        <v>#VALUE!</v>
      </c>
      <c r="F691" s="90" t="e">
        <f aca="false">IF(LEN(VLOOKUP($A691,#REF!,5,FALSE())),IF(INDEX(#REF!,MATCH($A691,#REF!,0),2),LEFT(VLOOKUP($A691,#REF!,5,FALSE()),LEN(VLOOKUP($A691,#REF!,5,FALSE()))-2),CONCATENATE(LEFT(VLOOKUP($A691,#REF!,5,FALSE()),LEN(VLOOKUP($A691,#REF!,5,FALSE()))-2),"*")),"")</f>
        <v>#VALUE!</v>
      </c>
      <c r="G691" s="90" t="e">
        <f aca="false">IF(LEN(VLOOKUP($A691,#REF!,6,FALSE())),IF(INDEX(#REF!,MATCH($A691,#REF!,0),3),LEFT(VLOOKUP($A691,#REF!,6,FALSE()),LEN(VLOOKUP($A691,#REF!,6,FALSE()))-2),CONCATENATE(LEFT(VLOOKUP($A691,#REF!,6,FALSE()),LEN(VLOOKUP($A691,#REF!,6,FALSE()))-2),"*")),"")</f>
        <v>#VALUE!</v>
      </c>
      <c r="H691" s="91" t="e">
        <f aca="false">IF(LEN(VLOOKUP($A691,#REF!,7,FALSE())),IF(INDEX(#REF!,MATCH($A691,#REF!,0),4),LEFT(VLOOKUP($A691,#REF!,7,FALSE()),LEN(VLOOKUP($A691,#REF!,7,FALSE()))-2),CONCATENATE(LEFT(VLOOKUP($A691,#REF!,7,FALSE()),LEN(VLOOKUP($A691,#REF!,7,FALSE()))-2),"*")),"")</f>
        <v>#VALUE!</v>
      </c>
      <c r="I691" s="92" t="e">
        <f aca="false">IF(LEN(VLOOKUP($A691,#REF!,8,FALSE())),UPPER(RIGHT(VLOOKUP($A691,#REF!,8,FALSE()), 1)),"")</f>
        <v>#VALUE!</v>
      </c>
      <c r="J691" s="90" t="e">
        <f aca="false">IF(LEN(VLOOKUP($A691,#REF!,4,FALSE())),UPPER(RIGHT(VLOOKUP($A691,#REF!,4,FALSE()), 1)),"")</f>
        <v>#VALUE!</v>
      </c>
      <c r="K691" s="90" t="e">
        <f aca="false">IF(LEN(VLOOKUP($A691,#REF!,5,FALSE())),UPPER(RIGHT(VLOOKUP($A691,#REF!,5,FALSE()), 1)),"")</f>
        <v>#VALUE!</v>
      </c>
      <c r="L691" s="90" t="e">
        <f aca="false">IF(LEN(VLOOKUP($A691,#REF!,6,FALSE())),UPPER(RIGHT(VLOOKUP($A691,#REF!,6,FALSE()), 1)),"")</f>
        <v>#VALUE!</v>
      </c>
      <c r="M691" s="91" t="e">
        <f aca="false">IF(LEN(VLOOKUP($A691,#REF!,7,FALSE())),UPPER(RIGHT(VLOOKUP($A691,#REF!,7,FALSE()), 1)),"")</f>
        <v>#VALUE!</v>
      </c>
      <c r="N691" s="185"/>
      <c r="O691" s="185"/>
      <c r="P691" s="185"/>
      <c r="Q691" s="185"/>
      <c r="R691" s="185"/>
      <c r="S691" s="100" t="e">
        <f aca="false">HLOOKUP("Device Tree Pin Name",#REF!,MATCH($A691,#REF!,0),FALSE())</f>
        <v>#VALUE!</v>
      </c>
      <c r="T691" s="95" t="e">
        <f aca="false">HLOOKUP("power rail",#REF!,MATCH($A691,#REF!,0),FALSE())</f>
        <v>#VALUE!</v>
      </c>
      <c r="U691" s="96" t="e">
        <f aca="false">HLOOKUP("Wake Capable",#REF!,MATCH($A691,#REF!,0),FALSE())</f>
        <v>#VALUE!</v>
      </c>
      <c r="V691" s="96" t="e">
        <f aca="false">HLOOKUP("Strap",#REF!,MATCH($A691,#REF!,0),FALSE())</f>
        <v>#VALUE!</v>
      </c>
      <c r="W691" s="96"/>
      <c r="X691" s="96"/>
      <c r="Y691" s="96"/>
      <c r="Z691" s="95"/>
      <c r="AA691" s="95" t="e">
        <f aca="false">HLOOKUP("Pad type",#REF!,MATCH($A691,#REF!,0),FALSE())</f>
        <v>#VALUE!</v>
      </c>
      <c r="AB691" s="100"/>
      <c r="AC691" s="100" t="e">
        <f aca="false">HLOOKUP("POR Pin State",#REF!,MATCH($A691,#REF!,0),FALSE())</f>
        <v>#VALUE!</v>
      </c>
      <c r="AD691" s="186"/>
      <c r="AE691" s="187"/>
      <c r="AF691" s="187"/>
      <c r="AG691" s="187"/>
      <c r="AH691" s="188"/>
      <c r="AI691" s="188"/>
      <c r="AJ691" s="189"/>
      <c r="AK691" s="189"/>
      <c r="AL691" s="189"/>
      <c r="AM691" s="189"/>
      <c r="AN691" s="189"/>
      <c r="AO691" s="189"/>
      <c r="AP691" s="189"/>
      <c r="AQ691" s="194" t="s">
        <v>1620</v>
      </c>
      <c r="AR691" s="104"/>
      <c r="AS691" s="104"/>
      <c r="AT691" s="104"/>
      <c r="AU691" s="104"/>
      <c r="AV691" s="104"/>
      <c r="AW691" s="104"/>
      <c r="AX691" s="104"/>
      <c r="AY691" s="104"/>
      <c r="AZ691" s="104"/>
      <c r="BA691" s="104"/>
      <c r="BB691" s="162"/>
      <c r="BC691" s="104"/>
      <c r="BD691" s="214"/>
      <c r="BE691" s="213" t="s">
        <v>1621</v>
      </c>
      <c r="BF691" s="108" t="e">
        <f aca="false">VLOOKUP($A691,#REF!, 34, FALSE())</f>
        <v>#VALUE!</v>
      </c>
      <c r="BG691" s="418" t="e">
        <f aca="false">VLOOKUP($A691,#REF!, 22, FALSE())</f>
        <v>#VALUE!</v>
      </c>
      <c r="BH691" s="109"/>
    </row>
    <row r="692" s="193" customFormat="true" ht="12.75" hidden="false" customHeight="true" outlineLevel="0" collapsed="false">
      <c r="A692" s="133" t="s">
        <v>1622</v>
      </c>
      <c r="B692" s="86" t="e">
        <f aca="false">VLOOKUP($A692,#REF!, 34, FALSE())</f>
        <v>#VALUE!</v>
      </c>
      <c r="C692" s="87" t="str">
        <f aca="false">CONCATENATE("unused_",A692)</f>
        <v>unused_DDR_XM1_B2B_CS_CKE0</v>
      </c>
      <c r="D692" s="88" t="e">
        <f aca="false">IF(LEN(VLOOKUP($A692,#REF!,8,FALSE())),LEFT(VLOOKUP($A692,#REF!,8,FALSE()),LEN(VLOOKUP($A692,#REF!,8,FALSE()))-2),"")</f>
        <v>#VALUE!</v>
      </c>
      <c r="E692" s="89" t="e">
        <f aca="false">IF(LEN(VLOOKUP($A692,#REF!,4,FALSE())),IF(INDEX(#REF!,MATCH($A692,#REF!,0),1),LEFT(VLOOKUP($A692,#REF!,4,FALSE()),LEN(VLOOKUP($A692,#REF!,4,FALSE()))-2),CONCATENATE(LEFT(VLOOKUP($A692,#REF!,4,FALSE()),LEN(VLOOKUP($A692,#REF!,4,FALSE()))-2),"*")),"")</f>
        <v>#VALUE!</v>
      </c>
      <c r="F692" s="90" t="e">
        <f aca="false">IF(LEN(VLOOKUP($A692,#REF!,5,FALSE())),IF(INDEX(#REF!,MATCH($A692,#REF!,0),2),LEFT(VLOOKUP($A692,#REF!,5,FALSE()),LEN(VLOOKUP($A692,#REF!,5,FALSE()))-2),CONCATENATE(LEFT(VLOOKUP($A692,#REF!,5,FALSE()),LEN(VLOOKUP($A692,#REF!,5,FALSE()))-2),"*")),"")</f>
        <v>#VALUE!</v>
      </c>
      <c r="G692" s="90" t="e">
        <f aca="false">IF(LEN(VLOOKUP($A692,#REF!,6,FALSE())),IF(INDEX(#REF!,MATCH($A692,#REF!,0),3),LEFT(VLOOKUP($A692,#REF!,6,FALSE()),LEN(VLOOKUP($A692,#REF!,6,FALSE()))-2),CONCATENATE(LEFT(VLOOKUP($A692,#REF!,6,FALSE()),LEN(VLOOKUP($A692,#REF!,6,FALSE()))-2),"*")),"")</f>
        <v>#VALUE!</v>
      </c>
      <c r="H692" s="91" t="e">
        <f aca="false">IF(LEN(VLOOKUP($A692,#REF!,7,FALSE())),IF(INDEX(#REF!,MATCH($A692,#REF!,0),4),LEFT(VLOOKUP($A692,#REF!,7,FALSE()),LEN(VLOOKUP($A692,#REF!,7,FALSE()))-2),CONCATENATE(LEFT(VLOOKUP($A692,#REF!,7,FALSE()),LEN(VLOOKUP($A692,#REF!,7,FALSE()))-2),"*")),"")</f>
        <v>#VALUE!</v>
      </c>
      <c r="I692" s="92" t="e">
        <f aca="false">IF(LEN(VLOOKUP($A692,#REF!,8,FALSE())),UPPER(RIGHT(VLOOKUP($A692,#REF!,8,FALSE()), 1)),"")</f>
        <v>#VALUE!</v>
      </c>
      <c r="J692" s="90" t="e">
        <f aca="false">IF(LEN(VLOOKUP($A692,#REF!,4,FALSE())),UPPER(RIGHT(VLOOKUP($A692,#REF!,4,FALSE()), 1)),"")</f>
        <v>#VALUE!</v>
      </c>
      <c r="K692" s="90" t="e">
        <f aca="false">IF(LEN(VLOOKUP($A692,#REF!,5,FALSE())),UPPER(RIGHT(VLOOKUP($A692,#REF!,5,FALSE()), 1)),"")</f>
        <v>#VALUE!</v>
      </c>
      <c r="L692" s="90" t="e">
        <f aca="false">IF(LEN(VLOOKUP($A692,#REF!,6,FALSE())),UPPER(RIGHT(VLOOKUP($A692,#REF!,6,FALSE()), 1)),"")</f>
        <v>#VALUE!</v>
      </c>
      <c r="M692" s="91" t="e">
        <f aca="false">IF(LEN(VLOOKUP($A692,#REF!,7,FALSE())),UPPER(RIGHT(VLOOKUP($A692,#REF!,7,FALSE()), 1)),"")</f>
        <v>#VALUE!</v>
      </c>
      <c r="N692" s="185"/>
      <c r="O692" s="185"/>
      <c r="P692" s="185"/>
      <c r="Q692" s="185"/>
      <c r="R692" s="185"/>
      <c r="S692" s="100" t="e">
        <f aca="false">HLOOKUP("Device Tree Pin Name",#REF!,MATCH($A692,#REF!,0),FALSE())</f>
        <v>#VALUE!</v>
      </c>
      <c r="T692" s="95" t="e">
        <f aca="false">HLOOKUP("power rail",#REF!,MATCH($A692,#REF!,0),FALSE())</f>
        <v>#VALUE!</v>
      </c>
      <c r="U692" s="96" t="e">
        <f aca="false">HLOOKUP("Wake Capable",#REF!,MATCH($A692,#REF!,0),FALSE())</f>
        <v>#VALUE!</v>
      </c>
      <c r="V692" s="96" t="e">
        <f aca="false">HLOOKUP("Strap",#REF!,MATCH($A692,#REF!,0),FALSE())</f>
        <v>#VALUE!</v>
      </c>
      <c r="W692" s="96"/>
      <c r="X692" s="96"/>
      <c r="Y692" s="96"/>
      <c r="Z692" s="95"/>
      <c r="AA692" s="95" t="e">
        <f aca="false">HLOOKUP("Pad type",#REF!,MATCH($A692,#REF!,0),FALSE())</f>
        <v>#VALUE!</v>
      </c>
      <c r="AB692" s="100"/>
      <c r="AC692" s="100" t="e">
        <f aca="false">HLOOKUP("POR Pin State",#REF!,MATCH($A692,#REF!,0),FALSE())</f>
        <v>#VALUE!</v>
      </c>
      <c r="AD692" s="186"/>
      <c r="AE692" s="187"/>
      <c r="AF692" s="187"/>
      <c r="AG692" s="187"/>
      <c r="AH692" s="188"/>
      <c r="AI692" s="188"/>
      <c r="AJ692" s="189"/>
      <c r="AK692" s="189"/>
      <c r="AL692" s="189"/>
      <c r="AM692" s="189"/>
      <c r="AN692" s="189"/>
      <c r="AO692" s="189"/>
      <c r="AP692" s="189"/>
      <c r="AQ692" s="194" t="s">
        <v>1622</v>
      </c>
      <c r="AR692" s="104"/>
      <c r="AS692" s="104"/>
      <c r="AT692" s="104"/>
      <c r="AU692" s="104"/>
      <c r="AV692" s="104"/>
      <c r="AW692" s="104"/>
      <c r="AX692" s="104"/>
      <c r="AY692" s="104"/>
      <c r="AZ692" s="104"/>
      <c r="BA692" s="104"/>
      <c r="BB692" s="162"/>
      <c r="BC692" s="104"/>
      <c r="BD692" s="214"/>
      <c r="BE692" s="213" t="s">
        <v>1623</v>
      </c>
      <c r="BF692" s="108" t="e">
        <f aca="false">VLOOKUP($A692,#REF!, 34, FALSE())</f>
        <v>#VALUE!</v>
      </c>
      <c r="BG692" s="418" t="e">
        <f aca="false">VLOOKUP($A692,#REF!, 22, FALSE())</f>
        <v>#VALUE!</v>
      </c>
      <c r="BH692" s="109"/>
    </row>
    <row r="693" s="193" customFormat="true" ht="12.75" hidden="false" customHeight="true" outlineLevel="0" collapsed="false">
      <c r="A693" s="133" t="s">
        <v>1624</v>
      </c>
      <c r="B693" s="86" t="e">
        <f aca="false">VLOOKUP($A693,#REF!, 34, FALSE())</f>
        <v>#VALUE!</v>
      </c>
      <c r="C693" s="87" t="str">
        <f aca="false">CONCATENATE("unused_",A693)</f>
        <v>unused_DDR_XM1_B2B_CS_CKE1</v>
      </c>
      <c r="D693" s="88" t="e">
        <f aca="false">IF(LEN(VLOOKUP($A693,#REF!,8,FALSE())),LEFT(VLOOKUP($A693,#REF!,8,FALSE()),LEN(VLOOKUP($A693,#REF!,8,FALSE()))-2),"")</f>
        <v>#VALUE!</v>
      </c>
      <c r="E693" s="89" t="e">
        <f aca="false">IF(LEN(VLOOKUP($A693,#REF!,4,FALSE())),IF(INDEX(#REF!,MATCH($A693,#REF!,0),1),LEFT(VLOOKUP($A693,#REF!,4,FALSE()),LEN(VLOOKUP($A693,#REF!,4,FALSE()))-2),CONCATENATE(LEFT(VLOOKUP($A693,#REF!,4,FALSE()),LEN(VLOOKUP($A693,#REF!,4,FALSE()))-2),"*")),"")</f>
        <v>#VALUE!</v>
      </c>
      <c r="F693" s="90" t="e">
        <f aca="false">IF(LEN(VLOOKUP($A693,#REF!,5,FALSE())),IF(INDEX(#REF!,MATCH($A693,#REF!,0),2),LEFT(VLOOKUP($A693,#REF!,5,FALSE()),LEN(VLOOKUP($A693,#REF!,5,FALSE()))-2),CONCATENATE(LEFT(VLOOKUP($A693,#REF!,5,FALSE()),LEN(VLOOKUP($A693,#REF!,5,FALSE()))-2),"*")),"")</f>
        <v>#VALUE!</v>
      </c>
      <c r="G693" s="90" t="e">
        <f aca="false">IF(LEN(VLOOKUP($A693,#REF!,6,FALSE())),IF(INDEX(#REF!,MATCH($A693,#REF!,0),3),LEFT(VLOOKUP($A693,#REF!,6,FALSE()),LEN(VLOOKUP($A693,#REF!,6,FALSE()))-2),CONCATENATE(LEFT(VLOOKUP($A693,#REF!,6,FALSE()),LEN(VLOOKUP($A693,#REF!,6,FALSE()))-2),"*")),"")</f>
        <v>#VALUE!</v>
      </c>
      <c r="H693" s="91" t="e">
        <f aca="false">IF(LEN(VLOOKUP($A693,#REF!,7,FALSE())),IF(INDEX(#REF!,MATCH($A693,#REF!,0),4),LEFT(VLOOKUP($A693,#REF!,7,FALSE()),LEN(VLOOKUP($A693,#REF!,7,FALSE()))-2),CONCATENATE(LEFT(VLOOKUP($A693,#REF!,7,FALSE()),LEN(VLOOKUP($A693,#REF!,7,FALSE()))-2),"*")),"")</f>
        <v>#VALUE!</v>
      </c>
      <c r="I693" s="92" t="e">
        <f aca="false">IF(LEN(VLOOKUP($A693,#REF!,8,FALSE())),UPPER(RIGHT(VLOOKUP($A693,#REF!,8,FALSE()), 1)),"")</f>
        <v>#VALUE!</v>
      </c>
      <c r="J693" s="90" t="e">
        <f aca="false">IF(LEN(VLOOKUP($A693,#REF!,4,FALSE())),UPPER(RIGHT(VLOOKUP($A693,#REF!,4,FALSE()), 1)),"")</f>
        <v>#VALUE!</v>
      </c>
      <c r="K693" s="90" t="e">
        <f aca="false">IF(LEN(VLOOKUP($A693,#REF!,5,FALSE())),UPPER(RIGHT(VLOOKUP($A693,#REF!,5,FALSE()), 1)),"")</f>
        <v>#VALUE!</v>
      </c>
      <c r="L693" s="90" t="e">
        <f aca="false">IF(LEN(VLOOKUP($A693,#REF!,6,FALSE())),UPPER(RIGHT(VLOOKUP($A693,#REF!,6,FALSE()), 1)),"")</f>
        <v>#VALUE!</v>
      </c>
      <c r="M693" s="91" t="e">
        <f aca="false">IF(LEN(VLOOKUP($A693,#REF!,7,FALSE())),UPPER(RIGHT(VLOOKUP($A693,#REF!,7,FALSE()), 1)),"")</f>
        <v>#VALUE!</v>
      </c>
      <c r="N693" s="185"/>
      <c r="O693" s="185"/>
      <c r="P693" s="185"/>
      <c r="Q693" s="185"/>
      <c r="R693" s="185"/>
      <c r="S693" s="100" t="e">
        <f aca="false">HLOOKUP("Device Tree Pin Name",#REF!,MATCH($A693,#REF!,0),FALSE())</f>
        <v>#VALUE!</v>
      </c>
      <c r="T693" s="95" t="e">
        <f aca="false">HLOOKUP("power rail",#REF!,MATCH($A693,#REF!,0),FALSE())</f>
        <v>#VALUE!</v>
      </c>
      <c r="U693" s="96" t="e">
        <f aca="false">HLOOKUP("Wake Capable",#REF!,MATCH($A693,#REF!,0),FALSE())</f>
        <v>#VALUE!</v>
      </c>
      <c r="V693" s="96" t="e">
        <f aca="false">HLOOKUP("Strap",#REF!,MATCH($A693,#REF!,0),FALSE())</f>
        <v>#VALUE!</v>
      </c>
      <c r="W693" s="96"/>
      <c r="X693" s="96"/>
      <c r="Y693" s="96"/>
      <c r="Z693" s="95"/>
      <c r="AA693" s="95" t="e">
        <f aca="false">HLOOKUP("Pad type",#REF!,MATCH($A693,#REF!,0),FALSE())</f>
        <v>#VALUE!</v>
      </c>
      <c r="AB693" s="100"/>
      <c r="AC693" s="100" t="e">
        <f aca="false">HLOOKUP("POR Pin State",#REF!,MATCH($A693,#REF!,0),FALSE())</f>
        <v>#VALUE!</v>
      </c>
      <c r="AD693" s="186"/>
      <c r="AE693" s="187"/>
      <c r="AF693" s="187"/>
      <c r="AG693" s="187"/>
      <c r="AH693" s="188"/>
      <c r="AI693" s="188"/>
      <c r="AJ693" s="189"/>
      <c r="AK693" s="189"/>
      <c r="AL693" s="189"/>
      <c r="AM693" s="189"/>
      <c r="AN693" s="189"/>
      <c r="AO693" s="189"/>
      <c r="AP693" s="189"/>
      <c r="AQ693" s="194" t="s">
        <v>1624</v>
      </c>
      <c r="AR693" s="104"/>
      <c r="AS693" s="104"/>
      <c r="AT693" s="104"/>
      <c r="AU693" s="104"/>
      <c r="AV693" s="104"/>
      <c r="AW693" s="104"/>
      <c r="AX693" s="104"/>
      <c r="AY693" s="104"/>
      <c r="AZ693" s="104"/>
      <c r="BA693" s="104"/>
      <c r="BB693" s="162"/>
      <c r="BC693" s="104"/>
      <c r="BD693" s="214"/>
      <c r="BE693" s="213" t="s">
        <v>1625</v>
      </c>
      <c r="BF693" s="108" t="e">
        <f aca="false">VLOOKUP($A693,#REF!, 34, FALSE())</f>
        <v>#VALUE!</v>
      </c>
      <c r="BG693" s="418" t="e">
        <f aca="false">VLOOKUP($A693,#REF!, 22, FALSE())</f>
        <v>#VALUE!</v>
      </c>
      <c r="BH693" s="109"/>
    </row>
    <row r="694" s="193" customFormat="true" ht="12.75" hidden="false" customHeight="true" outlineLevel="0" collapsed="false">
      <c r="A694" s="133" t="s">
        <v>1626</v>
      </c>
      <c r="B694" s="86" t="e">
        <f aca="false">VLOOKUP($A694,#REF!, 34, FALSE())</f>
        <v>#VALUE!</v>
      </c>
      <c r="C694" s="87" t="str">
        <f aca="false">CONCATENATE("unused_",A694)</f>
        <v>unused_DDR_XM1_B2A_CLK_P</v>
      </c>
      <c r="D694" s="88" t="e">
        <f aca="false">IF(LEN(VLOOKUP($A694,#REF!,8,FALSE())),LEFT(VLOOKUP($A694,#REF!,8,FALSE()),LEN(VLOOKUP($A694,#REF!,8,FALSE()))-2),"")</f>
        <v>#VALUE!</v>
      </c>
      <c r="E694" s="89" t="e">
        <f aca="false">IF(LEN(VLOOKUP($A694,#REF!,4,FALSE())),IF(INDEX(#REF!,MATCH($A694,#REF!,0),1),LEFT(VLOOKUP($A694,#REF!,4,FALSE()),LEN(VLOOKUP($A694,#REF!,4,FALSE()))-2),CONCATENATE(LEFT(VLOOKUP($A694,#REF!,4,FALSE()),LEN(VLOOKUP($A694,#REF!,4,FALSE()))-2),"*")),"")</f>
        <v>#VALUE!</v>
      </c>
      <c r="F694" s="90" t="e">
        <f aca="false">IF(LEN(VLOOKUP($A694,#REF!,5,FALSE())),IF(INDEX(#REF!,MATCH($A694,#REF!,0),2),LEFT(VLOOKUP($A694,#REF!,5,FALSE()),LEN(VLOOKUP($A694,#REF!,5,FALSE()))-2),CONCATENATE(LEFT(VLOOKUP($A694,#REF!,5,FALSE()),LEN(VLOOKUP($A694,#REF!,5,FALSE()))-2),"*")),"")</f>
        <v>#VALUE!</v>
      </c>
      <c r="G694" s="90" t="e">
        <f aca="false">IF(LEN(VLOOKUP($A694,#REF!,6,FALSE())),IF(INDEX(#REF!,MATCH($A694,#REF!,0),3),LEFT(VLOOKUP($A694,#REF!,6,FALSE()),LEN(VLOOKUP($A694,#REF!,6,FALSE()))-2),CONCATENATE(LEFT(VLOOKUP($A694,#REF!,6,FALSE()),LEN(VLOOKUP($A694,#REF!,6,FALSE()))-2),"*")),"")</f>
        <v>#VALUE!</v>
      </c>
      <c r="H694" s="91" t="e">
        <f aca="false">IF(LEN(VLOOKUP($A694,#REF!,7,FALSE())),IF(INDEX(#REF!,MATCH($A694,#REF!,0),4),LEFT(VLOOKUP($A694,#REF!,7,FALSE()),LEN(VLOOKUP($A694,#REF!,7,FALSE()))-2),CONCATENATE(LEFT(VLOOKUP($A694,#REF!,7,FALSE()),LEN(VLOOKUP($A694,#REF!,7,FALSE()))-2),"*")),"")</f>
        <v>#VALUE!</v>
      </c>
      <c r="I694" s="92" t="e">
        <f aca="false">IF(LEN(VLOOKUP($A694,#REF!,8,FALSE())),UPPER(RIGHT(VLOOKUP($A694,#REF!,8,FALSE()), 1)),"")</f>
        <v>#VALUE!</v>
      </c>
      <c r="J694" s="90" t="e">
        <f aca="false">IF(LEN(VLOOKUP($A694,#REF!,4,FALSE())),UPPER(RIGHT(VLOOKUP($A694,#REF!,4,FALSE()), 1)),"")</f>
        <v>#VALUE!</v>
      </c>
      <c r="K694" s="90" t="e">
        <f aca="false">IF(LEN(VLOOKUP($A694,#REF!,5,FALSE())),UPPER(RIGHT(VLOOKUP($A694,#REF!,5,FALSE()), 1)),"")</f>
        <v>#VALUE!</v>
      </c>
      <c r="L694" s="90" t="e">
        <f aca="false">IF(LEN(VLOOKUP($A694,#REF!,6,FALSE())),UPPER(RIGHT(VLOOKUP($A694,#REF!,6,FALSE()), 1)),"")</f>
        <v>#VALUE!</v>
      </c>
      <c r="M694" s="91" t="e">
        <f aca="false">IF(LEN(VLOOKUP($A694,#REF!,7,FALSE())),UPPER(RIGHT(VLOOKUP($A694,#REF!,7,FALSE()), 1)),"")</f>
        <v>#VALUE!</v>
      </c>
      <c r="N694" s="185"/>
      <c r="O694" s="185"/>
      <c r="P694" s="185"/>
      <c r="Q694" s="185"/>
      <c r="R694" s="185"/>
      <c r="S694" s="100" t="e">
        <f aca="false">HLOOKUP("Device Tree Pin Name",#REF!,MATCH($A694,#REF!,0),FALSE())</f>
        <v>#VALUE!</v>
      </c>
      <c r="T694" s="95" t="e">
        <f aca="false">HLOOKUP("power rail",#REF!,MATCH($A694,#REF!,0),FALSE())</f>
        <v>#VALUE!</v>
      </c>
      <c r="U694" s="96" t="e">
        <f aca="false">HLOOKUP("Wake Capable",#REF!,MATCH($A694,#REF!,0),FALSE())</f>
        <v>#VALUE!</v>
      </c>
      <c r="V694" s="96" t="e">
        <f aca="false">HLOOKUP("Strap",#REF!,MATCH($A694,#REF!,0),FALSE())</f>
        <v>#VALUE!</v>
      </c>
      <c r="W694" s="96"/>
      <c r="X694" s="96"/>
      <c r="Y694" s="96"/>
      <c r="Z694" s="95"/>
      <c r="AA694" s="95" t="e">
        <f aca="false">HLOOKUP("Pad type",#REF!,MATCH($A694,#REF!,0),FALSE())</f>
        <v>#VALUE!</v>
      </c>
      <c r="AB694" s="100"/>
      <c r="AC694" s="100" t="e">
        <f aca="false">HLOOKUP("POR Pin State",#REF!,MATCH($A694,#REF!,0),FALSE())</f>
        <v>#VALUE!</v>
      </c>
      <c r="AD694" s="186"/>
      <c r="AE694" s="187"/>
      <c r="AF694" s="187"/>
      <c r="AG694" s="187"/>
      <c r="AH694" s="188"/>
      <c r="AI694" s="188"/>
      <c r="AJ694" s="189"/>
      <c r="AK694" s="189"/>
      <c r="AL694" s="189"/>
      <c r="AM694" s="189"/>
      <c r="AN694" s="189"/>
      <c r="AO694" s="189"/>
      <c r="AP694" s="189"/>
      <c r="AQ694" s="194" t="s">
        <v>1626</v>
      </c>
      <c r="AR694" s="104"/>
      <c r="AS694" s="104"/>
      <c r="AT694" s="104"/>
      <c r="AU694" s="104"/>
      <c r="AV694" s="104"/>
      <c r="AW694" s="104"/>
      <c r="AX694" s="104"/>
      <c r="AY694" s="104"/>
      <c r="AZ694" s="104"/>
      <c r="BA694" s="104"/>
      <c r="BB694" s="162"/>
      <c r="BC694" s="104"/>
      <c r="BD694" s="214"/>
      <c r="BE694" s="213" t="s">
        <v>1627</v>
      </c>
      <c r="BF694" s="108" t="e">
        <f aca="false">VLOOKUP($A694,#REF!, 34, FALSE())</f>
        <v>#VALUE!</v>
      </c>
      <c r="BG694" s="418" t="e">
        <f aca="false">VLOOKUP($A694,#REF!, 22, FALSE())</f>
        <v>#VALUE!</v>
      </c>
      <c r="BH694" s="109"/>
    </row>
    <row r="695" s="193" customFormat="true" ht="12.75" hidden="false" customHeight="true" outlineLevel="0" collapsed="false">
      <c r="A695" s="133" t="s">
        <v>1628</v>
      </c>
      <c r="B695" s="86" t="e">
        <f aca="false">VLOOKUP($A695,#REF!, 34, FALSE())</f>
        <v>#VALUE!</v>
      </c>
      <c r="C695" s="87" t="str">
        <f aca="false">CONCATENATE("unused_",A695)</f>
        <v>unused_DDR_XM1_B2A_CLK_N</v>
      </c>
      <c r="D695" s="88" t="e">
        <f aca="false">IF(LEN(VLOOKUP($A695,#REF!,8,FALSE())),LEFT(VLOOKUP($A695,#REF!,8,FALSE()),LEN(VLOOKUP($A695,#REF!,8,FALSE()))-2),"")</f>
        <v>#VALUE!</v>
      </c>
      <c r="E695" s="89" t="e">
        <f aca="false">IF(LEN(VLOOKUP($A695,#REF!,4,FALSE())),IF(INDEX(#REF!,MATCH($A695,#REF!,0),1),LEFT(VLOOKUP($A695,#REF!,4,FALSE()),LEN(VLOOKUP($A695,#REF!,4,FALSE()))-2),CONCATENATE(LEFT(VLOOKUP($A695,#REF!,4,FALSE()),LEN(VLOOKUP($A695,#REF!,4,FALSE()))-2),"*")),"")</f>
        <v>#VALUE!</v>
      </c>
      <c r="F695" s="90" t="e">
        <f aca="false">IF(LEN(VLOOKUP($A695,#REF!,5,FALSE())),IF(INDEX(#REF!,MATCH($A695,#REF!,0),2),LEFT(VLOOKUP($A695,#REF!,5,FALSE()),LEN(VLOOKUP($A695,#REF!,5,FALSE()))-2),CONCATENATE(LEFT(VLOOKUP($A695,#REF!,5,FALSE()),LEN(VLOOKUP($A695,#REF!,5,FALSE()))-2),"*")),"")</f>
        <v>#VALUE!</v>
      </c>
      <c r="G695" s="90" t="e">
        <f aca="false">IF(LEN(VLOOKUP($A695,#REF!,6,FALSE())),IF(INDEX(#REF!,MATCH($A695,#REF!,0),3),LEFT(VLOOKUP($A695,#REF!,6,FALSE()),LEN(VLOOKUP($A695,#REF!,6,FALSE()))-2),CONCATENATE(LEFT(VLOOKUP($A695,#REF!,6,FALSE()),LEN(VLOOKUP($A695,#REF!,6,FALSE()))-2),"*")),"")</f>
        <v>#VALUE!</v>
      </c>
      <c r="H695" s="91" t="e">
        <f aca="false">IF(LEN(VLOOKUP($A695,#REF!,7,FALSE())),IF(INDEX(#REF!,MATCH($A695,#REF!,0),4),LEFT(VLOOKUP($A695,#REF!,7,FALSE()),LEN(VLOOKUP($A695,#REF!,7,FALSE()))-2),CONCATENATE(LEFT(VLOOKUP($A695,#REF!,7,FALSE()),LEN(VLOOKUP($A695,#REF!,7,FALSE()))-2),"*")),"")</f>
        <v>#VALUE!</v>
      </c>
      <c r="I695" s="92" t="e">
        <f aca="false">IF(LEN(VLOOKUP($A695,#REF!,8,FALSE())),UPPER(RIGHT(VLOOKUP($A695,#REF!,8,FALSE()), 1)),"")</f>
        <v>#VALUE!</v>
      </c>
      <c r="J695" s="90" t="e">
        <f aca="false">IF(LEN(VLOOKUP($A695,#REF!,4,FALSE())),UPPER(RIGHT(VLOOKUP($A695,#REF!,4,FALSE()), 1)),"")</f>
        <v>#VALUE!</v>
      </c>
      <c r="K695" s="90" t="e">
        <f aca="false">IF(LEN(VLOOKUP($A695,#REF!,5,FALSE())),UPPER(RIGHT(VLOOKUP($A695,#REF!,5,FALSE()), 1)),"")</f>
        <v>#VALUE!</v>
      </c>
      <c r="L695" s="90" t="e">
        <f aca="false">IF(LEN(VLOOKUP($A695,#REF!,6,FALSE())),UPPER(RIGHT(VLOOKUP($A695,#REF!,6,FALSE()), 1)),"")</f>
        <v>#VALUE!</v>
      </c>
      <c r="M695" s="91" t="e">
        <f aca="false">IF(LEN(VLOOKUP($A695,#REF!,7,FALSE())),UPPER(RIGHT(VLOOKUP($A695,#REF!,7,FALSE()), 1)),"")</f>
        <v>#VALUE!</v>
      </c>
      <c r="N695" s="185"/>
      <c r="O695" s="185"/>
      <c r="P695" s="185"/>
      <c r="Q695" s="185"/>
      <c r="R695" s="185"/>
      <c r="S695" s="100" t="e">
        <f aca="false">HLOOKUP("Device Tree Pin Name",#REF!,MATCH($A695,#REF!,0),FALSE())</f>
        <v>#VALUE!</v>
      </c>
      <c r="T695" s="95" t="e">
        <f aca="false">HLOOKUP("power rail",#REF!,MATCH($A695,#REF!,0),FALSE())</f>
        <v>#VALUE!</v>
      </c>
      <c r="U695" s="96" t="e">
        <f aca="false">HLOOKUP("Wake Capable",#REF!,MATCH($A695,#REF!,0),FALSE())</f>
        <v>#VALUE!</v>
      </c>
      <c r="V695" s="96" t="e">
        <f aca="false">HLOOKUP("Strap",#REF!,MATCH($A695,#REF!,0),FALSE())</f>
        <v>#VALUE!</v>
      </c>
      <c r="W695" s="96"/>
      <c r="X695" s="96"/>
      <c r="Y695" s="96"/>
      <c r="Z695" s="95"/>
      <c r="AA695" s="95" t="e">
        <f aca="false">HLOOKUP("Pad type",#REF!,MATCH($A695,#REF!,0),FALSE())</f>
        <v>#VALUE!</v>
      </c>
      <c r="AB695" s="100"/>
      <c r="AC695" s="100" t="e">
        <f aca="false">HLOOKUP("POR Pin State",#REF!,MATCH($A695,#REF!,0),FALSE())</f>
        <v>#VALUE!</v>
      </c>
      <c r="AD695" s="186"/>
      <c r="AE695" s="187"/>
      <c r="AF695" s="187"/>
      <c r="AG695" s="187"/>
      <c r="AH695" s="188"/>
      <c r="AI695" s="188"/>
      <c r="AJ695" s="189"/>
      <c r="AK695" s="189"/>
      <c r="AL695" s="189"/>
      <c r="AM695" s="189"/>
      <c r="AN695" s="189"/>
      <c r="AO695" s="189"/>
      <c r="AP695" s="189"/>
      <c r="AQ695" s="194" t="s">
        <v>1628</v>
      </c>
      <c r="AR695" s="104"/>
      <c r="AS695" s="104"/>
      <c r="AT695" s="104"/>
      <c r="AU695" s="104"/>
      <c r="AV695" s="104"/>
      <c r="AW695" s="104"/>
      <c r="AX695" s="104"/>
      <c r="AY695" s="104"/>
      <c r="AZ695" s="104"/>
      <c r="BA695" s="104"/>
      <c r="BB695" s="162"/>
      <c r="BC695" s="104"/>
      <c r="BD695" s="214"/>
      <c r="BE695" s="213" t="s">
        <v>1629</v>
      </c>
      <c r="BF695" s="108" t="e">
        <f aca="false">VLOOKUP($A695,#REF!, 34, FALSE())</f>
        <v>#VALUE!</v>
      </c>
      <c r="BG695" s="418" t="e">
        <f aca="false">VLOOKUP($A695,#REF!, 22, FALSE())</f>
        <v>#VALUE!</v>
      </c>
      <c r="BH695" s="109"/>
    </row>
    <row r="696" s="193" customFormat="true" ht="12.75" hidden="false" customHeight="true" outlineLevel="0" collapsed="false">
      <c r="A696" s="133" t="s">
        <v>1630</v>
      </c>
      <c r="B696" s="86" t="e">
        <f aca="false">VLOOKUP($A696,#REF!, 34, FALSE())</f>
        <v>#VALUE!</v>
      </c>
      <c r="C696" s="87" t="str">
        <f aca="false">CONCATENATE("unused_",A696)</f>
        <v>unused_DDR_XM1_B2B_CLK_P</v>
      </c>
      <c r="D696" s="88" t="e">
        <f aca="false">IF(LEN(VLOOKUP($A696,#REF!,8,FALSE())),LEFT(VLOOKUP($A696,#REF!,8,FALSE()),LEN(VLOOKUP($A696,#REF!,8,FALSE()))-2),"")</f>
        <v>#VALUE!</v>
      </c>
      <c r="E696" s="89" t="e">
        <f aca="false">IF(LEN(VLOOKUP($A696,#REF!,4,FALSE())),IF(INDEX(#REF!,MATCH($A696,#REF!,0),1),LEFT(VLOOKUP($A696,#REF!,4,FALSE()),LEN(VLOOKUP($A696,#REF!,4,FALSE()))-2),CONCATENATE(LEFT(VLOOKUP($A696,#REF!,4,FALSE()),LEN(VLOOKUP($A696,#REF!,4,FALSE()))-2),"*")),"")</f>
        <v>#VALUE!</v>
      </c>
      <c r="F696" s="90" t="e">
        <f aca="false">IF(LEN(VLOOKUP($A696,#REF!,5,FALSE())),IF(INDEX(#REF!,MATCH($A696,#REF!,0),2),LEFT(VLOOKUP($A696,#REF!,5,FALSE()),LEN(VLOOKUP($A696,#REF!,5,FALSE()))-2),CONCATENATE(LEFT(VLOOKUP($A696,#REF!,5,FALSE()),LEN(VLOOKUP($A696,#REF!,5,FALSE()))-2),"*")),"")</f>
        <v>#VALUE!</v>
      </c>
      <c r="G696" s="90" t="e">
        <f aca="false">IF(LEN(VLOOKUP($A696,#REF!,6,FALSE())),IF(INDEX(#REF!,MATCH($A696,#REF!,0),3),LEFT(VLOOKUP($A696,#REF!,6,FALSE()),LEN(VLOOKUP($A696,#REF!,6,FALSE()))-2),CONCATENATE(LEFT(VLOOKUP($A696,#REF!,6,FALSE()),LEN(VLOOKUP($A696,#REF!,6,FALSE()))-2),"*")),"")</f>
        <v>#VALUE!</v>
      </c>
      <c r="H696" s="91" t="e">
        <f aca="false">IF(LEN(VLOOKUP($A696,#REF!,7,FALSE())),IF(INDEX(#REF!,MATCH($A696,#REF!,0),4),LEFT(VLOOKUP($A696,#REF!,7,FALSE()),LEN(VLOOKUP($A696,#REF!,7,FALSE()))-2),CONCATENATE(LEFT(VLOOKUP($A696,#REF!,7,FALSE()),LEN(VLOOKUP($A696,#REF!,7,FALSE()))-2),"*")),"")</f>
        <v>#VALUE!</v>
      </c>
      <c r="I696" s="92" t="e">
        <f aca="false">IF(LEN(VLOOKUP($A696,#REF!,8,FALSE())),UPPER(RIGHT(VLOOKUP($A696,#REF!,8,FALSE()), 1)),"")</f>
        <v>#VALUE!</v>
      </c>
      <c r="J696" s="90" t="e">
        <f aca="false">IF(LEN(VLOOKUP($A696,#REF!,4,FALSE())),UPPER(RIGHT(VLOOKUP($A696,#REF!,4,FALSE()), 1)),"")</f>
        <v>#VALUE!</v>
      </c>
      <c r="K696" s="90" t="e">
        <f aca="false">IF(LEN(VLOOKUP($A696,#REF!,5,FALSE())),UPPER(RIGHT(VLOOKUP($A696,#REF!,5,FALSE()), 1)),"")</f>
        <v>#VALUE!</v>
      </c>
      <c r="L696" s="90" t="e">
        <f aca="false">IF(LEN(VLOOKUP($A696,#REF!,6,FALSE())),UPPER(RIGHT(VLOOKUP($A696,#REF!,6,FALSE()), 1)),"")</f>
        <v>#VALUE!</v>
      </c>
      <c r="M696" s="91" t="e">
        <f aca="false">IF(LEN(VLOOKUP($A696,#REF!,7,FALSE())),UPPER(RIGHT(VLOOKUP($A696,#REF!,7,FALSE()), 1)),"")</f>
        <v>#VALUE!</v>
      </c>
      <c r="N696" s="185"/>
      <c r="O696" s="185"/>
      <c r="P696" s="185"/>
      <c r="Q696" s="185"/>
      <c r="R696" s="185"/>
      <c r="S696" s="100" t="e">
        <f aca="false">HLOOKUP("Device Tree Pin Name",#REF!,MATCH($A696,#REF!,0),FALSE())</f>
        <v>#VALUE!</v>
      </c>
      <c r="T696" s="95" t="e">
        <f aca="false">HLOOKUP("power rail",#REF!,MATCH($A696,#REF!,0),FALSE())</f>
        <v>#VALUE!</v>
      </c>
      <c r="U696" s="96" t="e">
        <f aca="false">HLOOKUP("Wake Capable",#REF!,MATCH($A696,#REF!,0),FALSE())</f>
        <v>#VALUE!</v>
      </c>
      <c r="V696" s="96" t="e">
        <f aca="false">HLOOKUP("Strap",#REF!,MATCH($A696,#REF!,0),FALSE())</f>
        <v>#VALUE!</v>
      </c>
      <c r="W696" s="96"/>
      <c r="X696" s="96"/>
      <c r="Y696" s="96"/>
      <c r="Z696" s="95"/>
      <c r="AA696" s="95" t="e">
        <f aca="false">HLOOKUP("Pad type",#REF!,MATCH($A696,#REF!,0),FALSE())</f>
        <v>#VALUE!</v>
      </c>
      <c r="AB696" s="100"/>
      <c r="AC696" s="100" t="e">
        <f aca="false">HLOOKUP("POR Pin State",#REF!,MATCH($A696,#REF!,0),FALSE())</f>
        <v>#VALUE!</v>
      </c>
      <c r="AD696" s="186"/>
      <c r="AE696" s="187"/>
      <c r="AF696" s="187"/>
      <c r="AG696" s="187"/>
      <c r="AH696" s="188"/>
      <c r="AI696" s="188"/>
      <c r="AJ696" s="189"/>
      <c r="AK696" s="189"/>
      <c r="AL696" s="189"/>
      <c r="AM696" s="189"/>
      <c r="AN696" s="189"/>
      <c r="AO696" s="189"/>
      <c r="AP696" s="189"/>
      <c r="AQ696" s="194" t="s">
        <v>1630</v>
      </c>
      <c r="AR696" s="104"/>
      <c r="AS696" s="104"/>
      <c r="AT696" s="104"/>
      <c r="AU696" s="104"/>
      <c r="AV696" s="104"/>
      <c r="AW696" s="104"/>
      <c r="AX696" s="104"/>
      <c r="AY696" s="104"/>
      <c r="AZ696" s="104"/>
      <c r="BA696" s="104"/>
      <c r="BB696" s="162"/>
      <c r="BC696" s="104"/>
      <c r="BD696" s="214"/>
      <c r="BE696" s="213" t="s">
        <v>1631</v>
      </c>
      <c r="BF696" s="108" t="e">
        <f aca="false">VLOOKUP($A696,#REF!, 34, FALSE())</f>
        <v>#VALUE!</v>
      </c>
      <c r="BG696" s="418" t="e">
        <f aca="false">VLOOKUP($A696,#REF!, 22, FALSE())</f>
        <v>#VALUE!</v>
      </c>
      <c r="BH696" s="109"/>
    </row>
    <row r="697" s="193" customFormat="true" ht="12.75" hidden="false" customHeight="true" outlineLevel="0" collapsed="false">
      <c r="A697" s="133" t="s">
        <v>1632</v>
      </c>
      <c r="B697" s="86" t="e">
        <f aca="false">VLOOKUP($A697,#REF!, 34, FALSE())</f>
        <v>#VALUE!</v>
      </c>
      <c r="C697" s="87" t="str">
        <f aca="false">CONCATENATE("unused_",A697)</f>
        <v>unused_DDR_XM1_B2B_CLK_N</v>
      </c>
      <c r="D697" s="88" t="e">
        <f aca="false">IF(LEN(VLOOKUP($A697,#REF!,8,FALSE())),LEFT(VLOOKUP($A697,#REF!,8,FALSE()),LEN(VLOOKUP($A697,#REF!,8,FALSE()))-2),"")</f>
        <v>#VALUE!</v>
      </c>
      <c r="E697" s="89" t="e">
        <f aca="false">IF(LEN(VLOOKUP($A697,#REF!,4,FALSE())),IF(INDEX(#REF!,MATCH($A697,#REF!,0),1),LEFT(VLOOKUP($A697,#REF!,4,FALSE()),LEN(VLOOKUP($A697,#REF!,4,FALSE()))-2),CONCATENATE(LEFT(VLOOKUP($A697,#REF!,4,FALSE()),LEN(VLOOKUP($A697,#REF!,4,FALSE()))-2),"*")),"")</f>
        <v>#VALUE!</v>
      </c>
      <c r="F697" s="90" t="e">
        <f aca="false">IF(LEN(VLOOKUP($A697,#REF!,5,FALSE())),IF(INDEX(#REF!,MATCH($A697,#REF!,0),2),LEFT(VLOOKUP($A697,#REF!,5,FALSE()),LEN(VLOOKUP($A697,#REF!,5,FALSE()))-2),CONCATENATE(LEFT(VLOOKUP($A697,#REF!,5,FALSE()),LEN(VLOOKUP($A697,#REF!,5,FALSE()))-2),"*")),"")</f>
        <v>#VALUE!</v>
      </c>
      <c r="G697" s="90" t="e">
        <f aca="false">IF(LEN(VLOOKUP($A697,#REF!,6,FALSE())),IF(INDEX(#REF!,MATCH($A697,#REF!,0),3),LEFT(VLOOKUP($A697,#REF!,6,FALSE()),LEN(VLOOKUP($A697,#REF!,6,FALSE()))-2),CONCATENATE(LEFT(VLOOKUP($A697,#REF!,6,FALSE()),LEN(VLOOKUP($A697,#REF!,6,FALSE()))-2),"*")),"")</f>
        <v>#VALUE!</v>
      </c>
      <c r="H697" s="91" t="e">
        <f aca="false">IF(LEN(VLOOKUP($A697,#REF!,7,FALSE())),IF(INDEX(#REF!,MATCH($A697,#REF!,0),4),LEFT(VLOOKUP($A697,#REF!,7,FALSE()),LEN(VLOOKUP($A697,#REF!,7,FALSE()))-2),CONCATENATE(LEFT(VLOOKUP($A697,#REF!,7,FALSE()),LEN(VLOOKUP($A697,#REF!,7,FALSE()))-2),"*")),"")</f>
        <v>#VALUE!</v>
      </c>
      <c r="I697" s="92" t="e">
        <f aca="false">IF(LEN(VLOOKUP($A697,#REF!,8,FALSE())),UPPER(RIGHT(VLOOKUP($A697,#REF!,8,FALSE()), 1)),"")</f>
        <v>#VALUE!</v>
      </c>
      <c r="J697" s="90" t="e">
        <f aca="false">IF(LEN(VLOOKUP($A697,#REF!,4,FALSE())),UPPER(RIGHT(VLOOKUP($A697,#REF!,4,FALSE()), 1)),"")</f>
        <v>#VALUE!</v>
      </c>
      <c r="K697" s="90" t="e">
        <f aca="false">IF(LEN(VLOOKUP($A697,#REF!,5,FALSE())),UPPER(RIGHT(VLOOKUP($A697,#REF!,5,FALSE()), 1)),"")</f>
        <v>#VALUE!</v>
      </c>
      <c r="L697" s="90" t="e">
        <f aca="false">IF(LEN(VLOOKUP($A697,#REF!,6,FALSE())),UPPER(RIGHT(VLOOKUP($A697,#REF!,6,FALSE()), 1)),"")</f>
        <v>#VALUE!</v>
      </c>
      <c r="M697" s="91" t="e">
        <f aca="false">IF(LEN(VLOOKUP($A697,#REF!,7,FALSE())),UPPER(RIGHT(VLOOKUP($A697,#REF!,7,FALSE()), 1)),"")</f>
        <v>#VALUE!</v>
      </c>
      <c r="N697" s="185"/>
      <c r="O697" s="185"/>
      <c r="P697" s="185"/>
      <c r="Q697" s="185"/>
      <c r="R697" s="185"/>
      <c r="S697" s="100" t="e">
        <f aca="false">HLOOKUP("Device Tree Pin Name",#REF!,MATCH($A697,#REF!,0),FALSE())</f>
        <v>#VALUE!</v>
      </c>
      <c r="T697" s="95" t="e">
        <f aca="false">HLOOKUP("power rail",#REF!,MATCH($A697,#REF!,0),FALSE())</f>
        <v>#VALUE!</v>
      </c>
      <c r="U697" s="96" t="e">
        <f aca="false">HLOOKUP("Wake Capable",#REF!,MATCH($A697,#REF!,0),FALSE())</f>
        <v>#VALUE!</v>
      </c>
      <c r="V697" s="96" t="e">
        <f aca="false">HLOOKUP("Strap",#REF!,MATCH($A697,#REF!,0),FALSE())</f>
        <v>#VALUE!</v>
      </c>
      <c r="W697" s="96"/>
      <c r="X697" s="96"/>
      <c r="Y697" s="96"/>
      <c r="Z697" s="95"/>
      <c r="AA697" s="95" t="e">
        <f aca="false">HLOOKUP("Pad type",#REF!,MATCH($A697,#REF!,0),FALSE())</f>
        <v>#VALUE!</v>
      </c>
      <c r="AB697" s="100"/>
      <c r="AC697" s="100" t="e">
        <f aca="false">HLOOKUP("POR Pin State",#REF!,MATCH($A697,#REF!,0),FALSE())</f>
        <v>#VALUE!</v>
      </c>
      <c r="AD697" s="186"/>
      <c r="AE697" s="187"/>
      <c r="AF697" s="187"/>
      <c r="AG697" s="187"/>
      <c r="AH697" s="188"/>
      <c r="AI697" s="188"/>
      <c r="AJ697" s="189"/>
      <c r="AK697" s="189"/>
      <c r="AL697" s="189"/>
      <c r="AM697" s="189"/>
      <c r="AN697" s="189"/>
      <c r="AO697" s="189"/>
      <c r="AP697" s="189"/>
      <c r="AQ697" s="194" t="s">
        <v>1632</v>
      </c>
      <c r="AR697" s="104"/>
      <c r="AS697" s="104"/>
      <c r="AT697" s="104"/>
      <c r="AU697" s="104"/>
      <c r="AV697" s="104"/>
      <c r="AW697" s="104"/>
      <c r="AX697" s="104"/>
      <c r="AY697" s="104"/>
      <c r="AZ697" s="104"/>
      <c r="BA697" s="104"/>
      <c r="BB697" s="162"/>
      <c r="BC697" s="104"/>
      <c r="BD697" s="214"/>
      <c r="BE697" s="213" t="s">
        <v>1633</v>
      </c>
      <c r="BF697" s="108" t="e">
        <f aca="false">VLOOKUP($A697,#REF!, 34, FALSE())</f>
        <v>#VALUE!</v>
      </c>
      <c r="BG697" s="418" t="e">
        <f aca="false">VLOOKUP($A697,#REF!, 22, FALSE())</f>
        <v>#VALUE!</v>
      </c>
      <c r="BH697" s="109"/>
    </row>
    <row r="698" s="193" customFormat="true" ht="12.75" hidden="false" customHeight="true" outlineLevel="0" collapsed="false">
      <c r="A698" s="133" t="s">
        <v>1634</v>
      </c>
      <c r="B698" s="86" t="e">
        <f aca="false">VLOOKUP($A698,#REF!, 34, FALSE())</f>
        <v>#VALUE!</v>
      </c>
      <c r="C698" s="87" t="str">
        <f aca="false">CONCATENATE("unused_",A698)</f>
        <v>unused_DDR_XM1_B3D0</v>
      </c>
      <c r="D698" s="88" t="e">
        <f aca="false">IF(LEN(VLOOKUP($A698,#REF!,8,FALSE())),LEFT(VLOOKUP($A698,#REF!,8,FALSE()),LEN(VLOOKUP($A698,#REF!,8,FALSE()))-2),"")</f>
        <v>#VALUE!</v>
      </c>
      <c r="E698" s="89" t="e">
        <f aca="false">IF(LEN(VLOOKUP($A698,#REF!,4,FALSE())),IF(INDEX(#REF!,MATCH($A698,#REF!,0),1),LEFT(VLOOKUP($A698,#REF!,4,FALSE()),LEN(VLOOKUP($A698,#REF!,4,FALSE()))-2),CONCATENATE(LEFT(VLOOKUP($A698,#REF!,4,FALSE()),LEN(VLOOKUP($A698,#REF!,4,FALSE()))-2),"*")),"")</f>
        <v>#VALUE!</v>
      </c>
      <c r="F698" s="90" t="e">
        <f aca="false">IF(LEN(VLOOKUP($A698,#REF!,5,FALSE())),IF(INDEX(#REF!,MATCH($A698,#REF!,0),2),LEFT(VLOOKUP($A698,#REF!,5,FALSE()),LEN(VLOOKUP($A698,#REF!,5,FALSE()))-2),CONCATENATE(LEFT(VLOOKUP($A698,#REF!,5,FALSE()),LEN(VLOOKUP($A698,#REF!,5,FALSE()))-2),"*")),"")</f>
        <v>#VALUE!</v>
      </c>
      <c r="G698" s="90" t="e">
        <f aca="false">IF(LEN(VLOOKUP($A698,#REF!,6,FALSE())),IF(INDEX(#REF!,MATCH($A698,#REF!,0),3),LEFT(VLOOKUP($A698,#REF!,6,FALSE()),LEN(VLOOKUP($A698,#REF!,6,FALSE()))-2),CONCATENATE(LEFT(VLOOKUP($A698,#REF!,6,FALSE()),LEN(VLOOKUP($A698,#REF!,6,FALSE()))-2),"*")),"")</f>
        <v>#VALUE!</v>
      </c>
      <c r="H698" s="91" t="e">
        <f aca="false">IF(LEN(VLOOKUP($A698,#REF!,7,FALSE())),IF(INDEX(#REF!,MATCH($A698,#REF!,0),4),LEFT(VLOOKUP($A698,#REF!,7,FALSE()),LEN(VLOOKUP($A698,#REF!,7,FALSE()))-2),CONCATENATE(LEFT(VLOOKUP($A698,#REF!,7,FALSE()),LEN(VLOOKUP($A698,#REF!,7,FALSE()))-2),"*")),"")</f>
        <v>#VALUE!</v>
      </c>
      <c r="I698" s="92" t="e">
        <f aca="false">IF(LEN(VLOOKUP($A698,#REF!,8,FALSE())),UPPER(RIGHT(VLOOKUP($A698,#REF!,8,FALSE()), 1)),"")</f>
        <v>#VALUE!</v>
      </c>
      <c r="J698" s="90" t="e">
        <f aca="false">IF(LEN(VLOOKUP($A698,#REF!,4,FALSE())),UPPER(RIGHT(VLOOKUP($A698,#REF!,4,FALSE()), 1)),"")</f>
        <v>#VALUE!</v>
      </c>
      <c r="K698" s="90" t="e">
        <f aca="false">IF(LEN(VLOOKUP($A698,#REF!,5,FALSE())),UPPER(RIGHT(VLOOKUP($A698,#REF!,5,FALSE()), 1)),"")</f>
        <v>#VALUE!</v>
      </c>
      <c r="L698" s="90" t="e">
        <f aca="false">IF(LEN(VLOOKUP($A698,#REF!,6,FALSE())),UPPER(RIGHT(VLOOKUP($A698,#REF!,6,FALSE()), 1)),"")</f>
        <v>#VALUE!</v>
      </c>
      <c r="M698" s="91" t="e">
        <f aca="false">IF(LEN(VLOOKUP($A698,#REF!,7,FALSE())),UPPER(RIGHT(VLOOKUP($A698,#REF!,7,FALSE()), 1)),"")</f>
        <v>#VALUE!</v>
      </c>
      <c r="N698" s="185"/>
      <c r="O698" s="185"/>
      <c r="P698" s="185"/>
      <c r="Q698" s="185"/>
      <c r="R698" s="185"/>
      <c r="S698" s="100" t="e">
        <f aca="false">HLOOKUP("Device Tree Pin Name",#REF!,MATCH($A698,#REF!,0),FALSE())</f>
        <v>#VALUE!</v>
      </c>
      <c r="T698" s="95" t="e">
        <f aca="false">HLOOKUP("power rail",#REF!,MATCH($A698,#REF!,0),FALSE())</f>
        <v>#VALUE!</v>
      </c>
      <c r="U698" s="96" t="e">
        <f aca="false">HLOOKUP("Wake Capable",#REF!,MATCH($A698,#REF!,0),FALSE())</f>
        <v>#VALUE!</v>
      </c>
      <c r="V698" s="96" t="e">
        <f aca="false">HLOOKUP("Strap",#REF!,MATCH($A698,#REF!,0),FALSE())</f>
        <v>#VALUE!</v>
      </c>
      <c r="W698" s="96"/>
      <c r="X698" s="96"/>
      <c r="Y698" s="96"/>
      <c r="Z698" s="95"/>
      <c r="AA698" s="95" t="e">
        <f aca="false">HLOOKUP("Pad type",#REF!,MATCH($A698,#REF!,0),FALSE())</f>
        <v>#VALUE!</v>
      </c>
      <c r="AB698" s="100"/>
      <c r="AC698" s="100" t="e">
        <f aca="false">HLOOKUP("POR Pin State",#REF!,MATCH($A698,#REF!,0),FALSE())</f>
        <v>#VALUE!</v>
      </c>
      <c r="AD698" s="186"/>
      <c r="AE698" s="187"/>
      <c r="AF698" s="187"/>
      <c r="AG698" s="187"/>
      <c r="AH698" s="188"/>
      <c r="AI698" s="188"/>
      <c r="AJ698" s="189"/>
      <c r="AK698" s="189"/>
      <c r="AL698" s="189"/>
      <c r="AM698" s="189"/>
      <c r="AN698" s="189"/>
      <c r="AO698" s="189"/>
      <c r="AP698" s="189"/>
      <c r="AQ698" s="194" t="s">
        <v>1635</v>
      </c>
      <c r="AR698" s="104"/>
      <c r="AS698" s="104"/>
      <c r="AT698" s="104"/>
      <c r="AU698" s="104"/>
      <c r="AV698" s="104"/>
      <c r="AW698" s="104"/>
      <c r="AX698" s="104"/>
      <c r="AY698" s="104"/>
      <c r="AZ698" s="104"/>
      <c r="BA698" s="104"/>
      <c r="BB698" s="162"/>
      <c r="BC698" s="104"/>
      <c r="BD698" s="214"/>
      <c r="BE698" s="213" t="s">
        <v>1636</v>
      </c>
      <c r="BF698" s="108" t="e">
        <f aca="false">VLOOKUP($A698,#REF!, 34, FALSE())</f>
        <v>#VALUE!</v>
      </c>
      <c r="BG698" s="418" t="e">
        <f aca="false">VLOOKUP($A698,#REF!, 22, FALSE())</f>
        <v>#VALUE!</v>
      </c>
      <c r="BH698" s="109"/>
    </row>
    <row r="699" s="193" customFormat="true" ht="12.75" hidden="false" customHeight="true" outlineLevel="0" collapsed="false">
      <c r="A699" s="133" t="s">
        <v>1637</v>
      </c>
      <c r="B699" s="86" t="e">
        <f aca="false">VLOOKUP($A699,#REF!, 34, FALSE())</f>
        <v>#VALUE!</v>
      </c>
      <c r="C699" s="87" t="str">
        <f aca="false">CONCATENATE("unused_",A699)</f>
        <v>unused_DDR_XM1_B3D1</v>
      </c>
      <c r="D699" s="88" t="e">
        <f aca="false">IF(LEN(VLOOKUP($A699,#REF!,8,FALSE())),LEFT(VLOOKUP($A699,#REF!,8,FALSE()),LEN(VLOOKUP($A699,#REF!,8,FALSE()))-2),"")</f>
        <v>#VALUE!</v>
      </c>
      <c r="E699" s="89" t="e">
        <f aca="false">IF(LEN(VLOOKUP($A699,#REF!,4,FALSE())),IF(INDEX(#REF!,MATCH($A699,#REF!,0),1),LEFT(VLOOKUP($A699,#REF!,4,FALSE()),LEN(VLOOKUP($A699,#REF!,4,FALSE()))-2),CONCATENATE(LEFT(VLOOKUP($A699,#REF!,4,FALSE()),LEN(VLOOKUP($A699,#REF!,4,FALSE()))-2),"*")),"")</f>
        <v>#VALUE!</v>
      </c>
      <c r="F699" s="90" t="e">
        <f aca="false">IF(LEN(VLOOKUP($A699,#REF!,5,FALSE())),IF(INDEX(#REF!,MATCH($A699,#REF!,0),2),LEFT(VLOOKUP($A699,#REF!,5,FALSE()),LEN(VLOOKUP($A699,#REF!,5,FALSE()))-2),CONCATENATE(LEFT(VLOOKUP($A699,#REF!,5,FALSE()),LEN(VLOOKUP($A699,#REF!,5,FALSE()))-2),"*")),"")</f>
        <v>#VALUE!</v>
      </c>
      <c r="G699" s="90" t="e">
        <f aca="false">IF(LEN(VLOOKUP($A699,#REF!,6,FALSE())),IF(INDEX(#REF!,MATCH($A699,#REF!,0),3),LEFT(VLOOKUP($A699,#REF!,6,FALSE()),LEN(VLOOKUP($A699,#REF!,6,FALSE()))-2),CONCATENATE(LEFT(VLOOKUP($A699,#REF!,6,FALSE()),LEN(VLOOKUP($A699,#REF!,6,FALSE()))-2),"*")),"")</f>
        <v>#VALUE!</v>
      </c>
      <c r="H699" s="91" t="e">
        <f aca="false">IF(LEN(VLOOKUP($A699,#REF!,7,FALSE())),IF(INDEX(#REF!,MATCH($A699,#REF!,0),4),LEFT(VLOOKUP($A699,#REF!,7,FALSE()),LEN(VLOOKUP($A699,#REF!,7,FALSE()))-2),CONCATENATE(LEFT(VLOOKUP($A699,#REF!,7,FALSE()),LEN(VLOOKUP($A699,#REF!,7,FALSE()))-2),"*")),"")</f>
        <v>#VALUE!</v>
      </c>
      <c r="I699" s="92" t="e">
        <f aca="false">IF(LEN(VLOOKUP($A699,#REF!,8,FALSE())),UPPER(RIGHT(VLOOKUP($A699,#REF!,8,FALSE()), 1)),"")</f>
        <v>#VALUE!</v>
      </c>
      <c r="J699" s="90" t="e">
        <f aca="false">IF(LEN(VLOOKUP($A699,#REF!,4,FALSE())),UPPER(RIGHT(VLOOKUP($A699,#REF!,4,FALSE()), 1)),"")</f>
        <v>#VALUE!</v>
      </c>
      <c r="K699" s="90" t="e">
        <f aca="false">IF(LEN(VLOOKUP($A699,#REF!,5,FALSE())),UPPER(RIGHT(VLOOKUP($A699,#REF!,5,FALSE()), 1)),"")</f>
        <v>#VALUE!</v>
      </c>
      <c r="L699" s="90" t="e">
        <f aca="false">IF(LEN(VLOOKUP($A699,#REF!,6,FALSE())),UPPER(RIGHT(VLOOKUP($A699,#REF!,6,FALSE()), 1)),"")</f>
        <v>#VALUE!</v>
      </c>
      <c r="M699" s="91" t="e">
        <f aca="false">IF(LEN(VLOOKUP($A699,#REF!,7,FALSE())),UPPER(RIGHT(VLOOKUP($A699,#REF!,7,FALSE()), 1)),"")</f>
        <v>#VALUE!</v>
      </c>
      <c r="N699" s="185"/>
      <c r="O699" s="185"/>
      <c r="P699" s="185"/>
      <c r="Q699" s="185"/>
      <c r="R699" s="185"/>
      <c r="S699" s="100" t="e">
        <f aca="false">HLOOKUP("Device Tree Pin Name",#REF!,MATCH($A699,#REF!,0),FALSE())</f>
        <v>#VALUE!</v>
      </c>
      <c r="T699" s="95" t="e">
        <f aca="false">HLOOKUP("power rail",#REF!,MATCH($A699,#REF!,0),FALSE())</f>
        <v>#VALUE!</v>
      </c>
      <c r="U699" s="96" t="e">
        <f aca="false">HLOOKUP("Wake Capable",#REF!,MATCH($A699,#REF!,0),FALSE())</f>
        <v>#VALUE!</v>
      </c>
      <c r="V699" s="96" t="e">
        <f aca="false">HLOOKUP("Strap",#REF!,MATCH($A699,#REF!,0),FALSE())</f>
        <v>#VALUE!</v>
      </c>
      <c r="W699" s="96"/>
      <c r="X699" s="96"/>
      <c r="Y699" s="96"/>
      <c r="Z699" s="95"/>
      <c r="AA699" s="95" t="e">
        <f aca="false">HLOOKUP("Pad type",#REF!,MATCH($A699,#REF!,0),FALSE())</f>
        <v>#VALUE!</v>
      </c>
      <c r="AB699" s="100"/>
      <c r="AC699" s="100" t="e">
        <f aca="false">HLOOKUP("POR Pin State",#REF!,MATCH($A699,#REF!,0),FALSE())</f>
        <v>#VALUE!</v>
      </c>
      <c r="AD699" s="186"/>
      <c r="AE699" s="187"/>
      <c r="AF699" s="187"/>
      <c r="AG699" s="187"/>
      <c r="AH699" s="188"/>
      <c r="AI699" s="188"/>
      <c r="AJ699" s="189"/>
      <c r="AK699" s="189"/>
      <c r="AL699" s="189"/>
      <c r="AM699" s="189"/>
      <c r="AN699" s="189"/>
      <c r="AO699" s="189"/>
      <c r="AP699" s="189"/>
      <c r="AQ699" s="194" t="s">
        <v>1638</v>
      </c>
      <c r="AR699" s="104"/>
      <c r="AS699" s="104"/>
      <c r="AT699" s="104"/>
      <c r="AU699" s="104"/>
      <c r="AV699" s="104"/>
      <c r="AW699" s="104"/>
      <c r="AX699" s="104"/>
      <c r="AY699" s="104"/>
      <c r="AZ699" s="104"/>
      <c r="BA699" s="104"/>
      <c r="BB699" s="162"/>
      <c r="BC699" s="104"/>
      <c r="BD699" s="214"/>
      <c r="BE699" s="213" t="s">
        <v>1639</v>
      </c>
      <c r="BF699" s="108" t="e">
        <f aca="false">VLOOKUP($A699,#REF!, 34, FALSE())</f>
        <v>#VALUE!</v>
      </c>
      <c r="BG699" s="418" t="e">
        <f aca="false">VLOOKUP($A699,#REF!, 22, FALSE())</f>
        <v>#VALUE!</v>
      </c>
      <c r="BH699" s="109"/>
    </row>
    <row r="700" s="193" customFormat="true" ht="12.75" hidden="false" customHeight="true" outlineLevel="0" collapsed="false">
      <c r="A700" s="133" t="s">
        <v>1640</v>
      </c>
      <c r="B700" s="86" t="e">
        <f aca="false">VLOOKUP($A700,#REF!, 34, FALSE())</f>
        <v>#VALUE!</v>
      </c>
      <c r="C700" s="87" t="str">
        <f aca="false">CONCATENATE("unused_",A700)</f>
        <v>unused_DDR_XM1_B3D2</v>
      </c>
      <c r="D700" s="88" t="e">
        <f aca="false">IF(LEN(VLOOKUP($A700,#REF!,8,FALSE())),LEFT(VLOOKUP($A700,#REF!,8,FALSE()),LEN(VLOOKUP($A700,#REF!,8,FALSE()))-2),"")</f>
        <v>#VALUE!</v>
      </c>
      <c r="E700" s="89" t="e">
        <f aca="false">IF(LEN(VLOOKUP($A700,#REF!,4,FALSE())),IF(INDEX(#REF!,MATCH($A700,#REF!,0),1),LEFT(VLOOKUP($A700,#REF!,4,FALSE()),LEN(VLOOKUP($A700,#REF!,4,FALSE()))-2),CONCATENATE(LEFT(VLOOKUP($A700,#REF!,4,FALSE()),LEN(VLOOKUP($A700,#REF!,4,FALSE()))-2),"*")),"")</f>
        <v>#VALUE!</v>
      </c>
      <c r="F700" s="90" t="e">
        <f aca="false">IF(LEN(VLOOKUP($A700,#REF!,5,FALSE())),IF(INDEX(#REF!,MATCH($A700,#REF!,0),2),LEFT(VLOOKUP($A700,#REF!,5,FALSE()),LEN(VLOOKUP($A700,#REF!,5,FALSE()))-2),CONCATENATE(LEFT(VLOOKUP($A700,#REF!,5,FALSE()),LEN(VLOOKUP($A700,#REF!,5,FALSE()))-2),"*")),"")</f>
        <v>#VALUE!</v>
      </c>
      <c r="G700" s="90" t="e">
        <f aca="false">IF(LEN(VLOOKUP($A700,#REF!,6,FALSE())),IF(INDEX(#REF!,MATCH($A700,#REF!,0),3),LEFT(VLOOKUP($A700,#REF!,6,FALSE()),LEN(VLOOKUP($A700,#REF!,6,FALSE()))-2),CONCATENATE(LEFT(VLOOKUP($A700,#REF!,6,FALSE()),LEN(VLOOKUP($A700,#REF!,6,FALSE()))-2),"*")),"")</f>
        <v>#VALUE!</v>
      </c>
      <c r="H700" s="91" t="e">
        <f aca="false">IF(LEN(VLOOKUP($A700,#REF!,7,FALSE())),IF(INDEX(#REF!,MATCH($A700,#REF!,0),4),LEFT(VLOOKUP($A700,#REF!,7,FALSE()),LEN(VLOOKUP($A700,#REF!,7,FALSE()))-2),CONCATENATE(LEFT(VLOOKUP($A700,#REF!,7,FALSE()),LEN(VLOOKUP($A700,#REF!,7,FALSE()))-2),"*")),"")</f>
        <v>#VALUE!</v>
      </c>
      <c r="I700" s="92" t="e">
        <f aca="false">IF(LEN(VLOOKUP($A700,#REF!,8,FALSE())),UPPER(RIGHT(VLOOKUP($A700,#REF!,8,FALSE()), 1)),"")</f>
        <v>#VALUE!</v>
      </c>
      <c r="J700" s="90" t="e">
        <f aca="false">IF(LEN(VLOOKUP($A700,#REF!,4,FALSE())),UPPER(RIGHT(VLOOKUP($A700,#REF!,4,FALSE()), 1)),"")</f>
        <v>#VALUE!</v>
      </c>
      <c r="K700" s="90" t="e">
        <f aca="false">IF(LEN(VLOOKUP($A700,#REF!,5,FALSE())),UPPER(RIGHT(VLOOKUP($A700,#REF!,5,FALSE()), 1)),"")</f>
        <v>#VALUE!</v>
      </c>
      <c r="L700" s="90" t="e">
        <f aca="false">IF(LEN(VLOOKUP($A700,#REF!,6,FALSE())),UPPER(RIGHT(VLOOKUP($A700,#REF!,6,FALSE()), 1)),"")</f>
        <v>#VALUE!</v>
      </c>
      <c r="M700" s="91" t="e">
        <f aca="false">IF(LEN(VLOOKUP($A700,#REF!,7,FALSE())),UPPER(RIGHT(VLOOKUP($A700,#REF!,7,FALSE()), 1)),"")</f>
        <v>#VALUE!</v>
      </c>
      <c r="N700" s="185"/>
      <c r="O700" s="185"/>
      <c r="P700" s="185"/>
      <c r="Q700" s="185"/>
      <c r="R700" s="185"/>
      <c r="S700" s="100" t="e">
        <f aca="false">HLOOKUP("Device Tree Pin Name",#REF!,MATCH($A700,#REF!,0),FALSE())</f>
        <v>#VALUE!</v>
      </c>
      <c r="T700" s="95" t="e">
        <f aca="false">HLOOKUP("power rail",#REF!,MATCH($A700,#REF!,0),FALSE())</f>
        <v>#VALUE!</v>
      </c>
      <c r="U700" s="96" t="e">
        <f aca="false">HLOOKUP("Wake Capable",#REF!,MATCH($A700,#REF!,0),FALSE())</f>
        <v>#VALUE!</v>
      </c>
      <c r="V700" s="96" t="e">
        <f aca="false">HLOOKUP("Strap",#REF!,MATCH($A700,#REF!,0),FALSE())</f>
        <v>#VALUE!</v>
      </c>
      <c r="W700" s="96"/>
      <c r="X700" s="96"/>
      <c r="Y700" s="96"/>
      <c r="Z700" s="95"/>
      <c r="AA700" s="95" t="e">
        <f aca="false">HLOOKUP("Pad type",#REF!,MATCH($A700,#REF!,0),FALSE())</f>
        <v>#VALUE!</v>
      </c>
      <c r="AB700" s="100"/>
      <c r="AC700" s="100" t="e">
        <f aca="false">HLOOKUP("POR Pin State",#REF!,MATCH($A700,#REF!,0),FALSE())</f>
        <v>#VALUE!</v>
      </c>
      <c r="AD700" s="186"/>
      <c r="AE700" s="187"/>
      <c r="AF700" s="187"/>
      <c r="AG700" s="187"/>
      <c r="AH700" s="188"/>
      <c r="AI700" s="188"/>
      <c r="AJ700" s="189"/>
      <c r="AK700" s="189"/>
      <c r="AL700" s="189"/>
      <c r="AM700" s="189"/>
      <c r="AN700" s="189"/>
      <c r="AO700" s="189"/>
      <c r="AP700" s="189"/>
      <c r="AQ700" s="194" t="s">
        <v>1641</v>
      </c>
      <c r="AR700" s="104"/>
      <c r="AS700" s="104"/>
      <c r="AT700" s="104"/>
      <c r="AU700" s="104"/>
      <c r="AV700" s="104"/>
      <c r="AW700" s="104"/>
      <c r="AX700" s="104"/>
      <c r="AY700" s="104"/>
      <c r="AZ700" s="104"/>
      <c r="BA700" s="104"/>
      <c r="BB700" s="162"/>
      <c r="BC700" s="104"/>
      <c r="BD700" s="214"/>
      <c r="BE700" s="213" t="s">
        <v>1642</v>
      </c>
      <c r="BF700" s="108" t="e">
        <f aca="false">VLOOKUP($A700,#REF!, 34, FALSE())</f>
        <v>#VALUE!</v>
      </c>
      <c r="BG700" s="418" t="e">
        <f aca="false">VLOOKUP($A700,#REF!, 22, FALSE())</f>
        <v>#VALUE!</v>
      </c>
      <c r="BH700" s="109"/>
    </row>
    <row r="701" s="193" customFormat="true" ht="12.75" hidden="false" customHeight="true" outlineLevel="0" collapsed="false">
      <c r="A701" s="133" t="s">
        <v>1643</v>
      </c>
      <c r="B701" s="86" t="e">
        <f aca="false">VLOOKUP($A701,#REF!, 34, FALSE())</f>
        <v>#VALUE!</v>
      </c>
      <c r="C701" s="87" t="str">
        <f aca="false">CONCATENATE("unused_",A701)</f>
        <v>unused_DDR_XM1_B3D3</v>
      </c>
      <c r="D701" s="88" t="e">
        <f aca="false">IF(LEN(VLOOKUP($A701,#REF!,8,FALSE())),LEFT(VLOOKUP($A701,#REF!,8,FALSE()),LEN(VLOOKUP($A701,#REF!,8,FALSE()))-2),"")</f>
        <v>#VALUE!</v>
      </c>
      <c r="E701" s="89" t="e">
        <f aca="false">IF(LEN(VLOOKUP($A701,#REF!,4,FALSE())),IF(INDEX(#REF!,MATCH($A701,#REF!,0),1),LEFT(VLOOKUP($A701,#REF!,4,FALSE()),LEN(VLOOKUP($A701,#REF!,4,FALSE()))-2),CONCATENATE(LEFT(VLOOKUP($A701,#REF!,4,FALSE()),LEN(VLOOKUP($A701,#REF!,4,FALSE()))-2),"*")),"")</f>
        <v>#VALUE!</v>
      </c>
      <c r="F701" s="90" t="e">
        <f aca="false">IF(LEN(VLOOKUP($A701,#REF!,5,FALSE())),IF(INDEX(#REF!,MATCH($A701,#REF!,0),2),LEFT(VLOOKUP($A701,#REF!,5,FALSE()),LEN(VLOOKUP($A701,#REF!,5,FALSE()))-2),CONCATENATE(LEFT(VLOOKUP($A701,#REF!,5,FALSE()),LEN(VLOOKUP($A701,#REF!,5,FALSE()))-2),"*")),"")</f>
        <v>#VALUE!</v>
      </c>
      <c r="G701" s="90" t="e">
        <f aca="false">IF(LEN(VLOOKUP($A701,#REF!,6,FALSE())),IF(INDEX(#REF!,MATCH($A701,#REF!,0),3),LEFT(VLOOKUP($A701,#REF!,6,FALSE()),LEN(VLOOKUP($A701,#REF!,6,FALSE()))-2),CONCATENATE(LEFT(VLOOKUP($A701,#REF!,6,FALSE()),LEN(VLOOKUP($A701,#REF!,6,FALSE()))-2),"*")),"")</f>
        <v>#VALUE!</v>
      </c>
      <c r="H701" s="91" t="e">
        <f aca="false">IF(LEN(VLOOKUP($A701,#REF!,7,FALSE())),IF(INDEX(#REF!,MATCH($A701,#REF!,0),4),LEFT(VLOOKUP($A701,#REF!,7,FALSE()),LEN(VLOOKUP($A701,#REF!,7,FALSE()))-2),CONCATENATE(LEFT(VLOOKUP($A701,#REF!,7,FALSE()),LEN(VLOOKUP($A701,#REF!,7,FALSE()))-2),"*")),"")</f>
        <v>#VALUE!</v>
      </c>
      <c r="I701" s="92" t="e">
        <f aca="false">IF(LEN(VLOOKUP($A701,#REF!,8,FALSE())),UPPER(RIGHT(VLOOKUP($A701,#REF!,8,FALSE()), 1)),"")</f>
        <v>#VALUE!</v>
      </c>
      <c r="J701" s="90" t="e">
        <f aca="false">IF(LEN(VLOOKUP($A701,#REF!,4,FALSE())),UPPER(RIGHT(VLOOKUP($A701,#REF!,4,FALSE()), 1)),"")</f>
        <v>#VALUE!</v>
      </c>
      <c r="K701" s="90" t="e">
        <f aca="false">IF(LEN(VLOOKUP($A701,#REF!,5,FALSE())),UPPER(RIGHT(VLOOKUP($A701,#REF!,5,FALSE()), 1)),"")</f>
        <v>#VALUE!</v>
      </c>
      <c r="L701" s="90" t="e">
        <f aca="false">IF(LEN(VLOOKUP($A701,#REF!,6,FALSE())),UPPER(RIGHT(VLOOKUP($A701,#REF!,6,FALSE()), 1)),"")</f>
        <v>#VALUE!</v>
      </c>
      <c r="M701" s="91" t="e">
        <f aca="false">IF(LEN(VLOOKUP($A701,#REF!,7,FALSE())),UPPER(RIGHT(VLOOKUP($A701,#REF!,7,FALSE()), 1)),"")</f>
        <v>#VALUE!</v>
      </c>
      <c r="N701" s="185"/>
      <c r="O701" s="185"/>
      <c r="P701" s="185"/>
      <c r="Q701" s="185"/>
      <c r="R701" s="185"/>
      <c r="S701" s="100" t="e">
        <f aca="false">HLOOKUP("Device Tree Pin Name",#REF!,MATCH($A701,#REF!,0),FALSE())</f>
        <v>#VALUE!</v>
      </c>
      <c r="T701" s="95" t="e">
        <f aca="false">HLOOKUP("power rail",#REF!,MATCH($A701,#REF!,0),FALSE())</f>
        <v>#VALUE!</v>
      </c>
      <c r="U701" s="96" t="e">
        <f aca="false">HLOOKUP("Wake Capable",#REF!,MATCH($A701,#REF!,0),FALSE())</f>
        <v>#VALUE!</v>
      </c>
      <c r="V701" s="96" t="e">
        <f aca="false">HLOOKUP("Strap",#REF!,MATCH($A701,#REF!,0),FALSE())</f>
        <v>#VALUE!</v>
      </c>
      <c r="W701" s="96"/>
      <c r="X701" s="96"/>
      <c r="Y701" s="96"/>
      <c r="Z701" s="95"/>
      <c r="AA701" s="95" t="e">
        <f aca="false">HLOOKUP("Pad type",#REF!,MATCH($A701,#REF!,0),FALSE())</f>
        <v>#VALUE!</v>
      </c>
      <c r="AB701" s="100"/>
      <c r="AC701" s="100" t="e">
        <f aca="false">HLOOKUP("POR Pin State",#REF!,MATCH($A701,#REF!,0),FALSE())</f>
        <v>#VALUE!</v>
      </c>
      <c r="AD701" s="186"/>
      <c r="AE701" s="187"/>
      <c r="AF701" s="187"/>
      <c r="AG701" s="187"/>
      <c r="AH701" s="188"/>
      <c r="AI701" s="188"/>
      <c r="AJ701" s="189"/>
      <c r="AK701" s="189"/>
      <c r="AL701" s="189"/>
      <c r="AM701" s="189"/>
      <c r="AN701" s="189"/>
      <c r="AO701" s="189"/>
      <c r="AP701" s="189"/>
      <c r="AQ701" s="194" t="s">
        <v>1644</v>
      </c>
      <c r="AR701" s="104"/>
      <c r="AS701" s="104"/>
      <c r="AT701" s="104"/>
      <c r="AU701" s="104"/>
      <c r="AV701" s="104"/>
      <c r="AW701" s="104"/>
      <c r="AX701" s="104"/>
      <c r="AY701" s="104"/>
      <c r="AZ701" s="104"/>
      <c r="BA701" s="104"/>
      <c r="BB701" s="162"/>
      <c r="BC701" s="104"/>
      <c r="BD701" s="214"/>
      <c r="BE701" s="213" t="s">
        <v>1645</v>
      </c>
      <c r="BF701" s="108" t="e">
        <f aca="false">VLOOKUP($A701,#REF!, 34, FALSE())</f>
        <v>#VALUE!</v>
      </c>
      <c r="BG701" s="418" t="e">
        <f aca="false">VLOOKUP($A701,#REF!, 22, FALSE())</f>
        <v>#VALUE!</v>
      </c>
      <c r="BH701" s="109"/>
    </row>
    <row r="702" s="193" customFormat="true" ht="12.75" hidden="false" customHeight="true" outlineLevel="0" collapsed="false">
      <c r="A702" s="1" t="s">
        <v>1646</v>
      </c>
      <c r="B702" s="86" t="e">
        <f aca="false">VLOOKUP($A702,#REF!, 34, FALSE())</f>
        <v>#VALUE!</v>
      </c>
      <c r="C702" s="87" t="str">
        <f aca="false">CONCATENATE("unused_",A702)</f>
        <v>unused_DDR_XM1_B3D4</v>
      </c>
      <c r="D702" s="88" t="e">
        <f aca="false">IF(LEN(VLOOKUP($A702,#REF!,8,FALSE())),LEFT(VLOOKUP($A702,#REF!,8,FALSE()),LEN(VLOOKUP($A702,#REF!,8,FALSE()))-2),"")</f>
        <v>#VALUE!</v>
      </c>
      <c r="E702" s="89" t="e">
        <f aca="false">IF(LEN(VLOOKUP($A702,#REF!,4,FALSE())),IF(INDEX(#REF!,MATCH($A702,#REF!,0),1),LEFT(VLOOKUP($A702,#REF!,4,FALSE()),LEN(VLOOKUP($A702,#REF!,4,FALSE()))-2),CONCATENATE(LEFT(VLOOKUP($A702,#REF!,4,FALSE()),LEN(VLOOKUP($A702,#REF!,4,FALSE()))-2),"*")),"")</f>
        <v>#VALUE!</v>
      </c>
      <c r="F702" s="90" t="e">
        <f aca="false">IF(LEN(VLOOKUP($A702,#REF!,5,FALSE())),IF(INDEX(#REF!,MATCH($A702,#REF!,0),2),LEFT(VLOOKUP($A702,#REF!,5,FALSE()),LEN(VLOOKUP($A702,#REF!,5,FALSE()))-2),CONCATENATE(LEFT(VLOOKUP($A702,#REF!,5,FALSE()),LEN(VLOOKUP($A702,#REF!,5,FALSE()))-2),"*")),"")</f>
        <v>#VALUE!</v>
      </c>
      <c r="G702" s="90" t="e">
        <f aca="false">IF(LEN(VLOOKUP($A702,#REF!,6,FALSE())),IF(INDEX(#REF!,MATCH($A702,#REF!,0),3),LEFT(VLOOKUP($A702,#REF!,6,FALSE()),LEN(VLOOKUP($A702,#REF!,6,FALSE()))-2),CONCATENATE(LEFT(VLOOKUP($A702,#REF!,6,FALSE()),LEN(VLOOKUP($A702,#REF!,6,FALSE()))-2),"*")),"")</f>
        <v>#VALUE!</v>
      </c>
      <c r="H702" s="91" t="e">
        <f aca="false">IF(LEN(VLOOKUP($A702,#REF!,7,FALSE())),IF(INDEX(#REF!,MATCH($A702,#REF!,0),4),LEFT(VLOOKUP($A702,#REF!,7,FALSE()),LEN(VLOOKUP($A702,#REF!,7,FALSE()))-2),CONCATENATE(LEFT(VLOOKUP($A702,#REF!,7,FALSE()),LEN(VLOOKUP($A702,#REF!,7,FALSE()))-2),"*")),"")</f>
        <v>#VALUE!</v>
      </c>
      <c r="I702" s="92" t="e">
        <f aca="false">IF(LEN(VLOOKUP($A702,#REF!,8,FALSE())),UPPER(RIGHT(VLOOKUP($A702,#REF!,8,FALSE()), 1)),"")</f>
        <v>#VALUE!</v>
      </c>
      <c r="J702" s="90" t="e">
        <f aca="false">IF(LEN(VLOOKUP($A702,#REF!,4,FALSE())),UPPER(RIGHT(VLOOKUP($A702,#REF!,4,FALSE()), 1)),"")</f>
        <v>#VALUE!</v>
      </c>
      <c r="K702" s="90" t="e">
        <f aca="false">IF(LEN(VLOOKUP($A702,#REF!,5,FALSE())),UPPER(RIGHT(VLOOKUP($A702,#REF!,5,FALSE()), 1)),"")</f>
        <v>#VALUE!</v>
      </c>
      <c r="L702" s="90" t="e">
        <f aca="false">IF(LEN(VLOOKUP($A702,#REF!,6,FALSE())),UPPER(RIGHT(VLOOKUP($A702,#REF!,6,FALSE()), 1)),"")</f>
        <v>#VALUE!</v>
      </c>
      <c r="M702" s="91" t="e">
        <f aca="false">IF(LEN(VLOOKUP($A702,#REF!,7,FALSE())),UPPER(RIGHT(VLOOKUP($A702,#REF!,7,FALSE()), 1)),"")</f>
        <v>#VALUE!</v>
      </c>
      <c r="N702" s="185"/>
      <c r="O702" s="185"/>
      <c r="P702" s="185"/>
      <c r="Q702" s="185"/>
      <c r="R702" s="185"/>
      <c r="S702" s="100" t="e">
        <f aca="false">HLOOKUP("Device Tree Pin Name",#REF!,MATCH($A702,#REF!,0),FALSE())</f>
        <v>#VALUE!</v>
      </c>
      <c r="T702" s="95" t="e">
        <f aca="false">HLOOKUP("power rail",#REF!,MATCH($A702,#REF!,0),FALSE())</f>
        <v>#VALUE!</v>
      </c>
      <c r="U702" s="96" t="e">
        <f aca="false">HLOOKUP("Wake Capable",#REF!,MATCH($A702,#REF!,0),FALSE())</f>
        <v>#VALUE!</v>
      </c>
      <c r="V702" s="96" t="e">
        <f aca="false">HLOOKUP("Strap",#REF!,MATCH($A702,#REF!,0),FALSE())</f>
        <v>#VALUE!</v>
      </c>
      <c r="W702" s="96"/>
      <c r="X702" s="96"/>
      <c r="Y702" s="96"/>
      <c r="Z702" s="95"/>
      <c r="AA702" s="95" t="e">
        <f aca="false">HLOOKUP("Pad type",#REF!,MATCH($A702,#REF!,0),FALSE())</f>
        <v>#VALUE!</v>
      </c>
      <c r="AB702" s="100"/>
      <c r="AC702" s="100" t="e">
        <f aca="false">HLOOKUP("POR Pin State",#REF!,MATCH($A702,#REF!,0),FALSE())</f>
        <v>#VALUE!</v>
      </c>
      <c r="AD702" s="186"/>
      <c r="AE702" s="187"/>
      <c r="AF702" s="187"/>
      <c r="AG702" s="187"/>
      <c r="AH702" s="188"/>
      <c r="AI702" s="188"/>
      <c r="AJ702" s="189"/>
      <c r="AK702" s="189"/>
      <c r="AL702" s="189"/>
      <c r="AM702" s="189"/>
      <c r="AN702" s="189"/>
      <c r="AO702" s="189"/>
      <c r="AP702" s="189"/>
      <c r="AQ702" s="194" t="s">
        <v>1647</v>
      </c>
      <c r="AR702" s="104"/>
      <c r="AS702" s="104"/>
      <c r="AT702" s="104"/>
      <c r="AU702" s="104"/>
      <c r="AV702" s="104"/>
      <c r="AW702" s="104"/>
      <c r="AX702" s="104"/>
      <c r="AY702" s="104"/>
      <c r="AZ702" s="104"/>
      <c r="BA702" s="104"/>
      <c r="BB702" s="162"/>
      <c r="BC702" s="104"/>
      <c r="BD702" s="214"/>
      <c r="BE702" s="213" t="s">
        <v>1648</v>
      </c>
      <c r="BF702" s="108" t="e">
        <f aca="false">VLOOKUP($A702,#REF!, 34, FALSE())</f>
        <v>#VALUE!</v>
      </c>
      <c r="BG702" s="418" t="e">
        <f aca="false">VLOOKUP($A702,#REF!, 22, FALSE())</f>
        <v>#VALUE!</v>
      </c>
      <c r="BH702" s="109"/>
    </row>
    <row r="703" s="193" customFormat="true" ht="12.75" hidden="false" customHeight="true" outlineLevel="0" collapsed="false">
      <c r="A703" s="1" t="s">
        <v>1649</v>
      </c>
      <c r="B703" s="86" t="e">
        <f aca="false">VLOOKUP($A703,#REF!, 34, FALSE())</f>
        <v>#VALUE!</v>
      </c>
      <c r="C703" s="87" t="str">
        <f aca="false">CONCATENATE("unused_",A703)</f>
        <v>unused_DDR_XM1_B3D5</v>
      </c>
      <c r="D703" s="88" t="e">
        <f aca="false">IF(LEN(VLOOKUP($A703,#REF!,8,FALSE())),LEFT(VLOOKUP($A703,#REF!,8,FALSE()),LEN(VLOOKUP($A703,#REF!,8,FALSE()))-2),"")</f>
        <v>#VALUE!</v>
      </c>
      <c r="E703" s="89" t="e">
        <f aca="false">IF(LEN(VLOOKUP($A703,#REF!,4,FALSE())),IF(INDEX(#REF!,MATCH($A703,#REF!,0),1),LEFT(VLOOKUP($A703,#REF!,4,FALSE()),LEN(VLOOKUP($A703,#REF!,4,FALSE()))-2),CONCATENATE(LEFT(VLOOKUP($A703,#REF!,4,FALSE()),LEN(VLOOKUP($A703,#REF!,4,FALSE()))-2),"*")),"")</f>
        <v>#VALUE!</v>
      </c>
      <c r="F703" s="90" t="e">
        <f aca="false">IF(LEN(VLOOKUP($A703,#REF!,5,FALSE())),IF(INDEX(#REF!,MATCH($A703,#REF!,0),2),LEFT(VLOOKUP($A703,#REF!,5,FALSE()),LEN(VLOOKUP($A703,#REF!,5,FALSE()))-2),CONCATENATE(LEFT(VLOOKUP($A703,#REF!,5,FALSE()),LEN(VLOOKUP($A703,#REF!,5,FALSE()))-2),"*")),"")</f>
        <v>#VALUE!</v>
      </c>
      <c r="G703" s="90" t="e">
        <f aca="false">IF(LEN(VLOOKUP($A703,#REF!,6,FALSE())),IF(INDEX(#REF!,MATCH($A703,#REF!,0),3),LEFT(VLOOKUP($A703,#REF!,6,FALSE()),LEN(VLOOKUP($A703,#REF!,6,FALSE()))-2),CONCATENATE(LEFT(VLOOKUP($A703,#REF!,6,FALSE()),LEN(VLOOKUP($A703,#REF!,6,FALSE()))-2),"*")),"")</f>
        <v>#VALUE!</v>
      </c>
      <c r="H703" s="91" t="e">
        <f aca="false">IF(LEN(VLOOKUP($A703,#REF!,7,FALSE())),IF(INDEX(#REF!,MATCH($A703,#REF!,0),4),LEFT(VLOOKUP($A703,#REF!,7,FALSE()),LEN(VLOOKUP($A703,#REF!,7,FALSE()))-2),CONCATENATE(LEFT(VLOOKUP($A703,#REF!,7,FALSE()),LEN(VLOOKUP($A703,#REF!,7,FALSE()))-2),"*")),"")</f>
        <v>#VALUE!</v>
      </c>
      <c r="I703" s="92" t="e">
        <f aca="false">IF(LEN(VLOOKUP($A703,#REF!,8,FALSE())),UPPER(RIGHT(VLOOKUP($A703,#REF!,8,FALSE()), 1)),"")</f>
        <v>#VALUE!</v>
      </c>
      <c r="J703" s="90" t="e">
        <f aca="false">IF(LEN(VLOOKUP($A703,#REF!,4,FALSE())),UPPER(RIGHT(VLOOKUP($A703,#REF!,4,FALSE()), 1)),"")</f>
        <v>#VALUE!</v>
      </c>
      <c r="K703" s="90" t="e">
        <f aca="false">IF(LEN(VLOOKUP($A703,#REF!,5,FALSE())),UPPER(RIGHT(VLOOKUP($A703,#REF!,5,FALSE()), 1)),"")</f>
        <v>#VALUE!</v>
      </c>
      <c r="L703" s="90" t="e">
        <f aca="false">IF(LEN(VLOOKUP($A703,#REF!,6,FALSE())),UPPER(RIGHT(VLOOKUP($A703,#REF!,6,FALSE()), 1)),"")</f>
        <v>#VALUE!</v>
      </c>
      <c r="M703" s="91" t="e">
        <f aca="false">IF(LEN(VLOOKUP($A703,#REF!,7,FALSE())),UPPER(RIGHT(VLOOKUP($A703,#REF!,7,FALSE()), 1)),"")</f>
        <v>#VALUE!</v>
      </c>
      <c r="N703" s="185"/>
      <c r="O703" s="185"/>
      <c r="P703" s="185"/>
      <c r="Q703" s="185"/>
      <c r="R703" s="185"/>
      <c r="S703" s="100" t="e">
        <f aca="false">HLOOKUP("Device Tree Pin Name",#REF!,MATCH($A703,#REF!,0),FALSE())</f>
        <v>#VALUE!</v>
      </c>
      <c r="T703" s="95" t="e">
        <f aca="false">HLOOKUP("power rail",#REF!,MATCH($A703,#REF!,0),FALSE())</f>
        <v>#VALUE!</v>
      </c>
      <c r="U703" s="96" t="e">
        <f aca="false">HLOOKUP("Wake Capable",#REF!,MATCH($A703,#REF!,0),FALSE())</f>
        <v>#VALUE!</v>
      </c>
      <c r="V703" s="96" t="e">
        <f aca="false">HLOOKUP("Strap",#REF!,MATCH($A703,#REF!,0),FALSE())</f>
        <v>#VALUE!</v>
      </c>
      <c r="W703" s="96"/>
      <c r="X703" s="96"/>
      <c r="Y703" s="96"/>
      <c r="Z703" s="95"/>
      <c r="AA703" s="95" t="e">
        <f aca="false">HLOOKUP("Pad type",#REF!,MATCH($A703,#REF!,0),FALSE())</f>
        <v>#VALUE!</v>
      </c>
      <c r="AB703" s="100"/>
      <c r="AC703" s="100" t="e">
        <f aca="false">HLOOKUP("POR Pin State",#REF!,MATCH($A703,#REF!,0),FALSE())</f>
        <v>#VALUE!</v>
      </c>
      <c r="AD703" s="186"/>
      <c r="AE703" s="187"/>
      <c r="AF703" s="187"/>
      <c r="AG703" s="187"/>
      <c r="AH703" s="188"/>
      <c r="AI703" s="188"/>
      <c r="AJ703" s="189"/>
      <c r="AK703" s="189"/>
      <c r="AL703" s="189"/>
      <c r="AM703" s="189"/>
      <c r="AN703" s="189"/>
      <c r="AO703" s="189"/>
      <c r="AP703" s="189"/>
      <c r="AQ703" s="194" t="s">
        <v>1650</v>
      </c>
      <c r="AR703" s="104"/>
      <c r="AS703" s="104"/>
      <c r="AT703" s="104"/>
      <c r="AU703" s="104"/>
      <c r="AV703" s="104"/>
      <c r="AW703" s="104"/>
      <c r="AX703" s="104"/>
      <c r="AY703" s="104"/>
      <c r="AZ703" s="104"/>
      <c r="BA703" s="104"/>
      <c r="BB703" s="162"/>
      <c r="BC703" s="104"/>
      <c r="BD703" s="214"/>
      <c r="BE703" s="213" t="s">
        <v>1651</v>
      </c>
      <c r="BF703" s="108" t="e">
        <f aca="false">VLOOKUP($A703,#REF!, 34, FALSE())</f>
        <v>#VALUE!</v>
      </c>
      <c r="BG703" s="418" t="e">
        <f aca="false">VLOOKUP($A703,#REF!, 22, FALSE())</f>
        <v>#VALUE!</v>
      </c>
      <c r="BH703" s="109"/>
    </row>
    <row r="704" s="193" customFormat="true" ht="12.75" hidden="false" customHeight="true" outlineLevel="0" collapsed="false">
      <c r="A704" s="133" t="s">
        <v>1652</v>
      </c>
      <c r="B704" s="86" t="e">
        <f aca="false">VLOOKUP($A704,#REF!, 34, FALSE())</f>
        <v>#VALUE!</v>
      </c>
      <c r="C704" s="87" t="str">
        <f aca="false">CONCATENATE("unused_",A704)</f>
        <v>unused_DDR_XM1_B3D6</v>
      </c>
      <c r="D704" s="88" t="e">
        <f aca="false">IF(LEN(VLOOKUP($A704,#REF!,8,FALSE())),LEFT(VLOOKUP($A704,#REF!,8,FALSE()),LEN(VLOOKUP($A704,#REF!,8,FALSE()))-2),"")</f>
        <v>#VALUE!</v>
      </c>
      <c r="E704" s="89" t="e">
        <f aca="false">IF(LEN(VLOOKUP($A704,#REF!,4,FALSE())),IF(INDEX(#REF!,MATCH($A704,#REF!,0),1),LEFT(VLOOKUP($A704,#REF!,4,FALSE()),LEN(VLOOKUP($A704,#REF!,4,FALSE()))-2),CONCATENATE(LEFT(VLOOKUP($A704,#REF!,4,FALSE()),LEN(VLOOKUP($A704,#REF!,4,FALSE()))-2),"*")),"")</f>
        <v>#VALUE!</v>
      </c>
      <c r="F704" s="90" t="e">
        <f aca="false">IF(LEN(VLOOKUP($A704,#REF!,5,FALSE())),IF(INDEX(#REF!,MATCH($A704,#REF!,0),2),LEFT(VLOOKUP($A704,#REF!,5,FALSE()),LEN(VLOOKUP($A704,#REF!,5,FALSE()))-2),CONCATENATE(LEFT(VLOOKUP($A704,#REF!,5,FALSE()),LEN(VLOOKUP($A704,#REF!,5,FALSE()))-2),"*")),"")</f>
        <v>#VALUE!</v>
      </c>
      <c r="G704" s="90" t="e">
        <f aca="false">IF(LEN(VLOOKUP($A704,#REF!,6,FALSE())),IF(INDEX(#REF!,MATCH($A704,#REF!,0),3),LEFT(VLOOKUP($A704,#REF!,6,FALSE()),LEN(VLOOKUP($A704,#REF!,6,FALSE()))-2),CONCATENATE(LEFT(VLOOKUP($A704,#REF!,6,FALSE()),LEN(VLOOKUP($A704,#REF!,6,FALSE()))-2),"*")),"")</f>
        <v>#VALUE!</v>
      </c>
      <c r="H704" s="91" t="e">
        <f aca="false">IF(LEN(VLOOKUP($A704,#REF!,7,FALSE())),IF(INDEX(#REF!,MATCH($A704,#REF!,0),4),LEFT(VLOOKUP($A704,#REF!,7,FALSE()),LEN(VLOOKUP($A704,#REF!,7,FALSE()))-2),CONCATENATE(LEFT(VLOOKUP($A704,#REF!,7,FALSE()),LEN(VLOOKUP($A704,#REF!,7,FALSE()))-2),"*")),"")</f>
        <v>#VALUE!</v>
      </c>
      <c r="I704" s="92" t="e">
        <f aca="false">IF(LEN(VLOOKUP($A704,#REF!,8,FALSE())),UPPER(RIGHT(VLOOKUP($A704,#REF!,8,FALSE()), 1)),"")</f>
        <v>#VALUE!</v>
      </c>
      <c r="J704" s="90" t="e">
        <f aca="false">IF(LEN(VLOOKUP($A704,#REF!,4,FALSE())),UPPER(RIGHT(VLOOKUP($A704,#REF!,4,FALSE()), 1)),"")</f>
        <v>#VALUE!</v>
      </c>
      <c r="K704" s="90" t="e">
        <f aca="false">IF(LEN(VLOOKUP($A704,#REF!,5,FALSE())),UPPER(RIGHT(VLOOKUP($A704,#REF!,5,FALSE()), 1)),"")</f>
        <v>#VALUE!</v>
      </c>
      <c r="L704" s="90" t="e">
        <f aca="false">IF(LEN(VLOOKUP($A704,#REF!,6,FALSE())),UPPER(RIGHT(VLOOKUP($A704,#REF!,6,FALSE()), 1)),"")</f>
        <v>#VALUE!</v>
      </c>
      <c r="M704" s="91" t="e">
        <f aca="false">IF(LEN(VLOOKUP($A704,#REF!,7,FALSE())),UPPER(RIGHT(VLOOKUP($A704,#REF!,7,FALSE()), 1)),"")</f>
        <v>#VALUE!</v>
      </c>
      <c r="N704" s="185"/>
      <c r="O704" s="185"/>
      <c r="P704" s="185"/>
      <c r="Q704" s="185"/>
      <c r="R704" s="185"/>
      <c r="S704" s="100" t="e">
        <f aca="false">HLOOKUP("Device Tree Pin Name",#REF!,MATCH($A704,#REF!,0),FALSE())</f>
        <v>#VALUE!</v>
      </c>
      <c r="T704" s="95" t="e">
        <f aca="false">HLOOKUP("power rail",#REF!,MATCH($A704,#REF!,0),FALSE())</f>
        <v>#VALUE!</v>
      </c>
      <c r="U704" s="96" t="e">
        <f aca="false">HLOOKUP("Wake Capable",#REF!,MATCH($A704,#REF!,0),FALSE())</f>
        <v>#VALUE!</v>
      </c>
      <c r="V704" s="96" t="e">
        <f aca="false">HLOOKUP("Strap",#REF!,MATCH($A704,#REF!,0),FALSE())</f>
        <v>#VALUE!</v>
      </c>
      <c r="W704" s="96"/>
      <c r="X704" s="96"/>
      <c r="Y704" s="96"/>
      <c r="Z704" s="95"/>
      <c r="AA704" s="95" t="e">
        <f aca="false">HLOOKUP("Pad type",#REF!,MATCH($A704,#REF!,0),FALSE())</f>
        <v>#VALUE!</v>
      </c>
      <c r="AB704" s="100"/>
      <c r="AC704" s="100" t="e">
        <f aca="false">HLOOKUP("POR Pin State",#REF!,MATCH($A704,#REF!,0),FALSE())</f>
        <v>#VALUE!</v>
      </c>
      <c r="AD704" s="186"/>
      <c r="AE704" s="187"/>
      <c r="AF704" s="187"/>
      <c r="AG704" s="187"/>
      <c r="AH704" s="188"/>
      <c r="AI704" s="188"/>
      <c r="AJ704" s="189"/>
      <c r="AK704" s="189"/>
      <c r="AL704" s="189"/>
      <c r="AM704" s="189"/>
      <c r="AN704" s="189"/>
      <c r="AO704" s="189"/>
      <c r="AP704" s="189"/>
      <c r="AQ704" s="194" t="s">
        <v>1653</v>
      </c>
      <c r="AR704" s="104"/>
      <c r="AS704" s="104"/>
      <c r="AT704" s="104"/>
      <c r="AU704" s="104"/>
      <c r="AV704" s="104"/>
      <c r="AW704" s="104"/>
      <c r="AX704" s="104"/>
      <c r="AY704" s="104"/>
      <c r="AZ704" s="104"/>
      <c r="BA704" s="104"/>
      <c r="BB704" s="162"/>
      <c r="BC704" s="104"/>
      <c r="BD704" s="214"/>
      <c r="BE704" s="213" t="s">
        <v>1654</v>
      </c>
      <c r="BF704" s="108" t="e">
        <f aca="false">VLOOKUP($A704,#REF!, 34, FALSE())</f>
        <v>#VALUE!</v>
      </c>
      <c r="BG704" s="418" t="e">
        <f aca="false">VLOOKUP($A704,#REF!, 22, FALSE())</f>
        <v>#VALUE!</v>
      </c>
      <c r="BH704" s="109"/>
    </row>
    <row r="705" s="193" customFormat="true" ht="12.75" hidden="false" customHeight="true" outlineLevel="0" collapsed="false">
      <c r="A705" s="133" t="s">
        <v>1655</v>
      </c>
      <c r="B705" s="86" t="e">
        <f aca="false">VLOOKUP($A705,#REF!, 34, FALSE())</f>
        <v>#VALUE!</v>
      </c>
      <c r="C705" s="87" t="str">
        <f aca="false">CONCATENATE("unused_",A705)</f>
        <v>unused_DDR_XM1_B3D7</v>
      </c>
      <c r="D705" s="88" t="e">
        <f aca="false">IF(LEN(VLOOKUP($A705,#REF!,8,FALSE())),LEFT(VLOOKUP($A705,#REF!,8,FALSE()),LEN(VLOOKUP($A705,#REF!,8,FALSE()))-2),"")</f>
        <v>#VALUE!</v>
      </c>
      <c r="E705" s="89" t="e">
        <f aca="false">IF(LEN(VLOOKUP($A705,#REF!,4,FALSE())),IF(INDEX(#REF!,MATCH($A705,#REF!,0),1),LEFT(VLOOKUP($A705,#REF!,4,FALSE()),LEN(VLOOKUP($A705,#REF!,4,FALSE()))-2),CONCATENATE(LEFT(VLOOKUP($A705,#REF!,4,FALSE()),LEN(VLOOKUP($A705,#REF!,4,FALSE()))-2),"*")),"")</f>
        <v>#VALUE!</v>
      </c>
      <c r="F705" s="90" t="e">
        <f aca="false">IF(LEN(VLOOKUP($A705,#REF!,5,FALSE())),IF(INDEX(#REF!,MATCH($A705,#REF!,0),2),LEFT(VLOOKUP($A705,#REF!,5,FALSE()),LEN(VLOOKUP($A705,#REF!,5,FALSE()))-2),CONCATENATE(LEFT(VLOOKUP($A705,#REF!,5,FALSE()),LEN(VLOOKUP($A705,#REF!,5,FALSE()))-2),"*")),"")</f>
        <v>#VALUE!</v>
      </c>
      <c r="G705" s="90" t="e">
        <f aca="false">IF(LEN(VLOOKUP($A705,#REF!,6,FALSE())),IF(INDEX(#REF!,MATCH($A705,#REF!,0),3),LEFT(VLOOKUP($A705,#REF!,6,FALSE()),LEN(VLOOKUP($A705,#REF!,6,FALSE()))-2),CONCATENATE(LEFT(VLOOKUP($A705,#REF!,6,FALSE()),LEN(VLOOKUP($A705,#REF!,6,FALSE()))-2),"*")),"")</f>
        <v>#VALUE!</v>
      </c>
      <c r="H705" s="91" t="e">
        <f aca="false">IF(LEN(VLOOKUP($A705,#REF!,7,FALSE())),IF(INDEX(#REF!,MATCH($A705,#REF!,0),4),LEFT(VLOOKUP($A705,#REF!,7,FALSE()),LEN(VLOOKUP($A705,#REF!,7,FALSE()))-2),CONCATENATE(LEFT(VLOOKUP($A705,#REF!,7,FALSE()),LEN(VLOOKUP($A705,#REF!,7,FALSE()))-2),"*")),"")</f>
        <v>#VALUE!</v>
      </c>
      <c r="I705" s="92" t="e">
        <f aca="false">IF(LEN(VLOOKUP($A705,#REF!,8,FALSE())),UPPER(RIGHT(VLOOKUP($A705,#REF!,8,FALSE()), 1)),"")</f>
        <v>#VALUE!</v>
      </c>
      <c r="J705" s="90" t="e">
        <f aca="false">IF(LEN(VLOOKUP($A705,#REF!,4,FALSE())),UPPER(RIGHT(VLOOKUP($A705,#REF!,4,FALSE()), 1)),"")</f>
        <v>#VALUE!</v>
      </c>
      <c r="K705" s="90" t="e">
        <f aca="false">IF(LEN(VLOOKUP($A705,#REF!,5,FALSE())),UPPER(RIGHT(VLOOKUP($A705,#REF!,5,FALSE()), 1)),"")</f>
        <v>#VALUE!</v>
      </c>
      <c r="L705" s="90" t="e">
        <f aca="false">IF(LEN(VLOOKUP($A705,#REF!,6,FALSE())),UPPER(RIGHT(VLOOKUP($A705,#REF!,6,FALSE()), 1)),"")</f>
        <v>#VALUE!</v>
      </c>
      <c r="M705" s="91" t="e">
        <f aca="false">IF(LEN(VLOOKUP($A705,#REF!,7,FALSE())),UPPER(RIGHT(VLOOKUP($A705,#REF!,7,FALSE()), 1)),"")</f>
        <v>#VALUE!</v>
      </c>
      <c r="N705" s="185"/>
      <c r="O705" s="185"/>
      <c r="P705" s="185"/>
      <c r="Q705" s="185"/>
      <c r="R705" s="185"/>
      <c r="S705" s="100" t="e">
        <f aca="false">HLOOKUP("Device Tree Pin Name",#REF!,MATCH($A705,#REF!,0),FALSE())</f>
        <v>#VALUE!</v>
      </c>
      <c r="T705" s="95" t="e">
        <f aca="false">HLOOKUP("power rail",#REF!,MATCH($A705,#REF!,0),FALSE())</f>
        <v>#VALUE!</v>
      </c>
      <c r="U705" s="96" t="e">
        <f aca="false">HLOOKUP("Wake Capable",#REF!,MATCH($A705,#REF!,0),FALSE())</f>
        <v>#VALUE!</v>
      </c>
      <c r="V705" s="96" t="e">
        <f aca="false">HLOOKUP("Strap",#REF!,MATCH($A705,#REF!,0),FALSE())</f>
        <v>#VALUE!</v>
      </c>
      <c r="W705" s="96"/>
      <c r="X705" s="96"/>
      <c r="Y705" s="96"/>
      <c r="Z705" s="95"/>
      <c r="AA705" s="95" t="e">
        <f aca="false">HLOOKUP("Pad type",#REF!,MATCH($A705,#REF!,0),FALSE())</f>
        <v>#VALUE!</v>
      </c>
      <c r="AB705" s="100"/>
      <c r="AC705" s="100" t="e">
        <f aca="false">HLOOKUP("POR Pin State",#REF!,MATCH($A705,#REF!,0),FALSE())</f>
        <v>#VALUE!</v>
      </c>
      <c r="AD705" s="186"/>
      <c r="AE705" s="187"/>
      <c r="AF705" s="187"/>
      <c r="AG705" s="187"/>
      <c r="AH705" s="188"/>
      <c r="AI705" s="188"/>
      <c r="AJ705" s="189"/>
      <c r="AK705" s="189"/>
      <c r="AL705" s="189"/>
      <c r="AM705" s="189"/>
      <c r="AN705" s="189"/>
      <c r="AO705" s="189"/>
      <c r="AP705" s="189"/>
      <c r="AQ705" s="194" t="s">
        <v>1656</v>
      </c>
      <c r="AR705" s="104"/>
      <c r="AS705" s="104"/>
      <c r="AT705" s="104"/>
      <c r="AU705" s="104"/>
      <c r="AV705" s="104"/>
      <c r="AW705" s="104"/>
      <c r="AX705" s="104"/>
      <c r="AY705" s="104"/>
      <c r="AZ705" s="104"/>
      <c r="BA705" s="104"/>
      <c r="BB705" s="162"/>
      <c r="BC705" s="104"/>
      <c r="BD705" s="214"/>
      <c r="BE705" s="213" t="s">
        <v>1657</v>
      </c>
      <c r="BF705" s="108" t="e">
        <f aca="false">VLOOKUP($A705,#REF!, 34, FALSE())</f>
        <v>#VALUE!</v>
      </c>
      <c r="BG705" s="418" t="e">
        <f aca="false">VLOOKUP($A705,#REF!, 22, FALSE())</f>
        <v>#VALUE!</v>
      </c>
      <c r="BH705" s="109"/>
    </row>
    <row r="706" s="193" customFormat="true" ht="12.75" hidden="false" customHeight="true" outlineLevel="0" collapsed="false">
      <c r="A706" s="133" t="s">
        <v>1658</v>
      </c>
      <c r="B706" s="86" t="e">
        <f aca="false">VLOOKUP($A706,#REF!, 34, FALSE())</f>
        <v>#VALUE!</v>
      </c>
      <c r="C706" s="87" t="str">
        <f aca="false">CONCATENATE("unused_",A706)</f>
        <v>unused_DDR_XM1_B3DMI</v>
      </c>
      <c r="D706" s="88" t="e">
        <f aca="false">IF(LEN(VLOOKUP($A706,#REF!,8,FALSE())),LEFT(VLOOKUP($A706,#REF!,8,FALSE()),LEN(VLOOKUP($A706,#REF!,8,FALSE()))-2),"")</f>
        <v>#VALUE!</v>
      </c>
      <c r="E706" s="89" t="e">
        <f aca="false">IF(LEN(VLOOKUP($A706,#REF!,4,FALSE())),IF(INDEX(#REF!,MATCH($A706,#REF!,0),1),LEFT(VLOOKUP($A706,#REF!,4,FALSE()),LEN(VLOOKUP($A706,#REF!,4,FALSE()))-2),CONCATENATE(LEFT(VLOOKUP($A706,#REF!,4,FALSE()),LEN(VLOOKUP($A706,#REF!,4,FALSE()))-2),"*")),"")</f>
        <v>#VALUE!</v>
      </c>
      <c r="F706" s="90" t="e">
        <f aca="false">IF(LEN(VLOOKUP($A706,#REF!,5,FALSE())),IF(INDEX(#REF!,MATCH($A706,#REF!,0),2),LEFT(VLOOKUP($A706,#REF!,5,FALSE()),LEN(VLOOKUP($A706,#REF!,5,FALSE()))-2),CONCATENATE(LEFT(VLOOKUP($A706,#REF!,5,FALSE()),LEN(VLOOKUP($A706,#REF!,5,FALSE()))-2),"*")),"")</f>
        <v>#VALUE!</v>
      </c>
      <c r="G706" s="90" t="e">
        <f aca="false">IF(LEN(VLOOKUP($A706,#REF!,6,FALSE())),IF(INDEX(#REF!,MATCH($A706,#REF!,0),3),LEFT(VLOOKUP($A706,#REF!,6,FALSE()),LEN(VLOOKUP($A706,#REF!,6,FALSE()))-2),CONCATENATE(LEFT(VLOOKUP($A706,#REF!,6,FALSE()),LEN(VLOOKUP($A706,#REF!,6,FALSE()))-2),"*")),"")</f>
        <v>#VALUE!</v>
      </c>
      <c r="H706" s="91" t="e">
        <f aca="false">IF(LEN(VLOOKUP($A706,#REF!,7,FALSE())),IF(INDEX(#REF!,MATCH($A706,#REF!,0),4),LEFT(VLOOKUP($A706,#REF!,7,FALSE()),LEN(VLOOKUP($A706,#REF!,7,FALSE()))-2),CONCATENATE(LEFT(VLOOKUP($A706,#REF!,7,FALSE()),LEN(VLOOKUP($A706,#REF!,7,FALSE()))-2),"*")),"")</f>
        <v>#VALUE!</v>
      </c>
      <c r="I706" s="92" t="e">
        <f aca="false">IF(LEN(VLOOKUP($A706,#REF!,8,FALSE())),UPPER(RIGHT(VLOOKUP($A706,#REF!,8,FALSE()), 1)),"")</f>
        <v>#VALUE!</v>
      </c>
      <c r="J706" s="90" t="e">
        <f aca="false">IF(LEN(VLOOKUP($A706,#REF!,4,FALSE())),UPPER(RIGHT(VLOOKUP($A706,#REF!,4,FALSE()), 1)),"")</f>
        <v>#VALUE!</v>
      </c>
      <c r="K706" s="90" t="e">
        <f aca="false">IF(LEN(VLOOKUP($A706,#REF!,5,FALSE())),UPPER(RIGHT(VLOOKUP($A706,#REF!,5,FALSE()), 1)),"")</f>
        <v>#VALUE!</v>
      </c>
      <c r="L706" s="90" t="e">
        <f aca="false">IF(LEN(VLOOKUP($A706,#REF!,6,FALSE())),UPPER(RIGHT(VLOOKUP($A706,#REF!,6,FALSE()), 1)),"")</f>
        <v>#VALUE!</v>
      </c>
      <c r="M706" s="91" t="e">
        <f aca="false">IF(LEN(VLOOKUP($A706,#REF!,7,FALSE())),UPPER(RIGHT(VLOOKUP($A706,#REF!,7,FALSE()), 1)),"")</f>
        <v>#VALUE!</v>
      </c>
      <c r="N706" s="185"/>
      <c r="O706" s="185"/>
      <c r="P706" s="185"/>
      <c r="Q706" s="185"/>
      <c r="R706" s="185"/>
      <c r="S706" s="100" t="e">
        <f aca="false">HLOOKUP("Device Tree Pin Name",#REF!,MATCH($A706,#REF!,0),FALSE())</f>
        <v>#VALUE!</v>
      </c>
      <c r="T706" s="95" t="e">
        <f aca="false">HLOOKUP("power rail",#REF!,MATCH($A706,#REF!,0),FALSE())</f>
        <v>#VALUE!</v>
      </c>
      <c r="U706" s="96" t="e">
        <f aca="false">HLOOKUP("Wake Capable",#REF!,MATCH($A706,#REF!,0),FALSE())</f>
        <v>#VALUE!</v>
      </c>
      <c r="V706" s="96" t="e">
        <f aca="false">HLOOKUP("Strap",#REF!,MATCH($A706,#REF!,0),FALSE())</f>
        <v>#VALUE!</v>
      </c>
      <c r="W706" s="96"/>
      <c r="X706" s="96"/>
      <c r="Y706" s="96"/>
      <c r="Z706" s="95"/>
      <c r="AA706" s="95" t="e">
        <f aca="false">HLOOKUP("Pad type",#REF!,MATCH($A706,#REF!,0),FALSE())</f>
        <v>#VALUE!</v>
      </c>
      <c r="AB706" s="100"/>
      <c r="AC706" s="100" t="e">
        <f aca="false">HLOOKUP("POR Pin State",#REF!,MATCH($A706,#REF!,0),FALSE())</f>
        <v>#VALUE!</v>
      </c>
      <c r="AD706" s="186"/>
      <c r="AE706" s="187"/>
      <c r="AF706" s="187"/>
      <c r="AG706" s="187"/>
      <c r="AH706" s="188"/>
      <c r="AI706" s="188"/>
      <c r="AJ706" s="189"/>
      <c r="AK706" s="189"/>
      <c r="AL706" s="189"/>
      <c r="AM706" s="189"/>
      <c r="AN706" s="189"/>
      <c r="AO706" s="189"/>
      <c r="AP706" s="189"/>
      <c r="AQ706" s="194" t="s">
        <v>1658</v>
      </c>
      <c r="AR706" s="104"/>
      <c r="AS706" s="104"/>
      <c r="AT706" s="104"/>
      <c r="AU706" s="104"/>
      <c r="AV706" s="104"/>
      <c r="AW706" s="104"/>
      <c r="AX706" s="104"/>
      <c r="AY706" s="104"/>
      <c r="AZ706" s="104"/>
      <c r="BA706" s="104"/>
      <c r="BB706" s="162"/>
      <c r="BC706" s="104"/>
      <c r="BD706" s="214"/>
      <c r="BE706" s="213" t="s">
        <v>1659</v>
      </c>
      <c r="BF706" s="108" t="e">
        <f aca="false">VLOOKUP($A706,#REF!, 34, FALSE())</f>
        <v>#VALUE!</v>
      </c>
      <c r="BG706" s="418" t="e">
        <f aca="false">VLOOKUP($A706,#REF!, 22, FALSE())</f>
        <v>#VALUE!</v>
      </c>
      <c r="BH706" s="109"/>
    </row>
    <row r="707" s="193" customFormat="true" ht="12.75" hidden="false" customHeight="true" outlineLevel="0" collapsed="false">
      <c r="A707" s="133" t="s">
        <v>1660</v>
      </c>
      <c r="B707" s="86" t="e">
        <f aca="false">VLOOKUP($A707,#REF!, 34, FALSE())</f>
        <v>#VALUE!</v>
      </c>
      <c r="C707" s="87" t="str">
        <f aca="false">CONCATENATE("unused_",A707)</f>
        <v>unused_DDR_XM1_B3WCK_P</v>
      </c>
      <c r="D707" s="88" t="e">
        <f aca="false">IF(LEN(VLOOKUP($A707,#REF!,8,FALSE())),LEFT(VLOOKUP($A707,#REF!,8,FALSE()),LEN(VLOOKUP($A707,#REF!,8,FALSE()))-2),"")</f>
        <v>#VALUE!</v>
      </c>
      <c r="E707" s="89" t="e">
        <f aca="false">IF(LEN(VLOOKUP($A707,#REF!,4,FALSE())),IF(INDEX(#REF!,MATCH($A707,#REF!,0),1),LEFT(VLOOKUP($A707,#REF!,4,FALSE()),LEN(VLOOKUP($A707,#REF!,4,FALSE()))-2),CONCATENATE(LEFT(VLOOKUP($A707,#REF!,4,FALSE()),LEN(VLOOKUP($A707,#REF!,4,FALSE()))-2),"*")),"")</f>
        <v>#VALUE!</v>
      </c>
      <c r="F707" s="90" t="e">
        <f aca="false">IF(LEN(VLOOKUP($A707,#REF!,5,FALSE())),IF(INDEX(#REF!,MATCH($A707,#REF!,0),2),LEFT(VLOOKUP($A707,#REF!,5,FALSE()),LEN(VLOOKUP($A707,#REF!,5,FALSE()))-2),CONCATENATE(LEFT(VLOOKUP($A707,#REF!,5,FALSE()),LEN(VLOOKUP($A707,#REF!,5,FALSE()))-2),"*")),"")</f>
        <v>#VALUE!</v>
      </c>
      <c r="G707" s="90" t="e">
        <f aca="false">IF(LEN(VLOOKUP($A707,#REF!,6,FALSE())),IF(INDEX(#REF!,MATCH($A707,#REF!,0),3),LEFT(VLOOKUP($A707,#REF!,6,FALSE()),LEN(VLOOKUP($A707,#REF!,6,FALSE()))-2),CONCATENATE(LEFT(VLOOKUP($A707,#REF!,6,FALSE()),LEN(VLOOKUP($A707,#REF!,6,FALSE()))-2),"*")),"")</f>
        <v>#VALUE!</v>
      </c>
      <c r="H707" s="91" t="e">
        <f aca="false">IF(LEN(VLOOKUP($A707,#REF!,7,FALSE())),IF(INDEX(#REF!,MATCH($A707,#REF!,0),4),LEFT(VLOOKUP($A707,#REF!,7,FALSE()),LEN(VLOOKUP($A707,#REF!,7,FALSE()))-2),CONCATENATE(LEFT(VLOOKUP($A707,#REF!,7,FALSE()),LEN(VLOOKUP($A707,#REF!,7,FALSE()))-2),"*")),"")</f>
        <v>#VALUE!</v>
      </c>
      <c r="I707" s="92" t="e">
        <f aca="false">IF(LEN(VLOOKUP($A707,#REF!,8,FALSE())),UPPER(RIGHT(VLOOKUP($A707,#REF!,8,FALSE()), 1)),"")</f>
        <v>#VALUE!</v>
      </c>
      <c r="J707" s="90" t="e">
        <f aca="false">IF(LEN(VLOOKUP($A707,#REF!,4,FALSE())),UPPER(RIGHT(VLOOKUP($A707,#REF!,4,FALSE()), 1)),"")</f>
        <v>#VALUE!</v>
      </c>
      <c r="K707" s="90" t="e">
        <f aca="false">IF(LEN(VLOOKUP($A707,#REF!,5,FALSE())),UPPER(RIGHT(VLOOKUP($A707,#REF!,5,FALSE()), 1)),"")</f>
        <v>#VALUE!</v>
      </c>
      <c r="L707" s="90" t="e">
        <f aca="false">IF(LEN(VLOOKUP($A707,#REF!,6,FALSE())),UPPER(RIGHT(VLOOKUP($A707,#REF!,6,FALSE()), 1)),"")</f>
        <v>#VALUE!</v>
      </c>
      <c r="M707" s="91" t="e">
        <f aca="false">IF(LEN(VLOOKUP($A707,#REF!,7,FALSE())),UPPER(RIGHT(VLOOKUP($A707,#REF!,7,FALSE()), 1)),"")</f>
        <v>#VALUE!</v>
      </c>
      <c r="N707" s="185"/>
      <c r="O707" s="185"/>
      <c r="P707" s="185"/>
      <c r="Q707" s="185"/>
      <c r="R707" s="185"/>
      <c r="S707" s="100" t="e">
        <f aca="false">HLOOKUP("Device Tree Pin Name",#REF!,MATCH($A707,#REF!,0),FALSE())</f>
        <v>#VALUE!</v>
      </c>
      <c r="T707" s="95" t="e">
        <f aca="false">HLOOKUP("power rail",#REF!,MATCH($A707,#REF!,0),FALSE())</f>
        <v>#VALUE!</v>
      </c>
      <c r="U707" s="96" t="e">
        <f aca="false">HLOOKUP("Wake Capable",#REF!,MATCH($A707,#REF!,0),FALSE())</f>
        <v>#VALUE!</v>
      </c>
      <c r="V707" s="96" t="e">
        <f aca="false">HLOOKUP("Strap",#REF!,MATCH($A707,#REF!,0),FALSE())</f>
        <v>#VALUE!</v>
      </c>
      <c r="W707" s="96"/>
      <c r="X707" s="96"/>
      <c r="Y707" s="96"/>
      <c r="Z707" s="95"/>
      <c r="AA707" s="95" t="e">
        <f aca="false">HLOOKUP("Pad type",#REF!,MATCH($A707,#REF!,0),FALSE())</f>
        <v>#VALUE!</v>
      </c>
      <c r="AB707" s="100"/>
      <c r="AC707" s="100" t="e">
        <f aca="false">HLOOKUP("POR Pin State",#REF!,MATCH($A707,#REF!,0),FALSE())</f>
        <v>#VALUE!</v>
      </c>
      <c r="AD707" s="186"/>
      <c r="AE707" s="187"/>
      <c r="AF707" s="187"/>
      <c r="AG707" s="187"/>
      <c r="AH707" s="188"/>
      <c r="AI707" s="188"/>
      <c r="AJ707" s="189"/>
      <c r="AK707" s="189"/>
      <c r="AL707" s="189"/>
      <c r="AM707" s="189"/>
      <c r="AN707" s="189"/>
      <c r="AO707" s="189"/>
      <c r="AP707" s="189"/>
      <c r="AQ707" s="194" t="s">
        <v>1660</v>
      </c>
      <c r="AR707" s="104"/>
      <c r="AS707" s="104"/>
      <c r="AT707" s="104"/>
      <c r="AU707" s="104"/>
      <c r="AV707" s="104"/>
      <c r="AW707" s="104"/>
      <c r="AX707" s="104"/>
      <c r="AY707" s="104"/>
      <c r="AZ707" s="104"/>
      <c r="BA707" s="104"/>
      <c r="BB707" s="162"/>
      <c r="BC707" s="104"/>
      <c r="BD707" s="214"/>
      <c r="BE707" s="213" t="s">
        <v>1661</v>
      </c>
      <c r="BF707" s="108" t="e">
        <f aca="false">VLOOKUP($A707,#REF!, 34, FALSE())</f>
        <v>#VALUE!</v>
      </c>
      <c r="BG707" s="418" t="e">
        <f aca="false">VLOOKUP($A707,#REF!, 22, FALSE())</f>
        <v>#VALUE!</v>
      </c>
      <c r="BH707" s="109"/>
    </row>
    <row r="708" s="193" customFormat="true" ht="12.75" hidden="false" customHeight="true" outlineLevel="0" collapsed="false">
      <c r="A708" s="133" t="s">
        <v>1662</v>
      </c>
      <c r="B708" s="86" t="e">
        <f aca="false">VLOOKUP($A708,#REF!, 34, FALSE())</f>
        <v>#VALUE!</v>
      </c>
      <c r="C708" s="87" t="str">
        <f aca="false">CONCATENATE("unused_",A708)</f>
        <v>unused_DDR_XM1_B3WCK_N</v>
      </c>
      <c r="D708" s="88" t="e">
        <f aca="false">IF(LEN(VLOOKUP($A708,#REF!,8,FALSE())),LEFT(VLOOKUP($A708,#REF!,8,FALSE()),LEN(VLOOKUP($A708,#REF!,8,FALSE()))-2),"")</f>
        <v>#VALUE!</v>
      </c>
      <c r="E708" s="89" t="e">
        <f aca="false">IF(LEN(VLOOKUP($A708,#REF!,4,FALSE())),IF(INDEX(#REF!,MATCH($A708,#REF!,0),1),LEFT(VLOOKUP($A708,#REF!,4,FALSE()),LEN(VLOOKUP($A708,#REF!,4,FALSE()))-2),CONCATENATE(LEFT(VLOOKUP($A708,#REF!,4,FALSE()),LEN(VLOOKUP($A708,#REF!,4,FALSE()))-2),"*")),"")</f>
        <v>#VALUE!</v>
      </c>
      <c r="F708" s="90" t="e">
        <f aca="false">IF(LEN(VLOOKUP($A708,#REF!,5,FALSE())),IF(INDEX(#REF!,MATCH($A708,#REF!,0),2),LEFT(VLOOKUP($A708,#REF!,5,FALSE()),LEN(VLOOKUP($A708,#REF!,5,FALSE()))-2),CONCATENATE(LEFT(VLOOKUP($A708,#REF!,5,FALSE()),LEN(VLOOKUP($A708,#REF!,5,FALSE()))-2),"*")),"")</f>
        <v>#VALUE!</v>
      </c>
      <c r="G708" s="90" t="e">
        <f aca="false">IF(LEN(VLOOKUP($A708,#REF!,6,FALSE())),IF(INDEX(#REF!,MATCH($A708,#REF!,0),3),LEFT(VLOOKUP($A708,#REF!,6,FALSE()),LEN(VLOOKUP($A708,#REF!,6,FALSE()))-2),CONCATENATE(LEFT(VLOOKUP($A708,#REF!,6,FALSE()),LEN(VLOOKUP($A708,#REF!,6,FALSE()))-2),"*")),"")</f>
        <v>#VALUE!</v>
      </c>
      <c r="H708" s="91" t="e">
        <f aca="false">IF(LEN(VLOOKUP($A708,#REF!,7,FALSE())),IF(INDEX(#REF!,MATCH($A708,#REF!,0),4),LEFT(VLOOKUP($A708,#REF!,7,FALSE()),LEN(VLOOKUP($A708,#REF!,7,FALSE()))-2),CONCATENATE(LEFT(VLOOKUP($A708,#REF!,7,FALSE()),LEN(VLOOKUP($A708,#REF!,7,FALSE()))-2),"*")),"")</f>
        <v>#VALUE!</v>
      </c>
      <c r="I708" s="92" t="e">
        <f aca="false">IF(LEN(VLOOKUP($A708,#REF!,8,FALSE())),UPPER(RIGHT(VLOOKUP($A708,#REF!,8,FALSE()), 1)),"")</f>
        <v>#VALUE!</v>
      </c>
      <c r="J708" s="90" t="e">
        <f aca="false">IF(LEN(VLOOKUP($A708,#REF!,4,FALSE())),UPPER(RIGHT(VLOOKUP($A708,#REF!,4,FALSE()), 1)),"")</f>
        <v>#VALUE!</v>
      </c>
      <c r="K708" s="90" t="e">
        <f aca="false">IF(LEN(VLOOKUP($A708,#REF!,5,FALSE())),UPPER(RIGHT(VLOOKUP($A708,#REF!,5,FALSE()), 1)),"")</f>
        <v>#VALUE!</v>
      </c>
      <c r="L708" s="90" t="e">
        <f aca="false">IF(LEN(VLOOKUP($A708,#REF!,6,FALSE())),UPPER(RIGHT(VLOOKUP($A708,#REF!,6,FALSE()), 1)),"")</f>
        <v>#VALUE!</v>
      </c>
      <c r="M708" s="91" t="e">
        <f aca="false">IF(LEN(VLOOKUP($A708,#REF!,7,FALSE())),UPPER(RIGHT(VLOOKUP($A708,#REF!,7,FALSE()), 1)),"")</f>
        <v>#VALUE!</v>
      </c>
      <c r="N708" s="185"/>
      <c r="O708" s="185"/>
      <c r="P708" s="185"/>
      <c r="Q708" s="185"/>
      <c r="R708" s="185"/>
      <c r="S708" s="100" t="e">
        <f aca="false">HLOOKUP("Device Tree Pin Name",#REF!,MATCH($A708,#REF!,0),FALSE())</f>
        <v>#VALUE!</v>
      </c>
      <c r="T708" s="95" t="e">
        <f aca="false">HLOOKUP("power rail",#REF!,MATCH($A708,#REF!,0),FALSE())</f>
        <v>#VALUE!</v>
      </c>
      <c r="U708" s="96" t="e">
        <f aca="false">HLOOKUP("Wake Capable",#REF!,MATCH($A708,#REF!,0),FALSE())</f>
        <v>#VALUE!</v>
      </c>
      <c r="V708" s="96" t="e">
        <f aca="false">HLOOKUP("Strap",#REF!,MATCH($A708,#REF!,0),FALSE())</f>
        <v>#VALUE!</v>
      </c>
      <c r="W708" s="96"/>
      <c r="X708" s="96"/>
      <c r="Y708" s="96"/>
      <c r="Z708" s="95"/>
      <c r="AA708" s="95" t="e">
        <f aca="false">HLOOKUP("Pad type",#REF!,MATCH($A708,#REF!,0),FALSE())</f>
        <v>#VALUE!</v>
      </c>
      <c r="AB708" s="100"/>
      <c r="AC708" s="100" t="e">
        <f aca="false">HLOOKUP("POR Pin State",#REF!,MATCH($A708,#REF!,0),FALSE())</f>
        <v>#VALUE!</v>
      </c>
      <c r="AD708" s="186"/>
      <c r="AE708" s="187"/>
      <c r="AF708" s="187"/>
      <c r="AG708" s="187"/>
      <c r="AH708" s="188"/>
      <c r="AI708" s="188"/>
      <c r="AJ708" s="189"/>
      <c r="AK708" s="189"/>
      <c r="AL708" s="189"/>
      <c r="AM708" s="189"/>
      <c r="AN708" s="189"/>
      <c r="AO708" s="189"/>
      <c r="AP708" s="189"/>
      <c r="AQ708" s="194" t="s">
        <v>1662</v>
      </c>
      <c r="AR708" s="104"/>
      <c r="AS708" s="104"/>
      <c r="AT708" s="104"/>
      <c r="AU708" s="104"/>
      <c r="AV708" s="104"/>
      <c r="AW708" s="104"/>
      <c r="AX708" s="104"/>
      <c r="AY708" s="104"/>
      <c r="AZ708" s="104"/>
      <c r="BA708" s="104"/>
      <c r="BB708" s="162"/>
      <c r="BC708" s="104"/>
      <c r="BD708" s="214"/>
      <c r="BE708" s="213" t="s">
        <v>1663</v>
      </c>
      <c r="BF708" s="108" t="e">
        <f aca="false">VLOOKUP($A708,#REF!, 34, FALSE())</f>
        <v>#VALUE!</v>
      </c>
      <c r="BG708" s="418" t="e">
        <f aca="false">VLOOKUP($A708,#REF!, 22, FALSE())</f>
        <v>#VALUE!</v>
      </c>
      <c r="BH708" s="109"/>
    </row>
    <row r="709" s="193" customFormat="true" ht="12.75" hidden="false" customHeight="true" outlineLevel="0" collapsed="false">
      <c r="A709" s="133" t="s">
        <v>1664</v>
      </c>
      <c r="B709" s="86" t="e">
        <f aca="false">VLOOKUP($A709,#REF!, 34, FALSE())</f>
        <v>#VALUE!</v>
      </c>
      <c r="C709" s="87" t="str">
        <f aca="false">CONCATENATE("unused_",A709)</f>
        <v>unused_DDR_XM1_B3RDQS_P</v>
      </c>
      <c r="D709" s="88" t="e">
        <f aca="false">IF(LEN(VLOOKUP($A709,#REF!,8,FALSE())),LEFT(VLOOKUP($A709,#REF!,8,FALSE()),LEN(VLOOKUP($A709,#REF!,8,FALSE()))-2),"")</f>
        <v>#VALUE!</v>
      </c>
      <c r="E709" s="89" t="e">
        <f aca="false">IF(LEN(VLOOKUP($A709,#REF!,4,FALSE())),IF(INDEX(#REF!,MATCH($A709,#REF!,0),1),LEFT(VLOOKUP($A709,#REF!,4,FALSE()),LEN(VLOOKUP($A709,#REF!,4,FALSE()))-2),CONCATENATE(LEFT(VLOOKUP($A709,#REF!,4,FALSE()),LEN(VLOOKUP($A709,#REF!,4,FALSE()))-2),"*")),"")</f>
        <v>#VALUE!</v>
      </c>
      <c r="F709" s="90" t="e">
        <f aca="false">IF(LEN(VLOOKUP($A709,#REF!,5,FALSE())),IF(INDEX(#REF!,MATCH($A709,#REF!,0),2),LEFT(VLOOKUP($A709,#REF!,5,FALSE()),LEN(VLOOKUP($A709,#REF!,5,FALSE()))-2),CONCATENATE(LEFT(VLOOKUP($A709,#REF!,5,FALSE()),LEN(VLOOKUP($A709,#REF!,5,FALSE()))-2),"*")),"")</f>
        <v>#VALUE!</v>
      </c>
      <c r="G709" s="90" t="e">
        <f aca="false">IF(LEN(VLOOKUP($A709,#REF!,6,FALSE())),IF(INDEX(#REF!,MATCH($A709,#REF!,0),3),LEFT(VLOOKUP($A709,#REF!,6,FALSE()),LEN(VLOOKUP($A709,#REF!,6,FALSE()))-2),CONCATENATE(LEFT(VLOOKUP($A709,#REF!,6,FALSE()),LEN(VLOOKUP($A709,#REF!,6,FALSE()))-2),"*")),"")</f>
        <v>#VALUE!</v>
      </c>
      <c r="H709" s="91" t="e">
        <f aca="false">IF(LEN(VLOOKUP($A709,#REF!,7,FALSE())),IF(INDEX(#REF!,MATCH($A709,#REF!,0),4),LEFT(VLOOKUP($A709,#REF!,7,FALSE()),LEN(VLOOKUP($A709,#REF!,7,FALSE()))-2),CONCATENATE(LEFT(VLOOKUP($A709,#REF!,7,FALSE()),LEN(VLOOKUP($A709,#REF!,7,FALSE()))-2),"*")),"")</f>
        <v>#VALUE!</v>
      </c>
      <c r="I709" s="92" t="e">
        <f aca="false">IF(LEN(VLOOKUP($A709,#REF!,8,FALSE())),UPPER(RIGHT(VLOOKUP($A709,#REF!,8,FALSE()), 1)),"")</f>
        <v>#VALUE!</v>
      </c>
      <c r="J709" s="90" t="e">
        <f aca="false">IF(LEN(VLOOKUP($A709,#REF!,4,FALSE())),UPPER(RIGHT(VLOOKUP($A709,#REF!,4,FALSE()), 1)),"")</f>
        <v>#VALUE!</v>
      </c>
      <c r="K709" s="90" t="e">
        <f aca="false">IF(LEN(VLOOKUP($A709,#REF!,5,FALSE())),UPPER(RIGHT(VLOOKUP($A709,#REF!,5,FALSE()), 1)),"")</f>
        <v>#VALUE!</v>
      </c>
      <c r="L709" s="90" t="e">
        <f aca="false">IF(LEN(VLOOKUP($A709,#REF!,6,FALSE())),UPPER(RIGHT(VLOOKUP($A709,#REF!,6,FALSE()), 1)),"")</f>
        <v>#VALUE!</v>
      </c>
      <c r="M709" s="91" t="e">
        <f aca="false">IF(LEN(VLOOKUP($A709,#REF!,7,FALSE())),UPPER(RIGHT(VLOOKUP($A709,#REF!,7,FALSE()), 1)),"")</f>
        <v>#VALUE!</v>
      </c>
      <c r="N709" s="185"/>
      <c r="O709" s="185"/>
      <c r="P709" s="185"/>
      <c r="Q709" s="185"/>
      <c r="R709" s="185"/>
      <c r="S709" s="100" t="e">
        <f aca="false">HLOOKUP("Device Tree Pin Name",#REF!,MATCH($A709,#REF!,0),FALSE())</f>
        <v>#VALUE!</v>
      </c>
      <c r="T709" s="95" t="e">
        <f aca="false">HLOOKUP("power rail",#REF!,MATCH($A709,#REF!,0),FALSE())</f>
        <v>#VALUE!</v>
      </c>
      <c r="U709" s="96" t="e">
        <f aca="false">HLOOKUP("Wake Capable",#REF!,MATCH($A709,#REF!,0),FALSE())</f>
        <v>#VALUE!</v>
      </c>
      <c r="V709" s="96" t="e">
        <f aca="false">HLOOKUP("Strap",#REF!,MATCH($A709,#REF!,0),FALSE())</f>
        <v>#VALUE!</v>
      </c>
      <c r="W709" s="96"/>
      <c r="X709" s="96"/>
      <c r="Y709" s="96"/>
      <c r="Z709" s="95"/>
      <c r="AA709" s="95" t="e">
        <f aca="false">HLOOKUP("Pad type",#REF!,MATCH($A709,#REF!,0),FALSE())</f>
        <v>#VALUE!</v>
      </c>
      <c r="AB709" s="100"/>
      <c r="AC709" s="100" t="e">
        <f aca="false">HLOOKUP("POR Pin State",#REF!,MATCH($A709,#REF!,0),FALSE())</f>
        <v>#VALUE!</v>
      </c>
      <c r="AD709" s="186"/>
      <c r="AE709" s="187"/>
      <c r="AF709" s="187"/>
      <c r="AG709" s="187"/>
      <c r="AH709" s="188"/>
      <c r="AI709" s="188"/>
      <c r="AJ709" s="189"/>
      <c r="AK709" s="189"/>
      <c r="AL709" s="189"/>
      <c r="AM709" s="189"/>
      <c r="AN709" s="189"/>
      <c r="AO709" s="189"/>
      <c r="AP709" s="189"/>
      <c r="AQ709" s="194" t="s">
        <v>1664</v>
      </c>
      <c r="AR709" s="104"/>
      <c r="AS709" s="104"/>
      <c r="AT709" s="104"/>
      <c r="AU709" s="104"/>
      <c r="AV709" s="104"/>
      <c r="AW709" s="104"/>
      <c r="AX709" s="104"/>
      <c r="AY709" s="104"/>
      <c r="AZ709" s="104"/>
      <c r="BA709" s="104"/>
      <c r="BB709" s="162"/>
      <c r="BC709" s="104"/>
      <c r="BD709" s="214"/>
      <c r="BE709" s="213" t="s">
        <v>1665</v>
      </c>
      <c r="BF709" s="108" t="e">
        <f aca="false">VLOOKUP($A709,#REF!, 34, FALSE())</f>
        <v>#VALUE!</v>
      </c>
      <c r="BG709" s="418" t="e">
        <f aca="false">VLOOKUP($A709,#REF!, 22, FALSE())</f>
        <v>#VALUE!</v>
      </c>
      <c r="BH709" s="109"/>
    </row>
    <row r="710" s="193" customFormat="true" ht="12.75" hidden="false" customHeight="true" outlineLevel="0" collapsed="false">
      <c r="A710" s="133" t="s">
        <v>1666</v>
      </c>
      <c r="B710" s="86" t="e">
        <f aca="false">VLOOKUP($A710,#REF!, 34, FALSE())</f>
        <v>#VALUE!</v>
      </c>
      <c r="C710" s="87" t="str">
        <f aca="false">CONCATENATE("unused_",A710)</f>
        <v>unused_DDR_XM1_B3RDQS_N</v>
      </c>
      <c r="D710" s="88" t="e">
        <f aca="false">IF(LEN(VLOOKUP($A710,#REF!,8,FALSE())),LEFT(VLOOKUP($A710,#REF!,8,FALSE()),LEN(VLOOKUP($A710,#REF!,8,FALSE()))-2),"")</f>
        <v>#VALUE!</v>
      </c>
      <c r="E710" s="89" t="e">
        <f aca="false">IF(LEN(VLOOKUP($A710,#REF!,4,FALSE())),IF(INDEX(#REF!,MATCH($A710,#REF!,0),1),LEFT(VLOOKUP($A710,#REF!,4,FALSE()),LEN(VLOOKUP($A710,#REF!,4,FALSE()))-2),CONCATENATE(LEFT(VLOOKUP($A710,#REF!,4,FALSE()),LEN(VLOOKUP($A710,#REF!,4,FALSE()))-2),"*")),"")</f>
        <v>#VALUE!</v>
      </c>
      <c r="F710" s="90" t="e">
        <f aca="false">IF(LEN(VLOOKUP($A710,#REF!,5,FALSE())),IF(INDEX(#REF!,MATCH($A710,#REF!,0),2),LEFT(VLOOKUP($A710,#REF!,5,FALSE()),LEN(VLOOKUP($A710,#REF!,5,FALSE()))-2),CONCATENATE(LEFT(VLOOKUP($A710,#REF!,5,FALSE()),LEN(VLOOKUP($A710,#REF!,5,FALSE()))-2),"*")),"")</f>
        <v>#VALUE!</v>
      </c>
      <c r="G710" s="90" t="e">
        <f aca="false">IF(LEN(VLOOKUP($A710,#REF!,6,FALSE())),IF(INDEX(#REF!,MATCH($A710,#REF!,0),3),LEFT(VLOOKUP($A710,#REF!,6,FALSE()),LEN(VLOOKUP($A710,#REF!,6,FALSE()))-2),CONCATENATE(LEFT(VLOOKUP($A710,#REF!,6,FALSE()),LEN(VLOOKUP($A710,#REF!,6,FALSE()))-2),"*")),"")</f>
        <v>#VALUE!</v>
      </c>
      <c r="H710" s="91" t="e">
        <f aca="false">IF(LEN(VLOOKUP($A710,#REF!,7,FALSE())),IF(INDEX(#REF!,MATCH($A710,#REF!,0),4),LEFT(VLOOKUP($A710,#REF!,7,FALSE()),LEN(VLOOKUP($A710,#REF!,7,FALSE()))-2),CONCATENATE(LEFT(VLOOKUP($A710,#REF!,7,FALSE()),LEN(VLOOKUP($A710,#REF!,7,FALSE()))-2),"*")),"")</f>
        <v>#VALUE!</v>
      </c>
      <c r="I710" s="92" t="e">
        <f aca="false">IF(LEN(VLOOKUP($A710,#REF!,8,FALSE())),UPPER(RIGHT(VLOOKUP($A710,#REF!,8,FALSE()), 1)),"")</f>
        <v>#VALUE!</v>
      </c>
      <c r="J710" s="90" t="e">
        <f aca="false">IF(LEN(VLOOKUP($A710,#REF!,4,FALSE())),UPPER(RIGHT(VLOOKUP($A710,#REF!,4,FALSE()), 1)),"")</f>
        <v>#VALUE!</v>
      </c>
      <c r="K710" s="90" t="e">
        <f aca="false">IF(LEN(VLOOKUP($A710,#REF!,5,FALSE())),UPPER(RIGHT(VLOOKUP($A710,#REF!,5,FALSE()), 1)),"")</f>
        <v>#VALUE!</v>
      </c>
      <c r="L710" s="90" t="e">
        <f aca="false">IF(LEN(VLOOKUP($A710,#REF!,6,FALSE())),UPPER(RIGHT(VLOOKUP($A710,#REF!,6,FALSE()), 1)),"")</f>
        <v>#VALUE!</v>
      </c>
      <c r="M710" s="91" t="e">
        <f aca="false">IF(LEN(VLOOKUP($A710,#REF!,7,FALSE())),UPPER(RIGHT(VLOOKUP($A710,#REF!,7,FALSE()), 1)),"")</f>
        <v>#VALUE!</v>
      </c>
      <c r="N710" s="185"/>
      <c r="O710" s="185"/>
      <c r="P710" s="185"/>
      <c r="Q710" s="185"/>
      <c r="R710" s="185"/>
      <c r="S710" s="100" t="e">
        <f aca="false">HLOOKUP("Device Tree Pin Name",#REF!,MATCH($A710,#REF!,0),FALSE())</f>
        <v>#VALUE!</v>
      </c>
      <c r="T710" s="95" t="e">
        <f aca="false">HLOOKUP("power rail",#REF!,MATCH($A710,#REF!,0),FALSE())</f>
        <v>#VALUE!</v>
      </c>
      <c r="U710" s="96" t="e">
        <f aca="false">HLOOKUP("Wake Capable",#REF!,MATCH($A710,#REF!,0),FALSE())</f>
        <v>#VALUE!</v>
      </c>
      <c r="V710" s="96" t="e">
        <f aca="false">HLOOKUP("Strap",#REF!,MATCH($A710,#REF!,0),FALSE())</f>
        <v>#VALUE!</v>
      </c>
      <c r="W710" s="96"/>
      <c r="X710" s="96"/>
      <c r="Y710" s="96"/>
      <c r="Z710" s="95"/>
      <c r="AA710" s="95" t="e">
        <f aca="false">HLOOKUP("Pad type",#REF!,MATCH($A710,#REF!,0),FALSE())</f>
        <v>#VALUE!</v>
      </c>
      <c r="AB710" s="100"/>
      <c r="AC710" s="100" t="e">
        <f aca="false">HLOOKUP("POR Pin State",#REF!,MATCH($A710,#REF!,0),FALSE())</f>
        <v>#VALUE!</v>
      </c>
      <c r="AD710" s="186"/>
      <c r="AE710" s="187"/>
      <c r="AF710" s="187"/>
      <c r="AG710" s="187"/>
      <c r="AH710" s="188"/>
      <c r="AI710" s="188"/>
      <c r="AJ710" s="189"/>
      <c r="AK710" s="189"/>
      <c r="AL710" s="189"/>
      <c r="AM710" s="189"/>
      <c r="AN710" s="189"/>
      <c r="AO710" s="189"/>
      <c r="AP710" s="189"/>
      <c r="AQ710" s="194" t="s">
        <v>1666</v>
      </c>
      <c r="AR710" s="104"/>
      <c r="AS710" s="104"/>
      <c r="AT710" s="104"/>
      <c r="AU710" s="104"/>
      <c r="AV710" s="104"/>
      <c r="AW710" s="104"/>
      <c r="AX710" s="104"/>
      <c r="AY710" s="104"/>
      <c r="AZ710" s="104"/>
      <c r="BA710" s="104"/>
      <c r="BB710" s="162"/>
      <c r="BC710" s="104"/>
      <c r="BD710" s="214"/>
      <c r="BE710" s="213" t="s">
        <v>1667</v>
      </c>
      <c r="BF710" s="108" t="e">
        <f aca="false">VLOOKUP($A710,#REF!, 34, FALSE())</f>
        <v>#VALUE!</v>
      </c>
      <c r="BG710" s="418" t="e">
        <f aca="false">VLOOKUP($A710,#REF!, 22, FALSE())</f>
        <v>#VALUE!</v>
      </c>
      <c r="BH710" s="109"/>
    </row>
    <row r="711" s="193" customFormat="true" ht="12.75" hidden="false" customHeight="true" outlineLevel="0" collapsed="false">
      <c r="A711" s="133" t="s">
        <v>1668</v>
      </c>
      <c r="B711" s="86" t="e">
        <f aca="false">VLOOKUP($A711,#REF!, 34, FALSE())</f>
        <v>#VALUE!</v>
      </c>
      <c r="C711" s="87" t="str">
        <f aca="false">CONCATENATE("unused_",A711)</f>
        <v>unused_DDR_XM1_B4D0</v>
      </c>
      <c r="D711" s="88" t="e">
        <f aca="false">IF(LEN(VLOOKUP($A711,#REF!,8,FALSE())),LEFT(VLOOKUP($A711,#REF!,8,FALSE()),LEN(VLOOKUP($A711,#REF!,8,FALSE()))-2),"")</f>
        <v>#VALUE!</v>
      </c>
      <c r="E711" s="89" t="e">
        <f aca="false">IF(LEN(VLOOKUP($A711,#REF!,4,FALSE())),IF(INDEX(#REF!,MATCH($A711,#REF!,0),1),LEFT(VLOOKUP($A711,#REF!,4,FALSE()),LEN(VLOOKUP($A711,#REF!,4,FALSE()))-2),CONCATENATE(LEFT(VLOOKUP($A711,#REF!,4,FALSE()),LEN(VLOOKUP($A711,#REF!,4,FALSE()))-2),"*")),"")</f>
        <v>#VALUE!</v>
      </c>
      <c r="F711" s="90" t="e">
        <f aca="false">IF(LEN(VLOOKUP($A711,#REF!,5,FALSE())),IF(INDEX(#REF!,MATCH($A711,#REF!,0),2),LEFT(VLOOKUP($A711,#REF!,5,FALSE()),LEN(VLOOKUP($A711,#REF!,5,FALSE()))-2),CONCATENATE(LEFT(VLOOKUP($A711,#REF!,5,FALSE()),LEN(VLOOKUP($A711,#REF!,5,FALSE()))-2),"*")),"")</f>
        <v>#VALUE!</v>
      </c>
      <c r="G711" s="90" t="e">
        <f aca="false">IF(LEN(VLOOKUP($A711,#REF!,6,FALSE())),IF(INDEX(#REF!,MATCH($A711,#REF!,0),3),LEFT(VLOOKUP($A711,#REF!,6,FALSE()),LEN(VLOOKUP($A711,#REF!,6,FALSE()))-2),CONCATENATE(LEFT(VLOOKUP($A711,#REF!,6,FALSE()),LEN(VLOOKUP($A711,#REF!,6,FALSE()))-2),"*")),"")</f>
        <v>#VALUE!</v>
      </c>
      <c r="H711" s="91" t="e">
        <f aca="false">IF(LEN(VLOOKUP($A711,#REF!,7,FALSE())),IF(INDEX(#REF!,MATCH($A711,#REF!,0),4),LEFT(VLOOKUP($A711,#REF!,7,FALSE()),LEN(VLOOKUP($A711,#REF!,7,FALSE()))-2),CONCATENATE(LEFT(VLOOKUP($A711,#REF!,7,FALSE()),LEN(VLOOKUP($A711,#REF!,7,FALSE()))-2),"*")),"")</f>
        <v>#VALUE!</v>
      </c>
      <c r="I711" s="92" t="e">
        <f aca="false">IF(LEN(VLOOKUP($A711,#REF!,8,FALSE())),UPPER(RIGHT(VLOOKUP($A711,#REF!,8,FALSE()), 1)),"")</f>
        <v>#VALUE!</v>
      </c>
      <c r="J711" s="90" t="e">
        <f aca="false">IF(LEN(VLOOKUP($A711,#REF!,4,FALSE())),UPPER(RIGHT(VLOOKUP($A711,#REF!,4,FALSE()), 1)),"")</f>
        <v>#VALUE!</v>
      </c>
      <c r="K711" s="90" t="e">
        <f aca="false">IF(LEN(VLOOKUP($A711,#REF!,5,FALSE())),UPPER(RIGHT(VLOOKUP($A711,#REF!,5,FALSE()), 1)),"")</f>
        <v>#VALUE!</v>
      </c>
      <c r="L711" s="90" t="e">
        <f aca="false">IF(LEN(VLOOKUP($A711,#REF!,6,FALSE())),UPPER(RIGHT(VLOOKUP($A711,#REF!,6,FALSE()), 1)),"")</f>
        <v>#VALUE!</v>
      </c>
      <c r="M711" s="91" t="e">
        <f aca="false">IF(LEN(VLOOKUP($A711,#REF!,7,FALSE())),UPPER(RIGHT(VLOOKUP($A711,#REF!,7,FALSE()), 1)),"")</f>
        <v>#VALUE!</v>
      </c>
      <c r="N711" s="185"/>
      <c r="O711" s="185"/>
      <c r="P711" s="185"/>
      <c r="Q711" s="185"/>
      <c r="R711" s="185"/>
      <c r="S711" s="100" t="e">
        <f aca="false">HLOOKUP("Device Tree Pin Name",#REF!,MATCH($A711,#REF!,0),FALSE())</f>
        <v>#VALUE!</v>
      </c>
      <c r="T711" s="95" t="e">
        <f aca="false">HLOOKUP("power rail",#REF!,MATCH($A711,#REF!,0),FALSE())</f>
        <v>#VALUE!</v>
      </c>
      <c r="U711" s="96" t="e">
        <f aca="false">HLOOKUP("Wake Capable",#REF!,MATCH($A711,#REF!,0),FALSE())</f>
        <v>#VALUE!</v>
      </c>
      <c r="V711" s="96" t="e">
        <f aca="false">HLOOKUP("Strap",#REF!,MATCH($A711,#REF!,0),FALSE())</f>
        <v>#VALUE!</v>
      </c>
      <c r="W711" s="96"/>
      <c r="X711" s="96"/>
      <c r="Y711" s="96"/>
      <c r="Z711" s="95"/>
      <c r="AA711" s="95" t="e">
        <f aca="false">HLOOKUP("Pad type",#REF!,MATCH($A711,#REF!,0),FALSE())</f>
        <v>#VALUE!</v>
      </c>
      <c r="AB711" s="100"/>
      <c r="AC711" s="100" t="e">
        <f aca="false">HLOOKUP("POR Pin State",#REF!,MATCH($A711,#REF!,0),FALSE())</f>
        <v>#VALUE!</v>
      </c>
      <c r="AD711" s="186"/>
      <c r="AE711" s="187"/>
      <c r="AF711" s="187"/>
      <c r="AG711" s="187"/>
      <c r="AH711" s="188"/>
      <c r="AI711" s="188"/>
      <c r="AJ711" s="189"/>
      <c r="AK711" s="189"/>
      <c r="AL711" s="189"/>
      <c r="AM711" s="189"/>
      <c r="AN711" s="189"/>
      <c r="AO711" s="189"/>
      <c r="AP711" s="189"/>
      <c r="AQ711" s="194" t="s">
        <v>1669</v>
      </c>
      <c r="AR711" s="104"/>
      <c r="AS711" s="104"/>
      <c r="AT711" s="104"/>
      <c r="AU711" s="104"/>
      <c r="AV711" s="104"/>
      <c r="AW711" s="104"/>
      <c r="AX711" s="104"/>
      <c r="AY711" s="104"/>
      <c r="AZ711" s="104"/>
      <c r="BA711" s="104"/>
      <c r="BB711" s="162"/>
      <c r="BC711" s="104"/>
      <c r="BD711" s="214"/>
      <c r="BE711" s="213" t="s">
        <v>1670</v>
      </c>
      <c r="BF711" s="108" t="e">
        <f aca="false">VLOOKUP($A711,#REF!, 34, FALSE())</f>
        <v>#VALUE!</v>
      </c>
      <c r="BG711" s="418" t="e">
        <f aca="false">VLOOKUP($A711,#REF!, 22, FALSE())</f>
        <v>#VALUE!</v>
      </c>
      <c r="BH711" s="109"/>
    </row>
    <row r="712" s="193" customFormat="true" ht="12.75" hidden="false" customHeight="true" outlineLevel="0" collapsed="false">
      <c r="A712" s="133" t="s">
        <v>1671</v>
      </c>
      <c r="B712" s="86" t="e">
        <f aca="false">VLOOKUP($A712,#REF!, 34, FALSE())</f>
        <v>#VALUE!</v>
      </c>
      <c r="C712" s="87" t="str">
        <f aca="false">CONCATENATE("unused_",A712)</f>
        <v>unused_DDR_XM1_B4D1</v>
      </c>
      <c r="D712" s="88" t="e">
        <f aca="false">IF(LEN(VLOOKUP($A712,#REF!,8,FALSE())),LEFT(VLOOKUP($A712,#REF!,8,FALSE()),LEN(VLOOKUP($A712,#REF!,8,FALSE()))-2),"")</f>
        <v>#VALUE!</v>
      </c>
      <c r="E712" s="89" t="e">
        <f aca="false">IF(LEN(VLOOKUP($A712,#REF!,4,FALSE())),IF(INDEX(#REF!,MATCH($A712,#REF!,0),1),LEFT(VLOOKUP($A712,#REF!,4,FALSE()),LEN(VLOOKUP($A712,#REF!,4,FALSE()))-2),CONCATENATE(LEFT(VLOOKUP($A712,#REF!,4,FALSE()),LEN(VLOOKUP($A712,#REF!,4,FALSE()))-2),"*")),"")</f>
        <v>#VALUE!</v>
      </c>
      <c r="F712" s="90" t="e">
        <f aca="false">IF(LEN(VLOOKUP($A712,#REF!,5,FALSE())),IF(INDEX(#REF!,MATCH($A712,#REF!,0),2),LEFT(VLOOKUP($A712,#REF!,5,FALSE()),LEN(VLOOKUP($A712,#REF!,5,FALSE()))-2),CONCATENATE(LEFT(VLOOKUP($A712,#REF!,5,FALSE()),LEN(VLOOKUP($A712,#REF!,5,FALSE()))-2),"*")),"")</f>
        <v>#VALUE!</v>
      </c>
      <c r="G712" s="90" t="e">
        <f aca="false">IF(LEN(VLOOKUP($A712,#REF!,6,FALSE())),IF(INDEX(#REF!,MATCH($A712,#REF!,0),3),LEFT(VLOOKUP($A712,#REF!,6,FALSE()),LEN(VLOOKUP($A712,#REF!,6,FALSE()))-2),CONCATENATE(LEFT(VLOOKUP($A712,#REF!,6,FALSE()),LEN(VLOOKUP($A712,#REF!,6,FALSE()))-2),"*")),"")</f>
        <v>#VALUE!</v>
      </c>
      <c r="H712" s="91" t="e">
        <f aca="false">IF(LEN(VLOOKUP($A712,#REF!,7,FALSE())),IF(INDEX(#REF!,MATCH($A712,#REF!,0),4),LEFT(VLOOKUP($A712,#REF!,7,FALSE()),LEN(VLOOKUP($A712,#REF!,7,FALSE()))-2),CONCATENATE(LEFT(VLOOKUP($A712,#REF!,7,FALSE()),LEN(VLOOKUP($A712,#REF!,7,FALSE()))-2),"*")),"")</f>
        <v>#VALUE!</v>
      </c>
      <c r="I712" s="92" t="e">
        <f aca="false">IF(LEN(VLOOKUP($A712,#REF!,8,FALSE())),UPPER(RIGHT(VLOOKUP($A712,#REF!,8,FALSE()), 1)),"")</f>
        <v>#VALUE!</v>
      </c>
      <c r="J712" s="90" t="e">
        <f aca="false">IF(LEN(VLOOKUP($A712,#REF!,4,FALSE())),UPPER(RIGHT(VLOOKUP($A712,#REF!,4,FALSE()), 1)),"")</f>
        <v>#VALUE!</v>
      </c>
      <c r="K712" s="90" t="e">
        <f aca="false">IF(LEN(VLOOKUP($A712,#REF!,5,FALSE())),UPPER(RIGHT(VLOOKUP($A712,#REF!,5,FALSE()), 1)),"")</f>
        <v>#VALUE!</v>
      </c>
      <c r="L712" s="90" t="e">
        <f aca="false">IF(LEN(VLOOKUP($A712,#REF!,6,FALSE())),UPPER(RIGHT(VLOOKUP($A712,#REF!,6,FALSE()), 1)),"")</f>
        <v>#VALUE!</v>
      </c>
      <c r="M712" s="91" t="e">
        <f aca="false">IF(LEN(VLOOKUP($A712,#REF!,7,FALSE())),UPPER(RIGHT(VLOOKUP($A712,#REF!,7,FALSE()), 1)),"")</f>
        <v>#VALUE!</v>
      </c>
      <c r="N712" s="185"/>
      <c r="O712" s="185"/>
      <c r="P712" s="185"/>
      <c r="Q712" s="185"/>
      <c r="R712" s="185"/>
      <c r="S712" s="100" t="e">
        <f aca="false">HLOOKUP("Device Tree Pin Name",#REF!,MATCH($A712,#REF!,0),FALSE())</f>
        <v>#VALUE!</v>
      </c>
      <c r="T712" s="95" t="e">
        <f aca="false">HLOOKUP("power rail",#REF!,MATCH($A712,#REF!,0),FALSE())</f>
        <v>#VALUE!</v>
      </c>
      <c r="U712" s="96" t="e">
        <f aca="false">HLOOKUP("Wake Capable",#REF!,MATCH($A712,#REF!,0),FALSE())</f>
        <v>#VALUE!</v>
      </c>
      <c r="V712" s="96" t="e">
        <f aca="false">HLOOKUP("Strap",#REF!,MATCH($A712,#REF!,0),FALSE())</f>
        <v>#VALUE!</v>
      </c>
      <c r="W712" s="96"/>
      <c r="X712" s="96"/>
      <c r="Y712" s="96"/>
      <c r="Z712" s="95"/>
      <c r="AA712" s="95" t="e">
        <f aca="false">HLOOKUP("Pad type",#REF!,MATCH($A712,#REF!,0),FALSE())</f>
        <v>#VALUE!</v>
      </c>
      <c r="AB712" s="100"/>
      <c r="AC712" s="100" t="e">
        <f aca="false">HLOOKUP("POR Pin State",#REF!,MATCH($A712,#REF!,0),FALSE())</f>
        <v>#VALUE!</v>
      </c>
      <c r="AD712" s="186"/>
      <c r="AE712" s="187"/>
      <c r="AF712" s="187"/>
      <c r="AG712" s="187"/>
      <c r="AH712" s="188"/>
      <c r="AI712" s="188"/>
      <c r="AJ712" s="189"/>
      <c r="AK712" s="189"/>
      <c r="AL712" s="189"/>
      <c r="AM712" s="189"/>
      <c r="AN712" s="189"/>
      <c r="AO712" s="189"/>
      <c r="AP712" s="189"/>
      <c r="AQ712" s="194" t="s">
        <v>1672</v>
      </c>
      <c r="AR712" s="104"/>
      <c r="AS712" s="104"/>
      <c r="AT712" s="104"/>
      <c r="AU712" s="104"/>
      <c r="AV712" s="104"/>
      <c r="AW712" s="104"/>
      <c r="AX712" s="104"/>
      <c r="AY712" s="104"/>
      <c r="AZ712" s="104"/>
      <c r="BA712" s="104"/>
      <c r="BB712" s="162"/>
      <c r="BC712" s="104"/>
      <c r="BD712" s="214"/>
      <c r="BE712" s="213" t="s">
        <v>1673</v>
      </c>
      <c r="BF712" s="108" t="e">
        <f aca="false">VLOOKUP($A712,#REF!, 34, FALSE())</f>
        <v>#VALUE!</v>
      </c>
      <c r="BG712" s="418" t="e">
        <f aca="false">VLOOKUP($A712,#REF!, 22, FALSE())</f>
        <v>#VALUE!</v>
      </c>
      <c r="BH712" s="109"/>
    </row>
    <row r="713" s="193" customFormat="true" ht="12.75" hidden="false" customHeight="true" outlineLevel="0" collapsed="false">
      <c r="A713" s="133" t="s">
        <v>1674</v>
      </c>
      <c r="B713" s="86" t="e">
        <f aca="false">VLOOKUP($A713,#REF!, 34, FALSE())</f>
        <v>#VALUE!</v>
      </c>
      <c r="C713" s="87" t="str">
        <f aca="false">CONCATENATE("unused_",A713)</f>
        <v>unused_DDR_XM1_B4D2</v>
      </c>
      <c r="D713" s="88" t="e">
        <f aca="false">IF(LEN(VLOOKUP($A713,#REF!,8,FALSE())),LEFT(VLOOKUP($A713,#REF!,8,FALSE()),LEN(VLOOKUP($A713,#REF!,8,FALSE()))-2),"")</f>
        <v>#VALUE!</v>
      </c>
      <c r="E713" s="89" t="e">
        <f aca="false">IF(LEN(VLOOKUP($A713,#REF!,4,FALSE())),IF(INDEX(#REF!,MATCH($A713,#REF!,0),1),LEFT(VLOOKUP($A713,#REF!,4,FALSE()),LEN(VLOOKUP($A713,#REF!,4,FALSE()))-2),CONCATENATE(LEFT(VLOOKUP($A713,#REF!,4,FALSE()),LEN(VLOOKUP($A713,#REF!,4,FALSE()))-2),"*")),"")</f>
        <v>#VALUE!</v>
      </c>
      <c r="F713" s="90" t="e">
        <f aca="false">IF(LEN(VLOOKUP($A713,#REF!,5,FALSE())),IF(INDEX(#REF!,MATCH($A713,#REF!,0),2),LEFT(VLOOKUP($A713,#REF!,5,FALSE()),LEN(VLOOKUP($A713,#REF!,5,FALSE()))-2),CONCATENATE(LEFT(VLOOKUP($A713,#REF!,5,FALSE()),LEN(VLOOKUP($A713,#REF!,5,FALSE()))-2),"*")),"")</f>
        <v>#VALUE!</v>
      </c>
      <c r="G713" s="90" t="e">
        <f aca="false">IF(LEN(VLOOKUP($A713,#REF!,6,FALSE())),IF(INDEX(#REF!,MATCH($A713,#REF!,0),3),LEFT(VLOOKUP($A713,#REF!,6,FALSE()),LEN(VLOOKUP($A713,#REF!,6,FALSE()))-2),CONCATENATE(LEFT(VLOOKUP($A713,#REF!,6,FALSE()),LEN(VLOOKUP($A713,#REF!,6,FALSE()))-2),"*")),"")</f>
        <v>#VALUE!</v>
      </c>
      <c r="H713" s="91" t="e">
        <f aca="false">IF(LEN(VLOOKUP($A713,#REF!,7,FALSE())),IF(INDEX(#REF!,MATCH($A713,#REF!,0),4),LEFT(VLOOKUP($A713,#REF!,7,FALSE()),LEN(VLOOKUP($A713,#REF!,7,FALSE()))-2),CONCATENATE(LEFT(VLOOKUP($A713,#REF!,7,FALSE()),LEN(VLOOKUP($A713,#REF!,7,FALSE()))-2),"*")),"")</f>
        <v>#VALUE!</v>
      </c>
      <c r="I713" s="92" t="e">
        <f aca="false">IF(LEN(VLOOKUP($A713,#REF!,8,FALSE())),UPPER(RIGHT(VLOOKUP($A713,#REF!,8,FALSE()), 1)),"")</f>
        <v>#VALUE!</v>
      </c>
      <c r="J713" s="90" t="e">
        <f aca="false">IF(LEN(VLOOKUP($A713,#REF!,4,FALSE())),UPPER(RIGHT(VLOOKUP($A713,#REF!,4,FALSE()), 1)),"")</f>
        <v>#VALUE!</v>
      </c>
      <c r="K713" s="90" t="e">
        <f aca="false">IF(LEN(VLOOKUP($A713,#REF!,5,FALSE())),UPPER(RIGHT(VLOOKUP($A713,#REF!,5,FALSE()), 1)),"")</f>
        <v>#VALUE!</v>
      </c>
      <c r="L713" s="90" t="e">
        <f aca="false">IF(LEN(VLOOKUP($A713,#REF!,6,FALSE())),UPPER(RIGHT(VLOOKUP($A713,#REF!,6,FALSE()), 1)),"")</f>
        <v>#VALUE!</v>
      </c>
      <c r="M713" s="91" t="e">
        <f aca="false">IF(LEN(VLOOKUP($A713,#REF!,7,FALSE())),UPPER(RIGHT(VLOOKUP($A713,#REF!,7,FALSE()), 1)),"")</f>
        <v>#VALUE!</v>
      </c>
      <c r="N713" s="185"/>
      <c r="O713" s="185"/>
      <c r="P713" s="185"/>
      <c r="Q713" s="185"/>
      <c r="R713" s="185"/>
      <c r="S713" s="100" t="e">
        <f aca="false">HLOOKUP("Device Tree Pin Name",#REF!,MATCH($A713,#REF!,0),FALSE())</f>
        <v>#VALUE!</v>
      </c>
      <c r="T713" s="95" t="e">
        <f aca="false">HLOOKUP("power rail",#REF!,MATCH($A713,#REF!,0),FALSE())</f>
        <v>#VALUE!</v>
      </c>
      <c r="U713" s="96" t="e">
        <f aca="false">HLOOKUP("Wake Capable",#REF!,MATCH($A713,#REF!,0),FALSE())</f>
        <v>#VALUE!</v>
      </c>
      <c r="V713" s="96" t="e">
        <f aca="false">HLOOKUP("Strap",#REF!,MATCH($A713,#REF!,0),FALSE())</f>
        <v>#VALUE!</v>
      </c>
      <c r="W713" s="96"/>
      <c r="X713" s="96"/>
      <c r="Y713" s="96"/>
      <c r="Z713" s="95"/>
      <c r="AA713" s="95" t="e">
        <f aca="false">HLOOKUP("Pad type",#REF!,MATCH($A713,#REF!,0),FALSE())</f>
        <v>#VALUE!</v>
      </c>
      <c r="AB713" s="100"/>
      <c r="AC713" s="100" t="e">
        <f aca="false">HLOOKUP("POR Pin State",#REF!,MATCH($A713,#REF!,0),FALSE())</f>
        <v>#VALUE!</v>
      </c>
      <c r="AD713" s="186"/>
      <c r="AE713" s="187"/>
      <c r="AF713" s="187"/>
      <c r="AG713" s="187"/>
      <c r="AH713" s="188"/>
      <c r="AI713" s="188"/>
      <c r="AJ713" s="189"/>
      <c r="AK713" s="189"/>
      <c r="AL713" s="189"/>
      <c r="AM713" s="189"/>
      <c r="AN713" s="189"/>
      <c r="AO713" s="189"/>
      <c r="AP713" s="189"/>
      <c r="AQ713" s="194" t="s">
        <v>1675</v>
      </c>
      <c r="AR713" s="104"/>
      <c r="AS713" s="104"/>
      <c r="AT713" s="104"/>
      <c r="AU713" s="104"/>
      <c r="AV713" s="104"/>
      <c r="AW713" s="104"/>
      <c r="AX713" s="104"/>
      <c r="AY713" s="104"/>
      <c r="AZ713" s="104"/>
      <c r="BA713" s="104"/>
      <c r="BB713" s="162"/>
      <c r="BC713" s="104"/>
      <c r="BD713" s="214"/>
      <c r="BE713" s="213" t="s">
        <v>1676</v>
      </c>
      <c r="BF713" s="108" t="e">
        <f aca="false">VLOOKUP($A713,#REF!, 34, FALSE())</f>
        <v>#VALUE!</v>
      </c>
      <c r="BG713" s="418" t="e">
        <f aca="false">VLOOKUP($A713,#REF!, 22, FALSE())</f>
        <v>#VALUE!</v>
      </c>
      <c r="BH713" s="109"/>
    </row>
    <row r="714" s="193" customFormat="true" ht="12.75" hidden="false" customHeight="true" outlineLevel="0" collapsed="false">
      <c r="A714" s="1" t="s">
        <v>1677</v>
      </c>
      <c r="B714" s="86" t="e">
        <f aca="false">VLOOKUP($A714,#REF!, 34, FALSE())</f>
        <v>#VALUE!</v>
      </c>
      <c r="C714" s="87" t="str">
        <f aca="false">CONCATENATE("unused_",A714)</f>
        <v>unused_DDR_XM1_B4D3</v>
      </c>
      <c r="D714" s="88" t="e">
        <f aca="false">IF(LEN(VLOOKUP($A714,#REF!,8,FALSE())),LEFT(VLOOKUP($A714,#REF!,8,FALSE()),LEN(VLOOKUP($A714,#REF!,8,FALSE()))-2),"")</f>
        <v>#VALUE!</v>
      </c>
      <c r="E714" s="89" t="e">
        <f aca="false">IF(LEN(VLOOKUP($A714,#REF!,4,FALSE())),IF(INDEX(#REF!,MATCH($A714,#REF!,0),1),LEFT(VLOOKUP($A714,#REF!,4,FALSE()),LEN(VLOOKUP($A714,#REF!,4,FALSE()))-2),CONCATENATE(LEFT(VLOOKUP($A714,#REF!,4,FALSE()),LEN(VLOOKUP($A714,#REF!,4,FALSE()))-2),"*")),"")</f>
        <v>#VALUE!</v>
      </c>
      <c r="F714" s="90" t="e">
        <f aca="false">IF(LEN(VLOOKUP($A714,#REF!,5,FALSE())),IF(INDEX(#REF!,MATCH($A714,#REF!,0),2),LEFT(VLOOKUP($A714,#REF!,5,FALSE()),LEN(VLOOKUP($A714,#REF!,5,FALSE()))-2),CONCATENATE(LEFT(VLOOKUP($A714,#REF!,5,FALSE()),LEN(VLOOKUP($A714,#REF!,5,FALSE()))-2),"*")),"")</f>
        <v>#VALUE!</v>
      </c>
      <c r="G714" s="90" t="e">
        <f aca="false">IF(LEN(VLOOKUP($A714,#REF!,6,FALSE())),IF(INDEX(#REF!,MATCH($A714,#REF!,0),3),LEFT(VLOOKUP($A714,#REF!,6,FALSE()),LEN(VLOOKUP($A714,#REF!,6,FALSE()))-2),CONCATENATE(LEFT(VLOOKUP($A714,#REF!,6,FALSE()),LEN(VLOOKUP($A714,#REF!,6,FALSE()))-2),"*")),"")</f>
        <v>#VALUE!</v>
      </c>
      <c r="H714" s="91" t="e">
        <f aca="false">IF(LEN(VLOOKUP($A714,#REF!,7,FALSE())),IF(INDEX(#REF!,MATCH($A714,#REF!,0),4),LEFT(VLOOKUP($A714,#REF!,7,FALSE()),LEN(VLOOKUP($A714,#REF!,7,FALSE()))-2),CONCATENATE(LEFT(VLOOKUP($A714,#REF!,7,FALSE()),LEN(VLOOKUP($A714,#REF!,7,FALSE()))-2),"*")),"")</f>
        <v>#VALUE!</v>
      </c>
      <c r="I714" s="92" t="e">
        <f aca="false">IF(LEN(VLOOKUP($A714,#REF!,8,FALSE())),UPPER(RIGHT(VLOOKUP($A714,#REF!,8,FALSE()), 1)),"")</f>
        <v>#VALUE!</v>
      </c>
      <c r="J714" s="90" t="e">
        <f aca="false">IF(LEN(VLOOKUP($A714,#REF!,4,FALSE())),UPPER(RIGHT(VLOOKUP($A714,#REF!,4,FALSE()), 1)),"")</f>
        <v>#VALUE!</v>
      </c>
      <c r="K714" s="90" t="e">
        <f aca="false">IF(LEN(VLOOKUP($A714,#REF!,5,FALSE())),UPPER(RIGHT(VLOOKUP($A714,#REF!,5,FALSE()), 1)),"")</f>
        <v>#VALUE!</v>
      </c>
      <c r="L714" s="90" t="e">
        <f aca="false">IF(LEN(VLOOKUP($A714,#REF!,6,FALSE())),UPPER(RIGHT(VLOOKUP($A714,#REF!,6,FALSE()), 1)),"")</f>
        <v>#VALUE!</v>
      </c>
      <c r="M714" s="91" t="e">
        <f aca="false">IF(LEN(VLOOKUP($A714,#REF!,7,FALSE())),UPPER(RIGHT(VLOOKUP($A714,#REF!,7,FALSE()), 1)),"")</f>
        <v>#VALUE!</v>
      </c>
      <c r="N714" s="185"/>
      <c r="O714" s="185"/>
      <c r="P714" s="185"/>
      <c r="Q714" s="185"/>
      <c r="R714" s="185"/>
      <c r="S714" s="100" t="e">
        <f aca="false">HLOOKUP("Device Tree Pin Name",#REF!,MATCH($A714,#REF!,0),FALSE())</f>
        <v>#VALUE!</v>
      </c>
      <c r="T714" s="95" t="e">
        <f aca="false">HLOOKUP("power rail",#REF!,MATCH($A714,#REF!,0),FALSE())</f>
        <v>#VALUE!</v>
      </c>
      <c r="U714" s="96" t="e">
        <f aca="false">HLOOKUP("Wake Capable",#REF!,MATCH($A714,#REF!,0),FALSE())</f>
        <v>#VALUE!</v>
      </c>
      <c r="V714" s="96" t="e">
        <f aca="false">HLOOKUP("Strap",#REF!,MATCH($A714,#REF!,0),FALSE())</f>
        <v>#VALUE!</v>
      </c>
      <c r="W714" s="96"/>
      <c r="X714" s="96"/>
      <c r="Y714" s="96"/>
      <c r="Z714" s="95"/>
      <c r="AA714" s="95" t="e">
        <f aca="false">HLOOKUP("Pad type",#REF!,MATCH($A714,#REF!,0),FALSE())</f>
        <v>#VALUE!</v>
      </c>
      <c r="AB714" s="100"/>
      <c r="AC714" s="100" t="e">
        <f aca="false">HLOOKUP("POR Pin State",#REF!,MATCH($A714,#REF!,0),FALSE())</f>
        <v>#VALUE!</v>
      </c>
      <c r="AD714" s="186"/>
      <c r="AE714" s="187"/>
      <c r="AF714" s="187"/>
      <c r="AG714" s="187"/>
      <c r="AH714" s="188"/>
      <c r="AI714" s="188"/>
      <c r="AJ714" s="189"/>
      <c r="AK714" s="189"/>
      <c r="AL714" s="189"/>
      <c r="AM714" s="189"/>
      <c r="AN714" s="189"/>
      <c r="AO714" s="189"/>
      <c r="AP714" s="189"/>
      <c r="AQ714" s="194" t="s">
        <v>1678</v>
      </c>
      <c r="AR714" s="104"/>
      <c r="AS714" s="104"/>
      <c r="AT714" s="104"/>
      <c r="AU714" s="104"/>
      <c r="AV714" s="104"/>
      <c r="AW714" s="104"/>
      <c r="AX714" s="104"/>
      <c r="AY714" s="104"/>
      <c r="AZ714" s="104"/>
      <c r="BA714" s="104"/>
      <c r="BB714" s="162"/>
      <c r="BC714" s="104"/>
      <c r="BD714" s="214"/>
      <c r="BE714" s="213" t="s">
        <v>1679</v>
      </c>
      <c r="BF714" s="108" t="e">
        <f aca="false">VLOOKUP($A714,#REF!, 34, FALSE())</f>
        <v>#VALUE!</v>
      </c>
      <c r="BG714" s="418" t="e">
        <f aca="false">VLOOKUP($A714,#REF!, 22, FALSE())</f>
        <v>#VALUE!</v>
      </c>
      <c r="BH714" s="109"/>
    </row>
    <row r="715" s="193" customFormat="true" ht="12.75" hidden="false" customHeight="true" outlineLevel="0" collapsed="false">
      <c r="A715" s="1" t="s">
        <v>1680</v>
      </c>
      <c r="B715" s="86" t="e">
        <f aca="false">VLOOKUP($A715,#REF!, 34, FALSE())</f>
        <v>#VALUE!</v>
      </c>
      <c r="C715" s="87" t="str">
        <f aca="false">CONCATENATE("unused_",A715)</f>
        <v>unused_DDR_XM1_B4D4</v>
      </c>
      <c r="D715" s="88" t="e">
        <f aca="false">IF(LEN(VLOOKUP($A715,#REF!,8,FALSE())),LEFT(VLOOKUP($A715,#REF!,8,FALSE()),LEN(VLOOKUP($A715,#REF!,8,FALSE()))-2),"")</f>
        <v>#VALUE!</v>
      </c>
      <c r="E715" s="89" t="e">
        <f aca="false">IF(LEN(VLOOKUP($A715,#REF!,4,FALSE())),IF(INDEX(#REF!,MATCH($A715,#REF!,0),1),LEFT(VLOOKUP($A715,#REF!,4,FALSE()),LEN(VLOOKUP($A715,#REF!,4,FALSE()))-2),CONCATENATE(LEFT(VLOOKUP($A715,#REF!,4,FALSE()),LEN(VLOOKUP($A715,#REF!,4,FALSE()))-2),"*")),"")</f>
        <v>#VALUE!</v>
      </c>
      <c r="F715" s="90" t="e">
        <f aca="false">IF(LEN(VLOOKUP($A715,#REF!,5,FALSE())),IF(INDEX(#REF!,MATCH($A715,#REF!,0),2),LEFT(VLOOKUP($A715,#REF!,5,FALSE()),LEN(VLOOKUP($A715,#REF!,5,FALSE()))-2),CONCATENATE(LEFT(VLOOKUP($A715,#REF!,5,FALSE()),LEN(VLOOKUP($A715,#REF!,5,FALSE()))-2),"*")),"")</f>
        <v>#VALUE!</v>
      </c>
      <c r="G715" s="90" t="e">
        <f aca="false">IF(LEN(VLOOKUP($A715,#REF!,6,FALSE())),IF(INDEX(#REF!,MATCH($A715,#REF!,0),3),LEFT(VLOOKUP($A715,#REF!,6,FALSE()),LEN(VLOOKUP($A715,#REF!,6,FALSE()))-2),CONCATENATE(LEFT(VLOOKUP($A715,#REF!,6,FALSE()),LEN(VLOOKUP($A715,#REF!,6,FALSE()))-2),"*")),"")</f>
        <v>#VALUE!</v>
      </c>
      <c r="H715" s="91" t="e">
        <f aca="false">IF(LEN(VLOOKUP($A715,#REF!,7,FALSE())),IF(INDEX(#REF!,MATCH($A715,#REF!,0),4),LEFT(VLOOKUP($A715,#REF!,7,FALSE()),LEN(VLOOKUP($A715,#REF!,7,FALSE()))-2),CONCATENATE(LEFT(VLOOKUP($A715,#REF!,7,FALSE()),LEN(VLOOKUP($A715,#REF!,7,FALSE()))-2),"*")),"")</f>
        <v>#VALUE!</v>
      </c>
      <c r="I715" s="92" t="e">
        <f aca="false">IF(LEN(VLOOKUP($A715,#REF!,8,FALSE())),UPPER(RIGHT(VLOOKUP($A715,#REF!,8,FALSE()), 1)),"")</f>
        <v>#VALUE!</v>
      </c>
      <c r="J715" s="90" t="e">
        <f aca="false">IF(LEN(VLOOKUP($A715,#REF!,4,FALSE())),UPPER(RIGHT(VLOOKUP($A715,#REF!,4,FALSE()), 1)),"")</f>
        <v>#VALUE!</v>
      </c>
      <c r="K715" s="90" t="e">
        <f aca="false">IF(LEN(VLOOKUP($A715,#REF!,5,FALSE())),UPPER(RIGHT(VLOOKUP($A715,#REF!,5,FALSE()), 1)),"")</f>
        <v>#VALUE!</v>
      </c>
      <c r="L715" s="90" t="e">
        <f aca="false">IF(LEN(VLOOKUP($A715,#REF!,6,FALSE())),UPPER(RIGHT(VLOOKUP($A715,#REF!,6,FALSE()), 1)),"")</f>
        <v>#VALUE!</v>
      </c>
      <c r="M715" s="91" t="e">
        <f aca="false">IF(LEN(VLOOKUP($A715,#REF!,7,FALSE())),UPPER(RIGHT(VLOOKUP($A715,#REF!,7,FALSE()), 1)),"")</f>
        <v>#VALUE!</v>
      </c>
      <c r="N715" s="185"/>
      <c r="O715" s="185"/>
      <c r="P715" s="185"/>
      <c r="Q715" s="185"/>
      <c r="R715" s="185"/>
      <c r="S715" s="100" t="e">
        <f aca="false">HLOOKUP("Device Tree Pin Name",#REF!,MATCH($A715,#REF!,0),FALSE())</f>
        <v>#VALUE!</v>
      </c>
      <c r="T715" s="95" t="e">
        <f aca="false">HLOOKUP("power rail",#REF!,MATCH($A715,#REF!,0),FALSE())</f>
        <v>#VALUE!</v>
      </c>
      <c r="U715" s="96" t="e">
        <f aca="false">HLOOKUP("Wake Capable",#REF!,MATCH($A715,#REF!,0),FALSE())</f>
        <v>#VALUE!</v>
      </c>
      <c r="V715" s="96" t="e">
        <f aca="false">HLOOKUP("Strap",#REF!,MATCH($A715,#REF!,0),FALSE())</f>
        <v>#VALUE!</v>
      </c>
      <c r="W715" s="96"/>
      <c r="X715" s="96"/>
      <c r="Y715" s="96"/>
      <c r="Z715" s="95"/>
      <c r="AA715" s="95" t="e">
        <f aca="false">HLOOKUP("Pad type",#REF!,MATCH($A715,#REF!,0),FALSE())</f>
        <v>#VALUE!</v>
      </c>
      <c r="AB715" s="100"/>
      <c r="AC715" s="100" t="e">
        <f aca="false">HLOOKUP("POR Pin State",#REF!,MATCH($A715,#REF!,0),FALSE())</f>
        <v>#VALUE!</v>
      </c>
      <c r="AD715" s="186"/>
      <c r="AE715" s="187"/>
      <c r="AF715" s="187"/>
      <c r="AG715" s="187"/>
      <c r="AH715" s="188"/>
      <c r="AI715" s="188"/>
      <c r="AJ715" s="189"/>
      <c r="AK715" s="189"/>
      <c r="AL715" s="189"/>
      <c r="AM715" s="189"/>
      <c r="AN715" s="189"/>
      <c r="AO715" s="189"/>
      <c r="AP715" s="189"/>
      <c r="AQ715" s="194" t="s">
        <v>1681</v>
      </c>
      <c r="AR715" s="104"/>
      <c r="AS715" s="104"/>
      <c r="AT715" s="104"/>
      <c r="AU715" s="104"/>
      <c r="AV715" s="104"/>
      <c r="AW715" s="104"/>
      <c r="AX715" s="104"/>
      <c r="AY715" s="104"/>
      <c r="AZ715" s="104"/>
      <c r="BA715" s="104"/>
      <c r="BB715" s="162"/>
      <c r="BC715" s="104"/>
      <c r="BD715" s="214"/>
      <c r="BE715" s="213" t="s">
        <v>1682</v>
      </c>
      <c r="BF715" s="108" t="e">
        <f aca="false">VLOOKUP($A715,#REF!, 34, FALSE())</f>
        <v>#VALUE!</v>
      </c>
      <c r="BG715" s="418" t="e">
        <f aca="false">VLOOKUP($A715,#REF!, 22, FALSE())</f>
        <v>#VALUE!</v>
      </c>
      <c r="BH715" s="109"/>
    </row>
    <row r="716" s="193" customFormat="true" ht="12.75" hidden="false" customHeight="true" outlineLevel="0" collapsed="false">
      <c r="A716" s="133" t="s">
        <v>1683</v>
      </c>
      <c r="B716" s="86" t="e">
        <f aca="false">VLOOKUP($A716,#REF!, 34, FALSE())</f>
        <v>#VALUE!</v>
      </c>
      <c r="C716" s="87" t="str">
        <f aca="false">CONCATENATE("unused_",A716)</f>
        <v>unused_DDR_XM1_B4D5</v>
      </c>
      <c r="D716" s="88" t="e">
        <f aca="false">IF(LEN(VLOOKUP($A716,#REF!,8,FALSE())),LEFT(VLOOKUP($A716,#REF!,8,FALSE()),LEN(VLOOKUP($A716,#REF!,8,FALSE()))-2),"")</f>
        <v>#VALUE!</v>
      </c>
      <c r="E716" s="89" t="e">
        <f aca="false">IF(LEN(VLOOKUP($A716,#REF!,4,FALSE())),IF(INDEX(#REF!,MATCH($A716,#REF!,0),1),LEFT(VLOOKUP($A716,#REF!,4,FALSE()),LEN(VLOOKUP($A716,#REF!,4,FALSE()))-2),CONCATENATE(LEFT(VLOOKUP($A716,#REF!,4,FALSE()),LEN(VLOOKUP($A716,#REF!,4,FALSE()))-2),"*")),"")</f>
        <v>#VALUE!</v>
      </c>
      <c r="F716" s="90" t="e">
        <f aca="false">IF(LEN(VLOOKUP($A716,#REF!,5,FALSE())),IF(INDEX(#REF!,MATCH($A716,#REF!,0),2),LEFT(VLOOKUP($A716,#REF!,5,FALSE()),LEN(VLOOKUP($A716,#REF!,5,FALSE()))-2),CONCATENATE(LEFT(VLOOKUP($A716,#REF!,5,FALSE()),LEN(VLOOKUP($A716,#REF!,5,FALSE()))-2),"*")),"")</f>
        <v>#VALUE!</v>
      </c>
      <c r="G716" s="90" t="e">
        <f aca="false">IF(LEN(VLOOKUP($A716,#REF!,6,FALSE())),IF(INDEX(#REF!,MATCH($A716,#REF!,0),3),LEFT(VLOOKUP($A716,#REF!,6,FALSE()),LEN(VLOOKUP($A716,#REF!,6,FALSE()))-2),CONCATENATE(LEFT(VLOOKUP($A716,#REF!,6,FALSE()),LEN(VLOOKUP($A716,#REF!,6,FALSE()))-2),"*")),"")</f>
        <v>#VALUE!</v>
      </c>
      <c r="H716" s="91" t="e">
        <f aca="false">IF(LEN(VLOOKUP($A716,#REF!,7,FALSE())),IF(INDEX(#REF!,MATCH($A716,#REF!,0),4),LEFT(VLOOKUP($A716,#REF!,7,FALSE()),LEN(VLOOKUP($A716,#REF!,7,FALSE()))-2),CONCATENATE(LEFT(VLOOKUP($A716,#REF!,7,FALSE()),LEN(VLOOKUP($A716,#REF!,7,FALSE()))-2),"*")),"")</f>
        <v>#VALUE!</v>
      </c>
      <c r="I716" s="92" t="e">
        <f aca="false">IF(LEN(VLOOKUP($A716,#REF!,8,FALSE())),UPPER(RIGHT(VLOOKUP($A716,#REF!,8,FALSE()), 1)),"")</f>
        <v>#VALUE!</v>
      </c>
      <c r="J716" s="90" t="e">
        <f aca="false">IF(LEN(VLOOKUP($A716,#REF!,4,FALSE())),UPPER(RIGHT(VLOOKUP($A716,#REF!,4,FALSE()), 1)),"")</f>
        <v>#VALUE!</v>
      </c>
      <c r="K716" s="90" t="e">
        <f aca="false">IF(LEN(VLOOKUP($A716,#REF!,5,FALSE())),UPPER(RIGHT(VLOOKUP($A716,#REF!,5,FALSE()), 1)),"")</f>
        <v>#VALUE!</v>
      </c>
      <c r="L716" s="90" t="e">
        <f aca="false">IF(LEN(VLOOKUP($A716,#REF!,6,FALSE())),UPPER(RIGHT(VLOOKUP($A716,#REF!,6,FALSE()), 1)),"")</f>
        <v>#VALUE!</v>
      </c>
      <c r="M716" s="91" t="e">
        <f aca="false">IF(LEN(VLOOKUP($A716,#REF!,7,FALSE())),UPPER(RIGHT(VLOOKUP($A716,#REF!,7,FALSE()), 1)),"")</f>
        <v>#VALUE!</v>
      </c>
      <c r="N716" s="185"/>
      <c r="O716" s="185"/>
      <c r="P716" s="185"/>
      <c r="Q716" s="185"/>
      <c r="R716" s="185"/>
      <c r="S716" s="100" t="e">
        <f aca="false">HLOOKUP("Device Tree Pin Name",#REF!,MATCH($A716,#REF!,0),FALSE())</f>
        <v>#VALUE!</v>
      </c>
      <c r="T716" s="95" t="e">
        <f aca="false">HLOOKUP("power rail",#REF!,MATCH($A716,#REF!,0),FALSE())</f>
        <v>#VALUE!</v>
      </c>
      <c r="U716" s="96" t="e">
        <f aca="false">HLOOKUP("Wake Capable",#REF!,MATCH($A716,#REF!,0),FALSE())</f>
        <v>#VALUE!</v>
      </c>
      <c r="V716" s="96" t="e">
        <f aca="false">HLOOKUP("Strap",#REF!,MATCH($A716,#REF!,0),FALSE())</f>
        <v>#VALUE!</v>
      </c>
      <c r="W716" s="96"/>
      <c r="X716" s="96"/>
      <c r="Y716" s="96"/>
      <c r="Z716" s="95"/>
      <c r="AA716" s="95" t="e">
        <f aca="false">HLOOKUP("Pad type",#REF!,MATCH($A716,#REF!,0),FALSE())</f>
        <v>#VALUE!</v>
      </c>
      <c r="AB716" s="100"/>
      <c r="AC716" s="100" t="e">
        <f aca="false">HLOOKUP("POR Pin State",#REF!,MATCH($A716,#REF!,0),FALSE())</f>
        <v>#VALUE!</v>
      </c>
      <c r="AD716" s="186"/>
      <c r="AE716" s="187"/>
      <c r="AF716" s="187"/>
      <c r="AG716" s="187"/>
      <c r="AH716" s="188"/>
      <c r="AI716" s="188"/>
      <c r="AJ716" s="189"/>
      <c r="AK716" s="189"/>
      <c r="AL716" s="189"/>
      <c r="AM716" s="189"/>
      <c r="AN716" s="189"/>
      <c r="AO716" s="189"/>
      <c r="AP716" s="189"/>
      <c r="AQ716" s="194" t="s">
        <v>1684</v>
      </c>
      <c r="AR716" s="104"/>
      <c r="AS716" s="104"/>
      <c r="AT716" s="104"/>
      <c r="AU716" s="104"/>
      <c r="AV716" s="104"/>
      <c r="AW716" s="104"/>
      <c r="AX716" s="104"/>
      <c r="AY716" s="104"/>
      <c r="AZ716" s="104"/>
      <c r="BA716" s="104"/>
      <c r="BB716" s="162"/>
      <c r="BC716" s="104"/>
      <c r="BD716" s="214"/>
      <c r="BE716" s="213" t="s">
        <v>1685</v>
      </c>
      <c r="BF716" s="108" t="e">
        <f aca="false">VLOOKUP($A716,#REF!, 34, FALSE())</f>
        <v>#VALUE!</v>
      </c>
      <c r="BG716" s="418" t="e">
        <f aca="false">VLOOKUP($A716,#REF!, 22, FALSE())</f>
        <v>#VALUE!</v>
      </c>
      <c r="BH716" s="109"/>
    </row>
    <row r="717" s="193" customFormat="true" ht="12.75" hidden="false" customHeight="true" outlineLevel="0" collapsed="false">
      <c r="A717" s="133" t="s">
        <v>1686</v>
      </c>
      <c r="B717" s="86" t="e">
        <f aca="false">VLOOKUP($A717,#REF!, 34, FALSE())</f>
        <v>#VALUE!</v>
      </c>
      <c r="C717" s="87" t="str">
        <f aca="false">CONCATENATE("unused_",A717)</f>
        <v>unused_DDR_XM1_B4D6</v>
      </c>
      <c r="D717" s="88" t="e">
        <f aca="false">IF(LEN(VLOOKUP($A717,#REF!,8,FALSE())),LEFT(VLOOKUP($A717,#REF!,8,FALSE()),LEN(VLOOKUP($A717,#REF!,8,FALSE()))-2),"")</f>
        <v>#VALUE!</v>
      </c>
      <c r="E717" s="89" t="e">
        <f aca="false">IF(LEN(VLOOKUP($A717,#REF!,4,FALSE())),IF(INDEX(#REF!,MATCH($A717,#REF!,0),1),LEFT(VLOOKUP($A717,#REF!,4,FALSE()),LEN(VLOOKUP($A717,#REF!,4,FALSE()))-2),CONCATENATE(LEFT(VLOOKUP($A717,#REF!,4,FALSE()),LEN(VLOOKUP($A717,#REF!,4,FALSE()))-2),"*")),"")</f>
        <v>#VALUE!</v>
      </c>
      <c r="F717" s="90" t="e">
        <f aca="false">IF(LEN(VLOOKUP($A717,#REF!,5,FALSE())),IF(INDEX(#REF!,MATCH($A717,#REF!,0),2),LEFT(VLOOKUP($A717,#REF!,5,FALSE()),LEN(VLOOKUP($A717,#REF!,5,FALSE()))-2),CONCATENATE(LEFT(VLOOKUP($A717,#REF!,5,FALSE()),LEN(VLOOKUP($A717,#REF!,5,FALSE()))-2),"*")),"")</f>
        <v>#VALUE!</v>
      </c>
      <c r="G717" s="90" t="e">
        <f aca="false">IF(LEN(VLOOKUP($A717,#REF!,6,FALSE())),IF(INDEX(#REF!,MATCH($A717,#REF!,0),3),LEFT(VLOOKUP($A717,#REF!,6,FALSE()),LEN(VLOOKUP($A717,#REF!,6,FALSE()))-2),CONCATENATE(LEFT(VLOOKUP($A717,#REF!,6,FALSE()),LEN(VLOOKUP($A717,#REF!,6,FALSE()))-2),"*")),"")</f>
        <v>#VALUE!</v>
      </c>
      <c r="H717" s="91" t="e">
        <f aca="false">IF(LEN(VLOOKUP($A717,#REF!,7,FALSE())),IF(INDEX(#REF!,MATCH($A717,#REF!,0),4),LEFT(VLOOKUP($A717,#REF!,7,FALSE()),LEN(VLOOKUP($A717,#REF!,7,FALSE()))-2),CONCATENATE(LEFT(VLOOKUP($A717,#REF!,7,FALSE()),LEN(VLOOKUP($A717,#REF!,7,FALSE()))-2),"*")),"")</f>
        <v>#VALUE!</v>
      </c>
      <c r="I717" s="92" t="e">
        <f aca="false">IF(LEN(VLOOKUP($A717,#REF!,8,FALSE())),UPPER(RIGHT(VLOOKUP($A717,#REF!,8,FALSE()), 1)),"")</f>
        <v>#VALUE!</v>
      </c>
      <c r="J717" s="90" t="e">
        <f aca="false">IF(LEN(VLOOKUP($A717,#REF!,4,FALSE())),UPPER(RIGHT(VLOOKUP($A717,#REF!,4,FALSE()), 1)),"")</f>
        <v>#VALUE!</v>
      </c>
      <c r="K717" s="90" t="e">
        <f aca="false">IF(LEN(VLOOKUP($A717,#REF!,5,FALSE())),UPPER(RIGHT(VLOOKUP($A717,#REF!,5,FALSE()), 1)),"")</f>
        <v>#VALUE!</v>
      </c>
      <c r="L717" s="90" t="e">
        <f aca="false">IF(LEN(VLOOKUP($A717,#REF!,6,FALSE())),UPPER(RIGHT(VLOOKUP($A717,#REF!,6,FALSE()), 1)),"")</f>
        <v>#VALUE!</v>
      </c>
      <c r="M717" s="91" t="e">
        <f aca="false">IF(LEN(VLOOKUP($A717,#REF!,7,FALSE())),UPPER(RIGHT(VLOOKUP($A717,#REF!,7,FALSE()), 1)),"")</f>
        <v>#VALUE!</v>
      </c>
      <c r="N717" s="185"/>
      <c r="O717" s="185"/>
      <c r="P717" s="185"/>
      <c r="Q717" s="185"/>
      <c r="R717" s="185"/>
      <c r="S717" s="100" t="e">
        <f aca="false">HLOOKUP("Device Tree Pin Name",#REF!,MATCH($A717,#REF!,0),FALSE())</f>
        <v>#VALUE!</v>
      </c>
      <c r="T717" s="95" t="e">
        <f aca="false">HLOOKUP("power rail",#REF!,MATCH($A717,#REF!,0),FALSE())</f>
        <v>#VALUE!</v>
      </c>
      <c r="U717" s="96" t="e">
        <f aca="false">HLOOKUP("Wake Capable",#REF!,MATCH($A717,#REF!,0),FALSE())</f>
        <v>#VALUE!</v>
      </c>
      <c r="V717" s="96" t="e">
        <f aca="false">HLOOKUP("Strap",#REF!,MATCH($A717,#REF!,0),FALSE())</f>
        <v>#VALUE!</v>
      </c>
      <c r="W717" s="96"/>
      <c r="X717" s="96"/>
      <c r="Y717" s="96"/>
      <c r="Z717" s="95"/>
      <c r="AA717" s="95" t="e">
        <f aca="false">HLOOKUP("Pad type",#REF!,MATCH($A717,#REF!,0),FALSE())</f>
        <v>#VALUE!</v>
      </c>
      <c r="AB717" s="100"/>
      <c r="AC717" s="100" t="e">
        <f aca="false">HLOOKUP("POR Pin State",#REF!,MATCH($A717,#REF!,0),FALSE())</f>
        <v>#VALUE!</v>
      </c>
      <c r="AD717" s="186"/>
      <c r="AE717" s="187"/>
      <c r="AF717" s="187"/>
      <c r="AG717" s="187"/>
      <c r="AH717" s="188"/>
      <c r="AI717" s="188"/>
      <c r="AJ717" s="189"/>
      <c r="AK717" s="189"/>
      <c r="AL717" s="189"/>
      <c r="AM717" s="189"/>
      <c r="AN717" s="189"/>
      <c r="AO717" s="189"/>
      <c r="AP717" s="189"/>
      <c r="AQ717" s="194" t="s">
        <v>1687</v>
      </c>
      <c r="AR717" s="104"/>
      <c r="AS717" s="104"/>
      <c r="AT717" s="104"/>
      <c r="AU717" s="104"/>
      <c r="AV717" s="104"/>
      <c r="AW717" s="104"/>
      <c r="AX717" s="104"/>
      <c r="AY717" s="104"/>
      <c r="AZ717" s="104"/>
      <c r="BA717" s="104"/>
      <c r="BB717" s="162"/>
      <c r="BC717" s="104"/>
      <c r="BD717" s="214"/>
      <c r="BE717" s="213" t="s">
        <v>1688</v>
      </c>
      <c r="BF717" s="108" t="e">
        <f aca="false">VLOOKUP($A717,#REF!, 34, FALSE())</f>
        <v>#VALUE!</v>
      </c>
      <c r="BG717" s="418" t="e">
        <f aca="false">VLOOKUP($A717,#REF!, 22, FALSE())</f>
        <v>#VALUE!</v>
      </c>
      <c r="BH717" s="109"/>
    </row>
    <row r="718" s="193" customFormat="true" ht="12.75" hidden="false" customHeight="true" outlineLevel="0" collapsed="false">
      <c r="A718" s="133" t="s">
        <v>1689</v>
      </c>
      <c r="B718" s="86" t="e">
        <f aca="false">VLOOKUP($A718,#REF!, 34, FALSE())</f>
        <v>#VALUE!</v>
      </c>
      <c r="C718" s="87" t="str">
        <f aca="false">CONCATENATE("unused_",A718)</f>
        <v>unused_DDR_XM1_B4D7</v>
      </c>
      <c r="D718" s="88" t="e">
        <f aca="false">IF(LEN(VLOOKUP($A718,#REF!,8,FALSE())),LEFT(VLOOKUP($A718,#REF!,8,FALSE()),LEN(VLOOKUP($A718,#REF!,8,FALSE()))-2),"")</f>
        <v>#VALUE!</v>
      </c>
      <c r="E718" s="89" t="e">
        <f aca="false">IF(LEN(VLOOKUP($A718,#REF!,4,FALSE())),IF(INDEX(#REF!,MATCH($A718,#REF!,0),1),LEFT(VLOOKUP($A718,#REF!,4,FALSE()),LEN(VLOOKUP($A718,#REF!,4,FALSE()))-2),CONCATENATE(LEFT(VLOOKUP($A718,#REF!,4,FALSE()),LEN(VLOOKUP($A718,#REF!,4,FALSE()))-2),"*")),"")</f>
        <v>#VALUE!</v>
      </c>
      <c r="F718" s="90" t="e">
        <f aca="false">IF(LEN(VLOOKUP($A718,#REF!,5,FALSE())),IF(INDEX(#REF!,MATCH($A718,#REF!,0),2),LEFT(VLOOKUP($A718,#REF!,5,FALSE()),LEN(VLOOKUP($A718,#REF!,5,FALSE()))-2),CONCATENATE(LEFT(VLOOKUP($A718,#REF!,5,FALSE()),LEN(VLOOKUP($A718,#REF!,5,FALSE()))-2),"*")),"")</f>
        <v>#VALUE!</v>
      </c>
      <c r="G718" s="90" t="e">
        <f aca="false">IF(LEN(VLOOKUP($A718,#REF!,6,FALSE())),IF(INDEX(#REF!,MATCH($A718,#REF!,0),3),LEFT(VLOOKUP($A718,#REF!,6,FALSE()),LEN(VLOOKUP($A718,#REF!,6,FALSE()))-2),CONCATENATE(LEFT(VLOOKUP($A718,#REF!,6,FALSE()),LEN(VLOOKUP($A718,#REF!,6,FALSE()))-2),"*")),"")</f>
        <v>#VALUE!</v>
      </c>
      <c r="H718" s="91" t="e">
        <f aca="false">IF(LEN(VLOOKUP($A718,#REF!,7,FALSE())),IF(INDEX(#REF!,MATCH($A718,#REF!,0),4),LEFT(VLOOKUP($A718,#REF!,7,FALSE()),LEN(VLOOKUP($A718,#REF!,7,FALSE()))-2),CONCATENATE(LEFT(VLOOKUP($A718,#REF!,7,FALSE()),LEN(VLOOKUP($A718,#REF!,7,FALSE()))-2),"*")),"")</f>
        <v>#VALUE!</v>
      </c>
      <c r="I718" s="92" t="e">
        <f aca="false">IF(LEN(VLOOKUP($A718,#REF!,8,FALSE())),UPPER(RIGHT(VLOOKUP($A718,#REF!,8,FALSE()), 1)),"")</f>
        <v>#VALUE!</v>
      </c>
      <c r="J718" s="90" t="e">
        <f aca="false">IF(LEN(VLOOKUP($A718,#REF!,4,FALSE())),UPPER(RIGHT(VLOOKUP($A718,#REF!,4,FALSE()), 1)),"")</f>
        <v>#VALUE!</v>
      </c>
      <c r="K718" s="90" t="e">
        <f aca="false">IF(LEN(VLOOKUP($A718,#REF!,5,FALSE())),UPPER(RIGHT(VLOOKUP($A718,#REF!,5,FALSE()), 1)),"")</f>
        <v>#VALUE!</v>
      </c>
      <c r="L718" s="90" t="e">
        <f aca="false">IF(LEN(VLOOKUP($A718,#REF!,6,FALSE())),UPPER(RIGHT(VLOOKUP($A718,#REF!,6,FALSE()), 1)),"")</f>
        <v>#VALUE!</v>
      </c>
      <c r="M718" s="91" t="e">
        <f aca="false">IF(LEN(VLOOKUP($A718,#REF!,7,FALSE())),UPPER(RIGHT(VLOOKUP($A718,#REF!,7,FALSE()), 1)),"")</f>
        <v>#VALUE!</v>
      </c>
      <c r="N718" s="185"/>
      <c r="O718" s="185"/>
      <c r="P718" s="185"/>
      <c r="Q718" s="185"/>
      <c r="R718" s="185"/>
      <c r="S718" s="100" t="e">
        <f aca="false">HLOOKUP("Device Tree Pin Name",#REF!,MATCH($A718,#REF!,0),FALSE())</f>
        <v>#VALUE!</v>
      </c>
      <c r="T718" s="95" t="e">
        <f aca="false">HLOOKUP("power rail",#REF!,MATCH($A718,#REF!,0),FALSE())</f>
        <v>#VALUE!</v>
      </c>
      <c r="U718" s="96" t="e">
        <f aca="false">HLOOKUP("Wake Capable",#REF!,MATCH($A718,#REF!,0),FALSE())</f>
        <v>#VALUE!</v>
      </c>
      <c r="V718" s="96" t="e">
        <f aca="false">HLOOKUP("Strap",#REF!,MATCH($A718,#REF!,0),FALSE())</f>
        <v>#VALUE!</v>
      </c>
      <c r="W718" s="96"/>
      <c r="X718" s="96"/>
      <c r="Y718" s="96"/>
      <c r="Z718" s="95"/>
      <c r="AA718" s="95" t="e">
        <f aca="false">HLOOKUP("Pad type",#REF!,MATCH($A718,#REF!,0),FALSE())</f>
        <v>#VALUE!</v>
      </c>
      <c r="AB718" s="100"/>
      <c r="AC718" s="100" t="e">
        <f aca="false">HLOOKUP("POR Pin State",#REF!,MATCH($A718,#REF!,0),FALSE())</f>
        <v>#VALUE!</v>
      </c>
      <c r="AD718" s="186"/>
      <c r="AE718" s="187"/>
      <c r="AF718" s="187"/>
      <c r="AG718" s="187"/>
      <c r="AH718" s="188"/>
      <c r="AI718" s="188"/>
      <c r="AJ718" s="189"/>
      <c r="AK718" s="189"/>
      <c r="AL718" s="189"/>
      <c r="AM718" s="189"/>
      <c r="AN718" s="189"/>
      <c r="AO718" s="189"/>
      <c r="AP718" s="189"/>
      <c r="AQ718" s="194" t="s">
        <v>1690</v>
      </c>
      <c r="AR718" s="104"/>
      <c r="AS718" s="104"/>
      <c r="AT718" s="104"/>
      <c r="AU718" s="104"/>
      <c r="AV718" s="104"/>
      <c r="AW718" s="104"/>
      <c r="AX718" s="104"/>
      <c r="AY718" s="104"/>
      <c r="AZ718" s="104"/>
      <c r="BA718" s="104"/>
      <c r="BB718" s="162"/>
      <c r="BC718" s="104"/>
      <c r="BD718" s="214"/>
      <c r="BE718" s="213" t="s">
        <v>1691</v>
      </c>
      <c r="BF718" s="108" t="e">
        <f aca="false">VLOOKUP($A718,#REF!, 34, FALSE())</f>
        <v>#VALUE!</v>
      </c>
      <c r="BG718" s="418" t="e">
        <f aca="false">VLOOKUP($A718,#REF!, 22, FALSE())</f>
        <v>#VALUE!</v>
      </c>
      <c r="BH718" s="109"/>
    </row>
    <row r="719" s="193" customFormat="true" ht="12.75" hidden="false" customHeight="true" outlineLevel="0" collapsed="false">
      <c r="A719" s="133" t="s">
        <v>1692</v>
      </c>
      <c r="B719" s="86" t="e">
        <f aca="false">VLOOKUP($A719,#REF!, 34, FALSE())</f>
        <v>#VALUE!</v>
      </c>
      <c r="C719" s="87" t="str">
        <f aca="false">CONCATENATE("unused_",A719)</f>
        <v>unused_DDR_XM1_B4DMI</v>
      </c>
      <c r="D719" s="88" t="e">
        <f aca="false">IF(LEN(VLOOKUP($A719,#REF!,8,FALSE())),LEFT(VLOOKUP($A719,#REF!,8,FALSE()),LEN(VLOOKUP($A719,#REF!,8,FALSE()))-2),"")</f>
        <v>#VALUE!</v>
      </c>
      <c r="E719" s="89" t="e">
        <f aca="false">IF(LEN(VLOOKUP($A719,#REF!,4,FALSE())),IF(INDEX(#REF!,MATCH($A719,#REF!,0),1),LEFT(VLOOKUP($A719,#REF!,4,FALSE()),LEN(VLOOKUP($A719,#REF!,4,FALSE()))-2),CONCATENATE(LEFT(VLOOKUP($A719,#REF!,4,FALSE()),LEN(VLOOKUP($A719,#REF!,4,FALSE()))-2),"*")),"")</f>
        <v>#VALUE!</v>
      </c>
      <c r="F719" s="90" t="e">
        <f aca="false">IF(LEN(VLOOKUP($A719,#REF!,5,FALSE())),IF(INDEX(#REF!,MATCH($A719,#REF!,0),2),LEFT(VLOOKUP($A719,#REF!,5,FALSE()),LEN(VLOOKUP($A719,#REF!,5,FALSE()))-2),CONCATENATE(LEFT(VLOOKUP($A719,#REF!,5,FALSE()),LEN(VLOOKUP($A719,#REF!,5,FALSE()))-2),"*")),"")</f>
        <v>#VALUE!</v>
      </c>
      <c r="G719" s="90" t="e">
        <f aca="false">IF(LEN(VLOOKUP($A719,#REF!,6,FALSE())),IF(INDEX(#REF!,MATCH($A719,#REF!,0),3),LEFT(VLOOKUP($A719,#REF!,6,FALSE()),LEN(VLOOKUP($A719,#REF!,6,FALSE()))-2),CONCATENATE(LEFT(VLOOKUP($A719,#REF!,6,FALSE()),LEN(VLOOKUP($A719,#REF!,6,FALSE()))-2),"*")),"")</f>
        <v>#VALUE!</v>
      </c>
      <c r="H719" s="91" t="e">
        <f aca="false">IF(LEN(VLOOKUP($A719,#REF!,7,FALSE())),IF(INDEX(#REF!,MATCH($A719,#REF!,0),4),LEFT(VLOOKUP($A719,#REF!,7,FALSE()),LEN(VLOOKUP($A719,#REF!,7,FALSE()))-2),CONCATENATE(LEFT(VLOOKUP($A719,#REF!,7,FALSE()),LEN(VLOOKUP($A719,#REF!,7,FALSE()))-2),"*")),"")</f>
        <v>#VALUE!</v>
      </c>
      <c r="I719" s="92" t="e">
        <f aca="false">IF(LEN(VLOOKUP($A719,#REF!,8,FALSE())),UPPER(RIGHT(VLOOKUP($A719,#REF!,8,FALSE()), 1)),"")</f>
        <v>#VALUE!</v>
      </c>
      <c r="J719" s="90" t="e">
        <f aca="false">IF(LEN(VLOOKUP($A719,#REF!,4,FALSE())),UPPER(RIGHT(VLOOKUP($A719,#REF!,4,FALSE()), 1)),"")</f>
        <v>#VALUE!</v>
      </c>
      <c r="K719" s="90" t="e">
        <f aca="false">IF(LEN(VLOOKUP($A719,#REF!,5,FALSE())),UPPER(RIGHT(VLOOKUP($A719,#REF!,5,FALSE()), 1)),"")</f>
        <v>#VALUE!</v>
      </c>
      <c r="L719" s="90" t="e">
        <f aca="false">IF(LEN(VLOOKUP($A719,#REF!,6,FALSE())),UPPER(RIGHT(VLOOKUP($A719,#REF!,6,FALSE()), 1)),"")</f>
        <v>#VALUE!</v>
      </c>
      <c r="M719" s="91" t="e">
        <f aca="false">IF(LEN(VLOOKUP($A719,#REF!,7,FALSE())),UPPER(RIGHT(VLOOKUP($A719,#REF!,7,FALSE()), 1)),"")</f>
        <v>#VALUE!</v>
      </c>
      <c r="N719" s="185"/>
      <c r="O719" s="185"/>
      <c r="P719" s="185"/>
      <c r="Q719" s="185"/>
      <c r="R719" s="185"/>
      <c r="S719" s="100" t="e">
        <f aca="false">HLOOKUP("Device Tree Pin Name",#REF!,MATCH($A719,#REF!,0),FALSE())</f>
        <v>#VALUE!</v>
      </c>
      <c r="T719" s="95" t="e">
        <f aca="false">HLOOKUP("power rail",#REF!,MATCH($A719,#REF!,0),FALSE())</f>
        <v>#VALUE!</v>
      </c>
      <c r="U719" s="96" t="e">
        <f aca="false">HLOOKUP("Wake Capable",#REF!,MATCH($A719,#REF!,0),FALSE())</f>
        <v>#VALUE!</v>
      </c>
      <c r="V719" s="96" t="e">
        <f aca="false">HLOOKUP("Strap",#REF!,MATCH($A719,#REF!,0),FALSE())</f>
        <v>#VALUE!</v>
      </c>
      <c r="W719" s="96"/>
      <c r="X719" s="96"/>
      <c r="Y719" s="96"/>
      <c r="Z719" s="95"/>
      <c r="AA719" s="95" t="e">
        <f aca="false">HLOOKUP("Pad type",#REF!,MATCH($A719,#REF!,0),FALSE())</f>
        <v>#VALUE!</v>
      </c>
      <c r="AB719" s="100"/>
      <c r="AC719" s="100" t="e">
        <f aca="false">HLOOKUP("POR Pin State",#REF!,MATCH($A719,#REF!,0),FALSE())</f>
        <v>#VALUE!</v>
      </c>
      <c r="AD719" s="186"/>
      <c r="AE719" s="187"/>
      <c r="AF719" s="187"/>
      <c r="AG719" s="187"/>
      <c r="AH719" s="188"/>
      <c r="AI719" s="188"/>
      <c r="AJ719" s="189"/>
      <c r="AK719" s="189"/>
      <c r="AL719" s="189"/>
      <c r="AM719" s="189"/>
      <c r="AN719" s="189"/>
      <c r="AO719" s="189"/>
      <c r="AP719" s="189"/>
      <c r="AQ719" s="194" t="s">
        <v>1692</v>
      </c>
      <c r="AR719" s="104"/>
      <c r="AS719" s="104"/>
      <c r="AT719" s="104"/>
      <c r="AU719" s="104"/>
      <c r="AV719" s="104"/>
      <c r="AW719" s="104"/>
      <c r="AX719" s="104"/>
      <c r="AY719" s="104"/>
      <c r="AZ719" s="104"/>
      <c r="BA719" s="104"/>
      <c r="BB719" s="162"/>
      <c r="BC719" s="104"/>
      <c r="BD719" s="214"/>
      <c r="BE719" s="213" t="s">
        <v>1693</v>
      </c>
      <c r="BF719" s="108" t="e">
        <f aca="false">VLOOKUP($A719,#REF!, 34, FALSE())</f>
        <v>#VALUE!</v>
      </c>
      <c r="BG719" s="418" t="e">
        <f aca="false">VLOOKUP($A719,#REF!, 22, FALSE())</f>
        <v>#VALUE!</v>
      </c>
      <c r="BH719" s="109"/>
    </row>
    <row r="720" s="193" customFormat="true" ht="12.75" hidden="false" customHeight="true" outlineLevel="0" collapsed="false">
      <c r="A720" s="133" t="s">
        <v>1694</v>
      </c>
      <c r="B720" s="86" t="e">
        <f aca="false">VLOOKUP($A720,#REF!, 34, FALSE())</f>
        <v>#VALUE!</v>
      </c>
      <c r="C720" s="87" t="str">
        <f aca="false">CONCATENATE("unused_",A720)</f>
        <v>unused_DDR_XM1_B4WCK_P</v>
      </c>
      <c r="D720" s="88" t="e">
        <f aca="false">IF(LEN(VLOOKUP($A720,#REF!,8,FALSE())),LEFT(VLOOKUP($A720,#REF!,8,FALSE()),LEN(VLOOKUP($A720,#REF!,8,FALSE()))-2),"")</f>
        <v>#VALUE!</v>
      </c>
      <c r="E720" s="89" t="e">
        <f aca="false">IF(LEN(VLOOKUP($A720,#REF!,4,FALSE())),IF(INDEX(#REF!,MATCH($A720,#REF!,0),1),LEFT(VLOOKUP($A720,#REF!,4,FALSE()),LEN(VLOOKUP($A720,#REF!,4,FALSE()))-2),CONCATENATE(LEFT(VLOOKUP($A720,#REF!,4,FALSE()),LEN(VLOOKUP($A720,#REF!,4,FALSE()))-2),"*")),"")</f>
        <v>#VALUE!</v>
      </c>
      <c r="F720" s="90" t="e">
        <f aca="false">IF(LEN(VLOOKUP($A720,#REF!,5,FALSE())),IF(INDEX(#REF!,MATCH($A720,#REF!,0),2),LEFT(VLOOKUP($A720,#REF!,5,FALSE()),LEN(VLOOKUP($A720,#REF!,5,FALSE()))-2),CONCATENATE(LEFT(VLOOKUP($A720,#REF!,5,FALSE()),LEN(VLOOKUP($A720,#REF!,5,FALSE()))-2),"*")),"")</f>
        <v>#VALUE!</v>
      </c>
      <c r="G720" s="90" t="e">
        <f aca="false">IF(LEN(VLOOKUP($A720,#REF!,6,FALSE())),IF(INDEX(#REF!,MATCH($A720,#REF!,0),3),LEFT(VLOOKUP($A720,#REF!,6,FALSE()),LEN(VLOOKUP($A720,#REF!,6,FALSE()))-2),CONCATENATE(LEFT(VLOOKUP($A720,#REF!,6,FALSE()),LEN(VLOOKUP($A720,#REF!,6,FALSE()))-2),"*")),"")</f>
        <v>#VALUE!</v>
      </c>
      <c r="H720" s="91" t="e">
        <f aca="false">IF(LEN(VLOOKUP($A720,#REF!,7,FALSE())),IF(INDEX(#REF!,MATCH($A720,#REF!,0),4),LEFT(VLOOKUP($A720,#REF!,7,FALSE()),LEN(VLOOKUP($A720,#REF!,7,FALSE()))-2),CONCATENATE(LEFT(VLOOKUP($A720,#REF!,7,FALSE()),LEN(VLOOKUP($A720,#REF!,7,FALSE()))-2),"*")),"")</f>
        <v>#VALUE!</v>
      </c>
      <c r="I720" s="92" t="e">
        <f aca="false">IF(LEN(VLOOKUP($A720,#REF!,8,FALSE())),UPPER(RIGHT(VLOOKUP($A720,#REF!,8,FALSE()), 1)),"")</f>
        <v>#VALUE!</v>
      </c>
      <c r="J720" s="90" t="e">
        <f aca="false">IF(LEN(VLOOKUP($A720,#REF!,4,FALSE())),UPPER(RIGHT(VLOOKUP($A720,#REF!,4,FALSE()), 1)),"")</f>
        <v>#VALUE!</v>
      </c>
      <c r="K720" s="90" t="e">
        <f aca="false">IF(LEN(VLOOKUP($A720,#REF!,5,FALSE())),UPPER(RIGHT(VLOOKUP($A720,#REF!,5,FALSE()), 1)),"")</f>
        <v>#VALUE!</v>
      </c>
      <c r="L720" s="90" t="e">
        <f aca="false">IF(LEN(VLOOKUP($A720,#REF!,6,FALSE())),UPPER(RIGHT(VLOOKUP($A720,#REF!,6,FALSE()), 1)),"")</f>
        <v>#VALUE!</v>
      </c>
      <c r="M720" s="91" t="e">
        <f aca="false">IF(LEN(VLOOKUP($A720,#REF!,7,FALSE())),UPPER(RIGHT(VLOOKUP($A720,#REF!,7,FALSE()), 1)),"")</f>
        <v>#VALUE!</v>
      </c>
      <c r="N720" s="185"/>
      <c r="O720" s="185"/>
      <c r="P720" s="185"/>
      <c r="Q720" s="185"/>
      <c r="R720" s="185"/>
      <c r="S720" s="100" t="e">
        <f aca="false">HLOOKUP("Device Tree Pin Name",#REF!,MATCH($A720,#REF!,0),FALSE())</f>
        <v>#VALUE!</v>
      </c>
      <c r="T720" s="95" t="e">
        <f aca="false">HLOOKUP("power rail",#REF!,MATCH($A720,#REF!,0),FALSE())</f>
        <v>#VALUE!</v>
      </c>
      <c r="U720" s="96" t="e">
        <f aca="false">HLOOKUP("Wake Capable",#REF!,MATCH($A720,#REF!,0),FALSE())</f>
        <v>#VALUE!</v>
      </c>
      <c r="V720" s="96" t="e">
        <f aca="false">HLOOKUP("Strap",#REF!,MATCH($A720,#REF!,0),FALSE())</f>
        <v>#VALUE!</v>
      </c>
      <c r="W720" s="96"/>
      <c r="X720" s="96"/>
      <c r="Y720" s="96"/>
      <c r="Z720" s="95"/>
      <c r="AA720" s="95" t="e">
        <f aca="false">HLOOKUP("Pad type",#REF!,MATCH($A720,#REF!,0),FALSE())</f>
        <v>#VALUE!</v>
      </c>
      <c r="AB720" s="100"/>
      <c r="AC720" s="100" t="e">
        <f aca="false">HLOOKUP("POR Pin State",#REF!,MATCH($A720,#REF!,0),FALSE())</f>
        <v>#VALUE!</v>
      </c>
      <c r="AD720" s="186"/>
      <c r="AE720" s="187"/>
      <c r="AF720" s="187"/>
      <c r="AG720" s="187"/>
      <c r="AH720" s="188"/>
      <c r="AI720" s="188"/>
      <c r="AJ720" s="189"/>
      <c r="AK720" s="189"/>
      <c r="AL720" s="189"/>
      <c r="AM720" s="189"/>
      <c r="AN720" s="189"/>
      <c r="AO720" s="189"/>
      <c r="AP720" s="189"/>
      <c r="AQ720" s="194" t="s">
        <v>1694</v>
      </c>
      <c r="AR720" s="104"/>
      <c r="AS720" s="104"/>
      <c r="AT720" s="104"/>
      <c r="AU720" s="104"/>
      <c r="AV720" s="104"/>
      <c r="AW720" s="104"/>
      <c r="AX720" s="104"/>
      <c r="AY720" s="104"/>
      <c r="AZ720" s="104"/>
      <c r="BA720" s="104"/>
      <c r="BB720" s="162"/>
      <c r="BC720" s="104"/>
      <c r="BD720" s="214"/>
      <c r="BE720" s="213" t="s">
        <v>1695</v>
      </c>
      <c r="BF720" s="108" t="e">
        <f aca="false">VLOOKUP($A720,#REF!, 34, FALSE())</f>
        <v>#VALUE!</v>
      </c>
      <c r="BG720" s="418" t="e">
        <f aca="false">VLOOKUP($A720,#REF!, 22, FALSE())</f>
        <v>#VALUE!</v>
      </c>
      <c r="BH720" s="109"/>
    </row>
    <row r="721" s="193" customFormat="true" ht="12.75" hidden="false" customHeight="true" outlineLevel="0" collapsed="false">
      <c r="A721" s="133" t="s">
        <v>1696</v>
      </c>
      <c r="B721" s="86" t="e">
        <f aca="false">VLOOKUP($A721,#REF!, 34, FALSE())</f>
        <v>#VALUE!</v>
      </c>
      <c r="C721" s="87" t="str">
        <f aca="false">CONCATENATE("unused_",A721)</f>
        <v>unused_DDR_XM1_B4WCK_N</v>
      </c>
      <c r="D721" s="88" t="e">
        <f aca="false">IF(LEN(VLOOKUP($A721,#REF!,8,FALSE())),LEFT(VLOOKUP($A721,#REF!,8,FALSE()),LEN(VLOOKUP($A721,#REF!,8,FALSE()))-2),"")</f>
        <v>#VALUE!</v>
      </c>
      <c r="E721" s="89" t="e">
        <f aca="false">IF(LEN(VLOOKUP($A721,#REF!,4,FALSE())),IF(INDEX(#REF!,MATCH($A721,#REF!,0),1),LEFT(VLOOKUP($A721,#REF!,4,FALSE()),LEN(VLOOKUP($A721,#REF!,4,FALSE()))-2),CONCATENATE(LEFT(VLOOKUP($A721,#REF!,4,FALSE()),LEN(VLOOKUP($A721,#REF!,4,FALSE()))-2),"*")),"")</f>
        <v>#VALUE!</v>
      </c>
      <c r="F721" s="90" t="e">
        <f aca="false">IF(LEN(VLOOKUP($A721,#REF!,5,FALSE())),IF(INDEX(#REF!,MATCH($A721,#REF!,0),2),LEFT(VLOOKUP($A721,#REF!,5,FALSE()),LEN(VLOOKUP($A721,#REF!,5,FALSE()))-2),CONCATENATE(LEFT(VLOOKUP($A721,#REF!,5,FALSE()),LEN(VLOOKUP($A721,#REF!,5,FALSE()))-2),"*")),"")</f>
        <v>#VALUE!</v>
      </c>
      <c r="G721" s="90" t="e">
        <f aca="false">IF(LEN(VLOOKUP($A721,#REF!,6,FALSE())),IF(INDEX(#REF!,MATCH($A721,#REF!,0),3),LEFT(VLOOKUP($A721,#REF!,6,FALSE()),LEN(VLOOKUP($A721,#REF!,6,FALSE()))-2),CONCATENATE(LEFT(VLOOKUP($A721,#REF!,6,FALSE()),LEN(VLOOKUP($A721,#REF!,6,FALSE()))-2),"*")),"")</f>
        <v>#VALUE!</v>
      </c>
      <c r="H721" s="91" t="e">
        <f aca="false">IF(LEN(VLOOKUP($A721,#REF!,7,FALSE())),IF(INDEX(#REF!,MATCH($A721,#REF!,0),4),LEFT(VLOOKUP($A721,#REF!,7,FALSE()),LEN(VLOOKUP($A721,#REF!,7,FALSE()))-2),CONCATENATE(LEFT(VLOOKUP($A721,#REF!,7,FALSE()),LEN(VLOOKUP($A721,#REF!,7,FALSE()))-2),"*")),"")</f>
        <v>#VALUE!</v>
      </c>
      <c r="I721" s="92" t="e">
        <f aca="false">IF(LEN(VLOOKUP($A721,#REF!,8,FALSE())),UPPER(RIGHT(VLOOKUP($A721,#REF!,8,FALSE()), 1)),"")</f>
        <v>#VALUE!</v>
      </c>
      <c r="J721" s="90" t="e">
        <f aca="false">IF(LEN(VLOOKUP($A721,#REF!,4,FALSE())),UPPER(RIGHT(VLOOKUP($A721,#REF!,4,FALSE()), 1)),"")</f>
        <v>#VALUE!</v>
      </c>
      <c r="K721" s="90" t="e">
        <f aca="false">IF(LEN(VLOOKUP($A721,#REF!,5,FALSE())),UPPER(RIGHT(VLOOKUP($A721,#REF!,5,FALSE()), 1)),"")</f>
        <v>#VALUE!</v>
      </c>
      <c r="L721" s="90" t="e">
        <f aca="false">IF(LEN(VLOOKUP($A721,#REF!,6,FALSE())),UPPER(RIGHT(VLOOKUP($A721,#REF!,6,FALSE()), 1)),"")</f>
        <v>#VALUE!</v>
      </c>
      <c r="M721" s="91" t="e">
        <f aca="false">IF(LEN(VLOOKUP($A721,#REF!,7,FALSE())),UPPER(RIGHT(VLOOKUP($A721,#REF!,7,FALSE()), 1)),"")</f>
        <v>#VALUE!</v>
      </c>
      <c r="N721" s="185"/>
      <c r="O721" s="185"/>
      <c r="P721" s="185"/>
      <c r="Q721" s="185"/>
      <c r="R721" s="185"/>
      <c r="S721" s="100" t="e">
        <f aca="false">HLOOKUP("Device Tree Pin Name",#REF!,MATCH($A721,#REF!,0),FALSE())</f>
        <v>#VALUE!</v>
      </c>
      <c r="T721" s="95" t="e">
        <f aca="false">HLOOKUP("power rail",#REF!,MATCH($A721,#REF!,0),FALSE())</f>
        <v>#VALUE!</v>
      </c>
      <c r="U721" s="96" t="e">
        <f aca="false">HLOOKUP("Wake Capable",#REF!,MATCH($A721,#REF!,0),FALSE())</f>
        <v>#VALUE!</v>
      </c>
      <c r="V721" s="96" t="e">
        <f aca="false">HLOOKUP("Strap",#REF!,MATCH($A721,#REF!,0),FALSE())</f>
        <v>#VALUE!</v>
      </c>
      <c r="W721" s="96"/>
      <c r="X721" s="96"/>
      <c r="Y721" s="96"/>
      <c r="Z721" s="95"/>
      <c r="AA721" s="95" t="e">
        <f aca="false">HLOOKUP("Pad type",#REF!,MATCH($A721,#REF!,0),FALSE())</f>
        <v>#VALUE!</v>
      </c>
      <c r="AB721" s="100"/>
      <c r="AC721" s="100" t="e">
        <f aca="false">HLOOKUP("POR Pin State",#REF!,MATCH($A721,#REF!,0),FALSE())</f>
        <v>#VALUE!</v>
      </c>
      <c r="AD721" s="186"/>
      <c r="AE721" s="187"/>
      <c r="AF721" s="187"/>
      <c r="AG721" s="187"/>
      <c r="AH721" s="188"/>
      <c r="AI721" s="188"/>
      <c r="AJ721" s="189"/>
      <c r="AK721" s="189"/>
      <c r="AL721" s="189"/>
      <c r="AM721" s="189"/>
      <c r="AN721" s="189"/>
      <c r="AO721" s="189"/>
      <c r="AP721" s="189"/>
      <c r="AQ721" s="194" t="s">
        <v>1696</v>
      </c>
      <c r="AR721" s="104"/>
      <c r="AS721" s="104"/>
      <c r="AT721" s="104"/>
      <c r="AU721" s="104"/>
      <c r="AV721" s="104"/>
      <c r="AW721" s="104"/>
      <c r="AX721" s="104"/>
      <c r="AY721" s="104"/>
      <c r="AZ721" s="104"/>
      <c r="BA721" s="104"/>
      <c r="BB721" s="162"/>
      <c r="BC721" s="104"/>
      <c r="BD721" s="214"/>
      <c r="BE721" s="213" t="s">
        <v>1697</v>
      </c>
      <c r="BF721" s="108" t="e">
        <f aca="false">VLOOKUP($A721,#REF!, 34, FALSE())</f>
        <v>#VALUE!</v>
      </c>
      <c r="BG721" s="418" t="e">
        <f aca="false">VLOOKUP($A721,#REF!, 22, FALSE())</f>
        <v>#VALUE!</v>
      </c>
      <c r="BH721" s="109"/>
    </row>
    <row r="722" s="193" customFormat="true" ht="12.75" hidden="false" customHeight="true" outlineLevel="0" collapsed="false">
      <c r="A722" s="133" t="s">
        <v>1698</v>
      </c>
      <c r="B722" s="86" t="e">
        <f aca="false">VLOOKUP($A722,#REF!, 34, FALSE())</f>
        <v>#VALUE!</v>
      </c>
      <c r="C722" s="87" t="str">
        <f aca="false">CONCATENATE("unused_",A722)</f>
        <v>unused_DDR_XM1_B4RDQS_P</v>
      </c>
      <c r="D722" s="88" t="e">
        <f aca="false">IF(LEN(VLOOKUP($A722,#REF!,8,FALSE())),LEFT(VLOOKUP($A722,#REF!,8,FALSE()),LEN(VLOOKUP($A722,#REF!,8,FALSE()))-2),"")</f>
        <v>#VALUE!</v>
      </c>
      <c r="E722" s="89" t="e">
        <f aca="false">IF(LEN(VLOOKUP($A722,#REF!,4,FALSE())),IF(INDEX(#REF!,MATCH($A722,#REF!,0),1),LEFT(VLOOKUP($A722,#REF!,4,FALSE()),LEN(VLOOKUP($A722,#REF!,4,FALSE()))-2),CONCATENATE(LEFT(VLOOKUP($A722,#REF!,4,FALSE()),LEN(VLOOKUP($A722,#REF!,4,FALSE()))-2),"*")),"")</f>
        <v>#VALUE!</v>
      </c>
      <c r="F722" s="90" t="e">
        <f aca="false">IF(LEN(VLOOKUP($A722,#REF!,5,FALSE())),IF(INDEX(#REF!,MATCH($A722,#REF!,0),2),LEFT(VLOOKUP($A722,#REF!,5,FALSE()),LEN(VLOOKUP($A722,#REF!,5,FALSE()))-2),CONCATENATE(LEFT(VLOOKUP($A722,#REF!,5,FALSE()),LEN(VLOOKUP($A722,#REF!,5,FALSE()))-2),"*")),"")</f>
        <v>#VALUE!</v>
      </c>
      <c r="G722" s="90" t="e">
        <f aca="false">IF(LEN(VLOOKUP($A722,#REF!,6,FALSE())),IF(INDEX(#REF!,MATCH($A722,#REF!,0),3),LEFT(VLOOKUP($A722,#REF!,6,FALSE()),LEN(VLOOKUP($A722,#REF!,6,FALSE()))-2),CONCATENATE(LEFT(VLOOKUP($A722,#REF!,6,FALSE()),LEN(VLOOKUP($A722,#REF!,6,FALSE()))-2),"*")),"")</f>
        <v>#VALUE!</v>
      </c>
      <c r="H722" s="91" t="e">
        <f aca="false">IF(LEN(VLOOKUP($A722,#REF!,7,FALSE())),IF(INDEX(#REF!,MATCH($A722,#REF!,0),4),LEFT(VLOOKUP($A722,#REF!,7,FALSE()),LEN(VLOOKUP($A722,#REF!,7,FALSE()))-2),CONCATENATE(LEFT(VLOOKUP($A722,#REF!,7,FALSE()),LEN(VLOOKUP($A722,#REF!,7,FALSE()))-2),"*")),"")</f>
        <v>#VALUE!</v>
      </c>
      <c r="I722" s="92" t="e">
        <f aca="false">IF(LEN(VLOOKUP($A722,#REF!,8,FALSE())),UPPER(RIGHT(VLOOKUP($A722,#REF!,8,FALSE()), 1)),"")</f>
        <v>#VALUE!</v>
      </c>
      <c r="J722" s="90" t="e">
        <f aca="false">IF(LEN(VLOOKUP($A722,#REF!,4,FALSE())),UPPER(RIGHT(VLOOKUP($A722,#REF!,4,FALSE()), 1)),"")</f>
        <v>#VALUE!</v>
      </c>
      <c r="K722" s="90" t="e">
        <f aca="false">IF(LEN(VLOOKUP($A722,#REF!,5,FALSE())),UPPER(RIGHT(VLOOKUP($A722,#REF!,5,FALSE()), 1)),"")</f>
        <v>#VALUE!</v>
      </c>
      <c r="L722" s="90" t="e">
        <f aca="false">IF(LEN(VLOOKUP($A722,#REF!,6,FALSE())),UPPER(RIGHT(VLOOKUP($A722,#REF!,6,FALSE()), 1)),"")</f>
        <v>#VALUE!</v>
      </c>
      <c r="M722" s="91" t="e">
        <f aca="false">IF(LEN(VLOOKUP($A722,#REF!,7,FALSE())),UPPER(RIGHT(VLOOKUP($A722,#REF!,7,FALSE()), 1)),"")</f>
        <v>#VALUE!</v>
      </c>
      <c r="N722" s="185"/>
      <c r="O722" s="185"/>
      <c r="P722" s="185"/>
      <c r="Q722" s="185"/>
      <c r="R722" s="185"/>
      <c r="S722" s="100" t="e">
        <f aca="false">HLOOKUP("Device Tree Pin Name",#REF!,MATCH($A722,#REF!,0),FALSE())</f>
        <v>#VALUE!</v>
      </c>
      <c r="T722" s="95" t="e">
        <f aca="false">HLOOKUP("power rail",#REF!,MATCH($A722,#REF!,0),FALSE())</f>
        <v>#VALUE!</v>
      </c>
      <c r="U722" s="96" t="e">
        <f aca="false">HLOOKUP("Wake Capable",#REF!,MATCH($A722,#REF!,0),FALSE())</f>
        <v>#VALUE!</v>
      </c>
      <c r="V722" s="96" t="e">
        <f aca="false">HLOOKUP("Strap",#REF!,MATCH($A722,#REF!,0),FALSE())</f>
        <v>#VALUE!</v>
      </c>
      <c r="W722" s="96"/>
      <c r="X722" s="96"/>
      <c r="Y722" s="96"/>
      <c r="Z722" s="95"/>
      <c r="AA722" s="95" t="e">
        <f aca="false">HLOOKUP("Pad type",#REF!,MATCH($A722,#REF!,0),FALSE())</f>
        <v>#VALUE!</v>
      </c>
      <c r="AB722" s="100"/>
      <c r="AC722" s="100" t="e">
        <f aca="false">HLOOKUP("POR Pin State",#REF!,MATCH($A722,#REF!,0),FALSE())</f>
        <v>#VALUE!</v>
      </c>
      <c r="AD722" s="186"/>
      <c r="AE722" s="187"/>
      <c r="AF722" s="187"/>
      <c r="AG722" s="187"/>
      <c r="AH722" s="188"/>
      <c r="AI722" s="188"/>
      <c r="AJ722" s="189"/>
      <c r="AK722" s="189"/>
      <c r="AL722" s="189"/>
      <c r="AM722" s="189"/>
      <c r="AN722" s="189"/>
      <c r="AO722" s="189"/>
      <c r="AP722" s="189"/>
      <c r="AQ722" s="194" t="s">
        <v>1698</v>
      </c>
      <c r="AR722" s="104"/>
      <c r="AS722" s="104"/>
      <c r="AT722" s="104"/>
      <c r="AU722" s="104"/>
      <c r="AV722" s="104"/>
      <c r="AW722" s="104"/>
      <c r="AX722" s="104"/>
      <c r="AY722" s="104"/>
      <c r="AZ722" s="104"/>
      <c r="BA722" s="104"/>
      <c r="BB722" s="162"/>
      <c r="BC722" s="104"/>
      <c r="BD722" s="214"/>
      <c r="BE722" s="213" t="s">
        <v>1699</v>
      </c>
      <c r="BF722" s="108" t="e">
        <f aca="false">VLOOKUP($A722,#REF!, 34, FALSE())</f>
        <v>#VALUE!</v>
      </c>
      <c r="BG722" s="418" t="e">
        <f aca="false">VLOOKUP($A722,#REF!, 22, FALSE())</f>
        <v>#VALUE!</v>
      </c>
      <c r="BH722" s="109"/>
    </row>
    <row r="723" s="193" customFormat="true" ht="12.75" hidden="false" customHeight="true" outlineLevel="0" collapsed="false">
      <c r="A723" s="133" t="s">
        <v>1700</v>
      </c>
      <c r="B723" s="86" t="e">
        <f aca="false">VLOOKUP($A723,#REF!, 34, FALSE())</f>
        <v>#VALUE!</v>
      </c>
      <c r="C723" s="87" t="str">
        <f aca="false">CONCATENATE("unused_",A723)</f>
        <v>unused_DDR_XM1_B4RDQS_N</v>
      </c>
      <c r="D723" s="88" t="e">
        <f aca="false">IF(LEN(VLOOKUP($A723,#REF!,8,FALSE())),LEFT(VLOOKUP($A723,#REF!,8,FALSE()),LEN(VLOOKUP($A723,#REF!,8,FALSE()))-2),"")</f>
        <v>#VALUE!</v>
      </c>
      <c r="E723" s="89" t="e">
        <f aca="false">IF(LEN(VLOOKUP($A723,#REF!,4,FALSE())),IF(INDEX(#REF!,MATCH($A723,#REF!,0),1),LEFT(VLOOKUP($A723,#REF!,4,FALSE()),LEN(VLOOKUP($A723,#REF!,4,FALSE()))-2),CONCATENATE(LEFT(VLOOKUP($A723,#REF!,4,FALSE()),LEN(VLOOKUP($A723,#REF!,4,FALSE()))-2),"*")),"")</f>
        <v>#VALUE!</v>
      </c>
      <c r="F723" s="90" t="e">
        <f aca="false">IF(LEN(VLOOKUP($A723,#REF!,5,FALSE())),IF(INDEX(#REF!,MATCH($A723,#REF!,0),2),LEFT(VLOOKUP($A723,#REF!,5,FALSE()),LEN(VLOOKUP($A723,#REF!,5,FALSE()))-2),CONCATENATE(LEFT(VLOOKUP($A723,#REF!,5,FALSE()),LEN(VLOOKUP($A723,#REF!,5,FALSE()))-2),"*")),"")</f>
        <v>#VALUE!</v>
      </c>
      <c r="G723" s="90" t="e">
        <f aca="false">IF(LEN(VLOOKUP($A723,#REF!,6,FALSE())),IF(INDEX(#REF!,MATCH($A723,#REF!,0),3),LEFT(VLOOKUP($A723,#REF!,6,FALSE()),LEN(VLOOKUP($A723,#REF!,6,FALSE()))-2),CONCATENATE(LEFT(VLOOKUP($A723,#REF!,6,FALSE()),LEN(VLOOKUP($A723,#REF!,6,FALSE()))-2),"*")),"")</f>
        <v>#VALUE!</v>
      </c>
      <c r="H723" s="91" t="e">
        <f aca="false">IF(LEN(VLOOKUP($A723,#REF!,7,FALSE())),IF(INDEX(#REF!,MATCH($A723,#REF!,0),4),LEFT(VLOOKUP($A723,#REF!,7,FALSE()),LEN(VLOOKUP($A723,#REF!,7,FALSE()))-2),CONCATENATE(LEFT(VLOOKUP($A723,#REF!,7,FALSE()),LEN(VLOOKUP($A723,#REF!,7,FALSE()))-2),"*")),"")</f>
        <v>#VALUE!</v>
      </c>
      <c r="I723" s="92" t="e">
        <f aca="false">IF(LEN(VLOOKUP($A723,#REF!,8,FALSE())),UPPER(RIGHT(VLOOKUP($A723,#REF!,8,FALSE()), 1)),"")</f>
        <v>#VALUE!</v>
      </c>
      <c r="J723" s="90" t="e">
        <f aca="false">IF(LEN(VLOOKUP($A723,#REF!,4,FALSE())),UPPER(RIGHT(VLOOKUP($A723,#REF!,4,FALSE()), 1)),"")</f>
        <v>#VALUE!</v>
      </c>
      <c r="K723" s="90" t="e">
        <f aca="false">IF(LEN(VLOOKUP($A723,#REF!,5,FALSE())),UPPER(RIGHT(VLOOKUP($A723,#REF!,5,FALSE()), 1)),"")</f>
        <v>#VALUE!</v>
      </c>
      <c r="L723" s="90" t="e">
        <f aca="false">IF(LEN(VLOOKUP($A723,#REF!,6,FALSE())),UPPER(RIGHT(VLOOKUP($A723,#REF!,6,FALSE()), 1)),"")</f>
        <v>#VALUE!</v>
      </c>
      <c r="M723" s="91" t="e">
        <f aca="false">IF(LEN(VLOOKUP($A723,#REF!,7,FALSE())),UPPER(RIGHT(VLOOKUP($A723,#REF!,7,FALSE()), 1)),"")</f>
        <v>#VALUE!</v>
      </c>
      <c r="N723" s="185"/>
      <c r="O723" s="185"/>
      <c r="P723" s="185"/>
      <c r="Q723" s="185"/>
      <c r="R723" s="185"/>
      <c r="S723" s="100" t="e">
        <f aca="false">HLOOKUP("Device Tree Pin Name",#REF!,MATCH($A723,#REF!,0),FALSE())</f>
        <v>#VALUE!</v>
      </c>
      <c r="T723" s="95" t="e">
        <f aca="false">HLOOKUP("power rail",#REF!,MATCH($A723,#REF!,0),FALSE())</f>
        <v>#VALUE!</v>
      </c>
      <c r="U723" s="96" t="e">
        <f aca="false">HLOOKUP("Wake Capable",#REF!,MATCH($A723,#REF!,0),FALSE())</f>
        <v>#VALUE!</v>
      </c>
      <c r="V723" s="96" t="e">
        <f aca="false">HLOOKUP("Strap",#REF!,MATCH($A723,#REF!,0),FALSE())</f>
        <v>#VALUE!</v>
      </c>
      <c r="W723" s="96"/>
      <c r="X723" s="96"/>
      <c r="Y723" s="96"/>
      <c r="Z723" s="95"/>
      <c r="AA723" s="95" t="e">
        <f aca="false">HLOOKUP("Pad type",#REF!,MATCH($A723,#REF!,0),FALSE())</f>
        <v>#VALUE!</v>
      </c>
      <c r="AB723" s="100"/>
      <c r="AC723" s="100" t="e">
        <f aca="false">HLOOKUP("POR Pin State",#REF!,MATCH($A723,#REF!,0),FALSE())</f>
        <v>#VALUE!</v>
      </c>
      <c r="AD723" s="186"/>
      <c r="AE723" s="187"/>
      <c r="AF723" s="187"/>
      <c r="AG723" s="187"/>
      <c r="AH723" s="188"/>
      <c r="AI723" s="188"/>
      <c r="AJ723" s="189"/>
      <c r="AK723" s="189"/>
      <c r="AL723" s="189"/>
      <c r="AM723" s="189"/>
      <c r="AN723" s="189"/>
      <c r="AO723" s="189"/>
      <c r="AP723" s="189"/>
      <c r="AQ723" s="194" t="s">
        <v>1700</v>
      </c>
      <c r="AR723" s="104"/>
      <c r="AS723" s="104"/>
      <c r="AT723" s="104"/>
      <c r="AU723" s="104"/>
      <c r="AV723" s="104"/>
      <c r="AW723" s="104"/>
      <c r="AX723" s="104"/>
      <c r="AY723" s="104"/>
      <c r="AZ723" s="104"/>
      <c r="BA723" s="104"/>
      <c r="BB723" s="162"/>
      <c r="BC723" s="104"/>
      <c r="BD723" s="214"/>
      <c r="BE723" s="213" t="s">
        <v>1701</v>
      </c>
      <c r="BF723" s="108" t="e">
        <f aca="false">VLOOKUP($A723,#REF!, 34, FALSE())</f>
        <v>#VALUE!</v>
      </c>
      <c r="BG723" s="418" t="e">
        <f aca="false">VLOOKUP($A723,#REF!, 22, FALSE())</f>
        <v>#VALUE!</v>
      </c>
      <c r="BH723" s="109"/>
    </row>
    <row r="724" s="193" customFormat="true" ht="12.75" hidden="false" customHeight="true" outlineLevel="0" collapsed="false">
      <c r="A724" s="133" t="s">
        <v>1702</v>
      </c>
      <c r="B724" s="86" t="e">
        <f aca="false">VLOOKUP($A724,#REF!, 34, FALSE())</f>
        <v>#VALUE!</v>
      </c>
      <c r="C724" s="87" t="str">
        <f aca="false">CONCATENATE("unused_",A724)</f>
        <v>unused_DDR_XM1_B5D0</v>
      </c>
      <c r="D724" s="88" t="e">
        <f aca="false">IF(LEN(VLOOKUP($A724,#REF!,8,FALSE())),LEFT(VLOOKUP($A724,#REF!,8,FALSE()),LEN(VLOOKUP($A724,#REF!,8,FALSE()))-2),"")</f>
        <v>#VALUE!</v>
      </c>
      <c r="E724" s="89" t="e">
        <f aca="false">IF(LEN(VLOOKUP($A724,#REF!,4,FALSE())),IF(INDEX(#REF!,MATCH($A724,#REF!,0),1),LEFT(VLOOKUP($A724,#REF!,4,FALSE()),LEN(VLOOKUP($A724,#REF!,4,FALSE()))-2),CONCATENATE(LEFT(VLOOKUP($A724,#REF!,4,FALSE()),LEN(VLOOKUP($A724,#REF!,4,FALSE()))-2),"*")),"")</f>
        <v>#VALUE!</v>
      </c>
      <c r="F724" s="90" t="e">
        <f aca="false">IF(LEN(VLOOKUP($A724,#REF!,5,FALSE())),IF(INDEX(#REF!,MATCH($A724,#REF!,0),2),LEFT(VLOOKUP($A724,#REF!,5,FALSE()),LEN(VLOOKUP($A724,#REF!,5,FALSE()))-2),CONCATENATE(LEFT(VLOOKUP($A724,#REF!,5,FALSE()),LEN(VLOOKUP($A724,#REF!,5,FALSE()))-2),"*")),"")</f>
        <v>#VALUE!</v>
      </c>
      <c r="G724" s="90" t="e">
        <f aca="false">IF(LEN(VLOOKUP($A724,#REF!,6,FALSE())),IF(INDEX(#REF!,MATCH($A724,#REF!,0),3),LEFT(VLOOKUP($A724,#REF!,6,FALSE()),LEN(VLOOKUP($A724,#REF!,6,FALSE()))-2),CONCATENATE(LEFT(VLOOKUP($A724,#REF!,6,FALSE()),LEN(VLOOKUP($A724,#REF!,6,FALSE()))-2),"*")),"")</f>
        <v>#VALUE!</v>
      </c>
      <c r="H724" s="91" t="e">
        <f aca="false">IF(LEN(VLOOKUP($A724,#REF!,7,FALSE())),IF(INDEX(#REF!,MATCH($A724,#REF!,0),4),LEFT(VLOOKUP($A724,#REF!,7,FALSE()),LEN(VLOOKUP($A724,#REF!,7,FALSE()))-2),CONCATENATE(LEFT(VLOOKUP($A724,#REF!,7,FALSE()),LEN(VLOOKUP($A724,#REF!,7,FALSE()))-2),"*")),"")</f>
        <v>#VALUE!</v>
      </c>
      <c r="I724" s="92" t="e">
        <f aca="false">IF(LEN(VLOOKUP($A724,#REF!,8,FALSE())),UPPER(RIGHT(VLOOKUP($A724,#REF!,8,FALSE()), 1)),"")</f>
        <v>#VALUE!</v>
      </c>
      <c r="J724" s="90" t="e">
        <f aca="false">IF(LEN(VLOOKUP($A724,#REF!,4,FALSE())),UPPER(RIGHT(VLOOKUP($A724,#REF!,4,FALSE()), 1)),"")</f>
        <v>#VALUE!</v>
      </c>
      <c r="K724" s="90" t="e">
        <f aca="false">IF(LEN(VLOOKUP($A724,#REF!,5,FALSE())),UPPER(RIGHT(VLOOKUP($A724,#REF!,5,FALSE()), 1)),"")</f>
        <v>#VALUE!</v>
      </c>
      <c r="L724" s="90" t="e">
        <f aca="false">IF(LEN(VLOOKUP($A724,#REF!,6,FALSE())),UPPER(RIGHT(VLOOKUP($A724,#REF!,6,FALSE()), 1)),"")</f>
        <v>#VALUE!</v>
      </c>
      <c r="M724" s="91" t="e">
        <f aca="false">IF(LEN(VLOOKUP($A724,#REF!,7,FALSE())),UPPER(RIGHT(VLOOKUP($A724,#REF!,7,FALSE()), 1)),"")</f>
        <v>#VALUE!</v>
      </c>
      <c r="N724" s="185"/>
      <c r="O724" s="185"/>
      <c r="P724" s="185"/>
      <c r="Q724" s="185"/>
      <c r="R724" s="185"/>
      <c r="S724" s="100" t="e">
        <f aca="false">HLOOKUP("Device Tree Pin Name",#REF!,MATCH($A724,#REF!,0),FALSE())</f>
        <v>#VALUE!</v>
      </c>
      <c r="T724" s="95" t="e">
        <f aca="false">HLOOKUP("power rail",#REF!,MATCH($A724,#REF!,0),FALSE())</f>
        <v>#VALUE!</v>
      </c>
      <c r="U724" s="96" t="e">
        <f aca="false">HLOOKUP("Wake Capable",#REF!,MATCH($A724,#REF!,0),FALSE())</f>
        <v>#VALUE!</v>
      </c>
      <c r="V724" s="96" t="e">
        <f aca="false">HLOOKUP("Strap",#REF!,MATCH($A724,#REF!,0),FALSE())</f>
        <v>#VALUE!</v>
      </c>
      <c r="W724" s="96"/>
      <c r="X724" s="96"/>
      <c r="Y724" s="96"/>
      <c r="Z724" s="95"/>
      <c r="AA724" s="95" t="e">
        <f aca="false">HLOOKUP("Pad type",#REF!,MATCH($A724,#REF!,0),FALSE())</f>
        <v>#VALUE!</v>
      </c>
      <c r="AB724" s="100"/>
      <c r="AC724" s="100" t="e">
        <f aca="false">HLOOKUP("POR Pin State",#REF!,MATCH($A724,#REF!,0),FALSE())</f>
        <v>#VALUE!</v>
      </c>
      <c r="AD724" s="186"/>
      <c r="AE724" s="187"/>
      <c r="AF724" s="187"/>
      <c r="AG724" s="187"/>
      <c r="AH724" s="188"/>
      <c r="AI724" s="188"/>
      <c r="AJ724" s="189"/>
      <c r="AK724" s="189"/>
      <c r="AL724" s="189"/>
      <c r="AM724" s="189"/>
      <c r="AN724" s="189"/>
      <c r="AO724" s="189"/>
      <c r="AP724" s="189"/>
      <c r="AQ724" s="194" t="s">
        <v>1703</v>
      </c>
      <c r="AR724" s="104"/>
      <c r="AS724" s="104"/>
      <c r="AT724" s="104"/>
      <c r="AU724" s="104"/>
      <c r="AV724" s="104"/>
      <c r="AW724" s="104"/>
      <c r="AX724" s="104"/>
      <c r="AY724" s="104"/>
      <c r="AZ724" s="104"/>
      <c r="BA724" s="104"/>
      <c r="BB724" s="162"/>
      <c r="BC724" s="104"/>
      <c r="BD724" s="214"/>
      <c r="BE724" s="213" t="s">
        <v>1704</v>
      </c>
      <c r="BF724" s="108" t="e">
        <f aca="false">VLOOKUP($A724,#REF!, 34, FALSE())</f>
        <v>#VALUE!</v>
      </c>
      <c r="BG724" s="418" t="e">
        <f aca="false">VLOOKUP($A724,#REF!, 22, FALSE())</f>
        <v>#VALUE!</v>
      </c>
      <c r="BH724" s="109"/>
    </row>
    <row r="725" s="193" customFormat="true" ht="12.75" hidden="false" customHeight="true" outlineLevel="0" collapsed="false">
      <c r="A725" s="133" t="s">
        <v>1705</v>
      </c>
      <c r="B725" s="86" t="e">
        <f aca="false">VLOOKUP($A725,#REF!, 34, FALSE())</f>
        <v>#VALUE!</v>
      </c>
      <c r="C725" s="87" t="str">
        <f aca="false">CONCATENATE("unused_",A725)</f>
        <v>unused_DDR_XM1_B5D1</v>
      </c>
      <c r="D725" s="88" t="e">
        <f aca="false">IF(LEN(VLOOKUP($A725,#REF!,8,FALSE())),LEFT(VLOOKUP($A725,#REF!,8,FALSE()),LEN(VLOOKUP($A725,#REF!,8,FALSE()))-2),"")</f>
        <v>#VALUE!</v>
      </c>
      <c r="E725" s="89" t="e">
        <f aca="false">IF(LEN(VLOOKUP($A725,#REF!,4,FALSE())),IF(INDEX(#REF!,MATCH($A725,#REF!,0),1),LEFT(VLOOKUP($A725,#REF!,4,FALSE()),LEN(VLOOKUP($A725,#REF!,4,FALSE()))-2),CONCATENATE(LEFT(VLOOKUP($A725,#REF!,4,FALSE()),LEN(VLOOKUP($A725,#REF!,4,FALSE()))-2),"*")),"")</f>
        <v>#VALUE!</v>
      </c>
      <c r="F725" s="90" t="e">
        <f aca="false">IF(LEN(VLOOKUP($A725,#REF!,5,FALSE())),IF(INDEX(#REF!,MATCH($A725,#REF!,0),2),LEFT(VLOOKUP($A725,#REF!,5,FALSE()),LEN(VLOOKUP($A725,#REF!,5,FALSE()))-2),CONCATENATE(LEFT(VLOOKUP($A725,#REF!,5,FALSE()),LEN(VLOOKUP($A725,#REF!,5,FALSE()))-2),"*")),"")</f>
        <v>#VALUE!</v>
      </c>
      <c r="G725" s="90" t="e">
        <f aca="false">IF(LEN(VLOOKUP($A725,#REF!,6,FALSE())),IF(INDEX(#REF!,MATCH($A725,#REF!,0),3),LEFT(VLOOKUP($A725,#REF!,6,FALSE()),LEN(VLOOKUP($A725,#REF!,6,FALSE()))-2),CONCATENATE(LEFT(VLOOKUP($A725,#REF!,6,FALSE()),LEN(VLOOKUP($A725,#REF!,6,FALSE()))-2),"*")),"")</f>
        <v>#VALUE!</v>
      </c>
      <c r="H725" s="91" t="e">
        <f aca="false">IF(LEN(VLOOKUP($A725,#REF!,7,FALSE())),IF(INDEX(#REF!,MATCH($A725,#REF!,0),4),LEFT(VLOOKUP($A725,#REF!,7,FALSE()),LEN(VLOOKUP($A725,#REF!,7,FALSE()))-2),CONCATENATE(LEFT(VLOOKUP($A725,#REF!,7,FALSE()),LEN(VLOOKUP($A725,#REF!,7,FALSE()))-2),"*")),"")</f>
        <v>#VALUE!</v>
      </c>
      <c r="I725" s="92" t="e">
        <f aca="false">IF(LEN(VLOOKUP($A725,#REF!,8,FALSE())),UPPER(RIGHT(VLOOKUP($A725,#REF!,8,FALSE()), 1)),"")</f>
        <v>#VALUE!</v>
      </c>
      <c r="J725" s="90" t="e">
        <f aca="false">IF(LEN(VLOOKUP($A725,#REF!,4,FALSE())),UPPER(RIGHT(VLOOKUP($A725,#REF!,4,FALSE()), 1)),"")</f>
        <v>#VALUE!</v>
      </c>
      <c r="K725" s="90" t="e">
        <f aca="false">IF(LEN(VLOOKUP($A725,#REF!,5,FALSE())),UPPER(RIGHT(VLOOKUP($A725,#REF!,5,FALSE()), 1)),"")</f>
        <v>#VALUE!</v>
      </c>
      <c r="L725" s="90" t="e">
        <f aca="false">IF(LEN(VLOOKUP($A725,#REF!,6,FALSE())),UPPER(RIGHT(VLOOKUP($A725,#REF!,6,FALSE()), 1)),"")</f>
        <v>#VALUE!</v>
      </c>
      <c r="M725" s="91" t="e">
        <f aca="false">IF(LEN(VLOOKUP($A725,#REF!,7,FALSE())),UPPER(RIGHT(VLOOKUP($A725,#REF!,7,FALSE()), 1)),"")</f>
        <v>#VALUE!</v>
      </c>
      <c r="N725" s="185"/>
      <c r="O725" s="185"/>
      <c r="P725" s="185"/>
      <c r="Q725" s="185"/>
      <c r="R725" s="185"/>
      <c r="S725" s="100" t="e">
        <f aca="false">HLOOKUP("Device Tree Pin Name",#REF!,MATCH($A725,#REF!,0),FALSE())</f>
        <v>#VALUE!</v>
      </c>
      <c r="T725" s="95" t="e">
        <f aca="false">HLOOKUP("power rail",#REF!,MATCH($A725,#REF!,0),FALSE())</f>
        <v>#VALUE!</v>
      </c>
      <c r="U725" s="96" t="e">
        <f aca="false">HLOOKUP("Wake Capable",#REF!,MATCH($A725,#REF!,0),FALSE())</f>
        <v>#VALUE!</v>
      </c>
      <c r="V725" s="96" t="e">
        <f aca="false">HLOOKUP("Strap",#REF!,MATCH($A725,#REF!,0),FALSE())</f>
        <v>#VALUE!</v>
      </c>
      <c r="W725" s="96"/>
      <c r="X725" s="96"/>
      <c r="Y725" s="96"/>
      <c r="Z725" s="95"/>
      <c r="AA725" s="95" t="e">
        <f aca="false">HLOOKUP("Pad type",#REF!,MATCH($A725,#REF!,0),FALSE())</f>
        <v>#VALUE!</v>
      </c>
      <c r="AB725" s="100"/>
      <c r="AC725" s="100" t="e">
        <f aca="false">HLOOKUP("POR Pin State",#REF!,MATCH($A725,#REF!,0),FALSE())</f>
        <v>#VALUE!</v>
      </c>
      <c r="AD725" s="186"/>
      <c r="AE725" s="187"/>
      <c r="AF725" s="187"/>
      <c r="AG725" s="187"/>
      <c r="AH725" s="188"/>
      <c r="AI725" s="188"/>
      <c r="AJ725" s="189"/>
      <c r="AK725" s="189"/>
      <c r="AL725" s="189"/>
      <c r="AM725" s="189"/>
      <c r="AN725" s="189"/>
      <c r="AO725" s="189"/>
      <c r="AP725" s="189"/>
      <c r="AQ725" s="194" t="s">
        <v>1706</v>
      </c>
      <c r="AR725" s="104"/>
      <c r="AS725" s="104"/>
      <c r="AT725" s="104"/>
      <c r="AU725" s="104"/>
      <c r="AV725" s="104"/>
      <c r="AW725" s="104"/>
      <c r="AX725" s="104"/>
      <c r="AY725" s="104"/>
      <c r="AZ725" s="104"/>
      <c r="BA725" s="104"/>
      <c r="BB725" s="162"/>
      <c r="BC725" s="104"/>
      <c r="BD725" s="214"/>
      <c r="BE725" s="213" t="s">
        <v>1707</v>
      </c>
      <c r="BF725" s="108" t="e">
        <f aca="false">VLOOKUP($A725,#REF!, 34, FALSE())</f>
        <v>#VALUE!</v>
      </c>
      <c r="BG725" s="418" t="e">
        <f aca="false">VLOOKUP($A725,#REF!, 22, FALSE())</f>
        <v>#VALUE!</v>
      </c>
      <c r="BH725" s="109"/>
    </row>
    <row r="726" s="193" customFormat="true" ht="12.75" hidden="false" customHeight="true" outlineLevel="0" collapsed="false">
      <c r="A726" s="1" t="s">
        <v>1708</v>
      </c>
      <c r="B726" s="86" t="e">
        <f aca="false">VLOOKUP($A726,#REF!, 34, FALSE())</f>
        <v>#VALUE!</v>
      </c>
      <c r="C726" s="87" t="str">
        <f aca="false">CONCATENATE("unused_",A726)</f>
        <v>unused_DDR_XM1_B5D2</v>
      </c>
      <c r="D726" s="88" t="e">
        <f aca="false">IF(LEN(VLOOKUP($A726,#REF!,8,FALSE())),LEFT(VLOOKUP($A726,#REF!,8,FALSE()),LEN(VLOOKUP($A726,#REF!,8,FALSE()))-2),"")</f>
        <v>#VALUE!</v>
      </c>
      <c r="E726" s="89" t="e">
        <f aca="false">IF(LEN(VLOOKUP($A726,#REF!,4,FALSE())),IF(INDEX(#REF!,MATCH($A726,#REF!,0),1),LEFT(VLOOKUP($A726,#REF!,4,FALSE()),LEN(VLOOKUP($A726,#REF!,4,FALSE()))-2),CONCATENATE(LEFT(VLOOKUP($A726,#REF!,4,FALSE()),LEN(VLOOKUP($A726,#REF!,4,FALSE()))-2),"*")),"")</f>
        <v>#VALUE!</v>
      </c>
      <c r="F726" s="90" t="e">
        <f aca="false">IF(LEN(VLOOKUP($A726,#REF!,5,FALSE())),IF(INDEX(#REF!,MATCH($A726,#REF!,0),2),LEFT(VLOOKUP($A726,#REF!,5,FALSE()),LEN(VLOOKUP($A726,#REF!,5,FALSE()))-2),CONCATENATE(LEFT(VLOOKUP($A726,#REF!,5,FALSE()),LEN(VLOOKUP($A726,#REF!,5,FALSE()))-2),"*")),"")</f>
        <v>#VALUE!</v>
      </c>
      <c r="G726" s="90" t="e">
        <f aca="false">IF(LEN(VLOOKUP($A726,#REF!,6,FALSE())),IF(INDEX(#REF!,MATCH($A726,#REF!,0),3),LEFT(VLOOKUP($A726,#REF!,6,FALSE()),LEN(VLOOKUP($A726,#REF!,6,FALSE()))-2),CONCATENATE(LEFT(VLOOKUP($A726,#REF!,6,FALSE()),LEN(VLOOKUP($A726,#REF!,6,FALSE()))-2),"*")),"")</f>
        <v>#VALUE!</v>
      </c>
      <c r="H726" s="91" t="e">
        <f aca="false">IF(LEN(VLOOKUP($A726,#REF!,7,FALSE())),IF(INDEX(#REF!,MATCH($A726,#REF!,0),4),LEFT(VLOOKUP($A726,#REF!,7,FALSE()),LEN(VLOOKUP($A726,#REF!,7,FALSE()))-2),CONCATENATE(LEFT(VLOOKUP($A726,#REF!,7,FALSE()),LEN(VLOOKUP($A726,#REF!,7,FALSE()))-2),"*")),"")</f>
        <v>#VALUE!</v>
      </c>
      <c r="I726" s="92" t="e">
        <f aca="false">IF(LEN(VLOOKUP($A726,#REF!,8,FALSE())),UPPER(RIGHT(VLOOKUP($A726,#REF!,8,FALSE()), 1)),"")</f>
        <v>#VALUE!</v>
      </c>
      <c r="J726" s="90" t="e">
        <f aca="false">IF(LEN(VLOOKUP($A726,#REF!,4,FALSE())),UPPER(RIGHT(VLOOKUP($A726,#REF!,4,FALSE()), 1)),"")</f>
        <v>#VALUE!</v>
      </c>
      <c r="K726" s="90" t="e">
        <f aca="false">IF(LEN(VLOOKUP($A726,#REF!,5,FALSE())),UPPER(RIGHT(VLOOKUP($A726,#REF!,5,FALSE()), 1)),"")</f>
        <v>#VALUE!</v>
      </c>
      <c r="L726" s="90" t="e">
        <f aca="false">IF(LEN(VLOOKUP($A726,#REF!,6,FALSE())),UPPER(RIGHT(VLOOKUP($A726,#REF!,6,FALSE()), 1)),"")</f>
        <v>#VALUE!</v>
      </c>
      <c r="M726" s="91" t="e">
        <f aca="false">IF(LEN(VLOOKUP($A726,#REF!,7,FALSE())),UPPER(RIGHT(VLOOKUP($A726,#REF!,7,FALSE()), 1)),"")</f>
        <v>#VALUE!</v>
      </c>
      <c r="N726" s="185"/>
      <c r="O726" s="185"/>
      <c r="P726" s="185"/>
      <c r="Q726" s="185"/>
      <c r="R726" s="185"/>
      <c r="S726" s="100" t="e">
        <f aca="false">HLOOKUP("Device Tree Pin Name",#REF!,MATCH($A726,#REF!,0),FALSE())</f>
        <v>#VALUE!</v>
      </c>
      <c r="T726" s="95" t="e">
        <f aca="false">HLOOKUP("power rail",#REF!,MATCH($A726,#REF!,0),FALSE())</f>
        <v>#VALUE!</v>
      </c>
      <c r="U726" s="96" t="e">
        <f aca="false">HLOOKUP("Wake Capable",#REF!,MATCH($A726,#REF!,0),FALSE())</f>
        <v>#VALUE!</v>
      </c>
      <c r="V726" s="96" t="e">
        <f aca="false">HLOOKUP("Strap",#REF!,MATCH($A726,#REF!,0),FALSE())</f>
        <v>#VALUE!</v>
      </c>
      <c r="W726" s="96"/>
      <c r="X726" s="96"/>
      <c r="Y726" s="96"/>
      <c r="Z726" s="95"/>
      <c r="AA726" s="95" t="e">
        <f aca="false">HLOOKUP("Pad type",#REF!,MATCH($A726,#REF!,0),FALSE())</f>
        <v>#VALUE!</v>
      </c>
      <c r="AB726" s="100"/>
      <c r="AC726" s="100" t="e">
        <f aca="false">HLOOKUP("POR Pin State",#REF!,MATCH($A726,#REF!,0),FALSE())</f>
        <v>#VALUE!</v>
      </c>
      <c r="AD726" s="186"/>
      <c r="AE726" s="187"/>
      <c r="AF726" s="187"/>
      <c r="AG726" s="187"/>
      <c r="AH726" s="188"/>
      <c r="AI726" s="188"/>
      <c r="AJ726" s="189"/>
      <c r="AK726" s="189"/>
      <c r="AL726" s="189"/>
      <c r="AM726" s="189"/>
      <c r="AN726" s="189"/>
      <c r="AO726" s="189"/>
      <c r="AP726" s="189"/>
      <c r="AQ726" s="194" t="s">
        <v>1709</v>
      </c>
      <c r="AR726" s="104"/>
      <c r="AS726" s="104"/>
      <c r="AT726" s="104"/>
      <c r="AU726" s="104"/>
      <c r="AV726" s="104"/>
      <c r="AW726" s="104"/>
      <c r="AX726" s="104"/>
      <c r="AY726" s="104"/>
      <c r="AZ726" s="104"/>
      <c r="BA726" s="104"/>
      <c r="BB726" s="162"/>
      <c r="BC726" s="104"/>
      <c r="BD726" s="214"/>
      <c r="BE726" s="213" t="s">
        <v>1710</v>
      </c>
      <c r="BF726" s="108" t="e">
        <f aca="false">VLOOKUP($A726,#REF!, 34, FALSE())</f>
        <v>#VALUE!</v>
      </c>
      <c r="BG726" s="418" t="e">
        <f aca="false">VLOOKUP($A726,#REF!, 22, FALSE())</f>
        <v>#VALUE!</v>
      </c>
      <c r="BH726" s="109"/>
    </row>
    <row r="727" s="193" customFormat="true" ht="12.75" hidden="false" customHeight="true" outlineLevel="0" collapsed="false">
      <c r="A727" s="1" t="s">
        <v>1711</v>
      </c>
      <c r="B727" s="86" t="e">
        <f aca="false">VLOOKUP($A727,#REF!, 34, FALSE())</f>
        <v>#VALUE!</v>
      </c>
      <c r="C727" s="87" t="str">
        <f aca="false">CONCATENATE("unused_",A727)</f>
        <v>unused_DDR_XM1_B5D3</v>
      </c>
      <c r="D727" s="88" t="e">
        <f aca="false">IF(LEN(VLOOKUP($A727,#REF!,8,FALSE())),LEFT(VLOOKUP($A727,#REF!,8,FALSE()),LEN(VLOOKUP($A727,#REF!,8,FALSE()))-2),"")</f>
        <v>#VALUE!</v>
      </c>
      <c r="E727" s="89" t="e">
        <f aca="false">IF(LEN(VLOOKUP($A727,#REF!,4,FALSE())),IF(INDEX(#REF!,MATCH($A727,#REF!,0),1),LEFT(VLOOKUP($A727,#REF!,4,FALSE()),LEN(VLOOKUP($A727,#REF!,4,FALSE()))-2),CONCATENATE(LEFT(VLOOKUP($A727,#REF!,4,FALSE()),LEN(VLOOKUP($A727,#REF!,4,FALSE()))-2),"*")),"")</f>
        <v>#VALUE!</v>
      </c>
      <c r="F727" s="90" t="e">
        <f aca="false">IF(LEN(VLOOKUP($A727,#REF!,5,FALSE())),IF(INDEX(#REF!,MATCH($A727,#REF!,0),2),LEFT(VLOOKUP($A727,#REF!,5,FALSE()),LEN(VLOOKUP($A727,#REF!,5,FALSE()))-2),CONCATENATE(LEFT(VLOOKUP($A727,#REF!,5,FALSE()),LEN(VLOOKUP($A727,#REF!,5,FALSE()))-2),"*")),"")</f>
        <v>#VALUE!</v>
      </c>
      <c r="G727" s="90" t="e">
        <f aca="false">IF(LEN(VLOOKUP($A727,#REF!,6,FALSE())),IF(INDEX(#REF!,MATCH($A727,#REF!,0),3),LEFT(VLOOKUP($A727,#REF!,6,FALSE()),LEN(VLOOKUP($A727,#REF!,6,FALSE()))-2),CONCATENATE(LEFT(VLOOKUP($A727,#REF!,6,FALSE()),LEN(VLOOKUP($A727,#REF!,6,FALSE()))-2),"*")),"")</f>
        <v>#VALUE!</v>
      </c>
      <c r="H727" s="91" t="e">
        <f aca="false">IF(LEN(VLOOKUP($A727,#REF!,7,FALSE())),IF(INDEX(#REF!,MATCH($A727,#REF!,0),4),LEFT(VLOOKUP($A727,#REF!,7,FALSE()),LEN(VLOOKUP($A727,#REF!,7,FALSE()))-2),CONCATENATE(LEFT(VLOOKUP($A727,#REF!,7,FALSE()),LEN(VLOOKUP($A727,#REF!,7,FALSE()))-2),"*")),"")</f>
        <v>#VALUE!</v>
      </c>
      <c r="I727" s="92" t="e">
        <f aca="false">IF(LEN(VLOOKUP($A727,#REF!,8,FALSE())),UPPER(RIGHT(VLOOKUP($A727,#REF!,8,FALSE()), 1)),"")</f>
        <v>#VALUE!</v>
      </c>
      <c r="J727" s="90" t="e">
        <f aca="false">IF(LEN(VLOOKUP($A727,#REF!,4,FALSE())),UPPER(RIGHT(VLOOKUP($A727,#REF!,4,FALSE()), 1)),"")</f>
        <v>#VALUE!</v>
      </c>
      <c r="K727" s="90" t="e">
        <f aca="false">IF(LEN(VLOOKUP($A727,#REF!,5,FALSE())),UPPER(RIGHT(VLOOKUP($A727,#REF!,5,FALSE()), 1)),"")</f>
        <v>#VALUE!</v>
      </c>
      <c r="L727" s="90" t="e">
        <f aca="false">IF(LEN(VLOOKUP($A727,#REF!,6,FALSE())),UPPER(RIGHT(VLOOKUP($A727,#REF!,6,FALSE()), 1)),"")</f>
        <v>#VALUE!</v>
      </c>
      <c r="M727" s="91" t="e">
        <f aca="false">IF(LEN(VLOOKUP($A727,#REF!,7,FALSE())),UPPER(RIGHT(VLOOKUP($A727,#REF!,7,FALSE()), 1)),"")</f>
        <v>#VALUE!</v>
      </c>
      <c r="N727" s="185"/>
      <c r="O727" s="185"/>
      <c r="P727" s="185"/>
      <c r="Q727" s="185"/>
      <c r="R727" s="185"/>
      <c r="S727" s="100" t="e">
        <f aca="false">HLOOKUP("Device Tree Pin Name",#REF!,MATCH($A727,#REF!,0),FALSE())</f>
        <v>#VALUE!</v>
      </c>
      <c r="T727" s="95" t="e">
        <f aca="false">HLOOKUP("power rail",#REF!,MATCH($A727,#REF!,0),FALSE())</f>
        <v>#VALUE!</v>
      </c>
      <c r="U727" s="96" t="e">
        <f aca="false">HLOOKUP("Wake Capable",#REF!,MATCH($A727,#REF!,0),FALSE())</f>
        <v>#VALUE!</v>
      </c>
      <c r="V727" s="96" t="e">
        <f aca="false">HLOOKUP("Strap",#REF!,MATCH($A727,#REF!,0),FALSE())</f>
        <v>#VALUE!</v>
      </c>
      <c r="W727" s="96"/>
      <c r="X727" s="96"/>
      <c r="Y727" s="96"/>
      <c r="Z727" s="95"/>
      <c r="AA727" s="95" t="e">
        <f aca="false">HLOOKUP("Pad type",#REF!,MATCH($A727,#REF!,0),FALSE())</f>
        <v>#VALUE!</v>
      </c>
      <c r="AB727" s="100"/>
      <c r="AC727" s="100" t="e">
        <f aca="false">HLOOKUP("POR Pin State",#REF!,MATCH($A727,#REF!,0),FALSE())</f>
        <v>#VALUE!</v>
      </c>
      <c r="AD727" s="186"/>
      <c r="AE727" s="187"/>
      <c r="AF727" s="187"/>
      <c r="AG727" s="187"/>
      <c r="AH727" s="188"/>
      <c r="AI727" s="188"/>
      <c r="AJ727" s="189"/>
      <c r="AK727" s="189"/>
      <c r="AL727" s="189"/>
      <c r="AM727" s="189"/>
      <c r="AN727" s="189"/>
      <c r="AO727" s="189"/>
      <c r="AP727" s="189"/>
      <c r="AQ727" s="194" t="s">
        <v>1712</v>
      </c>
      <c r="AR727" s="104"/>
      <c r="AS727" s="104"/>
      <c r="AT727" s="104"/>
      <c r="AU727" s="104"/>
      <c r="AV727" s="104"/>
      <c r="AW727" s="104"/>
      <c r="AX727" s="104"/>
      <c r="AY727" s="104"/>
      <c r="AZ727" s="104"/>
      <c r="BA727" s="104"/>
      <c r="BB727" s="162"/>
      <c r="BC727" s="104"/>
      <c r="BD727" s="214"/>
      <c r="BE727" s="213" t="s">
        <v>1713</v>
      </c>
      <c r="BF727" s="108" t="e">
        <f aca="false">VLOOKUP($A727,#REF!, 34, FALSE())</f>
        <v>#VALUE!</v>
      </c>
      <c r="BG727" s="418" t="e">
        <f aca="false">VLOOKUP($A727,#REF!, 22, FALSE())</f>
        <v>#VALUE!</v>
      </c>
      <c r="BH727" s="109"/>
    </row>
    <row r="728" s="193" customFormat="true" ht="12.75" hidden="false" customHeight="true" outlineLevel="0" collapsed="false">
      <c r="A728" s="133" t="s">
        <v>1714</v>
      </c>
      <c r="B728" s="86" t="e">
        <f aca="false">VLOOKUP($A728,#REF!, 34, FALSE())</f>
        <v>#VALUE!</v>
      </c>
      <c r="C728" s="87" t="str">
        <f aca="false">CONCATENATE("unused_",A728)</f>
        <v>unused_DDR_XM1_B5D4</v>
      </c>
      <c r="D728" s="88" t="e">
        <f aca="false">IF(LEN(VLOOKUP($A728,#REF!,8,FALSE())),LEFT(VLOOKUP($A728,#REF!,8,FALSE()),LEN(VLOOKUP($A728,#REF!,8,FALSE()))-2),"")</f>
        <v>#VALUE!</v>
      </c>
      <c r="E728" s="89" t="e">
        <f aca="false">IF(LEN(VLOOKUP($A728,#REF!,4,FALSE())),IF(INDEX(#REF!,MATCH($A728,#REF!,0),1),LEFT(VLOOKUP($A728,#REF!,4,FALSE()),LEN(VLOOKUP($A728,#REF!,4,FALSE()))-2),CONCATENATE(LEFT(VLOOKUP($A728,#REF!,4,FALSE()),LEN(VLOOKUP($A728,#REF!,4,FALSE()))-2),"*")),"")</f>
        <v>#VALUE!</v>
      </c>
      <c r="F728" s="90" t="e">
        <f aca="false">IF(LEN(VLOOKUP($A728,#REF!,5,FALSE())),IF(INDEX(#REF!,MATCH($A728,#REF!,0),2),LEFT(VLOOKUP($A728,#REF!,5,FALSE()),LEN(VLOOKUP($A728,#REF!,5,FALSE()))-2),CONCATENATE(LEFT(VLOOKUP($A728,#REF!,5,FALSE()),LEN(VLOOKUP($A728,#REF!,5,FALSE()))-2),"*")),"")</f>
        <v>#VALUE!</v>
      </c>
      <c r="G728" s="90" t="e">
        <f aca="false">IF(LEN(VLOOKUP($A728,#REF!,6,FALSE())),IF(INDEX(#REF!,MATCH($A728,#REF!,0),3),LEFT(VLOOKUP($A728,#REF!,6,FALSE()),LEN(VLOOKUP($A728,#REF!,6,FALSE()))-2),CONCATENATE(LEFT(VLOOKUP($A728,#REF!,6,FALSE()),LEN(VLOOKUP($A728,#REF!,6,FALSE()))-2),"*")),"")</f>
        <v>#VALUE!</v>
      </c>
      <c r="H728" s="91" t="e">
        <f aca="false">IF(LEN(VLOOKUP($A728,#REF!,7,FALSE())),IF(INDEX(#REF!,MATCH($A728,#REF!,0),4),LEFT(VLOOKUP($A728,#REF!,7,FALSE()),LEN(VLOOKUP($A728,#REF!,7,FALSE()))-2),CONCATENATE(LEFT(VLOOKUP($A728,#REF!,7,FALSE()),LEN(VLOOKUP($A728,#REF!,7,FALSE()))-2),"*")),"")</f>
        <v>#VALUE!</v>
      </c>
      <c r="I728" s="92" t="e">
        <f aca="false">IF(LEN(VLOOKUP($A728,#REF!,8,FALSE())),UPPER(RIGHT(VLOOKUP($A728,#REF!,8,FALSE()), 1)),"")</f>
        <v>#VALUE!</v>
      </c>
      <c r="J728" s="90" t="e">
        <f aca="false">IF(LEN(VLOOKUP($A728,#REF!,4,FALSE())),UPPER(RIGHT(VLOOKUP($A728,#REF!,4,FALSE()), 1)),"")</f>
        <v>#VALUE!</v>
      </c>
      <c r="K728" s="90" t="e">
        <f aca="false">IF(LEN(VLOOKUP($A728,#REF!,5,FALSE())),UPPER(RIGHT(VLOOKUP($A728,#REF!,5,FALSE()), 1)),"")</f>
        <v>#VALUE!</v>
      </c>
      <c r="L728" s="90" t="e">
        <f aca="false">IF(LEN(VLOOKUP($A728,#REF!,6,FALSE())),UPPER(RIGHT(VLOOKUP($A728,#REF!,6,FALSE()), 1)),"")</f>
        <v>#VALUE!</v>
      </c>
      <c r="M728" s="91" t="e">
        <f aca="false">IF(LEN(VLOOKUP($A728,#REF!,7,FALSE())),UPPER(RIGHT(VLOOKUP($A728,#REF!,7,FALSE()), 1)),"")</f>
        <v>#VALUE!</v>
      </c>
      <c r="N728" s="185"/>
      <c r="O728" s="185"/>
      <c r="P728" s="185"/>
      <c r="Q728" s="185"/>
      <c r="R728" s="185"/>
      <c r="S728" s="100" t="e">
        <f aca="false">HLOOKUP("Device Tree Pin Name",#REF!,MATCH($A728,#REF!,0),FALSE())</f>
        <v>#VALUE!</v>
      </c>
      <c r="T728" s="95" t="e">
        <f aca="false">HLOOKUP("power rail",#REF!,MATCH($A728,#REF!,0),FALSE())</f>
        <v>#VALUE!</v>
      </c>
      <c r="U728" s="96" t="e">
        <f aca="false">HLOOKUP("Wake Capable",#REF!,MATCH($A728,#REF!,0),FALSE())</f>
        <v>#VALUE!</v>
      </c>
      <c r="V728" s="96" t="e">
        <f aca="false">HLOOKUP("Strap",#REF!,MATCH($A728,#REF!,0),FALSE())</f>
        <v>#VALUE!</v>
      </c>
      <c r="W728" s="96"/>
      <c r="X728" s="96"/>
      <c r="Y728" s="96"/>
      <c r="Z728" s="95"/>
      <c r="AA728" s="95" t="e">
        <f aca="false">HLOOKUP("Pad type",#REF!,MATCH($A728,#REF!,0),FALSE())</f>
        <v>#VALUE!</v>
      </c>
      <c r="AB728" s="100"/>
      <c r="AC728" s="100" t="e">
        <f aca="false">HLOOKUP("POR Pin State",#REF!,MATCH($A728,#REF!,0),FALSE())</f>
        <v>#VALUE!</v>
      </c>
      <c r="AD728" s="186"/>
      <c r="AE728" s="187"/>
      <c r="AF728" s="187"/>
      <c r="AG728" s="187"/>
      <c r="AH728" s="188"/>
      <c r="AI728" s="188"/>
      <c r="AJ728" s="189"/>
      <c r="AK728" s="189"/>
      <c r="AL728" s="189"/>
      <c r="AM728" s="189"/>
      <c r="AN728" s="189"/>
      <c r="AO728" s="189"/>
      <c r="AP728" s="189"/>
      <c r="AQ728" s="194" t="s">
        <v>1715</v>
      </c>
      <c r="AR728" s="104"/>
      <c r="AS728" s="104"/>
      <c r="AT728" s="104"/>
      <c r="AU728" s="104"/>
      <c r="AV728" s="104"/>
      <c r="AW728" s="104"/>
      <c r="AX728" s="104"/>
      <c r="AY728" s="104"/>
      <c r="AZ728" s="104"/>
      <c r="BA728" s="104"/>
      <c r="BB728" s="162"/>
      <c r="BC728" s="104"/>
      <c r="BD728" s="214"/>
      <c r="BE728" s="213" t="s">
        <v>1716</v>
      </c>
      <c r="BF728" s="108" t="e">
        <f aca="false">VLOOKUP($A728,#REF!, 34, FALSE())</f>
        <v>#VALUE!</v>
      </c>
      <c r="BG728" s="418" t="e">
        <f aca="false">VLOOKUP($A728,#REF!, 22, FALSE())</f>
        <v>#VALUE!</v>
      </c>
      <c r="BH728" s="109"/>
    </row>
    <row r="729" s="193" customFormat="true" ht="12.75" hidden="false" customHeight="true" outlineLevel="0" collapsed="false">
      <c r="A729" s="133" t="s">
        <v>1717</v>
      </c>
      <c r="B729" s="86" t="e">
        <f aca="false">VLOOKUP($A729,#REF!, 34, FALSE())</f>
        <v>#VALUE!</v>
      </c>
      <c r="C729" s="87" t="str">
        <f aca="false">CONCATENATE("unused_",A729)</f>
        <v>unused_DDR_XM1_B5D5</v>
      </c>
      <c r="D729" s="88" t="e">
        <f aca="false">IF(LEN(VLOOKUP($A729,#REF!,8,FALSE())),LEFT(VLOOKUP($A729,#REF!,8,FALSE()),LEN(VLOOKUP($A729,#REF!,8,FALSE()))-2),"")</f>
        <v>#VALUE!</v>
      </c>
      <c r="E729" s="89" t="e">
        <f aca="false">IF(LEN(VLOOKUP($A729,#REF!,4,FALSE())),IF(INDEX(#REF!,MATCH($A729,#REF!,0),1),LEFT(VLOOKUP($A729,#REF!,4,FALSE()),LEN(VLOOKUP($A729,#REF!,4,FALSE()))-2),CONCATENATE(LEFT(VLOOKUP($A729,#REF!,4,FALSE()),LEN(VLOOKUP($A729,#REF!,4,FALSE()))-2),"*")),"")</f>
        <v>#VALUE!</v>
      </c>
      <c r="F729" s="90" t="e">
        <f aca="false">IF(LEN(VLOOKUP($A729,#REF!,5,FALSE())),IF(INDEX(#REF!,MATCH($A729,#REF!,0),2),LEFT(VLOOKUP($A729,#REF!,5,FALSE()),LEN(VLOOKUP($A729,#REF!,5,FALSE()))-2),CONCATENATE(LEFT(VLOOKUP($A729,#REF!,5,FALSE()),LEN(VLOOKUP($A729,#REF!,5,FALSE()))-2),"*")),"")</f>
        <v>#VALUE!</v>
      </c>
      <c r="G729" s="90" t="e">
        <f aca="false">IF(LEN(VLOOKUP($A729,#REF!,6,FALSE())),IF(INDEX(#REF!,MATCH($A729,#REF!,0),3),LEFT(VLOOKUP($A729,#REF!,6,FALSE()),LEN(VLOOKUP($A729,#REF!,6,FALSE()))-2),CONCATENATE(LEFT(VLOOKUP($A729,#REF!,6,FALSE()),LEN(VLOOKUP($A729,#REF!,6,FALSE()))-2),"*")),"")</f>
        <v>#VALUE!</v>
      </c>
      <c r="H729" s="91" t="e">
        <f aca="false">IF(LEN(VLOOKUP($A729,#REF!,7,FALSE())),IF(INDEX(#REF!,MATCH($A729,#REF!,0),4),LEFT(VLOOKUP($A729,#REF!,7,FALSE()),LEN(VLOOKUP($A729,#REF!,7,FALSE()))-2),CONCATENATE(LEFT(VLOOKUP($A729,#REF!,7,FALSE()),LEN(VLOOKUP($A729,#REF!,7,FALSE()))-2),"*")),"")</f>
        <v>#VALUE!</v>
      </c>
      <c r="I729" s="92" t="e">
        <f aca="false">IF(LEN(VLOOKUP($A729,#REF!,8,FALSE())),UPPER(RIGHT(VLOOKUP($A729,#REF!,8,FALSE()), 1)),"")</f>
        <v>#VALUE!</v>
      </c>
      <c r="J729" s="90" t="e">
        <f aca="false">IF(LEN(VLOOKUP($A729,#REF!,4,FALSE())),UPPER(RIGHT(VLOOKUP($A729,#REF!,4,FALSE()), 1)),"")</f>
        <v>#VALUE!</v>
      </c>
      <c r="K729" s="90" t="e">
        <f aca="false">IF(LEN(VLOOKUP($A729,#REF!,5,FALSE())),UPPER(RIGHT(VLOOKUP($A729,#REF!,5,FALSE()), 1)),"")</f>
        <v>#VALUE!</v>
      </c>
      <c r="L729" s="90" t="e">
        <f aca="false">IF(LEN(VLOOKUP($A729,#REF!,6,FALSE())),UPPER(RIGHT(VLOOKUP($A729,#REF!,6,FALSE()), 1)),"")</f>
        <v>#VALUE!</v>
      </c>
      <c r="M729" s="91" t="e">
        <f aca="false">IF(LEN(VLOOKUP($A729,#REF!,7,FALSE())),UPPER(RIGHT(VLOOKUP($A729,#REF!,7,FALSE()), 1)),"")</f>
        <v>#VALUE!</v>
      </c>
      <c r="N729" s="185"/>
      <c r="O729" s="185"/>
      <c r="P729" s="185"/>
      <c r="Q729" s="185"/>
      <c r="R729" s="185"/>
      <c r="S729" s="100" t="e">
        <f aca="false">HLOOKUP("Device Tree Pin Name",#REF!,MATCH($A729,#REF!,0),FALSE())</f>
        <v>#VALUE!</v>
      </c>
      <c r="T729" s="95" t="e">
        <f aca="false">HLOOKUP("power rail",#REF!,MATCH($A729,#REF!,0),FALSE())</f>
        <v>#VALUE!</v>
      </c>
      <c r="U729" s="96" t="e">
        <f aca="false">HLOOKUP("Wake Capable",#REF!,MATCH($A729,#REF!,0),FALSE())</f>
        <v>#VALUE!</v>
      </c>
      <c r="V729" s="96" t="e">
        <f aca="false">HLOOKUP("Strap",#REF!,MATCH($A729,#REF!,0),FALSE())</f>
        <v>#VALUE!</v>
      </c>
      <c r="W729" s="96"/>
      <c r="X729" s="96"/>
      <c r="Y729" s="96"/>
      <c r="Z729" s="95"/>
      <c r="AA729" s="95" t="e">
        <f aca="false">HLOOKUP("Pad type",#REF!,MATCH($A729,#REF!,0),FALSE())</f>
        <v>#VALUE!</v>
      </c>
      <c r="AB729" s="100"/>
      <c r="AC729" s="100" t="e">
        <f aca="false">HLOOKUP("POR Pin State",#REF!,MATCH($A729,#REF!,0),FALSE())</f>
        <v>#VALUE!</v>
      </c>
      <c r="AD729" s="186"/>
      <c r="AE729" s="187"/>
      <c r="AF729" s="187"/>
      <c r="AG729" s="187"/>
      <c r="AH729" s="188"/>
      <c r="AI729" s="188"/>
      <c r="AJ729" s="189"/>
      <c r="AK729" s="189"/>
      <c r="AL729" s="189"/>
      <c r="AM729" s="189"/>
      <c r="AN729" s="189"/>
      <c r="AO729" s="189"/>
      <c r="AP729" s="189"/>
      <c r="AQ729" s="194" t="s">
        <v>1718</v>
      </c>
      <c r="AR729" s="104"/>
      <c r="AS729" s="104"/>
      <c r="AT729" s="104"/>
      <c r="AU729" s="104"/>
      <c r="AV729" s="104"/>
      <c r="AW729" s="104"/>
      <c r="AX729" s="104"/>
      <c r="AY729" s="104"/>
      <c r="AZ729" s="104"/>
      <c r="BA729" s="104"/>
      <c r="BB729" s="162"/>
      <c r="BC729" s="104"/>
      <c r="BD729" s="214"/>
      <c r="BE729" s="213" t="s">
        <v>1719</v>
      </c>
      <c r="BF729" s="108" t="e">
        <f aca="false">VLOOKUP($A729,#REF!, 34, FALSE())</f>
        <v>#VALUE!</v>
      </c>
      <c r="BG729" s="418" t="e">
        <f aca="false">VLOOKUP($A729,#REF!, 22, FALSE())</f>
        <v>#VALUE!</v>
      </c>
      <c r="BH729" s="109"/>
    </row>
    <row r="730" s="193" customFormat="true" ht="12.75" hidden="false" customHeight="true" outlineLevel="0" collapsed="false">
      <c r="A730" s="133" t="s">
        <v>1720</v>
      </c>
      <c r="B730" s="86" t="e">
        <f aca="false">VLOOKUP($A730,#REF!, 34, FALSE())</f>
        <v>#VALUE!</v>
      </c>
      <c r="C730" s="87" t="str">
        <f aca="false">CONCATENATE("unused_",A730)</f>
        <v>unused_DDR_XM1_B5D6</v>
      </c>
      <c r="D730" s="88" t="e">
        <f aca="false">IF(LEN(VLOOKUP($A730,#REF!,8,FALSE())),LEFT(VLOOKUP($A730,#REF!,8,FALSE()),LEN(VLOOKUP($A730,#REF!,8,FALSE()))-2),"")</f>
        <v>#VALUE!</v>
      </c>
      <c r="E730" s="89" t="e">
        <f aca="false">IF(LEN(VLOOKUP($A730,#REF!,4,FALSE())),IF(INDEX(#REF!,MATCH($A730,#REF!,0),1),LEFT(VLOOKUP($A730,#REF!,4,FALSE()),LEN(VLOOKUP($A730,#REF!,4,FALSE()))-2),CONCATENATE(LEFT(VLOOKUP($A730,#REF!,4,FALSE()),LEN(VLOOKUP($A730,#REF!,4,FALSE()))-2),"*")),"")</f>
        <v>#VALUE!</v>
      </c>
      <c r="F730" s="90" t="e">
        <f aca="false">IF(LEN(VLOOKUP($A730,#REF!,5,FALSE())),IF(INDEX(#REF!,MATCH($A730,#REF!,0),2),LEFT(VLOOKUP($A730,#REF!,5,FALSE()),LEN(VLOOKUP($A730,#REF!,5,FALSE()))-2),CONCATENATE(LEFT(VLOOKUP($A730,#REF!,5,FALSE()),LEN(VLOOKUP($A730,#REF!,5,FALSE()))-2),"*")),"")</f>
        <v>#VALUE!</v>
      </c>
      <c r="G730" s="90" t="e">
        <f aca="false">IF(LEN(VLOOKUP($A730,#REF!,6,FALSE())),IF(INDEX(#REF!,MATCH($A730,#REF!,0),3),LEFT(VLOOKUP($A730,#REF!,6,FALSE()),LEN(VLOOKUP($A730,#REF!,6,FALSE()))-2),CONCATENATE(LEFT(VLOOKUP($A730,#REF!,6,FALSE()),LEN(VLOOKUP($A730,#REF!,6,FALSE()))-2),"*")),"")</f>
        <v>#VALUE!</v>
      </c>
      <c r="H730" s="91" t="e">
        <f aca="false">IF(LEN(VLOOKUP($A730,#REF!,7,FALSE())),IF(INDEX(#REF!,MATCH($A730,#REF!,0),4),LEFT(VLOOKUP($A730,#REF!,7,FALSE()),LEN(VLOOKUP($A730,#REF!,7,FALSE()))-2),CONCATENATE(LEFT(VLOOKUP($A730,#REF!,7,FALSE()),LEN(VLOOKUP($A730,#REF!,7,FALSE()))-2),"*")),"")</f>
        <v>#VALUE!</v>
      </c>
      <c r="I730" s="92" t="e">
        <f aca="false">IF(LEN(VLOOKUP($A730,#REF!,8,FALSE())),UPPER(RIGHT(VLOOKUP($A730,#REF!,8,FALSE()), 1)),"")</f>
        <v>#VALUE!</v>
      </c>
      <c r="J730" s="90" t="e">
        <f aca="false">IF(LEN(VLOOKUP($A730,#REF!,4,FALSE())),UPPER(RIGHT(VLOOKUP($A730,#REF!,4,FALSE()), 1)),"")</f>
        <v>#VALUE!</v>
      </c>
      <c r="K730" s="90" t="e">
        <f aca="false">IF(LEN(VLOOKUP($A730,#REF!,5,FALSE())),UPPER(RIGHT(VLOOKUP($A730,#REF!,5,FALSE()), 1)),"")</f>
        <v>#VALUE!</v>
      </c>
      <c r="L730" s="90" t="e">
        <f aca="false">IF(LEN(VLOOKUP($A730,#REF!,6,FALSE())),UPPER(RIGHT(VLOOKUP($A730,#REF!,6,FALSE()), 1)),"")</f>
        <v>#VALUE!</v>
      </c>
      <c r="M730" s="91" t="e">
        <f aca="false">IF(LEN(VLOOKUP($A730,#REF!,7,FALSE())),UPPER(RIGHT(VLOOKUP($A730,#REF!,7,FALSE()), 1)),"")</f>
        <v>#VALUE!</v>
      </c>
      <c r="N730" s="185"/>
      <c r="O730" s="185"/>
      <c r="P730" s="185"/>
      <c r="Q730" s="185"/>
      <c r="R730" s="185"/>
      <c r="S730" s="100" t="e">
        <f aca="false">HLOOKUP("Device Tree Pin Name",#REF!,MATCH($A730,#REF!,0),FALSE())</f>
        <v>#VALUE!</v>
      </c>
      <c r="T730" s="95" t="e">
        <f aca="false">HLOOKUP("power rail",#REF!,MATCH($A730,#REF!,0),FALSE())</f>
        <v>#VALUE!</v>
      </c>
      <c r="U730" s="96" t="e">
        <f aca="false">HLOOKUP("Wake Capable",#REF!,MATCH($A730,#REF!,0),FALSE())</f>
        <v>#VALUE!</v>
      </c>
      <c r="V730" s="96" t="e">
        <f aca="false">HLOOKUP("Strap",#REF!,MATCH($A730,#REF!,0),FALSE())</f>
        <v>#VALUE!</v>
      </c>
      <c r="W730" s="96"/>
      <c r="X730" s="96"/>
      <c r="Y730" s="96"/>
      <c r="Z730" s="95"/>
      <c r="AA730" s="95" t="e">
        <f aca="false">HLOOKUP("Pad type",#REF!,MATCH($A730,#REF!,0),FALSE())</f>
        <v>#VALUE!</v>
      </c>
      <c r="AB730" s="100"/>
      <c r="AC730" s="100" t="e">
        <f aca="false">HLOOKUP("POR Pin State",#REF!,MATCH($A730,#REF!,0),FALSE())</f>
        <v>#VALUE!</v>
      </c>
      <c r="AD730" s="186"/>
      <c r="AE730" s="187"/>
      <c r="AF730" s="187"/>
      <c r="AG730" s="187"/>
      <c r="AH730" s="188"/>
      <c r="AI730" s="188"/>
      <c r="AJ730" s="189"/>
      <c r="AK730" s="189"/>
      <c r="AL730" s="189"/>
      <c r="AM730" s="189"/>
      <c r="AN730" s="189"/>
      <c r="AO730" s="189"/>
      <c r="AP730" s="189"/>
      <c r="AQ730" s="194" t="s">
        <v>1721</v>
      </c>
      <c r="AR730" s="104"/>
      <c r="AS730" s="104"/>
      <c r="AT730" s="104"/>
      <c r="AU730" s="104"/>
      <c r="AV730" s="104"/>
      <c r="AW730" s="104"/>
      <c r="AX730" s="104"/>
      <c r="AY730" s="104"/>
      <c r="AZ730" s="104"/>
      <c r="BA730" s="104"/>
      <c r="BB730" s="162"/>
      <c r="BC730" s="104"/>
      <c r="BD730" s="214"/>
      <c r="BE730" s="213" t="s">
        <v>1722</v>
      </c>
      <c r="BF730" s="108" t="e">
        <f aca="false">VLOOKUP($A730,#REF!, 34, FALSE())</f>
        <v>#VALUE!</v>
      </c>
      <c r="BG730" s="418" t="e">
        <f aca="false">VLOOKUP($A730,#REF!, 22, FALSE())</f>
        <v>#VALUE!</v>
      </c>
      <c r="BH730" s="109"/>
    </row>
    <row r="731" s="193" customFormat="true" ht="12.75" hidden="false" customHeight="true" outlineLevel="0" collapsed="false">
      <c r="A731" s="133" t="s">
        <v>1723</v>
      </c>
      <c r="B731" s="86" t="e">
        <f aca="false">VLOOKUP($A731,#REF!, 34, FALSE())</f>
        <v>#VALUE!</v>
      </c>
      <c r="C731" s="87" t="str">
        <f aca="false">CONCATENATE("unused_",A731)</f>
        <v>unused_DDR_XM1_B5D7</v>
      </c>
      <c r="D731" s="88" t="e">
        <f aca="false">IF(LEN(VLOOKUP($A731,#REF!,8,FALSE())),LEFT(VLOOKUP($A731,#REF!,8,FALSE()),LEN(VLOOKUP($A731,#REF!,8,FALSE()))-2),"")</f>
        <v>#VALUE!</v>
      </c>
      <c r="E731" s="89" t="e">
        <f aca="false">IF(LEN(VLOOKUP($A731,#REF!,4,FALSE())),IF(INDEX(#REF!,MATCH($A731,#REF!,0),1),LEFT(VLOOKUP($A731,#REF!,4,FALSE()),LEN(VLOOKUP($A731,#REF!,4,FALSE()))-2),CONCATENATE(LEFT(VLOOKUP($A731,#REF!,4,FALSE()),LEN(VLOOKUP($A731,#REF!,4,FALSE()))-2),"*")),"")</f>
        <v>#VALUE!</v>
      </c>
      <c r="F731" s="90" t="e">
        <f aca="false">IF(LEN(VLOOKUP($A731,#REF!,5,FALSE())),IF(INDEX(#REF!,MATCH($A731,#REF!,0),2),LEFT(VLOOKUP($A731,#REF!,5,FALSE()),LEN(VLOOKUP($A731,#REF!,5,FALSE()))-2),CONCATENATE(LEFT(VLOOKUP($A731,#REF!,5,FALSE()),LEN(VLOOKUP($A731,#REF!,5,FALSE()))-2),"*")),"")</f>
        <v>#VALUE!</v>
      </c>
      <c r="G731" s="90" t="e">
        <f aca="false">IF(LEN(VLOOKUP($A731,#REF!,6,FALSE())),IF(INDEX(#REF!,MATCH($A731,#REF!,0),3),LEFT(VLOOKUP($A731,#REF!,6,FALSE()),LEN(VLOOKUP($A731,#REF!,6,FALSE()))-2),CONCATENATE(LEFT(VLOOKUP($A731,#REF!,6,FALSE()),LEN(VLOOKUP($A731,#REF!,6,FALSE()))-2),"*")),"")</f>
        <v>#VALUE!</v>
      </c>
      <c r="H731" s="91" t="e">
        <f aca="false">IF(LEN(VLOOKUP($A731,#REF!,7,FALSE())),IF(INDEX(#REF!,MATCH($A731,#REF!,0),4),LEFT(VLOOKUP($A731,#REF!,7,FALSE()),LEN(VLOOKUP($A731,#REF!,7,FALSE()))-2),CONCATENATE(LEFT(VLOOKUP($A731,#REF!,7,FALSE()),LEN(VLOOKUP($A731,#REF!,7,FALSE()))-2),"*")),"")</f>
        <v>#VALUE!</v>
      </c>
      <c r="I731" s="92" t="e">
        <f aca="false">IF(LEN(VLOOKUP($A731,#REF!,8,FALSE())),UPPER(RIGHT(VLOOKUP($A731,#REF!,8,FALSE()), 1)),"")</f>
        <v>#VALUE!</v>
      </c>
      <c r="J731" s="90" t="e">
        <f aca="false">IF(LEN(VLOOKUP($A731,#REF!,4,FALSE())),UPPER(RIGHT(VLOOKUP($A731,#REF!,4,FALSE()), 1)),"")</f>
        <v>#VALUE!</v>
      </c>
      <c r="K731" s="90" t="e">
        <f aca="false">IF(LEN(VLOOKUP($A731,#REF!,5,FALSE())),UPPER(RIGHT(VLOOKUP($A731,#REF!,5,FALSE()), 1)),"")</f>
        <v>#VALUE!</v>
      </c>
      <c r="L731" s="90" t="e">
        <f aca="false">IF(LEN(VLOOKUP($A731,#REF!,6,FALSE())),UPPER(RIGHT(VLOOKUP($A731,#REF!,6,FALSE()), 1)),"")</f>
        <v>#VALUE!</v>
      </c>
      <c r="M731" s="91" t="e">
        <f aca="false">IF(LEN(VLOOKUP($A731,#REF!,7,FALSE())),UPPER(RIGHT(VLOOKUP($A731,#REF!,7,FALSE()), 1)),"")</f>
        <v>#VALUE!</v>
      </c>
      <c r="N731" s="185"/>
      <c r="O731" s="185"/>
      <c r="P731" s="185"/>
      <c r="Q731" s="185"/>
      <c r="R731" s="185"/>
      <c r="S731" s="100" t="e">
        <f aca="false">HLOOKUP("Device Tree Pin Name",#REF!,MATCH($A731,#REF!,0),FALSE())</f>
        <v>#VALUE!</v>
      </c>
      <c r="T731" s="95" t="e">
        <f aca="false">HLOOKUP("power rail",#REF!,MATCH($A731,#REF!,0),FALSE())</f>
        <v>#VALUE!</v>
      </c>
      <c r="U731" s="96" t="e">
        <f aca="false">HLOOKUP("Wake Capable",#REF!,MATCH($A731,#REF!,0),FALSE())</f>
        <v>#VALUE!</v>
      </c>
      <c r="V731" s="96" t="e">
        <f aca="false">HLOOKUP("Strap",#REF!,MATCH($A731,#REF!,0),FALSE())</f>
        <v>#VALUE!</v>
      </c>
      <c r="W731" s="96"/>
      <c r="X731" s="96"/>
      <c r="Y731" s="96"/>
      <c r="Z731" s="95"/>
      <c r="AA731" s="95" t="e">
        <f aca="false">HLOOKUP("Pad type",#REF!,MATCH($A731,#REF!,0),FALSE())</f>
        <v>#VALUE!</v>
      </c>
      <c r="AB731" s="100"/>
      <c r="AC731" s="100" t="e">
        <f aca="false">HLOOKUP("POR Pin State",#REF!,MATCH($A731,#REF!,0),FALSE())</f>
        <v>#VALUE!</v>
      </c>
      <c r="AD731" s="186"/>
      <c r="AE731" s="187"/>
      <c r="AF731" s="187"/>
      <c r="AG731" s="187"/>
      <c r="AH731" s="188"/>
      <c r="AI731" s="188"/>
      <c r="AJ731" s="189"/>
      <c r="AK731" s="189"/>
      <c r="AL731" s="189"/>
      <c r="AM731" s="189"/>
      <c r="AN731" s="189"/>
      <c r="AO731" s="189"/>
      <c r="AP731" s="189"/>
      <c r="AQ731" s="194" t="s">
        <v>1724</v>
      </c>
      <c r="AR731" s="104"/>
      <c r="AS731" s="104"/>
      <c r="AT731" s="104"/>
      <c r="AU731" s="104"/>
      <c r="AV731" s="104"/>
      <c r="AW731" s="104"/>
      <c r="AX731" s="104"/>
      <c r="AY731" s="104"/>
      <c r="AZ731" s="104"/>
      <c r="BA731" s="104"/>
      <c r="BB731" s="162"/>
      <c r="BC731" s="104"/>
      <c r="BD731" s="214"/>
      <c r="BE731" s="213" t="s">
        <v>1725</v>
      </c>
      <c r="BF731" s="108" t="e">
        <f aca="false">VLOOKUP($A731,#REF!, 34, FALSE())</f>
        <v>#VALUE!</v>
      </c>
      <c r="BG731" s="418" t="e">
        <f aca="false">VLOOKUP($A731,#REF!, 22, FALSE())</f>
        <v>#VALUE!</v>
      </c>
      <c r="BH731" s="109"/>
    </row>
    <row r="732" s="193" customFormat="true" ht="12.75" hidden="false" customHeight="true" outlineLevel="0" collapsed="false">
      <c r="A732" s="133" t="s">
        <v>1726</v>
      </c>
      <c r="B732" s="86" t="e">
        <f aca="false">VLOOKUP($A732,#REF!, 34, FALSE())</f>
        <v>#VALUE!</v>
      </c>
      <c r="C732" s="87" t="str">
        <f aca="false">CONCATENATE("unused_",A732)</f>
        <v>unused_DDR_XM1_B5DMI</v>
      </c>
      <c r="D732" s="88" t="e">
        <f aca="false">IF(LEN(VLOOKUP($A732,#REF!,8,FALSE())),LEFT(VLOOKUP($A732,#REF!,8,FALSE()),LEN(VLOOKUP($A732,#REF!,8,FALSE()))-2),"")</f>
        <v>#VALUE!</v>
      </c>
      <c r="E732" s="89" t="e">
        <f aca="false">IF(LEN(VLOOKUP($A732,#REF!,4,FALSE())),IF(INDEX(#REF!,MATCH($A732,#REF!,0),1),LEFT(VLOOKUP($A732,#REF!,4,FALSE()),LEN(VLOOKUP($A732,#REF!,4,FALSE()))-2),CONCATENATE(LEFT(VLOOKUP($A732,#REF!,4,FALSE()),LEN(VLOOKUP($A732,#REF!,4,FALSE()))-2),"*")),"")</f>
        <v>#VALUE!</v>
      </c>
      <c r="F732" s="90" t="e">
        <f aca="false">IF(LEN(VLOOKUP($A732,#REF!,5,FALSE())),IF(INDEX(#REF!,MATCH($A732,#REF!,0),2),LEFT(VLOOKUP($A732,#REF!,5,FALSE()),LEN(VLOOKUP($A732,#REF!,5,FALSE()))-2),CONCATENATE(LEFT(VLOOKUP($A732,#REF!,5,FALSE()),LEN(VLOOKUP($A732,#REF!,5,FALSE()))-2),"*")),"")</f>
        <v>#VALUE!</v>
      </c>
      <c r="G732" s="90" t="e">
        <f aca="false">IF(LEN(VLOOKUP($A732,#REF!,6,FALSE())),IF(INDEX(#REF!,MATCH($A732,#REF!,0),3),LEFT(VLOOKUP($A732,#REF!,6,FALSE()),LEN(VLOOKUP($A732,#REF!,6,FALSE()))-2),CONCATENATE(LEFT(VLOOKUP($A732,#REF!,6,FALSE()),LEN(VLOOKUP($A732,#REF!,6,FALSE()))-2),"*")),"")</f>
        <v>#VALUE!</v>
      </c>
      <c r="H732" s="91" t="e">
        <f aca="false">IF(LEN(VLOOKUP($A732,#REF!,7,FALSE())),IF(INDEX(#REF!,MATCH($A732,#REF!,0),4),LEFT(VLOOKUP($A732,#REF!,7,FALSE()),LEN(VLOOKUP($A732,#REF!,7,FALSE()))-2),CONCATENATE(LEFT(VLOOKUP($A732,#REF!,7,FALSE()),LEN(VLOOKUP($A732,#REF!,7,FALSE()))-2),"*")),"")</f>
        <v>#VALUE!</v>
      </c>
      <c r="I732" s="92" t="e">
        <f aca="false">IF(LEN(VLOOKUP($A732,#REF!,8,FALSE())),UPPER(RIGHT(VLOOKUP($A732,#REF!,8,FALSE()), 1)),"")</f>
        <v>#VALUE!</v>
      </c>
      <c r="J732" s="90" t="e">
        <f aca="false">IF(LEN(VLOOKUP($A732,#REF!,4,FALSE())),UPPER(RIGHT(VLOOKUP($A732,#REF!,4,FALSE()), 1)),"")</f>
        <v>#VALUE!</v>
      </c>
      <c r="K732" s="90" t="e">
        <f aca="false">IF(LEN(VLOOKUP($A732,#REF!,5,FALSE())),UPPER(RIGHT(VLOOKUP($A732,#REF!,5,FALSE()), 1)),"")</f>
        <v>#VALUE!</v>
      </c>
      <c r="L732" s="90" t="e">
        <f aca="false">IF(LEN(VLOOKUP($A732,#REF!,6,FALSE())),UPPER(RIGHT(VLOOKUP($A732,#REF!,6,FALSE()), 1)),"")</f>
        <v>#VALUE!</v>
      </c>
      <c r="M732" s="91" t="e">
        <f aca="false">IF(LEN(VLOOKUP($A732,#REF!,7,FALSE())),UPPER(RIGHT(VLOOKUP($A732,#REF!,7,FALSE()), 1)),"")</f>
        <v>#VALUE!</v>
      </c>
      <c r="N732" s="185"/>
      <c r="O732" s="185"/>
      <c r="P732" s="185"/>
      <c r="Q732" s="185"/>
      <c r="R732" s="185"/>
      <c r="S732" s="100" t="e">
        <f aca="false">HLOOKUP("Device Tree Pin Name",#REF!,MATCH($A732,#REF!,0),FALSE())</f>
        <v>#VALUE!</v>
      </c>
      <c r="T732" s="95" t="e">
        <f aca="false">HLOOKUP("power rail",#REF!,MATCH($A732,#REF!,0),FALSE())</f>
        <v>#VALUE!</v>
      </c>
      <c r="U732" s="96" t="e">
        <f aca="false">HLOOKUP("Wake Capable",#REF!,MATCH($A732,#REF!,0),FALSE())</f>
        <v>#VALUE!</v>
      </c>
      <c r="V732" s="96" t="e">
        <f aca="false">HLOOKUP("Strap",#REF!,MATCH($A732,#REF!,0),FALSE())</f>
        <v>#VALUE!</v>
      </c>
      <c r="W732" s="96"/>
      <c r="X732" s="96"/>
      <c r="Y732" s="96"/>
      <c r="Z732" s="95"/>
      <c r="AA732" s="95" t="e">
        <f aca="false">HLOOKUP("Pad type",#REF!,MATCH($A732,#REF!,0),FALSE())</f>
        <v>#VALUE!</v>
      </c>
      <c r="AB732" s="100"/>
      <c r="AC732" s="100" t="e">
        <f aca="false">HLOOKUP("POR Pin State",#REF!,MATCH($A732,#REF!,0),FALSE())</f>
        <v>#VALUE!</v>
      </c>
      <c r="AD732" s="186"/>
      <c r="AE732" s="187"/>
      <c r="AF732" s="187"/>
      <c r="AG732" s="187"/>
      <c r="AH732" s="188"/>
      <c r="AI732" s="188"/>
      <c r="AJ732" s="189"/>
      <c r="AK732" s="189"/>
      <c r="AL732" s="189"/>
      <c r="AM732" s="189"/>
      <c r="AN732" s="189"/>
      <c r="AO732" s="189"/>
      <c r="AP732" s="189"/>
      <c r="AQ732" s="194" t="s">
        <v>1726</v>
      </c>
      <c r="AR732" s="104"/>
      <c r="AS732" s="104"/>
      <c r="AT732" s="104"/>
      <c r="AU732" s="104"/>
      <c r="AV732" s="104"/>
      <c r="AW732" s="104"/>
      <c r="AX732" s="104"/>
      <c r="AY732" s="104"/>
      <c r="AZ732" s="104"/>
      <c r="BA732" s="104"/>
      <c r="BB732" s="162"/>
      <c r="BC732" s="104"/>
      <c r="BD732" s="214"/>
      <c r="BE732" s="213" t="s">
        <v>1727</v>
      </c>
      <c r="BF732" s="108" t="e">
        <f aca="false">VLOOKUP($A732,#REF!, 34, FALSE())</f>
        <v>#VALUE!</v>
      </c>
      <c r="BG732" s="418" t="e">
        <f aca="false">VLOOKUP($A732,#REF!, 22, FALSE())</f>
        <v>#VALUE!</v>
      </c>
      <c r="BH732" s="109"/>
    </row>
    <row r="733" s="193" customFormat="true" ht="12.75" hidden="false" customHeight="true" outlineLevel="0" collapsed="false">
      <c r="A733" s="133" t="s">
        <v>1728</v>
      </c>
      <c r="B733" s="86" t="e">
        <f aca="false">VLOOKUP($A733,#REF!, 34, FALSE())</f>
        <v>#VALUE!</v>
      </c>
      <c r="C733" s="87" t="str">
        <f aca="false">CONCATENATE("unused_",A733)</f>
        <v>unused_DDR_XM1_B5WCK_P</v>
      </c>
      <c r="D733" s="88" t="e">
        <f aca="false">IF(LEN(VLOOKUP($A733,#REF!,8,FALSE())),LEFT(VLOOKUP($A733,#REF!,8,FALSE()),LEN(VLOOKUP($A733,#REF!,8,FALSE()))-2),"")</f>
        <v>#VALUE!</v>
      </c>
      <c r="E733" s="89" t="e">
        <f aca="false">IF(LEN(VLOOKUP($A733,#REF!,4,FALSE())),IF(INDEX(#REF!,MATCH($A733,#REF!,0),1),LEFT(VLOOKUP($A733,#REF!,4,FALSE()),LEN(VLOOKUP($A733,#REF!,4,FALSE()))-2),CONCATENATE(LEFT(VLOOKUP($A733,#REF!,4,FALSE()),LEN(VLOOKUP($A733,#REF!,4,FALSE()))-2),"*")),"")</f>
        <v>#VALUE!</v>
      </c>
      <c r="F733" s="90" t="e">
        <f aca="false">IF(LEN(VLOOKUP($A733,#REF!,5,FALSE())),IF(INDEX(#REF!,MATCH($A733,#REF!,0),2),LEFT(VLOOKUP($A733,#REF!,5,FALSE()),LEN(VLOOKUP($A733,#REF!,5,FALSE()))-2),CONCATENATE(LEFT(VLOOKUP($A733,#REF!,5,FALSE()),LEN(VLOOKUP($A733,#REF!,5,FALSE()))-2),"*")),"")</f>
        <v>#VALUE!</v>
      </c>
      <c r="G733" s="90" t="e">
        <f aca="false">IF(LEN(VLOOKUP($A733,#REF!,6,FALSE())),IF(INDEX(#REF!,MATCH($A733,#REF!,0),3),LEFT(VLOOKUP($A733,#REF!,6,FALSE()),LEN(VLOOKUP($A733,#REF!,6,FALSE()))-2),CONCATENATE(LEFT(VLOOKUP($A733,#REF!,6,FALSE()),LEN(VLOOKUP($A733,#REF!,6,FALSE()))-2),"*")),"")</f>
        <v>#VALUE!</v>
      </c>
      <c r="H733" s="91" t="e">
        <f aca="false">IF(LEN(VLOOKUP($A733,#REF!,7,FALSE())),IF(INDEX(#REF!,MATCH($A733,#REF!,0),4),LEFT(VLOOKUP($A733,#REF!,7,FALSE()),LEN(VLOOKUP($A733,#REF!,7,FALSE()))-2),CONCATENATE(LEFT(VLOOKUP($A733,#REF!,7,FALSE()),LEN(VLOOKUP($A733,#REF!,7,FALSE()))-2),"*")),"")</f>
        <v>#VALUE!</v>
      </c>
      <c r="I733" s="92" t="e">
        <f aca="false">IF(LEN(VLOOKUP($A733,#REF!,8,FALSE())),UPPER(RIGHT(VLOOKUP($A733,#REF!,8,FALSE()), 1)),"")</f>
        <v>#VALUE!</v>
      </c>
      <c r="J733" s="90" t="e">
        <f aca="false">IF(LEN(VLOOKUP($A733,#REF!,4,FALSE())),UPPER(RIGHT(VLOOKUP($A733,#REF!,4,FALSE()), 1)),"")</f>
        <v>#VALUE!</v>
      </c>
      <c r="K733" s="90" t="e">
        <f aca="false">IF(LEN(VLOOKUP($A733,#REF!,5,FALSE())),UPPER(RIGHT(VLOOKUP($A733,#REF!,5,FALSE()), 1)),"")</f>
        <v>#VALUE!</v>
      </c>
      <c r="L733" s="90" t="e">
        <f aca="false">IF(LEN(VLOOKUP($A733,#REF!,6,FALSE())),UPPER(RIGHT(VLOOKUP($A733,#REF!,6,FALSE()), 1)),"")</f>
        <v>#VALUE!</v>
      </c>
      <c r="M733" s="91" t="e">
        <f aca="false">IF(LEN(VLOOKUP($A733,#REF!,7,FALSE())),UPPER(RIGHT(VLOOKUP($A733,#REF!,7,FALSE()), 1)),"")</f>
        <v>#VALUE!</v>
      </c>
      <c r="N733" s="185"/>
      <c r="O733" s="185"/>
      <c r="P733" s="185"/>
      <c r="Q733" s="185"/>
      <c r="R733" s="185"/>
      <c r="S733" s="100" t="e">
        <f aca="false">HLOOKUP("Device Tree Pin Name",#REF!,MATCH($A733,#REF!,0),FALSE())</f>
        <v>#VALUE!</v>
      </c>
      <c r="T733" s="95" t="e">
        <f aca="false">HLOOKUP("power rail",#REF!,MATCH($A733,#REF!,0),FALSE())</f>
        <v>#VALUE!</v>
      </c>
      <c r="U733" s="96" t="e">
        <f aca="false">HLOOKUP("Wake Capable",#REF!,MATCH($A733,#REF!,0),FALSE())</f>
        <v>#VALUE!</v>
      </c>
      <c r="V733" s="96" t="e">
        <f aca="false">HLOOKUP("Strap",#REF!,MATCH($A733,#REF!,0),FALSE())</f>
        <v>#VALUE!</v>
      </c>
      <c r="W733" s="96"/>
      <c r="X733" s="96"/>
      <c r="Y733" s="96"/>
      <c r="Z733" s="95"/>
      <c r="AA733" s="95" t="e">
        <f aca="false">HLOOKUP("Pad type",#REF!,MATCH($A733,#REF!,0),FALSE())</f>
        <v>#VALUE!</v>
      </c>
      <c r="AB733" s="100"/>
      <c r="AC733" s="100" t="e">
        <f aca="false">HLOOKUP("POR Pin State",#REF!,MATCH($A733,#REF!,0),FALSE())</f>
        <v>#VALUE!</v>
      </c>
      <c r="AD733" s="186"/>
      <c r="AE733" s="187"/>
      <c r="AF733" s="187"/>
      <c r="AG733" s="187"/>
      <c r="AH733" s="188"/>
      <c r="AI733" s="188"/>
      <c r="AJ733" s="189"/>
      <c r="AK733" s="189"/>
      <c r="AL733" s="189"/>
      <c r="AM733" s="189"/>
      <c r="AN733" s="189"/>
      <c r="AO733" s="189"/>
      <c r="AP733" s="189"/>
      <c r="AQ733" s="194" t="s">
        <v>1728</v>
      </c>
      <c r="AR733" s="104"/>
      <c r="AS733" s="104"/>
      <c r="AT733" s="104"/>
      <c r="AU733" s="104"/>
      <c r="AV733" s="104"/>
      <c r="AW733" s="104"/>
      <c r="AX733" s="104"/>
      <c r="AY733" s="104"/>
      <c r="AZ733" s="104"/>
      <c r="BA733" s="104"/>
      <c r="BB733" s="162"/>
      <c r="BC733" s="104"/>
      <c r="BD733" s="214"/>
      <c r="BE733" s="213" t="s">
        <v>1729</v>
      </c>
      <c r="BF733" s="108" t="e">
        <f aca="false">VLOOKUP($A733,#REF!, 34, FALSE())</f>
        <v>#VALUE!</v>
      </c>
      <c r="BG733" s="418" t="e">
        <f aca="false">VLOOKUP($A733,#REF!, 22, FALSE())</f>
        <v>#VALUE!</v>
      </c>
      <c r="BH733" s="109"/>
    </row>
    <row r="734" s="193" customFormat="true" ht="12.75" hidden="false" customHeight="true" outlineLevel="0" collapsed="false">
      <c r="A734" s="133" t="s">
        <v>1730</v>
      </c>
      <c r="B734" s="86" t="e">
        <f aca="false">VLOOKUP($A734,#REF!, 34, FALSE())</f>
        <v>#VALUE!</v>
      </c>
      <c r="C734" s="87" t="str">
        <f aca="false">CONCATENATE("unused_",A734)</f>
        <v>unused_DDR_XM1_B5WCK_N</v>
      </c>
      <c r="D734" s="88" t="e">
        <f aca="false">IF(LEN(VLOOKUP($A734,#REF!,8,FALSE())),LEFT(VLOOKUP($A734,#REF!,8,FALSE()),LEN(VLOOKUP($A734,#REF!,8,FALSE()))-2),"")</f>
        <v>#VALUE!</v>
      </c>
      <c r="E734" s="89" t="e">
        <f aca="false">IF(LEN(VLOOKUP($A734,#REF!,4,FALSE())),IF(INDEX(#REF!,MATCH($A734,#REF!,0),1),LEFT(VLOOKUP($A734,#REF!,4,FALSE()),LEN(VLOOKUP($A734,#REF!,4,FALSE()))-2),CONCATENATE(LEFT(VLOOKUP($A734,#REF!,4,FALSE()),LEN(VLOOKUP($A734,#REF!,4,FALSE()))-2),"*")),"")</f>
        <v>#VALUE!</v>
      </c>
      <c r="F734" s="90" t="e">
        <f aca="false">IF(LEN(VLOOKUP($A734,#REF!,5,FALSE())),IF(INDEX(#REF!,MATCH($A734,#REF!,0),2),LEFT(VLOOKUP($A734,#REF!,5,FALSE()),LEN(VLOOKUP($A734,#REF!,5,FALSE()))-2),CONCATENATE(LEFT(VLOOKUP($A734,#REF!,5,FALSE()),LEN(VLOOKUP($A734,#REF!,5,FALSE()))-2),"*")),"")</f>
        <v>#VALUE!</v>
      </c>
      <c r="G734" s="90" t="e">
        <f aca="false">IF(LEN(VLOOKUP($A734,#REF!,6,FALSE())),IF(INDEX(#REF!,MATCH($A734,#REF!,0),3),LEFT(VLOOKUP($A734,#REF!,6,FALSE()),LEN(VLOOKUP($A734,#REF!,6,FALSE()))-2),CONCATENATE(LEFT(VLOOKUP($A734,#REF!,6,FALSE()),LEN(VLOOKUP($A734,#REF!,6,FALSE()))-2),"*")),"")</f>
        <v>#VALUE!</v>
      </c>
      <c r="H734" s="91" t="e">
        <f aca="false">IF(LEN(VLOOKUP($A734,#REF!,7,FALSE())),IF(INDEX(#REF!,MATCH($A734,#REF!,0),4),LEFT(VLOOKUP($A734,#REF!,7,FALSE()),LEN(VLOOKUP($A734,#REF!,7,FALSE()))-2),CONCATENATE(LEFT(VLOOKUP($A734,#REF!,7,FALSE()),LEN(VLOOKUP($A734,#REF!,7,FALSE()))-2),"*")),"")</f>
        <v>#VALUE!</v>
      </c>
      <c r="I734" s="92" t="e">
        <f aca="false">IF(LEN(VLOOKUP($A734,#REF!,8,FALSE())),UPPER(RIGHT(VLOOKUP($A734,#REF!,8,FALSE()), 1)),"")</f>
        <v>#VALUE!</v>
      </c>
      <c r="J734" s="90" t="e">
        <f aca="false">IF(LEN(VLOOKUP($A734,#REF!,4,FALSE())),UPPER(RIGHT(VLOOKUP($A734,#REF!,4,FALSE()), 1)),"")</f>
        <v>#VALUE!</v>
      </c>
      <c r="K734" s="90" t="e">
        <f aca="false">IF(LEN(VLOOKUP($A734,#REF!,5,FALSE())),UPPER(RIGHT(VLOOKUP($A734,#REF!,5,FALSE()), 1)),"")</f>
        <v>#VALUE!</v>
      </c>
      <c r="L734" s="90" t="e">
        <f aca="false">IF(LEN(VLOOKUP($A734,#REF!,6,FALSE())),UPPER(RIGHT(VLOOKUP($A734,#REF!,6,FALSE()), 1)),"")</f>
        <v>#VALUE!</v>
      </c>
      <c r="M734" s="91" t="e">
        <f aca="false">IF(LEN(VLOOKUP($A734,#REF!,7,FALSE())),UPPER(RIGHT(VLOOKUP($A734,#REF!,7,FALSE()), 1)),"")</f>
        <v>#VALUE!</v>
      </c>
      <c r="N734" s="185"/>
      <c r="O734" s="185"/>
      <c r="P734" s="185"/>
      <c r="Q734" s="185"/>
      <c r="R734" s="185"/>
      <c r="S734" s="100" t="e">
        <f aca="false">HLOOKUP("Device Tree Pin Name",#REF!,MATCH($A734,#REF!,0),FALSE())</f>
        <v>#VALUE!</v>
      </c>
      <c r="T734" s="95" t="e">
        <f aca="false">HLOOKUP("power rail",#REF!,MATCH($A734,#REF!,0),FALSE())</f>
        <v>#VALUE!</v>
      </c>
      <c r="U734" s="96" t="e">
        <f aca="false">HLOOKUP("Wake Capable",#REF!,MATCH($A734,#REF!,0),FALSE())</f>
        <v>#VALUE!</v>
      </c>
      <c r="V734" s="96" t="e">
        <f aca="false">HLOOKUP("Strap",#REF!,MATCH($A734,#REF!,0),FALSE())</f>
        <v>#VALUE!</v>
      </c>
      <c r="W734" s="96"/>
      <c r="X734" s="96"/>
      <c r="Y734" s="96"/>
      <c r="Z734" s="95"/>
      <c r="AA734" s="95" t="e">
        <f aca="false">HLOOKUP("Pad type",#REF!,MATCH($A734,#REF!,0),FALSE())</f>
        <v>#VALUE!</v>
      </c>
      <c r="AB734" s="100"/>
      <c r="AC734" s="100" t="e">
        <f aca="false">HLOOKUP("POR Pin State",#REF!,MATCH($A734,#REF!,0),FALSE())</f>
        <v>#VALUE!</v>
      </c>
      <c r="AD734" s="186"/>
      <c r="AE734" s="187"/>
      <c r="AF734" s="187"/>
      <c r="AG734" s="187"/>
      <c r="AH734" s="188"/>
      <c r="AI734" s="188"/>
      <c r="AJ734" s="189"/>
      <c r="AK734" s="189"/>
      <c r="AL734" s="189"/>
      <c r="AM734" s="189"/>
      <c r="AN734" s="189"/>
      <c r="AO734" s="189"/>
      <c r="AP734" s="189"/>
      <c r="AQ734" s="194" t="s">
        <v>1730</v>
      </c>
      <c r="AR734" s="104"/>
      <c r="AS734" s="104"/>
      <c r="AT734" s="104"/>
      <c r="AU734" s="104"/>
      <c r="AV734" s="104"/>
      <c r="AW734" s="104"/>
      <c r="AX734" s="104"/>
      <c r="AY734" s="104"/>
      <c r="AZ734" s="104"/>
      <c r="BA734" s="104"/>
      <c r="BB734" s="162"/>
      <c r="BC734" s="104"/>
      <c r="BD734" s="214"/>
      <c r="BE734" s="213" t="s">
        <v>1731</v>
      </c>
      <c r="BF734" s="108" t="e">
        <f aca="false">VLOOKUP($A734,#REF!, 34, FALSE())</f>
        <v>#VALUE!</v>
      </c>
      <c r="BG734" s="418" t="e">
        <f aca="false">VLOOKUP($A734,#REF!, 22, FALSE())</f>
        <v>#VALUE!</v>
      </c>
      <c r="BH734" s="109"/>
    </row>
    <row r="735" s="193" customFormat="true" ht="12.75" hidden="false" customHeight="true" outlineLevel="0" collapsed="false">
      <c r="A735" s="133" t="s">
        <v>1732</v>
      </c>
      <c r="B735" s="86" t="e">
        <f aca="false">VLOOKUP($A735,#REF!, 34, FALSE())</f>
        <v>#VALUE!</v>
      </c>
      <c r="C735" s="87" t="str">
        <f aca="false">CONCATENATE("unused_",A735)</f>
        <v>unused_DDR_XM1_B5RDQS_P</v>
      </c>
      <c r="D735" s="88" t="e">
        <f aca="false">IF(LEN(VLOOKUP($A735,#REF!,8,FALSE())),LEFT(VLOOKUP($A735,#REF!,8,FALSE()),LEN(VLOOKUP($A735,#REF!,8,FALSE()))-2),"")</f>
        <v>#VALUE!</v>
      </c>
      <c r="E735" s="89" t="e">
        <f aca="false">IF(LEN(VLOOKUP($A735,#REF!,4,FALSE())),IF(INDEX(#REF!,MATCH($A735,#REF!,0),1),LEFT(VLOOKUP($A735,#REF!,4,FALSE()),LEN(VLOOKUP($A735,#REF!,4,FALSE()))-2),CONCATENATE(LEFT(VLOOKUP($A735,#REF!,4,FALSE()),LEN(VLOOKUP($A735,#REF!,4,FALSE()))-2),"*")),"")</f>
        <v>#VALUE!</v>
      </c>
      <c r="F735" s="90" t="e">
        <f aca="false">IF(LEN(VLOOKUP($A735,#REF!,5,FALSE())),IF(INDEX(#REF!,MATCH($A735,#REF!,0),2),LEFT(VLOOKUP($A735,#REF!,5,FALSE()),LEN(VLOOKUP($A735,#REF!,5,FALSE()))-2),CONCATENATE(LEFT(VLOOKUP($A735,#REF!,5,FALSE()),LEN(VLOOKUP($A735,#REF!,5,FALSE()))-2),"*")),"")</f>
        <v>#VALUE!</v>
      </c>
      <c r="G735" s="90" t="e">
        <f aca="false">IF(LEN(VLOOKUP($A735,#REF!,6,FALSE())),IF(INDEX(#REF!,MATCH($A735,#REF!,0),3),LEFT(VLOOKUP($A735,#REF!,6,FALSE()),LEN(VLOOKUP($A735,#REF!,6,FALSE()))-2),CONCATENATE(LEFT(VLOOKUP($A735,#REF!,6,FALSE()),LEN(VLOOKUP($A735,#REF!,6,FALSE()))-2),"*")),"")</f>
        <v>#VALUE!</v>
      </c>
      <c r="H735" s="91" t="e">
        <f aca="false">IF(LEN(VLOOKUP($A735,#REF!,7,FALSE())),IF(INDEX(#REF!,MATCH($A735,#REF!,0),4),LEFT(VLOOKUP($A735,#REF!,7,FALSE()),LEN(VLOOKUP($A735,#REF!,7,FALSE()))-2),CONCATENATE(LEFT(VLOOKUP($A735,#REF!,7,FALSE()),LEN(VLOOKUP($A735,#REF!,7,FALSE()))-2),"*")),"")</f>
        <v>#VALUE!</v>
      </c>
      <c r="I735" s="92" t="e">
        <f aca="false">IF(LEN(VLOOKUP($A735,#REF!,8,FALSE())),UPPER(RIGHT(VLOOKUP($A735,#REF!,8,FALSE()), 1)),"")</f>
        <v>#VALUE!</v>
      </c>
      <c r="J735" s="90" t="e">
        <f aca="false">IF(LEN(VLOOKUP($A735,#REF!,4,FALSE())),UPPER(RIGHT(VLOOKUP($A735,#REF!,4,FALSE()), 1)),"")</f>
        <v>#VALUE!</v>
      </c>
      <c r="K735" s="90" t="e">
        <f aca="false">IF(LEN(VLOOKUP($A735,#REF!,5,FALSE())),UPPER(RIGHT(VLOOKUP($A735,#REF!,5,FALSE()), 1)),"")</f>
        <v>#VALUE!</v>
      </c>
      <c r="L735" s="90" t="e">
        <f aca="false">IF(LEN(VLOOKUP($A735,#REF!,6,FALSE())),UPPER(RIGHT(VLOOKUP($A735,#REF!,6,FALSE()), 1)),"")</f>
        <v>#VALUE!</v>
      </c>
      <c r="M735" s="91" t="e">
        <f aca="false">IF(LEN(VLOOKUP($A735,#REF!,7,FALSE())),UPPER(RIGHT(VLOOKUP($A735,#REF!,7,FALSE()), 1)),"")</f>
        <v>#VALUE!</v>
      </c>
      <c r="N735" s="185"/>
      <c r="O735" s="185"/>
      <c r="P735" s="185"/>
      <c r="Q735" s="185"/>
      <c r="R735" s="185"/>
      <c r="S735" s="100" t="e">
        <f aca="false">HLOOKUP("Device Tree Pin Name",#REF!,MATCH($A735,#REF!,0),FALSE())</f>
        <v>#VALUE!</v>
      </c>
      <c r="T735" s="95" t="e">
        <f aca="false">HLOOKUP("power rail",#REF!,MATCH($A735,#REF!,0),FALSE())</f>
        <v>#VALUE!</v>
      </c>
      <c r="U735" s="96" t="e">
        <f aca="false">HLOOKUP("Wake Capable",#REF!,MATCH($A735,#REF!,0),FALSE())</f>
        <v>#VALUE!</v>
      </c>
      <c r="V735" s="96" t="e">
        <f aca="false">HLOOKUP("Strap",#REF!,MATCH($A735,#REF!,0),FALSE())</f>
        <v>#VALUE!</v>
      </c>
      <c r="W735" s="96"/>
      <c r="X735" s="96"/>
      <c r="Y735" s="96"/>
      <c r="Z735" s="95"/>
      <c r="AA735" s="95" t="e">
        <f aca="false">HLOOKUP("Pad type",#REF!,MATCH($A735,#REF!,0),FALSE())</f>
        <v>#VALUE!</v>
      </c>
      <c r="AB735" s="100"/>
      <c r="AC735" s="100" t="e">
        <f aca="false">HLOOKUP("POR Pin State",#REF!,MATCH($A735,#REF!,0),FALSE())</f>
        <v>#VALUE!</v>
      </c>
      <c r="AD735" s="186"/>
      <c r="AE735" s="187"/>
      <c r="AF735" s="187"/>
      <c r="AG735" s="187"/>
      <c r="AH735" s="188"/>
      <c r="AI735" s="188"/>
      <c r="AJ735" s="189"/>
      <c r="AK735" s="189"/>
      <c r="AL735" s="189"/>
      <c r="AM735" s="189"/>
      <c r="AN735" s="189"/>
      <c r="AO735" s="189"/>
      <c r="AP735" s="189"/>
      <c r="AQ735" s="194" t="s">
        <v>1732</v>
      </c>
      <c r="AR735" s="104"/>
      <c r="AS735" s="104"/>
      <c r="AT735" s="104"/>
      <c r="AU735" s="104"/>
      <c r="AV735" s="104"/>
      <c r="AW735" s="104"/>
      <c r="AX735" s="104"/>
      <c r="AY735" s="104"/>
      <c r="AZ735" s="104"/>
      <c r="BA735" s="104"/>
      <c r="BB735" s="162"/>
      <c r="BC735" s="104"/>
      <c r="BD735" s="214"/>
      <c r="BE735" s="213" t="s">
        <v>1733</v>
      </c>
      <c r="BF735" s="108" t="e">
        <f aca="false">VLOOKUP($A735,#REF!, 34, FALSE())</f>
        <v>#VALUE!</v>
      </c>
      <c r="BG735" s="418" t="e">
        <f aca="false">VLOOKUP($A735,#REF!, 22, FALSE())</f>
        <v>#VALUE!</v>
      </c>
      <c r="BH735" s="109"/>
    </row>
    <row r="736" s="193" customFormat="true" ht="12.75" hidden="false" customHeight="true" outlineLevel="0" collapsed="false">
      <c r="A736" s="133" t="s">
        <v>1734</v>
      </c>
      <c r="B736" s="86" t="e">
        <f aca="false">VLOOKUP($A736,#REF!, 34, FALSE())</f>
        <v>#VALUE!</v>
      </c>
      <c r="C736" s="87" t="str">
        <f aca="false">CONCATENATE("unused_",A736)</f>
        <v>unused_DDR_XM1_B5RDQS_N</v>
      </c>
      <c r="D736" s="88" t="e">
        <f aca="false">IF(LEN(VLOOKUP($A736,#REF!,8,FALSE())),LEFT(VLOOKUP($A736,#REF!,8,FALSE()),LEN(VLOOKUP($A736,#REF!,8,FALSE()))-2),"")</f>
        <v>#VALUE!</v>
      </c>
      <c r="E736" s="89" t="e">
        <f aca="false">IF(LEN(VLOOKUP($A736,#REF!,4,FALSE())),IF(INDEX(#REF!,MATCH($A736,#REF!,0),1),LEFT(VLOOKUP($A736,#REF!,4,FALSE()),LEN(VLOOKUP($A736,#REF!,4,FALSE()))-2),CONCATENATE(LEFT(VLOOKUP($A736,#REF!,4,FALSE()),LEN(VLOOKUP($A736,#REF!,4,FALSE()))-2),"*")),"")</f>
        <v>#VALUE!</v>
      </c>
      <c r="F736" s="90" t="e">
        <f aca="false">IF(LEN(VLOOKUP($A736,#REF!,5,FALSE())),IF(INDEX(#REF!,MATCH($A736,#REF!,0),2),LEFT(VLOOKUP($A736,#REF!,5,FALSE()),LEN(VLOOKUP($A736,#REF!,5,FALSE()))-2),CONCATENATE(LEFT(VLOOKUP($A736,#REF!,5,FALSE()),LEN(VLOOKUP($A736,#REF!,5,FALSE()))-2),"*")),"")</f>
        <v>#VALUE!</v>
      </c>
      <c r="G736" s="90" t="e">
        <f aca="false">IF(LEN(VLOOKUP($A736,#REF!,6,FALSE())),IF(INDEX(#REF!,MATCH($A736,#REF!,0),3),LEFT(VLOOKUP($A736,#REF!,6,FALSE()),LEN(VLOOKUP($A736,#REF!,6,FALSE()))-2),CONCATENATE(LEFT(VLOOKUP($A736,#REF!,6,FALSE()),LEN(VLOOKUP($A736,#REF!,6,FALSE()))-2),"*")),"")</f>
        <v>#VALUE!</v>
      </c>
      <c r="H736" s="91" t="e">
        <f aca="false">IF(LEN(VLOOKUP($A736,#REF!,7,FALSE())),IF(INDEX(#REF!,MATCH($A736,#REF!,0),4),LEFT(VLOOKUP($A736,#REF!,7,FALSE()),LEN(VLOOKUP($A736,#REF!,7,FALSE()))-2),CONCATENATE(LEFT(VLOOKUP($A736,#REF!,7,FALSE()),LEN(VLOOKUP($A736,#REF!,7,FALSE()))-2),"*")),"")</f>
        <v>#VALUE!</v>
      </c>
      <c r="I736" s="92" t="e">
        <f aca="false">IF(LEN(VLOOKUP($A736,#REF!,8,FALSE())),UPPER(RIGHT(VLOOKUP($A736,#REF!,8,FALSE()), 1)),"")</f>
        <v>#VALUE!</v>
      </c>
      <c r="J736" s="90" t="e">
        <f aca="false">IF(LEN(VLOOKUP($A736,#REF!,4,FALSE())),UPPER(RIGHT(VLOOKUP($A736,#REF!,4,FALSE()), 1)),"")</f>
        <v>#VALUE!</v>
      </c>
      <c r="K736" s="90" t="e">
        <f aca="false">IF(LEN(VLOOKUP($A736,#REF!,5,FALSE())),UPPER(RIGHT(VLOOKUP($A736,#REF!,5,FALSE()), 1)),"")</f>
        <v>#VALUE!</v>
      </c>
      <c r="L736" s="90" t="e">
        <f aca="false">IF(LEN(VLOOKUP($A736,#REF!,6,FALSE())),UPPER(RIGHT(VLOOKUP($A736,#REF!,6,FALSE()), 1)),"")</f>
        <v>#VALUE!</v>
      </c>
      <c r="M736" s="91" t="e">
        <f aca="false">IF(LEN(VLOOKUP($A736,#REF!,7,FALSE())),UPPER(RIGHT(VLOOKUP($A736,#REF!,7,FALSE()), 1)),"")</f>
        <v>#VALUE!</v>
      </c>
      <c r="N736" s="185"/>
      <c r="O736" s="185"/>
      <c r="P736" s="185"/>
      <c r="Q736" s="185"/>
      <c r="R736" s="185"/>
      <c r="S736" s="100" t="e">
        <f aca="false">HLOOKUP("Device Tree Pin Name",#REF!,MATCH($A736,#REF!,0),FALSE())</f>
        <v>#VALUE!</v>
      </c>
      <c r="T736" s="95" t="e">
        <f aca="false">HLOOKUP("power rail",#REF!,MATCH($A736,#REF!,0),FALSE())</f>
        <v>#VALUE!</v>
      </c>
      <c r="U736" s="96" t="e">
        <f aca="false">HLOOKUP("Wake Capable",#REF!,MATCH($A736,#REF!,0),FALSE())</f>
        <v>#VALUE!</v>
      </c>
      <c r="V736" s="96" t="e">
        <f aca="false">HLOOKUP("Strap",#REF!,MATCH($A736,#REF!,0),FALSE())</f>
        <v>#VALUE!</v>
      </c>
      <c r="W736" s="96"/>
      <c r="X736" s="96"/>
      <c r="Y736" s="96"/>
      <c r="Z736" s="95"/>
      <c r="AA736" s="95" t="e">
        <f aca="false">HLOOKUP("Pad type",#REF!,MATCH($A736,#REF!,0),FALSE())</f>
        <v>#VALUE!</v>
      </c>
      <c r="AB736" s="100"/>
      <c r="AC736" s="100" t="e">
        <f aca="false">HLOOKUP("POR Pin State",#REF!,MATCH($A736,#REF!,0),FALSE())</f>
        <v>#VALUE!</v>
      </c>
      <c r="AD736" s="186"/>
      <c r="AE736" s="187"/>
      <c r="AF736" s="187"/>
      <c r="AG736" s="187"/>
      <c r="AH736" s="188"/>
      <c r="AI736" s="188"/>
      <c r="AJ736" s="189"/>
      <c r="AK736" s="189"/>
      <c r="AL736" s="189"/>
      <c r="AM736" s="189"/>
      <c r="AN736" s="189"/>
      <c r="AO736" s="189"/>
      <c r="AP736" s="189"/>
      <c r="AQ736" s="194" t="s">
        <v>1734</v>
      </c>
      <c r="AR736" s="104"/>
      <c r="AS736" s="104"/>
      <c r="AT736" s="104"/>
      <c r="AU736" s="104"/>
      <c r="AV736" s="104"/>
      <c r="AW736" s="104"/>
      <c r="AX736" s="104"/>
      <c r="AY736" s="104"/>
      <c r="AZ736" s="104"/>
      <c r="BA736" s="104"/>
      <c r="BB736" s="162"/>
      <c r="BC736" s="104"/>
      <c r="BD736" s="214"/>
      <c r="BE736" s="213" t="s">
        <v>1735</v>
      </c>
      <c r="BF736" s="108" t="e">
        <f aca="false">VLOOKUP($A736,#REF!, 34, FALSE())</f>
        <v>#VALUE!</v>
      </c>
      <c r="BG736" s="418" t="e">
        <f aca="false">VLOOKUP($A736,#REF!, 22, FALSE())</f>
        <v>#VALUE!</v>
      </c>
      <c r="BH736" s="109"/>
    </row>
    <row r="737" s="193" customFormat="true" ht="12.75" hidden="false" customHeight="true" outlineLevel="0" collapsed="false">
      <c r="A737" s="1" t="s">
        <v>1736</v>
      </c>
      <c r="B737" s="86" t="e">
        <f aca="false">VLOOKUP($A737,#REF!, 34, FALSE())</f>
        <v>#VALUE!</v>
      </c>
      <c r="C737" s="87" t="str">
        <f aca="false">CONCATENATE("unused_",A737)</f>
        <v>unused_DDR_XM1_B6D0</v>
      </c>
      <c r="D737" s="88" t="e">
        <f aca="false">IF(LEN(VLOOKUP($A737,#REF!,8,FALSE())),LEFT(VLOOKUP($A737,#REF!,8,FALSE()),LEN(VLOOKUP($A737,#REF!,8,FALSE()))-2),"")</f>
        <v>#VALUE!</v>
      </c>
      <c r="E737" s="89" t="e">
        <f aca="false">IF(LEN(VLOOKUP($A737,#REF!,4,FALSE())),IF(INDEX(#REF!,MATCH($A737,#REF!,0),1),LEFT(VLOOKUP($A737,#REF!,4,FALSE()),LEN(VLOOKUP($A737,#REF!,4,FALSE()))-2),CONCATENATE(LEFT(VLOOKUP($A737,#REF!,4,FALSE()),LEN(VLOOKUP($A737,#REF!,4,FALSE()))-2),"*")),"")</f>
        <v>#VALUE!</v>
      </c>
      <c r="F737" s="90" t="e">
        <f aca="false">IF(LEN(VLOOKUP($A737,#REF!,5,FALSE())),IF(INDEX(#REF!,MATCH($A737,#REF!,0),2),LEFT(VLOOKUP($A737,#REF!,5,FALSE()),LEN(VLOOKUP($A737,#REF!,5,FALSE()))-2),CONCATENATE(LEFT(VLOOKUP($A737,#REF!,5,FALSE()),LEN(VLOOKUP($A737,#REF!,5,FALSE()))-2),"*")),"")</f>
        <v>#VALUE!</v>
      </c>
      <c r="G737" s="90" t="e">
        <f aca="false">IF(LEN(VLOOKUP($A737,#REF!,6,FALSE())),IF(INDEX(#REF!,MATCH($A737,#REF!,0),3),LEFT(VLOOKUP($A737,#REF!,6,FALSE()),LEN(VLOOKUP($A737,#REF!,6,FALSE()))-2),CONCATENATE(LEFT(VLOOKUP($A737,#REF!,6,FALSE()),LEN(VLOOKUP($A737,#REF!,6,FALSE()))-2),"*")),"")</f>
        <v>#VALUE!</v>
      </c>
      <c r="H737" s="91" t="e">
        <f aca="false">IF(LEN(VLOOKUP($A737,#REF!,7,FALSE())),IF(INDEX(#REF!,MATCH($A737,#REF!,0),4),LEFT(VLOOKUP($A737,#REF!,7,FALSE()),LEN(VLOOKUP($A737,#REF!,7,FALSE()))-2),CONCATENATE(LEFT(VLOOKUP($A737,#REF!,7,FALSE()),LEN(VLOOKUP($A737,#REF!,7,FALSE()))-2),"*")),"")</f>
        <v>#VALUE!</v>
      </c>
      <c r="I737" s="92" t="e">
        <f aca="false">IF(LEN(VLOOKUP($A737,#REF!,8,FALSE())),UPPER(RIGHT(VLOOKUP($A737,#REF!,8,FALSE()), 1)),"")</f>
        <v>#VALUE!</v>
      </c>
      <c r="J737" s="90" t="e">
        <f aca="false">IF(LEN(VLOOKUP($A737,#REF!,4,FALSE())),UPPER(RIGHT(VLOOKUP($A737,#REF!,4,FALSE()), 1)),"")</f>
        <v>#VALUE!</v>
      </c>
      <c r="K737" s="90" t="e">
        <f aca="false">IF(LEN(VLOOKUP($A737,#REF!,5,FALSE())),UPPER(RIGHT(VLOOKUP($A737,#REF!,5,FALSE()), 1)),"")</f>
        <v>#VALUE!</v>
      </c>
      <c r="L737" s="90" t="e">
        <f aca="false">IF(LEN(VLOOKUP($A737,#REF!,6,FALSE())),UPPER(RIGHT(VLOOKUP($A737,#REF!,6,FALSE()), 1)),"")</f>
        <v>#VALUE!</v>
      </c>
      <c r="M737" s="91" t="e">
        <f aca="false">IF(LEN(VLOOKUP($A737,#REF!,7,FALSE())),UPPER(RIGHT(VLOOKUP($A737,#REF!,7,FALSE()), 1)),"")</f>
        <v>#VALUE!</v>
      </c>
      <c r="N737" s="185"/>
      <c r="O737" s="185"/>
      <c r="P737" s="185"/>
      <c r="Q737" s="185"/>
      <c r="R737" s="185"/>
      <c r="S737" s="100" t="e">
        <f aca="false">HLOOKUP("Device Tree Pin Name",#REF!,MATCH($A737,#REF!,0),FALSE())</f>
        <v>#VALUE!</v>
      </c>
      <c r="T737" s="95" t="e">
        <f aca="false">HLOOKUP("power rail",#REF!,MATCH($A737,#REF!,0),FALSE())</f>
        <v>#VALUE!</v>
      </c>
      <c r="U737" s="96" t="e">
        <f aca="false">HLOOKUP("Wake Capable",#REF!,MATCH($A737,#REF!,0),FALSE())</f>
        <v>#VALUE!</v>
      </c>
      <c r="V737" s="96" t="e">
        <f aca="false">HLOOKUP("Strap",#REF!,MATCH($A737,#REF!,0),FALSE())</f>
        <v>#VALUE!</v>
      </c>
      <c r="W737" s="96"/>
      <c r="X737" s="96"/>
      <c r="Y737" s="96"/>
      <c r="Z737" s="95"/>
      <c r="AA737" s="95" t="e">
        <f aca="false">HLOOKUP("Pad type",#REF!,MATCH($A737,#REF!,0),FALSE())</f>
        <v>#VALUE!</v>
      </c>
      <c r="AB737" s="100"/>
      <c r="AC737" s="100" t="e">
        <f aca="false">HLOOKUP("POR Pin State",#REF!,MATCH($A737,#REF!,0),FALSE())</f>
        <v>#VALUE!</v>
      </c>
      <c r="AD737" s="186"/>
      <c r="AE737" s="187"/>
      <c r="AF737" s="187"/>
      <c r="AG737" s="187"/>
      <c r="AH737" s="188"/>
      <c r="AI737" s="188"/>
      <c r="AJ737" s="189"/>
      <c r="AK737" s="189"/>
      <c r="AL737" s="189"/>
      <c r="AM737" s="189"/>
      <c r="AN737" s="189"/>
      <c r="AO737" s="189"/>
      <c r="AP737" s="189"/>
      <c r="AQ737" s="194" t="s">
        <v>1737</v>
      </c>
      <c r="AR737" s="104"/>
      <c r="AS737" s="104"/>
      <c r="AT737" s="104"/>
      <c r="AU737" s="104"/>
      <c r="AV737" s="104"/>
      <c r="AW737" s="104"/>
      <c r="AX737" s="104"/>
      <c r="AY737" s="104"/>
      <c r="AZ737" s="104"/>
      <c r="BA737" s="104"/>
      <c r="BB737" s="162"/>
      <c r="BC737" s="104"/>
      <c r="BD737" s="214"/>
      <c r="BE737" s="213" t="s">
        <v>1738</v>
      </c>
      <c r="BF737" s="108" t="e">
        <f aca="false">VLOOKUP($A737,#REF!, 34, FALSE())</f>
        <v>#VALUE!</v>
      </c>
      <c r="BG737" s="418" t="e">
        <f aca="false">VLOOKUP($A737,#REF!, 22, FALSE())</f>
        <v>#VALUE!</v>
      </c>
      <c r="BH737" s="109"/>
    </row>
    <row r="738" s="193" customFormat="true" ht="12.75" hidden="false" customHeight="true" outlineLevel="0" collapsed="false">
      <c r="A738" s="1" t="s">
        <v>1739</v>
      </c>
      <c r="B738" s="86" t="e">
        <f aca="false">VLOOKUP($A738,#REF!, 34, FALSE())</f>
        <v>#VALUE!</v>
      </c>
      <c r="C738" s="87" t="str">
        <f aca="false">CONCATENATE("unused_",A738)</f>
        <v>unused_DDR_XM1_B6D1</v>
      </c>
      <c r="D738" s="88" t="e">
        <f aca="false">IF(LEN(VLOOKUP($A738,#REF!,8,FALSE())),LEFT(VLOOKUP($A738,#REF!,8,FALSE()),LEN(VLOOKUP($A738,#REF!,8,FALSE()))-2),"")</f>
        <v>#VALUE!</v>
      </c>
      <c r="E738" s="89" t="e">
        <f aca="false">IF(LEN(VLOOKUP($A738,#REF!,4,FALSE())),IF(INDEX(#REF!,MATCH($A738,#REF!,0),1),LEFT(VLOOKUP($A738,#REF!,4,FALSE()),LEN(VLOOKUP($A738,#REF!,4,FALSE()))-2),CONCATENATE(LEFT(VLOOKUP($A738,#REF!,4,FALSE()),LEN(VLOOKUP($A738,#REF!,4,FALSE()))-2),"*")),"")</f>
        <v>#VALUE!</v>
      </c>
      <c r="F738" s="90" t="e">
        <f aca="false">IF(LEN(VLOOKUP($A738,#REF!,5,FALSE())),IF(INDEX(#REF!,MATCH($A738,#REF!,0),2),LEFT(VLOOKUP($A738,#REF!,5,FALSE()),LEN(VLOOKUP($A738,#REF!,5,FALSE()))-2),CONCATENATE(LEFT(VLOOKUP($A738,#REF!,5,FALSE()),LEN(VLOOKUP($A738,#REF!,5,FALSE()))-2),"*")),"")</f>
        <v>#VALUE!</v>
      </c>
      <c r="G738" s="90" t="e">
        <f aca="false">IF(LEN(VLOOKUP($A738,#REF!,6,FALSE())),IF(INDEX(#REF!,MATCH($A738,#REF!,0),3),LEFT(VLOOKUP($A738,#REF!,6,FALSE()),LEN(VLOOKUP($A738,#REF!,6,FALSE()))-2),CONCATENATE(LEFT(VLOOKUP($A738,#REF!,6,FALSE()),LEN(VLOOKUP($A738,#REF!,6,FALSE()))-2),"*")),"")</f>
        <v>#VALUE!</v>
      </c>
      <c r="H738" s="91" t="e">
        <f aca="false">IF(LEN(VLOOKUP($A738,#REF!,7,FALSE())),IF(INDEX(#REF!,MATCH($A738,#REF!,0),4),LEFT(VLOOKUP($A738,#REF!,7,FALSE()),LEN(VLOOKUP($A738,#REF!,7,FALSE()))-2),CONCATENATE(LEFT(VLOOKUP($A738,#REF!,7,FALSE()),LEN(VLOOKUP($A738,#REF!,7,FALSE()))-2),"*")),"")</f>
        <v>#VALUE!</v>
      </c>
      <c r="I738" s="92" t="e">
        <f aca="false">IF(LEN(VLOOKUP($A738,#REF!,8,FALSE())),UPPER(RIGHT(VLOOKUP($A738,#REF!,8,FALSE()), 1)),"")</f>
        <v>#VALUE!</v>
      </c>
      <c r="J738" s="90" t="e">
        <f aca="false">IF(LEN(VLOOKUP($A738,#REF!,4,FALSE())),UPPER(RIGHT(VLOOKUP($A738,#REF!,4,FALSE()), 1)),"")</f>
        <v>#VALUE!</v>
      </c>
      <c r="K738" s="90" t="e">
        <f aca="false">IF(LEN(VLOOKUP($A738,#REF!,5,FALSE())),UPPER(RIGHT(VLOOKUP($A738,#REF!,5,FALSE()), 1)),"")</f>
        <v>#VALUE!</v>
      </c>
      <c r="L738" s="90" t="e">
        <f aca="false">IF(LEN(VLOOKUP($A738,#REF!,6,FALSE())),UPPER(RIGHT(VLOOKUP($A738,#REF!,6,FALSE()), 1)),"")</f>
        <v>#VALUE!</v>
      </c>
      <c r="M738" s="91" t="e">
        <f aca="false">IF(LEN(VLOOKUP($A738,#REF!,7,FALSE())),UPPER(RIGHT(VLOOKUP($A738,#REF!,7,FALSE()), 1)),"")</f>
        <v>#VALUE!</v>
      </c>
      <c r="N738" s="185"/>
      <c r="O738" s="185"/>
      <c r="P738" s="185"/>
      <c r="Q738" s="185"/>
      <c r="R738" s="185"/>
      <c r="S738" s="100" t="e">
        <f aca="false">HLOOKUP("Device Tree Pin Name",#REF!,MATCH($A738,#REF!,0),FALSE())</f>
        <v>#VALUE!</v>
      </c>
      <c r="T738" s="95" t="e">
        <f aca="false">HLOOKUP("power rail",#REF!,MATCH($A738,#REF!,0),FALSE())</f>
        <v>#VALUE!</v>
      </c>
      <c r="U738" s="96" t="e">
        <f aca="false">HLOOKUP("Wake Capable",#REF!,MATCH($A738,#REF!,0),FALSE())</f>
        <v>#VALUE!</v>
      </c>
      <c r="V738" s="96" t="e">
        <f aca="false">HLOOKUP("Strap",#REF!,MATCH($A738,#REF!,0),FALSE())</f>
        <v>#VALUE!</v>
      </c>
      <c r="W738" s="96"/>
      <c r="X738" s="96"/>
      <c r="Y738" s="96"/>
      <c r="Z738" s="95"/>
      <c r="AA738" s="95" t="e">
        <f aca="false">HLOOKUP("Pad type",#REF!,MATCH($A738,#REF!,0),FALSE())</f>
        <v>#VALUE!</v>
      </c>
      <c r="AB738" s="100"/>
      <c r="AC738" s="100" t="e">
        <f aca="false">HLOOKUP("POR Pin State",#REF!,MATCH($A738,#REF!,0),FALSE())</f>
        <v>#VALUE!</v>
      </c>
      <c r="AD738" s="186"/>
      <c r="AE738" s="187"/>
      <c r="AF738" s="187"/>
      <c r="AG738" s="187"/>
      <c r="AH738" s="188"/>
      <c r="AI738" s="188"/>
      <c r="AJ738" s="189"/>
      <c r="AK738" s="189"/>
      <c r="AL738" s="189"/>
      <c r="AM738" s="189"/>
      <c r="AN738" s="189"/>
      <c r="AO738" s="189"/>
      <c r="AP738" s="189"/>
      <c r="AQ738" s="194" t="s">
        <v>1740</v>
      </c>
      <c r="AR738" s="104"/>
      <c r="AS738" s="104"/>
      <c r="AT738" s="104"/>
      <c r="AU738" s="104"/>
      <c r="AV738" s="104"/>
      <c r="AW738" s="104"/>
      <c r="AX738" s="104"/>
      <c r="AY738" s="104"/>
      <c r="AZ738" s="104"/>
      <c r="BA738" s="104"/>
      <c r="BB738" s="162"/>
      <c r="BC738" s="104"/>
      <c r="BD738" s="214"/>
      <c r="BE738" s="213" t="s">
        <v>1741</v>
      </c>
      <c r="BF738" s="108" t="e">
        <f aca="false">VLOOKUP($A738,#REF!, 34, FALSE())</f>
        <v>#VALUE!</v>
      </c>
      <c r="BG738" s="418" t="e">
        <f aca="false">VLOOKUP($A738,#REF!, 22, FALSE())</f>
        <v>#VALUE!</v>
      </c>
      <c r="BH738" s="109"/>
    </row>
    <row r="739" s="193" customFormat="true" ht="12.75" hidden="false" customHeight="true" outlineLevel="0" collapsed="false">
      <c r="A739" s="133" t="s">
        <v>1742</v>
      </c>
      <c r="B739" s="86" t="e">
        <f aca="false">VLOOKUP($A739,#REF!, 34, FALSE())</f>
        <v>#VALUE!</v>
      </c>
      <c r="C739" s="87" t="str">
        <f aca="false">CONCATENATE("unused_",A739)</f>
        <v>unused_DDR_XM1_B6D2</v>
      </c>
      <c r="D739" s="88" t="e">
        <f aca="false">IF(LEN(VLOOKUP($A739,#REF!,8,FALSE())),LEFT(VLOOKUP($A739,#REF!,8,FALSE()),LEN(VLOOKUP($A739,#REF!,8,FALSE()))-2),"")</f>
        <v>#VALUE!</v>
      </c>
      <c r="E739" s="89" t="e">
        <f aca="false">IF(LEN(VLOOKUP($A739,#REF!,4,FALSE())),IF(INDEX(#REF!,MATCH($A739,#REF!,0),1),LEFT(VLOOKUP($A739,#REF!,4,FALSE()),LEN(VLOOKUP($A739,#REF!,4,FALSE()))-2),CONCATENATE(LEFT(VLOOKUP($A739,#REF!,4,FALSE()),LEN(VLOOKUP($A739,#REF!,4,FALSE()))-2),"*")),"")</f>
        <v>#VALUE!</v>
      </c>
      <c r="F739" s="90" t="e">
        <f aca="false">IF(LEN(VLOOKUP($A739,#REF!,5,FALSE())),IF(INDEX(#REF!,MATCH($A739,#REF!,0),2),LEFT(VLOOKUP($A739,#REF!,5,FALSE()),LEN(VLOOKUP($A739,#REF!,5,FALSE()))-2),CONCATENATE(LEFT(VLOOKUP($A739,#REF!,5,FALSE()),LEN(VLOOKUP($A739,#REF!,5,FALSE()))-2),"*")),"")</f>
        <v>#VALUE!</v>
      </c>
      <c r="G739" s="90" t="e">
        <f aca="false">IF(LEN(VLOOKUP($A739,#REF!,6,FALSE())),IF(INDEX(#REF!,MATCH($A739,#REF!,0),3),LEFT(VLOOKUP($A739,#REF!,6,FALSE()),LEN(VLOOKUP($A739,#REF!,6,FALSE()))-2),CONCATENATE(LEFT(VLOOKUP($A739,#REF!,6,FALSE()),LEN(VLOOKUP($A739,#REF!,6,FALSE()))-2),"*")),"")</f>
        <v>#VALUE!</v>
      </c>
      <c r="H739" s="91" t="e">
        <f aca="false">IF(LEN(VLOOKUP($A739,#REF!,7,FALSE())),IF(INDEX(#REF!,MATCH($A739,#REF!,0),4),LEFT(VLOOKUP($A739,#REF!,7,FALSE()),LEN(VLOOKUP($A739,#REF!,7,FALSE()))-2),CONCATENATE(LEFT(VLOOKUP($A739,#REF!,7,FALSE()),LEN(VLOOKUP($A739,#REF!,7,FALSE()))-2),"*")),"")</f>
        <v>#VALUE!</v>
      </c>
      <c r="I739" s="92" t="e">
        <f aca="false">IF(LEN(VLOOKUP($A739,#REF!,8,FALSE())),UPPER(RIGHT(VLOOKUP($A739,#REF!,8,FALSE()), 1)),"")</f>
        <v>#VALUE!</v>
      </c>
      <c r="J739" s="90" t="e">
        <f aca="false">IF(LEN(VLOOKUP($A739,#REF!,4,FALSE())),UPPER(RIGHT(VLOOKUP($A739,#REF!,4,FALSE()), 1)),"")</f>
        <v>#VALUE!</v>
      </c>
      <c r="K739" s="90" t="e">
        <f aca="false">IF(LEN(VLOOKUP($A739,#REF!,5,FALSE())),UPPER(RIGHT(VLOOKUP($A739,#REF!,5,FALSE()), 1)),"")</f>
        <v>#VALUE!</v>
      </c>
      <c r="L739" s="90" t="e">
        <f aca="false">IF(LEN(VLOOKUP($A739,#REF!,6,FALSE())),UPPER(RIGHT(VLOOKUP($A739,#REF!,6,FALSE()), 1)),"")</f>
        <v>#VALUE!</v>
      </c>
      <c r="M739" s="91" t="e">
        <f aca="false">IF(LEN(VLOOKUP($A739,#REF!,7,FALSE())),UPPER(RIGHT(VLOOKUP($A739,#REF!,7,FALSE()), 1)),"")</f>
        <v>#VALUE!</v>
      </c>
      <c r="N739" s="185"/>
      <c r="O739" s="185"/>
      <c r="P739" s="185"/>
      <c r="Q739" s="185"/>
      <c r="R739" s="185"/>
      <c r="S739" s="100" t="e">
        <f aca="false">HLOOKUP("Device Tree Pin Name",#REF!,MATCH($A739,#REF!,0),FALSE())</f>
        <v>#VALUE!</v>
      </c>
      <c r="T739" s="95" t="e">
        <f aca="false">HLOOKUP("power rail",#REF!,MATCH($A739,#REF!,0),FALSE())</f>
        <v>#VALUE!</v>
      </c>
      <c r="U739" s="96" t="e">
        <f aca="false">HLOOKUP("Wake Capable",#REF!,MATCH($A739,#REF!,0),FALSE())</f>
        <v>#VALUE!</v>
      </c>
      <c r="V739" s="96" t="e">
        <f aca="false">HLOOKUP("Strap",#REF!,MATCH($A739,#REF!,0),FALSE())</f>
        <v>#VALUE!</v>
      </c>
      <c r="W739" s="96"/>
      <c r="X739" s="96"/>
      <c r="Y739" s="96"/>
      <c r="Z739" s="95"/>
      <c r="AA739" s="95" t="e">
        <f aca="false">HLOOKUP("Pad type",#REF!,MATCH($A739,#REF!,0),FALSE())</f>
        <v>#VALUE!</v>
      </c>
      <c r="AB739" s="100"/>
      <c r="AC739" s="100" t="e">
        <f aca="false">HLOOKUP("POR Pin State",#REF!,MATCH($A739,#REF!,0),FALSE())</f>
        <v>#VALUE!</v>
      </c>
      <c r="AD739" s="186"/>
      <c r="AE739" s="187"/>
      <c r="AF739" s="187"/>
      <c r="AG739" s="187"/>
      <c r="AH739" s="188"/>
      <c r="AI739" s="188"/>
      <c r="AJ739" s="189"/>
      <c r="AK739" s="189"/>
      <c r="AL739" s="189"/>
      <c r="AM739" s="189"/>
      <c r="AN739" s="189"/>
      <c r="AO739" s="189"/>
      <c r="AP739" s="189"/>
      <c r="AQ739" s="194" t="s">
        <v>1743</v>
      </c>
      <c r="AR739" s="104"/>
      <c r="AS739" s="104"/>
      <c r="AT739" s="104"/>
      <c r="AU739" s="104"/>
      <c r="AV739" s="104"/>
      <c r="AW739" s="104"/>
      <c r="AX739" s="104"/>
      <c r="AY739" s="104"/>
      <c r="AZ739" s="104"/>
      <c r="BA739" s="104"/>
      <c r="BB739" s="162"/>
      <c r="BC739" s="104"/>
      <c r="BD739" s="214"/>
      <c r="BE739" s="213" t="s">
        <v>1744</v>
      </c>
      <c r="BF739" s="108" t="e">
        <f aca="false">VLOOKUP($A739,#REF!, 34, FALSE())</f>
        <v>#VALUE!</v>
      </c>
      <c r="BG739" s="418" t="e">
        <f aca="false">VLOOKUP($A739,#REF!, 22, FALSE())</f>
        <v>#VALUE!</v>
      </c>
      <c r="BH739" s="109"/>
    </row>
    <row r="740" s="193" customFormat="true" ht="12.75" hidden="false" customHeight="true" outlineLevel="0" collapsed="false">
      <c r="A740" s="133" t="s">
        <v>1745</v>
      </c>
      <c r="B740" s="86" t="e">
        <f aca="false">VLOOKUP($A740,#REF!, 34, FALSE())</f>
        <v>#VALUE!</v>
      </c>
      <c r="C740" s="87" t="str">
        <f aca="false">CONCATENATE("unused_",A740)</f>
        <v>unused_DDR_XM1_B6D3</v>
      </c>
      <c r="D740" s="88" t="e">
        <f aca="false">IF(LEN(VLOOKUP($A740,#REF!,8,FALSE())),LEFT(VLOOKUP($A740,#REF!,8,FALSE()),LEN(VLOOKUP($A740,#REF!,8,FALSE()))-2),"")</f>
        <v>#VALUE!</v>
      </c>
      <c r="E740" s="89" t="e">
        <f aca="false">IF(LEN(VLOOKUP($A740,#REF!,4,FALSE())),IF(INDEX(#REF!,MATCH($A740,#REF!,0),1),LEFT(VLOOKUP($A740,#REF!,4,FALSE()),LEN(VLOOKUP($A740,#REF!,4,FALSE()))-2),CONCATENATE(LEFT(VLOOKUP($A740,#REF!,4,FALSE()),LEN(VLOOKUP($A740,#REF!,4,FALSE()))-2),"*")),"")</f>
        <v>#VALUE!</v>
      </c>
      <c r="F740" s="90" t="e">
        <f aca="false">IF(LEN(VLOOKUP($A740,#REF!,5,FALSE())),IF(INDEX(#REF!,MATCH($A740,#REF!,0),2),LEFT(VLOOKUP($A740,#REF!,5,FALSE()),LEN(VLOOKUP($A740,#REF!,5,FALSE()))-2),CONCATENATE(LEFT(VLOOKUP($A740,#REF!,5,FALSE()),LEN(VLOOKUP($A740,#REF!,5,FALSE()))-2),"*")),"")</f>
        <v>#VALUE!</v>
      </c>
      <c r="G740" s="90" t="e">
        <f aca="false">IF(LEN(VLOOKUP($A740,#REF!,6,FALSE())),IF(INDEX(#REF!,MATCH($A740,#REF!,0),3),LEFT(VLOOKUP($A740,#REF!,6,FALSE()),LEN(VLOOKUP($A740,#REF!,6,FALSE()))-2),CONCATENATE(LEFT(VLOOKUP($A740,#REF!,6,FALSE()),LEN(VLOOKUP($A740,#REF!,6,FALSE()))-2),"*")),"")</f>
        <v>#VALUE!</v>
      </c>
      <c r="H740" s="91" t="e">
        <f aca="false">IF(LEN(VLOOKUP($A740,#REF!,7,FALSE())),IF(INDEX(#REF!,MATCH($A740,#REF!,0),4),LEFT(VLOOKUP($A740,#REF!,7,FALSE()),LEN(VLOOKUP($A740,#REF!,7,FALSE()))-2),CONCATENATE(LEFT(VLOOKUP($A740,#REF!,7,FALSE()),LEN(VLOOKUP($A740,#REF!,7,FALSE()))-2),"*")),"")</f>
        <v>#VALUE!</v>
      </c>
      <c r="I740" s="92" t="e">
        <f aca="false">IF(LEN(VLOOKUP($A740,#REF!,8,FALSE())),UPPER(RIGHT(VLOOKUP($A740,#REF!,8,FALSE()), 1)),"")</f>
        <v>#VALUE!</v>
      </c>
      <c r="J740" s="90" t="e">
        <f aca="false">IF(LEN(VLOOKUP($A740,#REF!,4,FALSE())),UPPER(RIGHT(VLOOKUP($A740,#REF!,4,FALSE()), 1)),"")</f>
        <v>#VALUE!</v>
      </c>
      <c r="K740" s="90" t="e">
        <f aca="false">IF(LEN(VLOOKUP($A740,#REF!,5,FALSE())),UPPER(RIGHT(VLOOKUP($A740,#REF!,5,FALSE()), 1)),"")</f>
        <v>#VALUE!</v>
      </c>
      <c r="L740" s="90" t="e">
        <f aca="false">IF(LEN(VLOOKUP($A740,#REF!,6,FALSE())),UPPER(RIGHT(VLOOKUP($A740,#REF!,6,FALSE()), 1)),"")</f>
        <v>#VALUE!</v>
      </c>
      <c r="M740" s="91" t="e">
        <f aca="false">IF(LEN(VLOOKUP($A740,#REF!,7,FALSE())),UPPER(RIGHT(VLOOKUP($A740,#REF!,7,FALSE()), 1)),"")</f>
        <v>#VALUE!</v>
      </c>
      <c r="N740" s="185"/>
      <c r="O740" s="185"/>
      <c r="P740" s="185"/>
      <c r="Q740" s="185"/>
      <c r="R740" s="185"/>
      <c r="S740" s="100" t="e">
        <f aca="false">HLOOKUP("Device Tree Pin Name",#REF!,MATCH($A740,#REF!,0),FALSE())</f>
        <v>#VALUE!</v>
      </c>
      <c r="T740" s="95" t="e">
        <f aca="false">HLOOKUP("power rail",#REF!,MATCH($A740,#REF!,0),FALSE())</f>
        <v>#VALUE!</v>
      </c>
      <c r="U740" s="96" t="e">
        <f aca="false">HLOOKUP("Wake Capable",#REF!,MATCH($A740,#REF!,0),FALSE())</f>
        <v>#VALUE!</v>
      </c>
      <c r="V740" s="96" t="e">
        <f aca="false">HLOOKUP("Strap",#REF!,MATCH($A740,#REF!,0),FALSE())</f>
        <v>#VALUE!</v>
      </c>
      <c r="W740" s="96"/>
      <c r="X740" s="96"/>
      <c r="Y740" s="96"/>
      <c r="Z740" s="95"/>
      <c r="AA740" s="95" t="e">
        <f aca="false">HLOOKUP("Pad type",#REF!,MATCH($A740,#REF!,0),FALSE())</f>
        <v>#VALUE!</v>
      </c>
      <c r="AB740" s="100"/>
      <c r="AC740" s="100" t="e">
        <f aca="false">HLOOKUP("POR Pin State",#REF!,MATCH($A740,#REF!,0),FALSE())</f>
        <v>#VALUE!</v>
      </c>
      <c r="AD740" s="186"/>
      <c r="AE740" s="187"/>
      <c r="AF740" s="187"/>
      <c r="AG740" s="187"/>
      <c r="AH740" s="188"/>
      <c r="AI740" s="188"/>
      <c r="AJ740" s="189"/>
      <c r="AK740" s="189"/>
      <c r="AL740" s="189"/>
      <c r="AM740" s="189"/>
      <c r="AN740" s="189"/>
      <c r="AO740" s="189"/>
      <c r="AP740" s="189"/>
      <c r="AQ740" s="194" t="s">
        <v>1746</v>
      </c>
      <c r="AR740" s="104"/>
      <c r="AS740" s="104"/>
      <c r="AT740" s="104"/>
      <c r="AU740" s="104"/>
      <c r="AV740" s="104"/>
      <c r="AW740" s="104"/>
      <c r="AX740" s="104"/>
      <c r="AY740" s="104"/>
      <c r="AZ740" s="104"/>
      <c r="BA740" s="104"/>
      <c r="BB740" s="162"/>
      <c r="BC740" s="104"/>
      <c r="BD740" s="214"/>
      <c r="BE740" s="213" t="s">
        <v>1747</v>
      </c>
      <c r="BF740" s="108" t="e">
        <f aca="false">VLOOKUP($A740,#REF!, 34, FALSE())</f>
        <v>#VALUE!</v>
      </c>
      <c r="BG740" s="418" t="e">
        <f aca="false">VLOOKUP($A740,#REF!, 22, FALSE())</f>
        <v>#VALUE!</v>
      </c>
      <c r="BH740" s="109"/>
    </row>
    <row r="741" s="193" customFormat="true" ht="12.75" hidden="false" customHeight="true" outlineLevel="0" collapsed="false">
      <c r="A741" s="133" t="s">
        <v>1748</v>
      </c>
      <c r="B741" s="86" t="e">
        <f aca="false">VLOOKUP($A741,#REF!, 34, FALSE())</f>
        <v>#VALUE!</v>
      </c>
      <c r="C741" s="87" t="str">
        <f aca="false">CONCATENATE("unused_",A741)</f>
        <v>unused_DDR_XM1_B6D4</v>
      </c>
      <c r="D741" s="88" t="e">
        <f aca="false">IF(LEN(VLOOKUP($A741,#REF!,8,FALSE())),LEFT(VLOOKUP($A741,#REF!,8,FALSE()),LEN(VLOOKUP($A741,#REF!,8,FALSE()))-2),"")</f>
        <v>#VALUE!</v>
      </c>
      <c r="E741" s="89" t="e">
        <f aca="false">IF(LEN(VLOOKUP($A741,#REF!,4,FALSE())),IF(INDEX(#REF!,MATCH($A741,#REF!,0),1),LEFT(VLOOKUP($A741,#REF!,4,FALSE()),LEN(VLOOKUP($A741,#REF!,4,FALSE()))-2),CONCATENATE(LEFT(VLOOKUP($A741,#REF!,4,FALSE()),LEN(VLOOKUP($A741,#REF!,4,FALSE()))-2),"*")),"")</f>
        <v>#VALUE!</v>
      </c>
      <c r="F741" s="90" t="e">
        <f aca="false">IF(LEN(VLOOKUP($A741,#REF!,5,FALSE())),IF(INDEX(#REF!,MATCH($A741,#REF!,0),2),LEFT(VLOOKUP($A741,#REF!,5,FALSE()),LEN(VLOOKUP($A741,#REF!,5,FALSE()))-2),CONCATENATE(LEFT(VLOOKUP($A741,#REF!,5,FALSE()),LEN(VLOOKUP($A741,#REF!,5,FALSE()))-2),"*")),"")</f>
        <v>#VALUE!</v>
      </c>
      <c r="G741" s="90" t="e">
        <f aca="false">IF(LEN(VLOOKUP($A741,#REF!,6,FALSE())),IF(INDEX(#REF!,MATCH($A741,#REF!,0),3),LEFT(VLOOKUP($A741,#REF!,6,FALSE()),LEN(VLOOKUP($A741,#REF!,6,FALSE()))-2),CONCATENATE(LEFT(VLOOKUP($A741,#REF!,6,FALSE()),LEN(VLOOKUP($A741,#REF!,6,FALSE()))-2),"*")),"")</f>
        <v>#VALUE!</v>
      </c>
      <c r="H741" s="91" t="e">
        <f aca="false">IF(LEN(VLOOKUP($A741,#REF!,7,FALSE())),IF(INDEX(#REF!,MATCH($A741,#REF!,0),4),LEFT(VLOOKUP($A741,#REF!,7,FALSE()),LEN(VLOOKUP($A741,#REF!,7,FALSE()))-2),CONCATENATE(LEFT(VLOOKUP($A741,#REF!,7,FALSE()),LEN(VLOOKUP($A741,#REF!,7,FALSE()))-2),"*")),"")</f>
        <v>#VALUE!</v>
      </c>
      <c r="I741" s="92" t="e">
        <f aca="false">IF(LEN(VLOOKUP($A741,#REF!,8,FALSE())),UPPER(RIGHT(VLOOKUP($A741,#REF!,8,FALSE()), 1)),"")</f>
        <v>#VALUE!</v>
      </c>
      <c r="J741" s="90" t="e">
        <f aca="false">IF(LEN(VLOOKUP($A741,#REF!,4,FALSE())),UPPER(RIGHT(VLOOKUP($A741,#REF!,4,FALSE()), 1)),"")</f>
        <v>#VALUE!</v>
      </c>
      <c r="K741" s="90" t="e">
        <f aca="false">IF(LEN(VLOOKUP($A741,#REF!,5,FALSE())),UPPER(RIGHT(VLOOKUP($A741,#REF!,5,FALSE()), 1)),"")</f>
        <v>#VALUE!</v>
      </c>
      <c r="L741" s="90" t="e">
        <f aca="false">IF(LEN(VLOOKUP($A741,#REF!,6,FALSE())),UPPER(RIGHT(VLOOKUP($A741,#REF!,6,FALSE()), 1)),"")</f>
        <v>#VALUE!</v>
      </c>
      <c r="M741" s="91" t="e">
        <f aca="false">IF(LEN(VLOOKUP($A741,#REF!,7,FALSE())),UPPER(RIGHT(VLOOKUP($A741,#REF!,7,FALSE()), 1)),"")</f>
        <v>#VALUE!</v>
      </c>
      <c r="N741" s="185"/>
      <c r="O741" s="185"/>
      <c r="P741" s="185"/>
      <c r="Q741" s="185"/>
      <c r="R741" s="185"/>
      <c r="S741" s="100" t="e">
        <f aca="false">HLOOKUP("Device Tree Pin Name",#REF!,MATCH($A741,#REF!,0),FALSE())</f>
        <v>#VALUE!</v>
      </c>
      <c r="T741" s="95" t="e">
        <f aca="false">HLOOKUP("power rail",#REF!,MATCH($A741,#REF!,0),FALSE())</f>
        <v>#VALUE!</v>
      </c>
      <c r="U741" s="96" t="e">
        <f aca="false">HLOOKUP("Wake Capable",#REF!,MATCH($A741,#REF!,0),FALSE())</f>
        <v>#VALUE!</v>
      </c>
      <c r="V741" s="96" t="e">
        <f aca="false">HLOOKUP("Strap",#REF!,MATCH($A741,#REF!,0),FALSE())</f>
        <v>#VALUE!</v>
      </c>
      <c r="W741" s="96"/>
      <c r="X741" s="96"/>
      <c r="Y741" s="96"/>
      <c r="Z741" s="95"/>
      <c r="AA741" s="95" t="e">
        <f aca="false">HLOOKUP("Pad type",#REF!,MATCH($A741,#REF!,0),FALSE())</f>
        <v>#VALUE!</v>
      </c>
      <c r="AB741" s="100"/>
      <c r="AC741" s="100" t="e">
        <f aca="false">HLOOKUP("POR Pin State",#REF!,MATCH($A741,#REF!,0),FALSE())</f>
        <v>#VALUE!</v>
      </c>
      <c r="AD741" s="186"/>
      <c r="AE741" s="187"/>
      <c r="AF741" s="187"/>
      <c r="AG741" s="187"/>
      <c r="AH741" s="188"/>
      <c r="AI741" s="188"/>
      <c r="AJ741" s="189"/>
      <c r="AK741" s="189"/>
      <c r="AL741" s="189"/>
      <c r="AM741" s="189"/>
      <c r="AN741" s="189"/>
      <c r="AO741" s="189"/>
      <c r="AP741" s="189"/>
      <c r="AQ741" s="194" t="s">
        <v>1749</v>
      </c>
      <c r="AR741" s="104"/>
      <c r="AS741" s="104"/>
      <c r="AT741" s="104"/>
      <c r="AU741" s="104"/>
      <c r="AV741" s="104"/>
      <c r="AW741" s="104"/>
      <c r="AX741" s="104"/>
      <c r="AY741" s="104"/>
      <c r="AZ741" s="104"/>
      <c r="BA741" s="104"/>
      <c r="BB741" s="162"/>
      <c r="BC741" s="104"/>
      <c r="BD741" s="214"/>
      <c r="BE741" s="213" t="s">
        <v>1750</v>
      </c>
      <c r="BF741" s="108" t="e">
        <f aca="false">VLOOKUP($A741,#REF!, 34, FALSE())</f>
        <v>#VALUE!</v>
      </c>
      <c r="BG741" s="418" t="e">
        <f aca="false">VLOOKUP($A741,#REF!, 22, FALSE())</f>
        <v>#VALUE!</v>
      </c>
      <c r="BH741" s="109"/>
    </row>
    <row r="742" s="193" customFormat="true" ht="12.75" hidden="false" customHeight="true" outlineLevel="0" collapsed="false">
      <c r="A742" s="133" t="s">
        <v>1751</v>
      </c>
      <c r="B742" s="86" t="e">
        <f aca="false">VLOOKUP($A742,#REF!, 34, FALSE())</f>
        <v>#VALUE!</v>
      </c>
      <c r="C742" s="87" t="str">
        <f aca="false">CONCATENATE("unused_",A742)</f>
        <v>unused_DDR_XM1_B6D5</v>
      </c>
      <c r="D742" s="88" t="e">
        <f aca="false">IF(LEN(VLOOKUP($A742,#REF!,8,FALSE())),LEFT(VLOOKUP($A742,#REF!,8,FALSE()),LEN(VLOOKUP($A742,#REF!,8,FALSE()))-2),"")</f>
        <v>#VALUE!</v>
      </c>
      <c r="E742" s="89" t="e">
        <f aca="false">IF(LEN(VLOOKUP($A742,#REF!,4,FALSE())),IF(INDEX(#REF!,MATCH($A742,#REF!,0),1),LEFT(VLOOKUP($A742,#REF!,4,FALSE()),LEN(VLOOKUP($A742,#REF!,4,FALSE()))-2),CONCATENATE(LEFT(VLOOKUP($A742,#REF!,4,FALSE()),LEN(VLOOKUP($A742,#REF!,4,FALSE()))-2),"*")),"")</f>
        <v>#VALUE!</v>
      </c>
      <c r="F742" s="90" t="e">
        <f aca="false">IF(LEN(VLOOKUP($A742,#REF!,5,FALSE())),IF(INDEX(#REF!,MATCH($A742,#REF!,0),2),LEFT(VLOOKUP($A742,#REF!,5,FALSE()),LEN(VLOOKUP($A742,#REF!,5,FALSE()))-2),CONCATENATE(LEFT(VLOOKUP($A742,#REF!,5,FALSE()),LEN(VLOOKUP($A742,#REF!,5,FALSE()))-2),"*")),"")</f>
        <v>#VALUE!</v>
      </c>
      <c r="G742" s="90" t="e">
        <f aca="false">IF(LEN(VLOOKUP($A742,#REF!,6,FALSE())),IF(INDEX(#REF!,MATCH($A742,#REF!,0),3),LEFT(VLOOKUP($A742,#REF!,6,FALSE()),LEN(VLOOKUP($A742,#REF!,6,FALSE()))-2),CONCATENATE(LEFT(VLOOKUP($A742,#REF!,6,FALSE()),LEN(VLOOKUP($A742,#REF!,6,FALSE()))-2),"*")),"")</f>
        <v>#VALUE!</v>
      </c>
      <c r="H742" s="91" t="e">
        <f aca="false">IF(LEN(VLOOKUP($A742,#REF!,7,FALSE())),IF(INDEX(#REF!,MATCH($A742,#REF!,0),4),LEFT(VLOOKUP($A742,#REF!,7,FALSE()),LEN(VLOOKUP($A742,#REF!,7,FALSE()))-2),CONCATENATE(LEFT(VLOOKUP($A742,#REF!,7,FALSE()),LEN(VLOOKUP($A742,#REF!,7,FALSE()))-2),"*")),"")</f>
        <v>#VALUE!</v>
      </c>
      <c r="I742" s="92" t="e">
        <f aca="false">IF(LEN(VLOOKUP($A742,#REF!,8,FALSE())),UPPER(RIGHT(VLOOKUP($A742,#REF!,8,FALSE()), 1)),"")</f>
        <v>#VALUE!</v>
      </c>
      <c r="J742" s="90" t="e">
        <f aca="false">IF(LEN(VLOOKUP($A742,#REF!,4,FALSE())),UPPER(RIGHT(VLOOKUP($A742,#REF!,4,FALSE()), 1)),"")</f>
        <v>#VALUE!</v>
      </c>
      <c r="K742" s="90" t="e">
        <f aca="false">IF(LEN(VLOOKUP($A742,#REF!,5,FALSE())),UPPER(RIGHT(VLOOKUP($A742,#REF!,5,FALSE()), 1)),"")</f>
        <v>#VALUE!</v>
      </c>
      <c r="L742" s="90" t="e">
        <f aca="false">IF(LEN(VLOOKUP($A742,#REF!,6,FALSE())),UPPER(RIGHT(VLOOKUP($A742,#REF!,6,FALSE()), 1)),"")</f>
        <v>#VALUE!</v>
      </c>
      <c r="M742" s="91" t="e">
        <f aca="false">IF(LEN(VLOOKUP($A742,#REF!,7,FALSE())),UPPER(RIGHT(VLOOKUP($A742,#REF!,7,FALSE()), 1)),"")</f>
        <v>#VALUE!</v>
      </c>
      <c r="N742" s="185"/>
      <c r="O742" s="185"/>
      <c r="P742" s="185"/>
      <c r="Q742" s="185"/>
      <c r="R742" s="185"/>
      <c r="S742" s="100" t="e">
        <f aca="false">HLOOKUP("Device Tree Pin Name",#REF!,MATCH($A742,#REF!,0),FALSE())</f>
        <v>#VALUE!</v>
      </c>
      <c r="T742" s="95" t="e">
        <f aca="false">HLOOKUP("power rail",#REF!,MATCH($A742,#REF!,0),FALSE())</f>
        <v>#VALUE!</v>
      </c>
      <c r="U742" s="96" t="e">
        <f aca="false">HLOOKUP("Wake Capable",#REF!,MATCH($A742,#REF!,0),FALSE())</f>
        <v>#VALUE!</v>
      </c>
      <c r="V742" s="96" t="e">
        <f aca="false">HLOOKUP("Strap",#REF!,MATCH($A742,#REF!,0),FALSE())</f>
        <v>#VALUE!</v>
      </c>
      <c r="W742" s="96"/>
      <c r="X742" s="96"/>
      <c r="Y742" s="96"/>
      <c r="Z742" s="95"/>
      <c r="AA742" s="95" t="e">
        <f aca="false">HLOOKUP("Pad type",#REF!,MATCH($A742,#REF!,0),FALSE())</f>
        <v>#VALUE!</v>
      </c>
      <c r="AB742" s="100"/>
      <c r="AC742" s="100" t="e">
        <f aca="false">HLOOKUP("POR Pin State",#REF!,MATCH($A742,#REF!,0),FALSE())</f>
        <v>#VALUE!</v>
      </c>
      <c r="AD742" s="186"/>
      <c r="AE742" s="187"/>
      <c r="AF742" s="187"/>
      <c r="AG742" s="187"/>
      <c r="AH742" s="188"/>
      <c r="AI742" s="188"/>
      <c r="AJ742" s="189"/>
      <c r="AK742" s="189"/>
      <c r="AL742" s="189"/>
      <c r="AM742" s="189"/>
      <c r="AN742" s="189"/>
      <c r="AO742" s="189"/>
      <c r="AP742" s="189"/>
      <c r="AQ742" s="194" t="s">
        <v>1752</v>
      </c>
      <c r="AR742" s="104"/>
      <c r="AS742" s="104"/>
      <c r="AT742" s="104"/>
      <c r="AU742" s="104"/>
      <c r="AV742" s="104"/>
      <c r="AW742" s="104"/>
      <c r="AX742" s="104"/>
      <c r="AY742" s="104"/>
      <c r="AZ742" s="104"/>
      <c r="BA742" s="104"/>
      <c r="BB742" s="162"/>
      <c r="BC742" s="104"/>
      <c r="BD742" s="214"/>
      <c r="BE742" s="213" t="s">
        <v>1753</v>
      </c>
      <c r="BF742" s="108" t="e">
        <f aca="false">VLOOKUP($A742,#REF!, 34, FALSE())</f>
        <v>#VALUE!</v>
      </c>
      <c r="BG742" s="418" t="e">
        <f aca="false">VLOOKUP($A742,#REF!, 22, FALSE())</f>
        <v>#VALUE!</v>
      </c>
      <c r="BH742" s="109"/>
    </row>
    <row r="743" s="193" customFormat="true" ht="12.75" hidden="false" customHeight="true" outlineLevel="0" collapsed="false">
      <c r="A743" s="133" t="s">
        <v>1754</v>
      </c>
      <c r="B743" s="86" t="e">
        <f aca="false">VLOOKUP($A743,#REF!, 34, FALSE())</f>
        <v>#VALUE!</v>
      </c>
      <c r="C743" s="87" t="str">
        <f aca="false">CONCATENATE("unused_",A743)</f>
        <v>unused_DDR_XM1_B6D6</v>
      </c>
      <c r="D743" s="88" t="e">
        <f aca="false">IF(LEN(VLOOKUP($A743,#REF!,8,FALSE())),LEFT(VLOOKUP($A743,#REF!,8,FALSE()),LEN(VLOOKUP($A743,#REF!,8,FALSE()))-2),"")</f>
        <v>#VALUE!</v>
      </c>
      <c r="E743" s="89" t="e">
        <f aca="false">IF(LEN(VLOOKUP($A743,#REF!,4,FALSE())),IF(INDEX(#REF!,MATCH($A743,#REF!,0),1),LEFT(VLOOKUP($A743,#REF!,4,FALSE()),LEN(VLOOKUP($A743,#REF!,4,FALSE()))-2),CONCATENATE(LEFT(VLOOKUP($A743,#REF!,4,FALSE()),LEN(VLOOKUP($A743,#REF!,4,FALSE()))-2),"*")),"")</f>
        <v>#VALUE!</v>
      </c>
      <c r="F743" s="90" t="e">
        <f aca="false">IF(LEN(VLOOKUP($A743,#REF!,5,FALSE())),IF(INDEX(#REF!,MATCH($A743,#REF!,0),2),LEFT(VLOOKUP($A743,#REF!,5,FALSE()),LEN(VLOOKUP($A743,#REF!,5,FALSE()))-2),CONCATENATE(LEFT(VLOOKUP($A743,#REF!,5,FALSE()),LEN(VLOOKUP($A743,#REF!,5,FALSE()))-2),"*")),"")</f>
        <v>#VALUE!</v>
      </c>
      <c r="G743" s="90" t="e">
        <f aca="false">IF(LEN(VLOOKUP($A743,#REF!,6,FALSE())),IF(INDEX(#REF!,MATCH($A743,#REF!,0),3),LEFT(VLOOKUP($A743,#REF!,6,FALSE()),LEN(VLOOKUP($A743,#REF!,6,FALSE()))-2),CONCATENATE(LEFT(VLOOKUP($A743,#REF!,6,FALSE()),LEN(VLOOKUP($A743,#REF!,6,FALSE()))-2),"*")),"")</f>
        <v>#VALUE!</v>
      </c>
      <c r="H743" s="91" t="e">
        <f aca="false">IF(LEN(VLOOKUP($A743,#REF!,7,FALSE())),IF(INDEX(#REF!,MATCH($A743,#REF!,0),4),LEFT(VLOOKUP($A743,#REF!,7,FALSE()),LEN(VLOOKUP($A743,#REF!,7,FALSE()))-2),CONCATENATE(LEFT(VLOOKUP($A743,#REF!,7,FALSE()),LEN(VLOOKUP($A743,#REF!,7,FALSE()))-2),"*")),"")</f>
        <v>#VALUE!</v>
      </c>
      <c r="I743" s="92" t="e">
        <f aca="false">IF(LEN(VLOOKUP($A743,#REF!,8,FALSE())),UPPER(RIGHT(VLOOKUP($A743,#REF!,8,FALSE()), 1)),"")</f>
        <v>#VALUE!</v>
      </c>
      <c r="J743" s="90" t="e">
        <f aca="false">IF(LEN(VLOOKUP($A743,#REF!,4,FALSE())),UPPER(RIGHT(VLOOKUP($A743,#REF!,4,FALSE()), 1)),"")</f>
        <v>#VALUE!</v>
      </c>
      <c r="K743" s="90" t="e">
        <f aca="false">IF(LEN(VLOOKUP($A743,#REF!,5,FALSE())),UPPER(RIGHT(VLOOKUP($A743,#REF!,5,FALSE()), 1)),"")</f>
        <v>#VALUE!</v>
      </c>
      <c r="L743" s="90" t="e">
        <f aca="false">IF(LEN(VLOOKUP($A743,#REF!,6,FALSE())),UPPER(RIGHT(VLOOKUP($A743,#REF!,6,FALSE()), 1)),"")</f>
        <v>#VALUE!</v>
      </c>
      <c r="M743" s="91" t="e">
        <f aca="false">IF(LEN(VLOOKUP($A743,#REF!,7,FALSE())),UPPER(RIGHT(VLOOKUP($A743,#REF!,7,FALSE()), 1)),"")</f>
        <v>#VALUE!</v>
      </c>
      <c r="N743" s="185"/>
      <c r="O743" s="185"/>
      <c r="P743" s="185"/>
      <c r="Q743" s="185"/>
      <c r="R743" s="185"/>
      <c r="S743" s="100" t="e">
        <f aca="false">HLOOKUP("Device Tree Pin Name",#REF!,MATCH($A743,#REF!,0),FALSE())</f>
        <v>#VALUE!</v>
      </c>
      <c r="T743" s="95" t="e">
        <f aca="false">HLOOKUP("power rail",#REF!,MATCH($A743,#REF!,0),FALSE())</f>
        <v>#VALUE!</v>
      </c>
      <c r="U743" s="96" t="e">
        <f aca="false">HLOOKUP("Wake Capable",#REF!,MATCH($A743,#REF!,0),FALSE())</f>
        <v>#VALUE!</v>
      </c>
      <c r="V743" s="96" t="e">
        <f aca="false">HLOOKUP("Strap",#REF!,MATCH($A743,#REF!,0),FALSE())</f>
        <v>#VALUE!</v>
      </c>
      <c r="W743" s="96"/>
      <c r="X743" s="96"/>
      <c r="Y743" s="96"/>
      <c r="Z743" s="95"/>
      <c r="AA743" s="95" t="e">
        <f aca="false">HLOOKUP("Pad type",#REF!,MATCH($A743,#REF!,0),FALSE())</f>
        <v>#VALUE!</v>
      </c>
      <c r="AB743" s="100"/>
      <c r="AC743" s="100" t="e">
        <f aca="false">HLOOKUP("POR Pin State",#REF!,MATCH($A743,#REF!,0),FALSE())</f>
        <v>#VALUE!</v>
      </c>
      <c r="AD743" s="186"/>
      <c r="AE743" s="187"/>
      <c r="AF743" s="187"/>
      <c r="AG743" s="187"/>
      <c r="AH743" s="188"/>
      <c r="AI743" s="188"/>
      <c r="AJ743" s="189"/>
      <c r="AK743" s="189"/>
      <c r="AL743" s="189"/>
      <c r="AM743" s="189"/>
      <c r="AN743" s="189"/>
      <c r="AO743" s="189"/>
      <c r="AP743" s="189"/>
      <c r="AQ743" s="194" t="s">
        <v>1755</v>
      </c>
      <c r="AR743" s="104"/>
      <c r="AS743" s="104"/>
      <c r="AT743" s="104"/>
      <c r="AU743" s="104"/>
      <c r="AV743" s="104"/>
      <c r="AW743" s="104"/>
      <c r="AX743" s="104"/>
      <c r="AY743" s="104"/>
      <c r="AZ743" s="104"/>
      <c r="BA743" s="104"/>
      <c r="BB743" s="162"/>
      <c r="BC743" s="104"/>
      <c r="BD743" s="214"/>
      <c r="BE743" s="213" t="s">
        <v>1756</v>
      </c>
      <c r="BF743" s="108" t="e">
        <f aca="false">VLOOKUP($A743,#REF!, 34, FALSE())</f>
        <v>#VALUE!</v>
      </c>
      <c r="BG743" s="418" t="e">
        <f aca="false">VLOOKUP($A743,#REF!, 22, FALSE())</f>
        <v>#VALUE!</v>
      </c>
      <c r="BH743" s="109"/>
    </row>
    <row r="744" s="193" customFormat="true" ht="12.75" hidden="false" customHeight="true" outlineLevel="0" collapsed="false">
      <c r="A744" s="133" t="s">
        <v>1757</v>
      </c>
      <c r="B744" s="86" t="e">
        <f aca="false">VLOOKUP($A744,#REF!, 34, FALSE())</f>
        <v>#VALUE!</v>
      </c>
      <c r="C744" s="87" t="str">
        <f aca="false">CONCATENATE("unused_",A744)</f>
        <v>unused_DDR_XM1_B6D7</v>
      </c>
      <c r="D744" s="88" t="e">
        <f aca="false">IF(LEN(VLOOKUP($A744,#REF!,8,FALSE())),LEFT(VLOOKUP($A744,#REF!,8,FALSE()),LEN(VLOOKUP($A744,#REF!,8,FALSE()))-2),"")</f>
        <v>#VALUE!</v>
      </c>
      <c r="E744" s="89" t="e">
        <f aca="false">IF(LEN(VLOOKUP($A744,#REF!,4,FALSE())),IF(INDEX(#REF!,MATCH($A744,#REF!,0),1),LEFT(VLOOKUP($A744,#REF!,4,FALSE()),LEN(VLOOKUP($A744,#REF!,4,FALSE()))-2),CONCATENATE(LEFT(VLOOKUP($A744,#REF!,4,FALSE()),LEN(VLOOKUP($A744,#REF!,4,FALSE()))-2),"*")),"")</f>
        <v>#VALUE!</v>
      </c>
      <c r="F744" s="90" t="e">
        <f aca="false">IF(LEN(VLOOKUP($A744,#REF!,5,FALSE())),IF(INDEX(#REF!,MATCH($A744,#REF!,0),2),LEFT(VLOOKUP($A744,#REF!,5,FALSE()),LEN(VLOOKUP($A744,#REF!,5,FALSE()))-2),CONCATENATE(LEFT(VLOOKUP($A744,#REF!,5,FALSE()),LEN(VLOOKUP($A744,#REF!,5,FALSE()))-2),"*")),"")</f>
        <v>#VALUE!</v>
      </c>
      <c r="G744" s="90" t="e">
        <f aca="false">IF(LEN(VLOOKUP($A744,#REF!,6,FALSE())),IF(INDEX(#REF!,MATCH($A744,#REF!,0),3),LEFT(VLOOKUP($A744,#REF!,6,FALSE()),LEN(VLOOKUP($A744,#REF!,6,FALSE()))-2),CONCATENATE(LEFT(VLOOKUP($A744,#REF!,6,FALSE()),LEN(VLOOKUP($A744,#REF!,6,FALSE()))-2),"*")),"")</f>
        <v>#VALUE!</v>
      </c>
      <c r="H744" s="91" t="e">
        <f aca="false">IF(LEN(VLOOKUP($A744,#REF!,7,FALSE())),IF(INDEX(#REF!,MATCH($A744,#REF!,0),4),LEFT(VLOOKUP($A744,#REF!,7,FALSE()),LEN(VLOOKUP($A744,#REF!,7,FALSE()))-2),CONCATENATE(LEFT(VLOOKUP($A744,#REF!,7,FALSE()),LEN(VLOOKUP($A744,#REF!,7,FALSE()))-2),"*")),"")</f>
        <v>#VALUE!</v>
      </c>
      <c r="I744" s="92" t="e">
        <f aca="false">IF(LEN(VLOOKUP($A744,#REF!,8,FALSE())),UPPER(RIGHT(VLOOKUP($A744,#REF!,8,FALSE()), 1)),"")</f>
        <v>#VALUE!</v>
      </c>
      <c r="J744" s="90" t="e">
        <f aca="false">IF(LEN(VLOOKUP($A744,#REF!,4,FALSE())),UPPER(RIGHT(VLOOKUP($A744,#REF!,4,FALSE()), 1)),"")</f>
        <v>#VALUE!</v>
      </c>
      <c r="K744" s="90" t="e">
        <f aca="false">IF(LEN(VLOOKUP($A744,#REF!,5,FALSE())),UPPER(RIGHT(VLOOKUP($A744,#REF!,5,FALSE()), 1)),"")</f>
        <v>#VALUE!</v>
      </c>
      <c r="L744" s="90" t="e">
        <f aca="false">IF(LEN(VLOOKUP($A744,#REF!,6,FALSE())),UPPER(RIGHT(VLOOKUP($A744,#REF!,6,FALSE()), 1)),"")</f>
        <v>#VALUE!</v>
      </c>
      <c r="M744" s="91" t="e">
        <f aca="false">IF(LEN(VLOOKUP($A744,#REF!,7,FALSE())),UPPER(RIGHT(VLOOKUP($A744,#REF!,7,FALSE()), 1)),"")</f>
        <v>#VALUE!</v>
      </c>
      <c r="N744" s="185"/>
      <c r="O744" s="185"/>
      <c r="P744" s="185"/>
      <c r="Q744" s="185"/>
      <c r="R744" s="185"/>
      <c r="S744" s="100" t="e">
        <f aca="false">HLOOKUP("Device Tree Pin Name",#REF!,MATCH($A744,#REF!,0),FALSE())</f>
        <v>#VALUE!</v>
      </c>
      <c r="T744" s="95" t="e">
        <f aca="false">HLOOKUP("power rail",#REF!,MATCH($A744,#REF!,0),FALSE())</f>
        <v>#VALUE!</v>
      </c>
      <c r="U744" s="96" t="e">
        <f aca="false">HLOOKUP("Wake Capable",#REF!,MATCH($A744,#REF!,0),FALSE())</f>
        <v>#VALUE!</v>
      </c>
      <c r="V744" s="96" t="e">
        <f aca="false">HLOOKUP("Strap",#REF!,MATCH($A744,#REF!,0),FALSE())</f>
        <v>#VALUE!</v>
      </c>
      <c r="W744" s="96"/>
      <c r="X744" s="96"/>
      <c r="Y744" s="96"/>
      <c r="Z744" s="95"/>
      <c r="AA744" s="95" t="e">
        <f aca="false">HLOOKUP("Pad type",#REF!,MATCH($A744,#REF!,0),FALSE())</f>
        <v>#VALUE!</v>
      </c>
      <c r="AB744" s="100"/>
      <c r="AC744" s="100" t="e">
        <f aca="false">HLOOKUP("POR Pin State",#REF!,MATCH($A744,#REF!,0),FALSE())</f>
        <v>#VALUE!</v>
      </c>
      <c r="AD744" s="186"/>
      <c r="AE744" s="187"/>
      <c r="AF744" s="187"/>
      <c r="AG744" s="187"/>
      <c r="AH744" s="188"/>
      <c r="AI744" s="188"/>
      <c r="AJ744" s="189"/>
      <c r="AK744" s="189"/>
      <c r="AL744" s="189"/>
      <c r="AM744" s="189"/>
      <c r="AN744" s="189"/>
      <c r="AO744" s="189"/>
      <c r="AP744" s="189"/>
      <c r="AQ744" s="194" t="s">
        <v>1758</v>
      </c>
      <c r="AR744" s="104"/>
      <c r="AS744" s="104"/>
      <c r="AT744" s="104"/>
      <c r="AU744" s="104"/>
      <c r="AV744" s="104"/>
      <c r="AW744" s="104"/>
      <c r="AX744" s="104"/>
      <c r="AY744" s="104"/>
      <c r="AZ744" s="104"/>
      <c r="BA744" s="104"/>
      <c r="BB744" s="162"/>
      <c r="BC744" s="104"/>
      <c r="BD744" s="214"/>
      <c r="BE744" s="213" t="s">
        <v>1759</v>
      </c>
      <c r="BF744" s="108" t="e">
        <f aca="false">VLOOKUP($A744,#REF!, 34, FALSE())</f>
        <v>#VALUE!</v>
      </c>
      <c r="BG744" s="418" t="e">
        <f aca="false">VLOOKUP($A744,#REF!, 22, FALSE())</f>
        <v>#VALUE!</v>
      </c>
      <c r="BH744" s="109"/>
    </row>
    <row r="745" s="193" customFormat="true" ht="12.75" hidden="false" customHeight="true" outlineLevel="0" collapsed="false">
      <c r="A745" s="133" t="s">
        <v>1760</v>
      </c>
      <c r="B745" s="86" t="e">
        <f aca="false">VLOOKUP($A745,#REF!, 34, FALSE())</f>
        <v>#VALUE!</v>
      </c>
      <c r="C745" s="87" t="str">
        <f aca="false">CONCATENATE("unused_",A745)</f>
        <v>unused_DDR_XM1_B6DMI</v>
      </c>
      <c r="D745" s="88" t="e">
        <f aca="false">IF(LEN(VLOOKUP($A745,#REF!,8,FALSE())),LEFT(VLOOKUP($A745,#REF!,8,FALSE()),LEN(VLOOKUP($A745,#REF!,8,FALSE()))-2),"")</f>
        <v>#VALUE!</v>
      </c>
      <c r="E745" s="89" t="e">
        <f aca="false">IF(LEN(VLOOKUP($A745,#REF!,4,FALSE())),IF(INDEX(#REF!,MATCH($A745,#REF!,0),1),LEFT(VLOOKUP($A745,#REF!,4,FALSE()),LEN(VLOOKUP($A745,#REF!,4,FALSE()))-2),CONCATENATE(LEFT(VLOOKUP($A745,#REF!,4,FALSE()),LEN(VLOOKUP($A745,#REF!,4,FALSE()))-2),"*")),"")</f>
        <v>#VALUE!</v>
      </c>
      <c r="F745" s="90" t="e">
        <f aca="false">IF(LEN(VLOOKUP($A745,#REF!,5,FALSE())),IF(INDEX(#REF!,MATCH($A745,#REF!,0),2),LEFT(VLOOKUP($A745,#REF!,5,FALSE()),LEN(VLOOKUP($A745,#REF!,5,FALSE()))-2),CONCATENATE(LEFT(VLOOKUP($A745,#REF!,5,FALSE()),LEN(VLOOKUP($A745,#REF!,5,FALSE()))-2),"*")),"")</f>
        <v>#VALUE!</v>
      </c>
      <c r="G745" s="90" t="e">
        <f aca="false">IF(LEN(VLOOKUP($A745,#REF!,6,FALSE())),IF(INDEX(#REF!,MATCH($A745,#REF!,0),3),LEFT(VLOOKUP($A745,#REF!,6,FALSE()),LEN(VLOOKUP($A745,#REF!,6,FALSE()))-2),CONCATENATE(LEFT(VLOOKUP($A745,#REF!,6,FALSE()),LEN(VLOOKUP($A745,#REF!,6,FALSE()))-2),"*")),"")</f>
        <v>#VALUE!</v>
      </c>
      <c r="H745" s="91" t="e">
        <f aca="false">IF(LEN(VLOOKUP($A745,#REF!,7,FALSE())),IF(INDEX(#REF!,MATCH($A745,#REF!,0),4),LEFT(VLOOKUP($A745,#REF!,7,FALSE()),LEN(VLOOKUP($A745,#REF!,7,FALSE()))-2),CONCATENATE(LEFT(VLOOKUP($A745,#REF!,7,FALSE()),LEN(VLOOKUP($A745,#REF!,7,FALSE()))-2),"*")),"")</f>
        <v>#VALUE!</v>
      </c>
      <c r="I745" s="92" t="e">
        <f aca="false">IF(LEN(VLOOKUP($A745,#REF!,8,FALSE())),UPPER(RIGHT(VLOOKUP($A745,#REF!,8,FALSE()), 1)),"")</f>
        <v>#VALUE!</v>
      </c>
      <c r="J745" s="90" t="e">
        <f aca="false">IF(LEN(VLOOKUP($A745,#REF!,4,FALSE())),UPPER(RIGHT(VLOOKUP($A745,#REF!,4,FALSE()), 1)),"")</f>
        <v>#VALUE!</v>
      </c>
      <c r="K745" s="90" t="e">
        <f aca="false">IF(LEN(VLOOKUP($A745,#REF!,5,FALSE())),UPPER(RIGHT(VLOOKUP($A745,#REF!,5,FALSE()), 1)),"")</f>
        <v>#VALUE!</v>
      </c>
      <c r="L745" s="90" t="e">
        <f aca="false">IF(LEN(VLOOKUP($A745,#REF!,6,FALSE())),UPPER(RIGHT(VLOOKUP($A745,#REF!,6,FALSE()), 1)),"")</f>
        <v>#VALUE!</v>
      </c>
      <c r="M745" s="91" t="e">
        <f aca="false">IF(LEN(VLOOKUP($A745,#REF!,7,FALSE())),UPPER(RIGHT(VLOOKUP($A745,#REF!,7,FALSE()), 1)),"")</f>
        <v>#VALUE!</v>
      </c>
      <c r="N745" s="185"/>
      <c r="O745" s="185"/>
      <c r="P745" s="185"/>
      <c r="Q745" s="185"/>
      <c r="R745" s="185"/>
      <c r="S745" s="100" t="e">
        <f aca="false">HLOOKUP("Device Tree Pin Name",#REF!,MATCH($A745,#REF!,0),FALSE())</f>
        <v>#VALUE!</v>
      </c>
      <c r="T745" s="95" t="e">
        <f aca="false">HLOOKUP("power rail",#REF!,MATCH($A745,#REF!,0),FALSE())</f>
        <v>#VALUE!</v>
      </c>
      <c r="U745" s="96" t="e">
        <f aca="false">HLOOKUP("Wake Capable",#REF!,MATCH($A745,#REF!,0),FALSE())</f>
        <v>#VALUE!</v>
      </c>
      <c r="V745" s="96" t="e">
        <f aca="false">HLOOKUP("Strap",#REF!,MATCH($A745,#REF!,0),FALSE())</f>
        <v>#VALUE!</v>
      </c>
      <c r="W745" s="96"/>
      <c r="X745" s="96"/>
      <c r="Y745" s="96"/>
      <c r="Z745" s="95"/>
      <c r="AA745" s="95" t="e">
        <f aca="false">HLOOKUP("Pad type",#REF!,MATCH($A745,#REF!,0),FALSE())</f>
        <v>#VALUE!</v>
      </c>
      <c r="AB745" s="100"/>
      <c r="AC745" s="100" t="e">
        <f aca="false">HLOOKUP("POR Pin State",#REF!,MATCH($A745,#REF!,0),FALSE())</f>
        <v>#VALUE!</v>
      </c>
      <c r="AD745" s="186"/>
      <c r="AE745" s="187"/>
      <c r="AF745" s="187"/>
      <c r="AG745" s="187"/>
      <c r="AH745" s="188"/>
      <c r="AI745" s="188"/>
      <c r="AJ745" s="189"/>
      <c r="AK745" s="189"/>
      <c r="AL745" s="189"/>
      <c r="AM745" s="189"/>
      <c r="AN745" s="189"/>
      <c r="AO745" s="189"/>
      <c r="AP745" s="189"/>
      <c r="AQ745" s="194" t="s">
        <v>1760</v>
      </c>
      <c r="AR745" s="104"/>
      <c r="AS745" s="104"/>
      <c r="AT745" s="104"/>
      <c r="AU745" s="104"/>
      <c r="AV745" s="104"/>
      <c r="AW745" s="104"/>
      <c r="AX745" s="104"/>
      <c r="AY745" s="104"/>
      <c r="AZ745" s="104"/>
      <c r="BA745" s="104"/>
      <c r="BB745" s="162"/>
      <c r="BC745" s="104"/>
      <c r="BD745" s="214"/>
      <c r="BE745" s="213" t="s">
        <v>1761</v>
      </c>
      <c r="BF745" s="108" t="e">
        <f aca="false">VLOOKUP($A745,#REF!, 34, FALSE())</f>
        <v>#VALUE!</v>
      </c>
      <c r="BG745" s="418" t="e">
        <f aca="false">VLOOKUP($A745,#REF!, 22, FALSE())</f>
        <v>#VALUE!</v>
      </c>
      <c r="BH745" s="109"/>
    </row>
    <row r="746" s="193" customFormat="true" ht="12.75" hidden="false" customHeight="true" outlineLevel="0" collapsed="false">
      <c r="A746" s="133" t="s">
        <v>1762</v>
      </c>
      <c r="B746" s="86" t="e">
        <f aca="false">VLOOKUP($A746,#REF!, 34, FALSE())</f>
        <v>#VALUE!</v>
      </c>
      <c r="C746" s="87" t="str">
        <f aca="false">CONCATENATE("unused_",A746)</f>
        <v>unused_DDR_XM1_B6WCK_P</v>
      </c>
      <c r="D746" s="88" t="e">
        <f aca="false">IF(LEN(VLOOKUP($A746,#REF!,8,FALSE())),LEFT(VLOOKUP($A746,#REF!,8,FALSE()),LEN(VLOOKUP($A746,#REF!,8,FALSE()))-2),"")</f>
        <v>#VALUE!</v>
      </c>
      <c r="E746" s="89" t="e">
        <f aca="false">IF(LEN(VLOOKUP($A746,#REF!,4,FALSE())),IF(INDEX(#REF!,MATCH($A746,#REF!,0),1),LEFT(VLOOKUP($A746,#REF!,4,FALSE()),LEN(VLOOKUP($A746,#REF!,4,FALSE()))-2),CONCATENATE(LEFT(VLOOKUP($A746,#REF!,4,FALSE()),LEN(VLOOKUP($A746,#REF!,4,FALSE()))-2),"*")),"")</f>
        <v>#VALUE!</v>
      </c>
      <c r="F746" s="90" t="e">
        <f aca="false">IF(LEN(VLOOKUP($A746,#REF!,5,FALSE())),IF(INDEX(#REF!,MATCH($A746,#REF!,0),2),LEFT(VLOOKUP($A746,#REF!,5,FALSE()),LEN(VLOOKUP($A746,#REF!,5,FALSE()))-2),CONCATENATE(LEFT(VLOOKUP($A746,#REF!,5,FALSE()),LEN(VLOOKUP($A746,#REF!,5,FALSE()))-2),"*")),"")</f>
        <v>#VALUE!</v>
      </c>
      <c r="G746" s="90" t="e">
        <f aca="false">IF(LEN(VLOOKUP($A746,#REF!,6,FALSE())),IF(INDEX(#REF!,MATCH($A746,#REF!,0),3),LEFT(VLOOKUP($A746,#REF!,6,FALSE()),LEN(VLOOKUP($A746,#REF!,6,FALSE()))-2),CONCATENATE(LEFT(VLOOKUP($A746,#REF!,6,FALSE()),LEN(VLOOKUP($A746,#REF!,6,FALSE()))-2),"*")),"")</f>
        <v>#VALUE!</v>
      </c>
      <c r="H746" s="91" t="e">
        <f aca="false">IF(LEN(VLOOKUP($A746,#REF!,7,FALSE())),IF(INDEX(#REF!,MATCH($A746,#REF!,0),4),LEFT(VLOOKUP($A746,#REF!,7,FALSE()),LEN(VLOOKUP($A746,#REF!,7,FALSE()))-2),CONCATENATE(LEFT(VLOOKUP($A746,#REF!,7,FALSE()),LEN(VLOOKUP($A746,#REF!,7,FALSE()))-2),"*")),"")</f>
        <v>#VALUE!</v>
      </c>
      <c r="I746" s="92" t="e">
        <f aca="false">IF(LEN(VLOOKUP($A746,#REF!,8,FALSE())),UPPER(RIGHT(VLOOKUP($A746,#REF!,8,FALSE()), 1)),"")</f>
        <v>#VALUE!</v>
      </c>
      <c r="J746" s="90" t="e">
        <f aca="false">IF(LEN(VLOOKUP($A746,#REF!,4,FALSE())),UPPER(RIGHT(VLOOKUP($A746,#REF!,4,FALSE()), 1)),"")</f>
        <v>#VALUE!</v>
      </c>
      <c r="K746" s="90" t="e">
        <f aca="false">IF(LEN(VLOOKUP($A746,#REF!,5,FALSE())),UPPER(RIGHT(VLOOKUP($A746,#REF!,5,FALSE()), 1)),"")</f>
        <v>#VALUE!</v>
      </c>
      <c r="L746" s="90" t="e">
        <f aca="false">IF(LEN(VLOOKUP($A746,#REF!,6,FALSE())),UPPER(RIGHT(VLOOKUP($A746,#REF!,6,FALSE()), 1)),"")</f>
        <v>#VALUE!</v>
      </c>
      <c r="M746" s="91" t="e">
        <f aca="false">IF(LEN(VLOOKUP($A746,#REF!,7,FALSE())),UPPER(RIGHT(VLOOKUP($A746,#REF!,7,FALSE()), 1)),"")</f>
        <v>#VALUE!</v>
      </c>
      <c r="N746" s="185"/>
      <c r="O746" s="185"/>
      <c r="P746" s="185"/>
      <c r="Q746" s="185"/>
      <c r="R746" s="185"/>
      <c r="S746" s="100" t="e">
        <f aca="false">HLOOKUP("Device Tree Pin Name",#REF!,MATCH($A746,#REF!,0),FALSE())</f>
        <v>#VALUE!</v>
      </c>
      <c r="T746" s="95" t="e">
        <f aca="false">HLOOKUP("power rail",#REF!,MATCH($A746,#REF!,0),FALSE())</f>
        <v>#VALUE!</v>
      </c>
      <c r="U746" s="96" t="e">
        <f aca="false">HLOOKUP("Wake Capable",#REF!,MATCH($A746,#REF!,0),FALSE())</f>
        <v>#VALUE!</v>
      </c>
      <c r="V746" s="96" t="e">
        <f aca="false">HLOOKUP("Strap",#REF!,MATCH($A746,#REF!,0),FALSE())</f>
        <v>#VALUE!</v>
      </c>
      <c r="W746" s="96"/>
      <c r="X746" s="96"/>
      <c r="Y746" s="96"/>
      <c r="Z746" s="95"/>
      <c r="AA746" s="95" t="e">
        <f aca="false">HLOOKUP("Pad type",#REF!,MATCH($A746,#REF!,0),FALSE())</f>
        <v>#VALUE!</v>
      </c>
      <c r="AB746" s="100"/>
      <c r="AC746" s="100" t="e">
        <f aca="false">HLOOKUP("POR Pin State",#REF!,MATCH($A746,#REF!,0),FALSE())</f>
        <v>#VALUE!</v>
      </c>
      <c r="AD746" s="186"/>
      <c r="AE746" s="187"/>
      <c r="AF746" s="187"/>
      <c r="AG746" s="187"/>
      <c r="AH746" s="188"/>
      <c r="AI746" s="188"/>
      <c r="AJ746" s="189"/>
      <c r="AK746" s="189"/>
      <c r="AL746" s="189"/>
      <c r="AM746" s="189"/>
      <c r="AN746" s="189"/>
      <c r="AO746" s="189"/>
      <c r="AP746" s="189"/>
      <c r="AQ746" s="194" t="s">
        <v>1762</v>
      </c>
      <c r="AR746" s="104"/>
      <c r="AS746" s="104"/>
      <c r="AT746" s="104"/>
      <c r="AU746" s="104"/>
      <c r="AV746" s="104"/>
      <c r="AW746" s="104"/>
      <c r="AX746" s="104"/>
      <c r="AY746" s="104"/>
      <c r="AZ746" s="104"/>
      <c r="BA746" s="104"/>
      <c r="BB746" s="162"/>
      <c r="BC746" s="104"/>
      <c r="BD746" s="214"/>
      <c r="BE746" s="213" t="s">
        <v>1763</v>
      </c>
      <c r="BF746" s="108" t="e">
        <f aca="false">VLOOKUP($A746,#REF!, 34, FALSE())</f>
        <v>#VALUE!</v>
      </c>
      <c r="BG746" s="418" t="e">
        <f aca="false">VLOOKUP($A746,#REF!, 22, FALSE())</f>
        <v>#VALUE!</v>
      </c>
      <c r="BH746" s="109"/>
    </row>
    <row r="747" s="193" customFormat="true" ht="12.75" hidden="false" customHeight="true" outlineLevel="0" collapsed="false">
      <c r="A747" s="133" t="s">
        <v>1764</v>
      </c>
      <c r="B747" s="86" t="e">
        <f aca="false">VLOOKUP($A747,#REF!, 34, FALSE())</f>
        <v>#VALUE!</v>
      </c>
      <c r="C747" s="87" t="str">
        <f aca="false">CONCATENATE("unused_",A747)</f>
        <v>unused_DDR_XM1_B6WCK_N</v>
      </c>
      <c r="D747" s="88" t="e">
        <f aca="false">IF(LEN(VLOOKUP($A747,#REF!,8,FALSE())),LEFT(VLOOKUP($A747,#REF!,8,FALSE()),LEN(VLOOKUP($A747,#REF!,8,FALSE()))-2),"")</f>
        <v>#VALUE!</v>
      </c>
      <c r="E747" s="89" t="e">
        <f aca="false">IF(LEN(VLOOKUP($A747,#REF!,4,FALSE())),IF(INDEX(#REF!,MATCH($A747,#REF!,0),1),LEFT(VLOOKUP($A747,#REF!,4,FALSE()),LEN(VLOOKUP($A747,#REF!,4,FALSE()))-2),CONCATENATE(LEFT(VLOOKUP($A747,#REF!,4,FALSE()),LEN(VLOOKUP($A747,#REF!,4,FALSE()))-2),"*")),"")</f>
        <v>#VALUE!</v>
      </c>
      <c r="F747" s="90" t="e">
        <f aca="false">IF(LEN(VLOOKUP($A747,#REF!,5,FALSE())),IF(INDEX(#REF!,MATCH($A747,#REF!,0),2),LEFT(VLOOKUP($A747,#REF!,5,FALSE()),LEN(VLOOKUP($A747,#REF!,5,FALSE()))-2),CONCATENATE(LEFT(VLOOKUP($A747,#REF!,5,FALSE()),LEN(VLOOKUP($A747,#REF!,5,FALSE()))-2),"*")),"")</f>
        <v>#VALUE!</v>
      </c>
      <c r="G747" s="90" t="e">
        <f aca="false">IF(LEN(VLOOKUP($A747,#REF!,6,FALSE())),IF(INDEX(#REF!,MATCH($A747,#REF!,0),3),LEFT(VLOOKUP($A747,#REF!,6,FALSE()),LEN(VLOOKUP($A747,#REF!,6,FALSE()))-2),CONCATENATE(LEFT(VLOOKUP($A747,#REF!,6,FALSE()),LEN(VLOOKUP($A747,#REF!,6,FALSE()))-2),"*")),"")</f>
        <v>#VALUE!</v>
      </c>
      <c r="H747" s="91" t="e">
        <f aca="false">IF(LEN(VLOOKUP($A747,#REF!,7,FALSE())),IF(INDEX(#REF!,MATCH($A747,#REF!,0),4),LEFT(VLOOKUP($A747,#REF!,7,FALSE()),LEN(VLOOKUP($A747,#REF!,7,FALSE()))-2),CONCATENATE(LEFT(VLOOKUP($A747,#REF!,7,FALSE()),LEN(VLOOKUP($A747,#REF!,7,FALSE()))-2),"*")),"")</f>
        <v>#VALUE!</v>
      </c>
      <c r="I747" s="92" t="e">
        <f aca="false">IF(LEN(VLOOKUP($A747,#REF!,8,FALSE())),UPPER(RIGHT(VLOOKUP($A747,#REF!,8,FALSE()), 1)),"")</f>
        <v>#VALUE!</v>
      </c>
      <c r="J747" s="90" t="e">
        <f aca="false">IF(LEN(VLOOKUP($A747,#REF!,4,FALSE())),UPPER(RIGHT(VLOOKUP($A747,#REF!,4,FALSE()), 1)),"")</f>
        <v>#VALUE!</v>
      </c>
      <c r="K747" s="90" t="e">
        <f aca="false">IF(LEN(VLOOKUP($A747,#REF!,5,FALSE())),UPPER(RIGHT(VLOOKUP($A747,#REF!,5,FALSE()), 1)),"")</f>
        <v>#VALUE!</v>
      </c>
      <c r="L747" s="90" t="e">
        <f aca="false">IF(LEN(VLOOKUP($A747,#REF!,6,FALSE())),UPPER(RIGHT(VLOOKUP($A747,#REF!,6,FALSE()), 1)),"")</f>
        <v>#VALUE!</v>
      </c>
      <c r="M747" s="91" t="e">
        <f aca="false">IF(LEN(VLOOKUP($A747,#REF!,7,FALSE())),UPPER(RIGHT(VLOOKUP($A747,#REF!,7,FALSE()), 1)),"")</f>
        <v>#VALUE!</v>
      </c>
      <c r="N747" s="185"/>
      <c r="O747" s="185"/>
      <c r="P747" s="185"/>
      <c r="Q747" s="185"/>
      <c r="R747" s="185"/>
      <c r="S747" s="100" t="e">
        <f aca="false">HLOOKUP("Device Tree Pin Name",#REF!,MATCH($A747,#REF!,0),FALSE())</f>
        <v>#VALUE!</v>
      </c>
      <c r="T747" s="95" t="e">
        <f aca="false">HLOOKUP("power rail",#REF!,MATCH($A747,#REF!,0),FALSE())</f>
        <v>#VALUE!</v>
      </c>
      <c r="U747" s="96" t="e">
        <f aca="false">HLOOKUP("Wake Capable",#REF!,MATCH($A747,#REF!,0),FALSE())</f>
        <v>#VALUE!</v>
      </c>
      <c r="V747" s="96" t="e">
        <f aca="false">HLOOKUP("Strap",#REF!,MATCH($A747,#REF!,0),FALSE())</f>
        <v>#VALUE!</v>
      </c>
      <c r="W747" s="96"/>
      <c r="X747" s="96"/>
      <c r="Y747" s="96"/>
      <c r="Z747" s="95"/>
      <c r="AA747" s="95" t="e">
        <f aca="false">HLOOKUP("Pad type",#REF!,MATCH($A747,#REF!,0),FALSE())</f>
        <v>#VALUE!</v>
      </c>
      <c r="AB747" s="100"/>
      <c r="AC747" s="100" t="e">
        <f aca="false">HLOOKUP("POR Pin State",#REF!,MATCH($A747,#REF!,0),FALSE())</f>
        <v>#VALUE!</v>
      </c>
      <c r="AD747" s="186"/>
      <c r="AE747" s="187"/>
      <c r="AF747" s="187"/>
      <c r="AG747" s="187"/>
      <c r="AH747" s="188"/>
      <c r="AI747" s="188"/>
      <c r="AJ747" s="189"/>
      <c r="AK747" s="189"/>
      <c r="AL747" s="189"/>
      <c r="AM747" s="189"/>
      <c r="AN747" s="189"/>
      <c r="AO747" s="189"/>
      <c r="AP747" s="189"/>
      <c r="AQ747" s="194" t="s">
        <v>1764</v>
      </c>
      <c r="AR747" s="104"/>
      <c r="AS747" s="104"/>
      <c r="AT747" s="104"/>
      <c r="AU747" s="104"/>
      <c r="AV747" s="104"/>
      <c r="AW747" s="104"/>
      <c r="AX747" s="104"/>
      <c r="AY747" s="104"/>
      <c r="AZ747" s="104"/>
      <c r="BA747" s="104"/>
      <c r="BB747" s="162"/>
      <c r="BC747" s="104"/>
      <c r="BD747" s="214"/>
      <c r="BE747" s="213" t="s">
        <v>1765</v>
      </c>
      <c r="BF747" s="108" t="e">
        <f aca="false">VLOOKUP($A747,#REF!, 34, FALSE())</f>
        <v>#VALUE!</v>
      </c>
      <c r="BG747" s="418" t="e">
        <f aca="false">VLOOKUP($A747,#REF!, 22, FALSE())</f>
        <v>#VALUE!</v>
      </c>
      <c r="BH747" s="109"/>
    </row>
    <row r="748" s="193" customFormat="true" ht="12.75" hidden="false" customHeight="true" outlineLevel="0" collapsed="false">
      <c r="A748" s="133" t="s">
        <v>1766</v>
      </c>
      <c r="B748" s="86" t="e">
        <f aca="false">VLOOKUP($A748,#REF!, 34, FALSE())</f>
        <v>#VALUE!</v>
      </c>
      <c r="C748" s="87" t="str">
        <f aca="false">CONCATENATE("unused_",A748)</f>
        <v>unused_DDR_XM1_B6RDQS_P</v>
      </c>
      <c r="D748" s="88" t="e">
        <f aca="false">IF(LEN(VLOOKUP($A748,#REF!,8,FALSE())),LEFT(VLOOKUP($A748,#REF!,8,FALSE()),LEN(VLOOKUP($A748,#REF!,8,FALSE()))-2),"")</f>
        <v>#VALUE!</v>
      </c>
      <c r="E748" s="89" t="e">
        <f aca="false">IF(LEN(VLOOKUP($A748,#REF!,4,FALSE())),IF(INDEX(#REF!,MATCH($A748,#REF!,0),1),LEFT(VLOOKUP($A748,#REF!,4,FALSE()),LEN(VLOOKUP($A748,#REF!,4,FALSE()))-2),CONCATENATE(LEFT(VLOOKUP($A748,#REF!,4,FALSE()),LEN(VLOOKUP($A748,#REF!,4,FALSE()))-2),"*")),"")</f>
        <v>#VALUE!</v>
      </c>
      <c r="F748" s="90" t="e">
        <f aca="false">IF(LEN(VLOOKUP($A748,#REF!,5,FALSE())),IF(INDEX(#REF!,MATCH($A748,#REF!,0),2),LEFT(VLOOKUP($A748,#REF!,5,FALSE()),LEN(VLOOKUP($A748,#REF!,5,FALSE()))-2),CONCATENATE(LEFT(VLOOKUP($A748,#REF!,5,FALSE()),LEN(VLOOKUP($A748,#REF!,5,FALSE()))-2),"*")),"")</f>
        <v>#VALUE!</v>
      </c>
      <c r="G748" s="90" t="e">
        <f aca="false">IF(LEN(VLOOKUP($A748,#REF!,6,FALSE())),IF(INDEX(#REF!,MATCH($A748,#REF!,0),3),LEFT(VLOOKUP($A748,#REF!,6,FALSE()),LEN(VLOOKUP($A748,#REF!,6,FALSE()))-2),CONCATENATE(LEFT(VLOOKUP($A748,#REF!,6,FALSE()),LEN(VLOOKUP($A748,#REF!,6,FALSE()))-2),"*")),"")</f>
        <v>#VALUE!</v>
      </c>
      <c r="H748" s="91" t="e">
        <f aca="false">IF(LEN(VLOOKUP($A748,#REF!,7,FALSE())),IF(INDEX(#REF!,MATCH($A748,#REF!,0),4),LEFT(VLOOKUP($A748,#REF!,7,FALSE()),LEN(VLOOKUP($A748,#REF!,7,FALSE()))-2),CONCATENATE(LEFT(VLOOKUP($A748,#REF!,7,FALSE()),LEN(VLOOKUP($A748,#REF!,7,FALSE()))-2),"*")),"")</f>
        <v>#VALUE!</v>
      </c>
      <c r="I748" s="92" t="e">
        <f aca="false">IF(LEN(VLOOKUP($A748,#REF!,8,FALSE())),UPPER(RIGHT(VLOOKUP($A748,#REF!,8,FALSE()), 1)),"")</f>
        <v>#VALUE!</v>
      </c>
      <c r="J748" s="90" t="e">
        <f aca="false">IF(LEN(VLOOKUP($A748,#REF!,4,FALSE())),UPPER(RIGHT(VLOOKUP($A748,#REF!,4,FALSE()), 1)),"")</f>
        <v>#VALUE!</v>
      </c>
      <c r="K748" s="90" t="e">
        <f aca="false">IF(LEN(VLOOKUP($A748,#REF!,5,FALSE())),UPPER(RIGHT(VLOOKUP($A748,#REF!,5,FALSE()), 1)),"")</f>
        <v>#VALUE!</v>
      </c>
      <c r="L748" s="90" t="e">
        <f aca="false">IF(LEN(VLOOKUP($A748,#REF!,6,FALSE())),UPPER(RIGHT(VLOOKUP($A748,#REF!,6,FALSE()), 1)),"")</f>
        <v>#VALUE!</v>
      </c>
      <c r="M748" s="91" t="e">
        <f aca="false">IF(LEN(VLOOKUP($A748,#REF!,7,FALSE())),UPPER(RIGHT(VLOOKUP($A748,#REF!,7,FALSE()), 1)),"")</f>
        <v>#VALUE!</v>
      </c>
      <c r="N748" s="185"/>
      <c r="O748" s="185"/>
      <c r="P748" s="185"/>
      <c r="Q748" s="185"/>
      <c r="R748" s="185"/>
      <c r="S748" s="100" t="e">
        <f aca="false">HLOOKUP("Device Tree Pin Name",#REF!,MATCH($A748,#REF!,0),FALSE())</f>
        <v>#VALUE!</v>
      </c>
      <c r="T748" s="95" t="e">
        <f aca="false">HLOOKUP("power rail",#REF!,MATCH($A748,#REF!,0),FALSE())</f>
        <v>#VALUE!</v>
      </c>
      <c r="U748" s="96" t="e">
        <f aca="false">HLOOKUP("Wake Capable",#REF!,MATCH($A748,#REF!,0),FALSE())</f>
        <v>#VALUE!</v>
      </c>
      <c r="V748" s="96" t="e">
        <f aca="false">HLOOKUP("Strap",#REF!,MATCH($A748,#REF!,0),FALSE())</f>
        <v>#VALUE!</v>
      </c>
      <c r="W748" s="96"/>
      <c r="X748" s="96"/>
      <c r="Y748" s="96"/>
      <c r="Z748" s="95"/>
      <c r="AA748" s="95" t="e">
        <f aca="false">HLOOKUP("Pad type",#REF!,MATCH($A748,#REF!,0),FALSE())</f>
        <v>#VALUE!</v>
      </c>
      <c r="AB748" s="100"/>
      <c r="AC748" s="100" t="e">
        <f aca="false">HLOOKUP("POR Pin State",#REF!,MATCH($A748,#REF!,0),FALSE())</f>
        <v>#VALUE!</v>
      </c>
      <c r="AD748" s="186"/>
      <c r="AE748" s="187"/>
      <c r="AF748" s="187"/>
      <c r="AG748" s="187"/>
      <c r="AH748" s="188"/>
      <c r="AI748" s="188"/>
      <c r="AJ748" s="189"/>
      <c r="AK748" s="189"/>
      <c r="AL748" s="189"/>
      <c r="AM748" s="189"/>
      <c r="AN748" s="189"/>
      <c r="AO748" s="189"/>
      <c r="AP748" s="189"/>
      <c r="AQ748" s="194" t="s">
        <v>1766</v>
      </c>
      <c r="AR748" s="104"/>
      <c r="AS748" s="104"/>
      <c r="AT748" s="104"/>
      <c r="AU748" s="104"/>
      <c r="AV748" s="104"/>
      <c r="AW748" s="104"/>
      <c r="AX748" s="104"/>
      <c r="AY748" s="104"/>
      <c r="AZ748" s="104"/>
      <c r="BA748" s="104"/>
      <c r="BB748" s="162"/>
      <c r="BC748" s="104"/>
      <c r="BD748" s="214"/>
      <c r="BE748" s="213" t="s">
        <v>1767</v>
      </c>
      <c r="BF748" s="108" t="e">
        <f aca="false">VLOOKUP($A748,#REF!, 34, FALSE())</f>
        <v>#VALUE!</v>
      </c>
      <c r="BG748" s="418" t="e">
        <f aca="false">VLOOKUP($A748,#REF!, 22, FALSE())</f>
        <v>#VALUE!</v>
      </c>
      <c r="BH748" s="109"/>
    </row>
    <row r="749" s="193" customFormat="true" ht="12.75" hidden="false" customHeight="true" outlineLevel="0" collapsed="false">
      <c r="A749" s="1" t="s">
        <v>1768</v>
      </c>
      <c r="B749" s="86" t="e">
        <f aca="false">VLOOKUP($A749,#REF!, 34, FALSE())</f>
        <v>#VALUE!</v>
      </c>
      <c r="C749" s="87" t="str">
        <f aca="false">CONCATENATE("unused_",A749)</f>
        <v>unused_DDR_XM1_B6RDQS_N</v>
      </c>
      <c r="D749" s="88" t="e">
        <f aca="false">IF(LEN(VLOOKUP($A749,#REF!,8,FALSE())),LEFT(VLOOKUP($A749,#REF!,8,FALSE()),LEN(VLOOKUP($A749,#REF!,8,FALSE()))-2),"")</f>
        <v>#VALUE!</v>
      </c>
      <c r="E749" s="89" t="e">
        <f aca="false">IF(LEN(VLOOKUP($A749,#REF!,4,FALSE())),IF(INDEX(#REF!,MATCH($A749,#REF!,0),1),LEFT(VLOOKUP($A749,#REF!,4,FALSE()),LEN(VLOOKUP($A749,#REF!,4,FALSE()))-2),CONCATENATE(LEFT(VLOOKUP($A749,#REF!,4,FALSE()),LEN(VLOOKUP($A749,#REF!,4,FALSE()))-2),"*")),"")</f>
        <v>#VALUE!</v>
      </c>
      <c r="F749" s="90" t="e">
        <f aca="false">IF(LEN(VLOOKUP($A749,#REF!,5,FALSE())),IF(INDEX(#REF!,MATCH($A749,#REF!,0),2),LEFT(VLOOKUP($A749,#REF!,5,FALSE()),LEN(VLOOKUP($A749,#REF!,5,FALSE()))-2),CONCATENATE(LEFT(VLOOKUP($A749,#REF!,5,FALSE()),LEN(VLOOKUP($A749,#REF!,5,FALSE()))-2),"*")),"")</f>
        <v>#VALUE!</v>
      </c>
      <c r="G749" s="90" t="e">
        <f aca="false">IF(LEN(VLOOKUP($A749,#REF!,6,FALSE())),IF(INDEX(#REF!,MATCH($A749,#REF!,0),3),LEFT(VLOOKUP($A749,#REF!,6,FALSE()),LEN(VLOOKUP($A749,#REF!,6,FALSE()))-2),CONCATENATE(LEFT(VLOOKUP($A749,#REF!,6,FALSE()),LEN(VLOOKUP($A749,#REF!,6,FALSE()))-2),"*")),"")</f>
        <v>#VALUE!</v>
      </c>
      <c r="H749" s="91" t="e">
        <f aca="false">IF(LEN(VLOOKUP($A749,#REF!,7,FALSE())),IF(INDEX(#REF!,MATCH($A749,#REF!,0),4),LEFT(VLOOKUP($A749,#REF!,7,FALSE()),LEN(VLOOKUP($A749,#REF!,7,FALSE()))-2),CONCATENATE(LEFT(VLOOKUP($A749,#REF!,7,FALSE()),LEN(VLOOKUP($A749,#REF!,7,FALSE()))-2),"*")),"")</f>
        <v>#VALUE!</v>
      </c>
      <c r="I749" s="92" t="e">
        <f aca="false">IF(LEN(VLOOKUP($A749,#REF!,8,FALSE())),UPPER(RIGHT(VLOOKUP($A749,#REF!,8,FALSE()), 1)),"")</f>
        <v>#VALUE!</v>
      </c>
      <c r="J749" s="90" t="e">
        <f aca="false">IF(LEN(VLOOKUP($A749,#REF!,4,FALSE())),UPPER(RIGHT(VLOOKUP($A749,#REF!,4,FALSE()), 1)),"")</f>
        <v>#VALUE!</v>
      </c>
      <c r="K749" s="90" t="e">
        <f aca="false">IF(LEN(VLOOKUP($A749,#REF!,5,FALSE())),UPPER(RIGHT(VLOOKUP($A749,#REF!,5,FALSE()), 1)),"")</f>
        <v>#VALUE!</v>
      </c>
      <c r="L749" s="90" t="e">
        <f aca="false">IF(LEN(VLOOKUP($A749,#REF!,6,FALSE())),UPPER(RIGHT(VLOOKUP($A749,#REF!,6,FALSE()), 1)),"")</f>
        <v>#VALUE!</v>
      </c>
      <c r="M749" s="91" t="e">
        <f aca="false">IF(LEN(VLOOKUP($A749,#REF!,7,FALSE())),UPPER(RIGHT(VLOOKUP($A749,#REF!,7,FALSE()), 1)),"")</f>
        <v>#VALUE!</v>
      </c>
      <c r="N749" s="185"/>
      <c r="O749" s="185"/>
      <c r="P749" s="185"/>
      <c r="Q749" s="185"/>
      <c r="R749" s="185"/>
      <c r="S749" s="100" t="e">
        <f aca="false">HLOOKUP("Device Tree Pin Name",#REF!,MATCH($A749,#REF!,0),FALSE())</f>
        <v>#VALUE!</v>
      </c>
      <c r="T749" s="95" t="e">
        <f aca="false">HLOOKUP("power rail",#REF!,MATCH($A749,#REF!,0),FALSE())</f>
        <v>#VALUE!</v>
      </c>
      <c r="U749" s="96" t="e">
        <f aca="false">HLOOKUP("Wake Capable",#REF!,MATCH($A749,#REF!,0),FALSE())</f>
        <v>#VALUE!</v>
      </c>
      <c r="V749" s="96" t="e">
        <f aca="false">HLOOKUP("Strap",#REF!,MATCH($A749,#REF!,0),FALSE())</f>
        <v>#VALUE!</v>
      </c>
      <c r="W749" s="96"/>
      <c r="X749" s="96"/>
      <c r="Y749" s="96"/>
      <c r="Z749" s="95"/>
      <c r="AA749" s="95" t="e">
        <f aca="false">HLOOKUP("Pad type",#REF!,MATCH($A749,#REF!,0),FALSE())</f>
        <v>#VALUE!</v>
      </c>
      <c r="AB749" s="100"/>
      <c r="AC749" s="100" t="e">
        <f aca="false">HLOOKUP("POR Pin State",#REF!,MATCH($A749,#REF!,0),FALSE())</f>
        <v>#VALUE!</v>
      </c>
      <c r="AD749" s="186"/>
      <c r="AE749" s="187"/>
      <c r="AF749" s="187"/>
      <c r="AG749" s="187"/>
      <c r="AH749" s="188"/>
      <c r="AI749" s="188"/>
      <c r="AJ749" s="189"/>
      <c r="AK749" s="189"/>
      <c r="AL749" s="189"/>
      <c r="AM749" s="189"/>
      <c r="AN749" s="189"/>
      <c r="AO749" s="189"/>
      <c r="AP749" s="189"/>
      <c r="AQ749" s="194" t="s">
        <v>1768</v>
      </c>
      <c r="AR749" s="104"/>
      <c r="AS749" s="104"/>
      <c r="AT749" s="104"/>
      <c r="AU749" s="104"/>
      <c r="AV749" s="104"/>
      <c r="AW749" s="104"/>
      <c r="AX749" s="104"/>
      <c r="AY749" s="104"/>
      <c r="AZ749" s="104"/>
      <c r="BA749" s="104"/>
      <c r="BB749" s="162"/>
      <c r="BC749" s="104"/>
      <c r="BD749" s="214"/>
      <c r="BE749" s="213" t="s">
        <v>1769</v>
      </c>
      <c r="BF749" s="108" t="e">
        <f aca="false">VLOOKUP($A749,#REF!, 34, FALSE())</f>
        <v>#VALUE!</v>
      </c>
      <c r="BG749" s="418" t="e">
        <f aca="false">VLOOKUP($A749,#REF!, 22, FALSE())</f>
        <v>#VALUE!</v>
      </c>
      <c r="BH749" s="109"/>
    </row>
    <row r="750" s="193" customFormat="true" ht="12.75" hidden="false" customHeight="true" outlineLevel="0" collapsed="false">
      <c r="A750" s="1" t="s">
        <v>1770</v>
      </c>
      <c r="B750" s="86" t="e">
        <f aca="false">VLOOKUP($A750,#REF!, 34, FALSE())</f>
        <v>#VALUE!</v>
      </c>
      <c r="C750" s="87" t="str">
        <f aca="false">CONCATENATE("unused_",A750)</f>
        <v>unused_DDR_XM1_B7A_CA0</v>
      </c>
      <c r="D750" s="88" t="e">
        <f aca="false">IF(LEN(VLOOKUP($A750,#REF!,8,FALSE())),LEFT(VLOOKUP($A750,#REF!,8,FALSE()),LEN(VLOOKUP($A750,#REF!,8,FALSE()))-2),"")</f>
        <v>#VALUE!</v>
      </c>
      <c r="E750" s="89" t="e">
        <f aca="false">IF(LEN(VLOOKUP($A750,#REF!,4,FALSE())),IF(INDEX(#REF!,MATCH($A750,#REF!,0),1),LEFT(VLOOKUP($A750,#REF!,4,FALSE()),LEN(VLOOKUP($A750,#REF!,4,FALSE()))-2),CONCATENATE(LEFT(VLOOKUP($A750,#REF!,4,FALSE()),LEN(VLOOKUP($A750,#REF!,4,FALSE()))-2),"*")),"")</f>
        <v>#VALUE!</v>
      </c>
      <c r="F750" s="90" t="e">
        <f aca="false">IF(LEN(VLOOKUP($A750,#REF!,5,FALSE())),IF(INDEX(#REF!,MATCH($A750,#REF!,0),2),LEFT(VLOOKUP($A750,#REF!,5,FALSE()),LEN(VLOOKUP($A750,#REF!,5,FALSE()))-2),CONCATENATE(LEFT(VLOOKUP($A750,#REF!,5,FALSE()),LEN(VLOOKUP($A750,#REF!,5,FALSE()))-2),"*")),"")</f>
        <v>#VALUE!</v>
      </c>
      <c r="G750" s="90" t="e">
        <f aca="false">IF(LEN(VLOOKUP($A750,#REF!,6,FALSE())),IF(INDEX(#REF!,MATCH($A750,#REF!,0),3),LEFT(VLOOKUP($A750,#REF!,6,FALSE()),LEN(VLOOKUP($A750,#REF!,6,FALSE()))-2),CONCATENATE(LEFT(VLOOKUP($A750,#REF!,6,FALSE()),LEN(VLOOKUP($A750,#REF!,6,FALSE()))-2),"*")),"")</f>
        <v>#VALUE!</v>
      </c>
      <c r="H750" s="91" t="e">
        <f aca="false">IF(LEN(VLOOKUP($A750,#REF!,7,FALSE())),IF(INDEX(#REF!,MATCH($A750,#REF!,0),4),LEFT(VLOOKUP($A750,#REF!,7,FALSE()),LEN(VLOOKUP($A750,#REF!,7,FALSE()))-2),CONCATENATE(LEFT(VLOOKUP($A750,#REF!,7,FALSE()),LEN(VLOOKUP($A750,#REF!,7,FALSE()))-2),"*")),"")</f>
        <v>#VALUE!</v>
      </c>
      <c r="I750" s="92" t="e">
        <f aca="false">IF(LEN(VLOOKUP($A750,#REF!,8,FALSE())),UPPER(RIGHT(VLOOKUP($A750,#REF!,8,FALSE()), 1)),"")</f>
        <v>#VALUE!</v>
      </c>
      <c r="J750" s="90" t="e">
        <f aca="false">IF(LEN(VLOOKUP($A750,#REF!,4,FALSE())),UPPER(RIGHT(VLOOKUP($A750,#REF!,4,FALSE()), 1)),"")</f>
        <v>#VALUE!</v>
      </c>
      <c r="K750" s="90" t="e">
        <f aca="false">IF(LEN(VLOOKUP($A750,#REF!,5,FALSE())),UPPER(RIGHT(VLOOKUP($A750,#REF!,5,FALSE()), 1)),"")</f>
        <v>#VALUE!</v>
      </c>
      <c r="L750" s="90" t="e">
        <f aca="false">IF(LEN(VLOOKUP($A750,#REF!,6,FALSE())),UPPER(RIGHT(VLOOKUP($A750,#REF!,6,FALSE()), 1)),"")</f>
        <v>#VALUE!</v>
      </c>
      <c r="M750" s="91" t="e">
        <f aca="false">IF(LEN(VLOOKUP($A750,#REF!,7,FALSE())),UPPER(RIGHT(VLOOKUP($A750,#REF!,7,FALSE()), 1)),"")</f>
        <v>#VALUE!</v>
      </c>
      <c r="N750" s="185"/>
      <c r="O750" s="185"/>
      <c r="P750" s="185"/>
      <c r="Q750" s="185"/>
      <c r="R750" s="185"/>
      <c r="S750" s="100" t="e">
        <f aca="false">HLOOKUP("Device Tree Pin Name",#REF!,MATCH($A750,#REF!,0),FALSE())</f>
        <v>#VALUE!</v>
      </c>
      <c r="T750" s="95" t="e">
        <f aca="false">HLOOKUP("power rail",#REF!,MATCH($A750,#REF!,0),FALSE())</f>
        <v>#VALUE!</v>
      </c>
      <c r="U750" s="96" t="e">
        <f aca="false">HLOOKUP("Wake Capable",#REF!,MATCH($A750,#REF!,0),FALSE())</f>
        <v>#VALUE!</v>
      </c>
      <c r="V750" s="96" t="e">
        <f aca="false">HLOOKUP("Strap",#REF!,MATCH($A750,#REF!,0),FALSE())</f>
        <v>#VALUE!</v>
      </c>
      <c r="W750" s="96"/>
      <c r="X750" s="96"/>
      <c r="Y750" s="96"/>
      <c r="Z750" s="95"/>
      <c r="AA750" s="95" t="e">
        <f aca="false">HLOOKUP("Pad type",#REF!,MATCH($A750,#REF!,0),FALSE())</f>
        <v>#VALUE!</v>
      </c>
      <c r="AB750" s="100"/>
      <c r="AC750" s="100" t="e">
        <f aca="false">HLOOKUP("POR Pin State",#REF!,MATCH($A750,#REF!,0),FALSE())</f>
        <v>#VALUE!</v>
      </c>
      <c r="AD750" s="186"/>
      <c r="AE750" s="187"/>
      <c r="AF750" s="187"/>
      <c r="AG750" s="187"/>
      <c r="AH750" s="188"/>
      <c r="AI750" s="188"/>
      <c r="AJ750" s="189"/>
      <c r="AK750" s="189"/>
      <c r="AL750" s="189"/>
      <c r="AM750" s="189"/>
      <c r="AN750" s="189"/>
      <c r="AO750" s="189"/>
      <c r="AP750" s="189"/>
      <c r="AQ750" s="194" t="s">
        <v>1771</v>
      </c>
      <c r="AR750" s="104"/>
      <c r="AS750" s="104"/>
      <c r="AT750" s="104"/>
      <c r="AU750" s="104"/>
      <c r="AV750" s="104"/>
      <c r="AW750" s="104"/>
      <c r="AX750" s="104"/>
      <c r="AY750" s="104"/>
      <c r="AZ750" s="104"/>
      <c r="BA750" s="104"/>
      <c r="BB750" s="162"/>
      <c r="BC750" s="104"/>
      <c r="BD750" s="214"/>
      <c r="BE750" s="213" t="s">
        <v>1772</v>
      </c>
      <c r="BF750" s="108" t="e">
        <f aca="false">VLOOKUP($A750,#REF!, 34, FALSE())</f>
        <v>#VALUE!</v>
      </c>
      <c r="BG750" s="418" t="e">
        <f aca="false">VLOOKUP($A750,#REF!, 22, FALSE())</f>
        <v>#VALUE!</v>
      </c>
      <c r="BH750" s="109"/>
    </row>
    <row r="751" s="193" customFormat="true" ht="12.75" hidden="false" customHeight="true" outlineLevel="0" collapsed="false">
      <c r="A751" s="133" t="s">
        <v>1773</v>
      </c>
      <c r="B751" s="86" t="e">
        <f aca="false">VLOOKUP($A751,#REF!, 34, FALSE())</f>
        <v>#VALUE!</v>
      </c>
      <c r="C751" s="87" t="str">
        <f aca="false">CONCATENATE("unused_",A751)</f>
        <v>unused_DDR_XM1_B7A_CA1</v>
      </c>
      <c r="D751" s="88" t="e">
        <f aca="false">IF(LEN(VLOOKUP($A751,#REF!,8,FALSE())),LEFT(VLOOKUP($A751,#REF!,8,FALSE()),LEN(VLOOKUP($A751,#REF!,8,FALSE()))-2),"")</f>
        <v>#VALUE!</v>
      </c>
      <c r="E751" s="89" t="e">
        <f aca="false">IF(LEN(VLOOKUP($A751,#REF!,4,FALSE())),IF(INDEX(#REF!,MATCH($A751,#REF!,0),1),LEFT(VLOOKUP($A751,#REF!,4,FALSE()),LEN(VLOOKUP($A751,#REF!,4,FALSE()))-2),CONCATENATE(LEFT(VLOOKUP($A751,#REF!,4,FALSE()),LEN(VLOOKUP($A751,#REF!,4,FALSE()))-2),"*")),"")</f>
        <v>#VALUE!</v>
      </c>
      <c r="F751" s="90" t="e">
        <f aca="false">IF(LEN(VLOOKUP($A751,#REF!,5,FALSE())),IF(INDEX(#REF!,MATCH($A751,#REF!,0),2),LEFT(VLOOKUP($A751,#REF!,5,FALSE()),LEN(VLOOKUP($A751,#REF!,5,FALSE()))-2),CONCATENATE(LEFT(VLOOKUP($A751,#REF!,5,FALSE()),LEN(VLOOKUP($A751,#REF!,5,FALSE()))-2),"*")),"")</f>
        <v>#VALUE!</v>
      </c>
      <c r="G751" s="90" t="e">
        <f aca="false">IF(LEN(VLOOKUP($A751,#REF!,6,FALSE())),IF(INDEX(#REF!,MATCH($A751,#REF!,0),3),LEFT(VLOOKUP($A751,#REF!,6,FALSE()),LEN(VLOOKUP($A751,#REF!,6,FALSE()))-2),CONCATENATE(LEFT(VLOOKUP($A751,#REF!,6,FALSE()),LEN(VLOOKUP($A751,#REF!,6,FALSE()))-2),"*")),"")</f>
        <v>#VALUE!</v>
      </c>
      <c r="H751" s="91" t="e">
        <f aca="false">IF(LEN(VLOOKUP($A751,#REF!,7,FALSE())),IF(INDEX(#REF!,MATCH($A751,#REF!,0),4),LEFT(VLOOKUP($A751,#REF!,7,FALSE()),LEN(VLOOKUP($A751,#REF!,7,FALSE()))-2),CONCATENATE(LEFT(VLOOKUP($A751,#REF!,7,FALSE()),LEN(VLOOKUP($A751,#REF!,7,FALSE()))-2),"*")),"")</f>
        <v>#VALUE!</v>
      </c>
      <c r="I751" s="92" t="e">
        <f aca="false">IF(LEN(VLOOKUP($A751,#REF!,8,FALSE())),UPPER(RIGHT(VLOOKUP($A751,#REF!,8,FALSE()), 1)),"")</f>
        <v>#VALUE!</v>
      </c>
      <c r="J751" s="90" t="e">
        <f aca="false">IF(LEN(VLOOKUP($A751,#REF!,4,FALSE())),UPPER(RIGHT(VLOOKUP($A751,#REF!,4,FALSE()), 1)),"")</f>
        <v>#VALUE!</v>
      </c>
      <c r="K751" s="90" t="e">
        <f aca="false">IF(LEN(VLOOKUP($A751,#REF!,5,FALSE())),UPPER(RIGHT(VLOOKUP($A751,#REF!,5,FALSE()), 1)),"")</f>
        <v>#VALUE!</v>
      </c>
      <c r="L751" s="90" t="e">
        <f aca="false">IF(LEN(VLOOKUP($A751,#REF!,6,FALSE())),UPPER(RIGHT(VLOOKUP($A751,#REF!,6,FALSE()), 1)),"")</f>
        <v>#VALUE!</v>
      </c>
      <c r="M751" s="91" t="e">
        <f aca="false">IF(LEN(VLOOKUP($A751,#REF!,7,FALSE())),UPPER(RIGHT(VLOOKUP($A751,#REF!,7,FALSE()), 1)),"")</f>
        <v>#VALUE!</v>
      </c>
      <c r="N751" s="185"/>
      <c r="O751" s="185"/>
      <c r="P751" s="185"/>
      <c r="Q751" s="185"/>
      <c r="R751" s="185"/>
      <c r="S751" s="100" t="e">
        <f aca="false">HLOOKUP("Device Tree Pin Name",#REF!,MATCH($A751,#REF!,0),FALSE())</f>
        <v>#VALUE!</v>
      </c>
      <c r="T751" s="95" t="e">
        <f aca="false">HLOOKUP("power rail",#REF!,MATCH($A751,#REF!,0),FALSE())</f>
        <v>#VALUE!</v>
      </c>
      <c r="U751" s="96" t="e">
        <f aca="false">HLOOKUP("Wake Capable",#REF!,MATCH($A751,#REF!,0),FALSE())</f>
        <v>#VALUE!</v>
      </c>
      <c r="V751" s="96" t="e">
        <f aca="false">HLOOKUP("Strap",#REF!,MATCH($A751,#REF!,0),FALSE())</f>
        <v>#VALUE!</v>
      </c>
      <c r="W751" s="96"/>
      <c r="X751" s="96"/>
      <c r="Y751" s="96"/>
      <c r="Z751" s="95"/>
      <c r="AA751" s="95" t="e">
        <f aca="false">HLOOKUP("Pad type",#REF!,MATCH($A751,#REF!,0),FALSE())</f>
        <v>#VALUE!</v>
      </c>
      <c r="AB751" s="100"/>
      <c r="AC751" s="100" t="e">
        <f aca="false">HLOOKUP("POR Pin State",#REF!,MATCH($A751,#REF!,0),FALSE())</f>
        <v>#VALUE!</v>
      </c>
      <c r="AD751" s="186"/>
      <c r="AE751" s="187"/>
      <c r="AF751" s="187"/>
      <c r="AG751" s="187"/>
      <c r="AH751" s="188"/>
      <c r="AI751" s="188"/>
      <c r="AJ751" s="189"/>
      <c r="AK751" s="189"/>
      <c r="AL751" s="189"/>
      <c r="AM751" s="189"/>
      <c r="AN751" s="189"/>
      <c r="AO751" s="189"/>
      <c r="AP751" s="189"/>
      <c r="AQ751" s="194" t="s">
        <v>1774</v>
      </c>
      <c r="AR751" s="104"/>
      <c r="AS751" s="104"/>
      <c r="AT751" s="104"/>
      <c r="AU751" s="104"/>
      <c r="AV751" s="104"/>
      <c r="AW751" s="104"/>
      <c r="AX751" s="104"/>
      <c r="AY751" s="104"/>
      <c r="AZ751" s="104"/>
      <c r="BA751" s="104"/>
      <c r="BB751" s="162"/>
      <c r="BC751" s="104"/>
      <c r="BD751" s="214"/>
      <c r="BE751" s="213" t="s">
        <v>1775</v>
      </c>
      <c r="BF751" s="108" t="e">
        <f aca="false">VLOOKUP($A751,#REF!, 34, FALSE())</f>
        <v>#VALUE!</v>
      </c>
      <c r="BG751" s="418" t="e">
        <f aca="false">VLOOKUP($A751,#REF!, 22, FALSE())</f>
        <v>#VALUE!</v>
      </c>
      <c r="BH751" s="109"/>
    </row>
    <row r="752" s="193" customFormat="true" ht="12.75" hidden="false" customHeight="true" outlineLevel="0" collapsed="false">
      <c r="A752" s="133" t="s">
        <v>1776</v>
      </c>
      <c r="B752" s="86" t="e">
        <f aca="false">VLOOKUP($A752,#REF!, 34, FALSE())</f>
        <v>#VALUE!</v>
      </c>
      <c r="C752" s="87" t="str">
        <f aca="false">CONCATENATE("unused_",A752)</f>
        <v>unused_DDR_XM1_B7A_CA2</v>
      </c>
      <c r="D752" s="88" t="e">
        <f aca="false">IF(LEN(VLOOKUP($A752,#REF!,8,FALSE())),LEFT(VLOOKUP($A752,#REF!,8,FALSE()),LEN(VLOOKUP($A752,#REF!,8,FALSE()))-2),"")</f>
        <v>#VALUE!</v>
      </c>
      <c r="E752" s="89" t="e">
        <f aca="false">IF(LEN(VLOOKUP($A752,#REF!,4,FALSE())),IF(INDEX(#REF!,MATCH($A752,#REF!,0),1),LEFT(VLOOKUP($A752,#REF!,4,FALSE()),LEN(VLOOKUP($A752,#REF!,4,FALSE()))-2),CONCATENATE(LEFT(VLOOKUP($A752,#REF!,4,FALSE()),LEN(VLOOKUP($A752,#REF!,4,FALSE()))-2),"*")),"")</f>
        <v>#VALUE!</v>
      </c>
      <c r="F752" s="90" t="e">
        <f aca="false">IF(LEN(VLOOKUP($A752,#REF!,5,FALSE())),IF(INDEX(#REF!,MATCH($A752,#REF!,0),2),LEFT(VLOOKUP($A752,#REF!,5,FALSE()),LEN(VLOOKUP($A752,#REF!,5,FALSE()))-2),CONCATENATE(LEFT(VLOOKUP($A752,#REF!,5,FALSE()),LEN(VLOOKUP($A752,#REF!,5,FALSE()))-2),"*")),"")</f>
        <v>#VALUE!</v>
      </c>
      <c r="G752" s="90" t="e">
        <f aca="false">IF(LEN(VLOOKUP($A752,#REF!,6,FALSE())),IF(INDEX(#REF!,MATCH($A752,#REF!,0),3),LEFT(VLOOKUP($A752,#REF!,6,FALSE()),LEN(VLOOKUP($A752,#REF!,6,FALSE()))-2),CONCATENATE(LEFT(VLOOKUP($A752,#REF!,6,FALSE()),LEN(VLOOKUP($A752,#REF!,6,FALSE()))-2),"*")),"")</f>
        <v>#VALUE!</v>
      </c>
      <c r="H752" s="91" t="e">
        <f aca="false">IF(LEN(VLOOKUP($A752,#REF!,7,FALSE())),IF(INDEX(#REF!,MATCH($A752,#REF!,0),4),LEFT(VLOOKUP($A752,#REF!,7,FALSE()),LEN(VLOOKUP($A752,#REF!,7,FALSE()))-2),CONCATENATE(LEFT(VLOOKUP($A752,#REF!,7,FALSE()),LEN(VLOOKUP($A752,#REF!,7,FALSE()))-2),"*")),"")</f>
        <v>#VALUE!</v>
      </c>
      <c r="I752" s="92" t="e">
        <f aca="false">IF(LEN(VLOOKUP($A752,#REF!,8,FALSE())),UPPER(RIGHT(VLOOKUP($A752,#REF!,8,FALSE()), 1)),"")</f>
        <v>#VALUE!</v>
      </c>
      <c r="J752" s="90" t="e">
        <f aca="false">IF(LEN(VLOOKUP($A752,#REF!,4,FALSE())),UPPER(RIGHT(VLOOKUP($A752,#REF!,4,FALSE()), 1)),"")</f>
        <v>#VALUE!</v>
      </c>
      <c r="K752" s="90" t="e">
        <f aca="false">IF(LEN(VLOOKUP($A752,#REF!,5,FALSE())),UPPER(RIGHT(VLOOKUP($A752,#REF!,5,FALSE()), 1)),"")</f>
        <v>#VALUE!</v>
      </c>
      <c r="L752" s="90" t="e">
        <f aca="false">IF(LEN(VLOOKUP($A752,#REF!,6,FALSE())),UPPER(RIGHT(VLOOKUP($A752,#REF!,6,FALSE()), 1)),"")</f>
        <v>#VALUE!</v>
      </c>
      <c r="M752" s="91" t="e">
        <f aca="false">IF(LEN(VLOOKUP($A752,#REF!,7,FALSE())),UPPER(RIGHT(VLOOKUP($A752,#REF!,7,FALSE()), 1)),"")</f>
        <v>#VALUE!</v>
      </c>
      <c r="N752" s="185"/>
      <c r="O752" s="185"/>
      <c r="P752" s="185"/>
      <c r="Q752" s="185"/>
      <c r="R752" s="185"/>
      <c r="S752" s="100" t="e">
        <f aca="false">HLOOKUP("Device Tree Pin Name",#REF!,MATCH($A752,#REF!,0),FALSE())</f>
        <v>#VALUE!</v>
      </c>
      <c r="T752" s="95" t="e">
        <f aca="false">HLOOKUP("power rail",#REF!,MATCH($A752,#REF!,0),FALSE())</f>
        <v>#VALUE!</v>
      </c>
      <c r="U752" s="96" t="e">
        <f aca="false">HLOOKUP("Wake Capable",#REF!,MATCH($A752,#REF!,0),FALSE())</f>
        <v>#VALUE!</v>
      </c>
      <c r="V752" s="96" t="e">
        <f aca="false">HLOOKUP("Strap",#REF!,MATCH($A752,#REF!,0),FALSE())</f>
        <v>#VALUE!</v>
      </c>
      <c r="W752" s="96"/>
      <c r="X752" s="96"/>
      <c r="Y752" s="96"/>
      <c r="Z752" s="95"/>
      <c r="AA752" s="95" t="e">
        <f aca="false">HLOOKUP("Pad type",#REF!,MATCH($A752,#REF!,0),FALSE())</f>
        <v>#VALUE!</v>
      </c>
      <c r="AB752" s="100"/>
      <c r="AC752" s="100" t="e">
        <f aca="false">HLOOKUP("POR Pin State",#REF!,MATCH($A752,#REF!,0),FALSE())</f>
        <v>#VALUE!</v>
      </c>
      <c r="AD752" s="186"/>
      <c r="AE752" s="187"/>
      <c r="AF752" s="187"/>
      <c r="AG752" s="187"/>
      <c r="AH752" s="188"/>
      <c r="AI752" s="188"/>
      <c r="AJ752" s="189"/>
      <c r="AK752" s="189"/>
      <c r="AL752" s="189"/>
      <c r="AM752" s="189"/>
      <c r="AN752" s="189"/>
      <c r="AO752" s="189"/>
      <c r="AP752" s="189"/>
      <c r="AQ752" s="194" t="s">
        <v>1777</v>
      </c>
      <c r="AR752" s="104"/>
      <c r="AS752" s="104"/>
      <c r="AT752" s="104"/>
      <c r="AU752" s="104"/>
      <c r="AV752" s="104"/>
      <c r="AW752" s="104"/>
      <c r="AX752" s="104"/>
      <c r="AY752" s="104"/>
      <c r="AZ752" s="104"/>
      <c r="BA752" s="104"/>
      <c r="BB752" s="162"/>
      <c r="BC752" s="104"/>
      <c r="BD752" s="214"/>
      <c r="BE752" s="213" t="s">
        <v>1778</v>
      </c>
      <c r="BF752" s="108" t="e">
        <f aca="false">VLOOKUP($A752,#REF!, 34, FALSE())</f>
        <v>#VALUE!</v>
      </c>
      <c r="BG752" s="418" t="e">
        <f aca="false">VLOOKUP($A752,#REF!, 22, FALSE())</f>
        <v>#VALUE!</v>
      </c>
      <c r="BH752" s="109"/>
    </row>
    <row r="753" s="193" customFormat="true" ht="12.75" hidden="false" customHeight="true" outlineLevel="0" collapsed="false">
      <c r="A753" s="133" t="s">
        <v>1779</v>
      </c>
      <c r="B753" s="86" t="e">
        <f aca="false">VLOOKUP($A753,#REF!, 34, FALSE())</f>
        <v>#VALUE!</v>
      </c>
      <c r="C753" s="87" t="str">
        <f aca="false">CONCATENATE("unused_",A753)</f>
        <v>unused_DDR_XM1_B7A_CA3</v>
      </c>
      <c r="D753" s="88" t="e">
        <f aca="false">IF(LEN(VLOOKUP($A753,#REF!,8,FALSE())),LEFT(VLOOKUP($A753,#REF!,8,FALSE()),LEN(VLOOKUP($A753,#REF!,8,FALSE()))-2),"")</f>
        <v>#VALUE!</v>
      </c>
      <c r="E753" s="89" t="e">
        <f aca="false">IF(LEN(VLOOKUP($A753,#REF!,4,FALSE())),IF(INDEX(#REF!,MATCH($A753,#REF!,0),1),LEFT(VLOOKUP($A753,#REF!,4,FALSE()),LEN(VLOOKUP($A753,#REF!,4,FALSE()))-2),CONCATENATE(LEFT(VLOOKUP($A753,#REF!,4,FALSE()),LEN(VLOOKUP($A753,#REF!,4,FALSE()))-2),"*")),"")</f>
        <v>#VALUE!</v>
      </c>
      <c r="F753" s="90" t="e">
        <f aca="false">IF(LEN(VLOOKUP($A753,#REF!,5,FALSE())),IF(INDEX(#REF!,MATCH($A753,#REF!,0),2),LEFT(VLOOKUP($A753,#REF!,5,FALSE()),LEN(VLOOKUP($A753,#REF!,5,FALSE()))-2),CONCATENATE(LEFT(VLOOKUP($A753,#REF!,5,FALSE()),LEN(VLOOKUP($A753,#REF!,5,FALSE()))-2),"*")),"")</f>
        <v>#VALUE!</v>
      </c>
      <c r="G753" s="90" t="e">
        <f aca="false">IF(LEN(VLOOKUP($A753,#REF!,6,FALSE())),IF(INDEX(#REF!,MATCH($A753,#REF!,0),3),LEFT(VLOOKUP($A753,#REF!,6,FALSE()),LEN(VLOOKUP($A753,#REF!,6,FALSE()))-2),CONCATENATE(LEFT(VLOOKUP($A753,#REF!,6,FALSE()),LEN(VLOOKUP($A753,#REF!,6,FALSE()))-2),"*")),"")</f>
        <v>#VALUE!</v>
      </c>
      <c r="H753" s="91" t="e">
        <f aca="false">IF(LEN(VLOOKUP($A753,#REF!,7,FALSE())),IF(INDEX(#REF!,MATCH($A753,#REF!,0),4),LEFT(VLOOKUP($A753,#REF!,7,FALSE()),LEN(VLOOKUP($A753,#REF!,7,FALSE()))-2),CONCATENATE(LEFT(VLOOKUP($A753,#REF!,7,FALSE()),LEN(VLOOKUP($A753,#REF!,7,FALSE()))-2),"*")),"")</f>
        <v>#VALUE!</v>
      </c>
      <c r="I753" s="92" t="e">
        <f aca="false">IF(LEN(VLOOKUP($A753,#REF!,8,FALSE())),UPPER(RIGHT(VLOOKUP($A753,#REF!,8,FALSE()), 1)),"")</f>
        <v>#VALUE!</v>
      </c>
      <c r="J753" s="90" t="e">
        <f aca="false">IF(LEN(VLOOKUP($A753,#REF!,4,FALSE())),UPPER(RIGHT(VLOOKUP($A753,#REF!,4,FALSE()), 1)),"")</f>
        <v>#VALUE!</v>
      </c>
      <c r="K753" s="90" t="e">
        <f aca="false">IF(LEN(VLOOKUP($A753,#REF!,5,FALSE())),UPPER(RIGHT(VLOOKUP($A753,#REF!,5,FALSE()), 1)),"")</f>
        <v>#VALUE!</v>
      </c>
      <c r="L753" s="90" t="e">
        <f aca="false">IF(LEN(VLOOKUP($A753,#REF!,6,FALSE())),UPPER(RIGHT(VLOOKUP($A753,#REF!,6,FALSE()), 1)),"")</f>
        <v>#VALUE!</v>
      </c>
      <c r="M753" s="91" t="e">
        <f aca="false">IF(LEN(VLOOKUP($A753,#REF!,7,FALSE())),UPPER(RIGHT(VLOOKUP($A753,#REF!,7,FALSE()), 1)),"")</f>
        <v>#VALUE!</v>
      </c>
      <c r="N753" s="185"/>
      <c r="O753" s="185"/>
      <c r="P753" s="185"/>
      <c r="Q753" s="185"/>
      <c r="R753" s="185"/>
      <c r="S753" s="100" t="e">
        <f aca="false">HLOOKUP("Device Tree Pin Name",#REF!,MATCH($A753,#REF!,0),FALSE())</f>
        <v>#VALUE!</v>
      </c>
      <c r="T753" s="95" t="e">
        <f aca="false">HLOOKUP("power rail",#REF!,MATCH($A753,#REF!,0),FALSE())</f>
        <v>#VALUE!</v>
      </c>
      <c r="U753" s="96" t="e">
        <f aca="false">HLOOKUP("Wake Capable",#REF!,MATCH($A753,#REF!,0),FALSE())</f>
        <v>#VALUE!</v>
      </c>
      <c r="V753" s="96" t="e">
        <f aca="false">HLOOKUP("Strap",#REF!,MATCH($A753,#REF!,0),FALSE())</f>
        <v>#VALUE!</v>
      </c>
      <c r="W753" s="96"/>
      <c r="X753" s="96"/>
      <c r="Y753" s="96"/>
      <c r="Z753" s="95"/>
      <c r="AA753" s="95" t="e">
        <f aca="false">HLOOKUP("Pad type",#REF!,MATCH($A753,#REF!,0),FALSE())</f>
        <v>#VALUE!</v>
      </c>
      <c r="AB753" s="100"/>
      <c r="AC753" s="100" t="e">
        <f aca="false">HLOOKUP("POR Pin State",#REF!,MATCH($A753,#REF!,0),FALSE())</f>
        <v>#VALUE!</v>
      </c>
      <c r="AD753" s="186"/>
      <c r="AE753" s="187"/>
      <c r="AF753" s="187"/>
      <c r="AG753" s="187"/>
      <c r="AH753" s="188"/>
      <c r="AI753" s="188"/>
      <c r="AJ753" s="189"/>
      <c r="AK753" s="189"/>
      <c r="AL753" s="189"/>
      <c r="AM753" s="189"/>
      <c r="AN753" s="189"/>
      <c r="AO753" s="189"/>
      <c r="AP753" s="189"/>
      <c r="AQ753" s="194" t="s">
        <v>1780</v>
      </c>
      <c r="AR753" s="104"/>
      <c r="AS753" s="104"/>
      <c r="AT753" s="104"/>
      <c r="AU753" s="104"/>
      <c r="AV753" s="104"/>
      <c r="AW753" s="104"/>
      <c r="AX753" s="104"/>
      <c r="AY753" s="104"/>
      <c r="AZ753" s="104"/>
      <c r="BA753" s="104"/>
      <c r="BB753" s="162"/>
      <c r="BC753" s="104"/>
      <c r="BD753" s="214"/>
      <c r="BE753" s="213" t="s">
        <v>1781</v>
      </c>
      <c r="BF753" s="108" t="e">
        <f aca="false">VLOOKUP($A753,#REF!, 34, FALSE())</f>
        <v>#VALUE!</v>
      </c>
      <c r="BG753" s="418" t="e">
        <f aca="false">VLOOKUP($A753,#REF!, 22, FALSE())</f>
        <v>#VALUE!</v>
      </c>
      <c r="BH753" s="109"/>
    </row>
    <row r="754" s="193" customFormat="true" ht="12.75" hidden="false" customHeight="true" outlineLevel="0" collapsed="false">
      <c r="A754" s="133" t="s">
        <v>1782</v>
      </c>
      <c r="B754" s="86" t="e">
        <f aca="false">VLOOKUP($A754,#REF!, 34, FALSE())</f>
        <v>#VALUE!</v>
      </c>
      <c r="C754" s="87" t="str">
        <f aca="false">CONCATENATE("unused_",A754)</f>
        <v>unused_DDR_XM1_B7A_CA4</v>
      </c>
      <c r="D754" s="88" t="e">
        <f aca="false">IF(LEN(VLOOKUP($A754,#REF!,8,FALSE())),LEFT(VLOOKUP($A754,#REF!,8,FALSE()),LEN(VLOOKUP($A754,#REF!,8,FALSE()))-2),"")</f>
        <v>#VALUE!</v>
      </c>
      <c r="E754" s="89" t="e">
        <f aca="false">IF(LEN(VLOOKUP($A754,#REF!,4,FALSE())),IF(INDEX(#REF!,MATCH($A754,#REF!,0),1),LEFT(VLOOKUP($A754,#REF!,4,FALSE()),LEN(VLOOKUP($A754,#REF!,4,FALSE()))-2),CONCATENATE(LEFT(VLOOKUP($A754,#REF!,4,FALSE()),LEN(VLOOKUP($A754,#REF!,4,FALSE()))-2),"*")),"")</f>
        <v>#VALUE!</v>
      </c>
      <c r="F754" s="90" t="e">
        <f aca="false">IF(LEN(VLOOKUP($A754,#REF!,5,FALSE())),IF(INDEX(#REF!,MATCH($A754,#REF!,0),2),LEFT(VLOOKUP($A754,#REF!,5,FALSE()),LEN(VLOOKUP($A754,#REF!,5,FALSE()))-2),CONCATENATE(LEFT(VLOOKUP($A754,#REF!,5,FALSE()),LEN(VLOOKUP($A754,#REF!,5,FALSE()))-2),"*")),"")</f>
        <v>#VALUE!</v>
      </c>
      <c r="G754" s="90" t="e">
        <f aca="false">IF(LEN(VLOOKUP($A754,#REF!,6,FALSE())),IF(INDEX(#REF!,MATCH($A754,#REF!,0),3),LEFT(VLOOKUP($A754,#REF!,6,FALSE()),LEN(VLOOKUP($A754,#REF!,6,FALSE()))-2),CONCATENATE(LEFT(VLOOKUP($A754,#REF!,6,FALSE()),LEN(VLOOKUP($A754,#REF!,6,FALSE()))-2),"*")),"")</f>
        <v>#VALUE!</v>
      </c>
      <c r="H754" s="91" t="e">
        <f aca="false">IF(LEN(VLOOKUP($A754,#REF!,7,FALSE())),IF(INDEX(#REF!,MATCH($A754,#REF!,0),4),LEFT(VLOOKUP($A754,#REF!,7,FALSE()),LEN(VLOOKUP($A754,#REF!,7,FALSE()))-2),CONCATENATE(LEFT(VLOOKUP($A754,#REF!,7,FALSE()),LEN(VLOOKUP($A754,#REF!,7,FALSE()))-2),"*")),"")</f>
        <v>#VALUE!</v>
      </c>
      <c r="I754" s="92" t="e">
        <f aca="false">IF(LEN(VLOOKUP($A754,#REF!,8,FALSE())),UPPER(RIGHT(VLOOKUP($A754,#REF!,8,FALSE()), 1)),"")</f>
        <v>#VALUE!</v>
      </c>
      <c r="J754" s="90" t="e">
        <f aca="false">IF(LEN(VLOOKUP($A754,#REF!,4,FALSE())),UPPER(RIGHT(VLOOKUP($A754,#REF!,4,FALSE()), 1)),"")</f>
        <v>#VALUE!</v>
      </c>
      <c r="K754" s="90" t="e">
        <f aca="false">IF(LEN(VLOOKUP($A754,#REF!,5,FALSE())),UPPER(RIGHT(VLOOKUP($A754,#REF!,5,FALSE()), 1)),"")</f>
        <v>#VALUE!</v>
      </c>
      <c r="L754" s="90" t="e">
        <f aca="false">IF(LEN(VLOOKUP($A754,#REF!,6,FALSE())),UPPER(RIGHT(VLOOKUP($A754,#REF!,6,FALSE()), 1)),"")</f>
        <v>#VALUE!</v>
      </c>
      <c r="M754" s="91" t="e">
        <f aca="false">IF(LEN(VLOOKUP($A754,#REF!,7,FALSE())),UPPER(RIGHT(VLOOKUP($A754,#REF!,7,FALSE()), 1)),"")</f>
        <v>#VALUE!</v>
      </c>
      <c r="N754" s="185"/>
      <c r="O754" s="185"/>
      <c r="P754" s="185"/>
      <c r="Q754" s="185"/>
      <c r="R754" s="185"/>
      <c r="S754" s="100" t="e">
        <f aca="false">HLOOKUP("Device Tree Pin Name",#REF!,MATCH($A754,#REF!,0),FALSE())</f>
        <v>#VALUE!</v>
      </c>
      <c r="T754" s="95" t="e">
        <f aca="false">HLOOKUP("power rail",#REF!,MATCH($A754,#REF!,0),FALSE())</f>
        <v>#VALUE!</v>
      </c>
      <c r="U754" s="96" t="e">
        <f aca="false">HLOOKUP("Wake Capable",#REF!,MATCH($A754,#REF!,0),FALSE())</f>
        <v>#VALUE!</v>
      </c>
      <c r="V754" s="96" t="e">
        <f aca="false">HLOOKUP("Strap",#REF!,MATCH($A754,#REF!,0),FALSE())</f>
        <v>#VALUE!</v>
      </c>
      <c r="W754" s="96"/>
      <c r="X754" s="96"/>
      <c r="Y754" s="96"/>
      <c r="Z754" s="95"/>
      <c r="AA754" s="95" t="e">
        <f aca="false">HLOOKUP("Pad type",#REF!,MATCH($A754,#REF!,0),FALSE())</f>
        <v>#VALUE!</v>
      </c>
      <c r="AB754" s="100"/>
      <c r="AC754" s="100" t="e">
        <f aca="false">HLOOKUP("POR Pin State",#REF!,MATCH($A754,#REF!,0),FALSE())</f>
        <v>#VALUE!</v>
      </c>
      <c r="AD754" s="186"/>
      <c r="AE754" s="187"/>
      <c r="AF754" s="187"/>
      <c r="AG754" s="187"/>
      <c r="AH754" s="188"/>
      <c r="AI754" s="188"/>
      <c r="AJ754" s="189"/>
      <c r="AK754" s="189"/>
      <c r="AL754" s="189"/>
      <c r="AM754" s="189"/>
      <c r="AN754" s="189"/>
      <c r="AO754" s="189"/>
      <c r="AP754" s="189"/>
      <c r="AQ754" s="194" t="s">
        <v>1783</v>
      </c>
      <c r="AR754" s="104"/>
      <c r="AS754" s="104"/>
      <c r="AT754" s="104"/>
      <c r="AU754" s="104"/>
      <c r="AV754" s="104"/>
      <c r="AW754" s="104"/>
      <c r="AX754" s="104"/>
      <c r="AY754" s="104"/>
      <c r="AZ754" s="104"/>
      <c r="BA754" s="104"/>
      <c r="BB754" s="162"/>
      <c r="BC754" s="104"/>
      <c r="BD754" s="214"/>
      <c r="BE754" s="213" t="s">
        <v>1784</v>
      </c>
      <c r="BF754" s="108" t="e">
        <f aca="false">VLOOKUP($A754,#REF!, 34, FALSE())</f>
        <v>#VALUE!</v>
      </c>
      <c r="BG754" s="418" t="e">
        <f aca="false">VLOOKUP($A754,#REF!, 22, FALSE())</f>
        <v>#VALUE!</v>
      </c>
      <c r="BH754" s="109"/>
    </row>
    <row r="755" s="193" customFormat="true" ht="12.75" hidden="false" customHeight="true" outlineLevel="0" collapsed="false">
      <c r="A755" s="133" t="s">
        <v>1785</v>
      </c>
      <c r="B755" s="86" t="e">
        <f aca="false">VLOOKUP($A755,#REF!, 34, FALSE())</f>
        <v>#VALUE!</v>
      </c>
      <c r="C755" s="87" t="str">
        <f aca="false">CONCATENATE("unused_",A755)</f>
        <v>unused_DDR_XM1_B7A_CA5</v>
      </c>
      <c r="D755" s="88" t="e">
        <f aca="false">IF(LEN(VLOOKUP($A755,#REF!,8,FALSE())),LEFT(VLOOKUP($A755,#REF!,8,FALSE()),LEN(VLOOKUP($A755,#REF!,8,FALSE()))-2),"")</f>
        <v>#VALUE!</v>
      </c>
      <c r="E755" s="89" t="e">
        <f aca="false">IF(LEN(VLOOKUP($A755,#REF!,4,FALSE())),IF(INDEX(#REF!,MATCH($A755,#REF!,0),1),LEFT(VLOOKUP($A755,#REF!,4,FALSE()),LEN(VLOOKUP($A755,#REF!,4,FALSE()))-2),CONCATENATE(LEFT(VLOOKUP($A755,#REF!,4,FALSE()),LEN(VLOOKUP($A755,#REF!,4,FALSE()))-2),"*")),"")</f>
        <v>#VALUE!</v>
      </c>
      <c r="F755" s="90" t="e">
        <f aca="false">IF(LEN(VLOOKUP($A755,#REF!,5,FALSE())),IF(INDEX(#REF!,MATCH($A755,#REF!,0),2),LEFT(VLOOKUP($A755,#REF!,5,FALSE()),LEN(VLOOKUP($A755,#REF!,5,FALSE()))-2),CONCATENATE(LEFT(VLOOKUP($A755,#REF!,5,FALSE()),LEN(VLOOKUP($A755,#REF!,5,FALSE()))-2),"*")),"")</f>
        <v>#VALUE!</v>
      </c>
      <c r="G755" s="90" t="e">
        <f aca="false">IF(LEN(VLOOKUP($A755,#REF!,6,FALSE())),IF(INDEX(#REF!,MATCH($A755,#REF!,0),3),LEFT(VLOOKUP($A755,#REF!,6,FALSE()),LEN(VLOOKUP($A755,#REF!,6,FALSE()))-2),CONCATENATE(LEFT(VLOOKUP($A755,#REF!,6,FALSE()),LEN(VLOOKUP($A755,#REF!,6,FALSE()))-2),"*")),"")</f>
        <v>#VALUE!</v>
      </c>
      <c r="H755" s="91" t="e">
        <f aca="false">IF(LEN(VLOOKUP($A755,#REF!,7,FALSE())),IF(INDEX(#REF!,MATCH($A755,#REF!,0),4),LEFT(VLOOKUP($A755,#REF!,7,FALSE()),LEN(VLOOKUP($A755,#REF!,7,FALSE()))-2),CONCATENATE(LEFT(VLOOKUP($A755,#REF!,7,FALSE()),LEN(VLOOKUP($A755,#REF!,7,FALSE()))-2),"*")),"")</f>
        <v>#VALUE!</v>
      </c>
      <c r="I755" s="92" t="e">
        <f aca="false">IF(LEN(VLOOKUP($A755,#REF!,8,FALSE())),UPPER(RIGHT(VLOOKUP($A755,#REF!,8,FALSE()), 1)),"")</f>
        <v>#VALUE!</v>
      </c>
      <c r="J755" s="90" t="e">
        <f aca="false">IF(LEN(VLOOKUP($A755,#REF!,4,FALSE())),UPPER(RIGHT(VLOOKUP($A755,#REF!,4,FALSE()), 1)),"")</f>
        <v>#VALUE!</v>
      </c>
      <c r="K755" s="90" t="e">
        <f aca="false">IF(LEN(VLOOKUP($A755,#REF!,5,FALSE())),UPPER(RIGHT(VLOOKUP($A755,#REF!,5,FALSE()), 1)),"")</f>
        <v>#VALUE!</v>
      </c>
      <c r="L755" s="90" t="e">
        <f aca="false">IF(LEN(VLOOKUP($A755,#REF!,6,FALSE())),UPPER(RIGHT(VLOOKUP($A755,#REF!,6,FALSE()), 1)),"")</f>
        <v>#VALUE!</v>
      </c>
      <c r="M755" s="91" t="e">
        <f aca="false">IF(LEN(VLOOKUP($A755,#REF!,7,FALSE())),UPPER(RIGHT(VLOOKUP($A755,#REF!,7,FALSE()), 1)),"")</f>
        <v>#VALUE!</v>
      </c>
      <c r="N755" s="185"/>
      <c r="O755" s="185"/>
      <c r="P755" s="185"/>
      <c r="Q755" s="185"/>
      <c r="R755" s="185"/>
      <c r="S755" s="100" t="e">
        <f aca="false">HLOOKUP("Device Tree Pin Name",#REF!,MATCH($A755,#REF!,0),FALSE())</f>
        <v>#VALUE!</v>
      </c>
      <c r="T755" s="95" t="e">
        <f aca="false">HLOOKUP("power rail",#REF!,MATCH($A755,#REF!,0),FALSE())</f>
        <v>#VALUE!</v>
      </c>
      <c r="U755" s="96" t="e">
        <f aca="false">HLOOKUP("Wake Capable",#REF!,MATCH($A755,#REF!,0),FALSE())</f>
        <v>#VALUE!</v>
      </c>
      <c r="V755" s="96" t="e">
        <f aca="false">HLOOKUP("Strap",#REF!,MATCH($A755,#REF!,0),FALSE())</f>
        <v>#VALUE!</v>
      </c>
      <c r="W755" s="96"/>
      <c r="X755" s="96"/>
      <c r="Y755" s="96"/>
      <c r="Z755" s="95"/>
      <c r="AA755" s="95" t="e">
        <f aca="false">HLOOKUP("Pad type",#REF!,MATCH($A755,#REF!,0),FALSE())</f>
        <v>#VALUE!</v>
      </c>
      <c r="AB755" s="100"/>
      <c r="AC755" s="100" t="e">
        <f aca="false">HLOOKUP("POR Pin State",#REF!,MATCH($A755,#REF!,0),FALSE())</f>
        <v>#VALUE!</v>
      </c>
      <c r="AD755" s="186"/>
      <c r="AE755" s="187"/>
      <c r="AF755" s="187"/>
      <c r="AG755" s="187"/>
      <c r="AH755" s="188"/>
      <c r="AI755" s="188"/>
      <c r="AJ755" s="189"/>
      <c r="AK755" s="189"/>
      <c r="AL755" s="189"/>
      <c r="AM755" s="189"/>
      <c r="AN755" s="189"/>
      <c r="AO755" s="189"/>
      <c r="AP755" s="189"/>
      <c r="AQ755" s="194" t="s">
        <v>1786</v>
      </c>
      <c r="AR755" s="104"/>
      <c r="AS755" s="104"/>
      <c r="AT755" s="104"/>
      <c r="AU755" s="104"/>
      <c r="AV755" s="104"/>
      <c r="AW755" s="104"/>
      <c r="AX755" s="104"/>
      <c r="AY755" s="104"/>
      <c r="AZ755" s="104"/>
      <c r="BA755" s="104"/>
      <c r="BB755" s="162"/>
      <c r="BC755" s="104"/>
      <c r="BD755" s="214"/>
      <c r="BE755" s="213" t="s">
        <v>1787</v>
      </c>
      <c r="BF755" s="108" t="e">
        <f aca="false">VLOOKUP($A755,#REF!, 34, FALSE())</f>
        <v>#VALUE!</v>
      </c>
      <c r="BG755" s="418" t="e">
        <f aca="false">VLOOKUP($A755,#REF!, 22, FALSE())</f>
        <v>#VALUE!</v>
      </c>
      <c r="BH755" s="109"/>
    </row>
    <row r="756" s="193" customFormat="true" ht="12.75" hidden="false" customHeight="true" outlineLevel="0" collapsed="false">
      <c r="A756" s="133" t="s">
        <v>1788</v>
      </c>
      <c r="B756" s="86" t="e">
        <f aca="false">VLOOKUP($A756,#REF!, 34, FALSE())</f>
        <v>#VALUE!</v>
      </c>
      <c r="C756" s="87" t="str">
        <f aca="false">CONCATENATE("unused_",A756)</f>
        <v>unused_DDR_XM1_B7A_CA6</v>
      </c>
      <c r="D756" s="88" t="e">
        <f aca="false">IF(LEN(VLOOKUP($A756,#REF!,8,FALSE())),LEFT(VLOOKUP($A756,#REF!,8,FALSE()),LEN(VLOOKUP($A756,#REF!,8,FALSE()))-2),"")</f>
        <v>#VALUE!</v>
      </c>
      <c r="E756" s="89" t="e">
        <f aca="false">IF(LEN(VLOOKUP($A756,#REF!,4,FALSE())),IF(INDEX(#REF!,MATCH($A756,#REF!,0),1),LEFT(VLOOKUP($A756,#REF!,4,FALSE()),LEN(VLOOKUP($A756,#REF!,4,FALSE()))-2),CONCATENATE(LEFT(VLOOKUP($A756,#REF!,4,FALSE()),LEN(VLOOKUP($A756,#REF!,4,FALSE()))-2),"*")),"")</f>
        <v>#VALUE!</v>
      </c>
      <c r="F756" s="90" t="e">
        <f aca="false">IF(LEN(VLOOKUP($A756,#REF!,5,FALSE())),IF(INDEX(#REF!,MATCH($A756,#REF!,0),2),LEFT(VLOOKUP($A756,#REF!,5,FALSE()),LEN(VLOOKUP($A756,#REF!,5,FALSE()))-2),CONCATENATE(LEFT(VLOOKUP($A756,#REF!,5,FALSE()),LEN(VLOOKUP($A756,#REF!,5,FALSE()))-2),"*")),"")</f>
        <v>#VALUE!</v>
      </c>
      <c r="G756" s="90" t="e">
        <f aca="false">IF(LEN(VLOOKUP($A756,#REF!,6,FALSE())),IF(INDEX(#REF!,MATCH($A756,#REF!,0),3),LEFT(VLOOKUP($A756,#REF!,6,FALSE()),LEN(VLOOKUP($A756,#REF!,6,FALSE()))-2),CONCATENATE(LEFT(VLOOKUP($A756,#REF!,6,FALSE()),LEN(VLOOKUP($A756,#REF!,6,FALSE()))-2),"*")),"")</f>
        <v>#VALUE!</v>
      </c>
      <c r="H756" s="91" t="e">
        <f aca="false">IF(LEN(VLOOKUP($A756,#REF!,7,FALSE())),IF(INDEX(#REF!,MATCH($A756,#REF!,0),4),LEFT(VLOOKUP($A756,#REF!,7,FALSE()),LEN(VLOOKUP($A756,#REF!,7,FALSE()))-2),CONCATENATE(LEFT(VLOOKUP($A756,#REF!,7,FALSE()),LEN(VLOOKUP($A756,#REF!,7,FALSE()))-2),"*")),"")</f>
        <v>#VALUE!</v>
      </c>
      <c r="I756" s="92" t="e">
        <f aca="false">IF(LEN(VLOOKUP($A756,#REF!,8,FALSE())),UPPER(RIGHT(VLOOKUP($A756,#REF!,8,FALSE()), 1)),"")</f>
        <v>#VALUE!</v>
      </c>
      <c r="J756" s="90" t="e">
        <f aca="false">IF(LEN(VLOOKUP($A756,#REF!,4,FALSE())),UPPER(RIGHT(VLOOKUP($A756,#REF!,4,FALSE()), 1)),"")</f>
        <v>#VALUE!</v>
      </c>
      <c r="K756" s="90" t="e">
        <f aca="false">IF(LEN(VLOOKUP($A756,#REF!,5,FALSE())),UPPER(RIGHT(VLOOKUP($A756,#REF!,5,FALSE()), 1)),"")</f>
        <v>#VALUE!</v>
      </c>
      <c r="L756" s="90" t="e">
        <f aca="false">IF(LEN(VLOOKUP($A756,#REF!,6,FALSE())),UPPER(RIGHT(VLOOKUP($A756,#REF!,6,FALSE()), 1)),"")</f>
        <v>#VALUE!</v>
      </c>
      <c r="M756" s="91" t="e">
        <f aca="false">IF(LEN(VLOOKUP($A756,#REF!,7,FALSE())),UPPER(RIGHT(VLOOKUP($A756,#REF!,7,FALSE()), 1)),"")</f>
        <v>#VALUE!</v>
      </c>
      <c r="N756" s="185"/>
      <c r="O756" s="185"/>
      <c r="P756" s="185"/>
      <c r="Q756" s="185"/>
      <c r="R756" s="185"/>
      <c r="S756" s="100" t="e">
        <f aca="false">HLOOKUP("Device Tree Pin Name",#REF!,MATCH($A756,#REF!,0),FALSE())</f>
        <v>#VALUE!</v>
      </c>
      <c r="T756" s="95" t="e">
        <f aca="false">HLOOKUP("power rail",#REF!,MATCH($A756,#REF!,0),FALSE())</f>
        <v>#VALUE!</v>
      </c>
      <c r="U756" s="96" t="e">
        <f aca="false">HLOOKUP("Wake Capable",#REF!,MATCH($A756,#REF!,0),FALSE())</f>
        <v>#VALUE!</v>
      </c>
      <c r="V756" s="96" t="e">
        <f aca="false">HLOOKUP("Strap",#REF!,MATCH($A756,#REF!,0),FALSE())</f>
        <v>#VALUE!</v>
      </c>
      <c r="W756" s="96"/>
      <c r="X756" s="96"/>
      <c r="Y756" s="96"/>
      <c r="Z756" s="95"/>
      <c r="AA756" s="95" t="e">
        <f aca="false">HLOOKUP("Pad type",#REF!,MATCH($A756,#REF!,0),FALSE())</f>
        <v>#VALUE!</v>
      </c>
      <c r="AB756" s="100"/>
      <c r="AC756" s="100" t="e">
        <f aca="false">HLOOKUP("POR Pin State",#REF!,MATCH($A756,#REF!,0),FALSE())</f>
        <v>#VALUE!</v>
      </c>
      <c r="AD756" s="186"/>
      <c r="AE756" s="187"/>
      <c r="AF756" s="187"/>
      <c r="AG756" s="187"/>
      <c r="AH756" s="188"/>
      <c r="AI756" s="188"/>
      <c r="AJ756" s="189"/>
      <c r="AK756" s="189"/>
      <c r="AL756" s="189"/>
      <c r="AM756" s="189"/>
      <c r="AN756" s="189"/>
      <c r="AO756" s="189"/>
      <c r="AP756" s="189"/>
      <c r="AQ756" s="194" t="s">
        <v>1789</v>
      </c>
      <c r="AR756" s="104"/>
      <c r="AS756" s="104"/>
      <c r="AT756" s="104"/>
      <c r="AU756" s="104"/>
      <c r="AV756" s="104"/>
      <c r="AW756" s="104"/>
      <c r="AX756" s="104"/>
      <c r="AY756" s="104"/>
      <c r="AZ756" s="104"/>
      <c r="BA756" s="104"/>
      <c r="BB756" s="162"/>
      <c r="BC756" s="104"/>
      <c r="BD756" s="214"/>
      <c r="BE756" s="213" t="s">
        <v>1790</v>
      </c>
      <c r="BF756" s="108" t="e">
        <f aca="false">VLOOKUP($A756,#REF!, 34, FALSE())</f>
        <v>#VALUE!</v>
      </c>
      <c r="BG756" s="418" t="e">
        <f aca="false">VLOOKUP($A756,#REF!, 22, FALSE())</f>
        <v>#VALUE!</v>
      </c>
      <c r="BH756" s="109"/>
    </row>
    <row r="757" s="193" customFormat="true" ht="12.75" hidden="false" customHeight="true" outlineLevel="0" collapsed="false">
      <c r="A757" s="133" t="s">
        <v>1791</v>
      </c>
      <c r="B757" s="86" t="e">
        <f aca="false">VLOOKUP($A757,#REF!, 34, FALSE())</f>
        <v>#VALUE!</v>
      </c>
      <c r="C757" s="87" t="str">
        <f aca="false">CONCATENATE("unused_",A757)</f>
        <v>unused_DDR_XM1_B7B_CA0</v>
      </c>
      <c r="D757" s="88" t="e">
        <f aca="false">IF(LEN(VLOOKUP($A757,#REF!,8,FALSE())),LEFT(VLOOKUP($A757,#REF!,8,FALSE()),LEN(VLOOKUP($A757,#REF!,8,FALSE()))-2),"")</f>
        <v>#VALUE!</v>
      </c>
      <c r="E757" s="89" t="e">
        <f aca="false">IF(LEN(VLOOKUP($A757,#REF!,4,FALSE())),IF(INDEX(#REF!,MATCH($A757,#REF!,0),1),LEFT(VLOOKUP($A757,#REF!,4,FALSE()),LEN(VLOOKUP($A757,#REF!,4,FALSE()))-2),CONCATENATE(LEFT(VLOOKUP($A757,#REF!,4,FALSE()),LEN(VLOOKUP($A757,#REF!,4,FALSE()))-2),"*")),"")</f>
        <v>#VALUE!</v>
      </c>
      <c r="F757" s="90" t="e">
        <f aca="false">IF(LEN(VLOOKUP($A757,#REF!,5,FALSE())),IF(INDEX(#REF!,MATCH($A757,#REF!,0),2),LEFT(VLOOKUP($A757,#REF!,5,FALSE()),LEN(VLOOKUP($A757,#REF!,5,FALSE()))-2),CONCATENATE(LEFT(VLOOKUP($A757,#REF!,5,FALSE()),LEN(VLOOKUP($A757,#REF!,5,FALSE()))-2),"*")),"")</f>
        <v>#VALUE!</v>
      </c>
      <c r="G757" s="90" t="e">
        <f aca="false">IF(LEN(VLOOKUP($A757,#REF!,6,FALSE())),IF(INDEX(#REF!,MATCH($A757,#REF!,0),3),LEFT(VLOOKUP($A757,#REF!,6,FALSE()),LEN(VLOOKUP($A757,#REF!,6,FALSE()))-2),CONCATENATE(LEFT(VLOOKUP($A757,#REF!,6,FALSE()),LEN(VLOOKUP($A757,#REF!,6,FALSE()))-2),"*")),"")</f>
        <v>#VALUE!</v>
      </c>
      <c r="H757" s="91" t="e">
        <f aca="false">IF(LEN(VLOOKUP($A757,#REF!,7,FALSE())),IF(INDEX(#REF!,MATCH($A757,#REF!,0),4),LEFT(VLOOKUP($A757,#REF!,7,FALSE()),LEN(VLOOKUP($A757,#REF!,7,FALSE()))-2),CONCATENATE(LEFT(VLOOKUP($A757,#REF!,7,FALSE()),LEN(VLOOKUP($A757,#REF!,7,FALSE()))-2),"*")),"")</f>
        <v>#VALUE!</v>
      </c>
      <c r="I757" s="92" t="e">
        <f aca="false">IF(LEN(VLOOKUP($A757,#REF!,8,FALSE())),UPPER(RIGHT(VLOOKUP($A757,#REF!,8,FALSE()), 1)),"")</f>
        <v>#VALUE!</v>
      </c>
      <c r="J757" s="90" t="e">
        <f aca="false">IF(LEN(VLOOKUP($A757,#REF!,4,FALSE())),UPPER(RIGHT(VLOOKUP($A757,#REF!,4,FALSE()), 1)),"")</f>
        <v>#VALUE!</v>
      </c>
      <c r="K757" s="90" t="e">
        <f aca="false">IF(LEN(VLOOKUP($A757,#REF!,5,FALSE())),UPPER(RIGHT(VLOOKUP($A757,#REF!,5,FALSE()), 1)),"")</f>
        <v>#VALUE!</v>
      </c>
      <c r="L757" s="90" t="e">
        <f aca="false">IF(LEN(VLOOKUP($A757,#REF!,6,FALSE())),UPPER(RIGHT(VLOOKUP($A757,#REF!,6,FALSE()), 1)),"")</f>
        <v>#VALUE!</v>
      </c>
      <c r="M757" s="91" t="e">
        <f aca="false">IF(LEN(VLOOKUP($A757,#REF!,7,FALSE())),UPPER(RIGHT(VLOOKUP($A757,#REF!,7,FALSE()), 1)),"")</f>
        <v>#VALUE!</v>
      </c>
      <c r="N757" s="185"/>
      <c r="O757" s="185"/>
      <c r="P757" s="185"/>
      <c r="Q757" s="185"/>
      <c r="R757" s="185"/>
      <c r="S757" s="100" t="e">
        <f aca="false">HLOOKUP("Device Tree Pin Name",#REF!,MATCH($A757,#REF!,0),FALSE())</f>
        <v>#VALUE!</v>
      </c>
      <c r="T757" s="95" t="e">
        <f aca="false">HLOOKUP("power rail",#REF!,MATCH($A757,#REF!,0),FALSE())</f>
        <v>#VALUE!</v>
      </c>
      <c r="U757" s="96" t="e">
        <f aca="false">HLOOKUP("Wake Capable",#REF!,MATCH($A757,#REF!,0),FALSE())</f>
        <v>#VALUE!</v>
      </c>
      <c r="V757" s="96" t="e">
        <f aca="false">HLOOKUP("Strap",#REF!,MATCH($A757,#REF!,0),FALSE())</f>
        <v>#VALUE!</v>
      </c>
      <c r="W757" s="96"/>
      <c r="X757" s="96"/>
      <c r="Y757" s="96"/>
      <c r="Z757" s="95"/>
      <c r="AA757" s="95" t="e">
        <f aca="false">HLOOKUP("Pad type",#REF!,MATCH($A757,#REF!,0),FALSE())</f>
        <v>#VALUE!</v>
      </c>
      <c r="AB757" s="100"/>
      <c r="AC757" s="100" t="e">
        <f aca="false">HLOOKUP("POR Pin State",#REF!,MATCH($A757,#REF!,0),FALSE())</f>
        <v>#VALUE!</v>
      </c>
      <c r="AD757" s="186"/>
      <c r="AE757" s="187"/>
      <c r="AF757" s="187"/>
      <c r="AG757" s="187"/>
      <c r="AH757" s="188"/>
      <c r="AI757" s="188"/>
      <c r="AJ757" s="189"/>
      <c r="AK757" s="189"/>
      <c r="AL757" s="189"/>
      <c r="AM757" s="189"/>
      <c r="AN757" s="189"/>
      <c r="AO757" s="189"/>
      <c r="AP757" s="189"/>
      <c r="AQ757" s="194" t="s">
        <v>1792</v>
      </c>
      <c r="AR757" s="104"/>
      <c r="AS757" s="104"/>
      <c r="AT757" s="104"/>
      <c r="AU757" s="104"/>
      <c r="AV757" s="104"/>
      <c r="AW757" s="104"/>
      <c r="AX757" s="104"/>
      <c r="AY757" s="104"/>
      <c r="AZ757" s="104"/>
      <c r="BA757" s="104"/>
      <c r="BB757" s="162"/>
      <c r="BC757" s="104"/>
      <c r="BD757" s="214"/>
      <c r="BE757" s="213" t="s">
        <v>1793</v>
      </c>
      <c r="BF757" s="108" t="e">
        <f aca="false">VLOOKUP($A757,#REF!, 34, FALSE())</f>
        <v>#VALUE!</v>
      </c>
      <c r="BG757" s="418" t="e">
        <f aca="false">VLOOKUP($A757,#REF!, 22, FALSE())</f>
        <v>#VALUE!</v>
      </c>
      <c r="BH757" s="109"/>
    </row>
    <row r="758" s="193" customFormat="true" ht="12.75" hidden="false" customHeight="true" outlineLevel="0" collapsed="false">
      <c r="A758" s="133" t="s">
        <v>1794</v>
      </c>
      <c r="B758" s="86" t="e">
        <f aca="false">VLOOKUP($A758,#REF!, 34, FALSE())</f>
        <v>#VALUE!</v>
      </c>
      <c r="C758" s="87" t="str">
        <f aca="false">CONCATENATE("unused_",A758)</f>
        <v>unused_DDR_XM1_B7B_CA1</v>
      </c>
      <c r="D758" s="88" t="e">
        <f aca="false">IF(LEN(VLOOKUP($A758,#REF!,8,FALSE())),LEFT(VLOOKUP($A758,#REF!,8,FALSE()),LEN(VLOOKUP($A758,#REF!,8,FALSE()))-2),"")</f>
        <v>#VALUE!</v>
      </c>
      <c r="E758" s="89" t="e">
        <f aca="false">IF(LEN(VLOOKUP($A758,#REF!,4,FALSE())),IF(INDEX(#REF!,MATCH($A758,#REF!,0),1),LEFT(VLOOKUP($A758,#REF!,4,FALSE()),LEN(VLOOKUP($A758,#REF!,4,FALSE()))-2),CONCATENATE(LEFT(VLOOKUP($A758,#REF!,4,FALSE()),LEN(VLOOKUP($A758,#REF!,4,FALSE()))-2),"*")),"")</f>
        <v>#VALUE!</v>
      </c>
      <c r="F758" s="90" t="e">
        <f aca="false">IF(LEN(VLOOKUP($A758,#REF!,5,FALSE())),IF(INDEX(#REF!,MATCH($A758,#REF!,0),2),LEFT(VLOOKUP($A758,#REF!,5,FALSE()),LEN(VLOOKUP($A758,#REF!,5,FALSE()))-2),CONCATENATE(LEFT(VLOOKUP($A758,#REF!,5,FALSE()),LEN(VLOOKUP($A758,#REF!,5,FALSE()))-2),"*")),"")</f>
        <v>#VALUE!</v>
      </c>
      <c r="G758" s="90" t="e">
        <f aca="false">IF(LEN(VLOOKUP($A758,#REF!,6,FALSE())),IF(INDEX(#REF!,MATCH($A758,#REF!,0),3),LEFT(VLOOKUP($A758,#REF!,6,FALSE()),LEN(VLOOKUP($A758,#REF!,6,FALSE()))-2),CONCATENATE(LEFT(VLOOKUP($A758,#REF!,6,FALSE()),LEN(VLOOKUP($A758,#REF!,6,FALSE()))-2),"*")),"")</f>
        <v>#VALUE!</v>
      </c>
      <c r="H758" s="91" t="e">
        <f aca="false">IF(LEN(VLOOKUP($A758,#REF!,7,FALSE())),IF(INDEX(#REF!,MATCH($A758,#REF!,0),4),LEFT(VLOOKUP($A758,#REF!,7,FALSE()),LEN(VLOOKUP($A758,#REF!,7,FALSE()))-2),CONCATENATE(LEFT(VLOOKUP($A758,#REF!,7,FALSE()),LEN(VLOOKUP($A758,#REF!,7,FALSE()))-2),"*")),"")</f>
        <v>#VALUE!</v>
      </c>
      <c r="I758" s="92" t="e">
        <f aca="false">IF(LEN(VLOOKUP($A758,#REF!,8,FALSE())),UPPER(RIGHT(VLOOKUP($A758,#REF!,8,FALSE()), 1)),"")</f>
        <v>#VALUE!</v>
      </c>
      <c r="J758" s="90" t="e">
        <f aca="false">IF(LEN(VLOOKUP($A758,#REF!,4,FALSE())),UPPER(RIGHT(VLOOKUP($A758,#REF!,4,FALSE()), 1)),"")</f>
        <v>#VALUE!</v>
      </c>
      <c r="K758" s="90" t="e">
        <f aca="false">IF(LEN(VLOOKUP($A758,#REF!,5,FALSE())),UPPER(RIGHT(VLOOKUP($A758,#REF!,5,FALSE()), 1)),"")</f>
        <v>#VALUE!</v>
      </c>
      <c r="L758" s="90" t="e">
        <f aca="false">IF(LEN(VLOOKUP($A758,#REF!,6,FALSE())),UPPER(RIGHT(VLOOKUP($A758,#REF!,6,FALSE()), 1)),"")</f>
        <v>#VALUE!</v>
      </c>
      <c r="M758" s="91" t="e">
        <f aca="false">IF(LEN(VLOOKUP($A758,#REF!,7,FALSE())),UPPER(RIGHT(VLOOKUP($A758,#REF!,7,FALSE()), 1)),"")</f>
        <v>#VALUE!</v>
      </c>
      <c r="N758" s="185"/>
      <c r="O758" s="185"/>
      <c r="P758" s="185"/>
      <c r="Q758" s="185"/>
      <c r="R758" s="185"/>
      <c r="S758" s="100" t="e">
        <f aca="false">HLOOKUP("Device Tree Pin Name",#REF!,MATCH($A758,#REF!,0),FALSE())</f>
        <v>#VALUE!</v>
      </c>
      <c r="T758" s="95" t="e">
        <f aca="false">HLOOKUP("power rail",#REF!,MATCH($A758,#REF!,0),FALSE())</f>
        <v>#VALUE!</v>
      </c>
      <c r="U758" s="96" t="e">
        <f aca="false">HLOOKUP("Wake Capable",#REF!,MATCH($A758,#REF!,0),FALSE())</f>
        <v>#VALUE!</v>
      </c>
      <c r="V758" s="96" t="e">
        <f aca="false">HLOOKUP("Strap",#REF!,MATCH($A758,#REF!,0),FALSE())</f>
        <v>#VALUE!</v>
      </c>
      <c r="W758" s="96"/>
      <c r="X758" s="96"/>
      <c r="Y758" s="96"/>
      <c r="Z758" s="95"/>
      <c r="AA758" s="95" t="e">
        <f aca="false">HLOOKUP("Pad type",#REF!,MATCH($A758,#REF!,0),FALSE())</f>
        <v>#VALUE!</v>
      </c>
      <c r="AB758" s="100"/>
      <c r="AC758" s="100" t="e">
        <f aca="false">HLOOKUP("POR Pin State",#REF!,MATCH($A758,#REF!,0),FALSE())</f>
        <v>#VALUE!</v>
      </c>
      <c r="AD758" s="186"/>
      <c r="AE758" s="187"/>
      <c r="AF758" s="187"/>
      <c r="AG758" s="187"/>
      <c r="AH758" s="188"/>
      <c r="AI758" s="188"/>
      <c r="AJ758" s="189"/>
      <c r="AK758" s="189"/>
      <c r="AL758" s="189"/>
      <c r="AM758" s="189"/>
      <c r="AN758" s="189"/>
      <c r="AO758" s="189"/>
      <c r="AP758" s="189"/>
      <c r="AQ758" s="194" t="s">
        <v>1795</v>
      </c>
      <c r="AR758" s="104"/>
      <c r="AS758" s="104"/>
      <c r="AT758" s="104"/>
      <c r="AU758" s="104"/>
      <c r="AV758" s="104"/>
      <c r="AW758" s="104"/>
      <c r="AX758" s="104"/>
      <c r="AY758" s="104"/>
      <c r="AZ758" s="104"/>
      <c r="BA758" s="104"/>
      <c r="BB758" s="162"/>
      <c r="BC758" s="104"/>
      <c r="BD758" s="214"/>
      <c r="BE758" s="213" t="s">
        <v>1796</v>
      </c>
      <c r="BF758" s="108" t="e">
        <f aca="false">VLOOKUP($A758,#REF!, 34, FALSE())</f>
        <v>#VALUE!</v>
      </c>
      <c r="BG758" s="418" t="e">
        <f aca="false">VLOOKUP($A758,#REF!, 22, FALSE())</f>
        <v>#VALUE!</v>
      </c>
      <c r="BH758" s="109"/>
    </row>
    <row r="759" s="193" customFormat="true" ht="12.75" hidden="false" customHeight="true" outlineLevel="0" collapsed="false">
      <c r="A759" s="133" t="s">
        <v>1797</v>
      </c>
      <c r="B759" s="86" t="e">
        <f aca="false">VLOOKUP($A759,#REF!, 34, FALSE())</f>
        <v>#VALUE!</v>
      </c>
      <c r="C759" s="87" t="str">
        <f aca="false">CONCATENATE("unused_",A759)</f>
        <v>unused_DDR_XM1_B7B_CA2</v>
      </c>
      <c r="D759" s="88" t="e">
        <f aca="false">IF(LEN(VLOOKUP($A759,#REF!,8,FALSE())),LEFT(VLOOKUP($A759,#REF!,8,FALSE()),LEN(VLOOKUP($A759,#REF!,8,FALSE()))-2),"")</f>
        <v>#VALUE!</v>
      </c>
      <c r="E759" s="89" t="e">
        <f aca="false">IF(LEN(VLOOKUP($A759,#REF!,4,FALSE())),IF(INDEX(#REF!,MATCH($A759,#REF!,0),1),LEFT(VLOOKUP($A759,#REF!,4,FALSE()),LEN(VLOOKUP($A759,#REF!,4,FALSE()))-2),CONCATENATE(LEFT(VLOOKUP($A759,#REF!,4,FALSE()),LEN(VLOOKUP($A759,#REF!,4,FALSE()))-2),"*")),"")</f>
        <v>#VALUE!</v>
      </c>
      <c r="F759" s="90" t="e">
        <f aca="false">IF(LEN(VLOOKUP($A759,#REF!,5,FALSE())),IF(INDEX(#REF!,MATCH($A759,#REF!,0),2),LEFT(VLOOKUP($A759,#REF!,5,FALSE()),LEN(VLOOKUP($A759,#REF!,5,FALSE()))-2),CONCATENATE(LEFT(VLOOKUP($A759,#REF!,5,FALSE()),LEN(VLOOKUP($A759,#REF!,5,FALSE()))-2),"*")),"")</f>
        <v>#VALUE!</v>
      </c>
      <c r="G759" s="90" t="e">
        <f aca="false">IF(LEN(VLOOKUP($A759,#REF!,6,FALSE())),IF(INDEX(#REF!,MATCH($A759,#REF!,0),3),LEFT(VLOOKUP($A759,#REF!,6,FALSE()),LEN(VLOOKUP($A759,#REF!,6,FALSE()))-2),CONCATENATE(LEFT(VLOOKUP($A759,#REF!,6,FALSE()),LEN(VLOOKUP($A759,#REF!,6,FALSE()))-2),"*")),"")</f>
        <v>#VALUE!</v>
      </c>
      <c r="H759" s="91" t="e">
        <f aca="false">IF(LEN(VLOOKUP($A759,#REF!,7,FALSE())),IF(INDEX(#REF!,MATCH($A759,#REF!,0),4),LEFT(VLOOKUP($A759,#REF!,7,FALSE()),LEN(VLOOKUP($A759,#REF!,7,FALSE()))-2),CONCATENATE(LEFT(VLOOKUP($A759,#REF!,7,FALSE()),LEN(VLOOKUP($A759,#REF!,7,FALSE()))-2),"*")),"")</f>
        <v>#VALUE!</v>
      </c>
      <c r="I759" s="92" t="e">
        <f aca="false">IF(LEN(VLOOKUP($A759,#REF!,8,FALSE())),UPPER(RIGHT(VLOOKUP($A759,#REF!,8,FALSE()), 1)),"")</f>
        <v>#VALUE!</v>
      </c>
      <c r="J759" s="90" t="e">
        <f aca="false">IF(LEN(VLOOKUP($A759,#REF!,4,FALSE())),UPPER(RIGHT(VLOOKUP($A759,#REF!,4,FALSE()), 1)),"")</f>
        <v>#VALUE!</v>
      </c>
      <c r="K759" s="90" t="e">
        <f aca="false">IF(LEN(VLOOKUP($A759,#REF!,5,FALSE())),UPPER(RIGHT(VLOOKUP($A759,#REF!,5,FALSE()), 1)),"")</f>
        <v>#VALUE!</v>
      </c>
      <c r="L759" s="90" t="e">
        <f aca="false">IF(LEN(VLOOKUP($A759,#REF!,6,FALSE())),UPPER(RIGHT(VLOOKUP($A759,#REF!,6,FALSE()), 1)),"")</f>
        <v>#VALUE!</v>
      </c>
      <c r="M759" s="91" t="e">
        <f aca="false">IF(LEN(VLOOKUP($A759,#REF!,7,FALSE())),UPPER(RIGHT(VLOOKUP($A759,#REF!,7,FALSE()), 1)),"")</f>
        <v>#VALUE!</v>
      </c>
      <c r="N759" s="185"/>
      <c r="O759" s="185"/>
      <c r="P759" s="185"/>
      <c r="Q759" s="185"/>
      <c r="R759" s="185"/>
      <c r="S759" s="100" t="e">
        <f aca="false">HLOOKUP("Device Tree Pin Name",#REF!,MATCH($A759,#REF!,0),FALSE())</f>
        <v>#VALUE!</v>
      </c>
      <c r="T759" s="95" t="e">
        <f aca="false">HLOOKUP("power rail",#REF!,MATCH($A759,#REF!,0),FALSE())</f>
        <v>#VALUE!</v>
      </c>
      <c r="U759" s="96" t="e">
        <f aca="false">HLOOKUP("Wake Capable",#REF!,MATCH($A759,#REF!,0),FALSE())</f>
        <v>#VALUE!</v>
      </c>
      <c r="V759" s="96" t="e">
        <f aca="false">HLOOKUP("Strap",#REF!,MATCH($A759,#REF!,0),FALSE())</f>
        <v>#VALUE!</v>
      </c>
      <c r="W759" s="96"/>
      <c r="X759" s="96"/>
      <c r="Y759" s="96"/>
      <c r="Z759" s="95"/>
      <c r="AA759" s="95" t="e">
        <f aca="false">HLOOKUP("Pad type",#REF!,MATCH($A759,#REF!,0),FALSE())</f>
        <v>#VALUE!</v>
      </c>
      <c r="AB759" s="100"/>
      <c r="AC759" s="100" t="e">
        <f aca="false">HLOOKUP("POR Pin State",#REF!,MATCH($A759,#REF!,0),FALSE())</f>
        <v>#VALUE!</v>
      </c>
      <c r="AD759" s="186"/>
      <c r="AE759" s="187"/>
      <c r="AF759" s="187"/>
      <c r="AG759" s="187"/>
      <c r="AH759" s="188"/>
      <c r="AI759" s="188"/>
      <c r="AJ759" s="189"/>
      <c r="AK759" s="189"/>
      <c r="AL759" s="189"/>
      <c r="AM759" s="189"/>
      <c r="AN759" s="189"/>
      <c r="AO759" s="189"/>
      <c r="AP759" s="189"/>
      <c r="AQ759" s="194" t="s">
        <v>1798</v>
      </c>
      <c r="AR759" s="104"/>
      <c r="AS759" s="104"/>
      <c r="AT759" s="104"/>
      <c r="AU759" s="104"/>
      <c r="AV759" s="104"/>
      <c r="AW759" s="104"/>
      <c r="AX759" s="104"/>
      <c r="AY759" s="104"/>
      <c r="AZ759" s="104"/>
      <c r="BA759" s="104"/>
      <c r="BB759" s="162"/>
      <c r="BC759" s="104"/>
      <c r="BD759" s="214"/>
      <c r="BE759" s="213" t="s">
        <v>1799</v>
      </c>
      <c r="BF759" s="108" t="e">
        <f aca="false">VLOOKUP($A759,#REF!, 34, FALSE())</f>
        <v>#VALUE!</v>
      </c>
      <c r="BG759" s="418" t="e">
        <f aca="false">VLOOKUP($A759,#REF!, 22, FALSE())</f>
        <v>#VALUE!</v>
      </c>
      <c r="BH759" s="109"/>
    </row>
    <row r="760" s="193" customFormat="true" ht="12.75" hidden="false" customHeight="true" outlineLevel="0" collapsed="false">
      <c r="A760" s="133" t="s">
        <v>1800</v>
      </c>
      <c r="B760" s="86" t="e">
        <f aca="false">VLOOKUP($A760,#REF!, 34, FALSE())</f>
        <v>#VALUE!</v>
      </c>
      <c r="C760" s="87" t="str">
        <f aca="false">CONCATENATE("unused_",A760)</f>
        <v>unused_DDR_XM1_B7B_CA3</v>
      </c>
      <c r="D760" s="88" t="e">
        <f aca="false">IF(LEN(VLOOKUP($A760,#REF!,8,FALSE())),LEFT(VLOOKUP($A760,#REF!,8,FALSE()),LEN(VLOOKUP($A760,#REF!,8,FALSE()))-2),"")</f>
        <v>#VALUE!</v>
      </c>
      <c r="E760" s="89" t="e">
        <f aca="false">IF(LEN(VLOOKUP($A760,#REF!,4,FALSE())),IF(INDEX(#REF!,MATCH($A760,#REF!,0),1),LEFT(VLOOKUP($A760,#REF!,4,FALSE()),LEN(VLOOKUP($A760,#REF!,4,FALSE()))-2),CONCATENATE(LEFT(VLOOKUP($A760,#REF!,4,FALSE()),LEN(VLOOKUP($A760,#REF!,4,FALSE()))-2),"*")),"")</f>
        <v>#VALUE!</v>
      </c>
      <c r="F760" s="90" t="e">
        <f aca="false">IF(LEN(VLOOKUP($A760,#REF!,5,FALSE())),IF(INDEX(#REF!,MATCH($A760,#REF!,0),2),LEFT(VLOOKUP($A760,#REF!,5,FALSE()),LEN(VLOOKUP($A760,#REF!,5,FALSE()))-2),CONCATENATE(LEFT(VLOOKUP($A760,#REF!,5,FALSE()),LEN(VLOOKUP($A760,#REF!,5,FALSE()))-2),"*")),"")</f>
        <v>#VALUE!</v>
      </c>
      <c r="G760" s="90" t="e">
        <f aca="false">IF(LEN(VLOOKUP($A760,#REF!,6,FALSE())),IF(INDEX(#REF!,MATCH($A760,#REF!,0),3),LEFT(VLOOKUP($A760,#REF!,6,FALSE()),LEN(VLOOKUP($A760,#REF!,6,FALSE()))-2),CONCATENATE(LEFT(VLOOKUP($A760,#REF!,6,FALSE()),LEN(VLOOKUP($A760,#REF!,6,FALSE()))-2),"*")),"")</f>
        <v>#VALUE!</v>
      </c>
      <c r="H760" s="91" t="e">
        <f aca="false">IF(LEN(VLOOKUP($A760,#REF!,7,FALSE())),IF(INDEX(#REF!,MATCH($A760,#REF!,0),4),LEFT(VLOOKUP($A760,#REF!,7,FALSE()),LEN(VLOOKUP($A760,#REF!,7,FALSE()))-2),CONCATENATE(LEFT(VLOOKUP($A760,#REF!,7,FALSE()),LEN(VLOOKUP($A760,#REF!,7,FALSE()))-2),"*")),"")</f>
        <v>#VALUE!</v>
      </c>
      <c r="I760" s="92" t="e">
        <f aca="false">IF(LEN(VLOOKUP($A760,#REF!,8,FALSE())),UPPER(RIGHT(VLOOKUP($A760,#REF!,8,FALSE()), 1)),"")</f>
        <v>#VALUE!</v>
      </c>
      <c r="J760" s="90" t="e">
        <f aca="false">IF(LEN(VLOOKUP($A760,#REF!,4,FALSE())),UPPER(RIGHT(VLOOKUP($A760,#REF!,4,FALSE()), 1)),"")</f>
        <v>#VALUE!</v>
      </c>
      <c r="K760" s="90" t="e">
        <f aca="false">IF(LEN(VLOOKUP($A760,#REF!,5,FALSE())),UPPER(RIGHT(VLOOKUP($A760,#REF!,5,FALSE()), 1)),"")</f>
        <v>#VALUE!</v>
      </c>
      <c r="L760" s="90" t="e">
        <f aca="false">IF(LEN(VLOOKUP($A760,#REF!,6,FALSE())),UPPER(RIGHT(VLOOKUP($A760,#REF!,6,FALSE()), 1)),"")</f>
        <v>#VALUE!</v>
      </c>
      <c r="M760" s="91" t="e">
        <f aca="false">IF(LEN(VLOOKUP($A760,#REF!,7,FALSE())),UPPER(RIGHT(VLOOKUP($A760,#REF!,7,FALSE()), 1)),"")</f>
        <v>#VALUE!</v>
      </c>
      <c r="N760" s="185"/>
      <c r="O760" s="185"/>
      <c r="P760" s="185"/>
      <c r="Q760" s="185"/>
      <c r="R760" s="185"/>
      <c r="S760" s="100" t="e">
        <f aca="false">HLOOKUP("Device Tree Pin Name",#REF!,MATCH($A760,#REF!,0),FALSE())</f>
        <v>#VALUE!</v>
      </c>
      <c r="T760" s="95" t="e">
        <f aca="false">HLOOKUP("power rail",#REF!,MATCH($A760,#REF!,0),FALSE())</f>
        <v>#VALUE!</v>
      </c>
      <c r="U760" s="96" t="e">
        <f aca="false">HLOOKUP("Wake Capable",#REF!,MATCH($A760,#REF!,0),FALSE())</f>
        <v>#VALUE!</v>
      </c>
      <c r="V760" s="96" t="e">
        <f aca="false">HLOOKUP("Strap",#REF!,MATCH($A760,#REF!,0),FALSE())</f>
        <v>#VALUE!</v>
      </c>
      <c r="W760" s="96"/>
      <c r="X760" s="96"/>
      <c r="Y760" s="96"/>
      <c r="Z760" s="95"/>
      <c r="AA760" s="95" t="e">
        <f aca="false">HLOOKUP("Pad type",#REF!,MATCH($A760,#REF!,0),FALSE())</f>
        <v>#VALUE!</v>
      </c>
      <c r="AB760" s="100"/>
      <c r="AC760" s="100" t="e">
        <f aca="false">HLOOKUP("POR Pin State",#REF!,MATCH($A760,#REF!,0),FALSE())</f>
        <v>#VALUE!</v>
      </c>
      <c r="AD760" s="186"/>
      <c r="AE760" s="187"/>
      <c r="AF760" s="187"/>
      <c r="AG760" s="187"/>
      <c r="AH760" s="188"/>
      <c r="AI760" s="188"/>
      <c r="AJ760" s="189"/>
      <c r="AK760" s="189"/>
      <c r="AL760" s="189"/>
      <c r="AM760" s="189"/>
      <c r="AN760" s="189"/>
      <c r="AO760" s="189"/>
      <c r="AP760" s="189"/>
      <c r="AQ760" s="194" t="s">
        <v>1801</v>
      </c>
      <c r="AR760" s="104"/>
      <c r="AS760" s="104"/>
      <c r="AT760" s="104"/>
      <c r="AU760" s="104"/>
      <c r="AV760" s="104"/>
      <c r="AW760" s="104"/>
      <c r="AX760" s="104"/>
      <c r="AY760" s="104"/>
      <c r="AZ760" s="104"/>
      <c r="BA760" s="104"/>
      <c r="BB760" s="162"/>
      <c r="BC760" s="104"/>
      <c r="BD760" s="214"/>
      <c r="BE760" s="213" t="s">
        <v>1802</v>
      </c>
      <c r="BF760" s="108" t="e">
        <f aca="false">VLOOKUP($A760,#REF!, 34, FALSE())</f>
        <v>#VALUE!</v>
      </c>
      <c r="BG760" s="418" t="e">
        <f aca="false">VLOOKUP($A760,#REF!, 22, FALSE())</f>
        <v>#VALUE!</v>
      </c>
      <c r="BH760" s="109"/>
    </row>
    <row r="761" s="193" customFormat="true" ht="12.75" hidden="false" customHeight="true" outlineLevel="0" collapsed="false">
      <c r="A761" s="1" t="s">
        <v>1803</v>
      </c>
      <c r="B761" s="86" t="e">
        <f aca="false">VLOOKUP($A761,#REF!, 34, FALSE())</f>
        <v>#VALUE!</v>
      </c>
      <c r="C761" s="87" t="str">
        <f aca="false">CONCATENATE("unused_",A761)</f>
        <v>unused_DDR_XM1_B7B_CA4</v>
      </c>
      <c r="D761" s="88" t="e">
        <f aca="false">IF(LEN(VLOOKUP($A761,#REF!,8,FALSE())),LEFT(VLOOKUP($A761,#REF!,8,FALSE()),LEN(VLOOKUP($A761,#REF!,8,FALSE()))-2),"")</f>
        <v>#VALUE!</v>
      </c>
      <c r="E761" s="89" t="e">
        <f aca="false">IF(LEN(VLOOKUP($A761,#REF!,4,FALSE())),IF(INDEX(#REF!,MATCH($A761,#REF!,0),1),LEFT(VLOOKUP($A761,#REF!,4,FALSE()),LEN(VLOOKUP($A761,#REF!,4,FALSE()))-2),CONCATENATE(LEFT(VLOOKUP($A761,#REF!,4,FALSE()),LEN(VLOOKUP($A761,#REF!,4,FALSE()))-2),"*")),"")</f>
        <v>#VALUE!</v>
      </c>
      <c r="F761" s="90" t="e">
        <f aca="false">IF(LEN(VLOOKUP($A761,#REF!,5,FALSE())),IF(INDEX(#REF!,MATCH($A761,#REF!,0),2),LEFT(VLOOKUP($A761,#REF!,5,FALSE()),LEN(VLOOKUP($A761,#REF!,5,FALSE()))-2),CONCATENATE(LEFT(VLOOKUP($A761,#REF!,5,FALSE()),LEN(VLOOKUP($A761,#REF!,5,FALSE()))-2),"*")),"")</f>
        <v>#VALUE!</v>
      </c>
      <c r="G761" s="90" t="e">
        <f aca="false">IF(LEN(VLOOKUP($A761,#REF!,6,FALSE())),IF(INDEX(#REF!,MATCH($A761,#REF!,0),3),LEFT(VLOOKUP($A761,#REF!,6,FALSE()),LEN(VLOOKUP($A761,#REF!,6,FALSE()))-2),CONCATENATE(LEFT(VLOOKUP($A761,#REF!,6,FALSE()),LEN(VLOOKUP($A761,#REF!,6,FALSE()))-2),"*")),"")</f>
        <v>#VALUE!</v>
      </c>
      <c r="H761" s="91" t="e">
        <f aca="false">IF(LEN(VLOOKUP($A761,#REF!,7,FALSE())),IF(INDEX(#REF!,MATCH($A761,#REF!,0),4),LEFT(VLOOKUP($A761,#REF!,7,FALSE()),LEN(VLOOKUP($A761,#REF!,7,FALSE()))-2),CONCATENATE(LEFT(VLOOKUP($A761,#REF!,7,FALSE()),LEN(VLOOKUP($A761,#REF!,7,FALSE()))-2),"*")),"")</f>
        <v>#VALUE!</v>
      </c>
      <c r="I761" s="92" t="e">
        <f aca="false">IF(LEN(VLOOKUP($A761,#REF!,8,FALSE())),UPPER(RIGHT(VLOOKUP($A761,#REF!,8,FALSE()), 1)),"")</f>
        <v>#VALUE!</v>
      </c>
      <c r="J761" s="90" t="e">
        <f aca="false">IF(LEN(VLOOKUP($A761,#REF!,4,FALSE())),UPPER(RIGHT(VLOOKUP($A761,#REF!,4,FALSE()), 1)),"")</f>
        <v>#VALUE!</v>
      </c>
      <c r="K761" s="90" t="e">
        <f aca="false">IF(LEN(VLOOKUP($A761,#REF!,5,FALSE())),UPPER(RIGHT(VLOOKUP($A761,#REF!,5,FALSE()), 1)),"")</f>
        <v>#VALUE!</v>
      </c>
      <c r="L761" s="90" t="e">
        <f aca="false">IF(LEN(VLOOKUP($A761,#REF!,6,FALSE())),UPPER(RIGHT(VLOOKUP($A761,#REF!,6,FALSE()), 1)),"")</f>
        <v>#VALUE!</v>
      </c>
      <c r="M761" s="91" t="e">
        <f aca="false">IF(LEN(VLOOKUP($A761,#REF!,7,FALSE())),UPPER(RIGHT(VLOOKUP($A761,#REF!,7,FALSE()), 1)),"")</f>
        <v>#VALUE!</v>
      </c>
      <c r="N761" s="185"/>
      <c r="O761" s="185"/>
      <c r="P761" s="185"/>
      <c r="Q761" s="185"/>
      <c r="R761" s="185"/>
      <c r="S761" s="100" t="e">
        <f aca="false">HLOOKUP("Device Tree Pin Name",#REF!,MATCH($A761,#REF!,0),FALSE())</f>
        <v>#VALUE!</v>
      </c>
      <c r="T761" s="95" t="e">
        <f aca="false">HLOOKUP("power rail",#REF!,MATCH($A761,#REF!,0),FALSE())</f>
        <v>#VALUE!</v>
      </c>
      <c r="U761" s="96" t="e">
        <f aca="false">HLOOKUP("Wake Capable",#REF!,MATCH($A761,#REF!,0),FALSE())</f>
        <v>#VALUE!</v>
      </c>
      <c r="V761" s="96" t="e">
        <f aca="false">HLOOKUP("Strap",#REF!,MATCH($A761,#REF!,0),FALSE())</f>
        <v>#VALUE!</v>
      </c>
      <c r="W761" s="96"/>
      <c r="X761" s="96"/>
      <c r="Y761" s="96"/>
      <c r="Z761" s="95"/>
      <c r="AA761" s="95" t="e">
        <f aca="false">HLOOKUP("Pad type",#REF!,MATCH($A761,#REF!,0),FALSE())</f>
        <v>#VALUE!</v>
      </c>
      <c r="AB761" s="100"/>
      <c r="AC761" s="100" t="e">
        <f aca="false">HLOOKUP("POR Pin State",#REF!,MATCH($A761,#REF!,0),FALSE())</f>
        <v>#VALUE!</v>
      </c>
      <c r="AD761" s="186"/>
      <c r="AE761" s="187"/>
      <c r="AF761" s="187"/>
      <c r="AG761" s="187"/>
      <c r="AH761" s="188"/>
      <c r="AI761" s="188"/>
      <c r="AJ761" s="189"/>
      <c r="AK761" s="189"/>
      <c r="AL761" s="189"/>
      <c r="AM761" s="189"/>
      <c r="AN761" s="189"/>
      <c r="AO761" s="189"/>
      <c r="AP761" s="189"/>
      <c r="AQ761" s="194" t="s">
        <v>1804</v>
      </c>
      <c r="AR761" s="104"/>
      <c r="AS761" s="104"/>
      <c r="AT761" s="104"/>
      <c r="AU761" s="104"/>
      <c r="AV761" s="104"/>
      <c r="AW761" s="104"/>
      <c r="AX761" s="104"/>
      <c r="AY761" s="104"/>
      <c r="AZ761" s="104"/>
      <c r="BA761" s="104"/>
      <c r="BB761" s="162"/>
      <c r="BC761" s="104"/>
      <c r="BD761" s="214"/>
      <c r="BE761" s="213" t="s">
        <v>1805</v>
      </c>
      <c r="BF761" s="108" t="e">
        <f aca="false">VLOOKUP($A761,#REF!, 34, FALSE())</f>
        <v>#VALUE!</v>
      </c>
      <c r="BG761" s="418" t="e">
        <f aca="false">VLOOKUP($A761,#REF!, 22, FALSE())</f>
        <v>#VALUE!</v>
      </c>
      <c r="BH761" s="109"/>
    </row>
    <row r="762" s="193" customFormat="true" ht="12.75" hidden="false" customHeight="true" outlineLevel="0" collapsed="false">
      <c r="A762" s="1" t="s">
        <v>1806</v>
      </c>
      <c r="B762" s="86" t="e">
        <f aca="false">VLOOKUP($A762,#REF!, 34, FALSE())</f>
        <v>#VALUE!</v>
      </c>
      <c r="C762" s="87" t="str">
        <f aca="false">CONCATENATE("unused_",A762)</f>
        <v>unused_DDR_XM1_B7B_CA5</v>
      </c>
      <c r="D762" s="88" t="e">
        <f aca="false">IF(LEN(VLOOKUP($A762,#REF!,8,FALSE())),LEFT(VLOOKUP($A762,#REF!,8,FALSE()),LEN(VLOOKUP($A762,#REF!,8,FALSE()))-2),"")</f>
        <v>#VALUE!</v>
      </c>
      <c r="E762" s="89" t="e">
        <f aca="false">IF(LEN(VLOOKUP($A762,#REF!,4,FALSE())),IF(INDEX(#REF!,MATCH($A762,#REF!,0),1),LEFT(VLOOKUP($A762,#REF!,4,FALSE()),LEN(VLOOKUP($A762,#REF!,4,FALSE()))-2),CONCATENATE(LEFT(VLOOKUP($A762,#REF!,4,FALSE()),LEN(VLOOKUP($A762,#REF!,4,FALSE()))-2),"*")),"")</f>
        <v>#VALUE!</v>
      </c>
      <c r="F762" s="90" t="e">
        <f aca="false">IF(LEN(VLOOKUP($A762,#REF!,5,FALSE())),IF(INDEX(#REF!,MATCH($A762,#REF!,0),2),LEFT(VLOOKUP($A762,#REF!,5,FALSE()),LEN(VLOOKUP($A762,#REF!,5,FALSE()))-2),CONCATENATE(LEFT(VLOOKUP($A762,#REF!,5,FALSE()),LEN(VLOOKUP($A762,#REF!,5,FALSE()))-2),"*")),"")</f>
        <v>#VALUE!</v>
      </c>
      <c r="G762" s="90" t="e">
        <f aca="false">IF(LEN(VLOOKUP($A762,#REF!,6,FALSE())),IF(INDEX(#REF!,MATCH($A762,#REF!,0),3),LEFT(VLOOKUP($A762,#REF!,6,FALSE()),LEN(VLOOKUP($A762,#REF!,6,FALSE()))-2),CONCATENATE(LEFT(VLOOKUP($A762,#REF!,6,FALSE()),LEN(VLOOKUP($A762,#REF!,6,FALSE()))-2),"*")),"")</f>
        <v>#VALUE!</v>
      </c>
      <c r="H762" s="91" t="e">
        <f aca="false">IF(LEN(VLOOKUP($A762,#REF!,7,FALSE())),IF(INDEX(#REF!,MATCH($A762,#REF!,0),4),LEFT(VLOOKUP($A762,#REF!,7,FALSE()),LEN(VLOOKUP($A762,#REF!,7,FALSE()))-2),CONCATENATE(LEFT(VLOOKUP($A762,#REF!,7,FALSE()),LEN(VLOOKUP($A762,#REF!,7,FALSE()))-2),"*")),"")</f>
        <v>#VALUE!</v>
      </c>
      <c r="I762" s="92" t="e">
        <f aca="false">IF(LEN(VLOOKUP($A762,#REF!,8,FALSE())),UPPER(RIGHT(VLOOKUP($A762,#REF!,8,FALSE()), 1)),"")</f>
        <v>#VALUE!</v>
      </c>
      <c r="J762" s="90" t="e">
        <f aca="false">IF(LEN(VLOOKUP($A762,#REF!,4,FALSE())),UPPER(RIGHT(VLOOKUP($A762,#REF!,4,FALSE()), 1)),"")</f>
        <v>#VALUE!</v>
      </c>
      <c r="K762" s="90" t="e">
        <f aca="false">IF(LEN(VLOOKUP($A762,#REF!,5,FALSE())),UPPER(RIGHT(VLOOKUP($A762,#REF!,5,FALSE()), 1)),"")</f>
        <v>#VALUE!</v>
      </c>
      <c r="L762" s="90" t="e">
        <f aca="false">IF(LEN(VLOOKUP($A762,#REF!,6,FALSE())),UPPER(RIGHT(VLOOKUP($A762,#REF!,6,FALSE()), 1)),"")</f>
        <v>#VALUE!</v>
      </c>
      <c r="M762" s="91" t="e">
        <f aca="false">IF(LEN(VLOOKUP($A762,#REF!,7,FALSE())),UPPER(RIGHT(VLOOKUP($A762,#REF!,7,FALSE()), 1)),"")</f>
        <v>#VALUE!</v>
      </c>
      <c r="N762" s="185"/>
      <c r="O762" s="185"/>
      <c r="P762" s="185"/>
      <c r="Q762" s="185"/>
      <c r="R762" s="185"/>
      <c r="S762" s="100" t="e">
        <f aca="false">HLOOKUP("Device Tree Pin Name",#REF!,MATCH($A762,#REF!,0),FALSE())</f>
        <v>#VALUE!</v>
      </c>
      <c r="T762" s="95" t="e">
        <f aca="false">HLOOKUP("power rail",#REF!,MATCH($A762,#REF!,0),FALSE())</f>
        <v>#VALUE!</v>
      </c>
      <c r="U762" s="96" t="e">
        <f aca="false">HLOOKUP("Wake Capable",#REF!,MATCH($A762,#REF!,0),FALSE())</f>
        <v>#VALUE!</v>
      </c>
      <c r="V762" s="96" t="e">
        <f aca="false">HLOOKUP("Strap",#REF!,MATCH($A762,#REF!,0),FALSE())</f>
        <v>#VALUE!</v>
      </c>
      <c r="W762" s="96"/>
      <c r="X762" s="96"/>
      <c r="Y762" s="96"/>
      <c r="Z762" s="95"/>
      <c r="AA762" s="95" t="e">
        <f aca="false">HLOOKUP("Pad type",#REF!,MATCH($A762,#REF!,0),FALSE())</f>
        <v>#VALUE!</v>
      </c>
      <c r="AB762" s="100"/>
      <c r="AC762" s="100" t="e">
        <f aca="false">HLOOKUP("POR Pin State",#REF!,MATCH($A762,#REF!,0),FALSE())</f>
        <v>#VALUE!</v>
      </c>
      <c r="AD762" s="186"/>
      <c r="AE762" s="187"/>
      <c r="AF762" s="187"/>
      <c r="AG762" s="187"/>
      <c r="AH762" s="188"/>
      <c r="AI762" s="188"/>
      <c r="AJ762" s="189"/>
      <c r="AK762" s="189"/>
      <c r="AL762" s="189"/>
      <c r="AM762" s="189"/>
      <c r="AN762" s="189"/>
      <c r="AO762" s="189"/>
      <c r="AP762" s="189"/>
      <c r="AQ762" s="194" t="s">
        <v>1807</v>
      </c>
      <c r="AR762" s="104"/>
      <c r="AS762" s="104"/>
      <c r="AT762" s="104"/>
      <c r="AU762" s="104"/>
      <c r="AV762" s="104"/>
      <c r="AW762" s="104"/>
      <c r="AX762" s="104"/>
      <c r="AY762" s="104"/>
      <c r="AZ762" s="104"/>
      <c r="BA762" s="104"/>
      <c r="BB762" s="162"/>
      <c r="BC762" s="104"/>
      <c r="BD762" s="214"/>
      <c r="BE762" s="213" t="s">
        <v>1808</v>
      </c>
      <c r="BF762" s="108" t="e">
        <f aca="false">VLOOKUP($A762,#REF!, 34, FALSE())</f>
        <v>#VALUE!</v>
      </c>
      <c r="BG762" s="418" t="e">
        <f aca="false">VLOOKUP($A762,#REF!, 22, FALSE())</f>
        <v>#VALUE!</v>
      </c>
      <c r="BH762" s="109"/>
    </row>
    <row r="763" s="193" customFormat="true" ht="12.75" hidden="false" customHeight="true" outlineLevel="0" collapsed="false">
      <c r="A763" s="133" t="s">
        <v>1809</v>
      </c>
      <c r="B763" s="86" t="e">
        <f aca="false">VLOOKUP($A763,#REF!, 34, FALSE())</f>
        <v>#VALUE!</v>
      </c>
      <c r="C763" s="87" t="str">
        <f aca="false">CONCATENATE("unused_",A763)</f>
        <v>unused_DDR_XM1_B7B_CA6</v>
      </c>
      <c r="D763" s="88" t="e">
        <f aca="false">IF(LEN(VLOOKUP($A763,#REF!,8,FALSE())),LEFT(VLOOKUP($A763,#REF!,8,FALSE()),LEN(VLOOKUP($A763,#REF!,8,FALSE()))-2),"")</f>
        <v>#VALUE!</v>
      </c>
      <c r="E763" s="89" t="e">
        <f aca="false">IF(LEN(VLOOKUP($A763,#REF!,4,FALSE())),IF(INDEX(#REF!,MATCH($A763,#REF!,0),1),LEFT(VLOOKUP($A763,#REF!,4,FALSE()),LEN(VLOOKUP($A763,#REF!,4,FALSE()))-2),CONCATENATE(LEFT(VLOOKUP($A763,#REF!,4,FALSE()),LEN(VLOOKUP($A763,#REF!,4,FALSE()))-2),"*")),"")</f>
        <v>#VALUE!</v>
      </c>
      <c r="F763" s="90" t="e">
        <f aca="false">IF(LEN(VLOOKUP($A763,#REF!,5,FALSE())),IF(INDEX(#REF!,MATCH($A763,#REF!,0),2),LEFT(VLOOKUP($A763,#REF!,5,FALSE()),LEN(VLOOKUP($A763,#REF!,5,FALSE()))-2),CONCATENATE(LEFT(VLOOKUP($A763,#REF!,5,FALSE()),LEN(VLOOKUP($A763,#REF!,5,FALSE()))-2),"*")),"")</f>
        <v>#VALUE!</v>
      </c>
      <c r="G763" s="90" t="e">
        <f aca="false">IF(LEN(VLOOKUP($A763,#REF!,6,FALSE())),IF(INDEX(#REF!,MATCH($A763,#REF!,0),3),LEFT(VLOOKUP($A763,#REF!,6,FALSE()),LEN(VLOOKUP($A763,#REF!,6,FALSE()))-2),CONCATENATE(LEFT(VLOOKUP($A763,#REF!,6,FALSE()),LEN(VLOOKUP($A763,#REF!,6,FALSE()))-2),"*")),"")</f>
        <v>#VALUE!</v>
      </c>
      <c r="H763" s="91" t="e">
        <f aca="false">IF(LEN(VLOOKUP($A763,#REF!,7,FALSE())),IF(INDEX(#REF!,MATCH($A763,#REF!,0),4),LEFT(VLOOKUP($A763,#REF!,7,FALSE()),LEN(VLOOKUP($A763,#REF!,7,FALSE()))-2),CONCATENATE(LEFT(VLOOKUP($A763,#REF!,7,FALSE()),LEN(VLOOKUP($A763,#REF!,7,FALSE()))-2),"*")),"")</f>
        <v>#VALUE!</v>
      </c>
      <c r="I763" s="92" t="e">
        <f aca="false">IF(LEN(VLOOKUP($A763,#REF!,8,FALSE())),UPPER(RIGHT(VLOOKUP($A763,#REF!,8,FALSE()), 1)),"")</f>
        <v>#VALUE!</v>
      </c>
      <c r="J763" s="90" t="e">
        <f aca="false">IF(LEN(VLOOKUP($A763,#REF!,4,FALSE())),UPPER(RIGHT(VLOOKUP($A763,#REF!,4,FALSE()), 1)),"")</f>
        <v>#VALUE!</v>
      </c>
      <c r="K763" s="90" t="e">
        <f aca="false">IF(LEN(VLOOKUP($A763,#REF!,5,FALSE())),UPPER(RIGHT(VLOOKUP($A763,#REF!,5,FALSE()), 1)),"")</f>
        <v>#VALUE!</v>
      </c>
      <c r="L763" s="90" t="e">
        <f aca="false">IF(LEN(VLOOKUP($A763,#REF!,6,FALSE())),UPPER(RIGHT(VLOOKUP($A763,#REF!,6,FALSE()), 1)),"")</f>
        <v>#VALUE!</v>
      </c>
      <c r="M763" s="91" t="e">
        <f aca="false">IF(LEN(VLOOKUP($A763,#REF!,7,FALSE())),UPPER(RIGHT(VLOOKUP($A763,#REF!,7,FALSE()), 1)),"")</f>
        <v>#VALUE!</v>
      </c>
      <c r="N763" s="185"/>
      <c r="O763" s="185"/>
      <c r="P763" s="185"/>
      <c r="Q763" s="185"/>
      <c r="R763" s="185"/>
      <c r="S763" s="100" t="e">
        <f aca="false">HLOOKUP("Device Tree Pin Name",#REF!,MATCH($A763,#REF!,0),FALSE())</f>
        <v>#VALUE!</v>
      </c>
      <c r="T763" s="95" t="e">
        <f aca="false">HLOOKUP("power rail",#REF!,MATCH($A763,#REF!,0),FALSE())</f>
        <v>#VALUE!</v>
      </c>
      <c r="U763" s="96" t="e">
        <f aca="false">HLOOKUP("Wake Capable",#REF!,MATCH($A763,#REF!,0),FALSE())</f>
        <v>#VALUE!</v>
      </c>
      <c r="V763" s="96" t="e">
        <f aca="false">HLOOKUP("Strap",#REF!,MATCH($A763,#REF!,0),FALSE())</f>
        <v>#VALUE!</v>
      </c>
      <c r="W763" s="96"/>
      <c r="X763" s="96"/>
      <c r="Y763" s="96"/>
      <c r="Z763" s="95"/>
      <c r="AA763" s="95" t="e">
        <f aca="false">HLOOKUP("Pad type",#REF!,MATCH($A763,#REF!,0),FALSE())</f>
        <v>#VALUE!</v>
      </c>
      <c r="AB763" s="100"/>
      <c r="AC763" s="100" t="e">
        <f aca="false">HLOOKUP("POR Pin State",#REF!,MATCH($A763,#REF!,0),FALSE())</f>
        <v>#VALUE!</v>
      </c>
      <c r="AD763" s="186"/>
      <c r="AE763" s="187"/>
      <c r="AF763" s="187"/>
      <c r="AG763" s="187"/>
      <c r="AH763" s="188"/>
      <c r="AI763" s="188"/>
      <c r="AJ763" s="189"/>
      <c r="AK763" s="189"/>
      <c r="AL763" s="189"/>
      <c r="AM763" s="189"/>
      <c r="AN763" s="189"/>
      <c r="AO763" s="189"/>
      <c r="AP763" s="189"/>
      <c r="AQ763" s="194" t="s">
        <v>1810</v>
      </c>
      <c r="AR763" s="104"/>
      <c r="AS763" s="104"/>
      <c r="AT763" s="104"/>
      <c r="AU763" s="104"/>
      <c r="AV763" s="104"/>
      <c r="AW763" s="104"/>
      <c r="AX763" s="104"/>
      <c r="AY763" s="104"/>
      <c r="AZ763" s="104"/>
      <c r="BA763" s="104"/>
      <c r="BB763" s="162"/>
      <c r="BC763" s="104"/>
      <c r="BD763" s="214"/>
      <c r="BE763" s="213" t="s">
        <v>1811</v>
      </c>
      <c r="BF763" s="108" t="e">
        <f aca="false">VLOOKUP($A763,#REF!, 34, FALSE())</f>
        <v>#VALUE!</v>
      </c>
      <c r="BG763" s="418" t="e">
        <f aca="false">VLOOKUP($A763,#REF!, 22, FALSE())</f>
        <v>#VALUE!</v>
      </c>
      <c r="BH763" s="109"/>
    </row>
    <row r="764" s="193" customFormat="true" ht="12.75" hidden="false" customHeight="true" outlineLevel="0" collapsed="false">
      <c r="A764" s="133" t="s">
        <v>1812</v>
      </c>
      <c r="B764" s="86" t="e">
        <f aca="false">VLOOKUP($A764,#REF!, 34, FALSE())</f>
        <v>#VALUE!</v>
      </c>
      <c r="C764" s="87" t="str">
        <f aca="false">CONCATENATE("unused_",A764)</f>
        <v>unused_DDR_XM1_B7A_CS_CKE0</v>
      </c>
      <c r="D764" s="88" t="e">
        <f aca="false">IF(LEN(VLOOKUP($A764,#REF!,8,FALSE())),LEFT(VLOOKUP($A764,#REF!,8,FALSE()),LEN(VLOOKUP($A764,#REF!,8,FALSE()))-2),"")</f>
        <v>#VALUE!</v>
      </c>
      <c r="E764" s="89" t="e">
        <f aca="false">IF(LEN(VLOOKUP($A764,#REF!,4,FALSE())),IF(INDEX(#REF!,MATCH($A764,#REF!,0),1),LEFT(VLOOKUP($A764,#REF!,4,FALSE()),LEN(VLOOKUP($A764,#REF!,4,FALSE()))-2),CONCATENATE(LEFT(VLOOKUP($A764,#REF!,4,FALSE()),LEN(VLOOKUP($A764,#REF!,4,FALSE()))-2),"*")),"")</f>
        <v>#VALUE!</v>
      </c>
      <c r="F764" s="90" t="e">
        <f aca="false">IF(LEN(VLOOKUP($A764,#REF!,5,FALSE())),IF(INDEX(#REF!,MATCH($A764,#REF!,0),2),LEFT(VLOOKUP($A764,#REF!,5,FALSE()),LEN(VLOOKUP($A764,#REF!,5,FALSE()))-2),CONCATENATE(LEFT(VLOOKUP($A764,#REF!,5,FALSE()),LEN(VLOOKUP($A764,#REF!,5,FALSE()))-2),"*")),"")</f>
        <v>#VALUE!</v>
      </c>
      <c r="G764" s="90" t="e">
        <f aca="false">IF(LEN(VLOOKUP($A764,#REF!,6,FALSE())),IF(INDEX(#REF!,MATCH($A764,#REF!,0),3),LEFT(VLOOKUP($A764,#REF!,6,FALSE()),LEN(VLOOKUP($A764,#REF!,6,FALSE()))-2),CONCATENATE(LEFT(VLOOKUP($A764,#REF!,6,FALSE()),LEN(VLOOKUP($A764,#REF!,6,FALSE()))-2),"*")),"")</f>
        <v>#VALUE!</v>
      </c>
      <c r="H764" s="91" t="e">
        <f aca="false">IF(LEN(VLOOKUP($A764,#REF!,7,FALSE())),IF(INDEX(#REF!,MATCH($A764,#REF!,0),4),LEFT(VLOOKUP($A764,#REF!,7,FALSE()),LEN(VLOOKUP($A764,#REF!,7,FALSE()))-2),CONCATENATE(LEFT(VLOOKUP($A764,#REF!,7,FALSE()),LEN(VLOOKUP($A764,#REF!,7,FALSE()))-2),"*")),"")</f>
        <v>#VALUE!</v>
      </c>
      <c r="I764" s="92" t="e">
        <f aca="false">IF(LEN(VLOOKUP($A764,#REF!,8,FALSE())),UPPER(RIGHT(VLOOKUP($A764,#REF!,8,FALSE()), 1)),"")</f>
        <v>#VALUE!</v>
      </c>
      <c r="J764" s="90" t="e">
        <f aca="false">IF(LEN(VLOOKUP($A764,#REF!,4,FALSE())),UPPER(RIGHT(VLOOKUP($A764,#REF!,4,FALSE()), 1)),"")</f>
        <v>#VALUE!</v>
      </c>
      <c r="K764" s="90" t="e">
        <f aca="false">IF(LEN(VLOOKUP($A764,#REF!,5,FALSE())),UPPER(RIGHT(VLOOKUP($A764,#REF!,5,FALSE()), 1)),"")</f>
        <v>#VALUE!</v>
      </c>
      <c r="L764" s="90" t="e">
        <f aca="false">IF(LEN(VLOOKUP($A764,#REF!,6,FALSE())),UPPER(RIGHT(VLOOKUP($A764,#REF!,6,FALSE()), 1)),"")</f>
        <v>#VALUE!</v>
      </c>
      <c r="M764" s="91" t="e">
        <f aca="false">IF(LEN(VLOOKUP($A764,#REF!,7,FALSE())),UPPER(RIGHT(VLOOKUP($A764,#REF!,7,FALSE()), 1)),"")</f>
        <v>#VALUE!</v>
      </c>
      <c r="N764" s="185"/>
      <c r="O764" s="185"/>
      <c r="P764" s="185"/>
      <c r="Q764" s="185"/>
      <c r="R764" s="185"/>
      <c r="S764" s="100" t="e">
        <f aca="false">HLOOKUP("Device Tree Pin Name",#REF!,MATCH($A764,#REF!,0),FALSE())</f>
        <v>#VALUE!</v>
      </c>
      <c r="T764" s="95" t="e">
        <f aca="false">HLOOKUP("power rail",#REF!,MATCH($A764,#REF!,0),FALSE())</f>
        <v>#VALUE!</v>
      </c>
      <c r="U764" s="96" t="e">
        <f aca="false">HLOOKUP("Wake Capable",#REF!,MATCH($A764,#REF!,0),FALSE())</f>
        <v>#VALUE!</v>
      </c>
      <c r="V764" s="96" t="e">
        <f aca="false">HLOOKUP("Strap",#REF!,MATCH($A764,#REF!,0),FALSE())</f>
        <v>#VALUE!</v>
      </c>
      <c r="W764" s="96"/>
      <c r="X764" s="96"/>
      <c r="Y764" s="96"/>
      <c r="Z764" s="95"/>
      <c r="AA764" s="95" t="e">
        <f aca="false">HLOOKUP("Pad type",#REF!,MATCH($A764,#REF!,0),FALSE())</f>
        <v>#VALUE!</v>
      </c>
      <c r="AB764" s="100"/>
      <c r="AC764" s="100" t="e">
        <f aca="false">HLOOKUP("POR Pin State",#REF!,MATCH($A764,#REF!,0),FALSE())</f>
        <v>#VALUE!</v>
      </c>
      <c r="AD764" s="186"/>
      <c r="AE764" s="187"/>
      <c r="AF764" s="187"/>
      <c r="AG764" s="187"/>
      <c r="AH764" s="188"/>
      <c r="AI764" s="188"/>
      <c r="AJ764" s="189"/>
      <c r="AK764" s="189"/>
      <c r="AL764" s="189"/>
      <c r="AM764" s="189"/>
      <c r="AN764" s="189"/>
      <c r="AO764" s="189"/>
      <c r="AP764" s="189"/>
      <c r="AQ764" s="194" t="s">
        <v>1812</v>
      </c>
      <c r="AR764" s="104"/>
      <c r="AS764" s="104"/>
      <c r="AT764" s="104"/>
      <c r="AU764" s="104"/>
      <c r="AV764" s="104"/>
      <c r="AW764" s="104"/>
      <c r="AX764" s="104"/>
      <c r="AY764" s="104"/>
      <c r="AZ764" s="104"/>
      <c r="BA764" s="104"/>
      <c r="BB764" s="162"/>
      <c r="BC764" s="104"/>
      <c r="BD764" s="214"/>
      <c r="BE764" s="213" t="s">
        <v>1813</v>
      </c>
      <c r="BF764" s="108" t="e">
        <f aca="false">VLOOKUP($A764,#REF!, 34, FALSE())</f>
        <v>#VALUE!</v>
      </c>
      <c r="BG764" s="418" t="e">
        <f aca="false">VLOOKUP($A764,#REF!, 22, FALSE())</f>
        <v>#VALUE!</v>
      </c>
      <c r="BH764" s="109"/>
    </row>
    <row r="765" s="193" customFormat="true" ht="12.75" hidden="false" customHeight="true" outlineLevel="0" collapsed="false">
      <c r="A765" s="133" t="s">
        <v>1814</v>
      </c>
      <c r="B765" s="86" t="e">
        <f aca="false">VLOOKUP($A765,#REF!, 34, FALSE())</f>
        <v>#VALUE!</v>
      </c>
      <c r="C765" s="87" t="str">
        <f aca="false">CONCATENATE("unused_",A765)</f>
        <v>unused_DDR_XM1_B7A_CS_CKE1</v>
      </c>
      <c r="D765" s="88" t="e">
        <f aca="false">IF(LEN(VLOOKUP($A765,#REF!,8,FALSE())),LEFT(VLOOKUP($A765,#REF!,8,FALSE()),LEN(VLOOKUP($A765,#REF!,8,FALSE()))-2),"")</f>
        <v>#VALUE!</v>
      </c>
      <c r="E765" s="89" t="e">
        <f aca="false">IF(LEN(VLOOKUP($A765,#REF!,4,FALSE())),IF(INDEX(#REF!,MATCH($A765,#REF!,0),1),LEFT(VLOOKUP($A765,#REF!,4,FALSE()),LEN(VLOOKUP($A765,#REF!,4,FALSE()))-2),CONCATENATE(LEFT(VLOOKUP($A765,#REF!,4,FALSE()),LEN(VLOOKUP($A765,#REF!,4,FALSE()))-2),"*")),"")</f>
        <v>#VALUE!</v>
      </c>
      <c r="F765" s="90" t="e">
        <f aca="false">IF(LEN(VLOOKUP($A765,#REF!,5,FALSE())),IF(INDEX(#REF!,MATCH($A765,#REF!,0),2),LEFT(VLOOKUP($A765,#REF!,5,FALSE()),LEN(VLOOKUP($A765,#REF!,5,FALSE()))-2),CONCATENATE(LEFT(VLOOKUP($A765,#REF!,5,FALSE()),LEN(VLOOKUP($A765,#REF!,5,FALSE()))-2),"*")),"")</f>
        <v>#VALUE!</v>
      </c>
      <c r="G765" s="90" t="e">
        <f aca="false">IF(LEN(VLOOKUP($A765,#REF!,6,FALSE())),IF(INDEX(#REF!,MATCH($A765,#REF!,0),3),LEFT(VLOOKUP($A765,#REF!,6,FALSE()),LEN(VLOOKUP($A765,#REF!,6,FALSE()))-2),CONCATENATE(LEFT(VLOOKUP($A765,#REF!,6,FALSE()),LEN(VLOOKUP($A765,#REF!,6,FALSE()))-2),"*")),"")</f>
        <v>#VALUE!</v>
      </c>
      <c r="H765" s="91" t="e">
        <f aca="false">IF(LEN(VLOOKUP($A765,#REF!,7,FALSE())),IF(INDEX(#REF!,MATCH($A765,#REF!,0),4),LEFT(VLOOKUP($A765,#REF!,7,FALSE()),LEN(VLOOKUP($A765,#REF!,7,FALSE()))-2),CONCATENATE(LEFT(VLOOKUP($A765,#REF!,7,FALSE()),LEN(VLOOKUP($A765,#REF!,7,FALSE()))-2),"*")),"")</f>
        <v>#VALUE!</v>
      </c>
      <c r="I765" s="92" t="e">
        <f aca="false">IF(LEN(VLOOKUP($A765,#REF!,8,FALSE())),UPPER(RIGHT(VLOOKUP($A765,#REF!,8,FALSE()), 1)),"")</f>
        <v>#VALUE!</v>
      </c>
      <c r="J765" s="90" t="e">
        <f aca="false">IF(LEN(VLOOKUP($A765,#REF!,4,FALSE())),UPPER(RIGHT(VLOOKUP($A765,#REF!,4,FALSE()), 1)),"")</f>
        <v>#VALUE!</v>
      </c>
      <c r="K765" s="90" t="e">
        <f aca="false">IF(LEN(VLOOKUP($A765,#REF!,5,FALSE())),UPPER(RIGHT(VLOOKUP($A765,#REF!,5,FALSE()), 1)),"")</f>
        <v>#VALUE!</v>
      </c>
      <c r="L765" s="90" t="e">
        <f aca="false">IF(LEN(VLOOKUP($A765,#REF!,6,FALSE())),UPPER(RIGHT(VLOOKUP($A765,#REF!,6,FALSE()), 1)),"")</f>
        <v>#VALUE!</v>
      </c>
      <c r="M765" s="91" t="e">
        <f aca="false">IF(LEN(VLOOKUP($A765,#REF!,7,FALSE())),UPPER(RIGHT(VLOOKUP($A765,#REF!,7,FALSE()), 1)),"")</f>
        <v>#VALUE!</v>
      </c>
      <c r="N765" s="185"/>
      <c r="O765" s="185"/>
      <c r="P765" s="185"/>
      <c r="Q765" s="185"/>
      <c r="R765" s="185"/>
      <c r="S765" s="100" t="e">
        <f aca="false">HLOOKUP("Device Tree Pin Name",#REF!,MATCH($A765,#REF!,0),FALSE())</f>
        <v>#VALUE!</v>
      </c>
      <c r="T765" s="95" t="e">
        <f aca="false">HLOOKUP("power rail",#REF!,MATCH($A765,#REF!,0),FALSE())</f>
        <v>#VALUE!</v>
      </c>
      <c r="U765" s="96" t="e">
        <f aca="false">HLOOKUP("Wake Capable",#REF!,MATCH($A765,#REF!,0),FALSE())</f>
        <v>#VALUE!</v>
      </c>
      <c r="V765" s="96" t="e">
        <f aca="false">HLOOKUP("Strap",#REF!,MATCH($A765,#REF!,0),FALSE())</f>
        <v>#VALUE!</v>
      </c>
      <c r="W765" s="96"/>
      <c r="X765" s="96"/>
      <c r="Y765" s="96"/>
      <c r="Z765" s="95"/>
      <c r="AA765" s="95" t="e">
        <f aca="false">HLOOKUP("Pad type",#REF!,MATCH($A765,#REF!,0),FALSE())</f>
        <v>#VALUE!</v>
      </c>
      <c r="AB765" s="100"/>
      <c r="AC765" s="100" t="e">
        <f aca="false">HLOOKUP("POR Pin State",#REF!,MATCH($A765,#REF!,0),FALSE())</f>
        <v>#VALUE!</v>
      </c>
      <c r="AD765" s="186"/>
      <c r="AE765" s="187"/>
      <c r="AF765" s="187"/>
      <c r="AG765" s="187"/>
      <c r="AH765" s="188"/>
      <c r="AI765" s="188"/>
      <c r="AJ765" s="189"/>
      <c r="AK765" s="189"/>
      <c r="AL765" s="189"/>
      <c r="AM765" s="189"/>
      <c r="AN765" s="189"/>
      <c r="AO765" s="189"/>
      <c r="AP765" s="189"/>
      <c r="AQ765" s="194" t="s">
        <v>1814</v>
      </c>
      <c r="AR765" s="104"/>
      <c r="AS765" s="104"/>
      <c r="AT765" s="104"/>
      <c r="AU765" s="104"/>
      <c r="AV765" s="104"/>
      <c r="AW765" s="104"/>
      <c r="AX765" s="104"/>
      <c r="AY765" s="104"/>
      <c r="AZ765" s="104"/>
      <c r="BA765" s="104"/>
      <c r="BB765" s="162"/>
      <c r="BC765" s="104"/>
      <c r="BD765" s="214"/>
      <c r="BE765" s="213" t="s">
        <v>1815</v>
      </c>
      <c r="BF765" s="108" t="e">
        <f aca="false">VLOOKUP($A765,#REF!, 34, FALSE())</f>
        <v>#VALUE!</v>
      </c>
      <c r="BG765" s="418" t="e">
        <f aca="false">VLOOKUP($A765,#REF!, 22, FALSE())</f>
        <v>#VALUE!</v>
      </c>
      <c r="BH765" s="109"/>
    </row>
    <row r="766" s="193" customFormat="true" ht="12.75" hidden="false" customHeight="true" outlineLevel="0" collapsed="false">
      <c r="A766" s="133" t="s">
        <v>1816</v>
      </c>
      <c r="B766" s="86" t="e">
        <f aca="false">VLOOKUP($A766,#REF!, 34, FALSE())</f>
        <v>#VALUE!</v>
      </c>
      <c r="C766" s="87" t="str">
        <f aca="false">CONCATENATE("unused_",A766)</f>
        <v>unused_DDR_XM1_B7B_CS_CKE0</v>
      </c>
      <c r="D766" s="88" t="e">
        <f aca="false">IF(LEN(VLOOKUP($A766,#REF!,8,FALSE())),LEFT(VLOOKUP($A766,#REF!,8,FALSE()),LEN(VLOOKUP($A766,#REF!,8,FALSE()))-2),"")</f>
        <v>#VALUE!</v>
      </c>
      <c r="E766" s="89" t="e">
        <f aca="false">IF(LEN(VLOOKUP($A766,#REF!,4,FALSE())),IF(INDEX(#REF!,MATCH($A766,#REF!,0),1),LEFT(VLOOKUP($A766,#REF!,4,FALSE()),LEN(VLOOKUP($A766,#REF!,4,FALSE()))-2),CONCATENATE(LEFT(VLOOKUP($A766,#REF!,4,FALSE()),LEN(VLOOKUP($A766,#REF!,4,FALSE()))-2),"*")),"")</f>
        <v>#VALUE!</v>
      </c>
      <c r="F766" s="90" t="e">
        <f aca="false">IF(LEN(VLOOKUP($A766,#REF!,5,FALSE())),IF(INDEX(#REF!,MATCH($A766,#REF!,0),2),LEFT(VLOOKUP($A766,#REF!,5,FALSE()),LEN(VLOOKUP($A766,#REF!,5,FALSE()))-2),CONCATENATE(LEFT(VLOOKUP($A766,#REF!,5,FALSE()),LEN(VLOOKUP($A766,#REF!,5,FALSE()))-2),"*")),"")</f>
        <v>#VALUE!</v>
      </c>
      <c r="G766" s="90" t="e">
        <f aca="false">IF(LEN(VLOOKUP($A766,#REF!,6,FALSE())),IF(INDEX(#REF!,MATCH($A766,#REF!,0),3),LEFT(VLOOKUP($A766,#REF!,6,FALSE()),LEN(VLOOKUP($A766,#REF!,6,FALSE()))-2),CONCATENATE(LEFT(VLOOKUP($A766,#REF!,6,FALSE()),LEN(VLOOKUP($A766,#REF!,6,FALSE()))-2),"*")),"")</f>
        <v>#VALUE!</v>
      </c>
      <c r="H766" s="91" t="e">
        <f aca="false">IF(LEN(VLOOKUP($A766,#REF!,7,FALSE())),IF(INDEX(#REF!,MATCH($A766,#REF!,0),4),LEFT(VLOOKUP($A766,#REF!,7,FALSE()),LEN(VLOOKUP($A766,#REF!,7,FALSE()))-2),CONCATENATE(LEFT(VLOOKUP($A766,#REF!,7,FALSE()),LEN(VLOOKUP($A766,#REF!,7,FALSE()))-2),"*")),"")</f>
        <v>#VALUE!</v>
      </c>
      <c r="I766" s="92" t="e">
        <f aca="false">IF(LEN(VLOOKUP($A766,#REF!,8,FALSE())),UPPER(RIGHT(VLOOKUP($A766,#REF!,8,FALSE()), 1)),"")</f>
        <v>#VALUE!</v>
      </c>
      <c r="J766" s="90" t="e">
        <f aca="false">IF(LEN(VLOOKUP($A766,#REF!,4,FALSE())),UPPER(RIGHT(VLOOKUP($A766,#REF!,4,FALSE()), 1)),"")</f>
        <v>#VALUE!</v>
      </c>
      <c r="K766" s="90" t="e">
        <f aca="false">IF(LEN(VLOOKUP($A766,#REF!,5,FALSE())),UPPER(RIGHT(VLOOKUP($A766,#REF!,5,FALSE()), 1)),"")</f>
        <v>#VALUE!</v>
      </c>
      <c r="L766" s="90" t="e">
        <f aca="false">IF(LEN(VLOOKUP($A766,#REF!,6,FALSE())),UPPER(RIGHT(VLOOKUP($A766,#REF!,6,FALSE()), 1)),"")</f>
        <v>#VALUE!</v>
      </c>
      <c r="M766" s="91" t="e">
        <f aca="false">IF(LEN(VLOOKUP($A766,#REF!,7,FALSE())),UPPER(RIGHT(VLOOKUP($A766,#REF!,7,FALSE()), 1)),"")</f>
        <v>#VALUE!</v>
      </c>
      <c r="N766" s="185"/>
      <c r="O766" s="185"/>
      <c r="P766" s="185"/>
      <c r="Q766" s="185"/>
      <c r="R766" s="185"/>
      <c r="S766" s="100" t="e">
        <f aca="false">HLOOKUP("Device Tree Pin Name",#REF!,MATCH($A766,#REF!,0),FALSE())</f>
        <v>#VALUE!</v>
      </c>
      <c r="T766" s="95" t="e">
        <f aca="false">HLOOKUP("power rail",#REF!,MATCH($A766,#REF!,0),FALSE())</f>
        <v>#VALUE!</v>
      </c>
      <c r="U766" s="96" t="e">
        <f aca="false">HLOOKUP("Wake Capable",#REF!,MATCH($A766,#REF!,0),FALSE())</f>
        <v>#VALUE!</v>
      </c>
      <c r="V766" s="96" t="e">
        <f aca="false">HLOOKUP("Strap",#REF!,MATCH($A766,#REF!,0),FALSE())</f>
        <v>#VALUE!</v>
      </c>
      <c r="W766" s="96"/>
      <c r="X766" s="96"/>
      <c r="Y766" s="96"/>
      <c r="Z766" s="95"/>
      <c r="AA766" s="95" t="e">
        <f aca="false">HLOOKUP("Pad type",#REF!,MATCH($A766,#REF!,0),FALSE())</f>
        <v>#VALUE!</v>
      </c>
      <c r="AB766" s="100"/>
      <c r="AC766" s="100" t="e">
        <f aca="false">HLOOKUP("POR Pin State",#REF!,MATCH($A766,#REF!,0),FALSE())</f>
        <v>#VALUE!</v>
      </c>
      <c r="AD766" s="186"/>
      <c r="AE766" s="187"/>
      <c r="AF766" s="187"/>
      <c r="AG766" s="187"/>
      <c r="AH766" s="188"/>
      <c r="AI766" s="188"/>
      <c r="AJ766" s="189"/>
      <c r="AK766" s="189"/>
      <c r="AL766" s="189"/>
      <c r="AM766" s="189"/>
      <c r="AN766" s="189"/>
      <c r="AO766" s="189"/>
      <c r="AP766" s="189"/>
      <c r="AQ766" s="194" t="s">
        <v>1816</v>
      </c>
      <c r="AR766" s="104"/>
      <c r="AS766" s="104"/>
      <c r="AT766" s="104"/>
      <c r="AU766" s="104"/>
      <c r="AV766" s="104"/>
      <c r="AW766" s="104"/>
      <c r="AX766" s="104"/>
      <c r="AY766" s="104"/>
      <c r="AZ766" s="104"/>
      <c r="BA766" s="104"/>
      <c r="BB766" s="162"/>
      <c r="BC766" s="104"/>
      <c r="BD766" s="214"/>
      <c r="BE766" s="213" t="s">
        <v>1817</v>
      </c>
      <c r="BF766" s="108" t="e">
        <f aca="false">VLOOKUP($A766,#REF!, 34, FALSE())</f>
        <v>#VALUE!</v>
      </c>
      <c r="BG766" s="418" t="e">
        <f aca="false">VLOOKUP($A766,#REF!, 22, FALSE())</f>
        <v>#VALUE!</v>
      </c>
      <c r="BH766" s="109"/>
    </row>
    <row r="767" s="193" customFormat="true" ht="12.75" hidden="false" customHeight="true" outlineLevel="0" collapsed="false">
      <c r="A767" s="133" t="s">
        <v>1818</v>
      </c>
      <c r="B767" s="86" t="e">
        <f aca="false">VLOOKUP($A767,#REF!, 34, FALSE())</f>
        <v>#VALUE!</v>
      </c>
      <c r="C767" s="87" t="str">
        <f aca="false">CONCATENATE("unused_",A767)</f>
        <v>unused_DDR_XM1_B7B_CS_CKE1</v>
      </c>
      <c r="D767" s="88" t="e">
        <f aca="false">IF(LEN(VLOOKUP($A767,#REF!,8,FALSE())),LEFT(VLOOKUP($A767,#REF!,8,FALSE()),LEN(VLOOKUP($A767,#REF!,8,FALSE()))-2),"")</f>
        <v>#VALUE!</v>
      </c>
      <c r="E767" s="89" t="e">
        <f aca="false">IF(LEN(VLOOKUP($A767,#REF!,4,FALSE())),IF(INDEX(#REF!,MATCH($A767,#REF!,0),1),LEFT(VLOOKUP($A767,#REF!,4,FALSE()),LEN(VLOOKUP($A767,#REF!,4,FALSE()))-2),CONCATENATE(LEFT(VLOOKUP($A767,#REF!,4,FALSE()),LEN(VLOOKUP($A767,#REF!,4,FALSE()))-2),"*")),"")</f>
        <v>#VALUE!</v>
      </c>
      <c r="F767" s="90" t="e">
        <f aca="false">IF(LEN(VLOOKUP($A767,#REF!,5,FALSE())),IF(INDEX(#REF!,MATCH($A767,#REF!,0),2),LEFT(VLOOKUP($A767,#REF!,5,FALSE()),LEN(VLOOKUP($A767,#REF!,5,FALSE()))-2),CONCATENATE(LEFT(VLOOKUP($A767,#REF!,5,FALSE()),LEN(VLOOKUP($A767,#REF!,5,FALSE()))-2),"*")),"")</f>
        <v>#VALUE!</v>
      </c>
      <c r="G767" s="90" t="e">
        <f aca="false">IF(LEN(VLOOKUP($A767,#REF!,6,FALSE())),IF(INDEX(#REF!,MATCH($A767,#REF!,0),3),LEFT(VLOOKUP($A767,#REF!,6,FALSE()),LEN(VLOOKUP($A767,#REF!,6,FALSE()))-2),CONCATENATE(LEFT(VLOOKUP($A767,#REF!,6,FALSE()),LEN(VLOOKUP($A767,#REF!,6,FALSE()))-2),"*")),"")</f>
        <v>#VALUE!</v>
      </c>
      <c r="H767" s="91" t="e">
        <f aca="false">IF(LEN(VLOOKUP($A767,#REF!,7,FALSE())),IF(INDEX(#REF!,MATCH($A767,#REF!,0),4),LEFT(VLOOKUP($A767,#REF!,7,FALSE()),LEN(VLOOKUP($A767,#REF!,7,FALSE()))-2),CONCATENATE(LEFT(VLOOKUP($A767,#REF!,7,FALSE()),LEN(VLOOKUP($A767,#REF!,7,FALSE()))-2),"*")),"")</f>
        <v>#VALUE!</v>
      </c>
      <c r="I767" s="92" t="e">
        <f aca="false">IF(LEN(VLOOKUP($A767,#REF!,8,FALSE())),UPPER(RIGHT(VLOOKUP($A767,#REF!,8,FALSE()), 1)),"")</f>
        <v>#VALUE!</v>
      </c>
      <c r="J767" s="90" t="e">
        <f aca="false">IF(LEN(VLOOKUP($A767,#REF!,4,FALSE())),UPPER(RIGHT(VLOOKUP($A767,#REF!,4,FALSE()), 1)),"")</f>
        <v>#VALUE!</v>
      </c>
      <c r="K767" s="90" t="e">
        <f aca="false">IF(LEN(VLOOKUP($A767,#REF!,5,FALSE())),UPPER(RIGHT(VLOOKUP($A767,#REF!,5,FALSE()), 1)),"")</f>
        <v>#VALUE!</v>
      </c>
      <c r="L767" s="90" t="e">
        <f aca="false">IF(LEN(VLOOKUP($A767,#REF!,6,FALSE())),UPPER(RIGHT(VLOOKUP($A767,#REF!,6,FALSE()), 1)),"")</f>
        <v>#VALUE!</v>
      </c>
      <c r="M767" s="91" t="e">
        <f aca="false">IF(LEN(VLOOKUP($A767,#REF!,7,FALSE())),UPPER(RIGHT(VLOOKUP($A767,#REF!,7,FALSE()), 1)),"")</f>
        <v>#VALUE!</v>
      </c>
      <c r="N767" s="185"/>
      <c r="O767" s="185"/>
      <c r="P767" s="185"/>
      <c r="Q767" s="185"/>
      <c r="R767" s="185"/>
      <c r="S767" s="100" t="e">
        <f aca="false">HLOOKUP("Device Tree Pin Name",#REF!,MATCH($A767,#REF!,0),FALSE())</f>
        <v>#VALUE!</v>
      </c>
      <c r="T767" s="95" t="e">
        <f aca="false">HLOOKUP("power rail",#REF!,MATCH($A767,#REF!,0),FALSE())</f>
        <v>#VALUE!</v>
      </c>
      <c r="U767" s="96" t="e">
        <f aca="false">HLOOKUP("Wake Capable",#REF!,MATCH($A767,#REF!,0),FALSE())</f>
        <v>#VALUE!</v>
      </c>
      <c r="V767" s="96" t="e">
        <f aca="false">HLOOKUP("Strap",#REF!,MATCH($A767,#REF!,0),FALSE())</f>
        <v>#VALUE!</v>
      </c>
      <c r="W767" s="96"/>
      <c r="X767" s="96"/>
      <c r="Y767" s="96"/>
      <c r="Z767" s="95"/>
      <c r="AA767" s="95" t="e">
        <f aca="false">HLOOKUP("Pad type",#REF!,MATCH($A767,#REF!,0),FALSE())</f>
        <v>#VALUE!</v>
      </c>
      <c r="AB767" s="100"/>
      <c r="AC767" s="100" t="e">
        <f aca="false">HLOOKUP("POR Pin State",#REF!,MATCH($A767,#REF!,0),FALSE())</f>
        <v>#VALUE!</v>
      </c>
      <c r="AD767" s="186"/>
      <c r="AE767" s="187"/>
      <c r="AF767" s="187"/>
      <c r="AG767" s="187"/>
      <c r="AH767" s="188"/>
      <c r="AI767" s="188"/>
      <c r="AJ767" s="189"/>
      <c r="AK767" s="189"/>
      <c r="AL767" s="189"/>
      <c r="AM767" s="189"/>
      <c r="AN767" s="189"/>
      <c r="AO767" s="189"/>
      <c r="AP767" s="189"/>
      <c r="AQ767" s="194" t="s">
        <v>1818</v>
      </c>
      <c r="AR767" s="104"/>
      <c r="AS767" s="104"/>
      <c r="AT767" s="104"/>
      <c r="AU767" s="104"/>
      <c r="AV767" s="104"/>
      <c r="AW767" s="104"/>
      <c r="AX767" s="104"/>
      <c r="AY767" s="104"/>
      <c r="AZ767" s="104"/>
      <c r="BA767" s="104"/>
      <c r="BB767" s="162"/>
      <c r="BC767" s="104"/>
      <c r="BD767" s="214"/>
      <c r="BE767" s="213" t="s">
        <v>1819</v>
      </c>
      <c r="BF767" s="108" t="e">
        <f aca="false">VLOOKUP($A767,#REF!, 34, FALSE())</f>
        <v>#VALUE!</v>
      </c>
      <c r="BG767" s="418" t="e">
        <f aca="false">VLOOKUP($A767,#REF!, 22, FALSE())</f>
        <v>#VALUE!</v>
      </c>
      <c r="BH767" s="109"/>
    </row>
    <row r="768" s="193" customFormat="true" ht="12.75" hidden="false" customHeight="true" outlineLevel="0" collapsed="false">
      <c r="A768" s="133" t="s">
        <v>1820</v>
      </c>
      <c r="B768" s="86" t="e">
        <f aca="false">VLOOKUP($A768,#REF!, 34, FALSE())</f>
        <v>#VALUE!</v>
      </c>
      <c r="C768" s="87" t="str">
        <f aca="false">CONCATENATE("unused_",A768)</f>
        <v>unused_DDR_XM1_B7A_CLK_P</v>
      </c>
      <c r="D768" s="88" t="e">
        <f aca="false">IF(LEN(VLOOKUP($A768,#REF!,8,FALSE())),LEFT(VLOOKUP($A768,#REF!,8,FALSE()),LEN(VLOOKUP($A768,#REF!,8,FALSE()))-2),"")</f>
        <v>#VALUE!</v>
      </c>
      <c r="E768" s="89" t="e">
        <f aca="false">IF(LEN(VLOOKUP($A768,#REF!,4,FALSE())),IF(INDEX(#REF!,MATCH($A768,#REF!,0),1),LEFT(VLOOKUP($A768,#REF!,4,FALSE()),LEN(VLOOKUP($A768,#REF!,4,FALSE()))-2),CONCATENATE(LEFT(VLOOKUP($A768,#REF!,4,FALSE()),LEN(VLOOKUP($A768,#REF!,4,FALSE()))-2),"*")),"")</f>
        <v>#VALUE!</v>
      </c>
      <c r="F768" s="90" t="e">
        <f aca="false">IF(LEN(VLOOKUP($A768,#REF!,5,FALSE())),IF(INDEX(#REF!,MATCH($A768,#REF!,0),2),LEFT(VLOOKUP($A768,#REF!,5,FALSE()),LEN(VLOOKUP($A768,#REF!,5,FALSE()))-2),CONCATENATE(LEFT(VLOOKUP($A768,#REF!,5,FALSE()),LEN(VLOOKUP($A768,#REF!,5,FALSE()))-2),"*")),"")</f>
        <v>#VALUE!</v>
      </c>
      <c r="G768" s="90" t="e">
        <f aca="false">IF(LEN(VLOOKUP($A768,#REF!,6,FALSE())),IF(INDEX(#REF!,MATCH($A768,#REF!,0),3),LEFT(VLOOKUP($A768,#REF!,6,FALSE()),LEN(VLOOKUP($A768,#REF!,6,FALSE()))-2),CONCATENATE(LEFT(VLOOKUP($A768,#REF!,6,FALSE()),LEN(VLOOKUP($A768,#REF!,6,FALSE()))-2),"*")),"")</f>
        <v>#VALUE!</v>
      </c>
      <c r="H768" s="91" t="e">
        <f aca="false">IF(LEN(VLOOKUP($A768,#REF!,7,FALSE())),IF(INDEX(#REF!,MATCH($A768,#REF!,0),4),LEFT(VLOOKUP($A768,#REF!,7,FALSE()),LEN(VLOOKUP($A768,#REF!,7,FALSE()))-2),CONCATENATE(LEFT(VLOOKUP($A768,#REF!,7,FALSE()),LEN(VLOOKUP($A768,#REF!,7,FALSE()))-2),"*")),"")</f>
        <v>#VALUE!</v>
      </c>
      <c r="I768" s="92" t="e">
        <f aca="false">IF(LEN(VLOOKUP($A768,#REF!,8,FALSE())),UPPER(RIGHT(VLOOKUP($A768,#REF!,8,FALSE()), 1)),"")</f>
        <v>#VALUE!</v>
      </c>
      <c r="J768" s="90" t="e">
        <f aca="false">IF(LEN(VLOOKUP($A768,#REF!,4,FALSE())),UPPER(RIGHT(VLOOKUP($A768,#REF!,4,FALSE()), 1)),"")</f>
        <v>#VALUE!</v>
      </c>
      <c r="K768" s="90" t="e">
        <f aca="false">IF(LEN(VLOOKUP($A768,#REF!,5,FALSE())),UPPER(RIGHT(VLOOKUP($A768,#REF!,5,FALSE()), 1)),"")</f>
        <v>#VALUE!</v>
      </c>
      <c r="L768" s="90" t="e">
        <f aca="false">IF(LEN(VLOOKUP($A768,#REF!,6,FALSE())),UPPER(RIGHT(VLOOKUP($A768,#REF!,6,FALSE()), 1)),"")</f>
        <v>#VALUE!</v>
      </c>
      <c r="M768" s="91" t="e">
        <f aca="false">IF(LEN(VLOOKUP($A768,#REF!,7,FALSE())),UPPER(RIGHT(VLOOKUP($A768,#REF!,7,FALSE()), 1)),"")</f>
        <v>#VALUE!</v>
      </c>
      <c r="N768" s="185"/>
      <c r="O768" s="185"/>
      <c r="P768" s="185"/>
      <c r="Q768" s="185"/>
      <c r="R768" s="185"/>
      <c r="S768" s="100" t="e">
        <f aca="false">HLOOKUP("Device Tree Pin Name",#REF!,MATCH($A768,#REF!,0),FALSE())</f>
        <v>#VALUE!</v>
      </c>
      <c r="T768" s="95" t="e">
        <f aca="false">HLOOKUP("power rail",#REF!,MATCH($A768,#REF!,0),FALSE())</f>
        <v>#VALUE!</v>
      </c>
      <c r="U768" s="96" t="e">
        <f aca="false">HLOOKUP("Wake Capable",#REF!,MATCH($A768,#REF!,0),FALSE())</f>
        <v>#VALUE!</v>
      </c>
      <c r="V768" s="96" t="e">
        <f aca="false">HLOOKUP("Strap",#REF!,MATCH($A768,#REF!,0),FALSE())</f>
        <v>#VALUE!</v>
      </c>
      <c r="W768" s="96"/>
      <c r="X768" s="96"/>
      <c r="Y768" s="96"/>
      <c r="Z768" s="95"/>
      <c r="AA768" s="95" t="e">
        <f aca="false">HLOOKUP("Pad type",#REF!,MATCH($A768,#REF!,0),FALSE())</f>
        <v>#VALUE!</v>
      </c>
      <c r="AB768" s="100"/>
      <c r="AC768" s="100" t="e">
        <f aca="false">HLOOKUP("POR Pin State",#REF!,MATCH($A768,#REF!,0),FALSE())</f>
        <v>#VALUE!</v>
      </c>
      <c r="AD768" s="186"/>
      <c r="AE768" s="187"/>
      <c r="AF768" s="187"/>
      <c r="AG768" s="187"/>
      <c r="AH768" s="188"/>
      <c r="AI768" s="188"/>
      <c r="AJ768" s="189"/>
      <c r="AK768" s="189"/>
      <c r="AL768" s="189"/>
      <c r="AM768" s="189"/>
      <c r="AN768" s="189"/>
      <c r="AO768" s="189"/>
      <c r="AP768" s="189"/>
      <c r="AQ768" s="194" t="s">
        <v>1820</v>
      </c>
      <c r="AR768" s="104"/>
      <c r="AS768" s="104"/>
      <c r="AT768" s="104"/>
      <c r="AU768" s="104"/>
      <c r="AV768" s="104"/>
      <c r="AW768" s="104"/>
      <c r="AX768" s="104"/>
      <c r="AY768" s="104"/>
      <c r="AZ768" s="104"/>
      <c r="BA768" s="104"/>
      <c r="BB768" s="162"/>
      <c r="BC768" s="104"/>
      <c r="BD768" s="214"/>
      <c r="BE768" s="213" t="s">
        <v>1821</v>
      </c>
      <c r="BF768" s="108" t="e">
        <f aca="false">VLOOKUP($A768,#REF!, 34, FALSE())</f>
        <v>#VALUE!</v>
      </c>
      <c r="BG768" s="418" t="e">
        <f aca="false">VLOOKUP($A768,#REF!, 22, FALSE())</f>
        <v>#VALUE!</v>
      </c>
      <c r="BH768" s="109"/>
    </row>
    <row r="769" s="193" customFormat="true" ht="12.75" hidden="false" customHeight="true" outlineLevel="0" collapsed="false">
      <c r="A769" s="133" t="s">
        <v>1822</v>
      </c>
      <c r="B769" s="86" t="e">
        <f aca="false">VLOOKUP($A769,#REF!, 34, FALSE())</f>
        <v>#VALUE!</v>
      </c>
      <c r="C769" s="87" t="str">
        <f aca="false">CONCATENATE("unused_",A769)</f>
        <v>unused_DDR_XM1_B7A_CLK_N</v>
      </c>
      <c r="D769" s="88" t="e">
        <f aca="false">IF(LEN(VLOOKUP($A769,#REF!,8,FALSE())),LEFT(VLOOKUP($A769,#REF!,8,FALSE()),LEN(VLOOKUP($A769,#REF!,8,FALSE()))-2),"")</f>
        <v>#VALUE!</v>
      </c>
      <c r="E769" s="89" t="e">
        <f aca="false">IF(LEN(VLOOKUP($A769,#REF!,4,FALSE())),IF(INDEX(#REF!,MATCH($A769,#REF!,0),1),LEFT(VLOOKUP($A769,#REF!,4,FALSE()),LEN(VLOOKUP($A769,#REF!,4,FALSE()))-2),CONCATENATE(LEFT(VLOOKUP($A769,#REF!,4,FALSE()),LEN(VLOOKUP($A769,#REF!,4,FALSE()))-2),"*")),"")</f>
        <v>#VALUE!</v>
      </c>
      <c r="F769" s="90" t="e">
        <f aca="false">IF(LEN(VLOOKUP($A769,#REF!,5,FALSE())),IF(INDEX(#REF!,MATCH($A769,#REF!,0),2),LEFT(VLOOKUP($A769,#REF!,5,FALSE()),LEN(VLOOKUP($A769,#REF!,5,FALSE()))-2),CONCATENATE(LEFT(VLOOKUP($A769,#REF!,5,FALSE()),LEN(VLOOKUP($A769,#REF!,5,FALSE()))-2),"*")),"")</f>
        <v>#VALUE!</v>
      </c>
      <c r="G769" s="90" t="e">
        <f aca="false">IF(LEN(VLOOKUP($A769,#REF!,6,FALSE())),IF(INDEX(#REF!,MATCH($A769,#REF!,0),3),LEFT(VLOOKUP($A769,#REF!,6,FALSE()),LEN(VLOOKUP($A769,#REF!,6,FALSE()))-2),CONCATENATE(LEFT(VLOOKUP($A769,#REF!,6,FALSE()),LEN(VLOOKUP($A769,#REF!,6,FALSE()))-2),"*")),"")</f>
        <v>#VALUE!</v>
      </c>
      <c r="H769" s="91" t="e">
        <f aca="false">IF(LEN(VLOOKUP($A769,#REF!,7,FALSE())),IF(INDEX(#REF!,MATCH($A769,#REF!,0),4),LEFT(VLOOKUP($A769,#REF!,7,FALSE()),LEN(VLOOKUP($A769,#REF!,7,FALSE()))-2),CONCATENATE(LEFT(VLOOKUP($A769,#REF!,7,FALSE()),LEN(VLOOKUP($A769,#REF!,7,FALSE()))-2),"*")),"")</f>
        <v>#VALUE!</v>
      </c>
      <c r="I769" s="92" t="e">
        <f aca="false">IF(LEN(VLOOKUP($A769,#REF!,8,FALSE())),UPPER(RIGHT(VLOOKUP($A769,#REF!,8,FALSE()), 1)),"")</f>
        <v>#VALUE!</v>
      </c>
      <c r="J769" s="90" t="e">
        <f aca="false">IF(LEN(VLOOKUP($A769,#REF!,4,FALSE())),UPPER(RIGHT(VLOOKUP($A769,#REF!,4,FALSE()), 1)),"")</f>
        <v>#VALUE!</v>
      </c>
      <c r="K769" s="90" t="e">
        <f aca="false">IF(LEN(VLOOKUP($A769,#REF!,5,FALSE())),UPPER(RIGHT(VLOOKUP($A769,#REF!,5,FALSE()), 1)),"")</f>
        <v>#VALUE!</v>
      </c>
      <c r="L769" s="90" t="e">
        <f aca="false">IF(LEN(VLOOKUP($A769,#REF!,6,FALSE())),UPPER(RIGHT(VLOOKUP($A769,#REF!,6,FALSE()), 1)),"")</f>
        <v>#VALUE!</v>
      </c>
      <c r="M769" s="91" t="e">
        <f aca="false">IF(LEN(VLOOKUP($A769,#REF!,7,FALSE())),UPPER(RIGHT(VLOOKUP($A769,#REF!,7,FALSE()), 1)),"")</f>
        <v>#VALUE!</v>
      </c>
      <c r="N769" s="185"/>
      <c r="O769" s="185"/>
      <c r="P769" s="185"/>
      <c r="Q769" s="185"/>
      <c r="R769" s="185"/>
      <c r="S769" s="100" t="e">
        <f aca="false">HLOOKUP("Device Tree Pin Name",#REF!,MATCH($A769,#REF!,0),FALSE())</f>
        <v>#VALUE!</v>
      </c>
      <c r="T769" s="95" t="e">
        <f aca="false">HLOOKUP("power rail",#REF!,MATCH($A769,#REF!,0),FALSE())</f>
        <v>#VALUE!</v>
      </c>
      <c r="U769" s="96" t="e">
        <f aca="false">HLOOKUP("Wake Capable",#REF!,MATCH($A769,#REF!,0),FALSE())</f>
        <v>#VALUE!</v>
      </c>
      <c r="V769" s="96" t="e">
        <f aca="false">HLOOKUP("Strap",#REF!,MATCH($A769,#REF!,0),FALSE())</f>
        <v>#VALUE!</v>
      </c>
      <c r="W769" s="96"/>
      <c r="X769" s="96"/>
      <c r="Y769" s="96"/>
      <c r="Z769" s="95"/>
      <c r="AA769" s="95" t="e">
        <f aca="false">HLOOKUP("Pad type",#REF!,MATCH($A769,#REF!,0),FALSE())</f>
        <v>#VALUE!</v>
      </c>
      <c r="AB769" s="100"/>
      <c r="AC769" s="100" t="e">
        <f aca="false">HLOOKUP("POR Pin State",#REF!,MATCH($A769,#REF!,0),FALSE())</f>
        <v>#VALUE!</v>
      </c>
      <c r="AD769" s="186"/>
      <c r="AE769" s="187"/>
      <c r="AF769" s="187"/>
      <c r="AG769" s="187"/>
      <c r="AH769" s="188"/>
      <c r="AI769" s="188"/>
      <c r="AJ769" s="189"/>
      <c r="AK769" s="189"/>
      <c r="AL769" s="189"/>
      <c r="AM769" s="189"/>
      <c r="AN769" s="189"/>
      <c r="AO769" s="189"/>
      <c r="AP769" s="189"/>
      <c r="AQ769" s="194" t="s">
        <v>1822</v>
      </c>
      <c r="AR769" s="104"/>
      <c r="AS769" s="104"/>
      <c r="AT769" s="104"/>
      <c r="AU769" s="104"/>
      <c r="AV769" s="104"/>
      <c r="AW769" s="104"/>
      <c r="AX769" s="104"/>
      <c r="AY769" s="104"/>
      <c r="AZ769" s="104"/>
      <c r="BA769" s="104"/>
      <c r="BB769" s="162"/>
      <c r="BC769" s="104"/>
      <c r="BD769" s="214"/>
      <c r="BE769" s="213" t="s">
        <v>1823</v>
      </c>
      <c r="BF769" s="108" t="e">
        <f aca="false">VLOOKUP($A769,#REF!, 34, FALSE())</f>
        <v>#VALUE!</v>
      </c>
      <c r="BG769" s="418" t="e">
        <f aca="false">VLOOKUP($A769,#REF!, 22, FALSE())</f>
        <v>#VALUE!</v>
      </c>
      <c r="BH769" s="109"/>
    </row>
    <row r="770" s="193" customFormat="true" ht="12.75" hidden="false" customHeight="true" outlineLevel="0" collapsed="false">
      <c r="A770" s="133" t="s">
        <v>1824</v>
      </c>
      <c r="B770" s="86" t="e">
        <f aca="false">VLOOKUP($A770,#REF!, 34, FALSE())</f>
        <v>#VALUE!</v>
      </c>
      <c r="C770" s="87" t="str">
        <f aca="false">CONCATENATE("unused_",A770)</f>
        <v>unused_DDR_XM1_B7B_CLK_P</v>
      </c>
      <c r="D770" s="88" t="e">
        <f aca="false">IF(LEN(VLOOKUP($A770,#REF!,8,FALSE())),LEFT(VLOOKUP($A770,#REF!,8,FALSE()),LEN(VLOOKUP($A770,#REF!,8,FALSE()))-2),"")</f>
        <v>#VALUE!</v>
      </c>
      <c r="E770" s="89" t="e">
        <f aca="false">IF(LEN(VLOOKUP($A770,#REF!,4,FALSE())),IF(INDEX(#REF!,MATCH($A770,#REF!,0),1),LEFT(VLOOKUP($A770,#REF!,4,FALSE()),LEN(VLOOKUP($A770,#REF!,4,FALSE()))-2),CONCATENATE(LEFT(VLOOKUP($A770,#REF!,4,FALSE()),LEN(VLOOKUP($A770,#REF!,4,FALSE()))-2),"*")),"")</f>
        <v>#VALUE!</v>
      </c>
      <c r="F770" s="90" t="e">
        <f aca="false">IF(LEN(VLOOKUP($A770,#REF!,5,FALSE())),IF(INDEX(#REF!,MATCH($A770,#REF!,0),2),LEFT(VLOOKUP($A770,#REF!,5,FALSE()),LEN(VLOOKUP($A770,#REF!,5,FALSE()))-2),CONCATENATE(LEFT(VLOOKUP($A770,#REF!,5,FALSE()),LEN(VLOOKUP($A770,#REF!,5,FALSE()))-2),"*")),"")</f>
        <v>#VALUE!</v>
      </c>
      <c r="G770" s="90" t="e">
        <f aca="false">IF(LEN(VLOOKUP($A770,#REF!,6,FALSE())),IF(INDEX(#REF!,MATCH($A770,#REF!,0),3),LEFT(VLOOKUP($A770,#REF!,6,FALSE()),LEN(VLOOKUP($A770,#REF!,6,FALSE()))-2),CONCATENATE(LEFT(VLOOKUP($A770,#REF!,6,FALSE()),LEN(VLOOKUP($A770,#REF!,6,FALSE()))-2),"*")),"")</f>
        <v>#VALUE!</v>
      </c>
      <c r="H770" s="91" t="e">
        <f aca="false">IF(LEN(VLOOKUP($A770,#REF!,7,FALSE())),IF(INDEX(#REF!,MATCH($A770,#REF!,0),4),LEFT(VLOOKUP($A770,#REF!,7,FALSE()),LEN(VLOOKUP($A770,#REF!,7,FALSE()))-2),CONCATENATE(LEFT(VLOOKUP($A770,#REF!,7,FALSE()),LEN(VLOOKUP($A770,#REF!,7,FALSE()))-2),"*")),"")</f>
        <v>#VALUE!</v>
      </c>
      <c r="I770" s="92" t="e">
        <f aca="false">IF(LEN(VLOOKUP($A770,#REF!,8,FALSE())),UPPER(RIGHT(VLOOKUP($A770,#REF!,8,FALSE()), 1)),"")</f>
        <v>#VALUE!</v>
      </c>
      <c r="J770" s="90" t="e">
        <f aca="false">IF(LEN(VLOOKUP($A770,#REF!,4,FALSE())),UPPER(RIGHT(VLOOKUP($A770,#REF!,4,FALSE()), 1)),"")</f>
        <v>#VALUE!</v>
      </c>
      <c r="K770" s="90" t="e">
        <f aca="false">IF(LEN(VLOOKUP($A770,#REF!,5,FALSE())),UPPER(RIGHT(VLOOKUP($A770,#REF!,5,FALSE()), 1)),"")</f>
        <v>#VALUE!</v>
      </c>
      <c r="L770" s="90" t="e">
        <f aca="false">IF(LEN(VLOOKUP($A770,#REF!,6,FALSE())),UPPER(RIGHT(VLOOKUP($A770,#REF!,6,FALSE()), 1)),"")</f>
        <v>#VALUE!</v>
      </c>
      <c r="M770" s="91" t="e">
        <f aca="false">IF(LEN(VLOOKUP($A770,#REF!,7,FALSE())),UPPER(RIGHT(VLOOKUP($A770,#REF!,7,FALSE()), 1)),"")</f>
        <v>#VALUE!</v>
      </c>
      <c r="N770" s="185"/>
      <c r="O770" s="185"/>
      <c r="P770" s="185"/>
      <c r="Q770" s="185"/>
      <c r="R770" s="185"/>
      <c r="S770" s="100" t="e">
        <f aca="false">HLOOKUP("Device Tree Pin Name",#REF!,MATCH($A770,#REF!,0),FALSE())</f>
        <v>#VALUE!</v>
      </c>
      <c r="T770" s="95" t="e">
        <f aca="false">HLOOKUP("power rail",#REF!,MATCH($A770,#REF!,0),FALSE())</f>
        <v>#VALUE!</v>
      </c>
      <c r="U770" s="96" t="e">
        <f aca="false">HLOOKUP("Wake Capable",#REF!,MATCH($A770,#REF!,0),FALSE())</f>
        <v>#VALUE!</v>
      </c>
      <c r="V770" s="96" t="e">
        <f aca="false">HLOOKUP("Strap",#REF!,MATCH($A770,#REF!,0),FALSE())</f>
        <v>#VALUE!</v>
      </c>
      <c r="W770" s="96"/>
      <c r="X770" s="96"/>
      <c r="Y770" s="96"/>
      <c r="Z770" s="95"/>
      <c r="AA770" s="95" t="e">
        <f aca="false">HLOOKUP("Pad type",#REF!,MATCH($A770,#REF!,0),FALSE())</f>
        <v>#VALUE!</v>
      </c>
      <c r="AB770" s="100"/>
      <c r="AC770" s="100" t="e">
        <f aca="false">HLOOKUP("POR Pin State",#REF!,MATCH($A770,#REF!,0),FALSE())</f>
        <v>#VALUE!</v>
      </c>
      <c r="AD770" s="186"/>
      <c r="AE770" s="187"/>
      <c r="AF770" s="187"/>
      <c r="AG770" s="187"/>
      <c r="AH770" s="188"/>
      <c r="AI770" s="188"/>
      <c r="AJ770" s="189"/>
      <c r="AK770" s="189"/>
      <c r="AL770" s="189"/>
      <c r="AM770" s="189"/>
      <c r="AN770" s="189"/>
      <c r="AO770" s="189"/>
      <c r="AP770" s="189"/>
      <c r="AQ770" s="194" t="s">
        <v>1824</v>
      </c>
      <c r="AR770" s="104"/>
      <c r="AS770" s="104"/>
      <c r="AT770" s="104"/>
      <c r="AU770" s="104"/>
      <c r="AV770" s="104"/>
      <c r="AW770" s="104"/>
      <c r="AX770" s="104"/>
      <c r="AY770" s="104"/>
      <c r="AZ770" s="104"/>
      <c r="BA770" s="104"/>
      <c r="BB770" s="162"/>
      <c r="BC770" s="104"/>
      <c r="BD770" s="214"/>
      <c r="BE770" s="213" t="s">
        <v>1825</v>
      </c>
      <c r="BF770" s="108" t="e">
        <f aca="false">VLOOKUP($A770,#REF!, 34, FALSE())</f>
        <v>#VALUE!</v>
      </c>
      <c r="BG770" s="418" t="e">
        <f aca="false">VLOOKUP($A770,#REF!, 22, FALSE())</f>
        <v>#VALUE!</v>
      </c>
      <c r="BH770" s="109"/>
    </row>
    <row r="771" s="193" customFormat="true" ht="12.75" hidden="false" customHeight="true" outlineLevel="0" collapsed="false">
      <c r="A771" s="133" t="s">
        <v>1826</v>
      </c>
      <c r="B771" s="86" t="e">
        <f aca="false">VLOOKUP($A771,#REF!, 34, FALSE())</f>
        <v>#VALUE!</v>
      </c>
      <c r="C771" s="87" t="str">
        <f aca="false">CONCATENATE("unused_",A771)</f>
        <v>unused_DDR_XM1_B7B_CLK_N</v>
      </c>
      <c r="D771" s="88" t="e">
        <f aca="false">IF(LEN(VLOOKUP($A771,#REF!,8,FALSE())),LEFT(VLOOKUP($A771,#REF!,8,FALSE()),LEN(VLOOKUP($A771,#REF!,8,FALSE()))-2),"")</f>
        <v>#VALUE!</v>
      </c>
      <c r="E771" s="89" t="e">
        <f aca="false">IF(LEN(VLOOKUP($A771,#REF!,4,FALSE())),IF(INDEX(#REF!,MATCH($A771,#REF!,0),1),LEFT(VLOOKUP($A771,#REF!,4,FALSE()),LEN(VLOOKUP($A771,#REF!,4,FALSE()))-2),CONCATENATE(LEFT(VLOOKUP($A771,#REF!,4,FALSE()),LEN(VLOOKUP($A771,#REF!,4,FALSE()))-2),"*")),"")</f>
        <v>#VALUE!</v>
      </c>
      <c r="F771" s="90" t="e">
        <f aca="false">IF(LEN(VLOOKUP($A771,#REF!,5,FALSE())),IF(INDEX(#REF!,MATCH($A771,#REF!,0),2),LEFT(VLOOKUP($A771,#REF!,5,FALSE()),LEN(VLOOKUP($A771,#REF!,5,FALSE()))-2),CONCATENATE(LEFT(VLOOKUP($A771,#REF!,5,FALSE()),LEN(VLOOKUP($A771,#REF!,5,FALSE()))-2),"*")),"")</f>
        <v>#VALUE!</v>
      </c>
      <c r="G771" s="90" t="e">
        <f aca="false">IF(LEN(VLOOKUP($A771,#REF!,6,FALSE())),IF(INDEX(#REF!,MATCH($A771,#REF!,0),3),LEFT(VLOOKUP($A771,#REF!,6,FALSE()),LEN(VLOOKUP($A771,#REF!,6,FALSE()))-2),CONCATENATE(LEFT(VLOOKUP($A771,#REF!,6,FALSE()),LEN(VLOOKUP($A771,#REF!,6,FALSE()))-2),"*")),"")</f>
        <v>#VALUE!</v>
      </c>
      <c r="H771" s="91" t="e">
        <f aca="false">IF(LEN(VLOOKUP($A771,#REF!,7,FALSE())),IF(INDEX(#REF!,MATCH($A771,#REF!,0),4),LEFT(VLOOKUP($A771,#REF!,7,FALSE()),LEN(VLOOKUP($A771,#REF!,7,FALSE()))-2),CONCATENATE(LEFT(VLOOKUP($A771,#REF!,7,FALSE()),LEN(VLOOKUP($A771,#REF!,7,FALSE()))-2),"*")),"")</f>
        <v>#VALUE!</v>
      </c>
      <c r="I771" s="92" t="e">
        <f aca="false">IF(LEN(VLOOKUP($A771,#REF!,8,FALSE())),UPPER(RIGHT(VLOOKUP($A771,#REF!,8,FALSE()), 1)),"")</f>
        <v>#VALUE!</v>
      </c>
      <c r="J771" s="90" t="e">
        <f aca="false">IF(LEN(VLOOKUP($A771,#REF!,4,FALSE())),UPPER(RIGHT(VLOOKUP($A771,#REF!,4,FALSE()), 1)),"")</f>
        <v>#VALUE!</v>
      </c>
      <c r="K771" s="90" t="e">
        <f aca="false">IF(LEN(VLOOKUP($A771,#REF!,5,FALSE())),UPPER(RIGHT(VLOOKUP($A771,#REF!,5,FALSE()), 1)),"")</f>
        <v>#VALUE!</v>
      </c>
      <c r="L771" s="90" t="e">
        <f aca="false">IF(LEN(VLOOKUP($A771,#REF!,6,FALSE())),UPPER(RIGHT(VLOOKUP($A771,#REF!,6,FALSE()), 1)),"")</f>
        <v>#VALUE!</v>
      </c>
      <c r="M771" s="91" t="e">
        <f aca="false">IF(LEN(VLOOKUP($A771,#REF!,7,FALSE())),UPPER(RIGHT(VLOOKUP($A771,#REF!,7,FALSE()), 1)),"")</f>
        <v>#VALUE!</v>
      </c>
      <c r="N771" s="185"/>
      <c r="O771" s="185"/>
      <c r="P771" s="185"/>
      <c r="Q771" s="185"/>
      <c r="R771" s="185"/>
      <c r="S771" s="100" t="e">
        <f aca="false">HLOOKUP("Device Tree Pin Name",#REF!,MATCH($A771,#REF!,0),FALSE())</f>
        <v>#VALUE!</v>
      </c>
      <c r="T771" s="95" t="e">
        <f aca="false">HLOOKUP("power rail",#REF!,MATCH($A771,#REF!,0),FALSE())</f>
        <v>#VALUE!</v>
      </c>
      <c r="U771" s="96" t="e">
        <f aca="false">HLOOKUP("Wake Capable",#REF!,MATCH($A771,#REF!,0),FALSE())</f>
        <v>#VALUE!</v>
      </c>
      <c r="V771" s="96" t="e">
        <f aca="false">HLOOKUP("Strap",#REF!,MATCH($A771,#REF!,0),FALSE())</f>
        <v>#VALUE!</v>
      </c>
      <c r="W771" s="96"/>
      <c r="X771" s="96"/>
      <c r="Y771" s="96"/>
      <c r="Z771" s="95"/>
      <c r="AA771" s="95" t="e">
        <f aca="false">HLOOKUP("Pad type",#REF!,MATCH($A771,#REF!,0),FALSE())</f>
        <v>#VALUE!</v>
      </c>
      <c r="AB771" s="100"/>
      <c r="AC771" s="100" t="e">
        <f aca="false">HLOOKUP("POR Pin State",#REF!,MATCH($A771,#REF!,0),FALSE())</f>
        <v>#VALUE!</v>
      </c>
      <c r="AD771" s="186"/>
      <c r="AE771" s="187"/>
      <c r="AF771" s="187"/>
      <c r="AG771" s="187"/>
      <c r="AH771" s="188"/>
      <c r="AI771" s="188"/>
      <c r="AJ771" s="189"/>
      <c r="AK771" s="189"/>
      <c r="AL771" s="189"/>
      <c r="AM771" s="189"/>
      <c r="AN771" s="189"/>
      <c r="AO771" s="189"/>
      <c r="AP771" s="189"/>
      <c r="AQ771" s="194" t="s">
        <v>1826</v>
      </c>
      <c r="AR771" s="104"/>
      <c r="AS771" s="104"/>
      <c r="AT771" s="104"/>
      <c r="AU771" s="104"/>
      <c r="AV771" s="104"/>
      <c r="AW771" s="104"/>
      <c r="AX771" s="104"/>
      <c r="AY771" s="104"/>
      <c r="AZ771" s="104"/>
      <c r="BA771" s="104"/>
      <c r="BB771" s="162"/>
      <c r="BC771" s="104"/>
      <c r="BD771" s="214"/>
      <c r="BE771" s="213" t="s">
        <v>1827</v>
      </c>
      <c r="BF771" s="108" t="e">
        <f aca="false">VLOOKUP($A771,#REF!, 34, FALSE())</f>
        <v>#VALUE!</v>
      </c>
      <c r="BG771" s="418" t="e">
        <f aca="false">VLOOKUP($A771,#REF!, 22, FALSE())</f>
        <v>#VALUE!</v>
      </c>
      <c r="BH771" s="109"/>
    </row>
    <row r="772" s="193" customFormat="true" ht="12.75" hidden="false" customHeight="true" outlineLevel="0" collapsed="false">
      <c r="A772" s="133" t="s">
        <v>1828</v>
      </c>
      <c r="B772" s="86" t="e">
        <f aca="false">VLOOKUP($A772,#REF!, 34, FALSE())</f>
        <v>#VALUE!</v>
      </c>
      <c r="C772" s="87" t="str">
        <f aca="false">CONCATENATE("unused_",A772)</f>
        <v>unused_DDR_XM1_B8D0</v>
      </c>
      <c r="D772" s="88" t="e">
        <f aca="false">IF(LEN(VLOOKUP($A772,#REF!,8,FALSE())),LEFT(VLOOKUP($A772,#REF!,8,FALSE()),LEN(VLOOKUP($A772,#REF!,8,FALSE()))-2),"")</f>
        <v>#VALUE!</v>
      </c>
      <c r="E772" s="89" t="e">
        <f aca="false">IF(LEN(VLOOKUP($A772,#REF!,4,FALSE())),IF(INDEX(#REF!,MATCH($A772,#REF!,0),1),LEFT(VLOOKUP($A772,#REF!,4,FALSE()),LEN(VLOOKUP($A772,#REF!,4,FALSE()))-2),CONCATENATE(LEFT(VLOOKUP($A772,#REF!,4,FALSE()),LEN(VLOOKUP($A772,#REF!,4,FALSE()))-2),"*")),"")</f>
        <v>#VALUE!</v>
      </c>
      <c r="F772" s="90" t="e">
        <f aca="false">IF(LEN(VLOOKUP($A772,#REF!,5,FALSE())),IF(INDEX(#REF!,MATCH($A772,#REF!,0),2),LEFT(VLOOKUP($A772,#REF!,5,FALSE()),LEN(VLOOKUP($A772,#REF!,5,FALSE()))-2),CONCATENATE(LEFT(VLOOKUP($A772,#REF!,5,FALSE()),LEN(VLOOKUP($A772,#REF!,5,FALSE()))-2),"*")),"")</f>
        <v>#VALUE!</v>
      </c>
      <c r="G772" s="90" t="e">
        <f aca="false">IF(LEN(VLOOKUP($A772,#REF!,6,FALSE())),IF(INDEX(#REF!,MATCH($A772,#REF!,0),3),LEFT(VLOOKUP($A772,#REF!,6,FALSE()),LEN(VLOOKUP($A772,#REF!,6,FALSE()))-2),CONCATENATE(LEFT(VLOOKUP($A772,#REF!,6,FALSE()),LEN(VLOOKUP($A772,#REF!,6,FALSE()))-2),"*")),"")</f>
        <v>#VALUE!</v>
      </c>
      <c r="H772" s="91" t="e">
        <f aca="false">IF(LEN(VLOOKUP($A772,#REF!,7,FALSE())),IF(INDEX(#REF!,MATCH($A772,#REF!,0),4),LEFT(VLOOKUP($A772,#REF!,7,FALSE()),LEN(VLOOKUP($A772,#REF!,7,FALSE()))-2),CONCATENATE(LEFT(VLOOKUP($A772,#REF!,7,FALSE()),LEN(VLOOKUP($A772,#REF!,7,FALSE()))-2),"*")),"")</f>
        <v>#VALUE!</v>
      </c>
      <c r="I772" s="92" t="e">
        <f aca="false">IF(LEN(VLOOKUP($A772,#REF!,8,FALSE())),UPPER(RIGHT(VLOOKUP($A772,#REF!,8,FALSE()), 1)),"")</f>
        <v>#VALUE!</v>
      </c>
      <c r="J772" s="90" t="e">
        <f aca="false">IF(LEN(VLOOKUP($A772,#REF!,4,FALSE())),UPPER(RIGHT(VLOOKUP($A772,#REF!,4,FALSE()), 1)),"")</f>
        <v>#VALUE!</v>
      </c>
      <c r="K772" s="90" t="e">
        <f aca="false">IF(LEN(VLOOKUP($A772,#REF!,5,FALSE())),UPPER(RIGHT(VLOOKUP($A772,#REF!,5,FALSE()), 1)),"")</f>
        <v>#VALUE!</v>
      </c>
      <c r="L772" s="90" t="e">
        <f aca="false">IF(LEN(VLOOKUP($A772,#REF!,6,FALSE())),UPPER(RIGHT(VLOOKUP($A772,#REF!,6,FALSE()), 1)),"")</f>
        <v>#VALUE!</v>
      </c>
      <c r="M772" s="91" t="e">
        <f aca="false">IF(LEN(VLOOKUP($A772,#REF!,7,FALSE())),UPPER(RIGHT(VLOOKUP($A772,#REF!,7,FALSE()), 1)),"")</f>
        <v>#VALUE!</v>
      </c>
      <c r="N772" s="185"/>
      <c r="O772" s="185"/>
      <c r="P772" s="185"/>
      <c r="Q772" s="185"/>
      <c r="R772" s="185"/>
      <c r="S772" s="100" t="e">
        <f aca="false">HLOOKUP("Device Tree Pin Name",#REF!,MATCH($A772,#REF!,0),FALSE())</f>
        <v>#VALUE!</v>
      </c>
      <c r="T772" s="95" t="e">
        <f aca="false">HLOOKUP("power rail",#REF!,MATCH($A772,#REF!,0),FALSE())</f>
        <v>#VALUE!</v>
      </c>
      <c r="U772" s="96" t="e">
        <f aca="false">HLOOKUP("Wake Capable",#REF!,MATCH($A772,#REF!,0),FALSE())</f>
        <v>#VALUE!</v>
      </c>
      <c r="V772" s="96" t="e">
        <f aca="false">HLOOKUP("Strap",#REF!,MATCH($A772,#REF!,0),FALSE())</f>
        <v>#VALUE!</v>
      </c>
      <c r="W772" s="96"/>
      <c r="X772" s="96"/>
      <c r="Y772" s="96"/>
      <c r="Z772" s="95"/>
      <c r="AA772" s="95" t="e">
        <f aca="false">HLOOKUP("Pad type",#REF!,MATCH($A772,#REF!,0),FALSE())</f>
        <v>#VALUE!</v>
      </c>
      <c r="AB772" s="100"/>
      <c r="AC772" s="100" t="e">
        <f aca="false">HLOOKUP("POR Pin State",#REF!,MATCH($A772,#REF!,0),FALSE())</f>
        <v>#VALUE!</v>
      </c>
      <c r="AD772" s="186"/>
      <c r="AE772" s="187"/>
      <c r="AF772" s="187"/>
      <c r="AG772" s="187"/>
      <c r="AH772" s="188"/>
      <c r="AI772" s="188"/>
      <c r="AJ772" s="189"/>
      <c r="AK772" s="189"/>
      <c r="AL772" s="189"/>
      <c r="AM772" s="189"/>
      <c r="AN772" s="189"/>
      <c r="AO772" s="189"/>
      <c r="AP772" s="189"/>
      <c r="AQ772" s="194" t="s">
        <v>1829</v>
      </c>
      <c r="AR772" s="104"/>
      <c r="AS772" s="104"/>
      <c r="AT772" s="104"/>
      <c r="AU772" s="104"/>
      <c r="AV772" s="104"/>
      <c r="AW772" s="104"/>
      <c r="AX772" s="104"/>
      <c r="AY772" s="104"/>
      <c r="AZ772" s="104"/>
      <c r="BA772" s="104"/>
      <c r="BB772" s="162"/>
      <c r="BC772" s="104"/>
      <c r="BD772" s="214"/>
      <c r="BE772" s="213" t="s">
        <v>1830</v>
      </c>
      <c r="BF772" s="108" t="e">
        <f aca="false">VLOOKUP($A772,#REF!, 34, FALSE())</f>
        <v>#VALUE!</v>
      </c>
      <c r="BG772" s="418" t="e">
        <f aca="false">VLOOKUP($A772,#REF!, 22, FALSE())</f>
        <v>#VALUE!</v>
      </c>
      <c r="BH772" s="109"/>
    </row>
    <row r="773" s="193" customFormat="true" ht="12.75" hidden="false" customHeight="true" outlineLevel="0" collapsed="false">
      <c r="A773" s="1" t="s">
        <v>1831</v>
      </c>
      <c r="B773" s="86" t="e">
        <f aca="false">VLOOKUP($A773,#REF!, 34, FALSE())</f>
        <v>#VALUE!</v>
      </c>
      <c r="C773" s="87" t="str">
        <f aca="false">CONCATENATE("unused_",A773)</f>
        <v>unused_DDR_XM1_B8D1</v>
      </c>
      <c r="D773" s="88" t="e">
        <f aca="false">IF(LEN(VLOOKUP($A773,#REF!,8,FALSE())),LEFT(VLOOKUP($A773,#REF!,8,FALSE()),LEN(VLOOKUP($A773,#REF!,8,FALSE()))-2),"")</f>
        <v>#VALUE!</v>
      </c>
      <c r="E773" s="89" t="e">
        <f aca="false">IF(LEN(VLOOKUP($A773,#REF!,4,FALSE())),IF(INDEX(#REF!,MATCH($A773,#REF!,0),1),LEFT(VLOOKUP($A773,#REF!,4,FALSE()),LEN(VLOOKUP($A773,#REF!,4,FALSE()))-2),CONCATENATE(LEFT(VLOOKUP($A773,#REF!,4,FALSE()),LEN(VLOOKUP($A773,#REF!,4,FALSE()))-2),"*")),"")</f>
        <v>#VALUE!</v>
      </c>
      <c r="F773" s="90" t="e">
        <f aca="false">IF(LEN(VLOOKUP($A773,#REF!,5,FALSE())),IF(INDEX(#REF!,MATCH($A773,#REF!,0),2),LEFT(VLOOKUP($A773,#REF!,5,FALSE()),LEN(VLOOKUP($A773,#REF!,5,FALSE()))-2),CONCATENATE(LEFT(VLOOKUP($A773,#REF!,5,FALSE()),LEN(VLOOKUP($A773,#REF!,5,FALSE()))-2),"*")),"")</f>
        <v>#VALUE!</v>
      </c>
      <c r="G773" s="90" t="e">
        <f aca="false">IF(LEN(VLOOKUP($A773,#REF!,6,FALSE())),IF(INDEX(#REF!,MATCH($A773,#REF!,0),3),LEFT(VLOOKUP($A773,#REF!,6,FALSE()),LEN(VLOOKUP($A773,#REF!,6,FALSE()))-2),CONCATENATE(LEFT(VLOOKUP($A773,#REF!,6,FALSE()),LEN(VLOOKUP($A773,#REF!,6,FALSE()))-2),"*")),"")</f>
        <v>#VALUE!</v>
      </c>
      <c r="H773" s="91" t="e">
        <f aca="false">IF(LEN(VLOOKUP($A773,#REF!,7,FALSE())),IF(INDEX(#REF!,MATCH($A773,#REF!,0),4),LEFT(VLOOKUP($A773,#REF!,7,FALSE()),LEN(VLOOKUP($A773,#REF!,7,FALSE()))-2),CONCATENATE(LEFT(VLOOKUP($A773,#REF!,7,FALSE()),LEN(VLOOKUP($A773,#REF!,7,FALSE()))-2),"*")),"")</f>
        <v>#VALUE!</v>
      </c>
      <c r="I773" s="92" t="e">
        <f aca="false">IF(LEN(VLOOKUP($A773,#REF!,8,FALSE())),UPPER(RIGHT(VLOOKUP($A773,#REF!,8,FALSE()), 1)),"")</f>
        <v>#VALUE!</v>
      </c>
      <c r="J773" s="90" t="e">
        <f aca="false">IF(LEN(VLOOKUP($A773,#REF!,4,FALSE())),UPPER(RIGHT(VLOOKUP($A773,#REF!,4,FALSE()), 1)),"")</f>
        <v>#VALUE!</v>
      </c>
      <c r="K773" s="90" t="e">
        <f aca="false">IF(LEN(VLOOKUP($A773,#REF!,5,FALSE())),UPPER(RIGHT(VLOOKUP($A773,#REF!,5,FALSE()), 1)),"")</f>
        <v>#VALUE!</v>
      </c>
      <c r="L773" s="90" t="e">
        <f aca="false">IF(LEN(VLOOKUP($A773,#REF!,6,FALSE())),UPPER(RIGHT(VLOOKUP($A773,#REF!,6,FALSE()), 1)),"")</f>
        <v>#VALUE!</v>
      </c>
      <c r="M773" s="91" t="e">
        <f aca="false">IF(LEN(VLOOKUP($A773,#REF!,7,FALSE())),UPPER(RIGHT(VLOOKUP($A773,#REF!,7,FALSE()), 1)),"")</f>
        <v>#VALUE!</v>
      </c>
      <c r="N773" s="185"/>
      <c r="O773" s="185"/>
      <c r="P773" s="185"/>
      <c r="Q773" s="185"/>
      <c r="R773" s="185"/>
      <c r="S773" s="100" t="e">
        <f aca="false">HLOOKUP("Device Tree Pin Name",#REF!,MATCH($A773,#REF!,0),FALSE())</f>
        <v>#VALUE!</v>
      </c>
      <c r="T773" s="95" t="e">
        <f aca="false">HLOOKUP("power rail",#REF!,MATCH($A773,#REF!,0),FALSE())</f>
        <v>#VALUE!</v>
      </c>
      <c r="U773" s="96" t="e">
        <f aca="false">HLOOKUP("Wake Capable",#REF!,MATCH($A773,#REF!,0),FALSE())</f>
        <v>#VALUE!</v>
      </c>
      <c r="V773" s="96" t="e">
        <f aca="false">HLOOKUP("Strap",#REF!,MATCH($A773,#REF!,0),FALSE())</f>
        <v>#VALUE!</v>
      </c>
      <c r="W773" s="96"/>
      <c r="X773" s="96"/>
      <c r="Y773" s="96"/>
      <c r="Z773" s="95"/>
      <c r="AA773" s="95" t="e">
        <f aca="false">HLOOKUP("Pad type",#REF!,MATCH($A773,#REF!,0),FALSE())</f>
        <v>#VALUE!</v>
      </c>
      <c r="AB773" s="100"/>
      <c r="AC773" s="100" t="e">
        <f aca="false">HLOOKUP("POR Pin State",#REF!,MATCH($A773,#REF!,0),FALSE())</f>
        <v>#VALUE!</v>
      </c>
      <c r="AD773" s="186"/>
      <c r="AE773" s="187"/>
      <c r="AF773" s="187"/>
      <c r="AG773" s="187"/>
      <c r="AH773" s="188"/>
      <c r="AI773" s="188"/>
      <c r="AJ773" s="189"/>
      <c r="AK773" s="189"/>
      <c r="AL773" s="189"/>
      <c r="AM773" s="189"/>
      <c r="AN773" s="189"/>
      <c r="AO773" s="189"/>
      <c r="AP773" s="189"/>
      <c r="AQ773" s="194" t="s">
        <v>1832</v>
      </c>
      <c r="AR773" s="104"/>
      <c r="AS773" s="104"/>
      <c r="AT773" s="104"/>
      <c r="AU773" s="104"/>
      <c r="AV773" s="104"/>
      <c r="AW773" s="104"/>
      <c r="AX773" s="104"/>
      <c r="AY773" s="104"/>
      <c r="AZ773" s="104"/>
      <c r="BA773" s="104"/>
      <c r="BB773" s="162"/>
      <c r="BC773" s="104"/>
      <c r="BD773" s="214"/>
      <c r="BE773" s="213" t="s">
        <v>1833</v>
      </c>
      <c r="BF773" s="108" t="e">
        <f aca="false">VLOOKUP($A773,#REF!, 34, FALSE())</f>
        <v>#VALUE!</v>
      </c>
      <c r="BG773" s="418" t="e">
        <f aca="false">VLOOKUP($A773,#REF!, 22, FALSE())</f>
        <v>#VALUE!</v>
      </c>
      <c r="BH773" s="109"/>
    </row>
    <row r="774" s="193" customFormat="true" ht="12.75" hidden="false" customHeight="true" outlineLevel="0" collapsed="false">
      <c r="A774" s="1" t="s">
        <v>1834</v>
      </c>
      <c r="B774" s="86" t="e">
        <f aca="false">VLOOKUP($A774,#REF!, 34, FALSE())</f>
        <v>#VALUE!</v>
      </c>
      <c r="C774" s="87" t="str">
        <f aca="false">CONCATENATE("unused_",A774)</f>
        <v>unused_DDR_XM1_B8D2</v>
      </c>
      <c r="D774" s="88" t="e">
        <f aca="false">IF(LEN(VLOOKUP($A774,#REF!,8,FALSE())),LEFT(VLOOKUP($A774,#REF!,8,FALSE()),LEN(VLOOKUP($A774,#REF!,8,FALSE()))-2),"")</f>
        <v>#VALUE!</v>
      </c>
      <c r="E774" s="89" t="e">
        <f aca="false">IF(LEN(VLOOKUP($A774,#REF!,4,FALSE())),IF(INDEX(#REF!,MATCH($A774,#REF!,0),1),LEFT(VLOOKUP($A774,#REF!,4,FALSE()),LEN(VLOOKUP($A774,#REF!,4,FALSE()))-2),CONCATENATE(LEFT(VLOOKUP($A774,#REF!,4,FALSE()),LEN(VLOOKUP($A774,#REF!,4,FALSE()))-2),"*")),"")</f>
        <v>#VALUE!</v>
      </c>
      <c r="F774" s="90" t="e">
        <f aca="false">IF(LEN(VLOOKUP($A774,#REF!,5,FALSE())),IF(INDEX(#REF!,MATCH($A774,#REF!,0),2),LEFT(VLOOKUP($A774,#REF!,5,FALSE()),LEN(VLOOKUP($A774,#REF!,5,FALSE()))-2),CONCATENATE(LEFT(VLOOKUP($A774,#REF!,5,FALSE()),LEN(VLOOKUP($A774,#REF!,5,FALSE()))-2),"*")),"")</f>
        <v>#VALUE!</v>
      </c>
      <c r="G774" s="90" t="e">
        <f aca="false">IF(LEN(VLOOKUP($A774,#REF!,6,FALSE())),IF(INDEX(#REF!,MATCH($A774,#REF!,0),3),LEFT(VLOOKUP($A774,#REF!,6,FALSE()),LEN(VLOOKUP($A774,#REF!,6,FALSE()))-2),CONCATENATE(LEFT(VLOOKUP($A774,#REF!,6,FALSE()),LEN(VLOOKUP($A774,#REF!,6,FALSE()))-2),"*")),"")</f>
        <v>#VALUE!</v>
      </c>
      <c r="H774" s="91" t="e">
        <f aca="false">IF(LEN(VLOOKUP($A774,#REF!,7,FALSE())),IF(INDEX(#REF!,MATCH($A774,#REF!,0),4),LEFT(VLOOKUP($A774,#REF!,7,FALSE()),LEN(VLOOKUP($A774,#REF!,7,FALSE()))-2),CONCATENATE(LEFT(VLOOKUP($A774,#REF!,7,FALSE()),LEN(VLOOKUP($A774,#REF!,7,FALSE()))-2),"*")),"")</f>
        <v>#VALUE!</v>
      </c>
      <c r="I774" s="92" t="e">
        <f aca="false">IF(LEN(VLOOKUP($A774,#REF!,8,FALSE())),UPPER(RIGHT(VLOOKUP($A774,#REF!,8,FALSE()), 1)),"")</f>
        <v>#VALUE!</v>
      </c>
      <c r="J774" s="90" t="e">
        <f aca="false">IF(LEN(VLOOKUP($A774,#REF!,4,FALSE())),UPPER(RIGHT(VLOOKUP($A774,#REF!,4,FALSE()), 1)),"")</f>
        <v>#VALUE!</v>
      </c>
      <c r="K774" s="90" t="e">
        <f aca="false">IF(LEN(VLOOKUP($A774,#REF!,5,FALSE())),UPPER(RIGHT(VLOOKUP($A774,#REF!,5,FALSE()), 1)),"")</f>
        <v>#VALUE!</v>
      </c>
      <c r="L774" s="90" t="e">
        <f aca="false">IF(LEN(VLOOKUP($A774,#REF!,6,FALSE())),UPPER(RIGHT(VLOOKUP($A774,#REF!,6,FALSE()), 1)),"")</f>
        <v>#VALUE!</v>
      </c>
      <c r="M774" s="91" t="e">
        <f aca="false">IF(LEN(VLOOKUP($A774,#REF!,7,FALSE())),UPPER(RIGHT(VLOOKUP($A774,#REF!,7,FALSE()), 1)),"")</f>
        <v>#VALUE!</v>
      </c>
      <c r="N774" s="185"/>
      <c r="O774" s="185"/>
      <c r="P774" s="185"/>
      <c r="Q774" s="185"/>
      <c r="R774" s="185"/>
      <c r="S774" s="100" t="e">
        <f aca="false">HLOOKUP("Device Tree Pin Name",#REF!,MATCH($A774,#REF!,0),FALSE())</f>
        <v>#VALUE!</v>
      </c>
      <c r="T774" s="95" t="e">
        <f aca="false">HLOOKUP("power rail",#REF!,MATCH($A774,#REF!,0),FALSE())</f>
        <v>#VALUE!</v>
      </c>
      <c r="U774" s="96" t="e">
        <f aca="false">HLOOKUP("Wake Capable",#REF!,MATCH($A774,#REF!,0),FALSE())</f>
        <v>#VALUE!</v>
      </c>
      <c r="V774" s="96" t="e">
        <f aca="false">HLOOKUP("Strap",#REF!,MATCH($A774,#REF!,0),FALSE())</f>
        <v>#VALUE!</v>
      </c>
      <c r="W774" s="96"/>
      <c r="X774" s="96"/>
      <c r="Y774" s="96"/>
      <c r="Z774" s="95"/>
      <c r="AA774" s="95" t="e">
        <f aca="false">HLOOKUP("Pad type",#REF!,MATCH($A774,#REF!,0),FALSE())</f>
        <v>#VALUE!</v>
      </c>
      <c r="AB774" s="100"/>
      <c r="AC774" s="100" t="e">
        <f aca="false">HLOOKUP("POR Pin State",#REF!,MATCH($A774,#REF!,0),FALSE())</f>
        <v>#VALUE!</v>
      </c>
      <c r="AD774" s="186"/>
      <c r="AE774" s="187"/>
      <c r="AF774" s="187"/>
      <c r="AG774" s="187"/>
      <c r="AH774" s="188"/>
      <c r="AI774" s="188"/>
      <c r="AJ774" s="189"/>
      <c r="AK774" s="189"/>
      <c r="AL774" s="189"/>
      <c r="AM774" s="189"/>
      <c r="AN774" s="189"/>
      <c r="AO774" s="189"/>
      <c r="AP774" s="189"/>
      <c r="AQ774" s="194" t="s">
        <v>1835</v>
      </c>
      <c r="AR774" s="104"/>
      <c r="AS774" s="104"/>
      <c r="AT774" s="104"/>
      <c r="AU774" s="104"/>
      <c r="AV774" s="104"/>
      <c r="AW774" s="104"/>
      <c r="AX774" s="104"/>
      <c r="AY774" s="104"/>
      <c r="AZ774" s="104"/>
      <c r="BA774" s="104"/>
      <c r="BB774" s="162"/>
      <c r="BC774" s="104"/>
      <c r="BD774" s="214"/>
      <c r="BE774" s="213" t="s">
        <v>1836</v>
      </c>
      <c r="BF774" s="108" t="e">
        <f aca="false">VLOOKUP($A774,#REF!, 34, FALSE())</f>
        <v>#VALUE!</v>
      </c>
      <c r="BG774" s="418" t="e">
        <f aca="false">VLOOKUP($A774,#REF!, 22, FALSE())</f>
        <v>#VALUE!</v>
      </c>
      <c r="BH774" s="109"/>
    </row>
    <row r="775" s="193" customFormat="true" ht="12.75" hidden="false" customHeight="true" outlineLevel="0" collapsed="false">
      <c r="A775" s="133" t="s">
        <v>1837</v>
      </c>
      <c r="B775" s="86" t="e">
        <f aca="false">VLOOKUP($A775,#REF!, 34, FALSE())</f>
        <v>#VALUE!</v>
      </c>
      <c r="C775" s="87" t="str">
        <f aca="false">CONCATENATE("unused_",A775)</f>
        <v>unused_DDR_XM1_B8D3</v>
      </c>
      <c r="D775" s="88" t="e">
        <f aca="false">IF(LEN(VLOOKUP($A775,#REF!,8,FALSE())),LEFT(VLOOKUP($A775,#REF!,8,FALSE()),LEN(VLOOKUP($A775,#REF!,8,FALSE()))-2),"")</f>
        <v>#VALUE!</v>
      </c>
      <c r="E775" s="89" t="e">
        <f aca="false">IF(LEN(VLOOKUP($A775,#REF!,4,FALSE())),IF(INDEX(#REF!,MATCH($A775,#REF!,0),1),LEFT(VLOOKUP($A775,#REF!,4,FALSE()),LEN(VLOOKUP($A775,#REF!,4,FALSE()))-2),CONCATENATE(LEFT(VLOOKUP($A775,#REF!,4,FALSE()),LEN(VLOOKUP($A775,#REF!,4,FALSE()))-2),"*")),"")</f>
        <v>#VALUE!</v>
      </c>
      <c r="F775" s="90" t="e">
        <f aca="false">IF(LEN(VLOOKUP($A775,#REF!,5,FALSE())),IF(INDEX(#REF!,MATCH($A775,#REF!,0),2),LEFT(VLOOKUP($A775,#REF!,5,FALSE()),LEN(VLOOKUP($A775,#REF!,5,FALSE()))-2),CONCATENATE(LEFT(VLOOKUP($A775,#REF!,5,FALSE()),LEN(VLOOKUP($A775,#REF!,5,FALSE()))-2),"*")),"")</f>
        <v>#VALUE!</v>
      </c>
      <c r="G775" s="90" t="e">
        <f aca="false">IF(LEN(VLOOKUP($A775,#REF!,6,FALSE())),IF(INDEX(#REF!,MATCH($A775,#REF!,0),3),LEFT(VLOOKUP($A775,#REF!,6,FALSE()),LEN(VLOOKUP($A775,#REF!,6,FALSE()))-2),CONCATENATE(LEFT(VLOOKUP($A775,#REF!,6,FALSE()),LEN(VLOOKUP($A775,#REF!,6,FALSE()))-2),"*")),"")</f>
        <v>#VALUE!</v>
      </c>
      <c r="H775" s="91" t="e">
        <f aca="false">IF(LEN(VLOOKUP($A775,#REF!,7,FALSE())),IF(INDEX(#REF!,MATCH($A775,#REF!,0),4),LEFT(VLOOKUP($A775,#REF!,7,FALSE()),LEN(VLOOKUP($A775,#REF!,7,FALSE()))-2),CONCATENATE(LEFT(VLOOKUP($A775,#REF!,7,FALSE()),LEN(VLOOKUP($A775,#REF!,7,FALSE()))-2),"*")),"")</f>
        <v>#VALUE!</v>
      </c>
      <c r="I775" s="92" t="e">
        <f aca="false">IF(LEN(VLOOKUP($A775,#REF!,8,FALSE())),UPPER(RIGHT(VLOOKUP($A775,#REF!,8,FALSE()), 1)),"")</f>
        <v>#VALUE!</v>
      </c>
      <c r="J775" s="90" t="e">
        <f aca="false">IF(LEN(VLOOKUP($A775,#REF!,4,FALSE())),UPPER(RIGHT(VLOOKUP($A775,#REF!,4,FALSE()), 1)),"")</f>
        <v>#VALUE!</v>
      </c>
      <c r="K775" s="90" t="e">
        <f aca="false">IF(LEN(VLOOKUP($A775,#REF!,5,FALSE())),UPPER(RIGHT(VLOOKUP($A775,#REF!,5,FALSE()), 1)),"")</f>
        <v>#VALUE!</v>
      </c>
      <c r="L775" s="90" t="e">
        <f aca="false">IF(LEN(VLOOKUP($A775,#REF!,6,FALSE())),UPPER(RIGHT(VLOOKUP($A775,#REF!,6,FALSE()), 1)),"")</f>
        <v>#VALUE!</v>
      </c>
      <c r="M775" s="91" t="e">
        <f aca="false">IF(LEN(VLOOKUP($A775,#REF!,7,FALSE())),UPPER(RIGHT(VLOOKUP($A775,#REF!,7,FALSE()), 1)),"")</f>
        <v>#VALUE!</v>
      </c>
      <c r="N775" s="185"/>
      <c r="O775" s="185"/>
      <c r="P775" s="185"/>
      <c r="Q775" s="185"/>
      <c r="R775" s="185"/>
      <c r="S775" s="100" t="e">
        <f aca="false">HLOOKUP("Device Tree Pin Name",#REF!,MATCH($A775,#REF!,0),FALSE())</f>
        <v>#VALUE!</v>
      </c>
      <c r="T775" s="95" t="e">
        <f aca="false">HLOOKUP("power rail",#REF!,MATCH($A775,#REF!,0),FALSE())</f>
        <v>#VALUE!</v>
      </c>
      <c r="U775" s="96" t="e">
        <f aca="false">HLOOKUP("Wake Capable",#REF!,MATCH($A775,#REF!,0),FALSE())</f>
        <v>#VALUE!</v>
      </c>
      <c r="V775" s="96" t="e">
        <f aca="false">HLOOKUP("Strap",#REF!,MATCH($A775,#REF!,0),FALSE())</f>
        <v>#VALUE!</v>
      </c>
      <c r="W775" s="96"/>
      <c r="X775" s="96"/>
      <c r="Y775" s="96"/>
      <c r="Z775" s="95"/>
      <c r="AA775" s="95" t="e">
        <f aca="false">HLOOKUP("Pad type",#REF!,MATCH($A775,#REF!,0),FALSE())</f>
        <v>#VALUE!</v>
      </c>
      <c r="AB775" s="100"/>
      <c r="AC775" s="100" t="e">
        <f aca="false">HLOOKUP("POR Pin State",#REF!,MATCH($A775,#REF!,0),FALSE())</f>
        <v>#VALUE!</v>
      </c>
      <c r="AD775" s="186"/>
      <c r="AE775" s="187"/>
      <c r="AF775" s="187"/>
      <c r="AG775" s="187"/>
      <c r="AH775" s="188"/>
      <c r="AI775" s="188"/>
      <c r="AJ775" s="189"/>
      <c r="AK775" s="189"/>
      <c r="AL775" s="189"/>
      <c r="AM775" s="189"/>
      <c r="AN775" s="189"/>
      <c r="AO775" s="189"/>
      <c r="AP775" s="189"/>
      <c r="AQ775" s="194" t="s">
        <v>1838</v>
      </c>
      <c r="AR775" s="104"/>
      <c r="AS775" s="104"/>
      <c r="AT775" s="104"/>
      <c r="AU775" s="104"/>
      <c r="AV775" s="104"/>
      <c r="AW775" s="104"/>
      <c r="AX775" s="104"/>
      <c r="AY775" s="104"/>
      <c r="AZ775" s="104"/>
      <c r="BA775" s="104"/>
      <c r="BB775" s="162"/>
      <c r="BC775" s="104"/>
      <c r="BD775" s="214"/>
      <c r="BE775" s="213" t="s">
        <v>1839</v>
      </c>
      <c r="BF775" s="108" t="e">
        <f aca="false">VLOOKUP($A775,#REF!, 34, FALSE())</f>
        <v>#VALUE!</v>
      </c>
      <c r="BG775" s="418" t="e">
        <f aca="false">VLOOKUP($A775,#REF!, 22, FALSE())</f>
        <v>#VALUE!</v>
      </c>
      <c r="BH775" s="109"/>
    </row>
    <row r="776" s="193" customFormat="true" ht="12.75" hidden="false" customHeight="true" outlineLevel="0" collapsed="false">
      <c r="A776" s="133" t="s">
        <v>1840</v>
      </c>
      <c r="B776" s="86" t="e">
        <f aca="false">VLOOKUP($A776,#REF!, 34, FALSE())</f>
        <v>#VALUE!</v>
      </c>
      <c r="C776" s="87" t="str">
        <f aca="false">CONCATENATE("unused_",A776)</f>
        <v>unused_DDR_XM1_B8D4</v>
      </c>
      <c r="D776" s="88" t="e">
        <f aca="false">IF(LEN(VLOOKUP($A776,#REF!,8,FALSE())),LEFT(VLOOKUP($A776,#REF!,8,FALSE()),LEN(VLOOKUP($A776,#REF!,8,FALSE()))-2),"")</f>
        <v>#VALUE!</v>
      </c>
      <c r="E776" s="89" t="e">
        <f aca="false">IF(LEN(VLOOKUP($A776,#REF!,4,FALSE())),IF(INDEX(#REF!,MATCH($A776,#REF!,0),1),LEFT(VLOOKUP($A776,#REF!,4,FALSE()),LEN(VLOOKUP($A776,#REF!,4,FALSE()))-2),CONCATENATE(LEFT(VLOOKUP($A776,#REF!,4,FALSE()),LEN(VLOOKUP($A776,#REF!,4,FALSE()))-2),"*")),"")</f>
        <v>#VALUE!</v>
      </c>
      <c r="F776" s="90" t="e">
        <f aca="false">IF(LEN(VLOOKUP($A776,#REF!,5,FALSE())),IF(INDEX(#REF!,MATCH($A776,#REF!,0),2),LEFT(VLOOKUP($A776,#REF!,5,FALSE()),LEN(VLOOKUP($A776,#REF!,5,FALSE()))-2),CONCATENATE(LEFT(VLOOKUP($A776,#REF!,5,FALSE()),LEN(VLOOKUP($A776,#REF!,5,FALSE()))-2),"*")),"")</f>
        <v>#VALUE!</v>
      </c>
      <c r="G776" s="90" t="e">
        <f aca="false">IF(LEN(VLOOKUP($A776,#REF!,6,FALSE())),IF(INDEX(#REF!,MATCH($A776,#REF!,0),3),LEFT(VLOOKUP($A776,#REF!,6,FALSE()),LEN(VLOOKUP($A776,#REF!,6,FALSE()))-2),CONCATENATE(LEFT(VLOOKUP($A776,#REF!,6,FALSE()),LEN(VLOOKUP($A776,#REF!,6,FALSE()))-2),"*")),"")</f>
        <v>#VALUE!</v>
      </c>
      <c r="H776" s="91" t="e">
        <f aca="false">IF(LEN(VLOOKUP($A776,#REF!,7,FALSE())),IF(INDEX(#REF!,MATCH($A776,#REF!,0),4),LEFT(VLOOKUP($A776,#REF!,7,FALSE()),LEN(VLOOKUP($A776,#REF!,7,FALSE()))-2),CONCATENATE(LEFT(VLOOKUP($A776,#REF!,7,FALSE()),LEN(VLOOKUP($A776,#REF!,7,FALSE()))-2),"*")),"")</f>
        <v>#VALUE!</v>
      </c>
      <c r="I776" s="92" t="e">
        <f aca="false">IF(LEN(VLOOKUP($A776,#REF!,8,FALSE())),UPPER(RIGHT(VLOOKUP($A776,#REF!,8,FALSE()), 1)),"")</f>
        <v>#VALUE!</v>
      </c>
      <c r="J776" s="90" t="e">
        <f aca="false">IF(LEN(VLOOKUP($A776,#REF!,4,FALSE())),UPPER(RIGHT(VLOOKUP($A776,#REF!,4,FALSE()), 1)),"")</f>
        <v>#VALUE!</v>
      </c>
      <c r="K776" s="90" t="e">
        <f aca="false">IF(LEN(VLOOKUP($A776,#REF!,5,FALSE())),UPPER(RIGHT(VLOOKUP($A776,#REF!,5,FALSE()), 1)),"")</f>
        <v>#VALUE!</v>
      </c>
      <c r="L776" s="90" t="e">
        <f aca="false">IF(LEN(VLOOKUP($A776,#REF!,6,FALSE())),UPPER(RIGHT(VLOOKUP($A776,#REF!,6,FALSE()), 1)),"")</f>
        <v>#VALUE!</v>
      </c>
      <c r="M776" s="91" t="e">
        <f aca="false">IF(LEN(VLOOKUP($A776,#REF!,7,FALSE())),UPPER(RIGHT(VLOOKUP($A776,#REF!,7,FALSE()), 1)),"")</f>
        <v>#VALUE!</v>
      </c>
      <c r="N776" s="185"/>
      <c r="O776" s="185"/>
      <c r="P776" s="185"/>
      <c r="Q776" s="185"/>
      <c r="R776" s="185"/>
      <c r="S776" s="100" t="e">
        <f aca="false">HLOOKUP("Device Tree Pin Name",#REF!,MATCH($A776,#REF!,0),FALSE())</f>
        <v>#VALUE!</v>
      </c>
      <c r="T776" s="95" t="e">
        <f aca="false">HLOOKUP("power rail",#REF!,MATCH($A776,#REF!,0),FALSE())</f>
        <v>#VALUE!</v>
      </c>
      <c r="U776" s="96" t="e">
        <f aca="false">HLOOKUP("Wake Capable",#REF!,MATCH($A776,#REF!,0),FALSE())</f>
        <v>#VALUE!</v>
      </c>
      <c r="V776" s="96" t="e">
        <f aca="false">HLOOKUP("Strap",#REF!,MATCH($A776,#REF!,0),FALSE())</f>
        <v>#VALUE!</v>
      </c>
      <c r="W776" s="96"/>
      <c r="X776" s="96"/>
      <c r="Y776" s="96"/>
      <c r="Z776" s="95"/>
      <c r="AA776" s="95" t="e">
        <f aca="false">HLOOKUP("Pad type",#REF!,MATCH($A776,#REF!,0),FALSE())</f>
        <v>#VALUE!</v>
      </c>
      <c r="AB776" s="100"/>
      <c r="AC776" s="100" t="e">
        <f aca="false">HLOOKUP("POR Pin State",#REF!,MATCH($A776,#REF!,0),FALSE())</f>
        <v>#VALUE!</v>
      </c>
      <c r="AD776" s="186"/>
      <c r="AE776" s="187"/>
      <c r="AF776" s="187"/>
      <c r="AG776" s="187"/>
      <c r="AH776" s="188"/>
      <c r="AI776" s="188"/>
      <c r="AJ776" s="189"/>
      <c r="AK776" s="189"/>
      <c r="AL776" s="189"/>
      <c r="AM776" s="189"/>
      <c r="AN776" s="189"/>
      <c r="AO776" s="189"/>
      <c r="AP776" s="189"/>
      <c r="AQ776" s="194" t="s">
        <v>1841</v>
      </c>
      <c r="AR776" s="104"/>
      <c r="AS776" s="104"/>
      <c r="AT776" s="104"/>
      <c r="AU776" s="104"/>
      <c r="AV776" s="104"/>
      <c r="AW776" s="104"/>
      <c r="AX776" s="104"/>
      <c r="AY776" s="104"/>
      <c r="AZ776" s="104"/>
      <c r="BA776" s="104"/>
      <c r="BB776" s="162"/>
      <c r="BC776" s="104"/>
      <c r="BD776" s="214"/>
      <c r="BE776" s="213" t="s">
        <v>1842</v>
      </c>
      <c r="BF776" s="108" t="e">
        <f aca="false">VLOOKUP($A776,#REF!, 34, FALSE())</f>
        <v>#VALUE!</v>
      </c>
      <c r="BG776" s="418" t="e">
        <f aca="false">VLOOKUP($A776,#REF!, 22, FALSE())</f>
        <v>#VALUE!</v>
      </c>
      <c r="BH776" s="109"/>
    </row>
    <row r="777" s="193" customFormat="true" ht="12.75" hidden="false" customHeight="true" outlineLevel="0" collapsed="false">
      <c r="A777" s="133" t="s">
        <v>1843</v>
      </c>
      <c r="B777" s="86" t="e">
        <f aca="false">VLOOKUP($A777,#REF!, 34, FALSE())</f>
        <v>#VALUE!</v>
      </c>
      <c r="C777" s="87" t="str">
        <f aca="false">CONCATENATE("unused_",A777)</f>
        <v>unused_DDR_XM1_B8D5</v>
      </c>
      <c r="D777" s="88" t="e">
        <f aca="false">IF(LEN(VLOOKUP($A777,#REF!,8,FALSE())),LEFT(VLOOKUP($A777,#REF!,8,FALSE()),LEN(VLOOKUP($A777,#REF!,8,FALSE()))-2),"")</f>
        <v>#VALUE!</v>
      </c>
      <c r="E777" s="89" t="e">
        <f aca="false">IF(LEN(VLOOKUP($A777,#REF!,4,FALSE())),IF(INDEX(#REF!,MATCH($A777,#REF!,0),1),LEFT(VLOOKUP($A777,#REF!,4,FALSE()),LEN(VLOOKUP($A777,#REF!,4,FALSE()))-2),CONCATENATE(LEFT(VLOOKUP($A777,#REF!,4,FALSE()),LEN(VLOOKUP($A777,#REF!,4,FALSE()))-2),"*")),"")</f>
        <v>#VALUE!</v>
      </c>
      <c r="F777" s="90" t="e">
        <f aca="false">IF(LEN(VLOOKUP($A777,#REF!,5,FALSE())),IF(INDEX(#REF!,MATCH($A777,#REF!,0),2),LEFT(VLOOKUP($A777,#REF!,5,FALSE()),LEN(VLOOKUP($A777,#REF!,5,FALSE()))-2),CONCATENATE(LEFT(VLOOKUP($A777,#REF!,5,FALSE()),LEN(VLOOKUP($A777,#REF!,5,FALSE()))-2),"*")),"")</f>
        <v>#VALUE!</v>
      </c>
      <c r="G777" s="90" t="e">
        <f aca="false">IF(LEN(VLOOKUP($A777,#REF!,6,FALSE())),IF(INDEX(#REF!,MATCH($A777,#REF!,0),3),LEFT(VLOOKUP($A777,#REF!,6,FALSE()),LEN(VLOOKUP($A777,#REF!,6,FALSE()))-2),CONCATENATE(LEFT(VLOOKUP($A777,#REF!,6,FALSE()),LEN(VLOOKUP($A777,#REF!,6,FALSE()))-2),"*")),"")</f>
        <v>#VALUE!</v>
      </c>
      <c r="H777" s="91" t="e">
        <f aca="false">IF(LEN(VLOOKUP($A777,#REF!,7,FALSE())),IF(INDEX(#REF!,MATCH($A777,#REF!,0),4),LEFT(VLOOKUP($A777,#REF!,7,FALSE()),LEN(VLOOKUP($A777,#REF!,7,FALSE()))-2),CONCATENATE(LEFT(VLOOKUP($A777,#REF!,7,FALSE()),LEN(VLOOKUP($A777,#REF!,7,FALSE()))-2),"*")),"")</f>
        <v>#VALUE!</v>
      </c>
      <c r="I777" s="92" t="e">
        <f aca="false">IF(LEN(VLOOKUP($A777,#REF!,8,FALSE())),UPPER(RIGHT(VLOOKUP($A777,#REF!,8,FALSE()), 1)),"")</f>
        <v>#VALUE!</v>
      </c>
      <c r="J777" s="90" t="e">
        <f aca="false">IF(LEN(VLOOKUP($A777,#REF!,4,FALSE())),UPPER(RIGHT(VLOOKUP($A777,#REF!,4,FALSE()), 1)),"")</f>
        <v>#VALUE!</v>
      </c>
      <c r="K777" s="90" t="e">
        <f aca="false">IF(LEN(VLOOKUP($A777,#REF!,5,FALSE())),UPPER(RIGHT(VLOOKUP($A777,#REF!,5,FALSE()), 1)),"")</f>
        <v>#VALUE!</v>
      </c>
      <c r="L777" s="90" t="e">
        <f aca="false">IF(LEN(VLOOKUP($A777,#REF!,6,FALSE())),UPPER(RIGHT(VLOOKUP($A777,#REF!,6,FALSE()), 1)),"")</f>
        <v>#VALUE!</v>
      </c>
      <c r="M777" s="91" t="e">
        <f aca="false">IF(LEN(VLOOKUP($A777,#REF!,7,FALSE())),UPPER(RIGHT(VLOOKUP($A777,#REF!,7,FALSE()), 1)),"")</f>
        <v>#VALUE!</v>
      </c>
      <c r="N777" s="185"/>
      <c r="O777" s="185"/>
      <c r="P777" s="185"/>
      <c r="Q777" s="185"/>
      <c r="R777" s="185"/>
      <c r="S777" s="100" t="e">
        <f aca="false">HLOOKUP("Device Tree Pin Name",#REF!,MATCH($A777,#REF!,0),FALSE())</f>
        <v>#VALUE!</v>
      </c>
      <c r="T777" s="95" t="e">
        <f aca="false">HLOOKUP("power rail",#REF!,MATCH($A777,#REF!,0),FALSE())</f>
        <v>#VALUE!</v>
      </c>
      <c r="U777" s="96" t="e">
        <f aca="false">HLOOKUP("Wake Capable",#REF!,MATCH($A777,#REF!,0),FALSE())</f>
        <v>#VALUE!</v>
      </c>
      <c r="V777" s="96" t="e">
        <f aca="false">HLOOKUP("Strap",#REF!,MATCH($A777,#REF!,0),FALSE())</f>
        <v>#VALUE!</v>
      </c>
      <c r="W777" s="96"/>
      <c r="X777" s="96"/>
      <c r="Y777" s="96"/>
      <c r="Z777" s="95"/>
      <c r="AA777" s="95" t="e">
        <f aca="false">HLOOKUP("Pad type",#REF!,MATCH($A777,#REF!,0),FALSE())</f>
        <v>#VALUE!</v>
      </c>
      <c r="AB777" s="100"/>
      <c r="AC777" s="100" t="e">
        <f aca="false">HLOOKUP("POR Pin State",#REF!,MATCH($A777,#REF!,0),FALSE())</f>
        <v>#VALUE!</v>
      </c>
      <c r="AD777" s="186"/>
      <c r="AE777" s="187"/>
      <c r="AF777" s="187"/>
      <c r="AG777" s="187"/>
      <c r="AH777" s="188"/>
      <c r="AI777" s="188"/>
      <c r="AJ777" s="189"/>
      <c r="AK777" s="189"/>
      <c r="AL777" s="189"/>
      <c r="AM777" s="189"/>
      <c r="AN777" s="189"/>
      <c r="AO777" s="189"/>
      <c r="AP777" s="189"/>
      <c r="AQ777" s="194" t="s">
        <v>1844</v>
      </c>
      <c r="AR777" s="104"/>
      <c r="AS777" s="104"/>
      <c r="AT777" s="104"/>
      <c r="AU777" s="104"/>
      <c r="AV777" s="104"/>
      <c r="AW777" s="104"/>
      <c r="AX777" s="104"/>
      <c r="AY777" s="104"/>
      <c r="AZ777" s="104"/>
      <c r="BA777" s="104"/>
      <c r="BB777" s="162"/>
      <c r="BC777" s="104"/>
      <c r="BD777" s="214"/>
      <c r="BE777" s="213" t="s">
        <v>1845</v>
      </c>
      <c r="BF777" s="108" t="e">
        <f aca="false">VLOOKUP($A777,#REF!, 34, FALSE())</f>
        <v>#VALUE!</v>
      </c>
      <c r="BG777" s="418" t="e">
        <f aca="false">VLOOKUP($A777,#REF!, 22, FALSE())</f>
        <v>#VALUE!</v>
      </c>
      <c r="BH777" s="109"/>
    </row>
    <row r="778" s="193" customFormat="true" ht="12.75" hidden="false" customHeight="true" outlineLevel="0" collapsed="false">
      <c r="A778" s="133" t="s">
        <v>1846</v>
      </c>
      <c r="B778" s="86" t="e">
        <f aca="false">VLOOKUP($A778,#REF!, 34, FALSE())</f>
        <v>#VALUE!</v>
      </c>
      <c r="C778" s="87" t="str">
        <f aca="false">CONCATENATE("unused_",A778)</f>
        <v>unused_DDR_XM1_B8D6</v>
      </c>
      <c r="D778" s="88" t="e">
        <f aca="false">IF(LEN(VLOOKUP($A778,#REF!,8,FALSE())),LEFT(VLOOKUP($A778,#REF!,8,FALSE()),LEN(VLOOKUP($A778,#REF!,8,FALSE()))-2),"")</f>
        <v>#VALUE!</v>
      </c>
      <c r="E778" s="89" t="e">
        <f aca="false">IF(LEN(VLOOKUP($A778,#REF!,4,FALSE())),IF(INDEX(#REF!,MATCH($A778,#REF!,0),1),LEFT(VLOOKUP($A778,#REF!,4,FALSE()),LEN(VLOOKUP($A778,#REF!,4,FALSE()))-2),CONCATENATE(LEFT(VLOOKUP($A778,#REF!,4,FALSE()),LEN(VLOOKUP($A778,#REF!,4,FALSE()))-2),"*")),"")</f>
        <v>#VALUE!</v>
      </c>
      <c r="F778" s="90" t="e">
        <f aca="false">IF(LEN(VLOOKUP($A778,#REF!,5,FALSE())),IF(INDEX(#REF!,MATCH($A778,#REF!,0),2),LEFT(VLOOKUP($A778,#REF!,5,FALSE()),LEN(VLOOKUP($A778,#REF!,5,FALSE()))-2),CONCATENATE(LEFT(VLOOKUP($A778,#REF!,5,FALSE()),LEN(VLOOKUP($A778,#REF!,5,FALSE()))-2),"*")),"")</f>
        <v>#VALUE!</v>
      </c>
      <c r="G778" s="90" t="e">
        <f aca="false">IF(LEN(VLOOKUP($A778,#REF!,6,FALSE())),IF(INDEX(#REF!,MATCH($A778,#REF!,0),3),LEFT(VLOOKUP($A778,#REF!,6,FALSE()),LEN(VLOOKUP($A778,#REF!,6,FALSE()))-2),CONCATENATE(LEFT(VLOOKUP($A778,#REF!,6,FALSE()),LEN(VLOOKUP($A778,#REF!,6,FALSE()))-2),"*")),"")</f>
        <v>#VALUE!</v>
      </c>
      <c r="H778" s="91" t="e">
        <f aca="false">IF(LEN(VLOOKUP($A778,#REF!,7,FALSE())),IF(INDEX(#REF!,MATCH($A778,#REF!,0),4),LEFT(VLOOKUP($A778,#REF!,7,FALSE()),LEN(VLOOKUP($A778,#REF!,7,FALSE()))-2),CONCATENATE(LEFT(VLOOKUP($A778,#REF!,7,FALSE()),LEN(VLOOKUP($A778,#REF!,7,FALSE()))-2),"*")),"")</f>
        <v>#VALUE!</v>
      </c>
      <c r="I778" s="92" t="e">
        <f aca="false">IF(LEN(VLOOKUP($A778,#REF!,8,FALSE())),UPPER(RIGHT(VLOOKUP($A778,#REF!,8,FALSE()), 1)),"")</f>
        <v>#VALUE!</v>
      </c>
      <c r="J778" s="90" t="e">
        <f aca="false">IF(LEN(VLOOKUP($A778,#REF!,4,FALSE())),UPPER(RIGHT(VLOOKUP($A778,#REF!,4,FALSE()), 1)),"")</f>
        <v>#VALUE!</v>
      </c>
      <c r="K778" s="90" t="e">
        <f aca="false">IF(LEN(VLOOKUP($A778,#REF!,5,FALSE())),UPPER(RIGHT(VLOOKUP($A778,#REF!,5,FALSE()), 1)),"")</f>
        <v>#VALUE!</v>
      </c>
      <c r="L778" s="90" t="e">
        <f aca="false">IF(LEN(VLOOKUP($A778,#REF!,6,FALSE())),UPPER(RIGHT(VLOOKUP($A778,#REF!,6,FALSE()), 1)),"")</f>
        <v>#VALUE!</v>
      </c>
      <c r="M778" s="91" t="e">
        <f aca="false">IF(LEN(VLOOKUP($A778,#REF!,7,FALSE())),UPPER(RIGHT(VLOOKUP($A778,#REF!,7,FALSE()), 1)),"")</f>
        <v>#VALUE!</v>
      </c>
      <c r="N778" s="185"/>
      <c r="O778" s="185"/>
      <c r="P778" s="185"/>
      <c r="Q778" s="185"/>
      <c r="R778" s="185"/>
      <c r="S778" s="100" t="e">
        <f aca="false">HLOOKUP("Device Tree Pin Name",#REF!,MATCH($A778,#REF!,0),FALSE())</f>
        <v>#VALUE!</v>
      </c>
      <c r="T778" s="95" t="e">
        <f aca="false">HLOOKUP("power rail",#REF!,MATCH($A778,#REF!,0),FALSE())</f>
        <v>#VALUE!</v>
      </c>
      <c r="U778" s="96" t="e">
        <f aca="false">HLOOKUP("Wake Capable",#REF!,MATCH($A778,#REF!,0),FALSE())</f>
        <v>#VALUE!</v>
      </c>
      <c r="V778" s="96" t="e">
        <f aca="false">HLOOKUP("Strap",#REF!,MATCH($A778,#REF!,0),FALSE())</f>
        <v>#VALUE!</v>
      </c>
      <c r="W778" s="96"/>
      <c r="X778" s="96"/>
      <c r="Y778" s="96"/>
      <c r="Z778" s="95"/>
      <c r="AA778" s="95" t="e">
        <f aca="false">HLOOKUP("Pad type",#REF!,MATCH($A778,#REF!,0),FALSE())</f>
        <v>#VALUE!</v>
      </c>
      <c r="AB778" s="100"/>
      <c r="AC778" s="100" t="e">
        <f aca="false">HLOOKUP("POR Pin State",#REF!,MATCH($A778,#REF!,0),FALSE())</f>
        <v>#VALUE!</v>
      </c>
      <c r="AD778" s="186"/>
      <c r="AE778" s="187"/>
      <c r="AF778" s="187"/>
      <c r="AG778" s="187"/>
      <c r="AH778" s="188"/>
      <c r="AI778" s="188"/>
      <c r="AJ778" s="189"/>
      <c r="AK778" s="189"/>
      <c r="AL778" s="189"/>
      <c r="AM778" s="189"/>
      <c r="AN778" s="189"/>
      <c r="AO778" s="189"/>
      <c r="AP778" s="189"/>
      <c r="AQ778" s="194" t="s">
        <v>1847</v>
      </c>
      <c r="AR778" s="104"/>
      <c r="AS778" s="104"/>
      <c r="AT778" s="104"/>
      <c r="AU778" s="104"/>
      <c r="AV778" s="104"/>
      <c r="AW778" s="104"/>
      <c r="AX778" s="104"/>
      <c r="AY778" s="104"/>
      <c r="AZ778" s="104"/>
      <c r="BA778" s="104"/>
      <c r="BB778" s="162"/>
      <c r="BC778" s="104"/>
      <c r="BD778" s="214"/>
      <c r="BE778" s="213" t="s">
        <v>1848</v>
      </c>
      <c r="BF778" s="108" t="e">
        <f aca="false">VLOOKUP($A778,#REF!, 34, FALSE())</f>
        <v>#VALUE!</v>
      </c>
      <c r="BG778" s="418" t="e">
        <f aca="false">VLOOKUP($A778,#REF!, 22, FALSE())</f>
        <v>#VALUE!</v>
      </c>
      <c r="BH778" s="109"/>
    </row>
    <row r="779" s="193" customFormat="true" ht="12.75" hidden="false" customHeight="true" outlineLevel="0" collapsed="false">
      <c r="A779" s="133" t="s">
        <v>1849</v>
      </c>
      <c r="B779" s="86" t="e">
        <f aca="false">VLOOKUP($A779,#REF!, 34, FALSE())</f>
        <v>#VALUE!</v>
      </c>
      <c r="C779" s="87" t="str">
        <f aca="false">CONCATENATE("unused_",A779)</f>
        <v>unused_DDR_XM1_B8D7</v>
      </c>
      <c r="D779" s="88" t="e">
        <f aca="false">IF(LEN(VLOOKUP($A779,#REF!,8,FALSE())),LEFT(VLOOKUP($A779,#REF!,8,FALSE()),LEN(VLOOKUP($A779,#REF!,8,FALSE()))-2),"")</f>
        <v>#VALUE!</v>
      </c>
      <c r="E779" s="89" t="e">
        <f aca="false">IF(LEN(VLOOKUP($A779,#REF!,4,FALSE())),IF(INDEX(#REF!,MATCH($A779,#REF!,0),1),LEFT(VLOOKUP($A779,#REF!,4,FALSE()),LEN(VLOOKUP($A779,#REF!,4,FALSE()))-2),CONCATENATE(LEFT(VLOOKUP($A779,#REF!,4,FALSE()),LEN(VLOOKUP($A779,#REF!,4,FALSE()))-2),"*")),"")</f>
        <v>#VALUE!</v>
      </c>
      <c r="F779" s="90" t="e">
        <f aca="false">IF(LEN(VLOOKUP($A779,#REF!,5,FALSE())),IF(INDEX(#REF!,MATCH($A779,#REF!,0),2),LEFT(VLOOKUP($A779,#REF!,5,FALSE()),LEN(VLOOKUP($A779,#REF!,5,FALSE()))-2),CONCATENATE(LEFT(VLOOKUP($A779,#REF!,5,FALSE()),LEN(VLOOKUP($A779,#REF!,5,FALSE()))-2),"*")),"")</f>
        <v>#VALUE!</v>
      </c>
      <c r="G779" s="90" t="e">
        <f aca="false">IF(LEN(VLOOKUP($A779,#REF!,6,FALSE())),IF(INDEX(#REF!,MATCH($A779,#REF!,0),3),LEFT(VLOOKUP($A779,#REF!,6,FALSE()),LEN(VLOOKUP($A779,#REF!,6,FALSE()))-2),CONCATENATE(LEFT(VLOOKUP($A779,#REF!,6,FALSE()),LEN(VLOOKUP($A779,#REF!,6,FALSE()))-2),"*")),"")</f>
        <v>#VALUE!</v>
      </c>
      <c r="H779" s="91" t="e">
        <f aca="false">IF(LEN(VLOOKUP($A779,#REF!,7,FALSE())),IF(INDEX(#REF!,MATCH($A779,#REF!,0),4),LEFT(VLOOKUP($A779,#REF!,7,FALSE()),LEN(VLOOKUP($A779,#REF!,7,FALSE()))-2),CONCATENATE(LEFT(VLOOKUP($A779,#REF!,7,FALSE()),LEN(VLOOKUP($A779,#REF!,7,FALSE()))-2),"*")),"")</f>
        <v>#VALUE!</v>
      </c>
      <c r="I779" s="92" t="e">
        <f aca="false">IF(LEN(VLOOKUP($A779,#REF!,8,FALSE())),UPPER(RIGHT(VLOOKUP($A779,#REF!,8,FALSE()), 1)),"")</f>
        <v>#VALUE!</v>
      </c>
      <c r="J779" s="90" t="e">
        <f aca="false">IF(LEN(VLOOKUP($A779,#REF!,4,FALSE())),UPPER(RIGHT(VLOOKUP($A779,#REF!,4,FALSE()), 1)),"")</f>
        <v>#VALUE!</v>
      </c>
      <c r="K779" s="90" t="e">
        <f aca="false">IF(LEN(VLOOKUP($A779,#REF!,5,FALSE())),UPPER(RIGHT(VLOOKUP($A779,#REF!,5,FALSE()), 1)),"")</f>
        <v>#VALUE!</v>
      </c>
      <c r="L779" s="90" t="e">
        <f aca="false">IF(LEN(VLOOKUP($A779,#REF!,6,FALSE())),UPPER(RIGHT(VLOOKUP($A779,#REF!,6,FALSE()), 1)),"")</f>
        <v>#VALUE!</v>
      </c>
      <c r="M779" s="91" t="e">
        <f aca="false">IF(LEN(VLOOKUP($A779,#REF!,7,FALSE())),UPPER(RIGHT(VLOOKUP($A779,#REF!,7,FALSE()), 1)),"")</f>
        <v>#VALUE!</v>
      </c>
      <c r="N779" s="185"/>
      <c r="O779" s="185"/>
      <c r="P779" s="185"/>
      <c r="Q779" s="185"/>
      <c r="R779" s="185"/>
      <c r="S779" s="100" t="e">
        <f aca="false">HLOOKUP("Device Tree Pin Name",#REF!,MATCH($A779,#REF!,0),FALSE())</f>
        <v>#VALUE!</v>
      </c>
      <c r="T779" s="95" t="e">
        <f aca="false">HLOOKUP("power rail",#REF!,MATCH($A779,#REF!,0),FALSE())</f>
        <v>#VALUE!</v>
      </c>
      <c r="U779" s="96" t="e">
        <f aca="false">HLOOKUP("Wake Capable",#REF!,MATCH($A779,#REF!,0),FALSE())</f>
        <v>#VALUE!</v>
      </c>
      <c r="V779" s="96" t="e">
        <f aca="false">HLOOKUP("Strap",#REF!,MATCH($A779,#REF!,0),FALSE())</f>
        <v>#VALUE!</v>
      </c>
      <c r="W779" s="96"/>
      <c r="X779" s="96"/>
      <c r="Y779" s="96"/>
      <c r="Z779" s="95"/>
      <c r="AA779" s="95" t="e">
        <f aca="false">HLOOKUP("Pad type",#REF!,MATCH($A779,#REF!,0),FALSE())</f>
        <v>#VALUE!</v>
      </c>
      <c r="AB779" s="100"/>
      <c r="AC779" s="100" t="e">
        <f aca="false">HLOOKUP("POR Pin State",#REF!,MATCH($A779,#REF!,0),FALSE())</f>
        <v>#VALUE!</v>
      </c>
      <c r="AD779" s="186"/>
      <c r="AE779" s="187"/>
      <c r="AF779" s="187"/>
      <c r="AG779" s="187"/>
      <c r="AH779" s="188"/>
      <c r="AI779" s="188"/>
      <c r="AJ779" s="189"/>
      <c r="AK779" s="189"/>
      <c r="AL779" s="189"/>
      <c r="AM779" s="189"/>
      <c r="AN779" s="189"/>
      <c r="AO779" s="189"/>
      <c r="AP779" s="189"/>
      <c r="AQ779" s="194" t="s">
        <v>1850</v>
      </c>
      <c r="AR779" s="104"/>
      <c r="AS779" s="104"/>
      <c r="AT779" s="104"/>
      <c r="AU779" s="104"/>
      <c r="AV779" s="104"/>
      <c r="AW779" s="104"/>
      <c r="AX779" s="104"/>
      <c r="AY779" s="104"/>
      <c r="AZ779" s="104"/>
      <c r="BA779" s="104"/>
      <c r="BB779" s="162"/>
      <c r="BC779" s="104"/>
      <c r="BD779" s="214"/>
      <c r="BE779" s="213" t="s">
        <v>1851</v>
      </c>
      <c r="BF779" s="108" t="e">
        <f aca="false">VLOOKUP($A779,#REF!, 34, FALSE())</f>
        <v>#VALUE!</v>
      </c>
      <c r="BG779" s="418" t="e">
        <f aca="false">VLOOKUP($A779,#REF!, 22, FALSE())</f>
        <v>#VALUE!</v>
      </c>
      <c r="BH779" s="109"/>
    </row>
    <row r="780" s="193" customFormat="true" ht="12.75" hidden="false" customHeight="true" outlineLevel="0" collapsed="false">
      <c r="A780" s="133" t="s">
        <v>1852</v>
      </c>
      <c r="B780" s="86" t="e">
        <f aca="false">VLOOKUP($A780,#REF!, 34, FALSE())</f>
        <v>#VALUE!</v>
      </c>
      <c r="C780" s="87" t="str">
        <f aca="false">CONCATENATE("unused_",A780)</f>
        <v>unused_DDR_XM1_B8DMI</v>
      </c>
      <c r="D780" s="88" t="e">
        <f aca="false">IF(LEN(VLOOKUP($A780,#REF!,8,FALSE())),LEFT(VLOOKUP($A780,#REF!,8,FALSE()),LEN(VLOOKUP($A780,#REF!,8,FALSE()))-2),"")</f>
        <v>#VALUE!</v>
      </c>
      <c r="E780" s="89" t="e">
        <f aca="false">IF(LEN(VLOOKUP($A780,#REF!,4,FALSE())),IF(INDEX(#REF!,MATCH($A780,#REF!,0),1),LEFT(VLOOKUP($A780,#REF!,4,FALSE()),LEN(VLOOKUP($A780,#REF!,4,FALSE()))-2),CONCATENATE(LEFT(VLOOKUP($A780,#REF!,4,FALSE()),LEN(VLOOKUP($A780,#REF!,4,FALSE()))-2),"*")),"")</f>
        <v>#VALUE!</v>
      </c>
      <c r="F780" s="90" t="e">
        <f aca="false">IF(LEN(VLOOKUP($A780,#REF!,5,FALSE())),IF(INDEX(#REF!,MATCH($A780,#REF!,0),2),LEFT(VLOOKUP($A780,#REF!,5,FALSE()),LEN(VLOOKUP($A780,#REF!,5,FALSE()))-2),CONCATENATE(LEFT(VLOOKUP($A780,#REF!,5,FALSE()),LEN(VLOOKUP($A780,#REF!,5,FALSE()))-2),"*")),"")</f>
        <v>#VALUE!</v>
      </c>
      <c r="G780" s="90" t="e">
        <f aca="false">IF(LEN(VLOOKUP($A780,#REF!,6,FALSE())),IF(INDEX(#REF!,MATCH($A780,#REF!,0),3),LEFT(VLOOKUP($A780,#REF!,6,FALSE()),LEN(VLOOKUP($A780,#REF!,6,FALSE()))-2),CONCATENATE(LEFT(VLOOKUP($A780,#REF!,6,FALSE()),LEN(VLOOKUP($A780,#REF!,6,FALSE()))-2),"*")),"")</f>
        <v>#VALUE!</v>
      </c>
      <c r="H780" s="91" t="e">
        <f aca="false">IF(LEN(VLOOKUP($A780,#REF!,7,FALSE())),IF(INDEX(#REF!,MATCH($A780,#REF!,0),4),LEFT(VLOOKUP($A780,#REF!,7,FALSE()),LEN(VLOOKUP($A780,#REF!,7,FALSE()))-2),CONCATENATE(LEFT(VLOOKUP($A780,#REF!,7,FALSE()),LEN(VLOOKUP($A780,#REF!,7,FALSE()))-2),"*")),"")</f>
        <v>#VALUE!</v>
      </c>
      <c r="I780" s="92" t="e">
        <f aca="false">IF(LEN(VLOOKUP($A780,#REF!,8,FALSE())),UPPER(RIGHT(VLOOKUP($A780,#REF!,8,FALSE()), 1)),"")</f>
        <v>#VALUE!</v>
      </c>
      <c r="J780" s="90" t="e">
        <f aca="false">IF(LEN(VLOOKUP($A780,#REF!,4,FALSE())),UPPER(RIGHT(VLOOKUP($A780,#REF!,4,FALSE()), 1)),"")</f>
        <v>#VALUE!</v>
      </c>
      <c r="K780" s="90" t="e">
        <f aca="false">IF(LEN(VLOOKUP($A780,#REF!,5,FALSE())),UPPER(RIGHT(VLOOKUP($A780,#REF!,5,FALSE()), 1)),"")</f>
        <v>#VALUE!</v>
      </c>
      <c r="L780" s="90" t="e">
        <f aca="false">IF(LEN(VLOOKUP($A780,#REF!,6,FALSE())),UPPER(RIGHT(VLOOKUP($A780,#REF!,6,FALSE()), 1)),"")</f>
        <v>#VALUE!</v>
      </c>
      <c r="M780" s="91" t="e">
        <f aca="false">IF(LEN(VLOOKUP($A780,#REF!,7,FALSE())),UPPER(RIGHT(VLOOKUP($A780,#REF!,7,FALSE()), 1)),"")</f>
        <v>#VALUE!</v>
      </c>
      <c r="N780" s="185"/>
      <c r="O780" s="185"/>
      <c r="P780" s="185"/>
      <c r="Q780" s="185"/>
      <c r="R780" s="185"/>
      <c r="S780" s="100" t="e">
        <f aca="false">HLOOKUP("Device Tree Pin Name",#REF!,MATCH($A780,#REF!,0),FALSE())</f>
        <v>#VALUE!</v>
      </c>
      <c r="T780" s="95" t="e">
        <f aca="false">HLOOKUP("power rail",#REF!,MATCH($A780,#REF!,0),FALSE())</f>
        <v>#VALUE!</v>
      </c>
      <c r="U780" s="96" t="e">
        <f aca="false">HLOOKUP("Wake Capable",#REF!,MATCH($A780,#REF!,0),FALSE())</f>
        <v>#VALUE!</v>
      </c>
      <c r="V780" s="96" t="e">
        <f aca="false">HLOOKUP("Strap",#REF!,MATCH($A780,#REF!,0),FALSE())</f>
        <v>#VALUE!</v>
      </c>
      <c r="W780" s="96"/>
      <c r="X780" s="96"/>
      <c r="Y780" s="96"/>
      <c r="Z780" s="95"/>
      <c r="AA780" s="95" t="e">
        <f aca="false">HLOOKUP("Pad type",#REF!,MATCH($A780,#REF!,0),FALSE())</f>
        <v>#VALUE!</v>
      </c>
      <c r="AB780" s="100"/>
      <c r="AC780" s="100" t="e">
        <f aca="false">HLOOKUP("POR Pin State",#REF!,MATCH($A780,#REF!,0),FALSE())</f>
        <v>#VALUE!</v>
      </c>
      <c r="AD780" s="186"/>
      <c r="AE780" s="187"/>
      <c r="AF780" s="187"/>
      <c r="AG780" s="187"/>
      <c r="AH780" s="188"/>
      <c r="AI780" s="188"/>
      <c r="AJ780" s="189"/>
      <c r="AK780" s="189"/>
      <c r="AL780" s="189"/>
      <c r="AM780" s="189"/>
      <c r="AN780" s="189"/>
      <c r="AO780" s="189"/>
      <c r="AP780" s="189"/>
      <c r="AQ780" s="194" t="s">
        <v>1852</v>
      </c>
      <c r="AR780" s="104"/>
      <c r="AS780" s="104"/>
      <c r="AT780" s="104"/>
      <c r="AU780" s="104"/>
      <c r="AV780" s="104"/>
      <c r="AW780" s="104"/>
      <c r="AX780" s="104"/>
      <c r="AY780" s="104"/>
      <c r="AZ780" s="104"/>
      <c r="BA780" s="104"/>
      <c r="BB780" s="162"/>
      <c r="BC780" s="104"/>
      <c r="BD780" s="214"/>
      <c r="BE780" s="213" t="s">
        <v>1853</v>
      </c>
      <c r="BF780" s="108" t="e">
        <f aca="false">VLOOKUP($A780,#REF!, 34, FALSE())</f>
        <v>#VALUE!</v>
      </c>
      <c r="BG780" s="418" t="e">
        <f aca="false">VLOOKUP($A780,#REF!, 22, FALSE())</f>
        <v>#VALUE!</v>
      </c>
      <c r="BH780" s="109"/>
    </row>
    <row r="781" s="193" customFormat="true" ht="12.75" hidden="false" customHeight="true" outlineLevel="0" collapsed="false">
      <c r="A781" s="133" t="s">
        <v>1854</v>
      </c>
      <c r="B781" s="86" t="e">
        <f aca="false">VLOOKUP($A781,#REF!, 34, FALSE())</f>
        <v>#VALUE!</v>
      </c>
      <c r="C781" s="87" t="str">
        <f aca="false">CONCATENATE("unused_",A781)</f>
        <v>unused_DDR_XM1_B8WCK_P</v>
      </c>
      <c r="D781" s="88" t="e">
        <f aca="false">IF(LEN(VLOOKUP($A781,#REF!,8,FALSE())),LEFT(VLOOKUP($A781,#REF!,8,FALSE()),LEN(VLOOKUP($A781,#REF!,8,FALSE()))-2),"")</f>
        <v>#VALUE!</v>
      </c>
      <c r="E781" s="89" t="e">
        <f aca="false">IF(LEN(VLOOKUP($A781,#REF!,4,FALSE())),IF(INDEX(#REF!,MATCH($A781,#REF!,0),1),LEFT(VLOOKUP($A781,#REF!,4,FALSE()),LEN(VLOOKUP($A781,#REF!,4,FALSE()))-2),CONCATENATE(LEFT(VLOOKUP($A781,#REF!,4,FALSE()),LEN(VLOOKUP($A781,#REF!,4,FALSE()))-2),"*")),"")</f>
        <v>#VALUE!</v>
      </c>
      <c r="F781" s="90" t="e">
        <f aca="false">IF(LEN(VLOOKUP($A781,#REF!,5,FALSE())),IF(INDEX(#REF!,MATCH($A781,#REF!,0),2),LEFT(VLOOKUP($A781,#REF!,5,FALSE()),LEN(VLOOKUP($A781,#REF!,5,FALSE()))-2),CONCATENATE(LEFT(VLOOKUP($A781,#REF!,5,FALSE()),LEN(VLOOKUP($A781,#REF!,5,FALSE()))-2),"*")),"")</f>
        <v>#VALUE!</v>
      </c>
      <c r="G781" s="90" t="e">
        <f aca="false">IF(LEN(VLOOKUP($A781,#REF!,6,FALSE())),IF(INDEX(#REF!,MATCH($A781,#REF!,0),3),LEFT(VLOOKUP($A781,#REF!,6,FALSE()),LEN(VLOOKUP($A781,#REF!,6,FALSE()))-2),CONCATENATE(LEFT(VLOOKUP($A781,#REF!,6,FALSE()),LEN(VLOOKUP($A781,#REF!,6,FALSE()))-2),"*")),"")</f>
        <v>#VALUE!</v>
      </c>
      <c r="H781" s="91" t="e">
        <f aca="false">IF(LEN(VLOOKUP($A781,#REF!,7,FALSE())),IF(INDEX(#REF!,MATCH($A781,#REF!,0),4),LEFT(VLOOKUP($A781,#REF!,7,FALSE()),LEN(VLOOKUP($A781,#REF!,7,FALSE()))-2),CONCATENATE(LEFT(VLOOKUP($A781,#REF!,7,FALSE()),LEN(VLOOKUP($A781,#REF!,7,FALSE()))-2),"*")),"")</f>
        <v>#VALUE!</v>
      </c>
      <c r="I781" s="92" t="e">
        <f aca="false">IF(LEN(VLOOKUP($A781,#REF!,8,FALSE())),UPPER(RIGHT(VLOOKUP($A781,#REF!,8,FALSE()), 1)),"")</f>
        <v>#VALUE!</v>
      </c>
      <c r="J781" s="90" t="e">
        <f aca="false">IF(LEN(VLOOKUP($A781,#REF!,4,FALSE())),UPPER(RIGHT(VLOOKUP($A781,#REF!,4,FALSE()), 1)),"")</f>
        <v>#VALUE!</v>
      </c>
      <c r="K781" s="90" t="e">
        <f aca="false">IF(LEN(VLOOKUP($A781,#REF!,5,FALSE())),UPPER(RIGHT(VLOOKUP($A781,#REF!,5,FALSE()), 1)),"")</f>
        <v>#VALUE!</v>
      </c>
      <c r="L781" s="90" t="e">
        <f aca="false">IF(LEN(VLOOKUP($A781,#REF!,6,FALSE())),UPPER(RIGHT(VLOOKUP($A781,#REF!,6,FALSE()), 1)),"")</f>
        <v>#VALUE!</v>
      </c>
      <c r="M781" s="91" t="e">
        <f aca="false">IF(LEN(VLOOKUP($A781,#REF!,7,FALSE())),UPPER(RIGHT(VLOOKUP($A781,#REF!,7,FALSE()), 1)),"")</f>
        <v>#VALUE!</v>
      </c>
      <c r="N781" s="185"/>
      <c r="O781" s="185"/>
      <c r="P781" s="185"/>
      <c r="Q781" s="185"/>
      <c r="R781" s="185"/>
      <c r="S781" s="100" t="e">
        <f aca="false">HLOOKUP("Device Tree Pin Name",#REF!,MATCH($A781,#REF!,0),FALSE())</f>
        <v>#VALUE!</v>
      </c>
      <c r="T781" s="95" t="e">
        <f aca="false">HLOOKUP("power rail",#REF!,MATCH($A781,#REF!,0),FALSE())</f>
        <v>#VALUE!</v>
      </c>
      <c r="U781" s="96" t="e">
        <f aca="false">HLOOKUP("Wake Capable",#REF!,MATCH($A781,#REF!,0),FALSE())</f>
        <v>#VALUE!</v>
      </c>
      <c r="V781" s="96" t="e">
        <f aca="false">HLOOKUP("Strap",#REF!,MATCH($A781,#REF!,0),FALSE())</f>
        <v>#VALUE!</v>
      </c>
      <c r="W781" s="96"/>
      <c r="X781" s="96"/>
      <c r="Y781" s="96"/>
      <c r="Z781" s="95"/>
      <c r="AA781" s="95" t="e">
        <f aca="false">HLOOKUP("Pad type",#REF!,MATCH($A781,#REF!,0),FALSE())</f>
        <v>#VALUE!</v>
      </c>
      <c r="AB781" s="100"/>
      <c r="AC781" s="100" t="e">
        <f aca="false">HLOOKUP("POR Pin State",#REF!,MATCH($A781,#REF!,0),FALSE())</f>
        <v>#VALUE!</v>
      </c>
      <c r="AD781" s="186"/>
      <c r="AE781" s="187"/>
      <c r="AF781" s="187"/>
      <c r="AG781" s="187"/>
      <c r="AH781" s="188"/>
      <c r="AI781" s="188"/>
      <c r="AJ781" s="189"/>
      <c r="AK781" s="189"/>
      <c r="AL781" s="189"/>
      <c r="AM781" s="189"/>
      <c r="AN781" s="189"/>
      <c r="AO781" s="189"/>
      <c r="AP781" s="189"/>
      <c r="AQ781" s="194" t="s">
        <v>1854</v>
      </c>
      <c r="AR781" s="104"/>
      <c r="AS781" s="104"/>
      <c r="AT781" s="104"/>
      <c r="AU781" s="104"/>
      <c r="AV781" s="104"/>
      <c r="AW781" s="104"/>
      <c r="AX781" s="104"/>
      <c r="AY781" s="104"/>
      <c r="AZ781" s="104"/>
      <c r="BA781" s="104"/>
      <c r="BB781" s="162"/>
      <c r="BC781" s="104"/>
      <c r="BD781" s="214"/>
      <c r="BE781" s="213" t="s">
        <v>1855</v>
      </c>
      <c r="BF781" s="108" t="e">
        <f aca="false">VLOOKUP($A781,#REF!, 34, FALSE())</f>
        <v>#VALUE!</v>
      </c>
      <c r="BG781" s="418" t="e">
        <f aca="false">VLOOKUP($A781,#REF!, 22, FALSE())</f>
        <v>#VALUE!</v>
      </c>
      <c r="BH781" s="109"/>
    </row>
    <row r="782" s="193" customFormat="true" ht="12.75" hidden="false" customHeight="true" outlineLevel="0" collapsed="false">
      <c r="A782" s="133" t="s">
        <v>1856</v>
      </c>
      <c r="B782" s="86" t="e">
        <f aca="false">VLOOKUP($A782,#REF!, 34, FALSE())</f>
        <v>#VALUE!</v>
      </c>
      <c r="C782" s="87" t="str">
        <f aca="false">CONCATENATE("unused_",A782)</f>
        <v>unused_DDR_XM1_B8WCK_N</v>
      </c>
      <c r="D782" s="88" t="e">
        <f aca="false">IF(LEN(VLOOKUP($A782,#REF!,8,FALSE())),LEFT(VLOOKUP($A782,#REF!,8,FALSE()),LEN(VLOOKUP($A782,#REF!,8,FALSE()))-2),"")</f>
        <v>#VALUE!</v>
      </c>
      <c r="E782" s="89" t="e">
        <f aca="false">IF(LEN(VLOOKUP($A782,#REF!,4,FALSE())),IF(INDEX(#REF!,MATCH($A782,#REF!,0),1),LEFT(VLOOKUP($A782,#REF!,4,FALSE()),LEN(VLOOKUP($A782,#REF!,4,FALSE()))-2),CONCATENATE(LEFT(VLOOKUP($A782,#REF!,4,FALSE()),LEN(VLOOKUP($A782,#REF!,4,FALSE()))-2),"*")),"")</f>
        <v>#VALUE!</v>
      </c>
      <c r="F782" s="90" t="e">
        <f aca="false">IF(LEN(VLOOKUP($A782,#REF!,5,FALSE())),IF(INDEX(#REF!,MATCH($A782,#REF!,0),2),LEFT(VLOOKUP($A782,#REF!,5,FALSE()),LEN(VLOOKUP($A782,#REF!,5,FALSE()))-2),CONCATENATE(LEFT(VLOOKUP($A782,#REF!,5,FALSE()),LEN(VLOOKUP($A782,#REF!,5,FALSE()))-2),"*")),"")</f>
        <v>#VALUE!</v>
      </c>
      <c r="G782" s="90" t="e">
        <f aca="false">IF(LEN(VLOOKUP($A782,#REF!,6,FALSE())),IF(INDEX(#REF!,MATCH($A782,#REF!,0),3),LEFT(VLOOKUP($A782,#REF!,6,FALSE()),LEN(VLOOKUP($A782,#REF!,6,FALSE()))-2),CONCATENATE(LEFT(VLOOKUP($A782,#REF!,6,FALSE()),LEN(VLOOKUP($A782,#REF!,6,FALSE()))-2),"*")),"")</f>
        <v>#VALUE!</v>
      </c>
      <c r="H782" s="91" t="e">
        <f aca="false">IF(LEN(VLOOKUP($A782,#REF!,7,FALSE())),IF(INDEX(#REF!,MATCH($A782,#REF!,0),4),LEFT(VLOOKUP($A782,#REF!,7,FALSE()),LEN(VLOOKUP($A782,#REF!,7,FALSE()))-2),CONCATENATE(LEFT(VLOOKUP($A782,#REF!,7,FALSE()),LEN(VLOOKUP($A782,#REF!,7,FALSE()))-2),"*")),"")</f>
        <v>#VALUE!</v>
      </c>
      <c r="I782" s="92" t="e">
        <f aca="false">IF(LEN(VLOOKUP($A782,#REF!,8,FALSE())),UPPER(RIGHT(VLOOKUP($A782,#REF!,8,FALSE()), 1)),"")</f>
        <v>#VALUE!</v>
      </c>
      <c r="J782" s="90" t="e">
        <f aca="false">IF(LEN(VLOOKUP($A782,#REF!,4,FALSE())),UPPER(RIGHT(VLOOKUP($A782,#REF!,4,FALSE()), 1)),"")</f>
        <v>#VALUE!</v>
      </c>
      <c r="K782" s="90" t="e">
        <f aca="false">IF(LEN(VLOOKUP($A782,#REF!,5,FALSE())),UPPER(RIGHT(VLOOKUP($A782,#REF!,5,FALSE()), 1)),"")</f>
        <v>#VALUE!</v>
      </c>
      <c r="L782" s="90" t="e">
        <f aca="false">IF(LEN(VLOOKUP($A782,#REF!,6,FALSE())),UPPER(RIGHT(VLOOKUP($A782,#REF!,6,FALSE()), 1)),"")</f>
        <v>#VALUE!</v>
      </c>
      <c r="M782" s="91" t="e">
        <f aca="false">IF(LEN(VLOOKUP($A782,#REF!,7,FALSE())),UPPER(RIGHT(VLOOKUP($A782,#REF!,7,FALSE()), 1)),"")</f>
        <v>#VALUE!</v>
      </c>
      <c r="N782" s="185"/>
      <c r="O782" s="185"/>
      <c r="P782" s="185"/>
      <c r="Q782" s="185"/>
      <c r="R782" s="185"/>
      <c r="S782" s="100" t="e">
        <f aca="false">HLOOKUP("Device Tree Pin Name",#REF!,MATCH($A782,#REF!,0),FALSE())</f>
        <v>#VALUE!</v>
      </c>
      <c r="T782" s="95" t="e">
        <f aca="false">HLOOKUP("power rail",#REF!,MATCH($A782,#REF!,0),FALSE())</f>
        <v>#VALUE!</v>
      </c>
      <c r="U782" s="96" t="e">
        <f aca="false">HLOOKUP("Wake Capable",#REF!,MATCH($A782,#REF!,0),FALSE())</f>
        <v>#VALUE!</v>
      </c>
      <c r="V782" s="96" t="e">
        <f aca="false">HLOOKUP("Strap",#REF!,MATCH($A782,#REF!,0),FALSE())</f>
        <v>#VALUE!</v>
      </c>
      <c r="W782" s="96"/>
      <c r="X782" s="96"/>
      <c r="Y782" s="96"/>
      <c r="Z782" s="95"/>
      <c r="AA782" s="95" t="e">
        <f aca="false">HLOOKUP("Pad type",#REF!,MATCH($A782,#REF!,0),FALSE())</f>
        <v>#VALUE!</v>
      </c>
      <c r="AB782" s="100"/>
      <c r="AC782" s="100" t="e">
        <f aca="false">HLOOKUP("POR Pin State",#REF!,MATCH($A782,#REF!,0),FALSE())</f>
        <v>#VALUE!</v>
      </c>
      <c r="AD782" s="186"/>
      <c r="AE782" s="187"/>
      <c r="AF782" s="187"/>
      <c r="AG782" s="187"/>
      <c r="AH782" s="188"/>
      <c r="AI782" s="188"/>
      <c r="AJ782" s="189"/>
      <c r="AK782" s="189"/>
      <c r="AL782" s="189"/>
      <c r="AM782" s="189"/>
      <c r="AN782" s="189"/>
      <c r="AO782" s="189"/>
      <c r="AP782" s="189"/>
      <c r="AQ782" s="194" t="s">
        <v>1856</v>
      </c>
      <c r="AR782" s="104"/>
      <c r="AS782" s="104"/>
      <c r="AT782" s="104"/>
      <c r="AU782" s="104"/>
      <c r="AV782" s="104"/>
      <c r="AW782" s="104"/>
      <c r="AX782" s="104"/>
      <c r="AY782" s="104"/>
      <c r="AZ782" s="104"/>
      <c r="BA782" s="104"/>
      <c r="BB782" s="162"/>
      <c r="BC782" s="104"/>
      <c r="BD782" s="214"/>
      <c r="BE782" s="213" t="s">
        <v>1857</v>
      </c>
      <c r="BF782" s="108" t="e">
        <f aca="false">VLOOKUP($A782,#REF!, 34, FALSE())</f>
        <v>#VALUE!</v>
      </c>
      <c r="BG782" s="418" t="e">
        <f aca="false">VLOOKUP($A782,#REF!, 22, FALSE())</f>
        <v>#VALUE!</v>
      </c>
      <c r="BH782" s="109"/>
    </row>
    <row r="783" s="193" customFormat="true" ht="12.75" hidden="false" customHeight="true" outlineLevel="0" collapsed="false">
      <c r="A783" s="133" t="s">
        <v>1858</v>
      </c>
      <c r="B783" s="86" t="e">
        <f aca="false">VLOOKUP($A783,#REF!, 34, FALSE())</f>
        <v>#VALUE!</v>
      </c>
      <c r="C783" s="87" t="str">
        <f aca="false">CONCATENATE("unused_",A783)</f>
        <v>unused_DDR_XM1_B8RDQS_P</v>
      </c>
      <c r="D783" s="88" t="e">
        <f aca="false">IF(LEN(VLOOKUP($A783,#REF!,8,FALSE())),LEFT(VLOOKUP($A783,#REF!,8,FALSE()),LEN(VLOOKUP($A783,#REF!,8,FALSE()))-2),"")</f>
        <v>#VALUE!</v>
      </c>
      <c r="E783" s="89" t="e">
        <f aca="false">IF(LEN(VLOOKUP($A783,#REF!,4,FALSE())),IF(INDEX(#REF!,MATCH($A783,#REF!,0),1),LEFT(VLOOKUP($A783,#REF!,4,FALSE()),LEN(VLOOKUP($A783,#REF!,4,FALSE()))-2),CONCATENATE(LEFT(VLOOKUP($A783,#REF!,4,FALSE()),LEN(VLOOKUP($A783,#REF!,4,FALSE()))-2),"*")),"")</f>
        <v>#VALUE!</v>
      </c>
      <c r="F783" s="90" t="e">
        <f aca="false">IF(LEN(VLOOKUP($A783,#REF!,5,FALSE())),IF(INDEX(#REF!,MATCH($A783,#REF!,0),2),LEFT(VLOOKUP($A783,#REF!,5,FALSE()),LEN(VLOOKUP($A783,#REF!,5,FALSE()))-2),CONCATENATE(LEFT(VLOOKUP($A783,#REF!,5,FALSE()),LEN(VLOOKUP($A783,#REF!,5,FALSE()))-2),"*")),"")</f>
        <v>#VALUE!</v>
      </c>
      <c r="G783" s="90" t="e">
        <f aca="false">IF(LEN(VLOOKUP($A783,#REF!,6,FALSE())),IF(INDEX(#REF!,MATCH($A783,#REF!,0),3),LEFT(VLOOKUP($A783,#REF!,6,FALSE()),LEN(VLOOKUP($A783,#REF!,6,FALSE()))-2),CONCATENATE(LEFT(VLOOKUP($A783,#REF!,6,FALSE()),LEN(VLOOKUP($A783,#REF!,6,FALSE()))-2),"*")),"")</f>
        <v>#VALUE!</v>
      </c>
      <c r="H783" s="91" t="e">
        <f aca="false">IF(LEN(VLOOKUP($A783,#REF!,7,FALSE())),IF(INDEX(#REF!,MATCH($A783,#REF!,0),4),LEFT(VLOOKUP($A783,#REF!,7,FALSE()),LEN(VLOOKUP($A783,#REF!,7,FALSE()))-2),CONCATENATE(LEFT(VLOOKUP($A783,#REF!,7,FALSE()),LEN(VLOOKUP($A783,#REF!,7,FALSE()))-2),"*")),"")</f>
        <v>#VALUE!</v>
      </c>
      <c r="I783" s="92" t="e">
        <f aca="false">IF(LEN(VLOOKUP($A783,#REF!,8,FALSE())),UPPER(RIGHT(VLOOKUP($A783,#REF!,8,FALSE()), 1)),"")</f>
        <v>#VALUE!</v>
      </c>
      <c r="J783" s="90" t="e">
        <f aca="false">IF(LEN(VLOOKUP($A783,#REF!,4,FALSE())),UPPER(RIGHT(VLOOKUP($A783,#REF!,4,FALSE()), 1)),"")</f>
        <v>#VALUE!</v>
      </c>
      <c r="K783" s="90" t="e">
        <f aca="false">IF(LEN(VLOOKUP($A783,#REF!,5,FALSE())),UPPER(RIGHT(VLOOKUP($A783,#REF!,5,FALSE()), 1)),"")</f>
        <v>#VALUE!</v>
      </c>
      <c r="L783" s="90" t="e">
        <f aca="false">IF(LEN(VLOOKUP($A783,#REF!,6,FALSE())),UPPER(RIGHT(VLOOKUP($A783,#REF!,6,FALSE()), 1)),"")</f>
        <v>#VALUE!</v>
      </c>
      <c r="M783" s="91" t="e">
        <f aca="false">IF(LEN(VLOOKUP($A783,#REF!,7,FALSE())),UPPER(RIGHT(VLOOKUP($A783,#REF!,7,FALSE()), 1)),"")</f>
        <v>#VALUE!</v>
      </c>
      <c r="N783" s="185"/>
      <c r="O783" s="185"/>
      <c r="P783" s="185"/>
      <c r="Q783" s="185"/>
      <c r="R783" s="185"/>
      <c r="S783" s="100" t="e">
        <f aca="false">HLOOKUP("Device Tree Pin Name",#REF!,MATCH($A783,#REF!,0),FALSE())</f>
        <v>#VALUE!</v>
      </c>
      <c r="T783" s="95" t="e">
        <f aca="false">HLOOKUP("power rail",#REF!,MATCH($A783,#REF!,0),FALSE())</f>
        <v>#VALUE!</v>
      </c>
      <c r="U783" s="96" t="e">
        <f aca="false">HLOOKUP("Wake Capable",#REF!,MATCH($A783,#REF!,0),FALSE())</f>
        <v>#VALUE!</v>
      </c>
      <c r="V783" s="96" t="e">
        <f aca="false">HLOOKUP("Strap",#REF!,MATCH($A783,#REF!,0),FALSE())</f>
        <v>#VALUE!</v>
      </c>
      <c r="W783" s="96"/>
      <c r="X783" s="96"/>
      <c r="Y783" s="96"/>
      <c r="Z783" s="95"/>
      <c r="AA783" s="95" t="e">
        <f aca="false">HLOOKUP("Pad type",#REF!,MATCH($A783,#REF!,0),FALSE())</f>
        <v>#VALUE!</v>
      </c>
      <c r="AB783" s="100"/>
      <c r="AC783" s="100" t="e">
        <f aca="false">HLOOKUP("POR Pin State",#REF!,MATCH($A783,#REF!,0),FALSE())</f>
        <v>#VALUE!</v>
      </c>
      <c r="AD783" s="186"/>
      <c r="AE783" s="187"/>
      <c r="AF783" s="187"/>
      <c r="AG783" s="187"/>
      <c r="AH783" s="188"/>
      <c r="AI783" s="188"/>
      <c r="AJ783" s="189"/>
      <c r="AK783" s="189"/>
      <c r="AL783" s="189"/>
      <c r="AM783" s="189"/>
      <c r="AN783" s="189"/>
      <c r="AO783" s="189"/>
      <c r="AP783" s="189"/>
      <c r="AQ783" s="194" t="s">
        <v>1858</v>
      </c>
      <c r="AR783" s="104"/>
      <c r="AS783" s="104"/>
      <c r="AT783" s="104"/>
      <c r="AU783" s="104"/>
      <c r="AV783" s="104"/>
      <c r="AW783" s="104"/>
      <c r="AX783" s="104"/>
      <c r="AY783" s="104"/>
      <c r="AZ783" s="104"/>
      <c r="BA783" s="104"/>
      <c r="BB783" s="162"/>
      <c r="BC783" s="104"/>
      <c r="BD783" s="214"/>
      <c r="BE783" s="213" t="s">
        <v>1859</v>
      </c>
      <c r="BF783" s="108" t="e">
        <f aca="false">VLOOKUP($A783,#REF!, 34, FALSE())</f>
        <v>#VALUE!</v>
      </c>
      <c r="BG783" s="418" t="e">
        <f aca="false">VLOOKUP($A783,#REF!, 22, FALSE())</f>
        <v>#VALUE!</v>
      </c>
      <c r="BH783" s="109"/>
    </row>
    <row r="784" s="193" customFormat="true" ht="12.75" hidden="false" customHeight="true" outlineLevel="0" collapsed="false">
      <c r="A784" s="133" t="s">
        <v>1860</v>
      </c>
      <c r="B784" s="86" t="e">
        <f aca="false">VLOOKUP($A784,#REF!, 34, FALSE())</f>
        <v>#VALUE!</v>
      </c>
      <c r="C784" s="87" t="str">
        <f aca="false">CONCATENATE("unused_",A784)</f>
        <v>unused_DDR_XM1_B8RDQS_N</v>
      </c>
      <c r="D784" s="88" t="e">
        <f aca="false">IF(LEN(VLOOKUP($A784,#REF!,8,FALSE())),LEFT(VLOOKUP($A784,#REF!,8,FALSE()),LEN(VLOOKUP($A784,#REF!,8,FALSE()))-2),"")</f>
        <v>#VALUE!</v>
      </c>
      <c r="E784" s="89" t="e">
        <f aca="false">IF(LEN(VLOOKUP($A784,#REF!,4,FALSE())),IF(INDEX(#REF!,MATCH($A784,#REF!,0),1),LEFT(VLOOKUP($A784,#REF!,4,FALSE()),LEN(VLOOKUP($A784,#REF!,4,FALSE()))-2),CONCATENATE(LEFT(VLOOKUP($A784,#REF!,4,FALSE()),LEN(VLOOKUP($A784,#REF!,4,FALSE()))-2),"*")),"")</f>
        <v>#VALUE!</v>
      </c>
      <c r="F784" s="90" t="e">
        <f aca="false">IF(LEN(VLOOKUP($A784,#REF!,5,FALSE())),IF(INDEX(#REF!,MATCH($A784,#REF!,0),2),LEFT(VLOOKUP($A784,#REF!,5,FALSE()),LEN(VLOOKUP($A784,#REF!,5,FALSE()))-2),CONCATENATE(LEFT(VLOOKUP($A784,#REF!,5,FALSE()),LEN(VLOOKUP($A784,#REF!,5,FALSE()))-2),"*")),"")</f>
        <v>#VALUE!</v>
      </c>
      <c r="G784" s="90" t="e">
        <f aca="false">IF(LEN(VLOOKUP($A784,#REF!,6,FALSE())),IF(INDEX(#REF!,MATCH($A784,#REF!,0),3),LEFT(VLOOKUP($A784,#REF!,6,FALSE()),LEN(VLOOKUP($A784,#REF!,6,FALSE()))-2),CONCATENATE(LEFT(VLOOKUP($A784,#REF!,6,FALSE()),LEN(VLOOKUP($A784,#REF!,6,FALSE()))-2),"*")),"")</f>
        <v>#VALUE!</v>
      </c>
      <c r="H784" s="91" t="e">
        <f aca="false">IF(LEN(VLOOKUP($A784,#REF!,7,FALSE())),IF(INDEX(#REF!,MATCH($A784,#REF!,0),4),LEFT(VLOOKUP($A784,#REF!,7,FALSE()),LEN(VLOOKUP($A784,#REF!,7,FALSE()))-2),CONCATENATE(LEFT(VLOOKUP($A784,#REF!,7,FALSE()),LEN(VLOOKUP($A784,#REF!,7,FALSE()))-2),"*")),"")</f>
        <v>#VALUE!</v>
      </c>
      <c r="I784" s="92" t="e">
        <f aca="false">IF(LEN(VLOOKUP($A784,#REF!,8,FALSE())),UPPER(RIGHT(VLOOKUP($A784,#REF!,8,FALSE()), 1)),"")</f>
        <v>#VALUE!</v>
      </c>
      <c r="J784" s="90" t="e">
        <f aca="false">IF(LEN(VLOOKUP($A784,#REF!,4,FALSE())),UPPER(RIGHT(VLOOKUP($A784,#REF!,4,FALSE()), 1)),"")</f>
        <v>#VALUE!</v>
      </c>
      <c r="K784" s="90" t="e">
        <f aca="false">IF(LEN(VLOOKUP($A784,#REF!,5,FALSE())),UPPER(RIGHT(VLOOKUP($A784,#REF!,5,FALSE()), 1)),"")</f>
        <v>#VALUE!</v>
      </c>
      <c r="L784" s="90" t="e">
        <f aca="false">IF(LEN(VLOOKUP($A784,#REF!,6,FALSE())),UPPER(RIGHT(VLOOKUP($A784,#REF!,6,FALSE()), 1)),"")</f>
        <v>#VALUE!</v>
      </c>
      <c r="M784" s="91" t="e">
        <f aca="false">IF(LEN(VLOOKUP($A784,#REF!,7,FALSE())),UPPER(RIGHT(VLOOKUP($A784,#REF!,7,FALSE()), 1)),"")</f>
        <v>#VALUE!</v>
      </c>
      <c r="N784" s="185"/>
      <c r="O784" s="185"/>
      <c r="P784" s="185"/>
      <c r="Q784" s="185"/>
      <c r="R784" s="185"/>
      <c r="S784" s="100" t="e">
        <f aca="false">HLOOKUP("Device Tree Pin Name",#REF!,MATCH($A784,#REF!,0),FALSE())</f>
        <v>#VALUE!</v>
      </c>
      <c r="T784" s="95" t="e">
        <f aca="false">HLOOKUP("power rail",#REF!,MATCH($A784,#REF!,0),FALSE())</f>
        <v>#VALUE!</v>
      </c>
      <c r="U784" s="96" t="e">
        <f aca="false">HLOOKUP("Wake Capable",#REF!,MATCH($A784,#REF!,0),FALSE())</f>
        <v>#VALUE!</v>
      </c>
      <c r="V784" s="96" t="e">
        <f aca="false">HLOOKUP("Strap",#REF!,MATCH($A784,#REF!,0),FALSE())</f>
        <v>#VALUE!</v>
      </c>
      <c r="W784" s="96"/>
      <c r="X784" s="96"/>
      <c r="Y784" s="96"/>
      <c r="Z784" s="95"/>
      <c r="AA784" s="95" t="e">
        <f aca="false">HLOOKUP("Pad type",#REF!,MATCH($A784,#REF!,0),FALSE())</f>
        <v>#VALUE!</v>
      </c>
      <c r="AB784" s="100"/>
      <c r="AC784" s="100" t="e">
        <f aca="false">HLOOKUP("POR Pin State",#REF!,MATCH($A784,#REF!,0),FALSE())</f>
        <v>#VALUE!</v>
      </c>
      <c r="AD784" s="186"/>
      <c r="AE784" s="187"/>
      <c r="AF784" s="187"/>
      <c r="AG784" s="187"/>
      <c r="AH784" s="188"/>
      <c r="AI784" s="188"/>
      <c r="AJ784" s="189"/>
      <c r="AK784" s="189"/>
      <c r="AL784" s="189"/>
      <c r="AM784" s="189"/>
      <c r="AN784" s="189"/>
      <c r="AO784" s="189"/>
      <c r="AP784" s="189"/>
      <c r="AQ784" s="194" t="s">
        <v>1860</v>
      </c>
      <c r="AR784" s="104"/>
      <c r="AS784" s="104"/>
      <c r="AT784" s="104"/>
      <c r="AU784" s="104"/>
      <c r="AV784" s="104"/>
      <c r="AW784" s="104"/>
      <c r="AX784" s="104"/>
      <c r="AY784" s="104"/>
      <c r="AZ784" s="104"/>
      <c r="BA784" s="104"/>
      <c r="BB784" s="162"/>
      <c r="BC784" s="104"/>
      <c r="BD784" s="214"/>
      <c r="BE784" s="213" t="s">
        <v>1861</v>
      </c>
      <c r="BF784" s="108" t="e">
        <f aca="false">VLOOKUP($A784,#REF!, 34, FALSE())</f>
        <v>#VALUE!</v>
      </c>
      <c r="BG784" s="418" t="e">
        <f aca="false">VLOOKUP($A784,#REF!, 22, FALSE())</f>
        <v>#VALUE!</v>
      </c>
      <c r="BH784" s="109"/>
    </row>
    <row r="785" s="193" customFormat="true" ht="12.75" hidden="false" customHeight="true" outlineLevel="0" collapsed="false">
      <c r="A785" s="1" t="s">
        <v>1862</v>
      </c>
      <c r="B785" s="86" t="e">
        <f aca="false">VLOOKUP($A785,#REF!, 34, FALSE())</f>
        <v>#VALUE!</v>
      </c>
      <c r="C785" s="87" t="str">
        <f aca="false">CONCATENATE("unused_",A785)</f>
        <v>unused_DDR_XM1_B9D0</v>
      </c>
      <c r="D785" s="88" t="e">
        <f aca="false">IF(LEN(VLOOKUP($A785,#REF!,8,FALSE())),LEFT(VLOOKUP($A785,#REF!,8,FALSE()),LEN(VLOOKUP($A785,#REF!,8,FALSE()))-2),"")</f>
        <v>#VALUE!</v>
      </c>
      <c r="E785" s="89" t="e">
        <f aca="false">IF(LEN(VLOOKUP($A785,#REF!,4,FALSE())),IF(INDEX(#REF!,MATCH($A785,#REF!,0),1),LEFT(VLOOKUP($A785,#REF!,4,FALSE()),LEN(VLOOKUP($A785,#REF!,4,FALSE()))-2),CONCATENATE(LEFT(VLOOKUP($A785,#REF!,4,FALSE()),LEN(VLOOKUP($A785,#REF!,4,FALSE()))-2),"*")),"")</f>
        <v>#VALUE!</v>
      </c>
      <c r="F785" s="90" t="e">
        <f aca="false">IF(LEN(VLOOKUP($A785,#REF!,5,FALSE())),IF(INDEX(#REF!,MATCH($A785,#REF!,0),2),LEFT(VLOOKUP($A785,#REF!,5,FALSE()),LEN(VLOOKUP($A785,#REF!,5,FALSE()))-2),CONCATENATE(LEFT(VLOOKUP($A785,#REF!,5,FALSE()),LEN(VLOOKUP($A785,#REF!,5,FALSE()))-2),"*")),"")</f>
        <v>#VALUE!</v>
      </c>
      <c r="G785" s="90" t="e">
        <f aca="false">IF(LEN(VLOOKUP($A785,#REF!,6,FALSE())),IF(INDEX(#REF!,MATCH($A785,#REF!,0),3),LEFT(VLOOKUP($A785,#REF!,6,FALSE()),LEN(VLOOKUP($A785,#REF!,6,FALSE()))-2),CONCATENATE(LEFT(VLOOKUP($A785,#REF!,6,FALSE()),LEN(VLOOKUP($A785,#REF!,6,FALSE()))-2),"*")),"")</f>
        <v>#VALUE!</v>
      </c>
      <c r="H785" s="91" t="e">
        <f aca="false">IF(LEN(VLOOKUP($A785,#REF!,7,FALSE())),IF(INDEX(#REF!,MATCH($A785,#REF!,0),4),LEFT(VLOOKUP($A785,#REF!,7,FALSE()),LEN(VLOOKUP($A785,#REF!,7,FALSE()))-2),CONCATENATE(LEFT(VLOOKUP($A785,#REF!,7,FALSE()),LEN(VLOOKUP($A785,#REF!,7,FALSE()))-2),"*")),"")</f>
        <v>#VALUE!</v>
      </c>
      <c r="I785" s="92" t="e">
        <f aca="false">IF(LEN(VLOOKUP($A785,#REF!,8,FALSE())),UPPER(RIGHT(VLOOKUP($A785,#REF!,8,FALSE()), 1)),"")</f>
        <v>#VALUE!</v>
      </c>
      <c r="J785" s="90" t="e">
        <f aca="false">IF(LEN(VLOOKUP($A785,#REF!,4,FALSE())),UPPER(RIGHT(VLOOKUP($A785,#REF!,4,FALSE()), 1)),"")</f>
        <v>#VALUE!</v>
      </c>
      <c r="K785" s="90" t="e">
        <f aca="false">IF(LEN(VLOOKUP($A785,#REF!,5,FALSE())),UPPER(RIGHT(VLOOKUP($A785,#REF!,5,FALSE()), 1)),"")</f>
        <v>#VALUE!</v>
      </c>
      <c r="L785" s="90" t="e">
        <f aca="false">IF(LEN(VLOOKUP($A785,#REF!,6,FALSE())),UPPER(RIGHT(VLOOKUP($A785,#REF!,6,FALSE()), 1)),"")</f>
        <v>#VALUE!</v>
      </c>
      <c r="M785" s="91" t="e">
        <f aca="false">IF(LEN(VLOOKUP($A785,#REF!,7,FALSE())),UPPER(RIGHT(VLOOKUP($A785,#REF!,7,FALSE()), 1)),"")</f>
        <v>#VALUE!</v>
      </c>
      <c r="N785" s="185"/>
      <c r="O785" s="185"/>
      <c r="P785" s="185"/>
      <c r="Q785" s="185"/>
      <c r="R785" s="185"/>
      <c r="S785" s="100" t="e">
        <f aca="false">HLOOKUP("Device Tree Pin Name",#REF!,MATCH($A785,#REF!,0),FALSE())</f>
        <v>#VALUE!</v>
      </c>
      <c r="T785" s="95" t="e">
        <f aca="false">HLOOKUP("power rail",#REF!,MATCH($A785,#REF!,0),FALSE())</f>
        <v>#VALUE!</v>
      </c>
      <c r="U785" s="96" t="e">
        <f aca="false">HLOOKUP("Wake Capable",#REF!,MATCH($A785,#REF!,0),FALSE())</f>
        <v>#VALUE!</v>
      </c>
      <c r="V785" s="96" t="e">
        <f aca="false">HLOOKUP("Strap",#REF!,MATCH($A785,#REF!,0),FALSE())</f>
        <v>#VALUE!</v>
      </c>
      <c r="W785" s="96"/>
      <c r="X785" s="96"/>
      <c r="Y785" s="96"/>
      <c r="Z785" s="95"/>
      <c r="AA785" s="95" t="e">
        <f aca="false">HLOOKUP("Pad type",#REF!,MATCH($A785,#REF!,0),FALSE())</f>
        <v>#VALUE!</v>
      </c>
      <c r="AB785" s="100"/>
      <c r="AC785" s="100" t="e">
        <f aca="false">HLOOKUP("POR Pin State",#REF!,MATCH($A785,#REF!,0),FALSE())</f>
        <v>#VALUE!</v>
      </c>
      <c r="AD785" s="186"/>
      <c r="AE785" s="187"/>
      <c r="AF785" s="187"/>
      <c r="AG785" s="187"/>
      <c r="AH785" s="188"/>
      <c r="AI785" s="188"/>
      <c r="AJ785" s="189"/>
      <c r="AK785" s="189"/>
      <c r="AL785" s="189"/>
      <c r="AM785" s="189"/>
      <c r="AN785" s="189"/>
      <c r="AO785" s="189"/>
      <c r="AP785" s="189"/>
      <c r="AQ785" s="194" t="s">
        <v>1863</v>
      </c>
      <c r="AR785" s="104"/>
      <c r="AS785" s="104"/>
      <c r="AT785" s="104"/>
      <c r="AU785" s="104"/>
      <c r="AV785" s="104"/>
      <c r="AW785" s="104"/>
      <c r="AX785" s="104"/>
      <c r="AY785" s="104"/>
      <c r="AZ785" s="104"/>
      <c r="BA785" s="104"/>
      <c r="BB785" s="162"/>
      <c r="BC785" s="104"/>
      <c r="BD785" s="214"/>
      <c r="BE785" s="213" t="s">
        <v>1864</v>
      </c>
      <c r="BF785" s="108" t="e">
        <f aca="false">VLOOKUP($A785,#REF!, 34, FALSE())</f>
        <v>#VALUE!</v>
      </c>
      <c r="BG785" s="418" t="e">
        <f aca="false">VLOOKUP($A785,#REF!, 22, FALSE())</f>
        <v>#VALUE!</v>
      </c>
      <c r="BH785" s="109"/>
    </row>
    <row r="786" s="193" customFormat="true" ht="12.75" hidden="false" customHeight="true" outlineLevel="0" collapsed="false">
      <c r="A786" s="1" t="s">
        <v>1865</v>
      </c>
      <c r="B786" s="86" t="e">
        <f aca="false">VLOOKUP($A786,#REF!, 34, FALSE())</f>
        <v>#VALUE!</v>
      </c>
      <c r="C786" s="87" t="str">
        <f aca="false">CONCATENATE("unused_",A786)</f>
        <v>unused_DDR_XM1_B9D1</v>
      </c>
      <c r="D786" s="88" t="e">
        <f aca="false">IF(LEN(VLOOKUP($A786,#REF!,8,FALSE())),LEFT(VLOOKUP($A786,#REF!,8,FALSE()),LEN(VLOOKUP($A786,#REF!,8,FALSE()))-2),"")</f>
        <v>#VALUE!</v>
      </c>
      <c r="E786" s="89" t="e">
        <f aca="false">IF(LEN(VLOOKUP($A786,#REF!,4,FALSE())),IF(INDEX(#REF!,MATCH($A786,#REF!,0),1),LEFT(VLOOKUP($A786,#REF!,4,FALSE()),LEN(VLOOKUP($A786,#REF!,4,FALSE()))-2),CONCATENATE(LEFT(VLOOKUP($A786,#REF!,4,FALSE()),LEN(VLOOKUP($A786,#REF!,4,FALSE()))-2),"*")),"")</f>
        <v>#VALUE!</v>
      </c>
      <c r="F786" s="90" t="e">
        <f aca="false">IF(LEN(VLOOKUP($A786,#REF!,5,FALSE())),IF(INDEX(#REF!,MATCH($A786,#REF!,0),2),LEFT(VLOOKUP($A786,#REF!,5,FALSE()),LEN(VLOOKUP($A786,#REF!,5,FALSE()))-2),CONCATENATE(LEFT(VLOOKUP($A786,#REF!,5,FALSE()),LEN(VLOOKUP($A786,#REF!,5,FALSE()))-2),"*")),"")</f>
        <v>#VALUE!</v>
      </c>
      <c r="G786" s="90" t="e">
        <f aca="false">IF(LEN(VLOOKUP($A786,#REF!,6,FALSE())),IF(INDEX(#REF!,MATCH($A786,#REF!,0),3),LEFT(VLOOKUP($A786,#REF!,6,FALSE()),LEN(VLOOKUP($A786,#REF!,6,FALSE()))-2),CONCATENATE(LEFT(VLOOKUP($A786,#REF!,6,FALSE()),LEN(VLOOKUP($A786,#REF!,6,FALSE()))-2),"*")),"")</f>
        <v>#VALUE!</v>
      </c>
      <c r="H786" s="91" t="e">
        <f aca="false">IF(LEN(VLOOKUP($A786,#REF!,7,FALSE())),IF(INDEX(#REF!,MATCH($A786,#REF!,0),4),LEFT(VLOOKUP($A786,#REF!,7,FALSE()),LEN(VLOOKUP($A786,#REF!,7,FALSE()))-2),CONCATENATE(LEFT(VLOOKUP($A786,#REF!,7,FALSE()),LEN(VLOOKUP($A786,#REF!,7,FALSE()))-2),"*")),"")</f>
        <v>#VALUE!</v>
      </c>
      <c r="I786" s="92" t="e">
        <f aca="false">IF(LEN(VLOOKUP($A786,#REF!,8,FALSE())),UPPER(RIGHT(VLOOKUP($A786,#REF!,8,FALSE()), 1)),"")</f>
        <v>#VALUE!</v>
      </c>
      <c r="J786" s="90" t="e">
        <f aca="false">IF(LEN(VLOOKUP($A786,#REF!,4,FALSE())),UPPER(RIGHT(VLOOKUP($A786,#REF!,4,FALSE()), 1)),"")</f>
        <v>#VALUE!</v>
      </c>
      <c r="K786" s="90" t="e">
        <f aca="false">IF(LEN(VLOOKUP($A786,#REF!,5,FALSE())),UPPER(RIGHT(VLOOKUP($A786,#REF!,5,FALSE()), 1)),"")</f>
        <v>#VALUE!</v>
      </c>
      <c r="L786" s="90" t="e">
        <f aca="false">IF(LEN(VLOOKUP($A786,#REF!,6,FALSE())),UPPER(RIGHT(VLOOKUP($A786,#REF!,6,FALSE()), 1)),"")</f>
        <v>#VALUE!</v>
      </c>
      <c r="M786" s="91" t="e">
        <f aca="false">IF(LEN(VLOOKUP($A786,#REF!,7,FALSE())),UPPER(RIGHT(VLOOKUP($A786,#REF!,7,FALSE()), 1)),"")</f>
        <v>#VALUE!</v>
      </c>
      <c r="N786" s="185"/>
      <c r="O786" s="185"/>
      <c r="P786" s="185"/>
      <c r="Q786" s="185"/>
      <c r="R786" s="185"/>
      <c r="S786" s="100" t="e">
        <f aca="false">HLOOKUP("Device Tree Pin Name",#REF!,MATCH($A786,#REF!,0),FALSE())</f>
        <v>#VALUE!</v>
      </c>
      <c r="T786" s="95" t="e">
        <f aca="false">HLOOKUP("power rail",#REF!,MATCH($A786,#REF!,0),FALSE())</f>
        <v>#VALUE!</v>
      </c>
      <c r="U786" s="96" t="e">
        <f aca="false">HLOOKUP("Wake Capable",#REF!,MATCH($A786,#REF!,0),FALSE())</f>
        <v>#VALUE!</v>
      </c>
      <c r="V786" s="96" t="e">
        <f aca="false">HLOOKUP("Strap",#REF!,MATCH($A786,#REF!,0),FALSE())</f>
        <v>#VALUE!</v>
      </c>
      <c r="W786" s="96"/>
      <c r="X786" s="96"/>
      <c r="Y786" s="96"/>
      <c r="Z786" s="95"/>
      <c r="AA786" s="95" t="e">
        <f aca="false">HLOOKUP("Pad type",#REF!,MATCH($A786,#REF!,0),FALSE())</f>
        <v>#VALUE!</v>
      </c>
      <c r="AB786" s="100"/>
      <c r="AC786" s="100" t="e">
        <f aca="false">HLOOKUP("POR Pin State",#REF!,MATCH($A786,#REF!,0),FALSE())</f>
        <v>#VALUE!</v>
      </c>
      <c r="AD786" s="186"/>
      <c r="AE786" s="187"/>
      <c r="AF786" s="187"/>
      <c r="AG786" s="187"/>
      <c r="AH786" s="188"/>
      <c r="AI786" s="188"/>
      <c r="AJ786" s="189"/>
      <c r="AK786" s="189"/>
      <c r="AL786" s="189"/>
      <c r="AM786" s="189"/>
      <c r="AN786" s="189"/>
      <c r="AO786" s="189"/>
      <c r="AP786" s="189"/>
      <c r="AQ786" s="194" t="s">
        <v>1866</v>
      </c>
      <c r="AR786" s="104"/>
      <c r="AS786" s="104"/>
      <c r="AT786" s="104"/>
      <c r="AU786" s="104"/>
      <c r="AV786" s="104"/>
      <c r="AW786" s="104"/>
      <c r="AX786" s="104"/>
      <c r="AY786" s="104"/>
      <c r="AZ786" s="104"/>
      <c r="BA786" s="104"/>
      <c r="BB786" s="162"/>
      <c r="BC786" s="104"/>
      <c r="BD786" s="214"/>
      <c r="BE786" s="213" t="s">
        <v>1867</v>
      </c>
      <c r="BF786" s="108" t="e">
        <f aca="false">VLOOKUP($A786,#REF!, 34, FALSE())</f>
        <v>#VALUE!</v>
      </c>
      <c r="BG786" s="418" t="e">
        <f aca="false">VLOOKUP($A786,#REF!, 22, FALSE())</f>
        <v>#VALUE!</v>
      </c>
      <c r="BH786" s="109"/>
    </row>
    <row r="787" s="193" customFormat="true" ht="12.75" hidden="false" customHeight="true" outlineLevel="0" collapsed="false">
      <c r="A787" s="1" t="s">
        <v>1868</v>
      </c>
      <c r="B787" s="86" t="e">
        <f aca="false">VLOOKUP($A787,#REF!, 34, FALSE())</f>
        <v>#VALUE!</v>
      </c>
      <c r="C787" s="87" t="str">
        <f aca="false">CONCATENATE("unused_",A787)</f>
        <v>unused_DDR_XM1_B9D2</v>
      </c>
      <c r="D787" s="88" t="e">
        <f aca="false">IF(LEN(VLOOKUP($A787,#REF!,8,FALSE())),LEFT(VLOOKUP($A787,#REF!,8,FALSE()),LEN(VLOOKUP($A787,#REF!,8,FALSE()))-2),"")</f>
        <v>#VALUE!</v>
      </c>
      <c r="E787" s="89" t="e">
        <f aca="false">IF(LEN(VLOOKUP($A787,#REF!,4,FALSE())),IF(INDEX(#REF!,MATCH($A787,#REF!,0),1),LEFT(VLOOKUP($A787,#REF!,4,FALSE()),LEN(VLOOKUP($A787,#REF!,4,FALSE()))-2),CONCATENATE(LEFT(VLOOKUP($A787,#REF!,4,FALSE()),LEN(VLOOKUP($A787,#REF!,4,FALSE()))-2),"*")),"")</f>
        <v>#VALUE!</v>
      </c>
      <c r="F787" s="90" t="e">
        <f aca="false">IF(LEN(VLOOKUP($A787,#REF!,5,FALSE())),IF(INDEX(#REF!,MATCH($A787,#REF!,0),2),LEFT(VLOOKUP($A787,#REF!,5,FALSE()),LEN(VLOOKUP($A787,#REF!,5,FALSE()))-2),CONCATENATE(LEFT(VLOOKUP($A787,#REF!,5,FALSE()),LEN(VLOOKUP($A787,#REF!,5,FALSE()))-2),"*")),"")</f>
        <v>#VALUE!</v>
      </c>
      <c r="G787" s="90" t="e">
        <f aca="false">IF(LEN(VLOOKUP($A787,#REF!,6,FALSE())),IF(INDEX(#REF!,MATCH($A787,#REF!,0),3),LEFT(VLOOKUP($A787,#REF!,6,FALSE()),LEN(VLOOKUP($A787,#REF!,6,FALSE()))-2),CONCATENATE(LEFT(VLOOKUP($A787,#REF!,6,FALSE()),LEN(VLOOKUP($A787,#REF!,6,FALSE()))-2),"*")),"")</f>
        <v>#VALUE!</v>
      </c>
      <c r="H787" s="91" t="e">
        <f aca="false">IF(LEN(VLOOKUP($A787,#REF!,7,FALSE())),IF(INDEX(#REF!,MATCH($A787,#REF!,0),4),LEFT(VLOOKUP($A787,#REF!,7,FALSE()),LEN(VLOOKUP($A787,#REF!,7,FALSE()))-2),CONCATENATE(LEFT(VLOOKUP($A787,#REF!,7,FALSE()),LEN(VLOOKUP($A787,#REF!,7,FALSE()))-2),"*")),"")</f>
        <v>#VALUE!</v>
      </c>
      <c r="I787" s="92" t="e">
        <f aca="false">IF(LEN(VLOOKUP($A787,#REF!,8,FALSE())),UPPER(RIGHT(VLOOKUP($A787,#REF!,8,FALSE()), 1)),"")</f>
        <v>#VALUE!</v>
      </c>
      <c r="J787" s="90" t="e">
        <f aca="false">IF(LEN(VLOOKUP($A787,#REF!,4,FALSE())),UPPER(RIGHT(VLOOKUP($A787,#REF!,4,FALSE()), 1)),"")</f>
        <v>#VALUE!</v>
      </c>
      <c r="K787" s="90" t="e">
        <f aca="false">IF(LEN(VLOOKUP($A787,#REF!,5,FALSE())),UPPER(RIGHT(VLOOKUP($A787,#REF!,5,FALSE()), 1)),"")</f>
        <v>#VALUE!</v>
      </c>
      <c r="L787" s="90" t="e">
        <f aca="false">IF(LEN(VLOOKUP($A787,#REF!,6,FALSE())),UPPER(RIGHT(VLOOKUP($A787,#REF!,6,FALSE()), 1)),"")</f>
        <v>#VALUE!</v>
      </c>
      <c r="M787" s="91" t="e">
        <f aca="false">IF(LEN(VLOOKUP($A787,#REF!,7,FALSE())),UPPER(RIGHT(VLOOKUP($A787,#REF!,7,FALSE()), 1)),"")</f>
        <v>#VALUE!</v>
      </c>
      <c r="N787" s="185"/>
      <c r="O787" s="185"/>
      <c r="P787" s="185"/>
      <c r="Q787" s="185"/>
      <c r="R787" s="185"/>
      <c r="S787" s="100" t="e">
        <f aca="false">HLOOKUP("Device Tree Pin Name",#REF!,MATCH($A787,#REF!,0),FALSE())</f>
        <v>#VALUE!</v>
      </c>
      <c r="T787" s="95" t="e">
        <f aca="false">HLOOKUP("power rail",#REF!,MATCH($A787,#REF!,0),FALSE())</f>
        <v>#VALUE!</v>
      </c>
      <c r="U787" s="96" t="e">
        <f aca="false">HLOOKUP("Wake Capable",#REF!,MATCH($A787,#REF!,0),FALSE())</f>
        <v>#VALUE!</v>
      </c>
      <c r="V787" s="96" t="e">
        <f aca="false">HLOOKUP("Strap",#REF!,MATCH($A787,#REF!,0),FALSE())</f>
        <v>#VALUE!</v>
      </c>
      <c r="W787" s="96"/>
      <c r="X787" s="96"/>
      <c r="Y787" s="96"/>
      <c r="Z787" s="95"/>
      <c r="AA787" s="95" t="e">
        <f aca="false">HLOOKUP("Pad type",#REF!,MATCH($A787,#REF!,0),FALSE())</f>
        <v>#VALUE!</v>
      </c>
      <c r="AB787" s="100"/>
      <c r="AC787" s="100" t="e">
        <f aca="false">HLOOKUP("POR Pin State",#REF!,MATCH($A787,#REF!,0),FALSE())</f>
        <v>#VALUE!</v>
      </c>
      <c r="AD787" s="186"/>
      <c r="AE787" s="187"/>
      <c r="AF787" s="187"/>
      <c r="AG787" s="187"/>
      <c r="AH787" s="188"/>
      <c r="AI787" s="188"/>
      <c r="AJ787" s="189"/>
      <c r="AK787" s="189"/>
      <c r="AL787" s="189"/>
      <c r="AM787" s="189"/>
      <c r="AN787" s="189"/>
      <c r="AO787" s="189"/>
      <c r="AP787" s="189"/>
      <c r="AQ787" s="194" t="s">
        <v>1869</v>
      </c>
      <c r="AR787" s="104"/>
      <c r="AS787" s="104"/>
      <c r="AT787" s="104"/>
      <c r="AU787" s="104"/>
      <c r="AV787" s="104"/>
      <c r="AW787" s="104"/>
      <c r="AX787" s="104"/>
      <c r="AY787" s="104"/>
      <c r="AZ787" s="104"/>
      <c r="BA787" s="104"/>
      <c r="BB787" s="162"/>
      <c r="BC787" s="104"/>
      <c r="BD787" s="214"/>
      <c r="BE787" s="213" t="s">
        <v>1870</v>
      </c>
      <c r="BF787" s="108" t="e">
        <f aca="false">VLOOKUP($A787,#REF!, 34, FALSE())</f>
        <v>#VALUE!</v>
      </c>
      <c r="BG787" s="418" t="e">
        <f aca="false">VLOOKUP($A787,#REF!, 22, FALSE())</f>
        <v>#VALUE!</v>
      </c>
      <c r="BH787" s="109"/>
    </row>
    <row r="788" s="193" customFormat="true" ht="12.75" hidden="false" customHeight="true" outlineLevel="0" collapsed="false">
      <c r="A788" s="219" t="s">
        <v>1871</v>
      </c>
      <c r="B788" s="86" t="e">
        <f aca="false">VLOOKUP($A788,#REF!, 34, FALSE())</f>
        <v>#VALUE!</v>
      </c>
      <c r="C788" s="87" t="str">
        <f aca="false">CONCATENATE("unused_",A788)</f>
        <v>unused_DDR_XM1_B9D3</v>
      </c>
      <c r="D788" s="88" t="e">
        <f aca="false">IF(LEN(VLOOKUP($A788,#REF!,8,FALSE())),LEFT(VLOOKUP($A788,#REF!,8,FALSE()),LEN(VLOOKUP($A788,#REF!,8,FALSE()))-2),"")</f>
        <v>#VALUE!</v>
      </c>
      <c r="E788" s="89" t="e">
        <f aca="false">IF(LEN(VLOOKUP($A788,#REF!,4,FALSE())),IF(INDEX(#REF!,MATCH($A788,#REF!,0),1),LEFT(VLOOKUP($A788,#REF!,4,FALSE()),LEN(VLOOKUP($A788,#REF!,4,FALSE()))-2),CONCATENATE(LEFT(VLOOKUP($A788,#REF!,4,FALSE()),LEN(VLOOKUP($A788,#REF!,4,FALSE()))-2),"*")),"")</f>
        <v>#VALUE!</v>
      </c>
      <c r="F788" s="90" t="e">
        <f aca="false">IF(LEN(VLOOKUP($A788,#REF!,5,FALSE())),IF(INDEX(#REF!,MATCH($A788,#REF!,0),2),LEFT(VLOOKUP($A788,#REF!,5,FALSE()),LEN(VLOOKUP($A788,#REF!,5,FALSE()))-2),CONCATENATE(LEFT(VLOOKUP($A788,#REF!,5,FALSE()),LEN(VLOOKUP($A788,#REF!,5,FALSE()))-2),"*")),"")</f>
        <v>#VALUE!</v>
      </c>
      <c r="G788" s="90" t="e">
        <f aca="false">IF(LEN(VLOOKUP($A788,#REF!,6,FALSE())),IF(INDEX(#REF!,MATCH($A788,#REF!,0),3),LEFT(VLOOKUP($A788,#REF!,6,FALSE()),LEN(VLOOKUP($A788,#REF!,6,FALSE()))-2),CONCATENATE(LEFT(VLOOKUP($A788,#REF!,6,FALSE()),LEN(VLOOKUP($A788,#REF!,6,FALSE()))-2),"*")),"")</f>
        <v>#VALUE!</v>
      </c>
      <c r="H788" s="91" t="e">
        <f aca="false">IF(LEN(VLOOKUP($A788,#REF!,7,FALSE())),IF(INDEX(#REF!,MATCH($A788,#REF!,0),4),LEFT(VLOOKUP($A788,#REF!,7,FALSE()),LEN(VLOOKUP($A788,#REF!,7,FALSE()))-2),CONCATENATE(LEFT(VLOOKUP($A788,#REF!,7,FALSE()),LEN(VLOOKUP($A788,#REF!,7,FALSE()))-2),"*")),"")</f>
        <v>#VALUE!</v>
      </c>
      <c r="I788" s="92" t="e">
        <f aca="false">IF(LEN(VLOOKUP($A788,#REF!,8,FALSE())),UPPER(RIGHT(VLOOKUP($A788,#REF!,8,FALSE()), 1)),"")</f>
        <v>#VALUE!</v>
      </c>
      <c r="J788" s="90" t="e">
        <f aca="false">IF(LEN(VLOOKUP($A788,#REF!,4,FALSE())),UPPER(RIGHT(VLOOKUP($A788,#REF!,4,FALSE()), 1)),"")</f>
        <v>#VALUE!</v>
      </c>
      <c r="K788" s="90" t="e">
        <f aca="false">IF(LEN(VLOOKUP($A788,#REF!,5,FALSE())),UPPER(RIGHT(VLOOKUP($A788,#REF!,5,FALSE()), 1)),"")</f>
        <v>#VALUE!</v>
      </c>
      <c r="L788" s="90" t="e">
        <f aca="false">IF(LEN(VLOOKUP($A788,#REF!,6,FALSE())),UPPER(RIGHT(VLOOKUP($A788,#REF!,6,FALSE()), 1)),"")</f>
        <v>#VALUE!</v>
      </c>
      <c r="M788" s="91" t="e">
        <f aca="false">IF(LEN(VLOOKUP($A788,#REF!,7,FALSE())),UPPER(RIGHT(VLOOKUP($A788,#REF!,7,FALSE()), 1)),"")</f>
        <v>#VALUE!</v>
      </c>
      <c r="N788" s="185"/>
      <c r="O788" s="185"/>
      <c r="P788" s="185"/>
      <c r="Q788" s="185"/>
      <c r="R788" s="185"/>
      <c r="S788" s="100" t="e">
        <f aca="false">HLOOKUP("Device Tree Pin Name",#REF!,MATCH($A788,#REF!,0),FALSE())</f>
        <v>#VALUE!</v>
      </c>
      <c r="T788" s="95" t="e">
        <f aca="false">HLOOKUP("power rail",#REF!,MATCH($A788,#REF!,0),FALSE())</f>
        <v>#VALUE!</v>
      </c>
      <c r="U788" s="96" t="e">
        <f aca="false">HLOOKUP("Wake Capable",#REF!,MATCH($A788,#REF!,0),FALSE())</f>
        <v>#VALUE!</v>
      </c>
      <c r="V788" s="96" t="e">
        <f aca="false">HLOOKUP("Strap",#REF!,MATCH($A788,#REF!,0),FALSE())</f>
        <v>#VALUE!</v>
      </c>
      <c r="W788" s="96"/>
      <c r="X788" s="96"/>
      <c r="Y788" s="96"/>
      <c r="Z788" s="95"/>
      <c r="AA788" s="95" t="e">
        <f aca="false">HLOOKUP("Pad type",#REF!,MATCH($A788,#REF!,0),FALSE())</f>
        <v>#VALUE!</v>
      </c>
      <c r="AB788" s="100"/>
      <c r="AC788" s="100" t="e">
        <f aca="false">HLOOKUP("POR Pin State",#REF!,MATCH($A788,#REF!,0),FALSE())</f>
        <v>#VALUE!</v>
      </c>
      <c r="AD788" s="186"/>
      <c r="AE788" s="187"/>
      <c r="AF788" s="187"/>
      <c r="AG788" s="187"/>
      <c r="AH788" s="188"/>
      <c r="AI788" s="188"/>
      <c r="AJ788" s="189"/>
      <c r="AK788" s="189"/>
      <c r="AL788" s="189"/>
      <c r="AM788" s="189"/>
      <c r="AN788" s="189"/>
      <c r="AO788" s="189"/>
      <c r="AP788" s="189"/>
      <c r="AQ788" s="194" t="s">
        <v>1872</v>
      </c>
      <c r="AR788" s="104"/>
      <c r="AS788" s="104"/>
      <c r="AT788" s="104"/>
      <c r="AU788" s="104"/>
      <c r="AV788" s="104"/>
      <c r="AW788" s="104"/>
      <c r="AX788" s="104"/>
      <c r="AY788" s="104"/>
      <c r="AZ788" s="104"/>
      <c r="BA788" s="104"/>
      <c r="BB788" s="162"/>
      <c r="BC788" s="104"/>
      <c r="BD788" s="214"/>
      <c r="BE788" s="226" t="s">
        <v>1873</v>
      </c>
      <c r="BF788" s="108" t="e">
        <f aca="false">VLOOKUP($A788,#REF!, 34, FALSE())</f>
        <v>#VALUE!</v>
      </c>
      <c r="BG788" s="418" t="e">
        <f aca="false">VLOOKUP($A788,#REF!, 22, FALSE())</f>
        <v>#VALUE!</v>
      </c>
      <c r="BH788" s="109"/>
    </row>
    <row r="789" s="193" customFormat="true" ht="12.75" hidden="false" customHeight="true" outlineLevel="0" collapsed="false">
      <c r="A789" s="227" t="s">
        <v>1874</v>
      </c>
      <c r="B789" s="86" t="e">
        <f aca="false">VLOOKUP($A789,#REF!, 34, FALSE())</f>
        <v>#VALUE!</v>
      </c>
      <c r="C789" s="87" t="str">
        <f aca="false">CONCATENATE("unused_",A789)</f>
        <v>unused_DDR_XM1_B9D4</v>
      </c>
      <c r="D789" s="88" t="e">
        <f aca="false">IF(LEN(VLOOKUP($A789,#REF!,8,FALSE())),LEFT(VLOOKUP($A789,#REF!,8,FALSE()),LEN(VLOOKUP($A789,#REF!,8,FALSE()))-2),"")</f>
        <v>#VALUE!</v>
      </c>
      <c r="E789" s="89" t="e">
        <f aca="false">IF(LEN(VLOOKUP($A789,#REF!,4,FALSE())),IF(INDEX(#REF!,MATCH($A789,#REF!,0),1),LEFT(VLOOKUP($A789,#REF!,4,FALSE()),LEN(VLOOKUP($A789,#REF!,4,FALSE()))-2),CONCATENATE(LEFT(VLOOKUP($A789,#REF!,4,FALSE()),LEN(VLOOKUP($A789,#REF!,4,FALSE()))-2),"*")),"")</f>
        <v>#VALUE!</v>
      </c>
      <c r="F789" s="90" t="e">
        <f aca="false">IF(LEN(VLOOKUP($A789,#REF!,5,FALSE())),IF(INDEX(#REF!,MATCH($A789,#REF!,0),2),LEFT(VLOOKUP($A789,#REF!,5,FALSE()),LEN(VLOOKUP($A789,#REF!,5,FALSE()))-2),CONCATENATE(LEFT(VLOOKUP($A789,#REF!,5,FALSE()),LEN(VLOOKUP($A789,#REF!,5,FALSE()))-2),"*")),"")</f>
        <v>#VALUE!</v>
      </c>
      <c r="G789" s="90" t="e">
        <f aca="false">IF(LEN(VLOOKUP($A789,#REF!,6,FALSE())),IF(INDEX(#REF!,MATCH($A789,#REF!,0),3),LEFT(VLOOKUP($A789,#REF!,6,FALSE()),LEN(VLOOKUP($A789,#REF!,6,FALSE()))-2),CONCATENATE(LEFT(VLOOKUP($A789,#REF!,6,FALSE()),LEN(VLOOKUP($A789,#REF!,6,FALSE()))-2),"*")),"")</f>
        <v>#VALUE!</v>
      </c>
      <c r="H789" s="91" t="e">
        <f aca="false">IF(LEN(VLOOKUP($A789,#REF!,7,FALSE())),IF(INDEX(#REF!,MATCH($A789,#REF!,0),4),LEFT(VLOOKUP($A789,#REF!,7,FALSE()),LEN(VLOOKUP($A789,#REF!,7,FALSE()))-2),CONCATENATE(LEFT(VLOOKUP($A789,#REF!,7,FALSE()),LEN(VLOOKUP($A789,#REF!,7,FALSE()))-2),"*")),"")</f>
        <v>#VALUE!</v>
      </c>
      <c r="I789" s="92" t="e">
        <f aca="false">IF(LEN(VLOOKUP($A789,#REF!,8,FALSE())),UPPER(RIGHT(VLOOKUP($A789,#REF!,8,FALSE()), 1)),"")</f>
        <v>#VALUE!</v>
      </c>
      <c r="J789" s="90" t="e">
        <f aca="false">IF(LEN(VLOOKUP($A789,#REF!,4,FALSE())),UPPER(RIGHT(VLOOKUP($A789,#REF!,4,FALSE()), 1)),"")</f>
        <v>#VALUE!</v>
      </c>
      <c r="K789" s="90" t="e">
        <f aca="false">IF(LEN(VLOOKUP($A789,#REF!,5,FALSE())),UPPER(RIGHT(VLOOKUP($A789,#REF!,5,FALSE()), 1)),"")</f>
        <v>#VALUE!</v>
      </c>
      <c r="L789" s="90" t="e">
        <f aca="false">IF(LEN(VLOOKUP($A789,#REF!,6,FALSE())),UPPER(RIGHT(VLOOKUP($A789,#REF!,6,FALSE()), 1)),"")</f>
        <v>#VALUE!</v>
      </c>
      <c r="M789" s="91" t="e">
        <f aca="false">IF(LEN(VLOOKUP($A789,#REF!,7,FALSE())),UPPER(RIGHT(VLOOKUP($A789,#REF!,7,FALSE()), 1)),"")</f>
        <v>#VALUE!</v>
      </c>
      <c r="N789" s="185"/>
      <c r="O789" s="185"/>
      <c r="P789" s="185"/>
      <c r="Q789" s="185"/>
      <c r="R789" s="185"/>
      <c r="S789" s="100" t="e">
        <f aca="false">HLOOKUP("Device Tree Pin Name",#REF!,MATCH($A789,#REF!,0),FALSE())</f>
        <v>#VALUE!</v>
      </c>
      <c r="T789" s="95" t="e">
        <f aca="false">HLOOKUP("power rail",#REF!,MATCH($A789,#REF!,0),FALSE())</f>
        <v>#VALUE!</v>
      </c>
      <c r="U789" s="96" t="e">
        <f aca="false">HLOOKUP("Wake Capable",#REF!,MATCH($A789,#REF!,0),FALSE())</f>
        <v>#VALUE!</v>
      </c>
      <c r="V789" s="96" t="e">
        <f aca="false">HLOOKUP("Strap",#REF!,MATCH($A789,#REF!,0),FALSE())</f>
        <v>#VALUE!</v>
      </c>
      <c r="W789" s="96"/>
      <c r="X789" s="96"/>
      <c r="Y789" s="96"/>
      <c r="Z789" s="95"/>
      <c r="AA789" s="95" t="e">
        <f aca="false">HLOOKUP("Pad type",#REF!,MATCH($A789,#REF!,0),FALSE())</f>
        <v>#VALUE!</v>
      </c>
      <c r="AB789" s="100"/>
      <c r="AC789" s="100" t="e">
        <f aca="false">HLOOKUP("POR Pin State",#REF!,MATCH($A789,#REF!,0),FALSE())</f>
        <v>#VALUE!</v>
      </c>
      <c r="AD789" s="186"/>
      <c r="AE789" s="187"/>
      <c r="AF789" s="187"/>
      <c r="AG789" s="187"/>
      <c r="AH789" s="188"/>
      <c r="AI789" s="188"/>
      <c r="AJ789" s="189"/>
      <c r="AK789" s="189"/>
      <c r="AL789" s="189"/>
      <c r="AM789" s="189"/>
      <c r="AN789" s="189"/>
      <c r="AO789" s="189"/>
      <c r="AP789" s="189"/>
      <c r="AQ789" s="194" t="s">
        <v>1875</v>
      </c>
      <c r="AR789" s="104"/>
      <c r="AS789" s="104"/>
      <c r="AT789" s="104"/>
      <c r="AU789" s="104"/>
      <c r="AV789" s="104"/>
      <c r="AW789" s="104"/>
      <c r="AX789" s="104"/>
      <c r="AY789" s="104"/>
      <c r="AZ789" s="104"/>
      <c r="BA789" s="104"/>
      <c r="BB789" s="162"/>
      <c r="BC789" s="104"/>
      <c r="BD789" s="214"/>
      <c r="BE789" s="228" t="s">
        <v>1876</v>
      </c>
      <c r="BF789" s="108" t="e">
        <f aca="false">VLOOKUP($A789,#REF!, 34, FALSE())</f>
        <v>#VALUE!</v>
      </c>
      <c r="BG789" s="418" t="e">
        <f aca="false">VLOOKUP($A789,#REF!, 22, FALSE())</f>
        <v>#VALUE!</v>
      </c>
      <c r="BH789" s="109"/>
    </row>
    <row r="790" s="193" customFormat="true" ht="13.5" hidden="false" customHeight="true" outlineLevel="0" collapsed="false">
      <c r="A790" s="219" t="s">
        <v>1877</v>
      </c>
      <c r="B790" s="86" t="e">
        <f aca="false">VLOOKUP($A790,#REF!, 34, FALSE())</f>
        <v>#VALUE!</v>
      </c>
      <c r="C790" s="87" t="str">
        <f aca="false">CONCATENATE("unused_",A790)</f>
        <v>unused_DDR_XM1_B9D5</v>
      </c>
      <c r="D790" s="88" t="e">
        <f aca="false">IF(LEN(VLOOKUP($A790,#REF!,8,FALSE())),LEFT(VLOOKUP($A790,#REF!,8,FALSE()),LEN(VLOOKUP($A790,#REF!,8,FALSE()))-2),"")</f>
        <v>#VALUE!</v>
      </c>
      <c r="E790" s="89" t="e">
        <f aca="false">IF(LEN(VLOOKUP($A790,#REF!,4,FALSE())),IF(INDEX(#REF!,MATCH($A790,#REF!,0),1),LEFT(VLOOKUP($A790,#REF!,4,FALSE()),LEN(VLOOKUP($A790,#REF!,4,FALSE()))-2),CONCATENATE(LEFT(VLOOKUP($A790,#REF!,4,FALSE()),LEN(VLOOKUP($A790,#REF!,4,FALSE()))-2),"*")),"")</f>
        <v>#VALUE!</v>
      </c>
      <c r="F790" s="90" t="e">
        <f aca="false">IF(LEN(VLOOKUP($A790,#REF!,5,FALSE())),IF(INDEX(#REF!,MATCH($A790,#REF!,0),2),LEFT(VLOOKUP($A790,#REF!,5,FALSE()),LEN(VLOOKUP($A790,#REF!,5,FALSE()))-2),CONCATENATE(LEFT(VLOOKUP($A790,#REF!,5,FALSE()),LEN(VLOOKUP($A790,#REF!,5,FALSE()))-2),"*")),"")</f>
        <v>#VALUE!</v>
      </c>
      <c r="G790" s="90" t="e">
        <f aca="false">IF(LEN(VLOOKUP($A790,#REF!,6,FALSE())),IF(INDEX(#REF!,MATCH($A790,#REF!,0),3),LEFT(VLOOKUP($A790,#REF!,6,FALSE()),LEN(VLOOKUP($A790,#REF!,6,FALSE()))-2),CONCATENATE(LEFT(VLOOKUP($A790,#REF!,6,FALSE()),LEN(VLOOKUP($A790,#REF!,6,FALSE()))-2),"*")),"")</f>
        <v>#VALUE!</v>
      </c>
      <c r="H790" s="91" t="e">
        <f aca="false">IF(LEN(VLOOKUP($A790,#REF!,7,FALSE())),IF(INDEX(#REF!,MATCH($A790,#REF!,0),4),LEFT(VLOOKUP($A790,#REF!,7,FALSE()),LEN(VLOOKUP($A790,#REF!,7,FALSE()))-2),CONCATENATE(LEFT(VLOOKUP($A790,#REF!,7,FALSE()),LEN(VLOOKUP($A790,#REF!,7,FALSE()))-2),"*")),"")</f>
        <v>#VALUE!</v>
      </c>
      <c r="I790" s="92" t="e">
        <f aca="false">IF(LEN(VLOOKUP($A790,#REF!,8,FALSE())),UPPER(RIGHT(VLOOKUP($A790,#REF!,8,FALSE()), 1)),"")</f>
        <v>#VALUE!</v>
      </c>
      <c r="J790" s="90" t="e">
        <f aca="false">IF(LEN(VLOOKUP($A790,#REF!,4,FALSE())),UPPER(RIGHT(VLOOKUP($A790,#REF!,4,FALSE()), 1)),"")</f>
        <v>#VALUE!</v>
      </c>
      <c r="K790" s="90" t="e">
        <f aca="false">IF(LEN(VLOOKUP($A790,#REF!,5,FALSE())),UPPER(RIGHT(VLOOKUP($A790,#REF!,5,FALSE()), 1)),"")</f>
        <v>#VALUE!</v>
      </c>
      <c r="L790" s="90" t="e">
        <f aca="false">IF(LEN(VLOOKUP($A790,#REF!,6,FALSE())),UPPER(RIGHT(VLOOKUP($A790,#REF!,6,FALSE()), 1)),"")</f>
        <v>#VALUE!</v>
      </c>
      <c r="M790" s="91" t="e">
        <f aca="false">IF(LEN(VLOOKUP($A790,#REF!,7,FALSE())),UPPER(RIGHT(VLOOKUP($A790,#REF!,7,FALSE()), 1)),"")</f>
        <v>#VALUE!</v>
      </c>
      <c r="N790" s="185"/>
      <c r="O790" s="185"/>
      <c r="P790" s="185"/>
      <c r="Q790" s="185"/>
      <c r="R790" s="185"/>
      <c r="S790" s="100" t="e">
        <f aca="false">HLOOKUP("Device Tree Pin Name",#REF!,MATCH($A790,#REF!,0),FALSE())</f>
        <v>#VALUE!</v>
      </c>
      <c r="T790" s="95" t="e">
        <f aca="false">HLOOKUP("power rail",#REF!,MATCH($A790,#REF!,0),FALSE())</f>
        <v>#VALUE!</v>
      </c>
      <c r="U790" s="96" t="e">
        <f aca="false">HLOOKUP("Wake Capable",#REF!,MATCH($A790,#REF!,0),FALSE())</f>
        <v>#VALUE!</v>
      </c>
      <c r="V790" s="96" t="e">
        <f aca="false">HLOOKUP("Strap",#REF!,MATCH($A790,#REF!,0),FALSE())</f>
        <v>#VALUE!</v>
      </c>
      <c r="W790" s="96"/>
      <c r="X790" s="96"/>
      <c r="Y790" s="96"/>
      <c r="Z790" s="95"/>
      <c r="AA790" s="95" t="e">
        <f aca="false">HLOOKUP("Pad type",#REF!,MATCH($A790,#REF!,0),FALSE())</f>
        <v>#VALUE!</v>
      </c>
      <c r="AB790" s="100"/>
      <c r="AC790" s="100" t="e">
        <f aca="false">HLOOKUP("POR Pin State",#REF!,MATCH($A790,#REF!,0),FALSE())</f>
        <v>#VALUE!</v>
      </c>
      <c r="AD790" s="186"/>
      <c r="AE790" s="187"/>
      <c r="AF790" s="187"/>
      <c r="AG790" s="187"/>
      <c r="AH790" s="188"/>
      <c r="AI790" s="188"/>
      <c r="AJ790" s="189"/>
      <c r="AK790" s="189"/>
      <c r="AL790" s="189"/>
      <c r="AM790" s="189"/>
      <c r="AN790" s="189"/>
      <c r="AO790" s="189"/>
      <c r="AP790" s="189"/>
      <c r="AQ790" s="194" t="s">
        <v>1878</v>
      </c>
      <c r="AR790" s="104"/>
      <c r="AS790" s="104"/>
      <c r="AT790" s="104"/>
      <c r="AU790" s="104"/>
      <c r="AV790" s="104"/>
      <c r="AW790" s="104"/>
      <c r="AX790" s="104"/>
      <c r="AY790" s="104"/>
      <c r="AZ790" s="104"/>
      <c r="BA790" s="104"/>
      <c r="BB790" s="162"/>
      <c r="BC790" s="104"/>
      <c r="BD790" s="214"/>
      <c r="BE790" s="228" t="s">
        <v>1879</v>
      </c>
      <c r="BF790" s="108" t="e">
        <f aca="false">VLOOKUP($A790,#REF!, 34, FALSE())</f>
        <v>#VALUE!</v>
      </c>
      <c r="BG790" s="418" t="e">
        <f aca="false">VLOOKUP($A790,#REF!, 22, FALSE())</f>
        <v>#VALUE!</v>
      </c>
      <c r="BH790" s="109"/>
    </row>
    <row r="791" s="193" customFormat="true" ht="12.75" hidden="false" customHeight="true" outlineLevel="0" collapsed="false">
      <c r="A791" s="133" t="s">
        <v>1880</v>
      </c>
      <c r="B791" s="86" t="e">
        <f aca="false">VLOOKUP($A791,#REF!, 34, FALSE())</f>
        <v>#VALUE!</v>
      </c>
      <c r="C791" s="87" t="str">
        <f aca="false">CONCATENATE("unused_",A791)</f>
        <v>unused_DDR_XM1_B9D6</v>
      </c>
      <c r="D791" s="88" t="e">
        <f aca="false">IF(LEN(VLOOKUP($A791,#REF!,8,FALSE())),LEFT(VLOOKUP($A791,#REF!,8,FALSE()),LEN(VLOOKUP($A791,#REF!,8,FALSE()))-2),"")</f>
        <v>#VALUE!</v>
      </c>
      <c r="E791" s="89" t="e">
        <f aca="false">IF(LEN(VLOOKUP($A791,#REF!,4,FALSE())),IF(INDEX(#REF!,MATCH($A791,#REF!,0),1),LEFT(VLOOKUP($A791,#REF!,4,FALSE()),LEN(VLOOKUP($A791,#REF!,4,FALSE()))-2),CONCATENATE(LEFT(VLOOKUP($A791,#REF!,4,FALSE()),LEN(VLOOKUP($A791,#REF!,4,FALSE()))-2),"*")),"")</f>
        <v>#VALUE!</v>
      </c>
      <c r="F791" s="90" t="e">
        <f aca="false">IF(LEN(VLOOKUP($A791,#REF!,5,FALSE())),IF(INDEX(#REF!,MATCH($A791,#REF!,0),2),LEFT(VLOOKUP($A791,#REF!,5,FALSE()),LEN(VLOOKUP($A791,#REF!,5,FALSE()))-2),CONCATENATE(LEFT(VLOOKUP($A791,#REF!,5,FALSE()),LEN(VLOOKUP($A791,#REF!,5,FALSE()))-2),"*")),"")</f>
        <v>#VALUE!</v>
      </c>
      <c r="G791" s="90" t="e">
        <f aca="false">IF(LEN(VLOOKUP($A791,#REF!,6,FALSE())),IF(INDEX(#REF!,MATCH($A791,#REF!,0),3),LEFT(VLOOKUP($A791,#REF!,6,FALSE()),LEN(VLOOKUP($A791,#REF!,6,FALSE()))-2),CONCATENATE(LEFT(VLOOKUP($A791,#REF!,6,FALSE()),LEN(VLOOKUP($A791,#REF!,6,FALSE()))-2),"*")),"")</f>
        <v>#VALUE!</v>
      </c>
      <c r="H791" s="91" t="e">
        <f aca="false">IF(LEN(VLOOKUP($A791,#REF!,7,FALSE())),IF(INDEX(#REF!,MATCH($A791,#REF!,0),4),LEFT(VLOOKUP($A791,#REF!,7,FALSE()),LEN(VLOOKUP($A791,#REF!,7,FALSE()))-2),CONCATENATE(LEFT(VLOOKUP($A791,#REF!,7,FALSE()),LEN(VLOOKUP($A791,#REF!,7,FALSE()))-2),"*")),"")</f>
        <v>#VALUE!</v>
      </c>
      <c r="I791" s="92" t="e">
        <f aca="false">IF(LEN(VLOOKUP($A791,#REF!,8,FALSE())),UPPER(RIGHT(VLOOKUP($A791,#REF!,8,FALSE()), 1)),"")</f>
        <v>#VALUE!</v>
      </c>
      <c r="J791" s="90" t="e">
        <f aca="false">IF(LEN(VLOOKUP($A791,#REF!,4,FALSE())),UPPER(RIGHT(VLOOKUP($A791,#REF!,4,FALSE()), 1)),"")</f>
        <v>#VALUE!</v>
      </c>
      <c r="K791" s="90" t="e">
        <f aca="false">IF(LEN(VLOOKUP($A791,#REF!,5,FALSE())),UPPER(RIGHT(VLOOKUP($A791,#REF!,5,FALSE()), 1)),"")</f>
        <v>#VALUE!</v>
      </c>
      <c r="L791" s="90" t="e">
        <f aca="false">IF(LEN(VLOOKUP($A791,#REF!,6,FALSE())),UPPER(RIGHT(VLOOKUP($A791,#REF!,6,FALSE()), 1)),"")</f>
        <v>#VALUE!</v>
      </c>
      <c r="M791" s="91" t="e">
        <f aca="false">IF(LEN(VLOOKUP($A791,#REF!,7,FALSE())),UPPER(RIGHT(VLOOKUP($A791,#REF!,7,FALSE()), 1)),"")</f>
        <v>#VALUE!</v>
      </c>
      <c r="N791" s="185"/>
      <c r="O791" s="185"/>
      <c r="P791" s="185"/>
      <c r="Q791" s="185"/>
      <c r="R791" s="185"/>
      <c r="S791" s="100" t="e">
        <f aca="false">HLOOKUP("Device Tree Pin Name",#REF!,MATCH($A791,#REF!,0),FALSE())</f>
        <v>#VALUE!</v>
      </c>
      <c r="T791" s="95" t="e">
        <f aca="false">HLOOKUP("power rail",#REF!,MATCH($A791,#REF!,0),FALSE())</f>
        <v>#VALUE!</v>
      </c>
      <c r="U791" s="96" t="e">
        <f aca="false">HLOOKUP("Wake Capable",#REF!,MATCH($A791,#REF!,0),FALSE())</f>
        <v>#VALUE!</v>
      </c>
      <c r="V791" s="96" t="e">
        <f aca="false">HLOOKUP("Strap",#REF!,MATCH($A791,#REF!,0),FALSE())</f>
        <v>#VALUE!</v>
      </c>
      <c r="W791" s="96"/>
      <c r="X791" s="96"/>
      <c r="Y791" s="96"/>
      <c r="Z791" s="95"/>
      <c r="AA791" s="95" t="e">
        <f aca="false">HLOOKUP("Pad type",#REF!,MATCH($A791,#REF!,0),FALSE())</f>
        <v>#VALUE!</v>
      </c>
      <c r="AB791" s="94"/>
      <c r="AC791" s="94" t="e">
        <f aca="false">HLOOKUP("POR Pin State",#REF!,MATCH($A791,#REF!,0),FALSE())</f>
        <v>#VALUE!</v>
      </c>
      <c r="AD791" s="201"/>
      <c r="AE791" s="202"/>
      <c r="AF791" s="202"/>
      <c r="AG791" s="202"/>
      <c r="AH791" s="203"/>
      <c r="AI791" s="188"/>
      <c r="AJ791" s="189"/>
      <c r="AK791" s="189"/>
      <c r="AL791" s="189"/>
      <c r="AM791" s="189"/>
      <c r="AN791" s="189"/>
      <c r="AO791" s="189"/>
      <c r="AP791" s="189"/>
      <c r="AQ791" s="194" t="s">
        <v>1881</v>
      </c>
      <c r="AR791" s="104"/>
      <c r="AS791" s="104"/>
      <c r="AT791" s="104"/>
      <c r="AU791" s="104"/>
      <c r="AV791" s="104"/>
      <c r="AW791" s="104"/>
      <c r="AX791" s="104"/>
      <c r="AY791" s="104"/>
      <c r="AZ791" s="104"/>
      <c r="BA791" s="104"/>
      <c r="BB791" s="162"/>
      <c r="BC791" s="174"/>
      <c r="BD791" s="214"/>
      <c r="BE791" s="228" t="s">
        <v>1882</v>
      </c>
      <c r="BF791" s="108" t="e">
        <f aca="false">VLOOKUP($A791,#REF!, 34, FALSE())</f>
        <v>#VALUE!</v>
      </c>
      <c r="BG791" s="418" t="e">
        <f aca="false">VLOOKUP($A791,#REF!, 22, FALSE())</f>
        <v>#VALUE!</v>
      </c>
      <c r="BH791" s="109"/>
    </row>
    <row r="792" s="193" customFormat="true" ht="12.75" hidden="false" customHeight="true" outlineLevel="0" collapsed="false">
      <c r="A792" s="133" t="s">
        <v>1883</v>
      </c>
      <c r="B792" s="86" t="e">
        <f aca="false">VLOOKUP($A792,#REF!, 34, FALSE())</f>
        <v>#VALUE!</v>
      </c>
      <c r="C792" s="87" t="str">
        <f aca="false">CONCATENATE("unused_",A792)</f>
        <v>unused_DDR_XM1_B9D7</v>
      </c>
      <c r="D792" s="88" t="e">
        <f aca="false">IF(LEN(VLOOKUP($A792,#REF!,8,FALSE())),LEFT(VLOOKUP($A792,#REF!,8,FALSE()),LEN(VLOOKUP($A792,#REF!,8,FALSE()))-2),"")</f>
        <v>#VALUE!</v>
      </c>
      <c r="E792" s="89" t="e">
        <f aca="false">IF(LEN(VLOOKUP($A792,#REF!,4,FALSE())),IF(INDEX(#REF!,MATCH($A792,#REF!,0),1),LEFT(VLOOKUP($A792,#REF!,4,FALSE()),LEN(VLOOKUP($A792,#REF!,4,FALSE()))-2),CONCATENATE(LEFT(VLOOKUP($A792,#REF!,4,FALSE()),LEN(VLOOKUP($A792,#REF!,4,FALSE()))-2),"*")),"")</f>
        <v>#VALUE!</v>
      </c>
      <c r="F792" s="90" t="e">
        <f aca="false">IF(LEN(VLOOKUP($A792,#REF!,5,FALSE())),IF(INDEX(#REF!,MATCH($A792,#REF!,0),2),LEFT(VLOOKUP($A792,#REF!,5,FALSE()),LEN(VLOOKUP($A792,#REF!,5,FALSE()))-2),CONCATENATE(LEFT(VLOOKUP($A792,#REF!,5,FALSE()),LEN(VLOOKUP($A792,#REF!,5,FALSE()))-2),"*")),"")</f>
        <v>#VALUE!</v>
      </c>
      <c r="G792" s="90" t="e">
        <f aca="false">IF(LEN(VLOOKUP($A792,#REF!,6,FALSE())),IF(INDEX(#REF!,MATCH($A792,#REF!,0),3),LEFT(VLOOKUP($A792,#REF!,6,FALSE()),LEN(VLOOKUP($A792,#REF!,6,FALSE()))-2),CONCATENATE(LEFT(VLOOKUP($A792,#REF!,6,FALSE()),LEN(VLOOKUP($A792,#REF!,6,FALSE()))-2),"*")),"")</f>
        <v>#VALUE!</v>
      </c>
      <c r="H792" s="91" t="e">
        <f aca="false">IF(LEN(VLOOKUP($A792,#REF!,7,FALSE())),IF(INDEX(#REF!,MATCH($A792,#REF!,0),4),LEFT(VLOOKUP($A792,#REF!,7,FALSE()),LEN(VLOOKUP($A792,#REF!,7,FALSE()))-2),CONCATENATE(LEFT(VLOOKUP($A792,#REF!,7,FALSE()),LEN(VLOOKUP($A792,#REF!,7,FALSE()))-2),"*")),"")</f>
        <v>#VALUE!</v>
      </c>
      <c r="I792" s="92" t="e">
        <f aca="false">IF(LEN(VLOOKUP($A792,#REF!,8,FALSE())),UPPER(RIGHT(VLOOKUP($A792,#REF!,8,FALSE()), 1)),"")</f>
        <v>#VALUE!</v>
      </c>
      <c r="J792" s="90" t="e">
        <f aca="false">IF(LEN(VLOOKUP($A792,#REF!,4,FALSE())),UPPER(RIGHT(VLOOKUP($A792,#REF!,4,FALSE()), 1)),"")</f>
        <v>#VALUE!</v>
      </c>
      <c r="K792" s="90" t="e">
        <f aca="false">IF(LEN(VLOOKUP($A792,#REF!,5,FALSE())),UPPER(RIGHT(VLOOKUP($A792,#REF!,5,FALSE()), 1)),"")</f>
        <v>#VALUE!</v>
      </c>
      <c r="L792" s="90" t="e">
        <f aca="false">IF(LEN(VLOOKUP($A792,#REF!,6,FALSE())),UPPER(RIGHT(VLOOKUP($A792,#REF!,6,FALSE()), 1)),"")</f>
        <v>#VALUE!</v>
      </c>
      <c r="M792" s="91" t="e">
        <f aca="false">IF(LEN(VLOOKUP($A792,#REF!,7,FALSE())),UPPER(RIGHT(VLOOKUP($A792,#REF!,7,FALSE()), 1)),"")</f>
        <v>#VALUE!</v>
      </c>
      <c r="N792" s="185"/>
      <c r="O792" s="185"/>
      <c r="P792" s="185"/>
      <c r="Q792" s="185"/>
      <c r="R792" s="185"/>
      <c r="S792" s="100" t="e">
        <f aca="false">HLOOKUP("Device Tree Pin Name",#REF!,MATCH($A792,#REF!,0),FALSE())</f>
        <v>#VALUE!</v>
      </c>
      <c r="T792" s="95" t="e">
        <f aca="false">HLOOKUP("power rail",#REF!,MATCH($A792,#REF!,0),FALSE())</f>
        <v>#VALUE!</v>
      </c>
      <c r="U792" s="96" t="e">
        <f aca="false">HLOOKUP("Wake Capable",#REF!,MATCH($A792,#REF!,0),FALSE())</f>
        <v>#VALUE!</v>
      </c>
      <c r="V792" s="96" t="e">
        <f aca="false">HLOOKUP("Strap",#REF!,MATCH($A792,#REF!,0),FALSE())</f>
        <v>#VALUE!</v>
      </c>
      <c r="W792" s="96"/>
      <c r="X792" s="96"/>
      <c r="Y792" s="96"/>
      <c r="Z792" s="95"/>
      <c r="AA792" s="95" t="e">
        <f aca="false">HLOOKUP("Pad type",#REF!,MATCH($A792,#REF!,0),FALSE())</f>
        <v>#VALUE!</v>
      </c>
      <c r="AB792" s="100"/>
      <c r="AC792" s="100" t="e">
        <f aca="false">HLOOKUP("POR Pin State",#REF!,MATCH($A792,#REF!,0),FALSE())</f>
        <v>#VALUE!</v>
      </c>
      <c r="AD792" s="186"/>
      <c r="AE792" s="187"/>
      <c r="AF792" s="187"/>
      <c r="AG792" s="187"/>
      <c r="AH792" s="188"/>
      <c r="AI792" s="188"/>
      <c r="AJ792" s="189"/>
      <c r="AK792" s="189"/>
      <c r="AL792" s="189"/>
      <c r="AM792" s="189"/>
      <c r="AN792" s="189"/>
      <c r="AO792" s="189"/>
      <c r="AP792" s="189"/>
      <c r="AQ792" s="194" t="s">
        <v>1884</v>
      </c>
      <c r="AR792" s="104"/>
      <c r="AS792" s="104"/>
      <c r="AT792" s="104"/>
      <c r="AU792" s="104"/>
      <c r="AV792" s="104"/>
      <c r="AW792" s="104"/>
      <c r="AX792" s="104"/>
      <c r="AY792" s="104"/>
      <c r="AZ792" s="104"/>
      <c r="BA792" s="104"/>
      <c r="BB792" s="162"/>
      <c r="BC792" s="104"/>
      <c r="BD792" s="214"/>
      <c r="BE792" s="213" t="s">
        <v>1885</v>
      </c>
      <c r="BF792" s="108" t="e">
        <f aca="false">VLOOKUP($A792,#REF!, 34, FALSE())</f>
        <v>#VALUE!</v>
      </c>
      <c r="BG792" s="418" t="e">
        <f aca="false">VLOOKUP($A792,#REF!, 22, FALSE())</f>
        <v>#VALUE!</v>
      </c>
      <c r="BH792" s="109"/>
    </row>
    <row r="793" s="193" customFormat="true" ht="12.75" hidden="false" customHeight="true" outlineLevel="0" collapsed="false">
      <c r="A793" s="133" t="s">
        <v>1886</v>
      </c>
      <c r="B793" s="86" t="e">
        <f aca="false">VLOOKUP($A793,#REF!, 34, FALSE())</f>
        <v>#VALUE!</v>
      </c>
      <c r="C793" s="87" t="str">
        <f aca="false">CONCATENATE("unused_",A793)</f>
        <v>unused_DDR_XM1_B9DMI</v>
      </c>
      <c r="D793" s="88" t="e">
        <f aca="false">IF(LEN(VLOOKUP($A793,#REF!,8,FALSE())),LEFT(VLOOKUP($A793,#REF!,8,FALSE()),LEN(VLOOKUP($A793,#REF!,8,FALSE()))-2),"")</f>
        <v>#VALUE!</v>
      </c>
      <c r="E793" s="89" t="e">
        <f aca="false">IF(LEN(VLOOKUP($A793,#REF!,4,FALSE())),IF(INDEX(#REF!,MATCH($A793,#REF!,0),1),LEFT(VLOOKUP($A793,#REF!,4,FALSE()),LEN(VLOOKUP($A793,#REF!,4,FALSE()))-2),CONCATENATE(LEFT(VLOOKUP($A793,#REF!,4,FALSE()),LEN(VLOOKUP($A793,#REF!,4,FALSE()))-2),"*")),"")</f>
        <v>#VALUE!</v>
      </c>
      <c r="F793" s="90" t="e">
        <f aca="false">IF(LEN(VLOOKUP($A793,#REF!,5,FALSE())),IF(INDEX(#REF!,MATCH($A793,#REF!,0),2),LEFT(VLOOKUP($A793,#REF!,5,FALSE()),LEN(VLOOKUP($A793,#REF!,5,FALSE()))-2),CONCATENATE(LEFT(VLOOKUP($A793,#REF!,5,FALSE()),LEN(VLOOKUP($A793,#REF!,5,FALSE()))-2),"*")),"")</f>
        <v>#VALUE!</v>
      </c>
      <c r="G793" s="90" t="e">
        <f aca="false">IF(LEN(VLOOKUP($A793,#REF!,6,FALSE())),IF(INDEX(#REF!,MATCH($A793,#REF!,0),3),LEFT(VLOOKUP($A793,#REF!,6,FALSE()),LEN(VLOOKUP($A793,#REF!,6,FALSE()))-2),CONCATENATE(LEFT(VLOOKUP($A793,#REF!,6,FALSE()),LEN(VLOOKUP($A793,#REF!,6,FALSE()))-2),"*")),"")</f>
        <v>#VALUE!</v>
      </c>
      <c r="H793" s="91" t="e">
        <f aca="false">IF(LEN(VLOOKUP($A793,#REF!,7,FALSE())),IF(INDEX(#REF!,MATCH($A793,#REF!,0),4),LEFT(VLOOKUP($A793,#REF!,7,FALSE()),LEN(VLOOKUP($A793,#REF!,7,FALSE()))-2),CONCATENATE(LEFT(VLOOKUP($A793,#REF!,7,FALSE()),LEN(VLOOKUP($A793,#REF!,7,FALSE()))-2),"*")),"")</f>
        <v>#VALUE!</v>
      </c>
      <c r="I793" s="92" t="e">
        <f aca="false">IF(LEN(VLOOKUP($A793,#REF!,8,FALSE())),UPPER(RIGHT(VLOOKUP($A793,#REF!,8,FALSE()), 1)),"")</f>
        <v>#VALUE!</v>
      </c>
      <c r="J793" s="90" t="e">
        <f aca="false">IF(LEN(VLOOKUP($A793,#REF!,4,FALSE())),UPPER(RIGHT(VLOOKUP($A793,#REF!,4,FALSE()), 1)),"")</f>
        <v>#VALUE!</v>
      </c>
      <c r="K793" s="90" t="e">
        <f aca="false">IF(LEN(VLOOKUP($A793,#REF!,5,FALSE())),UPPER(RIGHT(VLOOKUP($A793,#REF!,5,FALSE()), 1)),"")</f>
        <v>#VALUE!</v>
      </c>
      <c r="L793" s="90" t="e">
        <f aca="false">IF(LEN(VLOOKUP($A793,#REF!,6,FALSE())),UPPER(RIGHT(VLOOKUP($A793,#REF!,6,FALSE()), 1)),"")</f>
        <v>#VALUE!</v>
      </c>
      <c r="M793" s="91" t="e">
        <f aca="false">IF(LEN(VLOOKUP($A793,#REF!,7,FALSE())),UPPER(RIGHT(VLOOKUP($A793,#REF!,7,FALSE()), 1)),"")</f>
        <v>#VALUE!</v>
      </c>
      <c r="N793" s="185"/>
      <c r="O793" s="185"/>
      <c r="P793" s="185"/>
      <c r="Q793" s="185"/>
      <c r="R793" s="185"/>
      <c r="S793" s="100" t="e">
        <f aca="false">HLOOKUP("Device Tree Pin Name",#REF!,MATCH($A793,#REF!,0),FALSE())</f>
        <v>#VALUE!</v>
      </c>
      <c r="T793" s="95" t="e">
        <f aca="false">HLOOKUP("power rail",#REF!,MATCH($A793,#REF!,0),FALSE())</f>
        <v>#VALUE!</v>
      </c>
      <c r="U793" s="96" t="e">
        <f aca="false">HLOOKUP("Wake Capable",#REF!,MATCH($A793,#REF!,0),FALSE())</f>
        <v>#VALUE!</v>
      </c>
      <c r="V793" s="96" t="e">
        <f aca="false">HLOOKUP("Strap",#REF!,MATCH($A793,#REF!,0),FALSE())</f>
        <v>#VALUE!</v>
      </c>
      <c r="W793" s="96"/>
      <c r="X793" s="96"/>
      <c r="Y793" s="96"/>
      <c r="Z793" s="95"/>
      <c r="AA793" s="95" t="e">
        <f aca="false">HLOOKUP("Pad type",#REF!,MATCH($A793,#REF!,0),FALSE())</f>
        <v>#VALUE!</v>
      </c>
      <c r="AB793" s="100"/>
      <c r="AC793" s="100" t="e">
        <f aca="false">HLOOKUP("POR Pin State",#REF!,MATCH($A793,#REF!,0),FALSE())</f>
        <v>#VALUE!</v>
      </c>
      <c r="AD793" s="186"/>
      <c r="AE793" s="187"/>
      <c r="AF793" s="187"/>
      <c r="AG793" s="187"/>
      <c r="AH793" s="188"/>
      <c r="AI793" s="188"/>
      <c r="AJ793" s="189"/>
      <c r="AK793" s="189"/>
      <c r="AL793" s="189"/>
      <c r="AM793" s="189"/>
      <c r="AN793" s="189"/>
      <c r="AO793" s="189"/>
      <c r="AP793" s="189"/>
      <c r="AQ793" s="194" t="s">
        <v>1886</v>
      </c>
      <c r="AR793" s="104"/>
      <c r="AS793" s="104"/>
      <c r="AT793" s="104"/>
      <c r="AU793" s="104"/>
      <c r="AV793" s="104"/>
      <c r="AW793" s="104"/>
      <c r="AX793" s="104"/>
      <c r="AY793" s="104"/>
      <c r="AZ793" s="104"/>
      <c r="BA793" s="104"/>
      <c r="BB793" s="162"/>
      <c r="BC793" s="104"/>
      <c r="BD793" s="214"/>
      <c r="BE793" s="213" t="s">
        <v>1887</v>
      </c>
      <c r="BF793" s="108" t="e">
        <f aca="false">VLOOKUP($A793,#REF!, 34, FALSE())</f>
        <v>#VALUE!</v>
      </c>
      <c r="BG793" s="418" t="e">
        <f aca="false">VLOOKUP($A793,#REF!, 22, FALSE())</f>
        <v>#VALUE!</v>
      </c>
      <c r="BH793" s="109"/>
    </row>
    <row r="794" s="193" customFormat="true" ht="12.75" hidden="false" customHeight="true" outlineLevel="0" collapsed="false">
      <c r="A794" s="133" t="s">
        <v>1888</v>
      </c>
      <c r="B794" s="86" t="e">
        <f aca="false">VLOOKUP($A794,#REF!, 34, FALSE())</f>
        <v>#VALUE!</v>
      </c>
      <c r="C794" s="87" t="str">
        <f aca="false">CONCATENATE("unused_",A794)</f>
        <v>unused_DDR_XM1_B9WCK_P</v>
      </c>
      <c r="D794" s="88" t="e">
        <f aca="false">IF(LEN(VLOOKUP($A794,#REF!,8,FALSE())),LEFT(VLOOKUP($A794,#REF!,8,FALSE()),LEN(VLOOKUP($A794,#REF!,8,FALSE()))-2),"")</f>
        <v>#VALUE!</v>
      </c>
      <c r="E794" s="89" t="e">
        <f aca="false">IF(LEN(VLOOKUP($A794,#REF!,4,FALSE())),IF(INDEX(#REF!,MATCH($A794,#REF!,0),1),LEFT(VLOOKUP($A794,#REF!,4,FALSE()),LEN(VLOOKUP($A794,#REF!,4,FALSE()))-2),CONCATENATE(LEFT(VLOOKUP($A794,#REF!,4,FALSE()),LEN(VLOOKUP($A794,#REF!,4,FALSE()))-2),"*")),"")</f>
        <v>#VALUE!</v>
      </c>
      <c r="F794" s="90" t="e">
        <f aca="false">IF(LEN(VLOOKUP($A794,#REF!,5,FALSE())),IF(INDEX(#REF!,MATCH($A794,#REF!,0),2),LEFT(VLOOKUP($A794,#REF!,5,FALSE()),LEN(VLOOKUP($A794,#REF!,5,FALSE()))-2),CONCATENATE(LEFT(VLOOKUP($A794,#REF!,5,FALSE()),LEN(VLOOKUP($A794,#REF!,5,FALSE()))-2),"*")),"")</f>
        <v>#VALUE!</v>
      </c>
      <c r="G794" s="90" t="e">
        <f aca="false">IF(LEN(VLOOKUP($A794,#REF!,6,FALSE())),IF(INDEX(#REF!,MATCH($A794,#REF!,0),3),LEFT(VLOOKUP($A794,#REF!,6,FALSE()),LEN(VLOOKUP($A794,#REF!,6,FALSE()))-2),CONCATENATE(LEFT(VLOOKUP($A794,#REF!,6,FALSE()),LEN(VLOOKUP($A794,#REF!,6,FALSE()))-2),"*")),"")</f>
        <v>#VALUE!</v>
      </c>
      <c r="H794" s="91" t="e">
        <f aca="false">IF(LEN(VLOOKUP($A794,#REF!,7,FALSE())),IF(INDEX(#REF!,MATCH($A794,#REF!,0),4),LEFT(VLOOKUP($A794,#REF!,7,FALSE()),LEN(VLOOKUP($A794,#REF!,7,FALSE()))-2),CONCATENATE(LEFT(VLOOKUP($A794,#REF!,7,FALSE()),LEN(VLOOKUP($A794,#REF!,7,FALSE()))-2),"*")),"")</f>
        <v>#VALUE!</v>
      </c>
      <c r="I794" s="92" t="e">
        <f aca="false">IF(LEN(VLOOKUP($A794,#REF!,8,FALSE())),UPPER(RIGHT(VLOOKUP($A794,#REF!,8,FALSE()), 1)),"")</f>
        <v>#VALUE!</v>
      </c>
      <c r="J794" s="90" t="e">
        <f aca="false">IF(LEN(VLOOKUP($A794,#REF!,4,FALSE())),UPPER(RIGHT(VLOOKUP($A794,#REF!,4,FALSE()), 1)),"")</f>
        <v>#VALUE!</v>
      </c>
      <c r="K794" s="90" t="e">
        <f aca="false">IF(LEN(VLOOKUP($A794,#REF!,5,FALSE())),UPPER(RIGHT(VLOOKUP($A794,#REF!,5,FALSE()), 1)),"")</f>
        <v>#VALUE!</v>
      </c>
      <c r="L794" s="90" t="e">
        <f aca="false">IF(LEN(VLOOKUP($A794,#REF!,6,FALSE())),UPPER(RIGHT(VLOOKUP($A794,#REF!,6,FALSE()), 1)),"")</f>
        <v>#VALUE!</v>
      </c>
      <c r="M794" s="91" t="e">
        <f aca="false">IF(LEN(VLOOKUP($A794,#REF!,7,FALSE())),UPPER(RIGHT(VLOOKUP($A794,#REF!,7,FALSE()), 1)),"")</f>
        <v>#VALUE!</v>
      </c>
      <c r="N794" s="185"/>
      <c r="O794" s="185"/>
      <c r="P794" s="185"/>
      <c r="Q794" s="185"/>
      <c r="R794" s="185"/>
      <c r="S794" s="100" t="e">
        <f aca="false">HLOOKUP("Device Tree Pin Name",#REF!,MATCH($A794,#REF!,0),FALSE())</f>
        <v>#VALUE!</v>
      </c>
      <c r="T794" s="95" t="e">
        <f aca="false">HLOOKUP("power rail",#REF!,MATCH($A794,#REF!,0),FALSE())</f>
        <v>#VALUE!</v>
      </c>
      <c r="U794" s="96" t="e">
        <f aca="false">HLOOKUP("Wake Capable",#REF!,MATCH($A794,#REF!,0),FALSE())</f>
        <v>#VALUE!</v>
      </c>
      <c r="V794" s="96" t="e">
        <f aca="false">HLOOKUP("Strap",#REF!,MATCH($A794,#REF!,0),FALSE())</f>
        <v>#VALUE!</v>
      </c>
      <c r="W794" s="96"/>
      <c r="X794" s="96"/>
      <c r="Y794" s="96"/>
      <c r="Z794" s="95"/>
      <c r="AA794" s="95" t="e">
        <f aca="false">HLOOKUP("Pad type",#REF!,MATCH($A794,#REF!,0),FALSE())</f>
        <v>#VALUE!</v>
      </c>
      <c r="AB794" s="100"/>
      <c r="AC794" s="100" t="e">
        <f aca="false">HLOOKUP("POR Pin State",#REF!,MATCH($A794,#REF!,0),FALSE())</f>
        <v>#VALUE!</v>
      </c>
      <c r="AD794" s="186"/>
      <c r="AE794" s="187"/>
      <c r="AF794" s="187"/>
      <c r="AG794" s="187"/>
      <c r="AH794" s="188"/>
      <c r="AI794" s="188"/>
      <c r="AJ794" s="189"/>
      <c r="AK794" s="189"/>
      <c r="AL794" s="189"/>
      <c r="AM794" s="189"/>
      <c r="AN794" s="189"/>
      <c r="AO794" s="189"/>
      <c r="AP794" s="189"/>
      <c r="AQ794" s="194" t="s">
        <v>1888</v>
      </c>
      <c r="AR794" s="104"/>
      <c r="AS794" s="104"/>
      <c r="AT794" s="104"/>
      <c r="AU794" s="104"/>
      <c r="AV794" s="104"/>
      <c r="AW794" s="104"/>
      <c r="AX794" s="104"/>
      <c r="AY794" s="104"/>
      <c r="AZ794" s="104"/>
      <c r="BA794" s="104"/>
      <c r="BB794" s="162"/>
      <c r="BC794" s="104"/>
      <c r="BD794" s="214"/>
      <c r="BE794" s="213" t="s">
        <v>1889</v>
      </c>
      <c r="BF794" s="108" t="e">
        <f aca="false">VLOOKUP($A794,#REF!, 34, FALSE())</f>
        <v>#VALUE!</v>
      </c>
      <c r="BG794" s="418" t="e">
        <f aca="false">VLOOKUP($A794,#REF!, 22, FALSE())</f>
        <v>#VALUE!</v>
      </c>
      <c r="BH794" s="109"/>
    </row>
    <row r="795" s="193" customFormat="true" ht="12.75" hidden="false" customHeight="true" outlineLevel="0" collapsed="false">
      <c r="A795" s="133" t="s">
        <v>1890</v>
      </c>
      <c r="B795" s="86" t="e">
        <f aca="false">VLOOKUP($A795,#REF!, 34, FALSE())</f>
        <v>#VALUE!</v>
      </c>
      <c r="C795" s="87" t="str">
        <f aca="false">CONCATENATE("unused_",A795)</f>
        <v>unused_DDR_XM1_B9WCK_N</v>
      </c>
      <c r="D795" s="88" t="e">
        <f aca="false">IF(LEN(VLOOKUP($A795,#REF!,8,FALSE())),LEFT(VLOOKUP($A795,#REF!,8,FALSE()),LEN(VLOOKUP($A795,#REF!,8,FALSE()))-2),"")</f>
        <v>#VALUE!</v>
      </c>
      <c r="E795" s="89" t="e">
        <f aca="false">IF(LEN(VLOOKUP($A795,#REF!,4,FALSE())),IF(INDEX(#REF!,MATCH($A795,#REF!,0),1),LEFT(VLOOKUP($A795,#REF!,4,FALSE()),LEN(VLOOKUP($A795,#REF!,4,FALSE()))-2),CONCATENATE(LEFT(VLOOKUP($A795,#REF!,4,FALSE()),LEN(VLOOKUP($A795,#REF!,4,FALSE()))-2),"*")),"")</f>
        <v>#VALUE!</v>
      </c>
      <c r="F795" s="90" t="e">
        <f aca="false">IF(LEN(VLOOKUP($A795,#REF!,5,FALSE())),IF(INDEX(#REF!,MATCH($A795,#REF!,0),2),LEFT(VLOOKUP($A795,#REF!,5,FALSE()),LEN(VLOOKUP($A795,#REF!,5,FALSE()))-2),CONCATENATE(LEFT(VLOOKUP($A795,#REF!,5,FALSE()),LEN(VLOOKUP($A795,#REF!,5,FALSE()))-2),"*")),"")</f>
        <v>#VALUE!</v>
      </c>
      <c r="G795" s="90" t="e">
        <f aca="false">IF(LEN(VLOOKUP($A795,#REF!,6,FALSE())),IF(INDEX(#REF!,MATCH($A795,#REF!,0),3),LEFT(VLOOKUP($A795,#REF!,6,FALSE()),LEN(VLOOKUP($A795,#REF!,6,FALSE()))-2),CONCATENATE(LEFT(VLOOKUP($A795,#REF!,6,FALSE()),LEN(VLOOKUP($A795,#REF!,6,FALSE()))-2),"*")),"")</f>
        <v>#VALUE!</v>
      </c>
      <c r="H795" s="91" t="e">
        <f aca="false">IF(LEN(VLOOKUP($A795,#REF!,7,FALSE())),IF(INDEX(#REF!,MATCH($A795,#REF!,0),4),LEFT(VLOOKUP($A795,#REF!,7,FALSE()),LEN(VLOOKUP($A795,#REF!,7,FALSE()))-2),CONCATENATE(LEFT(VLOOKUP($A795,#REF!,7,FALSE()),LEN(VLOOKUP($A795,#REF!,7,FALSE()))-2),"*")),"")</f>
        <v>#VALUE!</v>
      </c>
      <c r="I795" s="92" t="e">
        <f aca="false">IF(LEN(VLOOKUP($A795,#REF!,8,FALSE())),UPPER(RIGHT(VLOOKUP($A795,#REF!,8,FALSE()), 1)),"")</f>
        <v>#VALUE!</v>
      </c>
      <c r="J795" s="90" t="e">
        <f aca="false">IF(LEN(VLOOKUP($A795,#REF!,4,FALSE())),UPPER(RIGHT(VLOOKUP($A795,#REF!,4,FALSE()), 1)),"")</f>
        <v>#VALUE!</v>
      </c>
      <c r="K795" s="90" t="e">
        <f aca="false">IF(LEN(VLOOKUP($A795,#REF!,5,FALSE())),UPPER(RIGHT(VLOOKUP($A795,#REF!,5,FALSE()), 1)),"")</f>
        <v>#VALUE!</v>
      </c>
      <c r="L795" s="90" t="e">
        <f aca="false">IF(LEN(VLOOKUP($A795,#REF!,6,FALSE())),UPPER(RIGHT(VLOOKUP($A795,#REF!,6,FALSE()), 1)),"")</f>
        <v>#VALUE!</v>
      </c>
      <c r="M795" s="91" t="e">
        <f aca="false">IF(LEN(VLOOKUP($A795,#REF!,7,FALSE())),UPPER(RIGHT(VLOOKUP($A795,#REF!,7,FALSE()), 1)),"")</f>
        <v>#VALUE!</v>
      </c>
      <c r="N795" s="185"/>
      <c r="O795" s="185"/>
      <c r="P795" s="185"/>
      <c r="Q795" s="185"/>
      <c r="R795" s="185"/>
      <c r="S795" s="100" t="e">
        <f aca="false">HLOOKUP("Device Tree Pin Name",#REF!,MATCH($A795,#REF!,0),FALSE())</f>
        <v>#VALUE!</v>
      </c>
      <c r="T795" s="95" t="e">
        <f aca="false">HLOOKUP("power rail",#REF!,MATCH($A795,#REF!,0),FALSE())</f>
        <v>#VALUE!</v>
      </c>
      <c r="U795" s="96" t="e">
        <f aca="false">HLOOKUP("Wake Capable",#REF!,MATCH($A795,#REF!,0),FALSE())</f>
        <v>#VALUE!</v>
      </c>
      <c r="V795" s="96" t="e">
        <f aca="false">HLOOKUP("Strap",#REF!,MATCH($A795,#REF!,0),FALSE())</f>
        <v>#VALUE!</v>
      </c>
      <c r="W795" s="96"/>
      <c r="X795" s="96"/>
      <c r="Y795" s="96"/>
      <c r="Z795" s="95"/>
      <c r="AA795" s="95" t="e">
        <f aca="false">HLOOKUP("Pad type",#REF!,MATCH($A795,#REF!,0),FALSE())</f>
        <v>#VALUE!</v>
      </c>
      <c r="AB795" s="100"/>
      <c r="AC795" s="100" t="e">
        <f aca="false">HLOOKUP("POR Pin State",#REF!,MATCH($A795,#REF!,0),FALSE())</f>
        <v>#VALUE!</v>
      </c>
      <c r="AD795" s="186"/>
      <c r="AE795" s="187"/>
      <c r="AF795" s="187"/>
      <c r="AG795" s="187"/>
      <c r="AH795" s="188"/>
      <c r="AI795" s="188"/>
      <c r="AJ795" s="189"/>
      <c r="AK795" s="189"/>
      <c r="AL795" s="189"/>
      <c r="AM795" s="189"/>
      <c r="AN795" s="189"/>
      <c r="AO795" s="189"/>
      <c r="AP795" s="189"/>
      <c r="AQ795" s="194" t="s">
        <v>1890</v>
      </c>
      <c r="AR795" s="104"/>
      <c r="AS795" s="104"/>
      <c r="AT795" s="104"/>
      <c r="AU795" s="104"/>
      <c r="AV795" s="104"/>
      <c r="AW795" s="104"/>
      <c r="AX795" s="104"/>
      <c r="AY795" s="104"/>
      <c r="AZ795" s="104"/>
      <c r="BA795" s="104"/>
      <c r="BB795" s="162"/>
      <c r="BC795" s="104"/>
      <c r="BD795" s="214"/>
      <c r="BE795" s="213" t="s">
        <v>1891</v>
      </c>
      <c r="BF795" s="108" t="e">
        <f aca="false">VLOOKUP($A795,#REF!, 34, FALSE())</f>
        <v>#VALUE!</v>
      </c>
      <c r="BG795" s="418" t="e">
        <f aca="false">VLOOKUP($A795,#REF!, 22, FALSE())</f>
        <v>#VALUE!</v>
      </c>
      <c r="BH795" s="109"/>
    </row>
    <row r="796" s="193" customFormat="true" ht="12.75" hidden="false" customHeight="true" outlineLevel="0" collapsed="false">
      <c r="A796" s="133" t="s">
        <v>1892</v>
      </c>
      <c r="B796" s="86" t="e">
        <f aca="false">VLOOKUP($A796,#REF!, 34, FALSE())</f>
        <v>#VALUE!</v>
      </c>
      <c r="C796" s="87" t="str">
        <f aca="false">CONCATENATE("unused_",A796)</f>
        <v>unused_DDR_XM1_B9RDQS_P</v>
      </c>
      <c r="D796" s="88" t="e">
        <f aca="false">IF(LEN(VLOOKUP($A796,#REF!,8,FALSE())),LEFT(VLOOKUP($A796,#REF!,8,FALSE()),LEN(VLOOKUP($A796,#REF!,8,FALSE()))-2),"")</f>
        <v>#VALUE!</v>
      </c>
      <c r="E796" s="89" t="e">
        <f aca="false">IF(LEN(VLOOKUP($A796,#REF!,4,FALSE())),IF(INDEX(#REF!,MATCH($A796,#REF!,0),1),LEFT(VLOOKUP($A796,#REF!,4,FALSE()),LEN(VLOOKUP($A796,#REF!,4,FALSE()))-2),CONCATENATE(LEFT(VLOOKUP($A796,#REF!,4,FALSE()),LEN(VLOOKUP($A796,#REF!,4,FALSE()))-2),"*")),"")</f>
        <v>#VALUE!</v>
      </c>
      <c r="F796" s="90" t="e">
        <f aca="false">IF(LEN(VLOOKUP($A796,#REF!,5,FALSE())),IF(INDEX(#REF!,MATCH($A796,#REF!,0),2),LEFT(VLOOKUP($A796,#REF!,5,FALSE()),LEN(VLOOKUP($A796,#REF!,5,FALSE()))-2),CONCATENATE(LEFT(VLOOKUP($A796,#REF!,5,FALSE()),LEN(VLOOKUP($A796,#REF!,5,FALSE()))-2),"*")),"")</f>
        <v>#VALUE!</v>
      </c>
      <c r="G796" s="90" t="e">
        <f aca="false">IF(LEN(VLOOKUP($A796,#REF!,6,FALSE())),IF(INDEX(#REF!,MATCH($A796,#REF!,0),3),LEFT(VLOOKUP($A796,#REF!,6,FALSE()),LEN(VLOOKUP($A796,#REF!,6,FALSE()))-2),CONCATENATE(LEFT(VLOOKUP($A796,#REF!,6,FALSE()),LEN(VLOOKUP($A796,#REF!,6,FALSE()))-2),"*")),"")</f>
        <v>#VALUE!</v>
      </c>
      <c r="H796" s="91" t="e">
        <f aca="false">IF(LEN(VLOOKUP($A796,#REF!,7,FALSE())),IF(INDEX(#REF!,MATCH($A796,#REF!,0),4),LEFT(VLOOKUP($A796,#REF!,7,FALSE()),LEN(VLOOKUP($A796,#REF!,7,FALSE()))-2),CONCATENATE(LEFT(VLOOKUP($A796,#REF!,7,FALSE()),LEN(VLOOKUP($A796,#REF!,7,FALSE()))-2),"*")),"")</f>
        <v>#VALUE!</v>
      </c>
      <c r="I796" s="92" t="e">
        <f aca="false">IF(LEN(VLOOKUP($A796,#REF!,8,FALSE())),UPPER(RIGHT(VLOOKUP($A796,#REF!,8,FALSE()), 1)),"")</f>
        <v>#VALUE!</v>
      </c>
      <c r="J796" s="90" t="e">
        <f aca="false">IF(LEN(VLOOKUP($A796,#REF!,4,FALSE())),UPPER(RIGHT(VLOOKUP($A796,#REF!,4,FALSE()), 1)),"")</f>
        <v>#VALUE!</v>
      </c>
      <c r="K796" s="90" t="e">
        <f aca="false">IF(LEN(VLOOKUP($A796,#REF!,5,FALSE())),UPPER(RIGHT(VLOOKUP($A796,#REF!,5,FALSE()), 1)),"")</f>
        <v>#VALUE!</v>
      </c>
      <c r="L796" s="90" t="e">
        <f aca="false">IF(LEN(VLOOKUP($A796,#REF!,6,FALSE())),UPPER(RIGHT(VLOOKUP($A796,#REF!,6,FALSE()), 1)),"")</f>
        <v>#VALUE!</v>
      </c>
      <c r="M796" s="91" t="e">
        <f aca="false">IF(LEN(VLOOKUP($A796,#REF!,7,FALSE())),UPPER(RIGHT(VLOOKUP($A796,#REF!,7,FALSE()), 1)),"")</f>
        <v>#VALUE!</v>
      </c>
      <c r="N796" s="185"/>
      <c r="O796" s="185"/>
      <c r="P796" s="185"/>
      <c r="Q796" s="185"/>
      <c r="R796" s="185"/>
      <c r="S796" s="100" t="e">
        <f aca="false">HLOOKUP("Device Tree Pin Name",#REF!,MATCH($A796,#REF!,0),FALSE())</f>
        <v>#VALUE!</v>
      </c>
      <c r="T796" s="95" t="e">
        <f aca="false">HLOOKUP("power rail",#REF!,MATCH($A796,#REF!,0),FALSE())</f>
        <v>#VALUE!</v>
      </c>
      <c r="U796" s="96" t="e">
        <f aca="false">HLOOKUP("Wake Capable",#REF!,MATCH($A796,#REF!,0),FALSE())</f>
        <v>#VALUE!</v>
      </c>
      <c r="V796" s="96" t="e">
        <f aca="false">HLOOKUP("Strap",#REF!,MATCH($A796,#REF!,0),FALSE())</f>
        <v>#VALUE!</v>
      </c>
      <c r="W796" s="96"/>
      <c r="X796" s="96"/>
      <c r="Y796" s="96"/>
      <c r="Z796" s="95"/>
      <c r="AA796" s="95" t="e">
        <f aca="false">HLOOKUP("Pad type",#REF!,MATCH($A796,#REF!,0),FALSE())</f>
        <v>#VALUE!</v>
      </c>
      <c r="AB796" s="100"/>
      <c r="AC796" s="100" t="e">
        <f aca="false">HLOOKUP("POR Pin State",#REF!,MATCH($A796,#REF!,0),FALSE())</f>
        <v>#VALUE!</v>
      </c>
      <c r="AD796" s="186"/>
      <c r="AE796" s="187"/>
      <c r="AF796" s="187"/>
      <c r="AG796" s="187"/>
      <c r="AH796" s="188"/>
      <c r="AI796" s="188"/>
      <c r="AJ796" s="189"/>
      <c r="AK796" s="189"/>
      <c r="AL796" s="189"/>
      <c r="AM796" s="189"/>
      <c r="AN796" s="189"/>
      <c r="AO796" s="189"/>
      <c r="AP796" s="189"/>
      <c r="AQ796" s="194" t="s">
        <v>1892</v>
      </c>
      <c r="AR796" s="104"/>
      <c r="AS796" s="104"/>
      <c r="AT796" s="104"/>
      <c r="AU796" s="104"/>
      <c r="AV796" s="104"/>
      <c r="AW796" s="104"/>
      <c r="AX796" s="104"/>
      <c r="AY796" s="104"/>
      <c r="AZ796" s="104"/>
      <c r="BA796" s="104"/>
      <c r="BB796" s="162"/>
      <c r="BC796" s="104"/>
      <c r="BD796" s="214"/>
      <c r="BE796" s="213" t="s">
        <v>1893</v>
      </c>
      <c r="BF796" s="108" t="e">
        <f aca="false">VLOOKUP($A796,#REF!, 34, FALSE())</f>
        <v>#VALUE!</v>
      </c>
      <c r="BG796" s="418" t="e">
        <f aca="false">VLOOKUP($A796,#REF!, 22, FALSE())</f>
        <v>#VALUE!</v>
      </c>
      <c r="BH796" s="109"/>
    </row>
    <row r="797" s="193" customFormat="true" ht="12.75" hidden="false" customHeight="true" outlineLevel="0" collapsed="false">
      <c r="A797" s="133" t="s">
        <v>1894</v>
      </c>
      <c r="B797" s="86" t="e">
        <f aca="false">VLOOKUP($A797,#REF!, 34, FALSE())</f>
        <v>#VALUE!</v>
      </c>
      <c r="C797" s="87" t="str">
        <f aca="false">CONCATENATE("unused_",A797)</f>
        <v>unused_DDR_XM1_B9RDQS_N</v>
      </c>
      <c r="D797" s="88" t="e">
        <f aca="false">IF(LEN(VLOOKUP($A797,#REF!,8,FALSE())),LEFT(VLOOKUP($A797,#REF!,8,FALSE()),LEN(VLOOKUP($A797,#REF!,8,FALSE()))-2),"")</f>
        <v>#VALUE!</v>
      </c>
      <c r="E797" s="89" t="e">
        <f aca="false">IF(LEN(VLOOKUP($A797,#REF!,4,FALSE())),IF(INDEX(#REF!,MATCH($A797,#REF!,0),1),LEFT(VLOOKUP($A797,#REF!,4,FALSE()),LEN(VLOOKUP($A797,#REF!,4,FALSE()))-2),CONCATENATE(LEFT(VLOOKUP($A797,#REF!,4,FALSE()),LEN(VLOOKUP($A797,#REF!,4,FALSE()))-2),"*")),"")</f>
        <v>#VALUE!</v>
      </c>
      <c r="F797" s="90" t="e">
        <f aca="false">IF(LEN(VLOOKUP($A797,#REF!,5,FALSE())),IF(INDEX(#REF!,MATCH($A797,#REF!,0),2),LEFT(VLOOKUP($A797,#REF!,5,FALSE()),LEN(VLOOKUP($A797,#REF!,5,FALSE()))-2),CONCATENATE(LEFT(VLOOKUP($A797,#REF!,5,FALSE()),LEN(VLOOKUP($A797,#REF!,5,FALSE()))-2),"*")),"")</f>
        <v>#VALUE!</v>
      </c>
      <c r="G797" s="90" t="e">
        <f aca="false">IF(LEN(VLOOKUP($A797,#REF!,6,FALSE())),IF(INDEX(#REF!,MATCH($A797,#REF!,0),3),LEFT(VLOOKUP($A797,#REF!,6,FALSE()),LEN(VLOOKUP($A797,#REF!,6,FALSE()))-2),CONCATENATE(LEFT(VLOOKUP($A797,#REF!,6,FALSE()),LEN(VLOOKUP($A797,#REF!,6,FALSE()))-2),"*")),"")</f>
        <v>#VALUE!</v>
      </c>
      <c r="H797" s="91" t="e">
        <f aca="false">IF(LEN(VLOOKUP($A797,#REF!,7,FALSE())),IF(INDEX(#REF!,MATCH($A797,#REF!,0),4),LEFT(VLOOKUP($A797,#REF!,7,FALSE()),LEN(VLOOKUP($A797,#REF!,7,FALSE()))-2),CONCATENATE(LEFT(VLOOKUP($A797,#REF!,7,FALSE()),LEN(VLOOKUP($A797,#REF!,7,FALSE()))-2),"*")),"")</f>
        <v>#VALUE!</v>
      </c>
      <c r="I797" s="92" t="e">
        <f aca="false">IF(LEN(VLOOKUP($A797,#REF!,8,FALSE())),UPPER(RIGHT(VLOOKUP($A797,#REF!,8,FALSE()), 1)),"")</f>
        <v>#VALUE!</v>
      </c>
      <c r="J797" s="90" t="e">
        <f aca="false">IF(LEN(VLOOKUP($A797,#REF!,4,FALSE())),UPPER(RIGHT(VLOOKUP($A797,#REF!,4,FALSE()), 1)),"")</f>
        <v>#VALUE!</v>
      </c>
      <c r="K797" s="90" t="e">
        <f aca="false">IF(LEN(VLOOKUP($A797,#REF!,5,FALSE())),UPPER(RIGHT(VLOOKUP($A797,#REF!,5,FALSE()), 1)),"")</f>
        <v>#VALUE!</v>
      </c>
      <c r="L797" s="90" t="e">
        <f aca="false">IF(LEN(VLOOKUP($A797,#REF!,6,FALSE())),UPPER(RIGHT(VLOOKUP($A797,#REF!,6,FALSE()), 1)),"")</f>
        <v>#VALUE!</v>
      </c>
      <c r="M797" s="91" t="e">
        <f aca="false">IF(LEN(VLOOKUP($A797,#REF!,7,FALSE())),UPPER(RIGHT(VLOOKUP($A797,#REF!,7,FALSE()), 1)),"")</f>
        <v>#VALUE!</v>
      </c>
      <c r="N797" s="185"/>
      <c r="O797" s="185"/>
      <c r="P797" s="185"/>
      <c r="Q797" s="185"/>
      <c r="R797" s="185"/>
      <c r="S797" s="100" t="e">
        <f aca="false">HLOOKUP("Device Tree Pin Name",#REF!,MATCH($A797,#REF!,0),FALSE())</f>
        <v>#VALUE!</v>
      </c>
      <c r="T797" s="95" t="e">
        <f aca="false">HLOOKUP("power rail",#REF!,MATCH($A797,#REF!,0),FALSE())</f>
        <v>#VALUE!</v>
      </c>
      <c r="U797" s="96" t="e">
        <f aca="false">HLOOKUP("Wake Capable",#REF!,MATCH($A797,#REF!,0),FALSE())</f>
        <v>#VALUE!</v>
      </c>
      <c r="V797" s="96" t="e">
        <f aca="false">HLOOKUP("Strap",#REF!,MATCH($A797,#REF!,0),FALSE())</f>
        <v>#VALUE!</v>
      </c>
      <c r="W797" s="96"/>
      <c r="X797" s="96"/>
      <c r="Y797" s="96"/>
      <c r="Z797" s="95"/>
      <c r="AA797" s="95" t="e">
        <f aca="false">HLOOKUP("Pad type",#REF!,MATCH($A797,#REF!,0),FALSE())</f>
        <v>#VALUE!</v>
      </c>
      <c r="AB797" s="100"/>
      <c r="AC797" s="100" t="e">
        <f aca="false">HLOOKUP("POR Pin State",#REF!,MATCH($A797,#REF!,0),FALSE())</f>
        <v>#VALUE!</v>
      </c>
      <c r="AD797" s="186"/>
      <c r="AE797" s="187"/>
      <c r="AF797" s="187"/>
      <c r="AG797" s="187"/>
      <c r="AH797" s="188"/>
      <c r="AI797" s="188"/>
      <c r="AJ797" s="189"/>
      <c r="AK797" s="189"/>
      <c r="AL797" s="189"/>
      <c r="AM797" s="189"/>
      <c r="AN797" s="189"/>
      <c r="AO797" s="189"/>
      <c r="AP797" s="189"/>
      <c r="AQ797" s="194" t="s">
        <v>1894</v>
      </c>
      <c r="AR797" s="104"/>
      <c r="AS797" s="104"/>
      <c r="AT797" s="104"/>
      <c r="AU797" s="104"/>
      <c r="AV797" s="104"/>
      <c r="AW797" s="104"/>
      <c r="AX797" s="104"/>
      <c r="AY797" s="104"/>
      <c r="AZ797" s="104"/>
      <c r="BA797" s="104"/>
      <c r="BB797" s="162"/>
      <c r="BC797" s="104"/>
      <c r="BD797" s="214"/>
      <c r="BE797" s="213" t="s">
        <v>1895</v>
      </c>
      <c r="BF797" s="108" t="e">
        <f aca="false">VLOOKUP($A797,#REF!, 34, FALSE())</f>
        <v>#VALUE!</v>
      </c>
      <c r="BG797" s="418" t="e">
        <f aca="false">VLOOKUP($A797,#REF!, 22, FALSE())</f>
        <v>#VALUE!</v>
      </c>
      <c r="BH797" s="109"/>
    </row>
    <row r="798" s="193" customFormat="true" ht="18.75" hidden="false" customHeight="true" outlineLevel="0" collapsed="false">
      <c r="A798" s="64" t="s">
        <v>1896</v>
      </c>
      <c r="B798" s="64" t="s">
        <v>1117</v>
      </c>
      <c r="C798" s="185"/>
      <c r="D798" s="185"/>
      <c r="E798" s="185"/>
      <c r="F798" s="185"/>
      <c r="G798" s="185"/>
      <c r="H798" s="185"/>
      <c r="I798" s="185"/>
      <c r="J798" s="185"/>
      <c r="K798" s="185"/>
      <c r="L798" s="185"/>
      <c r="M798" s="185"/>
      <c r="N798" s="185"/>
      <c r="O798" s="185"/>
      <c r="P798" s="185"/>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9"/>
      <c r="AP798" s="185"/>
      <c r="AQ798" s="162"/>
      <c r="AR798" s="225"/>
      <c r="AS798" s="225"/>
      <c r="AT798" s="225"/>
      <c r="AU798" s="225"/>
      <c r="AV798" s="225"/>
      <c r="AW798" s="225"/>
      <c r="AX798" s="225"/>
      <c r="AY798" s="225"/>
      <c r="AZ798" s="225"/>
      <c r="BA798" s="225"/>
      <c r="BB798" s="225"/>
      <c r="BC798" s="81" t="s">
        <v>1118</v>
      </c>
      <c r="BD798" s="162"/>
      <c r="BE798" s="211" t="s">
        <v>1896</v>
      </c>
      <c r="BF798" s="229" t="s">
        <v>1117</v>
      </c>
      <c r="BG798" s="358"/>
      <c r="BH798" s="182"/>
    </row>
    <row r="799" s="193" customFormat="true" ht="12.75" hidden="false" customHeight="true" outlineLevel="0" collapsed="false">
      <c r="A799" s="133" t="s">
        <v>1897</v>
      </c>
      <c r="B799" s="86" t="e">
        <f aca="false">VLOOKUP($A799,#REF!, 34, FALSE())</f>
        <v>#VALUE!</v>
      </c>
      <c r="C799" s="87" t="str">
        <f aca="false">CONCATENATE("unused_",A799)</f>
        <v>unused_DDR_XM2_B0D0</v>
      </c>
      <c r="D799" s="88" t="e">
        <f aca="false">IF(LEN(VLOOKUP($A799,#REF!,8,FALSE())),LEFT(VLOOKUP($A799,#REF!,8,FALSE()),LEN(VLOOKUP($A799,#REF!,8,FALSE()))-2),"")</f>
        <v>#VALUE!</v>
      </c>
      <c r="E799" s="89" t="e">
        <f aca="false">IF(LEN(VLOOKUP($A799,#REF!,4,FALSE())),IF(INDEX(#REF!,MATCH($A799,#REF!,0),1),LEFT(VLOOKUP($A799,#REF!,4,FALSE()),LEN(VLOOKUP($A799,#REF!,4,FALSE()))-2),CONCATENATE(LEFT(VLOOKUP($A799,#REF!,4,FALSE()),LEN(VLOOKUP($A799,#REF!,4,FALSE()))-2),"*")),"")</f>
        <v>#VALUE!</v>
      </c>
      <c r="F799" s="90" t="e">
        <f aca="false">IF(LEN(VLOOKUP($A799,#REF!,5,FALSE())),IF(INDEX(#REF!,MATCH($A799,#REF!,0),2),LEFT(VLOOKUP($A799,#REF!,5,FALSE()),LEN(VLOOKUP($A799,#REF!,5,FALSE()))-2),CONCATENATE(LEFT(VLOOKUP($A799,#REF!,5,FALSE()),LEN(VLOOKUP($A799,#REF!,5,FALSE()))-2),"*")),"")</f>
        <v>#VALUE!</v>
      </c>
      <c r="G799" s="90" t="e">
        <f aca="false">IF(LEN(VLOOKUP($A799,#REF!,6,FALSE())),IF(INDEX(#REF!,MATCH($A799,#REF!,0),3),LEFT(VLOOKUP($A799,#REF!,6,FALSE()),LEN(VLOOKUP($A799,#REF!,6,FALSE()))-2),CONCATENATE(LEFT(VLOOKUP($A799,#REF!,6,FALSE()),LEN(VLOOKUP($A799,#REF!,6,FALSE()))-2),"*")),"")</f>
        <v>#VALUE!</v>
      </c>
      <c r="H799" s="91" t="e">
        <f aca="false">IF(LEN(VLOOKUP($A799,#REF!,7,FALSE())),IF(INDEX(#REF!,MATCH($A799,#REF!,0),4),LEFT(VLOOKUP($A799,#REF!,7,FALSE()),LEN(VLOOKUP($A799,#REF!,7,FALSE()))-2),CONCATENATE(LEFT(VLOOKUP($A799,#REF!,7,FALSE()),LEN(VLOOKUP($A799,#REF!,7,FALSE()))-2),"*")),"")</f>
        <v>#VALUE!</v>
      </c>
      <c r="I799" s="92" t="e">
        <f aca="false">IF(LEN(VLOOKUP($A799,#REF!,8,FALSE())),UPPER(RIGHT(VLOOKUP($A799,#REF!,8,FALSE()), 1)),"")</f>
        <v>#VALUE!</v>
      </c>
      <c r="J799" s="90" t="e">
        <f aca="false">IF(LEN(VLOOKUP($A799,#REF!,4,FALSE())),UPPER(RIGHT(VLOOKUP($A799,#REF!,4,FALSE()), 1)),"")</f>
        <v>#VALUE!</v>
      </c>
      <c r="K799" s="90" t="e">
        <f aca="false">IF(LEN(VLOOKUP($A799,#REF!,5,FALSE())),UPPER(RIGHT(VLOOKUP($A799,#REF!,5,FALSE()), 1)),"")</f>
        <v>#VALUE!</v>
      </c>
      <c r="L799" s="90" t="e">
        <f aca="false">IF(LEN(VLOOKUP($A799,#REF!,6,FALSE())),UPPER(RIGHT(VLOOKUP($A799,#REF!,6,FALSE()), 1)),"")</f>
        <v>#VALUE!</v>
      </c>
      <c r="M799" s="91" t="e">
        <f aca="false">IF(LEN(VLOOKUP($A799,#REF!,7,FALSE())),UPPER(RIGHT(VLOOKUP($A799,#REF!,7,FALSE()), 1)),"")</f>
        <v>#VALUE!</v>
      </c>
      <c r="N799" s="185"/>
      <c r="O799" s="185"/>
      <c r="P799" s="185"/>
      <c r="Q799" s="185"/>
      <c r="R799" s="185"/>
      <c r="S799" s="100" t="e">
        <f aca="false">HLOOKUP("Device Tree Pin Name",#REF!,MATCH($A799,#REF!,0),FALSE())</f>
        <v>#VALUE!</v>
      </c>
      <c r="T799" s="95" t="e">
        <f aca="false">HLOOKUP("power rail",#REF!,MATCH($A799,#REF!,0),FALSE())</f>
        <v>#VALUE!</v>
      </c>
      <c r="U799" s="96" t="e">
        <f aca="false">HLOOKUP("Wake Capable",#REF!,MATCH($A799,#REF!,0),FALSE())</f>
        <v>#VALUE!</v>
      </c>
      <c r="V799" s="96" t="e">
        <f aca="false">HLOOKUP("Strap",#REF!,MATCH($A799,#REF!,0),FALSE())</f>
        <v>#VALUE!</v>
      </c>
      <c r="W799" s="96"/>
      <c r="X799" s="96"/>
      <c r="Y799" s="96"/>
      <c r="Z799" s="95"/>
      <c r="AA799" s="95" t="e">
        <f aca="false">HLOOKUP("Pad type",#REF!,MATCH($A799,#REF!,0),FALSE())</f>
        <v>#VALUE!</v>
      </c>
      <c r="AB799" s="100"/>
      <c r="AC799" s="100" t="e">
        <f aca="false">HLOOKUP("POR Pin State",#REF!,MATCH($A799,#REF!,0),FALSE())</f>
        <v>#VALUE!</v>
      </c>
      <c r="AD799" s="186"/>
      <c r="AE799" s="187"/>
      <c r="AF799" s="187"/>
      <c r="AG799" s="187"/>
      <c r="AH799" s="188"/>
      <c r="AI799" s="188"/>
      <c r="AJ799" s="189"/>
      <c r="AK799" s="189"/>
      <c r="AL799" s="189"/>
      <c r="AM799" s="189"/>
      <c r="AN799" s="189"/>
      <c r="AO799" s="189"/>
      <c r="AP799" s="189"/>
      <c r="AQ799" s="194" t="s">
        <v>1898</v>
      </c>
      <c r="AR799" s="104"/>
      <c r="AS799" s="104"/>
      <c r="AT799" s="104"/>
      <c r="AU799" s="104"/>
      <c r="AV799" s="104"/>
      <c r="AW799" s="104"/>
      <c r="AX799" s="104"/>
      <c r="AY799" s="104"/>
      <c r="AZ799" s="104"/>
      <c r="BA799" s="104"/>
      <c r="BB799" s="162"/>
      <c r="BC799" s="104"/>
      <c r="BD799" s="214"/>
      <c r="BE799" s="213" t="s">
        <v>1899</v>
      </c>
      <c r="BF799" s="108" t="e">
        <f aca="false">VLOOKUP($A799,#REF!, 34, FALSE())</f>
        <v>#VALUE!</v>
      </c>
      <c r="BG799" s="418" t="e">
        <f aca="false">VLOOKUP($A799,#REF!, 22, FALSE())</f>
        <v>#VALUE!</v>
      </c>
      <c r="BH799" s="109"/>
    </row>
    <row r="800" s="193" customFormat="true" ht="12.75" hidden="false" customHeight="true" outlineLevel="0" collapsed="false">
      <c r="A800" s="1" t="s">
        <v>1900</v>
      </c>
      <c r="B800" s="86" t="e">
        <f aca="false">VLOOKUP($A800,#REF!, 34, FALSE())</f>
        <v>#VALUE!</v>
      </c>
      <c r="C800" s="87" t="str">
        <f aca="false">CONCATENATE("unused_",A800)</f>
        <v>unused_DDR_XM2_B0D1</v>
      </c>
      <c r="D800" s="88" t="e">
        <f aca="false">IF(LEN(VLOOKUP($A800,#REF!,8,FALSE())),LEFT(VLOOKUP($A800,#REF!,8,FALSE()),LEN(VLOOKUP($A800,#REF!,8,FALSE()))-2),"")</f>
        <v>#VALUE!</v>
      </c>
      <c r="E800" s="89" t="e">
        <f aca="false">IF(LEN(VLOOKUP($A800,#REF!,4,FALSE())),IF(INDEX(#REF!,MATCH($A800,#REF!,0),1),LEFT(VLOOKUP($A800,#REF!,4,FALSE()),LEN(VLOOKUP($A800,#REF!,4,FALSE()))-2),CONCATENATE(LEFT(VLOOKUP($A800,#REF!,4,FALSE()),LEN(VLOOKUP($A800,#REF!,4,FALSE()))-2),"*")),"")</f>
        <v>#VALUE!</v>
      </c>
      <c r="F800" s="90" t="e">
        <f aca="false">IF(LEN(VLOOKUP($A800,#REF!,5,FALSE())),IF(INDEX(#REF!,MATCH($A800,#REF!,0),2),LEFT(VLOOKUP($A800,#REF!,5,FALSE()),LEN(VLOOKUP($A800,#REF!,5,FALSE()))-2),CONCATENATE(LEFT(VLOOKUP($A800,#REF!,5,FALSE()),LEN(VLOOKUP($A800,#REF!,5,FALSE()))-2),"*")),"")</f>
        <v>#VALUE!</v>
      </c>
      <c r="G800" s="90" t="e">
        <f aca="false">IF(LEN(VLOOKUP($A800,#REF!,6,FALSE())),IF(INDEX(#REF!,MATCH($A800,#REF!,0),3),LEFT(VLOOKUP($A800,#REF!,6,FALSE()),LEN(VLOOKUP($A800,#REF!,6,FALSE()))-2),CONCATENATE(LEFT(VLOOKUP($A800,#REF!,6,FALSE()),LEN(VLOOKUP($A800,#REF!,6,FALSE()))-2),"*")),"")</f>
        <v>#VALUE!</v>
      </c>
      <c r="H800" s="91" t="e">
        <f aca="false">IF(LEN(VLOOKUP($A800,#REF!,7,FALSE())),IF(INDEX(#REF!,MATCH($A800,#REF!,0),4),LEFT(VLOOKUP($A800,#REF!,7,FALSE()),LEN(VLOOKUP($A800,#REF!,7,FALSE()))-2),CONCATENATE(LEFT(VLOOKUP($A800,#REF!,7,FALSE()),LEN(VLOOKUP($A800,#REF!,7,FALSE()))-2),"*")),"")</f>
        <v>#VALUE!</v>
      </c>
      <c r="I800" s="92" t="e">
        <f aca="false">IF(LEN(VLOOKUP($A800,#REF!,8,FALSE())),UPPER(RIGHT(VLOOKUP($A800,#REF!,8,FALSE()), 1)),"")</f>
        <v>#VALUE!</v>
      </c>
      <c r="J800" s="90" t="e">
        <f aca="false">IF(LEN(VLOOKUP($A800,#REF!,4,FALSE())),UPPER(RIGHT(VLOOKUP($A800,#REF!,4,FALSE()), 1)),"")</f>
        <v>#VALUE!</v>
      </c>
      <c r="K800" s="90" t="e">
        <f aca="false">IF(LEN(VLOOKUP($A800,#REF!,5,FALSE())),UPPER(RIGHT(VLOOKUP($A800,#REF!,5,FALSE()), 1)),"")</f>
        <v>#VALUE!</v>
      </c>
      <c r="L800" s="90" t="e">
        <f aca="false">IF(LEN(VLOOKUP($A800,#REF!,6,FALSE())),UPPER(RIGHT(VLOOKUP($A800,#REF!,6,FALSE()), 1)),"")</f>
        <v>#VALUE!</v>
      </c>
      <c r="M800" s="91" t="e">
        <f aca="false">IF(LEN(VLOOKUP($A800,#REF!,7,FALSE())),UPPER(RIGHT(VLOOKUP($A800,#REF!,7,FALSE()), 1)),"")</f>
        <v>#VALUE!</v>
      </c>
      <c r="N800" s="185"/>
      <c r="O800" s="185"/>
      <c r="P800" s="185"/>
      <c r="Q800" s="185"/>
      <c r="R800" s="185"/>
      <c r="S800" s="100" t="e">
        <f aca="false">HLOOKUP("Device Tree Pin Name",#REF!,MATCH($A800,#REF!,0),FALSE())</f>
        <v>#VALUE!</v>
      </c>
      <c r="T800" s="95" t="e">
        <f aca="false">HLOOKUP("power rail",#REF!,MATCH($A800,#REF!,0),FALSE())</f>
        <v>#VALUE!</v>
      </c>
      <c r="U800" s="96" t="e">
        <f aca="false">HLOOKUP("Wake Capable",#REF!,MATCH($A800,#REF!,0),FALSE())</f>
        <v>#VALUE!</v>
      </c>
      <c r="V800" s="96" t="e">
        <f aca="false">HLOOKUP("Strap",#REF!,MATCH($A800,#REF!,0),FALSE())</f>
        <v>#VALUE!</v>
      </c>
      <c r="W800" s="96"/>
      <c r="X800" s="96"/>
      <c r="Y800" s="96"/>
      <c r="Z800" s="95"/>
      <c r="AA800" s="95" t="e">
        <f aca="false">HLOOKUP("Pad type",#REF!,MATCH($A800,#REF!,0),FALSE())</f>
        <v>#VALUE!</v>
      </c>
      <c r="AB800" s="100"/>
      <c r="AC800" s="100" t="e">
        <f aca="false">HLOOKUP("POR Pin State",#REF!,MATCH($A800,#REF!,0),FALSE())</f>
        <v>#VALUE!</v>
      </c>
      <c r="AD800" s="186"/>
      <c r="AE800" s="187"/>
      <c r="AF800" s="187"/>
      <c r="AG800" s="187"/>
      <c r="AH800" s="188"/>
      <c r="AI800" s="188"/>
      <c r="AJ800" s="189"/>
      <c r="AK800" s="189"/>
      <c r="AL800" s="189"/>
      <c r="AM800" s="189"/>
      <c r="AN800" s="189"/>
      <c r="AO800" s="189"/>
      <c r="AP800" s="189"/>
      <c r="AQ800" s="194" t="s">
        <v>1901</v>
      </c>
      <c r="AR800" s="104"/>
      <c r="AS800" s="104"/>
      <c r="AT800" s="104"/>
      <c r="AU800" s="104"/>
      <c r="AV800" s="104"/>
      <c r="AW800" s="104"/>
      <c r="AX800" s="104"/>
      <c r="AY800" s="104"/>
      <c r="AZ800" s="104"/>
      <c r="BA800" s="104"/>
      <c r="BB800" s="162"/>
      <c r="BC800" s="104"/>
      <c r="BD800" s="214"/>
      <c r="BE800" s="213" t="s">
        <v>1902</v>
      </c>
      <c r="BF800" s="108" t="e">
        <f aca="false">VLOOKUP($A800,#REF!, 34, FALSE())</f>
        <v>#VALUE!</v>
      </c>
      <c r="BG800" s="418" t="e">
        <f aca="false">VLOOKUP($A800,#REF!, 22, FALSE())</f>
        <v>#VALUE!</v>
      </c>
      <c r="BH800" s="109"/>
    </row>
    <row r="801" s="193" customFormat="true" ht="12.75" hidden="false" customHeight="true" outlineLevel="0" collapsed="false">
      <c r="A801" s="1" t="s">
        <v>1903</v>
      </c>
      <c r="B801" s="86" t="e">
        <f aca="false">VLOOKUP($A801,#REF!, 34, FALSE())</f>
        <v>#VALUE!</v>
      </c>
      <c r="C801" s="87" t="str">
        <f aca="false">CONCATENATE("unused_",A801)</f>
        <v>unused_DDR_XM2_B0D2</v>
      </c>
      <c r="D801" s="88" t="e">
        <f aca="false">IF(LEN(VLOOKUP($A801,#REF!,8,FALSE())),LEFT(VLOOKUP($A801,#REF!,8,FALSE()),LEN(VLOOKUP($A801,#REF!,8,FALSE()))-2),"")</f>
        <v>#VALUE!</v>
      </c>
      <c r="E801" s="89" t="e">
        <f aca="false">IF(LEN(VLOOKUP($A801,#REF!,4,FALSE())),IF(INDEX(#REF!,MATCH($A801,#REF!,0),1),LEFT(VLOOKUP($A801,#REF!,4,FALSE()),LEN(VLOOKUP($A801,#REF!,4,FALSE()))-2),CONCATENATE(LEFT(VLOOKUP($A801,#REF!,4,FALSE()),LEN(VLOOKUP($A801,#REF!,4,FALSE()))-2),"*")),"")</f>
        <v>#VALUE!</v>
      </c>
      <c r="F801" s="90" t="e">
        <f aca="false">IF(LEN(VLOOKUP($A801,#REF!,5,FALSE())),IF(INDEX(#REF!,MATCH($A801,#REF!,0),2),LEFT(VLOOKUP($A801,#REF!,5,FALSE()),LEN(VLOOKUP($A801,#REF!,5,FALSE()))-2),CONCATENATE(LEFT(VLOOKUP($A801,#REF!,5,FALSE()),LEN(VLOOKUP($A801,#REF!,5,FALSE()))-2),"*")),"")</f>
        <v>#VALUE!</v>
      </c>
      <c r="G801" s="90" t="e">
        <f aca="false">IF(LEN(VLOOKUP($A801,#REF!,6,FALSE())),IF(INDEX(#REF!,MATCH($A801,#REF!,0),3),LEFT(VLOOKUP($A801,#REF!,6,FALSE()),LEN(VLOOKUP($A801,#REF!,6,FALSE()))-2),CONCATENATE(LEFT(VLOOKUP($A801,#REF!,6,FALSE()),LEN(VLOOKUP($A801,#REF!,6,FALSE()))-2),"*")),"")</f>
        <v>#VALUE!</v>
      </c>
      <c r="H801" s="91" t="e">
        <f aca="false">IF(LEN(VLOOKUP($A801,#REF!,7,FALSE())),IF(INDEX(#REF!,MATCH($A801,#REF!,0),4),LEFT(VLOOKUP($A801,#REF!,7,FALSE()),LEN(VLOOKUP($A801,#REF!,7,FALSE()))-2),CONCATENATE(LEFT(VLOOKUP($A801,#REF!,7,FALSE()),LEN(VLOOKUP($A801,#REF!,7,FALSE()))-2),"*")),"")</f>
        <v>#VALUE!</v>
      </c>
      <c r="I801" s="92" t="e">
        <f aca="false">IF(LEN(VLOOKUP($A801,#REF!,8,FALSE())),UPPER(RIGHT(VLOOKUP($A801,#REF!,8,FALSE()), 1)),"")</f>
        <v>#VALUE!</v>
      </c>
      <c r="J801" s="90" t="e">
        <f aca="false">IF(LEN(VLOOKUP($A801,#REF!,4,FALSE())),UPPER(RIGHT(VLOOKUP($A801,#REF!,4,FALSE()), 1)),"")</f>
        <v>#VALUE!</v>
      </c>
      <c r="K801" s="90" t="e">
        <f aca="false">IF(LEN(VLOOKUP($A801,#REF!,5,FALSE())),UPPER(RIGHT(VLOOKUP($A801,#REF!,5,FALSE()), 1)),"")</f>
        <v>#VALUE!</v>
      </c>
      <c r="L801" s="90" t="e">
        <f aca="false">IF(LEN(VLOOKUP($A801,#REF!,6,FALSE())),UPPER(RIGHT(VLOOKUP($A801,#REF!,6,FALSE()), 1)),"")</f>
        <v>#VALUE!</v>
      </c>
      <c r="M801" s="91" t="e">
        <f aca="false">IF(LEN(VLOOKUP($A801,#REF!,7,FALSE())),UPPER(RIGHT(VLOOKUP($A801,#REF!,7,FALSE()), 1)),"")</f>
        <v>#VALUE!</v>
      </c>
      <c r="N801" s="185"/>
      <c r="O801" s="185"/>
      <c r="P801" s="185"/>
      <c r="Q801" s="185"/>
      <c r="R801" s="185"/>
      <c r="S801" s="100" t="e">
        <f aca="false">HLOOKUP("Device Tree Pin Name",#REF!,MATCH($A801,#REF!,0),FALSE())</f>
        <v>#VALUE!</v>
      </c>
      <c r="T801" s="95" t="e">
        <f aca="false">HLOOKUP("power rail",#REF!,MATCH($A801,#REF!,0),FALSE())</f>
        <v>#VALUE!</v>
      </c>
      <c r="U801" s="96" t="e">
        <f aca="false">HLOOKUP("Wake Capable",#REF!,MATCH($A801,#REF!,0),FALSE())</f>
        <v>#VALUE!</v>
      </c>
      <c r="V801" s="96" t="e">
        <f aca="false">HLOOKUP("Strap",#REF!,MATCH($A801,#REF!,0),FALSE())</f>
        <v>#VALUE!</v>
      </c>
      <c r="W801" s="96"/>
      <c r="X801" s="96"/>
      <c r="Y801" s="96"/>
      <c r="Z801" s="95"/>
      <c r="AA801" s="95" t="e">
        <f aca="false">HLOOKUP("Pad type",#REF!,MATCH($A801,#REF!,0),FALSE())</f>
        <v>#VALUE!</v>
      </c>
      <c r="AB801" s="100"/>
      <c r="AC801" s="100" t="e">
        <f aca="false">HLOOKUP("POR Pin State",#REF!,MATCH($A801,#REF!,0),FALSE())</f>
        <v>#VALUE!</v>
      </c>
      <c r="AD801" s="186"/>
      <c r="AE801" s="187"/>
      <c r="AF801" s="187"/>
      <c r="AG801" s="187"/>
      <c r="AH801" s="188"/>
      <c r="AI801" s="188"/>
      <c r="AJ801" s="189"/>
      <c r="AK801" s="189"/>
      <c r="AL801" s="189"/>
      <c r="AM801" s="189"/>
      <c r="AN801" s="189"/>
      <c r="AO801" s="189"/>
      <c r="AP801" s="189"/>
      <c r="AQ801" s="194" t="s">
        <v>1904</v>
      </c>
      <c r="AR801" s="104"/>
      <c r="AS801" s="104"/>
      <c r="AT801" s="104"/>
      <c r="AU801" s="104"/>
      <c r="AV801" s="104"/>
      <c r="AW801" s="104"/>
      <c r="AX801" s="104"/>
      <c r="AY801" s="104"/>
      <c r="AZ801" s="104"/>
      <c r="BA801" s="104"/>
      <c r="BB801" s="162"/>
      <c r="BC801" s="104"/>
      <c r="BD801" s="214"/>
      <c r="BE801" s="213" t="s">
        <v>1905</v>
      </c>
      <c r="BF801" s="108" t="e">
        <f aca="false">VLOOKUP($A801,#REF!, 34, FALSE())</f>
        <v>#VALUE!</v>
      </c>
      <c r="BG801" s="418" t="e">
        <f aca="false">VLOOKUP($A801,#REF!, 22, FALSE())</f>
        <v>#VALUE!</v>
      </c>
      <c r="BH801" s="109"/>
    </row>
    <row r="802" s="193" customFormat="true" ht="12.75" hidden="false" customHeight="true" outlineLevel="0" collapsed="false">
      <c r="A802" s="133" t="s">
        <v>1906</v>
      </c>
      <c r="B802" s="86" t="e">
        <f aca="false">VLOOKUP($A802,#REF!, 34, FALSE())</f>
        <v>#VALUE!</v>
      </c>
      <c r="C802" s="87" t="str">
        <f aca="false">CONCATENATE("unused_",A802)</f>
        <v>unused_DDR_XM2_B0D3</v>
      </c>
      <c r="D802" s="88" t="e">
        <f aca="false">IF(LEN(VLOOKUP($A802,#REF!,8,FALSE())),LEFT(VLOOKUP($A802,#REF!,8,FALSE()),LEN(VLOOKUP($A802,#REF!,8,FALSE()))-2),"")</f>
        <v>#VALUE!</v>
      </c>
      <c r="E802" s="89" t="e">
        <f aca="false">IF(LEN(VLOOKUP($A802,#REF!,4,FALSE())),IF(INDEX(#REF!,MATCH($A802,#REF!,0),1),LEFT(VLOOKUP($A802,#REF!,4,FALSE()),LEN(VLOOKUP($A802,#REF!,4,FALSE()))-2),CONCATENATE(LEFT(VLOOKUP($A802,#REF!,4,FALSE()),LEN(VLOOKUP($A802,#REF!,4,FALSE()))-2),"*")),"")</f>
        <v>#VALUE!</v>
      </c>
      <c r="F802" s="90" t="e">
        <f aca="false">IF(LEN(VLOOKUP($A802,#REF!,5,FALSE())),IF(INDEX(#REF!,MATCH($A802,#REF!,0),2),LEFT(VLOOKUP($A802,#REF!,5,FALSE()),LEN(VLOOKUP($A802,#REF!,5,FALSE()))-2),CONCATENATE(LEFT(VLOOKUP($A802,#REF!,5,FALSE()),LEN(VLOOKUP($A802,#REF!,5,FALSE()))-2),"*")),"")</f>
        <v>#VALUE!</v>
      </c>
      <c r="G802" s="90" t="e">
        <f aca="false">IF(LEN(VLOOKUP($A802,#REF!,6,FALSE())),IF(INDEX(#REF!,MATCH($A802,#REF!,0),3),LEFT(VLOOKUP($A802,#REF!,6,FALSE()),LEN(VLOOKUP($A802,#REF!,6,FALSE()))-2),CONCATENATE(LEFT(VLOOKUP($A802,#REF!,6,FALSE()),LEN(VLOOKUP($A802,#REF!,6,FALSE()))-2),"*")),"")</f>
        <v>#VALUE!</v>
      </c>
      <c r="H802" s="91" t="e">
        <f aca="false">IF(LEN(VLOOKUP($A802,#REF!,7,FALSE())),IF(INDEX(#REF!,MATCH($A802,#REF!,0),4),LEFT(VLOOKUP($A802,#REF!,7,FALSE()),LEN(VLOOKUP($A802,#REF!,7,FALSE()))-2),CONCATENATE(LEFT(VLOOKUP($A802,#REF!,7,FALSE()),LEN(VLOOKUP($A802,#REF!,7,FALSE()))-2),"*")),"")</f>
        <v>#VALUE!</v>
      </c>
      <c r="I802" s="92" t="e">
        <f aca="false">IF(LEN(VLOOKUP($A802,#REF!,8,FALSE())),UPPER(RIGHT(VLOOKUP($A802,#REF!,8,FALSE()), 1)),"")</f>
        <v>#VALUE!</v>
      </c>
      <c r="J802" s="90" t="e">
        <f aca="false">IF(LEN(VLOOKUP($A802,#REF!,4,FALSE())),UPPER(RIGHT(VLOOKUP($A802,#REF!,4,FALSE()), 1)),"")</f>
        <v>#VALUE!</v>
      </c>
      <c r="K802" s="90" t="e">
        <f aca="false">IF(LEN(VLOOKUP($A802,#REF!,5,FALSE())),UPPER(RIGHT(VLOOKUP($A802,#REF!,5,FALSE()), 1)),"")</f>
        <v>#VALUE!</v>
      </c>
      <c r="L802" s="90" t="e">
        <f aca="false">IF(LEN(VLOOKUP($A802,#REF!,6,FALSE())),UPPER(RIGHT(VLOOKUP($A802,#REF!,6,FALSE()), 1)),"")</f>
        <v>#VALUE!</v>
      </c>
      <c r="M802" s="91" t="e">
        <f aca="false">IF(LEN(VLOOKUP($A802,#REF!,7,FALSE())),UPPER(RIGHT(VLOOKUP($A802,#REF!,7,FALSE()), 1)),"")</f>
        <v>#VALUE!</v>
      </c>
      <c r="N802" s="185"/>
      <c r="O802" s="185"/>
      <c r="P802" s="185"/>
      <c r="Q802" s="185"/>
      <c r="R802" s="185"/>
      <c r="S802" s="100" t="e">
        <f aca="false">HLOOKUP("Device Tree Pin Name",#REF!,MATCH($A802,#REF!,0),FALSE())</f>
        <v>#VALUE!</v>
      </c>
      <c r="T802" s="95" t="e">
        <f aca="false">HLOOKUP("power rail",#REF!,MATCH($A802,#REF!,0),FALSE())</f>
        <v>#VALUE!</v>
      </c>
      <c r="U802" s="96" t="e">
        <f aca="false">HLOOKUP("Wake Capable",#REF!,MATCH($A802,#REF!,0),FALSE())</f>
        <v>#VALUE!</v>
      </c>
      <c r="V802" s="96" t="e">
        <f aca="false">HLOOKUP("Strap",#REF!,MATCH($A802,#REF!,0),FALSE())</f>
        <v>#VALUE!</v>
      </c>
      <c r="W802" s="96"/>
      <c r="X802" s="96"/>
      <c r="Y802" s="96"/>
      <c r="Z802" s="95"/>
      <c r="AA802" s="95" t="e">
        <f aca="false">HLOOKUP("Pad type",#REF!,MATCH($A802,#REF!,0),FALSE())</f>
        <v>#VALUE!</v>
      </c>
      <c r="AB802" s="100"/>
      <c r="AC802" s="100" t="e">
        <f aca="false">HLOOKUP("POR Pin State",#REF!,MATCH($A802,#REF!,0),FALSE())</f>
        <v>#VALUE!</v>
      </c>
      <c r="AD802" s="186"/>
      <c r="AE802" s="187"/>
      <c r="AF802" s="187"/>
      <c r="AG802" s="187"/>
      <c r="AH802" s="188"/>
      <c r="AI802" s="188"/>
      <c r="AJ802" s="189"/>
      <c r="AK802" s="189"/>
      <c r="AL802" s="189"/>
      <c r="AM802" s="189"/>
      <c r="AN802" s="189"/>
      <c r="AO802" s="189"/>
      <c r="AP802" s="189"/>
      <c r="AQ802" s="194" t="s">
        <v>1907</v>
      </c>
      <c r="AR802" s="104"/>
      <c r="AS802" s="104"/>
      <c r="AT802" s="104"/>
      <c r="AU802" s="104"/>
      <c r="AV802" s="104"/>
      <c r="AW802" s="104"/>
      <c r="AX802" s="104"/>
      <c r="AY802" s="104"/>
      <c r="AZ802" s="104"/>
      <c r="BA802" s="104"/>
      <c r="BB802" s="162"/>
      <c r="BC802" s="104"/>
      <c r="BD802" s="214"/>
      <c r="BE802" s="213" t="s">
        <v>1908</v>
      </c>
      <c r="BF802" s="108" t="e">
        <f aca="false">VLOOKUP($A802,#REF!, 34, FALSE())</f>
        <v>#VALUE!</v>
      </c>
      <c r="BG802" s="418" t="e">
        <f aca="false">VLOOKUP($A802,#REF!, 22, FALSE())</f>
        <v>#VALUE!</v>
      </c>
      <c r="BH802" s="109"/>
    </row>
    <row r="803" s="193" customFormat="true" ht="12.75" hidden="false" customHeight="true" outlineLevel="0" collapsed="false">
      <c r="A803" s="133" t="s">
        <v>1909</v>
      </c>
      <c r="B803" s="86" t="e">
        <f aca="false">VLOOKUP($A803,#REF!, 34, FALSE())</f>
        <v>#VALUE!</v>
      </c>
      <c r="C803" s="87" t="str">
        <f aca="false">CONCATENATE("unused_",A803)</f>
        <v>unused_DDR_XM2_B0D4</v>
      </c>
      <c r="D803" s="88" t="e">
        <f aca="false">IF(LEN(VLOOKUP($A803,#REF!,8,FALSE())),LEFT(VLOOKUP($A803,#REF!,8,FALSE()),LEN(VLOOKUP($A803,#REF!,8,FALSE()))-2),"")</f>
        <v>#VALUE!</v>
      </c>
      <c r="E803" s="89" t="e">
        <f aca="false">IF(LEN(VLOOKUP($A803,#REF!,4,FALSE())),IF(INDEX(#REF!,MATCH($A803,#REF!,0),1),LEFT(VLOOKUP($A803,#REF!,4,FALSE()),LEN(VLOOKUP($A803,#REF!,4,FALSE()))-2),CONCATENATE(LEFT(VLOOKUP($A803,#REF!,4,FALSE()),LEN(VLOOKUP($A803,#REF!,4,FALSE()))-2),"*")),"")</f>
        <v>#VALUE!</v>
      </c>
      <c r="F803" s="90" t="e">
        <f aca="false">IF(LEN(VLOOKUP($A803,#REF!,5,FALSE())),IF(INDEX(#REF!,MATCH($A803,#REF!,0),2),LEFT(VLOOKUP($A803,#REF!,5,FALSE()),LEN(VLOOKUP($A803,#REF!,5,FALSE()))-2),CONCATENATE(LEFT(VLOOKUP($A803,#REF!,5,FALSE()),LEN(VLOOKUP($A803,#REF!,5,FALSE()))-2),"*")),"")</f>
        <v>#VALUE!</v>
      </c>
      <c r="G803" s="90" t="e">
        <f aca="false">IF(LEN(VLOOKUP($A803,#REF!,6,FALSE())),IF(INDEX(#REF!,MATCH($A803,#REF!,0),3),LEFT(VLOOKUP($A803,#REF!,6,FALSE()),LEN(VLOOKUP($A803,#REF!,6,FALSE()))-2),CONCATENATE(LEFT(VLOOKUP($A803,#REF!,6,FALSE()),LEN(VLOOKUP($A803,#REF!,6,FALSE()))-2),"*")),"")</f>
        <v>#VALUE!</v>
      </c>
      <c r="H803" s="91" t="e">
        <f aca="false">IF(LEN(VLOOKUP($A803,#REF!,7,FALSE())),IF(INDEX(#REF!,MATCH($A803,#REF!,0),4),LEFT(VLOOKUP($A803,#REF!,7,FALSE()),LEN(VLOOKUP($A803,#REF!,7,FALSE()))-2),CONCATENATE(LEFT(VLOOKUP($A803,#REF!,7,FALSE()),LEN(VLOOKUP($A803,#REF!,7,FALSE()))-2),"*")),"")</f>
        <v>#VALUE!</v>
      </c>
      <c r="I803" s="92" t="e">
        <f aca="false">IF(LEN(VLOOKUP($A803,#REF!,8,FALSE())),UPPER(RIGHT(VLOOKUP($A803,#REF!,8,FALSE()), 1)),"")</f>
        <v>#VALUE!</v>
      </c>
      <c r="J803" s="90" t="e">
        <f aca="false">IF(LEN(VLOOKUP($A803,#REF!,4,FALSE())),UPPER(RIGHT(VLOOKUP($A803,#REF!,4,FALSE()), 1)),"")</f>
        <v>#VALUE!</v>
      </c>
      <c r="K803" s="90" t="e">
        <f aca="false">IF(LEN(VLOOKUP($A803,#REF!,5,FALSE())),UPPER(RIGHT(VLOOKUP($A803,#REF!,5,FALSE()), 1)),"")</f>
        <v>#VALUE!</v>
      </c>
      <c r="L803" s="90" t="e">
        <f aca="false">IF(LEN(VLOOKUP($A803,#REF!,6,FALSE())),UPPER(RIGHT(VLOOKUP($A803,#REF!,6,FALSE()), 1)),"")</f>
        <v>#VALUE!</v>
      </c>
      <c r="M803" s="91" t="e">
        <f aca="false">IF(LEN(VLOOKUP($A803,#REF!,7,FALSE())),UPPER(RIGHT(VLOOKUP($A803,#REF!,7,FALSE()), 1)),"")</f>
        <v>#VALUE!</v>
      </c>
      <c r="N803" s="185"/>
      <c r="O803" s="185"/>
      <c r="P803" s="185"/>
      <c r="Q803" s="185"/>
      <c r="R803" s="185"/>
      <c r="S803" s="100" t="e">
        <f aca="false">HLOOKUP("Device Tree Pin Name",#REF!,MATCH($A803,#REF!,0),FALSE())</f>
        <v>#VALUE!</v>
      </c>
      <c r="T803" s="95" t="e">
        <f aca="false">HLOOKUP("power rail",#REF!,MATCH($A803,#REF!,0),FALSE())</f>
        <v>#VALUE!</v>
      </c>
      <c r="U803" s="96" t="e">
        <f aca="false">HLOOKUP("Wake Capable",#REF!,MATCH($A803,#REF!,0),FALSE())</f>
        <v>#VALUE!</v>
      </c>
      <c r="V803" s="96" t="e">
        <f aca="false">HLOOKUP("Strap",#REF!,MATCH($A803,#REF!,0),FALSE())</f>
        <v>#VALUE!</v>
      </c>
      <c r="W803" s="96"/>
      <c r="X803" s="96"/>
      <c r="Y803" s="96"/>
      <c r="Z803" s="95"/>
      <c r="AA803" s="95" t="e">
        <f aca="false">HLOOKUP("Pad type",#REF!,MATCH($A803,#REF!,0),FALSE())</f>
        <v>#VALUE!</v>
      </c>
      <c r="AB803" s="100"/>
      <c r="AC803" s="100" t="e">
        <f aca="false">HLOOKUP("POR Pin State",#REF!,MATCH($A803,#REF!,0),FALSE())</f>
        <v>#VALUE!</v>
      </c>
      <c r="AD803" s="186"/>
      <c r="AE803" s="187"/>
      <c r="AF803" s="187"/>
      <c r="AG803" s="187"/>
      <c r="AH803" s="188"/>
      <c r="AI803" s="188"/>
      <c r="AJ803" s="189"/>
      <c r="AK803" s="189"/>
      <c r="AL803" s="189"/>
      <c r="AM803" s="189"/>
      <c r="AN803" s="189"/>
      <c r="AO803" s="189"/>
      <c r="AP803" s="189"/>
      <c r="AQ803" s="194" t="s">
        <v>1910</v>
      </c>
      <c r="AR803" s="104"/>
      <c r="AS803" s="104"/>
      <c r="AT803" s="104"/>
      <c r="AU803" s="104"/>
      <c r="AV803" s="104"/>
      <c r="AW803" s="104"/>
      <c r="AX803" s="104"/>
      <c r="AY803" s="104"/>
      <c r="AZ803" s="104"/>
      <c r="BA803" s="104"/>
      <c r="BB803" s="162"/>
      <c r="BC803" s="104"/>
      <c r="BD803" s="214"/>
      <c r="BE803" s="213" t="s">
        <v>1911</v>
      </c>
      <c r="BF803" s="108" t="e">
        <f aca="false">VLOOKUP($A803,#REF!, 34, FALSE())</f>
        <v>#VALUE!</v>
      </c>
      <c r="BG803" s="418" t="e">
        <f aca="false">VLOOKUP($A803,#REF!, 22, FALSE())</f>
        <v>#VALUE!</v>
      </c>
      <c r="BH803" s="109"/>
    </row>
    <row r="804" s="193" customFormat="true" ht="12.75" hidden="false" customHeight="true" outlineLevel="0" collapsed="false">
      <c r="A804" s="133" t="s">
        <v>1912</v>
      </c>
      <c r="B804" s="86" t="e">
        <f aca="false">VLOOKUP($A804,#REF!, 34, FALSE())</f>
        <v>#VALUE!</v>
      </c>
      <c r="C804" s="87" t="str">
        <f aca="false">CONCATENATE("unused_",A804)</f>
        <v>unused_DDR_XM2_B0D5</v>
      </c>
      <c r="D804" s="88" t="e">
        <f aca="false">IF(LEN(VLOOKUP($A804,#REF!,8,FALSE())),LEFT(VLOOKUP($A804,#REF!,8,FALSE()),LEN(VLOOKUP($A804,#REF!,8,FALSE()))-2),"")</f>
        <v>#VALUE!</v>
      </c>
      <c r="E804" s="89" t="e">
        <f aca="false">IF(LEN(VLOOKUP($A804,#REF!,4,FALSE())),IF(INDEX(#REF!,MATCH($A804,#REF!,0),1),LEFT(VLOOKUP($A804,#REF!,4,FALSE()),LEN(VLOOKUP($A804,#REF!,4,FALSE()))-2),CONCATENATE(LEFT(VLOOKUP($A804,#REF!,4,FALSE()),LEN(VLOOKUP($A804,#REF!,4,FALSE()))-2),"*")),"")</f>
        <v>#VALUE!</v>
      </c>
      <c r="F804" s="90" t="e">
        <f aca="false">IF(LEN(VLOOKUP($A804,#REF!,5,FALSE())),IF(INDEX(#REF!,MATCH($A804,#REF!,0),2),LEFT(VLOOKUP($A804,#REF!,5,FALSE()),LEN(VLOOKUP($A804,#REF!,5,FALSE()))-2),CONCATENATE(LEFT(VLOOKUP($A804,#REF!,5,FALSE()),LEN(VLOOKUP($A804,#REF!,5,FALSE()))-2),"*")),"")</f>
        <v>#VALUE!</v>
      </c>
      <c r="G804" s="90" t="e">
        <f aca="false">IF(LEN(VLOOKUP($A804,#REF!,6,FALSE())),IF(INDEX(#REF!,MATCH($A804,#REF!,0),3),LEFT(VLOOKUP($A804,#REF!,6,FALSE()),LEN(VLOOKUP($A804,#REF!,6,FALSE()))-2),CONCATENATE(LEFT(VLOOKUP($A804,#REF!,6,FALSE()),LEN(VLOOKUP($A804,#REF!,6,FALSE()))-2),"*")),"")</f>
        <v>#VALUE!</v>
      </c>
      <c r="H804" s="91" t="e">
        <f aca="false">IF(LEN(VLOOKUP($A804,#REF!,7,FALSE())),IF(INDEX(#REF!,MATCH($A804,#REF!,0),4),LEFT(VLOOKUP($A804,#REF!,7,FALSE()),LEN(VLOOKUP($A804,#REF!,7,FALSE()))-2),CONCATENATE(LEFT(VLOOKUP($A804,#REF!,7,FALSE()),LEN(VLOOKUP($A804,#REF!,7,FALSE()))-2),"*")),"")</f>
        <v>#VALUE!</v>
      </c>
      <c r="I804" s="92" t="e">
        <f aca="false">IF(LEN(VLOOKUP($A804,#REF!,8,FALSE())),UPPER(RIGHT(VLOOKUP($A804,#REF!,8,FALSE()), 1)),"")</f>
        <v>#VALUE!</v>
      </c>
      <c r="J804" s="90" t="e">
        <f aca="false">IF(LEN(VLOOKUP($A804,#REF!,4,FALSE())),UPPER(RIGHT(VLOOKUP($A804,#REF!,4,FALSE()), 1)),"")</f>
        <v>#VALUE!</v>
      </c>
      <c r="K804" s="90" t="e">
        <f aca="false">IF(LEN(VLOOKUP($A804,#REF!,5,FALSE())),UPPER(RIGHT(VLOOKUP($A804,#REF!,5,FALSE()), 1)),"")</f>
        <v>#VALUE!</v>
      </c>
      <c r="L804" s="90" t="e">
        <f aca="false">IF(LEN(VLOOKUP($A804,#REF!,6,FALSE())),UPPER(RIGHT(VLOOKUP($A804,#REF!,6,FALSE()), 1)),"")</f>
        <v>#VALUE!</v>
      </c>
      <c r="M804" s="91" t="e">
        <f aca="false">IF(LEN(VLOOKUP($A804,#REF!,7,FALSE())),UPPER(RIGHT(VLOOKUP($A804,#REF!,7,FALSE()), 1)),"")</f>
        <v>#VALUE!</v>
      </c>
      <c r="N804" s="185"/>
      <c r="O804" s="185"/>
      <c r="P804" s="185"/>
      <c r="Q804" s="185"/>
      <c r="R804" s="185"/>
      <c r="S804" s="100" t="e">
        <f aca="false">HLOOKUP("Device Tree Pin Name",#REF!,MATCH($A804,#REF!,0),FALSE())</f>
        <v>#VALUE!</v>
      </c>
      <c r="T804" s="95" t="e">
        <f aca="false">HLOOKUP("power rail",#REF!,MATCH($A804,#REF!,0),FALSE())</f>
        <v>#VALUE!</v>
      </c>
      <c r="U804" s="96" t="e">
        <f aca="false">HLOOKUP("Wake Capable",#REF!,MATCH($A804,#REF!,0),FALSE())</f>
        <v>#VALUE!</v>
      </c>
      <c r="V804" s="96" t="e">
        <f aca="false">HLOOKUP("Strap",#REF!,MATCH($A804,#REF!,0),FALSE())</f>
        <v>#VALUE!</v>
      </c>
      <c r="W804" s="96"/>
      <c r="X804" s="96"/>
      <c r="Y804" s="96"/>
      <c r="Z804" s="95"/>
      <c r="AA804" s="95" t="e">
        <f aca="false">HLOOKUP("Pad type",#REF!,MATCH($A804,#REF!,0),FALSE())</f>
        <v>#VALUE!</v>
      </c>
      <c r="AB804" s="100"/>
      <c r="AC804" s="100" t="e">
        <f aca="false">HLOOKUP("POR Pin State",#REF!,MATCH($A804,#REF!,0),FALSE())</f>
        <v>#VALUE!</v>
      </c>
      <c r="AD804" s="186"/>
      <c r="AE804" s="187"/>
      <c r="AF804" s="187"/>
      <c r="AG804" s="187"/>
      <c r="AH804" s="188"/>
      <c r="AI804" s="188"/>
      <c r="AJ804" s="189"/>
      <c r="AK804" s="189"/>
      <c r="AL804" s="189"/>
      <c r="AM804" s="189"/>
      <c r="AN804" s="189"/>
      <c r="AO804" s="189"/>
      <c r="AP804" s="189"/>
      <c r="AQ804" s="194" t="s">
        <v>1913</v>
      </c>
      <c r="AR804" s="104"/>
      <c r="AS804" s="104"/>
      <c r="AT804" s="104"/>
      <c r="AU804" s="104"/>
      <c r="AV804" s="104"/>
      <c r="AW804" s="104"/>
      <c r="AX804" s="104"/>
      <c r="AY804" s="104"/>
      <c r="AZ804" s="104"/>
      <c r="BA804" s="104"/>
      <c r="BB804" s="162"/>
      <c r="BC804" s="104"/>
      <c r="BD804" s="214"/>
      <c r="BE804" s="213" t="s">
        <v>1914</v>
      </c>
      <c r="BF804" s="108" t="e">
        <f aca="false">VLOOKUP($A804,#REF!, 34, FALSE())</f>
        <v>#VALUE!</v>
      </c>
      <c r="BG804" s="418" t="e">
        <f aca="false">VLOOKUP($A804,#REF!, 22, FALSE())</f>
        <v>#VALUE!</v>
      </c>
      <c r="BH804" s="109"/>
    </row>
    <row r="805" s="193" customFormat="true" ht="12.75" hidden="false" customHeight="true" outlineLevel="0" collapsed="false">
      <c r="A805" s="133" t="s">
        <v>1915</v>
      </c>
      <c r="B805" s="86" t="e">
        <f aca="false">VLOOKUP($A805,#REF!, 34, FALSE())</f>
        <v>#VALUE!</v>
      </c>
      <c r="C805" s="87" t="str">
        <f aca="false">CONCATENATE("unused_",A805)</f>
        <v>unused_DDR_XM2_B0D6</v>
      </c>
      <c r="D805" s="88" t="e">
        <f aca="false">IF(LEN(VLOOKUP($A805,#REF!,8,FALSE())),LEFT(VLOOKUP($A805,#REF!,8,FALSE()),LEN(VLOOKUP($A805,#REF!,8,FALSE()))-2),"")</f>
        <v>#VALUE!</v>
      </c>
      <c r="E805" s="89" t="e">
        <f aca="false">IF(LEN(VLOOKUP($A805,#REF!,4,FALSE())),IF(INDEX(#REF!,MATCH($A805,#REF!,0),1),LEFT(VLOOKUP($A805,#REF!,4,FALSE()),LEN(VLOOKUP($A805,#REF!,4,FALSE()))-2),CONCATENATE(LEFT(VLOOKUP($A805,#REF!,4,FALSE()),LEN(VLOOKUP($A805,#REF!,4,FALSE()))-2),"*")),"")</f>
        <v>#VALUE!</v>
      </c>
      <c r="F805" s="90" t="e">
        <f aca="false">IF(LEN(VLOOKUP($A805,#REF!,5,FALSE())),IF(INDEX(#REF!,MATCH($A805,#REF!,0),2),LEFT(VLOOKUP($A805,#REF!,5,FALSE()),LEN(VLOOKUP($A805,#REF!,5,FALSE()))-2),CONCATENATE(LEFT(VLOOKUP($A805,#REF!,5,FALSE()),LEN(VLOOKUP($A805,#REF!,5,FALSE()))-2),"*")),"")</f>
        <v>#VALUE!</v>
      </c>
      <c r="G805" s="90" t="e">
        <f aca="false">IF(LEN(VLOOKUP($A805,#REF!,6,FALSE())),IF(INDEX(#REF!,MATCH($A805,#REF!,0),3),LEFT(VLOOKUP($A805,#REF!,6,FALSE()),LEN(VLOOKUP($A805,#REF!,6,FALSE()))-2),CONCATENATE(LEFT(VLOOKUP($A805,#REF!,6,FALSE()),LEN(VLOOKUP($A805,#REF!,6,FALSE()))-2),"*")),"")</f>
        <v>#VALUE!</v>
      </c>
      <c r="H805" s="91" t="e">
        <f aca="false">IF(LEN(VLOOKUP($A805,#REF!,7,FALSE())),IF(INDEX(#REF!,MATCH($A805,#REF!,0),4),LEFT(VLOOKUP($A805,#REF!,7,FALSE()),LEN(VLOOKUP($A805,#REF!,7,FALSE()))-2),CONCATENATE(LEFT(VLOOKUP($A805,#REF!,7,FALSE()),LEN(VLOOKUP($A805,#REF!,7,FALSE()))-2),"*")),"")</f>
        <v>#VALUE!</v>
      </c>
      <c r="I805" s="92" t="e">
        <f aca="false">IF(LEN(VLOOKUP($A805,#REF!,8,FALSE())),UPPER(RIGHT(VLOOKUP($A805,#REF!,8,FALSE()), 1)),"")</f>
        <v>#VALUE!</v>
      </c>
      <c r="J805" s="90" t="e">
        <f aca="false">IF(LEN(VLOOKUP($A805,#REF!,4,FALSE())),UPPER(RIGHT(VLOOKUP($A805,#REF!,4,FALSE()), 1)),"")</f>
        <v>#VALUE!</v>
      </c>
      <c r="K805" s="90" t="e">
        <f aca="false">IF(LEN(VLOOKUP($A805,#REF!,5,FALSE())),UPPER(RIGHT(VLOOKUP($A805,#REF!,5,FALSE()), 1)),"")</f>
        <v>#VALUE!</v>
      </c>
      <c r="L805" s="90" t="e">
        <f aca="false">IF(LEN(VLOOKUP($A805,#REF!,6,FALSE())),UPPER(RIGHT(VLOOKUP($A805,#REF!,6,FALSE()), 1)),"")</f>
        <v>#VALUE!</v>
      </c>
      <c r="M805" s="91" t="e">
        <f aca="false">IF(LEN(VLOOKUP($A805,#REF!,7,FALSE())),UPPER(RIGHT(VLOOKUP($A805,#REF!,7,FALSE()), 1)),"")</f>
        <v>#VALUE!</v>
      </c>
      <c r="N805" s="185"/>
      <c r="O805" s="185"/>
      <c r="P805" s="185"/>
      <c r="Q805" s="185"/>
      <c r="R805" s="185"/>
      <c r="S805" s="100" t="e">
        <f aca="false">HLOOKUP("Device Tree Pin Name",#REF!,MATCH($A805,#REF!,0),FALSE())</f>
        <v>#VALUE!</v>
      </c>
      <c r="T805" s="95" t="e">
        <f aca="false">HLOOKUP("power rail",#REF!,MATCH($A805,#REF!,0),FALSE())</f>
        <v>#VALUE!</v>
      </c>
      <c r="U805" s="96" t="e">
        <f aca="false">HLOOKUP("Wake Capable",#REF!,MATCH($A805,#REF!,0),FALSE())</f>
        <v>#VALUE!</v>
      </c>
      <c r="V805" s="96" t="e">
        <f aca="false">HLOOKUP("Strap",#REF!,MATCH($A805,#REF!,0),FALSE())</f>
        <v>#VALUE!</v>
      </c>
      <c r="W805" s="96"/>
      <c r="X805" s="96"/>
      <c r="Y805" s="96"/>
      <c r="Z805" s="95"/>
      <c r="AA805" s="95" t="e">
        <f aca="false">HLOOKUP("Pad type",#REF!,MATCH($A805,#REF!,0),FALSE())</f>
        <v>#VALUE!</v>
      </c>
      <c r="AB805" s="100"/>
      <c r="AC805" s="100" t="e">
        <f aca="false">HLOOKUP("POR Pin State",#REF!,MATCH($A805,#REF!,0),FALSE())</f>
        <v>#VALUE!</v>
      </c>
      <c r="AD805" s="186"/>
      <c r="AE805" s="187"/>
      <c r="AF805" s="187"/>
      <c r="AG805" s="187"/>
      <c r="AH805" s="188"/>
      <c r="AI805" s="188"/>
      <c r="AJ805" s="189"/>
      <c r="AK805" s="189"/>
      <c r="AL805" s="189"/>
      <c r="AM805" s="189"/>
      <c r="AN805" s="189"/>
      <c r="AO805" s="189"/>
      <c r="AP805" s="189"/>
      <c r="AQ805" s="194" t="s">
        <v>1916</v>
      </c>
      <c r="AR805" s="104"/>
      <c r="AS805" s="104"/>
      <c r="AT805" s="104"/>
      <c r="AU805" s="104"/>
      <c r="AV805" s="104"/>
      <c r="AW805" s="104"/>
      <c r="AX805" s="104"/>
      <c r="AY805" s="104"/>
      <c r="AZ805" s="104"/>
      <c r="BA805" s="104"/>
      <c r="BB805" s="162"/>
      <c r="BC805" s="104"/>
      <c r="BD805" s="214"/>
      <c r="BE805" s="213" t="s">
        <v>1917</v>
      </c>
      <c r="BF805" s="108" t="e">
        <f aca="false">VLOOKUP($A805,#REF!, 34, FALSE())</f>
        <v>#VALUE!</v>
      </c>
      <c r="BG805" s="418" t="e">
        <f aca="false">VLOOKUP($A805,#REF!, 22, FALSE())</f>
        <v>#VALUE!</v>
      </c>
      <c r="BH805" s="109"/>
    </row>
    <row r="806" s="193" customFormat="true" ht="12.75" hidden="false" customHeight="true" outlineLevel="0" collapsed="false">
      <c r="A806" s="133" t="s">
        <v>1918</v>
      </c>
      <c r="B806" s="86" t="e">
        <f aca="false">VLOOKUP($A806,#REF!, 34, FALSE())</f>
        <v>#VALUE!</v>
      </c>
      <c r="C806" s="87" t="str">
        <f aca="false">CONCATENATE("unused_",A806)</f>
        <v>unused_DDR_XM2_B0D7</v>
      </c>
      <c r="D806" s="88" t="e">
        <f aca="false">IF(LEN(VLOOKUP($A806,#REF!,8,FALSE())),LEFT(VLOOKUP($A806,#REF!,8,FALSE()),LEN(VLOOKUP($A806,#REF!,8,FALSE()))-2),"")</f>
        <v>#VALUE!</v>
      </c>
      <c r="E806" s="89" t="e">
        <f aca="false">IF(LEN(VLOOKUP($A806,#REF!,4,FALSE())),IF(INDEX(#REF!,MATCH($A806,#REF!,0),1),LEFT(VLOOKUP($A806,#REF!,4,FALSE()),LEN(VLOOKUP($A806,#REF!,4,FALSE()))-2),CONCATENATE(LEFT(VLOOKUP($A806,#REF!,4,FALSE()),LEN(VLOOKUP($A806,#REF!,4,FALSE()))-2),"*")),"")</f>
        <v>#VALUE!</v>
      </c>
      <c r="F806" s="90" t="e">
        <f aca="false">IF(LEN(VLOOKUP($A806,#REF!,5,FALSE())),IF(INDEX(#REF!,MATCH($A806,#REF!,0),2),LEFT(VLOOKUP($A806,#REF!,5,FALSE()),LEN(VLOOKUP($A806,#REF!,5,FALSE()))-2),CONCATENATE(LEFT(VLOOKUP($A806,#REF!,5,FALSE()),LEN(VLOOKUP($A806,#REF!,5,FALSE()))-2),"*")),"")</f>
        <v>#VALUE!</v>
      </c>
      <c r="G806" s="90" t="e">
        <f aca="false">IF(LEN(VLOOKUP($A806,#REF!,6,FALSE())),IF(INDEX(#REF!,MATCH($A806,#REF!,0),3),LEFT(VLOOKUP($A806,#REF!,6,FALSE()),LEN(VLOOKUP($A806,#REF!,6,FALSE()))-2),CONCATENATE(LEFT(VLOOKUP($A806,#REF!,6,FALSE()),LEN(VLOOKUP($A806,#REF!,6,FALSE()))-2),"*")),"")</f>
        <v>#VALUE!</v>
      </c>
      <c r="H806" s="91" t="e">
        <f aca="false">IF(LEN(VLOOKUP($A806,#REF!,7,FALSE())),IF(INDEX(#REF!,MATCH($A806,#REF!,0),4),LEFT(VLOOKUP($A806,#REF!,7,FALSE()),LEN(VLOOKUP($A806,#REF!,7,FALSE()))-2),CONCATENATE(LEFT(VLOOKUP($A806,#REF!,7,FALSE()),LEN(VLOOKUP($A806,#REF!,7,FALSE()))-2),"*")),"")</f>
        <v>#VALUE!</v>
      </c>
      <c r="I806" s="92" t="e">
        <f aca="false">IF(LEN(VLOOKUP($A806,#REF!,8,FALSE())),UPPER(RIGHT(VLOOKUP($A806,#REF!,8,FALSE()), 1)),"")</f>
        <v>#VALUE!</v>
      </c>
      <c r="J806" s="90" t="e">
        <f aca="false">IF(LEN(VLOOKUP($A806,#REF!,4,FALSE())),UPPER(RIGHT(VLOOKUP($A806,#REF!,4,FALSE()), 1)),"")</f>
        <v>#VALUE!</v>
      </c>
      <c r="K806" s="90" t="e">
        <f aca="false">IF(LEN(VLOOKUP($A806,#REF!,5,FALSE())),UPPER(RIGHT(VLOOKUP($A806,#REF!,5,FALSE()), 1)),"")</f>
        <v>#VALUE!</v>
      </c>
      <c r="L806" s="90" t="e">
        <f aca="false">IF(LEN(VLOOKUP($A806,#REF!,6,FALSE())),UPPER(RIGHT(VLOOKUP($A806,#REF!,6,FALSE()), 1)),"")</f>
        <v>#VALUE!</v>
      </c>
      <c r="M806" s="91" t="e">
        <f aca="false">IF(LEN(VLOOKUP($A806,#REF!,7,FALSE())),UPPER(RIGHT(VLOOKUP($A806,#REF!,7,FALSE()), 1)),"")</f>
        <v>#VALUE!</v>
      </c>
      <c r="N806" s="185"/>
      <c r="O806" s="185"/>
      <c r="P806" s="185"/>
      <c r="Q806" s="185"/>
      <c r="R806" s="185"/>
      <c r="S806" s="100" t="e">
        <f aca="false">HLOOKUP("Device Tree Pin Name",#REF!,MATCH($A806,#REF!,0),FALSE())</f>
        <v>#VALUE!</v>
      </c>
      <c r="T806" s="95" t="e">
        <f aca="false">HLOOKUP("power rail",#REF!,MATCH($A806,#REF!,0),FALSE())</f>
        <v>#VALUE!</v>
      </c>
      <c r="U806" s="96" t="e">
        <f aca="false">HLOOKUP("Wake Capable",#REF!,MATCH($A806,#REF!,0),FALSE())</f>
        <v>#VALUE!</v>
      </c>
      <c r="V806" s="96" t="e">
        <f aca="false">HLOOKUP("Strap",#REF!,MATCH($A806,#REF!,0),FALSE())</f>
        <v>#VALUE!</v>
      </c>
      <c r="W806" s="96"/>
      <c r="X806" s="96"/>
      <c r="Y806" s="96"/>
      <c r="Z806" s="95"/>
      <c r="AA806" s="95" t="e">
        <f aca="false">HLOOKUP("Pad type",#REF!,MATCH($A806,#REF!,0),FALSE())</f>
        <v>#VALUE!</v>
      </c>
      <c r="AB806" s="100"/>
      <c r="AC806" s="100" t="e">
        <f aca="false">HLOOKUP("POR Pin State",#REF!,MATCH($A806,#REF!,0),FALSE())</f>
        <v>#VALUE!</v>
      </c>
      <c r="AD806" s="186"/>
      <c r="AE806" s="187"/>
      <c r="AF806" s="187"/>
      <c r="AG806" s="187"/>
      <c r="AH806" s="188"/>
      <c r="AI806" s="188"/>
      <c r="AJ806" s="189"/>
      <c r="AK806" s="189"/>
      <c r="AL806" s="189"/>
      <c r="AM806" s="189"/>
      <c r="AN806" s="189"/>
      <c r="AO806" s="189"/>
      <c r="AP806" s="189"/>
      <c r="AQ806" s="194" t="s">
        <v>1919</v>
      </c>
      <c r="AR806" s="104"/>
      <c r="AS806" s="104"/>
      <c r="AT806" s="104"/>
      <c r="AU806" s="104"/>
      <c r="AV806" s="104"/>
      <c r="AW806" s="104"/>
      <c r="AX806" s="104"/>
      <c r="AY806" s="104"/>
      <c r="AZ806" s="104"/>
      <c r="BA806" s="104"/>
      <c r="BB806" s="162"/>
      <c r="BC806" s="104"/>
      <c r="BD806" s="214"/>
      <c r="BE806" s="213" t="s">
        <v>1920</v>
      </c>
      <c r="BF806" s="108" t="e">
        <f aca="false">VLOOKUP($A806,#REF!, 34, FALSE())</f>
        <v>#VALUE!</v>
      </c>
      <c r="BG806" s="418" t="e">
        <f aca="false">VLOOKUP($A806,#REF!, 22, FALSE())</f>
        <v>#VALUE!</v>
      </c>
      <c r="BH806" s="109"/>
    </row>
    <row r="807" s="193" customFormat="true" ht="12.75" hidden="false" customHeight="true" outlineLevel="0" collapsed="false">
      <c r="A807" s="133" t="s">
        <v>1921</v>
      </c>
      <c r="B807" s="86" t="e">
        <f aca="false">VLOOKUP($A807,#REF!, 34, FALSE())</f>
        <v>#VALUE!</v>
      </c>
      <c r="C807" s="87" t="str">
        <f aca="false">CONCATENATE("unused_",A807)</f>
        <v>unused_DDR_XM2_B0DMI</v>
      </c>
      <c r="D807" s="88" t="e">
        <f aca="false">IF(LEN(VLOOKUP($A807,#REF!,8,FALSE())),LEFT(VLOOKUP($A807,#REF!,8,FALSE()),LEN(VLOOKUP($A807,#REF!,8,FALSE()))-2),"")</f>
        <v>#VALUE!</v>
      </c>
      <c r="E807" s="89" t="e">
        <f aca="false">IF(LEN(VLOOKUP($A807,#REF!,4,FALSE())),IF(INDEX(#REF!,MATCH($A807,#REF!,0),1),LEFT(VLOOKUP($A807,#REF!,4,FALSE()),LEN(VLOOKUP($A807,#REF!,4,FALSE()))-2),CONCATENATE(LEFT(VLOOKUP($A807,#REF!,4,FALSE()),LEN(VLOOKUP($A807,#REF!,4,FALSE()))-2),"*")),"")</f>
        <v>#VALUE!</v>
      </c>
      <c r="F807" s="90" t="e">
        <f aca="false">IF(LEN(VLOOKUP($A807,#REF!,5,FALSE())),IF(INDEX(#REF!,MATCH($A807,#REF!,0),2),LEFT(VLOOKUP($A807,#REF!,5,FALSE()),LEN(VLOOKUP($A807,#REF!,5,FALSE()))-2),CONCATENATE(LEFT(VLOOKUP($A807,#REF!,5,FALSE()),LEN(VLOOKUP($A807,#REF!,5,FALSE()))-2),"*")),"")</f>
        <v>#VALUE!</v>
      </c>
      <c r="G807" s="90" t="e">
        <f aca="false">IF(LEN(VLOOKUP($A807,#REF!,6,FALSE())),IF(INDEX(#REF!,MATCH($A807,#REF!,0),3),LEFT(VLOOKUP($A807,#REF!,6,FALSE()),LEN(VLOOKUP($A807,#REF!,6,FALSE()))-2),CONCATENATE(LEFT(VLOOKUP($A807,#REF!,6,FALSE()),LEN(VLOOKUP($A807,#REF!,6,FALSE()))-2),"*")),"")</f>
        <v>#VALUE!</v>
      </c>
      <c r="H807" s="91" t="e">
        <f aca="false">IF(LEN(VLOOKUP($A807,#REF!,7,FALSE())),IF(INDEX(#REF!,MATCH($A807,#REF!,0),4),LEFT(VLOOKUP($A807,#REF!,7,FALSE()),LEN(VLOOKUP($A807,#REF!,7,FALSE()))-2),CONCATENATE(LEFT(VLOOKUP($A807,#REF!,7,FALSE()),LEN(VLOOKUP($A807,#REF!,7,FALSE()))-2),"*")),"")</f>
        <v>#VALUE!</v>
      </c>
      <c r="I807" s="92" t="e">
        <f aca="false">IF(LEN(VLOOKUP($A807,#REF!,8,FALSE())),UPPER(RIGHT(VLOOKUP($A807,#REF!,8,FALSE()), 1)),"")</f>
        <v>#VALUE!</v>
      </c>
      <c r="J807" s="90" t="e">
        <f aca="false">IF(LEN(VLOOKUP($A807,#REF!,4,FALSE())),UPPER(RIGHT(VLOOKUP($A807,#REF!,4,FALSE()), 1)),"")</f>
        <v>#VALUE!</v>
      </c>
      <c r="K807" s="90" t="e">
        <f aca="false">IF(LEN(VLOOKUP($A807,#REF!,5,FALSE())),UPPER(RIGHT(VLOOKUP($A807,#REF!,5,FALSE()), 1)),"")</f>
        <v>#VALUE!</v>
      </c>
      <c r="L807" s="90" t="e">
        <f aca="false">IF(LEN(VLOOKUP($A807,#REF!,6,FALSE())),UPPER(RIGHT(VLOOKUP($A807,#REF!,6,FALSE()), 1)),"")</f>
        <v>#VALUE!</v>
      </c>
      <c r="M807" s="91" t="e">
        <f aca="false">IF(LEN(VLOOKUP($A807,#REF!,7,FALSE())),UPPER(RIGHT(VLOOKUP($A807,#REF!,7,FALSE()), 1)),"")</f>
        <v>#VALUE!</v>
      </c>
      <c r="N807" s="185"/>
      <c r="O807" s="185"/>
      <c r="P807" s="185"/>
      <c r="Q807" s="185"/>
      <c r="R807" s="185"/>
      <c r="S807" s="100" t="e">
        <f aca="false">HLOOKUP("Device Tree Pin Name",#REF!,MATCH($A807,#REF!,0),FALSE())</f>
        <v>#VALUE!</v>
      </c>
      <c r="T807" s="95" t="e">
        <f aca="false">HLOOKUP("power rail",#REF!,MATCH($A807,#REF!,0),FALSE())</f>
        <v>#VALUE!</v>
      </c>
      <c r="U807" s="96" t="e">
        <f aca="false">HLOOKUP("Wake Capable",#REF!,MATCH($A807,#REF!,0),FALSE())</f>
        <v>#VALUE!</v>
      </c>
      <c r="V807" s="96" t="e">
        <f aca="false">HLOOKUP("Strap",#REF!,MATCH($A807,#REF!,0),FALSE())</f>
        <v>#VALUE!</v>
      </c>
      <c r="W807" s="96"/>
      <c r="X807" s="96"/>
      <c r="Y807" s="96"/>
      <c r="Z807" s="95"/>
      <c r="AA807" s="95" t="e">
        <f aca="false">HLOOKUP("Pad type",#REF!,MATCH($A807,#REF!,0),FALSE())</f>
        <v>#VALUE!</v>
      </c>
      <c r="AB807" s="100"/>
      <c r="AC807" s="100" t="e">
        <f aca="false">HLOOKUP("POR Pin State",#REF!,MATCH($A807,#REF!,0),FALSE())</f>
        <v>#VALUE!</v>
      </c>
      <c r="AD807" s="186"/>
      <c r="AE807" s="187"/>
      <c r="AF807" s="187"/>
      <c r="AG807" s="187"/>
      <c r="AH807" s="188"/>
      <c r="AI807" s="188"/>
      <c r="AJ807" s="189"/>
      <c r="AK807" s="189"/>
      <c r="AL807" s="189"/>
      <c r="AM807" s="189"/>
      <c r="AN807" s="189"/>
      <c r="AO807" s="189"/>
      <c r="AP807" s="189"/>
      <c r="AQ807" s="194" t="s">
        <v>1921</v>
      </c>
      <c r="AR807" s="104"/>
      <c r="AS807" s="104"/>
      <c r="AT807" s="104"/>
      <c r="AU807" s="104"/>
      <c r="AV807" s="104"/>
      <c r="AW807" s="104"/>
      <c r="AX807" s="104"/>
      <c r="AY807" s="104"/>
      <c r="AZ807" s="104"/>
      <c r="BA807" s="104"/>
      <c r="BB807" s="162"/>
      <c r="BC807" s="104"/>
      <c r="BD807" s="214"/>
      <c r="BE807" s="213" t="s">
        <v>1922</v>
      </c>
      <c r="BF807" s="108" t="e">
        <f aca="false">VLOOKUP($A807,#REF!, 34, FALSE())</f>
        <v>#VALUE!</v>
      </c>
      <c r="BG807" s="418" t="e">
        <f aca="false">VLOOKUP($A807,#REF!, 22, FALSE())</f>
        <v>#VALUE!</v>
      </c>
      <c r="BH807" s="109"/>
    </row>
    <row r="808" s="193" customFormat="true" ht="12.75" hidden="false" customHeight="true" outlineLevel="0" collapsed="false">
      <c r="A808" s="133" t="s">
        <v>1923</v>
      </c>
      <c r="B808" s="86" t="e">
        <f aca="false">VLOOKUP($A808,#REF!, 34, FALSE())</f>
        <v>#VALUE!</v>
      </c>
      <c r="C808" s="87" t="str">
        <f aca="false">CONCATENATE("unused_",A808)</f>
        <v>unused_DDR_XM2_B0WCK_P</v>
      </c>
      <c r="D808" s="88" t="e">
        <f aca="false">IF(LEN(VLOOKUP($A808,#REF!,8,FALSE())),LEFT(VLOOKUP($A808,#REF!,8,FALSE()),LEN(VLOOKUP($A808,#REF!,8,FALSE()))-2),"")</f>
        <v>#VALUE!</v>
      </c>
      <c r="E808" s="89" t="e">
        <f aca="false">IF(LEN(VLOOKUP($A808,#REF!,4,FALSE())),IF(INDEX(#REF!,MATCH($A808,#REF!,0),1),LEFT(VLOOKUP($A808,#REF!,4,FALSE()),LEN(VLOOKUP($A808,#REF!,4,FALSE()))-2),CONCATENATE(LEFT(VLOOKUP($A808,#REF!,4,FALSE()),LEN(VLOOKUP($A808,#REF!,4,FALSE()))-2),"*")),"")</f>
        <v>#VALUE!</v>
      </c>
      <c r="F808" s="90" t="e">
        <f aca="false">IF(LEN(VLOOKUP($A808,#REF!,5,FALSE())),IF(INDEX(#REF!,MATCH($A808,#REF!,0),2),LEFT(VLOOKUP($A808,#REF!,5,FALSE()),LEN(VLOOKUP($A808,#REF!,5,FALSE()))-2),CONCATENATE(LEFT(VLOOKUP($A808,#REF!,5,FALSE()),LEN(VLOOKUP($A808,#REF!,5,FALSE()))-2),"*")),"")</f>
        <v>#VALUE!</v>
      </c>
      <c r="G808" s="90" t="e">
        <f aca="false">IF(LEN(VLOOKUP($A808,#REF!,6,FALSE())),IF(INDEX(#REF!,MATCH($A808,#REF!,0),3),LEFT(VLOOKUP($A808,#REF!,6,FALSE()),LEN(VLOOKUP($A808,#REF!,6,FALSE()))-2),CONCATENATE(LEFT(VLOOKUP($A808,#REF!,6,FALSE()),LEN(VLOOKUP($A808,#REF!,6,FALSE()))-2),"*")),"")</f>
        <v>#VALUE!</v>
      </c>
      <c r="H808" s="91" t="e">
        <f aca="false">IF(LEN(VLOOKUP($A808,#REF!,7,FALSE())),IF(INDEX(#REF!,MATCH($A808,#REF!,0),4),LEFT(VLOOKUP($A808,#REF!,7,FALSE()),LEN(VLOOKUP($A808,#REF!,7,FALSE()))-2),CONCATENATE(LEFT(VLOOKUP($A808,#REF!,7,FALSE()),LEN(VLOOKUP($A808,#REF!,7,FALSE()))-2),"*")),"")</f>
        <v>#VALUE!</v>
      </c>
      <c r="I808" s="92" t="e">
        <f aca="false">IF(LEN(VLOOKUP($A808,#REF!,8,FALSE())),UPPER(RIGHT(VLOOKUP($A808,#REF!,8,FALSE()), 1)),"")</f>
        <v>#VALUE!</v>
      </c>
      <c r="J808" s="90" t="e">
        <f aca="false">IF(LEN(VLOOKUP($A808,#REF!,4,FALSE())),UPPER(RIGHT(VLOOKUP($A808,#REF!,4,FALSE()), 1)),"")</f>
        <v>#VALUE!</v>
      </c>
      <c r="K808" s="90" t="e">
        <f aca="false">IF(LEN(VLOOKUP($A808,#REF!,5,FALSE())),UPPER(RIGHT(VLOOKUP($A808,#REF!,5,FALSE()), 1)),"")</f>
        <v>#VALUE!</v>
      </c>
      <c r="L808" s="90" t="e">
        <f aca="false">IF(LEN(VLOOKUP($A808,#REF!,6,FALSE())),UPPER(RIGHT(VLOOKUP($A808,#REF!,6,FALSE()), 1)),"")</f>
        <v>#VALUE!</v>
      </c>
      <c r="M808" s="91" t="e">
        <f aca="false">IF(LEN(VLOOKUP($A808,#REF!,7,FALSE())),UPPER(RIGHT(VLOOKUP($A808,#REF!,7,FALSE()), 1)),"")</f>
        <v>#VALUE!</v>
      </c>
      <c r="N808" s="185"/>
      <c r="O808" s="185"/>
      <c r="P808" s="185"/>
      <c r="Q808" s="185"/>
      <c r="R808" s="185"/>
      <c r="S808" s="100" t="e">
        <f aca="false">HLOOKUP("Device Tree Pin Name",#REF!,MATCH($A808,#REF!,0),FALSE())</f>
        <v>#VALUE!</v>
      </c>
      <c r="T808" s="95" t="e">
        <f aca="false">HLOOKUP("power rail",#REF!,MATCH($A808,#REF!,0),FALSE())</f>
        <v>#VALUE!</v>
      </c>
      <c r="U808" s="96" t="e">
        <f aca="false">HLOOKUP("Wake Capable",#REF!,MATCH($A808,#REF!,0),FALSE())</f>
        <v>#VALUE!</v>
      </c>
      <c r="V808" s="96" t="e">
        <f aca="false">HLOOKUP("Strap",#REF!,MATCH($A808,#REF!,0),FALSE())</f>
        <v>#VALUE!</v>
      </c>
      <c r="W808" s="96"/>
      <c r="X808" s="96"/>
      <c r="Y808" s="96"/>
      <c r="Z808" s="95"/>
      <c r="AA808" s="95" t="e">
        <f aca="false">HLOOKUP("Pad type",#REF!,MATCH($A808,#REF!,0),FALSE())</f>
        <v>#VALUE!</v>
      </c>
      <c r="AB808" s="100"/>
      <c r="AC808" s="100" t="e">
        <f aca="false">HLOOKUP("POR Pin State",#REF!,MATCH($A808,#REF!,0),FALSE())</f>
        <v>#VALUE!</v>
      </c>
      <c r="AD808" s="186"/>
      <c r="AE808" s="187"/>
      <c r="AF808" s="187"/>
      <c r="AG808" s="187"/>
      <c r="AH808" s="188"/>
      <c r="AI808" s="188"/>
      <c r="AJ808" s="189"/>
      <c r="AK808" s="189"/>
      <c r="AL808" s="189"/>
      <c r="AM808" s="189"/>
      <c r="AN808" s="189"/>
      <c r="AO808" s="189"/>
      <c r="AP808" s="189"/>
      <c r="AQ808" s="194" t="s">
        <v>1923</v>
      </c>
      <c r="AR808" s="104"/>
      <c r="AS808" s="104"/>
      <c r="AT808" s="104"/>
      <c r="AU808" s="104"/>
      <c r="AV808" s="104"/>
      <c r="AW808" s="104"/>
      <c r="AX808" s="104"/>
      <c r="AY808" s="104"/>
      <c r="AZ808" s="104"/>
      <c r="BA808" s="104"/>
      <c r="BB808" s="162"/>
      <c r="BC808" s="104"/>
      <c r="BD808" s="214"/>
      <c r="BE808" s="213" t="s">
        <v>1924</v>
      </c>
      <c r="BF808" s="108" t="e">
        <f aca="false">VLOOKUP($A808,#REF!, 34, FALSE())</f>
        <v>#VALUE!</v>
      </c>
      <c r="BG808" s="418" t="e">
        <f aca="false">VLOOKUP($A808,#REF!, 22, FALSE())</f>
        <v>#VALUE!</v>
      </c>
      <c r="BH808" s="109"/>
    </row>
    <row r="809" s="193" customFormat="true" ht="12.75" hidden="false" customHeight="true" outlineLevel="0" collapsed="false">
      <c r="A809" s="133" t="s">
        <v>1925</v>
      </c>
      <c r="B809" s="86" t="e">
        <f aca="false">VLOOKUP($A809,#REF!, 34, FALSE())</f>
        <v>#VALUE!</v>
      </c>
      <c r="C809" s="87" t="str">
        <f aca="false">CONCATENATE("unused_",A809)</f>
        <v>unused_DDR_XM2_B0WCK_N</v>
      </c>
      <c r="D809" s="88" t="e">
        <f aca="false">IF(LEN(VLOOKUP($A809,#REF!,8,FALSE())),LEFT(VLOOKUP($A809,#REF!,8,FALSE()),LEN(VLOOKUP($A809,#REF!,8,FALSE()))-2),"")</f>
        <v>#VALUE!</v>
      </c>
      <c r="E809" s="89" t="e">
        <f aca="false">IF(LEN(VLOOKUP($A809,#REF!,4,FALSE())),IF(INDEX(#REF!,MATCH($A809,#REF!,0),1),LEFT(VLOOKUP($A809,#REF!,4,FALSE()),LEN(VLOOKUP($A809,#REF!,4,FALSE()))-2),CONCATENATE(LEFT(VLOOKUP($A809,#REF!,4,FALSE()),LEN(VLOOKUP($A809,#REF!,4,FALSE()))-2),"*")),"")</f>
        <v>#VALUE!</v>
      </c>
      <c r="F809" s="90" t="e">
        <f aca="false">IF(LEN(VLOOKUP($A809,#REF!,5,FALSE())),IF(INDEX(#REF!,MATCH($A809,#REF!,0),2),LEFT(VLOOKUP($A809,#REF!,5,FALSE()),LEN(VLOOKUP($A809,#REF!,5,FALSE()))-2),CONCATENATE(LEFT(VLOOKUP($A809,#REF!,5,FALSE()),LEN(VLOOKUP($A809,#REF!,5,FALSE()))-2),"*")),"")</f>
        <v>#VALUE!</v>
      </c>
      <c r="G809" s="90" t="e">
        <f aca="false">IF(LEN(VLOOKUP($A809,#REF!,6,FALSE())),IF(INDEX(#REF!,MATCH($A809,#REF!,0),3),LEFT(VLOOKUP($A809,#REF!,6,FALSE()),LEN(VLOOKUP($A809,#REF!,6,FALSE()))-2),CONCATENATE(LEFT(VLOOKUP($A809,#REF!,6,FALSE()),LEN(VLOOKUP($A809,#REF!,6,FALSE()))-2),"*")),"")</f>
        <v>#VALUE!</v>
      </c>
      <c r="H809" s="91" t="e">
        <f aca="false">IF(LEN(VLOOKUP($A809,#REF!,7,FALSE())),IF(INDEX(#REF!,MATCH($A809,#REF!,0),4),LEFT(VLOOKUP($A809,#REF!,7,FALSE()),LEN(VLOOKUP($A809,#REF!,7,FALSE()))-2),CONCATENATE(LEFT(VLOOKUP($A809,#REF!,7,FALSE()),LEN(VLOOKUP($A809,#REF!,7,FALSE()))-2),"*")),"")</f>
        <v>#VALUE!</v>
      </c>
      <c r="I809" s="92" t="e">
        <f aca="false">IF(LEN(VLOOKUP($A809,#REF!,8,FALSE())),UPPER(RIGHT(VLOOKUP($A809,#REF!,8,FALSE()), 1)),"")</f>
        <v>#VALUE!</v>
      </c>
      <c r="J809" s="90" t="e">
        <f aca="false">IF(LEN(VLOOKUP($A809,#REF!,4,FALSE())),UPPER(RIGHT(VLOOKUP($A809,#REF!,4,FALSE()), 1)),"")</f>
        <v>#VALUE!</v>
      </c>
      <c r="K809" s="90" t="e">
        <f aca="false">IF(LEN(VLOOKUP($A809,#REF!,5,FALSE())),UPPER(RIGHT(VLOOKUP($A809,#REF!,5,FALSE()), 1)),"")</f>
        <v>#VALUE!</v>
      </c>
      <c r="L809" s="90" t="e">
        <f aca="false">IF(LEN(VLOOKUP($A809,#REF!,6,FALSE())),UPPER(RIGHT(VLOOKUP($A809,#REF!,6,FALSE()), 1)),"")</f>
        <v>#VALUE!</v>
      </c>
      <c r="M809" s="91" t="e">
        <f aca="false">IF(LEN(VLOOKUP($A809,#REF!,7,FALSE())),UPPER(RIGHT(VLOOKUP($A809,#REF!,7,FALSE()), 1)),"")</f>
        <v>#VALUE!</v>
      </c>
      <c r="N809" s="185"/>
      <c r="O809" s="185"/>
      <c r="P809" s="185"/>
      <c r="Q809" s="185"/>
      <c r="R809" s="185"/>
      <c r="S809" s="100" t="e">
        <f aca="false">HLOOKUP("Device Tree Pin Name",#REF!,MATCH($A809,#REF!,0),FALSE())</f>
        <v>#VALUE!</v>
      </c>
      <c r="T809" s="95" t="e">
        <f aca="false">HLOOKUP("power rail",#REF!,MATCH($A809,#REF!,0),FALSE())</f>
        <v>#VALUE!</v>
      </c>
      <c r="U809" s="96" t="e">
        <f aca="false">HLOOKUP("Wake Capable",#REF!,MATCH($A809,#REF!,0),FALSE())</f>
        <v>#VALUE!</v>
      </c>
      <c r="V809" s="96" t="e">
        <f aca="false">HLOOKUP("Strap",#REF!,MATCH($A809,#REF!,0),FALSE())</f>
        <v>#VALUE!</v>
      </c>
      <c r="W809" s="96"/>
      <c r="X809" s="96"/>
      <c r="Y809" s="96"/>
      <c r="Z809" s="95"/>
      <c r="AA809" s="95" t="e">
        <f aca="false">HLOOKUP("Pad type",#REF!,MATCH($A809,#REF!,0),FALSE())</f>
        <v>#VALUE!</v>
      </c>
      <c r="AB809" s="100"/>
      <c r="AC809" s="100" t="e">
        <f aca="false">HLOOKUP("POR Pin State",#REF!,MATCH($A809,#REF!,0),FALSE())</f>
        <v>#VALUE!</v>
      </c>
      <c r="AD809" s="186"/>
      <c r="AE809" s="187"/>
      <c r="AF809" s="187"/>
      <c r="AG809" s="187"/>
      <c r="AH809" s="188"/>
      <c r="AI809" s="188"/>
      <c r="AJ809" s="189"/>
      <c r="AK809" s="189"/>
      <c r="AL809" s="189"/>
      <c r="AM809" s="189"/>
      <c r="AN809" s="189"/>
      <c r="AO809" s="189"/>
      <c r="AP809" s="189"/>
      <c r="AQ809" s="194" t="s">
        <v>1925</v>
      </c>
      <c r="AR809" s="104"/>
      <c r="AS809" s="104"/>
      <c r="AT809" s="104"/>
      <c r="AU809" s="104"/>
      <c r="AV809" s="104"/>
      <c r="AW809" s="104"/>
      <c r="AX809" s="104"/>
      <c r="AY809" s="104"/>
      <c r="AZ809" s="104"/>
      <c r="BA809" s="104"/>
      <c r="BB809" s="162"/>
      <c r="BC809" s="104"/>
      <c r="BD809" s="214"/>
      <c r="BE809" s="213" t="s">
        <v>1926</v>
      </c>
      <c r="BF809" s="108" t="e">
        <f aca="false">VLOOKUP($A809,#REF!, 34, FALSE())</f>
        <v>#VALUE!</v>
      </c>
      <c r="BG809" s="418" t="e">
        <f aca="false">VLOOKUP($A809,#REF!, 22, FALSE())</f>
        <v>#VALUE!</v>
      </c>
      <c r="BH809" s="109"/>
    </row>
    <row r="810" s="193" customFormat="true" ht="12.75" hidden="false" customHeight="true" outlineLevel="0" collapsed="false">
      <c r="A810" s="133" t="s">
        <v>1927</v>
      </c>
      <c r="B810" s="86" t="e">
        <f aca="false">VLOOKUP($A810,#REF!, 34, FALSE())</f>
        <v>#VALUE!</v>
      </c>
      <c r="C810" s="87" t="str">
        <f aca="false">CONCATENATE("unused_",A810)</f>
        <v>unused_DDR_XM2_B0RDQS_P</v>
      </c>
      <c r="D810" s="88" t="e">
        <f aca="false">IF(LEN(VLOOKUP($A810,#REF!,8,FALSE())),LEFT(VLOOKUP($A810,#REF!,8,FALSE()),LEN(VLOOKUP($A810,#REF!,8,FALSE()))-2),"")</f>
        <v>#VALUE!</v>
      </c>
      <c r="E810" s="89" t="e">
        <f aca="false">IF(LEN(VLOOKUP($A810,#REF!,4,FALSE())),IF(INDEX(#REF!,MATCH($A810,#REF!,0),1),LEFT(VLOOKUP($A810,#REF!,4,FALSE()),LEN(VLOOKUP($A810,#REF!,4,FALSE()))-2),CONCATENATE(LEFT(VLOOKUP($A810,#REF!,4,FALSE()),LEN(VLOOKUP($A810,#REF!,4,FALSE()))-2),"*")),"")</f>
        <v>#VALUE!</v>
      </c>
      <c r="F810" s="90" t="e">
        <f aca="false">IF(LEN(VLOOKUP($A810,#REF!,5,FALSE())),IF(INDEX(#REF!,MATCH($A810,#REF!,0),2),LEFT(VLOOKUP($A810,#REF!,5,FALSE()),LEN(VLOOKUP($A810,#REF!,5,FALSE()))-2),CONCATENATE(LEFT(VLOOKUP($A810,#REF!,5,FALSE()),LEN(VLOOKUP($A810,#REF!,5,FALSE()))-2),"*")),"")</f>
        <v>#VALUE!</v>
      </c>
      <c r="G810" s="90" t="e">
        <f aca="false">IF(LEN(VLOOKUP($A810,#REF!,6,FALSE())),IF(INDEX(#REF!,MATCH($A810,#REF!,0),3),LEFT(VLOOKUP($A810,#REF!,6,FALSE()),LEN(VLOOKUP($A810,#REF!,6,FALSE()))-2),CONCATENATE(LEFT(VLOOKUP($A810,#REF!,6,FALSE()),LEN(VLOOKUP($A810,#REF!,6,FALSE()))-2),"*")),"")</f>
        <v>#VALUE!</v>
      </c>
      <c r="H810" s="91" t="e">
        <f aca="false">IF(LEN(VLOOKUP($A810,#REF!,7,FALSE())),IF(INDEX(#REF!,MATCH($A810,#REF!,0),4),LEFT(VLOOKUP($A810,#REF!,7,FALSE()),LEN(VLOOKUP($A810,#REF!,7,FALSE()))-2),CONCATENATE(LEFT(VLOOKUP($A810,#REF!,7,FALSE()),LEN(VLOOKUP($A810,#REF!,7,FALSE()))-2),"*")),"")</f>
        <v>#VALUE!</v>
      </c>
      <c r="I810" s="92" t="e">
        <f aca="false">IF(LEN(VLOOKUP($A810,#REF!,8,FALSE())),UPPER(RIGHT(VLOOKUP($A810,#REF!,8,FALSE()), 1)),"")</f>
        <v>#VALUE!</v>
      </c>
      <c r="J810" s="90" t="e">
        <f aca="false">IF(LEN(VLOOKUP($A810,#REF!,4,FALSE())),UPPER(RIGHT(VLOOKUP($A810,#REF!,4,FALSE()), 1)),"")</f>
        <v>#VALUE!</v>
      </c>
      <c r="K810" s="90" t="e">
        <f aca="false">IF(LEN(VLOOKUP($A810,#REF!,5,FALSE())),UPPER(RIGHT(VLOOKUP($A810,#REF!,5,FALSE()), 1)),"")</f>
        <v>#VALUE!</v>
      </c>
      <c r="L810" s="90" t="e">
        <f aca="false">IF(LEN(VLOOKUP($A810,#REF!,6,FALSE())),UPPER(RIGHT(VLOOKUP($A810,#REF!,6,FALSE()), 1)),"")</f>
        <v>#VALUE!</v>
      </c>
      <c r="M810" s="91" t="e">
        <f aca="false">IF(LEN(VLOOKUP($A810,#REF!,7,FALSE())),UPPER(RIGHT(VLOOKUP($A810,#REF!,7,FALSE()), 1)),"")</f>
        <v>#VALUE!</v>
      </c>
      <c r="N810" s="185"/>
      <c r="O810" s="185"/>
      <c r="P810" s="185"/>
      <c r="Q810" s="185"/>
      <c r="R810" s="185"/>
      <c r="S810" s="100" t="e">
        <f aca="false">HLOOKUP("Device Tree Pin Name",#REF!,MATCH($A810,#REF!,0),FALSE())</f>
        <v>#VALUE!</v>
      </c>
      <c r="T810" s="95" t="e">
        <f aca="false">HLOOKUP("power rail",#REF!,MATCH($A810,#REF!,0),FALSE())</f>
        <v>#VALUE!</v>
      </c>
      <c r="U810" s="96" t="e">
        <f aca="false">HLOOKUP("Wake Capable",#REF!,MATCH($A810,#REF!,0),FALSE())</f>
        <v>#VALUE!</v>
      </c>
      <c r="V810" s="96" t="e">
        <f aca="false">HLOOKUP("Strap",#REF!,MATCH($A810,#REF!,0),FALSE())</f>
        <v>#VALUE!</v>
      </c>
      <c r="W810" s="96"/>
      <c r="X810" s="96"/>
      <c r="Y810" s="96"/>
      <c r="Z810" s="95"/>
      <c r="AA810" s="95" t="e">
        <f aca="false">HLOOKUP("Pad type",#REF!,MATCH($A810,#REF!,0),FALSE())</f>
        <v>#VALUE!</v>
      </c>
      <c r="AB810" s="100"/>
      <c r="AC810" s="100" t="e">
        <f aca="false">HLOOKUP("POR Pin State",#REF!,MATCH($A810,#REF!,0),FALSE())</f>
        <v>#VALUE!</v>
      </c>
      <c r="AD810" s="186"/>
      <c r="AE810" s="187"/>
      <c r="AF810" s="187"/>
      <c r="AG810" s="187"/>
      <c r="AH810" s="188"/>
      <c r="AI810" s="188"/>
      <c r="AJ810" s="189"/>
      <c r="AK810" s="189"/>
      <c r="AL810" s="189"/>
      <c r="AM810" s="189"/>
      <c r="AN810" s="189"/>
      <c r="AO810" s="189"/>
      <c r="AP810" s="189"/>
      <c r="AQ810" s="194" t="s">
        <v>1927</v>
      </c>
      <c r="AR810" s="104"/>
      <c r="AS810" s="104"/>
      <c r="AT810" s="104"/>
      <c r="AU810" s="104"/>
      <c r="AV810" s="104"/>
      <c r="AW810" s="104"/>
      <c r="AX810" s="104"/>
      <c r="AY810" s="104"/>
      <c r="AZ810" s="104"/>
      <c r="BA810" s="104"/>
      <c r="BB810" s="162"/>
      <c r="BC810" s="104"/>
      <c r="BD810" s="214"/>
      <c r="BE810" s="213" t="s">
        <v>1928</v>
      </c>
      <c r="BF810" s="108" t="e">
        <f aca="false">VLOOKUP($A810,#REF!, 34, FALSE())</f>
        <v>#VALUE!</v>
      </c>
      <c r="BG810" s="418" t="e">
        <f aca="false">VLOOKUP($A810,#REF!, 22, FALSE())</f>
        <v>#VALUE!</v>
      </c>
      <c r="BH810" s="109"/>
    </row>
    <row r="811" s="193" customFormat="true" ht="12.75" hidden="false" customHeight="true" outlineLevel="0" collapsed="false">
      <c r="A811" s="133" t="s">
        <v>1929</v>
      </c>
      <c r="B811" s="86" t="e">
        <f aca="false">VLOOKUP($A811,#REF!, 34, FALSE())</f>
        <v>#VALUE!</v>
      </c>
      <c r="C811" s="87" t="str">
        <f aca="false">CONCATENATE("unused_",A811)</f>
        <v>unused_DDR_XM2_B0RDQS_N</v>
      </c>
      <c r="D811" s="88" t="e">
        <f aca="false">IF(LEN(VLOOKUP($A811,#REF!,8,FALSE())),LEFT(VLOOKUP($A811,#REF!,8,FALSE()),LEN(VLOOKUP($A811,#REF!,8,FALSE()))-2),"")</f>
        <v>#VALUE!</v>
      </c>
      <c r="E811" s="89" t="e">
        <f aca="false">IF(LEN(VLOOKUP($A811,#REF!,4,FALSE())),IF(INDEX(#REF!,MATCH($A811,#REF!,0),1),LEFT(VLOOKUP($A811,#REF!,4,FALSE()),LEN(VLOOKUP($A811,#REF!,4,FALSE()))-2),CONCATENATE(LEFT(VLOOKUP($A811,#REF!,4,FALSE()),LEN(VLOOKUP($A811,#REF!,4,FALSE()))-2),"*")),"")</f>
        <v>#VALUE!</v>
      </c>
      <c r="F811" s="90" t="e">
        <f aca="false">IF(LEN(VLOOKUP($A811,#REF!,5,FALSE())),IF(INDEX(#REF!,MATCH($A811,#REF!,0),2),LEFT(VLOOKUP($A811,#REF!,5,FALSE()),LEN(VLOOKUP($A811,#REF!,5,FALSE()))-2),CONCATENATE(LEFT(VLOOKUP($A811,#REF!,5,FALSE()),LEN(VLOOKUP($A811,#REF!,5,FALSE()))-2),"*")),"")</f>
        <v>#VALUE!</v>
      </c>
      <c r="G811" s="90" t="e">
        <f aca="false">IF(LEN(VLOOKUP($A811,#REF!,6,FALSE())),IF(INDEX(#REF!,MATCH($A811,#REF!,0),3),LEFT(VLOOKUP($A811,#REF!,6,FALSE()),LEN(VLOOKUP($A811,#REF!,6,FALSE()))-2),CONCATENATE(LEFT(VLOOKUP($A811,#REF!,6,FALSE()),LEN(VLOOKUP($A811,#REF!,6,FALSE()))-2),"*")),"")</f>
        <v>#VALUE!</v>
      </c>
      <c r="H811" s="91" t="e">
        <f aca="false">IF(LEN(VLOOKUP($A811,#REF!,7,FALSE())),IF(INDEX(#REF!,MATCH($A811,#REF!,0),4),LEFT(VLOOKUP($A811,#REF!,7,FALSE()),LEN(VLOOKUP($A811,#REF!,7,FALSE()))-2),CONCATENATE(LEFT(VLOOKUP($A811,#REF!,7,FALSE()),LEN(VLOOKUP($A811,#REF!,7,FALSE()))-2),"*")),"")</f>
        <v>#VALUE!</v>
      </c>
      <c r="I811" s="92" t="e">
        <f aca="false">IF(LEN(VLOOKUP($A811,#REF!,8,FALSE())),UPPER(RIGHT(VLOOKUP($A811,#REF!,8,FALSE()), 1)),"")</f>
        <v>#VALUE!</v>
      </c>
      <c r="J811" s="90" t="e">
        <f aca="false">IF(LEN(VLOOKUP($A811,#REF!,4,FALSE())),UPPER(RIGHT(VLOOKUP($A811,#REF!,4,FALSE()), 1)),"")</f>
        <v>#VALUE!</v>
      </c>
      <c r="K811" s="90" t="e">
        <f aca="false">IF(LEN(VLOOKUP($A811,#REF!,5,FALSE())),UPPER(RIGHT(VLOOKUP($A811,#REF!,5,FALSE()), 1)),"")</f>
        <v>#VALUE!</v>
      </c>
      <c r="L811" s="90" t="e">
        <f aca="false">IF(LEN(VLOOKUP($A811,#REF!,6,FALSE())),UPPER(RIGHT(VLOOKUP($A811,#REF!,6,FALSE()), 1)),"")</f>
        <v>#VALUE!</v>
      </c>
      <c r="M811" s="91" t="e">
        <f aca="false">IF(LEN(VLOOKUP($A811,#REF!,7,FALSE())),UPPER(RIGHT(VLOOKUP($A811,#REF!,7,FALSE()), 1)),"")</f>
        <v>#VALUE!</v>
      </c>
      <c r="N811" s="185"/>
      <c r="O811" s="185"/>
      <c r="P811" s="185"/>
      <c r="Q811" s="185"/>
      <c r="R811" s="185"/>
      <c r="S811" s="100" t="e">
        <f aca="false">HLOOKUP("Device Tree Pin Name",#REF!,MATCH($A811,#REF!,0),FALSE())</f>
        <v>#VALUE!</v>
      </c>
      <c r="T811" s="95" t="e">
        <f aca="false">HLOOKUP("power rail",#REF!,MATCH($A811,#REF!,0),FALSE())</f>
        <v>#VALUE!</v>
      </c>
      <c r="U811" s="96" t="e">
        <f aca="false">HLOOKUP("Wake Capable",#REF!,MATCH($A811,#REF!,0),FALSE())</f>
        <v>#VALUE!</v>
      </c>
      <c r="V811" s="96" t="e">
        <f aca="false">HLOOKUP("Strap",#REF!,MATCH($A811,#REF!,0),FALSE())</f>
        <v>#VALUE!</v>
      </c>
      <c r="W811" s="96"/>
      <c r="X811" s="96"/>
      <c r="Y811" s="96"/>
      <c r="Z811" s="95"/>
      <c r="AA811" s="95" t="e">
        <f aca="false">HLOOKUP("Pad type",#REF!,MATCH($A811,#REF!,0),FALSE())</f>
        <v>#VALUE!</v>
      </c>
      <c r="AB811" s="100"/>
      <c r="AC811" s="100" t="e">
        <f aca="false">HLOOKUP("POR Pin State",#REF!,MATCH($A811,#REF!,0),FALSE())</f>
        <v>#VALUE!</v>
      </c>
      <c r="AD811" s="186"/>
      <c r="AE811" s="187"/>
      <c r="AF811" s="187"/>
      <c r="AG811" s="187"/>
      <c r="AH811" s="188"/>
      <c r="AI811" s="188"/>
      <c r="AJ811" s="189"/>
      <c r="AK811" s="189"/>
      <c r="AL811" s="189"/>
      <c r="AM811" s="189"/>
      <c r="AN811" s="189"/>
      <c r="AO811" s="189"/>
      <c r="AP811" s="189"/>
      <c r="AQ811" s="194" t="s">
        <v>1929</v>
      </c>
      <c r="AR811" s="104"/>
      <c r="AS811" s="104"/>
      <c r="AT811" s="104"/>
      <c r="AU811" s="104"/>
      <c r="AV811" s="104"/>
      <c r="AW811" s="104"/>
      <c r="AX811" s="104"/>
      <c r="AY811" s="104"/>
      <c r="AZ811" s="104"/>
      <c r="BA811" s="104"/>
      <c r="BB811" s="162"/>
      <c r="BC811" s="104"/>
      <c r="BD811" s="214"/>
      <c r="BE811" s="213" t="s">
        <v>1930</v>
      </c>
      <c r="BF811" s="108" t="e">
        <f aca="false">VLOOKUP($A811,#REF!, 34, FALSE())</f>
        <v>#VALUE!</v>
      </c>
      <c r="BG811" s="418" t="e">
        <f aca="false">VLOOKUP($A811,#REF!, 22, FALSE())</f>
        <v>#VALUE!</v>
      </c>
      <c r="BH811" s="109"/>
    </row>
    <row r="812" s="193" customFormat="true" ht="12.75" hidden="false" customHeight="true" outlineLevel="0" collapsed="false">
      <c r="A812" s="1" t="s">
        <v>1931</v>
      </c>
      <c r="B812" s="86" t="e">
        <f aca="false">VLOOKUP($A812,#REF!, 34, FALSE())</f>
        <v>#VALUE!</v>
      </c>
      <c r="C812" s="87" t="str">
        <f aca="false">CONCATENATE("unused_",A812)</f>
        <v>unused_DDR_XM2_B1D0</v>
      </c>
      <c r="D812" s="88" t="e">
        <f aca="false">IF(LEN(VLOOKUP($A812,#REF!,8,FALSE())),LEFT(VLOOKUP($A812,#REF!,8,FALSE()),LEN(VLOOKUP($A812,#REF!,8,FALSE()))-2),"")</f>
        <v>#VALUE!</v>
      </c>
      <c r="E812" s="89" t="e">
        <f aca="false">IF(LEN(VLOOKUP($A812,#REF!,4,FALSE())),IF(INDEX(#REF!,MATCH($A812,#REF!,0),1),LEFT(VLOOKUP($A812,#REF!,4,FALSE()),LEN(VLOOKUP($A812,#REF!,4,FALSE()))-2),CONCATENATE(LEFT(VLOOKUP($A812,#REF!,4,FALSE()),LEN(VLOOKUP($A812,#REF!,4,FALSE()))-2),"*")),"")</f>
        <v>#VALUE!</v>
      </c>
      <c r="F812" s="90" t="e">
        <f aca="false">IF(LEN(VLOOKUP($A812,#REF!,5,FALSE())),IF(INDEX(#REF!,MATCH($A812,#REF!,0),2),LEFT(VLOOKUP($A812,#REF!,5,FALSE()),LEN(VLOOKUP($A812,#REF!,5,FALSE()))-2),CONCATENATE(LEFT(VLOOKUP($A812,#REF!,5,FALSE()),LEN(VLOOKUP($A812,#REF!,5,FALSE()))-2),"*")),"")</f>
        <v>#VALUE!</v>
      </c>
      <c r="G812" s="90" t="e">
        <f aca="false">IF(LEN(VLOOKUP($A812,#REF!,6,FALSE())),IF(INDEX(#REF!,MATCH($A812,#REF!,0),3),LEFT(VLOOKUP($A812,#REF!,6,FALSE()),LEN(VLOOKUP($A812,#REF!,6,FALSE()))-2),CONCATENATE(LEFT(VLOOKUP($A812,#REF!,6,FALSE()),LEN(VLOOKUP($A812,#REF!,6,FALSE()))-2),"*")),"")</f>
        <v>#VALUE!</v>
      </c>
      <c r="H812" s="91" t="e">
        <f aca="false">IF(LEN(VLOOKUP($A812,#REF!,7,FALSE())),IF(INDEX(#REF!,MATCH($A812,#REF!,0),4),LEFT(VLOOKUP($A812,#REF!,7,FALSE()),LEN(VLOOKUP($A812,#REF!,7,FALSE()))-2),CONCATENATE(LEFT(VLOOKUP($A812,#REF!,7,FALSE()),LEN(VLOOKUP($A812,#REF!,7,FALSE()))-2),"*")),"")</f>
        <v>#VALUE!</v>
      </c>
      <c r="I812" s="92" t="e">
        <f aca="false">IF(LEN(VLOOKUP($A812,#REF!,8,FALSE())),UPPER(RIGHT(VLOOKUP($A812,#REF!,8,FALSE()), 1)),"")</f>
        <v>#VALUE!</v>
      </c>
      <c r="J812" s="90" t="e">
        <f aca="false">IF(LEN(VLOOKUP($A812,#REF!,4,FALSE())),UPPER(RIGHT(VLOOKUP($A812,#REF!,4,FALSE()), 1)),"")</f>
        <v>#VALUE!</v>
      </c>
      <c r="K812" s="90" t="e">
        <f aca="false">IF(LEN(VLOOKUP($A812,#REF!,5,FALSE())),UPPER(RIGHT(VLOOKUP($A812,#REF!,5,FALSE()), 1)),"")</f>
        <v>#VALUE!</v>
      </c>
      <c r="L812" s="90" t="e">
        <f aca="false">IF(LEN(VLOOKUP($A812,#REF!,6,FALSE())),UPPER(RIGHT(VLOOKUP($A812,#REF!,6,FALSE()), 1)),"")</f>
        <v>#VALUE!</v>
      </c>
      <c r="M812" s="91" t="e">
        <f aca="false">IF(LEN(VLOOKUP($A812,#REF!,7,FALSE())),UPPER(RIGHT(VLOOKUP($A812,#REF!,7,FALSE()), 1)),"")</f>
        <v>#VALUE!</v>
      </c>
      <c r="N812" s="185"/>
      <c r="O812" s="185"/>
      <c r="P812" s="185"/>
      <c r="Q812" s="185"/>
      <c r="R812" s="185"/>
      <c r="S812" s="100" t="e">
        <f aca="false">HLOOKUP("Device Tree Pin Name",#REF!,MATCH($A812,#REF!,0),FALSE())</f>
        <v>#VALUE!</v>
      </c>
      <c r="T812" s="95" t="e">
        <f aca="false">HLOOKUP("power rail",#REF!,MATCH($A812,#REF!,0),FALSE())</f>
        <v>#VALUE!</v>
      </c>
      <c r="U812" s="96" t="e">
        <f aca="false">HLOOKUP("Wake Capable",#REF!,MATCH($A812,#REF!,0),FALSE())</f>
        <v>#VALUE!</v>
      </c>
      <c r="V812" s="96" t="e">
        <f aca="false">HLOOKUP("Strap",#REF!,MATCH($A812,#REF!,0),FALSE())</f>
        <v>#VALUE!</v>
      </c>
      <c r="W812" s="96"/>
      <c r="X812" s="96"/>
      <c r="Y812" s="96"/>
      <c r="Z812" s="95"/>
      <c r="AA812" s="95" t="e">
        <f aca="false">HLOOKUP("Pad type",#REF!,MATCH($A812,#REF!,0),FALSE())</f>
        <v>#VALUE!</v>
      </c>
      <c r="AB812" s="100"/>
      <c r="AC812" s="100" t="e">
        <f aca="false">HLOOKUP("POR Pin State",#REF!,MATCH($A812,#REF!,0),FALSE())</f>
        <v>#VALUE!</v>
      </c>
      <c r="AD812" s="186"/>
      <c r="AE812" s="187"/>
      <c r="AF812" s="187"/>
      <c r="AG812" s="187"/>
      <c r="AH812" s="188"/>
      <c r="AI812" s="188"/>
      <c r="AJ812" s="189"/>
      <c r="AK812" s="189"/>
      <c r="AL812" s="189"/>
      <c r="AM812" s="189"/>
      <c r="AN812" s="189"/>
      <c r="AO812" s="189"/>
      <c r="AP812" s="189"/>
      <c r="AQ812" s="194" t="s">
        <v>1932</v>
      </c>
      <c r="AR812" s="104"/>
      <c r="AS812" s="104"/>
      <c r="AT812" s="104"/>
      <c r="AU812" s="104"/>
      <c r="AV812" s="104"/>
      <c r="AW812" s="104"/>
      <c r="AX812" s="104"/>
      <c r="AY812" s="104"/>
      <c r="AZ812" s="104"/>
      <c r="BA812" s="104"/>
      <c r="BB812" s="162"/>
      <c r="BC812" s="104"/>
      <c r="BD812" s="214"/>
      <c r="BE812" s="213" t="s">
        <v>1933</v>
      </c>
      <c r="BF812" s="108" t="e">
        <f aca="false">VLOOKUP($A812,#REF!, 34, FALSE())</f>
        <v>#VALUE!</v>
      </c>
      <c r="BG812" s="418" t="e">
        <f aca="false">VLOOKUP($A812,#REF!, 22, FALSE())</f>
        <v>#VALUE!</v>
      </c>
      <c r="BH812" s="109"/>
    </row>
    <row r="813" s="193" customFormat="true" ht="12.75" hidden="false" customHeight="true" outlineLevel="0" collapsed="false">
      <c r="A813" s="1" t="s">
        <v>1934</v>
      </c>
      <c r="B813" s="86" t="e">
        <f aca="false">VLOOKUP($A813,#REF!, 34, FALSE())</f>
        <v>#VALUE!</v>
      </c>
      <c r="C813" s="87" t="str">
        <f aca="false">CONCATENATE("unused_",A813)</f>
        <v>unused_DDR_XM2_B1D1</v>
      </c>
      <c r="D813" s="88" t="e">
        <f aca="false">IF(LEN(VLOOKUP($A813,#REF!,8,FALSE())),LEFT(VLOOKUP($A813,#REF!,8,FALSE()),LEN(VLOOKUP($A813,#REF!,8,FALSE()))-2),"")</f>
        <v>#VALUE!</v>
      </c>
      <c r="E813" s="89" t="e">
        <f aca="false">IF(LEN(VLOOKUP($A813,#REF!,4,FALSE())),IF(INDEX(#REF!,MATCH($A813,#REF!,0),1),LEFT(VLOOKUP($A813,#REF!,4,FALSE()),LEN(VLOOKUP($A813,#REF!,4,FALSE()))-2),CONCATENATE(LEFT(VLOOKUP($A813,#REF!,4,FALSE()),LEN(VLOOKUP($A813,#REF!,4,FALSE()))-2),"*")),"")</f>
        <v>#VALUE!</v>
      </c>
      <c r="F813" s="90" t="e">
        <f aca="false">IF(LEN(VLOOKUP($A813,#REF!,5,FALSE())),IF(INDEX(#REF!,MATCH($A813,#REF!,0),2),LEFT(VLOOKUP($A813,#REF!,5,FALSE()),LEN(VLOOKUP($A813,#REF!,5,FALSE()))-2),CONCATENATE(LEFT(VLOOKUP($A813,#REF!,5,FALSE()),LEN(VLOOKUP($A813,#REF!,5,FALSE()))-2),"*")),"")</f>
        <v>#VALUE!</v>
      </c>
      <c r="G813" s="90" t="e">
        <f aca="false">IF(LEN(VLOOKUP($A813,#REF!,6,FALSE())),IF(INDEX(#REF!,MATCH($A813,#REF!,0),3),LEFT(VLOOKUP($A813,#REF!,6,FALSE()),LEN(VLOOKUP($A813,#REF!,6,FALSE()))-2),CONCATENATE(LEFT(VLOOKUP($A813,#REF!,6,FALSE()),LEN(VLOOKUP($A813,#REF!,6,FALSE()))-2),"*")),"")</f>
        <v>#VALUE!</v>
      </c>
      <c r="H813" s="91" t="e">
        <f aca="false">IF(LEN(VLOOKUP($A813,#REF!,7,FALSE())),IF(INDEX(#REF!,MATCH($A813,#REF!,0),4),LEFT(VLOOKUP($A813,#REF!,7,FALSE()),LEN(VLOOKUP($A813,#REF!,7,FALSE()))-2),CONCATENATE(LEFT(VLOOKUP($A813,#REF!,7,FALSE()),LEN(VLOOKUP($A813,#REF!,7,FALSE()))-2),"*")),"")</f>
        <v>#VALUE!</v>
      </c>
      <c r="I813" s="92" t="e">
        <f aca="false">IF(LEN(VLOOKUP($A813,#REF!,8,FALSE())),UPPER(RIGHT(VLOOKUP($A813,#REF!,8,FALSE()), 1)),"")</f>
        <v>#VALUE!</v>
      </c>
      <c r="J813" s="90" t="e">
        <f aca="false">IF(LEN(VLOOKUP($A813,#REF!,4,FALSE())),UPPER(RIGHT(VLOOKUP($A813,#REF!,4,FALSE()), 1)),"")</f>
        <v>#VALUE!</v>
      </c>
      <c r="K813" s="90" t="e">
        <f aca="false">IF(LEN(VLOOKUP($A813,#REF!,5,FALSE())),UPPER(RIGHT(VLOOKUP($A813,#REF!,5,FALSE()), 1)),"")</f>
        <v>#VALUE!</v>
      </c>
      <c r="L813" s="90" t="e">
        <f aca="false">IF(LEN(VLOOKUP($A813,#REF!,6,FALSE())),UPPER(RIGHT(VLOOKUP($A813,#REF!,6,FALSE()), 1)),"")</f>
        <v>#VALUE!</v>
      </c>
      <c r="M813" s="91" t="e">
        <f aca="false">IF(LEN(VLOOKUP($A813,#REF!,7,FALSE())),UPPER(RIGHT(VLOOKUP($A813,#REF!,7,FALSE()), 1)),"")</f>
        <v>#VALUE!</v>
      </c>
      <c r="N813" s="185"/>
      <c r="O813" s="185"/>
      <c r="P813" s="185"/>
      <c r="Q813" s="185"/>
      <c r="R813" s="185"/>
      <c r="S813" s="100" t="e">
        <f aca="false">HLOOKUP("Device Tree Pin Name",#REF!,MATCH($A813,#REF!,0),FALSE())</f>
        <v>#VALUE!</v>
      </c>
      <c r="T813" s="95" t="e">
        <f aca="false">HLOOKUP("power rail",#REF!,MATCH($A813,#REF!,0),FALSE())</f>
        <v>#VALUE!</v>
      </c>
      <c r="U813" s="96" t="e">
        <f aca="false">HLOOKUP("Wake Capable",#REF!,MATCH($A813,#REF!,0),FALSE())</f>
        <v>#VALUE!</v>
      </c>
      <c r="V813" s="96" t="e">
        <f aca="false">HLOOKUP("Strap",#REF!,MATCH($A813,#REF!,0),FALSE())</f>
        <v>#VALUE!</v>
      </c>
      <c r="W813" s="96"/>
      <c r="X813" s="96"/>
      <c r="Y813" s="96"/>
      <c r="Z813" s="95"/>
      <c r="AA813" s="95" t="e">
        <f aca="false">HLOOKUP("Pad type",#REF!,MATCH($A813,#REF!,0),FALSE())</f>
        <v>#VALUE!</v>
      </c>
      <c r="AB813" s="100"/>
      <c r="AC813" s="100" t="e">
        <f aca="false">HLOOKUP("POR Pin State",#REF!,MATCH($A813,#REF!,0),FALSE())</f>
        <v>#VALUE!</v>
      </c>
      <c r="AD813" s="186"/>
      <c r="AE813" s="187"/>
      <c r="AF813" s="187"/>
      <c r="AG813" s="187"/>
      <c r="AH813" s="188"/>
      <c r="AI813" s="188"/>
      <c r="AJ813" s="189"/>
      <c r="AK813" s="189"/>
      <c r="AL813" s="189"/>
      <c r="AM813" s="189"/>
      <c r="AN813" s="189"/>
      <c r="AO813" s="189"/>
      <c r="AP813" s="189"/>
      <c r="AQ813" s="194" t="s">
        <v>1935</v>
      </c>
      <c r="AR813" s="104"/>
      <c r="AS813" s="104"/>
      <c r="AT813" s="104"/>
      <c r="AU813" s="104"/>
      <c r="AV813" s="104"/>
      <c r="AW813" s="104"/>
      <c r="AX813" s="104"/>
      <c r="AY813" s="104"/>
      <c r="AZ813" s="104"/>
      <c r="BA813" s="104"/>
      <c r="BB813" s="162"/>
      <c r="BC813" s="104"/>
      <c r="BD813" s="214"/>
      <c r="BE813" s="213" t="s">
        <v>1936</v>
      </c>
      <c r="BF813" s="108" t="e">
        <f aca="false">VLOOKUP($A813,#REF!, 34, FALSE())</f>
        <v>#VALUE!</v>
      </c>
      <c r="BG813" s="418" t="e">
        <f aca="false">VLOOKUP($A813,#REF!, 22, FALSE())</f>
        <v>#VALUE!</v>
      </c>
      <c r="BH813" s="109"/>
    </row>
    <row r="814" s="193" customFormat="true" ht="12.75" hidden="false" customHeight="true" outlineLevel="0" collapsed="false">
      <c r="A814" s="133" t="s">
        <v>1937</v>
      </c>
      <c r="B814" s="86" t="e">
        <f aca="false">VLOOKUP($A814,#REF!, 34, FALSE())</f>
        <v>#VALUE!</v>
      </c>
      <c r="C814" s="87" t="str">
        <f aca="false">CONCATENATE("unused_",A814)</f>
        <v>unused_DDR_XM2_B1D2</v>
      </c>
      <c r="D814" s="88" t="e">
        <f aca="false">IF(LEN(VLOOKUP($A814,#REF!,8,FALSE())),LEFT(VLOOKUP($A814,#REF!,8,FALSE()),LEN(VLOOKUP($A814,#REF!,8,FALSE()))-2),"")</f>
        <v>#VALUE!</v>
      </c>
      <c r="E814" s="89" t="e">
        <f aca="false">IF(LEN(VLOOKUP($A814,#REF!,4,FALSE())),IF(INDEX(#REF!,MATCH($A814,#REF!,0),1),LEFT(VLOOKUP($A814,#REF!,4,FALSE()),LEN(VLOOKUP($A814,#REF!,4,FALSE()))-2),CONCATENATE(LEFT(VLOOKUP($A814,#REF!,4,FALSE()),LEN(VLOOKUP($A814,#REF!,4,FALSE()))-2),"*")),"")</f>
        <v>#VALUE!</v>
      </c>
      <c r="F814" s="90" t="e">
        <f aca="false">IF(LEN(VLOOKUP($A814,#REF!,5,FALSE())),IF(INDEX(#REF!,MATCH($A814,#REF!,0),2),LEFT(VLOOKUP($A814,#REF!,5,FALSE()),LEN(VLOOKUP($A814,#REF!,5,FALSE()))-2),CONCATENATE(LEFT(VLOOKUP($A814,#REF!,5,FALSE()),LEN(VLOOKUP($A814,#REF!,5,FALSE()))-2),"*")),"")</f>
        <v>#VALUE!</v>
      </c>
      <c r="G814" s="90" t="e">
        <f aca="false">IF(LEN(VLOOKUP($A814,#REF!,6,FALSE())),IF(INDEX(#REF!,MATCH($A814,#REF!,0),3),LEFT(VLOOKUP($A814,#REF!,6,FALSE()),LEN(VLOOKUP($A814,#REF!,6,FALSE()))-2),CONCATENATE(LEFT(VLOOKUP($A814,#REF!,6,FALSE()),LEN(VLOOKUP($A814,#REF!,6,FALSE()))-2),"*")),"")</f>
        <v>#VALUE!</v>
      </c>
      <c r="H814" s="91" t="e">
        <f aca="false">IF(LEN(VLOOKUP($A814,#REF!,7,FALSE())),IF(INDEX(#REF!,MATCH($A814,#REF!,0),4),LEFT(VLOOKUP($A814,#REF!,7,FALSE()),LEN(VLOOKUP($A814,#REF!,7,FALSE()))-2),CONCATENATE(LEFT(VLOOKUP($A814,#REF!,7,FALSE()),LEN(VLOOKUP($A814,#REF!,7,FALSE()))-2),"*")),"")</f>
        <v>#VALUE!</v>
      </c>
      <c r="I814" s="92" t="e">
        <f aca="false">IF(LEN(VLOOKUP($A814,#REF!,8,FALSE())),UPPER(RIGHT(VLOOKUP($A814,#REF!,8,FALSE()), 1)),"")</f>
        <v>#VALUE!</v>
      </c>
      <c r="J814" s="90" t="e">
        <f aca="false">IF(LEN(VLOOKUP($A814,#REF!,4,FALSE())),UPPER(RIGHT(VLOOKUP($A814,#REF!,4,FALSE()), 1)),"")</f>
        <v>#VALUE!</v>
      </c>
      <c r="K814" s="90" t="e">
        <f aca="false">IF(LEN(VLOOKUP($A814,#REF!,5,FALSE())),UPPER(RIGHT(VLOOKUP($A814,#REF!,5,FALSE()), 1)),"")</f>
        <v>#VALUE!</v>
      </c>
      <c r="L814" s="90" t="e">
        <f aca="false">IF(LEN(VLOOKUP($A814,#REF!,6,FALSE())),UPPER(RIGHT(VLOOKUP($A814,#REF!,6,FALSE()), 1)),"")</f>
        <v>#VALUE!</v>
      </c>
      <c r="M814" s="91" t="e">
        <f aca="false">IF(LEN(VLOOKUP($A814,#REF!,7,FALSE())),UPPER(RIGHT(VLOOKUP($A814,#REF!,7,FALSE()), 1)),"")</f>
        <v>#VALUE!</v>
      </c>
      <c r="N814" s="185"/>
      <c r="O814" s="185"/>
      <c r="P814" s="185"/>
      <c r="Q814" s="185"/>
      <c r="R814" s="185"/>
      <c r="S814" s="100" t="e">
        <f aca="false">HLOOKUP("Device Tree Pin Name",#REF!,MATCH($A814,#REF!,0),FALSE())</f>
        <v>#VALUE!</v>
      </c>
      <c r="T814" s="95" t="e">
        <f aca="false">HLOOKUP("power rail",#REF!,MATCH($A814,#REF!,0),FALSE())</f>
        <v>#VALUE!</v>
      </c>
      <c r="U814" s="96" t="e">
        <f aca="false">HLOOKUP("Wake Capable",#REF!,MATCH($A814,#REF!,0),FALSE())</f>
        <v>#VALUE!</v>
      </c>
      <c r="V814" s="96" t="e">
        <f aca="false">HLOOKUP("Strap",#REF!,MATCH($A814,#REF!,0),FALSE())</f>
        <v>#VALUE!</v>
      </c>
      <c r="W814" s="96"/>
      <c r="X814" s="96"/>
      <c r="Y814" s="96"/>
      <c r="Z814" s="95"/>
      <c r="AA814" s="95" t="e">
        <f aca="false">HLOOKUP("Pad type",#REF!,MATCH($A814,#REF!,0),FALSE())</f>
        <v>#VALUE!</v>
      </c>
      <c r="AB814" s="100"/>
      <c r="AC814" s="100" t="e">
        <f aca="false">HLOOKUP("POR Pin State",#REF!,MATCH($A814,#REF!,0),FALSE())</f>
        <v>#VALUE!</v>
      </c>
      <c r="AD814" s="186"/>
      <c r="AE814" s="187"/>
      <c r="AF814" s="187"/>
      <c r="AG814" s="187"/>
      <c r="AH814" s="188"/>
      <c r="AI814" s="188"/>
      <c r="AJ814" s="189"/>
      <c r="AK814" s="189"/>
      <c r="AL814" s="189"/>
      <c r="AM814" s="189"/>
      <c r="AN814" s="189"/>
      <c r="AO814" s="189"/>
      <c r="AP814" s="189"/>
      <c r="AQ814" s="194" t="s">
        <v>1938</v>
      </c>
      <c r="AR814" s="104"/>
      <c r="AS814" s="104"/>
      <c r="AT814" s="104"/>
      <c r="AU814" s="104"/>
      <c r="AV814" s="104"/>
      <c r="AW814" s="104"/>
      <c r="AX814" s="104"/>
      <c r="AY814" s="104"/>
      <c r="AZ814" s="104"/>
      <c r="BA814" s="104"/>
      <c r="BB814" s="162"/>
      <c r="BC814" s="104"/>
      <c r="BD814" s="214"/>
      <c r="BE814" s="213" t="s">
        <v>1939</v>
      </c>
      <c r="BF814" s="108" t="e">
        <f aca="false">VLOOKUP($A814,#REF!, 34, FALSE())</f>
        <v>#VALUE!</v>
      </c>
      <c r="BG814" s="418" t="e">
        <f aca="false">VLOOKUP($A814,#REF!, 22, FALSE())</f>
        <v>#VALUE!</v>
      </c>
      <c r="BH814" s="109"/>
    </row>
    <row r="815" s="193" customFormat="true" ht="12.75" hidden="false" customHeight="true" outlineLevel="0" collapsed="false">
      <c r="A815" s="133" t="s">
        <v>1940</v>
      </c>
      <c r="B815" s="86" t="e">
        <f aca="false">VLOOKUP($A815,#REF!, 34, FALSE())</f>
        <v>#VALUE!</v>
      </c>
      <c r="C815" s="87" t="str">
        <f aca="false">CONCATENATE("unused_",A815)</f>
        <v>unused_DDR_XM2_B1D3</v>
      </c>
      <c r="D815" s="88" t="e">
        <f aca="false">IF(LEN(VLOOKUP($A815,#REF!,8,FALSE())),LEFT(VLOOKUP($A815,#REF!,8,FALSE()),LEN(VLOOKUP($A815,#REF!,8,FALSE()))-2),"")</f>
        <v>#VALUE!</v>
      </c>
      <c r="E815" s="89" t="e">
        <f aca="false">IF(LEN(VLOOKUP($A815,#REF!,4,FALSE())),IF(INDEX(#REF!,MATCH($A815,#REF!,0),1),LEFT(VLOOKUP($A815,#REF!,4,FALSE()),LEN(VLOOKUP($A815,#REF!,4,FALSE()))-2),CONCATENATE(LEFT(VLOOKUP($A815,#REF!,4,FALSE()),LEN(VLOOKUP($A815,#REF!,4,FALSE()))-2),"*")),"")</f>
        <v>#VALUE!</v>
      </c>
      <c r="F815" s="90" t="e">
        <f aca="false">IF(LEN(VLOOKUP($A815,#REF!,5,FALSE())),IF(INDEX(#REF!,MATCH($A815,#REF!,0),2),LEFT(VLOOKUP($A815,#REF!,5,FALSE()),LEN(VLOOKUP($A815,#REF!,5,FALSE()))-2),CONCATENATE(LEFT(VLOOKUP($A815,#REF!,5,FALSE()),LEN(VLOOKUP($A815,#REF!,5,FALSE()))-2),"*")),"")</f>
        <v>#VALUE!</v>
      </c>
      <c r="G815" s="90" t="e">
        <f aca="false">IF(LEN(VLOOKUP($A815,#REF!,6,FALSE())),IF(INDEX(#REF!,MATCH($A815,#REF!,0),3),LEFT(VLOOKUP($A815,#REF!,6,FALSE()),LEN(VLOOKUP($A815,#REF!,6,FALSE()))-2),CONCATENATE(LEFT(VLOOKUP($A815,#REF!,6,FALSE()),LEN(VLOOKUP($A815,#REF!,6,FALSE()))-2),"*")),"")</f>
        <v>#VALUE!</v>
      </c>
      <c r="H815" s="91" t="e">
        <f aca="false">IF(LEN(VLOOKUP($A815,#REF!,7,FALSE())),IF(INDEX(#REF!,MATCH($A815,#REF!,0),4),LEFT(VLOOKUP($A815,#REF!,7,FALSE()),LEN(VLOOKUP($A815,#REF!,7,FALSE()))-2),CONCATENATE(LEFT(VLOOKUP($A815,#REF!,7,FALSE()),LEN(VLOOKUP($A815,#REF!,7,FALSE()))-2),"*")),"")</f>
        <v>#VALUE!</v>
      </c>
      <c r="I815" s="92" t="e">
        <f aca="false">IF(LEN(VLOOKUP($A815,#REF!,8,FALSE())),UPPER(RIGHT(VLOOKUP($A815,#REF!,8,FALSE()), 1)),"")</f>
        <v>#VALUE!</v>
      </c>
      <c r="J815" s="90" t="e">
        <f aca="false">IF(LEN(VLOOKUP($A815,#REF!,4,FALSE())),UPPER(RIGHT(VLOOKUP($A815,#REF!,4,FALSE()), 1)),"")</f>
        <v>#VALUE!</v>
      </c>
      <c r="K815" s="90" t="e">
        <f aca="false">IF(LEN(VLOOKUP($A815,#REF!,5,FALSE())),UPPER(RIGHT(VLOOKUP($A815,#REF!,5,FALSE()), 1)),"")</f>
        <v>#VALUE!</v>
      </c>
      <c r="L815" s="90" t="e">
        <f aca="false">IF(LEN(VLOOKUP($A815,#REF!,6,FALSE())),UPPER(RIGHT(VLOOKUP($A815,#REF!,6,FALSE()), 1)),"")</f>
        <v>#VALUE!</v>
      </c>
      <c r="M815" s="91" t="e">
        <f aca="false">IF(LEN(VLOOKUP($A815,#REF!,7,FALSE())),UPPER(RIGHT(VLOOKUP($A815,#REF!,7,FALSE()), 1)),"")</f>
        <v>#VALUE!</v>
      </c>
      <c r="N815" s="185"/>
      <c r="O815" s="185"/>
      <c r="P815" s="185"/>
      <c r="Q815" s="185"/>
      <c r="R815" s="185"/>
      <c r="S815" s="100" t="e">
        <f aca="false">HLOOKUP("Device Tree Pin Name",#REF!,MATCH($A815,#REF!,0),FALSE())</f>
        <v>#VALUE!</v>
      </c>
      <c r="T815" s="95" t="e">
        <f aca="false">HLOOKUP("power rail",#REF!,MATCH($A815,#REF!,0),FALSE())</f>
        <v>#VALUE!</v>
      </c>
      <c r="U815" s="96" t="e">
        <f aca="false">HLOOKUP("Wake Capable",#REF!,MATCH($A815,#REF!,0),FALSE())</f>
        <v>#VALUE!</v>
      </c>
      <c r="V815" s="96" t="e">
        <f aca="false">HLOOKUP("Strap",#REF!,MATCH($A815,#REF!,0),FALSE())</f>
        <v>#VALUE!</v>
      </c>
      <c r="W815" s="96"/>
      <c r="X815" s="96"/>
      <c r="Y815" s="96"/>
      <c r="Z815" s="95"/>
      <c r="AA815" s="95" t="e">
        <f aca="false">HLOOKUP("Pad type",#REF!,MATCH($A815,#REF!,0),FALSE())</f>
        <v>#VALUE!</v>
      </c>
      <c r="AB815" s="100"/>
      <c r="AC815" s="100" t="e">
        <f aca="false">HLOOKUP("POR Pin State",#REF!,MATCH($A815,#REF!,0),FALSE())</f>
        <v>#VALUE!</v>
      </c>
      <c r="AD815" s="186"/>
      <c r="AE815" s="187"/>
      <c r="AF815" s="187"/>
      <c r="AG815" s="187"/>
      <c r="AH815" s="188"/>
      <c r="AI815" s="188"/>
      <c r="AJ815" s="189"/>
      <c r="AK815" s="189"/>
      <c r="AL815" s="189"/>
      <c r="AM815" s="189"/>
      <c r="AN815" s="189"/>
      <c r="AO815" s="189"/>
      <c r="AP815" s="189"/>
      <c r="AQ815" s="194" t="s">
        <v>1941</v>
      </c>
      <c r="AR815" s="104"/>
      <c r="AS815" s="104"/>
      <c r="AT815" s="104"/>
      <c r="AU815" s="104"/>
      <c r="AV815" s="104"/>
      <c r="AW815" s="104"/>
      <c r="AX815" s="104"/>
      <c r="AY815" s="104"/>
      <c r="AZ815" s="104"/>
      <c r="BA815" s="104"/>
      <c r="BB815" s="162"/>
      <c r="BC815" s="104"/>
      <c r="BD815" s="214"/>
      <c r="BE815" s="213" t="s">
        <v>1942</v>
      </c>
      <c r="BF815" s="108" t="e">
        <f aca="false">VLOOKUP($A815,#REF!, 34, FALSE())</f>
        <v>#VALUE!</v>
      </c>
      <c r="BG815" s="418" t="e">
        <f aca="false">VLOOKUP($A815,#REF!, 22, FALSE())</f>
        <v>#VALUE!</v>
      </c>
      <c r="BH815" s="109"/>
    </row>
    <row r="816" s="193" customFormat="true" ht="12.75" hidden="false" customHeight="true" outlineLevel="0" collapsed="false">
      <c r="A816" s="133" t="s">
        <v>1943</v>
      </c>
      <c r="B816" s="86" t="e">
        <f aca="false">VLOOKUP($A816,#REF!, 34, FALSE())</f>
        <v>#VALUE!</v>
      </c>
      <c r="C816" s="87" t="str">
        <f aca="false">CONCATENATE("unused_",A816)</f>
        <v>unused_DDR_XM2_B1D4</v>
      </c>
      <c r="D816" s="88" t="e">
        <f aca="false">IF(LEN(VLOOKUP($A816,#REF!,8,FALSE())),LEFT(VLOOKUP($A816,#REF!,8,FALSE()),LEN(VLOOKUP($A816,#REF!,8,FALSE()))-2),"")</f>
        <v>#VALUE!</v>
      </c>
      <c r="E816" s="89" t="e">
        <f aca="false">IF(LEN(VLOOKUP($A816,#REF!,4,FALSE())),IF(INDEX(#REF!,MATCH($A816,#REF!,0),1),LEFT(VLOOKUP($A816,#REF!,4,FALSE()),LEN(VLOOKUP($A816,#REF!,4,FALSE()))-2),CONCATENATE(LEFT(VLOOKUP($A816,#REF!,4,FALSE()),LEN(VLOOKUP($A816,#REF!,4,FALSE()))-2),"*")),"")</f>
        <v>#VALUE!</v>
      </c>
      <c r="F816" s="90" t="e">
        <f aca="false">IF(LEN(VLOOKUP($A816,#REF!,5,FALSE())),IF(INDEX(#REF!,MATCH($A816,#REF!,0),2),LEFT(VLOOKUP($A816,#REF!,5,FALSE()),LEN(VLOOKUP($A816,#REF!,5,FALSE()))-2),CONCATENATE(LEFT(VLOOKUP($A816,#REF!,5,FALSE()),LEN(VLOOKUP($A816,#REF!,5,FALSE()))-2),"*")),"")</f>
        <v>#VALUE!</v>
      </c>
      <c r="G816" s="90" t="e">
        <f aca="false">IF(LEN(VLOOKUP($A816,#REF!,6,FALSE())),IF(INDEX(#REF!,MATCH($A816,#REF!,0),3),LEFT(VLOOKUP($A816,#REF!,6,FALSE()),LEN(VLOOKUP($A816,#REF!,6,FALSE()))-2),CONCATENATE(LEFT(VLOOKUP($A816,#REF!,6,FALSE()),LEN(VLOOKUP($A816,#REF!,6,FALSE()))-2),"*")),"")</f>
        <v>#VALUE!</v>
      </c>
      <c r="H816" s="91" t="e">
        <f aca="false">IF(LEN(VLOOKUP($A816,#REF!,7,FALSE())),IF(INDEX(#REF!,MATCH($A816,#REF!,0),4),LEFT(VLOOKUP($A816,#REF!,7,FALSE()),LEN(VLOOKUP($A816,#REF!,7,FALSE()))-2),CONCATENATE(LEFT(VLOOKUP($A816,#REF!,7,FALSE()),LEN(VLOOKUP($A816,#REF!,7,FALSE()))-2),"*")),"")</f>
        <v>#VALUE!</v>
      </c>
      <c r="I816" s="92" t="e">
        <f aca="false">IF(LEN(VLOOKUP($A816,#REF!,8,FALSE())),UPPER(RIGHT(VLOOKUP($A816,#REF!,8,FALSE()), 1)),"")</f>
        <v>#VALUE!</v>
      </c>
      <c r="J816" s="90" t="e">
        <f aca="false">IF(LEN(VLOOKUP($A816,#REF!,4,FALSE())),UPPER(RIGHT(VLOOKUP($A816,#REF!,4,FALSE()), 1)),"")</f>
        <v>#VALUE!</v>
      </c>
      <c r="K816" s="90" t="e">
        <f aca="false">IF(LEN(VLOOKUP($A816,#REF!,5,FALSE())),UPPER(RIGHT(VLOOKUP($A816,#REF!,5,FALSE()), 1)),"")</f>
        <v>#VALUE!</v>
      </c>
      <c r="L816" s="90" t="e">
        <f aca="false">IF(LEN(VLOOKUP($A816,#REF!,6,FALSE())),UPPER(RIGHT(VLOOKUP($A816,#REF!,6,FALSE()), 1)),"")</f>
        <v>#VALUE!</v>
      </c>
      <c r="M816" s="91" t="e">
        <f aca="false">IF(LEN(VLOOKUP($A816,#REF!,7,FALSE())),UPPER(RIGHT(VLOOKUP($A816,#REF!,7,FALSE()), 1)),"")</f>
        <v>#VALUE!</v>
      </c>
      <c r="N816" s="185"/>
      <c r="O816" s="185"/>
      <c r="P816" s="185"/>
      <c r="Q816" s="185"/>
      <c r="R816" s="185"/>
      <c r="S816" s="100" t="e">
        <f aca="false">HLOOKUP("Device Tree Pin Name",#REF!,MATCH($A816,#REF!,0),FALSE())</f>
        <v>#VALUE!</v>
      </c>
      <c r="T816" s="95" t="e">
        <f aca="false">HLOOKUP("power rail",#REF!,MATCH($A816,#REF!,0),FALSE())</f>
        <v>#VALUE!</v>
      </c>
      <c r="U816" s="96" t="e">
        <f aca="false">HLOOKUP("Wake Capable",#REF!,MATCH($A816,#REF!,0),FALSE())</f>
        <v>#VALUE!</v>
      </c>
      <c r="V816" s="96" t="e">
        <f aca="false">HLOOKUP("Strap",#REF!,MATCH($A816,#REF!,0),FALSE())</f>
        <v>#VALUE!</v>
      </c>
      <c r="W816" s="96"/>
      <c r="X816" s="96"/>
      <c r="Y816" s="96"/>
      <c r="Z816" s="95"/>
      <c r="AA816" s="95" t="e">
        <f aca="false">HLOOKUP("Pad type",#REF!,MATCH($A816,#REF!,0),FALSE())</f>
        <v>#VALUE!</v>
      </c>
      <c r="AB816" s="100"/>
      <c r="AC816" s="100" t="e">
        <f aca="false">HLOOKUP("POR Pin State",#REF!,MATCH($A816,#REF!,0),FALSE())</f>
        <v>#VALUE!</v>
      </c>
      <c r="AD816" s="186"/>
      <c r="AE816" s="187"/>
      <c r="AF816" s="187"/>
      <c r="AG816" s="187"/>
      <c r="AH816" s="188"/>
      <c r="AI816" s="188"/>
      <c r="AJ816" s="189"/>
      <c r="AK816" s="189"/>
      <c r="AL816" s="189"/>
      <c r="AM816" s="189"/>
      <c r="AN816" s="189"/>
      <c r="AO816" s="189"/>
      <c r="AP816" s="189"/>
      <c r="AQ816" s="194" t="s">
        <v>1944</v>
      </c>
      <c r="AR816" s="104"/>
      <c r="AS816" s="104"/>
      <c r="AT816" s="104"/>
      <c r="AU816" s="104"/>
      <c r="AV816" s="104"/>
      <c r="AW816" s="104"/>
      <c r="AX816" s="104"/>
      <c r="AY816" s="104"/>
      <c r="AZ816" s="104"/>
      <c r="BA816" s="104"/>
      <c r="BB816" s="162"/>
      <c r="BC816" s="104"/>
      <c r="BD816" s="214"/>
      <c r="BE816" s="213" t="s">
        <v>1945</v>
      </c>
      <c r="BF816" s="108" t="e">
        <f aca="false">VLOOKUP($A816,#REF!, 34, FALSE())</f>
        <v>#VALUE!</v>
      </c>
      <c r="BG816" s="418" t="e">
        <f aca="false">VLOOKUP($A816,#REF!, 22, FALSE())</f>
        <v>#VALUE!</v>
      </c>
      <c r="BH816" s="109"/>
    </row>
    <row r="817" s="193" customFormat="true" ht="12.75" hidden="false" customHeight="true" outlineLevel="0" collapsed="false">
      <c r="A817" s="133" t="s">
        <v>1946</v>
      </c>
      <c r="B817" s="86" t="e">
        <f aca="false">VLOOKUP($A817,#REF!, 34, FALSE())</f>
        <v>#VALUE!</v>
      </c>
      <c r="C817" s="87" t="str">
        <f aca="false">CONCATENATE("unused_",A817)</f>
        <v>unused_DDR_XM2_B1D5</v>
      </c>
      <c r="D817" s="88" t="e">
        <f aca="false">IF(LEN(VLOOKUP($A817,#REF!,8,FALSE())),LEFT(VLOOKUP($A817,#REF!,8,FALSE()),LEN(VLOOKUP($A817,#REF!,8,FALSE()))-2),"")</f>
        <v>#VALUE!</v>
      </c>
      <c r="E817" s="89" t="e">
        <f aca="false">IF(LEN(VLOOKUP($A817,#REF!,4,FALSE())),IF(INDEX(#REF!,MATCH($A817,#REF!,0),1),LEFT(VLOOKUP($A817,#REF!,4,FALSE()),LEN(VLOOKUP($A817,#REF!,4,FALSE()))-2),CONCATENATE(LEFT(VLOOKUP($A817,#REF!,4,FALSE()),LEN(VLOOKUP($A817,#REF!,4,FALSE()))-2),"*")),"")</f>
        <v>#VALUE!</v>
      </c>
      <c r="F817" s="90" t="e">
        <f aca="false">IF(LEN(VLOOKUP($A817,#REF!,5,FALSE())),IF(INDEX(#REF!,MATCH($A817,#REF!,0),2),LEFT(VLOOKUP($A817,#REF!,5,FALSE()),LEN(VLOOKUP($A817,#REF!,5,FALSE()))-2),CONCATENATE(LEFT(VLOOKUP($A817,#REF!,5,FALSE()),LEN(VLOOKUP($A817,#REF!,5,FALSE()))-2),"*")),"")</f>
        <v>#VALUE!</v>
      </c>
      <c r="G817" s="90" t="e">
        <f aca="false">IF(LEN(VLOOKUP($A817,#REF!,6,FALSE())),IF(INDEX(#REF!,MATCH($A817,#REF!,0),3),LEFT(VLOOKUP($A817,#REF!,6,FALSE()),LEN(VLOOKUP($A817,#REF!,6,FALSE()))-2),CONCATENATE(LEFT(VLOOKUP($A817,#REF!,6,FALSE()),LEN(VLOOKUP($A817,#REF!,6,FALSE()))-2),"*")),"")</f>
        <v>#VALUE!</v>
      </c>
      <c r="H817" s="91" t="e">
        <f aca="false">IF(LEN(VLOOKUP($A817,#REF!,7,FALSE())),IF(INDEX(#REF!,MATCH($A817,#REF!,0),4),LEFT(VLOOKUP($A817,#REF!,7,FALSE()),LEN(VLOOKUP($A817,#REF!,7,FALSE()))-2),CONCATENATE(LEFT(VLOOKUP($A817,#REF!,7,FALSE()),LEN(VLOOKUP($A817,#REF!,7,FALSE()))-2),"*")),"")</f>
        <v>#VALUE!</v>
      </c>
      <c r="I817" s="92" t="e">
        <f aca="false">IF(LEN(VLOOKUP($A817,#REF!,8,FALSE())),UPPER(RIGHT(VLOOKUP($A817,#REF!,8,FALSE()), 1)),"")</f>
        <v>#VALUE!</v>
      </c>
      <c r="J817" s="90" t="e">
        <f aca="false">IF(LEN(VLOOKUP($A817,#REF!,4,FALSE())),UPPER(RIGHT(VLOOKUP($A817,#REF!,4,FALSE()), 1)),"")</f>
        <v>#VALUE!</v>
      </c>
      <c r="K817" s="90" t="e">
        <f aca="false">IF(LEN(VLOOKUP($A817,#REF!,5,FALSE())),UPPER(RIGHT(VLOOKUP($A817,#REF!,5,FALSE()), 1)),"")</f>
        <v>#VALUE!</v>
      </c>
      <c r="L817" s="90" t="e">
        <f aca="false">IF(LEN(VLOOKUP($A817,#REF!,6,FALSE())),UPPER(RIGHT(VLOOKUP($A817,#REF!,6,FALSE()), 1)),"")</f>
        <v>#VALUE!</v>
      </c>
      <c r="M817" s="91" t="e">
        <f aca="false">IF(LEN(VLOOKUP($A817,#REF!,7,FALSE())),UPPER(RIGHT(VLOOKUP($A817,#REF!,7,FALSE()), 1)),"")</f>
        <v>#VALUE!</v>
      </c>
      <c r="N817" s="185"/>
      <c r="O817" s="185"/>
      <c r="P817" s="185"/>
      <c r="Q817" s="185"/>
      <c r="R817" s="185"/>
      <c r="S817" s="100" t="e">
        <f aca="false">HLOOKUP("Device Tree Pin Name",#REF!,MATCH($A817,#REF!,0),FALSE())</f>
        <v>#VALUE!</v>
      </c>
      <c r="T817" s="95" t="e">
        <f aca="false">HLOOKUP("power rail",#REF!,MATCH($A817,#REF!,0),FALSE())</f>
        <v>#VALUE!</v>
      </c>
      <c r="U817" s="96" t="e">
        <f aca="false">HLOOKUP("Wake Capable",#REF!,MATCH($A817,#REF!,0),FALSE())</f>
        <v>#VALUE!</v>
      </c>
      <c r="V817" s="96" t="e">
        <f aca="false">HLOOKUP("Strap",#REF!,MATCH($A817,#REF!,0),FALSE())</f>
        <v>#VALUE!</v>
      </c>
      <c r="W817" s="96"/>
      <c r="X817" s="96"/>
      <c r="Y817" s="96"/>
      <c r="Z817" s="95"/>
      <c r="AA817" s="95" t="e">
        <f aca="false">HLOOKUP("Pad type",#REF!,MATCH($A817,#REF!,0),FALSE())</f>
        <v>#VALUE!</v>
      </c>
      <c r="AB817" s="100"/>
      <c r="AC817" s="100" t="e">
        <f aca="false">HLOOKUP("POR Pin State",#REF!,MATCH($A817,#REF!,0),FALSE())</f>
        <v>#VALUE!</v>
      </c>
      <c r="AD817" s="186"/>
      <c r="AE817" s="187"/>
      <c r="AF817" s="187"/>
      <c r="AG817" s="187"/>
      <c r="AH817" s="188"/>
      <c r="AI817" s="188"/>
      <c r="AJ817" s="189"/>
      <c r="AK817" s="189"/>
      <c r="AL817" s="189"/>
      <c r="AM817" s="189"/>
      <c r="AN817" s="189"/>
      <c r="AO817" s="189"/>
      <c r="AP817" s="189"/>
      <c r="AQ817" s="194" t="s">
        <v>1947</v>
      </c>
      <c r="AR817" s="104"/>
      <c r="AS817" s="104"/>
      <c r="AT817" s="104"/>
      <c r="AU817" s="104"/>
      <c r="AV817" s="104"/>
      <c r="AW817" s="104"/>
      <c r="AX817" s="104"/>
      <c r="AY817" s="104"/>
      <c r="AZ817" s="104"/>
      <c r="BA817" s="104"/>
      <c r="BB817" s="162"/>
      <c r="BC817" s="104"/>
      <c r="BD817" s="214"/>
      <c r="BE817" s="213" t="s">
        <v>1948</v>
      </c>
      <c r="BF817" s="108" t="e">
        <f aca="false">VLOOKUP($A817,#REF!, 34, FALSE())</f>
        <v>#VALUE!</v>
      </c>
      <c r="BG817" s="418" t="e">
        <f aca="false">VLOOKUP($A817,#REF!, 22, FALSE())</f>
        <v>#VALUE!</v>
      </c>
      <c r="BH817" s="109"/>
    </row>
    <row r="818" s="193" customFormat="true" ht="12.75" hidden="false" customHeight="true" outlineLevel="0" collapsed="false">
      <c r="A818" s="133" t="s">
        <v>1949</v>
      </c>
      <c r="B818" s="86" t="e">
        <f aca="false">VLOOKUP($A818,#REF!, 34, FALSE())</f>
        <v>#VALUE!</v>
      </c>
      <c r="C818" s="87" t="str">
        <f aca="false">CONCATENATE("unused_",A818)</f>
        <v>unused_DDR_XM2_B1D6</v>
      </c>
      <c r="D818" s="88" t="e">
        <f aca="false">IF(LEN(VLOOKUP($A818,#REF!,8,FALSE())),LEFT(VLOOKUP($A818,#REF!,8,FALSE()),LEN(VLOOKUP($A818,#REF!,8,FALSE()))-2),"")</f>
        <v>#VALUE!</v>
      </c>
      <c r="E818" s="89" t="e">
        <f aca="false">IF(LEN(VLOOKUP($A818,#REF!,4,FALSE())),IF(INDEX(#REF!,MATCH($A818,#REF!,0),1),LEFT(VLOOKUP($A818,#REF!,4,FALSE()),LEN(VLOOKUP($A818,#REF!,4,FALSE()))-2),CONCATENATE(LEFT(VLOOKUP($A818,#REF!,4,FALSE()),LEN(VLOOKUP($A818,#REF!,4,FALSE()))-2),"*")),"")</f>
        <v>#VALUE!</v>
      </c>
      <c r="F818" s="90" t="e">
        <f aca="false">IF(LEN(VLOOKUP($A818,#REF!,5,FALSE())),IF(INDEX(#REF!,MATCH($A818,#REF!,0),2),LEFT(VLOOKUP($A818,#REF!,5,FALSE()),LEN(VLOOKUP($A818,#REF!,5,FALSE()))-2),CONCATENATE(LEFT(VLOOKUP($A818,#REF!,5,FALSE()),LEN(VLOOKUP($A818,#REF!,5,FALSE()))-2),"*")),"")</f>
        <v>#VALUE!</v>
      </c>
      <c r="G818" s="90" t="e">
        <f aca="false">IF(LEN(VLOOKUP($A818,#REF!,6,FALSE())),IF(INDEX(#REF!,MATCH($A818,#REF!,0),3),LEFT(VLOOKUP($A818,#REF!,6,FALSE()),LEN(VLOOKUP($A818,#REF!,6,FALSE()))-2),CONCATENATE(LEFT(VLOOKUP($A818,#REF!,6,FALSE()),LEN(VLOOKUP($A818,#REF!,6,FALSE()))-2),"*")),"")</f>
        <v>#VALUE!</v>
      </c>
      <c r="H818" s="91" t="e">
        <f aca="false">IF(LEN(VLOOKUP($A818,#REF!,7,FALSE())),IF(INDEX(#REF!,MATCH($A818,#REF!,0),4),LEFT(VLOOKUP($A818,#REF!,7,FALSE()),LEN(VLOOKUP($A818,#REF!,7,FALSE()))-2),CONCATENATE(LEFT(VLOOKUP($A818,#REF!,7,FALSE()),LEN(VLOOKUP($A818,#REF!,7,FALSE()))-2),"*")),"")</f>
        <v>#VALUE!</v>
      </c>
      <c r="I818" s="92" t="e">
        <f aca="false">IF(LEN(VLOOKUP($A818,#REF!,8,FALSE())),UPPER(RIGHT(VLOOKUP($A818,#REF!,8,FALSE()), 1)),"")</f>
        <v>#VALUE!</v>
      </c>
      <c r="J818" s="90" t="e">
        <f aca="false">IF(LEN(VLOOKUP($A818,#REF!,4,FALSE())),UPPER(RIGHT(VLOOKUP($A818,#REF!,4,FALSE()), 1)),"")</f>
        <v>#VALUE!</v>
      </c>
      <c r="K818" s="90" t="e">
        <f aca="false">IF(LEN(VLOOKUP($A818,#REF!,5,FALSE())),UPPER(RIGHT(VLOOKUP($A818,#REF!,5,FALSE()), 1)),"")</f>
        <v>#VALUE!</v>
      </c>
      <c r="L818" s="90" t="e">
        <f aca="false">IF(LEN(VLOOKUP($A818,#REF!,6,FALSE())),UPPER(RIGHT(VLOOKUP($A818,#REF!,6,FALSE()), 1)),"")</f>
        <v>#VALUE!</v>
      </c>
      <c r="M818" s="91" t="e">
        <f aca="false">IF(LEN(VLOOKUP($A818,#REF!,7,FALSE())),UPPER(RIGHT(VLOOKUP($A818,#REF!,7,FALSE()), 1)),"")</f>
        <v>#VALUE!</v>
      </c>
      <c r="N818" s="185"/>
      <c r="O818" s="185"/>
      <c r="P818" s="185"/>
      <c r="Q818" s="185"/>
      <c r="R818" s="185"/>
      <c r="S818" s="100" t="e">
        <f aca="false">HLOOKUP("Device Tree Pin Name",#REF!,MATCH($A818,#REF!,0),FALSE())</f>
        <v>#VALUE!</v>
      </c>
      <c r="T818" s="95" t="e">
        <f aca="false">HLOOKUP("power rail",#REF!,MATCH($A818,#REF!,0),FALSE())</f>
        <v>#VALUE!</v>
      </c>
      <c r="U818" s="96" t="e">
        <f aca="false">HLOOKUP("Wake Capable",#REF!,MATCH($A818,#REF!,0),FALSE())</f>
        <v>#VALUE!</v>
      </c>
      <c r="V818" s="96" t="e">
        <f aca="false">HLOOKUP("Strap",#REF!,MATCH($A818,#REF!,0),FALSE())</f>
        <v>#VALUE!</v>
      </c>
      <c r="W818" s="96"/>
      <c r="X818" s="96"/>
      <c r="Y818" s="96"/>
      <c r="Z818" s="95"/>
      <c r="AA818" s="95" t="e">
        <f aca="false">HLOOKUP("Pad type",#REF!,MATCH($A818,#REF!,0),FALSE())</f>
        <v>#VALUE!</v>
      </c>
      <c r="AB818" s="100"/>
      <c r="AC818" s="100" t="e">
        <f aca="false">HLOOKUP("POR Pin State",#REF!,MATCH($A818,#REF!,0),FALSE())</f>
        <v>#VALUE!</v>
      </c>
      <c r="AD818" s="186"/>
      <c r="AE818" s="187"/>
      <c r="AF818" s="187"/>
      <c r="AG818" s="187"/>
      <c r="AH818" s="188"/>
      <c r="AI818" s="188"/>
      <c r="AJ818" s="189"/>
      <c r="AK818" s="189"/>
      <c r="AL818" s="189"/>
      <c r="AM818" s="189"/>
      <c r="AN818" s="189"/>
      <c r="AO818" s="189"/>
      <c r="AP818" s="189"/>
      <c r="AQ818" s="194" t="s">
        <v>1950</v>
      </c>
      <c r="AR818" s="104"/>
      <c r="AS818" s="104"/>
      <c r="AT818" s="104"/>
      <c r="AU818" s="104"/>
      <c r="AV818" s="104"/>
      <c r="AW818" s="104"/>
      <c r="AX818" s="104"/>
      <c r="AY818" s="104"/>
      <c r="AZ818" s="104"/>
      <c r="BA818" s="104"/>
      <c r="BB818" s="162"/>
      <c r="BC818" s="104"/>
      <c r="BD818" s="214"/>
      <c r="BE818" s="213" t="s">
        <v>1951</v>
      </c>
      <c r="BF818" s="108" t="e">
        <f aca="false">VLOOKUP($A818,#REF!, 34, FALSE())</f>
        <v>#VALUE!</v>
      </c>
      <c r="BG818" s="418" t="e">
        <f aca="false">VLOOKUP($A818,#REF!, 22, FALSE())</f>
        <v>#VALUE!</v>
      </c>
      <c r="BH818" s="109"/>
    </row>
    <row r="819" s="193" customFormat="true" ht="12.75" hidden="false" customHeight="true" outlineLevel="0" collapsed="false">
      <c r="A819" s="133" t="s">
        <v>1952</v>
      </c>
      <c r="B819" s="86" t="e">
        <f aca="false">VLOOKUP($A819,#REF!, 34, FALSE())</f>
        <v>#VALUE!</v>
      </c>
      <c r="C819" s="87" t="str">
        <f aca="false">CONCATENATE("unused_",A819)</f>
        <v>unused_DDR_XM2_B1D7</v>
      </c>
      <c r="D819" s="88" t="e">
        <f aca="false">IF(LEN(VLOOKUP($A819,#REF!,8,FALSE())),LEFT(VLOOKUP($A819,#REF!,8,FALSE()),LEN(VLOOKUP($A819,#REF!,8,FALSE()))-2),"")</f>
        <v>#VALUE!</v>
      </c>
      <c r="E819" s="89" t="e">
        <f aca="false">IF(LEN(VLOOKUP($A819,#REF!,4,FALSE())),IF(INDEX(#REF!,MATCH($A819,#REF!,0),1),LEFT(VLOOKUP($A819,#REF!,4,FALSE()),LEN(VLOOKUP($A819,#REF!,4,FALSE()))-2),CONCATENATE(LEFT(VLOOKUP($A819,#REF!,4,FALSE()),LEN(VLOOKUP($A819,#REF!,4,FALSE()))-2),"*")),"")</f>
        <v>#VALUE!</v>
      </c>
      <c r="F819" s="90" t="e">
        <f aca="false">IF(LEN(VLOOKUP($A819,#REF!,5,FALSE())),IF(INDEX(#REF!,MATCH($A819,#REF!,0),2),LEFT(VLOOKUP($A819,#REF!,5,FALSE()),LEN(VLOOKUP($A819,#REF!,5,FALSE()))-2),CONCATENATE(LEFT(VLOOKUP($A819,#REF!,5,FALSE()),LEN(VLOOKUP($A819,#REF!,5,FALSE()))-2),"*")),"")</f>
        <v>#VALUE!</v>
      </c>
      <c r="G819" s="90" t="e">
        <f aca="false">IF(LEN(VLOOKUP($A819,#REF!,6,FALSE())),IF(INDEX(#REF!,MATCH($A819,#REF!,0),3),LEFT(VLOOKUP($A819,#REF!,6,FALSE()),LEN(VLOOKUP($A819,#REF!,6,FALSE()))-2),CONCATENATE(LEFT(VLOOKUP($A819,#REF!,6,FALSE()),LEN(VLOOKUP($A819,#REF!,6,FALSE()))-2),"*")),"")</f>
        <v>#VALUE!</v>
      </c>
      <c r="H819" s="91" t="e">
        <f aca="false">IF(LEN(VLOOKUP($A819,#REF!,7,FALSE())),IF(INDEX(#REF!,MATCH($A819,#REF!,0),4),LEFT(VLOOKUP($A819,#REF!,7,FALSE()),LEN(VLOOKUP($A819,#REF!,7,FALSE()))-2),CONCATENATE(LEFT(VLOOKUP($A819,#REF!,7,FALSE()),LEN(VLOOKUP($A819,#REF!,7,FALSE()))-2),"*")),"")</f>
        <v>#VALUE!</v>
      </c>
      <c r="I819" s="92" t="e">
        <f aca="false">IF(LEN(VLOOKUP($A819,#REF!,8,FALSE())),UPPER(RIGHT(VLOOKUP($A819,#REF!,8,FALSE()), 1)),"")</f>
        <v>#VALUE!</v>
      </c>
      <c r="J819" s="90" t="e">
        <f aca="false">IF(LEN(VLOOKUP($A819,#REF!,4,FALSE())),UPPER(RIGHT(VLOOKUP($A819,#REF!,4,FALSE()), 1)),"")</f>
        <v>#VALUE!</v>
      </c>
      <c r="K819" s="90" t="e">
        <f aca="false">IF(LEN(VLOOKUP($A819,#REF!,5,FALSE())),UPPER(RIGHT(VLOOKUP($A819,#REF!,5,FALSE()), 1)),"")</f>
        <v>#VALUE!</v>
      </c>
      <c r="L819" s="90" t="e">
        <f aca="false">IF(LEN(VLOOKUP($A819,#REF!,6,FALSE())),UPPER(RIGHT(VLOOKUP($A819,#REF!,6,FALSE()), 1)),"")</f>
        <v>#VALUE!</v>
      </c>
      <c r="M819" s="91" t="e">
        <f aca="false">IF(LEN(VLOOKUP($A819,#REF!,7,FALSE())),UPPER(RIGHT(VLOOKUP($A819,#REF!,7,FALSE()), 1)),"")</f>
        <v>#VALUE!</v>
      </c>
      <c r="N819" s="185"/>
      <c r="O819" s="185"/>
      <c r="P819" s="185"/>
      <c r="Q819" s="185"/>
      <c r="R819" s="185"/>
      <c r="S819" s="100" t="e">
        <f aca="false">HLOOKUP("Device Tree Pin Name",#REF!,MATCH($A819,#REF!,0),FALSE())</f>
        <v>#VALUE!</v>
      </c>
      <c r="T819" s="95" t="e">
        <f aca="false">HLOOKUP("power rail",#REF!,MATCH($A819,#REF!,0),FALSE())</f>
        <v>#VALUE!</v>
      </c>
      <c r="U819" s="96" t="e">
        <f aca="false">HLOOKUP("Wake Capable",#REF!,MATCH($A819,#REF!,0),FALSE())</f>
        <v>#VALUE!</v>
      </c>
      <c r="V819" s="96" t="e">
        <f aca="false">HLOOKUP("Strap",#REF!,MATCH($A819,#REF!,0),FALSE())</f>
        <v>#VALUE!</v>
      </c>
      <c r="W819" s="96"/>
      <c r="X819" s="96"/>
      <c r="Y819" s="96"/>
      <c r="Z819" s="95"/>
      <c r="AA819" s="95" t="e">
        <f aca="false">HLOOKUP("Pad type",#REF!,MATCH($A819,#REF!,0),FALSE())</f>
        <v>#VALUE!</v>
      </c>
      <c r="AB819" s="100"/>
      <c r="AC819" s="100" t="e">
        <f aca="false">HLOOKUP("POR Pin State",#REF!,MATCH($A819,#REF!,0),FALSE())</f>
        <v>#VALUE!</v>
      </c>
      <c r="AD819" s="186"/>
      <c r="AE819" s="187"/>
      <c r="AF819" s="187"/>
      <c r="AG819" s="187"/>
      <c r="AH819" s="188"/>
      <c r="AI819" s="188"/>
      <c r="AJ819" s="189"/>
      <c r="AK819" s="189"/>
      <c r="AL819" s="189"/>
      <c r="AM819" s="189"/>
      <c r="AN819" s="189"/>
      <c r="AO819" s="189"/>
      <c r="AP819" s="189"/>
      <c r="AQ819" s="194" t="s">
        <v>1953</v>
      </c>
      <c r="AR819" s="104"/>
      <c r="AS819" s="104"/>
      <c r="AT819" s="104"/>
      <c r="AU819" s="104"/>
      <c r="AV819" s="104"/>
      <c r="AW819" s="104"/>
      <c r="AX819" s="104"/>
      <c r="AY819" s="104"/>
      <c r="AZ819" s="104"/>
      <c r="BA819" s="104"/>
      <c r="BB819" s="162"/>
      <c r="BC819" s="104"/>
      <c r="BD819" s="214"/>
      <c r="BE819" s="213" t="s">
        <v>1954</v>
      </c>
      <c r="BF819" s="108" t="e">
        <f aca="false">VLOOKUP($A819,#REF!, 34, FALSE())</f>
        <v>#VALUE!</v>
      </c>
      <c r="BG819" s="418" t="e">
        <f aca="false">VLOOKUP($A819,#REF!, 22, FALSE())</f>
        <v>#VALUE!</v>
      </c>
      <c r="BH819" s="109"/>
    </row>
    <row r="820" s="193" customFormat="true" ht="12.75" hidden="false" customHeight="true" outlineLevel="0" collapsed="false">
      <c r="A820" s="133" t="s">
        <v>1955</v>
      </c>
      <c r="B820" s="86" t="e">
        <f aca="false">VLOOKUP($A820,#REF!, 34, FALSE())</f>
        <v>#VALUE!</v>
      </c>
      <c r="C820" s="87" t="str">
        <f aca="false">CONCATENATE("unused_",A820)</f>
        <v>unused_DDR_XM2_B1DMI</v>
      </c>
      <c r="D820" s="88" t="e">
        <f aca="false">IF(LEN(VLOOKUP($A820,#REF!,8,FALSE())),LEFT(VLOOKUP($A820,#REF!,8,FALSE()),LEN(VLOOKUP($A820,#REF!,8,FALSE()))-2),"")</f>
        <v>#VALUE!</v>
      </c>
      <c r="E820" s="89" t="e">
        <f aca="false">IF(LEN(VLOOKUP($A820,#REF!,4,FALSE())),IF(INDEX(#REF!,MATCH($A820,#REF!,0),1),LEFT(VLOOKUP($A820,#REF!,4,FALSE()),LEN(VLOOKUP($A820,#REF!,4,FALSE()))-2),CONCATENATE(LEFT(VLOOKUP($A820,#REF!,4,FALSE()),LEN(VLOOKUP($A820,#REF!,4,FALSE()))-2),"*")),"")</f>
        <v>#VALUE!</v>
      </c>
      <c r="F820" s="90" t="e">
        <f aca="false">IF(LEN(VLOOKUP($A820,#REF!,5,FALSE())),IF(INDEX(#REF!,MATCH($A820,#REF!,0),2),LEFT(VLOOKUP($A820,#REF!,5,FALSE()),LEN(VLOOKUP($A820,#REF!,5,FALSE()))-2),CONCATENATE(LEFT(VLOOKUP($A820,#REF!,5,FALSE()),LEN(VLOOKUP($A820,#REF!,5,FALSE()))-2),"*")),"")</f>
        <v>#VALUE!</v>
      </c>
      <c r="G820" s="90" t="e">
        <f aca="false">IF(LEN(VLOOKUP($A820,#REF!,6,FALSE())),IF(INDEX(#REF!,MATCH($A820,#REF!,0),3),LEFT(VLOOKUP($A820,#REF!,6,FALSE()),LEN(VLOOKUP($A820,#REF!,6,FALSE()))-2),CONCATENATE(LEFT(VLOOKUP($A820,#REF!,6,FALSE()),LEN(VLOOKUP($A820,#REF!,6,FALSE()))-2),"*")),"")</f>
        <v>#VALUE!</v>
      </c>
      <c r="H820" s="91" t="e">
        <f aca="false">IF(LEN(VLOOKUP($A820,#REF!,7,FALSE())),IF(INDEX(#REF!,MATCH($A820,#REF!,0),4),LEFT(VLOOKUP($A820,#REF!,7,FALSE()),LEN(VLOOKUP($A820,#REF!,7,FALSE()))-2),CONCATENATE(LEFT(VLOOKUP($A820,#REF!,7,FALSE()),LEN(VLOOKUP($A820,#REF!,7,FALSE()))-2),"*")),"")</f>
        <v>#VALUE!</v>
      </c>
      <c r="I820" s="92" t="e">
        <f aca="false">IF(LEN(VLOOKUP($A820,#REF!,8,FALSE())),UPPER(RIGHT(VLOOKUP($A820,#REF!,8,FALSE()), 1)),"")</f>
        <v>#VALUE!</v>
      </c>
      <c r="J820" s="90" t="e">
        <f aca="false">IF(LEN(VLOOKUP($A820,#REF!,4,FALSE())),UPPER(RIGHT(VLOOKUP($A820,#REF!,4,FALSE()), 1)),"")</f>
        <v>#VALUE!</v>
      </c>
      <c r="K820" s="90" t="e">
        <f aca="false">IF(LEN(VLOOKUP($A820,#REF!,5,FALSE())),UPPER(RIGHT(VLOOKUP($A820,#REF!,5,FALSE()), 1)),"")</f>
        <v>#VALUE!</v>
      </c>
      <c r="L820" s="90" t="e">
        <f aca="false">IF(LEN(VLOOKUP($A820,#REF!,6,FALSE())),UPPER(RIGHT(VLOOKUP($A820,#REF!,6,FALSE()), 1)),"")</f>
        <v>#VALUE!</v>
      </c>
      <c r="M820" s="91" t="e">
        <f aca="false">IF(LEN(VLOOKUP($A820,#REF!,7,FALSE())),UPPER(RIGHT(VLOOKUP($A820,#REF!,7,FALSE()), 1)),"")</f>
        <v>#VALUE!</v>
      </c>
      <c r="N820" s="185"/>
      <c r="O820" s="185"/>
      <c r="P820" s="185"/>
      <c r="Q820" s="185"/>
      <c r="R820" s="185"/>
      <c r="S820" s="100" t="e">
        <f aca="false">HLOOKUP("Device Tree Pin Name",#REF!,MATCH($A820,#REF!,0),FALSE())</f>
        <v>#VALUE!</v>
      </c>
      <c r="T820" s="95" t="e">
        <f aca="false">HLOOKUP("power rail",#REF!,MATCH($A820,#REF!,0),FALSE())</f>
        <v>#VALUE!</v>
      </c>
      <c r="U820" s="96" t="e">
        <f aca="false">HLOOKUP("Wake Capable",#REF!,MATCH($A820,#REF!,0),FALSE())</f>
        <v>#VALUE!</v>
      </c>
      <c r="V820" s="96" t="e">
        <f aca="false">HLOOKUP("Strap",#REF!,MATCH($A820,#REF!,0),FALSE())</f>
        <v>#VALUE!</v>
      </c>
      <c r="W820" s="96"/>
      <c r="X820" s="96"/>
      <c r="Y820" s="96"/>
      <c r="Z820" s="95"/>
      <c r="AA820" s="95" t="e">
        <f aca="false">HLOOKUP("Pad type",#REF!,MATCH($A820,#REF!,0),FALSE())</f>
        <v>#VALUE!</v>
      </c>
      <c r="AB820" s="100"/>
      <c r="AC820" s="100" t="e">
        <f aca="false">HLOOKUP("POR Pin State",#REF!,MATCH($A820,#REF!,0),FALSE())</f>
        <v>#VALUE!</v>
      </c>
      <c r="AD820" s="186"/>
      <c r="AE820" s="187"/>
      <c r="AF820" s="187"/>
      <c r="AG820" s="187"/>
      <c r="AH820" s="188"/>
      <c r="AI820" s="188"/>
      <c r="AJ820" s="189"/>
      <c r="AK820" s="189"/>
      <c r="AL820" s="189"/>
      <c r="AM820" s="189"/>
      <c r="AN820" s="189"/>
      <c r="AO820" s="189"/>
      <c r="AP820" s="189"/>
      <c r="AQ820" s="194" t="s">
        <v>1955</v>
      </c>
      <c r="AR820" s="104"/>
      <c r="AS820" s="104"/>
      <c r="AT820" s="104"/>
      <c r="AU820" s="104"/>
      <c r="AV820" s="104"/>
      <c r="AW820" s="104"/>
      <c r="AX820" s="104"/>
      <c r="AY820" s="104"/>
      <c r="AZ820" s="104"/>
      <c r="BA820" s="104"/>
      <c r="BB820" s="162"/>
      <c r="BC820" s="104"/>
      <c r="BD820" s="214"/>
      <c r="BE820" s="213" t="s">
        <v>1956</v>
      </c>
      <c r="BF820" s="108" t="e">
        <f aca="false">VLOOKUP($A820,#REF!, 34, FALSE())</f>
        <v>#VALUE!</v>
      </c>
      <c r="BG820" s="418" t="e">
        <f aca="false">VLOOKUP($A820,#REF!, 22, FALSE())</f>
        <v>#VALUE!</v>
      </c>
      <c r="BH820" s="109"/>
    </row>
    <row r="821" s="193" customFormat="true" ht="12.75" hidden="false" customHeight="true" outlineLevel="0" collapsed="false">
      <c r="A821" s="133" t="s">
        <v>1957</v>
      </c>
      <c r="B821" s="86" t="e">
        <f aca="false">VLOOKUP($A821,#REF!, 34, FALSE())</f>
        <v>#VALUE!</v>
      </c>
      <c r="C821" s="87" t="str">
        <f aca="false">CONCATENATE("unused_",A821)</f>
        <v>unused_DDR_XM2_B1WCK_P</v>
      </c>
      <c r="D821" s="88" t="e">
        <f aca="false">IF(LEN(VLOOKUP($A821,#REF!,8,FALSE())),LEFT(VLOOKUP($A821,#REF!,8,FALSE()),LEN(VLOOKUP($A821,#REF!,8,FALSE()))-2),"")</f>
        <v>#VALUE!</v>
      </c>
      <c r="E821" s="89" t="e">
        <f aca="false">IF(LEN(VLOOKUP($A821,#REF!,4,FALSE())),IF(INDEX(#REF!,MATCH($A821,#REF!,0),1),LEFT(VLOOKUP($A821,#REF!,4,FALSE()),LEN(VLOOKUP($A821,#REF!,4,FALSE()))-2),CONCATENATE(LEFT(VLOOKUP($A821,#REF!,4,FALSE()),LEN(VLOOKUP($A821,#REF!,4,FALSE()))-2),"*")),"")</f>
        <v>#VALUE!</v>
      </c>
      <c r="F821" s="90" t="e">
        <f aca="false">IF(LEN(VLOOKUP($A821,#REF!,5,FALSE())),IF(INDEX(#REF!,MATCH($A821,#REF!,0),2),LEFT(VLOOKUP($A821,#REF!,5,FALSE()),LEN(VLOOKUP($A821,#REF!,5,FALSE()))-2),CONCATENATE(LEFT(VLOOKUP($A821,#REF!,5,FALSE()),LEN(VLOOKUP($A821,#REF!,5,FALSE()))-2),"*")),"")</f>
        <v>#VALUE!</v>
      </c>
      <c r="G821" s="90" t="e">
        <f aca="false">IF(LEN(VLOOKUP($A821,#REF!,6,FALSE())),IF(INDEX(#REF!,MATCH($A821,#REF!,0),3),LEFT(VLOOKUP($A821,#REF!,6,FALSE()),LEN(VLOOKUP($A821,#REF!,6,FALSE()))-2),CONCATENATE(LEFT(VLOOKUP($A821,#REF!,6,FALSE()),LEN(VLOOKUP($A821,#REF!,6,FALSE()))-2),"*")),"")</f>
        <v>#VALUE!</v>
      </c>
      <c r="H821" s="91" t="e">
        <f aca="false">IF(LEN(VLOOKUP($A821,#REF!,7,FALSE())),IF(INDEX(#REF!,MATCH($A821,#REF!,0),4),LEFT(VLOOKUP($A821,#REF!,7,FALSE()),LEN(VLOOKUP($A821,#REF!,7,FALSE()))-2),CONCATENATE(LEFT(VLOOKUP($A821,#REF!,7,FALSE()),LEN(VLOOKUP($A821,#REF!,7,FALSE()))-2),"*")),"")</f>
        <v>#VALUE!</v>
      </c>
      <c r="I821" s="92" t="e">
        <f aca="false">IF(LEN(VLOOKUP($A821,#REF!,8,FALSE())),UPPER(RIGHT(VLOOKUP($A821,#REF!,8,FALSE()), 1)),"")</f>
        <v>#VALUE!</v>
      </c>
      <c r="J821" s="90" t="e">
        <f aca="false">IF(LEN(VLOOKUP($A821,#REF!,4,FALSE())),UPPER(RIGHT(VLOOKUP($A821,#REF!,4,FALSE()), 1)),"")</f>
        <v>#VALUE!</v>
      </c>
      <c r="K821" s="90" t="e">
        <f aca="false">IF(LEN(VLOOKUP($A821,#REF!,5,FALSE())),UPPER(RIGHT(VLOOKUP($A821,#REF!,5,FALSE()), 1)),"")</f>
        <v>#VALUE!</v>
      </c>
      <c r="L821" s="90" t="e">
        <f aca="false">IF(LEN(VLOOKUP($A821,#REF!,6,FALSE())),UPPER(RIGHT(VLOOKUP($A821,#REF!,6,FALSE()), 1)),"")</f>
        <v>#VALUE!</v>
      </c>
      <c r="M821" s="91" t="e">
        <f aca="false">IF(LEN(VLOOKUP($A821,#REF!,7,FALSE())),UPPER(RIGHT(VLOOKUP($A821,#REF!,7,FALSE()), 1)),"")</f>
        <v>#VALUE!</v>
      </c>
      <c r="N821" s="185"/>
      <c r="O821" s="185"/>
      <c r="P821" s="185"/>
      <c r="Q821" s="185"/>
      <c r="R821" s="185"/>
      <c r="S821" s="100" t="e">
        <f aca="false">HLOOKUP("Device Tree Pin Name",#REF!,MATCH($A821,#REF!,0),FALSE())</f>
        <v>#VALUE!</v>
      </c>
      <c r="T821" s="95" t="e">
        <f aca="false">HLOOKUP("power rail",#REF!,MATCH($A821,#REF!,0),FALSE())</f>
        <v>#VALUE!</v>
      </c>
      <c r="U821" s="96" t="e">
        <f aca="false">HLOOKUP("Wake Capable",#REF!,MATCH($A821,#REF!,0),FALSE())</f>
        <v>#VALUE!</v>
      </c>
      <c r="V821" s="96" t="e">
        <f aca="false">HLOOKUP("Strap",#REF!,MATCH($A821,#REF!,0),FALSE())</f>
        <v>#VALUE!</v>
      </c>
      <c r="W821" s="96"/>
      <c r="X821" s="96"/>
      <c r="Y821" s="96"/>
      <c r="Z821" s="95"/>
      <c r="AA821" s="95" t="e">
        <f aca="false">HLOOKUP("Pad type",#REF!,MATCH($A821,#REF!,0),FALSE())</f>
        <v>#VALUE!</v>
      </c>
      <c r="AB821" s="100"/>
      <c r="AC821" s="100" t="e">
        <f aca="false">HLOOKUP("POR Pin State",#REF!,MATCH($A821,#REF!,0),FALSE())</f>
        <v>#VALUE!</v>
      </c>
      <c r="AD821" s="186"/>
      <c r="AE821" s="187"/>
      <c r="AF821" s="187"/>
      <c r="AG821" s="187"/>
      <c r="AH821" s="188"/>
      <c r="AI821" s="188"/>
      <c r="AJ821" s="189"/>
      <c r="AK821" s="189"/>
      <c r="AL821" s="189"/>
      <c r="AM821" s="189"/>
      <c r="AN821" s="189"/>
      <c r="AO821" s="189"/>
      <c r="AP821" s="189"/>
      <c r="AQ821" s="194" t="s">
        <v>1957</v>
      </c>
      <c r="AR821" s="104"/>
      <c r="AS821" s="104"/>
      <c r="AT821" s="104"/>
      <c r="AU821" s="104"/>
      <c r="AV821" s="104"/>
      <c r="AW821" s="104"/>
      <c r="AX821" s="104"/>
      <c r="AY821" s="104"/>
      <c r="AZ821" s="104"/>
      <c r="BA821" s="104"/>
      <c r="BB821" s="162"/>
      <c r="BC821" s="104"/>
      <c r="BD821" s="214"/>
      <c r="BE821" s="213" t="s">
        <v>1958</v>
      </c>
      <c r="BF821" s="108" t="e">
        <f aca="false">VLOOKUP($A821,#REF!, 34, FALSE())</f>
        <v>#VALUE!</v>
      </c>
      <c r="BG821" s="418" t="e">
        <f aca="false">VLOOKUP($A821,#REF!, 22, FALSE())</f>
        <v>#VALUE!</v>
      </c>
      <c r="BH821" s="109"/>
    </row>
    <row r="822" s="193" customFormat="true" ht="12.75" hidden="false" customHeight="true" outlineLevel="0" collapsed="false">
      <c r="A822" s="133" t="s">
        <v>1959</v>
      </c>
      <c r="B822" s="86" t="e">
        <f aca="false">VLOOKUP($A822,#REF!, 34, FALSE())</f>
        <v>#VALUE!</v>
      </c>
      <c r="C822" s="87" t="str">
        <f aca="false">CONCATENATE("unused_",A822)</f>
        <v>unused_DDR_XM2_B1WCK_N</v>
      </c>
      <c r="D822" s="88" t="e">
        <f aca="false">IF(LEN(VLOOKUP($A822,#REF!,8,FALSE())),LEFT(VLOOKUP($A822,#REF!,8,FALSE()),LEN(VLOOKUP($A822,#REF!,8,FALSE()))-2),"")</f>
        <v>#VALUE!</v>
      </c>
      <c r="E822" s="89" t="e">
        <f aca="false">IF(LEN(VLOOKUP($A822,#REF!,4,FALSE())),IF(INDEX(#REF!,MATCH($A822,#REF!,0),1),LEFT(VLOOKUP($A822,#REF!,4,FALSE()),LEN(VLOOKUP($A822,#REF!,4,FALSE()))-2),CONCATENATE(LEFT(VLOOKUP($A822,#REF!,4,FALSE()),LEN(VLOOKUP($A822,#REF!,4,FALSE()))-2),"*")),"")</f>
        <v>#VALUE!</v>
      </c>
      <c r="F822" s="90" t="e">
        <f aca="false">IF(LEN(VLOOKUP($A822,#REF!,5,FALSE())),IF(INDEX(#REF!,MATCH($A822,#REF!,0),2),LEFT(VLOOKUP($A822,#REF!,5,FALSE()),LEN(VLOOKUP($A822,#REF!,5,FALSE()))-2),CONCATENATE(LEFT(VLOOKUP($A822,#REF!,5,FALSE()),LEN(VLOOKUP($A822,#REF!,5,FALSE()))-2),"*")),"")</f>
        <v>#VALUE!</v>
      </c>
      <c r="G822" s="90" t="e">
        <f aca="false">IF(LEN(VLOOKUP($A822,#REF!,6,FALSE())),IF(INDEX(#REF!,MATCH($A822,#REF!,0),3),LEFT(VLOOKUP($A822,#REF!,6,FALSE()),LEN(VLOOKUP($A822,#REF!,6,FALSE()))-2),CONCATENATE(LEFT(VLOOKUP($A822,#REF!,6,FALSE()),LEN(VLOOKUP($A822,#REF!,6,FALSE()))-2),"*")),"")</f>
        <v>#VALUE!</v>
      </c>
      <c r="H822" s="91" t="e">
        <f aca="false">IF(LEN(VLOOKUP($A822,#REF!,7,FALSE())),IF(INDEX(#REF!,MATCH($A822,#REF!,0),4),LEFT(VLOOKUP($A822,#REF!,7,FALSE()),LEN(VLOOKUP($A822,#REF!,7,FALSE()))-2),CONCATENATE(LEFT(VLOOKUP($A822,#REF!,7,FALSE()),LEN(VLOOKUP($A822,#REF!,7,FALSE()))-2),"*")),"")</f>
        <v>#VALUE!</v>
      </c>
      <c r="I822" s="92" t="e">
        <f aca="false">IF(LEN(VLOOKUP($A822,#REF!,8,FALSE())),UPPER(RIGHT(VLOOKUP($A822,#REF!,8,FALSE()), 1)),"")</f>
        <v>#VALUE!</v>
      </c>
      <c r="J822" s="90" t="e">
        <f aca="false">IF(LEN(VLOOKUP($A822,#REF!,4,FALSE())),UPPER(RIGHT(VLOOKUP($A822,#REF!,4,FALSE()), 1)),"")</f>
        <v>#VALUE!</v>
      </c>
      <c r="K822" s="90" t="e">
        <f aca="false">IF(LEN(VLOOKUP($A822,#REF!,5,FALSE())),UPPER(RIGHT(VLOOKUP($A822,#REF!,5,FALSE()), 1)),"")</f>
        <v>#VALUE!</v>
      </c>
      <c r="L822" s="90" t="e">
        <f aca="false">IF(LEN(VLOOKUP($A822,#REF!,6,FALSE())),UPPER(RIGHT(VLOOKUP($A822,#REF!,6,FALSE()), 1)),"")</f>
        <v>#VALUE!</v>
      </c>
      <c r="M822" s="91" t="e">
        <f aca="false">IF(LEN(VLOOKUP($A822,#REF!,7,FALSE())),UPPER(RIGHT(VLOOKUP($A822,#REF!,7,FALSE()), 1)),"")</f>
        <v>#VALUE!</v>
      </c>
      <c r="N822" s="185"/>
      <c r="O822" s="185"/>
      <c r="P822" s="185"/>
      <c r="Q822" s="185"/>
      <c r="R822" s="185"/>
      <c r="S822" s="100" t="e">
        <f aca="false">HLOOKUP("Device Tree Pin Name",#REF!,MATCH($A822,#REF!,0),FALSE())</f>
        <v>#VALUE!</v>
      </c>
      <c r="T822" s="95" t="e">
        <f aca="false">HLOOKUP("power rail",#REF!,MATCH($A822,#REF!,0),FALSE())</f>
        <v>#VALUE!</v>
      </c>
      <c r="U822" s="96" t="e">
        <f aca="false">HLOOKUP("Wake Capable",#REF!,MATCH($A822,#REF!,0),FALSE())</f>
        <v>#VALUE!</v>
      </c>
      <c r="V822" s="96" t="e">
        <f aca="false">HLOOKUP("Strap",#REF!,MATCH($A822,#REF!,0),FALSE())</f>
        <v>#VALUE!</v>
      </c>
      <c r="W822" s="96"/>
      <c r="X822" s="96"/>
      <c r="Y822" s="96"/>
      <c r="Z822" s="95"/>
      <c r="AA822" s="95" t="e">
        <f aca="false">HLOOKUP("Pad type",#REF!,MATCH($A822,#REF!,0),FALSE())</f>
        <v>#VALUE!</v>
      </c>
      <c r="AB822" s="100"/>
      <c r="AC822" s="100" t="e">
        <f aca="false">HLOOKUP("POR Pin State",#REF!,MATCH($A822,#REF!,0),FALSE())</f>
        <v>#VALUE!</v>
      </c>
      <c r="AD822" s="186"/>
      <c r="AE822" s="187"/>
      <c r="AF822" s="187"/>
      <c r="AG822" s="187"/>
      <c r="AH822" s="188"/>
      <c r="AI822" s="188"/>
      <c r="AJ822" s="189"/>
      <c r="AK822" s="189"/>
      <c r="AL822" s="189"/>
      <c r="AM822" s="189"/>
      <c r="AN822" s="189"/>
      <c r="AO822" s="189"/>
      <c r="AP822" s="189"/>
      <c r="AQ822" s="194" t="s">
        <v>1959</v>
      </c>
      <c r="AR822" s="104"/>
      <c r="AS822" s="104"/>
      <c r="AT822" s="104"/>
      <c r="AU822" s="104"/>
      <c r="AV822" s="104"/>
      <c r="AW822" s="104"/>
      <c r="AX822" s="104"/>
      <c r="AY822" s="104"/>
      <c r="AZ822" s="104"/>
      <c r="BA822" s="104"/>
      <c r="BB822" s="162"/>
      <c r="BC822" s="104"/>
      <c r="BD822" s="214"/>
      <c r="BE822" s="213" t="s">
        <v>1960</v>
      </c>
      <c r="BF822" s="108" t="e">
        <f aca="false">VLOOKUP($A822,#REF!, 34, FALSE())</f>
        <v>#VALUE!</v>
      </c>
      <c r="BG822" s="418" t="e">
        <f aca="false">VLOOKUP($A822,#REF!, 22, FALSE())</f>
        <v>#VALUE!</v>
      </c>
      <c r="BH822" s="109"/>
    </row>
    <row r="823" s="193" customFormat="true" ht="12.75" hidden="false" customHeight="true" outlineLevel="0" collapsed="false">
      <c r="A823" s="133" t="s">
        <v>1961</v>
      </c>
      <c r="B823" s="86" t="e">
        <f aca="false">VLOOKUP($A823,#REF!, 34, FALSE())</f>
        <v>#VALUE!</v>
      </c>
      <c r="C823" s="87" t="str">
        <f aca="false">CONCATENATE("unused_",A823)</f>
        <v>unused_DDR_XM2_B1RDQS_P</v>
      </c>
      <c r="D823" s="88" t="e">
        <f aca="false">IF(LEN(VLOOKUP($A823,#REF!,8,FALSE())),LEFT(VLOOKUP($A823,#REF!,8,FALSE()),LEN(VLOOKUP($A823,#REF!,8,FALSE()))-2),"")</f>
        <v>#VALUE!</v>
      </c>
      <c r="E823" s="89" t="e">
        <f aca="false">IF(LEN(VLOOKUP($A823,#REF!,4,FALSE())),IF(INDEX(#REF!,MATCH($A823,#REF!,0),1),LEFT(VLOOKUP($A823,#REF!,4,FALSE()),LEN(VLOOKUP($A823,#REF!,4,FALSE()))-2),CONCATENATE(LEFT(VLOOKUP($A823,#REF!,4,FALSE()),LEN(VLOOKUP($A823,#REF!,4,FALSE()))-2),"*")),"")</f>
        <v>#VALUE!</v>
      </c>
      <c r="F823" s="90" t="e">
        <f aca="false">IF(LEN(VLOOKUP($A823,#REF!,5,FALSE())),IF(INDEX(#REF!,MATCH($A823,#REF!,0),2),LEFT(VLOOKUP($A823,#REF!,5,FALSE()),LEN(VLOOKUP($A823,#REF!,5,FALSE()))-2),CONCATENATE(LEFT(VLOOKUP($A823,#REF!,5,FALSE()),LEN(VLOOKUP($A823,#REF!,5,FALSE()))-2),"*")),"")</f>
        <v>#VALUE!</v>
      </c>
      <c r="G823" s="90" t="e">
        <f aca="false">IF(LEN(VLOOKUP($A823,#REF!,6,FALSE())),IF(INDEX(#REF!,MATCH($A823,#REF!,0),3),LEFT(VLOOKUP($A823,#REF!,6,FALSE()),LEN(VLOOKUP($A823,#REF!,6,FALSE()))-2),CONCATENATE(LEFT(VLOOKUP($A823,#REF!,6,FALSE()),LEN(VLOOKUP($A823,#REF!,6,FALSE()))-2),"*")),"")</f>
        <v>#VALUE!</v>
      </c>
      <c r="H823" s="91" t="e">
        <f aca="false">IF(LEN(VLOOKUP($A823,#REF!,7,FALSE())),IF(INDEX(#REF!,MATCH($A823,#REF!,0),4),LEFT(VLOOKUP($A823,#REF!,7,FALSE()),LEN(VLOOKUP($A823,#REF!,7,FALSE()))-2),CONCATENATE(LEFT(VLOOKUP($A823,#REF!,7,FALSE()),LEN(VLOOKUP($A823,#REF!,7,FALSE()))-2),"*")),"")</f>
        <v>#VALUE!</v>
      </c>
      <c r="I823" s="92" t="e">
        <f aca="false">IF(LEN(VLOOKUP($A823,#REF!,8,FALSE())),UPPER(RIGHT(VLOOKUP($A823,#REF!,8,FALSE()), 1)),"")</f>
        <v>#VALUE!</v>
      </c>
      <c r="J823" s="90" t="e">
        <f aca="false">IF(LEN(VLOOKUP($A823,#REF!,4,FALSE())),UPPER(RIGHT(VLOOKUP($A823,#REF!,4,FALSE()), 1)),"")</f>
        <v>#VALUE!</v>
      </c>
      <c r="K823" s="90" t="e">
        <f aca="false">IF(LEN(VLOOKUP($A823,#REF!,5,FALSE())),UPPER(RIGHT(VLOOKUP($A823,#REF!,5,FALSE()), 1)),"")</f>
        <v>#VALUE!</v>
      </c>
      <c r="L823" s="90" t="e">
        <f aca="false">IF(LEN(VLOOKUP($A823,#REF!,6,FALSE())),UPPER(RIGHT(VLOOKUP($A823,#REF!,6,FALSE()), 1)),"")</f>
        <v>#VALUE!</v>
      </c>
      <c r="M823" s="91" t="e">
        <f aca="false">IF(LEN(VLOOKUP($A823,#REF!,7,FALSE())),UPPER(RIGHT(VLOOKUP($A823,#REF!,7,FALSE()), 1)),"")</f>
        <v>#VALUE!</v>
      </c>
      <c r="N823" s="185"/>
      <c r="O823" s="185"/>
      <c r="P823" s="185"/>
      <c r="Q823" s="185"/>
      <c r="R823" s="185"/>
      <c r="S823" s="100" t="e">
        <f aca="false">HLOOKUP("Device Tree Pin Name",#REF!,MATCH($A823,#REF!,0),FALSE())</f>
        <v>#VALUE!</v>
      </c>
      <c r="T823" s="95" t="e">
        <f aca="false">HLOOKUP("power rail",#REF!,MATCH($A823,#REF!,0),FALSE())</f>
        <v>#VALUE!</v>
      </c>
      <c r="U823" s="96" t="e">
        <f aca="false">HLOOKUP("Wake Capable",#REF!,MATCH($A823,#REF!,0),FALSE())</f>
        <v>#VALUE!</v>
      </c>
      <c r="V823" s="96" t="e">
        <f aca="false">HLOOKUP("Strap",#REF!,MATCH($A823,#REF!,0),FALSE())</f>
        <v>#VALUE!</v>
      </c>
      <c r="W823" s="96"/>
      <c r="X823" s="96"/>
      <c r="Y823" s="96"/>
      <c r="Z823" s="95"/>
      <c r="AA823" s="95" t="e">
        <f aca="false">HLOOKUP("Pad type",#REF!,MATCH($A823,#REF!,0),FALSE())</f>
        <v>#VALUE!</v>
      </c>
      <c r="AB823" s="100"/>
      <c r="AC823" s="100" t="e">
        <f aca="false">HLOOKUP("POR Pin State",#REF!,MATCH($A823,#REF!,0),FALSE())</f>
        <v>#VALUE!</v>
      </c>
      <c r="AD823" s="186"/>
      <c r="AE823" s="187"/>
      <c r="AF823" s="187"/>
      <c r="AG823" s="187"/>
      <c r="AH823" s="188"/>
      <c r="AI823" s="188"/>
      <c r="AJ823" s="189"/>
      <c r="AK823" s="189"/>
      <c r="AL823" s="189"/>
      <c r="AM823" s="189"/>
      <c r="AN823" s="189"/>
      <c r="AO823" s="189"/>
      <c r="AP823" s="189"/>
      <c r="AQ823" s="194" t="s">
        <v>1961</v>
      </c>
      <c r="AR823" s="104"/>
      <c r="AS823" s="104"/>
      <c r="AT823" s="104"/>
      <c r="AU823" s="104"/>
      <c r="AV823" s="104"/>
      <c r="AW823" s="104"/>
      <c r="AX823" s="104"/>
      <c r="AY823" s="104"/>
      <c r="AZ823" s="104"/>
      <c r="BA823" s="104"/>
      <c r="BB823" s="162"/>
      <c r="BC823" s="104"/>
      <c r="BD823" s="214"/>
      <c r="BE823" s="213" t="s">
        <v>1962</v>
      </c>
      <c r="BF823" s="108" t="e">
        <f aca="false">VLOOKUP($A823,#REF!, 34, FALSE())</f>
        <v>#VALUE!</v>
      </c>
      <c r="BG823" s="418" t="e">
        <f aca="false">VLOOKUP($A823,#REF!, 22, FALSE())</f>
        <v>#VALUE!</v>
      </c>
      <c r="BH823" s="109"/>
    </row>
    <row r="824" s="193" customFormat="true" ht="12.75" hidden="false" customHeight="true" outlineLevel="0" collapsed="false">
      <c r="A824" s="1" t="s">
        <v>1963</v>
      </c>
      <c r="B824" s="86" t="e">
        <f aca="false">VLOOKUP($A824,#REF!, 34, FALSE())</f>
        <v>#VALUE!</v>
      </c>
      <c r="C824" s="87" t="str">
        <f aca="false">CONCATENATE("unused_",A824)</f>
        <v>unused_DDR_XM2_B1RDQS_N</v>
      </c>
      <c r="D824" s="88" t="e">
        <f aca="false">IF(LEN(VLOOKUP($A824,#REF!,8,FALSE())),LEFT(VLOOKUP($A824,#REF!,8,FALSE()),LEN(VLOOKUP($A824,#REF!,8,FALSE()))-2),"")</f>
        <v>#VALUE!</v>
      </c>
      <c r="E824" s="89" t="e">
        <f aca="false">IF(LEN(VLOOKUP($A824,#REF!,4,FALSE())),IF(INDEX(#REF!,MATCH($A824,#REF!,0),1),LEFT(VLOOKUP($A824,#REF!,4,FALSE()),LEN(VLOOKUP($A824,#REF!,4,FALSE()))-2),CONCATENATE(LEFT(VLOOKUP($A824,#REF!,4,FALSE()),LEN(VLOOKUP($A824,#REF!,4,FALSE()))-2),"*")),"")</f>
        <v>#VALUE!</v>
      </c>
      <c r="F824" s="90" t="e">
        <f aca="false">IF(LEN(VLOOKUP($A824,#REF!,5,FALSE())),IF(INDEX(#REF!,MATCH($A824,#REF!,0),2),LEFT(VLOOKUP($A824,#REF!,5,FALSE()),LEN(VLOOKUP($A824,#REF!,5,FALSE()))-2),CONCATENATE(LEFT(VLOOKUP($A824,#REF!,5,FALSE()),LEN(VLOOKUP($A824,#REF!,5,FALSE()))-2),"*")),"")</f>
        <v>#VALUE!</v>
      </c>
      <c r="G824" s="90" t="e">
        <f aca="false">IF(LEN(VLOOKUP($A824,#REF!,6,FALSE())),IF(INDEX(#REF!,MATCH($A824,#REF!,0),3),LEFT(VLOOKUP($A824,#REF!,6,FALSE()),LEN(VLOOKUP($A824,#REF!,6,FALSE()))-2),CONCATENATE(LEFT(VLOOKUP($A824,#REF!,6,FALSE()),LEN(VLOOKUP($A824,#REF!,6,FALSE()))-2),"*")),"")</f>
        <v>#VALUE!</v>
      </c>
      <c r="H824" s="91" t="e">
        <f aca="false">IF(LEN(VLOOKUP($A824,#REF!,7,FALSE())),IF(INDEX(#REF!,MATCH($A824,#REF!,0),4),LEFT(VLOOKUP($A824,#REF!,7,FALSE()),LEN(VLOOKUP($A824,#REF!,7,FALSE()))-2),CONCATENATE(LEFT(VLOOKUP($A824,#REF!,7,FALSE()),LEN(VLOOKUP($A824,#REF!,7,FALSE()))-2),"*")),"")</f>
        <v>#VALUE!</v>
      </c>
      <c r="I824" s="92" t="e">
        <f aca="false">IF(LEN(VLOOKUP($A824,#REF!,8,FALSE())),UPPER(RIGHT(VLOOKUP($A824,#REF!,8,FALSE()), 1)),"")</f>
        <v>#VALUE!</v>
      </c>
      <c r="J824" s="90" t="e">
        <f aca="false">IF(LEN(VLOOKUP($A824,#REF!,4,FALSE())),UPPER(RIGHT(VLOOKUP($A824,#REF!,4,FALSE()), 1)),"")</f>
        <v>#VALUE!</v>
      </c>
      <c r="K824" s="90" t="e">
        <f aca="false">IF(LEN(VLOOKUP($A824,#REF!,5,FALSE())),UPPER(RIGHT(VLOOKUP($A824,#REF!,5,FALSE()), 1)),"")</f>
        <v>#VALUE!</v>
      </c>
      <c r="L824" s="90" t="e">
        <f aca="false">IF(LEN(VLOOKUP($A824,#REF!,6,FALSE())),UPPER(RIGHT(VLOOKUP($A824,#REF!,6,FALSE()), 1)),"")</f>
        <v>#VALUE!</v>
      </c>
      <c r="M824" s="91" t="e">
        <f aca="false">IF(LEN(VLOOKUP($A824,#REF!,7,FALSE())),UPPER(RIGHT(VLOOKUP($A824,#REF!,7,FALSE()), 1)),"")</f>
        <v>#VALUE!</v>
      </c>
      <c r="N824" s="185"/>
      <c r="O824" s="185"/>
      <c r="P824" s="185"/>
      <c r="Q824" s="185"/>
      <c r="R824" s="185"/>
      <c r="S824" s="100" t="e">
        <f aca="false">HLOOKUP("Device Tree Pin Name",#REF!,MATCH($A824,#REF!,0),FALSE())</f>
        <v>#VALUE!</v>
      </c>
      <c r="T824" s="95" t="e">
        <f aca="false">HLOOKUP("power rail",#REF!,MATCH($A824,#REF!,0),FALSE())</f>
        <v>#VALUE!</v>
      </c>
      <c r="U824" s="96" t="e">
        <f aca="false">HLOOKUP("Wake Capable",#REF!,MATCH($A824,#REF!,0),FALSE())</f>
        <v>#VALUE!</v>
      </c>
      <c r="V824" s="96" t="e">
        <f aca="false">HLOOKUP("Strap",#REF!,MATCH($A824,#REF!,0),FALSE())</f>
        <v>#VALUE!</v>
      </c>
      <c r="W824" s="96"/>
      <c r="X824" s="96"/>
      <c r="Y824" s="96"/>
      <c r="Z824" s="95"/>
      <c r="AA824" s="95" t="e">
        <f aca="false">HLOOKUP("Pad type",#REF!,MATCH($A824,#REF!,0),FALSE())</f>
        <v>#VALUE!</v>
      </c>
      <c r="AB824" s="100"/>
      <c r="AC824" s="100" t="e">
        <f aca="false">HLOOKUP("POR Pin State",#REF!,MATCH($A824,#REF!,0),FALSE())</f>
        <v>#VALUE!</v>
      </c>
      <c r="AD824" s="186"/>
      <c r="AE824" s="187"/>
      <c r="AF824" s="187"/>
      <c r="AG824" s="187"/>
      <c r="AH824" s="188"/>
      <c r="AI824" s="188"/>
      <c r="AJ824" s="189"/>
      <c r="AK824" s="189"/>
      <c r="AL824" s="189"/>
      <c r="AM824" s="189"/>
      <c r="AN824" s="189"/>
      <c r="AO824" s="189"/>
      <c r="AP824" s="189"/>
      <c r="AQ824" s="194" t="s">
        <v>1963</v>
      </c>
      <c r="AR824" s="104"/>
      <c r="AS824" s="104"/>
      <c r="AT824" s="104"/>
      <c r="AU824" s="104"/>
      <c r="AV824" s="104"/>
      <c r="AW824" s="104"/>
      <c r="AX824" s="104"/>
      <c r="AY824" s="104"/>
      <c r="AZ824" s="104"/>
      <c r="BA824" s="104"/>
      <c r="BB824" s="162"/>
      <c r="BC824" s="104"/>
      <c r="BD824" s="214"/>
      <c r="BE824" s="213" t="s">
        <v>1964</v>
      </c>
      <c r="BF824" s="108" t="e">
        <f aca="false">VLOOKUP($A824,#REF!, 34, FALSE())</f>
        <v>#VALUE!</v>
      </c>
      <c r="BG824" s="418" t="e">
        <f aca="false">VLOOKUP($A824,#REF!, 22, FALSE())</f>
        <v>#VALUE!</v>
      </c>
      <c r="BH824" s="109"/>
    </row>
    <row r="825" s="193" customFormat="true" ht="12.75" hidden="false" customHeight="true" outlineLevel="0" collapsed="false">
      <c r="A825" s="1" t="s">
        <v>1965</v>
      </c>
      <c r="B825" s="86" t="e">
        <f aca="false">VLOOKUP($A825,#REF!, 34, FALSE())</f>
        <v>#VALUE!</v>
      </c>
      <c r="C825" s="87" t="str">
        <f aca="false">CONCATENATE("unused_",A825)</f>
        <v>unused_DDR_XM2_B2A_CA0</v>
      </c>
      <c r="D825" s="88" t="e">
        <f aca="false">IF(LEN(VLOOKUP($A825,#REF!,8,FALSE())),LEFT(VLOOKUP($A825,#REF!,8,FALSE()),LEN(VLOOKUP($A825,#REF!,8,FALSE()))-2),"")</f>
        <v>#VALUE!</v>
      </c>
      <c r="E825" s="89" t="e">
        <f aca="false">IF(LEN(VLOOKUP($A825,#REF!,4,FALSE())),IF(INDEX(#REF!,MATCH($A825,#REF!,0),1),LEFT(VLOOKUP($A825,#REF!,4,FALSE()),LEN(VLOOKUP($A825,#REF!,4,FALSE()))-2),CONCATENATE(LEFT(VLOOKUP($A825,#REF!,4,FALSE()),LEN(VLOOKUP($A825,#REF!,4,FALSE()))-2),"*")),"")</f>
        <v>#VALUE!</v>
      </c>
      <c r="F825" s="90" t="e">
        <f aca="false">IF(LEN(VLOOKUP($A825,#REF!,5,FALSE())),IF(INDEX(#REF!,MATCH($A825,#REF!,0),2),LEFT(VLOOKUP($A825,#REF!,5,FALSE()),LEN(VLOOKUP($A825,#REF!,5,FALSE()))-2),CONCATENATE(LEFT(VLOOKUP($A825,#REF!,5,FALSE()),LEN(VLOOKUP($A825,#REF!,5,FALSE()))-2),"*")),"")</f>
        <v>#VALUE!</v>
      </c>
      <c r="G825" s="90" t="e">
        <f aca="false">IF(LEN(VLOOKUP($A825,#REF!,6,FALSE())),IF(INDEX(#REF!,MATCH($A825,#REF!,0),3),LEFT(VLOOKUP($A825,#REF!,6,FALSE()),LEN(VLOOKUP($A825,#REF!,6,FALSE()))-2),CONCATENATE(LEFT(VLOOKUP($A825,#REF!,6,FALSE()),LEN(VLOOKUP($A825,#REF!,6,FALSE()))-2),"*")),"")</f>
        <v>#VALUE!</v>
      </c>
      <c r="H825" s="91" t="e">
        <f aca="false">IF(LEN(VLOOKUP($A825,#REF!,7,FALSE())),IF(INDEX(#REF!,MATCH($A825,#REF!,0),4),LEFT(VLOOKUP($A825,#REF!,7,FALSE()),LEN(VLOOKUP($A825,#REF!,7,FALSE()))-2),CONCATENATE(LEFT(VLOOKUP($A825,#REF!,7,FALSE()),LEN(VLOOKUP($A825,#REF!,7,FALSE()))-2),"*")),"")</f>
        <v>#VALUE!</v>
      </c>
      <c r="I825" s="92" t="e">
        <f aca="false">IF(LEN(VLOOKUP($A825,#REF!,8,FALSE())),UPPER(RIGHT(VLOOKUP($A825,#REF!,8,FALSE()), 1)),"")</f>
        <v>#VALUE!</v>
      </c>
      <c r="J825" s="90" t="e">
        <f aca="false">IF(LEN(VLOOKUP($A825,#REF!,4,FALSE())),UPPER(RIGHT(VLOOKUP($A825,#REF!,4,FALSE()), 1)),"")</f>
        <v>#VALUE!</v>
      </c>
      <c r="K825" s="90" t="e">
        <f aca="false">IF(LEN(VLOOKUP($A825,#REF!,5,FALSE())),UPPER(RIGHT(VLOOKUP($A825,#REF!,5,FALSE()), 1)),"")</f>
        <v>#VALUE!</v>
      </c>
      <c r="L825" s="90" t="e">
        <f aca="false">IF(LEN(VLOOKUP($A825,#REF!,6,FALSE())),UPPER(RIGHT(VLOOKUP($A825,#REF!,6,FALSE()), 1)),"")</f>
        <v>#VALUE!</v>
      </c>
      <c r="M825" s="91" t="e">
        <f aca="false">IF(LEN(VLOOKUP($A825,#REF!,7,FALSE())),UPPER(RIGHT(VLOOKUP($A825,#REF!,7,FALSE()), 1)),"")</f>
        <v>#VALUE!</v>
      </c>
      <c r="N825" s="185"/>
      <c r="O825" s="185"/>
      <c r="P825" s="185"/>
      <c r="Q825" s="185"/>
      <c r="R825" s="185"/>
      <c r="S825" s="100" t="e">
        <f aca="false">HLOOKUP("Device Tree Pin Name",#REF!,MATCH($A825,#REF!,0),FALSE())</f>
        <v>#VALUE!</v>
      </c>
      <c r="T825" s="95" t="e">
        <f aca="false">HLOOKUP("power rail",#REF!,MATCH($A825,#REF!,0),FALSE())</f>
        <v>#VALUE!</v>
      </c>
      <c r="U825" s="96" t="e">
        <f aca="false">HLOOKUP("Wake Capable",#REF!,MATCH($A825,#REF!,0),FALSE())</f>
        <v>#VALUE!</v>
      </c>
      <c r="V825" s="96" t="e">
        <f aca="false">HLOOKUP("Strap",#REF!,MATCH($A825,#REF!,0),FALSE())</f>
        <v>#VALUE!</v>
      </c>
      <c r="W825" s="96"/>
      <c r="X825" s="96"/>
      <c r="Y825" s="96"/>
      <c r="Z825" s="95"/>
      <c r="AA825" s="95" t="e">
        <f aca="false">HLOOKUP("Pad type",#REF!,MATCH($A825,#REF!,0),FALSE())</f>
        <v>#VALUE!</v>
      </c>
      <c r="AB825" s="100"/>
      <c r="AC825" s="100" t="e">
        <f aca="false">HLOOKUP("POR Pin State",#REF!,MATCH($A825,#REF!,0),FALSE())</f>
        <v>#VALUE!</v>
      </c>
      <c r="AD825" s="186"/>
      <c r="AE825" s="187"/>
      <c r="AF825" s="187"/>
      <c r="AG825" s="187"/>
      <c r="AH825" s="188"/>
      <c r="AI825" s="188"/>
      <c r="AJ825" s="189"/>
      <c r="AK825" s="189"/>
      <c r="AL825" s="189"/>
      <c r="AM825" s="189"/>
      <c r="AN825" s="189"/>
      <c r="AO825" s="189"/>
      <c r="AP825" s="189"/>
      <c r="AQ825" s="194" t="s">
        <v>1966</v>
      </c>
      <c r="AR825" s="104"/>
      <c r="AS825" s="104"/>
      <c r="AT825" s="104"/>
      <c r="AU825" s="104"/>
      <c r="AV825" s="104"/>
      <c r="AW825" s="104"/>
      <c r="AX825" s="104"/>
      <c r="AY825" s="104"/>
      <c r="AZ825" s="104"/>
      <c r="BA825" s="104"/>
      <c r="BB825" s="162"/>
      <c r="BC825" s="104"/>
      <c r="BD825" s="214"/>
      <c r="BE825" s="213" t="s">
        <v>1967</v>
      </c>
      <c r="BF825" s="108" t="e">
        <f aca="false">VLOOKUP($A825,#REF!, 34, FALSE())</f>
        <v>#VALUE!</v>
      </c>
      <c r="BG825" s="418" t="e">
        <f aca="false">VLOOKUP($A825,#REF!, 22, FALSE())</f>
        <v>#VALUE!</v>
      </c>
      <c r="BH825" s="109"/>
    </row>
    <row r="826" s="193" customFormat="true" ht="12.75" hidden="false" customHeight="true" outlineLevel="0" collapsed="false">
      <c r="A826" s="133" t="s">
        <v>1968</v>
      </c>
      <c r="B826" s="86" t="e">
        <f aca="false">VLOOKUP($A826,#REF!, 34, FALSE())</f>
        <v>#VALUE!</v>
      </c>
      <c r="C826" s="87" t="str">
        <f aca="false">CONCATENATE("unused_",A826)</f>
        <v>unused_DDR_XM2_B2A_CA1</v>
      </c>
      <c r="D826" s="88" t="e">
        <f aca="false">IF(LEN(VLOOKUP($A826,#REF!,8,FALSE())),LEFT(VLOOKUP($A826,#REF!,8,FALSE()),LEN(VLOOKUP($A826,#REF!,8,FALSE()))-2),"")</f>
        <v>#VALUE!</v>
      </c>
      <c r="E826" s="89" t="e">
        <f aca="false">IF(LEN(VLOOKUP($A826,#REF!,4,FALSE())),IF(INDEX(#REF!,MATCH($A826,#REF!,0),1),LEFT(VLOOKUP($A826,#REF!,4,FALSE()),LEN(VLOOKUP($A826,#REF!,4,FALSE()))-2),CONCATENATE(LEFT(VLOOKUP($A826,#REF!,4,FALSE()),LEN(VLOOKUP($A826,#REF!,4,FALSE()))-2),"*")),"")</f>
        <v>#VALUE!</v>
      </c>
      <c r="F826" s="90" t="e">
        <f aca="false">IF(LEN(VLOOKUP($A826,#REF!,5,FALSE())),IF(INDEX(#REF!,MATCH($A826,#REF!,0),2),LEFT(VLOOKUP($A826,#REF!,5,FALSE()),LEN(VLOOKUP($A826,#REF!,5,FALSE()))-2),CONCATENATE(LEFT(VLOOKUP($A826,#REF!,5,FALSE()),LEN(VLOOKUP($A826,#REF!,5,FALSE()))-2),"*")),"")</f>
        <v>#VALUE!</v>
      </c>
      <c r="G826" s="90" t="e">
        <f aca="false">IF(LEN(VLOOKUP($A826,#REF!,6,FALSE())),IF(INDEX(#REF!,MATCH($A826,#REF!,0),3),LEFT(VLOOKUP($A826,#REF!,6,FALSE()),LEN(VLOOKUP($A826,#REF!,6,FALSE()))-2),CONCATENATE(LEFT(VLOOKUP($A826,#REF!,6,FALSE()),LEN(VLOOKUP($A826,#REF!,6,FALSE()))-2),"*")),"")</f>
        <v>#VALUE!</v>
      </c>
      <c r="H826" s="91" t="e">
        <f aca="false">IF(LEN(VLOOKUP($A826,#REF!,7,FALSE())),IF(INDEX(#REF!,MATCH($A826,#REF!,0),4),LEFT(VLOOKUP($A826,#REF!,7,FALSE()),LEN(VLOOKUP($A826,#REF!,7,FALSE()))-2),CONCATENATE(LEFT(VLOOKUP($A826,#REF!,7,FALSE()),LEN(VLOOKUP($A826,#REF!,7,FALSE()))-2),"*")),"")</f>
        <v>#VALUE!</v>
      </c>
      <c r="I826" s="92" t="e">
        <f aca="false">IF(LEN(VLOOKUP($A826,#REF!,8,FALSE())),UPPER(RIGHT(VLOOKUP($A826,#REF!,8,FALSE()), 1)),"")</f>
        <v>#VALUE!</v>
      </c>
      <c r="J826" s="90" t="e">
        <f aca="false">IF(LEN(VLOOKUP($A826,#REF!,4,FALSE())),UPPER(RIGHT(VLOOKUP($A826,#REF!,4,FALSE()), 1)),"")</f>
        <v>#VALUE!</v>
      </c>
      <c r="K826" s="90" t="e">
        <f aca="false">IF(LEN(VLOOKUP($A826,#REF!,5,FALSE())),UPPER(RIGHT(VLOOKUP($A826,#REF!,5,FALSE()), 1)),"")</f>
        <v>#VALUE!</v>
      </c>
      <c r="L826" s="90" t="e">
        <f aca="false">IF(LEN(VLOOKUP($A826,#REF!,6,FALSE())),UPPER(RIGHT(VLOOKUP($A826,#REF!,6,FALSE()), 1)),"")</f>
        <v>#VALUE!</v>
      </c>
      <c r="M826" s="91" t="e">
        <f aca="false">IF(LEN(VLOOKUP($A826,#REF!,7,FALSE())),UPPER(RIGHT(VLOOKUP($A826,#REF!,7,FALSE()), 1)),"")</f>
        <v>#VALUE!</v>
      </c>
      <c r="N826" s="185"/>
      <c r="O826" s="185"/>
      <c r="P826" s="185"/>
      <c r="Q826" s="185"/>
      <c r="R826" s="185"/>
      <c r="S826" s="100" t="e">
        <f aca="false">HLOOKUP("Device Tree Pin Name",#REF!,MATCH($A826,#REF!,0),FALSE())</f>
        <v>#VALUE!</v>
      </c>
      <c r="T826" s="95" t="e">
        <f aca="false">HLOOKUP("power rail",#REF!,MATCH($A826,#REF!,0),FALSE())</f>
        <v>#VALUE!</v>
      </c>
      <c r="U826" s="96" t="e">
        <f aca="false">HLOOKUP("Wake Capable",#REF!,MATCH($A826,#REF!,0),FALSE())</f>
        <v>#VALUE!</v>
      </c>
      <c r="V826" s="96" t="e">
        <f aca="false">HLOOKUP("Strap",#REF!,MATCH($A826,#REF!,0),FALSE())</f>
        <v>#VALUE!</v>
      </c>
      <c r="W826" s="96"/>
      <c r="X826" s="96"/>
      <c r="Y826" s="96"/>
      <c r="Z826" s="95"/>
      <c r="AA826" s="95" t="e">
        <f aca="false">HLOOKUP("Pad type",#REF!,MATCH($A826,#REF!,0),FALSE())</f>
        <v>#VALUE!</v>
      </c>
      <c r="AB826" s="100"/>
      <c r="AC826" s="100" t="e">
        <f aca="false">HLOOKUP("POR Pin State",#REF!,MATCH($A826,#REF!,0),FALSE())</f>
        <v>#VALUE!</v>
      </c>
      <c r="AD826" s="186"/>
      <c r="AE826" s="187"/>
      <c r="AF826" s="187"/>
      <c r="AG826" s="187"/>
      <c r="AH826" s="188"/>
      <c r="AI826" s="188"/>
      <c r="AJ826" s="189"/>
      <c r="AK826" s="189"/>
      <c r="AL826" s="189"/>
      <c r="AM826" s="189"/>
      <c r="AN826" s="189"/>
      <c r="AO826" s="189"/>
      <c r="AP826" s="189"/>
      <c r="AQ826" s="194" t="s">
        <v>1969</v>
      </c>
      <c r="AR826" s="104"/>
      <c r="AS826" s="104"/>
      <c r="AT826" s="104"/>
      <c r="AU826" s="104"/>
      <c r="AV826" s="104"/>
      <c r="AW826" s="104"/>
      <c r="AX826" s="104"/>
      <c r="AY826" s="104"/>
      <c r="AZ826" s="104"/>
      <c r="BA826" s="104"/>
      <c r="BB826" s="162"/>
      <c r="BC826" s="104"/>
      <c r="BD826" s="214"/>
      <c r="BE826" s="213" t="s">
        <v>1970</v>
      </c>
      <c r="BF826" s="108" t="e">
        <f aca="false">VLOOKUP($A826,#REF!, 34, FALSE())</f>
        <v>#VALUE!</v>
      </c>
      <c r="BG826" s="418" t="e">
        <f aca="false">VLOOKUP($A826,#REF!, 22, FALSE())</f>
        <v>#VALUE!</v>
      </c>
      <c r="BH826" s="109"/>
    </row>
    <row r="827" s="193" customFormat="true" ht="12.75" hidden="false" customHeight="true" outlineLevel="0" collapsed="false">
      <c r="A827" s="133" t="s">
        <v>1971</v>
      </c>
      <c r="B827" s="86" t="e">
        <f aca="false">VLOOKUP($A827,#REF!, 34, FALSE())</f>
        <v>#VALUE!</v>
      </c>
      <c r="C827" s="87" t="str">
        <f aca="false">CONCATENATE("unused_",A827)</f>
        <v>unused_DDR_XM2_B2A_CA2</v>
      </c>
      <c r="D827" s="88" t="e">
        <f aca="false">IF(LEN(VLOOKUP($A827,#REF!,8,FALSE())),LEFT(VLOOKUP($A827,#REF!,8,FALSE()),LEN(VLOOKUP($A827,#REF!,8,FALSE()))-2),"")</f>
        <v>#VALUE!</v>
      </c>
      <c r="E827" s="89" t="e">
        <f aca="false">IF(LEN(VLOOKUP($A827,#REF!,4,FALSE())),IF(INDEX(#REF!,MATCH($A827,#REF!,0),1),LEFT(VLOOKUP($A827,#REF!,4,FALSE()),LEN(VLOOKUP($A827,#REF!,4,FALSE()))-2),CONCATENATE(LEFT(VLOOKUP($A827,#REF!,4,FALSE()),LEN(VLOOKUP($A827,#REF!,4,FALSE()))-2),"*")),"")</f>
        <v>#VALUE!</v>
      </c>
      <c r="F827" s="90" t="e">
        <f aca="false">IF(LEN(VLOOKUP($A827,#REF!,5,FALSE())),IF(INDEX(#REF!,MATCH($A827,#REF!,0),2),LEFT(VLOOKUP($A827,#REF!,5,FALSE()),LEN(VLOOKUP($A827,#REF!,5,FALSE()))-2),CONCATENATE(LEFT(VLOOKUP($A827,#REF!,5,FALSE()),LEN(VLOOKUP($A827,#REF!,5,FALSE()))-2),"*")),"")</f>
        <v>#VALUE!</v>
      </c>
      <c r="G827" s="90" t="e">
        <f aca="false">IF(LEN(VLOOKUP($A827,#REF!,6,FALSE())),IF(INDEX(#REF!,MATCH($A827,#REF!,0),3),LEFT(VLOOKUP($A827,#REF!,6,FALSE()),LEN(VLOOKUP($A827,#REF!,6,FALSE()))-2),CONCATENATE(LEFT(VLOOKUP($A827,#REF!,6,FALSE()),LEN(VLOOKUP($A827,#REF!,6,FALSE()))-2),"*")),"")</f>
        <v>#VALUE!</v>
      </c>
      <c r="H827" s="91" t="e">
        <f aca="false">IF(LEN(VLOOKUP($A827,#REF!,7,FALSE())),IF(INDEX(#REF!,MATCH($A827,#REF!,0),4),LEFT(VLOOKUP($A827,#REF!,7,FALSE()),LEN(VLOOKUP($A827,#REF!,7,FALSE()))-2),CONCATENATE(LEFT(VLOOKUP($A827,#REF!,7,FALSE()),LEN(VLOOKUP($A827,#REF!,7,FALSE()))-2),"*")),"")</f>
        <v>#VALUE!</v>
      </c>
      <c r="I827" s="92" t="e">
        <f aca="false">IF(LEN(VLOOKUP($A827,#REF!,8,FALSE())),UPPER(RIGHT(VLOOKUP($A827,#REF!,8,FALSE()), 1)),"")</f>
        <v>#VALUE!</v>
      </c>
      <c r="J827" s="90" t="e">
        <f aca="false">IF(LEN(VLOOKUP($A827,#REF!,4,FALSE())),UPPER(RIGHT(VLOOKUP($A827,#REF!,4,FALSE()), 1)),"")</f>
        <v>#VALUE!</v>
      </c>
      <c r="K827" s="90" t="e">
        <f aca="false">IF(LEN(VLOOKUP($A827,#REF!,5,FALSE())),UPPER(RIGHT(VLOOKUP($A827,#REF!,5,FALSE()), 1)),"")</f>
        <v>#VALUE!</v>
      </c>
      <c r="L827" s="90" t="e">
        <f aca="false">IF(LEN(VLOOKUP($A827,#REF!,6,FALSE())),UPPER(RIGHT(VLOOKUP($A827,#REF!,6,FALSE()), 1)),"")</f>
        <v>#VALUE!</v>
      </c>
      <c r="M827" s="91" t="e">
        <f aca="false">IF(LEN(VLOOKUP($A827,#REF!,7,FALSE())),UPPER(RIGHT(VLOOKUP($A827,#REF!,7,FALSE()), 1)),"")</f>
        <v>#VALUE!</v>
      </c>
      <c r="N827" s="185"/>
      <c r="O827" s="185"/>
      <c r="P827" s="185"/>
      <c r="Q827" s="185"/>
      <c r="R827" s="185"/>
      <c r="S827" s="100" t="e">
        <f aca="false">HLOOKUP("Device Tree Pin Name",#REF!,MATCH($A827,#REF!,0),FALSE())</f>
        <v>#VALUE!</v>
      </c>
      <c r="T827" s="95" t="e">
        <f aca="false">HLOOKUP("power rail",#REF!,MATCH($A827,#REF!,0),FALSE())</f>
        <v>#VALUE!</v>
      </c>
      <c r="U827" s="96" t="e">
        <f aca="false">HLOOKUP("Wake Capable",#REF!,MATCH($A827,#REF!,0),FALSE())</f>
        <v>#VALUE!</v>
      </c>
      <c r="V827" s="96" t="e">
        <f aca="false">HLOOKUP("Strap",#REF!,MATCH($A827,#REF!,0),FALSE())</f>
        <v>#VALUE!</v>
      </c>
      <c r="W827" s="96"/>
      <c r="X827" s="96"/>
      <c r="Y827" s="96"/>
      <c r="Z827" s="95"/>
      <c r="AA827" s="95" t="e">
        <f aca="false">HLOOKUP("Pad type",#REF!,MATCH($A827,#REF!,0),FALSE())</f>
        <v>#VALUE!</v>
      </c>
      <c r="AB827" s="100"/>
      <c r="AC827" s="100" t="e">
        <f aca="false">HLOOKUP("POR Pin State",#REF!,MATCH($A827,#REF!,0),FALSE())</f>
        <v>#VALUE!</v>
      </c>
      <c r="AD827" s="186"/>
      <c r="AE827" s="187"/>
      <c r="AF827" s="187"/>
      <c r="AG827" s="187"/>
      <c r="AH827" s="188"/>
      <c r="AI827" s="188"/>
      <c r="AJ827" s="189"/>
      <c r="AK827" s="189"/>
      <c r="AL827" s="189"/>
      <c r="AM827" s="189"/>
      <c r="AN827" s="189"/>
      <c r="AO827" s="189"/>
      <c r="AP827" s="189"/>
      <c r="AQ827" s="194" t="s">
        <v>1972</v>
      </c>
      <c r="AR827" s="104"/>
      <c r="AS827" s="104"/>
      <c r="AT827" s="104"/>
      <c r="AU827" s="104"/>
      <c r="AV827" s="104"/>
      <c r="AW827" s="104"/>
      <c r="AX827" s="104"/>
      <c r="AY827" s="104"/>
      <c r="AZ827" s="104"/>
      <c r="BA827" s="104"/>
      <c r="BB827" s="162"/>
      <c r="BC827" s="104"/>
      <c r="BD827" s="214"/>
      <c r="BE827" s="213" t="s">
        <v>1973</v>
      </c>
      <c r="BF827" s="108" t="e">
        <f aca="false">VLOOKUP($A827,#REF!, 34, FALSE())</f>
        <v>#VALUE!</v>
      </c>
      <c r="BG827" s="418" t="e">
        <f aca="false">VLOOKUP($A827,#REF!, 22, FALSE())</f>
        <v>#VALUE!</v>
      </c>
      <c r="BH827" s="109"/>
    </row>
    <row r="828" s="193" customFormat="true" ht="12.75" hidden="false" customHeight="true" outlineLevel="0" collapsed="false">
      <c r="A828" s="133" t="s">
        <v>1974</v>
      </c>
      <c r="B828" s="86" t="e">
        <f aca="false">VLOOKUP($A828,#REF!, 34, FALSE())</f>
        <v>#VALUE!</v>
      </c>
      <c r="C828" s="87" t="str">
        <f aca="false">CONCATENATE("unused_",A828)</f>
        <v>unused_DDR_XM2_B2A_CA3</v>
      </c>
      <c r="D828" s="88" t="e">
        <f aca="false">IF(LEN(VLOOKUP($A828,#REF!,8,FALSE())),LEFT(VLOOKUP($A828,#REF!,8,FALSE()),LEN(VLOOKUP($A828,#REF!,8,FALSE()))-2),"")</f>
        <v>#VALUE!</v>
      </c>
      <c r="E828" s="89" t="e">
        <f aca="false">IF(LEN(VLOOKUP($A828,#REF!,4,FALSE())),IF(INDEX(#REF!,MATCH($A828,#REF!,0),1),LEFT(VLOOKUP($A828,#REF!,4,FALSE()),LEN(VLOOKUP($A828,#REF!,4,FALSE()))-2),CONCATENATE(LEFT(VLOOKUP($A828,#REF!,4,FALSE()),LEN(VLOOKUP($A828,#REF!,4,FALSE()))-2),"*")),"")</f>
        <v>#VALUE!</v>
      </c>
      <c r="F828" s="90" t="e">
        <f aca="false">IF(LEN(VLOOKUP($A828,#REF!,5,FALSE())),IF(INDEX(#REF!,MATCH($A828,#REF!,0),2),LEFT(VLOOKUP($A828,#REF!,5,FALSE()),LEN(VLOOKUP($A828,#REF!,5,FALSE()))-2),CONCATENATE(LEFT(VLOOKUP($A828,#REF!,5,FALSE()),LEN(VLOOKUP($A828,#REF!,5,FALSE()))-2),"*")),"")</f>
        <v>#VALUE!</v>
      </c>
      <c r="G828" s="90" t="e">
        <f aca="false">IF(LEN(VLOOKUP($A828,#REF!,6,FALSE())),IF(INDEX(#REF!,MATCH($A828,#REF!,0),3),LEFT(VLOOKUP($A828,#REF!,6,FALSE()),LEN(VLOOKUP($A828,#REF!,6,FALSE()))-2),CONCATENATE(LEFT(VLOOKUP($A828,#REF!,6,FALSE()),LEN(VLOOKUP($A828,#REF!,6,FALSE()))-2),"*")),"")</f>
        <v>#VALUE!</v>
      </c>
      <c r="H828" s="91" t="e">
        <f aca="false">IF(LEN(VLOOKUP($A828,#REF!,7,FALSE())),IF(INDEX(#REF!,MATCH($A828,#REF!,0),4),LEFT(VLOOKUP($A828,#REF!,7,FALSE()),LEN(VLOOKUP($A828,#REF!,7,FALSE()))-2),CONCATENATE(LEFT(VLOOKUP($A828,#REF!,7,FALSE()),LEN(VLOOKUP($A828,#REF!,7,FALSE()))-2),"*")),"")</f>
        <v>#VALUE!</v>
      </c>
      <c r="I828" s="92" t="e">
        <f aca="false">IF(LEN(VLOOKUP($A828,#REF!,8,FALSE())),UPPER(RIGHT(VLOOKUP($A828,#REF!,8,FALSE()), 1)),"")</f>
        <v>#VALUE!</v>
      </c>
      <c r="J828" s="90" t="e">
        <f aca="false">IF(LEN(VLOOKUP($A828,#REF!,4,FALSE())),UPPER(RIGHT(VLOOKUP($A828,#REF!,4,FALSE()), 1)),"")</f>
        <v>#VALUE!</v>
      </c>
      <c r="K828" s="90" t="e">
        <f aca="false">IF(LEN(VLOOKUP($A828,#REF!,5,FALSE())),UPPER(RIGHT(VLOOKUP($A828,#REF!,5,FALSE()), 1)),"")</f>
        <v>#VALUE!</v>
      </c>
      <c r="L828" s="90" t="e">
        <f aca="false">IF(LEN(VLOOKUP($A828,#REF!,6,FALSE())),UPPER(RIGHT(VLOOKUP($A828,#REF!,6,FALSE()), 1)),"")</f>
        <v>#VALUE!</v>
      </c>
      <c r="M828" s="91" t="e">
        <f aca="false">IF(LEN(VLOOKUP($A828,#REF!,7,FALSE())),UPPER(RIGHT(VLOOKUP($A828,#REF!,7,FALSE()), 1)),"")</f>
        <v>#VALUE!</v>
      </c>
      <c r="N828" s="185"/>
      <c r="O828" s="185"/>
      <c r="P828" s="185"/>
      <c r="Q828" s="185"/>
      <c r="R828" s="185"/>
      <c r="S828" s="100" t="e">
        <f aca="false">HLOOKUP("Device Tree Pin Name",#REF!,MATCH($A828,#REF!,0),FALSE())</f>
        <v>#VALUE!</v>
      </c>
      <c r="T828" s="95" t="e">
        <f aca="false">HLOOKUP("power rail",#REF!,MATCH($A828,#REF!,0),FALSE())</f>
        <v>#VALUE!</v>
      </c>
      <c r="U828" s="96" t="e">
        <f aca="false">HLOOKUP("Wake Capable",#REF!,MATCH($A828,#REF!,0),FALSE())</f>
        <v>#VALUE!</v>
      </c>
      <c r="V828" s="96" t="e">
        <f aca="false">HLOOKUP("Strap",#REF!,MATCH($A828,#REF!,0),FALSE())</f>
        <v>#VALUE!</v>
      </c>
      <c r="W828" s="96"/>
      <c r="X828" s="96"/>
      <c r="Y828" s="96"/>
      <c r="Z828" s="95"/>
      <c r="AA828" s="95" t="e">
        <f aca="false">HLOOKUP("Pad type",#REF!,MATCH($A828,#REF!,0),FALSE())</f>
        <v>#VALUE!</v>
      </c>
      <c r="AB828" s="100"/>
      <c r="AC828" s="100" t="e">
        <f aca="false">HLOOKUP("POR Pin State",#REF!,MATCH($A828,#REF!,0),FALSE())</f>
        <v>#VALUE!</v>
      </c>
      <c r="AD828" s="186"/>
      <c r="AE828" s="187"/>
      <c r="AF828" s="187"/>
      <c r="AG828" s="187"/>
      <c r="AH828" s="188"/>
      <c r="AI828" s="188"/>
      <c r="AJ828" s="189"/>
      <c r="AK828" s="189"/>
      <c r="AL828" s="189"/>
      <c r="AM828" s="189"/>
      <c r="AN828" s="189"/>
      <c r="AO828" s="189"/>
      <c r="AP828" s="189"/>
      <c r="AQ828" s="194" t="s">
        <v>1975</v>
      </c>
      <c r="AR828" s="104"/>
      <c r="AS828" s="104"/>
      <c r="AT828" s="104"/>
      <c r="AU828" s="104"/>
      <c r="AV828" s="104"/>
      <c r="AW828" s="104"/>
      <c r="AX828" s="104"/>
      <c r="AY828" s="104"/>
      <c r="AZ828" s="104"/>
      <c r="BA828" s="104"/>
      <c r="BB828" s="162"/>
      <c r="BC828" s="104"/>
      <c r="BD828" s="214"/>
      <c r="BE828" s="213" t="s">
        <v>1976</v>
      </c>
      <c r="BF828" s="108" t="e">
        <f aca="false">VLOOKUP($A828,#REF!, 34, FALSE())</f>
        <v>#VALUE!</v>
      </c>
      <c r="BG828" s="418" t="e">
        <f aca="false">VLOOKUP($A828,#REF!, 22, FALSE())</f>
        <v>#VALUE!</v>
      </c>
      <c r="BH828" s="109"/>
    </row>
    <row r="829" s="193" customFormat="true" ht="12.75" hidden="false" customHeight="true" outlineLevel="0" collapsed="false">
      <c r="A829" s="133" t="s">
        <v>1977</v>
      </c>
      <c r="B829" s="86" t="e">
        <f aca="false">VLOOKUP($A829,#REF!, 34, FALSE())</f>
        <v>#VALUE!</v>
      </c>
      <c r="C829" s="87" t="str">
        <f aca="false">CONCATENATE("unused_",A829)</f>
        <v>unused_DDR_XM2_B2A_CA4</v>
      </c>
      <c r="D829" s="88" t="e">
        <f aca="false">IF(LEN(VLOOKUP($A829,#REF!,8,FALSE())),LEFT(VLOOKUP($A829,#REF!,8,FALSE()),LEN(VLOOKUP($A829,#REF!,8,FALSE()))-2),"")</f>
        <v>#VALUE!</v>
      </c>
      <c r="E829" s="89" t="e">
        <f aca="false">IF(LEN(VLOOKUP($A829,#REF!,4,FALSE())),IF(INDEX(#REF!,MATCH($A829,#REF!,0),1),LEFT(VLOOKUP($A829,#REF!,4,FALSE()),LEN(VLOOKUP($A829,#REF!,4,FALSE()))-2),CONCATENATE(LEFT(VLOOKUP($A829,#REF!,4,FALSE()),LEN(VLOOKUP($A829,#REF!,4,FALSE()))-2),"*")),"")</f>
        <v>#VALUE!</v>
      </c>
      <c r="F829" s="90" t="e">
        <f aca="false">IF(LEN(VLOOKUP($A829,#REF!,5,FALSE())),IF(INDEX(#REF!,MATCH($A829,#REF!,0),2),LEFT(VLOOKUP($A829,#REF!,5,FALSE()),LEN(VLOOKUP($A829,#REF!,5,FALSE()))-2),CONCATENATE(LEFT(VLOOKUP($A829,#REF!,5,FALSE()),LEN(VLOOKUP($A829,#REF!,5,FALSE()))-2),"*")),"")</f>
        <v>#VALUE!</v>
      </c>
      <c r="G829" s="90" t="e">
        <f aca="false">IF(LEN(VLOOKUP($A829,#REF!,6,FALSE())),IF(INDEX(#REF!,MATCH($A829,#REF!,0),3),LEFT(VLOOKUP($A829,#REF!,6,FALSE()),LEN(VLOOKUP($A829,#REF!,6,FALSE()))-2),CONCATENATE(LEFT(VLOOKUP($A829,#REF!,6,FALSE()),LEN(VLOOKUP($A829,#REF!,6,FALSE()))-2),"*")),"")</f>
        <v>#VALUE!</v>
      </c>
      <c r="H829" s="91" t="e">
        <f aca="false">IF(LEN(VLOOKUP($A829,#REF!,7,FALSE())),IF(INDEX(#REF!,MATCH($A829,#REF!,0),4),LEFT(VLOOKUP($A829,#REF!,7,FALSE()),LEN(VLOOKUP($A829,#REF!,7,FALSE()))-2),CONCATENATE(LEFT(VLOOKUP($A829,#REF!,7,FALSE()),LEN(VLOOKUP($A829,#REF!,7,FALSE()))-2),"*")),"")</f>
        <v>#VALUE!</v>
      </c>
      <c r="I829" s="92" t="e">
        <f aca="false">IF(LEN(VLOOKUP($A829,#REF!,8,FALSE())),UPPER(RIGHT(VLOOKUP($A829,#REF!,8,FALSE()), 1)),"")</f>
        <v>#VALUE!</v>
      </c>
      <c r="J829" s="90" t="e">
        <f aca="false">IF(LEN(VLOOKUP($A829,#REF!,4,FALSE())),UPPER(RIGHT(VLOOKUP($A829,#REF!,4,FALSE()), 1)),"")</f>
        <v>#VALUE!</v>
      </c>
      <c r="K829" s="90" t="e">
        <f aca="false">IF(LEN(VLOOKUP($A829,#REF!,5,FALSE())),UPPER(RIGHT(VLOOKUP($A829,#REF!,5,FALSE()), 1)),"")</f>
        <v>#VALUE!</v>
      </c>
      <c r="L829" s="90" t="e">
        <f aca="false">IF(LEN(VLOOKUP($A829,#REF!,6,FALSE())),UPPER(RIGHT(VLOOKUP($A829,#REF!,6,FALSE()), 1)),"")</f>
        <v>#VALUE!</v>
      </c>
      <c r="M829" s="91" t="e">
        <f aca="false">IF(LEN(VLOOKUP($A829,#REF!,7,FALSE())),UPPER(RIGHT(VLOOKUP($A829,#REF!,7,FALSE()), 1)),"")</f>
        <v>#VALUE!</v>
      </c>
      <c r="N829" s="185"/>
      <c r="O829" s="185"/>
      <c r="P829" s="185"/>
      <c r="Q829" s="185"/>
      <c r="R829" s="185"/>
      <c r="S829" s="100" t="e">
        <f aca="false">HLOOKUP("Device Tree Pin Name",#REF!,MATCH($A829,#REF!,0),FALSE())</f>
        <v>#VALUE!</v>
      </c>
      <c r="T829" s="95" t="e">
        <f aca="false">HLOOKUP("power rail",#REF!,MATCH($A829,#REF!,0),FALSE())</f>
        <v>#VALUE!</v>
      </c>
      <c r="U829" s="96" t="e">
        <f aca="false">HLOOKUP("Wake Capable",#REF!,MATCH($A829,#REF!,0),FALSE())</f>
        <v>#VALUE!</v>
      </c>
      <c r="V829" s="96" t="e">
        <f aca="false">HLOOKUP("Strap",#REF!,MATCH($A829,#REF!,0),FALSE())</f>
        <v>#VALUE!</v>
      </c>
      <c r="W829" s="96"/>
      <c r="X829" s="96"/>
      <c r="Y829" s="96"/>
      <c r="Z829" s="95"/>
      <c r="AA829" s="95" t="e">
        <f aca="false">HLOOKUP("Pad type",#REF!,MATCH($A829,#REF!,0),FALSE())</f>
        <v>#VALUE!</v>
      </c>
      <c r="AB829" s="100"/>
      <c r="AC829" s="100" t="e">
        <f aca="false">HLOOKUP("POR Pin State",#REF!,MATCH($A829,#REF!,0),FALSE())</f>
        <v>#VALUE!</v>
      </c>
      <c r="AD829" s="186"/>
      <c r="AE829" s="187"/>
      <c r="AF829" s="187"/>
      <c r="AG829" s="187"/>
      <c r="AH829" s="188"/>
      <c r="AI829" s="188"/>
      <c r="AJ829" s="189"/>
      <c r="AK829" s="189"/>
      <c r="AL829" s="189"/>
      <c r="AM829" s="189"/>
      <c r="AN829" s="189"/>
      <c r="AO829" s="189"/>
      <c r="AP829" s="189"/>
      <c r="AQ829" s="194" t="s">
        <v>1978</v>
      </c>
      <c r="AR829" s="104"/>
      <c r="AS829" s="104"/>
      <c r="AT829" s="104"/>
      <c r="AU829" s="104"/>
      <c r="AV829" s="104"/>
      <c r="AW829" s="104"/>
      <c r="AX829" s="104"/>
      <c r="AY829" s="104"/>
      <c r="AZ829" s="104"/>
      <c r="BA829" s="104"/>
      <c r="BB829" s="162"/>
      <c r="BC829" s="104"/>
      <c r="BD829" s="214"/>
      <c r="BE829" s="213" t="s">
        <v>1979</v>
      </c>
      <c r="BF829" s="108" t="e">
        <f aca="false">VLOOKUP($A829,#REF!, 34, FALSE())</f>
        <v>#VALUE!</v>
      </c>
      <c r="BG829" s="418" t="e">
        <f aca="false">VLOOKUP($A829,#REF!, 22, FALSE())</f>
        <v>#VALUE!</v>
      </c>
      <c r="BH829" s="109"/>
    </row>
    <row r="830" s="193" customFormat="true" ht="12.75" hidden="false" customHeight="true" outlineLevel="0" collapsed="false">
      <c r="A830" s="133" t="s">
        <v>1980</v>
      </c>
      <c r="B830" s="86" t="e">
        <f aca="false">VLOOKUP($A830,#REF!, 34, FALSE())</f>
        <v>#VALUE!</v>
      </c>
      <c r="C830" s="87" t="str">
        <f aca="false">CONCATENATE("unused_",A830)</f>
        <v>unused_DDR_XM2_B2A_CA5</v>
      </c>
      <c r="D830" s="88" t="e">
        <f aca="false">IF(LEN(VLOOKUP($A830,#REF!,8,FALSE())),LEFT(VLOOKUP($A830,#REF!,8,FALSE()),LEN(VLOOKUP($A830,#REF!,8,FALSE()))-2),"")</f>
        <v>#VALUE!</v>
      </c>
      <c r="E830" s="89" t="e">
        <f aca="false">IF(LEN(VLOOKUP($A830,#REF!,4,FALSE())),IF(INDEX(#REF!,MATCH($A830,#REF!,0),1),LEFT(VLOOKUP($A830,#REF!,4,FALSE()),LEN(VLOOKUP($A830,#REF!,4,FALSE()))-2),CONCATENATE(LEFT(VLOOKUP($A830,#REF!,4,FALSE()),LEN(VLOOKUP($A830,#REF!,4,FALSE()))-2),"*")),"")</f>
        <v>#VALUE!</v>
      </c>
      <c r="F830" s="90" t="e">
        <f aca="false">IF(LEN(VLOOKUP($A830,#REF!,5,FALSE())),IF(INDEX(#REF!,MATCH($A830,#REF!,0),2),LEFT(VLOOKUP($A830,#REF!,5,FALSE()),LEN(VLOOKUP($A830,#REF!,5,FALSE()))-2),CONCATENATE(LEFT(VLOOKUP($A830,#REF!,5,FALSE()),LEN(VLOOKUP($A830,#REF!,5,FALSE()))-2),"*")),"")</f>
        <v>#VALUE!</v>
      </c>
      <c r="G830" s="90" t="e">
        <f aca="false">IF(LEN(VLOOKUP($A830,#REF!,6,FALSE())),IF(INDEX(#REF!,MATCH($A830,#REF!,0),3),LEFT(VLOOKUP($A830,#REF!,6,FALSE()),LEN(VLOOKUP($A830,#REF!,6,FALSE()))-2),CONCATENATE(LEFT(VLOOKUP($A830,#REF!,6,FALSE()),LEN(VLOOKUP($A830,#REF!,6,FALSE()))-2),"*")),"")</f>
        <v>#VALUE!</v>
      </c>
      <c r="H830" s="91" t="e">
        <f aca="false">IF(LEN(VLOOKUP($A830,#REF!,7,FALSE())),IF(INDEX(#REF!,MATCH($A830,#REF!,0),4),LEFT(VLOOKUP($A830,#REF!,7,FALSE()),LEN(VLOOKUP($A830,#REF!,7,FALSE()))-2),CONCATENATE(LEFT(VLOOKUP($A830,#REF!,7,FALSE()),LEN(VLOOKUP($A830,#REF!,7,FALSE()))-2),"*")),"")</f>
        <v>#VALUE!</v>
      </c>
      <c r="I830" s="92" t="e">
        <f aca="false">IF(LEN(VLOOKUP($A830,#REF!,8,FALSE())),UPPER(RIGHT(VLOOKUP($A830,#REF!,8,FALSE()), 1)),"")</f>
        <v>#VALUE!</v>
      </c>
      <c r="J830" s="90" t="e">
        <f aca="false">IF(LEN(VLOOKUP($A830,#REF!,4,FALSE())),UPPER(RIGHT(VLOOKUP($A830,#REF!,4,FALSE()), 1)),"")</f>
        <v>#VALUE!</v>
      </c>
      <c r="K830" s="90" t="e">
        <f aca="false">IF(LEN(VLOOKUP($A830,#REF!,5,FALSE())),UPPER(RIGHT(VLOOKUP($A830,#REF!,5,FALSE()), 1)),"")</f>
        <v>#VALUE!</v>
      </c>
      <c r="L830" s="90" t="e">
        <f aca="false">IF(LEN(VLOOKUP($A830,#REF!,6,FALSE())),UPPER(RIGHT(VLOOKUP($A830,#REF!,6,FALSE()), 1)),"")</f>
        <v>#VALUE!</v>
      </c>
      <c r="M830" s="91" t="e">
        <f aca="false">IF(LEN(VLOOKUP($A830,#REF!,7,FALSE())),UPPER(RIGHT(VLOOKUP($A830,#REF!,7,FALSE()), 1)),"")</f>
        <v>#VALUE!</v>
      </c>
      <c r="N830" s="185"/>
      <c r="O830" s="185"/>
      <c r="P830" s="185"/>
      <c r="Q830" s="185"/>
      <c r="R830" s="185"/>
      <c r="S830" s="100" t="e">
        <f aca="false">HLOOKUP("Device Tree Pin Name",#REF!,MATCH($A830,#REF!,0),FALSE())</f>
        <v>#VALUE!</v>
      </c>
      <c r="T830" s="95" t="e">
        <f aca="false">HLOOKUP("power rail",#REF!,MATCH($A830,#REF!,0),FALSE())</f>
        <v>#VALUE!</v>
      </c>
      <c r="U830" s="96" t="e">
        <f aca="false">HLOOKUP("Wake Capable",#REF!,MATCH($A830,#REF!,0),FALSE())</f>
        <v>#VALUE!</v>
      </c>
      <c r="V830" s="96" t="e">
        <f aca="false">HLOOKUP("Strap",#REF!,MATCH($A830,#REF!,0),FALSE())</f>
        <v>#VALUE!</v>
      </c>
      <c r="W830" s="96"/>
      <c r="X830" s="96"/>
      <c r="Y830" s="96"/>
      <c r="Z830" s="95"/>
      <c r="AA830" s="95" t="e">
        <f aca="false">HLOOKUP("Pad type",#REF!,MATCH($A830,#REF!,0),FALSE())</f>
        <v>#VALUE!</v>
      </c>
      <c r="AB830" s="100"/>
      <c r="AC830" s="100" t="e">
        <f aca="false">HLOOKUP("POR Pin State",#REF!,MATCH($A830,#REF!,0),FALSE())</f>
        <v>#VALUE!</v>
      </c>
      <c r="AD830" s="186"/>
      <c r="AE830" s="187"/>
      <c r="AF830" s="187"/>
      <c r="AG830" s="187"/>
      <c r="AH830" s="188"/>
      <c r="AI830" s="188"/>
      <c r="AJ830" s="189"/>
      <c r="AK830" s="189"/>
      <c r="AL830" s="189"/>
      <c r="AM830" s="189"/>
      <c r="AN830" s="189"/>
      <c r="AO830" s="189"/>
      <c r="AP830" s="189"/>
      <c r="AQ830" s="194" t="s">
        <v>1981</v>
      </c>
      <c r="AR830" s="104"/>
      <c r="AS830" s="104"/>
      <c r="AT830" s="104"/>
      <c r="AU830" s="104"/>
      <c r="AV830" s="104"/>
      <c r="AW830" s="104"/>
      <c r="AX830" s="104"/>
      <c r="AY830" s="104"/>
      <c r="AZ830" s="104"/>
      <c r="BA830" s="104"/>
      <c r="BB830" s="162"/>
      <c r="BC830" s="104"/>
      <c r="BD830" s="214"/>
      <c r="BE830" s="213" t="s">
        <v>1982</v>
      </c>
      <c r="BF830" s="108" t="e">
        <f aca="false">VLOOKUP($A830,#REF!, 34, FALSE())</f>
        <v>#VALUE!</v>
      </c>
      <c r="BG830" s="418" t="e">
        <f aca="false">VLOOKUP($A830,#REF!, 22, FALSE())</f>
        <v>#VALUE!</v>
      </c>
      <c r="BH830" s="109"/>
    </row>
    <row r="831" s="193" customFormat="true" ht="12.75" hidden="false" customHeight="true" outlineLevel="0" collapsed="false">
      <c r="A831" s="133" t="s">
        <v>1983</v>
      </c>
      <c r="B831" s="86" t="e">
        <f aca="false">VLOOKUP($A831,#REF!, 34, FALSE())</f>
        <v>#VALUE!</v>
      </c>
      <c r="C831" s="87" t="str">
        <f aca="false">CONCATENATE("unused_",A831)</f>
        <v>unused_DDR_XM2_B2A_CA6</v>
      </c>
      <c r="D831" s="88" t="e">
        <f aca="false">IF(LEN(VLOOKUP($A831,#REF!,8,FALSE())),LEFT(VLOOKUP($A831,#REF!,8,FALSE()),LEN(VLOOKUP($A831,#REF!,8,FALSE()))-2),"")</f>
        <v>#VALUE!</v>
      </c>
      <c r="E831" s="89" t="e">
        <f aca="false">IF(LEN(VLOOKUP($A831,#REF!,4,FALSE())),IF(INDEX(#REF!,MATCH($A831,#REF!,0),1),LEFT(VLOOKUP($A831,#REF!,4,FALSE()),LEN(VLOOKUP($A831,#REF!,4,FALSE()))-2),CONCATENATE(LEFT(VLOOKUP($A831,#REF!,4,FALSE()),LEN(VLOOKUP($A831,#REF!,4,FALSE()))-2),"*")),"")</f>
        <v>#VALUE!</v>
      </c>
      <c r="F831" s="90" t="e">
        <f aca="false">IF(LEN(VLOOKUP($A831,#REF!,5,FALSE())),IF(INDEX(#REF!,MATCH($A831,#REF!,0),2),LEFT(VLOOKUP($A831,#REF!,5,FALSE()),LEN(VLOOKUP($A831,#REF!,5,FALSE()))-2),CONCATENATE(LEFT(VLOOKUP($A831,#REF!,5,FALSE()),LEN(VLOOKUP($A831,#REF!,5,FALSE()))-2),"*")),"")</f>
        <v>#VALUE!</v>
      </c>
      <c r="G831" s="90" t="e">
        <f aca="false">IF(LEN(VLOOKUP($A831,#REF!,6,FALSE())),IF(INDEX(#REF!,MATCH($A831,#REF!,0),3),LEFT(VLOOKUP($A831,#REF!,6,FALSE()),LEN(VLOOKUP($A831,#REF!,6,FALSE()))-2),CONCATENATE(LEFT(VLOOKUP($A831,#REF!,6,FALSE()),LEN(VLOOKUP($A831,#REF!,6,FALSE()))-2),"*")),"")</f>
        <v>#VALUE!</v>
      </c>
      <c r="H831" s="91" t="e">
        <f aca="false">IF(LEN(VLOOKUP($A831,#REF!,7,FALSE())),IF(INDEX(#REF!,MATCH($A831,#REF!,0),4),LEFT(VLOOKUP($A831,#REF!,7,FALSE()),LEN(VLOOKUP($A831,#REF!,7,FALSE()))-2),CONCATENATE(LEFT(VLOOKUP($A831,#REF!,7,FALSE()),LEN(VLOOKUP($A831,#REF!,7,FALSE()))-2),"*")),"")</f>
        <v>#VALUE!</v>
      </c>
      <c r="I831" s="92" t="e">
        <f aca="false">IF(LEN(VLOOKUP($A831,#REF!,8,FALSE())),UPPER(RIGHT(VLOOKUP($A831,#REF!,8,FALSE()), 1)),"")</f>
        <v>#VALUE!</v>
      </c>
      <c r="J831" s="90" t="e">
        <f aca="false">IF(LEN(VLOOKUP($A831,#REF!,4,FALSE())),UPPER(RIGHT(VLOOKUP($A831,#REF!,4,FALSE()), 1)),"")</f>
        <v>#VALUE!</v>
      </c>
      <c r="K831" s="90" t="e">
        <f aca="false">IF(LEN(VLOOKUP($A831,#REF!,5,FALSE())),UPPER(RIGHT(VLOOKUP($A831,#REF!,5,FALSE()), 1)),"")</f>
        <v>#VALUE!</v>
      </c>
      <c r="L831" s="90" t="e">
        <f aca="false">IF(LEN(VLOOKUP($A831,#REF!,6,FALSE())),UPPER(RIGHT(VLOOKUP($A831,#REF!,6,FALSE()), 1)),"")</f>
        <v>#VALUE!</v>
      </c>
      <c r="M831" s="91" t="e">
        <f aca="false">IF(LEN(VLOOKUP($A831,#REF!,7,FALSE())),UPPER(RIGHT(VLOOKUP($A831,#REF!,7,FALSE()), 1)),"")</f>
        <v>#VALUE!</v>
      </c>
      <c r="N831" s="185"/>
      <c r="O831" s="185"/>
      <c r="P831" s="185"/>
      <c r="Q831" s="185"/>
      <c r="R831" s="185"/>
      <c r="S831" s="100" t="e">
        <f aca="false">HLOOKUP("Device Tree Pin Name",#REF!,MATCH($A831,#REF!,0),FALSE())</f>
        <v>#VALUE!</v>
      </c>
      <c r="T831" s="95" t="e">
        <f aca="false">HLOOKUP("power rail",#REF!,MATCH($A831,#REF!,0),FALSE())</f>
        <v>#VALUE!</v>
      </c>
      <c r="U831" s="96" t="e">
        <f aca="false">HLOOKUP("Wake Capable",#REF!,MATCH($A831,#REF!,0),FALSE())</f>
        <v>#VALUE!</v>
      </c>
      <c r="V831" s="96" t="e">
        <f aca="false">HLOOKUP("Strap",#REF!,MATCH($A831,#REF!,0),FALSE())</f>
        <v>#VALUE!</v>
      </c>
      <c r="W831" s="96"/>
      <c r="X831" s="96"/>
      <c r="Y831" s="96"/>
      <c r="Z831" s="95"/>
      <c r="AA831" s="95" t="e">
        <f aca="false">HLOOKUP("Pad type",#REF!,MATCH($A831,#REF!,0),FALSE())</f>
        <v>#VALUE!</v>
      </c>
      <c r="AB831" s="100"/>
      <c r="AC831" s="100" t="e">
        <f aca="false">HLOOKUP("POR Pin State",#REF!,MATCH($A831,#REF!,0),FALSE())</f>
        <v>#VALUE!</v>
      </c>
      <c r="AD831" s="186"/>
      <c r="AE831" s="187"/>
      <c r="AF831" s="187"/>
      <c r="AG831" s="187"/>
      <c r="AH831" s="188"/>
      <c r="AI831" s="188"/>
      <c r="AJ831" s="189"/>
      <c r="AK831" s="189"/>
      <c r="AL831" s="189"/>
      <c r="AM831" s="189"/>
      <c r="AN831" s="189"/>
      <c r="AO831" s="189"/>
      <c r="AP831" s="189"/>
      <c r="AQ831" s="194" t="s">
        <v>1984</v>
      </c>
      <c r="AR831" s="104"/>
      <c r="AS831" s="104"/>
      <c r="AT831" s="104"/>
      <c r="AU831" s="104"/>
      <c r="AV831" s="104"/>
      <c r="AW831" s="104"/>
      <c r="AX831" s="104"/>
      <c r="AY831" s="104"/>
      <c r="AZ831" s="104"/>
      <c r="BA831" s="104"/>
      <c r="BB831" s="162"/>
      <c r="BC831" s="104"/>
      <c r="BD831" s="214"/>
      <c r="BE831" s="213" t="s">
        <v>1985</v>
      </c>
      <c r="BF831" s="108" t="e">
        <f aca="false">VLOOKUP($A831,#REF!, 34, FALSE())</f>
        <v>#VALUE!</v>
      </c>
      <c r="BG831" s="418" t="e">
        <f aca="false">VLOOKUP($A831,#REF!, 22, FALSE())</f>
        <v>#VALUE!</v>
      </c>
      <c r="BH831" s="109"/>
    </row>
    <row r="832" s="193" customFormat="true" ht="12.75" hidden="false" customHeight="true" outlineLevel="0" collapsed="false">
      <c r="A832" s="133" t="s">
        <v>1986</v>
      </c>
      <c r="B832" s="86" t="e">
        <f aca="false">VLOOKUP($A832,#REF!, 34, FALSE())</f>
        <v>#VALUE!</v>
      </c>
      <c r="C832" s="87" t="str">
        <f aca="false">CONCATENATE("unused_",A832)</f>
        <v>unused_DDR_XM2_B2B_CA0</v>
      </c>
      <c r="D832" s="88" t="e">
        <f aca="false">IF(LEN(VLOOKUP($A832,#REF!,8,FALSE())),LEFT(VLOOKUP($A832,#REF!,8,FALSE()),LEN(VLOOKUP($A832,#REF!,8,FALSE()))-2),"")</f>
        <v>#VALUE!</v>
      </c>
      <c r="E832" s="89" t="e">
        <f aca="false">IF(LEN(VLOOKUP($A832,#REF!,4,FALSE())),IF(INDEX(#REF!,MATCH($A832,#REF!,0),1),LEFT(VLOOKUP($A832,#REF!,4,FALSE()),LEN(VLOOKUP($A832,#REF!,4,FALSE()))-2),CONCATENATE(LEFT(VLOOKUP($A832,#REF!,4,FALSE()),LEN(VLOOKUP($A832,#REF!,4,FALSE()))-2),"*")),"")</f>
        <v>#VALUE!</v>
      </c>
      <c r="F832" s="90" t="e">
        <f aca="false">IF(LEN(VLOOKUP($A832,#REF!,5,FALSE())),IF(INDEX(#REF!,MATCH($A832,#REF!,0),2),LEFT(VLOOKUP($A832,#REF!,5,FALSE()),LEN(VLOOKUP($A832,#REF!,5,FALSE()))-2),CONCATENATE(LEFT(VLOOKUP($A832,#REF!,5,FALSE()),LEN(VLOOKUP($A832,#REF!,5,FALSE()))-2),"*")),"")</f>
        <v>#VALUE!</v>
      </c>
      <c r="G832" s="90" t="e">
        <f aca="false">IF(LEN(VLOOKUP($A832,#REF!,6,FALSE())),IF(INDEX(#REF!,MATCH($A832,#REF!,0),3),LEFT(VLOOKUP($A832,#REF!,6,FALSE()),LEN(VLOOKUP($A832,#REF!,6,FALSE()))-2),CONCATENATE(LEFT(VLOOKUP($A832,#REF!,6,FALSE()),LEN(VLOOKUP($A832,#REF!,6,FALSE()))-2),"*")),"")</f>
        <v>#VALUE!</v>
      </c>
      <c r="H832" s="91" t="e">
        <f aca="false">IF(LEN(VLOOKUP($A832,#REF!,7,FALSE())),IF(INDEX(#REF!,MATCH($A832,#REF!,0),4),LEFT(VLOOKUP($A832,#REF!,7,FALSE()),LEN(VLOOKUP($A832,#REF!,7,FALSE()))-2),CONCATENATE(LEFT(VLOOKUP($A832,#REF!,7,FALSE()),LEN(VLOOKUP($A832,#REF!,7,FALSE()))-2),"*")),"")</f>
        <v>#VALUE!</v>
      </c>
      <c r="I832" s="92" t="e">
        <f aca="false">IF(LEN(VLOOKUP($A832,#REF!,8,FALSE())),UPPER(RIGHT(VLOOKUP($A832,#REF!,8,FALSE()), 1)),"")</f>
        <v>#VALUE!</v>
      </c>
      <c r="J832" s="90" t="e">
        <f aca="false">IF(LEN(VLOOKUP($A832,#REF!,4,FALSE())),UPPER(RIGHT(VLOOKUP($A832,#REF!,4,FALSE()), 1)),"")</f>
        <v>#VALUE!</v>
      </c>
      <c r="K832" s="90" t="e">
        <f aca="false">IF(LEN(VLOOKUP($A832,#REF!,5,FALSE())),UPPER(RIGHT(VLOOKUP($A832,#REF!,5,FALSE()), 1)),"")</f>
        <v>#VALUE!</v>
      </c>
      <c r="L832" s="90" t="e">
        <f aca="false">IF(LEN(VLOOKUP($A832,#REF!,6,FALSE())),UPPER(RIGHT(VLOOKUP($A832,#REF!,6,FALSE()), 1)),"")</f>
        <v>#VALUE!</v>
      </c>
      <c r="M832" s="91" t="e">
        <f aca="false">IF(LEN(VLOOKUP($A832,#REF!,7,FALSE())),UPPER(RIGHT(VLOOKUP($A832,#REF!,7,FALSE()), 1)),"")</f>
        <v>#VALUE!</v>
      </c>
      <c r="N832" s="185"/>
      <c r="O832" s="185"/>
      <c r="P832" s="185"/>
      <c r="Q832" s="185"/>
      <c r="R832" s="185"/>
      <c r="S832" s="100" t="e">
        <f aca="false">HLOOKUP("Device Tree Pin Name",#REF!,MATCH($A832,#REF!,0),FALSE())</f>
        <v>#VALUE!</v>
      </c>
      <c r="T832" s="95" t="e">
        <f aca="false">HLOOKUP("power rail",#REF!,MATCH($A832,#REF!,0),FALSE())</f>
        <v>#VALUE!</v>
      </c>
      <c r="U832" s="96" t="e">
        <f aca="false">HLOOKUP("Wake Capable",#REF!,MATCH($A832,#REF!,0),FALSE())</f>
        <v>#VALUE!</v>
      </c>
      <c r="V832" s="96" t="e">
        <f aca="false">HLOOKUP("Strap",#REF!,MATCH($A832,#REF!,0),FALSE())</f>
        <v>#VALUE!</v>
      </c>
      <c r="W832" s="96"/>
      <c r="X832" s="96"/>
      <c r="Y832" s="96"/>
      <c r="Z832" s="95"/>
      <c r="AA832" s="95" t="e">
        <f aca="false">HLOOKUP("Pad type",#REF!,MATCH($A832,#REF!,0),FALSE())</f>
        <v>#VALUE!</v>
      </c>
      <c r="AB832" s="100"/>
      <c r="AC832" s="100" t="e">
        <f aca="false">HLOOKUP("POR Pin State",#REF!,MATCH($A832,#REF!,0),FALSE())</f>
        <v>#VALUE!</v>
      </c>
      <c r="AD832" s="186"/>
      <c r="AE832" s="187"/>
      <c r="AF832" s="187"/>
      <c r="AG832" s="187"/>
      <c r="AH832" s="188"/>
      <c r="AI832" s="188"/>
      <c r="AJ832" s="189"/>
      <c r="AK832" s="189"/>
      <c r="AL832" s="189"/>
      <c r="AM832" s="189"/>
      <c r="AN832" s="189"/>
      <c r="AO832" s="189"/>
      <c r="AP832" s="189"/>
      <c r="AQ832" s="194" t="s">
        <v>1987</v>
      </c>
      <c r="AR832" s="104"/>
      <c r="AS832" s="104"/>
      <c r="AT832" s="104"/>
      <c r="AU832" s="104"/>
      <c r="AV832" s="104"/>
      <c r="AW832" s="104"/>
      <c r="AX832" s="104"/>
      <c r="AY832" s="104"/>
      <c r="AZ832" s="104"/>
      <c r="BA832" s="104"/>
      <c r="BB832" s="162"/>
      <c r="BC832" s="104"/>
      <c r="BD832" s="214"/>
      <c r="BE832" s="213" t="s">
        <v>1988</v>
      </c>
      <c r="BF832" s="108" t="e">
        <f aca="false">VLOOKUP($A832,#REF!, 34, FALSE())</f>
        <v>#VALUE!</v>
      </c>
      <c r="BG832" s="418" t="e">
        <f aca="false">VLOOKUP($A832,#REF!, 22, FALSE())</f>
        <v>#VALUE!</v>
      </c>
      <c r="BH832" s="109"/>
    </row>
    <row r="833" s="193" customFormat="true" ht="12.75" hidden="false" customHeight="true" outlineLevel="0" collapsed="false">
      <c r="A833" s="133" t="s">
        <v>1989</v>
      </c>
      <c r="B833" s="86" t="e">
        <f aca="false">VLOOKUP($A833,#REF!, 34, FALSE())</f>
        <v>#VALUE!</v>
      </c>
      <c r="C833" s="87" t="str">
        <f aca="false">CONCATENATE("unused_",A833)</f>
        <v>unused_DDR_XM2_B2B_CA1</v>
      </c>
      <c r="D833" s="88" t="e">
        <f aca="false">IF(LEN(VLOOKUP($A833,#REF!,8,FALSE())),LEFT(VLOOKUP($A833,#REF!,8,FALSE()),LEN(VLOOKUP($A833,#REF!,8,FALSE()))-2),"")</f>
        <v>#VALUE!</v>
      </c>
      <c r="E833" s="89" t="e">
        <f aca="false">IF(LEN(VLOOKUP($A833,#REF!,4,FALSE())),IF(INDEX(#REF!,MATCH($A833,#REF!,0),1),LEFT(VLOOKUP($A833,#REF!,4,FALSE()),LEN(VLOOKUP($A833,#REF!,4,FALSE()))-2),CONCATENATE(LEFT(VLOOKUP($A833,#REF!,4,FALSE()),LEN(VLOOKUP($A833,#REF!,4,FALSE()))-2),"*")),"")</f>
        <v>#VALUE!</v>
      </c>
      <c r="F833" s="90" t="e">
        <f aca="false">IF(LEN(VLOOKUP($A833,#REF!,5,FALSE())),IF(INDEX(#REF!,MATCH($A833,#REF!,0),2),LEFT(VLOOKUP($A833,#REF!,5,FALSE()),LEN(VLOOKUP($A833,#REF!,5,FALSE()))-2),CONCATENATE(LEFT(VLOOKUP($A833,#REF!,5,FALSE()),LEN(VLOOKUP($A833,#REF!,5,FALSE()))-2),"*")),"")</f>
        <v>#VALUE!</v>
      </c>
      <c r="G833" s="90" t="e">
        <f aca="false">IF(LEN(VLOOKUP($A833,#REF!,6,FALSE())),IF(INDEX(#REF!,MATCH($A833,#REF!,0),3),LEFT(VLOOKUP($A833,#REF!,6,FALSE()),LEN(VLOOKUP($A833,#REF!,6,FALSE()))-2),CONCATENATE(LEFT(VLOOKUP($A833,#REF!,6,FALSE()),LEN(VLOOKUP($A833,#REF!,6,FALSE()))-2),"*")),"")</f>
        <v>#VALUE!</v>
      </c>
      <c r="H833" s="91" t="e">
        <f aca="false">IF(LEN(VLOOKUP($A833,#REF!,7,FALSE())),IF(INDEX(#REF!,MATCH($A833,#REF!,0),4),LEFT(VLOOKUP($A833,#REF!,7,FALSE()),LEN(VLOOKUP($A833,#REF!,7,FALSE()))-2),CONCATENATE(LEFT(VLOOKUP($A833,#REF!,7,FALSE()),LEN(VLOOKUP($A833,#REF!,7,FALSE()))-2),"*")),"")</f>
        <v>#VALUE!</v>
      </c>
      <c r="I833" s="92" t="e">
        <f aca="false">IF(LEN(VLOOKUP($A833,#REF!,8,FALSE())),UPPER(RIGHT(VLOOKUP($A833,#REF!,8,FALSE()), 1)),"")</f>
        <v>#VALUE!</v>
      </c>
      <c r="J833" s="90" t="e">
        <f aca="false">IF(LEN(VLOOKUP($A833,#REF!,4,FALSE())),UPPER(RIGHT(VLOOKUP($A833,#REF!,4,FALSE()), 1)),"")</f>
        <v>#VALUE!</v>
      </c>
      <c r="K833" s="90" t="e">
        <f aca="false">IF(LEN(VLOOKUP($A833,#REF!,5,FALSE())),UPPER(RIGHT(VLOOKUP($A833,#REF!,5,FALSE()), 1)),"")</f>
        <v>#VALUE!</v>
      </c>
      <c r="L833" s="90" t="e">
        <f aca="false">IF(LEN(VLOOKUP($A833,#REF!,6,FALSE())),UPPER(RIGHT(VLOOKUP($A833,#REF!,6,FALSE()), 1)),"")</f>
        <v>#VALUE!</v>
      </c>
      <c r="M833" s="91" t="e">
        <f aca="false">IF(LEN(VLOOKUP($A833,#REF!,7,FALSE())),UPPER(RIGHT(VLOOKUP($A833,#REF!,7,FALSE()), 1)),"")</f>
        <v>#VALUE!</v>
      </c>
      <c r="N833" s="185"/>
      <c r="O833" s="185"/>
      <c r="P833" s="185"/>
      <c r="Q833" s="185"/>
      <c r="R833" s="185"/>
      <c r="S833" s="100" t="e">
        <f aca="false">HLOOKUP("Device Tree Pin Name",#REF!,MATCH($A833,#REF!,0),FALSE())</f>
        <v>#VALUE!</v>
      </c>
      <c r="T833" s="95" t="e">
        <f aca="false">HLOOKUP("power rail",#REF!,MATCH($A833,#REF!,0),FALSE())</f>
        <v>#VALUE!</v>
      </c>
      <c r="U833" s="96" t="e">
        <f aca="false">HLOOKUP("Wake Capable",#REF!,MATCH($A833,#REF!,0),FALSE())</f>
        <v>#VALUE!</v>
      </c>
      <c r="V833" s="96" t="e">
        <f aca="false">HLOOKUP("Strap",#REF!,MATCH($A833,#REF!,0),FALSE())</f>
        <v>#VALUE!</v>
      </c>
      <c r="W833" s="96"/>
      <c r="X833" s="96"/>
      <c r="Y833" s="96"/>
      <c r="Z833" s="95"/>
      <c r="AA833" s="95" t="e">
        <f aca="false">HLOOKUP("Pad type",#REF!,MATCH($A833,#REF!,0),FALSE())</f>
        <v>#VALUE!</v>
      </c>
      <c r="AB833" s="100"/>
      <c r="AC833" s="100" t="e">
        <f aca="false">HLOOKUP("POR Pin State",#REF!,MATCH($A833,#REF!,0),FALSE())</f>
        <v>#VALUE!</v>
      </c>
      <c r="AD833" s="186"/>
      <c r="AE833" s="187"/>
      <c r="AF833" s="187"/>
      <c r="AG833" s="187"/>
      <c r="AH833" s="188"/>
      <c r="AI833" s="188"/>
      <c r="AJ833" s="189"/>
      <c r="AK833" s="189"/>
      <c r="AL833" s="189"/>
      <c r="AM833" s="189"/>
      <c r="AN833" s="189"/>
      <c r="AO833" s="189"/>
      <c r="AP833" s="189"/>
      <c r="AQ833" s="194" t="s">
        <v>1990</v>
      </c>
      <c r="AR833" s="104"/>
      <c r="AS833" s="104"/>
      <c r="AT833" s="104"/>
      <c r="AU833" s="104"/>
      <c r="AV833" s="104"/>
      <c r="AW833" s="104"/>
      <c r="AX833" s="104"/>
      <c r="AY833" s="104"/>
      <c r="AZ833" s="104"/>
      <c r="BA833" s="104"/>
      <c r="BB833" s="162"/>
      <c r="BC833" s="104"/>
      <c r="BD833" s="214"/>
      <c r="BE833" s="213" t="s">
        <v>1991</v>
      </c>
      <c r="BF833" s="108" t="e">
        <f aca="false">VLOOKUP($A833,#REF!, 34, FALSE())</f>
        <v>#VALUE!</v>
      </c>
      <c r="BG833" s="418" t="e">
        <f aca="false">VLOOKUP($A833,#REF!, 22, FALSE())</f>
        <v>#VALUE!</v>
      </c>
      <c r="BH833" s="109"/>
    </row>
    <row r="834" s="193" customFormat="true" ht="12.75" hidden="false" customHeight="true" outlineLevel="0" collapsed="false">
      <c r="A834" s="133" t="s">
        <v>1992</v>
      </c>
      <c r="B834" s="86" t="e">
        <f aca="false">VLOOKUP($A834,#REF!, 34, FALSE())</f>
        <v>#VALUE!</v>
      </c>
      <c r="C834" s="87" t="str">
        <f aca="false">CONCATENATE("unused_",A834)</f>
        <v>unused_DDR_XM2_B2B_CA2</v>
      </c>
      <c r="D834" s="88" t="e">
        <f aca="false">IF(LEN(VLOOKUP($A834,#REF!,8,FALSE())),LEFT(VLOOKUP($A834,#REF!,8,FALSE()),LEN(VLOOKUP($A834,#REF!,8,FALSE()))-2),"")</f>
        <v>#VALUE!</v>
      </c>
      <c r="E834" s="89" t="e">
        <f aca="false">IF(LEN(VLOOKUP($A834,#REF!,4,FALSE())),IF(INDEX(#REF!,MATCH($A834,#REF!,0),1),LEFT(VLOOKUP($A834,#REF!,4,FALSE()),LEN(VLOOKUP($A834,#REF!,4,FALSE()))-2),CONCATENATE(LEFT(VLOOKUP($A834,#REF!,4,FALSE()),LEN(VLOOKUP($A834,#REF!,4,FALSE()))-2),"*")),"")</f>
        <v>#VALUE!</v>
      </c>
      <c r="F834" s="90" t="e">
        <f aca="false">IF(LEN(VLOOKUP($A834,#REF!,5,FALSE())),IF(INDEX(#REF!,MATCH($A834,#REF!,0),2),LEFT(VLOOKUP($A834,#REF!,5,FALSE()),LEN(VLOOKUP($A834,#REF!,5,FALSE()))-2),CONCATENATE(LEFT(VLOOKUP($A834,#REF!,5,FALSE()),LEN(VLOOKUP($A834,#REF!,5,FALSE()))-2),"*")),"")</f>
        <v>#VALUE!</v>
      </c>
      <c r="G834" s="90" t="e">
        <f aca="false">IF(LEN(VLOOKUP($A834,#REF!,6,FALSE())),IF(INDEX(#REF!,MATCH($A834,#REF!,0),3),LEFT(VLOOKUP($A834,#REF!,6,FALSE()),LEN(VLOOKUP($A834,#REF!,6,FALSE()))-2),CONCATENATE(LEFT(VLOOKUP($A834,#REF!,6,FALSE()),LEN(VLOOKUP($A834,#REF!,6,FALSE()))-2),"*")),"")</f>
        <v>#VALUE!</v>
      </c>
      <c r="H834" s="91" t="e">
        <f aca="false">IF(LEN(VLOOKUP($A834,#REF!,7,FALSE())),IF(INDEX(#REF!,MATCH($A834,#REF!,0),4),LEFT(VLOOKUP($A834,#REF!,7,FALSE()),LEN(VLOOKUP($A834,#REF!,7,FALSE()))-2),CONCATENATE(LEFT(VLOOKUP($A834,#REF!,7,FALSE()),LEN(VLOOKUP($A834,#REF!,7,FALSE()))-2),"*")),"")</f>
        <v>#VALUE!</v>
      </c>
      <c r="I834" s="92" t="e">
        <f aca="false">IF(LEN(VLOOKUP($A834,#REF!,8,FALSE())),UPPER(RIGHT(VLOOKUP($A834,#REF!,8,FALSE()), 1)),"")</f>
        <v>#VALUE!</v>
      </c>
      <c r="J834" s="90" t="e">
        <f aca="false">IF(LEN(VLOOKUP($A834,#REF!,4,FALSE())),UPPER(RIGHT(VLOOKUP($A834,#REF!,4,FALSE()), 1)),"")</f>
        <v>#VALUE!</v>
      </c>
      <c r="K834" s="90" t="e">
        <f aca="false">IF(LEN(VLOOKUP($A834,#REF!,5,FALSE())),UPPER(RIGHT(VLOOKUP($A834,#REF!,5,FALSE()), 1)),"")</f>
        <v>#VALUE!</v>
      </c>
      <c r="L834" s="90" t="e">
        <f aca="false">IF(LEN(VLOOKUP($A834,#REF!,6,FALSE())),UPPER(RIGHT(VLOOKUP($A834,#REF!,6,FALSE()), 1)),"")</f>
        <v>#VALUE!</v>
      </c>
      <c r="M834" s="91" t="e">
        <f aca="false">IF(LEN(VLOOKUP($A834,#REF!,7,FALSE())),UPPER(RIGHT(VLOOKUP($A834,#REF!,7,FALSE()), 1)),"")</f>
        <v>#VALUE!</v>
      </c>
      <c r="N834" s="185"/>
      <c r="O834" s="185"/>
      <c r="P834" s="185"/>
      <c r="Q834" s="185"/>
      <c r="R834" s="185"/>
      <c r="S834" s="100" t="e">
        <f aca="false">HLOOKUP("Device Tree Pin Name",#REF!,MATCH($A834,#REF!,0),FALSE())</f>
        <v>#VALUE!</v>
      </c>
      <c r="T834" s="95" t="e">
        <f aca="false">HLOOKUP("power rail",#REF!,MATCH($A834,#REF!,0),FALSE())</f>
        <v>#VALUE!</v>
      </c>
      <c r="U834" s="96" t="e">
        <f aca="false">HLOOKUP("Wake Capable",#REF!,MATCH($A834,#REF!,0),FALSE())</f>
        <v>#VALUE!</v>
      </c>
      <c r="V834" s="96" t="e">
        <f aca="false">HLOOKUP("Strap",#REF!,MATCH($A834,#REF!,0),FALSE())</f>
        <v>#VALUE!</v>
      </c>
      <c r="W834" s="96"/>
      <c r="X834" s="96"/>
      <c r="Y834" s="96"/>
      <c r="Z834" s="95"/>
      <c r="AA834" s="95" t="e">
        <f aca="false">HLOOKUP("Pad type",#REF!,MATCH($A834,#REF!,0),FALSE())</f>
        <v>#VALUE!</v>
      </c>
      <c r="AB834" s="100"/>
      <c r="AC834" s="100" t="e">
        <f aca="false">HLOOKUP("POR Pin State",#REF!,MATCH($A834,#REF!,0),FALSE())</f>
        <v>#VALUE!</v>
      </c>
      <c r="AD834" s="186"/>
      <c r="AE834" s="187"/>
      <c r="AF834" s="187"/>
      <c r="AG834" s="187"/>
      <c r="AH834" s="188"/>
      <c r="AI834" s="188"/>
      <c r="AJ834" s="189"/>
      <c r="AK834" s="189"/>
      <c r="AL834" s="189"/>
      <c r="AM834" s="189"/>
      <c r="AN834" s="189"/>
      <c r="AO834" s="189"/>
      <c r="AP834" s="189"/>
      <c r="AQ834" s="194" t="s">
        <v>1993</v>
      </c>
      <c r="AR834" s="104"/>
      <c r="AS834" s="104"/>
      <c r="AT834" s="104"/>
      <c r="AU834" s="104"/>
      <c r="AV834" s="104"/>
      <c r="AW834" s="104"/>
      <c r="AX834" s="104"/>
      <c r="AY834" s="104"/>
      <c r="AZ834" s="104"/>
      <c r="BA834" s="104"/>
      <c r="BB834" s="162"/>
      <c r="BC834" s="104"/>
      <c r="BD834" s="214"/>
      <c r="BE834" s="213" t="s">
        <v>1994</v>
      </c>
      <c r="BF834" s="108" t="e">
        <f aca="false">VLOOKUP($A834,#REF!, 34, FALSE())</f>
        <v>#VALUE!</v>
      </c>
      <c r="BG834" s="418" t="e">
        <f aca="false">VLOOKUP($A834,#REF!, 22, FALSE())</f>
        <v>#VALUE!</v>
      </c>
      <c r="BH834" s="109"/>
    </row>
    <row r="835" s="193" customFormat="true" ht="12.75" hidden="false" customHeight="true" outlineLevel="0" collapsed="false">
      <c r="A835" s="133" t="s">
        <v>1995</v>
      </c>
      <c r="B835" s="86" t="e">
        <f aca="false">VLOOKUP($A835,#REF!, 34, FALSE())</f>
        <v>#VALUE!</v>
      </c>
      <c r="C835" s="87" t="str">
        <f aca="false">CONCATENATE("unused_",A835)</f>
        <v>unused_DDR_XM2_B2B_CA3</v>
      </c>
      <c r="D835" s="88" t="e">
        <f aca="false">IF(LEN(VLOOKUP($A835,#REF!,8,FALSE())),LEFT(VLOOKUP($A835,#REF!,8,FALSE()),LEN(VLOOKUP($A835,#REF!,8,FALSE()))-2),"")</f>
        <v>#VALUE!</v>
      </c>
      <c r="E835" s="89" t="e">
        <f aca="false">IF(LEN(VLOOKUP($A835,#REF!,4,FALSE())),IF(INDEX(#REF!,MATCH($A835,#REF!,0),1),LEFT(VLOOKUP($A835,#REF!,4,FALSE()),LEN(VLOOKUP($A835,#REF!,4,FALSE()))-2),CONCATENATE(LEFT(VLOOKUP($A835,#REF!,4,FALSE()),LEN(VLOOKUP($A835,#REF!,4,FALSE()))-2),"*")),"")</f>
        <v>#VALUE!</v>
      </c>
      <c r="F835" s="90" t="e">
        <f aca="false">IF(LEN(VLOOKUP($A835,#REF!,5,FALSE())),IF(INDEX(#REF!,MATCH($A835,#REF!,0),2),LEFT(VLOOKUP($A835,#REF!,5,FALSE()),LEN(VLOOKUP($A835,#REF!,5,FALSE()))-2),CONCATENATE(LEFT(VLOOKUP($A835,#REF!,5,FALSE()),LEN(VLOOKUP($A835,#REF!,5,FALSE()))-2),"*")),"")</f>
        <v>#VALUE!</v>
      </c>
      <c r="G835" s="90" t="e">
        <f aca="false">IF(LEN(VLOOKUP($A835,#REF!,6,FALSE())),IF(INDEX(#REF!,MATCH($A835,#REF!,0),3),LEFT(VLOOKUP($A835,#REF!,6,FALSE()),LEN(VLOOKUP($A835,#REF!,6,FALSE()))-2),CONCATENATE(LEFT(VLOOKUP($A835,#REF!,6,FALSE()),LEN(VLOOKUP($A835,#REF!,6,FALSE()))-2),"*")),"")</f>
        <v>#VALUE!</v>
      </c>
      <c r="H835" s="91" t="e">
        <f aca="false">IF(LEN(VLOOKUP($A835,#REF!,7,FALSE())),IF(INDEX(#REF!,MATCH($A835,#REF!,0),4),LEFT(VLOOKUP($A835,#REF!,7,FALSE()),LEN(VLOOKUP($A835,#REF!,7,FALSE()))-2),CONCATENATE(LEFT(VLOOKUP($A835,#REF!,7,FALSE()),LEN(VLOOKUP($A835,#REF!,7,FALSE()))-2),"*")),"")</f>
        <v>#VALUE!</v>
      </c>
      <c r="I835" s="92" t="e">
        <f aca="false">IF(LEN(VLOOKUP($A835,#REF!,8,FALSE())),UPPER(RIGHT(VLOOKUP($A835,#REF!,8,FALSE()), 1)),"")</f>
        <v>#VALUE!</v>
      </c>
      <c r="J835" s="90" t="e">
        <f aca="false">IF(LEN(VLOOKUP($A835,#REF!,4,FALSE())),UPPER(RIGHT(VLOOKUP($A835,#REF!,4,FALSE()), 1)),"")</f>
        <v>#VALUE!</v>
      </c>
      <c r="K835" s="90" t="e">
        <f aca="false">IF(LEN(VLOOKUP($A835,#REF!,5,FALSE())),UPPER(RIGHT(VLOOKUP($A835,#REF!,5,FALSE()), 1)),"")</f>
        <v>#VALUE!</v>
      </c>
      <c r="L835" s="90" t="e">
        <f aca="false">IF(LEN(VLOOKUP($A835,#REF!,6,FALSE())),UPPER(RIGHT(VLOOKUP($A835,#REF!,6,FALSE()), 1)),"")</f>
        <v>#VALUE!</v>
      </c>
      <c r="M835" s="91" t="e">
        <f aca="false">IF(LEN(VLOOKUP($A835,#REF!,7,FALSE())),UPPER(RIGHT(VLOOKUP($A835,#REF!,7,FALSE()), 1)),"")</f>
        <v>#VALUE!</v>
      </c>
      <c r="N835" s="185"/>
      <c r="O835" s="185"/>
      <c r="P835" s="185"/>
      <c r="Q835" s="185"/>
      <c r="R835" s="185"/>
      <c r="S835" s="100" t="e">
        <f aca="false">HLOOKUP("Device Tree Pin Name",#REF!,MATCH($A835,#REF!,0),FALSE())</f>
        <v>#VALUE!</v>
      </c>
      <c r="T835" s="95" t="e">
        <f aca="false">HLOOKUP("power rail",#REF!,MATCH($A835,#REF!,0),FALSE())</f>
        <v>#VALUE!</v>
      </c>
      <c r="U835" s="96" t="e">
        <f aca="false">HLOOKUP("Wake Capable",#REF!,MATCH($A835,#REF!,0),FALSE())</f>
        <v>#VALUE!</v>
      </c>
      <c r="V835" s="96" t="e">
        <f aca="false">HLOOKUP("Strap",#REF!,MATCH($A835,#REF!,0),FALSE())</f>
        <v>#VALUE!</v>
      </c>
      <c r="W835" s="96"/>
      <c r="X835" s="96"/>
      <c r="Y835" s="96"/>
      <c r="Z835" s="95"/>
      <c r="AA835" s="95" t="e">
        <f aca="false">HLOOKUP("Pad type",#REF!,MATCH($A835,#REF!,0),FALSE())</f>
        <v>#VALUE!</v>
      </c>
      <c r="AB835" s="100"/>
      <c r="AC835" s="100" t="e">
        <f aca="false">HLOOKUP("POR Pin State",#REF!,MATCH($A835,#REF!,0),FALSE())</f>
        <v>#VALUE!</v>
      </c>
      <c r="AD835" s="186"/>
      <c r="AE835" s="187"/>
      <c r="AF835" s="187"/>
      <c r="AG835" s="187"/>
      <c r="AH835" s="188"/>
      <c r="AI835" s="188"/>
      <c r="AJ835" s="189"/>
      <c r="AK835" s="189"/>
      <c r="AL835" s="189"/>
      <c r="AM835" s="189"/>
      <c r="AN835" s="189"/>
      <c r="AO835" s="189"/>
      <c r="AP835" s="189"/>
      <c r="AQ835" s="194" t="s">
        <v>1996</v>
      </c>
      <c r="AR835" s="104"/>
      <c r="AS835" s="104"/>
      <c r="AT835" s="104"/>
      <c r="AU835" s="104"/>
      <c r="AV835" s="104"/>
      <c r="AW835" s="104"/>
      <c r="AX835" s="104"/>
      <c r="AY835" s="104"/>
      <c r="AZ835" s="104"/>
      <c r="BA835" s="104"/>
      <c r="BB835" s="162"/>
      <c r="BC835" s="104"/>
      <c r="BD835" s="214"/>
      <c r="BE835" s="213" t="s">
        <v>1997</v>
      </c>
      <c r="BF835" s="108" t="e">
        <f aca="false">VLOOKUP($A835,#REF!, 34, FALSE())</f>
        <v>#VALUE!</v>
      </c>
      <c r="BG835" s="418" t="e">
        <f aca="false">VLOOKUP($A835,#REF!, 22, FALSE())</f>
        <v>#VALUE!</v>
      </c>
      <c r="BH835" s="109"/>
    </row>
    <row r="836" s="193" customFormat="true" ht="12.75" hidden="false" customHeight="true" outlineLevel="0" collapsed="false">
      <c r="A836" s="1" t="s">
        <v>1998</v>
      </c>
      <c r="B836" s="86" t="e">
        <f aca="false">VLOOKUP($A836,#REF!, 34, FALSE())</f>
        <v>#VALUE!</v>
      </c>
      <c r="C836" s="87" t="str">
        <f aca="false">CONCATENATE("unused_",A836)</f>
        <v>unused_DDR_XM2_B2B_CA4</v>
      </c>
      <c r="D836" s="88" t="e">
        <f aca="false">IF(LEN(VLOOKUP($A836,#REF!,8,FALSE())),LEFT(VLOOKUP($A836,#REF!,8,FALSE()),LEN(VLOOKUP($A836,#REF!,8,FALSE()))-2),"")</f>
        <v>#VALUE!</v>
      </c>
      <c r="E836" s="89" t="e">
        <f aca="false">IF(LEN(VLOOKUP($A836,#REF!,4,FALSE())),IF(INDEX(#REF!,MATCH($A836,#REF!,0),1),LEFT(VLOOKUP($A836,#REF!,4,FALSE()),LEN(VLOOKUP($A836,#REF!,4,FALSE()))-2),CONCATENATE(LEFT(VLOOKUP($A836,#REF!,4,FALSE()),LEN(VLOOKUP($A836,#REF!,4,FALSE()))-2),"*")),"")</f>
        <v>#VALUE!</v>
      </c>
      <c r="F836" s="90" t="e">
        <f aca="false">IF(LEN(VLOOKUP($A836,#REF!,5,FALSE())),IF(INDEX(#REF!,MATCH($A836,#REF!,0),2),LEFT(VLOOKUP($A836,#REF!,5,FALSE()),LEN(VLOOKUP($A836,#REF!,5,FALSE()))-2),CONCATENATE(LEFT(VLOOKUP($A836,#REF!,5,FALSE()),LEN(VLOOKUP($A836,#REF!,5,FALSE()))-2),"*")),"")</f>
        <v>#VALUE!</v>
      </c>
      <c r="G836" s="90" t="e">
        <f aca="false">IF(LEN(VLOOKUP($A836,#REF!,6,FALSE())),IF(INDEX(#REF!,MATCH($A836,#REF!,0),3),LEFT(VLOOKUP($A836,#REF!,6,FALSE()),LEN(VLOOKUP($A836,#REF!,6,FALSE()))-2),CONCATENATE(LEFT(VLOOKUP($A836,#REF!,6,FALSE()),LEN(VLOOKUP($A836,#REF!,6,FALSE()))-2),"*")),"")</f>
        <v>#VALUE!</v>
      </c>
      <c r="H836" s="91" t="e">
        <f aca="false">IF(LEN(VLOOKUP($A836,#REF!,7,FALSE())),IF(INDEX(#REF!,MATCH($A836,#REF!,0),4),LEFT(VLOOKUP($A836,#REF!,7,FALSE()),LEN(VLOOKUP($A836,#REF!,7,FALSE()))-2),CONCATENATE(LEFT(VLOOKUP($A836,#REF!,7,FALSE()),LEN(VLOOKUP($A836,#REF!,7,FALSE()))-2),"*")),"")</f>
        <v>#VALUE!</v>
      </c>
      <c r="I836" s="92" t="e">
        <f aca="false">IF(LEN(VLOOKUP($A836,#REF!,8,FALSE())),UPPER(RIGHT(VLOOKUP($A836,#REF!,8,FALSE()), 1)),"")</f>
        <v>#VALUE!</v>
      </c>
      <c r="J836" s="90" t="e">
        <f aca="false">IF(LEN(VLOOKUP($A836,#REF!,4,FALSE())),UPPER(RIGHT(VLOOKUP($A836,#REF!,4,FALSE()), 1)),"")</f>
        <v>#VALUE!</v>
      </c>
      <c r="K836" s="90" t="e">
        <f aca="false">IF(LEN(VLOOKUP($A836,#REF!,5,FALSE())),UPPER(RIGHT(VLOOKUP($A836,#REF!,5,FALSE()), 1)),"")</f>
        <v>#VALUE!</v>
      </c>
      <c r="L836" s="90" t="e">
        <f aca="false">IF(LEN(VLOOKUP($A836,#REF!,6,FALSE())),UPPER(RIGHT(VLOOKUP($A836,#REF!,6,FALSE()), 1)),"")</f>
        <v>#VALUE!</v>
      </c>
      <c r="M836" s="91" t="e">
        <f aca="false">IF(LEN(VLOOKUP($A836,#REF!,7,FALSE())),UPPER(RIGHT(VLOOKUP($A836,#REF!,7,FALSE()), 1)),"")</f>
        <v>#VALUE!</v>
      </c>
      <c r="N836" s="185"/>
      <c r="O836" s="185"/>
      <c r="P836" s="185"/>
      <c r="Q836" s="185"/>
      <c r="R836" s="185"/>
      <c r="S836" s="100" t="e">
        <f aca="false">HLOOKUP("Device Tree Pin Name",#REF!,MATCH($A836,#REF!,0),FALSE())</f>
        <v>#VALUE!</v>
      </c>
      <c r="T836" s="95" t="e">
        <f aca="false">HLOOKUP("power rail",#REF!,MATCH($A836,#REF!,0),FALSE())</f>
        <v>#VALUE!</v>
      </c>
      <c r="U836" s="96" t="e">
        <f aca="false">HLOOKUP("Wake Capable",#REF!,MATCH($A836,#REF!,0),FALSE())</f>
        <v>#VALUE!</v>
      </c>
      <c r="V836" s="96" t="e">
        <f aca="false">HLOOKUP("Strap",#REF!,MATCH($A836,#REF!,0),FALSE())</f>
        <v>#VALUE!</v>
      </c>
      <c r="W836" s="96"/>
      <c r="X836" s="96"/>
      <c r="Y836" s="96"/>
      <c r="Z836" s="95"/>
      <c r="AA836" s="95" t="e">
        <f aca="false">HLOOKUP("Pad type",#REF!,MATCH($A836,#REF!,0),FALSE())</f>
        <v>#VALUE!</v>
      </c>
      <c r="AB836" s="100"/>
      <c r="AC836" s="100" t="e">
        <f aca="false">HLOOKUP("POR Pin State",#REF!,MATCH($A836,#REF!,0),FALSE())</f>
        <v>#VALUE!</v>
      </c>
      <c r="AD836" s="186"/>
      <c r="AE836" s="187"/>
      <c r="AF836" s="187"/>
      <c r="AG836" s="187"/>
      <c r="AH836" s="188"/>
      <c r="AI836" s="188"/>
      <c r="AJ836" s="189"/>
      <c r="AK836" s="189"/>
      <c r="AL836" s="189"/>
      <c r="AM836" s="189"/>
      <c r="AN836" s="189"/>
      <c r="AO836" s="189"/>
      <c r="AP836" s="189"/>
      <c r="AQ836" s="194" t="s">
        <v>1999</v>
      </c>
      <c r="AR836" s="104"/>
      <c r="AS836" s="104"/>
      <c r="AT836" s="104"/>
      <c r="AU836" s="104"/>
      <c r="AV836" s="104"/>
      <c r="AW836" s="104"/>
      <c r="AX836" s="104"/>
      <c r="AY836" s="104"/>
      <c r="AZ836" s="104"/>
      <c r="BA836" s="104"/>
      <c r="BB836" s="162"/>
      <c r="BC836" s="104"/>
      <c r="BD836" s="214"/>
      <c r="BE836" s="213" t="s">
        <v>2000</v>
      </c>
      <c r="BF836" s="108" t="e">
        <f aca="false">VLOOKUP($A836,#REF!, 34, FALSE())</f>
        <v>#VALUE!</v>
      </c>
      <c r="BG836" s="418" t="e">
        <f aca="false">VLOOKUP($A836,#REF!, 22, FALSE())</f>
        <v>#VALUE!</v>
      </c>
      <c r="BH836" s="109"/>
    </row>
    <row r="837" s="193" customFormat="true" ht="12.75" hidden="false" customHeight="true" outlineLevel="0" collapsed="false">
      <c r="A837" s="1" t="s">
        <v>2001</v>
      </c>
      <c r="B837" s="86" t="e">
        <f aca="false">VLOOKUP($A837,#REF!, 34, FALSE())</f>
        <v>#VALUE!</v>
      </c>
      <c r="C837" s="87" t="str">
        <f aca="false">CONCATENATE("unused_",A837)</f>
        <v>unused_DDR_XM2_B2B_CA5</v>
      </c>
      <c r="D837" s="88" t="e">
        <f aca="false">IF(LEN(VLOOKUP($A837,#REF!,8,FALSE())),LEFT(VLOOKUP($A837,#REF!,8,FALSE()),LEN(VLOOKUP($A837,#REF!,8,FALSE()))-2),"")</f>
        <v>#VALUE!</v>
      </c>
      <c r="E837" s="89" t="e">
        <f aca="false">IF(LEN(VLOOKUP($A837,#REF!,4,FALSE())),IF(INDEX(#REF!,MATCH($A837,#REF!,0),1),LEFT(VLOOKUP($A837,#REF!,4,FALSE()),LEN(VLOOKUP($A837,#REF!,4,FALSE()))-2),CONCATENATE(LEFT(VLOOKUP($A837,#REF!,4,FALSE()),LEN(VLOOKUP($A837,#REF!,4,FALSE()))-2),"*")),"")</f>
        <v>#VALUE!</v>
      </c>
      <c r="F837" s="90" t="e">
        <f aca="false">IF(LEN(VLOOKUP($A837,#REF!,5,FALSE())),IF(INDEX(#REF!,MATCH($A837,#REF!,0),2),LEFT(VLOOKUP($A837,#REF!,5,FALSE()),LEN(VLOOKUP($A837,#REF!,5,FALSE()))-2),CONCATENATE(LEFT(VLOOKUP($A837,#REF!,5,FALSE()),LEN(VLOOKUP($A837,#REF!,5,FALSE()))-2),"*")),"")</f>
        <v>#VALUE!</v>
      </c>
      <c r="G837" s="90" t="e">
        <f aca="false">IF(LEN(VLOOKUP($A837,#REF!,6,FALSE())),IF(INDEX(#REF!,MATCH($A837,#REF!,0),3),LEFT(VLOOKUP($A837,#REF!,6,FALSE()),LEN(VLOOKUP($A837,#REF!,6,FALSE()))-2),CONCATENATE(LEFT(VLOOKUP($A837,#REF!,6,FALSE()),LEN(VLOOKUP($A837,#REF!,6,FALSE()))-2),"*")),"")</f>
        <v>#VALUE!</v>
      </c>
      <c r="H837" s="91" t="e">
        <f aca="false">IF(LEN(VLOOKUP($A837,#REF!,7,FALSE())),IF(INDEX(#REF!,MATCH($A837,#REF!,0),4),LEFT(VLOOKUP($A837,#REF!,7,FALSE()),LEN(VLOOKUP($A837,#REF!,7,FALSE()))-2),CONCATENATE(LEFT(VLOOKUP($A837,#REF!,7,FALSE()),LEN(VLOOKUP($A837,#REF!,7,FALSE()))-2),"*")),"")</f>
        <v>#VALUE!</v>
      </c>
      <c r="I837" s="92" t="e">
        <f aca="false">IF(LEN(VLOOKUP($A837,#REF!,8,FALSE())),UPPER(RIGHT(VLOOKUP($A837,#REF!,8,FALSE()), 1)),"")</f>
        <v>#VALUE!</v>
      </c>
      <c r="J837" s="90" t="e">
        <f aca="false">IF(LEN(VLOOKUP($A837,#REF!,4,FALSE())),UPPER(RIGHT(VLOOKUP($A837,#REF!,4,FALSE()), 1)),"")</f>
        <v>#VALUE!</v>
      </c>
      <c r="K837" s="90" t="e">
        <f aca="false">IF(LEN(VLOOKUP($A837,#REF!,5,FALSE())),UPPER(RIGHT(VLOOKUP($A837,#REF!,5,FALSE()), 1)),"")</f>
        <v>#VALUE!</v>
      </c>
      <c r="L837" s="90" t="e">
        <f aca="false">IF(LEN(VLOOKUP($A837,#REF!,6,FALSE())),UPPER(RIGHT(VLOOKUP($A837,#REF!,6,FALSE()), 1)),"")</f>
        <v>#VALUE!</v>
      </c>
      <c r="M837" s="91" t="e">
        <f aca="false">IF(LEN(VLOOKUP($A837,#REF!,7,FALSE())),UPPER(RIGHT(VLOOKUP($A837,#REF!,7,FALSE()), 1)),"")</f>
        <v>#VALUE!</v>
      </c>
      <c r="N837" s="185"/>
      <c r="O837" s="185"/>
      <c r="P837" s="185"/>
      <c r="Q837" s="185"/>
      <c r="R837" s="185"/>
      <c r="S837" s="100" t="e">
        <f aca="false">HLOOKUP("Device Tree Pin Name",#REF!,MATCH($A837,#REF!,0),FALSE())</f>
        <v>#VALUE!</v>
      </c>
      <c r="T837" s="95" t="e">
        <f aca="false">HLOOKUP("power rail",#REF!,MATCH($A837,#REF!,0),FALSE())</f>
        <v>#VALUE!</v>
      </c>
      <c r="U837" s="96" t="e">
        <f aca="false">HLOOKUP("Wake Capable",#REF!,MATCH($A837,#REF!,0),FALSE())</f>
        <v>#VALUE!</v>
      </c>
      <c r="V837" s="96" t="e">
        <f aca="false">HLOOKUP("Strap",#REF!,MATCH($A837,#REF!,0),FALSE())</f>
        <v>#VALUE!</v>
      </c>
      <c r="W837" s="96"/>
      <c r="X837" s="96"/>
      <c r="Y837" s="96"/>
      <c r="Z837" s="95"/>
      <c r="AA837" s="95" t="e">
        <f aca="false">HLOOKUP("Pad type",#REF!,MATCH($A837,#REF!,0),FALSE())</f>
        <v>#VALUE!</v>
      </c>
      <c r="AB837" s="100"/>
      <c r="AC837" s="100" t="e">
        <f aca="false">HLOOKUP("POR Pin State",#REF!,MATCH($A837,#REF!,0),FALSE())</f>
        <v>#VALUE!</v>
      </c>
      <c r="AD837" s="186"/>
      <c r="AE837" s="187"/>
      <c r="AF837" s="187"/>
      <c r="AG837" s="187"/>
      <c r="AH837" s="188"/>
      <c r="AI837" s="188"/>
      <c r="AJ837" s="189"/>
      <c r="AK837" s="189"/>
      <c r="AL837" s="189"/>
      <c r="AM837" s="189"/>
      <c r="AN837" s="189"/>
      <c r="AO837" s="189"/>
      <c r="AP837" s="189"/>
      <c r="AQ837" s="194" t="s">
        <v>2002</v>
      </c>
      <c r="AR837" s="104"/>
      <c r="AS837" s="104"/>
      <c r="AT837" s="104"/>
      <c r="AU837" s="104"/>
      <c r="AV837" s="104"/>
      <c r="AW837" s="104"/>
      <c r="AX837" s="104"/>
      <c r="AY837" s="104"/>
      <c r="AZ837" s="104"/>
      <c r="BA837" s="104"/>
      <c r="BB837" s="162"/>
      <c r="BC837" s="104"/>
      <c r="BD837" s="214"/>
      <c r="BE837" s="213" t="s">
        <v>2003</v>
      </c>
      <c r="BF837" s="108" t="e">
        <f aca="false">VLOOKUP($A837,#REF!, 34, FALSE())</f>
        <v>#VALUE!</v>
      </c>
      <c r="BG837" s="418" t="e">
        <f aca="false">VLOOKUP($A837,#REF!, 22, FALSE())</f>
        <v>#VALUE!</v>
      </c>
      <c r="BH837" s="109"/>
    </row>
    <row r="838" s="193" customFormat="true" ht="12.75" hidden="false" customHeight="true" outlineLevel="0" collapsed="false">
      <c r="A838" s="133" t="s">
        <v>2004</v>
      </c>
      <c r="B838" s="86" t="e">
        <f aca="false">VLOOKUP($A838,#REF!, 34, FALSE())</f>
        <v>#VALUE!</v>
      </c>
      <c r="C838" s="87" t="str">
        <f aca="false">CONCATENATE("unused_",A838)</f>
        <v>unused_DDR_XM2_B2B_CA6</v>
      </c>
      <c r="D838" s="88" t="e">
        <f aca="false">IF(LEN(VLOOKUP($A838,#REF!,8,FALSE())),LEFT(VLOOKUP($A838,#REF!,8,FALSE()),LEN(VLOOKUP($A838,#REF!,8,FALSE()))-2),"")</f>
        <v>#VALUE!</v>
      </c>
      <c r="E838" s="89" t="e">
        <f aca="false">IF(LEN(VLOOKUP($A838,#REF!,4,FALSE())),IF(INDEX(#REF!,MATCH($A838,#REF!,0),1),LEFT(VLOOKUP($A838,#REF!,4,FALSE()),LEN(VLOOKUP($A838,#REF!,4,FALSE()))-2),CONCATENATE(LEFT(VLOOKUP($A838,#REF!,4,FALSE()),LEN(VLOOKUP($A838,#REF!,4,FALSE()))-2),"*")),"")</f>
        <v>#VALUE!</v>
      </c>
      <c r="F838" s="90" t="e">
        <f aca="false">IF(LEN(VLOOKUP($A838,#REF!,5,FALSE())),IF(INDEX(#REF!,MATCH($A838,#REF!,0),2),LEFT(VLOOKUP($A838,#REF!,5,FALSE()),LEN(VLOOKUP($A838,#REF!,5,FALSE()))-2),CONCATENATE(LEFT(VLOOKUP($A838,#REF!,5,FALSE()),LEN(VLOOKUP($A838,#REF!,5,FALSE()))-2),"*")),"")</f>
        <v>#VALUE!</v>
      </c>
      <c r="G838" s="90" t="e">
        <f aca="false">IF(LEN(VLOOKUP($A838,#REF!,6,FALSE())),IF(INDEX(#REF!,MATCH($A838,#REF!,0),3),LEFT(VLOOKUP($A838,#REF!,6,FALSE()),LEN(VLOOKUP($A838,#REF!,6,FALSE()))-2),CONCATENATE(LEFT(VLOOKUP($A838,#REF!,6,FALSE()),LEN(VLOOKUP($A838,#REF!,6,FALSE()))-2),"*")),"")</f>
        <v>#VALUE!</v>
      </c>
      <c r="H838" s="91" t="e">
        <f aca="false">IF(LEN(VLOOKUP($A838,#REF!,7,FALSE())),IF(INDEX(#REF!,MATCH($A838,#REF!,0),4),LEFT(VLOOKUP($A838,#REF!,7,FALSE()),LEN(VLOOKUP($A838,#REF!,7,FALSE()))-2),CONCATENATE(LEFT(VLOOKUP($A838,#REF!,7,FALSE()),LEN(VLOOKUP($A838,#REF!,7,FALSE()))-2),"*")),"")</f>
        <v>#VALUE!</v>
      </c>
      <c r="I838" s="92" t="e">
        <f aca="false">IF(LEN(VLOOKUP($A838,#REF!,8,FALSE())),UPPER(RIGHT(VLOOKUP($A838,#REF!,8,FALSE()), 1)),"")</f>
        <v>#VALUE!</v>
      </c>
      <c r="J838" s="90" t="e">
        <f aca="false">IF(LEN(VLOOKUP($A838,#REF!,4,FALSE())),UPPER(RIGHT(VLOOKUP($A838,#REF!,4,FALSE()), 1)),"")</f>
        <v>#VALUE!</v>
      </c>
      <c r="K838" s="90" t="e">
        <f aca="false">IF(LEN(VLOOKUP($A838,#REF!,5,FALSE())),UPPER(RIGHT(VLOOKUP($A838,#REF!,5,FALSE()), 1)),"")</f>
        <v>#VALUE!</v>
      </c>
      <c r="L838" s="90" t="e">
        <f aca="false">IF(LEN(VLOOKUP($A838,#REF!,6,FALSE())),UPPER(RIGHT(VLOOKUP($A838,#REF!,6,FALSE()), 1)),"")</f>
        <v>#VALUE!</v>
      </c>
      <c r="M838" s="91" t="e">
        <f aca="false">IF(LEN(VLOOKUP($A838,#REF!,7,FALSE())),UPPER(RIGHT(VLOOKUP($A838,#REF!,7,FALSE()), 1)),"")</f>
        <v>#VALUE!</v>
      </c>
      <c r="N838" s="185"/>
      <c r="O838" s="185"/>
      <c r="P838" s="185"/>
      <c r="Q838" s="185"/>
      <c r="R838" s="185"/>
      <c r="S838" s="100" t="e">
        <f aca="false">HLOOKUP("Device Tree Pin Name",#REF!,MATCH($A838,#REF!,0),FALSE())</f>
        <v>#VALUE!</v>
      </c>
      <c r="T838" s="95" t="e">
        <f aca="false">HLOOKUP("power rail",#REF!,MATCH($A838,#REF!,0),FALSE())</f>
        <v>#VALUE!</v>
      </c>
      <c r="U838" s="96" t="e">
        <f aca="false">HLOOKUP("Wake Capable",#REF!,MATCH($A838,#REF!,0),FALSE())</f>
        <v>#VALUE!</v>
      </c>
      <c r="V838" s="96" t="e">
        <f aca="false">HLOOKUP("Strap",#REF!,MATCH($A838,#REF!,0),FALSE())</f>
        <v>#VALUE!</v>
      </c>
      <c r="W838" s="96"/>
      <c r="X838" s="96"/>
      <c r="Y838" s="96"/>
      <c r="Z838" s="95"/>
      <c r="AA838" s="95" t="e">
        <f aca="false">HLOOKUP("Pad type",#REF!,MATCH($A838,#REF!,0),FALSE())</f>
        <v>#VALUE!</v>
      </c>
      <c r="AB838" s="100"/>
      <c r="AC838" s="100" t="e">
        <f aca="false">HLOOKUP("POR Pin State",#REF!,MATCH($A838,#REF!,0),FALSE())</f>
        <v>#VALUE!</v>
      </c>
      <c r="AD838" s="186"/>
      <c r="AE838" s="187"/>
      <c r="AF838" s="187"/>
      <c r="AG838" s="187"/>
      <c r="AH838" s="188"/>
      <c r="AI838" s="188"/>
      <c r="AJ838" s="189"/>
      <c r="AK838" s="189"/>
      <c r="AL838" s="189"/>
      <c r="AM838" s="189"/>
      <c r="AN838" s="189"/>
      <c r="AO838" s="189"/>
      <c r="AP838" s="189"/>
      <c r="AQ838" s="194" t="s">
        <v>2005</v>
      </c>
      <c r="AR838" s="104"/>
      <c r="AS838" s="104"/>
      <c r="AT838" s="104"/>
      <c r="AU838" s="104"/>
      <c r="AV838" s="104"/>
      <c r="AW838" s="104"/>
      <c r="AX838" s="104"/>
      <c r="AY838" s="104"/>
      <c r="AZ838" s="104"/>
      <c r="BA838" s="104"/>
      <c r="BB838" s="162"/>
      <c r="BC838" s="104"/>
      <c r="BD838" s="214"/>
      <c r="BE838" s="213" t="s">
        <v>2006</v>
      </c>
      <c r="BF838" s="108" t="e">
        <f aca="false">VLOOKUP($A838,#REF!, 34, FALSE())</f>
        <v>#VALUE!</v>
      </c>
      <c r="BG838" s="418" t="e">
        <f aca="false">VLOOKUP($A838,#REF!, 22, FALSE())</f>
        <v>#VALUE!</v>
      </c>
      <c r="BH838" s="109"/>
    </row>
    <row r="839" s="193" customFormat="true" ht="12.75" hidden="false" customHeight="true" outlineLevel="0" collapsed="false">
      <c r="A839" s="133" t="s">
        <v>2007</v>
      </c>
      <c r="B839" s="86" t="e">
        <f aca="false">VLOOKUP($A839,#REF!, 34, FALSE())</f>
        <v>#VALUE!</v>
      </c>
      <c r="C839" s="87" t="str">
        <f aca="false">CONCATENATE("unused_",A839)</f>
        <v>unused_DDR_XM2_B2A_CS_CKE0</v>
      </c>
      <c r="D839" s="88" t="e">
        <f aca="false">IF(LEN(VLOOKUP($A839,#REF!,8,FALSE())),LEFT(VLOOKUP($A839,#REF!,8,FALSE()),LEN(VLOOKUP($A839,#REF!,8,FALSE()))-2),"")</f>
        <v>#VALUE!</v>
      </c>
      <c r="E839" s="89" t="e">
        <f aca="false">IF(LEN(VLOOKUP($A839,#REF!,4,FALSE())),IF(INDEX(#REF!,MATCH($A839,#REF!,0),1),LEFT(VLOOKUP($A839,#REF!,4,FALSE()),LEN(VLOOKUP($A839,#REF!,4,FALSE()))-2),CONCATENATE(LEFT(VLOOKUP($A839,#REF!,4,FALSE()),LEN(VLOOKUP($A839,#REF!,4,FALSE()))-2),"*")),"")</f>
        <v>#VALUE!</v>
      </c>
      <c r="F839" s="90" t="e">
        <f aca="false">IF(LEN(VLOOKUP($A839,#REF!,5,FALSE())),IF(INDEX(#REF!,MATCH($A839,#REF!,0),2),LEFT(VLOOKUP($A839,#REF!,5,FALSE()),LEN(VLOOKUP($A839,#REF!,5,FALSE()))-2),CONCATENATE(LEFT(VLOOKUP($A839,#REF!,5,FALSE()),LEN(VLOOKUP($A839,#REF!,5,FALSE()))-2),"*")),"")</f>
        <v>#VALUE!</v>
      </c>
      <c r="G839" s="90" t="e">
        <f aca="false">IF(LEN(VLOOKUP($A839,#REF!,6,FALSE())),IF(INDEX(#REF!,MATCH($A839,#REF!,0),3),LEFT(VLOOKUP($A839,#REF!,6,FALSE()),LEN(VLOOKUP($A839,#REF!,6,FALSE()))-2),CONCATENATE(LEFT(VLOOKUP($A839,#REF!,6,FALSE()),LEN(VLOOKUP($A839,#REF!,6,FALSE()))-2),"*")),"")</f>
        <v>#VALUE!</v>
      </c>
      <c r="H839" s="91" t="e">
        <f aca="false">IF(LEN(VLOOKUP($A839,#REF!,7,FALSE())),IF(INDEX(#REF!,MATCH($A839,#REF!,0),4),LEFT(VLOOKUP($A839,#REF!,7,FALSE()),LEN(VLOOKUP($A839,#REF!,7,FALSE()))-2),CONCATENATE(LEFT(VLOOKUP($A839,#REF!,7,FALSE()),LEN(VLOOKUP($A839,#REF!,7,FALSE()))-2),"*")),"")</f>
        <v>#VALUE!</v>
      </c>
      <c r="I839" s="92" t="e">
        <f aca="false">IF(LEN(VLOOKUP($A839,#REF!,8,FALSE())),UPPER(RIGHT(VLOOKUP($A839,#REF!,8,FALSE()), 1)),"")</f>
        <v>#VALUE!</v>
      </c>
      <c r="J839" s="90" t="e">
        <f aca="false">IF(LEN(VLOOKUP($A839,#REF!,4,FALSE())),UPPER(RIGHT(VLOOKUP($A839,#REF!,4,FALSE()), 1)),"")</f>
        <v>#VALUE!</v>
      </c>
      <c r="K839" s="90" t="e">
        <f aca="false">IF(LEN(VLOOKUP($A839,#REF!,5,FALSE())),UPPER(RIGHT(VLOOKUP($A839,#REF!,5,FALSE()), 1)),"")</f>
        <v>#VALUE!</v>
      </c>
      <c r="L839" s="90" t="e">
        <f aca="false">IF(LEN(VLOOKUP($A839,#REF!,6,FALSE())),UPPER(RIGHT(VLOOKUP($A839,#REF!,6,FALSE()), 1)),"")</f>
        <v>#VALUE!</v>
      </c>
      <c r="M839" s="91" t="e">
        <f aca="false">IF(LEN(VLOOKUP($A839,#REF!,7,FALSE())),UPPER(RIGHT(VLOOKUP($A839,#REF!,7,FALSE()), 1)),"")</f>
        <v>#VALUE!</v>
      </c>
      <c r="N839" s="185"/>
      <c r="O839" s="185"/>
      <c r="P839" s="185"/>
      <c r="Q839" s="185"/>
      <c r="R839" s="185"/>
      <c r="S839" s="100" t="e">
        <f aca="false">HLOOKUP("Device Tree Pin Name",#REF!,MATCH($A839,#REF!,0),FALSE())</f>
        <v>#VALUE!</v>
      </c>
      <c r="T839" s="95" t="e">
        <f aca="false">HLOOKUP("power rail",#REF!,MATCH($A839,#REF!,0),FALSE())</f>
        <v>#VALUE!</v>
      </c>
      <c r="U839" s="96" t="e">
        <f aca="false">HLOOKUP("Wake Capable",#REF!,MATCH($A839,#REF!,0),FALSE())</f>
        <v>#VALUE!</v>
      </c>
      <c r="V839" s="96" t="e">
        <f aca="false">HLOOKUP("Strap",#REF!,MATCH($A839,#REF!,0),FALSE())</f>
        <v>#VALUE!</v>
      </c>
      <c r="W839" s="96"/>
      <c r="X839" s="96"/>
      <c r="Y839" s="96"/>
      <c r="Z839" s="95"/>
      <c r="AA839" s="95" t="e">
        <f aca="false">HLOOKUP("Pad type",#REF!,MATCH($A839,#REF!,0),FALSE())</f>
        <v>#VALUE!</v>
      </c>
      <c r="AB839" s="100"/>
      <c r="AC839" s="100" t="e">
        <f aca="false">HLOOKUP("POR Pin State",#REF!,MATCH($A839,#REF!,0),FALSE())</f>
        <v>#VALUE!</v>
      </c>
      <c r="AD839" s="186"/>
      <c r="AE839" s="187"/>
      <c r="AF839" s="187"/>
      <c r="AG839" s="187"/>
      <c r="AH839" s="188"/>
      <c r="AI839" s="188"/>
      <c r="AJ839" s="189"/>
      <c r="AK839" s="189"/>
      <c r="AL839" s="189"/>
      <c r="AM839" s="189"/>
      <c r="AN839" s="189"/>
      <c r="AO839" s="189"/>
      <c r="AP839" s="189"/>
      <c r="AQ839" s="194" t="s">
        <v>2007</v>
      </c>
      <c r="AR839" s="104"/>
      <c r="AS839" s="104"/>
      <c r="AT839" s="104"/>
      <c r="AU839" s="104"/>
      <c r="AV839" s="104"/>
      <c r="AW839" s="104"/>
      <c r="AX839" s="104"/>
      <c r="AY839" s="104"/>
      <c r="AZ839" s="104"/>
      <c r="BA839" s="104"/>
      <c r="BB839" s="162"/>
      <c r="BC839" s="104"/>
      <c r="BD839" s="214"/>
      <c r="BE839" s="213" t="s">
        <v>2008</v>
      </c>
      <c r="BF839" s="108" t="e">
        <f aca="false">VLOOKUP($A839,#REF!, 34, FALSE())</f>
        <v>#VALUE!</v>
      </c>
      <c r="BG839" s="418" t="e">
        <f aca="false">VLOOKUP($A839,#REF!, 22, FALSE())</f>
        <v>#VALUE!</v>
      </c>
      <c r="BH839" s="109"/>
    </row>
    <row r="840" s="193" customFormat="true" ht="12.75" hidden="false" customHeight="true" outlineLevel="0" collapsed="false">
      <c r="A840" s="133" t="s">
        <v>2009</v>
      </c>
      <c r="B840" s="86" t="e">
        <f aca="false">VLOOKUP($A840,#REF!, 34, FALSE())</f>
        <v>#VALUE!</v>
      </c>
      <c r="C840" s="87" t="str">
        <f aca="false">CONCATENATE("unused_",A840)</f>
        <v>unused_DDR_XM2_B2A_CS_CKE1</v>
      </c>
      <c r="D840" s="88" t="e">
        <f aca="false">IF(LEN(VLOOKUP($A840,#REF!,8,FALSE())),LEFT(VLOOKUP($A840,#REF!,8,FALSE()),LEN(VLOOKUP($A840,#REF!,8,FALSE()))-2),"")</f>
        <v>#VALUE!</v>
      </c>
      <c r="E840" s="89" t="e">
        <f aca="false">IF(LEN(VLOOKUP($A840,#REF!,4,FALSE())),IF(INDEX(#REF!,MATCH($A840,#REF!,0),1),LEFT(VLOOKUP($A840,#REF!,4,FALSE()),LEN(VLOOKUP($A840,#REF!,4,FALSE()))-2),CONCATENATE(LEFT(VLOOKUP($A840,#REF!,4,FALSE()),LEN(VLOOKUP($A840,#REF!,4,FALSE()))-2),"*")),"")</f>
        <v>#VALUE!</v>
      </c>
      <c r="F840" s="90" t="e">
        <f aca="false">IF(LEN(VLOOKUP($A840,#REF!,5,FALSE())),IF(INDEX(#REF!,MATCH($A840,#REF!,0),2),LEFT(VLOOKUP($A840,#REF!,5,FALSE()),LEN(VLOOKUP($A840,#REF!,5,FALSE()))-2),CONCATENATE(LEFT(VLOOKUP($A840,#REF!,5,FALSE()),LEN(VLOOKUP($A840,#REF!,5,FALSE()))-2),"*")),"")</f>
        <v>#VALUE!</v>
      </c>
      <c r="G840" s="90" t="e">
        <f aca="false">IF(LEN(VLOOKUP($A840,#REF!,6,FALSE())),IF(INDEX(#REF!,MATCH($A840,#REF!,0),3),LEFT(VLOOKUP($A840,#REF!,6,FALSE()),LEN(VLOOKUP($A840,#REF!,6,FALSE()))-2),CONCATENATE(LEFT(VLOOKUP($A840,#REF!,6,FALSE()),LEN(VLOOKUP($A840,#REF!,6,FALSE()))-2),"*")),"")</f>
        <v>#VALUE!</v>
      </c>
      <c r="H840" s="91" t="e">
        <f aca="false">IF(LEN(VLOOKUP($A840,#REF!,7,FALSE())),IF(INDEX(#REF!,MATCH($A840,#REF!,0),4),LEFT(VLOOKUP($A840,#REF!,7,FALSE()),LEN(VLOOKUP($A840,#REF!,7,FALSE()))-2),CONCATENATE(LEFT(VLOOKUP($A840,#REF!,7,FALSE()),LEN(VLOOKUP($A840,#REF!,7,FALSE()))-2),"*")),"")</f>
        <v>#VALUE!</v>
      </c>
      <c r="I840" s="92" t="e">
        <f aca="false">IF(LEN(VLOOKUP($A840,#REF!,8,FALSE())),UPPER(RIGHT(VLOOKUP($A840,#REF!,8,FALSE()), 1)),"")</f>
        <v>#VALUE!</v>
      </c>
      <c r="J840" s="90" t="e">
        <f aca="false">IF(LEN(VLOOKUP($A840,#REF!,4,FALSE())),UPPER(RIGHT(VLOOKUP($A840,#REF!,4,FALSE()), 1)),"")</f>
        <v>#VALUE!</v>
      </c>
      <c r="K840" s="90" t="e">
        <f aca="false">IF(LEN(VLOOKUP($A840,#REF!,5,FALSE())),UPPER(RIGHT(VLOOKUP($A840,#REF!,5,FALSE()), 1)),"")</f>
        <v>#VALUE!</v>
      </c>
      <c r="L840" s="90" t="e">
        <f aca="false">IF(LEN(VLOOKUP($A840,#REF!,6,FALSE())),UPPER(RIGHT(VLOOKUP($A840,#REF!,6,FALSE()), 1)),"")</f>
        <v>#VALUE!</v>
      </c>
      <c r="M840" s="91" t="e">
        <f aca="false">IF(LEN(VLOOKUP($A840,#REF!,7,FALSE())),UPPER(RIGHT(VLOOKUP($A840,#REF!,7,FALSE()), 1)),"")</f>
        <v>#VALUE!</v>
      </c>
      <c r="N840" s="185"/>
      <c r="O840" s="185"/>
      <c r="P840" s="185"/>
      <c r="Q840" s="185"/>
      <c r="R840" s="185"/>
      <c r="S840" s="100" t="e">
        <f aca="false">HLOOKUP("Device Tree Pin Name",#REF!,MATCH($A840,#REF!,0),FALSE())</f>
        <v>#VALUE!</v>
      </c>
      <c r="T840" s="95" t="e">
        <f aca="false">HLOOKUP("power rail",#REF!,MATCH($A840,#REF!,0),FALSE())</f>
        <v>#VALUE!</v>
      </c>
      <c r="U840" s="96" t="e">
        <f aca="false">HLOOKUP("Wake Capable",#REF!,MATCH($A840,#REF!,0),FALSE())</f>
        <v>#VALUE!</v>
      </c>
      <c r="V840" s="96" t="e">
        <f aca="false">HLOOKUP("Strap",#REF!,MATCH($A840,#REF!,0),FALSE())</f>
        <v>#VALUE!</v>
      </c>
      <c r="W840" s="96"/>
      <c r="X840" s="96"/>
      <c r="Y840" s="96"/>
      <c r="Z840" s="95"/>
      <c r="AA840" s="95" t="e">
        <f aca="false">HLOOKUP("Pad type",#REF!,MATCH($A840,#REF!,0),FALSE())</f>
        <v>#VALUE!</v>
      </c>
      <c r="AB840" s="100"/>
      <c r="AC840" s="100" t="e">
        <f aca="false">HLOOKUP("POR Pin State",#REF!,MATCH($A840,#REF!,0),FALSE())</f>
        <v>#VALUE!</v>
      </c>
      <c r="AD840" s="186"/>
      <c r="AE840" s="187"/>
      <c r="AF840" s="187"/>
      <c r="AG840" s="187"/>
      <c r="AH840" s="188"/>
      <c r="AI840" s="188"/>
      <c r="AJ840" s="189"/>
      <c r="AK840" s="189"/>
      <c r="AL840" s="189"/>
      <c r="AM840" s="189"/>
      <c r="AN840" s="189"/>
      <c r="AO840" s="189"/>
      <c r="AP840" s="189"/>
      <c r="AQ840" s="194" t="s">
        <v>2009</v>
      </c>
      <c r="AR840" s="104"/>
      <c r="AS840" s="104"/>
      <c r="AT840" s="104"/>
      <c r="AU840" s="104"/>
      <c r="AV840" s="104"/>
      <c r="AW840" s="104"/>
      <c r="AX840" s="104"/>
      <c r="AY840" s="104"/>
      <c r="AZ840" s="104"/>
      <c r="BA840" s="104"/>
      <c r="BB840" s="162"/>
      <c r="BC840" s="104"/>
      <c r="BD840" s="214"/>
      <c r="BE840" s="213" t="s">
        <v>2010</v>
      </c>
      <c r="BF840" s="108" t="e">
        <f aca="false">VLOOKUP($A840,#REF!, 34, FALSE())</f>
        <v>#VALUE!</v>
      </c>
      <c r="BG840" s="418" t="e">
        <f aca="false">VLOOKUP($A840,#REF!, 22, FALSE())</f>
        <v>#VALUE!</v>
      </c>
      <c r="BH840" s="109"/>
    </row>
    <row r="841" s="193" customFormat="true" ht="12.75" hidden="false" customHeight="true" outlineLevel="0" collapsed="false">
      <c r="A841" s="133" t="s">
        <v>2011</v>
      </c>
      <c r="B841" s="86" t="e">
        <f aca="false">VLOOKUP($A841,#REF!, 34, FALSE())</f>
        <v>#VALUE!</v>
      </c>
      <c r="C841" s="87" t="str">
        <f aca="false">CONCATENATE("unused_",A841)</f>
        <v>unused_DDR_XM2_B2B_CS_CKE0</v>
      </c>
      <c r="D841" s="88" t="e">
        <f aca="false">IF(LEN(VLOOKUP($A841,#REF!,8,FALSE())),LEFT(VLOOKUP($A841,#REF!,8,FALSE()),LEN(VLOOKUP($A841,#REF!,8,FALSE()))-2),"")</f>
        <v>#VALUE!</v>
      </c>
      <c r="E841" s="89" t="e">
        <f aca="false">IF(LEN(VLOOKUP($A841,#REF!,4,FALSE())),IF(INDEX(#REF!,MATCH($A841,#REF!,0),1),LEFT(VLOOKUP($A841,#REF!,4,FALSE()),LEN(VLOOKUP($A841,#REF!,4,FALSE()))-2),CONCATENATE(LEFT(VLOOKUP($A841,#REF!,4,FALSE()),LEN(VLOOKUP($A841,#REF!,4,FALSE()))-2),"*")),"")</f>
        <v>#VALUE!</v>
      </c>
      <c r="F841" s="90" t="e">
        <f aca="false">IF(LEN(VLOOKUP($A841,#REF!,5,FALSE())),IF(INDEX(#REF!,MATCH($A841,#REF!,0),2),LEFT(VLOOKUP($A841,#REF!,5,FALSE()),LEN(VLOOKUP($A841,#REF!,5,FALSE()))-2),CONCATENATE(LEFT(VLOOKUP($A841,#REF!,5,FALSE()),LEN(VLOOKUP($A841,#REF!,5,FALSE()))-2),"*")),"")</f>
        <v>#VALUE!</v>
      </c>
      <c r="G841" s="90" t="e">
        <f aca="false">IF(LEN(VLOOKUP($A841,#REF!,6,FALSE())),IF(INDEX(#REF!,MATCH($A841,#REF!,0),3),LEFT(VLOOKUP($A841,#REF!,6,FALSE()),LEN(VLOOKUP($A841,#REF!,6,FALSE()))-2),CONCATENATE(LEFT(VLOOKUP($A841,#REF!,6,FALSE()),LEN(VLOOKUP($A841,#REF!,6,FALSE()))-2),"*")),"")</f>
        <v>#VALUE!</v>
      </c>
      <c r="H841" s="91" t="e">
        <f aca="false">IF(LEN(VLOOKUP($A841,#REF!,7,FALSE())),IF(INDEX(#REF!,MATCH($A841,#REF!,0),4),LEFT(VLOOKUP($A841,#REF!,7,FALSE()),LEN(VLOOKUP($A841,#REF!,7,FALSE()))-2),CONCATENATE(LEFT(VLOOKUP($A841,#REF!,7,FALSE()),LEN(VLOOKUP($A841,#REF!,7,FALSE()))-2),"*")),"")</f>
        <v>#VALUE!</v>
      </c>
      <c r="I841" s="92" t="e">
        <f aca="false">IF(LEN(VLOOKUP($A841,#REF!,8,FALSE())),UPPER(RIGHT(VLOOKUP($A841,#REF!,8,FALSE()), 1)),"")</f>
        <v>#VALUE!</v>
      </c>
      <c r="J841" s="90" t="e">
        <f aca="false">IF(LEN(VLOOKUP($A841,#REF!,4,FALSE())),UPPER(RIGHT(VLOOKUP($A841,#REF!,4,FALSE()), 1)),"")</f>
        <v>#VALUE!</v>
      </c>
      <c r="K841" s="90" t="e">
        <f aca="false">IF(LEN(VLOOKUP($A841,#REF!,5,FALSE())),UPPER(RIGHT(VLOOKUP($A841,#REF!,5,FALSE()), 1)),"")</f>
        <v>#VALUE!</v>
      </c>
      <c r="L841" s="90" t="e">
        <f aca="false">IF(LEN(VLOOKUP($A841,#REF!,6,FALSE())),UPPER(RIGHT(VLOOKUP($A841,#REF!,6,FALSE()), 1)),"")</f>
        <v>#VALUE!</v>
      </c>
      <c r="M841" s="91" t="e">
        <f aca="false">IF(LEN(VLOOKUP($A841,#REF!,7,FALSE())),UPPER(RIGHT(VLOOKUP($A841,#REF!,7,FALSE()), 1)),"")</f>
        <v>#VALUE!</v>
      </c>
      <c r="N841" s="185"/>
      <c r="O841" s="185"/>
      <c r="P841" s="185"/>
      <c r="Q841" s="185"/>
      <c r="R841" s="185"/>
      <c r="S841" s="100" t="e">
        <f aca="false">HLOOKUP("Device Tree Pin Name",#REF!,MATCH($A841,#REF!,0),FALSE())</f>
        <v>#VALUE!</v>
      </c>
      <c r="T841" s="95" t="e">
        <f aca="false">HLOOKUP("power rail",#REF!,MATCH($A841,#REF!,0),FALSE())</f>
        <v>#VALUE!</v>
      </c>
      <c r="U841" s="96" t="e">
        <f aca="false">HLOOKUP("Wake Capable",#REF!,MATCH($A841,#REF!,0),FALSE())</f>
        <v>#VALUE!</v>
      </c>
      <c r="V841" s="96" t="e">
        <f aca="false">HLOOKUP("Strap",#REF!,MATCH($A841,#REF!,0),FALSE())</f>
        <v>#VALUE!</v>
      </c>
      <c r="W841" s="96"/>
      <c r="X841" s="96"/>
      <c r="Y841" s="96"/>
      <c r="Z841" s="95"/>
      <c r="AA841" s="95" t="e">
        <f aca="false">HLOOKUP("Pad type",#REF!,MATCH($A841,#REF!,0),FALSE())</f>
        <v>#VALUE!</v>
      </c>
      <c r="AB841" s="100"/>
      <c r="AC841" s="100" t="e">
        <f aca="false">HLOOKUP("POR Pin State",#REF!,MATCH($A841,#REF!,0),FALSE())</f>
        <v>#VALUE!</v>
      </c>
      <c r="AD841" s="186"/>
      <c r="AE841" s="187"/>
      <c r="AF841" s="187"/>
      <c r="AG841" s="187"/>
      <c r="AH841" s="188"/>
      <c r="AI841" s="188"/>
      <c r="AJ841" s="189"/>
      <c r="AK841" s="189"/>
      <c r="AL841" s="189"/>
      <c r="AM841" s="189"/>
      <c r="AN841" s="189"/>
      <c r="AO841" s="189"/>
      <c r="AP841" s="189"/>
      <c r="AQ841" s="194" t="s">
        <v>2011</v>
      </c>
      <c r="AR841" s="104"/>
      <c r="AS841" s="104"/>
      <c r="AT841" s="104"/>
      <c r="AU841" s="104"/>
      <c r="AV841" s="104"/>
      <c r="AW841" s="104"/>
      <c r="AX841" s="104"/>
      <c r="AY841" s="104"/>
      <c r="AZ841" s="104"/>
      <c r="BA841" s="104"/>
      <c r="BB841" s="162"/>
      <c r="BC841" s="104"/>
      <c r="BD841" s="214"/>
      <c r="BE841" s="213" t="s">
        <v>2012</v>
      </c>
      <c r="BF841" s="108" t="e">
        <f aca="false">VLOOKUP($A841,#REF!, 34, FALSE())</f>
        <v>#VALUE!</v>
      </c>
      <c r="BG841" s="418" t="e">
        <f aca="false">VLOOKUP($A841,#REF!, 22, FALSE())</f>
        <v>#VALUE!</v>
      </c>
      <c r="BH841" s="109"/>
    </row>
    <row r="842" s="193" customFormat="true" ht="12.75" hidden="false" customHeight="true" outlineLevel="0" collapsed="false">
      <c r="A842" s="133" t="s">
        <v>2013</v>
      </c>
      <c r="B842" s="86" t="e">
        <f aca="false">VLOOKUP($A842,#REF!, 34, FALSE())</f>
        <v>#VALUE!</v>
      </c>
      <c r="C842" s="87" t="str">
        <f aca="false">CONCATENATE("unused_",A842)</f>
        <v>unused_DDR_XM2_B2B_CS_CKE1</v>
      </c>
      <c r="D842" s="88" t="e">
        <f aca="false">IF(LEN(VLOOKUP($A842,#REF!,8,FALSE())),LEFT(VLOOKUP($A842,#REF!,8,FALSE()),LEN(VLOOKUP($A842,#REF!,8,FALSE()))-2),"")</f>
        <v>#VALUE!</v>
      </c>
      <c r="E842" s="89" t="e">
        <f aca="false">IF(LEN(VLOOKUP($A842,#REF!,4,FALSE())),IF(INDEX(#REF!,MATCH($A842,#REF!,0),1),LEFT(VLOOKUP($A842,#REF!,4,FALSE()),LEN(VLOOKUP($A842,#REF!,4,FALSE()))-2),CONCATENATE(LEFT(VLOOKUP($A842,#REF!,4,FALSE()),LEN(VLOOKUP($A842,#REF!,4,FALSE()))-2),"*")),"")</f>
        <v>#VALUE!</v>
      </c>
      <c r="F842" s="90" t="e">
        <f aca="false">IF(LEN(VLOOKUP($A842,#REF!,5,FALSE())),IF(INDEX(#REF!,MATCH($A842,#REF!,0),2),LEFT(VLOOKUP($A842,#REF!,5,FALSE()),LEN(VLOOKUP($A842,#REF!,5,FALSE()))-2),CONCATENATE(LEFT(VLOOKUP($A842,#REF!,5,FALSE()),LEN(VLOOKUP($A842,#REF!,5,FALSE()))-2),"*")),"")</f>
        <v>#VALUE!</v>
      </c>
      <c r="G842" s="90" t="e">
        <f aca="false">IF(LEN(VLOOKUP($A842,#REF!,6,FALSE())),IF(INDEX(#REF!,MATCH($A842,#REF!,0),3),LEFT(VLOOKUP($A842,#REF!,6,FALSE()),LEN(VLOOKUP($A842,#REF!,6,FALSE()))-2),CONCATENATE(LEFT(VLOOKUP($A842,#REF!,6,FALSE()),LEN(VLOOKUP($A842,#REF!,6,FALSE()))-2),"*")),"")</f>
        <v>#VALUE!</v>
      </c>
      <c r="H842" s="91" t="e">
        <f aca="false">IF(LEN(VLOOKUP($A842,#REF!,7,FALSE())),IF(INDEX(#REF!,MATCH($A842,#REF!,0),4),LEFT(VLOOKUP($A842,#REF!,7,FALSE()),LEN(VLOOKUP($A842,#REF!,7,FALSE()))-2),CONCATENATE(LEFT(VLOOKUP($A842,#REF!,7,FALSE()),LEN(VLOOKUP($A842,#REF!,7,FALSE()))-2),"*")),"")</f>
        <v>#VALUE!</v>
      </c>
      <c r="I842" s="92" t="e">
        <f aca="false">IF(LEN(VLOOKUP($A842,#REF!,8,FALSE())),UPPER(RIGHT(VLOOKUP($A842,#REF!,8,FALSE()), 1)),"")</f>
        <v>#VALUE!</v>
      </c>
      <c r="J842" s="90" t="e">
        <f aca="false">IF(LEN(VLOOKUP($A842,#REF!,4,FALSE())),UPPER(RIGHT(VLOOKUP($A842,#REF!,4,FALSE()), 1)),"")</f>
        <v>#VALUE!</v>
      </c>
      <c r="K842" s="90" t="e">
        <f aca="false">IF(LEN(VLOOKUP($A842,#REF!,5,FALSE())),UPPER(RIGHT(VLOOKUP($A842,#REF!,5,FALSE()), 1)),"")</f>
        <v>#VALUE!</v>
      </c>
      <c r="L842" s="90" t="e">
        <f aca="false">IF(LEN(VLOOKUP($A842,#REF!,6,FALSE())),UPPER(RIGHT(VLOOKUP($A842,#REF!,6,FALSE()), 1)),"")</f>
        <v>#VALUE!</v>
      </c>
      <c r="M842" s="91" t="e">
        <f aca="false">IF(LEN(VLOOKUP($A842,#REF!,7,FALSE())),UPPER(RIGHT(VLOOKUP($A842,#REF!,7,FALSE()), 1)),"")</f>
        <v>#VALUE!</v>
      </c>
      <c r="N842" s="185"/>
      <c r="O842" s="185"/>
      <c r="P842" s="185"/>
      <c r="Q842" s="185"/>
      <c r="R842" s="185"/>
      <c r="S842" s="100" t="e">
        <f aca="false">HLOOKUP("Device Tree Pin Name",#REF!,MATCH($A842,#REF!,0),FALSE())</f>
        <v>#VALUE!</v>
      </c>
      <c r="T842" s="95" t="e">
        <f aca="false">HLOOKUP("power rail",#REF!,MATCH($A842,#REF!,0),FALSE())</f>
        <v>#VALUE!</v>
      </c>
      <c r="U842" s="96" t="e">
        <f aca="false">HLOOKUP("Wake Capable",#REF!,MATCH($A842,#REF!,0),FALSE())</f>
        <v>#VALUE!</v>
      </c>
      <c r="V842" s="96" t="e">
        <f aca="false">HLOOKUP("Strap",#REF!,MATCH($A842,#REF!,0),FALSE())</f>
        <v>#VALUE!</v>
      </c>
      <c r="W842" s="96"/>
      <c r="X842" s="96"/>
      <c r="Y842" s="96"/>
      <c r="Z842" s="95"/>
      <c r="AA842" s="95" t="e">
        <f aca="false">HLOOKUP("Pad type",#REF!,MATCH($A842,#REF!,0),FALSE())</f>
        <v>#VALUE!</v>
      </c>
      <c r="AB842" s="100"/>
      <c r="AC842" s="100" t="e">
        <f aca="false">HLOOKUP("POR Pin State",#REF!,MATCH($A842,#REF!,0),FALSE())</f>
        <v>#VALUE!</v>
      </c>
      <c r="AD842" s="186"/>
      <c r="AE842" s="187"/>
      <c r="AF842" s="187"/>
      <c r="AG842" s="187"/>
      <c r="AH842" s="188"/>
      <c r="AI842" s="188"/>
      <c r="AJ842" s="189"/>
      <c r="AK842" s="189"/>
      <c r="AL842" s="189"/>
      <c r="AM842" s="189"/>
      <c r="AN842" s="189"/>
      <c r="AO842" s="189"/>
      <c r="AP842" s="189"/>
      <c r="AQ842" s="194" t="s">
        <v>2013</v>
      </c>
      <c r="AR842" s="104"/>
      <c r="AS842" s="104"/>
      <c r="AT842" s="104"/>
      <c r="AU842" s="104"/>
      <c r="AV842" s="104"/>
      <c r="AW842" s="104"/>
      <c r="AX842" s="104"/>
      <c r="AY842" s="104"/>
      <c r="AZ842" s="104"/>
      <c r="BA842" s="104"/>
      <c r="BB842" s="162"/>
      <c r="BC842" s="104"/>
      <c r="BD842" s="214"/>
      <c r="BE842" s="213" t="s">
        <v>2014</v>
      </c>
      <c r="BF842" s="108" t="e">
        <f aca="false">VLOOKUP($A842,#REF!, 34, FALSE())</f>
        <v>#VALUE!</v>
      </c>
      <c r="BG842" s="418" t="e">
        <f aca="false">VLOOKUP($A842,#REF!, 22, FALSE())</f>
        <v>#VALUE!</v>
      </c>
      <c r="BH842" s="109"/>
    </row>
    <row r="843" s="193" customFormat="true" ht="12.75" hidden="false" customHeight="true" outlineLevel="0" collapsed="false">
      <c r="A843" s="133" t="s">
        <v>2015</v>
      </c>
      <c r="B843" s="86" t="e">
        <f aca="false">VLOOKUP($A843,#REF!, 34, FALSE())</f>
        <v>#VALUE!</v>
      </c>
      <c r="C843" s="87" t="str">
        <f aca="false">CONCATENATE("unused_",A843)</f>
        <v>unused_DDR_XM2_B2A_CLK_P</v>
      </c>
      <c r="D843" s="88" t="e">
        <f aca="false">IF(LEN(VLOOKUP($A843,#REF!,8,FALSE())),LEFT(VLOOKUP($A843,#REF!,8,FALSE()),LEN(VLOOKUP($A843,#REF!,8,FALSE()))-2),"")</f>
        <v>#VALUE!</v>
      </c>
      <c r="E843" s="89" t="e">
        <f aca="false">IF(LEN(VLOOKUP($A843,#REF!,4,FALSE())),IF(INDEX(#REF!,MATCH($A843,#REF!,0),1),LEFT(VLOOKUP($A843,#REF!,4,FALSE()),LEN(VLOOKUP($A843,#REF!,4,FALSE()))-2),CONCATENATE(LEFT(VLOOKUP($A843,#REF!,4,FALSE()),LEN(VLOOKUP($A843,#REF!,4,FALSE()))-2),"*")),"")</f>
        <v>#VALUE!</v>
      </c>
      <c r="F843" s="90" t="e">
        <f aca="false">IF(LEN(VLOOKUP($A843,#REF!,5,FALSE())),IF(INDEX(#REF!,MATCH($A843,#REF!,0),2),LEFT(VLOOKUP($A843,#REF!,5,FALSE()),LEN(VLOOKUP($A843,#REF!,5,FALSE()))-2),CONCATENATE(LEFT(VLOOKUP($A843,#REF!,5,FALSE()),LEN(VLOOKUP($A843,#REF!,5,FALSE()))-2),"*")),"")</f>
        <v>#VALUE!</v>
      </c>
      <c r="G843" s="90" t="e">
        <f aca="false">IF(LEN(VLOOKUP($A843,#REF!,6,FALSE())),IF(INDEX(#REF!,MATCH($A843,#REF!,0),3),LEFT(VLOOKUP($A843,#REF!,6,FALSE()),LEN(VLOOKUP($A843,#REF!,6,FALSE()))-2),CONCATENATE(LEFT(VLOOKUP($A843,#REF!,6,FALSE()),LEN(VLOOKUP($A843,#REF!,6,FALSE()))-2),"*")),"")</f>
        <v>#VALUE!</v>
      </c>
      <c r="H843" s="91" t="e">
        <f aca="false">IF(LEN(VLOOKUP($A843,#REF!,7,FALSE())),IF(INDEX(#REF!,MATCH($A843,#REF!,0),4),LEFT(VLOOKUP($A843,#REF!,7,FALSE()),LEN(VLOOKUP($A843,#REF!,7,FALSE()))-2),CONCATENATE(LEFT(VLOOKUP($A843,#REF!,7,FALSE()),LEN(VLOOKUP($A843,#REF!,7,FALSE()))-2),"*")),"")</f>
        <v>#VALUE!</v>
      </c>
      <c r="I843" s="92" t="e">
        <f aca="false">IF(LEN(VLOOKUP($A843,#REF!,8,FALSE())),UPPER(RIGHT(VLOOKUP($A843,#REF!,8,FALSE()), 1)),"")</f>
        <v>#VALUE!</v>
      </c>
      <c r="J843" s="90" t="e">
        <f aca="false">IF(LEN(VLOOKUP($A843,#REF!,4,FALSE())),UPPER(RIGHT(VLOOKUP($A843,#REF!,4,FALSE()), 1)),"")</f>
        <v>#VALUE!</v>
      </c>
      <c r="K843" s="90" t="e">
        <f aca="false">IF(LEN(VLOOKUP($A843,#REF!,5,FALSE())),UPPER(RIGHT(VLOOKUP($A843,#REF!,5,FALSE()), 1)),"")</f>
        <v>#VALUE!</v>
      </c>
      <c r="L843" s="90" t="e">
        <f aca="false">IF(LEN(VLOOKUP($A843,#REF!,6,FALSE())),UPPER(RIGHT(VLOOKUP($A843,#REF!,6,FALSE()), 1)),"")</f>
        <v>#VALUE!</v>
      </c>
      <c r="M843" s="91" t="e">
        <f aca="false">IF(LEN(VLOOKUP($A843,#REF!,7,FALSE())),UPPER(RIGHT(VLOOKUP($A843,#REF!,7,FALSE()), 1)),"")</f>
        <v>#VALUE!</v>
      </c>
      <c r="N843" s="185"/>
      <c r="O843" s="185"/>
      <c r="P843" s="185"/>
      <c r="Q843" s="185"/>
      <c r="R843" s="185"/>
      <c r="S843" s="100" t="e">
        <f aca="false">HLOOKUP("Device Tree Pin Name",#REF!,MATCH($A843,#REF!,0),FALSE())</f>
        <v>#VALUE!</v>
      </c>
      <c r="T843" s="95" t="e">
        <f aca="false">HLOOKUP("power rail",#REF!,MATCH($A843,#REF!,0),FALSE())</f>
        <v>#VALUE!</v>
      </c>
      <c r="U843" s="96" t="e">
        <f aca="false">HLOOKUP("Wake Capable",#REF!,MATCH($A843,#REF!,0),FALSE())</f>
        <v>#VALUE!</v>
      </c>
      <c r="V843" s="96" t="e">
        <f aca="false">HLOOKUP("Strap",#REF!,MATCH($A843,#REF!,0),FALSE())</f>
        <v>#VALUE!</v>
      </c>
      <c r="W843" s="96"/>
      <c r="X843" s="96"/>
      <c r="Y843" s="96"/>
      <c r="Z843" s="95"/>
      <c r="AA843" s="95" t="e">
        <f aca="false">HLOOKUP("Pad type",#REF!,MATCH($A843,#REF!,0),FALSE())</f>
        <v>#VALUE!</v>
      </c>
      <c r="AB843" s="100"/>
      <c r="AC843" s="100" t="e">
        <f aca="false">HLOOKUP("POR Pin State",#REF!,MATCH($A843,#REF!,0),FALSE())</f>
        <v>#VALUE!</v>
      </c>
      <c r="AD843" s="186"/>
      <c r="AE843" s="187"/>
      <c r="AF843" s="187"/>
      <c r="AG843" s="187"/>
      <c r="AH843" s="188"/>
      <c r="AI843" s="188"/>
      <c r="AJ843" s="189"/>
      <c r="AK843" s="189"/>
      <c r="AL843" s="189"/>
      <c r="AM843" s="189"/>
      <c r="AN843" s="189"/>
      <c r="AO843" s="189"/>
      <c r="AP843" s="189"/>
      <c r="AQ843" s="194" t="s">
        <v>2015</v>
      </c>
      <c r="AR843" s="104"/>
      <c r="AS843" s="104"/>
      <c r="AT843" s="104"/>
      <c r="AU843" s="104"/>
      <c r="AV843" s="104"/>
      <c r="AW843" s="104"/>
      <c r="AX843" s="104"/>
      <c r="AY843" s="104"/>
      <c r="AZ843" s="104"/>
      <c r="BA843" s="104"/>
      <c r="BB843" s="162"/>
      <c r="BC843" s="104"/>
      <c r="BD843" s="214"/>
      <c r="BE843" s="213" t="s">
        <v>2016</v>
      </c>
      <c r="BF843" s="108" t="e">
        <f aca="false">VLOOKUP($A843,#REF!, 34, FALSE())</f>
        <v>#VALUE!</v>
      </c>
      <c r="BG843" s="418" t="e">
        <f aca="false">VLOOKUP($A843,#REF!, 22, FALSE())</f>
        <v>#VALUE!</v>
      </c>
      <c r="BH843" s="109"/>
    </row>
    <row r="844" s="193" customFormat="true" ht="12.75" hidden="false" customHeight="true" outlineLevel="0" collapsed="false">
      <c r="A844" s="133" t="s">
        <v>2017</v>
      </c>
      <c r="B844" s="86" t="e">
        <f aca="false">VLOOKUP($A844,#REF!, 34, FALSE())</f>
        <v>#VALUE!</v>
      </c>
      <c r="C844" s="87" t="str">
        <f aca="false">CONCATENATE("unused_",A844)</f>
        <v>unused_DDR_XM2_B2A_CLK_N</v>
      </c>
      <c r="D844" s="88" t="e">
        <f aca="false">IF(LEN(VLOOKUP($A844,#REF!,8,FALSE())),LEFT(VLOOKUP($A844,#REF!,8,FALSE()),LEN(VLOOKUP($A844,#REF!,8,FALSE()))-2),"")</f>
        <v>#VALUE!</v>
      </c>
      <c r="E844" s="89" t="e">
        <f aca="false">IF(LEN(VLOOKUP($A844,#REF!,4,FALSE())),IF(INDEX(#REF!,MATCH($A844,#REF!,0),1),LEFT(VLOOKUP($A844,#REF!,4,FALSE()),LEN(VLOOKUP($A844,#REF!,4,FALSE()))-2),CONCATENATE(LEFT(VLOOKUP($A844,#REF!,4,FALSE()),LEN(VLOOKUP($A844,#REF!,4,FALSE()))-2),"*")),"")</f>
        <v>#VALUE!</v>
      </c>
      <c r="F844" s="90" t="e">
        <f aca="false">IF(LEN(VLOOKUP($A844,#REF!,5,FALSE())),IF(INDEX(#REF!,MATCH($A844,#REF!,0),2),LEFT(VLOOKUP($A844,#REF!,5,FALSE()),LEN(VLOOKUP($A844,#REF!,5,FALSE()))-2),CONCATENATE(LEFT(VLOOKUP($A844,#REF!,5,FALSE()),LEN(VLOOKUP($A844,#REF!,5,FALSE()))-2),"*")),"")</f>
        <v>#VALUE!</v>
      </c>
      <c r="G844" s="90" t="e">
        <f aca="false">IF(LEN(VLOOKUP($A844,#REF!,6,FALSE())),IF(INDEX(#REF!,MATCH($A844,#REF!,0),3),LEFT(VLOOKUP($A844,#REF!,6,FALSE()),LEN(VLOOKUP($A844,#REF!,6,FALSE()))-2),CONCATENATE(LEFT(VLOOKUP($A844,#REF!,6,FALSE()),LEN(VLOOKUP($A844,#REF!,6,FALSE()))-2),"*")),"")</f>
        <v>#VALUE!</v>
      </c>
      <c r="H844" s="91" t="e">
        <f aca="false">IF(LEN(VLOOKUP($A844,#REF!,7,FALSE())),IF(INDEX(#REF!,MATCH($A844,#REF!,0),4),LEFT(VLOOKUP($A844,#REF!,7,FALSE()),LEN(VLOOKUP($A844,#REF!,7,FALSE()))-2),CONCATENATE(LEFT(VLOOKUP($A844,#REF!,7,FALSE()),LEN(VLOOKUP($A844,#REF!,7,FALSE()))-2),"*")),"")</f>
        <v>#VALUE!</v>
      </c>
      <c r="I844" s="92" t="e">
        <f aca="false">IF(LEN(VLOOKUP($A844,#REF!,8,FALSE())),UPPER(RIGHT(VLOOKUP($A844,#REF!,8,FALSE()), 1)),"")</f>
        <v>#VALUE!</v>
      </c>
      <c r="J844" s="90" t="e">
        <f aca="false">IF(LEN(VLOOKUP($A844,#REF!,4,FALSE())),UPPER(RIGHT(VLOOKUP($A844,#REF!,4,FALSE()), 1)),"")</f>
        <v>#VALUE!</v>
      </c>
      <c r="K844" s="90" t="e">
        <f aca="false">IF(LEN(VLOOKUP($A844,#REF!,5,FALSE())),UPPER(RIGHT(VLOOKUP($A844,#REF!,5,FALSE()), 1)),"")</f>
        <v>#VALUE!</v>
      </c>
      <c r="L844" s="90" t="e">
        <f aca="false">IF(LEN(VLOOKUP($A844,#REF!,6,FALSE())),UPPER(RIGHT(VLOOKUP($A844,#REF!,6,FALSE()), 1)),"")</f>
        <v>#VALUE!</v>
      </c>
      <c r="M844" s="91" t="e">
        <f aca="false">IF(LEN(VLOOKUP($A844,#REF!,7,FALSE())),UPPER(RIGHT(VLOOKUP($A844,#REF!,7,FALSE()), 1)),"")</f>
        <v>#VALUE!</v>
      </c>
      <c r="N844" s="185"/>
      <c r="O844" s="185"/>
      <c r="P844" s="185"/>
      <c r="Q844" s="185"/>
      <c r="R844" s="185"/>
      <c r="S844" s="100" t="e">
        <f aca="false">HLOOKUP("Device Tree Pin Name",#REF!,MATCH($A844,#REF!,0),FALSE())</f>
        <v>#VALUE!</v>
      </c>
      <c r="T844" s="95" t="e">
        <f aca="false">HLOOKUP("power rail",#REF!,MATCH($A844,#REF!,0),FALSE())</f>
        <v>#VALUE!</v>
      </c>
      <c r="U844" s="96" t="e">
        <f aca="false">HLOOKUP("Wake Capable",#REF!,MATCH($A844,#REF!,0),FALSE())</f>
        <v>#VALUE!</v>
      </c>
      <c r="V844" s="96" t="e">
        <f aca="false">HLOOKUP("Strap",#REF!,MATCH($A844,#REF!,0),FALSE())</f>
        <v>#VALUE!</v>
      </c>
      <c r="W844" s="96"/>
      <c r="X844" s="96"/>
      <c r="Y844" s="96"/>
      <c r="Z844" s="95"/>
      <c r="AA844" s="95" t="e">
        <f aca="false">HLOOKUP("Pad type",#REF!,MATCH($A844,#REF!,0),FALSE())</f>
        <v>#VALUE!</v>
      </c>
      <c r="AB844" s="100"/>
      <c r="AC844" s="100" t="e">
        <f aca="false">HLOOKUP("POR Pin State",#REF!,MATCH($A844,#REF!,0),FALSE())</f>
        <v>#VALUE!</v>
      </c>
      <c r="AD844" s="186"/>
      <c r="AE844" s="187"/>
      <c r="AF844" s="187"/>
      <c r="AG844" s="187"/>
      <c r="AH844" s="188"/>
      <c r="AI844" s="188"/>
      <c r="AJ844" s="189"/>
      <c r="AK844" s="189"/>
      <c r="AL844" s="189"/>
      <c r="AM844" s="189"/>
      <c r="AN844" s="189"/>
      <c r="AO844" s="189"/>
      <c r="AP844" s="189"/>
      <c r="AQ844" s="194" t="s">
        <v>2017</v>
      </c>
      <c r="AR844" s="104"/>
      <c r="AS844" s="104"/>
      <c r="AT844" s="104"/>
      <c r="AU844" s="104"/>
      <c r="AV844" s="104"/>
      <c r="AW844" s="104"/>
      <c r="AX844" s="104"/>
      <c r="AY844" s="104"/>
      <c r="AZ844" s="104"/>
      <c r="BA844" s="104"/>
      <c r="BB844" s="162"/>
      <c r="BC844" s="104"/>
      <c r="BD844" s="214"/>
      <c r="BE844" s="213" t="s">
        <v>2018</v>
      </c>
      <c r="BF844" s="108" t="e">
        <f aca="false">VLOOKUP($A844,#REF!, 34, FALSE())</f>
        <v>#VALUE!</v>
      </c>
      <c r="BG844" s="418" t="e">
        <f aca="false">VLOOKUP($A844,#REF!, 22, FALSE())</f>
        <v>#VALUE!</v>
      </c>
      <c r="BH844" s="109"/>
    </row>
    <row r="845" s="193" customFormat="true" ht="12.75" hidden="false" customHeight="true" outlineLevel="0" collapsed="false">
      <c r="A845" s="133" t="s">
        <v>2019</v>
      </c>
      <c r="B845" s="86" t="e">
        <f aca="false">VLOOKUP($A845,#REF!, 34, FALSE())</f>
        <v>#VALUE!</v>
      </c>
      <c r="C845" s="87" t="str">
        <f aca="false">CONCATENATE("unused_",A845)</f>
        <v>unused_DDR_XM2_B2B_CLK_P</v>
      </c>
      <c r="D845" s="88" t="e">
        <f aca="false">IF(LEN(VLOOKUP($A845,#REF!,8,FALSE())),LEFT(VLOOKUP($A845,#REF!,8,FALSE()),LEN(VLOOKUP($A845,#REF!,8,FALSE()))-2),"")</f>
        <v>#VALUE!</v>
      </c>
      <c r="E845" s="89" t="e">
        <f aca="false">IF(LEN(VLOOKUP($A845,#REF!,4,FALSE())),IF(INDEX(#REF!,MATCH($A845,#REF!,0),1),LEFT(VLOOKUP($A845,#REF!,4,FALSE()),LEN(VLOOKUP($A845,#REF!,4,FALSE()))-2),CONCATENATE(LEFT(VLOOKUP($A845,#REF!,4,FALSE()),LEN(VLOOKUP($A845,#REF!,4,FALSE()))-2),"*")),"")</f>
        <v>#VALUE!</v>
      </c>
      <c r="F845" s="90" t="e">
        <f aca="false">IF(LEN(VLOOKUP($A845,#REF!,5,FALSE())),IF(INDEX(#REF!,MATCH($A845,#REF!,0),2),LEFT(VLOOKUP($A845,#REF!,5,FALSE()),LEN(VLOOKUP($A845,#REF!,5,FALSE()))-2),CONCATENATE(LEFT(VLOOKUP($A845,#REF!,5,FALSE()),LEN(VLOOKUP($A845,#REF!,5,FALSE()))-2),"*")),"")</f>
        <v>#VALUE!</v>
      </c>
      <c r="G845" s="90" t="e">
        <f aca="false">IF(LEN(VLOOKUP($A845,#REF!,6,FALSE())),IF(INDEX(#REF!,MATCH($A845,#REF!,0),3),LEFT(VLOOKUP($A845,#REF!,6,FALSE()),LEN(VLOOKUP($A845,#REF!,6,FALSE()))-2),CONCATENATE(LEFT(VLOOKUP($A845,#REF!,6,FALSE()),LEN(VLOOKUP($A845,#REF!,6,FALSE()))-2),"*")),"")</f>
        <v>#VALUE!</v>
      </c>
      <c r="H845" s="91" t="e">
        <f aca="false">IF(LEN(VLOOKUP($A845,#REF!,7,FALSE())),IF(INDEX(#REF!,MATCH($A845,#REF!,0),4),LEFT(VLOOKUP($A845,#REF!,7,FALSE()),LEN(VLOOKUP($A845,#REF!,7,FALSE()))-2),CONCATENATE(LEFT(VLOOKUP($A845,#REF!,7,FALSE()),LEN(VLOOKUP($A845,#REF!,7,FALSE()))-2),"*")),"")</f>
        <v>#VALUE!</v>
      </c>
      <c r="I845" s="92" t="e">
        <f aca="false">IF(LEN(VLOOKUP($A845,#REF!,8,FALSE())),UPPER(RIGHT(VLOOKUP($A845,#REF!,8,FALSE()), 1)),"")</f>
        <v>#VALUE!</v>
      </c>
      <c r="J845" s="90" t="e">
        <f aca="false">IF(LEN(VLOOKUP($A845,#REF!,4,FALSE())),UPPER(RIGHT(VLOOKUP($A845,#REF!,4,FALSE()), 1)),"")</f>
        <v>#VALUE!</v>
      </c>
      <c r="K845" s="90" t="e">
        <f aca="false">IF(LEN(VLOOKUP($A845,#REF!,5,FALSE())),UPPER(RIGHT(VLOOKUP($A845,#REF!,5,FALSE()), 1)),"")</f>
        <v>#VALUE!</v>
      </c>
      <c r="L845" s="90" t="e">
        <f aca="false">IF(LEN(VLOOKUP($A845,#REF!,6,FALSE())),UPPER(RIGHT(VLOOKUP($A845,#REF!,6,FALSE()), 1)),"")</f>
        <v>#VALUE!</v>
      </c>
      <c r="M845" s="91" t="e">
        <f aca="false">IF(LEN(VLOOKUP($A845,#REF!,7,FALSE())),UPPER(RIGHT(VLOOKUP($A845,#REF!,7,FALSE()), 1)),"")</f>
        <v>#VALUE!</v>
      </c>
      <c r="N845" s="185"/>
      <c r="O845" s="185"/>
      <c r="P845" s="185"/>
      <c r="Q845" s="185"/>
      <c r="R845" s="185"/>
      <c r="S845" s="100" t="e">
        <f aca="false">HLOOKUP("Device Tree Pin Name",#REF!,MATCH($A845,#REF!,0),FALSE())</f>
        <v>#VALUE!</v>
      </c>
      <c r="T845" s="95" t="e">
        <f aca="false">HLOOKUP("power rail",#REF!,MATCH($A845,#REF!,0),FALSE())</f>
        <v>#VALUE!</v>
      </c>
      <c r="U845" s="96" t="e">
        <f aca="false">HLOOKUP("Wake Capable",#REF!,MATCH($A845,#REF!,0),FALSE())</f>
        <v>#VALUE!</v>
      </c>
      <c r="V845" s="96" t="e">
        <f aca="false">HLOOKUP("Strap",#REF!,MATCH($A845,#REF!,0),FALSE())</f>
        <v>#VALUE!</v>
      </c>
      <c r="W845" s="96"/>
      <c r="X845" s="96"/>
      <c r="Y845" s="96"/>
      <c r="Z845" s="95"/>
      <c r="AA845" s="95" t="e">
        <f aca="false">HLOOKUP("Pad type",#REF!,MATCH($A845,#REF!,0),FALSE())</f>
        <v>#VALUE!</v>
      </c>
      <c r="AB845" s="100"/>
      <c r="AC845" s="100" t="e">
        <f aca="false">HLOOKUP("POR Pin State",#REF!,MATCH($A845,#REF!,0),FALSE())</f>
        <v>#VALUE!</v>
      </c>
      <c r="AD845" s="186"/>
      <c r="AE845" s="187"/>
      <c r="AF845" s="187"/>
      <c r="AG845" s="187"/>
      <c r="AH845" s="188"/>
      <c r="AI845" s="188"/>
      <c r="AJ845" s="189"/>
      <c r="AK845" s="189"/>
      <c r="AL845" s="189"/>
      <c r="AM845" s="189"/>
      <c r="AN845" s="189"/>
      <c r="AO845" s="189"/>
      <c r="AP845" s="189"/>
      <c r="AQ845" s="194" t="s">
        <v>2019</v>
      </c>
      <c r="AR845" s="104"/>
      <c r="AS845" s="104"/>
      <c r="AT845" s="104"/>
      <c r="AU845" s="104"/>
      <c r="AV845" s="104"/>
      <c r="AW845" s="104"/>
      <c r="AX845" s="104"/>
      <c r="AY845" s="104"/>
      <c r="AZ845" s="104"/>
      <c r="BA845" s="104"/>
      <c r="BB845" s="162"/>
      <c r="BC845" s="104"/>
      <c r="BD845" s="214"/>
      <c r="BE845" s="213" t="s">
        <v>2020</v>
      </c>
      <c r="BF845" s="108" t="e">
        <f aca="false">VLOOKUP($A845,#REF!, 34, FALSE())</f>
        <v>#VALUE!</v>
      </c>
      <c r="BG845" s="418" t="e">
        <f aca="false">VLOOKUP($A845,#REF!, 22, FALSE())</f>
        <v>#VALUE!</v>
      </c>
      <c r="BH845" s="109"/>
    </row>
    <row r="846" s="193" customFormat="true" ht="12.75" hidden="false" customHeight="true" outlineLevel="0" collapsed="false">
      <c r="A846" s="133" t="s">
        <v>2021</v>
      </c>
      <c r="B846" s="86" t="e">
        <f aca="false">VLOOKUP($A846,#REF!, 34, FALSE())</f>
        <v>#VALUE!</v>
      </c>
      <c r="C846" s="87" t="str">
        <f aca="false">CONCATENATE("unused_",A846)</f>
        <v>unused_DDR_XM2_B2B_CLK_N</v>
      </c>
      <c r="D846" s="88" t="e">
        <f aca="false">IF(LEN(VLOOKUP($A846,#REF!,8,FALSE())),LEFT(VLOOKUP($A846,#REF!,8,FALSE()),LEN(VLOOKUP($A846,#REF!,8,FALSE()))-2),"")</f>
        <v>#VALUE!</v>
      </c>
      <c r="E846" s="89" t="e">
        <f aca="false">IF(LEN(VLOOKUP($A846,#REF!,4,FALSE())),IF(INDEX(#REF!,MATCH($A846,#REF!,0),1),LEFT(VLOOKUP($A846,#REF!,4,FALSE()),LEN(VLOOKUP($A846,#REF!,4,FALSE()))-2),CONCATENATE(LEFT(VLOOKUP($A846,#REF!,4,FALSE()),LEN(VLOOKUP($A846,#REF!,4,FALSE()))-2),"*")),"")</f>
        <v>#VALUE!</v>
      </c>
      <c r="F846" s="90" t="e">
        <f aca="false">IF(LEN(VLOOKUP($A846,#REF!,5,FALSE())),IF(INDEX(#REF!,MATCH($A846,#REF!,0),2),LEFT(VLOOKUP($A846,#REF!,5,FALSE()),LEN(VLOOKUP($A846,#REF!,5,FALSE()))-2),CONCATENATE(LEFT(VLOOKUP($A846,#REF!,5,FALSE()),LEN(VLOOKUP($A846,#REF!,5,FALSE()))-2),"*")),"")</f>
        <v>#VALUE!</v>
      </c>
      <c r="G846" s="90" t="e">
        <f aca="false">IF(LEN(VLOOKUP($A846,#REF!,6,FALSE())),IF(INDEX(#REF!,MATCH($A846,#REF!,0),3),LEFT(VLOOKUP($A846,#REF!,6,FALSE()),LEN(VLOOKUP($A846,#REF!,6,FALSE()))-2),CONCATENATE(LEFT(VLOOKUP($A846,#REF!,6,FALSE()),LEN(VLOOKUP($A846,#REF!,6,FALSE()))-2),"*")),"")</f>
        <v>#VALUE!</v>
      </c>
      <c r="H846" s="91" t="e">
        <f aca="false">IF(LEN(VLOOKUP($A846,#REF!,7,FALSE())),IF(INDEX(#REF!,MATCH($A846,#REF!,0),4),LEFT(VLOOKUP($A846,#REF!,7,FALSE()),LEN(VLOOKUP($A846,#REF!,7,FALSE()))-2),CONCATENATE(LEFT(VLOOKUP($A846,#REF!,7,FALSE()),LEN(VLOOKUP($A846,#REF!,7,FALSE()))-2),"*")),"")</f>
        <v>#VALUE!</v>
      </c>
      <c r="I846" s="92" t="e">
        <f aca="false">IF(LEN(VLOOKUP($A846,#REF!,8,FALSE())),UPPER(RIGHT(VLOOKUP($A846,#REF!,8,FALSE()), 1)),"")</f>
        <v>#VALUE!</v>
      </c>
      <c r="J846" s="90" t="e">
        <f aca="false">IF(LEN(VLOOKUP($A846,#REF!,4,FALSE())),UPPER(RIGHT(VLOOKUP($A846,#REF!,4,FALSE()), 1)),"")</f>
        <v>#VALUE!</v>
      </c>
      <c r="K846" s="90" t="e">
        <f aca="false">IF(LEN(VLOOKUP($A846,#REF!,5,FALSE())),UPPER(RIGHT(VLOOKUP($A846,#REF!,5,FALSE()), 1)),"")</f>
        <v>#VALUE!</v>
      </c>
      <c r="L846" s="90" t="e">
        <f aca="false">IF(LEN(VLOOKUP($A846,#REF!,6,FALSE())),UPPER(RIGHT(VLOOKUP($A846,#REF!,6,FALSE()), 1)),"")</f>
        <v>#VALUE!</v>
      </c>
      <c r="M846" s="91" t="e">
        <f aca="false">IF(LEN(VLOOKUP($A846,#REF!,7,FALSE())),UPPER(RIGHT(VLOOKUP($A846,#REF!,7,FALSE()), 1)),"")</f>
        <v>#VALUE!</v>
      </c>
      <c r="N846" s="185"/>
      <c r="O846" s="185"/>
      <c r="P846" s="185"/>
      <c r="Q846" s="185"/>
      <c r="R846" s="185"/>
      <c r="S846" s="100" t="e">
        <f aca="false">HLOOKUP("Device Tree Pin Name",#REF!,MATCH($A846,#REF!,0),FALSE())</f>
        <v>#VALUE!</v>
      </c>
      <c r="T846" s="95" t="e">
        <f aca="false">HLOOKUP("power rail",#REF!,MATCH($A846,#REF!,0),FALSE())</f>
        <v>#VALUE!</v>
      </c>
      <c r="U846" s="96" t="e">
        <f aca="false">HLOOKUP("Wake Capable",#REF!,MATCH($A846,#REF!,0),FALSE())</f>
        <v>#VALUE!</v>
      </c>
      <c r="V846" s="96" t="e">
        <f aca="false">HLOOKUP("Strap",#REF!,MATCH($A846,#REF!,0),FALSE())</f>
        <v>#VALUE!</v>
      </c>
      <c r="W846" s="96"/>
      <c r="X846" s="96"/>
      <c r="Y846" s="96"/>
      <c r="Z846" s="95"/>
      <c r="AA846" s="95" t="e">
        <f aca="false">HLOOKUP("Pad type",#REF!,MATCH($A846,#REF!,0),FALSE())</f>
        <v>#VALUE!</v>
      </c>
      <c r="AB846" s="100"/>
      <c r="AC846" s="100" t="e">
        <f aca="false">HLOOKUP("POR Pin State",#REF!,MATCH($A846,#REF!,0),FALSE())</f>
        <v>#VALUE!</v>
      </c>
      <c r="AD846" s="186"/>
      <c r="AE846" s="187"/>
      <c r="AF846" s="187"/>
      <c r="AG846" s="187"/>
      <c r="AH846" s="188"/>
      <c r="AI846" s="188"/>
      <c r="AJ846" s="189"/>
      <c r="AK846" s="189"/>
      <c r="AL846" s="189"/>
      <c r="AM846" s="189"/>
      <c r="AN846" s="189"/>
      <c r="AO846" s="189"/>
      <c r="AP846" s="189"/>
      <c r="AQ846" s="194" t="s">
        <v>2021</v>
      </c>
      <c r="AR846" s="104"/>
      <c r="AS846" s="104"/>
      <c r="AT846" s="104"/>
      <c r="AU846" s="104"/>
      <c r="AV846" s="104"/>
      <c r="AW846" s="104"/>
      <c r="AX846" s="104"/>
      <c r="AY846" s="104"/>
      <c r="AZ846" s="104"/>
      <c r="BA846" s="104"/>
      <c r="BB846" s="162"/>
      <c r="BC846" s="104"/>
      <c r="BD846" s="214"/>
      <c r="BE846" s="213" t="s">
        <v>2022</v>
      </c>
      <c r="BF846" s="108" t="e">
        <f aca="false">VLOOKUP($A846,#REF!, 34, FALSE())</f>
        <v>#VALUE!</v>
      </c>
      <c r="BG846" s="418" t="e">
        <f aca="false">VLOOKUP($A846,#REF!, 22, FALSE())</f>
        <v>#VALUE!</v>
      </c>
      <c r="BH846" s="109"/>
    </row>
    <row r="847" s="193" customFormat="true" ht="12.75" hidden="false" customHeight="true" outlineLevel="0" collapsed="false">
      <c r="A847" s="133" t="s">
        <v>2023</v>
      </c>
      <c r="B847" s="86" t="e">
        <f aca="false">VLOOKUP($A847,#REF!, 34, FALSE())</f>
        <v>#VALUE!</v>
      </c>
      <c r="C847" s="87" t="str">
        <f aca="false">CONCATENATE("unused_",A847)</f>
        <v>unused_DDR_XM2_B3D0</v>
      </c>
      <c r="D847" s="88" t="e">
        <f aca="false">IF(LEN(VLOOKUP($A847,#REF!,8,FALSE())),LEFT(VLOOKUP($A847,#REF!,8,FALSE()),LEN(VLOOKUP($A847,#REF!,8,FALSE()))-2),"")</f>
        <v>#VALUE!</v>
      </c>
      <c r="E847" s="89" t="e">
        <f aca="false">IF(LEN(VLOOKUP($A847,#REF!,4,FALSE())),IF(INDEX(#REF!,MATCH($A847,#REF!,0),1),LEFT(VLOOKUP($A847,#REF!,4,FALSE()),LEN(VLOOKUP($A847,#REF!,4,FALSE()))-2),CONCATENATE(LEFT(VLOOKUP($A847,#REF!,4,FALSE()),LEN(VLOOKUP($A847,#REF!,4,FALSE()))-2),"*")),"")</f>
        <v>#VALUE!</v>
      </c>
      <c r="F847" s="90" t="e">
        <f aca="false">IF(LEN(VLOOKUP($A847,#REF!,5,FALSE())),IF(INDEX(#REF!,MATCH($A847,#REF!,0),2),LEFT(VLOOKUP($A847,#REF!,5,FALSE()),LEN(VLOOKUP($A847,#REF!,5,FALSE()))-2),CONCATENATE(LEFT(VLOOKUP($A847,#REF!,5,FALSE()),LEN(VLOOKUP($A847,#REF!,5,FALSE()))-2),"*")),"")</f>
        <v>#VALUE!</v>
      </c>
      <c r="G847" s="90" t="e">
        <f aca="false">IF(LEN(VLOOKUP($A847,#REF!,6,FALSE())),IF(INDEX(#REF!,MATCH($A847,#REF!,0),3),LEFT(VLOOKUP($A847,#REF!,6,FALSE()),LEN(VLOOKUP($A847,#REF!,6,FALSE()))-2),CONCATENATE(LEFT(VLOOKUP($A847,#REF!,6,FALSE()),LEN(VLOOKUP($A847,#REF!,6,FALSE()))-2),"*")),"")</f>
        <v>#VALUE!</v>
      </c>
      <c r="H847" s="91" t="e">
        <f aca="false">IF(LEN(VLOOKUP($A847,#REF!,7,FALSE())),IF(INDEX(#REF!,MATCH($A847,#REF!,0),4),LEFT(VLOOKUP($A847,#REF!,7,FALSE()),LEN(VLOOKUP($A847,#REF!,7,FALSE()))-2),CONCATENATE(LEFT(VLOOKUP($A847,#REF!,7,FALSE()),LEN(VLOOKUP($A847,#REF!,7,FALSE()))-2),"*")),"")</f>
        <v>#VALUE!</v>
      </c>
      <c r="I847" s="92" t="e">
        <f aca="false">IF(LEN(VLOOKUP($A847,#REF!,8,FALSE())),UPPER(RIGHT(VLOOKUP($A847,#REF!,8,FALSE()), 1)),"")</f>
        <v>#VALUE!</v>
      </c>
      <c r="J847" s="90" t="e">
        <f aca="false">IF(LEN(VLOOKUP($A847,#REF!,4,FALSE())),UPPER(RIGHT(VLOOKUP($A847,#REF!,4,FALSE()), 1)),"")</f>
        <v>#VALUE!</v>
      </c>
      <c r="K847" s="90" t="e">
        <f aca="false">IF(LEN(VLOOKUP($A847,#REF!,5,FALSE())),UPPER(RIGHT(VLOOKUP($A847,#REF!,5,FALSE()), 1)),"")</f>
        <v>#VALUE!</v>
      </c>
      <c r="L847" s="90" t="e">
        <f aca="false">IF(LEN(VLOOKUP($A847,#REF!,6,FALSE())),UPPER(RIGHT(VLOOKUP($A847,#REF!,6,FALSE()), 1)),"")</f>
        <v>#VALUE!</v>
      </c>
      <c r="M847" s="91" t="e">
        <f aca="false">IF(LEN(VLOOKUP($A847,#REF!,7,FALSE())),UPPER(RIGHT(VLOOKUP($A847,#REF!,7,FALSE()), 1)),"")</f>
        <v>#VALUE!</v>
      </c>
      <c r="N847" s="185"/>
      <c r="O847" s="185"/>
      <c r="P847" s="185"/>
      <c r="Q847" s="185"/>
      <c r="R847" s="185"/>
      <c r="S847" s="100" t="e">
        <f aca="false">HLOOKUP("Device Tree Pin Name",#REF!,MATCH($A847,#REF!,0),FALSE())</f>
        <v>#VALUE!</v>
      </c>
      <c r="T847" s="95" t="e">
        <f aca="false">HLOOKUP("power rail",#REF!,MATCH($A847,#REF!,0),FALSE())</f>
        <v>#VALUE!</v>
      </c>
      <c r="U847" s="96" t="e">
        <f aca="false">HLOOKUP("Wake Capable",#REF!,MATCH($A847,#REF!,0),FALSE())</f>
        <v>#VALUE!</v>
      </c>
      <c r="V847" s="96" t="e">
        <f aca="false">HLOOKUP("Strap",#REF!,MATCH($A847,#REF!,0),FALSE())</f>
        <v>#VALUE!</v>
      </c>
      <c r="W847" s="96"/>
      <c r="X847" s="96"/>
      <c r="Y847" s="96"/>
      <c r="Z847" s="95"/>
      <c r="AA847" s="95" t="e">
        <f aca="false">HLOOKUP("Pad type",#REF!,MATCH($A847,#REF!,0),FALSE())</f>
        <v>#VALUE!</v>
      </c>
      <c r="AB847" s="100"/>
      <c r="AC847" s="100" t="e">
        <f aca="false">HLOOKUP("POR Pin State",#REF!,MATCH($A847,#REF!,0),FALSE())</f>
        <v>#VALUE!</v>
      </c>
      <c r="AD847" s="186"/>
      <c r="AE847" s="187"/>
      <c r="AF847" s="187"/>
      <c r="AG847" s="187"/>
      <c r="AH847" s="188"/>
      <c r="AI847" s="188"/>
      <c r="AJ847" s="189"/>
      <c r="AK847" s="189"/>
      <c r="AL847" s="189"/>
      <c r="AM847" s="189"/>
      <c r="AN847" s="189"/>
      <c r="AO847" s="189"/>
      <c r="AP847" s="189"/>
      <c r="AQ847" s="194" t="s">
        <v>2024</v>
      </c>
      <c r="AR847" s="104"/>
      <c r="AS847" s="104"/>
      <c r="AT847" s="104"/>
      <c r="AU847" s="104"/>
      <c r="AV847" s="104"/>
      <c r="AW847" s="104"/>
      <c r="AX847" s="104"/>
      <c r="AY847" s="104"/>
      <c r="AZ847" s="104"/>
      <c r="BA847" s="104"/>
      <c r="BB847" s="162"/>
      <c r="BC847" s="104"/>
      <c r="BD847" s="214"/>
      <c r="BE847" s="213" t="s">
        <v>2025</v>
      </c>
      <c r="BF847" s="108" t="e">
        <f aca="false">VLOOKUP($A847,#REF!, 34, FALSE())</f>
        <v>#VALUE!</v>
      </c>
      <c r="BG847" s="418" t="e">
        <f aca="false">VLOOKUP($A847,#REF!, 22, FALSE())</f>
        <v>#VALUE!</v>
      </c>
      <c r="BH847" s="109"/>
    </row>
    <row r="848" s="193" customFormat="true" ht="12.75" hidden="false" customHeight="true" outlineLevel="0" collapsed="false">
      <c r="A848" s="1" t="s">
        <v>2026</v>
      </c>
      <c r="B848" s="86" t="e">
        <f aca="false">VLOOKUP($A848,#REF!, 34, FALSE())</f>
        <v>#VALUE!</v>
      </c>
      <c r="C848" s="87" t="str">
        <f aca="false">CONCATENATE("unused_",A848)</f>
        <v>unused_DDR_XM2_B3D1</v>
      </c>
      <c r="D848" s="88" t="e">
        <f aca="false">IF(LEN(VLOOKUP($A848,#REF!,8,FALSE())),LEFT(VLOOKUP($A848,#REF!,8,FALSE()),LEN(VLOOKUP($A848,#REF!,8,FALSE()))-2),"")</f>
        <v>#VALUE!</v>
      </c>
      <c r="E848" s="89" t="e">
        <f aca="false">IF(LEN(VLOOKUP($A848,#REF!,4,FALSE())),IF(INDEX(#REF!,MATCH($A848,#REF!,0),1),LEFT(VLOOKUP($A848,#REF!,4,FALSE()),LEN(VLOOKUP($A848,#REF!,4,FALSE()))-2),CONCATENATE(LEFT(VLOOKUP($A848,#REF!,4,FALSE()),LEN(VLOOKUP($A848,#REF!,4,FALSE()))-2),"*")),"")</f>
        <v>#VALUE!</v>
      </c>
      <c r="F848" s="90" t="e">
        <f aca="false">IF(LEN(VLOOKUP($A848,#REF!,5,FALSE())),IF(INDEX(#REF!,MATCH($A848,#REF!,0),2),LEFT(VLOOKUP($A848,#REF!,5,FALSE()),LEN(VLOOKUP($A848,#REF!,5,FALSE()))-2),CONCATENATE(LEFT(VLOOKUP($A848,#REF!,5,FALSE()),LEN(VLOOKUP($A848,#REF!,5,FALSE()))-2),"*")),"")</f>
        <v>#VALUE!</v>
      </c>
      <c r="G848" s="90" t="e">
        <f aca="false">IF(LEN(VLOOKUP($A848,#REF!,6,FALSE())),IF(INDEX(#REF!,MATCH($A848,#REF!,0),3),LEFT(VLOOKUP($A848,#REF!,6,FALSE()),LEN(VLOOKUP($A848,#REF!,6,FALSE()))-2),CONCATENATE(LEFT(VLOOKUP($A848,#REF!,6,FALSE()),LEN(VLOOKUP($A848,#REF!,6,FALSE()))-2),"*")),"")</f>
        <v>#VALUE!</v>
      </c>
      <c r="H848" s="91" t="e">
        <f aca="false">IF(LEN(VLOOKUP($A848,#REF!,7,FALSE())),IF(INDEX(#REF!,MATCH($A848,#REF!,0),4),LEFT(VLOOKUP($A848,#REF!,7,FALSE()),LEN(VLOOKUP($A848,#REF!,7,FALSE()))-2),CONCATENATE(LEFT(VLOOKUP($A848,#REF!,7,FALSE()),LEN(VLOOKUP($A848,#REF!,7,FALSE()))-2),"*")),"")</f>
        <v>#VALUE!</v>
      </c>
      <c r="I848" s="92" t="e">
        <f aca="false">IF(LEN(VLOOKUP($A848,#REF!,8,FALSE())),UPPER(RIGHT(VLOOKUP($A848,#REF!,8,FALSE()), 1)),"")</f>
        <v>#VALUE!</v>
      </c>
      <c r="J848" s="90" t="e">
        <f aca="false">IF(LEN(VLOOKUP($A848,#REF!,4,FALSE())),UPPER(RIGHT(VLOOKUP($A848,#REF!,4,FALSE()), 1)),"")</f>
        <v>#VALUE!</v>
      </c>
      <c r="K848" s="90" t="e">
        <f aca="false">IF(LEN(VLOOKUP($A848,#REF!,5,FALSE())),UPPER(RIGHT(VLOOKUP($A848,#REF!,5,FALSE()), 1)),"")</f>
        <v>#VALUE!</v>
      </c>
      <c r="L848" s="90" t="e">
        <f aca="false">IF(LEN(VLOOKUP($A848,#REF!,6,FALSE())),UPPER(RIGHT(VLOOKUP($A848,#REF!,6,FALSE()), 1)),"")</f>
        <v>#VALUE!</v>
      </c>
      <c r="M848" s="91" t="e">
        <f aca="false">IF(LEN(VLOOKUP($A848,#REF!,7,FALSE())),UPPER(RIGHT(VLOOKUP($A848,#REF!,7,FALSE()), 1)),"")</f>
        <v>#VALUE!</v>
      </c>
      <c r="N848" s="185"/>
      <c r="O848" s="185"/>
      <c r="P848" s="185"/>
      <c r="Q848" s="185"/>
      <c r="R848" s="185"/>
      <c r="S848" s="100" t="e">
        <f aca="false">HLOOKUP("Device Tree Pin Name",#REF!,MATCH($A848,#REF!,0),FALSE())</f>
        <v>#VALUE!</v>
      </c>
      <c r="T848" s="95" t="e">
        <f aca="false">HLOOKUP("power rail",#REF!,MATCH($A848,#REF!,0),FALSE())</f>
        <v>#VALUE!</v>
      </c>
      <c r="U848" s="96" t="e">
        <f aca="false">HLOOKUP("Wake Capable",#REF!,MATCH($A848,#REF!,0),FALSE())</f>
        <v>#VALUE!</v>
      </c>
      <c r="V848" s="96" t="e">
        <f aca="false">HLOOKUP("Strap",#REF!,MATCH($A848,#REF!,0),FALSE())</f>
        <v>#VALUE!</v>
      </c>
      <c r="W848" s="96"/>
      <c r="X848" s="96"/>
      <c r="Y848" s="96"/>
      <c r="Z848" s="95"/>
      <c r="AA848" s="95" t="e">
        <f aca="false">HLOOKUP("Pad type",#REF!,MATCH($A848,#REF!,0),FALSE())</f>
        <v>#VALUE!</v>
      </c>
      <c r="AB848" s="100"/>
      <c r="AC848" s="100" t="e">
        <f aca="false">HLOOKUP("POR Pin State",#REF!,MATCH($A848,#REF!,0),FALSE())</f>
        <v>#VALUE!</v>
      </c>
      <c r="AD848" s="186"/>
      <c r="AE848" s="187"/>
      <c r="AF848" s="187"/>
      <c r="AG848" s="187"/>
      <c r="AH848" s="188"/>
      <c r="AI848" s="188"/>
      <c r="AJ848" s="189"/>
      <c r="AK848" s="189"/>
      <c r="AL848" s="189"/>
      <c r="AM848" s="189"/>
      <c r="AN848" s="189"/>
      <c r="AO848" s="189"/>
      <c r="AP848" s="189"/>
      <c r="AQ848" s="194" t="s">
        <v>2027</v>
      </c>
      <c r="AR848" s="104"/>
      <c r="AS848" s="104"/>
      <c r="AT848" s="104"/>
      <c r="AU848" s="104"/>
      <c r="AV848" s="104"/>
      <c r="AW848" s="104"/>
      <c r="AX848" s="104"/>
      <c r="AY848" s="104"/>
      <c r="AZ848" s="104"/>
      <c r="BA848" s="104"/>
      <c r="BB848" s="162"/>
      <c r="BC848" s="104"/>
      <c r="BD848" s="214"/>
      <c r="BE848" s="213" t="s">
        <v>2028</v>
      </c>
      <c r="BF848" s="108" t="e">
        <f aca="false">VLOOKUP($A848,#REF!, 34, FALSE())</f>
        <v>#VALUE!</v>
      </c>
      <c r="BG848" s="418" t="e">
        <f aca="false">VLOOKUP($A848,#REF!, 22, FALSE())</f>
        <v>#VALUE!</v>
      </c>
      <c r="BH848" s="109"/>
    </row>
    <row r="849" s="193" customFormat="true" ht="12.75" hidden="false" customHeight="true" outlineLevel="0" collapsed="false">
      <c r="A849" s="1" t="s">
        <v>2029</v>
      </c>
      <c r="B849" s="86" t="e">
        <f aca="false">VLOOKUP($A849,#REF!, 34, FALSE())</f>
        <v>#VALUE!</v>
      </c>
      <c r="C849" s="87" t="str">
        <f aca="false">CONCATENATE("unused_",A849)</f>
        <v>unused_DDR_XM2_B3D2</v>
      </c>
      <c r="D849" s="88" t="e">
        <f aca="false">IF(LEN(VLOOKUP($A849,#REF!,8,FALSE())),LEFT(VLOOKUP($A849,#REF!,8,FALSE()),LEN(VLOOKUP($A849,#REF!,8,FALSE()))-2),"")</f>
        <v>#VALUE!</v>
      </c>
      <c r="E849" s="89" t="e">
        <f aca="false">IF(LEN(VLOOKUP($A849,#REF!,4,FALSE())),IF(INDEX(#REF!,MATCH($A849,#REF!,0),1),LEFT(VLOOKUP($A849,#REF!,4,FALSE()),LEN(VLOOKUP($A849,#REF!,4,FALSE()))-2),CONCATENATE(LEFT(VLOOKUP($A849,#REF!,4,FALSE()),LEN(VLOOKUP($A849,#REF!,4,FALSE()))-2),"*")),"")</f>
        <v>#VALUE!</v>
      </c>
      <c r="F849" s="90" t="e">
        <f aca="false">IF(LEN(VLOOKUP($A849,#REF!,5,FALSE())),IF(INDEX(#REF!,MATCH($A849,#REF!,0),2),LEFT(VLOOKUP($A849,#REF!,5,FALSE()),LEN(VLOOKUP($A849,#REF!,5,FALSE()))-2),CONCATENATE(LEFT(VLOOKUP($A849,#REF!,5,FALSE()),LEN(VLOOKUP($A849,#REF!,5,FALSE()))-2),"*")),"")</f>
        <v>#VALUE!</v>
      </c>
      <c r="G849" s="90" t="e">
        <f aca="false">IF(LEN(VLOOKUP($A849,#REF!,6,FALSE())),IF(INDEX(#REF!,MATCH($A849,#REF!,0),3),LEFT(VLOOKUP($A849,#REF!,6,FALSE()),LEN(VLOOKUP($A849,#REF!,6,FALSE()))-2),CONCATENATE(LEFT(VLOOKUP($A849,#REF!,6,FALSE()),LEN(VLOOKUP($A849,#REF!,6,FALSE()))-2),"*")),"")</f>
        <v>#VALUE!</v>
      </c>
      <c r="H849" s="91" t="e">
        <f aca="false">IF(LEN(VLOOKUP($A849,#REF!,7,FALSE())),IF(INDEX(#REF!,MATCH($A849,#REF!,0),4),LEFT(VLOOKUP($A849,#REF!,7,FALSE()),LEN(VLOOKUP($A849,#REF!,7,FALSE()))-2),CONCATENATE(LEFT(VLOOKUP($A849,#REF!,7,FALSE()),LEN(VLOOKUP($A849,#REF!,7,FALSE()))-2),"*")),"")</f>
        <v>#VALUE!</v>
      </c>
      <c r="I849" s="92" t="e">
        <f aca="false">IF(LEN(VLOOKUP($A849,#REF!,8,FALSE())),UPPER(RIGHT(VLOOKUP($A849,#REF!,8,FALSE()), 1)),"")</f>
        <v>#VALUE!</v>
      </c>
      <c r="J849" s="90" t="e">
        <f aca="false">IF(LEN(VLOOKUP($A849,#REF!,4,FALSE())),UPPER(RIGHT(VLOOKUP($A849,#REF!,4,FALSE()), 1)),"")</f>
        <v>#VALUE!</v>
      </c>
      <c r="K849" s="90" t="e">
        <f aca="false">IF(LEN(VLOOKUP($A849,#REF!,5,FALSE())),UPPER(RIGHT(VLOOKUP($A849,#REF!,5,FALSE()), 1)),"")</f>
        <v>#VALUE!</v>
      </c>
      <c r="L849" s="90" t="e">
        <f aca="false">IF(LEN(VLOOKUP($A849,#REF!,6,FALSE())),UPPER(RIGHT(VLOOKUP($A849,#REF!,6,FALSE()), 1)),"")</f>
        <v>#VALUE!</v>
      </c>
      <c r="M849" s="91" t="e">
        <f aca="false">IF(LEN(VLOOKUP($A849,#REF!,7,FALSE())),UPPER(RIGHT(VLOOKUP($A849,#REF!,7,FALSE()), 1)),"")</f>
        <v>#VALUE!</v>
      </c>
      <c r="N849" s="185"/>
      <c r="O849" s="185"/>
      <c r="P849" s="185"/>
      <c r="Q849" s="185"/>
      <c r="R849" s="185"/>
      <c r="S849" s="100" t="e">
        <f aca="false">HLOOKUP("Device Tree Pin Name",#REF!,MATCH($A849,#REF!,0),FALSE())</f>
        <v>#VALUE!</v>
      </c>
      <c r="T849" s="95" t="e">
        <f aca="false">HLOOKUP("power rail",#REF!,MATCH($A849,#REF!,0),FALSE())</f>
        <v>#VALUE!</v>
      </c>
      <c r="U849" s="96" t="e">
        <f aca="false">HLOOKUP("Wake Capable",#REF!,MATCH($A849,#REF!,0),FALSE())</f>
        <v>#VALUE!</v>
      </c>
      <c r="V849" s="96" t="e">
        <f aca="false">HLOOKUP("Strap",#REF!,MATCH($A849,#REF!,0),FALSE())</f>
        <v>#VALUE!</v>
      </c>
      <c r="W849" s="96"/>
      <c r="X849" s="96"/>
      <c r="Y849" s="96"/>
      <c r="Z849" s="95"/>
      <c r="AA849" s="95" t="e">
        <f aca="false">HLOOKUP("Pad type",#REF!,MATCH($A849,#REF!,0),FALSE())</f>
        <v>#VALUE!</v>
      </c>
      <c r="AB849" s="100"/>
      <c r="AC849" s="100" t="e">
        <f aca="false">HLOOKUP("POR Pin State",#REF!,MATCH($A849,#REF!,0),FALSE())</f>
        <v>#VALUE!</v>
      </c>
      <c r="AD849" s="186"/>
      <c r="AE849" s="187"/>
      <c r="AF849" s="187"/>
      <c r="AG849" s="187"/>
      <c r="AH849" s="188"/>
      <c r="AI849" s="188"/>
      <c r="AJ849" s="189"/>
      <c r="AK849" s="189"/>
      <c r="AL849" s="189"/>
      <c r="AM849" s="189"/>
      <c r="AN849" s="189"/>
      <c r="AO849" s="189"/>
      <c r="AP849" s="189"/>
      <c r="AQ849" s="194" t="s">
        <v>2030</v>
      </c>
      <c r="AR849" s="104"/>
      <c r="AS849" s="104"/>
      <c r="AT849" s="104"/>
      <c r="AU849" s="104"/>
      <c r="AV849" s="104"/>
      <c r="AW849" s="104"/>
      <c r="AX849" s="104"/>
      <c r="AY849" s="104"/>
      <c r="AZ849" s="104"/>
      <c r="BA849" s="104"/>
      <c r="BB849" s="162"/>
      <c r="BC849" s="104"/>
      <c r="BD849" s="214"/>
      <c r="BE849" s="213" t="s">
        <v>2031</v>
      </c>
      <c r="BF849" s="108" t="e">
        <f aca="false">VLOOKUP($A849,#REF!, 34, FALSE())</f>
        <v>#VALUE!</v>
      </c>
      <c r="BG849" s="418" t="e">
        <f aca="false">VLOOKUP($A849,#REF!, 22, FALSE())</f>
        <v>#VALUE!</v>
      </c>
      <c r="BH849" s="109"/>
    </row>
    <row r="850" s="193" customFormat="true" ht="12.75" hidden="false" customHeight="true" outlineLevel="0" collapsed="false">
      <c r="A850" s="133" t="s">
        <v>2032</v>
      </c>
      <c r="B850" s="86" t="e">
        <f aca="false">VLOOKUP($A850,#REF!, 34, FALSE())</f>
        <v>#VALUE!</v>
      </c>
      <c r="C850" s="87" t="str">
        <f aca="false">CONCATENATE("unused_",A850)</f>
        <v>unused_DDR_XM2_B3D3</v>
      </c>
      <c r="D850" s="88" t="e">
        <f aca="false">IF(LEN(VLOOKUP($A850,#REF!,8,FALSE())),LEFT(VLOOKUP($A850,#REF!,8,FALSE()),LEN(VLOOKUP($A850,#REF!,8,FALSE()))-2),"")</f>
        <v>#VALUE!</v>
      </c>
      <c r="E850" s="89" t="e">
        <f aca="false">IF(LEN(VLOOKUP($A850,#REF!,4,FALSE())),IF(INDEX(#REF!,MATCH($A850,#REF!,0),1),LEFT(VLOOKUP($A850,#REF!,4,FALSE()),LEN(VLOOKUP($A850,#REF!,4,FALSE()))-2),CONCATENATE(LEFT(VLOOKUP($A850,#REF!,4,FALSE()),LEN(VLOOKUP($A850,#REF!,4,FALSE()))-2),"*")),"")</f>
        <v>#VALUE!</v>
      </c>
      <c r="F850" s="90" t="e">
        <f aca="false">IF(LEN(VLOOKUP($A850,#REF!,5,FALSE())),IF(INDEX(#REF!,MATCH($A850,#REF!,0),2),LEFT(VLOOKUP($A850,#REF!,5,FALSE()),LEN(VLOOKUP($A850,#REF!,5,FALSE()))-2),CONCATENATE(LEFT(VLOOKUP($A850,#REF!,5,FALSE()),LEN(VLOOKUP($A850,#REF!,5,FALSE()))-2),"*")),"")</f>
        <v>#VALUE!</v>
      </c>
      <c r="G850" s="90" t="e">
        <f aca="false">IF(LEN(VLOOKUP($A850,#REF!,6,FALSE())),IF(INDEX(#REF!,MATCH($A850,#REF!,0),3),LEFT(VLOOKUP($A850,#REF!,6,FALSE()),LEN(VLOOKUP($A850,#REF!,6,FALSE()))-2),CONCATENATE(LEFT(VLOOKUP($A850,#REF!,6,FALSE()),LEN(VLOOKUP($A850,#REF!,6,FALSE()))-2),"*")),"")</f>
        <v>#VALUE!</v>
      </c>
      <c r="H850" s="91" t="e">
        <f aca="false">IF(LEN(VLOOKUP($A850,#REF!,7,FALSE())),IF(INDEX(#REF!,MATCH($A850,#REF!,0),4),LEFT(VLOOKUP($A850,#REF!,7,FALSE()),LEN(VLOOKUP($A850,#REF!,7,FALSE()))-2),CONCATENATE(LEFT(VLOOKUP($A850,#REF!,7,FALSE()),LEN(VLOOKUP($A850,#REF!,7,FALSE()))-2),"*")),"")</f>
        <v>#VALUE!</v>
      </c>
      <c r="I850" s="92" t="e">
        <f aca="false">IF(LEN(VLOOKUP($A850,#REF!,8,FALSE())),UPPER(RIGHT(VLOOKUP($A850,#REF!,8,FALSE()), 1)),"")</f>
        <v>#VALUE!</v>
      </c>
      <c r="J850" s="90" t="e">
        <f aca="false">IF(LEN(VLOOKUP($A850,#REF!,4,FALSE())),UPPER(RIGHT(VLOOKUP($A850,#REF!,4,FALSE()), 1)),"")</f>
        <v>#VALUE!</v>
      </c>
      <c r="K850" s="90" t="e">
        <f aca="false">IF(LEN(VLOOKUP($A850,#REF!,5,FALSE())),UPPER(RIGHT(VLOOKUP($A850,#REF!,5,FALSE()), 1)),"")</f>
        <v>#VALUE!</v>
      </c>
      <c r="L850" s="90" t="e">
        <f aca="false">IF(LEN(VLOOKUP($A850,#REF!,6,FALSE())),UPPER(RIGHT(VLOOKUP($A850,#REF!,6,FALSE()), 1)),"")</f>
        <v>#VALUE!</v>
      </c>
      <c r="M850" s="91" t="e">
        <f aca="false">IF(LEN(VLOOKUP($A850,#REF!,7,FALSE())),UPPER(RIGHT(VLOOKUP($A850,#REF!,7,FALSE()), 1)),"")</f>
        <v>#VALUE!</v>
      </c>
      <c r="N850" s="185"/>
      <c r="O850" s="185"/>
      <c r="P850" s="185"/>
      <c r="Q850" s="185"/>
      <c r="R850" s="185"/>
      <c r="S850" s="100" t="e">
        <f aca="false">HLOOKUP("Device Tree Pin Name",#REF!,MATCH($A850,#REF!,0),FALSE())</f>
        <v>#VALUE!</v>
      </c>
      <c r="T850" s="95" t="e">
        <f aca="false">HLOOKUP("power rail",#REF!,MATCH($A850,#REF!,0),FALSE())</f>
        <v>#VALUE!</v>
      </c>
      <c r="U850" s="96" t="e">
        <f aca="false">HLOOKUP("Wake Capable",#REF!,MATCH($A850,#REF!,0),FALSE())</f>
        <v>#VALUE!</v>
      </c>
      <c r="V850" s="96" t="e">
        <f aca="false">HLOOKUP("Strap",#REF!,MATCH($A850,#REF!,0),FALSE())</f>
        <v>#VALUE!</v>
      </c>
      <c r="W850" s="96"/>
      <c r="X850" s="96"/>
      <c r="Y850" s="96"/>
      <c r="Z850" s="95"/>
      <c r="AA850" s="95" t="e">
        <f aca="false">HLOOKUP("Pad type",#REF!,MATCH($A850,#REF!,0),FALSE())</f>
        <v>#VALUE!</v>
      </c>
      <c r="AB850" s="100"/>
      <c r="AC850" s="100" t="e">
        <f aca="false">HLOOKUP("POR Pin State",#REF!,MATCH($A850,#REF!,0),FALSE())</f>
        <v>#VALUE!</v>
      </c>
      <c r="AD850" s="186"/>
      <c r="AE850" s="187"/>
      <c r="AF850" s="187"/>
      <c r="AG850" s="187"/>
      <c r="AH850" s="188"/>
      <c r="AI850" s="188"/>
      <c r="AJ850" s="189"/>
      <c r="AK850" s="189"/>
      <c r="AL850" s="189"/>
      <c r="AM850" s="189"/>
      <c r="AN850" s="189"/>
      <c r="AO850" s="189"/>
      <c r="AP850" s="189"/>
      <c r="AQ850" s="194" t="s">
        <v>2033</v>
      </c>
      <c r="AR850" s="104"/>
      <c r="AS850" s="104"/>
      <c r="AT850" s="104"/>
      <c r="AU850" s="104"/>
      <c r="AV850" s="104"/>
      <c r="AW850" s="104"/>
      <c r="AX850" s="104"/>
      <c r="AY850" s="104"/>
      <c r="AZ850" s="104"/>
      <c r="BA850" s="104"/>
      <c r="BB850" s="162"/>
      <c r="BC850" s="104"/>
      <c r="BD850" s="214"/>
      <c r="BE850" s="213" t="s">
        <v>2034</v>
      </c>
      <c r="BF850" s="108" t="e">
        <f aca="false">VLOOKUP($A850,#REF!, 34, FALSE())</f>
        <v>#VALUE!</v>
      </c>
      <c r="BG850" s="418" t="e">
        <f aca="false">VLOOKUP($A850,#REF!, 22, FALSE())</f>
        <v>#VALUE!</v>
      </c>
      <c r="BH850" s="109"/>
    </row>
    <row r="851" s="193" customFormat="true" ht="12.75" hidden="false" customHeight="true" outlineLevel="0" collapsed="false">
      <c r="A851" s="133" t="s">
        <v>2035</v>
      </c>
      <c r="B851" s="86" t="e">
        <f aca="false">VLOOKUP($A851,#REF!, 34, FALSE())</f>
        <v>#VALUE!</v>
      </c>
      <c r="C851" s="87" t="str">
        <f aca="false">CONCATENATE("unused_",A851)</f>
        <v>unused_DDR_XM2_B3D4</v>
      </c>
      <c r="D851" s="88" t="e">
        <f aca="false">IF(LEN(VLOOKUP($A851,#REF!,8,FALSE())),LEFT(VLOOKUP($A851,#REF!,8,FALSE()),LEN(VLOOKUP($A851,#REF!,8,FALSE()))-2),"")</f>
        <v>#VALUE!</v>
      </c>
      <c r="E851" s="89" t="e">
        <f aca="false">IF(LEN(VLOOKUP($A851,#REF!,4,FALSE())),IF(INDEX(#REF!,MATCH($A851,#REF!,0),1),LEFT(VLOOKUP($A851,#REF!,4,FALSE()),LEN(VLOOKUP($A851,#REF!,4,FALSE()))-2),CONCATENATE(LEFT(VLOOKUP($A851,#REF!,4,FALSE()),LEN(VLOOKUP($A851,#REF!,4,FALSE()))-2),"*")),"")</f>
        <v>#VALUE!</v>
      </c>
      <c r="F851" s="90" t="e">
        <f aca="false">IF(LEN(VLOOKUP($A851,#REF!,5,FALSE())),IF(INDEX(#REF!,MATCH($A851,#REF!,0),2),LEFT(VLOOKUP($A851,#REF!,5,FALSE()),LEN(VLOOKUP($A851,#REF!,5,FALSE()))-2),CONCATENATE(LEFT(VLOOKUP($A851,#REF!,5,FALSE()),LEN(VLOOKUP($A851,#REF!,5,FALSE()))-2),"*")),"")</f>
        <v>#VALUE!</v>
      </c>
      <c r="G851" s="90" t="e">
        <f aca="false">IF(LEN(VLOOKUP($A851,#REF!,6,FALSE())),IF(INDEX(#REF!,MATCH($A851,#REF!,0),3),LEFT(VLOOKUP($A851,#REF!,6,FALSE()),LEN(VLOOKUP($A851,#REF!,6,FALSE()))-2),CONCATENATE(LEFT(VLOOKUP($A851,#REF!,6,FALSE()),LEN(VLOOKUP($A851,#REF!,6,FALSE()))-2),"*")),"")</f>
        <v>#VALUE!</v>
      </c>
      <c r="H851" s="91" t="e">
        <f aca="false">IF(LEN(VLOOKUP($A851,#REF!,7,FALSE())),IF(INDEX(#REF!,MATCH($A851,#REF!,0),4),LEFT(VLOOKUP($A851,#REF!,7,FALSE()),LEN(VLOOKUP($A851,#REF!,7,FALSE()))-2),CONCATENATE(LEFT(VLOOKUP($A851,#REF!,7,FALSE()),LEN(VLOOKUP($A851,#REF!,7,FALSE()))-2),"*")),"")</f>
        <v>#VALUE!</v>
      </c>
      <c r="I851" s="92" t="e">
        <f aca="false">IF(LEN(VLOOKUP($A851,#REF!,8,FALSE())),UPPER(RIGHT(VLOOKUP($A851,#REF!,8,FALSE()), 1)),"")</f>
        <v>#VALUE!</v>
      </c>
      <c r="J851" s="90" t="e">
        <f aca="false">IF(LEN(VLOOKUP($A851,#REF!,4,FALSE())),UPPER(RIGHT(VLOOKUP($A851,#REF!,4,FALSE()), 1)),"")</f>
        <v>#VALUE!</v>
      </c>
      <c r="K851" s="90" t="e">
        <f aca="false">IF(LEN(VLOOKUP($A851,#REF!,5,FALSE())),UPPER(RIGHT(VLOOKUP($A851,#REF!,5,FALSE()), 1)),"")</f>
        <v>#VALUE!</v>
      </c>
      <c r="L851" s="90" t="e">
        <f aca="false">IF(LEN(VLOOKUP($A851,#REF!,6,FALSE())),UPPER(RIGHT(VLOOKUP($A851,#REF!,6,FALSE()), 1)),"")</f>
        <v>#VALUE!</v>
      </c>
      <c r="M851" s="91" t="e">
        <f aca="false">IF(LEN(VLOOKUP($A851,#REF!,7,FALSE())),UPPER(RIGHT(VLOOKUP($A851,#REF!,7,FALSE()), 1)),"")</f>
        <v>#VALUE!</v>
      </c>
      <c r="N851" s="185"/>
      <c r="O851" s="185"/>
      <c r="P851" s="185"/>
      <c r="Q851" s="185"/>
      <c r="R851" s="185"/>
      <c r="S851" s="100" t="e">
        <f aca="false">HLOOKUP("Device Tree Pin Name",#REF!,MATCH($A851,#REF!,0),FALSE())</f>
        <v>#VALUE!</v>
      </c>
      <c r="T851" s="95" t="e">
        <f aca="false">HLOOKUP("power rail",#REF!,MATCH($A851,#REF!,0),FALSE())</f>
        <v>#VALUE!</v>
      </c>
      <c r="U851" s="96" t="e">
        <f aca="false">HLOOKUP("Wake Capable",#REF!,MATCH($A851,#REF!,0),FALSE())</f>
        <v>#VALUE!</v>
      </c>
      <c r="V851" s="96" t="e">
        <f aca="false">HLOOKUP("Strap",#REF!,MATCH($A851,#REF!,0),FALSE())</f>
        <v>#VALUE!</v>
      </c>
      <c r="W851" s="96"/>
      <c r="X851" s="96"/>
      <c r="Y851" s="96"/>
      <c r="Z851" s="95"/>
      <c r="AA851" s="95" t="e">
        <f aca="false">HLOOKUP("Pad type",#REF!,MATCH($A851,#REF!,0),FALSE())</f>
        <v>#VALUE!</v>
      </c>
      <c r="AB851" s="100"/>
      <c r="AC851" s="100" t="e">
        <f aca="false">HLOOKUP("POR Pin State",#REF!,MATCH($A851,#REF!,0),FALSE())</f>
        <v>#VALUE!</v>
      </c>
      <c r="AD851" s="186"/>
      <c r="AE851" s="187"/>
      <c r="AF851" s="187"/>
      <c r="AG851" s="187"/>
      <c r="AH851" s="188"/>
      <c r="AI851" s="188"/>
      <c r="AJ851" s="189"/>
      <c r="AK851" s="189"/>
      <c r="AL851" s="189"/>
      <c r="AM851" s="189"/>
      <c r="AN851" s="189"/>
      <c r="AO851" s="189"/>
      <c r="AP851" s="189"/>
      <c r="AQ851" s="194" t="s">
        <v>2036</v>
      </c>
      <c r="AR851" s="104"/>
      <c r="AS851" s="104"/>
      <c r="AT851" s="104"/>
      <c r="AU851" s="104"/>
      <c r="AV851" s="104"/>
      <c r="AW851" s="104"/>
      <c r="AX851" s="104"/>
      <c r="AY851" s="104"/>
      <c r="AZ851" s="104"/>
      <c r="BA851" s="104"/>
      <c r="BB851" s="162"/>
      <c r="BC851" s="104"/>
      <c r="BD851" s="214"/>
      <c r="BE851" s="213" t="s">
        <v>2037</v>
      </c>
      <c r="BF851" s="108" t="e">
        <f aca="false">VLOOKUP($A851,#REF!, 34, FALSE())</f>
        <v>#VALUE!</v>
      </c>
      <c r="BG851" s="418" t="e">
        <f aca="false">VLOOKUP($A851,#REF!, 22, FALSE())</f>
        <v>#VALUE!</v>
      </c>
      <c r="BH851" s="109"/>
    </row>
    <row r="852" s="193" customFormat="true" ht="12.75" hidden="false" customHeight="true" outlineLevel="0" collapsed="false">
      <c r="A852" s="133" t="s">
        <v>2038</v>
      </c>
      <c r="B852" s="86" t="e">
        <f aca="false">VLOOKUP($A852,#REF!, 34, FALSE())</f>
        <v>#VALUE!</v>
      </c>
      <c r="C852" s="87" t="str">
        <f aca="false">CONCATENATE("unused_",A852)</f>
        <v>unused_DDR_XM2_B3D5</v>
      </c>
      <c r="D852" s="88" t="e">
        <f aca="false">IF(LEN(VLOOKUP($A852,#REF!,8,FALSE())),LEFT(VLOOKUP($A852,#REF!,8,FALSE()),LEN(VLOOKUP($A852,#REF!,8,FALSE()))-2),"")</f>
        <v>#VALUE!</v>
      </c>
      <c r="E852" s="89" t="e">
        <f aca="false">IF(LEN(VLOOKUP($A852,#REF!,4,FALSE())),IF(INDEX(#REF!,MATCH($A852,#REF!,0),1),LEFT(VLOOKUP($A852,#REF!,4,FALSE()),LEN(VLOOKUP($A852,#REF!,4,FALSE()))-2),CONCATENATE(LEFT(VLOOKUP($A852,#REF!,4,FALSE()),LEN(VLOOKUP($A852,#REF!,4,FALSE()))-2),"*")),"")</f>
        <v>#VALUE!</v>
      </c>
      <c r="F852" s="90" t="e">
        <f aca="false">IF(LEN(VLOOKUP($A852,#REF!,5,FALSE())),IF(INDEX(#REF!,MATCH($A852,#REF!,0),2),LEFT(VLOOKUP($A852,#REF!,5,FALSE()),LEN(VLOOKUP($A852,#REF!,5,FALSE()))-2),CONCATENATE(LEFT(VLOOKUP($A852,#REF!,5,FALSE()),LEN(VLOOKUP($A852,#REF!,5,FALSE()))-2),"*")),"")</f>
        <v>#VALUE!</v>
      </c>
      <c r="G852" s="90" t="e">
        <f aca="false">IF(LEN(VLOOKUP($A852,#REF!,6,FALSE())),IF(INDEX(#REF!,MATCH($A852,#REF!,0),3),LEFT(VLOOKUP($A852,#REF!,6,FALSE()),LEN(VLOOKUP($A852,#REF!,6,FALSE()))-2),CONCATENATE(LEFT(VLOOKUP($A852,#REF!,6,FALSE()),LEN(VLOOKUP($A852,#REF!,6,FALSE()))-2),"*")),"")</f>
        <v>#VALUE!</v>
      </c>
      <c r="H852" s="91" t="e">
        <f aca="false">IF(LEN(VLOOKUP($A852,#REF!,7,FALSE())),IF(INDEX(#REF!,MATCH($A852,#REF!,0),4),LEFT(VLOOKUP($A852,#REF!,7,FALSE()),LEN(VLOOKUP($A852,#REF!,7,FALSE()))-2),CONCATENATE(LEFT(VLOOKUP($A852,#REF!,7,FALSE()),LEN(VLOOKUP($A852,#REF!,7,FALSE()))-2),"*")),"")</f>
        <v>#VALUE!</v>
      </c>
      <c r="I852" s="92" t="e">
        <f aca="false">IF(LEN(VLOOKUP($A852,#REF!,8,FALSE())),UPPER(RIGHT(VLOOKUP($A852,#REF!,8,FALSE()), 1)),"")</f>
        <v>#VALUE!</v>
      </c>
      <c r="J852" s="90" t="e">
        <f aca="false">IF(LEN(VLOOKUP($A852,#REF!,4,FALSE())),UPPER(RIGHT(VLOOKUP($A852,#REF!,4,FALSE()), 1)),"")</f>
        <v>#VALUE!</v>
      </c>
      <c r="K852" s="90" t="e">
        <f aca="false">IF(LEN(VLOOKUP($A852,#REF!,5,FALSE())),UPPER(RIGHT(VLOOKUP($A852,#REF!,5,FALSE()), 1)),"")</f>
        <v>#VALUE!</v>
      </c>
      <c r="L852" s="90" t="e">
        <f aca="false">IF(LEN(VLOOKUP($A852,#REF!,6,FALSE())),UPPER(RIGHT(VLOOKUP($A852,#REF!,6,FALSE()), 1)),"")</f>
        <v>#VALUE!</v>
      </c>
      <c r="M852" s="91" t="e">
        <f aca="false">IF(LEN(VLOOKUP($A852,#REF!,7,FALSE())),UPPER(RIGHT(VLOOKUP($A852,#REF!,7,FALSE()), 1)),"")</f>
        <v>#VALUE!</v>
      </c>
      <c r="N852" s="185"/>
      <c r="O852" s="185"/>
      <c r="P852" s="185"/>
      <c r="Q852" s="185"/>
      <c r="R852" s="185"/>
      <c r="S852" s="100" t="e">
        <f aca="false">HLOOKUP("Device Tree Pin Name",#REF!,MATCH($A852,#REF!,0),FALSE())</f>
        <v>#VALUE!</v>
      </c>
      <c r="T852" s="95" t="e">
        <f aca="false">HLOOKUP("power rail",#REF!,MATCH($A852,#REF!,0),FALSE())</f>
        <v>#VALUE!</v>
      </c>
      <c r="U852" s="96" t="e">
        <f aca="false">HLOOKUP("Wake Capable",#REF!,MATCH($A852,#REF!,0),FALSE())</f>
        <v>#VALUE!</v>
      </c>
      <c r="V852" s="96" t="e">
        <f aca="false">HLOOKUP("Strap",#REF!,MATCH($A852,#REF!,0),FALSE())</f>
        <v>#VALUE!</v>
      </c>
      <c r="W852" s="96"/>
      <c r="X852" s="96"/>
      <c r="Y852" s="96"/>
      <c r="Z852" s="95"/>
      <c r="AA852" s="95" t="e">
        <f aca="false">HLOOKUP("Pad type",#REF!,MATCH($A852,#REF!,0),FALSE())</f>
        <v>#VALUE!</v>
      </c>
      <c r="AB852" s="100"/>
      <c r="AC852" s="100" t="e">
        <f aca="false">HLOOKUP("POR Pin State",#REF!,MATCH($A852,#REF!,0),FALSE())</f>
        <v>#VALUE!</v>
      </c>
      <c r="AD852" s="186"/>
      <c r="AE852" s="187"/>
      <c r="AF852" s="187"/>
      <c r="AG852" s="187"/>
      <c r="AH852" s="188"/>
      <c r="AI852" s="188"/>
      <c r="AJ852" s="189"/>
      <c r="AK852" s="189"/>
      <c r="AL852" s="189"/>
      <c r="AM852" s="189"/>
      <c r="AN852" s="189"/>
      <c r="AO852" s="189"/>
      <c r="AP852" s="189"/>
      <c r="AQ852" s="194" t="s">
        <v>2039</v>
      </c>
      <c r="AR852" s="104"/>
      <c r="AS852" s="104"/>
      <c r="AT852" s="104"/>
      <c r="AU852" s="104"/>
      <c r="AV852" s="104"/>
      <c r="AW852" s="104"/>
      <c r="AX852" s="104"/>
      <c r="AY852" s="104"/>
      <c r="AZ852" s="104"/>
      <c r="BA852" s="104"/>
      <c r="BB852" s="162"/>
      <c r="BC852" s="104"/>
      <c r="BD852" s="214"/>
      <c r="BE852" s="213" t="s">
        <v>2040</v>
      </c>
      <c r="BF852" s="108" t="e">
        <f aca="false">VLOOKUP($A852,#REF!, 34, FALSE())</f>
        <v>#VALUE!</v>
      </c>
      <c r="BG852" s="418" t="e">
        <f aca="false">VLOOKUP($A852,#REF!, 22, FALSE())</f>
        <v>#VALUE!</v>
      </c>
      <c r="BH852" s="109"/>
    </row>
    <row r="853" s="193" customFormat="true" ht="12.75" hidden="false" customHeight="true" outlineLevel="0" collapsed="false">
      <c r="A853" s="133" t="s">
        <v>2041</v>
      </c>
      <c r="B853" s="86" t="e">
        <f aca="false">VLOOKUP($A853,#REF!, 34, FALSE())</f>
        <v>#VALUE!</v>
      </c>
      <c r="C853" s="87" t="str">
        <f aca="false">CONCATENATE("unused_",A853)</f>
        <v>unused_DDR_XM2_B3D6</v>
      </c>
      <c r="D853" s="88" t="e">
        <f aca="false">IF(LEN(VLOOKUP($A853,#REF!,8,FALSE())),LEFT(VLOOKUP($A853,#REF!,8,FALSE()),LEN(VLOOKUP($A853,#REF!,8,FALSE()))-2),"")</f>
        <v>#VALUE!</v>
      </c>
      <c r="E853" s="89" t="e">
        <f aca="false">IF(LEN(VLOOKUP($A853,#REF!,4,FALSE())),IF(INDEX(#REF!,MATCH($A853,#REF!,0),1),LEFT(VLOOKUP($A853,#REF!,4,FALSE()),LEN(VLOOKUP($A853,#REF!,4,FALSE()))-2),CONCATENATE(LEFT(VLOOKUP($A853,#REF!,4,FALSE()),LEN(VLOOKUP($A853,#REF!,4,FALSE()))-2),"*")),"")</f>
        <v>#VALUE!</v>
      </c>
      <c r="F853" s="90" t="e">
        <f aca="false">IF(LEN(VLOOKUP($A853,#REF!,5,FALSE())),IF(INDEX(#REF!,MATCH($A853,#REF!,0),2),LEFT(VLOOKUP($A853,#REF!,5,FALSE()),LEN(VLOOKUP($A853,#REF!,5,FALSE()))-2),CONCATENATE(LEFT(VLOOKUP($A853,#REF!,5,FALSE()),LEN(VLOOKUP($A853,#REF!,5,FALSE()))-2),"*")),"")</f>
        <v>#VALUE!</v>
      </c>
      <c r="G853" s="90" t="e">
        <f aca="false">IF(LEN(VLOOKUP($A853,#REF!,6,FALSE())),IF(INDEX(#REF!,MATCH($A853,#REF!,0),3),LEFT(VLOOKUP($A853,#REF!,6,FALSE()),LEN(VLOOKUP($A853,#REF!,6,FALSE()))-2),CONCATENATE(LEFT(VLOOKUP($A853,#REF!,6,FALSE()),LEN(VLOOKUP($A853,#REF!,6,FALSE()))-2),"*")),"")</f>
        <v>#VALUE!</v>
      </c>
      <c r="H853" s="91" t="e">
        <f aca="false">IF(LEN(VLOOKUP($A853,#REF!,7,FALSE())),IF(INDEX(#REF!,MATCH($A853,#REF!,0),4),LEFT(VLOOKUP($A853,#REF!,7,FALSE()),LEN(VLOOKUP($A853,#REF!,7,FALSE()))-2),CONCATENATE(LEFT(VLOOKUP($A853,#REF!,7,FALSE()),LEN(VLOOKUP($A853,#REF!,7,FALSE()))-2),"*")),"")</f>
        <v>#VALUE!</v>
      </c>
      <c r="I853" s="92" t="e">
        <f aca="false">IF(LEN(VLOOKUP($A853,#REF!,8,FALSE())),UPPER(RIGHT(VLOOKUP($A853,#REF!,8,FALSE()), 1)),"")</f>
        <v>#VALUE!</v>
      </c>
      <c r="J853" s="90" t="e">
        <f aca="false">IF(LEN(VLOOKUP($A853,#REF!,4,FALSE())),UPPER(RIGHT(VLOOKUP($A853,#REF!,4,FALSE()), 1)),"")</f>
        <v>#VALUE!</v>
      </c>
      <c r="K853" s="90" t="e">
        <f aca="false">IF(LEN(VLOOKUP($A853,#REF!,5,FALSE())),UPPER(RIGHT(VLOOKUP($A853,#REF!,5,FALSE()), 1)),"")</f>
        <v>#VALUE!</v>
      </c>
      <c r="L853" s="90" t="e">
        <f aca="false">IF(LEN(VLOOKUP($A853,#REF!,6,FALSE())),UPPER(RIGHT(VLOOKUP($A853,#REF!,6,FALSE()), 1)),"")</f>
        <v>#VALUE!</v>
      </c>
      <c r="M853" s="91" t="e">
        <f aca="false">IF(LEN(VLOOKUP($A853,#REF!,7,FALSE())),UPPER(RIGHT(VLOOKUP($A853,#REF!,7,FALSE()), 1)),"")</f>
        <v>#VALUE!</v>
      </c>
      <c r="N853" s="185"/>
      <c r="O853" s="185"/>
      <c r="P853" s="185"/>
      <c r="Q853" s="185"/>
      <c r="R853" s="185"/>
      <c r="S853" s="100" t="e">
        <f aca="false">HLOOKUP("Device Tree Pin Name",#REF!,MATCH($A853,#REF!,0),FALSE())</f>
        <v>#VALUE!</v>
      </c>
      <c r="T853" s="95" t="e">
        <f aca="false">HLOOKUP("power rail",#REF!,MATCH($A853,#REF!,0),FALSE())</f>
        <v>#VALUE!</v>
      </c>
      <c r="U853" s="96" t="e">
        <f aca="false">HLOOKUP("Wake Capable",#REF!,MATCH($A853,#REF!,0),FALSE())</f>
        <v>#VALUE!</v>
      </c>
      <c r="V853" s="96" t="e">
        <f aca="false">HLOOKUP("Strap",#REF!,MATCH($A853,#REF!,0),FALSE())</f>
        <v>#VALUE!</v>
      </c>
      <c r="W853" s="96"/>
      <c r="X853" s="96"/>
      <c r="Y853" s="96"/>
      <c r="Z853" s="95"/>
      <c r="AA853" s="95" t="e">
        <f aca="false">HLOOKUP("Pad type",#REF!,MATCH($A853,#REF!,0),FALSE())</f>
        <v>#VALUE!</v>
      </c>
      <c r="AB853" s="100"/>
      <c r="AC853" s="100" t="e">
        <f aca="false">HLOOKUP("POR Pin State",#REF!,MATCH($A853,#REF!,0),FALSE())</f>
        <v>#VALUE!</v>
      </c>
      <c r="AD853" s="186"/>
      <c r="AE853" s="187"/>
      <c r="AF853" s="187"/>
      <c r="AG853" s="187"/>
      <c r="AH853" s="188"/>
      <c r="AI853" s="188"/>
      <c r="AJ853" s="189"/>
      <c r="AK853" s="189"/>
      <c r="AL853" s="189"/>
      <c r="AM853" s="189"/>
      <c r="AN853" s="189"/>
      <c r="AO853" s="189"/>
      <c r="AP853" s="189"/>
      <c r="AQ853" s="194" t="s">
        <v>2042</v>
      </c>
      <c r="AR853" s="104"/>
      <c r="AS853" s="104"/>
      <c r="AT853" s="104"/>
      <c r="AU853" s="104"/>
      <c r="AV853" s="104"/>
      <c r="AW853" s="104"/>
      <c r="AX853" s="104"/>
      <c r="AY853" s="104"/>
      <c r="AZ853" s="104"/>
      <c r="BA853" s="104"/>
      <c r="BB853" s="162"/>
      <c r="BC853" s="104"/>
      <c r="BD853" s="214"/>
      <c r="BE853" s="213" t="s">
        <v>2043</v>
      </c>
      <c r="BF853" s="108" t="e">
        <f aca="false">VLOOKUP($A853,#REF!, 34, FALSE())</f>
        <v>#VALUE!</v>
      </c>
      <c r="BG853" s="418" t="e">
        <f aca="false">VLOOKUP($A853,#REF!, 22, FALSE())</f>
        <v>#VALUE!</v>
      </c>
      <c r="BH853" s="109"/>
    </row>
    <row r="854" s="193" customFormat="true" ht="12.75" hidden="false" customHeight="true" outlineLevel="0" collapsed="false">
      <c r="A854" s="133" t="s">
        <v>2044</v>
      </c>
      <c r="B854" s="86" t="e">
        <f aca="false">VLOOKUP($A854,#REF!, 34, FALSE())</f>
        <v>#VALUE!</v>
      </c>
      <c r="C854" s="87" t="str">
        <f aca="false">CONCATENATE("unused_",A854)</f>
        <v>unused_DDR_XM2_B3D7</v>
      </c>
      <c r="D854" s="88" t="e">
        <f aca="false">IF(LEN(VLOOKUP($A854,#REF!,8,FALSE())),LEFT(VLOOKUP($A854,#REF!,8,FALSE()),LEN(VLOOKUP($A854,#REF!,8,FALSE()))-2),"")</f>
        <v>#VALUE!</v>
      </c>
      <c r="E854" s="89" t="e">
        <f aca="false">IF(LEN(VLOOKUP($A854,#REF!,4,FALSE())),IF(INDEX(#REF!,MATCH($A854,#REF!,0),1),LEFT(VLOOKUP($A854,#REF!,4,FALSE()),LEN(VLOOKUP($A854,#REF!,4,FALSE()))-2),CONCATENATE(LEFT(VLOOKUP($A854,#REF!,4,FALSE()),LEN(VLOOKUP($A854,#REF!,4,FALSE()))-2),"*")),"")</f>
        <v>#VALUE!</v>
      </c>
      <c r="F854" s="90" t="e">
        <f aca="false">IF(LEN(VLOOKUP($A854,#REF!,5,FALSE())),IF(INDEX(#REF!,MATCH($A854,#REF!,0),2),LEFT(VLOOKUP($A854,#REF!,5,FALSE()),LEN(VLOOKUP($A854,#REF!,5,FALSE()))-2),CONCATENATE(LEFT(VLOOKUP($A854,#REF!,5,FALSE()),LEN(VLOOKUP($A854,#REF!,5,FALSE()))-2),"*")),"")</f>
        <v>#VALUE!</v>
      </c>
      <c r="G854" s="90" t="e">
        <f aca="false">IF(LEN(VLOOKUP($A854,#REF!,6,FALSE())),IF(INDEX(#REF!,MATCH($A854,#REF!,0),3),LEFT(VLOOKUP($A854,#REF!,6,FALSE()),LEN(VLOOKUP($A854,#REF!,6,FALSE()))-2),CONCATENATE(LEFT(VLOOKUP($A854,#REF!,6,FALSE()),LEN(VLOOKUP($A854,#REF!,6,FALSE()))-2),"*")),"")</f>
        <v>#VALUE!</v>
      </c>
      <c r="H854" s="91" t="e">
        <f aca="false">IF(LEN(VLOOKUP($A854,#REF!,7,FALSE())),IF(INDEX(#REF!,MATCH($A854,#REF!,0),4),LEFT(VLOOKUP($A854,#REF!,7,FALSE()),LEN(VLOOKUP($A854,#REF!,7,FALSE()))-2),CONCATENATE(LEFT(VLOOKUP($A854,#REF!,7,FALSE()),LEN(VLOOKUP($A854,#REF!,7,FALSE()))-2),"*")),"")</f>
        <v>#VALUE!</v>
      </c>
      <c r="I854" s="92" t="e">
        <f aca="false">IF(LEN(VLOOKUP($A854,#REF!,8,FALSE())),UPPER(RIGHT(VLOOKUP($A854,#REF!,8,FALSE()), 1)),"")</f>
        <v>#VALUE!</v>
      </c>
      <c r="J854" s="90" t="e">
        <f aca="false">IF(LEN(VLOOKUP($A854,#REF!,4,FALSE())),UPPER(RIGHT(VLOOKUP($A854,#REF!,4,FALSE()), 1)),"")</f>
        <v>#VALUE!</v>
      </c>
      <c r="K854" s="90" t="e">
        <f aca="false">IF(LEN(VLOOKUP($A854,#REF!,5,FALSE())),UPPER(RIGHT(VLOOKUP($A854,#REF!,5,FALSE()), 1)),"")</f>
        <v>#VALUE!</v>
      </c>
      <c r="L854" s="90" t="e">
        <f aca="false">IF(LEN(VLOOKUP($A854,#REF!,6,FALSE())),UPPER(RIGHT(VLOOKUP($A854,#REF!,6,FALSE()), 1)),"")</f>
        <v>#VALUE!</v>
      </c>
      <c r="M854" s="91" t="e">
        <f aca="false">IF(LEN(VLOOKUP($A854,#REF!,7,FALSE())),UPPER(RIGHT(VLOOKUP($A854,#REF!,7,FALSE()), 1)),"")</f>
        <v>#VALUE!</v>
      </c>
      <c r="N854" s="185"/>
      <c r="O854" s="185"/>
      <c r="P854" s="185"/>
      <c r="Q854" s="185"/>
      <c r="R854" s="185"/>
      <c r="S854" s="100" t="e">
        <f aca="false">HLOOKUP("Device Tree Pin Name",#REF!,MATCH($A854,#REF!,0),FALSE())</f>
        <v>#VALUE!</v>
      </c>
      <c r="T854" s="95" t="e">
        <f aca="false">HLOOKUP("power rail",#REF!,MATCH($A854,#REF!,0),FALSE())</f>
        <v>#VALUE!</v>
      </c>
      <c r="U854" s="96" t="e">
        <f aca="false">HLOOKUP("Wake Capable",#REF!,MATCH($A854,#REF!,0),FALSE())</f>
        <v>#VALUE!</v>
      </c>
      <c r="V854" s="96" t="e">
        <f aca="false">HLOOKUP("Strap",#REF!,MATCH($A854,#REF!,0),FALSE())</f>
        <v>#VALUE!</v>
      </c>
      <c r="W854" s="96"/>
      <c r="X854" s="96"/>
      <c r="Y854" s="96"/>
      <c r="Z854" s="95"/>
      <c r="AA854" s="95" t="e">
        <f aca="false">HLOOKUP("Pad type",#REF!,MATCH($A854,#REF!,0),FALSE())</f>
        <v>#VALUE!</v>
      </c>
      <c r="AB854" s="100"/>
      <c r="AC854" s="100" t="e">
        <f aca="false">HLOOKUP("POR Pin State",#REF!,MATCH($A854,#REF!,0),FALSE())</f>
        <v>#VALUE!</v>
      </c>
      <c r="AD854" s="186"/>
      <c r="AE854" s="187"/>
      <c r="AF854" s="187"/>
      <c r="AG854" s="187"/>
      <c r="AH854" s="188"/>
      <c r="AI854" s="188"/>
      <c r="AJ854" s="189"/>
      <c r="AK854" s="189"/>
      <c r="AL854" s="189"/>
      <c r="AM854" s="189"/>
      <c r="AN854" s="189"/>
      <c r="AO854" s="189"/>
      <c r="AP854" s="189"/>
      <c r="AQ854" s="194" t="s">
        <v>2045</v>
      </c>
      <c r="AR854" s="104"/>
      <c r="AS854" s="104"/>
      <c r="AT854" s="104"/>
      <c r="AU854" s="104"/>
      <c r="AV854" s="104"/>
      <c r="AW854" s="104"/>
      <c r="AX854" s="104"/>
      <c r="AY854" s="104"/>
      <c r="AZ854" s="104"/>
      <c r="BA854" s="104"/>
      <c r="BB854" s="162"/>
      <c r="BC854" s="104"/>
      <c r="BD854" s="214"/>
      <c r="BE854" s="213" t="s">
        <v>2046</v>
      </c>
      <c r="BF854" s="108" t="e">
        <f aca="false">VLOOKUP($A854,#REF!, 34, FALSE())</f>
        <v>#VALUE!</v>
      </c>
      <c r="BG854" s="418" t="e">
        <f aca="false">VLOOKUP($A854,#REF!, 22, FALSE())</f>
        <v>#VALUE!</v>
      </c>
      <c r="BH854" s="109"/>
    </row>
    <row r="855" s="193" customFormat="true" ht="12.75" hidden="false" customHeight="true" outlineLevel="0" collapsed="false">
      <c r="A855" s="133" t="s">
        <v>2047</v>
      </c>
      <c r="B855" s="86" t="e">
        <f aca="false">VLOOKUP($A855,#REF!, 34, FALSE())</f>
        <v>#VALUE!</v>
      </c>
      <c r="C855" s="87" t="str">
        <f aca="false">CONCATENATE("unused_",A855)</f>
        <v>unused_DDR_XM2_B3DMI</v>
      </c>
      <c r="D855" s="88" t="e">
        <f aca="false">IF(LEN(VLOOKUP($A855,#REF!,8,FALSE())),LEFT(VLOOKUP($A855,#REF!,8,FALSE()),LEN(VLOOKUP($A855,#REF!,8,FALSE()))-2),"")</f>
        <v>#VALUE!</v>
      </c>
      <c r="E855" s="89" t="e">
        <f aca="false">IF(LEN(VLOOKUP($A855,#REF!,4,FALSE())),IF(INDEX(#REF!,MATCH($A855,#REF!,0),1),LEFT(VLOOKUP($A855,#REF!,4,FALSE()),LEN(VLOOKUP($A855,#REF!,4,FALSE()))-2),CONCATENATE(LEFT(VLOOKUP($A855,#REF!,4,FALSE()),LEN(VLOOKUP($A855,#REF!,4,FALSE()))-2),"*")),"")</f>
        <v>#VALUE!</v>
      </c>
      <c r="F855" s="90" t="e">
        <f aca="false">IF(LEN(VLOOKUP($A855,#REF!,5,FALSE())),IF(INDEX(#REF!,MATCH($A855,#REF!,0),2),LEFT(VLOOKUP($A855,#REF!,5,FALSE()),LEN(VLOOKUP($A855,#REF!,5,FALSE()))-2),CONCATENATE(LEFT(VLOOKUP($A855,#REF!,5,FALSE()),LEN(VLOOKUP($A855,#REF!,5,FALSE()))-2),"*")),"")</f>
        <v>#VALUE!</v>
      </c>
      <c r="G855" s="90" t="e">
        <f aca="false">IF(LEN(VLOOKUP($A855,#REF!,6,FALSE())),IF(INDEX(#REF!,MATCH($A855,#REF!,0),3),LEFT(VLOOKUP($A855,#REF!,6,FALSE()),LEN(VLOOKUP($A855,#REF!,6,FALSE()))-2),CONCATENATE(LEFT(VLOOKUP($A855,#REF!,6,FALSE()),LEN(VLOOKUP($A855,#REF!,6,FALSE()))-2),"*")),"")</f>
        <v>#VALUE!</v>
      </c>
      <c r="H855" s="91" t="e">
        <f aca="false">IF(LEN(VLOOKUP($A855,#REF!,7,FALSE())),IF(INDEX(#REF!,MATCH($A855,#REF!,0),4),LEFT(VLOOKUP($A855,#REF!,7,FALSE()),LEN(VLOOKUP($A855,#REF!,7,FALSE()))-2),CONCATENATE(LEFT(VLOOKUP($A855,#REF!,7,FALSE()),LEN(VLOOKUP($A855,#REF!,7,FALSE()))-2),"*")),"")</f>
        <v>#VALUE!</v>
      </c>
      <c r="I855" s="92" t="e">
        <f aca="false">IF(LEN(VLOOKUP($A855,#REF!,8,FALSE())),UPPER(RIGHT(VLOOKUP($A855,#REF!,8,FALSE()), 1)),"")</f>
        <v>#VALUE!</v>
      </c>
      <c r="J855" s="90" t="e">
        <f aca="false">IF(LEN(VLOOKUP($A855,#REF!,4,FALSE())),UPPER(RIGHT(VLOOKUP($A855,#REF!,4,FALSE()), 1)),"")</f>
        <v>#VALUE!</v>
      </c>
      <c r="K855" s="90" t="e">
        <f aca="false">IF(LEN(VLOOKUP($A855,#REF!,5,FALSE())),UPPER(RIGHT(VLOOKUP($A855,#REF!,5,FALSE()), 1)),"")</f>
        <v>#VALUE!</v>
      </c>
      <c r="L855" s="90" t="e">
        <f aca="false">IF(LEN(VLOOKUP($A855,#REF!,6,FALSE())),UPPER(RIGHT(VLOOKUP($A855,#REF!,6,FALSE()), 1)),"")</f>
        <v>#VALUE!</v>
      </c>
      <c r="M855" s="91" t="e">
        <f aca="false">IF(LEN(VLOOKUP($A855,#REF!,7,FALSE())),UPPER(RIGHT(VLOOKUP($A855,#REF!,7,FALSE()), 1)),"")</f>
        <v>#VALUE!</v>
      </c>
      <c r="N855" s="185"/>
      <c r="O855" s="185"/>
      <c r="P855" s="185"/>
      <c r="Q855" s="185"/>
      <c r="R855" s="185"/>
      <c r="S855" s="100" t="e">
        <f aca="false">HLOOKUP("Device Tree Pin Name",#REF!,MATCH($A855,#REF!,0),FALSE())</f>
        <v>#VALUE!</v>
      </c>
      <c r="T855" s="95" t="e">
        <f aca="false">HLOOKUP("power rail",#REF!,MATCH($A855,#REF!,0),FALSE())</f>
        <v>#VALUE!</v>
      </c>
      <c r="U855" s="96" t="e">
        <f aca="false">HLOOKUP("Wake Capable",#REF!,MATCH($A855,#REF!,0),FALSE())</f>
        <v>#VALUE!</v>
      </c>
      <c r="V855" s="96" t="e">
        <f aca="false">HLOOKUP("Strap",#REF!,MATCH($A855,#REF!,0),FALSE())</f>
        <v>#VALUE!</v>
      </c>
      <c r="W855" s="96"/>
      <c r="X855" s="96"/>
      <c r="Y855" s="96"/>
      <c r="Z855" s="95"/>
      <c r="AA855" s="95" t="e">
        <f aca="false">HLOOKUP("Pad type",#REF!,MATCH($A855,#REF!,0),FALSE())</f>
        <v>#VALUE!</v>
      </c>
      <c r="AB855" s="100"/>
      <c r="AC855" s="100" t="e">
        <f aca="false">HLOOKUP("POR Pin State",#REF!,MATCH($A855,#REF!,0),FALSE())</f>
        <v>#VALUE!</v>
      </c>
      <c r="AD855" s="186"/>
      <c r="AE855" s="187"/>
      <c r="AF855" s="187"/>
      <c r="AG855" s="187"/>
      <c r="AH855" s="188"/>
      <c r="AI855" s="188"/>
      <c r="AJ855" s="189"/>
      <c r="AK855" s="189"/>
      <c r="AL855" s="189"/>
      <c r="AM855" s="189"/>
      <c r="AN855" s="189"/>
      <c r="AO855" s="189"/>
      <c r="AP855" s="189"/>
      <c r="AQ855" s="194" t="s">
        <v>2047</v>
      </c>
      <c r="AR855" s="104"/>
      <c r="AS855" s="104"/>
      <c r="AT855" s="104"/>
      <c r="AU855" s="104"/>
      <c r="AV855" s="104"/>
      <c r="AW855" s="104"/>
      <c r="AX855" s="104"/>
      <c r="AY855" s="104"/>
      <c r="AZ855" s="104"/>
      <c r="BA855" s="104"/>
      <c r="BB855" s="162"/>
      <c r="BC855" s="104"/>
      <c r="BD855" s="214"/>
      <c r="BE855" s="213" t="s">
        <v>2048</v>
      </c>
      <c r="BF855" s="108" t="e">
        <f aca="false">VLOOKUP($A855,#REF!, 34, FALSE())</f>
        <v>#VALUE!</v>
      </c>
      <c r="BG855" s="418" t="e">
        <f aca="false">VLOOKUP($A855,#REF!, 22, FALSE())</f>
        <v>#VALUE!</v>
      </c>
      <c r="BH855" s="109"/>
    </row>
    <row r="856" s="193" customFormat="true" ht="12.75" hidden="false" customHeight="true" outlineLevel="0" collapsed="false">
      <c r="A856" s="133" t="s">
        <v>2049</v>
      </c>
      <c r="B856" s="86" t="e">
        <f aca="false">VLOOKUP($A856,#REF!, 34, FALSE())</f>
        <v>#VALUE!</v>
      </c>
      <c r="C856" s="87" t="str">
        <f aca="false">CONCATENATE("unused_",A856)</f>
        <v>unused_DDR_XM2_B3WCK_P</v>
      </c>
      <c r="D856" s="88" t="e">
        <f aca="false">IF(LEN(VLOOKUP($A856,#REF!,8,FALSE())),LEFT(VLOOKUP($A856,#REF!,8,FALSE()),LEN(VLOOKUP($A856,#REF!,8,FALSE()))-2),"")</f>
        <v>#VALUE!</v>
      </c>
      <c r="E856" s="89" t="e">
        <f aca="false">IF(LEN(VLOOKUP($A856,#REF!,4,FALSE())),IF(INDEX(#REF!,MATCH($A856,#REF!,0),1),LEFT(VLOOKUP($A856,#REF!,4,FALSE()),LEN(VLOOKUP($A856,#REF!,4,FALSE()))-2),CONCATENATE(LEFT(VLOOKUP($A856,#REF!,4,FALSE()),LEN(VLOOKUP($A856,#REF!,4,FALSE()))-2),"*")),"")</f>
        <v>#VALUE!</v>
      </c>
      <c r="F856" s="90" t="e">
        <f aca="false">IF(LEN(VLOOKUP($A856,#REF!,5,FALSE())),IF(INDEX(#REF!,MATCH($A856,#REF!,0),2),LEFT(VLOOKUP($A856,#REF!,5,FALSE()),LEN(VLOOKUP($A856,#REF!,5,FALSE()))-2),CONCATENATE(LEFT(VLOOKUP($A856,#REF!,5,FALSE()),LEN(VLOOKUP($A856,#REF!,5,FALSE()))-2),"*")),"")</f>
        <v>#VALUE!</v>
      </c>
      <c r="G856" s="90" t="e">
        <f aca="false">IF(LEN(VLOOKUP($A856,#REF!,6,FALSE())),IF(INDEX(#REF!,MATCH($A856,#REF!,0),3),LEFT(VLOOKUP($A856,#REF!,6,FALSE()),LEN(VLOOKUP($A856,#REF!,6,FALSE()))-2),CONCATENATE(LEFT(VLOOKUP($A856,#REF!,6,FALSE()),LEN(VLOOKUP($A856,#REF!,6,FALSE()))-2),"*")),"")</f>
        <v>#VALUE!</v>
      </c>
      <c r="H856" s="91" t="e">
        <f aca="false">IF(LEN(VLOOKUP($A856,#REF!,7,FALSE())),IF(INDEX(#REF!,MATCH($A856,#REF!,0),4),LEFT(VLOOKUP($A856,#REF!,7,FALSE()),LEN(VLOOKUP($A856,#REF!,7,FALSE()))-2),CONCATENATE(LEFT(VLOOKUP($A856,#REF!,7,FALSE()),LEN(VLOOKUP($A856,#REF!,7,FALSE()))-2),"*")),"")</f>
        <v>#VALUE!</v>
      </c>
      <c r="I856" s="92" t="e">
        <f aca="false">IF(LEN(VLOOKUP($A856,#REF!,8,FALSE())),UPPER(RIGHT(VLOOKUP($A856,#REF!,8,FALSE()), 1)),"")</f>
        <v>#VALUE!</v>
      </c>
      <c r="J856" s="90" t="e">
        <f aca="false">IF(LEN(VLOOKUP($A856,#REF!,4,FALSE())),UPPER(RIGHT(VLOOKUP($A856,#REF!,4,FALSE()), 1)),"")</f>
        <v>#VALUE!</v>
      </c>
      <c r="K856" s="90" t="e">
        <f aca="false">IF(LEN(VLOOKUP($A856,#REF!,5,FALSE())),UPPER(RIGHT(VLOOKUP($A856,#REF!,5,FALSE()), 1)),"")</f>
        <v>#VALUE!</v>
      </c>
      <c r="L856" s="90" t="e">
        <f aca="false">IF(LEN(VLOOKUP($A856,#REF!,6,FALSE())),UPPER(RIGHT(VLOOKUP($A856,#REF!,6,FALSE()), 1)),"")</f>
        <v>#VALUE!</v>
      </c>
      <c r="M856" s="91" t="e">
        <f aca="false">IF(LEN(VLOOKUP($A856,#REF!,7,FALSE())),UPPER(RIGHT(VLOOKUP($A856,#REF!,7,FALSE()), 1)),"")</f>
        <v>#VALUE!</v>
      </c>
      <c r="N856" s="185"/>
      <c r="O856" s="185"/>
      <c r="P856" s="185"/>
      <c r="Q856" s="185"/>
      <c r="R856" s="185"/>
      <c r="S856" s="100" t="e">
        <f aca="false">HLOOKUP("Device Tree Pin Name",#REF!,MATCH($A856,#REF!,0),FALSE())</f>
        <v>#VALUE!</v>
      </c>
      <c r="T856" s="95" t="e">
        <f aca="false">HLOOKUP("power rail",#REF!,MATCH($A856,#REF!,0),FALSE())</f>
        <v>#VALUE!</v>
      </c>
      <c r="U856" s="96" t="e">
        <f aca="false">HLOOKUP("Wake Capable",#REF!,MATCH($A856,#REF!,0),FALSE())</f>
        <v>#VALUE!</v>
      </c>
      <c r="V856" s="96" t="e">
        <f aca="false">HLOOKUP("Strap",#REF!,MATCH($A856,#REF!,0),FALSE())</f>
        <v>#VALUE!</v>
      </c>
      <c r="W856" s="96"/>
      <c r="X856" s="96"/>
      <c r="Y856" s="96"/>
      <c r="Z856" s="95"/>
      <c r="AA856" s="95" t="e">
        <f aca="false">HLOOKUP("Pad type",#REF!,MATCH($A856,#REF!,0),FALSE())</f>
        <v>#VALUE!</v>
      </c>
      <c r="AB856" s="100"/>
      <c r="AC856" s="100" t="e">
        <f aca="false">HLOOKUP("POR Pin State",#REF!,MATCH($A856,#REF!,0),FALSE())</f>
        <v>#VALUE!</v>
      </c>
      <c r="AD856" s="186"/>
      <c r="AE856" s="187"/>
      <c r="AF856" s="187"/>
      <c r="AG856" s="187"/>
      <c r="AH856" s="188"/>
      <c r="AI856" s="188"/>
      <c r="AJ856" s="189"/>
      <c r="AK856" s="189"/>
      <c r="AL856" s="189"/>
      <c r="AM856" s="189"/>
      <c r="AN856" s="189"/>
      <c r="AO856" s="189"/>
      <c r="AP856" s="189"/>
      <c r="AQ856" s="194" t="s">
        <v>2049</v>
      </c>
      <c r="AR856" s="104"/>
      <c r="AS856" s="104"/>
      <c r="AT856" s="104"/>
      <c r="AU856" s="104"/>
      <c r="AV856" s="104"/>
      <c r="AW856" s="104"/>
      <c r="AX856" s="104"/>
      <c r="AY856" s="104"/>
      <c r="AZ856" s="104"/>
      <c r="BA856" s="104"/>
      <c r="BB856" s="162"/>
      <c r="BC856" s="104"/>
      <c r="BD856" s="214"/>
      <c r="BE856" s="213" t="s">
        <v>2050</v>
      </c>
      <c r="BF856" s="108" t="e">
        <f aca="false">VLOOKUP($A856,#REF!, 34, FALSE())</f>
        <v>#VALUE!</v>
      </c>
      <c r="BG856" s="418" t="e">
        <f aca="false">VLOOKUP($A856,#REF!, 22, FALSE())</f>
        <v>#VALUE!</v>
      </c>
      <c r="BH856" s="109"/>
    </row>
    <row r="857" s="193" customFormat="true" ht="12.75" hidden="false" customHeight="true" outlineLevel="0" collapsed="false">
      <c r="A857" s="133" t="s">
        <v>2051</v>
      </c>
      <c r="B857" s="86" t="e">
        <f aca="false">VLOOKUP($A857,#REF!, 34, FALSE())</f>
        <v>#VALUE!</v>
      </c>
      <c r="C857" s="87" t="str">
        <f aca="false">CONCATENATE("unused_",A857)</f>
        <v>unused_DDR_XM2_B3WCK_N</v>
      </c>
      <c r="D857" s="88" t="e">
        <f aca="false">IF(LEN(VLOOKUP($A857,#REF!,8,FALSE())),LEFT(VLOOKUP($A857,#REF!,8,FALSE()),LEN(VLOOKUP($A857,#REF!,8,FALSE()))-2),"")</f>
        <v>#VALUE!</v>
      </c>
      <c r="E857" s="89" t="e">
        <f aca="false">IF(LEN(VLOOKUP($A857,#REF!,4,FALSE())),IF(INDEX(#REF!,MATCH($A857,#REF!,0),1),LEFT(VLOOKUP($A857,#REF!,4,FALSE()),LEN(VLOOKUP($A857,#REF!,4,FALSE()))-2),CONCATENATE(LEFT(VLOOKUP($A857,#REF!,4,FALSE()),LEN(VLOOKUP($A857,#REF!,4,FALSE()))-2),"*")),"")</f>
        <v>#VALUE!</v>
      </c>
      <c r="F857" s="90" t="e">
        <f aca="false">IF(LEN(VLOOKUP($A857,#REF!,5,FALSE())),IF(INDEX(#REF!,MATCH($A857,#REF!,0),2),LEFT(VLOOKUP($A857,#REF!,5,FALSE()),LEN(VLOOKUP($A857,#REF!,5,FALSE()))-2),CONCATENATE(LEFT(VLOOKUP($A857,#REF!,5,FALSE()),LEN(VLOOKUP($A857,#REF!,5,FALSE()))-2),"*")),"")</f>
        <v>#VALUE!</v>
      </c>
      <c r="G857" s="90" t="e">
        <f aca="false">IF(LEN(VLOOKUP($A857,#REF!,6,FALSE())),IF(INDEX(#REF!,MATCH($A857,#REF!,0),3),LEFT(VLOOKUP($A857,#REF!,6,FALSE()),LEN(VLOOKUP($A857,#REF!,6,FALSE()))-2),CONCATENATE(LEFT(VLOOKUP($A857,#REF!,6,FALSE()),LEN(VLOOKUP($A857,#REF!,6,FALSE()))-2),"*")),"")</f>
        <v>#VALUE!</v>
      </c>
      <c r="H857" s="91" t="e">
        <f aca="false">IF(LEN(VLOOKUP($A857,#REF!,7,FALSE())),IF(INDEX(#REF!,MATCH($A857,#REF!,0),4),LEFT(VLOOKUP($A857,#REF!,7,FALSE()),LEN(VLOOKUP($A857,#REF!,7,FALSE()))-2),CONCATENATE(LEFT(VLOOKUP($A857,#REF!,7,FALSE()),LEN(VLOOKUP($A857,#REF!,7,FALSE()))-2),"*")),"")</f>
        <v>#VALUE!</v>
      </c>
      <c r="I857" s="92" t="e">
        <f aca="false">IF(LEN(VLOOKUP($A857,#REF!,8,FALSE())),UPPER(RIGHT(VLOOKUP($A857,#REF!,8,FALSE()), 1)),"")</f>
        <v>#VALUE!</v>
      </c>
      <c r="J857" s="90" t="e">
        <f aca="false">IF(LEN(VLOOKUP($A857,#REF!,4,FALSE())),UPPER(RIGHT(VLOOKUP($A857,#REF!,4,FALSE()), 1)),"")</f>
        <v>#VALUE!</v>
      </c>
      <c r="K857" s="90" t="e">
        <f aca="false">IF(LEN(VLOOKUP($A857,#REF!,5,FALSE())),UPPER(RIGHT(VLOOKUP($A857,#REF!,5,FALSE()), 1)),"")</f>
        <v>#VALUE!</v>
      </c>
      <c r="L857" s="90" t="e">
        <f aca="false">IF(LEN(VLOOKUP($A857,#REF!,6,FALSE())),UPPER(RIGHT(VLOOKUP($A857,#REF!,6,FALSE()), 1)),"")</f>
        <v>#VALUE!</v>
      </c>
      <c r="M857" s="91" t="e">
        <f aca="false">IF(LEN(VLOOKUP($A857,#REF!,7,FALSE())),UPPER(RIGHT(VLOOKUP($A857,#REF!,7,FALSE()), 1)),"")</f>
        <v>#VALUE!</v>
      </c>
      <c r="N857" s="185"/>
      <c r="O857" s="185"/>
      <c r="P857" s="185"/>
      <c r="Q857" s="185"/>
      <c r="R857" s="185"/>
      <c r="S857" s="100" t="e">
        <f aca="false">HLOOKUP("Device Tree Pin Name",#REF!,MATCH($A857,#REF!,0),FALSE())</f>
        <v>#VALUE!</v>
      </c>
      <c r="T857" s="95" t="e">
        <f aca="false">HLOOKUP("power rail",#REF!,MATCH($A857,#REF!,0),FALSE())</f>
        <v>#VALUE!</v>
      </c>
      <c r="U857" s="96" t="e">
        <f aca="false">HLOOKUP("Wake Capable",#REF!,MATCH($A857,#REF!,0),FALSE())</f>
        <v>#VALUE!</v>
      </c>
      <c r="V857" s="96" t="e">
        <f aca="false">HLOOKUP("Strap",#REF!,MATCH($A857,#REF!,0),FALSE())</f>
        <v>#VALUE!</v>
      </c>
      <c r="W857" s="96"/>
      <c r="X857" s="96"/>
      <c r="Y857" s="96"/>
      <c r="Z857" s="95"/>
      <c r="AA857" s="95" t="e">
        <f aca="false">HLOOKUP("Pad type",#REF!,MATCH($A857,#REF!,0),FALSE())</f>
        <v>#VALUE!</v>
      </c>
      <c r="AB857" s="100"/>
      <c r="AC857" s="100" t="e">
        <f aca="false">HLOOKUP("POR Pin State",#REF!,MATCH($A857,#REF!,0),FALSE())</f>
        <v>#VALUE!</v>
      </c>
      <c r="AD857" s="186"/>
      <c r="AE857" s="187"/>
      <c r="AF857" s="187"/>
      <c r="AG857" s="187"/>
      <c r="AH857" s="188"/>
      <c r="AI857" s="188"/>
      <c r="AJ857" s="189"/>
      <c r="AK857" s="189"/>
      <c r="AL857" s="189"/>
      <c r="AM857" s="189"/>
      <c r="AN857" s="189"/>
      <c r="AO857" s="189"/>
      <c r="AP857" s="189"/>
      <c r="AQ857" s="194" t="s">
        <v>2051</v>
      </c>
      <c r="AR857" s="104"/>
      <c r="AS857" s="104"/>
      <c r="AT857" s="104"/>
      <c r="AU857" s="104"/>
      <c r="AV857" s="104"/>
      <c r="AW857" s="104"/>
      <c r="AX857" s="104"/>
      <c r="AY857" s="104"/>
      <c r="AZ857" s="104"/>
      <c r="BA857" s="104"/>
      <c r="BB857" s="162"/>
      <c r="BC857" s="104"/>
      <c r="BD857" s="214"/>
      <c r="BE857" s="213" t="s">
        <v>2052</v>
      </c>
      <c r="BF857" s="108" t="e">
        <f aca="false">VLOOKUP($A857,#REF!, 34, FALSE())</f>
        <v>#VALUE!</v>
      </c>
      <c r="BG857" s="418" t="e">
        <f aca="false">VLOOKUP($A857,#REF!, 22, FALSE())</f>
        <v>#VALUE!</v>
      </c>
      <c r="BH857" s="109"/>
    </row>
    <row r="858" s="193" customFormat="true" ht="12.75" hidden="false" customHeight="true" outlineLevel="0" collapsed="false">
      <c r="A858" s="133" t="s">
        <v>2053</v>
      </c>
      <c r="B858" s="86" t="e">
        <f aca="false">VLOOKUP($A858,#REF!, 34, FALSE())</f>
        <v>#VALUE!</v>
      </c>
      <c r="C858" s="87" t="str">
        <f aca="false">CONCATENATE("unused_",A858)</f>
        <v>unused_DDR_XM2_B3RDQS_P</v>
      </c>
      <c r="D858" s="88" t="e">
        <f aca="false">IF(LEN(VLOOKUP($A858,#REF!,8,FALSE())),LEFT(VLOOKUP($A858,#REF!,8,FALSE()),LEN(VLOOKUP($A858,#REF!,8,FALSE()))-2),"")</f>
        <v>#VALUE!</v>
      </c>
      <c r="E858" s="89" t="e">
        <f aca="false">IF(LEN(VLOOKUP($A858,#REF!,4,FALSE())),IF(INDEX(#REF!,MATCH($A858,#REF!,0),1),LEFT(VLOOKUP($A858,#REF!,4,FALSE()),LEN(VLOOKUP($A858,#REF!,4,FALSE()))-2),CONCATENATE(LEFT(VLOOKUP($A858,#REF!,4,FALSE()),LEN(VLOOKUP($A858,#REF!,4,FALSE()))-2),"*")),"")</f>
        <v>#VALUE!</v>
      </c>
      <c r="F858" s="90" t="e">
        <f aca="false">IF(LEN(VLOOKUP($A858,#REF!,5,FALSE())),IF(INDEX(#REF!,MATCH($A858,#REF!,0),2),LEFT(VLOOKUP($A858,#REF!,5,FALSE()),LEN(VLOOKUP($A858,#REF!,5,FALSE()))-2),CONCATENATE(LEFT(VLOOKUP($A858,#REF!,5,FALSE()),LEN(VLOOKUP($A858,#REF!,5,FALSE()))-2),"*")),"")</f>
        <v>#VALUE!</v>
      </c>
      <c r="G858" s="90" t="e">
        <f aca="false">IF(LEN(VLOOKUP($A858,#REF!,6,FALSE())),IF(INDEX(#REF!,MATCH($A858,#REF!,0),3),LEFT(VLOOKUP($A858,#REF!,6,FALSE()),LEN(VLOOKUP($A858,#REF!,6,FALSE()))-2),CONCATENATE(LEFT(VLOOKUP($A858,#REF!,6,FALSE()),LEN(VLOOKUP($A858,#REF!,6,FALSE()))-2),"*")),"")</f>
        <v>#VALUE!</v>
      </c>
      <c r="H858" s="91" t="e">
        <f aca="false">IF(LEN(VLOOKUP($A858,#REF!,7,FALSE())),IF(INDEX(#REF!,MATCH($A858,#REF!,0),4),LEFT(VLOOKUP($A858,#REF!,7,FALSE()),LEN(VLOOKUP($A858,#REF!,7,FALSE()))-2),CONCATENATE(LEFT(VLOOKUP($A858,#REF!,7,FALSE()),LEN(VLOOKUP($A858,#REF!,7,FALSE()))-2),"*")),"")</f>
        <v>#VALUE!</v>
      </c>
      <c r="I858" s="92" t="e">
        <f aca="false">IF(LEN(VLOOKUP($A858,#REF!,8,FALSE())),UPPER(RIGHT(VLOOKUP($A858,#REF!,8,FALSE()), 1)),"")</f>
        <v>#VALUE!</v>
      </c>
      <c r="J858" s="90" t="e">
        <f aca="false">IF(LEN(VLOOKUP($A858,#REF!,4,FALSE())),UPPER(RIGHT(VLOOKUP($A858,#REF!,4,FALSE()), 1)),"")</f>
        <v>#VALUE!</v>
      </c>
      <c r="K858" s="90" t="e">
        <f aca="false">IF(LEN(VLOOKUP($A858,#REF!,5,FALSE())),UPPER(RIGHT(VLOOKUP($A858,#REF!,5,FALSE()), 1)),"")</f>
        <v>#VALUE!</v>
      </c>
      <c r="L858" s="90" t="e">
        <f aca="false">IF(LEN(VLOOKUP($A858,#REF!,6,FALSE())),UPPER(RIGHT(VLOOKUP($A858,#REF!,6,FALSE()), 1)),"")</f>
        <v>#VALUE!</v>
      </c>
      <c r="M858" s="91" t="e">
        <f aca="false">IF(LEN(VLOOKUP($A858,#REF!,7,FALSE())),UPPER(RIGHT(VLOOKUP($A858,#REF!,7,FALSE()), 1)),"")</f>
        <v>#VALUE!</v>
      </c>
      <c r="N858" s="185"/>
      <c r="O858" s="185"/>
      <c r="P858" s="185"/>
      <c r="Q858" s="185"/>
      <c r="R858" s="185"/>
      <c r="S858" s="100" t="e">
        <f aca="false">HLOOKUP("Device Tree Pin Name",#REF!,MATCH($A858,#REF!,0),FALSE())</f>
        <v>#VALUE!</v>
      </c>
      <c r="T858" s="95" t="e">
        <f aca="false">HLOOKUP("power rail",#REF!,MATCH($A858,#REF!,0),FALSE())</f>
        <v>#VALUE!</v>
      </c>
      <c r="U858" s="96" t="e">
        <f aca="false">HLOOKUP("Wake Capable",#REF!,MATCH($A858,#REF!,0),FALSE())</f>
        <v>#VALUE!</v>
      </c>
      <c r="V858" s="96" t="e">
        <f aca="false">HLOOKUP("Strap",#REF!,MATCH($A858,#REF!,0),FALSE())</f>
        <v>#VALUE!</v>
      </c>
      <c r="W858" s="96"/>
      <c r="X858" s="96"/>
      <c r="Y858" s="96"/>
      <c r="Z858" s="95"/>
      <c r="AA858" s="95" t="e">
        <f aca="false">HLOOKUP("Pad type",#REF!,MATCH($A858,#REF!,0),FALSE())</f>
        <v>#VALUE!</v>
      </c>
      <c r="AB858" s="100"/>
      <c r="AC858" s="100" t="e">
        <f aca="false">HLOOKUP("POR Pin State",#REF!,MATCH($A858,#REF!,0),FALSE())</f>
        <v>#VALUE!</v>
      </c>
      <c r="AD858" s="186"/>
      <c r="AE858" s="187"/>
      <c r="AF858" s="187"/>
      <c r="AG858" s="187"/>
      <c r="AH858" s="188"/>
      <c r="AI858" s="188"/>
      <c r="AJ858" s="189"/>
      <c r="AK858" s="189"/>
      <c r="AL858" s="189"/>
      <c r="AM858" s="189"/>
      <c r="AN858" s="189"/>
      <c r="AO858" s="189"/>
      <c r="AP858" s="189"/>
      <c r="AQ858" s="194" t="s">
        <v>2053</v>
      </c>
      <c r="AR858" s="104"/>
      <c r="AS858" s="104"/>
      <c r="AT858" s="104"/>
      <c r="AU858" s="104"/>
      <c r="AV858" s="104"/>
      <c r="AW858" s="104"/>
      <c r="AX858" s="104"/>
      <c r="AY858" s="104"/>
      <c r="AZ858" s="104"/>
      <c r="BA858" s="104"/>
      <c r="BB858" s="162"/>
      <c r="BC858" s="104"/>
      <c r="BD858" s="214"/>
      <c r="BE858" s="213" t="s">
        <v>2054</v>
      </c>
      <c r="BF858" s="108" t="e">
        <f aca="false">VLOOKUP($A858,#REF!, 34, FALSE())</f>
        <v>#VALUE!</v>
      </c>
      <c r="BG858" s="418" t="e">
        <f aca="false">VLOOKUP($A858,#REF!, 22, FALSE())</f>
        <v>#VALUE!</v>
      </c>
      <c r="BH858" s="109"/>
    </row>
    <row r="859" s="193" customFormat="true" ht="12.75" hidden="false" customHeight="true" outlineLevel="0" collapsed="false">
      <c r="A859" s="133" t="s">
        <v>2055</v>
      </c>
      <c r="B859" s="86" t="e">
        <f aca="false">VLOOKUP($A859,#REF!, 34, FALSE())</f>
        <v>#VALUE!</v>
      </c>
      <c r="C859" s="87" t="str">
        <f aca="false">CONCATENATE("unused_",A859)</f>
        <v>unused_DDR_XM2_B3RDQS_N</v>
      </c>
      <c r="D859" s="88" t="e">
        <f aca="false">IF(LEN(VLOOKUP($A859,#REF!,8,FALSE())),LEFT(VLOOKUP($A859,#REF!,8,FALSE()),LEN(VLOOKUP($A859,#REF!,8,FALSE()))-2),"")</f>
        <v>#VALUE!</v>
      </c>
      <c r="E859" s="89" t="e">
        <f aca="false">IF(LEN(VLOOKUP($A859,#REF!,4,FALSE())),IF(INDEX(#REF!,MATCH($A859,#REF!,0),1),LEFT(VLOOKUP($A859,#REF!,4,FALSE()),LEN(VLOOKUP($A859,#REF!,4,FALSE()))-2),CONCATENATE(LEFT(VLOOKUP($A859,#REF!,4,FALSE()),LEN(VLOOKUP($A859,#REF!,4,FALSE()))-2),"*")),"")</f>
        <v>#VALUE!</v>
      </c>
      <c r="F859" s="90" t="e">
        <f aca="false">IF(LEN(VLOOKUP($A859,#REF!,5,FALSE())),IF(INDEX(#REF!,MATCH($A859,#REF!,0),2),LEFT(VLOOKUP($A859,#REF!,5,FALSE()),LEN(VLOOKUP($A859,#REF!,5,FALSE()))-2),CONCATENATE(LEFT(VLOOKUP($A859,#REF!,5,FALSE()),LEN(VLOOKUP($A859,#REF!,5,FALSE()))-2),"*")),"")</f>
        <v>#VALUE!</v>
      </c>
      <c r="G859" s="90" t="e">
        <f aca="false">IF(LEN(VLOOKUP($A859,#REF!,6,FALSE())),IF(INDEX(#REF!,MATCH($A859,#REF!,0),3),LEFT(VLOOKUP($A859,#REF!,6,FALSE()),LEN(VLOOKUP($A859,#REF!,6,FALSE()))-2),CONCATENATE(LEFT(VLOOKUP($A859,#REF!,6,FALSE()),LEN(VLOOKUP($A859,#REF!,6,FALSE()))-2),"*")),"")</f>
        <v>#VALUE!</v>
      </c>
      <c r="H859" s="91" t="e">
        <f aca="false">IF(LEN(VLOOKUP($A859,#REF!,7,FALSE())),IF(INDEX(#REF!,MATCH($A859,#REF!,0),4),LEFT(VLOOKUP($A859,#REF!,7,FALSE()),LEN(VLOOKUP($A859,#REF!,7,FALSE()))-2),CONCATENATE(LEFT(VLOOKUP($A859,#REF!,7,FALSE()),LEN(VLOOKUP($A859,#REF!,7,FALSE()))-2),"*")),"")</f>
        <v>#VALUE!</v>
      </c>
      <c r="I859" s="92" t="e">
        <f aca="false">IF(LEN(VLOOKUP($A859,#REF!,8,FALSE())),UPPER(RIGHT(VLOOKUP($A859,#REF!,8,FALSE()), 1)),"")</f>
        <v>#VALUE!</v>
      </c>
      <c r="J859" s="90" t="e">
        <f aca="false">IF(LEN(VLOOKUP($A859,#REF!,4,FALSE())),UPPER(RIGHT(VLOOKUP($A859,#REF!,4,FALSE()), 1)),"")</f>
        <v>#VALUE!</v>
      </c>
      <c r="K859" s="90" t="e">
        <f aca="false">IF(LEN(VLOOKUP($A859,#REF!,5,FALSE())),UPPER(RIGHT(VLOOKUP($A859,#REF!,5,FALSE()), 1)),"")</f>
        <v>#VALUE!</v>
      </c>
      <c r="L859" s="90" t="e">
        <f aca="false">IF(LEN(VLOOKUP($A859,#REF!,6,FALSE())),UPPER(RIGHT(VLOOKUP($A859,#REF!,6,FALSE()), 1)),"")</f>
        <v>#VALUE!</v>
      </c>
      <c r="M859" s="91" t="e">
        <f aca="false">IF(LEN(VLOOKUP($A859,#REF!,7,FALSE())),UPPER(RIGHT(VLOOKUP($A859,#REF!,7,FALSE()), 1)),"")</f>
        <v>#VALUE!</v>
      </c>
      <c r="N859" s="185"/>
      <c r="O859" s="185"/>
      <c r="P859" s="185"/>
      <c r="Q859" s="185"/>
      <c r="R859" s="185"/>
      <c r="S859" s="100" t="e">
        <f aca="false">HLOOKUP("Device Tree Pin Name",#REF!,MATCH($A859,#REF!,0),FALSE())</f>
        <v>#VALUE!</v>
      </c>
      <c r="T859" s="95" t="e">
        <f aca="false">HLOOKUP("power rail",#REF!,MATCH($A859,#REF!,0),FALSE())</f>
        <v>#VALUE!</v>
      </c>
      <c r="U859" s="96" t="e">
        <f aca="false">HLOOKUP("Wake Capable",#REF!,MATCH($A859,#REF!,0),FALSE())</f>
        <v>#VALUE!</v>
      </c>
      <c r="V859" s="96" t="e">
        <f aca="false">HLOOKUP("Strap",#REF!,MATCH($A859,#REF!,0),FALSE())</f>
        <v>#VALUE!</v>
      </c>
      <c r="W859" s="96"/>
      <c r="X859" s="96"/>
      <c r="Y859" s="96"/>
      <c r="Z859" s="95"/>
      <c r="AA859" s="95" t="e">
        <f aca="false">HLOOKUP("Pad type",#REF!,MATCH($A859,#REF!,0),FALSE())</f>
        <v>#VALUE!</v>
      </c>
      <c r="AB859" s="100"/>
      <c r="AC859" s="100" t="e">
        <f aca="false">HLOOKUP("POR Pin State",#REF!,MATCH($A859,#REF!,0),FALSE())</f>
        <v>#VALUE!</v>
      </c>
      <c r="AD859" s="186"/>
      <c r="AE859" s="187"/>
      <c r="AF859" s="187"/>
      <c r="AG859" s="187"/>
      <c r="AH859" s="188"/>
      <c r="AI859" s="188"/>
      <c r="AJ859" s="189"/>
      <c r="AK859" s="189"/>
      <c r="AL859" s="189"/>
      <c r="AM859" s="189"/>
      <c r="AN859" s="189"/>
      <c r="AO859" s="189"/>
      <c r="AP859" s="189"/>
      <c r="AQ859" s="194" t="s">
        <v>2055</v>
      </c>
      <c r="AR859" s="104"/>
      <c r="AS859" s="104"/>
      <c r="AT859" s="104"/>
      <c r="AU859" s="104"/>
      <c r="AV859" s="104"/>
      <c r="AW859" s="104"/>
      <c r="AX859" s="104"/>
      <c r="AY859" s="104"/>
      <c r="AZ859" s="104"/>
      <c r="BA859" s="104"/>
      <c r="BB859" s="162"/>
      <c r="BC859" s="104"/>
      <c r="BD859" s="214"/>
      <c r="BE859" s="213" t="s">
        <v>2056</v>
      </c>
      <c r="BF859" s="108" t="e">
        <f aca="false">VLOOKUP($A859,#REF!, 34, FALSE())</f>
        <v>#VALUE!</v>
      </c>
      <c r="BG859" s="418" t="e">
        <f aca="false">VLOOKUP($A859,#REF!, 22, FALSE())</f>
        <v>#VALUE!</v>
      </c>
      <c r="BH859" s="109"/>
    </row>
    <row r="860" s="193" customFormat="true" ht="12.75" hidden="false" customHeight="true" outlineLevel="0" collapsed="false">
      <c r="A860" s="1" t="s">
        <v>2057</v>
      </c>
      <c r="B860" s="86" t="e">
        <f aca="false">VLOOKUP($A860,#REF!, 34, FALSE())</f>
        <v>#VALUE!</v>
      </c>
      <c r="C860" s="87" t="str">
        <f aca="false">CONCATENATE("unused_",A860)</f>
        <v>unused_DDR_XM2_B4D0</v>
      </c>
      <c r="D860" s="88" t="e">
        <f aca="false">IF(LEN(VLOOKUP($A860,#REF!,8,FALSE())),LEFT(VLOOKUP($A860,#REF!,8,FALSE()),LEN(VLOOKUP($A860,#REF!,8,FALSE()))-2),"")</f>
        <v>#VALUE!</v>
      </c>
      <c r="E860" s="89" t="e">
        <f aca="false">IF(LEN(VLOOKUP($A860,#REF!,4,FALSE())),IF(INDEX(#REF!,MATCH($A860,#REF!,0),1),LEFT(VLOOKUP($A860,#REF!,4,FALSE()),LEN(VLOOKUP($A860,#REF!,4,FALSE()))-2),CONCATENATE(LEFT(VLOOKUP($A860,#REF!,4,FALSE()),LEN(VLOOKUP($A860,#REF!,4,FALSE()))-2),"*")),"")</f>
        <v>#VALUE!</v>
      </c>
      <c r="F860" s="90" t="e">
        <f aca="false">IF(LEN(VLOOKUP($A860,#REF!,5,FALSE())),IF(INDEX(#REF!,MATCH($A860,#REF!,0),2),LEFT(VLOOKUP($A860,#REF!,5,FALSE()),LEN(VLOOKUP($A860,#REF!,5,FALSE()))-2),CONCATENATE(LEFT(VLOOKUP($A860,#REF!,5,FALSE()),LEN(VLOOKUP($A860,#REF!,5,FALSE()))-2),"*")),"")</f>
        <v>#VALUE!</v>
      </c>
      <c r="G860" s="90" t="e">
        <f aca="false">IF(LEN(VLOOKUP($A860,#REF!,6,FALSE())),IF(INDEX(#REF!,MATCH($A860,#REF!,0),3),LEFT(VLOOKUP($A860,#REF!,6,FALSE()),LEN(VLOOKUP($A860,#REF!,6,FALSE()))-2),CONCATENATE(LEFT(VLOOKUP($A860,#REF!,6,FALSE()),LEN(VLOOKUP($A860,#REF!,6,FALSE()))-2),"*")),"")</f>
        <v>#VALUE!</v>
      </c>
      <c r="H860" s="91" t="e">
        <f aca="false">IF(LEN(VLOOKUP($A860,#REF!,7,FALSE())),IF(INDEX(#REF!,MATCH($A860,#REF!,0),4),LEFT(VLOOKUP($A860,#REF!,7,FALSE()),LEN(VLOOKUP($A860,#REF!,7,FALSE()))-2),CONCATENATE(LEFT(VLOOKUP($A860,#REF!,7,FALSE()),LEN(VLOOKUP($A860,#REF!,7,FALSE()))-2),"*")),"")</f>
        <v>#VALUE!</v>
      </c>
      <c r="I860" s="92" t="e">
        <f aca="false">IF(LEN(VLOOKUP($A860,#REF!,8,FALSE())),UPPER(RIGHT(VLOOKUP($A860,#REF!,8,FALSE()), 1)),"")</f>
        <v>#VALUE!</v>
      </c>
      <c r="J860" s="90" t="e">
        <f aca="false">IF(LEN(VLOOKUP($A860,#REF!,4,FALSE())),UPPER(RIGHT(VLOOKUP($A860,#REF!,4,FALSE()), 1)),"")</f>
        <v>#VALUE!</v>
      </c>
      <c r="K860" s="90" t="e">
        <f aca="false">IF(LEN(VLOOKUP($A860,#REF!,5,FALSE())),UPPER(RIGHT(VLOOKUP($A860,#REF!,5,FALSE()), 1)),"")</f>
        <v>#VALUE!</v>
      </c>
      <c r="L860" s="90" t="e">
        <f aca="false">IF(LEN(VLOOKUP($A860,#REF!,6,FALSE())),UPPER(RIGHT(VLOOKUP($A860,#REF!,6,FALSE()), 1)),"")</f>
        <v>#VALUE!</v>
      </c>
      <c r="M860" s="91" t="e">
        <f aca="false">IF(LEN(VLOOKUP($A860,#REF!,7,FALSE())),UPPER(RIGHT(VLOOKUP($A860,#REF!,7,FALSE()), 1)),"")</f>
        <v>#VALUE!</v>
      </c>
      <c r="N860" s="185"/>
      <c r="O860" s="185"/>
      <c r="P860" s="185"/>
      <c r="Q860" s="185"/>
      <c r="R860" s="185"/>
      <c r="S860" s="100" t="e">
        <f aca="false">HLOOKUP("Device Tree Pin Name",#REF!,MATCH($A860,#REF!,0),FALSE())</f>
        <v>#VALUE!</v>
      </c>
      <c r="T860" s="95" t="e">
        <f aca="false">HLOOKUP("power rail",#REF!,MATCH($A860,#REF!,0),FALSE())</f>
        <v>#VALUE!</v>
      </c>
      <c r="U860" s="96" t="e">
        <f aca="false">HLOOKUP("Wake Capable",#REF!,MATCH($A860,#REF!,0),FALSE())</f>
        <v>#VALUE!</v>
      </c>
      <c r="V860" s="96" t="e">
        <f aca="false">HLOOKUP("Strap",#REF!,MATCH($A860,#REF!,0),FALSE())</f>
        <v>#VALUE!</v>
      </c>
      <c r="W860" s="96"/>
      <c r="X860" s="96"/>
      <c r="Y860" s="96"/>
      <c r="Z860" s="95"/>
      <c r="AA860" s="95" t="e">
        <f aca="false">HLOOKUP("Pad type",#REF!,MATCH($A860,#REF!,0),FALSE())</f>
        <v>#VALUE!</v>
      </c>
      <c r="AB860" s="100"/>
      <c r="AC860" s="100" t="e">
        <f aca="false">HLOOKUP("POR Pin State",#REF!,MATCH($A860,#REF!,0),FALSE())</f>
        <v>#VALUE!</v>
      </c>
      <c r="AD860" s="186"/>
      <c r="AE860" s="187"/>
      <c r="AF860" s="187"/>
      <c r="AG860" s="187"/>
      <c r="AH860" s="188"/>
      <c r="AI860" s="188"/>
      <c r="AJ860" s="189"/>
      <c r="AK860" s="189"/>
      <c r="AL860" s="189"/>
      <c r="AM860" s="189"/>
      <c r="AN860" s="189"/>
      <c r="AO860" s="189"/>
      <c r="AP860" s="189"/>
      <c r="AQ860" s="194" t="s">
        <v>2058</v>
      </c>
      <c r="AR860" s="104"/>
      <c r="AS860" s="104"/>
      <c r="AT860" s="104"/>
      <c r="AU860" s="104"/>
      <c r="AV860" s="104"/>
      <c r="AW860" s="104"/>
      <c r="AX860" s="104"/>
      <c r="AY860" s="104"/>
      <c r="AZ860" s="104"/>
      <c r="BA860" s="104"/>
      <c r="BB860" s="162"/>
      <c r="BC860" s="104"/>
      <c r="BD860" s="214"/>
      <c r="BE860" s="213" t="s">
        <v>2059</v>
      </c>
      <c r="BF860" s="108" t="e">
        <f aca="false">VLOOKUP($A860,#REF!, 34, FALSE())</f>
        <v>#VALUE!</v>
      </c>
      <c r="BG860" s="418" t="e">
        <f aca="false">VLOOKUP($A860,#REF!, 22, FALSE())</f>
        <v>#VALUE!</v>
      </c>
      <c r="BH860" s="109"/>
    </row>
    <row r="861" s="193" customFormat="true" ht="12.75" hidden="false" customHeight="true" outlineLevel="0" collapsed="false">
      <c r="A861" s="1" t="s">
        <v>2060</v>
      </c>
      <c r="B861" s="86" t="e">
        <f aca="false">VLOOKUP($A861,#REF!, 34, FALSE())</f>
        <v>#VALUE!</v>
      </c>
      <c r="C861" s="87" t="str">
        <f aca="false">CONCATENATE("unused_",A861)</f>
        <v>unused_DDR_XM2_B4D1</v>
      </c>
      <c r="D861" s="88" t="e">
        <f aca="false">IF(LEN(VLOOKUP($A861,#REF!,8,FALSE())),LEFT(VLOOKUP($A861,#REF!,8,FALSE()),LEN(VLOOKUP($A861,#REF!,8,FALSE()))-2),"")</f>
        <v>#VALUE!</v>
      </c>
      <c r="E861" s="89" t="e">
        <f aca="false">IF(LEN(VLOOKUP($A861,#REF!,4,FALSE())),IF(INDEX(#REF!,MATCH($A861,#REF!,0),1),LEFT(VLOOKUP($A861,#REF!,4,FALSE()),LEN(VLOOKUP($A861,#REF!,4,FALSE()))-2),CONCATENATE(LEFT(VLOOKUP($A861,#REF!,4,FALSE()),LEN(VLOOKUP($A861,#REF!,4,FALSE()))-2),"*")),"")</f>
        <v>#VALUE!</v>
      </c>
      <c r="F861" s="90" t="e">
        <f aca="false">IF(LEN(VLOOKUP($A861,#REF!,5,FALSE())),IF(INDEX(#REF!,MATCH($A861,#REF!,0),2),LEFT(VLOOKUP($A861,#REF!,5,FALSE()),LEN(VLOOKUP($A861,#REF!,5,FALSE()))-2),CONCATENATE(LEFT(VLOOKUP($A861,#REF!,5,FALSE()),LEN(VLOOKUP($A861,#REF!,5,FALSE()))-2),"*")),"")</f>
        <v>#VALUE!</v>
      </c>
      <c r="G861" s="90" t="e">
        <f aca="false">IF(LEN(VLOOKUP($A861,#REF!,6,FALSE())),IF(INDEX(#REF!,MATCH($A861,#REF!,0),3),LEFT(VLOOKUP($A861,#REF!,6,FALSE()),LEN(VLOOKUP($A861,#REF!,6,FALSE()))-2),CONCATENATE(LEFT(VLOOKUP($A861,#REF!,6,FALSE()),LEN(VLOOKUP($A861,#REF!,6,FALSE()))-2),"*")),"")</f>
        <v>#VALUE!</v>
      </c>
      <c r="H861" s="91" t="e">
        <f aca="false">IF(LEN(VLOOKUP($A861,#REF!,7,FALSE())),IF(INDEX(#REF!,MATCH($A861,#REF!,0),4),LEFT(VLOOKUP($A861,#REF!,7,FALSE()),LEN(VLOOKUP($A861,#REF!,7,FALSE()))-2),CONCATENATE(LEFT(VLOOKUP($A861,#REF!,7,FALSE()),LEN(VLOOKUP($A861,#REF!,7,FALSE()))-2),"*")),"")</f>
        <v>#VALUE!</v>
      </c>
      <c r="I861" s="92" t="e">
        <f aca="false">IF(LEN(VLOOKUP($A861,#REF!,8,FALSE())),UPPER(RIGHT(VLOOKUP($A861,#REF!,8,FALSE()), 1)),"")</f>
        <v>#VALUE!</v>
      </c>
      <c r="J861" s="90" t="e">
        <f aca="false">IF(LEN(VLOOKUP($A861,#REF!,4,FALSE())),UPPER(RIGHT(VLOOKUP($A861,#REF!,4,FALSE()), 1)),"")</f>
        <v>#VALUE!</v>
      </c>
      <c r="K861" s="90" t="e">
        <f aca="false">IF(LEN(VLOOKUP($A861,#REF!,5,FALSE())),UPPER(RIGHT(VLOOKUP($A861,#REF!,5,FALSE()), 1)),"")</f>
        <v>#VALUE!</v>
      </c>
      <c r="L861" s="90" t="e">
        <f aca="false">IF(LEN(VLOOKUP($A861,#REF!,6,FALSE())),UPPER(RIGHT(VLOOKUP($A861,#REF!,6,FALSE()), 1)),"")</f>
        <v>#VALUE!</v>
      </c>
      <c r="M861" s="91" t="e">
        <f aca="false">IF(LEN(VLOOKUP($A861,#REF!,7,FALSE())),UPPER(RIGHT(VLOOKUP($A861,#REF!,7,FALSE()), 1)),"")</f>
        <v>#VALUE!</v>
      </c>
      <c r="N861" s="185"/>
      <c r="O861" s="185"/>
      <c r="P861" s="185"/>
      <c r="Q861" s="185"/>
      <c r="R861" s="185"/>
      <c r="S861" s="100" t="e">
        <f aca="false">HLOOKUP("Device Tree Pin Name",#REF!,MATCH($A861,#REF!,0),FALSE())</f>
        <v>#VALUE!</v>
      </c>
      <c r="T861" s="95" t="e">
        <f aca="false">HLOOKUP("power rail",#REF!,MATCH($A861,#REF!,0),FALSE())</f>
        <v>#VALUE!</v>
      </c>
      <c r="U861" s="96" t="e">
        <f aca="false">HLOOKUP("Wake Capable",#REF!,MATCH($A861,#REF!,0),FALSE())</f>
        <v>#VALUE!</v>
      </c>
      <c r="V861" s="96" t="e">
        <f aca="false">HLOOKUP("Strap",#REF!,MATCH($A861,#REF!,0),FALSE())</f>
        <v>#VALUE!</v>
      </c>
      <c r="W861" s="96"/>
      <c r="X861" s="96"/>
      <c r="Y861" s="96"/>
      <c r="Z861" s="95"/>
      <c r="AA861" s="95" t="e">
        <f aca="false">HLOOKUP("Pad type",#REF!,MATCH($A861,#REF!,0),FALSE())</f>
        <v>#VALUE!</v>
      </c>
      <c r="AB861" s="100"/>
      <c r="AC861" s="100" t="e">
        <f aca="false">HLOOKUP("POR Pin State",#REF!,MATCH($A861,#REF!,0),FALSE())</f>
        <v>#VALUE!</v>
      </c>
      <c r="AD861" s="186"/>
      <c r="AE861" s="187"/>
      <c r="AF861" s="187"/>
      <c r="AG861" s="187"/>
      <c r="AH861" s="188"/>
      <c r="AI861" s="188"/>
      <c r="AJ861" s="189"/>
      <c r="AK861" s="189"/>
      <c r="AL861" s="189"/>
      <c r="AM861" s="189"/>
      <c r="AN861" s="189"/>
      <c r="AO861" s="189"/>
      <c r="AP861" s="189"/>
      <c r="AQ861" s="194" t="s">
        <v>2061</v>
      </c>
      <c r="AR861" s="104"/>
      <c r="AS861" s="104"/>
      <c r="AT861" s="104"/>
      <c r="AU861" s="104"/>
      <c r="AV861" s="104"/>
      <c r="AW861" s="104"/>
      <c r="AX861" s="104"/>
      <c r="AY861" s="104"/>
      <c r="AZ861" s="104"/>
      <c r="BA861" s="104"/>
      <c r="BB861" s="162"/>
      <c r="BC861" s="104"/>
      <c r="BD861" s="214"/>
      <c r="BE861" s="213" t="s">
        <v>2062</v>
      </c>
      <c r="BF861" s="108" t="e">
        <f aca="false">VLOOKUP($A861,#REF!, 34, FALSE())</f>
        <v>#VALUE!</v>
      </c>
      <c r="BG861" s="418" t="e">
        <f aca="false">VLOOKUP($A861,#REF!, 22, FALSE())</f>
        <v>#VALUE!</v>
      </c>
      <c r="BH861" s="109"/>
    </row>
    <row r="862" s="193" customFormat="true" ht="12.75" hidden="false" customHeight="true" outlineLevel="0" collapsed="false">
      <c r="A862" s="133" t="s">
        <v>2063</v>
      </c>
      <c r="B862" s="86" t="e">
        <f aca="false">VLOOKUP($A862,#REF!, 34, FALSE())</f>
        <v>#VALUE!</v>
      </c>
      <c r="C862" s="87" t="str">
        <f aca="false">CONCATENATE("unused_",A862)</f>
        <v>unused_DDR_XM2_B4D2</v>
      </c>
      <c r="D862" s="88" t="e">
        <f aca="false">IF(LEN(VLOOKUP($A862,#REF!,8,FALSE())),LEFT(VLOOKUP($A862,#REF!,8,FALSE()),LEN(VLOOKUP($A862,#REF!,8,FALSE()))-2),"")</f>
        <v>#VALUE!</v>
      </c>
      <c r="E862" s="89" t="e">
        <f aca="false">IF(LEN(VLOOKUP($A862,#REF!,4,FALSE())),IF(INDEX(#REF!,MATCH($A862,#REF!,0),1),LEFT(VLOOKUP($A862,#REF!,4,FALSE()),LEN(VLOOKUP($A862,#REF!,4,FALSE()))-2),CONCATENATE(LEFT(VLOOKUP($A862,#REF!,4,FALSE()),LEN(VLOOKUP($A862,#REF!,4,FALSE()))-2),"*")),"")</f>
        <v>#VALUE!</v>
      </c>
      <c r="F862" s="90" t="e">
        <f aca="false">IF(LEN(VLOOKUP($A862,#REF!,5,FALSE())),IF(INDEX(#REF!,MATCH($A862,#REF!,0),2),LEFT(VLOOKUP($A862,#REF!,5,FALSE()),LEN(VLOOKUP($A862,#REF!,5,FALSE()))-2),CONCATENATE(LEFT(VLOOKUP($A862,#REF!,5,FALSE()),LEN(VLOOKUP($A862,#REF!,5,FALSE()))-2),"*")),"")</f>
        <v>#VALUE!</v>
      </c>
      <c r="G862" s="90" t="e">
        <f aca="false">IF(LEN(VLOOKUP($A862,#REF!,6,FALSE())),IF(INDEX(#REF!,MATCH($A862,#REF!,0),3),LEFT(VLOOKUP($A862,#REF!,6,FALSE()),LEN(VLOOKUP($A862,#REF!,6,FALSE()))-2),CONCATENATE(LEFT(VLOOKUP($A862,#REF!,6,FALSE()),LEN(VLOOKUP($A862,#REF!,6,FALSE()))-2),"*")),"")</f>
        <v>#VALUE!</v>
      </c>
      <c r="H862" s="91" t="e">
        <f aca="false">IF(LEN(VLOOKUP($A862,#REF!,7,FALSE())),IF(INDEX(#REF!,MATCH($A862,#REF!,0),4),LEFT(VLOOKUP($A862,#REF!,7,FALSE()),LEN(VLOOKUP($A862,#REF!,7,FALSE()))-2),CONCATENATE(LEFT(VLOOKUP($A862,#REF!,7,FALSE()),LEN(VLOOKUP($A862,#REF!,7,FALSE()))-2),"*")),"")</f>
        <v>#VALUE!</v>
      </c>
      <c r="I862" s="92" t="e">
        <f aca="false">IF(LEN(VLOOKUP($A862,#REF!,8,FALSE())),UPPER(RIGHT(VLOOKUP($A862,#REF!,8,FALSE()), 1)),"")</f>
        <v>#VALUE!</v>
      </c>
      <c r="J862" s="90" t="e">
        <f aca="false">IF(LEN(VLOOKUP($A862,#REF!,4,FALSE())),UPPER(RIGHT(VLOOKUP($A862,#REF!,4,FALSE()), 1)),"")</f>
        <v>#VALUE!</v>
      </c>
      <c r="K862" s="90" t="e">
        <f aca="false">IF(LEN(VLOOKUP($A862,#REF!,5,FALSE())),UPPER(RIGHT(VLOOKUP($A862,#REF!,5,FALSE()), 1)),"")</f>
        <v>#VALUE!</v>
      </c>
      <c r="L862" s="90" t="e">
        <f aca="false">IF(LEN(VLOOKUP($A862,#REF!,6,FALSE())),UPPER(RIGHT(VLOOKUP($A862,#REF!,6,FALSE()), 1)),"")</f>
        <v>#VALUE!</v>
      </c>
      <c r="M862" s="91" t="e">
        <f aca="false">IF(LEN(VLOOKUP($A862,#REF!,7,FALSE())),UPPER(RIGHT(VLOOKUP($A862,#REF!,7,FALSE()), 1)),"")</f>
        <v>#VALUE!</v>
      </c>
      <c r="N862" s="185"/>
      <c r="O862" s="185"/>
      <c r="P862" s="185"/>
      <c r="Q862" s="185"/>
      <c r="R862" s="185"/>
      <c r="S862" s="100" t="e">
        <f aca="false">HLOOKUP("Device Tree Pin Name",#REF!,MATCH($A862,#REF!,0),FALSE())</f>
        <v>#VALUE!</v>
      </c>
      <c r="T862" s="95" t="e">
        <f aca="false">HLOOKUP("power rail",#REF!,MATCH($A862,#REF!,0),FALSE())</f>
        <v>#VALUE!</v>
      </c>
      <c r="U862" s="96" t="e">
        <f aca="false">HLOOKUP("Wake Capable",#REF!,MATCH($A862,#REF!,0),FALSE())</f>
        <v>#VALUE!</v>
      </c>
      <c r="V862" s="96" t="e">
        <f aca="false">HLOOKUP("Strap",#REF!,MATCH($A862,#REF!,0),FALSE())</f>
        <v>#VALUE!</v>
      </c>
      <c r="W862" s="96"/>
      <c r="X862" s="96"/>
      <c r="Y862" s="96"/>
      <c r="Z862" s="95"/>
      <c r="AA862" s="95" t="e">
        <f aca="false">HLOOKUP("Pad type",#REF!,MATCH($A862,#REF!,0),FALSE())</f>
        <v>#VALUE!</v>
      </c>
      <c r="AB862" s="100"/>
      <c r="AC862" s="100" t="e">
        <f aca="false">HLOOKUP("POR Pin State",#REF!,MATCH($A862,#REF!,0),FALSE())</f>
        <v>#VALUE!</v>
      </c>
      <c r="AD862" s="186"/>
      <c r="AE862" s="187"/>
      <c r="AF862" s="187"/>
      <c r="AG862" s="187"/>
      <c r="AH862" s="188"/>
      <c r="AI862" s="188"/>
      <c r="AJ862" s="189"/>
      <c r="AK862" s="189"/>
      <c r="AL862" s="189"/>
      <c r="AM862" s="189"/>
      <c r="AN862" s="189"/>
      <c r="AO862" s="189"/>
      <c r="AP862" s="189"/>
      <c r="AQ862" s="194" t="s">
        <v>2064</v>
      </c>
      <c r="AR862" s="104"/>
      <c r="AS862" s="104"/>
      <c r="AT862" s="104"/>
      <c r="AU862" s="104"/>
      <c r="AV862" s="104"/>
      <c r="AW862" s="104"/>
      <c r="AX862" s="104"/>
      <c r="AY862" s="104"/>
      <c r="AZ862" s="104"/>
      <c r="BA862" s="104"/>
      <c r="BB862" s="162"/>
      <c r="BC862" s="104"/>
      <c r="BD862" s="214"/>
      <c r="BE862" s="213" t="s">
        <v>2065</v>
      </c>
      <c r="BF862" s="108" t="e">
        <f aca="false">VLOOKUP($A862,#REF!, 34, FALSE())</f>
        <v>#VALUE!</v>
      </c>
      <c r="BG862" s="418" t="e">
        <f aca="false">VLOOKUP($A862,#REF!, 22, FALSE())</f>
        <v>#VALUE!</v>
      </c>
      <c r="BH862" s="109"/>
    </row>
    <row r="863" s="193" customFormat="true" ht="12.75" hidden="false" customHeight="true" outlineLevel="0" collapsed="false">
      <c r="A863" s="133" t="s">
        <v>2066</v>
      </c>
      <c r="B863" s="86" t="e">
        <f aca="false">VLOOKUP($A863,#REF!, 34, FALSE())</f>
        <v>#VALUE!</v>
      </c>
      <c r="C863" s="87" t="str">
        <f aca="false">CONCATENATE("unused_",A863)</f>
        <v>unused_DDR_XM2_B4D3</v>
      </c>
      <c r="D863" s="88" t="e">
        <f aca="false">IF(LEN(VLOOKUP($A863,#REF!,8,FALSE())),LEFT(VLOOKUP($A863,#REF!,8,FALSE()),LEN(VLOOKUP($A863,#REF!,8,FALSE()))-2),"")</f>
        <v>#VALUE!</v>
      </c>
      <c r="E863" s="89" t="e">
        <f aca="false">IF(LEN(VLOOKUP($A863,#REF!,4,FALSE())),IF(INDEX(#REF!,MATCH($A863,#REF!,0),1),LEFT(VLOOKUP($A863,#REF!,4,FALSE()),LEN(VLOOKUP($A863,#REF!,4,FALSE()))-2),CONCATENATE(LEFT(VLOOKUP($A863,#REF!,4,FALSE()),LEN(VLOOKUP($A863,#REF!,4,FALSE()))-2),"*")),"")</f>
        <v>#VALUE!</v>
      </c>
      <c r="F863" s="90" t="e">
        <f aca="false">IF(LEN(VLOOKUP($A863,#REF!,5,FALSE())),IF(INDEX(#REF!,MATCH($A863,#REF!,0),2),LEFT(VLOOKUP($A863,#REF!,5,FALSE()),LEN(VLOOKUP($A863,#REF!,5,FALSE()))-2),CONCATENATE(LEFT(VLOOKUP($A863,#REF!,5,FALSE()),LEN(VLOOKUP($A863,#REF!,5,FALSE()))-2),"*")),"")</f>
        <v>#VALUE!</v>
      </c>
      <c r="G863" s="90" t="e">
        <f aca="false">IF(LEN(VLOOKUP($A863,#REF!,6,FALSE())),IF(INDEX(#REF!,MATCH($A863,#REF!,0),3),LEFT(VLOOKUP($A863,#REF!,6,FALSE()),LEN(VLOOKUP($A863,#REF!,6,FALSE()))-2),CONCATENATE(LEFT(VLOOKUP($A863,#REF!,6,FALSE()),LEN(VLOOKUP($A863,#REF!,6,FALSE()))-2),"*")),"")</f>
        <v>#VALUE!</v>
      </c>
      <c r="H863" s="91" t="e">
        <f aca="false">IF(LEN(VLOOKUP($A863,#REF!,7,FALSE())),IF(INDEX(#REF!,MATCH($A863,#REF!,0),4),LEFT(VLOOKUP($A863,#REF!,7,FALSE()),LEN(VLOOKUP($A863,#REF!,7,FALSE()))-2),CONCATENATE(LEFT(VLOOKUP($A863,#REF!,7,FALSE()),LEN(VLOOKUP($A863,#REF!,7,FALSE()))-2),"*")),"")</f>
        <v>#VALUE!</v>
      </c>
      <c r="I863" s="92" t="e">
        <f aca="false">IF(LEN(VLOOKUP($A863,#REF!,8,FALSE())),UPPER(RIGHT(VLOOKUP($A863,#REF!,8,FALSE()), 1)),"")</f>
        <v>#VALUE!</v>
      </c>
      <c r="J863" s="90" t="e">
        <f aca="false">IF(LEN(VLOOKUP($A863,#REF!,4,FALSE())),UPPER(RIGHT(VLOOKUP($A863,#REF!,4,FALSE()), 1)),"")</f>
        <v>#VALUE!</v>
      </c>
      <c r="K863" s="90" t="e">
        <f aca="false">IF(LEN(VLOOKUP($A863,#REF!,5,FALSE())),UPPER(RIGHT(VLOOKUP($A863,#REF!,5,FALSE()), 1)),"")</f>
        <v>#VALUE!</v>
      </c>
      <c r="L863" s="90" t="e">
        <f aca="false">IF(LEN(VLOOKUP($A863,#REF!,6,FALSE())),UPPER(RIGHT(VLOOKUP($A863,#REF!,6,FALSE()), 1)),"")</f>
        <v>#VALUE!</v>
      </c>
      <c r="M863" s="91" t="e">
        <f aca="false">IF(LEN(VLOOKUP($A863,#REF!,7,FALSE())),UPPER(RIGHT(VLOOKUP($A863,#REF!,7,FALSE()), 1)),"")</f>
        <v>#VALUE!</v>
      </c>
      <c r="N863" s="185"/>
      <c r="O863" s="185"/>
      <c r="P863" s="185"/>
      <c r="Q863" s="185"/>
      <c r="R863" s="185"/>
      <c r="S863" s="100" t="e">
        <f aca="false">HLOOKUP("Device Tree Pin Name",#REF!,MATCH($A863,#REF!,0),FALSE())</f>
        <v>#VALUE!</v>
      </c>
      <c r="T863" s="95" t="e">
        <f aca="false">HLOOKUP("power rail",#REF!,MATCH($A863,#REF!,0),FALSE())</f>
        <v>#VALUE!</v>
      </c>
      <c r="U863" s="96" t="e">
        <f aca="false">HLOOKUP("Wake Capable",#REF!,MATCH($A863,#REF!,0),FALSE())</f>
        <v>#VALUE!</v>
      </c>
      <c r="V863" s="96" t="e">
        <f aca="false">HLOOKUP("Strap",#REF!,MATCH($A863,#REF!,0),FALSE())</f>
        <v>#VALUE!</v>
      </c>
      <c r="W863" s="96"/>
      <c r="X863" s="96"/>
      <c r="Y863" s="96"/>
      <c r="Z863" s="95"/>
      <c r="AA863" s="95" t="e">
        <f aca="false">HLOOKUP("Pad type",#REF!,MATCH($A863,#REF!,0),FALSE())</f>
        <v>#VALUE!</v>
      </c>
      <c r="AB863" s="100"/>
      <c r="AC863" s="100" t="e">
        <f aca="false">HLOOKUP("POR Pin State",#REF!,MATCH($A863,#REF!,0),FALSE())</f>
        <v>#VALUE!</v>
      </c>
      <c r="AD863" s="186"/>
      <c r="AE863" s="187"/>
      <c r="AF863" s="187"/>
      <c r="AG863" s="187"/>
      <c r="AH863" s="188"/>
      <c r="AI863" s="188"/>
      <c r="AJ863" s="189"/>
      <c r="AK863" s="189"/>
      <c r="AL863" s="189"/>
      <c r="AM863" s="189"/>
      <c r="AN863" s="189"/>
      <c r="AO863" s="189"/>
      <c r="AP863" s="189"/>
      <c r="AQ863" s="194" t="s">
        <v>2067</v>
      </c>
      <c r="AR863" s="104"/>
      <c r="AS863" s="104"/>
      <c r="AT863" s="104"/>
      <c r="AU863" s="104"/>
      <c r="AV863" s="104"/>
      <c r="AW863" s="104"/>
      <c r="AX863" s="104"/>
      <c r="AY863" s="104"/>
      <c r="AZ863" s="104"/>
      <c r="BA863" s="104"/>
      <c r="BB863" s="162"/>
      <c r="BC863" s="104"/>
      <c r="BD863" s="214"/>
      <c r="BE863" s="213" t="s">
        <v>2068</v>
      </c>
      <c r="BF863" s="108" t="e">
        <f aca="false">VLOOKUP($A863,#REF!, 34, FALSE())</f>
        <v>#VALUE!</v>
      </c>
      <c r="BG863" s="418" t="e">
        <f aca="false">VLOOKUP($A863,#REF!, 22, FALSE())</f>
        <v>#VALUE!</v>
      </c>
      <c r="BH863" s="109"/>
    </row>
    <row r="864" s="193" customFormat="true" ht="12.75" hidden="false" customHeight="true" outlineLevel="0" collapsed="false">
      <c r="A864" s="133" t="s">
        <v>2069</v>
      </c>
      <c r="B864" s="86" t="e">
        <f aca="false">VLOOKUP($A864,#REF!, 34, FALSE())</f>
        <v>#VALUE!</v>
      </c>
      <c r="C864" s="87" t="str">
        <f aca="false">CONCATENATE("unused_",A864)</f>
        <v>unused_DDR_XM2_B4D4</v>
      </c>
      <c r="D864" s="88" t="e">
        <f aca="false">IF(LEN(VLOOKUP($A864,#REF!,8,FALSE())),LEFT(VLOOKUP($A864,#REF!,8,FALSE()),LEN(VLOOKUP($A864,#REF!,8,FALSE()))-2),"")</f>
        <v>#VALUE!</v>
      </c>
      <c r="E864" s="89" t="e">
        <f aca="false">IF(LEN(VLOOKUP($A864,#REF!,4,FALSE())),IF(INDEX(#REF!,MATCH($A864,#REF!,0),1),LEFT(VLOOKUP($A864,#REF!,4,FALSE()),LEN(VLOOKUP($A864,#REF!,4,FALSE()))-2),CONCATENATE(LEFT(VLOOKUP($A864,#REF!,4,FALSE()),LEN(VLOOKUP($A864,#REF!,4,FALSE()))-2),"*")),"")</f>
        <v>#VALUE!</v>
      </c>
      <c r="F864" s="90" t="e">
        <f aca="false">IF(LEN(VLOOKUP($A864,#REF!,5,FALSE())),IF(INDEX(#REF!,MATCH($A864,#REF!,0),2),LEFT(VLOOKUP($A864,#REF!,5,FALSE()),LEN(VLOOKUP($A864,#REF!,5,FALSE()))-2),CONCATENATE(LEFT(VLOOKUP($A864,#REF!,5,FALSE()),LEN(VLOOKUP($A864,#REF!,5,FALSE()))-2),"*")),"")</f>
        <v>#VALUE!</v>
      </c>
      <c r="G864" s="90" t="e">
        <f aca="false">IF(LEN(VLOOKUP($A864,#REF!,6,FALSE())),IF(INDEX(#REF!,MATCH($A864,#REF!,0),3),LEFT(VLOOKUP($A864,#REF!,6,FALSE()),LEN(VLOOKUP($A864,#REF!,6,FALSE()))-2),CONCATENATE(LEFT(VLOOKUP($A864,#REF!,6,FALSE()),LEN(VLOOKUP($A864,#REF!,6,FALSE()))-2),"*")),"")</f>
        <v>#VALUE!</v>
      </c>
      <c r="H864" s="91" t="e">
        <f aca="false">IF(LEN(VLOOKUP($A864,#REF!,7,FALSE())),IF(INDEX(#REF!,MATCH($A864,#REF!,0),4),LEFT(VLOOKUP($A864,#REF!,7,FALSE()),LEN(VLOOKUP($A864,#REF!,7,FALSE()))-2),CONCATENATE(LEFT(VLOOKUP($A864,#REF!,7,FALSE()),LEN(VLOOKUP($A864,#REF!,7,FALSE()))-2),"*")),"")</f>
        <v>#VALUE!</v>
      </c>
      <c r="I864" s="92" t="e">
        <f aca="false">IF(LEN(VLOOKUP($A864,#REF!,8,FALSE())),UPPER(RIGHT(VLOOKUP($A864,#REF!,8,FALSE()), 1)),"")</f>
        <v>#VALUE!</v>
      </c>
      <c r="J864" s="90" t="e">
        <f aca="false">IF(LEN(VLOOKUP($A864,#REF!,4,FALSE())),UPPER(RIGHT(VLOOKUP($A864,#REF!,4,FALSE()), 1)),"")</f>
        <v>#VALUE!</v>
      </c>
      <c r="K864" s="90" t="e">
        <f aca="false">IF(LEN(VLOOKUP($A864,#REF!,5,FALSE())),UPPER(RIGHT(VLOOKUP($A864,#REF!,5,FALSE()), 1)),"")</f>
        <v>#VALUE!</v>
      </c>
      <c r="L864" s="90" t="e">
        <f aca="false">IF(LEN(VLOOKUP($A864,#REF!,6,FALSE())),UPPER(RIGHT(VLOOKUP($A864,#REF!,6,FALSE()), 1)),"")</f>
        <v>#VALUE!</v>
      </c>
      <c r="M864" s="91" t="e">
        <f aca="false">IF(LEN(VLOOKUP($A864,#REF!,7,FALSE())),UPPER(RIGHT(VLOOKUP($A864,#REF!,7,FALSE()), 1)),"")</f>
        <v>#VALUE!</v>
      </c>
      <c r="N864" s="185"/>
      <c r="O864" s="185"/>
      <c r="P864" s="185"/>
      <c r="Q864" s="185"/>
      <c r="R864" s="185"/>
      <c r="S864" s="100" t="e">
        <f aca="false">HLOOKUP("Device Tree Pin Name",#REF!,MATCH($A864,#REF!,0),FALSE())</f>
        <v>#VALUE!</v>
      </c>
      <c r="T864" s="95" t="e">
        <f aca="false">HLOOKUP("power rail",#REF!,MATCH($A864,#REF!,0),FALSE())</f>
        <v>#VALUE!</v>
      </c>
      <c r="U864" s="96" t="e">
        <f aca="false">HLOOKUP("Wake Capable",#REF!,MATCH($A864,#REF!,0),FALSE())</f>
        <v>#VALUE!</v>
      </c>
      <c r="V864" s="96" t="e">
        <f aca="false">HLOOKUP("Strap",#REF!,MATCH($A864,#REF!,0),FALSE())</f>
        <v>#VALUE!</v>
      </c>
      <c r="W864" s="96"/>
      <c r="X864" s="96"/>
      <c r="Y864" s="96"/>
      <c r="Z864" s="95"/>
      <c r="AA864" s="95" t="e">
        <f aca="false">HLOOKUP("Pad type",#REF!,MATCH($A864,#REF!,0),FALSE())</f>
        <v>#VALUE!</v>
      </c>
      <c r="AB864" s="100"/>
      <c r="AC864" s="100" t="e">
        <f aca="false">HLOOKUP("POR Pin State",#REF!,MATCH($A864,#REF!,0),FALSE())</f>
        <v>#VALUE!</v>
      </c>
      <c r="AD864" s="186"/>
      <c r="AE864" s="187"/>
      <c r="AF864" s="187"/>
      <c r="AG864" s="187"/>
      <c r="AH864" s="188"/>
      <c r="AI864" s="188"/>
      <c r="AJ864" s="189"/>
      <c r="AK864" s="189"/>
      <c r="AL864" s="189"/>
      <c r="AM864" s="189"/>
      <c r="AN864" s="189"/>
      <c r="AO864" s="189"/>
      <c r="AP864" s="189"/>
      <c r="AQ864" s="194" t="s">
        <v>2070</v>
      </c>
      <c r="AR864" s="104"/>
      <c r="AS864" s="104"/>
      <c r="AT864" s="104"/>
      <c r="AU864" s="104"/>
      <c r="AV864" s="104"/>
      <c r="AW864" s="104"/>
      <c r="AX864" s="104"/>
      <c r="AY864" s="104"/>
      <c r="AZ864" s="104"/>
      <c r="BA864" s="104"/>
      <c r="BB864" s="162"/>
      <c r="BC864" s="104"/>
      <c r="BD864" s="214"/>
      <c r="BE864" s="213" t="s">
        <v>2071</v>
      </c>
      <c r="BF864" s="108" t="e">
        <f aca="false">VLOOKUP($A864,#REF!, 34, FALSE())</f>
        <v>#VALUE!</v>
      </c>
      <c r="BG864" s="418" t="e">
        <f aca="false">VLOOKUP($A864,#REF!, 22, FALSE())</f>
        <v>#VALUE!</v>
      </c>
      <c r="BH864" s="109"/>
    </row>
    <row r="865" s="193" customFormat="true" ht="12.75" hidden="false" customHeight="true" outlineLevel="0" collapsed="false">
      <c r="A865" s="133" t="s">
        <v>2072</v>
      </c>
      <c r="B865" s="86" t="e">
        <f aca="false">VLOOKUP($A865,#REF!, 34, FALSE())</f>
        <v>#VALUE!</v>
      </c>
      <c r="C865" s="87" t="str">
        <f aca="false">CONCATENATE("unused_",A865)</f>
        <v>unused_DDR_XM2_B4D5</v>
      </c>
      <c r="D865" s="88" t="e">
        <f aca="false">IF(LEN(VLOOKUP($A865,#REF!,8,FALSE())),LEFT(VLOOKUP($A865,#REF!,8,FALSE()),LEN(VLOOKUP($A865,#REF!,8,FALSE()))-2),"")</f>
        <v>#VALUE!</v>
      </c>
      <c r="E865" s="89" t="e">
        <f aca="false">IF(LEN(VLOOKUP($A865,#REF!,4,FALSE())),IF(INDEX(#REF!,MATCH($A865,#REF!,0),1),LEFT(VLOOKUP($A865,#REF!,4,FALSE()),LEN(VLOOKUP($A865,#REF!,4,FALSE()))-2),CONCATENATE(LEFT(VLOOKUP($A865,#REF!,4,FALSE()),LEN(VLOOKUP($A865,#REF!,4,FALSE()))-2),"*")),"")</f>
        <v>#VALUE!</v>
      </c>
      <c r="F865" s="90" t="e">
        <f aca="false">IF(LEN(VLOOKUP($A865,#REF!,5,FALSE())),IF(INDEX(#REF!,MATCH($A865,#REF!,0),2),LEFT(VLOOKUP($A865,#REF!,5,FALSE()),LEN(VLOOKUP($A865,#REF!,5,FALSE()))-2),CONCATENATE(LEFT(VLOOKUP($A865,#REF!,5,FALSE()),LEN(VLOOKUP($A865,#REF!,5,FALSE()))-2),"*")),"")</f>
        <v>#VALUE!</v>
      </c>
      <c r="G865" s="90" t="e">
        <f aca="false">IF(LEN(VLOOKUP($A865,#REF!,6,FALSE())),IF(INDEX(#REF!,MATCH($A865,#REF!,0),3),LEFT(VLOOKUP($A865,#REF!,6,FALSE()),LEN(VLOOKUP($A865,#REF!,6,FALSE()))-2),CONCATENATE(LEFT(VLOOKUP($A865,#REF!,6,FALSE()),LEN(VLOOKUP($A865,#REF!,6,FALSE()))-2),"*")),"")</f>
        <v>#VALUE!</v>
      </c>
      <c r="H865" s="91" t="e">
        <f aca="false">IF(LEN(VLOOKUP($A865,#REF!,7,FALSE())),IF(INDEX(#REF!,MATCH($A865,#REF!,0),4),LEFT(VLOOKUP($A865,#REF!,7,FALSE()),LEN(VLOOKUP($A865,#REF!,7,FALSE()))-2),CONCATENATE(LEFT(VLOOKUP($A865,#REF!,7,FALSE()),LEN(VLOOKUP($A865,#REF!,7,FALSE()))-2),"*")),"")</f>
        <v>#VALUE!</v>
      </c>
      <c r="I865" s="92" t="e">
        <f aca="false">IF(LEN(VLOOKUP($A865,#REF!,8,FALSE())),UPPER(RIGHT(VLOOKUP($A865,#REF!,8,FALSE()), 1)),"")</f>
        <v>#VALUE!</v>
      </c>
      <c r="J865" s="90" t="e">
        <f aca="false">IF(LEN(VLOOKUP($A865,#REF!,4,FALSE())),UPPER(RIGHT(VLOOKUP($A865,#REF!,4,FALSE()), 1)),"")</f>
        <v>#VALUE!</v>
      </c>
      <c r="K865" s="90" t="e">
        <f aca="false">IF(LEN(VLOOKUP($A865,#REF!,5,FALSE())),UPPER(RIGHT(VLOOKUP($A865,#REF!,5,FALSE()), 1)),"")</f>
        <v>#VALUE!</v>
      </c>
      <c r="L865" s="90" t="e">
        <f aca="false">IF(LEN(VLOOKUP($A865,#REF!,6,FALSE())),UPPER(RIGHT(VLOOKUP($A865,#REF!,6,FALSE()), 1)),"")</f>
        <v>#VALUE!</v>
      </c>
      <c r="M865" s="91" t="e">
        <f aca="false">IF(LEN(VLOOKUP($A865,#REF!,7,FALSE())),UPPER(RIGHT(VLOOKUP($A865,#REF!,7,FALSE()), 1)),"")</f>
        <v>#VALUE!</v>
      </c>
      <c r="N865" s="185"/>
      <c r="O865" s="185"/>
      <c r="P865" s="185"/>
      <c r="Q865" s="185"/>
      <c r="R865" s="185"/>
      <c r="S865" s="100" t="e">
        <f aca="false">HLOOKUP("Device Tree Pin Name",#REF!,MATCH($A865,#REF!,0),FALSE())</f>
        <v>#VALUE!</v>
      </c>
      <c r="T865" s="95" t="e">
        <f aca="false">HLOOKUP("power rail",#REF!,MATCH($A865,#REF!,0),FALSE())</f>
        <v>#VALUE!</v>
      </c>
      <c r="U865" s="96" t="e">
        <f aca="false">HLOOKUP("Wake Capable",#REF!,MATCH($A865,#REF!,0),FALSE())</f>
        <v>#VALUE!</v>
      </c>
      <c r="V865" s="96" t="e">
        <f aca="false">HLOOKUP("Strap",#REF!,MATCH($A865,#REF!,0),FALSE())</f>
        <v>#VALUE!</v>
      </c>
      <c r="W865" s="96"/>
      <c r="X865" s="96"/>
      <c r="Y865" s="96"/>
      <c r="Z865" s="95"/>
      <c r="AA865" s="95" t="e">
        <f aca="false">HLOOKUP("Pad type",#REF!,MATCH($A865,#REF!,0),FALSE())</f>
        <v>#VALUE!</v>
      </c>
      <c r="AB865" s="100"/>
      <c r="AC865" s="100" t="e">
        <f aca="false">HLOOKUP("POR Pin State",#REF!,MATCH($A865,#REF!,0),FALSE())</f>
        <v>#VALUE!</v>
      </c>
      <c r="AD865" s="186"/>
      <c r="AE865" s="187"/>
      <c r="AF865" s="187"/>
      <c r="AG865" s="187"/>
      <c r="AH865" s="188"/>
      <c r="AI865" s="188"/>
      <c r="AJ865" s="189"/>
      <c r="AK865" s="189"/>
      <c r="AL865" s="189"/>
      <c r="AM865" s="189"/>
      <c r="AN865" s="189"/>
      <c r="AO865" s="189"/>
      <c r="AP865" s="189"/>
      <c r="AQ865" s="194" t="s">
        <v>2073</v>
      </c>
      <c r="AR865" s="104"/>
      <c r="AS865" s="104"/>
      <c r="AT865" s="104"/>
      <c r="AU865" s="104"/>
      <c r="AV865" s="104"/>
      <c r="AW865" s="104"/>
      <c r="AX865" s="104"/>
      <c r="AY865" s="104"/>
      <c r="AZ865" s="104"/>
      <c r="BA865" s="104"/>
      <c r="BB865" s="162"/>
      <c r="BC865" s="104"/>
      <c r="BD865" s="214"/>
      <c r="BE865" s="213" t="s">
        <v>2074</v>
      </c>
      <c r="BF865" s="108" t="e">
        <f aca="false">VLOOKUP($A865,#REF!, 34, FALSE())</f>
        <v>#VALUE!</v>
      </c>
      <c r="BG865" s="418" t="e">
        <f aca="false">VLOOKUP($A865,#REF!, 22, FALSE())</f>
        <v>#VALUE!</v>
      </c>
      <c r="BH865" s="109"/>
    </row>
    <row r="866" s="193" customFormat="true" ht="12.75" hidden="false" customHeight="true" outlineLevel="0" collapsed="false">
      <c r="A866" s="133" t="s">
        <v>2075</v>
      </c>
      <c r="B866" s="86" t="e">
        <f aca="false">VLOOKUP($A866,#REF!, 34, FALSE())</f>
        <v>#VALUE!</v>
      </c>
      <c r="C866" s="87" t="str">
        <f aca="false">CONCATENATE("unused_",A866)</f>
        <v>unused_DDR_XM2_B4D6</v>
      </c>
      <c r="D866" s="88" t="e">
        <f aca="false">IF(LEN(VLOOKUP($A866,#REF!,8,FALSE())),LEFT(VLOOKUP($A866,#REF!,8,FALSE()),LEN(VLOOKUP($A866,#REF!,8,FALSE()))-2),"")</f>
        <v>#VALUE!</v>
      </c>
      <c r="E866" s="89" t="e">
        <f aca="false">IF(LEN(VLOOKUP($A866,#REF!,4,FALSE())),IF(INDEX(#REF!,MATCH($A866,#REF!,0),1),LEFT(VLOOKUP($A866,#REF!,4,FALSE()),LEN(VLOOKUP($A866,#REF!,4,FALSE()))-2),CONCATENATE(LEFT(VLOOKUP($A866,#REF!,4,FALSE()),LEN(VLOOKUP($A866,#REF!,4,FALSE()))-2),"*")),"")</f>
        <v>#VALUE!</v>
      </c>
      <c r="F866" s="90" t="e">
        <f aca="false">IF(LEN(VLOOKUP($A866,#REF!,5,FALSE())),IF(INDEX(#REF!,MATCH($A866,#REF!,0),2),LEFT(VLOOKUP($A866,#REF!,5,FALSE()),LEN(VLOOKUP($A866,#REF!,5,FALSE()))-2),CONCATENATE(LEFT(VLOOKUP($A866,#REF!,5,FALSE()),LEN(VLOOKUP($A866,#REF!,5,FALSE()))-2),"*")),"")</f>
        <v>#VALUE!</v>
      </c>
      <c r="G866" s="90" t="e">
        <f aca="false">IF(LEN(VLOOKUP($A866,#REF!,6,FALSE())),IF(INDEX(#REF!,MATCH($A866,#REF!,0),3),LEFT(VLOOKUP($A866,#REF!,6,FALSE()),LEN(VLOOKUP($A866,#REF!,6,FALSE()))-2),CONCATENATE(LEFT(VLOOKUP($A866,#REF!,6,FALSE()),LEN(VLOOKUP($A866,#REF!,6,FALSE()))-2),"*")),"")</f>
        <v>#VALUE!</v>
      </c>
      <c r="H866" s="91" t="e">
        <f aca="false">IF(LEN(VLOOKUP($A866,#REF!,7,FALSE())),IF(INDEX(#REF!,MATCH($A866,#REF!,0),4),LEFT(VLOOKUP($A866,#REF!,7,FALSE()),LEN(VLOOKUP($A866,#REF!,7,FALSE()))-2),CONCATENATE(LEFT(VLOOKUP($A866,#REF!,7,FALSE()),LEN(VLOOKUP($A866,#REF!,7,FALSE()))-2),"*")),"")</f>
        <v>#VALUE!</v>
      </c>
      <c r="I866" s="92" t="e">
        <f aca="false">IF(LEN(VLOOKUP($A866,#REF!,8,FALSE())),UPPER(RIGHT(VLOOKUP($A866,#REF!,8,FALSE()), 1)),"")</f>
        <v>#VALUE!</v>
      </c>
      <c r="J866" s="90" t="e">
        <f aca="false">IF(LEN(VLOOKUP($A866,#REF!,4,FALSE())),UPPER(RIGHT(VLOOKUP($A866,#REF!,4,FALSE()), 1)),"")</f>
        <v>#VALUE!</v>
      </c>
      <c r="K866" s="90" t="e">
        <f aca="false">IF(LEN(VLOOKUP($A866,#REF!,5,FALSE())),UPPER(RIGHT(VLOOKUP($A866,#REF!,5,FALSE()), 1)),"")</f>
        <v>#VALUE!</v>
      </c>
      <c r="L866" s="90" t="e">
        <f aca="false">IF(LEN(VLOOKUP($A866,#REF!,6,FALSE())),UPPER(RIGHT(VLOOKUP($A866,#REF!,6,FALSE()), 1)),"")</f>
        <v>#VALUE!</v>
      </c>
      <c r="M866" s="91" t="e">
        <f aca="false">IF(LEN(VLOOKUP($A866,#REF!,7,FALSE())),UPPER(RIGHT(VLOOKUP($A866,#REF!,7,FALSE()), 1)),"")</f>
        <v>#VALUE!</v>
      </c>
      <c r="N866" s="185"/>
      <c r="O866" s="185"/>
      <c r="P866" s="185"/>
      <c r="Q866" s="185"/>
      <c r="R866" s="185"/>
      <c r="S866" s="100" t="e">
        <f aca="false">HLOOKUP("Device Tree Pin Name",#REF!,MATCH($A866,#REF!,0),FALSE())</f>
        <v>#VALUE!</v>
      </c>
      <c r="T866" s="95" t="e">
        <f aca="false">HLOOKUP("power rail",#REF!,MATCH($A866,#REF!,0),FALSE())</f>
        <v>#VALUE!</v>
      </c>
      <c r="U866" s="96" t="e">
        <f aca="false">HLOOKUP("Wake Capable",#REF!,MATCH($A866,#REF!,0),FALSE())</f>
        <v>#VALUE!</v>
      </c>
      <c r="V866" s="96" t="e">
        <f aca="false">HLOOKUP("Strap",#REF!,MATCH($A866,#REF!,0),FALSE())</f>
        <v>#VALUE!</v>
      </c>
      <c r="W866" s="96"/>
      <c r="X866" s="96"/>
      <c r="Y866" s="96"/>
      <c r="Z866" s="95"/>
      <c r="AA866" s="95" t="e">
        <f aca="false">HLOOKUP("Pad type",#REF!,MATCH($A866,#REF!,0),FALSE())</f>
        <v>#VALUE!</v>
      </c>
      <c r="AB866" s="100"/>
      <c r="AC866" s="100" t="e">
        <f aca="false">HLOOKUP("POR Pin State",#REF!,MATCH($A866,#REF!,0),FALSE())</f>
        <v>#VALUE!</v>
      </c>
      <c r="AD866" s="186"/>
      <c r="AE866" s="187"/>
      <c r="AF866" s="187"/>
      <c r="AG866" s="187"/>
      <c r="AH866" s="188"/>
      <c r="AI866" s="188"/>
      <c r="AJ866" s="189"/>
      <c r="AK866" s="189"/>
      <c r="AL866" s="189"/>
      <c r="AM866" s="189"/>
      <c r="AN866" s="189"/>
      <c r="AO866" s="189"/>
      <c r="AP866" s="189"/>
      <c r="AQ866" s="194" t="s">
        <v>2076</v>
      </c>
      <c r="AR866" s="104"/>
      <c r="AS866" s="104"/>
      <c r="AT866" s="104"/>
      <c r="AU866" s="104"/>
      <c r="AV866" s="104"/>
      <c r="AW866" s="104"/>
      <c r="AX866" s="104"/>
      <c r="AY866" s="104"/>
      <c r="AZ866" s="104"/>
      <c r="BA866" s="104"/>
      <c r="BB866" s="162"/>
      <c r="BC866" s="104"/>
      <c r="BD866" s="214"/>
      <c r="BE866" s="213" t="s">
        <v>2077</v>
      </c>
      <c r="BF866" s="108" t="e">
        <f aca="false">VLOOKUP($A866,#REF!, 34, FALSE())</f>
        <v>#VALUE!</v>
      </c>
      <c r="BG866" s="418" t="e">
        <f aca="false">VLOOKUP($A866,#REF!, 22, FALSE())</f>
        <v>#VALUE!</v>
      </c>
      <c r="BH866" s="109"/>
    </row>
    <row r="867" s="193" customFormat="true" ht="12.75" hidden="false" customHeight="true" outlineLevel="0" collapsed="false">
      <c r="A867" s="133" t="s">
        <v>2078</v>
      </c>
      <c r="B867" s="86" t="e">
        <f aca="false">VLOOKUP($A867,#REF!, 34, FALSE())</f>
        <v>#VALUE!</v>
      </c>
      <c r="C867" s="87" t="str">
        <f aca="false">CONCATENATE("unused_",A867)</f>
        <v>unused_DDR_XM2_B4D7</v>
      </c>
      <c r="D867" s="88" t="e">
        <f aca="false">IF(LEN(VLOOKUP($A867,#REF!,8,FALSE())),LEFT(VLOOKUP($A867,#REF!,8,FALSE()),LEN(VLOOKUP($A867,#REF!,8,FALSE()))-2),"")</f>
        <v>#VALUE!</v>
      </c>
      <c r="E867" s="89" t="e">
        <f aca="false">IF(LEN(VLOOKUP($A867,#REF!,4,FALSE())),IF(INDEX(#REF!,MATCH($A867,#REF!,0),1),LEFT(VLOOKUP($A867,#REF!,4,FALSE()),LEN(VLOOKUP($A867,#REF!,4,FALSE()))-2),CONCATENATE(LEFT(VLOOKUP($A867,#REF!,4,FALSE()),LEN(VLOOKUP($A867,#REF!,4,FALSE()))-2),"*")),"")</f>
        <v>#VALUE!</v>
      </c>
      <c r="F867" s="90" t="e">
        <f aca="false">IF(LEN(VLOOKUP($A867,#REF!,5,FALSE())),IF(INDEX(#REF!,MATCH($A867,#REF!,0),2),LEFT(VLOOKUP($A867,#REF!,5,FALSE()),LEN(VLOOKUP($A867,#REF!,5,FALSE()))-2),CONCATENATE(LEFT(VLOOKUP($A867,#REF!,5,FALSE()),LEN(VLOOKUP($A867,#REF!,5,FALSE()))-2),"*")),"")</f>
        <v>#VALUE!</v>
      </c>
      <c r="G867" s="90" t="e">
        <f aca="false">IF(LEN(VLOOKUP($A867,#REF!,6,FALSE())),IF(INDEX(#REF!,MATCH($A867,#REF!,0),3),LEFT(VLOOKUP($A867,#REF!,6,FALSE()),LEN(VLOOKUP($A867,#REF!,6,FALSE()))-2),CONCATENATE(LEFT(VLOOKUP($A867,#REF!,6,FALSE()),LEN(VLOOKUP($A867,#REF!,6,FALSE()))-2),"*")),"")</f>
        <v>#VALUE!</v>
      </c>
      <c r="H867" s="91" t="e">
        <f aca="false">IF(LEN(VLOOKUP($A867,#REF!,7,FALSE())),IF(INDEX(#REF!,MATCH($A867,#REF!,0),4),LEFT(VLOOKUP($A867,#REF!,7,FALSE()),LEN(VLOOKUP($A867,#REF!,7,FALSE()))-2),CONCATENATE(LEFT(VLOOKUP($A867,#REF!,7,FALSE()),LEN(VLOOKUP($A867,#REF!,7,FALSE()))-2),"*")),"")</f>
        <v>#VALUE!</v>
      </c>
      <c r="I867" s="92" t="e">
        <f aca="false">IF(LEN(VLOOKUP($A867,#REF!,8,FALSE())),UPPER(RIGHT(VLOOKUP($A867,#REF!,8,FALSE()), 1)),"")</f>
        <v>#VALUE!</v>
      </c>
      <c r="J867" s="90" t="e">
        <f aca="false">IF(LEN(VLOOKUP($A867,#REF!,4,FALSE())),UPPER(RIGHT(VLOOKUP($A867,#REF!,4,FALSE()), 1)),"")</f>
        <v>#VALUE!</v>
      </c>
      <c r="K867" s="90" t="e">
        <f aca="false">IF(LEN(VLOOKUP($A867,#REF!,5,FALSE())),UPPER(RIGHT(VLOOKUP($A867,#REF!,5,FALSE()), 1)),"")</f>
        <v>#VALUE!</v>
      </c>
      <c r="L867" s="90" t="e">
        <f aca="false">IF(LEN(VLOOKUP($A867,#REF!,6,FALSE())),UPPER(RIGHT(VLOOKUP($A867,#REF!,6,FALSE()), 1)),"")</f>
        <v>#VALUE!</v>
      </c>
      <c r="M867" s="91" t="e">
        <f aca="false">IF(LEN(VLOOKUP($A867,#REF!,7,FALSE())),UPPER(RIGHT(VLOOKUP($A867,#REF!,7,FALSE()), 1)),"")</f>
        <v>#VALUE!</v>
      </c>
      <c r="N867" s="185"/>
      <c r="O867" s="185"/>
      <c r="P867" s="185"/>
      <c r="Q867" s="185"/>
      <c r="R867" s="185"/>
      <c r="S867" s="100" t="e">
        <f aca="false">HLOOKUP("Device Tree Pin Name",#REF!,MATCH($A867,#REF!,0),FALSE())</f>
        <v>#VALUE!</v>
      </c>
      <c r="T867" s="95" t="e">
        <f aca="false">HLOOKUP("power rail",#REF!,MATCH($A867,#REF!,0),FALSE())</f>
        <v>#VALUE!</v>
      </c>
      <c r="U867" s="96" t="e">
        <f aca="false">HLOOKUP("Wake Capable",#REF!,MATCH($A867,#REF!,0),FALSE())</f>
        <v>#VALUE!</v>
      </c>
      <c r="V867" s="96" t="e">
        <f aca="false">HLOOKUP("Strap",#REF!,MATCH($A867,#REF!,0),FALSE())</f>
        <v>#VALUE!</v>
      </c>
      <c r="W867" s="96"/>
      <c r="X867" s="96"/>
      <c r="Y867" s="96"/>
      <c r="Z867" s="95"/>
      <c r="AA867" s="95" t="e">
        <f aca="false">HLOOKUP("Pad type",#REF!,MATCH($A867,#REF!,0),FALSE())</f>
        <v>#VALUE!</v>
      </c>
      <c r="AB867" s="100"/>
      <c r="AC867" s="100" t="e">
        <f aca="false">HLOOKUP("POR Pin State",#REF!,MATCH($A867,#REF!,0),FALSE())</f>
        <v>#VALUE!</v>
      </c>
      <c r="AD867" s="186"/>
      <c r="AE867" s="187"/>
      <c r="AF867" s="187"/>
      <c r="AG867" s="187"/>
      <c r="AH867" s="188"/>
      <c r="AI867" s="188"/>
      <c r="AJ867" s="189"/>
      <c r="AK867" s="189"/>
      <c r="AL867" s="189"/>
      <c r="AM867" s="189"/>
      <c r="AN867" s="189"/>
      <c r="AO867" s="189"/>
      <c r="AP867" s="189"/>
      <c r="AQ867" s="194" t="s">
        <v>2079</v>
      </c>
      <c r="AR867" s="104"/>
      <c r="AS867" s="104"/>
      <c r="AT867" s="104"/>
      <c r="AU867" s="104"/>
      <c r="AV867" s="104"/>
      <c r="AW867" s="104"/>
      <c r="AX867" s="104"/>
      <c r="AY867" s="104"/>
      <c r="AZ867" s="104"/>
      <c r="BA867" s="104"/>
      <c r="BB867" s="162"/>
      <c r="BC867" s="104"/>
      <c r="BD867" s="214"/>
      <c r="BE867" s="213" t="s">
        <v>2080</v>
      </c>
      <c r="BF867" s="108" t="e">
        <f aca="false">VLOOKUP($A867,#REF!, 34, FALSE())</f>
        <v>#VALUE!</v>
      </c>
      <c r="BG867" s="418" t="e">
        <f aca="false">VLOOKUP($A867,#REF!, 22, FALSE())</f>
        <v>#VALUE!</v>
      </c>
      <c r="BH867" s="109"/>
    </row>
    <row r="868" s="193" customFormat="true" ht="12.75" hidden="false" customHeight="true" outlineLevel="0" collapsed="false">
      <c r="A868" s="133" t="s">
        <v>2081</v>
      </c>
      <c r="B868" s="86" t="e">
        <f aca="false">VLOOKUP($A868,#REF!, 34, FALSE())</f>
        <v>#VALUE!</v>
      </c>
      <c r="C868" s="87" t="str">
        <f aca="false">CONCATENATE("unused_",A868)</f>
        <v>unused_DDR_XM2_B4DMI</v>
      </c>
      <c r="D868" s="88" t="e">
        <f aca="false">IF(LEN(VLOOKUP($A868,#REF!,8,FALSE())),LEFT(VLOOKUP($A868,#REF!,8,FALSE()),LEN(VLOOKUP($A868,#REF!,8,FALSE()))-2),"")</f>
        <v>#VALUE!</v>
      </c>
      <c r="E868" s="89" t="e">
        <f aca="false">IF(LEN(VLOOKUP($A868,#REF!,4,FALSE())),IF(INDEX(#REF!,MATCH($A868,#REF!,0),1),LEFT(VLOOKUP($A868,#REF!,4,FALSE()),LEN(VLOOKUP($A868,#REF!,4,FALSE()))-2),CONCATENATE(LEFT(VLOOKUP($A868,#REF!,4,FALSE()),LEN(VLOOKUP($A868,#REF!,4,FALSE()))-2),"*")),"")</f>
        <v>#VALUE!</v>
      </c>
      <c r="F868" s="90" t="e">
        <f aca="false">IF(LEN(VLOOKUP($A868,#REF!,5,FALSE())),IF(INDEX(#REF!,MATCH($A868,#REF!,0),2),LEFT(VLOOKUP($A868,#REF!,5,FALSE()),LEN(VLOOKUP($A868,#REF!,5,FALSE()))-2),CONCATENATE(LEFT(VLOOKUP($A868,#REF!,5,FALSE()),LEN(VLOOKUP($A868,#REF!,5,FALSE()))-2),"*")),"")</f>
        <v>#VALUE!</v>
      </c>
      <c r="G868" s="90" t="e">
        <f aca="false">IF(LEN(VLOOKUP($A868,#REF!,6,FALSE())),IF(INDEX(#REF!,MATCH($A868,#REF!,0),3),LEFT(VLOOKUP($A868,#REF!,6,FALSE()),LEN(VLOOKUP($A868,#REF!,6,FALSE()))-2),CONCATENATE(LEFT(VLOOKUP($A868,#REF!,6,FALSE()),LEN(VLOOKUP($A868,#REF!,6,FALSE()))-2),"*")),"")</f>
        <v>#VALUE!</v>
      </c>
      <c r="H868" s="91" t="e">
        <f aca="false">IF(LEN(VLOOKUP($A868,#REF!,7,FALSE())),IF(INDEX(#REF!,MATCH($A868,#REF!,0),4),LEFT(VLOOKUP($A868,#REF!,7,FALSE()),LEN(VLOOKUP($A868,#REF!,7,FALSE()))-2),CONCATENATE(LEFT(VLOOKUP($A868,#REF!,7,FALSE()),LEN(VLOOKUP($A868,#REF!,7,FALSE()))-2),"*")),"")</f>
        <v>#VALUE!</v>
      </c>
      <c r="I868" s="92" t="e">
        <f aca="false">IF(LEN(VLOOKUP($A868,#REF!,8,FALSE())),UPPER(RIGHT(VLOOKUP($A868,#REF!,8,FALSE()), 1)),"")</f>
        <v>#VALUE!</v>
      </c>
      <c r="J868" s="90" t="e">
        <f aca="false">IF(LEN(VLOOKUP($A868,#REF!,4,FALSE())),UPPER(RIGHT(VLOOKUP($A868,#REF!,4,FALSE()), 1)),"")</f>
        <v>#VALUE!</v>
      </c>
      <c r="K868" s="90" t="e">
        <f aca="false">IF(LEN(VLOOKUP($A868,#REF!,5,FALSE())),UPPER(RIGHT(VLOOKUP($A868,#REF!,5,FALSE()), 1)),"")</f>
        <v>#VALUE!</v>
      </c>
      <c r="L868" s="90" t="e">
        <f aca="false">IF(LEN(VLOOKUP($A868,#REF!,6,FALSE())),UPPER(RIGHT(VLOOKUP($A868,#REF!,6,FALSE()), 1)),"")</f>
        <v>#VALUE!</v>
      </c>
      <c r="M868" s="91" t="e">
        <f aca="false">IF(LEN(VLOOKUP($A868,#REF!,7,FALSE())),UPPER(RIGHT(VLOOKUP($A868,#REF!,7,FALSE()), 1)),"")</f>
        <v>#VALUE!</v>
      </c>
      <c r="N868" s="185"/>
      <c r="O868" s="185"/>
      <c r="P868" s="185"/>
      <c r="Q868" s="185"/>
      <c r="R868" s="185"/>
      <c r="S868" s="100" t="e">
        <f aca="false">HLOOKUP("Device Tree Pin Name",#REF!,MATCH($A868,#REF!,0),FALSE())</f>
        <v>#VALUE!</v>
      </c>
      <c r="T868" s="95" t="e">
        <f aca="false">HLOOKUP("power rail",#REF!,MATCH($A868,#REF!,0),FALSE())</f>
        <v>#VALUE!</v>
      </c>
      <c r="U868" s="96" t="e">
        <f aca="false">HLOOKUP("Wake Capable",#REF!,MATCH($A868,#REF!,0),FALSE())</f>
        <v>#VALUE!</v>
      </c>
      <c r="V868" s="96" t="e">
        <f aca="false">HLOOKUP("Strap",#REF!,MATCH($A868,#REF!,0),FALSE())</f>
        <v>#VALUE!</v>
      </c>
      <c r="W868" s="96"/>
      <c r="X868" s="96"/>
      <c r="Y868" s="96"/>
      <c r="Z868" s="95"/>
      <c r="AA868" s="95" t="e">
        <f aca="false">HLOOKUP("Pad type",#REF!,MATCH($A868,#REF!,0),FALSE())</f>
        <v>#VALUE!</v>
      </c>
      <c r="AB868" s="100"/>
      <c r="AC868" s="100" t="e">
        <f aca="false">HLOOKUP("POR Pin State",#REF!,MATCH($A868,#REF!,0),FALSE())</f>
        <v>#VALUE!</v>
      </c>
      <c r="AD868" s="186"/>
      <c r="AE868" s="187"/>
      <c r="AF868" s="187"/>
      <c r="AG868" s="187"/>
      <c r="AH868" s="188"/>
      <c r="AI868" s="188"/>
      <c r="AJ868" s="189"/>
      <c r="AK868" s="189"/>
      <c r="AL868" s="189"/>
      <c r="AM868" s="189"/>
      <c r="AN868" s="189"/>
      <c r="AO868" s="189"/>
      <c r="AP868" s="189"/>
      <c r="AQ868" s="194" t="s">
        <v>2081</v>
      </c>
      <c r="AR868" s="104"/>
      <c r="AS868" s="104"/>
      <c r="AT868" s="104"/>
      <c r="AU868" s="104"/>
      <c r="AV868" s="104"/>
      <c r="AW868" s="104"/>
      <c r="AX868" s="104"/>
      <c r="AY868" s="104"/>
      <c r="AZ868" s="104"/>
      <c r="BA868" s="104"/>
      <c r="BB868" s="162"/>
      <c r="BC868" s="104"/>
      <c r="BD868" s="214"/>
      <c r="BE868" s="213" t="s">
        <v>2082</v>
      </c>
      <c r="BF868" s="108" t="e">
        <f aca="false">VLOOKUP($A868,#REF!, 34, FALSE())</f>
        <v>#VALUE!</v>
      </c>
      <c r="BG868" s="418" t="e">
        <f aca="false">VLOOKUP($A868,#REF!, 22, FALSE())</f>
        <v>#VALUE!</v>
      </c>
      <c r="BH868" s="109"/>
    </row>
    <row r="869" s="193" customFormat="true" ht="12.75" hidden="false" customHeight="true" outlineLevel="0" collapsed="false">
      <c r="A869" s="133" t="s">
        <v>2083</v>
      </c>
      <c r="B869" s="86" t="e">
        <f aca="false">VLOOKUP($A869,#REF!, 34, FALSE())</f>
        <v>#VALUE!</v>
      </c>
      <c r="C869" s="87" t="str">
        <f aca="false">CONCATENATE("unused_",A869)</f>
        <v>unused_DDR_XM2_B4WCK_P</v>
      </c>
      <c r="D869" s="88" t="e">
        <f aca="false">IF(LEN(VLOOKUP($A869,#REF!,8,FALSE())),LEFT(VLOOKUP($A869,#REF!,8,FALSE()),LEN(VLOOKUP($A869,#REF!,8,FALSE()))-2),"")</f>
        <v>#VALUE!</v>
      </c>
      <c r="E869" s="89" t="e">
        <f aca="false">IF(LEN(VLOOKUP($A869,#REF!,4,FALSE())),IF(INDEX(#REF!,MATCH($A869,#REF!,0),1),LEFT(VLOOKUP($A869,#REF!,4,FALSE()),LEN(VLOOKUP($A869,#REF!,4,FALSE()))-2),CONCATENATE(LEFT(VLOOKUP($A869,#REF!,4,FALSE()),LEN(VLOOKUP($A869,#REF!,4,FALSE()))-2),"*")),"")</f>
        <v>#VALUE!</v>
      </c>
      <c r="F869" s="90" t="e">
        <f aca="false">IF(LEN(VLOOKUP($A869,#REF!,5,FALSE())),IF(INDEX(#REF!,MATCH($A869,#REF!,0),2),LEFT(VLOOKUP($A869,#REF!,5,FALSE()),LEN(VLOOKUP($A869,#REF!,5,FALSE()))-2),CONCATENATE(LEFT(VLOOKUP($A869,#REF!,5,FALSE()),LEN(VLOOKUP($A869,#REF!,5,FALSE()))-2),"*")),"")</f>
        <v>#VALUE!</v>
      </c>
      <c r="G869" s="90" t="e">
        <f aca="false">IF(LEN(VLOOKUP($A869,#REF!,6,FALSE())),IF(INDEX(#REF!,MATCH($A869,#REF!,0),3),LEFT(VLOOKUP($A869,#REF!,6,FALSE()),LEN(VLOOKUP($A869,#REF!,6,FALSE()))-2),CONCATENATE(LEFT(VLOOKUP($A869,#REF!,6,FALSE()),LEN(VLOOKUP($A869,#REF!,6,FALSE()))-2),"*")),"")</f>
        <v>#VALUE!</v>
      </c>
      <c r="H869" s="91" t="e">
        <f aca="false">IF(LEN(VLOOKUP($A869,#REF!,7,FALSE())),IF(INDEX(#REF!,MATCH($A869,#REF!,0),4),LEFT(VLOOKUP($A869,#REF!,7,FALSE()),LEN(VLOOKUP($A869,#REF!,7,FALSE()))-2),CONCATENATE(LEFT(VLOOKUP($A869,#REF!,7,FALSE()),LEN(VLOOKUP($A869,#REF!,7,FALSE()))-2),"*")),"")</f>
        <v>#VALUE!</v>
      </c>
      <c r="I869" s="92" t="e">
        <f aca="false">IF(LEN(VLOOKUP($A869,#REF!,8,FALSE())),UPPER(RIGHT(VLOOKUP($A869,#REF!,8,FALSE()), 1)),"")</f>
        <v>#VALUE!</v>
      </c>
      <c r="J869" s="90" t="e">
        <f aca="false">IF(LEN(VLOOKUP($A869,#REF!,4,FALSE())),UPPER(RIGHT(VLOOKUP($A869,#REF!,4,FALSE()), 1)),"")</f>
        <v>#VALUE!</v>
      </c>
      <c r="K869" s="90" t="e">
        <f aca="false">IF(LEN(VLOOKUP($A869,#REF!,5,FALSE())),UPPER(RIGHT(VLOOKUP($A869,#REF!,5,FALSE()), 1)),"")</f>
        <v>#VALUE!</v>
      </c>
      <c r="L869" s="90" t="e">
        <f aca="false">IF(LEN(VLOOKUP($A869,#REF!,6,FALSE())),UPPER(RIGHT(VLOOKUP($A869,#REF!,6,FALSE()), 1)),"")</f>
        <v>#VALUE!</v>
      </c>
      <c r="M869" s="91" t="e">
        <f aca="false">IF(LEN(VLOOKUP($A869,#REF!,7,FALSE())),UPPER(RIGHT(VLOOKUP($A869,#REF!,7,FALSE()), 1)),"")</f>
        <v>#VALUE!</v>
      </c>
      <c r="N869" s="185"/>
      <c r="O869" s="185"/>
      <c r="P869" s="185"/>
      <c r="Q869" s="185"/>
      <c r="R869" s="185"/>
      <c r="S869" s="100" t="e">
        <f aca="false">HLOOKUP("Device Tree Pin Name",#REF!,MATCH($A869,#REF!,0),FALSE())</f>
        <v>#VALUE!</v>
      </c>
      <c r="T869" s="95" t="e">
        <f aca="false">HLOOKUP("power rail",#REF!,MATCH($A869,#REF!,0),FALSE())</f>
        <v>#VALUE!</v>
      </c>
      <c r="U869" s="96" t="e">
        <f aca="false">HLOOKUP("Wake Capable",#REF!,MATCH($A869,#REF!,0),FALSE())</f>
        <v>#VALUE!</v>
      </c>
      <c r="V869" s="96" t="e">
        <f aca="false">HLOOKUP("Strap",#REF!,MATCH($A869,#REF!,0),FALSE())</f>
        <v>#VALUE!</v>
      </c>
      <c r="W869" s="96"/>
      <c r="X869" s="96"/>
      <c r="Y869" s="96"/>
      <c r="Z869" s="95"/>
      <c r="AA869" s="95" t="e">
        <f aca="false">HLOOKUP("Pad type",#REF!,MATCH($A869,#REF!,0),FALSE())</f>
        <v>#VALUE!</v>
      </c>
      <c r="AB869" s="100"/>
      <c r="AC869" s="100" t="e">
        <f aca="false">HLOOKUP("POR Pin State",#REF!,MATCH($A869,#REF!,0),FALSE())</f>
        <v>#VALUE!</v>
      </c>
      <c r="AD869" s="186"/>
      <c r="AE869" s="187"/>
      <c r="AF869" s="187"/>
      <c r="AG869" s="187"/>
      <c r="AH869" s="188"/>
      <c r="AI869" s="188"/>
      <c r="AJ869" s="189"/>
      <c r="AK869" s="189"/>
      <c r="AL869" s="189"/>
      <c r="AM869" s="189"/>
      <c r="AN869" s="189"/>
      <c r="AO869" s="189"/>
      <c r="AP869" s="189"/>
      <c r="AQ869" s="194" t="s">
        <v>2083</v>
      </c>
      <c r="AR869" s="104"/>
      <c r="AS869" s="104"/>
      <c r="AT869" s="104"/>
      <c r="AU869" s="104"/>
      <c r="AV869" s="104"/>
      <c r="AW869" s="104"/>
      <c r="AX869" s="104"/>
      <c r="AY869" s="104"/>
      <c r="AZ869" s="104"/>
      <c r="BA869" s="104"/>
      <c r="BB869" s="162"/>
      <c r="BC869" s="104"/>
      <c r="BD869" s="214"/>
      <c r="BE869" s="213" t="s">
        <v>2084</v>
      </c>
      <c r="BF869" s="108" t="e">
        <f aca="false">VLOOKUP($A869,#REF!, 34, FALSE())</f>
        <v>#VALUE!</v>
      </c>
      <c r="BG869" s="418" t="e">
        <f aca="false">VLOOKUP($A869,#REF!, 22, FALSE())</f>
        <v>#VALUE!</v>
      </c>
      <c r="BH869" s="109"/>
    </row>
    <row r="870" s="193" customFormat="true" ht="12.75" hidden="false" customHeight="true" outlineLevel="0" collapsed="false">
      <c r="A870" s="133" t="s">
        <v>2085</v>
      </c>
      <c r="B870" s="86" t="e">
        <f aca="false">VLOOKUP($A870,#REF!, 34, FALSE())</f>
        <v>#VALUE!</v>
      </c>
      <c r="C870" s="87" t="str">
        <f aca="false">CONCATENATE("unused_",A870)</f>
        <v>unused_DDR_XM2_B4WCK_N</v>
      </c>
      <c r="D870" s="88" t="e">
        <f aca="false">IF(LEN(VLOOKUP($A870,#REF!,8,FALSE())),LEFT(VLOOKUP($A870,#REF!,8,FALSE()),LEN(VLOOKUP($A870,#REF!,8,FALSE()))-2),"")</f>
        <v>#VALUE!</v>
      </c>
      <c r="E870" s="89" t="e">
        <f aca="false">IF(LEN(VLOOKUP($A870,#REF!,4,FALSE())),IF(INDEX(#REF!,MATCH($A870,#REF!,0),1),LEFT(VLOOKUP($A870,#REF!,4,FALSE()),LEN(VLOOKUP($A870,#REF!,4,FALSE()))-2),CONCATENATE(LEFT(VLOOKUP($A870,#REF!,4,FALSE()),LEN(VLOOKUP($A870,#REF!,4,FALSE()))-2),"*")),"")</f>
        <v>#VALUE!</v>
      </c>
      <c r="F870" s="90" t="e">
        <f aca="false">IF(LEN(VLOOKUP($A870,#REF!,5,FALSE())),IF(INDEX(#REF!,MATCH($A870,#REF!,0),2),LEFT(VLOOKUP($A870,#REF!,5,FALSE()),LEN(VLOOKUP($A870,#REF!,5,FALSE()))-2),CONCATENATE(LEFT(VLOOKUP($A870,#REF!,5,FALSE()),LEN(VLOOKUP($A870,#REF!,5,FALSE()))-2),"*")),"")</f>
        <v>#VALUE!</v>
      </c>
      <c r="G870" s="90" t="e">
        <f aca="false">IF(LEN(VLOOKUP($A870,#REF!,6,FALSE())),IF(INDEX(#REF!,MATCH($A870,#REF!,0),3),LEFT(VLOOKUP($A870,#REF!,6,FALSE()),LEN(VLOOKUP($A870,#REF!,6,FALSE()))-2),CONCATENATE(LEFT(VLOOKUP($A870,#REF!,6,FALSE()),LEN(VLOOKUP($A870,#REF!,6,FALSE()))-2),"*")),"")</f>
        <v>#VALUE!</v>
      </c>
      <c r="H870" s="91" t="e">
        <f aca="false">IF(LEN(VLOOKUP($A870,#REF!,7,FALSE())),IF(INDEX(#REF!,MATCH($A870,#REF!,0),4),LEFT(VLOOKUP($A870,#REF!,7,FALSE()),LEN(VLOOKUP($A870,#REF!,7,FALSE()))-2),CONCATENATE(LEFT(VLOOKUP($A870,#REF!,7,FALSE()),LEN(VLOOKUP($A870,#REF!,7,FALSE()))-2),"*")),"")</f>
        <v>#VALUE!</v>
      </c>
      <c r="I870" s="92" t="e">
        <f aca="false">IF(LEN(VLOOKUP($A870,#REF!,8,FALSE())),UPPER(RIGHT(VLOOKUP($A870,#REF!,8,FALSE()), 1)),"")</f>
        <v>#VALUE!</v>
      </c>
      <c r="J870" s="90" t="e">
        <f aca="false">IF(LEN(VLOOKUP($A870,#REF!,4,FALSE())),UPPER(RIGHT(VLOOKUP($A870,#REF!,4,FALSE()), 1)),"")</f>
        <v>#VALUE!</v>
      </c>
      <c r="K870" s="90" t="e">
        <f aca="false">IF(LEN(VLOOKUP($A870,#REF!,5,FALSE())),UPPER(RIGHT(VLOOKUP($A870,#REF!,5,FALSE()), 1)),"")</f>
        <v>#VALUE!</v>
      </c>
      <c r="L870" s="90" t="e">
        <f aca="false">IF(LEN(VLOOKUP($A870,#REF!,6,FALSE())),UPPER(RIGHT(VLOOKUP($A870,#REF!,6,FALSE()), 1)),"")</f>
        <v>#VALUE!</v>
      </c>
      <c r="M870" s="91" t="e">
        <f aca="false">IF(LEN(VLOOKUP($A870,#REF!,7,FALSE())),UPPER(RIGHT(VLOOKUP($A870,#REF!,7,FALSE()), 1)),"")</f>
        <v>#VALUE!</v>
      </c>
      <c r="N870" s="185"/>
      <c r="O870" s="185"/>
      <c r="P870" s="185"/>
      <c r="Q870" s="185"/>
      <c r="R870" s="185"/>
      <c r="S870" s="100" t="e">
        <f aca="false">HLOOKUP("Device Tree Pin Name",#REF!,MATCH($A870,#REF!,0),FALSE())</f>
        <v>#VALUE!</v>
      </c>
      <c r="T870" s="95" t="e">
        <f aca="false">HLOOKUP("power rail",#REF!,MATCH($A870,#REF!,0),FALSE())</f>
        <v>#VALUE!</v>
      </c>
      <c r="U870" s="96" t="e">
        <f aca="false">HLOOKUP("Wake Capable",#REF!,MATCH($A870,#REF!,0),FALSE())</f>
        <v>#VALUE!</v>
      </c>
      <c r="V870" s="96" t="e">
        <f aca="false">HLOOKUP("Strap",#REF!,MATCH($A870,#REF!,0),FALSE())</f>
        <v>#VALUE!</v>
      </c>
      <c r="W870" s="96"/>
      <c r="X870" s="96"/>
      <c r="Y870" s="96"/>
      <c r="Z870" s="95"/>
      <c r="AA870" s="95" t="e">
        <f aca="false">HLOOKUP("Pad type",#REF!,MATCH($A870,#REF!,0),FALSE())</f>
        <v>#VALUE!</v>
      </c>
      <c r="AB870" s="100"/>
      <c r="AC870" s="100" t="e">
        <f aca="false">HLOOKUP("POR Pin State",#REF!,MATCH($A870,#REF!,0),FALSE())</f>
        <v>#VALUE!</v>
      </c>
      <c r="AD870" s="186"/>
      <c r="AE870" s="187"/>
      <c r="AF870" s="187"/>
      <c r="AG870" s="187"/>
      <c r="AH870" s="188"/>
      <c r="AI870" s="188"/>
      <c r="AJ870" s="189"/>
      <c r="AK870" s="189"/>
      <c r="AL870" s="189"/>
      <c r="AM870" s="189"/>
      <c r="AN870" s="189"/>
      <c r="AO870" s="189"/>
      <c r="AP870" s="189"/>
      <c r="AQ870" s="194" t="s">
        <v>2085</v>
      </c>
      <c r="AR870" s="104"/>
      <c r="AS870" s="104"/>
      <c r="AT870" s="104"/>
      <c r="AU870" s="104"/>
      <c r="AV870" s="104"/>
      <c r="AW870" s="104"/>
      <c r="AX870" s="104"/>
      <c r="AY870" s="104"/>
      <c r="AZ870" s="104"/>
      <c r="BA870" s="104"/>
      <c r="BB870" s="162"/>
      <c r="BC870" s="104"/>
      <c r="BD870" s="214"/>
      <c r="BE870" s="213" t="s">
        <v>2086</v>
      </c>
      <c r="BF870" s="108" t="e">
        <f aca="false">VLOOKUP($A870,#REF!, 34, FALSE())</f>
        <v>#VALUE!</v>
      </c>
      <c r="BG870" s="418" t="e">
        <f aca="false">VLOOKUP($A870,#REF!, 22, FALSE())</f>
        <v>#VALUE!</v>
      </c>
      <c r="BH870" s="109"/>
    </row>
    <row r="871" s="193" customFormat="true" ht="12.75" hidden="false" customHeight="true" outlineLevel="0" collapsed="false">
      <c r="A871" s="133" t="s">
        <v>2087</v>
      </c>
      <c r="B871" s="86" t="e">
        <f aca="false">VLOOKUP($A871,#REF!, 34, FALSE())</f>
        <v>#VALUE!</v>
      </c>
      <c r="C871" s="87" t="str">
        <f aca="false">CONCATENATE("unused_",A871)</f>
        <v>unused_DDR_XM2_B4RDQS_P</v>
      </c>
      <c r="D871" s="88" t="e">
        <f aca="false">IF(LEN(VLOOKUP($A871,#REF!,8,FALSE())),LEFT(VLOOKUP($A871,#REF!,8,FALSE()),LEN(VLOOKUP($A871,#REF!,8,FALSE()))-2),"")</f>
        <v>#VALUE!</v>
      </c>
      <c r="E871" s="89" t="e">
        <f aca="false">IF(LEN(VLOOKUP($A871,#REF!,4,FALSE())),IF(INDEX(#REF!,MATCH($A871,#REF!,0),1),LEFT(VLOOKUP($A871,#REF!,4,FALSE()),LEN(VLOOKUP($A871,#REF!,4,FALSE()))-2),CONCATENATE(LEFT(VLOOKUP($A871,#REF!,4,FALSE()),LEN(VLOOKUP($A871,#REF!,4,FALSE()))-2),"*")),"")</f>
        <v>#VALUE!</v>
      </c>
      <c r="F871" s="90" t="e">
        <f aca="false">IF(LEN(VLOOKUP($A871,#REF!,5,FALSE())),IF(INDEX(#REF!,MATCH($A871,#REF!,0),2),LEFT(VLOOKUP($A871,#REF!,5,FALSE()),LEN(VLOOKUP($A871,#REF!,5,FALSE()))-2),CONCATENATE(LEFT(VLOOKUP($A871,#REF!,5,FALSE()),LEN(VLOOKUP($A871,#REF!,5,FALSE()))-2),"*")),"")</f>
        <v>#VALUE!</v>
      </c>
      <c r="G871" s="90" t="e">
        <f aca="false">IF(LEN(VLOOKUP($A871,#REF!,6,FALSE())),IF(INDEX(#REF!,MATCH($A871,#REF!,0),3),LEFT(VLOOKUP($A871,#REF!,6,FALSE()),LEN(VLOOKUP($A871,#REF!,6,FALSE()))-2),CONCATENATE(LEFT(VLOOKUP($A871,#REF!,6,FALSE()),LEN(VLOOKUP($A871,#REF!,6,FALSE()))-2),"*")),"")</f>
        <v>#VALUE!</v>
      </c>
      <c r="H871" s="91" t="e">
        <f aca="false">IF(LEN(VLOOKUP($A871,#REF!,7,FALSE())),IF(INDEX(#REF!,MATCH($A871,#REF!,0),4),LEFT(VLOOKUP($A871,#REF!,7,FALSE()),LEN(VLOOKUP($A871,#REF!,7,FALSE()))-2),CONCATENATE(LEFT(VLOOKUP($A871,#REF!,7,FALSE()),LEN(VLOOKUP($A871,#REF!,7,FALSE()))-2),"*")),"")</f>
        <v>#VALUE!</v>
      </c>
      <c r="I871" s="92" t="e">
        <f aca="false">IF(LEN(VLOOKUP($A871,#REF!,8,FALSE())),UPPER(RIGHT(VLOOKUP($A871,#REF!,8,FALSE()), 1)),"")</f>
        <v>#VALUE!</v>
      </c>
      <c r="J871" s="90" t="e">
        <f aca="false">IF(LEN(VLOOKUP($A871,#REF!,4,FALSE())),UPPER(RIGHT(VLOOKUP($A871,#REF!,4,FALSE()), 1)),"")</f>
        <v>#VALUE!</v>
      </c>
      <c r="K871" s="90" t="e">
        <f aca="false">IF(LEN(VLOOKUP($A871,#REF!,5,FALSE())),UPPER(RIGHT(VLOOKUP($A871,#REF!,5,FALSE()), 1)),"")</f>
        <v>#VALUE!</v>
      </c>
      <c r="L871" s="90" t="e">
        <f aca="false">IF(LEN(VLOOKUP($A871,#REF!,6,FALSE())),UPPER(RIGHT(VLOOKUP($A871,#REF!,6,FALSE()), 1)),"")</f>
        <v>#VALUE!</v>
      </c>
      <c r="M871" s="91" t="e">
        <f aca="false">IF(LEN(VLOOKUP($A871,#REF!,7,FALSE())),UPPER(RIGHT(VLOOKUP($A871,#REF!,7,FALSE()), 1)),"")</f>
        <v>#VALUE!</v>
      </c>
      <c r="N871" s="185"/>
      <c r="O871" s="185"/>
      <c r="P871" s="185"/>
      <c r="Q871" s="185"/>
      <c r="R871" s="185"/>
      <c r="S871" s="100" t="e">
        <f aca="false">HLOOKUP("Device Tree Pin Name",#REF!,MATCH($A871,#REF!,0),FALSE())</f>
        <v>#VALUE!</v>
      </c>
      <c r="T871" s="95" t="e">
        <f aca="false">HLOOKUP("power rail",#REF!,MATCH($A871,#REF!,0),FALSE())</f>
        <v>#VALUE!</v>
      </c>
      <c r="U871" s="96" t="e">
        <f aca="false">HLOOKUP("Wake Capable",#REF!,MATCH($A871,#REF!,0),FALSE())</f>
        <v>#VALUE!</v>
      </c>
      <c r="V871" s="96" t="e">
        <f aca="false">HLOOKUP("Strap",#REF!,MATCH($A871,#REF!,0),FALSE())</f>
        <v>#VALUE!</v>
      </c>
      <c r="W871" s="96"/>
      <c r="X871" s="96"/>
      <c r="Y871" s="96"/>
      <c r="Z871" s="95"/>
      <c r="AA871" s="95" t="e">
        <f aca="false">HLOOKUP("Pad type",#REF!,MATCH($A871,#REF!,0),FALSE())</f>
        <v>#VALUE!</v>
      </c>
      <c r="AB871" s="100"/>
      <c r="AC871" s="100" t="e">
        <f aca="false">HLOOKUP("POR Pin State",#REF!,MATCH($A871,#REF!,0),FALSE())</f>
        <v>#VALUE!</v>
      </c>
      <c r="AD871" s="186"/>
      <c r="AE871" s="187"/>
      <c r="AF871" s="187"/>
      <c r="AG871" s="187"/>
      <c r="AH871" s="188"/>
      <c r="AI871" s="188"/>
      <c r="AJ871" s="189"/>
      <c r="AK871" s="189"/>
      <c r="AL871" s="189"/>
      <c r="AM871" s="189"/>
      <c r="AN871" s="189"/>
      <c r="AO871" s="189"/>
      <c r="AP871" s="189"/>
      <c r="AQ871" s="194" t="s">
        <v>2087</v>
      </c>
      <c r="AR871" s="104"/>
      <c r="AS871" s="104"/>
      <c r="AT871" s="104"/>
      <c r="AU871" s="104"/>
      <c r="AV871" s="104"/>
      <c r="AW871" s="104"/>
      <c r="AX871" s="104"/>
      <c r="AY871" s="104"/>
      <c r="AZ871" s="104"/>
      <c r="BA871" s="104"/>
      <c r="BB871" s="162"/>
      <c r="BC871" s="104"/>
      <c r="BD871" s="214"/>
      <c r="BE871" s="213" t="s">
        <v>2088</v>
      </c>
      <c r="BF871" s="108" t="e">
        <f aca="false">VLOOKUP($A871,#REF!, 34, FALSE())</f>
        <v>#VALUE!</v>
      </c>
      <c r="BG871" s="418" t="e">
        <f aca="false">VLOOKUP($A871,#REF!, 22, FALSE())</f>
        <v>#VALUE!</v>
      </c>
      <c r="BH871" s="109"/>
    </row>
    <row r="872" s="193" customFormat="true" ht="12.75" hidden="false" customHeight="true" outlineLevel="0" collapsed="false">
      <c r="A872" s="1" t="s">
        <v>2089</v>
      </c>
      <c r="B872" s="86" t="e">
        <f aca="false">VLOOKUP($A872,#REF!, 34, FALSE())</f>
        <v>#VALUE!</v>
      </c>
      <c r="C872" s="87" t="str">
        <f aca="false">CONCATENATE("unused_",A872)</f>
        <v>unused_DDR_XM2_B4RDQS_N</v>
      </c>
      <c r="D872" s="88" t="e">
        <f aca="false">IF(LEN(VLOOKUP($A872,#REF!,8,FALSE())),LEFT(VLOOKUP($A872,#REF!,8,FALSE()),LEN(VLOOKUP($A872,#REF!,8,FALSE()))-2),"")</f>
        <v>#VALUE!</v>
      </c>
      <c r="E872" s="89" t="e">
        <f aca="false">IF(LEN(VLOOKUP($A872,#REF!,4,FALSE())),IF(INDEX(#REF!,MATCH($A872,#REF!,0),1),LEFT(VLOOKUP($A872,#REF!,4,FALSE()),LEN(VLOOKUP($A872,#REF!,4,FALSE()))-2),CONCATENATE(LEFT(VLOOKUP($A872,#REF!,4,FALSE()),LEN(VLOOKUP($A872,#REF!,4,FALSE()))-2),"*")),"")</f>
        <v>#VALUE!</v>
      </c>
      <c r="F872" s="90" t="e">
        <f aca="false">IF(LEN(VLOOKUP($A872,#REF!,5,FALSE())),IF(INDEX(#REF!,MATCH($A872,#REF!,0),2),LEFT(VLOOKUP($A872,#REF!,5,FALSE()),LEN(VLOOKUP($A872,#REF!,5,FALSE()))-2),CONCATENATE(LEFT(VLOOKUP($A872,#REF!,5,FALSE()),LEN(VLOOKUP($A872,#REF!,5,FALSE()))-2),"*")),"")</f>
        <v>#VALUE!</v>
      </c>
      <c r="G872" s="90" t="e">
        <f aca="false">IF(LEN(VLOOKUP($A872,#REF!,6,FALSE())),IF(INDEX(#REF!,MATCH($A872,#REF!,0),3),LEFT(VLOOKUP($A872,#REF!,6,FALSE()),LEN(VLOOKUP($A872,#REF!,6,FALSE()))-2),CONCATENATE(LEFT(VLOOKUP($A872,#REF!,6,FALSE()),LEN(VLOOKUP($A872,#REF!,6,FALSE()))-2),"*")),"")</f>
        <v>#VALUE!</v>
      </c>
      <c r="H872" s="91" t="e">
        <f aca="false">IF(LEN(VLOOKUP($A872,#REF!,7,FALSE())),IF(INDEX(#REF!,MATCH($A872,#REF!,0),4),LEFT(VLOOKUP($A872,#REF!,7,FALSE()),LEN(VLOOKUP($A872,#REF!,7,FALSE()))-2),CONCATENATE(LEFT(VLOOKUP($A872,#REF!,7,FALSE()),LEN(VLOOKUP($A872,#REF!,7,FALSE()))-2),"*")),"")</f>
        <v>#VALUE!</v>
      </c>
      <c r="I872" s="92" t="e">
        <f aca="false">IF(LEN(VLOOKUP($A872,#REF!,8,FALSE())),UPPER(RIGHT(VLOOKUP($A872,#REF!,8,FALSE()), 1)),"")</f>
        <v>#VALUE!</v>
      </c>
      <c r="J872" s="90" t="e">
        <f aca="false">IF(LEN(VLOOKUP($A872,#REF!,4,FALSE())),UPPER(RIGHT(VLOOKUP($A872,#REF!,4,FALSE()), 1)),"")</f>
        <v>#VALUE!</v>
      </c>
      <c r="K872" s="90" t="e">
        <f aca="false">IF(LEN(VLOOKUP($A872,#REF!,5,FALSE())),UPPER(RIGHT(VLOOKUP($A872,#REF!,5,FALSE()), 1)),"")</f>
        <v>#VALUE!</v>
      </c>
      <c r="L872" s="90" t="e">
        <f aca="false">IF(LEN(VLOOKUP($A872,#REF!,6,FALSE())),UPPER(RIGHT(VLOOKUP($A872,#REF!,6,FALSE()), 1)),"")</f>
        <v>#VALUE!</v>
      </c>
      <c r="M872" s="91" t="e">
        <f aca="false">IF(LEN(VLOOKUP($A872,#REF!,7,FALSE())),UPPER(RIGHT(VLOOKUP($A872,#REF!,7,FALSE()), 1)),"")</f>
        <v>#VALUE!</v>
      </c>
      <c r="N872" s="185"/>
      <c r="O872" s="185"/>
      <c r="P872" s="185"/>
      <c r="Q872" s="185"/>
      <c r="R872" s="185"/>
      <c r="S872" s="100" t="e">
        <f aca="false">HLOOKUP("Device Tree Pin Name",#REF!,MATCH($A872,#REF!,0),FALSE())</f>
        <v>#VALUE!</v>
      </c>
      <c r="T872" s="95" t="e">
        <f aca="false">HLOOKUP("power rail",#REF!,MATCH($A872,#REF!,0),FALSE())</f>
        <v>#VALUE!</v>
      </c>
      <c r="U872" s="96" t="e">
        <f aca="false">HLOOKUP("Wake Capable",#REF!,MATCH($A872,#REF!,0),FALSE())</f>
        <v>#VALUE!</v>
      </c>
      <c r="V872" s="96" t="e">
        <f aca="false">HLOOKUP("Strap",#REF!,MATCH($A872,#REF!,0),FALSE())</f>
        <v>#VALUE!</v>
      </c>
      <c r="W872" s="96"/>
      <c r="X872" s="96"/>
      <c r="Y872" s="96"/>
      <c r="Z872" s="95"/>
      <c r="AA872" s="95" t="e">
        <f aca="false">HLOOKUP("Pad type",#REF!,MATCH($A872,#REF!,0),FALSE())</f>
        <v>#VALUE!</v>
      </c>
      <c r="AB872" s="100"/>
      <c r="AC872" s="100" t="e">
        <f aca="false">HLOOKUP("POR Pin State",#REF!,MATCH($A872,#REF!,0),FALSE())</f>
        <v>#VALUE!</v>
      </c>
      <c r="AD872" s="186"/>
      <c r="AE872" s="187"/>
      <c r="AF872" s="187"/>
      <c r="AG872" s="187"/>
      <c r="AH872" s="188"/>
      <c r="AI872" s="188"/>
      <c r="AJ872" s="189"/>
      <c r="AK872" s="189"/>
      <c r="AL872" s="189"/>
      <c r="AM872" s="189"/>
      <c r="AN872" s="189"/>
      <c r="AO872" s="189"/>
      <c r="AP872" s="189"/>
      <c r="AQ872" s="194" t="s">
        <v>2089</v>
      </c>
      <c r="AR872" s="104"/>
      <c r="AS872" s="104"/>
      <c r="AT872" s="104"/>
      <c r="AU872" s="104"/>
      <c r="AV872" s="104"/>
      <c r="AW872" s="104"/>
      <c r="AX872" s="104"/>
      <c r="AY872" s="104"/>
      <c r="AZ872" s="104"/>
      <c r="BA872" s="104"/>
      <c r="BB872" s="162"/>
      <c r="BC872" s="104"/>
      <c r="BD872" s="214"/>
      <c r="BE872" s="213" t="s">
        <v>2090</v>
      </c>
      <c r="BF872" s="108" t="e">
        <f aca="false">VLOOKUP($A872,#REF!, 34, FALSE())</f>
        <v>#VALUE!</v>
      </c>
      <c r="BG872" s="418" t="e">
        <f aca="false">VLOOKUP($A872,#REF!, 22, FALSE())</f>
        <v>#VALUE!</v>
      </c>
      <c r="BH872" s="109"/>
    </row>
    <row r="873" s="193" customFormat="true" ht="12.75" hidden="false" customHeight="true" outlineLevel="0" collapsed="false">
      <c r="A873" s="1" t="s">
        <v>2091</v>
      </c>
      <c r="B873" s="86" t="e">
        <f aca="false">VLOOKUP($A873,#REF!, 34, FALSE())</f>
        <v>#VALUE!</v>
      </c>
      <c r="C873" s="87" t="str">
        <f aca="false">CONCATENATE("unused_",A873)</f>
        <v>unused_DDR_XM2_B5D0</v>
      </c>
      <c r="D873" s="88" t="e">
        <f aca="false">IF(LEN(VLOOKUP($A873,#REF!,8,FALSE())),LEFT(VLOOKUP($A873,#REF!,8,FALSE()),LEN(VLOOKUP($A873,#REF!,8,FALSE()))-2),"")</f>
        <v>#VALUE!</v>
      </c>
      <c r="E873" s="89" t="e">
        <f aca="false">IF(LEN(VLOOKUP($A873,#REF!,4,FALSE())),IF(INDEX(#REF!,MATCH($A873,#REF!,0),1),LEFT(VLOOKUP($A873,#REF!,4,FALSE()),LEN(VLOOKUP($A873,#REF!,4,FALSE()))-2),CONCATENATE(LEFT(VLOOKUP($A873,#REF!,4,FALSE()),LEN(VLOOKUP($A873,#REF!,4,FALSE()))-2),"*")),"")</f>
        <v>#VALUE!</v>
      </c>
      <c r="F873" s="90" t="e">
        <f aca="false">IF(LEN(VLOOKUP($A873,#REF!,5,FALSE())),IF(INDEX(#REF!,MATCH($A873,#REF!,0),2),LEFT(VLOOKUP($A873,#REF!,5,FALSE()),LEN(VLOOKUP($A873,#REF!,5,FALSE()))-2),CONCATENATE(LEFT(VLOOKUP($A873,#REF!,5,FALSE()),LEN(VLOOKUP($A873,#REF!,5,FALSE()))-2),"*")),"")</f>
        <v>#VALUE!</v>
      </c>
      <c r="G873" s="90" t="e">
        <f aca="false">IF(LEN(VLOOKUP($A873,#REF!,6,FALSE())),IF(INDEX(#REF!,MATCH($A873,#REF!,0),3),LEFT(VLOOKUP($A873,#REF!,6,FALSE()),LEN(VLOOKUP($A873,#REF!,6,FALSE()))-2),CONCATENATE(LEFT(VLOOKUP($A873,#REF!,6,FALSE()),LEN(VLOOKUP($A873,#REF!,6,FALSE()))-2),"*")),"")</f>
        <v>#VALUE!</v>
      </c>
      <c r="H873" s="91" t="e">
        <f aca="false">IF(LEN(VLOOKUP($A873,#REF!,7,FALSE())),IF(INDEX(#REF!,MATCH($A873,#REF!,0),4),LEFT(VLOOKUP($A873,#REF!,7,FALSE()),LEN(VLOOKUP($A873,#REF!,7,FALSE()))-2),CONCATENATE(LEFT(VLOOKUP($A873,#REF!,7,FALSE()),LEN(VLOOKUP($A873,#REF!,7,FALSE()))-2),"*")),"")</f>
        <v>#VALUE!</v>
      </c>
      <c r="I873" s="92" t="e">
        <f aca="false">IF(LEN(VLOOKUP($A873,#REF!,8,FALSE())),UPPER(RIGHT(VLOOKUP($A873,#REF!,8,FALSE()), 1)),"")</f>
        <v>#VALUE!</v>
      </c>
      <c r="J873" s="90" t="e">
        <f aca="false">IF(LEN(VLOOKUP($A873,#REF!,4,FALSE())),UPPER(RIGHT(VLOOKUP($A873,#REF!,4,FALSE()), 1)),"")</f>
        <v>#VALUE!</v>
      </c>
      <c r="K873" s="90" t="e">
        <f aca="false">IF(LEN(VLOOKUP($A873,#REF!,5,FALSE())),UPPER(RIGHT(VLOOKUP($A873,#REF!,5,FALSE()), 1)),"")</f>
        <v>#VALUE!</v>
      </c>
      <c r="L873" s="90" t="e">
        <f aca="false">IF(LEN(VLOOKUP($A873,#REF!,6,FALSE())),UPPER(RIGHT(VLOOKUP($A873,#REF!,6,FALSE()), 1)),"")</f>
        <v>#VALUE!</v>
      </c>
      <c r="M873" s="91" t="e">
        <f aca="false">IF(LEN(VLOOKUP($A873,#REF!,7,FALSE())),UPPER(RIGHT(VLOOKUP($A873,#REF!,7,FALSE()), 1)),"")</f>
        <v>#VALUE!</v>
      </c>
      <c r="N873" s="185"/>
      <c r="O873" s="185"/>
      <c r="P873" s="185"/>
      <c r="Q873" s="185"/>
      <c r="R873" s="185"/>
      <c r="S873" s="100" t="e">
        <f aca="false">HLOOKUP("Device Tree Pin Name",#REF!,MATCH($A873,#REF!,0),FALSE())</f>
        <v>#VALUE!</v>
      </c>
      <c r="T873" s="95" t="e">
        <f aca="false">HLOOKUP("power rail",#REF!,MATCH($A873,#REF!,0),FALSE())</f>
        <v>#VALUE!</v>
      </c>
      <c r="U873" s="96" t="e">
        <f aca="false">HLOOKUP("Wake Capable",#REF!,MATCH($A873,#REF!,0),FALSE())</f>
        <v>#VALUE!</v>
      </c>
      <c r="V873" s="96" t="e">
        <f aca="false">HLOOKUP("Strap",#REF!,MATCH($A873,#REF!,0),FALSE())</f>
        <v>#VALUE!</v>
      </c>
      <c r="W873" s="96"/>
      <c r="X873" s="96"/>
      <c r="Y873" s="96"/>
      <c r="Z873" s="95"/>
      <c r="AA873" s="95" t="e">
        <f aca="false">HLOOKUP("Pad type",#REF!,MATCH($A873,#REF!,0),FALSE())</f>
        <v>#VALUE!</v>
      </c>
      <c r="AB873" s="100"/>
      <c r="AC873" s="100" t="e">
        <f aca="false">HLOOKUP("POR Pin State",#REF!,MATCH($A873,#REF!,0),FALSE())</f>
        <v>#VALUE!</v>
      </c>
      <c r="AD873" s="186"/>
      <c r="AE873" s="187"/>
      <c r="AF873" s="187"/>
      <c r="AG873" s="187"/>
      <c r="AH873" s="188"/>
      <c r="AI873" s="188"/>
      <c r="AJ873" s="189"/>
      <c r="AK873" s="189"/>
      <c r="AL873" s="189"/>
      <c r="AM873" s="189"/>
      <c r="AN873" s="189"/>
      <c r="AO873" s="189"/>
      <c r="AP873" s="189"/>
      <c r="AQ873" s="194" t="s">
        <v>2092</v>
      </c>
      <c r="AR873" s="104"/>
      <c r="AS873" s="104"/>
      <c r="AT873" s="104"/>
      <c r="AU873" s="104"/>
      <c r="AV873" s="104"/>
      <c r="AW873" s="104"/>
      <c r="AX873" s="104"/>
      <c r="AY873" s="104"/>
      <c r="AZ873" s="104"/>
      <c r="BA873" s="104"/>
      <c r="BB873" s="162"/>
      <c r="BC873" s="104"/>
      <c r="BD873" s="214"/>
      <c r="BE873" s="213" t="s">
        <v>2093</v>
      </c>
      <c r="BF873" s="108" t="e">
        <f aca="false">VLOOKUP($A873,#REF!, 34, FALSE())</f>
        <v>#VALUE!</v>
      </c>
      <c r="BG873" s="418" t="e">
        <f aca="false">VLOOKUP($A873,#REF!, 22, FALSE())</f>
        <v>#VALUE!</v>
      </c>
      <c r="BH873" s="109"/>
    </row>
    <row r="874" s="193" customFormat="true" ht="12.75" hidden="false" customHeight="true" outlineLevel="0" collapsed="false">
      <c r="A874" s="133" t="s">
        <v>2094</v>
      </c>
      <c r="B874" s="86" t="e">
        <f aca="false">VLOOKUP($A874,#REF!, 34, FALSE())</f>
        <v>#VALUE!</v>
      </c>
      <c r="C874" s="87" t="str">
        <f aca="false">CONCATENATE("unused_",A874)</f>
        <v>unused_DDR_XM2_B5D1</v>
      </c>
      <c r="D874" s="88" t="e">
        <f aca="false">IF(LEN(VLOOKUP($A874,#REF!,8,FALSE())),LEFT(VLOOKUP($A874,#REF!,8,FALSE()),LEN(VLOOKUP($A874,#REF!,8,FALSE()))-2),"")</f>
        <v>#VALUE!</v>
      </c>
      <c r="E874" s="89" t="e">
        <f aca="false">IF(LEN(VLOOKUP($A874,#REF!,4,FALSE())),IF(INDEX(#REF!,MATCH($A874,#REF!,0),1),LEFT(VLOOKUP($A874,#REF!,4,FALSE()),LEN(VLOOKUP($A874,#REF!,4,FALSE()))-2),CONCATENATE(LEFT(VLOOKUP($A874,#REF!,4,FALSE()),LEN(VLOOKUP($A874,#REF!,4,FALSE()))-2),"*")),"")</f>
        <v>#VALUE!</v>
      </c>
      <c r="F874" s="90" t="e">
        <f aca="false">IF(LEN(VLOOKUP($A874,#REF!,5,FALSE())),IF(INDEX(#REF!,MATCH($A874,#REF!,0),2),LEFT(VLOOKUP($A874,#REF!,5,FALSE()),LEN(VLOOKUP($A874,#REF!,5,FALSE()))-2),CONCATENATE(LEFT(VLOOKUP($A874,#REF!,5,FALSE()),LEN(VLOOKUP($A874,#REF!,5,FALSE()))-2),"*")),"")</f>
        <v>#VALUE!</v>
      </c>
      <c r="G874" s="90" t="e">
        <f aca="false">IF(LEN(VLOOKUP($A874,#REF!,6,FALSE())),IF(INDEX(#REF!,MATCH($A874,#REF!,0),3),LEFT(VLOOKUP($A874,#REF!,6,FALSE()),LEN(VLOOKUP($A874,#REF!,6,FALSE()))-2),CONCATENATE(LEFT(VLOOKUP($A874,#REF!,6,FALSE()),LEN(VLOOKUP($A874,#REF!,6,FALSE()))-2),"*")),"")</f>
        <v>#VALUE!</v>
      </c>
      <c r="H874" s="91" t="e">
        <f aca="false">IF(LEN(VLOOKUP($A874,#REF!,7,FALSE())),IF(INDEX(#REF!,MATCH($A874,#REF!,0),4),LEFT(VLOOKUP($A874,#REF!,7,FALSE()),LEN(VLOOKUP($A874,#REF!,7,FALSE()))-2),CONCATENATE(LEFT(VLOOKUP($A874,#REF!,7,FALSE()),LEN(VLOOKUP($A874,#REF!,7,FALSE()))-2),"*")),"")</f>
        <v>#VALUE!</v>
      </c>
      <c r="I874" s="92" t="e">
        <f aca="false">IF(LEN(VLOOKUP($A874,#REF!,8,FALSE())),UPPER(RIGHT(VLOOKUP($A874,#REF!,8,FALSE()), 1)),"")</f>
        <v>#VALUE!</v>
      </c>
      <c r="J874" s="90" t="e">
        <f aca="false">IF(LEN(VLOOKUP($A874,#REF!,4,FALSE())),UPPER(RIGHT(VLOOKUP($A874,#REF!,4,FALSE()), 1)),"")</f>
        <v>#VALUE!</v>
      </c>
      <c r="K874" s="90" t="e">
        <f aca="false">IF(LEN(VLOOKUP($A874,#REF!,5,FALSE())),UPPER(RIGHT(VLOOKUP($A874,#REF!,5,FALSE()), 1)),"")</f>
        <v>#VALUE!</v>
      </c>
      <c r="L874" s="90" t="e">
        <f aca="false">IF(LEN(VLOOKUP($A874,#REF!,6,FALSE())),UPPER(RIGHT(VLOOKUP($A874,#REF!,6,FALSE()), 1)),"")</f>
        <v>#VALUE!</v>
      </c>
      <c r="M874" s="91" t="e">
        <f aca="false">IF(LEN(VLOOKUP($A874,#REF!,7,FALSE())),UPPER(RIGHT(VLOOKUP($A874,#REF!,7,FALSE()), 1)),"")</f>
        <v>#VALUE!</v>
      </c>
      <c r="N874" s="185"/>
      <c r="O874" s="185"/>
      <c r="P874" s="185"/>
      <c r="Q874" s="185"/>
      <c r="R874" s="185"/>
      <c r="S874" s="100" t="e">
        <f aca="false">HLOOKUP("Device Tree Pin Name",#REF!,MATCH($A874,#REF!,0),FALSE())</f>
        <v>#VALUE!</v>
      </c>
      <c r="T874" s="95" t="e">
        <f aca="false">HLOOKUP("power rail",#REF!,MATCH($A874,#REF!,0),FALSE())</f>
        <v>#VALUE!</v>
      </c>
      <c r="U874" s="96" t="e">
        <f aca="false">HLOOKUP("Wake Capable",#REF!,MATCH($A874,#REF!,0),FALSE())</f>
        <v>#VALUE!</v>
      </c>
      <c r="V874" s="96" t="e">
        <f aca="false">HLOOKUP("Strap",#REF!,MATCH($A874,#REF!,0),FALSE())</f>
        <v>#VALUE!</v>
      </c>
      <c r="W874" s="96"/>
      <c r="X874" s="96"/>
      <c r="Y874" s="96"/>
      <c r="Z874" s="95"/>
      <c r="AA874" s="95" t="e">
        <f aca="false">HLOOKUP("Pad type",#REF!,MATCH($A874,#REF!,0),FALSE())</f>
        <v>#VALUE!</v>
      </c>
      <c r="AB874" s="100"/>
      <c r="AC874" s="100" t="e">
        <f aca="false">HLOOKUP("POR Pin State",#REF!,MATCH($A874,#REF!,0),FALSE())</f>
        <v>#VALUE!</v>
      </c>
      <c r="AD874" s="186"/>
      <c r="AE874" s="187"/>
      <c r="AF874" s="187"/>
      <c r="AG874" s="187"/>
      <c r="AH874" s="188"/>
      <c r="AI874" s="188"/>
      <c r="AJ874" s="189"/>
      <c r="AK874" s="189"/>
      <c r="AL874" s="189"/>
      <c r="AM874" s="189"/>
      <c r="AN874" s="189"/>
      <c r="AO874" s="189"/>
      <c r="AP874" s="189"/>
      <c r="AQ874" s="194" t="s">
        <v>2095</v>
      </c>
      <c r="AR874" s="104"/>
      <c r="AS874" s="104"/>
      <c r="AT874" s="104"/>
      <c r="AU874" s="104"/>
      <c r="AV874" s="104"/>
      <c r="AW874" s="104"/>
      <c r="AX874" s="104"/>
      <c r="AY874" s="104"/>
      <c r="AZ874" s="104"/>
      <c r="BA874" s="104"/>
      <c r="BB874" s="162"/>
      <c r="BC874" s="104"/>
      <c r="BD874" s="214"/>
      <c r="BE874" s="213" t="s">
        <v>2096</v>
      </c>
      <c r="BF874" s="108" t="e">
        <f aca="false">VLOOKUP($A874,#REF!, 34, FALSE())</f>
        <v>#VALUE!</v>
      </c>
      <c r="BG874" s="418" t="e">
        <f aca="false">VLOOKUP($A874,#REF!, 22, FALSE())</f>
        <v>#VALUE!</v>
      </c>
      <c r="BH874" s="109"/>
    </row>
    <row r="875" s="193" customFormat="true" ht="12.75" hidden="false" customHeight="true" outlineLevel="0" collapsed="false">
      <c r="A875" s="133" t="s">
        <v>2097</v>
      </c>
      <c r="B875" s="86" t="e">
        <f aca="false">VLOOKUP($A875,#REF!, 34, FALSE())</f>
        <v>#VALUE!</v>
      </c>
      <c r="C875" s="87" t="str">
        <f aca="false">CONCATENATE("unused_",A875)</f>
        <v>unused_DDR_XM2_B5D2</v>
      </c>
      <c r="D875" s="88" t="e">
        <f aca="false">IF(LEN(VLOOKUP($A875,#REF!,8,FALSE())),LEFT(VLOOKUP($A875,#REF!,8,FALSE()),LEN(VLOOKUP($A875,#REF!,8,FALSE()))-2),"")</f>
        <v>#VALUE!</v>
      </c>
      <c r="E875" s="89" t="e">
        <f aca="false">IF(LEN(VLOOKUP($A875,#REF!,4,FALSE())),IF(INDEX(#REF!,MATCH($A875,#REF!,0),1),LEFT(VLOOKUP($A875,#REF!,4,FALSE()),LEN(VLOOKUP($A875,#REF!,4,FALSE()))-2),CONCATENATE(LEFT(VLOOKUP($A875,#REF!,4,FALSE()),LEN(VLOOKUP($A875,#REF!,4,FALSE()))-2),"*")),"")</f>
        <v>#VALUE!</v>
      </c>
      <c r="F875" s="90" t="e">
        <f aca="false">IF(LEN(VLOOKUP($A875,#REF!,5,FALSE())),IF(INDEX(#REF!,MATCH($A875,#REF!,0),2),LEFT(VLOOKUP($A875,#REF!,5,FALSE()),LEN(VLOOKUP($A875,#REF!,5,FALSE()))-2),CONCATENATE(LEFT(VLOOKUP($A875,#REF!,5,FALSE()),LEN(VLOOKUP($A875,#REF!,5,FALSE()))-2),"*")),"")</f>
        <v>#VALUE!</v>
      </c>
      <c r="G875" s="90" t="e">
        <f aca="false">IF(LEN(VLOOKUP($A875,#REF!,6,FALSE())),IF(INDEX(#REF!,MATCH($A875,#REF!,0),3),LEFT(VLOOKUP($A875,#REF!,6,FALSE()),LEN(VLOOKUP($A875,#REF!,6,FALSE()))-2),CONCATENATE(LEFT(VLOOKUP($A875,#REF!,6,FALSE()),LEN(VLOOKUP($A875,#REF!,6,FALSE()))-2),"*")),"")</f>
        <v>#VALUE!</v>
      </c>
      <c r="H875" s="91" t="e">
        <f aca="false">IF(LEN(VLOOKUP($A875,#REF!,7,FALSE())),IF(INDEX(#REF!,MATCH($A875,#REF!,0),4),LEFT(VLOOKUP($A875,#REF!,7,FALSE()),LEN(VLOOKUP($A875,#REF!,7,FALSE()))-2),CONCATENATE(LEFT(VLOOKUP($A875,#REF!,7,FALSE()),LEN(VLOOKUP($A875,#REF!,7,FALSE()))-2),"*")),"")</f>
        <v>#VALUE!</v>
      </c>
      <c r="I875" s="92" t="e">
        <f aca="false">IF(LEN(VLOOKUP($A875,#REF!,8,FALSE())),UPPER(RIGHT(VLOOKUP($A875,#REF!,8,FALSE()), 1)),"")</f>
        <v>#VALUE!</v>
      </c>
      <c r="J875" s="90" t="e">
        <f aca="false">IF(LEN(VLOOKUP($A875,#REF!,4,FALSE())),UPPER(RIGHT(VLOOKUP($A875,#REF!,4,FALSE()), 1)),"")</f>
        <v>#VALUE!</v>
      </c>
      <c r="K875" s="90" t="e">
        <f aca="false">IF(LEN(VLOOKUP($A875,#REF!,5,FALSE())),UPPER(RIGHT(VLOOKUP($A875,#REF!,5,FALSE()), 1)),"")</f>
        <v>#VALUE!</v>
      </c>
      <c r="L875" s="90" t="e">
        <f aca="false">IF(LEN(VLOOKUP($A875,#REF!,6,FALSE())),UPPER(RIGHT(VLOOKUP($A875,#REF!,6,FALSE()), 1)),"")</f>
        <v>#VALUE!</v>
      </c>
      <c r="M875" s="91" t="e">
        <f aca="false">IF(LEN(VLOOKUP($A875,#REF!,7,FALSE())),UPPER(RIGHT(VLOOKUP($A875,#REF!,7,FALSE()), 1)),"")</f>
        <v>#VALUE!</v>
      </c>
      <c r="N875" s="185"/>
      <c r="O875" s="185"/>
      <c r="P875" s="185"/>
      <c r="Q875" s="185"/>
      <c r="R875" s="185"/>
      <c r="S875" s="100" t="e">
        <f aca="false">HLOOKUP("Device Tree Pin Name",#REF!,MATCH($A875,#REF!,0),FALSE())</f>
        <v>#VALUE!</v>
      </c>
      <c r="T875" s="95" t="e">
        <f aca="false">HLOOKUP("power rail",#REF!,MATCH($A875,#REF!,0),FALSE())</f>
        <v>#VALUE!</v>
      </c>
      <c r="U875" s="96" t="e">
        <f aca="false">HLOOKUP("Wake Capable",#REF!,MATCH($A875,#REF!,0),FALSE())</f>
        <v>#VALUE!</v>
      </c>
      <c r="V875" s="96" t="e">
        <f aca="false">HLOOKUP("Strap",#REF!,MATCH($A875,#REF!,0),FALSE())</f>
        <v>#VALUE!</v>
      </c>
      <c r="W875" s="96"/>
      <c r="X875" s="96"/>
      <c r="Y875" s="96"/>
      <c r="Z875" s="95"/>
      <c r="AA875" s="95" t="e">
        <f aca="false">HLOOKUP("Pad type",#REF!,MATCH($A875,#REF!,0),FALSE())</f>
        <v>#VALUE!</v>
      </c>
      <c r="AB875" s="100"/>
      <c r="AC875" s="100" t="e">
        <f aca="false">HLOOKUP("POR Pin State",#REF!,MATCH($A875,#REF!,0),FALSE())</f>
        <v>#VALUE!</v>
      </c>
      <c r="AD875" s="186"/>
      <c r="AE875" s="187"/>
      <c r="AF875" s="187"/>
      <c r="AG875" s="187"/>
      <c r="AH875" s="188"/>
      <c r="AI875" s="188"/>
      <c r="AJ875" s="189"/>
      <c r="AK875" s="189"/>
      <c r="AL875" s="189"/>
      <c r="AM875" s="189"/>
      <c r="AN875" s="189"/>
      <c r="AO875" s="189"/>
      <c r="AP875" s="189"/>
      <c r="AQ875" s="194" t="s">
        <v>2098</v>
      </c>
      <c r="AR875" s="104"/>
      <c r="AS875" s="104"/>
      <c r="AT875" s="104"/>
      <c r="AU875" s="104"/>
      <c r="AV875" s="104"/>
      <c r="AW875" s="104"/>
      <c r="AX875" s="104"/>
      <c r="AY875" s="104"/>
      <c r="AZ875" s="104"/>
      <c r="BA875" s="104"/>
      <c r="BB875" s="162"/>
      <c r="BC875" s="104"/>
      <c r="BD875" s="214"/>
      <c r="BE875" s="213" t="s">
        <v>2099</v>
      </c>
      <c r="BF875" s="108" t="e">
        <f aca="false">VLOOKUP($A875,#REF!, 34, FALSE())</f>
        <v>#VALUE!</v>
      </c>
      <c r="BG875" s="418" t="e">
        <f aca="false">VLOOKUP($A875,#REF!, 22, FALSE())</f>
        <v>#VALUE!</v>
      </c>
      <c r="BH875" s="109"/>
    </row>
    <row r="876" s="193" customFormat="true" ht="12.75" hidden="false" customHeight="true" outlineLevel="0" collapsed="false">
      <c r="A876" s="133" t="s">
        <v>2100</v>
      </c>
      <c r="B876" s="86" t="e">
        <f aca="false">VLOOKUP($A876,#REF!, 34, FALSE())</f>
        <v>#VALUE!</v>
      </c>
      <c r="C876" s="87" t="str">
        <f aca="false">CONCATENATE("unused_",A876)</f>
        <v>unused_DDR_XM2_B5D3</v>
      </c>
      <c r="D876" s="88" t="e">
        <f aca="false">IF(LEN(VLOOKUP($A876,#REF!,8,FALSE())),LEFT(VLOOKUP($A876,#REF!,8,FALSE()),LEN(VLOOKUP($A876,#REF!,8,FALSE()))-2),"")</f>
        <v>#VALUE!</v>
      </c>
      <c r="E876" s="89" t="e">
        <f aca="false">IF(LEN(VLOOKUP($A876,#REF!,4,FALSE())),IF(INDEX(#REF!,MATCH($A876,#REF!,0),1),LEFT(VLOOKUP($A876,#REF!,4,FALSE()),LEN(VLOOKUP($A876,#REF!,4,FALSE()))-2),CONCATENATE(LEFT(VLOOKUP($A876,#REF!,4,FALSE()),LEN(VLOOKUP($A876,#REF!,4,FALSE()))-2),"*")),"")</f>
        <v>#VALUE!</v>
      </c>
      <c r="F876" s="90" t="e">
        <f aca="false">IF(LEN(VLOOKUP($A876,#REF!,5,FALSE())),IF(INDEX(#REF!,MATCH($A876,#REF!,0),2),LEFT(VLOOKUP($A876,#REF!,5,FALSE()),LEN(VLOOKUP($A876,#REF!,5,FALSE()))-2),CONCATENATE(LEFT(VLOOKUP($A876,#REF!,5,FALSE()),LEN(VLOOKUP($A876,#REF!,5,FALSE()))-2),"*")),"")</f>
        <v>#VALUE!</v>
      </c>
      <c r="G876" s="90" t="e">
        <f aca="false">IF(LEN(VLOOKUP($A876,#REF!,6,FALSE())),IF(INDEX(#REF!,MATCH($A876,#REF!,0),3),LEFT(VLOOKUP($A876,#REF!,6,FALSE()),LEN(VLOOKUP($A876,#REF!,6,FALSE()))-2),CONCATENATE(LEFT(VLOOKUP($A876,#REF!,6,FALSE()),LEN(VLOOKUP($A876,#REF!,6,FALSE()))-2),"*")),"")</f>
        <v>#VALUE!</v>
      </c>
      <c r="H876" s="91" t="e">
        <f aca="false">IF(LEN(VLOOKUP($A876,#REF!,7,FALSE())),IF(INDEX(#REF!,MATCH($A876,#REF!,0),4),LEFT(VLOOKUP($A876,#REF!,7,FALSE()),LEN(VLOOKUP($A876,#REF!,7,FALSE()))-2),CONCATENATE(LEFT(VLOOKUP($A876,#REF!,7,FALSE()),LEN(VLOOKUP($A876,#REF!,7,FALSE()))-2),"*")),"")</f>
        <v>#VALUE!</v>
      </c>
      <c r="I876" s="92" t="e">
        <f aca="false">IF(LEN(VLOOKUP($A876,#REF!,8,FALSE())),UPPER(RIGHT(VLOOKUP($A876,#REF!,8,FALSE()), 1)),"")</f>
        <v>#VALUE!</v>
      </c>
      <c r="J876" s="90" t="e">
        <f aca="false">IF(LEN(VLOOKUP($A876,#REF!,4,FALSE())),UPPER(RIGHT(VLOOKUP($A876,#REF!,4,FALSE()), 1)),"")</f>
        <v>#VALUE!</v>
      </c>
      <c r="K876" s="90" t="e">
        <f aca="false">IF(LEN(VLOOKUP($A876,#REF!,5,FALSE())),UPPER(RIGHT(VLOOKUP($A876,#REF!,5,FALSE()), 1)),"")</f>
        <v>#VALUE!</v>
      </c>
      <c r="L876" s="90" t="e">
        <f aca="false">IF(LEN(VLOOKUP($A876,#REF!,6,FALSE())),UPPER(RIGHT(VLOOKUP($A876,#REF!,6,FALSE()), 1)),"")</f>
        <v>#VALUE!</v>
      </c>
      <c r="M876" s="91" t="e">
        <f aca="false">IF(LEN(VLOOKUP($A876,#REF!,7,FALSE())),UPPER(RIGHT(VLOOKUP($A876,#REF!,7,FALSE()), 1)),"")</f>
        <v>#VALUE!</v>
      </c>
      <c r="N876" s="185"/>
      <c r="O876" s="185"/>
      <c r="P876" s="185"/>
      <c r="Q876" s="185"/>
      <c r="R876" s="185"/>
      <c r="S876" s="100" t="e">
        <f aca="false">HLOOKUP("Device Tree Pin Name",#REF!,MATCH($A876,#REF!,0),FALSE())</f>
        <v>#VALUE!</v>
      </c>
      <c r="T876" s="95" t="e">
        <f aca="false">HLOOKUP("power rail",#REF!,MATCH($A876,#REF!,0),FALSE())</f>
        <v>#VALUE!</v>
      </c>
      <c r="U876" s="96" t="e">
        <f aca="false">HLOOKUP("Wake Capable",#REF!,MATCH($A876,#REF!,0),FALSE())</f>
        <v>#VALUE!</v>
      </c>
      <c r="V876" s="96" t="e">
        <f aca="false">HLOOKUP("Strap",#REF!,MATCH($A876,#REF!,0),FALSE())</f>
        <v>#VALUE!</v>
      </c>
      <c r="W876" s="96"/>
      <c r="X876" s="96"/>
      <c r="Y876" s="96"/>
      <c r="Z876" s="95"/>
      <c r="AA876" s="95" t="e">
        <f aca="false">HLOOKUP("Pad type",#REF!,MATCH($A876,#REF!,0),FALSE())</f>
        <v>#VALUE!</v>
      </c>
      <c r="AB876" s="100"/>
      <c r="AC876" s="100" t="e">
        <f aca="false">HLOOKUP("POR Pin State",#REF!,MATCH($A876,#REF!,0),FALSE())</f>
        <v>#VALUE!</v>
      </c>
      <c r="AD876" s="186"/>
      <c r="AE876" s="187"/>
      <c r="AF876" s="187"/>
      <c r="AG876" s="187"/>
      <c r="AH876" s="188"/>
      <c r="AI876" s="188"/>
      <c r="AJ876" s="189"/>
      <c r="AK876" s="189"/>
      <c r="AL876" s="189"/>
      <c r="AM876" s="189"/>
      <c r="AN876" s="189"/>
      <c r="AO876" s="189"/>
      <c r="AP876" s="189"/>
      <c r="AQ876" s="194" t="s">
        <v>2101</v>
      </c>
      <c r="AR876" s="104"/>
      <c r="AS876" s="104"/>
      <c r="AT876" s="104"/>
      <c r="AU876" s="104"/>
      <c r="AV876" s="104"/>
      <c r="AW876" s="104"/>
      <c r="AX876" s="104"/>
      <c r="AY876" s="104"/>
      <c r="AZ876" s="104"/>
      <c r="BA876" s="104"/>
      <c r="BB876" s="162"/>
      <c r="BC876" s="104"/>
      <c r="BD876" s="214"/>
      <c r="BE876" s="213" t="s">
        <v>2102</v>
      </c>
      <c r="BF876" s="108" t="e">
        <f aca="false">VLOOKUP($A876,#REF!, 34, FALSE())</f>
        <v>#VALUE!</v>
      </c>
      <c r="BG876" s="418" t="e">
        <f aca="false">VLOOKUP($A876,#REF!, 22, FALSE())</f>
        <v>#VALUE!</v>
      </c>
      <c r="BH876" s="109"/>
    </row>
    <row r="877" s="193" customFormat="true" ht="12.75" hidden="false" customHeight="true" outlineLevel="0" collapsed="false">
      <c r="A877" s="133" t="s">
        <v>2103</v>
      </c>
      <c r="B877" s="86" t="e">
        <f aca="false">VLOOKUP($A877,#REF!, 34, FALSE())</f>
        <v>#VALUE!</v>
      </c>
      <c r="C877" s="87" t="str">
        <f aca="false">CONCATENATE("unused_",A877)</f>
        <v>unused_DDR_XM2_B5D4</v>
      </c>
      <c r="D877" s="88" t="e">
        <f aca="false">IF(LEN(VLOOKUP($A877,#REF!,8,FALSE())),LEFT(VLOOKUP($A877,#REF!,8,FALSE()),LEN(VLOOKUP($A877,#REF!,8,FALSE()))-2),"")</f>
        <v>#VALUE!</v>
      </c>
      <c r="E877" s="89" t="e">
        <f aca="false">IF(LEN(VLOOKUP($A877,#REF!,4,FALSE())),IF(INDEX(#REF!,MATCH($A877,#REF!,0),1),LEFT(VLOOKUP($A877,#REF!,4,FALSE()),LEN(VLOOKUP($A877,#REF!,4,FALSE()))-2),CONCATENATE(LEFT(VLOOKUP($A877,#REF!,4,FALSE()),LEN(VLOOKUP($A877,#REF!,4,FALSE()))-2),"*")),"")</f>
        <v>#VALUE!</v>
      </c>
      <c r="F877" s="90" t="e">
        <f aca="false">IF(LEN(VLOOKUP($A877,#REF!,5,FALSE())),IF(INDEX(#REF!,MATCH($A877,#REF!,0),2),LEFT(VLOOKUP($A877,#REF!,5,FALSE()),LEN(VLOOKUP($A877,#REF!,5,FALSE()))-2),CONCATENATE(LEFT(VLOOKUP($A877,#REF!,5,FALSE()),LEN(VLOOKUP($A877,#REF!,5,FALSE()))-2),"*")),"")</f>
        <v>#VALUE!</v>
      </c>
      <c r="G877" s="90" t="e">
        <f aca="false">IF(LEN(VLOOKUP($A877,#REF!,6,FALSE())),IF(INDEX(#REF!,MATCH($A877,#REF!,0),3),LEFT(VLOOKUP($A877,#REF!,6,FALSE()),LEN(VLOOKUP($A877,#REF!,6,FALSE()))-2),CONCATENATE(LEFT(VLOOKUP($A877,#REF!,6,FALSE()),LEN(VLOOKUP($A877,#REF!,6,FALSE()))-2),"*")),"")</f>
        <v>#VALUE!</v>
      </c>
      <c r="H877" s="91" t="e">
        <f aca="false">IF(LEN(VLOOKUP($A877,#REF!,7,FALSE())),IF(INDEX(#REF!,MATCH($A877,#REF!,0),4),LEFT(VLOOKUP($A877,#REF!,7,FALSE()),LEN(VLOOKUP($A877,#REF!,7,FALSE()))-2),CONCATENATE(LEFT(VLOOKUP($A877,#REF!,7,FALSE()),LEN(VLOOKUP($A877,#REF!,7,FALSE()))-2),"*")),"")</f>
        <v>#VALUE!</v>
      </c>
      <c r="I877" s="92" t="e">
        <f aca="false">IF(LEN(VLOOKUP($A877,#REF!,8,FALSE())),UPPER(RIGHT(VLOOKUP($A877,#REF!,8,FALSE()), 1)),"")</f>
        <v>#VALUE!</v>
      </c>
      <c r="J877" s="90" t="e">
        <f aca="false">IF(LEN(VLOOKUP($A877,#REF!,4,FALSE())),UPPER(RIGHT(VLOOKUP($A877,#REF!,4,FALSE()), 1)),"")</f>
        <v>#VALUE!</v>
      </c>
      <c r="K877" s="90" t="e">
        <f aca="false">IF(LEN(VLOOKUP($A877,#REF!,5,FALSE())),UPPER(RIGHT(VLOOKUP($A877,#REF!,5,FALSE()), 1)),"")</f>
        <v>#VALUE!</v>
      </c>
      <c r="L877" s="90" t="e">
        <f aca="false">IF(LEN(VLOOKUP($A877,#REF!,6,FALSE())),UPPER(RIGHT(VLOOKUP($A877,#REF!,6,FALSE()), 1)),"")</f>
        <v>#VALUE!</v>
      </c>
      <c r="M877" s="91" t="e">
        <f aca="false">IF(LEN(VLOOKUP($A877,#REF!,7,FALSE())),UPPER(RIGHT(VLOOKUP($A877,#REF!,7,FALSE()), 1)),"")</f>
        <v>#VALUE!</v>
      </c>
      <c r="N877" s="185"/>
      <c r="O877" s="185"/>
      <c r="P877" s="185"/>
      <c r="Q877" s="185"/>
      <c r="R877" s="185"/>
      <c r="S877" s="100" t="e">
        <f aca="false">HLOOKUP("Device Tree Pin Name",#REF!,MATCH($A877,#REF!,0),FALSE())</f>
        <v>#VALUE!</v>
      </c>
      <c r="T877" s="95" t="e">
        <f aca="false">HLOOKUP("power rail",#REF!,MATCH($A877,#REF!,0),FALSE())</f>
        <v>#VALUE!</v>
      </c>
      <c r="U877" s="96" t="e">
        <f aca="false">HLOOKUP("Wake Capable",#REF!,MATCH($A877,#REF!,0),FALSE())</f>
        <v>#VALUE!</v>
      </c>
      <c r="V877" s="96" t="e">
        <f aca="false">HLOOKUP("Strap",#REF!,MATCH($A877,#REF!,0),FALSE())</f>
        <v>#VALUE!</v>
      </c>
      <c r="W877" s="96"/>
      <c r="X877" s="96"/>
      <c r="Y877" s="96"/>
      <c r="Z877" s="95"/>
      <c r="AA877" s="95" t="e">
        <f aca="false">HLOOKUP("Pad type",#REF!,MATCH($A877,#REF!,0),FALSE())</f>
        <v>#VALUE!</v>
      </c>
      <c r="AB877" s="100"/>
      <c r="AC877" s="100" t="e">
        <f aca="false">HLOOKUP("POR Pin State",#REF!,MATCH($A877,#REF!,0),FALSE())</f>
        <v>#VALUE!</v>
      </c>
      <c r="AD877" s="186"/>
      <c r="AE877" s="187"/>
      <c r="AF877" s="187"/>
      <c r="AG877" s="187"/>
      <c r="AH877" s="188"/>
      <c r="AI877" s="188"/>
      <c r="AJ877" s="189"/>
      <c r="AK877" s="189"/>
      <c r="AL877" s="189"/>
      <c r="AM877" s="189"/>
      <c r="AN877" s="189"/>
      <c r="AO877" s="189"/>
      <c r="AP877" s="189"/>
      <c r="AQ877" s="194" t="s">
        <v>2104</v>
      </c>
      <c r="AR877" s="104"/>
      <c r="AS877" s="104"/>
      <c r="AT877" s="104"/>
      <c r="AU877" s="104"/>
      <c r="AV877" s="104"/>
      <c r="AW877" s="104"/>
      <c r="AX877" s="104"/>
      <c r="AY877" s="104"/>
      <c r="AZ877" s="104"/>
      <c r="BA877" s="104"/>
      <c r="BB877" s="162"/>
      <c r="BC877" s="104"/>
      <c r="BD877" s="214"/>
      <c r="BE877" s="213" t="s">
        <v>2105</v>
      </c>
      <c r="BF877" s="108" t="e">
        <f aca="false">VLOOKUP($A877,#REF!, 34, FALSE())</f>
        <v>#VALUE!</v>
      </c>
      <c r="BG877" s="418" t="e">
        <f aca="false">VLOOKUP($A877,#REF!, 22, FALSE())</f>
        <v>#VALUE!</v>
      </c>
      <c r="BH877" s="109"/>
    </row>
    <row r="878" s="193" customFormat="true" ht="12.75" hidden="false" customHeight="true" outlineLevel="0" collapsed="false">
      <c r="A878" s="133" t="s">
        <v>2106</v>
      </c>
      <c r="B878" s="86" t="e">
        <f aca="false">VLOOKUP($A878,#REF!, 34, FALSE())</f>
        <v>#VALUE!</v>
      </c>
      <c r="C878" s="87" t="str">
        <f aca="false">CONCATENATE("unused_",A878)</f>
        <v>unused_DDR_XM2_B5D5</v>
      </c>
      <c r="D878" s="88" t="e">
        <f aca="false">IF(LEN(VLOOKUP($A878,#REF!,8,FALSE())),LEFT(VLOOKUP($A878,#REF!,8,FALSE()),LEN(VLOOKUP($A878,#REF!,8,FALSE()))-2),"")</f>
        <v>#VALUE!</v>
      </c>
      <c r="E878" s="89" t="e">
        <f aca="false">IF(LEN(VLOOKUP($A878,#REF!,4,FALSE())),IF(INDEX(#REF!,MATCH($A878,#REF!,0),1),LEFT(VLOOKUP($A878,#REF!,4,FALSE()),LEN(VLOOKUP($A878,#REF!,4,FALSE()))-2),CONCATENATE(LEFT(VLOOKUP($A878,#REF!,4,FALSE()),LEN(VLOOKUP($A878,#REF!,4,FALSE()))-2),"*")),"")</f>
        <v>#VALUE!</v>
      </c>
      <c r="F878" s="90" t="e">
        <f aca="false">IF(LEN(VLOOKUP($A878,#REF!,5,FALSE())),IF(INDEX(#REF!,MATCH($A878,#REF!,0),2),LEFT(VLOOKUP($A878,#REF!,5,FALSE()),LEN(VLOOKUP($A878,#REF!,5,FALSE()))-2),CONCATENATE(LEFT(VLOOKUP($A878,#REF!,5,FALSE()),LEN(VLOOKUP($A878,#REF!,5,FALSE()))-2),"*")),"")</f>
        <v>#VALUE!</v>
      </c>
      <c r="G878" s="90" t="e">
        <f aca="false">IF(LEN(VLOOKUP($A878,#REF!,6,FALSE())),IF(INDEX(#REF!,MATCH($A878,#REF!,0),3),LEFT(VLOOKUP($A878,#REF!,6,FALSE()),LEN(VLOOKUP($A878,#REF!,6,FALSE()))-2),CONCATENATE(LEFT(VLOOKUP($A878,#REF!,6,FALSE()),LEN(VLOOKUP($A878,#REF!,6,FALSE()))-2),"*")),"")</f>
        <v>#VALUE!</v>
      </c>
      <c r="H878" s="91" t="e">
        <f aca="false">IF(LEN(VLOOKUP($A878,#REF!,7,FALSE())),IF(INDEX(#REF!,MATCH($A878,#REF!,0),4),LEFT(VLOOKUP($A878,#REF!,7,FALSE()),LEN(VLOOKUP($A878,#REF!,7,FALSE()))-2),CONCATENATE(LEFT(VLOOKUP($A878,#REF!,7,FALSE()),LEN(VLOOKUP($A878,#REF!,7,FALSE()))-2),"*")),"")</f>
        <v>#VALUE!</v>
      </c>
      <c r="I878" s="92" t="e">
        <f aca="false">IF(LEN(VLOOKUP($A878,#REF!,8,FALSE())),UPPER(RIGHT(VLOOKUP($A878,#REF!,8,FALSE()), 1)),"")</f>
        <v>#VALUE!</v>
      </c>
      <c r="J878" s="90" t="e">
        <f aca="false">IF(LEN(VLOOKUP($A878,#REF!,4,FALSE())),UPPER(RIGHT(VLOOKUP($A878,#REF!,4,FALSE()), 1)),"")</f>
        <v>#VALUE!</v>
      </c>
      <c r="K878" s="90" t="e">
        <f aca="false">IF(LEN(VLOOKUP($A878,#REF!,5,FALSE())),UPPER(RIGHT(VLOOKUP($A878,#REF!,5,FALSE()), 1)),"")</f>
        <v>#VALUE!</v>
      </c>
      <c r="L878" s="90" t="e">
        <f aca="false">IF(LEN(VLOOKUP($A878,#REF!,6,FALSE())),UPPER(RIGHT(VLOOKUP($A878,#REF!,6,FALSE()), 1)),"")</f>
        <v>#VALUE!</v>
      </c>
      <c r="M878" s="91" t="e">
        <f aca="false">IF(LEN(VLOOKUP($A878,#REF!,7,FALSE())),UPPER(RIGHT(VLOOKUP($A878,#REF!,7,FALSE()), 1)),"")</f>
        <v>#VALUE!</v>
      </c>
      <c r="N878" s="185"/>
      <c r="O878" s="185"/>
      <c r="P878" s="185"/>
      <c r="Q878" s="185"/>
      <c r="R878" s="185"/>
      <c r="S878" s="100" t="e">
        <f aca="false">HLOOKUP("Device Tree Pin Name",#REF!,MATCH($A878,#REF!,0),FALSE())</f>
        <v>#VALUE!</v>
      </c>
      <c r="T878" s="95" t="e">
        <f aca="false">HLOOKUP("power rail",#REF!,MATCH($A878,#REF!,0),FALSE())</f>
        <v>#VALUE!</v>
      </c>
      <c r="U878" s="96" t="e">
        <f aca="false">HLOOKUP("Wake Capable",#REF!,MATCH($A878,#REF!,0),FALSE())</f>
        <v>#VALUE!</v>
      </c>
      <c r="V878" s="96" t="e">
        <f aca="false">HLOOKUP("Strap",#REF!,MATCH($A878,#REF!,0),FALSE())</f>
        <v>#VALUE!</v>
      </c>
      <c r="W878" s="96"/>
      <c r="X878" s="96"/>
      <c r="Y878" s="96"/>
      <c r="Z878" s="95"/>
      <c r="AA878" s="95" t="e">
        <f aca="false">HLOOKUP("Pad type",#REF!,MATCH($A878,#REF!,0),FALSE())</f>
        <v>#VALUE!</v>
      </c>
      <c r="AB878" s="100"/>
      <c r="AC878" s="100" t="e">
        <f aca="false">HLOOKUP("POR Pin State",#REF!,MATCH($A878,#REF!,0),FALSE())</f>
        <v>#VALUE!</v>
      </c>
      <c r="AD878" s="186"/>
      <c r="AE878" s="187"/>
      <c r="AF878" s="187"/>
      <c r="AG878" s="187"/>
      <c r="AH878" s="188"/>
      <c r="AI878" s="188"/>
      <c r="AJ878" s="189"/>
      <c r="AK878" s="189"/>
      <c r="AL878" s="189"/>
      <c r="AM878" s="189"/>
      <c r="AN878" s="189"/>
      <c r="AO878" s="189"/>
      <c r="AP878" s="189"/>
      <c r="AQ878" s="194" t="s">
        <v>2107</v>
      </c>
      <c r="AR878" s="104"/>
      <c r="AS878" s="104"/>
      <c r="AT878" s="104"/>
      <c r="AU878" s="104"/>
      <c r="AV878" s="104"/>
      <c r="AW878" s="104"/>
      <c r="AX878" s="104"/>
      <c r="AY878" s="104"/>
      <c r="AZ878" s="104"/>
      <c r="BA878" s="104"/>
      <c r="BB878" s="162"/>
      <c r="BC878" s="104"/>
      <c r="BD878" s="214"/>
      <c r="BE878" s="213" t="s">
        <v>2108</v>
      </c>
      <c r="BF878" s="108" t="e">
        <f aca="false">VLOOKUP($A878,#REF!, 34, FALSE())</f>
        <v>#VALUE!</v>
      </c>
      <c r="BG878" s="418" t="e">
        <f aca="false">VLOOKUP($A878,#REF!, 22, FALSE())</f>
        <v>#VALUE!</v>
      </c>
      <c r="BH878" s="109"/>
    </row>
    <row r="879" s="193" customFormat="true" ht="12.75" hidden="false" customHeight="true" outlineLevel="0" collapsed="false">
      <c r="A879" s="133" t="s">
        <v>2109</v>
      </c>
      <c r="B879" s="86" t="e">
        <f aca="false">VLOOKUP($A879,#REF!, 34, FALSE())</f>
        <v>#VALUE!</v>
      </c>
      <c r="C879" s="87" t="str">
        <f aca="false">CONCATENATE("unused_",A879)</f>
        <v>unused_DDR_XM2_B5D6</v>
      </c>
      <c r="D879" s="88" t="e">
        <f aca="false">IF(LEN(VLOOKUP($A879,#REF!,8,FALSE())),LEFT(VLOOKUP($A879,#REF!,8,FALSE()),LEN(VLOOKUP($A879,#REF!,8,FALSE()))-2),"")</f>
        <v>#VALUE!</v>
      </c>
      <c r="E879" s="89" t="e">
        <f aca="false">IF(LEN(VLOOKUP($A879,#REF!,4,FALSE())),IF(INDEX(#REF!,MATCH($A879,#REF!,0),1),LEFT(VLOOKUP($A879,#REF!,4,FALSE()),LEN(VLOOKUP($A879,#REF!,4,FALSE()))-2),CONCATENATE(LEFT(VLOOKUP($A879,#REF!,4,FALSE()),LEN(VLOOKUP($A879,#REF!,4,FALSE()))-2),"*")),"")</f>
        <v>#VALUE!</v>
      </c>
      <c r="F879" s="90" t="e">
        <f aca="false">IF(LEN(VLOOKUP($A879,#REF!,5,FALSE())),IF(INDEX(#REF!,MATCH($A879,#REF!,0),2),LEFT(VLOOKUP($A879,#REF!,5,FALSE()),LEN(VLOOKUP($A879,#REF!,5,FALSE()))-2),CONCATENATE(LEFT(VLOOKUP($A879,#REF!,5,FALSE()),LEN(VLOOKUP($A879,#REF!,5,FALSE()))-2),"*")),"")</f>
        <v>#VALUE!</v>
      </c>
      <c r="G879" s="90" t="e">
        <f aca="false">IF(LEN(VLOOKUP($A879,#REF!,6,FALSE())),IF(INDEX(#REF!,MATCH($A879,#REF!,0),3),LEFT(VLOOKUP($A879,#REF!,6,FALSE()),LEN(VLOOKUP($A879,#REF!,6,FALSE()))-2),CONCATENATE(LEFT(VLOOKUP($A879,#REF!,6,FALSE()),LEN(VLOOKUP($A879,#REF!,6,FALSE()))-2),"*")),"")</f>
        <v>#VALUE!</v>
      </c>
      <c r="H879" s="91" t="e">
        <f aca="false">IF(LEN(VLOOKUP($A879,#REF!,7,FALSE())),IF(INDEX(#REF!,MATCH($A879,#REF!,0),4),LEFT(VLOOKUP($A879,#REF!,7,FALSE()),LEN(VLOOKUP($A879,#REF!,7,FALSE()))-2),CONCATENATE(LEFT(VLOOKUP($A879,#REF!,7,FALSE()),LEN(VLOOKUP($A879,#REF!,7,FALSE()))-2),"*")),"")</f>
        <v>#VALUE!</v>
      </c>
      <c r="I879" s="92" t="e">
        <f aca="false">IF(LEN(VLOOKUP($A879,#REF!,8,FALSE())),UPPER(RIGHT(VLOOKUP($A879,#REF!,8,FALSE()), 1)),"")</f>
        <v>#VALUE!</v>
      </c>
      <c r="J879" s="90" t="e">
        <f aca="false">IF(LEN(VLOOKUP($A879,#REF!,4,FALSE())),UPPER(RIGHT(VLOOKUP($A879,#REF!,4,FALSE()), 1)),"")</f>
        <v>#VALUE!</v>
      </c>
      <c r="K879" s="90" t="e">
        <f aca="false">IF(LEN(VLOOKUP($A879,#REF!,5,FALSE())),UPPER(RIGHT(VLOOKUP($A879,#REF!,5,FALSE()), 1)),"")</f>
        <v>#VALUE!</v>
      </c>
      <c r="L879" s="90" t="e">
        <f aca="false">IF(LEN(VLOOKUP($A879,#REF!,6,FALSE())),UPPER(RIGHT(VLOOKUP($A879,#REF!,6,FALSE()), 1)),"")</f>
        <v>#VALUE!</v>
      </c>
      <c r="M879" s="91" t="e">
        <f aca="false">IF(LEN(VLOOKUP($A879,#REF!,7,FALSE())),UPPER(RIGHT(VLOOKUP($A879,#REF!,7,FALSE()), 1)),"")</f>
        <v>#VALUE!</v>
      </c>
      <c r="N879" s="185"/>
      <c r="O879" s="185"/>
      <c r="P879" s="185"/>
      <c r="Q879" s="185"/>
      <c r="R879" s="185"/>
      <c r="S879" s="100" t="e">
        <f aca="false">HLOOKUP("Device Tree Pin Name",#REF!,MATCH($A879,#REF!,0),FALSE())</f>
        <v>#VALUE!</v>
      </c>
      <c r="T879" s="95" t="e">
        <f aca="false">HLOOKUP("power rail",#REF!,MATCH($A879,#REF!,0),FALSE())</f>
        <v>#VALUE!</v>
      </c>
      <c r="U879" s="96" t="e">
        <f aca="false">HLOOKUP("Wake Capable",#REF!,MATCH($A879,#REF!,0),FALSE())</f>
        <v>#VALUE!</v>
      </c>
      <c r="V879" s="96" t="e">
        <f aca="false">HLOOKUP("Strap",#REF!,MATCH($A879,#REF!,0),FALSE())</f>
        <v>#VALUE!</v>
      </c>
      <c r="W879" s="96"/>
      <c r="X879" s="96"/>
      <c r="Y879" s="96"/>
      <c r="Z879" s="95"/>
      <c r="AA879" s="95" t="e">
        <f aca="false">HLOOKUP("Pad type",#REF!,MATCH($A879,#REF!,0),FALSE())</f>
        <v>#VALUE!</v>
      </c>
      <c r="AB879" s="100"/>
      <c r="AC879" s="100" t="e">
        <f aca="false">HLOOKUP("POR Pin State",#REF!,MATCH($A879,#REF!,0),FALSE())</f>
        <v>#VALUE!</v>
      </c>
      <c r="AD879" s="186"/>
      <c r="AE879" s="187"/>
      <c r="AF879" s="187"/>
      <c r="AG879" s="187"/>
      <c r="AH879" s="188"/>
      <c r="AI879" s="188"/>
      <c r="AJ879" s="189"/>
      <c r="AK879" s="189"/>
      <c r="AL879" s="189"/>
      <c r="AM879" s="189"/>
      <c r="AN879" s="189"/>
      <c r="AO879" s="189"/>
      <c r="AP879" s="189"/>
      <c r="AQ879" s="194" t="s">
        <v>2110</v>
      </c>
      <c r="AR879" s="104"/>
      <c r="AS879" s="104"/>
      <c r="AT879" s="104"/>
      <c r="AU879" s="104"/>
      <c r="AV879" s="104"/>
      <c r="AW879" s="104"/>
      <c r="AX879" s="104"/>
      <c r="AY879" s="104"/>
      <c r="AZ879" s="104"/>
      <c r="BA879" s="104"/>
      <c r="BB879" s="162"/>
      <c r="BC879" s="104"/>
      <c r="BD879" s="214"/>
      <c r="BE879" s="213" t="s">
        <v>2111</v>
      </c>
      <c r="BF879" s="108" t="e">
        <f aca="false">VLOOKUP($A879,#REF!, 34, FALSE())</f>
        <v>#VALUE!</v>
      </c>
      <c r="BG879" s="418" t="e">
        <f aca="false">VLOOKUP($A879,#REF!, 22, FALSE())</f>
        <v>#VALUE!</v>
      </c>
      <c r="BH879" s="109"/>
    </row>
    <row r="880" s="193" customFormat="true" ht="12.75" hidden="false" customHeight="true" outlineLevel="0" collapsed="false">
      <c r="A880" s="133" t="s">
        <v>2112</v>
      </c>
      <c r="B880" s="86" t="e">
        <f aca="false">VLOOKUP($A880,#REF!, 34, FALSE())</f>
        <v>#VALUE!</v>
      </c>
      <c r="C880" s="87" t="str">
        <f aca="false">CONCATENATE("unused_",A880)</f>
        <v>unused_DDR_XM2_B5D7</v>
      </c>
      <c r="D880" s="88" t="e">
        <f aca="false">IF(LEN(VLOOKUP($A880,#REF!,8,FALSE())),LEFT(VLOOKUP($A880,#REF!,8,FALSE()),LEN(VLOOKUP($A880,#REF!,8,FALSE()))-2),"")</f>
        <v>#VALUE!</v>
      </c>
      <c r="E880" s="89" t="e">
        <f aca="false">IF(LEN(VLOOKUP($A880,#REF!,4,FALSE())),IF(INDEX(#REF!,MATCH($A880,#REF!,0),1),LEFT(VLOOKUP($A880,#REF!,4,FALSE()),LEN(VLOOKUP($A880,#REF!,4,FALSE()))-2),CONCATENATE(LEFT(VLOOKUP($A880,#REF!,4,FALSE()),LEN(VLOOKUP($A880,#REF!,4,FALSE()))-2),"*")),"")</f>
        <v>#VALUE!</v>
      </c>
      <c r="F880" s="90" t="e">
        <f aca="false">IF(LEN(VLOOKUP($A880,#REF!,5,FALSE())),IF(INDEX(#REF!,MATCH($A880,#REF!,0),2),LEFT(VLOOKUP($A880,#REF!,5,FALSE()),LEN(VLOOKUP($A880,#REF!,5,FALSE()))-2),CONCATENATE(LEFT(VLOOKUP($A880,#REF!,5,FALSE()),LEN(VLOOKUP($A880,#REF!,5,FALSE()))-2),"*")),"")</f>
        <v>#VALUE!</v>
      </c>
      <c r="G880" s="90" t="e">
        <f aca="false">IF(LEN(VLOOKUP($A880,#REF!,6,FALSE())),IF(INDEX(#REF!,MATCH($A880,#REF!,0),3),LEFT(VLOOKUP($A880,#REF!,6,FALSE()),LEN(VLOOKUP($A880,#REF!,6,FALSE()))-2),CONCATENATE(LEFT(VLOOKUP($A880,#REF!,6,FALSE()),LEN(VLOOKUP($A880,#REF!,6,FALSE()))-2),"*")),"")</f>
        <v>#VALUE!</v>
      </c>
      <c r="H880" s="91" t="e">
        <f aca="false">IF(LEN(VLOOKUP($A880,#REF!,7,FALSE())),IF(INDEX(#REF!,MATCH($A880,#REF!,0),4),LEFT(VLOOKUP($A880,#REF!,7,FALSE()),LEN(VLOOKUP($A880,#REF!,7,FALSE()))-2),CONCATENATE(LEFT(VLOOKUP($A880,#REF!,7,FALSE()),LEN(VLOOKUP($A880,#REF!,7,FALSE()))-2),"*")),"")</f>
        <v>#VALUE!</v>
      </c>
      <c r="I880" s="92" t="e">
        <f aca="false">IF(LEN(VLOOKUP($A880,#REF!,8,FALSE())),UPPER(RIGHT(VLOOKUP($A880,#REF!,8,FALSE()), 1)),"")</f>
        <v>#VALUE!</v>
      </c>
      <c r="J880" s="90" t="e">
        <f aca="false">IF(LEN(VLOOKUP($A880,#REF!,4,FALSE())),UPPER(RIGHT(VLOOKUP($A880,#REF!,4,FALSE()), 1)),"")</f>
        <v>#VALUE!</v>
      </c>
      <c r="K880" s="90" t="e">
        <f aca="false">IF(LEN(VLOOKUP($A880,#REF!,5,FALSE())),UPPER(RIGHT(VLOOKUP($A880,#REF!,5,FALSE()), 1)),"")</f>
        <v>#VALUE!</v>
      </c>
      <c r="L880" s="90" t="e">
        <f aca="false">IF(LEN(VLOOKUP($A880,#REF!,6,FALSE())),UPPER(RIGHT(VLOOKUP($A880,#REF!,6,FALSE()), 1)),"")</f>
        <v>#VALUE!</v>
      </c>
      <c r="M880" s="91" t="e">
        <f aca="false">IF(LEN(VLOOKUP($A880,#REF!,7,FALSE())),UPPER(RIGHT(VLOOKUP($A880,#REF!,7,FALSE()), 1)),"")</f>
        <v>#VALUE!</v>
      </c>
      <c r="N880" s="185"/>
      <c r="O880" s="185"/>
      <c r="P880" s="185"/>
      <c r="Q880" s="185"/>
      <c r="R880" s="185"/>
      <c r="S880" s="100" t="e">
        <f aca="false">HLOOKUP("Device Tree Pin Name",#REF!,MATCH($A880,#REF!,0),FALSE())</f>
        <v>#VALUE!</v>
      </c>
      <c r="T880" s="95" t="e">
        <f aca="false">HLOOKUP("power rail",#REF!,MATCH($A880,#REF!,0),FALSE())</f>
        <v>#VALUE!</v>
      </c>
      <c r="U880" s="96" t="e">
        <f aca="false">HLOOKUP("Wake Capable",#REF!,MATCH($A880,#REF!,0),FALSE())</f>
        <v>#VALUE!</v>
      </c>
      <c r="V880" s="96" t="e">
        <f aca="false">HLOOKUP("Strap",#REF!,MATCH($A880,#REF!,0),FALSE())</f>
        <v>#VALUE!</v>
      </c>
      <c r="W880" s="96"/>
      <c r="X880" s="96"/>
      <c r="Y880" s="96"/>
      <c r="Z880" s="95"/>
      <c r="AA880" s="95" t="e">
        <f aca="false">HLOOKUP("Pad type",#REF!,MATCH($A880,#REF!,0),FALSE())</f>
        <v>#VALUE!</v>
      </c>
      <c r="AB880" s="100"/>
      <c r="AC880" s="100" t="e">
        <f aca="false">HLOOKUP("POR Pin State",#REF!,MATCH($A880,#REF!,0),FALSE())</f>
        <v>#VALUE!</v>
      </c>
      <c r="AD880" s="186"/>
      <c r="AE880" s="187"/>
      <c r="AF880" s="187"/>
      <c r="AG880" s="187"/>
      <c r="AH880" s="188"/>
      <c r="AI880" s="188"/>
      <c r="AJ880" s="189"/>
      <c r="AK880" s="189"/>
      <c r="AL880" s="189"/>
      <c r="AM880" s="189"/>
      <c r="AN880" s="189"/>
      <c r="AO880" s="189"/>
      <c r="AP880" s="189"/>
      <c r="AQ880" s="194" t="s">
        <v>2113</v>
      </c>
      <c r="AR880" s="104"/>
      <c r="AS880" s="104"/>
      <c r="AT880" s="104"/>
      <c r="AU880" s="104"/>
      <c r="AV880" s="104"/>
      <c r="AW880" s="104"/>
      <c r="AX880" s="104"/>
      <c r="AY880" s="104"/>
      <c r="AZ880" s="104"/>
      <c r="BA880" s="104"/>
      <c r="BB880" s="162"/>
      <c r="BC880" s="104"/>
      <c r="BD880" s="214"/>
      <c r="BE880" s="213" t="s">
        <v>2114</v>
      </c>
      <c r="BF880" s="108" t="e">
        <f aca="false">VLOOKUP($A880,#REF!, 34, FALSE())</f>
        <v>#VALUE!</v>
      </c>
      <c r="BG880" s="418" t="e">
        <f aca="false">VLOOKUP($A880,#REF!, 22, FALSE())</f>
        <v>#VALUE!</v>
      </c>
      <c r="BH880" s="109"/>
    </row>
    <row r="881" s="193" customFormat="true" ht="12.75" hidden="false" customHeight="true" outlineLevel="0" collapsed="false">
      <c r="A881" s="133" t="s">
        <v>2115</v>
      </c>
      <c r="B881" s="86" t="e">
        <f aca="false">VLOOKUP($A881,#REF!, 34, FALSE())</f>
        <v>#VALUE!</v>
      </c>
      <c r="C881" s="87" t="str">
        <f aca="false">CONCATENATE("unused_",A881)</f>
        <v>unused_DDR_XM2_B5DMI</v>
      </c>
      <c r="D881" s="88" t="e">
        <f aca="false">IF(LEN(VLOOKUP($A881,#REF!,8,FALSE())),LEFT(VLOOKUP($A881,#REF!,8,FALSE()),LEN(VLOOKUP($A881,#REF!,8,FALSE()))-2),"")</f>
        <v>#VALUE!</v>
      </c>
      <c r="E881" s="89" t="e">
        <f aca="false">IF(LEN(VLOOKUP($A881,#REF!,4,FALSE())),IF(INDEX(#REF!,MATCH($A881,#REF!,0),1),LEFT(VLOOKUP($A881,#REF!,4,FALSE()),LEN(VLOOKUP($A881,#REF!,4,FALSE()))-2),CONCATENATE(LEFT(VLOOKUP($A881,#REF!,4,FALSE()),LEN(VLOOKUP($A881,#REF!,4,FALSE()))-2),"*")),"")</f>
        <v>#VALUE!</v>
      </c>
      <c r="F881" s="90" t="e">
        <f aca="false">IF(LEN(VLOOKUP($A881,#REF!,5,FALSE())),IF(INDEX(#REF!,MATCH($A881,#REF!,0),2),LEFT(VLOOKUP($A881,#REF!,5,FALSE()),LEN(VLOOKUP($A881,#REF!,5,FALSE()))-2),CONCATENATE(LEFT(VLOOKUP($A881,#REF!,5,FALSE()),LEN(VLOOKUP($A881,#REF!,5,FALSE()))-2),"*")),"")</f>
        <v>#VALUE!</v>
      </c>
      <c r="G881" s="90" t="e">
        <f aca="false">IF(LEN(VLOOKUP($A881,#REF!,6,FALSE())),IF(INDEX(#REF!,MATCH($A881,#REF!,0),3),LEFT(VLOOKUP($A881,#REF!,6,FALSE()),LEN(VLOOKUP($A881,#REF!,6,FALSE()))-2),CONCATENATE(LEFT(VLOOKUP($A881,#REF!,6,FALSE()),LEN(VLOOKUP($A881,#REF!,6,FALSE()))-2),"*")),"")</f>
        <v>#VALUE!</v>
      </c>
      <c r="H881" s="91" t="e">
        <f aca="false">IF(LEN(VLOOKUP($A881,#REF!,7,FALSE())),IF(INDEX(#REF!,MATCH($A881,#REF!,0),4),LEFT(VLOOKUP($A881,#REF!,7,FALSE()),LEN(VLOOKUP($A881,#REF!,7,FALSE()))-2),CONCATENATE(LEFT(VLOOKUP($A881,#REF!,7,FALSE()),LEN(VLOOKUP($A881,#REF!,7,FALSE()))-2),"*")),"")</f>
        <v>#VALUE!</v>
      </c>
      <c r="I881" s="92" t="e">
        <f aca="false">IF(LEN(VLOOKUP($A881,#REF!,8,FALSE())),UPPER(RIGHT(VLOOKUP($A881,#REF!,8,FALSE()), 1)),"")</f>
        <v>#VALUE!</v>
      </c>
      <c r="J881" s="90" t="e">
        <f aca="false">IF(LEN(VLOOKUP($A881,#REF!,4,FALSE())),UPPER(RIGHT(VLOOKUP($A881,#REF!,4,FALSE()), 1)),"")</f>
        <v>#VALUE!</v>
      </c>
      <c r="K881" s="90" t="e">
        <f aca="false">IF(LEN(VLOOKUP($A881,#REF!,5,FALSE())),UPPER(RIGHT(VLOOKUP($A881,#REF!,5,FALSE()), 1)),"")</f>
        <v>#VALUE!</v>
      </c>
      <c r="L881" s="90" t="e">
        <f aca="false">IF(LEN(VLOOKUP($A881,#REF!,6,FALSE())),UPPER(RIGHT(VLOOKUP($A881,#REF!,6,FALSE()), 1)),"")</f>
        <v>#VALUE!</v>
      </c>
      <c r="M881" s="91" t="e">
        <f aca="false">IF(LEN(VLOOKUP($A881,#REF!,7,FALSE())),UPPER(RIGHT(VLOOKUP($A881,#REF!,7,FALSE()), 1)),"")</f>
        <v>#VALUE!</v>
      </c>
      <c r="N881" s="185"/>
      <c r="O881" s="185"/>
      <c r="P881" s="185"/>
      <c r="Q881" s="185"/>
      <c r="R881" s="185"/>
      <c r="S881" s="100" t="e">
        <f aca="false">HLOOKUP("Device Tree Pin Name",#REF!,MATCH($A881,#REF!,0),FALSE())</f>
        <v>#VALUE!</v>
      </c>
      <c r="T881" s="95" t="e">
        <f aca="false">HLOOKUP("power rail",#REF!,MATCH($A881,#REF!,0),FALSE())</f>
        <v>#VALUE!</v>
      </c>
      <c r="U881" s="96" t="e">
        <f aca="false">HLOOKUP("Wake Capable",#REF!,MATCH($A881,#REF!,0),FALSE())</f>
        <v>#VALUE!</v>
      </c>
      <c r="V881" s="96" t="e">
        <f aca="false">HLOOKUP("Strap",#REF!,MATCH($A881,#REF!,0),FALSE())</f>
        <v>#VALUE!</v>
      </c>
      <c r="W881" s="96"/>
      <c r="X881" s="96"/>
      <c r="Y881" s="96"/>
      <c r="Z881" s="95"/>
      <c r="AA881" s="95" t="e">
        <f aca="false">HLOOKUP("Pad type",#REF!,MATCH($A881,#REF!,0),FALSE())</f>
        <v>#VALUE!</v>
      </c>
      <c r="AB881" s="100"/>
      <c r="AC881" s="100" t="e">
        <f aca="false">HLOOKUP("POR Pin State",#REF!,MATCH($A881,#REF!,0),FALSE())</f>
        <v>#VALUE!</v>
      </c>
      <c r="AD881" s="186"/>
      <c r="AE881" s="187"/>
      <c r="AF881" s="187"/>
      <c r="AG881" s="187"/>
      <c r="AH881" s="188"/>
      <c r="AI881" s="188"/>
      <c r="AJ881" s="189"/>
      <c r="AK881" s="189"/>
      <c r="AL881" s="189"/>
      <c r="AM881" s="189"/>
      <c r="AN881" s="189"/>
      <c r="AO881" s="189"/>
      <c r="AP881" s="189"/>
      <c r="AQ881" s="194" t="s">
        <v>2115</v>
      </c>
      <c r="AR881" s="104"/>
      <c r="AS881" s="104"/>
      <c r="AT881" s="104"/>
      <c r="AU881" s="104"/>
      <c r="AV881" s="104"/>
      <c r="AW881" s="104"/>
      <c r="AX881" s="104"/>
      <c r="AY881" s="104"/>
      <c r="AZ881" s="104"/>
      <c r="BA881" s="104"/>
      <c r="BB881" s="162"/>
      <c r="BC881" s="104"/>
      <c r="BD881" s="214"/>
      <c r="BE881" s="213" t="s">
        <v>2116</v>
      </c>
      <c r="BF881" s="108" t="e">
        <f aca="false">VLOOKUP($A881,#REF!, 34, FALSE())</f>
        <v>#VALUE!</v>
      </c>
      <c r="BG881" s="418" t="e">
        <f aca="false">VLOOKUP($A881,#REF!, 22, FALSE())</f>
        <v>#VALUE!</v>
      </c>
      <c r="BH881" s="109"/>
    </row>
    <row r="882" s="193" customFormat="true" ht="12.75" hidden="false" customHeight="true" outlineLevel="0" collapsed="false">
      <c r="A882" s="133" t="s">
        <v>2117</v>
      </c>
      <c r="B882" s="86" t="e">
        <f aca="false">VLOOKUP($A882,#REF!, 34, FALSE())</f>
        <v>#VALUE!</v>
      </c>
      <c r="C882" s="87" t="str">
        <f aca="false">CONCATENATE("unused_",A882)</f>
        <v>unused_DDR_XM2_B5WCK_P</v>
      </c>
      <c r="D882" s="88" t="e">
        <f aca="false">IF(LEN(VLOOKUP($A882,#REF!,8,FALSE())),LEFT(VLOOKUP($A882,#REF!,8,FALSE()),LEN(VLOOKUP($A882,#REF!,8,FALSE()))-2),"")</f>
        <v>#VALUE!</v>
      </c>
      <c r="E882" s="89" t="e">
        <f aca="false">IF(LEN(VLOOKUP($A882,#REF!,4,FALSE())),IF(INDEX(#REF!,MATCH($A882,#REF!,0),1),LEFT(VLOOKUP($A882,#REF!,4,FALSE()),LEN(VLOOKUP($A882,#REF!,4,FALSE()))-2),CONCATENATE(LEFT(VLOOKUP($A882,#REF!,4,FALSE()),LEN(VLOOKUP($A882,#REF!,4,FALSE()))-2),"*")),"")</f>
        <v>#VALUE!</v>
      </c>
      <c r="F882" s="90" t="e">
        <f aca="false">IF(LEN(VLOOKUP($A882,#REF!,5,FALSE())),IF(INDEX(#REF!,MATCH($A882,#REF!,0),2),LEFT(VLOOKUP($A882,#REF!,5,FALSE()),LEN(VLOOKUP($A882,#REF!,5,FALSE()))-2),CONCATENATE(LEFT(VLOOKUP($A882,#REF!,5,FALSE()),LEN(VLOOKUP($A882,#REF!,5,FALSE()))-2),"*")),"")</f>
        <v>#VALUE!</v>
      </c>
      <c r="G882" s="90" t="e">
        <f aca="false">IF(LEN(VLOOKUP($A882,#REF!,6,FALSE())),IF(INDEX(#REF!,MATCH($A882,#REF!,0),3),LEFT(VLOOKUP($A882,#REF!,6,FALSE()),LEN(VLOOKUP($A882,#REF!,6,FALSE()))-2),CONCATENATE(LEFT(VLOOKUP($A882,#REF!,6,FALSE()),LEN(VLOOKUP($A882,#REF!,6,FALSE()))-2),"*")),"")</f>
        <v>#VALUE!</v>
      </c>
      <c r="H882" s="91" t="e">
        <f aca="false">IF(LEN(VLOOKUP($A882,#REF!,7,FALSE())),IF(INDEX(#REF!,MATCH($A882,#REF!,0),4),LEFT(VLOOKUP($A882,#REF!,7,FALSE()),LEN(VLOOKUP($A882,#REF!,7,FALSE()))-2),CONCATENATE(LEFT(VLOOKUP($A882,#REF!,7,FALSE()),LEN(VLOOKUP($A882,#REF!,7,FALSE()))-2),"*")),"")</f>
        <v>#VALUE!</v>
      </c>
      <c r="I882" s="92" t="e">
        <f aca="false">IF(LEN(VLOOKUP($A882,#REF!,8,FALSE())),UPPER(RIGHT(VLOOKUP($A882,#REF!,8,FALSE()), 1)),"")</f>
        <v>#VALUE!</v>
      </c>
      <c r="J882" s="90" t="e">
        <f aca="false">IF(LEN(VLOOKUP($A882,#REF!,4,FALSE())),UPPER(RIGHT(VLOOKUP($A882,#REF!,4,FALSE()), 1)),"")</f>
        <v>#VALUE!</v>
      </c>
      <c r="K882" s="90" t="e">
        <f aca="false">IF(LEN(VLOOKUP($A882,#REF!,5,FALSE())),UPPER(RIGHT(VLOOKUP($A882,#REF!,5,FALSE()), 1)),"")</f>
        <v>#VALUE!</v>
      </c>
      <c r="L882" s="90" t="e">
        <f aca="false">IF(LEN(VLOOKUP($A882,#REF!,6,FALSE())),UPPER(RIGHT(VLOOKUP($A882,#REF!,6,FALSE()), 1)),"")</f>
        <v>#VALUE!</v>
      </c>
      <c r="M882" s="91" t="e">
        <f aca="false">IF(LEN(VLOOKUP($A882,#REF!,7,FALSE())),UPPER(RIGHT(VLOOKUP($A882,#REF!,7,FALSE()), 1)),"")</f>
        <v>#VALUE!</v>
      </c>
      <c r="N882" s="185"/>
      <c r="O882" s="185"/>
      <c r="P882" s="185"/>
      <c r="Q882" s="185"/>
      <c r="R882" s="185"/>
      <c r="S882" s="100" t="e">
        <f aca="false">HLOOKUP("Device Tree Pin Name",#REF!,MATCH($A882,#REF!,0),FALSE())</f>
        <v>#VALUE!</v>
      </c>
      <c r="T882" s="95" t="e">
        <f aca="false">HLOOKUP("power rail",#REF!,MATCH($A882,#REF!,0),FALSE())</f>
        <v>#VALUE!</v>
      </c>
      <c r="U882" s="96" t="e">
        <f aca="false">HLOOKUP("Wake Capable",#REF!,MATCH($A882,#REF!,0),FALSE())</f>
        <v>#VALUE!</v>
      </c>
      <c r="V882" s="96" t="e">
        <f aca="false">HLOOKUP("Strap",#REF!,MATCH($A882,#REF!,0),FALSE())</f>
        <v>#VALUE!</v>
      </c>
      <c r="W882" s="96"/>
      <c r="X882" s="96"/>
      <c r="Y882" s="96"/>
      <c r="Z882" s="95"/>
      <c r="AA882" s="95" t="e">
        <f aca="false">HLOOKUP("Pad type",#REF!,MATCH($A882,#REF!,0),FALSE())</f>
        <v>#VALUE!</v>
      </c>
      <c r="AB882" s="100"/>
      <c r="AC882" s="100" t="e">
        <f aca="false">HLOOKUP("POR Pin State",#REF!,MATCH($A882,#REF!,0),FALSE())</f>
        <v>#VALUE!</v>
      </c>
      <c r="AD882" s="186"/>
      <c r="AE882" s="187"/>
      <c r="AF882" s="187"/>
      <c r="AG882" s="187"/>
      <c r="AH882" s="188"/>
      <c r="AI882" s="188"/>
      <c r="AJ882" s="189"/>
      <c r="AK882" s="189"/>
      <c r="AL882" s="189"/>
      <c r="AM882" s="189"/>
      <c r="AN882" s="189"/>
      <c r="AO882" s="189"/>
      <c r="AP882" s="189"/>
      <c r="AQ882" s="194" t="s">
        <v>2117</v>
      </c>
      <c r="AR882" s="104"/>
      <c r="AS882" s="104"/>
      <c r="AT882" s="104"/>
      <c r="AU882" s="104"/>
      <c r="AV882" s="104"/>
      <c r="AW882" s="104"/>
      <c r="AX882" s="104"/>
      <c r="AY882" s="104"/>
      <c r="AZ882" s="104"/>
      <c r="BA882" s="104"/>
      <c r="BB882" s="162"/>
      <c r="BC882" s="104"/>
      <c r="BD882" s="214"/>
      <c r="BE882" s="213" t="s">
        <v>2118</v>
      </c>
      <c r="BF882" s="108" t="e">
        <f aca="false">VLOOKUP($A882,#REF!, 34, FALSE())</f>
        <v>#VALUE!</v>
      </c>
      <c r="BG882" s="418" t="e">
        <f aca="false">VLOOKUP($A882,#REF!, 22, FALSE())</f>
        <v>#VALUE!</v>
      </c>
      <c r="BH882" s="109"/>
    </row>
    <row r="883" s="193" customFormat="true" ht="12.75" hidden="false" customHeight="true" outlineLevel="0" collapsed="false">
      <c r="A883" s="133" t="s">
        <v>2119</v>
      </c>
      <c r="B883" s="86" t="e">
        <f aca="false">VLOOKUP($A883,#REF!, 34, FALSE())</f>
        <v>#VALUE!</v>
      </c>
      <c r="C883" s="87" t="str">
        <f aca="false">CONCATENATE("unused_",A883)</f>
        <v>unused_DDR_XM2_B5WCK_N</v>
      </c>
      <c r="D883" s="88" t="e">
        <f aca="false">IF(LEN(VLOOKUP($A883,#REF!,8,FALSE())),LEFT(VLOOKUP($A883,#REF!,8,FALSE()),LEN(VLOOKUP($A883,#REF!,8,FALSE()))-2),"")</f>
        <v>#VALUE!</v>
      </c>
      <c r="E883" s="89" t="e">
        <f aca="false">IF(LEN(VLOOKUP($A883,#REF!,4,FALSE())),IF(INDEX(#REF!,MATCH($A883,#REF!,0),1),LEFT(VLOOKUP($A883,#REF!,4,FALSE()),LEN(VLOOKUP($A883,#REF!,4,FALSE()))-2),CONCATENATE(LEFT(VLOOKUP($A883,#REF!,4,FALSE()),LEN(VLOOKUP($A883,#REF!,4,FALSE()))-2),"*")),"")</f>
        <v>#VALUE!</v>
      </c>
      <c r="F883" s="90" t="e">
        <f aca="false">IF(LEN(VLOOKUP($A883,#REF!,5,FALSE())),IF(INDEX(#REF!,MATCH($A883,#REF!,0),2),LEFT(VLOOKUP($A883,#REF!,5,FALSE()),LEN(VLOOKUP($A883,#REF!,5,FALSE()))-2),CONCATENATE(LEFT(VLOOKUP($A883,#REF!,5,FALSE()),LEN(VLOOKUP($A883,#REF!,5,FALSE()))-2),"*")),"")</f>
        <v>#VALUE!</v>
      </c>
      <c r="G883" s="90" t="e">
        <f aca="false">IF(LEN(VLOOKUP($A883,#REF!,6,FALSE())),IF(INDEX(#REF!,MATCH($A883,#REF!,0),3),LEFT(VLOOKUP($A883,#REF!,6,FALSE()),LEN(VLOOKUP($A883,#REF!,6,FALSE()))-2),CONCATENATE(LEFT(VLOOKUP($A883,#REF!,6,FALSE()),LEN(VLOOKUP($A883,#REF!,6,FALSE()))-2),"*")),"")</f>
        <v>#VALUE!</v>
      </c>
      <c r="H883" s="91" t="e">
        <f aca="false">IF(LEN(VLOOKUP($A883,#REF!,7,FALSE())),IF(INDEX(#REF!,MATCH($A883,#REF!,0),4),LEFT(VLOOKUP($A883,#REF!,7,FALSE()),LEN(VLOOKUP($A883,#REF!,7,FALSE()))-2),CONCATENATE(LEFT(VLOOKUP($A883,#REF!,7,FALSE()),LEN(VLOOKUP($A883,#REF!,7,FALSE()))-2),"*")),"")</f>
        <v>#VALUE!</v>
      </c>
      <c r="I883" s="92" t="e">
        <f aca="false">IF(LEN(VLOOKUP($A883,#REF!,8,FALSE())),UPPER(RIGHT(VLOOKUP($A883,#REF!,8,FALSE()), 1)),"")</f>
        <v>#VALUE!</v>
      </c>
      <c r="J883" s="90" t="e">
        <f aca="false">IF(LEN(VLOOKUP($A883,#REF!,4,FALSE())),UPPER(RIGHT(VLOOKUP($A883,#REF!,4,FALSE()), 1)),"")</f>
        <v>#VALUE!</v>
      </c>
      <c r="K883" s="90" t="e">
        <f aca="false">IF(LEN(VLOOKUP($A883,#REF!,5,FALSE())),UPPER(RIGHT(VLOOKUP($A883,#REF!,5,FALSE()), 1)),"")</f>
        <v>#VALUE!</v>
      </c>
      <c r="L883" s="90" t="e">
        <f aca="false">IF(LEN(VLOOKUP($A883,#REF!,6,FALSE())),UPPER(RIGHT(VLOOKUP($A883,#REF!,6,FALSE()), 1)),"")</f>
        <v>#VALUE!</v>
      </c>
      <c r="M883" s="91" t="e">
        <f aca="false">IF(LEN(VLOOKUP($A883,#REF!,7,FALSE())),UPPER(RIGHT(VLOOKUP($A883,#REF!,7,FALSE()), 1)),"")</f>
        <v>#VALUE!</v>
      </c>
      <c r="N883" s="185"/>
      <c r="O883" s="185"/>
      <c r="P883" s="185"/>
      <c r="Q883" s="185"/>
      <c r="R883" s="185"/>
      <c r="S883" s="100" t="e">
        <f aca="false">HLOOKUP("Device Tree Pin Name",#REF!,MATCH($A883,#REF!,0),FALSE())</f>
        <v>#VALUE!</v>
      </c>
      <c r="T883" s="95" t="e">
        <f aca="false">HLOOKUP("power rail",#REF!,MATCH($A883,#REF!,0),FALSE())</f>
        <v>#VALUE!</v>
      </c>
      <c r="U883" s="96" t="e">
        <f aca="false">HLOOKUP("Wake Capable",#REF!,MATCH($A883,#REF!,0),FALSE())</f>
        <v>#VALUE!</v>
      </c>
      <c r="V883" s="96" t="e">
        <f aca="false">HLOOKUP("Strap",#REF!,MATCH($A883,#REF!,0),FALSE())</f>
        <v>#VALUE!</v>
      </c>
      <c r="W883" s="96"/>
      <c r="X883" s="96"/>
      <c r="Y883" s="96"/>
      <c r="Z883" s="95"/>
      <c r="AA883" s="95" t="e">
        <f aca="false">HLOOKUP("Pad type",#REF!,MATCH($A883,#REF!,0),FALSE())</f>
        <v>#VALUE!</v>
      </c>
      <c r="AB883" s="100"/>
      <c r="AC883" s="100" t="e">
        <f aca="false">HLOOKUP("POR Pin State",#REF!,MATCH($A883,#REF!,0),FALSE())</f>
        <v>#VALUE!</v>
      </c>
      <c r="AD883" s="186"/>
      <c r="AE883" s="187"/>
      <c r="AF883" s="187"/>
      <c r="AG883" s="187"/>
      <c r="AH883" s="188"/>
      <c r="AI883" s="188"/>
      <c r="AJ883" s="189"/>
      <c r="AK883" s="189"/>
      <c r="AL883" s="189"/>
      <c r="AM883" s="189"/>
      <c r="AN883" s="189"/>
      <c r="AO883" s="189"/>
      <c r="AP883" s="189"/>
      <c r="AQ883" s="194" t="s">
        <v>2119</v>
      </c>
      <c r="AR883" s="104"/>
      <c r="AS883" s="104"/>
      <c r="AT883" s="104"/>
      <c r="AU883" s="104"/>
      <c r="AV883" s="104"/>
      <c r="AW883" s="104"/>
      <c r="AX883" s="104"/>
      <c r="AY883" s="104"/>
      <c r="AZ883" s="104"/>
      <c r="BA883" s="104"/>
      <c r="BB883" s="162"/>
      <c r="BC883" s="104"/>
      <c r="BD883" s="214"/>
      <c r="BE883" s="213" t="s">
        <v>2120</v>
      </c>
      <c r="BF883" s="108" t="e">
        <f aca="false">VLOOKUP($A883,#REF!, 34, FALSE())</f>
        <v>#VALUE!</v>
      </c>
      <c r="BG883" s="418" t="e">
        <f aca="false">VLOOKUP($A883,#REF!, 22, FALSE())</f>
        <v>#VALUE!</v>
      </c>
      <c r="BH883" s="109"/>
    </row>
    <row r="884" s="193" customFormat="true" ht="12.75" hidden="false" customHeight="true" outlineLevel="0" collapsed="false">
      <c r="A884" s="1" t="s">
        <v>2121</v>
      </c>
      <c r="B884" s="86" t="e">
        <f aca="false">VLOOKUP($A884,#REF!, 34, FALSE())</f>
        <v>#VALUE!</v>
      </c>
      <c r="C884" s="87" t="str">
        <f aca="false">CONCATENATE("unused_",A884)</f>
        <v>unused_DDR_XM2_B5RDQS_P</v>
      </c>
      <c r="D884" s="88" t="e">
        <f aca="false">IF(LEN(VLOOKUP($A884,#REF!,8,FALSE())),LEFT(VLOOKUP($A884,#REF!,8,FALSE()),LEN(VLOOKUP($A884,#REF!,8,FALSE()))-2),"")</f>
        <v>#VALUE!</v>
      </c>
      <c r="E884" s="89" t="e">
        <f aca="false">IF(LEN(VLOOKUP($A884,#REF!,4,FALSE())),IF(INDEX(#REF!,MATCH($A884,#REF!,0),1),LEFT(VLOOKUP($A884,#REF!,4,FALSE()),LEN(VLOOKUP($A884,#REF!,4,FALSE()))-2),CONCATENATE(LEFT(VLOOKUP($A884,#REF!,4,FALSE()),LEN(VLOOKUP($A884,#REF!,4,FALSE()))-2),"*")),"")</f>
        <v>#VALUE!</v>
      </c>
      <c r="F884" s="90" t="e">
        <f aca="false">IF(LEN(VLOOKUP($A884,#REF!,5,FALSE())),IF(INDEX(#REF!,MATCH($A884,#REF!,0),2),LEFT(VLOOKUP($A884,#REF!,5,FALSE()),LEN(VLOOKUP($A884,#REF!,5,FALSE()))-2),CONCATENATE(LEFT(VLOOKUP($A884,#REF!,5,FALSE()),LEN(VLOOKUP($A884,#REF!,5,FALSE()))-2),"*")),"")</f>
        <v>#VALUE!</v>
      </c>
      <c r="G884" s="90" t="e">
        <f aca="false">IF(LEN(VLOOKUP($A884,#REF!,6,FALSE())),IF(INDEX(#REF!,MATCH($A884,#REF!,0),3),LEFT(VLOOKUP($A884,#REF!,6,FALSE()),LEN(VLOOKUP($A884,#REF!,6,FALSE()))-2),CONCATENATE(LEFT(VLOOKUP($A884,#REF!,6,FALSE()),LEN(VLOOKUP($A884,#REF!,6,FALSE()))-2),"*")),"")</f>
        <v>#VALUE!</v>
      </c>
      <c r="H884" s="91" t="e">
        <f aca="false">IF(LEN(VLOOKUP($A884,#REF!,7,FALSE())),IF(INDEX(#REF!,MATCH($A884,#REF!,0),4),LEFT(VLOOKUP($A884,#REF!,7,FALSE()),LEN(VLOOKUP($A884,#REF!,7,FALSE()))-2),CONCATENATE(LEFT(VLOOKUP($A884,#REF!,7,FALSE()),LEN(VLOOKUP($A884,#REF!,7,FALSE()))-2),"*")),"")</f>
        <v>#VALUE!</v>
      </c>
      <c r="I884" s="92" t="e">
        <f aca="false">IF(LEN(VLOOKUP($A884,#REF!,8,FALSE())),UPPER(RIGHT(VLOOKUP($A884,#REF!,8,FALSE()), 1)),"")</f>
        <v>#VALUE!</v>
      </c>
      <c r="J884" s="90" t="e">
        <f aca="false">IF(LEN(VLOOKUP($A884,#REF!,4,FALSE())),UPPER(RIGHT(VLOOKUP($A884,#REF!,4,FALSE()), 1)),"")</f>
        <v>#VALUE!</v>
      </c>
      <c r="K884" s="90" t="e">
        <f aca="false">IF(LEN(VLOOKUP($A884,#REF!,5,FALSE())),UPPER(RIGHT(VLOOKUP($A884,#REF!,5,FALSE()), 1)),"")</f>
        <v>#VALUE!</v>
      </c>
      <c r="L884" s="90" t="e">
        <f aca="false">IF(LEN(VLOOKUP($A884,#REF!,6,FALSE())),UPPER(RIGHT(VLOOKUP($A884,#REF!,6,FALSE()), 1)),"")</f>
        <v>#VALUE!</v>
      </c>
      <c r="M884" s="91" t="e">
        <f aca="false">IF(LEN(VLOOKUP($A884,#REF!,7,FALSE())),UPPER(RIGHT(VLOOKUP($A884,#REF!,7,FALSE()), 1)),"")</f>
        <v>#VALUE!</v>
      </c>
      <c r="N884" s="185"/>
      <c r="O884" s="185"/>
      <c r="P884" s="185"/>
      <c r="Q884" s="185"/>
      <c r="R884" s="185"/>
      <c r="S884" s="100" t="e">
        <f aca="false">HLOOKUP("Device Tree Pin Name",#REF!,MATCH($A884,#REF!,0),FALSE())</f>
        <v>#VALUE!</v>
      </c>
      <c r="T884" s="95" t="e">
        <f aca="false">HLOOKUP("power rail",#REF!,MATCH($A884,#REF!,0),FALSE())</f>
        <v>#VALUE!</v>
      </c>
      <c r="U884" s="96" t="e">
        <f aca="false">HLOOKUP("Wake Capable",#REF!,MATCH($A884,#REF!,0),FALSE())</f>
        <v>#VALUE!</v>
      </c>
      <c r="V884" s="96" t="e">
        <f aca="false">HLOOKUP("Strap",#REF!,MATCH($A884,#REF!,0),FALSE())</f>
        <v>#VALUE!</v>
      </c>
      <c r="W884" s="96"/>
      <c r="X884" s="96"/>
      <c r="Y884" s="96"/>
      <c r="Z884" s="95"/>
      <c r="AA884" s="95" t="e">
        <f aca="false">HLOOKUP("Pad type",#REF!,MATCH($A884,#REF!,0),FALSE())</f>
        <v>#VALUE!</v>
      </c>
      <c r="AB884" s="100"/>
      <c r="AC884" s="100" t="e">
        <f aca="false">HLOOKUP("POR Pin State",#REF!,MATCH($A884,#REF!,0),FALSE())</f>
        <v>#VALUE!</v>
      </c>
      <c r="AD884" s="186"/>
      <c r="AE884" s="187"/>
      <c r="AF884" s="187"/>
      <c r="AG884" s="187"/>
      <c r="AH884" s="188"/>
      <c r="AI884" s="188"/>
      <c r="AJ884" s="189"/>
      <c r="AK884" s="189"/>
      <c r="AL884" s="189"/>
      <c r="AM884" s="189"/>
      <c r="AN884" s="189"/>
      <c r="AO884" s="189"/>
      <c r="AP884" s="189"/>
      <c r="AQ884" s="194" t="s">
        <v>2121</v>
      </c>
      <c r="AR884" s="104"/>
      <c r="AS884" s="104"/>
      <c r="AT884" s="104"/>
      <c r="AU884" s="104"/>
      <c r="AV884" s="104"/>
      <c r="AW884" s="104"/>
      <c r="AX884" s="104"/>
      <c r="AY884" s="104"/>
      <c r="AZ884" s="104"/>
      <c r="BA884" s="104"/>
      <c r="BB884" s="162"/>
      <c r="BC884" s="104"/>
      <c r="BD884" s="214"/>
      <c r="BE884" s="213" t="s">
        <v>2122</v>
      </c>
      <c r="BF884" s="108" t="e">
        <f aca="false">VLOOKUP($A884,#REF!, 34, FALSE())</f>
        <v>#VALUE!</v>
      </c>
      <c r="BG884" s="418" t="e">
        <f aca="false">VLOOKUP($A884,#REF!, 22, FALSE())</f>
        <v>#VALUE!</v>
      </c>
      <c r="BH884" s="109"/>
    </row>
    <row r="885" s="193" customFormat="true" ht="12.75" hidden="false" customHeight="true" outlineLevel="0" collapsed="false">
      <c r="A885" s="1" t="s">
        <v>2123</v>
      </c>
      <c r="B885" s="86" t="e">
        <f aca="false">VLOOKUP($A885,#REF!, 34, FALSE())</f>
        <v>#VALUE!</v>
      </c>
      <c r="C885" s="87" t="str">
        <f aca="false">CONCATENATE("unused_",A885)</f>
        <v>unused_DDR_XM2_B5RDQS_N</v>
      </c>
      <c r="D885" s="88" t="e">
        <f aca="false">IF(LEN(VLOOKUP($A885,#REF!,8,FALSE())),LEFT(VLOOKUP($A885,#REF!,8,FALSE()),LEN(VLOOKUP($A885,#REF!,8,FALSE()))-2),"")</f>
        <v>#VALUE!</v>
      </c>
      <c r="E885" s="89" t="e">
        <f aca="false">IF(LEN(VLOOKUP($A885,#REF!,4,FALSE())),IF(INDEX(#REF!,MATCH($A885,#REF!,0),1),LEFT(VLOOKUP($A885,#REF!,4,FALSE()),LEN(VLOOKUP($A885,#REF!,4,FALSE()))-2),CONCATENATE(LEFT(VLOOKUP($A885,#REF!,4,FALSE()),LEN(VLOOKUP($A885,#REF!,4,FALSE()))-2),"*")),"")</f>
        <v>#VALUE!</v>
      </c>
      <c r="F885" s="90" t="e">
        <f aca="false">IF(LEN(VLOOKUP($A885,#REF!,5,FALSE())),IF(INDEX(#REF!,MATCH($A885,#REF!,0),2),LEFT(VLOOKUP($A885,#REF!,5,FALSE()),LEN(VLOOKUP($A885,#REF!,5,FALSE()))-2),CONCATENATE(LEFT(VLOOKUP($A885,#REF!,5,FALSE()),LEN(VLOOKUP($A885,#REF!,5,FALSE()))-2),"*")),"")</f>
        <v>#VALUE!</v>
      </c>
      <c r="G885" s="90" t="e">
        <f aca="false">IF(LEN(VLOOKUP($A885,#REF!,6,FALSE())),IF(INDEX(#REF!,MATCH($A885,#REF!,0),3),LEFT(VLOOKUP($A885,#REF!,6,FALSE()),LEN(VLOOKUP($A885,#REF!,6,FALSE()))-2),CONCATENATE(LEFT(VLOOKUP($A885,#REF!,6,FALSE()),LEN(VLOOKUP($A885,#REF!,6,FALSE()))-2),"*")),"")</f>
        <v>#VALUE!</v>
      </c>
      <c r="H885" s="91" t="e">
        <f aca="false">IF(LEN(VLOOKUP($A885,#REF!,7,FALSE())),IF(INDEX(#REF!,MATCH($A885,#REF!,0),4),LEFT(VLOOKUP($A885,#REF!,7,FALSE()),LEN(VLOOKUP($A885,#REF!,7,FALSE()))-2),CONCATENATE(LEFT(VLOOKUP($A885,#REF!,7,FALSE()),LEN(VLOOKUP($A885,#REF!,7,FALSE()))-2),"*")),"")</f>
        <v>#VALUE!</v>
      </c>
      <c r="I885" s="92" t="e">
        <f aca="false">IF(LEN(VLOOKUP($A885,#REF!,8,FALSE())),UPPER(RIGHT(VLOOKUP($A885,#REF!,8,FALSE()), 1)),"")</f>
        <v>#VALUE!</v>
      </c>
      <c r="J885" s="90" t="e">
        <f aca="false">IF(LEN(VLOOKUP($A885,#REF!,4,FALSE())),UPPER(RIGHT(VLOOKUP($A885,#REF!,4,FALSE()), 1)),"")</f>
        <v>#VALUE!</v>
      </c>
      <c r="K885" s="90" t="e">
        <f aca="false">IF(LEN(VLOOKUP($A885,#REF!,5,FALSE())),UPPER(RIGHT(VLOOKUP($A885,#REF!,5,FALSE()), 1)),"")</f>
        <v>#VALUE!</v>
      </c>
      <c r="L885" s="90" t="e">
        <f aca="false">IF(LEN(VLOOKUP($A885,#REF!,6,FALSE())),UPPER(RIGHT(VLOOKUP($A885,#REF!,6,FALSE()), 1)),"")</f>
        <v>#VALUE!</v>
      </c>
      <c r="M885" s="91" t="e">
        <f aca="false">IF(LEN(VLOOKUP($A885,#REF!,7,FALSE())),UPPER(RIGHT(VLOOKUP($A885,#REF!,7,FALSE()), 1)),"")</f>
        <v>#VALUE!</v>
      </c>
      <c r="N885" s="185"/>
      <c r="O885" s="185"/>
      <c r="P885" s="185"/>
      <c r="Q885" s="185"/>
      <c r="R885" s="185"/>
      <c r="S885" s="100" t="e">
        <f aca="false">HLOOKUP("Device Tree Pin Name",#REF!,MATCH($A885,#REF!,0),FALSE())</f>
        <v>#VALUE!</v>
      </c>
      <c r="T885" s="95" t="e">
        <f aca="false">HLOOKUP("power rail",#REF!,MATCH($A885,#REF!,0),FALSE())</f>
        <v>#VALUE!</v>
      </c>
      <c r="U885" s="96" t="e">
        <f aca="false">HLOOKUP("Wake Capable",#REF!,MATCH($A885,#REF!,0),FALSE())</f>
        <v>#VALUE!</v>
      </c>
      <c r="V885" s="96" t="e">
        <f aca="false">HLOOKUP("Strap",#REF!,MATCH($A885,#REF!,0),FALSE())</f>
        <v>#VALUE!</v>
      </c>
      <c r="W885" s="96"/>
      <c r="X885" s="96"/>
      <c r="Y885" s="96"/>
      <c r="Z885" s="95"/>
      <c r="AA885" s="95" t="e">
        <f aca="false">HLOOKUP("Pad type",#REF!,MATCH($A885,#REF!,0),FALSE())</f>
        <v>#VALUE!</v>
      </c>
      <c r="AB885" s="100"/>
      <c r="AC885" s="100" t="e">
        <f aca="false">HLOOKUP("POR Pin State",#REF!,MATCH($A885,#REF!,0),FALSE())</f>
        <v>#VALUE!</v>
      </c>
      <c r="AD885" s="186"/>
      <c r="AE885" s="187"/>
      <c r="AF885" s="187"/>
      <c r="AG885" s="187"/>
      <c r="AH885" s="188"/>
      <c r="AI885" s="188"/>
      <c r="AJ885" s="189"/>
      <c r="AK885" s="189"/>
      <c r="AL885" s="189"/>
      <c r="AM885" s="189"/>
      <c r="AN885" s="189"/>
      <c r="AO885" s="189"/>
      <c r="AP885" s="189"/>
      <c r="AQ885" s="194" t="s">
        <v>2123</v>
      </c>
      <c r="AR885" s="104"/>
      <c r="AS885" s="104"/>
      <c r="AT885" s="104"/>
      <c r="AU885" s="104"/>
      <c r="AV885" s="104"/>
      <c r="AW885" s="104"/>
      <c r="AX885" s="104"/>
      <c r="AY885" s="104"/>
      <c r="AZ885" s="104"/>
      <c r="BA885" s="104"/>
      <c r="BB885" s="162"/>
      <c r="BC885" s="104"/>
      <c r="BD885" s="214"/>
      <c r="BE885" s="213" t="s">
        <v>2124</v>
      </c>
      <c r="BF885" s="108" t="e">
        <f aca="false">VLOOKUP($A885,#REF!, 34, FALSE())</f>
        <v>#VALUE!</v>
      </c>
      <c r="BG885" s="418" t="e">
        <f aca="false">VLOOKUP($A885,#REF!, 22, FALSE())</f>
        <v>#VALUE!</v>
      </c>
      <c r="BH885" s="109"/>
    </row>
    <row r="886" s="193" customFormat="true" ht="12.75" hidden="false" customHeight="true" outlineLevel="0" collapsed="false">
      <c r="A886" s="133" t="s">
        <v>2125</v>
      </c>
      <c r="B886" s="86" t="e">
        <f aca="false">VLOOKUP($A886,#REF!, 34, FALSE())</f>
        <v>#VALUE!</v>
      </c>
      <c r="C886" s="87" t="str">
        <f aca="false">CONCATENATE("unused_",A886)</f>
        <v>unused_DDR_XM2_B6D0</v>
      </c>
      <c r="D886" s="88" t="e">
        <f aca="false">IF(LEN(VLOOKUP($A886,#REF!,8,FALSE())),LEFT(VLOOKUP($A886,#REF!,8,FALSE()),LEN(VLOOKUP($A886,#REF!,8,FALSE()))-2),"")</f>
        <v>#VALUE!</v>
      </c>
      <c r="E886" s="89" t="e">
        <f aca="false">IF(LEN(VLOOKUP($A886,#REF!,4,FALSE())),IF(INDEX(#REF!,MATCH($A886,#REF!,0),1),LEFT(VLOOKUP($A886,#REF!,4,FALSE()),LEN(VLOOKUP($A886,#REF!,4,FALSE()))-2),CONCATENATE(LEFT(VLOOKUP($A886,#REF!,4,FALSE()),LEN(VLOOKUP($A886,#REF!,4,FALSE()))-2),"*")),"")</f>
        <v>#VALUE!</v>
      </c>
      <c r="F886" s="90" t="e">
        <f aca="false">IF(LEN(VLOOKUP($A886,#REF!,5,FALSE())),IF(INDEX(#REF!,MATCH($A886,#REF!,0),2),LEFT(VLOOKUP($A886,#REF!,5,FALSE()),LEN(VLOOKUP($A886,#REF!,5,FALSE()))-2),CONCATENATE(LEFT(VLOOKUP($A886,#REF!,5,FALSE()),LEN(VLOOKUP($A886,#REF!,5,FALSE()))-2),"*")),"")</f>
        <v>#VALUE!</v>
      </c>
      <c r="G886" s="90" t="e">
        <f aca="false">IF(LEN(VLOOKUP($A886,#REF!,6,FALSE())),IF(INDEX(#REF!,MATCH($A886,#REF!,0),3),LEFT(VLOOKUP($A886,#REF!,6,FALSE()),LEN(VLOOKUP($A886,#REF!,6,FALSE()))-2),CONCATENATE(LEFT(VLOOKUP($A886,#REF!,6,FALSE()),LEN(VLOOKUP($A886,#REF!,6,FALSE()))-2),"*")),"")</f>
        <v>#VALUE!</v>
      </c>
      <c r="H886" s="91" t="e">
        <f aca="false">IF(LEN(VLOOKUP($A886,#REF!,7,FALSE())),IF(INDEX(#REF!,MATCH($A886,#REF!,0),4),LEFT(VLOOKUP($A886,#REF!,7,FALSE()),LEN(VLOOKUP($A886,#REF!,7,FALSE()))-2),CONCATENATE(LEFT(VLOOKUP($A886,#REF!,7,FALSE()),LEN(VLOOKUP($A886,#REF!,7,FALSE()))-2),"*")),"")</f>
        <v>#VALUE!</v>
      </c>
      <c r="I886" s="92" t="e">
        <f aca="false">IF(LEN(VLOOKUP($A886,#REF!,8,FALSE())),UPPER(RIGHT(VLOOKUP($A886,#REF!,8,FALSE()), 1)),"")</f>
        <v>#VALUE!</v>
      </c>
      <c r="J886" s="90" t="e">
        <f aca="false">IF(LEN(VLOOKUP($A886,#REF!,4,FALSE())),UPPER(RIGHT(VLOOKUP($A886,#REF!,4,FALSE()), 1)),"")</f>
        <v>#VALUE!</v>
      </c>
      <c r="K886" s="90" t="e">
        <f aca="false">IF(LEN(VLOOKUP($A886,#REF!,5,FALSE())),UPPER(RIGHT(VLOOKUP($A886,#REF!,5,FALSE()), 1)),"")</f>
        <v>#VALUE!</v>
      </c>
      <c r="L886" s="90" t="e">
        <f aca="false">IF(LEN(VLOOKUP($A886,#REF!,6,FALSE())),UPPER(RIGHT(VLOOKUP($A886,#REF!,6,FALSE()), 1)),"")</f>
        <v>#VALUE!</v>
      </c>
      <c r="M886" s="91" t="e">
        <f aca="false">IF(LEN(VLOOKUP($A886,#REF!,7,FALSE())),UPPER(RIGHT(VLOOKUP($A886,#REF!,7,FALSE()), 1)),"")</f>
        <v>#VALUE!</v>
      </c>
      <c r="N886" s="185"/>
      <c r="O886" s="185"/>
      <c r="P886" s="185"/>
      <c r="Q886" s="185"/>
      <c r="R886" s="185"/>
      <c r="S886" s="100" t="e">
        <f aca="false">HLOOKUP("Device Tree Pin Name",#REF!,MATCH($A886,#REF!,0),FALSE())</f>
        <v>#VALUE!</v>
      </c>
      <c r="T886" s="95" t="e">
        <f aca="false">HLOOKUP("power rail",#REF!,MATCH($A886,#REF!,0),FALSE())</f>
        <v>#VALUE!</v>
      </c>
      <c r="U886" s="96" t="e">
        <f aca="false">HLOOKUP("Wake Capable",#REF!,MATCH($A886,#REF!,0),FALSE())</f>
        <v>#VALUE!</v>
      </c>
      <c r="V886" s="96" t="e">
        <f aca="false">HLOOKUP("Strap",#REF!,MATCH($A886,#REF!,0),FALSE())</f>
        <v>#VALUE!</v>
      </c>
      <c r="W886" s="96"/>
      <c r="X886" s="96"/>
      <c r="Y886" s="96"/>
      <c r="Z886" s="95"/>
      <c r="AA886" s="95" t="e">
        <f aca="false">HLOOKUP("Pad type",#REF!,MATCH($A886,#REF!,0),FALSE())</f>
        <v>#VALUE!</v>
      </c>
      <c r="AB886" s="100"/>
      <c r="AC886" s="100" t="e">
        <f aca="false">HLOOKUP("POR Pin State",#REF!,MATCH($A886,#REF!,0),FALSE())</f>
        <v>#VALUE!</v>
      </c>
      <c r="AD886" s="186"/>
      <c r="AE886" s="187"/>
      <c r="AF886" s="187"/>
      <c r="AG886" s="187"/>
      <c r="AH886" s="188"/>
      <c r="AI886" s="188"/>
      <c r="AJ886" s="189"/>
      <c r="AK886" s="189"/>
      <c r="AL886" s="189"/>
      <c r="AM886" s="189"/>
      <c r="AN886" s="189"/>
      <c r="AO886" s="189"/>
      <c r="AP886" s="189"/>
      <c r="AQ886" s="194" t="s">
        <v>2126</v>
      </c>
      <c r="AR886" s="104"/>
      <c r="AS886" s="104"/>
      <c r="AT886" s="104"/>
      <c r="AU886" s="104"/>
      <c r="AV886" s="104"/>
      <c r="AW886" s="104"/>
      <c r="AX886" s="104"/>
      <c r="AY886" s="104"/>
      <c r="AZ886" s="104"/>
      <c r="BA886" s="104"/>
      <c r="BB886" s="162"/>
      <c r="BC886" s="104"/>
      <c r="BD886" s="214"/>
      <c r="BE886" s="213" t="s">
        <v>2127</v>
      </c>
      <c r="BF886" s="108" t="e">
        <f aca="false">VLOOKUP($A886,#REF!, 34, FALSE())</f>
        <v>#VALUE!</v>
      </c>
      <c r="BG886" s="418" t="e">
        <f aca="false">VLOOKUP($A886,#REF!, 22, FALSE())</f>
        <v>#VALUE!</v>
      </c>
      <c r="BH886" s="109"/>
    </row>
    <row r="887" s="193" customFormat="true" ht="12.75" hidden="false" customHeight="true" outlineLevel="0" collapsed="false">
      <c r="A887" s="133" t="s">
        <v>2128</v>
      </c>
      <c r="B887" s="86" t="e">
        <f aca="false">VLOOKUP($A887,#REF!, 34, FALSE())</f>
        <v>#VALUE!</v>
      </c>
      <c r="C887" s="87" t="str">
        <f aca="false">CONCATENATE("unused_",A887)</f>
        <v>unused_DDR_XM2_B6D1</v>
      </c>
      <c r="D887" s="88" t="e">
        <f aca="false">IF(LEN(VLOOKUP($A887,#REF!,8,FALSE())),LEFT(VLOOKUP($A887,#REF!,8,FALSE()),LEN(VLOOKUP($A887,#REF!,8,FALSE()))-2),"")</f>
        <v>#VALUE!</v>
      </c>
      <c r="E887" s="89" t="e">
        <f aca="false">IF(LEN(VLOOKUP($A887,#REF!,4,FALSE())),IF(INDEX(#REF!,MATCH($A887,#REF!,0),1),LEFT(VLOOKUP($A887,#REF!,4,FALSE()),LEN(VLOOKUP($A887,#REF!,4,FALSE()))-2),CONCATENATE(LEFT(VLOOKUP($A887,#REF!,4,FALSE()),LEN(VLOOKUP($A887,#REF!,4,FALSE()))-2),"*")),"")</f>
        <v>#VALUE!</v>
      </c>
      <c r="F887" s="90" t="e">
        <f aca="false">IF(LEN(VLOOKUP($A887,#REF!,5,FALSE())),IF(INDEX(#REF!,MATCH($A887,#REF!,0),2),LEFT(VLOOKUP($A887,#REF!,5,FALSE()),LEN(VLOOKUP($A887,#REF!,5,FALSE()))-2),CONCATENATE(LEFT(VLOOKUP($A887,#REF!,5,FALSE()),LEN(VLOOKUP($A887,#REF!,5,FALSE()))-2),"*")),"")</f>
        <v>#VALUE!</v>
      </c>
      <c r="G887" s="90" t="e">
        <f aca="false">IF(LEN(VLOOKUP($A887,#REF!,6,FALSE())),IF(INDEX(#REF!,MATCH($A887,#REF!,0),3),LEFT(VLOOKUP($A887,#REF!,6,FALSE()),LEN(VLOOKUP($A887,#REF!,6,FALSE()))-2),CONCATENATE(LEFT(VLOOKUP($A887,#REF!,6,FALSE()),LEN(VLOOKUP($A887,#REF!,6,FALSE()))-2),"*")),"")</f>
        <v>#VALUE!</v>
      </c>
      <c r="H887" s="91" t="e">
        <f aca="false">IF(LEN(VLOOKUP($A887,#REF!,7,FALSE())),IF(INDEX(#REF!,MATCH($A887,#REF!,0),4),LEFT(VLOOKUP($A887,#REF!,7,FALSE()),LEN(VLOOKUP($A887,#REF!,7,FALSE()))-2),CONCATENATE(LEFT(VLOOKUP($A887,#REF!,7,FALSE()),LEN(VLOOKUP($A887,#REF!,7,FALSE()))-2),"*")),"")</f>
        <v>#VALUE!</v>
      </c>
      <c r="I887" s="92" t="e">
        <f aca="false">IF(LEN(VLOOKUP($A887,#REF!,8,FALSE())),UPPER(RIGHT(VLOOKUP($A887,#REF!,8,FALSE()), 1)),"")</f>
        <v>#VALUE!</v>
      </c>
      <c r="J887" s="90" t="e">
        <f aca="false">IF(LEN(VLOOKUP($A887,#REF!,4,FALSE())),UPPER(RIGHT(VLOOKUP($A887,#REF!,4,FALSE()), 1)),"")</f>
        <v>#VALUE!</v>
      </c>
      <c r="K887" s="90" t="e">
        <f aca="false">IF(LEN(VLOOKUP($A887,#REF!,5,FALSE())),UPPER(RIGHT(VLOOKUP($A887,#REF!,5,FALSE()), 1)),"")</f>
        <v>#VALUE!</v>
      </c>
      <c r="L887" s="90" t="e">
        <f aca="false">IF(LEN(VLOOKUP($A887,#REF!,6,FALSE())),UPPER(RIGHT(VLOOKUP($A887,#REF!,6,FALSE()), 1)),"")</f>
        <v>#VALUE!</v>
      </c>
      <c r="M887" s="91" t="e">
        <f aca="false">IF(LEN(VLOOKUP($A887,#REF!,7,FALSE())),UPPER(RIGHT(VLOOKUP($A887,#REF!,7,FALSE()), 1)),"")</f>
        <v>#VALUE!</v>
      </c>
      <c r="N887" s="185"/>
      <c r="O887" s="185"/>
      <c r="P887" s="185"/>
      <c r="Q887" s="185"/>
      <c r="R887" s="185"/>
      <c r="S887" s="100" t="e">
        <f aca="false">HLOOKUP("Device Tree Pin Name",#REF!,MATCH($A887,#REF!,0),FALSE())</f>
        <v>#VALUE!</v>
      </c>
      <c r="T887" s="95" t="e">
        <f aca="false">HLOOKUP("power rail",#REF!,MATCH($A887,#REF!,0),FALSE())</f>
        <v>#VALUE!</v>
      </c>
      <c r="U887" s="96" t="e">
        <f aca="false">HLOOKUP("Wake Capable",#REF!,MATCH($A887,#REF!,0),FALSE())</f>
        <v>#VALUE!</v>
      </c>
      <c r="V887" s="96" t="e">
        <f aca="false">HLOOKUP("Strap",#REF!,MATCH($A887,#REF!,0),FALSE())</f>
        <v>#VALUE!</v>
      </c>
      <c r="W887" s="96"/>
      <c r="X887" s="96"/>
      <c r="Y887" s="96"/>
      <c r="Z887" s="95"/>
      <c r="AA887" s="95" t="e">
        <f aca="false">HLOOKUP("Pad type",#REF!,MATCH($A887,#REF!,0),FALSE())</f>
        <v>#VALUE!</v>
      </c>
      <c r="AB887" s="100"/>
      <c r="AC887" s="100" t="e">
        <f aca="false">HLOOKUP("POR Pin State",#REF!,MATCH($A887,#REF!,0),FALSE())</f>
        <v>#VALUE!</v>
      </c>
      <c r="AD887" s="186"/>
      <c r="AE887" s="187"/>
      <c r="AF887" s="187"/>
      <c r="AG887" s="187"/>
      <c r="AH887" s="188"/>
      <c r="AI887" s="188"/>
      <c r="AJ887" s="189"/>
      <c r="AK887" s="189"/>
      <c r="AL887" s="189"/>
      <c r="AM887" s="189"/>
      <c r="AN887" s="189"/>
      <c r="AO887" s="189"/>
      <c r="AP887" s="189"/>
      <c r="AQ887" s="194" t="s">
        <v>2129</v>
      </c>
      <c r="AR887" s="104"/>
      <c r="AS887" s="104"/>
      <c r="AT887" s="104"/>
      <c r="AU887" s="104"/>
      <c r="AV887" s="104"/>
      <c r="AW887" s="104"/>
      <c r="AX887" s="104"/>
      <c r="AY887" s="104"/>
      <c r="AZ887" s="104"/>
      <c r="BA887" s="104"/>
      <c r="BB887" s="162"/>
      <c r="BC887" s="104"/>
      <c r="BD887" s="214"/>
      <c r="BE887" s="213" t="s">
        <v>2130</v>
      </c>
      <c r="BF887" s="108" t="e">
        <f aca="false">VLOOKUP($A887,#REF!, 34, FALSE())</f>
        <v>#VALUE!</v>
      </c>
      <c r="BG887" s="418" t="e">
        <f aca="false">VLOOKUP($A887,#REF!, 22, FALSE())</f>
        <v>#VALUE!</v>
      </c>
      <c r="BH887" s="109"/>
    </row>
    <row r="888" s="193" customFormat="true" ht="12.75" hidden="false" customHeight="true" outlineLevel="0" collapsed="false">
      <c r="A888" s="133" t="s">
        <v>2131</v>
      </c>
      <c r="B888" s="86" t="e">
        <f aca="false">VLOOKUP($A888,#REF!, 34, FALSE())</f>
        <v>#VALUE!</v>
      </c>
      <c r="C888" s="87" t="str">
        <f aca="false">CONCATENATE("unused_",A888)</f>
        <v>unused_DDR_XM2_B6D2</v>
      </c>
      <c r="D888" s="88" t="e">
        <f aca="false">IF(LEN(VLOOKUP($A888,#REF!,8,FALSE())),LEFT(VLOOKUP($A888,#REF!,8,FALSE()),LEN(VLOOKUP($A888,#REF!,8,FALSE()))-2),"")</f>
        <v>#VALUE!</v>
      </c>
      <c r="E888" s="89" t="e">
        <f aca="false">IF(LEN(VLOOKUP($A888,#REF!,4,FALSE())),IF(INDEX(#REF!,MATCH($A888,#REF!,0),1),LEFT(VLOOKUP($A888,#REF!,4,FALSE()),LEN(VLOOKUP($A888,#REF!,4,FALSE()))-2),CONCATENATE(LEFT(VLOOKUP($A888,#REF!,4,FALSE()),LEN(VLOOKUP($A888,#REF!,4,FALSE()))-2),"*")),"")</f>
        <v>#VALUE!</v>
      </c>
      <c r="F888" s="90" t="e">
        <f aca="false">IF(LEN(VLOOKUP($A888,#REF!,5,FALSE())),IF(INDEX(#REF!,MATCH($A888,#REF!,0),2),LEFT(VLOOKUP($A888,#REF!,5,FALSE()),LEN(VLOOKUP($A888,#REF!,5,FALSE()))-2),CONCATENATE(LEFT(VLOOKUP($A888,#REF!,5,FALSE()),LEN(VLOOKUP($A888,#REF!,5,FALSE()))-2),"*")),"")</f>
        <v>#VALUE!</v>
      </c>
      <c r="G888" s="90" t="e">
        <f aca="false">IF(LEN(VLOOKUP($A888,#REF!,6,FALSE())),IF(INDEX(#REF!,MATCH($A888,#REF!,0),3),LEFT(VLOOKUP($A888,#REF!,6,FALSE()),LEN(VLOOKUP($A888,#REF!,6,FALSE()))-2),CONCATENATE(LEFT(VLOOKUP($A888,#REF!,6,FALSE()),LEN(VLOOKUP($A888,#REF!,6,FALSE()))-2),"*")),"")</f>
        <v>#VALUE!</v>
      </c>
      <c r="H888" s="91" t="e">
        <f aca="false">IF(LEN(VLOOKUP($A888,#REF!,7,FALSE())),IF(INDEX(#REF!,MATCH($A888,#REF!,0),4),LEFT(VLOOKUP($A888,#REF!,7,FALSE()),LEN(VLOOKUP($A888,#REF!,7,FALSE()))-2),CONCATENATE(LEFT(VLOOKUP($A888,#REF!,7,FALSE()),LEN(VLOOKUP($A888,#REF!,7,FALSE()))-2),"*")),"")</f>
        <v>#VALUE!</v>
      </c>
      <c r="I888" s="92" t="e">
        <f aca="false">IF(LEN(VLOOKUP($A888,#REF!,8,FALSE())),UPPER(RIGHT(VLOOKUP($A888,#REF!,8,FALSE()), 1)),"")</f>
        <v>#VALUE!</v>
      </c>
      <c r="J888" s="90" t="e">
        <f aca="false">IF(LEN(VLOOKUP($A888,#REF!,4,FALSE())),UPPER(RIGHT(VLOOKUP($A888,#REF!,4,FALSE()), 1)),"")</f>
        <v>#VALUE!</v>
      </c>
      <c r="K888" s="90" t="e">
        <f aca="false">IF(LEN(VLOOKUP($A888,#REF!,5,FALSE())),UPPER(RIGHT(VLOOKUP($A888,#REF!,5,FALSE()), 1)),"")</f>
        <v>#VALUE!</v>
      </c>
      <c r="L888" s="90" t="e">
        <f aca="false">IF(LEN(VLOOKUP($A888,#REF!,6,FALSE())),UPPER(RIGHT(VLOOKUP($A888,#REF!,6,FALSE()), 1)),"")</f>
        <v>#VALUE!</v>
      </c>
      <c r="M888" s="91" t="e">
        <f aca="false">IF(LEN(VLOOKUP($A888,#REF!,7,FALSE())),UPPER(RIGHT(VLOOKUP($A888,#REF!,7,FALSE()), 1)),"")</f>
        <v>#VALUE!</v>
      </c>
      <c r="N888" s="185"/>
      <c r="O888" s="185"/>
      <c r="P888" s="185"/>
      <c r="Q888" s="185"/>
      <c r="R888" s="185"/>
      <c r="S888" s="100" t="e">
        <f aca="false">HLOOKUP("Device Tree Pin Name",#REF!,MATCH($A888,#REF!,0),FALSE())</f>
        <v>#VALUE!</v>
      </c>
      <c r="T888" s="95" t="e">
        <f aca="false">HLOOKUP("power rail",#REF!,MATCH($A888,#REF!,0),FALSE())</f>
        <v>#VALUE!</v>
      </c>
      <c r="U888" s="96" t="e">
        <f aca="false">HLOOKUP("Wake Capable",#REF!,MATCH($A888,#REF!,0),FALSE())</f>
        <v>#VALUE!</v>
      </c>
      <c r="V888" s="96" t="e">
        <f aca="false">HLOOKUP("Strap",#REF!,MATCH($A888,#REF!,0),FALSE())</f>
        <v>#VALUE!</v>
      </c>
      <c r="W888" s="96"/>
      <c r="X888" s="96"/>
      <c r="Y888" s="96"/>
      <c r="Z888" s="95"/>
      <c r="AA888" s="95" t="e">
        <f aca="false">HLOOKUP("Pad type",#REF!,MATCH($A888,#REF!,0),FALSE())</f>
        <v>#VALUE!</v>
      </c>
      <c r="AB888" s="100"/>
      <c r="AC888" s="100" t="e">
        <f aca="false">HLOOKUP("POR Pin State",#REF!,MATCH($A888,#REF!,0),FALSE())</f>
        <v>#VALUE!</v>
      </c>
      <c r="AD888" s="186"/>
      <c r="AE888" s="187"/>
      <c r="AF888" s="187"/>
      <c r="AG888" s="187"/>
      <c r="AH888" s="188"/>
      <c r="AI888" s="188"/>
      <c r="AJ888" s="189"/>
      <c r="AK888" s="189"/>
      <c r="AL888" s="189"/>
      <c r="AM888" s="189"/>
      <c r="AN888" s="189"/>
      <c r="AO888" s="189"/>
      <c r="AP888" s="189"/>
      <c r="AQ888" s="194" t="s">
        <v>2132</v>
      </c>
      <c r="AR888" s="104"/>
      <c r="AS888" s="104"/>
      <c r="AT888" s="104"/>
      <c r="AU888" s="104"/>
      <c r="AV888" s="104"/>
      <c r="AW888" s="104"/>
      <c r="AX888" s="104"/>
      <c r="AY888" s="104"/>
      <c r="AZ888" s="104"/>
      <c r="BA888" s="104"/>
      <c r="BB888" s="162"/>
      <c r="BC888" s="104"/>
      <c r="BD888" s="214"/>
      <c r="BE888" s="213" t="s">
        <v>2133</v>
      </c>
      <c r="BF888" s="108" t="e">
        <f aca="false">VLOOKUP($A888,#REF!, 34, FALSE())</f>
        <v>#VALUE!</v>
      </c>
      <c r="BG888" s="418" t="e">
        <f aca="false">VLOOKUP($A888,#REF!, 22, FALSE())</f>
        <v>#VALUE!</v>
      </c>
      <c r="BH888" s="109"/>
    </row>
    <row r="889" s="193" customFormat="true" ht="12.75" hidden="false" customHeight="true" outlineLevel="0" collapsed="false">
      <c r="A889" s="133" t="s">
        <v>2134</v>
      </c>
      <c r="B889" s="86" t="e">
        <f aca="false">VLOOKUP($A889,#REF!, 34, FALSE())</f>
        <v>#VALUE!</v>
      </c>
      <c r="C889" s="87" t="str">
        <f aca="false">CONCATENATE("unused_",A889)</f>
        <v>unused_DDR_XM2_B6D3</v>
      </c>
      <c r="D889" s="88" t="e">
        <f aca="false">IF(LEN(VLOOKUP($A889,#REF!,8,FALSE())),LEFT(VLOOKUP($A889,#REF!,8,FALSE()),LEN(VLOOKUP($A889,#REF!,8,FALSE()))-2),"")</f>
        <v>#VALUE!</v>
      </c>
      <c r="E889" s="89" t="e">
        <f aca="false">IF(LEN(VLOOKUP($A889,#REF!,4,FALSE())),IF(INDEX(#REF!,MATCH($A889,#REF!,0),1),LEFT(VLOOKUP($A889,#REF!,4,FALSE()),LEN(VLOOKUP($A889,#REF!,4,FALSE()))-2),CONCATENATE(LEFT(VLOOKUP($A889,#REF!,4,FALSE()),LEN(VLOOKUP($A889,#REF!,4,FALSE()))-2),"*")),"")</f>
        <v>#VALUE!</v>
      </c>
      <c r="F889" s="90" t="e">
        <f aca="false">IF(LEN(VLOOKUP($A889,#REF!,5,FALSE())),IF(INDEX(#REF!,MATCH($A889,#REF!,0),2),LEFT(VLOOKUP($A889,#REF!,5,FALSE()),LEN(VLOOKUP($A889,#REF!,5,FALSE()))-2),CONCATENATE(LEFT(VLOOKUP($A889,#REF!,5,FALSE()),LEN(VLOOKUP($A889,#REF!,5,FALSE()))-2),"*")),"")</f>
        <v>#VALUE!</v>
      </c>
      <c r="G889" s="90" t="e">
        <f aca="false">IF(LEN(VLOOKUP($A889,#REF!,6,FALSE())),IF(INDEX(#REF!,MATCH($A889,#REF!,0),3),LEFT(VLOOKUP($A889,#REF!,6,FALSE()),LEN(VLOOKUP($A889,#REF!,6,FALSE()))-2),CONCATENATE(LEFT(VLOOKUP($A889,#REF!,6,FALSE()),LEN(VLOOKUP($A889,#REF!,6,FALSE()))-2),"*")),"")</f>
        <v>#VALUE!</v>
      </c>
      <c r="H889" s="91" t="e">
        <f aca="false">IF(LEN(VLOOKUP($A889,#REF!,7,FALSE())),IF(INDEX(#REF!,MATCH($A889,#REF!,0),4),LEFT(VLOOKUP($A889,#REF!,7,FALSE()),LEN(VLOOKUP($A889,#REF!,7,FALSE()))-2),CONCATENATE(LEFT(VLOOKUP($A889,#REF!,7,FALSE()),LEN(VLOOKUP($A889,#REF!,7,FALSE()))-2),"*")),"")</f>
        <v>#VALUE!</v>
      </c>
      <c r="I889" s="92" t="e">
        <f aca="false">IF(LEN(VLOOKUP($A889,#REF!,8,FALSE())),UPPER(RIGHT(VLOOKUP($A889,#REF!,8,FALSE()), 1)),"")</f>
        <v>#VALUE!</v>
      </c>
      <c r="J889" s="90" t="e">
        <f aca="false">IF(LEN(VLOOKUP($A889,#REF!,4,FALSE())),UPPER(RIGHT(VLOOKUP($A889,#REF!,4,FALSE()), 1)),"")</f>
        <v>#VALUE!</v>
      </c>
      <c r="K889" s="90" t="e">
        <f aca="false">IF(LEN(VLOOKUP($A889,#REF!,5,FALSE())),UPPER(RIGHT(VLOOKUP($A889,#REF!,5,FALSE()), 1)),"")</f>
        <v>#VALUE!</v>
      </c>
      <c r="L889" s="90" t="e">
        <f aca="false">IF(LEN(VLOOKUP($A889,#REF!,6,FALSE())),UPPER(RIGHT(VLOOKUP($A889,#REF!,6,FALSE()), 1)),"")</f>
        <v>#VALUE!</v>
      </c>
      <c r="M889" s="91" t="e">
        <f aca="false">IF(LEN(VLOOKUP($A889,#REF!,7,FALSE())),UPPER(RIGHT(VLOOKUP($A889,#REF!,7,FALSE()), 1)),"")</f>
        <v>#VALUE!</v>
      </c>
      <c r="N889" s="185"/>
      <c r="O889" s="185"/>
      <c r="P889" s="185"/>
      <c r="Q889" s="185"/>
      <c r="R889" s="185"/>
      <c r="S889" s="100" t="e">
        <f aca="false">HLOOKUP("Device Tree Pin Name",#REF!,MATCH($A889,#REF!,0),FALSE())</f>
        <v>#VALUE!</v>
      </c>
      <c r="T889" s="95" t="e">
        <f aca="false">HLOOKUP("power rail",#REF!,MATCH($A889,#REF!,0),FALSE())</f>
        <v>#VALUE!</v>
      </c>
      <c r="U889" s="96" t="e">
        <f aca="false">HLOOKUP("Wake Capable",#REF!,MATCH($A889,#REF!,0),FALSE())</f>
        <v>#VALUE!</v>
      </c>
      <c r="V889" s="96" t="e">
        <f aca="false">HLOOKUP("Strap",#REF!,MATCH($A889,#REF!,0),FALSE())</f>
        <v>#VALUE!</v>
      </c>
      <c r="W889" s="96"/>
      <c r="X889" s="96"/>
      <c r="Y889" s="96"/>
      <c r="Z889" s="95"/>
      <c r="AA889" s="95" t="e">
        <f aca="false">HLOOKUP("Pad type",#REF!,MATCH($A889,#REF!,0),FALSE())</f>
        <v>#VALUE!</v>
      </c>
      <c r="AB889" s="100"/>
      <c r="AC889" s="100" t="e">
        <f aca="false">HLOOKUP("POR Pin State",#REF!,MATCH($A889,#REF!,0),FALSE())</f>
        <v>#VALUE!</v>
      </c>
      <c r="AD889" s="186"/>
      <c r="AE889" s="187"/>
      <c r="AF889" s="187"/>
      <c r="AG889" s="187"/>
      <c r="AH889" s="188"/>
      <c r="AI889" s="188"/>
      <c r="AJ889" s="189"/>
      <c r="AK889" s="189"/>
      <c r="AL889" s="189"/>
      <c r="AM889" s="189"/>
      <c r="AN889" s="189"/>
      <c r="AO889" s="189"/>
      <c r="AP889" s="189"/>
      <c r="AQ889" s="194" t="s">
        <v>2135</v>
      </c>
      <c r="AR889" s="104"/>
      <c r="AS889" s="104"/>
      <c r="AT889" s="104"/>
      <c r="AU889" s="104"/>
      <c r="AV889" s="104"/>
      <c r="AW889" s="104"/>
      <c r="AX889" s="104"/>
      <c r="AY889" s="104"/>
      <c r="AZ889" s="104"/>
      <c r="BA889" s="104"/>
      <c r="BB889" s="162"/>
      <c r="BC889" s="104"/>
      <c r="BD889" s="214"/>
      <c r="BE889" s="213" t="s">
        <v>2136</v>
      </c>
      <c r="BF889" s="108" t="e">
        <f aca="false">VLOOKUP($A889,#REF!, 34, FALSE())</f>
        <v>#VALUE!</v>
      </c>
      <c r="BG889" s="418" t="e">
        <f aca="false">VLOOKUP($A889,#REF!, 22, FALSE())</f>
        <v>#VALUE!</v>
      </c>
      <c r="BH889" s="109"/>
    </row>
    <row r="890" s="193" customFormat="true" ht="12.75" hidden="false" customHeight="true" outlineLevel="0" collapsed="false">
      <c r="A890" s="133" t="s">
        <v>2137</v>
      </c>
      <c r="B890" s="86" t="e">
        <f aca="false">VLOOKUP($A890,#REF!, 34, FALSE())</f>
        <v>#VALUE!</v>
      </c>
      <c r="C890" s="87" t="str">
        <f aca="false">CONCATENATE("unused_",A890)</f>
        <v>unused_DDR_XM2_B6D4</v>
      </c>
      <c r="D890" s="88" t="e">
        <f aca="false">IF(LEN(VLOOKUP($A890,#REF!,8,FALSE())),LEFT(VLOOKUP($A890,#REF!,8,FALSE()),LEN(VLOOKUP($A890,#REF!,8,FALSE()))-2),"")</f>
        <v>#VALUE!</v>
      </c>
      <c r="E890" s="89" t="e">
        <f aca="false">IF(LEN(VLOOKUP($A890,#REF!,4,FALSE())),IF(INDEX(#REF!,MATCH($A890,#REF!,0),1),LEFT(VLOOKUP($A890,#REF!,4,FALSE()),LEN(VLOOKUP($A890,#REF!,4,FALSE()))-2),CONCATENATE(LEFT(VLOOKUP($A890,#REF!,4,FALSE()),LEN(VLOOKUP($A890,#REF!,4,FALSE()))-2),"*")),"")</f>
        <v>#VALUE!</v>
      </c>
      <c r="F890" s="90" t="e">
        <f aca="false">IF(LEN(VLOOKUP($A890,#REF!,5,FALSE())),IF(INDEX(#REF!,MATCH($A890,#REF!,0),2),LEFT(VLOOKUP($A890,#REF!,5,FALSE()),LEN(VLOOKUP($A890,#REF!,5,FALSE()))-2),CONCATENATE(LEFT(VLOOKUP($A890,#REF!,5,FALSE()),LEN(VLOOKUP($A890,#REF!,5,FALSE()))-2),"*")),"")</f>
        <v>#VALUE!</v>
      </c>
      <c r="G890" s="90" t="e">
        <f aca="false">IF(LEN(VLOOKUP($A890,#REF!,6,FALSE())),IF(INDEX(#REF!,MATCH($A890,#REF!,0),3),LEFT(VLOOKUP($A890,#REF!,6,FALSE()),LEN(VLOOKUP($A890,#REF!,6,FALSE()))-2),CONCATENATE(LEFT(VLOOKUP($A890,#REF!,6,FALSE()),LEN(VLOOKUP($A890,#REF!,6,FALSE()))-2),"*")),"")</f>
        <v>#VALUE!</v>
      </c>
      <c r="H890" s="91" t="e">
        <f aca="false">IF(LEN(VLOOKUP($A890,#REF!,7,FALSE())),IF(INDEX(#REF!,MATCH($A890,#REF!,0),4),LEFT(VLOOKUP($A890,#REF!,7,FALSE()),LEN(VLOOKUP($A890,#REF!,7,FALSE()))-2),CONCATENATE(LEFT(VLOOKUP($A890,#REF!,7,FALSE()),LEN(VLOOKUP($A890,#REF!,7,FALSE()))-2),"*")),"")</f>
        <v>#VALUE!</v>
      </c>
      <c r="I890" s="92" t="e">
        <f aca="false">IF(LEN(VLOOKUP($A890,#REF!,8,FALSE())),UPPER(RIGHT(VLOOKUP($A890,#REF!,8,FALSE()), 1)),"")</f>
        <v>#VALUE!</v>
      </c>
      <c r="J890" s="90" t="e">
        <f aca="false">IF(LEN(VLOOKUP($A890,#REF!,4,FALSE())),UPPER(RIGHT(VLOOKUP($A890,#REF!,4,FALSE()), 1)),"")</f>
        <v>#VALUE!</v>
      </c>
      <c r="K890" s="90" t="e">
        <f aca="false">IF(LEN(VLOOKUP($A890,#REF!,5,FALSE())),UPPER(RIGHT(VLOOKUP($A890,#REF!,5,FALSE()), 1)),"")</f>
        <v>#VALUE!</v>
      </c>
      <c r="L890" s="90" t="e">
        <f aca="false">IF(LEN(VLOOKUP($A890,#REF!,6,FALSE())),UPPER(RIGHT(VLOOKUP($A890,#REF!,6,FALSE()), 1)),"")</f>
        <v>#VALUE!</v>
      </c>
      <c r="M890" s="91" t="e">
        <f aca="false">IF(LEN(VLOOKUP($A890,#REF!,7,FALSE())),UPPER(RIGHT(VLOOKUP($A890,#REF!,7,FALSE()), 1)),"")</f>
        <v>#VALUE!</v>
      </c>
      <c r="N890" s="185"/>
      <c r="O890" s="185"/>
      <c r="P890" s="185"/>
      <c r="Q890" s="185"/>
      <c r="R890" s="185"/>
      <c r="S890" s="100" t="e">
        <f aca="false">HLOOKUP("Device Tree Pin Name",#REF!,MATCH($A890,#REF!,0),FALSE())</f>
        <v>#VALUE!</v>
      </c>
      <c r="T890" s="95" t="e">
        <f aca="false">HLOOKUP("power rail",#REF!,MATCH($A890,#REF!,0),FALSE())</f>
        <v>#VALUE!</v>
      </c>
      <c r="U890" s="96" t="e">
        <f aca="false">HLOOKUP("Wake Capable",#REF!,MATCH($A890,#REF!,0),FALSE())</f>
        <v>#VALUE!</v>
      </c>
      <c r="V890" s="96" t="e">
        <f aca="false">HLOOKUP("Strap",#REF!,MATCH($A890,#REF!,0),FALSE())</f>
        <v>#VALUE!</v>
      </c>
      <c r="W890" s="96"/>
      <c r="X890" s="96"/>
      <c r="Y890" s="96"/>
      <c r="Z890" s="95"/>
      <c r="AA890" s="95" t="e">
        <f aca="false">HLOOKUP("Pad type",#REF!,MATCH($A890,#REF!,0),FALSE())</f>
        <v>#VALUE!</v>
      </c>
      <c r="AB890" s="100"/>
      <c r="AC890" s="100" t="e">
        <f aca="false">HLOOKUP("POR Pin State",#REF!,MATCH($A890,#REF!,0),FALSE())</f>
        <v>#VALUE!</v>
      </c>
      <c r="AD890" s="186"/>
      <c r="AE890" s="187"/>
      <c r="AF890" s="187"/>
      <c r="AG890" s="187"/>
      <c r="AH890" s="188"/>
      <c r="AI890" s="188"/>
      <c r="AJ890" s="189"/>
      <c r="AK890" s="189"/>
      <c r="AL890" s="189"/>
      <c r="AM890" s="189"/>
      <c r="AN890" s="189"/>
      <c r="AO890" s="189"/>
      <c r="AP890" s="189"/>
      <c r="AQ890" s="194" t="s">
        <v>2138</v>
      </c>
      <c r="AR890" s="104"/>
      <c r="AS890" s="104"/>
      <c r="AT890" s="104"/>
      <c r="AU890" s="104"/>
      <c r="AV890" s="104"/>
      <c r="AW890" s="104"/>
      <c r="AX890" s="104"/>
      <c r="AY890" s="104"/>
      <c r="AZ890" s="104"/>
      <c r="BA890" s="104"/>
      <c r="BB890" s="162"/>
      <c r="BC890" s="104"/>
      <c r="BD890" s="214"/>
      <c r="BE890" s="213" t="s">
        <v>2139</v>
      </c>
      <c r="BF890" s="108" t="e">
        <f aca="false">VLOOKUP($A890,#REF!, 34, FALSE())</f>
        <v>#VALUE!</v>
      </c>
      <c r="BG890" s="418" t="e">
        <f aca="false">VLOOKUP($A890,#REF!, 22, FALSE())</f>
        <v>#VALUE!</v>
      </c>
      <c r="BH890" s="109"/>
    </row>
    <row r="891" s="193" customFormat="true" ht="12.75" hidden="false" customHeight="true" outlineLevel="0" collapsed="false">
      <c r="A891" s="133" t="s">
        <v>2140</v>
      </c>
      <c r="B891" s="86" t="e">
        <f aca="false">VLOOKUP($A891,#REF!, 34, FALSE())</f>
        <v>#VALUE!</v>
      </c>
      <c r="C891" s="87" t="str">
        <f aca="false">CONCATENATE("unused_",A891)</f>
        <v>unused_DDR_XM2_B6D5</v>
      </c>
      <c r="D891" s="88" t="e">
        <f aca="false">IF(LEN(VLOOKUP($A891,#REF!,8,FALSE())),LEFT(VLOOKUP($A891,#REF!,8,FALSE()),LEN(VLOOKUP($A891,#REF!,8,FALSE()))-2),"")</f>
        <v>#VALUE!</v>
      </c>
      <c r="E891" s="89" t="e">
        <f aca="false">IF(LEN(VLOOKUP($A891,#REF!,4,FALSE())),IF(INDEX(#REF!,MATCH($A891,#REF!,0),1),LEFT(VLOOKUP($A891,#REF!,4,FALSE()),LEN(VLOOKUP($A891,#REF!,4,FALSE()))-2),CONCATENATE(LEFT(VLOOKUP($A891,#REF!,4,FALSE()),LEN(VLOOKUP($A891,#REF!,4,FALSE()))-2),"*")),"")</f>
        <v>#VALUE!</v>
      </c>
      <c r="F891" s="90" t="e">
        <f aca="false">IF(LEN(VLOOKUP($A891,#REF!,5,FALSE())),IF(INDEX(#REF!,MATCH($A891,#REF!,0),2),LEFT(VLOOKUP($A891,#REF!,5,FALSE()),LEN(VLOOKUP($A891,#REF!,5,FALSE()))-2),CONCATENATE(LEFT(VLOOKUP($A891,#REF!,5,FALSE()),LEN(VLOOKUP($A891,#REF!,5,FALSE()))-2),"*")),"")</f>
        <v>#VALUE!</v>
      </c>
      <c r="G891" s="90" t="e">
        <f aca="false">IF(LEN(VLOOKUP($A891,#REF!,6,FALSE())),IF(INDEX(#REF!,MATCH($A891,#REF!,0),3),LEFT(VLOOKUP($A891,#REF!,6,FALSE()),LEN(VLOOKUP($A891,#REF!,6,FALSE()))-2),CONCATENATE(LEFT(VLOOKUP($A891,#REF!,6,FALSE()),LEN(VLOOKUP($A891,#REF!,6,FALSE()))-2),"*")),"")</f>
        <v>#VALUE!</v>
      </c>
      <c r="H891" s="91" t="e">
        <f aca="false">IF(LEN(VLOOKUP($A891,#REF!,7,FALSE())),IF(INDEX(#REF!,MATCH($A891,#REF!,0),4),LEFT(VLOOKUP($A891,#REF!,7,FALSE()),LEN(VLOOKUP($A891,#REF!,7,FALSE()))-2),CONCATENATE(LEFT(VLOOKUP($A891,#REF!,7,FALSE()),LEN(VLOOKUP($A891,#REF!,7,FALSE()))-2),"*")),"")</f>
        <v>#VALUE!</v>
      </c>
      <c r="I891" s="92" t="e">
        <f aca="false">IF(LEN(VLOOKUP($A891,#REF!,8,FALSE())),UPPER(RIGHT(VLOOKUP($A891,#REF!,8,FALSE()), 1)),"")</f>
        <v>#VALUE!</v>
      </c>
      <c r="J891" s="90" t="e">
        <f aca="false">IF(LEN(VLOOKUP($A891,#REF!,4,FALSE())),UPPER(RIGHT(VLOOKUP($A891,#REF!,4,FALSE()), 1)),"")</f>
        <v>#VALUE!</v>
      </c>
      <c r="K891" s="90" t="e">
        <f aca="false">IF(LEN(VLOOKUP($A891,#REF!,5,FALSE())),UPPER(RIGHT(VLOOKUP($A891,#REF!,5,FALSE()), 1)),"")</f>
        <v>#VALUE!</v>
      </c>
      <c r="L891" s="90" t="e">
        <f aca="false">IF(LEN(VLOOKUP($A891,#REF!,6,FALSE())),UPPER(RIGHT(VLOOKUP($A891,#REF!,6,FALSE()), 1)),"")</f>
        <v>#VALUE!</v>
      </c>
      <c r="M891" s="91" t="e">
        <f aca="false">IF(LEN(VLOOKUP($A891,#REF!,7,FALSE())),UPPER(RIGHT(VLOOKUP($A891,#REF!,7,FALSE()), 1)),"")</f>
        <v>#VALUE!</v>
      </c>
      <c r="N891" s="185"/>
      <c r="O891" s="185"/>
      <c r="P891" s="185"/>
      <c r="Q891" s="185"/>
      <c r="R891" s="185"/>
      <c r="S891" s="100" t="e">
        <f aca="false">HLOOKUP("Device Tree Pin Name",#REF!,MATCH($A891,#REF!,0),FALSE())</f>
        <v>#VALUE!</v>
      </c>
      <c r="T891" s="95" t="e">
        <f aca="false">HLOOKUP("power rail",#REF!,MATCH($A891,#REF!,0),FALSE())</f>
        <v>#VALUE!</v>
      </c>
      <c r="U891" s="96" t="e">
        <f aca="false">HLOOKUP("Wake Capable",#REF!,MATCH($A891,#REF!,0),FALSE())</f>
        <v>#VALUE!</v>
      </c>
      <c r="V891" s="96" t="e">
        <f aca="false">HLOOKUP("Strap",#REF!,MATCH($A891,#REF!,0),FALSE())</f>
        <v>#VALUE!</v>
      </c>
      <c r="W891" s="96"/>
      <c r="X891" s="96"/>
      <c r="Y891" s="96"/>
      <c r="Z891" s="95"/>
      <c r="AA891" s="95" t="e">
        <f aca="false">HLOOKUP("Pad type",#REF!,MATCH($A891,#REF!,0),FALSE())</f>
        <v>#VALUE!</v>
      </c>
      <c r="AB891" s="100"/>
      <c r="AC891" s="100" t="e">
        <f aca="false">HLOOKUP("POR Pin State",#REF!,MATCH($A891,#REF!,0),FALSE())</f>
        <v>#VALUE!</v>
      </c>
      <c r="AD891" s="186"/>
      <c r="AE891" s="187"/>
      <c r="AF891" s="187"/>
      <c r="AG891" s="187"/>
      <c r="AH891" s="188"/>
      <c r="AI891" s="188"/>
      <c r="AJ891" s="189"/>
      <c r="AK891" s="189"/>
      <c r="AL891" s="189"/>
      <c r="AM891" s="189"/>
      <c r="AN891" s="189"/>
      <c r="AO891" s="189"/>
      <c r="AP891" s="189"/>
      <c r="AQ891" s="194" t="s">
        <v>2141</v>
      </c>
      <c r="AR891" s="104"/>
      <c r="AS891" s="104"/>
      <c r="AT891" s="104"/>
      <c r="AU891" s="104"/>
      <c r="AV891" s="104"/>
      <c r="AW891" s="104"/>
      <c r="AX891" s="104"/>
      <c r="AY891" s="104"/>
      <c r="AZ891" s="104"/>
      <c r="BA891" s="104"/>
      <c r="BB891" s="162"/>
      <c r="BC891" s="104"/>
      <c r="BD891" s="214"/>
      <c r="BE891" s="213" t="s">
        <v>2142</v>
      </c>
      <c r="BF891" s="108" t="e">
        <f aca="false">VLOOKUP($A891,#REF!, 34, FALSE())</f>
        <v>#VALUE!</v>
      </c>
      <c r="BG891" s="418" t="e">
        <f aca="false">VLOOKUP($A891,#REF!, 22, FALSE())</f>
        <v>#VALUE!</v>
      </c>
      <c r="BH891" s="109"/>
    </row>
    <row r="892" s="193" customFormat="true" ht="12.75" hidden="false" customHeight="true" outlineLevel="0" collapsed="false">
      <c r="A892" s="133" t="s">
        <v>2143</v>
      </c>
      <c r="B892" s="86" t="e">
        <f aca="false">VLOOKUP($A892,#REF!, 34, FALSE())</f>
        <v>#VALUE!</v>
      </c>
      <c r="C892" s="87" t="str">
        <f aca="false">CONCATENATE("unused_",A892)</f>
        <v>unused_DDR_XM2_B6D6</v>
      </c>
      <c r="D892" s="88" t="e">
        <f aca="false">IF(LEN(VLOOKUP($A892,#REF!,8,FALSE())),LEFT(VLOOKUP($A892,#REF!,8,FALSE()),LEN(VLOOKUP($A892,#REF!,8,FALSE()))-2),"")</f>
        <v>#VALUE!</v>
      </c>
      <c r="E892" s="89" t="e">
        <f aca="false">IF(LEN(VLOOKUP($A892,#REF!,4,FALSE())),IF(INDEX(#REF!,MATCH($A892,#REF!,0),1),LEFT(VLOOKUP($A892,#REF!,4,FALSE()),LEN(VLOOKUP($A892,#REF!,4,FALSE()))-2),CONCATENATE(LEFT(VLOOKUP($A892,#REF!,4,FALSE()),LEN(VLOOKUP($A892,#REF!,4,FALSE()))-2),"*")),"")</f>
        <v>#VALUE!</v>
      </c>
      <c r="F892" s="90" t="e">
        <f aca="false">IF(LEN(VLOOKUP($A892,#REF!,5,FALSE())),IF(INDEX(#REF!,MATCH($A892,#REF!,0),2),LEFT(VLOOKUP($A892,#REF!,5,FALSE()),LEN(VLOOKUP($A892,#REF!,5,FALSE()))-2),CONCATENATE(LEFT(VLOOKUP($A892,#REF!,5,FALSE()),LEN(VLOOKUP($A892,#REF!,5,FALSE()))-2),"*")),"")</f>
        <v>#VALUE!</v>
      </c>
      <c r="G892" s="90" t="e">
        <f aca="false">IF(LEN(VLOOKUP($A892,#REF!,6,FALSE())),IF(INDEX(#REF!,MATCH($A892,#REF!,0),3),LEFT(VLOOKUP($A892,#REF!,6,FALSE()),LEN(VLOOKUP($A892,#REF!,6,FALSE()))-2),CONCATENATE(LEFT(VLOOKUP($A892,#REF!,6,FALSE()),LEN(VLOOKUP($A892,#REF!,6,FALSE()))-2),"*")),"")</f>
        <v>#VALUE!</v>
      </c>
      <c r="H892" s="91" t="e">
        <f aca="false">IF(LEN(VLOOKUP($A892,#REF!,7,FALSE())),IF(INDEX(#REF!,MATCH($A892,#REF!,0),4),LEFT(VLOOKUP($A892,#REF!,7,FALSE()),LEN(VLOOKUP($A892,#REF!,7,FALSE()))-2),CONCATENATE(LEFT(VLOOKUP($A892,#REF!,7,FALSE()),LEN(VLOOKUP($A892,#REF!,7,FALSE()))-2),"*")),"")</f>
        <v>#VALUE!</v>
      </c>
      <c r="I892" s="92" t="e">
        <f aca="false">IF(LEN(VLOOKUP($A892,#REF!,8,FALSE())),UPPER(RIGHT(VLOOKUP($A892,#REF!,8,FALSE()), 1)),"")</f>
        <v>#VALUE!</v>
      </c>
      <c r="J892" s="90" t="e">
        <f aca="false">IF(LEN(VLOOKUP($A892,#REF!,4,FALSE())),UPPER(RIGHT(VLOOKUP($A892,#REF!,4,FALSE()), 1)),"")</f>
        <v>#VALUE!</v>
      </c>
      <c r="K892" s="90" t="e">
        <f aca="false">IF(LEN(VLOOKUP($A892,#REF!,5,FALSE())),UPPER(RIGHT(VLOOKUP($A892,#REF!,5,FALSE()), 1)),"")</f>
        <v>#VALUE!</v>
      </c>
      <c r="L892" s="90" t="e">
        <f aca="false">IF(LEN(VLOOKUP($A892,#REF!,6,FALSE())),UPPER(RIGHT(VLOOKUP($A892,#REF!,6,FALSE()), 1)),"")</f>
        <v>#VALUE!</v>
      </c>
      <c r="M892" s="91" t="e">
        <f aca="false">IF(LEN(VLOOKUP($A892,#REF!,7,FALSE())),UPPER(RIGHT(VLOOKUP($A892,#REF!,7,FALSE()), 1)),"")</f>
        <v>#VALUE!</v>
      </c>
      <c r="N892" s="185"/>
      <c r="O892" s="185"/>
      <c r="P892" s="185"/>
      <c r="Q892" s="185"/>
      <c r="R892" s="185"/>
      <c r="S892" s="100" t="e">
        <f aca="false">HLOOKUP("Device Tree Pin Name",#REF!,MATCH($A892,#REF!,0),FALSE())</f>
        <v>#VALUE!</v>
      </c>
      <c r="T892" s="95" t="e">
        <f aca="false">HLOOKUP("power rail",#REF!,MATCH($A892,#REF!,0),FALSE())</f>
        <v>#VALUE!</v>
      </c>
      <c r="U892" s="96" t="e">
        <f aca="false">HLOOKUP("Wake Capable",#REF!,MATCH($A892,#REF!,0),FALSE())</f>
        <v>#VALUE!</v>
      </c>
      <c r="V892" s="96" t="e">
        <f aca="false">HLOOKUP("Strap",#REF!,MATCH($A892,#REF!,0),FALSE())</f>
        <v>#VALUE!</v>
      </c>
      <c r="W892" s="96"/>
      <c r="X892" s="96"/>
      <c r="Y892" s="96"/>
      <c r="Z892" s="95"/>
      <c r="AA892" s="95" t="e">
        <f aca="false">HLOOKUP("Pad type",#REF!,MATCH($A892,#REF!,0),FALSE())</f>
        <v>#VALUE!</v>
      </c>
      <c r="AB892" s="100"/>
      <c r="AC892" s="100" t="e">
        <f aca="false">HLOOKUP("POR Pin State",#REF!,MATCH($A892,#REF!,0),FALSE())</f>
        <v>#VALUE!</v>
      </c>
      <c r="AD892" s="186"/>
      <c r="AE892" s="187"/>
      <c r="AF892" s="187"/>
      <c r="AG892" s="187"/>
      <c r="AH892" s="188"/>
      <c r="AI892" s="188"/>
      <c r="AJ892" s="189"/>
      <c r="AK892" s="189"/>
      <c r="AL892" s="189"/>
      <c r="AM892" s="189"/>
      <c r="AN892" s="189"/>
      <c r="AO892" s="189"/>
      <c r="AP892" s="189"/>
      <c r="AQ892" s="194" t="s">
        <v>2144</v>
      </c>
      <c r="AR892" s="104"/>
      <c r="AS892" s="104"/>
      <c r="AT892" s="104"/>
      <c r="AU892" s="104"/>
      <c r="AV892" s="104"/>
      <c r="AW892" s="104"/>
      <c r="AX892" s="104"/>
      <c r="AY892" s="104"/>
      <c r="AZ892" s="104"/>
      <c r="BA892" s="104"/>
      <c r="BB892" s="162"/>
      <c r="BC892" s="104"/>
      <c r="BD892" s="214"/>
      <c r="BE892" s="213" t="s">
        <v>2145</v>
      </c>
      <c r="BF892" s="108" t="e">
        <f aca="false">VLOOKUP($A892,#REF!, 34, FALSE())</f>
        <v>#VALUE!</v>
      </c>
      <c r="BG892" s="418" t="e">
        <f aca="false">VLOOKUP($A892,#REF!, 22, FALSE())</f>
        <v>#VALUE!</v>
      </c>
      <c r="BH892" s="109"/>
    </row>
    <row r="893" s="193" customFormat="true" ht="12.75" hidden="false" customHeight="true" outlineLevel="0" collapsed="false">
      <c r="A893" s="133" t="s">
        <v>2146</v>
      </c>
      <c r="B893" s="86" t="e">
        <f aca="false">VLOOKUP($A893,#REF!, 34, FALSE())</f>
        <v>#VALUE!</v>
      </c>
      <c r="C893" s="87" t="str">
        <f aca="false">CONCATENATE("unused_",A893)</f>
        <v>unused_DDR_XM2_B6D7</v>
      </c>
      <c r="D893" s="88" t="e">
        <f aca="false">IF(LEN(VLOOKUP($A893,#REF!,8,FALSE())),LEFT(VLOOKUP($A893,#REF!,8,FALSE()),LEN(VLOOKUP($A893,#REF!,8,FALSE()))-2),"")</f>
        <v>#VALUE!</v>
      </c>
      <c r="E893" s="89" t="e">
        <f aca="false">IF(LEN(VLOOKUP($A893,#REF!,4,FALSE())),IF(INDEX(#REF!,MATCH($A893,#REF!,0),1),LEFT(VLOOKUP($A893,#REF!,4,FALSE()),LEN(VLOOKUP($A893,#REF!,4,FALSE()))-2),CONCATENATE(LEFT(VLOOKUP($A893,#REF!,4,FALSE()),LEN(VLOOKUP($A893,#REF!,4,FALSE()))-2),"*")),"")</f>
        <v>#VALUE!</v>
      </c>
      <c r="F893" s="90" t="e">
        <f aca="false">IF(LEN(VLOOKUP($A893,#REF!,5,FALSE())),IF(INDEX(#REF!,MATCH($A893,#REF!,0),2),LEFT(VLOOKUP($A893,#REF!,5,FALSE()),LEN(VLOOKUP($A893,#REF!,5,FALSE()))-2),CONCATENATE(LEFT(VLOOKUP($A893,#REF!,5,FALSE()),LEN(VLOOKUP($A893,#REF!,5,FALSE()))-2),"*")),"")</f>
        <v>#VALUE!</v>
      </c>
      <c r="G893" s="90" t="e">
        <f aca="false">IF(LEN(VLOOKUP($A893,#REF!,6,FALSE())),IF(INDEX(#REF!,MATCH($A893,#REF!,0),3),LEFT(VLOOKUP($A893,#REF!,6,FALSE()),LEN(VLOOKUP($A893,#REF!,6,FALSE()))-2),CONCATENATE(LEFT(VLOOKUP($A893,#REF!,6,FALSE()),LEN(VLOOKUP($A893,#REF!,6,FALSE()))-2),"*")),"")</f>
        <v>#VALUE!</v>
      </c>
      <c r="H893" s="91" t="e">
        <f aca="false">IF(LEN(VLOOKUP($A893,#REF!,7,FALSE())),IF(INDEX(#REF!,MATCH($A893,#REF!,0),4),LEFT(VLOOKUP($A893,#REF!,7,FALSE()),LEN(VLOOKUP($A893,#REF!,7,FALSE()))-2),CONCATENATE(LEFT(VLOOKUP($A893,#REF!,7,FALSE()),LEN(VLOOKUP($A893,#REF!,7,FALSE()))-2),"*")),"")</f>
        <v>#VALUE!</v>
      </c>
      <c r="I893" s="92" t="e">
        <f aca="false">IF(LEN(VLOOKUP($A893,#REF!,8,FALSE())),UPPER(RIGHT(VLOOKUP($A893,#REF!,8,FALSE()), 1)),"")</f>
        <v>#VALUE!</v>
      </c>
      <c r="J893" s="90" t="e">
        <f aca="false">IF(LEN(VLOOKUP($A893,#REF!,4,FALSE())),UPPER(RIGHT(VLOOKUP($A893,#REF!,4,FALSE()), 1)),"")</f>
        <v>#VALUE!</v>
      </c>
      <c r="K893" s="90" t="e">
        <f aca="false">IF(LEN(VLOOKUP($A893,#REF!,5,FALSE())),UPPER(RIGHT(VLOOKUP($A893,#REF!,5,FALSE()), 1)),"")</f>
        <v>#VALUE!</v>
      </c>
      <c r="L893" s="90" t="e">
        <f aca="false">IF(LEN(VLOOKUP($A893,#REF!,6,FALSE())),UPPER(RIGHT(VLOOKUP($A893,#REF!,6,FALSE()), 1)),"")</f>
        <v>#VALUE!</v>
      </c>
      <c r="M893" s="91" t="e">
        <f aca="false">IF(LEN(VLOOKUP($A893,#REF!,7,FALSE())),UPPER(RIGHT(VLOOKUP($A893,#REF!,7,FALSE()), 1)),"")</f>
        <v>#VALUE!</v>
      </c>
      <c r="N893" s="185"/>
      <c r="O893" s="185"/>
      <c r="P893" s="185"/>
      <c r="Q893" s="185"/>
      <c r="R893" s="185"/>
      <c r="S893" s="100" t="e">
        <f aca="false">HLOOKUP("Device Tree Pin Name",#REF!,MATCH($A893,#REF!,0),FALSE())</f>
        <v>#VALUE!</v>
      </c>
      <c r="T893" s="95" t="e">
        <f aca="false">HLOOKUP("power rail",#REF!,MATCH($A893,#REF!,0),FALSE())</f>
        <v>#VALUE!</v>
      </c>
      <c r="U893" s="96" t="e">
        <f aca="false">HLOOKUP("Wake Capable",#REF!,MATCH($A893,#REF!,0),FALSE())</f>
        <v>#VALUE!</v>
      </c>
      <c r="V893" s="96" t="e">
        <f aca="false">HLOOKUP("Strap",#REF!,MATCH($A893,#REF!,0),FALSE())</f>
        <v>#VALUE!</v>
      </c>
      <c r="W893" s="96"/>
      <c r="X893" s="96"/>
      <c r="Y893" s="96"/>
      <c r="Z893" s="95"/>
      <c r="AA893" s="95" t="e">
        <f aca="false">HLOOKUP("Pad type",#REF!,MATCH($A893,#REF!,0),FALSE())</f>
        <v>#VALUE!</v>
      </c>
      <c r="AB893" s="100"/>
      <c r="AC893" s="100" t="e">
        <f aca="false">HLOOKUP("POR Pin State",#REF!,MATCH($A893,#REF!,0),FALSE())</f>
        <v>#VALUE!</v>
      </c>
      <c r="AD893" s="186"/>
      <c r="AE893" s="187"/>
      <c r="AF893" s="187"/>
      <c r="AG893" s="187"/>
      <c r="AH893" s="188"/>
      <c r="AI893" s="188"/>
      <c r="AJ893" s="189"/>
      <c r="AK893" s="189"/>
      <c r="AL893" s="189"/>
      <c r="AM893" s="189"/>
      <c r="AN893" s="189"/>
      <c r="AO893" s="189"/>
      <c r="AP893" s="189"/>
      <c r="AQ893" s="194" t="s">
        <v>2147</v>
      </c>
      <c r="AR893" s="104"/>
      <c r="AS893" s="104"/>
      <c r="AT893" s="104"/>
      <c r="AU893" s="104"/>
      <c r="AV893" s="104"/>
      <c r="AW893" s="104"/>
      <c r="AX893" s="104"/>
      <c r="AY893" s="104"/>
      <c r="AZ893" s="104"/>
      <c r="BA893" s="104"/>
      <c r="BB893" s="162"/>
      <c r="BC893" s="104"/>
      <c r="BD893" s="214"/>
      <c r="BE893" s="213" t="s">
        <v>2148</v>
      </c>
      <c r="BF893" s="108" t="e">
        <f aca="false">VLOOKUP($A893,#REF!, 34, FALSE())</f>
        <v>#VALUE!</v>
      </c>
      <c r="BG893" s="418" t="e">
        <f aca="false">VLOOKUP($A893,#REF!, 22, FALSE())</f>
        <v>#VALUE!</v>
      </c>
      <c r="BH893" s="109"/>
    </row>
    <row r="894" s="193" customFormat="true" ht="12.75" hidden="false" customHeight="true" outlineLevel="0" collapsed="false">
      <c r="A894" s="133" t="s">
        <v>2149</v>
      </c>
      <c r="B894" s="86" t="e">
        <f aca="false">VLOOKUP($A894,#REF!, 34, FALSE())</f>
        <v>#VALUE!</v>
      </c>
      <c r="C894" s="87" t="str">
        <f aca="false">CONCATENATE("unused_",A894)</f>
        <v>unused_DDR_XM2_B6DMI</v>
      </c>
      <c r="D894" s="88" t="e">
        <f aca="false">IF(LEN(VLOOKUP($A894,#REF!,8,FALSE())),LEFT(VLOOKUP($A894,#REF!,8,FALSE()),LEN(VLOOKUP($A894,#REF!,8,FALSE()))-2),"")</f>
        <v>#VALUE!</v>
      </c>
      <c r="E894" s="89" t="e">
        <f aca="false">IF(LEN(VLOOKUP($A894,#REF!,4,FALSE())),IF(INDEX(#REF!,MATCH($A894,#REF!,0),1),LEFT(VLOOKUP($A894,#REF!,4,FALSE()),LEN(VLOOKUP($A894,#REF!,4,FALSE()))-2),CONCATENATE(LEFT(VLOOKUP($A894,#REF!,4,FALSE()),LEN(VLOOKUP($A894,#REF!,4,FALSE()))-2),"*")),"")</f>
        <v>#VALUE!</v>
      </c>
      <c r="F894" s="90" t="e">
        <f aca="false">IF(LEN(VLOOKUP($A894,#REF!,5,FALSE())),IF(INDEX(#REF!,MATCH($A894,#REF!,0),2),LEFT(VLOOKUP($A894,#REF!,5,FALSE()),LEN(VLOOKUP($A894,#REF!,5,FALSE()))-2),CONCATENATE(LEFT(VLOOKUP($A894,#REF!,5,FALSE()),LEN(VLOOKUP($A894,#REF!,5,FALSE()))-2),"*")),"")</f>
        <v>#VALUE!</v>
      </c>
      <c r="G894" s="90" t="e">
        <f aca="false">IF(LEN(VLOOKUP($A894,#REF!,6,FALSE())),IF(INDEX(#REF!,MATCH($A894,#REF!,0),3),LEFT(VLOOKUP($A894,#REF!,6,FALSE()),LEN(VLOOKUP($A894,#REF!,6,FALSE()))-2),CONCATENATE(LEFT(VLOOKUP($A894,#REF!,6,FALSE()),LEN(VLOOKUP($A894,#REF!,6,FALSE()))-2),"*")),"")</f>
        <v>#VALUE!</v>
      </c>
      <c r="H894" s="91" t="e">
        <f aca="false">IF(LEN(VLOOKUP($A894,#REF!,7,FALSE())),IF(INDEX(#REF!,MATCH($A894,#REF!,0),4),LEFT(VLOOKUP($A894,#REF!,7,FALSE()),LEN(VLOOKUP($A894,#REF!,7,FALSE()))-2),CONCATENATE(LEFT(VLOOKUP($A894,#REF!,7,FALSE()),LEN(VLOOKUP($A894,#REF!,7,FALSE()))-2),"*")),"")</f>
        <v>#VALUE!</v>
      </c>
      <c r="I894" s="92" t="e">
        <f aca="false">IF(LEN(VLOOKUP($A894,#REF!,8,FALSE())),UPPER(RIGHT(VLOOKUP($A894,#REF!,8,FALSE()), 1)),"")</f>
        <v>#VALUE!</v>
      </c>
      <c r="J894" s="90" t="e">
        <f aca="false">IF(LEN(VLOOKUP($A894,#REF!,4,FALSE())),UPPER(RIGHT(VLOOKUP($A894,#REF!,4,FALSE()), 1)),"")</f>
        <v>#VALUE!</v>
      </c>
      <c r="K894" s="90" t="e">
        <f aca="false">IF(LEN(VLOOKUP($A894,#REF!,5,FALSE())),UPPER(RIGHT(VLOOKUP($A894,#REF!,5,FALSE()), 1)),"")</f>
        <v>#VALUE!</v>
      </c>
      <c r="L894" s="90" t="e">
        <f aca="false">IF(LEN(VLOOKUP($A894,#REF!,6,FALSE())),UPPER(RIGHT(VLOOKUP($A894,#REF!,6,FALSE()), 1)),"")</f>
        <v>#VALUE!</v>
      </c>
      <c r="M894" s="91" t="e">
        <f aca="false">IF(LEN(VLOOKUP($A894,#REF!,7,FALSE())),UPPER(RIGHT(VLOOKUP($A894,#REF!,7,FALSE()), 1)),"")</f>
        <v>#VALUE!</v>
      </c>
      <c r="N894" s="185"/>
      <c r="O894" s="185"/>
      <c r="P894" s="185"/>
      <c r="Q894" s="185"/>
      <c r="R894" s="185"/>
      <c r="S894" s="100" t="e">
        <f aca="false">HLOOKUP("Device Tree Pin Name",#REF!,MATCH($A894,#REF!,0),FALSE())</f>
        <v>#VALUE!</v>
      </c>
      <c r="T894" s="95" t="e">
        <f aca="false">HLOOKUP("power rail",#REF!,MATCH($A894,#REF!,0),FALSE())</f>
        <v>#VALUE!</v>
      </c>
      <c r="U894" s="96" t="e">
        <f aca="false">HLOOKUP("Wake Capable",#REF!,MATCH($A894,#REF!,0),FALSE())</f>
        <v>#VALUE!</v>
      </c>
      <c r="V894" s="96" t="e">
        <f aca="false">HLOOKUP("Strap",#REF!,MATCH($A894,#REF!,0),FALSE())</f>
        <v>#VALUE!</v>
      </c>
      <c r="W894" s="96"/>
      <c r="X894" s="96"/>
      <c r="Y894" s="96"/>
      <c r="Z894" s="95"/>
      <c r="AA894" s="95" t="e">
        <f aca="false">HLOOKUP("Pad type",#REF!,MATCH($A894,#REF!,0),FALSE())</f>
        <v>#VALUE!</v>
      </c>
      <c r="AB894" s="100"/>
      <c r="AC894" s="100" t="e">
        <f aca="false">HLOOKUP("POR Pin State",#REF!,MATCH($A894,#REF!,0),FALSE())</f>
        <v>#VALUE!</v>
      </c>
      <c r="AD894" s="186"/>
      <c r="AE894" s="187"/>
      <c r="AF894" s="187"/>
      <c r="AG894" s="187"/>
      <c r="AH894" s="188"/>
      <c r="AI894" s="188"/>
      <c r="AJ894" s="189"/>
      <c r="AK894" s="189"/>
      <c r="AL894" s="189"/>
      <c r="AM894" s="189"/>
      <c r="AN894" s="189"/>
      <c r="AO894" s="189"/>
      <c r="AP894" s="189"/>
      <c r="AQ894" s="194" t="s">
        <v>2149</v>
      </c>
      <c r="AR894" s="104"/>
      <c r="AS894" s="104"/>
      <c r="AT894" s="104"/>
      <c r="AU894" s="104"/>
      <c r="AV894" s="104"/>
      <c r="AW894" s="104"/>
      <c r="AX894" s="104"/>
      <c r="AY894" s="104"/>
      <c r="AZ894" s="104"/>
      <c r="BA894" s="104"/>
      <c r="BB894" s="162"/>
      <c r="BC894" s="104"/>
      <c r="BD894" s="214"/>
      <c r="BE894" s="213" t="s">
        <v>2150</v>
      </c>
      <c r="BF894" s="108" t="e">
        <f aca="false">VLOOKUP($A894,#REF!, 34, FALSE())</f>
        <v>#VALUE!</v>
      </c>
      <c r="BG894" s="418" t="e">
        <f aca="false">VLOOKUP($A894,#REF!, 22, FALSE())</f>
        <v>#VALUE!</v>
      </c>
      <c r="BH894" s="109"/>
    </row>
    <row r="895" s="193" customFormat="true" ht="12.75" hidden="false" customHeight="true" outlineLevel="0" collapsed="false">
      <c r="A895" s="1" t="s">
        <v>2151</v>
      </c>
      <c r="B895" s="86" t="e">
        <f aca="false">VLOOKUP($A895,#REF!, 34, FALSE())</f>
        <v>#VALUE!</v>
      </c>
      <c r="C895" s="87" t="str">
        <f aca="false">CONCATENATE("unused_",A895)</f>
        <v>unused_DDR_XM2_B6WCK_P</v>
      </c>
      <c r="D895" s="88" t="e">
        <f aca="false">IF(LEN(VLOOKUP($A895,#REF!,8,FALSE())),LEFT(VLOOKUP($A895,#REF!,8,FALSE()),LEN(VLOOKUP($A895,#REF!,8,FALSE()))-2),"")</f>
        <v>#VALUE!</v>
      </c>
      <c r="E895" s="89" t="e">
        <f aca="false">IF(LEN(VLOOKUP($A895,#REF!,4,FALSE())),IF(INDEX(#REF!,MATCH($A895,#REF!,0),1),LEFT(VLOOKUP($A895,#REF!,4,FALSE()),LEN(VLOOKUP($A895,#REF!,4,FALSE()))-2),CONCATENATE(LEFT(VLOOKUP($A895,#REF!,4,FALSE()),LEN(VLOOKUP($A895,#REF!,4,FALSE()))-2),"*")),"")</f>
        <v>#VALUE!</v>
      </c>
      <c r="F895" s="90" t="e">
        <f aca="false">IF(LEN(VLOOKUP($A895,#REF!,5,FALSE())),IF(INDEX(#REF!,MATCH($A895,#REF!,0),2),LEFT(VLOOKUP($A895,#REF!,5,FALSE()),LEN(VLOOKUP($A895,#REF!,5,FALSE()))-2),CONCATENATE(LEFT(VLOOKUP($A895,#REF!,5,FALSE()),LEN(VLOOKUP($A895,#REF!,5,FALSE()))-2),"*")),"")</f>
        <v>#VALUE!</v>
      </c>
      <c r="G895" s="90" t="e">
        <f aca="false">IF(LEN(VLOOKUP($A895,#REF!,6,FALSE())),IF(INDEX(#REF!,MATCH($A895,#REF!,0),3),LEFT(VLOOKUP($A895,#REF!,6,FALSE()),LEN(VLOOKUP($A895,#REF!,6,FALSE()))-2),CONCATENATE(LEFT(VLOOKUP($A895,#REF!,6,FALSE()),LEN(VLOOKUP($A895,#REF!,6,FALSE()))-2),"*")),"")</f>
        <v>#VALUE!</v>
      </c>
      <c r="H895" s="91" t="e">
        <f aca="false">IF(LEN(VLOOKUP($A895,#REF!,7,FALSE())),IF(INDEX(#REF!,MATCH($A895,#REF!,0),4),LEFT(VLOOKUP($A895,#REF!,7,FALSE()),LEN(VLOOKUP($A895,#REF!,7,FALSE()))-2),CONCATENATE(LEFT(VLOOKUP($A895,#REF!,7,FALSE()),LEN(VLOOKUP($A895,#REF!,7,FALSE()))-2),"*")),"")</f>
        <v>#VALUE!</v>
      </c>
      <c r="I895" s="92" t="e">
        <f aca="false">IF(LEN(VLOOKUP($A895,#REF!,8,FALSE())),UPPER(RIGHT(VLOOKUP($A895,#REF!,8,FALSE()), 1)),"")</f>
        <v>#VALUE!</v>
      </c>
      <c r="J895" s="90" t="e">
        <f aca="false">IF(LEN(VLOOKUP($A895,#REF!,4,FALSE())),UPPER(RIGHT(VLOOKUP($A895,#REF!,4,FALSE()), 1)),"")</f>
        <v>#VALUE!</v>
      </c>
      <c r="K895" s="90" t="e">
        <f aca="false">IF(LEN(VLOOKUP($A895,#REF!,5,FALSE())),UPPER(RIGHT(VLOOKUP($A895,#REF!,5,FALSE()), 1)),"")</f>
        <v>#VALUE!</v>
      </c>
      <c r="L895" s="90" t="e">
        <f aca="false">IF(LEN(VLOOKUP($A895,#REF!,6,FALSE())),UPPER(RIGHT(VLOOKUP($A895,#REF!,6,FALSE()), 1)),"")</f>
        <v>#VALUE!</v>
      </c>
      <c r="M895" s="91" t="e">
        <f aca="false">IF(LEN(VLOOKUP($A895,#REF!,7,FALSE())),UPPER(RIGHT(VLOOKUP($A895,#REF!,7,FALSE()), 1)),"")</f>
        <v>#VALUE!</v>
      </c>
      <c r="N895" s="185"/>
      <c r="O895" s="185"/>
      <c r="P895" s="185"/>
      <c r="Q895" s="185"/>
      <c r="R895" s="185"/>
      <c r="S895" s="100" t="e">
        <f aca="false">HLOOKUP("Device Tree Pin Name",#REF!,MATCH($A895,#REF!,0),FALSE())</f>
        <v>#VALUE!</v>
      </c>
      <c r="T895" s="95" t="e">
        <f aca="false">HLOOKUP("power rail",#REF!,MATCH($A895,#REF!,0),FALSE())</f>
        <v>#VALUE!</v>
      </c>
      <c r="U895" s="96" t="e">
        <f aca="false">HLOOKUP("Wake Capable",#REF!,MATCH($A895,#REF!,0),FALSE())</f>
        <v>#VALUE!</v>
      </c>
      <c r="V895" s="96" t="e">
        <f aca="false">HLOOKUP("Strap",#REF!,MATCH($A895,#REF!,0),FALSE())</f>
        <v>#VALUE!</v>
      </c>
      <c r="W895" s="96"/>
      <c r="X895" s="96"/>
      <c r="Y895" s="96"/>
      <c r="Z895" s="95"/>
      <c r="AA895" s="95" t="e">
        <f aca="false">HLOOKUP("Pad type",#REF!,MATCH($A895,#REF!,0),FALSE())</f>
        <v>#VALUE!</v>
      </c>
      <c r="AB895" s="100"/>
      <c r="AC895" s="100" t="e">
        <f aca="false">HLOOKUP("POR Pin State",#REF!,MATCH($A895,#REF!,0),FALSE())</f>
        <v>#VALUE!</v>
      </c>
      <c r="AD895" s="186"/>
      <c r="AE895" s="187"/>
      <c r="AF895" s="187"/>
      <c r="AG895" s="187"/>
      <c r="AH895" s="188"/>
      <c r="AI895" s="188"/>
      <c r="AJ895" s="189"/>
      <c r="AK895" s="189"/>
      <c r="AL895" s="189"/>
      <c r="AM895" s="189"/>
      <c r="AN895" s="189"/>
      <c r="AO895" s="189"/>
      <c r="AP895" s="189"/>
      <c r="AQ895" s="194" t="s">
        <v>2151</v>
      </c>
      <c r="AR895" s="104"/>
      <c r="AS895" s="104"/>
      <c r="AT895" s="104"/>
      <c r="AU895" s="104"/>
      <c r="AV895" s="104"/>
      <c r="AW895" s="104"/>
      <c r="AX895" s="104"/>
      <c r="AY895" s="104"/>
      <c r="AZ895" s="104"/>
      <c r="BA895" s="104"/>
      <c r="BB895" s="162"/>
      <c r="BC895" s="104"/>
      <c r="BD895" s="214"/>
      <c r="BE895" s="213" t="s">
        <v>2152</v>
      </c>
      <c r="BF895" s="108" t="e">
        <f aca="false">VLOOKUP($A895,#REF!, 34, FALSE())</f>
        <v>#VALUE!</v>
      </c>
      <c r="BG895" s="418" t="e">
        <f aca="false">VLOOKUP($A895,#REF!, 22, FALSE())</f>
        <v>#VALUE!</v>
      </c>
      <c r="BH895" s="109"/>
    </row>
    <row r="896" s="193" customFormat="true" ht="12.75" hidden="false" customHeight="true" outlineLevel="0" collapsed="false">
      <c r="A896" s="1" t="s">
        <v>2153</v>
      </c>
      <c r="B896" s="86" t="e">
        <f aca="false">VLOOKUP($A896,#REF!, 34, FALSE())</f>
        <v>#VALUE!</v>
      </c>
      <c r="C896" s="87" t="str">
        <f aca="false">CONCATENATE("unused_",A896)</f>
        <v>unused_DDR_XM2_B6WCK_N</v>
      </c>
      <c r="D896" s="88" t="e">
        <f aca="false">IF(LEN(VLOOKUP($A896,#REF!,8,FALSE())),LEFT(VLOOKUP($A896,#REF!,8,FALSE()),LEN(VLOOKUP($A896,#REF!,8,FALSE()))-2),"")</f>
        <v>#VALUE!</v>
      </c>
      <c r="E896" s="89" t="e">
        <f aca="false">IF(LEN(VLOOKUP($A896,#REF!,4,FALSE())),IF(INDEX(#REF!,MATCH($A896,#REF!,0),1),LEFT(VLOOKUP($A896,#REF!,4,FALSE()),LEN(VLOOKUP($A896,#REF!,4,FALSE()))-2),CONCATENATE(LEFT(VLOOKUP($A896,#REF!,4,FALSE()),LEN(VLOOKUP($A896,#REF!,4,FALSE()))-2),"*")),"")</f>
        <v>#VALUE!</v>
      </c>
      <c r="F896" s="90" t="e">
        <f aca="false">IF(LEN(VLOOKUP($A896,#REF!,5,FALSE())),IF(INDEX(#REF!,MATCH($A896,#REF!,0),2),LEFT(VLOOKUP($A896,#REF!,5,FALSE()),LEN(VLOOKUP($A896,#REF!,5,FALSE()))-2),CONCATENATE(LEFT(VLOOKUP($A896,#REF!,5,FALSE()),LEN(VLOOKUP($A896,#REF!,5,FALSE()))-2),"*")),"")</f>
        <v>#VALUE!</v>
      </c>
      <c r="G896" s="90" t="e">
        <f aca="false">IF(LEN(VLOOKUP($A896,#REF!,6,FALSE())),IF(INDEX(#REF!,MATCH($A896,#REF!,0),3),LEFT(VLOOKUP($A896,#REF!,6,FALSE()),LEN(VLOOKUP($A896,#REF!,6,FALSE()))-2),CONCATENATE(LEFT(VLOOKUP($A896,#REF!,6,FALSE()),LEN(VLOOKUP($A896,#REF!,6,FALSE()))-2),"*")),"")</f>
        <v>#VALUE!</v>
      </c>
      <c r="H896" s="91" t="e">
        <f aca="false">IF(LEN(VLOOKUP($A896,#REF!,7,FALSE())),IF(INDEX(#REF!,MATCH($A896,#REF!,0),4),LEFT(VLOOKUP($A896,#REF!,7,FALSE()),LEN(VLOOKUP($A896,#REF!,7,FALSE()))-2),CONCATENATE(LEFT(VLOOKUP($A896,#REF!,7,FALSE()),LEN(VLOOKUP($A896,#REF!,7,FALSE()))-2),"*")),"")</f>
        <v>#VALUE!</v>
      </c>
      <c r="I896" s="92" t="e">
        <f aca="false">IF(LEN(VLOOKUP($A896,#REF!,8,FALSE())),UPPER(RIGHT(VLOOKUP($A896,#REF!,8,FALSE()), 1)),"")</f>
        <v>#VALUE!</v>
      </c>
      <c r="J896" s="90" t="e">
        <f aca="false">IF(LEN(VLOOKUP($A896,#REF!,4,FALSE())),UPPER(RIGHT(VLOOKUP($A896,#REF!,4,FALSE()), 1)),"")</f>
        <v>#VALUE!</v>
      </c>
      <c r="K896" s="90" t="e">
        <f aca="false">IF(LEN(VLOOKUP($A896,#REF!,5,FALSE())),UPPER(RIGHT(VLOOKUP($A896,#REF!,5,FALSE()), 1)),"")</f>
        <v>#VALUE!</v>
      </c>
      <c r="L896" s="90" t="e">
        <f aca="false">IF(LEN(VLOOKUP($A896,#REF!,6,FALSE())),UPPER(RIGHT(VLOOKUP($A896,#REF!,6,FALSE()), 1)),"")</f>
        <v>#VALUE!</v>
      </c>
      <c r="M896" s="91" t="e">
        <f aca="false">IF(LEN(VLOOKUP($A896,#REF!,7,FALSE())),UPPER(RIGHT(VLOOKUP($A896,#REF!,7,FALSE()), 1)),"")</f>
        <v>#VALUE!</v>
      </c>
      <c r="N896" s="185"/>
      <c r="O896" s="185"/>
      <c r="P896" s="185"/>
      <c r="Q896" s="185"/>
      <c r="R896" s="185"/>
      <c r="S896" s="100" t="e">
        <f aca="false">HLOOKUP("Device Tree Pin Name",#REF!,MATCH($A896,#REF!,0),FALSE())</f>
        <v>#VALUE!</v>
      </c>
      <c r="T896" s="95" t="e">
        <f aca="false">HLOOKUP("power rail",#REF!,MATCH($A896,#REF!,0),FALSE())</f>
        <v>#VALUE!</v>
      </c>
      <c r="U896" s="96" t="e">
        <f aca="false">HLOOKUP("Wake Capable",#REF!,MATCH($A896,#REF!,0),FALSE())</f>
        <v>#VALUE!</v>
      </c>
      <c r="V896" s="96" t="e">
        <f aca="false">HLOOKUP("Strap",#REF!,MATCH($A896,#REF!,0),FALSE())</f>
        <v>#VALUE!</v>
      </c>
      <c r="W896" s="96"/>
      <c r="X896" s="96"/>
      <c r="Y896" s="96"/>
      <c r="Z896" s="95"/>
      <c r="AA896" s="95" t="e">
        <f aca="false">HLOOKUP("Pad type",#REF!,MATCH($A896,#REF!,0),FALSE())</f>
        <v>#VALUE!</v>
      </c>
      <c r="AB896" s="100"/>
      <c r="AC896" s="100" t="e">
        <f aca="false">HLOOKUP("POR Pin State",#REF!,MATCH($A896,#REF!,0),FALSE())</f>
        <v>#VALUE!</v>
      </c>
      <c r="AD896" s="186"/>
      <c r="AE896" s="187"/>
      <c r="AF896" s="187"/>
      <c r="AG896" s="187"/>
      <c r="AH896" s="188"/>
      <c r="AI896" s="188"/>
      <c r="AJ896" s="189"/>
      <c r="AK896" s="189"/>
      <c r="AL896" s="189"/>
      <c r="AM896" s="189"/>
      <c r="AN896" s="189"/>
      <c r="AO896" s="189"/>
      <c r="AP896" s="189"/>
      <c r="AQ896" s="194" t="s">
        <v>2153</v>
      </c>
      <c r="AR896" s="104"/>
      <c r="AS896" s="104"/>
      <c r="AT896" s="104"/>
      <c r="AU896" s="104"/>
      <c r="AV896" s="104"/>
      <c r="AW896" s="104"/>
      <c r="AX896" s="104"/>
      <c r="AY896" s="104"/>
      <c r="AZ896" s="104"/>
      <c r="BA896" s="104"/>
      <c r="BB896" s="162"/>
      <c r="BC896" s="104"/>
      <c r="BD896" s="214"/>
      <c r="BE896" s="213" t="s">
        <v>2154</v>
      </c>
      <c r="BF896" s="108" t="e">
        <f aca="false">VLOOKUP($A896,#REF!, 34, FALSE())</f>
        <v>#VALUE!</v>
      </c>
      <c r="BG896" s="418" t="e">
        <f aca="false">VLOOKUP($A896,#REF!, 22, FALSE())</f>
        <v>#VALUE!</v>
      </c>
      <c r="BH896" s="109"/>
    </row>
    <row r="897" s="193" customFormat="true" ht="12.75" hidden="false" customHeight="true" outlineLevel="0" collapsed="false">
      <c r="A897" s="133" t="s">
        <v>2155</v>
      </c>
      <c r="B897" s="86" t="e">
        <f aca="false">VLOOKUP($A897,#REF!, 34, FALSE())</f>
        <v>#VALUE!</v>
      </c>
      <c r="C897" s="87" t="str">
        <f aca="false">CONCATENATE("unused_",A897)</f>
        <v>unused_DDR_XM2_B6RDQS_P</v>
      </c>
      <c r="D897" s="88" t="e">
        <f aca="false">IF(LEN(VLOOKUP($A897,#REF!,8,FALSE())),LEFT(VLOOKUP($A897,#REF!,8,FALSE()),LEN(VLOOKUP($A897,#REF!,8,FALSE()))-2),"")</f>
        <v>#VALUE!</v>
      </c>
      <c r="E897" s="89" t="e">
        <f aca="false">IF(LEN(VLOOKUP($A897,#REF!,4,FALSE())),IF(INDEX(#REF!,MATCH($A897,#REF!,0),1),LEFT(VLOOKUP($A897,#REF!,4,FALSE()),LEN(VLOOKUP($A897,#REF!,4,FALSE()))-2),CONCATENATE(LEFT(VLOOKUP($A897,#REF!,4,FALSE()),LEN(VLOOKUP($A897,#REF!,4,FALSE()))-2),"*")),"")</f>
        <v>#VALUE!</v>
      </c>
      <c r="F897" s="90" t="e">
        <f aca="false">IF(LEN(VLOOKUP($A897,#REF!,5,FALSE())),IF(INDEX(#REF!,MATCH($A897,#REF!,0),2),LEFT(VLOOKUP($A897,#REF!,5,FALSE()),LEN(VLOOKUP($A897,#REF!,5,FALSE()))-2),CONCATENATE(LEFT(VLOOKUP($A897,#REF!,5,FALSE()),LEN(VLOOKUP($A897,#REF!,5,FALSE()))-2),"*")),"")</f>
        <v>#VALUE!</v>
      </c>
      <c r="G897" s="90" t="e">
        <f aca="false">IF(LEN(VLOOKUP($A897,#REF!,6,FALSE())),IF(INDEX(#REF!,MATCH($A897,#REF!,0),3),LEFT(VLOOKUP($A897,#REF!,6,FALSE()),LEN(VLOOKUP($A897,#REF!,6,FALSE()))-2),CONCATENATE(LEFT(VLOOKUP($A897,#REF!,6,FALSE()),LEN(VLOOKUP($A897,#REF!,6,FALSE()))-2),"*")),"")</f>
        <v>#VALUE!</v>
      </c>
      <c r="H897" s="91" t="e">
        <f aca="false">IF(LEN(VLOOKUP($A897,#REF!,7,FALSE())),IF(INDEX(#REF!,MATCH($A897,#REF!,0),4),LEFT(VLOOKUP($A897,#REF!,7,FALSE()),LEN(VLOOKUP($A897,#REF!,7,FALSE()))-2),CONCATENATE(LEFT(VLOOKUP($A897,#REF!,7,FALSE()),LEN(VLOOKUP($A897,#REF!,7,FALSE()))-2),"*")),"")</f>
        <v>#VALUE!</v>
      </c>
      <c r="I897" s="92" t="e">
        <f aca="false">IF(LEN(VLOOKUP($A897,#REF!,8,FALSE())),UPPER(RIGHT(VLOOKUP($A897,#REF!,8,FALSE()), 1)),"")</f>
        <v>#VALUE!</v>
      </c>
      <c r="J897" s="90" t="e">
        <f aca="false">IF(LEN(VLOOKUP($A897,#REF!,4,FALSE())),UPPER(RIGHT(VLOOKUP($A897,#REF!,4,FALSE()), 1)),"")</f>
        <v>#VALUE!</v>
      </c>
      <c r="K897" s="90" t="e">
        <f aca="false">IF(LEN(VLOOKUP($A897,#REF!,5,FALSE())),UPPER(RIGHT(VLOOKUP($A897,#REF!,5,FALSE()), 1)),"")</f>
        <v>#VALUE!</v>
      </c>
      <c r="L897" s="90" t="e">
        <f aca="false">IF(LEN(VLOOKUP($A897,#REF!,6,FALSE())),UPPER(RIGHT(VLOOKUP($A897,#REF!,6,FALSE()), 1)),"")</f>
        <v>#VALUE!</v>
      </c>
      <c r="M897" s="91" t="e">
        <f aca="false">IF(LEN(VLOOKUP($A897,#REF!,7,FALSE())),UPPER(RIGHT(VLOOKUP($A897,#REF!,7,FALSE()), 1)),"")</f>
        <v>#VALUE!</v>
      </c>
      <c r="N897" s="185"/>
      <c r="O897" s="185"/>
      <c r="P897" s="185"/>
      <c r="Q897" s="185"/>
      <c r="R897" s="185"/>
      <c r="S897" s="100" t="e">
        <f aca="false">HLOOKUP("Device Tree Pin Name",#REF!,MATCH($A897,#REF!,0),FALSE())</f>
        <v>#VALUE!</v>
      </c>
      <c r="T897" s="95" t="e">
        <f aca="false">HLOOKUP("power rail",#REF!,MATCH($A897,#REF!,0),FALSE())</f>
        <v>#VALUE!</v>
      </c>
      <c r="U897" s="96" t="e">
        <f aca="false">HLOOKUP("Wake Capable",#REF!,MATCH($A897,#REF!,0),FALSE())</f>
        <v>#VALUE!</v>
      </c>
      <c r="V897" s="96" t="e">
        <f aca="false">HLOOKUP("Strap",#REF!,MATCH($A897,#REF!,0),FALSE())</f>
        <v>#VALUE!</v>
      </c>
      <c r="W897" s="96"/>
      <c r="X897" s="96"/>
      <c r="Y897" s="96"/>
      <c r="Z897" s="95"/>
      <c r="AA897" s="95" t="e">
        <f aca="false">HLOOKUP("Pad type",#REF!,MATCH($A897,#REF!,0),FALSE())</f>
        <v>#VALUE!</v>
      </c>
      <c r="AB897" s="100"/>
      <c r="AC897" s="100" t="e">
        <f aca="false">HLOOKUP("POR Pin State",#REF!,MATCH($A897,#REF!,0),FALSE())</f>
        <v>#VALUE!</v>
      </c>
      <c r="AD897" s="186"/>
      <c r="AE897" s="187"/>
      <c r="AF897" s="187"/>
      <c r="AG897" s="187"/>
      <c r="AH897" s="188"/>
      <c r="AI897" s="188"/>
      <c r="AJ897" s="189"/>
      <c r="AK897" s="189"/>
      <c r="AL897" s="189"/>
      <c r="AM897" s="189"/>
      <c r="AN897" s="189"/>
      <c r="AO897" s="189"/>
      <c r="AP897" s="189"/>
      <c r="AQ897" s="194" t="s">
        <v>2155</v>
      </c>
      <c r="AR897" s="104"/>
      <c r="AS897" s="104"/>
      <c r="AT897" s="104"/>
      <c r="AU897" s="104"/>
      <c r="AV897" s="104"/>
      <c r="AW897" s="104"/>
      <c r="AX897" s="104"/>
      <c r="AY897" s="104"/>
      <c r="AZ897" s="104"/>
      <c r="BA897" s="104"/>
      <c r="BB897" s="162"/>
      <c r="BC897" s="104"/>
      <c r="BD897" s="214"/>
      <c r="BE897" s="213" t="s">
        <v>2156</v>
      </c>
      <c r="BF897" s="108" t="e">
        <f aca="false">VLOOKUP($A897,#REF!, 34, FALSE())</f>
        <v>#VALUE!</v>
      </c>
      <c r="BG897" s="418" t="e">
        <f aca="false">VLOOKUP($A897,#REF!, 22, FALSE())</f>
        <v>#VALUE!</v>
      </c>
      <c r="BH897" s="109"/>
    </row>
    <row r="898" s="193" customFormat="true" ht="12.75" hidden="false" customHeight="true" outlineLevel="0" collapsed="false">
      <c r="A898" s="133" t="s">
        <v>2157</v>
      </c>
      <c r="B898" s="86" t="e">
        <f aca="false">VLOOKUP($A898,#REF!, 34, FALSE())</f>
        <v>#VALUE!</v>
      </c>
      <c r="C898" s="87" t="str">
        <f aca="false">CONCATENATE("unused_",A898)</f>
        <v>unused_DDR_XM2_B6RDQS_N</v>
      </c>
      <c r="D898" s="88" t="e">
        <f aca="false">IF(LEN(VLOOKUP($A898,#REF!,8,FALSE())),LEFT(VLOOKUP($A898,#REF!,8,FALSE()),LEN(VLOOKUP($A898,#REF!,8,FALSE()))-2),"")</f>
        <v>#VALUE!</v>
      </c>
      <c r="E898" s="89" t="e">
        <f aca="false">IF(LEN(VLOOKUP($A898,#REF!,4,FALSE())),IF(INDEX(#REF!,MATCH($A898,#REF!,0),1),LEFT(VLOOKUP($A898,#REF!,4,FALSE()),LEN(VLOOKUP($A898,#REF!,4,FALSE()))-2),CONCATENATE(LEFT(VLOOKUP($A898,#REF!,4,FALSE()),LEN(VLOOKUP($A898,#REF!,4,FALSE()))-2),"*")),"")</f>
        <v>#VALUE!</v>
      </c>
      <c r="F898" s="90" t="e">
        <f aca="false">IF(LEN(VLOOKUP($A898,#REF!,5,FALSE())),IF(INDEX(#REF!,MATCH($A898,#REF!,0),2),LEFT(VLOOKUP($A898,#REF!,5,FALSE()),LEN(VLOOKUP($A898,#REF!,5,FALSE()))-2),CONCATENATE(LEFT(VLOOKUP($A898,#REF!,5,FALSE()),LEN(VLOOKUP($A898,#REF!,5,FALSE()))-2),"*")),"")</f>
        <v>#VALUE!</v>
      </c>
      <c r="G898" s="90" t="e">
        <f aca="false">IF(LEN(VLOOKUP($A898,#REF!,6,FALSE())),IF(INDEX(#REF!,MATCH($A898,#REF!,0),3),LEFT(VLOOKUP($A898,#REF!,6,FALSE()),LEN(VLOOKUP($A898,#REF!,6,FALSE()))-2),CONCATENATE(LEFT(VLOOKUP($A898,#REF!,6,FALSE()),LEN(VLOOKUP($A898,#REF!,6,FALSE()))-2),"*")),"")</f>
        <v>#VALUE!</v>
      </c>
      <c r="H898" s="91" t="e">
        <f aca="false">IF(LEN(VLOOKUP($A898,#REF!,7,FALSE())),IF(INDEX(#REF!,MATCH($A898,#REF!,0),4),LEFT(VLOOKUP($A898,#REF!,7,FALSE()),LEN(VLOOKUP($A898,#REF!,7,FALSE()))-2),CONCATENATE(LEFT(VLOOKUP($A898,#REF!,7,FALSE()),LEN(VLOOKUP($A898,#REF!,7,FALSE()))-2),"*")),"")</f>
        <v>#VALUE!</v>
      </c>
      <c r="I898" s="92" t="e">
        <f aca="false">IF(LEN(VLOOKUP($A898,#REF!,8,FALSE())),UPPER(RIGHT(VLOOKUP($A898,#REF!,8,FALSE()), 1)),"")</f>
        <v>#VALUE!</v>
      </c>
      <c r="J898" s="90" t="e">
        <f aca="false">IF(LEN(VLOOKUP($A898,#REF!,4,FALSE())),UPPER(RIGHT(VLOOKUP($A898,#REF!,4,FALSE()), 1)),"")</f>
        <v>#VALUE!</v>
      </c>
      <c r="K898" s="90" t="e">
        <f aca="false">IF(LEN(VLOOKUP($A898,#REF!,5,FALSE())),UPPER(RIGHT(VLOOKUP($A898,#REF!,5,FALSE()), 1)),"")</f>
        <v>#VALUE!</v>
      </c>
      <c r="L898" s="90" t="e">
        <f aca="false">IF(LEN(VLOOKUP($A898,#REF!,6,FALSE())),UPPER(RIGHT(VLOOKUP($A898,#REF!,6,FALSE()), 1)),"")</f>
        <v>#VALUE!</v>
      </c>
      <c r="M898" s="91" t="e">
        <f aca="false">IF(LEN(VLOOKUP($A898,#REF!,7,FALSE())),UPPER(RIGHT(VLOOKUP($A898,#REF!,7,FALSE()), 1)),"")</f>
        <v>#VALUE!</v>
      </c>
      <c r="N898" s="185"/>
      <c r="O898" s="185"/>
      <c r="P898" s="185"/>
      <c r="Q898" s="185"/>
      <c r="R898" s="185"/>
      <c r="S898" s="100" t="e">
        <f aca="false">HLOOKUP("Device Tree Pin Name",#REF!,MATCH($A898,#REF!,0),FALSE())</f>
        <v>#VALUE!</v>
      </c>
      <c r="T898" s="95" t="e">
        <f aca="false">HLOOKUP("power rail",#REF!,MATCH($A898,#REF!,0),FALSE())</f>
        <v>#VALUE!</v>
      </c>
      <c r="U898" s="96" t="e">
        <f aca="false">HLOOKUP("Wake Capable",#REF!,MATCH($A898,#REF!,0),FALSE())</f>
        <v>#VALUE!</v>
      </c>
      <c r="V898" s="96" t="e">
        <f aca="false">HLOOKUP("Strap",#REF!,MATCH($A898,#REF!,0),FALSE())</f>
        <v>#VALUE!</v>
      </c>
      <c r="W898" s="96"/>
      <c r="X898" s="96"/>
      <c r="Y898" s="96"/>
      <c r="Z898" s="95"/>
      <c r="AA898" s="95" t="e">
        <f aca="false">HLOOKUP("Pad type",#REF!,MATCH($A898,#REF!,0),FALSE())</f>
        <v>#VALUE!</v>
      </c>
      <c r="AB898" s="100"/>
      <c r="AC898" s="100" t="e">
        <f aca="false">HLOOKUP("POR Pin State",#REF!,MATCH($A898,#REF!,0),FALSE())</f>
        <v>#VALUE!</v>
      </c>
      <c r="AD898" s="186"/>
      <c r="AE898" s="187"/>
      <c r="AF898" s="187"/>
      <c r="AG898" s="187"/>
      <c r="AH898" s="188"/>
      <c r="AI898" s="188"/>
      <c r="AJ898" s="189"/>
      <c r="AK898" s="189"/>
      <c r="AL898" s="189"/>
      <c r="AM898" s="189"/>
      <c r="AN898" s="189"/>
      <c r="AO898" s="189"/>
      <c r="AP898" s="189"/>
      <c r="AQ898" s="194" t="s">
        <v>2157</v>
      </c>
      <c r="AR898" s="104"/>
      <c r="AS898" s="104"/>
      <c r="AT898" s="104"/>
      <c r="AU898" s="104"/>
      <c r="AV898" s="104"/>
      <c r="AW898" s="104"/>
      <c r="AX898" s="104"/>
      <c r="AY898" s="104"/>
      <c r="AZ898" s="104"/>
      <c r="BA898" s="104"/>
      <c r="BB898" s="162"/>
      <c r="BC898" s="104"/>
      <c r="BD898" s="214"/>
      <c r="BE898" s="213" t="s">
        <v>2158</v>
      </c>
      <c r="BF898" s="108" t="e">
        <f aca="false">VLOOKUP($A898,#REF!, 34, FALSE())</f>
        <v>#VALUE!</v>
      </c>
      <c r="BG898" s="418" t="e">
        <f aca="false">VLOOKUP($A898,#REF!, 22, FALSE())</f>
        <v>#VALUE!</v>
      </c>
      <c r="BH898" s="109"/>
    </row>
    <row r="899" s="193" customFormat="true" ht="12.75" hidden="false" customHeight="true" outlineLevel="0" collapsed="false">
      <c r="A899" s="133" t="s">
        <v>2159</v>
      </c>
      <c r="B899" s="86" t="e">
        <f aca="false">VLOOKUP($A899,#REF!, 34, FALSE())</f>
        <v>#VALUE!</v>
      </c>
      <c r="C899" s="87" t="str">
        <f aca="false">CONCATENATE("unused_",A899)</f>
        <v>unused_DDR_XM2_B7A_CA0</v>
      </c>
      <c r="D899" s="88" t="e">
        <f aca="false">IF(LEN(VLOOKUP($A899,#REF!,8,FALSE())),LEFT(VLOOKUP($A899,#REF!,8,FALSE()),LEN(VLOOKUP($A899,#REF!,8,FALSE()))-2),"")</f>
        <v>#VALUE!</v>
      </c>
      <c r="E899" s="89" t="e">
        <f aca="false">IF(LEN(VLOOKUP($A899,#REF!,4,FALSE())),IF(INDEX(#REF!,MATCH($A899,#REF!,0),1),LEFT(VLOOKUP($A899,#REF!,4,FALSE()),LEN(VLOOKUP($A899,#REF!,4,FALSE()))-2),CONCATENATE(LEFT(VLOOKUP($A899,#REF!,4,FALSE()),LEN(VLOOKUP($A899,#REF!,4,FALSE()))-2),"*")),"")</f>
        <v>#VALUE!</v>
      </c>
      <c r="F899" s="90" t="e">
        <f aca="false">IF(LEN(VLOOKUP($A899,#REF!,5,FALSE())),IF(INDEX(#REF!,MATCH($A899,#REF!,0),2),LEFT(VLOOKUP($A899,#REF!,5,FALSE()),LEN(VLOOKUP($A899,#REF!,5,FALSE()))-2),CONCATENATE(LEFT(VLOOKUP($A899,#REF!,5,FALSE()),LEN(VLOOKUP($A899,#REF!,5,FALSE()))-2),"*")),"")</f>
        <v>#VALUE!</v>
      </c>
      <c r="G899" s="90" t="e">
        <f aca="false">IF(LEN(VLOOKUP($A899,#REF!,6,FALSE())),IF(INDEX(#REF!,MATCH($A899,#REF!,0),3),LEFT(VLOOKUP($A899,#REF!,6,FALSE()),LEN(VLOOKUP($A899,#REF!,6,FALSE()))-2),CONCATENATE(LEFT(VLOOKUP($A899,#REF!,6,FALSE()),LEN(VLOOKUP($A899,#REF!,6,FALSE()))-2),"*")),"")</f>
        <v>#VALUE!</v>
      </c>
      <c r="H899" s="91" t="e">
        <f aca="false">IF(LEN(VLOOKUP($A899,#REF!,7,FALSE())),IF(INDEX(#REF!,MATCH($A899,#REF!,0),4),LEFT(VLOOKUP($A899,#REF!,7,FALSE()),LEN(VLOOKUP($A899,#REF!,7,FALSE()))-2),CONCATENATE(LEFT(VLOOKUP($A899,#REF!,7,FALSE()),LEN(VLOOKUP($A899,#REF!,7,FALSE()))-2),"*")),"")</f>
        <v>#VALUE!</v>
      </c>
      <c r="I899" s="92" t="e">
        <f aca="false">IF(LEN(VLOOKUP($A899,#REF!,8,FALSE())),UPPER(RIGHT(VLOOKUP($A899,#REF!,8,FALSE()), 1)),"")</f>
        <v>#VALUE!</v>
      </c>
      <c r="J899" s="90" t="e">
        <f aca="false">IF(LEN(VLOOKUP($A899,#REF!,4,FALSE())),UPPER(RIGHT(VLOOKUP($A899,#REF!,4,FALSE()), 1)),"")</f>
        <v>#VALUE!</v>
      </c>
      <c r="K899" s="90" t="e">
        <f aca="false">IF(LEN(VLOOKUP($A899,#REF!,5,FALSE())),UPPER(RIGHT(VLOOKUP($A899,#REF!,5,FALSE()), 1)),"")</f>
        <v>#VALUE!</v>
      </c>
      <c r="L899" s="90" t="e">
        <f aca="false">IF(LEN(VLOOKUP($A899,#REF!,6,FALSE())),UPPER(RIGHT(VLOOKUP($A899,#REF!,6,FALSE()), 1)),"")</f>
        <v>#VALUE!</v>
      </c>
      <c r="M899" s="91" t="e">
        <f aca="false">IF(LEN(VLOOKUP($A899,#REF!,7,FALSE())),UPPER(RIGHT(VLOOKUP($A899,#REF!,7,FALSE()), 1)),"")</f>
        <v>#VALUE!</v>
      </c>
      <c r="N899" s="185"/>
      <c r="O899" s="185"/>
      <c r="P899" s="185"/>
      <c r="Q899" s="185"/>
      <c r="R899" s="185"/>
      <c r="S899" s="100" t="e">
        <f aca="false">HLOOKUP("Device Tree Pin Name",#REF!,MATCH($A899,#REF!,0),FALSE())</f>
        <v>#VALUE!</v>
      </c>
      <c r="T899" s="95" t="e">
        <f aca="false">HLOOKUP("power rail",#REF!,MATCH($A899,#REF!,0),FALSE())</f>
        <v>#VALUE!</v>
      </c>
      <c r="U899" s="96" t="e">
        <f aca="false">HLOOKUP("Wake Capable",#REF!,MATCH($A899,#REF!,0),FALSE())</f>
        <v>#VALUE!</v>
      </c>
      <c r="V899" s="96" t="e">
        <f aca="false">HLOOKUP("Strap",#REF!,MATCH($A899,#REF!,0),FALSE())</f>
        <v>#VALUE!</v>
      </c>
      <c r="W899" s="96"/>
      <c r="X899" s="96"/>
      <c r="Y899" s="96"/>
      <c r="Z899" s="95"/>
      <c r="AA899" s="95" t="e">
        <f aca="false">HLOOKUP("Pad type",#REF!,MATCH($A899,#REF!,0),FALSE())</f>
        <v>#VALUE!</v>
      </c>
      <c r="AB899" s="100"/>
      <c r="AC899" s="100" t="e">
        <f aca="false">HLOOKUP("POR Pin State",#REF!,MATCH($A899,#REF!,0),FALSE())</f>
        <v>#VALUE!</v>
      </c>
      <c r="AD899" s="186"/>
      <c r="AE899" s="187"/>
      <c r="AF899" s="187"/>
      <c r="AG899" s="187"/>
      <c r="AH899" s="188"/>
      <c r="AI899" s="188"/>
      <c r="AJ899" s="189"/>
      <c r="AK899" s="189"/>
      <c r="AL899" s="189"/>
      <c r="AM899" s="189"/>
      <c r="AN899" s="189"/>
      <c r="AO899" s="189"/>
      <c r="AP899" s="189"/>
      <c r="AQ899" s="194" t="s">
        <v>2160</v>
      </c>
      <c r="AR899" s="104"/>
      <c r="AS899" s="104"/>
      <c r="AT899" s="104"/>
      <c r="AU899" s="104"/>
      <c r="AV899" s="104"/>
      <c r="AW899" s="104"/>
      <c r="AX899" s="104"/>
      <c r="AY899" s="104"/>
      <c r="AZ899" s="104"/>
      <c r="BA899" s="104"/>
      <c r="BB899" s="162"/>
      <c r="BC899" s="104"/>
      <c r="BD899" s="214"/>
      <c r="BE899" s="213" t="s">
        <v>2161</v>
      </c>
      <c r="BF899" s="108" t="e">
        <f aca="false">VLOOKUP($A899,#REF!, 34, FALSE())</f>
        <v>#VALUE!</v>
      </c>
      <c r="BG899" s="418" t="e">
        <f aca="false">VLOOKUP($A899,#REF!, 22, FALSE())</f>
        <v>#VALUE!</v>
      </c>
      <c r="BH899" s="109"/>
    </row>
    <row r="900" s="193" customFormat="true" ht="12.75" hidden="false" customHeight="true" outlineLevel="0" collapsed="false">
      <c r="A900" s="133" t="s">
        <v>2162</v>
      </c>
      <c r="B900" s="86" t="e">
        <f aca="false">VLOOKUP($A900,#REF!, 34, FALSE())</f>
        <v>#VALUE!</v>
      </c>
      <c r="C900" s="87" t="str">
        <f aca="false">CONCATENATE("unused_",A900)</f>
        <v>unused_DDR_XM2_B7A_CA1</v>
      </c>
      <c r="D900" s="88" t="e">
        <f aca="false">IF(LEN(VLOOKUP($A900,#REF!,8,FALSE())),LEFT(VLOOKUP($A900,#REF!,8,FALSE()),LEN(VLOOKUP($A900,#REF!,8,FALSE()))-2),"")</f>
        <v>#VALUE!</v>
      </c>
      <c r="E900" s="89" t="e">
        <f aca="false">IF(LEN(VLOOKUP($A900,#REF!,4,FALSE())),IF(INDEX(#REF!,MATCH($A900,#REF!,0),1),LEFT(VLOOKUP($A900,#REF!,4,FALSE()),LEN(VLOOKUP($A900,#REF!,4,FALSE()))-2),CONCATENATE(LEFT(VLOOKUP($A900,#REF!,4,FALSE()),LEN(VLOOKUP($A900,#REF!,4,FALSE()))-2),"*")),"")</f>
        <v>#VALUE!</v>
      </c>
      <c r="F900" s="90" t="e">
        <f aca="false">IF(LEN(VLOOKUP($A900,#REF!,5,FALSE())),IF(INDEX(#REF!,MATCH($A900,#REF!,0),2),LEFT(VLOOKUP($A900,#REF!,5,FALSE()),LEN(VLOOKUP($A900,#REF!,5,FALSE()))-2),CONCATENATE(LEFT(VLOOKUP($A900,#REF!,5,FALSE()),LEN(VLOOKUP($A900,#REF!,5,FALSE()))-2),"*")),"")</f>
        <v>#VALUE!</v>
      </c>
      <c r="G900" s="90" t="e">
        <f aca="false">IF(LEN(VLOOKUP($A900,#REF!,6,FALSE())),IF(INDEX(#REF!,MATCH($A900,#REF!,0),3),LEFT(VLOOKUP($A900,#REF!,6,FALSE()),LEN(VLOOKUP($A900,#REF!,6,FALSE()))-2),CONCATENATE(LEFT(VLOOKUP($A900,#REF!,6,FALSE()),LEN(VLOOKUP($A900,#REF!,6,FALSE()))-2),"*")),"")</f>
        <v>#VALUE!</v>
      </c>
      <c r="H900" s="91" t="e">
        <f aca="false">IF(LEN(VLOOKUP($A900,#REF!,7,FALSE())),IF(INDEX(#REF!,MATCH($A900,#REF!,0),4),LEFT(VLOOKUP($A900,#REF!,7,FALSE()),LEN(VLOOKUP($A900,#REF!,7,FALSE()))-2),CONCATENATE(LEFT(VLOOKUP($A900,#REF!,7,FALSE()),LEN(VLOOKUP($A900,#REF!,7,FALSE()))-2),"*")),"")</f>
        <v>#VALUE!</v>
      </c>
      <c r="I900" s="92" t="e">
        <f aca="false">IF(LEN(VLOOKUP($A900,#REF!,8,FALSE())),UPPER(RIGHT(VLOOKUP($A900,#REF!,8,FALSE()), 1)),"")</f>
        <v>#VALUE!</v>
      </c>
      <c r="J900" s="90" t="e">
        <f aca="false">IF(LEN(VLOOKUP($A900,#REF!,4,FALSE())),UPPER(RIGHT(VLOOKUP($A900,#REF!,4,FALSE()), 1)),"")</f>
        <v>#VALUE!</v>
      </c>
      <c r="K900" s="90" t="e">
        <f aca="false">IF(LEN(VLOOKUP($A900,#REF!,5,FALSE())),UPPER(RIGHT(VLOOKUP($A900,#REF!,5,FALSE()), 1)),"")</f>
        <v>#VALUE!</v>
      </c>
      <c r="L900" s="90" t="e">
        <f aca="false">IF(LEN(VLOOKUP($A900,#REF!,6,FALSE())),UPPER(RIGHT(VLOOKUP($A900,#REF!,6,FALSE()), 1)),"")</f>
        <v>#VALUE!</v>
      </c>
      <c r="M900" s="91" t="e">
        <f aca="false">IF(LEN(VLOOKUP($A900,#REF!,7,FALSE())),UPPER(RIGHT(VLOOKUP($A900,#REF!,7,FALSE()), 1)),"")</f>
        <v>#VALUE!</v>
      </c>
      <c r="N900" s="185"/>
      <c r="O900" s="185"/>
      <c r="P900" s="185"/>
      <c r="Q900" s="185"/>
      <c r="R900" s="185"/>
      <c r="S900" s="100" t="e">
        <f aca="false">HLOOKUP("Device Tree Pin Name",#REF!,MATCH($A900,#REF!,0),FALSE())</f>
        <v>#VALUE!</v>
      </c>
      <c r="T900" s="95" t="e">
        <f aca="false">HLOOKUP("power rail",#REF!,MATCH($A900,#REF!,0),FALSE())</f>
        <v>#VALUE!</v>
      </c>
      <c r="U900" s="96" t="e">
        <f aca="false">HLOOKUP("Wake Capable",#REF!,MATCH($A900,#REF!,0),FALSE())</f>
        <v>#VALUE!</v>
      </c>
      <c r="V900" s="96" t="e">
        <f aca="false">HLOOKUP("Strap",#REF!,MATCH($A900,#REF!,0),FALSE())</f>
        <v>#VALUE!</v>
      </c>
      <c r="W900" s="96"/>
      <c r="X900" s="96"/>
      <c r="Y900" s="96"/>
      <c r="Z900" s="95"/>
      <c r="AA900" s="95" t="e">
        <f aca="false">HLOOKUP("Pad type",#REF!,MATCH($A900,#REF!,0),FALSE())</f>
        <v>#VALUE!</v>
      </c>
      <c r="AB900" s="100"/>
      <c r="AC900" s="100" t="e">
        <f aca="false">HLOOKUP("POR Pin State",#REF!,MATCH($A900,#REF!,0),FALSE())</f>
        <v>#VALUE!</v>
      </c>
      <c r="AD900" s="186"/>
      <c r="AE900" s="187"/>
      <c r="AF900" s="187"/>
      <c r="AG900" s="187"/>
      <c r="AH900" s="188"/>
      <c r="AI900" s="188"/>
      <c r="AJ900" s="189"/>
      <c r="AK900" s="189"/>
      <c r="AL900" s="189"/>
      <c r="AM900" s="189"/>
      <c r="AN900" s="189"/>
      <c r="AO900" s="189"/>
      <c r="AP900" s="189"/>
      <c r="AQ900" s="194" t="s">
        <v>2163</v>
      </c>
      <c r="AR900" s="104"/>
      <c r="AS900" s="104"/>
      <c r="AT900" s="104"/>
      <c r="AU900" s="104"/>
      <c r="AV900" s="104"/>
      <c r="AW900" s="104"/>
      <c r="AX900" s="104"/>
      <c r="AY900" s="104"/>
      <c r="AZ900" s="104"/>
      <c r="BA900" s="104"/>
      <c r="BB900" s="162"/>
      <c r="BC900" s="104"/>
      <c r="BD900" s="214"/>
      <c r="BE900" s="213" t="s">
        <v>2164</v>
      </c>
      <c r="BF900" s="108" t="e">
        <f aca="false">VLOOKUP($A900,#REF!, 34, FALSE())</f>
        <v>#VALUE!</v>
      </c>
      <c r="BG900" s="418" t="e">
        <f aca="false">VLOOKUP($A900,#REF!, 22, FALSE())</f>
        <v>#VALUE!</v>
      </c>
      <c r="BH900" s="109"/>
    </row>
    <row r="901" s="193" customFormat="true" ht="12.75" hidden="false" customHeight="true" outlineLevel="0" collapsed="false">
      <c r="A901" s="133" t="s">
        <v>2165</v>
      </c>
      <c r="B901" s="86" t="e">
        <f aca="false">VLOOKUP($A901,#REF!, 34, FALSE())</f>
        <v>#VALUE!</v>
      </c>
      <c r="C901" s="87" t="str">
        <f aca="false">CONCATENATE("unused_",A901)</f>
        <v>unused_DDR_XM2_B7A_CA2</v>
      </c>
      <c r="D901" s="88" t="e">
        <f aca="false">IF(LEN(VLOOKUP($A901,#REF!,8,FALSE())),LEFT(VLOOKUP($A901,#REF!,8,FALSE()),LEN(VLOOKUP($A901,#REF!,8,FALSE()))-2),"")</f>
        <v>#VALUE!</v>
      </c>
      <c r="E901" s="89" t="e">
        <f aca="false">IF(LEN(VLOOKUP($A901,#REF!,4,FALSE())),IF(INDEX(#REF!,MATCH($A901,#REF!,0),1),LEFT(VLOOKUP($A901,#REF!,4,FALSE()),LEN(VLOOKUP($A901,#REF!,4,FALSE()))-2),CONCATENATE(LEFT(VLOOKUP($A901,#REF!,4,FALSE()),LEN(VLOOKUP($A901,#REF!,4,FALSE()))-2),"*")),"")</f>
        <v>#VALUE!</v>
      </c>
      <c r="F901" s="90" t="e">
        <f aca="false">IF(LEN(VLOOKUP($A901,#REF!,5,FALSE())),IF(INDEX(#REF!,MATCH($A901,#REF!,0),2),LEFT(VLOOKUP($A901,#REF!,5,FALSE()),LEN(VLOOKUP($A901,#REF!,5,FALSE()))-2),CONCATENATE(LEFT(VLOOKUP($A901,#REF!,5,FALSE()),LEN(VLOOKUP($A901,#REF!,5,FALSE()))-2),"*")),"")</f>
        <v>#VALUE!</v>
      </c>
      <c r="G901" s="90" t="e">
        <f aca="false">IF(LEN(VLOOKUP($A901,#REF!,6,FALSE())),IF(INDEX(#REF!,MATCH($A901,#REF!,0),3),LEFT(VLOOKUP($A901,#REF!,6,FALSE()),LEN(VLOOKUP($A901,#REF!,6,FALSE()))-2),CONCATENATE(LEFT(VLOOKUP($A901,#REF!,6,FALSE()),LEN(VLOOKUP($A901,#REF!,6,FALSE()))-2),"*")),"")</f>
        <v>#VALUE!</v>
      </c>
      <c r="H901" s="91" t="e">
        <f aca="false">IF(LEN(VLOOKUP($A901,#REF!,7,FALSE())),IF(INDEX(#REF!,MATCH($A901,#REF!,0),4),LEFT(VLOOKUP($A901,#REF!,7,FALSE()),LEN(VLOOKUP($A901,#REF!,7,FALSE()))-2),CONCATENATE(LEFT(VLOOKUP($A901,#REF!,7,FALSE()),LEN(VLOOKUP($A901,#REF!,7,FALSE()))-2),"*")),"")</f>
        <v>#VALUE!</v>
      </c>
      <c r="I901" s="92" t="e">
        <f aca="false">IF(LEN(VLOOKUP($A901,#REF!,8,FALSE())),UPPER(RIGHT(VLOOKUP($A901,#REF!,8,FALSE()), 1)),"")</f>
        <v>#VALUE!</v>
      </c>
      <c r="J901" s="90" t="e">
        <f aca="false">IF(LEN(VLOOKUP($A901,#REF!,4,FALSE())),UPPER(RIGHT(VLOOKUP($A901,#REF!,4,FALSE()), 1)),"")</f>
        <v>#VALUE!</v>
      </c>
      <c r="K901" s="90" t="e">
        <f aca="false">IF(LEN(VLOOKUP($A901,#REF!,5,FALSE())),UPPER(RIGHT(VLOOKUP($A901,#REF!,5,FALSE()), 1)),"")</f>
        <v>#VALUE!</v>
      </c>
      <c r="L901" s="90" t="e">
        <f aca="false">IF(LEN(VLOOKUP($A901,#REF!,6,FALSE())),UPPER(RIGHT(VLOOKUP($A901,#REF!,6,FALSE()), 1)),"")</f>
        <v>#VALUE!</v>
      </c>
      <c r="M901" s="91" t="e">
        <f aca="false">IF(LEN(VLOOKUP($A901,#REF!,7,FALSE())),UPPER(RIGHT(VLOOKUP($A901,#REF!,7,FALSE()), 1)),"")</f>
        <v>#VALUE!</v>
      </c>
      <c r="N901" s="185"/>
      <c r="O901" s="185"/>
      <c r="P901" s="185"/>
      <c r="Q901" s="185"/>
      <c r="R901" s="185"/>
      <c r="S901" s="100" t="e">
        <f aca="false">HLOOKUP("Device Tree Pin Name",#REF!,MATCH($A901,#REF!,0),FALSE())</f>
        <v>#VALUE!</v>
      </c>
      <c r="T901" s="95" t="e">
        <f aca="false">HLOOKUP("power rail",#REF!,MATCH($A901,#REF!,0),FALSE())</f>
        <v>#VALUE!</v>
      </c>
      <c r="U901" s="96" t="e">
        <f aca="false">HLOOKUP("Wake Capable",#REF!,MATCH($A901,#REF!,0),FALSE())</f>
        <v>#VALUE!</v>
      </c>
      <c r="V901" s="96" t="e">
        <f aca="false">HLOOKUP("Strap",#REF!,MATCH($A901,#REF!,0),FALSE())</f>
        <v>#VALUE!</v>
      </c>
      <c r="W901" s="96"/>
      <c r="X901" s="96"/>
      <c r="Y901" s="96"/>
      <c r="Z901" s="95"/>
      <c r="AA901" s="95" t="e">
        <f aca="false">HLOOKUP("Pad type",#REF!,MATCH($A901,#REF!,0),FALSE())</f>
        <v>#VALUE!</v>
      </c>
      <c r="AB901" s="100"/>
      <c r="AC901" s="100" t="e">
        <f aca="false">HLOOKUP("POR Pin State",#REF!,MATCH($A901,#REF!,0),FALSE())</f>
        <v>#VALUE!</v>
      </c>
      <c r="AD901" s="186"/>
      <c r="AE901" s="187"/>
      <c r="AF901" s="187"/>
      <c r="AG901" s="187"/>
      <c r="AH901" s="188"/>
      <c r="AI901" s="188"/>
      <c r="AJ901" s="189"/>
      <c r="AK901" s="189"/>
      <c r="AL901" s="189"/>
      <c r="AM901" s="189"/>
      <c r="AN901" s="189"/>
      <c r="AO901" s="189"/>
      <c r="AP901" s="189"/>
      <c r="AQ901" s="194" t="s">
        <v>2166</v>
      </c>
      <c r="AR901" s="104"/>
      <c r="AS901" s="104"/>
      <c r="AT901" s="104"/>
      <c r="AU901" s="104"/>
      <c r="AV901" s="104"/>
      <c r="AW901" s="104"/>
      <c r="AX901" s="104"/>
      <c r="AY901" s="104"/>
      <c r="AZ901" s="104"/>
      <c r="BA901" s="104"/>
      <c r="BB901" s="162"/>
      <c r="BC901" s="104"/>
      <c r="BD901" s="214"/>
      <c r="BE901" s="213" t="s">
        <v>2167</v>
      </c>
      <c r="BF901" s="108" t="e">
        <f aca="false">VLOOKUP($A901,#REF!, 34, FALSE())</f>
        <v>#VALUE!</v>
      </c>
      <c r="BG901" s="418" t="e">
        <f aca="false">VLOOKUP($A901,#REF!, 22, FALSE())</f>
        <v>#VALUE!</v>
      </c>
      <c r="BH901" s="109"/>
    </row>
    <row r="902" s="193" customFormat="true" ht="12.75" hidden="false" customHeight="true" outlineLevel="0" collapsed="false">
      <c r="A902" s="133" t="s">
        <v>2168</v>
      </c>
      <c r="B902" s="86" t="e">
        <f aca="false">VLOOKUP($A902,#REF!, 34, FALSE())</f>
        <v>#VALUE!</v>
      </c>
      <c r="C902" s="87" t="str">
        <f aca="false">CONCATENATE("unused_",A902)</f>
        <v>unused_DDR_XM2_B7A_CA3</v>
      </c>
      <c r="D902" s="88" t="e">
        <f aca="false">IF(LEN(VLOOKUP($A902,#REF!,8,FALSE())),LEFT(VLOOKUP($A902,#REF!,8,FALSE()),LEN(VLOOKUP($A902,#REF!,8,FALSE()))-2),"")</f>
        <v>#VALUE!</v>
      </c>
      <c r="E902" s="89" t="e">
        <f aca="false">IF(LEN(VLOOKUP($A902,#REF!,4,FALSE())),IF(INDEX(#REF!,MATCH($A902,#REF!,0),1),LEFT(VLOOKUP($A902,#REF!,4,FALSE()),LEN(VLOOKUP($A902,#REF!,4,FALSE()))-2),CONCATENATE(LEFT(VLOOKUP($A902,#REF!,4,FALSE()),LEN(VLOOKUP($A902,#REF!,4,FALSE()))-2),"*")),"")</f>
        <v>#VALUE!</v>
      </c>
      <c r="F902" s="90" t="e">
        <f aca="false">IF(LEN(VLOOKUP($A902,#REF!,5,FALSE())),IF(INDEX(#REF!,MATCH($A902,#REF!,0),2),LEFT(VLOOKUP($A902,#REF!,5,FALSE()),LEN(VLOOKUP($A902,#REF!,5,FALSE()))-2),CONCATENATE(LEFT(VLOOKUP($A902,#REF!,5,FALSE()),LEN(VLOOKUP($A902,#REF!,5,FALSE()))-2),"*")),"")</f>
        <v>#VALUE!</v>
      </c>
      <c r="G902" s="90" t="e">
        <f aca="false">IF(LEN(VLOOKUP($A902,#REF!,6,FALSE())),IF(INDEX(#REF!,MATCH($A902,#REF!,0),3),LEFT(VLOOKUP($A902,#REF!,6,FALSE()),LEN(VLOOKUP($A902,#REF!,6,FALSE()))-2),CONCATENATE(LEFT(VLOOKUP($A902,#REF!,6,FALSE()),LEN(VLOOKUP($A902,#REF!,6,FALSE()))-2),"*")),"")</f>
        <v>#VALUE!</v>
      </c>
      <c r="H902" s="91" t="e">
        <f aca="false">IF(LEN(VLOOKUP($A902,#REF!,7,FALSE())),IF(INDEX(#REF!,MATCH($A902,#REF!,0),4),LEFT(VLOOKUP($A902,#REF!,7,FALSE()),LEN(VLOOKUP($A902,#REF!,7,FALSE()))-2),CONCATENATE(LEFT(VLOOKUP($A902,#REF!,7,FALSE()),LEN(VLOOKUP($A902,#REF!,7,FALSE()))-2),"*")),"")</f>
        <v>#VALUE!</v>
      </c>
      <c r="I902" s="92" t="e">
        <f aca="false">IF(LEN(VLOOKUP($A902,#REF!,8,FALSE())),UPPER(RIGHT(VLOOKUP($A902,#REF!,8,FALSE()), 1)),"")</f>
        <v>#VALUE!</v>
      </c>
      <c r="J902" s="90" t="e">
        <f aca="false">IF(LEN(VLOOKUP($A902,#REF!,4,FALSE())),UPPER(RIGHT(VLOOKUP($A902,#REF!,4,FALSE()), 1)),"")</f>
        <v>#VALUE!</v>
      </c>
      <c r="K902" s="90" t="e">
        <f aca="false">IF(LEN(VLOOKUP($A902,#REF!,5,FALSE())),UPPER(RIGHT(VLOOKUP($A902,#REF!,5,FALSE()), 1)),"")</f>
        <v>#VALUE!</v>
      </c>
      <c r="L902" s="90" t="e">
        <f aca="false">IF(LEN(VLOOKUP($A902,#REF!,6,FALSE())),UPPER(RIGHT(VLOOKUP($A902,#REF!,6,FALSE()), 1)),"")</f>
        <v>#VALUE!</v>
      </c>
      <c r="M902" s="91" t="e">
        <f aca="false">IF(LEN(VLOOKUP($A902,#REF!,7,FALSE())),UPPER(RIGHT(VLOOKUP($A902,#REF!,7,FALSE()), 1)),"")</f>
        <v>#VALUE!</v>
      </c>
      <c r="N902" s="185"/>
      <c r="O902" s="185"/>
      <c r="P902" s="185"/>
      <c r="Q902" s="185"/>
      <c r="R902" s="185"/>
      <c r="S902" s="100" t="e">
        <f aca="false">HLOOKUP("Device Tree Pin Name",#REF!,MATCH($A902,#REF!,0),FALSE())</f>
        <v>#VALUE!</v>
      </c>
      <c r="T902" s="95" t="e">
        <f aca="false">HLOOKUP("power rail",#REF!,MATCH($A902,#REF!,0),FALSE())</f>
        <v>#VALUE!</v>
      </c>
      <c r="U902" s="96" t="e">
        <f aca="false">HLOOKUP("Wake Capable",#REF!,MATCH($A902,#REF!,0),FALSE())</f>
        <v>#VALUE!</v>
      </c>
      <c r="V902" s="96" t="e">
        <f aca="false">HLOOKUP("Strap",#REF!,MATCH($A902,#REF!,0),FALSE())</f>
        <v>#VALUE!</v>
      </c>
      <c r="W902" s="96"/>
      <c r="X902" s="96"/>
      <c r="Y902" s="96"/>
      <c r="Z902" s="95"/>
      <c r="AA902" s="95" t="e">
        <f aca="false">HLOOKUP("Pad type",#REF!,MATCH($A902,#REF!,0),FALSE())</f>
        <v>#VALUE!</v>
      </c>
      <c r="AB902" s="100"/>
      <c r="AC902" s="100" t="e">
        <f aca="false">HLOOKUP("POR Pin State",#REF!,MATCH($A902,#REF!,0),FALSE())</f>
        <v>#VALUE!</v>
      </c>
      <c r="AD902" s="186"/>
      <c r="AE902" s="187"/>
      <c r="AF902" s="187"/>
      <c r="AG902" s="187"/>
      <c r="AH902" s="188"/>
      <c r="AI902" s="188"/>
      <c r="AJ902" s="189"/>
      <c r="AK902" s="189"/>
      <c r="AL902" s="189"/>
      <c r="AM902" s="189"/>
      <c r="AN902" s="189"/>
      <c r="AO902" s="189"/>
      <c r="AP902" s="189"/>
      <c r="AQ902" s="194" t="s">
        <v>2169</v>
      </c>
      <c r="AR902" s="104"/>
      <c r="AS902" s="104"/>
      <c r="AT902" s="104"/>
      <c r="AU902" s="104"/>
      <c r="AV902" s="104"/>
      <c r="AW902" s="104"/>
      <c r="AX902" s="104"/>
      <c r="AY902" s="104"/>
      <c r="AZ902" s="104"/>
      <c r="BA902" s="104"/>
      <c r="BB902" s="162"/>
      <c r="BC902" s="104"/>
      <c r="BD902" s="214"/>
      <c r="BE902" s="213" t="s">
        <v>2170</v>
      </c>
      <c r="BF902" s="108" t="e">
        <f aca="false">VLOOKUP($A902,#REF!, 34, FALSE())</f>
        <v>#VALUE!</v>
      </c>
      <c r="BG902" s="418" t="e">
        <f aca="false">VLOOKUP($A902,#REF!, 22, FALSE())</f>
        <v>#VALUE!</v>
      </c>
      <c r="BH902" s="109"/>
    </row>
    <row r="903" s="193" customFormat="true" ht="12.75" hidden="false" customHeight="true" outlineLevel="0" collapsed="false">
      <c r="A903" s="133" t="s">
        <v>2171</v>
      </c>
      <c r="B903" s="86" t="e">
        <f aca="false">VLOOKUP($A903,#REF!, 34, FALSE())</f>
        <v>#VALUE!</v>
      </c>
      <c r="C903" s="87" t="str">
        <f aca="false">CONCATENATE("unused_",A903)</f>
        <v>unused_DDR_XM2_B7A_CA4</v>
      </c>
      <c r="D903" s="88" t="e">
        <f aca="false">IF(LEN(VLOOKUP($A903,#REF!,8,FALSE())),LEFT(VLOOKUP($A903,#REF!,8,FALSE()),LEN(VLOOKUP($A903,#REF!,8,FALSE()))-2),"")</f>
        <v>#VALUE!</v>
      </c>
      <c r="E903" s="89" t="e">
        <f aca="false">IF(LEN(VLOOKUP($A903,#REF!,4,FALSE())),IF(INDEX(#REF!,MATCH($A903,#REF!,0),1),LEFT(VLOOKUP($A903,#REF!,4,FALSE()),LEN(VLOOKUP($A903,#REF!,4,FALSE()))-2),CONCATENATE(LEFT(VLOOKUP($A903,#REF!,4,FALSE()),LEN(VLOOKUP($A903,#REF!,4,FALSE()))-2),"*")),"")</f>
        <v>#VALUE!</v>
      </c>
      <c r="F903" s="90" t="e">
        <f aca="false">IF(LEN(VLOOKUP($A903,#REF!,5,FALSE())),IF(INDEX(#REF!,MATCH($A903,#REF!,0),2),LEFT(VLOOKUP($A903,#REF!,5,FALSE()),LEN(VLOOKUP($A903,#REF!,5,FALSE()))-2),CONCATENATE(LEFT(VLOOKUP($A903,#REF!,5,FALSE()),LEN(VLOOKUP($A903,#REF!,5,FALSE()))-2),"*")),"")</f>
        <v>#VALUE!</v>
      </c>
      <c r="G903" s="90" t="e">
        <f aca="false">IF(LEN(VLOOKUP($A903,#REF!,6,FALSE())),IF(INDEX(#REF!,MATCH($A903,#REF!,0),3),LEFT(VLOOKUP($A903,#REF!,6,FALSE()),LEN(VLOOKUP($A903,#REF!,6,FALSE()))-2),CONCATENATE(LEFT(VLOOKUP($A903,#REF!,6,FALSE()),LEN(VLOOKUP($A903,#REF!,6,FALSE()))-2),"*")),"")</f>
        <v>#VALUE!</v>
      </c>
      <c r="H903" s="91" t="e">
        <f aca="false">IF(LEN(VLOOKUP($A903,#REF!,7,FALSE())),IF(INDEX(#REF!,MATCH($A903,#REF!,0),4),LEFT(VLOOKUP($A903,#REF!,7,FALSE()),LEN(VLOOKUP($A903,#REF!,7,FALSE()))-2),CONCATENATE(LEFT(VLOOKUP($A903,#REF!,7,FALSE()),LEN(VLOOKUP($A903,#REF!,7,FALSE()))-2),"*")),"")</f>
        <v>#VALUE!</v>
      </c>
      <c r="I903" s="92" t="e">
        <f aca="false">IF(LEN(VLOOKUP($A903,#REF!,8,FALSE())),UPPER(RIGHT(VLOOKUP($A903,#REF!,8,FALSE()), 1)),"")</f>
        <v>#VALUE!</v>
      </c>
      <c r="J903" s="90" t="e">
        <f aca="false">IF(LEN(VLOOKUP($A903,#REF!,4,FALSE())),UPPER(RIGHT(VLOOKUP($A903,#REF!,4,FALSE()), 1)),"")</f>
        <v>#VALUE!</v>
      </c>
      <c r="K903" s="90" t="e">
        <f aca="false">IF(LEN(VLOOKUP($A903,#REF!,5,FALSE())),UPPER(RIGHT(VLOOKUP($A903,#REF!,5,FALSE()), 1)),"")</f>
        <v>#VALUE!</v>
      </c>
      <c r="L903" s="90" t="e">
        <f aca="false">IF(LEN(VLOOKUP($A903,#REF!,6,FALSE())),UPPER(RIGHT(VLOOKUP($A903,#REF!,6,FALSE()), 1)),"")</f>
        <v>#VALUE!</v>
      </c>
      <c r="M903" s="91" t="e">
        <f aca="false">IF(LEN(VLOOKUP($A903,#REF!,7,FALSE())),UPPER(RIGHT(VLOOKUP($A903,#REF!,7,FALSE()), 1)),"")</f>
        <v>#VALUE!</v>
      </c>
      <c r="N903" s="185"/>
      <c r="O903" s="185"/>
      <c r="P903" s="185"/>
      <c r="Q903" s="185"/>
      <c r="R903" s="185"/>
      <c r="S903" s="100" t="e">
        <f aca="false">HLOOKUP("Device Tree Pin Name",#REF!,MATCH($A903,#REF!,0),FALSE())</f>
        <v>#VALUE!</v>
      </c>
      <c r="T903" s="95" t="e">
        <f aca="false">HLOOKUP("power rail",#REF!,MATCH($A903,#REF!,0),FALSE())</f>
        <v>#VALUE!</v>
      </c>
      <c r="U903" s="96" t="e">
        <f aca="false">HLOOKUP("Wake Capable",#REF!,MATCH($A903,#REF!,0),FALSE())</f>
        <v>#VALUE!</v>
      </c>
      <c r="V903" s="96" t="e">
        <f aca="false">HLOOKUP("Strap",#REF!,MATCH($A903,#REF!,0),FALSE())</f>
        <v>#VALUE!</v>
      </c>
      <c r="W903" s="96"/>
      <c r="X903" s="96"/>
      <c r="Y903" s="96"/>
      <c r="Z903" s="95"/>
      <c r="AA903" s="95" t="e">
        <f aca="false">HLOOKUP("Pad type",#REF!,MATCH($A903,#REF!,0),FALSE())</f>
        <v>#VALUE!</v>
      </c>
      <c r="AB903" s="100"/>
      <c r="AC903" s="100" t="e">
        <f aca="false">HLOOKUP("POR Pin State",#REF!,MATCH($A903,#REF!,0),FALSE())</f>
        <v>#VALUE!</v>
      </c>
      <c r="AD903" s="186"/>
      <c r="AE903" s="187"/>
      <c r="AF903" s="187"/>
      <c r="AG903" s="187"/>
      <c r="AH903" s="188"/>
      <c r="AI903" s="188"/>
      <c r="AJ903" s="189"/>
      <c r="AK903" s="189"/>
      <c r="AL903" s="189"/>
      <c r="AM903" s="189"/>
      <c r="AN903" s="189"/>
      <c r="AO903" s="189"/>
      <c r="AP903" s="189"/>
      <c r="AQ903" s="194" t="s">
        <v>2172</v>
      </c>
      <c r="AR903" s="104"/>
      <c r="AS903" s="104"/>
      <c r="AT903" s="104"/>
      <c r="AU903" s="104"/>
      <c r="AV903" s="104"/>
      <c r="AW903" s="104"/>
      <c r="AX903" s="104"/>
      <c r="AY903" s="104"/>
      <c r="AZ903" s="104"/>
      <c r="BA903" s="104"/>
      <c r="BB903" s="162"/>
      <c r="BC903" s="104"/>
      <c r="BD903" s="214"/>
      <c r="BE903" s="213" t="s">
        <v>2173</v>
      </c>
      <c r="BF903" s="108" t="e">
        <f aca="false">VLOOKUP($A903,#REF!, 34, FALSE())</f>
        <v>#VALUE!</v>
      </c>
      <c r="BG903" s="418" t="e">
        <f aca="false">VLOOKUP($A903,#REF!, 22, FALSE())</f>
        <v>#VALUE!</v>
      </c>
      <c r="BH903" s="109"/>
    </row>
    <row r="904" s="193" customFormat="true" ht="12.75" hidden="false" customHeight="true" outlineLevel="0" collapsed="false">
      <c r="A904" s="133" t="s">
        <v>2174</v>
      </c>
      <c r="B904" s="86" t="e">
        <f aca="false">VLOOKUP($A904,#REF!, 34, FALSE())</f>
        <v>#VALUE!</v>
      </c>
      <c r="C904" s="87" t="str">
        <f aca="false">CONCATENATE("unused_",A904)</f>
        <v>unused_DDR_XM2_B7A_CA5</v>
      </c>
      <c r="D904" s="88" t="e">
        <f aca="false">IF(LEN(VLOOKUP($A904,#REF!,8,FALSE())),LEFT(VLOOKUP($A904,#REF!,8,FALSE()),LEN(VLOOKUP($A904,#REF!,8,FALSE()))-2),"")</f>
        <v>#VALUE!</v>
      </c>
      <c r="E904" s="89" t="e">
        <f aca="false">IF(LEN(VLOOKUP($A904,#REF!,4,FALSE())),IF(INDEX(#REF!,MATCH($A904,#REF!,0),1),LEFT(VLOOKUP($A904,#REF!,4,FALSE()),LEN(VLOOKUP($A904,#REF!,4,FALSE()))-2),CONCATENATE(LEFT(VLOOKUP($A904,#REF!,4,FALSE()),LEN(VLOOKUP($A904,#REF!,4,FALSE()))-2),"*")),"")</f>
        <v>#VALUE!</v>
      </c>
      <c r="F904" s="90" t="e">
        <f aca="false">IF(LEN(VLOOKUP($A904,#REF!,5,FALSE())),IF(INDEX(#REF!,MATCH($A904,#REF!,0),2),LEFT(VLOOKUP($A904,#REF!,5,FALSE()),LEN(VLOOKUP($A904,#REF!,5,FALSE()))-2),CONCATENATE(LEFT(VLOOKUP($A904,#REF!,5,FALSE()),LEN(VLOOKUP($A904,#REF!,5,FALSE()))-2),"*")),"")</f>
        <v>#VALUE!</v>
      </c>
      <c r="G904" s="90" t="e">
        <f aca="false">IF(LEN(VLOOKUP($A904,#REF!,6,FALSE())),IF(INDEX(#REF!,MATCH($A904,#REF!,0),3),LEFT(VLOOKUP($A904,#REF!,6,FALSE()),LEN(VLOOKUP($A904,#REF!,6,FALSE()))-2),CONCATENATE(LEFT(VLOOKUP($A904,#REF!,6,FALSE()),LEN(VLOOKUP($A904,#REF!,6,FALSE()))-2),"*")),"")</f>
        <v>#VALUE!</v>
      </c>
      <c r="H904" s="91" t="e">
        <f aca="false">IF(LEN(VLOOKUP($A904,#REF!,7,FALSE())),IF(INDEX(#REF!,MATCH($A904,#REF!,0),4),LEFT(VLOOKUP($A904,#REF!,7,FALSE()),LEN(VLOOKUP($A904,#REF!,7,FALSE()))-2),CONCATENATE(LEFT(VLOOKUP($A904,#REF!,7,FALSE()),LEN(VLOOKUP($A904,#REF!,7,FALSE()))-2),"*")),"")</f>
        <v>#VALUE!</v>
      </c>
      <c r="I904" s="92" t="e">
        <f aca="false">IF(LEN(VLOOKUP($A904,#REF!,8,FALSE())),UPPER(RIGHT(VLOOKUP($A904,#REF!,8,FALSE()), 1)),"")</f>
        <v>#VALUE!</v>
      </c>
      <c r="J904" s="90" t="e">
        <f aca="false">IF(LEN(VLOOKUP($A904,#REF!,4,FALSE())),UPPER(RIGHT(VLOOKUP($A904,#REF!,4,FALSE()), 1)),"")</f>
        <v>#VALUE!</v>
      </c>
      <c r="K904" s="90" t="e">
        <f aca="false">IF(LEN(VLOOKUP($A904,#REF!,5,FALSE())),UPPER(RIGHT(VLOOKUP($A904,#REF!,5,FALSE()), 1)),"")</f>
        <v>#VALUE!</v>
      </c>
      <c r="L904" s="90" t="e">
        <f aca="false">IF(LEN(VLOOKUP($A904,#REF!,6,FALSE())),UPPER(RIGHT(VLOOKUP($A904,#REF!,6,FALSE()), 1)),"")</f>
        <v>#VALUE!</v>
      </c>
      <c r="M904" s="91" t="e">
        <f aca="false">IF(LEN(VLOOKUP($A904,#REF!,7,FALSE())),UPPER(RIGHT(VLOOKUP($A904,#REF!,7,FALSE()), 1)),"")</f>
        <v>#VALUE!</v>
      </c>
      <c r="N904" s="185"/>
      <c r="O904" s="185"/>
      <c r="P904" s="185"/>
      <c r="Q904" s="185"/>
      <c r="R904" s="185"/>
      <c r="S904" s="100" t="e">
        <f aca="false">HLOOKUP("Device Tree Pin Name",#REF!,MATCH($A904,#REF!,0),FALSE())</f>
        <v>#VALUE!</v>
      </c>
      <c r="T904" s="95" t="e">
        <f aca="false">HLOOKUP("power rail",#REF!,MATCH($A904,#REF!,0),FALSE())</f>
        <v>#VALUE!</v>
      </c>
      <c r="U904" s="96" t="e">
        <f aca="false">HLOOKUP("Wake Capable",#REF!,MATCH($A904,#REF!,0),FALSE())</f>
        <v>#VALUE!</v>
      </c>
      <c r="V904" s="96" t="e">
        <f aca="false">HLOOKUP("Strap",#REF!,MATCH($A904,#REF!,0),FALSE())</f>
        <v>#VALUE!</v>
      </c>
      <c r="W904" s="96"/>
      <c r="X904" s="96"/>
      <c r="Y904" s="96"/>
      <c r="Z904" s="95"/>
      <c r="AA904" s="95" t="e">
        <f aca="false">HLOOKUP("Pad type",#REF!,MATCH($A904,#REF!,0),FALSE())</f>
        <v>#VALUE!</v>
      </c>
      <c r="AB904" s="100"/>
      <c r="AC904" s="100" t="e">
        <f aca="false">HLOOKUP("POR Pin State",#REF!,MATCH($A904,#REF!,0),FALSE())</f>
        <v>#VALUE!</v>
      </c>
      <c r="AD904" s="186"/>
      <c r="AE904" s="187"/>
      <c r="AF904" s="187"/>
      <c r="AG904" s="187"/>
      <c r="AH904" s="188"/>
      <c r="AI904" s="188"/>
      <c r="AJ904" s="189"/>
      <c r="AK904" s="189"/>
      <c r="AL904" s="189"/>
      <c r="AM904" s="189"/>
      <c r="AN904" s="189"/>
      <c r="AO904" s="189"/>
      <c r="AP904" s="189"/>
      <c r="AQ904" s="194" t="s">
        <v>2175</v>
      </c>
      <c r="AR904" s="104"/>
      <c r="AS904" s="104"/>
      <c r="AT904" s="104"/>
      <c r="AU904" s="104"/>
      <c r="AV904" s="104"/>
      <c r="AW904" s="104"/>
      <c r="AX904" s="104"/>
      <c r="AY904" s="104"/>
      <c r="AZ904" s="104"/>
      <c r="BA904" s="104"/>
      <c r="BB904" s="162"/>
      <c r="BC904" s="104"/>
      <c r="BD904" s="214"/>
      <c r="BE904" s="213" t="s">
        <v>2176</v>
      </c>
      <c r="BF904" s="108" t="e">
        <f aca="false">VLOOKUP($A904,#REF!, 34, FALSE())</f>
        <v>#VALUE!</v>
      </c>
      <c r="BG904" s="418" t="e">
        <f aca="false">VLOOKUP($A904,#REF!, 22, FALSE())</f>
        <v>#VALUE!</v>
      </c>
      <c r="BH904" s="109"/>
    </row>
    <row r="905" s="193" customFormat="true" ht="12.75" hidden="false" customHeight="true" outlineLevel="0" collapsed="false">
      <c r="A905" s="133" t="s">
        <v>2177</v>
      </c>
      <c r="B905" s="86" t="e">
        <f aca="false">VLOOKUP($A905,#REF!, 34, FALSE())</f>
        <v>#VALUE!</v>
      </c>
      <c r="C905" s="87" t="str">
        <f aca="false">CONCATENATE("unused_",A905)</f>
        <v>unused_DDR_XM2_B7A_CA6</v>
      </c>
      <c r="D905" s="88" t="e">
        <f aca="false">IF(LEN(VLOOKUP($A905,#REF!,8,FALSE())),LEFT(VLOOKUP($A905,#REF!,8,FALSE()),LEN(VLOOKUP($A905,#REF!,8,FALSE()))-2),"")</f>
        <v>#VALUE!</v>
      </c>
      <c r="E905" s="89" t="e">
        <f aca="false">IF(LEN(VLOOKUP($A905,#REF!,4,FALSE())),IF(INDEX(#REF!,MATCH($A905,#REF!,0),1),LEFT(VLOOKUP($A905,#REF!,4,FALSE()),LEN(VLOOKUP($A905,#REF!,4,FALSE()))-2),CONCATENATE(LEFT(VLOOKUP($A905,#REF!,4,FALSE()),LEN(VLOOKUP($A905,#REF!,4,FALSE()))-2),"*")),"")</f>
        <v>#VALUE!</v>
      </c>
      <c r="F905" s="90" t="e">
        <f aca="false">IF(LEN(VLOOKUP($A905,#REF!,5,FALSE())),IF(INDEX(#REF!,MATCH($A905,#REF!,0),2),LEFT(VLOOKUP($A905,#REF!,5,FALSE()),LEN(VLOOKUP($A905,#REF!,5,FALSE()))-2),CONCATENATE(LEFT(VLOOKUP($A905,#REF!,5,FALSE()),LEN(VLOOKUP($A905,#REF!,5,FALSE()))-2),"*")),"")</f>
        <v>#VALUE!</v>
      </c>
      <c r="G905" s="90" t="e">
        <f aca="false">IF(LEN(VLOOKUP($A905,#REF!,6,FALSE())),IF(INDEX(#REF!,MATCH($A905,#REF!,0),3),LEFT(VLOOKUP($A905,#REF!,6,FALSE()),LEN(VLOOKUP($A905,#REF!,6,FALSE()))-2),CONCATENATE(LEFT(VLOOKUP($A905,#REF!,6,FALSE()),LEN(VLOOKUP($A905,#REF!,6,FALSE()))-2),"*")),"")</f>
        <v>#VALUE!</v>
      </c>
      <c r="H905" s="91" t="e">
        <f aca="false">IF(LEN(VLOOKUP($A905,#REF!,7,FALSE())),IF(INDEX(#REF!,MATCH($A905,#REF!,0),4),LEFT(VLOOKUP($A905,#REF!,7,FALSE()),LEN(VLOOKUP($A905,#REF!,7,FALSE()))-2),CONCATENATE(LEFT(VLOOKUP($A905,#REF!,7,FALSE()),LEN(VLOOKUP($A905,#REF!,7,FALSE()))-2),"*")),"")</f>
        <v>#VALUE!</v>
      </c>
      <c r="I905" s="92" t="e">
        <f aca="false">IF(LEN(VLOOKUP($A905,#REF!,8,FALSE())),UPPER(RIGHT(VLOOKUP($A905,#REF!,8,FALSE()), 1)),"")</f>
        <v>#VALUE!</v>
      </c>
      <c r="J905" s="90" t="e">
        <f aca="false">IF(LEN(VLOOKUP($A905,#REF!,4,FALSE())),UPPER(RIGHT(VLOOKUP($A905,#REF!,4,FALSE()), 1)),"")</f>
        <v>#VALUE!</v>
      </c>
      <c r="K905" s="90" t="e">
        <f aca="false">IF(LEN(VLOOKUP($A905,#REF!,5,FALSE())),UPPER(RIGHT(VLOOKUP($A905,#REF!,5,FALSE()), 1)),"")</f>
        <v>#VALUE!</v>
      </c>
      <c r="L905" s="90" t="e">
        <f aca="false">IF(LEN(VLOOKUP($A905,#REF!,6,FALSE())),UPPER(RIGHT(VLOOKUP($A905,#REF!,6,FALSE()), 1)),"")</f>
        <v>#VALUE!</v>
      </c>
      <c r="M905" s="91" t="e">
        <f aca="false">IF(LEN(VLOOKUP($A905,#REF!,7,FALSE())),UPPER(RIGHT(VLOOKUP($A905,#REF!,7,FALSE()), 1)),"")</f>
        <v>#VALUE!</v>
      </c>
      <c r="N905" s="185"/>
      <c r="O905" s="185"/>
      <c r="P905" s="185"/>
      <c r="Q905" s="185"/>
      <c r="R905" s="185"/>
      <c r="S905" s="100" t="e">
        <f aca="false">HLOOKUP("Device Tree Pin Name",#REF!,MATCH($A905,#REF!,0),FALSE())</f>
        <v>#VALUE!</v>
      </c>
      <c r="T905" s="95" t="e">
        <f aca="false">HLOOKUP("power rail",#REF!,MATCH($A905,#REF!,0),FALSE())</f>
        <v>#VALUE!</v>
      </c>
      <c r="U905" s="96" t="e">
        <f aca="false">HLOOKUP("Wake Capable",#REF!,MATCH($A905,#REF!,0),FALSE())</f>
        <v>#VALUE!</v>
      </c>
      <c r="V905" s="96" t="e">
        <f aca="false">HLOOKUP("Strap",#REF!,MATCH($A905,#REF!,0),FALSE())</f>
        <v>#VALUE!</v>
      </c>
      <c r="W905" s="96"/>
      <c r="X905" s="96"/>
      <c r="Y905" s="96"/>
      <c r="Z905" s="95"/>
      <c r="AA905" s="95" t="e">
        <f aca="false">HLOOKUP("Pad type",#REF!,MATCH($A905,#REF!,0),FALSE())</f>
        <v>#VALUE!</v>
      </c>
      <c r="AB905" s="100"/>
      <c r="AC905" s="100" t="e">
        <f aca="false">HLOOKUP("POR Pin State",#REF!,MATCH($A905,#REF!,0),FALSE())</f>
        <v>#VALUE!</v>
      </c>
      <c r="AD905" s="186"/>
      <c r="AE905" s="187"/>
      <c r="AF905" s="187"/>
      <c r="AG905" s="187"/>
      <c r="AH905" s="188"/>
      <c r="AI905" s="188"/>
      <c r="AJ905" s="189"/>
      <c r="AK905" s="189"/>
      <c r="AL905" s="189"/>
      <c r="AM905" s="189"/>
      <c r="AN905" s="189"/>
      <c r="AO905" s="189"/>
      <c r="AP905" s="189"/>
      <c r="AQ905" s="194" t="s">
        <v>2178</v>
      </c>
      <c r="AR905" s="104"/>
      <c r="AS905" s="104"/>
      <c r="AT905" s="104"/>
      <c r="AU905" s="104"/>
      <c r="AV905" s="104"/>
      <c r="AW905" s="104"/>
      <c r="AX905" s="104"/>
      <c r="AY905" s="104"/>
      <c r="AZ905" s="104"/>
      <c r="BA905" s="104"/>
      <c r="BB905" s="162"/>
      <c r="BC905" s="104"/>
      <c r="BD905" s="214"/>
      <c r="BE905" s="213" t="s">
        <v>2179</v>
      </c>
      <c r="BF905" s="108" t="e">
        <f aca="false">VLOOKUP($A905,#REF!, 34, FALSE())</f>
        <v>#VALUE!</v>
      </c>
      <c r="BG905" s="418" t="e">
        <f aca="false">VLOOKUP($A905,#REF!, 22, FALSE())</f>
        <v>#VALUE!</v>
      </c>
      <c r="BH905" s="109"/>
    </row>
    <row r="906" s="193" customFormat="true" ht="12.75" hidden="false" customHeight="true" outlineLevel="0" collapsed="false">
      <c r="A906" s="133" t="s">
        <v>2180</v>
      </c>
      <c r="B906" s="86" t="e">
        <f aca="false">VLOOKUP($A906,#REF!, 34, FALSE())</f>
        <v>#VALUE!</v>
      </c>
      <c r="C906" s="87" t="str">
        <f aca="false">CONCATENATE("unused_",A906)</f>
        <v>unused_DDR_XM2_B7B_CA0</v>
      </c>
      <c r="D906" s="88" t="e">
        <f aca="false">IF(LEN(VLOOKUP($A906,#REF!,8,FALSE())),LEFT(VLOOKUP($A906,#REF!,8,FALSE()),LEN(VLOOKUP($A906,#REF!,8,FALSE()))-2),"")</f>
        <v>#VALUE!</v>
      </c>
      <c r="E906" s="89" t="e">
        <f aca="false">IF(LEN(VLOOKUP($A906,#REF!,4,FALSE())),IF(INDEX(#REF!,MATCH($A906,#REF!,0),1),LEFT(VLOOKUP($A906,#REF!,4,FALSE()),LEN(VLOOKUP($A906,#REF!,4,FALSE()))-2),CONCATENATE(LEFT(VLOOKUP($A906,#REF!,4,FALSE()),LEN(VLOOKUP($A906,#REF!,4,FALSE()))-2),"*")),"")</f>
        <v>#VALUE!</v>
      </c>
      <c r="F906" s="90" t="e">
        <f aca="false">IF(LEN(VLOOKUP($A906,#REF!,5,FALSE())),IF(INDEX(#REF!,MATCH($A906,#REF!,0),2),LEFT(VLOOKUP($A906,#REF!,5,FALSE()),LEN(VLOOKUP($A906,#REF!,5,FALSE()))-2),CONCATENATE(LEFT(VLOOKUP($A906,#REF!,5,FALSE()),LEN(VLOOKUP($A906,#REF!,5,FALSE()))-2),"*")),"")</f>
        <v>#VALUE!</v>
      </c>
      <c r="G906" s="90" t="e">
        <f aca="false">IF(LEN(VLOOKUP($A906,#REF!,6,FALSE())),IF(INDEX(#REF!,MATCH($A906,#REF!,0),3),LEFT(VLOOKUP($A906,#REF!,6,FALSE()),LEN(VLOOKUP($A906,#REF!,6,FALSE()))-2),CONCATENATE(LEFT(VLOOKUP($A906,#REF!,6,FALSE()),LEN(VLOOKUP($A906,#REF!,6,FALSE()))-2),"*")),"")</f>
        <v>#VALUE!</v>
      </c>
      <c r="H906" s="91" t="e">
        <f aca="false">IF(LEN(VLOOKUP($A906,#REF!,7,FALSE())),IF(INDEX(#REF!,MATCH($A906,#REF!,0),4),LEFT(VLOOKUP($A906,#REF!,7,FALSE()),LEN(VLOOKUP($A906,#REF!,7,FALSE()))-2),CONCATENATE(LEFT(VLOOKUP($A906,#REF!,7,FALSE()),LEN(VLOOKUP($A906,#REF!,7,FALSE()))-2),"*")),"")</f>
        <v>#VALUE!</v>
      </c>
      <c r="I906" s="92" t="e">
        <f aca="false">IF(LEN(VLOOKUP($A906,#REF!,8,FALSE())),UPPER(RIGHT(VLOOKUP($A906,#REF!,8,FALSE()), 1)),"")</f>
        <v>#VALUE!</v>
      </c>
      <c r="J906" s="90" t="e">
        <f aca="false">IF(LEN(VLOOKUP($A906,#REF!,4,FALSE())),UPPER(RIGHT(VLOOKUP($A906,#REF!,4,FALSE()), 1)),"")</f>
        <v>#VALUE!</v>
      </c>
      <c r="K906" s="90" t="e">
        <f aca="false">IF(LEN(VLOOKUP($A906,#REF!,5,FALSE())),UPPER(RIGHT(VLOOKUP($A906,#REF!,5,FALSE()), 1)),"")</f>
        <v>#VALUE!</v>
      </c>
      <c r="L906" s="90" t="e">
        <f aca="false">IF(LEN(VLOOKUP($A906,#REF!,6,FALSE())),UPPER(RIGHT(VLOOKUP($A906,#REF!,6,FALSE()), 1)),"")</f>
        <v>#VALUE!</v>
      </c>
      <c r="M906" s="91" t="e">
        <f aca="false">IF(LEN(VLOOKUP($A906,#REF!,7,FALSE())),UPPER(RIGHT(VLOOKUP($A906,#REF!,7,FALSE()), 1)),"")</f>
        <v>#VALUE!</v>
      </c>
      <c r="N906" s="185"/>
      <c r="O906" s="185"/>
      <c r="P906" s="185"/>
      <c r="Q906" s="185"/>
      <c r="R906" s="185"/>
      <c r="S906" s="100" t="e">
        <f aca="false">HLOOKUP("Device Tree Pin Name",#REF!,MATCH($A906,#REF!,0),FALSE())</f>
        <v>#VALUE!</v>
      </c>
      <c r="T906" s="95" t="e">
        <f aca="false">HLOOKUP("power rail",#REF!,MATCH($A906,#REF!,0),FALSE())</f>
        <v>#VALUE!</v>
      </c>
      <c r="U906" s="96" t="e">
        <f aca="false">HLOOKUP("Wake Capable",#REF!,MATCH($A906,#REF!,0),FALSE())</f>
        <v>#VALUE!</v>
      </c>
      <c r="V906" s="96" t="e">
        <f aca="false">HLOOKUP("Strap",#REF!,MATCH($A906,#REF!,0),FALSE())</f>
        <v>#VALUE!</v>
      </c>
      <c r="W906" s="96"/>
      <c r="X906" s="96"/>
      <c r="Y906" s="96"/>
      <c r="Z906" s="95"/>
      <c r="AA906" s="95" t="e">
        <f aca="false">HLOOKUP("Pad type",#REF!,MATCH($A906,#REF!,0),FALSE())</f>
        <v>#VALUE!</v>
      </c>
      <c r="AB906" s="100"/>
      <c r="AC906" s="100" t="e">
        <f aca="false">HLOOKUP("POR Pin State",#REF!,MATCH($A906,#REF!,0),FALSE())</f>
        <v>#VALUE!</v>
      </c>
      <c r="AD906" s="186"/>
      <c r="AE906" s="187"/>
      <c r="AF906" s="187"/>
      <c r="AG906" s="187"/>
      <c r="AH906" s="188"/>
      <c r="AI906" s="188"/>
      <c r="AJ906" s="189"/>
      <c r="AK906" s="189"/>
      <c r="AL906" s="189"/>
      <c r="AM906" s="189"/>
      <c r="AN906" s="189"/>
      <c r="AO906" s="189"/>
      <c r="AP906" s="189"/>
      <c r="AQ906" s="194" t="s">
        <v>2181</v>
      </c>
      <c r="AR906" s="104"/>
      <c r="AS906" s="104"/>
      <c r="AT906" s="104"/>
      <c r="AU906" s="104"/>
      <c r="AV906" s="104"/>
      <c r="AW906" s="104"/>
      <c r="AX906" s="104"/>
      <c r="AY906" s="104"/>
      <c r="AZ906" s="104"/>
      <c r="BA906" s="104"/>
      <c r="BB906" s="162"/>
      <c r="BC906" s="104"/>
      <c r="BD906" s="214"/>
      <c r="BE906" s="213" t="s">
        <v>2182</v>
      </c>
      <c r="BF906" s="108" t="e">
        <f aca="false">VLOOKUP($A906,#REF!, 34, FALSE())</f>
        <v>#VALUE!</v>
      </c>
      <c r="BG906" s="418" t="e">
        <f aca="false">VLOOKUP($A906,#REF!, 22, FALSE())</f>
        <v>#VALUE!</v>
      </c>
      <c r="BH906" s="109"/>
    </row>
    <row r="907" s="193" customFormat="true" ht="12.75" hidden="false" customHeight="true" outlineLevel="0" collapsed="false">
      <c r="A907" s="1" t="s">
        <v>2183</v>
      </c>
      <c r="B907" s="86" t="e">
        <f aca="false">VLOOKUP($A907,#REF!, 34, FALSE())</f>
        <v>#VALUE!</v>
      </c>
      <c r="C907" s="87" t="str">
        <f aca="false">CONCATENATE("unused_",A907)</f>
        <v>unused_DDR_XM2_B7B_CA1</v>
      </c>
      <c r="D907" s="88" t="e">
        <f aca="false">IF(LEN(VLOOKUP($A907,#REF!,8,FALSE())),LEFT(VLOOKUP($A907,#REF!,8,FALSE()),LEN(VLOOKUP($A907,#REF!,8,FALSE()))-2),"")</f>
        <v>#VALUE!</v>
      </c>
      <c r="E907" s="89" t="e">
        <f aca="false">IF(LEN(VLOOKUP($A907,#REF!,4,FALSE())),IF(INDEX(#REF!,MATCH($A907,#REF!,0),1),LEFT(VLOOKUP($A907,#REF!,4,FALSE()),LEN(VLOOKUP($A907,#REF!,4,FALSE()))-2),CONCATENATE(LEFT(VLOOKUP($A907,#REF!,4,FALSE()),LEN(VLOOKUP($A907,#REF!,4,FALSE()))-2),"*")),"")</f>
        <v>#VALUE!</v>
      </c>
      <c r="F907" s="90" t="e">
        <f aca="false">IF(LEN(VLOOKUP($A907,#REF!,5,FALSE())),IF(INDEX(#REF!,MATCH($A907,#REF!,0),2),LEFT(VLOOKUP($A907,#REF!,5,FALSE()),LEN(VLOOKUP($A907,#REF!,5,FALSE()))-2),CONCATENATE(LEFT(VLOOKUP($A907,#REF!,5,FALSE()),LEN(VLOOKUP($A907,#REF!,5,FALSE()))-2),"*")),"")</f>
        <v>#VALUE!</v>
      </c>
      <c r="G907" s="90" t="e">
        <f aca="false">IF(LEN(VLOOKUP($A907,#REF!,6,FALSE())),IF(INDEX(#REF!,MATCH($A907,#REF!,0),3),LEFT(VLOOKUP($A907,#REF!,6,FALSE()),LEN(VLOOKUP($A907,#REF!,6,FALSE()))-2),CONCATENATE(LEFT(VLOOKUP($A907,#REF!,6,FALSE()),LEN(VLOOKUP($A907,#REF!,6,FALSE()))-2),"*")),"")</f>
        <v>#VALUE!</v>
      </c>
      <c r="H907" s="91" t="e">
        <f aca="false">IF(LEN(VLOOKUP($A907,#REF!,7,FALSE())),IF(INDEX(#REF!,MATCH($A907,#REF!,0),4),LEFT(VLOOKUP($A907,#REF!,7,FALSE()),LEN(VLOOKUP($A907,#REF!,7,FALSE()))-2),CONCATENATE(LEFT(VLOOKUP($A907,#REF!,7,FALSE()),LEN(VLOOKUP($A907,#REF!,7,FALSE()))-2),"*")),"")</f>
        <v>#VALUE!</v>
      </c>
      <c r="I907" s="92" t="e">
        <f aca="false">IF(LEN(VLOOKUP($A907,#REF!,8,FALSE())),UPPER(RIGHT(VLOOKUP($A907,#REF!,8,FALSE()), 1)),"")</f>
        <v>#VALUE!</v>
      </c>
      <c r="J907" s="90" t="e">
        <f aca="false">IF(LEN(VLOOKUP($A907,#REF!,4,FALSE())),UPPER(RIGHT(VLOOKUP($A907,#REF!,4,FALSE()), 1)),"")</f>
        <v>#VALUE!</v>
      </c>
      <c r="K907" s="90" t="e">
        <f aca="false">IF(LEN(VLOOKUP($A907,#REF!,5,FALSE())),UPPER(RIGHT(VLOOKUP($A907,#REF!,5,FALSE()), 1)),"")</f>
        <v>#VALUE!</v>
      </c>
      <c r="L907" s="90" t="e">
        <f aca="false">IF(LEN(VLOOKUP($A907,#REF!,6,FALSE())),UPPER(RIGHT(VLOOKUP($A907,#REF!,6,FALSE()), 1)),"")</f>
        <v>#VALUE!</v>
      </c>
      <c r="M907" s="91" t="e">
        <f aca="false">IF(LEN(VLOOKUP($A907,#REF!,7,FALSE())),UPPER(RIGHT(VLOOKUP($A907,#REF!,7,FALSE()), 1)),"")</f>
        <v>#VALUE!</v>
      </c>
      <c r="N907" s="185"/>
      <c r="O907" s="185"/>
      <c r="P907" s="185"/>
      <c r="Q907" s="185"/>
      <c r="R907" s="185"/>
      <c r="S907" s="100" t="e">
        <f aca="false">HLOOKUP("Device Tree Pin Name",#REF!,MATCH($A907,#REF!,0),FALSE())</f>
        <v>#VALUE!</v>
      </c>
      <c r="T907" s="95" t="e">
        <f aca="false">HLOOKUP("power rail",#REF!,MATCH($A907,#REF!,0),FALSE())</f>
        <v>#VALUE!</v>
      </c>
      <c r="U907" s="96" t="e">
        <f aca="false">HLOOKUP("Wake Capable",#REF!,MATCH($A907,#REF!,0),FALSE())</f>
        <v>#VALUE!</v>
      </c>
      <c r="V907" s="96" t="e">
        <f aca="false">HLOOKUP("Strap",#REF!,MATCH($A907,#REF!,0),FALSE())</f>
        <v>#VALUE!</v>
      </c>
      <c r="W907" s="96"/>
      <c r="X907" s="96"/>
      <c r="Y907" s="96"/>
      <c r="Z907" s="95"/>
      <c r="AA907" s="95" t="e">
        <f aca="false">HLOOKUP("Pad type",#REF!,MATCH($A907,#REF!,0),FALSE())</f>
        <v>#VALUE!</v>
      </c>
      <c r="AB907" s="100"/>
      <c r="AC907" s="100" t="e">
        <f aca="false">HLOOKUP("POR Pin State",#REF!,MATCH($A907,#REF!,0),FALSE())</f>
        <v>#VALUE!</v>
      </c>
      <c r="AD907" s="186"/>
      <c r="AE907" s="187"/>
      <c r="AF907" s="187"/>
      <c r="AG907" s="187"/>
      <c r="AH907" s="188"/>
      <c r="AI907" s="188"/>
      <c r="AJ907" s="189"/>
      <c r="AK907" s="189"/>
      <c r="AL907" s="189"/>
      <c r="AM907" s="189"/>
      <c r="AN907" s="189"/>
      <c r="AO907" s="189"/>
      <c r="AP907" s="189"/>
      <c r="AQ907" s="194" t="s">
        <v>2184</v>
      </c>
      <c r="AR907" s="104"/>
      <c r="AS907" s="104"/>
      <c r="AT907" s="104"/>
      <c r="AU907" s="104"/>
      <c r="AV907" s="104"/>
      <c r="AW907" s="104"/>
      <c r="AX907" s="104"/>
      <c r="AY907" s="104"/>
      <c r="AZ907" s="104"/>
      <c r="BA907" s="104"/>
      <c r="BB907" s="162"/>
      <c r="BC907" s="104"/>
      <c r="BD907" s="214"/>
      <c r="BE907" s="213" t="s">
        <v>2185</v>
      </c>
      <c r="BF907" s="108" t="e">
        <f aca="false">VLOOKUP($A907,#REF!, 34, FALSE())</f>
        <v>#VALUE!</v>
      </c>
      <c r="BG907" s="418" t="e">
        <f aca="false">VLOOKUP($A907,#REF!, 22, FALSE())</f>
        <v>#VALUE!</v>
      </c>
      <c r="BH907" s="109"/>
    </row>
    <row r="908" s="193" customFormat="true" ht="12.75" hidden="false" customHeight="true" outlineLevel="0" collapsed="false">
      <c r="A908" s="1" t="s">
        <v>2186</v>
      </c>
      <c r="B908" s="86" t="e">
        <f aca="false">VLOOKUP($A908,#REF!, 34, FALSE())</f>
        <v>#VALUE!</v>
      </c>
      <c r="C908" s="87" t="str">
        <f aca="false">CONCATENATE("unused_",A908)</f>
        <v>unused_DDR_XM2_B7B_CA2</v>
      </c>
      <c r="D908" s="88" t="e">
        <f aca="false">IF(LEN(VLOOKUP($A908,#REF!,8,FALSE())),LEFT(VLOOKUP($A908,#REF!,8,FALSE()),LEN(VLOOKUP($A908,#REF!,8,FALSE()))-2),"")</f>
        <v>#VALUE!</v>
      </c>
      <c r="E908" s="89" t="e">
        <f aca="false">IF(LEN(VLOOKUP($A908,#REF!,4,FALSE())),IF(INDEX(#REF!,MATCH($A908,#REF!,0),1),LEFT(VLOOKUP($A908,#REF!,4,FALSE()),LEN(VLOOKUP($A908,#REF!,4,FALSE()))-2),CONCATENATE(LEFT(VLOOKUP($A908,#REF!,4,FALSE()),LEN(VLOOKUP($A908,#REF!,4,FALSE()))-2),"*")),"")</f>
        <v>#VALUE!</v>
      </c>
      <c r="F908" s="90" t="e">
        <f aca="false">IF(LEN(VLOOKUP($A908,#REF!,5,FALSE())),IF(INDEX(#REF!,MATCH($A908,#REF!,0),2),LEFT(VLOOKUP($A908,#REF!,5,FALSE()),LEN(VLOOKUP($A908,#REF!,5,FALSE()))-2),CONCATENATE(LEFT(VLOOKUP($A908,#REF!,5,FALSE()),LEN(VLOOKUP($A908,#REF!,5,FALSE()))-2),"*")),"")</f>
        <v>#VALUE!</v>
      </c>
      <c r="G908" s="90" t="e">
        <f aca="false">IF(LEN(VLOOKUP($A908,#REF!,6,FALSE())),IF(INDEX(#REF!,MATCH($A908,#REF!,0),3),LEFT(VLOOKUP($A908,#REF!,6,FALSE()),LEN(VLOOKUP($A908,#REF!,6,FALSE()))-2),CONCATENATE(LEFT(VLOOKUP($A908,#REF!,6,FALSE()),LEN(VLOOKUP($A908,#REF!,6,FALSE()))-2),"*")),"")</f>
        <v>#VALUE!</v>
      </c>
      <c r="H908" s="91" t="e">
        <f aca="false">IF(LEN(VLOOKUP($A908,#REF!,7,FALSE())),IF(INDEX(#REF!,MATCH($A908,#REF!,0),4),LEFT(VLOOKUP($A908,#REF!,7,FALSE()),LEN(VLOOKUP($A908,#REF!,7,FALSE()))-2),CONCATENATE(LEFT(VLOOKUP($A908,#REF!,7,FALSE()),LEN(VLOOKUP($A908,#REF!,7,FALSE()))-2),"*")),"")</f>
        <v>#VALUE!</v>
      </c>
      <c r="I908" s="92" t="e">
        <f aca="false">IF(LEN(VLOOKUP($A908,#REF!,8,FALSE())),UPPER(RIGHT(VLOOKUP($A908,#REF!,8,FALSE()), 1)),"")</f>
        <v>#VALUE!</v>
      </c>
      <c r="J908" s="90" t="e">
        <f aca="false">IF(LEN(VLOOKUP($A908,#REF!,4,FALSE())),UPPER(RIGHT(VLOOKUP($A908,#REF!,4,FALSE()), 1)),"")</f>
        <v>#VALUE!</v>
      </c>
      <c r="K908" s="90" t="e">
        <f aca="false">IF(LEN(VLOOKUP($A908,#REF!,5,FALSE())),UPPER(RIGHT(VLOOKUP($A908,#REF!,5,FALSE()), 1)),"")</f>
        <v>#VALUE!</v>
      </c>
      <c r="L908" s="90" t="e">
        <f aca="false">IF(LEN(VLOOKUP($A908,#REF!,6,FALSE())),UPPER(RIGHT(VLOOKUP($A908,#REF!,6,FALSE()), 1)),"")</f>
        <v>#VALUE!</v>
      </c>
      <c r="M908" s="91" t="e">
        <f aca="false">IF(LEN(VLOOKUP($A908,#REF!,7,FALSE())),UPPER(RIGHT(VLOOKUP($A908,#REF!,7,FALSE()), 1)),"")</f>
        <v>#VALUE!</v>
      </c>
      <c r="N908" s="185"/>
      <c r="O908" s="185"/>
      <c r="P908" s="185"/>
      <c r="Q908" s="185"/>
      <c r="R908" s="185"/>
      <c r="S908" s="100" t="e">
        <f aca="false">HLOOKUP("Device Tree Pin Name",#REF!,MATCH($A908,#REF!,0),FALSE())</f>
        <v>#VALUE!</v>
      </c>
      <c r="T908" s="95" t="e">
        <f aca="false">HLOOKUP("power rail",#REF!,MATCH($A908,#REF!,0),FALSE())</f>
        <v>#VALUE!</v>
      </c>
      <c r="U908" s="96" t="e">
        <f aca="false">HLOOKUP("Wake Capable",#REF!,MATCH($A908,#REF!,0),FALSE())</f>
        <v>#VALUE!</v>
      </c>
      <c r="V908" s="96" t="e">
        <f aca="false">HLOOKUP("Strap",#REF!,MATCH($A908,#REF!,0),FALSE())</f>
        <v>#VALUE!</v>
      </c>
      <c r="W908" s="96"/>
      <c r="X908" s="96"/>
      <c r="Y908" s="96"/>
      <c r="Z908" s="95"/>
      <c r="AA908" s="95" t="e">
        <f aca="false">HLOOKUP("Pad type",#REF!,MATCH($A908,#REF!,0),FALSE())</f>
        <v>#VALUE!</v>
      </c>
      <c r="AB908" s="100"/>
      <c r="AC908" s="100" t="e">
        <f aca="false">HLOOKUP("POR Pin State",#REF!,MATCH($A908,#REF!,0),FALSE())</f>
        <v>#VALUE!</v>
      </c>
      <c r="AD908" s="186"/>
      <c r="AE908" s="187"/>
      <c r="AF908" s="187"/>
      <c r="AG908" s="187"/>
      <c r="AH908" s="188"/>
      <c r="AI908" s="188"/>
      <c r="AJ908" s="189"/>
      <c r="AK908" s="189"/>
      <c r="AL908" s="189"/>
      <c r="AM908" s="189"/>
      <c r="AN908" s="189"/>
      <c r="AO908" s="189"/>
      <c r="AP908" s="189"/>
      <c r="AQ908" s="194" t="s">
        <v>2187</v>
      </c>
      <c r="AR908" s="104"/>
      <c r="AS908" s="104"/>
      <c r="AT908" s="104"/>
      <c r="AU908" s="104"/>
      <c r="AV908" s="104"/>
      <c r="AW908" s="104"/>
      <c r="AX908" s="104"/>
      <c r="AY908" s="104"/>
      <c r="AZ908" s="104"/>
      <c r="BA908" s="104"/>
      <c r="BB908" s="162"/>
      <c r="BC908" s="104"/>
      <c r="BD908" s="214"/>
      <c r="BE908" s="213" t="s">
        <v>2188</v>
      </c>
      <c r="BF908" s="108" t="e">
        <f aca="false">VLOOKUP($A908,#REF!, 34, FALSE())</f>
        <v>#VALUE!</v>
      </c>
      <c r="BG908" s="418" t="e">
        <f aca="false">VLOOKUP($A908,#REF!, 22, FALSE())</f>
        <v>#VALUE!</v>
      </c>
      <c r="BH908" s="109"/>
    </row>
    <row r="909" s="193" customFormat="true" ht="12.75" hidden="false" customHeight="true" outlineLevel="0" collapsed="false">
      <c r="A909" s="133" t="s">
        <v>2189</v>
      </c>
      <c r="B909" s="86" t="e">
        <f aca="false">VLOOKUP($A909,#REF!, 34, FALSE())</f>
        <v>#VALUE!</v>
      </c>
      <c r="C909" s="87" t="str">
        <f aca="false">CONCATENATE("unused_",A909)</f>
        <v>unused_DDR_XM2_B7B_CA3</v>
      </c>
      <c r="D909" s="88" t="e">
        <f aca="false">IF(LEN(VLOOKUP($A909,#REF!,8,FALSE())),LEFT(VLOOKUP($A909,#REF!,8,FALSE()),LEN(VLOOKUP($A909,#REF!,8,FALSE()))-2),"")</f>
        <v>#VALUE!</v>
      </c>
      <c r="E909" s="89" t="e">
        <f aca="false">IF(LEN(VLOOKUP($A909,#REF!,4,FALSE())),IF(INDEX(#REF!,MATCH($A909,#REF!,0),1),LEFT(VLOOKUP($A909,#REF!,4,FALSE()),LEN(VLOOKUP($A909,#REF!,4,FALSE()))-2),CONCATENATE(LEFT(VLOOKUP($A909,#REF!,4,FALSE()),LEN(VLOOKUP($A909,#REF!,4,FALSE()))-2),"*")),"")</f>
        <v>#VALUE!</v>
      </c>
      <c r="F909" s="90" t="e">
        <f aca="false">IF(LEN(VLOOKUP($A909,#REF!,5,FALSE())),IF(INDEX(#REF!,MATCH($A909,#REF!,0),2),LEFT(VLOOKUP($A909,#REF!,5,FALSE()),LEN(VLOOKUP($A909,#REF!,5,FALSE()))-2),CONCATENATE(LEFT(VLOOKUP($A909,#REF!,5,FALSE()),LEN(VLOOKUP($A909,#REF!,5,FALSE()))-2),"*")),"")</f>
        <v>#VALUE!</v>
      </c>
      <c r="G909" s="90" t="e">
        <f aca="false">IF(LEN(VLOOKUP($A909,#REF!,6,FALSE())),IF(INDEX(#REF!,MATCH($A909,#REF!,0),3),LEFT(VLOOKUP($A909,#REF!,6,FALSE()),LEN(VLOOKUP($A909,#REF!,6,FALSE()))-2),CONCATENATE(LEFT(VLOOKUP($A909,#REF!,6,FALSE()),LEN(VLOOKUP($A909,#REF!,6,FALSE()))-2),"*")),"")</f>
        <v>#VALUE!</v>
      </c>
      <c r="H909" s="91" t="e">
        <f aca="false">IF(LEN(VLOOKUP($A909,#REF!,7,FALSE())),IF(INDEX(#REF!,MATCH($A909,#REF!,0),4),LEFT(VLOOKUP($A909,#REF!,7,FALSE()),LEN(VLOOKUP($A909,#REF!,7,FALSE()))-2),CONCATENATE(LEFT(VLOOKUP($A909,#REF!,7,FALSE()),LEN(VLOOKUP($A909,#REF!,7,FALSE()))-2),"*")),"")</f>
        <v>#VALUE!</v>
      </c>
      <c r="I909" s="92" t="e">
        <f aca="false">IF(LEN(VLOOKUP($A909,#REF!,8,FALSE())),UPPER(RIGHT(VLOOKUP($A909,#REF!,8,FALSE()), 1)),"")</f>
        <v>#VALUE!</v>
      </c>
      <c r="J909" s="90" t="e">
        <f aca="false">IF(LEN(VLOOKUP($A909,#REF!,4,FALSE())),UPPER(RIGHT(VLOOKUP($A909,#REF!,4,FALSE()), 1)),"")</f>
        <v>#VALUE!</v>
      </c>
      <c r="K909" s="90" t="e">
        <f aca="false">IF(LEN(VLOOKUP($A909,#REF!,5,FALSE())),UPPER(RIGHT(VLOOKUP($A909,#REF!,5,FALSE()), 1)),"")</f>
        <v>#VALUE!</v>
      </c>
      <c r="L909" s="90" t="e">
        <f aca="false">IF(LEN(VLOOKUP($A909,#REF!,6,FALSE())),UPPER(RIGHT(VLOOKUP($A909,#REF!,6,FALSE()), 1)),"")</f>
        <v>#VALUE!</v>
      </c>
      <c r="M909" s="91" t="e">
        <f aca="false">IF(LEN(VLOOKUP($A909,#REF!,7,FALSE())),UPPER(RIGHT(VLOOKUP($A909,#REF!,7,FALSE()), 1)),"")</f>
        <v>#VALUE!</v>
      </c>
      <c r="N909" s="185"/>
      <c r="O909" s="185"/>
      <c r="P909" s="185"/>
      <c r="Q909" s="185"/>
      <c r="R909" s="185"/>
      <c r="S909" s="100" t="e">
        <f aca="false">HLOOKUP("Device Tree Pin Name",#REF!,MATCH($A909,#REF!,0),FALSE())</f>
        <v>#VALUE!</v>
      </c>
      <c r="T909" s="95" t="e">
        <f aca="false">HLOOKUP("power rail",#REF!,MATCH($A909,#REF!,0),FALSE())</f>
        <v>#VALUE!</v>
      </c>
      <c r="U909" s="96" t="e">
        <f aca="false">HLOOKUP("Wake Capable",#REF!,MATCH($A909,#REF!,0),FALSE())</f>
        <v>#VALUE!</v>
      </c>
      <c r="V909" s="96" t="e">
        <f aca="false">HLOOKUP("Strap",#REF!,MATCH($A909,#REF!,0),FALSE())</f>
        <v>#VALUE!</v>
      </c>
      <c r="W909" s="96"/>
      <c r="X909" s="96"/>
      <c r="Y909" s="96"/>
      <c r="Z909" s="95"/>
      <c r="AA909" s="95" t="e">
        <f aca="false">HLOOKUP("Pad type",#REF!,MATCH($A909,#REF!,0),FALSE())</f>
        <v>#VALUE!</v>
      </c>
      <c r="AB909" s="100"/>
      <c r="AC909" s="100" t="e">
        <f aca="false">HLOOKUP("POR Pin State",#REF!,MATCH($A909,#REF!,0),FALSE())</f>
        <v>#VALUE!</v>
      </c>
      <c r="AD909" s="186"/>
      <c r="AE909" s="187"/>
      <c r="AF909" s="187"/>
      <c r="AG909" s="187"/>
      <c r="AH909" s="188"/>
      <c r="AI909" s="188"/>
      <c r="AJ909" s="189"/>
      <c r="AK909" s="189"/>
      <c r="AL909" s="189"/>
      <c r="AM909" s="189"/>
      <c r="AN909" s="189"/>
      <c r="AO909" s="189"/>
      <c r="AP909" s="189"/>
      <c r="AQ909" s="194" t="s">
        <v>2190</v>
      </c>
      <c r="AR909" s="104"/>
      <c r="AS909" s="104"/>
      <c r="AT909" s="104"/>
      <c r="AU909" s="104"/>
      <c r="AV909" s="104"/>
      <c r="AW909" s="104"/>
      <c r="AX909" s="104"/>
      <c r="AY909" s="104"/>
      <c r="AZ909" s="104"/>
      <c r="BA909" s="104"/>
      <c r="BB909" s="162"/>
      <c r="BC909" s="104"/>
      <c r="BD909" s="214"/>
      <c r="BE909" s="213" t="s">
        <v>2191</v>
      </c>
      <c r="BF909" s="108" t="e">
        <f aca="false">VLOOKUP($A909,#REF!, 34, FALSE())</f>
        <v>#VALUE!</v>
      </c>
      <c r="BG909" s="418" t="e">
        <f aca="false">VLOOKUP($A909,#REF!, 22, FALSE())</f>
        <v>#VALUE!</v>
      </c>
      <c r="BH909" s="109"/>
    </row>
    <row r="910" s="193" customFormat="true" ht="12.75" hidden="false" customHeight="true" outlineLevel="0" collapsed="false">
      <c r="A910" s="133" t="s">
        <v>2192</v>
      </c>
      <c r="B910" s="86" t="e">
        <f aca="false">VLOOKUP($A910,#REF!, 34, FALSE())</f>
        <v>#VALUE!</v>
      </c>
      <c r="C910" s="87" t="str">
        <f aca="false">CONCATENATE("unused_",A910)</f>
        <v>unused_DDR_XM2_B7B_CA4</v>
      </c>
      <c r="D910" s="88" t="e">
        <f aca="false">IF(LEN(VLOOKUP($A910,#REF!,8,FALSE())),LEFT(VLOOKUP($A910,#REF!,8,FALSE()),LEN(VLOOKUP($A910,#REF!,8,FALSE()))-2),"")</f>
        <v>#VALUE!</v>
      </c>
      <c r="E910" s="89" t="e">
        <f aca="false">IF(LEN(VLOOKUP($A910,#REF!,4,FALSE())),IF(INDEX(#REF!,MATCH($A910,#REF!,0),1),LEFT(VLOOKUP($A910,#REF!,4,FALSE()),LEN(VLOOKUP($A910,#REF!,4,FALSE()))-2),CONCATENATE(LEFT(VLOOKUP($A910,#REF!,4,FALSE()),LEN(VLOOKUP($A910,#REF!,4,FALSE()))-2),"*")),"")</f>
        <v>#VALUE!</v>
      </c>
      <c r="F910" s="90" t="e">
        <f aca="false">IF(LEN(VLOOKUP($A910,#REF!,5,FALSE())),IF(INDEX(#REF!,MATCH($A910,#REF!,0),2),LEFT(VLOOKUP($A910,#REF!,5,FALSE()),LEN(VLOOKUP($A910,#REF!,5,FALSE()))-2),CONCATENATE(LEFT(VLOOKUP($A910,#REF!,5,FALSE()),LEN(VLOOKUP($A910,#REF!,5,FALSE()))-2),"*")),"")</f>
        <v>#VALUE!</v>
      </c>
      <c r="G910" s="90" t="e">
        <f aca="false">IF(LEN(VLOOKUP($A910,#REF!,6,FALSE())),IF(INDEX(#REF!,MATCH($A910,#REF!,0),3),LEFT(VLOOKUP($A910,#REF!,6,FALSE()),LEN(VLOOKUP($A910,#REF!,6,FALSE()))-2),CONCATENATE(LEFT(VLOOKUP($A910,#REF!,6,FALSE()),LEN(VLOOKUP($A910,#REF!,6,FALSE()))-2),"*")),"")</f>
        <v>#VALUE!</v>
      </c>
      <c r="H910" s="91" t="e">
        <f aca="false">IF(LEN(VLOOKUP($A910,#REF!,7,FALSE())),IF(INDEX(#REF!,MATCH($A910,#REF!,0),4),LEFT(VLOOKUP($A910,#REF!,7,FALSE()),LEN(VLOOKUP($A910,#REF!,7,FALSE()))-2),CONCATENATE(LEFT(VLOOKUP($A910,#REF!,7,FALSE()),LEN(VLOOKUP($A910,#REF!,7,FALSE()))-2),"*")),"")</f>
        <v>#VALUE!</v>
      </c>
      <c r="I910" s="92" t="e">
        <f aca="false">IF(LEN(VLOOKUP($A910,#REF!,8,FALSE())),UPPER(RIGHT(VLOOKUP($A910,#REF!,8,FALSE()), 1)),"")</f>
        <v>#VALUE!</v>
      </c>
      <c r="J910" s="90" t="e">
        <f aca="false">IF(LEN(VLOOKUP($A910,#REF!,4,FALSE())),UPPER(RIGHT(VLOOKUP($A910,#REF!,4,FALSE()), 1)),"")</f>
        <v>#VALUE!</v>
      </c>
      <c r="K910" s="90" t="e">
        <f aca="false">IF(LEN(VLOOKUP($A910,#REF!,5,FALSE())),UPPER(RIGHT(VLOOKUP($A910,#REF!,5,FALSE()), 1)),"")</f>
        <v>#VALUE!</v>
      </c>
      <c r="L910" s="90" t="e">
        <f aca="false">IF(LEN(VLOOKUP($A910,#REF!,6,FALSE())),UPPER(RIGHT(VLOOKUP($A910,#REF!,6,FALSE()), 1)),"")</f>
        <v>#VALUE!</v>
      </c>
      <c r="M910" s="91" t="e">
        <f aca="false">IF(LEN(VLOOKUP($A910,#REF!,7,FALSE())),UPPER(RIGHT(VLOOKUP($A910,#REF!,7,FALSE()), 1)),"")</f>
        <v>#VALUE!</v>
      </c>
      <c r="N910" s="185"/>
      <c r="O910" s="185"/>
      <c r="P910" s="185"/>
      <c r="Q910" s="185"/>
      <c r="R910" s="185"/>
      <c r="S910" s="100" t="e">
        <f aca="false">HLOOKUP("Device Tree Pin Name",#REF!,MATCH($A910,#REF!,0),FALSE())</f>
        <v>#VALUE!</v>
      </c>
      <c r="T910" s="95" t="e">
        <f aca="false">HLOOKUP("power rail",#REF!,MATCH($A910,#REF!,0),FALSE())</f>
        <v>#VALUE!</v>
      </c>
      <c r="U910" s="96" t="e">
        <f aca="false">HLOOKUP("Wake Capable",#REF!,MATCH($A910,#REF!,0),FALSE())</f>
        <v>#VALUE!</v>
      </c>
      <c r="V910" s="96" t="e">
        <f aca="false">HLOOKUP("Strap",#REF!,MATCH($A910,#REF!,0),FALSE())</f>
        <v>#VALUE!</v>
      </c>
      <c r="W910" s="96"/>
      <c r="X910" s="96"/>
      <c r="Y910" s="96"/>
      <c r="Z910" s="95"/>
      <c r="AA910" s="95" t="e">
        <f aca="false">HLOOKUP("Pad type",#REF!,MATCH($A910,#REF!,0),FALSE())</f>
        <v>#VALUE!</v>
      </c>
      <c r="AB910" s="100"/>
      <c r="AC910" s="100" t="e">
        <f aca="false">HLOOKUP("POR Pin State",#REF!,MATCH($A910,#REF!,0),FALSE())</f>
        <v>#VALUE!</v>
      </c>
      <c r="AD910" s="186"/>
      <c r="AE910" s="187"/>
      <c r="AF910" s="187"/>
      <c r="AG910" s="187"/>
      <c r="AH910" s="188"/>
      <c r="AI910" s="188"/>
      <c r="AJ910" s="189"/>
      <c r="AK910" s="189"/>
      <c r="AL910" s="189"/>
      <c r="AM910" s="189"/>
      <c r="AN910" s="189"/>
      <c r="AO910" s="189"/>
      <c r="AP910" s="189"/>
      <c r="AQ910" s="194" t="s">
        <v>2193</v>
      </c>
      <c r="AR910" s="104"/>
      <c r="AS910" s="104"/>
      <c r="AT910" s="104"/>
      <c r="AU910" s="104"/>
      <c r="AV910" s="104"/>
      <c r="AW910" s="104"/>
      <c r="AX910" s="104"/>
      <c r="AY910" s="104"/>
      <c r="AZ910" s="104"/>
      <c r="BA910" s="104"/>
      <c r="BB910" s="162"/>
      <c r="BC910" s="104"/>
      <c r="BD910" s="214"/>
      <c r="BE910" s="213" t="s">
        <v>2194</v>
      </c>
      <c r="BF910" s="108" t="e">
        <f aca="false">VLOOKUP($A910,#REF!, 34, FALSE())</f>
        <v>#VALUE!</v>
      </c>
      <c r="BG910" s="418" t="e">
        <f aca="false">VLOOKUP($A910,#REF!, 22, FALSE())</f>
        <v>#VALUE!</v>
      </c>
      <c r="BH910" s="109"/>
    </row>
    <row r="911" s="193" customFormat="true" ht="12.75" hidden="false" customHeight="true" outlineLevel="0" collapsed="false">
      <c r="A911" s="133" t="s">
        <v>2195</v>
      </c>
      <c r="B911" s="86" t="e">
        <f aca="false">VLOOKUP($A911,#REF!, 34, FALSE())</f>
        <v>#VALUE!</v>
      </c>
      <c r="C911" s="87" t="str">
        <f aca="false">CONCATENATE("unused_",A911)</f>
        <v>unused_DDR_XM2_B7B_CA5</v>
      </c>
      <c r="D911" s="88" t="e">
        <f aca="false">IF(LEN(VLOOKUP($A911,#REF!,8,FALSE())),LEFT(VLOOKUP($A911,#REF!,8,FALSE()),LEN(VLOOKUP($A911,#REF!,8,FALSE()))-2),"")</f>
        <v>#VALUE!</v>
      </c>
      <c r="E911" s="89" t="e">
        <f aca="false">IF(LEN(VLOOKUP($A911,#REF!,4,FALSE())),IF(INDEX(#REF!,MATCH($A911,#REF!,0),1),LEFT(VLOOKUP($A911,#REF!,4,FALSE()),LEN(VLOOKUP($A911,#REF!,4,FALSE()))-2),CONCATENATE(LEFT(VLOOKUP($A911,#REF!,4,FALSE()),LEN(VLOOKUP($A911,#REF!,4,FALSE()))-2),"*")),"")</f>
        <v>#VALUE!</v>
      </c>
      <c r="F911" s="90" t="e">
        <f aca="false">IF(LEN(VLOOKUP($A911,#REF!,5,FALSE())),IF(INDEX(#REF!,MATCH($A911,#REF!,0),2),LEFT(VLOOKUP($A911,#REF!,5,FALSE()),LEN(VLOOKUP($A911,#REF!,5,FALSE()))-2),CONCATENATE(LEFT(VLOOKUP($A911,#REF!,5,FALSE()),LEN(VLOOKUP($A911,#REF!,5,FALSE()))-2),"*")),"")</f>
        <v>#VALUE!</v>
      </c>
      <c r="G911" s="90" t="e">
        <f aca="false">IF(LEN(VLOOKUP($A911,#REF!,6,FALSE())),IF(INDEX(#REF!,MATCH($A911,#REF!,0),3),LEFT(VLOOKUP($A911,#REF!,6,FALSE()),LEN(VLOOKUP($A911,#REF!,6,FALSE()))-2),CONCATENATE(LEFT(VLOOKUP($A911,#REF!,6,FALSE()),LEN(VLOOKUP($A911,#REF!,6,FALSE()))-2),"*")),"")</f>
        <v>#VALUE!</v>
      </c>
      <c r="H911" s="91" t="e">
        <f aca="false">IF(LEN(VLOOKUP($A911,#REF!,7,FALSE())),IF(INDEX(#REF!,MATCH($A911,#REF!,0),4),LEFT(VLOOKUP($A911,#REF!,7,FALSE()),LEN(VLOOKUP($A911,#REF!,7,FALSE()))-2),CONCATENATE(LEFT(VLOOKUP($A911,#REF!,7,FALSE()),LEN(VLOOKUP($A911,#REF!,7,FALSE()))-2),"*")),"")</f>
        <v>#VALUE!</v>
      </c>
      <c r="I911" s="92" t="e">
        <f aca="false">IF(LEN(VLOOKUP($A911,#REF!,8,FALSE())),UPPER(RIGHT(VLOOKUP($A911,#REF!,8,FALSE()), 1)),"")</f>
        <v>#VALUE!</v>
      </c>
      <c r="J911" s="90" t="e">
        <f aca="false">IF(LEN(VLOOKUP($A911,#REF!,4,FALSE())),UPPER(RIGHT(VLOOKUP($A911,#REF!,4,FALSE()), 1)),"")</f>
        <v>#VALUE!</v>
      </c>
      <c r="K911" s="90" t="e">
        <f aca="false">IF(LEN(VLOOKUP($A911,#REF!,5,FALSE())),UPPER(RIGHT(VLOOKUP($A911,#REF!,5,FALSE()), 1)),"")</f>
        <v>#VALUE!</v>
      </c>
      <c r="L911" s="90" t="e">
        <f aca="false">IF(LEN(VLOOKUP($A911,#REF!,6,FALSE())),UPPER(RIGHT(VLOOKUP($A911,#REF!,6,FALSE()), 1)),"")</f>
        <v>#VALUE!</v>
      </c>
      <c r="M911" s="91" t="e">
        <f aca="false">IF(LEN(VLOOKUP($A911,#REF!,7,FALSE())),UPPER(RIGHT(VLOOKUP($A911,#REF!,7,FALSE()), 1)),"")</f>
        <v>#VALUE!</v>
      </c>
      <c r="N911" s="185"/>
      <c r="O911" s="185"/>
      <c r="P911" s="185"/>
      <c r="Q911" s="185"/>
      <c r="R911" s="185"/>
      <c r="S911" s="100" t="e">
        <f aca="false">HLOOKUP("Device Tree Pin Name",#REF!,MATCH($A911,#REF!,0),FALSE())</f>
        <v>#VALUE!</v>
      </c>
      <c r="T911" s="95" t="e">
        <f aca="false">HLOOKUP("power rail",#REF!,MATCH($A911,#REF!,0),FALSE())</f>
        <v>#VALUE!</v>
      </c>
      <c r="U911" s="96" t="e">
        <f aca="false">HLOOKUP("Wake Capable",#REF!,MATCH($A911,#REF!,0),FALSE())</f>
        <v>#VALUE!</v>
      </c>
      <c r="V911" s="96" t="e">
        <f aca="false">HLOOKUP("Strap",#REF!,MATCH($A911,#REF!,0),FALSE())</f>
        <v>#VALUE!</v>
      </c>
      <c r="W911" s="96"/>
      <c r="X911" s="96"/>
      <c r="Y911" s="96"/>
      <c r="Z911" s="95"/>
      <c r="AA911" s="95" t="e">
        <f aca="false">HLOOKUP("Pad type",#REF!,MATCH($A911,#REF!,0),FALSE())</f>
        <v>#VALUE!</v>
      </c>
      <c r="AB911" s="100"/>
      <c r="AC911" s="100" t="e">
        <f aca="false">HLOOKUP("POR Pin State",#REF!,MATCH($A911,#REF!,0),FALSE())</f>
        <v>#VALUE!</v>
      </c>
      <c r="AD911" s="186"/>
      <c r="AE911" s="187"/>
      <c r="AF911" s="187"/>
      <c r="AG911" s="187"/>
      <c r="AH911" s="188"/>
      <c r="AI911" s="188"/>
      <c r="AJ911" s="189"/>
      <c r="AK911" s="189"/>
      <c r="AL911" s="189"/>
      <c r="AM911" s="189"/>
      <c r="AN911" s="189"/>
      <c r="AO911" s="189"/>
      <c r="AP911" s="189"/>
      <c r="AQ911" s="194" t="s">
        <v>2196</v>
      </c>
      <c r="AR911" s="104"/>
      <c r="AS911" s="104"/>
      <c r="AT911" s="104"/>
      <c r="AU911" s="104"/>
      <c r="AV911" s="104"/>
      <c r="AW911" s="104"/>
      <c r="AX911" s="104"/>
      <c r="AY911" s="104"/>
      <c r="AZ911" s="104"/>
      <c r="BA911" s="104"/>
      <c r="BB911" s="162"/>
      <c r="BC911" s="104"/>
      <c r="BD911" s="214"/>
      <c r="BE911" s="213" t="s">
        <v>2197</v>
      </c>
      <c r="BF911" s="108" t="e">
        <f aca="false">VLOOKUP($A911,#REF!, 34, FALSE())</f>
        <v>#VALUE!</v>
      </c>
      <c r="BG911" s="418" t="e">
        <f aca="false">VLOOKUP($A911,#REF!, 22, FALSE())</f>
        <v>#VALUE!</v>
      </c>
      <c r="BH911" s="109"/>
    </row>
    <row r="912" s="193" customFormat="true" ht="12.75" hidden="false" customHeight="true" outlineLevel="0" collapsed="false">
      <c r="A912" s="133" t="s">
        <v>2198</v>
      </c>
      <c r="B912" s="86" t="e">
        <f aca="false">VLOOKUP($A912,#REF!, 34, FALSE())</f>
        <v>#VALUE!</v>
      </c>
      <c r="C912" s="87" t="str">
        <f aca="false">CONCATENATE("unused_",A912)</f>
        <v>unused_DDR_XM2_B7B_CA6</v>
      </c>
      <c r="D912" s="88" t="e">
        <f aca="false">IF(LEN(VLOOKUP($A912,#REF!,8,FALSE())),LEFT(VLOOKUP($A912,#REF!,8,FALSE()),LEN(VLOOKUP($A912,#REF!,8,FALSE()))-2),"")</f>
        <v>#VALUE!</v>
      </c>
      <c r="E912" s="89" t="e">
        <f aca="false">IF(LEN(VLOOKUP($A912,#REF!,4,FALSE())),IF(INDEX(#REF!,MATCH($A912,#REF!,0),1),LEFT(VLOOKUP($A912,#REF!,4,FALSE()),LEN(VLOOKUP($A912,#REF!,4,FALSE()))-2),CONCATENATE(LEFT(VLOOKUP($A912,#REF!,4,FALSE()),LEN(VLOOKUP($A912,#REF!,4,FALSE()))-2),"*")),"")</f>
        <v>#VALUE!</v>
      </c>
      <c r="F912" s="90" t="e">
        <f aca="false">IF(LEN(VLOOKUP($A912,#REF!,5,FALSE())),IF(INDEX(#REF!,MATCH($A912,#REF!,0),2),LEFT(VLOOKUP($A912,#REF!,5,FALSE()),LEN(VLOOKUP($A912,#REF!,5,FALSE()))-2),CONCATENATE(LEFT(VLOOKUP($A912,#REF!,5,FALSE()),LEN(VLOOKUP($A912,#REF!,5,FALSE()))-2),"*")),"")</f>
        <v>#VALUE!</v>
      </c>
      <c r="G912" s="90" t="e">
        <f aca="false">IF(LEN(VLOOKUP($A912,#REF!,6,FALSE())),IF(INDEX(#REF!,MATCH($A912,#REF!,0),3),LEFT(VLOOKUP($A912,#REF!,6,FALSE()),LEN(VLOOKUP($A912,#REF!,6,FALSE()))-2),CONCATENATE(LEFT(VLOOKUP($A912,#REF!,6,FALSE()),LEN(VLOOKUP($A912,#REF!,6,FALSE()))-2),"*")),"")</f>
        <v>#VALUE!</v>
      </c>
      <c r="H912" s="91" t="e">
        <f aca="false">IF(LEN(VLOOKUP($A912,#REF!,7,FALSE())),IF(INDEX(#REF!,MATCH($A912,#REF!,0),4),LEFT(VLOOKUP($A912,#REF!,7,FALSE()),LEN(VLOOKUP($A912,#REF!,7,FALSE()))-2),CONCATENATE(LEFT(VLOOKUP($A912,#REF!,7,FALSE()),LEN(VLOOKUP($A912,#REF!,7,FALSE()))-2),"*")),"")</f>
        <v>#VALUE!</v>
      </c>
      <c r="I912" s="92" t="e">
        <f aca="false">IF(LEN(VLOOKUP($A912,#REF!,8,FALSE())),UPPER(RIGHT(VLOOKUP($A912,#REF!,8,FALSE()), 1)),"")</f>
        <v>#VALUE!</v>
      </c>
      <c r="J912" s="90" t="e">
        <f aca="false">IF(LEN(VLOOKUP($A912,#REF!,4,FALSE())),UPPER(RIGHT(VLOOKUP($A912,#REF!,4,FALSE()), 1)),"")</f>
        <v>#VALUE!</v>
      </c>
      <c r="K912" s="90" t="e">
        <f aca="false">IF(LEN(VLOOKUP($A912,#REF!,5,FALSE())),UPPER(RIGHT(VLOOKUP($A912,#REF!,5,FALSE()), 1)),"")</f>
        <v>#VALUE!</v>
      </c>
      <c r="L912" s="90" t="e">
        <f aca="false">IF(LEN(VLOOKUP($A912,#REF!,6,FALSE())),UPPER(RIGHT(VLOOKUP($A912,#REF!,6,FALSE()), 1)),"")</f>
        <v>#VALUE!</v>
      </c>
      <c r="M912" s="91" t="e">
        <f aca="false">IF(LEN(VLOOKUP($A912,#REF!,7,FALSE())),UPPER(RIGHT(VLOOKUP($A912,#REF!,7,FALSE()), 1)),"")</f>
        <v>#VALUE!</v>
      </c>
      <c r="N912" s="185"/>
      <c r="O912" s="185"/>
      <c r="P912" s="185"/>
      <c r="Q912" s="185"/>
      <c r="R912" s="185"/>
      <c r="S912" s="100" t="e">
        <f aca="false">HLOOKUP("Device Tree Pin Name",#REF!,MATCH($A912,#REF!,0),FALSE())</f>
        <v>#VALUE!</v>
      </c>
      <c r="T912" s="95" t="e">
        <f aca="false">HLOOKUP("power rail",#REF!,MATCH($A912,#REF!,0),FALSE())</f>
        <v>#VALUE!</v>
      </c>
      <c r="U912" s="96" t="e">
        <f aca="false">HLOOKUP("Wake Capable",#REF!,MATCH($A912,#REF!,0),FALSE())</f>
        <v>#VALUE!</v>
      </c>
      <c r="V912" s="96" t="e">
        <f aca="false">HLOOKUP("Strap",#REF!,MATCH($A912,#REF!,0),FALSE())</f>
        <v>#VALUE!</v>
      </c>
      <c r="W912" s="96"/>
      <c r="X912" s="96"/>
      <c r="Y912" s="96"/>
      <c r="Z912" s="95"/>
      <c r="AA912" s="95" t="e">
        <f aca="false">HLOOKUP("Pad type",#REF!,MATCH($A912,#REF!,0),FALSE())</f>
        <v>#VALUE!</v>
      </c>
      <c r="AB912" s="100"/>
      <c r="AC912" s="100" t="e">
        <f aca="false">HLOOKUP("POR Pin State",#REF!,MATCH($A912,#REF!,0),FALSE())</f>
        <v>#VALUE!</v>
      </c>
      <c r="AD912" s="186"/>
      <c r="AE912" s="187"/>
      <c r="AF912" s="187"/>
      <c r="AG912" s="187"/>
      <c r="AH912" s="188"/>
      <c r="AI912" s="188"/>
      <c r="AJ912" s="189"/>
      <c r="AK912" s="189"/>
      <c r="AL912" s="189"/>
      <c r="AM912" s="189"/>
      <c r="AN912" s="189"/>
      <c r="AO912" s="189"/>
      <c r="AP912" s="189"/>
      <c r="AQ912" s="194" t="s">
        <v>2199</v>
      </c>
      <c r="AR912" s="104"/>
      <c r="AS912" s="104"/>
      <c r="AT912" s="104"/>
      <c r="AU912" s="104"/>
      <c r="AV912" s="104"/>
      <c r="AW912" s="104"/>
      <c r="AX912" s="104"/>
      <c r="AY912" s="104"/>
      <c r="AZ912" s="104"/>
      <c r="BA912" s="104"/>
      <c r="BB912" s="162"/>
      <c r="BC912" s="104"/>
      <c r="BD912" s="214"/>
      <c r="BE912" s="213" t="s">
        <v>2200</v>
      </c>
      <c r="BF912" s="108" t="e">
        <f aca="false">VLOOKUP($A912,#REF!, 34, FALSE())</f>
        <v>#VALUE!</v>
      </c>
      <c r="BG912" s="418" t="e">
        <f aca="false">VLOOKUP($A912,#REF!, 22, FALSE())</f>
        <v>#VALUE!</v>
      </c>
      <c r="BH912" s="109"/>
    </row>
    <row r="913" s="193" customFormat="true" ht="12.75" hidden="false" customHeight="true" outlineLevel="0" collapsed="false">
      <c r="A913" s="133" t="s">
        <v>2201</v>
      </c>
      <c r="B913" s="86" t="e">
        <f aca="false">VLOOKUP($A913,#REF!, 34, FALSE())</f>
        <v>#VALUE!</v>
      </c>
      <c r="C913" s="87" t="str">
        <f aca="false">CONCATENATE("unused_",A913)</f>
        <v>unused_DDR_XM2_B7A_CS_CKE0</v>
      </c>
      <c r="D913" s="88" t="e">
        <f aca="false">IF(LEN(VLOOKUP($A913,#REF!,8,FALSE())),LEFT(VLOOKUP($A913,#REF!,8,FALSE()),LEN(VLOOKUP($A913,#REF!,8,FALSE()))-2),"")</f>
        <v>#VALUE!</v>
      </c>
      <c r="E913" s="89" t="e">
        <f aca="false">IF(LEN(VLOOKUP($A913,#REF!,4,FALSE())),IF(INDEX(#REF!,MATCH($A913,#REF!,0),1),LEFT(VLOOKUP($A913,#REF!,4,FALSE()),LEN(VLOOKUP($A913,#REF!,4,FALSE()))-2),CONCATENATE(LEFT(VLOOKUP($A913,#REF!,4,FALSE()),LEN(VLOOKUP($A913,#REF!,4,FALSE()))-2),"*")),"")</f>
        <v>#VALUE!</v>
      </c>
      <c r="F913" s="90" t="e">
        <f aca="false">IF(LEN(VLOOKUP($A913,#REF!,5,FALSE())),IF(INDEX(#REF!,MATCH($A913,#REF!,0),2),LEFT(VLOOKUP($A913,#REF!,5,FALSE()),LEN(VLOOKUP($A913,#REF!,5,FALSE()))-2),CONCATENATE(LEFT(VLOOKUP($A913,#REF!,5,FALSE()),LEN(VLOOKUP($A913,#REF!,5,FALSE()))-2),"*")),"")</f>
        <v>#VALUE!</v>
      </c>
      <c r="G913" s="90" t="e">
        <f aca="false">IF(LEN(VLOOKUP($A913,#REF!,6,FALSE())),IF(INDEX(#REF!,MATCH($A913,#REF!,0),3),LEFT(VLOOKUP($A913,#REF!,6,FALSE()),LEN(VLOOKUP($A913,#REF!,6,FALSE()))-2),CONCATENATE(LEFT(VLOOKUP($A913,#REF!,6,FALSE()),LEN(VLOOKUP($A913,#REF!,6,FALSE()))-2),"*")),"")</f>
        <v>#VALUE!</v>
      </c>
      <c r="H913" s="91" t="e">
        <f aca="false">IF(LEN(VLOOKUP($A913,#REF!,7,FALSE())),IF(INDEX(#REF!,MATCH($A913,#REF!,0),4),LEFT(VLOOKUP($A913,#REF!,7,FALSE()),LEN(VLOOKUP($A913,#REF!,7,FALSE()))-2),CONCATENATE(LEFT(VLOOKUP($A913,#REF!,7,FALSE()),LEN(VLOOKUP($A913,#REF!,7,FALSE()))-2),"*")),"")</f>
        <v>#VALUE!</v>
      </c>
      <c r="I913" s="92" t="e">
        <f aca="false">IF(LEN(VLOOKUP($A913,#REF!,8,FALSE())),UPPER(RIGHT(VLOOKUP($A913,#REF!,8,FALSE()), 1)),"")</f>
        <v>#VALUE!</v>
      </c>
      <c r="J913" s="90" t="e">
        <f aca="false">IF(LEN(VLOOKUP($A913,#REF!,4,FALSE())),UPPER(RIGHT(VLOOKUP($A913,#REF!,4,FALSE()), 1)),"")</f>
        <v>#VALUE!</v>
      </c>
      <c r="K913" s="90" t="e">
        <f aca="false">IF(LEN(VLOOKUP($A913,#REF!,5,FALSE())),UPPER(RIGHT(VLOOKUP($A913,#REF!,5,FALSE()), 1)),"")</f>
        <v>#VALUE!</v>
      </c>
      <c r="L913" s="90" t="e">
        <f aca="false">IF(LEN(VLOOKUP($A913,#REF!,6,FALSE())),UPPER(RIGHT(VLOOKUP($A913,#REF!,6,FALSE()), 1)),"")</f>
        <v>#VALUE!</v>
      </c>
      <c r="M913" s="91" t="e">
        <f aca="false">IF(LEN(VLOOKUP($A913,#REF!,7,FALSE())),UPPER(RIGHT(VLOOKUP($A913,#REF!,7,FALSE()), 1)),"")</f>
        <v>#VALUE!</v>
      </c>
      <c r="N913" s="185"/>
      <c r="O913" s="185"/>
      <c r="P913" s="185"/>
      <c r="Q913" s="185"/>
      <c r="R913" s="185"/>
      <c r="S913" s="100" t="e">
        <f aca="false">HLOOKUP("Device Tree Pin Name",#REF!,MATCH($A913,#REF!,0),FALSE())</f>
        <v>#VALUE!</v>
      </c>
      <c r="T913" s="95" t="e">
        <f aca="false">HLOOKUP("power rail",#REF!,MATCH($A913,#REF!,0),FALSE())</f>
        <v>#VALUE!</v>
      </c>
      <c r="U913" s="96" t="e">
        <f aca="false">HLOOKUP("Wake Capable",#REF!,MATCH($A913,#REF!,0),FALSE())</f>
        <v>#VALUE!</v>
      </c>
      <c r="V913" s="96" t="e">
        <f aca="false">HLOOKUP("Strap",#REF!,MATCH($A913,#REF!,0),FALSE())</f>
        <v>#VALUE!</v>
      </c>
      <c r="W913" s="96"/>
      <c r="X913" s="96"/>
      <c r="Y913" s="96"/>
      <c r="Z913" s="95"/>
      <c r="AA913" s="95" t="e">
        <f aca="false">HLOOKUP("Pad type",#REF!,MATCH($A913,#REF!,0),FALSE())</f>
        <v>#VALUE!</v>
      </c>
      <c r="AB913" s="100"/>
      <c r="AC913" s="100" t="e">
        <f aca="false">HLOOKUP("POR Pin State",#REF!,MATCH($A913,#REF!,0),FALSE())</f>
        <v>#VALUE!</v>
      </c>
      <c r="AD913" s="186"/>
      <c r="AE913" s="187"/>
      <c r="AF913" s="187"/>
      <c r="AG913" s="187"/>
      <c r="AH913" s="188"/>
      <c r="AI913" s="188"/>
      <c r="AJ913" s="189"/>
      <c r="AK913" s="189"/>
      <c r="AL913" s="189"/>
      <c r="AM913" s="189"/>
      <c r="AN913" s="189"/>
      <c r="AO913" s="189"/>
      <c r="AP913" s="189"/>
      <c r="AQ913" s="194" t="s">
        <v>2201</v>
      </c>
      <c r="AR913" s="104"/>
      <c r="AS913" s="104"/>
      <c r="AT913" s="104"/>
      <c r="AU913" s="104"/>
      <c r="AV913" s="104"/>
      <c r="AW913" s="104"/>
      <c r="AX913" s="104"/>
      <c r="AY913" s="104"/>
      <c r="AZ913" s="104"/>
      <c r="BA913" s="104"/>
      <c r="BB913" s="162"/>
      <c r="BC913" s="104"/>
      <c r="BD913" s="214"/>
      <c r="BE913" s="213" t="s">
        <v>2202</v>
      </c>
      <c r="BF913" s="108" t="e">
        <f aca="false">VLOOKUP($A913,#REF!, 34, FALSE())</f>
        <v>#VALUE!</v>
      </c>
      <c r="BG913" s="418" t="e">
        <f aca="false">VLOOKUP($A913,#REF!, 22, FALSE())</f>
        <v>#VALUE!</v>
      </c>
      <c r="BH913" s="109"/>
    </row>
    <row r="914" s="193" customFormat="true" ht="12.75" hidden="false" customHeight="true" outlineLevel="0" collapsed="false">
      <c r="A914" s="133" t="s">
        <v>2203</v>
      </c>
      <c r="B914" s="86" t="e">
        <f aca="false">VLOOKUP($A914,#REF!, 34, FALSE())</f>
        <v>#VALUE!</v>
      </c>
      <c r="C914" s="87" t="str">
        <f aca="false">CONCATENATE("unused_",A914)</f>
        <v>unused_DDR_XM2_B7A_CS_CKE1</v>
      </c>
      <c r="D914" s="88" t="e">
        <f aca="false">IF(LEN(VLOOKUP($A914,#REF!,8,FALSE())),LEFT(VLOOKUP($A914,#REF!,8,FALSE()),LEN(VLOOKUP($A914,#REF!,8,FALSE()))-2),"")</f>
        <v>#VALUE!</v>
      </c>
      <c r="E914" s="89" t="e">
        <f aca="false">IF(LEN(VLOOKUP($A914,#REF!,4,FALSE())),IF(INDEX(#REF!,MATCH($A914,#REF!,0),1),LEFT(VLOOKUP($A914,#REF!,4,FALSE()),LEN(VLOOKUP($A914,#REF!,4,FALSE()))-2),CONCATENATE(LEFT(VLOOKUP($A914,#REF!,4,FALSE()),LEN(VLOOKUP($A914,#REF!,4,FALSE()))-2),"*")),"")</f>
        <v>#VALUE!</v>
      </c>
      <c r="F914" s="90" t="e">
        <f aca="false">IF(LEN(VLOOKUP($A914,#REF!,5,FALSE())),IF(INDEX(#REF!,MATCH($A914,#REF!,0),2),LEFT(VLOOKUP($A914,#REF!,5,FALSE()),LEN(VLOOKUP($A914,#REF!,5,FALSE()))-2),CONCATENATE(LEFT(VLOOKUP($A914,#REF!,5,FALSE()),LEN(VLOOKUP($A914,#REF!,5,FALSE()))-2),"*")),"")</f>
        <v>#VALUE!</v>
      </c>
      <c r="G914" s="90" t="e">
        <f aca="false">IF(LEN(VLOOKUP($A914,#REF!,6,FALSE())),IF(INDEX(#REF!,MATCH($A914,#REF!,0),3),LEFT(VLOOKUP($A914,#REF!,6,FALSE()),LEN(VLOOKUP($A914,#REF!,6,FALSE()))-2),CONCATENATE(LEFT(VLOOKUP($A914,#REF!,6,FALSE()),LEN(VLOOKUP($A914,#REF!,6,FALSE()))-2),"*")),"")</f>
        <v>#VALUE!</v>
      </c>
      <c r="H914" s="91" t="e">
        <f aca="false">IF(LEN(VLOOKUP($A914,#REF!,7,FALSE())),IF(INDEX(#REF!,MATCH($A914,#REF!,0),4),LEFT(VLOOKUP($A914,#REF!,7,FALSE()),LEN(VLOOKUP($A914,#REF!,7,FALSE()))-2),CONCATENATE(LEFT(VLOOKUP($A914,#REF!,7,FALSE()),LEN(VLOOKUP($A914,#REF!,7,FALSE()))-2),"*")),"")</f>
        <v>#VALUE!</v>
      </c>
      <c r="I914" s="92" t="e">
        <f aca="false">IF(LEN(VLOOKUP($A914,#REF!,8,FALSE())),UPPER(RIGHT(VLOOKUP($A914,#REF!,8,FALSE()), 1)),"")</f>
        <v>#VALUE!</v>
      </c>
      <c r="J914" s="90" t="e">
        <f aca="false">IF(LEN(VLOOKUP($A914,#REF!,4,FALSE())),UPPER(RIGHT(VLOOKUP($A914,#REF!,4,FALSE()), 1)),"")</f>
        <v>#VALUE!</v>
      </c>
      <c r="K914" s="90" t="e">
        <f aca="false">IF(LEN(VLOOKUP($A914,#REF!,5,FALSE())),UPPER(RIGHT(VLOOKUP($A914,#REF!,5,FALSE()), 1)),"")</f>
        <v>#VALUE!</v>
      </c>
      <c r="L914" s="90" t="e">
        <f aca="false">IF(LEN(VLOOKUP($A914,#REF!,6,FALSE())),UPPER(RIGHT(VLOOKUP($A914,#REF!,6,FALSE()), 1)),"")</f>
        <v>#VALUE!</v>
      </c>
      <c r="M914" s="91" t="e">
        <f aca="false">IF(LEN(VLOOKUP($A914,#REF!,7,FALSE())),UPPER(RIGHT(VLOOKUP($A914,#REF!,7,FALSE()), 1)),"")</f>
        <v>#VALUE!</v>
      </c>
      <c r="N914" s="185"/>
      <c r="O914" s="185"/>
      <c r="P914" s="185"/>
      <c r="Q914" s="185"/>
      <c r="R914" s="185"/>
      <c r="S914" s="100" t="e">
        <f aca="false">HLOOKUP("Device Tree Pin Name",#REF!,MATCH($A914,#REF!,0),FALSE())</f>
        <v>#VALUE!</v>
      </c>
      <c r="T914" s="95" t="e">
        <f aca="false">HLOOKUP("power rail",#REF!,MATCH($A914,#REF!,0),FALSE())</f>
        <v>#VALUE!</v>
      </c>
      <c r="U914" s="96" t="e">
        <f aca="false">HLOOKUP("Wake Capable",#REF!,MATCH($A914,#REF!,0),FALSE())</f>
        <v>#VALUE!</v>
      </c>
      <c r="V914" s="96" t="e">
        <f aca="false">HLOOKUP("Strap",#REF!,MATCH($A914,#REF!,0),FALSE())</f>
        <v>#VALUE!</v>
      </c>
      <c r="W914" s="96"/>
      <c r="X914" s="96"/>
      <c r="Y914" s="96"/>
      <c r="Z914" s="95"/>
      <c r="AA914" s="95" t="e">
        <f aca="false">HLOOKUP("Pad type",#REF!,MATCH($A914,#REF!,0),FALSE())</f>
        <v>#VALUE!</v>
      </c>
      <c r="AB914" s="100"/>
      <c r="AC914" s="100" t="e">
        <f aca="false">HLOOKUP("POR Pin State",#REF!,MATCH($A914,#REF!,0),FALSE())</f>
        <v>#VALUE!</v>
      </c>
      <c r="AD914" s="186"/>
      <c r="AE914" s="187"/>
      <c r="AF914" s="187"/>
      <c r="AG914" s="187"/>
      <c r="AH914" s="188"/>
      <c r="AI914" s="188"/>
      <c r="AJ914" s="189"/>
      <c r="AK914" s="189"/>
      <c r="AL914" s="189"/>
      <c r="AM914" s="189"/>
      <c r="AN914" s="189"/>
      <c r="AO914" s="189"/>
      <c r="AP914" s="189"/>
      <c r="AQ914" s="194" t="s">
        <v>2203</v>
      </c>
      <c r="AR914" s="104"/>
      <c r="AS914" s="104"/>
      <c r="AT914" s="104"/>
      <c r="AU914" s="104"/>
      <c r="AV914" s="104"/>
      <c r="AW914" s="104"/>
      <c r="AX914" s="104"/>
      <c r="AY914" s="104"/>
      <c r="AZ914" s="104"/>
      <c r="BA914" s="104"/>
      <c r="BB914" s="162"/>
      <c r="BC914" s="104"/>
      <c r="BD914" s="214"/>
      <c r="BE914" s="213" t="s">
        <v>2204</v>
      </c>
      <c r="BF914" s="108" t="e">
        <f aca="false">VLOOKUP($A914,#REF!, 34, FALSE())</f>
        <v>#VALUE!</v>
      </c>
      <c r="BG914" s="418" t="e">
        <f aca="false">VLOOKUP($A914,#REF!, 22, FALSE())</f>
        <v>#VALUE!</v>
      </c>
      <c r="BH914" s="109"/>
    </row>
    <row r="915" s="193" customFormat="true" ht="12.75" hidden="false" customHeight="true" outlineLevel="0" collapsed="false">
      <c r="A915" s="133" t="s">
        <v>2205</v>
      </c>
      <c r="B915" s="86" t="e">
        <f aca="false">VLOOKUP($A915,#REF!, 34, FALSE())</f>
        <v>#VALUE!</v>
      </c>
      <c r="C915" s="87" t="str">
        <f aca="false">CONCATENATE("unused_",A915)</f>
        <v>unused_DDR_XM2_B7B_CS_CKE0</v>
      </c>
      <c r="D915" s="88" t="e">
        <f aca="false">IF(LEN(VLOOKUP($A915,#REF!,8,FALSE())),LEFT(VLOOKUP($A915,#REF!,8,FALSE()),LEN(VLOOKUP($A915,#REF!,8,FALSE()))-2),"")</f>
        <v>#VALUE!</v>
      </c>
      <c r="E915" s="89" t="e">
        <f aca="false">IF(LEN(VLOOKUP($A915,#REF!,4,FALSE())),IF(INDEX(#REF!,MATCH($A915,#REF!,0),1),LEFT(VLOOKUP($A915,#REF!,4,FALSE()),LEN(VLOOKUP($A915,#REF!,4,FALSE()))-2),CONCATENATE(LEFT(VLOOKUP($A915,#REF!,4,FALSE()),LEN(VLOOKUP($A915,#REF!,4,FALSE()))-2),"*")),"")</f>
        <v>#VALUE!</v>
      </c>
      <c r="F915" s="90" t="e">
        <f aca="false">IF(LEN(VLOOKUP($A915,#REF!,5,FALSE())),IF(INDEX(#REF!,MATCH($A915,#REF!,0),2),LEFT(VLOOKUP($A915,#REF!,5,FALSE()),LEN(VLOOKUP($A915,#REF!,5,FALSE()))-2),CONCATENATE(LEFT(VLOOKUP($A915,#REF!,5,FALSE()),LEN(VLOOKUP($A915,#REF!,5,FALSE()))-2),"*")),"")</f>
        <v>#VALUE!</v>
      </c>
      <c r="G915" s="90" t="e">
        <f aca="false">IF(LEN(VLOOKUP($A915,#REF!,6,FALSE())),IF(INDEX(#REF!,MATCH($A915,#REF!,0),3),LEFT(VLOOKUP($A915,#REF!,6,FALSE()),LEN(VLOOKUP($A915,#REF!,6,FALSE()))-2),CONCATENATE(LEFT(VLOOKUP($A915,#REF!,6,FALSE()),LEN(VLOOKUP($A915,#REF!,6,FALSE()))-2),"*")),"")</f>
        <v>#VALUE!</v>
      </c>
      <c r="H915" s="91" t="e">
        <f aca="false">IF(LEN(VLOOKUP($A915,#REF!,7,FALSE())),IF(INDEX(#REF!,MATCH($A915,#REF!,0),4),LEFT(VLOOKUP($A915,#REF!,7,FALSE()),LEN(VLOOKUP($A915,#REF!,7,FALSE()))-2),CONCATENATE(LEFT(VLOOKUP($A915,#REF!,7,FALSE()),LEN(VLOOKUP($A915,#REF!,7,FALSE()))-2),"*")),"")</f>
        <v>#VALUE!</v>
      </c>
      <c r="I915" s="92" t="e">
        <f aca="false">IF(LEN(VLOOKUP($A915,#REF!,8,FALSE())),UPPER(RIGHT(VLOOKUP($A915,#REF!,8,FALSE()), 1)),"")</f>
        <v>#VALUE!</v>
      </c>
      <c r="J915" s="90" t="e">
        <f aca="false">IF(LEN(VLOOKUP($A915,#REF!,4,FALSE())),UPPER(RIGHT(VLOOKUP($A915,#REF!,4,FALSE()), 1)),"")</f>
        <v>#VALUE!</v>
      </c>
      <c r="K915" s="90" t="e">
        <f aca="false">IF(LEN(VLOOKUP($A915,#REF!,5,FALSE())),UPPER(RIGHT(VLOOKUP($A915,#REF!,5,FALSE()), 1)),"")</f>
        <v>#VALUE!</v>
      </c>
      <c r="L915" s="90" t="e">
        <f aca="false">IF(LEN(VLOOKUP($A915,#REF!,6,FALSE())),UPPER(RIGHT(VLOOKUP($A915,#REF!,6,FALSE()), 1)),"")</f>
        <v>#VALUE!</v>
      </c>
      <c r="M915" s="91" t="e">
        <f aca="false">IF(LEN(VLOOKUP($A915,#REF!,7,FALSE())),UPPER(RIGHT(VLOOKUP($A915,#REF!,7,FALSE()), 1)),"")</f>
        <v>#VALUE!</v>
      </c>
      <c r="N915" s="185"/>
      <c r="O915" s="185"/>
      <c r="P915" s="185"/>
      <c r="Q915" s="185"/>
      <c r="R915" s="185"/>
      <c r="S915" s="100" t="e">
        <f aca="false">HLOOKUP("Device Tree Pin Name",#REF!,MATCH($A915,#REF!,0),FALSE())</f>
        <v>#VALUE!</v>
      </c>
      <c r="T915" s="95" t="e">
        <f aca="false">HLOOKUP("power rail",#REF!,MATCH($A915,#REF!,0),FALSE())</f>
        <v>#VALUE!</v>
      </c>
      <c r="U915" s="96" t="e">
        <f aca="false">HLOOKUP("Wake Capable",#REF!,MATCH($A915,#REF!,0),FALSE())</f>
        <v>#VALUE!</v>
      </c>
      <c r="V915" s="96" t="e">
        <f aca="false">HLOOKUP("Strap",#REF!,MATCH($A915,#REF!,0),FALSE())</f>
        <v>#VALUE!</v>
      </c>
      <c r="W915" s="96"/>
      <c r="X915" s="96"/>
      <c r="Y915" s="96"/>
      <c r="Z915" s="95"/>
      <c r="AA915" s="95" t="e">
        <f aca="false">HLOOKUP("Pad type",#REF!,MATCH($A915,#REF!,0),FALSE())</f>
        <v>#VALUE!</v>
      </c>
      <c r="AB915" s="100"/>
      <c r="AC915" s="100" t="e">
        <f aca="false">HLOOKUP("POR Pin State",#REF!,MATCH($A915,#REF!,0),FALSE())</f>
        <v>#VALUE!</v>
      </c>
      <c r="AD915" s="186"/>
      <c r="AE915" s="187"/>
      <c r="AF915" s="187"/>
      <c r="AG915" s="187"/>
      <c r="AH915" s="188"/>
      <c r="AI915" s="188"/>
      <c r="AJ915" s="189"/>
      <c r="AK915" s="189"/>
      <c r="AL915" s="189"/>
      <c r="AM915" s="189"/>
      <c r="AN915" s="189"/>
      <c r="AO915" s="189"/>
      <c r="AP915" s="189"/>
      <c r="AQ915" s="194" t="s">
        <v>2205</v>
      </c>
      <c r="AR915" s="104"/>
      <c r="AS915" s="104"/>
      <c r="AT915" s="104"/>
      <c r="AU915" s="104"/>
      <c r="AV915" s="104"/>
      <c r="AW915" s="104"/>
      <c r="AX915" s="104"/>
      <c r="AY915" s="104"/>
      <c r="AZ915" s="104"/>
      <c r="BA915" s="104"/>
      <c r="BB915" s="162"/>
      <c r="BC915" s="104"/>
      <c r="BD915" s="214"/>
      <c r="BE915" s="213" t="s">
        <v>2206</v>
      </c>
      <c r="BF915" s="108" t="e">
        <f aca="false">VLOOKUP($A915,#REF!, 34, FALSE())</f>
        <v>#VALUE!</v>
      </c>
      <c r="BG915" s="418" t="e">
        <f aca="false">VLOOKUP($A915,#REF!, 22, FALSE())</f>
        <v>#VALUE!</v>
      </c>
      <c r="BH915" s="109"/>
    </row>
    <row r="916" s="193" customFormat="true" ht="12.75" hidden="false" customHeight="true" outlineLevel="0" collapsed="false">
      <c r="A916" s="133" t="s">
        <v>2207</v>
      </c>
      <c r="B916" s="86" t="e">
        <f aca="false">VLOOKUP($A916,#REF!, 34, FALSE())</f>
        <v>#VALUE!</v>
      </c>
      <c r="C916" s="87" t="str">
        <f aca="false">CONCATENATE("unused_",A916)</f>
        <v>unused_DDR_XM2_B7B_CS_CKE1</v>
      </c>
      <c r="D916" s="88" t="e">
        <f aca="false">IF(LEN(VLOOKUP($A916,#REF!,8,FALSE())),LEFT(VLOOKUP($A916,#REF!,8,FALSE()),LEN(VLOOKUP($A916,#REF!,8,FALSE()))-2),"")</f>
        <v>#VALUE!</v>
      </c>
      <c r="E916" s="89" t="e">
        <f aca="false">IF(LEN(VLOOKUP($A916,#REF!,4,FALSE())),IF(INDEX(#REF!,MATCH($A916,#REF!,0),1),LEFT(VLOOKUP($A916,#REF!,4,FALSE()),LEN(VLOOKUP($A916,#REF!,4,FALSE()))-2),CONCATENATE(LEFT(VLOOKUP($A916,#REF!,4,FALSE()),LEN(VLOOKUP($A916,#REF!,4,FALSE()))-2),"*")),"")</f>
        <v>#VALUE!</v>
      </c>
      <c r="F916" s="90" t="e">
        <f aca="false">IF(LEN(VLOOKUP($A916,#REF!,5,FALSE())),IF(INDEX(#REF!,MATCH($A916,#REF!,0),2),LEFT(VLOOKUP($A916,#REF!,5,FALSE()),LEN(VLOOKUP($A916,#REF!,5,FALSE()))-2),CONCATENATE(LEFT(VLOOKUP($A916,#REF!,5,FALSE()),LEN(VLOOKUP($A916,#REF!,5,FALSE()))-2),"*")),"")</f>
        <v>#VALUE!</v>
      </c>
      <c r="G916" s="90" t="e">
        <f aca="false">IF(LEN(VLOOKUP($A916,#REF!,6,FALSE())),IF(INDEX(#REF!,MATCH($A916,#REF!,0),3),LEFT(VLOOKUP($A916,#REF!,6,FALSE()),LEN(VLOOKUP($A916,#REF!,6,FALSE()))-2),CONCATENATE(LEFT(VLOOKUP($A916,#REF!,6,FALSE()),LEN(VLOOKUP($A916,#REF!,6,FALSE()))-2),"*")),"")</f>
        <v>#VALUE!</v>
      </c>
      <c r="H916" s="91" t="e">
        <f aca="false">IF(LEN(VLOOKUP($A916,#REF!,7,FALSE())),IF(INDEX(#REF!,MATCH($A916,#REF!,0),4),LEFT(VLOOKUP($A916,#REF!,7,FALSE()),LEN(VLOOKUP($A916,#REF!,7,FALSE()))-2),CONCATENATE(LEFT(VLOOKUP($A916,#REF!,7,FALSE()),LEN(VLOOKUP($A916,#REF!,7,FALSE()))-2),"*")),"")</f>
        <v>#VALUE!</v>
      </c>
      <c r="I916" s="92" t="e">
        <f aca="false">IF(LEN(VLOOKUP($A916,#REF!,8,FALSE())),UPPER(RIGHT(VLOOKUP($A916,#REF!,8,FALSE()), 1)),"")</f>
        <v>#VALUE!</v>
      </c>
      <c r="J916" s="90" t="e">
        <f aca="false">IF(LEN(VLOOKUP($A916,#REF!,4,FALSE())),UPPER(RIGHT(VLOOKUP($A916,#REF!,4,FALSE()), 1)),"")</f>
        <v>#VALUE!</v>
      </c>
      <c r="K916" s="90" t="e">
        <f aca="false">IF(LEN(VLOOKUP($A916,#REF!,5,FALSE())),UPPER(RIGHT(VLOOKUP($A916,#REF!,5,FALSE()), 1)),"")</f>
        <v>#VALUE!</v>
      </c>
      <c r="L916" s="90" t="e">
        <f aca="false">IF(LEN(VLOOKUP($A916,#REF!,6,FALSE())),UPPER(RIGHT(VLOOKUP($A916,#REF!,6,FALSE()), 1)),"")</f>
        <v>#VALUE!</v>
      </c>
      <c r="M916" s="91" t="e">
        <f aca="false">IF(LEN(VLOOKUP($A916,#REF!,7,FALSE())),UPPER(RIGHT(VLOOKUP($A916,#REF!,7,FALSE()), 1)),"")</f>
        <v>#VALUE!</v>
      </c>
      <c r="N916" s="185"/>
      <c r="O916" s="185"/>
      <c r="P916" s="185"/>
      <c r="Q916" s="185"/>
      <c r="R916" s="185"/>
      <c r="S916" s="100" t="e">
        <f aca="false">HLOOKUP("Device Tree Pin Name",#REF!,MATCH($A916,#REF!,0),FALSE())</f>
        <v>#VALUE!</v>
      </c>
      <c r="T916" s="95" t="e">
        <f aca="false">HLOOKUP("power rail",#REF!,MATCH($A916,#REF!,0),FALSE())</f>
        <v>#VALUE!</v>
      </c>
      <c r="U916" s="96" t="e">
        <f aca="false">HLOOKUP("Wake Capable",#REF!,MATCH($A916,#REF!,0),FALSE())</f>
        <v>#VALUE!</v>
      </c>
      <c r="V916" s="96" t="e">
        <f aca="false">HLOOKUP("Strap",#REF!,MATCH($A916,#REF!,0),FALSE())</f>
        <v>#VALUE!</v>
      </c>
      <c r="W916" s="96"/>
      <c r="X916" s="96"/>
      <c r="Y916" s="96"/>
      <c r="Z916" s="95"/>
      <c r="AA916" s="95" t="e">
        <f aca="false">HLOOKUP("Pad type",#REF!,MATCH($A916,#REF!,0),FALSE())</f>
        <v>#VALUE!</v>
      </c>
      <c r="AB916" s="100"/>
      <c r="AC916" s="100" t="e">
        <f aca="false">HLOOKUP("POR Pin State",#REF!,MATCH($A916,#REF!,0),FALSE())</f>
        <v>#VALUE!</v>
      </c>
      <c r="AD916" s="186"/>
      <c r="AE916" s="187"/>
      <c r="AF916" s="187"/>
      <c r="AG916" s="187"/>
      <c r="AH916" s="188"/>
      <c r="AI916" s="188"/>
      <c r="AJ916" s="189"/>
      <c r="AK916" s="189"/>
      <c r="AL916" s="189"/>
      <c r="AM916" s="189"/>
      <c r="AN916" s="189"/>
      <c r="AO916" s="189"/>
      <c r="AP916" s="189"/>
      <c r="AQ916" s="194" t="s">
        <v>2207</v>
      </c>
      <c r="AR916" s="104"/>
      <c r="AS916" s="104"/>
      <c r="AT916" s="104"/>
      <c r="AU916" s="104"/>
      <c r="AV916" s="104"/>
      <c r="AW916" s="104"/>
      <c r="AX916" s="104"/>
      <c r="AY916" s="104"/>
      <c r="AZ916" s="104"/>
      <c r="BA916" s="104"/>
      <c r="BB916" s="162"/>
      <c r="BC916" s="104"/>
      <c r="BD916" s="214"/>
      <c r="BE916" s="213" t="s">
        <v>2208</v>
      </c>
      <c r="BF916" s="108" t="e">
        <f aca="false">VLOOKUP($A916,#REF!, 34, FALSE())</f>
        <v>#VALUE!</v>
      </c>
      <c r="BG916" s="418" t="e">
        <f aca="false">VLOOKUP($A916,#REF!, 22, FALSE())</f>
        <v>#VALUE!</v>
      </c>
      <c r="BH916" s="109"/>
    </row>
    <row r="917" s="193" customFormat="true" ht="12.75" hidden="false" customHeight="true" outlineLevel="0" collapsed="false">
      <c r="A917" s="133" t="s">
        <v>2209</v>
      </c>
      <c r="B917" s="86" t="e">
        <f aca="false">VLOOKUP($A917,#REF!, 34, FALSE())</f>
        <v>#VALUE!</v>
      </c>
      <c r="C917" s="87" t="str">
        <f aca="false">CONCATENATE("unused_",A917)</f>
        <v>unused_DDR_XM2_B7A_CLK_P</v>
      </c>
      <c r="D917" s="88" t="e">
        <f aca="false">IF(LEN(VLOOKUP($A917,#REF!,8,FALSE())),LEFT(VLOOKUP($A917,#REF!,8,FALSE()),LEN(VLOOKUP($A917,#REF!,8,FALSE()))-2),"")</f>
        <v>#VALUE!</v>
      </c>
      <c r="E917" s="89" t="e">
        <f aca="false">IF(LEN(VLOOKUP($A917,#REF!,4,FALSE())),IF(INDEX(#REF!,MATCH($A917,#REF!,0),1),LEFT(VLOOKUP($A917,#REF!,4,FALSE()),LEN(VLOOKUP($A917,#REF!,4,FALSE()))-2),CONCATENATE(LEFT(VLOOKUP($A917,#REF!,4,FALSE()),LEN(VLOOKUP($A917,#REF!,4,FALSE()))-2),"*")),"")</f>
        <v>#VALUE!</v>
      </c>
      <c r="F917" s="90" t="e">
        <f aca="false">IF(LEN(VLOOKUP($A917,#REF!,5,FALSE())),IF(INDEX(#REF!,MATCH($A917,#REF!,0),2),LEFT(VLOOKUP($A917,#REF!,5,FALSE()),LEN(VLOOKUP($A917,#REF!,5,FALSE()))-2),CONCATENATE(LEFT(VLOOKUP($A917,#REF!,5,FALSE()),LEN(VLOOKUP($A917,#REF!,5,FALSE()))-2),"*")),"")</f>
        <v>#VALUE!</v>
      </c>
      <c r="G917" s="90" t="e">
        <f aca="false">IF(LEN(VLOOKUP($A917,#REF!,6,FALSE())),IF(INDEX(#REF!,MATCH($A917,#REF!,0),3),LEFT(VLOOKUP($A917,#REF!,6,FALSE()),LEN(VLOOKUP($A917,#REF!,6,FALSE()))-2),CONCATENATE(LEFT(VLOOKUP($A917,#REF!,6,FALSE()),LEN(VLOOKUP($A917,#REF!,6,FALSE()))-2),"*")),"")</f>
        <v>#VALUE!</v>
      </c>
      <c r="H917" s="91" t="e">
        <f aca="false">IF(LEN(VLOOKUP($A917,#REF!,7,FALSE())),IF(INDEX(#REF!,MATCH($A917,#REF!,0),4),LEFT(VLOOKUP($A917,#REF!,7,FALSE()),LEN(VLOOKUP($A917,#REF!,7,FALSE()))-2),CONCATENATE(LEFT(VLOOKUP($A917,#REF!,7,FALSE()),LEN(VLOOKUP($A917,#REF!,7,FALSE()))-2),"*")),"")</f>
        <v>#VALUE!</v>
      </c>
      <c r="I917" s="92" t="e">
        <f aca="false">IF(LEN(VLOOKUP($A917,#REF!,8,FALSE())),UPPER(RIGHT(VLOOKUP($A917,#REF!,8,FALSE()), 1)),"")</f>
        <v>#VALUE!</v>
      </c>
      <c r="J917" s="90" t="e">
        <f aca="false">IF(LEN(VLOOKUP($A917,#REF!,4,FALSE())),UPPER(RIGHT(VLOOKUP($A917,#REF!,4,FALSE()), 1)),"")</f>
        <v>#VALUE!</v>
      </c>
      <c r="K917" s="90" t="e">
        <f aca="false">IF(LEN(VLOOKUP($A917,#REF!,5,FALSE())),UPPER(RIGHT(VLOOKUP($A917,#REF!,5,FALSE()), 1)),"")</f>
        <v>#VALUE!</v>
      </c>
      <c r="L917" s="90" t="e">
        <f aca="false">IF(LEN(VLOOKUP($A917,#REF!,6,FALSE())),UPPER(RIGHT(VLOOKUP($A917,#REF!,6,FALSE()), 1)),"")</f>
        <v>#VALUE!</v>
      </c>
      <c r="M917" s="91" t="e">
        <f aca="false">IF(LEN(VLOOKUP($A917,#REF!,7,FALSE())),UPPER(RIGHT(VLOOKUP($A917,#REF!,7,FALSE()), 1)),"")</f>
        <v>#VALUE!</v>
      </c>
      <c r="N917" s="185"/>
      <c r="O917" s="185"/>
      <c r="P917" s="185"/>
      <c r="Q917" s="185"/>
      <c r="R917" s="185"/>
      <c r="S917" s="100" t="e">
        <f aca="false">HLOOKUP("Device Tree Pin Name",#REF!,MATCH($A917,#REF!,0),FALSE())</f>
        <v>#VALUE!</v>
      </c>
      <c r="T917" s="95" t="e">
        <f aca="false">HLOOKUP("power rail",#REF!,MATCH($A917,#REF!,0),FALSE())</f>
        <v>#VALUE!</v>
      </c>
      <c r="U917" s="96" t="e">
        <f aca="false">HLOOKUP("Wake Capable",#REF!,MATCH($A917,#REF!,0),FALSE())</f>
        <v>#VALUE!</v>
      </c>
      <c r="V917" s="96" t="e">
        <f aca="false">HLOOKUP("Strap",#REF!,MATCH($A917,#REF!,0),FALSE())</f>
        <v>#VALUE!</v>
      </c>
      <c r="W917" s="96"/>
      <c r="X917" s="96"/>
      <c r="Y917" s="96"/>
      <c r="Z917" s="95"/>
      <c r="AA917" s="95" t="e">
        <f aca="false">HLOOKUP("Pad type",#REF!,MATCH($A917,#REF!,0),FALSE())</f>
        <v>#VALUE!</v>
      </c>
      <c r="AB917" s="100"/>
      <c r="AC917" s="100" t="e">
        <f aca="false">HLOOKUP("POR Pin State",#REF!,MATCH($A917,#REF!,0),FALSE())</f>
        <v>#VALUE!</v>
      </c>
      <c r="AD917" s="186"/>
      <c r="AE917" s="187"/>
      <c r="AF917" s="187"/>
      <c r="AG917" s="187"/>
      <c r="AH917" s="188"/>
      <c r="AI917" s="188"/>
      <c r="AJ917" s="189"/>
      <c r="AK917" s="189"/>
      <c r="AL917" s="189"/>
      <c r="AM917" s="189"/>
      <c r="AN917" s="189"/>
      <c r="AO917" s="189"/>
      <c r="AP917" s="189"/>
      <c r="AQ917" s="194" t="s">
        <v>2209</v>
      </c>
      <c r="AR917" s="104"/>
      <c r="AS917" s="104"/>
      <c r="AT917" s="104"/>
      <c r="AU917" s="104"/>
      <c r="AV917" s="104"/>
      <c r="AW917" s="104"/>
      <c r="AX917" s="104"/>
      <c r="AY917" s="104"/>
      <c r="AZ917" s="104"/>
      <c r="BA917" s="104"/>
      <c r="BB917" s="162"/>
      <c r="BC917" s="104"/>
      <c r="BD917" s="214"/>
      <c r="BE917" s="213" t="s">
        <v>2210</v>
      </c>
      <c r="BF917" s="108" t="e">
        <f aca="false">VLOOKUP($A917,#REF!, 34, FALSE())</f>
        <v>#VALUE!</v>
      </c>
      <c r="BG917" s="418" t="e">
        <f aca="false">VLOOKUP($A917,#REF!, 22, FALSE())</f>
        <v>#VALUE!</v>
      </c>
      <c r="BH917" s="109"/>
    </row>
    <row r="918" s="193" customFormat="true" ht="12.75" hidden="false" customHeight="true" outlineLevel="0" collapsed="false">
      <c r="A918" s="133" t="s">
        <v>2211</v>
      </c>
      <c r="B918" s="86" t="e">
        <f aca="false">VLOOKUP($A918,#REF!, 34, FALSE())</f>
        <v>#VALUE!</v>
      </c>
      <c r="C918" s="87" t="str">
        <f aca="false">CONCATENATE("unused_",A918)</f>
        <v>unused_DDR_XM2_B7A_CLK_N</v>
      </c>
      <c r="D918" s="88" t="e">
        <f aca="false">IF(LEN(VLOOKUP($A918,#REF!,8,FALSE())),LEFT(VLOOKUP($A918,#REF!,8,FALSE()),LEN(VLOOKUP($A918,#REF!,8,FALSE()))-2),"")</f>
        <v>#VALUE!</v>
      </c>
      <c r="E918" s="89" t="e">
        <f aca="false">IF(LEN(VLOOKUP($A918,#REF!,4,FALSE())),IF(INDEX(#REF!,MATCH($A918,#REF!,0),1),LEFT(VLOOKUP($A918,#REF!,4,FALSE()),LEN(VLOOKUP($A918,#REF!,4,FALSE()))-2),CONCATENATE(LEFT(VLOOKUP($A918,#REF!,4,FALSE()),LEN(VLOOKUP($A918,#REF!,4,FALSE()))-2),"*")),"")</f>
        <v>#VALUE!</v>
      </c>
      <c r="F918" s="90" t="e">
        <f aca="false">IF(LEN(VLOOKUP($A918,#REF!,5,FALSE())),IF(INDEX(#REF!,MATCH($A918,#REF!,0),2),LEFT(VLOOKUP($A918,#REF!,5,FALSE()),LEN(VLOOKUP($A918,#REF!,5,FALSE()))-2),CONCATENATE(LEFT(VLOOKUP($A918,#REF!,5,FALSE()),LEN(VLOOKUP($A918,#REF!,5,FALSE()))-2),"*")),"")</f>
        <v>#VALUE!</v>
      </c>
      <c r="G918" s="90" t="e">
        <f aca="false">IF(LEN(VLOOKUP($A918,#REF!,6,FALSE())),IF(INDEX(#REF!,MATCH($A918,#REF!,0),3),LEFT(VLOOKUP($A918,#REF!,6,FALSE()),LEN(VLOOKUP($A918,#REF!,6,FALSE()))-2),CONCATENATE(LEFT(VLOOKUP($A918,#REF!,6,FALSE()),LEN(VLOOKUP($A918,#REF!,6,FALSE()))-2),"*")),"")</f>
        <v>#VALUE!</v>
      </c>
      <c r="H918" s="91" t="e">
        <f aca="false">IF(LEN(VLOOKUP($A918,#REF!,7,FALSE())),IF(INDEX(#REF!,MATCH($A918,#REF!,0),4),LEFT(VLOOKUP($A918,#REF!,7,FALSE()),LEN(VLOOKUP($A918,#REF!,7,FALSE()))-2),CONCATENATE(LEFT(VLOOKUP($A918,#REF!,7,FALSE()),LEN(VLOOKUP($A918,#REF!,7,FALSE()))-2),"*")),"")</f>
        <v>#VALUE!</v>
      </c>
      <c r="I918" s="92" t="e">
        <f aca="false">IF(LEN(VLOOKUP($A918,#REF!,8,FALSE())),UPPER(RIGHT(VLOOKUP($A918,#REF!,8,FALSE()), 1)),"")</f>
        <v>#VALUE!</v>
      </c>
      <c r="J918" s="90" t="e">
        <f aca="false">IF(LEN(VLOOKUP($A918,#REF!,4,FALSE())),UPPER(RIGHT(VLOOKUP($A918,#REF!,4,FALSE()), 1)),"")</f>
        <v>#VALUE!</v>
      </c>
      <c r="K918" s="90" t="e">
        <f aca="false">IF(LEN(VLOOKUP($A918,#REF!,5,FALSE())),UPPER(RIGHT(VLOOKUP($A918,#REF!,5,FALSE()), 1)),"")</f>
        <v>#VALUE!</v>
      </c>
      <c r="L918" s="90" t="e">
        <f aca="false">IF(LEN(VLOOKUP($A918,#REF!,6,FALSE())),UPPER(RIGHT(VLOOKUP($A918,#REF!,6,FALSE()), 1)),"")</f>
        <v>#VALUE!</v>
      </c>
      <c r="M918" s="91" t="e">
        <f aca="false">IF(LEN(VLOOKUP($A918,#REF!,7,FALSE())),UPPER(RIGHT(VLOOKUP($A918,#REF!,7,FALSE()), 1)),"")</f>
        <v>#VALUE!</v>
      </c>
      <c r="N918" s="185"/>
      <c r="O918" s="185"/>
      <c r="P918" s="185"/>
      <c r="Q918" s="185"/>
      <c r="R918" s="185"/>
      <c r="S918" s="100" t="e">
        <f aca="false">HLOOKUP("Device Tree Pin Name",#REF!,MATCH($A918,#REF!,0),FALSE())</f>
        <v>#VALUE!</v>
      </c>
      <c r="T918" s="95" t="e">
        <f aca="false">HLOOKUP("power rail",#REF!,MATCH($A918,#REF!,0),FALSE())</f>
        <v>#VALUE!</v>
      </c>
      <c r="U918" s="96" t="e">
        <f aca="false">HLOOKUP("Wake Capable",#REF!,MATCH($A918,#REF!,0),FALSE())</f>
        <v>#VALUE!</v>
      </c>
      <c r="V918" s="96" t="e">
        <f aca="false">HLOOKUP("Strap",#REF!,MATCH($A918,#REF!,0),FALSE())</f>
        <v>#VALUE!</v>
      </c>
      <c r="W918" s="96"/>
      <c r="X918" s="96"/>
      <c r="Y918" s="96"/>
      <c r="Z918" s="95"/>
      <c r="AA918" s="95" t="e">
        <f aca="false">HLOOKUP("Pad type",#REF!,MATCH($A918,#REF!,0),FALSE())</f>
        <v>#VALUE!</v>
      </c>
      <c r="AB918" s="100"/>
      <c r="AC918" s="100" t="e">
        <f aca="false">HLOOKUP("POR Pin State",#REF!,MATCH($A918,#REF!,0),FALSE())</f>
        <v>#VALUE!</v>
      </c>
      <c r="AD918" s="186"/>
      <c r="AE918" s="187"/>
      <c r="AF918" s="187"/>
      <c r="AG918" s="187"/>
      <c r="AH918" s="188"/>
      <c r="AI918" s="188"/>
      <c r="AJ918" s="189"/>
      <c r="AK918" s="189"/>
      <c r="AL918" s="189"/>
      <c r="AM918" s="189"/>
      <c r="AN918" s="189"/>
      <c r="AO918" s="189"/>
      <c r="AP918" s="189"/>
      <c r="AQ918" s="194" t="s">
        <v>2211</v>
      </c>
      <c r="AR918" s="104"/>
      <c r="AS918" s="104"/>
      <c r="AT918" s="104"/>
      <c r="AU918" s="104"/>
      <c r="AV918" s="104"/>
      <c r="AW918" s="104"/>
      <c r="AX918" s="104"/>
      <c r="AY918" s="104"/>
      <c r="AZ918" s="104"/>
      <c r="BA918" s="104"/>
      <c r="BB918" s="162"/>
      <c r="BC918" s="104"/>
      <c r="BD918" s="214"/>
      <c r="BE918" s="213" t="s">
        <v>2212</v>
      </c>
      <c r="BF918" s="108" t="e">
        <f aca="false">VLOOKUP($A918,#REF!, 34, FALSE())</f>
        <v>#VALUE!</v>
      </c>
      <c r="BG918" s="418" t="e">
        <f aca="false">VLOOKUP($A918,#REF!, 22, FALSE())</f>
        <v>#VALUE!</v>
      </c>
      <c r="BH918" s="109"/>
    </row>
    <row r="919" s="193" customFormat="true" ht="12.75" hidden="false" customHeight="true" outlineLevel="0" collapsed="false">
      <c r="A919" s="1" t="s">
        <v>2213</v>
      </c>
      <c r="B919" s="86" t="e">
        <f aca="false">VLOOKUP($A919,#REF!, 34, FALSE())</f>
        <v>#VALUE!</v>
      </c>
      <c r="C919" s="87" t="str">
        <f aca="false">CONCATENATE("unused_",A919)</f>
        <v>unused_DDR_XM2_B7B_CLK_P</v>
      </c>
      <c r="D919" s="88" t="e">
        <f aca="false">IF(LEN(VLOOKUP($A919,#REF!,8,FALSE())),LEFT(VLOOKUP($A919,#REF!,8,FALSE()),LEN(VLOOKUP($A919,#REF!,8,FALSE()))-2),"")</f>
        <v>#VALUE!</v>
      </c>
      <c r="E919" s="89" t="e">
        <f aca="false">IF(LEN(VLOOKUP($A919,#REF!,4,FALSE())),IF(INDEX(#REF!,MATCH($A919,#REF!,0),1),LEFT(VLOOKUP($A919,#REF!,4,FALSE()),LEN(VLOOKUP($A919,#REF!,4,FALSE()))-2),CONCATENATE(LEFT(VLOOKUP($A919,#REF!,4,FALSE()),LEN(VLOOKUP($A919,#REF!,4,FALSE()))-2),"*")),"")</f>
        <v>#VALUE!</v>
      </c>
      <c r="F919" s="90" t="e">
        <f aca="false">IF(LEN(VLOOKUP($A919,#REF!,5,FALSE())),IF(INDEX(#REF!,MATCH($A919,#REF!,0),2),LEFT(VLOOKUP($A919,#REF!,5,FALSE()),LEN(VLOOKUP($A919,#REF!,5,FALSE()))-2),CONCATENATE(LEFT(VLOOKUP($A919,#REF!,5,FALSE()),LEN(VLOOKUP($A919,#REF!,5,FALSE()))-2),"*")),"")</f>
        <v>#VALUE!</v>
      </c>
      <c r="G919" s="90" t="e">
        <f aca="false">IF(LEN(VLOOKUP($A919,#REF!,6,FALSE())),IF(INDEX(#REF!,MATCH($A919,#REF!,0),3),LEFT(VLOOKUP($A919,#REF!,6,FALSE()),LEN(VLOOKUP($A919,#REF!,6,FALSE()))-2),CONCATENATE(LEFT(VLOOKUP($A919,#REF!,6,FALSE()),LEN(VLOOKUP($A919,#REF!,6,FALSE()))-2),"*")),"")</f>
        <v>#VALUE!</v>
      </c>
      <c r="H919" s="91" t="e">
        <f aca="false">IF(LEN(VLOOKUP($A919,#REF!,7,FALSE())),IF(INDEX(#REF!,MATCH($A919,#REF!,0),4),LEFT(VLOOKUP($A919,#REF!,7,FALSE()),LEN(VLOOKUP($A919,#REF!,7,FALSE()))-2),CONCATENATE(LEFT(VLOOKUP($A919,#REF!,7,FALSE()),LEN(VLOOKUP($A919,#REF!,7,FALSE()))-2),"*")),"")</f>
        <v>#VALUE!</v>
      </c>
      <c r="I919" s="92" t="e">
        <f aca="false">IF(LEN(VLOOKUP($A919,#REF!,8,FALSE())),UPPER(RIGHT(VLOOKUP($A919,#REF!,8,FALSE()), 1)),"")</f>
        <v>#VALUE!</v>
      </c>
      <c r="J919" s="90" t="e">
        <f aca="false">IF(LEN(VLOOKUP($A919,#REF!,4,FALSE())),UPPER(RIGHT(VLOOKUP($A919,#REF!,4,FALSE()), 1)),"")</f>
        <v>#VALUE!</v>
      </c>
      <c r="K919" s="90" t="e">
        <f aca="false">IF(LEN(VLOOKUP($A919,#REF!,5,FALSE())),UPPER(RIGHT(VLOOKUP($A919,#REF!,5,FALSE()), 1)),"")</f>
        <v>#VALUE!</v>
      </c>
      <c r="L919" s="90" t="e">
        <f aca="false">IF(LEN(VLOOKUP($A919,#REF!,6,FALSE())),UPPER(RIGHT(VLOOKUP($A919,#REF!,6,FALSE()), 1)),"")</f>
        <v>#VALUE!</v>
      </c>
      <c r="M919" s="91" t="e">
        <f aca="false">IF(LEN(VLOOKUP($A919,#REF!,7,FALSE())),UPPER(RIGHT(VLOOKUP($A919,#REF!,7,FALSE()), 1)),"")</f>
        <v>#VALUE!</v>
      </c>
      <c r="N919" s="185"/>
      <c r="O919" s="185"/>
      <c r="P919" s="185"/>
      <c r="Q919" s="185"/>
      <c r="R919" s="185"/>
      <c r="S919" s="100" t="e">
        <f aca="false">HLOOKUP("Device Tree Pin Name",#REF!,MATCH($A919,#REF!,0),FALSE())</f>
        <v>#VALUE!</v>
      </c>
      <c r="T919" s="95" t="e">
        <f aca="false">HLOOKUP("power rail",#REF!,MATCH($A919,#REF!,0),FALSE())</f>
        <v>#VALUE!</v>
      </c>
      <c r="U919" s="96" t="e">
        <f aca="false">HLOOKUP("Wake Capable",#REF!,MATCH($A919,#REF!,0),FALSE())</f>
        <v>#VALUE!</v>
      </c>
      <c r="V919" s="96" t="e">
        <f aca="false">HLOOKUP("Strap",#REF!,MATCH($A919,#REF!,0),FALSE())</f>
        <v>#VALUE!</v>
      </c>
      <c r="W919" s="96"/>
      <c r="X919" s="96"/>
      <c r="Y919" s="96"/>
      <c r="Z919" s="95"/>
      <c r="AA919" s="95" t="e">
        <f aca="false">HLOOKUP("Pad type",#REF!,MATCH($A919,#REF!,0),FALSE())</f>
        <v>#VALUE!</v>
      </c>
      <c r="AB919" s="100"/>
      <c r="AC919" s="100" t="e">
        <f aca="false">HLOOKUP("POR Pin State",#REF!,MATCH($A919,#REF!,0),FALSE())</f>
        <v>#VALUE!</v>
      </c>
      <c r="AD919" s="186"/>
      <c r="AE919" s="187"/>
      <c r="AF919" s="187"/>
      <c r="AG919" s="187"/>
      <c r="AH919" s="188"/>
      <c r="AI919" s="188"/>
      <c r="AJ919" s="189"/>
      <c r="AK919" s="189"/>
      <c r="AL919" s="189"/>
      <c r="AM919" s="189"/>
      <c r="AN919" s="189"/>
      <c r="AO919" s="189"/>
      <c r="AP919" s="189"/>
      <c r="AQ919" s="194" t="s">
        <v>2213</v>
      </c>
      <c r="AR919" s="104"/>
      <c r="AS919" s="104"/>
      <c r="AT919" s="104"/>
      <c r="AU919" s="104"/>
      <c r="AV919" s="104"/>
      <c r="AW919" s="104"/>
      <c r="AX919" s="104"/>
      <c r="AY919" s="104"/>
      <c r="AZ919" s="104"/>
      <c r="BA919" s="104"/>
      <c r="BB919" s="162"/>
      <c r="BC919" s="104"/>
      <c r="BD919" s="214"/>
      <c r="BE919" s="213" t="s">
        <v>2214</v>
      </c>
      <c r="BF919" s="108" t="e">
        <f aca="false">VLOOKUP($A919,#REF!, 34, FALSE())</f>
        <v>#VALUE!</v>
      </c>
      <c r="BG919" s="418" t="e">
        <f aca="false">VLOOKUP($A919,#REF!, 22, FALSE())</f>
        <v>#VALUE!</v>
      </c>
      <c r="BH919" s="109"/>
    </row>
    <row r="920" s="193" customFormat="true" ht="12.75" hidden="false" customHeight="true" outlineLevel="0" collapsed="false">
      <c r="A920" s="1" t="s">
        <v>2215</v>
      </c>
      <c r="B920" s="86" t="e">
        <f aca="false">VLOOKUP($A920,#REF!, 34, FALSE())</f>
        <v>#VALUE!</v>
      </c>
      <c r="C920" s="87" t="str">
        <f aca="false">CONCATENATE("unused_",A920)</f>
        <v>unused_DDR_XM2_B7B_CLK_N</v>
      </c>
      <c r="D920" s="88" t="e">
        <f aca="false">IF(LEN(VLOOKUP($A920,#REF!,8,FALSE())),LEFT(VLOOKUP($A920,#REF!,8,FALSE()),LEN(VLOOKUP($A920,#REF!,8,FALSE()))-2),"")</f>
        <v>#VALUE!</v>
      </c>
      <c r="E920" s="89" t="e">
        <f aca="false">IF(LEN(VLOOKUP($A920,#REF!,4,FALSE())),IF(INDEX(#REF!,MATCH($A920,#REF!,0),1),LEFT(VLOOKUP($A920,#REF!,4,FALSE()),LEN(VLOOKUP($A920,#REF!,4,FALSE()))-2),CONCATENATE(LEFT(VLOOKUP($A920,#REF!,4,FALSE()),LEN(VLOOKUP($A920,#REF!,4,FALSE()))-2),"*")),"")</f>
        <v>#VALUE!</v>
      </c>
      <c r="F920" s="90" t="e">
        <f aca="false">IF(LEN(VLOOKUP($A920,#REF!,5,FALSE())),IF(INDEX(#REF!,MATCH($A920,#REF!,0),2),LEFT(VLOOKUP($A920,#REF!,5,FALSE()),LEN(VLOOKUP($A920,#REF!,5,FALSE()))-2),CONCATENATE(LEFT(VLOOKUP($A920,#REF!,5,FALSE()),LEN(VLOOKUP($A920,#REF!,5,FALSE()))-2),"*")),"")</f>
        <v>#VALUE!</v>
      </c>
      <c r="G920" s="90" t="e">
        <f aca="false">IF(LEN(VLOOKUP($A920,#REF!,6,FALSE())),IF(INDEX(#REF!,MATCH($A920,#REF!,0),3),LEFT(VLOOKUP($A920,#REF!,6,FALSE()),LEN(VLOOKUP($A920,#REF!,6,FALSE()))-2),CONCATENATE(LEFT(VLOOKUP($A920,#REF!,6,FALSE()),LEN(VLOOKUP($A920,#REF!,6,FALSE()))-2),"*")),"")</f>
        <v>#VALUE!</v>
      </c>
      <c r="H920" s="91" t="e">
        <f aca="false">IF(LEN(VLOOKUP($A920,#REF!,7,FALSE())),IF(INDEX(#REF!,MATCH($A920,#REF!,0),4),LEFT(VLOOKUP($A920,#REF!,7,FALSE()),LEN(VLOOKUP($A920,#REF!,7,FALSE()))-2),CONCATENATE(LEFT(VLOOKUP($A920,#REF!,7,FALSE()),LEN(VLOOKUP($A920,#REF!,7,FALSE()))-2),"*")),"")</f>
        <v>#VALUE!</v>
      </c>
      <c r="I920" s="92" t="e">
        <f aca="false">IF(LEN(VLOOKUP($A920,#REF!,8,FALSE())),UPPER(RIGHT(VLOOKUP($A920,#REF!,8,FALSE()), 1)),"")</f>
        <v>#VALUE!</v>
      </c>
      <c r="J920" s="90" t="e">
        <f aca="false">IF(LEN(VLOOKUP($A920,#REF!,4,FALSE())),UPPER(RIGHT(VLOOKUP($A920,#REF!,4,FALSE()), 1)),"")</f>
        <v>#VALUE!</v>
      </c>
      <c r="K920" s="90" t="e">
        <f aca="false">IF(LEN(VLOOKUP($A920,#REF!,5,FALSE())),UPPER(RIGHT(VLOOKUP($A920,#REF!,5,FALSE()), 1)),"")</f>
        <v>#VALUE!</v>
      </c>
      <c r="L920" s="90" t="e">
        <f aca="false">IF(LEN(VLOOKUP($A920,#REF!,6,FALSE())),UPPER(RIGHT(VLOOKUP($A920,#REF!,6,FALSE()), 1)),"")</f>
        <v>#VALUE!</v>
      </c>
      <c r="M920" s="91" t="e">
        <f aca="false">IF(LEN(VLOOKUP($A920,#REF!,7,FALSE())),UPPER(RIGHT(VLOOKUP($A920,#REF!,7,FALSE()), 1)),"")</f>
        <v>#VALUE!</v>
      </c>
      <c r="N920" s="185"/>
      <c r="O920" s="185"/>
      <c r="P920" s="185"/>
      <c r="Q920" s="185"/>
      <c r="R920" s="185"/>
      <c r="S920" s="100" t="e">
        <f aca="false">HLOOKUP("Device Tree Pin Name",#REF!,MATCH($A920,#REF!,0),FALSE())</f>
        <v>#VALUE!</v>
      </c>
      <c r="T920" s="95" t="e">
        <f aca="false">HLOOKUP("power rail",#REF!,MATCH($A920,#REF!,0),FALSE())</f>
        <v>#VALUE!</v>
      </c>
      <c r="U920" s="96" t="e">
        <f aca="false">HLOOKUP("Wake Capable",#REF!,MATCH($A920,#REF!,0),FALSE())</f>
        <v>#VALUE!</v>
      </c>
      <c r="V920" s="96" t="e">
        <f aca="false">HLOOKUP("Strap",#REF!,MATCH($A920,#REF!,0),FALSE())</f>
        <v>#VALUE!</v>
      </c>
      <c r="W920" s="96"/>
      <c r="X920" s="96"/>
      <c r="Y920" s="96"/>
      <c r="Z920" s="95"/>
      <c r="AA920" s="95" t="e">
        <f aca="false">HLOOKUP("Pad type",#REF!,MATCH($A920,#REF!,0),FALSE())</f>
        <v>#VALUE!</v>
      </c>
      <c r="AB920" s="100"/>
      <c r="AC920" s="100" t="e">
        <f aca="false">HLOOKUP("POR Pin State",#REF!,MATCH($A920,#REF!,0),FALSE())</f>
        <v>#VALUE!</v>
      </c>
      <c r="AD920" s="186"/>
      <c r="AE920" s="187"/>
      <c r="AF920" s="187"/>
      <c r="AG920" s="187"/>
      <c r="AH920" s="188"/>
      <c r="AI920" s="188"/>
      <c r="AJ920" s="189"/>
      <c r="AK920" s="189"/>
      <c r="AL920" s="189"/>
      <c r="AM920" s="189"/>
      <c r="AN920" s="189"/>
      <c r="AO920" s="189"/>
      <c r="AP920" s="189"/>
      <c r="AQ920" s="194" t="s">
        <v>2215</v>
      </c>
      <c r="AR920" s="104"/>
      <c r="AS920" s="104"/>
      <c r="AT920" s="104"/>
      <c r="AU920" s="104"/>
      <c r="AV920" s="104"/>
      <c r="AW920" s="104"/>
      <c r="AX920" s="104"/>
      <c r="AY920" s="104"/>
      <c r="AZ920" s="104"/>
      <c r="BA920" s="104"/>
      <c r="BB920" s="162"/>
      <c r="BC920" s="104"/>
      <c r="BD920" s="214"/>
      <c r="BE920" s="213" t="s">
        <v>2216</v>
      </c>
      <c r="BF920" s="108" t="e">
        <f aca="false">VLOOKUP($A920,#REF!, 34, FALSE())</f>
        <v>#VALUE!</v>
      </c>
      <c r="BG920" s="418" t="e">
        <f aca="false">VLOOKUP($A920,#REF!, 22, FALSE())</f>
        <v>#VALUE!</v>
      </c>
      <c r="BH920" s="109"/>
    </row>
    <row r="921" s="193" customFormat="true" ht="12.75" hidden="false" customHeight="true" outlineLevel="0" collapsed="false">
      <c r="A921" s="133" t="s">
        <v>2217</v>
      </c>
      <c r="B921" s="86" t="e">
        <f aca="false">VLOOKUP($A921,#REF!, 34, FALSE())</f>
        <v>#VALUE!</v>
      </c>
      <c r="C921" s="87" t="str">
        <f aca="false">CONCATENATE("unused_",A921)</f>
        <v>unused_DDR_XM2_B8D0</v>
      </c>
      <c r="D921" s="88" t="e">
        <f aca="false">IF(LEN(VLOOKUP($A921,#REF!,8,FALSE())),LEFT(VLOOKUP($A921,#REF!,8,FALSE()),LEN(VLOOKUP($A921,#REF!,8,FALSE()))-2),"")</f>
        <v>#VALUE!</v>
      </c>
      <c r="E921" s="89" t="e">
        <f aca="false">IF(LEN(VLOOKUP($A921,#REF!,4,FALSE())),IF(INDEX(#REF!,MATCH($A921,#REF!,0),1),LEFT(VLOOKUP($A921,#REF!,4,FALSE()),LEN(VLOOKUP($A921,#REF!,4,FALSE()))-2),CONCATENATE(LEFT(VLOOKUP($A921,#REF!,4,FALSE()),LEN(VLOOKUP($A921,#REF!,4,FALSE()))-2),"*")),"")</f>
        <v>#VALUE!</v>
      </c>
      <c r="F921" s="90" t="e">
        <f aca="false">IF(LEN(VLOOKUP($A921,#REF!,5,FALSE())),IF(INDEX(#REF!,MATCH($A921,#REF!,0),2),LEFT(VLOOKUP($A921,#REF!,5,FALSE()),LEN(VLOOKUP($A921,#REF!,5,FALSE()))-2),CONCATENATE(LEFT(VLOOKUP($A921,#REF!,5,FALSE()),LEN(VLOOKUP($A921,#REF!,5,FALSE()))-2),"*")),"")</f>
        <v>#VALUE!</v>
      </c>
      <c r="G921" s="90" t="e">
        <f aca="false">IF(LEN(VLOOKUP($A921,#REF!,6,FALSE())),IF(INDEX(#REF!,MATCH($A921,#REF!,0),3),LEFT(VLOOKUP($A921,#REF!,6,FALSE()),LEN(VLOOKUP($A921,#REF!,6,FALSE()))-2),CONCATENATE(LEFT(VLOOKUP($A921,#REF!,6,FALSE()),LEN(VLOOKUP($A921,#REF!,6,FALSE()))-2),"*")),"")</f>
        <v>#VALUE!</v>
      </c>
      <c r="H921" s="91" t="e">
        <f aca="false">IF(LEN(VLOOKUP($A921,#REF!,7,FALSE())),IF(INDEX(#REF!,MATCH($A921,#REF!,0),4),LEFT(VLOOKUP($A921,#REF!,7,FALSE()),LEN(VLOOKUP($A921,#REF!,7,FALSE()))-2),CONCATENATE(LEFT(VLOOKUP($A921,#REF!,7,FALSE()),LEN(VLOOKUP($A921,#REF!,7,FALSE()))-2),"*")),"")</f>
        <v>#VALUE!</v>
      </c>
      <c r="I921" s="92" t="e">
        <f aca="false">IF(LEN(VLOOKUP($A921,#REF!,8,FALSE())),UPPER(RIGHT(VLOOKUP($A921,#REF!,8,FALSE()), 1)),"")</f>
        <v>#VALUE!</v>
      </c>
      <c r="J921" s="90" t="e">
        <f aca="false">IF(LEN(VLOOKUP($A921,#REF!,4,FALSE())),UPPER(RIGHT(VLOOKUP($A921,#REF!,4,FALSE()), 1)),"")</f>
        <v>#VALUE!</v>
      </c>
      <c r="K921" s="90" t="e">
        <f aca="false">IF(LEN(VLOOKUP($A921,#REF!,5,FALSE())),UPPER(RIGHT(VLOOKUP($A921,#REF!,5,FALSE()), 1)),"")</f>
        <v>#VALUE!</v>
      </c>
      <c r="L921" s="90" t="e">
        <f aca="false">IF(LEN(VLOOKUP($A921,#REF!,6,FALSE())),UPPER(RIGHT(VLOOKUP($A921,#REF!,6,FALSE()), 1)),"")</f>
        <v>#VALUE!</v>
      </c>
      <c r="M921" s="91" t="e">
        <f aca="false">IF(LEN(VLOOKUP($A921,#REF!,7,FALSE())),UPPER(RIGHT(VLOOKUP($A921,#REF!,7,FALSE()), 1)),"")</f>
        <v>#VALUE!</v>
      </c>
      <c r="N921" s="185"/>
      <c r="O921" s="185"/>
      <c r="P921" s="185"/>
      <c r="Q921" s="185"/>
      <c r="R921" s="185"/>
      <c r="S921" s="100" t="e">
        <f aca="false">HLOOKUP("Device Tree Pin Name",#REF!,MATCH($A921,#REF!,0),FALSE())</f>
        <v>#VALUE!</v>
      </c>
      <c r="T921" s="95" t="e">
        <f aca="false">HLOOKUP("power rail",#REF!,MATCH($A921,#REF!,0),FALSE())</f>
        <v>#VALUE!</v>
      </c>
      <c r="U921" s="96" t="e">
        <f aca="false">HLOOKUP("Wake Capable",#REF!,MATCH($A921,#REF!,0),FALSE())</f>
        <v>#VALUE!</v>
      </c>
      <c r="V921" s="96" t="e">
        <f aca="false">HLOOKUP("Strap",#REF!,MATCH($A921,#REF!,0),FALSE())</f>
        <v>#VALUE!</v>
      </c>
      <c r="W921" s="96"/>
      <c r="X921" s="96"/>
      <c r="Y921" s="96"/>
      <c r="Z921" s="95"/>
      <c r="AA921" s="95" t="e">
        <f aca="false">HLOOKUP("Pad type",#REF!,MATCH($A921,#REF!,0),FALSE())</f>
        <v>#VALUE!</v>
      </c>
      <c r="AB921" s="100"/>
      <c r="AC921" s="100" t="e">
        <f aca="false">HLOOKUP("POR Pin State",#REF!,MATCH($A921,#REF!,0),FALSE())</f>
        <v>#VALUE!</v>
      </c>
      <c r="AD921" s="186"/>
      <c r="AE921" s="187"/>
      <c r="AF921" s="187"/>
      <c r="AG921" s="187"/>
      <c r="AH921" s="188"/>
      <c r="AI921" s="188"/>
      <c r="AJ921" s="189"/>
      <c r="AK921" s="189"/>
      <c r="AL921" s="189"/>
      <c r="AM921" s="189"/>
      <c r="AN921" s="189"/>
      <c r="AO921" s="189"/>
      <c r="AP921" s="189"/>
      <c r="AQ921" s="194" t="s">
        <v>2218</v>
      </c>
      <c r="AR921" s="104"/>
      <c r="AS921" s="104"/>
      <c r="AT921" s="104"/>
      <c r="AU921" s="104"/>
      <c r="AV921" s="104"/>
      <c r="AW921" s="104"/>
      <c r="AX921" s="104"/>
      <c r="AY921" s="104"/>
      <c r="AZ921" s="104"/>
      <c r="BA921" s="104"/>
      <c r="BB921" s="162"/>
      <c r="BC921" s="104"/>
      <c r="BD921" s="214"/>
      <c r="BE921" s="213" t="s">
        <v>2219</v>
      </c>
      <c r="BF921" s="108" t="e">
        <f aca="false">VLOOKUP($A921,#REF!, 34, FALSE())</f>
        <v>#VALUE!</v>
      </c>
      <c r="BG921" s="418" t="e">
        <f aca="false">VLOOKUP($A921,#REF!, 22, FALSE())</f>
        <v>#VALUE!</v>
      </c>
      <c r="BH921" s="109"/>
    </row>
    <row r="922" s="193" customFormat="true" ht="12.75" hidden="false" customHeight="true" outlineLevel="0" collapsed="false">
      <c r="A922" s="133" t="s">
        <v>2220</v>
      </c>
      <c r="B922" s="86" t="e">
        <f aca="false">VLOOKUP($A922,#REF!, 34, FALSE())</f>
        <v>#VALUE!</v>
      </c>
      <c r="C922" s="87" t="str">
        <f aca="false">CONCATENATE("unused_",A922)</f>
        <v>unused_DDR_XM2_B8D1</v>
      </c>
      <c r="D922" s="88" t="e">
        <f aca="false">IF(LEN(VLOOKUP($A922,#REF!,8,FALSE())),LEFT(VLOOKUP($A922,#REF!,8,FALSE()),LEN(VLOOKUP($A922,#REF!,8,FALSE()))-2),"")</f>
        <v>#VALUE!</v>
      </c>
      <c r="E922" s="89" t="e">
        <f aca="false">IF(LEN(VLOOKUP($A922,#REF!,4,FALSE())),IF(INDEX(#REF!,MATCH($A922,#REF!,0),1),LEFT(VLOOKUP($A922,#REF!,4,FALSE()),LEN(VLOOKUP($A922,#REF!,4,FALSE()))-2),CONCATENATE(LEFT(VLOOKUP($A922,#REF!,4,FALSE()),LEN(VLOOKUP($A922,#REF!,4,FALSE()))-2),"*")),"")</f>
        <v>#VALUE!</v>
      </c>
      <c r="F922" s="90" t="e">
        <f aca="false">IF(LEN(VLOOKUP($A922,#REF!,5,FALSE())),IF(INDEX(#REF!,MATCH($A922,#REF!,0),2),LEFT(VLOOKUP($A922,#REF!,5,FALSE()),LEN(VLOOKUP($A922,#REF!,5,FALSE()))-2),CONCATENATE(LEFT(VLOOKUP($A922,#REF!,5,FALSE()),LEN(VLOOKUP($A922,#REF!,5,FALSE()))-2),"*")),"")</f>
        <v>#VALUE!</v>
      </c>
      <c r="G922" s="90" t="e">
        <f aca="false">IF(LEN(VLOOKUP($A922,#REF!,6,FALSE())),IF(INDEX(#REF!,MATCH($A922,#REF!,0),3),LEFT(VLOOKUP($A922,#REF!,6,FALSE()),LEN(VLOOKUP($A922,#REF!,6,FALSE()))-2),CONCATENATE(LEFT(VLOOKUP($A922,#REF!,6,FALSE()),LEN(VLOOKUP($A922,#REF!,6,FALSE()))-2),"*")),"")</f>
        <v>#VALUE!</v>
      </c>
      <c r="H922" s="91" t="e">
        <f aca="false">IF(LEN(VLOOKUP($A922,#REF!,7,FALSE())),IF(INDEX(#REF!,MATCH($A922,#REF!,0),4),LEFT(VLOOKUP($A922,#REF!,7,FALSE()),LEN(VLOOKUP($A922,#REF!,7,FALSE()))-2),CONCATENATE(LEFT(VLOOKUP($A922,#REF!,7,FALSE()),LEN(VLOOKUP($A922,#REF!,7,FALSE()))-2),"*")),"")</f>
        <v>#VALUE!</v>
      </c>
      <c r="I922" s="92" t="e">
        <f aca="false">IF(LEN(VLOOKUP($A922,#REF!,8,FALSE())),UPPER(RIGHT(VLOOKUP($A922,#REF!,8,FALSE()), 1)),"")</f>
        <v>#VALUE!</v>
      </c>
      <c r="J922" s="90" t="e">
        <f aca="false">IF(LEN(VLOOKUP($A922,#REF!,4,FALSE())),UPPER(RIGHT(VLOOKUP($A922,#REF!,4,FALSE()), 1)),"")</f>
        <v>#VALUE!</v>
      </c>
      <c r="K922" s="90" t="e">
        <f aca="false">IF(LEN(VLOOKUP($A922,#REF!,5,FALSE())),UPPER(RIGHT(VLOOKUP($A922,#REF!,5,FALSE()), 1)),"")</f>
        <v>#VALUE!</v>
      </c>
      <c r="L922" s="90" t="e">
        <f aca="false">IF(LEN(VLOOKUP($A922,#REF!,6,FALSE())),UPPER(RIGHT(VLOOKUP($A922,#REF!,6,FALSE()), 1)),"")</f>
        <v>#VALUE!</v>
      </c>
      <c r="M922" s="91" t="e">
        <f aca="false">IF(LEN(VLOOKUP($A922,#REF!,7,FALSE())),UPPER(RIGHT(VLOOKUP($A922,#REF!,7,FALSE()), 1)),"")</f>
        <v>#VALUE!</v>
      </c>
      <c r="N922" s="185"/>
      <c r="O922" s="185"/>
      <c r="P922" s="185"/>
      <c r="Q922" s="185"/>
      <c r="R922" s="185"/>
      <c r="S922" s="100" t="e">
        <f aca="false">HLOOKUP("Device Tree Pin Name",#REF!,MATCH($A922,#REF!,0),FALSE())</f>
        <v>#VALUE!</v>
      </c>
      <c r="T922" s="95" t="e">
        <f aca="false">HLOOKUP("power rail",#REF!,MATCH($A922,#REF!,0),FALSE())</f>
        <v>#VALUE!</v>
      </c>
      <c r="U922" s="96" t="e">
        <f aca="false">HLOOKUP("Wake Capable",#REF!,MATCH($A922,#REF!,0),FALSE())</f>
        <v>#VALUE!</v>
      </c>
      <c r="V922" s="96" t="e">
        <f aca="false">HLOOKUP("Strap",#REF!,MATCH($A922,#REF!,0),FALSE())</f>
        <v>#VALUE!</v>
      </c>
      <c r="W922" s="96"/>
      <c r="X922" s="96"/>
      <c r="Y922" s="96"/>
      <c r="Z922" s="95"/>
      <c r="AA922" s="95" t="e">
        <f aca="false">HLOOKUP("Pad type",#REF!,MATCH($A922,#REF!,0),FALSE())</f>
        <v>#VALUE!</v>
      </c>
      <c r="AB922" s="100"/>
      <c r="AC922" s="100" t="e">
        <f aca="false">HLOOKUP("POR Pin State",#REF!,MATCH($A922,#REF!,0),FALSE())</f>
        <v>#VALUE!</v>
      </c>
      <c r="AD922" s="186"/>
      <c r="AE922" s="187"/>
      <c r="AF922" s="187"/>
      <c r="AG922" s="187"/>
      <c r="AH922" s="188"/>
      <c r="AI922" s="188"/>
      <c r="AJ922" s="189"/>
      <c r="AK922" s="189"/>
      <c r="AL922" s="189"/>
      <c r="AM922" s="189"/>
      <c r="AN922" s="189"/>
      <c r="AO922" s="189"/>
      <c r="AP922" s="189"/>
      <c r="AQ922" s="194" t="s">
        <v>2221</v>
      </c>
      <c r="AR922" s="104"/>
      <c r="AS922" s="104"/>
      <c r="AT922" s="104"/>
      <c r="AU922" s="104"/>
      <c r="AV922" s="104"/>
      <c r="AW922" s="104"/>
      <c r="AX922" s="104"/>
      <c r="AY922" s="104"/>
      <c r="AZ922" s="104"/>
      <c r="BA922" s="104"/>
      <c r="BB922" s="162"/>
      <c r="BC922" s="104"/>
      <c r="BD922" s="214"/>
      <c r="BE922" s="213" t="s">
        <v>2222</v>
      </c>
      <c r="BF922" s="108" t="e">
        <f aca="false">VLOOKUP($A922,#REF!, 34, FALSE())</f>
        <v>#VALUE!</v>
      </c>
      <c r="BG922" s="418" t="e">
        <f aca="false">VLOOKUP($A922,#REF!, 22, FALSE())</f>
        <v>#VALUE!</v>
      </c>
      <c r="BH922" s="109"/>
    </row>
    <row r="923" s="193" customFormat="true" ht="12.75" hidden="false" customHeight="true" outlineLevel="0" collapsed="false">
      <c r="A923" s="133" t="s">
        <v>2223</v>
      </c>
      <c r="B923" s="86" t="e">
        <f aca="false">VLOOKUP($A923,#REF!, 34, FALSE())</f>
        <v>#VALUE!</v>
      </c>
      <c r="C923" s="87" t="str">
        <f aca="false">CONCATENATE("unused_",A923)</f>
        <v>unused_DDR_XM2_B8D2</v>
      </c>
      <c r="D923" s="88" t="e">
        <f aca="false">IF(LEN(VLOOKUP($A923,#REF!,8,FALSE())),LEFT(VLOOKUP($A923,#REF!,8,FALSE()),LEN(VLOOKUP($A923,#REF!,8,FALSE()))-2),"")</f>
        <v>#VALUE!</v>
      </c>
      <c r="E923" s="89" t="e">
        <f aca="false">IF(LEN(VLOOKUP($A923,#REF!,4,FALSE())),IF(INDEX(#REF!,MATCH($A923,#REF!,0),1),LEFT(VLOOKUP($A923,#REF!,4,FALSE()),LEN(VLOOKUP($A923,#REF!,4,FALSE()))-2),CONCATENATE(LEFT(VLOOKUP($A923,#REF!,4,FALSE()),LEN(VLOOKUP($A923,#REF!,4,FALSE()))-2),"*")),"")</f>
        <v>#VALUE!</v>
      </c>
      <c r="F923" s="90" t="e">
        <f aca="false">IF(LEN(VLOOKUP($A923,#REF!,5,FALSE())),IF(INDEX(#REF!,MATCH($A923,#REF!,0),2),LEFT(VLOOKUP($A923,#REF!,5,FALSE()),LEN(VLOOKUP($A923,#REF!,5,FALSE()))-2),CONCATENATE(LEFT(VLOOKUP($A923,#REF!,5,FALSE()),LEN(VLOOKUP($A923,#REF!,5,FALSE()))-2),"*")),"")</f>
        <v>#VALUE!</v>
      </c>
      <c r="G923" s="90" t="e">
        <f aca="false">IF(LEN(VLOOKUP($A923,#REF!,6,FALSE())),IF(INDEX(#REF!,MATCH($A923,#REF!,0),3),LEFT(VLOOKUP($A923,#REF!,6,FALSE()),LEN(VLOOKUP($A923,#REF!,6,FALSE()))-2),CONCATENATE(LEFT(VLOOKUP($A923,#REF!,6,FALSE()),LEN(VLOOKUP($A923,#REF!,6,FALSE()))-2),"*")),"")</f>
        <v>#VALUE!</v>
      </c>
      <c r="H923" s="91" t="e">
        <f aca="false">IF(LEN(VLOOKUP($A923,#REF!,7,FALSE())),IF(INDEX(#REF!,MATCH($A923,#REF!,0),4),LEFT(VLOOKUP($A923,#REF!,7,FALSE()),LEN(VLOOKUP($A923,#REF!,7,FALSE()))-2),CONCATENATE(LEFT(VLOOKUP($A923,#REF!,7,FALSE()),LEN(VLOOKUP($A923,#REF!,7,FALSE()))-2),"*")),"")</f>
        <v>#VALUE!</v>
      </c>
      <c r="I923" s="92" t="e">
        <f aca="false">IF(LEN(VLOOKUP($A923,#REF!,8,FALSE())),UPPER(RIGHT(VLOOKUP($A923,#REF!,8,FALSE()), 1)),"")</f>
        <v>#VALUE!</v>
      </c>
      <c r="J923" s="90" t="e">
        <f aca="false">IF(LEN(VLOOKUP($A923,#REF!,4,FALSE())),UPPER(RIGHT(VLOOKUP($A923,#REF!,4,FALSE()), 1)),"")</f>
        <v>#VALUE!</v>
      </c>
      <c r="K923" s="90" t="e">
        <f aca="false">IF(LEN(VLOOKUP($A923,#REF!,5,FALSE())),UPPER(RIGHT(VLOOKUP($A923,#REF!,5,FALSE()), 1)),"")</f>
        <v>#VALUE!</v>
      </c>
      <c r="L923" s="90" t="e">
        <f aca="false">IF(LEN(VLOOKUP($A923,#REF!,6,FALSE())),UPPER(RIGHT(VLOOKUP($A923,#REF!,6,FALSE()), 1)),"")</f>
        <v>#VALUE!</v>
      </c>
      <c r="M923" s="91" t="e">
        <f aca="false">IF(LEN(VLOOKUP($A923,#REF!,7,FALSE())),UPPER(RIGHT(VLOOKUP($A923,#REF!,7,FALSE()), 1)),"")</f>
        <v>#VALUE!</v>
      </c>
      <c r="N923" s="185"/>
      <c r="O923" s="185"/>
      <c r="P923" s="185"/>
      <c r="Q923" s="185"/>
      <c r="R923" s="185"/>
      <c r="S923" s="100" t="e">
        <f aca="false">HLOOKUP("Device Tree Pin Name",#REF!,MATCH($A923,#REF!,0),FALSE())</f>
        <v>#VALUE!</v>
      </c>
      <c r="T923" s="95" t="e">
        <f aca="false">HLOOKUP("power rail",#REF!,MATCH($A923,#REF!,0),FALSE())</f>
        <v>#VALUE!</v>
      </c>
      <c r="U923" s="96" t="e">
        <f aca="false">HLOOKUP("Wake Capable",#REF!,MATCH($A923,#REF!,0),FALSE())</f>
        <v>#VALUE!</v>
      </c>
      <c r="V923" s="96" t="e">
        <f aca="false">HLOOKUP("Strap",#REF!,MATCH($A923,#REF!,0),FALSE())</f>
        <v>#VALUE!</v>
      </c>
      <c r="W923" s="96"/>
      <c r="X923" s="96"/>
      <c r="Y923" s="96"/>
      <c r="Z923" s="95"/>
      <c r="AA923" s="95" t="e">
        <f aca="false">HLOOKUP("Pad type",#REF!,MATCH($A923,#REF!,0),FALSE())</f>
        <v>#VALUE!</v>
      </c>
      <c r="AB923" s="100"/>
      <c r="AC923" s="100" t="e">
        <f aca="false">HLOOKUP("POR Pin State",#REF!,MATCH($A923,#REF!,0),FALSE())</f>
        <v>#VALUE!</v>
      </c>
      <c r="AD923" s="186"/>
      <c r="AE923" s="187"/>
      <c r="AF923" s="187"/>
      <c r="AG923" s="187"/>
      <c r="AH923" s="188"/>
      <c r="AI923" s="188"/>
      <c r="AJ923" s="189"/>
      <c r="AK923" s="189"/>
      <c r="AL923" s="189"/>
      <c r="AM923" s="189"/>
      <c r="AN923" s="189"/>
      <c r="AO923" s="189"/>
      <c r="AP923" s="189"/>
      <c r="AQ923" s="194" t="s">
        <v>2224</v>
      </c>
      <c r="AR923" s="104"/>
      <c r="AS923" s="104"/>
      <c r="AT923" s="104"/>
      <c r="AU923" s="104"/>
      <c r="AV923" s="104"/>
      <c r="AW923" s="104"/>
      <c r="AX923" s="104"/>
      <c r="AY923" s="104"/>
      <c r="AZ923" s="104"/>
      <c r="BA923" s="104"/>
      <c r="BB923" s="162"/>
      <c r="BC923" s="104"/>
      <c r="BD923" s="214"/>
      <c r="BE923" s="213" t="s">
        <v>2225</v>
      </c>
      <c r="BF923" s="108" t="e">
        <f aca="false">VLOOKUP($A923,#REF!, 34, FALSE())</f>
        <v>#VALUE!</v>
      </c>
      <c r="BG923" s="418" t="e">
        <f aca="false">VLOOKUP($A923,#REF!, 22, FALSE())</f>
        <v>#VALUE!</v>
      </c>
      <c r="BH923" s="109"/>
    </row>
    <row r="924" s="193" customFormat="true" ht="12.75" hidden="false" customHeight="true" outlineLevel="0" collapsed="false">
      <c r="A924" s="133" t="s">
        <v>2226</v>
      </c>
      <c r="B924" s="86" t="e">
        <f aca="false">VLOOKUP($A924,#REF!, 34, FALSE())</f>
        <v>#VALUE!</v>
      </c>
      <c r="C924" s="87" t="str">
        <f aca="false">CONCATENATE("unused_",A924)</f>
        <v>unused_DDR_XM2_B8D3</v>
      </c>
      <c r="D924" s="88" t="e">
        <f aca="false">IF(LEN(VLOOKUP($A924,#REF!,8,FALSE())),LEFT(VLOOKUP($A924,#REF!,8,FALSE()),LEN(VLOOKUP($A924,#REF!,8,FALSE()))-2),"")</f>
        <v>#VALUE!</v>
      </c>
      <c r="E924" s="89" t="e">
        <f aca="false">IF(LEN(VLOOKUP($A924,#REF!,4,FALSE())),IF(INDEX(#REF!,MATCH($A924,#REF!,0),1),LEFT(VLOOKUP($A924,#REF!,4,FALSE()),LEN(VLOOKUP($A924,#REF!,4,FALSE()))-2),CONCATENATE(LEFT(VLOOKUP($A924,#REF!,4,FALSE()),LEN(VLOOKUP($A924,#REF!,4,FALSE()))-2),"*")),"")</f>
        <v>#VALUE!</v>
      </c>
      <c r="F924" s="90" t="e">
        <f aca="false">IF(LEN(VLOOKUP($A924,#REF!,5,FALSE())),IF(INDEX(#REF!,MATCH($A924,#REF!,0),2),LEFT(VLOOKUP($A924,#REF!,5,FALSE()),LEN(VLOOKUP($A924,#REF!,5,FALSE()))-2),CONCATENATE(LEFT(VLOOKUP($A924,#REF!,5,FALSE()),LEN(VLOOKUP($A924,#REF!,5,FALSE()))-2),"*")),"")</f>
        <v>#VALUE!</v>
      </c>
      <c r="G924" s="90" t="e">
        <f aca="false">IF(LEN(VLOOKUP($A924,#REF!,6,FALSE())),IF(INDEX(#REF!,MATCH($A924,#REF!,0),3),LEFT(VLOOKUP($A924,#REF!,6,FALSE()),LEN(VLOOKUP($A924,#REF!,6,FALSE()))-2),CONCATENATE(LEFT(VLOOKUP($A924,#REF!,6,FALSE()),LEN(VLOOKUP($A924,#REF!,6,FALSE()))-2),"*")),"")</f>
        <v>#VALUE!</v>
      </c>
      <c r="H924" s="91" t="e">
        <f aca="false">IF(LEN(VLOOKUP($A924,#REF!,7,FALSE())),IF(INDEX(#REF!,MATCH($A924,#REF!,0),4),LEFT(VLOOKUP($A924,#REF!,7,FALSE()),LEN(VLOOKUP($A924,#REF!,7,FALSE()))-2),CONCATENATE(LEFT(VLOOKUP($A924,#REF!,7,FALSE()),LEN(VLOOKUP($A924,#REF!,7,FALSE()))-2),"*")),"")</f>
        <v>#VALUE!</v>
      </c>
      <c r="I924" s="92" t="e">
        <f aca="false">IF(LEN(VLOOKUP($A924,#REF!,8,FALSE())),UPPER(RIGHT(VLOOKUP($A924,#REF!,8,FALSE()), 1)),"")</f>
        <v>#VALUE!</v>
      </c>
      <c r="J924" s="90" t="e">
        <f aca="false">IF(LEN(VLOOKUP($A924,#REF!,4,FALSE())),UPPER(RIGHT(VLOOKUP($A924,#REF!,4,FALSE()), 1)),"")</f>
        <v>#VALUE!</v>
      </c>
      <c r="K924" s="90" t="e">
        <f aca="false">IF(LEN(VLOOKUP($A924,#REF!,5,FALSE())),UPPER(RIGHT(VLOOKUP($A924,#REF!,5,FALSE()), 1)),"")</f>
        <v>#VALUE!</v>
      </c>
      <c r="L924" s="90" t="e">
        <f aca="false">IF(LEN(VLOOKUP($A924,#REF!,6,FALSE())),UPPER(RIGHT(VLOOKUP($A924,#REF!,6,FALSE()), 1)),"")</f>
        <v>#VALUE!</v>
      </c>
      <c r="M924" s="91" t="e">
        <f aca="false">IF(LEN(VLOOKUP($A924,#REF!,7,FALSE())),UPPER(RIGHT(VLOOKUP($A924,#REF!,7,FALSE()), 1)),"")</f>
        <v>#VALUE!</v>
      </c>
      <c r="N924" s="185"/>
      <c r="O924" s="185"/>
      <c r="P924" s="185"/>
      <c r="Q924" s="185"/>
      <c r="R924" s="185"/>
      <c r="S924" s="100" t="e">
        <f aca="false">HLOOKUP("Device Tree Pin Name",#REF!,MATCH($A924,#REF!,0),FALSE())</f>
        <v>#VALUE!</v>
      </c>
      <c r="T924" s="95" t="e">
        <f aca="false">HLOOKUP("power rail",#REF!,MATCH($A924,#REF!,0),FALSE())</f>
        <v>#VALUE!</v>
      </c>
      <c r="U924" s="96" t="e">
        <f aca="false">HLOOKUP("Wake Capable",#REF!,MATCH($A924,#REF!,0),FALSE())</f>
        <v>#VALUE!</v>
      </c>
      <c r="V924" s="96" t="e">
        <f aca="false">HLOOKUP("Strap",#REF!,MATCH($A924,#REF!,0),FALSE())</f>
        <v>#VALUE!</v>
      </c>
      <c r="W924" s="96"/>
      <c r="X924" s="96"/>
      <c r="Y924" s="96"/>
      <c r="Z924" s="95"/>
      <c r="AA924" s="95" t="e">
        <f aca="false">HLOOKUP("Pad type",#REF!,MATCH($A924,#REF!,0),FALSE())</f>
        <v>#VALUE!</v>
      </c>
      <c r="AB924" s="100"/>
      <c r="AC924" s="100" t="e">
        <f aca="false">HLOOKUP("POR Pin State",#REF!,MATCH($A924,#REF!,0),FALSE())</f>
        <v>#VALUE!</v>
      </c>
      <c r="AD924" s="186"/>
      <c r="AE924" s="187"/>
      <c r="AF924" s="187"/>
      <c r="AG924" s="187"/>
      <c r="AH924" s="188"/>
      <c r="AI924" s="188"/>
      <c r="AJ924" s="189"/>
      <c r="AK924" s="189"/>
      <c r="AL924" s="189"/>
      <c r="AM924" s="189"/>
      <c r="AN924" s="189"/>
      <c r="AO924" s="189"/>
      <c r="AP924" s="189"/>
      <c r="AQ924" s="194" t="s">
        <v>2227</v>
      </c>
      <c r="AR924" s="104"/>
      <c r="AS924" s="104"/>
      <c r="AT924" s="104"/>
      <c r="AU924" s="104"/>
      <c r="AV924" s="104"/>
      <c r="AW924" s="104"/>
      <c r="AX924" s="104"/>
      <c r="AY924" s="104"/>
      <c r="AZ924" s="104"/>
      <c r="BA924" s="104"/>
      <c r="BB924" s="162"/>
      <c r="BC924" s="104"/>
      <c r="BD924" s="214"/>
      <c r="BE924" s="213" t="s">
        <v>2228</v>
      </c>
      <c r="BF924" s="108" t="e">
        <f aca="false">VLOOKUP($A924,#REF!, 34, FALSE())</f>
        <v>#VALUE!</v>
      </c>
      <c r="BG924" s="418" t="e">
        <f aca="false">VLOOKUP($A924,#REF!, 22, FALSE())</f>
        <v>#VALUE!</v>
      </c>
      <c r="BH924" s="109"/>
    </row>
    <row r="925" s="193" customFormat="true" ht="12.75" hidden="false" customHeight="true" outlineLevel="0" collapsed="false">
      <c r="A925" s="133" t="s">
        <v>2229</v>
      </c>
      <c r="B925" s="86" t="e">
        <f aca="false">VLOOKUP($A925,#REF!, 34, FALSE())</f>
        <v>#VALUE!</v>
      </c>
      <c r="C925" s="87" t="str">
        <f aca="false">CONCATENATE("unused_",A925)</f>
        <v>unused_DDR_XM2_B8D4</v>
      </c>
      <c r="D925" s="88" t="e">
        <f aca="false">IF(LEN(VLOOKUP($A925,#REF!,8,FALSE())),LEFT(VLOOKUP($A925,#REF!,8,FALSE()),LEN(VLOOKUP($A925,#REF!,8,FALSE()))-2),"")</f>
        <v>#VALUE!</v>
      </c>
      <c r="E925" s="89" t="e">
        <f aca="false">IF(LEN(VLOOKUP($A925,#REF!,4,FALSE())),IF(INDEX(#REF!,MATCH($A925,#REF!,0),1),LEFT(VLOOKUP($A925,#REF!,4,FALSE()),LEN(VLOOKUP($A925,#REF!,4,FALSE()))-2),CONCATENATE(LEFT(VLOOKUP($A925,#REF!,4,FALSE()),LEN(VLOOKUP($A925,#REF!,4,FALSE()))-2),"*")),"")</f>
        <v>#VALUE!</v>
      </c>
      <c r="F925" s="90" t="e">
        <f aca="false">IF(LEN(VLOOKUP($A925,#REF!,5,FALSE())),IF(INDEX(#REF!,MATCH($A925,#REF!,0),2),LEFT(VLOOKUP($A925,#REF!,5,FALSE()),LEN(VLOOKUP($A925,#REF!,5,FALSE()))-2),CONCATENATE(LEFT(VLOOKUP($A925,#REF!,5,FALSE()),LEN(VLOOKUP($A925,#REF!,5,FALSE()))-2),"*")),"")</f>
        <v>#VALUE!</v>
      </c>
      <c r="G925" s="90" t="e">
        <f aca="false">IF(LEN(VLOOKUP($A925,#REF!,6,FALSE())),IF(INDEX(#REF!,MATCH($A925,#REF!,0),3),LEFT(VLOOKUP($A925,#REF!,6,FALSE()),LEN(VLOOKUP($A925,#REF!,6,FALSE()))-2),CONCATENATE(LEFT(VLOOKUP($A925,#REF!,6,FALSE()),LEN(VLOOKUP($A925,#REF!,6,FALSE()))-2),"*")),"")</f>
        <v>#VALUE!</v>
      </c>
      <c r="H925" s="91" t="e">
        <f aca="false">IF(LEN(VLOOKUP($A925,#REF!,7,FALSE())),IF(INDEX(#REF!,MATCH($A925,#REF!,0),4),LEFT(VLOOKUP($A925,#REF!,7,FALSE()),LEN(VLOOKUP($A925,#REF!,7,FALSE()))-2),CONCATENATE(LEFT(VLOOKUP($A925,#REF!,7,FALSE()),LEN(VLOOKUP($A925,#REF!,7,FALSE()))-2),"*")),"")</f>
        <v>#VALUE!</v>
      </c>
      <c r="I925" s="92" t="e">
        <f aca="false">IF(LEN(VLOOKUP($A925,#REF!,8,FALSE())),UPPER(RIGHT(VLOOKUP($A925,#REF!,8,FALSE()), 1)),"")</f>
        <v>#VALUE!</v>
      </c>
      <c r="J925" s="90" t="e">
        <f aca="false">IF(LEN(VLOOKUP($A925,#REF!,4,FALSE())),UPPER(RIGHT(VLOOKUP($A925,#REF!,4,FALSE()), 1)),"")</f>
        <v>#VALUE!</v>
      </c>
      <c r="K925" s="90" t="e">
        <f aca="false">IF(LEN(VLOOKUP($A925,#REF!,5,FALSE())),UPPER(RIGHT(VLOOKUP($A925,#REF!,5,FALSE()), 1)),"")</f>
        <v>#VALUE!</v>
      </c>
      <c r="L925" s="90" t="e">
        <f aca="false">IF(LEN(VLOOKUP($A925,#REF!,6,FALSE())),UPPER(RIGHT(VLOOKUP($A925,#REF!,6,FALSE()), 1)),"")</f>
        <v>#VALUE!</v>
      </c>
      <c r="M925" s="91" t="e">
        <f aca="false">IF(LEN(VLOOKUP($A925,#REF!,7,FALSE())),UPPER(RIGHT(VLOOKUP($A925,#REF!,7,FALSE()), 1)),"")</f>
        <v>#VALUE!</v>
      </c>
      <c r="N925" s="185"/>
      <c r="O925" s="185"/>
      <c r="P925" s="185"/>
      <c r="Q925" s="185"/>
      <c r="R925" s="185"/>
      <c r="S925" s="100" t="e">
        <f aca="false">HLOOKUP("Device Tree Pin Name",#REF!,MATCH($A925,#REF!,0),FALSE())</f>
        <v>#VALUE!</v>
      </c>
      <c r="T925" s="95" t="e">
        <f aca="false">HLOOKUP("power rail",#REF!,MATCH($A925,#REF!,0),FALSE())</f>
        <v>#VALUE!</v>
      </c>
      <c r="U925" s="96" t="e">
        <f aca="false">HLOOKUP("Wake Capable",#REF!,MATCH($A925,#REF!,0),FALSE())</f>
        <v>#VALUE!</v>
      </c>
      <c r="V925" s="96" t="e">
        <f aca="false">HLOOKUP("Strap",#REF!,MATCH($A925,#REF!,0),FALSE())</f>
        <v>#VALUE!</v>
      </c>
      <c r="W925" s="96"/>
      <c r="X925" s="96"/>
      <c r="Y925" s="96"/>
      <c r="Z925" s="95"/>
      <c r="AA925" s="95" t="e">
        <f aca="false">HLOOKUP("Pad type",#REF!,MATCH($A925,#REF!,0),FALSE())</f>
        <v>#VALUE!</v>
      </c>
      <c r="AB925" s="100"/>
      <c r="AC925" s="100" t="e">
        <f aca="false">HLOOKUP("POR Pin State",#REF!,MATCH($A925,#REF!,0),FALSE())</f>
        <v>#VALUE!</v>
      </c>
      <c r="AD925" s="186"/>
      <c r="AE925" s="187"/>
      <c r="AF925" s="187"/>
      <c r="AG925" s="187"/>
      <c r="AH925" s="188"/>
      <c r="AI925" s="188"/>
      <c r="AJ925" s="189"/>
      <c r="AK925" s="189"/>
      <c r="AL925" s="189"/>
      <c r="AM925" s="189"/>
      <c r="AN925" s="189"/>
      <c r="AO925" s="189"/>
      <c r="AP925" s="189"/>
      <c r="AQ925" s="194" t="s">
        <v>2230</v>
      </c>
      <c r="AR925" s="104"/>
      <c r="AS925" s="104"/>
      <c r="AT925" s="104"/>
      <c r="AU925" s="104"/>
      <c r="AV925" s="104"/>
      <c r="AW925" s="104"/>
      <c r="AX925" s="104"/>
      <c r="AY925" s="104"/>
      <c r="AZ925" s="104"/>
      <c r="BA925" s="104"/>
      <c r="BB925" s="162"/>
      <c r="BC925" s="104"/>
      <c r="BD925" s="214"/>
      <c r="BE925" s="213" t="s">
        <v>2231</v>
      </c>
      <c r="BF925" s="108" t="e">
        <f aca="false">VLOOKUP($A925,#REF!, 34, FALSE())</f>
        <v>#VALUE!</v>
      </c>
      <c r="BG925" s="418" t="e">
        <f aca="false">VLOOKUP($A925,#REF!, 22, FALSE())</f>
        <v>#VALUE!</v>
      </c>
      <c r="BH925" s="109"/>
    </row>
    <row r="926" s="193" customFormat="true" ht="12.75" hidden="false" customHeight="true" outlineLevel="0" collapsed="false">
      <c r="A926" s="133" t="s">
        <v>2232</v>
      </c>
      <c r="B926" s="86" t="e">
        <f aca="false">VLOOKUP($A926,#REF!, 34, FALSE())</f>
        <v>#VALUE!</v>
      </c>
      <c r="C926" s="87" t="str">
        <f aca="false">CONCATENATE("unused_",A926)</f>
        <v>unused_DDR_XM2_B8D5</v>
      </c>
      <c r="D926" s="88" t="e">
        <f aca="false">IF(LEN(VLOOKUP($A926,#REF!,8,FALSE())),LEFT(VLOOKUP($A926,#REF!,8,FALSE()),LEN(VLOOKUP($A926,#REF!,8,FALSE()))-2),"")</f>
        <v>#VALUE!</v>
      </c>
      <c r="E926" s="89" t="e">
        <f aca="false">IF(LEN(VLOOKUP($A926,#REF!,4,FALSE())),IF(INDEX(#REF!,MATCH($A926,#REF!,0),1),LEFT(VLOOKUP($A926,#REF!,4,FALSE()),LEN(VLOOKUP($A926,#REF!,4,FALSE()))-2),CONCATENATE(LEFT(VLOOKUP($A926,#REF!,4,FALSE()),LEN(VLOOKUP($A926,#REF!,4,FALSE()))-2),"*")),"")</f>
        <v>#VALUE!</v>
      </c>
      <c r="F926" s="90" t="e">
        <f aca="false">IF(LEN(VLOOKUP($A926,#REF!,5,FALSE())),IF(INDEX(#REF!,MATCH($A926,#REF!,0),2),LEFT(VLOOKUP($A926,#REF!,5,FALSE()),LEN(VLOOKUP($A926,#REF!,5,FALSE()))-2),CONCATENATE(LEFT(VLOOKUP($A926,#REF!,5,FALSE()),LEN(VLOOKUP($A926,#REF!,5,FALSE()))-2),"*")),"")</f>
        <v>#VALUE!</v>
      </c>
      <c r="G926" s="90" t="e">
        <f aca="false">IF(LEN(VLOOKUP($A926,#REF!,6,FALSE())),IF(INDEX(#REF!,MATCH($A926,#REF!,0),3),LEFT(VLOOKUP($A926,#REF!,6,FALSE()),LEN(VLOOKUP($A926,#REF!,6,FALSE()))-2),CONCATENATE(LEFT(VLOOKUP($A926,#REF!,6,FALSE()),LEN(VLOOKUP($A926,#REF!,6,FALSE()))-2),"*")),"")</f>
        <v>#VALUE!</v>
      </c>
      <c r="H926" s="91" t="e">
        <f aca="false">IF(LEN(VLOOKUP($A926,#REF!,7,FALSE())),IF(INDEX(#REF!,MATCH($A926,#REF!,0),4),LEFT(VLOOKUP($A926,#REF!,7,FALSE()),LEN(VLOOKUP($A926,#REF!,7,FALSE()))-2),CONCATENATE(LEFT(VLOOKUP($A926,#REF!,7,FALSE()),LEN(VLOOKUP($A926,#REF!,7,FALSE()))-2),"*")),"")</f>
        <v>#VALUE!</v>
      </c>
      <c r="I926" s="92" t="e">
        <f aca="false">IF(LEN(VLOOKUP($A926,#REF!,8,FALSE())),UPPER(RIGHT(VLOOKUP($A926,#REF!,8,FALSE()), 1)),"")</f>
        <v>#VALUE!</v>
      </c>
      <c r="J926" s="90" t="e">
        <f aca="false">IF(LEN(VLOOKUP($A926,#REF!,4,FALSE())),UPPER(RIGHT(VLOOKUP($A926,#REF!,4,FALSE()), 1)),"")</f>
        <v>#VALUE!</v>
      </c>
      <c r="K926" s="90" t="e">
        <f aca="false">IF(LEN(VLOOKUP($A926,#REF!,5,FALSE())),UPPER(RIGHT(VLOOKUP($A926,#REF!,5,FALSE()), 1)),"")</f>
        <v>#VALUE!</v>
      </c>
      <c r="L926" s="90" t="e">
        <f aca="false">IF(LEN(VLOOKUP($A926,#REF!,6,FALSE())),UPPER(RIGHT(VLOOKUP($A926,#REF!,6,FALSE()), 1)),"")</f>
        <v>#VALUE!</v>
      </c>
      <c r="M926" s="91" t="e">
        <f aca="false">IF(LEN(VLOOKUP($A926,#REF!,7,FALSE())),UPPER(RIGHT(VLOOKUP($A926,#REF!,7,FALSE()), 1)),"")</f>
        <v>#VALUE!</v>
      </c>
      <c r="N926" s="185"/>
      <c r="O926" s="185"/>
      <c r="P926" s="185"/>
      <c r="Q926" s="185"/>
      <c r="R926" s="185"/>
      <c r="S926" s="100" t="e">
        <f aca="false">HLOOKUP("Device Tree Pin Name",#REF!,MATCH($A926,#REF!,0),FALSE())</f>
        <v>#VALUE!</v>
      </c>
      <c r="T926" s="95" t="e">
        <f aca="false">HLOOKUP("power rail",#REF!,MATCH($A926,#REF!,0),FALSE())</f>
        <v>#VALUE!</v>
      </c>
      <c r="U926" s="96" t="e">
        <f aca="false">HLOOKUP("Wake Capable",#REF!,MATCH($A926,#REF!,0),FALSE())</f>
        <v>#VALUE!</v>
      </c>
      <c r="V926" s="96" t="e">
        <f aca="false">HLOOKUP("Strap",#REF!,MATCH($A926,#REF!,0),FALSE())</f>
        <v>#VALUE!</v>
      </c>
      <c r="W926" s="96"/>
      <c r="X926" s="96"/>
      <c r="Y926" s="96"/>
      <c r="Z926" s="95"/>
      <c r="AA926" s="95" t="e">
        <f aca="false">HLOOKUP("Pad type",#REF!,MATCH($A926,#REF!,0),FALSE())</f>
        <v>#VALUE!</v>
      </c>
      <c r="AB926" s="100"/>
      <c r="AC926" s="100" t="e">
        <f aca="false">HLOOKUP("POR Pin State",#REF!,MATCH($A926,#REF!,0),FALSE())</f>
        <v>#VALUE!</v>
      </c>
      <c r="AD926" s="186"/>
      <c r="AE926" s="187"/>
      <c r="AF926" s="187"/>
      <c r="AG926" s="187"/>
      <c r="AH926" s="188"/>
      <c r="AI926" s="188"/>
      <c r="AJ926" s="189"/>
      <c r="AK926" s="189"/>
      <c r="AL926" s="189"/>
      <c r="AM926" s="189"/>
      <c r="AN926" s="189"/>
      <c r="AO926" s="189"/>
      <c r="AP926" s="189"/>
      <c r="AQ926" s="194" t="s">
        <v>2233</v>
      </c>
      <c r="AR926" s="104"/>
      <c r="AS926" s="104"/>
      <c r="AT926" s="104"/>
      <c r="AU926" s="104"/>
      <c r="AV926" s="104"/>
      <c r="AW926" s="104"/>
      <c r="AX926" s="104"/>
      <c r="AY926" s="104"/>
      <c r="AZ926" s="104"/>
      <c r="BA926" s="104"/>
      <c r="BB926" s="162"/>
      <c r="BC926" s="104"/>
      <c r="BD926" s="214"/>
      <c r="BE926" s="213" t="s">
        <v>2234</v>
      </c>
      <c r="BF926" s="108" t="e">
        <f aca="false">VLOOKUP($A926,#REF!, 34, FALSE())</f>
        <v>#VALUE!</v>
      </c>
      <c r="BG926" s="418" t="e">
        <f aca="false">VLOOKUP($A926,#REF!, 22, FALSE())</f>
        <v>#VALUE!</v>
      </c>
      <c r="BH926" s="109"/>
    </row>
    <row r="927" s="193" customFormat="true" ht="12.75" hidden="false" customHeight="true" outlineLevel="0" collapsed="false">
      <c r="A927" s="133" t="s">
        <v>2235</v>
      </c>
      <c r="B927" s="86" t="e">
        <f aca="false">VLOOKUP($A927,#REF!, 34, FALSE())</f>
        <v>#VALUE!</v>
      </c>
      <c r="C927" s="87" t="str">
        <f aca="false">CONCATENATE("unused_",A927)</f>
        <v>unused_DDR_XM2_B8D6</v>
      </c>
      <c r="D927" s="88" t="e">
        <f aca="false">IF(LEN(VLOOKUP($A927,#REF!,8,FALSE())),LEFT(VLOOKUP($A927,#REF!,8,FALSE()),LEN(VLOOKUP($A927,#REF!,8,FALSE()))-2),"")</f>
        <v>#VALUE!</v>
      </c>
      <c r="E927" s="89" t="e">
        <f aca="false">IF(LEN(VLOOKUP($A927,#REF!,4,FALSE())),IF(INDEX(#REF!,MATCH($A927,#REF!,0),1),LEFT(VLOOKUP($A927,#REF!,4,FALSE()),LEN(VLOOKUP($A927,#REF!,4,FALSE()))-2),CONCATENATE(LEFT(VLOOKUP($A927,#REF!,4,FALSE()),LEN(VLOOKUP($A927,#REF!,4,FALSE()))-2),"*")),"")</f>
        <v>#VALUE!</v>
      </c>
      <c r="F927" s="90" t="e">
        <f aca="false">IF(LEN(VLOOKUP($A927,#REF!,5,FALSE())),IF(INDEX(#REF!,MATCH($A927,#REF!,0),2),LEFT(VLOOKUP($A927,#REF!,5,FALSE()),LEN(VLOOKUP($A927,#REF!,5,FALSE()))-2),CONCATENATE(LEFT(VLOOKUP($A927,#REF!,5,FALSE()),LEN(VLOOKUP($A927,#REF!,5,FALSE()))-2),"*")),"")</f>
        <v>#VALUE!</v>
      </c>
      <c r="G927" s="90" t="e">
        <f aca="false">IF(LEN(VLOOKUP($A927,#REF!,6,FALSE())),IF(INDEX(#REF!,MATCH($A927,#REF!,0),3),LEFT(VLOOKUP($A927,#REF!,6,FALSE()),LEN(VLOOKUP($A927,#REF!,6,FALSE()))-2),CONCATENATE(LEFT(VLOOKUP($A927,#REF!,6,FALSE()),LEN(VLOOKUP($A927,#REF!,6,FALSE()))-2),"*")),"")</f>
        <v>#VALUE!</v>
      </c>
      <c r="H927" s="91" t="e">
        <f aca="false">IF(LEN(VLOOKUP($A927,#REF!,7,FALSE())),IF(INDEX(#REF!,MATCH($A927,#REF!,0),4),LEFT(VLOOKUP($A927,#REF!,7,FALSE()),LEN(VLOOKUP($A927,#REF!,7,FALSE()))-2),CONCATENATE(LEFT(VLOOKUP($A927,#REF!,7,FALSE()),LEN(VLOOKUP($A927,#REF!,7,FALSE()))-2),"*")),"")</f>
        <v>#VALUE!</v>
      </c>
      <c r="I927" s="92" t="e">
        <f aca="false">IF(LEN(VLOOKUP($A927,#REF!,8,FALSE())),UPPER(RIGHT(VLOOKUP($A927,#REF!,8,FALSE()), 1)),"")</f>
        <v>#VALUE!</v>
      </c>
      <c r="J927" s="90" t="e">
        <f aca="false">IF(LEN(VLOOKUP($A927,#REF!,4,FALSE())),UPPER(RIGHT(VLOOKUP($A927,#REF!,4,FALSE()), 1)),"")</f>
        <v>#VALUE!</v>
      </c>
      <c r="K927" s="90" t="e">
        <f aca="false">IF(LEN(VLOOKUP($A927,#REF!,5,FALSE())),UPPER(RIGHT(VLOOKUP($A927,#REF!,5,FALSE()), 1)),"")</f>
        <v>#VALUE!</v>
      </c>
      <c r="L927" s="90" t="e">
        <f aca="false">IF(LEN(VLOOKUP($A927,#REF!,6,FALSE())),UPPER(RIGHT(VLOOKUP($A927,#REF!,6,FALSE()), 1)),"")</f>
        <v>#VALUE!</v>
      </c>
      <c r="M927" s="91" t="e">
        <f aca="false">IF(LEN(VLOOKUP($A927,#REF!,7,FALSE())),UPPER(RIGHT(VLOOKUP($A927,#REF!,7,FALSE()), 1)),"")</f>
        <v>#VALUE!</v>
      </c>
      <c r="N927" s="185"/>
      <c r="O927" s="185"/>
      <c r="P927" s="185"/>
      <c r="Q927" s="185"/>
      <c r="R927" s="185"/>
      <c r="S927" s="100" t="e">
        <f aca="false">HLOOKUP("Device Tree Pin Name",#REF!,MATCH($A927,#REF!,0),FALSE())</f>
        <v>#VALUE!</v>
      </c>
      <c r="T927" s="95" t="e">
        <f aca="false">HLOOKUP("power rail",#REF!,MATCH($A927,#REF!,0),FALSE())</f>
        <v>#VALUE!</v>
      </c>
      <c r="U927" s="96" t="e">
        <f aca="false">HLOOKUP("Wake Capable",#REF!,MATCH($A927,#REF!,0),FALSE())</f>
        <v>#VALUE!</v>
      </c>
      <c r="V927" s="96" t="e">
        <f aca="false">HLOOKUP("Strap",#REF!,MATCH($A927,#REF!,0),FALSE())</f>
        <v>#VALUE!</v>
      </c>
      <c r="W927" s="96"/>
      <c r="X927" s="96"/>
      <c r="Y927" s="96"/>
      <c r="Z927" s="95"/>
      <c r="AA927" s="95" t="e">
        <f aca="false">HLOOKUP("Pad type",#REF!,MATCH($A927,#REF!,0),FALSE())</f>
        <v>#VALUE!</v>
      </c>
      <c r="AB927" s="100"/>
      <c r="AC927" s="100" t="e">
        <f aca="false">HLOOKUP("POR Pin State",#REF!,MATCH($A927,#REF!,0),FALSE())</f>
        <v>#VALUE!</v>
      </c>
      <c r="AD927" s="186"/>
      <c r="AE927" s="187"/>
      <c r="AF927" s="187"/>
      <c r="AG927" s="187"/>
      <c r="AH927" s="188"/>
      <c r="AI927" s="188"/>
      <c r="AJ927" s="189"/>
      <c r="AK927" s="189"/>
      <c r="AL927" s="189"/>
      <c r="AM927" s="189"/>
      <c r="AN927" s="189"/>
      <c r="AO927" s="189"/>
      <c r="AP927" s="189"/>
      <c r="AQ927" s="194" t="s">
        <v>2236</v>
      </c>
      <c r="AR927" s="104"/>
      <c r="AS927" s="104"/>
      <c r="AT927" s="104"/>
      <c r="AU927" s="104"/>
      <c r="AV927" s="104"/>
      <c r="AW927" s="104"/>
      <c r="AX927" s="104"/>
      <c r="AY927" s="104"/>
      <c r="AZ927" s="104"/>
      <c r="BA927" s="104"/>
      <c r="BB927" s="162"/>
      <c r="BC927" s="104"/>
      <c r="BD927" s="214"/>
      <c r="BE927" s="213" t="s">
        <v>2237</v>
      </c>
      <c r="BF927" s="108" t="e">
        <f aca="false">VLOOKUP($A927,#REF!, 34, FALSE())</f>
        <v>#VALUE!</v>
      </c>
      <c r="BG927" s="418" t="e">
        <f aca="false">VLOOKUP($A927,#REF!, 22, FALSE())</f>
        <v>#VALUE!</v>
      </c>
      <c r="BH927" s="109"/>
    </row>
    <row r="928" s="193" customFormat="true" ht="12.75" hidden="false" customHeight="true" outlineLevel="0" collapsed="false">
      <c r="A928" s="133" t="s">
        <v>2238</v>
      </c>
      <c r="B928" s="86" t="e">
        <f aca="false">VLOOKUP($A928,#REF!, 34, FALSE())</f>
        <v>#VALUE!</v>
      </c>
      <c r="C928" s="87" t="str">
        <f aca="false">CONCATENATE("unused_",A928)</f>
        <v>unused_DDR_XM2_B8D7</v>
      </c>
      <c r="D928" s="88" t="e">
        <f aca="false">IF(LEN(VLOOKUP($A928,#REF!,8,FALSE())),LEFT(VLOOKUP($A928,#REF!,8,FALSE()),LEN(VLOOKUP($A928,#REF!,8,FALSE()))-2),"")</f>
        <v>#VALUE!</v>
      </c>
      <c r="E928" s="89" t="e">
        <f aca="false">IF(LEN(VLOOKUP($A928,#REF!,4,FALSE())),IF(INDEX(#REF!,MATCH($A928,#REF!,0),1),LEFT(VLOOKUP($A928,#REF!,4,FALSE()),LEN(VLOOKUP($A928,#REF!,4,FALSE()))-2),CONCATENATE(LEFT(VLOOKUP($A928,#REF!,4,FALSE()),LEN(VLOOKUP($A928,#REF!,4,FALSE()))-2),"*")),"")</f>
        <v>#VALUE!</v>
      </c>
      <c r="F928" s="90" t="e">
        <f aca="false">IF(LEN(VLOOKUP($A928,#REF!,5,FALSE())),IF(INDEX(#REF!,MATCH($A928,#REF!,0),2),LEFT(VLOOKUP($A928,#REF!,5,FALSE()),LEN(VLOOKUP($A928,#REF!,5,FALSE()))-2),CONCATENATE(LEFT(VLOOKUP($A928,#REF!,5,FALSE()),LEN(VLOOKUP($A928,#REF!,5,FALSE()))-2),"*")),"")</f>
        <v>#VALUE!</v>
      </c>
      <c r="G928" s="90" t="e">
        <f aca="false">IF(LEN(VLOOKUP($A928,#REF!,6,FALSE())),IF(INDEX(#REF!,MATCH($A928,#REF!,0),3),LEFT(VLOOKUP($A928,#REF!,6,FALSE()),LEN(VLOOKUP($A928,#REF!,6,FALSE()))-2),CONCATENATE(LEFT(VLOOKUP($A928,#REF!,6,FALSE()),LEN(VLOOKUP($A928,#REF!,6,FALSE()))-2),"*")),"")</f>
        <v>#VALUE!</v>
      </c>
      <c r="H928" s="91" t="e">
        <f aca="false">IF(LEN(VLOOKUP($A928,#REF!,7,FALSE())),IF(INDEX(#REF!,MATCH($A928,#REF!,0),4),LEFT(VLOOKUP($A928,#REF!,7,FALSE()),LEN(VLOOKUP($A928,#REF!,7,FALSE()))-2),CONCATENATE(LEFT(VLOOKUP($A928,#REF!,7,FALSE()),LEN(VLOOKUP($A928,#REF!,7,FALSE()))-2),"*")),"")</f>
        <v>#VALUE!</v>
      </c>
      <c r="I928" s="92" t="e">
        <f aca="false">IF(LEN(VLOOKUP($A928,#REF!,8,FALSE())),UPPER(RIGHT(VLOOKUP($A928,#REF!,8,FALSE()), 1)),"")</f>
        <v>#VALUE!</v>
      </c>
      <c r="J928" s="90" t="e">
        <f aca="false">IF(LEN(VLOOKUP($A928,#REF!,4,FALSE())),UPPER(RIGHT(VLOOKUP($A928,#REF!,4,FALSE()), 1)),"")</f>
        <v>#VALUE!</v>
      </c>
      <c r="K928" s="90" t="e">
        <f aca="false">IF(LEN(VLOOKUP($A928,#REF!,5,FALSE())),UPPER(RIGHT(VLOOKUP($A928,#REF!,5,FALSE()), 1)),"")</f>
        <v>#VALUE!</v>
      </c>
      <c r="L928" s="90" t="e">
        <f aca="false">IF(LEN(VLOOKUP($A928,#REF!,6,FALSE())),UPPER(RIGHT(VLOOKUP($A928,#REF!,6,FALSE()), 1)),"")</f>
        <v>#VALUE!</v>
      </c>
      <c r="M928" s="91" t="e">
        <f aca="false">IF(LEN(VLOOKUP($A928,#REF!,7,FALSE())),UPPER(RIGHT(VLOOKUP($A928,#REF!,7,FALSE()), 1)),"")</f>
        <v>#VALUE!</v>
      </c>
      <c r="N928" s="185"/>
      <c r="O928" s="185"/>
      <c r="P928" s="185"/>
      <c r="Q928" s="185"/>
      <c r="R928" s="185"/>
      <c r="S928" s="100" t="e">
        <f aca="false">HLOOKUP("Device Tree Pin Name",#REF!,MATCH($A928,#REF!,0),FALSE())</f>
        <v>#VALUE!</v>
      </c>
      <c r="T928" s="95" t="e">
        <f aca="false">HLOOKUP("power rail",#REF!,MATCH($A928,#REF!,0),FALSE())</f>
        <v>#VALUE!</v>
      </c>
      <c r="U928" s="96" t="e">
        <f aca="false">HLOOKUP("Wake Capable",#REF!,MATCH($A928,#REF!,0),FALSE())</f>
        <v>#VALUE!</v>
      </c>
      <c r="V928" s="96" t="e">
        <f aca="false">HLOOKUP("Strap",#REF!,MATCH($A928,#REF!,0),FALSE())</f>
        <v>#VALUE!</v>
      </c>
      <c r="W928" s="96"/>
      <c r="X928" s="96"/>
      <c r="Y928" s="96"/>
      <c r="Z928" s="95"/>
      <c r="AA928" s="95" t="e">
        <f aca="false">HLOOKUP("Pad type",#REF!,MATCH($A928,#REF!,0),FALSE())</f>
        <v>#VALUE!</v>
      </c>
      <c r="AB928" s="100"/>
      <c r="AC928" s="100" t="e">
        <f aca="false">HLOOKUP("POR Pin State",#REF!,MATCH($A928,#REF!,0),FALSE())</f>
        <v>#VALUE!</v>
      </c>
      <c r="AD928" s="186"/>
      <c r="AE928" s="187"/>
      <c r="AF928" s="187"/>
      <c r="AG928" s="187"/>
      <c r="AH928" s="188"/>
      <c r="AI928" s="188"/>
      <c r="AJ928" s="189"/>
      <c r="AK928" s="189"/>
      <c r="AL928" s="189"/>
      <c r="AM928" s="189"/>
      <c r="AN928" s="189"/>
      <c r="AO928" s="189"/>
      <c r="AP928" s="189"/>
      <c r="AQ928" s="194" t="s">
        <v>2239</v>
      </c>
      <c r="AR928" s="104"/>
      <c r="AS928" s="104"/>
      <c r="AT928" s="104"/>
      <c r="AU928" s="104"/>
      <c r="AV928" s="104"/>
      <c r="AW928" s="104"/>
      <c r="AX928" s="104"/>
      <c r="AY928" s="104"/>
      <c r="AZ928" s="104"/>
      <c r="BA928" s="104"/>
      <c r="BB928" s="162"/>
      <c r="BC928" s="104"/>
      <c r="BD928" s="214"/>
      <c r="BE928" s="213" t="s">
        <v>2240</v>
      </c>
      <c r="BF928" s="108" t="e">
        <f aca="false">VLOOKUP($A928,#REF!, 34, FALSE())</f>
        <v>#VALUE!</v>
      </c>
      <c r="BG928" s="418" t="e">
        <f aca="false">VLOOKUP($A928,#REF!, 22, FALSE())</f>
        <v>#VALUE!</v>
      </c>
      <c r="BH928" s="109"/>
    </row>
    <row r="929" s="193" customFormat="true" ht="12.75" hidden="false" customHeight="true" outlineLevel="0" collapsed="false">
      <c r="A929" s="133" t="s">
        <v>2241</v>
      </c>
      <c r="B929" s="86" t="e">
        <f aca="false">VLOOKUP($A929,#REF!, 34, FALSE())</f>
        <v>#VALUE!</v>
      </c>
      <c r="C929" s="87" t="str">
        <f aca="false">CONCATENATE("unused_",A929)</f>
        <v>unused_DDR_XM2_B8DMI</v>
      </c>
      <c r="D929" s="88" t="e">
        <f aca="false">IF(LEN(VLOOKUP($A929,#REF!,8,FALSE())),LEFT(VLOOKUP($A929,#REF!,8,FALSE()),LEN(VLOOKUP($A929,#REF!,8,FALSE()))-2),"")</f>
        <v>#VALUE!</v>
      </c>
      <c r="E929" s="89" t="e">
        <f aca="false">IF(LEN(VLOOKUP($A929,#REF!,4,FALSE())),IF(INDEX(#REF!,MATCH($A929,#REF!,0),1),LEFT(VLOOKUP($A929,#REF!,4,FALSE()),LEN(VLOOKUP($A929,#REF!,4,FALSE()))-2),CONCATENATE(LEFT(VLOOKUP($A929,#REF!,4,FALSE()),LEN(VLOOKUP($A929,#REF!,4,FALSE()))-2),"*")),"")</f>
        <v>#VALUE!</v>
      </c>
      <c r="F929" s="90" t="e">
        <f aca="false">IF(LEN(VLOOKUP($A929,#REF!,5,FALSE())),IF(INDEX(#REF!,MATCH($A929,#REF!,0),2),LEFT(VLOOKUP($A929,#REF!,5,FALSE()),LEN(VLOOKUP($A929,#REF!,5,FALSE()))-2),CONCATENATE(LEFT(VLOOKUP($A929,#REF!,5,FALSE()),LEN(VLOOKUP($A929,#REF!,5,FALSE()))-2),"*")),"")</f>
        <v>#VALUE!</v>
      </c>
      <c r="G929" s="90" t="e">
        <f aca="false">IF(LEN(VLOOKUP($A929,#REF!,6,FALSE())),IF(INDEX(#REF!,MATCH($A929,#REF!,0),3),LEFT(VLOOKUP($A929,#REF!,6,FALSE()),LEN(VLOOKUP($A929,#REF!,6,FALSE()))-2),CONCATENATE(LEFT(VLOOKUP($A929,#REF!,6,FALSE()),LEN(VLOOKUP($A929,#REF!,6,FALSE()))-2),"*")),"")</f>
        <v>#VALUE!</v>
      </c>
      <c r="H929" s="91" t="e">
        <f aca="false">IF(LEN(VLOOKUP($A929,#REF!,7,FALSE())),IF(INDEX(#REF!,MATCH($A929,#REF!,0),4),LEFT(VLOOKUP($A929,#REF!,7,FALSE()),LEN(VLOOKUP($A929,#REF!,7,FALSE()))-2),CONCATENATE(LEFT(VLOOKUP($A929,#REF!,7,FALSE()),LEN(VLOOKUP($A929,#REF!,7,FALSE()))-2),"*")),"")</f>
        <v>#VALUE!</v>
      </c>
      <c r="I929" s="92" t="e">
        <f aca="false">IF(LEN(VLOOKUP($A929,#REF!,8,FALSE())),UPPER(RIGHT(VLOOKUP($A929,#REF!,8,FALSE()), 1)),"")</f>
        <v>#VALUE!</v>
      </c>
      <c r="J929" s="90" t="e">
        <f aca="false">IF(LEN(VLOOKUP($A929,#REF!,4,FALSE())),UPPER(RIGHT(VLOOKUP($A929,#REF!,4,FALSE()), 1)),"")</f>
        <v>#VALUE!</v>
      </c>
      <c r="K929" s="90" t="e">
        <f aca="false">IF(LEN(VLOOKUP($A929,#REF!,5,FALSE())),UPPER(RIGHT(VLOOKUP($A929,#REF!,5,FALSE()), 1)),"")</f>
        <v>#VALUE!</v>
      </c>
      <c r="L929" s="90" t="e">
        <f aca="false">IF(LEN(VLOOKUP($A929,#REF!,6,FALSE())),UPPER(RIGHT(VLOOKUP($A929,#REF!,6,FALSE()), 1)),"")</f>
        <v>#VALUE!</v>
      </c>
      <c r="M929" s="91" t="e">
        <f aca="false">IF(LEN(VLOOKUP($A929,#REF!,7,FALSE())),UPPER(RIGHT(VLOOKUP($A929,#REF!,7,FALSE()), 1)),"")</f>
        <v>#VALUE!</v>
      </c>
      <c r="N929" s="185"/>
      <c r="O929" s="185"/>
      <c r="P929" s="185"/>
      <c r="Q929" s="185"/>
      <c r="R929" s="185"/>
      <c r="S929" s="100" t="e">
        <f aca="false">HLOOKUP("Device Tree Pin Name",#REF!,MATCH($A929,#REF!,0),FALSE())</f>
        <v>#VALUE!</v>
      </c>
      <c r="T929" s="95" t="e">
        <f aca="false">HLOOKUP("power rail",#REF!,MATCH($A929,#REF!,0),FALSE())</f>
        <v>#VALUE!</v>
      </c>
      <c r="U929" s="96" t="e">
        <f aca="false">HLOOKUP("Wake Capable",#REF!,MATCH($A929,#REF!,0),FALSE())</f>
        <v>#VALUE!</v>
      </c>
      <c r="V929" s="96" t="e">
        <f aca="false">HLOOKUP("Strap",#REF!,MATCH($A929,#REF!,0),FALSE())</f>
        <v>#VALUE!</v>
      </c>
      <c r="W929" s="96"/>
      <c r="X929" s="96"/>
      <c r="Y929" s="96"/>
      <c r="Z929" s="95"/>
      <c r="AA929" s="95" t="e">
        <f aca="false">HLOOKUP("Pad type",#REF!,MATCH($A929,#REF!,0),FALSE())</f>
        <v>#VALUE!</v>
      </c>
      <c r="AB929" s="100"/>
      <c r="AC929" s="100" t="e">
        <f aca="false">HLOOKUP("POR Pin State",#REF!,MATCH($A929,#REF!,0),FALSE())</f>
        <v>#VALUE!</v>
      </c>
      <c r="AD929" s="186"/>
      <c r="AE929" s="187"/>
      <c r="AF929" s="187"/>
      <c r="AG929" s="187"/>
      <c r="AH929" s="188"/>
      <c r="AI929" s="188"/>
      <c r="AJ929" s="189"/>
      <c r="AK929" s="189"/>
      <c r="AL929" s="189"/>
      <c r="AM929" s="189"/>
      <c r="AN929" s="189"/>
      <c r="AO929" s="189"/>
      <c r="AP929" s="189"/>
      <c r="AQ929" s="194" t="s">
        <v>2241</v>
      </c>
      <c r="AR929" s="104"/>
      <c r="AS929" s="104"/>
      <c r="AT929" s="104"/>
      <c r="AU929" s="104"/>
      <c r="AV929" s="104"/>
      <c r="AW929" s="104"/>
      <c r="AX929" s="104"/>
      <c r="AY929" s="104"/>
      <c r="AZ929" s="104"/>
      <c r="BA929" s="104"/>
      <c r="BB929" s="162"/>
      <c r="BC929" s="104"/>
      <c r="BD929" s="214"/>
      <c r="BE929" s="213" t="s">
        <v>2242</v>
      </c>
      <c r="BF929" s="108" t="e">
        <f aca="false">VLOOKUP($A929,#REF!, 34, FALSE())</f>
        <v>#VALUE!</v>
      </c>
      <c r="BG929" s="418" t="e">
        <f aca="false">VLOOKUP($A929,#REF!, 22, FALSE())</f>
        <v>#VALUE!</v>
      </c>
      <c r="BH929" s="109"/>
    </row>
    <row r="930" s="193" customFormat="true" ht="12.75" hidden="false" customHeight="true" outlineLevel="0" collapsed="false">
      <c r="A930" s="133" t="s">
        <v>2243</v>
      </c>
      <c r="B930" s="86" t="e">
        <f aca="false">VLOOKUP($A930,#REF!, 34, FALSE())</f>
        <v>#VALUE!</v>
      </c>
      <c r="C930" s="87" t="str">
        <f aca="false">CONCATENATE("unused_",A930)</f>
        <v>unused_DDR_XM2_B8WCK_P</v>
      </c>
      <c r="D930" s="88" t="e">
        <f aca="false">IF(LEN(VLOOKUP($A930,#REF!,8,FALSE())),LEFT(VLOOKUP($A930,#REF!,8,FALSE()),LEN(VLOOKUP($A930,#REF!,8,FALSE()))-2),"")</f>
        <v>#VALUE!</v>
      </c>
      <c r="E930" s="89" t="e">
        <f aca="false">IF(LEN(VLOOKUP($A930,#REF!,4,FALSE())),IF(INDEX(#REF!,MATCH($A930,#REF!,0),1),LEFT(VLOOKUP($A930,#REF!,4,FALSE()),LEN(VLOOKUP($A930,#REF!,4,FALSE()))-2),CONCATENATE(LEFT(VLOOKUP($A930,#REF!,4,FALSE()),LEN(VLOOKUP($A930,#REF!,4,FALSE()))-2),"*")),"")</f>
        <v>#VALUE!</v>
      </c>
      <c r="F930" s="90" t="e">
        <f aca="false">IF(LEN(VLOOKUP($A930,#REF!,5,FALSE())),IF(INDEX(#REF!,MATCH($A930,#REF!,0),2),LEFT(VLOOKUP($A930,#REF!,5,FALSE()),LEN(VLOOKUP($A930,#REF!,5,FALSE()))-2),CONCATENATE(LEFT(VLOOKUP($A930,#REF!,5,FALSE()),LEN(VLOOKUP($A930,#REF!,5,FALSE()))-2),"*")),"")</f>
        <v>#VALUE!</v>
      </c>
      <c r="G930" s="90" t="e">
        <f aca="false">IF(LEN(VLOOKUP($A930,#REF!,6,FALSE())),IF(INDEX(#REF!,MATCH($A930,#REF!,0),3),LEFT(VLOOKUP($A930,#REF!,6,FALSE()),LEN(VLOOKUP($A930,#REF!,6,FALSE()))-2),CONCATENATE(LEFT(VLOOKUP($A930,#REF!,6,FALSE()),LEN(VLOOKUP($A930,#REF!,6,FALSE()))-2),"*")),"")</f>
        <v>#VALUE!</v>
      </c>
      <c r="H930" s="91" t="e">
        <f aca="false">IF(LEN(VLOOKUP($A930,#REF!,7,FALSE())),IF(INDEX(#REF!,MATCH($A930,#REF!,0),4),LEFT(VLOOKUP($A930,#REF!,7,FALSE()),LEN(VLOOKUP($A930,#REF!,7,FALSE()))-2),CONCATENATE(LEFT(VLOOKUP($A930,#REF!,7,FALSE()),LEN(VLOOKUP($A930,#REF!,7,FALSE()))-2),"*")),"")</f>
        <v>#VALUE!</v>
      </c>
      <c r="I930" s="92" t="e">
        <f aca="false">IF(LEN(VLOOKUP($A930,#REF!,8,FALSE())),UPPER(RIGHT(VLOOKUP($A930,#REF!,8,FALSE()), 1)),"")</f>
        <v>#VALUE!</v>
      </c>
      <c r="J930" s="90" t="e">
        <f aca="false">IF(LEN(VLOOKUP($A930,#REF!,4,FALSE())),UPPER(RIGHT(VLOOKUP($A930,#REF!,4,FALSE()), 1)),"")</f>
        <v>#VALUE!</v>
      </c>
      <c r="K930" s="90" t="e">
        <f aca="false">IF(LEN(VLOOKUP($A930,#REF!,5,FALSE())),UPPER(RIGHT(VLOOKUP($A930,#REF!,5,FALSE()), 1)),"")</f>
        <v>#VALUE!</v>
      </c>
      <c r="L930" s="90" t="e">
        <f aca="false">IF(LEN(VLOOKUP($A930,#REF!,6,FALSE())),UPPER(RIGHT(VLOOKUP($A930,#REF!,6,FALSE()), 1)),"")</f>
        <v>#VALUE!</v>
      </c>
      <c r="M930" s="91" t="e">
        <f aca="false">IF(LEN(VLOOKUP($A930,#REF!,7,FALSE())),UPPER(RIGHT(VLOOKUP($A930,#REF!,7,FALSE()), 1)),"")</f>
        <v>#VALUE!</v>
      </c>
      <c r="N930" s="185"/>
      <c r="O930" s="185"/>
      <c r="P930" s="185"/>
      <c r="Q930" s="185"/>
      <c r="R930" s="185"/>
      <c r="S930" s="100" t="e">
        <f aca="false">HLOOKUP("Device Tree Pin Name",#REF!,MATCH($A930,#REF!,0),FALSE())</f>
        <v>#VALUE!</v>
      </c>
      <c r="T930" s="95" t="e">
        <f aca="false">HLOOKUP("power rail",#REF!,MATCH($A930,#REF!,0),FALSE())</f>
        <v>#VALUE!</v>
      </c>
      <c r="U930" s="96" t="e">
        <f aca="false">HLOOKUP("Wake Capable",#REF!,MATCH($A930,#REF!,0),FALSE())</f>
        <v>#VALUE!</v>
      </c>
      <c r="V930" s="96" t="e">
        <f aca="false">HLOOKUP("Strap",#REF!,MATCH($A930,#REF!,0),FALSE())</f>
        <v>#VALUE!</v>
      </c>
      <c r="W930" s="96"/>
      <c r="X930" s="96"/>
      <c r="Y930" s="96"/>
      <c r="Z930" s="95"/>
      <c r="AA930" s="95" t="e">
        <f aca="false">HLOOKUP("Pad type",#REF!,MATCH($A930,#REF!,0),FALSE())</f>
        <v>#VALUE!</v>
      </c>
      <c r="AB930" s="100"/>
      <c r="AC930" s="100" t="e">
        <f aca="false">HLOOKUP("POR Pin State",#REF!,MATCH($A930,#REF!,0),FALSE())</f>
        <v>#VALUE!</v>
      </c>
      <c r="AD930" s="186"/>
      <c r="AE930" s="187"/>
      <c r="AF930" s="187"/>
      <c r="AG930" s="187"/>
      <c r="AH930" s="188"/>
      <c r="AI930" s="188"/>
      <c r="AJ930" s="189"/>
      <c r="AK930" s="189"/>
      <c r="AL930" s="189"/>
      <c r="AM930" s="189"/>
      <c r="AN930" s="189"/>
      <c r="AO930" s="189"/>
      <c r="AP930" s="189"/>
      <c r="AQ930" s="194" t="s">
        <v>2243</v>
      </c>
      <c r="AR930" s="104"/>
      <c r="AS930" s="104"/>
      <c r="AT930" s="104"/>
      <c r="AU930" s="104"/>
      <c r="AV930" s="104"/>
      <c r="AW930" s="104"/>
      <c r="AX930" s="104"/>
      <c r="AY930" s="104"/>
      <c r="AZ930" s="104"/>
      <c r="BA930" s="104"/>
      <c r="BB930" s="162"/>
      <c r="BC930" s="104"/>
      <c r="BD930" s="214"/>
      <c r="BE930" s="213" t="s">
        <v>2244</v>
      </c>
      <c r="BF930" s="108" t="e">
        <f aca="false">VLOOKUP($A930,#REF!, 34, FALSE())</f>
        <v>#VALUE!</v>
      </c>
      <c r="BG930" s="418" t="e">
        <f aca="false">VLOOKUP($A930,#REF!, 22, FALSE())</f>
        <v>#VALUE!</v>
      </c>
      <c r="BH930" s="109"/>
    </row>
    <row r="931" s="193" customFormat="true" ht="12.75" hidden="false" customHeight="true" outlineLevel="0" collapsed="false">
      <c r="A931" s="1" t="s">
        <v>2245</v>
      </c>
      <c r="B931" s="86" t="e">
        <f aca="false">VLOOKUP($A931,#REF!, 34, FALSE())</f>
        <v>#VALUE!</v>
      </c>
      <c r="C931" s="87" t="str">
        <f aca="false">CONCATENATE("unused_",A931)</f>
        <v>unused_DDR_XM2_B8WCK_N</v>
      </c>
      <c r="D931" s="88" t="e">
        <f aca="false">IF(LEN(VLOOKUP($A931,#REF!,8,FALSE())),LEFT(VLOOKUP($A931,#REF!,8,FALSE()),LEN(VLOOKUP($A931,#REF!,8,FALSE()))-2),"")</f>
        <v>#VALUE!</v>
      </c>
      <c r="E931" s="89" t="e">
        <f aca="false">IF(LEN(VLOOKUP($A931,#REF!,4,FALSE())),IF(INDEX(#REF!,MATCH($A931,#REF!,0),1),LEFT(VLOOKUP($A931,#REF!,4,FALSE()),LEN(VLOOKUP($A931,#REF!,4,FALSE()))-2),CONCATENATE(LEFT(VLOOKUP($A931,#REF!,4,FALSE()),LEN(VLOOKUP($A931,#REF!,4,FALSE()))-2),"*")),"")</f>
        <v>#VALUE!</v>
      </c>
      <c r="F931" s="90" t="e">
        <f aca="false">IF(LEN(VLOOKUP($A931,#REF!,5,FALSE())),IF(INDEX(#REF!,MATCH($A931,#REF!,0),2),LEFT(VLOOKUP($A931,#REF!,5,FALSE()),LEN(VLOOKUP($A931,#REF!,5,FALSE()))-2),CONCATENATE(LEFT(VLOOKUP($A931,#REF!,5,FALSE()),LEN(VLOOKUP($A931,#REF!,5,FALSE()))-2),"*")),"")</f>
        <v>#VALUE!</v>
      </c>
      <c r="G931" s="90" t="e">
        <f aca="false">IF(LEN(VLOOKUP($A931,#REF!,6,FALSE())),IF(INDEX(#REF!,MATCH($A931,#REF!,0),3),LEFT(VLOOKUP($A931,#REF!,6,FALSE()),LEN(VLOOKUP($A931,#REF!,6,FALSE()))-2),CONCATENATE(LEFT(VLOOKUP($A931,#REF!,6,FALSE()),LEN(VLOOKUP($A931,#REF!,6,FALSE()))-2),"*")),"")</f>
        <v>#VALUE!</v>
      </c>
      <c r="H931" s="91" t="e">
        <f aca="false">IF(LEN(VLOOKUP($A931,#REF!,7,FALSE())),IF(INDEX(#REF!,MATCH($A931,#REF!,0),4),LEFT(VLOOKUP($A931,#REF!,7,FALSE()),LEN(VLOOKUP($A931,#REF!,7,FALSE()))-2),CONCATENATE(LEFT(VLOOKUP($A931,#REF!,7,FALSE()),LEN(VLOOKUP($A931,#REF!,7,FALSE()))-2),"*")),"")</f>
        <v>#VALUE!</v>
      </c>
      <c r="I931" s="92" t="e">
        <f aca="false">IF(LEN(VLOOKUP($A931,#REF!,8,FALSE())),UPPER(RIGHT(VLOOKUP($A931,#REF!,8,FALSE()), 1)),"")</f>
        <v>#VALUE!</v>
      </c>
      <c r="J931" s="90" t="e">
        <f aca="false">IF(LEN(VLOOKUP($A931,#REF!,4,FALSE())),UPPER(RIGHT(VLOOKUP($A931,#REF!,4,FALSE()), 1)),"")</f>
        <v>#VALUE!</v>
      </c>
      <c r="K931" s="90" t="e">
        <f aca="false">IF(LEN(VLOOKUP($A931,#REF!,5,FALSE())),UPPER(RIGHT(VLOOKUP($A931,#REF!,5,FALSE()), 1)),"")</f>
        <v>#VALUE!</v>
      </c>
      <c r="L931" s="90" t="e">
        <f aca="false">IF(LEN(VLOOKUP($A931,#REF!,6,FALSE())),UPPER(RIGHT(VLOOKUP($A931,#REF!,6,FALSE()), 1)),"")</f>
        <v>#VALUE!</v>
      </c>
      <c r="M931" s="91" t="e">
        <f aca="false">IF(LEN(VLOOKUP($A931,#REF!,7,FALSE())),UPPER(RIGHT(VLOOKUP($A931,#REF!,7,FALSE()), 1)),"")</f>
        <v>#VALUE!</v>
      </c>
      <c r="N931" s="185"/>
      <c r="O931" s="185"/>
      <c r="P931" s="185"/>
      <c r="Q931" s="185"/>
      <c r="R931" s="185"/>
      <c r="S931" s="100" t="e">
        <f aca="false">HLOOKUP("Device Tree Pin Name",#REF!,MATCH($A931,#REF!,0),FALSE())</f>
        <v>#VALUE!</v>
      </c>
      <c r="T931" s="95" t="e">
        <f aca="false">HLOOKUP("power rail",#REF!,MATCH($A931,#REF!,0),FALSE())</f>
        <v>#VALUE!</v>
      </c>
      <c r="U931" s="96" t="e">
        <f aca="false">HLOOKUP("Wake Capable",#REF!,MATCH($A931,#REF!,0),FALSE())</f>
        <v>#VALUE!</v>
      </c>
      <c r="V931" s="96" t="e">
        <f aca="false">HLOOKUP("Strap",#REF!,MATCH($A931,#REF!,0),FALSE())</f>
        <v>#VALUE!</v>
      </c>
      <c r="W931" s="96"/>
      <c r="X931" s="96"/>
      <c r="Y931" s="96"/>
      <c r="Z931" s="95"/>
      <c r="AA931" s="95" t="e">
        <f aca="false">HLOOKUP("Pad type",#REF!,MATCH($A931,#REF!,0),FALSE())</f>
        <v>#VALUE!</v>
      </c>
      <c r="AB931" s="100"/>
      <c r="AC931" s="100" t="e">
        <f aca="false">HLOOKUP("POR Pin State",#REF!,MATCH($A931,#REF!,0),FALSE())</f>
        <v>#VALUE!</v>
      </c>
      <c r="AD931" s="186"/>
      <c r="AE931" s="187"/>
      <c r="AF931" s="187"/>
      <c r="AG931" s="187"/>
      <c r="AH931" s="188"/>
      <c r="AI931" s="188"/>
      <c r="AJ931" s="189"/>
      <c r="AK931" s="189"/>
      <c r="AL931" s="189"/>
      <c r="AM931" s="189"/>
      <c r="AN931" s="189"/>
      <c r="AO931" s="189"/>
      <c r="AP931" s="189"/>
      <c r="AQ931" s="194" t="s">
        <v>2245</v>
      </c>
      <c r="AR931" s="104"/>
      <c r="AS931" s="104"/>
      <c r="AT931" s="104"/>
      <c r="AU931" s="104"/>
      <c r="AV931" s="104"/>
      <c r="AW931" s="104"/>
      <c r="AX931" s="104"/>
      <c r="AY931" s="104"/>
      <c r="AZ931" s="104"/>
      <c r="BA931" s="104"/>
      <c r="BB931" s="162"/>
      <c r="BC931" s="104"/>
      <c r="BD931" s="214"/>
      <c r="BE931" s="213" t="s">
        <v>2246</v>
      </c>
      <c r="BF931" s="108" t="e">
        <f aca="false">VLOOKUP($A931,#REF!, 34, FALSE())</f>
        <v>#VALUE!</v>
      </c>
      <c r="BG931" s="418" t="e">
        <f aca="false">VLOOKUP($A931,#REF!, 22, FALSE())</f>
        <v>#VALUE!</v>
      </c>
      <c r="BH931" s="109"/>
    </row>
    <row r="932" s="193" customFormat="true" ht="12.75" hidden="false" customHeight="true" outlineLevel="0" collapsed="false">
      <c r="A932" s="1" t="s">
        <v>2247</v>
      </c>
      <c r="B932" s="86" t="e">
        <f aca="false">VLOOKUP($A932,#REF!, 34, FALSE())</f>
        <v>#VALUE!</v>
      </c>
      <c r="C932" s="87" t="str">
        <f aca="false">CONCATENATE("unused_",A932)</f>
        <v>unused_DDR_XM2_B8RDQS_P</v>
      </c>
      <c r="D932" s="88" t="e">
        <f aca="false">IF(LEN(VLOOKUP($A932,#REF!,8,FALSE())),LEFT(VLOOKUP($A932,#REF!,8,FALSE()),LEN(VLOOKUP($A932,#REF!,8,FALSE()))-2),"")</f>
        <v>#VALUE!</v>
      </c>
      <c r="E932" s="89" t="e">
        <f aca="false">IF(LEN(VLOOKUP($A932,#REF!,4,FALSE())),IF(INDEX(#REF!,MATCH($A932,#REF!,0),1),LEFT(VLOOKUP($A932,#REF!,4,FALSE()),LEN(VLOOKUP($A932,#REF!,4,FALSE()))-2),CONCATENATE(LEFT(VLOOKUP($A932,#REF!,4,FALSE()),LEN(VLOOKUP($A932,#REF!,4,FALSE()))-2),"*")),"")</f>
        <v>#VALUE!</v>
      </c>
      <c r="F932" s="90" t="e">
        <f aca="false">IF(LEN(VLOOKUP($A932,#REF!,5,FALSE())),IF(INDEX(#REF!,MATCH($A932,#REF!,0),2),LEFT(VLOOKUP($A932,#REF!,5,FALSE()),LEN(VLOOKUP($A932,#REF!,5,FALSE()))-2),CONCATENATE(LEFT(VLOOKUP($A932,#REF!,5,FALSE()),LEN(VLOOKUP($A932,#REF!,5,FALSE()))-2),"*")),"")</f>
        <v>#VALUE!</v>
      </c>
      <c r="G932" s="90" t="e">
        <f aca="false">IF(LEN(VLOOKUP($A932,#REF!,6,FALSE())),IF(INDEX(#REF!,MATCH($A932,#REF!,0),3),LEFT(VLOOKUP($A932,#REF!,6,FALSE()),LEN(VLOOKUP($A932,#REF!,6,FALSE()))-2),CONCATENATE(LEFT(VLOOKUP($A932,#REF!,6,FALSE()),LEN(VLOOKUP($A932,#REF!,6,FALSE()))-2),"*")),"")</f>
        <v>#VALUE!</v>
      </c>
      <c r="H932" s="91" t="e">
        <f aca="false">IF(LEN(VLOOKUP($A932,#REF!,7,FALSE())),IF(INDEX(#REF!,MATCH($A932,#REF!,0),4),LEFT(VLOOKUP($A932,#REF!,7,FALSE()),LEN(VLOOKUP($A932,#REF!,7,FALSE()))-2),CONCATENATE(LEFT(VLOOKUP($A932,#REF!,7,FALSE()),LEN(VLOOKUP($A932,#REF!,7,FALSE()))-2),"*")),"")</f>
        <v>#VALUE!</v>
      </c>
      <c r="I932" s="92" t="e">
        <f aca="false">IF(LEN(VLOOKUP($A932,#REF!,8,FALSE())),UPPER(RIGHT(VLOOKUP($A932,#REF!,8,FALSE()), 1)),"")</f>
        <v>#VALUE!</v>
      </c>
      <c r="J932" s="90" t="e">
        <f aca="false">IF(LEN(VLOOKUP($A932,#REF!,4,FALSE())),UPPER(RIGHT(VLOOKUP($A932,#REF!,4,FALSE()), 1)),"")</f>
        <v>#VALUE!</v>
      </c>
      <c r="K932" s="90" t="e">
        <f aca="false">IF(LEN(VLOOKUP($A932,#REF!,5,FALSE())),UPPER(RIGHT(VLOOKUP($A932,#REF!,5,FALSE()), 1)),"")</f>
        <v>#VALUE!</v>
      </c>
      <c r="L932" s="90" t="e">
        <f aca="false">IF(LEN(VLOOKUP($A932,#REF!,6,FALSE())),UPPER(RIGHT(VLOOKUP($A932,#REF!,6,FALSE()), 1)),"")</f>
        <v>#VALUE!</v>
      </c>
      <c r="M932" s="91" t="e">
        <f aca="false">IF(LEN(VLOOKUP($A932,#REF!,7,FALSE())),UPPER(RIGHT(VLOOKUP($A932,#REF!,7,FALSE()), 1)),"")</f>
        <v>#VALUE!</v>
      </c>
      <c r="N932" s="185"/>
      <c r="O932" s="185"/>
      <c r="P932" s="185"/>
      <c r="Q932" s="185"/>
      <c r="R932" s="185"/>
      <c r="S932" s="100" t="e">
        <f aca="false">HLOOKUP("Device Tree Pin Name",#REF!,MATCH($A932,#REF!,0),FALSE())</f>
        <v>#VALUE!</v>
      </c>
      <c r="T932" s="95" t="e">
        <f aca="false">HLOOKUP("power rail",#REF!,MATCH($A932,#REF!,0),FALSE())</f>
        <v>#VALUE!</v>
      </c>
      <c r="U932" s="96" t="e">
        <f aca="false">HLOOKUP("Wake Capable",#REF!,MATCH($A932,#REF!,0),FALSE())</f>
        <v>#VALUE!</v>
      </c>
      <c r="V932" s="96" t="e">
        <f aca="false">HLOOKUP("Strap",#REF!,MATCH($A932,#REF!,0),FALSE())</f>
        <v>#VALUE!</v>
      </c>
      <c r="W932" s="96"/>
      <c r="X932" s="96"/>
      <c r="Y932" s="96"/>
      <c r="Z932" s="95"/>
      <c r="AA932" s="95" t="e">
        <f aca="false">HLOOKUP("Pad type",#REF!,MATCH($A932,#REF!,0),FALSE())</f>
        <v>#VALUE!</v>
      </c>
      <c r="AB932" s="100"/>
      <c r="AC932" s="100" t="e">
        <f aca="false">HLOOKUP("POR Pin State",#REF!,MATCH($A932,#REF!,0),FALSE())</f>
        <v>#VALUE!</v>
      </c>
      <c r="AD932" s="186"/>
      <c r="AE932" s="187"/>
      <c r="AF932" s="187"/>
      <c r="AG932" s="187"/>
      <c r="AH932" s="188"/>
      <c r="AI932" s="188"/>
      <c r="AJ932" s="189"/>
      <c r="AK932" s="189"/>
      <c r="AL932" s="189"/>
      <c r="AM932" s="189"/>
      <c r="AN932" s="189"/>
      <c r="AO932" s="189"/>
      <c r="AP932" s="189"/>
      <c r="AQ932" s="194" t="s">
        <v>2247</v>
      </c>
      <c r="AR932" s="104"/>
      <c r="AS932" s="104"/>
      <c r="AT932" s="104"/>
      <c r="AU932" s="104"/>
      <c r="AV932" s="104"/>
      <c r="AW932" s="104"/>
      <c r="AX932" s="104"/>
      <c r="AY932" s="104"/>
      <c r="AZ932" s="104"/>
      <c r="BA932" s="104"/>
      <c r="BB932" s="162"/>
      <c r="BC932" s="104"/>
      <c r="BD932" s="214"/>
      <c r="BE932" s="213" t="s">
        <v>2248</v>
      </c>
      <c r="BF932" s="108" t="e">
        <f aca="false">VLOOKUP($A932,#REF!, 34, FALSE())</f>
        <v>#VALUE!</v>
      </c>
      <c r="BG932" s="418" t="e">
        <f aca="false">VLOOKUP($A932,#REF!, 22, FALSE())</f>
        <v>#VALUE!</v>
      </c>
      <c r="BH932" s="109"/>
    </row>
    <row r="933" s="193" customFormat="true" ht="12.75" hidden="false" customHeight="true" outlineLevel="0" collapsed="false">
      <c r="A933" s="1" t="s">
        <v>2249</v>
      </c>
      <c r="B933" s="86" t="e">
        <f aca="false">VLOOKUP($A933,#REF!, 34, FALSE())</f>
        <v>#VALUE!</v>
      </c>
      <c r="C933" s="87" t="str">
        <f aca="false">CONCATENATE("unused_",A933)</f>
        <v>unused_DDR_XM2_B8RDQS_N</v>
      </c>
      <c r="D933" s="88" t="e">
        <f aca="false">IF(LEN(VLOOKUP($A933,#REF!,8,FALSE())),LEFT(VLOOKUP($A933,#REF!,8,FALSE()),LEN(VLOOKUP($A933,#REF!,8,FALSE()))-2),"")</f>
        <v>#VALUE!</v>
      </c>
      <c r="E933" s="89" t="e">
        <f aca="false">IF(LEN(VLOOKUP($A933,#REF!,4,FALSE())),IF(INDEX(#REF!,MATCH($A933,#REF!,0),1),LEFT(VLOOKUP($A933,#REF!,4,FALSE()),LEN(VLOOKUP($A933,#REF!,4,FALSE()))-2),CONCATENATE(LEFT(VLOOKUP($A933,#REF!,4,FALSE()),LEN(VLOOKUP($A933,#REF!,4,FALSE()))-2),"*")),"")</f>
        <v>#VALUE!</v>
      </c>
      <c r="F933" s="90" t="e">
        <f aca="false">IF(LEN(VLOOKUP($A933,#REF!,5,FALSE())),IF(INDEX(#REF!,MATCH($A933,#REF!,0),2),LEFT(VLOOKUP($A933,#REF!,5,FALSE()),LEN(VLOOKUP($A933,#REF!,5,FALSE()))-2),CONCATENATE(LEFT(VLOOKUP($A933,#REF!,5,FALSE()),LEN(VLOOKUP($A933,#REF!,5,FALSE()))-2),"*")),"")</f>
        <v>#VALUE!</v>
      </c>
      <c r="G933" s="90" t="e">
        <f aca="false">IF(LEN(VLOOKUP($A933,#REF!,6,FALSE())),IF(INDEX(#REF!,MATCH($A933,#REF!,0),3),LEFT(VLOOKUP($A933,#REF!,6,FALSE()),LEN(VLOOKUP($A933,#REF!,6,FALSE()))-2),CONCATENATE(LEFT(VLOOKUP($A933,#REF!,6,FALSE()),LEN(VLOOKUP($A933,#REF!,6,FALSE()))-2),"*")),"")</f>
        <v>#VALUE!</v>
      </c>
      <c r="H933" s="91" t="e">
        <f aca="false">IF(LEN(VLOOKUP($A933,#REF!,7,FALSE())),IF(INDEX(#REF!,MATCH($A933,#REF!,0),4),LEFT(VLOOKUP($A933,#REF!,7,FALSE()),LEN(VLOOKUP($A933,#REF!,7,FALSE()))-2),CONCATENATE(LEFT(VLOOKUP($A933,#REF!,7,FALSE()),LEN(VLOOKUP($A933,#REF!,7,FALSE()))-2),"*")),"")</f>
        <v>#VALUE!</v>
      </c>
      <c r="I933" s="92" t="e">
        <f aca="false">IF(LEN(VLOOKUP($A933,#REF!,8,FALSE())),UPPER(RIGHT(VLOOKUP($A933,#REF!,8,FALSE()), 1)),"")</f>
        <v>#VALUE!</v>
      </c>
      <c r="J933" s="90" t="e">
        <f aca="false">IF(LEN(VLOOKUP($A933,#REF!,4,FALSE())),UPPER(RIGHT(VLOOKUP($A933,#REF!,4,FALSE()), 1)),"")</f>
        <v>#VALUE!</v>
      </c>
      <c r="K933" s="90" t="e">
        <f aca="false">IF(LEN(VLOOKUP($A933,#REF!,5,FALSE())),UPPER(RIGHT(VLOOKUP($A933,#REF!,5,FALSE()), 1)),"")</f>
        <v>#VALUE!</v>
      </c>
      <c r="L933" s="90" t="e">
        <f aca="false">IF(LEN(VLOOKUP($A933,#REF!,6,FALSE())),UPPER(RIGHT(VLOOKUP($A933,#REF!,6,FALSE()), 1)),"")</f>
        <v>#VALUE!</v>
      </c>
      <c r="M933" s="91" t="e">
        <f aca="false">IF(LEN(VLOOKUP($A933,#REF!,7,FALSE())),UPPER(RIGHT(VLOOKUP($A933,#REF!,7,FALSE()), 1)),"")</f>
        <v>#VALUE!</v>
      </c>
      <c r="N933" s="185"/>
      <c r="O933" s="185"/>
      <c r="P933" s="185"/>
      <c r="Q933" s="185"/>
      <c r="R933" s="185"/>
      <c r="S933" s="100" t="e">
        <f aca="false">HLOOKUP("Device Tree Pin Name",#REF!,MATCH($A933,#REF!,0),FALSE())</f>
        <v>#VALUE!</v>
      </c>
      <c r="T933" s="95" t="e">
        <f aca="false">HLOOKUP("power rail",#REF!,MATCH($A933,#REF!,0),FALSE())</f>
        <v>#VALUE!</v>
      </c>
      <c r="U933" s="96" t="e">
        <f aca="false">HLOOKUP("Wake Capable",#REF!,MATCH($A933,#REF!,0),FALSE())</f>
        <v>#VALUE!</v>
      </c>
      <c r="V933" s="96" t="e">
        <f aca="false">HLOOKUP("Strap",#REF!,MATCH($A933,#REF!,0),FALSE())</f>
        <v>#VALUE!</v>
      </c>
      <c r="W933" s="96"/>
      <c r="X933" s="96"/>
      <c r="Y933" s="96"/>
      <c r="Z933" s="95"/>
      <c r="AA933" s="95" t="e">
        <f aca="false">HLOOKUP("Pad type",#REF!,MATCH($A933,#REF!,0),FALSE())</f>
        <v>#VALUE!</v>
      </c>
      <c r="AB933" s="100"/>
      <c r="AC933" s="100" t="e">
        <f aca="false">HLOOKUP("POR Pin State",#REF!,MATCH($A933,#REF!,0),FALSE())</f>
        <v>#VALUE!</v>
      </c>
      <c r="AD933" s="186"/>
      <c r="AE933" s="187"/>
      <c r="AF933" s="187"/>
      <c r="AG933" s="187"/>
      <c r="AH933" s="188"/>
      <c r="AI933" s="188"/>
      <c r="AJ933" s="189"/>
      <c r="AK933" s="189"/>
      <c r="AL933" s="189"/>
      <c r="AM933" s="189"/>
      <c r="AN933" s="189"/>
      <c r="AO933" s="189"/>
      <c r="AP933" s="189"/>
      <c r="AQ933" s="194" t="s">
        <v>2249</v>
      </c>
      <c r="AR933" s="104"/>
      <c r="AS933" s="104"/>
      <c r="AT933" s="104"/>
      <c r="AU933" s="104"/>
      <c r="AV933" s="104"/>
      <c r="AW933" s="104"/>
      <c r="AX933" s="104"/>
      <c r="AY933" s="104"/>
      <c r="AZ933" s="104"/>
      <c r="BA933" s="104"/>
      <c r="BB933" s="162"/>
      <c r="BC933" s="104"/>
      <c r="BD933" s="214"/>
      <c r="BE933" s="213" t="s">
        <v>2250</v>
      </c>
      <c r="BF933" s="108" t="e">
        <f aca="false">VLOOKUP($A933,#REF!, 34, FALSE())</f>
        <v>#VALUE!</v>
      </c>
      <c r="BG933" s="418" t="e">
        <f aca="false">VLOOKUP($A933,#REF!, 22, FALSE())</f>
        <v>#VALUE!</v>
      </c>
      <c r="BH933" s="109"/>
    </row>
    <row r="934" s="232" customFormat="true" ht="12.75" hidden="false" customHeight="true" outlineLevel="0" collapsed="false">
      <c r="A934" s="219" t="s">
        <v>2251</v>
      </c>
      <c r="B934" s="86" t="e">
        <f aca="false">VLOOKUP($A934,#REF!, 34, FALSE())</f>
        <v>#VALUE!</v>
      </c>
      <c r="C934" s="87" t="str">
        <f aca="false">CONCATENATE("unused_",A934)</f>
        <v>unused_DDR_XM2_B9D0</v>
      </c>
      <c r="D934" s="88" t="e">
        <f aca="false">IF(LEN(VLOOKUP($A934,#REF!,8,FALSE())),LEFT(VLOOKUP($A934,#REF!,8,FALSE()),LEN(VLOOKUP($A934,#REF!,8,FALSE()))-2),"")</f>
        <v>#VALUE!</v>
      </c>
      <c r="E934" s="89" t="e">
        <f aca="false">IF(LEN(VLOOKUP($A934,#REF!,4,FALSE())),IF(INDEX(#REF!,MATCH($A934,#REF!,0),1),LEFT(VLOOKUP($A934,#REF!,4,FALSE()),LEN(VLOOKUP($A934,#REF!,4,FALSE()))-2),CONCATENATE(LEFT(VLOOKUP($A934,#REF!,4,FALSE()),LEN(VLOOKUP($A934,#REF!,4,FALSE()))-2),"*")),"")</f>
        <v>#VALUE!</v>
      </c>
      <c r="F934" s="90" t="e">
        <f aca="false">IF(LEN(VLOOKUP($A934,#REF!,5,FALSE())),IF(INDEX(#REF!,MATCH($A934,#REF!,0),2),LEFT(VLOOKUP($A934,#REF!,5,FALSE()),LEN(VLOOKUP($A934,#REF!,5,FALSE()))-2),CONCATENATE(LEFT(VLOOKUP($A934,#REF!,5,FALSE()),LEN(VLOOKUP($A934,#REF!,5,FALSE()))-2),"*")),"")</f>
        <v>#VALUE!</v>
      </c>
      <c r="G934" s="90" t="e">
        <f aca="false">IF(LEN(VLOOKUP($A934,#REF!,6,FALSE())),IF(INDEX(#REF!,MATCH($A934,#REF!,0),3),LEFT(VLOOKUP($A934,#REF!,6,FALSE()),LEN(VLOOKUP($A934,#REF!,6,FALSE()))-2),CONCATENATE(LEFT(VLOOKUP($A934,#REF!,6,FALSE()),LEN(VLOOKUP($A934,#REF!,6,FALSE()))-2),"*")),"")</f>
        <v>#VALUE!</v>
      </c>
      <c r="H934" s="91" t="e">
        <f aca="false">IF(LEN(VLOOKUP($A934,#REF!,7,FALSE())),IF(INDEX(#REF!,MATCH($A934,#REF!,0),4),LEFT(VLOOKUP($A934,#REF!,7,FALSE()),LEN(VLOOKUP($A934,#REF!,7,FALSE()))-2),CONCATENATE(LEFT(VLOOKUP($A934,#REF!,7,FALSE()),LEN(VLOOKUP($A934,#REF!,7,FALSE()))-2),"*")),"")</f>
        <v>#VALUE!</v>
      </c>
      <c r="I934" s="92" t="e">
        <f aca="false">IF(LEN(VLOOKUP($A934,#REF!,8,FALSE())),UPPER(RIGHT(VLOOKUP($A934,#REF!,8,FALSE()), 1)),"")</f>
        <v>#VALUE!</v>
      </c>
      <c r="J934" s="90" t="e">
        <f aca="false">IF(LEN(VLOOKUP($A934,#REF!,4,FALSE())),UPPER(RIGHT(VLOOKUP($A934,#REF!,4,FALSE()), 1)),"")</f>
        <v>#VALUE!</v>
      </c>
      <c r="K934" s="90" t="e">
        <f aca="false">IF(LEN(VLOOKUP($A934,#REF!,5,FALSE())),UPPER(RIGHT(VLOOKUP($A934,#REF!,5,FALSE()), 1)),"")</f>
        <v>#VALUE!</v>
      </c>
      <c r="L934" s="90" t="e">
        <f aca="false">IF(LEN(VLOOKUP($A934,#REF!,6,FALSE())),UPPER(RIGHT(VLOOKUP($A934,#REF!,6,FALSE()), 1)),"")</f>
        <v>#VALUE!</v>
      </c>
      <c r="M934" s="91" t="e">
        <f aca="false">IF(LEN(VLOOKUP($A934,#REF!,7,FALSE())),UPPER(RIGHT(VLOOKUP($A934,#REF!,7,FALSE()), 1)),"")</f>
        <v>#VALUE!</v>
      </c>
      <c r="N934" s="185"/>
      <c r="O934" s="185"/>
      <c r="P934" s="185"/>
      <c r="Q934" s="185"/>
      <c r="R934" s="185"/>
      <c r="S934" s="100" t="e">
        <f aca="false">HLOOKUP("Device Tree Pin Name",#REF!,MATCH($A934,#REF!,0),FALSE())</f>
        <v>#VALUE!</v>
      </c>
      <c r="T934" s="95" t="e">
        <f aca="false">HLOOKUP("power rail",#REF!,MATCH($A934,#REF!,0),FALSE())</f>
        <v>#VALUE!</v>
      </c>
      <c r="U934" s="96" t="e">
        <f aca="false">HLOOKUP("Wake Capable",#REF!,MATCH($A934,#REF!,0),FALSE())</f>
        <v>#VALUE!</v>
      </c>
      <c r="V934" s="96" t="e">
        <f aca="false">HLOOKUP("Strap",#REF!,MATCH($A934,#REF!,0),FALSE())</f>
        <v>#VALUE!</v>
      </c>
      <c r="W934" s="96"/>
      <c r="X934" s="96"/>
      <c r="Y934" s="96"/>
      <c r="Z934" s="95"/>
      <c r="AA934" s="95" t="e">
        <f aca="false">HLOOKUP("Pad type",#REF!,MATCH($A934,#REF!,0),FALSE())</f>
        <v>#VALUE!</v>
      </c>
      <c r="AB934" s="100"/>
      <c r="AC934" s="100" t="e">
        <f aca="false">HLOOKUP("POR Pin State",#REF!,MATCH($A934,#REF!,0),FALSE())</f>
        <v>#VALUE!</v>
      </c>
      <c r="AD934" s="186"/>
      <c r="AE934" s="187"/>
      <c r="AF934" s="187"/>
      <c r="AG934" s="187"/>
      <c r="AH934" s="188"/>
      <c r="AI934" s="188"/>
      <c r="AJ934" s="189"/>
      <c r="AK934" s="189"/>
      <c r="AL934" s="189"/>
      <c r="AM934" s="189"/>
      <c r="AN934" s="189"/>
      <c r="AO934" s="189"/>
      <c r="AP934" s="189"/>
      <c r="AQ934" s="194" t="s">
        <v>2252</v>
      </c>
      <c r="AR934" s="230"/>
      <c r="AS934" s="230"/>
      <c r="AT934" s="230"/>
      <c r="AU934" s="230"/>
      <c r="AV934" s="230"/>
      <c r="AW934" s="230"/>
      <c r="AX934" s="230"/>
      <c r="AY934" s="230"/>
      <c r="AZ934" s="230"/>
      <c r="BA934" s="230"/>
      <c r="BB934" s="231"/>
      <c r="BC934" s="230"/>
      <c r="BD934" s="214"/>
      <c r="BE934" s="226" t="s">
        <v>2253</v>
      </c>
      <c r="BF934" s="108" t="e">
        <f aca="false">VLOOKUP($A934,#REF!, 34, FALSE())</f>
        <v>#VALUE!</v>
      </c>
      <c r="BG934" s="418" t="e">
        <f aca="false">VLOOKUP($A934,#REF!, 22, FALSE())</f>
        <v>#VALUE!</v>
      </c>
      <c r="BH934" s="109"/>
    </row>
    <row r="935" s="193" customFormat="true" ht="12.75" hidden="false" customHeight="true" outlineLevel="0" collapsed="false">
      <c r="A935" s="133" t="s">
        <v>2254</v>
      </c>
      <c r="B935" s="86" t="e">
        <f aca="false">VLOOKUP($A935,#REF!, 34, FALSE())</f>
        <v>#VALUE!</v>
      </c>
      <c r="C935" s="87" t="str">
        <f aca="false">CONCATENATE("unused_",A935)</f>
        <v>unused_DDR_XM2_B9D1</v>
      </c>
      <c r="D935" s="88" t="e">
        <f aca="false">IF(LEN(VLOOKUP($A935,#REF!,8,FALSE())),LEFT(VLOOKUP($A935,#REF!,8,FALSE()),LEN(VLOOKUP($A935,#REF!,8,FALSE()))-2),"")</f>
        <v>#VALUE!</v>
      </c>
      <c r="E935" s="89" t="e">
        <f aca="false">IF(LEN(VLOOKUP($A935,#REF!,4,FALSE())),IF(INDEX(#REF!,MATCH($A935,#REF!,0),1),LEFT(VLOOKUP($A935,#REF!,4,FALSE()),LEN(VLOOKUP($A935,#REF!,4,FALSE()))-2),CONCATENATE(LEFT(VLOOKUP($A935,#REF!,4,FALSE()),LEN(VLOOKUP($A935,#REF!,4,FALSE()))-2),"*")),"")</f>
        <v>#VALUE!</v>
      </c>
      <c r="F935" s="90" t="e">
        <f aca="false">IF(LEN(VLOOKUP($A935,#REF!,5,FALSE())),IF(INDEX(#REF!,MATCH($A935,#REF!,0),2),LEFT(VLOOKUP($A935,#REF!,5,FALSE()),LEN(VLOOKUP($A935,#REF!,5,FALSE()))-2),CONCATENATE(LEFT(VLOOKUP($A935,#REF!,5,FALSE()),LEN(VLOOKUP($A935,#REF!,5,FALSE()))-2),"*")),"")</f>
        <v>#VALUE!</v>
      </c>
      <c r="G935" s="90" t="e">
        <f aca="false">IF(LEN(VLOOKUP($A935,#REF!,6,FALSE())),IF(INDEX(#REF!,MATCH($A935,#REF!,0),3),LEFT(VLOOKUP($A935,#REF!,6,FALSE()),LEN(VLOOKUP($A935,#REF!,6,FALSE()))-2),CONCATENATE(LEFT(VLOOKUP($A935,#REF!,6,FALSE()),LEN(VLOOKUP($A935,#REF!,6,FALSE()))-2),"*")),"")</f>
        <v>#VALUE!</v>
      </c>
      <c r="H935" s="91" t="e">
        <f aca="false">IF(LEN(VLOOKUP($A935,#REF!,7,FALSE())),IF(INDEX(#REF!,MATCH($A935,#REF!,0),4),LEFT(VLOOKUP($A935,#REF!,7,FALSE()),LEN(VLOOKUP($A935,#REF!,7,FALSE()))-2),CONCATENATE(LEFT(VLOOKUP($A935,#REF!,7,FALSE()),LEN(VLOOKUP($A935,#REF!,7,FALSE()))-2),"*")),"")</f>
        <v>#VALUE!</v>
      </c>
      <c r="I935" s="92" t="e">
        <f aca="false">IF(LEN(VLOOKUP($A935,#REF!,8,FALSE())),UPPER(RIGHT(VLOOKUP($A935,#REF!,8,FALSE()), 1)),"")</f>
        <v>#VALUE!</v>
      </c>
      <c r="J935" s="90" t="e">
        <f aca="false">IF(LEN(VLOOKUP($A935,#REF!,4,FALSE())),UPPER(RIGHT(VLOOKUP($A935,#REF!,4,FALSE()), 1)),"")</f>
        <v>#VALUE!</v>
      </c>
      <c r="K935" s="90" t="e">
        <f aca="false">IF(LEN(VLOOKUP($A935,#REF!,5,FALSE())),UPPER(RIGHT(VLOOKUP($A935,#REF!,5,FALSE()), 1)),"")</f>
        <v>#VALUE!</v>
      </c>
      <c r="L935" s="90" t="e">
        <f aca="false">IF(LEN(VLOOKUP($A935,#REF!,6,FALSE())),UPPER(RIGHT(VLOOKUP($A935,#REF!,6,FALSE()), 1)),"")</f>
        <v>#VALUE!</v>
      </c>
      <c r="M935" s="91" t="e">
        <f aca="false">IF(LEN(VLOOKUP($A935,#REF!,7,FALSE())),UPPER(RIGHT(VLOOKUP($A935,#REF!,7,FALSE()), 1)),"")</f>
        <v>#VALUE!</v>
      </c>
      <c r="N935" s="185"/>
      <c r="O935" s="185"/>
      <c r="P935" s="185"/>
      <c r="Q935" s="185"/>
      <c r="R935" s="185"/>
      <c r="S935" s="100" t="e">
        <f aca="false">HLOOKUP("Device Tree Pin Name",#REF!,MATCH($A935,#REF!,0),FALSE())</f>
        <v>#VALUE!</v>
      </c>
      <c r="T935" s="95" t="e">
        <f aca="false">HLOOKUP("power rail",#REF!,MATCH($A935,#REF!,0),FALSE())</f>
        <v>#VALUE!</v>
      </c>
      <c r="U935" s="96" t="e">
        <f aca="false">HLOOKUP("Wake Capable",#REF!,MATCH($A935,#REF!,0),FALSE())</f>
        <v>#VALUE!</v>
      </c>
      <c r="V935" s="96" t="e">
        <f aca="false">HLOOKUP("Strap",#REF!,MATCH($A935,#REF!,0),FALSE())</f>
        <v>#VALUE!</v>
      </c>
      <c r="W935" s="96"/>
      <c r="X935" s="96"/>
      <c r="Y935" s="96"/>
      <c r="Z935" s="95"/>
      <c r="AA935" s="95" t="e">
        <f aca="false">HLOOKUP("Pad type",#REF!,MATCH($A935,#REF!,0),FALSE())</f>
        <v>#VALUE!</v>
      </c>
      <c r="AB935" s="100"/>
      <c r="AC935" s="100" t="e">
        <f aca="false">HLOOKUP("POR Pin State",#REF!,MATCH($A935,#REF!,0),FALSE())</f>
        <v>#VALUE!</v>
      </c>
      <c r="AD935" s="186"/>
      <c r="AE935" s="187"/>
      <c r="AF935" s="187"/>
      <c r="AG935" s="187"/>
      <c r="AH935" s="188"/>
      <c r="AI935" s="188"/>
      <c r="AJ935" s="189"/>
      <c r="AK935" s="189"/>
      <c r="AL935" s="189"/>
      <c r="AM935" s="189"/>
      <c r="AN935" s="189"/>
      <c r="AO935" s="189"/>
      <c r="AP935" s="189"/>
      <c r="AQ935" s="194" t="s">
        <v>2255</v>
      </c>
      <c r="AR935" s="104"/>
      <c r="AS935" s="104"/>
      <c r="AT935" s="104"/>
      <c r="AU935" s="104"/>
      <c r="AV935" s="104"/>
      <c r="AW935" s="104"/>
      <c r="AX935" s="104"/>
      <c r="AY935" s="104"/>
      <c r="AZ935" s="104"/>
      <c r="BA935" s="104"/>
      <c r="BB935" s="162"/>
      <c r="BC935" s="174"/>
      <c r="BD935" s="212"/>
      <c r="BE935" s="213" t="s">
        <v>2256</v>
      </c>
      <c r="BF935" s="108" t="e">
        <f aca="false">VLOOKUP($A935,#REF!, 34, FALSE())</f>
        <v>#VALUE!</v>
      </c>
      <c r="BG935" s="418" t="e">
        <f aca="false">VLOOKUP($A935,#REF!, 22, FALSE())</f>
        <v>#VALUE!</v>
      </c>
      <c r="BH935" s="109"/>
    </row>
    <row r="936" s="193" customFormat="true" ht="12.75" hidden="false" customHeight="true" outlineLevel="0" collapsed="false">
      <c r="A936" s="133" t="s">
        <v>2257</v>
      </c>
      <c r="B936" s="86" t="e">
        <f aca="false">VLOOKUP($A936,#REF!, 34, FALSE())</f>
        <v>#VALUE!</v>
      </c>
      <c r="C936" s="87" t="str">
        <f aca="false">CONCATENATE("unused_",A936)</f>
        <v>unused_DDR_XM2_B9D2</v>
      </c>
      <c r="D936" s="88" t="e">
        <f aca="false">IF(LEN(VLOOKUP($A936,#REF!,8,FALSE())),LEFT(VLOOKUP($A936,#REF!,8,FALSE()),LEN(VLOOKUP($A936,#REF!,8,FALSE()))-2),"")</f>
        <v>#VALUE!</v>
      </c>
      <c r="E936" s="89" t="e">
        <f aca="false">IF(LEN(VLOOKUP($A936,#REF!,4,FALSE())),IF(INDEX(#REF!,MATCH($A936,#REF!,0),1),LEFT(VLOOKUP($A936,#REF!,4,FALSE()),LEN(VLOOKUP($A936,#REF!,4,FALSE()))-2),CONCATENATE(LEFT(VLOOKUP($A936,#REF!,4,FALSE()),LEN(VLOOKUP($A936,#REF!,4,FALSE()))-2),"*")),"")</f>
        <v>#VALUE!</v>
      </c>
      <c r="F936" s="90" t="e">
        <f aca="false">IF(LEN(VLOOKUP($A936,#REF!,5,FALSE())),IF(INDEX(#REF!,MATCH($A936,#REF!,0),2),LEFT(VLOOKUP($A936,#REF!,5,FALSE()),LEN(VLOOKUP($A936,#REF!,5,FALSE()))-2),CONCATENATE(LEFT(VLOOKUP($A936,#REF!,5,FALSE()),LEN(VLOOKUP($A936,#REF!,5,FALSE()))-2),"*")),"")</f>
        <v>#VALUE!</v>
      </c>
      <c r="G936" s="90" t="e">
        <f aca="false">IF(LEN(VLOOKUP($A936,#REF!,6,FALSE())),IF(INDEX(#REF!,MATCH($A936,#REF!,0),3),LEFT(VLOOKUP($A936,#REF!,6,FALSE()),LEN(VLOOKUP($A936,#REF!,6,FALSE()))-2),CONCATENATE(LEFT(VLOOKUP($A936,#REF!,6,FALSE()),LEN(VLOOKUP($A936,#REF!,6,FALSE()))-2),"*")),"")</f>
        <v>#VALUE!</v>
      </c>
      <c r="H936" s="91" t="e">
        <f aca="false">IF(LEN(VLOOKUP($A936,#REF!,7,FALSE())),IF(INDEX(#REF!,MATCH($A936,#REF!,0),4),LEFT(VLOOKUP($A936,#REF!,7,FALSE()),LEN(VLOOKUP($A936,#REF!,7,FALSE()))-2),CONCATENATE(LEFT(VLOOKUP($A936,#REF!,7,FALSE()),LEN(VLOOKUP($A936,#REF!,7,FALSE()))-2),"*")),"")</f>
        <v>#VALUE!</v>
      </c>
      <c r="I936" s="92" t="e">
        <f aca="false">IF(LEN(VLOOKUP($A936,#REF!,8,FALSE())),UPPER(RIGHT(VLOOKUP($A936,#REF!,8,FALSE()), 1)),"")</f>
        <v>#VALUE!</v>
      </c>
      <c r="J936" s="90" t="e">
        <f aca="false">IF(LEN(VLOOKUP($A936,#REF!,4,FALSE())),UPPER(RIGHT(VLOOKUP($A936,#REF!,4,FALSE()), 1)),"")</f>
        <v>#VALUE!</v>
      </c>
      <c r="K936" s="90" t="e">
        <f aca="false">IF(LEN(VLOOKUP($A936,#REF!,5,FALSE())),UPPER(RIGHT(VLOOKUP($A936,#REF!,5,FALSE()), 1)),"")</f>
        <v>#VALUE!</v>
      </c>
      <c r="L936" s="90" t="e">
        <f aca="false">IF(LEN(VLOOKUP($A936,#REF!,6,FALSE())),UPPER(RIGHT(VLOOKUP($A936,#REF!,6,FALSE()), 1)),"")</f>
        <v>#VALUE!</v>
      </c>
      <c r="M936" s="91" t="e">
        <f aca="false">IF(LEN(VLOOKUP($A936,#REF!,7,FALSE())),UPPER(RIGHT(VLOOKUP($A936,#REF!,7,FALSE()), 1)),"")</f>
        <v>#VALUE!</v>
      </c>
      <c r="N936" s="185"/>
      <c r="O936" s="185"/>
      <c r="P936" s="185"/>
      <c r="Q936" s="185"/>
      <c r="R936" s="185"/>
      <c r="S936" s="100" t="e">
        <f aca="false">HLOOKUP("Device Tree Pin Name",#REF!,MATCH($A936,#REF!,0),FALSE())</f>
        <v>#VALUE!</v>
      </c>
      <c r="T936" s="95" t="e">
        <f aca="false">HLOOKUP("power rail",#REF!,MATCH($A936,#REF!,0),FALSE())</f>
        <v>#VALUE!</v>
      </c>
      <c r="U936" s="96" t="e">
        <f aca="false">HLOOKUP("Wake Capable",#REF!,MATCH($A936,#REF!,0),FALSE())</f>
        <v>#VALUE!</v>
      </c>
      <c r="V936" s="96" t="e">
        <f aca="false">HLOOKUP("Strap",#REF!,MATCH($A936,#REF!,0),FALSE())</f>
        <v>#VALUE!</v>
      </c>
      <c r="W936" s="96"/>
      <c r="X936" s="96"/>
      <c r="Y936" s="96"/>
      <c r="Z936" s="95"/>
      <c r="AA936" s="95" t="e">
        <f aca="false">HLOOKUP("Pad type",#REF!,MATCH($A936,#REF!,0),FALSE())</f>
        <v>#VALUE!</v>
      </c>
      <c r="AB936" s="100"/>
      <c r="AC936" s="100" t="e">
        <f aca="false">HLOOKUP("POR Pin State",#REF!,MATCH($A936,#REF!,0),FALSE())</f>
        <v>#VALUE!</v>
      </c>
      <c r="AD936" s="186"/>
      <c r="AE936" s="187"/>
      <c r="AF936" s="187"/>
      <c r="AG936" s="187"/>
      <c r="AH936" s="188"/>
      <c r="AI936" s="188"/>
      <c r="AJ936" s="189"/>
      <c r="AK936" s="189"/>
      <c r="AL936" s="189"/>
      <c r="AM936" s="189"/>
      <c r="AN936" s="189"/>
      <c r="AO936" s="189"/>
      <c r="AP936" s="189"/>
      <c r="AQ936" s="194" t="s">
        <v>2258</v>
      </c>
      <c r="AR936" s="104"/>
      <c r="AS936" s="104"/>
      <c r="AT936" s="104"/>
      <c r="AU936" s="104"/>
      <c r="AV936" s="104"/>
      <c r="AW936" s="104"/>
      <c r="AX936" s="104"/>
      <c r="AY936" s="104"/>
      <c r="AZ936" s="104"/>
      <c r="BA936" s="104"/>
      <c r="BB936" s="162"/>
      <c r="BC936" s="104"/>
      <c r="BD936" s="214"/>
      <c r="BE936" s="213" t="s">
        <v>2259</v>
      </c>
      <c r="BF936" s="108" t="e">
        <f aca="false">VLOOKUP($A936,#REF!, 34, FALSE())</f>
        <v>#VALUE!</v>
      </c>
      <c r="BG936" s="418" t="e">
        <f aca="false">VLOOKUP($A936,#REF!, 22, FALSE())</f>
        <v>#VALUE!</v>
      </c>
      <c r="BH936" s="109"/>
    </row>
    <row r="937" s="193" customFormat="true" ht="12.75" hidden="false" customHeight="true" outlineLevel="0" collapsed="false">
      <c r="A937" s="133" t="s">
        <v>2260</v>
      </c>
      <c r="B937" s="86" t="e">
        <f aca="false">VLOOKUP($A937,#REF!, 34, FALSE())</f>
        <v>#VALUE!</v>
      </c>
      <c r="C937" s="87" t="str">
        <f aca="false">CONCATENATE("unused_",A937)</f>
        <v>unused_DDR_XM2_B9D3</v>
      </c>
      <c r="D937" s="88" t="e">
        <f aca="false">IF(LEN(VLOOKUP($A937,#REF!,8,FALSE())),LEFT(VLOOKUP($A937,#REF!,8,FALSE()),LEN(VLOOKUP($A937,#REF!,8,FALSE()))-2),"")</f>
        <v>#VALUE!</v>
      </c>
      <c r="E937" s="89" t="e">
        <f aca="false">IF(LEN(VLOOKUP($A937,#REF!,4,FALSE())),IF(INDEX(#REF!,MATCH($A937,#REF!,0),1),LEFT(VLOOKUP($A937,#REF!,4,FALSE()),LEN(VLOOKUP($A937,#REF!,4,FALSE()))-2),CONCATENATE(LEFT(VLOOKUP($A937,#REF!,4,FALSE()),LEN(VLOOKUP($A937,#REF!,4,FALSE()))-2),"*")),"")</f>
        <v>#VALUE!</v>
      </c>
      <c r="F937" s="90" t="e">
        <f aca="false">IF(LEN(VLOOKUP($A937,#REF!,5,FALSE())),IF(INDEX(#REF!,MATCH($A937,#REF!,0),2),LEFT(VLOOKUP($A937,#REF!,5,FALSE()),LEN(VLOOKUP($A937,#REF!,5,FALSE()))-2),CONCATENATE(LEFT(VLOOKUP($A937,#REF!,5,FALSE()),LEN(VLOOKUP($A937,#REF!,5,FALSE()))-2),"*")),"")</f>
        <v>#VALUE!</v>
      </c>
      <c r="G937" s="90" t="e">
        <f aca="false">IF(LEN(VLOOKUP($A937,#REF!,6,FALSE())),IF(INDEX(#REF!,MATCH($A937,#REF!,0),3),LEFT(VLOOKUP($A937,#REF!,6,FALSE()),LEN(VLOOKUP($A937,#REF!,6,FALSE()))-2),CONCATENATE(LEFT(VLOOKUP($A937,#REF!,6,FALSE()),LEN(VLOOKUP($A937,#REF!,6,FALSE()))-2),"*")),"")</f>
        <v>#VALUE!</v>
      </c>
      <c r="H937" s="91" t="e">
        <f aca="false">IF(LEN(VLOOKUP($A937,#REF!,7,FALSE())),IF(INDEX(#REF!,MATCH($A937,#REF!,0),4),LEFT(VLOOKUP($A937,#REF!,7,FALSE()),LEN(VLOOKUP($A937,#REF!,7,FALSE()))-2),CONCATENATE(LEFT(VLOOKUP($A937,#REF!,7,FALSE()),LEN(VLOOKUP($A937,#REF!,7,FALSE()))-2),"*")),"")</f>
        <v>#VALUE!</v>
      </c>
      <c r="I937" s="92" t="e">
        <f aca="false">IF(LEN(VLOOKUP($A937,#REF!,8,FALSE())),UPPER(RIGHT(VLOOKUP($A937,#REF!,8,FALSE()), 1)),"")</f>
        <v>#VALUE!</v>
      </c>
      <c r="J937" s="90" t="e">
        <f aca="false">IF(LEN(VLOOKUP($A937,#REF!,4,FALSE())),UPPER(RIGHT(VLOOKUP($A937,#REF!,4,FALSE()), 1)),"")</f>
        <v>#VALUE!</v>
      </c>
      <c r="K937" s="90" t="e">
        <f aca="false">IF(LEN(VLOOKUP($A937,#REF!,5,FALSE())),UPPER(RIGHT(VLOOKUP($A937,#REF!,5,FALSE()), 1)),"")</f>
        <v>#VALUE!</v>
      </c>
      <c r="L937" s="90" t="e">
        <f aca="false">IF(LEN(VLOOKUP($A937,#REF!,6,FALSE())),UPPER(RIGHT(VLOOKUP($A937,#REF!,6,FALSE()), 1)),"")</f>
        <v>#VALUE!</v>
      </c>
      <c r="M937" s="91" t="e">
        <f aca="false">IF(LEN(VLOOKUP($A937,#REF!,7,FALSE())),UPPER(RIGHT(VLOOKUP($A937,#REF!,7,FALSE()), 1)),"")</f>
        <v>#VALUE!</v>
      </c>
      <c r="N937" s="185"/>
      <c r="O937" s="185"/>
      <c r="P937" s="185"/>
      <c r="Q937" s="185"/>
      <c r="R937" s="185"/>
      <c r="S937" s="100" t="e">
        <f aca="false">HLOOKUP("Device Tree Pin Name",#REF!,MATCH($A937,#REF!,0),FALSE())</f>
        <v>#VALUE!</v>
      </c>
      <c r="T937" s="95" t="e">
        <f aca="false">HLOOKUP("power rail",#REF!,MATCH($A937,#REF!,0),FALSE())</f>
        <v>#VALUE!</v>
      </c>
      <c r="U937" s="96" t="e">
        <f aca="false">HLOOKUP("Wake Capable",#REF!,MATCH($A937,#REF!,0),FALSE())</f>
        <v>#VALUE!</v>
      </c>
      <c r="V937" s="96" t="e">
        <f aca="false">HLOOKUP("Strap",#REF!,MATCH($A937,#REF!,0),FALSE())</f>
        <v>#VALUE!</v>
      </c>
      <c r="W937" s="96"/>
      <c r="X937" s="96"/>
      <c r="Y937" s="96"/>
      <c r="Z937" s="95"/>
      <c r="AA937" s="95" t="e">
        <f aca="false">HLOOKUP("Pad type",#REF!,MATCH($A937,#REF!,0),FALSE())</f>
        <v>#VALUE!</v>
      </c>
      <c r="AB937" s="100"/>
      <c r="AC937" s="100" t="e">
        <f aca="false">HLOOKUP("POR Pin State",#REF!,MATCH($A937,#REF!,0),FALSE())</f>
        <v>#VALUE!</v>
      </c>
      <c r="AD937" s="186"/>
      <c r="AE937" s="187"/>
      <c r="AF937" s="187"/>
      <c r="AG937" s="187"/>
      <c r="AH937" s="188"/>
      <c r="AI937" s="188"/>
      <c r="AJ937" s="189"/>
      <c r="AK937" s="189"/>
      <c r="AL937" s="189"/>
      <c r="AM937" s="189"/>
      <c r="AN937" s="189"/>
      <c r="AO937" s="189"/>
      <c r="AP937" s="189"/>
      <c r="AQ937" s="194" t="s">
        <v>2261</v>
      </c>
      <c r="AR937" s="104"/>
      <c r="AS937" s="104"/>
      <c r="AT937" s="104"/>
      <c r="AU937" s="104"/>
      <c r="AV937" s="104"/>
      <c r="AW937" s="104"/>
      <c r="AX937" s="104"/>
      <c r="AY937" s="104"/>
      <c r="AZ937" s="104"/>
      <c r="BA937" s="104"/>
      <c r="BB937" s="162"/>
      <c r="BC937" s="104"/>
      <c r="BD937" s="214"/>
      <c r="BE937" s="213" t="s">
        <v>2262</v>
      </c>
      <c r="BF937" s="108" t="e">
        <f aca="false">VLOOKUP($A937,#REF!, 34, FALSE())</f>
        <v>#VALUE!</v>
      </c>
      <c r="BG937" s="418" t="e">
        <f aca="false">VLOOKUP($A937,#REF!, 22, FALSE())</f>
        <v>#VALUE!</v>
      </c>
      <c r="BH937" s="109"/>
    </row>
    <row r="938" s="193" customFormat="true" ht="12.75" hidden="false" customHeight="true" outlineLevel="0" collapsed="false">
      <c r="A938" s="133" t="s">
        <v>2263</v>
      </c>
      <c r="B938" s="86" t="e">
        <f aca="false">VLOOKUP($A938,#REF!, 34, FALSE())</f>
        <v>#VALUE!</v>
      </c>
      <c r="C938" s="87" t="str">
        <f aca="false">CONCATENATE("unused_",A938)</f>
        <v>unused_DDR_XM2_B9D4</v>
      </c>
      <c r="D938" s="88" t="e">
        <f aca="false">IF(LEN(VLOOKUP($A938,#REF!,8,FALSE())),LEFT(VLOOKUP($A938,#REF!,8,FALSE()),LEN(VLOOKUP($A938,#REF!,8,FALSE()))-2),"")</f>
        <v>#VALUE!</v>
      </c>
      <c r="E938" s="89" t="e">
        <f aca="false">IF(LEN(VLOOKUP($A938,#REF!,4,FALSE())),IF(INDEX(#REF!,MATCH($A938,#REF!,0),1),LEFT(VLOOKUP($A938,#REF!,4,FALSE()),LEN(VLOOKUP($A938,#REF!,4,FALSE()))-2),CONCATENATE(LEFT(VLOOKUP($A938,#REF!,4,FALSE()),LEN(VLOOKUP($A938,#REF!,4,FALSE()))-2),"*")),"")</f>
        <v>#VALUE!</v>
      </c>
      <c r="F938" s="90" t="e">
        <f aca="false">IF(LEN(VLOOKUP($A938,#REF!,5,FALSE())),IF(INDEX(#REF!,MATCH($A938,#REF!,0),2),LEFT(VLOOKUP($A938,#REF!,5,FALSE()),LEN(VLOOKUP($A938,#REF!,5,FALSE()))-2),CONCATENATE(LEFT(VLOOKUP($A938,#REF!,5,FALSE()),LEN(VLOOKUP($A938,#REF!,5,FALSE()))-2),"*")),"")</f>
        <v>#VALUE!</v>
      </c>
      <c r="G938" s="90" t="e">
        <f aca="false">IF(LEN(VLOOKUP($A938,#REF!,6,FALSE())),IF(INDEX(#REF!,MATCH($A938,#REF!,0),3),LEFT(VLOOKUP($A938,#REF!,6,FALSE()),LEN(VLOOKUP($A938,#REF!,6,FALSE()))-2),CONCATENATE(LEFT(VLOOKUP($A938,#REF!,6,FALSE()),LEN(VLOOKUP($A938,#REF!,6,FALSE()))-2),"*")),"")</f>
        <v>#VALUE!</v>
      </c>
      <c r="H938" s="91" t="e">
        <f aca="false">IF(LEN(VLOOKUP($A938,#REF!,7,FALSE())),IF(INDEX(#REF!,MATCH($A938,#REF!,0),4),LEFT(VLOOKUP($A938,#REF!,7,FALSE()),LEN(VLOOKUP($A938,#REF!,7,FALSE()))-2),CONCATENATE(LEFT(VLOOKUP($A938,#REF!,7,FALSE()),LEN(VLOOKUP($A938,#REF!,7,FALSE()))-2),"*")),"")</f>
        <v>#VALUE!</v>
      </c>
      <c r="I938" s="92" t="e">
        <f aca="false">IF(LEN(VLOOKUP($A938,#REF!,8,FALSE())),UPPER(RIGHT(VLOOKUP($A938,#REF!,8,FALSE()), 1)),"")</f>
        <v>#VALUE!</v>
      </c>
      <c r="J938" s="90" t="e">
        <f aca="false">IF(LEN(VLOOKUP($A938,#REF!,4,FALSE())),UPPER(RIGHT(VLOOKUP($A938,#REF!,4,FALSE()), 1)),"")</f>
        <v>#VALUE!</v>
      </c>
      <c r="K938" s="90" t="e">
        <f aca="false">IF(LEN(VLOOKUP($A938,#REF!,5,FALSE())),UPPER(RIGHT(VLOOKUP($A938,#REF!,5,FALSE()), 1)),"")</f>
        <v>#VALUE!</v>
      </c>
      <c r="L938" s="90" t="e">
        <f aca="false">IF(LEN(VLOOKUP($A938,#REF!,6,FALSE())),UPPER(RIGHT(VLOOKUP($A938,#REF!,6,FALSE()), 1)),"")</f>
        <v>#VALUE!</v>
      </c>
      <c r="M938" s="91" t="e">
        <f aca="false">IF(LEN(VLOOKUP($A938,#REF!,7,FALSE())),UPPER(RIGHT(VLOOKUP($A938,#REF!,7,FALSE()), 1)),"")</f>
        <v>#VALUE!</v>
      </c>
      <c r="N938" s="185"/>
      <c r="O938" s="185"/>
      <c r="P938" s="185"/>
      <c r="Q938" s="185"/>
      <c r="R938" s="185"/>
      <c r="S938" s="100" t="e">
        <f aca="false">HLOOKUP("Device Tree Pin Name",#REF!,MATCH($A938,#REF!,0),FALSE())</f>
        <v>#VALUE!</v>
      </c>
      <c r="T938" s="95" t="e">
        <f aca="false">HLOOKUP("power rail",#REF!,MATCH($A938,#REF!,0),FALSE())</f>
        <v>#VALUE!</v>
      </c>
      <c r="U938" s="96" t="e">
        <f aca="false">HLOOKUP("Wake Capable",#REF!,MATCH($A938,#REF!,0),FALSE())</f>
        <v>#VALUE!</v>
      </c>
      <c r="V938" s="96" t="e">
        <f aca="false">HLOOKUP("Strap",#REF!,MATCH($A938,#REF!,0),FALSE())</f>
        <v>#VALUE!</v>
      </c>
      <c r="W938" s="96"/>
      <c r="X938" s="96"/>
      <c r="Y938" s="96"/>
      <c r="Z938" s="95"/>
      <c r="AA938" s="95" t="e">
        <f aca="false">HLOOKUP("Pad type",#REF!,MATCH($A938,#REF!,0),FALSE())</f>
        <v>#VALUE!</v>
      </c>
      <c r="AB938" s="100"/>
      <c r="AC938" s="100" t="e">
        <f aca="false">HLOOKUP("POR Pin State",#REF!,MATCH($A938,#REF!,0),FALSE())</f>
        <v>#VALUE!</v>
      </c>
      <c r="AD938" s="186"/>
      <c r="AE938" s="187"/>
      <c r="AF938" s="187"/>
      <c r="AG938" s="187"/>
      <c r="AH938" s="188"/>
      <c r="AI938" s="188"/>
      <c r="AJ938" s="189"/>
      <c r="AK938" s="189"/>
      <c r="AL938" s="189"/>
      <c r="AM938" s="189"/>
      <c r="AN938" s="189"/>
      <c r="AO938" s="189"/>
      <c r="AP938" s="189"/>
      <c r="AQ938" s="194" t="s">
        <v>2264</v>
      </c>
      <c r="AR938" s="104"/>
      <c r="AS938" s="104"/>
      <c r="AT938" s="104"/>
      <c r="AU938" s="104"/>
      <c r="AV938" s="104"/>
      <c r="AW938" s="104"/>
      <c r="AX938" s="104"/>
      <c r="AY938" s="104"/>
      <c r="AZ938" s="104"/>
      <c r="BA938" s="104"/>
      <c r="BB938" s="162"/>
      <c r="BC938" s="104"/>
      <c r="BD938" s="214"/>
      <c r="BE938" s="213" t="s">
        <v>2265</v>
      </c>
      <c r="BF938" s="108" t="e">
        <f aca="false">VLOOKUP($A938,#REF!, 34, FALSE())</f>
        <v>#VALUE!</v>
      </c>
      <c r="BG938" s="418" t="e">
        <f aca="false">VLOOKUP($A938,#REF!, 22, FALSE())</f>
        <v>#VALUE!</v>
      </c>
      <c r="BH938" s="109"/>
    </row>
    <row r="939" s="193" customFormat="true" ht="12.75" hidden="false" customHeight="true" outlineLevel="0" collapsed="false">
      <c r="A939" s="133" t="s">
        <v>2266</v>
      </c>
      <c r="B939" s="86" t="e">
        <f aca="false">VLOOKUP($A939,#REF!, 34, FALSE())</f>
        <v>#VALUE!</v>
      </c>
      <c r="C939" s="87" t="str">
        <f aca="false">CONCATENATE("unused_",A939)</f>
        <v>unused_DDR_XM2_B9D5</v>
      </c>
      <c r="D939" s="88" t="e">
        <f aca="false">IF(LEN(VLOOKUP($A939,#REF!,8,FALSE())),LEFT(VLOOKUP($A939,#REF!,8,FALSE()),LEN(VLOOKUP($A939,#REF!,8,FALSE()))-2),"")</f>
        <v>#VALUE!</v>
      </c>
      <c r="E939" s="89" t="e">
        <f aca="false">IF(LEN(VLOOKUP($A939,#REF!,4,FALSE())),IF(INDEX(#REF!,MATCH($A939,#REF!,0),1),LEFT(VLOOKUP($A939,#REF!,4,FALSE()),LEN(VLOOKUP($A939,#REF!,4,FALSE()))-2),CONCATENATE(LEFT(VLOOKUP($A939,#REF!,4,FALSE()),LEN(VLOOKUP($A939,#REF!,4,FALSE()))-2),"*")),"")</f>
        <v>#VALUE!</v>
      </c>
      <c r="F939" s="90" t="e">
        <f aca="false">IF(LEN(VLOOKUP($A939,#REF!,5,FALSE())),IF(INDEX(#REF!,MATCH($A939,#REF!,0),2),LEFT(VLOOKUP($A939,#REF!,5,FALSE()),LEN(VLOOKUP($A939,#REF!,5,FALSE()))-2),CONCATENATE(LEFT(VLOOKUP($A939,#REF!,5,FALSE()),LEN(VLOOKUP($A939,#REF!,5,FALSE()))-2),"*")),"")</f>
        <v>#VALUE!</v>
      </c>
      <c r="G939" s="90" t="e">
        <f aca="false">IF(LEN(VLOOKUP($A939,#REF!,6,FALSE())),IF(INDEX(#REF!,MATCH($A939,#REF!,0),3),LEFT(VLOOKUP($A939,#REF!,6,FALSE()),LEN(VLOOKUP($A939,#REF!,6,FALSE()))-2),CONCATENATE(LEFT(VLOOKUP($A939,#REF!,6,FALSE()),LEN(VLOOKUP($A939,#REF!,6,FALSE()))-2),"*")),"")</f>
        <v>#VALUE!</v>
      </c>
      <c r="H939" s="91" t="e">
        <f aca="false">IF(LEN(VLOOKUP($A939,#REF!,7,FALSE())),IF(INDEX(#REF!,MATCH($A939,#REF!,0),4),LEFT(VLOOKUP($A939,#REF!,7,FALSE()),LEN(VLOOKUP($A939,#REF!,7,FALSE()))-2),CONCATENATE(LEFT(VLOOKUP($A939,#REF!,7,FALSE()),LEN(VLOOKUP($A939,#REF!,7,FALSE()))-2),"*")),"")</f>
        <v>#VALUE!</v>
      </c>
      <c r="I939" s="92" t="e">
        <f aca="false">IF(LEN(VLOOKUP($A939,#REF!,8,FALSE())),UPPER(RIGHT(VLOOKUP($A939,#REF!,8,FALSE()), 1)),"")</f>
        <v>#VALUE!</v>
      </c>
      <c r="J939" s="90" t="e">
        <f aca="false">IF(LEN(VLOOKUP($A939,#REF!,4,FALSE())),UPPER(RIGHT(VLOOKUP($A939,#REF!,4,FALSE()), 1)),"")</f>
        <v>#VALUE!</v>
      </c>
      <c r="K939" s="90" t="e">
        <f aca="false">IF(LEN(VLOOKUP($A939,#REF!,5,FALSE())),UPPER(RIGHT(VLOOKUP($A939,#REF!,5,FALSE()), 1)),"")</f>
        <v>#VALUE!</v>
      </c>
      <c r="L939" s="90" t="e">
        <f aca="false">IF(LEN(VLOOKUP($A939,#REF!,6,FALSE())),UPPER(RIGHT(VLOOKUP($A939,#REF!,6,FALSE()), 1)),"")</f>
        <v>#VALUE!</v>
      </c>
      <c r="M939" s="91" t="e">
        <f aca="false">IF(LEN(VLOOKUP($A939,#REF!,7,FALSE())),UPPER(RIGHT(VLOOKUP($A939,#REF!,7,FALSE()), 1)),"")</f>
        <v>#VALUE!</v>
      </c>
      <c r="N939" s="185"/>
      <c r="O939" s="185"/>
      <c r="P939" s="185"/>
      <c r="Q939" s="185"/>
      <c r="R939" s="185"/>
      <c r="S939" s="100" t="e">
        <f aca="false">HLOOKUP("Device Tree Pin Name",#REF!,MATCH($A939,#REF!,0),FALSE())</f>
        <v>#VALUE!</v>
      </c>
      <c r="T939" s="95" t="e">
        <f aca="false">HLOOKUP("power rail",#REF!,MATCH($A939,#REF!,0),FALSE())</f>
        <v>#VALUE!</v>
      </c>
      <c r="U939" s="96" t="e">
        <f aca="false">HLOOKUP("Wake Capable",#REF!,MATCH($A939,#REF!,0),FALSE())</f>
        <v>#VALUE!</v>
      </c>
      <c r="V939" s="96" t="e">
        <f aca="false">HLOOKUP("Strap",#REF!,MATCH($A939,#REF!,0),FALSE())</f>
        <v>#VALUE!</v>
      </c>
      <c r="W939" s="96"/>
      <c r="X939" s="96"/>
      <c r="Y939" s="96"/>
      <c r="Z939" s="95"/>
      <c r="AA939" s="95" t="e">
        <f aca="false">HLOOKUP("Pad type",#REF!,MATCH($A939,#REF!,0),FALSE())</f>
        <v>#VALUE!</v>
      </c>
      <c r="AB939" s="100"/>
      <c r="AC939" s="100" t="e">
        <f aca="false">HLOOKUP("POR Pin State",#REF!,MATCH($A939,#REF!,0),FALSE())</f>
        <v>#VALUE!</v>
      </c>
      <c r="AD939" s="186"/>
      <c r="AE939" s="187"/>
      <c r="AF939" s="187"/>
      <c r="AG939" s="187"/>
      <c r="AH939" s="188"/>
      <c r="AI939" s="188"/>
      <c r="AJ939" s="189"/>
      <c r="AK939" s="189"/>
      <c r="AL939" s="189"/>
      <c r="AM939" s="189"/>
      <c r="AN939" s="189"/>
      <c r="AO939" s="189"/>
      <c r="AP939" s="189"/>
      <c r="AQ939" s="194" t="s">
        <v>2267</v>
      </c>
      <c r="AR939" s="104"/>
      <c r="AS939" s="104"/>
      <c r="AT939" s="104"/>
      <c r="AU939" s="104"/>
      <c r="AV939" s="104"/>
      <c r="AW939" s="104"/>
      <c r="AX939" s="104"/>
      <c r="AY939" s="104"/>
      <c r="AZ939" s="104"/>
      <c r="BA939" s="104"/>
      <c r="BB939" s="162"/>
      <c r="BC939" s="104"/>
      <c r="BD939" s="214"/>
      <c r="BE939" s="213" t="s">
        <v>2268</v>
      </c>
      <c r="BF939" s="108" t="e">
        <f aca="false">VLOOKUP($A939,#REF!, 34, FALSE())</f>
        <v>#VALUE!</v>
      </c>
      <c r="BG939" s="418" t="e">
        <f aca="false">VLOOKUP($A939,#REF!, 22, FALSE())</f>
        <v>#VALUE!</v>
      </c>
      <c r="BH939" s="109"/>
    </row>
    <row r="940" s="193" customFormat="true" ht="12.75" hidden="false" customHeight="true" outlineLevel="0" collapsed="false">
      <c r="A940" s="133" t="s">
        <v>2269</v>
      </c>
      <c r="B940" s="86" t="e">
        <f aca="false">VLOOKUP($A940,#REF!, 34, FALSE())</f>
        <v>#VALUE!</v>
      </c>
      <c r="C940" s="87" t="str">
        <f aca="false">CONCATENATE("unused_",A940)</f>
        <v>unused_DDR_XM2_B9D6</v>
      </c>
      <c r="D940" s="88" t="e">
        <f aca="false">IF(LEN(VLOOKUP($A940,#REF!,8,FALSE())),LEFT(VLOOKUP($A940,#REF!,8,FALSE()),LEN(VLOOKUP($A940,#REF!,8,FALSE()))-2),"")</f>
        <v>#VALUE!</v>
      </c>
      <c r="E940" s="89" t="e">
        <f aca="false">IF(LEN(VLOOKUP($A940,#REF!,4,FALSE())),IF(INDEX(#REF!,MATCH($A940,#REF!,0),1),LEFT(VLOOKUP($A940,#REF!,4,FALSE()),LEN(VLOOKUP($A940,#REF!,4,FALSE()))-2),CONCATENATE(LEFT(VLOOKUP($A940,#REF!,4,FALSE()),LEN(VLOOKUP($A940,#REF!,4,FALSE()))-2),"*")),"")</f>
        <v>#VALUE!</v>
      </c>
      <c r="F940" s="90" t="e">
        <f aca="false">IF(LEN(VLOOKUP($A940,#REF!,5,FALSE())),IF(INDEX(#REF!,MATCH($A940,#REF!,0),2),LEFT(VLOOKUP($A940,#REF!,5,FALSE()),LEN(VLOOKUP($A940,#REF!,5,FALSE()))-2),CONCATENATE(LEFT(VLOOKUP($A940,#REF!,5,FALSE()),LEN(VLOOKUP($A940,#REF!,5,FALSE()))-2),"*")),"")</f>
        <v>#VALUE!</v>
      </c>
      <c r="G940" s="90" t="e">
        <f aca="false">IF(LEN(VLOOKUP($A940,#REF!,6,FALSE())),IF(INDEX(#REF!,MATCH($A940,#REF!,0),3),LEFT(VLOOKUP($A940,#REF!,6,FALSE()),LEN(VLOOKUP($A940,#REF!,6,FALSE()))-2),CONCATENATE(LEFT(VLOOKUP($A940,#REF!,6,FALSE()),LEN(VLOOKUP($A940,#REF!,6,FALSE()))-2),"*")),"")</f>
        <v>#VALUE!</v>
      </c>
      <c r="H940" s="91" t="e">
        <f aca="false">IF(LEN(VLOOKUP($A940,#REF!,7,FALSE())),IF(INDEX(#REF!,MATCH($A940,#REF!,0),4),LEFT(VLOOKUP($A940,#REF!,7,FALSE()),LEN(VLOOKUP($A940,#REF!,7,FALSE()))-2),CONCATENATE(LEFT(VLOOKUP($A940,#REF!,7,FALSE()),LEN(VLOOKUP($A940,#REF!,7,FALSE()))-2),"*")),"")</f>
        <v>#VALUE!</v>
      </c>
      <c r="I940" s="92" t="e">
        <f aca="false">IF(LEN(VLOOKUP($A940,#REF!,8,FALSE())),UPPER(RIGHT(VLOOKUP($A940,#REF!,8,FALSE()), 1)),"")</f>
        <v>#VALUE!</v>
      </c>
      <c r="J940" s="90" t="e">
        <f aca="false">IF(LEN(VLOOKUP($A940,#REF!,4,FALSE())),UPPER(RIGHT(VLOOKUP($A940,#REF!,4,FALSE()), 1)),"")</f>
        <v>#VALUE!</v>
      </c>
      <c r="K940" s="90" t="e">
        <f aca="false">IF(LEN(VLOOKUP($A940,#REF!,5,FALSE())),UPPER(RIGHT(VLOOKUP($A940,#REF!,5,FALSE()), 1)),"")</f>
        <v>#VALUE!</v>
      </c>
      <c r="L940" s="90" t="e">
        <f aca="false">IF(LEN(VLOOKUP($A940,#REF!,6,FALSE())),UPPER(RIGHT(VLOOKUP($A940,#REF!,6,FALSE()), 1)),"")</f>
        <v>#VALUE!</v>
      </c>
      <c r="M940" s="91" t="e">
        <f aca="false">IF(LEN(VLOOKUP($A940,#REF!,7,FALSE())),UPPER(RIGHT(VLOOKUP($A940,#REF!,7,FALSE()), 1)),"")</f>
        <v>#VALUE!</v>
      </c>
      <c r="N940" s="185"/>
      <c r="O940" s="185"/>
      <c r="P940" s="185"/>
      <c r="Q940" s="185"/>
      <c r="R940" s="185"/>
      <c r="S940" s="100" t="e">
        <f aca="false">HLOOKUP("Device Tree Pin Name",#REF!,MATCH($A940,#REF!,0),FALSE())</f>
        <v>#VALUE!</v>
      </c>
      <c r="T940" s="95" t="e">
        <f aca="false">HLOOKUP("power rail",#REF!,MATCH($A940,#REF!,0),FALSE())</f>
        <v>#VALUE!</v>
      </c>
      <c r="U940" s="96" t="e">
        <f aca="false">HLOOKUP("Wake Capable",#REF!,MATCH($A940,#REF!,0),FALSE())</f>
        <v>#VALUE!</v>
      </c>
      <c r="V940" s="96" t="e">
        <f aca="false">HLOOKUP("Strap",#REF!,MATCH($A940,#REF!,0),FALSE())</f>
        <v>#VALUE!</v>
      </c>
      <c r="W940" s="96"/>
      <c r="X940" s="96"/>
      <c r="Y940" s="96"/>
      <c r="Z940" s="95"/>
      <c r="AA940" s="95" t="e">
        <f aca="false">HLOOKUP("Pad type",#REF!,MATCH($A940,#REF!,0),FALSE())</f>
        <v>#VALUE!</v>
      </c>
      <c r="AB940" s="100"/>
      <c r="AC940" s="100" t="e">
        <f aca="false">HLOOKUP("POR Pin State",#REF!,MATCH($A940,#REF!,0),FALSE())</f>
        <v>#VALUE!</v>
      </c>
      <c r="AD940" s="186"/>
      <c r="AE940" s="187"/>
      <c r="AF940" s="187"/>
      <c r="AG940" s="187"/>
      <c r="AH940" s="188"/>
      <c r="AI940" s="188"/>
      <c r="AJ940" s="189"/>
      <c r="AK940" s="189"/>
      <c r="AL940" s="189"/>
      <c r="AM940" s="189"/>
      <c r="AN940" s="189"/>
      <c r="AO940" s="189"/>
      <c r="AP940" s="189"/>
      <c r="AQ940" s="194" t="s">
        <v>2270</v>
      </c>
      <c r="AR940" s="104"/>
      <c r="AS940" s="104"/>
      <c r="AT940" s="104"/>
      <c r="AU940" s="104"/>
      <c r="AV940" s="104"/>
      <c r="AW940" s="104"/>
      <c r="AX940" s="104"/>
      <c r="AY940" s="104"/>
      <c r="AZ940" s="104"/>
      <c r="BA940" s="104"/>
      <c r="BB940" s="162"/>
      <c r="BC940" s="104"/>
      <c r="BD940" s="214"/>
      <c r="BE940" s="213" t="s">
        <v>2271</v>
      </c>
      <c r="BF940" s="108" t="e">
        <f aca="false">VLOOKUP($A940,#REF!, 34, FALSE())</f>
        <v>#VALUE!</v>
      </c>
      <c r="BG940" s="418" t="e">
        <f aca="false">VLOOKUP($A940,#REF!, 22, FALSE())</f>
        <v>#VALUE!</v>
      </c>
      <c r="BH940" s="109"/>
    </row>
    <row r="941" s="193" customFormat="true" ht="12.75" hidden="false" customHeight="true" outlineLevel="0" collapsed="false">
      <c r="A941" s="133" t="s">
        <v>2272</v>
      </c>
      <c r="B941" s="86" t="e">
        <f aca="false">VLOOKUP($A941,#REF!, 34, FALSE())</f>
        <v>#VALUE!</v>
      </c>
      <c r="C941" s="87" t="str">
        <f aca="false">CONCATENATE("unused_",A941)</f>
        <v>unused_DDR_XM2_B9D7</v>
      </c>
      <c r="D941" s="88" t="e">
        <f aca="false">IF(LEN(VLOOKUP($A941,#REF!,8,FALSE())),LEFT(VLOOKUP($A941,#REF!,8,FALSE()),LEN(VLOOKUP($A941,#REF!,8,FALSE()))-2),"")</f>
        <v>#VALUE!</v>
      </c>
      <c r="E941" s="89" t="e">
        <f aca="false">IF(LEN(VLOOKUP($A941,#REF!,4,FALSE())),IF(INDEX(#REF!,MATCH($A941,#REF!,0),1),LEFT(VLOOKUP($A941,#REF!,4,FALSE()),LEN(VLOOKUP($A941,#REF!,4,FALSE()))-2),CONCATENATE(LEFT(VLOOKUP($A941,#REF!,4,FALSE()),LEN(VLOOKUP($A941,#REF!,4,FALSE()))-2),"*")),"")</f>
        <v>#VALUE!</v>
      </c>
      <c r="F941" s="90" t="e">
        <f aca="false">IF(LEN(VLOOKUP($A941,#REF!,5,FALSE())),IF(INDEX(#REF!,MATCH($A941,#REF!,0),2),LEFT(VLOOKUP($A941,#REF!,5,FALSE()),LEN(VLOOKUP($A941,#REF!,5,FALSE()))-2),CONCATENATE(LEFT(VLOOKUP($A941,#REF!,5,FALSE()),LEN(VLOOKUP($A941,#REF!,5,FALSE()))-2),"*")),"")</f>
        <v>#VALUE!</v>
      </c>
      <c r="G941" s="90" t="e">
        <f aca="false">IF(LEN(VLOOKUP($A941,#REF!,6,FALSE())),IF(INDEX(#REF!,MATCH($A941,#REF!,0),3),LEFT(VLOOKUP($A941,#REF!,6,FALSE()),LEN(VLOOKUP($A941,#REF!,6,FALSE()))-2),CONCATENATE(LEFT(VLOOKUP($A941,#REF!,6,FALSE()),LEN(VLOOKUP($A941,#REF!,6,FALSE()))-2),"*")),"")</f>
        <v>#VALUE!</v>
      </c>
      <c r="H941" s="91" t="e">
        <f aca="false">IF(LEN(VLOOKUP($A941,#REF!,7,FALSE())),IF(INDEX(#REF!,MATCH($A941,#REF!,0),4),LEFT(VLOOKUP($A941,#REF!,7,FALSE()),LEN(VLOOKUP($A941,#REF!,7,FALSE()))-2),CONCATENATE(LEFT(VLOOKUP($A941,#REF!,7,FALSE()),LEN(VLOOKUP($A941,#REF!,7,FALSE()))-2),"*")),"")</f>
        <v>#VALUE!</v>
      </c>
      <c r="I941" s="92" t="e">
        <f aca="false">IF(LEN(VLOOKUP($A941,#REF!,8,FALSE())),UPPER(RIGHT(VLOOKUP($A941,#REF!,8,FALSE()), 1)),"")</f>
        <v>#VALUE!</v>
      </c>
      <c r="J941" s="90" t="e">
        <f aca="false">IF(LEN(VLOOKUP($A941,#REF!,4,FALSE())),UPPER(RIGHT(VLOOKUP($A941,#REF!,4,FALSE()), 1)),"")</f>
        <v>#VALUE!</v>
      </c>
      <c r="K941" s="90" t="e">
        <f aca="false">IF(LEN(VLOOKUP($A941,#REF!,5,FALSE())),UPPER(RIGHT(VLOOKUP($A941,#REF!,5,FALSE()), 1)),"")</f>
        <v>#VALUE!</v>
      </c>
      <c r="L941" s="90" t="e">
        <f aca="false">IF(LEN(VLOOKUP($A941,#REF!,6,FALSE())),UPPER(RIGHT(VLOOKUP($A941,#REF!,6,FALSE()), 1)),"")</f>
        <v>#VALUE!</v>
      </c>
      <c r="M941" s="91" t="e">
        <f aca="false">IF(LEN(VLOOKUP($A941,#REF!,7,FALSE())),UPPER(RIGHT(VLOOKUP($A941,#REF!,7,FALSE()), 1)),"")</f>
        <v>#VALUE!</v>
      </c>
      <c r="N941" s="185"/>
      <c r="O941" s="185"/>
      <c r="P941" s="185"/>
      <c r="Q941" s="185"/>
      <c r="R941" s="185"/>
      <c r="S941" s="100" t="e">
        <f aca="false">HLOOKUP("Device Tree Pin Name",#REF!,MATCH($A941,#REF!,0),FALSE())</f>
        <v>#VALUE!</v>
      </c>
      <c r="T941" s="95" t="e">
        <f aca="false">HLOOKUP("power rail",#REF!,MATCH($A941,#REF!,0),FALSE())</f>
        <v>#VALUE!</v>
      </c>
      <c r="U941" s="96" t="e">
        <f aca="false">HLOOKUP("Wake Capable",#REF!,MATCH($A941,#REF!,0),FALSE())</f>
        <v>#VALUE!</v>
      </c>
      <c r="V941" s="96" t="e">
        <f aca="false">HLOOKUP("Strap",#REF!,MATCH($A941,#REF!,0),FALSE())</f>
        <v>#VALUE!</v>
      </c>
      <c r="W941" s="96"/>
      <c r="X941" s="96"/>
      <c r="Y941" s="96"/>
      <c r="Z941" s="95"/>
      <c r="AA941" s="95" t="e">
        <f aca="false">HLOOKUP("Pad type",#REF!,MATCH($A941,#REF!,0),FALSE())</f>
        <v>#VALUE!</v>
      </c>
      <c r="AB941" s="100"/>
      <c r="AC941" s="100" t="e">
        <f aca="false">HLOOKUP("POR Pin State",#REF!,MATCH($A941,#REF!,0),FALSE())</f>
        <v>#VALUE!</v>
      </c>
      <c r="AD941" s="186"/>
      <c r="AE941" s="187"/>
      <c r="AF941" s="187"/>
      <c r="AG941" s="187"/>
      <c r="AH941" s="188"/>
      <c r="AI941" s="188"/>
      <c r="AJ941" s="189"/>
      <c r="AK941" s="189"/>
      <c r="AL941" s="189"/>
      <c r="AM941" s="189"/>
      <c r="AN941" s="189"/>
      <c r="AO941" s="189"/>
      <c r="AP941" s="189"/>
      <c r="AQ941" s="194" t="s">
        <v>2273</v>
      </c>
      <c r="AR941" s="104"/>
      <c r="AS941" s="104"/>
      <c r="AT941" s="104"/>
      <c r="AU941" s="104"/>
      <c r="AV941" s="104"/>
      <c r="AW941" s="104"/>
      <c r="AX941" s="104"/>
      <c r="AY941" s="104"/>
      <c r="AZ941" s="104"/>
      <c r="BA941" s="104"/>
      <c r="BB941" s="162"/>
      <c r="BC941" s="104"/>
      <c r="BD941" s="214"/>
      <c r="BE941" s="213" t="s">
        <v>2274</v>
      </c>
      <c r="BF941" s="108" t="e">
        <f aca="false">VLOOKUP($A941,#REF!, 34, FALSE())</f>
        <v>#VALUE!</v>
      </c>
      <c r="BG941" s="418" t="e">
        <f aca="false">VLOOKUP($A941,#REF!, 22, FALSE())</f>
        <v>#VALUE!</v>
      </c>
      <c r="BH941" s="109"/>
    </row>
    <row r="942" s="193" customFormat="true" ht="12.75" hidden="false" customHeight="true" outlineLevel="0" collapsed="false">
      <c r="A942" s="133" t="s">
        <v>2275</v>
      </c>
      <c r="B942" s="86" t="e">
        <f aca="false">VLOOKUP($A942,#REF!, 34, FALSE())</f>
        <v>#VALUE!</v>
      </c>
      <c r="C942" s="87" t="str">
        <f aca="false">CONCATENATE("unused_",A942)</f>
        <v>unused_DDR_XM2_B9DMI</v>
      </c>
      <c r="D942" s="88" t="e">
        <f aca="false">IF(LEN(VLOOKUP($A942,#REF!,8,FALSE())),LEFT(VLOOKUP($A942,#REF!,8,FALSE()),LEN(VLOOKUP($A942,#REF!,8,FALSE()))-2),"")</f>
        <v>#VALUE!</v>
      </c>
      <c r="E942" s="89" t="e">
        <f aca="false">IF(LEN(VLOOKUP($A942,#REF!,4,FALSE())),IF(INDEX(#REF!,MATCH($A942,#REF!,0),1),LEFT(VLOOKUP($A942,#REF!,4,FALSE()),LEN(VLOOKUP($A942,#REF!,4,FALSE()))-2),CONCATENATE(LEFT(VLOOKUP($A942,#REF!,4,FALSE()),LEN(VLOOKUP($A942,#REF!,4,FALSE()))-2),"*")),"")</f>
        <v>#VALUE!</v>
      </c>
      <c r="F942" s="90" t="e">
        <f aca="false">IF(LEN(VLOOKUP($A942,#REF!,5,FALSE())),IF(INDEX(#REF!,MATCH($A942,#REF!,0),2),LEFT(VLOOKUP($A942,#REF!,5,FALSE()),LEN(VLOOKUP($A942,#REF!,5,FALSE()))-2),CONCATENATE(LEFT(VLOOKUP($A942,#REF!,5,FALSE()),LEN(VLOOKUP($A942,#REF!,5,FALSE()))-2),"*")),"")</f>
        <v>#VALUE!</v>
      </c>
      <c r="G942" s="90" t="e">
        <f aca="false">IF(LEN(VLOOKUP($A942,#REF!,6,FALSE())),IF(INDEX(#REF!,MATCH($A942,#REF!,0),3),LEFT(VLOOKUP($A942,#REF!,6,FALSE()),LEN(VLOOKUP($A942,#REF!,6,FALSE()))-2),CONCATENATE(LEFT(VLOOKUP($A942,#REF!,6,FALSE()),LEN(VLOOKUP($A942,#REF!,6,FALSE()))-2),"*")),"")</f>
        <v>#VALUE!</v>
      </c>
      <c r="H942" s="91" t="e">
        <f aca="false">IF(LEN(VLOOKUP($A942,#REF!,7,FALSE())),IF(INDEX(#REF!,MATCH($A942,#REF!,0),4),LEFT(VLOOKUP($A942,#REF!,7,FALSE()),LEN(VLOOKUP($A942,#REF!,7,FALSE()))-2),CONCATENATE(LEFT(VLOOKUP($A942,#REF!,7,FALSE()),LEN(VLOOKUP($A942,#REF!,7,FALSE()))-2),"*")),"")</f>
        <v>#VALUE!</v>
      </c>
      <c r="I942" s="92" t="e">
        <f aca="false">IF(LEN(VLOOKUP($A942,#REF!,8,FALSE())),UPPER(RIGHT(VLOOKUP($A942,#REF!,8,FALSE()), 1)),"")</f>
        <v>#VALUE!</v>
      </c>
      <c r="J942" s="90" t="e">
        <f aca="false">IF(LEN(VLOOKUP($A942,#REF!,4,FALSE())),UPPER(RIGHT(VLOOKUP($A942,#REF!,4,FALSE()), 1)),"")</f>
        <v>#VALUE!</v>
      </c>
      <c r="K942" s="90" t="e">
        <f aca="false">IF(LEN(VLOOKUP($A942,#REF!,5,FALSE())),UPPER(RIGHT(VLOOKUP($A942,#REF!,5,FALSE()), 1)),"")</f>
        <v>#VALUE!</v>
      </c>
      <c r="L942" s="90" t="e">
        <f aca="false">IF(LEN(VLOOKUP($A942,#REF!,6,FALSE())),UPPER(RIGHT(VLOOKUP($A942,#REF!,6,FALSE()), 1)),"")</f>
        <v>#VALUE!</v>
      </c>
      <c r="M942" s="91" t="e">
        <f aca="false">IF(LEN(VLOOKUP($A942,#REF!,7,FALSE())),UPPER(RIGHT(VLOOKUP($A942,#REF!,7,FALSE()), 1)),"")</f>
        <v>#VALUE!</v>
      </c>
      <c r="N942" s="185"/>
      <c r="O942" s="185"/>
      <c r="P942" s="185"/>
      <c r="Q942" s="185"/>
      <c r="R942" s="185"/>
      <c r="S942" s="100" t="e">
        <f aca="false">HLOOKUP("Device Tree Pin Name",#REF!,MATCH($A942,#REF!,0),FALSE())</f>
        <v>#VALUE!</v>
      </c>
      <c r="T942" s="95" t="e">
        <f aca="false">HLOOKUP("power rail",#REF!,MATCH($A942,#REF!,0),FALSE())</f>
        <v>#VALUE!</v>
      </c>
      <c r="U942" s="96" t="e">
        <f aca="false">HLOOKUP("Wake Capable",#REF!,MATCH($A942,#REF!,0),FALSE())</f>
        <v>#VALUE!</v>
      </c>
      <c r="V942" s="96" t="e">
        <f aca="false">HLOOKUP("Strap",#REF!,MATCH($A942,#REF!,0),FALSE())</f>
        <v>#VALUE!</v>
      </c>
      <c r="W942" s="96"/>
      <c r="X942" s="96"/>
      <c r="Y942" s="96"/>
      <c r="Z942" s="95"/>
      <c r="AA942" s="95" t="e">
        <f aca="false">HLOOKUP("Pad type",#REF!,MATCH($A942,#REF!,0),FALSE())</f>
        <v>#VALUE!</v>
      </c>
      <c r="AB942" s="100"/>
      <c r="AC942" s="100" t="e">
        <f aca="false">HLOOKUP("POR Pin State",#REF!,MATCH($A942,#REF!,0),FALSE())</f>
        <v>#VALUE!</v>
      </c>
      <c r="AD942" s="186"/>
      <c r="AE942" s="187"/>
      <c r="AF942" s="187"/>
      <c r="AG942" s="187"/>
      <c r="AH942" s="188"/>
      <c r="AI942" s="188"/>
      <c r="AJ942" s="189"/>
      <c r="AK942" s="189"/>
      <c r="AL942" s="189"/>
      <c r="AM942" s="189"/>
      <c r="AN942" s="189"/>
      <c r="AO942" s="189"/>
      <c r="AP942" s="189"/>
      <c r="AQ942" s="194" t="s">
        <v>2275</v>
      </c>
      <c r="AR942" s="104"/>
      <c r="AS942" s="104"/>
      <c r="AT942" s="104"/>
      <c r="AU942" s="104"/>
      <c r="AV942" s="104"/>
      <c r="AW942" s="104"/>
      <c r="AX942" s="104"/>
      <c r="AY942" s="104"/>
      <c r="AZ942" s="104"/>
      <c r="BA942" s="104"/>
      <c r="BB942" s="162"/>
      <c r="BC942" s="104"/>
      <c r="BD942" s="214"/>
      <c r="BE942" s="213" t="s">
        <v>2276</v>
      </c>
      <c r="BF942" s="108" t="e">
        <f aca="false">VLOOKUP($A942,#REF!, 34, FALSE())</f>
        <v>#VALUE!</v>
      </c>
      <c r="BG942" s="418" t="e">
        <f aca="false">VLOOKUP($A942,#REF!, 22, FALSE())</f>
        <v>#VALUE!</v>
      </c>
      <c r="BH942" s="109"/>
    </row>
    <row r="943" s="193" customFormat="true" ht="12.75" hidden="false" customHeight="true" outlineLevel="0" collapsed="false">
      <c r="A943" s="133" t="s">
        <v>2277</v>
      </c>
      <c r="B943" s="86" t="e">
        <f aca="false">VLOOKUP($A943,#REF!, 34, FALSE())</f>
        <v>#VALUE!</v>
      </c>
      <c r="C943" s="87" t="str">
        <f aca="false">CONCATENATE("unused_",A943)</f>
        <v>unused_DDR_XM2_B9WCK_P</v>
      </c>
      <c r="D943" s="88" t="e">
        <f aca="false">IF(LEN(VLOOKUP($A943,#REF!,8,FALSE())),LEFT(VLOOKUP($A943,#REF!,8,FALSE()),LEN(VLOOKUP($A943,#REF!,8,FALSE()))-2),"")</f>
        <v>#VALUE!</v>
      </c>
      <c r="E943" s="89" t="e">
        <f aca="false">IF(LEN(VLOOKUP($A943,#REF!,4,FALSE())),IF(INDEX(#REF!,MATCH($A943,#REF!,0),1),LEFT(VLOOKUP($A943,#REF!,4,FALSE()),LEN(VLOOKUP($A943,#REF!,4,FALSE()))-2),CONCATENATE(LEFT(VLOOKUP($A943,#REF!,4,FALSE()),LEN(VLOOKUP($A943,#REF!,4,FALSE()))-2),"*")),"")</f>
        <v>#VALUE!</v>
      </c>
      <c r="F943" s="90" t="e">
        <f aca="false">IF(LEN(VLOOKUP($A943,#REF!,5,FALSE())),IF(INDEX(#REF!,MATCH($A943,#REF!,0),2),LEFT(VLOOKUP($A943,#REF!,5,FALSE()),LEN(VLOOKUP($A943,#REF!,5,FALSE()))-2),CONCATENATE(LEFT(VLOOKUP($A943,#REF!,5,FALSE()),LEN(VLOOKUP($A943,#REF!,5,FALSE()))-2),"*")),"")</f>
        <v>#VALUE!</v>
      </c>
      <c r="G943" s="90" t="e">
        <f aca="false">IF(LEN(VLOOKUP($A943,#REF!,6,FALSE())),IF(INDEX(#REF!,MATCH($A943,#REF!,0),3),LEFT(VLOOKUP($A943,#REF!,6,FALSE()),LEN(VLOOKUP($A943,#REF!,6,FALSE()))-2),CONCATENATE(LEFT(VLOOKUP($A943,#REF!,6,FALSE()),LEN(VLOOKUP($A943,#REF!,6,FALSE()))-2),"*")),"")</f>
        <v>#VALUE!</v>
      </c>
      <c r="H943" s="91" t="e">
        <f aca="false">IF(LEN(VLOOKUP($A943,#REF!,7,FALSE())),IF(INDEX(#REF!,MATCH($A943,#REF!,0),4),LEFT(VLOOKUP($A943,#REF!,7,FALSE()),LEN(VLOOKUP($A943,#REF!,7,FALSE()))-2),CONCATENATE(LEFT(VLOOKUP($A943,#REF!,7,FALSE()),LEN(VLOOKUP($A943,#REF!,7,FALSE()))-2),"*")),"")</f>
        <v>#VALUE!</v>
      </c>
      <c r="I943" s="92" t="e">
        <f aca="false">IF(LEN(VLOOKUP($A943,#REF!,8,FALSE())),UPPER(RIGHT(VLOOKUP($A943,#REF!,8,FALSE()), 1)),"")</f>
        <v>#VALUE!</v>
      </c>
      <c r="J943" s="90" t="e">
        <f aca="false">IF(LEN(VLOOKUP($A943,#REF!,4,FALSE())),UPPER(RIGHT(VLOOKUP($A943,#REF!,4,FALSE()), 1)),"")</f>
        <v>#VALUE!</v>
      </c>
      <c r="K943" s="90" t="e">
        <f aca="false">IF(LEN(VLOOKUP($A943,#REF!,5,FALSE())),UPPER(RIGHT(VLOOKUP($A943,#REF!,5,FALSE()), 1)),"")</f>
        <v>#VALUE!</v>
      </c>
      <c r="L943" s="90" t="e">
        <f aca="false">IF(LEN(VLOOKUP($A943,#REF!,6,FALSE())),UPPER(RIGHT(VLOOKUP($A943,#REF!,6,FALSE()), 1)),"")</f>
        <v>#VALUE!</v>
      </c>
      <c r="M943" s="91" t="e">
        <f aca="false">IF(LEN(VLOOKUP($A943,#REF!,7,FALSE())),UPPER(RIGHT(VLOOKUP($A943,#REF!,7,FALSE()), 1)),"")</f>
        <v>#VALUE!</v>
      </c>
      <c r="N943" s="185"/>
      <c r="O943" s="185"/>
      <c r="P943" s="185"/>
      <c r="Q943" s="185"/>
      <c r="R943" s="185"/>
      <c r="S943" s="100" t="e">
        <f aca="false">HLOOKUP("Device Tree Pin Name",#REF!,MATCH($A943,#REF!,0),FALSE())</f>
        <v>#VALUE!</v>
      </c>
      <c r="T943" s="95" t="e">
        <f aca="false">HLOOKUP("power rail",#REF!,MATCH($A943,#REF!,0),FALSE())</f>
        <v>#VALUE!</v>
      </c>
      <c r="U943" s="96" t="e">
        <f aca="false">HLOOKUP("Wake Capable",#REF!,MATCH($A943,#REF!,0),FALSE())</f>
        <v>#VALUE!</v>
      </c>
      <c r="V943" s="96" t="e">
        <f aca="false">HLOOKUP("Strap",#REF!,MATCH($A943,#REF!,0),FALSE())</f>
        <v>#VALUE!</v>
      </c>
      <c r="W943" s="96"/>
      <c r="X943" s="96"/>
      <c r="Y943" s="96"/>
      <c r="Z943" s="95"/>
      <c r="AA943" s="95" t="e">
        <f aca="false">HLOOKUP("Pad type",#REF!,MATCH($A943,#REF!,0),FALSE())</f>
        <v>#VALUE!</v>
      </c>
      <c r="AB943" s="100"/>
      <c r="AC943" s="100" t="e">
        <f aca="false">HLOOKUP("POR Pin State",#REF!,MATCH($A943,#REF!,0),FALSE())</f>
        <v>#VALUE!</v>
      </c>
      <c r="AD943" s="186"/>
      <c r="AE943" s="187"/>
      <c r="AF943" s="187"/>
      <c r="AG943" s="187"/>
      <c r="AH943" s="188"/>
      <c r="AI943" s="188"/>
      <c r="AJ943" s="189"/>
      <c r="AK943" s="189"/>
      <c r="AL943" s="189"/>
      <c r="AM943" s="189"/>
      <c r="AN943" s="189"/>
      <c r="AO943" s="189"/>
      <c r="AP943" s="189"/>
      <c r="AQ943" s="194" t="s">
        <v>2277</v>
      </c>
      <c r="AR943" s="104"/>
      <c r="AS943" s="104"/>
      <c r="AT943" s="104"/>
      <c r="AU943" s="104"/>
      <c r="AV943" s="104"/>
      <c r="AW943" s="104"/>
      <c r="AX943" s="104"/>
      <c r="AY943" s="104"/>
      <c r="AZ943" s="104"/>
      <c r="BA943" s="104"/>
      <c r="BB943" s="162"/>
      <c r="BC943" s="104"/>
      <c r="BD943" s="214"/>
      <c r="BE943" s="213" t="s">
        <v>2278</v>
      </c>
      <c r="BF943" s="108" t="e">
        <f aca="false">VLOOKUP($A943,#REF!, 34, FALSE())</f>
        <v>#VALUE!</v>
      </c>
      <c r="BG943" s="418" t="e">
        <f aca="false">VLOOKUP($A943,#REF!, 22, FALSE())</f>
        <v>#VALUE!</v>
      </c>
      <c r="BH943" s="109"/>
    </row>
    <row r="944" s="193" customFormat="true" ht="12.75" hidden="false" customHeight="true" outlineLevel="0" collapsed="false">
      <c r="A944" s="1" t="s">
        <v>2279</v>
      </c>
      <c r="B944" s="86" t="e">
        <f aca="false">VLOOKUP($A944,#REF!, 34, FALSE())</f>
        <v>#VALUE!</v>
      </c>
      <c r="C944" s="87" t="str">
        <f aca="false">CONCATENATE("unused_",A944)</f>
        <v>unused_DDR_XM2_B9WCK_N</v>
      </c>
      <c r="D944" s="88" t="e">
        <f aca="false">IF(LEN(VLOOKUP($A944,#REF!,8,FALSE())),LEFT(VLOOKUP($A944,#REF!,8,FALSE()),LEN(VLOOKUP($A944,#REF!,8,FALSE()))-2),"")</f>
        <v>#VALUE!</v>
      </c>
      <c r="E944" s="89" t="e">
        <f aca="false">IF(LEN(VLOOKUP($A944,#REF!,4,FALSE())),IF(INDEX(#REF!,MATCH($A944,#REF!,0),1),LEFT(VLOOKUP($A944,#REF!,4,FALSE()),LEN(VLOOKUP($A944,#REF!,4,FALSE()))-2),CONCATENATE(LEFT(VLOOKUP($A944,#REF!,4,FALSE()),LEN(VLOOKUP($A944,#REF!,4,FALSE()))-2),"*")),"")</f>
        <v>#VALUE!</v>
      </c>
      <c r="F944" s="90" t="e">
        <f aca="false">IF(LEN(VLOOKUP($A944,#REF!,5,FALSE())),IF(INDEX(#REF!,MATCH($A944,#REF!,0),2),LEFT(VLOOKUP($A944,#REF!,5,FALSE()),LEN(VLOOKUP($A944,#REF!,5,FALSE()))-2),CONCATENATE(LEFT(VLOOKUP($A944,#REF!,5,FALSE()),LEN(VLOOKUP($A944,#REF!,5,FALSE()))-2),"*")),"")</f>
        <v>#VALUE!</v>
      </c>
      <c r="G944" s="90" t="e">
        <f aca="false">IF(LEN(VLOOKUP($A944,#REF!,6,FALSE())),IF(INDEX(#REF!,MATCH($A944,#REF!,0),3),LEFT(VLOOKUP($A944,#REF!,6,FALSE()),LEN(VLOOKUP($A944,#REF!,6,FALSE()))-2),CONCATENATE(LEFT(VLOOKUP($A944,#REF!,6,FALSE()),LEN(VLOOKUP($A944,#REF!,6,FALSE()))-2),"*")),"")</f>
        <v>#VALUE!</v>
      </c>
      <c r="H944" s="91" t="e">
        <f aca="false">IF(LEN(VLOOKUP($A944,#REF!,7,FALSE())),IF(INDEX(#REF!,MATCH($A944,#REF!,0),4),LEFT(VLOOKUP($A944,#REF!,7,FALSE()),LEN(VLOOKUP($A944,#REF!,7,FALSE()))-2),CONCATENATE(LEFT(VLOOKUP($A944,#REF!,7,FALSE()),LEN(VLOOKUP($A944,#REF!,7,FALSE()))-2),"*")),"")</f>
        <v>#VALUE!</v>
      </c>
      <c r="I944" s="92" t="e">
        <f aca="false">IF(LEN(VLOOKUP($A944,#REF!,8,FALSE())),UPPER(RIGHT(VLOOKUP($A944,#REF!,8,FALSE()), 1)),"")</f>
        <v>#VALUE!</v>
      </c>
      <c r="J944" s="90" t="e">
        <f aca="false">IF(LEN(VLOOKUP($A944,#REF!,4,FALSE())),UPPER(RIGHT(VLOOKUP($A944,#REF!,4,FALSE()), 1)),"")</f>
        <v>#VALUE!</v>
      </c>
      <c r="K944" s="90" t="e">
        <f aca="false">IF(LEN(VLOOKUP($A944,#REF!,5,FALSE())),UPPER(RIGHT(VLOOKUP($A944,#REF!,5,FALSE()), 1)),"")</f>
        <v>#VALUE!</v>
      </c>
      <c r="L944" s="90" t="e">
        <f aca="false">IF(LEN(VLOOKUP($A944,#REF!,6,FALSE())),UPPER(RIGHT(VLOOKUP($A944,#REF!,6,FALSE()), 1)),"")</f>
        <v>#VALUE!</v>
      </c>
      <c r="M944" s="91" t="e">
        <f aca="false">IF(LEN(VLOOKUP($A944,#REF!,7,FALSE())),UPPER(RIGHT(VLOOKUP($A944,#REF!,7,FALSE()), 1)),"")</f>
        <v>#VALUE!</v>
      </c>
      <c r="N944" s="185"/>
      <c r="O944" s="185"/>
      <c r="P944" s="185"/>
      <c r="Q944" s="185"/>
      <c r="R944" s="185"/>
      <c r="S944" s="100" t="e">
        <f aca="false">HLOOKUP("Device Tree Pin Name",#REF!,MATCH($A944,#REF!,0),FALSE())</f>
        <v>#VALUE!</v>
      </c>
      <c r="T944" s="95" t="e">
        <f aca="false">HLOOKUP("power rail",#REF!,MATCH($A944,#REF!,0),FALSE())</f>
        <v>#VALUE!</v>
      </c>
      <c r="U944" s="96" t="e">
        <f aca="false">HLOOKUP("Wake Capable",#REF!,MATCH($A944,#REF!,0),FALSE())</f>
        <v>#VALUE!</v>
      </c>
      <c r="V944" s="96" t="e">
        <f aca="false">HLOOKUP("Strap",#REF!,MATCH($A944,#REF!,0),FALSE())</f>
        <v>#VALUE!</v>
      </c>
      <c r="W944" s="96"/>
      <c r="X944" s="96"/>
      <c r="Y944" s="96"/>
      <c r="Z944" s="95"/>
      <c r="AA944" s="95" t="e">
        <f aca="false">HLOOKUP("Pad type",#REF!,MATCH($A944,#REF!,0),FALSE())</f>
        <v>#VALUE!</v>
      </c>
      <c r="AB944" s="100"/>
      <c r="AC944" s="100" t="e">
        <f aca="false">HLOOKUP("POR Pin State",#REF!,MATCH($A944,#REF!,0),FALSE())</f>
        <v>#VALUE!</v>
      </c>
      <c r="AD944" s="186"/>
      <c r="AE944" s="187"/>
      <c r="AF944" s="187"/>
      <c r="AG944" s="187"/>
      <c r="AH944" s="188"/>
      <c r="AI944" s="188"/>
      <c r="AJ944" s="189"/>
      <c r="AK944" s="189"/>
      <c r="AL944" s="189"/>
      <c r="AM944" s="189"/>
      <c r="AN944" s="189"/>
      <c r="AO944" s="189"/>
      <c r="AP944" s="189"/>
      <c r="AQ944" s="194" t="s">
        <v>2279</v>
      </c>
      <c r="AR944" s="104"/>
      <c r="AS944" s="104"/>
      <c r="AT944" s="104"/>
      <c r="AU944" s="104"/>
      <c r="AV944" s="104"/>
      <c r="AW944" s="104"/>
      <c r="AX944" s="104"/>
      <c r="AY944" s="104"/>
      <c r="AZ944" s="104"/>
      <c r="BA944" s="104"/>
      <c r="BB944" s="162"/>
      <c r="BC944" s="104"/>
      <c r="BD944" s="214"/>
      <c r="BE944" s="213" t="s">
        <v>2280</v>
      </c>
      <c r="BF944" s="108" t="e">
        <f aca="false">VLOOKUP($A944,#REF!, 34, FALSE())</f>
        <v>#VALUE!</v>
      </c>
      <c r="BG944" s="418" t="e">
        <f aca="false">VLOOKUP($A944,#REF!, 22, FALSE())</f>
        <v>#VALUE!</v>
      </c>
      <c r="BH944" s="109"/>
    </row>
    <row r="945" s="193" customFormat="true" ht="12.75" hidden="false" customHeight="true" outlineLevel="0" collapsed="false">
      <c r="A945" s="1" t="s">
        <v>2281</v>
      </c>
      <c r="B945" s="86" t="e">
        <f aca="false">VLOOKUP($A945,#REF!, 34, FALSE())</f>
        <v>#VALUE!</v>
      </c>
      <c r="C945" s="87" t="str">
        <f aca="false">CONCATENATE("unused_",A945)</f>
        <v>unused_DDR_XM2_B9RDQS_P</v>
      </c>
      <c r="D945" s="88" t="e">
        <f aca="false">IF(LEN(VLOOKUP($A945,#REF!,8,FALSE())),LEFT(VLOOKUP($A945,#REF!,8,FALSE()),LEN(VLOOKUP($A945,#REF!,8,FALSE()))-2),"")</f>
        <v>#VALUE!</v>
      </c>
      <c r="E945" s="89" t="e">
        <f aca="false">IF(LEN(VLOOKUP($A945,#REF!,4,FALSE())),IF(INDEX(#REF!,MATCH($A945,#REF!,0),1),LEFT(VLOOKUP($A945,#REF!,4,FALSE()),LEN(VLOOKUP($A945,#REF!,4,FALSE()))-2),CONCATENATE(LEFT(VLOOKUP($A945,#REF!,4,FALSE()),LEN(VLOOKUP($A945,#REF!,4,FALSE()))-2),"*")),"")</f>
        <v>#VALUE!</v>
      </c>
      <c r="F945" s="90" t="e">
        <f aca="false">IF(LEN(VLOOKUP($A945,#REF!,5,FALSE())),IF(INDEX(#REF!,MATCH($A945,#REF!,0),2),LEFT(VLOOKUP($A945,#REF!,5,FALSE()),LEN(VLOOKUP($A945,#REF!,5,FALSE()))-2),CONCATENATE(LEFT(VLOOKUP($A945,#REF!,5,FALSE()),LEN(VLOOKUP($A945,#REF!,5,FALSE()))-2),"*")),"")</f>
        <v>#VALUE!</v>
      </c>
      <c r="G945" s="90" t="e">
        <f aca="false">IF(LEN(VLOOKUP($A945,#REF!,6,FALSE())),IF(INDEX(#REF!,MATCH($A945,#REF!,0),3),LEFT(VLOOKUP($A945,#REF!,6,FALSE()),LEN(VLOOKUP($A945,#REF!,6,FALSE()))-2),CONCATENATE(LEFT(VLOOKUP($A945,#REF!,6,FALSE()),LEN(VLOOKUP($A945,#REF!,6,FALSE()))-2),"*")),"")</f>
        <v>#VALUE!</v>
      </c>
      <c r="H945" s="91" t="e">
        <f aca="false">IF(LEN(VLOOKUP($A945,#REF!,7,FALSE())),IF(INDEX(#REF!,MATCH($A945,#REF!,0),4),LEFT(VLOOKUP($A945,#REF!,7,FALSE()),LEN(VLOOKUP($A945,#REF!,7,FALSE()))-2),CONCATENATE(LEFT(VLOOKUP($A945,#REF!,7,FALSE()),LEN(VLOOKUP($A945,#REF!,7,FALSE()))-2),"*")),"")</f>
        <v>#VALUE!</v>
      </c>
      <c r="I945" s="92" t="e">
        <f aca="false">IF(LEN(VLOOKUP($A945,#REF!,8,FALSE())),UPPER(RIGHT(VLOOKUP($A945,#REF!,8,FALSE()), 1)),"")</f>
        <v>#VALUE!</v>
      </c>
      <c r="J945" s="90" t="e">
        <f aca="false">IF(LEN(VLOOKUP($A945,#REF!,4,FALSE())),UPPER(RIGHT(VLOOKUP($A945,#REF!,4,FALSE()), 1)),"")</f>
        <v>#VALUE!</v>
      </c>
      <c r="K945" s="90" t="e">
        <f aca="false">IF(LEN(VLOOKUP($A945,#REF!,5,FALSE())),UPPER(RIGHT(VLOOKUP($A945,#REF!,5,FALSE()), 1)),"")</f>
        <v>#VALUE!</v>
      </c>
      <c r="L945" s="90" t="e">
        <f aca="false">IF(LEN(VLOOKUP($A945,#REF!,6,FALSE())),UPPER(RIGHT(VLOOKUP($A945,#REF!,6,FALSE()), 1)),"")</f>
        <v>#VALUE!</v>
      </c>
      <c r="M945" s="91" t="e">
        <f aca="false">IF(LEN(VLOOKUP($A945,#REF!,7,FALSE())),UPPER(RIGHT(VLOOKUP($A945,#REF!,7,FALSE()), 1)),"")</f>
        <v>#VALUE!</v>
      </c>
      <c r="N945" s="185"/>
      <c r="O945" s="185"/>
      <c r="P945" s="185"/>
      <c r="Q945" s="185"/>
      <c r="R945" s="185"/>
      <c r="S945" s="100" t="e">
        <f aca="false">HLOOKUP("Device Tree Pin Name",#REF!,MATCH($A945,#REF!,0),FALSE())</f>
        <v>#VALUE!</v>
      </c>
      <c r="T945" s="95" t="e">
        <f aca="false">HLOOKUP("power rail",#REF!,MATCH($A945,#REF!,0),FALSE())</f>
        <v>#VALUE!</v>
      </c>
      <c r="U945" s="96" t="e">
        <f aca="false">HLOOKUP("Wake Capable",#REF!,MATCH($A945,#REF!,0),FALSE())</f>
        <v>#VALUE!</v>
      </c>
      <c r="V945" s="96" t="e">
        <f aca="false">HLOOKUP("Strap",#REF!,MATCH($A945,#REF!,0),FALSE())</f>
        <v>#VALUE!</v>
      </c>
      <c r="W945" s="96"/>
      <c r="X945" s="96"/>
      <c r="Y945" s="96"/>
      <c r="Z945" s="95"/>
      <c r="AA945" s="95" t="e">
        <f aca="false">HLOOKUP("Pad type",#REF!,MATCH($A945,#REF!,0),FALSE())</f>
        <v>#VALUE!</v>
      </c>
      <c r="AB945" s="100"/>
      <c r="AC945" s="100" t="e">
        <f aca="false">HLOOKUP("POR Pin State",#REF!,MATCH($A945,#REF!,0),FALSE())</f>
        <v>#VALUE!</v>
      </c>
      <c r="AD945" s="186"/>
      <c r="AE945" s="187"/>
      <c r="AF945" s="187"/>
      <c r="AG945" s="187"/>
      <c r="AH945" s="188"/>
      <c r="AI945" s="188"/>
      <c r="AJ945" s="189"/>
      <c r="AK945" s="189"/>
      <c r="AL945" s="189"/>
      <c r="AM945" s="189"/>
      <c r="AN945" s="189"/>
      <c r="AO945" s="189"/>
      <c r="AP945" s="189"/>
      <c r="AQ945" s="194" t="s">
        <v>2281</v>
      </c>
      <c r="AR945" s="104"/>
      <c r="AS945" s="104"/>
      <c r="AT945" s="104"/>
      <c r="AU945" s="104"/>
      <c r="AV945" s="104"/>
      <c r="AW945" s="104"/>
      <c r="AX945" s="104"/>
      <c r="AY945" s="104"/>
      <c r="AZ945" s="104"/>
      <c r="BA945" s="104"/>
      <c r="BB945" s="162"/>
      <c r="BC945" s="104"/>
      <c r="BD945" s="214"/>
      <c r="BE945" s="213" t="s">
        <v>2282</v>
      </c>
      <c r="BF945" s="108" t="e">
        <f aca="false">VLOOKUP($A945,#REF!, 34, FALSE())</f>
        <v>#VALUE!</v>
      </c>
      <c r="BG945" s="418" t="e">
        <f aca="false">VLOOKUP($A945,#REF!, 22, FALSE())</f>
        <v>#VALUE!</v>
      </c>
      <c r="BH945" s="109"/>
    </row>
    <row r="946" s="193" customFormat="true" ht="12.75" hidden="false" customHeight="true" outlineLevel="0" collapsed="false">
      <c r="A946" s="133" t="s">
        <v>2283</v>
      </c>
      <c r="B946" s="86" t="e">
        <f aca="false">VLOOKUP($A946,#REF!, 34, FALSE())</f>
        <v>#VALUE!</v>
      </c>
      <c r="C946" s="87" t="str">
        <f aca="false">CONCATENATE("unused_",A946)</f>
        <v>unused_DDR_XM2_B9RDQS_N</v>
      </c>
      <c r="D946" s="88" t="e">
        <f aca="false">IF(LEN(VLOOKUP($A946,#REF!,8,FALSE())),LEFT(VLOOKUP($A946,#REF!,8,FALSE()),LEN(VLOOKUP($A946,#REF!,8,FALSE()))-2),"")</f>
        <v>#VALUE!</v>
      </c>
      <c r="E946" s="89" t="e">
        <f aca="false">IF(LEN(VLOOKUP($A946,#REF!,4,FALSE())),IF(INDEX(#REF!,MATCH($A946,#REF!,0),1),LEFT(VLOOKUP($A946,#REF!,4,FALSE()),LEN(VLOOKUP($A946,#REF!,4,FALSE()))-2),CONCATENATE(LEFT(VLOOKUP($A946,#REF!,4,FALSE()),LEN(VLOOKUP($A946,#REF!,4,FALSE()))-2),"*")),"")</f>
        <v>#VALUE!</v>
      </c>
      <c r="F946" s="90" t="e">
        <f aca="false">IF(LEN(VLOOKUP($A946,#REF!,5,FALSE())),IF(INDEX(#REF!,MATCH($A946,#REF!,0),2),LEFT(VLOOKUP($A946,#REF!,5,FALSE()),LEN(VLOOKUP($A946,#REF!,5,FALSE()))-2),CONCATENATE(LEFT(VLOOKUP($A946,#REF!,5,FALSE()),LEN(VLOOKUP($A946,#REF!,5,FALSE()))-2),"*")),"")</f>
        <v>#VALUE!</v>
      </c>
      <c r="G946" s="90" t="e">
        <f aca="false">IF(LEN(VLOOKUP($A946,#REF!,6,FALSE())),IF(INDEX(#REF!,MATCH($A946,#REF!,0),3),LEFT(VLOOKUP($A946,#REF!,6,FALSE()),LEN(VLOOKUP($A946,#REF!,6,FALSE()))-2),CONCATENATE(LEFT(VLOOKUP($A946,#REF!,6,FALSE()),LEN(VLOOKUP($A946,#REF!,6,FALSE()))-2),"*")),"")</f>
        <v>#VALUE!</v>
      </c>
      <c r="H946" s="91" t="e">
        <f aca="false">IF(LEN(VLOOKUP($A946,#REF!,7,FALSE())),IF(INDEX(#REF!,MATCH($A946,#REF!,0),4),LEFT(VLOOKUP($A946,#REF!,7,FALSE()),LEN(VLOOKUP($A946,#REF!,7,FALSE()))-2),CONCATENATE(LEFT(VLOOKUP($A946,#REF!,7,FALSE()),LEN(VLOOKUP($A946,#REF!,7,FALSE()))-2),"*")),"")</f>
        <v>#VALUE!</v>
      </c>
      <c r="I946" s="92" t="e">
        <f aca="false">IF(LEN(VLOOKUP($A946,#REF!,8,FALSE())),UPPER(RIGHT(VLOOKUP($A946,#REF!,8,FALSE()), 1)),"")</f>
        <v>#VALUE!</v>
      </c>
      <c r="J946" s="90" t="e">
        <f aca="false">IF(LEN(VLOOKUP($A946,#REF!,4,FALSE())),UPPER(RIGHT(VLOOKUP($A946,#REF!,4,FALSE()), 1)),"")</f>
        <v>#VALUE!</v>
      </c>
      <c r="K946" s="90" t="e">
        <f aca="false">IF(LEN(VLOOKUP($A946,#REF!,5,FALSE())),UPPER(RIGHT(VLOOKUP($A946,#REF!,5,FALSE()), 1)),"")</f>
        <v>#VALUE!</v>
      </c>
      <c r="L946" s="90" t="e">
        <f aca="false">IF(LEN(VLOOKUP($A946,#REF!,6,FALSE())),UPPER(RIGHT(VLOOKUP($A946,#REF!,6,FALSE()), 1)),"")</f>
        <v>#VALUE!</v>
      </c>
      <c r="M946" s="91" t="e">
        <f aca="false">IF(LEN(VLOOKUP($A946,#REF!,7,FALSE())),UPPER(RIGHT(VLOOKUP($A946,#REF!,7,FALSE()), 1)),"")</f>
        <v>#VALUE!</v>
      </c>
      <c r="N946" s="185"/>
      <c r="O946" s="185"/>
      <c r="P946" s="185"/>
      <c r="Q946" s="185"/>
      <c r="R946" s="185"/>
      <c r="S946" s="100" t="e">
        <f aca="false">HLOOKUP("Device Tree Pin Name",#REF!,MATCH($A946,#REF!,0),FALSE())</f>
        <v>#VALUE!</v>
      </c>
      <c r="T946" s="95" t="e">
        <f aca="false">HLOOKUP("power rail",#REF!,MATCH($A946,#REF!,0),FALSE())</f>
        <v>#VALUE!</v>
      </c>
      <c r="U946" s="96" t="e">
        <f aca="false">HLOOKUP("Wake Capable",#REF!,MATCH($A946,#REF!,0),FALSE())</f>
        <v>#VALUE!</v>
      </c>
      <c r="V946" s="96" t="e">
        <f aca="false">HLOOKUP("Strap",#REF!,MATCH($A946,#REF!,0),FALSE())</f>
        <v>#VALUE!</v>
      </c>
      <c r="W946" s="96"/>
      <c r="X946" s="96"/>
      <c r="Y946" s="96"/>
      <c r="Z946" s="95"/>
      <c r="AA946" s="95" t="e">
        <f aca="false">HLOOKUP("Pad type",#REF!,MATCH($A946,#REF!,0),FALSE())</f>
        <v>#VALUE!</v>
      </c>
      <c r="AB946" s="100"/>
      <c r="AC946" s="100" t="e">
        <f aca="false">HLOOKUP("POR Pin State",#REF!,MATCH($A946,#REF!,0),FALSE())</f>
        <v>#VALUE!</v>
      </c>
      <c r="AD946" s="186"/>
      <c r="AE946" s="187"/>
      <c r="AF946" s="187"/>
      <c r="AG946" s="187"/>
      <c r="AH946" s="188"/>
      <c r="AI946" s="188"/>
      <c r="AJ946" s="189"/>
      <c r="AK946" s="189"/>
      <c r="AL946" s="189"/>
      <c r="AM946" s="189"/>
      <c r="AN946" s="189"/>
      <c r="AO946" s="189"/>
      <c r="AP946" s="189"/>
      <c r="AQ946" s="194" t="s">
        <v>2283</v>
      </c>
      <c r="AR946" s="104"/>
      <c r="AS946" s="104"/>
      <c r="AT946" s="104"/>
      <c r="AU946" s="104"/>
      <c r="AV946" s="104"/>
      <c r="AW946" s="104"/>
      <c r="AX946" s="104"/>
      <c r="AY946" s="104"/>
      <c r="AZ946" s="104"/>
      <c r="BA946" s="104"/>
      <c r="BB946" s="162"/>
      <c r="BC946" s="104"/>
      <c r="BD946" s="214"/>
      <c r="BE946" s="213" t="s">
        <v>2284</v>
      </c>
      <c r="BF946" s="108" t="e">
        <f aca="false">VLOOKUP($A946,#REF!, 34, FALSE())</f>
        <v>#VALUE!</v>
      </c>
      <c r="BG946" s="418" t="e">
        <f aca="false">VLOOKUP($A946,#REF!, 22, FALSE())</f>
        <v>#VALUE!</v>
      </c>
      <c r="BH946" s="109"/>
    </row>
    <row r="947" s="193" customFormat="true" ht="12.75" hidden="false" customHeight="true" outlineLevel="0" collapsed="false">
      <c r="A947" s="1" t="s">
        <v>2285</v>
      </c>
      <c r="B947" s="86" t="e">
        <f aca="false">VLOOKUP($A947,#REF!, 34, FALSE())</f>
        <v>#VALUE!</v>
      </c>
      <c r="C947" s="87" t="str">
        <f aca="false">CONCATENATE("unused_",A947)</f>
        <v>unused_DDR_XM2_COMP_PU_HV</v>
      </c>
      <c r="D947" s="88" t="e">
        <f aca="false">IF(LEN(VLOOKUP($A947,#REF!,8,FALSE())),LEFT(VLOOKUP($A947,#REF!,8,FALSE()),LEN(VLOOKUP($A947,#REF!,8,FALSE()))-2),"")</f>
        <v>#VALUE!</v>
      </c>
      <c r="E947" s="89" t="e">
        <f aca="false">IF(LEN(VLOOKUP($A947,#REF!,4,FALSE())),IF(INDEX(#REF!,MATCH($A947,#REF!,0),1),LEFT(VLOOKUP($A947,#REF!,4,FALSE()),LEN(VLOOKUP($A947,#REF!,4,FALSE()))-2),CONCATENATE(LEFT(VLOOKUP($A947,#REF!,4,FALSE()),LEN(VLOOKUP($A947,#REF!,4,FALSE()))-2),"*")),"")</f>
        <v>#VALUE!</v>
      </c>
      <c r="F947" s="90" t="e">
        <f aca="false">IF(LEN(VLOOKUP($A947,#REF!,5,FALSE())),IF(INDEX(#REF!,MATCH($A947,#REF!,0),2),LEFT(VLOOKUP($A947,#REF!,5,FALSE()),LEN(VLOOKUP($A947,#REF!,5,FALSE()))-2),CONCATENATE(LEFT(VLOOKUP($A947,#REF!,5,FALSE()),LEN(VLOOKUP($A947,#REF!,5,FALSE()))-2),"*")),"")</f>
        <v>#VALUE!</v>
      </c>
      <c r="G947" s="90" t="e">
        <f aca="false">IF(LEN(VLOOKUP($A947,#REF!,6,FALSE())),IF(INDEX(#REF!,MATCH($A947,#REF!,0),3),LEFT(VLOOKUP($A947,#REF!,6,FALSE()),LEN(VLOOKUP($A947,#REF!,6,FALSE()))-2),CONCATENATE(LEFT(VLOOKUP($A947,#REF!,6,FALSE()),LEN(VLOOKUP($A947,#REF!,6,FALSE()))-2),"*")),"")</f>
        <v>#VALUE!</v>
      </c>
      <c r="H947" s="91" t="e">
        <f aca="false">IF(LEN(VLOOKUP($A947,#REF!,7,FALSE())),IF(INDEX(#REF!,MATCH($A947,#REF!,0),4),LEFT(VLOOKUP($A947,#REF!,7,FALSE()),LEN(VLOOKUP($A947,#REF!,7,FALSE()))-2),CONCATENATE(LEFT(VLOOKUP($A947,#REF!,7,FALSE()),LEN(VLOOKUP($A947,#REF!,7,FALSE()))-2),"*")),"")</f>
        <v>#VALUE!</v>
      </c>
      <c r="I947" s="92" t="e">
        <f aca="false">IF(LEN(VLOOKUP($A947,#REF!,8,FALSE())),UPPER(RIGHT(VLOOKUP($A947,#REF!,8,FALSE()), 1)),"")</f>
        <v>#VALUE!</v>
      </c>
      <c r="J947" s="90" t="e">
        <f aca="false">IF(LEN(VLOOKUP($A947,#REF!,4,FALSE())),UPPER(RIGHT(VLOOKUP($A947,#REF!,4,FALSE()), 1)),"")</f>
        <v>#VALUE!</v>
      </c>
      <c r="K947" s="90" t="e">
        <f aca="false">IF(LEN(VLOOKUP($A947,#REF!,5,FALSE())),UPPER(RIGHT(VLOOKUP($A947,#REF!,5,FALSE()), 1)),"")</f>
        <v>#VALUE!</v>
      </c>
      <c r="L947" s="90" t="e">
        <f aca="false">IF(LEN(VLOOKUP($A947,#REF!,6,FALSE())),UPPER(RIGHT(VLOOKUP($A947,#REF!,6,FALSE()), 1)),"")</f>
        <v>#VALUE!</v>
      </c>
      <c r="M947" s="91" t="e">
        <f aca="false">IF(LEN(VLOOKUP($A947,#REF!,7,FALSE())),UPPER(RIGHT(VLOOKUP($A947,#REF!,7,FALSE()), 1)),"")</f>
        <v>#VALUE!</v>
      </c>
      <c r="N947" s="185"/>
      <c r="O947" s="185"/>
      <c r="P947" s="185"/>
      <c r="Q947" s="185"/>
      <c r="R947" s="185"/>
      <c r="S947" s="100" t="e">
        <f aca="false">HLOOKUP("Device Tree Pin Name",#REF!,MATCH($A947,#REF!,0),FALSE())</f>
        <v>#VALUE!</v>
      </c>
      <c r="T947" s="95" t="e">
        <f aca="false">HLOOKUP("power rail",#REF!,MATCH($A947,#REF!,0),FALSE())</f>
        <v>#VALUE!</v>
      </c>
      <c r="U947" s="96" t="e">
        <f aca="false">HLOOKUP("Wake Capable",#REF!,MATCH($A947,#REF!,0),FALSE())</f>
        <v>#VALUE!</v>
      </c>
      <c r="V947" s="96" t="e">
        <f aca="false">HLOOKUP("Strap",#REF!,MATCH($A947,#REF!,0),FALSE())</f>
        <v>#VALUE!</v>
      </c>
      <c r="W947" s="96"/>
      <c r="X947" s="96"/>
      <c r="Y947" s="96"/>
      <c r="Z947" s="95"/>
      <c r="AA947" s="95" t="e">
        <f aca="false">HLOOKUP("Pad type",#REF!,MATCH($A947,#REF!,0),FALSE())</f>
        <v>#VALUE!</v>
      </c>
      <c r="AB947" s="100"/>
      <c r="AC947" s="100" t="e">
        <f aca="false">HLOOKUP("POR Pin State",#REF!,MATCH($A947,#REF!,0),FALSE())</f>
        <v>#VALUE!</v>
      </c>
      <c r="AD947" s="186"/>
      <c r="AE947" s="187"/>
      <c r="AF947" s="187"/>
      <c r="AG947" s="187"/>
      <c r="AH947" s="188"/>
      <c r="AI947" s="188"/>
      <c r="AJ947" s="189"/>
      <c r="AK947" s="189"/>
      <c r="AL947" s="189"/>
      <c r="AM947" s="189"/>
      <c r="AN947" s="189"/>
      <c r="AO947" s="189"/>
      <c r="AP947" s="189"/>
      <c r="AQ947" s="194" t="s">
        <v>2285</v>
      </c>
      <c r="AR947" s="104"/>
      <c r="AS947" s="104"/>
      <c r="AT947" s="104"/>
      <c r="AU947" s="104"/>
      <c r="AV947" s="104"/>
      <c r="AW947" s="104"/>
      <c r="AX947" s="104"/>
      <c r="AY947" s="104"/>
      <c r="AZ947" s="233" t="s">
        <v>2286</v>
      </c>
      <c r="BA947" s="104"/>
      <c r="BB947" s="162"/>
      <c r="BC947" s="104"/>
      <c r="BD947" s="214"/>
      <c r="BE947" s="213" t="s">
        <v>2287</v>
      </c>
      <c r="BF947" s="108" t="e">
        <f aca="false">VLOOKUP($A947,#REF!, 34, FALSE())</f>
        <v>#VALUE!</v>
      </c>
      <c r="BG947" s="418" t="e">
        <f aca="false">VLOOKUP($A947,#REF!, 22, FALSE())</f>
        <v>#VALUE!</v>
      </c>
      <c r="BH947" s="109"/>
    </row>
    <row r="948" s="193" customFormat="true" ht="12.75" hidden="false" customHeight="true" outlineLevel="0" collapsed="false">
      <c r="A948" s="1" t="s">
        <v>2288</v>
      </c>
      <c r="B948" s="86" t="e">
        <f aca="false">VLOOKUP($A948,#REF!, 34, FALSE())</f>
        <v>#VALUE!</v>
      </c>
      <c r="C948" s="87" t="str">
        <f aca="false">CONCATENATE("unused_",A948)</f>
        <v>unused_DDR_XM2_COMP_PU_LV</v>
      </c>
      <c r="D948" s="88" t="e">
        <f aca="false">IF(LEN(VLOOKUP($A948,#REF!,8,FALSE())),LEFT(VLOOKUP($A948,#REF!,8,FALSE()),LEN(VLOOKUP($A948,#REF!,8,FALSE()))-2),"")</f>
        <v>#VALUE!</v>
      </c>
      <c r="E948" s="89" t="e">
        <f aca="false">IF(LEN(VLOOKUP($A948,#REF!,4,FALSE())),IF(INDEX(#REF!,MATCH($A948,#REF!,0),1),LEFT(VLOOKUP($A948,#REF!,4,FALSE()),LEN(VLOOKUP($A948,#REF!,4,FALSE()))-2),CONCATENATE(LEFT(VLOOKUP($A948,#REF!,4,FALSE()),LEN(VLOOKUP($A948,#REF!,4,FALSE()))-2),"*")),"")</f>
        <v>#VALUE!</v>
      </c>
      <c r="F948" s="90" t="e">
        <f aca="false">IF(LEN(VLOOKUP($A948,#REF!,5,FALSE())),IF(INDEX(#REF!,MATCH($A948,#REF!,0),2),LEFT(VLOOKUP($A948,#REF!,5,FALSE()),LEN(VLOOKUP($A948,#REF!,5,FALSE()))-2),CONCATENATE(LEFT(VLOOKUP($A948,#REF!,5,FALSE()),LEN(VLOOKUP($A948,#REF!,5,FALSE()))-2),"*")),"")</f>
        <v>#VALUE!</v>
      </c>
      <c r="G948" s="90" t="e">
        <f aca="false">IF(LEN(VLOOKUP($A948,#REF!,6,FALSE())),IF(INDEX(#REF!,MATCH($A948,#REF!,0),3),LEFT(VLOOKUP($A948,#REF!,6,FALSE()),LEN(VLOOKUP($A948,#REF!,6,FALSE()))-2),CONCATENATE(LEFT(VLOOKUP($A948,#REF!,6,FALSE()),LEN(VLOOKUP($A948,#REF!,6,FALSE()))-2),"*")),"")</f>
        <v>#VALUE!</v>
      </c>
      <c r="H948" s="91" t="e">
        <f aca="false">IF(LEN(VLOOKUP($A948,#REF!,7,FALSE())),IF(INDEX(#REF!,MATCH($A948,#REF!,0),4),LEFT(VLOOKUP($A948,#REF!,7,FALSE()),LEN(VLOOKUP($A948,#REF!,7,FALSE()))-2),CONCATENATE(LEFT(VLOOKUP($A948,#REF!,7,FALSE()),LEN(VLOOKUP($A948,#REF!,7,FALSE()))-2),"*")),"")</f>
        <v>#VALUE!</v>
      </c>
      <c r="I948" s="92" t="e">
        <f aca="false">IF(LEN(VLOOKUP($A948,#REF!,8,FALSE())),UPPER(RIGHT(VLOOKUP($A948,#REF!,8,FALSE()), 1)),"")</f>
        <v>#VALUE!</v>
      </c>
      <c r="J948" s="90" t="e">
        <f aca="false">IF(LEN(VLOOKUP($A948,#REF!,4,FALSE())),UPPER(RIGHT(VLOOKUP($A948,#REF!,4,FALSE()), 1)),"")</f>
        <v>#VALUE!</v>
      </c>
      <c r="K948" s="90" t="e">
        <f aca="false">IF(LEN(VLOOKUP($A948,#REF!,5,FALSE())),UPPER(RIGHT(VLOOKUP($A948,#REF!,5,FALSE()), 1)),"")</f>
        <v>#VALUE!</v>
      </c>
      <c r="L948" s="90" t="e">
        <f aca="false">IF(LEN(VLOOKUP($A948,#REF!,6,FALSE())),UPPER(RIGHT(VLOOKUP($A948,#REF!,6,FALSE()), 1)),"")</f>
        <v>#VALUE!</v>
      </c>
      <c r="M948" s="91" t="e">
        <f aca="false">IF(LEN(VLOOKUP($A948,#REF!,7,FALSE())),UPPER(RIGHT(VLOOKUP($A948,#REF!,7,FALSE()), 1)),"")</f>
        <v>#VALUE!</v>
      </c>
      <c r="N948" s="185"/>
      <c r="O948" s="185"/>
      <c r="P948" s="185"/>
      <c r="Q948" s="185"/>
      <c r="R948" s="185"/>
      <c r="S948" s="100" t="e">
        <f aca="false">HLOOKUP("Device Tree Pin Name",#REF!,MATCH($A948,#REF!,0),FALSE())</f>
        <v>#VALUE!</v>
      </c>
      <c r="T948" s="95" t="e">
        <f aca="false">HLOOKUP("power rail",#REF!,MATCH($A948,#REF!,0),FALSE())</f>
        <v>#VALUE!</v>
      </c>
      <c r="U948" s="96" t="e">
        <f aca="false">HLOOKUP("Wake Capable",#REF!,MATCH($A948,#REF!,0),FALSE())</f>
        <v>#VALUE!</v>
      </c>
      <c r="V948" s="96" t="e">
        <f aca="false">HLOOKUP("Strap",#REF!,MATCH($A948,#REF!,0),FALSE())</f>
        <v>#VALUE!</v>
      </c>
      <c r="W948" s="96"/>
      <c r="X948" s="96"/>
      <c r="Y948" s="96"/>
      <c r="Z948" s="95"/>
      <c r="AA948" s="95" t="e">
        <f aca="false">HLOOKUP("Pad type",#REF!,MATCH($A948,#REF!,0),FALSE())</f>
        <v>#VALUE!</v>
      </c>
      <c r="AB948" s="100"/>
      <c r="AC948" s="100" t="e">
        <f aca="false">HLOOKUP("POR Pin State",#REF!,MATCH($A948,#REF!,0),FALSE())</f>
        <v>#VALUE!</v>
      </c>
      <c r="AD948" s="186"/>
      <c r="AE948" s="187"/>
      <c r="AF948" s="187"/>
      <c r="AG948" s="187"/>
      <c r="AH948" s="188"/>
      <c r="AI948" s="188"/>
      <c r="AJ948" s="189"/>
      <c r="AK948" s="189"/>
      <c r="AL948" s="189"/>
      <c r="AM948" s="189"/>
      <c r="AN948" s="189"/>
      <c r="AO948" s="189"/>
      <c r="AP948" s="189"/>
      <c r="AQ948" s="194" t="s">
        <v>2288</v>
      </c>
      <c r="AR948" s="104"/>
      <c r="AS948" s="104"/>
      <c r="AT948" s="104"/>
      <c r="AU948" s="104"/>
      <c r="AV948" s="104"/>
      <c r="AW948" s="104"/>
      <c r="AX948" s="104"/>
      <c r="AY948" s="104"/>
      <c r="AZ948" s="233" t="s">
        <v>2286</v>
      </c>
      <c r="BA948" s="104"/>
      <c r="BB948" s="162"/>
      <c r="BC948" s="104"/>
      <c r="BD948" s="214"/>
      <c r="BE948" s="213" t="s">
        <v>2289</v>
      </c>
      <c r="BF948" s="108" t="e">
        <f aca="false">VLOOKUP($A948,#REF!, 34, FALSE())</f>
        <v>#VALUE!</v>
      </c>
      <c r="BG948" s="418" t="e">
        <f aca="false">VLOOKUP($A948,#REF!, 22, FALSE())</f>
        <v>#VALUE!</v>
      </c>
      <c r="BH948" s="109"/>
    </row>
    <row r="949" s="193" customFormat="true" ht="12.75" hidden="false" customHeight="true" outlineLevel="0" collapsed="false">
      <c r="A949" s="1" t="s">
        <v>2290</v>
      </c>
      <c r="B949" s="86" t="e">
        <f aca="false">VLOOKUP($A949,#REF!, 34, FALSE())</f>
        <v>#VALUE!</v>
      </c>
      <c r="C949" s="87" t="str">
        <f aca="false">CONCATENATE("unused_",A949)</f>
        <v>unused_DDR_XM2_COMP_PD_RESCAL</v>
      </c>
      <c r="D949" s="88" t="e">
        <f aca="false">IF(LEN(VLOOKUP($A949,#REF!,8,FALSE())),LEFT(VLOOKUP($A949,#REF!,8,FALSE()),LEN(VLOOKUP($A949,#REF!,8,FALSE()))-2),"")</f>
        <v>#VALUE!</v>
      </c>
      <c r="E949" s="89" t="s">
        <v>2291</v>
      </c>
      <c r="F949" s="90" t="e">
        <f aca="false">IF(LEN(VLOOKUP($A949,#REF!,5,FALSE())),IF(INDEX(#REF!,MATCH($A949,#REF!,0),2),LEFT(VLOOKUP($A949,#REF!,5,FALSE()),LEN(VLOOKUP($A949,#REF!,5,FALSE()))-2),CONCATENATE(LEFT(VLOOKUP($A949,#REF!,5,FALSE()),LEN(VLOOKUP($A949,#REF!,5,FALSE()))-2),"*")),"")</f>
        <v>#VALUE!</v>
      </c>
      <c r="G949" s="90" t="e">
        <f aca="false">IF(LEN(VLOOKUP($A949,#REF!,6,FALSE())),IF(INDEX(#REF!,MATCH($A949,#REF!,0),3),LEFT(VLOOKUP($A949,#REF!,6,FALSE()),LEN(VLOOKUP($A949,#REF!,6,FALSE()))-2),CONCATENATE(LEFT(VLOOKUP($A949,#REF!,6,FALSE()),LEN(VLOOKUP($A949,#REF!,6,FALSE()))-2),"*")),"")</f>
        <v>#VALUE!</v>
      </c>
      <c r="H949" s="91" t="e">
        <f aca="false">IF(LEN(VLOOKUP($A949,#REF!,7,FALSE())),IF(INDEX(#REF!,MATCH($A949,#REF!,0),4),LEFT(VLOOKUP($A949,#REF!,7,FALSE()),LEN(VLOOKUP($A949,#REF!,7,FALSE()))-2),CONCATENATE(LEFT(VLOOKUP($A949,#REF!,7,FALSE()),LEN(VLOOKUP($A949,#REF!,7,FALSE()))-2),"*")),"")</f>
        <v>#VALUE!</v>
      </c>
      <c r="I949" s="92" t="e">
        <f aca="false">IF(LEN(VLOOKUP($A949,#REF!,8,FALSE())),UPPER(RIGHT(VLOOKUP($A949,#REF!,8,FALSE()), 1)),"")</f>
        <v>#VALUE!</v>
      </c>
      <c r="J949" s="90" t="e">
        <f aca="false">IF(LEN(VLOOKUP($A949,#REF!,4,FALSE())),UPPER(RIGHT(VLOOKUP($A949,#REF!,4,FALSE()), 1)),"")</f>
        <v>#VALUE!</v>
      </c>
      <c r="K949" s="90" t="e">
        <f aca="false">IF(LEN(VLOOKUP($A949,#REF!,5,FALSE())),UPPER(RIGHT(VLOOKUP($A949,#REF!,5,FALSE()), 1)),"")</f>
        <v>#VALUE!</v>
      </c>
      <c r="L949" s="90" t="e">
        <f aca="false">IF(LEN(VLOOKUP($A949,#REF!,6,FALSE())),UPPER(RIGHT(VLOOKUP($A949,#REF!,6,FALSE()), 1)),"")</f>
        <v>#VALUE!</v>
      </c>
      <c r="M949" s="91" t="e">
        <f aca="false">IF(LEN(VLOOKUP($A949,#REF!,7,FALSE())),UPPER(RIGHT(VLOOKUP($A949,#REF!,7,FALSE()), 1)),"")</f>
        <v>#VALUE!</v>
      </c>
      <c r="N949" s="185"/>
      <c r="O949" s="185"/>
      <c r="P949" s="185"/>
      <c r="Q949" s="185"/>
      <c r="R949" s="185"/>
      <c r="S949" s="100" t="e">
        <f aca="false">HLOOKUP("Device Tree Pin Name",#REF!,MATCH($A949,#REF!,0),FALSE())</f>
        <v>#VALUE!</v>
      </c>
      <c r="T949" s="95" t="e">
        <f aca="false">HLOOKUP("power rail",#REF!,MATCH($A949,#REF!,0),FALSE())</f>
        <v>#VALUE!</v>
      </c>
      <c r="U949" s="96" t="e">
        <f aca="false">HLOOKUP("Wake Capable",#REF!,MATCH($A949,#REF!,0),FALSE())</f>
        <v>#VALUE!</v>
      </c>
      <c r="V949" s="96" t="e">
        <f aca="false">HLOOKUP("Strap",#REF!,MATCH($A949,#REF!,0),FALSE())</f>
        <v>#VALUE!</v>
      </c>
      <c r="W949" s="96"/>
      <c r="X949" s="96"/>
      <c r="Y949" s="96"/>
      <c r="Z949" s="95"/>
      <c r="AA949" s="95" t="e">
        <f aca="false">HLOOKUP("Pad type",#REF!,MATCH($A949,#REF!,0),FALSE())</f>
        <v>#VALUE!</v>
      </c>
      <c r="AB949" s="100"/>
      <c r="AC949" s="100" t="e">
        <f aca="false">HLOOKUP("POR Pin State",#REF!,MATCH($A949,#REF!,0),FALSE())</f>
        <v>#VALUE!</v>
      </c>
      <c r="AD949" s="186"/>
      <c r="AE949" s="187"/>
      <c r="AF949" s="187"/>
      <c r="AG949" s="187"/>
      <c r="AH949" s="188"/>
      <c r="AI949" s="188"/>
      <c r="AJ949" s="189"/>
      <c r="AK949" s="189"/>
      <c r="AL949" s="189"/>
      <c r="AM949" s="189"/>
      <c r="AN949" s="189"/>
      <c r="AO949" s="189"/>
      <c r="AP949" s="189"/>
      <c r="AQ949" s="194" t="s">
        <v>2291</v>
      </c>
      <c r="AR949" s="104"/>
      <c r="AS949" s="104"/>
      <c r="AT949" s="104"/>
      <c r="AU949" s="104"/>
      <c r="AV949" s="104"/>
      <c r="AW949" s="104"/>
      <c r="AX949" s="104"/>
      <c r="AY949" s="104"/>
      <c r="AZ949" s="104"/>
      <c r="BA949" s="233" t="s">
        <v>2292</v>
      </c>
      <c r="BB949" s="162"/>
      <c r="BC949" s="104"/>
      <c r="BD949" s="214"/>
      <c r="BE949" s="213" t="s">
        <v>2293</v>
      </c>
      <c r="BF949" s="108" t="e">
        <f aca="false">VLOOKUP($A949,#REF!, 34, FALSE())</f>
        <v>#VALUE!</v>
      </c>
      <c r="BG949" s="418" t="e">
        <f aca="false">VLOOKUP($A949,#REF!, 22, FALSE())</f>
        <v>#VALUE!</v>
      </c>
      <c r="BH949" s="109"/>
    </row>
    <row r="950" s="193" customFormat="true" ht="18.75" hidden="false" customHeight="true" outlineLevel="0" collapsed="false">
      <c r="A950" s="64" t="s">
        <v>2294</v>
      </c>
      <c r="B950" s="64" t="s">
        <v>1117</v>
      </c>
      <c r="C950" s="185"/>
      <c r="D950" s="185"/>
      <c r="E950" s="185"/>
      <c r="F950" s="185"/>
      <c r="G950" s="185"/>
      <c r="H950" s="185"/>
      <c r="I950" s="185"/>
      <c r="J950" s="185"/>
      <c r="K950" s="185"/>
      <c r="L950" s="185"/>
      <c r="M950" s="185"/>
      <c r="N950" s="185"/>
      <c r="O950" s="185"/>
      <c r="P950" s="185"/>
      <c r="Q950" s="185"/>
      <c r="R950" s="185"/>
      <c r="S950" s="185"/>
      <c r="T950" s="185"/>
      <c r="U950" s="185"/>
      <c r="V950" s="185"/>
      <c r="W950" s="185"/>
      <c r="X950" s="185"/>
      <c r="Y950" s="185"/>
      <c r="Z950" s="185"/>
      <c r="AA950" s="185"/>
      <c r="AB950" s="185"/>
      <c r="AC950" s="185"/>
      <c r="AD950" s="186"/>
      <c r="AE950" s="187"/>
      <c r="AF950" s="187"/>
      <c r="AG950" s="187"/>
      <c r="AH950" s="188"/>
      <c r="AI950" s="188"/>
      <c r="AJ950" s="189"/>
      <c r="AK950" s="189"/>
      <c r="AL950" s="189"/>
      <c r="AM950" s="189"/>
      <c r="AN950" s="189"/>
      <c r="AO950" s="189"/>
      <c r="AP950" s="189"/>
      <c r="AQ950" s="162"/>
      <c r="AR950" s="225"/>
      <c r="AS950" s="225"/>
      <c r="AT950" s="225"/>
      <c r="AU950" s="225"/>
      <c r="AV950" s="225"/>
      <c r="AW950" s="225"/>
      <c r="AX950" s="225"/>
      <c r="AY950" s="225"/>
      <c r="AZ950" s="225"/>
      <c r="BA950" s="225"/>
      <c r="BB950" s="225"/>
      <c r="BC950" s="81" t="s">
        <v>1118</v>
      </c>
      <c r="BD950" s="162"/>
      <c r="BE950" s="64" t="s">
        <v>2294</v>
      </c>
      <c r="BF950" s="234" t="s">
        <v>1117</v>
      </c>
      <c r="BG950" s="162"/>
      <c r="BH950" s="235"/>
    </row>
    <row r="951" s="193" customFormat="true" ht="12.75" hidden="false" customHeight="true" outlineLevel="0" collapsed="false">
      <c r="A951" s="133" t="s">
        <v>2295</v>
      </c>
      <c r="B951" s="86" t="e">
        <f aca="false">VLOOKUP($A951,#REF!, 34, FALSE())</f>
        <v>#VALUE!</v>
      </c>
      <c r="C951" s="87" t="str">
        <f aca="false">CONCATENATE("unused_",A951)</f>
        <v>unused_DDR_XM3_B0D0</v>
      </c>
      <c r="D951" s="88" t="e">
        <f aca="false">IF(LEN(VLOOKUP($A951,#REF!,8,FALSE())),LEFT(VLOOKUP($A951,#REF!,8,FALSE()),LEN(VLOOKUP($A951,#REF!,8,FALSE()))-2),"")</f>
        <v>#VALUE!</v>
      </c>
      <c r="E951" s="89" t="e">
        <f aca="false">IF(LEN(VLOOKUP($A951,#REF!,4,FALSE())),IF(INDEX(#REF!,MATCH($A951,#REF!,0),1),LEFT(VLOOKUP($A951,#REF!,4,FALSE()),LEN(VLOOKUP($A951,#REF!,4,FALSE()))-2),CONCATENATE(LEFT(VLOOKUP($A951,#REF!,4,FALSE()),LEN(VLOOKUP($A951,#REF!,4,FALSE()))-2),"*")),"")</f>
        <v>#VALUE!</v>
      </c>
      <c r="F951" s="90" t="e">
        <f aca="false">IF(LEN(VLOOKUP($A951,#REF!,5,FALSE())),IF(INDEX(#REF!,MATCH($A951,#REF!,0),2),LEFT(VLOOKUP($A951,#REF!,5,FALSE()),LEN(VLOOKUP($A951,#REF!,5,FALSE()))-2),CONCATENATE(LEFT(VLOOKUP($A951,#REF!,5,FALSE()),LEN(VLOOKUP($A951,#REF!,5,FALSE()))-2),"*")),"")</f>
        <v>#VALUE!</v>
      </c>
      <c r="G951" s="90" t="e">
        <f aca="false">IF(LEN(VLOOKUP($A951,#REF!,6,FALSE())),IF(INDEX(#REF!,MATCH($A951,#REF!,0),3),LEFT(VLOOKUP($A951,#REF!,6,FALSE()),LEN(VLOOKUP($A951,#REF!,6,FALSE()))-2),CONCATENATE(LEFT(VLOOKUP($A951,#REF!,6,FALSE()),LEN(VLOOKUP($A951,#REF!,6,FALSE()))-2),"*")),"")</f>
        <v>#VALUE!</v>
      </c>
      <c r="H951" s="91" t="e">
        <f aca="false">IF(LEN(VLOOKUP($A951,#REF!,7,FALSE())),IF(INDEX(#REF!,MATCH($A951,#REF!,0),4),LEFT(VLOOKUP($A951,#REF!,7,FALSE()),LEN(VLOOKUP($A951,#REF!,7,FALSE()))-2),CONCATENATE(LEFT(VLOOKUP($A951,#REF!,7,FALSE()),LEN(VLOOKUP($A951,#REF!,7,FALSE()))-2),"*")),"")</f>
        <v>#VALUE!</v>
      </c>
      <c r="I951" s="92" t="e">
        <f aca="false">IF(LEN(VLOOKUP($A951,#REF!,8,FALSE())),UPPER(RIGHT(VLOOKUP($A951,#REF!,8,FALSE()), 1)),"")</f>
        <v>#VALUE!</v>
      </c>
      <c r="J951" s="90" t="e">
        <f aca="false">IF(LEN(VLOOKUP($A951,#REF!,4,FALSE())),UPPER(RIGHT(VLOOKUP($A951,#REF!,4,FALSE()), 1)),"")</f>
        <v>#VALUE!</v>
      </c>
      <c r="K951" s="90" t="e">
        <f aca="false">IF(LEN(VLOOKUP($A951,#REF!,5,FALSE())),UPPER(RIGHT(VLOOKUP($A951,#REF!,5,FALSE()), 1)),"")</f>
        <v>#VALUE!</v>
      </c>
      <c r="L951" s="90" t="e">
        <f aca="false">IF(LEN(VLOOKUP($A951,#REF!,6,FALSE())),UPPER(RIGHT(VLOOKUP($A951,#REF!,6,FALSE()), 1)),"")</f>
        <v>#VALUE!</v>
      </c>
      <c r="M951" s="91" t="e">
        <f aca="false">IF(LEN(VLOOKUP($A951,#REF!,7,FALSE())),UPPER(RIGHT(VLOOKUP($A951,#REF!,7,FALSE()), 1)),"")</f>
        <v>#VALUE!</v>
      </c>
      <c r="N951" s="185"/>
      <c r="O951" s="185"/>
      <c r="P951" s="185"/>
      <c r="Q951" s="185"/>
      <c r="R951" s="185"/>
      <c r="S951" s="100" t="e">
        <f aca="false">HLOOKUP("Device Tree Pin Name",#REF!,MATCH($A951,#REF!,0),FALSE())</f>
        <v>#VALUE!</v>
      </c>
      <c r="T951" s="95" t="e">
        <f aca="false">HLOOKUP("power rail",#REF!,MATCH($A951,#REF!,0),FALSE())</f>
        <v>#VALUE!</v>
      </c>
      <c r="U951" s="96" t="e">
        <f aca="false">HLOOKUP("Wake Capable",#REF!,MATCH($A951,#REF!,0),FALSE())</f>
        <v>#VALUE!</v>
      </c>
      <c r="V951" s="96" t="e">
        <f aca="false">HLOOKUP("Strap",#REF!,MATCH($A951,#REF!,0),FALSE())</f>
        <v>#VALUE!</v>
      </c>
      <c r="W951" s="96"/>
      <c r="X951" s="96"/>
      <c r="Y951" s="96"/>
      <c r="Z951" s="95"/>
      <c r="AA951" s="95" t="e">
        <f aca="false">HLOOKUP("Pad type",#REF!,MATCH($A951,#REF!,0),FALSE())</f>
        <v>#VALUE!</v>
      </c>
      <c r="AB951" s="100"/>
      <c r="AC951" s="100" t="e">
        <f aca="false">HLOOKUP("POR Pin State",#REF!,MATCH($A951,#REF!,0),FALSE())</f>
        <v>#VALUE!</v>
      </c>
      <c r="AD951" s="186"/>
      <c r="AE951" s="187"/>
      <c r="AF951" s="187"/>
      <c r="AG951" s="187"/>
      <c r="AH951" s="188"/>
      <c r="AI951" s="188"/>
      <c r="AJ951" s="189"/>
      <c r="AK951" s="189"/>
      <c r="AL951" s="189"/>
      <c r="AM951" s="189"/>
      <c r="AN951" s="189"/>
      <c r="AO951" s="189"/>
      <c r="AP951" s="189"/>
      <c r="AQ951" s="194" t="s">
        <v>2296</v>
      </c>
      <c r="AR951" s="104"/>
      <c r="AS951" s="104"/>
      <c r="AT951" s="104"/>
      <c r="AU951" s="104"/>
      <c r="AV951" s="104"/>
      <c r="AW951" s="104"/>
      <c r="AX951" s="104"/>
      <c r="AY951" s="104"/>
      <c r="AZ951" s="104"/>
      <c r="BA951" s="104"/>
      <c r="BB951" s="162"/>
      <c r="BC951" s="104"/>
      <c r="BD951" s="214"/>
      <c r="BE951" s="213" t="s">
        <v>2297</v>
      </c>
      <c r="BF951" s="108" t="e">
        <f aca="false">VLOOKUP($A951,#REF!, 34, FALSE())</f>
        <v>#VALUE!</v>
      </c>
      <c r="BG951" s="418" t="e">
        <f aca="false">VLOOKUP($A951,#REF!, 22, FALSE())</f>
        <v>#VALUE!</v>
      </c>
      <c r="BH951" s="109"/>
    </row>
    <row r="952" s="193" customFormat="true" ht="12.75" hidden="false" customHeight="true" outlineLevel="0" collapsed="false">
      <c r="A952" s="133" t="s">
        <v>2298</v>
      </c>
      <c r="B952" s="86" t="e">
        <f aca="false">VLOOKUP($A952,#REF!, 34, FALSE())</f>
        <v>#VALUE!</v>
      </c>
      <c r="C952" s="87" t="str">
        <f aca="false">CONCATENATE("unused_",A952)</f>
        <v>unused_DDR_XM3_B0D1</v>
      </c>
      <c r="D952" s="88" t="e">
        <f aca="false">IF(LEN(VLOOKUP($A952,#REF!,8,FALSE())),LEFT(VLOOKUP($A952,#REF!,8,FALSE()),LEN(VLOOKUP($A952,#REF!,8,FALSE()))-2),"")</f>
        <v>#VALUE!</v>
      </c>
      <c r="E952" s="89" t="e">
        <f aca="false">IF(LEN(VLOOKUP($A952,#REF!,4,FALSE())),IF(INDEX(#REF!,MATCH($A952,#REF!,0),1),LEFT(VLOOKUP($A952,#REF!,4,FALSE()),LEN(VLOOKUP($A952,#REF!,4,FALSE()))-2),CONCATENATE(LEFT(VLOOKUP($A952,#REF!,4,FALSE()),LEN(VLOOKUP($A952,#REF!,4,FALSE()))-2),"*")),"")</f>
        <v>#VALUE!</v>
      </c>
      <c r="F952" s="90" t="e">
        <f aca="false">IF(LEN(VLOOKUP($A952,#REF!,5,FALSE())),IF(INDEX(#REF!,MATCH($A952,#REF!,0),2),LEFT(VLOOKUP($A952,#REF!,5,FALSE()),LEN(VLOOKUP($A952,#REF!,5,FALSE()))-2),CONCATENATE(LEFT(VLOOKUP($A952,#REF!,5,FALSE()),LEN(VLOOKUP($A952,#REF!,5,FALSE()))-2),"*")),"")</f>
        <v>#VALUE!</v>
      </c>
      <c r="G952" s="90" t="e">
        <f aca="false">IF(LEN(VLOOKUP($A952,#REF!,6,FALSE())),IF(INDEX(#REF!,MATCH($A952,#REF!,0),3),LEFT(VLOOKUP($A952,#REF!,6,FALSE()),LEN(VLOOKUP($A952,#REF!,6,FALSE()))-2),CONCATENATE(LEFT(VLOOKUP($A952,#REF!,6,FALSE()),LEN(VLOOKUP($A952,#REF!,6,FALSE()))-2),"*")),"")</f>
        <v>#VALUE!</v>
      </c>
      <c r="H952" s="91" t="e">
        <f aca="false">IF(LEN(VLOOKUP($A952,#REF!,7,FALSE())),IF(INDEX(#REF!,MATCH($A952,#REF!,0),4),LEFT(VLOOKUP($A952,#REF!,7,FALSE()),LEN(VLOOKUP($A952,#REF!,7,FALSE()))-2),CONCATENATE(LEFT(VLOOKUP($A952,#REF!,7,FALSE()),LEN(VLOOKUP($A952,#REF!,7,FALSE()))-2),"*")),"")</f>
        <v>#VALUE!</v>
      </c>
      <c r="I952" s="92" t="e">
        <f aca="false">IF(LEN(VLOOKUP($A952,#REF!,8,FALSE())),UPPER(RIGHT(VLOOKUP($A952,#REF!,8,FALSE()), 1)),"")</f>
        <v>#VALUE!</v>
      </c>
      <c r="J952" s="90" t="e">
        <f aca="false">IF(LEN(VLOOKUP($A952,#REF!,4,FALSE())),UPPER(RIGHT(VLOOKUP($A952,#REF!,4,FALSE()), 1)),"")</f>
        <v>#VALUE!</v>
      </c>
      <c r="K952" s="90" t="e">
        <f aca="false">IF(LEN(VLOOKUP($A952,#REF!,5,FALSE())),UPPER(RIGHT(VLOOKUP($A952,#REF!,5,FALSE()), 1)),"")</f>
        <v>#VALUE!</v>
      </c>
      <c r="L952" s="90" t="e">
        <f aca="false">IF(LEN(VLOOKUP($A952,#REF!,6,FALSE())),UPPER(RIGHT(VLOOKUP($A952,#REF!,6,FALSE()), 1)),"")</f>
        <v>#VALUE!</v>
      </c>
      <c r="M952" s="91" t="e">
        <f aca="false">IF(LEN(VLOOKUP($A952,#REF!,7,FALSE())),UPPER(RIGHT(VLOOKUP($A952,#REF!,7,FALSE()), 1)),"")</f>
        <v>#VALUE!</v>
      </c>
      <c r="N952" s="185"/>
      <c r="O952" s="185"/>
      <c r="P952" s="185"/>
      <c r="Q952" s="185"/>
      <c r="R952" s="185"/>
      <c r="S952" s="100" t="e">
        <f aca="false">HLOOKUP("Device Tree Pin Name",#REF!,MATCH($A952,#REF!,0),FALSE())</f>
        <v>#VALUE!</v>
      </c>
      <c r="T952" s="95" t="e">
        <f aca="false">HLOOKUP("power rail",#REF!,MATCH($A952,#REF!,0),FALSE())</f>
        <v>#VALUE!</v>
      </c>
      <c r="U952" s="96" t="e">
        <f aca="false">HLOOKUP("Wake Capable",#REF!,MATCH($A952,#REF!,0),FALSE())</f>
        <v>#VALUE!</v>
      </c>
      <c r="V952" s="96" t="e">
        <f aca="false">HLOOKUP("Strap",#REF!,MATCH($A952,#REF!,0),FALSE())</f>
        <v>#VALUE!</v>
      </c>
      <c r="W952" s="96"/>
      <c r="X952" s="96"/>
      <c r="Y952" s="96"/>
      <c r="Z952" s="95"/>
      <c r="AA952" s="95" t="e">
        <f aca="false">HLOOKUP("Pad type",#REF!,MATCH($A952,#REF!,0),FALSE())</f>
        <v>#VALUE!</v>
      </c>
      <c r="AB952" s="100"/>
      <c r="AC952" s="100" t="e">
        <f aca="false">HLOOKUP("POR Pin State",#REF!,MATCH($A952,#REF!,0),FALSE())</f>
        <v>#VALUE!</v>
      </c>
      <c r="AD952" s="186"/>
      <c r="AE952" s="187"/>
      <c r="AF952" s="187"/>
      <c r="AG952" s="187"/>
      <c r="AH952" s="188"/>
      <c r="AI952" s="188"/>
      <c r="AJ952" s="189"/>
      <c r="AK952" s="189"/>
      <c r="AL952" s="189"/>
      <c r="AM952" s="189"/>
      <c r="AN952" s="189"/>
      <c r="AO952" s="189"/>
      <c r="AP952" s="189"/>
      <c r="AQ952" s="194" t="s">
        <v>2299</v>
      </c>
      <c r="AR952" s="104"/>
      <c r="AS952" s="104"/>
      <c r="AT952" s="104"/>
      <c r="AU952" s="104"/>
      <c r="AV952" s="104"/>
      <c r="AW952" s="104"/>
      <c r="AX952" s="104"/>
      <c r="AY952" s="104"/>
      <c r="AZ952" s="104"/>
      <c r="BA952" s="104"/>
      <c r="BB952" s="162"/>
      <c r="BC952" s="104"/>
      <c r="BD952" s="214"/>
      <c r="BE952" s="213" t="s">
        <v>2300</v>
      </c>
      <c r="BF952" s="108" t="e">
        <f aca="false">VLOOKUP($A952,#REF!, 34, FALSE())</f>
        <v>#VALUE!</v>
      </c>
      <c r="BG952" s="418" t="e">
        <f aca="false">VLOOKUP($A952,#REF!, 22, FALSE())</f>
        <v>#VALUE!</v>
      </c>
      <c r="BH952" s="109"/>
    </row>
    <row r="953" s="193" customFormat="true" ht="12.75" hidden="false" customHeight="true" outlineLevel="0" collapsed="false">
      <c r="A953" s="133" t="s">
        <v>2301</v>
      </c>
      <c r="B953" s="86" t="e">
        <f aca="false">VLOOKUP($A953,#REF!, 34, FALSE())</f>
        <v>#VALUE!</v>
      </c>
      <c r="C953" s="87" t="str">
        <f aca="false">CONCATENATE("unused_",A953)</f>
        <v>unused_DDR_XM3_B0D2</v>
      </c>
      <c r="D953" s="88" t="e">
        <f aca="false">IF(LEN(VLOOKUP($A953,#REF!,8,FALSE())),LEFT(VLOOKUP($A953,#REF!,8,FALSE()),LEN(VLOOKUP($A953,#REF!,8,FALSE()))-2),"")</f>
        <v>#VALUE!</v>
      </c>
      <c r="E953" s="89" t="e">
        <f aca="false">IF(LEN(VLOOKUP($A953,#REF!,4,FALSE())),IF(INDEX(#REF!,MATCH($A953,#REF!,0),1),LEFT(VLOOKUP($A953,#REF!,4,FALSE()),LEN(VLOOKUP($A953,#REF!,4,FALSE()))-2),CONCATENATE(LEFT(VLOOKUP($A953,#REF!,4,FALSE()),LEN(VLOOKUP($A953,#REF!,4,FALSE()))-2),"*")),"")</f>
        <v>#VALUE!</v>
      </c>
      <c r="F953" s="90" t="e">
        <f aca="false">IF(LEN(VLOOKUP($A953,#REF!,5,FALSE())),IF(INDEX(#REF!,MATCH($A953,#REF!,0),2),LEFT(VLOOKUP($A953,#REF!,5,FALSE()),LEN(VLOOKUP($A953,#REF!,5,FALSE()))-2),CONCATENATE(LEFT(VLOOKUP($A953,#REF!,5,FALSE()),LEN(VLOOKUP($A953,#REF!,5,FALSE()))-2),"*")),"")</f>
        <v>#VALUE!</v>
      </c>
      <c r="G953" s="90" t="e">
        <f aca="false">IF(LEN(VLOOKUP($A953,#REF!,6,FALSE())),IF(INDEX(#REF!,MATCH($A953,#REF!,0),3),LEFT(VLOOKUP($A953,#REF!,6,FALSE()),LEN(VLOOKUP($A953,#REF!,6,FALSE()))-2),CONCATENATE(LEFT(VLOOKUP($A953,#REF!,6,FALSE()),LEN(VLOOKUP($A953,#REF!,6,FALSE()))-2),"*")),"")</f>
        <v>#VALUE!</v>
      </c>
      <c r="H953" s="91" t="e">
        <f aca="false">IF(LEN(VLOOKUP($A953,#REF!,7,FALSE())),IF(INDEX(#REF!,MATCH($A953,#REF!,0),4),LEFT(VLOOKUP($A953,#REF!,7,FALSE()),LEN(VLOOKUP($A953,#REF!,7,FALSE()))-2),CONCATENATE(LEFT(VLOOKUP($A953,#REF!,7,FALSE()),LEN(VLOOKUP($A953,#REF!,7,FALSE()))-2),"*")),"")</f>
        <v>#VALUE!</v>
      </c>
      <c r="I953" s="92" t="e">
        <f aca="false">IF(LEN(VLOOKUP($A953,#REF!,8,FALSE())),UPPER(RIGHT(VLOOKUP($A953,#REF!,8,FALSE()), 1)),"")</f>
        <v>#VALUE!</v>
      </c>
      <c r="J953" s="90" t="e">
        <f aca="false">IF(LEN(VLOOKUP($A953,#REF!,4,FALSE())),UPPER(RIGHT(VLOOKUP($A953,#REF!,4,FALSE()), 1)),"")</f>
        <v>#VALUE!</v>
      </c>
      <c r="K953" s="90" t="e">
        <f aca="false">IF(LEN(VLOOKUP($A953,#REF!,5,FALSE())),UPPER(RIGHT(VLOOKUP($A953,#REF!,5,FALSE()), 1)),"")</f>
        <v>#VALUE!</v>
      </c>
      <c r="L953" s="90" t="e">
        <f aca="false">IF(LEN(VLOOKUP($A953,#REF!,6,FALSE())),UPPER(RIGHT(VLOOKUP($A953,#REF!,6,FALSE()), 1)),"")</f>
        <v>#VALUE!</v>
      </c>
      <c r="M953" s="91" t="e">
        <f aca="false">IF(LEN(VLOOKUP($A953,#REF!,7,FALSE())),UPPER(RIGHT(VLOOKUP($A953,#REF!,7,FALSE()), 1)),"")</f>
        <v>#VALUE!</v>
      </c>
      <c r="N953" s="185"/>
      <c r="O953" s="185"/>
      <c r="P953" s="185"/>
      <c r="Q953" s="185"/>
      <c r="R953" s="185"/>
      <c r="S953" s="100" t="e">
        <f aca="false">HLOOKUP("Device Tree Pin Name",#REF!,MATCH($A953,#REF!,0),FALSE())</f>
        <v>#VALUE!</v>
      </c>
      <c r="T953" s="95" t="e">
        <f aca="false">HLOOKUP("power rail",#REF!,MATCH($A953,#REF!,0),FALSE())</f>
        <v>#VALUE!</v>
      </c>
      <c r="U953" s="96" t="e">
        <f aca="false">HLOOKUP("Wake Capable",#REF!,MATCH($A953,#REF!,0),FALSE())</f>
        <v>#VALUE!</v>
      </c>
      <c r="V953" s="96" t="e">
        <f aca="false">HLOOKUP("Strap",#REF!,MATCH($A953,#REF!,0),FALSE())</f>
        <v>#VALUE!</v>
      </c>
      <c r="W953" s="96"/>
      <c r="X953" s="96"/>
      <c r="Y953" s="96"/>
      <c r="Z953" s="95"/>
      <c r="AA953" s="95" t="e">
        <f aca="false">HLOOKUP("Pad type",#REF!,MATCH($A953,#REF!,0),FALSE())</f>
        <v>#VALUE!</v>
      </c>
      <c r="AB953" s="100"/>
      <c r="AC953" s="100" t="e">
        <f aca="false">HLOOKUP("POR Pin State",#REF!,MATCH($A953,#REF!,0),FALSE())</f>
        <v>#VALUE!</v>
      </c>
      <c r="AD953" s="186"/>
      <c r="AE953" s="187"/>
      <c r="AF953" s="187"/>
      <c r="AG953" s="187"/>
      <c r="AH953" s="188"/>
      <c r="AI953" s="188"/>
      <c r="AJ953" s="189"/>
      <c r="AK953" s="189"/>
      <c r="AL953" s="189"/>
      <c r="AM953" s="189"/>
      <c r="AN953" s="189"/>
      <c r="AO953" s="189"/>
      <c r="AP953" s="189"/>
      <c r="AQ953" s="194" t="s">
        <v>2302</v>
      </c>
      <c r="AR953" s="104"/>
      <c r="AS953" s="104"/>
      <c r="AT953" s="104"/>
      <c r="AU953" s="104"/>
      <c r="AV953" s="104"/>
      <c r="AW953" s="104"/>
      <c r="AX953" s="104"/>
      <c r="AY953" s="104"/>
      <c r="AZ953" s="104"/>
      <c r="BA953" s="104"/>
      <c r="BB953" s="162"/>
      <c r="BC953" s="104"/>
      <c r="BD953" s="214"/>
      <c r="BE953" s="213" t="s">
        <v>2303</v>
      </c>
      <c r="BF953" s="108" t="e">
        <f aca="false">VLOOKUP($A953,#REF!, 34, FALSE())</f>
        <v>#VALUE!</v>
      </c>
      <c r="BG953" s="418" t="e">
        <f aca="false">VLOOKUP($A953,#REF!, 22, FALSE())</f>
        <v>#VALUE!</v>
      </c>
      <c r="BH953" s="109"/>
    </row>
    <row r="954" s="193" customFormat="true" ht="12.75" hidden="false" customHeight="true" outlineLevel="0" collapsed="false">
      <c r="A954" s="133" t="s">
        <v>2304</v>
      </c>
      <c r="B954" s="86" t="e">
        <f aca="false">VLOOKUP($A954,#REF!, 34, FALSE())</f>
        <v>#VALUE!</v>
      </c>
      <c r="C954" s="87" t="str">
        <f aca="false">CONCATENATE("unused_",A954)</f>
        <v>unused_DDR_XM3_B0D3</v>
      </c>
      <c r="D954" s="88" t="e">
        <f aca="false">IF(LEN(VLOOKUP($A954,#REF!,8,FALSE())),LEFT(VLOOKUP($A954,#REF!,8,FALSE()),LEN(VLOOKUP($A954,#REF!,8,FALSE()))-2),"")</f>
        <v>#VALUE!</v>
      </c>
      <c r="E954" s="89" t="e">
        <f aca="false">IF(LEN(VLOOKUP($A954,#REF!,4,FALSE())),IF(INDEX(#REF!,MATCH($A954,#REF!,0),1),LEFT(VLOOKUP($A954,#REF!,4,FALSE()),LEN(VLOOKUP($A954,#REF!,4,FALSE()))-2),CONCATENATE(LEFT(VLOOKUP($A954,#REF!,4,FALSE()),LEN(VLOOKUP($A954,#REF!,4,FALSE()))-2),"*")),"")</f>
        <v>#VALUE!</v>
      </c>
      <c r="F954" s="90" t="e">
        <f aca="false">IF(LEN(VLOOKUP($A954,#REF!,5,FALSE())),IF(INDEX(#REF!,MATCH($A954,#REF!,0),2),LEFT(VLOOKUP($A954,#REF!,5,FALSE()),LEN(VLOOKUP($A954,#REF!,5,FALSE()))-2),CONCATENATE(LEFT(VLOOKUP($A954,#REF!,5,FALSE()),LEN(VLOOKUP($A954,#REF!,5,FALSE()))-2),"*")),"")</f>
        <v>#VALUE!</v>
      </c>
      <c r="G954" s="90" t="e">
        <f aca="false">IF(LEN(VLOOKUP($A954,#REF!,6,FALSE())),IF(INDEX(#REF!,MATCH($A954,#REF!,0),3),LEFT(VLOOKUP($A954,#REF!,6,FALSE()),LEN(VLOOKUP($A954,#REF!,6,FALSE()))-2),CONCATENATE(LEFT(VLOOKUP($A954,#REF!,6,FALSE()),LEN(VLOOKUP($A954,#REF!,6,FALSE()))-2),"*")),"")</f>
        <v>#VALUE!</v>
      </c>
      <c r="H954" s="91" t="e">
        <f aca="false">IF(LEN(VLOOKUP($A954,#REF!,7,FALSE())),IF(INDEX(#REF!,MATCH($A954,#REF!,0),4),LEFT(VLOOKUP($A954,#REF!,7,FALSE()),LEN(VLOOKUP($A954,#REF!,7,FALSE()))-2),CONCATENATE(LEFT(VLOOKUP($A954,#REF!,7,FALSE()),LEN(VLOOKUP($A954,#REF!,7,FALSE()))-2),"*")),"")</f>
        <v>#VALUE!</v>
      </c>
      <c r="I954" s="92" t="e">
        <f aca="false">IF(LEN(VLOOKUP($A954,#REF!,8,FALSE())),UPPER(RIGHT(VLOOKUP($A954,#REF!,8,FALSE()), 1)),"")</f>
        <v>#VALUE!</v>
      </c>
      <c r="J954" s="90" t="e">
        <f aca="false">IF(LEN(VLOOKUP($A954,#REF!,4,FALSE())),UPPER(RIGHT(VLOOKUP($A954,#REF!,4,FALSE()), 1)),"")</f>
        <v>#VALUE!</v>
      </c>
      <c r="K954" s="90" t="e">
        <f aca="false">IF(LEN(VLOOKUP($A954,#REF!,5,FALSE())),UPPER(RIGHT(VLOOKUP($A954,#REF!,5,FALSE()), 1)),"")</f>
        <v>#VALUE!</v>
      </c>
      <c r="L954" s="90" t="e">
        <f aca="false">IF(LEN(VLOOKUP($A954,#REF!,6,FALSE())),UPPER(RIGHT(VLOOKUP($A954,#REF!,6,FALSE()), 1)),"")</f>
        <v>#VALUE!</v>
      </c>
      <c r="M954" s="91" t="e">
        <f aca="false">IF(LEN(VLOOKUP($A954,#REF!,7,FALSE())),UPPER(RIGHT(VLOOKUP($A954,#REF!,7,FALSE()), 1)),"")</f>
        <v>#VALUE!</v>
      </c>
      <c r="N954" s="185"/>
      <c r="O954" s="185"/>
      <c r="P954" s="185"/>
      <c r="Q954" s="185"/>
      <c r="R954" s="185"/>
      <c r="S954" s="100" t="e">
        <f aca="false">HLOOKUP("Device Tree Pin Name",#REF!,MATCH($A954,#REF!,0),FALSE())</f>
        <v>#VALUE!</v>
      </c>
      <c r="T954" s="95" t="e">
        <f aca="false">HLOOKUP("power rail",#REF!,MATCH($A954,#REF!,0),FALSE())</f>
        <v>#VALUE!</v>
      </c>
      <c r="U954" s="96" t="e">
        <f aca="false">HLOOKUP("Wake Capable",#REF!,MATCH($A954,#REF!,0),FALSE())</f>
        <v>#VALUE!</v>
      </c>
      <c r="V954" s="96" t="e">
        <f aca="false">HLOOKUP("Strap",#REF!,MATCH($A954,#REF!,0),FALSE())</f>
        <v>#VALUE!</v>
      </c>
      <c r="W954" s="96"/>
      <c r="X954" s="96"/>
      <c r="Y954" s="96"/>
      <c r="Z954" s="95"/>
      <c r="AA954" s="95" t="e">
        <f aca="false">HLOOKUP("Pad type",#REF!,MATCH($A954,#REF!,0),FALSE())</f>
        <v>#VALUE!</v>
      </c>
      <c r="AB954" s="100"/>
      <c r="AC954" s="100" t="e">
        <f aca="false">HLOOKUP("POR Pin State",#REF!,MATCH($A954,#REF!,0),FALSE())</f>
        <v>#VALUE!</v>
      </c>
      <c r="AD954" s="186"/>
      <c r="AE954" s="187"/>
      <c r="AF954" s="187"/>
      <c r="AG954" s="187"/>
      <c r="AH954" s="188"/>
      <c r="AI954" s="188"/>
      <c r="AJ954" s="189"/>
      <c r="AK954" s="189"/>
      <c r="AL954" s="189"/>
      <c r="AM954" s="189"/>
      <c r="AN954" s="189"/>
      <c r="AO954" s="189"/>
      <c r="AP954" s="189"/>
      <c r="AQ954" s="194" t="s">
        <v>2305</v>
      </c>
      <c r="AR954" s="104"/>
      <c r="AS954" s="104"/>
      <c r="AT954" s="104"/>
      <c r="AU954" s="104"/>
      <c r="AV954" s="104"/>
      <c r="AW954" s="104"/>
      <c r="AX954" s="104"/>
      <c r="AY954" s="104"/>
      <c r="AZ954" s="104"/>
      <c r="BA954" s="104"/>
      <c r="BB954" s="162"/>
      <c r="BC954" s="104"/>
      <c r="BD954" s="214"/>
      <c r="BE954" s="213" t="s">
        <v>2306</v>
      </c>
      <c r="BF954" s="108" t="e">
        <f aca="false">VLOOKUP($A954,#REF!, 34, FALSE())</f>
        <v>#VALUE!</v>
      </c>
      <c r="BG954" s="418" t="e">
        <f aca="false">VLOOKUP($A954,#REF!, 22, FALSE())</f>
        <v>#VALUE!</v>
      </c>
      <c r="BH954" s="109"/>
    </row>
    <row r="955" s="193" customFormat="true" ht="12.75" hidden="false" customHeight="true" outlineLevel="0" collapsed="false">
      <c r="A955" s="133" t="s">
        <v>2307</v>
      </c>
      <c r="B955" s="86" t="e">
        <f aca="false">VLOOKUP($A955,#REF!, 34, FALSE())</f>
        <v>#VALUE!</v>
      </c>
      <c r="C955" s="87" t="str">
        <f aca="false">CONCATENATE("unused_",A955)</f>
        <v>unused_DDR_XM3_B0D4</v>
      </c>
      <c r="D955" s="88" t="e">
        <f aca="false">IF(LEN(VLOOKUP($A955,#REF!,8,FALSE())),LEFT(VLOOKUP($A955,#REF!,8,FALSE()),LEN(VLOOKUP($A955,#REF!,8,FALSE()))-2),"")</f>
        <v>#VALUE!</v>
      </c>
      <c r="E955" s="89" t="e">
        <f aca="false">IF(LEN(VLOOKUP($A955,#REF!,4,FALSE())),IF(INDEX(#REF!,MATCH($A955,#REF!,0),1),LEFT(VLOOKUP($A955,#REF!,4,FALSE()),LEN(VLOOKUP($A955,#REF!,4,FALSE()))-2),CONCATENATE(LEFT(VLOOKUP($A955,#REF!,4,FALSE()),LEN(VLOOKUP($A955,#REF!,4,FALSE()))-2),"*")),"")</f>
        <v>#VALUE!</v>
      </c>
      <c r="F955" s="90" t="e">
        <f aca="false">IF(LEN(VLOOKUP($A955,#REF!,5,FALSE())),IF(INDEX(#REF!,MATCH($A955,#REF!,0),2),LEFT(VLOOKUP($A955,#REF!,5,FALSE()),LEN(VLOOKUP($A955,#REF!,5,FALSE()))-2),CONCATENATE(LEFT(VLOOKUP($A955,#REF!,5,FALSE()),LEN(VLOOKUP($A955,#REF!,5,FALSE()))-2),"*")),"")</f>
        <v>#VALUE!</v>
      </c>
      <c r="G955" s="90" t="e">
        <f aca="false">IF(LEN(VLOOKUP($A955,#REF!,6,FALSE())),IF(INDEX(#REF!,MATCH($A955,#REF!,0),3),LEFT(VLOOKUP($A955,#REF!,6,FALSE()),LEN(VLOOKUP($A955,#REF!,6,FALSE()))-2),CONCATENATE(LEFT(VLOOKUP($A955,#REF!,6,FALSE()),LEN(VLOOKUP($A955,#REF!,6,FALSE()))-2),"*")),"")</f>
        <v>#VALUE!</v>
      </c>
      <c r="H955" s="91" t="e">
        <f aca="false">IF(LEN(VLOOKUP($A955,#REF!,7,FALSE())),IF(INDEX(#REF!,MATCH($A955,#REF!,0),4),LEFT(VLOOKUP($A955,#REF!,7,FALSE()),LEN(VLOOKUP($A955,#REF!,7,FALSE()))-2),CONCATENATE(LEFT(VLOOKUP($A955,#REF!,7,FALSE()),LEN(VLOOKUP($A955,#REF!,7,FALSE()))-2),"*")),"")</f>
        <v>#VALUE!</v>
      </c>
      <c r="I955" s="92" t="e">
        <f aca="false">IF(LEN(VLOOKUP($A955,#REF!,8,FALSE())),UPPER(RIGHT(VLOOKUP($A955,#REF!,8,FALSE()), 1)),"")</f>
        <v>#VALUE!</v>
      </c>
      <c r="J955" s="90" t="e">
        <f aca="false">IF(LEN(VLOOKUP($A955,#REF!,4,FALSE())),UPPER(RIGHT(VLOOKUP($A955,#REF!,4,FALSE()), 1)),"")</f>
        <v>#VALUE!</v>
      </c>
      <c r="K955" s="90" t="e">
        <f aca="false">IF(LEN(VLOOKUP($A955,#REF!,5,FALSE())),UPPER(RIGHT(VLOOKUP($A955,#REF!,5,FALSE()), 1)),"")</f>
        <v>#VALUE!</v>
      </c>
      <c r="L955" s="90" t="e">
        <f aca="false">IF(LEN(VLOOKUP($A955,#REF!,6,FALSE())),UPPER(RIGHT(VLOOKUP($A955,#REF!,6,FALSE()), 1)),"")</f>
        <v>#VALUE!</v>
      </c>
      <c r="M955" s="91" t="e">
        <f aca="false">IF(LEN(VLOOKUP($A955,#REF!,7,FALSE())),UPPER(RIGHT(VLOOKUP($A955,#REF!,7,FALSE()), 1)),"")</f>
        <v>#VALUE!</v>
      </c>
      <c r="N955" s="185"/>
      <c r="O955" s="185"/>
      <c r="P955" s="185"/>
      <c r="Q955" s="185"/>
      <c r="R955" s="185"/>
      <c r="S955" s="100" t="e">
        <f aca="false">HLOOKUP("Device Tree Pin Name",#REF!,MATCH($A955,#REF!,0),FALSE())</f>
        <v>#VALUE!</v>
      </c>
      <c r="T955" s="95" t="e">
        <f aca="false">HLOOKUP("power rail",#REF!,MATCH($A955,#REF!,0),FALSE())</f>
        <v>#VALUE!</v>
      </c>
      <c r="U955" s="96" t="e">
        <f aca="false">HLOOKUP("Wake Capable",#REF!,MATCH($A955,#REF!,0),FALSE())</f>
        <v>#VALUE!</v>
      </c>
      <c r="V955" s="96" t="e">
        <f aca="false">HLOOKUP("Strap",#REF!,MATCH($A955,#REF!,0),FALSE())</f>
        <v>#VALUE!</v>
      </c>
      <c r="W955" s="96"/>
      <c r="X955" s="96"/>
      <c r="Y955" s="96"/>
      <c r="Z955" s="95"/>
      <c r="AA955" s="95" t="e">
        <f aca="false">HLOOKUP("Pad type",#REF!,MATCH($A955,#REF!,0),FALSE())</f>
        <v>#VALUE!</v>
      </c>
      <c r="AB955" s="100"/>
      <c r="AC955" s="100" t="e">
        <f aca="false">HLOOKUP("POR Pin State",#REF!,MATCH($A955,#REF!,0),FALSE())</f>
        <v>#VALUE!</v>
      </c>
      <c r="AD955" s="186"/>
      <c r="AE955" s="187"/>
      <c r="AF955" s="187"/>
      <c r="AG955" s="187"/>
      <c r="AH955" s="188"/>
      <c r="AI955" s="188"/>
      <c r="AJ955" s="189"/>
      <c r="AK955" s="189"/>
      <c r="AL955" s="189"/>
      <c r="AM955" s="189"/>
      <c r="AN955" s="189"/>
      <c r="AO955" s="189"/>
      <c r="AP955" s="189"/>
      <c r="AQ955" s="194" t="s">
        <v>2308</v>
      </c>
      <c r="AR955" s="104"/>
      <c r="AS955" s="104"/>
      <c r="AT955" s="104"/>
      <c r="AU955" s="104"/>
      <c r="AV955" s="104"/>
      <c r="AW955" s="104"/>
      <c r="AX955" s="104"/>
      <c r="AY955" s="104"/>
      <c r="AZ955" s="104"/>
      <c r="BA955" s="104"/>
      <c r="BB955" s="162"/>
      <c r="BC955" s="104"/>
      <c r="BD955" s="214"/>
      <c r="BE955" s="213" t="s">
        <v>2309</v>
      </c>
      <c r="BF955" s="108" t="e">
        <f aca="false">VLOOKUP($A955,#REF!, 34, FALSE())</f>
        <v>#VALUE!</v>
      </c>
      <c r="BG955" s="418" t="e">
        <f aca="false">VLOOKUP($A955,#REF!, 22, FALSE())</f>
        <v>#VALUE!</v>
      </c>
      <c r="BH955" s="109"/>
    </row>
    <row r="956" s="193" customFormat="true" ht="12.75" hidden="false" customHeight="true" outlineLevel="0" collapsed="false">
      <c r="A956" s="133" t="s">
        <v>2310</v>
      </c>
      <c r="B956" s="86" t="e">
        <f aca="false">VLOOKUP($A956,#REF!, 34, FALSE())</f>
        <v>#VALUE!</v>
      </c>
      <c r="C956" s="87" t="str">
        <f aca="false">CONCATENATE("unused_",A956)</f>
        <v>unused_DDR_XM3_B0D5</v>
      </c>
      <c r="D956" s="88" t="e">
        <f aca="false">IF(LEN(VLOOKUP($A956,#REF!,8,FALSE())),LEFT(VLOOKUP($A956,#REF!,8,FALSE()),LEN(VLOOKUP($A956,#REF!,8,FALSE()))-2),"")</f>
        <v>#VALUE!</v>
      </c>
      <c r="E956" s="89" t="e">
        <f aca="false">IF(LEN(VLOOKUP($A956,#REF!,4,FALSE())),IF(INDEX(#REF!,MATCH($A956,#REF!,0),1),LEFT(VLOOKUP($A956,#REF!,4,FALSE()),LEN(VLOOKUP($A956,#REF!,4,FALSE()))-2),CONCATENATE(LEFT(VLOOKUP($A956,#REF!,4,FALSE()),LEN(VLOOKUP($A956,#REF!,4,FALSE()))-2),"*")),"")</f>
        <v>#VALUE!</v>
      </c>
      <c r="F956" s="90" t="e">
        <f aca="false">IF(LEN(VLOOKUP($A956,#REF!,5,FALSE())),IF(INDEX(#REF!,MATCH($A956,#REF!,0),2),LEFT(VLOOKUP($A956,#REF!,5,FALSE()),LEN(VLOOKUP($A956,#REF!,5,FALSE()))-2),CONCATENATE(LEFT(VLOOKUP($A956,#REF!,5,FALSE()),LEN(VLOOKUP($A956,#REF!,5,FALSE()))-2),"*")),"")</f>
        <v>#VALUE!</v>
      </c>
      <c r="G956" s="90" t="e">
        <f aca="false">IF(LEN(VLOOKUP($A956,#REF!,6,FALSE())),IF(INDEX(#REF!,MATCH($A956,#REF!,0),3),LEFT(VLOOKUP($A956,#REF!,6,FALSE()),LEN(VLOOKUP($A956,#REF!,6,FALSE()))-2),CONCATENATE(LEFT(VLOOKUP($A956,#REF!,6,FALSE()),LEN(VLOOKUP($A956,#REF!,6,FALSE()))-2),"*")),"")</f>
        <v>#VALUE!</v>
      </c>
      <c r="H956" s="91" t="e">
        <f aca="false">IF(LEN(VLOOKUP($A956,#REF!,7,FALSE())),IF(INDEX(#REF!,MATCH($A956,#REF!,0),4),LEFT(VLOOKUP($A956,#REF!,7,FALSE()),LEN(VLOOKUP($A956,#REF!,7,FALSE()))-2),CONCATENATE(LEFT(VLOOKUP($A956,#REF!,7,FALSE()),LEN(VLOOKUP($A956,#REF!,7,FALSE()))-2),"*")),"")</f>
        <v>#VALUE!</v>
      </c>
      <c r="I956" s="92" t="e">
        <f aca="false">IF(LEN(VLOOKUP($A956,#REF!,8,FALSE())),UPPER(RIGHT(VLOOKUP($A956,#REF!,8,FALSE()), 1)),"")</f>
        <v>#VALUE!</v>
      </c>
      <c r="J956" s="90" t="e">
        <f aca="false">IF(LEN(VLOOKUP($A956,#REF!,4,FALSE())),UPPER(RIGHT(VLOOKUP($A956,#REF!,4,FALSE()), 1)),"")</f>
        <v>#VALUE!</v>
      </c>
      <c r="K956" s="90" t="e">
        <f aca="false">IF(LEN(VLOOKUP($A956,#REF!,5,FALSE())),UPPER(RIGHT(VLOOKUP($A956,#REF!,5,FALSE()), 1)),"")</f>
        <v>#VALUE!</v>
      </c>
      <c r="L956" s="90" t="e">
        <f aca="false">IF(LEN(VLOOKUP($A956,#REF!,6,FALSE())),UPPER(RIGHT(VLOOKUP($A956,#REF!,6,FALSE()), 1)),"")</f>
        <v>#VALUE!</v>
      </c>
      <c r="M956" s="91" t="e">
        <f aca="false">IF(LEN(VLOOKUP($A956,#REF!,7,FALSE())),UPPER(RIGHT(VLOOKUP($A956,#REF!,7,FALSE()), 1)),"")</f>
        <v>#VALUE!</v>
      </c>
      <c r="N956" s="185"/>
      <c r="O956" s="185"/>
      <c r="P956" s="185"/>
      <c r="Q956" s="185"/>
      <c r="R956" s="185"/>
      <c r="S956" s="100" t="e">
        <f aca="false">HLOOKUP("Device Tree Pin Name",#REF!,MATCH($A956,#REF!,0),FALSE())</f>
        <v>#VALUE!</v>
      </c>
      <c r="T956" s="95" t="e">
        <f aca="false">HLOOKUP("power rail",#REF!,MATCH($A956,#REF!,0),FALSE())</f>
        <v>#VALUE!</v>
      </c>
      <c r="U956" s="96" t="e">
        <f aca="false">HLOOKUP("Wake Capable",#REF!,MATCH($A956,#REF!,0),FALSE())</f>
        <v>#VALUE!</v>
      </c>
      <c r="V956" s="96" t="e">
        <f aca="false">HLOOKUP("Strap",#REF!,MATCH($A956,#REF!,0),FALSE())</f>
        <v>#VALUE!</v>
      </c>
      <c r="W956" s="96"/>
      <c r="X956" s="96"/>
      <c r="Y956" s="96"/>
      <c r="Z956" s="95"/>
      <c r="AA956" s="95" t="e">
        <f aca="false">HLOOKUP("Pad type",#REF!,MATCH($A956,#REF!,0),FALSE())</f>
        <v>#VALUE!</v>
      </c>
      <c r="AB956" s="100"/>
      <c r="AC956" s="100" t="e">
        <f aca="false">HLOOKUP("POR Pin State",#REF!,MATCH($A956,#REF!,0),FALSE())</f>
        <v>#VALUE!</v>
      </c>
      <c r="AD956" s="186"/>
      <c r="AE956" s="187"/>
      <c r="AF956" s="187"/>
      <c r="AG956" s="187"/>
      <c r="AH956" s="188"/>
      <c r="AI956" s="188"/>
      <c r="AJ956" s="189"/>
      <c r="AK956" s="189"/>
      <c r="AL956" s="189"/>
      <c r="AM956" s="189"/>
      <c r="AN956" s="189"/>
      <c r="AO956" s="189"/>
      <c r="AP956" s="189"/>
      <c r="AQ956" s="194" t="s">
        <v>2311</v>
      </c>
      <c r="AR956" s="104"/>
      <c r="AS956" s="104"/>
      <c r="AT956" s="104"/>
      <c r="AU956" s="104"/>
      <c r="AV956" s="104"/>
      <c r="AW956" s="104"/>
      <c r="AX956" s="104"/>
      <c r="AY956" s="104"/>
      <c r="AZ956" s="104"/>
      <c r="BA956" s="104"/>
      <c r="BB956" s="162"/>
      <c r="BC956" s="104"/>
      <c r="BD956" s="214"/>
      <c r="BE956" s="213" t="s">
        <v>2312</v>
      </c>
      <c r="BF956" s="108" t="e">
        <f aca="false">VLOOKUP($A956,#REF!, 34, FALSE())</f>
        <v>#VALUE!</v>
      </c>
      <c r="BG956" s="418" t="e">
        <f aca="false">VLOOKUP($A956,#REF!, 22, FALSE())</f>
        <v>#VALUE!</v>
      </c>
      <c r="BH956" s="109"/>
    </row>
    <row r="957" s="193" customFormat="true" ht="12.75" hidden="false" customHeight="true" outlineLevel="0" collapsed="false">
      <c r="A957" s="133" t="s">
        <v>2313</v>
      </c>
      <c r="B957" s="86" t="e">
        <f aca="false">VLOOKUP($A957,#REF!, 34, FALSE())</f>
        <v>#VALUE!</v>
      </c>
      <c r="C957" s="87" t="str">
        <f aca="false">CONCATENATE("unused_",A957)</f>
        <v>unused_DDR_XM3_B0D6</v>
      </c>
      <c r="D957" s="88" t="e">
        <f aca="false">IF(LEN(VLOOKUP($A957,#REF!,8,FALSE())),LEFT(VLOOKUP($A957,#REF!,8,FALSE()),LEN(VLOOKUP($A957,#REF!,8,FALSE()))-2),"")</f>
        <v>#VALUE!</v>
      </c>
      <c r="E957" s="89" t="e">
        <f aca="false">IF(LEN(VLOOKUP($A957,#REF!,4,FALSE())),IF(INDEX(#REF!,MATCH($A957,#REF!,0),1),LEFT(VLOOKUP($A957,#REF!,4,FALSE()),LEN(VLOOKUP($A957,#REF!,4,FALSE()))-2),CONCATENATE(LEFT(VLOOKUP($A957,#REF!,4,FALSE()),LEN(VLOOKUP($A957,#REF!,4,FALSE()))-2),"*")),"")</f>
        <v>#VALUE!</v>
      </c>
      <c r="F957" s="90" t="e">
        <f aca="false">IF(LEN(VLOOKUP($A957,#REF!,5,FALSE())),IF(INDEX(#REF!,MATCH($A957,#REF!,0),2),LEFT(VLOOKUP($A957,#REF!,5,FALSE()),LEN(VLOOKUP($A957,#REF!,5,FALSE()))-2),CONCATENATE(LEFT(VLOOKUP($A957,#REF!,5,FALSE()),LEN(VLOOKUP($A957,#REF!,5,FALSE()))-2),"*")),"")</f>
        <v>#VALUE!</v>
      </c>
      <c r="G957" s="90" t="e">
        <f aca="false">IF(LEN(VLOOKUP($A957,#REF!,6,FALSE())),IF(INDEX(#REF!,MATCH($A957,#REF!,0),3),LEFT(VLOOKUP($A957,#REF!,6,FALSE()),LEN(VLOOKUP($A957,#REF!,6,FALSE()))-2),CONCATENATE(LEFT(VLOOKUP($A957,#REF!,6,FALSE()),LEN(VLOOKUP($A957,#REF!,6,FALSE()))-2),"*")),"")</f>
        <v>#VALUE!</v>
      </c>
      <c r="H957" s="91" t="e">
        <f aca="false">IF(LEN(VLOOKUP($A957,#REF!,7,FALSE())),IF(INDEX(#REF!,MATCH($A957,#REF!,0),4),LEFT(VLOOKUP($A957,#REF!,7,FALSE()),LEN(VLOOKUP($A957,#REF!,7,FALSE()))-2),CONCATENATE(LEFT(VLOOKUP($A957,#REF!,7,FALSE()),LEN(VLOOKUP($A957,#REF!,7,FALSE()))-2),"*")),"")</f>
        <v>#VALUE!</v>
      </c>
      <c r="I957" s="92" t="e">
        <f aca="false">IF(LEN(VLOOKUP($A957,#REF!,8,FALSE())),UPPER(RIGHT(VLOOKUP($A957,#REF!,8,FALSE()), 1)),"")</f>
        <v>#VALUE!</v>
      </c>
      <c r="J957" s="90" t="e">
        <f aca="false">IF(LEN(VLOOKUP($A957,#REF!,4,FALSE())),UPPER(RIGHT(VLOOKUP($A957,#REF!,4,FALSE()), 1)),"")</f>
        <v>#VALUE!</v>
      </c>
      <c r="K957" s="90" t="e">
        <f aca="false">IF(LEN(VLOOKUP($A957,#REF!,5,FALSE())),UPPER(RIGHT(VLOOKUP($A957,#REF!,5,FALSE()), 1)),"")</f>
        <v>#VALUE!</v>
      </c>
      <c r="L957" s="90" t="e">
        <f aca="false">IF(LEN(VLOOKUP($A957,#REF!,6,FALSE())),UPPER(RIGHT(VLOOKUP($A957,#REF!,6,FALSE()), 1)),"")</f>
        <v>#VALUE!</v>
      </c>
      <c r="M957" s="91" t="e">
        <f aca="false">IF(LEN(VLOOKUP($A957,#REF!,7,FALSE())),UPPER(RIGHT(VLOOKUP($A957,#REF!,7,FALSE()), 1)),"")</f>
        <v>#VALUE!</v>
      </c>
      <c r="N957" s="185"/>
      <c r="O957" s="185"/>
      <c r="P957" s="185"/>
      <c r="Q957" s="185"/>
      <c r="R957" s="185"/>
      <c r="S957" s="100" t="e">
        <f aca="false">HLOOKUP("Device Tree Pin Name",#REF!,MATCH($A957,#REF!,0),FALSE())</f>
        <v>#VALUE!</v>
      </c>
      <c r="T957" s="95" t="e">
        <f aca="false">HLOOKUP("power rail",#REF!,MATCH($A957,#REF!,0),FALSE())</f>
        <v>#VALUE!</v>
      </c>
      <c r="U957" s="96" t="e">
        <f aca="false">HLOOKUP("Wake Capable",#REF!,MATCH($A957,#REF!,0),FALSE())</f>
        <v>#VALUE!</v>
      </c>
      <c r="V957" s="96" t="e">
        <f aca="false">HLOOKUP("Strap",#REF!,MATCH($A957,#REF!,0),FALSE())</f>
        <v>#VALUE!</v>
      </c>
      <c r="W957" s="96"/>
      <c r="X957" s="96"/>
      <c r="Y957" s="96"/>
      <c r="Z957" s="95"/>
      <c r="AA957" s="95" t="e">
        <f aca="false">HLOOKUP("Pad type",#REF!,MATCH($A957,#REF!,0),FALSE())</f>
        <v>#VALUE!</v>
      </c>
      <c r="AB957" s="100"/>
      <c r="AC957" s="100" t="e">
        <f aca="false">HLOOKUP("POR Pin State",#REF!,MATCH($A957,#REF!,0),FALSE())</f>
        <v>#VALUE!</v>
      </c>
      <c r="AD957" s="186"/>
      <c r="AE957" s="187"/>
      <c r="AF957" s="187"/>
      <c r="AG957" s="187"/>
      <c r="AH957" s="188"/>
      <c r="AI957" s="188"/>
      <c r="AJ957" s="189"/>
      <c r="AK957" s="189"/>
      <c r="AL957" s="189"/>
      <c r="AM957" s="189"/>
      <c r="AN957" s="189"/>
      <c r="AO957" s="189"/>
      <c r="AP957" s="189"/>
      <c r="AQ957" s="194" t="s">
        <v>2314</v>
      </c>
      <c r="AR957" s="104"/>
      <c r="AS957" s="104"/>
      <c r="AT957" s="104"/>
      <c r="AU957" s="104"/>
      <c r="AV957" s="104"/>
      <c r="AW957" s="104"/>
      <c r="AX957" s="104"/>
      <c r="AY957" s="104"/>
      <c r="AZ957" s="104"/>
      <c r="BA957" s="104"/>
      <c r="BB957" s="162"/>
      <c r="BC957" s="104"/>
      <c r="BD957" s="214"/>
      <c r="BE957" s="213" t="s">
        <v>2315</v>
      </c>
      <c r="BF957" s="108" t="e">
        <f aca="false">VLOOKUP($A957,#REF!, 34, FALSE())</f>
        <v>#VALUE!</v>
      </c>
      <c r="BG957" s="418" t="e">
        <f aca="false">VLOOKUP($A957,#REF!, 22, FALSE())</f>
        <v>#VALUE!</v>
      </c>
      <c r="BH957" s="109"/>
    </row>
    <row r="958" s="193" customFormat="true" ht="12.75" hidden="false" customHeight="true" outlineLevel="0" collapsed="false">
      <c r="A958" s="133" t="s">
        <v>2316</v>
      </c>
      <c r="B958" s="86" t="e">
        <f aca="false">VLOOKUP($A958,#REF!, 34, FALSE())</f>
        <v>#VALUE!</v>
      </c>
      <c r="C958" s="87" t="str">
        <f aca="false">CONCATENATE("unused_",A958)</f>
        <v>unused_DDR_XM3_B0D7</v>
      </c>
      <c r="D958" s="88" t="e">
        <f aca="false">IF(LEN(VLOOKUP($A958,#REF!,8,FALSE())),LEFT(VLOOKUP($A958,#REF!,8,FALSE()),LEN(VLOOKUP($A958,#REF!,8,FALSE()))-2),"")</f>
        <v>#VALUE!</v>
      </c>
      <c r="E958" s="89" t="e">
        <f aca="false">IF(LEN(VLOOKUP($A958,#REF!,4,FALSE())),IF(INDEX(#REF!,MATCH($A958,#REF!,0),1),LEFT(VLOOKUP($A958,#REF!,4,FALSE()),LEN(VLOOKUP($A958,#REF!,4,FALSE()))-2),CONCATENATE(LEFT(VLOOKUP($A958,#REF!,4,FALSE()),LEN(VLOOKUP($A958,#REF!,4,FALSE()))-2),"*")),"")</f>
        <v>#VALUE!</v>
      </c>
      <c r="F958" s="90" t="e">
        <f aca="false">IF(LEN(VLOOKUP($A958,#REF!,5,FALSE())),IF(INDEX(#REF!,MATCH($A958,#REF!,0),2),LEFT(VLOOKUP($A958,#REF!,5,FALSE()),LEN(VLOOKUP($A958,#REF!,5,FALSE()))-2),CONCATENATE(LEFT(VLOOKUP($A958,#REF!,5,FALSE()),LEN(VLOOKUP($A958,#REF!,5,FALSE()))-2),"*")),"")</f>
        <v>#VALUE!</v>
      </c>
      <c r="G958" s="90" t="e">
        <f aca="false">IF(LEN(VLOOKUP($A958,#REF!,6,FALSE())),IF(INDEX(#REF!,MATCH($A958,#REF!,0),3),LEFT(VLOOKUP($A958,#REF!,6,FALSE()),LEN(VLOOKUP($A958,#REF!,6,FALSE()))-2),CONCATENATE(LEFT(VLOOKUP($A958,#REF!,6,FALSE()),LEN(VLOOKUP($A958,#REF!,6,FALSE()))-2),"*")),"")</f>
        <v>#VALUE!</v>
      </c>
      <c r="H958" s="91" t="e">
        <f aca="false">IF(LEN(VLOOKUP($A958,#REF!,7,FALSE())),IF(INDEX(#REF!,MATCH($A958,#REF!,0),4),LEFT(VLOOKUP($A958,#REF!,7,FALSE()),LEN(VLOOKUP($A958,#REF!,7,FALSE()))-2),CONCATENATE(LEFT(VLOOKUP($A958,#REF!,7,FALSE()),LEN(VLOOKUP($A958,#REF!,7,FALSE()))-2),"*")),"")</f>
        <v>#VALUE!</v>
      </c>
      <c r="I958" s="92" t="e">
        <f aca="false">IF(LEN(VLOOKUP($A958,#REF!,8,FALSE())),UPPER(RIGHT(VLOOKUP($A958,#REF!,8,FALSE()), 1)),"")</f>
        <v>#VALUE!</v>
      </c>
      <c r="J958" s="90" t="e">
        <f aca="false">IF(LEN(VLOOKUP($A958,#REF!,4,FALSE())),UPPER(RIGHT(VLOOKUP($A958,#REF!,4,FALSE()), 1)),"")</f>
        <v>#VALUE!</v>
      </c>
      <c r="K958" s="90" t="e">
        <f aca="false">IF(LEN(VLOOKUP($A958,#REF!,5,FALSE())),UPPER(RIGHT(VLOOKUP($A958,#REF!,5,FALSE()), 1)),"")</f>
        <v>#VALUE!</v>
      </c>
      <c r="L958" s="90" t="e">
        <f aca="false">IF(LEN(VLOOKUP($A958,#REF!,6,FALSE())),UPPER(RIGHT(VLOOKUP($A958,#REF!,6,FALSE()), 1)),"")</f>
        <v>#VALUE!</v>
      </c>
      <c r="M958" s="91" t="e">
        <f aca="false">IF(LEN(VLOOKUP($A958,#REF!,7,FALSE())),UPPER(RIGHT(VLOOKUP($A958,#REF!,7,FALSE()), 1)),"")</f>
        <v>#VALUE!</v>
      </c>
      <c r="N958" s="185"/>
      <c r="O958" s="185"/>
      <c r="P958" s="185"/>
      <c r="Q958" s="185"/>
      <c r="R958" s="185"/>
      <c r="S958" s="100" t="e">
        <f aca="false">HLOOKUP("Device Tree Pin Name",#REF!,MATCH($A958,#REF!,0),FALSE())</f>
        <v>#VALUE!</v>
      </c>
      <c r="T958" s="95" t="e">
        <f aca="false">HLOOKUP("power rail",#REF!,MATCH($A958,#REF!,0),FALSE())</f>
        <v>#VALUE!</v>
      </c>
      <c r="U958" s="96" t="e">
        <f aca="false">HLOOKUP("Wake Capable",#REF!,MATCH($A958,#REF!,0),FALSE())</f>
        <v>#VALUE!</v>
      </c>
      <c r="V958" s="96" t="e">
        <f aca="false">HLOOKUP("Strap",#REF!,MATCH($A958,#REF!,0),FALSE())</f>
        <v>#VALUE!</v>
      </c>
      <c r="W958" s="96"/>
      <c r="X958" s="96"/>
      <c r="Y958" s="96"/>
      <c r="Z958" s="95"/>
      <c r="AA958" s="95" t="e">
        <f aca="false">HLOOKUP("Pad type",#REF!,MATCH($A958,#REF!,0),FALSE())</f>
        <v>#VALUE!</v>
      </c>
      <c r="AB958" s="100"/>
      <c r="AC958" s="100" t="e">
        <f aca="false">HLOOKUP("POR Pin State",#REF!,MATCH($A958,#REF!,0),FALSE())</f>
        <v>#VALUE!</v>
      </c>
      <c r="AD958" s="186"/>
      <c r="AE958" s="187"/>
      <c r="AF958" s="187"/>
      <c r="AG958" s="187"/>
      <c r="AH958" s="188"/>
      <c r="AI958" s="188"/>
      <c r="AJ958" s="189"/>
      <c r="AK958" s="189"/>
      <c r="AL958" s="189"/>
      <c r="AM958" s="189"/>
      <c r="AN958" s="189"/>
      <c r="AO958" s="189"/>
      <c r="AP958" s="189"/>
      <c r="AQ958" s="194" t="s">
        <v>2317</v>
      </c>
      <c r="AR958" s="104"/>
      <c r="AS958" s="104"/>
      <c r="AT958" s="104"/>
      <c r="AU958" s="104"/>
      <c r="AV958" s="104"/>
      <c r="AW958" s="104"/>
      <c r="AX958" s="104"/>
      <c r="AY958" s="104"/>
      <c r="AZ958" s="104"/>
      <c r="BA958" s="104"/>
      <c r="BB958" s="162"/>
      <c r="BC958" s="104"/>
      <c r="BD958" s="214"/>
      <c r="BE958" s="213" t="s">
        <v>2318</v>
      </c>
      <c r="BF958" s="108" t="e">
        <f aca="false">VLOOKUP($A958,#REF!, 34, FALSE())</f>
        <v>#VALUE!</v>
      </c>
      <c r="BG958" s="418" t="e">
        <f aca="false">VLOOKUP($A958,#REF!, 22, FALSE())</f>
        <v>#VALUE!</v>
      </c>
      <c r="BH958" s="109"/>
    </row>
    <row r="959" s="193" customFormat="true" ht="12.75" hidden="false" customHeight="true" outlineLevel="0" collapsed="false">
      <c r="A959" s="1" t="s">
        <v>2319</v>
      </c>
      <c r="B959" s="86" t="e">
        <f aca="false">VLOOKUP($A959,#REF!, 34, FALSE())</f>
        <v>#VALUE!</v>
      </c>
      <c r="C959" s="87" t="str">
        <f aca="false">CONCATENATE("unused_",A959)</f>
        <v>unused_DDR_XM3_B0DMI</v>
      </c>
      <c r="D959" s="88" t="e">
        <f aca="false">IF(LEN(VLOOKUP($A959,#REF!,8,FALSE())),LEFT(VLOOKUP($A959,#REF!,8,FALSE()),LEN(VLOOKUP($A959,#REF!,8,FALSE()))-2),"")</f>
        <v>#VALUE!</v>
      </c>
      <c r="E959" s="89" t="e">
        <f aca="false">IF(LEN(VLOOKUP($A959,#REF!,4,FALSE())),IF(INDEX(#REF!,MATCH($A959,#REF!,0),1),LEFT(VLOOKUP($A959,#REF!,4,FALSE()),LEN(VLOOKUP($A959,#REF!,4,FALSE()))-2),CONCATENATE(LEFT(VLOOKUP($A959,#REF!,4,FALSE()),LEN(VLOOKUP($A959,#REF!,4,FALSE()))-2),"*")),"")</f>
        <v>#VALUE!</v>
      </c>
      <c r="F959" s="90" t="e">
        <f aca="false">IF(LEN(VLOOKUP($A959,#REF!,5,FALSE())),IF(INDEX(#REF!,MATCH($A959,#REF!,0),2),LEFT(VLOOKUP($A959,#REF!,5,FALSE()),LEN(VLOOKUP($A959,#REF!,5,FALSE()))-2),CONCATENATE(LEFT(VLOOKUP($A959,#REF!,5,FALSE()),LEN(VLOOKUP($A959,#REF!,5,FALSE()))-2),"*")),"")</f>
        <v>#VALUE!</v>
      </c>
      <c r="G959" s="90" t="e">
        <f aca="false">IF(LEN(VLOOKUP($A959,#REF!,6,FALSE())),IF(INDEX(#REF!,MATCH($A959,#REF!,0),3),LEFT(VLOOKUP($A959,#REF!,6,FALSE()),LEN(VLOOKUP($A959,#REF!,6,FALSE()))-2),CONCATENATE(LEFT(VLOOKUP($A959,#REF!,6,FALSE()),LEN(VLOOKUP($A959,#REF!,6,FALSE()))-2),"*")),"")</f>
        <v>#VALUE!</v>
      </c>
      <c r="H959" s="91" t="e">
        <f aca="false">IF(LEN(VLOOKUP($A959,#REF!,7,FALSE())),IF(INDEX(#REF!,MATCH($A959,#REF!,0),4),LEFT(VLOOKUP($A959,#REF!,7,FALSE()),LEN(VLOOKUP($A959,#REF!,7,FALSE()))-2),CONCATENATE(LEFT(VLOOKUP($A959,#REF!,7,FALSE()),LEN(VLOOKUP($A959,#REF!,7,FALSE()))-2),"*")),"")</f>
        <v>#VALUE!</v>
      </c>
      <c r="I959" s="92" t="e">
        <f aca="false">IF(LEN(VLOOKUP($A959,#REF!,8,FALSE())),UPPER(RIGHT(VLOOKUP($A959,#REF!,8,FALSE()), 1)),"")</f>
        <v>#VALUE!</v>
      </c>
      <c r="J959" s="90" t="e">
        <f aca="false">IF(LEN(VLOOKUP($A959,#REF!,4,FALSE())),UPPER(RIGHT(VLOOKUP($A959,#REF!,4,FALSE()), 1)),"")</f>
        <v>#VALUE!</v>
      </c>
      <c r="K959" s="90" t="e">
        <f aca="false">IF(LEN(VLOOKUP($A959,#REF!,5,FALSE())),UPPER(RIGHT(VLOOKUP($A959,#REF!,5,FALSE()), 1)),"")</f>
        <v>#VALUE!</v>
      </c>
      <c r="L959" s="90" t="e">
        <f aca="false">IF(LEN(VLOOKUP($A959,#REF!,6,FALSE())),UPPER(RIGHT(VLOOKUP($A959,#REF!,6,FALSE()), 1)),"")</f>
        <v>#VALUE!</v>
      </c>
      <c r="M959" s="91" t="e">
        <f aca="false">IF(LEN(VLOOKUP($A959,#REF!,7,FALSE())),UPPER(RIGHT(VLOOKUP($A959,#REF!,7,FALSE()), 1)),"")</f>
        <v>#VALUE!</v>
      </c>
      <c r="N959" s="185"/>
      <c r="O959" s="185"/>
      <c r="P959" s="185"/>
      <c r="Q959" s="185"/>
      <c r="R959" s="185"/>
      <c r="S959" s="100" t="e">
        <f aca="false">HLOOKUP("Device Tree Pin Name",#REF!,MATCH($A959,#REF!,0),FALSE())</f>
        <v>#VALUE!</v>
      </c>
      <c r="T959" s="95" t="e">
        <f aca="false">HLOOKUP("power rail",#REF!,MATCH($A959,#REF!,0),FALSE())</f>
        <v>#VALUE!</v>
      </c>
      <c r="U959" s="96" t="e">
        <f aca="false">HLOOKUP("Wake Capable",#REF!,MATCH($A959,#REF!,0),FALSE())</f>
        <v>#VALUE!</v>
      </c>
      <c r="V959" s="96" t="e">
        <f aca="false">HLOOKUP("Strap",#REF!,MATCH($A959,#REF!,0),FALSE())</f>
        <v>#VALUE!</v>
      </c>
      <c r="W959" s="96"/>
      <c r="X959" s="96"/>
      <c r="Y959" s="96"/>
      <c r="Z959" s="95"/>
      <c r="AA959" s="95" t="e">
        <f aca="false">HLOOKUP("Pad type",#REF!,MATCH($A959,#REF!,0),FALSE())</f>
        <v>#VALUE!</v>
      </c>
      <c r="AB959" s="100"/>
      <c r="AC959" s="100" t="e">
        <f aca="false">HLOOKUP("POR Pin State",#REF!,MATCH($A959,#REF!,0),FALSE())</f>
        <v>#VALUE!</v>
      </c>
      <c r="AD959" s="186"/>
      <c r="AE959" s="187"/>
      <c r="AF959" s="187"/>
      <c r="AG959" s="187"/>
      <c r="AH959" s="188"/>
      <c r="AI959" s="188"/>
      <c r="AJ959" s="189"/>
      <c r="AK959" s="189"/>
      <c r="AL959" s="189"/>
      <c r="AM959" s="189"/>
      <c r="AN959" s="189"/>
      <c r="AO959" s="189"/>
      <c r="AP959" s="189"/>
      <c r="AQ959" s="194" t="s">
        <v>2319</v>
      </c>
      <c r="AR959" s="104"/>
      <c r="AS959" s="104"/>
      <c r="AT959" s="104"/>
      <c r="AU959" s="104"/>
      <c r="AV959" s="104"/>
      <c r="AW959" s="104"/>
      <c r="AX959" s="104"/>
      <c r="AY959" s="104"/>
      <c r="AZ959" s="104"/>
      <c r="BA959" s="104"/>
      <c r="BB959" s="162"/>
      <c r="BC959" s="104"/>
      <c r="BD959" s="214"/>
      <c r="BE959" s="213" t="s">
        <v>2320</v>
      </c>
      <c r="BF959" s="108" t="e">
        <f aca="false">VLOOKUP($A959,#REF!, 34, FALSE())</f>
        <v>#VALUE!</v>
      </c>
      <c r="BG959" s="418" t="e">
        <f aca="false">VLOOKUP($A959,#REF!, 22, FALSE())</f>
        <v>#VALUE!</v>
      </c>
      <c r="BH959" s="109"/>
    </row>
    <row r="960" s="193" customFormat="true" ht="12.75" hidden="false" customHeight="true" outlineLevel="0" collapsed="false">
      <c r="A960" s="1" t="s">
        <v>2321</v>
      </c>
      <c r="B960" s="86" t="e">
        <f aca="false">VLOOKUP($A960,#REF!, 34, FALSE())</f>
        <v>#VALUE!</v>
      </c>
      <c r="C960" s="87" t="str">
        <f aca="false">CONCATENATE("unused_",A960)</f>
        <v>unused_DDR_XM3_B0WCK_P</v>
      </c>
      <c r="D960" s="88" t="e">
        <f aca="false">IF(LEN(VLOOKUP($A960,#REF!,8,FALSE())),LEFT(VLOOKUP($A960,#REF!,8,FALSE()),LEN(VLOOKUP($A960,#REF!,8,FALSE()))-2),"")</f>
        <v>#VALUE!</v>
      </c>
      <c r="E960" s="89" t="e">
        <f aca="false">IF(LEN(VLOOKUP($A960,#REF!,4,FALSE())),IF(INDEX(#REF!,MATCH($A960,#REF!,0),1),LEFT(VLOOKUP($A960,#REF!,4,FALSE()),LEN(VLOOKUP($A960,#REF!,4,FALSE()))-2),CONCATENATE(LEFT(VLOOKUP($A960,#REF!,4,FALSE()),LEN(VLOOKUP($A960,#REF!,4,FALSE()))-2),"*")),"")</f>
        <v>#VALUE!</v>
      </c>
      <c r="F960" s="90" t="e">
        <f aca="false">IF(LEN(VLOOKUP($A960,#REF!,5,FALSE())),IF(INDEX(#REF!,MATCH($A960,#REF!,0),2),LEFT(VLOOKUP($A960,#REF!,5,FALSE()),LEN(VLOOKUP($A960,#REF!,5,FALSE()))-2),CONCATENATE(LEFT(VLOOKUP($A960,#REF!,5,FALSE()),LEN(VLOOKUP($A960,#REF!,5,FALSE()))-2),"*")),"")</f>
        <v>#VALUE!</v>
      </c>
      <c r="G960" s="90" t="e">
        <f aca="false">IF(LEN(VLOOKUP($A960,#REF!,6,FALSE())),IF(INDEX(#REF!,MATCH($A960,#REF!,0),3),LEFT(VLOOKUP($A960,#REF!,6,FALSE()),LEN(VLOOKUP($A960,#REF!,6,FALSE()))-2),CONCATENATE(LEFT(VLOOKUP($A960,#REF!,6,FALSE()),LEN(VLOOKUP($A960,#REF!,6,FALSE()))-2),"*")),"")</f>
        <v>#VALUE!</v>
      </c>
      <c r="H960" s="91" t="e">
        <f aca="false">IF(LEN(VLOOKUP($A960,#REF!,7,FALSE())),IF(INDEX(#REF!,MATCH($A960,#REF!,0),4),LEFT(VLOOKUP($A960,#REF!,7,FALSE()),LEN(VLOOKUP($A960,#REF!,7,FALSE()))-2),CONCATENATE(LEFT(VLOOKUP($A960,#REF!,7,FALSE()),LEN(VLOOKUP($A960,#REF!,7,FALSE()))-2),"*")),"")</f>
        <v>#VALUE!</v>
      </c>
      <c r="I960" s="92" t="e">
        <f aca="false">IF(LEN(VLOOKUP($A960,#REF!,8,FALSE())),UPPER(RIGHT(VLOOKUP($A960,#REF!,8,FALSE()), 1)),"")</f>
        <v>#VALUE!</v>
      </c>
      <c r="J960" s="90" t="e">
        <f aca="false">IF(LEN(VLOOKUP($A960,#REF!,4,FALSE())),UPPER(RIGHT(VLOOKUP($A960,#REF!,4,FALSE()), 1)),"")</f>
        <v>#VALUE!</v>
      </c>
      <c r="K960" s="90" t="e">
        <f aca="false">IF(LEN(VLOOKUP($A960,#REF!,5,FALSE())),UPPER(RIGHT(VLOOKUP($A960,#REF!,5,FALSE()), 1)),"")</f>
        <v>#VALUE!</v>
      </c>
      <c r="L960" s="90" t="e">
        <f aca="false">IF(LEN(VLOOKUP($A960,#REF!,6,FALSE())),UPPER(RIGHT(VLOOKUP($A960,#REF!,6,FALSE()), 1)),"")</f>
        <v>#VALUE!</v>
      </c>
      <c r="M960" s="91" t="e">
        <f aca="false">IF(LEN(VLOOKUP($A960,#REF!,7,FALSE())),UPPER(RIGHT(VLOOKUP($A960,#REF!,7,FALSE()), 1)),"")</f>
        <v>#VALUE!</v>
      </c>
      <c r="N960" s="185"/>
      <c r="O960" s="185"/>
      <c r="P960" s="185"/>
      <c r="Q960" s="185"/>
      <c r="R960" s="185"/>
      <c r="S960" s="100" t="e">
        <f aca="false">HLOOKUP("Device Tree Pin Name",#REF!,MATCH($A960,#REF!,0),FALSE())</f>
        <v>#VALUE!</v>
      </c>
      <c r="T960" s="95" t="e">
        <f aca="false">HLOOKUP("power rail",#REF!,MATCH($A960,#REF!,0),FALSE())</f>
        <v>#VALUE!</v>
      </c>
      <c r="U960" s="96" t="e">
        <f aca="false">HLOOKUP("Wake Capable",#REF!,MATCH($A960,#REF!,0),FALSE())</f>
        <v>#VALUE!</v>
      </c>
      <c r="V960" s="96" t="e">
        <f aca="false">HLOOKUP("Strap",#REF!,MATCH($A960,#REF!,0),FALSE())</f>
        <v>#VALUE!</v>
      </c>
      <c r="W960" s="96"/>
      <c r="X960" s="96"/>
      <c r="Y960" s="96"/>
      <c r="Z960" s="95"/>
      <c r="AA960" s="95" t="e">
        <f aca="false">HLOOKUP("Pad type",#REF!,MATCH($A960,#REF!,0),FALSE())</f>
        <v>#VALUE!</v>
      </c>
      <c r="AB960" s="100"/>
      <c r="AC960" s="100" t="e">
        <f aca="false">HLOOKUP("POR Pin State",#REF!,MATCH($A960,#REF!,0),FALSE())</f>
        <v>#VALUE!</v>
      </c>
      <c r="AD960" s="186"/>
      <c r="AE960" s="187"/>
      <c r="AF960" s="187"/>
      <c r="AG960" s="187"/>
      <c r="AH960" s="188"/>
      <c r="AI960" s="188"/>
      <c r="AJ960" s="189"/>
      <c r="AK960" s="189"/>
      <c r="AL960" s="189"/>
      <c r="AM960" s="189"/>
      <c r="AN960" s="189"/>
      <c r="AO960" s="189"/>
      <c r="AP960" s="189"/>
      <c r="AQ960" s="194" t="s">
        <v>2321</v>
      </c>
      <c r="AR960" s="104"/>
      <c r="AS960" s="104"/>
      <c r="AT960" s="104"/>
      <c r="AU960" s="104"/>
      <c r="AV960" s="104"/>
      <c r="AW960" s="104"/>
      <c r="AX960" s="104"/>
      <c r="AY960" s="104"/>
      <c r="AZ960" s="104"/>
      <c r="BA960" s="104"/>
      <c r="BB960" s="162"/>
      <c r="BC960" s="104"/>
      <c r="BD960" s="214"/>
      <c r="BE960" s="213" t="s">
        <v>2322</v>
      </c>
      <c r="BF960" s="108" t="e">
        <f aca="false">VLOOKUP($A960,#REF!, 34, FALSE())</f>
        <v>#VALUE!</v>
      </c>
      <c r="BG960" s="418" t="e">
        <f aca="false">VLOOKUP($A960,#REF!, 22, FALSE())</f>
        <v>#VALUE!</v>
      </c>
      <c r="BH960" s="109"/>
    </row>
    <row r="961" s="193" customFormat="true" ht="12.75" hidden="false" customHeight="true" outlineLevel="0" collapsed="false">
      <c r="A961" s="133" t="s">
        <v>2323</v>
      </c>
      <c r="B961" s="86" t="e">
        <f aca="false">VLOOKUP($A961,#REF!, 34, FALSE())</f>
        <v>#VALUE!</v>
      </c>
      <c r="C961" s="87" t="str">
        <f aca="false">CONCATENATE("unused_",A961)</f>
        <v>unused_DDR_XM3_B0WCK_N</v>
      </c>
      <c r="D961" s="88" t="e">
        <f aca="false">IF(LEN(VLOOKUP($A961,#REF!,8,FALSE())),LEFT(VLOOKUP($A961,#REF!,8,FALSE()),LEN(VLOOKUP($A961,#REF!,8,FALSE()))-2),"")</f>
        <v>#VALUE!</v>
      </c>
      <c r="E961" s="89" t="e">
        <f aca="false">IF(LEN(VLOOKUP($A961,#REF!,4,FALSE())),IF(INDEX(#REF!,MATCH($A961,#REF!,0),1),LEFT(VLOOKUP($A961,#REF!,4,FALSE()),LEN(VLOOKUP($A961,#REF!,4,FALSE()))-2),CONCATENATE(LEFT(VLOOKUP($A961,#REF!,4,FALSE()),LEN(VLOOKUP($A961,#REF!,4,FALSE()))-2),"*")),"")</f>
        <v>#VALUE!</v>
      </c>
      <c r="F961" s="90" t="e">
        <f aca="false">IF(LEN(VLOOKUP($A961,#REF!,5,FALSE())),IF(INDEX(#REF!,MATCH($A961,#REF!,0),2),LEFT(VLOOKUP($A961,#REF!,5,FALSE()),LEN(VLOOKUP($A961,#REF!,5,FALSE()))-2),CONCATENATE(LEFT(VLOOKUP($A961,#REF!,5,FALSE()),LEN(VLOOKUP($A961,#REF!,5,FALSE()))-2),"*")),"")</f>
        <v>#VALUE!</v>
      </c>
      <c r="G961" s="90" t="e">
        <f aca="false">IF(LEN(VLOOKUP($A961,#REF!,6,FALSE())),IF(INDEX(#REF!,MATCH($A961,#REF!,0),3),LEFT(VLOOKUP($A961,#REF!,6,FALSE()),LEN(VLOOKUP($A961,#REF!,6,FALSE()))-2),CONCATENATE(LEFT(VLOOKUP($A961,#REF!,6,FALSE()),LEN(VLOOKUP($A961,#REF!,6,FALSE()))-2),"*")),"")</f>
        <v>#VALUE!</v>
      </c>
      <c r="H961" s="91" t="e">
        <f aca="false">IF(LEN(VLOOKUP($A961,#REF!,7,FALSE())),IF(INDEX(#REF!,MATCH($A961,#REF!,0),4),LEFT(VLOOKUP($A961,#REF!,7,FALSE()),LEN(VLOOKUP($A961,#REF!,7,FALSE()))-2),CONCATENATE(LEFT(VLOOKUP($A961,#REF!,7,FALSE()),LEN(VLOOKUP($A961,#REF!,7,FALSE()))-2),"*")),"")</f>
        <v>#VALUE!</v>
      </c>
      <c r="I961" s="92" t="e">
        <f aca="false">IF(LEN(VLOOKUP($A961,#REF!,8,FALSE())),UPPER(RIGHT(VLOOKUP($A961,#REF!,8,FALSE()), 1)),"")</f>
        <v>#VALUE!</v>
      </c>
      <c r="J961" s="90" t="e">
        <f aca="false">IF(LEN(VLOOKUP($A961,#REF!,4,FALSE())),UPPER(RIGHT(VLOOKUP($A961,#REF!,4,FALSE()), 1)),"")</f>
        <v>#VALUE!</v>
      </c>
      <c r="K961" s="90" t="e">
        <f aca="false">IF(LEN(VLOOKUP($A961,#REF!,5,FALSE())),UPPER(RIGHT(VLOOKUP($A961,#REF!,5,FALSE()), 1)),"")</f>
        <v>#VALUE!</v>
      </c>
      <c r="L961" s="90" t="e">
        <f aca="false">IF(LEN(VLOOKUP($A961,#REF!,6,FALSE())),UPPER(RIGHT(VLOOKUP($A961,#REF!,6,FALSE()), 1)),"")</f>
        <v>#VALUE!</v>
      </c>
      <c r="M961" s="91" t="e">
        <f aca="false">IF(LEN(VLOOKUP($A961,#REF!,7,FALSE())),UPPER(RIGHT(VLOOKUP($A961,#REF!,7,FALSE()), 1)),"")</f>
        <v>#VALUE!</v>
      </c>
      <c r="N961" s="185"/>
      <c r="O961" s="185"/>
      <c r="P961" s="185"/>
      <c r="Q961" s="185"/>
      <c r="R961" s="185"/>
      <c r="S961" s="100" t="e">
        <f aca="false">HLOOKUP("Device Tree Pin Name",#REF!,MATCH($A961,#REF!,0),FALSE())</f>
        <v>#VALUE!</v>
      </c>
      <c r="T961" s="95" t="e">
        <f aca="false">HLOOKUP("power rail",#REF!,MATCH($A961,#REF!,0),FALSE())</f>
        <v>#VALUE!</v>
      </c>
      <c r="U961" s="96" t="e">
        <f aca="false">HLOOKUP("Wake Capable",#REF!,MATCH($A961,#REF!,0),FALSE())</f>
        <v>#VALUE!</v>
      </c>
      <c r="V961" s="96" t="e">
        <f aca="false">HLOOKUP("Strap",#REF!,MATCH($A961,#REF!,0),FALSE())</f>
        <v>#VALUE!</v>
      </c>
      <c r="W961" s="96"/>
      <c r="X961" s="96"/>
      <c r="Y961" s="96"/>
      <c r="Z961" s="95"/>
      <c r="AA961" s="95" t="e">
        <f aca="false">HLOOKUP("Pad type",#REF!,MATCH($A961,#REF!,0),FALSE())</f>
        <v>#VALUE!</v>
      </c>
      <c r="AB961" s="100"/>
      <c r="AC961" s="100" t="e">
        <f aca="false">HLOOKUP("POR Pin State",#REF!,MATCH($A961,#REF!,0),FALSE())</f>
        <v>#VALUE!</v>
      </c>
      <c r="AD961" s="186"/>
      <c r="AE961" s="187"/>
      <c r="AF961" s="187"/>
      <c r="AG961" s="187"/>
      <c r="AH961" s="188"/>
      <c r="AI961" s="188"/>
      <c r="AJ961" s="189"/>
      <c r="AK961" s="189"/>
      <c r="AL961" s="189"/>
      <c r="AM961" s="189"/>
      <c r="AN961" s="189"/>
      <c r="AO961" s="189"/>
      <c r="AP961" s="189"/>
      <c r="AQ961" s="194" t="s">
        <v>2323</v>
      </c>
      <c r="AR961" s="104"/>
      <c r="AS961" s="104"/>
      <c r="AT961" s="104"/>
      <c r="AU961" s="104"/>
      <c r="AV961" s="104"/>
      <c r="AW961" s="104"/>
      <c r="AX961" s="104"/>
      <c r="AY961" s="104"/>
      <c r="AZ961" s="104"/>
      <c r="BA961" s="104"/>
      <c r="BB961" s="162"/>
      <c r="BC961" s="104"/>
      <c r="BD961" s="214"/>
      <c r="BE961" s="213" t="s">
        <v>2324</v>
      </c>
      <c r="BF961" s="108" t="e">
        <f aca="false">VLOOKUP($A961,#REF!, 34, FALSE())</f>
        <v>#VALUE!</v>
      </c>
      <c r="BG961" s="418" t="e">
        <f aca="false">VLOOKUP($A961,#REF!, 22, FALSE())</f>
        <v>#VALUE!</v>
      </c>
      <c r="BH961" s="109"/>
    </row>
    <row r="962" s="193" customFormat="true" ht="12.75" hidden="false" customHeight="true" outlineLevel="0" collapsed="false">
      <c r="A962" s="133" t="s">
        <v>2325</v>
      </c>
      <c r="B962" s="86" t="e">
        <f aca="false">VLOOKUP($A962,#REF!, 34, FALSE())</f>
        <v>#VALUE!</v>
      </c>
      <c r="C962" s="87" t="str">
        <f aca="false">CONCATENATE("unused_",A962)</f>
        <v>unused_DDR_XM3_B0RDQS_P</v>
      </c>
      <c r="D962" s="88" t="e">
        <f aca="false">IF(LEN(VLOOKUP($A962,#REF!,8,FALSE())),LEFT(VLOOKUP($A962,#REF!,8,FALSE()),LEN(VLOOKUP($A962,#REF!,8,FALSE()))-2),"")</f>
        <v>#VALUE!</v>
      </c>
      <c r="E962" s="89" t="e">
        <f aca="false">IF(LEN(VLOOKUP($A962,#REF!,4,FALSE())),IF(INDEX(#REF!,MATCH($A962,#REF!,0),1),LEFT(VLOOKUP($A962,#REF!,4,FALSE()),LEN(VLOOKUP($A962,#REF!,4,FALSE()))-2),CONCATENATE(LEFT(VLOOKUP($A962,#REF!,4,FALSE()),LEN(VLOOKUP($A962,#REF!,4,FALSE()))-2),"*")),"")</f>
        <v>#VALUE!</v>
      </c>
      <c r="F962" s="90" t="e">
        <f aca="false">IF(LEN(VLOOKUP($A962,#REF!,5,FALSE())),IF(INDEX(#REF!,MATCH($A962,#REF!,0),2),LEFT(VLOOKUP($A962,#REF!,5,FALSE()),LEN(VLOOKUP($A962,#REF!,5,FALSE()))-2),CONCATENATE(LEFT(VLOOKUP($A962,#REF!,5,FALSE()),LEN(VLOOKUP($A962,#REF!,5,FALSE()))-2),"*")),"")</f>
        <v>#VALUE!</v>
      </c>
      <c r="G962" s="90" t="e">
        <f aca="false">IF(LEN(VLOOKUP($A962,#REF!,6,FALSE())),IF(INDEX(#REF!,MATCH($A962,#REF!,0),3),LEFT(VLOOKUP($A962,#REF!,6,FALSE()),LEN(VLOOKUP($A962,#REF!,6,FALSE()))-2),CONCATENATE(LEFT(VLOOKUP($A962,#REF!,6,FALSE()),LEN(VLOOKUP($A962,#REF!,6,FALSE()))-2),"*")),"")</f>
        <v>#VALUE!</v>
      </c>
      <c r="H962" s="91" t="e">
        <f aca="false">IF(LEN(VLOOKUP($A962,#REF!,7,FALSE())),IF(INDEX(#REF!,MATCH($A962,#REF!,0),4),LEFT(VLOOKUP($A962,#REF!,7,FALSE()),LEN(VLOOKUP($A962,#REF!,7,FALSE()))-2),CONCATENATE(LEFT(VLOOKUP($A962,#REF!,7,FALSE()),LEN(VLOOKUP($A962,#REF!,7,FALSE()))-2),"*")),"")</f>
        <v>#VALUE!</v>
      </c>
      <c r="I962" s="92" t="e">
        <f aca="false">IF(LEN(VLOOKUP($A962,#REF!,8,FALSE())),UPPER(RIGHT(VLOOKUP($A962,#REF!,8,FALSE()), 1)),"")</f>
        <v>#VALUE!</v>
      </c>
      <c r="J962" s="90" t="e">
        <f aca="false">IF(LEN(VLOOKUP($A962,#REF!,4,FALSE())),UPPER(RIGHT(VLOOKUP($A962,#REF!,4,FALSE()), 1)),"")</f>
        <v>#VALUE!</v>
      </c>
      <c r="K962" s="90" t="e">
        <f aca="false">IF(LEN(VLOOKUP($A962,#REF!,5,FALSE())),UPPER(RIGHT(VLOOKUP($A962,#REF!,5,FALSE()), 1)),"")</f>
        <v>#VALUE!</v>
      </c>
      <c r="L962" s="90" t="e">
        <f aca="false">IF(LEN(VLOOKUP($A962,#REF!,6,FALSE())),UPPER(RIGHT(VLOOKUP($A962,#REF!,6,FALSE()), 1)),"")</f>
        <v>#VALUE!</v>
      </c>
      <c r="M962" s="91" t="e">
        <f aca="false">IF(LEN(VLOOKUP($A962,#REF!,7,FALSE())),UPPER(RIGHT(VLOOKUP($A962,#REF!,7,FALSE()), 1)),"")</f>
        <v>#VALUE!</v>
      </c>
      <c r="N962" s="185"/>
      <c r="O962" s="185"/>
      <c r="P962" s="185"/>
      <c r="Q962" s="185"/>
      <c r="R962" s="185"/>
      <c r="S962" s="100" t="e">
        <f aca="false">HLOOKUP("Device Tree Pin Name",#REF!,MATCH($A962,#REF!,0),FALSE())</f>
        <v>#VALUE!</v>
      </c>
      <c r="T962" s="95" t="e">
        <f aca="false">HLOOKUP("power rail",#REF!,MATCH($A962,#REF!,0),FALSE())</f>
        <v>#VALUE!</v>
      </c>
      <c r="U962" s="96" t="e">
        <f aca="false">HLOOKUP("Wake Capable",#REF!,MATCH($A962,#REF!,0),FALSE())</f>
        <v>#VALUE!</v>
      </c>
      <c r="V962" s="96" t="e">
        <f aca="false">HLOOKUP("Strap",#REF!,MATCH($A962,#REF!,0),FALSE())</f>
        <v>#VALUE!</v>
      </c>
      <c r="W962" s="96"/>
      <c r="X962" s="96"/>
      <c r="Y962" s="96"/>
      <c r="Z962" s="95"/>
      <c r="AA962" s="95" t="e">
        <f aca="false">HLOOKUP("Pad type",#REF!,MATCH($A962,#REF!,0),FALSE())</f>
        <v>#VALUE!</v>
      </c>
      <c r="AB962" s="100"/>
      <c r="AC962" s="100" t="e">
        <f aca="false">HLOOKUP("POR Pin State",#REF!,MATCH($A962,#REF!,0),FALSE())</f>
        <v>#VALUE!</v>
      </c>
      <c r="AD962" s="186"/>
      <c r="AE962" s="187"/>
      <c r="AF962" s="187"/>
      <c r="AG962" s="187"/>
      <c r="AH962" s="188"/>
      <c r="AI962" s="188"/>
      <c r="AJ962" s="189"/>
      <c r="AK962" s="189"/>
      <c r="AL962" s="189"/>
      <c r="AM962" s="189"/>
      <c r="AN962" s="189"/>
      <c r="AO962" s="189"/>
      <c r="AP962" s="189"/>
      <c r="AQ962" s="194" t="s">
        <v>2325</v>
      </c>
      <c r="AR962" s="104"/>
      <c r="AS962" s="104"/>
      <c r="AT962" s="104"/>
      <c r="AU962" s="104"/>
      <c r="AV962" s="104"/>
      <c r="AW962" s="104"/>
      <c r="AX962" s="104"/>
      <c r="AY962" s="104"/>
      <c r="AZ962" s="104"/>
      <c r="BA962" s="104"/>
      <c r="BB962" s="162"/>
      <c r="BC962" s="104"/>
      <c r="BD962" s="214"/>
      <c r="BE962" s="213" t="s">
        <v>2326</v>
      </c>
      <c r="BF962" s="108" t="e">
        <f aca="false">VLOOKUP($A962,#REF!, 34, FALSE())</f>
        <v>#VALUE!</v>
      </c>
      <c r="BG962" s="418" t="e">
        <f aca="false">VLOOKUP($A962,#REF!, 22, FALSE())</f>
        <v>#VALUE!</v>
      </c>
      <c r="BH962" s="109"/>
    </row>
    <row r="963" s="193" customFormat="true" ht="12.75" hidden="false" customHeight="true" outlineLevel="0" collapsed="false">
      <c r="A963" s="133" t="s">
        <v>2327</v>
      </c>
      <c r="B963" s="86" t="e">
        <f aca="false">VLOOKUP($A963,#REF!, 34, FALSE())</f>
        <v>#VALUE!</v>
      </c>
      <c r="C963" s="87" t="str">
        <f aca="false">CONCATENATE("unused_",A963)</f>
        <v>unused_DDR_XM3_B0RDQS_N</v>
      </c>
      <c r="D963" s="88" t="e">
        <f aca="false">IF(LEN(VLOOKUP($A963,#REF!,8,FALSE())),LEFT(VLOOKUP($A963,#REF!,8,FALSE()),LEN(VLOOKUP($A963,#REF!,8,FALSE()))-2),"")</f>
        <v>#VALUE!</v>
      </c>
      <c r="E963" s="89" t="e">
        <f aca="false">IF(LEN(VLOOKUP($A963,#REF!,4,FALSE())),IF(INDEX(#REF!,MATCH($A963,#REF!,0),1),LEFT(VLOOKUP($A963,#REF!,4,FALSE()),LEN(VLOOKUP($A963,#REF!,4,FALSE()))-2),CONCATENATE(LEFT(VLOOKUP($A963,#REF!,4,FALSE()),LEN(VLOOKUP($A963,#REF!,4,FALSE()))-2),"*")),"")</f>
        <v>#VALUE!</v>
      </c>
      <c r="F963" s="90" t="e">
        <f aca="false">IF(LEN(VLOOKUP($A963,#REF!,5,FALSE())),IF(INDEX(#REF!,MATCH($A963,#REF!,0),2),LEFT(VLOOKUP($A963,#REF!,5,FALSE()),LEN(VLOOKUP($A963,#REF!,5,FALSE()))-2),CONCATENATE(LEFT(VLOOKUP($A963,#REF!,5,FALSE()),LEN(VLOOKUP($A963,#REF!,5,FALSE()))-2),"*")),"")</f>
        <v>#VALUE!</v>
      </c>
      <c r="G963" s="90" t="e">
        <f aca="false">IF(LEN(VLOOKUP($A963,#REF!,6,FALSE())),IF(INDEX(#REF!,MATCH($A963,#REF!,0),3),LEFT(VLOOKUP($A963,#REF!,6,FALSE()),LEN(VLOOKUP($A963,#REF!,6,FALSE()))-2),CONCATENATE(LEFT(VLOOKUP($A963,#REF!,6,FALSE()),LEN(VLOOKUP($A963,#REF!,6,FALSE()))-2),"*")),"")</f>
        <v>#VALUE!</v>
      </c>
      <c r="H963" s="91" t="e">
        <f aca="false">IF(LEN(VLOOKUP($A963,#REF!,7,FALSE())),IF(INDEX(#REF!,MATCH($A963,#REF!,0),4),LEFT(VLOOKUP($A963,#REF!,7,FALSE()),LEN(VLOOKUP($A963,#REF!,7,FALSE()))-2),CONCATENATE(LEFT(VLOOKUP($A963,#REF!,7,FALSE()),LEN(VLOOKUP($A963,#REF!,7,FALSE()))-2),"*")),"")</f>
        <v>#VALUE!</v>
      </c>
      <c r="I963" s="92" t="e">
        <f aca="false">IF(LEN(VLOOKUP($A963,#REF!,8,FALSE())),UPPER(RIGHT(VLOOKUP($A963,#REF!,8,FALSE()), 1)),"")</f>
        <v>#VALUE!</v>
      </c>
      <c r="J963" s="90" t="e">
        <f aca="false">IF(LEN(VLOOKUP($A963,#REF!,4,FALSE())),UPPER(RIGHT(VLOOKUP($A963,#REF!,4,FALSE()), 1)),"")</f>
        <v>#VALUE!</v>
      </c>
      <c r="K963" s="90" t="e">
        <f aca="false">IF(LEN(VLOOKUP($A963,#REF!,5,FALSE())),UPPER(RIGHT(VLOOKUP($A963,#REF!,5,FALSE()), 1)),"")</f>
        <v>#VALUE!</v>
      </c>
      <c r="L963" s="90" t="e">
        <f aca="false">IF(LEN(VLOOKUP($A963,#REF!,6,FALSE())),UPPER(RIGHT(VLOOKUP($A963,#REF!,6,FALSE()), 1)),"")</f>
        <v>#VALUE!</v>
      </c>
      <c r="M963" s="91" t="e">
        <f aca="false">IF(LEN(VLOOKUP($A963,#REF!,7,FALSE())),UPPER(RIGHT(VLOOKUP($A963,#REF!,7,FALSE()), 1)),"")</f>
        <v>#VALUE!</v>
      </c>
      <c r="N963" s="185"/>
      <c r="O963" s="185"/>
      <c r="P963" s="185"/>
      <c r="Q963" s="185"/>
      <c r="R963" s="185"/>
      <c r="S963" s="100" t="e">
        <f aca="false">HLOOKUP("Device Tree Pin Name",#REF!,MATCH($A963,#REF!,0),FALSE())</f>
        <v>#VALUE!</v>
      </c>
      <c r="T963" s="95" t="e">
        <f aca="false">HLOOKUP("power rail",#REF!,MATCH($A963,#REF!,0),FALSE())</f>
        <v>#VALUE!</v>
      </c>
      <c r="U963" s="96" t="e">
        <f aca="false">HLOOKUP("Wake Capable",#REF!,MATCH($A963,#REF!,0),FALSE())</f>
        <v>#VALUE!</v>
      </c>
      <c r="V963" s="96" t="e">
        <f aca="false">HLOOKUP("Strap",#REF!,MATCH($A963,#REF!,0),FALSE())</f>
        <v>#VALUE!</v>
      </c>
      <c r="W963" s="96"/>
      <c r="X963" s="96"/>
      <c r="Y963" s="96"/>
      <c r="Z963" s="95"/>
      <c r="AA963" s="95" t="e">
        <f aca="false">HLOOKUP("Pad type",#REF!,MATCH($A963,#REF!,0),FALSE())</f>
        <v>#VALUE!</v>
      </c>
      <c r="AB963" s="100"/>
      <c r="AC963" s="100" t="e">
        <f aca="false">HLOOKUP("POR Pin State",#REF!,MATCH($A963,#REF!,0),FALSE())</f>
        <v>#VALUE!</v>
      </c>
      <c r="AD963" s="186"/>
      <c r="AE963" s="187"/>
      <c r="AF963" s="187"/>
      <c r="AG963" s="187"/>
      <c r="AH963" s="188"/>
      <c r="AI963" s="188"/>
      <c r="AJ963" s="189"/>
      <c r="AK963" s="189"/>
      <c r="AL963" s="189"/>
      <c r="AM963" s="189"/>
      <c r="AN963" s="189"/>
      <c r="AO963" s="189"/>
      <c r="AP963" s="189"/>
      <c r="AQ963" s="194" t="s">
        <v>2327</v>
      </c>
      <c r="AR963" s="104"/>
      <c r="AS963" s="104"/>
      <c r="AT963" s="104"/>
      <c r="AU963" s="104"/>
      <c r="AV963" s="104"/>
      <c r="AW963" s="104"/>
      <c r="AX963" s="104"/>
      <c r="AY963" s="104"/>
      <c r="AZ963" s="104"/>
      <c r="BA963" s="104"/>
      <c r="BB963" s="162"/>
      <c r="BC963" s="104"/>
      <c r="BD963" s="214"/>
      <c r="BE963" s="213" t="s">
        <v>2328</v>
      </c>
      <c r="BF963" s="108" t="e">
        <f aca="false">VLOOKUP($A963,#REF!, 34, FALSE())</f>
        <v>#VALUE!</v>
      </c>
      <c r="BG963" s="418" t="e">
        <f aca="false">VLOOKUP($A963,#REF!, 22, FALSE())</f>
        <v>#VALUE!</v>
      </c>
      <c r="BH963" s="109"/>
    </row>
    <row r="964" s="193" customFormat="true" ht="12.75" hidden="false" customHeight="true" outlineLevel="0" collapsed="false">
      <c r="A964" s="133" t="s">
        <v>2329</v>
      </c>
      <c r="B964" s="86" t="e">
        <f aca="false">VLOOKUP($A964,#REF!, 34, FALSE())</f>
        <v>#VALUE!</v>
      </c>
      <c r="C964" s="87" t="str">
        <f aca="false">CONCATENATE("unused_",A964)</f>
        <v>unused_DDR_XM3_B1D0</v>
      </c>
      <c r="D964" s="88" t="e">
        <f aca="false">IF(LEN(VLOOKUP($A964,#REF!,8,FALSE())),LEFT(VLOOKUP($A964,#REF!,8,FALSE()),LEN(VLOOKUP($A964,#REF!,8,FALSE()))-2),"")</f>
        <v>#VALUE!</v>
      </c>
      <c r="E964" s="89" t="e">
        <f aca="false">IF(LEN(VLOOKUP($A964,#REF!,4,FALSE())),IF(INDEX(#REF!,MATCH($A964,#REF!,0),1),LEFT(VLOOKUP($A964,#REF!,4,FALSE()),LEN(VLOOKUP($A964,#REF!,4,FALSE()))-2),CONCATENATE(LEFT(VLOOKUP($A964,#REF!,4,FALSE()),LEN(VLOOKUP($A964,#REF!,4,FALSE()))-2),"*")),"")</f>
        <v>#VALUE!</v>
      </c>
      <c r="F964" s="90" t="e">
        <f aca="false">IF(LEN(VLOOKUP($A964,#REF!,5,FALSE())),IF(INDEX(#REF!,MATCH($A964,#REF!,0),2),LEFT(VLOOKUP($A964,#REF!,5,FALSE()),LEN(VLOOKUP($A964,#REF!,5,FALSE()))-2),CONCATENATE(LEFT(VLOOKUP($A964,#REF!,5,FALSE()),LEN(VLOOKUP($A964,#REF!,5,FALSE()))-2),"*")),"")</f>
        <v>#VALUE!</v>
      </c>
      <c r="G964" s="90" t="e">
        <f aca="false">IF(LEN(VLOOKUP($A964,#REF!,6,FALSE())),IF(INDEX(#REF!,MATCH($A964,#REF!,0),3),LEFT(VLOOKUP($A964,#REF!,6,FALSE()),LEN(VLOOKUP($A964,#REF!,6,FALSE()))-2),CONCATENATE(LEFT(VLOOKUP($A964,#REF!,6,FALSE()),LEN(VLOOKUP($A964,#REF!,6,FALSE()))-2),"*")),"")</f>
        <v>#VALUE!</v>
      </c>
      <c r="H964" s="91" t="e">
        <f aca="false">IF(LEN(VLOOKUP($A964,#REF!,7,FALSE())),IF(INDEX(#REF!,MATCH($A964,#REF!,0),4),LEFT(VLOOKUP($A964,#REF!,7,FALSE()),LEN(VLOOKUP($A964,#REF!,7,FALSE()))-2),CONCATENATE(LEFT(VLOOKUP($A964,#REF!,7,FALSE()),LEN(VLOOKUP($A964,#REF!,7,FALSE()))-2),"*")),"")</f>
        <v>#VALUE!</v>
      </c>
      <c r="I964" s="92" t="e">
        <f aca="false">IF(LEN(VLOOKUP($A964,#REF!,8,FALSE())),UPPER(RIGHT(VLOOKUP($A964,#REF!,8,FALSE()), 1)),"")</f>
        <v>#VALUE!</v>
      </c>
      <c r="J964" s="90" t="e">
        <f aca="false">IF(LEN(VLOOKUP($A964,#REF!,4,FALSE())),UPPER(RIGHT(VLOOKUP($A964,#REF!,4,FALSE()), 1)),"")</f>
        <v>#VALUE!</v>
      </c>
      <c r="K964" s="90" t="e">
        <f aca="false">IF(LEN(VLOOKUP($A964,#REF!,5,FALSE())),UPPER(RIGHT(VLOOKUP($A964,#REF!,5,FALSE()), 1)),"")</f>
        <v>#VALUE!</v>
      </c>
      <c r="L964" s="90" t="e">
        <f aca="false">IF(LEN(VLOOKUP($A964,#REF!,6,FALSE())),UPPER(RIGHT(VLOOKUP($A964,#REF!,6,FALSE()), 1)),"")</f>
        <v>#VALUE!</v>
      </c>
      <c r="M964" s="91" t="e">
        <f aca="false">IF(LEN(VLOOKUP($A964,#REF!,7,FALSE())),UPPER(RIGHT(VLOOKUP($A964,#REF!,7,FALSE()), 1)),"")</f>
        <v>#VALUE!</v>
      </c>
      <c r="N964" s="185"/>
      <c r="O964" s="185"/>
      <c r="P964" s="185"/>
      <c r="Q964" s="185"/>
      <c r="R964" s="185"/>
      <c r="S964" s="100" t="e">
        <f aca="false">HLOOKUP("Device Tree Pin Name",#REF!,MATCH($A964,#REF!,0),FALSE())</f>
        <v>#VALUE!</v>
      </c>
      <c r="T964" s="95" t="e">
        <f aca="false">HLOOKUP("power rail",#REF!,MATCH($A964,#REF!,0),FALSE())</f>
        <v>#VALUE!</v>
      </c>
      <c r="U964" s="96" t="e">
        <f aca="false">HLOOKUP("Wake Capable",#REF!,MATCH($A964,#REF!,0),FALSE())</f>
        <v>#VALUE!</v>
      </c>
      <c r="V964" s="96" t="e">
        <f aca="false">HLOOKUP("Strap",#REF!,MATCH($A964,#REF!,0),FALSE())</f>
        <v>#VALUE!</v>
      </c>
      <c r="W964" s="96"/>
      <c r="X964" s="96"/>
      <c r="Y964" s="96"/>
      <c r="Z964" s="95"/>
      <c r="AA964" s="95" t="e">
        <f aca="false">HLOOKUP("Pad type",#REF!,MATCH($A964,#REF!,0),FALSE())</f>
        <v>#VALUE!</v>
      </c>
      <c r="AB964" s="100"/>
      <c r="AC964" s="100" t="e">
        <f aca="false">HLOOKUP("POR Pin State",#REF!,MATCH($A964,#REF!,0),FALSE())</f>
        <v>#VALUE!</v>
      </c>
      <c r="AD964" s="186"/>
      <c r="AE964" s="187"/>
      <c r="AF964" s="187"/>
      <c r="AG964" s="187"/>
      <c r="AH964" s="188"/>
      <c r="AI964" s="188"/>
      <c r="AJ964" s="189"/>
      <c r="AK964" s="189"/>
      <c r="AL964" s="189"/>
      <c r="AM964" s="189"/>
      <c r="AN964" s="189"/>
      <c r="AO964" s="189"/>
      <c r="AP964" s="189"/>
      <c r="AQ964" s="194" t="s">
        <v>2330</v>
      </c>
      <c r="AR964" s="104"/>
      <c r="AS964" s="104"/>
      <c r="AT964" s="104"/>
      <c r="AU964" s="104"/>
      <c r="AV964" s="104"/>
      <c r="AW964" s="104"/>
      <c r="AX964" s="104"/>
      <c r="AY964" s="104"/>
      <c r="AZ964" s="104"/>
      <c r="BA964" s="104"/>
      <c r="BB964" s="162"/>
      <c r="BC964" s="104"/>
      <c r="BD964" s="214"/>
      <c r="BE964" s="213" t="s">
        <v>2331</v>
      </c>
      <c r="BF964" s="108" t="e">
        <f aca="false">VLOOKUP($A964,#REF!, 34, FALSE())</f>
        <v>#VALUE!</v>
      </c>
      <c r="BG964" s="418" t="e">
        <f aca="false">VLOOKUP($A964,#REF!, 22, FALSE())</f>
        <v>#VALUE!</v>
      </c>
      <c r="BH964" s="109"/>
    </row>
    <row r="965" s="193" customFormat="true" ht="12.75" hidden="false" customHeight="true" outlineLevel="0" collapsed="false">
      <c r="A965" s="133" t="s">
        <v>2332</v>
      </c>
      <c r="B965" s="86" t="e">
        <f aca="false">VLOOKUP($A965,#REF!, 34, FALSE())</f>
        <v>#VALUE!</v>
      </c>
      <c r="C965" s="87" t="str">
        <f aca="false">CONCATENATE("unused_",A965)</f>
        <v>unused_DDR_XM3_B1D1</v>
      </c>
      <c r="D965" s="88" t="e">
        <f aca="false">IF(LEN(VLOOKUP($A965,#REF!,8,FALSE())),LEFT(VLOOKUP($A965,#REF!,8,FALSE()),LEN(VLOOKUP($A965,#REF!,8,FALSE()))-2),"")</f>
        <v>#VALUE!</v>
      </c>
      <c r="E965" s="89" t="e">
        <f aca="false">IF(LEN(VLOOKUP($A965,#REF!,4,FALSE())),IF(INDEX(#REF!,MATCH($A965,#REF!,0),1),LEFT(VLOOKUP($A965,#REF!,4,FALSE()),LEN(VLOOKUP($A965,#REF!,4,FALSE()))-2),CONCATENATE(LEFT(VLOOKUP($A965,#REF!,4,FALSE()),LEN(VLOOKUP($A965,#REF!,4,FALSE()))-2),"*")),"")</f>
        <v>#VALUE!</v>
      </c>
      <c r="F965" s="90" t="e">
        <f aca="false">IF(LEN(VLOOKUP($A965,#REF!,5,FALSE())),IF(INDEX(#REF!,MATCH($A965,#REF!,0),2),LEFT(VLOOKUP($A965,#REF!,5,FALSE()),LEN(VLOOKUP($A965,#REF!,5,FALSE()))-2),CONCATENATE(LEFT(VLOOKUP($A965,#REF!,5,FALSE()),LEN(VLOOKUP($A965,#REF!,5,FALSE()))-2),"*")),"")</f>
        <v>#VALUE!</v>
      </c>
      <c r="G965" s="90" t="e">
        <f aca="false">IF(LEN(VLOOKUP($A965,#REF!,6,FALSE())),IF(INDEX(#REF!,MATCH($A965,#REF!,0),3),LEFT(VLOOKUP($A965,#REF!,6,FALSE()),LEN(VLOOKUP($A965,#REF!,6,FALSE()))-2),CONCATENATE(LEFT(VLOOKUP($A965,#REF!,6,FALSE()),LEN(VLOOKUP($A965,#REF!,6,FALSE()))-2),"*")),"")</f>
        <v>#VALUE!</v>
      </c>
      <c r="H965" s="91" t="e">
        <f aca="false">IF(LEN(VLOOKUP($A965,#REF!,7,FALSE())),IF(INDEX(#REF!,MATCH($A965,#REF!,0),4),LEFT(VLOOKUP($A965,#REF!,7,FALSE()),LEN(VLOOKUP($A965,#REF!,7,FALSE()))-2),CONCATENATE(LEFT(VLOOKUP($A965,#REF!,7,FALSE()),LEN(VLOOKUP($A965,#REF!,7,FALSE()))-2),"*")),"")</f>
        <v>#VALUE!</v>
      </c>
      <c r="I965" s="92" t="e">
        <f aca="false">IF(LEN(VLOOKUP($A965,#REF!,8,FALSE())),UPPER(RIGHT(VLOOKUP($A965,#REF!,8,FALSE()), 1)),"")</f>
        <v>#VALUE!</v>
      </c>
      <c r="J965" s="90" t="e">
        <f aca="false">IF(LEN(VLOOKUP($A965,#REF!,4,FALSE())),UPPER(RIGHT(VLOOKUP($A965,#REF!,4,FALSE()), 1)),"")</f>
        <v>#VALUE!</v>
      </c>
      <c r="K965" s="90" t="e">
        <f aca="false">IF(LEN(VLOOKUP($A965,#REF!,5,FALSE())),UPPER(RIGHT(VLOOKUP($A965,#REF!,5,FALSE()), 1)),"")</f>
        <v>#VALUE!</v>
      </c>
      <c r="L965" s="90" t="e">
        <f aca="false">IF(LEN(VLOOKUP($A965,#REF!,6,FALSE())),UPPER(RIGHT(VLOOKUP($A965,#REF!,6,FALSE()), 1)),"")</f>
        <v>#VALUE!</v>
      </c>
      <c r="M965" s="91" t="e">
        <f aca="false">IF(LEN(VLOOKUP($A965,#REF!,7,FALSE())),UPPER(RIGHT(VLOOKUP($A965,#REF!,7,FALSE()), 1)),"")</f>
        <v>#VALUE!</v>
      </c>
      <c r="N965" s="185"/>
      <c r="O965" s="185"/>
      <c r="P965" s="185"/>
      <c r="Q965" s="185"/>
      <c r="R965" s="185"/>
      <c r="S965" s="100" t="e">
        <f aca="false">HLOOKUP("Device Tree Pin Name",#REF!,MATCH($A965,#REF!,0),FALSE())</f>
        <v>#VALUE!</v>
      </c>
      <c r="T965" s="95" t="e">
        <f aca="false">HLOOKUP("power rail",#REF!,MATCH($A965,#REF!,0),FALSE())</f>
        <v>#VALUE!</v>
      </c>
      <c r="U965" s="96" t="e">
        <f aca="false">HLOOKUP("Wake Capable",#REF!,MATCH($A965,#REF!,0),FALSE())</f>
        <v>#VALUE!</v>
      </c>
      <c r="V965" s="96" t="e">
        <f aca="false">HLOOKUP("Strap",#REF!,MATCH($A965,#REF!,0),FALSE())</f>
        <v>#VALUE!</v>
      </c>
      <c r="W965" s="96"/>
      <c r="X965" s="96"/>
      <c r="Y965" s="96"/>
      <c r="Z965" s="95"/>
      <c r="AA965" s="95" t="e">
        <f aca="false">HLOOKUP("Pad type",#REF!,MATCH($A965,#REF!,0),FALSE())</f>
        <v>#VALUE!</v>
      </c>
      <c r="AB965" s="100"/>
      <c r="AC965" s="100" t="e">
        <f aca="false">HLOOKUP("POR Pin State",#REF!,MATCH($A965,#REF!,0),FALSE())</f>
        <v>#VALUE!</v>
      </c>
      <c r="AD965" s="186"/>
      <c r="AE965" s="187"/>
      <c r="AF965" s="187"/>
      <c r="AG965" s="187"/>
      <c r="AH965" s="188"/>
      <c r="AI965" s="188"/>
      <c r="AJ965" s="189"/>
      <c r="AK965" s="189"/>
      <c r="AL965" s="189"/>
      <c r="AM965" s="189"/>
      <c r="AN965" s="189"/>
      <c r="AO965" s="189"/>
      <c r="AP965" s="189"/>
      <c r="AQ965" s="194" t="s">
        <v>2333</v>
      </c>
      <c r="AR965" s="104"/>
      <c r="AS965" s="104"/>
      <c r="AT965" s="104"/>
      <c r="AU965" s="104"/>
      <c r="AV965" s="104"/>
      <c r="AW965" s="104"/>
      <c r="AX965" s="104"/>
      <c r="AY965" s="104"/>
      <c r="AZ965" s="104"/>
      <c r="BA965" s="104"/>
      <c r="BB965" s="162"/>
      <c r="BC965" s="104"/>
      <c r="BD965" s="214"/>
      <c r="BE965" s="213" t="s">
        <v>2334</v>
      </c>
      <c r="BF965" s="108" t="e">
        <f aca="false">VLOOKUP($A965,#REF!, 34, FALSE())</f>
        <v>#VALUE!</v>
      </c>
      <c r="BG965" s="418" t="e">
        <f aca="false">VLOOKUP($A965,#REF!, 22, FALSE())</f>
        <v>#VALUE!</v>
      </c>
      <c r="BH965" s="109"/>
    </row>
    <row r="966" s="193" customFormat="true" ht="12.75" hidden="false" customHeight="true" outlineLevel="0" collapsed="false">
      <c r="A966" s="133" t="s">
        <v>2335</v>
      </c>
      <c r="B966" s="86" t="e">
        <f aca="false">VLOOKUP($A966,#REF!, 34, FALSE())</f>
        <v>#VALUE!</v>
      </c>
      <c r="C966" s="87" t="str">
        <f aca="false">CONCATENATE("unused_",A966)</f>
        <v>unused_DDR_XM3_B1D2</v>
      </c>
      <c r="D966" s="88" t="e">
        <f aca="false">IF(LEN(VLOOKUP($A966,#REF!,8,FALSE())),LEFT(VLOOKUP($A966,#REF!,8,FALSE()),LEN(VLOOKUP($A966,#REF!,8,FALSE()))-2),"")</f>
        <v>#VALUE!</v>
      </c>
      <c r="E966" s="89" t="e">
        <f aca="false">IF(LEN(VLOOKUP($A966,#REF!,4,FALSE())),IF(INDEX(#REF!,MATCH($A966,#REF!,0),1),LEFT(VLOOKUP($A966,#REF!,4,FALSE()),LEN(VLOOKUP($A966,#REF!,4,FALSE()))-2),CONCATENATE(LEFT(VLOOKUP($A966,#REF!,4,FALSE()),LEN(VLOOKUP($A966,#REF!,4,FALSE()))-2),"*")),"")</f>
        <v>#VALUE!</v>
      </c>
      <c r="F966" s="90" t="e">
        <f aca="false">IF(LEN(VLOOKUP($A966,#REF!,5,FALSE())),IF(INDEX(#REF!,MATCH($A966,#REF!,0),2),LEFT(VLOOKUP($A966,#REF!,5,FALSE()),LEN(VLOOKUP($A966,#REF!,5,FALSE()))-2),CONCATENATE(LEFT(VLOOKUP($A966,#REF!,5,FALSE()),LEN(VLOOKUP($A966,#REF!,5,FALSE()))-2),"*")),"")</f>
        <v>#VALUE!</v>
      </c>
      <c r="G966" s="90" t="e">
        <f aca="false">IF(LEN(VLOOKUP($A966,#REF!,6,FALSE())),IF(INDEX(#REF!,MATCH($A966,#REF!,0),3),LEFT(VLOOKUP($A966,#REF!,6,FALSE()),LEN(VLOOKUP($A966,#REF!,6,FALSE()))-2),CONCATENATE(LEFT(VLOOKUP($A966,#REF!,6,FALSE()),LEN(VLOOKUP($A966,#REF!,6,FALSE()))-2),"*")),"")</f>
        <v>#VALUE!</v>
      </c>
      <c r="H966" s="91" t="e">
        <f aca="false">IF(LEN(VLOOKUP($A966,#REF!,7,FALSE())),IF(INDEX(#REF!,MATCH($A966,#REF!,0),4),LEFT(VLOOKUP($A966,#REF!,7,FALSE()),LEN(VLOOKUP($A966,#REF!,7,FALSE()))-2),CONCATENATE(LEFT(VLOOKUP($A966,#REF!,7,FALSE()),LEN(VLOOKUP($A966,#REF!,7,FALSE()))-2),"*")),"")</f>
        <v>#VALUE!</v>
      </c>
      <c r="I966" s="92" t="e">
        <f aca="false">IF(LEN(VLOOKUP($A966,#REF!,8,FALSE())),UPPER(RIGHT(VLOOKUP($A966,#REF!,8,FALSE()), 1)),"")</f>
        <v>#VALUE!</v>
      </c>
      <c r="J966" s="90" t="e">
        <f aca="false">IF(LEN(VLOOKUP($A966,#REF!,4,FALSE())),UPPER(RIGHT(VLOOKUP($A966,#REF!,4,FALSE()), 1)),"")</f>
        <v>#VALUE!</v>
      </c>
      <c r="K966" s="90" t="e">
        <f aca="false">IF(LEN(VLOOKUP($A966,#REF!,5,FALSE())),UPPER(RIGHT(VLOOKUP($A966,#REF!,5,FALSE()), 1)),"")</f>
        <v>#VALUE!</v>
      </c>
      <c r="L966" s="90" t="e">
        <f aca="false">IF(LEN(VLOOKUP($A966,#REF!,6,FALSE())),UPPER(RIGHT(VLOOKUP($A966,#REF!,6,FALSE()), 1)),"")</f>
        <v>#VALUE!</v>
      </c>
      <c r="M966" s="91" t="e">
        <f aca="false">IF(LEN(VLOOKUP($A966,#REF!,7,FALSE())),UPPER(RIGHT(VLOOKUP($A966,#REF!,7,FALSE()), 1)),"")</f>
        <v>#VALUE!</v>
      </c>
      <c r="N966" s="185"/>
      <c r="O966" s="185"/>
      <c r="P966" s="185"/>
      <c r="Q966" s="185"/>
      <c r="R966" s="185"/>
      <c r="S966" s="100" t="e">
        <f aca="false">HLOOKUP("Device Tree Pin Name",#REF!,MATCH($A966,#REF!,0),FALSE())</f>
        <v>#VALUE!</v>
      </c>
      <c r="T966" s="95" t="e">
        <f aca="false">HLOOKUP("power rail",#REF!,MATCH($A966,#REF!,0),FALSE())</f>
        <v>#VALUE!</v>
      </c>
      <c r="U966" s="96" t="e">
        <f aca="false">HLOOKUP("Wake Capable",#REF!,MATCH($A966,#REF!,0),FALSE())</f>
        <v>#VALUE!</v>
      </c>
      <c r="V966" s="96" t="e">
        <f aca="false">HLOOKUP("Strap",#REF!,MATCH($A966,#REF!,0),FALSE())</f>
        <v>#VALUE!</v>
      </c>
      <c r="W966" s="96"/>
      <c r="X966" s="96"/>
      <c r="Y966" s="96"/>
      <c r="Z966" s="95"/>
      <c r="AA966" s="95" t="e">
        <f aca="false">HLOOKUP("Pad type",#REF!,MATCH($A966,#REF!,0),FALSE())</f>
        <v>#VALUE!</v>
      </c>
      <c r="AB966" s="100"/>
      <c r="AC966" s="100" t="e">
        <f aca="false">HLOOKUP("POR Pin State",#REF!,MATCH($A966,#REF!,0),FALSE())</f>
        <v>#VALUE!</v>
      </c>
      <c r="AD966" s="186"/>
      <c r="AE966" s="187"/>
      <c r="AF966" s="187"/>
      <c r="AG966" s="187"/>
      <c r="AH966" s="188"/>
      <c r="AI966" s="188"/>
      <c r="AJ966" s="189"/>
      <c r="AK966" s="189"/>
      <c r="AL966" s="189"/>
      <c r="AM966" s="189"/>
      <c r="AN966" s="189"/>
      <c r="AO966" s="189"/>
      <c r="AP966" s="189"/>
      <c r="AQ966" s="194" t="s">
        <v>2336</v>
      </c>
      <c r="AR966" s="104"/>
      <c r="AS966" s="104"/>
      <c r="AT966" s="104"/>
      <c r="AU966" s="104"/>
      <c r="AV966" s="104"/>
      <c r="AW966" s="104"/>
      <c r="AX966" s="104"/>
      <c r="AY966" s="104"/>
      <c r="AZ966" s="104"/>
      <c r="BA966" s="104"/>
      <c r="BB966" s="162"/>
      <c r="BC966" s="104"/>
      <c r="BD966" s="214"/>
      <c r="BE966" s="213" t="s">
        <v>2337</v>
      </c>
      <c r="BF966" s="108" t="e">
        <f aca="false">VLOOKUP($A966,#REF!, 34, FALSE())</f>
        <v>#VALUE!</v>
      </c>
      <c r="BG966" s="418" t="e">
        <f aca="false">VLOOKUP($A966,#REF!, 22, FALSE())</f>
        <v>#VALUE!</v>
      </c>
      <c r="BH966" s="109"/>
    </row>
    <row r="967" s="193" customFormat="true" ht="12.75" hidden="false" customHeight="true" outlineLevel="0" collapsed="false">
      <c r="A967" s="133" t="s">
        <v>2338</v>
      </c>
      <c r="B967" s="86" t="e">
        <f aca="false">VLOOKUP($A967,#REF!, 34, FALSE())</f>
        <v>#VALUE!</v>
      </c>
      <c r="C967" s="87" t="str">
        <f aca="false">CONCATENATE("unused_",A967)</f>
        <v>unused_DDR_XM3_B1D3</v>
      </c>
      <c r="D967" s="88" t="e">
        <f aca="false">IF(LEN(VLOOKUP($A967,#REF!,8,FALSE())),LEFT(VLOOKUP($A967,#REF!,8,FALSE()),LEN(VLOOKUP($A967,#REF!,8,FALSE()))-2),"")</f>
        <v>#VALUE!</v>
      </c>
      <c r="E967" s="89" t="e">
        <f aca="false">IF(LEN(VLOOKUP($A967,#REF!,4,FALSE())),IF(INDEX(#REF!,MATCH($A967,#REF!,0),1),LEFT(VLOOKUP($A967,#REF!,4,FALSE()),LEN(VLOOKUP($A967,#REF!,4,FALSE()))-2),CONCATENATE(LEFT(VLOOKUP($A967,#REF!,4,FALSE()),LEN(VLOOKUP($A967,#REF!,4,FALSE()))-2),"*")),"")</f>
        <v>#VALUE!</v>
      </c>
      <c r="F967" s="90" t="e">
        <f aca="false">IF(LEN(VLOOKUP($A967,#REF!,5,FALSE())),IF(INDEX(#REF!,MATCH($A967,#REF!,0),2),LEFT(VLOOKUP($A967,#REF!,5,FALSE()),LEN(VLOOKUP($A967,#REF!,5,FALSE()))-2),CONCATENATE(LEFT(VLOOKUP($A967,#REF!,5,FALSE()),LEN(VLOOKUP($A967,#REF!,5,FALSE()))-2),"*")),"")</f>
        <v>#VALUE!</v>
      </c>
      <c r="G967" s="90" t="e">
        <f aca="false">IF(LEN(VLOOKUP($A967,#REF!,6,FALSE())),IF(INDEX(#REF!,MATCH($A967,#REF!,0),3),LEFT(VLOOKUP($A967,#REF!,6,FALSE()),LEN(VLOOKUP($A967,#REF!,6,FALSE()))-2),CONCATENATE(LEFT(VLOOKUP($A967,#REF!,6,FALSE()),LEN(VLOOKUP($A967,#REF!,6,FALSE()))-2),"*")),"")</f>
        <v>#VALUE!</v>
      </c>
      <c r="H967" s="91" t="e">
        <f aca="false">IF(LEN(VLOOKUP($A967,#REF!,7,FALSE())),IF(INDEX(#REF!,MATCH($A967,#REF!,0),4),LEFT(VLOOKUP($A967,#REF!,7,FALSE()),LEN(VLOOKUP($A967,#REF!,7,FALSE()))-2),CONCATENATE(LEFT(VLOOKUP($A967,#REF!,7,FALSE()),LEN(VLOOKUP($A967,#REF!,7,FALSE()))-2),"*")),"")</f>
        <v>#VALUE!</v>
      </c>
      <c r="I967" s="92" t="e">
        <f aca="false">IF(LEN(VLOOKUP($A967,#REF!,8,FALSE())),UPPER(RIGHT(VLOOKUP($A967,#REF!,8,FALSE()), 1)),"")</f>
        <v>#VALUE!</v>
      </c>
      <c r="J967" s="90" t="e">
        <f aca="false">IF(LEN(VLOOKUP($A967,#REF!,4,FALSE())),UPPER(RIGHT(VLOOKUP($A967,#REF!,4,FALSE()), 1)),"")</f>
        <v>#VALUE!</v>
      </c>
      <c r="K967" s="90" t="e">
        <f aca="false">IF(LEN(VLOOKUP($A967,#REF!,5,FALSE())),UPPER(RIGHT(VLOOKUP($A967,#REF!,5,FALSE()), 1)),"")</f>
        <v>#VALUE!</v>
      </c>
      <c r="L967" s="90" t="e">
        <f aca="false">IF(LEN(VLOOKUP($A967,#REF!,6,FALSE())),UPPER(RIGHT(VLOOKUP($A967,#REF!,6,FALSE()), 1)),"")</f>
        <v>#VALUE!</v>
      </c>
      <c r="M967" s="91" t="e">
        <f aca="false">IF(LEN(VLOOKUP($A967,#REF!,7,FALSE())),UPPER(RIGHT(VLOOKUP($A967,#REF!,7,FALSE()), 1)),"")</f>
        <v>#VALUE!</v>
      </c>
      <c r="N967" s="185"/>
      <c r="O967" s="185"/>
      <c r="P967" s="185"/>
      <c r="Q967" s="185"/>
      <c r="R967" s="185"/>
      <c r="S967" s="100" t="e">
        <f aca="false">HLOOKUP("Device Tree Pin Name",#REF!,MATCH($A967,#REF!,0),FALSE())</f>
        <v>#VALUE!</v>
      </c>
      <c r="T967" s="95" t="e">
        <f aca="false">HLOOKUP("power rail",#REF!,MATCH($A967,#REF!,0),FALSE())</f>
        <v>#VALUE!</v>
      </c>
      <c r="U967" s="96" t="e">
        <f aca="false">HLOOKUP("Wake Capable",#REF!,MATCH($A967,#REF!,0),FALSE())</f>
        <v>#VALUE!</v>
      </c>
      <c r="V967" s="96" t="e">
        <f aca="false">HLOOKUP("Strap",#REF!,MATCH($A967,#REF!,0),FALSE())</f>
        <v>#VALUE!</v>
      </c>
      <c r="W967" s="96"/>
      <c r="X967" s="96"/>
      <c r="Y967" s="96"/>
      <c r="Z967" s="95"/>
      <c r="AA967" s="95" t="e">
        <f aca="false">HLOOKUP("Pad type",#REF!,MATCH($A967,#REF!,0),FALSE())</f>
        <v>#VALUE!</v>
      </c>
      <c r="AB967" s="100"/>
      <c r="AC967" s="100" t="e">
        <f aca="false">HLOOKUP("POR Pin State",#REF!,MATCH($A967,#REF!,0),FALSE())</f>
        <v>#VALUE!</v>
      </c>
      <c r="AD967" s="186"/>
      <c r="AE967" s="187"/>
      <c r="AF967" s="187"/>
      <c r="AG967" s="187"/>
      <c r="AH967" s="188"/>
      <c r="AI967" s="188"/>
      <c r="AJ967" s="189"/>
      <c r="AK967" s="189"/>
      <c r="AL967" s="189"/>
      <c r="AM967" s="189"/>
      <c r="AN967" s="189"/>
      <c r="AO967" s="189"/>
      <c r="AP967" s="189"/>
      <c r="AQ967" s="194" t="s">
        <v>2339</v>
      </c>
      <c r="AR967" s="104"/>
      <c r="AS967" s="104"/>
      <c r="AT967" s="104"/>
      <c r="AU967" s="104"/>
      <c r="AV967" s="104"/>
      <c r="AW967" s="104"/>
      <c r="AX967" s="104"/>
      <c r="AY967" s="104"/>
      <c r="AZ967" s="104"/>
      <c r="BA967" s="104"/>
      <c r="BB967" s="162"/>
      <c r="BC967" s="104"/>
      <c r="BD967" s="214"/>
      <c r="BE967" s="213" t="s">
        <v>2340</v>
      </c>
      <c r="BF967" s="108" t="e">
        <f aca="false">VLOOKUP($A967,#REF!, 34, FALSE())</f>
        <v>#VALUE!</v>
      </c>
      <c r="BG967" s="418" t="e">
        <f aca="false">VLOOKUP($A967,#REF!, 22, FALSE())</f>
        <v>#VALUE!</v>
      </c>
      <c r="BH967" s="109"/>
    </row>
    <row r="968" s="193" customFormat="true" ht="12.75" hidden="false" customHeight="true" outlineLevel="0" collapsed="false">
      <c r="A968" s="133" t="s">
        <v>2341</v>
      </c>
      <c r="B968" s="86" t="e">
        <f aca="false">VLOOKUP($A968,#REF!, 34, FALSE())</f>
        <v>#VALUE!</v>
      </c>
      <c r="C968" s="87" t="str">
        <f aca="false">CONCATENATE("unused_",A968)</f>
        <v>unused_DDR_XM3_B1D4</v>
      </c>
      <c r="D968" s="88" t="e">
        <f aca="false">IF(LEN(VLOOKUP($A968,#REF!,8,FALSE())),LEFT(VLOOKUP($A968,#REF!,8,FALSE()),LEN(VLOOKUP($A968,#REF!,8,FALSE()))-2),"")</f>
        <v>#VALUE!</v>
      </c>
      <c r="E968" s="89" t="e">
        <f aca="false">IF(LEN(VLOOKUP($A968,#REF!,4,FALSE())),IF(INDEX(#REF!,MATCH($A968,#REF!,0),1),LEFT(VLOOKUP($A968,#REF!,4,FALSE()),LEN(VLOOKUP($A968,#REF!,4,FALSE()))-2),CONCATENATE(LEFT(VLOOKUP($A968,#REF!,4,FALSE()),LEN(VLOOKUP($A968,#REF!,4,FALSE()))-2),"*")),"")</f>
        <v>#VALUE!</v>
      </c>
      <c r="F968" s="90" t="e">
        <f aca="false">IF(LEN(VLOOKUP($A968,#REF!,5,FALSE())),IF(INDEX(#REF!,MATCH($A968,#REF!,0),2),LEFT(VLOOKUP($A968,#REF!,5,FALSE()),LEN(VLOOKUP($A968,#REF!,5,FALSE()))-2),CONCATENATE(LEFT(VLOOKUP($A968,#REF!,5,FALSE()),LEN(VLOOKUP($A968,#REF!,5,FALSE()))-2),"*")),"")</f>
        <v>#VALUE!</v>
      </c>
      <c r="G968" s="90" t="e">
        <f aca="false">IF(LEN(VLOOKUP($A968,#REF!,6,FALSE())),IF(INDEX(#REF!,MATCH($A968,#REF!,0),3),LEFT(VLOOKUP($A968,#REF!,6,FALSE()),LEN(VLOOKUP($A968,#REF!,6,FALSE()))-2),CONCATENATE(LEFT(VLOOKUP($A968,#REF!,6,FALSE()),LEN(VLOOKUP($A968,#REF!,6,FALSE()))-2),"*")),"")</f>
        <v>#VALUE!</v>
      </c>
      <c r="H968" s="91" t="e">
        <f aca="false">IF(LEN(VLOOKUP($A968,#REF!,7,FALSE())),IF(INDEX(#REF!,MATCH($A968,#REF!,0),4),LEFT(VLOOKUP($A968,#REF!,7,FALSE()),LEN(VLOOKUP($A968,#REF!,7,FALSE()))-2),CONCATENATE(LEFT(VLOOKUP($A968,#REF!,7,FALSE()),LEN(VLOOKUP($A968,#REF!,7,FALSE()))-2),"*")),"")</f>
        <v>#VALUE!</v>
      </c>
      <c r="I968" s="92" t="e">
        <f aca="false">IF(LEN(VLOOKUP($A968,#REF!,8,FALSE())),UPPER(RIGHT(VLOOKUP($A968,#REF!,8,FALSE()), 1)),"")</f>
        <v>#VALUE!</v>
      </c>
      <c r="J968" s="90" t="e">
        <f aca="false">IF(LEN(VLOOKUP($A968,#REF!,4,FALSE())),UPPER(RIGHT(VLOOKUP($A968,#REF!,4,FALSE()), 1)),"")</f>
        <v>#VALUE!</v>
      </c>
      <c r="K968" s="90" t="e">
        <f aca="false">IF(LEN(VLOOKUP($A968,#REF!,5,FALSE())),UPPER(RIGHT(VLOOKUP($A968,#REF!,5,FALSE()), 1)),"")</f>
        <v>#VALUE!</v>
      </c>
      <c r="L968" s="90" t="e">
        <f aca="false">IF(LEN(VLOOKUP($A968,#REF!,6,FALSE())),UPPER(RIGHT(VLOOKUP($A968,#REF!,6,FALSE()), 1)),"")</f>
        <v>#VALUE!</v>
      </c>
      <c r="M968" s="91" t="e">
        <f aca="false">IF(LEN(VLOOKUP($A968,#REF!,7,FALSE())),UPPER(RIGHT(VLOOKUP($A968,#REF!,7,FALSE()), 1)),"")</f>
        <v>#VALUE!</v>
      </c>
      <c r="N968" s="185"/>
      <c r="O968" s="185"/>
      <c r="P968" s="185"/>
      <c r="Q968" s="185"/>
      <c r="R968" s="185"/>
      <c r="S968" s="100" t="e">
        <f aca="false">HLOOKUP("Device Tree Pin Name",#REF!,MATCH($A968,#REF!,0),FALSE())</f>
        <v>#VALUE!</v>
      </c>
      <c r="T968" s="95" t="e">
        <f aca="false">HLOOKUP("power rail",#REF!,MATCH($A968,#REF!,0),FALSE())</f>
        <v>#VALUE!</v>
      </c>
      <c r="U968" s="96" t="e">
        <f aca="false">HLOOKUP("Wake Capable",#REF!,MATCH($A968,#REF!,0),FALSE())</f>
        <v>#VALUE!</v>
      </c>
      <c r="V968" s="96" t="e">
        <f aca="false">HLOOKUP("Strap",#REF!,MATCH($A968,#REF!,0),FALSE())</f>
        <v>#VALUE!</v>
      </c>
      <c r="W968" s="96"/>
      <c r="X968" s="96"/>
      <c r="Y968" s="96"/>
      <c r="Z968" s="95"/>
      <c r="AA968" s="95" t="e">
        <f aca="false">HLOOKUP("Pad type",#REF!,MATCH($A968,#REF!,0),FALSE())</f>
        <v>#VALUE!</v>
      </c>
      <c r="AB968" s="100"/>
      <c r="AC968" s="100" t="e">
        <f aca="false">HLOOKUP("POR Pin State",#REF!,MATCH($A968,#REF!,0),FALSE())</f>
        <v>#VALUE!</v>
      </c>
      <c r="AD968" s="186"/>
      <c r="AE968" s="187"/>
      <c r="AF968" s="187"/>
      <c r="AG968" s="187"/>
      <c r="AH968" s="188"/>
      <c r="AI968" s="188"/>
      <c r="AJ968" s="189"/>
      <c r="AK968" s="189"/>
      <c r="AL968" s="189"/>
      <c r="AM968" s="189"/>
      <c r="AN968" s="189"/>
      <c r="AO968" s="189"/>
      <c r="AP968" s="189"/>
      <c r="AQ968" s="194" t="s">
        <v>2342</v>
      </c>
      <c r="AR968" s="104"/>
      <c r="AS968" s="104"/>
      <c r="AT968" s="104"/>
      <c r="AU968" s="104"/>
      <c r="AV968" s="104"/>
      <c r="AW968" s="104"/>
      <c r="AX968" s="104"/>
      <c r="AY968" s="104"/>
      <c r="AZ968" s="104"/>
      <c r="BA968" s="104"/>
      <c r="BB968" s="162"/>
      <c r="BC968" s="104"/>
      <c r="BD968" s="214"/>
      <c r="BE968" s="213" t="s">
        <v>2343</v>
      </c>
      <c r="BF968" s="108" t="e">
        <f aca="false">VLOOKUP($A968,#REF!, 34, FALSE())</f>
        <v>#VALUE!</v>
      </c>
      <c r="BG968" s="418" t="e">
        <f aca="false">VLOOKUP($A968,#REF!, 22, FALSE())</f>
        <v>#VALUE!</v>
      </c>
      <c r="BH968" s="109"/>
    </row>
    <row r="969" s="193" customFormat="true" ht="12.75" hidden="false" customHeight="true" outlineLevel="0" collapsed="false">
      <c r="A969" s="133" t="s">
        <v>2344</v>
      </c>
      <c r="B969" s="86" t="e">
        <f aca="false">VLOOKUP($A969,#REF!, 34, FALSE())</f>
        <v>#VALUE!</v>
      </c>
      <c r="C969" s="87" t="str">
        <f aca="false">CONCATENATE("unused_",A969)</f>
        <v>unused_DDR_XM3_B1D5</v>
      </c>
      <c r="D969" s="88" t="e">
        <f aca="false">IF(LEN(VLOOKUP($A969,#REF!,8,FALSE())),LEFT(VLOOKUP($A969,#REF!,8,FALSE()),LEN(VLOOKUP($A969,#REF!,8,FALSE()))-2),"")</f>
        <v>#VALUE!</v>
      </c>
      <c r="E969" s="89" t="e">
        <f aca="false">IF(LEN(VLOOKUP($A969,#REF!,4,FALSE())),IF(INDEX(#REF!,MATCH($A969,#REF!,0),1),LEFT(VLOOKUP($A969,#REF!,4,FALSE()),LEN(VLOOKUP($A969,#REF!,4,FALSE()))-2),CONCATENATE(LEFT(VLOOKUP($A969,#REF!,4,FALSE()),LEN(VLOOKUP($A969,#REF!,4,FALSE()))-2),"*")),"")</f>
        <v>#VALUE!</v>
      </c>
      <c r="F969" s="90" t="e">
        <f aca="false">IF(LEN(VLOOKUP($A969,#REF!,5,FALSE())),IF(INDEX(#REF!,MATCH($A969,#REF!,0),2),LEFT(VLOOKUP($A969,#REF!,5,FALSE()),LEN(VLOOKUP($A969,#REF!,5,FALSE()))-2),CONCATENATE(LEFT(VLOOKUP($A969,#REF!,5,FALSE()),LEN(VLOOKUP($A969,#REF!,5,FALSE()))-2),"*")),"")</f>
        <v>#VALUE!</v>
      </c>
      <c r="G969" s="90" t="e">
        <f aca="false">IF(LEN(VLOOKUP($A969,#REF!,6,FALSE())),IF(INDEX(#REF!,MATCH($A969,#REF!,0),3),LEFT(VLOOKUP($A969,#REF!,6,FALSE()),LEN(VLOOKUP($A969,#REF!,6,FALSE()))-2),CONCATENATE(LEFT(VLOOKUP($A969,#REF!,6,FALSE()),LEN(VLOOKUP($A969,#REF!,6,FALSE()))-2),"*")),"")</f>
        <v>#VALUE!</v>
      </c>
      <c r="H969" s="91" t="e">
        <f aca="false">IF(LEN(VLOOKUP($A969,#REF!,7,FALSE())),IF(INDEX(#REF!,MATCH($A969,#REF!,0),4),LEFT(VLOOKUP($A969,#REF!,7,FALSE()),LEN(VLOOKUP($A969,#REF!,7,FALSE()))-2),CONCATENATE(LEFT(VLOOKUP($A969,#REF!,7,FALSE()),LEN(VLOOKUP($A969,#REF!,7,FALSE()))-2),"*")),"")</f>
        <v>#VALUE!</v>
      </c>
      <c r="I969" s="92" t="e">
        <f aca="false">IF(LEN(VLOOKUP($A969,#REF!,8,FALSE())),UPPER(RIGHT(VLOOKUP($A969,#REF!,8,FALSE()), 1)),"")</f>
        <v>#VALUE!</v>
      </c>
      <c r="J969" s="90" t="e">
        <f aca="false">IF(LEN(VLOOKUP($A969,#REF!,4,FALSE())),UPPER(RIGHT(VLOOKUP($A969,#REF!,4,FALSE()), 1)),"")</f>
        <v>#VALUE!</v>
      </c>
      <c r="K969" s="90" t="e">
        <f aca="false">IF(LEN(VLOOKUP($A969,#REF!,5,FALSE())),UPPER(RIGHT(VLOOKUP($A969,#REF!,5,FALSE()), 1)),"")</f>
        <v>#VALUE!</v>
      </c>
      <c r="L969" s="90" t="e">
        <f aca="false">IF(LEN(VLOOKUP($A969,#REF!,6,FALSE())),UPPER(RIGHT(VLOOKUP($A969,#REF!,6,FALSE()), 1)),"")</f>
        <v>#VALUE!</v>
      </c>
      <c r="M969" s="91" t="e">
        <f aca="false">IF(LEN(VLOOKUP($A969,#REF!,7,FALSE())),UPPER(RIGHT(VLOOKUP($A969,#REF!,7,FALSE()), 1)),"")</f>
        <v>#VALUE!</v>
      </c>
      <c r="N969" s="185"/>
      <c r="O969" s="185"/>
      <c r="P969" s="185"/>
      <c r="Q969" s="185"/>
      <c r="R969" s="185"/>
      <c r="S969" s="100" t="e">
        <f aca="false">HLOOKUP("Device Tree Pin Name",#REF!,MATCH($A969,#REF!,0),FALSE())</f>
        <v>#VALUE!</v>
      </c>
      <c r="T969" s="95" t="e">
        <f aca="false">HLOOKUP("power rail",#REF!,MATCH($A969,#REF!,0),FALSE())</f>
        <v>#VALUE!</v>
      </c>
      <c r="U969" s="96" t="e">
        <f aca="false">HLOOKUP("Wake Capable",#REF!,MATCH($A969,#REF!,0),FALSE())</f>
        <v>#VALUE!</v>
      </c>
      <c r="V969" s="96" t="e">
        <f aca="false">HLOOKUP("Strap",#REF!,MATCH($A969,#REF!,0),FALSE())</f>
        <v>#VALUE!</v>
      </c>
      <c r="W969" s="96"/>
      <c r="X969" s="96"/>
      <c r="Y969" s="96"/>
      <c r="Z969" s="95"/>
      <c r="AA969" s="95" t="e">
        <f aca="false">HLOOKUP("Pad type",#REF!,MATCH($A969,#REF!,0),FALSE())</f>
        <v>#VALUE!</v>
      </c>
      <c r="AB969" s="100"/>
      <c r="AC969" s="100" t="e">
        <f aca="false">HLOOKUP("POR Pin State",#REF!,MATCH($A969,#REF!,0),FALSE())</f>
        <v>#VALUE!</v>
      </c>
      <c r="AD969" s="186"/>
      <c r="AE969" s="187"/>
      <c r="AF969" s="187"/>
      <c r="AG969" s="187"/>
      <c r="AH969" s="188"/>
      <c r="AI969" s="188"/>
      <c r="AJ969" s="189"/>
      <c r="AK969" s="189"/>
      <c r="AL969" s="189"/>
      <c r="AM969" s="189"/>
      <c r="AN969" s="189"/>
      <c r="AO969" s="189"/>
      <c r="AP969" s="189"/>
      <c r="AQ969" s="194" t="s">
        <v>2345</v>
      </c>
      <c r="AR969" s="104"/>
      <c r="AS969" s="104"/>
      <c r="AT969" s="104"/>
      <c r="AU969" s="104"/>
      <c r="AV969" s="104"/>
      <c r="AW969" s="104"/>
      <c r="AX969" s="104"/>
      <c r="AY969" s="104"/>
      <c r="AZ969" s="104"/>
      <c r="BA969" s="104"/>
      <c r="BB969" s="162"/>
      <c r="BC969" s="104"/>
      <c r="BD969" s="214"/>
      <c r="BE969" s="213" t="s">
        <v>2346</v>
      </c>
      <c r="BF969" s="108" t="e">
        <f aca="false">VLOOKUP($A969,#REF!, 34, FALSE())</f>
        <v>#VALUE!</v>
      </c>
      <c r="BG969" s="418" t="e">
        <f aca="false">VLOOKUP($A969,#REF!, 22, FALSE())</f>
        <v>#VALUE!</v>
      </c>
      <c r="BH969" s="109"/>
    </row>
    <row r="970" s="193" customFormat="true" ht="12.75" hidden="false" customHeight="true" outlineLevel="0" collapsed="false">
      <c r="A970" s="133" t="s">
        <v>2347</v>
      </c>
      <c r="B970" s="86" t="e">
        <f aca="false">VLOOKUP($A970,#REF!, 34, FALSE())</f>
        <v>#VALUE!</v>
      </c>
      <c r="C970" s="87" t="str">
        <f aca="false">CONCATENATE("unused_",A970)</f>
        <v>unused_DDR_XM3_B1D6</v>
      </c>
      <c r="D970" s="88" t="e">
        <f aca="false">IF(LEN(VLOOKUP($A970,#REF!,8,FALSE())),LEFT(VLOOKUP($A970,#REF!,8,FALSE()),LEN(VLOOKUP($A970,#REF!,8,FALSE()))-2),"")</f>
        <v>#VALUE!</v>
      </c>
      <c r="E970" s="89" t="e">
        <f aca="false">IF(LEN(VLOOKUP($A970,#REF!,4,FALSE())),IF(INDEX(#REF!,MATCH($A970,#REF!,0),1),LEFT(VLOOKUP($A970,#REF!,4,FALSE()),LEN(VLOOKUP($A970,#REF!,4,FALSE()))-2),CONCATENATE(LEFT(VLOOKUP($A970,#REF!,4,FALSE()),LEN(VLOOKUP($A970,#REF!,4,FALSE()))-2),"*")),"")</f>
        <v>#VALUE!</v>
      </c>
      <c r="F970" s="90" t="e">
        <f aca="false">IF(LEN(VLOOKUP($A970,#REF!,5,FALSE())),IF(INDEX(#REF!,MATCH($A970,#REF!,0),2),LEFT(VLOOKUP($A970,#REF!,5,FALSE()),LEN(VLOOKUP($A970,#REF!,5,FALSE()))-2),CONCATENATE(LEFT(VLOOKUP($A970,#REF!,5,FALSE()),LEN(VLOOKUP($A970,#REF!,5,FALSE()))-2),"*")),"")</f>
        <v>#VALUE!</v>
      </c>
      <c r="G970" s="90" t="e">
        <f aca="false">IF(LEN(VLOOKUP($A970,#REF!,6,FALSE())),IF(INDEX(#REF!,MATCH($A970,#REF!,0),3),LEFT(VLOOKUP($A970,#REF!,6,FALSE()),LEN(VLOOKUP($A970,#REF!,6,FALSE()))-2),CONCATENATE(LEFT(VLOOKUP($A970,#REF!,6,FALSE()),LEN(VLOOKUP($A970,#REF!,6,FALSE()))-2),"*")),"")</f>
        <v>#VALUE!</v>
      </c>
      <c r="H970" s="91" t="e">
        <f aca="false">IF(LEN(VLOOKUP($A970,#REF!,7,FALSE())),IF(INDEX(#REF!,MATCH($A970,#REF!,0),4),LEFT(VLOOKUP($A970,#REF!,7,FALSE()),LEN(VLOOKUP($A970,#REF!,7,FALSE()))-2),CONCATENATE(LEFT(VLOOKUP($A970,#REF!,7,FALSE()),LEN(VLOOKUP($A970,#REF!,7,FALSE()))-2),"*")),"")</f>
        <v>#VALUE!</v>
      </c>
      <c r="I970" s="92" t="e">
        <f aca="false">IF(LEN(VLOOKUP($A970,#REF!,8,FALSE())),UPPER(RIGHT(VLOOKUP($A970,#REF!,8,FALSE()), 1)),"")</f>
        <v>#VALUE!</v>
      </c>
      <c r="J970" s="90" t="e">
        <f aca="false">IF(LEN(VLOOKUP($A970,#REF!,4,FALSE())),UPPER(RIGHT(VLOOKUP($A970,#REF!,4,FALSE()), 1)),"")</f>
        <v>#VALUE!</v>
      </c>
      <c r="K970" s="90" t="e">
        <f aca="false">IF(LEN(VLOOKUP($A970,#REF!,5,FALSE())),UPPER(RIGHT(VLOOKUP($A970,#REF!,5,FALSE()), 1)),"")</f>
        <v>#VALUE!</v>
      </c>
      <c r="L970" s="90" t="e">
        <f aca="false">IF(LEN(VLOOKUP($A970,#REF!,6,FALSE())),UPPER(RIGHT(VLOOKUP($A970,#REF!,6,FALSE()), 1)),"")</f>
        <v>#VALUE!</v>
      </c>
      <c r="M970" s="91" t="e">
        <f aca="false">IF(LEN(VLOOKUP($A970,#REF!,7,FALSE())),UPPER(RIGHT(VLOOKUP($A970,#REF!,7,FALSE()), 1)),"")</f>
        <v>#VALUE!</v>
      </c>
      <c r="N970" s="185"/>
      <c r="O970" s="185"/>
      <c r="P970" s="185"/>
      <c r="Q970" s="185"/>
      <c r="R970" s="185"/>
      <c r="S970" s="100" t="e">
        <f aca="false">HLOOKUP("Device Tree Pin Name",#REF!,MATCH($A970,#REF!,0),FALSE())</f>
        <v>#VALUE!</v>
      </c>
      <c r="T970" s="95" t="e">
        <f aca="false">HLOOKUP("power rail",#REF!,MATCH($A970,#REF!,0),FALSE())</f>
        <v>#VALUE!</v>
      </c>
      <c r="U970" s="96" t="e">
        <f aca="false">HLOOKUP("Wake Capable",#REF!,MATCH($A970,#REF!,0),FALSE())</f>
        <v>#VALUE!</v>
      </c>
      <c r="V970" s="96" t="e">
        <f aca="false">HLOOKUP("Strap",#REF!,MATCH($A970,#REF!,0),FALSE())</f>
        <v>#VALUE!</v>
      </c>
      <c r="W970" s="96"/>
      <c r="X970" s="96"/>
      <c r="Y970" s="96"/>
      <c r="Z970" s="95"/>
      <c r="AA970" s="95" t="e">
        <f aca="false">HLOOKUP("Pad type",#REF!,MATCH($A970,#REF!,0),FALSE())</f>
        <v>#VALUE!</v>
      </c>
      <c r="AB970" s="100"/>
      <c r="AC970" s="100" t="e">
        <f aca="false">HLOOKUP("POR Pin State",#REF!,MATCH($A970,#REF!,0),FALSE())</f>
        <v>#VALUE!</v>
      </c>
      <c r="AD970" s="186"/>
      <c r="AE970" s="187"/>
      <c r="AF970" s="187"/>
      <c r="AG970" s="187"/>
      <c r="AH970" s="188"/>
      <c r="AI970" s="188"/>
      <c r="AJ970" s="189"/>
      <c r="AK970" s="189"/>
      <c r="AL970" s="189"/>
      <c r="AM970" s="189"/>
      <c r="AN970" s="189"/>
      <c r="AO970" s="189"/>
      <c r="AP970" s="189"/>
      <c r="AQ970" s="194" t="s">
        <v>2348</v>
      </c>
      <c r="AR970" s="104"/>
      <c r="AS970" s="104"/>
      <c r="AT970" s="104"/>
      <c r="AU970" s="104"/>
      <c r="AV970" s="104"/>
      <c r="AW970" s="104"/>
      <c r="AX970" s="104"/>
      <c r="AY970" s="104"/>
      <c r="AZ970" s="104"/>
      <c r="BA970" s="104"/>
      <c r="BB970" s="162"/>
      <c r="BC970" s="104"/>
      <c r="BD970" s="214"/>
      <c r="BE970" s="213" t="s">
        <v>2349</v>
      </c>
      <c r="BF970" s="108" t="e">
        <f aca="false">VLOOKUP($A970,#REF!, 34, FALSE())</f>
        <v>#VALUE!</v>
      </c>
      <c r="BG970" s="418" t="e">
        <f aca="false">VLOOKUP($A970,#REF!, 22, FALSE())</f>
        <v>#VALUE!</v>
      </c>
      <c r="BH970" s="109"/>
    </row>
    <row r="971" s="193" customFormat="true" ht="12.75" hidden="false" customHeight="true" outlineLevel="0" collapsed="false">
      <c r="A971" s="1" t="s">
        <v>2350</v>
      </c>
      <c r="B971" s="86" t="e">
        <f aca="false">VLOOKUP($A971,#REF!, 34, FALSE())</f>
        <v>#VALUE!</v>
      </c>
      <c r="C971" s="87" t="str">
        <f aca="false">CONCATENATE("unused_",A971)</f>
        <v>unused_DDR_XM3_B1D7</v>
      </c>
      <c r="D971" s="88" t="e">
        <f aca="false">IF(LEN(VLOOKUP($A971,#REF!,8,FALSE())),LEFT(VLOOKUP($A971,#REF!,8,FALSE()),LEN(VLOOKUP($A971,#REF!,8,FALSE()))-2),"")</f>
        <v>#VALUE!</v>
      </c>
      <c r="E971" s="89" t="e">
        <f aca="false">IF(LEN(VLOOKUP($A971,#REF!,4,FALSE())),IF(INDEX(#REF!,MATCH($A971,#REF!,0),1),LEFT(VLOOKUP($A971,#REF!,4,FALSE()),LEN(VLOOKUP($A971,#REF!,4,FALSE()))-2),CONCATENATE(LEFT(VLOOKUP($A971,#REF!,4,FALSE()),LEN(VLOOKUP($A971,#REF!,4,FALSE()))-2),"*")),"")</f>
        <v>#VALUE!</v>
      </c>
      <c r="F971" s="90" t="e">
        <f aca="false">IF(LEN(VLOOKUP($A971,#REF!,5,FALSE())),IF(INDEX(#REF!,MATCH($A971,#REF!,0),2),LEFT(VLOOKUP($A971,#REF!,5,FALSE()),LEN(VLOOKUP($A971,#REF!,5,FALSE()))-2),CONCATENATE(LEFT(VLOOKUP($A971,#REF!,5,FALSE()),LEN(VLOOKUP($A971,#REF!,5,FALSE()))-2),"*")),"")</f>
        <v>#VALUE!</v>
      </c>
      <c r="G971" s="90" t="e">
        <f aca="false">IF(LEN(VLOOKUP($A971,#REF!,6,FALSE())),IF(INDEX(#REF!,MATCH($A971,#REF!,0),3),LEFT(VLOOKUP($A971,#REF!,6,FALSE()),LEN(VLOOKUP($A971,#REF!,6,FALSE()))-2),CONCATENATE(LEFT(VLOOKUP($A971,#REF!,6,FALSE()),LEN(VLOOKUP($A971,#REF!,6,FALSE()))-2),"*")),"")</f>
        <v>#VALUE!</v>
      </c>
      <c r="H971" s="91" t="e">
        <f aca="false">IF(LEN(VLOOKUP($A971,#REF!,7,FALSE())),IF(INDEX(#REF!,MATCH($A971,#REF!,0),4),LEFT(VLOOKUP($A971,#REF!,7,FALSE()),LEN(VLOOKUP($A971,#REF!,7,FALSE()))-2),CONCATENATE(LEFT(VLOOKUP($A971,#REF!,7,FALSE()),LEN(VLOOKUP($A971,#REF!,7,FALSE()))-2),"*")),"")</f>
        <v>#VALUE!</v>
      </c>
      <c r="I971" s="92" t="e">
        <f aca="false">IF(LEN(VLOOKUP($A971,#REF!,8,FALSE())),UPPER(RIGHT(VLOOKUP($A971,#REF!,8,FALSE()), 1)),"")</f>
        <v>#VALUE!</v>
      </c>
      <c r="J971" s="90" t="e">
        <f aca="false">IF(LEN(VLOOKUP($A971,#REF!,4,FALSE())),UPPER(RIGHT(VLOOKUP($A971,#REF!,4,FALSE()), 1)),"")</f>
        <v>#VALUE!</v>
      </c>
      <c r="K971" s="90" t="e">
        <f aca="false">IF(LEN(VLOOKUP($A971,#REF!,5,FALSE())),UPPER(RIGHT(VLOOKUP($A971,#REF!,5,FALSE()), 1)),"")</f>
        <v>#VALUE!</v>
      </c>
      <c r="L971" s="90" t="e">
        <f aca="false">IF(LEN(VLOOKUP($A971,#REF!,6,FALSE())),UPPER(RIGHT(VLOOKUP($A971,#REF!,6,FALSE()), 1)),"")</f>
        <v>#VALUE!</v>
      </c>
      <c r="M971" s="91" t="e">
        <f aca="false">IF(LEN(VLOOKUP($A971,#REF!,7,FALSE())),UPPER(RIGHT(VLOOKUP($A971,#REF!,7,FALSE()), 1)),"")</f>
        <v>#VALUE!</v>
      </c>
      <c r="N971" s="185"/>
      <c r="O971" s="185"/>
      <c r="P971" s="185"/>
      <c r="Q971" s="185"/>
      <c r="R971" s="185"/>
      <c r="S971" s="100" t="e">
        <f aca="false">HLOOKUP("Device Tree Pin Name",#REF!,MATCH($A971,#REF!,0),FALSE())</f>
        <v>#VALUE!</v>
      </c>
      <c r="T971" s="95" t="e">
        <f aca="false">HLOOKUP("power rail",#REF!,MATCH($A971,#REF!,0),FALSE())</f>
        <v>#VALUE!</v>
      </c>
      <c r="U971" s="96" t="e">
        <f aca="false">HLOOKUP("Wake Capable",#REF!,MATCH($A971,#REF!,0),FALSE())</f>
        <v>#VALUE!</v>
      </c>
      <c r="V971" s="96" t="e">
        <f aca="false">HLOOKUP("Strap",#REF!,MATCH($A971,#REF!,0),FALSE())</f>
        <v>#VALUE!</v>
      </c>
      <c r="W971" s="96"/>
      <c r="X971" s="96"/>
      <c r="Y971" s="96"/>
      <c r="Z971" s="95"/>
      <c r="AA971" s="95" t="e">
        <f aca="false">HLOOKUP("Pad type",#REF!,MATCH($A971,#REF!,0),FALSE())</f>
        <v>#VALUE!</v>
      </c>
      <c r="AB971" s="100"/>
      <c r="AC971" s="100" t="e">
        <f aca="false">HLOOKUP("POR Pin State",#REF!,MATCH($A971,#REF!,0),FALSE())</f>
        <v>#VALUE!</v>
      </c>
      <c r="AD971" s="186"/>
      <c r="AE971" s="187"/>
      <c r="AF971" s="187"/>
      <c r="AG971" s="187"/>
      <c r="AH971" s="188"/>
      <c r="AI971" s="188"/>
      <c r="AJ971" s="189"/>
      <c r="AK971" s="189"/>
      <c r="AL971" s="189"/>
      <c r="AM971" s="189"/>
      <c r="AN971" s="189"/>
      <c r="AO971" s="189"/>
      <c r="AP971" s="189"/>
      <c r="AQ971" s="194" t="s">
        <v>2351</v>
      </c>
      <c r="AR971" s="104"/>
      <c r="AS971" s="104"/>
      <c r="AT971" s="104"/>
      <c r="AU971" s="104"/>
      <c r="AV971" s="104"/>
      <c r="AW971" s="104"/>
      <c r="AX971" s="104"/>
      <c r="AY971" s="104"/>
      <c r="AZ971" s="104"/>
      <c r="BA971" s="104"/>
      <c r="BB971" s="162"/>
      <c r="BC971" s="104"/>
      <c r="BD971" s="214"/>
      <c r="BE971" s="213" t="s">
        <v>2352</v>
      </c>
      <c r="BF971" s="108" t="e">
        <f aca="false">VLOOKUP($A971,#REF!, 34, FALSE())</f>
        <v>#VALUE!</v>
      </c>
      <c r="BG971" s="418" t="e">
        <f aca="false">VLOOKUP($A971,#REF!, 22, FALSE())</f>
        <v>#VALUE!</v>
      </c>
      <c r="BH971" s="109"/>
    </row>
    <row r="972" s="193" customFormat="true" ht="12.75" hidden="false" customHeight="true" outlineLevel="0" collapsed="false">
      <c r="A972" s="1" t="s">
        <v>2353</v>
      </c>
      <c r="B972" s="86" t="e">
        <f aca="false">VLOOKUP($A972,#REF!, 34, FALSE())</f>
        <v>#VALUE!</v>
      </c>
      <c r="C972" s="87" t="str">
        <f aca="false">CONCATENATE("unused_",A972)</f>
        <v>unused_DDR_XM3_B1DMI</v>
      </c>
      <c r="D972" s="88" t="e">
        <f aca="false">IF(LEN(VLOOKUP($A972,#REF!,8,FALSE())),LEFT(VLOOKUP($A972,#REF!,8,FALSE()),LEN(VLOOKUP($A972,#REF!,8,FALSE()))-2),"")</f>
        <v>#VALUE!</v>
      </c>
      <c r="E972" s="89" t="e">
        <f aca="false">IF(LEN(VLOOKUP($A972,#REF!,4,FALSE())),IF(INDEX(#REF!,MATCH($A972,#REF!,0),1),LEFT(VLOOKUP($A972,#REF!,4,FALSE()),LEN(VLOOKUP($A972,#REF!,4,FALSE()))-2),CONCATENATE(LEFT(VLOOKUP($A972,#REF!,4,FALSE()),LEN(VLOOKUP($A972,#REF!,4,FALSE()))-2),"*")),"")</f>
        <v>#VALUE!</v>
      </c>
      <c r="F972" s="90" t="e">
        <f aca="false">IF(LEN(VLOOKUP($A972,#REF!,5,FALSE())),IF(INDEX(#REF!,MATCH($A972,#REF!,0),2),LEFT(VLOOKUP($A972,#REF!,5,FALSE()),LEN(VLOOKUP($A972,#REF!,5,FALSE()))-2),CONCATENATE(LEFT(VLOOKUP($A972,#REF!,5,FALSE()),LEN(VLOOKUP($A972,#REF!,5,FALSE()))-2),"*")),"")</f>
        <v>#VALUE!</v>
      </c>
      <c r="G972" s="90" t="e">
        <f aca="false">IF(LEN(VLOOKUP($A972,#REF!,6,FALSE())),IF(INDEX(#REF!,MATCH($A972,#REF!,0),3),LEFT(VLOOKUP($A972,#REF!,6,FALSE()),LEN(VLOOKUP($A972,#REF!,6,FALSE()))-2),CONCATENATE(LEFT(VLOOKUP($A972,#REF!,6,FALSE()),LEN(VLOOKUP($A972,#REF!,6,FALSE()))-2),"*")),"")</f>
        <v>#VALUE!</v>
      </c>
      <c r="H972" s="91" t="e">
        <f aca="false">IF(LEN(VLOOKUP($A972,#REF!,7,FALSE())),IF(INDEX(#REF!,MATCH($A972,#REF!,0),4),LEFT(VLOOKUP($A972,#REF!,7,FALSE()),LEN(VLOOKUP($A972,#REF!,7,FALSE()))-2),CONCATENATE(LEFT(VLOOKUP($A972,#REF!,7,FALSE()),LEN(VLOOKUP($A972,#REF!,7,FALSE()))-2),"*")),"")</f>
        <v>#VALUE!</v>
      </c>
      <c r="I972" s="92" t="e">
        <f aca="false">IF(LEN(VLOOKUP($A972,#REF!,8,FALSE())),UPPER(RIGHT(VLOOKUP($A972,#REF!,8,FALSE()), 1)),"")</f>
        <v>#VALUE!</v>
      </c>
      <c r="J972" s="90" t="e">
        <f aca="false">IF(LEN(VLOOKUP($A972,#REF!,4,FALSE())),UPPER(RIGHT(VLOOKUP($A972,#REF!,4,FALSE()), 1)),"")</f>
        <v>#VALUE!</v>
      </c>
      <c r="K972" s="90" t="e">
        <f aca="false">IF(LEN(VLOOKUP($A972,#REF!,5,FALSE())),UPPER(RIGHT(VLOOKUP($A972,#REF!,5,FALSE()), 1)),"")</f>
        <v>#VALUE!</v>
      </c>
      <c r="L972" s="90" t="e">
        <f aca="false">IF(LEN(VLOOKUP($A972,#REF!,6,FALSE())),UPPER(RIGHT(VLOOKUP($A972,#REF!,6,FALSE()), 1)),"")</f>
        <v>#VALUE!</v>
      </c>
      <c r="M972" s="91" t="e">
        <f aca="false">IF(LEN(VLOOKUP($A972,#REF!,7,FALSE())),UPPER(RIGHT(VLOOKUP($A972,#REF!,7,FALSE()), 1)),"")</f>
        <v>#VALUE!</v>
      </c>
      <c r="N972" s="185"/>
      <c r="O972" s="185"/>
      <c r="P972" s="185"/>
      <c r="Q972" s="185"/>
      <c r="R972" s="185"/>
      <c r="S972" s="100" t="e">
        <f aca="false">HLOOKUP("Device Tree Pin Name",#REF!,MATCH($A972,#REF!,0),FALSE())</f>
        <v>#VALUE!</v>
      </c>
      <c r="T972" s="95" t="e">
        <f aca="false">HLOOKUP("power rail",#REF!,MATCH($A972,#REF!,0),FALSE())</f>
        <v>#VALUE!</v>
      </c>
      <c r="U972" s="96" t="e">
        <f aca="false">HLOOKUP("Wake Capable",#REF!,MATCH($A972,#REF!,0),FALSE())</f>
        <v>#VALUE!</v>
      </c>
      <c r="V972" s="96" t="e">
        <f aca="false">HLOOKUP("Strap",#REF!,MATCH($A972,#REF!,0),FALSE())</f>
        <v>#VALUE!</v>
      </c>
      <c r="W972" s="96"/>
      <c r="X972" s="96"/>
      <c r="Y972" s="96"/>
      <c r="Z972" s="95"/>
      <c r="AA972" s="95" t="e">
        <f aca="false">HLOOKUP("Pad type",#REF!,MATCH($A972,#REF!,0),FALSE())</f>
        <v>#VALUE!</v>
      </c>
      <c r="AB972" s="100"/>
      <c r="AC972" s="100" t="e">
        <f aca="false">HLOOKUP("POR Pin State",#REF!,MATCH($A972,#REF!,0),FALSE())</f>
        <v>#VALUE!</v>
      </c>
      <c r="AD972" s="186"/>
      <c r="AE972" s="187"/>
      <c r="AF972" s="187"/>
      <c r="AG972" s="187"/>
      <c r="AH972" s="188"/>
      <c r="AI972" s="188"/>
      <c r="AJ972" s="189"/>
      <c r="AK972" s="189"/>
      <c r="AL972" s="189"/>
      <c r="AM972" s="189"/>
      <c r="AN972" s="189"/>
      <c r="AO972" s="189"/>
      <c r="AP972" s="189"/>
      <c r="AQ972" s="194" t="s">
        <v>2353</v>
      </c>
      <c r="AR972" s="104"/>
      <c r="AS972" s="104"/>
      <c r="AT972" s="104"/>
      <c r="AU972" s="104"/>
      <c r="AV972" s="104"/>
      <c r="AW972" s="104"/>
      <c r="AX972" s="104"/>
      <c r="AY972" s="104"/>
      <c r="AZ972" s="104"/>
      <c r="BA972" s="104"/>
      <c r="BB972" s="162"/>
      <c r="BC972" s="104"/>
      <c r="BD972" s="214"/>
      <c r="BE972" s="213" t="s">
        <v>2354</v>
      </c>
      <c r="BF972" s="108" t="e">
        <f aca="false">VLOOKUP($A972,#REF!, 34, FALSE())</f>
        <v>#VALUE!</v>
      </c>
      <c r="BG972" s="418" t="e">
        <f aca="false">VLOOKUP($A972,#REF!, 22, FALSE())</f>
        <v>#VALUE!</v>
      </c>
      <c r="BH972" s="109"/>
    </row>
    <row r="973" s="193" customFormat="true" ht="12.75" hidden="false" customHeight="true" outlineLevel="0" collapsed="false">
      <c r="A973" s="133" t="s">
        <v>2355</v>
      </c>
      <c r="B973" s="86" t="e">
        <f aca="false">VLOOKUP($A973,#REF!, 34, FALSE())</f>
        <v>#VALUE!</v>
      </c>
      <c r="C973" s="87" t="str">
        <f aca="false">CONCATENATE("unused_",A973)</f>
        <v>unused_DDR_XM3_B1WCK_P</v>
      </c>
      <c r="D973" s="88" t="e">
        <f aca="false">IF(LEN(VLOOKUP($A973,#REF!,8,FALSE())),LEFT(VLOOKUP($A973,#REF!,8,FALSE()),LEN(VLOOKUP($A973,#REF!,8,FALSE()))-2),"")</f>
        <v>#VALUE!</v>
      </c>
      <c r="E973" s="89" t="e">
        <f aca="false">IF(LEN(VLOOKUP($A973,#REF!,4,FALSE())),IF(INDEX(#REF!,MATCH($A973,#REF!,0),1),LEFT(VLOOKUP($A973,#REF!,4,FALSE()),LEN(VLOOKUP($A973,#REF!,4,FALSE()))-2),CONCATENATE(LEFT(VLOOKUP($A973,#REF!,4,FALSE()),LEN(VLOOKUP($A973,#REF!,4,FALSE()))-2),"*")),"")</f>
        <v>#VALUE!</v>
      </c>
      <c r="F973" s="90" t="e">
        <f aca="false">IF(LEN(VLOOKUP($A973,#REF!,5,FALSE())),IF(INDEX(#REF!,MATCH($A973,#REF!,0),2),LEFT(VLOOKUP($A973,#REF!,5,FALSE()),LEN(VLOOKUP($A973,#REF!,5,FALSE()))-2),CONCATENATE(LEFT(VLOOKUP($A973,#REF!,5,FALSE()),LEN(VLOOKUP($A973,#REF!,5,FALSE()))-2),"*")),"")</f>
        <v>#VALUE!</v>
      </c>
      <c r="G973" s="90" t="e">
        <f aca="false">IF(LEN(VLOOKUP($A973,#REF!,6,FALSE())),IF(INDEX(#REF!,MATCH($A973,#REF!,0),3),LEFT(VLOOKUP($A973,#REF!,6,FALSE()),LEN(VLOOKUP($A973,#REF!,6,FALSE()))-2),CONCATENATE(LEFT(VLOOKUP($A973,#REF!,6,FALSE()),LEN(VLOOKUP($A973,#REF!,6,FALSE()))-2),"*")),"")</f>
        <v>#VALUE!</v>
      </c>
      <c r="H973" s="91" t="e">
        <f aca="false">IF(LEN(VLOOKUP($A973,#REF!,7,FALSE())),IF(INDEX(#REF!,MATCH($A973,#REF!,0),4),LEFT(VLOOKUP($A973,#REF!,7,FALSE()),LEN(VLOOKUP($A973,#REF!,7,FALSE()))-2),CONCATENATE(LEFT(VLOOKUP($A973,#REF!,7,FALSE()),LEN(VLOOKUP($A973,#REF!,7,FALSE()))-2),"*")),"")</f>
        <v>#VALUE!</v>
      </c>
      <c r="I973" s="92" t="e">
        <f aca="false">IF(LEN(VLOOKUP($A973,#REF!,8,FALSE())),UPPER(RIGHT(VLOOKUP($A973,#REF!,8,FALSE()), 1)),"")</f>
        <v>#VALUE!</v>
      </c>
      <c r="J973" s="90" t="e">
        <f aca="false">IF(LEN(VLOOKUP($A973,#REF!,4,FALSE())),UPPER(RIGHT(VLOOKUP($A973,#REF!,4,FALSE()), 1)),"")</f>
        <v>#VALUE!</v>
      </c>
      <c r="K973" s="90" t="e">
        <f aca="false">IF(LEN(VLOOKUP($A973,#REF!,5,FALSE())),UPPER(RIGHT(VLOOKUP($A973,#REF!,5,FALSE()), 1)),"")</f>
        <v>#VALUE!</v>
      </c>
      <c r="L973" s="90" t="e">
        <f aca="false">IF(LEN(VLOOKUP($A973,#REF!,6,FALSE())),UPPER(RIGHT(VLOOKUP($A973,#REF!,6,FALSE()), 1)),"")</f>
        <v>#VALUE!</v>
      </c>
      <c r="M973" s="91" t="e">
        <f aca="false">IF(LEN(VLOOKUP($A973,#REF!,7,FALSE())),UPPER(RIGHT(VLOOKUP($A973,#REF!,7,FALSE()), 1)),"")</f>
        <v>#VALUE!</v>
      </c>
      <c r="N973" s="185"/>
      <c r="O973" s="185"/>
      <c r="P973" s="185"/>
      <c r="Q973" s="185"/>
      <c r="R973" s="185"/>
      <c r="S973" s="100" t="e">
        <f aca="false">HLOOKUP("Device Tree Pin Name",#REF!,MATCH($A973,#REF!,0),FALSE())</f>
        <v>#VALUE!</v>
      </c>
      <c r="T973" s="95" t="e">
        <f aca="false">HLOOKUP("power rail",#REF!,MATCH($A973,#REF!,0),FALSE())</f>
        <v>#VALUE!</v>
      </c>
      <c r="U973" s="96" t="e">
        <f aca="false">HLOOKUP("Wake Capable",#REF!,MATCH($A973,#REF!,0),FALSE())</f>
        <v>#VALUE!</v>
      </c>
      <c r="V973" s="96" t="e">
        <f aca="false">HLOOKUP("Strap",#REF!,MATCH($A973,#REF!,0),FALSE())</f>
        <v>#VALUE!</v>
      </c>
      <c r="W973" s="96"/>
      <c r="X973" s="96"/>
      <c r="Y973" s="96"/>
      <c r="Z973" s="95"/>
      <c r="AA973" s="95" t="e">
        <f aca="false">HLOOKUP("Pad type",#REF!,MATCH($A973,#REF!,0),FALSE())</f>
        <v>#VALUE!</v>
      </c>
      <c r="AB973" s="100"/>
      <c r="AC973" s="100" t="e">
        <f aca="false">HLOOKUP("POR Pin State",#REF!,MATCH($A973,#REF!,0),FALSE())</f>
        <v>#VALUE!</v>
      </c>
      <c r="AD973" s="186"/>
      <c r="AE973" s="187"/>
      <c r="AF973" s="187"/>
      <c r="AG973" s="187"/>
      <c r="AH973" s="188"/>
      <c r="AI973" s="188"/>
      <c r="AJ973" s="189"/>
      <c r="AK973" s="189"/>
      <c r="AL973" s="189"/>
      <c r="AM973" s="189"/>
      <c r="AN973" s="189"/>
      <c r="AO973" s="189"/>
      <c r="AP973" s="189"/>
      <c r="AQ973" s="194" t="s">
        <v>2355</v>
      </c>
      <c r="AR973" s="104"/>
      <c r="AS973" s="104"/>
      <c r="AT973" s="104"/>
      <c r="AU973" s="104"/>
      <c r="AV973" s="104"/>
      <c r="AW973" s="104"/>
      <c r="AX973" s="104"/>
      <c r="AY973" s="104"/>
      <c r="AZ973" s="104"/>
      <c r="BA973" s="104"/>
      <c r="BB973" s="162"/>
      <c r="BC973" s="104"/>
      <c r="BD973" s="214"/>
      <c r="BE973" s="213" t="s">
        <v>2356</v>
      </c>
      <c r="BF973" s="108" t="e">
        <f aca="false">VLOOKUP($A973,#REF!, 34, FALSE())</f>
        <v>#VALUE!</v>
      </c>
      <c r="BG973" s="418" t="e">
        <f aca="false">VLOOKUP($A973,#REF!, 22, FALSE())</f>
        <v>#VALUE!</v>
      </c>
      <c r="BH973" s="109"/>
    </row>
    <row r="974" s="193" customFormat="true" ht="12.75" hidden="false" customHeight="true" outlineLevel="0" collapsed="false">
      <c r="A974" s="133" t="s">
        <v>2357</v>
      </c>
      <c r="B974" s="86" t="e">
        <f aca="false">VLOOKUP($A974,#REF!, 34, FALSE())</f>
        <v>#VALUE!</v>
      </c>
      <c r="C974" s="87" t="str">
        <f aca="false">CONCATENATE("unused_",A974)</f>
        <v>unused_DDR_XM3_B1WCK_N</v>
      </c>
      <c r="D974" s="88" t="e">
        <f aca="false">IF(LEN(VLOOKUP($A974,#REF!,8,FALSE())),LEFT(VLOOKUP($A974,#REF!,8,FALSE()),LEN(VLOOKUP($A974,#REF!,8,FALSE()))-2),"")</f>
        <v>#VALUE!</v>
      </c>
      <c r="E974" s="89" t="e">
        <f aca="false">IF(LEN(VLOOKUP($A974,#REF!,4,FALSE())),IF(INDEX(#REF!,MATCH($A974,#REF!,0),1),LEFT(VLOOKUP($A974,#REF!,4,FALSE()),LEN(VLOOKUP($A974,#REF!,4,FALSE()))-2),CONCATENATE(LEFT(VLOOKUP($A974,#REF!,4,FALSE()),LEN(VLOOKUP($A974,#REF!,4,FALSE()))-2),"*")),"")</f>
        <v>#VALUE!</v>
      </c>
      <c r="F974" s="90" t="e">
        <f aca="false">IF(LEN(VLOOKUP($A974,#REF!,5,FALSE())),IF(INDEX(#REF!,MATCH($A974,#REF!,0),2),LEFT(VLOOKUP($A974,#REF!,5,FALSE()),LEN(VLOOKUP($A974,#REF!,5,FALSE()))-2),CONCATENATE(LEFT(VLOOKUP($A974,#REF!,5,FALSE()),LEN(VLOOKUP($A974,#REF!,5,FALSE()))-2),"*")),"")</f>
        <v>#VALUE!</v>
      </c>
      <c r="G974" s="90" t="e">
        <f aca="false">IF(LEN(VLOOKUP($A974,#REF!,6,FALSE())),IF(INDEX(#REF!,MATCH($A974,#REF!,0),3),LEFT(VLOOKUP($A974,#REF!,6,FALSE()),LEN(VLOOKUP($A974,#REF!,6,FALSE()))-2),CONCATENATE(LEFT(VLOOKUP($A974,#REF!,6,FALSE()),LEN(VLOOKUP($A974,#REF!,6,FALSE()))-2),"*")),"")</f>
        <v>#VALUE!</v>
      </c>
      <c r="H974" s="91" t="e">
        <f aca="false">IF(LEN(VLOOKUP($A974,#REF!,7,FALSE())),IF(INDEX(#REF!,MATCH($A974,#REF!,0),4),LEFT(VLOOKUP($A974,#REF!,7,FALSE()),LEN(VLOOKUP($A974,#REF!,7,FALSE()))-2),CONCATENATE(LEFT(VLOOKUP($A974,#REF!,7,FALSE()),LEN(VLOOKUP($A974,#REF!,7,FALSE()))-2),"*")),"")</f>
        <v>#VALUE!</v>
      </c>
      <c r="I974" s="92" t="e">
        <f aca="false">IF(LEN(VLOOKUP($A974,#REF!,8,FALSE())),UPPER(RIGHT(VLOOKUP($A974,#REF!,8,FALSE()), 1)),"")</f>
        <v>#VALUE!</v>
      </c>
      <c r="J974" s="90" t="e">
        <f aca="false">IF(LEN(VLOOKUP($A974,#REF!,4,FALSE())),UPPER(RIGHT(VLOOKUP($A974,#REF!,4,FALSE()), 1)),"")</f>
        <v>#VALUE!</v>
      </c>
      <c r="K974" s="90" t="e">
        <f aca="false">IF(LEN(VLOOKUP($A974,#REF!,5,FALSE())),UPPER(RIGHT(VLOOKUP($A974,#REF!,5,FALSE()), 1)),"")</f>
        <v>#VALUE!</v>
      </c>
      <c r="L974" s="90" t="e">
        <f aca="false">IF(LEN(VLOOKUP($A974,#REF!,6,FALSE())),UPPER(RIGHT(VLOOKUP($A974,#REF!,6,FALSE()), 1)),"")</f>
        <v>#VALUE!</v>
      </c>
      <c r="M974" s="91" t="e">
        <f aca="false">IF(LEN(VLOOKUP($A974,#REF!,7,FALSE())),UPPER(RIGHT(VLOOKUP($A974,#REF!,7,FALSE()), 1)),"")</f>
        <v>#VALUE!</v>
      </c>
      <c r="N974" s="185"/>
      <c r="O974" s="185"/>
      <c r="P974" s="185"/>
      <c r="Q974" s="185"/>
      <c r="R974" s="185"/>
      <c r="S974" s="100" t="e">
        <f aca="false">HLOOKUP("Device Tree Pin Name",#REF!,MATCH($A974,#REF!,0),FALSE())</f>
        <v>#VALUE!</v>
      </c>
      <c r="T974" s="95" t="e">
        <f aca="false">HLOOKUP("power rail",#REF!,MATCH($A974,#REF!,0),FALSE())</f>
        <v>#VALUE!</v>
      </c>
      <c r="U974" s="96" t="e">
        <f aca="false">HLOOKUP("Wake Capable",#REF!,MATCH($A974,#REF!,0),FALSE())</f>
        <v>#VALUE!</v>
      </c>
      <c r="V974" s="96" t="e">
        <f aca="false">HLOOKUP("Strap",#REF!,MATCH($A974,#REF!,0),FALSE())</f>
        <v>#VALUE!</v>
      </c>
      <c r="W974" s="96"/>
      <c r="X974" s="96"/>
      <c r="Y974" s="96"/>
      <c r="Z974" s="95"/>
      <c r="AA974" s="95" t="e">
        <f aca="false">HLOOKUP("Pad type",#REF!,MATCH($A974,#REF!,0),FALSE())</f>
        <v>#VALUE!</v>
      </c>
      <c r="AB974" s="100"/>
      <c r="AC974" s="100" t="e">
        <f aca="false">HLOOKUP("POR Pin State",#REF!,MATCH($A974,#REF!,0),FALSE())</f>
        <v>#VALUE!</v>
      </c>
      <c r="AD974" s="186"/>
      <c r="AE974" s="187"/>
      <c r="AF974" s="187"/>
      <c r="AG974" s="187"/>
      <c r="AH974" s="188"/>
      <c r="AI974" s="188"/>
      <c r="AJ974" s="189"/>
      <c r="AK974" s="189"/>
      <c r="AL974" s="189"/>
      <c r="AM974" s="189"/>
      <c r="AN974" s="189"/>
      <c r="AO974" s="189"/>
      <c r="AP974" s="189"/>
      <c r="AQ974" s="194" t="s">
        <v>2357</v>
      </c>
      <c r="AR974" s="104"/>
      <c r="AS974" s="104"/>
      <c r="AT974" s="104"/>
      <c r="AU974" s="104"/>
      <c r="AV974" s="104"/>
      <c r="AW974" s="104"/>
      <c r="AX974" s="104"/>
      <c r="AY974" s="104"/>
      <c r="AZ974" s="104"/>
      <c r="BA974" s="104"/>
      <c r="BB974" s="162"/>
      <c r="BC974" s="104"/>
      <c r="BD974" s="214"/>
      <c r="BE974" s="213" t="s">
        <v>2358</v>
      </c>
      <c r="BF974" s="108" t="e">
        <f aca="false">VLOOKUP($A974,#REF!, 34, FALSE())</f>
        <v>#VALUE!</v>
      </c>
      <c r="BG974" s="418" t="e">
        <f aca="false">VLOOKUP($A974,#REF!, 22, FALSE())</f>
        <v>#VALUE!</v>
      </c>
      <c r="BH974" s="109"/>
    </row>
    <row r="975" s="193" customFormat="true" ht="12.75" hidden="false" customHeight="true" outlineLevel="0" collapsed="false">
      <c r="A975" s="133" t="s">
        <v>2359</v>
      </c>
      <c r="B975" s="86" t="e">
        <f aca="false">VLOOKUP($A975,#REF!, 34, FALSE())</f>
        <v>#VALUE!</v>
      </c>
      <c r="C975" s="87" t="str">
        <f aca="false">CONCATENATE("unused_",A975)</f>
        <v>unused_DDR_XM3_B1RDQS_P</v>
      </c>
      <c r="D975" s="88" t="e">
        <f aca="false">IF(LEN(VLOOKUP($A975,#REF!,8,FALSE())),LEFT(VLOOKUP($A975,#REF!,8,FALSE()),LEN(VLOOKUP($A975,#REF!,8,FALSE()))-2),"")</f>
        <v>#VALUE!</v>
      </c>
      <c r="E975" s="89" t="e">
        <f aca="false">IF(LEN(VLOOKUP($A975,#REF!,4,FALSE())),IF(INDEX(#REF!,MATCH($A975,#REF!,0),1),LEFT(VLOOKUP($A975,#REF!,4,FALSE()),LEN(VLOOKUP($A975,#REF!,4,FALSE()))-2),CONCATENATE(LEFT(VLOOKUP($A975,#REF!,4,FALSE()),LEN(VLOOKUP($A975,#REF!,4,FALSE()))-2),"*")),"")</f>
        <v>#VALUE!</v>
      </c>
      <c r="F975" s="90" t="e">
        <f aca="false">IF(LEN(VLOOKUP($A975,#REF!,5,FALSE())),IF(INDEX(#REF!,MATCH($A975,#REF!,0),2),LEFT(VLOOKUP($A975,#REF!,5,FALSE()),LEN(VLOOKUP($A975,#REF!,5,FALSE()))-2),CONCATENATE(LEFT(VLOOKUP($A975,#REF!,5,FALSE()),LEN(VLOOKUP($A975,#REF!,5,FALSE()))-2),"*")),"")</f>
        <v>#VALUE!</v>
      </c>
      <c r="G975" s="90" t="e">
        <f aca="false">IF(LEN(VLOOKUP($A975,#REF!,6,FALSE())),IF(INDEX(#REF!,MATCH($A975,#REF!,0),3),LEFT(VLOOKUP($A975,#REF!,6,FALSE()),LEN(VLOOKUP($A975,#REF!,6,FALSE()))-2),CONCATENATE(LEFT(VLOOKUP($A975,#REF!,6,FALSE()),LEN(VLOOKUP($A975,#REF!,6,FALSE()))-2),"*")),"")</f>
        <v>#VALUE!</v>
      </c>
      <c r="H975" s="91" t="e">
        <f aca="false">IF(LEN(VLOOKUP($A975,#REF!,7,FALSE())),IF(INDEX(#REF!,MATCH($A975,#REF!,0),4),LEFT(VLOOKUP($A975,#REF!,7,FALSE()),LEN(VLOOKUP($A975,#REF!,7,FALSE()))-2),CONCATENATE(LEFT(VLOOKUP($A975,#REF!,7,FALSE()),LEN(VLOOKUP($A975,#REF!,7,FALSE()))-2),"*")),"")</f>
        <v>#VALUE!</v>
      </c>
      <c r="I975" s="92" t="e">
        <f aca="false">IF(LEN(VLOOKUP($A975,#REF!,8,FALSE())),UPPER(RIGHT(VLOOKUP($A975,#REF!,8,FALSE()), 1)),"")</f>
        <v>#VALUE!</v>
      </c>
      <c r="J975" s="90" t="e">
        <f aca="false">IF(LEN(VLOOKUP($A975,#REF!,4,FALSE())),UPPER(RIGHT(VLOOKUP($A975,#REF!,4,FALSE()), 1)),"")</f>
        <v>#VALUE!</v>
      </c>
      <c r="K975" s="90" t="e">
        <f aca="false">IF(LEN(VLOOKUP($A975,#REF!,5,FALSE())),UPPER(RIGHT(VLOOKUP($A975,#REF!,5,FALSE()), 1)),"")</f>
        <v>#VALUE!</v>
      </c>
      <c r="L975" s="90" t="e">
        <f aca="false">IF(LEN(VLOOKUP($A975,#REF!,6,FALSE())),UPPER(RIGHT(VLOOKUP($A975,#REF!,6,FALSE()), 1)),"")</f>
        <v>#VALUE!</v>
      </c>
      <c r="M975" s="91" t="e">
        <f aca="false">IF(LEN(VLOOKUP($A975,#REF!,7,FALSE())),UPPER(RIGHT(VLOOKUP($A975,#REF!,7,FALSE()), 1)),"")</f>
        <v>#VALUE!</v>
      </c>
      <c r="N975" s="185"/>
      <c r="O975" s="185"/>
      <c r="P975" s="185"/>
      <c r="Q975" s="185"/>
      <c r="R975" s="185"/>
      <c r="S975" s="100" t="e">
        <f aca="false">HLOOKUP("Device Tree Pin Name",#REF!,MATCH($A975,#REF!,0),FALSE())</f>
        <v>#VALUE!</v>
      </c>
      <c r="T975" s="95" t="e">
        <f aca="false">HLOOKUP("power rail",#REF!,MATCH($A975,#REF!,0),FALSE())</f>
        <v>#VALUE!</v>
      </c>
      <c r="U975" s="96" t="e">
        <f aca="false">HLOOKUP("Wake Capable",#REF!,MATCH($A975,#REF!,0),FALSE())</f>
        <v>#VALUE!</v>
      </c>
      <c r="V975" s="96" t="e">
        <f aca="false">HLOOKUP("Strap",#REF!,MATCH($A975,#REF!,0),FALSE())</f>
        <v>#VALUE!</v>
      </c>
      <c r="W975" s="96"/>
      <c r="X975" s="96"/>
      <c r="Y975" s="96"/>
      <c r="Z975" s="95"/>
      <c r="AA975" s="95" t="e">
        <f aca="false">HLOOKUP("Pad type",#REF!,MATCH($A975,#REF!,0),FALSE())</f>
        <v>#VALUE!</v>
      </c>
      <c r="AB975" s="100"/>
      <c r="AC975" s="100" t="e">
        <f aca="false">HLOOKUP("POR Pin State",#REF!,MATCH($A975,#REF!,0),FALSE())</f>
        <v>#VALUE!</v>
      </c>
      <c r="AD975" s="186"/>
      <c r="AE975" s="187"/>
      <c r="AF975" s="187"/>
      <c r="AG975" s="187"/>
      <c r="AH975" s="188"/>
      <c r="AI975" s="188"/>
      <c r="AJ975" s="189"/>
      <c r="AK975" s="189"/>
      <c r="AL975" s="189"/>
      <c r="AM975" s="189"/>
      <c r="AN975" s="189"/>
      <c r="AO975" s="189"/>
      <c r="AP975" s="189"/>
      <c r="AQ975" s="194" t="s">
        <v>2359</v>
      </c>
      <c r="AR975" s="104"/>
      <c r="AS975" s="104"/>
      <c r="AT975" s="104"/>
      <c r="AU975" s="104"/>
      <c r="AV975" s="104"/>
      <c r="AW975" s="104"/>
      <c r="AX975" s="104"/>
      <c r="AY975" s="104"/>
      <c r="AZ975" s="104"/>
      <c r="BA975" s="104"/>
      <c r="BB975" s="162"/>
      <c r="BC975" s="104"/>
      <c r="BD975" s="214"/>
      <c r="BE975" s="213" t="s">
        <v>2360</v>
      </c>
      <c r="BF975" s="108" t="e">
        <f aca="false">VLOOKUP($A975,#REF!, 34, FALSE())</f>
        <v>#VALUE!</v>
      </c>
      <c r="BG975" s="418" t="e">
        <f aca="false">VLOOKUP($A975,#REF!, 22, FALSE())</f>
        <v>#VALUE!</v>
      </c>
      <c r="BH975" s="109"/>
    </row>
    <row r="976" s="193" customFormat="true" ht="12.75" hidden="false" customHeight="true" outlineLevel="0" collapsed="false">
      <c r="A976" s="133" t="s">
        <v>2361</v>
      </c>
      <c r="B976" s="86" t="e">
        <f aca="false">VLOOKUP($A976,#REF!, 34, FALSE())</f>
        <v>#VALUE!</v>
      </c>
      <c r="C976" s="87" t="str">
        <f aca="false">CONCATENATE("unused_",A976)</f>
        <v>unused_DDR_XM3_B1RDQS_N</v>
      </c>
      <c r="D976" s="88" t="e">
        <f aca="false">IF(LEN(VLOOKUP($A976,#REF!,8,FALSE())),LEFT(VLOOKUP($A976,#REF!,8,FALSE()),LEN(VLOOKUP($A976,#REF!,8,FALSE()))-2),"")</f>
        <v>#VALUE!</v>
      </c>
      <c r="E976" s="89" t="e">
        <f aca="false">IF(LEN(VLOOKUP($A976,#REF!,4,FALSE())),IF(INDEX(#REF!,MATCH($A976,#REF!,0),1),LEFT(VLOOKUP($A976,#REF!,4,FALSE()),LEN(VLOOKUP($A976,#REF!,4,FALSE()))-2),CONCATENATE(LEFT(VLOOKUP($A976,#REF!,4,FALSE()),LEN(VLOOKUP($A976,#REF!,4,FALSE()))-2),"*")),"")</f>
        <v>#VALUE!</v>
      </c>
      <c r="F976" s="90" t="e">
        <f aca="false">IF(LEN(VLOOKUP($A976,#REF!,5,FALSE())),IF(INDEX(#REF!,MATCH($A976,#REF!,0),2),LEFT(VLOOKUP($A976,#REF!,5,FALSE()),LEN(VLOOKUP($A976,#REF!,5,FALSE()))-2),CONCATENATE(LEFT(VLOOKUP($A976,#REF!,5,FALSE()),LEN(VLOOKUP($A976,#REF!,5,FALSE()))-2),"*")),"")</f>
        <v>#VALUE!</v>
      </c>
      <c r="G976" s="90" t="e">
        <f aca="false">IF(LEN(VLOOKUP($A976,#REF!,6,FALSE())),IF(INDEX(#REF!,MATCH($A976,#REF!,0),3),LEFT(VLOOKUP($A976,#REF!,6,FALSE()),LEN(VLOOKUP($A976,#REF!,6,FALSE()))-2),CONCATENATE(LEFT(VLOOKUP($A976,#REF!,6,FALSE()),LEN(VLOOKUP($A976,#REF!,6,FALSE()))-2),"*")),"")</f>
        <v>#VALUE!</v>
      </c>
      <c r="H976" s="91" t="e">
        <f aca="false">IF(LEN(VLOOKUP($A976,#REF!,7,FALSE())),IF(INDEX(#REF!,MATCH($A976,#REF!,0),4),LEFT(VLOOKUP($A976,#REF!,7,FALSE()),LEN(VLOOKUP($A976,#REF!,7,FALSE()))-2),CONCATENATE(LEFT(VLOOKUP($A976,#REF!,7,FALSE()),LEN(VLOOKUP($A976,#REF!,7,FALSE()))-2),"*")),"")</f>
        <v>#VALUE!</v>
      </c>
      <c r="I976" s="92" t="e">
        <f aca="false">IF(LEN(VLOOKUP($A976,#REF!,8,FALSE())),UPPER(RIGHT(VLOOKUP($A976,#REF!,8,FALSE()), 1)),"")</f>
        <v>#VALUE!</v>
      </c>
      <c r="J976" s="90" t="e">
        <f aca="false">IF(LEN(VLOOKUP($A976,#REF!,4,FALSE())),UPPER(RIGHT(VLOOKUP($A976,#REF!,4,FALSE()), 1)),"")</f>
        <v>#VALUE!</v>
      </c>
      <c r="K976" s="90" t="e">
        <f aca="false">IF(LEN(VLOOKUP($A976,#REF!,5,FALSE())),UPPER(RIGHT(VLOOKUP($A976,#REF!,5,FALSE()), 1)),"")</f>
        <v>#VALUE!</v>
      </c>
      <c r="L976" s="90" t="e">
        <f aca="false">IF(LEN(VLOOKUP($A976,#REF!,6,FALSE())),UPPER(RIGHT(VLOOKUP($A976,#REF!,6,FALSE()), 1)),"")</f>
        <v>#VALUE!</v>
      </c>
      <c r="M976" s="91" t="e">
        <f aca="false">IF(LEN(VLOOKUP($A976,#REF!,7,FALSE())),UPPER(RIGHT(VLOOKUP($A976,#REF!,7,FALSE()), 1)),"")</f>
        <v>#VALUE!</v>
      </c>
      <c r="N976" s="185"/>
      <c r="O976" s="185"/>
      <c r="P976" s="185"/>
      <c r="Q976" s="185"/>
      <c r="R976" s="185"/>
      <c r="S976" s="100" t="e">
        <f aca="false">HLOOKUP("Device Tree Pin Name",#REF!,MATCH($A976,#REF!,0),FALSE())</f>
        <v>#VALUE!</v>
      </c>
      <c r="T976" s="95" t="e">
        <f aca="false">HLOOKUP("power rail",#REF!,MATCH($A976,#REF!,0),FALSE())</f>
        <v>#VALUE!</v>
      </c>
      <c r="U976" s="96" t="e">
        <f aca="false">HLOOKUP("Wake Capable",#REF!,MATCH($A976,#REF!,0),FALSE())</f>
        <v>#VALUE!</v>
      </c>
      <c r="V976" s="96" t="e">
        <f aca="false">HLOOKUP("Strap",#REF!,MATCH($A976,#REF!,0),FALSE())</f>
        <v>#VALUE!</v>
      </c>
      <c r="W976" s="96"/>
      <c r="X976" s="96"/>
      <c r="Y976" s="96"/>
      <c r="Z976" s="95"/>
      <c r="AA976" s="95" t="e">
        <f aca="false">HLOOKUP("Pad type",#REF!,MATCH($A976,#REF!,0),FALSE())</f>
        <v>#VALUE!</v>
      </c>
      <c r="AB976" s="100"/>
      <c r="AC976" s="100" t="e">
        <f aca="false">HLOOKUP("POR Pin State",#REF!,MATCH($A976,#REF!,0),FALSE())</f>
        <v>#VALUE!</v>
      </c>
      <c r="AD976" s="186"/>
      <c r="AE976" s="187"/>
      <c r="AF976" s="187"/>
      <c r="AG976" s="187"/>
      <c r="AH976" s="188"/>
      <c r="AI976" s="188"/>
      <c r="AJ976" s="189"/>
      <c r="AK976" s="189"/>
      <c r="AL976" s="189"/>
      <c r="AM976" s="189"/>
      <c r="AN976" s="189"/>
      <c r="AO976" s="189"/>
      <c r="AP976" s="189"/>
      <c r="AQ976" s="194" t="s">
        <v>2361</v>
      </c>
      <c r="AR976" s="104"/>
      <c r="AS976" s="104"/>
      <c r="AT976" s="104"/>
      <c r="AU976" s="104"/>
      <c r="AV976" s="104"/>
      <c r="AW976" s="104"/>
      <c r="AX976" s="104"/>
      <c r="AY976" s="104"/>
      <c r="AZ976" s="104"/>
      <c r="BA976" s="104"/>
      <c r="BB976" s="162"/>
      <c r="BC976" s="104"/>
      <c r="BD976" s="214"/>
      <c r="BE976" s="213" t="s">
        <v>2362</v>
      </c>
      <c r="BF976" s="108" t="e">
        <f aca="false">VLOOKUP($A976,#REF!, 34, FALSE())</f>
        <v>#VALUE!</v>
      </c>
      <c r="BG976" s="418" t="e">
        <f aca="false">VLOOKUP($A976,#REF!, 22, FALSE())</f>
        <v>#VALUE!</v>
      </c>
      <c r="BH976" s="109"/>
    </row>
    <row r="977" s="193" customFormat="true" ht="12.75" hidden="false" customHeight="true" outlineLevel="0" collapsed="false">
      <c r="A977" s="133" t="s">
        <v>2363</v>
      </c>
      <c r="B977" s="86" t="e">
        <f aca="false">VLOOKUP($A977,#REF!, 34, FALSE())</f>
        <v>#VALUE!</v>
      </c>
      <c r="C977" s="87" t="str">
        <f aca="false">CONCATENATE("unused_",A977)</f>
        <v>unused_DDR_XM3_B2A_CA0</v>
      </c>
      <c r="D977" s="88" t="e">
        <f aca="false">IF(LEN(VLOOKUP($A977,#REF!,8,FALSE())),LEFT(VLOOKUP($A977,#REF!,8,FALSE()),LEN(VLOOKUP($A977,#REF!,8,FALSE()))-2),"")</f>
        <v>#VALUE!</v>
      </c>
      <c r="E977" s="89" t="e">
        <f aca="false">IF(LEN(VLOOKUP($A977,#REF!,4,FALSE())),IF(INDEX(#REF!,MATCH($A977,#REF!,0),1),LEFT(VLOOKUP($A977,#REF!,4,FALSE()),LEN(VLOOKUP($A977,#REF!,4,FALSE()))-2),CONCATENATE(LEFT(VLOOKUP($A977,#REF!,4,FALSE()),LEN(VLOOKUP($A977,#REF!,4,FALSE()))-2),"*")),"")</f>
        <v>#VALUE!</v>
      </c>
      <c r="F977" s="90" t="e">
        <f aca="false">IF(LEN(VLOOKUP($A977,#REF!,5,FALSE())),IF(INDEX(#REF!,MATCH($A977,#REF!,0),2),LEFT(VLOOKUP($A977,#REF!,5,FALSE()),LEN(VLOOKUP($A977,#REF!,5,FALSE()))-2),CONCATENATE(LEFT(VLOOKUP($A977,#REF!,5,FALSE()),LEN(VLOOKUP($A977,#REF!,5,FALSE()))-2),"*")),"")</f>
        <v>#VALUE!</v>
      </c>
      <c r="G977" s="90" t="e">
        <f aca="false">IF(LEN(VLOOKUP($A977,#REF!,6,FALSE())),IF(INDEX(#REF!,MATCH($A977,#REF!,0),3),LEFT(VLOOKUP($A977,#REF!,6,FALSE()),LEN(VLOOKUP($A977,#REF!,6,FALSE()))-2),CONCATENATE(LEFT(VLOOKUP($A977,#REF!,6,FALSE()),LEN(VLOOKUP($A977,#REF!,6,FALSE()))-2),"*")),"")</f>
        <v>#VALUE!</v>
      </c>
      <c r="H977" s="91" t="e">
        <f aca="false">IF(LEN(VLOOKUP($A977,#REF!,7,FALSE())),IF(INDEX(#REF!,MATCH($A977,#REF!,0),4),LEFT(VLOOKUP($A977,#REF!,7,FALSE()),LEN(VLOOKUP($A977,#REF!,7,FALSE()))-2),CONCATENATE(LEFT(VLOOKUP($A977,#REF!,7,FALSE()),LEN(VLOOKUP($A977,#REF!,7,FALSE()))-2),"*")),"")</f>
        <v>#VALUE!</v>
      </c>
      <c r="I977" s="92" t="e">
        <f aca="false">IF(LEN(VLOOKUP($A977,#REF!,8,FALSE())),UPPER(RIGHT(VLOOKUP($A977,#REF!,8,FALSE()), 1)),"")</f>
        <v>#VALUE!</v>
      </c>
      <c r="J977" s="90" t="e">
        <f aca="false">IF(LEN(VLOOKUP($A977,#REF!,4,FALSE())),UPPER(RIGHT(VLOOKUP($A977,#REF!,4,FALSE()), 1)),"")</f>
        <v>#VALUE!</v>
      </c>
      <c r="K977" s="90" t="e">
        <f aca="false">IF(LEN(VLOOKUP($A977,#REF!,5,FALSE())),UPPER(RIGHT(VLOOKUP($A977,#REF!,5,FALSE()), 1)),"")</f>
        <v>#VALUE!</v>
      </c>
      <c r="L977" s="90" t="e">
        <f aca="false">IF(LEN(VLOOKUP($A977,#REF!,6,FALSE())),UPPER(RIGHT(VLOOKUP($A977,#REF!,6,FALSE()), 1)),"")</f>
        <v>#VALUE!</v>
      </c>
      <c r="M977" s="91" t="e">
        <f aca="false">IF(LEN(VLOOKUP($A977,#REF!,7,FALSE())),UPPER(RIGHT(VLOOKUP($A977,#REF!,7,FALSE()), 1)),"")</f>
        <v>#VALUE!</v>
      </c>
      <c r="N977" s="185"/>
      <c r="O977" s="185"/>
      <c r="P977" s="185"/>
      <c r="Q977" s="185"/>
      <c r="R977" s="185"/>
      <c r="S977" s="100" t="e">
        <f aca="false">HLOOKUP("Device Tree Pin Name",#REF!,MATCH($A977,#REF!,0),FALSE())</f>
        <v>#VALUE!</v>
      </c>
      <c r="T977" s="95" t="e">
        <f aca="false">HLOOKUP("power rail",#REF!,MATCH($A977,#REF!,0),FALSE())</f>
        <v>#VALUE!</v>
      </c>
      <c r="U977" s="96" t="e">
        <f aca="false">HLOOKUP("Wake Capable",#REF!,MATCH($A977,#REF!,0),FALSE())</f>
        <v>#VALUE!</v>
      </c>
      <c r="V977" s="96" t="e">
        <f aca="false">HLOOKUP("Strap",#REF!,MATCH($A977,#REF!,0),FALSE())</f>
        <v>#VALUE!</v>
      </c>
      <c r="W977" s="96"/>
      <c r="X977" s="96"/>
      <c r="Y977" s="96"/>
      <c r="Z977" s="95"/>
      <c r="AA977" s="95" t="e">
        <f aca="false">HLOOKUP("Pad type",#REF!,MATCH($A977,#REF!,0),FALSE())</f>
        <v>#VALUE!</v>
      </c>
      <c r="AB977" s="100"/>
      <c r="AC977" s="100" t="e">
        <f aca="false">HLOOKUP("POR Pin State",#REF!,MATCH($A977,#REF!,0),FALSE())</f>
        <v>#VALUE!</v>
      </c>
      <c r="AD977" s="186"/>
      <c r="AE977" s="187"/>
      <c r="AF977" s="187"/>
      <c r="AG977" s="187"/>
      <c r="AH977" s="188"/>
      <c r="AI977" s="188"/>
      <c r="AJ977" s="189"/>
      <c r="AK977" s="189"/>
      <c r="AL977" s="189"/>
      <c r="AM977" s="189"/>
      <c r="AN977" s="189"/>
      <c r="AO977" s="189"/>
      <c r="AP977" s="189"/>
      <c r="AQ977" s="194" t="s">
        <v>2364</v>
      </c>
      <c r="AR977" s="104"/>
      <c r="AS977" s="104"/>
      <c r="AT977" s="104"/>
      <c r="AU977" s="104"/>
      <c r="AV977" s="104"/>
      <c r="AW977" s="104"/>
      <c r="AX977" s="104"/>
      <c r="AY977" s="104"/>
      <c r="AZ977" s="104"/>
      <c r="BA977" s="104"/>
      <c r="BB977" s="162"/>
      <c r="BC977" s="104"/>
      <c r="BD977" s="214"/>
      <c r="BE977" s="213" t="s">
        <v>2365</v>
      </c>
      <c r="BF977" s="108" t="e">
        <f aca="false">VLOOKUP($A977,#REF!, 34, FALSE())</f>
        <v>#VALUE!</v>
      </c>
      <c r="BG977" s="418" t="e">
        <f aca="false">VLOOKUP($A977,#REF!, 22, FALSE())</f>
        <v>#VALUE!</v>
      </c>
      <c r="BH977" s="109"/>
    </row>
    <row r="978" s="193" customFormat="true" ht="12.75" hidden="false" customHeight="true" outlineLevel="0" collapsed="false">
      <c r="A978" s="133" t="s">
        <v>2366</v>
      </c>
      <c r="B978" s="86" t="e">
        <f aca="false">VLOOKUP($A978,#REF!, 34, FALSE())</f>
        <v>#VALUE!</v>
      </c>
      <c r="C978" s="87" t="str">
        <f aca="false">CONCATENATE("unused_",A978)</f>
        <v>unused_DDR_XM3_B2A_CA1</v>
      </c>
      <c r="D978" s="88" t="e">
        <f aca="false">IF(LEN(VLOOKUP($A978,#REF!,8,FALSE())),LEFT(VLOOKUP($A978,#REF!,8,FALSE()),LEN(VLOOKUP($A978,#REF!,8,FALSE()))-2),"")</f>
        <v>#VALUE!</v>
      </c>
      <c r="E978" s="89" t="e">
        <f aca="false">IF(LEN(VLOOKUP($A978,#REF!,4,FALSE())),IF(INDEX(#REF!,MATCH($A978,#REF!,0),1),LEFT(VLOOKUP($A978,#REF!,4,FALSE()),LEN(VLOOKUP($A978,#REF!,4,FALSE()))-2),CONCATENATE(LEFT(VLOOKUP($A978,#REF!,4,FALSE()),LEN(VLOOKUP($A978,#REF!,4,FALSE()))-2),"*")),"")</f>
        <v>#VALUE!</v>
      </c>
      <c r="F978" s="90" t="e">
        <f aca="false">IF(LEN(VLOOKUP($A978,#REF!,5,FALSE())),IF(INDEX(#REF!,MATCH($A978,#REF!,0),2),LEFT(VLOOKUP($A978,#REF!,5,FALSE()),LEN(VLOOKUP($A978,#REF!,5,FALSE()))-2),CONCATENATE(LEFT(VLOOKUP($A978,#REF!,5,FALSE()),LEN(VLOOKUP($A978,#REF!,5,FALSE()))-2),"*")),"")</f>
        <v>#VALUE!</v>
      </c>
      <c r="G978" s="90" t="e">
        <f aca="false">IF(LEN(VLOOKUP($A978,#REF!,6,FALSE())),IF(INDEX(#REF!,MATCH($A978,#REF!,0),3),LEFT(VLOOKUP($A978,#REF!,6,FALSE()),LEN(VLOOKUP($A978,#REF!,6,FALSE()))-2),CONCATENATE(LEFT(VLOOKUP($A978,#REF!,6,FALSE()),LEN(VLOOKUP($A978,#REF!,6,FALSE()))-2),"*")),"")</f>
        <v>#VALUE!</v>
      </c>
      <c r="H978" s="91" t="e">
        <f aca="false">IF(LEN(VLOOKUP($A978,#REF!,7,FALSE())),IF(INDEX(#REF!,MATCH($A978,#REF!,0),4),LEFT(VLOOKUP($A978,#REF!,7,FALSE()),LEN(VLOOKUP($A978,#REF!,7,FALSE()))-2),CONCATENATE(LEFT(VLOOKUP($A978,#REF!,7,FALSE()),LEN(VLOOKUP($A978,#REF!,7,FALSE()))-2),"*")),"")</f>
        <v>#VALUE!</v>
      </c>
      <c r="I978" s="92" t="e">
        <f aca="false">IF(LEN(VLOOKUP($A978,#REF!,8,FALSE())),UPPER(RIGHT(VLOOKUP($A978,#REF!,8,FALSE()), 1)),"")</f>
        <v>#VALUE!</v>
      </c>
      <c r="J978" s="90" t="e">
        <f aca="false">IF(LEN(VLOOKUP($A978,#REF!,4,FALSE())),UPPER(RIGHT(VLOOKUP($A978,#REF!,4,FALSE()), 1)),"")</f>
        <v>#VALUE!</v>
      </c>
      <c r="K978" s="90" t="e">
        <f aca="false">IF(LEN(VLOOKUP($A978,#REF!,5,FALSE())),UPPER(RIGHT(VLOOKUP($A978,#REF!,5,FALSE()), 1)),"")</f>
        <v>#VALUE!</v>
      </c>
      <c r="L978" s="90" t="e">
        <f aca="false">IF(LEN(VLOOKUP($A978,#REF!,6,FALSE())),UPPER(RIGHT(VLOOKUP($A978,#REF!,6,FALSE()), 1)),"")</f>
        <v>#VALUE!</v>
      </c>
      <c r="M978" s="91" t="e">
        <f aca="false">IF(LEN(VLOOKUP($A978,#REF!,7,FALSE())),UPPER(RIGHT(VLOOKUP($A978,#REF!,7,FALSE()), 1)),"")</f>
        <v>#VALUE!</v>
      </c>
      <c r="N978" s="185"/>
      <c r="O978" s="185"/>
      <c r="P978" s="185"/>
      <c r="Q978" s="185"/>
      <c r="R978" s="185"/>
      <c r="S978" s="100" t="e">
        <f aca="false">HLOOKUP("Device Tree Pin Name",#REF!,MATCH($A978,#REF!,0),FALSE())</f>
        <v>#VALUE!</v>
      </c>
      <c r="T978" s="95" t="e">
        <f aca="false">HLOOKUP("power rail",#REF!,MATCH($A978,#REF!,0),FALSE())</f>
        <v>#VALUE!</v>
      </c>
      <c r="U978" s="96" t="e">
        <f aca="false">HLOOKUP("Wake Capable",#REF!,MATCH($A978,#REF!,0),FALSE())</f>
        <v>#VALUE!</v>
      </c>
      <c r="V978" s="96" t="e">
        <f aca="false">HLOOKUP("Strap",#REF!,MATCH($A978,#REF!,0),FALSE())</f>
        <v>#VALUE!</v>
      </c>
      <c r="W978" s="96"/>
      <c r="X978" s="96"/>
      <c r="Y978" s="96"/>
      <c r="Z978" s="95"/>
      <c r="AA978" s="95" t="e">
        <f aca="false">HLOOKUP("Pad type",#REF!,MATCH($A978,#REF!,0),FALSE())</f>
        <v>#VALUE!</v>
      </c>
      <c r="AB978" s="100"/>
      <c r="AC978" s="100" t="e">
        <f aca="false">HLOOKUP("POR Pin State",#REF!,MATCH($A978,#REF!,0),FALSE())</f>
        <v>#VALUE!</v>
      </c>
      <c r="AD978" s="186"/>
      <c r="AE978" s="187"/>
      <c r="AF978" s="187"/>
      <c r="AG978" s="187"/>
      <c r="AH978" s="188"/>
      <c r="AI978" s="188"/>
      <c r="AJ978" s="189"/>
      <c r="AK978" s="189"/>
      <c r="AL978" s="189"/>
      <c r="AM978" s="189"/>
      <c r="AN978" s="189"/>
      <c r="AO978" s="189"/>
      <c r="AP978" s="189"/>
      <c r="AQ978" s="194" t="s">
        <v>2367</v>
      </c>
      <c r="AR978" s="104"/>
      <c r="AS978" s="104"/>
      <c r="AT978" s="104"/>
      <c r="AU978" s="104"/>
      <c r="AV978" s="104"/>
      <c r="AW978" s="104"/>
      <c r="AX978" s="104"/>
      <c r="AY978" s="104"/>
      <c r="AZ978" s="104"/>
      <c r="BA978" s="104"/>
      <c r="BB978" s="162"/>
      <c r="BC978" s="104"/>
      <c r="BD978" s="214"/>
      <c r="BE978" s="213" t="s">
        <v>2368</v>
      </c>
      <c r="BF978" s="108" t="e">
        <f aca="false">VLOOKUP($A978,#REF!, 34, FALSE())</f>
        <v>#VALUE!</v>
      </c>
      <c r="BG978" s="418" t="e">
        <f aca="false">VLOOKUP($A978,#REF!, 22, FALSE())</f>
        <v>#VALUE!</v>
      </c>
      <c r="BH978" s="109"/>
    </row>
    <row r="979" s="193" customFormat="true" ht="12.75" hidden="false" customHeight="true" outlineLevel="0" collapsed="false">
      <c r="A979" s="133" t="s">
        <v>2369</v>
      </c>
      <c r="B979" s="86" t="e">
        <f aca="false">VLOOKUP($A979,#REF!, 34, FALSE())</f>
        <v>#VALUE!</v>
      </c>
      <c r="C979" s="87" t="str">
        <f aca="false">CONCATENATE("unused_",A979)</f>
        <v>unused_DDR_XM3_B2A_CA2</v>
      </c>
      <c r="D979" s="88" t="e">
        <f aca="false">IF(LEN(VLOOKUP($A979,#REF!,8,FALSE())),LEFT(VLOOKUP($A979,#REF!,8,FALSE()),LEN(VLOOKUP($A979,#REF!,8,FALSE()))-2),"")</f>
        <v>#VALUE!</v>
      </c>
      <c r="E979" s="89" t="e">
        <f aca="false">IF(LEN(VLOOKUP($A979,#REF!,4,FALSE())),IF(INDEX(#REF!,MATCH($A979,#REF!,0),1),LEFT(VLOOKUP($A979,#REF!,4,FALSE()),LEN(VLOOKUP($A979,#REF!,4,FALSE()))-2),CONCATENATE(LEFT(VLOOKUP($A979,#REF!,4,FALSE()),LEN(VLOOKUP($A979,#REF!,4,FALSE()))-2),"*")),"")</f>
        <v>#VALUE!</v>
      </c>
      <c r="F979" s="90" t="e">
        <f aca="false">IF(LEN(VLOOKUP($A979,#REF!,5,FALSE())),IF(INDEX(#REF!,MATCH($A979,#REF!,0),2),LEFT(VLOOKUP($A979,#REF!,5,FALSE()),LEN(VLOOKUP($A979,#REF!,5,FALSE()))-2),CONCATENATE(LEFT(VLOOKUP($A979,#REF!,5,FALSE()),LEN(VLOOKUP($A979,#REF!,5,FALSE()))-2),"*")),"")</f>
        <v>#VALUE!</v>
      </c>
      <c r="G979" s="90" t="e">
        <f aca="false">IF(LEN(VLOOKUP($A979,#REF!,6,FALSE())),IF(INDEX(#REF!,MATCH($A979,#REF!,0),3),LEFT(VLOOKUP($A979,#REF!,6,FALSE()),LEN(VLOOKUP($A979,#REF!,6,FALSE()))-2),CONCATENATE(LEFT(VLOOKUP($A979,#REF!,6,FALSE()),LEN(VLOOKUP($A979,#REF!,6,FALSE()))-2),"*")),"")</f>
        <v>#VALUE!</v>
      </c>
      <c r="H979" s="91" t="e">
        <f aca="false">IF(LEN(VLOOKUP($A979,#REF!,7,FALSE())),IF(INDEX(#REF!,MATCH($A979,#REF!,0),4),LEFT(VLOOKUP($A979,#REF!,7,FALSE()),LEN(VLOOKUP($A979,#REF!,7,FALSE()))-2),CONCATENATE(LEFT(VLOOKUP($A979,#REF!,7,FALSE()),LEN(VLOOKUP($A979,#REF!,7,FALSE()))-2),"*")),"")</f>
        <v>#VALUE!</v>
      </c>
      <c r="I979" s="92" t="e">
        <f aca="false">IF(LEN(VLOOKUP($A979,#REF!,8,FALSE())),UPPER(RIGHT(VLOOKUP($A979,#REF!,8,FALSE()), 1)),"")</f>
        <v>#VALUE!</v>
      </c>
      <c r="J979" s="90" t="e">
        <f aca="false">IF(LEN(VLOOKUP($A979,#REF!,4,FALSE())),UPPER(RIGHT(VLOOKUP($A979,#REF!,4,FALSE()), 1)),"")</f>
        <v>#VALUE!</v>
      </c>
      <c r="K979" s="90" t="e">
        <f aca="false">IF(LEN(VLOOKUP($A979,#REF!,5,FALSE())),UPPER(RIGHT(VLOOKUP($A979,#REF!,5,FALSE()), 1)),"")</f>
        <v>#VALUE!</v>
      </c>
      <c r="L979" s="90" t="e">
        <f aca="false">IF(LEN(VLOOKUP($A979,#REF!,6,FALSE())),UPPER(RIGHT(VLOOKUP($A979,#REF!,6,FALSE()), 1)),"")</f>
        <v>#VALUE!</v>
      </c>
      <c r="M979" s="91" t="e">
        <f aca="false">IF(LEN(VLOOKUP($A979,#REF!,7,FALSE())),UPPER(RIGHT(VLOOKUP($A979,#REF!,7,FALSE()), 1)),"")</f>
        <v>#VALUE!</v>
      </c>
      <c r="N979" s="185"/>
      <c r="O979" s="185"/>
      <c r="P979" s="185"/>
      <c r="Q979" s="185"/>
      <c r="R979" s="185"/>
      <c r="S979" s="100" t="e">
        <f aca="false">HLOOKUP("Device Tree Pin Name",#REF!,MATCH($A979,#REF!,0),FALSE())</f>
        <v>#VALUE!</v>
      </c>
      <c r="T979" s="95" t="e">
        <f aca="false">HLOOKUP("power rail",#REF!,MATCH($A979,#REF!,0),FALSE())</f>
        <v>#VALUE!</v>
      </c>
      <c r="U979" s="96" t="e">
        <f aca="false">HLOOKUP("Wake Capable",#REF!,MATCH($A979,#REF!,0),FALSE())</f>
        <v>#VALUE!</v>
      </c>
      <c r="V979" s="96" t="e">
        <f aca="false">HLOOKUP("Strap",#REF!,MATCH($A979,#REF!,0),FALSE())</f>
        <v>#VALUE!</v>
      </c>
      <c r="W979" s="96"/>
      <c r="X979" s="96"/>
      <c r="Y979" s="96"/>
      <c r="Z979" s="95"/>
      <c r="AA979" s="95" t="e">
        <f aca="false">HLOOKUP("Pad type",#REF!,MATCH($A979,#REF!,0),FALSE())</f>
        <v>#VALUE!</v>
      </c>
      <c r="AB979" s="100"/>
      <c r="AC979" s="100" t="e">
        <f aca="false">HLOOKUP("POR Pin State",#REF!,MATCH($A979,#REF!,0),FALSE())</f>
        <v>#VALUE!</v>
      </c>
      <c r="AD979" s="186"/>
      <c r="AE979" s="187"/>
      <c r="AF979" s="187"/>
      <c r="AG979" s="187"/>
      <c r="AH979" s="188"/>
      <c r="AI979" s="188"/>
      <c r="AJ979" s="189"/>
      <c r="AK979" s="189"/>
      <c r="AL979" s="189"/>
      <c r="AM979" s="189"/>
      <c r="AN979" s="189"/>
      <c r="AO979" s="189"/>
      <c r="AP979" s="189"/>
      <c r="AQ979" s="194" t="s">
        <v>2370</v>
      </c>
      <c r="AR979" s="104"/>
      <c r="AS979" s="104"/>
      <c r="AT979" s="104"/>
      <c r="AU979" s="104"/>
      <c r="AV979" s="104"/>
      <c r="AW979" s="104"/>
      <c r="AX979" s="104"/>
      <c r="AY979" s="104"/>
      <c r="AZ979" s="104"/>
      <c r="BA979" s="104"/>
      <c r="BB979" s="162"/>
      <c r="BC979" s="104"/>
      <c r="BD979" s="214"/>
      <c r="BE979" s="213" t="s">
        <v>2371</v>
      </c>
      <c r="BF979" s="108" t="e">
        <f aca="false">VLOOKUP($A979,#REF!, 34, FALSE())</f>
        <v>#VALUE!</v>
      </c>
      <c r="BG979" s="418" t="e">
        <f aca="false">VLOOKUP($A979,#REF!, 22, FALSE())</f>
        <v>#VALUE!</v>
      </c>
      <c r="BH979" s="109"/>
    </row>
    <row r="980" s="193" customFormat="true" ht="12.75" hidden="false" customHeight="true" outlineLevel="0" collapsed="false">
      <c r="A980" s="133" t="s">
        <v>2372</v>
      </c>
      <c r="B980" s="86" t="e">
        <f aca="false">VLOOKUP($A980,#REF!, 34, FALSE())</f>
        <v>#VALUE!</v>
      </c>
      <c r="C980" s="87" t="str">
        <f aca="false">CONCATENATE("unused_",A980)</f>
        <v>unused_DDR_XM3_B2A_CA3</v>
      </c>
      <c r="D980" s="88" t="e">
        <f aca="false">IF(LEN(VLOOKUP($A980,#REF!,8,FALSE())),LEFT(VLOOKUP($A980,#REF!,8,FALSE()),LEN(VLOOKUP($A980,#REF!,8,FALSE()))-2),"")</f>
        <v>#VALUE!</v>
      </c>
      <c r="E980" s="89" t="e">
        <f aca="false">IF(LEN(VLOOKUP($A980,#REF!,4,FALSE())),IF(INDEX(#REF!,MATCH($A980,#REF!,0),1),LEFT(VLOOKUP($A980,#REF!,4,FALSE()),LEN(VLOOKUP($A980,#REF!,4,FALSE()))-2),CONCATENATE(LEFT(VLOOKUP($A980,#REF!,4,FALSE()),LEN(VLOOKUP($A980,#REF!,4,FALSE()))-2),"*")),"")</f>
        <v>#VALUE!</v>
      </c>
      <c r="F980" s="90" t="e">
        <f aca="false">IF(LEN(VLOOKUP($A980,#REF!,5,FALSE())),IF(INDEX(#REF!,MATCH($A980,#REF!,0),2),LEFT(VLOOKUP($A980,#REF!,5,FALSE()),LEN(VLOOKUP($A980,#REF!,5,FALSE()))-2),CONCATENATE(LEFT(VLOOKUP($A980,#REF!,5,FALSE()),LEN(VLOOKUP($A980,#REF!,5,FALSE()))-2),"*")),"")</f>
        <v>#VALUE!</v>
      </c>
      <c r="G980" s="90" t="e">
        <f aca="false">IF(LEN(VLOOKUP($A980,#REF!,6,FALSE())),IF(INDEX(#REF!,MATCH($A980,#REF!,0),3),LEFT(VLOOKUP($A980,#REF!,6,FALSE()),LEN(VLOOKUP($A980,#REF!,6,FALSE()))-2),CONCATENATE(LEFT(VLOOKUP($A980,#REF!,6,FALSE()),LEN(VLOOKUP($A980,#REF!,6,FALSE()))-2),"*")),"")</f>
        <v>#VALUE!</v>
      </c>
      <c r="H980" s="91" t="e">
        <f aca="false">IF(LEN(VLOOKUP($A980,#REF!,7,FALSE())),IF(INDEX(#REF!,MATCH($A980,#REF!,0),4),LEFT(VLOOKUP($A980,#REF!,7,FALSE()),LEN(VLOOKUP($A980,#REF!,7,FALSE()))-2),CONCATENATE(LEFT(VLOOKUP($A980,#REF!,7,FALSE()),LEN(VLOOKUP($A980,#REF!,7,FALSE()))-2),"*")),"")</f>
        <v>#VALUE!</v>
      </c>
      <c r="I980" s="92" t="e">
        <f aca="false">IF(LEN(VLOOKUP($A980,#REF!,8,FALSE())),UPPER(RIGHT(VLOOKUP($A980,#REF!,8,FALSE()), 1)),"")</f>
        <v>#VALUE!</v>
      </c>
      <c r="J980" s="90" t="e">
        <f aca="false">IF(LEN(VLOOKUP($A980,#REF!,4,FALSE())),UPPER(RIGHT(VLOOKUP($A980,#REF!,4,FALSE()), 1)),"")</f>
        <v>#VALUE!</v>
      </c>
      <c r="K980" s="90" t="e">
        <f aca="false">IF(LEN(VLOOKUP($A980,#REF!,5,FALSE())),UPPER(RIGHT(VLOOKUP($A980,#REF!,5,FALSE()), 1)),"")</f>
        <v>#VALUE!</v>
      </c>
      <c r="L980" s="90" t="e">
        <f aca="false">IF(LEN(VLOOKUP($A980,#REF!,6,FALSE())),UPPER(RIGHT(VLOOKUP($A980,#REF!,6,FALSE()), 1)),"")</f>
        <v>#VALUE!</v>
      </c>
      <c r="M980" s="91" t="e">
        <f aca="false">IF(LEN(VLOOKUP($A980,#REF!,7,FALSE())),UPPER(RIGHT(VLOOKUP($A980,#REF!,7,FALSE()), 1)),"")</f>
        <v>#VALUE!</v>
      </c>
      <c r="N980" s="185"/>
      <c r="O980" s="185"/>
      <c r="P980" s="185"/>
      <c r="Q980" s="185"/>
      <c r="R980" s="185"/>
      <c r="S980" s="100" t="e">
        <f aca="false">HLOOKUP("Device Tree Pin Name",#REF!,MATCH($A980,#REF!,0),FALSE())</f>
        <v>#VALUE!</v>
      </c>
      <c r="T980" s="95" t="e">
        <f aca="false">HLOOKUP("power rail",#REF!,MATCH($A980,#REF!,0),FALSE())</f>
        <v>#VALUE!</v>
      </c>
      <c r="U980" s="96" t="e">
        <f aca="false">HLOOKUP("Wake Capable",#REF!,MATCH($A980,#REF!,0),FALSE())</f>
        <v>#VALUE!</v>
      </c>
      <c r="V980" s="96" t="e">
        <f aca="false">HLOOKUP("Strap",#REF!,MATCH($A980,#REF!,0),FALSE())</f>
        <v>#VALUE!</v>
      </c>
      <c r="W980" s="96"/>
      <c r="X980" s="96"/>
      <c r="Y980" s="96"/>
      <c r="Z980" s="95"/>
      <c r="AA980" s="95" t="e">
        <f aca="false">HLOOKUP("Pad type",#REF!,MATCH($A980,#REF!,0),FALSE())</f>
        <v>#VALUE!</v>
      </c>
      <c r="AB980" s="100"/>
      <c r="AC980" s="100" t="e">
        <f aca="false">HLOOKUP("POR Pin State",#REF!,MATCH($A980,#REF!,0),FALSE())</f>
        <v>#VALUE!</v>
      </c>
      <c r="AD980" s="186"/>
      <c r="AE980" s="187"/>
      <c r="AF980" s="187"/>
      <c r="AG980" s="187"/>
      <c r="AH980" s="188"/>
      <c r="AI980" s="188"/>
      <c r="AJ980" s="189"/>
      <c r="AK980" s="189"/>
      <c r="AL980" s="189"/>
      <c r="AM980" s="189"/>
      <c r="AN980" s="189"/>
      <c r="AO980" s="189"/>
      <c r="AP980" s="189"/>
      <c r="AQ980" s="194" t="s">
        <v>2373</v>
      </c>
      <c r="AR980" s="104"/>
      <c r="AS980" s="104"/>
      <c r="AT980" s="104"/>
      <c r="AU980" s="104"/>
      <c r="AV980" s="104"/>
      <c r="AW980" s="104"/>
      <c r="AX980" s="104"/>
      <c r="AY980" s="104"/>
      <c r="AZ980" s="104"/>
      <c r="BA980" s="104"/>
      <c r="BB980" s="162"/>
      <c r="BC980" s="104"/>
      <c r="BD980" s="214"/>
      <c r="BE980" s="213" t="s">
        <v>2374</v>
      </c>
      <c r="BF980" s="108" t="e">
        <f aca="false">VLOOKUP($A980,#REF!, 34, FALSE())</f>
        <v>#VALUE!</v>
      </c>
      <c r="BG980" s="418" t="e">
        <f aca="false">VLOOKUP($A980,#REF!, 22, FALSE())</f>
        <v>#VALUE!</v>
      </c>
      <c r="BH980" s="109"/>
    </row>
    <row r="981" s="193" customFormat="true" ht="12.75" hidden="false" customHeight="true" outlineLevel="0" collapsed="false">
      <c r="A981" s="133" t="s">
        <v>2375</v>
      </c>
      <c r="B981" s="86" t="e">
        <f aca="false">VLOOKUP($A981,#REF!, 34, FALSE())</f>
        <v>#VALUE!</v>
      </c>
      <c r="C981" s="87" t="str">
        <f aca="false">CONCATENATE("unused_",A981)</f>
        <v>unused_DDR_XM3_B2A_CA4</v>
      </c>
      <c r="D981" s="88" t="e">
        <f aca="false">IF(LEN(VLOOKUP($A981,#REF!,8,FALSE())),LEFT(VLOOKUP($A981,#REF!,8,FALSE()),LEN(VLOOKUP($A981,#REF!,8,FALSE()))-2),"")</f>
        <v>#VALUE!</v>
      </c>
      <c r="E981" s="89" t="e">
        <f aca="false">IF(LEN(VLOOKUP($A981,#REF!,4,FALSE())),IF(INDEX(#REF!,MATCH($A981,#REF!,0),1),LEFT(VLOOKUP($A981,#REF!,4,FALSE()),LEN(VLOOKUP($A981,#REF!,4,FALSE()))-2),CONCATENATE(LEFT(VLOOKUP($A981,#REF!,4,FALSE()),LEN(VLOOKUP($A981,#REF!,4,FALSE()))-2),"*")),"")</f>
        <v>#VALUE!</v>
      </c>
      <c r="F981" s="90" t="e">
        <f aca="false">IF(LEN(VLOOKUP($A981,#REF!,5,FALSE())),IF(INDEX(#REF!,MATCH($A981,#REF!,0),2),LEFT(VLOOKUP($A981,#REF!,5,FALSE()),LEN(VLOOKUP($A981,#REF!,5,FALSE()))-2),CONCATENATE(LEFT(VLOOKUP($A981,#REF!,5,FALSE()),LEN(VLOOKUP($A981,#REF!,5,FALSE()))-2),"*")),"")</f>
        <v>#VALUE!</v>
      </c>
      <c r="G981" s="90" t="e">
        <f aca="false">IF(LEN(VLOOKUP($A981,#REF!,6,FALSE())),IF(INDEX(#REF!,MATCH($A981,#REF!,0),3),LEFT(VLOOKUP($A981,#REF!,6,FALSE()),LEN(VLOOKUP($A981,#REF!,6,FALSE()))-2),CONCATENATE(LEFT(VLOOKUP($A981,#REF!,6,FALSE()),LEN(VLOOKUP($A981,#REF!,6,FALSE()))-2),"*")),"")</f>
        <v>#VALUE!</v>
      </c>
      <c r="H981" s="91" t="e">
        <f aca="false">IF(LEN(VLOOKUP($A981,#REF!,7,FALSE())),IF(INDEX(#REF!,MATCH($A981,#REF!,0),4),LEFT(VLOOKUP($A981,#REF!,7,FALSE()),LEN(VLOOKUP($A981,#REF!,7,FALSE()))-2),CONCATENATE(LEFT(VLOOKUP($A981,#REF!,7,FALSE()),LEN(VLOOKUP($A981,#REF!,7,FALSE()))-2),"*")),"")</f>
        <v>#VALUE!</v>
      </c>
      <c r="I981" s="92" t="e">
        <f aca="false">IF(LEN(VLOOKUP($A981,#REF!,8,FALSE())),UPPER(RIGHT(VLOOKUP($A981,#REF!,8,FALSE()), 1)),"")</f>
        <v>#VALUE!</v>
      </c>
      <c r="J981" s="90" t="e">
        <f aca="false">IF(LEN(VLOOKUP($A981,#REF!,4,FALSE())),UPPER(RIGHT(VLOOKUP($A981,#REF!,4,FALSE()), 1)),"")</f>
        <v>#VALUE!</v>
      </c>
      <c r="K981" s="90" t="e">
        <f aca="false">IF(LEN(VLOOKUP($A981,#REF!,5,FALSE())),UPPER(RIGHT(VLOOKUP($A981,#REF!,5,FALSE()), 1)),"")</f>
        <v>#VALUE!</v>
      </c>
      <c r="L981" s="90" t="e">
        <f aca="false">IF(LEN(VLOOKUP($A981,#REF!,6,FALSE())),UPPER(RIGHT(VLOOKUP($A981,#REF!,6,FALSE()), 1)),"")</f>
        <v>#VALUE!</v>
      </c>
      <c r="M981" s="91" t="e">
        <f aca="false">IF(LEN(VLOOKUP($A981,#REF!,7,FALSE())),UPPER(RIGHT(VLOOKUP($A981,#REF!,7,FALSE()), 1)),"")</f>
        <v>#VALUE!</v>
      </c>
      <c r="N981" s="185"/>
      <c r="O981" s="185"/>
      <c r="P981" s="185"/>
      <c r="Q981" s="185"/>
      <c r="R981" s="185"/>
      <c r="S981" s="100" t="e">
        <f aca="false">HLOOKUP("Device Tree Pin Name",#REF!,MATCH($A981,#REF!,0),FALSE())</f>
        <v>#VALUE!</v>
      </c>
      <c r="T981" s="95" t="e">
        <f aca="false">HLOOKUP("power rail",#REF!,MATCH($A981,#REF!,0),FALSE())</f>
        <v>#VALUE!</v>
      </c>
      <c r="U981" s="96" t="e">
        <f aca="false">HLOOKUP("Wake Capable",#REF!,MATCH($A981,#REF!,0),FALSE())</f>
        <v>#VALUE!</v>
      </c>
      <c r="V981" s="96" t="e">
        <f aca="false">HLOOKUP("Strap",#REF!,MATCH($A981,#REF!,0),FALSE())</f>
        <v>#VALUE!</v>
      </c>
      <c r="W981" s="96"/>
      <c r="X981" s="96"/>
      <c r="Y981" s="96"/>
      <c r="Z981" s="95"/>
      <c r="AA981" s="95" t="e">
        <f aca="false">HLOOKUP("Pad type",#REF!,MATCH($A981,#REF!,0),FALSE())</f>
        <v>#VALUE!</v>
      </c>
      <c r="AB981" s="100"/>
      <c r="AC981" s="100" t="e">
        <f aca="false">HLOOKUP("POR Pin State",#REF!,MATCH($A981,#REF!,0),FALSE())</f>
        <v>#VALUE!</v>
      </c>
      <c r="AD981" s="186"/>
      <c r="AE981" s="187"/>
      <c r="AF981" s="187"/>
      <c r="AG981" s="187"/>
      <c r="AH981" s="188"/>
      <c r="AI981" s="188"/>
      <c r="AJ981" s="189"/>
      <c r="AK981" s="189"/>
      <c r="AL981" s="189"/>
      <c r="AM981" s="189"/>
      <c r="AN981" s="189"/>
      <c r="AO981" s="189"/>
      <c r="AP981" s="189"/>
      <c r="AQ981" s="194" t="s">
        <v>2376</v>
      </c>
      <c r="AR981" s="104"/>
      <c r="AS981" s="104"/>
      <c r="AT981" s="104"/>
      <c r="AU981" s="104"/>
      <c r="AV981" s="104"/>
      <c r="AW981" s="104"/>
      <c r="AX981" s="104"/>
      <c r="AY981" s="104"/>
      <c r="AZ981" s="104"/>
      <c r="BA981" s="104"/>
      <c r="BB981" s="162"/>
      <c r="BC981" s="104"/>
      <c r="BD981" s="214"/>
      <c r="BE981" s="213" t="s">
        <v>2377</v>
      </c>
      <c r="BF981" s="108" t="e">
        <f aca="false">VLOOKUP($A981,#REF!, 34, FALSE())</f>
        <v>#VALUE!</v>
      </c>
      <c r="BG981" s="418" t="e">
        <f aca="false">VLOOKUP($A981,#REF!, 22, FALSE())</f>
        <v>#VALUE!</v>
      </c>
      <c r="BH981" s="109"/>
    </row>
    <row r="982" s="193" customFormat="true" ht="12.75" hidden="false" customHeight="true" outlineLevel="0" collapsed="false">
      <c r="A982" s="133" t="s">
        <v>2378</v>
      </c>
      <c r="B982" s="86" t="e">
        <f aca="false">VLOOKUP($A982,#REF!, 34, FALSE())</f>
        <v>#VALUE!</v>
      </c>
      <c r="C982" s="87" t="str">
        <f aca="false">CONCATENATE("unused_",A982)</f>
        <v>unused_DDR_XM3_B2A_CA5</v>
      </c>
      <c r="D982" s="88" t="e">
        <f aca="false">IF(LEN(VLOOKUP($A982,#REF!,8,FALSE())),LEFT(VLOOKUP($A982,#REF!,8,FALSE()),LEN(VLOOKUP($A982,#REF!,8,FALSE()))-2),"")</f>
        <v>#VALUE!</v>
      </c>
      <c r="E982" s="89" t="e">
        <f aca="false">IF(LEN(VLOOKUP($A982,#REF!,4,FALSE())),IF(INDEX(#REF!,MATCH($A982,#REF!,0),1),LEFT(VLOOKUP($A982,#REF!,4,FALSE()),LEN(VLOOKUP($A982,#REF!,4,FALSE()))-2),CONCATENATE(LEFT(VLOOKUP($A982,#REF!,4,FALSE()),LEN(VLOOKUP($A982,#REF!,4,FALSE()))-2),"*")),"")</f>
        <v>#VALUE!</v>
      </c>
      <c r="F982" s="90" t="e">
        <f aca="false">IF(LEN(VLOOKUP($A982,#REF!,5,FALSE())),IF(INDEX(#REF!,MATCH($A982,#REF!,0),2),LEFT(VLOOKUP($A982,#REF!,5,FALSE()),LEN(VLOOKUP($A982,#REF!,5,FALSE()))-2),CONCATENATE(LEFT(VLOOKUP($A982,#REF!,5,FALSE()),LEN(VLOOKUP($A982,#REF!,5,FALSE()))-2),"*")),"")</f>
        <v>#VALUE!</v>
      </c>
      <c r="G982" s="90" t="e">
        <f aca="false">IF(LEN(VLOOKUP($A982,#REF!,6,FALSE())),IF(INDEX(#REF!,MATCH($A982,#REF!,0),3),LEFT(VLOOKUP($A982,#REF!,6,FALSE()),LEN(VLOOKUP($A982,#REF!,6,FALSE()))-2),CONCATENATE(LEFT(VLOOKUP($A982,#REF!,6,FALSE()),LEN(VLOOKUP($A982,#REF!,6,FALSE()))-2),"*")),"")</f>
        <v>#VALUE!</v>
      </c>
      <c r="H982" s="91" t="e">
        <f aca="false">IF(LEN(VLOOKUP($A982,#REF!,7,FALSE())),IF(INDEX(#REF!,MATCH($A982,#REF!,0),4),LEFT(VLOOKUP($A982,#REF!,7,FALSE()),LEN(VLOOKUP($A982,#REF!,7,FALSE()))-2),CONCATENATE(LEFT(VLOOKUP($A982,#REF!,7,FALSE()),LEN(VLOOKUP($A982,#REF!,7,FALSE()))-2),"*")),"")</f>
        <v>#VALUE!</v>
      </c>
      <c r="I982" s="92" t="e">
        <f aca="false">IF(LEN(VLOOKUP($A982,#REF!,8,FALSE())),UPPER(RIGHT(VLOOKUP($A982,#REF!,8,FALSE()), 1)),"")</f>
        <v>#VALUE!</v>
      </c>
      <c r="J982" s="90" t="e">
        <f aca="false">IF(LEN(VLOOKUP($A982,#REF!,4,FALSE())),UPPER(RIGHT(VLOOKUP($A982,#REF!,4,FALSE()), 1)),"")</f>
        <v>#VALUE!</v>
      </c>
      <c r="K982" s="90" t="e">
        <f aca="false">IF(LEN(VLOOKUP($A982,#REF!,5,FALSE())),UPPER(RIGHT(VLOOKUP($A982,#REF!,5,FALSE()), 1)),"")</f>
        <v>#VALUE!</v>
      </c>
      <c r="L982" s="90" t="e">
        <f aca="false">IF(LEN(VLOOKUP($A982,#REF!,6,FALSE())),UPPER(RIGHT(VLOOKUP($A982,#REF!,6,FALSE()), 1)),"")</f>
        <v>#VALUE!</v>
      </c>
      <c r="M982" s="91" t="e">
        <f aca="false">IF(LEN(VLOOKUP($A982,#REF!,7,FALSE())),UPPER(RIGHT(VLOOKUP($A982,#REF!,7,FALSE()), 1)),"")</f>
        <v>#VALUE!</v>
      </c>
      <c r="N982" s="185"/>
      <c r="O982" s="185"/>
      <c r="P982" s="185"/>
      <c r="Q982" s="185"/>
      <c r="R982" s="185"/>
      <c r="S982" s="100" t="e">
        <f aca="false">HLOOKUP("Device Tree Pin Name",#REF!,MATCH($A982,#REF!,0),FALSE())</f>
        <v>#VALUE!</v>
      </c>
      <c r="T982" s="95" t="e">
        <f aca="false">HLOOKUP("power rail",#REF!,MATCH($A982,#REF!,0),FALSE())</f>
        <v>#VALUE!</v>
      </c>
      <c r="U982" s="96" t="e">
        <f aca="false">HLOOKUP("Wake Capable",#REF!,MATCH($A982,#REF!,0),FALSE())</f>
        <v>#VALUE!</v>
      </c>
      <c r="V982" s="96" t="e">
        <f aca="false">HLOOKUP("Strap",#REF!,MATCH($A982,#REF!,0),FALSE())</f>
        <v>#VALUE!</v>
      </c>
      <c r="W982" s="96"/>
      <c r="X982" s="96"/>
      <c r="Y982" s="96"/>
      <c r="Z982" s="95"/>
      <c r="AA982" s="95" t="e">
        <f aca="false">HLOOKUP("Pad type",#REF!,MATCH($A982,#REF!,0),FALSE())</f>
        <v>#VALUE!</v>
      </c>
      <c r="AB982" s="100"/>
      <c r="AC982" s="100" t="e">
        <f aca="false">HLOOKUP("POR Pin State",#REF!,MATCH($A982,#REF!,0),FALSE())</f>
        <v>#VALUE!</v>
      </c>
      <c r="AD982" s="186"/>
      <c r="AE982" s="187"/>
      <c r="AF982" s="187"/>
      <c r="AG982" s="187"/>
      <c r="AH982" s="188"/>
      <c r="AI982" s="188"/>
      <c r="AJ982" s="189"/>
      <c r="AK982" s="189"/>
      <c r="AL982" s="189"/>
      <c r="AM982" s="189"/>
      <c r="AN982" s="189"/>
      <c r="AO982" s="189"/>
      <c r="AP982" s="189"/>
      <c r="AQ982" s="194" t="s">
        <v>2379</v>
      </c>
      <c r="AR982" s="104"/>
      <c r="AS982" s="104"/>
      <c r="AT982" s="104"/>
      <c r="AU982" s="104"/>
      <c r="AV982" s="104"/>
      <c r="AW982" s="104"/>
      <c r="AX982" s="104"/>
      <c r="AY982" s="104"/>
      <c r="AZ982" s="104"/>
      <c r="BA982" s="104"/>
      <c r="BB982" s="162"/>
      <c r="BC982" s="104"/>
      <c r="BD982" s="214"/>
      <c r="BE982" s="213" t="s">
        <v>2380</v>
      </c>
      <c r="BF982" s="108" t="e">
        <f aca="false">VLOOKUP($A982,#REF!, 34, FALSE())</f>
        <v>#VALUE!</v>
      </c>
      <c r="BG982" s="418" t="e">
        <f aca="false">VLOOKUP($A982,#REF!, 22, FALSE())</f>
        <v>#VALUE!</v>
      </c>
      <c r="BH982" s="109"/>
    </row>
    <row r="983" s="193" customFormat="true" ht="12.75" hidden="false" customHeight="true" outlineLevel="0" collapsed="false">
      <c r="A983" s="1" t="s">
        <v>2381</v>
      </c>
      <c r="B983" s="86" t="e">
        <f aca="false">VLOOKUP($A983,#REF!, 34, FALSE())</f>
        <v>#VALUE!</v>
      </c>
      <c r="C983" s="87" t="str">
        <f aca="false">CONCATENATE("unused_",A983)</f>
        <v>unused_DDR_XM3_B2A_CA6</v>
      </c>
      <c r="D983" s="88" t="e">
        <f aca="false">IF(LEN(VLOOKUP($A983,#REF!,8,FALSE())),LEFT(VLOOKUP($A983,#REF!,8,FALSE()),LEN(VLOOKUP($A983,#REF!,8,FALSE()))-2),"")</f>
        <v>#VALUE!</v>
      </c>
      <c r="E983" s="89" t="e">
        <f aca="false">IF(LEN(VLOOKUP($A983,#REF!,4,FALSE())),IF(INDEX(#REF!,MATCH($A983,#REF!,0),1),LEFT(VLOOKUP($A983,#REF!,4,FALSE()),LEN(VLOOKUP($A983,#REF!,4,FALSE()))-2),CONCATENATE(LEFT(VLOOKUP($A983,#REF!,4,FALSE()),LEN(VLOOKUP($A983,#REF!,4,FALSE()))-2),"*")),"")</f>
        <v>#VALUE!</v>
      </c>
      <c r="F983" s="90" t="e">
        <f aca="false">IF(LEN(VLOOKUP($A983,#REF!,5,FALSE())),IF(INDEX(#REF!,MATCH($A983,#REF!,0),2),LEFT(VLOOKUP($A983,#REF!,5,FALSE()),LEN(VLOOKUP($A983,#REF!,5,FALSE()))-2),CONCATENATE(LEFT(VLOOKUP($A983,#REF!,5,FALSE()),LEN(VLOOKUP($A983,#REF!,5,FALSE()))-2),"*")),"")</f>
        <v>#VALUE!</v>
      </c>
      <c r="G983" s="90" t="e">
        <f aca="false">IF(LEN(VLOOKUP($A983,#REF!,6,FALSE())),IF(INDEX(#REF!,MATCH($A983,#REF!,0),3),LEFT(VLOOKUP($A983,#REF!,6,FALSE()),LEN(VLOOKUP($A983,#REF!,6,FALSE()))-2),CONCATENATE(LEFT(VLOOKUP($A983,#REF!,6,FALSE()),LEN(VLOOKUP($A983,#REF!,6,FALSE()))-2),"*")),"")</f>
        <v>#VALUE!</v>
      </c>
      <c r="H983" s="91" t="e">
        <f aca="false">IF(LEN(VLOOKUP($A983,#REF!,7,FALSE())),IF(INDEX(#REF!,MATCH($A983,#REF!,0),4),LEFT(VLOOKUP($A983,#REF!,7,FALSE()),LEN(VLOOKUP($A983,#REF!,7,FALSE()))-2),CONCATENATE(LEFT(VLOOKUP($A983,#REF!,7,FALSE()),LEN(VLOOKUP($A983,#REF!,7,FALSE()))-2),"*")),"")</f>
        <v>#VALUE!</v>
      </c>
      <c r="I983" s="92" t="e">
        <f aca="false">IF(LEN(VLOOKUP($A983,#REF!,8,FALSE())),UPPER(RIGHT(VLOOKUP($A983,#REF!,8,FALSE()), 1)),"")</f>
        <v>#VALUE!</v>
      </c>
      <c r="J983" s="90" t="e">
        <f aca="false">IF(LEN(VLOOKUP($A983,#REF!,4,FALSE())),UPPER(RIGHT(VLOOKUP($A983,#REF!,4,FALSE()), 1)),"")</f>
        <v>#VALUE!</v>
      </c>
      <c r="K983" s="90" t="e">
        <f aca="false">IF(LEN(VLOOKUP($A983,#REF!,5,FALSE())),UPPER(RIGHT(VLOOKUP($A983,#REF!,5,FALSE()), 1)),"")</f>
        <v>#VALUE!</v>
      </c>
      <c r="L983" s="90" t="e">
        <f aca="false">IF(LEN(VLOOKUP($A983,#REF!,6,FALSE())),UPPER(RIGHT(VLOOKUP($A983,#REF!,6,FALSE()), 1)),"")</f>
        <v>#VALUE!</v>
      </c>
      <c r="M983" s="91" t="e">
        <f aca="false">IF(LEN(VLOOKUP($A983,#REF!,7,FALSE())),UPPER(RIGHT(VLOOKUP($A983,#REF!,7,FALSE()), 1)),"")</f>
        <v>#VALUE!</v>
      </c>
      <c r="N983" s="185"/>
      <c r="O983" s="185"/>
      <c r="P983" s="185"/>
      <c r="Q983" s="185"/>
      <c r="R983" s="185"/>
      <c r="S983" s="100" t="e">
        <f aca="false">HLOOKUP("Device Tree Pin Name",#REF!,MATCH($A983,#REF!,0),FALSE())</f>
        <v>#VALUE!</v>
      </c>
      <c r="T983" s="95" t="e">
        <f aca="false">HLOOKUP("power rail",#REF!,MATCH($A983,#REF!,0),FALSE())</f>
        <v>#VALUE!</v>
      </c>
      <c r="U983" s="96" t="e">
        <f aca="false">HLOOKUP("Wake Capable",#REF!,MATCH($A983,#REF!,0),FALSE())</f>
        <v>#VALUE!</v>
      </c>
      <c r="V983" s="96" t="e">
        <f aca="false">HLOOKUP("Strap",#REF!,MATCH($A983,#REF!,0),FALSE())</f>
        <v>#VALUE!</v>
      </c>
      <c r="W983" s="96"/>
      <c r="X983" s="96"/>
      <c r="Y983" s="96"/>
      <c r="Z983" s="95"/>
      <c r="AA983" s="95" t="e">
        <f aca="false">HLOOKUP("Pad type",#REF!,MATCH($A983,#REF!,0),FALSE())</f>
        <v>#VALUE!</v>
      </c>
      <c r="AB983" s="100"/>
      <c r="AC983" s="100" t="e">
        <f aca="false">HLOOKUP("POR Pin State",#REF!,MATCH($A983,#REF!,0),FALSE())</f>
        <v>#VALUE!</v>
      </c>
      <c r="AD983" s="186"/>
      <c r="AE983" s="187"/>
      <c r="AF983" s="187"/>
      <c r="AG983" s="187"/>
      <c r="AH983" s="188"/>
      <c r="AI983" s="188"/>
      <c r="AJ983" s="189"/>
      <c r="AK983" s="189"/>
      <c r="AL983" s="189"/>
      <c r="AM983" s="189"/>
      <c r="AN983" s="189"/>
      <c r="AO983" s="189"/>
      <c r="AP983" s="189"/>
      <c r="AQ983" s="194" t="s">
        <v>2382</v>
      </c>
      <c r="AR983" s="104"/>
      <c r="AS983" s="104"/>
      <c r="AT983" s="104"/>
      <c r="AU983" s="104"/>
      <c r="AV983" s="104"/>
      <c r="AW983" s="104"/>
      <c r="AX983" s="104"/>
      <c r="AY983" s="104"/>
      <c r="AZ983" s="104"/>
      <c r="BA983" s="104"/>
      <c r="BB983" s="162"/>
      <c r="BC983" s="104"/>
      <c r="BD983" s="214"/>
      <c r="BE983" s="213" t="s">
        <v>2383</v>
      </c>
      <c r="BF983" s="108" t="e">
        <f aca="false">VLOOKUP($A983,#REF!, 34, FALSE())</f>
        <v>#VALUE!</v>
      </c>
      <c r="BG983" s="418" t="e">
        <f aca="false">VLOOKUP($A983,#REF!, 22, FALSE())</f>
        <v>#VALUE!</v>
      </c>
      <c r="BH983" s="109"/>
    </row>
    <row r="984" s="193" customFormat="true" ht="12.75" hidden="false" customHeight="true" outlineLevel="0" collapsed="false">
      <c r="A984" s="1" t="s">
        <v>2384</v>
      </c>
      <c r="B984" s="86" t="e">
        <f aca="false">VLOOKUP($A984,#REF!, 34, FALSE())</f>
        <v>#VALUE!</v>
      </c>
      <c r="C984" s="87" t="str">
        <f aca="false">CONCATENATE("unused_",A984)</f>
        <v>unused_DDR_XM3_B2B_CA0</v>
      </c>
      <c r="D984" s="88" t="e">
        <f aca="false">IF(LEN(VLOOKUP($A984,#REF!,8,FALSE())),LEFT(VLOOKUP($A984,#REF!,8,FALSE()),LEN(VLOOKUP($A984,#REF!,8,FALSE()))-2),"")</f>
        <v>#VALUE!</v>
      </c>
      <c r="E984" s="89" t="e">
        <f aca="false">IF(LEN(VLOOKUP($A984,#REF!,4,FALSE())),IF(INDEX(#REF!,MATCH($A984,#REF!,0),1),LEFT(VLOOKUP($A984,#REF!,4,FALSE()),LEN(VLOOKUP($A984,#REF!,4,FALSE()))-2),CONCATENATE(LEFT(VLOOKUP($A984,#REF!,4,FALSE()),LEN(VLOOKUP($A984,#REF!,4,FALSE()))-2),"*")),"")</f>
        <v>#VALUE!</v>
      </c>
      <c r="F984" s="90" t="e">
        <f aca="false">IF(LEN(VLOOKUP($A984,#REF!,5,FALSE())),IF(INDEX(#REF!,MATCH($A984,#REF!,0),2),LEFT(VLOOKUP($A984,#REF!,5,FALSE()),LEN(VLOOKUP($A984,#REF!,5,FALSE()))-2),CONCATENATE(LEFT(VLOOKUP($A984,#REF!,5,FALSE()),LEN(VLOOKUP($A984,#REF!,5,FALSE()))-2),"*")),"")</f>
        <v>#VALUE!</v>
      </c>
      <c r="G984" s="90" t="e">
        <f aca="false">IF(LEN(VLOOKUP($A984,#REF!,6,FALSE())),IF(INDEX(#REF!,MATCH($A984,#REF!,0),3),LEFT(VLOOKUP($A984,#REF!,6,FALSE()),LEN(VLOOKUP($A984,#REF!,6,FALSE()))-2),CONCATENATE(LEFT(VLOOKUP($A984,#REF!,6,FALSE()),LEN(VLOOKUP($A984,#REF!,6,FALSE()))-2),"*")),"")</f>
        <v>#VALUE!</v>
      </c>
      <c r="H984" s="91" t="e">
        <f aca="false">IF(LEN(VLOOKUP($A984,#REF!,7,FALSE())),IF(INDEX(#REF!,MATCH($A984,#REF!,0),4),LEFT(VLOOKUP($A984,#REF!,7,FALSE()),LEN(VLOOKUP($A984,#REF!,7,FALSE()))-2),CONCATENATE(LEFT(VLOOKUP($A984,#REF!,7,FALSE()),LEN(VLOOKUP($A984,#REF!,7,FALSE()))-2),"*")),"")</f>
        <v>#VALUE!</v>
      </c>
      <c r="I984" s="92" t="e">
        <f aca="false">IF(LEN(VLOOKUP($A984,#REF!,8,FALSE())),UPPER(RIGHT(VLOOKUP($A984,#REF!,8,FALSE()), 1)),"")</f>
        <v>#VALUE!</v>
      </c>
      <c r="J984" s="90" t="e">
        <f aca="false">IF(LEN(VLOOKUP($A984,#REF!,4,FALSE())),UPPER(RIGHT(VLOOKUP($A984,#REF!,4,FALSE()), 1)),"")</f>
        <v>#VALUE!</v>
      </c>
      <c r="K984" s="90" t="e">
        <f aca="false">IF(LEN(VLOOKUP($A984,#REF!,5,FALSE())),UPPER(RIGHT(VLOOKUP($A984,#REF!,5,FALSE()), 1)),"")</f>
        <v>#VALUE!</v>
      </c>
      <c r="L984" s="90" t="e">
        <f aca="false">IF(LEN(VLOOKUP($A984,#REF!,6,FALSE())),UPPER(RIGHT(VLOOKUP($A984,#REF!,6,FALSE()), 1)),"")</f>
        <v>#VALUE!</v>
      </c>
      <c r="M984" s="91" t="e">
        <f aca="false">IF(LEN(VLOOKUP($A984,#REF!,7,FALSE())),UPPER(RIGHT(VLOOKUP($A984,#REF!,7,FALSE()), 1)),"")</f>
        <v>#VALUE!</v>
      </c>
      <c r="N984" s="185"/>
      <c r="O984" s="185"/>
      <c r="P984" s="185"/>
      <c r="Q984" s="185"/>
      <c r="R984" s="185"/>
      <c r="S984" s="100" t="e">
        <f aca="false">HLOOKUP("Device Tree Pin Name",#REF!,MATCH($A984,#REF!,0),FALSE())</f>
        <v>#VALUE!</v>
      </c>
      <c r="T984" s="95" t="e">
        <f aca="false">HLOOKUP("power rail",#REF!,MATCH($A984,#REF!,0),FALSE())</f>
        <v>#VALUE!</v>
      </c>
      <c r="U984" s="96" t="e">
        <f aca="false">HLOOKUP("Wake Capable",#REF!,MATCH($A984,#REF!,0),FALSE())</f>
        <v>#VALUE!</v>
      </c>
      <c r="V984" s="96" t="e">
        <f aca="false">HLOOKUP("Strap",#REF!,MATCH($A984,#REF!,0),FALSE())</f>
        <v>#VALUE!</v>
      </c>
      <c r="W984" s="96"/>
      <c r="X984" s="96"/>
      <c r="Y984" s="96"/>
      <c r="Z984" s="95"/>
      <c r="AA984" s="95" t="e">
        <f aca="false">HLOOKUP("Pad type",#REF!,MATCH($A984,#REF!,0),FALSE())</f>
        <v>#VALUE!</v>
      </c>
      <c r="AB984" s="100"/>
      <c r="AC984" s="100" t="e">
        <f aca="false">HLOOKUP("POR Pin State",#REF!,MATCH($A984,#REF!,0),FALSE())</f>
        <v>#VALUE!</v>
      </c>
      <c r="AD984" s="186"/>
      <c r="AE984" s="187"/>
      <c r="AF984" s="187"/>
      <c r="AG984" s="187"/>
      <c r="AH984" s="188"/>
      <c r="AI984" s="188"/>
      <c r="AJ984" s="189"/>
      <c r="AK984" s="189"/>
      <c r="AL984" s="189"/>
      <c r="AM984" s="189"/>
      <c r="AN984" s="189"/>
      <c r="AO984" s="189"/>
      <c r="AP984" s="189"/>
      <c r="AQ984" s="194" t="s">
        <v>2385</v>
      </c>
      <c r="AR984" s="104"/>
      <c r="AS984" s="104"/>
      <c r="AT984" s="104"/>
      <c r="AU984" s="104"/>
      <c r="AV984" s="104"/>
      <c r="AW984" s="104"/>
      <c r="AX984" s="104"/>
      <c r="AY984" s="104"/>
      <c r="AZ984" s="104"/>
      <c r="BA984" s="104"/>
      <c r="BB984" s="162"/>
      <c r="BC984" s="104"/>
      <c r="BD984" s="214"/>
      <c r="BE984" s="213" t="s">
        <v>2386</v>
      </c>
      <c r="BF984" s="108" t="e">
        <f aca="false">VLOOKUP($A984,#REF!, 34, FALSE())</f>
        <v>#VALUE!</v>
      </c>
      <c r="BG984" s="418" t="e">
        <f aca="false">VLOOKUP($A984,#REF!, 22, FALSE())</f>
        <v>#VALUE!</v>
      </c>
      <c r="BH984" s="109"/>
    </row>
    <row r="985" s="193" customFormat="true" ht="12.75" hidden="false" customHeight="true" outlineLevel="0" collapsed="false">
      <c r="A985" s="133" t="s">
        <v>2387</v>
      </c>
      <c r="B985" s="86" t="e">
        <f aca="false">VLOOKUP($A985,#REF!, 34, FALSE())</f>
        <v>#VALUE!</v>
      </c>
      <c r="C985" s="87" t="str">
        <f aca="false">CONCATENATE("unused_",A985)</f>
        <v>unused_DDR_XM3_B2B_CA1</v>
      </c>
      <c r="D985" s="88" t="e">
        <f aca="false">IF(LEN(VLOOKUP($A985,#REF!,8,FALSE())),LEFT(VLOOKUP($A985,#REF!,8,FALSE()),LEN(VLOOKUP($A985,#REF!,8,FALSE()))-2),"")</f>
        <v>#VALUE!</v>
      </c>
      <c r="E985" s="89" t="e">
        <f aca="false">IF(LEN(VLOOKUP($A985,#REF!,4,FALSE())),IF(INDEX(#REF!,MATCH($A985,#REF!,0),1),LEFT(VLOOKUP($A985,#REF!,4,FALSE()),LEN(VLOOKUP($A985,#REF!,4,FALSE()))-2),CONCATENATE(LEFT(VLOOKUP($A985,#REF!,4,FALSE()),LEN(VLOOKUP($A985,#REF!,4,FALSE()))-2),"*")),"")</f>
        <v>#VALUE!</v>
      </c>
      <c r="F985" s="90" t="e">
        <f aca="false">IF(LEN(VLOOKUP($A985,#REF!,5,FALSE())),IF(INDEX(#REF!,MATCH($A985,#REF!,0),2),LEFT(VLOOKUP($A985,#REF!,5,FALSE()),LEN(VLOOKUP($A985,#REF!,5,FALSE()))-2),CONCATENATE(LEFT(VLOOKUP($A985,#REF!,5,FALSE()),LEN(VLOOKUP($A985,#REF!,5,FALSE()))-2),"*")),"")</f>
        <v>#VALUE!</v>
      </c>
      <c r="G985" s="90" t="e">
        <f aca="false">IF(LEN(VLOOKUP($A985,#REF!,6,FALSE())),IF(INDEX(#REF!,MATCH($A985,#REF!,0),3),LEFT(VLOOKUP($A985,#REF!,6,FALSE()),LEN(VLOOKUP($A985,#REF!,6,FALSE()))-2),CONCATENATE(LEFT(VLOOKUP($A985,#REF!,6,FALSE()),LEN(VLOOKUP($A985,#REF!,6,FALSE()))-2),"*")),"")</f>
        <v>#VALUE!</v>
      </c>
      <c r="H985" s="91" t="e">
        <f aca="false">IF(LEN(VLOOKUP($A985,#REF!,7,FALSE())),IF(INDEX(#REF!,MATCH($A985,#REF!,0),4),LEFT(VLOOKUP($A985,#REF!,7,FALSE()),LEN(VLOOKUP($A985,#REF!,7,FALSE()))-2),CONCATENATE(LEFT(VLOOKUP($A985,#REF!,7,FALSE()),LEN(VLOOKUP($A985,#REF!,7,FALSE()))-2),"*")),"")</f>
        <v>#VALUE!</v>
      </c>
      <c r="I985" s="92" t="e">
        <f aca="false">IF(LEN(VLOOKUP($A985,#REF!,8,FALSE())),UPPER(RIGHT(VLOOKUP($A985,#REF!,8,FALSE()), 1)),"")</f>
        <v>#VALUE!</v>
      </c>
      <c r="J985" s="90" t="e">
        <f aca="false">IF(LEN(VLOOKUP($A985,#REF!,4,FALSE())),UPPER(RIGHT(VLOOKUP($A985,#REF!,4,FALSE()), 1)),"")</f>
        <v>#VALUE!</v>
      </c>
      <c r="K985" s="90" t="e">
        <f aca="false">IF(LEN(VLOOKUP($A985,#REF!,5,FALSE())),UPPER(RIGHT(VLOOKUP($A985,#REF!,5,FALSE()), 1)),"")</f>
        <v>#VALUE!</v>
      </c>
      <c r="L985" s="90" t="e">
        <f aca="false">IF(LEN(VLOOKUP($A985,#REF!,6,FALSE())),UPPER(RIGHT(VLOOKUP($A985,#REF!,6,FALSE()), 1)),"")</f>
        <v>#VALUE!</v>
      </c>
      <c r="M985" s="91" t="e">
        <f aca="false">IF(LEN(VLOOKUP($A985,#REF!,7,FALSE())),UPPER(RIGHT(VLOOKUP($A985,#REF!,7,FALSE()), 1)),"")</f>
        <v>#VALUE!</v>
      </c>
      <c r="N985" s="185"/>
      <c r="O985" s="185"/>
      <c r="P985" s="185"/>
      <c r="Q985" s="185"/>
      <c r="R985" s="185"/>
      <c r="S985" s="100" t="e">
        <f aca="false">HLOOKUP("Device Tree Pin Name",#REF!,MATCH($A985,#REF!,0),FALSE())</f>
        <v>#VALUE!</v>
      </c>
      <c r="T985" s="95" t="e">
        <f aca="false">HLOOKUP("power rail",#REF!,MATCH($A985,#REF!,0),FALSE())</f>
        <v>#VALUE!</v>
      </c>
      <c r="U985" s="96" t="e">
        <f aca="false">HLOOKUP("Wake Capable",#REF!,MATCH($A985,#REF!,0),FALSE())</f>
        <v>#VALUE!</v>
      </c>
      <c r="V985" s="96" t="e">
        <f aca="false">HLOOKUP("Strap",#REF!,MATCH($A985,#REF!,0),FALSE())</f>
        <v>#VALUE!</v>
      </c>
      <c r="W985" s="96"/>
      <c r="X985" s="96"/>
      <c r="Y985" s="96"/>
      <c r="Z985" s="95"/>
      <c r="AA985" s="95" t="e">
        <f aca="false">HLOOKUP("Pad type",#REF!,MATCH($A985,#REF!,0),FALSE())</f>
        <v>#VALUE!</v>
      </c>
      <c r="AB985" s="100"/>
      <c r="AC985" s="100" t="e">
        <f aca="false">HLOOKUP("POR Pin State",#REF!,MATCH($A985,#REF!,0),FALSE())</f>
        <v>#VALUE!</v>
      </c>
      <c r="AD985" s="186"/>
      <c r="AE985" s="187"/>
      <c r="AF985" s="187"/>
      <c r="AG985" s="187"/>
      <c r="AH985" s="188"/>
      <c r="AI985" s="188"/>
      <c r="AJ985" s="189"/>
      <c r="AK985" s="189"/>
      <c r="AL985" s="189"/>
      <c r="AM985" s="189"/>
      <c r="AN985" s="189"/>
      <c r="AO985" s="189"/>
      <c r="AP985" s="189"/>
      <c r="AQ985" s="194" t="s">
        <v>2388</v>
      </c>
      <c r="AR985" s="104"/>
      <c r="AS985" s="104"/>
      <c r="AT985" s="104"/>
      <c r="AU985" s="104"/>
      <c r="AV985" s="104"/>
      <c r="AW985" s="104"/>
      <c r="AX985" s="104"/>
      <c r="AY985" s="104"/>
      <c r="AZ985" s="104"/>
      <c r="BA985" s="104"/>
      <c r="BB985" s="162"/>
      <c r="BC985" s="104"/>
      <c r="BD985" s="214"/>
      <c r="BE985" s="213" t="s">
        <v>2389</v>
      </c>
      <c r="BF985" s="108" t="e">
        <f aca="false">VLOOKUP($A985,#REF!, 34, FALSE())</f>
        <v>#VALUE!</v>
      </c>
      <c r="BG985" s="418" t="e">
        <f aca="false">VLOOKUP($A985,#REF!, 22, FALSE())</f>
        <v>#VALUE!</v>
      </c>
      <c r="BH985" s="109"/>
    </row>
    <row r="986" s="193" customFormat="true" ht="12.75" hidden="false" customHeight="true" outlineLevel="0" collapsed="false">
      <c r="A986" s="133" t="s">
        <v>2390</v>
      </c>
      <c r="B986" s="86" t="e">
        <f aca="false">VLOOKUP($A986,#REF!, 34, FALSE())</f>
        <v>#VALUE!</v>
      </c>
      <c r="C986" s="87" t="str">
        <f aca="false">CONCATENATE("unused_",A986)</f>
        <v>unused_DDR_XM3_B2B_CA2</v>
      </c>
      <c r="D986" s="88" t="e">
        <f aca="false">IF(LEN(VLOOKUP($A986,#REF!,8,FALSE())),LEFT(VLOOKUP($A986,#REF!,8,FALSE()),LEN(VLOOKUP($A986,#REF!,8,FALSE()))-2),"")</f>
        <v>#VALUE!</v>
      </c>
      <c r="E986" s="89" t="e">
        <f aca="false">IF(LEN(VLOOKUP($A986,#REF!,4,FALSE())),IF(INDEX(#REF!,MATCH($A986,#REF!,0),1),LEFT(VLOOKUP($A986,#REF!,4,FALSE()),LEN(VLOOKUP($A986,#REF!,4,FALSE()))-2),CONCATENATE(LEFT(VLOOKUP($A986,#REF!,4,FALSE()),LEN(VLOOKUP($A986,#REF!,4,FALSE()))-2),"*")),"")</f>
        <v>#VALUE!</v>
      </c>
      <c r="F986" s="90" t="e">
        <f aca="false">IF(LEN(VLOOKUP($A986,#REF!,5,FALSE())),IF(INDEX(#REF!,MATCH($A986,#REF!,0),2),LEFT(VLOOKUP($A986,#REF!,5,FALSE()),LEN(VLOOKUP($A986,#REF!,5,FALSE()))-2),CONCATENATE(LEFT(VLOOKUP($A986,#REF!,5,FALSE()),LEN(VLOOKUP($A986,#REF!,5,FALSE()))-2),"*")),"")</f>
        <v>#VALUE!</v>
      </c>
      <c r="G986" s="90" t="e">
        <f aca="false">IF(LEN(VLOOKUP($A986,#REF!,6,FALSE())),IF(INDEX(#REF!,MATCH($A986,#REF!,0),3),LEFT(VLOOKUP($A986,#REF!,6,FALSE()),LEN(VLOOKUP($A986,#REF!,6,FALSE()))-2),CONCATENATE(LEFT(VLOOKUP($A986,#REF!,6,FALSE()),LEN(VLOOKUP($A986,#REF!,6,FALSE()))-2),"*")),"")</f>
        <v>#VALUE!</v>
      </c>
      <c r="H986" s="91" t="e">
        <f aca="false">IF(LEN(VLOOKUP($A986,#REF!,7,FALSE())),IF(INDEX(#REF!,MATCH($A986,#REF!,0),4),LEFT(VLOOKUP($A986,#REF!,7,FALSE()),LEN(VLOOKUP($A986,#REF!,7,FALSE()))-2),CONCATENATE(LEFT(VLOOKUP($A986,#REF!,7,FALSE()),LEN(VLOOKUP($A986,#REF!,7,FALSE()))-2),"*")),"")</f>
        <v>#VALUE!</v>
      </c>
      <c r="I986" s="92" t="e">
        <f aca="false">IF(LEN(VLOOKUP($A986,#REF!,8,FALSE())),UPPER(RIGHT(VLOOKUP($A986,#REF!,8,FALSE()), 1)),"")</f>
        <v>#VALUE!</v>
      </c>
      <c r="J986" s="90" t="e">
        <f aca="false">IF(LEN(VLOOKUP($A986,#REF!,4,FALSE())),UPPER(RIGHT(VLOOKUP($A986,#REF!,4,FALSE()), 1)),"")</f>
        <v>#VALUE!</v>
      </c>
      <c r="K986" s="90" t="e">
        <f aca="false">IF(LEN(VLOOKUP($A986,#REF!,5,FALSE())),UPPER(RIGHT(VLOOKUP($A986,#REF!,5,FALSE()), 1)),"")</f>
        <v>#VALUE!</v>
      </c>
      <c r="L986" s="90" t="e">
        <f aca="false">IF(LEN(VLOOKUP($A986,#REF!,6,FALSE())),UPPER(RIGHT(VLOOKUP($A986,#REF!,6,FALSE()), 1)),"")</f>
        <v>#VALUE!</v>
      </c>
      <c r="M986" s="91" t="e">
        <f aca="false">IF(LEN(VLOOKUP($A986,#REF!,7,FALSE())),UPPER(RIGHT(VLOOKUP($A986,#REF!,7,FALSE()), 1)),"")</f>
        <v>#VALUE!</v>
      </c>
      <c r="N986" s="185"/>
      <c r="O986" s="185"/>
      <c r="P986" s="185"/>
      <c r="Q986" s="185"/>
      <c r="R986" s="185"/>
      <c r="S986" s="100" t="e">
        <f aca="false">HLOOKUP("Device Tree Pin Name",#REF!,MATCH($A986,#REF!,0),FALSE())</f>
        <v>#VALUE!</v>
      </c>
      <c r="T986" s="95" t="e">
        <f aca="false">HLOOKUP("power rail",#REF!,MATCH($A986,#REF!,0),FALSE())</f>
        <v>#VALUE!</v>
      </c>
      <c r="U986" s="96" t="e">
        <f aca="false">HLOOKUP("Wake Capable",#REF!,MATCH($A986,#REF!,0),FALSE())</f>
        <v>#VALUE!</v>
      </c>
      <c r="V986" s="96" t="e">
        <f aca="false">HLOOKUP("Strap",#REF!,MATCH($A986,#REF!,0),FALSE())</f>
        <v>#VALUE!</v>
      </c>
      <c r="W986" s="96"/>
      <c r="X986" s="96"/>
      <c r="Y986" s="96"/>
      <c r="Z986" s="95"/>
      <c r="AA986" s="95" t="e">
        <f aca="false">HLOOKUP("Pad type",#REF!,MATCH($A986,#REF!,0),FALSE())</f>
        <v>#VALUE!</v>
      </c>
      <c r="AB986" s="100"/>
      <c r="AC986" s="100" t="e">
        <f aca="false">HLOOKUP("POR Pin State",#REF!,MATCH($A986,#REF!,0),FALSE())</f>
        <v>#VALUE!</v>
      </c>
      <c r="AD986" s="186"/>
      <c r="AE986" s="187"/>
      <c r="AF986" s="187"/>
      <c r="AG986" s="187"/>
      <c r="AH986" s="188"/>
      <c r="AI986" s="188"/>
      <c r="AJ986" s="189"/>
      <c r="AK986" s="189"/>
      <c r="AL986" s="189"/>
      <c r="AM986" s="189"/>
      <c r="AN986" s="189"/>
      <c r="AO986" s="189"/>
      <c r="AP986" s="189"/>
      <c r="AQ986" s="194" t="s">
        <v>2391</v>
      </c>
      <c r="AR986" s="104"/>
      <c r="AS986" s="104"/>
      <c r="AT986" s="104"/>
      <c r="AU986" s="104"/>
      <c r="AV986" s="104"/>
      <c r="AW986" s="104"/>
      <c r="AX986" s="104"/>
      <c r="AY986" s="104"/>
      <c r="AZ986" s="104"/>
      <c r="BA986" s="104"/>
      <c r="BB986" s="162"/>
      <c r="BC986" s="104"/>
      <c r="BD986" s="214"/>
      <c r="BE986" s="213" t="s">
        <v>2392</v>
      </c>
      <c r="BF986" s="108" t="e">
        <f aca="false">VLOOKUP($A986,#REF!, 34, FALSE())</f>
        <v>#VALUE!</v>
      </c>
      <c r="BG986" s="418" t="e">
        <f aca="false">VLOOKUP($A986,#REF!, 22, FALSE())</f>
        <v>#VALUE!</v>
      </c>
      <c r="BH986" s="109"/>
    </row>
    <row r="987" s="193" customFormat="true" ht="12.75" hidden="false" customHeight="true" outlineLevel="0" collapsed="false">
      <c r="A987" s="133" t="s">
        <v>2393</v>
      </c>
      <c r="B987" s="86" t="e">
        <f aca="false">VLOOKUP($A987,#REF!, 34, FALSE())</f>
        <v>#VALUE!</v>
      </c>
      <c r="C987" s="87" t="str">
        <f aca="false">CONCATENATE("unused_",A987)</f>
        <v>unused_DDR_XM3_B2B_CA3</v>
      </c>
      <c r="D987" s="88" t="e">
        <f aca="false">IF(LEN(VLOOKUP($A987,#REF!,8,FALSE())),LEFT(VLOOKUP($A987,#REF!,8,FALSE()),LEN(VLOOKUP($A987,#REF!,8,FALSE()))-2),"")</f>
        <v>#VALUE!</v>
      </c>
      <c r="E987" s="89" t="e">
        <f aca="false">IF(LEN(VLOOKUP($A987,#REF!,4,FALSE())),IF(INDEX(#REF!,MATCH($A987,#REF!,0),1),LEFT(VLOOKUP($A987,#REF!,4,FALSE()),LEN(VLOOKUP($A987,#REF!,4,FALSE()))-2),CONCATENATE(LEFT(VLOOKUP($A987,#REF!,4,FALSE()),LEN(VLOOKUP($A987,#REF!,4,FALSE()))-2),"*")),"")</f>
        <v>#VALUE!</v>
      </c>
      <c r="F987" s="90" t="e">
        <f aca="false">IF(LEN(VLOOKUP($A987,#REF!,5,FALSE())),IF(INDEX(#REF!,MATCH($A987,#REF!,0),2),LEFT(VLOOKUP($A987,#REF!,5,FALSE()),LEN(VLOOKUP($A987,#REF!,5,FALSE()))-2),CONCATENATE(LEFT(VLOOKUP($A987,#REF!,5,FALSE()),LEN(VLOOKUP($A987,#REF!,5,FALSE()))-2),"*")),"")</f>
        <v>#VALUE!</v>
      </c>
      <c r="G987" s="90" t="e">
        <f aca="false">IF(LEN(VLOOKUP($A987,#REF!,6,FALSE())),IF(INDEX(#REF!,MATCH($A987,#REF!,0),3),LEFT(VLOOKUP($A987,#REF!,6,FALSE()),LEN(VLOOKUP($A987,#REF!,6,FALSE()))-2),CONCATENATE(LEFT(VLOOKUP($A987,#REF!,6,FALSE()),LEN(VLOOKUP($A987,#REF!,6,FALSE()))-2),"*")),"")</f>
        <v>#VALUE!</v>
      </c>
      <c r="H987" s="91" t="e">
        <f aca="false">IF(LEN(VLOOKUP($A987,#REF!,7,FALSE())),IF(INDEX(#REF!,MATCH($A987,#REF!,0),4),LEFT(VLOOKUP($A987,#REF!,7,FALSE()),LEN(VLOOKUP($A987,#REF!,7,FALSE()))-2),CONCATENATE(LEFT(VLOOKUP($A987,#REF!,7,FALSE()),LEN(VLOOKUP($A987,#REF!,7,FALSE()))-2),"*")),"")</f>
        <v>#VALUE!</v>
      </c>
      <c r="I987" s="92" t="e">
        <f aca="false">IF(LEN(VLOOKUP($A987,#REF!,8,FALSE())),UPPER(RIGHT(VLOOKUP($A987,#REF!,8,FALSE()), 1)),"")</f>
        <v>#VALUE!</v>
      </c>
      <c r="J987" s="90" t="e">
        <f aca="false">IF(LEN(VLOOKUP($A987,#REF!,4,FALSE())),UPPER(RIGHT(VLOOKUP($A987,#REF!,4,FALSE()), 1)),"")</f>
        <v>#VALUE!</v>
      </c>
      <c r="K987" s="90" t="e">
        <f aca="false">IF(LEN(VLOOKUP($A987,#REF!,5,FALSE())),UPPER(RIGHT(VLOOKUP($A987,#REF!,5,FALSE()), 1)),"")</f>
        <v>#VALUE!</v>
      </c>
      <c r="L987" s="90" t="e">
        <f aca="false">IF(LEN(VLOOKUP($A987,#REF!,6,FALSE())),UPPER(RIGHT(VLOOKUP($A987,#REF!,6,FALSE()), 1)),"")</f>
        <v>#VALUE!</v>
      </c>
      <c r="M987" s="91" t="e">
        <f aca="false">IF(LEN(VLOOKUP($A987,#REF!,7,FALSE())),UPPER(RIGHT(VLOOKUP($A987,#REF!,7,FALSE()), 1)),"")</f>
        <v>#VALUE!</v>
      </c>
      <c r="N987" s="185"/>
      <c r="O987" s="185"/>
      <c r="P987" s="185"/>
      <c r="Q987" s="185"/>
      <c r="R987" s="185"/>
      <c r="S987" s="100" t="e">
        <f aca="false">HLOOKUP("Device Tree Pin Name",#REF!,MATCH($A987,#REF!,0),FALSE())</f>
        <v>#VALUE!</v>
      </c>
      <c r="T987" s="95" t="e">
        <f aca="false">HLOOKUP("power rail",#REF!,MATCH($A987,#REF!,0),FALSE())</f>
        <v>#VALUE!</v>
      </c>
      <c r="U987" s="96" t="e">
        <f aca="false">HLOOKUP("Wake Capable",#REF!,MATCH($A987,#REF!,0),FALSE())</f>
        <v>#VALUE!</v>
      </c>
      <c r="V987" s="96" t="e">
        <f aca="false">HLOOKUP("Strap",#REF!,MATCH($A987,#REF!,0),FALSE())</f>
        <v>#VALUE!</v>
      </c>
      <c r="W987" s="96"/>
      <c r="X987" s="96"/>
      <c r="Y987" s="96"/>
      <c r="Z987" s="95"/>
      <c r="AA987" s="95" t="e">
        <f aca="false">HLOOKUP("Pad type",#REF!,MATCH($A987,#REF!,0),FALSE())</f>
        <v>#VALUE!</v>
      </c>
      <c r="AB987" s="100"/>
      <c r="AC987" s="100" t="e">
        <f aca="false">HLOOKUP("POR Pin State",#REF!,MATCH($A987,#REF!,0),FALSE())</f>
        <v>#VALUE!</v>
      </c>
      <c r="AD987" s="186"/>
      <c r="AE987" s="187"/>
      <c r="AF987" s="187"/>
      <c r="AG987" s="187"/>
      <c r="AH987" s="188"/>
      <c r="AI987" s="188"/>
      <c r="AJ987" s="189"/>
      <c r="AK987" s="189"/>
      <c r="AL987" s="189"/>
      <c r="AM987" s="189"/>
      <c r="AN987" s="189"/>
      <c r="AO987" s="189"/>
      <c r="AP987" s="189"/>
      <c r="AQ987" s="194" t="s">
        <v>2394</v>
      </c>
      <c r="AR987" s="104"/>
      <c r="AS987" s="104"/>
      <c r="AT987" s="104"/>
      <c r="AU987" s="104"/>
      <c r="AV987" s="104"/>
      <c r="AW987" s="104"/>
      <c r="AX987" s="104"/>
      <c r="AY987" s="104"/>
      <c r="AZ987" s="104"/>
      <c r="BA987" s="104"/>
      <c r="BB987" s="162"/>
      <c r="BC987" s="104"/>
      <c r="BD987" s="214"/>
      <c r="BE987" s="213" t="s">
        <v>2395</v>
      </c>
      <c r="BF987" s="108" t="e">
        <f aca="false">VLOOKUP($A987,#REF!, 34, FALSE())</f>
        <v>#VALUE!</v>
      </c>
      <c r="BG987" s="418" t="e">
        <f aca="false">VLOOKUP($A987,#REF!, 22, FALSE())</f>
        <v>#VALUE!</v>
      </c>
      <c r="BH987" s="109"/>
    </row>
    <row r="988" s="193" customFormat="true" ht="12.75" hidden="false" customHeight="true" outlineLevel="0" collapsed="false">
      <c r="A988" s="133" t="s">
        <v>2396</v>
      </c>
      <c r="B988" s="86" t="e">
        <f aca="false">VLOOKUP($A988,#REF!, 34, FALSE())</f>
        <v>#VALUE!</v>
      </c>
      <c r="C988" s="87" t="str">
        <f aca="false">CONCATENATE("unused_",A988)</f>
        <v>unused_DDR_XM3_B2B_CA4</v>
      </c>
      <c r="D988" s="88" t="e">
        <f aca="false">IF(LEN(VLOOKUP($A988,#REF!,8,FALSE())),LEFT(VLOOKUP($A988,#REF!,8,FALSE()),LEN(VLOOKUP($A988,#REF!,8,FALSE()))-2),"")</f>
        <v>#VALUE!</v>
      </c>
      <c r="E988" s="89" t="e">
        <f aca="false">IF(LEN(VLOOKUP($A988,#REF!,4,FALSE())),IF(INDEX(#REF!,MATCH($A988,#REF!,0),1),LEFT(VLOOKUP($A988,#REF!,4,FALSE()),LEN(VLOOKUP($A988,#REF!,4,FALSE()))-2),CONCATENATE(LEFT(VLOOKUP($A988,#REF!,4,FALSE()),LEN(VLOOKUP($A988,#REF!,4,FALSE()))-2),"*")),"")</f>
        <v>#VALUE!</v>
      </c>
      <c r="F988" s="90" t="e">
        <f aca="false">IF(LEN(VLOOKUP($A988,#REF!,5,FALSE())),IF(INDEX(#REF!,MATCH($A988,#REF!,0),2),LEFT(VLOOKUP($A988,#REF!,5,FALSE()),LEN(VLOOKUP($A988,#REF!,5,FALSE()))-2),CONCATENATE(LEFT(VLOOKUP($A988,#REF!,5,FALSE()),LEN(VLOOKUP($A988,#REF!,5,FALSE()))-2),"*")),"")</f>
        <v>#VALUE!</v>
      </c>
      <c r="G988" s="90" t="e">
        <f aca="false">IF(LEN(VLOOKUP($A988,#REF!,6,FALSE())),IF(INDEX(#REF!,MATCH($A988,#REF!,0),3),LEFT(VLOOKUP($A988,#REF!,6,FALSE()),LEN(VLOOKUP($A988,#REF!,6,FALSE()))-2),CONCATENATE(LEFT(VLOOKUP($A988,#REF!,6,FALSE()),LEN(VLOOKUP($A988,#REF!,6,FALSE()))-2),"*")),"")</f>
        <v>#VALUE!</v>
      </c>
      <c r="H988" s="91" t="e">
        <f aca="false">IF(LEN(VLOOKUP($A988,#REF!,7,FALSE())),IF(INDEX(#REF!,MATCH($A988,#REF!,0),4),LEFT(VLOOKUP($A988,#REF!,7,FALSE()),LEN(VLOOKUP($A988,#REF!,7,FALSE()))-2),CONCATENATE(LEFT(VLOOKUP($A988,#REF!,7,FALSE()),LEN(VLOOKUP($A988,#REF!,7,FALSE()))-2),"*")),"")</f>
        <v>#VALUE!</v>
      </c>
      <c r="I988" s="92" t="e">
        <f aca="false">IF(LEN(VLOOKUP($A988,#REF!,8,FALSE())),UPPER(RIGHT(VLOOKUP($A988,#REF!,8,FALSE()), 1)),"")</f>
        <v>#VALUE!</v>
      </c>
      <c r="J988" s="90" t="e">
        <f aca="false">IF(LEN(VLOOKUP($A988,#REF!,4,FALSE())),UPPER(RIGHT(VLOOKUP($A988,#REF!,4,FALSE()), 1)),"")</f>
        <v>#VALUE!</v>
      </c>
      <c r="K988" s="90" t="e">
        <f aca="false">IF(LEN(VLOOKUP($A988,#REF!,5,FALSE())),UPPER(RIGHT(VLOOKUP($A988,#REF!,5,FALSE()), 1)),"")</f>
        <v>#VALUE!</v>
      </c>
      <c r="L988" s="90" t="e">
        <f aca="false">IF(LEN(VLOOKUP($A988,#REF!,6,FALSE())),UPPER(RIGHT(VLOOKUP($A988,#REF!,6,FALSE()), 1)),"")</f>
        <v>#VALUE!</v>
      </c>
      <c r="M988" s="91" t="e">
        <f aca="false">IF(LEN(VLOOKUP($A988,#REF!,7,FALSE())),UPPER(RIGHT(VLOOKUP($A988,#REF!,7,FALSE()), 1)),"")</f>
        <v>#VALUE!</v>
      </c>
      <c r="N988" s="185"/>
      <c r="O988" s="185"/>
      <c r="P988" s="185"/>
      <c r="Q988" s="185"/>
      <c r="R988" s="185"/>
      <c r="S988" s="100" t="e">
        <f aca="false">HLOOKUP("Device Tree Pin Name",#REF!,MATCH($A988,#REF!,0),FALSE())</f>
        <v>#VALUE!</v>
      </c>
      <c r="T988" s="95" t="e">
        <f aca="false">HLOOKUP("power rail",#REF!,MATCH($A988,#REF!,0),FALSE())</f>
        <v>#VALUE!</v>
      </c>
      <c r="U988" s="96" t="e">
        <f aca="false">HLOOKUP("Wake Capable",#REF!,MATCH($A988,#REF!,0),FALSE())</f>
        <v>#VALUE!</v>
      </c>
      <c r="V988" s="96" t="e">
        <f aca="false">HLOOKUP("Strap",#REF!,MATCH($A988,#REF!,0),FALSE())</f>
        <v>#VALUE!</v>
      </c>
      <c r="W988" s="96"/>
      <c r="X988" s="96"/>
      <c r="Y988" s="96"/>
      <c r="Z988" s="95"/>
      <c r="AA988" s="95" t="e">
        <f aca="false">HLOOKUP("Pad type",#REF!,MATCH($A988,#REF!,0),FALSE())</f>
        <v>#VALUE!</v>
      </c>
      <c r="AB988" s="100"/>
      <c r="AC988" s="100" t="e">
        <f aca="false">HLOOKUP("POR Pin State",#REF!,MATCH($A988,#REF!,0),FALSE())</f>
        <v>#VALUE!</v>
      </c>
      <c r="AD988" s="186"/>
      <c r="AE988" s="187"/>
      <c r="AF988" s="187"/>
      <c r="AG988" s="187"/>
      <c r="AH988" s="188"/>
      <c r="AI988" s="188"/>
      <c r="AJ988" s="189"/>
      <c r="AK988" s="189"/>
      <c r="AL988" s="189"/>
      <c r="AM988" s="189"/>
      <c r="AN988" s="189"/>
      <c r="AO988" s="189"/>
      <c r="AP988" s="189"/>
      <c r="AQ988" s="194" t="s">
        <v>2397</v>
      </c>
      <c r="AR988" s="104"/>
      <c r="AS988" s="104"/>
      <c r="AT988" s="104"/>
      <c r="AU988" s="104"/>
      <c r="AV988" s="104"/>
      <c r="AW988" s="104"/>
      <c r="AX988" s="104"/>
      <c r="AY988" s="104"/>
      <c r="AZ988" s="104"/>
      <c r="BA988" s="104"/>
      <c r="BB988" s="162"/>
      <c r="BC988" s="104"/>
      <c r="BD988" s="214"/>
      <c r="BE988" s="213" t="s">
        <v>2398</v>
      </c>
      <c r="BF988" s="108" t="e">
        <f aca="false">VLOOKUP($A988,#REF!, 34, FALSE())</f>
        <v>#VALUE!</v>
      </c>
      <c r="BG988" s="418" t="e">
        <f aca="false">VLOOKUP($A988,#REF!, 22, FALSE())</f>
        <v>#VALUE!</v>
      </c>
      <c r="BH988" s="109"/>
    </row>
    <row r="989" s="193" customFormat="true" ht="12.75" hidden="false" customHeight="true" outlineLevel="0" collapsed="false">
      <c r="A989" s="133" t="s">
        <v>2399</v>
      </c>
      <c r="B989" s="86" t="e">
        <f aca="false">VLOOKUP($A989,#REF!, 34, FALSE())</f>
        <v>#VALUE!</v>
      </c>
      <c r="C989" s="87" t="str">
        <f aca="false">CONCATENATE("unused_",A989)</f>
        <v>unused_DDR_XM3_B2B_CA5</v>
      </c>
      <c r="D989" s="88" t="e">
        <f aca="false">IF(LEN(VLOOKUP($A989,#REF!,8,FALSE())),LEFT(VLOOKUP($A989,#REF!,8,FALSE()),LEN(VLOOKUP($A989,#REF!,8,FALSE()))-2),"")</f>
        <v>#VALUE!</v>
      </c>
      <c r="E989" s="89" t="e">
        <f aca="false">IF(LEN(VLOOKUP($A989,#REF!,4,FALSE())),IF(INDEX(#REF!,MATCH($A989,#REF!,0),1),LEFT(VLOOKUP($A989,#REF!,4,FALSE()),LEN(VLOOKUP($A989,#REF!,4,FALSE()))-2),CONCATENATE(LEFT(VLOOKUP($A989,#REF!,4,FALSE()),LEN(VLOOKUP($A989,#REF!,4,FALSE()))-2),"*")),"")</f>
        <v>#VALUE!</v>
      </c>
      <c r="F989" s="90" t="e">
        <f aca="false">IF(LEN(VLOOKUP($A989,#REF!,5,FALSE())),IF(INDEX(#REF!,MATCH($A989,#REF!,0),2),LEFT(VLOOKUP($A989,#REF!,5,FALSE()),LEN(VLOOKUP($A989,#REF!,5,FALSE()))-2),CONCATENATE(LEFT(VLOOKUP($A989,#REF!,5,FALSE()),LEN(VLOOKUP($A989,#REF!,5,FALSE()))-2),"*")),"")</f>
        <v>#VALUE!</v>
      </c>
      <c r="G989" s="90" t="e">
        <f aca="false">IF(LEN(VLOOKUP($A989,#REF!,6,FALSE())),IF(INDEX(#REF!,MATCH($A989,#REF!,0),3),LEFT(VLOOKUP($A989,#REF!,6,FALSE()),LEN(VLOOKUP($A989,#REF!,6,FALSE()))-2),CONCATENATE(LEFT(VLOOKUP($A989,#REF!,6,FALSE()),LEN(VLOOKUP($A989,#REF!,6,FALSE()))-2),"*")),"")</f>
        <v>#VALUE!</v>
      </c>
      <c r="H989" s="91" t="e">
        <f aca="false">IF(LEN(VLOOKUP($A989,#REF!,7,FALSE())),IF(INDEX(#REF!,MATCH($A989,#REF!,0),4),LEFT(VLOOKUP($A989,#REF!,7,FALSE()),LEN(VLOOKUP($A989,#REF!,7,FALSE()))-2),CONCATENATE(LEFT(VLOOKUP($A989,#REF!,7,FALSE()),LEN(VLOOKUP($A989,#REF!,7,FALSE()))-2),"*")),"")</f>
        <v>#VALUE!</v>
      </c>
      <c r="I989" s="92" t="e">
        <f aca="false">IF(LEN(VLOOKUP($A989,#REF!,8,FALSE())),UPPER(RIGHT(VLOOKUP($A989,#REF!,8,FALSE()), 1)),"")</f>
        <v>#VALUE!</v>
      </c>
      <c r="J989" s="90" t="e">
        <f aca="false">IF(LEN(VLOOKUP($A989,#REF!,4,FALSE())),UPPER(RIGHT(VLOOKUP($A989,#REF!,4,FALSE()), 1)),"")</f>
        <v>#VALUE!</v>
      </c>
      <c r="K989" s="90" t="e">
        <f aca="false">IF(LEN(VLOOKUP($A989,#REF!,5,FALSE())),UPPER(RIGHT(VLOOKUP($A989,#REF!,5,FALSE()), 1)),"")</f>
        <v>#VALUE!</v>
      </c>
      <c r="L989" s="90" t="e">
        <f aca="false">IF(LEN(VLOOKUP($A989,#REF!,6,FALSE())),UPPER(RIGHT(VLOOKUP($A989,#REF!,6,FALSE()), 1)),"")</f>
        <v>#VALUE!</v>
      </c>
      <c r="M989" s="91" t="e">
        <f aca="false">IF(LEN(VLOOKUP($A989,#REF!,7,FALSE())),UPPER(RIGHT(VLOOKUP($A989,#REF!,7,FALSE()), 1)),"")</f>
        <v>#VALUE!</v>
      </c>
      <c r="N989" s="185"/>
      <c r="O989" s="185"/>
      <c r="P989" s="185"/>
      <c r="Q989" s="185"/>
      <c r="R989" s="185"/>
      <c r="S989" s="100" t="e">
        <f aca="false">HLOOKUP("Device Tree Pin Name",#REF!,MATCH($A989,#REF!,0),FALSE())</f>
        <v>#VALUE!</v>
      </c>
      <c r="T989" s="95" t="e">
        <f aca="false">HLOOKUP("power rail",#REF!,MATCH($A989,#REF!,0),FALSE())</f>
        <v>#VALUE!</v>
      </c>
      <c r="U989" s="96" t="e">
        <f aca="false">HLOOKUP("Wake Capable",#REF!,MATCH($A989,#REF!,0),FALSE())</f>
        <v>#VALUE!</v>
      </c>
      <c r="V989" s="96" t="e">
        <f aca="false">HLOOKUP("Strap",#REF!,MATCH($A989,#REF!,0),FALSE())</f>
        <v>#VALUE!</v>
      </c>
      <c r="W989" s="96"/>
      <c r="X989" s="96"/>
      <c r="Y989" s="96"/>
      <c r="Z989" s="95"/>
      <c r="AA989" s="95" t="e">
        <f aca="false">HLOOKUP("Pad type",#REF!,MATCH($A989,#REF!,0),FALSE())</f>
        <v>#VALUE!</v>
      </c>
      <c r="AB989" s="100"/>
      <c r="AC989" s="100" t="e">
        <f aca="false">HLOOKUP("POR Pin State",#REF!,MATCH($A989,#REF!,0),FALSE())</f>
        <v>#VALUE!</v>
      </c>
      <c r="AD989" s="186"/>
      <c r="AE989" s="187"/>
      <c r="AF989" s="187"/>
      <c r="AG989" s="187"/>
      <c r="AH989" s="188"/>
      <c r="AI989" s="188"/>
      <c r="AJ989" s="189"/>
      <c r="AK989" s="189"/>
      <c r="AL989" s="189"/>
      <c r="AM989" s="189"/>
      <c r="AN989" s="189"/>
      <c r="AO989" s="189"/>
      <c r="AP989" s="189"/>
      <c r="AQ989" s="194" t="s">
        <v>2400</v>
      </c>
      <c r="AR989" s="104"/>
      <c r="AS989" s="104"/>
      <c r="AT989" s="104"/>
      <c r="AU989" s="104"/>
      <c r="AV989" s="104"/>
      <c r="AW989" s="104"/>
      <c r="AX989" s="104"/>
      <c r="AY989" s="104"/>
      <c r="AZ989" s="104"/>
      <c r="BA989" s="104"/>
      <c r="BB989" s="162"/>
      <c r="BC989" s="104"/>
      <c r="BD989" s="214"/>
      <c r="BE989" s="213" t="s">
        <v>2401</v>
      </c>
      <c r="BF989" s="108" t="e">
        <f aca="false">VLOOKUP($A989,#REF!, 34, FALSE())</f>
        <v>#VALUE!</v>
      </c>
      <c r="BG989" s="418" t="e">
        <f aca="false">VLOOKUP($A989,#REF!, 22, FALSE())</f>
        <v>#VALUE!</v>
      </c>
      <c r="BH989" s="109"/>
    </row>
    <row r="990" s="193" customFormat="true" ht="12.75" hidden="false" customHeight="true" outlineLevel="0" collapsed="false">
      <c r="A990" s="133" t="s">
        <v>2402</v>
      </c>
      <c r="B990" s="86" t="e">
        <f aca="false">VLOOKUP($A990,#REF!, 34, FALSE())</f>
        <v>#VALUE!</v>
      </c>
      <c r="C990" s="87" t="str">
        <f aca="false">CONCATENATE("unused_",A990)</f>
        <v>unused_DDR_XM3_B2B_CA6</v>
      </c>
      <c r="D990" s="88" t="e">
        <f aca="false">IF(LEN(VLOOKUP($A990,#REF!,8,FALSE())),LEFT(VLOOKUP($A990,#REF!,8,FALSE()),LEN(VLOOKUP($A990,#REF!,8,FALSE()))-2),"")</f>
        <v>#VALUE!</v>
      </c>
      <c r="E990" s="89" t="e">
        <f aca="false">IF(LEN(VLOOKUP($A990,#REF!,4,FALSE())),IF(INDEX(#REF!,MATCH($A990,#REF!,0),1),LEFT(VLOOKUP($A990,#REF!,4,FALSE()),LEN(VLOOKUP($A990,#REF!,4,FALSE()))-2),CONCATENATE(LEFT(VLOOKUP($A990,#REF!,4,FALSE()),LEN(VLOOKUP($A990,#REF!,4,FALSE()))-2),"*")),"")</f>
        <v>#VALUE!</v>
      </c>
      <c r="F990" s="90" t="e">
        <f aca="false">IF(LEN(VLOOKUP($A990,#REF!,5,FALSE())),IF(INDEX(#REF!,MATCH($A990,#REF!,0),2),LEFT(VLOOKUP($A990,#REF!,5,FALSE()),LEN(VLOOKUP($A990,#REF!,5,FALSE()))-2),CONCATENATE(LEFT(VLOOKUP($A990,#REF!,5,FALSE()),LEN(VLOOKUP($A990,#REF!,5,FALSE()))-2),"*")),"")</f>
        <v>#VALUE!</v>
      </c>
      <c r="G990" s="90" t="e">
        <f aca="false">IF(LEN(VLOOKUP($A990,#REF!,6,FALSE())),IF(INDEX(#REF!,MATCH($A990,#REF!,0),3),LEFT(VLOOKUP($A990,#REF!,6,FALSE()),LEN(VLOOKUP($A990,#REF!,6,FALSE()))-2),CONCATENATE(LEFT(VLOOKUP($A990,#REF!,6,FALSE()),LEN(VLOOKUP($A990,#REF!,6,FALSE()))-2),"*")),"")</f>
        <v>#VALUE!</v>
      </c>
      <c r="H990" s="91" t="e">
        <f aca="false">IF(LEN(VLOOKUP($A990,#REF!,7,FALSE())),IF(INDEX(#REF!,MATCH($A990,#REF!,0),4),LEFT(VLOOKUP($A990,#REF!,7,FALSE()),LEN(VLOOKUP($A990,#REF!,7,FALSE()))-2),CONCATENATE(LEFT(VLOOKUP($A990,#REF!,7,FALSE()),LEN(VLOOKUP($A990,#REF!,7,FALSE()))-2),"*")),"")</f>
        <v>#VALUE!</v>
      </c>
      <c r="I990" s="92" t="e">
        <f aca="false">IF(LEN(VLOOKUP($A990,#REF!,8,FALSE())),UPPER(RIGHT(VLOOKUP($A990,#REF!,8,FALSE()), 1)),"")</f>
        <v>#VALUE!</v>
      </c>
      <c r="J990" s="90" t="e">
        <f aca="false">IF(LEN(VLOOKUP($A990,#REF!,4,FALSE())),UPPER(RIGHT(VLOOKUP($A990,#REF!,4,FALSE()), 1)),"")</f>
        <v>#VALUE!</v>
      </c>
      <c r="K990" s="90" t="e">
        <f aca="false">IF(LEN(VLOOKUP($A990,#REF!,5,FALSE())),UPPER(RIGHT(VLOOKUP($A990,#REF!,5,FALSE()), 1)),"")</f>
        <v>#VALUE!</v>
      </c>
      <c r="L990" s="90" t="e">
        <f aca="false">IF(LEN(VLOOKUP($A990,#REF!,6,FALSE())),UPPER(RIGHT(VLOOKUP($A990,#REF!,6,FALSE()), 1)),"")</f>
        <v>#VALUE!</v>
      </c>
      <c r="M990" s="91" t="e">
        <f aca="false">IF(LEN(VLOOKUP($A990,#REF!,7,FALSE())),UPPER(RIGHT(VLOOKUP($A990,#REF!,7,FALSE()), 1)),"")</f>
        <v>#VALUE!</v>
      </c>
      <c r="N990" s="185"/>
      <c r="O990" s="185"/>
      <c r="P990" s="185"/>
      <c r="Q990" s="185"/>
      <c r="R990" s="185"/>
      <c r="S990" s="100" t="e">
        <f aca="false">HLOOKUP("Device Tree Pin Name",#REF!,MATCH($A990,#REF!,0),FALSE())</f>
        <v>#VALUE!</v>
      </c>
      <c r="T990" s="95" t="e">
        <f aca="false">HLOOKUP("power rail",#REF!,MATCH($A990,#REF!,0),FALSE())</f>
        <v>#VALUE!</v>
      </c>
      <c r="U990" s="96" t="e">
        <f aca="false">HLOOKUP("Wake Capable",#REF!,MATCH($A990,#REF!,0),FALSE())</f>
        <v>#VALUE!</v>
      </c>
      <c r="V990" s="96" t="e">
        <f aca="false">HLOOKUP("Strap",#REF!,MATCH($A990,#REF!,0),FALSE())</f>
        <v>#VALUE!</v>
      </c>
      <c r="W990" s="96"/>
      <c r="X990" s="96"/>
      <c r="Y990" s="96"/>
      <c r="Z990" s="95"/>
      <c r="AA990" s="95" t="e">
        <f aca="false">HLOOKUP("Pad type",#REF!,MATCH($A990,#REF!,0),FALSE())</f>
        <v>#VALUE!</v>
      </c>
      <c r="AB990" s="100"/>
      <c r="AC990" s="100" t="e">
        <f aca="false">HLOOKUP("POR Pin State",#REF!,MATCH($A990,#REF!,0),FALSE())</f>
        <v>#VALUE!</v>
      </c>
      <c r="AD990" s="186"/>
      <c r="AE990" s="187"/>
      <c r="AF990" s="187"/>
      <c r="AG990" s="187"/>
      <c r="AH990" s="188"/>
      <c r="AI990" s="188"/>
      <c r="AJ990" s="189"/>
      <c r="AK990" s="189"/>
      <c r="AL990" s="189"/>
      <c r="AM990" s="189"/>
      <c r="AN990" s="189"/>
      <c r="AO990" s="189"/>
      <c r="AP990" s="189"/>
      <c r="AQ990" s="194" t="s">
        <v>2403</v>
      </c>
      <c r="AR990" s="104"/>
      <c r="AS990" s="104"/>
      <c r="AT990" s="104"/>
      <c r="AU990" s="104"/>
      <c r="AV990" s="104"/>
      <c r="AW990" s="104"/>
      <c r="AX990" s="104"/>
      <c r="AY990" s="104"/>
      <c r="AZ990" s="104"/>
      <c r="BA990" s="104"/>
      <c r="BB990" s="162"/>
      <c r="BC990" s="104"/>
      <c r="BD990" s="214"/>
      <c r="BE990" s="213" t="s">
        <v>2404</v>
      </c>
      <c r="BF990" s="108" t="e">
        <f aca="false">VLOOKUP($A990,#REF!, 34, FALSE())</f>
        <v>#VALUE!</v>
      </c>
      <c r="BG990" s="418" t="e">
        <f aca="false">VLOOKUP($A990,#REF!, 22, FALSE())</f>
        <v>#VALUE!</v>
      </c>
      <c r="BH990" s="109"/>
    </row>
    <row r="991" s="193" customFormat="true" ht="12.75" hidden="false" customHeight="true" outlineLevel="0" collapsed="false">
      <c r="A991" s="133" t="s">
        <v>2405</v>
      </c>
      <c r="B991" s="86" t="e">
        <f aca="false">VLOOKUP($A991,#REF!, 34, FALSE())</f>
        <v>#VALUE!</v>
      </c>
      <c r="C991" s="87" t="str">
        <f aca="false">CONCATENATE("unused_",A991)</f>
        <v>unused_DDR_XM3_B2A_CS_CKE0</v>
      </c>
      <c r="D991" s="88" t="e">
        <f aca="false">IF(LEN(VLOOKUP($A991,#REF!,8,FALSE())),LEFT(VLOOKUP($A991,#REF!,8,FALSE()),LEN(VLOOKUP($A991,#REF!,8,FALSE()))-2),"")</f>
        <v>#VALUE!</v>
      </c>
      <c r="E991" s="89" t="e">
        <f aca="false">IF(LEN(VLOOKUP($A991,#REF!,4,FALSE())),IF(INDEX(#REF!,MATCH($A991,#REF!,0),1),LEFT(VLOOKUP($A991,#REF!,4,FALSE()),LEN(VLOOKUP($A991,#REF!,4,FALSE()))-2),CONCATENATE(LEFT(VLOOKUP($A991,#REF!,4,FALSE()),LEN(VLOOKUP($A991,#REF!,4,FALSE()))-2),"*")),"")</f>
        <v>#VALUE!</v>
      </c>
      <c r="F991" s="90" t="e">
        <f aca="false">IF(LEN(VLOOKUP($A991,#REF!,5,FALSE())),IF(INDEX(#REF!,MATCH($A991,#REF!,0),2),LEFT(VLOOKUP($A991,#REF!,5,FALSE()),LEN(VLOOKUP($A991,#REF!,5,FALSE()))-2),CONCATENATE(LEFT(VLOOKUP($A991,#REF!,5,FALSE()),LEN(VLOOKUP($A991,#REF!,5,FALSE()))-2),"*")),"")</f>
        <v>#VALUE!</v>
      </c>
      <c r="G991" s="90" t="e">
        <f aca="false">IF(LEN(VLOOKUP($A991,#REF!,6,FALSE())),IF(INDEX(#REF!,MATCH($A991,#REF!,0),3),LEFT(VLOOKUP($A991,#REF!,6,FALSE()),LEN(VLOOKUP($A991,#REF!,6,FALSE()))-2),CONCATENATE(LEFT(VLOOKUP($A991,#REF!,6,FALSE()),LEN(VLOOKUP($A991,#REF!,6,FALSE()))-2),"*")),"")</f>
        <v>#VALUE!</v>
      </c>
      <c r="H991" s="91" t="e">
        <f aca="false">IF(LEN(VLOOKUP($A991,#REF!,7,FALSE())),IF(INDEX(#REF!,MATCH($A991,#REF!,0),4),LEFT(VLOOKUP($A991,#REF!,7,FALSE()),LEN(VLOOKUP($A991,#REF!,7,FALSE()))-2),CONCATENATE(LEFT(VLOOKUP($A991,#REF!,7,FALSE()),LEN(VLOOKUP($A991,#REF!,7,FALSE()))-2),"*")),"")</f>
        <v>#VALUE!</v>
      </c>
      <c r="I991" s="92" t="e">
        <f aca="false">IF(LEN(VLOOKUP($A991,#REF!,8,FALSE())),UPPER(RIGHT(VLOOKUP($A991,#REF!,8,FALSE()), 1)),"")</f>
        <v>#VALUE!</v>
      </c>
      <c r="J991" s="90" t="e">
        <f aca="false">IF(LEN(VLOOKUP($A991,#REF!,4,FALSE())),UPPER(RIGHT(VLOOKUP($A991,#REF!,4,FALSE()), 1)),"")</f>
        <v>#VALUE!</v>
      </c>
      <c r="K991" s="90" t="e">
        <f aca="false">IF(LEN(VLOOKUP($A991,#REF!,5,FALSE())),UPPER(RIGHT(VLOOKUP($A991,#REF!,5,FALSE()), 1)),"")</f>
        <v>#VALUE!</v>
      </c>
      <c r="L991" s="90" t="e">
        <f aca="false">IF(LEN(VLOOKUP($A991,#REF!,6,FALSE())),UPPER(RIGHT(VLOOKUP($A991,#REF!,6,FALSE()), 1)),"")</f>
        <v>#VALUE!</v>
      </c>
      <c r="M991" s="91" t="e">
        <f aca="false">IF(LEN(VLOOKUP($A991,#REF!,7,FALSE())),UPPER(RIGHT(VLOOKUP($A991,#REF!,7,FALSE()), 1)),"")</f>
        <v>#VALUE!</v>
      </c>
      <c r="N991" s="185"/>
      <c r="O991" s="185"/>
      <c r="P991" s="185"/>
      <c r="Q991" s="185"/>
      <c r="R991" s="185"/>
      <c r="S991" s="100" t="e">
        <f aca="false">HLOOKUP("Device Tree Pin Name",#REF!,MATCH($A991,#REF!,0),FALSE())</f>
        <v>#VALUE!</v>
      </c>
      <c r="T991" s="95" t="e">
        <f aca="false">HLOOKUP("power rail",#REF!,MATCH($A991,#REF!,0),FALSE())</f>
        <v>#VALUE!</v>
      </c>
      <c r="U991" s="96" t="e">
        <f aca="false">HLOOKUP("Wake Capable",#REF!,MATCH($A991,#REF!,0),FALSE())</f>
        <v>#VALUE!</v>
      </c>
      <c r="V991" s="96" t="e">
        <f aca="false">HLOOKUP("Strap",#REF!,MATCH($A991,#REF!,0),FALSE())</f>
        <v>#VALUE!</v>
      </c>
      <c r="W991" s="96"/>
      <c r="X991" s="96"/>
      <c r="Y991" s="96"/>
      <c r="Z991" s="95"/>
      <c r="AA991" s="95" t="e">
        <f aca="false">HLOOKUP("Pad type",#REF!,MATCH($A991,#REF!,0),FALSE())</f>
        <v>#VALUE!</v>
      </c>
      <c r="AB991" s="100"/>
      <c r="AC991" s="100" t="e">
        <f aca="false">HLOOKUP("POR Pin State",#REF!,MATCH($A991,#REF!,0),FALSE())</f>
        <v>#VALUE!</v>
      </c>
      <c r="AD991" s="186"/>
      <c r="AE991" s="187"/>
      <c r="AF991" s="187"/>
      <c r="AG991" s="187"/>
      <c r="AH991" s="188"/>
      <c r="AI991" s="188"/>
      <c r="AJ991" s="189"/>
      <c r="AK991" s="189"/>
      <c r="AL991" s="189"/>
      <c r="AM991" s="189"/>
      <c r="AN991" s="189"/>
      <c r="AO991" s="189"/>
      <c r="AP991" s="189"/>
      <c r="AQ991" s="194" t="s">
        <v>2405</v>
      </c>
      <c r="AR991" s="104"/>
      <c r="AS991" s="104"/>
      <c r="AT991" s="104"/>
      <c r="AU991" s="104"/>
      <c r="AV991" s="104"/>
      <c r="AW991" s="104"/>
      <c r="AX991" s="104"/>
      <c r="AY991" s="104"/>
      <c r="AZ991" s="104"/>
      <c r="BA991" s="104"/>
      <c r="BB991" s="162"/>
      <c r="BC991" s="104"/>
      <c r="BD991" s="214"/>
      <c r="BE991" s="213" t="s">
        <v>2406</v>
      </c>
      <c r="BF991" s="108" t="e">
        <f aca="false">VLOOKUP($A991,#REF!, 34, FALSE())</f>
        <v>#VALUE!</v>
      </c>
      <c r="BG991" s="418" t="e">
        <f aca="false">VLOOKUP($A991,#REF!, 22, FALSE())</f>
        <v>#VALUE!</v>
      </c>
      <c r="BH991" s="109"/>
    </row>
    <row r="992" s="193" customFormat="true" ht="12.75" hidden="false" customHeight="true" outlineLevel="0" collapsed="false">
      <c r="A992" s="133" t="s">
        <v>2407</v>
      </c>
      <c r="B992" s="86" t="e">
        <f aca="false">VLOOKUP($A992,#REF!, 34, FALSE())</f>
        <v>#VALUE!</v>
      </c>
      <c r="C992" s="87" t="str">
        <f aca="false">CONCATENATE("unused_",A992)</f>
        <v>unused_DDR_XM3_B2A_CS_CKE1</v>
      </c>
      <c r="D992" s="88" t="e">
        <f aca="false">IF(LEN(VLOOKUP($A992,#REF!,8,FALSE())),LEFT(VLOOKUP($A992,#REF!,8,FALSE()),LEN(VLOOKUP($A992,#REF!,8,FALSE()))-2),"")</f>
        <v>#VALUE!</v>
      </c>
      <c r="E992" s="89" t="e">
        <f aca="false">IF(LEN(VLOOKUP($A992,#REF!,4,FALSE())),IF(INDEX(#REF!,MATCH($A992,#REF!,0),1),LEFT(VLOOKUP($A992,#REF!,4,FALSE()),LEN(VLOOKUP($A992,#REF!,4,FALSE()))-2),CONCATENATE(LEFT(VLOOKUP($A992,#REF!,4,FALSE()),LEN(VLOOKUP($A992,#REF!,4,FALSE()))-2),"*")),"")</f>
        <v>#VALUE!</v>
      </c>
      <c r="F992" s="90" t="e">
        <f aca="false">IF(LEN(VLOOKUP($A992,#REF!,5,FALSE())),IF(INDEX(#REF!,MATCH($A992,#REF!,0),2),LEFT(VLOOKUP($A992,#REF!,5,FALSE()),LEN(VLOOKUP($A992,#REF!,5,FALSE()))-2),CONCATENATE(LEFT(VLOOKUP($A992,#REF!,5,FALSE()),LEN(VLOOKUP($A992,#REF!,5,FALSE()))-2),"*")),"")</f>
        <v>#VALUE!</v>
      </c>
      <c r="G992" s="90" t="e">
        <f aca="false">IF(LEN(VLOOKUP($A992,#REF!,6,FALSE())),IF(INDEX(#REF!,MATCH($A992,#REF!,0),3),LEFT(VLOOKUP($A992,#REF!,6,FALSE()),LEN(VLOOKUP($A992,#REF!,6,FALSE()))-2),CONCATENATE(LEFT(VLOOKUP($A992,#REF!,6,FALSE()),LEN(VLOOKUP($A992,#REF!,6,FALSE()))-2),"*")),"")</f>
        <v>#VALUE!</v>
      </c>
      <c r="H992" s="91" t="e">
        <f aca="false">IF(LEN(VLOOKUP($A992,#REF!,7,FALSE())),IF(INDEX(#REF!,MATCH($A992,#REF!,0),4),LEFT(VLOOKUP($A992,#REF!,7,FALSE()),LEN(VLOOKUP($A992,#REF!,7,FALSE()))-2),CONCATENATE(LEFT(VLOOKUP($A992,#REF!,7,FALSE()),LEN(VLOOKUP($A992,#REF!,7,FALSE()))-2),"*")),"")</f>
        <v>#VALUE!</v>
      </c>
      <c r="I992" s="92" t="e">
        <f aca="false">IF(LEN(VLOOKUP($A992,#REF!,8,FALSE())),UPPER(RIGHT(VLOOKUP($A992,#REF!,8,FALSE()), 1)),"")</f>
        <v>#VALUE!</v>
      </c>
      <c r="J992" s="90" t="e">
        <f aca="false">IF(LEN(VLOOKUP($A992,#REF!,4,FALSE())),UPPER(RIGHT(VLOOKUP($A992,#REF!,4,FALSE()), 1)),"")</f>
        <v>#VALUE!</v>
      </c>
      <c r="K992" s="90" t="e">
        <f aca="false">IF(LEN(VLOOKUP($A992,#REF!,5,FALSE())),UPPER(RIGHT(VLOOKUP($A992,#REF!,5,FALSE()), 1)),"")</f>
        <v>#VALUE!</v>
      </c>
      <c r="L992" s="90" t="e">
        <f aca="false">IF(LEN(VLOOKUP($A992,#REF!,6,FALSE())),UPPER(RIGHT(VLOOKUP($A992,#REF!,6,FALSE()), 1)),"")</f>
        <v>#VALUE!</v>
      </c>
      <c r="M992" s="91" t="e">
        <f aca="false">IF(LEN(VLOOKUP($A992,#REF!,7,FALSE())),UPPER(RIGHT(VLOOKUP($A992,#REF!,7,FALSE()), 1)),"")</f>
        <v>#VALUE!</v>
      </c>
      <c r="N992" s="185"/>
      <c r="O992" s="185"/>
      <c r="P992" s="185"/>
      <c r="Q992" s="185"/>
      <c r="R992" s="185"/>
      <c r="S992" s="100" t="e">
        <f aca="false">HLOOKUP("Device Tree Pin Name",#REF!,MATCH($A992,#REF!,0),FALSE())</f>
        <v>#VALUE!</v>
      </c>
      <c r="T992" s="95" t="e">
        <f aca="false">HLOOKUP("power rail",#REF!,MATCH($A992,#REF!,0),FALSE())</f>
        <v>#VALUE!</v>
      </c>
      <c r="U992" s="96" t="e">
        <f aca="false">HLOOKUP("Wake Capable",#REF!,MATCH($A992,#REF!,0),FALSE())</f>
        <v>#VALUE!</v>
      </c>
      <c r="V992" s="96" t="e">
        <f aca="false">HLOOKUP("Strap",#REF!,MATCH($A992,#REF!,0),FALSE())</f>
        <v>#VALUE!</v>
      </c>
      <c r="W992" s="96"/>
      <c r="X992" s="96"/>
      <c r="Y992" s="96"/>
      <c r="Z992" s="95"/>
      <c r="AA992" s="95" t="e">
        <f aca="false">HLOOKUP("Pad type",#REF!,MATCH($A992,#REF!,0),FALSE())</f>
        <v>#VALUE!</v>
      </c>
      <c r="AB992" s="100"/>
      <c r="AC992" s="100" t="e">
        <f aca="false">HLOOKUP("POR Pin State",#REF!,MATCH($A992,#REF!,0),FALSE())</f>
        <v>#VALUE!</v>
      </c>
      <c r="AD992" s="186"/>
      <c r="AE992" s="187"/>
      <c r="AF992" s="187"/>
      <c r="AG992" s="187"/>
      <c r="AH992" s="188"/>
      <c r="AI992" s="188"/>
      <c r="AJ992" s="189"/>
      <c r="AK992" s="189"/>
      <c r="AL992" s="189"/>
      <c r="AM992" s="189"/>
      <c r="AN992" s="189"/>
      <c r="AO992" s="189"/>
      <c r="AP992" s="189"/>
      <c r="AQ992" s="194" t="s">
        <v>2407</v>
      </c>
      <c r="AR992" s="104"/>
      <c r="AS992" s="104"/>
      <c r="AT992" s="104"/>
      <c r="AU992" s="104"/>
      <c r="AV992" s="104"/>
      <c r="AW992" s="104"/>
      <c r="AX992" s="104"/>
      <c r="AY992" s="104"/>
      <c r="AZ992" s="104"/>
      <c r="BA992" s="104"/>
      <c r="BB992" s="162"/>
      <c r="BC992" s="104"/>
      <c r="BD992" s="214"/>
      <c r="BE992" s="213" t="s">
        <v>2408</v>
      </c>
      <c r="BF992" s="108" t="e">
        <f aca="false">VLOOKUP($A992,#REF!, 34, FALSE())</f>
        <v>#VALUE!</v>
      </c>
      <c r="BG992" s="418" t="e">
        <f aca="false">VLOOKUP($A992,#REF!, 22, FALSE())</f>
        <v>#VALUE!</v>
      </c>
      <c r="BH992" s="109"/>
    </row>
    <row r="993" s="193" customFormat="true" ht="12.75" hidden="false" customHeight="true" outlineLevel="0" collapsed="false">
      <c r="A993" s="133" t="s">
        <v>2409</v>
      </c>
      <c r="B993" s="86" t="e">
        <f aca="false">VLOOKUP($A993,#REF!, 34, FALSE())</f>
        <v>#VALUE!</v>
      </c>
      <c r="C993" s="87" t="str">
        <f aca="false">CONCATENATE("unused_",A993)</f>
        <v>unused_DDR_XM3_B2B_CS_CKE0</v>
      </c>
      <c r="D993" s="88" t="e">
        <f aca="false">IF(LEN(VLOOKUP($A993,#REF!,8,FALSE())),LEFT(VLOOKUP($A993,#REF!,8,FALSE()),LEN(VLOOKUP($A993,#REF!,8,FALSE()))-2),"")</f>
        <v>#VALUE!</v>
      </c>
      <c r="E993" s="89" t="e">
        <f aca="false">IF(LEN(VLOOKUP($A993,#REF!,4,FALSE())),IF(INDEX(#REF!,MATCH($A993,#REF!,0),1),LEFT(VLOOKUP($A993,#REF!,4,FALSE()),LEN(VLOOKUP($A993,#REF!,4,FALSE()))-2),CONCATENATE(LEFT(VLOOKUP($A993,#REF!,4,FALSE()),LEN(VLOOKUP($A993,#REF!,4,FALSE()))-2),"*")),"")</f>
        <v>#VALUE!</v>
      </c>
      <c r="F993" s="90" t="e">
        <f aca="false">IF(LEN(VLOOKUP($A993,#REF!,5,FALSE())),IF(INDEX(#REF!,MATCH($A993,#REF!,0),2),LEFT(VLOOKUP($A993,#REF!,5,FALSE()),LEN(VLOOKUP($A993,#REF!,5,FALSE()))-2),CONCATENATE(LEFT(VLOOKUP($A993,#REF!,5,FALSE()),LEN(VLOOKUP($A993,#REF!,5,FALSE()))-2),"*")),"")</f>
        <v>#VALUE!</v>
      </c>
      <c r="G993" s="90" t="e">
        <f aca="false">IF(LEN(VLOOKUP($A993,#REF!,6,FALSE())),IF(INDEX(#REF!,MATCH($A993,#REF!,0),3),LEFT(VLOOKUP($A993,#REF!,6,FALSE()),LEN(VLOOKUP($A993,#REF!,6,FALSE()))-2),CONCATENATE(LEFT(VLOOKUP($A993,#REF!,6,FALSE()),LEN(VLOOKUP($A993,#REF!,6,FALSE()))-2),"*")),"")</f>
        <v>#VALUE!</v>
      </c>
      <c r="H993" s="91" t="e">
        <f aca="false">IF(LEN(VLOOKUP($A993,#REF!,7,FALSE())),IF(INDEX(#REF!,MATCH($A993,#REF!,0),4),LEFT(VLOOKUP($A993,#REF!,7,FALSE()),LEN(VLOOKUP($A993,#REF!,7,FALSE()))-2),CONCATENATE(LEFT(VLOOKUP($A993,#REF!,7,FALSE()),LEN(VLOOKUP($A993,#REF!,7,FALSE()))-2),"*")),"")</f>
        <v>#VALUE!</v>
      </c>
      <c r="I993" s="92" t="e">
        <f aca="false">IF(LEN(VLOOKUP($A993,#REF!,8,FALSE())),UPPER(RIGHT(VLOOKUP($A993,#REF!,8,FALSE()), 1)),"")</f>
        <v>#VALUE!</v>
      </c>
      <c r="J993" s="90" t="e">
        <f aca="false">IF(LEN(VLOOKUP($A993,#REF!,4,FALSE())),UPPER(RIGHT(VLOOKUP($A993,#REF!,4,FALSE()), 1)),"")</f>
        <v>#VALUE!</v>
      </c>
      <c r="K993" s="90" t="e">
        <f aca="false">IF(LEN(VLOOKUP($A993,#REF!,5,FALSE())),UPPER(RIGHT(VLOOKUP($A993,#REF!,5,FALSE()), 1)),"")</f>
        <v>#VALUE!</v>
      </c>
      <c r="L993" s="90" t="e">
        <f aca="false">IF(LEN(VLOOKUP($A993,#REF!,6,FALSE())),UPPER(RIGHT(VLOOKUP($A993,#REF!,6,FALSE()), 1)),"")</f>
        <v>#VALUE!</v>
      </c>
      <c r="M993" s="91" t="e">
        <f aca="false">IF(LEN(VLOOKUP($A993,#REF!,7,FALSE())),UPPER(RIGHT(VLOOKUP($A993,#REF!,7,FALSE()), 1)),"")</f>
        <v>#VALUE!</v>
      </c>
      <c r="N993" s="185"/>
      <c r="O993" s="185"/>
      <c r="P993" s="185"/>
      <c r="Q993" s="185"/>
      <c r="R993" s="185"/>
      <c r="S993" s="100" t="e">
        <f aca="false">HLOOKUP("Device Tree Pin Name",#REF!,MATCH($A993,#REF!,0),FALSE())</f>
        <v>#VALUE!</v>
      </c>
      <c r="T993" s="95" t="e">
        <f aca="false">HLOOKUP("power rail",#REF!,MATCH($A993,#REF!,0),FALSE())</f>
        <v>#VALUE!</v>
      </c>
      <c r="U993" s="96" t="e">
        <f aca="false">HLOOKUP("Wake Capable",#REF!,MATCH($A993,#REF!,0),FALSE())</f>
        <v>#VALUE!</v>
      </c>
      <c r="V993" s="96" t="e">
        <f aca="false">HLOOKUP("Strap",#REF!,MATCH($A993,#REF!,0),FALSE())</f>
        <v>#VALUE!</v>
      </c>
      <c r="W993" s="96"/>
      <c r="X993" s="96"/>
      <c r="Y993" s="96"/>
      <c r="Z993" s="95"/>
      <c r="AA993" s="95" t="e">
        <f aca="false">HLOOKUP("Pad type",#REF!,MATCH($A993,#REF!,0),FALSE())</f>
        <v>#VALUE!</v>
      </c>
      <c r="AB993" s="100"/>
      <c r="AC993" s="100" t="e">
        <f aca="false">HLOOKUP("POR Pin State",#REF!,MATCH($A993,#REF!,0),FALSE())</f>
        <v>#VALUE!</v>
      </c>
      <c r="AD993" s="186"/>
      <c r="AE993" s="187"/>
      <c r="AF993" s="187"/>
      <c r="AG993" s="187"/>
      <c r="AH993" s="188"/>
      <c r="AI993" s="188"/>
      <c r="AJ993" s="189"/>
      <c r="AK993" s="189"/>
      <c r="AL993" s="189"/>
      <c r="AM993" s="189"/>
      <c r="AN993" s="189"/>
      <c r="AO993" s="189"/>
      <c r="AP993" s="189"/>
      <c r="AQ993" s="194" t="s">
        <v>2409</v>
      </c>
      <c r="AR993" s="104"/>
      <c r="AS993" s="104"/>
      <c r="AT993" s="104"/>
      <c r="AU993" s="104"/>
      <c r="AV993" s="104"/>
      <c r="AW993" s="104"/>
      <c r="AX993" s="104"/>
      <c r="AY993" s="104"/>
      <c r="AZ993" s="104"/>
      <c r="BA993" s="104"/>
      <c r="BB993" s="162"/>
      <c r="BC993" s="104"/>
      <c r="BD993" s="214"/>
      <c r="BE993" s="213" t="s">
        <v>2410</v>
      </c>
      <c r="BF993" s="108" t="e">
        <f aca="false">VLOOKUP($A993,#REF!, 34, FALSE())</f>
        <v>#VALUE!</v>
      </c>
      <c r="BG993" s="418" t="e">
        <f aca="false">VLOOKUP($A993,#REF!, 22, FALSE())</f>
        <v>#VALUE!</v>
      </c>
      <c r="BH993" s="109"/>
    </row>
    <row r="994" s="193" customFormat="true" ht="12.75" hidden="false" customHeight="true" outlineLevel="0" collapsed="false">
      <c r="A994" s="133" t="s">
        <v>2411</v>
      </c>
      <c r="B994" s="86" t="e">
        <f aca="false">VLOOKUP($A994,#REF!, 34, FALSE())</f>
        <v>#VALUE!</v>
      </c>
      <c r="C994" s="87" t="str">
        <f aca="false">CONCATENATE("unused_",A994)</f>
        <v>unused_DDR_XM3_B2B_CS_CKE1</v>
      </c>
      <c r="D994" s="88" t="e">
        <f aca="false">IF(LEN(VLOOKUP($A994,#REF!,8,FALSE())),LEFT(VLOOKUP($A994,#REF!,8,FALSE()),LEN(VLOOKUP($A994,#REF!,8,FALSE()))-2),"")</f>
        <v>#VALUE!</v>
      </c>
      <c r="E994" s="89" t="e">
        <f aca="false">IF(LEN(VLOOKUP($A994,#REF!,4,FALSE())),IF(INDEX(#REF!,MATCH($A994,#REF!,0),1),LEFT(VLOOKUP($A994,#REF!,4,FALSE()),LEN(VLOOKUP($A994,#REF!,4,FALSE()))-2),CONCATENATE(LEFT(VLOOKUP($A994,#REF!,4,FALSE()),LEN(VLOOKUP($A994,#REF!,4,FALSE()))-2),"*")),"")</f>
        <v>#VALUE!</v>
      </c>
      <c r="F994" s="90" t="e">
        <f aca="false">IF(LEN(VLOOKUP($A994,#REF!,5,FALSE())),IF(INDEX(#REF!,MATCH($A994,#REF!,0),2),LEFT(VLOOKUP($A994,#REF!,5,FALSE()),LEN(VLOOKUP($A994,#REF!,5,FALSE()))-2),CONCATENATE(LEFT(VLOOKUP($A994,#REF!,5,FALSE()),LEN(VLOOKUP($A994,#REF!,5,FALSE()))-2),"*")),"")</f>
        <v>#VALUE!</v>
      </c>
      <c r="G994" s="90" t="e">
        <f aca="false">IF(LEN(VLOOKUP($A994,#REF!,6,FALSE())),IF(INDEX(#REF!,MATCH($A994,#REF!,0),3),LEFT(VLOOKUP($A994,#REF!,6,FALSE()),LEN(VLOOKUP($A994,#REF!,6,FALSE()))-2),CONCATENATE(LEFT(VLOOKUP($A994,#REF!,6,FALSE()),LEN(VLOOKUP($A994,#REF!,6,FALSE()))-2),"*")),"")</f>
        <v>#VALUE!</v>
      </c>
      <c r="H994" s="91" t="e">
        <f aca="false">IF(LEN(VLOOKUP($A994,#REF!,7,FALSE())),IF(INDEX(#REF!,MATCH($A994,#REF!,0),4),LEFT(VLOOKUP($A994,#REF!,7,FALSE()),LEN(VLOOKUP($A994,#REF!,7,FALSE()))-2),CONCATENATE(LEFT(VLOOKUP($A994,#REF!,7,FALSE()),LEN(VLOOKUP($A994,#REF!,7,FALSE()))-2),"*")),"")</f>
        <v>#VALUE!</v>
      </c>
      <c r="I994" s="92" t="e">
        <f aca="false">IF(LEN(VLOOKUP($A994,#REF!,8,FALSE())),UPPER(RIGHT(VLOOKUP($A994,#REF!,8,FALSE()), 1)),"")</f>
        <v>#VALUE!</v>
      </c>
      <c r="J994" s="90" t="e">
        <f aca="false">IF(LEN(VLOOKUP($A994,#REF!,4,FALSE())),UPPER(RIGHT(VLOOKUP($A994,#REF!,4,FALSE()), 1)),"")</f>
        <v>#VALUE!</v>
      </c>
      <c r="K994" s="90" t="e">
        <f aca="false">IF(LEN(VLOOKUP($A994,#REF!,5,FALSE())),UPPER(RIGHT(VLOOKUP($A994,#REF!,5,FALSE()), 1)),"")</f>
        <v>#VALUE!</v>
      </c>
      <c r="L994" s="90" t="e">
        <f aca="false">IF(LEN(VLOOKUP($A994,#REF!,6,FALSE())),UPPER(RIGHT(VLOOKUP($A994,#REF!,6,FALSE()), 1)),"")</f>
        <v>#VALUE!</v>
      </c>
      <c r="M994" s="91" t="e">
        <f aca="false">IF(LEN(VLOOKUP($A994,#REF!,7,FALSE())),UPPER(RIGHT(VLOOKUP($A994,#REF!,7,FALSE()), 1)),"")</f>
        <v>#VALUE!</v>
      </c>
      <c r="N994" s="185"/>
      <c r="O994" s="185"/>
      <c r="P994" s="185"/>
      <c r="Q994" s="185"/>
      <c r="R994" s="185"/>
      <c r="S994" s="100" t="e">
        <f aca="false">HLOOKUP("Device Tree Pin Name",#REF!,MATCH($A994,#REF!,0),FALSE())</f>
        <v>#VALUE!</v>
      </c>
      <c r="T994" s="95" t="e">
        <f aca="false">HLOOKUP("power rail",#REF!,MATCH($A994,#REF!,0),FALSE())</f>
        <v>#VALUE!</v>
      </c>
      <c r="U994" s="96" t="e">
        <f aca="false">HLOOKUP("Wake Capable",#REF!,MATCH($A994,#REF!,0),FALSE())</f>
        <v>#VALUE!</v>
      </c>
      <c r="V994" s="96" t="e">
        <f aca="false">HLOOKUP("Strap",#REF!,MATCH($A994,#REF!,0),FALSE())</f>
        <v>#VALUE!</v>
      </c>
      <c r="W994" s="96"/>
      <c r="X994" s="96"/>
      <c r="Y994" s="96"/>
      <c r="Z994" s="95"/>
      <c r="AA994" s="95" t="e">
        <f aca="false">HLOOKUP("Pad type",#REF!,MATCH($A994,#REF!,0),FALSE())</f>
        <v>#VALUE!</v>
      </c>
      <c r="AB994" s="100"/>
      <c r="AC994" s="100" t="e">
        <f aca="false">HLOOKUP("POR Pin State",#REF!,MATCH($A994,#REF!,0),FALSE())</f>
        <v>#VALUE!</v>
      </c>
      <c r="AD994" s="186"/>
      <c r="AE994" s="187"/>
      <c r="AF994" s="187"/>
      <c r="AG994" s="187"/>
      <c r="AH994" s="188"/>
      <c r="AI994" s="188"/>
      <c r="AJ994" s="189"/>
      <c r="AK994" s="189"/>
      <c r="AL994" s="189"/>
      <c r="AM994" s="189"/>
      <c r="AN994" s="189"/>
      <c r="AO994" s="189"/>
      <c r="AP994" s="189"/>
      <c r="AQ994" s="194" t="s">
        <v>2411</v>
      </c>
      <c r="AR994" s="104"/>
      <c r="AS994" s="104"/>
      <c r="AT994" s="104"/>
      <c r="AU994" s="104"/>
      <c r="AV994" s="104"/>
      <c r="AW994" s="104"/>
      <c r="AX994" s="104"/>
      <c r="AY994" s="104"/>
      <c r="AZ994" s="104"/>
      <c r="BA994" s="104"/>
      <c r="BB994" s="162"/>
      <c r="BC994" s="104"/>
      <c r="BD994" s="214"/>
      <c r="BE994" s="213" t="s">
        <v>2412</v>
      </c>
      <c r="BF994" s="108" t="e">
        <f aca="false">VLOOKUP($A994,#REF!, 34, FALSE())</f>
        <v>#VALUE!</v>
      </c>
      <c r="BG994" s="418" t="e">
        <f aca="false">VLOOKUP($A994,#REF!, 22, FALSE())</f>
        <v>#VALUE!</v>
      </c>
      <c r="BH994" s="109"/>
    </row>
    <row r="995" s="193" customFormat="true" ht="12.75" hidden="false" customHeight="true" outlineLevel="0" collapsed="false">
      <c r="A995" s="1" t="s">
        <v>2413</v>
      </c>
      <c r="B995" s="86" t="e">
        <f aca="false">VLOOKUP($A995,#REF!, 34, FALSE())</f>
        <v>#VALUE!</v>
      </c>
      <c r="C995" s="87" t="str">
        <f aca="false">CONCATENATE("unused_",A995)</f>
        <v>unused_DDR_XM3_B2A_CLK_P</v>
      </c>
      <c r="D995" s="88" t="e">
        <f aca="false">IF(LEN(VLOOKUP($A995,#REF!,8,FALSE())),LEFT(VLOOKUP($A995,#REF!,8,FALSE()),LEN(VLOOKUP($A995,#REF!,8,FALSE()))-2),"")</f>
        <v>#VALUE!</v>
      </c>
      <c r="E995" s="89" t="e">
        <f aca="false">IF(LEN(VLOOKUP($A995,#REF!,4,FALSE())),IF(INDEX(#REF!,MATCH($A995,#REF!,0),1),LEFT(VLOOKUP($A995,#REF!,4,FALSE()),LEN(VLOOKUP($A995,#REF!,4,FALSE()))-2),CONCATENATE(LEFT(VLOOKUP($A995,#REF!,4,FALSE()),LEN(VLOOKUP($A995,#REF!,4,FALSE()))-2),"*")),"")</f>
        <v>#VALUE!</v>
      </c>
      <c r="F995" s="90" t="e">
        <f aca="false">IF(LEN(VLOOKUP($A995,#REF!,5,FALSE())),IF(INDEX(#REF!,MATCH($A995,#REF!,0),2),LEFT(VLOOKUP($A995,#REF!,5,FALSE()),LEN(VLOOKUP($A995,#REF!,5,FALSE()))-2),CONCATENATE(LEFT(VLOOKUP($A995,#REF!,5,FALSE()),LEN(VLOOKUP($A995,#REF!,5,FALSE()))-2),"*")),"")</f>
        <v>#VALUE!</v>
      </c>
      <c r="G995" s="90" t="e">
        <f aca="false">IF(LEN(VLOOKUP($A995,#REF!,6,FALSE())),IF(INDEX(#REF!,MATCH($A995,#REF!,0),3),LEFT(VLOOKUP($A995,#REF!,6,FALSE()),LEN(VLOOKUP($A995,#REF!,6,FALSE()))-2),CONCATENATE(LEFT(VLOOKUP($A995,#REF!,6,FALSE()),LEN(VLOOKUP($A995,#REF!,6,FALSE()))-2),"*")),"")</f>
        <v>#VALUE!</v>
      </c>
      <c r="H995" s="91" t="e">
        <f aca="false">IF(LEN(VLOOKUP($A995,#REF!,7,FALSE())),IF(INDEX(#REF!,MATCH($A995,#REF!,0),4),LEFT(VLOOKUP($A995,#REF!,7,FALSE()),LEN(VLOOKUP($A995,#REF!,7,FALSE()))-2),CONCATENATE(LEFT(VLOOKUP($A995,#REF!,7,FALSE()),LEN(VLOOKUP($A995,#REF!,7,FALSE()))-2),"*")),"")</f>
        <v>#VALUE!</v>
      </c>
      <c r="I995" s="92" t="e">
        <f aca="false">IF(LEN(VLOOKUP($A995,#REF!,8,FALSE())),UPPER(RIGHT(VLOOKUP($A995,#REF!,8,FALSE()), 1)),"")</f>
        <v>#VALUE!</v>
      </c>
      <c r="J995" s="90" t="e">
        <f aca="false">IF(LEN(VLOOKUP($A995,#REF!,4,FALSE())),UPPER(RIGHT(VLOOKUP($A995,#REF!,4,FALSE()), 1)),"")</f>
        <v>#VALUE!</v>
      </c>
      <c r="K995" s="90" t="e">
        <f aca="false">IF(LEN(VLOOKUP($A995,#REF!,5,FALSE())),UPPER(RIGHT(VLOOKUP($A995,#REF!,5,FALSE()), 1)),"")</f>
        <v>#VALUE!</v>
      </c>
      <c r="L995" s="90" t="e">
        <f aca="false">IF(LEN(VLOOKUP($A995,#REF!,6,FALSE())),UPPER(RIGHT(VLOOKUP($A995,#REF!,6,FALSE()), 1)),"")</f>
        <v>#VALUE!</v>
      </c>
      <c r="M995" s="91" t="e">
        <f aca="false">IF(LEN(VLOOKUP($A995,#REF!,7,FALSE())),UPPER(RIGHT(VLOOKUP($A995,#REF!,7,FALSE()), 1)),"")</f>
        <v>#VALUE!</v>
      </c>
      <c r="N995" s="185"/>
      <c r="O995" s="185"/>
      <c r="P995" s="185"/>
      <c r="Q995" s="185"/>
      <c r="R995" s="185"/>
      <c r="S995" s="100" t="e">
        <f aca="false">HLOOKUP("Device Tree Pin Name",#REF!,MATCH($A995,#REF!,0),FALSE())</f>
        <v>#VALUE!</v>
      </c>
      <c r="T995" s="95" t="e">
        <f aca="false">HLOOKUP("power rail",#REF!,MATCH($A995,#REF!,0),FALSE())</f>
        <v>#VALUE!</v>
      </c>
      <c r="U995" s="96" t="e">
        <f aca="false">HLOOKUP("Wake Capable",#REF!,MATCH($A995,#REF!,0),FALSE())</f>
        <v>#VALUE!</v>
      </c>
      <c r="V995" s="96" t="e">
        <f aca="false">HLOOKUP("Strap",#REF!,MATCH($A995,#REF!,0),FALSE())</f>
        <v>#VALUE!</v>
      </c>
      <c r="W995" s="96"/>
      <c r="X995" s="96"/>
      <c r="Y995" s="96"/>
      <c r="Z995" s="95"/>
      <c r="AA995" s="95" t="e">
        <f aca="false">HLOOKUP("Pad type",#REF!,MATCH($A995,#REF!,0),FALSE())</f>
        <v>#VALUE!</v>
      </c>
      <c r="AB995" s="100"/>
      <c r="AC995" s="100" t="e">
        <f aca="false">HLOOKUP("POR Pin State",#REF!,MATCH($A995,#REF!,0),FALSE())</f>
        <v>#VALUE!</v>
      </c>
      <c r="AD995" s="186"/>
      <c r="AE995" s="187"/>
      <c r="AF995" s="187"/>
      <c r="AG995" s="187"/>
      <c r="AH995" s="188"/>
      <c r="AI995" s="188"/>
      <c r="AJ995" s="189"/>
      <c r="AK995" s="189"/>
      <c r="AL995" s="189"/>
      <c r="AM995" s="189"/>
      <c r="AN995" s="189"/>
      <c r="AO995" s="189"/>
      <c r="AP995" s="189"/>
      <c r="AQ995" s="194" t="s">
        <v>2413</v>
      </c>
      <c r="AR995" s="104"/>
      <c r="AS995" s="104"/>
      <c r="AT995" s="104"/>
      <c r="AU995" s="104"/>
      <c r="AV995" s="104"/>
      <c r="AW995" s="104"/>
      <c r="AX995" s="104"/>
      <c r="AY995" s="104"/>
      <c r="AZ995" s="104"/>
      <c r="BA995" s="104"/>
      <c r="BB995" s="162"/>
      <c r="BC995" s="104"/>
      <c r="BD995" s="214"/>
      <c r="BE995" s="213" t="s">
        <v>2414</v>
      </c>
      <c r="BF995" s="108" t="e">
        <f aca="false">VLOOKUP($A995,#REF!, 34, FALSE())</f>
        <v>#VALUE!</v>
      </c>
      <c r="BG995" s="418" t="e">
        <f aca="false">VLOOKUP($A995,#REF!, 22, FALSE())</f>
        <v>#VALUE!</v>
      </c>
      <c r="BH995" s="109"/>
    </row>
    <row r="996" s="193" customFormat="true" ht="12.75" hidden="false" customHeight="true" outlineLevel="0" collapsed="false">
      <c r="A996" s="1" t="s">
        <v>2415</v>
      </c>
      <c r="B996" s="86" t="e">
        <f aca="false">VLOOKUP($A996,#REF!, 34, FALSE())</f>
        <v>#VALUE!</v>
      </c>
      <c r="C996" s="87" t="str">
        <f aca="false">CONCATENATE("unused_",A996)</f>
        <v>unused_DDR_XM3_B2A_CLK_N</v>
      </c>
      <c r="D996" s="88" t="e">
        <f aca="false">IF(LEN(VLOOKUP($A996,#REF!,8,FALSE())),LEFT(VLOOKUP($A996,#REF!,8,FALSE()),LEN(VLOOKUP($A996,#REF!,8,FALSE()))-2),"")</f>
        <v>#VALUE!</v>
      </c>
      <c r="E996" s="89" t="e">
        <f aca="false">IF(LEN(VLOOKUP($A996,#REF!,4,FALSE())),IF(INDEX(#REF!,MATCH($A996,#REF!,0),1),LEFT(VLOOKUP($A996,#REF!,4,FALSE()),LEN(VLOOKUP($A996,#REF!,4,FALSE()))-2),CONCATENATE(LEFT(VLOOKUP($A996,#REF!,4,FALSE()),LEN(VLOOKUP($A996,#REF!,4,FALSE()))-2),"*")),"")</f>
        <v>#VALUE!</v>
      </c>
      <c r="F996" s="90" t="e">
        <f aca="false">IF(LEN(VLOOKUP($A996,#REF!,5,FALSE())),IF(INDEX(#REF!,MATCH($A996,#REF!,0),2),LEFT(VLOOKUP($A996,#REF!,5,FALSE()),LEN(VLOOKUP($A996,#REF!,5,FALSE()))-2),CONCATENATE(LEFT(VLOOKUP($A996,#REF!,5,FALSE()),LEN(VLOOKUP($A996,#REF!,5,FALSE()))-2),"*")),"")</f>
        <v>#VALUE!</v>
      </c>
      <c r="G996" s="90" t="e">
        <f aca="false">IF(LEN(VLOOKUP($A996,#REF!,6,FALSE())),IF(INDEX(#REF!,MATCH($A996,#REF!,0),3),LEFT(VLOOKUP($A996,#REF!,6,FALSE()),LEN(VLOOKUP($A996,#REF!,6,FALSE()))-2),CONCATENATE(LEFT(VLOOKUP($A996,#REF!,6,FALSE()),LEN(VLOOKUP($A996,#REF!,6,FALSE()))-2),"*")),"")</f>
        <v>#VALUE!</v>
      </c>
      <c r="H996" s="91" t="e">
        <f aca="false">IF(LEN(VLOOKUP($A996,#REF!,7,FALSE())),IF(INDEX(#REF!,MATCH($A996,#REF!,0),4),LEFT(VLOOKUP($A996,#REF!,7,FALSE()),LEN(VLOOKUP($A996,#REF!,7,FALSE()))-2),CONCATENATE(LEFT(VLOOKUP($A996,#REF!,7,FALSE()),LEN(VLOOKUP($A996,#REF!,7,FALSE()))-2),"*")),"")</f>
        <v>#VALUE!</v>
      </c>
      <c r="I996" s="92" t="e">
        <f aca="false">IF(LEN(VLOOKUP($A996,#REF!,8,FALSE())),UPPER(RIGHT(VLOOKUP($A996,#REF!,8,FALSE()), 1)),"")</f>
        <v>#VALUE!</v>
      </c>
      <c r="J996" s="90" t="e">
        <f aca="false">IF(LEN(VLOOKUP($A996,#REF!,4,FALSE())),UPPER(RIGHT(VLOOKUP($A996,#REF!,4,FALSE()), 1)),"")</f>
        <v>#VALUE!</v>
      </c>
      <c r="K996" s="90" t="e">
        <f aca="false">IF(LEN(VLOOKUP($A996,#REF!,5,FALSE())),UPPER(RIGHT(VLOOKUP($A996,#REF!,5,FALSE()), 1)),"")</f>
        <v>#VALUE!</v>
      </c>
      <c r="L996" s="90" t="e">
        <f aca="false">IF(LEN(VLOOKUP($A996,#REF!,6,FALSE())),UPPER(RIGHT(VLOOKUP($A996,#REF!,6,FALSE()), 1)),"")</f>
        <v>#VALUE!</v>
      </c>
      <c r="M996" s="91" t="e">
        <f aca="false">IF(LEN(VLOOKUP($A996,#REF!,7,FALSE())),UPPER(RIGHT(VLOOKUP($A996,#REF!,7,FALSE()), 1)),"")</f>
        <v>#VALUE!</v>
      </c>
      <c r="N996" s="185"/>
      <c r="O996" s="185"/>
      <c r="P996" s="185"/>
      <c r="Q996" s="185"/>
      <c r="R996" s="185"/>
      <c r="S996" s="100" t="e">
        <f aca="false">HLOOKUP("Device Tree Pin Name",#REF!,MATCH($A996,#REF!,0),FALSE())</f>
        <v>#VALUE!</v>
      </c>
      <c r="T996" s="95" t="e">
        <f aca="false">HLOOKUP("power rail",#REF!,MATCH($A996,#REF!,0),FALSE())</f>
        <v>#VALUE!</v>
      </c>
      <c r="U996" s="96" t="e">
        <f aca="false">HLOOKUP("Wake Capable",#REF!,MATCH($A996,#REF!,0),FALSE())</f>
        <v>#VALUE!</v>
      </c>
      <c r="V996" s="96" t="e">
        <f aca="false">HLOOKUP("Strap",#REF!,MATCH($A996,#REF!,0),FALSE())</f>
        <v>#VALUE!</v>
      </c>
      <c r="W996" s="96"/>
      <c r="X996" s="96"/>
      <c r="Y996" s="96"/>
      <c r="Z996" s="95"/>
      <c r="AA996" s="95" t="e">
        <f aca="false">HLOOKUP("Pad type",#REF!,MATCH($A996,#REF!,0),FALSE())</f>
        <v>#VALUE!</v>
      </c>
      <c r="AB996" s="100"/>
      <c r="AC996" s="100" t="e">
        <f aca="false">HLOOKUP("POR Pin State",#REF!,MATCH($A996,#REF!,0),FALSE())</f>
        <v>#VALUE!</v>
      </c>
      <c r="AD996" s="186"/>
      <c r="AE996" s="187"/>
      <c r="AF996" s="187"/>
      <c r="AG996" s="187"/>
      <c r="AH996" s="188"/>
      <c r="AI996" s="188"/>
      <c r="AJ996" s="189"/>
      <c r="AK996" s="189"/>
      <c r="AL996" s="189"/>
      <c r="AM996" s="189"/>
      <c r="AN996" s="189"/>
      <c r="AO996" s="189"/>
      <c r="AP996" s="189"/>
      <c r="AQ996" s="194" t="s">
        <v>2415</v>
      </c>
      <c r="AR996" s="104"/>
      <c r="AS996" s="104"/>
      <c r="AT996" s="104"/>
      <c r="AU996" s="104"/>
      <c r="AV996" s="104"/>
      <c r="AW996" s="104"/>
      <c r="AX996" s="104"/>
      <c r="AY996" s="104"/>
      <c r="AZ996" s="104"/>
      <c r="BA996" s="104"/>
      <c r="BB996" s="162"/>
      <c r="BC996" s="104"/>
      <c r="BD996" s="214"/>
      <c r="BE996" s="213" t="s">
        <v>2416</v>
      </c>
      <c r="BF996" s="108" t="e">
        <f aca="false">VLOOKUP($A996,#REF!, 34, FALSE())</f>
        <v>#VALUE!</v>
      </c>
      <c r="BG996" s="418" t="e">
        <f aca="false">VLOOKUP($A996,#REF!, 22, FALSE())</f>
        <v>#VALUE!</v>
      </c>
      <c r="BH996" s="109"/>
    </row>
    <row r="997" s="193" customFormat="true" ht="12.75" hidden="false" customHeight="true" outlineLevel="0" collapsed="false">
      <c r="A997" s="133" t="s">
        <v>2417</v>
      </c>
      <c r="B997" s="86" t="e">
        <f aca="false">VLOOKUP($A997,#REF!, 34, FALSE())</f>
        <v>#VALUE!</v>
      </c>
      <c r="C997" s="87" t="str">
        <f aca="false">CONCATENATE("unused_",A997)</f>
        <v>unused_DDR_XM3_B2B_CLK_P</v>
      </c>
      <c r="D997" s="88" t="e">
        <f aca="false">IF(LEN(VLOOKUP($A997,#REF!,8,FALSE())),LEFT(VLOOKUP($A997,#REF!,8,FALSE()),LEN(VLOOKUP($A997,#REF!,8,FALSE()))-2),"")</f>
        <v>#VALUE!</v>
      </c>
      <c r="E997" s="89" t="e">
        <f aca="false">IF(LEN(VLOOKUP($A997,#REF!,4,FALSE())),IF(INDEX(#REF!,MATCH($A997,#REF!,0),1),LEFT(VLOOKUP($A997,#REF!,4,FALSE()),LEN(VLOOKUP($A997,#REF!,4,FALSE()))-2),CONCATENATE(LEFT(VLOOKUP($A997,#REF!,4,FALSE()),LEN(VLOOKUP($A997,#REF!,4,FALSE()))-2),"*")),"")</f>
        <v>#VALUE!</v>
      </c>
      <c r="F997" s="90" t="e">
        <f aca="false">IF(LEN(VLOOKUP($A997,#REF!,5,FALSE())),IF(INDEX(#REF!,MATCH($A997,#REF!,0),2),LEFT(VLOOKUP($A997,#REF!,5,FALSE()),LEN(VLOOKUP($A997,#REF!,5,FALSE()))-2),CONCATENATE(LEFT(VLOOKUP($A997,#REF!,5,FALSE()),LEN(VLOOKUP($A997,#REF!,5,FALSE()))-2),"*")),"")</f>
        <v>#VALUE!</v>
      </c>
      <c r="G997" s="90" t="e">
        <f aca="false">IF(LEN(VLOOKUP($A997,#REF!,6,FALSE())),IF(INDEX(#REF!,MATCH($A997,#REF!,0),3),LEFT(VLOOKUP($A997,#REF!,6,FALSE()),LEN(VLOOKUP($A997,#REF!,6,FALSE()))-2),CONCATENATE(LEFT(VLOOKUP($A997,#REF!,6,FALSE()),LEN(VLOOKUP($A997,#REF!,6,FALSE()))-2),"*")),"")</f>
        <v>#VALUE!</v>
      </c>
      <c r="H997" s="91" t="e">
        <f aca="false">IF(LEN(VLOOKUP($A997,#REF!,7,FALSE())),IF(INDEX(#REF!,MATCH($A997,#REF!,0),4),LEFT(VLOOKUP($A997,#REF!,7,FALSE()),LEN(VLOOKUP($A997,#REF!,7,FALSE()))-2),CONCATENATE(LEFT(VLOOKUP($A997,#REF!,7,FALSE()),LEN(VLOOKUP($A997,#REF!,7,FALSE()))-2),"*")),"")</f>
        <v>#VALUE!</v>
      </c>
      <c r="I997" s="92" t="e">
        <f aca="false">IF(LEN(VLOOKUP($A997,#REF!,8,FALSE())),UPPER(RIGHT(VLOOKUP($A997,#REF!,8,FALSE()), 1)),"")</f>
        <v>#VALUE!</v>
      </c>
      <c r="J997" s="90" t="e">
        <f aca="false">IF(LEN(VLOOKUP($A997,#REF!,4,FALSE())),UPPER(RIGHT(VLOOKUP($A997,#REF!,4,FALSE()), 1)),"")</f>
        <v>#VALUE!</v>
      </c>
      <c r="K997" s="90" t="e">
        <f aca="false">IF(LEN(VLOOKUP($A997,#REF!,5,FALSE())),UPPER(RIGHT(VLOOKUP($A997,#REF!,5,FALSE()), 1)),"")</f>
        <v>#VALUE!</v>
      </c>
      <c r="L997" s="90" t="e">
        <f aca="false">IF(LEN(VLOOKUP($A997,#REF!,6,FALSE())),UPPER(RIGHT(VLOOKUP($A997,#REF!,6,FALSE()), 1)),"")</f>
        <v>#VALUE!</v>
      </c>
      <c r="M997" s="91" t="e">
        <f aca="false">IF(LEN(VLOOKUP($A997,#REF!,7,FALSE())),UPPER(RIGHT(VLOOKUP($A997,#REF!,7,FALSE()), 1)),"")</f>
        <v>#VALUE!</v>
      </c>
      <c r="N997" s="185"/>
      <c r="O997" s="185"/>
      <c r="P997" s="185"/>
      <c r="Q997" s="185"/>
      <c r="R997" s="185"/>
      <c r="S997" s="100" t="e">
        <f aca="false">HLOOKUP("Device Tree Pin Name",#REF!,MATCH($A997,#REF!,0),FALSE())</f>
        <v>#VALUE!</v>
      </c>
      <c r="T997" s="95" t="e">
        <f aca="false">HLOOKUP("power rail",#REF!,MATCH($A997,#REF!,0),FALSE())</f>
        <v>#VALUE!</v>
      </c>
      <c r="U997" s="96" t="e">
        <f aca="false">HLOOKUP("Wake Capable",#REF!,MATCH($A997,#REF!,0),FALSE())</f>
        <v>#VALUE!</v>
      </c>
      <c r="V997" s="96" t="e">
        <f aca="false">HLOOKUP("Strap",#REF!,MATCH($A997,#REF!,0),FALSE())</f>
        <v>#VALUE!</v>
      </c>
      <c r="W997" s="96"/>
      <c r="X997" s="96"/>
      <c r="Y997" s="96"/>
      <c r="Z997" s="95"/>
      <c r="AA997" s="95" t="e">
        <f aca="false">HLOOKUP("Pad type",#REF!,MATCH($A997,#REF!,0),FALSE())</f>
        <v>#VALUE!</v>
      </c>
      <c r="AB997" s="100"/>
      <c r="AC997" s="100" t="e">
        <f aca="false">HLOOKUP("POR Pin State",#REF!,MATCH($A997,#REF!,0),FALSE())</f>
        <v>#VALUE!</v>
      </c>
      <c r="AD997" s="186"/>
      <c r="AE997" s="187"/>
      <c r="AF997" s="187"/>
      <c r="AG997" s="187"/>
      <c r="AH997" s="188"/>
      <c r="AI997" s="188"/>
      <c r="AJ997" s="189"/>
      <c r="AK997" s="189"/>
      <c r="AL997" s="189"/>
      <c r="AM997" s="189"/>
      <c r="AN997" s="189"/>
      <c r="AO997" s="189"/>
      <c r="AP997" s="189"/>
      <c r="AQ997" s="194" t="s">
        <v>2417</v>
      </c>
      <c r="AR997" s="104"/>
      <c r="AS997" s="104"/>
      <c r="AT997" s="104"/>
      <c r="AU997" s="104"/>
      <c r="AV997" s="104"/>
      <c r="AW997" s="104"/>
      <c r="AX997" s="104"/>
      <c r="AY997" s="104"/>
      <c r="AZ997" s="104"/>
      <c r="BA997" s="104"/>
      <c r="BB997" s="162"/>
      <c r="BC997" s="104"/>
      <c r="BD997" s="214"/>
      <c r="BE997" s="213" t="s">
        <v>2418</v>
      </c>
      <c r="BF997" s="108" t="e">
        <f aca="false">VLOOKUP($A997,#REF!, 34, FALSE())</f>
        <v>#VALUE!</v>
      </c>
      <c r="BG997" s="418" t="e">
        <f aca="false">VLOOKUP($A997,#REF!, 22, FALSE())</f>
        <v>#VALUE!</v>
      </c>
      <c r="BH997" s="109"/>
    </row>
    <row r="998" s="193" customFormat="true" ht="12.75" hidden="false" customHeight="true" outlineLevel="0" collapsed="false">
      <c r="A998" s="133" t="s">
        <v>2419</v>
      </c>
      <c r="B998" s="86" t="e">
        <f aca="false">VLOOKUP($A998,#REF!, 34, FALSE())</f>
        <v>#VALUE!</v>
      </c>
      <c r="C998" s="87" t="str">
        <f aca="false">CONCATENATE("unused_",A998)</f>
        <v>unused_DDR_XM3_B2B_CLK_N</v>
      </c>
      <c r="D998" s="88" t="e">
        <f aca="false">IF(LEN(VLOOKUP($A998,#REF!,8,FALSE())),LEFT(VLOOKUP($A998,#REF!,8,FALSE()),LEN(VLOOKUP($A998,#REF!,8,FALSE()))-2),"")</f>
        <v>#VALUE!</v>
      </c>
      <c r="E998" s="89" t="e">
        <f aca="false">IF(LEN(VLOOKUP($A998,#REF!,4,FALSE())),IF(INDEX(#REF!,MATCH($A998,#REF!,0),1),LEFT(VLOOKUP($A998,#REF!,4,FALSE()),LEN(VLOOKUP($A998,#REF!,4,FALSE()))-2),CONCATENATE(LEFT(VLOOKUP($A998,#REF!,4,FALSE()),LEN(VLOOKUP($A998,#REF!,4,FALSE()))-2),"*")),"")</f>
        <v>#VALUE!</v>
      </c>
      <c r="F998" s="90" t="e">
        <f aca="false">IF(LEN(VLOOKUP($A998,#REF!,5,FALSE())),IF(INDEX(#REF!,MATCH($A998,#REF!,0),2),LEFT(VLOOKUP($A998,#REF!,5,FALSE()),LEN(VLOOKUP($A998,#REF!,5,FALSE()))-2),CONCATENATE(LEFT(VLOOKUP($A998,#REF!,5,FALSE()),LEN(VLOOKUP($A998,#REF!,5,FALSE()))-2),"*")),"")</f>
        <v>#VALUE!</v>
      </c>
      <c r="G998" s="90" t="e">
        <f aca="false">IF(LEN(VLOOKUP($A998,#REF!,6,FALSE())),IF(INDEX(#REF!,MATCH($A998,#REF!,0),3),LEFT(VLOOKUP($A998,#REF!,6,FALSE()),LEN(VLOOKUP($A998,#REF!,6,FALSE()))-2),CONCATENATE(LEFT(VLOOKUP($A998,#REF!,6,FALSE()),LEN(VLOOKUP($A998,#REF!,6,FALSE()))-2),"*")),"")</f>
        <v>#VALUE!</v>
      </c>
      <c r="H998" s="91" t="e">
        <f aca="false">IF(LEN(VLOOKUP($A998,#REF!,7,FALSE())),IF(INDEX(#REF!,MATCH($A998,#REF!,0),4),LEFT(VLOOKUP($A998,#REF!,7,FALSE()),LEN(VLOOKUP($A998,#REF!,7,FALSE()))-2),CONCATENATE(LEFT(VLOOKUP($A998,#REF!,7,FALSE()),LEN(VLOOKUP($A998,#REF!,7,FALSE()))-2),"*")),"")</f>
        <v>#VALUE!</v>
      </c>
      <c r="I998" s="92" t="e">
        <f aca="false">IF(LEN(VLOOKUP($A998,#REF!,8,FALSE())),UPPER(RIGHT(VLOOKUP($A998,#REF!,8,FALSE()), 1)),"")</f>
        <v>#VALUE!</v>
      </c>
      <c r="J998" s="90" t="e">
        <f aca="false">IF(LEN(VLOOKUP($A998,#REF!,4,FALSE())),UPPER(RIGHT(VLOOKUP($A998,#REF!,4,FALSE()), 1)),"")</f>
        <v>#VALUE!</v>
      </c>
      <c r="K998" s="90" t="e">
        <f aca="false">IF(LEN(VLOOKUP($A998,#REF!,5,FALSE())),UPPER(RIGHT(VLOOKUP($A998,#REF!,5,FALSE()), 1)),"")</f>
        <v>#VALUE!</v>
      </c>
      <c r="L998" s="90" t="e">
        <f aca="false">IF(LEN(VLOOKUP($A998,#REF!,6,FALSE())),UPPER(RIGHT(VLOOKUP($A998,#REF!,6,FALSE()), 1)),"")</f>
        <v>#VALUE!</v>
      </c>
      <c r="M998" s="91" t="e">
        <f aca="false">IF(LEN(VLOOKUP($A998,#REF!,7,FALSE())),UPPER(RIGHT(VLOOKUP($A998,#REF!,7,FALSE()), 1)),"")</f>
        <v>#VALUE!</v>
      </c>
      <c r="N998" s="185"/>
      <c r="O998" s="185"/>
      <c r="P998" s="185"/>
      <c r="Q998" s="185"/>
      <c r="R998" s="185"/>
      <c r="S998" s="100" t="e">
        <f aca="false">HLOOKUP("Device Tree Pin Name",#REF!,MATCH($A998,#REF!,0),FALSE())</f>
        <v>#VALUE!</v>
      </c>
      <c r="T998" s="95" t="e">
        <f aca="false">HLOOKUP("power rail",#REF!,MATCH($A998,#REF!,0),FALSE())</f>
        <v>#VALUE!</v>
      </c>
      <c r="U998" s="96" t="e">
        <f aca="false">HLOOKUP("Wake Capable",#REF!,MATCH($A998,#REF!,0),FALSE())</f>
        <v>#VALUE!</v>
      </c>
      <c r="V998" s="96" t="e">
        <f aca="false">HLOOKUP("Strap",#REF!,MATCH($A998,#REF!,0),FALSE())</f>
        <v>#VALUE!</v>
      </c>
      <c r="W998" s="96"/>
      <c r="X998" s="96"/>
      <c r="Y998" s="96"/>
      <c r="Z998" s="95"/>
      <c r="AA998" s="95" t="e">
        <f aca="false">HLOOKUP("Pad type",#REF!,MATCH($A998,#REF!,0),FALSE())</f>
        <v>#VALUE!</v>
      </c>
      <c r="AB998" s="100"/>
      <c r="AC998" s="100" t="e">
        <f aca="false">HLOOKUP("POR Pin State",#REF!,MATCH($A998,#REF!,0),FALSE())</f>
        <v>#VALUE!</v>
      </c>
      <c r="AD998" s="186"/>
      <c r="AE998" s="187"/>
      <c r="AF998" s="187"/>
      <c r="AG998" s="187"/>
      <c r="AH998" s="188"/>
      <c r="AI998" s="188"/>
      <c r="AJ998" s="189"/>
      <c r="AK998" s="189"/>
      <c r="AL998" s="189"/>
      <c r="AM998" s="189"/>
      <c r="AN998" s="189"/>
      <c r="AO998" s="189"/>
      <c r="AP998" s="189"/>
      <c r="AQ998" s="194" t="s">
        <v>2419</v>
      </c>
      <c r="AR998" s="104"/>
      <c r="AS998" s="104"/>
      <c r="AT998" s="104"/>
      <c r="AU998" s="104"/>
      <c r="AV998" s="104"/>
      <c r="AW998" s="104"/>
      <c r="AX998" s="104"/>
      <c r="AY998" s="104"/>
      <c r="AZ998" s="104"/>
      <c r="BA998" s="104"/>
      <c r="BB998" s="162"/>
      <c r="BC998" s="104"/>
      <c r="BD998" s="214"/>
      <c r="BE998" s="213" t="s">
        <v>2420</v>
      </c>
      <c r="BF998" s="108" t="e">
        <f aca="false">VLOOKUP($A998,#REF!, 34, FALSE())</f>
        <v>#VALUE!</v>
      </c>
      <c r="BG998" s="418" t="e">
        <f aca="false">VLOOKUP($A998,#REF!, 22, FALSE())</f>
        <v>#VALUE!</v>
      </c>
      <c r="BH998" s="109"/>
    </row>
    <row r="999" s="193" customFormat="true" ht="12.75" hidden="false" customHeight="true" outlineLevel="0" collapsed="false">
      <c r="A999" s="133" t="s">
        <v>2421</v>
      </c>
      <c r="B999" s="86" t="e">
        <f aca="false">VLOOKUP($A999,#REF!, 34, FALSE())</f>
        <v>#VALUE!</v>
      </c>
      <c r="C999" s="87" t="str">
        <f aca="false">CONCATENATE("unused_",A999)</f>
        <v>unused_DDR_XM3_B3D0</v>
      </c>
      <c r="D999" s="88" t="e">
        <f aca="false">IF(LEN(VLOOKUP($A999,#REF!,8,FALSE())),LEFT(VLOOKUP($A999,#REF!,8,FALSE()),LEN(VLOOKUP($A999,#REF!,8,FALSE()))-2),"")</f>
        <v>#VALUE!</v>
      </c>
      <c r="E999" s="89" t="e">
        <f aca="false">IF(LEN(VLOOKUP($A999,#REF!,4,FALSE())),IF(INDEX(#REF!,MATCH($A999,#REF!,0),1),LEFT(VLOOKUP($A999,#REF!,4,FALSE()),LEN(VLOOKUP($A999,#REF!,4,FALSE()))-2),CONCATENATE(LEFT(VLOOKUP($A999,#REF!,4,FALSE()),LEN(VLOOKUP($A999,#REF!,4,FALSE()))-2),"*")),"")</f>
        <v>#VALUE!</v>
      </c>
      <c r="F999" s="90" t="e">
        <f aca="false">IF(LEN(VLOOKUP($A999,#REF!,5,FALSE())),IF(INDEX(#REF!,MATCH($A999,#REF!,0),2),LEFT(VLOOKUP($A999,#REF!,5,FALSE()),LEN(VLOOKUP($A999,#REF!,5,FALSE()))-2),CONCATENATE(LEFT(VLOOKUP($A999,#REF!,5,FALSE()),LEN(VLOOKUP($A999,#REF!,5,FALSE()))-2),"*")),"")</f>
        <v>#VALUE!</v>
      </c>
      <c r="G999" s="90" t="e">
        <f aca="false">IF(LEN(VLOOKUP($A999,#REF!,6,FALSE())),IF(INDEX(#REF!,MATCH($A999,#REF!,0),3),LEFT(VLOOKUP($A999,#REF!,6,FALSE()),LEN(VLOOKUP($A999,#REF!,6,FALSE()))-2),CONCATENATE(LEFT(VLOOKUP($A999,#REF!,6,FALSE()),LEN(VLOOKUP($A999,#REF!,6,FALSE()))-2),"*")),"")</f>
        <v>#VALUE!</v>
      </c>
      <c r="H999" s="91" t="e">
        <f aca="false">IF(LEN(VLOOKUP($A999,#REF!,7,FALSE())),IF(INDEX(#REF!,MATCH($A999,#REF!,0),4),LEFT(VLOOKUP($A999,#REF!,7,FALSE()),LEN(VLOOKUP($A999,#REF!,7,FALSE()))-2),CONCATENATE(LEFT(VLOOKUP($A999,#REF!,7,FALSE()),LEN(VLOOKUP($A999,#REF!,7,FALSE()))-2),"*")),"")</f>
        <v>#VALUE!</v>
      </c>
      <c r="I999" s="92" t="e">
        <f aca="false">IF(LEN(VLOOKUP($A999,#REF!,8,FALSE())),UPPER(RIGHT(VLOOKUP($A999,#REF!,8,FALSE()), 1)),"")</f>
        <v>#VALUE!</v>
      </c>
      <c r="J999" s="90" t="e">
        <f aca="false">IF(LEN(VLOOKUP($A999,#REF!,4,FALSE())),UPPER(RIGHT(VLOOKUP($A999,#REF!,4,FALSE()), 1)),"")</f>
        <v>#VALUE!</v>
      </c>
      <c r="K999" s="90" t="e">
        <f aca="false">IF(LEN(VLOOKUP($A999,#REF!,5,FALSE())),UPPER(RIGHT(VLOOKUP($A999,#REF!,5,FALSE()), 1)),"")</f>
        <v>#VALUE!</v>
      </c>
      <c r="L999" s="90" t="e">
        <f aca="false">IF(LEN(VLOOKUP($A999,#REF!,6,FALSE())),UPPER(RIGHT(VLOOKUP($A999,#REF!,6,FALSE()), 1)),"")</f>
        <v>#VALUE!</v>
      </c>
      <c r="M999" s="91" t="e">
        <f aca="false">IF(LEN(VLOOKUP($A999,#REF!,7,FALSE())),UPPER(RIGHT(VLOOKUP($A999,#REF!,7,FALSE()), 1)),"")</f>
        <v>#VALUE!</v>
      </c>
      <c r="N999" s="185"/>
      <c r="O999" s="185"/>
      <c r="P999" s="185"/>
      <c r="Q999" s="185"/>
      <c r="R999" s="185"/>
      <c r="S999" s="100" t="e">
        <f aca="false">HLOOKUP("Device Tree Pin Name",#REF!,MATCH($A999,#REF!,0),FALSE())</f>
        <v>#VALUE!</v>
      </c>
      <c r="T999" s="95" t="e">
        <f aca="false">HLOOKUP("power rail",#REF!,MATCH($A999,#REF!,0),FALSE())</f>
        <v>#VALUE!</v>
      </c>
      <c r="U999" s="96" t="e">
        <f aca="false">HLOOKUP("Wake Capable",#REF!,MATCH($A999,#REF!,0),FALSE())</f>
        <v>#VALUE!</v>
      </c>
      <c r="V999" s="96" t="e">
        <f aca="false">HLOOKUP("Strap",#REF!,MATCH($A999,#REF!,0),FALSE())</f>
        <v>#VALUE!</v>
      </c>
      <c r="W999" s="96"/>
      <c r="X999" s="96"/>
      <c r="Y999" s="96"/>
      <c r="Z999" s="95"/>
      <c r="AA999" s="95" t="e">
        <f aca="false">HLOOKUP("Pad type",#REF!,MATCH($A999,#REF!,0),FALSE())</f>
        <v>#VALUE!</v>
      </c>
      <c r="AB999" s="100"/>
      <c r="AC999" s="100" t="e">
        <f aca="false">HLOOKUP("POR Pin State",#REF!,MATCH($A999,#REF!,0),FALSE())</f>
        <v>#VALUE!</v>
      </c>
      <c r="AD999" s="186"/>
      <c r="AE999" s="187"/>
      <c r="AF999" s="187"/>
      <c r="AG999" s="187"/>
      <c r="AH999" s="188"/>
      <c r="AI999" s="188"/>
      <c r="AJ999" s="189"/>
      <c r="AK999" s="189"/>
      <c r="AL999" s="189"/>
      <c r="AM999" s="189"/>
      <c r="AN999" s="189"/>
      <c r="AO999" s="189"/>
      <c r="AP999" s="189"/>
      <c r="AQ999" s="194" t="s">
        <v>2422</v>
      </c>
      <c r="AR999" s="104"/>
      <c r="AS999" s="104"/>
      <c r="AT999" s="104"/>
      <c r="AU999" s="104"/>
      <c r="AV999" s="104"/>
      <c r="AW999" s="104"/>
      <c r="AX999" s="104"/>
      <c r="AY999" s="104"/>
      <c r="AZ999" s="104"/>
      <c r="BA999" s="104"/>
      <c r="BB999" s="162"/>
      <c r="BC999" s="104"/>
      <c r="BD999" s="214"/>
      <c r="BE999" s="213" t="s">
        <v>2423</v>
      </c>
      <c r="BF999" s="108" t="e">
        <f aca="false">VLOOKUP($A999,#REF!, 34, FALSE())</f>
        <v>#VALUE!</v>
      </c>
      <c r="BG999" s="418" t="e">
        <f aca="false">VLOOKUP($A999,#REF!, 22, FALSE())</f>
        <v>#VALUE!</v>
      </c>
      <c r="BH999" s="109"/>
    </row>
    <row r="1000" s="193" customFormat="true" ht="12.75" hidden="false" customHeight="true" outlineLevel="0" collapsed="false">
      <c r="A1000" s="133" t="s">
        <v>2424</v>
      </c>
      <c r="B1000" s="86" t="e">
        <f aca="false">VLOOKUP($A1000,#REF!, 34, FALSE())</f>
        <v>#VALUE!</v>
      </c>
      <c r="C1000" s="87" t="str">
        <f aca="false">CONCATENATE("unused_",A1000)</f>
        <v>unused_DDR_XM3_B3D1</v>
      </c>
      <c r="D1000" s="88" t="e">
        <f aca="false">IF(LEN(VLOOKUP($A1000,#REF!,8,FALSE())),LEFT(VLOOKUP($A1000,#REF!,8,FALSE()),LEN(VLOOKUP($A1000,#REF!,8,FALSE()))-2),"")</f>
        <v>#VALUE!</v>
      </c>
      <c r="E1000" s="89" t="e">
        <f aca="false">IF(LEN(VLOOKUP($A1000,#REF!,4,FALSE())),IF(INDEX(#REF!,MATCH($A1000,#REF!,0),1),LEFT(VLOOKUP($A1000,#REF!,4,FALSE()),LEN(VLOOKUP($A1000,#REF!,4,FALSE()))-2),CONCATENATE(LEFT(VLOOKUP($A1000,#REF!,4,FALSE()),LEN(VLOOKUP($A1000,#REF!,4,FALSE()))-2),"*")),"")</f>
        <v>#VALUE!</v>
      </c>
      <c r="F1000" s="90" t="e">
        <f aca="false">IF(LEN(VLOOKUP($A1000,#REF!,5,FALSE())),IF(INDEX(#REF!,MATCH($A1000,#REF!,0),2),LEFT(VLOOKUP($A1000,#REF!,5,FALSE()),LEN(VLOOKUP($A1000,#REF!,5,FALSE()))-2),CONCATENATE(LEFT(VLOOKUP($A1000,#REF!,5,FALSE()),LEN(VLOOKUP($A1000,#REF!,5,FALSE()))-2),"*")),"")</f>
        <v>#VALUE!</v>
      </c>
      <c r="G1000" s="90" t="e">
        <f aca="false">IF(LEN(VLOOKUP($A1000,#REF!,6,FALSE())),IF(INDEX(#REF!,MATCH($A1000,#REF!,0),3),LEFT(VLOOKUP($A1000,#REF!,6,FALSE()),LEN(VLOOKUP($A1000,#REF!,6,FALSE()))-2),CONCATENATE(LEFT(VLOOKUP($A1000,#REF!,6,FALSE()),LEN(VLOOKUP($A1000,#REF!,6,FALSE()))-2),"*")),"")</f>
        <v>#VALUE!</v>
      </c>
      <c r="H1000" s="91" t="e">
        <f aca="false">IF(LEN(VLOOKUP($A1000,#REF!,7,FALSE())),IF(INDEX(#REF!,MATCH($A1000,#REF!,0),4),LEFT(VLOOKUP($A1000,#REF!,7,FALSE()),LEN(VLOOKUP($A1000,#REF!,7,FALSE()))-2),CONCATENATE(LEFT(VLOOKUP($A1000,#REF!,7,FALSE()),LEN(VLOOKUP($A1000,#REF!,7,FALSE()))-2),"*")),"")</f>
        <v>#VALUE!</v>
      </c>
      <c r="I1000" s="92" t="e">
        <f aca="false">IF(LEN(VLOOKUP($A1000,#REF!,8,FALSE())),UPPER(RIGHT(VLOOKUP($A1000,#REF!,8,FALSE()), 1)),"")</f>
        <v>#VALUE!</v>
      </c>
      <c r="J1000" s="90" t="e">
        <f aca="false">IF(LEN(VLOOKUP($A1000,#REF!,4,FALSE())),UPPER(RIGHT(VLOOKUP($A1000,#REF!,4,FALSE()), 1)),"")</f>
        <v>#VALUE!</v>
      </c>
      <c r="K1000" s="90" t="e">
        <f aca="false">IF(LEN(VLOOKUP($A1000,#REF!,5,FALSE())),UPPER(RIGHT(VLOOKUP($A1000,#REF!,5,FALSE()), 1)),"")</f>
        <v>#VALUE!</v>
      </c>
      <c r="L1000" s="90" t="e">
        <f aca="false">IF(LEN(VLOOKUP($A1000,#REF!,6,FALSE())),UPPER(RIGHT(VLOOKUP($A1000,#REF!,6,FALSE()), 1)),"")</f>
        <v>#VALUE!</v>
      </c>
      <c r="M1000" s="91" t="e">
        <f aca="false">IF(LEN(VLOOKUP($A1000,#REF!,7,FALSE())),UPPER(RIGHT(VLOOKUP($A1000,#REF!,7,FALSE()), 1)),"")</f>
        <v>#VALUE!</v>
      </c>
      <c r="N1000" s="185"/>
      <c r="O1000" s="185"/>
      <c r="P1000" s="185"/>
      <c r="Q1000" s="185"/>
      <c r="R1000" s="185"/>
      <c r="S1000" s="100" t="e">
        <f aca="false">HLOOKUP("Device Tree Pin Name",#REF!,MATCH($A1000,#REF!,0),FALSE())</f>
        <v>#VALUE!</v>
      </c>
      <c r="T1000" s="95" t="e">
        <f aca="false">HLOOKUP("power rail",#REF!,MATCH($A1000,#REF!,0),FALSE())</f>
        <v>#VALUE!</v>
      </c>
      <c r="U1000" s="96" t="e">
        <f aca="false">HLOOKUP("Wake Capable",#REF!,MATCH($A1000,#REF!,0),FALSE())</f>
        <v>#VALUE!</v>
      </c>
      <c r="V1000" s="96" t="e">
        <f aca="false">HLOOKUP("Strap",#REF!,MATCH($A1000,#REF!,0),FALSE())</f>
        <v>#VALUE!</v>
      </c>
      <c r="W1000" s="96"/>
      <c r="X1000" s="96"/>
      <c r="Y1000" s="96"/>
      <c r="Z1000" s="95"/>
      <c r="AA1000" s="95" t="e">
        <f aca="false">HLOOKUP("Pad type",#REF!,MATCH($A1000,#REF!,0),FALSE())</f>
        <v>#VALUE!</v>
      </c>
      <c r="AB1000" s="100"/>
      <c r="AC1000" s="100" t="e">
        <f aca="false">HLOOKUP("POR Pin State",#REF!,MATCH($A1000,#REF!,0),FALSE())</f>
        <v>#VALUE!</v>
      </c>
      <c r="AD1000" s="186"/>
      <c r="AE1000" s="187"/>
      <c r="AF1000" s="187"/>
      <c r="AG1000" s="187"/>
      <c r="AH1000" s="188"/>
      <c r="AI1000" s="188"/>
      <c r="AJ1000" s="189"/>
      <c r="AK1000" s="189"/>
      <c r="AL1000" s="189"/>
      <c r="AM1000" s="189"/>
      <c r="AN1000" s="189"/>
      <c r="AO1000" s="189"/>
      <c r="AP1000" s="189"/>
      <c r="AQ1000" s="194" t="s">
        <v>2425</v>
      </c>
      <c r="AR1000" s="104"/>
      <c r="AS1000" s="104"/>
      <c r="AT1000" s="104"/>
      <c r="AU1000" s="104"/>
      <c r="AV1000" s="104"/>
      <c r="AW1000" s="104"/>
      <c r="AX1000" s="104"/>
      <c r="AY1000" s="104"/>
      <c r="AZ1000" s="104"/>
      <c r="BA1000" s="104"/>
      <c r="BB1000" s="162"/>
      <c r="BC1000" s="104"/>
      <c r="BD1000" s="214"/>
      <c r="BE1000" s="213" t="s">
        <v>2426</v>
      </c>
      <c r="BF1000" s="108" t="e">
        <f aca="false">VLOOKUP($A1000,#REF!, 34, FALSE())</f>
        <v>#VALUE!</v>
      </c>
      <c r="BG1000" s="418" t="e">
        <f aca="false">VLOOKUP($A1000,#REF!, 22, FALSE())</f>
        <v>#VALUE!</v>
      </c>
      <c r="BH1000" s="109"/>
    </row>
    <row r="1001" s="193" customFormat="true" ht="12.75" hidden="false" customHeight="true" outlineLevel="0" collapsed="false">
      <c r="A1001" s="133" t="s">
        <v>2427</v>
      </c>
      <c r="B1001" s="86" t="e">
        <f aca="false">VLOOKUP($A1001,#REF!, 34, FALSE())</f>
        <v>#VALUE!</v>
      </c>
      <c r="C1001" s="87" t="str">
        <f aca="false">CONCATENATE("unused_",A1001)</f>
        <v>unused_DDR_XM3_B3D2</v>
      </c>
      <c r="D1001" s="88" t="e">
        <f aca="false">IF(LEN(VLOOKUP($A1001,#REF!,8,FALSE())),LEFT(VLOOKUP($A1001,#REF!,8,FALSE()),LEN(VLOOKUP($A1001,#REF!,8,FALSE()))-2),"")</f>
        <v>#VALUE!</v>
      </c>
      <c r="E1001" s="89" t="e">
        <f aca="false">IF(LEN(VLOOKUP($A1001,#REF!,4,FALSE())),IF(INDEX(#REF!,MATCH($A1001,#REF!,0),1),LEFT(VLOOKUP($A1001,#REF!,4,FALSE()),LEN(VLOOKUP($A1001,#REF!,4,FALSE()))-2),CONCATENATE(LEFT(VLOOKUP($A1001,#REF!,4,FALSE()),LEN(VLOOKUP($A1001,#REF!,4,FALSE()))-2),"*")),"")</f>
        <v>#VALUE!</v>
      </c>
      <c r="F1001" s="90" t="e">
        <f aca="false">IF(LEN(VLOOKUP($A1001,#REF!,5,FALSE())),IF(INDEX(#REF!,MATCH($A1001,#REF!,0),2),LEFT(VLOOKUP($A1001,#REF!,5,FALSE()),LEN(VLOOKUP($A1001,#REF!,5,FALSE()))-2),CONCATENATE(LEFT(VLOOKUP($A1001,#REF!,5,FALSE()),LEN(VLOOKUP($A1001,#REF!,5,FALSE()))-2),"*")),"")</f>
        <v>#VALUE!</v>
      </c>
      <c r="G1001" s="90" t="e">
        <f aca="false">IF(LEN(VLOOKUP($A1001,#REF!,6,FALSE())),IF(INDEX(#REF!,MATCH($A1001,#REF!,0),3),LEFT(VLOOKUP($A1001,#REF!,6,FALSE()),LEN(VLOOKUP($A1001,#REF!,6,FALSE()))-2),CONCATENATE(LEFT(VLOOKUP($A1001,#REF!,6,FALSE()),LEN(VLOOKUP($A1001,#REF!,6,FALSE()))-2),"*")),"")</f>
        <v>#VALUE!</v>
      </c>
      <c r="H1001" s="91" t="e">
        <f aca="false">IF(LEN(VLOOKUP($A1001,#REF!,7,FALSE())),IF(INDEX(#REF!,MATCH($A1001,#REF!,0),4),LEFT(VLOOKUP($A1001,#REF!,7,FALSE()),LEN(VLOOKUP($A1001,#REF!,7,FALSE()))-2),CONCATENATE(LEFT(VLOOKUP($A1001,#REF!,7,FALSE()),LEN(VLOOKUP($A1001,#REF!,7,FALSE()))-2),"*")),"")</f>
        <v>#VALUE!</v>
      </c>
      <c r="I1001" s="92" t="e">
        <f aca="false">IF(LEN(VLOOKUP($A1001,#REF!,8,FALSE())),UPPER(RIGHT(VLOOKUP($A1001,#REF!,8,FALSE()), 1)),"")</f>
        <v>#VALUE!</v>
      </c>
      <c r="J1001" s="90" t="e">
        <f aca="false">IF(LEN(VLOOKUP($A1001,#REF!,4,FALSE())),UPPER(RIGHT(VLOOKUP($A1001,#REF!,4,FALSE()), 1)),"")</f>
        <v>#VALUE!</v>
      </c>
      <c r="K1001" s="90" t="e">
        <f aca="false">IF(LEN(VLOOKUP($A1001,#REF!,5,FALSE())),UPPER(RIGHT(VLOOKUP($A1001,#REF!,5,FALSE()), 1)),"")</f>
        <v>#VALUE!</v>
      </c>
      <c r="L1001" s="90" t="e">
        <f aca="false">IF(LEN(VLOOKUP($A1001,#REF!,6,FALSE())),UPPER(RIGHT(VLOOKUP($A1001,#REF!,6,FALSE()), 1)),"")</f>
        <v>#VALUE!</v>
      </c>
      <c r="M1001" s="91" t="e">
        <f aca="false">IF(LEN(VLOOKUP($A1001,#REF!,7,FALSE())),UPPER(RIGHT(VLOOKUP($A1001,#REF!,7,FALSE()), 1)),"")</f>
        <v>#VALUE!</v>
      </c>
      <c r="N1001" s="185"/>
      <c r="O1001" s="185"/>
      <c r="P1001" s="185"/>
      <c r="Q1001" s="185"/>
      <c r="R1001" s="185"/>
      <c r="S1001" s="100" t="e">
        <f aca="false">HLOOKUP("Device Tree Pin Name",#REF!,MATCH($A1001,#REF!,0),FALSE())</f>
        <v>#VALUE!</v>
      </c>
      <c r="T1001" s="95" t="e">
        <f aca="false">HLOOKUP("power rail",#REF!,MATCH($A1001,#REF!,0),FALSE())</f>
        <v>#VALUE!</v>
      </c>
      <c r="U1001" s="96" t="e">
        <f aca="false">HLOOKUP("Wake Capable",#REF!,MATCH($A1001,#REF!,0),FALSE())</f>
        <v>#VALUE!</v>
      </c>
      <c r="V1001" s="96" t="e">
        <f aca="false">HLOOKUP("Strap",#REF!,MATCH($A1001,#REF!,0),FALSE())</f>
        <v>#VALUE!</v>
      </c>
      <c r="W1001" s="96"/>
      <c r="X1001" s="96"/>
      <c r="Y1001" s="96"/>
      <c r="Z1001" s="95"/>
      <c r="AA1001" s="95" t="e">
        <f aca="false">HLOOKUP("Pad type",#REF!,MATCH($A1001,#REF!,0),FALSE())</f>
        <v>#VALUE!</v>
      </c>
      <c r="AB1001" s="100"/>
      <c r="AC1001" s="100" t="e">
        <f aca="false">HLOOKUP("POR Pin State",#REF!,MATCH($A1001,#REF!,0),FALSE())</f>
        <v>#VALUE!</v>
      </c>
      <c r="AD1001" s="186"/>
      <c r="AE1001" s="187"/>
      <c r="AF1001" s="187"/>
      <c r="AG1001" s="187"/>
      <c r="AH1001" s="188"/>
      <c r="AI1001" s="188"/>
      <c r="AJ1001" s="189"/>
      <c r="AK1001" s="189"/>
      <c r="AL1001" s="189"/>
      <c r="AM1001" s="189"/>
      <c r="AN1001" s="189"/>
      <c r="AO1001" s="189"/>
      <c r="AP1001" s="189"/>
      <c r="AQ1001" s="194" t="s">
        <v>2428</v>
      </c>
      <c r="AR1001" s="104"/>
      <c r="AS1001" s="104"/>
      <c r="AT1001" s="104"/>
      <c r="AU1001" s="104"/>
      <c r="AV1001" s="104"/>
      <c r="AW1001" s="104"/>
      <c r="AX1001" s="104"/>
      <c r="AY1001" s="104"/>
      <c r="AZ1001" s="104"/>
      <c r="BA1001" s="104"/>
      <c r="BB1001" s="162"/>
      <c r="BC1001" s="104"/>
      <c r="BD1001" s="214"/>
      <c r="BE1001" s="213" t="s">
        <v>2429</v>
      </c>
      <c r="BF1001" s="108" t="e">
        <f aca="false">VLOOKUP($A1001,#REF!, 34, FALSE())</f>
        <v>#VALUE!</v>
      </c>
      <c r="BG1001" s="418" t="e">
        <f aca="false">VLOOKUP($A1001,#REF!, 22, FALSE())</f>
        <v>#VALUE!</v>
      </c>
      <c r="BH1001" s="109"/>
    </row>
    <row r="1002" s="193" customFormat="true" ht="12.75" hidden="false" customHeight="true" outlineLevel="0" collapsed="false">
      <c r="A1002" s="133" t="s">
        <v>2430</v>
      </c>
      <c r="B1002" s="86" t="e">
        <f aca="false">VLOOKUP($A1002,#REF!, 34, FALSE())</f>
        <v>#VALUE!</v>
      </c>
      <c r="C1002" s="87" t="str">
        <f aca="false">CONCATENATE("unused_",A1002)</f>
        <v>unused_DDR_XM3_B3D3</v>
      </c>
      <c r="D1002" s="88" t="e">
        <f aca="false">IF(LEN(VLOOKUP($A1002,#REF!,8,FALSE())),LEFT(VLOOKUP($A1002,#REF!,8,FALSE()),LEN(VLOOKUP($A1002,#REF!,8,FALSE()))-2),"")</f>
        <v>#VALUE!</v>
      </c>
      <c r="E1002" s="89" t="e">
        <f aca="false">IF(LEN(VLOOKUP($A1002,#REF!,4,FALSE())),IF(INDEX(#REF!,MATCH($A1002,#REF!,0),1),LEFT(VLOOKUP($A1002,#REF!,4,FALSE()),LEN(VLOOKUP($A1002,#REF!,4,FALSE()))-2),CONCATENATE(LEFT(VLOOKUP($A1002,#REF!,4,FALSE()),LEN(VLOOKUP($A1002,#REF!,4,FALSE()))-2),"*")),"")</f>
        <v>#VALUE!</v>
      </c>
      <c r="F1002" s="90" t="e">
        <f aca="false">IF(LEN(VLOOKUP($A1002,#REF!,5,FALSE())),IF(INDEX(#REF!,MATCH($A1002,#REF!,0),2),LEFT(VLOOKUP($A1002,#REF!,5,FALSE()),LEN(VLOOKUP($A1002,#REF!,5,FALSE()))-2),CONCATENATE(LEFT(VLOOKUP($A1002,#REF!,5,FALSE()),LEN(VLOOKUP($A1002,#REF!,5,FALSE()))-2),"*")),"")</f>
        <v>#VALUE!</v>
      </c>
      <c r="G1002" s="90" t="e">
        <f aca="false">IF(LEN(VLOOKUP($A1002,#REF!,6,FALSE())),IF(INDEX(#REF!,MATCH($A1002,#REF!,0),3),LEFT(VLOOKUP($A1002,#REF!,6,FALSE()),LEN(VLOOKUP($A1002,#REF!,6,FALSE()))-2),CONCATENATE(LEFT(VLOOKUP($A1002,#REF!,6,FALSE()),LEN(VLOOKUP($A1002,#REF!,6,FALSE()))-2),"*")),"")</f>
        <v>#VALUE!</v>
      </c>
      <c r="H1002" s="91" t="e">
        <f aca="false">IF(LEN(VLOOKUP($A1002,#REF!,7,FALSE())),IF(INDEX(#REF!,MATCH($A1002,#REF!,0),4),LEFT(VLOOKUP($A1002,#REF!,7,FALSE()),LEN(VLOOKUP($A1002,#REF!,7,FALSE()))-2),CONCATENATE(LEFT(VLOOKUP($A1002,#REF!,7,FALSE()),LEN(VLOOKUP($A1002,#REF!,7,FALSE()))-2),"*")),"")</f>
        <v>#VALUE!</v>
      </c>
      <c r="I1002" s="92" t="e">
        <f aca="false">IF(LEN(VLOOKUP($A1002,#REF!,8,FALSE())),UPPER(RIGHT(VLOOKUP($A1002,#REF!,8,FALSE()), 1)),"")</f>
        <v>#VALUE!</v>
      </c>
      <c r="J1002" s="90" t="e">
        <f aca="false">IF(LEN(VLOOKUP($A1002,#REF!,4,FALSE())),UPPER(RIGHT(VLOOKUP($A1002,#REF!,4,FALSE()), 1)),"")</f>
        <v>#VALUE!</v>
      </c>
      <c r="K1002" s="90" t="e">
        <f aca="false">IF(LEN(VLOOKUP($A1002,#REF!,5,FALSE())),UPPER(RIGHT(VLOOKUP($A1002,#REF!,5,FALSE()), 1)),"")</f>
        <v>#VALUE!</v>
      </c>
      <c r="L1002" s="90" t="e">
        <f aca="false">IF(LEN(VLOOKUP($A1002,#REF!,6,FALSE())),UPPER(RIGHT(VLOOKUP($A1002,#REF!,6,FALSE()), 1)),"")</f>
        <v>#VALUE!</v>
      </c>
      <c r="M1002" s="91" t="e">
        <f aca="false">IF(LEN(VLOOKUP($A1002,#REF!,7,FALSE())),UPPER(RIGHT(VLOOKUP($A1002,#REF!,7,FALSE()), 1)),"")</f>
        <v>#VALUE!</v>
      </c>
      <c r="N1002" s="185"/>
      <c r="O1002" s="185"/>
      <c r="P1002" s="185"/>
      <c r="Q1002" s="185"/>
      <c r="R1002" s="185"/>
      <c r="S1002" s="100" t="e">
        <f aca="false">HLOOKUP("Device Tree Pin Name",#REF!,MATCH($A1002,#REF!,0),FALSE())</f>
        <v>#VALUE!</v>
      </c>
      <c r="T1002" s="95" t="e">
        <f aca="false">HLOOKUP("power rail",#REF!,MATCH($A1002,#REF!,0),FALSE())</f>
        <v>#VALUE!</v>
      </c>
      <c r="U1002" s="96" t="e">
        <f aca="false">HLOOKUP("Wake Capable",#REF!,MATCH($A1002,#REF!,0),FALSE())</f>
        <v>#VALUE!</v>
      </c>
      <c r="V1002" s="96" t="e">
        <f aca="false">HLOOKUP("Strap",#REF!,MATCH($A1002,#REF!,0),FALSE())</f>
        <v>#VALUE!</v>
      </c>
      <c r="W1002" s="96"/>
      <c r="X1002" s="96"/>
      <c r="Y1002" s="96"/>
      <c r="Z1002" s="95"/>
      <c r="AA1002" s="95" t="e">
        <f aca="false">HLOOKUP("Pad type",#REF!,MATCH($A1002,#REF!,0),FALSE())</f>
        <v>#VALUE!</v>
      </c>
      <c r="AB1002" s="100"/>
      <c r="AC1002" s="100" t="e">
        <f aca="false">HLOOKUP("POR Pin State",#REF!,MATCH($A1002,#REF!,0),FALSE())</f>
        <v>#VALUE!</v>
      </c>
      <c r="AD1002" s="186"/>
      <c r="AE1002" s="187"/>
      <c r="AF1002" s="187"/>
      <c r="AG1002" s="187"/>
      <c r="AH1002" s="188"/>
      <c r="AI1002" s="188"/>
      <c r="AJ1002" s="189"/>
      <c r="AK1002" s="189"/>
      <c r="AL1002" s="189"/>
      <c r="AM1002" s="189"/>
      <c r="AN1002" s="189"/>
      <c r="AO1002" s="189"/>
      <c r="AP1002" s="189"/>
      <c r="AQ1002" s="194" t="s">
        <v>2431</v>
      </c>
      <c r="AR1002" s="104"/>
      <c r="AS1002" s="104"/>
      <c r="AT1002" s="104"/>
      <c r="AU1002" s="104"/>
      <c r="AV1002" s="104"/>
      <c r="AW1002" s="104"/>
      <c r="AX1002" s="104"/>
      <c r="AY1002" s="104"/>
      <c r="AZ1002" s="104"/>
      <c r="BA1002" s="104"/>
      <c r="BB1002" s="162"/>
      <c r="BC1002" s="104"/>
      <c r="BD1002" s="214"/>
      <c r="BE1002" s="213" t="s">
        <v>2432</v>
      </c>
      <c r="BF1002" s="108" t="e">
        <f aca="false">VLOOKUP($A1002,#REF!, 34, FALSE())</f>
        <v>#VALUE!</v>
      </c>
      <c r="BG1002" s="418" t="e">
        <f aca="false">VLOOKUP($A1002,#REF!, 22, FALSE())</f>
        <v>#VALUE!</v>
      </c>
      <c r="BH1002" s="109"/>
    </row>
    <row r="1003" s="193" customFormat="true" ht="12.75" hidden="false" customHeight="true" outlineLevel="0" collapsed="false">
      <c r="A1003" s="133" t="s">
        <v>2433</v>
      </c>
      <c r="B1003" s="86" t="e">
        <f aca="false">VLOOKUP($A1003,#REF!, 34, FALSE())</f>
        <v>#VALUE!</v>
      </c>
      <c r="C1003" s="87" t="str">
        <f aca="false">CONCATENATE("unused_",A1003)</f>
        <v>unused_DDR_XM3_B3D4</v>
      </c>
      <c r="D1003" s="88" t="e">
        <f aca="false">IF(LEN(VLOOKUP($A1003,#REF!,8,FALSE())),LEFT(VLOOKUP($A1003,#REF!,8,FALSE()),LEN(VLOOKUP($A1003,#REF!,8,FALSE()))-2),"")</f>
        <v>#VALUE!</v>
      </c>
      <c r="E1003" s="89" t="e">
        <f aca="false">IF(LEN(VLOOKUP($A1003,#REF!,4,FALSE())),IF(INDEX(#REF!,MATCH($A1003,#REF!,0),1),LEFT(VLOOKUP($A1003,#REF!,4,FALSE()),LEN(VLOOKUP($A1003,#REF!,4,FALSE()))-2),CONCATENATE(LEFT(VLOOKUP($A1003,#REF!,4,FALSE()),LEN(VLOOKUP($A1003,#REF!,4,FALSE()))-2),"*")),"")</f>
        <v>#VALUE!</v>
      </c>
      <c r="F1003" s="90" t="e">
        <f aca="false">IF(LEN(VLOOKUP($A1003,#REF!,5,FALSE())),IF(INDEX(#REF!,MATCH($A1003,#REF!,0),2),LEFT(VLOOKUP($A1003,#REF!,5,FALSE()),LEN(VLOOKUP($A1003,#REF!,5,FALSE()))-2),CONCATENATE(LEFT(VLOOKUP($A1003,#REF!,5,FALSE()),LEN(VLOOKUP($A1003,#REF!,5,FALSE()))-2),"*")),"")</f>
        <v>#VALUE!</v>
      </c>
      <c r="G1003" s="90" t="e">
        <f aca="false">IF(LEN(VLOOKUP($A1003,#REF!,6,FALSE())),IF(INDEX(#REF!,MATCH($A1003,#REF!,0),3),LEFT(VLOOKUP($A1003,#REF!,6,FALSE()),LEN(VLOOKUP($A1003,#REF!,6,FALSE()))-2),CONCATENATE(LEFT(VLOOKUP($A1003,#REF!,6,FALSE()),LEN(VLOOKUP($A1003,#REF!,6,FALSE()))-2),"*")),"")</f>
        <v>#VALUE!</v>
      </c>
      <c r="H1003" s="91" t="e">
        <f aca="false">IF(LEN(VLOOKUP($A1003,#REF!,7,FALSE())),IF(INDEX(#REF!,MATCH($A1003,#REF!,0),4),LEFT(VLOOKUP($A1003,#REF!,7,FALSE()),LEN(VLOOKUP($A1003,#REF!,7,FALSE()))-2),CONCATENATE(LEFT(VLOOKUP($A1003,#REF!,7,FALSE()),LEN(VLOOKUP($A1003,#REF!,7,FALSE()))-2),"*")),"")</f>
        <v>#VALUE!</v>
      </c>
      <c r="I1003" s="92" t="e">
        <f aca="false">IF(LEN(VLOOKUP($A1003,#REF!,8,FALSE())),UPPER(RIGHT(VLOOKUP($A1003,#REF!,8,FALSE()), 1)),"")</f>
        <v>#VALUE!</v>
      </c>
      <c r="J1003" s="90" t="e">
        <f aca="false">IF(LEN(VLOOKUP($A1003,#REF!,4,FALSE())),UPPER(RIGHT(VLOOKUP($A1003,#REF!,4,FALSE()), 1)),"")</f>
        <v>#VALUE!</v>
      </c>
      <c r="K1003" s="90" t="e">
        <f aca="false">IF(LEN(VLOOKUP($A1003,#REF!,5,FALSE())),UPPER(RIGHT(VLOOKUP($A1003,#REF!,5,FALSE()), 1)),"")</f>
        <v>#VALUE!</v>
      </c>
      <c r="L1003" s="90" t="e">
        <f aca="false">IF(LEN(VLOOKUP($A1003,#REF!,6,FALSE())),UPPER(RIGHT(VLOOKUP($A1003,#REF!,6,FALSE()), 1)),"")</f>
        <v>#VALUE!</v>
      </c>
      <c r="M1003" s="91" t="e">
        <f aca="false">IF(LEN(VLOOKUP($A1003,#REF!,7,FALSE())),UPPER(RIGHT(VLOOKUP($A1003,#REF!,7,FALSE()), 1)),"")</f>
        <v>#VALUE!</v>
      </c>
      <c r="N1003" s="185"/>
      <c r="O1003" s="185"/>
      <c r="P1003" s="185"/>
      <c r="Q1003" s="185"/>
      <c r="R1003" s="185"/>
      <c r="S1003" s="100" t="e">
        <f aca="false">HLOOKUP("Device Tree Pin Name",#REF!,MATCH($A1003,#REF!,0),FALSE())</f>
        <v>#VALUE!</v>
      </c>
      <c r="T1003" s="95" t="e">
        <f aca="false">HLOOKUP("power rail",#REF!,MATCH($A1003,#REF!,0),FALSE())</f>
        <v>#VALUE!</v>
      </c>
      <c r="U1003" s="96" t="e">
        <f aca="false">HLOOKUP("Wake Capable",#REF!,MATCH($A1003,#REF!,0),FALSE())</f>
        <v>#VALUE!</v>
      </c>
      <c r="V1003" s="96" t="e">
        <f aca="false">HLOOKUP("Strap",#REF!,MATCH($A1003,#REF!,0),FALSE())</f>
        <v>#VALUE!</v>
      </c>
      <c r="W1003" s="96"/>
      <c r="X1003" s="96"/>
      <c r="Y1003" s="96"/>
      <c r="Z1003" s="95"/>
      <c r="AA1003" s="95" t="e">
        <f aca="false">HLOOKUP("Pad type",#REF!,MATCH($A1003,#REF!,0),FALSE())</f>
        <v>#VALUE!</v>
      </c>
      <c r="AB1003" s="100"/>
      <c r="AC1003" s="100" t="e">
        <f aca="false">HLOOKUP("POR Pin State",#REF!,MATCH($A1003,#REF!,0),FALSE())</f>
        <v>#VALUE!</v>
      </c>
      <c r="AD1003" s="186"/>
      <c r="AE1003" s="187"/>
      <c r="AF1003" s="187"/>
      <c r="AG1003" s="187"/>
      <c r="AH1003" s="188"/>
      <c r="AI1003" s="188"/>
      <c r="AJ1003" s="189"/>
      <c r="AK1003" s="189"/>
      <c r="AL1003" s="189"/>
      <c r="AM1003" s="189"/>
      <c r="AN1003" s="189"/>
      <c r="AO1003" s="189"/>
      <c r="AP1003" s="189"/>
      <c r="AQ1003" s="194" t="s">
        <v>2434</v>
      </c>
      <c r="AR1003" s="104"/>
      <c r="AS1003" s="104"/>
      <c r="AT1003" s="104"/>
      <c r="AU1003" s="104"/>
      <c r="AV1003" s="104"/>
      <c r="AW1003" s="104"/>
      <c r="AX1003" s="104"/>
      <c r="AY1003" s="104"/>
      <c r="AZ1003" s="104"/>
      <c r="BA1003" s="104"/>
      <c r="BB1003" s="162"/>
      <c r="BC1003" s="104"/>
      <c r="BD1003" s="214"/>
      <c r="BE1003" s="213" t="s">
        <v>2435</v>
      </c>
      <c r="BF1003" s="108" t="e">
        <f aca="false">VLOOKUP($A1003,#REF!, 34, FALSE())</f>
        <v>#VALUE!</v>
      </c>
      <c r="BG1003" s="418" t="e">
        <f aca="false">VLOOKUP($A1003,#REF!, 22, FALSE())</f>
        <v>#VALUE!</v>
      </c>
      <c r="BH1003" s="109"/>
    </row>
    <row r="1004" s="193" customFormat="true" ht="12.75" hidden="false" customHeight="true" outlineLevel="0" collapsed="false">
      <c r="A1004" s="133" t="s">
        <v>2436</v>
      </c>
      <c r="B1004" s="86" t="e">
        <f aca="false">VLOOKUP($A1004,#REF!, 34, FALSE())</f>
        <v>#VALUE!</v>
      </c>
      <c r="C1004" s="87" t="str">
        <f aca="false">CONCATENATE("unused_",A1004)</f>
        <v>unused_DDR_XM3_B3D5</v>
      </c>
      <c r="D1004" s="88" t="e">
        <f aca="false">IF(LEN(VLOOKUP($A1004,#REF!,8,FALSE())),LEFT(VLOOKUP($A1004,#REF!,8,FALSE()),LEN(VLOOKUP($A1004,#REF!,8,FALSE()))-2),"")</f>
        <v>#VALUE!</v>
      </c>
      <c r="E1004" s="89" t="e">
        <f aca="false">IF(LEN(VLOOKUP($A1004,#REF!,4,FALSE())),IF(INDEX(#REF!,MATCH($A1004,#REF!,0),1),LEFT(VLOOKUP($A1004,#REF!,4,FALSE()),LEN(VLOOKUP($A1004,#REF!,4,FALSE()))-2),CONCATENATE(LEFT(VLOOKUP($A1004,#REF!,4,FALSE()),LEN(VLOOKUP($A1004,#REF!,4,FALSE()))-2),"*")),"")</f>
        <v>#VALUE!</v>
      </c>
      <c r="F1004" s="90" t="e">
        <f aca="false">IF(LEN(VLOOKUP($A1004,#REF!,5,FALSE())),IF(INDEX(#REF!,MATCH($A1004,#REF!,0),2),LEFT(VLOOKUP($A1004,#REF!,5,FALSE()),LEN(VLOOKUP($A1004,#REF!,5,FALSE()))-2),CONCATENATE(LEFT(VLOOKUP($A1004,#REF!,5,FALSE()),LEN(VLOOKUP($A1004,#REF!,5,FALSE()))-2),"*")),"")</f>
        <v>#VALUE!</v>
      </c>
      <c r="G1004" s="90" t="e">
        <f aca="false">IF(LEN(VLOOKUP($A1004,#REF!,6,FALSE())),IF(INDEX(#REF!,MATCH($A1004,#REF!,0),3),LEFT(VLOOKUP($A1004,#REF!,6,FALSE()),LEN(VLOOKUP($A1004,#REF!,6,FALSE()))-2),CONCATENATE(LEFT(VLOOKUP($A1004,#REF!,6,FALSE()),LEN(VLOOKUP($A1004,#REF!,6,FALSE()))-2),"*")),"")</f>
        <v>#VALUE!</v>
      </c>
      <c r="H1004" s="91" t="e">
        <f aca="false">IF(LEN(VLOOKUP($A1004,#REF!,7,FALSE())),IF(INDEX(#REF!,MATCH($A1004,#REF!,0),4),LEFT(VLOOKUP($A1004,#REF!,7,FALSE()),LEN(VLOOKUP($A1004,#REF!,7,FALSE()))-2),CONCATENATE(LEFT(VLOOKUP($A1004,#REF!,7,FALSE()),LEN(VLOOKUP($A1004,#REF!,7,FALSE()))-2),"*")),"")</f>
        <v>#VALUE!</v>
      </c>
      <c r="I1004" s="92" t="e">
        <f aca="false">IF(LEN(VLOOKUP($A1004,#REF!,8,FALSE())),UPPER(RIGHT(VLOOKUP($A1004,#REF!,8,FALSE()), 1)),"")</f>
        <v>#VALUE!</v>
      </c>
      <c r="J1004" s="90" t="e">
        <f aca="false">IF(LEN(VLOOKUP($A1004,#REF!,4,FALSE())),UPPER(RIGHT(VLOOKUP($A1004,#REF!,4,FALSE()), 1)),"")</f>
        <v>#VALUE!</v>
      </c>
      <c r="K1004" s="90" t="e">
        <f aca="false">IF(LEN(VLOOKUP($A1004,#REF!,5,FALSE())),UPPER(RIGHT(VLOOKUP($A1004,#REF!,5,FALSE()), 1)),"")</f>
        <v>#VALUE!</v>
      </c>
      <c r="L1004" s="90" t="e">
        <f aca="false">IF(LEN(VLOOKUP($A1004,#REF!,6,FALSE())),UPPER(RIGHT(VLOOKUP($A1004,#REF!,6,FALSE()), 1)),"")</f>
        <v>#VALUE!</v>
      </c>
      <c r="M1004" s="91" t="e">
        <f aca="false">IF(LEN(VLOOKUP($A1004,#REF!,7,FALSE())),UPPER(RIGHT(VLOOKUP($A1004,#REF!,7,FALSE()), 1)),"")</f>
        <v>#VALUE!</v>
      </c>
      <c r="N1004" s="185"/>
      <c r="O1004" s="185"/>
      <c r="P1004" s="185"/>
      <c r="Q1004" s="185"/>
      <c r="R1004" s="185"/>
      <c r="S1004" s="100" t="e">
        <f aca="false">HLOOKUP("Device Tree Pin Name",#REF!,MATCH($A1004,#REF!,0),FALSE())</f>
        <v>#VALUE!</v>
      </c>
      <c r="T1004" s="95" t="e">
        <f aca="false">HLOOKUP("power rail",#REF!,MATCH($A1004,#REF!,0),FALSE())</f>
        <v>#VALUE!</v>
      </c>
      <c r="U1004" s="96" t="e">
        <f aca="false">HLOOKUP("Wake Capable",#REF!,MATCH($A1004,#REF!,0),FALSE())</f>
        <v>#VALUE!</v>
      </c>
      <c r="V1004" s="96" t="e">
        <f aca="false">HLOOKUP("Strap",#REF!,MATCH($A1004,#REF!,0),FALSE())</f>
        <v>#VALUE!</v>
      </c>
      <c r="W1004" s="96"/>
      <c r="X1004" s="96"/>
      <c r="Y1004" s="96"/>
      <c r="Z1004" s="95"/>
      <c r="AA1004" s="95" t="e">
        <f aca="false">HLOOKUP("Pad type",#REF!,MATCH($A1004,#REF!,0),FALSE())</f>
        <v>#VALUE!</v>
      </c>
      <c r="AB1004" s="100"/>
      <c r="AC1004" s="100" t="e">
        <f aca="false">HLOOKUP("POR Pin State",#REF!,MATCH($A1004,#REF!,0),FALSE())</f>
        <v>#VALUE!</v>
      </c>
      <c r="AD1004" s="186"/>
      <c r="AE1004" s="187"/>
      <c r="AF1004" s="187"/>
      <c r="AG1004" s="187"/>
      <c r="AH1004" s="188"/>
      <c r="AI1004" s="188"/>
      <c r="AJ1004" s="189"/>
      <c r="AK1004" s="189"/>
      <c r="AL1004" s="189"/>
      <c r="AM1004" s="189"/>
      <c r="AN1004" s="189"/>
      <c r="AO1004" s="189"/>
      <c r="AP1004" s="189"/>
      <c r="AQ1004" s="194" t="s">
        <v>2437</v>
      </c>
      <c r="AR1004" s="104"/>
      <c r="AS1004" s="104"/>
      <c r="AT1004" s="104"/>
      <c r="AU1004" s="104"/>
      <c r="AV1004" s="104"/>
      <c r="AW1004" s="104"/>
      <c r="AX1004" s="104"/>
      <c r="AY1004" s="104"/>
      <c r="AZ1004" s="104"/>
      <c r="BA1004" s="104"/>
      <c r="BB1004" s="162"/>
      <c r="BC1004" s="104"/>
      <c r="BD1004" s="214"/>
      <c r="BE1004" s="213" t="s">
        <v>2438</v>
      </c>
      <c r="BF1004" s="108" t="e">
        <f aca="false">VLOOKUP($A1004,#REF!, 34, FALSE())</f>
        <v>#VALUE!</v>
      </c>
      <c r="BG1004" s="418" t="e">
        <f aca="false">VLOOKUP($A1004,#REF!, 22, FALSE())</f>
        <v>#VALUE!</v>
      </c>
      <c r="BH1004" s="109"/>
    </row>
    <row r="1005" s="193" customFormat="true" ht="12.75" hidden="false" customHeight="true" outlineLevel="0" collapsed="false">
      <c r="A1005" s="133" t="s">
        <v>2439</v>
      </c>
      <c r="B1005" s="86" t="e">
        <f aca="false">VLOOKUP($A1005,#REF!, 34, FALSE())</f>
        <v>#VALUE!</v>
      </c>
      <c r="C1005" s="87" t="str">
        <f aca="false">CONCATENATE("unused_",A1005)</f>
        <v>unused_DDR_XM3_B3D6</v>
      </c>
      <c r="D1005" s="88" t="e">
        <f aca="false">IF(LEN(VLOOKUP($A1005,#REF!,8,FALSE())),LEFT(VLOOKUP($A1005,#REF!,8,FALSE()),LEN(VLOOKUP($A1005,#REF!,8,FALSE()))-2),"")</f>
        <v>#VALUE!</v>
      </c>
      <c r="E1005" s="89" t="e">
        <f aca="false">IF(LEN(VLOOKUP($A1005,#REF!,4,FALSE())),IF(INDEX(#REF!,MATCH($A1005,#REF!,0),1),LEFT(VLOOKUP($A1005,#REF!,4,FALSE()),LEN(VLOOKUP($A1005,#REF!,4,FALSE()))-2),CONCATENATE(LEFT(VLOOKUP($A1005,#REF!,4,FALSE()),LEN(VLOOKUP($A1005,#REF!,4,FALSE()))-2),"*")),"")</f>
        <v>#VALUE!</v>
      </c>
      <c r="F1005" s="90" t="e">
        <f aca="false">IF(LEN(VLOOKUP($A1005,#REF!,5,FALSE())),IF(INDEX(#REF!,MATCH($A1005,#REF!,0),2),LEFT(VLOOKUP($A1005,#REF!,5,FALSE()),LEN(VLOOKUP($A1005,#REF!,5,FALSE()))-2),CONCATENATE(LEFT(VLOOKUP($A1005,#REF!,5,FALSE()),LEN(VLOOKUP($A1005,#REF!,5,FALSE()))-2),"*")),"")</f>
        <v>#VALUE!</v>
      </c>
      <c r="G1005" s="90" t="e">
        <f aca="false">IF(LEN(VLOOKUP($A1005,#REF!,6,FALSE())),IF(INDEX(#REF!,MATCH($A1005,#REF!,0),3),LEFT(VLOOKUP($A1005,#REF!,6,FALSE()),LEN(VLOOKUP($A1005,#REF!,6,FALSE()))-2),CONCATENATE(LEFT(VLOOKUP($A1005,#REF!,6,FALSE()),LEN(VLOOKUP($A1005,#REF!,6,FALSE()))-2),"*")),"")</f>
        <v>#VALUE!</v>
      </c>
      <c r="H1005" s="91" t="e">
        <f aca="false">IF(LEN(VLOOKUP($A1005,#REF!,7,FALSE())),IF(INDEX(#REF!,MATCH($A1005,#REF!,0),4),LEFT(VLOOKUP($A1005,#REF!,7,FALSE()),LEN(VLOOKUP($A1005,#REF!,7,FALSE()))-2),CONCATENATE(LEFT(VLOOKUP($A1005,#REF!,7,FALSE()),LEN(VLOOKUP($A1005,#REF!,7,FALSE()))-2),"*")),"")</f>
        <v>#VALUE!</v>
      </c>
      <c r="I1005" s="92" t="e">
        <f aca="false">IF(LEN(VLOOKUP($A1005,#REF!,8,FALSE())),UPPER(RIGHT(VLOOKUP($A1005,#REF!,8,FALSE()), 1)),"")</f>
        <v>#VALUE!</v>
      </c>
      <c r="J1005" s="90" t="e">
        <f aca="false">IF(LEN(VLOOKUP($A1005,#REF!,4,FALSE())),UPPER(RIGHT(VLOOKUP($A1005,#REF!,4,FALSE()), 1)),"")</f>
        <v>#VALUE!</v>
      </c>
      <c r="K1005" s="90" t="e">
        <f aca="false">IF(LEN(VLOOKUP($A1005,#REF!,5,FALSE())),UPPER(RIGHT(VLOOKUP($A1005,#REF!,5,FALSE()), 1)),"")</f>
        <v>#VALUE!</v>
      </c>
      <c r="L1005" s="90" t="e">
        <f aca="false">IF(LEN(VLOOKUP($A1005,#REF!,6,FALSE())),UPPER(RIGHT(VLOOKUP($A1005,#REF!,6,FALSE()), 1)),"")</f>
        <v>#VALUE!</v>
      </c>
      <c r="M1005" s="91" t="e">
        <f aca="false">IF(LEN(VLOOKUP($A1005,#REF!,7,FALSE())),UPPER(RIGHT(VLOOKUP($A1005,#REF!,7,FALSE()), 1)),"")</f>
        <v>#VALUE!</v>
      </c>
      <c r="N1005" s="185"/>
      <c r="O1005" s="185"/>
      <c r="P1005" s="185"/>
      <c r="Q1005" s="185"/>
      <c r="R1005" s="185"/>
      <c r="S1005" s="100" t="e">
        <f aca="false">HLOOKUP("Device Tree Pin Name",#REF!,MATCH($A1005,#REF!,0),FALSE())</f>
        <v>#VALUE!</v>
      </c>
      <c r="T1005" s="95" t="e">
        <f aca="false">HLOOKUP("power rail",#REF!,MATCH($A1005,#REF!,0),FALSE())</f>
        <v>#VALUE!</v>
      </c>
      <c r="U1005" s="96" t="e">
        <f aca="false">HLOOKUP("Wake Capable",#REF!,MATCH($A1005,#REF!,0),FALSE())</f>
        <v>#VALUE!</v>
      </c>
      <c r="V1005" s="96" t="e">
        <f aca="false">HLOOKUP("Strap",#REF!,MATCH($A1005,#REF!,0),FALSE())</f>
        <v>#VALUE!</v>
      </c>
      <c r="W1005" s="96"/>
      <c r="X1005" s="96"/>
      <c r="Y1005" s="96"/>
      <c r="Z1005" s="95"/>
      <c r="AA1005" s="95" t="e">
        <f aca="false">HLOOKUP("Pad type",#REF!,MATCH($A1005,#REF!,0),FALSE())</f>
        <v>#VALUE!</v>
      </c>
      <c r="AB1005" s="100"/>
      <c r="AC1005" s="100" t="e">
        <f aca="false">HLOOKUP("POR Pin State",#REF!,MATCH($A1005,#REF!,0),FALSE())</f>
        <v>#VALUE!</v>
      </c>
      <c r="AD1005" s="186"/>
      <c r="AE1005" s="187"/>
      <c r="AF1005" s="187"/>
      <c r="AG1005" s="187"/>
      <c r="AH1005" s="188"/>
      <c r="AI1005" s="188"/>
      <c r="AJ1005" s="189"/>
      <c r="AK1005" s="189"/>
      <c r="AL1005" s="189"/>
      <c r="AM1005" s="189"/>
      <c r="AN1005" s="189"/>
      <c r="AO1005" s="189"/>
      <c r="AP1005" s="189"/>
      <c r="AQ1005" s="194" t="s">
        <v>2440</v>
      </c>
      <c r="AR1005" s="104"/>
      <c r="AS1005" s="104"/>
      <c r="AT1005" s="104"/>
      <c r="AU1005" s="104"/>
      <c r="AV1005" s="104"/>
      <c r="AW1005" s="104"/>
      <c r="AX1005" s="104"/>
      <c r="AY1005" s="104"/>
      <c r="AZ1005" s="104"/>
      <c r="BA1005" s="104"/>
      <c r="BB1005" s="162"/>
      <c r="BC1005" s="104"/>
      <c r="BD1005" s="214"/>
      <c r="BE1005" s="213" t="s">
        <v>2441</v>
      </c>
      <c r="BF1005" s="108" t="e">
        <f aca="false">VLOOKUP($A1005,#REF!, 34, FALSE())</f>
        <v>#VALUE!</v>
      </c>
      <c r="BG1005" s="418" t="e">
        <f aca="false">VLOOKUP($A1005,#REF!, 22, FALSE())</f>
        <v>#VALUE!</v>
      </c>
      <c r="BH1005" s="109"/>
    </row>
    <row r="1006" s="193" customFormat="true" ht="12.75" hidden="false" customHeight="true" outlineLevel="0" collapsed="false">
      <c r="A1006" s="133" t="s">
        <v>2442</v>
      </c>
      <c r="B1006" s="86" t="e">
        <f aca="false">VLOOKUP($A1006,#REF!, 34, FALSE())</f>
        <v>#VALUE!</v>
      </c>
      <c r="C1006" s="87" t="str">
        <f aca="false">CONCATENATE("unused_",A1006)</f>
        <v>unused_DDR_XM3_B3D7</v>
      </c>
      <c r="D1006" s="88" t="e">
        <f aca="false">IF(LEN(VLOOKUP($A1006,#REF!,8,FALSE())),LEFT(VLOOKUP($A1006,#REF!,8,FALSE()),LEN(VLOOKUP($A1006,#REF!,8,FALSE()))-2),"")</f>
        <v>#VALUE!</v>
      </c>
      <c r="E1006" s="89" t="e">
        <f aca="false">IF(LEN(VLOOKUP($A1006,#REF!,4,FALSE())),IF(INDEX(#REF!,MATCH($A1006,#REF!,0),1),LEFT(VLOOKUP($A1006,#REF!,4,FALSE()),LEN(VLOOKUP($A1006,#REF!,4,FALSE()))-2),CONCATENATE(LEFT(VLOOKUP($A1006,#REF!,4,FALSE()),LEN(VLOOKUP($A1006,#REF!,4,FALSE()))-2),"*")),"")</f>
        <v>#VALUE!</v>
      </c>
      <c r="F1006" s="90" t="e">
        <f aca="false">IF(LEN(VLOOKUP($A1006,#REF!,5,FALSE())),IF(INDEX(#REF!,MATCH($A1006,#REF!,0),2),LEFT(VLOOKUP($A1006,#REF!,5,FALSE()),LEN(VLOOKUP($A1006,#REF!,5,FALSE()))-2),CONCATENATE(LEFT(VLOOKUP($A1006,#REF!,5,FALSE()),LEN(VLOOKUP($A1006,#REF!,5,FALSE()))-2),"*")),"")</f>
        <v>#VALUE!</v>
      </c>
      <c r="G1006" s="90" t="e">
        <f aca="false">IF(LEN(VLOOKUP($A1006,#REF!,6,FALSE())),IF(INDEX(#REF!,MATCH($A1006,#REF!,0),3),LEFT(VLOOKUP($A1006,#REF!,6,FALSE()),LEN(VLOOKUP($A1006,#REF!,6,FALSE()))-2),CONCATENATE(LEFT(VLOOKUP($A1006,#REF!,6,FALSE()),LEN(VLOOKUP($A1006,#REF!,6,FALSE()))-2),"*")),"")</f>
        <v>#VALUE!</v>
      </c>
      <c r="H1006" s="91" t="e">
        <f aca="false">IF(LEN(VLOOKUP($A1006,#REF!,7,FALSE())),IF(INDEX(#REF!,MATCH($A1006,#REF!,0),4),LEFT(VLOOKUP($A1006,#REF!,7,FALSE()),LEN(VLOOKUP($A1006,#REF!,7,FALSE()))-2),CONCATENATE(LEFT(VLOOKUP($A1006,#REF!,7,FALSE()),LEN(VLOOKUP($A1006,#REF!,7,FALSE()))-2),"*")),"")</f>
        <v>#VALUE!</v>
      </c>
      <c r="I1006" s="92" t="e">
        <f aca="false">IF(LEN(VLOOKUP($A1006,#REF!,8,FALSE())),UPPER(RIGHT(VLOOKUP($A1006,#REF!,8,FALSE()), 1)),"")</f>
        <v>#VALUE!</v>
      </c>
      <c r="J1006" s="90" t="e">
        <f aca="false">IF(LEN(VLOOKUP($A1006,#REF!,4,FALSE())),UPPER(RIGHT(VLOOKUP($A1006,#REF!,4,FALSE()), 1)),"")</f>
        <v>#VALUE!</v>
      </c>
      <c r="K1006" s="90" t="e">
        <f aca="false">IF(LEN(VLOOKUP($A1006,#REF!,5,FALSE())),UPPER(RIGHT(VLOOKUP($A1006,#REF!,5,FALSE()), 1)),"")</f>
        <v>#VALUE!</v>
      </c>
      <c r="L1006" s="90" t="e">
        <f aca="false">IF(LEN(VLOOKUP($A1006,#REF!,6,FALSE())),UPPER(RIGHT(VLOOKUP($A1006,#REF!,6,FALSE()), 1)),"")</f>
        <v>#VALUE!</v>
      </c>
      <c r="M1006" s="91" t="e">
        <f aca="false">IF(LEN(VLOOKUP($A1006,#REF!,7,FALSE())),UPPER(RIGHT(VLOOKUP($A1006,#REF!,7,FALSE()), 1)),"")</f>
        <v>#VALUE!</v>
      </c>
      <c r="N1006" s="185"/>
      <c r="O1006" s="185"/>
      <c r="P1006" s="185"/>
      <c r="Q1006" s="185"/>
      <c r="R1006" s="185"/>
      <c r="S1006" s="100" t="e">
        <f aca="false">HLOOKUP("Device Tree Pin Name",#REF!,MATCH($A1006,#REF!,0),FALSE())</f>
        <v>#VALUE!</v>
      </c>
      <c r="T1006" s="95" t="e">
        <f aca="false">HLOOKUP("power rail",#REF!,MATCH($A1006,#REF!,0),FALSE())</f>
        <v>#VALUE!</v>
      </c>
      <c r="U1006" s="96" t="e">
        <f aca="false">HLOOKUP("Wake Capable",#REF!,MATCH($A1006,#REF!,0),FALSE())</f>
        <v>#VALUE!</v>
      </c>
      <c r="V1006" s="96" t="e">
        <f aca="false">HLOOKUP("Strap",#REF!,MATCH($A1006,#REF!,0),FALSE())</f>
        <v>#VALUE!</v>
      </c>
      <c r="W1006" s="96"/>
      <c r="X1006" s="96"/>
      <c r="Y1006" s="96"/>
      <c r="Z1006" s="95"/>
      <c r="AA1006" s="95" t="e">
        <f aca="false">HLOOKUP("Pad type",#REF!,MATCH($A1006,#REF!,0),FALSE())</f>
        <v>#VALUE!</v>
      </c>
      <c r="AB1006" s="100"/>
      <c r="AC1006" s="100" t="e">
        <f aca="false">HLOOKUP("POR Pin State",#REF!,MATCH($A1006,#REF!,0),FALSE())</f>
        <v>#VALUE!</v>
      </c>
      <c r="AD1006" s="186"/>
      <c r="AE1006" s="187"/>
      <c r="AF1006" s="187"/>
      <c r="AG1006" s="187"/>
      <c r="AH1006" s="188"/>
      <c r="AI1006" s="188"/>
      <c r="AJ1006" s="189"/>
      <c r="AK1006" s="189"/>
      <c r="AL1006" s="189"/>
      <c r="AM1006" s="189"/>
      <c r="AN1006" s="189"/>
      <c r="AO1006" s="189"/>
      <c r="AP1006" s="189"/>
      <c r="AQ1006" s="194" t="s">
        <v>2443</v>
      </c>
      <c r="AR1006" s="104"/>
      <c r="AS1006" s="104"/>
      <c r="AT1006" s="104"/>
      <c r="AU1006" s="104"/>
      <c r="AV1006" s="104"/>
      <c r="AW1006" s="104"/>
      <c r="AX1006" s="104"/>
      <c r="AY1006" s="104"/>
      <c r="AZ1006" s="104"/>
      <c r="BA1006" s="104"/>
      <c r="BB1006" s="162"/>
      <c r="BC1006" s="104"/>
      <c r="BD1006" s="214"/>
      <c r="BE1006" s="213" t="s">
        <v>2444</v>
      </c>
      <c r="BF1006" s="108" t="e">
        <f aca="false">VLOOKUP($A1006,#REF!, 34, FALSE())</f>
        <v>#VALUE!</v>
      </c>
      <c r="BG1006" s="418" t="e">
        <f aca="false">VLOOKUP($A1006,#REF!, 22, FALSE())</f>
        <v>#VALUE!</v>
      </c>
      <c r="BH1006" s="109"/>
    </row>
    <row r="1007" s="193" customFormat="true" ht="12.75" hidden="false" customHeight="true" outlineLevel="0" collapsed="false">
      <c r="A1007" s="1" t="s">
        <v>2445</v>
      </c>
      <c r="B1007" s="86" t="e">
        <f aca="false">VLOOKUP($A1007,#REF!, 34, FALSE())</f>
        <v>#VALUE!</v>
      </c>
      <c r="C1007" s="87" t="str">
        <f aca="false">CONCATENATE("unused_",A1007)</f>
        <v>unused_DDR_XM3_B3DMI</v>
      </c>
      <c r="D1007" s="88" t="e">
        <f aca="false">IF(LEN(VLOOKUP($A1007,#REF!,8,FALSE())),LEFT(VLOOKUP($A1007,#REF!,8,FALSE()),LEN(VLOOKUP($A1007,#REF!,8,FALSE()))-2),"")</f>
        <v>#VALUE!</v>
      </c>
      <c r="E1007" s="89" t="e">
        <f aca="false">IF(LEN(VLOOKUP($A1007,#REF!,4,FALSE())),IF(INDEX(#REF!,MATCH($A1007,#REF!,0),1),LEFT(VLOOKUP($A1007,#REF!,4,FALSE()),LEN(VLOOKUP($A1007,#REF!,4,FALSE()))-2),CONCATENATE(LEFT(VLOOKUP($A1007,#REF!,4,FALSE()),LEN(VLOOKUP($A1007,#REF!,4,FALSE()))-2),"*")),"")</f>
        <v>#VALUE!</v>
      </c>
      <c r="F1007" s="90" t="e">
        <f aca="false">IF(LEN(VLOOKUP($A1007,#REF!,5,FALSE())),IF(INDEX(#REF!,MATCH($A1007,#REF!,0),2),LEFT(VLOOKUP($A1007,#REF!,5,FALSE()),LEN(VLOOKUP($A1007,#REF!,5,FALSE()))-2),CONCATENATE(LEFT(VLOOKUP($A1007,#REF!,5,FALSE()),LEN(VLOOKUP($A1007,#REF!,5,FALSE()))-2),"*")),"")</f>
        <v>#VALUE!</v>
      </c>
      <c r="G1007" s="90" t="e">
        <f aca="false">IF(LEN(VLOOKUP($A1007,#REF!,6,FALSE())),IF(INDEX(#REF!,MATCH($A1007,#REF!,0),3),LEFT(VLOOKUP($A1007,#REF!,6,FALSE()),LEN(VLOOKUP($A1007,#REF!,6,FALSE()))-2),CONCATENATE(LEFT(VLOOKUP($A1007,#REF!,6,FALSE()),LEN(VLOOKUP($A1007,#REF!,6,FALSE()))-2),"*")),"")</f>
        <v>#VALUE!</v>
      </c>
      <c r="H1007" s="91" t="e">
        <f aca="false">IF(LEN(VLOOKUP($A1007,#REF!,7,FALSE())),IF(INDEX(#REF!,MATCH($A1007,#REF!,0),4),LEFT(VLOOKUP($A1007,#REF!,7,FALSE()),LEN(VLOOKUP($A1007,#REF!,7,FALSE()))-2),CONCATENATE(LEFT(VLOOKUP($A1007,#REF!,7,FALSE()),LEN(VLOOKUP($A1007,#REF!,7,FALSE()))-2),"*")),"")</f>
        <v>#VALUE!</v>
      </c>
      <c r="I1007" s="92" t="e">
        <f aca="false">IF(LEN(VLOOKUP($A1007,#REF!,8,FALSE())),UPPER(RIGHT(VLOOKUP($A1007,#REF!,8,FALSE()), 1)),"")</f>
        <v>#VALUE!</v>
      </c>
      <c r="J1007" s="90" t="e">
        <f aca="false">IF(LEN(VLOOKUP($A1007,#REF!,4,FALSE())),UPPER(RIGHT(VLOOKUP($A1007,#REF!,4,FALSE()), 1)),"")</f>
        <v>#VALUE!</v>
      </c>
      <c r="K1007" s="90" t="e">
        <f aca="false">IF(LEN(VLOOKUP($A1007,#REF!,5,FALSE())),UPPER(RIGHT(VLOOKUP($A1007,#REF!,5,FALSE()), 1)),"")</f>
        <v>#VALUE!</v>
      </c>
      <c r="L1007" s="90" t="e">
        <f aca="false">IF(LEN(VLOOKUP($A1007,#REF!,6,FALSE())),UPPER(RIGHT(VLOOKUP($A1007,#REF!,6,FALSE()), 1)),"")</f>
        <v>#VALUE!</v>
      </c>
      <c r="M1007" s="91" t="e">
        <f aca="false">IF(LEN(VLOOKUP($A1007,#REF!,7,FALSE())),UPPER(RIGHT(VLOOKUP($A1007,#REF!,7,FALSE()), 1)),"")</f>
        <v>#VALUE!</v>
      </c>
      <c r="N1007" s="185"/>
      <c r="O1007" s="185"/>
      <c r="P1007" s="185"/>
      <c r="Q1007" s="185"/>
      <c r="R1007" s="185"/>
      <c r="S1007" s="100" t="e">
        <f aca="false">HLOOKUP("Device Tree Pin Name",#REF!,MATCH($A1007,#REF!,0),FALSE())</f>
        <v>#VALUE!</v>
      </c>
      <c r="T1007" s="95" t="e">
        <f aca="false">HLOOKUP("power rail",#REF!,MATCH($A1007,#REF!,0),FALSE())</f>
        <v>#VALUE!</v>
      </c>
      <c r="U1007" s="96" t="e">
        <f aca="false">HLOOKUP("Wake Capable",#REF!,MATCH($A1007,#REF!,0),FALSE())</f>
        <v>#VALUE!</v>
      </c>
      <c r="V1007" s="96" t="e">
        <f aca="false">HLOOKUP("Strap",#REF!,MATCH($A1007,#REF!,0),FALSE())</f>
        <v>#VALUE!</v>
      </c>
      <c r="W1007" s="96"/>
      <c r="X1007" s="96"/>
      <c r="Y1007" s="96"/>
      <c r="Z1007" s="95"/>
      <c r="AA1007" s="95" t="e">
        <f aca="false">HLOOKUP("Pad type",#REF!,MATCH($A1007,#REF!,0),FALSE())</f>
        <v>#VALUE!</v>
      </c>
      <c r="AB1007" s="100"/>
      <c r="AC1007" s="100" t="e">
        <f aca="false">HLOOKUP("POR Pin State",#REF!,MATCH($A1007,#REF!,0),FALSE())</f>
        <v>#VALUE!</v>
      </c>
      <c r="AD1007" s="186"/>
      <c r="AE1007" s="187"/>
      <c r="AF1007" s="187"/>
      <c r="AG1007" s="187"/>
      <c r="AH1007" s="188"/>
      <c r="AI1007" s="188"/>
      <c r="AJ1007" s="189"/>
      <c r="AK1007" s="189"/>
      <c r="AL1007" s="189"/>
      <c r="AM1007" s="189"/>
      <c r="AN1007" s="189"/>
      <c r="AO1007" s="189"/>
      <c r="AP1007" s="189"/>
      <c r="AQ1007" s="194" t="s">
        <v>2445</v>
      </c>
      <c r="AR1007" s="104"/>
      <c r="AS1007" s="104"/>
      <c r="AT1007" s="104"/>
      <c r="AU1007" s="104"/>
      <c r="AV1007" s="104"/>
      <c r="AW1007" s="104"/>
      <c r="AX1007" s="104"/>
      <c r="AY1007" s="104"/>
      <c r="AZ1007" s="104"/>
      <c r="BA1007" s="104"/>
      <c r="BB1007" s="162"/>
      <c r="BC1007" s="104"/>
      <c r="BD1007" s="214"/>
      <c r="BE1007" s="213" t="s">
        <v>2446</v>
      </c>
      <c r="BF1007" s="108" t="e">
        <f aca="false">VLOOKUP($A1007,#REF!, 34, FALSE())</f>
        <v>#VALUE!</v>
      </c>
      <c r="BG1007" s="418" t="e">
        <f aca="false">VLOOKUP($A1007,#REF!, 22, FALSE())</f>
        <v>#VALUE!</v>
      </c>
      <c r="BH1007" s="109"/>
    </row>
    <row r="1008" s="193" customFormat="true" ht="12.75" hidden="false" customHeight="true" outlineLevel="0" collapsed="false">
      <c r="A1008" s="1" t="s">
        <v>2447</v>
      </c>
      <c r="B1008" s="86" t="e">
        <f aca="false">VLOOKUP($A1008,#REF!, 34, FALSE())</f>
        <v>#VALUE!</v>
      </c>
      <c r="C1008" s="87" t="str">
        <f aca="false">CONCATENATE("unused_",A1008)</f>
        <v>unused_DDR_XM3_B3WCK_P</v>
      </c>
      <c r="D1008" s="88" t="e">
        <f aca="false">IF(LEN(VLOOKUP($A1008,#REF!,8,FALSE())),LEFT(VLOOKUP($A1008,#REF!,8,FALSE()),LEN(VLOOKUP($A1008,#REF!,8,FALSE()))-2),"")</f>
        <v>#VALUE!</v>
      </c>
      <c r="E1008" s="89" t="e">
        <f aca="false">IF(LEN(VLOOKUP($A1008,#REF!,4,FALSE())),IF(INDEX(#REF!,MATCH($A1008,#REF!,0),1),LEFT(VLOOKUP($A1008,#REF!,4,FALSE()),LEN(VLOOKUP($A1008,#REF!,4,FALSE()))-2),CONCATENATE(LEFT(VLOOKUP($A1008,#REF!,4,FALSE()),LEN(VLOOKUP($A1008,#REF!,4,FALSE()))-2),"*")),"")</f>
        <v>#VALUE!</v>
      </c>
      <c r="F1008" s="90" t="e">
        <f aca="false">IF(LEN(VLOOKUP($A1008,#REF!,5,FALSE())),IF(INDEX(#REF!,MATCH($A1008,#REF!,0),2),LEFT(VLOOKUP($A1008,#REF!,5,FALSE()),LEN(VLOOKUP($A1008,#REF!,5,FALSE()))-2),CONCATENATE(LEFT(VLOOKUP($A1008,#REF!,5,FALSE()),LEN(VLOOKUP($A1008,#REF!,5,FALSE()))-2),"*")),"")</f>
        <v>#VALUE!</v>
      </c>
      <c r="G1008" s="90" t="e">
        <f aca="false">IF(LEN(VLOOKUP($A1008,#REF!,6,FALSE())),IF(INDEX(#REF!,MATCH($A1008,#REF!,0),3),LEFT(VLOOKUP($A1008,#REF!,6,FALSE()),LEN(VLOOKUP($A1008,#REF!,6,FALSE()))-2),CONCATENATE(LEFT(VLOOKUP($A1008,#REF!,6,FALSE()),LEN(VLOOKUP($A1008,#REF!,6,FALSE()))-2),"*")),"")</f>
        <v>#VALUE!</v>
      </c>
      <c r="H1008" s="91" t="e">
        <f aca="false">IF(LEN(VLOOKUP($A1008,#REF!,7,FALSE())),IF(INDEX(#REF!,MATCH($A1008,#REF!,0),4),LEFT(VLOOKUP($A1008,#REF!,7,FALSE()),LEN(VLOOKUP($A1008,#REF!,7,FALSE()))-2),CONCATENATE(LEFT(VLOOKUP($A1008,#REF!,7,FALSE()),LEN(VLOOKUP($A1008,#REF!,7,FALSE()))-2),"*")),"")</f>
        <v>#VALUE!</v>
      </c>
      <c r="I1008" s="92" t="e">
        <f aca="false">IF(LEN(VLOOKUP($A1008,#REF!,8,FALSE())),UPPER(RIGHT(VLOOKUP($A1008,#REF!,8,FALSE()), 1)),"")</f>
        <v>#VALUE!</v>
      </c>
      <c r="J1008" s="90" t="e">
        <f aca="false">IF(LEN(VLOOKUP($A1008,#REF!,4,FALSE())),UPPER(RIGHT(VLOOKUP($A1008,#REF!,4,FALSE()), 1)),"")</f>
        <v>#VALUE!</v>
      </c>
      <c r="K1008" s="90" t="e">
        <f aca="false">IF(LEN(VLOOKUP($A1008,#REF!,5,FALSE())),UPPER(RIGHT(VLOOKUP($A1008,#REF!,5,FALSE()), 1)),"")</f>
        <v>#VALUE!</v>
      </c>
      <c r="L1008" s="90" t="e">
        <f aca="false">IF(LEN(VLOOKUP($A1008,#REF!,6,FALSE())),UPPER(RIGHT(VLOOKUP($A1008,#REF!,6,FALSE()), 1)),"")</f>
        <v>#VALUE!</v>
      </c>
      <c r="M1008" s="91" t="e">
        <f aca="false">IF(LEN(VLOOKUP($A1008,#REF!,7,FALSE())),UPPER(RIGHT(VLOOKUP($A1008,#REF!,7,FALSE()), 1)),"")</f>
        <v>#VALUE!</v>
      </c>
      <c r="N1008" s="185"/>
      <c r="O1008" s="185"/>
      <c r="P1008" s="185"/>
      <c r="Q1008" s="185"/>
      <c r="R1008" s="185"/>
      <c r="S1008" s="100" t="e">
        <f aca="false">HLOOKUP("Device Tree Pin Name",#REF!,MATCH($A1008,#REF!,0),FALSE())</f>
        <v>#VALUE!</v>
      </c>
      <c r="T1008" s="95" t="e">
        <f aca="false">HLOOKUP("power rail",#REF!,MATCH($A1008,#REF!,0),FALSE())</f>
        <v>#VALUE!</v>
      </c>
      <c r="U1008" s="96" t="e">
        <f aca="false">HLOOKUP("Wake Capable",#REF!,MATCH($A1008,#REF!,0),FALSE())</f>
        <v>#VALUE!</v>
      </c>
      <c r="V1008" s="96" t="e">
        <f aca="false">HLOOKUP("Strap",#REF!,MATCH($A1008,#REF!,0),FALSE())</f>
        <v>#VALUE!</v>
      </c>
      <c r="W1008" s="96"/>
      <c r="X1008" s="96"/>
      <c r="Y1008" s="96"/>
      <c r="Z1008" s="95"/>
      <c r="AA1008" s="95" t="e">
        <f aca="false">HLOOKUP("Pad type",#REF!,MATCH($A1008,#REF!,0),FALSE())</f>
        <v>#VALUE!</v>
      </c>
      <c r="AB1008" s="100"/>
      <c r="AC1008" s="100" t="e">
        <f aca="false">HLOOKUP("POR Pin State",#REF!,MATCH($A1008,#REF!,0),FALSE())</f>
        <v>#VALUE!</v>
      </c>
      <c r="AD1008" s="186"/>
      <c r="AE1008" s="187"/>
      <c r="AF1008" s="187"/>
      <c r="AG1008" s="187"/>
      <c r="AH1008" s="188"/>
      <c r="AI1008" s="188"/>
      <c r="AJ1008" s="189"/>
      <c r="AK1008" s="189"/>
      <c r="AL1008" s="189"/>
      <c r="AM1008" s="189"/>
      <c r="AN1008" s="189"/>
      <c r="AO1008" s="189"/>
      <c r="AP1008" s="189"/>
      <c r="AQ1008" s="194" t="s">
        <v>2447</v>
      </c>
      <c r="AR1008" s="104"/>
      <c r="AS1008" s="104"/>
      <c r="AT1008" s="104"/>
      <c r="AU1008" s="104"/>
      <c r="AV1008" s="104"/>
      <c r="AW1008" s="104"/>
      <c r="AX1008" s="104"/>
      <c r="AY1008" s="104"/>
      <c r="AZ1008" s="104"/>
      <c r="BA1008" s="104"/>
      <c r="BB1008" s="162"/>
      <c r="BC1008" s="104"/>
      <c r="BD1008" s="214"/>
      <c r="BE1008" s="213" t="s">
        <v>2448</v>
      </c>
      <c r="BF1008" s="108" t="e">
        <f aca="false">VLOOKUP($A1008,#REF!, 34, FALSE())</f>
        <v>#VALUE!</v>
      </c>
      <c r="BG1008" s="418" t="e">
        <f aca="false">VLOOKUP($A1008,#REF!, 22, FALSE())</f>
        <v>#VALUE!</v>
      </c>
      <c r="BH1008" s="109"/>
    </row>
    <row r="1009" s="193" customFormat="true" ht="12.75" hidden="false" customHeight="true" outlineLevel="0" collapsed="false">
      <c r="A1009" s="133" t="s">
        <v>2449</v>
      </c>
      <c r="B1009" s="86" t="e">
        <f aca="false">VLOOKUP($A1009,#REF!, 34, FALSE())</f>
        <v>#VALUE!</v>
      </c>
      <c r="C1009" s="87" t="str">
        <f aca="false">CONCATENATE("unused_",A1009)</f>
        <v>unused_DDR_XM3_B3WCK_N</v>
      </c>
      <c r="D1009" s="88" t="e">
        <f aca="false">IF(LEN(VLOOKUP($A1009,#REF!,8,FALSE())),LEFT(VLOOKUP($A1009,#REF!,8,FALSE()),LEN(VLOOKUP($A1009,#REF!,8,FALSE()))-2),"")</f>
        <v>#VALUE!</v>
      </c>
      <c r="E1009" s="89" t="e">
        <f aca="false">IF(LEN(VLOOKUP($A1009,#REF!,4,FALSE())),IF(INDEX(#REF!,MATCH($A1009,#REF!,0),1),LEFT(VLOOKUP($A1009,#REF!,4,FALSE()),LEN(VLOOKUP($A1009,#REF!,4,FALSE()))-2),CONCATENATE(LEFT(VLOOKUP($A1009,#REF!,4,FALSE()),LEN(VLOOKUP($A1009,#REF!,4,FALSE()))-2),"*")),"")</f>
        <v>#VALUE!</v>
      </c>
      <c r="F1009" s="90" t="e">
        <f aca="false">IF(LEN(VLOOKUP($A1009,#REF!,5,FALSE())),IF(INDEX(#REF!,MATCH($A1009,#REF!,0),2),LEFT(VLOOKUP($A1009,#REF!,5,FALSE()),LEN(VLOOKUP($A1009,#REF!,5,FALSE()))-2),CONCATENATE(LEFT(VLOOKUP($A1009,#REF!,5,FALSE()),LEN(VLOOKUP($A1009,#REF!,5,FALSE()))-2),"*")),"")</f>
        <v>#VALUE!</v>
      </c>
      <c r="G1009" s="90" t="e">
        <f aca="false">IF(LEN(VLOOKUP($A1009,#REF!,6,FALSE())),IF(INDEX(#REF!,MATCH($A1009,#REF!,0),3),LEFT(VLOOKUP($A1009,#REF!,6,FALSE()),LEN(VLOOKUP($A1009,#REF!,6,FALSE()))-2),CONCATENATE(LEFT(VLOOKUP($A1009,#REF!,6,FALSE()),LEN(VLOOKUP($A1009,#REF!,6,FALSE()))-2),"*")),"")</f>
        <v>#VALUE!</v>
      </c>
      <c r="H1009" s="91" t="e">
        <f aca="false">IF(LEN(VLOOKUP($A1009,#REF!,7,FALSE())),IF(INDEX(#REF!,MATCH($A1009,#REF!,0),4),LEFT(VLOOKUP($A1009,#REF!,7,FALSE()),LEN(VLOOKUP($A1009,#REF!,7,FALSE()))-2),CONCATENATE(LEFT(VLOOKUP($A1009,#REF!,7,FALSE()),LEN(VLOOKUP($A1009,#REF!,7,FALSE()))-2),"*")),"")</f>
        <v>#VALUE!</v>
      </c>
      <c r="I1009" s="92" t="e">
        <f aca="false">IF(LEN(VLOOKUP($A1009,#REF!,8,FALSE())),UPPER(RIGHT(VLOOKUP($A1009,#REF!,8,FALSE()), 1)),"")</f>
        <v>#VALUE!</v>
      </c>
      <c r="J1009" s="90" t="e">
        <f aca="false">IF(LEN(VLOOKUP($A1009,#REF!,4,FALSE())),UPPER(RIGHT(VLOOKUP($A1009,#REF!,4,FALSE()), 1)),"")</f>
        <v>#VALUE!</v>
      </c>
      <c r="K1009" s="90" t="e">
        <f aca="false">IF(LEN(VLOOKUP($A1009,#REF!,5,FALSE())),UPPER(RIGHT(VLOOKUP($A1009,#REF!,5,FALSE()), 1)),"")</f>
        <v>#VALUE!</v>
      </c>
      <c r="L1009" s="90" t="e">
        <f aca="false">IF(LEN(VLOOKUP($A1009,#REF!,6,FALSE())),UPPER(RIGHT(VLOOKUP($A1009,#REF!,6,FALSE()), 1)),"")</f>
        <v>#VALUE!</v>
      </c>
      <c r="M1009" s="91" t="e">
        <f aca="false">IF(LEN(VLOOKUP($A1009,#REF!,7,FALSE())),UPPER(RIGHT(VLOOKUP($A1009,#REF!,7,FALSE()), 1)),"")</f>
        <v>#VALUE!</v>
      </c>
      <c r="N1009" s="185"/>
      <c r="O1009" s="185"/>
      <c r="P1009" s="185"/>
      <c r="Q1009" s="185"/>
      <c r="R1009" s="185"/>
      <c r="S1009" s="100" t="e">
        <f aca="false">HLOOKUP("Device Tree Pin Name",#REF!,MATCH($A1009,#REF!,0),FALSE())</f>
        <v>#VALUE!</v>
      </c>
      <c r="T1009" s="95" t="e">
        <f aca="false">HLOOKUP("power rail",#REF!,MATCH($A1009,#REF!,0),FALSE())</f>
        <v>#VALUE!</v>
      </c>
      <c r="U1009" s="96" t="e">
        <f aca="false">HLOOKUP("Wake Capable",#REF!,MATCH($A1009,#REF!,0),FALSE())</f>
        <v>#VALUE!</v>
      </c>
      <c r="V1009" s="96" t="e">
        <f aca="false">HLOOKUP("Strap",#REF!,MATCH($A1009,#REF!,0),FALSE())</f>
        <v>#VALUE!</v>
      </c>
      <c r="W1009" s="96"/>
      <c r="X1009" s="96"/>
      <c r="Y1009" s="96"/>
      <c r="Z1009" s="95"/>
      <c r="AA1009" s="95" t="e">
        <f aca="false">HLOOKUP("Pad type",#REF!,MATCH($A1009,#REF!,0),FALSE())</f>
        <v>#VALUE!</v>
      </c>
      <c r="AB1009" s="100"/>
      <c r="AC1009" s="100" t="e">
        <f aca="false">HLOOKUP("POR Pin State",#REF!,MATCH($A1009,#REF!,0),FALSE())</f>
        <v>#VALUE!</v>
      </c>
      <c r="AD1009" s="186"/>
      <c r="AE1009" s="187"/>
      <c r="AF1009" s="187"/>
      <c r="AG1009" s="187"/>
      <c r="AH1009" s="188"/>
      <c r="AI1009" s="188"/>
      <c r="AJ1009" s="189"/>
      <c r="AK1009" s="189"/>
      <c r="AL1009" s="189"/>
      <c r="AM1009" s="189"/>
      <c r="AN1009" s="189"/>
      <c r="AO1009" s="189"/>
      <c r="AP1009" s="189"/>
      <c r="AQ1009" s="194" t="s">
        <v>2449</v>
      </c>
      <c r="AR1009" s="104"/>
      <c r="AS1009" s="104"/>
      <c r="AT1009" s="104"/>
      <c r="AU1009" s="104"/>
      <c r="AV1009" s="104"/>
      <c r="AW1009" s="104"/>
      <c r="AX1009" s="104"/>
      <c r="AY1009" s="104"/>
      <c r="AZ1009" s="104"/>
      <c r="BA1009" s="104"/>
      <c r="BB1009" s="162"/>
      <c r="BC1009" s="104"/>
      <c r="BD1009" s="214"/>
      <c r="BE1009" s="213" t="s">
        <v>2450</v>
      </c>
      <c r="BF1009" s="108" t="e">
        <f aca="false">VLOOKUP($A1009,#REF!, 34, FALSE())</f>
        <v>#VALUE!</v>
      </c>
      <c r="BG1009" s="418" t="e">
        <f aca="false">VLOOKUP($A1009,#REF!, 22, FALSE())</f>
        <v>#VALUE!</v>
      </c>
      <c r="BH1009" s="109"/>
    </row>
    <row r="1010" s="193" customFormat="true" ht="12.75" hidden="false" customHeight="true" outlineLevel="0" collapsed="false">
      <c r="A1010" s="133" t="s">
        <v>2451</v>
      </c>
      <c r="B1010" s="86" t="e">
        <f aca="false">VLOOKUP($A1010,#REF!, 34, FALSE())</f>
        <v>#VALUE!</v>
      </c>
      <c r="C1010" s="87" t="str">
        <f aca="false">CONCATENATE("unused_",A1010)</f>
        <v>unused_DDR_XM3_B3RDQS_P</v>
      </c>
      <c r="D1010" s="88" t="e">
        <f aca="false">IF(LEN(VLOOKUP($A1010,#REF!,8,FALSE())),LEFT(VLOOKUP($A1010,#REF!,8,FALSE()),LEN(VLOOKUP($A1010,#REF!,8,FALSE()))-2),"")</f>
        <v>#VALUE!</v>
      </c>
      <c r="E1010" s="89" t="e">
        <f aca="false">IF(LEN(VLOOKUP($A1010,#REF!,4,FALSE())),IF(INDEX(#REF!,MATCH($A1010,#REF!,0),1),LEFT(VLOOKUP($A1010,#REF!,4,FALSE()),LEN(VLOOKUP($A1010,#REF!,4,FALSE()))-2),CONCATENATE(LEFT(VLOOKUP($A1010,#REF!,4,FALSE()),LEN(VLOOKUP($A1010,#REF!,4,FALSE()))-2),"*")),"")</f>
        <v>#VALUE!</v>
      </c>
      <c r="F1010" s="90" t="e">
        <f aca="false">IF(LEN(VLOOKUP($A1010,#REF!,5,FALSE())),IF(INDEX(#REF!,MATCH($A1010,#REF!,0),2),LEFT(VLOOKUP($A1010,#REF!,5,FALSE()),LEN(VLOOKUP($A1010,#REF!,5,FALSE()))-2),CONCATENATE(LEFT(VLOOKUP($A1010,#REF!,5,FALSE()),LEN(VLOOKUP($A1010,#REF!,5,FALSE()))-2),"*")),"")</f>
        <v>#VALUE!</v>
      </c>
      <c r="G1010" s="90" t="e">
        <f aca="false">IF(LEN(VLOOKUP($A1010,#REF!,6,FALSE())),IF(INDEX(#REF!,MATCH($A1010,#REF!,0),3),LEFT(VLOOKUP($A1010,#REF!,6,FALSE()),LEN(VLOOKUP($A1010,#REF!,6,FALSE()))-2),CONCATENATE(LEFT(VLOOKUP($A1010,#REF!,6,FALSE()),LEN(VLOOKUP($A1010,#REF!,6,FALSE()))-2),"*")),"")</f>
        <v>#VALUE!</v>
      </c>
      <c r="H1010" s="91" t="e">
        <f aca="false">IF(LEN(VLOOKUP($A1010,#REF!,7,FALSE())),IF(INDEX(#REF!,MATCH($A1010,#REF!,0),4),LEFT(VLOOKUP($A1010,#REF!,7,FALSE()),LEN(VLOOKUP($A1010,#REF!,7,FALSE()))-2),CONCATENATE(LEFT(VLOOKUP($A1010,#REF!,7,FALSE()),LEN(VLOOKUP($A1010,#REF!,7,FALSE()))-2),"*")),"")</f>
        <v>#VALUE!</v>
      </c>
      <c r="I1010" s="92" t="e">
        <f aca="false">IF(LEN(VLOOKUP($A1010,#REF!,8,FALSE())),UPPER(RIGHT(VLOOKUP($A1010,#REF!,8,FALSE()), 1)),"")</f>
        <v>#VALUE!</v>
      </c>
      <c r="J1010" s="90" t="e">
        <f aca="false">IF(LEN(VLOOKUP($A1010,#REF!,4,FALSE())),UPPER(RIGHT(VLOOKUP($A1010,#REF!,4,FALSE()), 1)),"")</f>
        <v>#VALUE!</v>
      </c>
      <c r="K1010" s="90" t="e">
        <f aca="false">IF(LEN(VLOOKUP($A1010,#REF!,5,FALSE())),UPPER(RIGHT(VLOOKUP($A1010,#REF!,5,FALSE()), 1)),"")</f>
        <v>#VALUE!</v>
      </c>
      <c r="L1010" s="90" t="e">
        <f aca="false">IF(LEN(VLOOKUP($A1010,#REF!,6,FALSE())),UPPER(RIGHT(VLOOKUP($A1010,#REF!,6,FALSE()), 1)),"")</f>
        <v>#VALUE!</v>
      </c>
      <c r="M1010" s="91" t="e">
        <f aca="false">IF(LEN(VLOOKUP($A1010,#REF!,7,FALSE())),UPPER(RIGHT(VLOOKUP($A1010,#REF!,7,FALSE()), 1)),"")</f>
        <v>#VALUE!</v>
      </c>
      <c r="N1010" s="185"/>
      <c r="O1010" s="185"/>
      <c r="P1010" s="185"/>
      <c r="Q1010" s="185"/>
      <c r="R1010" s="185"/>
      <c r="S1010" s="100" t="e">
        <f aca="false">HLOOKUP("Device Tree Pin Name",#REF!,MATCH($A1010,#REF!,0),FALSE())</f>
        <v>#VALUE!</v>
      </c>
      <c r="T1010" s="95" t="e">
        <f aca="false">HLOOKUP("power rail",#REF!,MATCH($A1010,#REF!,0),FALSE())</f>
        <v>#VALUE!</v>
      </c>
      <c r="U1010" s="96" t="e">
        <f aca="false">HLOOKUP("Wake Capable",#REF!,MATCH($A1010,#REF!,0),FALSE())</f>
        <v>#VALUE!</v>
      </c>
      <c r="V1010" s="96" t="e">
        <f aca="false">HLOOKUP("Strap",#REF!,MATCH($A1010,#REF!,0),FALSE())</f>
        <v>#VALUE!</v>
      </c>
      <c r="W1010" s="96"/>
      <c r="X1010" s="96"/>
      <c r="Y1010" s="96"/>
      <c r="Z1010" s="95"/>
      <c r="AA1010" s="95" t="e">
        <f aca="false">HLOOKUP("Pad type",#REF!,MATCH($A1010,#REF!,0),FALSE())</f>
        <v>#VALUE!</v>
      </c>
      <c r="AB1010" s="100"/>
      <c r="AC1010" s="100" t="e">
        <f aca="false">HLOOKUP("POR Pin State",#REF!,MATCH($A1010,#REF!,0),FALSE())</f>
        <v>#VALUE!</v>
      </c>
      <c r="AD1010" s="186"/>
      <c r="AE1010" s="187"/>
      <c r="AF1010" s="187"/>
      <c r="AG1010" s="187"/>
      <c r="AH1010" s="188"/>
      <c r="AI1010" s="188"/>
      <c r="AJ1010" s="189"/>
      <c r="AK1010" s="189"/>
      <c r="AL1010" s="189"/>
      <c r="AM1010" s="189"/>
      <c r="AN1010" s="189"/>
      <c r="AO1010" s="189"/>
      <c r="AP1010" s="189"/>
      <c r="AQ1010" s="194" t="s">
        <v>2451</v>
      </c>
      <c r="AR1010" s="104"/>
      <c r="AS1010" s="104"/>
      <c r="AT1010" s="104"/>
      <c r="AU1010" s="104"/>
      <c r="AV1010" s="104"/>
      <c r="AW1010" s="104"/>
      <c r="AX1010" s="104"/>
      <c r="AY1010" s="104"/>
      <c r="AZ1010" s="104"/>
      <c r="BA1010" s="104"/>
      <c r="BB1010" s="162"/>
      <c r="BC1010" s="104"/>
      <c r="BD1010" s="214"/>
      <c r="BE1010" s="213" t="s">
        <v>2452</v>
      </c>
      <c r="BF1010" s="108" t="e">
        <f aca="false">VLOOKUP($A1010,#REF!, 34, FALSE())</f>
        <v>#VALUE!</v>
      </c>
      <c r="BG1010" s="418" t="e">
        <f aca="false">VLOOKUP($A1010,#REF!, 22, FALSE())</f>
        <v>#VALUE!</v>
      </c>
      <c r="BH1010" s="109"/>
    </row>
    <row r="1011" s="193" customFormat="true" ht="12.75" hidden="false" customHeight="true" outlineLevel="0" collapsed="false">
      <c r="A1011" s="133" t="s">
        <v>2453</v>
      </c>
      <c r="B1011" s="86" t="e">
        <f aca="false">VLOOKUP($A1011,#REF!, 34, FALSE())</f>
        <v>#VALUE!</v>
      </c>
      <c r="C1011" s="87" t="str">
        <f aca="false">CONCATENATE("unused_",A1011)</f>
        <v>unused_DDR_XM3_B3RDQS_N</v>
      </c>
      <c r="D1011" s="88" t="e">
        <f aca="false">IF(LEN(VLOOKUP($A1011,#REF!,8,FALSE())),LEFT(VLOOKUP($A1011,#REF!,8,FALSE()),LEN(VLOOKUP($A1011,#REF!,8,FALSE()))-2),"")</f>
        <v>#VALUE!</v>
      </c>
      <c r="E1011" s="89" t="e">
        <f aca="false">IF(LEN(VLOOKUP($A1011,#REF!,4,FALSE())),IF(INDEX(#REF!,MATCH($A1011,#REF!,0),1),LEFT(VLOOKUP($A1011,#REF!,4,FALSE()),LEN(VLOOKUP($A1011,#REF!,4,FALSE()))-2),CONCATENATE(LEFT(VLOOKUP($A1011,#REF!,4,FALSE()),LEN(VLOOKUP($A1011,#REF!,4,FALSE()))-2),"*")),"")</f>
        <v>#VALUE!</v>
      </c>
      <c r="F1011" s="90" t="e">
        <f aca="false">IF(LEN(VLOOKUP($A1011,#REF!,5,FALSE())),IF(INDEX(#REF!,MATCH($A1011,#REF!,0),2),LEFT(VLOOKUP($A1011,#REF!,5,FALSE()),LEN(VLOOKUP($A1011,#REF!,5,FALSE()))-2),CONCATENATE(LEFT(VLOOKUP($A1011,#REF!,5,FALSE()),LEN(VLOOKUP($A1011,#REF!,5,FALSE()))-2),"*")),"")</f>
        <v>#VALUE!</v>
      </c>
      <c r="G1011" s="90" t="e">
        <f aca="false">IF(LEN(VLOOKUP($A1011,#REF!,6,FALSE())),IF(INDEX(#REF!,MATCH($A1011,#REF!,0),3),LEFT(VLOOKUP($A1011,#REF!,6,FALSE()),LEN(VLOOKUP($A1011,#REF!,6,FALSE()))-2),CONCATENATE(LEFT(VLOOKUP($A1011,#REF!,6,FALSE()),LEN(VLOOKUP($A1011,#REF!,6,FALSE()))-2),"*")),"")</f>
        <v>#VALUE!</v>
      </c>
      <c r="H1011" s="91" t="e">
        <f aca="false">IF(LEN(VLOOKUP($A1011,#REF!,7,FALSE())),IF(INDEX(#REF!,MATCH($A1011,#REF!,0),4),LEFT(VLOOKUP($A1011,#REF!,7,FALSE()),LEN(VLOOKUP($A1011,#REF!,7,FALSE()))-2),CONCATENATE(LEFT(VLOOKUP($A1011,#REF!,7,FALSE()),LEN(VLOOKUP($A1011,#REF!,7,FALSE()))-2),"*")),"")</f>
        <v>#VALUE!</v>
      </c>
      <c r="I1011" s="92" t="e">
        <f aca="false">IF(LEN(VLOOKUP($A1011,#REF!,8,FALSE())),UPPER(RIGHT(VLOOKUP($A1011,#REF!,8,FALSE()), 1)),"")</f>
        <v>#VALUE!</v>
      </c>
      <c r="J1011" s="90" t="e">
        <f aca="false">IF(LEN(VLOOKUP($A1011,#REF!,4,FALSE())),UPPER(RIGHT(VLOOKUP($A1011,#REF!,4,FALSE()), 1)),"")</f>
        <v>#VALUE!</v>
      </c>
      <c r="K1011" s="90" t="e">
        <f aca="false">IF(LEN(VLOOKUP($A1011,#REF!,5,FALSE())),UPPER(RIGHT(VLOOKUP($A1011,#REF!,5,FALSE()), 1)),"")</f>
        <v>#VALUE!</v>
      </c>
      <c r="L1011" s="90" t="e">
        <f aca="false">IF(LEN(VLOOKUP($A1011,#REF!,6,FALSE())),UPPER(RIGHT(VLOOKUP($A1011,#REF!,6,FALSE()), 1)),"")</f>
        <v>#VALUE!</v>
      </c>
      <c r="M1011" s="91" t="e">
        <f aca="false">IF(LEN(VLOOKUP($A1011,#REF!,7,FALSE())),UPPER(RIGHT(VLOOKUP($A1011,#REF!,7,FALSE()), 1)),"")</f>
        <v>#VALUE!</v>
      </c>
      <c r="N1011" s="185"/>
      <c r="O1011" s="185"/>
      <c r="P1011" s="185"/>
      <c r="Q1011" s="185"/>
      <c r="R1011" s="185"/>
      <c r="S1011" s="100" t="e">
        <f aca="false">HLOOKUP("Device Tree Pin Name",#REF!,MATCH($A1011,#REF!,0),FALSE())</f>
        <v>#VALUE!</v>
      </c>
      <c r="T1011" s="95" t="e">
        <f aca="false">HLOOKUP("power rail",#REF!,MATCH($A1011,#REF!,0),FALSE())</f>
        <v>#VALUE!</v>
      </c>
      <c r="U1011" s="96" t="e">
        <f aca="false">HLOOKUP("Wake Capable",#REF!,MATCH($A1011,#REF!,0),FALSE())</f>
        <v>#VALUE!</v>
      </c>
      <c r="V1011" s="96" t="e">
        <f aca="false">HLOOKUP("Strap",#REF!,MATCH($A1011,#REF!,0),FALSE())</f>
        <v>#VALUE!</v>
      </c>
      <c r="W1011" s="96"/>
      <c r="X1011" s="96"/>
      <c r="Y1011" s="96"/>
      <c r="Z1011" s="95"/>
      <c r="AA1011" s="95" t="e">
        <f aca="false">HLOOKUP("Pad type",#REF!,MATCH($A1011,#REF!,0),FALSE())</f>
        <v>#VALUE!</v>
      </c>
      <c r="AB1011" s="100"/>
      <c r="AC1011" s="100" t="e">
        <f aca="false">HLOOKUP("POR Pin State",#REF!,MATCH($A1011,#REF!,0),FALSE())</f>
        <v>#VALUE!</v>
      </c>
      <c r="AD1011" s="186"/>
      <c r="AE1011" s="187"/>
      <c r="AF1011" s="187"/>
      <c r="AG1011" s="187"/>
      <c r="AH1011" s="188"/>
      <c r="AI1011" s="188"/>
      <c r="AJ1011" s="189"/>
      <c r="AK1011" s="189"/>
      <c r="AL1011" s="189"/>
      <c r="AM1011" s="189"/>
      <c r="AN1011" s="189"/>
      <c r="AO1011" s="189"/>
      <c r="AP1011" s="189"/>
      <c r="AQ1011" s="194" t="s">
        <v>2453</v>
      </c>
      <c r="AR1011" s="104"/>
      <c r="AS1011" s="104"/>
      <c r="AT1011" s="104"/>
      <c r="AU1011" s="104"/>
      <c r="AV1011" s="104"/>
      <c r="AW1011" s="104"/>
      <c r="AX1011" s="104"/>
      <c r="AY1011" s="104"/>
      <c r="AZ1011" s="104"/>
      <c r="BA1011" s="104"/>
      <c r="BB1011" s="162"/>
      <c r="BC1011" s="104"/>
      <c r="BD1011" s="214"/>
      <c r="BE1011" s="213" t="s">
        <v>2454</v>
      </c>
      <c r="BF1011" s="108" t="e">
        <f aca="false">VLOOKUP($A1011,#REF!, 34, FALSE())</f>
        <v>#VALUE!</v>
      </c>
      <c r="BG1011" s="418" t="e">
        <f aca="false">VLOOKUP($A1011,#REF!, 22, FALSE())</f>
        <v>#VALUE!</v>
      </c>
      <c r="BH1011" s="109"/>
    </row>
    <row r="1012" s="193" customFormat="true" ht="12.75" hidden="false" customHeight="true" outlineLevel="0" collapsed="false">
      <c r="A1012" s="133" t="s">
        <v>2455</v>
      </c>
      <c r="B1012" s="86" t="e">
        <f aca="false">VLOOKUP($A1012,#REF!, 34, FALSE())</f>
        <v>#VALUE!</v>
      </c>
      <c r="C1012" s="87" t="str">
        <f aca="false">CONCATENATE("unused_",A1012)</f>
        <v>unused_DDR_XM3_B4D0</v>
      </c>
      <c r="D1012" s="88" t="e">
        <f aca="false">IF(LEN(VLOOKUP($A1012,#REF!,8,FALSE())),LEFT(VLOOKUP($A1012,#REF!,8,FALSE()),LEN(VLOOKUP($A1012,#REF!,8,FALSE()))-2),"")</f>
        <v>#VALUE!</v>
      </c>
      <c r="E1012" s="89" t="e">
        <f aca="false">IF(LEN(VLOOKUP($A1012,#REF!,4,FALSE())),IF(INDEX(#REF!,MATCH($A1012,#REF!,0),1),LEFT(VLOOKUP($A1012,#REF!,4,FALSE()),LEN(VLOOKUP($A1012,#REF!,4,FALSE()))-2),CONCATENATE(LEFT(VLOOKUP($A1012,#REF!,4,FALSE()),LEN(VLOOKUP($A1012,#REF!,4,FALSE()))-2),"*")),"")</f>
        <v>#VALUE!</v>
      </c>
      <c r="F1012" s="90" t="e">
        <f aca="false">IF(LEN(VLOOKUP($A1012,#REF!,5,FALSE())),IF(INDEX(#REF!,MATCH($A1012,#REF!,0),2),LEFT(VLOOKUP($A1012,#REF!,5,FALSE()),LEN(VLOOKUP($A1012,#REF!,5,FALSE()))-2),CONCATENATE(LEFT(VLOOKUP($A1012,#REF!,5,FALSE()),LEN(VLOOKUP($A1012,#REF!,5,FALSE()))-2),"*")),"")</f>
        <v>#VALUE!</v>
      </c>
      <c r="G1012" s="90" t="e">
        <f aca="false">IF(LEN(VLOOKUP($A1012,#REF!,6,FALSE())),IF(INDEX(#REF!,MATCH($A1012,#REF!,0),3),LEFT(VLOOKUP($A1012,#REF!,6,FALSE()),LEN(VLOOKUP($A1012,#REF!,6,FALSE()))-2),CONCATENATE(LEFT(VLOOKUP($A1012,#REF!,6,FALSE()),LEN(VLOOKUP($A1012,#REF!,6,FALSE()))-2),"*")),"")</f>
        <v>#VALUE!</v>
      </c>
      <c r="H1012" s="91" t="e">
        <f aca="false">IF(LEN(VLOOKUP($A1012,#REF!,7,FALSE())),IF(INDEX(#REF!,MATCH($A1012,#REF!,0),4),LEFT(VLOOKUP($A1012,#REF!,7,FALSE()),LEN(VLOOKUP($A1012,#REF!,7,FALSE()))-2),CONCATENATE(LEFT(VLOOKUP($A1012,#REF!,7,FALSE()),LEN(VLOOKUP($A1012,#REF!,7,FALSE()))-2),"*")),"")</f>
        <v>#VALUE!</v>
      </c>
      <c r="I1012" s="92" t="e">
        <f aca="false">IF(LEN(VLOOKUP($A1012,#REF!,8,FALSE())),UPPER(RIGHT(VLOOKUP($A1012,#REF!,8,FALSE()), 1)),"")</f>
        <v>#VALUE!</v>
      </c>
      <c r="J1012" s="90" t="e">
        <f aca="false">IF(LEN(VLOOKUP($A1012,#REF!,4,FALSE())),UPPER(RIGHT(VLOOKUP($A1012,#REF!,4,FALSE()), 1)),"")</f>
        <v>#VALUE!</v>
      </c>
      <c r="K1012" s="90" t="e">
        <f aca="false">IF(LEN(VLOOKUP($A1012,#REF!,5,FALSE())),UPPER(RIGHT(VLOOKUP($A1012,#REF!,5,FALSE()), 1)),"")</f>
        <v>#VALUE!</v>
      </c>
      <c r="L1012" s="90" t="e">
        <f aca="false">IF(LEN(VLOOKUP($A1012,#REF!,6,FALSE())),UPPER(RIGHT(VLOOKUP($A1012,#REF!,6,FALSE()), 1)),"")</f>
        <v>#VALUE!</v>
      </c>
      <c r="M1012" s="91" t="e">
        <f aca="false">IF(LEN(VLOOKUP($A1012,#REF!,7,FALSE())),UPPER(RIGHT(VLOOKUP($A1012,#REF!,7,FALSE()), 1)),"")</f>
        <v>#VALUE!</v>
      </c>
      <c r="N1012" s="185"/>
      <c r="O1012" s="185"/>
      <c r="P1012" s="185"/>
      <c r="Q1012" s="185"/>
      <c r="R1012" s="185"/>
      <c r="S1012" s="100" t="e">
        <f aca="false">HLOOKUP("Device Tree Pin Name",#REF!,MATCH($A1012,#REF!,0),FALSE())</f>
        <v>#VALUE!</v>
      </c>
      <c r="T1012" s="95" t="e">
        <f aca="false">HLOOKUP("power rail",#REF!,MATCH($A1012,#REF!,0),FALSE())</f>
        <v>#VALUE!</v>
      </c>
      <c r="U1012" s="96" t="e">
        <f aca="false">HLOOKUP("Wake Capable",#REF!,MATCH($A1012,#REF!,0),FALSE())</f>
        <v>#VALUE!</v>
      </c>
      <c r="V1012" s="96" t="e">
        <f aca="false">HLOOKUP("Strap",#REF!,MATCH($A1012,#REF!,0),FALSE())</f>
        <v>#VALUE!</v>
      </c>
      <c r="W1012" s="96"/>
      <c r="X1012" s="96"/>
      <c r="Y1012" s="96"/>
      <c r="Z1012" s="95"/>
      <c r="AA1012" s="95" t="e">
        <f aca="false">HLOOKUP("Pad type",#REF!,MATCH($A1012,#REF!,0),FALSE())</f>
        <v>#VALUE!</v>
      </c>
      <c r="AB1012" s="100"/>
      <c r="AC1012" s="100" t="e">
        <f aca="false">HLOOKUP("POR Pin State",#REF!,MATCH($A1012,#REF!,0),FALSE())</f>
        <v>#VALUE!</v>
      </c>
      <c r="AD1012" s="186"/>
      <c r="AE1012" s="187"/>
      <c r="AF1012" s="187"/>
      <c r="AG1012" s="187"/>
      <c r="AH1012" s="188"/>
      <c r="AI1012" s="188"/>
      <c r="AJ1012" s="189"/>
      <c r="AK1012" s="189"/>
      <c r="AL1012" s="189"/>
      <c r="AM1012" s="189"/>
      <c r="AN1012" s="189"/>
      <c r="AO1012" s="189"/>
      <c r="AP1012" s="189"/>
      <c r="AQ1012" s="194" t="s">
        <v>2456</v>
      </c>
      <c r="AR1012" s="104"/>
      <c r="AS1012" s="104"/>
      <c r="AT1012" s="104"/>
      <c r="AU1012" s="104"/>
      <c r="AV1012" s="104"/>
      <c r="AW1012" s="104"/>
      <c r="AX1012" s="104"/>
      <c r="AY1012" s="104"/>
      <c r="AZ1012" s="104"/>
      <c r="BA1012" s="104"/>
      <c r="BB1012" s="162"/>
      <c r="BC1012" s="104"/>
      <c r="BD1012" s="214"/>
      <c r="BE1012" s="213" t="s">
        <v>2457</v>
      </c>
      <c r="BF1012" s="108" t="e">
        <f aca="false">VLOOKUP($A1012,#REF!, 34, FALSE())</f>
        <v>#VALUE!</v>
      </c>
      <c r="BG1012" s="418" t="e">
        <f aca="false">VLOOKUP($A1012,#REF!, 22, FALSE())</f>
        <v>#VALUE!</v>
      </c>
      <c r="BH1012" s="109"/>
    </row>
    <row r="1013" s="193" customFormat="true" ht="12.75" hidden="false" customHeight="true" outlineLevel="0" collapsed="false">
      <c r="A1013" s="133" t="s">
        <v>2458</v>
      </c>
      <c r="B1013" s="86" t="e">
        <f aca="false">VLOOKUP($A1013,#REF!, 34, FALSE())</f>
        <v>#VALUE!</v>
      </c>
      <c r="C1013" s="87" t="str">
        <f aca="false">CONCATENATE("unused_",A1013)</f>
        <v>unused_DDR_XM3_B4D1</v>
      </c>
      <c r="D1013" s="88" t="e">
        <f aca="false">IF(LEN(VLOOKUP($A1013,#REF!,8,FALSE())),LEFT(VLOOKUP($A1013,#REF!,8,FALSE()),LEN(VLOOKUP($A1013,#REF!,8,FALSE()))-2),"")</f>
        <v>#VALUE!</v>
      </c>
      <c r="E1013" s="89" t="e">
        <f aca="false">IF(LEN(VLOOKUP($A1013,#REF!,4,FALSE())),IF(INDEX(#REF!,MATCH($A1013,#REF!,0),1),LEFT(VLOOKUP($A1013,#REF!,4,FALSE()),LEN(VLOOKUP($A1013,#REF!,4,FALSE()))-2),CONCATENATE(LEFT(VLOOKUP($A1013,#REF!,4,FALSE()),LEN(VLOOKUP($A1013,#REF!,4,FALSE()))-2),"*")),"")</f>
        <v>#VALUE!</v>
      </c>
      <c r="F1013" s="90" t="e">
        <f aca="false">IF(LEN(VLOOKUP($A1013,#REF!,5,FALSE())),IF(INDEX(#REF!,MATCH($A1013,#REF!,0),2),LEFT(VLOOKUP($A1013,#REF!,5,FALSE()),LEN(VLOOKUP($A1013,#REF!,5,FALSE()))-2),CONCATENATE(LEFT(VLOOKUP($A1013,#REF!,5,FALSE()),LEN(VLOOKUP($A1013,#REF!,5,FALSE()))-2),"*")),"")</f>
        <v>#VALUE!</v>
      </c>
      <c r="G1013" s="90" t="e">
        <f aca="false">IF(LEN(VLOOKUP($A1013,#REF!,6,FALSE())),IF(INDEX(#REF!,MATCH($A1013,#REF!,0),3),LEFT(VLOOKUP($A1013,#REF!,6,FALSE()),LEN(VLOOKUP($A1013,#REF!,6,FALSE()))-2),CONCATENATE(LEFT(VLOOKUP($A1013,#REF!,6,FALSE()),LEN(VLOOKUP($A1013,#REF!,6,FALSE()))-2),"*")),"")</f>
        <v>#VALUE!</v>
      </c>
      <c r="H1013" s="91" t="e">
        <f aca="false">IF(LEN(VLOOKUP($A1013,#REF!,7,FALSE())),IF(INDEX(#REF!,MATCH($A1013,#REF!,0),4),LEFT(VLOOKUP($A1013,#REF!,7,FALSE()),LEN(VLOOKUP($A1013,#REF!,7,FALSE()))-2),CONCATENATE(LEFT(VLOOKUP($A1013,#REF!,7,FALSE()),LEN(VLOOKUP($A1013,#REF!,7,FALSE()))-2),"*")),"")</f>
        <v>#VALUE!</v>
      </c>
      <c r="I1013" s="92" t="e">
        <f aca="false">IF(LEN(VLOOKUP($A1013,#REF!,8,FALSE())),UPPER(RIGHT(VLOOKUP($A1013,#REF!,8,FALSE()), 1)),"")</f>
        <v>#VALUE!</v>
      </c>
      <c r="J1013" s="90" t="e">
        <f aca="false">IF(LEN(VLOOKUP($A1013,#REF!,4,FALSE())),UPPER(RIGHT(VLOOKUP($A1013,#REF!,4,FALSE()), 1)),"")</f>
        <v>#VALUE!</v>
      </c>
      <c r="K1013" s="90" t="e">
        <f aca="false">IF(LEN(VLOOKUP($A1013,#REF!,5,FALSE())),UPPER(RIGHT(VLOOKUP($A1013,#REF!,5,FALSE()), 1)),"")</f>
        <v>#VALUE!</v>
      </c>
      <c r="L1013" s="90" t="e">
        <f aca="false">IF(LEN(VLOOKUP($A1013,#REF!,6,FALSE())),UPPER(RIGHT(VLOOKUP($A1013,#REF!,6,FALSE()), 1)),"")</f>
        <v>#VALUE!</v>
      </c>
      <c r="M1013" s="91" t="e">
        <f aca="false">IF(LEN(VLOOKUP($A1013,#REF!,7,FALSE())),UPPER(RIGHT(VLOOKUP($A1013,#REF!,7,FALSE()), 1)),"")</f>
        <v>#VALUE!</v>
      </c>
      <c r="N1013" s="185"/>
      <c r="O1013" s="185"/>
      <c r="P1013" s="185"/>
      <c r="Q1013" s="185"/>
      <c r="R1013" s="185"/>
      <c r="S1013" s="100" t="e">
        <f aca="false">HLOOKUP("Device Tree Pin Name",#REF!,MATCH($A1013,#REF!,0),FALSE())</f>
        <v>#VALUE!</v>
      </c>
      <c r="T1013" s="95" t="e">
        <f aca="false">HLOOKUP("power rail",#REF!,MATCH($A1013,#REF!,0),FALSE())</f>
        <v>#VALUE!</v>
      </c>
      <c r="U1013" s="96" t="e">
        <f aca="false">HLOOKUP("Wake Capable",#REF!,MATCH($A1013,#REF!,0),FALSE())</f>
        <v>#VALUE!</v>
      </c>
      <c r="V1013" s="96" t="e">
        <f aca="false">HLOOKUP("Strap",#REF!,MATCH($A1013,#REF!,0),FALSE())</f>
        <v>#VALUE!</v>
      </c>
      <c r="W1013" s="96"/>
      <c r="X1013" s="96"/>
      <c r="Y1013" s="96"/>
      <c r="Z1013" s="95"/>
      <c r="AA1013" s="95" t="e">
        <f aca="false">HLOOKUP("Pad type",#REF!,MATCH($A1013,#REF!,0),FALSE())</f>
        <v>#VALUE!</v>
      </c>
      <c r="AB1013" s="100"/>
      <c r="AC1013" s="100" t="e">
        <f aca="false">HLOOKUP("POR Pin State",#REF!,MATCH($A1013,#REF!,0),FALSE())</f>
        <v>#VALUE!</v>
      </c>
      <c r="AD1013" s="186"/>
      <c r="AE1013" s="187"/>
      <c r="AF1013" s="187"/>
      <c r="AG1013" s="187"/>
      <c r="AH1013" s="188"/>
      <c r="AI1013" s="188"/>
      <c r="AJ1013" s="189"/>
      <c r="AK1013" s="189"/>
      <c r="AL1013" s="189"/>
      <c r="AM1013" s="189"/>
      <c r="AN1013" s="189"/>
      <c r="AO1013" s="189"/>
      <c r="AP1013" s="189"/>
      <c r="AQ1013" s="194" t="s">
        <v>2459</v>
      </c>
      <c r="AR1013" s="104"/>
      <c r="AS1013" s="104"/>
      <c r="AT1013" s="104"/>
      <c r="AU1013" s="104"/>
      <c r="AV1013" s="104"/>
      <c r="AW1013" s="104"/>
      <c r="AX1013" s="104"/>
      <c r="AY1013" s="104"/>
      <c r="AZ1013" s="104"/>
      <c r="BA1013" s="104"/>
      <c r="BB1013" s="162"/>
      <c r="BC1013" s="104"/>
      <c r="BD1013" s="214"/>
      <c r="BE1013" s="213" t="s">
        <v>2460</v>
      </c>
      <c r="BF1013" s="108" t="e">
        <f aca="false">VLOOKUP($A1013,#REF!, 34, FALSE())</f>
        <v>#VALUE!</v>
      </c>
      <c r="BG1013" s="418" t="e">
        <f aca="false">VLOOKUP($A1013,#REF!, 22, FALSE())</f>
        <v>#VALUE!</v>
      </c>
      <c r="BH1013" s="109"/>
    </row>
    <row r="1014" s="193" customFormat="true" ht="12.75" hidden="false" customHeight="true" outlineLevel="0" collapsed="false">
      <c r="A1014" s="133" t="s">
        <v>2461</v>
      </c>
      <c r="B1014" s="86" t="e">
        <f aca="false">VLOOKUP($A1014,#REF!, 34, FALSE())</f>
        <v>#VALUE!</v>
      </c>
      <c r="C1014" s="87" t="str">
        <f aca="false">CONCATENATE("unused_",A1014)</f>
        <v>unused_DDR_XM3_B4D2</v>
      </c>
      <c r="D1014" s="88" t="e">
        <f aca="false">IF(LEN(VLOOKUP($A1014,#REF!,8,FALSE())),LEFT(VLOOKUP($A1014,#REF!,8,FALSE()),LEN(VLOOKUP($A1014,#REF!,8,FALSE()))-2),"")</f>
        <v>#VALUE!</v>
      </c>
      <c r="E1014" s="89" t="e">
        <f aca="false">IF(LEN(VLOOKUP($A1014,#REF!,4,FALSE())),IF(INDEX(#REF!,MATCH($A1014,#REF!,0),1),LEFT(VLOOKUP($A1014,#REF!,4,FALSE()),LEN(VLOOKUP($A1014,#REF!,4,FALSE()))-2),CONCATENATE(LEFT(VLOOKUP($A1014,#REF!,4,FALSE()),LEN(VLOOKUP($A1014,#REF!,4,FALSE()))-2),"*")),"")</f>
        <v>#VALUE!</v>
      </c>
      <c r="F1014" s="90" t="e">
        <f aca="false">IF(LEN(VLOOKUP($A1014,#REF!,5,FALSE())),IF(INDEX(#REF!,MATCH($A1014,#REF!,0),2),LEFT(VLOOKUP($A1014,#REF!,5,FALSE()),LEN(VLOOKUP($A1014,#REF!,5,FALSE()))-2),CONCATENATE(LEFT(VLOOKUP($A1014,#REF!,5,FALSE()),LEN(VLOOKUP($A1014,#REF!,5,FALSE()))-2),"*")),"")</f>
        <v>#VALUE!</v>
      </c>
      <c r="G1014" s="90" t="e">
        <f aca="false">IF(LEN(VLOOKUP($A1014,#REF!,6,FALSE())),IF(INDEX(#REF!,MATCH($A1014,#REF!,0),3),LEFT(VLOOKUP($A1014,#REF!,6,FALSE()),LEN(VLOOKUP($A1014,#REF!,6,FALSE()))-2),CONCATENATE(LEFT(VLOOKUP($A1014,#REF!,6,FALSE()),LEN(VLOOKUP($A1014,#REF!,6,FALSE()))-2),"*")),"")</f>
        <v>#VALUE!</v>
      </c>
      <c r="H1014" s="91" t="e">
        <f aca="false">IF(LEN(VLOOKUP($A1014,#REF!,7,FALSE())),IF(INDEX(#REF!,MATCH($A1014,#REF!,0),4),LEFT(VLOOKUP($A1014,#REF!,7,FALSE()),LEN(VLOOKUP($A1014,#REF!,7,FALSE()))-2),CONCATENATE(LEFT(VLOOKUP($A1014,#REF!,7,FALSE()),LEN(VLOOKUP($A1014,#REF!,7,FALSE()))-2),"*")),"")</f>
        <v>#VALUE!</v>
      </c>
      <c r="I1014" s="92" t="e">
        <f aca="false">IF(LEN(VLOOKUP($A1014,#REF!,8,FALSE())),UPPER(RIGHT(VLOOKUP($A1014,#REF!,8,FALSE()), 1)),"")</f>
        <v>#VALUE!</v>
      </c>
      <c r="J1014" s="90" t="e">
        <f aca="false">IF(LEN(VLOOKUP($A1014,#REF!,4,FALSE())),UPPER(RIGHT(VLOOKUP($A1014,#REF!,4,FALSE()), 1)),"")</f>
        <v>#VALUE!</v>
      </c>
      <c r="K1014" s="90" t="e">
        <f aca="false">IF(LEN(VLOOKUP($A1014,#REF!,5,FALSE())),UPPER(RIGHT(VLOOKUP($A1014,#REF!,5,FALSE()), 1)),"")</f>
        <v>#VALUE!</v>
      </c>
      <c r="L1014" s="90" t="e">
        <f aca="false">IF(LEN(VLOOKUP($A1014,#REF!,6,FALSE())),UPPER(RIGHT(VLOOKUP($A1014,#REF!,6,FALSE()), 1)),"")</f>
        <v>#VALUE!</v>
      </c>
      <c r="M1014" s="91" t="e">
        <f aca="false">IF(LEN(VLOOKUP($A1014,#REF!,7,FALSE())),UPPER(RIGHT(VLOOKUP($A1014,#REF!,7,FALSE()), 1)),"")</f>
        <v>#VALUE!</v>
      </c>
      <c r="N1014" s="185"/>
      <c r="O1014" s="185"/>
      <c r="P1014" s="185"/>
      <c r="Q1014" s="185"/>
      <c r="R1014" s="185"/>
      <c r="S1014" s="100" t="e">
        <f aca="false">HLOOKUP("Device Tree Pin Name",#REF!,MATCH($A1014,#REF!,0),FALSE())</f>
        <v>#VALUE!</v>
      </c>
      <c r="T1014" s="95" t="e">
        <f aca="false">HLOOKUP("power rail",#REF!,MATCH($A1014,#REF!,0),FALSE())</f>
        <v>#VALUE!</v>
      </c>
      <c r="U1014" s="96" t="e">
        <f aca="false">HLOOKUP("Wake Capable",#REF!,MATCH($A1014,#REF!,0),FALSE())</f>
        <v>#VALUE!</v>
      </c>
      <c r="V1014" s="96" t="e">
        <f aca="false">HLOOKUP("Strap",#REF!,MATCH($A1014,#REF!,0),FALSE())</f>
        <v>#VALUE!</v>
      </c>
      <c r="W1014" s="96"/>
      <c r="X1014" s="96"/>
      <c r="Y1014" s="96"/>
      <c r="Z1014" s="95"/>
      <c r="AA1014" s="95" t="e">
        <f aca="false">HLOOKUP("Pad type",#REF!,MATCH($A1014,#REF!,0),FALSE())</f>
        <v>#VALUE!</v>
      </c>
      <c r="AB1014" s="100"/>
      <c r="AC1014" s="100" t="e">
        <f aca="false">HLOOKUP("POR Pin State",#REF!,MATCH($A1014,#REF!,0),FALSE())</f>
        <v>#VALUE!</v>
      </c>
      <c r="AD1014" s="186"/>
      <c r="AE1014" s="187"/>
      <c r="AF1014" s="187"/>
      <c r="AG1014" s="187"/>
      <c r="AH1014" s="188"/>
      <c r="AI1014" s="188"/>
      <c r="AJ1014" s="189"/>
      <c r="AK1014" s="189"/>
      <c r="AL1014" s="189"/>
      <c r="AM1014" s="189"/>
      <c r="AN1014" s="189"/>
      <c r="AO1014" s="189"/>
      <c r="AP1014" s="189"/>
      <c r="AQ1014" s="194" t="s">
        <v>2462</v>
      </c>
      <c r="AR1014" s="104"/>
      <c r="AS1014" s="104"/>
      <c r="AT1014" s="104"/>
      <c r="AU1014" s="104"/>
      <c r="AV1014" s="104"/>
      <c r="AW1014" s="104"/>
      <c r="AX1014" s="104"/>
      <c r="AY1014" s="104"/>
      <c r="AZ1014" s="104"/>
      <c r="BA1014" s="104"/>
      <c r="BB1014" s="162"/>
      <c r="BC1014" s="104"/>
      <c r="BD1014" s="214"/>
      <c r="BE1014" s="213" t="s">
        <v>2463</v>
      </c>
      <c r="BF1014" s="108" t="e">
        <f aca="false">VLOOKUP($A1014,#REF!, 34, FALSE())</f>
        <v>#VALUE!</v>
      </c>
      <c r="BG1014" s="418" t="e">
        <f aca="false">VLOOKUP($A1014,#REF!, 22, FALSE())</f>
        <v>#VALUE!</v>
      </c>
      <c r="BH1014" s="109"/>
    </row>
    <row r="1015" s="193" customFormat="true" ht="12.75" hidden="false" customHeight="true" outlineLevel="0" collapsed="false">
      <c r="A1015" s="133" t="s">
        <v>2464</v>
      </c>
      <c r="B1015" s="86" t="e">
        <f aca="false">VLOOKUP($A1015,#REF!, 34, FALSE())</f>
        <v>#VALUE!</v>
      </c>
      <c r="C1015" s="87" t="str">
        <f aca="false">CONCATENATE("unused_",A1015)</f>
        <v>unused_DDR_XM3_B4D3</v>
      </c>
      <c r="D1015" s="88" t="e">
        <f aca="false">IF(LEN(VLOOKUP($A1015,#REF!,8,FALSE())),LEFT(VLOOKUP($A1015,#REF!,8,FALSE()),LEN(VLOOKUP($A1015,#REF!,8,FALSE()))-2),"")</f>
        <v>#VALUE!</v>
      </c>
      <c r="E1015" s="89" t="e">
        <f aca="false">IF(LEN(VLOOKUP($A1015,#REF!,4,FALSE())),IF(INDEX(#REF!,MATCH($A1015,#REF!,0),1),LEFT(VLOOKUP($A1015,#REF!,4,FALSE()),LEN(VLOOKUP($A1015,#REF!,4,FALSE()))-2),CONCATENATE(LEFT(VLOOKUP($A1015,#REF!,4,FALSE()),LEN(VLOOKUP($A1015,#REF!,4,FALSE()))-2),"*")),"")</f>
        <v>#VALUE!</v>
      </c>
      <c r="F1015" s="90" t="e">
        <f aca="false">IF(LEN(VLOOKUP($A1015,#REF!,5,FALSE())),IF(INDEX(#REF!,MATCH($A1015,#REF!,0),2),LEFT(VLOOKUP($A1015,#REF!,5,FALSE()),LEN(VLOOKUP($A1015,#REF!,5,FALSE()))-2),CONCATENATE(LEFT(VLOOKUP($A1015,#REF!,5,FALSE()),LEN(VLOOKUP($A1015,#REF!,5,FALSE()))-2),"*")),"")</f>
        <v>#VALUE!</v>
      </c>
      <c r="G1015" s="90" t="e">
        <f aca="false">IF(LEN(VLOOKUP($A1015,#REF!,6,FALSE())),IF(INDEX(#REF!,MATCH($A1015,#REF!,0),3),LEFT(VLOOKUP($A1015,#REF!,6,FALSE()),LEN(VLOOKUP($A1015,#REF!,6,FALSE()))-2),CONCATENATE(LEFT(VLOOKUP($A1015,#REF!,6,FALSE()),LEN(VLOOKUP($A1015,#REF!,6,FALSE()))-2),"*")),"")</f>
        <v>#VALUE!</v>
      </c>
      <c r="H1015" s="91" t="e">
        <f aca="false">IF(LEN(VLOOKUP($A1015,#REF!,7,FALSE())),IF(INDEX(#REF!,MATCH($A1015,#REF!,0),4),LEFT(VLOOKUP($A1015,#REF!,7,FALSE()),LEN(VLOOKUP($A1015,#REF!,7,FALSE()))-2),CONCATENATE(LEFT(VLOOKUP($A1015,#REF!,7,FALSE()),LEN(VLOOKUP($A1015,#REF!,7,FALSE()))-2),"*")),"")</f>
        <v>#VALUE!</v>
      </c>
      <c r="I1015" s="92" t="e">
        <f aca="false">IF(LEN(VLOOKUP($A1015,#REF!,8,FALSE())),UPPER(RIGHT(VLOOKUP($A1015,#REF!,8,FALSE()), 1)),"")</f>
        <v>#VALUE!</v>
      </c>
      <c r="J1015" s="90" t="e">
        <f aca="false">IF(LEN(VLOOKUP($A1015,#REF!,4,FALSE())),UPPER(RIGHT(VLOOKUP($A1015,#REF!,4,FALSE()), 1)),"")</f>
        <v>#VALUE!</v>
      </c>
      <c r="K1015" s="90" t="e">
        <f aca="false">IF(LEN(VLOOKUP($A1015,#REF!,5,FALSE())),UPPER(RIGHT(VLOOKUP($A1015,#REF!,5,FALSE()), 1)),"")</f>
        <v>#VALUE!</v>
      </c>
      <c r="L1015" s="90" t="e">
        <f aca="false">IF(LEN(VLOOKUP($A1015,#REF!,6,FALSE())),UPPER(RIGHT(VLOOKUP($A1015,#REF!,6,FALSE()), 1)),"")</f>
        <v>#VALUE!</v>
      </c>
      <c r="M1015" s="91" t="e">
        <f aca="false">IF(LEN(VLOOKUP($A1015,#REF!,7,FALSE())),UPPER(RIGHT(VLOOKUP($A1015,#REF!,7,FALSE()), 1)),"")</f>
        <v>#VALUE!</v>
      </c>
      <c r="N1015" s="185"/>
      <c r="O1015" s="185"/>
      <c r="P1015" s="185"/>
      <c r="Q1015" s="185"/>
      <c r="R1015" s="185"/>
      <c r="S1015" s="100" t="e">
        <f aca="false">HLOOKUP("Device Tree Pin Name",#REF!,MATCH($A1015,#REF!,0),FALSE())</f>
        <v>#VALUE!</v>
      </c>
      <c r="T1015" s="95" t="e">
        <f aca="false">HLOOKUP("power rail",#REF!,MATCH($A1015,#REF!,0),FALSE())</f>
        <v>#VALUE!</v>
      </c>
      <c r="U1015" s="96" t="e">
        <f aca="false">HLOOKUP("Wake Capable",#REF!,MATCH($A1015,#REF!,0),FALSE())</f>
        <v>#VALUE!</v>
      </c>
      <c r="V1015" s="96" t="e">
        <f aca="false">HLOOKUP("Strap",#REF!,MATCH($A1015,#REF!,0),FALSE())</f>
        <v>#VALUE!</v>
      </c>
      <c r="W1015" s="96"/>
      <c r="X1015" s="96"/>
      <c r="Y1015" s="96"/>
      <c r="Z1015" s="95"/>
      <c r="AA1015" s="95" t="e">
        <f aca="false">HLOOKUP("Pad type",#REF!,MATCH($A1015,#REF!,0),FALSE())</f>
        <v>#VALUE!</v>
      </c>
      <c r="AB1015" s="100"/>
      <c r="AC1015" s="100" t="e">
        <f aca="false">HLOOKUP("POR Pin State",#REF!,MATCH($A1015,#REF!,0),FALSE())</f>
        <v>#VALUE!</v>
      </c>
      <c r="AD1015" s="186"/>
      <c r="AE1015" s="187"/>
      <c r="AF1015" s="187"/>
      <c r="AG1015" s="187"/>
      <c r="AH1015" s="188"/>
      <c r="AI1015" s="188"/>
      <c r="AJ1015" s="189"/>
      <c r="AK1015" s="189"/>
      <c r="AL1015" s="189"/>
      <c r="AM1015" s="189"/>
      <c r="AN1015" s="189"/>
      <c r="AO1015" s="189"/>
      <c r="AP1015" s="189"/>
      <c r="AQ1015" s="194" t="s">
        <v>2465</v>
      </c>
      <c r="AR1015" s="104"/>
      <c r="AS1015" s="104"/>
      <c r="AT1015" s="104"/>
      <c r="AU1015" s="104"/>
      <c r="AV1015" s="104"/>
      <c r="AW1015" s="104"/>
      <c r="AX1015" s="104"/>
      <c r="AY1015" s="104"/>
      <c r="AZ1015" s="104"/>
      <c r="BA1015" s="104"/>
      <c r="BB1015" s="162"/>
      <c r="BC1015" s="104"/>
      <c r="BD1015" s="214"/>
      <c r="BE1015" s="213" t="s">
        <v>2466</v>
      </c>
      <c r="BF1015" s="108" t="e">
        <f aca="false">VLOOKUP($A1015,#REF!, 34, FALSE())</f>
        <v>#VALUE!</v>
      </c>
      <c r="BG1015" s="418" t="e">
        <f aca="false">VLOOKUP($A1015,#REF!, 22, FALSE())</f>
        <v>#VALUE!</v>
      </c>
      <c r="BH1015" s="109"/>
    </row>
    <row r="1016" s="193" customFormat="true" ht="12.75" hidden="false" customHeight="true" outlineLevel="0" collapsed="false">
      <c r="A1016" s="133" t="s">
        <v>2467</v>
      </c>
      <c r="B1016" s="86" t="e">
        <f aca="false">VLOOKUP($A1016,#REF!, 34, FALSE())</f>
        <v>#VALUE!</v>
      </c>
      <c r="C1016" s="87" t="str">
        <f aca="false">CONCATENATE("unused_",A1016)</f>
        <v>unused_DDR_XM3_B4D4</v>
      </c>
      <c r="D1016" s="88" t="e">
        <f aca="false">IF(LEN(VLOOKUP($A1016,#REF!,8,FALSE())),LEFT(VLOOKUP($A1016,#REF!,8,FALSE()),LEN(VLOOKUP($A1016,#REF!,8,FALSE()))-2),"")</f>
        <v>#VALUE!</v>
      </c>
      <c r="E1016" s="89" t="e">
        <f aca="false">IF(LEN(VLOOKUP($A1016,#REF!,4,FALSE())),IF(INDEX(#REF!,MATCH($A1016,#REF!,0),1),LEFT(VLOOKUP($A1016,#REF!,4,FALSE()),LEN(VLOOKUP($A1016,#REF!,4,FALSE()))-2),CONCATENATE(LEFT(VLOOKUP($A1016,#REF!,4,FALSE()),LEN(VLOOKUP($A1016,#REF!,4,FALSE()))-2),"*")),"")</f>
        <v>#VALUE!</v>
      </c>
      <c r="F1016" s="90" t="e">
        <f aca="false">IF(LEN(VLOOKUP($A1016,#REF!,5,FALSE())),IF(INDEX(#REF!,MATCH($A1016,#REF!,0),2),LEFT(VLOOKUP($A1016,#REF!,5,FALSE()),LEN(VLOOKUP($A1016,#REF!,5,FALSE()))-2),CONCATENATE(LEFT(VLOOKUP($A1016,#REF!,5,FALSE()),LEN(VLOOKUP($A1016,#REF!,5,FALSE()))-2),"*")),"")</f>
        <v>#VALUE!</v>
      </c>
      <c r="G1016" s="90" t="e">
        <f aca="false">IF(LEN(VLOOKUP($A1016,#REF!,6,FALSE())),IF(INDEX(#REF!,MATCH($A1016,#REF!,0),3),LEFT(VLOOKUP($A1016,#REF!,6,FALSE()),LEN(VLOOKUP($A1016,#REF!,6,FALSE()))-2),CONCATENATE(LEFT(VLOOKUP($A1016,#REF!,6,FALSE()),LEN(VLOOKUP($A1016,#REF!,6,FALSE()))-2),"*")),"")</f>
        <v>#VALUE!</v>
      </c>
      <c r="H1016" s="91" t="e">
        <f aca="false">IF(LEN(VLOOKUP($A1016,#REF!,7,FALSE())),IF(INDEX(#REF!,MATCH($A1016,#REF!,0),4),LEFT(VLOOKUP($A1016,#REF!,7,FALSE()),LEN(VLOOKUP($A1016,#REF!,7,FALSE()))-2),CONCATENATE(LEFT(VLOOKUP($A1016,#REF!,7,FALSE()),LEN(VLOOKUP($A1016,#REF!,7,FALSE()))-2),"*")),"")</f>
        <v>#VALUE!</v>
      </c>
      <c r="I1016" s="92" t="e">
        <f aca="false">IF(LEN(VLOOKUP($A1016,#REF!,8,FALSE())),UPPER(RIGHT(VLOOKUP($A1016,#REF!,8,FALSE()), 1)),"")</f>
        <v>#VALUE!</v>
      </c>
      <c r="J1016" s="90" t="e">
        <f aca="false">IF(LEN(VLOOKUP($A1016,#REF!,4,FALSE())),UPPER(RIGHT(VLOOKUP($A1016,#REF!,4,FALSE()), 1)),"")</f>
        <v>#VALUE!</v>
      </c>
      <c r="K1016" s="90" t="e">
        <f aca="false">IF(LEN(VLOOKUP($A1016,#REF!,5,FALSE())),UPPER(RIGHT(VLOOKUP($A1016,#REF!,5,FALSE()), 1)),"")</f>
        <v>#VALUE!</v>
      </c>
      <c r="L1016" s="90" t="e">
        <f aca="false">IF(LEN(VLOOKUP($A1016,#REF!,6,FALSE())),UPPER(RIGHT(VLOOKUP($A1016,#REF!,6,FALSE()), 1)),"")</f>
        <v>#VALUE!</v>
      </c>
      <c r="M1016" s="91" t="e">
        <f aca="false">IF(LEN(VLOOKUP($A1016,#REF!,7,FALSE())),UPPER(RIGHT(VLOOKUP($A1016,#REF!,7,FALSE()), 1)),"")</f>
        <v>#VALUE!</v>
      </c>
      <c r="N1016" s="185"/>
      <c r="O1016" s="185"/>
      <c r="P1016" s="185"/>
      <c r="Q1016" s="185"/>
      <c r="R1016" s="185"/>
      <c r="S1016" s="100" t="e">
        <f aca="false">HLOOKUP("Device Tree Pin Name",#REF!,MATCH($A1016,#REF!,0),FALSE())</f>
        <v>#VALUE!</v>
      </c>
      <c r="T1016" s="95" t="e">
        <f aca="false">HLOOKUP("power rail",#REF!,MATCH($A1016,#REF!,0),FALSE())</f>
        <v>#VALUE!</v>
      </c>
      <c r="U1016" s="96" t="e">
        <f aca="false">HLOOKUP("Wake Capable",#REF!,MATCH($A1016,#REF!,0),FALSE())</f>
        <v>#VALUE!</v>
      </c>
      <c r="V1016" s="96" t="e">
        <f aca="false">HLOOKUP("Strap",#REF!,MATCH($A1016,#REF!,0),FALSE())</f>
        <v>#VALUE!</v>
      </c>
      <c r="W1016" s="96"/>
      <c r="X1016" s="96"/>
      <c r="Y1016" s="96"/>
      <c r="Z1016" s="95"/>
      <c r="AA1016" s="95" t="e">
        <f aca="false">HLOOKUP("Pad type",#REF!,MATCH($A1016,#REF!,0),FALSE())</f>
        <v>#VALUE!</v>
      </c>
      <c r="AB1016" s="100"/>
      <c r="AC1016" s="100" t="e">
        <f aca="false">HLOOKUP("POR Pin State",#REF!,MATCH($A1016,#REF!,0),FALSE())</f>
        <v>#VALUE!</v>
      </c>
      <c r="AD1016" s="186"/>
      <c r="AE1016" s="187"/>
      <c r="AF1016" s="187"/>
      <c r="AG1016" s="187"/>
      <c r="AH1016" s="188"/>
      <c r="AI1016" s="188"/>
      <c r="AJ1016" s="189"/>
      <c r="AK1016" s="189"/>
      <c r="AL1016" s="189"/>
      <c r="AM1016" s="189"/>
      <c r="AN1016" s="189"/>
      <c r="AO1016" s="189"/>
      <c r="AP1016" s="189"/>
      <c r="AQ1016" s="194" t="s">
        <v>2468</v>
      </c>
      <c r="AR1016" s="104"/>
      <c r="AS1016" s="104"/>
      <c r="AT1016" s="104"/>
      <c r="AU1016" s="104"/>
      <c r="AV1016" s="104"/>
      <c r="AW1016" s="104"/>
      <c r="AX1016" s="104"/>
      <c r="AY1016" s="104"/>
      <c r="AZ1016" s="104"/>
      <c r="BA1016" s="104"/>
      <c r="BB1016" s="162"/>
      <c r="BC1016" s="104"/>
      <c r="BD1016" s="214"/>
      <c r="BE1016" s="213" t="s">
        <v>2469</v>
      </c>
      <c r="BF1016" s="108" t="e">
        <f aca="false">VLOOKUP($A1016,#REF!, 34, FALSE())</f>
        <v>#VALUE!</v>
      </c>
      <c r="BG1016" s="418" t="e">
        <f aca="false">VLOOKUP($A1016,#REF!, 22, FALSE())</f>
        <v>#VALUE!</v>
      </c>
      <c r="BH1016" s="109"/>
    </row>
    <row r="1017" s="193" customFormat="true" ht="12.75" hidden="false" customHeight="true" outlineLevel="0" collapsed="false">
      <c r="A1017" s="133" t="s">
        <v>2470</v>
      </c>
      <c r="B1017" s="86" t="e">
        <f aca="false">VLOOKUP($A1017,#REF!, 34, FALSE())</f>
        <v>#VALUE!</v>
      </c>
      <c r="C1017" s="87" t="str">
        <f aca="false">CONCATENATE("unused_",A1017)</f>
        <v>unused_DDR_XM3_B4D5</v>
      </c>
      <c r="D1017" s="88" t="e">
        <f aca="false">IF(LEN(VLOOKUP($A1017,#REF!,8,FALSE())),LEFT(VLOOKUP($A1017,#REF!,8,FALSE()),LEN(VLOOKUP($A1017,#REF!,8,FALSE()))-2),"")</f>
        <v>#VALUE!</v>
      </c>
      <c r="E1017" s="89" t="e">
        <f aca="false">IF(LEN(VLOOKUP($A1017,#REF!,4,FALSE())),IF(INDEX(#REF!,MATCH($A1017,#REF!,0),1),LEFT(VLOOKUP($A1017,#REF!,4,FALSE()),LEN(VLOOKUP($A1017,#REF!,4,FALSE()))-2),CONCATENATE(LEFT(VLOOKUP($A1017,#REF!,4,FALSE()),LEN(VLOOKUP($A1017,#REF!,4,FALSE()))-2),"*")),"")</f>
        <v>#VALUE!</v>
      </c>
      <c r="F1017" s="90" t="e">
        <f aca="false">IF(LEN(VLOOKUP($A1017,#REF!,5,FALSE())),IF(INDEX(#REF!,MATCH($A1017,#REF!,0),2),LEFT(VLOOKUP($A1017,#REF!,5,FALSE()),LEN(VLOOKUP($A1017,#REF!,5,FALSE()))-2),CONCATENATE(LEFT(VLOOKUP($A1017,#REF!,5,FALSE()),LEN(VLOOKUP($A1017,#REF!,5,FALSE()))-2),"*")),"")</f>
        <v>#VALUE!</v>
      </c>
      <c r="G1017" s="90" t="e">
        <f aca="false">IF(LEN(VLOOKUP($A1017,#REF!,6,FALSE())),IF(INDEX(#REF!,MATCH($A1017,#REF!,0),3),LEFT(VLOOKUP($A1017,#REF!,6,FALSE()),LEN(VLOOKUP($A1017,#REF!,6,FALSE()))-2),CONCATENATE(LEFT(VLOOKUP($A1017,#REF!,6,FALSE()),LEN(VLOOKUP($A1017,#REF!,6,FALSE()))-2),"*")),"")</f>
        <v>#VALUE!</v>
      </c>
      <c r="H1017" s="91" t="e">
        <f aca="false">IF(LEN(VLOOKUP($A1017,#REF!,7,FALSE())),IF(INDEX(#REF!,MATCH($A1017,#REF!,0),4),LEFT(VLOOKUP($A1017,#REF!,7,FALSE()),LEN(VLOOKUP($A1017,#REF!,7,FALSE()))-2),CONCATENATE(LEFT(VLOOKUP($A1017,#REF!,7,FALSE()),LEN(VLOOKUP($A1017,#REF!,7,FALSE()))-2),"*")),"")</f>
        <v>#VALUE!</v>
      </c>
      <c r="I1017" s="92" t="e">
        <f aca="false">IF(LEN(VLOOKUP($A1017,#REF!,8,FALSE())),UPPER(RIGHT(VLOOKUP($A1017,#REF!,8,FALSE()), 1)),"")</f>
        <v>#VALUE!</v>
      </c>
      <c r="J1017" s="90" t="e">
        <f aca="false">IF(LEN(VLOOKUP($A1017,#REF!,4,FALSE())),UPPER(RIGHT(VLOOKUP($A1017,#REF!,4,FALSE()), 1)),"")</f>
        <v>#VALUE!</v>
      </c>
      <c r="K1017" s="90" t="e">
        <f aca="false">IF(LEN(VLOOKUP($A1017,#REF!,5,FALSE())),UPPER(RIGHT(VLOOKUP($A1017,#REF!,5,FALSE()), 1)),"")</f>
        <v>#VALUE!</v>
      </c>
      <c r="L1017" s="90" t="e">
        <f aca="false">IF(LEN(VLOOKUP($A1017,#REF!,6,FALSE())),UPPER(RIGHT(VLOOKUP($A1017,#REF!,6,FALSE()), 1)),"")</f>
        <v>#VALUE!</v>
      </c>
      <c r="M1017" s="91" t="e">
        <f aca="false">IF(LEN(VLOOKUP($A1017,#REF!,7,FALSE())),UPPER(RIGHT(VLOOKUP($A1017,#REF!,7,FALSE()), 1)),"")</f>
        <v>#VALUE!</v>
      </c>
      <c r="N1017" s="185"/>
      <c r="O1017" s="185"/>
      <c r="P1017" s="185"/>
      <c r="Q1017" s="185"/>
      <c r="R1017" s="185"/>
      <c r="S1017" s="100" t="e">
        <f aca="false">HLOOKUP("Device Tree Pin Name",#REF!,MATCH($A1017,#REF!,0),FALSE())</f>
        <v>#VALUE!</v>
      </c>
      <c r="T1017" s="95" t="e">
        <f aca="false">HLOOKUP("power rail",#REF!,MATCH($A1017,#REF!,0),FALSE())</f>
        <v>#VALUE!</v>
      </c>
      <c r="U1017" s="96" t="e">
        <f aca="false">HLOOKUP("Wake Capable",#REF!,MATCH($A1017,#REF!,0),FALSE())</f>
        <v>#VALUE!</v>
      </c>
      <c r="V1017" s="96" t="e">
        <f aca="false">HLOOKUP("Strap",#REF!,MATCH($A1017,#REF!,0),FALSE())</f>
        <v>#VALUE!</v>
      </c>
      <c r="W1017" s="96"/>
      <c r="X1017" s="96"/>
      <c r="Y1017" s="96"/>
      <c r="Z1017" s="95"/>
      <c r="AA1017" s="95" t="e">
        <f aca="false">HLOOKUP("Pad type",#REF!,MATCH($A1017,#REF!,0),FALSE())</f>
        <v>#VALUE!</v>
      </c>
      <c r="AB1017" s="100"/>
      <c r="AC1017" s="100" t="e">
        <f aca="false">HLOOKUP("POR Pin State",#REF!,MATCH($A1017,#REF!,0),FALSE())</f>
        <v>#VALUE!</v>
      </c>
      <c r="AD1017" s="186"/>
      <c r="AE1017" s="187"/>
      <c r="AF1017" s="187"/>
      <c r="AG1017" s="187"/>
      <c r="AH1017" s="188"/>
      <c r="AI1017" s="188"/>
      <c r="AJ1017" s="189"/>
      <c r="AK1017" s="189"/>
      <c r="AL1017" s="189"/>
      <c r="AM1017" s="189"/>
      <c r="AN1017" s="189"/>
      <c r="AO1017" s="189"/>
      <c r="AP1017" s="189"/>
      <c r="AQ1017" s="194" t="s">
        <v>2471</v>
      </c>
      <c r="AR1017" s="104"/>
      <c r="AS1017" s="104"/>
      <c r="AT1017" s="104"/>
      <c r="AU1017" s="104"/>
      <c r="AV1017" s="104"/>
      <c r="AW1017" s="104"/>
      <c r="AX1017" s="104"/>
      <c r="AY1017" s="104"/>
      <c r="AZ1017" s="104"/>
      <c r="BA1017" s="104"/>
      <c r="BB1017" s="162"/>
      <c r="BC1017" s="104"/>
      <c r="BD1017" s="214"/>
      <c r="BE1017" s="213" t="s">
        <v>2472</v>
      </c>
      <c r="BF1017" s="108" t="e">
        <f aca="false">VLOOKUP($A1017,#REF!, 34, FALSE())</f>
        <v>#VALUE!</v>
      </c>
      <c r="BG1017" s="418" t="e">
        <f aca="false">VLOOKUP($A1017,#REF!, 22, FALSE())</f>
        <v>#VALUE!</v>
      </c>
      <c r="BH1017" s="109"/>
    </row>
    <row r="1018" s="193" customFormat="true" ht="12.75" hidden="false" customHeight="true" outlineLevel="0" collapsed="false">
      <c r="A1018" s="133" t="s">
        <v>2473</v>
      </c>
      <c r="B1018" s="86" t="e">
        <f aca="false">VLOOKUP($A1018,#REF!, 34, FALSE())</f>
        <v>#VALUE!</v>
      </c>
      <c r="C1018" s="87" t="str">
        <f aca="false">CONCATENATE("unused_",A1018)</f>
        <v>unused_DDR_XM3_B4D6</v>
      </c>
      <c r="D1018" s="88" t="e">
        <f aca="false">IF(LEN(VLOOKUP($A1018,#REF!,8,FALSE())),LEFT(VLOOKUP($A1018,#REF!,8,FALSE()),LEN(VLOOKUP($A1018,#REF!,8,FALSE()))-2),"")</f>
        <v>#VALUE!</v>
      </c>
      <c r="E1018" s="89" t="e">
        <f aca="false">IF(LEN(VLOOKUP($A1018,#REF!,4,FALSE())),IF(INDEX(#REF!,MATCH($A1018,#REF!,0),1),LEFT(VLOOKUP($A1018,#REF!,4,FALSE()),LEN(VLOOKUP($A1018,#REF!,4,FALSE()))-2),CONCATENATE(LEFT(VLOOKUP($A1018,#REF!,4,FALSE()),LEN(VLOOKUP($A1018,#REF!,4,FALSE()))-2),"*")),"")</f>
        <v>#VALUE!</v>
      </c>
      <c r="F1018" s="90" t="e">
        <f aca="false">IF(LEN(VLOOKUP($A1018,#REF!,5,FALSE())),IF(INDEX(#REF!,MATCH($A1018,#REF!,0),2),LEFT(VLOOKUP($A1018,#REF!,5,FALSE()),LEN(VLOOKUP($A1018,#REF!,5,FALSE()))-2),CONCATENATE(LEFT(VLOOKUP($A1018,#REF!,5,FALSE()),LEN(VLOOKUP($A1018,#REF!,5,FALSE()))-2),"*")),"")</f>
        <v>#VALUE!</v>
      </c>
      <c r="G1018" s="90" t="e">
        <f aca="false">IF(LEN(VLOOKUP($A1018,#REF!,6,FALSE())),IF(INDEX(#REF!,MATCH($A1018,#REF!,0),3),LEFT(VLOOKUP($A1018,#REF!,6,FALSE()),LEN(VLOOKUP($A1018,#REF!,6,FALSE()))-2),CONCATENATE(LEFT(VLOOKUP($A1018,#REF!,6,FALSE()),LEN(VLOOKUP($A1018,#REF!,6,FALSE()))-2),"*")),"")</f>
        <v>#VALUE!</v>
      </c>
      <c r="H1018" s="91" t="e">
        <f aca="false">IF(LEN(VLOOKUP($A1018,#REF!,7,FALSE())),IF(INDEX(#REF!,MATCH($A1018,#REF!,0),4),LEFT(VLOOKUP($A1018,#REF!,7,FALSE()),LEN(VLOOKUP($A1018,#REF!,7,FALSE()))-2),CONCATENATE(LEFT(VLOOKUP($A1018,#REF!,7,FALSE()),LEN(VLOOKUP($A1018,#REF!,7,FALSE()))-2),"*")),"")</f>
        <v>#VALUE!</v>
      </c>
      <c r="I1018" s="92" t="e">
        <f aca="false">IF(LEN(VLOOKUP($A1018,#REF!,8,FALSE())),UPPER(RIGHT(VLOOKUP($A1018,#REF!,8,FALSE()), 1)),"")</f>
        <v>#VALUE!</v>
      </c>
      <c r="J1018" s="90" t="e">
        <f aca="false">IF(LEN(VLOOKUP($A1018,#REF!,4,FALSE())),UPPER(RIGHT(VLOOKUP($A1018,#REF!,4,FALSE()), 1)),"")</f>
        <v>#VALUE!</v>
      </c>
      <c r="K1018" s="90" t="e">
        <f aca="false">IF(LEN(VLOOKUP($A1018,#REF!,5,FALSE())),UPPER(RIGHT(VLOOKUP($A1018,#REF!,5,FALSE()), 1)),"")</f>
        <v>#VALUE!</v>
      </c>
      <c r="L1018" s="90" t="e">
        <f aca="false">IF(LEN(VLOOKUP($A1018,#REF!,6,FALSE())),UPPER(RIGHT(VLOOKUP($A1018,#REF!,6,FALSE()), 1)),"")</f>
        <v>#VALUE!</v>
      </c>
      <c r="M1018" s="91" t="e">
        <f aca="false">IF(LEN(VLOOKUP($A1018,#REF!,7,FALSE())),UPPER(RIGHT(VLOOKUP($A1018,#REF!,7,FALSE()), 1)),"")</f>
        <v>#VALUE!</v>
      </c>
      <c r="N1018" s="185"/>
      <c r="O1018" s="185"/>
      <c r="P1018" s="185"/>
      <c r="Q1018" s="185"/>
      <c r="R1018" s="185"/>
      <c r="S1018" s="100" t="e">
        <f aca="false">HLOOKUP("Device Tree Pin Name",#REF!,MATCH($A1018,#REF!,0),FALSE())</f>
        <v>#VALUE!</v>
      </c>
      <c r="T1018" s="95" t="e">
        <f aca="false">HLOOKUP("power rail",#REF!,MATCH($A1018,#REF!,0),FALSE())</f>
        <v>#VALUE!</v>
      </c>
      <c r="U1018" s="96" t="e">
        <f aca="false">HLOOKUP("Wake Capable",#REF!,MATCH($A1018,#REF!,0),FALSE())</f>
        <v>#VALUE!</v>
      </c>
      <c r="V1018" s="96" t="e">
        <f aca="false">HLOOKUP("Strap",#REF!,MATCH($A1018,#REF!,0),FALSE())</f>
        <v>#VALUE!</v>
      </c>
      <c r="W1018" s="96"/>
      <c r="X1018" s="96"/>
      <c r="Y1018" s="96"/>
      <c r="Z1018" s="95"/>
      <c r="AA1018" s="95" t="e">
        <f aca="false">HLOOKUP("Pad type",#REF!,MATCH($A1018,#REF!,0),FALSE())</f>
        <v>#VALUE!</v>
      </c>
      <c r="AB1018" s="100"/>
      <c r="AC1018" s="100" t="e">
        <f aca="false">HLOOKUP("POR Pin State",#REF!,MATCH($A1018,#REF!,0),FALSE())</f>
        <v>#VALUE!</v>
      </c>
      <c r="AD1018" s="186"/>
      <c r="AE1018" s="187"/>
      <c r="AF1018" s="187"/>
      <c r="AG1018" s="187"/>
      <c r="AH1018" s="188"/>
      <c r="AI1018" s="188"/>
      <c r="AJ1018" s="189"/>
      <c r="AK1018" s="189"/>
      <c r="AL1018" s="189"/>
      <c r="AM1018" s="189"/>
      <c r="AN1018" s="189"/>
      <c r="AO1018" s="189"/>
      <c r="AP1018" s="189"/>
      <c r="AQ1018" s="194" t="s">
        <v>2474</v>
      </c>
      <c r="AR1018" s="104"/>
      <c r="AS1018" s="104"/>
      <c r="AT1018" s="104"/>
      <c r="AU1018" s="104"/>
      <c r="AV1018" s="104"/>
      <c r="AW1018" s="104"/>
      <c r="AX1018" s="104"/>
      <c r="AY1018" s="104"/>
      <c r="AZ1018" s="104"/>
      <c r="BA1018" s="104"/>
      <c r="BB1018" s="162"/>
      <c r="BC1018" s="104"/>
      <c r="BD1018" s="214"/>
      <c r="BE1018" s="213" t="s">
        <v>2475</v>
      </c>
      <c r="BF1018" s="108" t="e">
        <f aca="false">VLOOKUP($A1018,#REF!, 34, FALSE())</f>
        <v>#VALUE!</v>
      </c>
      <c r="BG1018" s="418" t="e">
        <f aca="false">VLOOKUP($A1018,#REF!, 22, FALSE())</f>
        <v>#VALUE!</v>
      </c>
      <c r="BH1018" s="109"/>
    </row>
    <row r="1019" s="193" customFormat="true" ht="12.75" hidden="false" customHeight="true" outlineLevel="0" collapsed="false">
      <c r="A1019" s="1" t="s">
        <v>2476</v>
      </c>
      <c r="B1019" s="86" t="e">
        <f aca="false">VLOOKUP($A1019,#REF!, 34, FALSE())</f>
        <v>#VALUE!</v>
      </c>
      <c r="C1019" s="87" t="str">
        <f aca="false">CONCATENATE("unused_",A1019)</f>
        <v>unused_DDR_XM3_B4D7</v>
      </c>
      <c r="D1019" s="88" t="e">
        <f aca="false">IF(LEN(VLOOKUP($A1019,#REF!,8,FALSE())),LEFT(VLOOKUP($A1019,#REF!,8,FALSE()),LEN(VLOOKUP($A1019,#REF!,8,FALSE()))-2),"")</f>
        <v>#VALUE!</v>
      </c>
      <c r="E1019" s="89" t="e">
        <f aca="false">IF(LEN(VLOOKUP($A1019,#REF!,4,FALSE())),IF(INDEX(#REF!,MATCH($A1019,#REF!,0),1),LEFT(VLOOKUP($A1019,#REF!,4,FALSE()),LEN(VLOOKUP($A1019,#REF!,4,FALSE()))-2),CONCATENATE(LEFT(VLOOKUP($A1019,#REF!,4,FALSE()),LEN(VLOOKUP($A1019,#REF!,4,FALSE()))-2),"*")),"")</f>
        <v>#VALUE!</v>
      </c>
      <c r="F1019" s="90" t="e">
        <f aca="false">IF(LEN(VLOOKUP($A1019,#REF!,5,FALSE())),IF(INDEX(#REF!,MATCH($A1019,#REF!,0),2),LEFT(VLOOKUP($A1019,#REF!,5,FALSE()),LEN(VLOOKUP($A1019,#REF!,5,FALSE()))-2),CONCATENATE(LEFT(VLOOKUP($A1019,#REF!,5,FALSE()),LEN(VLOOKUP($A1019,#REF!,5,FALSE()))-2),"*")),"")</f>
        <v>#VALUE!</v>
      </c>
      <c r="G1019" s="90" t="e">
        <f aca="false">IF(LEN(VLOOKUP($A1019,#REF!,6,FALSE())),IF(INDEX(#REF!,MATCH($A1019,#REF!,0),3),LEFT(VLOOKUP($A1019,#REF!,6,FALSE()),LEN(VLOOKUP($A1019,#REF!,6,FALSE()))-2),CONCATENATE(LEFT(VLOOKUP($A1019,#REF!,6,FALSE()),LEN(VLOOKUP($A1019,#REF!,6,FALSE()))-2),"*")),"")</f>
        <v>#VALUE!</v>
      </c>
      <c r="H1019" s="91" t="e">
        <f aca="false">IF(LEN(VLOOKUP($A1019,#REF!,7,FALSE())),IF(INDEX(#REF!,MATCH($A1019,#REF!,0),4),LEFT(VLOOKUP($A1019,#REF!,7,FALSE()),LEN(VLOOKUP($A1019,#REF!,7,FALSE()))-2),CONCATENATE(LEFT(VLOOKUP($A1019,#REF!,7,FALSE()),LEN(VLOOKUP($A1019,#REF!,7,FALSE()))-2),"*")),"")</f>
        <v>#VALUE!</v>
      </c>
      <c r="I1019" s="92" t="e">
        <f aca="false">IF(LEN(VLOOKUP($A1019,#REF!,8,FALSE())),UPPER(RIGHT(VLOOKUP($A1019,#REF!,8,FALSE()), 1)),"")</f>
        <v>#VALUE!</v>
      </c>
      <c r="J1019" s="90" t="e">
        <f aca="false">IF(LEN(VLOOKUP($A1019,#REF!,4,FALSE())),UPPER(RIGHT(VLOOKUP($A1019,#REF!,4,FALSE()), 1)),"")</f>
        <v>#VALUE!</v>
      </c>
      <c r="K1019" s="90" t="e">
        <f aca="false">IF(LEN(VLOOKUP($A1019,#REF!,5,FALSE())),UPPER(RIGHT(VLOOKUP($A1019,#REF!,5,FALSE()), 1)),"")</f>
        <v>#VALUE!</v>
      </c>
      <c r="L1019" s="90" t="e">
        <f aca="false">IF(LEN(VLOOKUP($A1019,#REF!,6,FALSE())),UPPER(RIGHT(VLOOKUP($A1019,#REF!,6,FALSE()), 1)),"")</f>
        <v>#VALUE!</v>
      </c>
      <c r="M1019" s="91" t="e">
        <f aca="false">IF(LEN(VLOOKUP($A1019,#REF!,7,FALSE())),UPPER(RIGHT(VLOOKUP($A1019,#REF!,7,FALSE()), 1)),"")</f>
        <v>#VALUE!</v>
      </c>
      <c r="N1019" s="185"/>
      <c r="O1019" s="185"/>
      <c r="P1019" s="185"/>
      <c r="Q1019" s="185"/>
      <c r="R1019" s="185"/>
      <c r="S1019" s="100" t="e">
        <f aca="false">HLOOKUP("Device Tree Pin Name",#REF!,MATCH($A1019,#REF!,0),FALSE())</f>
        <v>#VALUE!</v>
      </c>
      <c r="T1019" s="95" t="e">
        <f aca="false">HLOOKUP("power rail",#REF!,MATCH($A1019,#REF!,0),FALSE())</f>
        <v>#VALUE!</v>
      </c>
      <c r="U1019" s="96" t="e">
        <f aca="false">HLOOKUP("Wake Capable",#REF!,MATCH($A1019,#REF!,0),FALSE())</f>
        <v>#VALUE!</v>
      </c>
      <c r="V1019" s="96" t="e">
        <f aca="false">HLOOKUP("Strap",#REF!,MATCH($A1019,#REF!,0),FALSE())</f>
        <v>#VALUE!</v>
      </c>
      <c r="W1019" s="96"/>
      <c r="X1019" s="96"/>
      <c r="Y1019" s="96"/>
      <c r="Z1019" s="95"/>
      <c r="AA1019" s="95" t="e">
        <f aca="false">HLOOKUP("Pad type",#REF!,MATCH($A1019,#REF!,0),FALSE())</f>
        <v>#VALUE!</v>
      </c>
      <c r="AB1019" s="100"/>
      <c r="AC1019" s="100" t="e">
        <f aca="false">HLOOKUP("POR Pin State",#REF!,MATCH($A1019,#REF!,0),FALSE())</f>
        <v>#VALUE!</v>
      </c>
      <c r="AD1019" s="186"/>
      <c r="AE1019" s="187"/>
      <c r="AF1019" s="187"/>
      <c r="AG1019" s="187"/>
      <c r="AH1019" s="188"/>
      <c r="AI1019" s="188"/>
      <c r="AJ1019" s="189"/>
      <c r="AK1019" s="189"/>
      <c r="AL1019" s="189"/>
      <c r="AM1019" s="189"/>
      <c r="AN1019" s="189"/>
      <c r="AO1019" s="189"/>
      <c r="AP1019" s="189"/>
      <c r="AQ1019" s="194" t="s">
        <v>2477</v>
      </c>
      <c r="AR1019" s="104"/>
      <c r="AS1019" s="104"/>
      <c r="AT1019" s="104"/>
      <c r="AU1019" s="104"/>
      <c r="AV1019" s="104"/>
      <c r="AW1019" s="104"/>
      <c r="AX1019" s="104"/>
      <c r="AY1019" s="104"/>
      <c r="AZ1019" s="104"/>
      <c r="BA1019" s="104"/>
      <c r="BB1019" s="162"/>
      <c r="BC1019" s="104"/>
      <c r="BD1019" s="214"/>
      <c r="BE1019" s="213" t="s">
        <v>2478</v>
      </c>
      <c r="BF1019" s="108" t="e">
        <f aca="false">VLOOKUP($A1019,#REF!, 34, FALSE())</f>
        <v>#VALUE!</v>
      </c>
      <c r="BG1019" s="418" t="e">
        <f aca="false">VLOOKUP($A1019,#REF!, 22, FALSE())</f>
        <v>#VALUE!</v>
      </c>
      <c r="BH1019" s="109"/>
    </row>
    <row r="1020" s="193" customFormat="true" ht="12.75" hidden="false" customHeight="true" outlineLevel="0" collapsed="false">
      <c r="A1020" s="1" t="s">
        <v>2479</v>
      </c>
      <c r="B1020" s="86" t="e">
        <f aca="false">VLOOKUP($A1020,#REF!, 34, FALSE())</f>
        <v>#VALUE!</v>
      </c>
      <c r="C1020" s="87" t="str">
        <f aca="false">CONCATENATE("unused_",A1020)</f>
        <v>unused_DDR_XM3_B4DMI</v>
      </c>
      <c r="D1020" s="88" t="e">
        <f aca="false">IF(LEN(VLOOKUP($A1020,#REF!,8,FALSE())),LEFT(VLOOKUP($A1020,#REF!,8,FALSE()),LEN(VLOOKUP($A1020,#REF!,8,FALSE()))-2),"")</f>
        <v>#VALUE!</v>
      </c>
      <c r="E1020" s="89" t="e">
        <f aca="false">IF(LEN(VLOOKUP($A1020,#REF!,4,FALSE())),IF(INDEX(#REF!,MATCH($A1020,#REF!,0),1),LEFT(VLOOKUP($A1020,#REF!,4,FALSE()),LEN(VLOOKUP($A1020,#REF!,4,FALSE()))-2),CONCATENATE(LEFT(VLOOKUP($A1020,#REF!,4,FALSE()),LEN(VLOOKUP($A1020,#REF!,4,FALSE()))-2),"*")),"")</f>
        <v>#VALUE!</v>
      </c>
      <c r="F1020" s="90" t="e">
        <f aca="false">IF(LEN(VLOOKUP($A1020,#REF!,5,FALSE())),IF(INDEX(#REF!,MATCH($A1020,#REF!,0),2),LEFT(VLOOKUP($A1020,#REF!,5,FALSE()),LEN(VLOOKUP($A1020,#REF!,5,FALSE()))-2),CONCATENATE(LEFT(VLOOKUP($A1020,#REF!,5,FALSE()),LEN(VLOOKUP($A1020,#REF!,5,FALSE()))-2),"*")),"")</f>
        <v>#VALUE!</v>
      </c>
      <c r="G1020" s="90" t="e">
        <f aca="false">IF(LEN(VLOOKUP($A1020,#REF!,6,FALSE())),IF(INDEX(#REF!,MATCH($A1020,#REF!,0),3),LEFT(VLOOKUP($A1020,#REF!,6,FALSE()),LEN(VLOOKUP($A1020,#REF!,6,FALSE()))-2),CONCATENATE(LEFT(VLOOKUP($A1020,#REF!,6,FALSE()),LEN(VLOOKUP($A1020,#REF!,6,FALSE()))-2),"*")),"")</f>
        <v>#VALUE!</v>
      </c>
      <c r="H1020" s="91" t="e">
        <f aca="false">IF(LEN(VLOOKUP($A1020,#REF!,7,FALSE())),IF(INDEX(#REF!,MATCH($A1020,#REF!,0),4),LEFT(VLOOKUP($A1020,#REF!,7,FALSE()),LEN(VLOOKUP($A1020,#REF!,7,FALSE()))-2),CONCATENATE(LEFT(VLOOKUP($A1020,#REF!,7,FALSE()),LEN(VLOOKUP($A1020,#REF!,7,FALSE()))-2),"*")),"")</f>
        <v>#VALUE!</v>
      </c>
      <c r="I1020" s="92" t="e">
        <f aca="false">IF(LEN(VLOOKUP($A1020,#REF!,8,FALSE())),UPPER(RIGHT(VLOOKUP($A1020,#REF!,8,FALSE()), 1)),"")</f>
        <v>#VALUE!</v>
      </c>
      <c r="J1020" s="90" t="e">
        <f aca="false">IF(LEN(VLOOKUP($A1020,#REF!,4,FALSE())),UPPER(RIGHT(VLOOKUP($A1020,#REF!,4,FALSE()), 1)),"")</f>
        <v>#VALUE!</v>
      </c>
      <c r="K1020" s="90" t="e">
        <f aca="false">IF(LEN(VLOOKUP($A1020,#REF!,5,FALSE())),UPPER(RIGHT(VLOOKUP($A1020,#REF!,5,FALSE()), 1)),"")</f>
        <v>#VALUE!</v>
      </c>
      <c r="L1020" s="90" t="e">
        <f aca="false">IF(LEN(VLOOKUP($A1020,#REF!,6,FALSE())),UPPER(RIGHT(VLOOKUP($A1020,#REF!,6,FALSE()), 1)),"")</f>
        <v>#VALUE!</v>
      </c>
      <c r="M1020" s="91" t="e">
        <f aca="false">IF(LEN(VLOOKUP($A1020,#REF!,7,FALSE())),UPPER(RIGHT(VLOOKUP($A1020,#REF!,7,FALSE()), 1)),"")</f>
        <v>#VALUE!</v>
      </c>
      <c r="N1020" s="185"/>
      <c r="O1020" s="185"/>
      <c r="P1020" s="185"/>
      <c r="Q1020" s="185"/>
      <c r="R1020" s="185"/>
      <c r="S1020" s="100" t="e">
        <f aca="false">HLOOKUP("Device Tree Pin Name",#REF!,MATCH($A1020,#REF!,0),FALSE())</f>
        <v>#VALUE!</v>
      </c>
      <c r="T1020" s="95" t="e">
        <f aca="false">HLOOKUP("power rail",#REF!,MATCH($A1020,#REF!,0),FALSE())</f>
        <v>#VALUE!</v>
      </c>
      <c r="U1020" s="96" t="e">
        <f aca="false">HLOOKUP("Wake Capable",#REF!,MATCH($A1020,#REF!,0),FALSE())</f>
        <v>#VALUE!</v>
      </c>
      <c r="V1020" s="96" t="e">
        <f aca="false">HLOOKUP("Strap",#REF!,MATCH($A1020,#REF!,0),FALSE())</f>
        <v>#VALUE!</v>
      </c>
      <c r="W1020" s="96"/>
      <c r="X1020" s="96"/>
      <c r="Y1020" s="96"/>
      <c r="Z1020" s="95"/>
      <c r="AA1020" s="95" t="e">
        <f aca="false">HLOOKUP("Pad type",#REF!,MATCH($A1020,#REF!,0),FALSE())</f>
        <v>#VALUE!</v>
      </c>
      <c r="AB1020" s="100"/>
      <c r="AC1020" s="100" t="e">
        <f aca="false">HLOOKUP("POR Pin State",#REF!,MATCH($A1020,#REF!,0),FALSE())</f>
        <v>#VALUE!</v>
      </c>
      <c r="AD1020" s="186"/>
      <c r="AE1020" s="187"/>
      <c r="AF1020" s="187"/>
      <c r="AG1020" s="187"/>
      <c r="AH1020" s="188"/>
      <c r="AI1020" s="188"/>
      <c r="AJ1020" s="189"/>
      <c r="AK1020" s="189"/>
      <c r="AL1020" s="189"/>
      <c r="AM1020" s="189"/>
      <c r="AN1020" s="189"/>
      <c r="AO1020" s="189"/>
      <c r="AP1020" s="189"/>
      <c r="AQ1020" s="194" t="s">
        <v>2479</v>
      </c>
      <c r="AR1020" s="104"/>
      <c r="AS1020" s="104"/>
      <c r="AT1020" s="104"/>
      <c r="AU1020" s="104"/>
      <c r="AV1020" s="104"/>
      <c r="AW1020" s="104"/>
      <c r="AX1020" s="104"/>
      <c r="AY1020" s="104"/>
      <c r="AZ1020" s="104"/>
      <c r="BA1020" s="104"/>
      <c r="BB1020" s="162"/>
      <c r="BC1020" s="104"/>
      <c r="BD1020" s="214"/>
      <c r="BE1020" s="213" t="s">
        <v>2480</v>
      </c>
      <c r="BF1020" s="108" t="e">
        <f aca="false">VLOOKUP($A1020,#REF!, 34, FALSE())</f>
        <v>#VALUE!</v>
      </c>
      <c r="BG1020" s="418" t="e">
        <f aca="false">VLOOKUP($A1020,#REF!, 22, FALSE())</f>
        <v>#VALUE!</v>
      </c>
      <c r="BH1020" s="109"/>
    </row>
    <row r="1021" s="193" customFormat="true" ht="12.75" hidden="false" customHeight="true" outlineLevel="0" collapsed="false">
      <c r="A1021" s="133" t="s">
        <v>2481</v>
      </c>
      <c r="B1021" s="86" t="e">
        <f aca="false">VLOOKUP($A1021,#REF!, 34, FALSE())</f>
        <v>#VALUE!</v>
      </c>
      <c r="C1021" s="87" t="str">
        <f aca="false">CONCATENATE("unused_",A1021)</f>
        <v>unused_DDR_XM3_B4WCK_P</v>
      </c>
      <c r="D1021" s="88" t="e">
        <f aca="false">IF(LEN(VLOOKUP($A1021,#REF!,8,FALSE())),LEFT(VLOOKUP($A1021,#REF!,8,FALSE()),LEN(VLOOKUP($A1021,#REF!,8,FALSE()))-2),"")</f>
        <v>#VALUE!</v>
      </c>
      <c r="E1021" s="89" t="e">
        <f aca="false">IF(LEN(VLOOKUP($A1021,#REF!,4,FALSE())),IF(INDEX(#REF!,MATCH($A1021,#REF!,0),1),LEFT(VLOOKUP($A1021,#REF!,4,FALSE()),LEN(VLOOKUP($A1021,#REF!,4,FALSE()))-2),CONCATENATE(LEFT(VLOOKUP($A1021,#REF!,4,FALSE()),LEN(VLOOKUP($A1021,#REF!,4,FALSE()))-2),"*")),"")</f>
        <v>#VALUE!</v>
      </c>
      <c r="F1021" s="90" t="e">
        <f aca="false">IF(LEN(VLOOKUP($A1021,#REF!,5,FALSE())),IF(INDEX(#REF!,MATCH($A1021,#REF!,0),2),LEFT(VLOOKUP($A1021,#REF!,5,FALSE()),LEN(VLOOKUP($A1021,#REF!,5,FALSE()))-2),CONCATENATE(LEFT(VLOOKUP($A1021,#REF!,5,FALSE()),LEN(VLOOKUP($A1021,#REF!,5,FALSE()))-2),"*")),"")</f>
        <v>#VALUE!</v>
      </c>
      <c r="G1021" s="90" t="e">
        <f aca="false">IF(LEN(VLOOKUP($A1021,#REF!,6,FALSE())),IF(INDEX(#REF!,MATCH($A1021,#REF!,0),3),LEFT(VLOOKUP($A1021,#REF!,6,FALSE()),LEN(VLOOKUP($A1021,#REF!,6,FALSE()))-2),CONCATENATE(LEFT(VLOOKUP($A1021,#REF!,6,FALSE()),LEN(VLOOKUP($A1021,#REF!,6,FALSE()))-2),"*")),"")</f>
        <v>#VALUE!</v>
      </c>
      <c r="H1021" s="91" t="e">
        <f aca="false">IF(LEN(VLOOKUP($A1021,#REF!,7,FALSE())),IF(INDEX(#REF!,MATCH($A1021,#REF!,0),4),LEFT(VLOOKUP($A1021,#REF!,7,FALSE()),LEN(VLOOKUP($A1021,#REF!,7,FALSE()))-2),CONCATENATE(LEFT(VLOOKUP($A1021,#REF!,7,FALSE()),LEN(VLOOKUP($A1021,#REF!,7,FALSE()))-2),"*")),"")</f>
        <v>#VALUE!</v>
      </c>
      <c r="I1021" s="92" t="e">
        <f aca="false">IF(LEN(VLOOKUP($A1021,#REF!,8,FALSE())),UPPER(RIGHT(VLOOKUP($A1021,#REF!,8,FALSE()), 1)),"")</f>
        <v>#VALUE!</v>
      </c>
      <c r="J1021" s="90" t="e">
        <f aca="false">IF(LEN(VLOOKUP($A1021,#REF!,4,FALSE())),UPPER(RIGHT(VLOOKUP($A1021,#REF!,4,FALSE()), 1)),"")</f>
        <v>#VALUE!</v>
      </c>
      <c r="K1021" s="90" t="e">
        <f aca="false">IF(LEN(VLOOKUP($A1021,#REF!,5,FALSE())),UPPER(RIGHT(VLOOKUP($A1021,#REF!,5,FALSE()), 1)),"")</f>
        <v>#VALUE!</v>
      </c>
      <c r="L1021" s="90" t="e">
        <f aca="false">IF(LEN(VLOOKUP($A1021,#REF!,6,FALSE())),UPPER(RIGHT(VLOOKUP($A1021,#REF!,6,FALSE()), 1)),"")</f>
        <v>#VALUE!</v>
      </c>
      <c r="M1021" s="91" t="e">
        <f aca="false">IF(LEN(VLOOKUP($A1021,#REF!,7,FALSE())),UPPER(RIGHT(VLOOKUP($A1021,#REF!,7,FALSE()), 1)),"")</f>
        <v>#VALUE!</v>
      </c>
      <c r="N1021" s="185"/>
      <c r="O1021" s="185"/>
      <c r="P1021" s="185"/>
      <c r="Q1021" s="185"/>
      <c r="R1021" s="185"/>
      <c r="S1021" s="100" t="e">
        <f aca="false">HLOOKUP("Device Tree Pin Name",#REF!,MATCH($A1021,#REF!,0),FALSE())</f>
        <v>#VALUE!</v>
      </c>
      <c r="T1021" s="95" t="e">
        <f aca="false">HLOOKUP("power rail",#REF!,MATCH($A1021,#REF!,0),FALSE())</f>
        <v>#VALUE!</v>
      </c>
      <c r="U1021" s="96" t="e">
        <f aca="false">HLOOKUP("Wake Capable",#REF!,MATCH($A1021,#REF!,0),FALSE())</f>
        <v>#VALUE!</v>
      </c>
      <c r="V1021" s="96" t="e">
        <f aca="false">HLOOKUP("Strap",#REF!,MATCH($A1021,#REF!,0),FALSE())</f>
        <v>#VALUE!</v>
      </c>
      <c r="W1021" s="96"/>
      <c r="X1021" s="96"/>
      <c r="Y1021" s="96"/>
      <c r="Z1021" s="95"/>
      <c r="AA1021" s="95" t="e">
        <f aca="false">HLOOKUP("Pad type",#REF!,MATCH($A1021,#REF!,0),FALSE())</f>
        <v>#VALUE!</v>
      </c>
      <c r="AB1021" s="100"/>
      <c r="AC1021" s="100" t="e">
        <f aca="false">HLOOKUP("POR Pin State",#REF!,MATCH($A1021,#REF!,0),FALSE())</f>
        <v>#VALUE!</v>
      </c>
      <c r="AD1021" s="186"/>
      <c r="AE1021" s="187"/>
      <c r="AF1021" s="187"/>
      <c r="AG1021" s="187"/>
      <c r="AH1021" s="188"/>
      <c r="AI1021" s="188"/>
      <c r="AJ1021" s="189"/>
      <c r="AK1021" s="189"/>
      <c r="AL1021" s="189"/>
      <c r="AM1021" s="189"/>
      <c r="AN1021" s="189"/>
      <c r="AO1021" s="189"/>
      <c r="AP1021" s="189"/>
      <c r="AQ1021" s="194" t="s">
        <v>2481</v>
      </c>
      <c r="AR1021" s="104"/>
      <c r="AS1021" s="104"/>
      <c r="AT1021" s="104"/>
      <c r="AU1021" s="104"/>
      <c r="AV1021" s="104"/>
      <c r="AW1021" s="104"/>
      <c r="AX1021" s="104"/>
      <c r="AY1021" s="104"/>
      <c r="AZ1021" s="104"/>
      <c r="BA1021" s="104"/>
      <c r="BB1021" s="162"/>
      <c r="BC1021" s="104"/>
      <c r="BD1021" s="214"/>
      <c r="BE1021" s="213" t="s">
        <v>2482</v>
      </c>
      <c r="BF1021" s="108" t="e">
        <f aca="false">VLOOKUP($A1021,#REF!, 34, FALSE())</f>
        <v>#VALUE!</v>
      </c>
      <c r="BG1021" s="418" t="e">
        <f aca="false">VLOOKUP($A1021,#REF!, 22, FALSE())</f>
        <v>#VALUE!</v>
      </c>
      <c r="BH1021" s="109"/>
    </row>
    <row r="1022" s="193" customFormat="true" ht="12.75" hidden="false" customHeight="true" outlineLevel="0" collapsed="false">
      <c r="A1022" s="133" t="s">
        <v>2483</v>
      </c>
      <c r="B1022" s="86" t="e">
        <f aca="false">VLOOKUP($A1022,#REF!, 34, FALSE())</f>
        <v>#VALUE!</v>
      </c>
      <c r="C1022" s="87" t="str">
        <f aca="false">CONCATENATE("unused_",A1022)</f>
        <v>unused_DDR_XM3_B4WCK_N</v>
      </c>
      <c r="D1022" s="88" t="e">
        <f aca="false">IF(LEN(VLOOKUP($A1022,#REF!,8,FALSE())),LEFT(VLOOKUP($A1022,#REF!,8,FALSE()),LEN(VLOOKUP($A1022,#REF!,8,FALSE()))-2),"")</f>
        <v>#VALUE!</v>
      </c>
      <c r="E1022" s="89" t="e">
        <f aca="false">IF(LEN(VLOOKUP($A1022,#REF!,4,FALSE())),IF(INDEX(#REF!,MATCH($A1022,#REF!,0),1),LEFT(VLOOKUP($A1022,#REF!,4,FALSE()),LEN(VLOOKUP($A1022,#REF!,4,FALSE()))-2),CONCATENATE(LEFT(VLOOKUP($A1022,#REF!,4,FALSE()),LEN(VLOOKUP($A1022,#REF!,4,FALSE()))-2),"*")),"")</f>
        <v>#VALUE!</v>
      </c>
      <c r="F1022" s="90" t="e">
        <f aca="false">IF(LEN(VLOOKUP($A1022,#REF!,5,FALSE())),IF(INDEX(#REF!,MATCH($A1022,#REF!,0),2),LEFT(VLOOKUP($A1022,#REF!,5,FALSE()),LEN(VLOOKUP($A1022,#REF!,5,FALSE()))-2),CONCATENATE(LEFT(VLOOKUP($A1022,#REF!,5,FALSE()),LEN(VLOOKUP($A1022,#REF!,5,FALSE()))-2),"*")),"")</f>
        <v>#VALUE!</v>
      </c>
      <c r="G1022" s="90" t="e">
        <f aca="false">IF(LEN(VLOOKUP($A1022,#REF!,6,FALSE())),IF(INDEX(#REF!,MATCH($A1022,#REF!,0),3),LEFT(VLOOKUP($A1022,#REF!,6,FALSE()),LEN(VLOOKUP($A1022,#REF!,6,FALSE()))-2),CONCATENATE(LEFT(VLOOKUP($A1022,#REF!,6,FALSE()),LEN(VLOOKUP($A1022,#REF!,6,FALSE()))-2),"*")),"")</f>
        <v>#VALUE!</v>
      </c>
      <c r="H1022" s="91" t="e">
        <f aca="false">IF(LEN(VLOOKUP($A1022,#REF!,7,FALSE())),IF(INDEX(#REF!,MATCH($A1022,#REF!,0),4),LEFT(VLOOKUP($A1022,#REF!,7,FALSE()),LEN(VLOOKUP($A1022,#REF!,7,FALSE()))-2),CONCATENATE(LEFT(VLOOKUP($A1022,#REF!,7,FALSE()),LEN(VLOOKUP($A1022,#REF!,7,FALSE()))-2),"*")),"")</f>
        <v>#VALUE!</v>
      </c>
      <c r="I1022" s="92" t="e">
        <f aca="false">IF(LEN(VLOOKUP($A1022,#REF!,8,FALSE())),UPPER(RIGHT(VLOOKUP($A1022,#REF!,8,FALSE()), 1)),"")</f>
        <v>#VALUE!</v>
      </c>
      <c r="J1022" s="90" t="e">
        <f aca="false">IF(LEN(VLOOKUP($A1022,#REF!,4,FALSE())),UPPER(RIGHT(VLOOKUP($A1022,#REF!,4,FALSE()), 1)),"")</f>
        <v>#VALUE!</v>
      </c>
      <c r="K1022" s="90" t="e">
        <f aca="false">IF(LEN(VLOOKUP($A1022,#REF!,5,FALSE())),UPPER(RIGHT(VLOOKUP($A1022,#REF!,5,FALSE()), 1)),"")</f>
        <v>#VALUE!</v>
      </c>
      <c r="L1022" s="90" t="e">
        <f aca="false">IF(LEN(VLOOKUP($A1022,#REF!,6,FALSE())),UPPER(RIGHT(VLOOKUP($A1022,#REF!,6,FALSE()), 1)),"")</f>
        <v>#VALUE!</v>
      </c>
      <c r="M1022" s="91" t="e">
        <f aca="false">IF(LEN(VLOOKUP($A1022,#REF!,7,FALSE())),UPPER(RIGHT(VLOOKUP($A1022,#REF!,7,FALSE()), 1)),"")</f>
        <v>#VALUE!</v>
      </c>
      <c r="N1022" s="185"/>
      <c r="O1022" s="185"/>
      <c r="P1022" s="185"/>
      <c r="Q1022" s="185"/>
      <c r="R1022" s="185"/>
      <c r="S1022" s="100" t="e">
        <f aca="false">HLOOKUP("Device Tree Pin Name",#REF!,MATCH($A1022,#REF!,0),FALSE())</f>
        <v>#VALUE!</v>
      </c>
      <c r="T1022" s="95" t="e">
        <f aca="false">HLOOKUP("power rail",#REF!,MATCH($A1022,#REF!,0),FALSE())</f>
        <v>#VALUE!</v>
      </c>
      <c r="U1022" s="96" t="e">
        <f aca="false">HLOOKUP("Wake Capable",#REF!,MATCH($A1022,#REF!,0),FALSE())</f>
        <v>#VALUE!</v>
      </c>
      <c r="V1022" s="96" t="e">
        <f aca="false">HLOOKUP("Strap",#REF!,MATCH($A1022,#REF!,0),FALSE())</f>
        <v>#VALUE!</v>
      </c>
      <c r="W1022" s="96"/>
      <c r="X1022" s="96"/>
      <c r="Y1022" s="96"/>
      <c r="Z1022" s="95"/>
      <c r="AA1022" s="95" t="e">
        <f aca="false">HLOOKUP("Pad type",#REF!,MATCH($A1022,#REF!,0),FALSE())</f>
        <v>#VALUE!</v>
      </c>
      <c r="AB1022" s="100"/>
      <c r="AC1022" s="100" t="e">
        <f aca="false">HLOOKUP("POR Pin State",#REF!,MATCH($A1022,#REF!,0),FALSE())</f>
        <v>#VALUE!</v>
      </c>
      <c r="AD1022" s="186"/>
      <c r="AE1022" s="187"/>
      <c r="AF1022" s="187"/>
      <c r="AG1022" s="187"/>
      <c r="AH1022" s="188"/>
      <c r="AI1022" s="188"/>
      <c r="AJ1022" s="189"/>
      <c r="AK1022" s="189"/>
      <c r="AL1022" s="189"/>
      <c r="AM1022" s="189"/>
      <c r="AN1022" s="189"/>
      <c r="AO1022" s="189"/>
      <c r="AP1022" s="189"/>
      <c r="AQ1022" s="194" t="s">
        <v>2483</v>
      </c>
      <c r="AR1022" s="104"/>
      <c r="AS1022" s="104"/>
      <c r="AT1022" s="104"/>
      <c r="AU1022" s="104"/>
      <c r="AV1022" s="104"/>
      <c r="AW1022" s="104"/>
      <c r="AX1022" s="104"/>
      <c r="AY1022" s="104"/>
      <c r="AZ1022" s="104"/>
      <c r="BA1022" s="104"/>
      <c r="BB1022" s="162"/>
      <c r="BC1022" s="104"/>
      <c r="BD1022" s="214"/>
      <c r="BE1022" s="213" t="s">
        <v>2484</v>
      </c>
      <c r="BF1022" s="108" t="e">
        <f aca="false">VLOOKUP($A1022,#REF!, 34, FALSE())</f>
        <v>#VALUE!</v>
      </c>
      <c r="BG1022" s="418" t="e">
        <f aca="false">VLOOKUP($A1022,#REF!, 22, FALSE())</f>
        <v>#VALUE!</v>
      </c>
      <c r="BH1022" s="109"/>
    </row>
    <row r="1023" s="193" customFormat="true" ht="12.75" hidden="false" customHeight="true" outlineLevel="0" collapsed="false">
      <c r="A1023" s="133" t="s">
        <v>2485</v>
      </c>
      <c r="B1023" s="86" t="e">
        <f aca="false">VLOOKUP($A1023,#REF!, 34, FALSE())</f>
        <v>#VALUE!</v>
      </c>
      <c r="C1023" s="87" t="str">
        <f aca="false">CONCATENATE("unused_",A1023)</f>
        <v>unused_DDR_XM3_B4RDQS_P</v>
      </c>
      <c r="D1023" s="88" t="e">
        <f aca="false">IF(LEN(VLOOKUP($A1023,#REF!,8,FALSE())),LEFT(VLOOKUP($A1023,#REF!,8,FALSE()),LEN(VLOOKUP($A1023,#REF!,8,FALSE()))-2),"")</f>
        <v>#VALUE!</v>
      </c>
      <c r="E1023" s="89" t="e">
        <f aca="false">IF(LEN(VLOOKUP($A1023,#REF!,4,FALSE())),IF(INDEX(#REF!,MATCH($A1023,#REF!,0),1),LEFT(VLOOKUP($A1023,#REF!,4,FALSE()),LEN(VLOOKUP($A1023,#REF!,4,FALSE()))-2),CONCATENATE(LEFT(VLOOKUP($A1023,#REF!,4,FALSE()),LEN(VLOOKUP($A1023,#REF!,4,FALSE()))-2),"*")),"")</f>
        <v>#VALUE!</v>
      </c>
      <c r="F1023" s="90" t="e">
        <f aca="false">IF(LEN(VLOOKUP($A1023,#REF!,5,FALSE())),IF(INDEX(#REF!,MATCH($A1023,#REF!,0),2),LEFT(VLOOKUP($A1023,#REF!,5,FALSE()),LEN(VLOOKUP($A1023,#REF!,5,FALSE()))-2),CONCATENATE(LEFT(VLOOKUP($A1023,#REF!,5,FALSE()),LEN(VLOOKUP($A1023,#REF!,5,FALSE()))-2),"*")),"")</f>
        <v>#VALUE!</v>
      </c>
      <c r="G1023" s="90" t="e">
        <f aca="false">IF(LEN(VLOOKUP($A1023,#REF!,6,FALSE())),IF(INDEX(#REF!,MATCH($A1023,#REF!,0),3),LEFT(VLOOKUP($A1023,#REF!,6,FALSE()),LEN(VLOOKUP($A1023,#REF!,6,FALSE()))-2),CONCATENATE(LEFT(VLOOKUP($A1023,#REF!,6,FALSE()),LEN(VLOOKUP($A1023,#REF!,6,FALSE()))-2),"*")),"")</f>
        <v>#VALUE!</v>
      </c>
      <c r="H1023" s="91" t="e">
        <f aca="false">IF(LEN(VLOOKUP($A1023,#REF!,7,FALSE())),IF(INDEX(#REF!,MATCH($A1023,#REF!,0),4),LEFT(VLOOKUP($A1023,#REF!,7,FALSE()),LEN(VLOOKUP($A1023,#REF!,7,FALSE()))-2),CONCATENATE(LEFT(VLOOKUP($A1023,#REF!,7,FALSE()),LEN(VLOOKUP($A1023,#REF!,7,FALSE()))-2),"*")),"")</f>
        <v>#VALUE!</v>
      </c>
      <c r="I1023" s="92" t="e">
        <f aca="false">IF(LEN(VLOOKUP($A1023,#REF!,8,FALSE())),UPPER(RIGHT(VLOOKUP($A1023,#REF!,8,FALSE()), 1)),"")</f>
        <v>#VALUE!</v>
      </c>
      <c r="J1023" s="90" t="e">
        <f aca="false">IF(LEN(VLOOKUP($A1023,#REF!,4,FALSE())),UPPER(RIGHT(VLOOKUP($A1023,#REF!,4,FALSE()), 1)),"")</f>
        <v>#VALUE!</v>
      </c>
      <c r="K1023" s="90" t="e">
        <f aca="false">IF(LEN(VLOOKUP($A1023,#REF!,5,FALSE())),UPPER(RIGHT(VLOOKUP($A1023,#REF!,5,FALSE()), 1)),"")</f>
        <v>#VALUE!</v>
      </c>
      <c r="L1023" s="90" t="e">
        <f aca="false">IF(LEN(VLOOKUP($A1023,#REF!,6,FALSE())),UPPER(RIGHT(VLOOKUP($A1023,#REF!,6,FALSE()), 1)),"")</f>
        <v>#VALUE!</v>
      </c>
      <c r="M1023" s="91" t="e">
        <f aca="false">IF(LEN(VLOOKUP($A1023,#REF!,7,FALSE())),UPPER(RIGHT(VLOOKUP($A1023,#REF!,7,FALSE()), 1)),"")</f>
        <v>#VALUE!</v>
      </c>
      <c r="N1023" s="185"/>
      <c r="O1023" s="185"/>
      <c r="P1023" s="185"/>
      <c r="Q1023" s="185"/>
      <c r="R1023" s="185"/>
      <c r="S1023" s="100" t="e">
        <f aca="false">HLOOKUP("Device Tree Pin Name",#REF!,MATCH($A1023,#REF!,0),FALSE())</f>
        <v>#VALUE!</v>
      </c>
      <c r="T1023" s="95" t="e">
        <f aca="false">HLOOKUP("power rail",#REF!,MATCH($A1023,#REF!,0),FALSE())</f>
        <v>#VALUE!</v>
      </c>
      <c r="U1023" s="96" t="e">
        <f aca="false">HLOOKUP("Wake Capable",#REF!,MATCH($A1023,#REF!,0),FALSE())</f>
        <v>#VALUE!</v>
      </c>
      <c r="V1023" s="96" t="e">
        <f aca="false">HLOOKUP("Strap",#REF!,MATCH($A1023,#REF!,0),FALSE())</f>
        <v>#VALUE!</v>
      </c>
      <c r="W1023" s="96"/>
      <c r="X1023" s="96"/>
      <c r="Y1023" s="96"/>
      <c r="Z1023" s="95"/>
      <c r="AA1023" s="95" t="e">
        <f aca="false">HLOOKUP("Pad type",#REF!,MATCH($A1023,#REF!,0),FALSE())</f>
        <v>#VALUE!</v>
      </c>
      <c r="AB1023" s="100"/>
      <c r="AC1023" s="100" t="e">
        <f aca="false">HLOOKUP("POR Pin State",#REF!,MATCH($A1023,#REF!,0),FALSE())</f>
        <v>#VALUE!</v>
      </c>
      <c r="AD1023" s="186"/>
      <c r="AE1023" s="187"/>
      <c r="AF1023" s="187"/>
      <c r="AG1023" s="187"/>
      <c r="AH1023" s="188"/>
      <c r="AI1023" s="188"/>
      <c r="AJ1023" s="189"/>
      <c r="AK1023" s="189"/>
      <c r="AL1023" s="189"/>
      <c r="AM1023" s="189"/>
      <c r="AN1023" s="189"/>
      <c r="AO1023" s="189"/>
      <c r="AP1023" s="189"/>
      <c r="AQ1023" s="194" t="s">
        <v>2485</v>
      </c>
      <c r="AR1023" s="104"/>
      <c r="AS1023" s="104"/>
      <c r="AT1023" s="104"/>
      <c r="AU1023" s="104"/>
      <c r="AV1023" s="104"/>
      <c r="AW1023" s="104"/>
      <c r="AX1023" s="104"/>
      <c r="AY1023" s="104"/>
      <c r="AZ1023" s="104"/>
      <c r="BA1023" s="104"/>
      <c r="BB1023" s="162"/>
      <c r="BC1023" s="104"/>
      <c r="BD1023" s="214"/>
      <c r="BE1023" s="213" t="s">
        <v>2486</v>
      </c>
      <c r="BF1023" s="108" t="e">
        <f aca="false">VLOOKUP($A1023,#REF!, 34, FALSE())</f>
        <v>#VALUE!</v>
      </c>
      <c r="BG1023" s="418" t="e">
        <f aca="false">VLOOKUP($A1023,#REF!, 22, FALSE())</f>
        <v>#VALUE!</v>
      </c>
      <c r="BH1023" s="109"/>
    </row>
    <row r="1024" s="193" customFormat="true" ht="12.75" hidden="false" customHeight="true" outlineLevel="0" collapsed="false">
      <c r="A1024" s="133" t="s">
        <v>2487</v>
      </c>
      <c r="B1024" s="86" t="e">
        <f aca="false">VLOOKUP($A1024,#REF!, 34, FALSE())</f>
        <v>#VALUE!</v>
      </c>
      <c r="C1024" s="87" t="str">
        <f aca="false">CONCATENATE("unused_",A1024)</f>
        <v>unused_DDR_XM3_B4RDQS_N</v>
      </c>
      <c r="D1024" s="88" t="e">
        <f aca="false">IF(LEN(VLOOKUP($A1024,#REF!,8,FALSE())),LEFT(VLOOKUP($A1024,#REF!,8,FALSE()),LEN(VLOOKUP($A1024,#REF!,8,FALSE()))-2),"")</f>
        <v>#VALUE!</v>
      </c>
      <c r="E1024" s="89" t="e">
        <f aca="false">IF(LEN(VLOOKUP($A1024,#REF!,4,FALSE())),IF(INDEX(#REF!,MATCH($A1024,#REF!,0),1),LEFT(VLOOKUP($A1024,#REF!,4,FALSE()),LEN(VLOOKUP($A1024,#REF!,4,FALSE()))-2),CONCATENATE(LEFT(VLOOKUP($A1024,#REF!,4,FALSE()),LEN(VLOOKUP($A1024,#REF!,4,FALSE()))-2),"*")),"")</f>
        <v>#VALUE!</v>
      </c>
      <c r="F1024" s="90" t="e">
        <f aca="false">IF(LEN(VLOOKUP($A1024,#REF!,5,FALSE())),IF(INDEX(#REF!,MATCH($A1024,#REF!,0),2),LEFT(VLOOKUP($A1024,#REF!,5,FALSE()),LEN(VLOOKUP($A1024,#REF!,5,FALSE()))-2),CONCATENATE(LEFT(VLOOKUP($A1024,#REF!,5,FALSE()),LEN(VLOOKUP($A1024,#REF!,5,FALSE()))-2),"*")),"")</f>
        <v>#VALUE!</v>
      </c>
      <c r="G1024" s="90" t="e">
        <f aca="false">IF(LEN(VLOOKUP($A1024,#REF!,6,FALSE())),IF(INDEX(#REF!,MATCH($A1024,#REF!,0),3),LEFT(VLOOKUP($A1024,#REF!,6,FALSE()),LEN(VLOOKUP($A1024,#REF!,6,FALSE()))-2),CONCATENATE(LEFT(VLOOKUP($A1024,#REF!,6,FALSE()),LEN(VLOOKUP($A1024,#REF!,6,FALSE()))-2),"*")),"")</f>
        <v>#VALUE!</v>
      </c>
      <c r="H1024" s="91" t="e">
        <f aca="false">IF(LEN(VLOOKUP($A1024,#REF!,7,FALSE())),IF(INDEX(#REF!,MATCH($A1024,#REF!,0),4),LEFT(VLOOKUP($A1024,#REF!,7,FALSE()),LEN(VLOOKUP($A1024,#REF!,7,FALSE()))-2),CONCATENATE(LEFT(VLOOKUP($A1024,#REF!,7,FALSE()),LEN(VLOOKUP($A1024,#REF!,7,FALSE()))-2),"*")),"")</f>
        <v>#VALUE!</v>
      </c>
      <c r="I1024" s="92" t="e">
        <f aca="false">IF(LEN(VLOOKUP($A1024,#REF!,8,FALSE())),UPPER(RIGHT(VLOOKUP($A1024,#REF!,8,FALSE()), 1)),"")</f>
        <v>#VALUE!</v>
      </c>
      <c r="J1024" s="90" t="e">
        <f aca="false">IF(LEN(VLOOKUP($A1024,#REF!,4,FALSE())),UPPER(RIGHT(VLOOKUP($A1024,#REF!,4,FALSE()), 1)),"")</f>
        <v>#VALUE!</v>
      </c>
      <c r="K1024" s="90" t="e">
        <f aca="false">IF(LEN(VLOOKUP($A1024,#REF!,5,FALSE())),UPPER(RIGHT(VLOOKUP($A1024,#REF!,5,FALSE()), 1)),"")</f>
        <v>#VALUE!</v>
      </c>
      <c r="L1024" s="90" t="e">
        <f aca="false">IF(LEN(VLOOKUP($A1024,#REF!,6,FALSE())),UPPER(RIGHT(VLOOKUP($A1024,#REF!,6,FALSE()), 1)),"")</f>
        <v>#VALUE!</v>
      </c>
      <c r="M1024" s="91" t="e">
        <f aca="false">IF(LEN(VLOOKUP($A1024,#REF!,7,FALSE())),UPPER(RIGHT(VLOOKUP($A1024,#REF!,7,FALSE()), 1)),"")</f>
        <v>#VALUE!</v>
      </c>
      <c r="N1024" s="185"/>
      <c r="O1024" s="185"/>
      <c r="P1024" s="185"/>
      <c r="Q1024" s="185"/>
      <c r="R1024" s="185"/>
      <c r="S1024" s="100" t="e">
        <f aca="false">HLOOKUP("Device Tree Pin Name",#REF!,MATCH($A1024,#REF!,0),FALSE())</f>
        <v>#VALUE!</v>
      </c>
      <c r="T1024" s="95" t="e">
        <f aca="false">HLOOKUP("power rail",#REF!,MATCH($A1024,#REF!,0),FALSE())</f>
        <v>#VALUE!</v>
      </c>
      <c r="U1024" s="96" t="e">
        <f aca="false">HLOOKUP("Wake Capable",#REF!,MATCH($A1024,#REF!,0),FALSE())</f>
        <v>#VALUE!</v>
      </c>
      <c r="V1024" s="96" t="e">
        <f aca="false">HLOOKUP("Strap",#REF!,MATCH($A1024,#REF!,0),FALSE())</f>
        <v>#VALUE!</v>
      </c>
      <c r="W1024" s="96"/>
      <c r="X1024" s="96"/>
      <c r="Y1024" s="96"/>
      <c r="Z1024" s="95"/>
      <c r="AA1024" s="95" t="e">
        <f aca="false">HLOOKUP("Pad type",#REF!,MATCH($A1024,#REF!,0),FALSE())</f>
        <v>#VALUE!</v>
      </c>
      <c r="AB1024" s="100"/>
      <c r="AC1024" s="100" t="e">
        <f aca="false">HLOOKUP("POR Pin State",#REF!,MATCH($A1024,#REF!,0),FALSE())</f>
        <v>#VALUE!</v>
      </c>
      <c r="AD1024" s="186"/>
      <c r="AE1024" s="187"/>
      <c r="AF1024" s="187"/>
      <c r="AG1024" s="187"/>
      <c r="AH1024" s="188"/>
      <c r="AI1024" s="188"/>
      <c r="AJ1024" s="189"/>
      <c r="AK1024" s="189"/>
      <c r="AL1024" s="189"/>
      <c r="AM1024" s="189"/>
      <c r="AN1024" s="189"/>
      <c r="AO1024" s="189"/>
      <c r="AP1024" s="189"/>
      <c r="AQ1024" s="194" t="s">
        <v>2487</v>
      </c>
      <c r="AR1024" s="104"/>
      <c r="AS1024" s="104"/>
      <c r="AT1024" s="104"/>
      <c r="AU1024" s="104"/>
      <c r="AV1024" s="104"/>
      <c r="AW1024" s="104"/>
      <c r="AX1024" s="104"/>
      <c r="AY1024" s="104"/>
      <c r="AZ1024" s="104"/>
      <c r="BA1024" s="104"/>
      <c r="BB1024" s="162"/>
      <c r="BC1024" s="104"/>
      <c r="BD1024" s="214"/>
      <c r="BE1024" s="213" t="s">
        <v>2488</v>
      </c>
      <c r="BF1024" s="108" t="e">
        <f aca="false">VLOOKUP($A1024,#REF!, 34, FALSE())</f>
        <v>#VALUE!</v>
      </c>
      <c r="BG1024" s="418" t="e">
        <f aca="false">VLOOKUP($A1024,#REF!, 22, FALSE())</f>
        <v>#VALUE!</v>
      </c>
      <c r="BH1024" s="109"/>
    </row>
    <row r="1025" s="193" customFormat="true" ht="12.75" hidden="false" customHeight="true" outlineLevel="0" collapsed="false">
      <c r="A1025" s="133" t="s">
        <v>2489</v>
      </c>
      <c r="B1025" s="86" t="e">
        <f aca="false">VLOOKUP($A1025,#REF!, 34, FALSE())</f>
        <v>#VALUE!</v>
      </c>
      <c r="C1025" s="87" t="str">
        <f aca="false">CONCATENATE("unused_",A1025)</f>
        <v>unused_DDR_XM3_B5D0</v>
      </c>
      <c r="D1025" s="88" t="e">
        <f aca="false">IF(LEN(VLOOKUP($A1025,#REF!,8,FALSE())),LEFT(VLOOKUP($A1025,#REF!,8,FALSE()),LEN(VLOOKUP($A1025,#REF!,8,FALSE()))-2),"")</f>
        <v>#VALUE!</v>
      </c>
      <c r="E1025" s="89" t="e">
        <f aca="false">IF(LEN(VLOOKUP($A1025,#REF!,4,FALSE())),IF(INDEX(#REF!,MATCH($A1025,#REF!,0),1),LEFT(VLOOKUP($A1025,#REF!,4,FALSE()),LEN(VLOOKUP($A1025,#REF!,4,FALSE()))-2),CONCATENATE(LEFT(VLOOKUP($A1025,#REF!,4,FALSE()),LEN(VLOOKUP($A1025,#REF!,4,FALSE()))-2),"*")),"")</f>
        <v>#VALUE!</v>
      </c>
      <c r="F1025" s="90" t="e">
        <f aca="false">IF(LEN(VLOOKUP($A1025,#REF!,5,FALSE())),IF(INDEX(#REF!,MATCH($A1025,#REF!,0),2),LEFT(VLOOKUP($A1025,#REF!,5,FALSE()),LEN(VLOOKUP($A1025,#REF!,5,FALSE()))-2),CONCATENATE(LEFT(VLOOKUP($A1025,#REF!,5,FALSE()),LEN(VLOOKUP($A1025,#REF!,5,FALSE()))-2),"*")),"")</f>
        <v>#VALUE!</v>
      </c>
      <c r="G1025" s="90" t="e">
        <f aca="false">IF(LEN(VLOOKUP($A1025,#REF!,6,FALSE())),IF(INDEX(#REF!,MATCH($A1025,#REF!,0),3),LEFT(VLOOKUP($A1025,#REF!,6,FALSE()),LEN(VLOOKUP($A1025,#REF!,6,FALSE()))-2),CONCATENATE(LEFT(VLOOKUP($A1025,#REF!,6,FALSE()),LEN(VLOOKUP($A1025,#REF!,6,FALSE()))-2),"*")),"")</f>
        <v>#VALUE!</v>
      </c>
      <c r="H1025" s="91" t="e">
        <f aca="false">IF(LEN(VLOOKUP($A1025,#REF!,7,FALSE())),IF(INDEX(#REF!,MATCH($A1025,#REF!,0),4),LEFT(VLOOKUP($A1025,#REF!,7,FALSE()),LEN(VLOOKUP($A1025,#REF!,7,FALSE()))-2),CONCATENATE(LEFT(VLOOKUP($A1025,#REF!,7,FALSE()),LEN(VLOOKUP($A1025,#REF!,7,FALSE()))-2),"*")),"")</f>
        <v>#VALUE!</v>
      </c>
      <c r="I1025" s="92" t="e">
        <f aca="false">IF(LEN(VLOOKUP($A1025,#REF!,8,FALSE())),UPPER(RIGHT(VLOOKUP($A1025,#REF!,8,FALSE()), 1)),"")</f>
        <v>#VALUE!</v>
      </c>
      <c r="J1025" s="90" t="e">
        <f aca="false">IF(LEN(VLOOKUP($A1025,#REF!,4,FALSE())),UPPER(RIGHT(VLOOKUP($A1025,#REF!,4,FALSE()), 1)),"")</f>
        <v>#VALUE!</v>
      </c>
      <c r="K1025" s="90" t="e">
        <f aca="false">IF(LEN(VLOOKUP($A1025,#REF!,5,FALSE())),UPPER(RIGHT(VLOOKUP($A1025,#REF!,5,FALSE()), 1)),"")</f>
        <v>#VALUE!</v>
      </c>
      <c r="L1025" s="90" t="e">
        <f aca="false">IF(LEN(VLOOKUP($A1025,#REF!,6,FALSE())),UPPER(RIGHT(VLOOKUP($A1025,#REF!,6,FALSE()), 1)),"")</f>
        <v>#VALUE!</v>
      </c>
      <c r="M1025" s="91" t="e">
        <f aca="false">IF(LEN(VLOOKUP($A1025,#REF!,7,FALSE())),UPPER(RIGHT(VLOOKUP($A1025,#REF!,7,FALSE()), 1)),"")</f>
        <v>#VALUE!</v>
      </c>
      <c r="N1025" s="185"/>
      <c r="O1025" s="185"/>
      <c r="P1025" s="185"/>
      <c r="Q1025" s="185"/>
      <c r="R1025" s="185"/>
      <c r="S1025" s="100" t="e">
        <f aca="false">HLOOKUP("Device Tree Pin Name",#REF!,MATCH($A1025,#REF!,0),FALSE())</f>
        <v>#VALUE!</v>
      </c>
      <c r="T1025" s="95" t="e">
        <f aca="false">HLOOKUP("power rail",#REF!,MATCH($A1025,#REF!,0),FALSE())</f>
        <v>#VALUE!</v>
      </c>
      <c r="U1025" s="96" t="e">
        <f aca="false">HLOOKUP("Wake Capable",#REF!,MATCH($A1025,#REF!,0),FALSE())</f>
        <v>#VALUE!</v>
      </c>
      <c r="V1025" s="96" t="e">
        <f aca="false">HLOOKUP("Strap",#REF!,MATCH($A1025,#REF!,0),FALSE())</f>
        <v>#VALUE!</v>
      </c>
      <c r="W1025" s="96"/>
      <c r="X1025" s="96"/>
      <c r="Y1025" s="96"/>
      <c r="Z1025" s="95"/>
      <c r="AA1025" s="95" t="e">
        <f aca="false">HLOOKUP("Pad type",#REF!,MATCH($A1025,#REF!,0),FALSE())</f>
        <v>#VALUE!</v>
      </c>
      <c r="AB1025" s="100"/>
      <c r="AC1025" s="100" t="e">
        <f aca="false">HLOOKUP("POR Pin State",#REF!,MATCH($A1025,#REF!,0),FALSE())</f>
        <v>#VALUE!</v>
      </c>
      <c r="AD1025" s="186"/>
      <c r="AE1025" s="187"/>
      <c r="AF1025" s="187"/>
      <c r="AG1025" s="187"/>
      <c r="AH1025" s="188"/>
      <c r="AI1025" s="188"/>
      <c r="AJ1025" s="189"/>
      <c r="AK1025" s="189"/>
      <c r="AL1025" s="189"/>
      <c r="AM1025" s="189"/>
      <c r="AN1025" s="189"/>
      <c r="AO1025" s="189"/>
      <c r="AP1025" s="189"/>
      <c r="AQ1025" s="194" t="s">
        <v>2490</v>
      </c>
      <c r="AR1025" s="104"/>
      <c r="AS1025" s="104"/>
      <c r="AT1025" s="104"/>
      <c r="AU1025" s="104"/>
      <c r="AV1025" s="104"/>
      <c r="AW1025" s="104"/>
      <c r="AX1025" s="104"/>
      <c r="AY1025" s="104"/>
      <c r="AZ1025" s="104"/>
      <c r="BA1025" s="104"/>
      <c r="BB1025" s="162"/>
      <c r="BC1025" s="104"/>
      <c r="BD1025" s="214"/>
      <c r="BE1025" s="213" t="s">
        <v>2491</v>
      </c>
      <c r="BF1025" s="108" t="e">
        <f aca="false">VLOOKUP($A1025,#REF!, 34, FALSE())</f>
        <v>#VALUE!</v>
      </c>
      <c r="BG1025" s="418" t="e">
        <f aca="false">VLOOKUP($A1025,#REF!, 22, FALSE())</f>
        <v>#VALUE!</v>
      </c>
      <c r="BH1025" s="109"/>
    </row>
    <row r="1026" s="193" customFormat="true" ht="12.75" hidden="false" customHeight="true" outlineLevel="0" collapsed="false">
      <c r="A1026" s="133" t="s">
        <v>2492</v>
      </c>
      <c r="B1026" s="86" t="e">
        <f aca="false">VLOOKUP($A1026,#REF!, 34, FALSE())</f>
        <v>#VALUE!</v>
      </c>
      <c r="C1026" s="87" t="str">
        <f aca="false">CONCATENATE("unused_",A1026)</f>
        <v>unused_DDR_XM3_B5D1</v>
      </c>
      <c r="D1026" s="88" t="e">
        <f aca="false">IF(LEN(VLOOKUP($A1026,#REF!,8,FALSE())),LEFT(VLOOKUP($A1026,#REF!,8,FALSE()),LEN(VLOOKUP($A1026,#REF!,8,FALSE()))-2),"")</f>
        <v>#VALUE!</v>
      </c>
      <c r="E1026" s="89" t="e">
        <f aca="false">IF(LEN(VLOOKUP($A1026,#REF!,4,FALSE())),IF(INDEX(#REF!,MATCH($A1026,#REF!,0),1),LEFT(VLOOKUP($A1026,#REF!,4,FALSE()),LEN(VLOOKUP($A1026,#REF!,4,FALSE()))-2),CONCATENATE(LEFT(VLOOKUP($A1026,#REF!,4,FALSE()),LEN(VLOOKUP($A1026,#REF!,4,FALSE()))-2),"*")),"")</f>
        <v>#VALUE!</v>
      </c>
      <c r="F1026" s="90" t="e">
        <f aca="false">IF(LEN(VLOOKUP($A1026,#REF!,5,FALSE())),IF(INDEX(#REF!,MATCH($A1026,#REF!,0),2),LEFT(VLOOKUP($A1026,#REF!,5,FALSE()),LEN(VLOOKUP($A1026,#REF!,5,FALSE()))-2),CONCATENATE(LEFT(VLOOKUP($A1026,#REF!,5,FALSE()),LEN(VLOOKUP($A1026,#REF!,5,FALSE()))-2),"*")),"")</f>
        <v>#VALUE!</v>
      </c>
      <c r="G1026" s="90" t="e">
        <f aca="false">IF(LEN(VLOOKUP($A1026,#REF!,6,FALSE())),IF(INDEX(#REF!,MATCH($A1026,#REF!,0),3),LEFT(VLOOKUP($A1026,#REF!,6,FALSE()),LEN(VLOOKUP($A1026,#REF!,6,FALSE()))-2),CONCATENATE(LEFT(VLOOKUP($A1026,#REF!,6,FALSE()),LEN(VLOOKUP($A1026,#REF!,6,FALSE()))-2),"*")),"")</f>
        <v>#VALUE!</v>
      </c>
      <c r="H1026" s="91" t="e">
        <f aca="false">IF(LEN(VLOOKUP($A1026,#REF!,7,FALSE())),IF(INDEX(#REF!,MATCH($A1026,#REF!,0),4),LEFT(VLOOKUP($A1026,#REF!,7,FALSE()),LEN(VLOOKUP($A1026,#REF!,7,FALSE()))-2),CONCATENATE(LEFT(VLOOKUP($A1026,#REF!,7,FALSE()),LEN(VLOOKUP($A1026,#REF!,7,FALSE()))-2),"*")),"")</f>
        <v>#VALUE!</v>
      </c>
      <c r="I1026" s="92" t="e">
        <f aca="false">IF(LEN(VLOOKUP($A1026,#REF!,8,FALSE())),UPPER(RIGHT(VLOOKUP($A1026,#REF!,8,FALSE()), 1)),"")</f>
        <v>#VALUE!</v>
      </c>
      <c r="J1026" s="90" t="e">
        <f aca="false">IF(LEN(VLOOKUP($A1026,#REF!,4,FALSE())),UPPER(RIGHT(VLOOKUP($A1026,#REF!,4,FALSE()), 1)),"")</f>
        <v>#VALUE!</v>
      </c>
      <c r="K1026" s="90" t="e">
        <f aca="false">IF(LEN(VLOOKUP($A1026,#REF!,5,FALSE())),UPPER(RIGHT(VLOOKUP($A1026,#REF!,5,FALSE()), 1)),"")</f>
        <v>#VALUE!</v>
      </c>
      <c r="L1026" s="90" t="e">
        <f aca="false">IF(LEN(VLOOKUP($A1026,#REF!,6,FALSE())),UPPER(RIGHT(VLOOKUP($A1026,#REF!,6,FALSE()), 1)),"")</f>
        <v>#VALUE!</v>
      </c>
      <c r="M1026" s="91" t="e">
        <f aca="false">IF(LEN(VLOOKUP($A1026,#REF!,7,FALSE())),UPPER(RIGHT(VLOOKUP($A1026,#REF!,7,FALSE()), 1)),"")</f>
        <v>#VALUE!</v>
      </c>
      <c r="N1026" s="185"/>
      <c r="O1026" s="185"/>
      <c r="P1026" s="185"/>
      <c r="Q1026" s="185"/>
      <c r="R1026" s="185"/>
      <c r="S1026" s="100" t="e">
        <f aca="false">HLOOKUP("Device Tree Pin Name",#REF!,MATCH($A1026,#REF!,0),FALSE())</f>
        <v>#VALUE!</v>
      </c>
      <c r="T1026" s="95" t="e">
        <f aca="false">HLOOKUP("power rail",#REF!,MATCH($A1026,#REF!,0),FALSE())</f>
        <v>#VALUE!</v>
      </c>
      <c r="U1026" s="96" t="e">
        <f aca="false">HLOOKUP("Wake Capable",#REF!,MATCH($A1026,#REF!,0),FALSE())</f>
        <v>#VALUE!</v>
      </c>
      <c r="V1026" s="96" t="e">
        <f aca="false">HLOOKUP("Strap",#REF!,MATCH($A1026,#REF!,0),FALSE())</f>
        <v>#VALUE!</v>
      </c>
      <c r="W1026" s="96"/>
      <c r="X1026" s="96"/>
      <c r="Y1026" s="96"/>
      <c r="Z1026" s="95"/>
      <c r="AA1026" s="95" t="e">
        <f aca="false">HLOOKUP("Pad type",#REF!,MATCH($A1026,#REF!,0),FALSE())</f>
        <v>#VALUE!</v>
      </c>
      <c r="AB1026" s="100"/>
      <c r="AC1026" s="100" t="e">
        <f aca="false">HLOOKUP("POR Pin State",#REF!,MATCH($A1026,#REF!,0),FALSE())</f>
        <v>#VALUE!</v>
      </c>
      <c r="AD1026" s="186"/>
      <c r="AE1026" s="187"/>
      <c r="AF1026" s="187"/>
      <c r="AG1026" s="187"/>
      <c r="AH1026" s="188"/>
      <c r="AI1026" s="188"/>
      <c r="AJ1026" s="189"/>
      <c r="AK1026" s="189"/>
      <c r="AL1026" s="189"/>
      <c r="AM1026" s="189"/>
      <c r="AN1026" s="189"/>
      <c r="AO1026" s="189"/>
      <c r="AP1026" s="189"/>
      <c r="AQ1026" s="194" t="s">
        <v>2493</v>
      </c>
      <c r="AR1026" s="104"/>
      <c r="AS1026" s="104"/>
      <c r="AT1026" s="104"/>
      <c r="AU1026" s="104"/>
      <c r="AV1026" s="104"/>
      <c r="AW1026" s="104"/>
      <c r="AX1026" s="104"/>
      <c r="AY1026" s="104"/>
      <c r="AZ1026" s="104"/>
      <c r="BA1026" s="104"/>
      <c r="BB1026" s="162"/>
      <c r="BC1026" s="104"/>
      <c r="BD1026" s="214"/>
      <c r="BE1026" s="213" t="s">
        <v>2494</v>
      </c>
      <c r="BF1026" s="108" t="e">
        <f aca="false">VLOOKUP($A1026,#REF!, 34, FALSE())</f>
        <v>#VALUE!</v>
      </c>
      <c r="BG1026" s="418" t="e">
        <f aca="false">VLOOKUP($A1026,#REF!, 22, FALSE())</f>
        <v>#VALUE!</v>
      </c>
      <c r="BH1026" s="109"/>
    </row>
    <row r="1027" s="193" customFormat="true" ht="12.75" hidden="false" customHeight="true" outlineLevel="0" collapsed="false">
      <c r="A1027" s="133" t="s">
        <v>2495</v>
      </c>
      <c r="B1027" s="86" t="e">
        <f aca="false">VLOOKUP($A1027,#REF!, 34, FALSE())</f>
        <v>#VALUE!</v>
      </c>
      <c r="C1027" s="87" t="str">
        <f aca="false">CONCATENATE("unused_",A1027)</f>
        <v>unused_DDR_XM3_B5D2</v>
      </c>
      <c r="D1027" s="88" t="e">
        <f aca="false">IF(LEN(VLOOKUP($A1027,#REF!,8,FALSE())),LEFT(VLOOKUP($A1027,#REF!,8,FALSE()),LEN(VLOOKUP($A1027,#REF!,8,FALSE()))-2),"")</f>
        <v>#VALUE!</v>
      </c>
      <c r="E1027" s="89" t="e">
        <f aca="false">IF(LEN(VLOOKUP($A1027,#REF!,4,FALSE())),IF(INDEX(#REF!,MATCH($A1027,#REF!,0),1),LEFT(VLOOKUP($A1027,#REF!,4,FALSE()),LEN(VLOOKUP($A1027,#REF!,4,FALSE()))-2),CONCATENATE(LEFT(VLOOKUP($A1027,#REF!,4,FALSE()),LEN(VLOOKUP($A1027,#REF!,4,FALSE()))-2),"*")),"")</f>
        <v>#VALUE!</v>
      </c>
      <c r="F1027" s="90" t="e">
        <f aca="false">IF(LEN(VLOOKUP($A1027,#REF!,5,FALSE())),IF(INDEX(#REF!,MATCH($A1027,#REF!,0),2),LEFT(VLOOKUP($A1027,#REF!,5,FALSE()),LEN(VLOOKUP($A1027,#REF!,5,FALSE()))-2),CONCATENATE(LEFT(VLOOKUP($A1027,#REF!,5,FALSE()),LEN(VLOOKUP($A1027,#REF!,5,FALSE()))-2),"*")),"")</f>
        <v>#VALUE!</v>
      </c>
      <c r="G1027" s="90" t="e">
        <f aca="false">IF(LEN(VLOOKUP($A1027,#REF!,6,FALSE())),IF(INDEX(#REF!,MATCH($A1027,#REF!,0),3),LEFT(VLOOKUP($A1027,#REF!,6,FALSE()),LEN(VLOOKUP($A1027,#REF!,6,FALSE()))-2),CONCATENATE(LEFT(VLOOKUP($A1027,#REF!,6,FALSE()),LEN(VLOOKUP($A1027,#REF!,6,FALSE()))-2),"*")),"")</f>
        <v>#VALUE!</v>
      </c>
      <c r="H1027" s="91" t="e">
        <f aca="false">IF(LEN(VLOOKUP($A1027,#REF!,7,FALSE())),IF(INDEX(#REF!,MATCH($A1027,#REF!,0),4),LEFT(VLOOKUP($A1027,#REF!,7,FALSE()),LEN(VLOOKUP($A1027,#REF!,7,FALSE()))-2),CONCATENATE(LEFT(VLOOKUP($A1027,#REF!,7,FALSE()),LEN(VLOOKUP($A1027,#REF!,7,FALSE()))-2),"*")),"")</f>
        <v>#VALUE!</v>
      </c>
      <c r="I1027" s="92" t="e">
        <f aca="false">IF(LEN(VLOOKUP($A1027,#REF!,8,FALSE())),UPPER(RIGHT(VLOOKUP($A1027,#REF!,8,FALSE()), 1)),"")</f>
        <v>#VALUE!</v>
      </c>
      <c r="J1027" s="90" t="e">
        <f aca="false">IF(LEN(VLOOKUP($A1027,#REF!,4,FALSE())),UPPER(RIGHT(VLOOKUP($A1027,#REF!,4,FALSE()), 1)),"")</f>
        <v>#VALUE!</v>
      </c>
      <c r="K1027" s="90" t="e">
        <f aca="false">IF(LEN(VLOOKUP($A1027,#REF!,5,FALSE())),UPPER(RIGHT(VLOOKUP($A1027,#REF!,5,FALSE()), 1)),"")</f>
        <v>#VALUE!</v>
      </c>
      <c r="L1027" s="90" t="e">
        <f aca="false">IF(LEN(VLOOKUP($A1027,#REF!,6,FALSE())),UPPER(RIGHT(VLOOKUP($A1027,#REF!,6,FALSE()), 1)),"")</f>
        <v>#VALUE!</v>
      </c>
      <c r="M1027" s="91" t="e">
        <f aca="false">IF(LEN(VLOOKUP($A1027,#REF!,7,FALSE())),UPPER(RIGHT(VLOOKUP($A1027,#REF!,7,FALSE()), 1)),"")</f>
        <v>#VALUE!</v>
      </c>
      <c r="N1027" s="185"/>
      <c r="O1027" s="185"/>
      <c r="P1027" s="185"/>
      <c r="Q1027" s="185"/>
      <c r="R1027" s="185"/>
      <c r="S1027" s="100" t="e">
        <f aca="false">HLOOKUP("Device Tree Pin Name",#REF!,MATCH($A1027,#REF!,0),FALSE())</f>
        <v>#VALUE!</v>
      </c>
      <c r="T1027" s="95" t="e">
        <f aca="false">HLOOKUP("power rail",#REF!,MATCH($A1027,#REF!,0),FALSE())</f>
        <v>#VALUE!</v>
      </c>
      <c r="U1027" s="96" t="e">
        <f aca="false">HLOOKUP("Wake Capable",#REF!,MATCH($A1027,#REF!,0),FALSE())</f>
        <v>#VALUE!</v>
      </c>
      <c r="V1027" s="96" t="e">
        <f aca="false">HLOOKUP("Strap",#REF!,MATCH($A1027,#REF!,0),FALSE())</f>
        <v>#VALUE!</v>
      </c>
      <c r="W1027" s="96"/>
      <c r="X1027" s="96"/>
      <c r="Y1027" s="96"/>
      <c r="Z1027" s="95"/>
      <c r="AA1027" s="95" t="e">
        <f aca="false">HLOOKUP("Pad type",#REF!,MATCH($A1027,#REF!,0),FALSE())</f>
        <v>#VALUE!</v>
      </c>
      <c r="AB1027" s="100"/>
      <c r="AC1027" s="100" t="e">
        <f aca="false">HLOOKUP("POR Pin State",#REF!,MATCH($A1027,#REF!,0),FALSE())</f>
        <v>#VALUE!</v>
      </c>
      <c r="AD1027" s="186"/>
      <c r="AE1027" s="187"/>
      <c r="AF1027" s="187"/>
      <c r="AG1027" s="187"/>
      <c r="AH1027" s="188"/>
      <c r="AI1027" s="188"/>
      <c r="AJ1027" s="189"/>
      <c r="AK1027" s="189"/>
      <c r="AL1027" s="189"/>
      <c r="AM1027" s="189"/>
      <c r="AN1027" s="189"/>
      <c r="AO1027" s="189"/>
      <c r="AP1027" s="189"/>
      <c r="AQ1027" s="194" t="s">
        <v>2496</v>
      </c>
      <c r="AR1027" s="104"/>
      <c r="AS1027" s="104"/>
      <c r="AT1027" s="104"/>
      <c r="AU1027" s="104"/>
      <c r="AV1027" s="104"/>
      <c r="AW1027" s="104"/>
      <c r="AX1027" s="104"/>
      <c r="AY1027" s="104"/>
      <c r="AZ1027" s="104"/>
      <c r="BA1027" s="104"/>
      <c r="BB1027" s="162"/>
      <c r="BC1027" s="104"/>
      <c r="BD1027" s="214"/>
      <c r="BE1027" s="213" t="s">
        <v>2497</v>
      </c>
      <c r="BF1027" s="108" t="e">
        <f aca="false">VLOOKUP($A1027,#REF!, 34, FALSE())</f>
        <v>#VALUE!</v>
      </c>
      <c r="BG1027" s="418" t="e">
        <f aca="false">VLOOKUP($A1027,#REF!, 22, FALSE())</f>
        <v>#VALUE!</v>
      </c>
      <c r="BH1027" s="109"/>
    </row>
    <row r="1028" s="193" customFormat="true" ht="12.75" hidden="false" customHeight="true" outlineLevel="0" collapsed="false">
      <c r="A1028" s="133" t="s">
        <v>2498</v>
      </c>
      <c r="B1028" s="86" t="e">
        <f aca="false">VLOOKUP($A1028,#REF!, 34, FALSE())</f>
        <v>#VALUE!</v>
      </c>
      <c r="C1028" s="87" t="str">
        <f aca="false">CONCATENATE("unused_",A1028)</f>
        <v>unused_DDR_XM3_B5D3</v>
      </c>
      <c r="D1028" s="88" t="e">
        <f aca="false">IF(LEN(VLOOKUP($A1028,#REF!,8,FALSE())),LEFT(VLOOKUP($A1028,#REF!,8,FALSE()),LEN(VLOOKUP($A1028,#REF!,8,FALSE()))-2),"")</f>
        <v>#VALUE!</v>
      </c>
      <c r="E1028" s="89" t="e">
        <f aca="false">IF(LEN(VLOOKUP($A1028,#REF!,4,FALSE())),IF(INDEX(#REF!,MATCH($A1028,#REF!,0),1),LEFT(VLOOKUP($A1028,#REF!,4,FALSE()),LEN(VLOOKUP($A1028,#REF!,4,FALSE()))-2),CONCATENATE(LEFT(VLOOKUP($A1028,#REF!,4,FALSE()),LEN(VLOOKUP($A1028,#REF!,4,FALSE()))-2),"*")),"")</f>
        <v>#VALUE!</v>
      </c>
      <c r="F1028" s="90" t="e">
        <f aca="false">IF(LEN(VLOOKUP($A1028,#REF!,5,FALSE())),IF(INDEX(#REF!,MATCH($A1028,#REF!,0),2),LEFT(VLOOKUP($A1028,#REF!,5,FALSE()),LEN(VLOOKUP($A1028,#REF!,5,FALSE()))-2),CONCATENATE(LEFT(VLOOKUP($A1028,#REF!,5,FALSE()),LEN(VLOOKUP($A1028,#REF!,5,FALSE()))-2),"*")),"")</f>
        <v>#VALUE!</v>
      </c>
      <c r="G1028" s="90" t="e">
        <f aca="false">IF(LEN(VLOOKUP($A1028,#REF!,6,FALSE())),IF(INDEX(#REF!,MATCH($A1028,#REF!,0),3),LEFT(VLOOKUP($A1028,#REF!,6,FALSE()),LEN(VLOOKUP($A1028,#REF!,6,FALSE()))-2),CONCATENATE(LEFT(VLOOKUP($A1028,#REF!,6,FALSE()),LEN(VLOOKUP($A1028,#REF!,6,FALSE()))-2),"*")),"")</f>
        <v>#VALUE!</v>
      </c>
      <c r="H1028" s="91" t="e">
        <f aca="false">IF(LEN(VLOOKUP($A1028,#REF!,7,FALSE())),IF(INDEX(#REF!,MATCH($A1028,#REF!,0),4),LEFT(VLOOKUP($A1028,#REF!,7,FALSE()),LEN(VLOOKUP($A1028,#REF!,7,FALSE()))-2),CONCATENATE(LEFT(VLOOKUP($A1028,#REF!,7,FALSE()),LEN(VLOOKUP($A1028,#REF!,7,FALSE()))-2),"*")),"")</f>
        <v>#VALUE!</v>
      </c>
      <c r="I1028" s="92" t="e">
        <f aca="false">IF(LEN(VLOOKUP($A1028,#REF!,8,FALSE())),UPPER(RIGHT(VLOOKUP($A1028,#REF!,8,FALSE()), 1)),"")</f>
        <v>#VALUE!</v>
      </c>
      <c r="J1028" s="90" t="e">
        <f aca="false">IF(LEN(VLOOKUP($A1028,#REF!,4,FALSE())),UPPER(RIGHT(VLOOKUP($A1028,#REF!,4,FALSE()), 1)),"")</f>
        <v>#VALUE!</v>
      </c>
      <c r="K1028" s="90" t="e">
        <f aca="false">IF(LEN(VLOOKUP($A1028,#REF!,5,FALSE())),UPPER(RIGHT(VLOOKUP($A1028,#REF!,5,FALSE()), 1)),"")</f>
        <v>#VALUE!</v>
      </c>
      <c r="L1028" s="90" t="e">
        <f aca="false">IF(LEN(VLOOKUP($A1028,#REF!,6,FALSE())),UPPER(RIGHT(VLOOKUP($A1028,#REF!,6,FALSE()), 1)),"")</f>
        <v>#VALUE!</v>
      </c>
      <c r="M1028" s="91" t="e">
        <f aca="false">IF(LEN(VLOOKUP($A1028,#REF!,7,FALSE())),UPPER(RIGHT(VLOOKUP($A1028,#REF!,7,FALSE()), 1)),"")</f>
        <v>#VALUE!</v>
      </c>
      <c r="N1028" s="185"/>
      <c r="O1028" s="185"/>
      <c r="P1028" s="185"/>
      <c r="Q1028" s="185"/>
      <c r="R1028" s="185"/>
      <c r="S1028" s="100" t="e">
        <f aca="false">HLOOKUP("Device Tree Pin Name",#REF!,MATCH($A1028,#REF!,0),FALSE())</f>
        <v>#VALUE!</v>
      </c>
      <c r="T1028" s="95" t="e">
        <f aca="false">HLOOKUP("power rail",#REF!,MATCH($A1028,#REF!,0),FALSE())</f>
        <v>#VALUE!</v>
      </c>
      <c r="U1028" s="96" t="e">
        <f aca="false">HLOOKUP("Wake Capable",#REF!,MATCH($A1028,#REF!,0),FALSE())</f>
        <v>#VALUE!</v>
      </c>
      <c r="V1028" s="96" t="e">
        <f aca="false">HLOOKUP("Strap",#REF!,MATCH($A1028,#REF!,0),FALSE())</f>
        <v>#VALUE!</v>
      </c>
      <c r="W1028" s="96"/>
      <c r="X1028" s="96"/>
      <c r="Y1028" s="96"/>
      <c r="Z1028" s="95"/>
      <c r="AA1028" s="95" t="e">
        <f aca="false">HLOOKUP("Pad type",#REF!,MATCH($A1028,#REF!,0),FALSE())</f>
        <v>#VALUE!</v>
      </c>
      <c r="AB1028" s="100"/>
      <c r="AC1028" s="100" t="e">
        <f aca="false">HLOOKUP("POR Pin State",#REF!,MATCH($A1028,#REF!,0),FALSE())</f>
        <v>#VALUE!</v>
      </c>
      <c r="AD1028" s="186"/>
      <c r="AE1028" s="187"/>
      <c r="AF1028" s="187"/>
      <c r="AG1028" s="187"/>
      <c r="AH1028" s="188"/>
      <c r="AI1028" s="188"/>
      <c r="AJ1028" s="189"/>
      <c r="AK1028" s="189"/>
      <c r="AL1028" s="189"/>
      <c r="AM1028" s="189"/>
      <c r="AN1028" s="189"/>
      <c r="AO1028" s="189"/>
      <c r="AP1028" s="189"/>
      <c r="AQ1028" s="194" t="s">
        <v>2499</v>
      </c>
      <c r="AR1028" s="104"/>
      <c r="AS1028" s="104"/>
      <c r="AT1028" s="104"/>
      <c r="AU1028" s="104"/>
      <c r="AV1028" s="104"/>
      <c r="AW1028" s="104"/>
      <c r="AX1028" s="104"/>
      <c r="AY1028" s="104"/>
      <c r="AZ1028" s="104"/>
      <c r="BA1028" s="104"/>
      <c r="BB1028" s="162"/>
      <c r="BC1028" s="104"/>
      <c r="BD1028" s="214"/>
      <c r="BE1028" s="213" t="s">
        <v>2500</v>
      </c>
      <c r="BF1028" s="108" t="e">
        <f aca="false">VLOOKUP($A1028,#REF!, 34, FALSE())</f>
        <v>#VALUE!</v>
      </c>
      <c r="BG1028" s="418" t="e">
        <f aca="false">VLOOKUP($A1028,#REF!, 22, FALSE())</f>
        <v>#VALUE!</v>
      </c>
      <c r="BH1028" s="109"/>
    </row>
    <row r="1029" s="193" customFormat="true" ht="12.75" hidden="false" customHeight="true" outlineLevel="0" collapsed="false">
      <c r="A1029" s="133" t="s">
        <v>2501</v>
      </c>
      <c r="B1029" s="86" t="e">
        <f aca="false">VLOOKUP($A1029,#REF!, 34, FALSE())</f>
        <v>#VALUE!</v>
      </c>
      <c r="C1029" s="87" t="str">
        <f aca="false">CONCATENATE("unused_",A1029)</f>
        <v>unused_DDR_XM3_B5D4</v>
      </c>
      <c r="D1029" s="88" t="e">
        <f aca="false">IF(LEN(VLOOKUP($A1029,#REF!,8,FALSE())),LEFT(VLOOKUP($A1029,#REF!,8,FALSE()),LEN(VLOOKUP($A1029,#REF!,8,FALSE()))-2),"")</f>
        <v>#VALUE!</v>
      </c>
      <c r="E1029" s="89" t="e">
        <f aca="false">IF(LEN(VLOOKUP($A1029,#REF!,4,FALSE())),IF(INDEX(#REF!,MATCH($A1029,#REF!,0),1),LEFT(VLOOKUP($A1029,#REF!,4,FALSE()),LEN(VLOOKUP($A1029,#REF!,4,FALSE()))-2),CONCATENATE(LEFT(VLOOKUP($A1029,#REF!,4,FALSE()),LEN(VLOOKUP($A1029,#REF!,4,FALSE()))-2),"*")),"")</f>
        <v>#VALUE!</v>
      </c>
      <c r="F1029" s="90" t="e">
        <f aca="false">IF(LEN(VLOOKUP($A1029,#REF!,5,FALSE())),IF(INDEX(#REF!,MATCH($A1029,#REF!,0),2),LEFT(VLOOKUP($A1029,#REF!,5,FALSE()),LEN(VLOOKUP($A1029,#REF!,5,FALSE()))-2),CONCATENATE(LEFT(VLOOKUP($A1029,#REF!,5,FALSE()),LEN(VLOOKUP($A1029,#REF!,5,FALSE()))-2),"*")),"")</f>
        <v>#VALUE!</v>
      </c>
      <c r="G1029" s="90" t="e">
        <f aca="false">IF(LEN(VLOOKUP($A1029,#REF!,6,FALSE())),IF(INDEX(#REF!,MATCH($A1029,#REF!,0),3),LEFT(VLOOKUP($A1029,#REF!,6,FALSE()),LEN(VLOOKUP($A1029,#REF!,6,FALSE()))-2),CONCATENATE(LEFT(VLOOKUP($A1029,#REF!,6,FALSE()),LEN(VLOOKUP($A1029,#REF!,6,FALSE()))-2),"*")),"")</f>
        <v>#VALUE!</v>
      </c>
      <c r="H1029" s="91" t="e">
        <f aca="false">IF(LEN(VLOOKUP($A1029,#REF!,7,FALSE())),IF(INDEX(#REF!,MATCH($A1029,#REF!,0),4),LEFT(VLOOKUP($A1029,#REF!,7,FALSE()),LEN(VLOOKUP($A1029,#REF!,7,FALSE()))-2),CONCATENATE(LEFT(VLOOKUP($A1029,#REF!,7,FALSE()),LEN(VLOOKUP($A1029,#REF!,7,FALSE()))-2),"*")),"")</f>
        <v>#VALUE!</v>
      </c>
      <c r="I1029" s="92" t="e">
        <f aca="false">IF(LEN(VLOOKUP($A1029,#REF!,8,FALSE())),UPPER(RIGHT(VLOOKUP($A1029,#REF!,8,FALSE()), 1)),"")</f>
        <v>#VALUE!</v>
      </c>
      <c r="J1029" s="90" t="e">
        <f aca="false">IF(LEN(VLOOKUP($A1029,#REF!,4,FALSE())),UPPER(RIGHT(VLOOKUP($A1029,#REF!,4,FALSE()), 1)),"")</f>
        <v>#VALUE!</v>
      </c>
      <c r="K1029" s="90" t="e">
        <f aca="false">IF(LEN(VLOOKUP($A1029,#REF!,5,FALSE())),UPPER(RIGHT(VLOOKUP($A1029,#REF!,5,FALSE()), 1)),"")</f>
        <v>#VALUE!</v>
      </c>
      <c r="L1029" s="90" t="e">
        <f aca="false">IF(LEN(VLOOKUP($A1029,#REF!,6,FALSE())),UPPER(RIGHT(VLOOKUP($A1029,#REF!,6,FALSE()), 1)),"")</f>
        <v>#VALUE!</v>
      </c>
      <c r="M1029" s="91" t="e">
        <f aca="false">IF(LEN(VLOOKUP($A1029,#REF!,7,FALSE())),UPPER(RIGHT(VLOOKUP($A1029,#REF!,7,FALSE()), 1)),"")</f>
        <v>#VALUE!</v>
      </c>
      <c r="N1029" s="185"/>
      <c r="O1029" s="185"/>
      <c r="P1029" s="185"/>
      <c r="Q1029" s="185"/>
      <c r="R1029" s="185"/>
      <c r="S1029" s="100" t="e">
        <f aca="false">HLOOKUP("Device Tree Pin Name",#REF!,MATCH($A1029,#REF!,0),FALSE())</f>
        <v>#VALUE!</v>
      </c>
      <c r="T1029" s="95" t="e">
        <f aca="false">HLOOKUP("power rail",#REF!,MATCH($A1029,#REF!,0),FALSE())</f>
        <v>#VALUE!</v>
      </c>
      <c r="U1029" s="96" t="e">
        <f aca="false">HLOOKUP("Wake Capable",#REF!,MATCH($A1029,#REF!,0),FALSE())</f>
        <v>#VALUE!</v>
      </c>
      <c r="V1029" s="96" t="e">
        <f aca="false">HLOOKUP("Strap",#REF!,MATCH($A1029,#REF!,0),FALSE())</f>
        <v>#VALUE!</v>
      </c>
      <c r="W1029" s="96"/>
      <c r="X1029" s="96"/>
      <c r="Y1029" s="96"/>
      <c r="Z1029" s="95"/>
      <c r="AA1029" s="95" t="e">
        <f aca="false">HLOOKUP("Pad type",#REF!,MATCH($A1029,#REF!,0),FALSE())</f>
        <v>#VALUE!</v>
      </c>
      <c r="AB1029" s="100"/>
      <c r="AC1029" s="100" t="e">
        <f aca="false">HLOOKUP("POR Pin State",#REF!,MATCH($A1029,#REF!,0),FALSE())</f>
        <v>#VALUE!</v>
      </c>
      <c r="AD1029" s="186"/>
      <c r="AE1029" s="187"/>
      <c r="AF1029" s="187"/>
      <c r="AG1029" s="187"/>
      <c r="AH1029" s="188"/>
      <c r="AI1029" s="188"/>
      <c r="AJ1029" s="189"/>
      <c r="AK1029" s="189"/>
      <c r="AL1029" s="189"/>
      <c r="AM1029" s="189"/>
      <c r="AN1029" s="189"/>
      <c r="AO1029" s="189"/>
      <c r="AP1029" s="189"/>
      <c r="AQ1029" s="194" t="s">
        <v>2502</v>
      </c>
      <c r="AR1029" s="104"/>
      <c r="AS1029" s="104"/>
      <c r="AT1029" s="104"/>
      <c r="AU1029" s="104"/>
      <c r="AV1029" s="104"/>
      <c r="AW1029" s="104"/>
      <c r="AX1029" s="104"/>
      <c r="AY1029" s="104"/>
      <c r="AZ1029" s="104"/>
      <c r="BA1029" s="104"/>
      <c r="BB1029" s="162"/>
      <c r="BC1029" s="104"/>
      <c r="BD1029" s="214"/>
      <c r="BE1029" s="213" t="s">
        <v>2503</v>
      </c>
      <c r="BF1029" s="108" t="e">
        <f aca="false">VLOOKUP($A1029,#REF!, 34, FALSE())</f>
        <v>#VALUE!</v>
      </c>
      <c r="BG1029" s="418" t="e">
        <f aca="false">VLOOKUP($A1029,#REF!, 22, FALSE())</f>
        <v>#VALUE!</v>
      </c>
      <c r="BH1029" s="109"/>
    </row>
    <row r="1030" s="193" customFormat="true" ht="12.75" hidden="false" customHeight="true" outlineLevel="0" collapsed="false">
      <c r="A1030" s="133" t="s">
        <v>2504</v>
      </c>
      <c r="B1030" s="86" t="e">
        <f aca="false">VLOOKUP($A1030,#REF!, 34, FALSE())</f>
        <v>#VALUE!</v>
      </c>
      <c r="C1030" s="87" t="str">
        <f aca="false">CONCATENATE("unused_",A1030)</f>
        <v>unused_DDR_XM3_B5D5</v>
      </c>
      <c r="D1030" s="88" t="e">
        <f aca="false">IF(LEN(VLOOKUP($A1030,#REF!,8,FALSE())),LEFT(VLOOKUP($A1030,#REF!,8,FALSE()),LEN(VLOOKUP($A1030,#REF!,8,FALSE()))-2),"")</f>
        <v>#VALUE!</v>
      </c>
      <c r="E1030" s="89" t="e">
        <f aca="false">IF(LEN(VLOOKUP($A1030,#REF!,4,FALSE())),IF(INDEX(#REF!,MATCH($A1030,#REF!,0),1),LEFT(VLOOKUP($A1030,#REF!,4,FALSE()),LEN(VLOOKUP($A1030,#REF!,4,FALSE()))-2),CONCATENATE(LEFT(VLOOKUP($A1030,#REF!,4,FALSE()),LEN(VLOOKUP($A1030,#REF!,4,FALSE()))-2),"*")),"")</f>
        <v>#VALUE!</v>
      </c>
      <c r="F1030" s="90" t="e">
        <f aca="false">IF(LEN(VLOOKUP($A1030,#REF!,5,FALSE())),IF(INDEX(#REF!,MATCH($A1030,#REF!,0),2),LEFT(VLOOKUP($A1030,#REF!,5,FALSE()),LEN(VLOOKUP($A1030,#REF!,5,FALSE()))-2),CONCATENATE(LEFT(VLOOKUP($A1030,#REF!,5,FALSE()),LEN(VLOOKUP($A1030,#REF!,5,FALSE()))-2),"*")),"")</f>
        <v>#VALUE!</v>
      </c>
      <c r="G1030" s="90" t="e">
        <f aca="false">IF(LEN(VLOOKUP($A1030,#REF!,6,FALSE())),IF(INDEX(#REF!,MATCH($A1030,#REF!,0),3),LEFT(VLOOKUP($A1030,#REF!,6,FALSE()),LEN(VLOOKUP($A1030,#REF!,6,FALSE()))-2),CONCATENATE(LEFT(VLOOKUP($A1030,#REF!,6,FALSE()),LEN(VLOOKUP($A1030,#REF!,6,FALSE()))-2),"*")),"")</f>
        <v>#VALUE!</v>
      </c>
      <c r="H1030" s="91" t="e">
        <f aca="false">IF(LEN(VLOOKUP($A1030,#REF!,7,FALSE())),IF(INDEX(#REF!,MATCH($A1030,#REF!,0),4),LEFT(VLOOKUP($A1030,#REF!,7,FALSE()),LEN(VLOOKUP($A1030,#REF!,7,FALSE()))-2),CONCATENATE(LEFT(VLOOKUP($A1030,#REF!,7,FALSE()),LEN(VLOOKUP($A1030,#REF!,7,FALSE()))-2),"*")),"")</f>
        <v>#VALUE!</v>
      </c>
      <c r="I1030" s="92" t="e">
        <f aca="false">IF(LEN(VLOOKUP($A1030,#REF!,8,FALSE())),UPPER(RIGHT(VLOOKUP($A1030,#REF!,8,FALSE()), 1)),"")</f>
        <v>#VALUE!</v>
      </c>
      <c r="J1030" s="90" t="e">
        <f aca="false">IF(LEN(VLOOKUP($A1030,#REF!,4,FALSE())),UPPER(RIGHT(VLOOKUP($A1030,#REF!,4,FALSE()), 1)),"")</f>
        <v>#VALUE!</v>
      </c>
      <c r="K1030" s="90" t="e">
        <f aca="false">IF(LEN(VLOOKUP($A1030,#REF!,5,FALSE())),UPPER(RIGHT(VLOOKUP($A1030,#REF!,5,FALSE()), 1)),"")</f>
        <v>#VALUE!</v>
      </c>
      <c r="L1030" s="90" t="e">
        <f aca="false">IF(LEN(VLOOKUP($A1030,#REF!,6,FALSE())),UPPER(RIGHT(VLOOKUP($A1030,#REF!,6,FALSE()), 1)),"")</f>
        <v>#VALUE!</v>
      </c>
      <c r="M1030" s="91" t="e">
        <f aca="false">IF(LEN(VLOOKUP($A1030,#REF!,7,FALSE())),UPPER(RIGHT(VLOOKUP($A1030,#REF!,7,FALSE()), 1)),"")</f>
        <v>#VALUE!</v>
      </c>
      <c r="N1030" s="185"/>
      <c r="O1030" s="185"/>
      <c r="P1030" s="185"/>
      <c r="Q1030" s="185"/>
      <c r="R1030" s="185"/>
      <c r="S1030" s="100" t="e">
        <f aca="false">HLOOKUP("Device Tree Pin Name",#REF!,MATCH($A1030,#REF!,0),FALSE())</f>
        <v>#VALUE!</v>
      </c>
      <c r="T1030" s="95" t="e">
        <f aca="false">HLOOKUP("power rail",#REF!,MATCH($A1030,#REF!,0),FALSE())</f>
        <v>#VALUE!</v>
      </c>
      <c r="U1030" s="96" t="e">
        <f aca="false">HLOOKUP("Wake Capable",#REF!,MATCH($A1030,#REF!,0),FALSE())</f>
        <v>#VALUE!</v>
      </c>
      <c r="V1030" s="96" t="e">
        <f aca="false">HLOOKUP("Strap",#REF!,MATCH($A1030,#REF!,0),FALSE())</f>
        <v>#VALUE!</v>
      </c>
      <c r="W1030" s="96"/>
      <c r="X1030" s="96"/>
      <c r="Y1030" s="96"/>
      <c r="Z1030" s="95"/>
      <c r="AA1030" s="95" t="e">
        <f aca="false">HLOOKUP("Pad type",#REF!,MATCH($A1030,#REF!,0),FALSE())</f>
        <v>#VALUE!</v>
      </c>
      <c r="AB1030" s="100"/>
      <c r="AC1030" s="100" t="e">
        <f aca="false">HLOOKUP("POR Pin State",#REF!,MATCH($A1030,#REF!,0),FALSE())</f>
        <v>#VALUE!</v>
      </c>
      <c r="AD1030" s="186"/>
      <c r="AE1030" s="187"/>
      <c r="AF1030" s="187"/>
      <c r="AG1030" s="187"/>
      <c r="AH1030" s="188"/>
      <c r="AI1030" s="188"/>
      <c r="AJ1030" s="189"/>
      <c r="AK1030" s="189"/>
      <c r="AL1030" s="189"/>
      <c r="AM1030" s="189"/>
      <c r="AN1030" s="189"/>
      <c r="AO1030" s="189"/>
      <c r="AP1030" s="189"/>
      <c r="AQ1030" s="194" t="s">
        <v>2505</v>
      </c>
      <c r="AR1030" s="104"/>
      <c r="AS1030" s="104"/>
      <c r="AT1030" s="104"/>
      <c r="AU1030" s="104"/>
      <c r="AV1030" s="104"/>
      <c r="AW1030" s="104"/>
      <c r="AX1030" s="104"/>
      <c r="AY1030" s="104"/>
      <c r="AZ1030" s="104"/>
      <c r="BA1030" s="104"/>
      <c r="BB1030" s="162"/>
      <c r="BC1030" s="104"/>
      <c r="BD1030" s="214"/>
      <c r="BE1030" s="213" t="s">
        <v>2506</v>
      </c>
      <c r="BF1030" s="108" t="e">
        <f aca="false">VLOOKUP($A1030,#REF!, 34, FALSE())</f>
        <v>#VALUE!</v>
      </c>
      <c r="BG1030" s="418" t="e">
        <f aca="false">VLOOKUP($A1030,#REF!, 22, FALSE())</f>
        <v>#VALUE!</v>
      </c>
      <c r="BH1030" s="109"/>
    </row>
    <row r="1031" s="193" customFormat="true" ht="12.75" hidden="false" customHeight="true" outlineLevel="0" collapsed="false">
      <c r="A1031" s="1" t="s">
        <v>2507</v>
      </c>
      <c r="B1031" s="86" t="e">
        <f aca="false">VLOOKUP($A1031,#REF!, 34, FALSE())</f>
        <v>#VALUE!</v>
      </c>
      <c r="C1031" s="87" t="str">
        <f aca="false">CONCATENATE("unused_",A1031)</f>
        <v>unused_DDR_XM3_B5D6</v>
      </c>
      <c r="D1031" s="88" t="e">
        <f aca="false">IF(LEN(VLOOKUP($A1031,#REF!,8,FALSE())),LEFT(VLOOKUP($A1031,#REF!,8,FALSE()),LEN(VLOOKUP($A1031,#REF!,8,FALSE()))-2),"")</f>
        <v>#VALUE!</v>
      </c>
      <c r="E1031" s="89" t="e">
        <f aca="false">IF(LEN(VLOOKUP($A1031,#REF!,4,FALSE())),IF(INDEX(#REF!,MATCH($A1031,#REF!,0),1),LEFT(VLOOKUP($A1031,#REF!,4,FALSE()),LEN(VLOOKUP($A1031,#REF!,4,FALSE()))-2),CONCATENATE(LEFT(VLOOKUP($A1031,#REF!,4,FALSE()),LEN(VLOOKUP($A1031,#REF!,4,FALSE()))-2),"*")),"")</f>
        <v>#VALUE!</v>
      </c>
      <c r="F1031" s="90" t="e">
        <f aca="false">IF(LEN(VLOOKUP($A1031,#REF!,5,FALSE())),IF(INDEX(#REF!,MATCH($A1031,#REF!,0),2),LEFT(VLOOKUP($A1031,#REF!,5,FALSE()),LEN(VLOOKUP($A1031,#REF!,5,FALSE()))-2),CONCATENATE(LEFT(VLOOKUP($A1031,#REF!,5,FALSE()),LEN(VLOOKUP($A1031,#REF!,5,FALSE()))-2),"*")),"")</f>
        <v>#VALUE!</v>
      </c>
      <c r="G1031" s="90" t="e">
        <f aca="false">IF(LEN(VLOOKUP($A1031,#REF!,6,FALSE())),IF(INDEX(#REF!,MATCH($A1031,#REF!,0),3),LEFT(VLOOKUP($A1031,#REF!,6,FALSE()),LEN(VLOOKUP($A1031,#REF!,6,FALSE()))-2),CONCATENATE(LEFT(VLOOKUP($A1031,#REF!,6,FALSE()),LEN(VLOOKUP($A1031,#REF!,6,FALSE()))-2),"*")),"")</f>
        <v>#VALUE!</v>
      </c>
      <c r="H1031" s="91" t="e">
        <f aca="false">IF(LEN(VLOOKUP($A1031,#REF!,7,FALSE())),IF(INDEX(#REF!,MATCH($A1031,#REF!,0),4),LEFT(VLOOKUP($A1031,#REF!,7,FALSE()),LEN(VLOOKUP($A1031,#REF!,7,FALSE()))-2),CONCATENATE(LEFT(VLOOKUP($A1031,#REF!,7,FALSE()),LEN(VLOOKUP($A1031,#REF!,7,FALSE()))-2),"*")),"")</f>
        <v>#VALUE!</v>
      </c>
      <c r="I1031" s="92" t="e">
        <f aca="false">IF(LEN(VLOOKUP($A1031,#REF!,8,FALSE())),UPPER(RIGHT(VLOOKUP($A1031,#REF!,8,FALSE()), 1)),"")</f>
        <v>#VALUE!</v>
      </c>
      <c r="J1031" s="90" t="e">
        <f aca="false">IF(LEN(VLOOKUP($A1031,#REF!,4,FALSE())),UPPER(RIGHT(VLOOKUP($A1031,#REF!,4,FALSE()), 1)),"")</f>
        <v>#VALUE!</v>
      </c>
      <c r="K1031" s="90" t="e">
        <f aca="false">IF(LEN(VLOOKUP($A1031,#REF!,5,FALSE())),UPPER(RIGHT(VLOOKUP($A1031,#REF!,5,FALSE()), 1)),"")</f>
        <v>#VALUE!</v>
      </c>
      <c r="L1031" s="90" t="e">
        <f aca="false">IF(LEN(VLOOKUP($A1031,#REF!,6,FALSE())),UPPER(RIGHT(VLOOKUP($A1031,#REF!,6,FALSE()), 1)),"")</f>
        <v>#VALUE!</v>
      </c>
      <c r="M1031" s="91" t="e">
        <f aca="false">IF(LEN(VLOOKUP($A1031,#REF!,7,FALSE())),UPPER(RIGHT(VLOOKUP($A1031,#REF!,7,FALSE()), 1)),"")</f>
        <v>#VALUE!</v>
      </c>
      <c r="N1031" s="185"/>
      <c r="O1031" s="185"/>
      <c r="P1031" s="185"/>
      <c r="Q1031" s="185"/>
      <c r="R1031" s="185"/>
      <c r="S1031" s="100" t="e">
        <f aca="false">HLOOKUP("Device Tree Pin Name",#REF!,MATCH($A1031,#REF!,0),FALSE())</f>
        <v>#VALUE!</v>
      </c>
      <c r="T1031" s="95" t="e">
        <f aca="false">HLOOKUP("power rail",#REF!,MATCH($A1031,#REF!,0),FALSE())</f>
        <v>#VALUE!</v>
      </c>
      <c r="U1031" s="96" t="e">
        <f aca="false">HLOOKUP("Wake Capable",#REF!,MATCH($A1031,#REF!,0),FALSE())</f>
        <v>#VALUE!</v>
      </c>
      <c r="V1031" s="96" t="e">
        <f aca="false">HLOOKUP("Strap",#REF!,MATCH($A1031,#REF!,0),FALSE())</f>
        <v>#VALUE!</v>
      </c>
      <c r="W1031" s="96"/>
      <c r="X1031" s="96"/>
      <c r="Y1031" s="96"/>
      <c r="Z1031" s="95"/>
      <c r="AA1031" s="95" t="e">
        <f aca="false">HLOOKUP("Pad type",#REF!,MATCH($A1031,#REF!,0),FALSE())</f>
        <v>#VALUE!</v>
      </c>
      <c r="AB1031" s="100"/>
      <c r="AC1031" s="100" t="e">
        <f aca="false">HLOOKUP("POR Pin State",#REF!,MATCH($A1031,#REF!,0),FALSE())</f>
        <v>#VALUE!</v>
      </c>
      <c r="AD1031" s="186"/>
      <c r="AE1031" s="187"/>
      <c r="AF1031" s="187"/>
      <c r="AG1031" s="187"/>
      <c r="AH1031" s="188"/>
      <c r="AI1031" s="188"/>
      <c r="AJ1031" s="189"/>
      <c r="AK1031" s="189"/>
      <c r="AL1031" s="189"/>
      <c r="AM1031" s="189"/>
      <c r="AN1031" s="189"/>
      <c r="AO1031" s="189"/>
      <c r="AP1031" s="189"/>
      <c r="AQ1031" s="194" t="s">
        <v>2508</v>
      </c>
      <c r="AR1031" s="104"/>
      <c r="AS1031" s="104"/>
      <c r="AT1031" s="104"/>
      <c r="AU1031" s="104"/>
      <c r="AV1031" s="104"/>
      <c r="AW1031" s="104"/>
      <c r="AX1031" s="104"/>
      <c r="AY1031" s="104"/>
      <c r="AZ1031" s="104"/>
      <c r="BA1031" s="104"/>
      <c r="BB1031" s="162"/>
      <c r="BC1031" s="104"/>
      <c r="BD1031" s="214"/>
      <c r="BE1031" s="213" t="s">
        <v>2509</v>
      </c>
      <c r="BF1031" s="108" t="e">
        <f aca="false">VLOOKUP($A1031,#REF!, 34, FALSE())</f>
        <v>#VALUE!</v>
      </c>
      <c r="BG1031" s="418" t="e">
        <f aca="false">VLOOKUP($A1031,#REF!, 22, FALSE())</f>
        <v>#VALUE!</v>
      </c>
      <c r="BH1031" s="109"/>
    </row>
    <row r="1032" s="193" customFormat="true" ht="12.75" hidden="false" customHeight="true" outlineLevel="0" collapsed="false">
      <c r="A1032" s="1" t="s">
        <v>2510</v>
      </c>
      <c r="B1032" s="86" t="e">
        <f aca="false">VLOOKUP($A1032,#REF!, 34, FALSE())</f>
        <v>#VALUE!</v>
      </c>
      <c r="C1032" s="87" t="str">
        <f aca="false">CONCATENATE("unused_",A1032)</f>
        <v>unused_DDR_XM3_B5D7</v>
      </c>
      <c r="D1032" s="88" t="e">
        <f aca="false">IF(LEN(VLOOKUP($A1032,#REF!,8,FALSE())),LEFT(VLOOKUP($A1032,#REF!,8,FALSE()),LEN(VLOOKUP($A1032,#REF!,8,FALSE()))-2),"")</f>
        <v>#VALUE!</v>
      </c>
      <c r="E1032" s="89" t="e">
        <f aca="false">IF(LEN(VLOOKUP($A1032,#REF!,4,FALSE())),IF(INDEX(#REF!,MATCH($A1032,#REF!,0),1),LEFT(VLOOKUP($A1032,#REF!,4,FALSE()),LEN(VLOOKUP($A1032,#REF!,4,FALSE()))-2),CONCATENATE(LEFT(VLOOKUP($A1032,#REF!,4,FALSE()),LEN(VLOOKUP($A1032,#REF!,4,FALSE()))-2),"*")),"")</f>
        <v>#VALUE!</v>
      </c>
      <c r="F1032" s="90" t="e">
        <f aca="false">IF(LEN(VLOOKUP($A1032,#REF!,5,FALSE())),IF(INDEX(#REF!,MATCH($A1032,#REF!,0),2),LEFT(VLOOKUP($A1032,#REF!,5,FALSE()),LEN(VLOOKUP($A1032,#REF!,5,FALSE()))-2),CONCATENATE(LEFT(VLOOKUP($A1032,#REF!,5,FALSE()),LEN(VLOOKUP($A1032,#REF!,5,FALSE()))-2),"*")),"")</f>
        <v>#VALUE!</v>
      </c>
      <c r="G1032" s="90" t="e">
        <f aca="false">IF(LEN(VLOOKUP($A1032,#REF!,6,FALSE())),IF(INDEX(#REF!,MATCH($A1032,#REF!,0),3),LEFT(VLOOKUP($A1032,#REF!,6,FALSE()),LEN(VLOOKUP($A1032,#REF!,6,FALSE()))-2),CONCATENATE(LEFT(VLOOKUP($A1032,#REF!,6,FALSE()),LEN(VLOOKUP($A1032,#REF!,6,FALSE()))-2),"*")),"")</f>
        <v>#VALUE!</v>
      </c>
      <c r="H1032" s="91" t="e">
        <f aca="false">IF(LEN(VLOOKUP($A1032,#REF!,7,FALSE())),IF(INDEX(#REF!,MATCH($A1032,#REF!,0),4),LEFT(VLOOKUP($A1032,#REF!,7,FALSE()),LEN(VLOOKUP($A1032,#REF!,7,FALSE()))-2),CONCATENATE(LEFT(VLOOKUP($A1032,#REF!,7,FALSE()),LEN(VLOOKUP($A1032,#REF!,7,FALSE()))-2),"*")),"")</f>
        <v>#VALUE!</v>
      </c>
      <c r="I1032" s="92" t="e">
        <f aca="false">IF(LEN(VLOOKUP($A1032,#REF!,8,FALSE())),UPPER(RIGHT(VLOOKUP($A1032,#REF!,8,FALSE()), 1)),"")</f>
        <v>#VALUE!</v>
      </c>
      <c r="J1032" s="90" t="e">
        <f aca="false">IF(LEN(VLOOKUP($A1032,#REF!,4,FALSE())),UPPER(RIGHT(VLOOKUP($A1032,#REF!,4,FALSE()), 1)),"")</f>
        <v>#VALUE!</v>
      </c>
      <c r="K1032" s="90" t="e">
        <f aca="false">IF(LEN(VLOOKUP($A1032,#REF!,5,FALSE())),UPPER(RIGHT(VLOOKUP($A1032,#REF!,5,FALSE()), 1)),"")</f>
        <v>#VALUE!</v>
      </c>
      <c r="L1032" s="90" t="e">
        <f aca="false">IF(LEN(VLOOKUP($A1032,#REF!,6,FALSE())),UPPER(RIGHT(VLOOKUP($A1032,#REF!,6,FALSE()), 1)),"")</f>
        <v>#VALUE!</v>
      </c>
      <c r="M1032" s="91" t="e">
        <f aca="false">IF(LEN(VLOOKUP($A1032,#REF!,7,FALSE())),UPPER(RIGHT(VLOOKUP($A1032,#REF!,7,FALSE()), 1)),"")</f>
        <v>#VALUE!</v>
      </c>
      <c r="N1032" s="185"/>
      <c r="O1032" s="185"/>
      <c r="P1032" s="185"/>
      <c r="Q1032" s="185"/>
      <c r="R1032" s="185"/>
      <c r="S1032" s="100" t="e">
        <f aca="false">HLOOKUP("Device Tree Pin Name",#REF!,MATCH($A1032,#REF!,0),FALSE())</f>
        <v>#VALUE!</v>
      </c>
      <c r="T1032" s="95" t="e">
        <f aca="false">HLOOKUP("power rail",#REF!,MATCH($A1032,#REF!,0),FALSE())</f>
        <v>#VALUE!</v>
      </c>
      <c r="U1032" s="96" t="e">
        <f aca="false">HLOOKUP("Wake Capable",#REF!,MATCH($A1032,#REF!,0),FALSE())</f>
        <v>#VALUE!</v>
      </c>
      <c r="V1032" s="96" t="e">
        <f aca="false">HLOOKUP("Strap",#REF!,MATCH($A1032,#REF!,0),FALSE())</f>
        <v>#VALUE!</v>
      </c>
      <c r="W1032" s="96"/>
      <c r="X1032" s="96"/>
      <c r="Y1032" s="96"/>
      <c r="Z1032" s="95"/>
      <c r="AA1032" s="95" t="e">
        <f aca="false">HLOOKUP("Pad type",#REF!,MATCH($A1032,#REF!,0),FALSE())</f>
        <v>#VALUE!</v>
      </c>
      <c r="AB1032" s="100"/>
      <c r="AC1032" s="100" t="e">
        <f aca="false">HLOOKUP("POR Pin State",#REF!,MATCH($A1032,#REF!,0),FALSE())</f>
        <v>#VALUE!</v>
      </c>
      <c r="AD1032" s="186"/>
      <c r="AE1032" s="187"/>
      <c r="AF1032" s="187"/>
      <c r="AG1032" s="187"/>
      <c r="AH1032" s="188"/>
      <c r="AI1032" s="188"/>
      <c r="AJ1032" s="189"/>
      <c r="AK1032" s="189"/>
      <c r="AL1032" s="189"/>
      <c r="AM1032" s="189"/>
      <c r="AN1032" s="189"/>
      <c r="AO1032" s="189"/>
      <c r="AP1032" s="189"/>
      <c r="AQ1032" s="194" t="s">
        <v>2511</v>
      </c>
      <c r="AR1032" s="104"/>
      <c r="AS1032" s="104"/>
      <c r="AT1032" s="104"/>
      <c r="AU1032" s="104"/>
      <c r="AV1032" s="104"/>
      <c r="AW1032" s="104"/>
      <c r="AX1032" s="104"/>
      <c r="AY1032" s="104"/>
      <c r="AZ1032" s="104"/>
      <c r="BA1032" s="104"/>
      <c r="BB1032" s="162"/>
      <c r="BC1032" s="104"/>
      <c r="BD1032" s="214"/>
      <c r="BE1032" s="213" t="s">
        <v>2512</v>
      </c>
      <c r="BF1032" s="108" t="e">
        <f aca="false">VLOOKUP($A1032,#REF!, 34, FALSE())</f>
        <v>#VALUE!</v>
      </c>
      <c r="BG1032" s="418" t="e">
        <f aca="false">VLOOKUP($A1032,#REF!, 22, FALSE())</f>
        <v>#VALUE!</v>
      </c>
      <c r="BH1032" s="109"/>
    </row>
    <row r="1033" s="193" customFormat="true" ht="12.75" hidden="false" customHeight="true" outlineLevel="0" collapsed="false">
      <c r="A1033" s="133" t="s">
        <v>2513</v>
      </c>
      <c r="B1033" s="86" t="e">
        <f aca="false">VLOOKUP($A1033,#REF!, 34, FALSE())</f>
        <v>#VALUE!</v>
      </c>
      <c r="C1033" s="87" t="str">
        <f aca="false">CONCATENATE("unused_",A1033)</f>
        <v>unused_DDR_XM3_B5DMI</v>
      </c>
      <c r="D1033" s="88" t="e">
        <f aca="false">IF(LEN(VLOOKUP($A1033,#REF!,8,FALSE())),LEFT(VLOOKUP($A1033,#REF!,8,FALSE()),LEN(VLOOKUP($A1033,#REF!,8,FALSE()))-2),"")</f>
        <v>#VALUE!</v>
      </c>
      <c r="E1033" s="89" t="e">
        <f aca="false">IF(LEN(VLOOKUP($A1033,#REF!,4,FALSE())),IF(INDEX(#REF!,MATCH($A1033,#REF!,0),1),LEFT(VLOOKUP($A1033,#REF!,4,FALSE()),LEN(VLOOKUP($A1033,#REF!,4,FALSE()))-2),CONCATENATE(LEFT(VLOOKUP($A1033,#REF!,4,FALSE()),LEN(VLOOKUP($A1033,#REF!,4,FALSE()))-2),"*")),"")</f>
        <v>#VALUE!</v>
      </c>
      <c r="F1033" s="90" t="e">
        <f aca="false">IF(LEN(VLOOKUP($A1033,#REF!,5,FALSE())),IF(INDEX(#REF!,MATCH($A1033,#REF!,0),2),LEFT(VLOOKUP($A1033,#REF!,5,FALSE()),LEN(VLOOKUP($A1033,#REF!,5,FALSE()))-2),CONCATENATE(LEFT(VLOOKUP($A1033,#REF!,5,FALSE()),LEN(VLOOKUP($A1033,#REF!,5,FALSE()))-2),"*")),"")</f>
        <v>#VALUE!</v>
      </c>
      <c r="G1033" s="90" t="e">
        <f aca="false">IF(LEN(VLOOKUP($A1033,#REF!,6,FALSE())),IF(INDEX(#REF!,MATCH($A1033,#REF!,0),3),LEFT(VLOOKUP($A1033,#REF!,6,FALSE()),LEN(VLOOKUP($A1033,#REF!,6,FALSE()))-2),CONCATENATE(LEFT(VLOOKUP($A1033,#REF!,6,FALSE()),LEN(VLOOKUP($A1033,#REF!,6,FALSE()))-2),"*")),"")</f>
        <v>#VALUE!</v>
      </c>
      <c r="H1033" s="91" t="e">
        <f aca="false">IF(LEN(VLOOKUP($A1033,#REF!,7,FALSE())),IF(INDEX(#REF!,MATCH($A1033,#REF!,0),4),LEFT(VLOOKUP($A1033,#REF!,7,FALSE()),LEN(VLOOKUP($A1033,#REF!,7,FALSE()))-2),CONCATENATE(LEFT(VLOOKUP($A1033,#REF!,7,FALSE()),LEN(VLOOKUP($A1033,#REF!,7,FALSE()))-2),"*")),"")</f>
        <v>#VALUE!</v>
      </c>
      <c r="I1033" s="92" t="e">
        <f aca="false">IF(LEN(VLOOKUP($A1033,#REF!,8,FALSE())),UPPER(RIGHT(VLOOKUP($A1033,#REF!,8,FALSE()), 1)),"")</f>
        <v>#VALUE!</v>
      </c>
      <c r="J1033" s="90" t="e">
        <f aca="false">IF(LEN(VLOOKUP($A1033,#REF!,4,FALSE())),UPPER(RIGHT(VLOOKUP($A1033,#REF!,4,FALSE()), 1)),"")</f>
        <v>#VALUE!</v>
      </c>
      <c r="K1033" s="90" t="e">
        <f aca="false">IF(LEN(VLOOKUP($A1033,#REF!,5,FALSE())),UPPER(RIGHT(VLOOKUP($A1033,#REF!,5,FALSE()), 1)),"")</f>
        <v>#VALUE!</v>
      </c>
      <c r="L1033" s="90" t="e">
        <f aca="false">IF(LEN(VLOOKUP($A1033,#REF!,6,FALSE())),UPPER(RIGHT(VLOOKUP($A1033,#REF!,6,FALSE()), 1)),"")</f>
        <v>#VALUE!</v>
      </c>
      <c r="M1033" s="91" t="e">
        <f aca="false">IF(LEN(VLOOKUP($A1033,#REF!,7,FALSE())),UPPER(RIGHT(VLOOKUP($A1033,#REF!,7,FALSE()), 1)),"")</f>
        <v>#VALUE!</v>
      </c>
      <c r="N1033" s="185"/>
      <c r="O1033" s="185"/>
      <c r="P1033" s="185"/>
      <c r="Q1033" s="185"/>
      <c r="R1033" s="185"/>
      <c r="S1033" s="100" t="e">
        <f aca="false">HLOOKUP("Device Tree Pin Name",#REF!,MATCH($A1033,#REF!,0),FALSE())</f>
        <v>#VALUE!</v>
      </c>
      <c r="T1033" s="95" t="e">
        <f aca="false">HLOOKUP("power rail",#REF!,MATCH($A1033,#REF!,0),FALSE())</f>
        <v>#VALUE!</v>
      </c>
      <c r="U1033" s="96" t="e">
        <f aca="false">HLOOKUP("Wake Capable",#REF!,MATCH($A1033,#REF!,0),FALSE())</f>
        <v>#VALUE!</v>
      </c>
      <c r="V1033" s="96" t="e">
        <f aca="false">HLOOKUP("Strap",#REF!,MATCH($A1033,#REF!,0),FALSE())</f>
        <v>#VALUE!</v>
      </c>
      <c r="W1033" s="96"/>
      <c r="X1033" s="96"/>
      <c r="Y1033" s="96"/>
      <c r="Z1033" s="95"/>
      <c r="AA1033" s="95" t="e">
        <f aca="false">HLOOKUP("Pad type",#REF!,MATCH($A1033,#REF!,0),FALSE())</f>
        <v>#VALUE!</v>
      </c>
      <c r="AB1033" s="100"/>
      <c r="AC1033" s="100" t="e">
        <f aca="false">HLOOKUP("POR Pin State",#REF!,MATCH($A1033,#REF!,0),FALSE())</f>
        <v>#VALUE!</v>
      </c>
      <c r="AD1033" s="186"/>
      <c r="AE1033" s="187"/>
      <c r="AF1033" s="187"/>
      <c r="AG1033" s="187"/>
      <c r="AH1033" s="188"/>
      <c r="AI1033" s="188"/>
      <c r="AJ1033" s="189"/>
      <c r="AK1033" s="189"/>
      <c r="AL1033" s="189"/>
      <c r="AM1033" s="189"/>
      <c r="AN1033" s="189"/>
      <c r="AO1033" s="189"/>
      <c r="AP1033" s="189"/>
      <c r="AQ1033" s="194" t="s">
        <v>2513</v>
      </c>
      <c r="AR1033" s="104"/>
      <c r="AS1033" s="104"/>
      <c r="AT1033" s="104"/>
      <c r="AU1033" s="104"/>
      <c r="AV1033" s="104"/>
      <c r="AW1033" s="104"/>
      <c r="AX1033" s="104"/>
      <c r="AY1033" s="104"/>
      <c r="AZ1033" s="104"/>
      <c r="BA1033" s="104"/>
      <c r="BB1033" s="162"/>
      <c r="BC1033" s="104"/>
      <c r="BD1033" s="214"/>
      <c r="BE1033" s="213" t="s">
        <v>2514</v>
      </c>
      <c r="BF1033" s="108" t="e">
        <f aca="false">VLOOKUP($A1033,#REF!, 34, FALSE())</f>
        <v>#VALUE!</v>
      </c>
      <c r="BG1033" s="418" t="e">
        <f aca="false">VLOOKUP($A1033,#REF!, 22, FALSE())</f>
        <v>#VALUE!</v>
      </c>
      <c r="BH1033" s="109"/>
    </row>
    <row r="1034" s="193" customFormat="true" ht="12.75" hidden="false" customHeight="true" outlineLevel="0" collapsed="false">
      <c r="A1034" s="133" t="s">
        <v>2515</v>
      </c>
      <c r="B1034" s="86" t="e">
        <f aca="false">VLOOKUP($A1034,#REF!, 34, FALSE())</f>
        <v>#VALUE!</v>
      </c>
      <c r="C1034" s="87" t="str">
        <f aca="false">CONCATENATE("unused_",A1034)</f>
        <v>unused_DDR_XM3_B5WCK_P</v>
      </c>
      <c r="D1034" s="88" t="e">
        <f aca="false">IF(LEN(VLOOKUP($A1034,#REF!,8,FALSE())),LEFT(VLOOKUP($A1034,#REF!,8,FALSE()),LEN(VLOOKUP($A1034,#REF!,8,FALSE()))-2),"")</f>
        <v>#VALUE!</v>
      </c>
      <c r="E1034" s="89" t="e">
        <f aca="false">IF(LEN(VLOOKUP($A1034,#REF!,4,FALSE())),IF(INDEX(#REF!,MATCH($A1034,#REF!,0),1),LEFT(VLOOKUP($A1034,#REF!,4,FALSE()),LEN(VLOOKUP($A1034,#REF!,4,FALSE()))-2),CONCATENATE(LEFT(VLOOKUP($A1034,#REF!,4,FALSE()),LEN(VLOOKUP($A1034,#REF!,4,FALSE()))-2),"*")),"")</f>
        <v>#VALUE!</v>
      </c>
      <c r="F1034" s="90" t="e">
        <f aca="false">IF(LEN(VLOOKUP($A1034,#REF!,5,FALSE())),IF(INDEX(#REF!,MATCH($A1034,#REF!,0),2),LEFT(VLOOKUP($A1034,#REF!,5,FALSE()),LEN(VLOOKUP($A1034,#REF!,5,FALSE()))-2),CONCATENATE(LEFT(VLOOKUP($A1034,#REF!,5,FALSE()),LEN(VLOOKUP($A1034,#REF!,5,FALSE()))-2),"*")),"")</f>
        <v>#VALUE!</v>
      </c>
      <c r="G1034" s="90" t="e">
        <f aca="false">IF(LEN(VLOOKUP($A1034,#REF!,6,FALSE())),IF(INDEX(#REF!,MATCH($A1034,#REF!,0),3),LEFT(VLOOKUP($A1034,#REF!,6,FALSE()),LEN(VLOOKUP($A1034,#REF!,6,FALSE()))-2),CONCATENATE(LEFT(VLOOKUP($A1034,#REF!,6,FALSE()),LEN(VLOOKUP($A1034,#REF!,6,FALSE()))-2),"*")),"")</f>
        <v>#VALUE!</v>
      </c>
      <c r="H1034" s="91" t="e">
        <f aca="false">IF(LEN(VLOOKUP($A1034,#REF!,7,FALSE())),IF(INDEX(#REF!,MATCH($A1034,#REF!,0),4),LEFT(VLOOKUP($A1034,#REF!,7,FALSE()),LEN(VLOOKUP($A1034,#REF!,7,FALSE()))-2),CONCATENATE(LEFT(VLOOKUP($A1034,#REF!,7,FALSE()),LEN(VLOOKUP($A1034,#REF!,7,FALSE()))-2),"*")),"")</f>
        <v>#VALUE!</v>
      </c>
      <c r="I1034" s="92" t="e">
        <f aca="false">IF(LEN(VLOOKUP($A1034,#REF!,8,FALSE())),UPPER(RIGHT(VLOOKUP($A1034,#REF!,8,FALSE()), 1)),"")</f>
        <v>#VALUE!</v>
      </c>
      <c r="J1034" s="90" t="e">
        <f aca="false">IF(LEN(VLOOKUP($A1034,#REF!,4,FALSE())),UPPER(RIGHT(VLOOKUP($A1034,#REF!,4,FALSE()), 1)),"")</f>
        <v>#VALUE!</v>
      </c>
      <c r="K1034" s="90" t="e">
        <f aca="false">IF(LEN(VLOOKUP($A1034,#REF!,5,FALSE())),UPPER(RIGHT(VLOOKUP($A1034,#REF!,5,FALSE()), 1)),"")</f>
        <v>#VALUE!</v>
      </c>
      <c r="L1034" s="90" t="e">
        <f aca="false">IF(LEN(VLOOKUP($A1034,#REF!,6,FALSE())),UPPER(RIGHT(VLOOKUP($A1034,#REF!,6,FALSE()), 1)),"")</f>
        <v>#VALUE!</v>
      </c>
      <c r="M1034" s="91" t="e">
        <f aca="false">IF(LEN(VLOOKUP($A1034,#REF!,7,FALSE())),UPPER(RIGHT(VLOOKUP($A1034,#REF!,7,FALSE()), 1)),"")</f>
        <v>#VALUE!</v>
      </c>
      <c r="N1034" s="185"/>
      <c r="O1034" s="185"/>
      <c r="P1034" s="185"/>
      <c r="Q1034" s="185"/>
      <c r="R1034" s="185"/>
      <c r="S1034" s="100" t="e">
        <f aca="false">HLOOKUP("Device Tree Pin Name",#REF!,MATCH($A1034,#REF!,0),FALSE())</f>
        <v>#VALUE!</v>
      </c>
      <c r="T1034" s="95" t="e">
        <f aca="false">HLOOKUP("power rail",#REF!,MATCH($A1034,#REF!,0),FALSE())</f>
        <v>#VALUE!</v>
      </c>
      <c r="U1034" s="96" t="e">
        <f aca="false">HLOOKUP("Wake Capable",#REF!,MATCH($A1034,#REF!,0),FALSE())</f>
        <v>#VALUE!</v>
      </c>
      <c r="V1034" s="96" t="e">
        <f aca="false">HLOOKUP("Strap",#REF!,MATCH($A1034,#REF!,0),FALSE())</f>
        <v>#VALUE!</v>
      </c>
      <c r="W1034" s="96"/>
      <c r="X1034" s="96"/>
      <c r="Y1034" s="96"/>
      <c r="Z1034" s="95"/>
      <c r="AA1034" s="95" t="e">
        <f aca="false">HLOOKUP("Pad type",#REF!,MATCH($A1034,#REF!,0),FALSE())</f>
        <v>#VALUE!</v>
      </c>
      <c r="AB1034" s="100"/>
      <c r="AC1034" s="100" t="e">
        <f aca="false">HLOOKUP("POR Pin State",#REF!,MATCH($A1034,#REF!,0),FALSE())</f>
        <v>#VALUE!</v>
      </c>
      <c r="AD1034" s="186"/>
      <c r="AE1034" s="187"/>
      <c r="AF1034" s="187"/>
      <c r="AG1034" s="187"/>
      <c r="AH1034" s="188"/>
      <c r="AI1034" s="188"/>
      <c r="AJ1034" s="189"/>
      <c r="AK1034" s="189"/>
      <c r="AL1034" s="189"/>
      <c r="AM1034" s="189"/>
      <c r="AN1034" s="189"/>
      <c r="AO1034" s="189"/>
      <c r="AP1034" s="189"/>
      <c r="AQ1034" s="194" t="s">
        <v>2515</v>
      </c>
      <c r="AR1034" s="104"/>
      <c r="AS1034" s="104"/>
      <c r="AT1034" s="104"/>
      <c r="AU1034" s="104"/>
      <c r="AV1034" s="104"/>
      <c r="AW1034" s="104"/>
      <c r="AX1034" s="104"/>
      <c r="AY1034" s="104"/>
      <c r="AZ1034" s="104"/>
      <c r="BA1034" s="104"/>
      <c r="BB1034" s="162"/>
      <c r="BC1034" s="104"/>
      <c r="BD1034" s="214"/>
      <c r="BE1034" s="213" t="s">
        <v>2516</v>
      </c>
      <c r="BF1034" s="108" t="e">
        <f aca="false">VLOOKUP($A1034,#REF!, 34, FALSE())</f>
        <v>#VALUE!</v>
      </c>
      <c r="BG1034" s="418" t="e">
        <f aca="false">VLOOKUP($A1034,#REF!, 22, FALSE())</f>
        <v>#VALUE!</v>
      </c>
      <c r="BH1034" s="109"/>
    </row>
    <row r="1035" s="193" customFormat="true" ht="12.75" hidden="false" customHeight="true" outlineLevel="0" collapsed="false">
      <c r="A1035" s="133" t="s">
        <v>2517</v>
      </c>
      <c r="B1035" s="86" t="e">
        <f aca="false">VLOOKUP($A1035,#REF!, 34, FALSE())</f>
        <v>#VALUE!</v>
      </c>
      <c r="C1035" s="87" t="str">
        <f aca="false">CONCATENATE("unused_",A1035)</f>
        <v>unused_DDR_XM3_B5WCK_N</v>
      </c>
      <c r="D1035" s="88" t="e">
        <f aca="false">IF(LEN(VLOOKUP($A1035,#REF!,8,FALSE())),LEFT(VLOOKUP($A1035,#REF!,8,FALSE()),LEN(VLOOKUP($A1035,#REF!,8,FALSE()))-2),"")</f>
        <v>#VALUE!</v>
      </c>
      <c r="E1035" s="89" t="e">
        <f aca="false">IF(LEN(VLOOKUP($A1035,#REF!,4,FALSE())),IF(INDEX(#REF!,MATCH($A1035,#REF!,0),1),LEFT(VLOOKUP($A1035,#REF!,4,FALSE()),LEN(VLOOKUP($A1035,#REF!,4,FALSE()))-2),CONCATENATE(LEFT(VLOOKUP($A1035,#REF!,4,FALSE()),LEN(VLOOKUP($A1035,#REF!,4,FALSE()))-2),"*")),"")</f>
        <v>#VALUE!</v>
      </c>
      <c r="F1035" s="90" t="e">
        <f aca="false">IF(LEN(VLOOKUP($A1035,#REF!,5,FALSE())),IF(INDEX(#REF!,MATCH($A1035,#REF!,0),2),LEFT(VLOOKUP($A1035,#REF!,5,FALSE()),LEN(VLOOKUP($A1035,#REF!,5,FALSE()))-2),CONCATENATE(LEFT(VLOOKUP($A1035,#REF!,5,FALSE()),LEN(VLOOKUP($A1035,#REF!,5,FALSE()))-2),"*")),"")</f>
        <v>#VALUE!</v>
      </c>
      <c r="G1035" s="90" t="e">
        <f aca="false">IF(LEN(VLOOKUP($A1035,#REF!,6,FALSE())),IF(INDEX(#REF!,MATCH($A1035,#REF!,0),3),LEFT(VLOOKUP($A1035,#REF!,6,FALSE()),LEN(VLOOKUP($A1035,#REF!,6,FALSE()))-2),CONCATENATE(LEFT(VLOOKUP($A1035,#REF!,6,FALSE()),LEN(VLOOKUP($A1035,#REF!,6,FALSE()))-2),"*")),"")</f>
        <v>#VALUE!</v>
      </c>
      <c r="H1035" s="91" t="e">
        <f aca="false">IF(LEN(VLOOKUP($A1035,#REF!,7,FALSE())),IF(INDEX(#REF!,MATCH($A1035,#REF!,0),4),LEFT(VLOOKUP($A1035,#REF!,7,FALSE()),LEN(VLOOKUP($A1035,#REF!,7,FALSE()))-2),CONCATENATE(LEFT(VLOOKUP($A1035,#REF!,7,FALSE()),LEN(VLOOKUP($A1035,#REF!,7,FALSE()))-2),"*")),"")</f>
        <v>#VALUE!</v>
      </c>
      <c r="I1035" s="92" t="e">
        <f aca="false">IF(LEN(VLOOKUP($A1035,#REF!,8,FALSE())),UPPER(RIGHT(VLOOKUP($A1035,#REF!,8,FALSE()), 1)),"")</f>
        <v>#VALUE!</v>
      </c>
      <c r="J1035" s="90" t="e">
        <f aca="false">IF(LEN(VLOOKUP($A1035,#REF!,4,FALSE())),UPPER(RIGHT(VLOOKUP($A1035,#REF!,4,FALSE()), 1)),"")</f>
        <v>#VALUE!</v>
      </c>
      <c r="K1035" s="90" t="e">
        <f aca="false">IF(LEN(VLOOKUP($A1035,#REF!,5,FALSE())),UPPER(RIGHT(VLOOKUP($A1035,#REF!,5,FALSE()), 1)),"")</f>
        <v>#VALUE!</v>
      </c>
      <c r="L1035" s="90" t="e">
        <f aca="false">IF(LEN(VLOOKUP($A1035,#REF!,6,FALSE())),UPPER(RIGHT(VLOOKUP($A1035,#REF!,6,FALSE()), 1)),"")</f>
        <v>#VALUE!</v>
      </c>
      <c r="M1035" s="91" t="e">
        <f aca="false">IF(LEN(VLOOKUP($A1035,#REF!,7,FALSE())),UPPER(RIGHT(VLOOKUP($A1035,#REF!,7,FALSE()), 1)),"")</f>
        <v>#VALUE!</v>
      </c>
      <c r="N1035" s="185"/>
      <c r="O1035" s="185"/>
      <c r="P1035" s="185"/>
      <c r="Q1035" s="185"/>
      <c r="R1035" s="185"/>
      <c r="S1035" s="100" t="e">
        <f aca="false">HLOOKUP("Device Tree Pin Name",#REF!,MATCH($A1035,#REF!,0),FALSE())</f>
        <v>#VALUE!</v>
      </c>
      <c r="T1035" s="95" t="e">
        <f aca="false">HLOOKUP("power rail",#REF!,MATCH($A1035,#REF!,0),FALSE())</f>
        <v>#VALUE!</v>
      </c>
      <c r="U1035" s="96" t="e">
        <f aca="false">HLOOKUP("Wake Capable",#REF!,MATCH($A1035,#REF!,0),FALSE())</f>
        <v>#VALUE!</v>
      </c>
      <c r="V1035" s="96" t="e">
        <f aca="false">HLOOKUP("Strap",#REF!,MATCH($A1035,#REF!,0),FALSE())</f>
        <v>#VALUE!</v>
      </c>
      <c r="W1035" s="96"/>
      <c r="X1035" s="96"/>
      <c r="Y1035" s="96"/>
      <c r="Z1035" s="95"/>
      <c r="AA1035" s="95" t="e">
        <f aca="false">HLOOKUP("Pad type",#REF!,MATCH($A1035,#REF!,0),FALSE())</f>
        <v>#VALUE!</v>
      </c>
      <c r="AB1035" s="100"/>
      <c r="AC1035" s="100" t="e">
        <f aca="false">HLOOKUP("POR Pin State",#REF!,MATCH($A1035,#REF!,0),FALSE())</f>
        <v>#VALUE!</v>
      </c>
      <c r="AD1035" s="186"/>
      <c r="AE1035" s="187"/>
      <c r="AF1035" s="187"/>
      <c r="AG1035" s="187"/>
      <c r="AH1035" s="188"/>
      <c r="AI1035" s="188"/>
      <c r="AJ1035" s="189"/>
      <c r="AK1035" s="189"/>
      <c r="AL1035" s="189"/>
      <c r="AM1035" s="189"/>
      <c r="AN1035" s="189"/>
      <c r="AO1035" s="189"/>
      <c r="AP1035" s="189"/>
      <c r="AQ1035" s="194" t="s">
        <v>2517</v>
      </c>
      <c r="AR1035" s="104"/>
      <c r="AS1035" s="104"/>
      <c r="AT1035" s="104"/>
      <c r="AU1035" s="104"/>
      <c r="AV1035" s="104"/>
      <c r="AW1035" s="104"/>
      <c r="AX1035" s="104"/>
      <c r="AY1035" s="104"/>
      <c r="AZ1035" s="104"/>
      <c r="BA1035" s="104"/>
      <c r="BB1035" s="162"/>
      <c r="BC1035" s="104"/>
      <c r="BD1035" s="214"/>
      <c r="BE1035" s="213" t="s">
        <v>2518</v>
      </c>
      <c r="BF1035" s="108" t="e">
        <f aca="false">VLOOKUP($A1035,#REF!, 34, FALSE())</f>
        <v>#VALUE!</v>
      </c>
      <c r="BG1035" s="418" t="e">
        <f aca="false">VLOOKUP($A1035,#REF!, 22, FALSE())</f>
        <v>#VALUE!</v>
      </c>
      <c r="BH1035" s="109"/>
    </row>
    <row r="1036" s="193" customFormat="true" ht="12.75" hidden="false" customHeight="true" outlineLevel="0" collapsed="false">
      <c r="A1036" s="133" t="s">
        <v>2519</v>
      </c>
      <c r="B1036" s="86" t="e">
        <f aca="false">VLOOKUP($A1036,#REF!, 34, FALSE())</f>
        <v>#VALUE!</v>
      </c>
      <c r="C1036" s="87" t="str">
        <f aca="false">CONCATENATE("unused_",A1036)</f>
        <v>unused_DDR_XM3_B5RDQS_P</v>
      </c>
      <c r="D1036" s="88" t="e">
        <f aca="false">IF(LEN(VLOOKUP($A1036,#REF!,8,FALSE())),LEFT(VLOOKUP($A1036,#REF!,8,FALSE()),LEN(VLOOKUP($A1036,#REF!,8,FALSE()))-2),"")</f>
        <v>#VALUE!</v>
      </c>
      <c r="E1036" s="89" t="e">
        <f aca="false">IF(LEN(VLOOKUP($A1036,#REF!,4,FALSE())),IF(INDEX(#REF!,MATCH($A1036,#REF!,0),1),LEFT(VLOOKUP($A1036,#REF!,4,FALSE()),LEN(VLOOKUP($A1036,#REF!,4,FALSE()))-2),CONCATENATE(LEFT(VLOOKUP($A1036,#REF!,4,FALSE()),LEN(VLOOKUP($A1036,#REF!,4,FALSE()))-2),"*")),"")</f>
        <v>#VALUE!</v>
      </c>
      <c r="F1036" s="90" t="e">
        <f aca="false">IF(LEN(VLOOKUP($A1036,#REF!,5,FALSE())),IF(INDEX(#REF!,MATCH($A1036,#REF!,0),2),LEFT(VLOOKUP($A1036,#REF!,5,FALSE()),LEN(VLOOKUP($A1036,#REF!,5,FALSE()))-2),CONCATENATE(LEFT(VLOOKUP($A1036,#REF!,5,FALSE()),LEN(VLOOKUP($A1036,#REF!,5,FALSE()))-2),"*")),"")</f>
        <v>#VALUE!</v>
      </c>
      <c r="G1036" s="90" t="e">
        <f aca="false">IF(LEN(VLOOKUP($A1036,#REF!,6,FALSE())),IF(INDEX(#REF!,MATCH($A1036,#REF!,0),3),LEFT(VLOOKUP($A1036,#REF!,6,FALSE()),LEN(VLOOKUP($A1036,#REF!,6,FALSE()))-2),CONCATENATE(LEFT(VLOOKUP($A1036,#REF!,6,FALSE()),LEN(VLOOKUP($A1036,#REF!,6,FALSE()))-2),"*")),"")</f>
        <v>#VALUE!</v>
      </c>
      <c r="H1036" s="91" t="e">
        <f aca="false">IF(LEN(VLOOKUP($A1036,#REF!,7,FALSE())),IF(INDEX(#REF!,MATCH($A1036,#REF!,0),4),LEFT(VLOOKUP($A1036,#REF!,7,FALSE()),LEN(VLOOKUP($A1036,#REF!,7,FALSE()))-2),CONCATENATE(LEFT(VLOOKUP($A1036,#REF!,7,FALSE()),LEN(VLOOKUP($A1036,#REF!,7,FALSE()))-2),"*")),"")</f>
        <v>#VALUE!</v>
      </c>
      <c r="I1036" s="92" t="e">
        <f aca="false">IF(LEN(VLOOKUP($A1036,#REF!,8,FALSE())),UPPER(RIGHT(VLOOKUP($A1036,#REF!,8,FALSE()), 1)),"")</f>
        <v>#VALUE!</v>
      </c>
      <c r="J1036" s="90" t="e">
        <f aca="false">IF(LEN(VLOOKUP($A1036,#REF!,4,FALSE())),UPPER(RIGHT(VLOOKUP($A1036,#REF!,4,FALSE()), 1)),"")</f>
        <v>#VALUE!</v>
      </c>
      <c r="K1036" s="90" t="e">
        <f aca="false">IF(LEN(VLOOKUP($A1036,#REF!,5,FALSE())),UPPER(RIGHT(VLOOKUP($A1036,#REF!,5,FALSE()), 1)),"")</f>
        <v>#VALUE!</v>
      </c>
      <c r="L1036" s="90" t="e">
        <f aca="false">IF(LEN(VLOOKUP($A1036,#REF!,6,FALSE())),UPPER(RIGHT(VLOOKUP($A1036,#REF!,6,FALSE()), 1)),"")</f>
        <v>#VALUE!</v>
      </c>
      <c r="M1036" s="91" t="e">
        <f aca="false">IF(LEN(VLOOKUP($A1036,#REF!,7,FALSE())),UPPER(RIGHT(VLOOKUP($A1036,#REF!,7,FALSE()), 1)),"")</f>
        <v>#VALUE!</v>
      </c>
      <c r="N1036" s="185"/>
      <c r="O1036" s="185"/>
      <c r="P1036" s="185"/>
      <c r="Q1036" s="185"/>
      <c r="R1036" s="185"/>
      <c r="S1036" s="100" t="e">
        <f aca="false">HLOOKUP("Device Tree Pin Name",#REF!,MATCH($A1036,#REF!,0),FALSE())</f>
        <v>#VALUE!</v>
      </c>
      <c r="T1036" s="95" t="e">
        <f aca="false">HLOOKUP("power rail",#REF!,MATCH($A1036,#REF!,0),FALSE())</f>
        <v>#VALUE!</v>
      </c>
      <c r="U1036" s="96" t="e">
        <f aca="false">HLOOKUP("Wake Capable",#REF!,MATCH($A1036,#REF!,0),FALSE())</f>
        <v>#VALUE!</v>
      </c>
      <c r="V1036" s="96" t="e">
        <f aca="false">HLOOKUP("Strap",#REF!,MATCH($A1036,#REF!,0),FALSE())</f>
        <v>#VALUE!</v>
      </c>
      <c r="W1036" s="96"/>
      <c r="X1036" s="96"/>
      <c r="Y1036" s="96"/>
      <c r="Z1036" s="95"/>
      <c r="AA1036" s="95" t="e">
        <f aca="false">HLOOKUP("Pad type",#REF!,MATCH($A1036,#REF!,0),FALSE())</f>
        <v>#VALUE!</v>
      </c>
      <c r="AB1036" s="100"/>
      <c r="AC1036" s="100" t="e">
        <f aca="false">HLOOKUP("POR Pin State",#REF!,MATCH($A1036,#REF!,0),FALSE())</f>
        <v>#VALUE!</v>
      </c>
      <c r="AD1036" s="186"/>
      <c r="AE1036" s="187"/>
      <c r="AF1036" s="187"/>
      <c r="AG1036" s="187"/>
      <c r="AH1036" s="188"/>
      <c r="AI1036" s="188"/>
      <c r="AJ1036" s="189"/>
      <c r="AK1036" s="189"/>
      <c r="AL1036" s="189"/>
      <c r="AM1036" s="189"/>
      <c r="AN1036" s="189"/>
      <c r="AO1036" s="189"/>
      <c r="AP1036" s="189"/>
      <c r="AQ1036" s="194" t="s">
        <v>2519</v>
      </c>
      <c r="AR1036" s="104"/>
      <c r="AS1036" s="104"/>
      <c r="AT1036" s="104"/>
      <c r="AU1036" s="104"/>
      <c r="AV1036" s="104"/>
      <c r="AW1036" s="104"/>
      <c r="AX1036" s="104"/>
      <c r="AY1036" s="104"/>
      <c r="AZ1036" s="104"/>
      <c r="BA1036" s="104"/>
      <c r="BB1036" s="162"/>
      <c r="BC1036" s="104"/>
      <c r="BD1036" s="214"/>
      <c r="BE1036" s="213" t="s">
        <v>2520</v>
      </c>
      <c r="BF1036" s="108" t="e">
        <f aca="false">VLOOKUP($A1036,#REF!, 34, FALSE())</f>
        <v>#VALUE!</v>
      </c>
      <c r="BG1036" s="418" t="e">
        <f aca="false">VLOOKUP($A1036,#REF!, 22, FALSE())</f>
        <v>#VALUE!</v>
      </c>
      <c r="BH1036" s="109"/>
    </row>
    <row r="1037" s="193" customFormat="true" ht="12.75" hidden="false" customHeight="true" outlineLevel="0" collapsed="false">
      <c r="A1037" s="133" t="s">
        <v>2521</v>
      </c>
      <c r="B1037" s="86" t="e">
        <f aca="false">VLOOKUP($A1037,#REF!, 34, FALSE())</f>
        <v>#VALUE!</v>
      </c>
      <c r="C1037" s="87" t="str">
        <f aca="false">CONCATENATE("unused_",A1037)</f>
        <v>unused_DDR_XM3_B5RDQS_N</v>
      </c>
      <c r="D1037" s="88" t="e">
        <f aca="false">IF(LEN(VLOOKUP($A1037,#REF!,8,FALSE())),LEFT(VLOOKUP($A1037,#REF!,8,FALSE()),LEN(VLOOKUP($A1037,#REF!,8,FALSE()))-2),"")</f>
        <v>#VALUE!</v>
      </c>
      <c r="E1037" s="89" t="e">
        <f aca="false">IF(LEN(VLOOKUP($A1037,#REF!,4,FALSE())),IF(INDEX(#REF!,MATCH($A1037,#REF!,0),1),LEFT(VLOOKUP($A1037,#REF!,4,FALSE()),LEN(VLOOKUP($A1037,#REF!,4,FALSE()))-2),CONCATENATE(LEFT(VLOOKUP($A1037,#REF!,4,FALSE()),LEN(VLOOKUP($A1037,#REF!,4,FALSE()))-2),"*")),"")</f>
        <v>#VALUE!</v>
      </c>
      <c r="F1037" s="90" t="e">
        <f aca="false">IF(LEN(VLOOKUP($A1037,#REF!,5,FALSE())),IF(INDEX(#REF!,MATCH($A1037,#REF!,0),2),LEFT(VLOOKUP($A1037,#REF!,5,FALSE()),LEN(VLOOKUP($A1037,#REF!,5,FALSE()))-2),CONCATENATE(LEFT(VLOOKUP($A1037,#REF!,5,FALSE()),LEN(VLOOKUP($A1037,#REF!,5,FALSE()))-2),"*")),"")</f>
        <v>#VALUE!</v>
      </c>
      <c r="G1037" s="90" t="e">
        <f aca="false">IF(LEN(VLOOKUP($A1037,#REF!,6,FALSE())),IF(INDEX(#REF!,MATCH($A1037,#REF!,0),3),LEFT(VLOOKUP($A1037,#REF!,6,FALSE()),LEN(VLOOKUP($A1037,#REF!,6,FALSE()))-2),CONCATENATE(LEFT(VLOOKUP($A1037,#REF!,6,FALSE()),LEN(VLOOKUP($A1037,#REF!,6,FALSE()))-2),"*")),"")</f>
        <v>#VALUE!</v>
      </c>
      <c r="H1037" s="91" t="e">
        <f aca="false">IF(LEN(VLOOKUP($A1037,#REF!,7,FALSE())),IF(INDEX(#REF!,MATCH($A1037,#REF!,0),4),LEFT(VLOOKUP($A1037,#REF!,7,FALSE()),LEN(VLOOKUP($A1037,#REF!,7,FALSE()))-2),CONCATENATE(LEFT(VLOOKUP($A1037,#REF!,7,FALSE()),LEN(VLOOKUP($A1037,#REF!,7,FALSE()))-2),"*")),"")</f>
        <v>#VALUE!</v>
      </c>
      <c r="I1037" s="92" t="e">
        <f aca="false">IF(LEN(VLOOKUP($A1037,#REF!,8,FALSE())),UPPER(RIGHT(VLOOKUP($A1037,#REF!,8,FALSE()), 1)),"")</f>
        <v>#VALUE!</v>
      </c>
      <c r="J1037" s="90" t="e">
        <f aca="false">IF(LEN(VLOOKUP($A1037,#REF!,4,FALSE())),UPPER(RIGHT(VLOOKUP($A1037,#REF!,4,FALSE()), 1)),"")</f>
        <v>#VALUE!</v>
      </c>
      <c r="K1037" s="90" t="e">
        <f aca="false">IF(LEN(VLOOKUP($A1037,#REF!,5,FALSE())),UPPER(RIGHT(VLOOKUP($A1037,#REF!,5,FALSE()), 1)),"")</f>
        <v>#VALUE!</v>
      </c>
      <c r="L1037" s="90" t="e">
        <f aca="false">IF(LEN(VLOOKUP($A1037,#REF!,6,FALSE())),UPPER(RIGHT(VLOOKUP($A1037,#REF!,6,FALSE()), 1)),"")</f>
        <v>#VALUE!</v>
      </c>
      <c r="M1037" s="91" t="e">
        <f aca="false">IF(LEN(VLOOKUP($A1037,#REF!,7,FALSE())),UPPER(RIGHT(VLOOKUP($A1037,#REF!,7,FALSE()), 1)),"")</f>
        <v>#VALUE!</v>
      </c>
      <c r="N1037" s="185"/>
      <c r="O1037" s="185"/>
      <c r="P1037" s="185"/>
      <c r="Q1037" s="185"/>
      <c r="R1037" s="185"/>
      <c r="S1037" s="100" t="e">
        <f aca="false">HLOOKUP("Device Tree Pin Name",#REF!,MATCH($A1037,#REF!,0),FALSE())</f>
        <v>#VALUE!</v>
      </c>
      <c r="T1037" s="95" t="e">
        <f aca="false">HLOOKUP("power rail",#REF!,MATCH($A1037,#REF!,0),FALSE())</f>
        <v>#VALUE!</v>
      </c>
      <c r="U1037" s="96" t="e">
        <f aca="false">HLOOKUP("Wake Capable",#REF!,MATCH($A1037,#REF!,0),FALSE())</f>
        <v>#VALUE!</v>
      </c>
      <c r="V1037" s="96" t="e">
        <f aca="false">HLOOKUP("Strap",#REF!,MATCH($A1037,#REF!,0),FALSE())</f>
        <v>#VALUE!</v>
      </c>
      <c r="W1037" s="96"/>
      <c r="X1037" s="96"/>
      <c r="Y1037" s="96"/>
      <c r="Z1037" s="95"/>
      <c r="AA1037" s="95" t="e">
        <f aca="false">HLOOKUP("Pad type",#REF!,MATCH($A1037,#REF!,0),FALSE())</f>
        <v>#VALUE!</v>
      </c>
      <c r="AB1037" s="100"/>
      <c r="AC1037" s="100" t="e">
        <f aca="false">HLOOKUP("POR Pin State",#REF!,MATCH($A1037,#REF!,0),FALSE())</f>
        <v>#VALUE!</v>
      </c>
      <c r="AD1037" s="186"/>
      <c r="AE1037" s="187"/>
      <c r="AF1037" s="187"/>
      <c r="AG1037" s="187"/>
      <c r="AH1037" s="188"/>
      <c r="AI1037" s="188"/>
      <c r="AJ1037" s="189"/>
      <c r="AK1037" s="189"/>
      <c r="AL1037" s="189"/>
      <c r="AM1037" s="189"/>
      <c r="AN1037" s="189"/>
      <c r="AO1037" s="189"/>
      <c r="AP1037" s="189"/>
      <c r="AQ1037" s="194" t="s">
        <v>2521</v>
      </c>
      <c r="AR1037" s="104"/>
      <c r="AS1037" s="104"/>
      <c r="AT1037" s="104"/>
      <c r="AU1037" s="104"/>
      <c r="AV1037" s="104"/>
      <c r="AW1037" s="104"/>
      <c r="AX1037" s="104"/>
      <c r="AY1037" s="104"/>
      <c r="AZ1037" s="104"/>
      <c r="BA1037" s="104"/>
      <c r="BB1037" s="162"/>
      <c r="BC1037" s="104"/>
      <c r="BD1037" s="214"/>
      <c r="BE1037" s="213" t="s">
        <v>2522</v>
      </c>
      <c r="BF1037" s="108" t="e">
        <f aca="false">VLOOKUP($A1037,#REF!, 34, FALSE())</f>
        <v>#VALUE!</v>
      </c>
      <c r="BG1037" s="418" t="e">
        <f aca="false">VLOOKUP($A1037,#REF!, 22, FALSE())</f>
        <v>#VALUE!</v>
      </c>
      <c r="BH1037" s="109"/>
    </row>
    <row r="1038" s="193" customFormat="true" ht="12.75" hidden="false" customHeight="true" outlineLevel="0" collapsed="false">
      <c r="A1038" s="133" t="s">
        <v>2523</v>
      </c>
      <c r="B1038" s="86" t="e">
        <f aca="false">VLOOKUP($A1038,#REF!, 34, FALSE())</f>
        <v>#VALUE!</v>
      </c>
      <c r="C1038" s="87" t="str">
        <f aca="false">CONCATENATE("unused_",A1038)</f>
        <v>unused_DDR_XM3_B6D0</v>
      </c>
      <c r="D1038" s="88" t="e">
        <f aca="false">IF(LEN(VLOOKUP($A1038,#REF!,8,FALSE())),LEFT(VLOOKUP($A1038,#REF!,8,FALSE()),LEN(VLOOKUP($A1038,#REF!,8,FALSE()))-2),"")</f>
        <v>#VALUE!</v>
      </c>
      <c r="E1038" s="89" t="e">
        <f aca="false">IF(LEN(VLOOKUP($A1038,#REF!,4,FALSE())),IF(INDEX(#REF!,MATCH($A1038,#REF!,0),1),LEFT(VLOOKUP($A1038,#REF!,4,FALSE()),LEN(VLOOKUP($A1038,#REF!,4,FALSE()))-2),CONCATENATE(LEFT(VLOOKUP($A1038,#REF!,4,FALSE()),LEN(VLOOKUP($A1038,#REF!,4,FALSE()))-2),"*")),"")</f>
        <v>#VALUE!</v>
      </c>
      <c r="F1038" s="90" t="e">
        <f aca="false">IF(LEN(VLOOKUP($A1038,#REF!,5,FALSE())),IF(INDEX(#REF!,MATCH($A1038,#REF!,0),2),LEFT(VLOOKUP($A1038,#REF!,5,FALSE()),LEN(VLOOKUP($A1038,#REF!,5,FALSE()))-2),CONCATENATE(LEFT(VLOOKUP($A1038,#REF!,5,FALSE()),LEN(VLOOKUP($A1038,#REF!,5,FALSE()))-2),"*")),"")</f>
        <v>#VALUE!</v>
      </c>
      <c r="G1038" s="90" t="e">
        <f aca="false">IF(LEN(VLOOKUP($A1038,#REF!,6,FALSE())),IF(INDEX(#REF!,MATCH($A1038,#REF!,0),3),LEFT(VLOOKUP($A1038,#REF!,6,FALSE()),LEN(VLOOKUP($A1038,#REF!,6,FALSE()))-2),CONCATENATE(LEFT(VLOOKUP($A1038,#REF!,6,FALSE()),LEN(VLOOKUP($A1038,#REF!,6,FALSE()))-2),"*")),"")</f>
        <v>#VALUE!</v>
      </c>
      <c r="H1038" s="91" t="e">
        <f aca="false">IF(LEN(VLOOKUP($A1038,#REF!,7,FALSE())),IF(INDEX(#REF!,MATCH($A1038,#REF!,0),4),LEFT(VLOOKUP($A1038,#REF!,7,FALSE()),LEN(VLOOKUP($A1038,#REF!,7,FALSE()))-2),CONCATENATE(LEFT(VLOOKUP($A1038,#REF!,7,FALSE()),LEN(VLOOKUP($A1038,#REF!,7,FALSE()))-2),"*")),"")</f>
        <v>#VALUE!</v>
      </c>
      <c r="I1038" s="92" t="e">
        <f aca="false">IF(LEN(VLOOKUP($A1038,#REF!,8,FALSE())),UPPER(RIGHT(VLOOKUP($A1038,#REF!,8,FALSE()), 1)),"")</f>
        <v>#VALUE!</v>
      </c>
      <c r="J1038" s="90" t="e">
        <f aca="false">IF(LEN(VLOOKUP($A1038,#REF!,4,FALSE())),UPPER(RIGHT(VLOOKUP($A1038,#REF!,4,FALSE()), 1)),"")</f>
        <v>#VALUE!</v>
      </c>
      <c r="K1038" s="90" t="e">
        <f aca="false">IF(LEN(VLOOKUP($A1038,#REF!,5,FALSE())),UPPER(RIGHT(VLOOKUP($A1038,#REF!,5,FALSE()), 1)),"")</f>
        <v>#VALUE!</v>
      </c>
      <c r="L1038" s="90" t="e">
        <f aca="false">IF(LEN(VLOOKUP($A1038,#REF!,6,FALSE())),UPPER(RIGHT(VLOOKUP($A1038,#REF!,6,FALSE()), 1)),"")</f>
        <v>#VALUE!</v>
      </c>
      <c r="M1038" s="91" t="e">
        <f aca="false">IF(LEN(VLOOKUP($A1038,#REF!,7,FALSE())),UPPER(RIGHT(VLOOKUP($A1038,#REF!,7,FALSE()), 1)),"")</f>
        <v>#VALUE!</v>
      </c>
      <c r="N1038" s="185"/>
      <c r="O1038" s="185"/>
      <c r="P1038" s="185"/>
      <c r="Q1038" s="185"/>
      <c r="R1038" s="185"/>
      <c r="S1038" s="100" t="e">
        <f aca="false">HLOOKUP("Device Tree Pin Name",#REF!,MATCH($A1038,#REF!,0),FALSE())</f>
        <v>#VALUE!</v>
      </c>
      <c r="T1038" s="95" t="e">
        <f aca="false">HLOOKUP("power rail",#REF!,MATCH($A1038,#REF!,0),FALSE())</f>
        <v>#VALUE!</v>
      </c>
      <c r="U1038" s="96" t="e">
        <f aca="false">HLOOKUP("Wake Capable",#REF!,MATCH($A1038,#REF!,0),FALSE())</f>
        <v>#VALUE!</v>
      </c>
      <c r="V1038" s="96" t="e">
        <f aca="false">HLOOKUP("Strap",#REF!,MATCH($A1038,#REF!,0),FALSE())</f>
        <v>#VALUE!</v>
      </c>
      <c r="W1038" s="96"/>
      <c r="X1038" s="96"/>
      <c r="Y1038" s="96"/>
      <c r="Z1038" s="95"/>
      <c r="AA1038" s="95" t="e">
        <f aca="false">HLOOKUP("Pad type",#REF!,MATCH($A1038,#REF!,0),FALSE())</f>
        <v>#VALUE!</v>
      </c>
      <c r="AB1038" s="100"/>
      <c r="AC1038" s="100" t="e">
        <f aca="false">HLOOKUP("POR Pin State",#REF!,MATCH($A1038,#REF!,0),FALSE())</f>
        <v>#VALUE!</v>
      </c>
      <c r="AD1038" s="186"/>
      <c r="AE1038" s="187"/>
      <c r="AF1038" s="187"/>
      <c r="AG1038" s="187"/>
      <c r="AH1038" s="188"/>
      <c r="AI1038" s="188"/>
      <c r="AJ1038" s="189"/>
      <c r="AK1038" s="189"/>
      <c r="AL1038" s="189"/>
      <c r="AM1038" s="189"/>
      <c r="AN1038" s="189"/>
      <c r="AO1038" s="189"/>
      <c r="AP1038" s="189"/>
      <c r="AQ1038" s="194" t="s">
        <v>2524</v>
      </c>
      <c r="AR1038" s="104"/>
      <c r="AS1038" s="104"/>
      <c r="AT1038" s="104"/>
      <c r="AU1038" s="104"/>
      <c r="AV1038" s="104"/>
      <c r="AW1038" s="104"/>
      <c r="AX1038" s="104"/>
      <c r="AY1038" s="104"/>
      <c r="AZ1038" s="104"/>
      <c r="BA1038" s="104"/>
      <c r="BB1038" s="162"/>
      <c r="BC1038" s="104"/>
      <c r="BD1038" s="214"/>
      <c r="BE1038" s="213" t="s">
        <v>2525</v>
      </c>
      <c r="BF1038" s="108" t="e">
        <f aca="false">VLOOKUP($A1038,#REF!, 34, FALSE())</f>
        <v>#VALUE!</v>
      </c>
      <c r="BG1038" s="418" t="e">
        <f aca="false">VLOOKUP($A1038,#REF!, 22, FALSE())</f>
        <v>#VALUE!</v>
      </c>
      <c r="BH1038" s="109"/>
    </row>
    <row r="1039" s="193" customFormat="true" ht="12.75" hidden="false" customHeight="true" outlineLevel="0" collapsed="false">
      <c r="A1039" s="133" t="s">
        <v>2526</v>
      </c>
      <c r="B1039" s="86" t="e">
        <f aca="false">VLOOKUP($A1039,#REF!, 34, FALSE())</f>
        <v>#VALUE!</v>
      </c>
      <c r="C1039" s="87" t="str">
        <f aca="false">CONCATENATE("unused_",A1039)</f>
        <v>unused_DDR_XM3_B6D1</v>
      </c>
      <c r="D1039" s="88" t="e">
        <f aca="false">IF(LEN(VLOOKUP($A1039,#REF!,8,FALSE())),LEFT(VLOOKUP($A1039,#REF!,8,FALSE()),LEN(VLOOKUP($A1039,#REF!,8,FALSE()))-2),"")</f>
        <v>#VALUE!</v>
      </c>
      <c r="E1039" s="89" t="e">
        <f aca="false">IF(LEN(VLOOKUP($A1039,#REF!,4,FALSE())),IF(INDEX(#REF!,MATCH($A1039,#REF!,0),1),LEFT(VLOOKUP($A1039,#REF!,4,FALSE()),LEN(VLOOKUP($A1039,#REF!,4,FALSE()))-2),CONCATENATE(LEFT(VLOOKUP($A1039,#REF!,4,FALSE()),LEN(VLOOKUP($A1039,#REF!,4,FALSE()))-2),"*")),"")</f>
        <v>#VALUE!</v>
      </c>
      <c r="F1039" s="90" t="e">
        <f aca="false">IF(LEN(VLOOKUP($A1039,#REF!,5,FALSE())),IF(INDEX(#REF!,MATCH($A1039,#REF!,0),2),LEFT(VLOOKUP($A1039,#REF!,5,FALSE()),LEN(VLOOKUP($A1039,#REF!,5,FALSE()))-2),CONCATENATE(LEFT(VLOOKUP($A1039,#REF!,5,FALSE()),LEN(VLOOKUP($A1039,#REF!,5,FALSE()))-2),"*")),"")</f>
        <v>#VALUE!</v>
      </c>
      <c r="G1039" s="90" t="e">
        <f aca="false">IF(LEN(VLOOKUP($A1039,#REF!,6,FALSE())),IF(INDEX(#REF!,MATCH($A1039,#REF!,0),3),LEFT(VLOOKUP($A1039,#REF!,6,FALSE()),LEN(VLOOKUP($A1039,#REF!,6,FALSE()))-2),CONCATENATE(LEFT(VLOOKUP($A1039,#REF!,6,FALSE()),LEN(VLOOKUP($A1039,#REF!,6,FALSE()))-2),"*")),"")</f>
        <v>#VALUE!</v>
      </c>
      <c r="H1039" s="91" t="e">
        <f aca="false">IF(LEN(VLOOKUP($A1039,#REF!,7,FALSE())),IF(INDEX(#REF!,MATCH($A1039,#REF!,0),4),LEFT(VLOOKUP($A1039,#REF!,7,FALSE()),LEN(VLOOKUP($A1039,#REF!,7,FALSE()))-2),CONCATENATE(LEFT(VLOOKUP($A1039,#REF!,7,FALSE()),LEN(VLOOKUP($A1039,#REF!,7,FALSE()))-2),"*")),"")</f>
        <v>#VALUE!</v>
      </c>
      <c r="I1039" s="92" t="e">
        <f aca="false">IF(LEN(VLOOKUP($A1039,#REF!,8,FALSE())),UPPER(RIGHT(VLOOKUP($A1039,#REF!,8,FALSE()), 1)),"")</f>
        <v>#VALUE!</v>
      </c>
      <c r="J1039" s="90" t="e">
        <f aca="false">IF(LEN(VLOOKUP($A1039,#REF!,4,FALSE())),UPPER(RIGHT(VLOOKUP($A1039,#REF!,4,FALSE()), 1)),"")</f>
        <v>#VALUE!</v>
      </c>
      <c r="K1039" s="90" t="e">
        <f aca="false">IF(LEN(VLOOKUP($A1039,#REF!,5,FALSE())),UPPER(RIGHT(VLOOKUP($A1039,#REF!,5,FALSE()), 1)),"")</f>
        <v>#VALUE!</v>
      </c>
      <c r="L1039" s="90" t="e">
        <f aca="false">IF(LEN(VLOOKUP($A1039,#REF!,6,FALSE())),UPPER(RIGHT(VLOOKUP($A1039,#REF!,6,FALSE()), 1)),"")</f>
        <v>#VALUE!</v>
      </c>
      <c r="M1039" s="91" t="e">
        <f aca="false">IF(LEN(VLOOKUP($A1039,#REF!,7,FALSE())),UPPER(RIGHT(VLOOKUP($A1039,#REF!,7,FALSE()), 1)),"")</f>
        <v>#VALUE!</v>
      </c>
      <c r="N1039" s="185"/>
      <c r="O1039" s="185"/>
      <c r="P1039" s="185"/>
      <c r="Q1039" s="185"/>
      <c r="R1039" s="185"/>
      <c r="S1039" s="100" t="e">
        <f aca="false">HLOOKUP("Device Tree Pin Name",#REF!,MATCH($A1039,#REF!,0),FALSE())</f>
        <v>#VALUE!</v>
      </c>
      <c r="T1039" s="95" t="e">
        <f aca="false">HLOOKUP("power rail",#REF!,MATCH($A1039,#REF!,0),FALSE())</f>
        <v>#VALUE!</v>
      </c>
      <c r="U1039" s="96" t="e">
        <f aca="false">HLOOKUP("Wake Capable",#REF!,MATCH($A1039,#REF!,0),FALSE())</f>
        <v>#VALUE!</v>
      </c>
      <c r="V1039" s="96" t="e">
        <f aca="false">HLOOKUP("Strap",#REF!,MATCH($A1039,#REF!,0),FALSE())</f>
        <v>#VALUE!</v>
      </c>
      <c r="W1039" s="96"/>
      <c r="X1039" s="96"/>
      <c r="Y1039" s="96"/>
      <c r="Z1039" s="95"/>
      <c r="AA1039" s="95" t="e">
        <f aca="false">HLOOKUP("Pad type",#REF!,MATCH($A1039,#REF!,0),FALSE())</f>
        <v>#VALUE!</v>
      </c>
      <c r="AB1039" s="100"/>
      <c r="AC1039" s="100" t="e">
        <f aca="false">HLOOKUP("POR Pin State",#REF!,MATCH($A1039,#REF!,0),FALSE())</f>
        <v>#VALUE!</v>
      </c>
      <c r="AD1039" s="186"/>
      <c r="AE1039" s="187"/>
      <c r="AF1039" s="187"/>
      <c r="AG1039" s="187"/>
      <c r="AH1039" s="188"/>
      <c r="AI1039" s="188"/>
      <c r="AJ1039" s="189"/>
      <c r="AK1039" s="189"/>
      <c r="AL1039" s="189"/>
      <c r="AM1039" s="189"/>
      <c r="AN1039" s="189"/>
      <c r="AO1039" s="189"/>
      <c r="AP1039" s="189"/>
      <c r="AQ1039" s="194" t="s">
        <v>2527</v>
      </c>
      <c r="AR1039" s="104"/>
      <c r="AS1039" s="104"/>
      <c r="AT1039" s="104"/>
      <c r="AU1039" s="104"/>
      <c r="AV1039" s="104"/>
      <c r="AW1039" s="104"/>
      <c r="AX1039" s="104"/>
      <c r="AY1039" s="104"/>
      <c r="AZ1039" s="104"/>
      <c r="BA1039" s="104"/>
      <c r="BB1039" s="162"/>
      <c r="BC1039" s="104"/>
      <c r="BD1039" s="214"/>
      <c r="BE1039" s="213" t="s">
        <v>2528</v>
      </c>
      <c r="BF1039" s="108" t="e">
        <f aca="false">VLOOKUP($A1039,#REF!, 34, FALSE())</f>
        <v>#VALUE!</v>
      </c>
      <c r="BG1039" s="418" t="e">
        <f aca="false">VLOOKUP($A1039,#REF!, 22, FALSE())</f>
        <v>#VALUE!</v>
      </c>
      <c r="BH1039" s="109"/>
    </row>
    <row r="1040" s="193" customFormat="true" ht="12.75" hidden="false" customHeight="true" outlineLevel="0" collapsed="false">
      <c r="A1040" s="133" t="s">
        <v>2529</v>
      </c>
      <c r="B1040" s="86" t="e">
        <f aca="false">VLOOKUP($A1040,#REF!, 34, FALSE())</f>
        <v>#VALUE!</v>
      </c>
      <c r="C1040" s="87" t="str">
        <f aca="false">CONCATENATE("unused_",A1040)</f>
        <v>unused_DDR_XM3_B6D2</v>
      </c>
      <c r="D1040" s="88" t="e">
        <f aca="false">IF(LEN(VLOOKUP($A1040,#REF!,8,FALSE())),LEFT(VLOOKUP($A1040,#REF!,8,FALSE()),LEN(VLOOKUP($A1040,#REF!,8,FALSE()))-2),"")</f>
        <v>#VALUE!</v>
      </c>
      <c r="E1040" s="89" t="e">
        <f aca="false">IF(LEN(VLOOKUP($A1040,#REF!,4,FALSE())),IF(INDEX(#REF!,MATCH($A1040,#REF!,0),1),LEFT(VLOOKUP($A1040,#REF!,4,FALSE()),LEN(VLOOKUP($A1040,#REF!,4,FALSE()))-2),CONCATENATE(LEFT(VLOOKUP($A1040,#REF!,4,FALSE()),LEN(VLOOKUP($A1040,#REF!,4,FALSE()))-2),"*")),"")</f>
        <v>#VALUE!</v>
      </c>
      <c r="F1040" s="90" t="e">
        <f aca="false">IF(LEN(VLOOKUP($A1040,#REF!,5,FALSE())),IF(INDEX(#REF!,MATCH($A1040,#REF!,0),2),LEFT(VLOOKUP($A1040,#REF!,5,FALSE()),LEN(VLOOKUP($A1040,#REF!,5,FALSE()))-2),CONCATENATE(LEFT(VLOOKUP($A1040,#REF!,5,FALSE()),LEN(VLOOKUP($A1040,#REF!,5,FALSE()))-2),"*")),"")</f>
        <v>#VALUE!</v>
      </c>
      <c r="G1040" s="90" t="e">
        <f aca="false">IF(LEN(VLOOKUP($A1040,#REF!,6,FALSE())),IF(INDEX(#REF!,MATCH($A1040,#REF!,0),3),LEFT(VLOOKUP($A1040,#REF!,6,FALSE()),LEN(VLOOKUP($A1040,#REF!,6,FALSE()))-2),CONCATENATE(LEFT(VLOOKUP($A1040,#REF!,6,FALSE()),LEN(VLOOKUP($A1040,#REF!,6,FALSE()))-2),"*")),"")</f>
        <v>#VALUE!</v>
      </c>
      <c r="H1040" s="91" t="e">
        <f aca="false">IF(LEN(VLOOKUP($A1040,#REF!,7,FALSE())),IF(INDEX(#REF!,MATCH($A1040,#REF!,0),4),LEFT(VLOOKUP($A1040,#REF!,7,FALSE()),LEN(VLOOKUP($A1040,#REF!,7,FALSE()))-2),CONCATENATE(LEFT(VLOOKUP($A1040,#REF!,7,FALSE()),LEN(VLOOKUP($A1040,#REF!,7,FALSE()))-2),"*")),"")</f>
        <v>#VALUE!</v>
      </c>
      <c r="I1040" s="92" t="e">
        <f aca="false">IF(LEN(VLOOKUP($A1040,#REF!,8,FALSE())),UPPER(RIGHT(VLOOKUP($A1040,#REF!,8,FALSE()), 1)),"")</f>
        <v>#VALUE!</v>
      </c>
      <c r="J1040" s="90" t="e">
        <f aca="false">IF(LEN(VLOOKUP($A1040,#REF!,4,FALSE())),UPPER(RIGHT(VLOOKUP($A1040,#REF!,4,FALSE()), 1)),"")</f>
        <v>#VALUE!</v>
      </c>
      <c r="K1040" s="90" t="e">
        <f aca="false">IF(LEN(VLOOKUP($A1040,#REF!,5,FALSE())),UPPER(RIGHT(VLOOKUP($A1040,#REF!,5,FALSE()), 1)),"")</f>
        <v>#VALUE!</v>
      </c>
      <c r="L1040" s="90" t="e">
        <f aca="false">IF(LEN(VLOOKUP($A1040,#REF!,6,FALSE())),UPPER(RIGHT(VLOOKUP($A1040,#REF!,6,FALSE()), 1)),"")</f>
        <v>#VALUE!</v>
      </c>
      <c r="M1040" s="91" t="e">
        <f aca="false">IF(LEN(VLOOKUP($A1040,#REF!,7,FALSE())),UPPER(RIGHT(VLOOKUP($A1040,#REF!,7,FALSE()), 1)),"")</f>
        <v>#VALUE!</v>
      </c>
      <c r="N1040" s="185"/>
      <c r="O1040" s="185"/>
      <c r="P1040" s="185"/>
      <c r="Q1040" s="185"/>
      <c r="R1040" s="185"/>
      <c r="S1040" s="100" t="e">
        <f aca="false">HLOOKUP("Device Tree Pin Name",#REF!,MATCH($A1040,#REF!,0),FALSE())</f>
        <v>#VALUE!</v>
      </c>
      <c r="T1040" s="95" t="e">
        <f aca="false">HLOOKUP("power rail",#REF!,MATCH($A1040,#REF!,0),FALSE())</f>
        <v>#VALUE!</v>
      </c>
      <c r="U1040" s="96" t="e">
        <f aca="false">HLOOKUP("Wake Capable",#REF!,MATCH($A1040,#REF!,0),FALSE())</f>
        <v>#VALUE!</v>
      </c>
      <c r="V1040" s="96" t="e">
        <f aca="false">HLOOKUP("Strap",#REF!,MATCH($A1040,#REF!,0),FALSE())</f>
        <v>#VALUE!</v>
      </c>
      <c r="W1040" s="96"/>
      <c r="X1040" s="96"/>
      <c r="Y1040" s="96"/>
      <c r="Z1040" s="95"/>
      <c r="AA1040" s="95" t="e">
        <f aca="false">HLOOKUP("Pad type",#REF!,MATCH($A1040,#REF!,0),FALSE())</f>
        <v>#VALUE!</v>
      </c>
      <c r="AB1040" s="100"/>
      <c r="AC1040" s="100" t="e">
        <f aca="false">HLOOKUP("POR Pin State",#REF!,MATCH($A1040,#REF!,0),FALSE())</f>
        <v>#VALUE!</v>
      </c>
      <c r="AD1040" s="186"/>
      <c r="AE1040" s="187"/>
      <c r="AF1040" s="187"/>
      <c r="AG1040" s="187"/>
      <c r="AH1040" s="188"/>
      <c r="AI1040" s="188"/>
      <c r="AJ1040" s="189"/>
      <c r="AK1040" s="189"/>
      <c r="AL1040" s="189"/>
      <c r="AM1040" s="189"/>
      <c r="AN1040" s="189"/>
      <c r="AO1040" s="189"/>
      <c r="AP1040" s="189"/>
      <c r="AQ1040" s="194" t="s">
        <v>2530</v>
      </c>
      <c r="AR1040" s="104"/>
      <c r="AS1040" s="104"/>
      <c r="AT1040" s="104"/>
      <c r="AU1040" s="104"/>
      <c r="AV1040" s="104"/>
      <c r="AW1040" s="104"/>
      <c r="AX1040" s="104"/>
      <c r="AY1040" s="104"/>
      <c r="AZ1040" s="104"/>
      <c r="BA1040" s="104"/>
      <c r="BB1040" s="162"/>
      <c r="BC1040" s="104"/>
      <c r="BD1040" s="214"/>
      <c r="BE1040" s="213" t="s">
        <v>2531</v>
      </c>
      <c r="BF1040" s="108" t="e">
        <f aca="false">VLOOKUP($A1040,#REF!, 34, FALSE())</f>
        <v>#VALUE!</v>
      </c>
      <c r="BG1040" s="418" t="e">
        <f aca="false">VLOOKUP($A1040,#REF!, 22, FALSE())</f>
        <v>#VALUE!</v>
      </c>
      <c r="BH1040" s="109"/>
    </row>
    <row r="1041" s="193" customFormat="true" ht="12.75" hidden="false" customHeight="true" outlineLevel="0" collapsed="false">
      <c r="A1041" s="133" t="s">
        <v>2532</v>
      </c>
      <c r="B1041" s="86" t="e">
        <f aca="false">VLOOKUP($A1041,#REF!, 34, FALSE())</f>
        <v>#VALUE!</v>
      </c>
      <c r="C1041" s="87" t="str">
        <f aca="false">CONCATENATE("unused_",A1041)</f>
        <v>unused_DDR_XM3_B6D3</v>
      </c>
      <c r="D1041" s="88" t="e">
        <f aca="false">IF(LEN(VLOOKUP($A1041,#REF!,8,FALSE())),LEFT(VLOOKUP($A1041,#REF!,8,FALSE()),LEN(VLOOKUP($A1041,#REF!,8,FALSE()))-2),"")</f>
        <v>#VALUE!</v>
      </c>
      <c r="E1041" s="89" t="e">
        <f aca="false">IF(LEN(VLOOKUP($A1041,#REF!,4,FALSE())),IF(INDEX(#REF!,MATCH($A1041,#REF!,0),1),LEFT(VLOOKUP($A1041,#REF!,4,FALSE()),LEN(VLOOKUP($A1041,#REF!,4,FALSE()))-2),CONCATENATE(LEFT(VLOOKUP($A1041,#REF!,4,FALSE()),LEN(VLOOKUP($A1041,#REF!,4,FALSE()))-2),"*")),"")</f>
        <v>#VALUE!</v>
      </c>
      <c r="F1041" s="90" t="e">
        <f aca="false">IF(LEN(VLOOKUP($A1041,#REF!,5,FALSE())),IF(INDEX(#REF!,MATCH($A1041,#REF!,0),2),LEFT(VLOOKUP($A1041,#REF!,5,FALSE()),LEN(VLOOKUP($A1041,#REF!,5,FALSE()))-2),CONCATENATE(LEFT(VLOOKUP($A1041,#REF!,5,FALSE()),LEN(VLOOKUP($A1041,#REF!,5,FALSE()))-2),"*")),"")</f>
        <v>#VALUE!</v>
      </c>
      <c r="G1041" s="90" t="e">
        <f aca="false">IF(LEN(VLOOKUP($A1041,#REF!,6,FALSE())),IF(INDEX(#REF!,MATCH($A1041,#REF!,0),3),LEFT(VLOOKUP($A1041,#REF!,6,FALSE()),LEN(VLOOKUP($A1041,#REF!,6,FALSE()))-2),CONCATENATE(LEFT(VLOOKUP($A1041,#REF!,6,FALSE()),LEN(VLOOKUP($A1041,#REF!,6,FALSE()))-2),"*")),"")</f>
        <v>#VALUE!</v>
      </c>
      <c r="H1041" s="91" t="e">
        <f aca="false">IF(LEN(VLOOKUP($A1041,#REF!,7,FALSE())),IF(INDEX(#REF!,MATCH($A1041,#REF!,0),4),LEFT(VLOOKUP($A1041,#REF!,7,FALSE()),LEN(VLOOKUP($A1041,#REF!,7,FALSE()))-2),CONCATENATE(LEFT(VLOOKUP($A1041,#REF!,7,FALSE()),LEN(VLOOKUP($A1041,#REF!,7,FALSE()))-2),"*")),"")</f>
        <v>#VALUE!</v>
      </c>
      <c r="I1041" s="92" t="e">
        <f aca="false">IF(LEN(VLOOKUP($A1041,#REF!,8,FALSE())),UPPER(RIGHT(VLOOKUP($A1041,#REF!,8,FALSE()), 1)),"")</f>
        <v>#VALUE!</v>
      </c>
      <c r="J1041" s="90" t="e">
        <f aca="false">IF(LEN(VLOOKUP($A1041,#REF!,4,FALSE())),UPPER(RIGHT(VLOOKUP($A1041,#REF!,4,FALSE()), 1)),"")</f>
        <v>#VALUE!</v>
      </c>
      <c r="K1041" s="90" t="e">
        <f aca="false">IF(LEN(VLOOKUP($A1041,#REF!,5,FALSE())),UPPER(RIGHT(VLOOKUP($A1041,#REF!,5,FALSE()), 1)),"")</f>
        <v>#VALUE!</v>
      </c>
      <c r="L1041" s="90" t="e">
        <f aca="false">IF(LEN(VLOOKUP($A1041,#REF!,6,FALSE())),UPPER(RIGHT(VLOOKUP($A1041,#REF!,6,FALSE()), 1)),"")</f>
        <v>#VALUE!</v>
      </c>
      <c r="M1041" s="91" t="e">
        <f aca="false">IF(LEN(VLOOKUP($A1041,#REF!,7,FALSE())),UPPER(RIGHT(VLOOKUP($A1041,#REF!,7,FALSE()), 1)),"")</f>
        <v>#VALUE!</v>
      </c>
      <c r="N1041" s="185"/>
      <c r="O1041" s="185"/>
      <c r="P1041" s="185"/>
      <c r="Q1041" s="185"/>
      <c r="R1041" s="185"/>
      <c r="S1041" s="100" t="e">
        <f aca="false">HLOOKUP("Device Tree Pin Name",#REF!,MATCH($A1041,#REF!,0),FALSE())</f>
        <v>#VALUE!</v>
      </c>
      <c r="T1041" s="95" t="e">
        <f aca="false">HLOOKUP("power rail",#REF!,MATCH($A1041,#REF!,0),FALSE())</f>
        <v>#VALUE!</v>
      </c>
      <c r="U1041" s="96" t="e">
        <f aca="false">HLOOKUP("Wake Capable",#REF!,MATCH($A1041,#REF!,0),FALSE())</f>
        <v>#VALUE!</v>
      </c>
      <c r="V1041" s="96" t="e">
        <f aca="false">HLOOKUP("Strap",#REF!,MATCH($A1041,#REF!,0),FALSE())</f>
        <v>#VALUE!</v>
      </c>
      <c r="W1041" s="96"/>
      <c r="X1041" s="96"/>
      <c r="Y1041" s="96"/>
      <c r="Z1041" s="95"/>
      <c r="AA1041" s="95" t="e">
        <f aca="false">HLOOKUP("Pad type",#REF!,MATCH($A1041,#REF!,0),FALSE())</f>
        <v>#VALUE!</v>
      </c>
      <c r="AB1041" s="100"/>
      <c r="AC1041" s="100" t="e">
        <f aca="false">HLOOKUP("POR Pin State",#REF!,MATCH($A1041,#REF!,0),FALSE())</f>
        <v>#VALUE!</v>
      </c>
      <c r="AD1041" s="186"/>
      <c r="AE1041" s="187"/>
      <c r="AF1041" s="187"/>
      <c r="AG1041" s="187"/>
      <c r="AH1041" s="188"/>
      <c r="AI1041" s="188"/>
      <c r="AJ1041" s="189"/>
      <c r="AK1041" s="189"/>
      <c r="AL1041" s="189"/>
      <c r="AM1041" s="189"/>
      <c r="AN1041" s="189"/>
      <c r="AO1041" s="189"/>
      <c r="AP1041" s="189"/>
      <c r="AQ1041" s="194" t="s">
        <v>2533</v>
      </c>
      <c r="AR1041" s="104"/>
      <c r="AS1041" s="104"/>
      <c r="AT1041" s="104"/>
      <c r="AU1041" s="104"/>
      <c r="AV1041" s="104"/>
      <c r="AW1041" s="104"/>
      <c r="AX1041" s="104"/>
      <c r="AY1041" s="104"/>
      <c r="AZ1041" s="104"/>
      <c r="BA1041" s="104"/>
      <c r="BB1041" s="162"/>
      <c r="BC1041" s="104"/>
      <c r="BD1041" s="214"/>
      <c r="BE1041" s="213" t="s">
        <v>2534</v>
      </c>
      <c r="BF1041" s="108" t="e">
        <f aca="false">VLOOKUP($A1041,#REF!, 34, FALSE())</f>
        <v>#VALUE!</v>
      </c>
      <c r="BG1041" s="418" t="e">
        <f aca="false">VLOOKUP($A1041,#REF!, 22, FALSE())</f>
        <v>#VALUE!</v>
      </c>
      <c r="BH1041" s="109"/>
    </row>
    <row r="1042" s="193" customFormat="true" ht="12.75" hidden="false" customHeight="true" outlineLevel="0" collapsed="false">
      <c r="A1042" s="1" t="s">
        <v>2535</v>
      </c>
      <c r="B1042" s="86" t="e">
        <f aca="false">VLOOKUP($A1042,#REF!, 34, FALSE())</f>
        <v>#VALUE!</v>
      </c>
      <c r="C1042" s="87" t="str">
        <f aca="false">CONCATENATE("unused_",A1042)</f>
        <v>unused_DDR_XM3_B6D4</v>
      </c>
      <c r="D1042" s="88" t="e">
        <f aca="false">IF(LEN(VLOOKUP($A1042,#REF!,8,FALSE())),LEFT(VLOOKUP($A1042,#REF!,8,FALSE()),LEN(VLOOKUP($A1042,#REF!,8,FALSE()))-2),"")</f>
        <v>#VALUE!</v>
      </c>
      <c r="E1042" s="89" t="e">
        <f aca="false">IF(LEN(VLOOKUP($A1042,#REF!,4,FALSE())),IF(INDEX(#REF!,MATCH($A1042,#REF!,0),1),LEFT(VLOOKUP($A1042,#REF!,4,FALSE()),LEN(VLOOKUP($A1042,#REF!,4,FALSE()))-2),CONCATENATE(LEFT(VLOOKUP($A1042,#REF!,4,FALSE()),LEN(VLOOKUP($A1042,#REF!,4,FALSE()))-2),"*")),"")</f>
        <v>#VALUE!</v>
      </c>
      <c r="F1042" s="90" t="e">
        <f aca="false">IF(LEN(VLOOKUP($A1042,#REF!,5,FALSE())),IF(INDEX(#REF!,MATCH($A1042,#REF!,0),2),LEFT(VLOOKUP($A1042,#REF!,5,FALSE()),LEN(VLOOKUP($A1042,#REF!,5,FALSE()))-2),CONCATENATE(LEFT(VLOOKUP($A1042,#REF!,5,FALSE()),LEN(VLOOKUP($A1042,#REF!,5,FALSE()))-2),"*")),"")</f>
        <v>#VALUE!</v>
      </c>
      <c r="G1042" s="90" t="e">
        <f aca="false">IF(LEN(VLOOKUP($A1042,#REF!,6,FALSE())),IF(INDEX(#REF!,MATCH($A1042,#REF!,0),3),LEFT(VLOOKUP($A1042,#REF!,6,FALSE()),LEN(VLOOKUP($A1042,#REF!,6,FALSE()))-2),CONCATENATE(LEFT(VLOOKUP($A1042,#REF!,6,FALSE()),LEN(VLOOKUP($A1042,#REF!,6,FALSE()))-2),"*")),"")</f>
        <v>#VALUE!</v>
      </c>
      <c r="H1042" s="91" t="e">
        <f aca="false">IF(LEN(VLOOKUP($A1042,#REF!,7,FALSE())),IF(INDEX(#REF!,MATCH($A1042,#REF!,0),4),LEFT(VLOOKUP($A1042,#REF!,7,FALSE()),LEN(VLOOKUP($A1042,#REF!,7,FALSE()))-2),CONCATENATE(LEFT(VLOOKUP($A1042,#REF!,7,FALSE()),LEN(VLOOKUP($A1042,#REF!,7,FALSE()))-2),"*")),"")</f>
        <v>#VALUE!</v>
      </c>
      <c r="I1042" s="92" t="e">
        <f aca="false">IF(LEN(VLOOKUP($A1042,#REF!,8,FALSE())),UPPER(RIGHT(VLOOKUP($A1042,#REF!,8,FALSE()), 1)),"")</f>
        <v>#VALUE!</v>
      </c>
      <c r="J1042" s="90" t="e">
        <f aca="false">IF(LEN(VLOOKUP($A1042,#REF!,4,FALSE())),UPPER(RIGHT(VLOOKUP($A1042,#REF!,4,FALSE()), 1)),"")</f>
        <v>#VALUE!</v>
      </c>
      <c r="K1042" s="90" t="e">
        <f aca="false">IF(LEN(VLOOKUP($A1042,#REF!,5,FALSE())),UPPER(RIGHT(VLOOKUP($A1042,#REF!,5,FALSE()), 1)),"")</f>
        <v>#VALUE!</v>
      </c>
      <c r="L1042" s="90" t="e">
        <f aca="false">IF(LEN(VLOOKUP($A1042,#REF!,6,FALSE())),UPPER(RIGHT(VLOOKUP($A1042,#REF!,6,FALSE()), 1)),"")</f>
        <v>#VALUE!</v>
      </c>
      <c r="M1042" s="91" t="e">
        <f aca="false">IF(LEN(VLOOKUP($A1042,#REF!,7,FALSE())),UPPER(RIGHT(VLOOKUP($A1042,#REF!,7,FALSE()), 1)),"")</f>
        <v>#VALUE!</v>
      </c>
      <c r="N1042" s="185"/>
      <c r="O1042" s="185"/>
      <c r="P1042" s="185"/>
      <c r="Q1042" s="185"/>
      <c r="R1042" s="185"/>
      <c r="S1042" s="100" t="e">
        <f aca="false">HLOOKUP("Device Tree Pin Name",#REF!,MATCH($A1042,#REF!,0),FALSE())</f>
        <v>#VALUE!</v>
      </c>
      <c r="T1042" s="95" t="e">
        <f aca="false">HLOOKUP("power rail",#REF!,MATCH($A1042,#REF!,0),FALSE())</f>
        <v>#VALUE!</v>
      </c>
      <c r="U1042" s="96" t="e">
        <f aca="false">HLOOKUP("Wake Capable",#REF!,MATCH($A1042,#REF!,0),FALSE())</f>
        <v>#VALUE!</v>
      </c>
      <c r="V1042" s="96" t="e">
        <f aca="false">HLOOKUP("Strap",#REF!,MATCH($A1042,#REF!,0),FALSE())</f>
        <v>#VALUE!</v>
      </c>
      <c r="W1042" s="96"/>
      <c r="X1042" s="96"/>
      <c r="Y1042" s="96"/>
      <c r="Z1042" s="95"/>
      <c r="AA1042" s="95" t="e">
        <f aca="false">HLOOKUP("Pad type",#REF!,MATCH($A1042,#REF!,0),FALSE())</f>
        <v>#VALUE!</v>
      </c>
      <c r="AB1042" s="100"/>
      <c r="AC1042" s="100" t="e">
        <f aca="false">HLOOKUP("POR Pin State",#REF!,MATCH($A1042,#REF!,0),FALSE())</f>
        <v>#VALUE!</v>
      </c>
      <c r="AD1042" s="186"/>
      <c r="AE1042" s="187"/>
      <c r="AF1042" s="187"/>
      <c r="AG1042" s="187"/>
      <c r="AH1042" s="188"/>
      <c r="AI1042" s="188"/>
      <c r="AJ1042" s="189"/>
      <c r="AK1042" s="189"/>
      <c r="AL1042" s="189"/>
      <c r="AM1042" s="189"/>
      <c r="AN1042" s="189"/>
      <c r="AO1042" s="189"/>
      <c r="AP1042" s="189"/>
      <c r="AQ1042" s="194" t="s">
        <v>2536</v>
      </c>
      <c r="AR1042" s="104"/>
      <c r="AS1042" s="104"/>
      <c r="AT1042" s="104"/>
      <c r="AU1042" s="104"/>
      <c r="AV1042" s="104"/>
      <c r="AW1042" s="104"/>
      <c r="AX1042" s="104"/>
      <c r="AY1042" s="104"/>
      <c r="AZ1042" s="104"/>
      <c r="BA1042" s="104"/>
      <c r="BB1042" s="162"/>
      <c r="BC1042" s="104"/>
      <c r="BD1042" s="214"/>
      <c r="BE1042" s="213" t="s">
        <v>2537</v>
      </c>
      <c r="BF1042" s="108" t="e">
        <f aca="false">VLOOKUP($A1042,#REF!, 34, FALSE())</f>
        <v>#VALUE!</v>
      </c>
      <c r="BG1042" s="418" t="e">
        <f aca="false">VLOOKUP($A1042,#REF!, 22, FALSE())</f>
        <v>#VALUE!</v>
      </c>
      <c r="BH1042" s="109"/>
    </row>
    <row r="1043" s="193" customFormat="true" ht="12.75" hidden="false" customHeight="true" outlineLevel="0" collapsed="false">
      <c r="A1043" s="1" t="s">
        <v>2538</v>
      </c>
      <c r="B1043" s="86" t="e">
        <f aca="false">VLOOKUP($A1043,#REF!, 34, FALSE())</f>
        <v>#VALUE!</v>
      </c>
      <c r="C1043" s="87" t="str">
        <f aca="false">CONCATENATE("unused_",A1043)</f>
        <v>unused_DDR_XM3_B6D5</v>
      </c>
      <c r="D1043" s="88" t="e">
        <f aca="false">IF(LEN(VLOOKUP($A1043,#REF!,8,FALSE())),LEFT(VLOOKUP($A1043,#REF!,8,FALSE()),LEN(VLOOKUP($A1043,#REF!,8,FALSE()))-2),"")</f>
        <v>#VALUE!</v>
      </c>
      <c r="E1043" s="89" t="e">
        <f aca="false">IF(LEN(VLOOKUP($A1043,#REF!,4,FALSE())),IF(INDEX(#REF!,MATCH($A1043,#REF!,0),1),LEFT(VLOOKUP($A1043,#REF!,4,FALSE()),LEN(VLOOKUP($A1043,#REF!,4,FALSE()))-2),CONCATENATE(LEFT(VLOOKUP($A1043,#REF!,4,FALSE()),LEN(VLOOKUP($A1043,#REF!,4,FALSE()))-2),"*")),"")</f>
        <v>#VALUE!</v>
      </c>
      <c r="F1043" s="90" t="e">
        <f aca="false">IF(LEN(VLOOKUP($A1043,#REF!,5,FALSE())),IF(INDEX(#REF!,MATCH($A1043,#REF!,0),2),LEFT(VLOOKUP($A1043,#REF!,5,FALSE()),LEN(VLOOKUP($A1043,#REF!,5,FALSE()))-2),CONCATENATE(LEFT(VLOOKUP($A1043,#REF!,5,FALSE()),LEN(VLOOKUP($A1043,#REF!,5,FALSE()))-2),"*")),"")</f>
        <v>#VALUE!</v>
      </c>
      <c r="G1043" s="90" t="e">
        <f aca="false">IF(LEN(VLOOKUP($A1043,#REF!,6,FALSE())),IF(INDEX(#REF!,MATCH($A1043,#REF!,0),3),LEFT(VLOOKUP($A1043,#REF!,6,FALSE()),LEN(VLOOKUP($A1043,#REF!,6,FALSE()))-2),CONCATENATE(LEFT(VLOOKUP($A1043,#REF!,6,FALSE()),LEN(VLOOKUP($A1043,#REF!,6,FALSE()))-2),"*")),"")</f>
        <v>#VALUE!</v>
      </c>
      <c r="H1043" s="91" t="e">
        <f aca="false">IF(LEN(VLOOKUP($A1043,#REF!,7,FALSE())),IF(INDEX(#REF!,MATCH($A1043,#REF!,0),4),LEFT(VLOOKUP($A1043,#REF!,7,FALSE()),LEN(VLOOKUP($A1043,#REF!,7,FALSE()))-2),CONCATENATE(LEFT(VLOOKUP($A1043,#REF!,7,FALSE()),LEN(VLOOKUP($A1043,#REF!,7,FALSE()))-2),"*")),"")</f>
        <v>#VALUE!</v>
      </c>
      <c r="I1043" s="92" t="e">
        <f aca="false">IF(LEN(VLOOKUP($A1043,#REF!,8,FALSE())),UPPER(RIGHT(VLOOKUP($A1043,#REF!,8,FALSE()), 1)),"")</f>
        <v>#VALUE!</v>
      </c>
      <c r="J1043" s="90" t="e">
        <f aca="false">IF(LEN(VLOOKUP($A1043,#REF!,4,FALSE())),UPPER(RIGHT(VLOOKUP($A1043,#REF!,4,FALSE()), 1)),"")</f>
        <v>#VALUE!</v>
      </c>
      <c r="K1043" s="90" t="e">
        <f aca="false">IF(LEN(VLOOKUP($A1043,#REF!,5,FALSE())),UPPER(RIGHT(VLOOKUP($A1043,#REF!,5,FALSE()), 1)),"")</f>
        <v>#VALUE!</v>
      </c>
      <c r="L1043" s="90" t="e">
        <f aca="false">IF(LEN(VLOOKUP($A1043,#REF!,6,FALSE())),UPPER(RIGHT(VLOOKUP($A1043,#REF!,6,FALSE()), 1)),"")</f>
        <v>#VALUE!</v>
      </c>
      <c r="M1043" s="91" t="e">
        <f aca="false">IF(LEN(VLOOKUP($A1043,#REF!,7,FALSE())),UPPER(RIGHT(VLOOKUP($A1043,#REF!,7,FALSE()), 1)),"")</f>
        <v>#VALUE!</v>
      </c>
      <c r="N1043" s="185"/>
      <c r="O1043" s="185"/>
      <c r="P1043" s="185"/>
      <c r="Q1043" s="185"/>
      <c r="R1043" s="185"/>
      <c r="S1043" s="100" t="e">
        <f aca="false">HLOOKUP("Device Tree Pin Name",#REF!,MATCH($A1043,#REF!,0),FALSE())</f>
        <v>#VALUE!</v>
      </c>
      <c r="T1043" s="95" t="e">
        <f aca="false">HLOOKUP("power rail",#REF!,MATCH($A1043,#REF!,0),FALSE())</f>
        <v>#VALUE!</v>
      </c>
      <c r="U1043" s="96" t="e">
        <f aca="false">HLOOKUP("Wake Capable",#REF!,MATCH($A1043,#REF!,0),FALSE())</f>
        <v>#VALUE!</v>
      </c>
      <c r="V1043" s="96" t="e">
        <f aca="false">HLOOKUP("Strap",#REF!,MATCH($A1043,#REF!,0),FALSE())</f>
        <v>#VALUE!</v>
      </c>
      <c r="W1043" s="96"/>
      <c r="X1043" s="96"/>
      <c r="Y1043" s="96"/>
      <c r="Z1043" s="95"/>
      <c r="AA1043" s="95" t="e">
        <f aca="false">HLOOKUP("Pad type",#REF!,MATCH($A1043,#REF!,0),FALSE())</f>
        <v>#VALUE!</v>
      </c>
      <c r="AB1043" s="100"/>
      <c r="AC1043" s="100" t="e">
        <f aca="false">HLOOKUP("POR Pin State",#REF!,MATCH($A1043,#REF!,0),FALSE())</f>
        <v>#VALUE!</v>
      </c>
      <c r="AD1043" s="186"/>
      <c r="AE1043" s="187"/>
      <c r="AF1043" s="187"/>
      <c r="AG1043" s="187"/>
      <c r="AH1043" s="188"/>
      <c r="AI1043" s="188"/>
      <c r="AJ1043" s="189"/>
      <c r="AK1043" s="189"/>
      <c r="AL1043" s="189"/>
      <c r="AM1043" s="189"/>
      <c r="AN1043" s="189"/>
      <c r="AO1043" s="189"/>
      <c r="AP1043" s="189"/>
      <c r="AQ1043" s="194" t="s">
        <v>2539</v>
      </c>
      <c r="AR1043" s="104"/>
      <c r="AS1043" s="104"/>
      <c r="AT1043" s="104"/>
      <c r="AU1043" s="104"/>
      <c r="AV1043" s="104"/>
      <c r="AW1043" s="104"/>
      <c r="AX1043" s="104"/>
      <c r="AY1043" s="104"/>
      <c r="AZ1043" s="104"/>
      <c r="BA1043" s="104"/>
      <c r="BB1043" s="162"/>
      <c r="BC1043" s="104"/>
      <c r="BD1043" s="214"/>
      <c r="BE1043" s="213" t="s">
        <v>2540</v>
      </c>
      <c r="BF1043" s="108" t="e">
        <f aca="false">VLOOKUP($A1043,#REF!, 34, FALSE())</f>
        <v>#VALUE!</v>
      </c>
      <c r="BG1043" s="418" t="e">
        <f aca="false">VLOOKUP($A1043,#REF!, 22, FALSE())</f>
        <v>#VALUE!</v>
      </c>
      <c r="BH1043" s="109"/>
    </row>
    <row r="1044" s="193" customFormat="true" ht="12.75" hidden="false" customHeight="true" outlineLevel="0" collapsed="false">
      <c r="A1044" s="133" t="s">
        <v>2541</v>
      </c>
      <c r="B1044" s="86" t="e">
        <f aca="false">VLOOKUP($A1044,#REF!, 34, FALSE())</f>
        <v>#VALUE!</v>
      </c>
      <c r="C1044" s="87" t="str">
        <f aca="false">CONCATENATE("unused_",A1044)</f>
        <v>unused_DDR_XM3_B6D6</v>
      </c>
      <c r="D1044" s="88" t="e">
        <f aca="false">IF(LEN(VLOOKUP($A1044,#REF!,8,FALSE())),LEFT(VLOOKUP($A1044,#REF!,8,FALSE()),LEN(VLOOKUP($A1044,#REF!,8,FALSE()))-2),"")</f>
        <v>#VALUE!</v>
      </c>
      <c r="E1044" s="89" t="e">
        <f aca="false">IF(LEN(VLOOKUP($A1044,#REF!,4,FALSE())),IF(INDEX(#REF!,MATCH($A1044,#REF!,0),1),LEFT(VLOOKUP($A1044,#REF!,4,FALSE()),LEN(VLOOKUP($A1044,#REF!,4,FALSE()))-2),CONCATENATE(LEFT(VLOOKUP($A1044,#REF!,4,FALSE()),LEN(VLOOKUP($A1044,#REF!,4,FALSE()))-2),"*")),"")</f>
        <v>#VALUE!</v>
      </c>
      <c r="F1044" s="90" t="e">
        <f aca="false">IF(LEN(VLOOKUP($A1044,#REF!,5,FALSE())),IF(INDEX(#REF!,MATCH($A1044,#REF!,0),2),LEFT(VLOOKUP($A1044,#REF!,5,FALSE()),LEN(VLOOKUP($A1044,#REF!,5,FALSE()))-2),CONCATENATE(LEFT(VLOOKUP($A1044,#REF!,5,FALSE()),LEN(VLOOKUP($A1044,#REF!,5,FALSE()))-2),"*")),"")</f>
        <v>#VALUE!</v>
      </c>
      <c r="G1044" s="90" t="e">
        <f aca="false">IF(LEN(VLOOKUP($A1044,#REF!,6,FALSE())),IF(INDEX(#REF!,MATCH($A1044,#REF!,0),3),LEFT(VLOOKUP($A1044,#REF!,6,FALSE()),LEN(VLOOKUP($A1044,#REF!,6,FALSE()))-2),CONCATENATE(LEFT(VLOOKUP($A1044,#REF!,6,FALSE()),LEN(VLOOKUP($A1044,#REF!,6,FALSE()))-2),"*")),"")</f>
        <v>#VALUE!</v>
      </c>
      <c r="H1044" s="91" t="e">
        <f aca="false">IF(LEN(VLOOKUP($A1044,#REF!,7,FALSE())),IF(INDEX(#REF!,MATCH($A1044,#REF!,0),4),LEFT(VLOOKUP($A1044,#REF!,7,FALSE()),LEN(VLOOKUP($A1044,#REF!,7,FALSE()))-2),CONCATENATE(LEFT(VLOOKUP($A1044,#REF!,7,FALSE()),LEN(VLOOKUP($A1044,#REF!,7,FALSE()))-2),"*")),"")</f>
        <v>#VALUE!</v>
      </c>
      <c r="I1044" s="92" t="e">
        <f aca="false">IF(LEN(VLOOKUP($A1044,#REF!,8,FALSE())),UPPER(RIGHT(VLOOKUP($A1044,#REF!,8,FALSE()), 1)),"")</f>
        <v>#VALUE!</v>
      </c>
      <c r="J1044" s="90" t="e">
        <f aca="false">IF(LEN(VLOOKUP($A1044,#REF!,4,FALSE())),UPPER(RIGHT(VLOOKUP($A1044,#REF!,4,FALSE()), 1)),"")</f>
        <v>#VALUE!</v>
      </c>
      <c r="K1044" s="90" t="e">
        <f aca="false">IF(LEN(VLOOKUP($A1044,#REF!,5,FALSE())),UPPER(RIGHT(VLOOKUP($A1044,#REF!,5,FALSE()), 1)),"")</f>
        <v>#VALUE!</v>
      </c>
      <c r="L1044" s="90" t="e">
        <f aca="false">IF(LEN(VLOOKUP($A1044,#REF!,6,FALSE())),UPPER(RIGHT(VLOOKUP($A1044,#REF!,6,FALSE()), 1)),"")</f>
        <v>#VALUE!</v>
      </c>
      <c r="M1044" s="91" t="e">
        <f aca="false">IF(LEN(VLOOKUP($A1044,#REF!,7,FALSE())),UPPER(RIGHT(VLOOKUP($A1044,#REF!,7,FALSE()), 1)),"")</f>
        <v>#VALUE!</v>
      </c>
      <c r="N1044" s="185"/>
      <c r="O1044" s="185"/>
      <c r="P1044" s="185"/>
      <c r="Q1044" s="185"/>
      <c r="R1044" s="185"/>
      <c r="S1044" s="100" t="e">
        <f aca="false">HLOOKUP("Device Tree Pin Name",#REF!,MATCH($A1044,#REF!,0),FALSE())</f>
        <v>#VALUE!</v>
      </c>
      <c r="T1044" s="95" t="e">
        <f aca="false">HLOOKUP("power rail",#REF!,MATCH($A1044,#REF!,0),FALSE())</f>
        <v>#VALUE!</v>
      </c>
      <c r="U1044" s="96" t="e">
        <f aca="false">HLOOKUP("Wake Capable",#REF!,MATCH($A1044,#REF!,0),FALSE())</f>
        <v>#VALUE!</v>
      </c>
      <c r="V1044" s="96" t="e">
        <f aca="false">HLOOKUP("Strap",#REF!,MATCH($A1044,#REF!,0),FALSE())</f>
        <v>#VALUE!</v>
      </c>
      <c r="W1044" s="96"/>
      <c r="X1044" s="96"/>
      <c r="Y1044" s="96"/>
      <c r="Z1044" s="95"/>
      <c r="AA1044" s="95" t="e">
        <f aca="false">HLOOKUP("Pad type",#REF!,MATCH($A1044,#REF!,0),FALSE())</f>
        <v>#VALUE!</v>
      </c>
      <c r="AB1044" s="100"/>
      <c r="AC1044" s="100" t="e">
        <f aca="false">HLOOKUP("POR Pin State",#REF!,MATCH($A1044,#REF!,0),FALSE())</f>
        <v>#VALUE!</v>
      </c>
      <c r="AD1044" s="186"/>
      <c r="AE1044" s="187"/>
      <c r="AF1044" s="187"/>
      <c r="AG1044" s="187"/>
      <c r="AH1044" s="188"/>
      <c r="AI1044" s="188"/>
      <c r="AJ1044" s="189"/>
      <c r="AK1044" s="189"/>
      <c r="AL1044" s="189"/>
      <c r="AM1044" s="189"/>
      <c r="AN1044" s="189"/>
      <c r="AO1044" s="189"/>
      <c r="AP1044" s="189"/>
      <c r="AQ1044" s="194" t="s">
        <v>2542</v>
      </c>
      <c r="AR1044" s="104"/>
      <c r="AS1044" s="104"/>
      <c r="AT1044" s="104"/>
      <c r="AU1044" s="104"/>
      <c r="AV1044" s="104"/>
      <c r="AW1044" s="104"/>
      <c r="AX1044" s="104"/>
      <c r="AY1044" s="104"/>
      <c r="AZ1044" s="104"/>
      <c r="BA1044" s="104"/>
      <c r="BB1044" s="162"/>
      <c r="BC1044" s="104"/>
      <c r="BD1044" s="214"/>
      <c r="BE1044" s="213" t="s">
        <v>2543</v>
      </c>
      <c r="BF1044" s="108" t="e">
        <f aca="false">VLOOKUP($A1044,#REF!, 34, FALSE())</f>
        <v>#VALUE!</v>
      </c>
      <c r="BG1044" s="418" t="e">
        <f aca="false">VLOOKUP($A1044,#REF!, 22, FALSE())</f>
        <v>#VALUE!</v>
      </c>
      <c r="BH1044" s="109"/>
    </row>
    <row r="1045" s="193" customFormat="true" ht="12.75" hidden="false" customHeight="true" outlineLevel="0" collapsed="false">
      <c r="A1045" s="133" t="s">
        <v>2544</v>
      </c>
      <c r="B1045" s="86" t="e">
        <f aca="false">VLOOKUP($A1045,#REF!, 34, FALSE())</f>
        <v>#VALUE!</v>
      </c>
      <c r="C1045" s="87" t="str">
        <f aca="false">CONCATENATE("unused_",A1045)</f>
        <v>unused_DDR_XM3_B6D7</v>
      </c>
      <c r="D1045" s="88" t="e">
        <f aca="false">IF(LEN(VLOOKUP($A1045,#REF!,8,FALSE())),LEFT(VLOOKUP($A1045,#REF!,8,FALSE()),LEN(VLOOKUP($A1045,#REF!,8,FALSE()))-2),"")</f>
        <v>#VALUE!</v>
      </c>
      <c r="E1045" s="89" t="e">
        <f aca="false">IF(LEN(VLOOKUP($A1045,#REF!,4,FALSE())),IF(INDEX(#REF!,MATCH($A1045,#REF!,0),1),LEFT(VLOOKUP($A1045,#REF!,4,FALSE()),LEN(VLOOKUP($A1045,#REF!,4,FALSE()))-2),CONCATENATE(LEFT(VLOOKUP($A1045,#REF!,4,FALSE()),LEN(VLOOKUP($A1045,#REF!,4,FALSE()))-2),"*")),"")</f>
        <v>#VALUE!</v>
      </c>
      <c r="F1045" s="90" t="e">
        <f aca="false">IF(LEN(VLOOKUP($A1045,#REF!,5,FALSE())),IF(INDEX(#REF!,MATCH($A1045,#REF!,0),2),LEFT(VLOOKUP($A1045,#REF!,5,FALSE()),LEN(VLOOKUP($A1045,#REF!,5,FALSE()))-2),CONCATENATE(LEFT(VLOOKUP($A1045,#REF!,5,FALSE()),LEN(VLOOKUP($A1045,#REF!,5,FALSE()))-2),"*")),"")</f>
        <v>#VALUE!</v>
      </c>
      <c r="G1045" s="90" t="e">
        <f aca="false">IF(LEN(VLOOKUP($A1045,#REF!,6,FALSE())),IF(INDEX(#REF!,MATCH($A1045,#REF!,0),3),LEFT(VLOOKUP($A1045,#REF!,6,FALSE()),LEN(VLOOKUP($A1045,#REF!,6,FALSE()))-2),CONCATENATE(LEFT(VLOOKUP($A1045,#REF!,6,FALSE()),LEN(VLOOKUP($A1045,#REF!,6,FALSE()))-2),"*")),"")</f>
        <v>#VALUE!</v>
      </c>
      <c r="H1045" s="91" t="e">
        <f aca="false">IF(LEN(VLOOKUP($A1045,#REF!,7,FALSE())),IF(INDEX(#REF!,MATCH($A1045,#REF!,0),4),LEFT(VLOOKUP($A1045,#REF!,7,FALSE()),LEN(VLOOKUP($A1045,#REF!,7,FALSE()))-2),CONCATENATE(LEFT(VLOOKUP($A1045,#REF!,7,FALSE()),LEN(VLOOKUP($A1045,#REF!,7,FALSE()))-2),"*")),"")</f>
        <v>#VALUE!</v>
      </c>
      <c r="I1045" s="92" t="e">
        <f aca="false">IF(LEN(VLOOKUP($A1045,#REF!,8,FALSE())),UPPER(RIGHT(VLOOKUP($A1045,#REF!,8,FALSE()), 1)),"")</f>
        <v>#VALUE!</v>
      </c>
      <c r="J1045" s="90" t="e">
        <f aca="false">IF(LEN(VLOOKUP($A1045,#REF!,4,FALSE())),UPPER(RIGHT(VLOOKUP($A1045,#REF!,4,FALSE()), 1)),"")</f>
        <v>#VALUE!</v>
      </c>
      <c r="K1045" s="90" t="e">
        <f aca="false">IF(LEN(VLOOKUP($A1045,#REF!,5,FALSE())),UPPER(RIGHT(VLOOKUP($A1045,#REF!,5,FALSE()), 1)),"")</f>
        <v>#VALUE!</v>
      </c>
      <c r="L1045" s="90" t="e">
        <f aca="false">IF(LEN(VLOOKUP($A1045,#REF!,6,FALSE())),UPPER(RIGHT(VLOOKUP($A1045,#REF!,6,FALSE()), 1)),"")</f>
        <v>#VALUE!</v>
      </c>
      <c r="M1045" s="91" t="e">
        <f aca="false">IF(LEN(VLOOKUP($A1045,#REF!,7,FALSE())),UPPER(RIGHT(VLOOKUP($A1045,#REF!,7,FALSE()), 1)),"")</f>
        <v>#VALUE!</v>
      </c>
      <c r="N1045" s="185"/>
      <c r="O1045" s="185"/>
      <c r="P1045" s="185"/>
      <c r="Q1045" s="185"/>
      <c r="R1045" s="185"/>
      <c r="S1045" s="100" t="e">
        <f aca="false">HLOOKUP("Device Tree Pin Name",#REF!,MATCH($A1045,#REF!,0),FALSE())</f>
        <v>#VALUE!</v>
      </c>
      <c r="T1045" s="95" t="e">
        <f aca="false">HLOOKUP("power rail",#REF!,MATCH($A1045,#REF!,0),FALSE())</f>
        <v>#VALUE!</v>
      </c>
      <c r="U1045" s="96" t="e">
        <f aca="false">HLOOKUP("Wake Capable",#REF!,MATCH($A1045,#REF!,0),FALSE())</f>
        <v>#VALUE!</v>
      </c>
      <c r="V1045" s="96" t="e">
        <f aca="false">HLOOKUP("Strap",#REF!,MATCH($A1045,#REF!,0),FALSE())</f>
        <v>#VALUE!</v>
      </c>
      <c r="W1045" s="96"/>
      <c r="X1045" s="96"/>
      <c r="Y1045" s="96"/>
      <c r="Z1045" s="95"/>
      <c r="AA1045" s="95" t="e">
        <f aca="false">HLOOKUP("Pad type",#REF!,MATCH($A1045,#REF!,0),FALSE())</f>
        <v>#VALUE!</v>
      </c>
      <c r="AB1045" s="100"/>
      <c r="AC1045" s="100" t="e">
        <f aca="false">HLOOKUP("POR Pin State",#REF!,MATCH($A1045,#REF!,0),FALSE())</f>
        <v>#VALUE!</v>
      </c>
      <c r="AD1045" s="186"/>
      <c r="AE1045" s="187"/>
      <c r="AF1045" s="187"/>
      <c r="AG1045" s="187"/>
      <c r="AH1045" s="188"/>
      <c r="AI1045" s="188"/>
      <c r="AJ1045" s="189"/>
      <c r="AK1045" s="189"/>
      <c r="AL1045" s="189"/>
      <c r="AM1045" s="189"/>
      <c r="AN1045" s="189"/>
      <c r="AO1045" s="189"/>
      <c r="AP1045" s="189"/>
      <c r="AQ1045" s="194" t="s">
        <v>2545</v>
      </c>
      <c r="AR1045" s="104"/>
      <c r="AS1045" s="104"/>
      <c r="AT1045" s="104"/>
      <c r="AU1045" s="104"/>
      <c r="AV1045" s="104"/>
      <c r="AW1045" s="104"/>
      <c r="AX1045" s="104"/>
      <c r="AY1045" s="104"/>
      <c r="AZ1045" s="104"/>
      <c r="BA1045" s="104"/>
      <c r="BB1045" s="162"/>
      <c r="BC1045" s="104"/>
      <c r="BD1045" s="214"/>
      <c r="BE1045" s="213" t="s">
        <v>2546</v>
      </c>
      <c r="BF1045" s="108" t="e">
        <f aca="false">VLOOKUP($A1045,#REF!, 34, FALSE())</f>
        <v>#VALUE!</v>
      </c>
      <c r="BG1045" s="418" t="e">
        <f aca="false">VLOOKUP($A1045,#REF!, 22, FALSE())</f>
        <v>#VALUE!</v>
      </c>
      <c r="BH1045" s="109"/>
    </row>
    <row r="1046" s="193" customFormat="true" ht="12.75" hidden="false" customHeight="true" outlineLevel="0" collapsed="false">
      <c r="A1046" s="133" t="s">
        <v>2547</v>
      </c>
      <c r="B1046" s="86" t="e">
        <f aca="false">VLOOKUP($A1046,#REF!, 34, FALSE())</f>
        <v>#VALUE!</v>
      </c>
      <c r="C1046" s="87" t="str">
        <f aca="false">CONCATENATE("unused_",A1046)</f>
        <v>unused_DDR_XM3_B6DMI</v>
      </c>
      <c r="D1046" s="88" t="e">
        <f aca="false">IF(LEN(VLOOKUP($A1046,#REF!,8,FALSE())),LEFT(VLOOKUP($A1046,#REF!,8,FALSE()),LEN(VLOOKUP($A1046,#REF!,8,FALSE()))-2),"")</f>
        <v>#VALUE!</v>
      </c>
      <c r="E1046" s="89" t="e">
        <f aca="false">IF(LEN(VLOOKUP($A1046,#REF!,4,FALSE())),IF(INDEX(#REF!,MATCH($A1046,#REF!,0),1),LEFT(VLOOKUP($A1046,#REF!,4,FALSE()),LEN(VLOOKUP($A1046,#REF!,4,FALSE()))-2),CONCATENATE(LEFT(VLOOKUP($A1046,#REF!,4,FALSE()),LEN(VLOOKUP($A1046,#REF!,4,FALSE()))-2),"*")),"")</f>
        <v>#VALUE!</v>
      </c>
      <c r="F1046" s="90" t="e">
        <f aca="false">IF(LEN(VLOOKUP($A1046,#REF!,5,FALSE())),IF(INDEX(#REF!,MATCH($A1046,#REF!,0),2),LEFT(VLOOKUP($A1046,#REF!,5,FALSE()),LEN(VLOOKUP($A1046,#REF!,5,FALSE()))-2),CONCATENATE(LEFT(VLOOKUP($A1046,#REF!,5,FALSE()),LEN(VLOOKUP($A1046,#REF!,5,FALSE()))-2),"*")),"")</f>
        <v>#VALUE!</v>
      </c>
      <c r="G1046" s="90" t="e">
        <f aca="false">IF(LEN(VLOOKUP($A1046,#REF!,6,FALSE())),IF(INDEX(#REF!,MATCH($A1046,#REF!,0),3),LEFT(VLOOKUP($A1046,#REF!,6,FALSE()),LEN(VLOOKUP($A1046,#REF!,6,FALSE()))-2),CONCATENATE(LEFT(VLOOKUP($A1046,#REF!,6,FALSE()),LEN(VLOOKUP($A1046,#REF!,6,FALSE()))-2),"*")),"")</f>
        <v>#VALUE!</v>
      </c>
      <c r="H1046" s="91" t="e">
        <f aca="false">IF(LEN(VLOOKUP($A1046,#REF!,7,FALSE())),IF(INDEX(#REF!,MATCH($A1046,#REF!,0),4),LEFT(VLOOKUP($A1046,#REF!,7,FALSE()),LEN(VLOOKUP($A1046,#REF!,7,FALSE()))-2),CONCATENATE(LEFT(VLOOKUP($A1046,#REF!,7,FALSE()),LEN(VLOOKUP($A1046,#REF!,7,FALSE()))-2),"*")),"")</f>
        <v>#VALUE!</v>
      </c>
      <c r="I1046" s="92" t="e">
        <f aca="false">IF(LEN(VLOOKUP($A1046,#REF!,8,FALSE())),UPPER(RIGHT(VLOOKUP($A1046,#REF!,8,FALSE()), 1)),"")</f>
        <v>#VALUE!</v>
      </c>
      <c r="J1046" s="90" t="e">
        <f aca="false">IF(LEN(VLOOKUP($A1046,#REF!,4,FALSE())),UPPER(RIGHT(VLOOKUP($A1046,#REF!,4,FALSE()), 1)),"")</f>
        <v>#VALUE!</v>
      </c>
      <c r="K1046" s="90" t="e">
        <f aca="false">IF(LEN(VLOOKUP($A1046,#REF!,5,FALSE())),UPPER(RIGHT(VLOOKUP($A1046,#REF!,5,FALSE()), 1)),"")</f>
        <v>#VALUE!</v>
      </c>
      <c r="L1046" s="90" t="e">
        <f aca="false">IF(LEN(VLOOKUP($A1046,#REF!,6,FALSE())),UPPER(RIGHT(VLOOKUP($A1046,#REF!,6,FALSE()), 1)),"")</f>
        <v>#VALUE!</v>
      </c>
      <c r="M1046" s="91" t="e">
        <f aca="false">IF(LEN(VLOOKUP($A1046,#REF!,7,FALSE())),UPPER(RIGHT(VLOOKUP($A1046,#REF!,7,FALSE()), 1)),"")</f>
        <v>#VALUE!</v>
      </c>
      <c r="N1046" s="185"/>
      <c r="O1046" s="185"/>
      <c r="P1046" s="185"/>
      <c r="Q1046" s="185"/>
      <c r="R1046" s="185"/>
      <c r="S1046" s="100" t="e">
        <f aca="false">HLOOKUP("Device Tree Pin Name",#REF!,MATCH($A1046,#REF!,0),FALSE())</f>
        <v>#VALUE!</v>
      </c>
      <c r="T1046" s="95" t="e">
        <f aca="false">HLOOKUP("power rail",#REF!,MATCH($A1046,#REF!,0),FALSE())</f>
        <v>#VALUE!</v>
      </c>
      <c r="U1046" s="96" t="e">
        <f aca="false">HLOOKUP("Wake Capable",#REF!,MATCH($A1046,#REF!,0),FALSE())</f>
        <v>#VALUE!</v>
      </c>
      <c r="V1046" s="96" t="e">
        <f aca="false">HLOOKUP("Strap",#REF!,MATCH($A1046,#REF!,0),FALSE())</f>
        <v>#VALUE!</v>
      </c>
      <c r="W1046" s="96"/>
      <c r="X1046" s="96"/>
      <c r="Y1046" s="96"/>
      <c r="Z1046" s="95"/>
      <c r="AA1046" s="95" t="e">
        <f aca="false">HLOOKUP("Pad type",#REF!,MATCH($A1046,#REF!,0),FALSE())</f>
        <v>#VALUE!</v>
      </c>
      <c r="AB1046" s="100"/>
      <c r="AC1046" s="100" t="e">
        <f aca="false">HLOOKUP("POR Pin State",#REF!,MATCH($A1046,#REF!,0),FALSE())</f>
        <v>#VALUE!</v>
      </c>
      <c r="AD1046" s="186"/>
      <c r="AE1046" s="187"/>
      <c r="AF1046" s="187"/>
      <c r="AG1046" s="187"/>
      <c r="AH1046" s="188"/>
      <c r="AI1046" s="188"/>
      <c r="AJ1046" s="189"/>
      <c r="AK1046" s="189"/>
      <c r="AL1046" s="189"/>
      <c r="AM1046" s="189"/>
      <c r="AN1046" s="189"/>
      <c r="AO1046" s="189"/>
      <c r="AP1046" s="189"/>
      <c r="AQ1046" s="194" t="s">
        <v>2547</v>
      </c>
      <c r="AR1046" s="104"/>
      <c r="AS1046" s="104"/>
      <c r="AT1046" s="104"/>
      <c r="AU1046" s="104"/>
      <c r="AV1046" s="104"/>
      <c r="AW1046" s="104"/>
      <c r="AX1046" s="104"/>
      <c r="AY1046" s="104"/>
      <c r="AZ1046" s="104"/>
      <c r="BA1046" s="104"/>
      <c r="BB1046" s="162"/>
      <c r="BC1046" s="104"/>
      <c r="BD1046" s="214"/>
      <c r="BE1046" s="213" t="s">
        <v>2548</v>
      </c>
      <c r="BF1046" s="108" t="e">
        <f aca="false">VLOOKUP($A1046,#REF!, 34, FALSE())</f>
        <v>#VALUE!</v>
      </c>
      <c r="BG1046" s="418" t="e">
        <f aca="false">VLOOKUP($A1046,#REF!, 22, FALSE())</f>
        <v>#VALUE!</v>
      </c>
      <c r="BH1046" s="109"/>
    </row>
    <row r="1047" s="193" customFormat="true" ht="12.75" hidden="false" customHeight="true" outlineLevel="0" collapsed="false">
      <c r="A1047" s="133" t="s">
        <v>2549</v>
      </c>
      <c r="B1047" s="86" t="e">
        <f aca="false">VLOOKUP($A1047,#REF!, 34, FALSE())</f>
        <v>#VALUE!</v>
      </c>
      <c r="C1047" s="87" t="str">
        <f aca="false">CONCATENATE("unused_",A1047)</f>
        <v>unused_DDR_XM3_B6WCK_P</v>
      </c>
      <c r="D1047" s="88" t="e">
        <f aca="false">IF(LEN(VLOOKUP($A1047,#REF!,8,FALSE())),LEFT(VLOOKUP($A1047,#REF!,8,FALSE()),LEN(VLOOKUP($A1047,#REF!,8,FALSE()))-2),"")</f>
        <v>#VALUE!</v>
      </c>
      <c r="E1047" s="89" t="e">
        <f aca="false">IF(LEN(VLOOKUP($A1047,#REF!,4,FALSE())),IF(INDEX(#REF!,MATCH($A1047,#REF!,0),1),LEFT(VLOOKUP($A1047,#REF!,4,FALSE()),LEN(VLOOKUP($A1047,#REF!,4,FALSE()))-2),CONCATENATE(LEFT(VLOOKUP($A1047,#REF!,4,FALSE()),LEN(VLOOKUP($A1047,#REF!,4,FALSE()))-2),"*")),"")</f>
        <v>#VALUE!</v>
      </c>
      <c r="F1047" s="90" t="e">
        <f aca="false">IF(LEN(VLOOKUP($A1047,#REF!,5,FALSE())),IF(INDEX(#REF!,MATCH($A1047,#REF!,0),2),LEFT(VLOOKUP($A1047,#REF!,5,FALSE()),LEN(VLOOKUP($A1047,#REF!,5,FALSE()))-2),CONCATENATE(LEFT(VLOOKUP($A1047,#REF!,5,FALSE()),LEN(VLOOKUP($A1047,#REF!,5,FALSE()))-2),"*")),"")</f>
        <v>#VALUE!</v>
      </c>
      <c r="G1047" s="90" t="e">
        <f aca="false">IF(LEN(VLOOKUP($A1047,#REF!,6,FALSE())),IF(INDEX(#REF!,MATCH($A1047,#REF!,0),3),LEFT(VLOOKUP($A1047,#REF!,6,FALSE()),LEN(VLOOKUP($A1047,#REF!,6,FALSE()))-2),CONCATENATE(LEFT(VLOOKUP($A1047,#REF!,6,FALSE()),LEN(VLOOKUP($A1047,#REF!,6,FALSE()))-2),"*")),"")</f>
        <v>#VALUE!</v>
      </c>
      <c r="H1047" s="91" t="e">
        <f aca="false">IF(LEN(VLOOKUP($A1047,#REF!,7,FALSE())),IF(INDEX(#REF!,MATCH($A1047,#REF!,0),4),LEFT(VLOOKUP($A1047,#REF!,7,FALSE()),LEN(VLOOKUP($A1047,#REF!,7,FALSE()))-2),CONCATENATE(LEFT(VLOOKUP($A1047,#REF!,7,FALSE()),LEN(VLOOKUP($A1047,#REF!,7,FALSE()))-2),"*")),"")</f>
        <v>#VALUE!</v>
      </c>
      <c r="I1047" s="92" t="e">
        <f aca="false">IF(LEN(VLOOKUP($A1047,#REF!,8,FALSE())),UPPER(RIGHT(VLOOKUP($A1047,#REF!,8,FALSE()), 1)),"")</f>
        <v>#VALUE!</v>
      </c>
      <c r="J1047" s="90" t="e">
        <f aca="false">IF(LEN(VLOOKUP($A1047,#REF!,4,FALSE())),UPPER(RIGHT(VLOOKUP($A1047,#REF!,4,FALSE()), 1)),"")</f>
        <v>#VALUE!</v>
      </c>
      <c r="K1047" s="90" t="e">
        <f aca="false">IF(LEN(VLOOKUP($A1047,#REF!,5,FALSE())),UPPER(RIGHT(VLOOKUP($A1047,#REF!,5,FALSE()), 1)),"")</f>
        <v>#VALUE!</v>
      </c>
      <c r="L1047" s="90" t="e">
        <f aca="false">IF(LEN(VLOOKUP($A1047,#REF!,6,FALSE())),UPPER(RIGHT(VLOOKUP($A1047,#REF!,6,FALSE()), 1)),"")</f>
        <v>#VALUE!</v>
      </c>
      <c r="M1047" s="91" t="e">
        <f aca="false">IF(LEN(VLOOKUP($A1047,#REF!,7,FALSE())),UPPER(RIGHT(VLOOKUP($A1047,#REF!,7,FALSE()), 1)),"")</f>
        <v>#VALUE!</v>
      </c>
      <c r="N1047" s="185"/>
      <c r="O1047" s="185"/>
      <c r="P1047" s="185"/>
      <c r="Q1047" s="185"/>
      <c r="R1047" s="185"/>
      <c r="S1047" s="100" t="e">
        <f aca="false">HLOOKUP("Device Tree Pin Name",#REF!,MATCH($A1047,#REF!,0),FALSE())</f>
        <v>#VALUE!</v>
      </c>
      <c r="T1047" s="95" t="e">
        <f aca="false">HLOOKUP("power rail",#REF!,MATCH($A1047,#REF!,0),FALSE())</f>
        <v>#VALUE!</v>
      </c>
      <c r="U1047" s="96" t="e">
        <f aca="false">HLOOKUP("Wake Capable",#REF!,MATCH($A1047,#REF!,0),FALSE())</f>
        <v>#VALUE!</v>
      </c>
      <c r="V1047" s="96" t="e">
        <f aca="false">HLOOKUP("Strap",#REF!,MATCH($A1047,#REF!,0),FALSE())</f>
        <v>#VALUE!</v>
      </c>
      <c r="W1047" s="96"/>
      <c r="X1047" s="96"/>
      <c r="Y1047" s="96"/>
      <c r="Z1047" s="95"/>
      <c r="AA1047" s="95" t="e">
        <f aca="false">HLOOKUP("Pad type",#REF!,MATCH($A1047,#REF!,0),FALSE())</f>
        <v>#VALUE!</v>
      </c>
      <c r="AB1047" s="100"/>
      <c r="AC1047" s="100" t="e">
        <f aca="false">HLOOKUP("POR Pin State",#REF!,MATCH($A1047,#REF!,0),FALSE())</f>
        <v>#VALUE!</v>
      </c>
      <c r="AD1047" s="186"/>
      <c r="AE1047" s="187"/>
      <c r="AF1047" s="187"/>
      <c r="AG1047" s="187"/>
      <c r="AH1047" s="188"/>
      <c r="AI1047" s="188"/>
      <c r="AJ1047" s="189"/>
      <c r="AK1047" s="189"/>
      <c r="AL1047" s="189"/>
      <c r="AM1047" s="189"/>
      <c r="AN1047" s="189"/>
      <c r="AO1047" s="189"/>
      <c r="AP1047" s="189"/>
      <c r="AQ1047" s="194" t="s">
        <v>2549</v>
      </c>
      <c r="AR1047" s="104"/>
      <c r="AS1047" s="104"/>
      <c r="AT1047" s="104"/>
      <c r="AU1047" s="104"/>
      <c r="AV1047" s="104"/>
      <c r="AW1047" s="104"/>
      <c r="AX1047" s="104"/>
      <c r="AY1047" s="104"/>
      <c r="AZ1047" s="104"/>
      <c r="BA1047" s="104"/>
      <c r="BB1047" s="162"/>
      <c r="BC1047" s="104"/>
      <c r="BD1047" s="214"/>
      <c r="BE1047" s="213" t="s">
        <v>2550</v>
      </c>
      <c r="BF1047" s="108" t="e">
        <f aca="false">VLOOKUP($A1047,#REF!, 34, FALSE())</f>
        <v>#VALUE!</v>
      </c>
      <c r="BG1047" s="418" t="e">
        <f aca="false">VLOOKUP($A1047,#REF!, 22, FALSE())</f>
        <v>#VALUE!</v>
      </c>
      <c r="BH1047" s="109"/>
    </row>
    <row r="1048" s="193" customFormat="true" ht="12.75" hidden="false" customHeight="true" outlineLevel="0" collapsed="false">
      <c r="A1048" s="133" t="s">
        <v>2551</v>
      </c>
      <c r="B1048" s="86" t="e">
        <f aca="false">VLOOKUP($A1048,#REF!, 34, FALSE())</f>
        <v>#VALUE!</v>
      </c>
      <c r="C1048" s="87" t="str">
        <f aca="false">CONCATENATE("unused_",A1048)</f>
        <v>unused_DDR_XM3_B6WCK_N</v>
      </c>
      <c r="D1048" s="88" t="e">
        <f aca="false">IF(LEN(VLOOKUP($A1048,#REF!,8,FALSE())),LEFT(VLOOKUP($A1048,#REF!,8,FALSE()),LEN(VLOOKUP($A1048,#REF!,8,FALSE()))-2),"")</f>
        <v>#VALUE!</v>
      </c>
      <c r="E1048" s="89" t="e">
        <f aca="false">IF(LEN(VLOOKUP($A1048,#REF!,4,FALSE())),IF(INDEX(#REF!,MATCH($A1048,#REF!,0),1),LEFT(VLOOKUP($A1048,#REF!,4,FALSE()),LEN(VLOOKUP($A1048,#REF!,4,FALSE()))-2),CONCATENATE(LEFT(VLOOKUP($A1048,#REF!,4,FALSE()),LEN(VLOOKUP($A1048,#REF!,4,FALSE()))-2),"*")),"")</f>
        <v>#VALUE!</v>
      </c>
      <c r="F1048" s="90" t="e">
        <f aca="false">IF(LEN(VLOOKUP($A1048,#REF!,5,FALSE())),IF(INDEX(#REF!,MATCH($A1048,#REF!,0),2),LEFT(VLOOKUP($A1048,#REF!,5,FALSE()),LEN(VLOOKUP($A1048,#REF!,5,FALSE()))-2),CONCATENATE(LEFT(VLOOKUP($A1048,#REF!,5,FALSE()),LEN(VLOOKUP($A1048,#REF!,5,FALSE()))-2),"*")),"")</f>
        <v>#VALUE!</v>
      </c>
      <c r="G1048" s="90" t="e">
        <f aca="false">IF(LEN(VLOOKUP($A1048,#REF!,6,FALSE())),IF(INDEX(#REF!,MATCH($A1048,#REF!,0),3),LEFT(VLOOKUP($A1048,#REF!,6,FALSE()),LEN(VLOOKUP($A1048,#REF!,6,FALSE()))-2),CONCATENATE(LEFT(VLOOKUP($A1048,#REF!,6,FALSE()),LEN(VLOOKUP($A1048,#REF!,6,FALSE()))-2),"*")),"")</f>
        <v>#VALUE!</v>
      </c>
      <c r="H1048" s="91" t="e">
        <f aca="false">IF(LEN(VLOOKUP($A1048,#REF!,7,FALSE())),IF(INDEX(#REF!,MATCH($A1048,#REF!,0),4),LEFT(VLOOKUP($A1048,#REF!,7,FALSE()),LEN(VLOOKUP($A1048,#REF!,7,FALSE()))-2),CONCATENATE(LEFT(VLOOKUP($A1048,#REF!,7,FALSE()),LEN(VLOOKUP($A1048,#REF!,7,FALSE()))-2),"*")),"")</f>
        <v>#VALUE!</v>
      </c>
      <c r="I1048" s="92" t="e">
        <f aca="false">IF(LEN(VLOOKUP($A1048,#REF!,8,FALSE())),UPPER(RIGHT(VLOOKUP($A1048,#REF!,8,FALSE()), 1)),"")</f>
        <v>#VALUE!</v>
      </c>
      <c r="J1048" s="90" t="e">
        <f aca="false">IF(LEN(VLOOKUP($A1048,#REF!,4,FALSE())),UPPER(RIGHT(VLOOKUP($A1048,#REF!,4,FALSE()), 1)),"")</f>
        <v>#VALUE!</v>
      </c>
      <c r="K1048" s="90" t="e">
        <f aca="false">IF(LEN(VLOOKUP($A1048,#REF!,5,FALSE())),UPPER(RIGHT(VLOOKUP($A1048,#REF!,5,FALSE()), 1)),"")</f>
        <v>#VALUE!</v>
      </c>
      <c r="L1048" s="90" t="e">
        <f aca="false">IF(LEN(VLOOKUP($A1048,#REF!,6,FALSE())),UPPER(RIGHT(VLOOKUP($A1048,#REF!,6,FALSE()), 1)),"")</f>
        <v>#VALUE!</v>
      </c>
      <c r="M1048" s="91" t="e">
        <f aca="false">IF(LEN(VLOOKUP($A1048,#REF!,7,FALSE())),UPPER(RIGHT(VLOOKUP($A1048,#REF!,7,FALSE()), 1)),"")</f>
        <v>#VALUE!</v>
      </c>
      <c r="N1048" s="185"/>
      <c r="O1048" s="185"/>
      <c r="P1048" s="185"/>
      <c r="Q1048" s="185"/>
      <c r="R1048" s="185"/>
      <c r="S1048" s="100" t="e">
        <f aca="false">HLOOKUP("Device Tree Pin Name",#REF!,MATCH($A1048,#REF!,0),FALSE())</f>
        <v>#VALUE!</v>
      </c>
      <c r="T1048" s="95" t="e">
        <f aca="false">HLOOKUP("power rail",#REF!,MATCH($A1048,#REF!,0),FALSE())</f>
        <v>#VALUE!</v>
      </c>
      <c r="U1048" s="96" t="e">
        <f aca="false">HLOOKUP("Wake Capable",#REF!,MATCH($A1048,#REF!,0),FALSE())</f>
        <v>#VALUE!</v>
      </c>
      <c r="V1048" s="96" t="e">
        <f aca="false">HLOOKUP("Strap",#REF!,MATCH($A1048,#REF!,0),FALSE())</f>
        <v>#VALUE!</v>
      </c>
      <c r="W1048" s="96"/>
      <c r="X1048" s="96"/>
      <c r="Y1048" s="96"/>
      <c r="Z1048" s="95"/>
      <c r="AA1048" s="95" t="e">
        <f aca="false">HLOOKUP("Pad type",#REF!,MATCH($A1048,#REF!,0),FALSE())</f>
        <v>#VALUE!</v>
      </c>
      <c r="AB1048" s="100"/>
      <c r="AC1048" s="100" t="e">
        <f aca="false">HLOOKUP("POR Pin State",#REF!,MATCH($A1048,#REF!,0),FALSE())</f>
        <v>#VALUE!</v>
      </c>
      <c r="AD1048" s="186"/>
      <c r="AE1048" s="187"/>
      <c r="AF1048" s="187"/>
      <c r="AG1048" s="187"/>
      <c r="AH1048" s="188"/>
      <c r="AI1048" s="188"/>
      <c r="AJ1048" s="189"/>
      <c r="AK1048" s="189"/>
      <c r="AL1048" s="189"/>
      <c r="AM1048" s="189"/>
      <c r="AN1048" s="189"/>
      <c r="AO1048" s="189"/>
      <c r="AP1048" s="189"/>
      <c r="AQ1048" s="194" t="s">
        <v>2551</v>
      </c>
      <c r="AR1048" s="104"/>
      <c r="AS1048" s="104"/>
      <c r="AT1048" s="104"/>
      <c r="AU1048" s="104"/>
      <c r="AV1048" s="104"/>
      <c r="AW1048" s="104"/>
      <c r="AX1048" s="104"/>
      <c r="AY1048" s="104"/>
      <c r="AZ1048" s="104"/>
      <c r="BA1048" s="104"/>
      <c r="BB1048" s="162"/>
      <c r="BC1048" s="104"/>
      <c r="BD1048" s="214"/>
      <c r="BE1048" s="213" t="s">
        <v>2552</v>
      </c>
      <c r="BF1048" s="108" t="e">
        <f aca="false">VLOOKUP($A1048,#REF!, 34, FALSE())</f>
        <v>#VALUE!</v>
      </c>
      <c r="BG1048" s="418" t="e">
        <f aca="false">VLOOKUP($A1048,#REF!, 22, FALSE())</f>
        <v>#VALUE!</v>
      </c>
      <c r="BH1048" s="109"/>
    </row>
    <row r="1049" s="193" customFormat="true" ht="12.75" hidden="false" customHeight="true" outlineLevel="0" collapsed="false">
      <c r="A1049" s="133" t="s">
        <v>2553</v>
      </c>
      <c r="B1049" s="86" t="e">
        <f aca="false">VLOOKUP($A1049,#REF!, 34, FALSE())</f>
        <v>#VALUE!</v>
      </c>
      <c r="C1049" s="87" t="str">
        <f aca="false">CONCATENATE("unused_",A1049)</f>
        <v>unused_DDR_XM3_B6RDQS_P</v>
      </c>
      <c r="D1049" s="88" t="e">
        <f aca="false">IF(LEN(VLOOKUP($A1049,#REF!,8,FALSE())),LEFT(VLOOKUP($A1049,#REF!,8,FALSE()),LEN(VLOOKUP($A1049,#REF!,8,FALSE()))-2),"")</f>
        <v>#VALUE!</v>
      </c>
      <c r="E1049" s="89" t="e">
        <f aca="false">IF(LEN(VLOOKUP($A1049,#REF!,4,FALSE())),IF(INDEX(#REF!,MATCH($A1049,#REF!,0),1),LEFT(VLOOKUP($A1049,#REF!,4,FALSE()),LEN(VLOOKUP($A1049,#REF!,4,FALSE()))-2),CONCATENATE(LEFT(VLOOKUP($A1049,#REF!,4,FALSE()),LEN(VLOOKUP($A1049,#REF!,4,FALSE()))-2),"*")),"")</f>
        <v>#VALUE!</v>
      </c>
      <c r="F1049" s="90" t="e">
        <f aca="false">IF(LEN(VLOOKUP($A1049,#REF!,5,FALSE())),IF(INDEX(#REF!,MATCH($A1049,#REF!,0),2),LEFT(VLOOKUP($A1049,#REF!,5,FALSE()),LEN(VLOOKUP($A1049,#REF!,5,FALSE()))-2),CONCATENATE(LEFT(VLOOKUP($A1049,#REF!,5,FALSE()),LEN(VLOOKUP($A1049,#REF!,5,FALSE()))-2),"*")),"")</f>
        <v>#VALUE!</v>
      </c>
      <c r="G1049" s="90" t="e">
        <f aca="false">IF(LEN(VLOOKUP($A1049,#REF!,6,FALSE())),IF(INDEX(#REF!,MATCH($A1049,#REF!,0),3),LEFT(VLOOKUP($A1049,#REF!,6,FALSE()),LEN(VLOOKUP($A1049,#REF!,6,FALSE()))-2),CONCATENATE(LEFT(VLOOKUP($A1049,#REF!,6,FALSE()),LEN(VLOOKUP($A1049,#REF!,6,FALSE()))-2),"*")),"")</f>
        <v>#VALUE!</v>
      </c>
      <c r="H1049" s="91" t="e">
        <f aca="false">IF(LEN(VLOOKUP($A1049,#REF!,7,FALSE())),IF(INDEX(#REF!,MATCH($A1049,#REF!,0),4),LEFT(VLOOKUP($A1049,#REF!,7,FALSE()),LEN(VLOOKUP($A1049,#REF!,7,FALSE()))-2),CONCATENATE(LEFT(VLOOKUP($A1049,#REF!,7,FALSE()),LEN(VLOOKUP($A1049,#REF!,7,FALSE()))-2),"*")),"")</f>
        <v>#VALUE!</v>
      </c>
      <c r="I1049" s="92" t="e">
        <f aca="false">IF(LEN(VLOOKUP($A1049,#REF!,8,FALSE())),UPPER(RIGHT(VLOOKUP($A1049,#REF!,8,FALSE()), 1)),"")</f>
        <v>#VALUE!</v>
      </c>
      <c r="J1049" s="90" t="e">
        <f aca="false">IF(LEN(VLOOKUP($A1049,#REF!,4,FALSE())),UPPER(RIGHT(VLOOKUP($A1049,#REF!,4,FALSE()), 1)),"")</f>
        <v>#VALUE!</v>
      </c>
      <c r="K1049" s="90" t="e">
        <f aca="false">IF(LEN(VLOOKUP($A1049,#REF!,5,FALSE())),UPPER(RIGHT(VLOOKUP($A1049,#REF!,5,FALSE()), 1)),"")</f>
        <v>#VALUE!</v>
      </c>
      <c r="L1049" s="90" t="e">
        <f aca="false">IF(LEN(VLOOKUP($A1049,#REF!,6,FALSE())),UPPER(RIGHT(VLOOKUP($A1049,#REF!,6,FALSE()), 1)),"")</f>
        <v>#VALUE!</v>
      </c>
      <c r="M1049" s="91" t="e">
        <f aca="false">IF(LEN(VLOOKUP($A1049,#REF!,7,FALSE())),UPPER(RIGHT(VLOOKUP($A1049,#REF!,7,FALSE()), 1)),"")</f>
        <v>#VALUE!</v>
      </c>
      <c r="N1049" s="185"/>
      <c r="O1049" s="185"/>
      <c r="P1049" s="185"/>
      <c r="Q1049" s="185"/>
      <c r="R1049" s="185"/>
      <c r="S1049" s="100" t="e">
        <f aca="false">HLOOKUP("Device Tree Pin Name",#REF!,MATCH($A1049,#REF!,0),FALSE())</f>
        <v>#VALUE!</v>
      </c>
      <c r="T1049" s="95" t="e">
        <f aca="false">HLOOKUP("power rail",#REF!,MATCH($A1049,#REF!,0),FALSE())</f>
        <v>#VALUE!</v>
      </c>
      <c r="U1049" s="96" t="e">
        <f aca="false">HLOOKUP("Wake Capable",#REF!,MATCH($A1049,#REF!,0),FALSE())</f>
        <v>#VALUE!</v>
      </c>
      <c r="V1049" s="96" t="e">
        <f aca="false">HLOOKUP("Strap",#REF!,MATCH($A1049,#REF!,0),FALSE())</f>
        <v>#VALUE!</v>
      </c>
      <c r="W1049" s="96"/>
      <c r="X1049" s="96"/>
      <c r="Y1049" s="96"/>
      <c r="Z1049" s="95"/>
      <c r="AA1049" s="95" t="e">
        <f aca="false">HLOOKUP("Pad type",#REF!,MATCH($A1049,#REF!,0),FALSE())</f>
        <v>#VALUE!</v>
      </c>
      <c r="AB1049" s="100"/>
      <c r="AC1049" s="100" t="e">
        <f aca="false">HLOOKUP("POR Pin State",#REF!,MATCH($A1049,#REF!,0),FALSE())</f>
        <v>#VALUE!</v>
      </c>
      <c r="AD1049" s="186"/>
      <c r="AE1049" s="187"/>
      <c r="AF1049" s="187"/>
      <c r="AG1049" s="187"/>
      <c r="AH1049" s="188"/>
      <c r="AI1049" s="188"/>
      <c r="AJ1049" s="189"/>
      <c r="AK1049" s="189"/>
      <c r="AL1049" s="189"/>
      <c r="AM1049" s="189"/>
      <c r="AN1049" s="189"/>
      <c r="AO1049" s="189"/>
      <c r="AP1049" s="189"/>
      <c r="AQ1049" s="194" t="s">
        <v>2553</v>
      </c>
      <c r="AR1049" s="104"/>
      <c r="AS1049" s="104"/>
      <c r="AT1049" s="104"/>
      <c r="AU1049" s="104"/>
      <c r="AV1049" s="104"/>
      <c r="AW1049" s="104"/>
      <c r="AX1049" s="104"/>
      <c r="AY1049" s="104"/>
      <c r="AZ1049" s="104"/>
      <c r="BA1049" s="104"/>
      <c r="BB1049" s="162"/>
      <c r="BC1049" s="104"/>
      <c r="BD1049" s="214"/>
      <c r="BE1049" s="213" t="s">
        <v>2554</v>
      </c>
      <c r="BF1049" s="108" t="e">
        <f aca="false">VLOOKUP($A1049,#REF!, 34, FALSE())</f>
        <v>#VALUE!</v>
      </c>
      <c r="BG1049" s="418" t="e">
        <f aca="false">VLOOKUP($A1049,#REF!, 22, FALSE())</f>
        <v>#VALUE!</v>
      </c>
      <c r="BH1049" s="109"/>
    </row>
    <row r="1050" s="193" customFormat="true" ht="12.75" hidden="false" customHeight="true" outlineLevel="0" collapsed="false">
      <c r="A1050" s="133" t="s">
        <v>2555</v>
      </c>
      <c r="B1050" s="86" t="e">
        <f aca="false">VLOOKUP($A1050,#REF!, 34, FALSE())</f>
        <v>#VALUE!</v>
      </c>
      <c r="C1050" s="87" t="str">
        <f aca="false">CONCATENATE("unused_",A1050)</f>
        <v>unused_DDR_XM3_B6RDQS_N</v>
      </c>
      <c r="D1050" s="88" t="e">
        <f aca="false">IF(LEN(VLOOKUP($A1050,#REF!,8,FALSE())),LEFT(VLOOKUP($A1050,#REF!,8,FALSE()),LEN(VLOOKUP($A1050,#REF!,8,FALSE()))-2),"")</f>
        <v>#VALUE!</v>
      </c>
      <c r="E1050" s="89" t="e">
        <f aca="false">IF(LEN(VLOOKUP($A1050,#REF!,4,FALSE())),IF(INDEX(#REF!,MATCH($A1050,#REF!,0),1),LEFT(VLOOKUP($A1050,#REF!,4,FALSE()),LEN(VLOOKUP($A1050,#REF!,4,FALSE()))-2),CONCATENATE(LEFT(VLOOKUP($A1050,#REF!,4,FALSE()),LEN(VLOOKUP($A1050,#REF!,4,FALSE()))-2),"*")),"")</f>
        <v>#VALUE!</v>
      </c>
      <c r="F1050" s="90" t="e">
        <f aca="false">IF(LEN(VLOOKUP($A1050,#REF!,5,FALSE())),IF(INDEX(#REF!,MATCH($A1050,#REF!,0),2),LEFT(VLOOKUP($A1050,#REF!,5,FALSE()),LEN(VLOOKUP($A1050,#REF!,5,FALSE()))-2),CONCATENATE(LEFT(VLOOKUP($A1050,#REF!,5,FALSE()),LEN(VLOOKUP($A1050,#REF!,5,FALSE()))-2),"*")),"")</f>
        <v>#VALUE!</v>
      </c>
      <c r="G1050" s="90" t="e">
        <f aca="false">IF(LEN(VLOOKUP($A1050,#REF!,6,FALSE())),IF(INDEX(#REF!,MATCH($A1050,#REF!,0),3),LEFT(VLOOKUP($A1050,#REF!,6,FALSE()),LEN(VLOOKUP($A1050,#REF!,6,FALSE()))-2),CONCATENATE(LEFT(VLOOKUP($A1050,#REF!,6,FALSE()),LEN(VLOOKUP($A1050,#REF!,6,FALSE()))-2),"*")),"")</f>
        <v>#VALUE!</v>
      </c>
      <c r="H1050" s="91" t="e">
        <f aca="false">IF(LEN(VLOOKUP($A1050,#REF!,7,FALSE())),IF(INDEX(#REF!,MATCH($A1050,#REF!,0),4),LEFT(VLOOKUP($A1050,#REF!,7,FALSE()),LEN(VLOOKUP($A1050,#REF!,7,FALSE()))-2),CONCATENATE(LEFT(VLOOKUP($A1050,#REF!,7,FALSE()),LEN(VLOOKUP($A1050,#REF!,7,FALSE()))-2),"*")),"")</f>
        <v>#VALUE!</v>
      </c>
      <c r="I1050" s="92" t="e">
        <f aca="false">IF(LEN(VLOOKUP($A1050,#REF!,8,FALSE())),UPPER(RIGHT(VLOOKUP($A1050,#REF!,8,FALSE()), 1)),"")</f>
        <v>#VALUE!</v>
      </c>
      <c r="J1050" s="90" t="e">
        <f aca="false">IF(LEN(VLOOKUP($A1050,#REF!,4,FALSE())),UPPER(RIGHT(VLOOKUP($A1050,#REF!,4,FALSE()), 1)),"")</f>
        <v>#VALUE!</v>
      </c>
      <c r="K1050" s="90" t="e">
        <f aca="false">IF(LEN(VLOOKUP($A1050,#REF!,5,FALSE())),UPPER(RIGHT(VLOOKUP($A1050,#REF!,5,FALSE()), 1)),"")</f>
        <v>#VALUE!</v>
      </c>
      <c r="L1050" s="90" t="e">
        <f aca="false">IF(LEN(VLOOKUP($A1050,#REF!,6,FALSE())),UPPER(RIGHT(VLOOKUP($A1050,#REF!,6,FALSE()), 1)),"")</f>
        <v>#VALUE!</v>
      </c>
      <c r="M1050" s="91" t="e">
        <f aca="false">IF(LEN(VLOOKUP($A1050,#REF!,7,FALSE())),UPPER(RIGHT(VLOOKUP($A1050,#REF!,7,FALSE()), 1)),"")</f>
        <v>#VALUE!</v>
      </c>
      <c r="N1050" s="185"/>
      <c r="O1050" s="185"/>
      <c r="P1050" s="185"/>
      <c r="Q1050" s="185"/>
      <c r="R1050" s="185"/>
      <c r="S1050" s="100" t="e">
        <f aca="false">HLOOKUP("Device Tree Pin Name",#REF!,MATCH($A1050,#REF!,0),FALSE())</f>
        <v>#VALUE!</v>
      </c>
      <c r="T1050" s="95" t="e">
        <f aca="false">HLOOKUP("power rail",#REF!,MATCH($A1050,#REF!,0),FALSE())</f>
        <v>#VALUE!</v>
      </c>
      <c r="U1050" s="96" t="e">
        <f aca="false">HLOOKUP("Wake Capable",#REF!,MATCH($A1050,#REF!,0),FALSE())</f>
        <v>#VALUE!</v>
      </c>
      <c r="V1050" s="96" t="e">
        <f aca="false">HLOOKUP("Strap",#REF!,MATCH($A1050,#REF!,0),FALSE())</f>
        <v>#VALUE!</v>
      </c>
      <c r="W1050" s="96"/>
      <c r="X1050" s="96"/>
      <c r="Y1050" s="96"/>
      <c r="Z1050" s="95"/>
      <c r="AA1050" s="95" t="e">
        <f aca="false">HLOOKUP("Pad type",#REF!,MATCH($A1050,#REF!,0),FALSE())</f>
        <v>#VALUE!</v>
      </c>
      <c r="AB1050" s="100"/>
      <c r="AC1050" s="100" t="e">
        <f aca="false">HLOOKUP("POR Pin State",#REF!,MATCH($A1050,#REF!,0),FALSE())</f>
        <v>#VALUE!</v>
      </c>
      <c r="AD1050" s="186"/>
      <c r="AE1050" s="187"/>
      <c r="AF1050" s="187"/>
      <c r="AG1050" s="187"/>
      <c r="AH1050" s="188"/>
      <c r="AI1050" s="188"/>
      <c r="AJ1050" s="189"/>
      <c r="AK1050" s="189"/>
      <c r="AL1050" s="189"/>
      <c r="AM1050" s="189"/>
      <c r="AN1050" s="189"/>
      <c r="AO1050" s="189"/>
      <c r="AP1050" s="189"/>
      <c r="AQ1050" s="194" t="s">
        <v>2555</v>
      </c>
      <c r="AR1050" s="104"/>
      <c r="AS1050" s="104"/>
      <c r="AT1050" s="104"/>
      <c r="AU1050" s="104"/>
      <c r="AV1050" s="104"/>
      <c r="AW1050" s="104"/>
      <c r="AX1050" s="104"/>
      <c r="AY1050" s="104"/>
      <c r="AZ1050" s="104"/>
      <c r="BA1050" s="104"/>
      <c r="BB1050" s="162"/>
      <c r="BC1050" s="104"/>
      <c r="BD1050" s="214"/>
      <c r="BE1050" s="213" t="s">
        <v>2556</v>
      </c>
      <c r="BF1050" s="108" t="e">
        <f aca="false">VLOOKUP($A1050,#REF!, 34, FALSE())</f>
        <v>#VALUE!</v>
      </c>
      <c r="BG1050" s="418" t="e">
        <f aca="false">VLOOKUP($A1050,#REF!, 22, FALSE())</f>
        <v>#VALUE!</v>
      </c>
      <c r="BH1050" s="109"/>
    </row>
    <row r="1051" s="193" customFormat="true" ht="12.75" hidden="false" customHeight="true" outlineLevel="0" collapsed="false">
      <c r="A1051" s="133" t="s">
        <v>2557</v>
      </c>
      <c r="B1051" s="86" t="e">
        <f aca="false">VLOOKUP($A1051,#REF!, 34, FALSE())</f>
        <v>#VALUE!</v>
      </c>
      <c r="C1051" s="87" t="str">
        <f aca="false">CONCATENATE("unused_",A1051)</f>
        <v>unused_DDR_XM3_B7A_CA0</v>
      </c>
      <c r="D1051" s="88" t="e">
        <f aca="false">IF(LEN(VLOOKUP($A1051,#REF!,8,FALSE())),LEFT(VLOOKUP($A1051,#REF!,8,FALSE()),LEN(VLOOKUP($A1051,#REF!,8,FALSE()))-2),"")</f>
        <v>#VALUE!</v>
      </c>
      <c r="E1051" s="89" t="e">
        <f aca="false">IF(LEN(VLOOKUP($A1051,#REF!,4,FALSE())),IF(INDEX(#REF!,MATCH($A1051,#REF!,0),1),LEFT(VLOOKUP($A1051,#REF!,4,FALSE()),LEN(VLOOKUP($A1051,#REF!,4,FALSE()))-2),CONCATENATE(LEFT(VLOOKUP($A1051,#REF!,4,FALSE()),LEN(VLOOKUP($A1051,#REF!,4,FALSE()))-2),"*")),"")</f>
        <v>#VALUE!</v>
      </c>
      <c r="F1051" s="90" t="e">
        <f aca="false">IF(LEN(VLOOKUP($A1051,#REF!,5,FALSE())),IF(INDEX(#REF!,MATCH($A1051,#REF!,0),2),LEFT(VLOOKUP($A1051,#REF!,5,FALSE()),LEN(VLOOKUP($A1051,#REF!,5,FALSE()))-2),CONCATENATE(LEFT(VLOOKUP($A1051,#REF!,5,FALSE()),LEN(VLOOKUP($A1051,#REF!,5,FALSE()))-2),"*")),"")</f>
        <v>#VALUE!</v>
      </c>
      <c r="G1051" s="90" t="e">
        <f aca="false">IF(LEN(VLOOKUP($A1051,#REF!,6,FALSE())),IF(INDEX(#REF!,MATCH($A1051,#REF!,0),3),LEFT(VLOOKUP($A1051,#REF!,6,FALSE()),LEN(VLOOKUP($A1051,#REF!,6,FALSE()))-2),CONCATENATE(LEFT(VLOOKUP($A1051,#REF!,6,FALSE()),LEN(VLOOKUP($A1051,#REF!,6,FALSE()))-2),"*")),"")</f>
        <v>#VALUE!</v>
      </c>
      <c r="H1051" s="91" t="e">
        <f aca="false">IF(LEN(VLOOKUP($A1051,#REF!,7,FALSE())),IF(INDEX(#REF!,MATCH($A1051,#REF!,0),4),LEFT(VLOOKUP($A1051,#REF!,7,FALSE()),LEN(VLOOKUP($A1051,#REF!,7,FALSE()))-2),CONCATENATE(LEFT(VLOOKUP($A1051,#REF!,7,FALSE()),LEN(VLOOKUP($A1051,#REF!,7,FALSE()))-2),"*")),"")</f>
        <v>#VALUE!</v>
      </c>
      <c r="I1051" s="92" t="e">
        <f aca="false">IF(LEN(VLOOKUP($A1051,#REF!,8,FALSE())),UPPER(RIGHT(VLOOKUP($A1051,#REF!,8,FALSE()), 1)),"")</f>
        <v>#VALUE!</v>
      </c>
      <c r="J1051" s="90" t="e">
        <f aca="false">IF(LEN(VLOOKUP($A1051,#REF!,4,FALSE())),UPPER(RIGHT(VLOOKUP($A1051,#REF!,4,FALSE()), 1)),"")</f>
        <v>#VALUE!</v>
      </c>
      <c r="K1051" s="90" t="e">
        <f aca="false">IF(LEN(VLOOKUP($A1051,#REF!,5,FALSE())),UPPER(RIGHT(VLOOKUP($A1051,#REF!,5,FALSE()), 1)),"")</f>
        <v>#VALUE!</v>
      </c>
      <c r="L1051" s="90" t="e">
        <f aca="false">IF(LEN(VLOOKUP($A1051,#REF!,6,FALSE())),UPPER(RIGHT(VLOOKUP($A1051,#REF!,6,FALSE()), 1)),"")</f>
        <v>#VALUE!</v>
      </c>
      <c r="M1051" s="91" t="e">
        <f aca="false">IF(LEN(VLOOKUP($A1051,#REF!,7,FALSE())),UPPER(RIGHT(VLOOKUP($A1051,#REF!,7,FALSE()), 1)),"")</f>
        <v>#VALUE!</v>
      </c>
      <c r="N1051" s="185"/>
      <c r="O1051" s="185"/>
      <c r="P1051" s="185"/>
      <c r="Q1051" s="185"/>
      <c r="R1051" s="185"/>
      <c r="S1051" s="100" t="e">
        <f aca="false">HLOOKUP("Device Tree Pin Name",#REF!,MATCH($A1051,#REF!,0),FALSE())</f>
        <v>#VALUE!</v>
      </c>
      <c r="T1051" s="95" t="e">
        <f aca="false">HLOOKUP("power rail",#REF!,MATCH($A1051,#REF!,0),FALSE())</f>
        <v>#VALUE!</v>
      </c>
      <c r="U1051" s="96" t="e">
        <f aca="false">HLOOKUP("Wake Capable",#REF!,MATCH($A1051,#REF!,0),FALSE())</f>
        <v>#VALUE!</v>
      </c>
      <c r="V1051" s="96" t="e">
        <f aca="false">HLOOKUP("Strap",#REF!,MATCH($A1051,#REF!,0),FALSE())</f>
        <v>#VALUE!</v>
      </c>
      <c r="W1051" s="96"/>
      <c r="X1051" s="96"/>
      <c r="Y1051" s="96"/>
      <c r="Z1051" s="95"/>
      <c r="AA1051" s="95" t="e">
        <f aca="false">HLOOKUP("Pad type",#REF!,MATCH($A1051,#REF!,0),FALSE())</f>
        <v>#VALUE!</v>
      </c>
      <c r="AB1051" s="100"/>
      <c r="AC1051" s="100" t="e">
        <f aca="false">HLOOKUP("POR Pin State",#REF!,MATCH($A1051,#REF!,0),FALSE())</f>
        <v>#VALUE!</v>
      </c>
      <c r="AD1051" s="186"/>
      <c r="AE1051" s="187"/>
      <c r="AF1051" s="187"/>
      <c r="AG1051" s="187"/>
      <c r="AH1051" s="188"/>
      <c r="AI1051" s="188"/>
      <c r="AJ1051" s="189"/>
      <c r="AK1051" s="189"/>
      <c r="AL1051" s="189"/>
      <c r="AM1051" s="189"/>
      <c r="AN1051" s="189"/>
      <c r="AO1051" s="189"/>
      <c r="AP1051" s="189"/>
      <c r="AQ1051" s="194" t="s">
        <v>2558</v>
      </c>
      <c r="AR1051" s="104"/>
      <c r="AS1051" s="104"/>
      <c r="AT1051" s="104"/>
      <c r="AU1051" s="104"/>
      <c r="AV1051" s="104"/>
      <c r="AW1051" s="104"/>
      <c r="AX1051" s="104"/>
      <c r="AY1051" s="104"/>
      <c r="AZ1051" s="104"/>
      <c r="BA1051" s="104"/>
      <c r="BB1051" s="162"/>
      <c r="BC1051" s="104"/>
      <c r="BD1051" s="214"/>
      <c r="BE1051" s="213" t="s">
        <v>2559</v>
      </c>
      <c r="BF1051" s="108" t="e">
        <f aca="false">VLOOKUP($A1051,#REF!, 34, FALSE())</f>
        <v>#VALUE!</v>
      </c>
      <c r="BG1051" s="418" t="e">
        <f aca="false">VLOOKUP($A1051,#REF!, 22, FALSE())</f>
        <v>#VALUE!</v>
      </c>
      <c r="BH1051" s="109"/>
    </row>
    <row r="1052" s="193" customFormat="true" ht="12.75" hidden="false" customHeight="true" outlineLevel="0" collapsed="false">
      <c r="A1052" s="133" t="s">
        <v>2560</v>
      </c>
      <c r="B1052" s="86" t="e">
        <f aca="false">VLOOKUP($A1052,#REF!, 34, FALSE())</f>
        <v>#VALUE!</v>
      </c>
      <c r="C1052" s="87" t="str">
        <f aca="false">CONCATENATE("unused_",A1052)</f>
        <v>unused_DDR_XM3_B7A_CA1</v>
      </c>
      <c r="D1052" s="88" t="e">
        <f aca="false">IF(LEN(VLOOKUP($A1052,#REF!,8,FALSE())),LEFT(VLOOKUP($A1052,#REF!,8,FALSE()),LEN(VLOOKUP($A1052,#REF!,8,FALSE()))-2),"")</f>
        <v>#VALUE!</v>
      </c>
      <c r="E1052" s="89" t="e">
        <f aca="false">IF(LEN(VLOOKUP($A1052,#REF!,4,FALSE())),IF(INDEX(#REF!,MATCH($A1052,#REF!,0),1),LEFT(VLOOKUP($A1052,#REF!,4,FALSE()),LEN(VLOOKUP($A1052,#REF!,4,FALSE()))-2),CONCATENATE(LEFT(VLOOKUP($A1052,#REF!,4,FALSE()),LEN(VLOOKUP($A1052,#REF!,4,FALSE()))-2),"*")),"")</f>
        <v>#VALUE!</v>
      </c>
      <c r="F1052" s="90" t="e">
        <f aca="false">IF(LEN(VLOOKUP($A1052,#REF!,5,FALSE())),IF(INDEX(#REF!,MATCH($A1052,#REF!,0),2),LEFT(VLOOKUP($A1052,#REF!,5,FALSE()),LEN(VLOOKUP($A1052,#REF!,5,FALSE()))-2),CONCATENATE(LEFT(VLOOKUP($A1052,#REF!,5,FALSE()),LEN(VLOOKUP($A1052,#REF!,5,FALSE()))-2),"*")),"")</f>
        <v>#VALUE!</v>
      </c>
      <c r="G1052" s="90" t="e">
        <f aca="false">IF(LEN(VLOOKUP($A1052,#REF!,6,FALSE())),IF(INDEX(#REF!,MATCH($A1052,#REF!,0),3),LEFT(VLOOKUP($A1052,#REF!,6,FALSE()),LEN(VLOOKUP($A1052,#REF!,6,FALSE()))-2),CONCATENATE(LEFT(VLOOKUP($A1052,#REF!,6,FALSE()),LEN(VLOOKUP($A1052,#REF!,6,FALSE()))-2),"*")),"")</f>
        <v>#VALUE!</v>
      </c>
      <c r="H1052" s="91" t="e">
        <f aca="false">IF(LEN(VLOOKUP($A1052,#REF!,7,FALSE())),IF(INDEX(#REF!,MATCH($A1052,#REF!,0),4),LEFT(VLOOKUP($A1052,#REF!,7,FALSE()),LEN(VLOOKUP($A1052,#REF!,7,FALSE()))-2),CONCATENATE(LEFT(VLOOKUP($A1052,#REF!,7,FALSE()),LEN(VLOOKUP($A1052,#REF!,7,FALSE()))-2),"*")),"")</f>
        <v>#VALUE!</v>
      </c>
      <c r="I1052" s="92" t="e">
        <f aca="false">IF(LEN(VLOOKUP($A1052,#REF!,8,FALSE())),UPPER(RIGHT(VLOOKUP($A1052,#REF!,8,FALSE()), 1)),"")</f>
        <v>#VALUE!</v>
      </c>
      <c r="J1052" s="90" t="e">
        <f aca="false">IF(LEN(VLOOKUP($A1052,#REF!,4,FALSE())),UPPER(RIGHT(VLOOKUP($A1052,#REF!,4,FALSE()), 1)),"")</f>
        <v>#VALUE!</v>
      </c>
      <c r="K1052" s="90" t="e">
        <f aca="false">IF(LEN(VLOOKUP($A1052,#REF!,5,FALSE())),UPPER(RIGHT(VLOOKUP($A1052,#REF!,5,FALSE()), 1)),"")</f>
        <v>#VALUE!</v>
      </c>
      <c r="L1052" s="90" t="e">
        <f aca="false">IF(LEN(VLOOKUP($A1052,#REF!,6,FALSE())),UPPER(RIGHT(VLOOKUP($A1052,#REF!,6,FALSE()), 1)),"")</f>
        <v>#VALUE!</v>
      </c>
      <c r="M1052" s="91" t="e">
        <f aca="false">IF(LEN(VLOOKUP($A1052,#REF!,7,FALSE())),UPPER(RIGHT(VLOOKUP($A1052,#REF!,7,FALSE()), 1)),"")</f>
        <v>#VALUE!</v>
      </c>
      <c r="N1052" s="185"/>
      <c r="O1052" s="185"/>
      <c r="P1052" s="185"/>
      <c r="Q1052" s="185"/>
      <c r="R1052" s="185"/>
      <c r="S1052" s="100" t="e">
        <f aca="false">HLOOKUP("Device Tree Pin Name",#REF!,MATCH($A1052,#REF!,0),FALSE())</f>
        <v>#VALUE!</v>
      </c>
      <c r="T1052" s="95" t="e">
        <f aca="false">HLOOKUP("power rail",#REF!,MATCH($A1052,#REF!,0),FALSE())</f>
        <v>#VALUE!</v>
      </c>
      <c r="U1052" s="96" t="e">
        <f aca="false">HLOOKUP("Wake Capable",#REF!,MATCH($A1052,#REF!,0),FALSE())</f>
        <v>#VALUE!</v>
      </c>
      <c r="V1052" s="96" t="e">
        <f aca="false">HLOOKUP("Strap",#REF!,MATCH($A1052,#REF!,0),FALSE())</f>
        <v>#VALUE!</v>
      </c>
      <c r="W1052" s="96"/>
      <c r="X1052" s="96"/>
      <c r="Y1052" s="96"/>
      <c r="Z1052" s="95"/>
      <c r="AA1052" s="95" t="e">
        <f aca="false">HLOOKUP("Pad type",#REF!,MATCH($A1052,#REF!,0),FALSE())</f>
        <v>#VALUE!</v>
      </c>
      <c r="AB1052" s="100"/>
      <c r="AC1052" s="100" t="e">
        <f aca="false">HLOOKUP("POR Pin State",#REF!,MATCH($A1052,#REF!,0),FALSE())</f>
        <v>#VALUE!</v>
      </c>
      <c r="AD1052" s="186"/>
      <c r="AE1052" s="187"/>
      <c r="AF1052" s="187"/>
      <c r="AG1052" s="187"/>
      <c r="AH1052" s="188"/>
      <c r="AI1052" s="188"/>
      <c r="AJ1052" s="189"/>
      <c r="AK1052" s="189"/>
      <c r="AL1052" s="189"/>
      <c r="AM1052" s="189"/>
      <c r="AN1052" s="189"/>
      <c r="AO1052" s="189"/>
      <c r="AP1052" s="189"/>
      <c r="AQ1052" s="194" t="s">
        <v>2561</v>
      </c>
      <c r="AR1052" s="104"/>
      <c r="AS1052" s="104"/>
      <c r="AT1052" s="104"/>
      <c r="AU1052" s="104"/>
      <c r="AV1052" s="104"/>
      <c r="AW1052" s="104"/>
      <c r="AX1052" s="104"/>
      <c r="AY1052" s="104"/>
      <c r="AZ1052" s="104"/>
      <c r="BA1052" s="104"/>
      <c r="BB1052" s="162"/>
      <c r="BC1052" s="104"/>
      <c r="BD1052" s="214"/>
      <c r="BE1052" s="213" t="s">
        <v>2562</v>
      </c>
      <c r="BF1052" s="108" t="e">
        <f aca="false">VLOOKUP($A1052,#REF!, 34, FALSE())</f>
        <v>#VALUE!</v>
      </c>
      <c r="BG1052" s="418" t="e">
        <f aca="false">VLOOKUP($A1052,#REF!, 22, FALSE())</f>
        <v>#VALUE!</v>
      </c>
      <c r="BH1052" s="109"/>
    </row>
    <row r="1053" s="193" customFormat="true" ht="12.75" hidden="false" customHeight="true" outlineLevel="0" collapsed="false">
      <c r="A1053" s="133" t="s">
        <v>2563</v>
      </c>
      <c r="B1053" s="86" t="e">
        <f aca="false">VLOOKUP($A1053,#REF!, 34, FALSE())</f>
        <v>#VALUE!</v>
      </c>
      <c r="C1053" s="87" t="str">
        <f aca="false">CONCATENATE("unused_",A1053)</f>
        <v>unused_DDR_XM3_B7A_CA2</v>
      </c>
      <c r="D1053" s="88" t="e">
        <f aca="false">IF(LEN(VLOOKUP($A1053,#REF!,8,FALSE())),LEFT(VLOOKUP($A1053,#REF!,8,FALSE()),LEN(VLOOKUP($A1053,#REF!,8,FALSE()))-2),"")</f>
        <v>#VALUE!</v>
      </c>
      <c r="E1053" s="89" t="e">
        <f aca="false">IF(LEN(VLOOKUP($A1053,#REF!,4,FALSE())),IF(INDEX(#REF!,MATCH($A1053,#REF!,0),1),LEFT(VLOOKUP($A1053,#REF!,4,FALSE()),LEN(VLOOKUP($A1053,#REF!,4,FALSE()))-2),CONCATENATE(LEFT(VLOOKUP($A1053,#REF!,4,FALSE()),LEN(VLOOKUP($A1053,#REF!,4,FALSE()))-2),"*")),"")</f>
        <v>#VALUE!</v>
      </c>
      <c r="F1053" s="90" t="e">
        <f aca="false">IF(LEN(VLOOKUP($A1053,#REF!,5,FALSE())),IF(INDEX(#REF!,MATCH($A1053,#REF!,0),2),LEFT(VLOOKUP($A1053,#REF!,5,FALSE()),LEN(VLOOKUP($A1053,#REF!,5,FALSE()))-2),CONCATENATE(LEFT(VLOOKUP($A1053,#REF!,5,FALSE()),LEN(VLOOKUP($A1053,#REF!,5,FALSE()))-2),"*")),"")</f>
        <v>#VALUE!</v>
      </c>
      <c r="G1053" s="90" t="e">
        <f aca="false">IF(LEN(VLOOKUP($A1053,#REF!,6,FALSE())),IF(INDEX(#REF!,MATCH($A1053,#REF!,0),3),LEFT(VLOOKUP($A1053,#REF!,6,FALSE()),LEN(VLOOKUP($A1053,#REF!,6,FALSE()))-2),CONCATENATE(LEFT(VLOOKUP($A1053,#REF!,6,FALSE()),LEN(VLOOKUP($A1053,#REF!,6,FALSE()))-2),"*")),"")</f>
        <v>#VALUE!</v>
      </c>
      <c r="H1053" s="91" t="e">
        <f aca="false">IF(LEN(VLOOKUP($A1053,#REF!,7,FALSE())),IF(INDEX(#REF!,MATCH($A1053,#REF!,0),4),LEFT(VLOOKUP($A1053,#REF!,7,FALSE()),LEN(VLOOKUP($A1053,#REF!,7,FALSE()))-2),CONCATENATE(LEFT(VLOOKUP($A1053,#REF!,7,FALSE()),LEN(VLOOKUP($A1053,#REF!,7,FALSE()))-2),"*")),"")</f>
        <v>#VALUE!</v>
      </c>
      <c r="I1053" s="92" t="e">
        <f aca="false">IF(LEN(VLOOKUP($A1053,#REF!,8,FALSE())),UPPER(RIGHT(VLOOKUP($A1053,#REF!,8,FALSE()), 1)),"")</f>
        <v>#VALUE!</v>
      </c>
      <c r="J1053" s="90" t="e">
        <f aca="false">IF(LEN(VLOOKUP($A1053,#REF!,4,FALSE())),UPPER(RIGHT(VLOOKUP($A1053,#REF!,4,FALSE()), 1)),"")</f>
        <v>#VALUE!</v>
      </c>
      <c r="K1053" s="90" t="e">
        <f aca="false">IF(LEN(VLOOKUP($A1053,#REF!,5,FALSE())),UPPER(RIGHT(VLOOKUP($A1053,#REF!,5,FALSE()), 1)),"")</f>
        <v>#VALUE!</v>
      </c>
      <c r="L1053" s="90" t="e">
        <f aca="false">IF(LEN(VLOOKUP($A1053,#REF!,6,FALSE())),UPPER(RIGHT(VLOOKUP($A1053,#REF!,6,FALSE()), 1)),"")</f>
        <v>#VALUE!</v>
      </c>
      <c r="M1053" s="91" t="e">
        <f aca="false">IF(LEN(VLOOKUP($A1053,#REF!,7,FALSE())),UPPER(RIGHT(VLOOKUP($A1053,#REF!,7,FALSE()), 1)),"")</f>
        <v>#VALUE!</v>
      </c>
      <c r="N1053" s="185"/>
      <c r="O1053" s="185"/>
      <c r="P1053" s="185"/>
      <c r="Q1053" s="185"/>
      <c r="R1053" s="185"/>
      <c r="S1053" s="100" t="e">
        <f aca="false">HLOOKUP("Device Tree Pin Name",#REF!,MATCH($A1053,#REF!,0),FALSE())</f>
        <v>#VALUE!</v>
      </c>
      <c r="T1053" s="95" t="e">
        <f aca="false">HLOOKUP("power rail",#REF!,MATCH($A1053,#REF!,0),FALSE())</f>
        <v>#VALUE!</v>
      </c>
      <c r="U1053" s="96" t="e">
        <f aca="false">HLOOKUP("Wake Capable",#REF!,MATCH($A1053,#REF!,0),FALSE())</f>
        <v>#VALUE!</v>
      </c>
      <c r="V1053" s="96" t="e">
        <f aca="false">HLOOKUP("Strap",#REF!,MATCH($A1053,#REF!,0),FALSE())</f>
        <v>#VALUE!</v>
      </c>
      <c r="W1053" s="96"/>
      <c r="X1053" s="96"/>
      <c r="Y1053" s="96"/>
      <c r="Z1053" s="95"/>
      <c r="AA1053" s="95" t="e">
        <f aca="false">HLOOKUP("Pad type",#REF!,MATCH($A1053,#REF!,0),FALSE())</f>
        <v>#VALUE!</v>
      </c>
      <c r="AB1053" s="100"/>
      <c r="AC1053" s="100" t="e">
        <f aca="false">HLOOKUP("POR Pin State",#REF!,MATCH($A1053,#REF!,0),FALSE())</f>
        <v>#VALUE!</v>
      </c>
      <c r="AD1053" s="186"/>
      <c r="AE1053" s="187"/>
      <c r="AF1053" s="187"/>
      <c r="AG1053" s="187"/>
      <c r="AH1053" s="188"/>
      <c r="AI1053" s="188"/>
      <c r="AJ1053" s="189"/>
      <c r="AK1053" s="189"/>
      <c r="AL1053" s="189"/>
      <c r="AM1053" s="189"/>
      <c r="AN1053" s="189"/>
      <c r="AO1053" s="189"/>
      <c r="AP1053" s="189"/>
      <c r="AQ1053" s="194" t="s">
        <v>2564</v>
      </c>
      <c r="AR1053" s="104"/>
      <c r="AS1053" s="104"/>
      <c r="AT1053" s="104"/>
      <c r="AU1053" s="104"/>
      <c r="AV1053" s="104"/>
      <c r="AW1053" s="104"/>
      <c r="AX1053" s="104"/>
      <c r="AY1053" s="104"/>
      <c r="AZ1053" s="104"/>
      <c r="BA1053" s="104"/>
      <c r="BB1053" s="162"/>
      <c r="BC1053" s="104"/>
      <c r="BD1053" s="214"/>
      <c r="BE1053" s="213" t="s">
        <v>2565</v>
      </c>
      <c r="BF1053" s="108" t="e">
        <f aca="false">VLOOKUP($A1053,#REF!, 34, FALSE())</f>
        <v>#VALUE!</v>
      </c>
      <c r="BG1053" s="418" t="e">
        <f aca="false">VLOOKUP($A1053,#REF!, 22, FALSE())</f>
        <v>#VALUE!</v>
      </c>
      <c r="BH1053" s="109"/>
    </row>
    <row r="1054" s="193" customFormat="true" ht="12.75" hidden="false" customHeight="true" outlineLevel="0" collapsed="false">
      <c r="A1054" s="1" t="s">
        <v>2566</v>
      </c>
      <c r="B1054" s="86" t="e">
        <f aca="false">VLOOKUP($A1054,#REF!, 34, FALSE())</f>
        <v>#VALUE!</v>
      </c>
      <c r="C1054" s="87" t="str">
        <f aca="false">CONCATENATE("unused_",A1054)</f>
        <v>unused_DDR_XM3_B7A_CA3</v>
      </c>
      <c r="D1054" s="88" t="e">
        <f aca="false">IF(LEN(VLOOKUP($A1054,#REF!,8,FALSE())),LEFT(VLOOKUP($A1054,#REF!,8,FALSE()),LEN(VLOOKUP($A1054,#REF!,8,FALSE()))-2),"")</f>
        <v>#VALUE!</v>
      </c>
      <c r="E1054" s="89" t="e">
        <f aca="false">IF(LEN(VLOOKUP($A1054,#REF!,4,FALSE())),IF(INDEX(#REF!,MATCH($A1054,#REF!,0),1),LEFT(VLOOKUP($A1054,#REF!,4,FALSE()),LEN(VLOOKUP($A1054,#REF!,4,FALSE()))-2),CONCATENATE(LEFT(VLOOKUP($A1054,#REF!,4,FALSE()),LEN(VLOOKUP($A1054,#REF!,4,FALSE()))-2),"*")),"")</f>
        <v>#VALUE!</v>
      </c>
      <c r="F1054" s="90" t="e">
        <f aca="false">IF(LEN(VLOOKUP($A1054,#REF!,5,FALSE())),IF(INDEX(#REF!,MATCH($A1054,#REF!,0),2),LEFT(VLOOKUP($A1054,#REF!,5,FALSE()),LEN(VLOOKUP($A1054,#REF!,5,FALSE()))-2),CONCATENATE(LEFT(VLOOKUP($A1054,#REF!,5,FALSE()),LEN(VLOOKUP($A1054,#REF!,5,FALSE()))-2),"*")),"")</f>
        <v>#VALUE!</v>
      </c>
      <c r="G1054" s="90" t="e">
        <f aca="false">IF(LEN(VLOOKUP($A1054,#REF!,6,FALSE())),IF(INDEX(#REF!,MATCH($A1054,#REF!,0),3),LEFT(VLOOKUP($A1054,#REF!,6,FALSE()),LEN(VLOOKUP($A1054,#REF!,6,FALSE()))-2),CONCATENATE(LEFT(VLOOKUP($A1054,#REF!,6,FALSE()),LEN(VLOOKUP($A1054,#REF!,6,FALSE()))-2),"*")),"")</f>
        <v>#VALUE!</v>
      </c>
      <c r="H1054" s="91" t="e">
        <f aca="false">IF(LEN(VLOOKUP($A1054,#REF!,7,FALSE())),IF(INDEX(#REF!,MATCH($A1054,#REF!,0),4),LEFT(VLOOKUP($A1054,#REF!,7,FALSE()),LEN(VLOOKUP($A1054,#REF!,7,FALSE()))-2),CONCATENATE(LEFT(VLOOKUP($A1054,#REF!,7,FALSE()),LEN(VLOOKUP($A1054,#REF!,7,FALSE()))-2),"*")),"")</f>
        <v>#VALUE!</v>
      </c>
      <c r="I1054" s="92" t="e">
        <f aca="false">IF(LEN(VLOOKUP($A1054,#REF!,8,FALSE())),UPPER(RIGHT(VLOOKUP($A1054,#REF!,8,FALSE()), 1)),"")</f>
        <v>#VALUE!</v>
      </c>
      <c r="J1054" s="90" t="e">
        <f aca="false">IF(LEN(VLOOKUP($A1054,#REF!,4,FALSE())),UPPER(RIGHT(VLOOKUP($A1054,#REF!,4,FALSE()), 1)),"")</f>
        <v>#VALUE!</v>
      </c>
      <c r="K1054" s="90" t="e">
        <f aca="false">IF(LEN(VLOOKUP($A1054,#REF!,5,FALSE())),UPPER(RIGHT(VLOOKUP($A1054,#REF!,5,FALSE()), 1)),"")</f>
        <v>#VALUE!</v>
      </c>
      <c r="L1054" s="90" t="e">
        <f aca="false">IF(LEN(VLOOKUP($A1054,#REF!,6,FALSE())),UPPER(RIGHT(VLOOKUP($A1054,#REF!,6,FALSE()), 1)),"")</f>
        <v>#VALUE!</v>
      </c>
      <c r="M1054" s="91" t="e">
        <f aca="false">IF(LEN(VLOOKUP($A1054,#REF!,7,FALSE())),UPPER(RIGHT(VLOOKUP($A1054,#REF!,7,FALSE()), 1)),"")</f>
        <v>#VALUE!</v>
      </c>
      <c r="N1054" s="185"/>
      <c r="O1054" s="185"/>
      <c r="P1054" s="185"/>
      <c r="Q1054" s="185"/>
      <c r="R1054" s="185"/>
      <c r="S1054" s="100" t="e">
        <f aca="false">HLOOKUP("Device Tree Pin Name",#REF!,MATCH($A1054,#REF!,0),FALSE())</f>
        <v>#VALUE!</v>
      </c>
      <c r="T1054" s="95" t="e">
        <f aca="false">HLOOKUP("power rail",#REF!,MATCH($A1054,#REF!,0),FALSE())</f>
        <v>#VALUE!</v>
      </c>
      <c r="U1054" s="96" t="e">
        <f aca="false">HLOOKUP("Wake Capable",#REF!,MATCH($A1054,#REF!,0),FALSE())</f>
        <v>#VALUE!</v>
      </c>
      <c r="V1054" s="96" t="e">
        <f aca="false">HLOOKUP("Strap",#REF!,MATCH($A1054,#REF!,0),FALSE())</f>
        <v>#VALUE!</v>
      </c>
      <c r="W1054" s="96"/>
      <c r="X1054" s="96"/>
      <c r="Y1054" s="96"/>
      <c r="Z1054" s="95"/>
      <c r="AA1054" s="95" t="e">
        <f aca="false">HLOOKUP("Pad type",#REF!,MATCH($A1054,#REF!,0),FALSE())</f>
        <v>#VALUE!</v>
      </c>
      <c r="AB1054" s="100"/>
      <c r="AC1054" s="100" t="e">
        <f aca="false">HLOOKUP("POR Pin State",#REF!,MATCH($A1054,#REF!,0),FALSE())</f>
        <v>#VALUE!</v>
      </c>
      <c r="AD1054" s="186"/>
      <c r="AE1054" s="187"/>
      <c r="AF1054" s="187"/>
      <c r="AG1054" s="187"/>
      <c r="AH1054" s="188"/>
      <c r="AI1054" s="188"/>
      <c r="AJ1054" s="189"/>
      <c r="AK1054" s="189"/>
      <c r="AL1054" s="189"/>
      <c r="AM1054" s="189"/>
      <c r="AN1054" s="189"/>
      <c r="AO1054" s="189"/>
      <c r="AP1054" s="189"/>
      <c r="AQ1054" s="194" t="s">
        <v>2567</v>
      </c>
      <c r="AR1054" s="104"/>
      <c r="AS1054" s="104"/>
      <c r="AT1054" s="104"/>
      <c r="AU1054" s="104"/>
      <c r="AV1054" s="104"/>
      <c r="AW1054" s="104"/>
      <c r="AX1054" s="104"/>
      <c r="AY1054" s="104"/>
      <c r="AZ1054" s="104"/>
      <c r="BA1054" s="104"/>
      <c r="BB1054" s="162"/>
      <c r="BC1054" s="104"/>
      <c r="BD1054" s="214"/>
      <c r="BE1054" s="213" t="s">
        <v>2568</v>
      </c>
      <c r="BF1054" s="108" t="e">
        <f aca="false">VLOOKUP($A1054,#REF!, 34, FALSE())</f>
        <v>#VALUE!</v>
      </c>
      <c r="BG1054" s="418" t="e">
        <f aca="false">VLOOKUP($A1054,#REF!, 22, FALSE())</f>
        <v>#VALUE!</v>
      </c>
      <c r="BH1054" s="109"/>
    </row>
    <row r="1055" s="193" customFormat="true" ht="12.75" hidden="false" customHeight="true" outlineLevel="0" collapsed="false">
      <c r="A1055" s="1" t="s">
        <v>2569</v>
      </c>
      <c r="B1055" s="86" t="e">
        <f aca="false">VLOOKUP($A1055,#REF!, 34, FALSE())</f>
        <v>#VALUE!</v>
      </c>
      <c r="C1055" s="87" t="str">
        <f aca="false">CONCATENATE("unused_",A1055)</f>
        <v>unused_DDR_XM3_B7A_CA4</v>
      </c>
      <c r="D1055" s="88" t="e">
        <f aca="false">IF(LEN(VLOOKUP($A1055,#REF!,8,FALSE())),LEFT(VLOOKUP($A1055,#REF!,8,FALSE()),LEN(VLOOKUP($A1055,#REF!,8,FALSE()))-2),"")</f>
        <v>#VALUE!</v>
      </c>
      <c r="E1055" s="89" t="e">
        <f aca="false">IF(LEN(VLOOKUP($A1055,#REF!,4,FALSE())),IF(INDEX(#REF!,MATCH($A1055,#REF!,0),1),LEFT(VLOOKUP($A1055,#REF!,4,FALSE()),LEN(VLOOKUP($A1055,#REF!,4,FALSE()))-2),CONCATENATE(LEFT(VLOOKUP($A1055,#REF!,4,FALSE()),LEN(VLOOKUP($A1055,#REF!,4,FALSE()))-2),"*")),"")</f>
        <v>#VALUE!</v>
      </c>
      <c r="F1055" s="90" t="e">
        <f aca="false">IF(LEN(VLOOKUP($A1055,#REF!,5,FALSE())),IF(INDEX(#REF!,MATCH($A1055,#REF!,0),2),LEFT(VLOOKUP($A1055,#REF!,5,FALSE()),LEN(VLOOKUP($A1055,#REF!,5,FALSE()))-2),CONCATENATE(LEFT(VLOOKUP($A1055,#REF!,5,FALSE()),LEN(VLOOKUP($A1055,#REF!,5,FALSE()))-2),"*")),"")</f>
        <v>#VALUE!</v>
      </c>
      <c r="G1055" s="90" t="e">
        <f aca="false">IF(LEN(VLOOKUP($A1055,#REF!,6,FALSE())),IF(INDEX(#REF!,MATCH($A1055,#REF!,0),3),LEFT(VLOOKUP($A1055,#REF!,6,FALSE()),LEN(VLOOKUP($A1055,#REF!,6,FALSE()))-2),CONCATENATE(LEFT(VLOOKUP($A1055,#REF!,6,FALSE()),LEN(VLOOKUP($A1055,#REF!,6,FALSE()))-2),"*")),"")</f>
        <v>#VALUE!</v>
      </c>
      <c r="H1055" s="91" t="e">
        <f aca="false">IF(LEN(VLOOKUP($A1055,#REF!,7,FALSE())),IF(INDEX(#REF!,MATCH($A1055,#REF!,0),4),LEFT(VLOOKUP($A1055,#REF!,7,FALSE()),LEN(VLOOKUP($A1055,#REF!,7,FALSE()))-2),CONCATENATE(LEFT(VLOOKUP($A1055,#REF!,7,FALSE()),LEN(VLOOKUP($A1055,#REF!,7,FALSE()))-2),"*")),"")</f>
        <v>#VALUE!</v>
      </c>
      <c r="I1055" s="92" t="e">
        <f aca="false">IF(LEN(VLOOKUP($A1055,#REF!,8,FALSE())),UPPER(RIGHT(VLOOKUP($A1055,#REF!,8,FALSE()), 1)),"")</f>
        <v>#VALUE!</v>
      </c>
      <c r="J1055" s="90" t="e">
        <f aca="false">IF(LEN(VLOOKUP($A1055,#REF!,4,FALSE())),UPPER(RIGHT(VLOOKUP($A1055,#REF!,4,FALSE()), 1)),"")</f>
        <v>#VALUE!</v>
      </c>
      <c r="K1055" s="90" t="e">
        <f aca="false">IF(LEN(VLOOKUP($A1055,#REF!,5,FALSE())),UPPER(RIGHT(VLOOKUP($A1055,#REF!,5,FALSE()), 1)),"")</f>
        <v>#VALUE!</v>
      </c>
      <c r="L1055" s="90" t="e">
        <f aca="false">IF(LEN(VLOOKUP($A1055,#REF!,6,FALSE())),UPPER(RIGHT(VLOOKUP($A1055,#REF!,6,FALSE()), 1)),"")</f>
        <v>#VALUE!</v>
      </c>
      <c r="M1055" s="91" t="e">
        <f aca="false">IF(LEN(VLOOKUP($A1055,#REF!,7,FALSE())),UPPER(RIGHT(VLOOKUP($A1055,#REF!,7,FALSE()), 1)),"")</f>
        <v>#VALUE!</v>
      </c>
      <c r="N1055" s="185"/>
      <c r="O1055" s="185"/>
      <c r="P1055" s="185"/>
      <c r="Q1055" s="185"/>
      <c r="R1055" s="185"/>
      <c r="S1055" s="100" t="e">
        <f aca="false">HLOOKUP("Device Tree Pin Name",#REF!,MATCH($A1055,#REF!,0),FALSE())</f>
        <v>#VALUE!</v>
      </c>
      <c r="T1055" s="95" t="e">
        <f aca="false">HLOOKUP("power rail",#REF!,MATCH($A1055,#REF!,0),FALSE())</f>
        <v>#VALUE!</v>
      </c>
      <c r="U1055" s="96" t="e">
        <f aca="false">HLOOKUP("Wake Capable",#REF!,MATCH($A1055,#REF!,0),FALSE())</f>
        <v>#VALUE!</v>
      </c>
      <c r="V1055" s="96" t="e">
        <f aca="false">HLOOKUP("Strap",#REF!,MATCH($A1055,#REF!,0),FALSE())</f>
        <v>#VALUE!</v>
      </c>
      <c r="W1055" s="96"/>
      <c r="X1055" s="96"/>
      <c r="Y1055" s="96"/>
      <c r="Z1055" s="95"/>
      <c r="AA1055" s="95" t="e">
        <f aca="false">HLOOKUP("Pad type",#REF!,MATCH($A1055,#REF!,0),FALSE())</f>
        <v>#VALUE!</v>
      </c>
      <c r="AB1055" s="100"/>
      <c r="AC1055" s="100" t="e">
        <f aca="false">HLOOKUP("POR Pin State",#REF!,MATCH($A1055,#REF!,0),FALSE())</f>
        <v>#VALUE!</v>
      </c>
      <c r="AD1055" s="186"/>
      <c r="AE1055" s="187"/>
      <c r="AF1055" s="187"/>
      <c r="AG1055" s="187"/>
      <c r="AH1055" s="188"/>
      <c r="AI1055" s="188"/>
      <c r="AJ1055" s="189"/>
      <c r="AK1055" s="189"/>
      <c r="AL1055" s="189"/>
      <c r="AM1055" s="189"/>
      <c r="AN1055" s="189"/>
      <c r="AO1055" s="189"/>
      <c r="AP1055" s="189"/>
      <c r="AQ1055" s="194" t="s">
        <v>2570</v>
      </c>
      <c r="AR1055" s="104"/>
      <c r="AS1055" s="104"/>
      <c r="AT1055" s="104"/>
      <c r="AU1055" s="104"/>
      <c r="AV1055" s="104"/>
      <c r="AW1055" s="104"/>
      <c r="AX1055" s="104"/>
      <c r="AY1055" s="104"/>
      <c r="AZ1055" s="104"/>
      <c r="BA1055" s="104"/>
      <c r="BB1055" s="162"/>
      <c r="BC1055" s="104"/>
      <c r="BD1055" s="214"/>
      <c r="BE1055" s="213" t="s">
        <v>2571</v>
      </c>
      <c r="BF1055" s="108" t="e">
        <f aca="false">VLOOKUP($A1055,#REF!, 34, FALSE())</f>
        <v>#VALUE!</v>
      </c>
      <c r="BG1055" s="418" t="e">
        <f aca="false">VLOOKUP($A1055,#REF!, 22, FALSE())</f>
        <v>#VALUE!</v>
      </c>
      <c r="BH1055" s="109"/>
    </row>
    <row r="1056" s="193" customFormat="true" ht="12.75" hidden="false" customHeight="true" outlineLevel="0" collapsed="false">
      <c r="A1056" s="133" t="s">
        <v>2572</v>
      </c>
      <c r="B1056" s="86" t="e">
        <f aca="false">VLOOKUP($A1056,#REF!, 34, FALSE())</f>
        <v>#VALUE!</v>
      </c>
      <c r="C1056" s="87" t="str">
        <f aca="false">CONCATENATE("unused_",A1056)</f>
        <v>unused_DDR_XM3_B7A_CA5</v>
      </c>
      <c r="D1056" s="88" t="e">
        <f aca="false">IF(LEN(VLOOKUP($A1056,#REF!,8,FALSE())),LEFT(VLOOKUP($A1056,#REF!,8,FALSE()),LEN(VLOOKUP($A1056,#REF!,8,FALSE()))-2),"")</f>
        <v>#VALUE!</v>
      </c>
      <c r="E1056" s="89" t="e">
        <f aca="false">IF(LEN(VLOOKUP($A1056,#REF!,4,FALSE())),IF(INDEX(#REF!,MATCH($A1056,#REF!,0),1),LEFT(VLOOKUP($A1056,#REF!,4,FALSE()),LEN(VLOOKUP($A1056,#REF!,4,FALSE()))-2),CONCATENATE(LEFT(VLOOKUP($A1056,#REF!,4,FALSE()),LEN(VLOOKUP($A1056,#REF!,4,FALSE()))-2),"*")),"")</f>
        <v>#VALUE!</v>
      </c>
      <c r="F1056" s="90" t="e">
        <f aca="false">IF(LEN(VLOOKUP($A1056,#REF!,5,FALSE())),IF(INDEX(#REF!,MATCH($A1056,#REF!,0),2),LEFT(VLOOKUP($A1056,#REF!,5,FALSE()),LEN(VLOOKUP($A1056,#REF!,5,FALSE()))-2),CONCATENATE(LEFT(VLOOKUP($A1056,#REF!,5,FALSE()),LEN(VLOOKUP($A1056,#REF!,5,FALSE()))-2),"*")),"")</f>
        <v>#VALUE!</v>
      </c>
      <c r="G1056" s="90" t="e">
        <f aca="false">IF(LEN(VLOOKUP($A1056,#REF!,6,FALSE())),IF(INDEX(#REF!,MATCH($A1056,#REF!,0),3),LEFT(VLOOKUP($A1056,#REF!,6,FALSE()),LEN(VLOOKUP($A1056,#REF!,6,FALSE()))-2),CONCATENATE(LEFT(VLOOKUP($A1056,#REF!,6,FALSE()),LEN(VLOOKUP($A1056,#REF!,6,FALSE()))-2),"*")),"")</f>
        <v>#VALUE!</v>
      </c>
      <c r="H1056" s="91" t="e">
        <f aca="false">IF(LEN(VLOOKUP($A1056,#REF!,7,FALSE())),IF(INDEX(#REF!,MATCH($A1056,#REF!,0),4),LEFT(VLOOKUP($A1056,#REF!,7,FALSE()),LEN(VLOOKUP($A1056,#REF!,7,FALSE()))-2),CONCATENATE(LEFT(VLOOKUP($A1056,#REF!,7,FALSE()),LEN(VLOOKUP($A1056,#REF!,7,FALSE()))-2),"*")),"")</f>
        <v>#VALUE!</v>
      </c>
      <c r="I1056" s="92" t="e">
        <f aca="false">IF(LEN(VLOOKUP($A1056,#REF!,8,FALSE())),UPPER(RIGHT(VLOOKUP($A1056,#REF!,8,FALSE()), 1)),"")</f>
        <v>#VALUE!</v>
      </c>
      <c r="J1056" s="90" t="e">
        <f aca="false">IF(LEN(VLOOKUP($A1056,#REF!,4,FALSE())),UPPER(RIGHT(VLOOKUP($A1056,#REF!,4,FALSE()), 1)),"")</f>
        <v>#VALUE!</v>
      </c>
      <c r="K1056" s="90" t="e">
        <f aca="false">IF(LEN(VLOOKUP($A1056,#REF!,5,FALSE())),UPPER(RIGHT(VLOOKUP($A1056,#REF!,5,FALSE()), 1)),"")</f>
        <v>#VALUE!</v>
      </c>
      <c r="L1056" s="90" t="e">
        <f aca="false">IF(LEN(VLOOKUP($A1056,#REF!,6,FALSE())),UPPER(RIGHT(VLOOKUP($A1056,#REF!,6,FALSE()), 1)),"")</f>
        <v>#VALUE!</v>
      </c>
      <c r="M1056" s="91" t="e">
        <f aca="false">IF(LEN(VLOOKUP($A1056,#REF!,7,FALSE())),UPPER(RIGHT(VLOOKUP($A1056,#REF!,7,FALSE()), 1)),"")</f>
        <v>#VALUE!</v>
      </c>
      <c r="N1056" s="185"/>
      <c r="O1056" s="185"/>
      <c r="P1056" s="185"/>
      <c r="Q1056" s="185"/>
      <c r="R1056" s="185"/>
      <c r="S1056" s="100" t="e">
        <f aca="false">HLOOKUP("Device Tree Pin Name",#REF!,MATCH($A1056,#REF!,0),FALSE())</f>
        <v>#VALUE!</v>
      </c>
      <c r="T1056" s="95" t="e">
        <f aca="false">HLOOKUP("power rail",#REF!,MATCH($A1056,#REF!,0),FALSE())</f>
        <v>#VALUE!</v>
      </c>
      <c r="U1056" s="96" t="e">
        <f aca="false">HLOOKUP("Wake Capable",#REF!,MATCH($A1056,#REF!,0),FALSE())</f>
        <v>#VALUE!</v>
      </c>
      <c r="V1056" s="96" t="e">
        <f aca="false">HLOOKUP("Strap",#REF!,MATCH($A1056,#REF!,0),FALSE())</f>
        <v>#VALUE!</v>
      </c>
      <c r="W1056" s="96"/>
      <c r="X1056" s="96"/>
      <c r="Y1056" s="96"/>
      <c r="Z1056" s="95"/>
      <c r="AA1056" s="95" t="e">
        <f aca="false">HLOOKUP("Pad type",#REF!,MATCH($A1056,#REF!,0),FALSE())</f>
        <v>#VALUE!</v>
      </c>
      <c r="AB1056" s="100"/>
      <c r="AC1056" s="100" t="e">
        <f aca="false">HLOOKUP("POR Pin State",#REF!,MATCH($A1056,#REF!,0),FALSE())</f>
        <v>#VALUE!</v>
      </c>
      <c r="AD1056" s="186"/>
      <c r="AE1056" s="187"/>
      <c r="AF1056" s="187"/>
      <c r="AG1056" s="187"/>
      <c r="AH1056" s="188"/>
      <c r="AI1056" s="188"/>
      <c r="AJ1056" s="189"/>
      <c r="AK1056" s="189"/>
      <c r="AL1056" s="189"/>
      <c r="AM1056" s="189"/>
      <c r="AN1056" s="189"/>
      <c r="AO1056" s="189"/>
      <c r="AP1056" s="189"/>
      <c r="AQ1056" s="194" t="s">
        <v>2573</v>
      </c>
      <c r="AR1056" s="104"/>
      <c r="AS1056" s="104"/>
      <c r="AT1056" s="104"/>
      <c r="AU1056" s="104"/>
      <c r="AV1056" s="104"/>
      <c r="AW1056" s="104"/>
      <c r="AX1056" s="104"/>
      <c r="AY1056" s="104"/>
      <c r="AZ1056" s="104"/>
      <c r="BA1056" s="104"/>
      <c r="BB1056" s="162"/>
      <c r="BC1056" s="104"/>
      <c r="BD1056" s="214"/>
      <c r="BE1056" s="213" t="s">
        <v>2574</v>
      </c>
      <c r="BF1056" s="108" t="e">
        <f aca="false">VLOOKUP($A1056,#REF!, 34, FALSE())</f>
        <v>#VALUE!</v>
      </c>
      <c r="BG1056" s="418" t="e">
        <f aca="false">VLOOKUP($A1056,#REF!, 22, FALSE())</f>
        <v>#VALUE!</v>
      </c>
      <c r="BH1056" s="109"/>
    </row>
    <row r="1057" s="193" customFormat="true" ht="12.75" hidden="false" customHeight="true" outlineLevel="0" collapsed="false">
      <c r="A1057" s="133" t="s">
        <v>2575</v>
      </c>
      <c r="B1057" s="86" t="e">
        <f aca="false">VLOOKUP($A1057,#REF!, 34, FALSE())</f>
        <v>#VALUE!</v>
      </c>
      <c r="C1057" s="87" t="str">
        <f aca="false">CONCATENATE("unused_",A1057)</f>
        <v>unused_DDR_XM3_B7A_CA6</v>
      </c>
      <c r="D1057" s="88" t="e">
        <f aca="false">IF(LEN(VLOOKUP($A1057,#REF!,8,FALSE())),LEFT(VLOOKUP($A1057,#REF!,8,FALSE()),LEN(VLOOKUP($A1057,#REF!,8,FALSE()))-2),"")</f>
        <v>#VALUE!</v>
      </c>
      <c r="E1057" s="89" t="e">
        <f aca="false">IF(LEN(VLOOKUP($A1057,#REF!,4,FALSE())),IF(INDEX(#REF!,MATCH($A1057,#REF!,0),1),LEFT(VLOOKUP($A1057,#REF!,4,FALSE()),LEN(VLOOKUP($A1057,#REF!,4,FALSE()))-2),CONCATENATE(LEFT(VLOOKUP($A1057,#REF!,4,FALSE()),LEN(VLOOKUP($A1057,#REF!,4,FALSE()))-2),"*")),"")</f>
        <v>#VALUE!</v>
      </c>
      <c r="F1057" s="90" t="e">
        <f aca="false">IF(LEN(VLOOKUP($A1057,#REF!,5,FALSE())),IF(INDEX(#REF!,MATCH($A1057,#REF!,0),2),LEFT(VLOOKUP($A1057,#REF!,5,FALSE()),LEN(VLOOKUP($A1057,#REF!,5,FALSE()))-2),CONCATENATE(LEFT(VLOOKUP($A1057,#REF!,5,FALSE()),LEN(VLOOKUP($A1057,#REF!,5,FALSE()))-2),"*")),"")</f>
        <v>#VALUE!</v>
      </c>
      <c r="G1057" s="90" t="e">
        <f aca="false">IF(LEN(VLOOKUP($A1057,#REF!,6,FALSE())),IF(INDEX(#REF!,MATCH($A1057,#REF!,0),3),LEFT(VLOOKUP($A1057,#REF!,6,FALSE()),LEN(VLOOKUP($A1057,#REF!,6,FALSE()))-2),CONCATENATE(LEFT(VLOOKUP($A1057,#REF!,6,FALSE()),LEN(VLOOKUP($A1057,#REF!,6,FALSE()))-2),"*")),"")</f>
        <v>#VALUE!</v>
      </c>
      <c r="H1057" s="91" t="e">
        <f aca="false">IF(LEN(VLOOKUP($A1057,#REF!,7,FALSE())),IF(INDEX(#REF!,MATCH($A1057,#REF!,0),4),LEFT(VLOOKUP($A1057,#REF!,7,FALSE()),LEN(VLOOKUP($A1057,#REF!,7,FALSE()))-2),CONCATENATE(LEFT(VLOOKUP($A1057,#REF!,7,FALSE()),LEN(VLOOKUP($A1057,#REF!,7,FALSE()))-2),"*")),"")</f>
        <v>#VALUE!</v>
      </c>
      <c r="I1057" s="92" t="e">
        <f aca="false">IF(LEN(VLOOKUP($A1057,#REF!,8,FALSE())),UPPER(RIGHT(VLOOKUP($A1057,#REF!,8,FALSE()), 1)),"")</f>
        <v>#VALUE!</v>
      </c>
      <c r="J1057" s="90" t="e">
        <f aca="false">IF(LEN(VLOOKUP($A1057,#REF!,4,FALSE())),UPPER(RIGHT(VLOOKUP($A1057,#REF!,4,FALSE()), 1)),"")</f>
        <v>#VALUE!</v>
      </c>
      <c r="K1057" s="90" t="e">
        <f aca="false">IF(LEN(VLOOKUP($A1057,#REF!,5,FALSE())),UPPER(RIGHT(VLOOKUP($A1057,#REF!,5,FALSE()), 1)),"")</f>
        <v>#VALUE!</v>
      </c>
      <c r="L1057" s="90" t="e">
        <f aca="false">IF(LEN(VLOOKUP($A1057,#REF!,6,FALSE())),UPPER(RIGHT(VLOOKUP($A1057,#REF!,6,FALSE()), 1)),"")</f>
        <v>#VALUE!</v>
      </c>
      <c r="M1057" s="91" t="e">
        <f aca="false">IF(LEN(VLOOKUP($A1057,#REF!,7,FALSE())),UPPER(RIGHT(VLOOKUP($A1057,#REF!,7,FALSE()), 1)),"")</f>
        <v>#VALUE!</v>
      </c>
      <c r="N1057" s="185"/>
      <c r="O1057" s="185"/>
      <c r="P1057" s="185"/>
      <c r="Q1057" s="185"/>
      <c r="R1057" s="185"/>
      <c r="S1057" s="100" t="e">
        <f aca="false">HLOOKUP("Device Tree Pin Name",#REF!,MATCH($A1057,#REF!,0),FALSE())</f>
        <v>#VALUE!</v>
      </c>
      <c r="T1057" s="95" t="e">
        <f aca="false">HLOOKUP("power rail",#REF!,MATCH($A1057,#REF!,0),FALSE())</f>
        <v>#VALUE!</v>
      </c>
      <c r="U1057" s="96" t="e">
        <f aca="false">HLOOKUP("Wake Capable",#REF!,MATCH($A1057,#REF!,0),FALSE())</f>
        <v>#VALUE!</v>
      </c>
      <c r="V1057" s="96" t="e">
        <f aca="false">HLOOKUP("Strap",#REF!,MATCH($A1057,#REF!,0),FALSE())</f>
        <v>#VALUE!</v>
      </c>
      <c r="W1057" s="96"/>
      <c r="X1057" s="96"/>
      <c r="Y1057" s="96"/>
      <c r="Z1057" s="95"/>
      <c r="AA1057" s="95" t="e">
        <f aca="false">HLOOKUP("Pad type",#REF!,MATCH($A1057,#REF!,0),FALSE())</f>
        <v>#VALUE!</v>
      </c>
      <c r="AB1057" s="100"/>
      <c r="AC1057" s="100" t="e">
        <f aca="false">HLOOKUP("POR Pin State",#REF!,MATCH($A1057,#REF!,0),FALSE())</f>
        <v>#VALUE!</v>
      </c>
      <c r="AD1057" s="186"/>
      <c r="AE1057" s="187"/>
      <c r="AF1057" s="187"/>
      <c r="AG1057" s="187"/>
      <c r="AH1057" s="188"/>
      <c r="AI1057" s="188"/>
      <c r="AJ1057" s="189"/>
      <c r="AK1057" s="189"/>
      <c r="AL1057" s="189"/>
      <c r="AM1057" s="189"/>
      <c r="AN1057" s="189"/>
      <c r="AO1057" s="189"/>
      <c r="AP1057" s="189"/>
      <c r="AQ1057" s="194" t="s">
        <v>2576</v>
      </c>
      <c r="AR1057" s="104"/>
      <c r="AS1057" s="104"/>
      <c r="AT1057" s="104"/>
      <c r="AU1057" s="104"/>
      <c r="AV1057" s="104"/>
      <c r="AW1057" s="104"/>
      <c r="AX1057" s="104"/>
      <c r="AY1057" s="104"/>
      <c r="AZ1057" s="104"/>
      <c r="BA1057" s="104"/>
      <c r="BB1057" s="162"/>
      <c r="BC1057" s="104"/>
      <c r="BD1057" s="214"/>
      <c r="BE1057" s="213" t="s">
        <v>2577</v>
      </c>
      <c r="BF1057" s="108" t="e">
        <f aca="false">VLOOKUP($A1057,#REF!, 34, FALSE())</f>
        <v>#VALUE!</v>
      </c>
      <c r="BG1057" s="418" t="e">
        <f aca="false">VLOOKUP($A1057,#REF!, 22, FALSE())</f>
        <v>#VALUE!</v>
      </c>
      <c r="BH1057" s="109"/>
    </row>
    <row r="1058" s="193" customFormat="true" ht="12.75" hidden="false" customHeight="true" outlineLevel="0" collapsed="false">
      <c r="A1058" s="133" t="s">
        <v>2578</v>
      </c>
      <c r="B1058" s="86" t="e">
        <f aca="false">VLOOKUP($A1058,#REF!, 34, FALSE())</f>
        <v>#VALUE!</v>
      </c>
      <c r="C1058" s="87" t="str">
        <f aca="false">CONCATENATE("unused_",A1058)</f>
        <v>unused_DDR_XM3_B7B_CA0</v>
      </c>
      <c r="D1058" s="88" t="e">
        <f aca="false">IF(LEN(VLOOKUP($A1058,#REF!,8,FALSE())),LEFT(VLOOKUP($A1058,#REF!,8,FALSE()),LEN(VLOOKUP($A1058,#REF!,8,FALSE()))-2),"")</f>
        <v>#VALUE!</v>
      </c>
      <c r="E1058" s="89" t="e">
        <f aca="false">IF(LEN(VLOOKUP($A1058,#REF!,4,FALSE())),IF(INDEX(#REF!,MATCH($A1058,#REF!,0),1),LEFT(VLOOKUP($A1058,#REF!,4,FALSE()),LEN(VLOOKUP($A1058,#REF!,4,FALSE()))-2),CONCATENATE(LEFT(VLOOKUP($A1058,#REF!,4,FALSE()),LEN(VLOOKUP($A1058,#REF!,4,FALSE()))-2),"*")),"")</f>
        <v>#VALUE!</v>
      </c>
      <c r="F1058" s="90" t="e">
        <f aca="false">IF(LEN(VLOOKUP($A1058,#REF!,5,FALSE())),IF(INDEX(#REF!,MATCH($A1058,#REF!,0),2),LEFT(VLOOKUP($A1058,#REF!,5,FALSE()),LEN(VLOOKUP($A1058,#REF!,5,FALSE()))-2),CONCATENATE(LEFT(VLOOKUP($A1058,#REF!,5,FALSE()),LEN(VLOOKUP($A1058,#REF!,5,FALSE()))-2),"*")),"")</f>
        <v>#VALUE!</v>
      </c>
      <c r="G1058" s="90" t="e">
        <f aca="false">IF(LEN(VLOOKUP($A1058,#REF!,6,FALSE())),IF(INDEX(#REF!,MATCH($A1058,#REF!,0),3),LEFT(VLOOKUP($A1058,#REF!,6,FALSE()),LEN(VLOOKUP($A1058,#REF!,6,FALSE()))-2),CONCATENATE(LEFT(VLOOKUP($A1058,#REF!,6,FALSE()),LEN(VLOOKUP($A1058,#REF!,6,FALSE()))-2),"*")),"")</f>
        <v>#VALUE!</v>
      </c>
      <c r="H1058" s="91" t="e">
        <f aca="false">IF(LEN(VLOOKUP($A1058,#REF!,7,FALSE())),IF(INDEX(#REF!,MATCH($A1058,#REF!,0),4),LEFT(VLOOKUP($A1058,#REF!,7,FALSE()),LEN(VLOOKUP($A1058,#REF!,7,FALSE()))-2),CONCATENATE(LEFT(VLOOKUP($A1058,#REF!,7,FALSE()),LEN(VLOOKUP($A1058,#REF!,7,FALSE()))-2),"*")),"")</f>
        <v>#VALUE!</v>
      </c>
      <c r="I1058" s="92" t="e">
        <f aca="false">IF(LEN(VLOOKUP($A1058,#REF!,8,FALSE())),UPPER(RIGHT(VLOOKUP($A1058,#REF!,8,FALSE()), 1)),"")</f>
        <v>#VALUE!</v>
      </c>
      <c r="J1058" s="90" t="e">
        <f aca="false">IF(LEN(VLOOKUP($A1058,#REF!,4,FALSE())),UPPER(RIGHT(VLOOKUP($A1058,#REF!,4,FALSE()), 1)),"")</f>
        <v>#VALUE!</v>
      </c>
      <c r="K1058" s="90" t="e">
        <f aca="false">IF(LEN(VLOOKUP($A1058,#REF!,5,FALSE())),UPPER(RIGHT(VLOOKUP($A1058,#REF!,5,FALSE()), 1)),"")</f>
        <v>#VALUE!</v>
      </c>
      <c r="L1058" s="90" t="e">
        <f aca="false">IF(LEN(VLOOKUP($A1058,#REF!,6,FALSE())),UPPER(RIGHT(VLOOKUP($A1058,#REF!,6,FALSE()), 1)),"")</f>
        <v>#VALUE!</v>
      </c>
      <c r="M1058" s="91" t="e">
        <f aca="false">IF(LEN(VLOOKUP($A1058,#REF!,7,FALSE())),UPPER(RIGHT(VLOOKUP($A1058,#REF!,7,FALSE()), 1)),"")</f>
        <v>#VALUE!</v>
      </c>
      <c r="N1058" s="185"/>
      <c r="O1058" s="185"/>
      <c r="P1058" s="185"/>
      <c r="Q1058" s="185"/>
      <c r="R1058" s="185"/>
      <c r="S1058" s="100" t="e">
        <f aca="false">HLOOKUP("Device Tree Pin Name",#REF!,MATCH($A1058,#REF!,0),FALSE())</f>
        <v>#VALUE!</v>
      </c>
      <c r="T1058" s="95" t="e">
        <f aca="false">HLOOKUP("power rail",#REF!,MATCH($A1058,#REF!,0),FALSE())</f>
        <v>#VALUE!</v>
      </c>
      <c r="U1058" s="96" t="e">
        <f aca="false">HLOOKUP("Wake Capable",#REF!,MATCH($A1058,#REF!,0),FALSE())</f>
        <v>#VALUE!</v>
      </c>
      <c r="V1058" s="96" t="e">
        <f aca="false">HLOOKUP("Strap",#REF!,MATCH($A1058,#REF!,0),FALSE())</f>
        <v>#VALUE!</v>
      </c>
      <c r="W1058" s="96"/>
      <c r="X1058" s="96"/>
      <c r="Y1058" s="96"/>
      <c r="Z1058" s="95"/>
      <c r="AA1058" s="95" t="e">
        <f aca="false">HLOOKUP("Pad type",#REF!,MATCH($A1058,#REF!,0),FALSE())</f>
        <v>#VALUE!</v>
      </c>
      <c r="AB1058" s="100"/>
      <c r="AC1058" s="100" t="e">
        <f aca="false">HLOOKUP("POR Pin State",#REF!,MATCH($A1058,#REF!,0),FALSE())</f>
        <v>#VALUE!</v>
      </c>
      <c r="AD1058" s="186"/>
      <c r="AE1058" s="187"/>
      <c r="AF1058" s="187"/>
      <c r="AG1058" s="187"/>
      <c r="AH1058" s="188"/>
      <c r="AI1058" s="188"/>
      <c r="AJ1058" s="189"/>
      <c r="AK1058" s="189"/>
      <c r="AL1058" s="189"/>
      <c r="AM1058" s="189"/>
      <c r="AN1058" s="189"/>
      <c r="AO1058" s="189"/>
      <c r="AP1058" s="189"/>
      <c r="AQ1058" s="194" t="s">
        <v>2579</v>
      </c>
      <c r="AR1058" s="104"/>
      <c r="AS1058" s="104"/>
      <c r="AT1058" s="104"/>
      <c r="AU1058" s="104"/>
      <c r="AV1058" s="104"/>
      <c r="AW1058" s="104"/>
      <c r="AX1058" s="104"/>
      <c r="AY1058" s="104"/>
      <c r="AZ1058" s="104"/>
      <c r="BA1058" s="104"/>
      <c r="BB1058" s="162"/>
      <c r="BC1058" s="104"/>
      <c r="BD1058" s="214"/>
      <c r="BE1058" s="213" t="s">
        <v>2580</v>
      </c>
      <c r="BF1058" s="108" t="e">
        <f aca="false">VLOOKUP($A1058,#REF!, 34, FALSE())</f>
        <v>#VALUE!</v>
      </c>
      <c r="BG1058" s="418" t="e">
        <f aca="false">VLOOKUP($A1058,#REF!, 22, FALSE())</f>
        <v>#VALUE!</v>
      </c>
      <c r="BH1058" s="109"/>
    </row>
    <row r="1059" s="193" customFormat="true" ht="12.75" hidden="false" customHeight="true" outlineLevel="0" collapsed="false">
      <c r="A1059" s="133" t="s">
        <v>2581</v>
      </c>
      <c r="B1059" s="86" t="e">
        <f aca="false">VLOOKUP($A1059,#REF!, 34, FALSE())</f>
        <v>#VALUE!</v>
      </c>
      <c r="C1059" s="87" t="str">
        <f aca="false">CONCATENATE("unused_",A1059)</f>
        <v>unused_DDR_XM3_B7B_CA1</v>
      </c>
      <c r="D1059" s="88" t="e">
        <f aca="false">IF(LEN(VLOOKUP($A1059,#REF!,8,FALSE())),LEFT(VLOOKUP($A1059,#REF!,8,FALSE()),LEN(VLOOKUP($A1059,#REF!,8,FALSE()))-2),"")</f>
        <v>#VALUE!</v>
      </c>
      <c r="E1059" s="89" t="e">
        <f aca="false">IF(LEN(VLOOKUP($A1059,#REF!,4,FALSE())),IF(INDEX(#REF!,MATCH($A1059,#REF!,0),1),LEFT(VLOOKUP($A1059,#REF!,4,FALSE()),LEN(VLOOKUP($A1059,#REF!,4,FALSE()))-2),CONCATENATE(LEFT(VLOOKUP($A1059,#REF!,4,FALSE()),LEN(VLOOKUP($A1059,#REF!,4,FALSE()))-2),"*")),"")</f>
        <v>#VALUE!</v>
      </c>
      <c r="F1059" s="90" t="e">
        <f aca="false">IF(LEN(VLOOKUP($A1059,#REF!,5,FALSE())),IF(INDEX(#REF!,MATCH($A1059,#REF!,0),2),LEFT(VLOOKUP($A1059,#REF!,5,FALSE()),LEN(VLOOKUP($A1059,#REF!,5,FALSE()))-2),CONCATENATE(LEFT(VLOOKUP($A1059,#REF!,5,FALSE()),LEN(VLOOKUP($A1059,#REF!,5,FALSE()))-2),"*")),"")</f>
        <v>#VALUE!</v>
      </c>
      <c r="G1059" s="90" t="e">
        <f aca="false">IF(LEN(VLOOKUP($A1059,#REF!,6,FALSE())),IF(INDEX(#REF!,MATCH($A1059,#REF!,0),3),LEFT(VLOOKUP($A1059,#REF!,6,FALSE()),LEN(VLOOKUP($A1059,#REF!,6,FALSE()))-2),CONCATENATE(LEFT(VLOOKUP($A1059,#REF!,6,FALSE()),LEN(VLOOKUP($A1059,#REF!,6,FALSE()))-2),"*")),"")</f>
        <v>#VALUE!</v>
      </c>
      <c r="H1059" s="91" t="e">
        <f aca="false">IF(LEN(VLOOKUP($A1059,#REF!,7,FALSE())),IF(INDEX(#REF!,MATCH($A1059,#REF!,0),4),LEFT(VLOOKUP($A1059,#REF!,7,FALSE()),LEN(VLOOKUP($A1059,#REF!,7,FALSE()))-2),CONCATENATE(LEFT(VLOOKUP($A1059,#REF!,7,FALSE()),LEN(VLOOKUP($A1059,#REF!,7,FALSE()))-2),"*")),"")</f>
        <v>#VALUE!</v>
      </c>
      <c r="I1059" s="92" t="e">
        <f aca="false">IF(LEN(VLOOKUP($A1059,#REF!,8,FALSE())),UPPER(RIGHT(VLOOKUP($A1059,#REF!,8,FALSE()), 1)),"")</f>
        <v>#VALUE!</v>
      </c>
      <c r="J1059" s="90" t="e">
        <f aca="false">IF(LEN(VLOOKUP($A1059,#REF!,4,FALSE())),UPPER(RIGHT(VLOOKUP($A1059,#REF!,4,FALSE()), 1)),"")</f>
        <v>#VALUE!</v>
      </c>
      <c r="K1059" s="90" t="e">
        <f aca="false">IF(LEN(VLOOKUP($A1059,#REF!,5,FALSE())),UPPER(RIGHT(VLOOKUP($A1059,#REF!,5,FALSE()), 1)),"")</f>
        <v>#VALUE!</v>
      </c>
      <c r="L1059" s="90" t="e">
        <f aca="false">IF(LEN(VLOOKUP($A1059,#REF!,6,FALSE())),UPPER(RIGHT(VLOOKUP($A1059,#REF!,6,FALSE()), 1)),"")</f>
        <v>#VALUE!</v>
      </c>
      <c r="M1059" s="91" t="e">
        <f aca="false">IF(LEN(VLOOKUP($A1059,#REF!,7,FALSE())),UPPER(RIGHT(VLOOKUP($A1059,#REF!,7,FALSE()), 1)),"")</f>
        <v>#VALUE!</v>
      </c>
      <c r="N1059" s="185"/>
      <c r="O1059" s="185"/>
      <c r="P1059" s="185"/>
      <c r="Q1059" s="185"/>
      <c r="R1059" s="185"/>
      <c r="S1059" s="100" t="e">
        <f aca="false">HLOOKUP("Device Tree Pin Name",#REF!,MATCH($A1059,#REF!,0),FALSE())</f>
        <v>#VALUE!</v>
      </c>
      <c r="T1059" s="95" t="e">
        <f aca="false">HLOOKUP("power rail",#REF!,MATCH($A1059,#REF!,0),FALSE())</f>
        <v>#VALUE!</v>
      </c>
      <c r="U1059" s="96" t="e">
        <f aca="false">HLOOKUP("Wake Capable",#REF!,MATCH($A1059,#REF!,0),FALSE())</f>
        <v>#VALUE!</v>
      </c>
      <c r="V1059" s="96" t="e">
        <f aca="false">HLOOKUP("Strap",#REF!,MATCH($A1059,#REF!,0),FALSE())</f>
        <v>#VALUE!</v>
      </c>
      <c r="W1059" s="96"/>
      <c r="X1059" s="96"/>
      <c r="Y1059" s="96"/>
      <c r="Z1059" s="95"/>
      <c r="AA1059" s="95" t="e">
        <f aca="false">HLOOKUP("Pad type",#REF!,MATCH($A1059,#REF!,0),FALSE())</f>
        <v>#VALUE!</v>
      </c>
      <c r="AB1059" s="100"/>
      <c r="AC1059" s="100" t="e">
        <f aca="false">HLOOKUP("POR Pin State",#REF!,MATCH($A1059,#REF!,0),FALSE())</f>
        <v>#VALUE!</v>
      </c>
      <c r="AD1059" s="186"/>
      <c r="AE1059" s="187"/>
      <c r="AF1059" s="187"/>
      <c r="AG1059" s="187"/>
      <c r="AH1059" s="188"/>
      <c r="AI1059" s="188"/>
      <c r="AJ1059" s="189"/>
      <c r="AK1059" s="189"/>
      <c r="AL1059" s="189"/>
      <c r="AM1059" s="189"/>
      <c r="AN1059" s="189"/>
      <c r="AO1059" s="189"/>
      <c r="AP1059" s="189"/>
      <c r="AQ1059" s="194" t="s">
        <v>2582</v>
      </c>
      <c r="AR1059" s="104"/>
      <c r="AS1059" s="104"/>
      <c r="AT1059" s="104"/>
      <c r="AU1059" s="104"/>
      <c r="AV1059" s="104"/>
      <c r="AW1059" s="104"/>
      <c r="AX1059" s="104"/>
      <c r="AY1059" s="104"/>
      <c r="AZ1059" s="104"/>
      <c r="BA1059" s="104"/>
      <c r="BB1059" s="162"/>
      <c r="BC1059" s="104"/>
      <c r="BD1059" s="214"/>
      <c r="BE1059" s="213" t="s">
        <v>2583</v>
      </c>
      <c r="BF1059" s="108" t="e">
        <f aca="false">VLOOKUP($A1059,#REF!, 34, FALSE())</f>
        <v>#VALUE!</v>
      </c>
      <c r="BG1059" s="418" t="e">
        <f aca="false">VLOOKUP($A1059,#REF!, 22, FALSE())</f>
        <v>#VALUE!</v>
      </c>
      <c r="BH1059" s="109"/>
    </row>
    <row r="1060" s="193" customFormat="true" ht="12.75" hidden="false" customHeight="true" outlineLevel="0" collapsed="false">
      <c r="A1060" s="133" t="s">
        <v>2584</v>
      </c>
      <c r="B1060" s="86" t="e">
        <f aca="false">VLOOKUP($A1060,#REF!, 34, FALSE())</f>
        <v>#VALUE!</v>
      </c>
      <c r="C1060" s="87" t="str">
        <f aca="false">CONCATENATE("unused_",A1060)</f>
        <v>unused_DDR_XM3_B7B_CA2</v>
      </c>
      <c r="D1060" s="88" t="e">
        <f aca="false">IF(LEN(VLOOKUP($A1060,#REF!,8,FALSE())),LEFT(VLOOKUP($A1060,#REF!,8,FALSE()),LEN(VLOOKUP($A1060,#REF!,8,FALSE()))-2),"")</f>
        <v>#VALUE!</v>
      </c>
      <c r="E1060" s="89" t="e">
        <f aca="false">IF(LEN(VLOOKUP($A1060,#REF!,4,FALSE())),IF(INDEX(#REF!,MATCH($A1060,#REF!,0),1),LEFT(VLOOKUP($A1060,#REF!,4,FALSE()),LEN(VLOOKUP($A1060,#REF!,4,FALSE()))-2),CONCATENATE(LEFT(VLOOKUP($A1060,#REF!,4,FALSE()),LEN(VLOOKUP($A1060,#REF!,4,FALSE()))-2),"*")),"")</f>
        <v>#VALUE!</v>
      </c>
      <c r="F1060" s="90" t="e">
        <f aca="false">IF(LEN(VLOOKUP($A1060,#REF!,5,FALSE())),IF(INDEX(#REF!,MATCH($A1060,#REF!,0),2),LEFT(VLOOKUP($A1060,#REF!,5,FALSE()),LEN(VLOOKUP($A1060,#REF!,5,FALSE()))-2),CONCATENATE(LEFT(VLOOKUP($A1060,#REF!,5,FALSE()),LEN(VLOOKUP($A1060,#REF!,5,FALSE()))-2),"*")),"")</f>
        <v>#VALUE!</v>
      </c>
      <c r="G1060" s="90" t="e">
        <f aca="false">IF(LEN(VLOOKUP($A1060,#REF!,6,FALSE())),IF(INDEX(#REF!,MATCH($A1060,#REF!,0),3),LEFT(VLOOKUP($A1060,#REF!,6,FALSE()),LEN(VLOOKUP($A1060,#REF!,6,FALSE()))-2),CONCATENATE(LEFT(VLOOKUP($A1060,#REF!,6,FALSE()),LEN(VLOOKUP($A1060,#REF!,6,FALSE()))-2),"*")),"")</f>
        <v>#VALUE!</v>
      </c>
      <c r="H1060" s="91" t="e">
        <f aca="false">IF(LEN(VLOOKUP($A1060,#REF!,7,FALSE())),IF(INDEX(#REF!,MATCH($A1060,#REF!,0),4),LEFT(VLOOKUP($A1060,#REF!,7,FALSE()),LEN(VLOOKUP($A1060,#REF!,7,FALSE()))-2),CONCATENATE(LEFT(VLOOKUP($A1060,#REF!,7,FALSE()),LEN(VLOOKUP($A1060,#REF!,7,FALSE()))-2),"*")),"")</f>
        <v>#VALUE!</v>
      </c>
      <c r="I1060" s="92" t="e">
        <f aca="false">IF(LEN(VLOOKUP($A1060,#REF!,8,FALSE())),UPPER(RIGHT(VLOOKUP($A1060,#REF!,8,FALSE()), 1)),"")</f>
        <v>#VALUE!</v>
      </c>
      <c r="J1060" s="90" t="e">
        <f aca="false">IF(LEN(VLOOKUP($A1060,#REF!,4,FALSE())),UPPER(RIGHT(VLOOKUP($A1060,#REF!,4,FALSE()), 1)),"")</f>
        <v>#VALUE!</v>
      </c>
      <c r="K1060" s="90" t="e">
        <f aca="false">IF(LEN(VLOOKUP($A1060,#REF!,5,FALSE())),UPPER(RIGHT(VLOOKUP($A1060,#REF!,5,FALSE()), 1)),"")</f>
        <v>#VALUE!</v>
      </c>
      <c r="L1060" s="90" t="e">
        <f aca="false">IF(LEN(VLOOKUP($A1060,#REF!,6,FALSE())),UPPER(RIGHT(VLOOKUP($A1060,#REF!,6,FALSE()), 1)),"")</f>
        <v>#VALUE!</v>
      </c>
      <c r="M1060" s="91" t="e">
        <f aca="false">IF(LEN(VLOOKUP($A1060,#REF!,7,FALSE())),UPPER(RIGHT(VLOOKUP($A1060,#REF!,7,FALSE()), 1)),"")</f>
        <v>#VALUE!</v>
      </c>
      <c r="N1060" s="185"/>
      <c r="O1060" s="185"/>
      <c r="P1060" s="185"/>
      <c r="Q1060" s="185"/>
      <c r="R1060" s="185"/>
      <c r="S1060" s="100" t="e">
        <f aca="false">HLOOKUP("Device Tree Pin Name",#REF!,MATCH($A1060,#REF!,0),FALSE())</f>
        <v>#VALUE!</v>
      </c>
      <c r="T1060" s="95" t="e">
        <f aca="false">HLOOKUP("power rail",#REF!,MATCH($A1060,#REF!,0),FALSE())</f>
        <v>#VALUE!</v>
      </c>
      <c r="U1060" s="96" t="e">
        <f aca="false">HLOOKUP("Wake Capable",#REF!,MATCH($A1060,#REF!,0),FALSE())</f>
        <v>#VALUE!</v>
      </c>
      <c r="V1060" s="96" t="e">
        <f aca="false">HLOOKUP("Strap",#REF!,MATCH($A1060,#REF!,0),FALSE())</f>
        <v>#VALUE!</v>
      </c>
      <c r="W1060" s="96"/>
      <c r="X1060" s="96"/>
      <c r="Y1060" s="96"/>
      <c r="Z1060" s="95"/>
      <c r="AA1060" s="95" t="e">
        <f aca="false">HLOOKUP("Pad type",#REF!,MATCH($A1060,#REF!,0),FALSE())</f>
        <v>#VALUE!</v>
      </c>
      <c r="AB1060" s="100"/>
      <c r="AC1060" s="100" t="e">
        <f aca="false">HLOOKUP("POR Pin State",#REF!,MATCH($A1060,#REF!,0),FALSE())</f>
        <v>#VALUE!</v>
      </c>
      <c r="AD1060" s="186"/>
      <c r="AE1060" s="187"/>
      <c r="AF1060" s="187"/>
      <c r="AG1060" s="187"/>
      <c r="AH1060" s="188"/>
      <c r="AI1060" s="188"/>
      <c r="AJ1060" s="189"/>
      <c r="AK1060" s="189"/>
      <c r="AL1060" s="189"/>
      <c r="AM1060" s="189"/>
      <c r="AN1060" s="189"/>
      <c r="AO1060" s="189"/>
      <c r="AP1060" s="189"/>
      <c r="AQ1060" s="194" t="s">
        <v>2585</v>
      </c>
      <c r="AR1060" s="104"/>
      <c r="AS1060" s="104"/>
      <c r="AT1060" s="104"/>
      <c r="AU1060" s="104"/>
      <c r="AV1060" s="104"/>
      <c r="AW1060" s="104"/>
      <c r="AX1060" s="104"/>
      <c r="AY1060" s="104"/>
      <c r="AZ1060" s="104"/>
      <c r="BA1060" s="104"/>
      <c r="BB1060" s="162"/>
      <c r="BC1060" s="104"/>
      <c r="BD1060" s="214"/>
      <c r="BE1060" s="213" t="s">
        <v>2586</v>
      </c>
      <c r="BF1060" s="108" t="e">
        <f aca="false">VLOOKUP($A1060,#REF!, 34, FALSE())</f>
        <v>#VALUE!</v>
      </c>
      <c r="BG1060" s="418" t="e">
        <f aca="false">VLOOKUP($A1060,#REF!, 22, FALSE())</f>
        <v>#VALUE!</v>
      </c>
      <c r="BH1060" s="109"/>
    </row>
    <row r="1061" s="193" customFormat="true" ht="12.75" hidden="false" customHeight="true" outlineLevel="0" collapsed="false">
      <c r="A1061" s="133" t="s">
        <v>2587</v>
      </c>
      <c r="B1061" s="86" t="e">
        <f aca="false">VLOOKUP($A1061,#REF!, 34, FALSE())</f>
        <v>#VALUE!</v>
      </c>
      <c r="C1061" s="87" t="str">
        <f aca="false">CONCATENATE("unused_",A1061)</f>
        <v>unused_DDR_XM3_B7B_CA3</v>
      </c>
      <c r="D1061" s="88" t="e">
        <f aca="false">IF(LEN(VLOOKUP($A1061,#REF!,8,FALSE())),LEFT(VLOOKUP($A1061,#REF!,8,FALSE()),LEN(VLOOKUP($A1061,#REF!,8,FALSE()))-2),"")</f>
        <v>#VALUE!</v>
      </c>
      <c r="E1061" s="89" t="e">
        <f aca="false">IF(LEN(VLOOKUP($A1061,#REF!,4,FALSE())),IF(INDEX(#REF!,MATCH($A1061,#REF!,0),1),LEFT(VLOOKUP($A1061,#REF!,4,FALSE()),LEN(VLOOKUP($A1061,#REF!,4,FALSE()))-2),CONCATENATE(LEFT(VLOOKUP($A1061,#REF!,4,FALSE()),LEN(VLOOKUP($A1061,#REF!,4,FALSE()))-2),"*")),"")</f>
        <v>#VALUE!</v>
      </c>
      <c r="F1061" s="90" t="e">
        <f aca="false">IF(LEN(VLOOKUP($A1061,#REF!,5,FALSE())),IF(INDEX(#REF!,MATCH($A1061,#REF!,0),2),LEFT(VLOOKUP($A1061,#REF!,5,FALSE()),LEN(VLOOKUP($A1061,#REF!,5,FALSE()))-2),CONCATENATE(LEFT(VLOOKUP($A1061,#REF!,5,FALSE()),LEN(VLOOKUP($A1061,#REF!,5,FALSE()))-2),"*")),"")</f>
        <v>#VALUE!</v>
      </c>
      <c r="G1061" s="90" t="e">
        <f aca="false">IF(LEN(VLOOKUP($A1061,#REF!,6,FALSE())),IF(INDEX(#REF!,MATCH($A1061,#REF!,0),3),LEFT(VLOOKUP($A1061,#REF!,6,FALSE()),LEN(VLOOKUP($A1061,#REF!,6,FALSE()))-2),CONCATENATE(LEFT(VLOOKUP($A1061,#REF!,6,FALSE()),LEN(VLOOKUP($A1061,#REF!,6,FALSE()))-2),"*")),"")</f>
        <v>#VALUE!</v>
      </c>
      <c r="H1061" s="91" t="e">
        <f aca="false">IF(LEN(VLOOKUP($A1061,#REF!,7,FALSE())),IF(INDEX(#REF!,MATCH($A1061,#REF!,0),4),LEFT(VLOOKUP($A1061,#REF!,7,FALSE()),LEN(VLOOKUP($A1061,#REF!,7,FALSE()))-2),CONCATENATE(LEFT(VLOOKUP($A1061,#REF!,7,FALSE()),LEN(VLOOKUP($A1061,#REF!,7,FALSE()))-2),"*")),"")</f>
        <v>#VALUE!</v>
      </c>
      <c r="I1061" s="92" t="e">
        <f aca="false">IF(LEN(VLOOKUP($A1061,#REF!,8,FALSE())),UPPER(RIGHT(VLOOKUP($A1061,#REF!,8,FALSE()), 1)),"")</f>
        <v>#VALUE!</v>
      </c>
      <c r="J1061" s="90" t="e">
        <f aca="false">IF(LEN(VLOOKUP($A1061,#REF!,4,FALSE())),UPPER(RIGHT(VLOOKUP($A1061,#REF!,4,FALSE()), 1)),"")</f>
        <v>#VALUE!</v>
      </c>
      <c r="K1061" s="90" t="e">
        <f aca="false">IF(LEN(VLOOKUP($A1061,#REF!,5,FALSE())),UPPER(RIGHT(VLOOKUP($A1061,#REF!,5,FALSE()), 1)),"")</f>
        <v>#VALUE!</v>
      </c>
      <c r="L1061" s="90" t="e">
        <f aca="false">IF(LEN(VLOOKUP($A1061,#REF!,6,FALSE())),UPPER(RIGHT(VLOOKUP($A1061,#REF!,6,FALSE()), 1)),"")</f>
        <v>#VALUE!</v>
      </c>
      <c r="M1061" s="91" t="e">
        <f aca="false">IF(LEN(VLOOKUP($A1061,#REF!,7,FALSE())),UPPER(RIGHT(VLOOKUP($A1061,#REF!,7,FALSE()), 1)),"")</f>
        <v>#VALUE!</v>
      </c>
      <c r="N1061" s="185"/>
      <c r="O1061" s="185"/>
      <c r="P1061" s="185"/>
      <c r="Q1061" s="185"/>
      <c r="R1061" s="185"/>
      <c r="S1061" s="100" t="e">
        <f aca="false">HLOOKUP("Device Tree Pin Name",#REF!,MATCH($A1061,#REF!,0),FALSE())</f>
        <v>#VALUE!</v>
      </c>
      <c r="T1061" s="95" t="e">
        <f aca="false">HLOOKUP("power rail",#REF!,MATCH($A1061,#REF!,0),FALSE())</f>
        <v>#VALUE!</v>
      </c>
      <c r="U1061" s="96" t="e">
        <f aca="false">HLOOKUP("Wake Capable",#REF!,MATCH($A1061,#REF!,0),FALSE())</f>
        <v>#VALUE!</v>
      </c>
      <c r="V1061" s="96" t="e">
        <f aca="false">HLOOKUP("Strap",#REF!,MATCH($A1061,#REF!,0),FALSE())</f>
        <v>#VALUE!</v>
      </c>
      <c r="W1061" s="96"/>
      <c r="X1061" s="96"/>
      <c r="Y1061" s="96"/>
      <c r="Z1061" s="95"/>
      <c r="AA1061" s="95" t="e">
        <f aca="false">HLOOKUP("Pad type",#REF!,MATCH($A1061,#REF!,0),FALSE())</f>
        <v>#VALUE!</v>
      </c>
      <c r="AB1061" s="100"/>
      <c r="AC1061" s="100" t="e">
        <f aca="false">HLOOKUP("POR Pin State",#REF!,MATCH($A1061,#REF!,0),FALSE())</f>
        <v>#VALUE!</v>
      </c>
      <c r="AD1061" s="186"/>
      <c r="AE1061" s="187"/>
      <c r="AF1061" s="187"/>
      <c r="AG1061" s="187"/>
      <c r="AH1061" s="188"/>
      <c r="AI1061" s="188"/>
      <c r="AJ1061" s="189"/>
      <c r="AK1061" s="189"/>
      <c r="AL1061" s="189"/>
      <c r="AM1061" s="189"/>
      <c r="AN1061" s="189"/>
      <c r="AO1061" s="189"/>
      <c r="AP1061" s="189"/>
      <c r="AQ1061" s="194" t="s">
        <v>2588</v>
      </c>
      <c r="AR1061" s="104"/>
      <c r="AS1061" s="104"/>
      <c r="AT1061" s="104"/>
      <c r="AU1061" s="104"/>
      <c r="AV1061" s="104"/>
      <c r="AW1061" s="104"/>
      <c r="AX1061" s="104"/>
      <c r="AY1061" s="104"/>
      <c r="AZ1061" s="104"/>
      <c r="BA1061" s="104"/>
      <c r="BB1061" s="162"/>
      <c r="BC1061" s="104"/>
      <c r="BD1061" s="214"/>
      <c r="BE1061" s="213" t="s">
        <v>2589</v>
      </c>
      <c r="BF1061" s="108" t="e">
        <f aca="false">VLOOKUP($A1061,#REF!, 34, FALSE())</f>
        <v>#VALUE!</v>
      </c>
      <c r="BG1061" s="418" t="e">
        <f aca="false">VLOOKUP($A1061,#REF!, 22, FALSE())</f>
        <v>#VALUE!</v>
      </c>
      <c r="BH1061" s="109"/>
    </row>
    <row r="1062" s="193" customFormat="true" ht="12.75" hidden="false" customHeight="true" outlineLevel="0" collapsed="false">
      <c r="A1062" s="133" t="s">
        <v>2590</v>
      </c>
      <c r="B1062" s="86" t="e">
        <f aca="false">VLOOKUP($A1062,#REF!, 34, FALSE())</f>
        <v>#VALUE!</v>
      </c>
      <c r="C1062" s="87" t="str">
        <f aca="false">CONCATENATE("unused_",A1062)</f>
        <v>unused_DDR_XM3_B7B_CA4</v>
      </c>
      <c r="D1062" s="88" t="e">
        <f aca="false">IF(LEN(VLOOKUP($A1062,#REF!,8,FALSE())),LEFT(VLOOKUP($A1062,#REF!,8,FALSE()),LEN(VLOOKUP($A1062,#REF!,8,FALSE()))-2),"")</f>
        <v>#VALUE!</v>
      </c>
      <c r="E1062" s="89" t="e">
        <f aca="false">IF(LEN(VLOOKUP($A1062,#REF!,4,FALSE())),IF(INDEX(#REF!,MATCH($A1062,#REF!,0),1),LEFT(VLOOKUP($A1062,#REF!,4,FALSE()),LEN(VLOOKUP($A1062,#REF!,4,FALSE()))-2),CONCATENATE(LEFT(VLOOKUP($A1062,#REF!,4,FALSE()),LEN(VLOOKUP($A1062,#REF!,4,FALSE()))-2),"*")),"")</f>
        <v>#VALUE!</v>
      </c>
      <c r="F1062" s="90" t="e">
        <f aca="false">IF(LEN(VLOOKUP($A1062,#REF!,5,FALSE())),IF(INDEX(#REF!,MATCH($A1062,#REF!,0),2),LEFT(VLOOKUP($A1062,#REF!,5,FALSE()),LEN(VLOOKUP($A1062,#REF!,5,FALSE()))-2),CONCATENATE(LEFT(VLOOKUP($A1062,#REF!,5,FALSE()),LEN(VLOOKUP($A1062,#REF!,5,FALSE()))-2),"*")),"")</f>
        <v>#VALUE!</v>
      </c>
      <c r="G1062" s="90" t="e">
        <f aca="false">IF(LEN(VLOOKUP($A1062,#REF!,6,FALSE())),IF(INDEX(#REF!,MATCH($A1062,#REF!,0),3),LEFT(VLOOKUP($A1062,#REF!,6,FALSE()),LEN(VLOOKUP($A1062,#REF!,6,FALSE()))-2),CONCATENATE(LEFT(VLOOKUP($A1062,#REF!,6,FALSE()),LEN(VLOOKUP($A1062,#REF!,6,FALSE()))-2),"*")),"")</f>
        <v>#VALUE!</v>
      </c>
      <c r="H1062" s="91" t="e">
        <f aca="false">IF(LEN(VLOOKUP($A1062,#REF!,7,FALSE())),IF(INDEX(#REF!,MATCH($A1062,#REF!,0),4),LEFT(VLOOKUP($A1062,#REF!,7,FALSE()),LEN(VLOOKUP($A1062,#REF!,7,FALSE()))-2),CONCATENATE(LEFT(VLOOKUP($A1062,#REF!,7,FALSE()),LEN(VLOOKUP($A1062,#REF!,7,FALSE()))-2),"*")),"")</f>
        <v>#VALUE!</v>
      </c>
      <c r="I1062" s="92" t="e">
        <f aca="false">IF(LEN(VLOOKUP($A1062,#REF!,8,FALSE())),UPPER(RIGHT(VLOOKUP($A1062,#REF!,8,FALSE()), 1)),"")</f>
        <v>#VALUE!</v>
      </c>
      <c r="J1062" s="90" t="e">
        <f aca="false">IF(LEN(VLOOKUP($A1062,#REF!,4,FALSE())),UPPER(RIGHT(VLOOKUP($A1062,#REF!,4,FALSE()), 1)),"")</f>
        <v>#VALUE!</v>
      </c>
      <c r="K1062" s="90" t="e">
        <f aca="false">IF(LEN(VLOOKUP($A1062,#REF!,5,FALSE())),UPPER(RIGHT(VLOOKUP($A1062,#REF!,5,FALSE()), 1)),"")</f>
        <v>#VALUE!</v>
      </c>
      <c r="L1062" s="90" t="e">
        <f aca="false">IF(LEN(VLOOKUP($A1062,#REF!,6,FALSE())),UPPER(RIGHT(VLOOKUP($A1062,#REF!,6,FALSE()), 1)),"")</f>
        <v>#VALUE!</v>
      </c>
      <c r="M1062" s="91" t="e">
        <f aca="false">IF(LEN(VLOOKUP($A1062,#REF!,7,FALSE())),UPPER(RIGHT(VLOOKUP($A1062,#REF!,7,FALSE()), 1)),"")</f>
        <v>#VALUE!</v>
      </c>
      <c r="N1062" s="185"/>
      <c r="O1062" s="185"/>
      <c r="P1062" s="185"/>
      <c r="Q1062" s="185"/>
      <c r="R1062" s="185"/>
      <c r="S1062" s="100" t="e">
        <f aca="false">HLOOKUP("Device Tree Pin Name",#REF!,MATCH($A1062,#REF!,0),FALSE())</f>
        <v>#VALUE!</v>
      </c>
      <c r="T1062" s="95" t="e">
        <f aca="false">HLOOKUP("power rail",#REF!,MATCH($A1062,#REF!,0),FALSE())</f>
        <v>#VALUE!</v>
      </c>
      <c r="U1062" s="96" t="e">
        <f aca="false">HLOOKUP("Wake Capable",#REF!,MATCH($A1062,#REF!,0),FALSE())</f>
        <v>#VALUE!</v>
      </c>
      <c r="V1062" s="96" t="e">
        <f aca="false">HLOOKUP("Strap",#REF!,MATCH($A1062,#REF!,0),FALSE())</f>
        <v>#VALUE!</v>
      </c>
      <c r="W1062" s="96"/>
      <c r="X1062" s="96"/>
      <c r="Y1062" s="96"/>
      <c r="Z1062" s="95"/>
      <c r="AA1062" s="95" t="e">
        <f aca="false">HLOOKUP("Pad type",#REF!,MATCH($A1062,#REF!,0),FALSE())</f>
        <v>#VALUE!</v>
      </c>
      <c r="AB1062" s="100"/>
      <c r="AC1062" s="100" t="e">
        <f aca="false">HLOOKUP("POR Pin State",#REF!,MATCH($A1062,#REF!,0),FALSE())</f>
        <v>#VALUE!</v>
      </c>
      <c r="AD1062" s="186"/>
      <c r="AE1062" s="187"/>
      <c r="AF1062" s="187"/>
      <c r="AG1062" s="187"/>
      <c r="AH1062" s="188"/>
      <c r="AI1062" s="188"/>
      <c r="AJ1062" s="189"/>
      <c r="AK1062" s="189"/>
      <c r="AL1062" s="189"/>
      <c r="AM1062" s="189"/>
      <c r="AN1062" s="189"/>
      <c r="AO1062" s="189"/>
      <c r="AP1062" s="189"/>
      <c r="AQ1062" s="194" t="s">
        <v>2591</v>
      </c>
      <c r="AR1062" s="104"/>
      <c r="AS1062" s="104"/>
      <c r="AT1062" s="104"/>
      <c r="AU1062" s="104"/>
      <c r="AV1062" s="104"/>
      <c r="AW1062" s="104"/>
      <c r="AX1062" s="104"/>
      <c r="AY1062" s="104"/>
      <c r="AZ1062" s="104"/>
      <c r="BA1062" s="104"/>
      <c r="BB1062" s="162"/>
      <c r="BC1062" s="104"/>
      <c r="BD1062" s="214"/>
      <c r="BE1062" s="213" t="s">
        <v>2592</v>
      </c>
      <c r="BF1062" s="108" t="e">
        <f aca="false">VLOOKUP($A1062,#REF!, 34, FALSE())</f>
        <v>#VALUE!</v>
      </c>
      <c r="BG1062" s="418" t="e">
        <f aca="false">VLOOKUP($A1062,#REF!, 22, FALSE())</f>
        <v>#VALUE!</v>
      </c>
      <c r="BH1062" s="109"/>
    </row>
    <row r="1063" s="193" customFormat="true" ht="12.75" hidden="false" customHeight="true" outlineLevel="0" collapsed="false">
      <c r="A1063" s="133" t="s">
        <v>2593</v>
      </c>
      <c r="B1063" s="86" t="e">
        <f aca="false">VLOOKUP($A1063,#REF!, 34, FALSE())</f>
        <v>#VALUE!</v>
      </c>
      <c r="C1063" s="87" t="str">
        <f aca="false">CONCATENATE("unused_",A1063)</f>
        <v>unused_DDR_XM3_B7B_CA5</v>
      </c>
      <c r="D1063" s="88" t="e">
        <f aca="false">IF(LEN(VLOOKUP($A1063,#REF!,8,FALSE())),LEFT(VLOOKUP($A1063,#REF!,8,FALSE()),LEN(VLOOKUP($A1063,#REF!,8,FALSE()))-2),"")</f>
        <v>#VALUE!</v>
      </c>
      <c r="E1063" s="89" t="e">
        <f aca="false">IF(LEN(VLOOKUP($A1063,#REF!,4,FALSE())),IF(INDEX(#REF!,MATCH($A1063,#REF!,0),1),LEFT(VLOOKUP($A1063,#REF!,4,FALSE()),LEN(VLOOKUP($A1063,#REF!,4,FALSE()))-2),CONCATENATE(LEFT(VLOOKUP($A1063,#REF!,4,FALSE()),LEN(VLOOKUP($A1063,#REF!,4,FALSE()))-2),"*")),"")</f>
        <v>#VALUE!</v>
      </c>
      <c r="F1063" s="90" t="e">
        <f aca="false">IF(LEN(VLOOKUP($A1063,#REF!,5,FALSE())),IF(INDEX(#REF!,MATCH($A1063,#REF!,0),2),LEFT(VLOOKUP($A1063,#REF!,5,FALSE()),LEN(VLOOKUP($A1063,#REF!,5,FALSE()))-2),CONCATENATE(LEFT(VLOOKUP($A1063,#REF!,5,FALSE()),LEN(VLOOKUP($A1063,#REF!,5,FALSE()))-2),"*")),"")</f>
        <v>#VALUE!</v>
      </c>
      <c r="G1063" s="90" t="e">
        <f aca="false">IF(LEN(VLOOKUP($A1063,#REF!,6,FALSE())),IF(INDEX(#REF!,MATCH($A1063,#REF!,0),3),LEFT(VLOOKUP($A1063,#REF!,6,FALSE()),LEN(VLOOKUP($A1063,#REF!,6,FALSE()))-2),CONCATENATE(LEFT(VLOOKUP($A1063,#REF!,6,FALSE()),LEN(VLOOKUP($A1063,#REF!,6,FALSE()))-2),"*")),"")</f>
        <v>#VALUE!</v>
      </c>
      <c r="H1063" s="91" t="e">
        <f aca="false">IF(LEN(VLOOKUP($A1063,#REF!,7,FALSE())),IF(INDEX(#REF!,MATCH($A1063,#REF!,0),4),LEFT(VLOOKUP($A1063,#REF!,7,FALSE()),LEN(VLOOKUP($A1063,#REF!,7,FALSE()))-2),CONCATENATE(LEFT(VLOOKUP($A1063,#REF!,7,FALSE()),LEN(VLOOKUP($A1063,#REF!,7,FALSE()))-2),"*")),"")</f>
        <v>#VALUE!</v>
      </c>
      <c r="I1063" s="92" t="e">
        <f aca="false">IF(LEN(VLOOKUP($A1063,#REF!,8,FALSE())),UPPER(RIGHT(VLOOKUP($A1063,#REF!,8,FALSE()), 1)),"")</f>
        <v>#VALUE!</v>
      </c>
      <c r="J1063" s="90" t="e">
        <f aca="false">IF(LEN(VLOOKUP($A1063,#REF!,4,FALSE())),UPPER(RIGHT(VLOOKUP($A1063,#REF!,4,FALSE()), 1)),"")</f>
        <v>#VALUE!</v>
      </c>
      <c r="K1063" s="90" t="e">
        <f aca="false">IF(LEN(VLOOKUP($A1063,#REF!,5,FALSE())),UPPER(RIGHT(VLOOKUP($A1063,#REF!,5,FALSE()), 1)),"")</f>
        <v>#VALUE!</v>
      </c>
      <c r="L1063" s="90" t="e">
        <f aca="false">IF(LEN(VLOOKUP($A1063,#REF!,6,FALSE())),UPPER(RIGHT(VLOOKUP($A1063,#REF!,6,FALSE()), 1)),"")</f>
        <v>#VALUE!</v>
      </c>
      <c r="M1063" s="91" t="e">
        <f aca="false">IF(LEN(VLOOKUP($A1063,#REF!,7,FALSE())),UPPER(RIGHT(VLOOKUP($A1063,#REF!,7,FALSE()), 1)),"")</f>
        <v>#VALUE!</v>
      </c>
      <c r="N1063" s="185"/>
      <c r="O1063" s="185"/>
      <c r="P1063" s="185"/>
      <c r="Q1063" s="185"/>
      <c r="R1063" s="185"/>
      <c r="S1063" s="100" t="e">
        <f aca="false">HLOOKUP("Device Tree Pin Name",#REF!,MATCH($A1063,#REF!,0),FALSE())</f>
        <v>#VALUE!</v>
      </c>
      <c r="T1063" s="95" t="e">
        <f aca="false">HLOOKUP("power rail",#REF!,MATCH($A1063,#REF!,0),FALSE())</f>
        <v>#VALUE!</v>
      </c>
      <c r="U1063" s="96" t="e">
        <f aca="false">HLOOKUP("Wake Capable",#REF!,MATCH($A1063,#REF!,0),FALSE())</f>
        <v>#VALUE!</v>
      </c>
      <c r="V1063" s="96" t="e">
        <f aca="false">HLOOKUP("Strap",#REF!,MATCH($A1063,#REF!,0),FALSE())</f>
        <v>#VALUE!</v>
      </c>
      <c r="W1063" s="96"/>
      <c r="X1063" s="96"/>
      <c r="Y1063" s="96"/>
      <c r="Z1063" s="95"/>
      <c r="AA1063" s="95" t="e">
        <f aca="false">HLOOKUP("Pad type",#REF!,MATCH($A1063,#REF!,0),FALSE())</f>
        <v>#VALUE!</v>
      </c>
      <c r="AB1063" s="100"/>
      <c r="AC1063" s="100" t="e">
        <f aca="false">HLOOKUP("POR Pin State",#REF!,MATCH($A1063,#REF!,0),FALSE())</f>
        <v>#VALUE!</v>
      </c>
      <c r="AD1063" s="186"/>
      <c r="AE1063" s="187"/>
      <c r="AF1063" s="187"/>
      <c r="AG1063" s="187"/>
      <c r="AH1063" s="188"/>
      <c r="AI1063" s="188"/>
      <c r="AJ1063" s="189"/>
      <c r="AK1063" s="189"/>
      <c r="AL1063" s="189"/>
      <c r="AM1063" s="189"/>
      <c r="AN1063" s="189"/>
      <c r="AO1063" s="189"/>
      <c r="AP1063" s="189"/>
      <c r="AQ1063" s="194" t="s">
        <v>2594</v>
      </c>
      <c r="AR1063" s="104"/>
      <c r="AS1063" s="104"/>
      <c r="AT1063" s="104"/>
      <c r="AU1063" s="104"/>
      <c r="AV1063" s="104"/>
      <c r="AW1063" s="104"/>
      <c r="AX1063" s="104"/>
      <c r="AY1063" s="104"/>
      <c r="AZ1063" s="104"/>
      <c r="BA1063" s="104"/>
      <c r="BB1063" s="162"/>
      <c r="BC1063" s="104"/>
      <c r="BD1063" s="214"/>
      <c r="BE1063" s="213" t="s">
        <v>2595</v>
      </c>
      <c r="BF1063" s="108" t="e">
        <f aca="false">VLOOKUP($A1063,#REF!, 34, FALSE())</f>
        <v>#VALUE!</v>
      </c>
      <c r="BG1063" s="418" t="e">
        <f aca="false">VLOOKUP($A1063,#REF!, 22, FALSE())</f>
        <v>#VALUE!</v>
      </c>
      <c r="BH1063" s="109"/>
    </row>
    <row r="1064" s="193" customFormat="true" ht="12.75" hidden="false" customHeight="true" outlineLevel="0" collapsed="false">
      <c r="A1064" s="133" t="s">
        <v>2596</v>
      </c>
      <c r="B1064" s="86" t="e">
        <f aca="false">VLOOKUP($A1064,#REF!, 34, FALSE())</f>
        <v>#VALUE!</v>
      </c>
      <c r="C1064" s="87" t="str">
        <f aca="false">CONCATENATE("unused_",A1064)</f>
        <v>unused_DDR_XM3_B7B_CA6</v>
      </c>
      <c r="D1064" s="88" t="e">
        <f aca="false">IF(LEN(VLOOKUP($A1064,#REF!,8,FALSE())),LEFT(VLOOKUP($A1064,#REF!,8,FALSE()),LEN(VLOOKUP($A1064,#REF!,8,FALSE()))-2),"")</f>
        <v>#VALUE!</v>
      </c>
      <c r="E1064" s="89" t="e">
        <f aca="false">IF(LEN(VLOOKUP($A1064,#REF!,4,FALSE())),IF(INDEX(#REF!,MATCH($A1064,#REF!,0),1),LEFT(VLOOKUP($A1064,#REF!,4,FALSE()),LEN(VLOOKUP($A1064,#REF!,4,FALSE()))-2),CONCATENATE(LEFT(VLOOKUP($A1064,#REF!,4,FALSE()),LEN(VLOOKUP($A1064,#REF!,4,FALSE()))-2),"*")),"")</f>
        <v>#VALUE!</v>
      </c>
      <c r="F1064" s="90" t="e">
        <f aca="false">IF(LEN(VLOOKUP($A1064,#REF!,5,FALSE())),IF(INDEX(#REF!,MATCH($A1064,#REF!,0),2),LEFT(VLOOKUP($A1064,#REF!,5,FALSE()),LEN(VLOOKUP($A1064,#REF!,5,FALSE()))-2),CONCATENATE(LEFT(VLOOKUP($A1064,#REF!,5,FALSE()),LEN(VLOOKUP($A1064,#REF!,5,FALSE()))-2),"*")),"")</f>
        <v>#VALUE!</v>
      </c>
      <c r="G1064" s="90" t="e">
        <f aca="false">IF(LEN(VLOOKUP($A1064,#REF!,6,FALSE())),IF(INDEX(#REF!,MATCH($A1064,#REF!,0),3),LEFT(VLOOKUP($A1064,#REF!,6,FALSE()),LEN(VLOOKUP($A1064,#REF!,6,FALSE()))-2),CONCATENATE(LEFT(VLOOKUP($A1064,#REF!,6,FALSE()),LEN(VLOOKUP($A1064,#REF!,6,FALSE()))-2),"*")),"")</f>
        <v>#VALUE!</v>
      </c>
      <c r="H1064" s="91" t="e">
        <f aca="false">IF(LEN(VLOOKUP($A1064,#REF!,7,FALSE())),IF(INDEX(#REF!,MATCH($A1064,#REF!,0),4),LEFT(VLOOKUP($A1064,#REF!,7,FALSE()),LEN(VLOOKUP($A1064,#REF!,7,FALSE()))-2),CONCATENATE(LEFT(VLOOKUP($A1064,#REF!,7,FALSE()),LEN(VLOOKUP($A1064,#REF!,7,FALSE()))-2),"*")),"")</f>
        <v>#VALUE!</v>
      </c>
      <c r="I1064" s="92" t="e">
        <f aca="false">IF(LEN(VLOOKUP($A1064,#REF!,8,FALSE())),UPPER(RIGHT(VLOOKUP($A1064,#REF!,8,FALSE()), 1)),"")</f>
        <v>#VALUE!</v>
      </c>
      <c r="J1064" s="90" t="e">
        <f aca="false">IF(LEN(VLOOKUP($A1064,#REF!,4,FALSE())),UPPER(RIGHT(VLOOKUP($A1064,#REF!,4,FALSE()), 1)),"")</f>
        <v>#VALUE!</v>
      </c>
      <c r="K1064" s="90" t="e">
        <f aca="false">IF(LEN(VLOOKUP($A1064,#REF!,5,FALSE())),UPPER(RIGHT(VLOOKUP($A1064,#REF!,5,FALSE()), 1)),"")</f>
        <v>#VALUE!</v>
      </c>
      <c r="L1064" s="90" t="e">
        <f aca="false">IF(LEN(VLOOKUP($A1064,#REF!,6,FALSE())),UPPER(RIGHT(VLOOKUP($A1064,#REF!,6,FALSE()), 1)),"")</f>
        <v>#VALUE!</v>
      </c>
      <c r="M1064" s="91" t="e">
        <f aca="false">IF(LEN(VLOOKUP($A1064,#REF!,7,FALSE())),UPPER(RIGHT(VLOOKUP($A1064,#REF!,7,FALSE()), 1)),"")</f>
        <v>#VALUE!</v>
      </c>
      <c r="N1064" s="185"/>
      <c r="O1064" s="185"/>
      <c r="P1064" s="185"/>
      <c r="Q1064" s="185"/>
      <c r="R1064" s="185"/>
      <c r="S1064" s="100" t="e">
        <f aca="false">HLOOKUP("Device Tree Pin Name",#REF!,MATCH($A1064,#REF!,0),FALSE())</f>
        <v>#VALUE!</v>
      </c>
      <c r="T1064" s="95" t="e">
        <f aca="false">HLOOKUP("power rail",#REF!,MATCH($A1064,#REF!,0),FALSE())</f>
        <v>#VALUE!</v>
      </c>
      <c r="U1064" s="96" t="e">
        <f aca="false">HLOOKUP("Wake Capable",#REF!,MATCH($A1064,#REF!,0),FALSE())</f>
        <v>#VALUE!</v>
      </c>
      <c r="V1064" s="96" t="e">
        <f aca="false">HLOOKUP("Strap",#REF!,MATCH($A1064,#REF!,0),FALSE())</f>
        <v>#VALUE!</v>
      </c>
      <c r="W1064" s="96"/>
      <c r="X1064" s="96"/>
      <c r="Y1064" s="96"/>
      <c r="Z1064" s="95"/>
      <c r="AA1064" s="95" t="e">
        <f aca="false">HLOOKUP("Pad type",#REF!,MATCH($A1064,#REF!,0),FALSE())</f>
        <v>#VALUE!</v>
      </c>
      <c r="AB1064" s="100"/>
      <c r="AC1064" s="100" t="e">
        <f aca="false">HLOOKUP("POR Pin State",#REF!,MATCH($A1064,#REF!,0),FALSE())</f>
        <v>#VALUE!</v>
      </c>
      <c r="AD1064" s="186"/>
      <c r="AE1064" s="187"/>
      <c r="AF1064" s="187"/>
      <c r="AG1064" s="187"/>
      <c r="AH1064" s="188"/>
      <c r="AI1064" s="188"/>
      <c r="AJ1064" s="189"/>
      <c r="AK1064" s="189"/>
      <c r="AL1064" s="189"/>
      <c r="AM1064" s="189"/>
      <c r="AN1064" s="189"/>
      <c r="AO1064" s="189"/>
      <c r="AP1064" s="189"/>
      <c r="AQ1064" s="194" t="s">
        <v>2597</v>
      </c>
      <c r="AR1064" s="104"/>
      <c r="AS1064" s="104"/>
      <c r="AT1064" s="104"/>
      <c r="AU1064" s="104"/>
      <c r="AV1064" s="104"/>
      <c r="AW1064" s="104"/>
      <c r="AX1064" s="104"/>
      <c r="AY1064" s="104"/>
      <c r="AZ1064" s="104"/>
      <c r="BA1064" s="104"/>
      <c r="BB1064" s="162"/>
      <c r="BC1064" s="104"/>
      <c r="BD1064" s="214"/>
      <c r="BE1064" s="213" t="s">
        <v>2598</v>
      </c>
      <c r="BF1064" s="108" t="e">
        <f aca="false">VLOOKUP($A1064,#REF!, 34, FALSE())</f>
        <v>#VALUE!</v>
      </c>
      <c r="BG1064" s="418" t="e">
        <f aca="false">VLOOKUP($A1064,#REF!, 22, FALSE())</f>
        <v>#VALUE!</v>
      </c>
      <c r="BH1064" s="109"/>
    </row>
    <row r="1065" s="193" customFormat="true" ht="12.75" hidden="false" customHeight="true" outlineLevel="0" collapsed="false">
      <c r="A1065" s="133" t="s">
        <v>2599</v>
      </c>
      <c r="B1065" s="86" t="e">
        <f aca="false">VLOOKUP($A1065,#REF!, 34, FALSE())</f>
        <v>#VALUE!</v>
      </c>
      <c r="C1065" s="87" t="str">
        <f aca="false">CONCATENATE("unused_",A1065)</f>
        <v>unused_DDR_XM3_B7A_CS_CKE0</v>
      </c>
      <c r="D1065" s="88" t="e">
        <f aca="false">IF(LEN(VLOOKUP($A1065,#REF!,8,FALSE())),LEFT(VLOOKUP($A1065,#REF!,8,FALSE()),LEN(VLOOKUP($A1065,#REF!,8,FALSE()))-2),"")</f>
        <v>#VALUE!</v>
      </c>
      <c r="E1065" s="89" t="e">
        <f aca="false">IF(LEN(VLOOKUP($A1065,#REF!,4,FALSE())),IF(INDEX(#REF!,MATCH($A1065,#REF!,0),1),LEFT(VLOOKUP($A1065,#REF!,4,FALSE()),LEN(VLOOKUP($A1065,#REF!,4,FALSE()))-2),CONCATENATE(LEFT(VLOOKUP($A1065,#REF!,4,FALSE()),LEN(VLOOKUP($A1065,#REF!,4,FALSE()))-2),"*")),"")</f>
        <v>#VALUE!</v>
      </c>
      <c r="F1065" s="90" t="e">
        <f aca="false">IF(LEN(VLOOKUP($A1065,#REF!,5,FALSE())),IF(INDEX(#REF!,MATCH($A1065,#REF!,0),2),LEFT(VLOOKUP($A1065,#REF!,5,FALSE()),LEN(VLOOKUP($A1065,#REF!,5,FALSE()))-2),CONCATENATE(LEFT(VLOOKUP($A1065,#REF!,5,FALSE()),LEN(VLOOKUP($A1065,#REF!,5,FALSE()))-2),"*")),"")</f>
        <v>#VALUE!</v>
      </c>
      <c r="G1065" s="90" t="e">
        <f aca="false">IF(LEN(VLOOKUP($A1065,#REF!,6,FALSE())),IF(INDEX(#REF!,MATCH($A1065,#REF!,0),3),LEFT(VLOOKUP($A1065,#REF!,6,FALSE()),LEN(VLOOKUP($A1065,#REF!,6,FALSE()))-2),CONCATENATE(LEFT(VLOOKUP($A1065,#REF!,6,FALSE()),LEN(VLOOKUP($A1065,#REF!,6,FALSE()))-2),"*")),"")</f>
        <v>#VALUE!</v>
      </c>
      <c r="H1065" s="91" t="e">
        <f aca="false">IF(LEN(VLOOKUP($A1065,#REF!,7,FALSE())),IF(INDEX(#REF!,MATCH($A1065,#REF!,0),4),LEFT(VLOOKUP($A1065,#REF!,7,FALSE()),LEN(VLOOKUP($A1065,#REF!,7,FALSE()))-2),CONCATENATE(LEFT(VLOOKUP($A1065,#REF!,7,FALSE()),LEN(VLOOKUP($A1065,#REF!,7,FALSE()))-2),"*")),"")</f>
        <v>#VALUE!</v>
      </c>
      <c r="I1065" s="92" t="e">
        <f aca="false">IF(LEN(VLOOKUP($A1065,#REF!,8,FALSE())),UPPER(RIGHT(VLOOKUP($A1065,#REF!,8,FALSE()), 1)),"")</f>
        <v>#VALUE!</v>
      </c>
      <c r="J1065" s="90" t="e">
        <f aca="false">IF(LEN(VLOOKUP($A1065,#REF!,4,FALSE())),UPPER(RIGHT(VLOOKUP($A1065,#REF!,4,FALSE()), 1)),"")</f>
        <v>#VALUE!</v>
      </c>
      <c r="K1065" s="90" t="e">
        <f aca="false">IF(LEN(VLOOKUP($A1065,#REF!,5,FALSE())),UPPER(RIGHT(VLOOKUP($A1065,#REF!,5,FALSE()), 1)),"")</f>
        <v>#VALUE!</v>
      </c>
      <c r="L1065" s="90" t="e">
        <f aca="false">IF(LEN(VLOOKUP($A1065,#REF!,6,FALSE())),UPPER(RIGHT(VLOOKUP($A1065,#REF!,6,FALSE()), 1)),"")</f>
        <v>#VALUE!</v>
      </c>
      <c r="M1065" s="91" t="e">
        <f aca="false">IF(LEN(VLOOKUP($A1065,#REF!,7,FALSE())),UPPER(RIGHT(VLOOKUP($A1065,#REF!,7,FALSE()), 1)),"")</f>
        <v>#VALUE!</v>
      </c>
      <c r="N1065" s="185"/>
      <c r="O1065" s="185"/>
      <c r="P1065" s="185"/>
      <c r="Q1065" s="185"/>
      <c r="R1065" s="185"/>
      <c r="S1065" s="100" t="e">
        <f aca="false">HLOOKUP("Device Tree Pin Name",#REF!,MATCH($A1065,#REF!,0),FALSE())</f>
        <v>#VALUE!</v>
      </c>
      <c r="T1065" s="95" t="e">
        <f aca="false">HLOOKUP("power rail",#REF!,MATCH($A1065,#REF!,0),FALSE())</f>
        <v>#VALUE!</v>
      </c>
      <c r="U1065" s="96" t="e">
        <f aca="false">HLOOKUP("Wake Capable",#REF!,MATCH($A1065,#REF!,0),FALSE())</f>
        <v>#VALUE!</v>
      </c>
      <c r="V1065" s="96" t="e">
        <f aca="false">HLOOKUP("Strap",#REF!,MATCH($A1065,#REF!,0),FALSE())</f>
        <v>#VALUE!</v>
      </c>
      <c r="W1065" s="96"/>
      <c r="X1065" s="96"/>
      <c r="Y1065" s="96"/>
      <c r="Z1065" s="95"/>
      <c r="AA1065" s="95" t="e">
        <f aca="false">HLOOKUP("Pad type",#REF!,MATCH($A1065,#REF!,0),FALSE())</f>
        <v>#VALUE!</v>
      </c>
      <c r="AB1065" s="100"/>
      <c r="AC1065" s="100" t="e">
        <f aca="false">HLOOKUP("POR Pin State",#REF!,MATCH($A1065,#REF!,0),FALSE())</f>
        <v>#VALUE!</v>
      </c>
      <c r="AD1065" s="186"/>
      <c r="AE1065" s="187"/>
      <c r="AF1065" s="187"/>
      <c r="AG1065" s="187"/>
      <c r="AH1065" s="188"/>
      <c r="AI1065" s="188"/>
      <c r="AJ1065" s="189"/>
      <c r="AK1065" s="189"/>
      <c r="AL1065" s="189"/>
      <c r="AM1065" s="189"/>
      <c r="AN1065" s="189"/>
      <c r="AO1065" s="189"/>
      <c r="AP1065" s="189"/>
      <c r="AQ1065" s="194" t="s">
        <v>2599</v>
      </c>
      <c r="AR1065" s="104"/>
      <c r="AS1065" s="104"/>
      <c r="AT1065" s="104"/>
      <c r="AU1065" s="104"/>
      <c r="AV1065" s="104"/>
      <c r="AW1065" s="104"/>
      <c r="AX1065" s="104"/>
      <c r="AY1065" s="104"/>
      <c r="AZ1065" s="104"/>
      <c r="BA1065" s="104"/>
      <c r="BB1065" s="162"/>
      <c r="BC1065" s="104"/>
      <c r="BD1065" s="214"/>
      <c r="BE1065" s="213" t="s">
        <v>2600</v>
      </c>
      <c r="BF1065" s="108" t="e">
        <f aca="false">VLOOKUP($A1065,#REF!, 34, FALSE())</f>
        <v>#VALUE!</v>
      </c>
      <c r="BG1065" s="418" t="e">
        <f aca="false">VLOOKUP($A1065,#REF!, 22, FALSE())</f>
        <v>#VALUE!</v>
      </c>
      <c r="BH1065" s="109"/>
    </row>
    <row r="1066" s="193" customFormat="true" ht="12.75" hidden="false" customHeight="true" outlineLevel="0" collapsed="false">
      <c r="A1066" s="1" t="s">
        <v>2601</v>
      </c>
      <c r="B1066" s="86" t="e">
        <f aca="false">VLOOKUP($A1066,#REF!, 34, FALSE())</f>
        <v>#VALUE!</v>
      </c>
      <c r="C1066" s="87" t="str">
        <f aca="false">CONCATENATE("unused_",A1066)</f>
        <v>unused_DDR_XM3_B7A_CS_CKE1</v>
      </c>
      <c r="D1066" s="88" t="e">
        <f aca="false">IF(LEN(VLOOKUP($A1066,#REF!,8,FALSE())),LEFT(VLOOKUP($A1066,#REF!,8,FALSE()),LEN(VLOOKUP($A1066,#REF!,8,FALSE()))-2),"")</f>
        <v>#VALUE!</v>
      </c>
      <c r="E1066" s="89" t="e">
        <f aca="false">IF(LEN(VLOOKUP($A1066,#REF!,4,FALSE())),IF(INDEX(#REF!,MATCH($A1066,#REF!,0),1),LEFT(VLOOKUP($A1066,#REF!,4,FALSE()),LEN(VLOOKUP($A1066,#REF!,4,FALSE()))-2),CONCATENATE(LEFT(VLOOKUP($A1066,#REF!,4,FALSE()),LEN(VLOOKUP($A1066,#REF!,4,FALSE()))-2),"*")),"")</f>
        <v>#VALUE!</v>
      </c>
      <c r="F1066" s="90" t="e">
        <f aca="false">IF(LEN(VLOOKUP($A1066,#REF!,5,FALSE())),IF(INDEX(#REF!,MATCH($A1066,#REF!,0),2),LEFT(VLOOKUP($A1066,#REF!,5,FALSE()),LEN(VLOOKUP($A1066,#REF!,5,FALSE()))-2),CONCATENATE(LEFT(VLOOKUP($A1066,#REF!,5,FALSE()),LEN(VLOOKUP($A1066,#REF!,5,FALSE()))-2),"*")),"")</f>
        <v>#VALUE!</v>
      </c>
      <c r="G1066" s="90" t="e">
        <f aca="false">IF(LEN(VLOOKUP($A1066,#REF!,6,FALSE())),IF(INDEX(#REF!,MATCH($A1066,#REF!,0),3),LEFT(VLOOKUP($A1066,#REF!,6,FALSE()),LEN(VLOOKUP($A1066,#REF!,6,FALSE()))-2),CONCATENATE(LEFT(VLOOKUP($A1066,#REF!,6,FALSE()),LEN(VLOOKUP($A1066,#REF!,6,FALSE()))-2),"*")),"")</f>
        <v>#VALUE!</v>
      </c>
      <c r="H1066" s="91" t="e">
        <f aca="false">IF(LEN(VLOOKUP($A1066,#REF!,7,FALSE())),IF(INDEX(#REF!,MATCH($A1066,#REF!,0),4),LEFT(VLOOKUP($A1066,#REF!,7,FALSE()),LEN(VLOOKUP($A1066,#REF!,7,FALSE()))-2),CONCATENATE(LEFT(VLOOKUP($A1066,#REF!,7,FALSE()),LEN(VLOOKUP($A1066,#REF!,7,FALSE()))-2),"*")),"")</f>
        <v>#VALUE!</v>
      </c>
      <c r="I1066" s="92" t="e">
        <f aca="false">IF(LEN(VLOOKUP($A1066,#REF!,8,FALSE())),UPPER(RIGHT(VLOOKUP($A1066,#REF!,8,FALSE()), 1)),"")</f>
        <v>#VALUE!</v>
      </c>
      <c r="J1066" s="90" t="e">
        <f aca="false">IF(LEN(VLOOKUP($A1066,#REF!,4,FALSE())),UPPER(RIGHT(VLOOKUP($A1066,#REF!,4,FALSE()), 1)),"")</f>
        <v>#VALUE!</v>
      </c>
      <c r="K1066" s="90" t="e">
        <f aca="false">IF(LEN(VLOOKUP($A1066,#REF!,5,FALSE())),UPPER(RIGHT(VLOOKUP($A1066,#REF!,5,FALSE()), 1)),"")</f>
        <v>#VALUE!</v>
      </c>
      <c r="L1066" s="90" t="e">
        <f aca="false">IF(LEN(VLOOKUP($A1066,#REF!,6,FALSE())),UPPER(RIGHT(VLOOKUP($A1066,#REF!,6,FALSE()), 1)),"")</f>
        <v>#VALUE!</v>
      </c>
      <c r="M1066" s="91" t="e">
        <f aca="false">IF(LEN(VLOOKUP($A1066,#REF!,7,FALSE())),UPPER(RIGHT(VLOOKUP($A1066,#REF!,7,FALSE()), 1)),"")</f>
        <v>#VALUE!</v>
      </c>
      <c r="N1066" s="185"/>
      <c r="O1066" s="185"/>
      <c r="P1066" s="185"/>
      <c r="Q1066" s="185"/>
      <c r="R1066" s="185"/>
      <c r="S1066" s="100" t="e">
        <f aca="false">HLOOKUP("Device Tree Pin Name",#REF!,MATCH($A1066,#REF!,0),FALSE())</f>
        <v>#VALUE!</v>
      </c>
      <c r="T1066" s="95" t="e">
        <f aca="false">HLOOKUP("power rail",#REF!,MATCH($A1066,#REF!,0),FALSE())</f>
        <v>#VALUE!</v>
      </c>
      <c r="U1066" s="96" t="e">
        <f aca="false">HLOOKUP("Wake Capable",#REF!,MATCH($A1066,#REF!,0),FALSE())</f>
        <v>#VALUE!</v>
      </c>
      <c r="V1066" s="96" t="e">
        <f aca="false">HLOOKUP("Strap",#REF!,MATCH($A1066,#REF!,0),FALSE())</f>
        <v>#VALUE!</v>
      </c>
      <c r="W1066" s="96"/>
      <c r="X1066" s="96"/>
      <c r="Y1066" s="96"/>
      <c r="Z1066" s="95"/>
      <c r="AA1066" s="95" t="e">
        <f aca="false">HLOOKUP("Pad type",#REF!,MATCH($A1066,#REF!,0),FALSE())</f>
        <v>#VALUE!</v>
      </c>
      <c r="AB1066" s="100"/>
      <c r="AC1066" s="100" t="e">
        <f aca="false">HLOOKUP("POR Pin State",#REF!,MATCH($A1066,#REF!,0),FALSE())</f>
        <v>#VALUE!</v>
      </c>
      <c r="AD1066" s="186"/>
      <c r="AE1066" s="187"/>
      <c r="AF1066" s="187"/>
      <c r="AG1066" s="187"/>
      <c r="AH1066" s="188"/>
      <c r="AI1066" s="188"/>
      <c r="AJ1066" s="189"/>
      <c r="AK1066" s="189"/>
      <c r="AL1066" s="189"/>
      <c r="AM1066" s="189"/>
      <c r="AN1066" s="189"/>
      <c r="AO1066" s="189"/>
      <c r="AP1066" s="189"/>
      <c r="AQ1066" s="194" t="s">
        <v>2601</v>
      </c>
      <c r="AR1066" s="104"/>
      <c r="AS1066" s="104"/>
      <c r="AT1066" s="104"/>
      <c r="AU1066" s="104"/>
      <c r="AV1066" s="104"/>
      <c r="AW1066" s="104"/>
      <c r="AX1066" s="104"/>
      <c r="AY1066" s="104"/>
      <c r="AZ1066" s="104"/>
      <c r="BA1066" s="104"/>
      <c r="BB1066" s="162"/>
      <c r="BC1066" s="104"/>
      <c r="BD1066" s="214"/>
      <c r="BE1066" s="213" t="s">
        <v>2602</v>
      </c>
      <c r="BF1066" s="108" t="e">
        <f aca="false">VLOOKUP($A1066,#REF!, 34, FALSE())</f>
        <v>#VALUE!</v>
      </c>
      <c r="BG1066" s="418" t="e">
        <f aca="false">VLOOKUP($A1066,#REF!, 22, FALSE())</f>
        <v>#VALUE!</v>
      </c>
      <c r="BH1066" s="109"/>
    </row>
    <row r="1067" s="193" customFormat="true" ht="12.75" hidden="false" customHeight="true" outlineLevel="0" collapsed="false">
      <c r="A1067" s="1" t="s">
        <v>2603</v>
      </c>
      <c r="B1067" s="86" t="e">
        <f aca="false">VLOOKUP($A1067,#REF!, 34, FALSE())</f>
        <v>#VALUE!</v>
      </c>
      <c r="C1067" s="87" t="str">
        <f aca="false">CONCATENATE("unused_",A1067)</f>
        <v>unused_DDR_XM3_B7B_CS_CKE0</v>
      </c>
      <c r="D1067" s="88" t="e">
        <f aca="false">IF(LEN(VLOOKUP($A1067,#REF!,8,FALSE())),LEFT(VLOOKUP($A1067,#REF!,8,FALSE()),LEN(VLOOKUP($A1067,#REF!,8,FALSE()))-2),"")</f>
        <v>#VALUE!</v>
      </c>
      <c r="E1067" s="89" t="e">
        <f aca="false">IF(LEN(VLOOKUP($A1067,#REF!,4,FALSE())),IF(INDEX(#REF!,MATCH($A1067,#REF!,0),1),LEFT(VLOOKUP($A1067,#REF!,4,FALSE()),LEN(VLOOKUP($A1067,#REF!,4,FALSE()))-2),CONCATENATE(LEFT(VLOOKUP($A1067,#REF!,4,FALSE()),LEN(VLOOKUP($A1067,#REF!,4,FALSE()))-2),"*")),"")</f>
        <v>#VALUE!</v>
      </c>
      <c r="F1067" s="90" t="e">
        <f aca="false">IF(LEN(VLOOKUP($A1067,#REF!,5,FALSE())),IF(INDEX(#REF!,MATCH($A1067,#REF!,0),2),LEFT(VLOOKUP($A1067,#REF!,5,FALSE()),LEN(VLOOKUP($A1067,#REF!,5,FALSE()))-2),CONCATENATE(LEFT(VLOOKUP($A1067,#REF!,5,FALSE()),LEN(VLOOKUP($A1067,#REF!,5,FALSE()))-2),"*")),"")</f>
        <v>#VALUE!</v>
      </c>
      <c r="G1067" s="90" t="e">
        <f aca="false">IF(LEN(VLOOKUP($A1067,#REF!,6,FALSE())),IF(INDEX(#REF!,MATCH($A1067,#REF!,0),3),LEFT(VLOOKUP($A1067,#REF!,6,FALSE()),LEN(VLOOKUP($A1067,#REF!,6,FALSE()))-2),CONCATENATE(LEFT(VLOOKUP($A1067,#REF!,6,FALSE()),LEN(VLOOKUP($A1067,#REF!,6,FALSE()))-2),"*")),"")</f>
        <v>#VALUE!</v>
      </c>
      <c r="H1067" s="91" t="e">
        <f aca="false">IF(LEN(VLOOKUP($A1067,#REF!,7,FALSE())),IF(INDEX(#REF!,MATCH($A1067,#REF!,0),4),LEFT(VLOOKUP($A1067,#REF!,7,FALSE()),LEN(VLOOKUP($A1067,#REF!,7,FALSE()))-2),CONCATENATE(LEFT(VLOOKUP($A1067,#REF!,7,FALSE()),LEN(VLOOKUP($A1067,#REF!,7,FALSE()))-2),"*")),"")</f>
        <v>#VALUE!</v>
      </c>
      <c r="I1067" s="92" t="e">
        <f aca="false">IF(LEN(VLOOKUP($A1067,#REF!,8,FALSE())),UPPER(RIGHT(VLOOKUP($A1067,#REF!,8,FALSE()), 1)),"")</f>
        <v>#VALUE!</v>
      </c>
      <c r="J1067" s="90" t="e">
        <f aca="false">IF(LEN(VLOOKUP($A1067,#REF!,4,FALSE())),UPPER(RIGHT(VLOOKUP($A1067,#REF!,4,FALSE()), 1)),"")</f>
        <v>#VALUE!</v>
      </c>
      <c r="K1067" s="90" t="e">
        <f aca="false">IF(LEN(VLOOKUP($A1067,#REF!,5,FALSE())),UPPER(RIGHT(VLOOKUP($A1067,#REF!,5,FALSE()), 1)),"")</f>
        <v>#VALUE!</v>
      </c>
      <c r="L1067" s="90" t="e">
        <f aca="false">IF(LEN(VLOOKUP($A1067,#REF!,6,FALSE())),UPPER(RIGHT(VLOOKUP($A1067,#REF!,6,FALSE()), 1)),"")</f>
        <v>#VALUE!</v>
      </c>
      <c r="M1067" s="91" t="e">
        <f aca="false">IF(LEN(VLOOKUP($A1067,#REF!,7,FALSE())),UPPER(RIGHT(VLOOKUP($A1067,#REF!,7,FALSE()), 1)),"")</f>
        <v>#VALUE!</v>
      </c>
      <c r="N1067" s="185"/>
      <c r="O1067" s="185"/>
      <c r="P1067" s="185"/>
      <c r="Q1067" s="185"/>
      <c r="R1067" s="185"/>
      <c r="S1067" s="100" t="e">
        <f aca="false">HLOOKUP("Device Tree Pin Name",#REF!,MATCH($A1067,#REF!,0),FALSE())</f>
        <v>#VALUE!</v>
      </c>
      <c r="T1067" s="95" t="e">
        <f aca="false">HLOOKUP("power rail",#REF!,MATCH($A1067,#REF!,0),FALSE())</f>
        <v>#VALUE!</v>
      </c>
      <c r="U1067" s="96" t="e">
        <f aca="false">HLOOKUP("Wake Capable",#REF!,MATCH($A1067,#REF!,0),FALSE())</f>
        <v>#VALUE!</v>
      </c>
      <c r="V1067" s="96" t="e">
        <f aca="false">HLOOKUP("Strap",#REF!,MATCH($A1067,#REF!,0),FALSE())</f>
        <v>#VALUE!</v>
      </c>
      <c r="W1067" s="96"/>
      <c r="X1067" s="96"/>
      <c r="Y1067" s="96"/>
      <c r="Z1067" s="95"/>
      <c r="AA1067" s="95" t="e">
        <f aca="false">HLOOKUP("Pad type",#REF!,MATCH($A1067,#REF!,0),FALSE())</f>
        <v>#VALUE!</v>
      </c>
      <c r="AB1067" s="100"/>
      <c r="AC1067" s="100" t="e">
        <f aca="false">HLOOKUP("POR Pin State",#REF!,MATCH($A1067,#REF!,0),FALSE())</f>
        <v>#VALUE!</v>
      </c>
      <c r="AD1067" s="186"/>
      <c r="AE1067" s="187"/>
      <c r="AF1067" s="187"/>
      <c r="AG1067" s="187"/>
      <c r="AH1067" s="188"/>
      <c r="AI1067" s="188"/>
      <c r="AJ1067" s="189"/>
      <c r="AK1067" s="189"/>
      <c r="AL1067" s="189"/>
      <c r="AM1067" s="189"/>
      <c r="AN1067" s="189"/>
      <c r="AO1067" s="189"/>
      <c r="AP1067" s="189"/>
      <c r="AQ1067" s="194" t="s">
        <v>2603</v>
      </c>
      <c r="AR1067" s="104"/>
      <c r="AS1067" s="104"/>
      <c r="AT1067" s="104"/>
      <c r="AU1067" s="104"/>
      <c r="AV1067" s="104"/>
      <c r="AW1067" s="104"/>
      <c r="AX1067" s="104"/>
      <c r="AY1067" s="104"/>
      <c r="AZ1067" s="104"/>
      <c r="BA1067" s="104"/>
      <c r="BB1067" s="162"/>
      <c r="BC1067" s="104"/>
      <c r="BD1067" s="214"/>
      <c r="BE1067" s="213" t="s">
        <v>2604</v>
      </c>
      <c r="BF1067" s="108" t="e">
        <f aca="false">VLOOKUP($A1067,#REF!, 34, FALSE())</f>
        <v>#VALUE!</v>
      </c>
      <c r="BG1067" s="418" t="e">
        <f aca="false">VLOOKUP($A1067,#REF!, 22, FALSE())</f>
        <v>#VALUE!</v>
      </c>
      <c r="BH1067" s="109"/>
    </row>
    <row r="1068" s="193" customFormat="true" ht="12.75" hidden="false" customHeight="true" outlineLevel="0" collapsed="false">
      <c r="A1068" s="133" t="s">
        <v>2605</v>
      </c>
      <c r="B1068" s="86" t="e">
        <f aca="false">VLOOKUP($A1068,#REF!, 34, FALSE())</f>
        <v>#VALUE!</v>
      </c>
      <c r="C1068" s="87" t="str">
        <f aca="false">CONCATENATE("unused_",A1068)</f>
        <v>unused_DDR_XM3_B7B_CS_CKE1</v>
      </c>
      <c r="D1068" s="88" t="e">
        <f aca="false">IF(LEN(VLOOKUP($A1068,#REF!,8,FALSE())),LEFT(VLOOKUP($A1068,#REF!,8,FALSE()),LEN(VLOOKUP($A1068,#REF!,8,FALSE()))-2),"")</f>
        <v>#VALUE!</v>
      </c>
      <c r="E1068" s="89" t="e">
        <f aca="false">IF(LEN(VLOOKUP($A1068,#REF!,4,FALSE())),IF(INDEX(#REF!,MATCH($A1068,#REF!,0),1),LEFT(VLOOKUP($A1068,#REF!,4,FALSE()),LEN(VLOOKUP($A1068,#REF!,4,FALSE()))-2),CONCATENATE(LEFT(VLOOKUP($A1068,#REF!,4,FALSE()),LEN(VLOOKUP($A1068,#REF!,4,FALSE()))-2),"*")),"")</f>
        <v>#VALUE!</v>
      </c>
      <c r="F1068" s="90" t="e">
        <f aca="false">IF(LEN(VLOOKUP($A1068,#REF!,5,FALSE())),IF(INDEX(#REF!,MATCH($A1068,#REF!,0),2),LEFT(VLOOKUP($A1068,#REF!,5,FALSE()),LEN(VLOOKUP($A1068,#REF!,5,FALSE()))-2),CONCATENATE(LEFT(VLOOKUP($A1068,#REF!,5,FALSE()),LEN(VLOOKUP($A1068,#REF!,5,FALSE()))-2),"*")),"")</f>
        <v>#VALUE!</v>
      </c>
      <c r="G1068" s="90" t="e">
        <f aca="false">IF(LEN(VLOOKUP($A1068,#REF!,6,FALSE())),IF(INDEX(#REF!,MATCH($A1068,#REF!,0),3),LEFT(VLOOKUP($A1068,#REF!,6,FALSE()),LEN(VLOOKUP($A1068,#REF!,6,FALSE()))-2),CONCATENATE(LEFT(VLOOKUP($A1068,#REF!,6,FALSE()),LEN(VLOOKUP($A1068,#REF!,6,FALSE()))-2),"*")),"")</f>
        <v>#VALUE!</v>
      </c>
      <c r="H1068" s="91" t="e">
        <f aca="false">IF(LEN(VLOOKUP($A1068,#REF!,7,FALSE())),IF(INDEX(#REF!,MATCH($A1068,#REF!,0),4),LEFT(VLOOKUP($A1068,#REF!,7,FALSE()),LEN(VLOOKUP($A1068,#REF!,7,FALSE()))-2),CONCATENATE(LEFT(VLOOKUP($A1068,#REF!,7,FALSE()),LEN(VLOOKUP($A1068,#REF!,7,FALSE()))-2),"*")),"")</f>
        <v>#VALUE!</v>
      </c>
      <c r="I1068" s="92" t="e">
        <f aca="false">IF(LEN(VLOOKUP($A1068,#REF!,8,FALSE())),UPPER(RIGHT(VLOOKUP($A1068,#REF!,8,FALSE()), 1)),"")</f>
        <v>#VALUE!</v>
      </c>
      <c r="J1068" s="90" t="e">
        <f aca="false">IF(LEN(VLOOKUP($A1068,#REF!,4,FALSE())),UPPER(RIGHT(VLOOKUP($A1068,#REF!,4,FALSE()), 1)),"")</f>
        <v>#VALUE!</v>
      </c>
      <c r="K1068" s="90" t="e">
        <f aca="false">IF(LEN(VLOOKUP($A1068,#REF!,5,FALSE())),UPPER(RIGHT(VLOOKUP($A1068,#REF!,5,FALSE()), 1)),"")</f>
        <v>#VALUE!</v>
      </c>
      <c r="L1068" s="90" t="e">
        <f aca="false">IF(LEN(VLOOKUP($A1068,#REF!,6,FALSE())),UPPER(RIGHT(VLOOKUP($A1068,#REF!,6,FALSE()), 1)),"")</f>
        <v>#VALUE!</v>
      </c>
      <c r="M1068" s="91" t="e">
        <f aca="false">IF(LEN(VLOOKUP($A1068,#REF!,7,FALSE())),UPPER(RIGHT(VLOOKUP($A1068,#REF!,7,FALSE()), 1)),"")</f>
        <v>#VALUE!</v>
      </c>
      <c r="N1068" s="185"/>
      <c r="O1068" s="185"/>
      <c r="P1068" s="185"/>
      <c r="Q1068" s="185"/>
      <c r="R1068" s="185"/>
      <c r="S1068" s="100" t="e">
        <f aca="false">HLOOKUP("Device Tree Pin Name",#REF!,MATCH($A1068,#REF!,0),FALSE())</f>
        <v>#VALUE!</v>
      </c>
      <c r="T1068" s="95" t="e">
        <f aca="false">HLOOKUP("power rail",#REF!,MATCH($A1068,#REF!,0),FALSE())</f>
        <v>#VALUE!</v>
      </c>
      <c r="U1068" s="96" t="e">
        <f aca="false">HLOOKUP("Wake Capable",#REF!,MATCH($A1068,#REF!,0),FALSE())</f>
        <v>#VALUE!</v>
      </c>
      <c r="V1068" s="96" t="e">
        <f aca="false">HLOOKUP("Strap",#REF!,MATCH($A1068,#REF!,0),FALSE())</f>
        <v>#VALUE!</v>
      </c>
      <c r="W1068" s="96"/>
      <c r="X1068" s="96"/>
      <c r="Y1068" s="96"/>
      <c r="Z1068" s="95"/>
      <c r="AA1068" s="95" t="e">
        <f aca="false">HLOOKUP("Pad type",#REF!,MATCH($A1068,#REF!,0),FALSE())</f>
        <v>#VALUE!</v>
      </c>
      <c r="AB1068" s="100"/>
      <c r="AC1068" s="100" t="e">
        <f aca="false">HLOOKUP("POR Pin State",#REF!,MATCH($A1068,#REF!,0),FALSE())</f>
        <v>#VALUE!</v>
      </c>
      <c r="AD1068" s="186"/>
      <c r="AE1068" s="187"/>
      <c r="AF1068" s="187"/>
      <c r="AG1068" s="187"/>
      <c r="AH1068" s="188"/>
      <c r="AI1068" s="188"/>
      <c r="AJ1068" s="189"/>
      <c r="AK1068" s="189"/>
      <c r="AL1068" s="189"/>
      <c r="AM1068" s="189"/>
      <c r="AN1068" s="189"/>
      <c r="AO1068" s="189"/>
      <c r="AP1068" s="189"/>
      <c r="AQ1068" s="194" t="s">
        <v>2605</v>
      </c>
      <c r="AR1068" s="104"/>
      <c r="AS1068" s="104"/>
      <c r="AT1068" s="104"/>
      <c r="AU1068" s="104"/>
      <c r="AV1068" s="104"/>
      <c r="AW1068" s="104"/>
      <c r="AX1068" s="104"/>
      <c r="AY1068" s="104"/>
      <c r="AZ1068" s="104"/>
      <c r="BA1068" s="104"/>
      <c r="BB1068" s="162"/>
      <c r="BC1068" s="104"/>
      <c r="BD1068" s="214"/>
      <c r="BE1068" s="213" t="s">
        <v>2606</v>
      </c>
      <c r="BF1068" s="108" t="e">
        <f aca="false">VLOOKUP($A1068,#REF!, 34, FALSE())</f>
        <v>#VALUE!</v>
      </c>
      <c r="BG1068" s="418" t="e">
        <f aca="false">VLOOKUP($A1068,#REF!, 22, FALSE())</f>
        <v>#VALUE!</v>
      </c>
      <c r="BH1068" s="109"/>
    </row>
    <row r="1069" s="193" customFormat="true" ht="12.75" hidden="false" customHeight="true" outlineLevel="0" collapsed="false">
      <c r="A1069" s="133" t="s">
        <v>2607</v>
      </c>
      <c r="B1069" s="86" t="e">
        <f aca="false">VLOOKUP($A1069,#REF!, 34, FALSE())</f>
        <v>#VALUE!</v>
      </c>
      <c r="C1069" s="87" t="str">
        <f aca="false">CONCATENATE("unused_",A1069)</f>
        <v>unused_DDR_XM3_B7A_CLK_P</v>
      </c>
      <c r="D1069" s="88" t="e">
        <f aca="false">IF(LEN(VLOOKUP($A1069,#REF!,8,FALSE())),LEFT(VLOOKUP($A1069,#REF!,8,FALSE()),LEN(VLOOKUP($A1069,#REF!,8,FALSE()))-2),"")</f>
        <v>#VALUE!</v>
      </c>
      <c r="E1069" s="89" t="e">
        <f aca="false">IF(LEN(VLOOKUP($A1069,#REF!,4,FALSE())),IF(INDEX(#REF!,MATCH($A1069,#REF!,0),1),LEFT(VLOOKUP($A1069,#REF!,4,FALSE()),LEN(VLOOKUP($A1069,#REF!,4,FALSE()))-2),CONCATENATE(LEFT(VLOOKUP($A1069,#REF!,4,FALSE()),LEN(VLOOKUP($A1069,#REF!,4,FALSE()))-2),"*")),"")</f>
        <v>#VALUE!</v>
      </c>
      <c r="F1069" s="90" t="e">
        <f aca="false">IF(LEN(VLOOKUP($A1069,#REF!,5,FALSE())),IF(INDEX(#REF!,MATCH($A1069,#REF!,0),2),LEFT(VLOOKUP($A1069,#REF!,5,FALSE()),LEN(VLOOKUP($A1069,#REF!,5,FALSE()))-2),CONCATENATE(LEFT(VLOOKUP($A1069,#REF!,5,FALSE()),LEN(VLOOKUP($A1069,#REF!,5,FALSE()))-2),"*")),"")</f>
        <v>#VALUE!</v>
      </c>
      <c r="G1069" s="90" t="e">
        <f aca="false">IF(LEN(VLOOKUP($A1069,#REF!,6,FALSE())),IF(INDEX(#REF!,MATCH($A1069,#REF!,0),3),LEFT(VLOOKUP($A1069,#REF!,6,FALSE()),LEN(VLOOKUP($A1069,#REF!,6,FALSE()))-2),CONCATENATE(LEFT(VLOOKUP($A1069,#REF!,6,FALSE()),LEN(VLOOKUP($A1069,#REF!,6,FALSE()))-2),"*")),"")</f>
        <v>#VALUE!</v>
      </c>
      <c r="H1069" s="91" t="e">
        <f aca="false">IF(LEN(VLOOKUP($A1069,#REF!,7,FALSE())),IF(INDEX(#REF!,MATCH($A1069,#REF!,0),4),LEFT(VLOOKUP($A1069,#REF!,7,FALSE()),LEN(VLOOKUP($A1069,#REF!,7,FALSE()))-2),CONCATENATE(LEFT(VLOOKUP($A1069,#REF!,7,FALSE()),LEN(VLOOKUP($A1069,#REF!,7,FALSE()))-2),"*")),"")</f>
        <v>#VALUE!</v>
      </c>
      <c r="I1069" s="92" t="e">
        <f aca="false">IF(LEN(VLOOKUP($A1069,#REF!,8,FALSE())),UPPER(RIGHT(VLOOKUP($A1069,#REF!,8,FALSE()), 1)),"")</f>
        <v>#VALUE!</v>
      </c>
      <c r="J1069" s="90" t="e">
        <f aca="false">IF(LEN(VLOOKUP($A1069,#REF!,4,FALSE())),UPPER(RIGHT(VLOOKUP($A1069,#REF!,4,FALSE()), 1)),"")</f>
        <v>#VALUE!</v>
      </c>
      <c r="K1069" s="90" t="e">
        <f aca="false">IF(LEN(VLOOKUP($A1069,#REF!,5,FALSE())),UPPER(RIGHT(VLOOKUP($A1069,#REF!,5,FALSE()), 1)),"")</f>
        <v>#VALUE!</v>
      </c>
      <c r="L1069" s="90" t="e">
        <f aca="false">IF(LEN(VLOOKUP($A1069,#REF!,6,FALSE())),UPPER(RIGHT(VLOOKUP($A1069,#REF!,6,FALSE()), 1)),"")</f>
        <v>#VALUE!</v>
      </c>
      <c r="M1069" s="91" t="e">
        <f aca="false">IF(LEN(VLOOKUP($A1069,#REF!,7,FALSE())),UPPER(RIGHT(VLOOKUP($A1069,#REF!,7,FALSE()), 1)),"")</f>
        <v>#VALUE!</v>
      </c>
      <c r="N1069" s="185"/>
      <c r="O1069" s="185"/>
      <c r="P1069" s="185"/>
      <c r="Q1069" s="185"/>
      <c r="R1069" s="185"/>
      <c r="S1069" s="100" t="e">
        <f aca="false">HLOOKUP("Device Tree Pin Name",#REF!,MATCH($A1069,#REF!,0),FALSE())</f>
        <v>#VALUE!</v>
      </c>
      <c r="T1069" s="95" t="e">
        <f aca="false">HLOOKUP("power rail",#REF!,MATCH($A1069,#REF!,0),FALSE())</f>
        <v>#VALUE!</v>
      </c>
      <c r="U1069" s="96" t="e">
        <f aca="false">HLOOKUP("Wake Capable",#REF!,MATCH($A1069,#REF!,0),FALSE())</f>
        <v>#VALUE!</v>
      </c>
      <c r="V1069" s="96" t="e">
        <f aca="false">HLOOKUP("Strap",#REF!,MATCH($A1069,#REF!,0),FALSE())</f>
        <v>#VALUE!</v>
      </c>
      <c r="W1069" s="96"/>
      <c r="X1069" s="96"/>
      <c r="Y1069" s="96"/>
      <c r="Z1069" s="95"/>
      <c r="AA1069" s="95" t="e">
        <f aca="false">HLOOKUP("Pad type",#REF!,MATCH($A1069,#REF!,0),FALSE())</f>
        <v>#VALUE!</v>
      </c>
      <c r="AB1069" s="100"/>
      <c r="AC1069" s="100" t="e">
        <f aca="false">HLOOKUP("POR Pin State",#REF!,MATCH($A1069,#REF!,0),FALSE())</f>
        <v>#VALUE!</v>
      </c>
      <c r="AD1069" s="186"/>
      <c r="AE1069" s="187"/>
      <c r="AF1069" s="187"/>
      <c r="AG1069" s="187"/>
      <c r="AH1069" s="188"/>
      <c r="AI1069" s="188"/>
      <c r="AJ1069" s="189"/>
      <c r="AK1069" s="189"/>
      <c r="AL1069" s="189"/>
      <c r="AM1069" s="189"/>
      <c r="AN1069" s="189"/>
      <c r="AO1069" s="189"/>
      <c r="AP1069" s="189"/>
      <c r="AQ1069" s="194" t="s">
        <v>2607</v>
      </c>
      <c r="AR1069" s="104"/>
      <c r="AS1069" s="104"/>
      <c r="AT1069" s="104"/>
      <c r="AU1069" s="104"/>
      <c r="AV1069" s="104"/>
      <c r="AW1069" s="104"/>
      <c r="AX1069" s="104"/>
      <c r="AY1069" s="104"/>
      <c r="AZ1069" s="104"/>
      <c r="BA1069" s="104"/>
      <c r="BB1069" s="162"/>
      <c r="BC1069" s="104"/>
      <c r="BD1069" s="214"/>
      <c r="BE1069" s="213" t="s">
        <v>2608</v>
      </c>
      <c r="BF1069" s="108" t="e">
        <f aca="false">VLOOKUP($A1069,#REF!, 34, FALSE())</f>
        <v>#VALUE!</v>
      </c>
      <c r="BG1069" s="418" t="e">
        <f aca="false">VLOOKUP($A1069,#REF!, 22, FALSE())</f>
        <v>#VALUE!</v>
      </c>
      <c r="BH1069" s="109"/>
    </row>
    <row r="1070" s="193" customFormat="true" ht="12.75" hidden="false" customHeight="true" outlineLevel="0" collapsed="false">
      <c r="A1070" s="133" t="s">
        <v>2609</v>
      </c>
      <c r="B1070" s="86" t="e">
        <f aca="false">VLOOKUP($A1070,#REF!, 34, FALSE())</f>
        <v>#VALUE!</v>
      </c>
      <c r="C1070" s="87" t="str">
        <f aca="false">CONCATENATE("unused_",A1070)</f>
        <v>unused_DDR_XM3_B7A_CLK_N</v>
      </c>
      <c r="D1070" s="88" t="e">
        <f aca="false">IF(LEN(VLOOKUP($A1070,#REF!,8,FALSE())),LEFT(VLOOKUP($A1070,#REF!,8,FALSE()),LEN(VLOOKUP($A1070,#REF!,8,FALSE()))-2),"")</f>
        <v>#VALUE!</v>
      </c>
      <c r="E1070" s="89" t="e">
        <f aca="false">IF(LEN(VLOOKUP($A1070,#REF!,4,FALSE())),IF(INDEX(#REF!,MATCH($A1070,#REF!,0),1),LEFT(VLOOKUP($A1070,#REF!,4,FALSE()),LEN(VLOOKUP($A1070,#REF!,4,FALSE()))-2),CONCATENATE(LEFT(VLOOKUP($A1070,#REF!,4,FALSE()),LEN(VLOOKUP($A1070,#REF!,4,FALSE()))-2),"*")),"")</f>
        <v>#VALUE!</v>
      </c>
      <c r="F1070" s="90" t="e">
        <f aca="false">IF(LEN(VLOOKUP($A1070,#REF!,5,FALSE())),IF(INDEX(#REF!,MATCH($A1070,#REF!,0),2),LEFT(VLOOKUP($A1070,#REF!,5,FALSE()),LEN(VLOOKUP($A1070,#REF!,5,FALSE()))-2),CONCATENATE(LEFT(VLOOKUP($A1070,#REF!,5,FALSE()),LEN(VLOOKUP($A1070,#REF!,5,FALSE()))-2),"*")),"")</f>
        <v>#VALUE!</v>
      </c>
      <c r="G1070" s="90" t="e">
        <f aca="false">IF(LEN(VLOOKUP($A1070,#REF!,6,FALSE())),IF(INDEX(#REF!,MATCH($A1070,#REF!,0),3),LEFT(VLOOKUP($A1070,#REF!,6,FALSE()),LEN(VLOOKUP($A1070,#REF!,6,FALSE()))-2),CONCATENATE(LEFT(VLOOKUP($A1070,#REF!,6,FALSE()),LEN(VLOOKUP($A1070,#REF!,6,FALSE()))-2),"*")),"")</f>
        <v>#VALUE!</v>
      </c>
      <c r="H1070" s="91" t="e">
        <f aca="false">IF(LEN(VLOOKUP($A1070,#REF!,7,FALSE())),IF(INDEX(#REF!,MATCH($A1070,#REF!,0),4),LEFT(VLOOKUP($A1070,#REF!,7,FALSE()),LEN(VLOOKUP($A1070,#REF!,7,FALSE()))-2),CONCATENATE(LEFT(VLOOKUP($A1070,#REF!,7,FALSE()),LEN(VLOOKUP($A1070,#REF!,7,FALSE()))-2),"*")),"")</f>
        <v>#VALUE!</v>
      </c>
      <c r="I1070" s="92" t="e">
        <f aca="false">IF(LEN(VLOOKUP($A1070,#REF!,8,FALSE())),UPPER(RIGHT(VLOOKUP($A1070,#REF!,8,FALSE()), 1)),"")</f>
        <v>#VALUE!</v>
      </c>
      <c r="J1070" s="90" t="e">
        <f aca="false">IF(LEN(VLOOKUP($A1070,#REF!,4,FALSE())),UPPER(RIGHT(VLOOKUP($A1070,#REF!,4,FALSE()), 1)),"")</f>
        <v>#VALUE!</v>
      </c>
      <c r="K1070" s="90" t="e">
        <f aca="false">IF(LEN(VLOOKUP($A1070,#REF!,5,FALSE())),UPPER(RIGHT(VLOOKUP($A1070,#REF!,5,FALSE()), 1)),"")</f>
        <v>#VALUE!</v>
      </c>
      <c r="L1070" s="90" t="e">
        <f aca="false">IF(LEN(VLOOKUP($A1070,#REF!,6,FALSE())),UPPER(RIGHT(VLOOKUP($A1070,#REF!,6,FALSE()), 1)),"")</f>
        <v>#VALUE!</v>
      </c>
      <c r="M1070" s="91" t="e">
        <f aca="false">IF(LEN(VLOOKUP($A1070,#REF!,7,FALSE())),UPPER(RIGHT(VLOOKUP($A1070,#REF!,7,FALSE()), 1)),"")</f>
        <v>#VALUE!</v>
      </c>
      <c r="N1070" s="185"/>
      <c r="O1070" s="185"/>
      <c r="P1070" s="185"/>
      <c r="Q1070" s="185"/>
      <c r="R1070" s="185"/>
      <c r="S1070" s="100" t="e">
        <f aca="false">HLOOKUP("Device Tree Pin Name",#REF!,MATCH($A1070,#REF!,0),FALSE())</f>
        <v>#VALUE!</v>
      </c>
      <c r="T1070" s="95" t="e">
        <f aca="false">HLOOKUP("power rail",#REF!,MATCH($A1070,#REF!,0),FALSE())</f>
        <v>#VALUE!</v>
      </c>
      <c r="U1070" s="96" t="e">
        <f aca="false">HLOOKUP("Wake Capable",#REF!,MATCH($A1070,#REF!,0),FALSE())</f>
        <v>#VALUE!</v>
      </c>
      <c r="V1070" s="96" t="e">
        <f aca="false">HLOOKUP("Strap",#REF!,MATCH($A1070,#REF!,0),FALSE())</f>
        <v>#VALUE!</v>
      </c>
      <c r="W1070" s="96"/>
      <c r="X1070" s="96"/>
      <c r="Y1070" s="96"/>
      <c r="Z1070" s="95"/>
      <c r="AA1070" s="95" t="e">
        <f aca="false">HLOOKUP("Pad type",#REF!,MATCH($A1070,#REF!,0),FALSE())</f>
        <v>#VALUE!</v>
      </c>
      <c r="AB1070" s="100"/>
      <c r="AC1070" s="100" t="e">
        <f aca="false">HLOOKUP("POR Pin State",#REF!,MATCH($A1070,#REF!,0),FALSE())</f>
        <v>#VALUE!</v>
      </c>
      <c r="AD1070" s="186"/>
      <c r="AE1070" s="187"/>
      <c r="AF1070" s="187"/>
      <c r="AG1070" s="187"/>
      <c r="AH1070" s="188"/>
      <c r="AI1070" s="188"/>
      <c r="AJ1070" s="189"/>
      <c r="AK1070" s="189"/>
      <c r="AL1070" s="189"/>
      <c r="AM1070" s="189"/>
      <c r="AN1070" s="189"/>
      <c r="AO1070" s="189"/>
      <c r="AP1070" s="189"/>
      <c r="AQ1070" s="194" t="s">
        <v>2609</v>
      </c>
      <c r="AR1070" s="104"/>
      <c r="AS1070" s="104"/>
      <c r="AT1070" s="104"/>
      <c r="AU1070" s="104"/>
      <c r="AV1070" s="104"/>
      <c r="AW1070" s="104"/>
      <c r="AX1070" s="104"/>
      <c r="AY1070" s="104"/>
      <c r="AZ1070" s="104"/>
      <c r="BA1070" s="104"/>
      <c r="BB1070" s="162"/>
      <c r="BC1070" s="104"/>
      <c r="BD1070" s="214"/>
      <c r="BE1070" s="213" t="s">
        <v>2610</v>
      </c>
      <c r="BF1070" s="108" t="e">
        <f aca="false">VLOOKUP($A1070,#REF!, 34, FALSE())</f>
        <v>#VALUE!</v>
      </c>
      <c r="BG1070" s="418" t="e">
        <f aca="false">VLOOKUP($A1070,#REF!, 22, FALSE())</f>
        <v>#VALUE!</v>
      </c>
      <c r="BH1070" s="109"/>
    </row>
    <row r="1071" s="193" customFormat="true" ht="12.75" hidden="false" customHeight="true" outlineLevel="0" collapsed="false">
      <c r="A1071" s="133" t="s">
        <v>2611</v>
      </c>
      <c r="B1071" s="86" t="e">
        <f aca="false">VLOOKUP($A1071,#REF!, 34, FALSE())</f>
        <v>#VALUE!</v>
      </c>
      <c r="C1071" s="87" t="str">
        <f aca="false">CONCATENATE("unused_",A1071)</f>
        <v>unused_DDR_XM3_B7B_CLK_P</v>
      </c>
      <c r="D1071" s="88" t="e">
        <f aca="false">IF(LEN(VLOOKUP($A1071,#REF!,8,FALSE())),LEFT(VLOOKUP($A1071,#REF!,8,FALSE()),LEN(VLOOKUP($A1071,#REF!,8,FALSE()))-2),"")</f>
        <v>#VALUE!</v>
      </c>
      <c r="E1071" s="89" t="e">
        <f aca="false">IF(LEN(VLOOKUP($A1071,#REF!,4,FALSE())),IF(INDEX(#REF!,MATCH($A1071,#REF!,0),1),LEFT(VLOOKUP($A1071,#REF!,4,FALSE()),LEN(VLOOKUP($A1071,#REF!,4,FALSE()))-2),CONCATENATE(LEFT(VLOOKUP($A1071,#REF!,4,FALSE()),LEN(VLOOKUP($A1071,#REF!,4,FALSE()))-2),"*")),"")</f>
        <v>#VALUE!</v>
      </c>
      <c r="F1071" s="90" t="e">
        <f aca="false">IF(LEN(VLOOKUP($A1071,#REF!,5,FALSE())),IF(INDEX(#REF!,MATCH($A1071,#REF!,0),2),LEFT(VLOOKUP($A1071,#REF!,5,FALSE()),LEN(VLOOKUP($A1071,#REF!,5,FALSE()))-2),CONCATENATE(LEFT(VLOOKUP($A1071,#REF!,5,FALSE()),LEN(VLOOKUP($A1071,#REF!,5,FALSE()))-2),"*")),"")</f>
        <v>#VALUE!</v>
      </c>
      <c r="G1071" s="90" t="e">
        <f aca="false">IF(LEN(VLOOKUP($A1071,#REF!,6,FALSE())),IF(INDEX(#REF!,MATCH($A1071,#REF!,0),3),LEFT(VLOOKUP($A1071,#REF!,6,FALSE()),LEN(VLOOKUP($A1071,#REF!,6,FALSE()))-2),CONCATENATE(LEFT(VLOOKUP($A1071,#REF!,6,FALSE()),LEN(VLOOKUP($A1071,#REF!,6,FALSE()))-2),"*")),"")</f>
        <v>#VALUE!</v>
      </c>
      <c r="H1071" s="91" t="e">
        <f aca="false">IF(LEN(VLOOKUP($A1071,#REF!,7,FALSE())),IF(INDEX(#REF!,MATCH($A1071,#REF!,0),4),LEFT(VLOOKUP($A1071,#REF!,7,FALSE()),LEN(VLOOKUP($A1071,#REF!,7,FALSE()))-2),CONCATENATE(LEFT(VLOOKUP($A1071,#REF!,7,FALSE()),LEN(VLOOKUP($A1071,#REF!,7,FALSE()))-2),"*")),"")</f>
        <v>#VALUE!</v>
      </c>
      <c r="I1071" s="92" t="e">
        <f aca="false">IF(LEN(VLOOKUP($A1071,#REF!,8,FALSE())),UPPER(RIGHT(VLOOKUP($A1071,#REF!,8,FALSE()), 1)),"")</f>
        <v>#VALUE!</v>
      </c>
      <c r="J1071" s="90" t="e">
        <f aca="false">IF(LEN(VLOOKUP($A1071,#REF!,4,FALSE())),UPPER(RIGHT(VLOOKUP($A1071,#REF!,4,FALSE()), 1)),"")</f>
        <v>#VALUE!</v>
      </c>
      <c r="K1071" s="90" t="e">
        <f aca="false">IF(LEN(VLOOKUP($A1071,#REF!,5,FALSE())),UPPER(RIGHT(VLOOKUP($A1071,#REF!,5,FALSE()), 1)),"")</f>
        <v>#VALUE!</v>
      </c>
      <c r="L1071" s="90" t="e">
        <f aca="false">IF(LEN(VLOOKUP($A1071,#REF!,6,FALSE())),UPPER(RIGHT(VLOOKUP($A1071,#REF!,6,FALSE()), 1)),"")</f>
        <v>#VALUE!</v>
      </c>
      <c r="M1071" s="91" t="e">
        <f aca="false">IF(LEN(VLOOKUP($A1071,#REF!,7,FALSE())),UPPER(RIGHT(VLOOKUP($A1071,#REF!,7,FALSE()), 1)),"")</f>
        <v>#VALUE!</v>
      </c>
      <c r="N1071" s="185"/>
      <c r="O1071" s="185"/>
      <c r="P1071" s="185"/>
      <c r="Q1071" s="185"/>
      <c r="R1071" s="185"/>
      <c r="S1071" s="100" t="e">
        <f aca="false">HLOOKUP("Device Tree Pin Name",#REF!,MATCH($A1071,#REF!,0),FALSE())</f>
        <v>#VALUE!</v>
      </c>
      <c r="T1071" s="95" t="e">
        <f aca="false">HLOOKUP("power rail",#REF!,MATCH($A1071,#REF!,0),FALSE())</f>
        <v>#VALUE!</v>
      </c>
      <c r="U1071" s="96" t="e">
        <f aca="false">HLOOKUP("Wake Capable",#REF!,MATCH($A1071,#REF!,0),FALSE())</f>
        <v>#VALUE!</v>
      </c>
      <c r="V1071" s="96" t="e">
        <f aca="false">HLOOKUP("Strap",#REF!,MATCH($A1071,#REF!,0),FALSE())</f>
        <v>#VALUE!</v>
      </c>
      <c r="W1071" s="96"/>
      <c r="X1071" s="96"/>
      <c r="Y1071" s="96"/>
      <c r="Z1071" s="95"/>
      <c r="AA1071" s="95" t="e">
        <f aca="false">HLOOKUP("Pad type",#REF!,MATCH($A1071,#REF!,0),FALSE())</f>
        <v>#VALUE!</v>
      </c>
      <c r="AB1071" s="100"/>
      <c r="AC1071" s="100" t="e">
        <f aca="false">HLOOKUP("POR Pin State",#REF!,MATCH($A1071,#REF!,0),FALSE())</f>
        <v>#VALUE!</v>
      </c>
      <c r="AD1071" s="186"/>
      <c r="AE1071" s="187"/>
      <c r="AF1071" s="187"/>
      <c r="AG1071" s="187"/>
      <c r="AH1071" s="188"/>
      <c r="AI1071" s="188"/>
      <c r="AJ1071" s="189"/>
      <c r="AK1071" s="189"/>
      <c r="AL1071" s="189"/>
      <c r="AM1071" s="189"/>
      <c r="AN1071" s="189"/>
      <c r="AO1071" s="189"/>
      <c r="AP1071" s="189"/>
      <c r="AQ1071" s="194" t="s">
        <v>2611</v>
      </c>
      <c r="AR1071" s="104"/>
      <c r="AS1071" s="104"/>
      <c r="AT1071" s="104"/>
      <c r="AU1071" s="104"/>
      <c r="AV1071" s="104"/>
      <c r="AW1071" s="104"/>
      <c r="AX1071" s="104"/>
      <c r="AY1071" s="104"/>
      <c r="AZ1071" s="104"/>
      <c r="BA1071" s="104"/>
      <c r="BB1071" s="162"/>
      <c r="BC1071" s="104"/>
      <c r="BD1071" s="214"/>
      <c r="BE1071" s="213" t="s">
        <v>2612</v>
      </c>
      <c r="BF1071" s="108" t="e">
        <f aca="false">VLOOKUP($A1071,#REF!, 34, FALSE())</f>
        <v>#VALUE!</v>
      </c>
      <c r="BG1071" s="418" t="e">
        <f aca="false">VLOOKUP($A1071,#REF!, 22, FALSE())</f>
        <v>#VALUE!</v>
      </c>
      <c r="BH1071" s="109"/>
    </row>
    <row r="1072" s="193" customFormat="true" ht="12.75" hidden="false" customHeight="true" outlineLevel="0" collapsed="false">
      <c r="A1072" s="133" t="s">
        <v>2613</v>
      </c>
      <c r="B1072" s="86" t="e">
        <f aca="false">VLOOKUP($A1072,#REF!, 34, FALSE())</f>
        <v>#VALUE!</v>
      </c>
      <c r="C1072" s="87" t="str">
        <f aca="false">CONCATENATE("unused_",A1072)</f>
        <v>unused_DDR_XM3_B7B_CLK_N</v>
      </c>
      <c r="D1072" s="88" t="e">
        <f aca="false">IF(LEN(VLOOKUP($A1072,#REF!,8,FALSE())),LEFT(VLOOKUP($A1072,#REF!,8,FALSE()),LEN(VLOOKUP($A1072,#REF!,8,FALSE()))-2),"")</f>
        <v>#VALUE!</v>
      </c>
      <c r="E1072" s="89" t="e">
        <f aca="false">IF(LEN(VLOOKUP($A1072,#REF!,4,FALSE())),IF(INDEX(#REF!,MATCH($A1072,#REF!,0),1),LEFT(VLOOKUP($A1072,#REF!,4,FALSE()),LEN(VLOOKUP($A1072,#REF!,4,FALSE()))-2),CONCATENATE(LEFT(VLOOKUP($A1072,#REF!,4,FALSE()),LEN(VLOOKUP($A1072,#REF!,4,FALSE()))-2),"*")),"")</f>
        <v>#VALUE!</v>
      </c>
      <c r="F1072" s="90" t="e">
        <f aca="false">IF(LEN(VLOOKUP($A1072,#REF!,5,FALSE())),IF(INDEX(#REF!,MATCH($A1072,#REF!,0),2),LEFT(VLOOKUP($A1072,#REF!,5,FALSE()),LEN(VLOOKUP($A1072,#REF!,5,FALSE()))-2),CONCATENATE(LEFT(VLOOKUP($A1072,#REF!,5,FALSE()),LEN(VLOOKUP($A1072,#REF!,5,FALSE()))-2),"*")),"")</f>
        <v>#VALUE!</v>
      </c>
      <c r="G1072" s="90" t="e">
        <f aca="false">IF(LEN(VLOOKUP($A1072,#REF!,6,FALSE())),IF(INDEX(#REF!,MATCH($A1072,#REF!,0),3),LEFT(VLOOKUP($A1072,#REF!,6,FALSE()),LEN(VLOOKUP($A1072,#REF!,6,FALSE()))-2),CONCATENATE(LEFT(VLOOKUP($A1072,#REF!,6,FALSE()),LEN(VLOOKUP($A1072,#REF!,6,FALSE()))-2),"*")),"")</f>
        <v>#VALUE!</v>
      </c>
      <c r="H1072" s="91" t="e">
        <f aca="false">IF(LEN(VLOOKUP($A1072,#REF!,7,FALSE())),IF(INDEX(#REF!,MATCH($A1072,#REF!,0),4),LEFT(VLOOKUP($A1072,#REF!,7,FALSE()),LEN(VLOOKUP($A1072,#REF!,7,FALSE()))-2),CONCATENATE(LEFT(VLOOKUP($A1072,#REF!,7,FALSE()),LEN(VLOOKUP($A1072,#REF!,7,FALSE()))-2),"*")),"")</f>
        <v>#VALUE!</v>
      </c>
      <c r="I1072" s="92" t="e">
        <f aca="false">IF(LEN(VLOOKUP($A1072,#REF!,8,FALSE())),UPPER(RIGHT(VLOOKUP($A1072,#REF!,8,FALSE()), 1)),"")</f>
        <v>#VALUE!</v>
      </c>
      <c r="J1072" s="90" t="e">
        <f aca="false">IF(LEN(VLOOKUP($A1072,#REF!,4,FALSE())),UPPER(RIGHT(VLOOKUP($A1072,#REF!,4,FALSE()), 1)),"")</f>
        <v>#VALUE!</v>
      </c>
      <c r="K1072" s="90" t="e">
        <f aca="false">IF(LEN(VLOOKUP($A1072,#REF!,5,FALSE())),UPPER(RIGHT(VLOOKUP($A1072,#REF!,5,FALSE()), 1)),"")</f>
        <v>#VALUE!</v>
      </c>
      <c r="L1072" s="90" t="e">
        <f aca="false">IF(LEN(VLOOKUP($A1072,#REF!,6,FALSE())),UPPER(RIGHT(VLOOKUP($A1072,#REF!,6,FALSE()), 1)),"")</f>
        <v>#VALUE!</v>
      </c>
      <c r="M1072" s="91" t="e">
        <f aca="false">IF(LEN(VLOOKUP($A1072,#REF!,7,FALSE())),UPPER(RIGHT(VLOOKUP($A1072,#REF!,7,FALSE()), 1)),"")</f>
        <v>#VALUE!</v>
      </c>
      <c r="N1072" s="185"/>
      <c r="O1072" s="185"/>
      <c r="P1072" s="185"/>
      <c r="Q1072" s="185"/>
      <c r="R1072" s="185"/>
      <c r="S1072" s="100" t="e">
        <f aca="false">HLOOKUP("Device Tree Pin Name",#REF!,MATCH($A1072,#REF!,0),FALSE())</f>
        <v>#VALUE!</v>
      </c>
      <c r="T1072" s="95" t="e">
        <f aca="false">HLOOKUP("power rail",#REF!,MATCH($A1072,#REF!,0),FALSE())</f>
        <v>#VALUE!</v>
      </c>
      <c r="U1072" s="96" t="e">
        <f aca="false">HLOOKUP("Wake Capable",#REF!,MATCH($A1072,#REF!,0),FALSE())</f>
        <v>#VALUE!</v>
      </c>
      <c r="V1072" s="96" t="e">
        <f aca="false">HLOOKUP("Strap",#REF!,MATCH($A1072,#REF!,0),FALSE())</f>
        <v>#VALUE!</v>
      </c>
      <c r="W1072" s="96"/>
      <c r="X1072" s="96"/>
      <c r="Y1072" s="96"/>
      <c r="Z1072" s="95"/>
      <c r="AA1072" s="95" t="e">
        <f aca="false">HLOOKUP("Pad type",#REF!,MATCH($A1072,#REF!,0),FALSE())</f>
        <v>#VALUE!</v>
      </c>
      <c r="AB1072" s="100"/>
      <c r="AC1072" s="100" t="e">
        <f aca="false">HLOOKUP("POR Pin State",#REF!,MATCH($A1072,#REF!,0),FALSE())</f>
        <v>#VALUE!</v>
      </c>
      <c r="AD1072" s="186"/>
      <c r="AE1072" s="187"/>
      <c r="AF1072" s="187"/>
      <c r="AG1072" s="187"/>
      <c r="AH1072" s="188"/>
      <c r="AI1072" s="188"/>
      <c r="AJ1072" s="189"/>
      <c r="AK1072" s="189"/>
      <c r="AL1072" s="189"/>
      <c r="AM1072" s="189"/>
      <c r="AN1072" s="189"/>
      <c r="AO1072" s="189"/>
      <c r="AP1072" s="189"/>
      <c r="AQ1072" s="194" t="s">
        <v>2613</v>
      </c>
      <c r="AR1072" s="104"/>
      <c r="AS1072" s="104"/>
      <c r="AT1072" s="104"/>
      <c r="AU1072" s="104"/>
      <c r="AV1072" s="104"/>
      <c r="AW1072" s="104"/>
      <c r="AX1072" s="104"/>
      <c r="AY1072" s="104"/>
      <c r="AZ1072" s="104"/>
      <c r="BA1072" s="104"/>
      <c r="BB1072" s="162"/>
      <c r="BC1072" s="104"/>
      <c r="BD1072" s="214"/>
      <c r="BE1072" s="213" t="s">
        <v>2614</v>
      </c>
      <c r="BF1072" s="108" t="e">
        <f aca="false">VLOOKUP($A1072,#REF!, 34, FALSE())</f>
        <v>#VALUE!</v>
      </c>
      <c r="BG1072" s="418" t="e">
        <f aca="false">VLOOKUP($A1072,#REF!, 22, FALSE())</f>
        <v>#VALUE!</v>
      </c>
      <c r="BH1072" s="109"/>
    </row>
    <row r="1073" s="193" customFormat="true" ht="12.75" hidden="false" customHeight="true" outlineLevel="0" collapsed="false">
      <c r="A1073" s="133" t="s">
        <v>2615</v>
      </c>
      <c r="B1073" s="86" t="e">
        <f aca="false">VLOOKUP($A1073,#REF!, 34, FALSE())</f>
        <v>#VALUE!</v>
      </c>
      <c r="C1073" s="87" t="str">
        <f aca="false">CONCATENATE("unused_",A1073)</f>
        <v>unused_DDR_XM3_B8D0</v>
      </c>
      <c r="D1073" s="88" t="e">
        <f aca="false">IF(LEN(VLOOKUP($A1073,#REF!,8,FALSE())),LEFT(VLOOKUP($A1073,#REF!,8,FALSE()),LEN(VLOOKUP($A1073,#REF!,8,FALSE()))-2),"")</f>
        <v>#VALUE!</v>
      </c>
      <c r="E1073" s="89" t="e">
        <f aca="false">IF(LEN(VLOOKUP($A1073,#REF!,4,FALSE())),IF(INDEX(#REF!,MATCH($A1073,#REF!,0),1),LEFT(VLOOKUP($A1073,#REF!,4,FALSE()),LEN(VLOOKUP($A1073,#REF!,4,FALSE()))-2),CONCATENATE(LEFT(VLOOKUP($A1073,#REF!,4,FALSE()),LEN(VLOOKUP($A1073,#REF!,4,FALSE()))-2),"*")),"")</f>
        <v>#VALUE!</v>
      </c>
      <c r="F1073" s="90" t="e">
        <f aca="false">IF(LEN(VLOOKUP($A1073,#REF!,5,FALSE())),IF(INDEX(#REF!,MATCH($A1073,#REF!,0),2),LEFT(VLOOKUP($A1073,#REF!,5,FALSE()),LEN(VLOOKUP($A1073,#REF!,5,FALSE()))-2),CONCATENATE(LEFT(VLOOKUP($A1073,#REF!,5,FALSE()),LEN(VLOOKUP($A1073,#REF!,5,FALSE()))-2),"*")),"")</f>
        <v>#VALUE!</v>
      </c>
      <c r="G1073" s="90" t="e">
        <f aca="false">IF(LEN(VLOOKUP($A1073,#REF!,6,FALSE())),IF(INDEX(#REF!,MATCH($A1073,#REF!,0),3),LEFT(VLOOKUP($A1073,#REF!,6,FALSE()),LEN(VLOOKUP($A1073,#REF!,6,FALSE()))-2),CONCATENATE(LEFT(VLOOKUP($A1073,#REF!,6,FALSE()),LEN(VLOOKUP($A1073,#REF!,6,FALSE()))-2),"*")),"")</f>
        <v>#VALUE!</v>
      </c>
      <c r="H1073" s="91" t="e">
        <f aca="false">IF(LEN(VLOOKUP($A1073,#REF!,7,FALSE())),IF(INDEX(#REF!,MATCH($A1073,#REF!,0),4),LEFT(VLOOKUP($A1073,#REF!,7,FALSE()),LEN(VLOOKUP($A1073,#REF!,7,FALSE()))-2),CONCATENATE(LEFT(VLOOKUP($A1073,#REF!,7,FALSE()),LEN(VLOOKUP($A1073,#REF!,7,FALSE()))-2),"*")),"")</f>
        <v>#VALUE!</v>
      </c>
      <c r="I1073" s="92" t="e">
        <f aca="false">IF(LEN(VLOOKUP($A1073,#REF!,8,FALSE())),UPPER(RIGHT(VLOOKUP($A1073,#REF!,8,FALSE()), 1)),"")</f>
        <v>#VALUE!</v>
      </c>
      <c r="J1073" s="90" t="e">
        <f aca="false">IF(LEN(VLOOKUP($A1073,#REF!,4,FALSE())),UPPER(RIGHT(VLOOKUP($A1073,#REF!,4,FALSE()), 1)),"")</f>
        <v>#VALUE!</v>
      </c>
      <c r="K1073" s="90" t="e">
        <f aca="false">IF(LEN(VLOOKUP($A1073,#REF!,5,FALSE())),UPPER(RIGHT(VLOOKUP($A1073,#REF!,5,FALSE()), 1)),"")</f>
        <v>#VALUE!</v>
      </c>
      <c r="L1073" s="90" t="e">
        <f aca="false">IF(LEN(VLOOKUP($A1073,#REF!,6,FALSE())),UPPER(RIGHT(VLOOKUP($A1073,#REF!,6,FALSE()), 1)),"")</f>
        <v>#VALUE!</v>
      </c>
      <c r="M1073" s="91" t="e">
        <f aca="false">IF(LEN(VLOOKUP($A1073,#REF!,7,FALSE())),UPPER(RIGHT(VLOOKUP($A1073,#REF!,7,FALSE()), 1)),"")</f>
        <v>#VALUE!</v>
      </c>
      <c r="N1073" s="185"/>
      <c r="O1073" s="185"/>
      <c r="P1073" s="185"/>
      <c r="Q1073" s="185"/>
      <c r="R1073" s="185"/>
      <c r="S1073" s="100" t="e">
        <f aca="false">HLOOKUP("Device Tree Pin Name",#REF!,MATCH($A1073,#REF!,0),FALSE())</f>
        <v>#VALUE!</v>
      </c>
      <c r="T1073" s="95" t="e">
        <f aca="false">HLOOKUP("power rail",#REF!,MATCH($A1073,#REF!,0),FALSE())</f>
        <v>#VALUE!</v>
      </c>
      <c r="U1073" s="96" t="e">
        <f aca="false">HLOOKUP("Wake Capable",#REF!,MATCH($A1073,#REF!,0),FALSE())</f>
        <v>#VALUE!</v>
      </c>
      <c r="V1073" s="96" t="e">
        <f aca="false">HLOOKUP("Strap",#REF!,MATCH($A1073,#REF!,0),FALSE())</f>
        <v>#VALUE!</v>
      </c>
      <c r="W1073" s="96"/>
      <c r="X1073" s="96"/>
      <c r="Y1073" s="96"/>
      <c r="Z1073" s="95"/>
      <c r="AA1073" s="95" t="e">
        <f aca="false">HLOOKUP("Pad type",#REF!,MATCH($A1073,#REF!,0),FALSE())</f>
        <v>#VALUE!</v>
      </c>
      <c r="AB1073" s="100"/>
      <c r="AC1073" s="100" t="e">
        <f aca="false">HLOOKUP("POR Pin State",#REF!,MATCH($A1073,#REF!,0),FALSE())</f>
        <v>#VALUE!</v>
      </c>
      <c r="AD1073" s="186"/>
      <c r="AE1073" s="187"/>
      <c r="AF1073" s="187"/>
      <c r="AG1073" s="187"/>
      <c r="AH1073" s="188"/>
      <c r="AI1073" s="188"/>
      <c r="AJ1073" s="189"/>
      <c r="AK1073" s="189"/>
      <c r="AL1073" s="189"/>
      <c r="AM1073" s="189"/>
      <c r="AN1073" s="189"/>
      <c r="AO1073" s="189"/>
      <c r="AP1073" s="189"/>
      <c r="AQ1073" s="194" t="s">
        <v>2616</v>
      </c>
      <c r="AR1073" s="104"/>
      <c r="AS1073" s="104"/>
      <c r="AT1073" s="104"/>
      <c r="AU1073" s="104"/>
      <c r="AV1073" s="104"/>
      <c r="AW1073" s="104"/>
      <c r="AX1073" s="104"/>
      <c r="AY1073" s="104"/>
      <c r="AZ1073" s="104"/>
      <c r="BA1073" s="104"/>
      <c r="BB1073" s="162"/>
      <c r="BC1073" s="104"/>
      <c r="BD1073" s="214"/>
      <c r="BE1073" s="213" t="s">
        <v>2617</v>
      </c>
      <c r="BF1073" s="108" t="e">
        <f aca="false">VLOOKUP($A1073,#REF!, 34, FALSE())</f>
        <v>#VALUE!</v>
      </c>
      <c r="BG1073" s="418" t="e">
        <f aca="false">VLOOKUP($A1073,#REF!, 22, FALSE())</f>
        <v>#VALUE!</v>
      </c>
      <c r="BH1073" s="109"/>
    </row>
    <row r="1074" s="193" customFormat="true" ht="12.75" hidden="false" customHeight="true" outlineLevel="0" collapsed="false">
      <c r="A1074" s="133" t="s">
        <v>2618</v>
      </c>
      <c r="B1074" s="86" t="e">
        <f aca="false">VLOOKUP($A1074,#REF!, 34, FALSE())</f>
        <v>#VALUE!</v>
      </c>
      <c r="C1074" s="87" t="str">
        <f aca="false">CONCATENATE("unused_",A1074)</f>
        <v>unused_DDR_XM3_B8D1</v>
      </c>
      <c r="D1074" s="88" t="e">
        <f aca="false">IF(LEN(VLOOKUP($A1074,#REF!,8,FALSE())),LEFT(VLOOKUP($A1074,#REF!,8,FALSE()),LEN(VLOOKUP($A1074,#REF!,8,FALSE()))-2),"")</f>
        <v>#VALUE!</v>
      </c>
      <c r="E1074" s="89" t="e">
        <f aca="false">IF(LEN(VLOOKUP($A1074,#REF!,4,FALSE())),IF(INDEX(#REF!,MATCH($A1074,#REF!,0),1),LEFT(VLOOKUP($A1074,#REF!,4,FALSE()),LEN(VLOOKUP($A1074,#REF!,4,FALSE()))-2),CONCATENATE(LEFT(VLOOKUP($A1074,#REF!,4,FALSE()),LEN(VLOOKUP($A1074,#REF!,4,FALSE()))-2),"*")),"")</f>
        <v>#VALUE!</v>
      </c>
      <c r="F1074" s="90" t="e">
        <f aca="false">IF(LEN(VLOOKUP($A1074,#REF!,5,FALSE())),IF(INDEX(#REF!,MATCH($A1074,#REF!,0),2),LEFT(VLOOKUP($A1074,#REF!,5,FALSE()),LEN(VLOOKUP($A1074,#REF!,5,FALSE()))-2),CONCATENATE(LEFT(VLOOKUP($A1074,#REF!,5,FALSE()),LEN(VLOOKUP($A1074,#REF!,5,FALSE()))-2),"*")),"")</f>
        <v>#VALUE!</v>
      </c>
      <c r="G1074" s="90" t="e">
        <f aca="false">IF(LEN(VLOOKUP($A1074,#REF!,6,FALSE())),IF(INDEX(#REF!,MATCH($A1074,#REF!,0),3),LEFT(VLOOKUP($A1074,#REF!,6,FALSE()),LEN(VLOOKUP($A1074,#REF!,6,FALSE()))-2),CONCATENATE(LEFT(VLOOKUP($A1074,#REF!,6,FALSE()),LEN(VLOOKUP($A1074,#REF!,6,FALSE()))-2),"*")),"")</f>
        <v>#VALUE!</v>
      </c>
      <c r="H1074" s="91" t="e">
        <f aca="false">IF(LEN(VLOOKUP($A1074,#REF!,7,FALSE())),IF(INDEX(#REF!,MATCH($A1074,#REF!,0),4),LEFT(VLOOKUP($A1074,#REF!,7,FALSE()),LEN(VLOOKUP($A1074,#REF!,7,FALSE()))-2),CONCATENATE(LEFT(VLOOKUP($A1074,#REF!,7,FALSE()),LEN(VLOOKUP($A1074,#REF!,7,FALSE()))-2),"*")),"")</f>
        <v>#VALUE!</v>
      </c>
      <c r="I1074" s="92" t="e">
        <f aca="false">IF(LEN(VLOOKUP($A1074,#REF!,8,FALSE())),UPPER(RIGHT(VLOOKUP($A1074,#REF!,8,FALSE()), 1)),"")</f>
        <v>#VALUE!</v>
      </c>
      <c r="J1074" s="90" t="e">
        <f aca="false">IF(LEN(VLOOKUP($A1074,#REF!,4,FALSE())),UPPER(RIGHT(VLOOKUP($A1074,#REF!,4,FALSE()), 1)),"")</f>
        <v>#VALUE!</v>
      </c>
      <c r="K1074" s="90" t="e">
        <f aca="false">IF(LEN(VLOOKUP($A1074,#REF!,5,FALSE())),UPPER(RIGHT(VLOOKUP($A1074,#REF!,5,FALSE()), 1)),"")</f>
        <v>#VALUE!</v>
      </c>
      <c r="L1074" s="90" t="e">
        <f aca="false">IF(LEN(VLOOKUP($A1074,#REF!,6,FALSE())),UPPER(RIGHT(VLOOKUP($A1074,#REF!,6,FALSE()), 1)),"")</f>
        <v>#VALUE!</v>
      </c>
      <c r="M1074" s="91" t="e">
        <f aca="false">IF(LEN(VLOOKUP($A1074,#REF!,7,FALSE())),UPPER(RIGHT(VLOOKUP($A1074,#REF!,7,FALSE()), 1)),"")</f>
        <v>#VALUE!</v>
      </c>
      <c r="N1074" s="185"/>
      <c r="O1074" s="185"/>
      <c r="P1074" s="185"/>
      <c r="Q1074" s="185"/>
      <c r="R1074" s="185"/>
      <c r="S1074" s="100" t="e">
        <f aca="false">HLOOKUP("Device Tree Pin Name",#REF!,MATCH($A1074,#REF!,0),FALSE())</f>
        <v>#VALUE!</v>
      </c>
      <c r="T1074" s="95" t="e">
        <f aca="false">HLOOKUP("power rail",#REF!,MATCH($A1074,#REF!,0),FALSE())</f>
        <v>#VALUE!</v>
      </c>
      <c r="U1074" s="96" t="e">
        <f aca="false">HLOOKUP("Wake Capable",#REF!,MATCH($A1074,#REF!,0),FALSE())</f>
        <v>#VALUE!</v>
      </c>
      <c r="V1074" s="96" t="e">
        <f aca="false">HLOOKUP("Strap",#REF!,MATCH($A1074,#REF!,0),FALSE())</f>
        <v>#VALUE!</v>
      </c>
      <c r="W1074" s="96"/>
      <c r="X1074" s="96"/>
      <c r="Y1074" s="96"/>
      <c r="Z1074" s="95"/>
      <c r="AA1074" s="95" t="e">
        <f aca="false">HLOOKUP("Pad type",#REF!,MATCH($A1074,#REF!,0),FALSE())</f>
        <v>#VALUE!</v>
      </c>
      <c r="AB1074" s="100"/>
      <c r="AC1074" s="100" t="e">
        <f aca="false">HLOOKUP("POR Pin State",#REF!,MATCH($A1074,#REF!,0),FALSE())</f>
        <v>#VALUE!</v>
      </c>
      <c r="AD1074" s="186"/>
      <c r="AE1074" s="187"/>
      <c r="AF1074" s="187"/>
      <c r="AG1074" s="187"/>
      <c r="AH1074" s="188"/>
      <c r="AI1074" s="188"/>
      <c r="AJ1074" s="189"/>
      <c r="AK1074" s="189"/>
      <c r="AL1074" s="189"/>
      <c r="AM1074" s="189"/>
      <c r="AN1074" s="189"/>
      <c r="AO1074" s="189"/>
      <c r="AP1074" s="189"/>
      <c r="AQ1074" s="194" t="s">
        <v>2619</v>
      </c>
      <c r="AR1074" s="104"/>
      <c r="AS1074" s="104"/>
      <c r="AT1074" s="104"/>
      <c r="AU1074" s="104"/>
      <c r="AV1074" s="104"/>
      <c r="AW1074" s="104"/>
      <c r="AX1074" s="104"/>
      <c r="AY1074" s="104"/>
      <c r="AZ1074" s="104"/>
      <c r="BA1074" s="104"/>
      <c r="BB1074" s="162"/>
      <c r="BC1074" s="104"/>
      <c r="BD1074" s="214"/>
      <c r="BE1074" s="213" t="s">
        <v>2620</v>
      </c>
      <c r="BF1074" s="108" t="e">
        <f aca="false">VLOOKUP($A1074,#REF!, 34, FALSE())</f>
        <v>#VALUE!</v>
      </c>
      <c r="BG1074" s="418" t="e">
        <f aca="false">VLOOKUP($A1074,#REF!, 22, FALSE())</f>
        <v>#VALUE!</v>
      </c>
      <c r="BH1074" s="109"/>
    </row>
    <row r="1075" s="193" customFormat="true" ht="12.75" hidden="false" customHeight="true" outlineLevel="0" collapsed="false">
      <c r="A1075" s="133" t="s">
        <v>2621</v>
      </c>
      <c r="B1075" s="86" t="e">
        <f aca="false">VLOOKUP($A1075,#REF!, 34, FALSE())</f>
        <v>#VALUE!</v>
      </c>
      <c r="C1075" s="87" t="str">
        <f aca="false">CONCATENATE("unused_",A1075)</f>
        <v>unused_DDR_XM3_B8D2</v>
      </c>
      <c r="D1075" s="88" t="e">
        <f aca="false">IF(LEN(VLOOKUP($A1075,#REF!,8,FALSE())),LEFT(VLOOKUP($A1075,#REF!,8,FALSE()),LEN(VLOOKUP($A1075,#REF!,8,FALSE()))-2),"")</f>
        <v>#VALUE!</v>
      </c>
      <c r="E1075" s="89" t="e">
        <f aca="false">IF(LEN(VLOOKUP($A1075,#REF!,4,FALSE())),IF(INDEX(#REF!,MATCH($A1075,#REF!,0),1),LEFT(VLOOKUP($A1075,#REF!,4,FALSE()),LEN(VLOOKUP($A1075,#REF!,4,FALSE()))-2),CONCATENATE(LEFT(VLOOKUP($A1075,#REF!,4,FALSE()),LEN(VLOOKUP($A1075,#REF!,4,FALSE()))-2),"*")),"")</f>
        <v>#VALUE!</v>
      </c>
      <c r="F1075" s="90" t="e">
        <f aca="false">IF(LEN(VLOOKUP($A1075,#REF!,5,FALSE())),IF(INDEX(#REF!,MATCH($A1075,#REF!,0),2),LEFT(VLOOKUP($A1075,#REF!,5,FALSE()),LEN(VLOOKUP($A1075,#REF!,5,FALSE()))-2),CONCATENATE(LEFT(VLOOKUP($A1075,#REF!,5,FALSE()),LEN(VLOOKUP($A1075,#REF!,5,FALSE()))-2),"*")),"")</f>
        <v>#VALUE!</v>
      </c>
      <c r="G1075" s="90" t="e">
        <f aca="false">IF(LEN(VLOOKUP($A1075,#REF!,6,FALSE())),IF(INDEX(#REF!,MATCH($A1075,#REF!,0),3),LEFT(VLOOKUP($A1075,#REF!,6,FALSE()),LEN(VLOOKUP($A1075,#REF!,6,FALSE()))-2),CONCATENATE(LEFT(VLOOKUP($A1075,#REF!,6,FALSE()),LEN(VLOOKUP($A1075,#REF!,6,FALSE()))-2),"*")),"")</f>
        <v>#VALUE!</v>
      </c>
      <c r="H1075" s="91" t="e">
        <f aca="false">IF(LEN(VLOOKUP($A1075,#REF!,7,FALSE())),IF(INDEX(#REF!,MATCH($A1075,#REF!,0),4),LEFT(VLOOKUP($A1075,#REF!,7,FALSE()),LEN(VLOOKUP($A1075,#REF!,7,FALSE()))-2),CONCATENATE(LEFT(VLOOKUP($A1075,#REF!,7,FALSE()),LEN(VLOOKUP($A1075,#REF!,7,FALSE()))-2),"*")),"")</f>
        <v>#VALUE!</v>
      </c>
      <c r="I1075" s="92" t="e">
        <f aca="false">IF(LEN(VLOOKUP($A1075,#REF!,8,FALSE())),UPPER(RIGHT(VLOOKUP($A1075,#REF!,8,FALSE()), 1)),"")</f>
        <v>#VALUE!</v>
      </c>
      <c r="J1075" s="90" t="e">
        <f aca="false">IF(LEN(VLOOKUP($A1075,#REF!,4,FALSE())),UPPER(RIGHT(VLOOKUP($A1075,#REF!,4,FALSE()), 1)),"")</f>
        <v>#VALUE!</v>
      </c>
      <c r="K1075" s="90" t="e">
        <f aca="false">IF(LEN(VLOOKUP($A1075,#REF!,5,FALSE())),UPPER(RIGHT(VLOOKUP($A1075,#REF!,5,FALSE()), 1)),"")</f>
        <v>#VALUE!</v>
      </c>
      <c r="L1075" s="90" t="e">
        <f aca="false">IF(LEN(VLOOKUP($A1075,#REF!,6,FALSE())),UPPER(RIGHT(VLOOKUP($A1075,#REF!,6,FALSE()), 1)),"")</f>
        <v>#VALUE!</v>
      </c>
      <c r="M1075" s="91" t="e">
        <f aca="false">IF(LEN(VLOOKUP($A1075,#REF!,7,FALSE())),UPPER(RIGHT(VLOOKUP($A1075,#REF!,7,FALSE()), 1)),"")</f>
        <v>#VALUE!</v>
      </c>
      <c r="N1075" s="185"/>
      <c r="O1075" s="185"/>
      <c r="P1075" s="185"/>
      <c r="Q1075" s="185"/>
      <c r="R1075" s="185"/>
      <c r="S1075" s="100" t="e">
        <f aca="false">HLOOKUP("Device Tree Pin Name",#REF!,MATCH($A1075,#REF!,0),FALSE())</f>
        <v>#VALUE!</v>
      </c>
      <c r="T1075" s="95" t="e">
        <f aca="false">HLOOKUP("power rail",#REF!,MATCH($A1075,#REF!,0),FALSE())</f>
        <v>#VALUE!</v>
      </c>
      <c r="U1075" s="96" t="e">
        <f aca="false">HLOOKUP("Wake Capable",#REF!,MATCH($A1075,#REF!,0),FALSE())</f>
        <v>#VALUE!</v>
      </c>
      <c r="V1075" s="96" t="e">
        <f aca="false">HLOOKUP("Strap",#REF!,MATCH($A1075,#REF!,0),FALSE())</f>
        <v>#VALUE!</v>
      </c>
      <c r="W1075" s="96"/>
      <c r="X1075" s="96"/>
      <c r="Y1075" s="96"/>
      <c r="Z1075" s="95"/>
      <c r="AA1075" s="95" t="e">
        <f aca="false">HLOOKUP("Pad type",#REF!,MATCH($A1075,#REF!,0),FALSE())</f>
        <v>#VALUE!</v>
      </c>
      <c r="AB1075" s="100"/>
      <c r="AC1075" s="100" t="e">
        <f aca="false">HLOOKUP("POR Pin State",#REF!,MATCH($A1075,#REF!,0),FALSE())</f>
        <v>#VALUE!</v>
      </c>
      <c r="AD1075" s="186"/>
      <c r="AE1075" s="187"/>
      <c r="AF1075" s="187"/>
      <c r="AG1075" s="187"/>
      <c r="AH1075" s="188"/>
      <c r="AI1075" s="188"/>
      <c r="AJ1075" s="189"/>
      <c r="AK1075" s="189"/>
      <c r="AL1075" s="189"/>
      <c r="AM1075" s="189"/>
      <c r="AN1075" s="189"/>
      <c r="AO1075" s="189"/>
      <c r="AP1075" s="189"/>
      <c r="AQ1075" s="194" t="s">
        <v>2622</v>
      </c>
      <c r="AR1075" s="104"/>
      <c r="AS1075" s="104"/>
      <c r="AT1075" s="104"/>
      <c r="AU1075" s="104"/>
      <c r="AV1075" s="104"/>
      <c r="AW1075" s="104"/>
      <c r="AX1075" s="104"/>
      <c r="AY1075" s="104"/>
      <c r="AZ1075" s="104"/>
      <c r="BA1075" s="104"/>
      <c r="BB1075" s="162"/>
      <c r="BC1075" s="104"/>
      <c r="BD1075" s="214"/>
      <c r="BE1075" s="213" t="s">
        <v>2623</v>
      </c>
      <c r="BF1075" s="108" t="e">
        <f aca="false">VLOOKUP($A1075,#REF!, 34, FALSE())</f>
        <v>#VALUE!</v>
      </c>
      <c r="BG1075" s="418" t="e">
        <f aca="false">VLOOKUP($A1075,#REF!, 22, FALSE())</f>
        <v>#VALUE!</v>
      </c>
      <c r="BH1075" s="109"/>
    </row>
    <row r="1076" s="193" customFormat="true" ht="12.75" hidden="false" customHeight="true" outlineLevel="0" collapsed="false">
      <c r="A1076" s="133" t="s">
        <v>2624</v>
      </c>
      <c r="B1076" s="86" t="e">
        <f aca="false">VLOOKUP($A1076,#REF!, 34, FALSE())</f>
        <v>#VALUE!</v>
      </c>
      <c r="C1076" s="87" t="str">
        <f aca="false">CONCATENATE("unused_",A1076)</f>
        <v>unused_DDR_XM3_B8D3</v>
      </c>
      <c r="D1076" s="88" t="e">
        <f aca="false">IF(LEN(VLOOKUP($A1076,#REF!,8,FALSE())),LEFT(VLOOKUP($A1076,#REF!,8,FALSE()),LEN(VLOOKUP($A1076,#REF!,8,FALSE()))-2),"")</f>
        <v>#VALUE!</v>
      </c>
      <c r="E1076" s="89" t="e">
        <f aca="false">IF(LEN(VLOOKUP($A1076,#REF!,4,FALSE())),IF(INDEX(#REF!,MATCH($A1076,#REF!,0),1),LEFT(VLOOKUP($A1076,#REF!,4,FALSE()),LEN(VLOOKUP($A1076,#REF!,4,FALSE()))-2),CONCATENATE(LEFT(VLOOKUP($A1076,#REF!,4,FALSE()),LEN(VLOOKUP($A1076,#REF!,4,FALSE()))-2),"*")),"")</f>
        <v>#VALUE!</v>
      </c>
      <c r="F1076" s="90" t="e">
        <f aca="false">IF(LEN(VLOOKUP($A1076,#REF!,5,FALSE())),IF(INDEX(#REF!,MATCH($A1076,#REF!,0),2),LEFT(VLOOKUP($A1076,#REF!,5,FALSE()),LEN(VLOOKUP($A1076,#REF!,5,FALSE()))-2),CONCATENATE(LEFT(VLOOKUP($A1076,#REF!,5,FALSE()),LEN(VLOOKUP($A1076,#REF!,5,FALSE()))-2),"*")),"")</f>
        <v>#VALUE!</v>
      </c>
      <c r="G1076" s="90" t="e">
        <f aca="false">IF(LEN(VLOOKUP($A1076,#REF!,6,FALSE())),IF(INDEX(#REF!,MATCH($A1076,#REF!,0),3),LEFT(VLOOKUP($A1076,#REF!,6,FALSE()),LEN(VLOOKUP($A1076,#REF!,6,FALSE()))-2),CONCATENATE(LEFT(VLOOKUP($A1076,#REF!,6,FALSE()),LEN(VLOOKUP($A1076,#REF!,6,FALSE()))-2),"*")),"")</f>
        <v>#VALUE!</v>
      </c>
      <c r="H1076" s="91" t="e">
        <f aca="false">IF(LEN(VLOOKUP($A1076,#REF!,7,FALSE())),IF(INDEX(#REF!,MATCH($A1076,#REF!,0),4),LEFT(VLOOKUP($A1076,#REF!,7,FALSE()),LEN(VLOOKUP($A1076,#REF!,7,FALSE()))-2),CONCATENATE(LEFT(VLOOKUP($A1076,#REF!,7,FALSE()),LEN(VLOOKUP($A1076,#REF!,7,FALSE()))-2),"*")),"")</f>
        <v>#VALUE!</v>
      </c>
      <c r="I1076" s="92" t="e">
        <f aca="false">IF(LEN(VLOOKUP($A1076,#REF!,8,FALSE())),UPPER(RIGHT(VLOOKUP($A1076,#REF!,8,FALSE()), 1)),"")</f>
        <v>#VALUE!</v>
      </c>
      <c r="J1076" s="90" t="e">
        <f aca="false">IF(LEN(VLOOKUP($A1076,#REF!,4,FALSE())),UPPER(RIGHT(VLOOKUP($A1076,#REF!,4,FALSE()), 1)),"")</f>
        <v>#VALUE!</v>
      </c>
      <c r="K1076" s="90" t="e">
        <f aca="false">IF(LEN(VLOOKUP($A1076,#REF!,5,FALSE())),UPPER(RIGHT(VLOOKUP($A1076,#REF!,5,FALSE()), 1)),"")</f>
        <v>#VALUE!</v>
      </c>
      <c r="L1076" s="90" t="e">
        <f aca="false">IF(LEN(VLOOKUP($A1076,#REF!,6,FALSE())),UPPER(RIGHT(VLOOKUP($A1076,#REF!,6,FALSE()), 1)),"")</f>
        <v>#VALUE!</v>
      </c>
      <c r="M1076" s="91" t="e">
        <f aca="false">IF(LEN(VLOOKUP($A1076,#REF!,7,FALSE())),UPPER(RIGHT(VLOOKUP($A1076,#REF!,7,FALSE()), 1)),"")</f>
        <v>#VALUE!</v>
      </c>
      <c r="N1076" s="185"/>
      <c r="O1076" s="185"/>
      <c r="P1076" s="185"/>
      <c r="Q1076" s="185"/>
      <c r="R1076" s="185"/>
      <c r="S1076" s="100" t="e">
        <f aca="false">HLOOKUP("Device Tree Pin Name",#REF!,MATCH($A1076,#REF!,0),FALSE())</f>
        <v>#VALUE!</v>
      </c>
      <c r="T1076" s="95" t="e">
        <f aca="false">HLOOKUP("power rail",#REF!,MATCH($A1076,#REF!,0),FALSE())</f>
        <v>#VALUE!</v>
      </c>
      <c r="U1076" s="96" t="e">
        <f aca="false">HLOOKUP("Wake Capable",#REF!,MATCH($A1076,#REF!,0),FALSE())</f>
        <v>#VALUE!</v>
      </c>
      <c r="V1076" s="96" t="e">
        <f aca="false">HLOOKUP("Strap",#REF!,MATCH($A1076,#REF!,0),FALSE())</f>
        <v>#VALUE!</v>
      </c>
      <c r="W1076" s="96"/>
      <c r="X1076" s="96"/>
      <c r="Y1076" s="96"/>
      <c r="Z1076" s="95"/>
      <c r="AA1076" s="95" t="e">
        <f aca="false">HLOOKUP("Pad type",#REF!,MATCH($A1076,#REF!,0),FALSE())</f>
        <v>#VALUE!</v>
      </c>
      <c r="AB1076" s="100"/>
      <c r="AC1076" s="100" t="e">
        <f aca="false">HLOOKUP("POR Pin State",#REF!,MATCH($A1076,#REF!,0),FALSE())</f>
        <v>#VALUE!</v>
      </c>
      <c r="AD1076" s="186"/>
      <c r="AE1076" s="187"/>
      <c r="AF1076" s="187"/>
      <c r="AG1076" s="187"/>
      <c r="AH1076" s="188"/>
      <c r="AI1076" s="188"/>
      <c r="AJ1076" s="189"/>
      <c r="AK1076" s="189"/>
      <c r="AL1076" s="189"/>
      <c r="AM1076" s="189"/>
      <c r="AN1076" s="189"/>
      <c r="AO1076" s="189"/>
      <c r="AP1076" s="189"/>
      <c r="AQ1076" s="194" t="s">
        <v>2625</v>
      </c>
      <c r="AR1076" s="104"/>
      <c r="AS1076" s="104"/>
      <c r="AT1076" s="104"/>
      <c r="AU1076" s="104"/>
      <c r="AV1076" s="104"/>
      <c r="AW1076" s="104"/>
      <c r="AX1076" s="104"/>
      <c r="AY1076" s="104"/>
      <c r="AZ1076" s="104"/>
      <c r="BA1076" s="104"/>
      <c r="BB1076" s="162"/>
      <c r="BC1076" s="104"/>
      <c r="BD1076" s="214"/>
      <c r="BE1076" s="213" t="s">
        <v>2626</v>
      </c>
      <c r="BF1076" s="108" t="e">
        <f aca="false">VLOOKUP($A1076,#REF!, 34, FALSE())</f>
        <v>#VALUE!</v>
      </c>
      <c r="BG1076" s="418" t="e">
        <f aca="false">VLOOKUP($A1076,#REF!, 22, FALSE())</f>
        <v>#VALUE!</v>
      </c>
      <c r="BH1076" s="109"/>
    </row>
    <row r="1077" s="193" customFormat="true" ht="12.75" hidden="false" customHeight="true" outlineLevel="0" collapsed="false">
      <c r="A1077" s="133" t="s">
        <v>2627</v>
      </c>
      <c r="B1077" s="86" t="e">
        <f aca="false">VLOOKUP($A1077,#REF!, 34, FALSE())</f>
        <v>#VALUE!</v>
      </c>
      <c r="C1077" s="87" t="str">
        <f aca="false">CONCATENATE("unused_",A1077)</f>
        <v>unused_DDR_XM3_B8D4</v>
      </c>
      <c r="D1077" s="88" t="e">
        <f aca="false">IF(LEN(VLOOKUP($A1077,#REF!,8,FALSE())),LEFT(VLOOKUP($A1077,#REF!,8,FALSE()),LEN(VLOOKUP($A1077,#REF!,8,FALSE()))-2),"")</f>
        <v>#VALUE!</v>
      </c>
      <c r="E1077" s="89" t="e">
        <f aca="false">IF(LEN(VLOOKUP($A1077,#REF!,4,FALSE())),IF(INDEX(#REF!,MATCH($A1077,#REF!,0),1),LEFT(VLOOKUP($A1077,#REF!,4,FALSE()),LEN(VLOOKUP($A1077,#REF!,4,FALSE()))-2),CONCATENATE(LEFT(VLOOKUP($A1077,#REF!,4,FALSE()),LEN(VLOOKUP($A1077,#REF!,4,FALSE()))-2),"*")),"")</f>
        <v>#VALUE!</v>
      </c>
      <c r="F1077" s="90" t="e">
        <f aca="false">IF(LEN(VLOOKUP($A1077,#REF!,5,FALSE())),IF(INDEX(#REF!,MATCH($A1077,#REF!,0),2),LEFT(VLOOKUP($A1077,#REF!,5,FALSE()),LEN(VLOOKUP($A1077,#REF!,5,FALSE()))-2),CONCATENATE(LEFT(VLOOKUP($A1077,#REF!,5,FALSE()),LEN(VLOOKUP($A1077,#REF!,5,FALSE()))-2),"*")),"")</f>
        <v>#VALUE!</v>
      </c>
      <c r="G1077" s="90" t="e">
        <f aca="false">IF(LEN(VLOOKUP($A1077,#REF!,6,FALSE())),IF(INDEX(#REF!,MATCH($A1077,#REF!,0),3),LEFT(VLOOKUP($A1077,#REF!,6,FALSE()),LEN(VLOOKUP($A1077,#REF!,6,FALSE()))-2),CONCATENATE(LEFT(VLOOKUP($A1077,#REF!,6,FALSE()),LEN(VLOOKUP($A1077,#REF!,6,FALSE()))-2),"*")),"")</f>
        <v>#VALUE!</v>
      </c>
      <c r="H1077" s="91" t="e">
        <f aca="false">IF(LEN(VLOOKUP($A1077,#REF!,7,FALSE())),IF(INDEX(#REF!,MATCH($A1077,#REF!,0),4),LEFT(VLOOKUP($A1077,#REF!,7,FALSE()),LEN(VLOOKUP($A1077,#REF!,7,FALSE()))-2),CONCATENATE(LEFT(VLOOKUP($A1077,#REF!,7,FALSE()),LEN(VLOOKUP($A1077,#REF!,7,FALSE()))-2),"*")),"")</f>
        <v>#VALUE!</v>
      </c>
      <c r="I1077" s="92" t="e">
        <f aca="false">IF(LEN(VLOOKUP($A1077,#REF!,8,FALSE())),UPPER(RIGHT(VLOOKUP($A1077,#REF!,8,FALSE()), 1)),"")</f>
        <v>#VALUE!</v>
      </c>
      <c r="J1077" s="90" t="e">
        <f aca="false">IF(LEN(VLOOKUP($A1077,#REF!,4,FALSE())),UPPER(RIGHT(VLOOKUP($A1077,#REF!,4,FALSE()), 1)),"")</f>
        <v>#VALUE!</v>
      </c>
      <c r="K1077" s="90" t="e">
        <f aca="false">IF(LEN(VLOOKUP($A1077,#REF!,5,FALSE())),UPPER(RIGHT(VLOOKUP($A1077,#REF!,5,FALSE()), 1)),"")</f>
        <v>#VALUE!</v>
      </c>
      <c r="L1077" s="90" t="e">
        <f aca="false">IF(LEN(VLOOKUP($A1077,#REF!,6,FALSE())),UPPER(RIGHT(VLOOKUP($A1077,#REF!,6,FALSE()), 1)),"")</f>
        <v>#VALUE!</v>
      </c>
      <c r="M1077" s="91" t="e">
        <f aca="false">IF(LEN(VLOOKUP($A1077,#REF!,7,FALSE())),UPPER(RIGHT(VLOOKUP($A1077,#REF!,7,FALSE()), 1)),"")</f>
        <v>#VALUE!</v>
      </c>
      <c r="N1077" s="185"/>
      <c r="O1077" s="185"/>
      <c r="P1077" s="185"/>
      <c r="Q1077" s="185"/>
      <c r="R1077" s="185"/>
      <c r="S1077" s="100" t="e">
        <f aca="false">HLOOKUP("Device Tree Pin Name",#REF!,MATCH($A1077,#REF!,0),FALSE())</f>
        <v>#VALUE!</v>
      </c>
      <c r="T1077" s="95" t="e">
        <f aca="false">HLOOKUP("power rail",#REF!,MATCH($A1077,#REF!,0),FALSE())</f>
        <v>#VALUE!</v>
      </c>
      <c r="U1077" s="96" t="e">
        <f aca="false">HLOOKUP("Wake Capable",#REF!,MATCH($A1077,#REF!,0),FALSE())</f>
        <v>#VALUE!</v>
      </c>
      <c r="V1077" s="96" t="e">
        <f aca="false">HLOOKUP("Strap",#REF!,MATCH($A1077,#REF!,0),FALSE())</f>
        <v>#VALUE!</v>
      </c>
      <c r="W1077" s="96"/>
      <c r="X1077" s="96"/>
      <c r="Y1077" s="96"/>
      <c r="Z1077" s="95"/>
      <c r="AA1077" s="95" t="e">
        <f aca="false">HLOOKUP("Pad type",#REF!,MATCH($A1077,#REF!,0),FALSE())</f>
        <v>#VALUE!</v>
      </c>
      <c r="AB1077" s="100"/>
      <c r="AC1077" s="100" t="e">
        <f aca="false">HLOOKUP("POR Pin State",#REF!,MATCH($A1077,#REF!,0),FALSE())</f>
        <v>#VALUE!</v>
      </c>
      <c r="AD1077" s="186"/>
      <c r="AE1077" s="187"/>
      <c r="AF1077" s="187"/>
      <c r="AG1077" s="187"/>
      <c r="AH1077" s="188"/>
      <c r="AI1077" s="188"/>
      <c r="AJ1077" s="189"/>
      <c r="AK1077" s="189"/>
      <c r="AL1077" s="189"/>
      <c r="AM1077" s="189"/>
      <c r="AN1077" s="189"/>
      <c r="AO1077" s="189"/>
      <c r="AP1077" s="189"/>
      <c r="AQ1077" s="194" t="s">
        <v>2628</v>
      </c>
      <c r="AR1077" s="104"/>
      <c r="AS1077" s="104"/>
      <c r="AT1077" s="104"/>
      <c r="AU1077" s="104"/>
      <c r="AV1077" s="104"/>
      <c r="AW1077" s="104"/>
      <c r="AX1077" s="104"/>
      <c r="AY1077" s="104"/>
      <c r="AZ1077" s="104"/>
      <c r="BA1077" s="104"/>
      <c r="BB1077" s="162"/>
      <c r="BC1077" s="104"/>
      <c r="BD1077" s="214"/>
      <c r="BE1077" s="213" t="s">
        <v>2629</v>
      </c>
      <c r="BF1077" s="108" t="e">
        <f aca="false">VLOOKUP($A1077,#REF!, 34, FALSE())</f>
        <v>#VALUE!</v>
      </c>
      <c r="BG1077" s="418" t="e">
        <f aca="false">VLOOKUP($A1077,#REF!, 22, FALSE())</f>
        <v>#VALUE!</v>
      </c>
      <c r="BH1077" s="109"/>
    </row>
    <row r="1078" s="193" customFormat="true" ht="12.75" hidden="false" customHeight="true" outlineLevel="0" collapsed="false">
      <c r="A1078" s="1" t="s">
        <v>2630</v>
      </c>
      <c r="B1078" s="86" t="e">
        <f aca="false">VLOOKUP($A1078,#REF!, 34, FALSE())</f>
        <v>#VALUE!</v>
      </c>
      <c r="C1078" s="87" t="str">
        <f aca="false">CONCATENATE("unused_",A1078)</f>
        <v>unused_DDR_XM3_B8D5</v>
      </c>
      <c r="D1078" s="88" t="e">
        <f aca="false">IF(LEN(VLOOKUP($A1078,#REF!,8,FALSE())),LEFT(VLOOKUP($A1078,#REF!,8,FALSE()),LEN(VLOOKUP($A1078,#REF!,8,FALSE()))-2),"")</f>
        <v>#VALUE!</v>
      </c>
      <c r="E1078" s="89" t="e">
        <f aca="false">IF(LEN(VLOOKUP($A1078,#REF!,4,FALSE())),IF(INDEX(#REF!,MATCH($A1078,#REF!,0),1),LEFT(VLOOKUP($A1078,#REF!,4,FALSE()),LEN(VLOOKUP($A1078,#REF!,4,FALSE()))-2),CONCATENATE(LEFT(VLOOKUP($A1078,#REF!,4,FALSE()),LEN(VLOOKUP($A1078,#REF!,4,FALSE()))-2),"*")),"")</f>
        <v>#VALUE!</v>
      </c>
      <c r="F1078" s="90" t="e">
        <f aca="false">IF(LEN(VLOOKUP($A1078,#REF!,5,FALSE())),IF(INDEX(#REF!,MATCH($A1078,#REF!,0),2),LEFT(VLOOKUP($A1078,#REF!,5,FALSE()),LEN(VLOOKUP($A1078,#REF!,5,FALSE()))-2),CONCATENATE(LEFT(VLOOKUP($A1078,#REF!,5,FALSE()),LEN(VLOOKUP($A1078,#REF!,5,FALSE()))-2),"*")),"")</f>
        <v>#VALUE!</v>
      </c>
      <c r="G1078" s="90" t="e">
        <f aca="false">IF(LEN(VLOOKUP($A1078,#REF!,6,FALSE())),IF(INDEX(#REF!,MATCH($A1078,#REF!,0),3),LEFT(VLOOKUP($A1078,#REF!,6,FALSE()),LEN(VLOOKUP($A1078,#REF!,6,FALSE()))-2),CONCATENATE(LEFT(VLOOKUP($A1078,#REF!,6,FALSE()),LEN(VLOOKUP($A1078,#REF!,6,FALSE()))-2),"*")),"")</f>
        <v>#VALUE!</v>
      </c>
      <c r="H1078" s="91" t="e">
        <f aca="false">IF(LEN(VLOOKUP($A1078,#REF!,7,FALSE())),IF(INDEX(#REF!,MATCH($A1078,#REF!,0),4),LEFT(VLOOKUP($A1078,#REF!,7,FALSE()),LEN(VLOOKUP($A1078,#REF!,7,FALSE()))-2),CONCATENATE(LEFT(VLOOKUP($A1078,#REF!,7,FALSE()),LEN(VLOOKUP($A1078,#REF!,7,FALSE()))-2),"*")),"")</f>
        <v>#VALUE!</v>
      </c>
      <c r="I1078" s="92" t="e">
        <f aca="false">IF(LEN(VLOOKUP($A1078,#REF!,8,FALSE())),UPPER(RIGHT(VLOOKUP($A1078,#REF!,8,FALSE()), 1)),"")</f>
        <v>#VALUE!</v>
      </c>
      <c r="J1078" s="90" t="e">
        <f aca="false">IF(LEN(VLOOKUP($A1078,#REF!,4,FALSE())),UPPER(RIGHT(VLOOKUP($A1078,#REF!,4,FALSE()), 1)),"")</f>
        <v>#VALUE!</v>
      </c>
      <c r="K1078" s="90" t="e">
        <f aca="false">IF(LEN(VLOOKUP($A1078,#REF!,5,FALSE())),UPPER(RIGHT(VLOOKUP($A1078,#REF!,5,FALSE()), 1)),"")</f>
        <v>#VALUE!</v>
      </c>
      <c r="L1078" s="90" t="e">
        <f aca="false">IF(LEN(VLOOKUP($A1078,#REF!,6,FALSE())),UPPER(RIGHT(VLOOKUP($A1078,#REF!,6,FALSE()), 1)),"")</f>
        <v>#VALUE!</v>
      </c>
      <c r="M1078" s="91" t="e">
        <f aca="false">IF(LEN(VLOOKUP($A1078,#REF!,7,FALSE())),UPPER(RIGHT(VLOOKUP($A1078,#REF!,7,FALSE()), 1)),"")</f>
        <v>#VALUE!</v>
      </c>
      <c r="N1078" s="185"/>
      <c r="O1078" s="185"/>
      <c r="P1078" s="185"/>
      <c r="Q1078" s="185"/>
      <c r="R1078" s="185"/>
      <c r="S1078" s="100" t="e">
        <f aca="false">HLOOKUP("Device Tree Pin Name",#REF!,MATCH($A1078,#REF!,0),FALSE())</f>
        <v>#VALUE!</v>
      </c>
      <c r="T1078" s="95" t="e">
        <f aca="false">HLOOKUP("power rail",#REF!,MATCH($A1078,#REF!,0),FALSE())</f>
        <v>#VALUE!</v>
      </c>
      <c r="U1078" s="96" t="e">
        <f aca="false">HLOOKUP("Wake Capable",#REF!,MATCH($A1078,#REF!,0),FALSE())</f>
        <v>#VALUE!</v>
      </c>
      <c r="V1078" s="96" t="e">
        <f aca="false">HLOOKUP("Strap",#REF!,MATCH($A1078,#REF!,0),FALSE())</f>
        <v>#VALUE!</v>
      </c>
      <c r="W1078" s="96"/>
      <c r="X1078" s="96"/>
      <c r="Y1078" s="96"/>
      <c r="Z1078" s="95"/>
      <c r="AA1078" s="95" t="e">
        <f aca="false">HLOOKUP("Pad type",#REF!,MATCH($A1078,#REF!,0),FALSE())</f>
        <v>#VALUE!</v>
      </c>
      <c r="AB1078" s="100"/>
      <c r="AC1078" s="100" t="e">
        <f aca="false">HLOOKUP("POR Pin State",#REF!,MATCH($A1078,#REF!,0),FALSE())</f>
        <v>#VALUE!</v>
      </c>
      <c r="AD1078" s="186"/>
      <c r="AE1078" s="187"/>
      <c r="AF1078" s="187"/>
      <c r="AG1078" s="187"/>
      <c r="AH1078" s="188"/>
      <c r="AI1078" s="188"/>
      <c r="AJ1078" s="189"/>
      <c r="AK1078" s="189"/>
      <c r="AL1078" s="189"/>
      <c r="AM1078" s="189"/>
      <c r="AN1078" s="189"/>
      <c r="AO1078" s="189"/>
      <c r="AP1078" s="189"/>
      <c r="AQ1078" s="194" t="s">
        <v>2631</v>
      </c>
      <c r="AR1078" s="104"/>
      <c r="AS1078" s="104"/>
      <c r="AT1078" s="104"/>
      <c r="AU1078" s="104"/>
      <c r="AV1078" s="104"/>
      <c r="AW1078" s="104"/>
      <c r="AX1078" s="104"/>
      <c r="AY1078" s="104"/>
      <c r="AZ1078" s="104"/>
      <c r="BA1078" s="104"/>
      <c r="BB1078" s="162"/>
      <c r="BC1078" s="104"/>
      <c r="BD1078" s="214"/>
      <c r="BE1078" s="213" t="s">
        <v>2632</v>
      </c>
      <c r="BF1078" s="108" t="e">
        <f aca="false">VLOOKUP($A1078,#REF!, 34, FALSE())</f>
        <v>#VALUE!</v>
      </c>
      <c r="BG1078" s="418" t="e">
        <f aca="false">VLOOKUP($A1078,#REF!, 22, FALSE())</f>
        <v>#VALUE!</v>
      </c>
      <c r="BH1078" s="109"/>
    </row>
    <row r="1079" s="193" customFormat="true" ht="12.75" hidden="false" customHeight="true" outlineLevel="0" collapsed="false">
      <c r="A1079" s="1" t="s">
        <v>2633</v>
      </c>
      <c r="B1079" s="86" t="e">
        <f aca="false">VLOOKUP($A1079,#REF!, 34, FALSE())</f>
        <v>#VALUE!</v>
      </c>
      <c r="C1079" s="87" t="str">
        <f aca="false">CONCATENATE("unused_",A1079)</f>
        <v>unused_DDR_XM3_B8D6</v>
      </c>
      <c r="D1079" s="88" t="e">
        <f aca="false">IF(LEN(VLOOKUP($A1079,#REF!,8,FALSE())),LEFT(VLOOKUP($A1079,#REF!,8,FALSE()),LEN(VLOOKUP($A1079,#REF!,8,FALSE()))-2),"")</f>
        <v>#VALUE!</v>
      </c>
      <c r="E1079" s="89" t="e">
        <f aca="false">IF(LEN(VLOOKUP($A1079,#REF!,4,FALSE())),IF(INDEX(#REF!,MATCH($A1079,#REF!,0),1),LEFT(VLOOKUP($A1079,#REF!,4,FALSE()),LEN(VLOOKUP($A1079,#REF!,4,FALSE()))-2),CONCATENATE(LEFT(VLOOKUP($A1079,#REF!,4,FALSE()),LEN(VLOOKUP($A1079,#REF!,4,FALSE()))-2),"*")),"")</f>
        <v>#VALUE!</v>
      </c>
      <c r="F1079" s="90" t="e">
        <f aca="false">IF(LEN(VLOOKUP($A1079,#REF!,5,FALSE())),IF(INDEX(#REF!,MATCH($A1079,#REF!,0),2),LEFT(VLOOKUP($A1079,#REF!,5,FALSE()),LEN(VLOOKUP($A1079,#REF!,5,FALSE()))-2),CONCATENATE(LEFT(VLOOKUP($A1079,#REF!,5,FALSE()),LEN(VLOOKUP($A1079,#REF!,5,FALSE()))-2),"*")),"")</f>
        <v>#VALUE!</v>
      </c>
      <c r="G1079" s="90" t="e">
        <f aca="false">IF(LEN(VLOOKUP($A1079,#REF!,6,FALSE())),IF(INDEX(#REF!,MATCH($A1079,#REF!,0),3),LEFT(VLOOKUP($A1079,#REF!,6,FALSE()),LEN(VLOOKUP($A1079,#REF!,6,FALSE()))-2),CONCATENATE(LEFT(VLOOKUP($A1079,#REF!,6,FALSE()),LEN(VLOOKUP($A1079,#REF!,6,FALSE()))-2),"*")),"")</f>
        <v>#VALUE!</v>
      </c>
      <c r="H1079" s="91" t="e">
        <f aca="false">IF(LEN(VLOOKUP($A1079,#REF!,7,FALSE())),IF(INDEX(#REF!,MATCH($A1079,#REF!,0),4),LEFT(VLOOKUP($A1079,#REF!,7,FALSE()),LEN(VLOOKUP($A1079,#REF!,7,FALSE()))-2),CONCATENATE(LEFT(VLOOKUP($A1079,#REF!,7,FALSE()),LEN(VLOOKUP($A1079,#REF!,7,FALSE()))-2),"*")),"")</f>
        <v>#VALUE!</v>
      </c>
      <c r="I1079" s="92" t="e">
        <f aca="false">IF(LEN(VLOOKUP($A1079,#REF!,8,FALSE())),UPPER(RIGHT(VLOOKUP($A1079,#REF!,8,FALSE()), 1)),"")</f>
        <v>#VALUE!</v>
      </c>
      <c r="J1079" s="90" t="e">
        <f aca="false">IF(LEN(VLOOKUP($A1079,#REF!,4,FALSE())),UPPER(RIGHT(VLOOKUP($A1079,#REF!,4,FALSE()), 1)),"")</f>
        <v>#VALUE!</v>
      </c>
      <c r="K1079" s="90" t="e">
        <f aca="false">IF(LEN(VLOOKUP($A1079,#REF!,5,FALSE())),UPPER(RIGHT(VLOOKUP($A1079,#REF!,5,FALSE()), 1)),"")</f>
        <v>#VALUE!</v>
      </c>
      <c r="L1079" s="90" t="e">
        <f aca="false">IF(LEN(VLOOKUP($A1079,#REF!,6,FALSE())),UPPER(RIGHT(VLOOKUP($A1079,#REF!,6,FALSE()), 1)),"")</f>
        <v>#VALUE!</v>
      </c>
      <c r="M1079" s="91" t="e">
        <f aca="false">IF(LEN(VLOOKUP($A1079,#REF!,7,FALSE())),UPPER(RIGHT(VLOOKUP($A1079,#REF!,7,FALSE()), 1)),"")</f>
        <v>#VALUE!</v>
      </c>
      <c r="N1079" s="185"/>
      <c r="O1079" s="185"/>
      <c r="P1079" s="185"/>
      <c r="Q1079" s="185"/>
      <c r="R1079" s="185"/>
      <c r="S1079" s="100" t="e">
        <f aca="false">HLOOKUP("Device Tree Pin Name",#REF!,MATCH($A1079,#REF!,0),FALSE())</f>
        <v>#VALUE!</v>
      </c>
      <c r="T1079" s="95" t="e">
        <f aca="false">HLOOKUP("power rail",#REF!,MATCH($A1079,#REF!,0),FALSE())</f>
        <v>#VALUE!</v>
      </c>
      <c r="U1079" s="96" t="e">
        <f aca="false">HLOOKUP("Wake Capable",#REF!,MATCH($A1079,#REF!,0),FALSE())</f>
        <v>#VALUE!</v>
      </c>
      <c r="V1079" s="96" t="e">
        <f aca="false">HLOOKUP("Strap",#REF!,MATCH($A1079,#REF!,0),FALSE())</f>
        <v>#VALUE!</v>
      </c>
      <c r="W1079" s="96"/>
      <c r="X1079" s="96"/>
      <c r="Y1079" s="96"/>
      <c r="Z1079" s="95"/>
      <c r="AA1079" s="95" t="e">
        <f aca="false">HLOOKUP("Pad type",#REF!,MATCH($A1079,#REF!,0),FALSE())</f>
        <v>#VALUE!</v>
      </c>
      <c r="AB1079" s="100"/>
      <c r="AC1079" s="100" t="e">
        <f aca="false">HLOOKUP("POR Pin State",#REF!,MATCH($A1079,#REF!,0),FALSE())</f>
        <v>#VALUE!</v>
      </c>
      <c r="AD1079" s="186"/>
      <c r="AE1079" s="187"/>
      <c r="AF1079" s="187"/>
      <c r="AG1079" s="187"/>
      <c r="AH1079" s="188"/>
      <c r="AI1079" s="188"/>
      <c r="AJ1079" s="189"/>
      <c r="AK1079" s="189"/>
      <c r="AL1079" s="189"/>
      <c r="AM1079" s="189"/>
      <c r="AN1079" s="189"/>
      <c r="AO1079" s="189"/>
      <c r="AP1079" s="189"/>
      <c r="AQ1079" s="194" t="s">
        <v>2634</v>
      </c>
      <c r="AR1079" s="104"/>
      <c r="AS1079" s="104"/>
      <c r="AT1079" s="104"/>
      <c r="AU1079" s="104"/>
      <c r="AV1079" s="104"/>
      <c r="AW1079" s="104"/>
      <c r="AX1079" s="104"/>
      <c r="AY1079" s="104"/>
      <c r="AZ1079" s="104"/>
      <c r="BA1079" s="104"/>
      <c r="BB1079" s="162"/>
      <c r="BC1079" s="104"/>
      <c r="BD1079" s="214"/>
      <c r="BE1079" s="213" t="s">
        <v>2635</v>
      </c>
      <c r="BF1079" s="108" t="e">
        <f aca="false">VLOOKUP($A1079,#REF!, 34, FALSE())</f>
        <v>#VALUE!</v>
      </c>
      <c r="BG1079" s="418" t="e">
        <f aca="false">VLOOKUP($A1079,#REF!, 22, FALSE())</f>
        <v>#VALUE!</v>
      </c>
      <c r="BH1079" s="109"/>
    </row>
    <row r="1080" s="193" customFormat="true" ht="12.75" hidden="false" customHeight="true" outlineLevel="0" collapsed="false">
      <c r="A1080" s="1" t="s">
        <v>2636</v>
      </c>
      <c r="B1080" s="86" t="e">
        <f aca="false">VLOOKUP($A1080,#REF!, 34, FALSE())</f>
        <v>#VALUE!</v>
      </c>
      <c r="C1080" s="236" t="str">
        <f aca="false">CONCATENATE("unused_",A1080)</f>
        <v>unused_DDR_XM3_B8D7</v>
      </c>
      <c r="D1080" s="89" t="e">
        <f aca="false">IF(LEN(VLOOKUP($A1080,#REF!,8,FALSE())),LEFT(VLOOKUP($A1080,#REF!,8,FALSE()),LEN(VLOOKUP($A1080,#REF!,8,FALSE()))-2),"")</f>
        <v>#VALUE!</v>
      </c>
      <c r="E1080" s="89" t="e">
        <f aca="false">IF(LEN(VLOOKUP($A1080,#REF!,4,FALSE())),IF(INDEX(#REF!,MATCH($A1080,#REF!,0),1),LEFT(VLOOKUP($A1080,#REF!,4,FALSE()),LEN(VLOOKUP($A1080,#REF!,4,FALSE()))-2),CONCATENATE(LEFT(VLOOKUP($A1080,#REF!,4,FALSE()),LEN(VLOOKUP($A1080,#REF!,4,FALSE()))-2),"*")),"")</f>
        <v>#VALUE!</v>
      </c>
      <c r="F1080" s="90" t="e">
        <f aca="false">IF(LEN(VLOOKUP($A1080,#REF!,5,FALSE())),IF(INDEX(#REF!,MATCH($A1080,#REF!,0),2),LEFT(VLOOKUP($A1080,#REF!,5,FALSE()),LEN(VLOOKUP($A1080,#REF!,5,FALSE()))-2),CONCATENATE(LEFT(VLOOKUP($A1080,#REF!,5,FALSE()),LEN(VLOOKUP($A1080,#REF!,5,FALSE()))-2),"*")),"")</f>
        <v>#VALUE!</v>
      </c>
      <c r="G1080" s="90" t="e">
        <f aca="false">IF(LEN(VLOOKUP($A1080,#REF!,6,FALSE())),IF(INDEX(#REF!,MATCH($A1080,#REF!,0),3),LEFT(VLOOKUP($A1080,#REF!,6,FALSE()),LEN(VLOOKUP($A1080,#REF!,6,FALSE()))-2),CONCATENATE(LEFT(VLOOKUP($A1080,#REF!,6,FALSE()),LEN(VLOOKUP($A1080,#REF!,6,FALSE()))-2),"*")),"")</f>
        <v>#VALUE!</v>
      </c>
      <c r="H1080" s="91" t="e">
        <f aca="false">IF(LEN(VLOOKUP($A1080,#REF!,7,FALSE())),IF(INDEX(#REF!,MATCH($A1080,#REF!,0),4),LEFT(VLOOKUP($A1080,#REF!,7,FALSE()),LEN(VLOOKUP($A1080,#REF!,7,FALSE()))-2),CONCATENATE(LEFT(VLOOKUP($A1080,#REF!,7,FALSE()),LEN(VLOOKUP($A1080,#REF!,7,FALSE()))-2),"*")),"")</f>
        <v>#VALUE!</v>
      </c>
      <c r="I1080" s="90" t="e">
        <f aca="false">IF(LEN(VLOOKUP($A1080,#REF!,8,FALSE())),UPPER(RIGHT(VLOOKUP($A1080,#REF!,8,FALSE()), 1)),"")</f>
        <v>#VALUE!</v>
      </c>
      <c r="J1080" s="90" t="e">
        <f aca="false">IF(LEN(VLOOKUP($A1080,#REF!,4,FALSE())),UPPER(RIGHT(VLOOKUP($A1080,#REF!,4,FALSE()), 1)),"")</f>
        <v>#VALUE!</v>
      </c>
      <c r="K1080" s="90" t="e">
        <f aca="false">IF(LEN(VLOOKUP($A1080,#REF!,5,FALSE())),UPPER(RIGHT(VLOOKUP($A1080,#REF!,5,FALSE()), 1)),"")</f>
        <v>#VALUE!</v>
      </c>
      <c r="L1080" s="90" t="e">
        <f aca="false">IF(LEN(VLOOKUP($A1080,#REF!,6,FALSE())),UPPER(RIGHT(VLOOKUP($A1080,#REF!,6,FALSE()), 1)),"")</f>
        <v>#VALUE!</v>
      </c>
      <c r="M1080" s="91" t="e">
        <f aca="false">IF(LEN(VLOOKUP($A1080,#REF!,7,FALSE())),UPPER(RIGHT(VLOOKUP($A1080,#REF!,7,FALSE()), 1)),"")</f>
        <v>#VALUE!</v>
      </c>
      <c r="N1080" s="185"/>
      <c r="O1080" s="185"/>
      <c r="P1080" s="185"/>
      <c r="Q1080" s="185"/>
      <c r="R1080" s="185"/>
      <c r="S1080" s="100" t="e">
        <f aca="false">HLOOKUP("Device Tree Pin Name",#REF!,MATCH($A1080,#REF!,0),FALSE())</f>
        <v>#VALUE!</v>
      </c>
      <c r="T1080" s="95" t="e">
        <f aca="false">HLOOKUP("power rail",#REF!,MATCH($A1080,#REF!,0),FALSE())</f>
        <v>#VALUE!</v>
      </c>
      <c r="U1080" s="96" t="e">
        <f aca="false">HLOOKUP("Wake Capable",#REF!,MATCH($A1080,#REF!,0),FALSE())</f>
        <v>#VALUE!</v>
      </c>
      <c r="V1080" s="96" t="e">
        <f aca="false">HLOOKUP("Strap",#REF!,MATCH($A1080,#REF!,0),FALSE())</f>
        <v>#VALUE!</v>
      </c>
      <c r="W1080" s="96"/>
      <c r="X1080" s="96"/>
      <c r="Y1080" s="96"/>
      <c r="Z1080" s="95"/>
      <c r="AA1080" s="95" t="e">
        <f aca="false">HLOOKUP("Pad type",#REF!,MATCH($A1080,#REF!,0),FALSE())</f>
        <v>#VALUE!</v>
      </c>
      <c r="AB1080" s="100"/>
      <c r="AC1080" s="100" t="e">
        <f aca="false">HLOOKUP("POR Pin State",#REF!,MATCH($A1080,#REF!,0),FALSE())</f>
        <v>#VALUE!</v>
      </c>
      <c r="AD1080" s="186"/>
      <c r="AE1080" s="187"/>
      <c r="AF1080" s="187"/>
      <c r="AG1080" s="187"/>
      <c r="AH1080" s="188"/>
      <c r="AI1080" s="188"/>
      <c r="AJ1080" s="189"/>
      <c r="AK1080" s="189"/>
      <c r="AL1080" s="189"/>
      <c r="AM1080" s="189"/>
      <c r="AN1080" s="189"/>
      <c r="AO1080" s="189"/>
      <c r="AP1080" s="189"/>
      <c r="AQ1080" s="194" t="s">
        <v>2637</v>
      </c>
      <c r="AR1080" s="104"/>
      <c r="AS1080" s="104"/>
      <c r="AT1080" s="104"/>
      <c r="AU1080" s="104"/>
      <c r="AV1080" s="104"/>
      <c r="AW1080" s="104"/>
      <c r="AX1080" s="104"/>
      <c r="AY1080" s="104"/>
      <c r="AZ1080" s="104"/>
      <c r="BA1080" s="104"/>
      <c r="BB1080" s="162"/>
      <c r="BC1080" s="104"/>
      <c r="BD1080" s="214"/>
      <c r="BE1080" s="213" t="s">
        <v>2638</v>
      </c>
      <c r="BF1080" s="108" t="e">
        <f aca="false">VLOOKUP($A1080,#REF!, 34, FALSE())</f>
        <v>#VALUE!</v>
      </c>
      <c r="BG1080" s="418" t="e">
        <f aca="false">VLOOKUP($A1080,#REF!, 22, FALSE())</f>
        <v>#VALUE!</v>
      </c>
      <c r="BH1080" s="109"/>
    </row>
    <row r="1081" s="193" customFormat="true" ht="13.5" hidden="false" customHeight="true" outlineLevel="0" collapsed="false">
      <c r="A1081" s="219" t="s">
        <v>2639</v>
      </c>
      <c r="B1081" s="86" t="e">
        <f aca="false">VLOOKUP($A1081,#REF!, 34, FALSE())</f>
        <v>#VALUE!</v>
      </c>
      <c r="C1081" s="236" t="str">
        <f aca="false">CONCATENATE("unused_",A1081)</f>
        <v>unused_DDR_XM3_B8DMI</v>
      </c>
      <c r="D1081" s="89" t="e">
        <f aca="false">IF(LEN(VLOOKUP($A1081,#REF!,8,FALSE())),LEFT(VLOOKUP($A1081,#REF!,8,FALSE()),LEN(VLOOKUP($A1081,#REF!,8,FALSE()))-2),"")</f>
        <v>#VALUE!</v>
      </c>
      <c r="E1081" s="89" t="e">
        <f aca="false">IF(LEN(VLOOKUP($A1081,#REF!,4,FALSE())),IF(INDEX(#REF!,MATCH($A1081,#REF!,0),1),LEFT(VLOOKUP($A1081,#REF!,4,FALSE()),LEN(VLOOKUP($A1081,#REF!,4,FALSE()))-2),CONCATENATE(LEFT(VLOOKUP($A1081,#REF!,4,FALSE()),LEN(VLOOKUP($A1081,#REF!,4,FALSE()))-2),"*")),"")</f>
        <v>#VALUE!</v>
      </c>
      <c r="F1081" s="90" t="e">
        <f aca="false">IF(LEN(VLOOKUP($A1081,#REF!,5,FALSE())),IF(INDEX(#REF!,MATCH($A1081,#REF!,0),2),LEFT(VLOOKUP($A1081,#REF!,5,FALSE()),LEN(VLOOKUP($A1081,#REF!,5,FALSE()))-2),CONCATENATE(LEFT(VLOOKUP($A1081,#REF!,5,FALSE()),LEN(VLOOKUP($A1081,#REF!,5,FALSE()))-2),"*")),"")</f>
        <v>#VALUE!</v>
      </c>
      <c r="G1081" s="90" t="e">
        <f aca="false">IF(LEN(VLOOKUP($A1081,#REF!,6,FALSE())),IF(INDEX(#REF!,MATCH($A1081,#REF!,0),3),LEFT(VLOOKUP($A1081,#REF!,6,FALSE()),LEN(VLOOKUP($A1081,#REF!,6,FALSE()))-2),CONCATENATE(LEFT(VLOOKUP($A1081,#REF!,6,FALSE()),LEN(VLOOKUP($A1081,#REF!,6,FALSE()))-2),"*")),"")</f>
        <v>#VALUE!</v>
      </c>
      <c r="H1081" s="91" t="e">
        <f aca="false">IF(LEN(VLOOKUP($A1081,#REF!,7,FALSE())),IF(INDEX(#REF!,MATCH($A1081,#REF!,0),4),LEFT(VLOOKUP($A1081,#REF!,7,FALSE()),LEN(VLOOKUP($A1081,#REF!,7,FALSE()))-2),CONCATENATE(LEFT(VLOOKUP($A1081,#REF!,7,FALSE()),LEN(VLOOKUP($A1081,#REF!,7,FALSE()))-2),"*")),"")</f>
        <v>#VALUE!</v>
      </c>
      <c r="I1081" s="90" t="e">
        <f aca="false">IF(LEN(VLOOKUP($A1081,#REF!,8,FALSE())),UPPER(RIGHT(VLOOKUP($A1081,#REF!,8,FALSE()), 1)),"")</f>
        <v>#VALUE!</v>
      </c>
      <c r="J1081" s="90" t="e">
        <f aca="false">IF(LEN(VLOOKUP($A1081,#REF!,4,FALSE())),UPPER(RIGHT(VLOOKUP($A1081,#REF!,4,FALSE()), 1)),"")</f>
        <v>#VALUE!</v>
      </c>
      <c r="K1081" s="90" t="e">
        <f aca="false">IF(LEN(VLOOKUP($A1081,#REF!,5,FALSE())),UPPER(RIGHT(VLOOKUP($A1081,#REF!,5,FALSE()), 1)),"")</f>
        <v>#VALUE!</v>
      </c>
      <c r="L1081" s="90" t="e">
        <f aca="false">IF(LEN(VLOOKUP($A1081,#REF!,6,FALSE())),UPPER(RIGHT(VLOOKUP($A1081,#REF!,6,FALSE()), 1)),"")</f>
        <v>#VALUE!</v>
      </c>
      <c r="M1081" s="91" t="e">
        <f aca="false">IF(LEN(VLOOKUP($A1081,#REF!,7,FALSE())),UPPER(RIGHT(VLOOKUP($A1081,#REF!,7,FALSE()), 1)),"")</f>
        <v>#VALUE!</v>
      </c>
      <c r="N1081" s="185"/>
      <c r="O1081" s="185"/>
      <c r="P1081" s="185"/>
      <c r="Q1081" s="185"/>
      <c r="R1081" s="185"/>
      <c r="S1081" s="100" t="e">
        <f aca="false">HLOOKUP("Device Tree Pin Name",#REF!,MATCH($A1081,#REF!,0),FALSE())</f>
        <v>#VALUE!</v>
      </c>
      <c r="T1081" s="95" t="e">
        <f aca="false">HLOOKUP("power rail",#REF!,MATCH($A1081,#REF!,0),FALSE())</f>
        <v>#VALUE!</v>
      </c>
      <c r="U1081" s="96" t="e">
        <f aca="false">HLOOKUP("Wake Capable",#REF!,MATCH($A1081,#REF!,0),FALSE())</f>
        <v>#VALUE!</v>
      </c>
      <c r="V1081" s="96" t="e">
        <f aca="false">HLOOKUP("Strap",#REF!,MATCH($A1081,#REF!,0),FALSE())</f>
        <v>#VALUE!</v>
      </c>
      <c r="W1081" s="96"/>
      <c r="X1081" s="96"/>
      <c r="Y1081" s="96"/>
      <c r="Z1081" s="95"/>
      <c r="AA1081" s="95" t="e">
        <f aca="false">HLOOKUP("Pad type",#REF!,MATCH($A1081,#REF!,0),FALSE())</f>
        <v>#VALUE!</v>
      </c>
      <c r="AB1081" s="100"/>
      <c r="AC1081" s="100" t="e">
        <f aca="false">HLOOKUP("POR Pin State",#REF!,MATCH($A1081,#REF!,0),FALSE())</f>
        <v>#VALUE!</v>
      </c>
      <c r="AD1081" s="186"/>
      <c r="AE1081" s="187"/>
      <c r="AF1081" s="187"/>
      <c r="AG1081" s="187"/>
      <c r="AH1081" s="188"/>
      <c r="AI1081" s="188"/>
      <c r="AJ1081" s="189"/>
      <c r="AK1081" s="189"/>
      <c r="AL1081" s="189"/>
      <c r="AM1081" s="189"/>
      <c r="AN1081" s="189"/>
      <c r="AO1081" s="189"/>
      <c r="AP1081" s="189"/>
      <c r="AQ1081" s="194" t="s">
        <v>2639</v>
      </c>
      <c r="AR1081" s="104"/>
      <c r="AS1081" s="104"/>
      <c r="AT1081" s="104"/>
      <c r="AU1081" s="104"/>
      <c r="AV1081" s="104"/>
      <c r="AW1081" s="104"/>
      <c r="AX1081" s="104"/>
      <c r="AY1081" s="104"/>
      <c r="AZ1081" s="104"/>
      <c r="BA1081" s="104"/>
      <c r="BB1081" s="162"/>
      <c r="BC1081" s="104"/>
      <c r="BD1081" s="214"/>
      <c r="BE1081" s="228" t="s">
        <v>2640</v>
      </c>
      <c r="BF1081" s="108" t="e">
        <f aca="false">VLOOKUP($A1081,#REF!, 34, FALSE())</f>
        <v>#VALUE!</v>
      </c>
      <c r="BG1081" s="418" t="e">
        <f aca="false">VLOOKUP($A1081,#REF!, 22, FALSE())</f>
        <v>#VALUE!</v>
      </c>
      <c r="BH1081" s="109"/>
    </row>
    <row r="1082" s="193" customFormat="true" ht="12.75" hidden="false" customHeight="true" outlineLevel="0" collapsed="false">
      <c r="A1082" s="227" t="s">
        <v>2641</v>
      </c>
      <c r="B1082" s="86" t="e">
        <f aca="false">VLOOKUP($A1082,#REF!, 34, FALSE())</f>
        <v>#VALUE!</v>
      </c>
      <c r="C1082" s="236" t="str">
        <f aca="false">CONCATENATE("unused_",A1082)</f>
        <v>unused_DDR_XM3_B8WCK_P</v>
      </c>
      <c r="D1082" s="89" t="e">
        <f aca="false">IF(LEN(VLOOKUP($A1082,#REF!,8,FALSE())),LEFT(VLOOKUP($A1082,#REF!,8,FALSE()),LEN(VLOOKUP($A1082,#REF!,8,FALSE()))-2),"")</f>
        <v>#VALUE!</v>
      </c>
      <c r="E1082" s="89" t="e">
        <f aca="false">IF(LEN(VLOOKUP($A1082,#REF!,4,FALSE())),IF(INDEX(#REF!,MATCH($A1082,#REF!,0),1),LEFT(VLOOKUP($A1082,#REF!,4,FALSE()),LEN(VLOOKUP($A1082,#REF!,4,FALSE()))-2),CONCATENATE(LEFT(VLOOKUP($A1082,#REF!,4,FALSE()),LEN(VLOOKUP($A1082,#REF!,4,FALSE()))-2),"*")),"")</f>
        <v>#VALUE!</v>
      </c>
      <c r="F1082" s="90" t="e">
        <f aca="false">IF(LEN(VLOOKUP($A1082,#REF!,5,FALSE())),IF(INDEX(#REF!,MATCH($A1082,#REF!,0),2),LEFT(VLOOKUP($A1082,#REF!,5,FALSE()),LEN(VLOOKUP($A1082,#REF!,5,FALSE()))-2),CONCATENATE(LEFT(VLOOKUP($A1082,#REF!,5,FALSE()),LEN(VLOOKUP($A1082,#REF!,5,FALSE()))-2),"*")),"")</f>
        <v>#VALUE!</v>
      </c>
      <c r="G1082" s="90" t="e">
        <f aca="false">IF(LEN(VLOOKUP($A1082,#REF!,6,FALSE())),IF(INDEX(#REF!,MATCH($A1082,#REF!,0),3),LEFT(VLOOKUP($A1082,#REF!,6,FALSE()),LEN(VLOOKUP($A1082,#REF!,6,FALSE()))-2),CONCATENATE(LEFT(VLOOKUP($A1082,#REF!,6,FALSE()),LEN(VLOOKUP($A1082,#REF!,6,FALSE()))-2),"*")),"")</f>
        <v>#VALUE!</v>
      </c>
      <c r="H1082" s="91" t="e">
        <f aca="false">IF(LEN(VLOOKUP($A1082,#REF!,7,FALSE())),IF(INDEX(#REF!,MATCH($A1082,#REF!,0),4),LEFT(VLOOKUP($A1082,#REF!,7,FALSE()),LEN(VLOOKUP($A1082,#REF!,7,FALSE()))-2),CONCATENATE(LEFT(VLOOKUP($A1082,#REF!,7,FALSE()),LEN(VLOOKUP($A1082,#REF!,7,FALSE()))-2),"*")),"")</f>
        <v>#VALUE!</v>
      </c>
      <c r="I1082" s="90" t="e">
        <f aca="false">IF(LEN(VLOOKUP($A1082,#REF!,8,FALSE())),UPPER(RIGHT(VLOOKUP($A1082,#REF!,8,FALSE()), 1)),"")</f>
        <v>#VALUE!</v>
      </c>
      <c r="J1082" s="90" t="e">
        <f aca="false">IF(LEN(VLOOKUP($A1082,#REF!,4,FALSE())),UPPER(RIGHT(VLOOKUP($A1082,#REF!,4,FALSE()), 1)),"")</f>
        <v>#VALUE!</v>
      </c>
      <c r="K1082" s="90" t="e">
        <f aca="false">IF(LEN(VLOOKUP($A1082,#REF!,5,FALSE())),UPPER(RIGHT(VLOOKUP($A1082,#REF!,5,FALSE()), 1)),"")</f>
        <v>#VALUE!</v>
      </c>
      <c r="L1082" s="90" t="e">
        <f aca="false">IF(LEN(VLOOKUP($A1082,#REF!,6,FALSE())),UPPER(RIGHT(VLOOKUP($A1082,#REF!,6,FALSE()), 1)),"")</f>
        <v>#VALUE!</v>
      </c>
      <c r="M1082" s="91" t="e">
        <f aca="false">IF(LEN(VLOOKUP($A1082,#REF!,7,FALSE())),UPPER(RIGHT(VLOOKUP($A1082,#REF!,7,FALSE()), 1)),"")</f>
        <v>#VALUE!</v>
      </c>
      <c r="N1082" s="185"/>
      <c r="O1082" s="185"/>
      <c r="P1082" s="185"/>
      <c r="Q1082" s="185"/>
      <c r="R1082" s="185"/>
      <c r="S1082" s="100" t="e">
        <f aca="false">HLOOKUP("Device Tree Pin Name",#REF!,MATCH($A1082,#REF!,0),FALSE())</f>
        <v>#VALUE!</v>
      </c>
      <c r="T1082" s="95" t="e">
        <f aca="false">HLOOKUP("power rail",#REF!,MATCH($A1082,#REF!,0),FALSE())</f>
        <v>#VALUE!</v>
      </c>
      <c r="U1082" s="96" t="e">
        <f aca="false">HLOOKUP("Wake Capable",#REF!,MATCH($A1082,#REF!,0),FALSE())</f>
        <v>#VALUE!</v>
      </c>
      <c r="V1082" s="96" t="e">
        <f aca="false">HLOOKUP("Strap",#REF!,MATCH($A1082,#REF!,0),FALSE())</f>
        <v>#VALUE!</v>
      </c>
      <c r="W1082" s="96"/>
      <c r="X1082" s="96"/>
      <c r="Y1082" s="96"/>
      <c r="Z1082" s="95"/>
      <c r="AA1082" s="95" t="e">
        <f aca="false">HLOOKUP("Pad type",#REF!,MATCH($A1082,#REF!,0),FALSE())</f>
        <v>#VALUE!</v>
      </c>
      <c r="AB1082" s="100"/>
      <c r="AC1082" s="100" t="e">
        <f aca="false">HLOOKUP("POR Pin State",#REF!,MATCH($A1082,#REF!,0),FALSE())</f>
        <v>#VALUE!</v>
      </c>
      <c r="AD1082" s="186"/>
      <c r="AE1082" s="187"/>
      <c r="AF1082" s="187"/>
      <c r="AG1082" s="187"/>
      <c r="AH1082" s="188"/>
      <c r="AI1082" s="188"/>
      <c r="AJ1082" s="189"/>
      <c r="AK1082" s="189"/>
      <c r="AL1082" s="189"/>
      <c r="AM1082" s="189"/>
      <c r="AN1082" s="189"/>
      <c r="AO1082" s="189"/>
      <c r="AP1082" s="189"/>
      <c r="AQ1082" s="194" t="s">
        <v>2641</v>
      </c>
      <c r="AR1082" s="104"/>
      <c r="AS1082" s="104"/>
      <c r="AT1082" s="104"/>
      <c r="AU1082" s="104"/>
      <c r="AV1082" s="104"/>
      <c r="AW1082" s="104"/>
      <c r="AX1082" s="104"/>
      <c r="AY1082" s="104"/>
      <c r="AZ1082" s="104"/>
      <c r="BA1082" s="104"/>
      <c r="BB1082" s="162"/>
      <c r="BC1082" s="104"/>
      <c r="BD1082" s="214"/>
      <c r="BE1082" s="228" t="s">
        <v>2642</v>
      </c>
      <c r="BF1082" s="108" t="e">
        <f aca="false">VLOOKUP($A1082,#REF!, 34, FALSE())</f>
        <v>#VALUE!</v>
      </c>
      <c r="BG1082" s="418" t="e">
        <f aca="false">VLOOKUP($A1082,#REF!, 22, FALSE())</f>
        <v>#VALUE!</v>
      </c>
      <c r="BH1082" s="109"/>
    </row>
    <row r="1083" s="193" customFormat="true" ht="13.5" hidden="false" customHeight="true" outlineLevel="0" collapsed="false">
      <c r="A1083" s="219" t="s">
        <v>2643</v>
      </c>
      <c r="B1083" s="86" t="e">
        <f aca="false">VLOOKUP($A1083,#REF!, 34, FALSE())</f>
        <v>#VALUE!</v>
      </c>
      <c r="C1083" s="236" t="str">
        <f aca="false">CONCATENATE("unused_",A1083)</f>
        <v>unused_DDR_XM3_B8WCK_N</v>
      </c>
      <c r="D1083" s="89" t="e">
        <f aca="false">IF(LEN(VLOOKUP($A1083,#REF!,8,FALSE())),LEFT(VLOOKUP($A1083,#REF!,8,FALSE()),LEN(VLOOKUP($A1083,#REF!,8,FALSE()))-2),"")</f>
        <v>#VALUE!</v>
      </c>
      <c r="E1083" s="89" t="e">
        <f aca="false">IF(LEN(VLOOKUP($A1083,#REF!,4,FALSE())),IF(INDEX(#REF!,MATCH($A1083,#REF!,0),1),LEFT(VLOOKUP($A1083,#REF!,4,FALSE()),LEN(VLOOKUP($A1083,#REF!,4,FALSE()))-2),CONCATENATE(LEFT(VLOOKUP($A1083,#REF!,4,FALSE()),LEN(VLOOKUP($A1083,#REF!,4,FALSE()))-2),"*")),"")</f>
        <v>#VALUE!</v>
      </c>
      <c r="F1083" s="90" t="e">
        <f aca="false">IF(LEN(VLOOKUP($A1083,#REF!,5,FALSE())),IF(INDEX(#REF!,MATCH($A1083,#REF!,0),2),LEFT(VLOOKUP($A1083,#REF!,5,FALSE()),LEN(VLOOKUP($A1083,#REF!,5,FALSE()))-2),CONCATENATE(LEFT(VLOOKUP($A1083,#REF!,5,FALSE()),LEN(VLOOKUP($A1083,#REF!,5,FALSE()))-2),"*")),"")</f>
        <v>#VALUE!</v>
      </c>
      <c r="G1083" s="90" t="e">
        <f aca="false">IF(LEN(VLOOKUP($A1083,#REF!,6,FALSE())),IF(INDEX(#REF!,MATCH($A1083,#REF!,0),3),LEFT(VLOOKUP($A1083,#REF!,6,FALSE()),LEN(VLOOKUP($A1083,#REF!,6,FALSE()))-2),CONCATENATE(LEFT(VLOOKUP($A1083,#REF!,6,FALSE()),LEN(VLOOKUP($A1083,#REF!,6,FALSE()))-2),"*")),"")</f>
        <v>#VALUE!</v>
      </c>
      <c r="H1083" s="91" t="e">
        <f aca="false">IF(LEN(VLOOKUP($A1083,#REF!,7,FALSE())),IF(INDEX(#REF!,MATCH($A1083,#REF!,0),4),LEFT(VLOOKUP($A1083,#REF!,7,FALSE()),LEN(VLOOKUP($A1083,#REF!,7,FALSE()))-2),CONCATENATE(LEFT(VLOOKUP($A1083,#REF!,7,FALSE()),LEN(VLOOKUP($A1083,#REF!,7,FALSE()))-2),"*")),"")</f>
        <v>#VALUE!</v>
      </c>
      <c r="I1083" s="90" t="e">
        <f aca="false">IF(LEN(VLOOKUP($A1083,#REF!,8,FALSE())),UPPER(RIGHT(VLOOKUP($A1083,#REF!,8,FALSE()), 1)),"")</f>
        <v>#VALUE!</v>
      </c>
      <c r="J1083" s="90" t="e">
        <f aca="false">IF(LEN(VLOOKUP($A1083,#REF!,4,FALSE())),UPPER(RIGHT(VLOOKUP($A1083,#REF!,4,FALSE()), 1)),"")</f>
        <v>#VALUE!</v>
      </c>
      <c r="K1083" s="90" t="e">
        <f aca="false">IF(LEN(VLOOKUP($A1083,#REF!,5,FALSE())),UPPER(RIGHT(VLOOKUP($A1083,#REF!,5,FALSE()), 1)),"")</f>
        <v>#VALUE!</v>
      </c>
      <c r="L1083" s="90" t="e">
        <f aca="false">IF(LEN(VLOOKUP($A1083,#REF!,6,FALSE())),UPPER(RIGHT(VLOOKUP($A1083,#REF!,6,FALSE()), 1)),"")</f>
        <v>#VALUE!</v>
      </c>
      <c r="M1083" s="91" t="e">
        <f aca="false">IF(LEN(VLOOKUP($A1083,#REF!,7,FALSE())),UPPER(RIGHT(VLOOKUP($A1083,#REF!,7,FALSE()), 1)),"")</f>
        <v>#VALUE!</v>
      </c>
      <c r="N1083" s="185"/>
      <c r="O1083" s="185"/>
      <c r="P1083" s="185"/>
      <c r="Q1083" s="185"/>
      <c r="R1083" s="185"/>
      <c r="S1083" s="100" t="e">
        <f aca="false">HLOOKUP("Device Tree Pin Name",#REF!,MATCH($A1083,#REF!,0),FALSE())</f>
        <v>#VALUE!</v>
      </c>
      <c r="T1083" s="95" t="e">
        <f aca="false">HLOOKUP("power rail",#REF!,MATCH($A1083,#REF!,0),FALSE())</f>
        <v>#VALUE!</v>
      </c>
      <c r="U1083" s="96" t="e">
        <f aca="false">HLOOKUP("Wake Capable",#REF!,MATCH($A1083,#REF!,0),FALSE())</f>
        <v>#VALUE!</v>
      </c>
      <c r="V1083" s="96" t="e">
        <f aca="false">HLOOKUP("Strap",#REF!,MATCH($A1083,#REF!,0),FALSE())</f>
        <v>#VALUE!</v>
      </c>
      <c r="W1083" s="96"/>
      <c r="X1083" s="96"/>
      <c r="Y1083" s="96"/>
      <c r="Z1083" s="95"/>
      <c r="AA1083" s="95" t="e">
        <f aca="false">HLOOKUP("Pad type",#REF!,MATCH($A1083,#REF!,0),FALSE())</f>
        <v>#VALUE!</v>
      </c>
      <c r="AB1083" s="100"/>
      <c r="AC1083" s="100" t="e">
        <f aca="false">HLOOKUP("POR Pin State",#REF!,MATCH($A1083,#REF!,0),FALSE())</f>
        <v>#VALUE!</v>
      </c>
      <c r="AD1083" s="186"/>
      <c r="AE1083" s="187"/>
      <c r="AF1083" s="187"/>
      <c r="AG1083" s="187"/>
      <c r="AH1083" s="188"/>
      <c r="AI1083" s="189"/>
      <c r="AJ1083" s="189"/>
      <c r="AK1083" s="189"/>
      <c r="AL1083" s="189"/>
      <c r="AM1083" s="188"/>
      <c r="AN1083" s="189"/>
      <c r="AO1083" s="189"/>
      <c r="AP1083" s="189"/>
      <c r="AQ1083" s="194" t="s">
        <v>2643</v>
      </c>
      <c r="AR1083" s="104"/>
      <c r="AS1083" s="104"/>
      <c r="AT1083" s="104"/>
      <c r="AU1083" s="104"/>
      <c r="AV1083" s="104"/>
      <c r="AW1083" s="104"/>
      <c r="AX1083" s="104"/>
      <c r="AY1083" s="104"/>
      <c r="AZ1083" s="104"/>
      <c r="BA1083" s="104"/>
      <c r="BB1083" s="104"/>
      <c r="BC1083" s="104"/>
      <c r="BD1083" s="237"/>
      <c r="BE1083" s="228" t="s">
        <v>2644</v>
      </c>
      <c r="BF1083" s="108" t="e">
        <f aca="false">VLOOKUP($A1083,#REF!, 34, FALSE())</f>
        <v>#VALUE!</v>
      </c>
      <c r="BG1083" s="418" t="e">
        <f aca="false">VLOOKUP($A1083,#REF!, 22, FALSE())</f>
        <v>#VALUE!</v>
      </c>
      <c r="BH1083" s="109"/>
    </row>
    <row r="1084" s="193" customFormat="true" ht="12.75" hidden="false" customHeight="true" outlineLevel="0" collapsed="false">
      <c r="A1084" s="87" t="s">
        <v>2645</v>
      </c>
      <c r="B1084" s="86" t="e">
        <f aca="false">VLOOKUP($A1084,#REF!, 34, FALSE())</f>
        <v>#VALUE!</v>
      </c>
      <c r="C1084" s="236" t="str">
        <f aca="false">CONCATENATE("unused_",A1084)</f>
        <v>unused_DDR_XM3_B8RDQS_P</v>
      </c>
      <c r="D1084" s="89" t="e">
        <f aca="false">IF(LEN(VLOOKUP($A1084,#REF!,8,FALSE())),LEFT(VLOOKUP($A1084,#REF!,8,FALSE()),LEN(VLOOKUP($A1084,#REF!,8,FALSE()))-2),"")</f>
        <v>#VALUE!</v>
      </c>
      <c r="E1084" s="89" t="e">
        <f aca="false">IF(LEN(VLOOKUP($A1084,#REF!,4,FALSE())),IF(INDEX(#REF!,MATCH($A1084,#REF!,0),1),LEFT(VLOOKUP($A1084,#REF!,4,FALSE()),LEN(VLOOKUP($A1084,#REF!,4,FALSE()))-2),CONCATENATE(LEFT(VLOOKUP($A1084,#REF!,4,FALSE()),LEN(VLOOKUP($A1084,#REF!,4,FALSE()))-2),"*")),"")</f>
        <v>#VALUE!</v>
      </c>
      <c r="F1084" s="90" t="e">
        <f aca="false">IF(LEN(VLOOKUP($A1084,#REF!,5,FALSE())),IF(INDEX(#REF!,MATCH($A1084,#REF!,0),2),LEFT(VLOOKUP($A1084,#REF!,5,FALSE()),LEN(VLOOKUP($A1084,#REF!,5,FALSE()))-2),CONCATENATE(LEFT(VLOOKUP($A1084,#REF!,5,FALSE()),LEN(VLOOKUP($A1084,#REF!,5,FALSE()))-2),"*")),"")</f>
        <v>#VALUE!</v>
      </c>
      <c r="G1084" s="90" t="e">
        <f aca="false">IF(LEN(VLOOKUP($A1084,#REF!,6,FALSE())),IF(INDEX(#REF!,MATCH($A1084,#REF!,0),3),LEFT(VLOOKUP($A1084,#REF!,6,FALSE()),LEN(VLOOKUP($A1084,#REF!,6,FALSE()))-2),CONCATENATE(LEFT(VLOOKUP($A1084,#REF!,6,FALSE()),LEN(VLOOKUP($A1084,#REF!,6,FALSE()))-2),"*")),"")</f>
        <v>#VALUE!</v>
      </c>
      <c r="H1084" s="91" t="e">
        <f aca="false">IF(LEN(VLOOKUP($A1084,#REF!,7,FALSE())),IF(INDEX(#REF!,MATCH($A1084,#REF!,0),4),LEFT(VLOOKUP($A1084,#REF!,7,FALSE()),LEN(VLOOKUP($A1084,#REF!,7,FALSE()))-2),CONCATENATE(LEFT(VLOOKUP($A1084,#REF!,7,FALSE()),LEN(VLOOKUP($A1084,#REF!,7,FALSE()))-2),"*")),"")</f>
        <v>#VALUE!</v>
      </c>
      <c r="I1084" s="90" t="e">
        <f aca="false">IF(LEN(VLOOKUP($A1084,#REF!,8,FALSE())),UPPER(RIGHT(VLOOKUP($A1084,#REF!,8,FALSE()), 1)),"")</f>
        <v>#VALUE!</v>
      </c>
      <c r="J1084" s="90" t="e">
        <f aca="false">IF(LEN(VLOOKUP($A1084,#REF!,4,FALSE())),UPPER(RIGHT(VLOOKUP($A1084,#REF!,4,FALSE()), 1)),"")</f>
        <v>#VALUE!</v>
      </c>
      <c r="K1084" s="90" t="e">
        <f aca="false">IF(LEN(VLOOKUP($A1084,#REF!,5,FALSE())),UPPER(RIGHT(VLOOKUP($A1084,#REF!,5,FALSE()), 1)),"")</f>
        <v>#VALUE!</v>
      </c>
      <c r="L1084" s="90" t="e">
        <f aca="false">IF(LEN(VLOOKUP($A1084,#REF!,6,FALSE())),UPPER(RIGHT(VLOOKUP($A1084,#REF!,6,FALSE()), 1)),"")</f>
        <v>#VALUE!</v>
      </c>
      <c r="M1084" s="91" t="e">
        <f aca="false">IF(LEN(VLOOKUP($A1084,#REF!,7,FALSE())),UPPER(RIGHT(VLOOKUP($A1084,#REF!,7,FALSE()), 1)),"")</f>
        <v>#VALUE!</v>
      </c>
      <c r="N1084" s="185"/>
      <c r="O1084" s="185"/>
      <c r="P1084" s="185"/>
      <c r="Q1084" s="185"/>
      <c r="R1084" s="185"/>
      <c r="S1084" s="100" t="e">
        <f aca="false">HLOOKUP("Device Tree Pin Name",#REF!,MATCH($A1084,#REF!,0),FALSE())</f>
        <v>#VALUE!</v>
      </c>
      <c r="T1084" s="95" t="e">
        <f aca="false">HLOOKUP("power rail",#REF!,MATCH($A1084,#REF!,0),FALSE())</f>
        <v>#VALUE!</v>
      </c>
      <c r="U1084" s="96" t="e">
        <f aca="false">HLOOKUP("Wake Capable",#REF!,MATCH($A1084,#REF!,0),FALSE())</f>
        <v>#VALUE!</v>
      </c>
      <c r="V1084" s="96" t="e">
        <f aca="false">HLOOKUP("Strap",#REF!,MATCH($A1084,#REF!,0),FALSE())</f>
        <v>#VALUE!</v>
      </c>
      <c r="W1084" s="96"/>
      <c r="X1084" s="96"/>
      <c r="Y1084" s="96"/>
      <c r="Z1084" s="95"/>
      <c r="AA1084" s="95" t="e">
        <f aca="false">HLOOKUP("Pad type",#REF!,MATCH($A1084,#REF!,0),FALSE())</f>
        <v>#VALUE!</v>
      </c>
      <c r="AB1084" s="100"/>
      <c r="AC1084" s="100" t="e">
        <f aca="false">HLOOKUP("POR Pin State",#REF!,MATCH($A1084,#REF!,0),FALSE())</f>
        <v>#VALUE!</v>
      </c>
      <c r="AD1084" s="187"/>
      <c r="AE1084" s="187"/>
      <c r="AF1084" s="187"/>
      <c r="AG1084" s="187"/>
      <c r="AH1084" s="188"/>
      <c r="AI1084" s="189"/>
      <c r="AJ1084" s="189"/>
      <c r="AK1084" s="189"/>
      <c r="AL1084" s="189"/>
      <c r="AM1084" s="189"/>
      <c r="AN1084" s="189"/>
      <c r="AO1084" s="189"/>
      <c r="AP1084" s="188"/>
      <c r="AQ1084" s="238" t="s">
        <v>2645</v>
      </c>
      <c r="AR1084" s="104"/>
      <c r="AS1084" s="104"/>
      <c r="AT1084" s="104"/>
      <c r="AU1084" s="104"/>
      <c r="AV1084" s="104"/>
      <c r="AW1084" s="104"/>
      <c r="AX1084" s="104"/>
      <c r="AY1084" s="104"/>
      <c r="AZ1084" s="104"/>
      <c r="BA1084" s="104"/>
      <c r="BB1084" s="104"/>
      <c r="BC1084" s="104"/>
      <c r="BD1084" s="237"/>
      <c r="BE1084" s="228" t="s">
        <v>2646</v>
      </c>
      <c r="BF1084" s="108" t="e">
        <f aca="false">VLOOKUP($A1084,#REF!, 34, FALSE())</f>
        <v>#VALUE!</v>
      </c>
      <c r="BG1084" s="418" t="e">
        <f aca="false">VLOOKUP($A1084,#REF!, 22, FALSE())</f>
        <v>#VALUE!</v>
      </c>
      <c r="BH1084" s="109"/>
    </row>
    <row r="1085" s="193" customFormat="true" ht="12.75" hidden="false" customHeight="true" outlineLevel="0" collapsed="false">
      <c r="A1085" s="87" t="s">
        <v>2647</v>
      </c>
      <c r="B1085" s="86" t="e">
        <f aca="false">VLOOKUP($A1085,#REF!, 34, FALSE())</f>
        <v>#VALUE!</v>
      </c>
      <c r="C1085" s="236" t="str">
        <f aca="false">CONCATENATE("unused_",A1085)</f>
        <v>unused_DDR_XM3_B8RDQS_N</v>
      </c>
      <c r="D1085" s="89" t="e">
        <f aca="false">IF(LEN(VLOOKUP($A1085,#REF!,8,FALSE())),LEFT(VLOOKUP($A1085,#REF!,8,FALSE()),LEN(VLOOKUP($A1085,#REF!,8,FALSE()))-2),"")</f>
        <v>#VALUE!</v>
      </c>
      <c r="E1085" s="89" t="e">
        <f aca="false">IF(LEN(VLOOKUP($A1085,#REF!,4,FALSE())),IF(INDEX(#REF!,MATCH($A1085,#REF!,0),1),LEFT(VLOOKUP($A1085,#REF!,4,FALSE()),LEN(VLOOKUP($A1085,#REF!,4,FALSE()))-2),CONCATENATE(LEFT(VLOOKUP($A1085,#REF!,4,FALSE()),LEN(VLOOKUP($A1085,#REF!,4,FALSE()))-2),"*")),"")</f>
        <v>#VALUE!</v>
      </c>
      <c r="F1085" s="90" t="e">
        <f aca="false">IF(LEN(VLOOKUP($A1085,#REF!,5,FALSE())),IF(INDEX(#REF!,MATCH($A1085,#REF!,0),2),LEFT(VLOOKUP($A1085,#REF!,5,FALSE()),LEN(VLOOKUP($A1085,#REF!,5,FALSE()))-2),CONCATENATE(LEFT(VLOOKUP($A1085,#REF!,5,FALSE()),LEN(VLOOKUP($A1085,#REF!,5,FALSE()))-2),"*")),"")</f>
        <v>#VALUE!</v>
      </c>
      <c r="G1085" s="90" t="e">
        <f aca="false">IF(LEN(VLOOKUP($A1085,#REF!,6,FALSE())),IF(INDEX(#REF!,MATCH($A1085,#REF!,0),3),LEFT(VLOOKUP($A1085,#REF!,6,FALSE()),LEN(VLOOKUP($A1085,#REF!,6,FALSE()))-2),CONCATENATE(LEFT(VLOOKUP($A1085,#REF!,6,FALSE()),LEN(VLOOKUP($A1085,#REF!,6,FALSE()))-2),"*")),"")</f>
        <v>#VALUE!</v>
      </c>
      <c r="H1085" s="91" t="e">
        <f aca="false">IF(LEN(VLOOKUP($A1085,#REF!,7,FALSE())),IF(INDEX(#REF!,MATCH($A1085,#REF!,0),4),LEFT(VLOOKUP($A1085,#REF!,7,FALSE()),LEN(VLOOKUP($A1085,#REF!,7,FALSE()))-2),CONCATENATE(LEFT(VLOOKUP($A1085,#REF!,7,FALSE()),LEN(VLOOKUP($A1085,#REF!,7,FALSE()))-2),"*")),"")</f>
        <v>#VALUE!</v>
      </c>
      <c r="I1085" s="90" t="e">
        <f aca="false">IF(LEN(VLOOKUP($A1085,#REF!,8,FALSE())),UPPER(RIGHT(VLOOKUP($A1085,#REF!,8,FALSE()), 1)),"")</f>
        <v>#VALUE!</v>
      </c>
      <c r="J1085" s="90" t="e">
        <f aca="false">IF(LEN(VLOOKUP($A1085,#REF!,4,FALSE())),UPPER(RIGHT(VLOOKUP($A1085,#REF!,4,FALSE()), 1)),"")</f>
        <v>#VALUE!</v>
      </c>
      <c r="K1085" s="90" t="e">
        <f aca="false">IF(LEN(VLOOKUP($A1085,#REF!,5,FALSE())),UPPER(RIGHT(VLOOKUP($A1085,#REF!,5,FALSE()), 1)),"")</f>
        <v>#VALUE!</v>
      </c>
      <c r="L1085" s="90" t="e">
        <f aca="false">IF(LEN(VLOOKUP($A1085,#REF!,6,FALSE())),UPPER(RIGHT(VLOOKUP($A1085,#REF!,6,FALSE()), 1)),"")</f>
        <v>#VALUE!</v>
      </c>
      <c r="M1085" s="91" t="e">
        <f aca="false">IF(LEN(VLOOKUP($A1085,#REF!,7,FALSE())),UPPER(RIGHT(VLOOKUP($A1085,#REF!,7,FALSE()), 1)),"")</f>
        <v>#VALUE!</v>
      </c>
      <c r="N1085" s="185"/>
      <c r="O1085" s="185"/>
      <c r="P1085" s="185"/>
      <c r="Q1085" s="185"/>
      <c r="R1085" s="185"/>
      <c r="S1085" s="100" t="e">
        <f aca="false">HLOOKUP("Device Tree Pin Name",#REF!,MATCH($A1085,#REF!,0),FALSE())</f>
        <v>#VALUE!</v>
      </c>
      <c r="T1085" s="95" t="e">
        <f aca="false">HLOOKUP("power rail",#REF!,MATCH($A1085,#REF!,0),FALSE())</f>
        <v>#VALUE!</v>
      </c>
      <c r="U1085" s="96" t="e">
        <f aca="false">HLOOKUP("Wake Capable",#REF!,MATCH($A1085,#REF!,0),FALSE())</f>
        <v>#VALUE!</v>
      </c>
      <c r="V1085" s="96" t="e">
        <f aca="false">HLOOKUP("Strap",#REF!,MATCH($A1085,#REF!,0),FALSE())</f>
        <v>#VALUE!</v>
      </c>
      <c r="W1085" s="96"/>
      <c r="X1085" s="96"/>
      <c r="Y1085" s="96"/>
      <c r="Z1085" s="95"/>
      <c r="AA1085" s="95" t="e">
        <f aca="false">HLOOKUP("Pad type",#REF!,MATCH($A1085,#REF!,0),FALSE())</f>
        <v>#VALUE!</v>
      </c>
      <c r="AB1085" s="100"/>
      <c r="AC1085" s="100" t="e">
        <f aca="false">HLOOKUP("POR Pin State",#REF!,MATCH($A1085,#REF!,0),FALSE())</f>
        <v>#VALUE!</v>
      </c>
      <c r="AD1085" s="187"/>
      <c r="AE1085" s="187"/>
      <c r="AF1085" s="187"/>
      <c r="AG1085" s="187"/>
      <c r="AH1085" s="188"/>
      <c r="AI1085" s="189"/>
      <c r="AJ1085" s="189"/>
      <c r="AK1085" s="189"/>
      <c r="AL1085" s="189"/>
      <c r="AM1085" s="189"/>
      <c r="AN1085" s="189"/>
      <c r="AO1085" s="189"/>
      <c r="AP1085" s="188"/>
      <c r="AQ1085" s="239" t="s">
        <v>2647</v>
      </c>
      <c r="AR1085" s="104"/>
      <c r="AS1085" s="104"/>
      <c r="AT1085" s="104"/>
      <c r="AU1085" s="104"/>
      <c r="AV1085" s="104"/>
      <c r="AW1085" s="104"/>
      <c r="AX1085" s="104"/>
      <c r="AY1085" s="104"/>
      <c r="AZ1085" s="104"/>
      <c r="BA1085" s="104"/>
      <c r="BB1085" s="104"/>
      <c r="BC1085" s="104"/>
      <c r="BD1085" s="237"/>
      <c r="BE1085" s="228" t="s">
        <v>2648</v>
      </c>
      <c r="BF1085" s="108" t="e">
        <f aca="false">VLOOKUP($A1085,#REF!, 34, FALSE())</f>
        <v>#VALUE!</v>
      </c>
      <c r="BG1085" s="418" t="e">
        <f aca="false">VLOOKUP($A1085,#REF!, 22, FALSE())</f>
        <v>#VALUE!</v>
      </c>
      <c r="BH1085" s="109"/>
    </row>
    <row r="1086" customFormat="false" ht="15" hidden="false" customHeight="false" outlineLevel="0" collapsed="false">
      <c r="A1086" s="133" t="s">
        <v>2649</v>
      </c>
      <c r="B1086" s="86" t="e">
        <f aca="false">VLOOKUP($A1086,#REF!, 34, FALSE())</f>
        <v>#VALUE!</v>
      </c>
      <c r="C1086" s="236" t="str">
        <f aca="false">CONCATENATE("unused_",A1086)</f>
        <v>unused_DDR_XM3_B9D0</v>
      </c>
      <c r="D1086" s="89" t="e">
        <f aca="false">IF(LEN(VLOOKUP($A1086,#REF!,8,FALSE())),LEFT(VLOOKUP($A1086,#REF!,8,FALSE()),LEN(VLOOKUP($A1086,#REF!,8,FALSE()))-2),"")</f>
        <v>#VALUE!</v>
      </c>
      <c r="E1086" s="89" t="e">
        <f aca="false">IF(LEN(VLOOKUP($A1086,#REF!,4,FALSE())),IF(INDEX(#REF!,MATCH($A1086,#REF!,0),1),LEFT(VLOOKUP($A1086,#REF!,4,FALSE()),LEN(VLOOKUP($A1086,#REF!,4,FALSE()))-2),CONCATENATE(LEFT(VLOOKUP($A1086,#REF!,4,FALSE()),LEN(VLOOKUP($A1086,#REF!,4,FALSE()))-2),"*")),"")</f>
        <v>#VALUE!</v>
      </c>
      <c r="F1086" s="90" t="e">
        <f aca="false">IF(LEN(VLOOKUP($A1086,#REF!,5,FALSE())),IF(INDEX(#REF!,MATCH($A1086,#REF!,0),2),LEFT(VLOOKUP($A1086,#REF!,5,FALSE()),LEN(VLOOKUP($A1086,#REF!,5,FALSE()))-2),CONCATENATE(LEFT(VLOOKUP($A1086,#REF!,5,FALSE()),LEN(VLOOKUP($A1086,#REF!,5,FALSE()))-2),"*")),"")</f>
        <v>#VALUE!</v>
      </c>
      <c r="G1086" s="90" t="e">
        <f aca="false">IF(LEN(VLOOKUP($A1086,#REF!,6,FALSE())),IF(INDEX(#REF!,MATCH($A1086,#REF!,0),3),LEFT(VLOOKUP($A1086,#REF!,6,FALSE()),LEN(VLOOKUP($A1086,#REF!,6,FALSE()))-2),CONCATENATE(LEFT(VLOOKUP($A1086,#REF!,6,FALSE()),LEN(VLOOKUP($A1086,#REF!,6,FALSE()))-2),"*")),"")</f>
        <v>#VALUE!</v>
      </c>
      <c r="H1086" s="91" t="e">
        <f aca="false">IF(LEN(VLOOKUP($A1086,#REF!,7,FALSE())),IF(INDEX(#REF!,MATCH($A1086,#REF!,0),4),LEFT(VLOOKUP($A1086,#REF!,7,FALSE()),LEN(VLOOKUP($A1086,#REF!,7,FALSE()))-2),CONCATENATE(LEFT(VLOOKUP($A1086,#REF!,7,FALSE()),LEN(VLOOKUP($A1086,#REF!,7,FALSE()))-2),"*")),"")</f>
        <v>#VALUE!</v>
      </c>
      <c r="I1086" s="90" t="e">
        <f aca="false">IF(LEN(VLOOKUP($A1086,#REF!,8,FALSE())),UPPER(RIGHT(VLOOKUP($A1086,#REF!,8,FALSE()), 1)),"")</f>
        <v>#VALUE!</v>
      </c>
      <c r="J1086" s="90" t="e">
        <f aca="false">IF(LEN(VLOOKUP($A1086,#REF!,4,FALSE())),UPPER(RIGHT(VLOOKUP($A1086,#REF!,4,FALSE()), 1)),"")</f>
        <v>#VALUE!</v>
      </c>
      <c r="K1086" s="90" t="e">
        <f aca="false">IF(LEN(VLOOKUP($A1086,#REF!,5,FALSE())),UPPER(RIGHT(VLOOKUP($A1086,#REF!,5,FALSE()), 1)),"")</f>
        <v>#VALUE!</v>
      </c>
      <c r="L1086" s="90" t="e">
        <f aca="false">IF(LEN(VLOOKUP($A1086,#REF!,6,FALSE())),UPPER(RIGHT(VLOOKUP($A1086,#REF!,6,FALSE()), 1)),"")</f>
        <v>#VALUE!</v>
      </c>
      <c r="M1086" s="91" t="e">
        <f aca="false">IF(LEN(VLOOKUP($A1086,#REF!,7,FALSE())),UPPER(RIGHT(VLOOKUP($A1086,#REF!,7,FALSE()), 1)),"")</f>
        <v>#VALUE!</v>
      </c>
      <c r="N1086" s="185"/>
      <c r="O1086" s="185"/>
      <c r="P1086" s="185"/>
      <c r="Q1086" s="185"/>
      <c r="R1086" s="185"/>
      <c r="S1086" s="100" t="e">
        <f aca="false">HLOOKUP("Device Tree Pin Name",#REF!,MATCH($A1086,#REF!,0),FALSE())</f>
        <v>#VALUE!</v>
      </c>
      <c r="T1086" s="95" t="e">
        <f aca="false">HLOOKUP("power rail",#REF!,MATCH($A1086,#REF!,0),FALSE())</f>
        <v>#VALUE!</v>
      </c>
      <c r="U1086" s="96" t="e">
        <f aca="false">HLOOKUP("Wake Capable",#REF!,MATCH($A1086,#REF!,0),FALSE())</f>
        <v>#VALUE!</v>
      </c>
      <c r="V1086" s="96" t="e">
        <f aca="false">HLOOKUP("Strap",#REF!,MATCH($A1086,#REF!,0),FALSE())</f>
        <v>#VALUE!</v>
      </c>
      <c r="W1086" s="96"/>
      <c r="X1086" s="96"/>
      <c r="Y1086" s="96"/>
      <c r="Z1086" s="95"/>
      <c r="AA1086" s="95" t="e">
        <f aca="false">HLOOKUP("Pad type",#REF!,MATCH($A1086,#REF!,0),FALSE())</f>
        <v>#VALUE!</v>
      </c>
      <c r="AB1086" s="100"/>
      <c r="AC1086" s="100" t="e">
        <f aca="false">HLOOKUP("POR Pin State",#REF!,MATCH($A1086,#REF!,0),FALSE())</f>
        <v>#VALUE!</v>
      </c>
      <c r="AD1086" s="187"/>
      <c r="AE1086" s="187"/>
      <c r="AF1086" s="187"/>
      <c r="AG1086" s="187"/>
      <c r="AH1086" s="188"/>
      <c r="AI1086" s="189"/>
      <c r="AJ1086" s="189"/>
      <c r="AK1086" s="189"/>
      <c r="AL1086" s="189"/>
      <c r="AM1086" s="189"/>
      <c r="AN1086" s="189"/>
      <c r="AO1086" s="189"/>
      <c r="AP1086" s="188"/>
      <c r="AQ1086" s="239" t="s">
        <v>2650</v>
      </c>
      <c r="AR1086" s="104"/>
      <c r="AS1086" s="104"/>
      <c r="AT1086" s="104"/>
      <c r="AU1086" s="104"/>
      <c r="AV1086" s="104"/>
      <c r="AW1086" s="104"/>
      <c r="AX1086" s="104"/>
      <c r="AY1086" s="104"/>
      <c r="AZ1086" s="104"/>
      <c r="BA1086" s="104"/>
      <c r="BB1086" s="104"/>
      <c r="BC1086" s="104"/>
      <c r="BD1086" s="237"/>
      <c r="BE1086" s="228" t="s">
        <v>2651</v>
      </c>
      <c r="BF1086" s="108" t="e">
        <f aca="false">VLOOKUP($A1086,#REF!, 34, FALSE())</f>
        <v>#VALUE!</v>
      </c>
      <c r="BG1086" s="418" t="e">
        <f aca="false">VLOOKUP($A1086,#REF!, 22, FALSE())</f>
        <v>#VALUE!</v>
      </c>
      <c r="BH1086" s="109"/>
    </row>
    <row r="1087" customFormat="false" ht="15" hidden="false" customHeight="false" outlineLevel="0" collapsed="false">
      <c r="A1087" s="133" t="s">
        <v>2652</v>
      </c>
      <c r="B1087" s="86" t="e">
        <f aca="false">VLOOKUP($A1087,#REF!, 34, FALSE())</f>
        <v>#VALUE!</v>
      </c>
      <c r="C1087" s="236" t="str">
        <f aca="false">CONCATENATE("unused_",A1087)</f>
        <v>unused_DDR_XM3_B9D1</v>
      </c>
      <c r="D1087" s="89" t="e">
        <f aca="false">IF(LEN(VLOOKUP($A1087,#REF!,8,FALSE())),LEFT(VLOOKUP($A1087,#REF!,8,FALSE()),LEN(VLOOKUP($A1087,#REF!,8,FALSE()))-2),"")</f>
        <v>#VALUE!</v>
      </c>
      <c r="E1087" s="89" t="e">
        <f aca="false">IF(LEN(VLOOKUP($A1087,#REF!,4,FALSE())),IF(INDEX(#REF!,MATCH($A1087,#REF!,0),1),LEFT(VLOOKUP($A1087,#REF!,4,FALSE()),LEN(VLOOKUP($A1087,#REF!,4,FALSE()))-2),CONCATENATE(LEFT(VLOOKUP($A1087,#REF!,4,FALSE()),LEN(VLOOKUP($A1087,#REF!,4,FALSE()))-2),"*")),"")</f>
        <v>#VALUE!</v>
      </c>
      <c r="F1087" s="90" t="e">
        <f aca="false">IF(LEN(VLOOKUP($A1087,#REF!,5,FALSE())),IF(INDEX(#REF!,MATCH($A1087,#REF!,0),2),LEFT(VLOOKUP($A1087,#REF!,5,FALSE()),LEN(VLOOKUP($A1087,#REF!,5,FALSE()))-2),CONCATENATE(LEFT(VLOOKUP($A1087,#REF!,5,FALSE()),LEN(VLOOKUP($A1087,#REF!,5,FALSE()))-2),"*")),"")</f>
        <v>#VALUE!</v>
      </c>
      <c r="G1087" s="90" t="e">
        <f aca="false">IF(LEN(VLOOKUP($A1087,#REF!,6,FALSE())),IF(INDEX(#REF!,MATCH($A1087,#REF!,0),3),LEFT(VLOOKUP($A1087,#REF!,6,FALSE()),LEN(VLOOKUP($A1087,#REF!,6,FALSE()))-2),CONCATENATE(LEFT(VLOOKUP($A1087,#REF!,6,FALSE()),LEN(VLOOKUP($A1087,#REF!,6,FALSE()))-2),"*")),"")</f>
        <v>#VALUE!</v>
      </c>
      <c r="H1087" s="91" t="e">
        <f aca="false">IF(LEN(VLOOKUP($A1087,#REF!,7,FALSE())),IF(INDEX(#REF!,MATCH($A1087,#REF!,0),4),LEFT(VLOOKUP($A1087,#REF!,7,FALSE()),LEN(VLOOKUP($A1087,#REF!,7,FALSE()))-2),CONCATENATE(LEFT(VLOOKUP($A1087,#REF!,7,FALSE()),LEN(VLOOKUP($A1087,#REF!,7,FALSE()))-2),"*")),"")</f>
        <v>#VALUE!</v>
      </c>
      <c r="I1087" s="90" t="e">
        <f aca="false">IF(LEN(VLOOKUP($A1087,#REF!,8,FALSE())),UPPER(RIGHT(VLOOKUP($A1087,#REF!,8,FALSE()), 1)),"")</f>
        <v>#VALUE!</v>
      </c>
      <c r="J1087" s="90" t="e">
        <f aca="false">IF(LEN(VLOOKUP($A1087,#REF!,4,FALSE())),UPPER(RIGHT(VLOOKUP($A1087,#REF!,4,FALSE()), 1)),"")</f>
        <v>#VALUE!</v>
      </c>
      <c r="K1087" s="90" t="e">
        <f aca="false">IF(LEN(VLOOKUP($A1087,#REF!,5,FALSE())),UPPER(RIGHT(VLOOKUP($A1087,#REF!,5,FALSE()), 1)),"")</f>
        <v>#VALUE!</v>
      </c>
      <c r="L1087" s="90" t="e">
        <f aca="false">IF(LEN(VLOOKUP($A1087,#REF!,6,FALSE())),UPPER(RIGHT(VLOOKUP($A1087,#REF!,6,FALSE()), 1)),"")</f>
        <v>#VALUE!</v>
      </c>
      <c r="M1087" s="91" t="e">
        <f aca="false">IF(LEN(VLOOKUP($A1087,#REF!,7,FALSE())),UPPER(RIGHT(VLOOKUP($A1087,#REF!,7,FALSE()), 1)),"")</f>
        <v>#VALUE!</v>
      </c>
      <c r="N1087" s="185"/>
      <c r="O1087" s="185"/>
      <c r="P1087" s="185"/>
      <c r="Q1087" s="185"/>
      <c r="R1087" s="185"/>
      <c r="S1087" s="100" t="e">
        <f aca="false">HLOOKUP("Device Tree Pin Name",#REF!,MATCH($A1087,#REF!,0),FALSE())</f>
        <v>#VALUE!</v>
      </c>
      <c r="T1087" s="95" t="e">
        <f aca="false">HLOOKUP("power rail",#REF!,MATCH($A1087,#REF!,0),FALSE())</f>
        <v>#VALUE!</v>
      </c>
      <c r="U1087" s="96" t="e">
        <f aca="false">HLOOKUP("Wake Capable",#REF!,MATCH($A1087,#REF!,0),FALSE())</f>
        <v>#VALUE!</v>
      </c>
      <c r="V1087" s="96" t="e">
        <f aca="false">HLOOKUP("Strap",#REF!,MATCH($A1087,#REF!,0),FALSE())</f>
        <v>#VALUE!</v>
      </c>
      <c r="W1087" s="96"/>
      <c r="X1087" s="96"/>
      <c r="Y1087" s="96"/>
      <c r="Z1087" s="95"/>
      <c r="AA1087" s="95" t="e">
        <f aca="false">HLOOKUP("Pad type",#REF!,MATCH($A1087,#REF!,0),FALSE())</f>
        <v>#VALUE!</v>
      </c>
      <c r="AB1087" s="100"/>
      <c r="AC1087" s="100" t="e">
        <f aca="false">HLOOKUP("POR Pin State",#REF!,MATCH($A1087,#REF!,0),FALSE())</f>
        <v>#VALUE!</v>
      </c>
      <c r="AD1087" s="187"/>
      <c r="AE1087" s="187"/>
      <c r="AF1087" s="187"/>
      <c r="AG1087" s="187"/>
      <c r="AH1087" s="188"/>
      <c r="AI1087" s="189"/>
      <c r="AJ1087" s="189"/>
      <c r="AK1087" s="189"/>
      <c r="AL1087" s="189"/>
      <c r="AM1087" s="189"/>
      <c r="AN1087" s="189"/>
      <c r="AO1087" s="189"/>
      <c r="AP1087" s="188"/>
      <c r="AQ1087" s="239" t="s">
        <v>2653</v>
      </c>
      <c r="AR1087" s="104"/>
      <c r="AS1087" s="104"/>
      <c r="AT1087" s="104"/>
      <c r="AU1087" s="104"/>
      <c r="AV1087" s="104"/>
      <c r="AW1087" s="104"/>
      <c r="AX1087" s="104"/>
      <c r="AY1087" s="104"/>
      <c r="AZ1087" s="104"/>
      <c r="BA1087" s="104"/>
      <c r="BB1087" s="104"/>
      <c r="BC1087" s="104"/>
      <c r="BD1087" s="237"/>
      <c r="BE1087" s="228" t="s">
        <v>2654</v>
      </c>
      <c r="BF1087" s="108" t="e">
        <f aca="false">VLOOKUP($A1087,#REF!, 34, FALSE())</f>
        <v>#VALUE!</v>
      </c>
      <c r="BG1087" s="418" t="e">
        <f aca="false">VLOOKUP($A1087,#REF!, 22, FALSE())</f>
        <v>#VALUE!</v>
      </c>
      <c r="BH1087" s="109"/>
    </row>
    <row r="1088" customFormat="false" ht="15" hidden="false" customHeight="false" outlineLevel="0" collapsed="false">
      <c r="A1088" s="133" t="s">
        <v>2655</v>
      </c>
      <c r="B1088" s="86" t="e">
        <f aca="false">VLOOKUP($A1088,#REF!, 34, FALSE())</f>
        <v>#VALUE!</v>
      </c>
      <c r="C1088" s="236" t="str">
        <f aca="false">CONCATENATE("unused_",A1088)</f>
        <v>unused_DDR_XM3_B9D2</v>
      </c>
      <c r="D1088" s="89" t="e">
        <f aca="false">IF(LEN(VLOOKUP($A1088,#REF!,8,FALSE())),LEFT(VLOOKUP($A1088,#REF!,8,FALSE()),LEN(VLOOKUP($A1088,#REF!,8,FALSE()))-2),"")</f>
        <v>#VALUE!</v>
      </c>
      <c r="E1088" s="89" t="e">
        <f aca="false">IF(LEN(VLOOKUP($A1088,#REF!,4,FALSE())),IF(INDEX(#REF!,MATCH($A1088,#REF!,0),1),LEFT(VLOOKUP($A1088,#REF!,4,FALSE()),LEN(VLOOKUP($A1088,#REF!,4,FALSE()))-2),CONCATENATE(LEFT(VLOOKUP($A1088,#REF!,4,FALSE()),LEN(VLOOKUP($A1088,#REF!,4,FALSE()))-2),"*")),"")</f>
        <v>#VALUE!</v>
      </c>
      <c r="F1088" s="90" t="e">
        <f aca="false">IF(LEN(VLOOKUP($A1088,#REF!,5,FALSE())),IF(INDEX(#REF!,MATCH($A1088,#REF!,0),2),LEFT(VLOOKUP($A1088,#REF!,5,FALSE()),LEN(VLOOKUP($A1088,#REF!,5,FALSE()))-2),CONCATENATE(LEFT(VLOOKUP($A1088,#REF!,5,FALSE()),LEN(VLOOKUP($A1088,#REF!,5,FALSE()))-2),"*")),"")</f>
        <v>#VALUE!</v>
      </c>
      <c r="G1088" s="90" t="e">
        <f aca="false">IF(LEN(VLOOKUP($A1088,#REF!,6,FALSE())),IF(INDEX(#REF!,MATCH($A1088,#REF!,0),3),LEFT(VLOOKUP($A1088,#REF!,6,FALSE()),LEN(VLOOKUP($A1088,#REF!,6,FALSE()))-2),CONCATENATE(LEFT(VLOOKUP($A1088,#REF!,6,FALSE()),LEN(VLOOKUP($A1088,#REF!,6,FALSE()))-2),"*")),"")</f>
        <v>#VALUE!</v>
      </c>
      <c r="H1088" s="91" t="e">
        <f aca="false">IF(LEN(VLOOKUP($A1088,#REF!,7,FALSE())),IF(INDEX(#REF!,MATCH($A1088,#REF!,0),4),LEFT(VLOOKUP($A1088,#REF!,7,FALSE()),LEN(VLOOKUP($A1088,#REF!,7,FALSE()))-2),CONCATENATE(LEFT(VLOOKUP($A1088,#REF!,7,FALSE()),LEN(VLOOKUP($A1088,#REF!,7,FALSE()))-2),"*")),"")</f>
        <v>#VALUE!</v>
      </c>
      <c r="I1088" s="90" t="e">
        <f aca="false">IF(LEN(VLOOKUP($A1088,#REF!,8,FALSE())),UPPER(RIGHT(VLOOKUP($A1088,#REF!,8,FALSE()), 1)),"")</f>
        <v>#VALUE!</v>
      </c>
      <c r="J1088" s="90" t="e">
        <f aca="false">IF(LEN(VLOOKUP($A1088,#REF!,4,FALSE())),UPPER(RIGHT(VLOOKUP($A1088,#REF!,4,FALSE()), 1)),"")</f>
        <v>#VALUE!</v>
      </c>
      <c r="K1088" s="90" t="e">
        <f aca="false">IF(LEN(VLOOKUP($A1088,#REF!,5,FALSE())),UPPER(RIGHT(VLOOKUP($A1088,#REF!,5,FALSE()), 1)),"")</f>
        <v>#VALUE!</v>
      </c>
      <c r="L1088" s="90" t="e">
        <f aca="false">IF(LEN(VLOOKUP($A1088,#REF!,6,FALSE())),UPPER(RIGHT(VLOOKUP($A1088,#REF!,6,FALSE()), 1)),"")</f>
        <v>#VALUE!</v>
      </c>
      <c r="M1088" s="91" t="e">
        <f aca="false">IF(LEN(VLOOKUP($A1088,#REF!,7,FALSE())),UPPER(RIGHT(VLOOKUP($A1088,#REF!,7,FALSE()), 1)),"")</f>
        <v>#VALUE!</v>
      </c>
      <c r="N1088" s="185"/>
      <c r="O1088" s="185"/>
      <c r="P1088" s="185"/>
      <c r="Q1088" s="185"/>
      <c r="R1088" s="185"/>
      <c r="S1088" s="100" t="e">
        <f aca="false">HLOOKUP("Device Tree Pin Name",#REF!,MATCH($A1088,#REF!,0),FALSE())</f>
        <v>#VALUE!</v>
      </c>
      <c r="T1088" s="95" t="e">
        <f aca="false">HLOOKUP("power rail",#REF!,MATCH($A1088,#REF!,0),FALSE())</f>
        <v>#VALUE!</v>
      </c>
      <c r="U1088" s="96" t="e">
        <f aca="false">HLOOKUP("Wake Capable",#REF!,MATCH($A1088,#REF!,0),FALSE())</f>
        <v>#VALUE!</v>
      </c>
      <c r="V1088" s="96" t="e">
        <f aca="false">HLOOKUP("Strap",#REF!,MATCH($A1088,#REF!,0),FALSE())</f>
        <v>#VALUE!</v>
      </c>
      <c r="W1088" s="96"/>
      <c r="X1088" s="96"/>
      <c r="Y1088" s="96"/>
      <c r="Z1088" s="95"/>
      <c r="AA1088" s="95" t="e">
        <f aca="false">HLOOKUP("Pad type",#REF!,MATCH($A1088,#REF!,0),FALSE())</f>
        <v>#VALUE!</v>
      </c>
      <c r="AB1088" s="100"/>
      <c r="AC1088" s="100" t="e">
        <f aca="false">HLOOKUP("POR Pin State",#REF!,MATCH($A1088,#REF!,0),FALSE())</f>
        <v>#VALUE!</v>
      </c>
      <c r="AD1088" s="187"/>
      <c r="AE1088" s="187"/>
      <c r="AF1088" s="187"/>
      <c r="AG1088" s="187"/>
      <c r="AH1088" s="188"/>
      <c r="AI1088" s="189"/>
      <c r="AJ1088" s="189"/>
      <c r="AK1088" s="189"/>
      <c r="AL1088" s="189"/>
      <c r="AM1088" s="189"/>
      <c r="AN1088" s="189"/>
      <c r="AO1088" s="189"/>
      <c r="AP1088" s="188"/>
      <c r="AQ1088" s="239" t="s">
        <v>2656</v>
      </c>
      <c r="AR1088" s="104"/>
      <c r="AS1088" s="104"/>
      <c r="AT1088" s="104"/>
      <c r="AU1088" s="104"/>
      <c r="AV1088" s="104"/>
      <c r="AW1088" s="104"/>
      <c r="AX1088" s="104"/>
      <c r="AY1088" s="104"/>
      <c r="AZ1088" s="104"/>
      <c r="BA1088" s="104"/>
      <c r="BB1088" s="104"/>
      <c r="BC1088" s="104"/>
      <c r="BD1088" s="237"/>
      <c r="BE1088" s="228" t="s">
        <v>2657</v>
      </c>
      <c r="BF1088" s="108" t="e">
        <f aca="false">VLOOKUP($A1088,#REF!, 34, FALSE())</f>
        <v>#VALUE!</v>
      </c>
      <c r="BG1088" s="418" t="e">
        <f aca="false">VLOOKUP($A1088,#REF!, 22, FALSE())</f>
        <v>#VALUE!</v>
      </c>
      <c r="BH1088" s="109"/>
    </row>
    <row r="1089" customFormat="false" ht="15" hidden="false" customHeight="false" outlineLevel="0" collapsed="false">
      <c r="A1089" s="133" t="s">
        <v>2658</v>
      </c>
      <c r="B1089" s="86" t="e">
        <f aca="false">VLOOKUP($A1089,#REF!, 34, FALSE())</f>
        <v>#VALUE!</v>
      </c>
      <c r="C1089" s="236" t="str">
        <f aca="false">CONCATENATE("unused_",A1089)</f>
        <v>unused_DDR_XM3_B9D3</v>
      </c>
      <c r="D1089" s="89" t="e">
        <f aca="false">IF(LEN(VLOOKUP($A1089,#REF!,8,FALSE())),LEFT(VLOOKUP($A1089,#REF!,8,FALSE()),LEN(VLOOKUP($A1089,#REF!,8,FALSE()))-2),"")</f>
        <v>#VALUE!</v>
      </c>
      <c r="E1089" s="89" t="e">
        <f aca="false">IF(LEN(VLOOKUP($A1089,#REF!,4,FALSE())),IF(INDEX(#REF!,MATCH($A1089,#REF!,0),1),LEFT(VLOOKUP($A1089,#REF!,4,FALSE()),LEN(VLOOKUP($A1089,#REF!,4,FALSE()))-2),CONCATENATE(LEFT(VLOOKUP($A1089,#REF!,4,FALSE()),LEN(VLOOKUP($A1089,#REF!,4,FALSE()))-2),"*")),"")</f>
        <v>#VALUE!</v>
      </c>
      <c r="F1089" s="90" t="e">
        <f aca="false">IF(LEN(VLOOKUP($A1089,#REF!,5,FALSE())),IF(INDEX(#REF!,MATCH($A1089,#REF!,0),2),LEFT(VLOOKUP($A1089,#REF!,5,FALSE()),LEN(VLOOKUP($A1089,#REF!,5,FALSE()))-2),CONCATENATE(LEFT(VLOOKUP($A1089,#REF!,5,FALSE()),LEN(VLOOKUP($A1089,#REF!,5,FALSE()))-2),"*")),"")</f>
        <v>#VALUE!</v>
      </c>
      <c r="G1089" s="90" t="e">
        <f aca="false">IF(LEN(VLOOKUP($A1089,#REF!,6,FALSE())),IF(INDEX(#REF!,MATCH($A1089,#REF!,0),3),LEFT(VLOOKUP($A1089,#REF!,6,FALSE()),LEN(VLOOKUP($A1089,#REF!,6,FALSE()))-2),CONCATENATE(LEFT(VLOOKUP($A1089,#REF!,6,FALSE()),LEN(VLOOKUP($A1089,#REF!,6,FALSE()))-2),"*")),"")</f>
        <v>#VALUE!</v>
      </c>
      <c r="H1089" s="91" t="e">
        <f aca="false">IF(LEN(VLOOKUP($A1089,#REF!,7,FALSE())),IF(INDEX(#REF!,MATCH($A1089,#REF!,0),4),LEFT(VLOOKUP($A1089,#REF!,7,FALSE()),LEN(VLOOKUP($A1089,#REF!,7,FALSE()))-2),CONCATENATE(LEFT(VLOOKUP($A1089,#REF!,7,FALSE()),LEN(VLOOKUP($A1089,#REF!,7,FALSE()))-2),"*")),"")</f>
        <v>#VALUE!</v>
      </c>
      <c r="I1089" s="90" t="e">
        <f aca="false">IF(LEN(VLOOKUP($A1089,#REF!,8,FALSE())),UPPER(RIGHT(VLOOKUP($A1089,#REF!,8,FALSE()), 1)),"")</f>
        <v>#VALUE!</v>
      </c>
      <c r="J1089" s="90" t="e">
        <f aca="false">IF(LEN(VLOOKUP($A1089,#REF!,4,FALSE())),UPPER(RIGHT(VLOOKUP($A1089,#REF!,4,FALSE()), 1)),"")</f>
        <v>#VALUE!</v>
      </c>
      <c r="K1089" s="90" t="e">
        <f aca="false">IF(LEN(VLOOKUP($A1089,#REF!,5,FALSE())),UPPER(RIGHT(VLOOKUP($A1089,#REF!,5,FALSE()), 1)),"")</f>
        <v>#VALUE!</v>
      </c>
      <c r="L1089" s="90" t="e">
        <f aca="false">IF(LEN(VLOOKUP($A1089,#REF!,6,FALSE())),UPPER(RIGHT(VLOOKUP($A1089,#REF!,6,FALSE()), 1)),"")</f>
        <v>#VALUE!</v>
      </c>
      <c r="M1089" s="91" t="e">
        <f aca="false">IF(LEN(VLOOKUP($A1089,#REF!,7,FALSE())),UPPER(RIGHT(VLOOKUP($A1089,#REF!,7,FALSE()), 1)),"")</f>
        <v>#VALUE!</v>
      </c>
      <c r="N1089" s="185"/>
      <c r="O1089" s="185"/>
      <c r="P1089" s="185"/>
      <c r="Q1089" s="185"/>
      <c r="R1089" s="185"/>
      <c r="S1089" s="100" t="e">
        <f aca="false">HLOOKUP("Device Tree Pin Name",#REF!,MATCH($A1089,#REF!,0),FALSE())</f>
        <v>#VALUE!</v>
      </c>
      <c r="T1089" s="95" t="e">
        <f aca="false">HLOOKUP("power rail",#REF!,MATCH($A1089,#REF!,0),FALSE())</f>
        <v>#VALUE!</v>
      </c>
      <c r="U1089" s="96" t="e">
        <f aca="false">HLOOKUP("Wake Capable",#REF!,MATCH($A1089,#REF!,0),FALSE())</f>
        <v>#VALUE!</v>
      </c>
      <c r="V1089" s="96" t="e">
        <f aca="false">HLOOKUP("Strap",#REF!,MATCH($A1089,#REF!,0),FALSE())</f>
        <v>#VALUE!</v>
      </c>
      <c r="W1089" s="96"/>
      <c r="X1089" s="96"/>
      <c r="Y1089" s="96"/>
      <c r="Z1089" s="95"/>
      <c r="AA1089" s="95" t="e">
        <f aca="false">HLOOKUP("Pad type",#REF!,MATCH($A1089,#REF!,0),FALSE())</f>
        <v>#VALUE!</v>
      </c>
      <c r="AB1089" s="100"/>
      <c r="AC1089" s="100" t="e">
        <f aca="false">HLOOKUP("POR Pin State",#REF!,MATCH($A1089,#REF!,0),FALSE())</f>
        <v>#VALUE!</v>
      </c>
      <c r="AD1089" s="187"/>
      <c r="AE1089" s="187"/>
      <c r="AF1089" s="187"/>
      <c r="AG1089" s="187"/>
      <c r="AH1089" s="188"/>
      <c r="AI1089" s="189"/>
      <c r="AJ1089" s="189"/>
      <c r="AK1089" s="189"/>
      <c r="AL1089" s="189"/>
      <c r="AM1089" s="189"/>
      <c r="AN1089" s="189"/>
      <c r="AO1089" s="189"/>
      <c r="AP1089" s="188"/>
      <c r="AQ1089" s="239" t="s">
        <v>2659</v>
      </c>
      <c r="AR1089" s="104"/>
      <c r="AS1089" s="104"/>
      <c r="AT1089" s="104"/>
      <c r="AU1089" s="104"/>
      <c r="AV1089" s="104"/>
      <c r="AW1089" s="104"/>
      <c r="AX1089" s="104"/>
      <c r="AY1089" s="104"/>
      <c r="AZ1089" s="104"/>
      <c r="BA1089" s="104"/>
      <c r="BB1089" s="104"/>
      <c r="BC1089" s="104"/>
      <c r="BD1089" s="237"/>
      <c r="BE1089" s="228" t="s">
        <v>2660</v>
      </c>
      <c r="BF1089" s="108" t="e">
        <f aca="false">VLOOKUP($A1089,#REF!, 34, FALSE())</f>
        <v>#VALUE!</v>
      </c>
      <c r="BG1089" s="418" t="e">
        <f aca="false">VLOOKUP($A1089,#REF!, 22, FALSE())</f>
        <v>#VALUE!</v>
      </c>
      <c r="BH1089" s="109"/>
    </row>
    <row r="1090" customFormat="false" ht="15" hidden="false" customHeight="false" outlineLevel="0" collapsed="false">
      <c r="A1090" s="133" t="s">
        <v>2661</v>
      </c>
      <c r="B1090" s="86" t="e">
        <f aca="false">VLOOKUP($A1090,#REF!, 34, FALSE())</f>
        <v>#VALUE!</v>
      </c>
      <c r="C1090" s="236" t="str">
        <f aca="false">CONCATENATE("unused_",A1090)</f>
        <v>unused_DDR_XM3_B9D4</v>
      </c>
      <c r="D1090" s="89" t="e">
        <f aca="false">IF(LEN(VLOOKUP($A1090,#REF!,8,FALSE())),LEFT(VLOOKUP($A1090,#REF!,8,FALSE()),LEN(VLOOKUP($A1090,#REF!,8,FALSE()))-2),"")</f>
        <v>#VALUE!</v>
      </c>
      <c r="E1090" s="89" t="e">
        <f aca="false">IF(LEN(VLOOKUP($A1090,#REF!,4,FALSE())),IF(INDEX(#REF!,MATCH($A1090,#REF!,0),1),LEFT(VLOOKUP($A1090,#REF!,4,FALSE()),LEN(VLOOKUP($A1090,#REF!,4,FALSE()))-2),CONCATENATE(LEFT(VLOOKUP($A1090,#REF!,4,FALSE()),LEN(VLOOKUP($A1090,#REF!,4,FALSE()))-2),"*")),"")</f>
        <v>#VALUE!</v>
      </c>
      <c r="F1090" s="90" t="e">
        <f aca="false">IF(LEN(VLOOKUP($A1090,#REF!,5,FALSE())),IF(INDEX(#REF!,MATCH($A1090,#REF!,0),2),LEFT(VLOOKUP($A1090,#REF!,5,FALSE()),LEN(VLOOKUP($A1090,#REF!,5,FALSE()))-2),CONCATENATE(LEFT(VLOOKUP($A1090,#REF!,5,FALSE()),LEN(VLOOKUP($A1090,#REF!,5,FALSE()))-2),"*")),"")</f>
        <v>#VALUE!</v>
      </c>
      <c r="G1090" s="90" t="e">
        <f aca="false">IF(LEN(VLOOKUP($A1090,#REF!,6,FALSE())),IF(INDEX(#REF!,MATCH($A1090,#REF!,0),3),LEFT(VLOOKUP($A1090,#REF!,6,FALSE()),LEN(VLOOKUP($A1090,#REF!,6,FALSE()))-2),CONCATENATE(LEFT(VLOOKUP($A1090,#REF!,6,FALSE()),LEN(VLOOKUP($A1090,#REF!,6,FALSE()))-2),"*")),"")</f>
        <v>#VALUE!</v>
      </c>
      <c r="H1090" s="91" t="e">
        <f aca="false">IF(LEN(VLOOKUP($A1090,#REF!,7,FALSE())),IF(INDEX(#REF!,MATCH($A1090,#REF!,0),4),LEFT(VLOOKUP($A1090,#REF!,7,FALSE()),LEN(VLOOKUP($A1090,#REF!,7,FALSE()))-2),CONCATENATE(LEFT(VLOOKUP($A1090,#REF!,7,FALSE()),LEN(VLOOKUP($A1090,#REF!,7,FALSE()))-2),"*")),"")</f>
        <v>#VALUE!</v>
      </c>
      <c r="I1090" s="90" t="e">
        <f aca="false">IF(LEN(VLOOKUP($A1090,#REF!,8,FALSE())),UPPER(RIGHT(VLOOKUP($A1090,#REF!,8,FALSE()), 1)),"")</f>
        <v>#VALUE!</v>
      </c>
      <c r="J1090" s="90" t="e">
        <f aca="false">IF(LEN(VLOOKUP($A1090,#REF!,4,FALSE())),UPPER(RIGHT(VLOOKUP($A1090,#REF!,4,FALSE()), 1)),"")</f>
        <v>#VALUE!</v>
      </c>
      <c r="K1090" s="90" t="e">
        <f aca="false">IF(LEN(VLOOKUP($A1090,#REF!,5,FALSE())),UPPER(RIGHT(VLOOKUP($A1090,#REF!,5,FALSE()), 1)),"")</f>
        <v>#VALUE!</v>
      </c>
      <c r="L1090" s="90" t="e">
        <f aca="false">IF(LEN(VLOOKUP($A1090,#REF!,6,FALSE())),UPPER(RIGHT(VLOOKUP($A1090,#REF!,6,FALSE()), 1)),"")</f>
        <v>#VALUE!</v>
      </c>
      <c r="M1090" s="91" t="e">
        <f aca="false">IF(LEN(VLOOKUP($A1090,#REF!,7,FALSE())),UPPER(RIGHT(VLOOKUP($A1090,#REF!,7,FALSE()), 1)),"")</f>
        <v>#VALUE!</v>
      </c>
      <c r="N1090" s="185"/>
      <c r="O1090" s="185"/>
      <c r="P1090" s="185"/>
      <c r="Q1090" s="185"/>
      <c r="R1090" s="185"/>
      <c r="S1090" s="100" t="e">
        <f aca="false">HLOOKUP("Device Tree Pin Name",#REF!,MATCH($A1090,#REF!,0),FALSE())</f>
        <v>#VALUE!</v>
      </c>
      <c r="T1090" s="95" t="e">
        <f aca="false">HLOOKUP("power rail",#REF!,MATCH($A1090,#REF!,0),FALSE())</f>
        <v>#VALUE!</v>
      </c>
      <c r="U1090" s="96" t="e">
        <f aca="false">HLOOKUP("Wake Capable",#REF!,MATCH($A1090,#REF!,0),FALSE())</f>
        <v>#VALUE!</v>
      </c>
      <c r="V1090" s="96" t="e">
        <f aca="false">HLOOKUP("Strap",#REF!,MATCH($A1090,#REF!,0),FALSE())</f>
        <v>#VALUE!</v>
      </c>
      <c r="W1090" s="96"/>
      <c r="X1090" s="96"/>
      <c r="Y1090" s="96"/>
      <c r="Z1090" s="95"/>
      <c r="AA1090" s="95" t="e">
        <f aca="false">HLOOKUP("Pad type",#REF!,MATCH($A1090,#REF!,0),FALSE())</f>
        <v>#VALUE!</v>
      </c>
      <c r="AB1090" s="100"/>
      <c r="AC1090" s="100" t="e">
        <f aca="false">HLOOKUP("POR Pin State",#REF!,MATCH($A1090,#REF!,0),FALSE())</f>
        <v>#VALUE!</v>
      </c>
      <c r="AD1090" s="187"/>
      <c r="AE1090" s="187"/>
      <c r="AF1090" s="187"/>
      <c r="AG1090" s="187"/>
      <c r="AH1090" s="188"/>
      <c r="AI1090" s="189"/>
      <c r="AJ1090" s="189"/>
      <c r="AK1090" s="189"/>
      <c r="AL1090" s="189"/>
      <c r="AM1090" s="189"/>
      <c r="AN1090" s="189"/>
      <c r="AO1090" s="189"/>
      <c r="AP1090" s="188"/>
      <c r="AQ1090" s="239" t="s">
        <v>2662</v>
      </c>
      <c r="AR1090" s="104"/>
      <c r="AS1090" s="104"/>
      <c r="AT1090" s="104"/>
      <c r="AU1090" s="104"/>
      <c r="AV1090" s="104"/>
      <c r="AW1090" s="104"/>
      <c r="AX1090" s="104"/>
      <c r="AY1090" s="104"/>
      <c r="AZ1090" s="104"/>
      <c r="BA1090" s="104"/>
      <c r="BB1090" s="104"/>
      <c r="BC1090" s="104"/>
      <c r="BD1090" s="237"/>
      <c r="BE1090" s="228" t="s">
        <v>2663</v>
      </c>
      <c r="BF1090" s="108" t="e">
        <f aca="false">VLOOKUP($A1090,#REF!, 34, FALSE())</f>
        <v>#VALUE!</v>
      </c>
      <c r="BG1090" s="418" t="e">
        <f aca="false">VLOOKUP($A1090,#REF!, 22, FALSE())</f>
        <v>#VALUE!</v>
      </c>
      <c r="BH1090" s="109"/>
    </row>
    <row r="1091" customFormat="false" ht="15" hidden="false" customHeight="false" outlineLevel="0" collapsed="false">
      <c r="A1091" s="133" t="s">
        <v>2664</v>
      </c>
      <c r="B1091" s="86" t="e">
        <f aca="false">VLOOKUP($A1091,#REF!, 34, FALSE())</f>
        <v>#VALUE!</v>
      </c>
      <c r="C1091" s="240" t="str">
        <f aca="false">CONCATENATE("unused_",A1091)</f>
        <v>unused_DDR_XM3_B9D5</v>
      </c>
      <c r="D1091" s="241" t="e">
        <f aca="false">IF(LEN(VLOOKUP($A1091,#REF!,8,FALSE())),LEFT(VLOOKUP($A1091,#REF!,8,FALSE()),LEN(VLOOKUP($A1091,#REF!,8,FALSE()))-2),"")</f>
        <v>#VALUE!</v>
      </c>
      <c r="E1091" s="241" t="e">
        <f aca="false">IF(LEN(VLOOKUP($A1091,#REF!,4,FALSE())),IF(INDEX(#REF!,MATCH($A1091,#REF!,0),1),LEFT(VLOOKUP($A1091,#REF!,4,FALSE()),LEN(VLOOKUP($A1091,#REF!,4,FALSE()))-2),CONCATENATE(LEFT(VLOOKUP($A1091,#REF!,4,FALSE()),LEN(VLOOKUP($A1091,#REF!,4,FALSE()))-2),"*")),"")</f>
        <v>#VALUE!</v>
      </c>
      <c r="F1091" s="242" t="e">
        <f aca="false">IF(LEN(VLOOKUP($A1091,#REF!,5,FALSE())),IF(INDEX(#REF!,MATCH($A1091,#REF!,0),2),LEFT(VLOOKUP($A1091,#REF!,5,FALSE()),LEN(VLOOKUP($A1091,#REF!,5,FALSE()))-2),CONCATENATE(LEFT(VLOOKUP($A1091,#REF!,5,FALSE()),LEN(VLOOKUP($A1091,#REF!,5,FALSE()))-2),"*")),"")</f>
        <v>#VALUE!</v>
      </c>
      <c r="G1091" s="242" t="e">
        <f aca="false">IF(LEN(VLOOKUP($A1091,#REF!,6,FALSE())),IF(INDEX(#REF!,MATCH($A1091,#REF!,0),3),LEFT(VLOOKUP($A1091,#REF!,6,FALSE()),LEN(VLOOKUP($A1091,#REF!,6,FALSE()))-2),CONCATENATE(LEFT(VLOOKUP($A1091,#REF!,6,FALSE()),LEN(VLOOKUP($A1091,#REF!,6,FALSE()))-2),"*")),"")</f>
        <v>#VALUE!</v>
      </c>
      <c r="H1091" s="243" t="e">
        <f aca="false">IF(LEN(VLOOKUP($A1091,#REF!,7,FALSE())),IF(INDEX(#REF!,MATCH($A1091,#REF!,0),4),LEFT(VLOOKUP($A1091,#REF!,7,FALSE()),LEN(VLOOKUP($A1091,#REF!,7,FALSE()))-2),CONCATENATE(LEFT(VLOOKUP($A1091,#REF!,7,FALSE()),LEN(VLOOKUP($A1091,#REF!,7,FALSE()))-2),"*")),"")</f>
        <v>#VALUE!</v>
      </c>
      <c r="I1091" s="242" t="e">
        <f aca="false">IF(LEN(VLOOKUP($A1091,#REF!,8,FALSE())),UPPER(RIGHT(VLOOKUP($A1091,#REF!,8,FALSE()), 1)),"")</f>
        <v>#VALUE!</v>
      </c>
      <c r="J1091" s="242" t="e">
        <f aca="false">IF(LEN(VLOOKUP($A1091,#REF!,4,FALSE())),UPPER(RIGHT(VLOOKUP($A1091,#REF!,4,FALSE()), 1)),"")</f>
        <v>#VALUE!</v>
      </c>
      <c r="K1091" s="242" t="e">
        <f aca="false">IF(LEN(VLOOKUP($A1091,#REF!,5,FALSE())),UPPER(RIGHT(VLOOKUP($A1091,#REF!,5,FALSE()), 1)),"")</f>
        <v>#VALUE!</v>
      </c>
      <c r="L1091" s="242" t="e">
        <f aca="false">IF(LEN(VLOOKUP($A1091,#REF!,6,FALSE())),UPPER(RIGHT(VLOOKUP($A1091,#REF!,6,FALSE()), 1)),"")</f>
        <v>#VALUE!</v>
      </c>
      <c r="M1091" s="243" t="e">
        <f aca="false">IF(LEN(VLOOKUP($A1091,#REF!,7,FALSE())),UPPER(RIGHT(VLOOKUP($A1091,#REF!,7,FALSE()), 1)),"")</f>
        <v>#VALUE!</v>
      </c>
      <c r="N1091" s="185"/>
      <c r="O1091" s="185"/>
      <c r="P1091" s="185"/>
      <c r="Q1091" s="185"/>
      <c r="R1091" s="185"/>
      <c r="S1091" s="100" t="e">
        <f aca="false">HLOOKUP("Device Tree Pin Name",#REF!,MATCH($A1091,#REF!,0),FALSE())</f>
        <v>#VALUE!</v>
      </c>
      <c r="T1091" s="95" t="e">
        <f aca="false">HLOOKUP("power rail",#REF!,MATCH($A1091,#REF!,0),FALSE())</f>
        <v>#VALUE!</v>
      </c>
      <c r="U1091" s="96" t="e">
        <f aca="false">HLOOKUP("Wake Capable",#REF!,MATCH($A1091,#REF!,0),FALSE())</f>
        <v>#VALUE!</v>
      </c>
      <c r="V1091" s="96" t="e">
        <f aca="false">HLOOKUP("Strap",#REF!,MATCH($A1091,#REF!,0),FALSE())</f>
        <v>#VALUE!</v>
      </c>
      <c r="W1091" s="96"/>
      <c r="X1091" s="96"/>
      <c r="Y1091" s="96"/>
      <c r="Z1091" s="95"/>
      <c r="AA1091" s="95" t="e">
        <f aca="false">HLOOKUP("Pad type",#REF!,MATCH($A1091,#REF!,0),FALSE())</f>
        <v>#VALUE!</v>
      </c>
      <c r="AB1091" s="100"/>
      <c r="AC1091" s="100" t="e">
        <f aca="false">HLOOKUP("POR Pin State",#REF!,MATCH($A1091,#REF!,0),FALSE())</f>
        <v>#VALUE!</v>
      </c>
      <c r="AD1091" s="187"/>
      <c r="AE1091" s="187"/>
      <c r="AF1091" s="187"/>
      <c r="AG1091" s="187"/>
      <c r="AH1091" s="188"/>
      <c r="AI1091" s="189"/>
      <c r="AJ1091" s="189"/>
      <c r="AK1091" s="189"/>
      <c r="AL1091" s="189"/>
      <c r="AM1091" s="189"/>
      <c r="AN1091" s="189"/>
      <c r="AO1091" s="189"/>
      <c r="AP1091" s="188"/>
      <c r="AQ1091" s="239" t="s">
        <v>2665</v>
      </c>
      <c r="AR1091" s="104"/>
      <c r="AS1091" s="104"/>
      <c r="AT1091" s="104"/>
      <c r="AU1091" s="104"/>
      <c r="AV1091" s="104"/>
      <c r="AW1091" s="104"/>
      <c r="AX1091" s="104"/>
      <c r="AY1091" s="104"/>
      <c r="AZ1091" s="104"/>
      <c r="BA1091" s="104"/>
      <c r="BB1091" s="104"/>
      <c r="BC1091" s="104"/>
      <c r="BD1091" s="237"/>
      <c r="BE1091" s="228" t="s">
        <v>2666</v>
      </c>
      <c r="BF1091" s="108" t="e">
        <f aca="false">VLOOKUP($A1091,#REF!, 34, FALSE())</f>
        <v>#VALUE!</v>
      </c>
      <c r="BG1091" s="418" t="e">
        <f aca="false">VLOOKUP($A1091,#REF!, 22, FALSE())</f>
        <v>#VALUE!</v>
      </c>
      <c r="BH1091" s="109"/>
    </row>
    <row r="1092" customFormat="false" ht="15" hidden="false" customHeight="false" outlineLevel="0" collapsed="false">
      <c r="A1092" s="133" t="s">
        <v>2667</v>
      </c>
      <c r="B1092" s="86" t="e">
        <f aca="false">VLOOKUP($A1092,#REF!, 34, FALSE())</f>
        <v>#VALUE!</v>
      </c>
      <c r="C1092" s="240" t="str">
        <f aca="false">CONCATENATE("unused_",A1092)</f>
        <v>unused_DDR_XM3_B9D6</v>
      </c>
      <c r="D1092" s="241" t="e">
        <f aca="false">IF(LEN(VLOOKUP($A1092,#REF!,8,FALSE())),LEFT(VLOOKUP($A1092,#REF!,8,FALSE()),LEN(VLOOKUP($A1092,#REF!,8,FALSE()))-2),"")</f>
        <v>#VALUE!</v>
      </c>
      <c r="E1092" s="241" t="e">
        <f aca="false">IF(LEN(VLOOKUP($A1092,#REF!,4,FALSE())),IF(INDEX(#REF!,MATCH($A1092,#REF!,0),1),LEFT(VLOOKUP($A1092,#REF!,4,FALSE()),LEN(VLOOKUP($A1092,#REF!,4,FALSE()))-2),CONCATENATE(LEFT(VLOOKUP($A1092,#REF!,4,FALSE()),LEN(VLOOKUP($A1092,#REF!,4,FALSE()))-2),"*")),"")</f>
        <v>#VALUE!</v>
      </c>
      <c r="F1092" s="242" t="e">
        <f aca="false">IF(LEN(VLOOKUP($A1092,#REF!,5,FALSE())),IF(INDEX(#REF!,MATCH($A1092,#REF!,0),2),LEFT(VLOOKUP($A1092,#REF!,5,FALSE()),LEN(VLOOKUP($A1092,#REF!,5,FALSE()))-2),CONCATENATE(LEFT(VLOOKUP($A1092,#REF!,5,FALSE()),LEN(VLOOKUP($A1092,#REF!,5,FALSE()))-2),"*")),"")</f>
        <v>#VALUE!</v>
      </c>
      <c r="G1092" s="242" t="e">
        <f aca="false">IF(LEN(VLOOKUP($A1092,#REF!,6,FALSE())),IF(INDEX(#REF!,MATCH($A1092,#REF!,0),3),LEFT(VLOOKUP($A1092,#REF!,6,FALSE()),LEN(VLOOKUP($A1092,#REF!,6,FALSE()))-2),CONCATENATE(LEFT(VLOOKUP($A1092,#REF!,6,FALSE()),LEN(VLOOKUP($A1092,#REF!,6,FALSE()))-2),"*")),"")</f>
        <v>#VALUE!</v>
      </c>
      <c r="H1092" s="243" t="e">
        <f aca="false">IF(LEN(VLOOKUP($A1092,#REF!,7,FALSE())),IF(INDEX(#REF!,MATCH($A1092,#REF!,0),4),LEFT(VLOOKUP($A1092,#REF!,7,FALSE()),LEN(VLOOKUP($A1092,#REF!,7,FALSE()))-2),CONCATENATE(LEFT(VLOOKUP($A1092,#REF!,7,FALSE()),LEN(VLOOKUP($A1092,#REF!,7,FALSE()))-2),"*")),"")</f>
        <v>#VALUE!</v>
      </c>
      <c r="I1092" s="244" t="e">
        <f aca="false">IF(LEN(VLOOKUP($A1092,#REF!,8,FALSE())),UPPER(RIGHT(VLOOKUP($A1092,#REF!,8,FALSE()), 1)),"")</f>
        <v>#VALUE!</v>
      </c>
      <c r="J1092" s="242" t="e">
        <f aca="false">IF(LEN(VLOOKUP($A1092,#REF!,4,FALSE())),UPPER(RIGHT(VLOOKUP($A1092,#REF!,4,FALSE()), 1)),"")</f>
        <v>#VALUE!</v>
      </c>
      <c r="K1092" s="242" t="e">
        <f aca="false">IF(LEN(VLOOKUP($A1092,#REF!,5,FALSE())),UPPER(RIGHT(VLOOKUP($A1092,#REF!,5,FALSE()), 1)),"")</f>
        <v>#VALUE!</v>
      </c>
      <c r="L1092" s="242" t="e">
        <f aca="false">IF(LEN(VLOOKUP($A1092,#REF!,6,FALSE())),UPPER(RIGHT(VLOOKUP($A1092,#REF!,6,FALSE()), 1)),"")</f>
        <v>#VALUE!</v>
      </c>
      <c r="M1092" s="243" t="e">
        <f aca="false">IF(LEN(VLOOKUP($A1092,#REF!,7,FALSE())),UPPER(RIGHT(VLOOKUP($A1092,#REF!,7,FALSE()), 1)),"")</f>
        <v>#VALUE!</v>
      </c>
      <c r="N1092" s="185"/>
      <c r="O1092" s="185"/>
      <c r="P1092" s="185"/>
      <c r="Q1092" s="185"/>
      <c r="R1092" s="185"/>
      <c r="S1092" s="100" t="e">
        <f aca="false">HLOOKUP("Device Tree Pin Name",#REF!,MATCH($A1092,#REF!,0),FALSE())</f>
        <v>#VALUE!</v>
      </c>
      <c r="T1092" s="95" t="e">
        <f aca="false">HLOOKUP("power rail",#REF!,MATCH($A1092,#REF!,0),FALSE())</f>
        <v>#VALUE!</v>
      </c>
      <c r="U1092" s="96" t="e">
        <f aca="false">HLOOKUP("Wake Capable",#REF!,MATCH($A1092,#REF!,0),FALSE())</f>
        <v>#VALUE!</v>
      </c>
      <c r="V1092" s="96" t="e">
        <f aca="false">HLOOKUP("Strap",#REF!,MATCH($A1092,#REF!,0),FALSE())</f>
        <v>#VALUE!</v>
      </c>
      <c r="W1092" s="96"/>
      <c r="X1092" s="96"/>
      <c r="Y1092" s="96"/>
      <c r="Z1092" s="95"/>
      <c r="AA1092" s="95" t="e">
        <f aca="false">HLOOKUP("Pad type",#REF!,MATCH($A1092,#REF!,0),FALSE())</f>
        <v>#VALUE!</v>
      </c>
      <c r="AB1092" s="100"/>
      <c r="AC1092" s="100" t="e">
        <f aca="false">HLOOKUP("POR Pin State",#REF!,MATCH($A1092,#REF!,0),FALSE())</f>
        <v>#VALUE!</v>
      </c>
      <c r="AD1092" s="187"/>
      <c r="AE1092" s="187"/>
      <c r="AF1092" s="187"/>
      <c r="AG1092" s="187"/>
      <c r="AH1092" s="188"/>
      <c r="AI1092" s="189"/>
      <c r="AJ1092" s="189"/>
      <c r="AK1092" s="189"/>
      <c r="AL1092" s="189"/>
      <c r="AM1092" s="189"/>
      <c r="AN1092" s="189"/>
      <c r="AO1092" s="189"/>
      <c r="AP1092" s="188"/>
      <c r="AQ1092" s="239" t="s">
        <v>2668</v>
      </c>
      <c r="AR1092" s="104"/>
      <c r="AS1092" s="104"/>
      <c r="AT1092" s="104"/>
      <c r="AU1092" s="104"/>
      <c r="AV1092" s="104"/>
      <c r="AW1092" s="104"/>
      <c r="AX1092" s="104"/>
      <c r="AY1092" s="104"/>
      <c r="AZ1092" s="104"/>
      <c r="BA1092" s="104"/>
      <c r="BB1092" s="104"/>
      <c r="BC1092" s="104"/>
      <c r="BD1092" s="237"/>
      <c r="BE1092" s="228" t="s">
        <v>2669</v>
      </c>
      <c r="BF1092" s="108" t="e">
        <f aca="false">VLOOKUP($A1092,#REF!, 34, FALSE())</f>
        <v>#VALUE!</v>
      </c>
      <c r="BG1092" s="418" t="e">
        <f aca="false">VLOOKUP($A1092,#REF!, 22, FALSE())</f>
        <v>#VALUE!</v>
      </c>
      <c r="BH1092" s="109"/>
    </row>
    <row r="1093" customFormat="false" ht="15" hidden="false" customHeight="false" outlineLevel="0" collapsed="false">
      <c r="A1093" s="133" t="s">
        <v>2670</v>
      </c>
      <c r="B1093" s="86" t="e">
        <f aca="false">VLOOKUP($A1093,#REF!, 34, FALSE())</f>
        <v>#VALUE!</v>
      </c>
      <c r="C1093" s="245" t="str">
        <f aca="false">CONCATENATE("unused_",A1093)</f>
        <v>unused_DDR_XM3_B9D7</v>
      </c>
      <c r="D1093" s="246" t="e">
        <f aca="false">IF(LEN(VLOOKUP($A1093,#REF!,8,FALSE())),LEFT(VLOOKUP($A1093,#REF!,8,FALSE()),LEN(VLOOKUP($A1093,#REF!,8,FALSE()))-2),"")</f>
        <v>#VALUE!</v>
      </c>
      <c r="E1093" s="241" t="e">
        <f aca="false">IF(LEN(VLOOKUP($A1093,#REF!,4,FALSE())),IF(INDEX(#REF!,MATCH($A1093,#REF!,0),1),LEFT(VLOOKUP($A1093,#REF!,4,FALSE()),LEN(VLOOKUP($A1093,#REF!,4,FALSE()))-2),CONCATENATE(LEFT(VLOOKUP($A1093,#REF!,4,FALSE()),LEN(VLOOKUP($A1093,#REF!,4,FALSE()))-2),"*")),"")</f>
        <v>#VALUE!</v>
      </c>
      <c r="F1093" s="242" t="e">
        <f aca="false">IF(LEN(VLOOKUP($A1093,#REF!,5,FALSE())),IF(INDEX(#REF!,MATCH($A1093,#REF!,0),2),LEFT(VLOOKUP($A1093,#REF!,5,FALSE()),LEN(VLOOKUP($A1093,#REF!,5,FALSE()))-2),CONCATENATE(LEFT(VLOOKUP($A1093,#REF!,5,FALSE()),LEN(VLOOKUP($A1093,#REF!,5,FALSE()))-2),"*")),"")</f>
        <v>#VALUE!</v>
      </c>
      <c r="G1093" s="242" t="e">
        <f aca="false">IF(LEN(VLOOKUP($A1093,#REF!,6,FALSE())),IF(INDEX(#REF!,MATCH($A1093,#REF!,0),3),LEFT(VLOOKUP($A1093,#REF!,6,FALSE()),LEN(VLOOKUP($A1093,#REF!,6,FALSE()))-2),CONCATENATE(LEFT(VLOOKUP($A1093,#REF!,6,FALSE()),LEN(VLOOKUP($A1093,#REF!,6,FALSE()))-2),"*")),"")</f>
        <v>#VALUE!</v>
      </c>
      <c r="H1093" s="243" t="e">
        <f aca="false">IF(LEN(VLOOKUP($A1093,#REF!,7,FALSE())),IF(INDEX(#REF!,MATCH($A1093,#REF!,0),4),LEFT(VLOOKUP($A1093,#REF!,7,FALSE()),LEN(VLOOKUP($A1093,#REF!,7,FALSE()))-2),CONCATENATE(LEFT(VLOOKUP($A1093,#REF!,7,FALSE()),LEN(VLOOKUP($A1093,#REF!,7,FALSE()))-2),"*")),"")</f>
        <v>#VALUE!</v>
      </c>
      <c r="I1093" s="244" t="e">
        <f aca="false">IF(LEN(VLOOKUP($A1093,#REF!,8,FALSE())),UPPER(RIGHT(VLOOKUP($A1093,#REF!,8,FALSE()), 1)),"")</f>
        <v>#VALUE!</v>
      </c>
      <c r="J1093" s="242" t="e">
        <f aca="false">IF(LEN(VLOOKUP($A1093,#REF!,4,FALSE())),UPPER(RIGHT(VLOOKUP($A1093,#REF!,4,FALSE()), 1)),"")</f>
        <v>#VALUE!</v>
      </c>
      <c r="K1093" s="242" t="e">
        <f aca="false">IF(LEN(VLOOKUP($A1093,#REF!,5,FALSE())),UPPER(RIGHT(VLOOKUP($A1093,#REF!,5,FALSE()), 1)),"")</f>
        <v>#VALUE!</v>
      </c>
      <c r="L1093" s="242" t="e">
        <f aca="false">IF(LEN(VLOOKUP($A1093,#REF!,6,FALSE())),UPPER(RIGHT(VLOOKUP($A1093,#REF!,6,FALSE()), 1)),"")</f>
        <v>#VALUE!</v>
      </c>
      <c r="M1093" s="243" t="e">
        <f aca="false">IF(LEN(VLOOKUP($A1093,#REF!,7,FALSE())),UPPER(RIGHT(VLOOKUP($A1093,#REF!,7,FALSE()), 1)),"")</f>
        <v>#VALUE!</v>
      </c>
      <c r="N1093" s="185"/>
      <c r="O1093" s="185"/>
      <c r="P1093" s="185"/>
      <c r="Q1093" s="185"/>
      <c r="R1093" s="185"/>
      <c r="S1093" s="100" t="e">
        <f aca="false">HLOOKUP("Device Tree Pin Name",#REF!,MATCH($A1093,#REF!,0),FALSE())</f>
        <v>#VALUE!</v>
      </c>
      <c r="T1093" s="95" t="e">
        <f aca="false">HLOOKUP("power rail",#REF!,MATCH($A1093,#REF!,0),FALSE())</f>
        <v>#VALUE!</v>
      </c>
      <c r="U1093" s="96" t="e">
        <f aca="false">HLOOKUP("Wake Capable",#REF!,MATCH($A1093,#REF!,0),FALSE())</f>
        <v>#VALUE!</v>
      </c>
      <c r="V1093" s="96" t="e">
        <f aca="false">HLOOKUP("Strap",#REF!,MATCH($A1093,#REF!,0),FALSE())</f>
        <v>#VALUE!</v>
      </c>
      <c r="W1093" s="96"/>
      <c r="X1093" s="96"/>
      <c r="Y1093" s="96"/>
      <c r="Z1093" s="95"/>
      <c r="AA1093" s="95" t="e">
        <f aca="false">HLOOKUP("Pad type",#REF!,MATCH($A1093,#REF!,0),FALSE())</f>
        <v>#VALUE!</v>
      </c>
      <c r="AB1093" s="100"/>
      <c r="AC1093" s="100" t="e">
        <f aca="false">HLOOKUP("POR Pin State",#REF!,MATCH($A1093,#REF!,0),FALSE())</f>
        <v>#VALUE!</v>
      </c>
      <c r="AD1093" s="187"/>
      <c r="AE1093" s="187"/>
      <c r="AF1093" s="187"/>
      <c r="AG1093" s="187"/>
      <c r="AH1093" s="188"/>
      <c r="AI1093" s="189"/>
      <c r="AJ1093" s="189"/>
      <c r="AK1093" s="189"/>
      <c r="AL1093" s="189"/>
      <c r="AM1093" s="189"/>
      <c r="AN1093" s="189"/>
      <c r="AO1093" s="189"/>
      <c r="AP1093" s="188"/>
      <c r="AQ1093" s="239" t="s">
        <v>2671</v>
      </c>
      <c r="AR1093" s="104"/>
      <c r="AS1093" s="104"/>
      <c r="AT1093" s="104"/>
      <c r="AU1093" s="104"/>
      <c r="AV1093" s="104"/>
      <c r="AW1093" s="104"/>
      <c r="AX1093" s="104"/>
      <c r="AY1093" s="104"/>
      <c r="AZ1093" s="104"/>
      <c r="BA1093" s="104"/>
      <c r="BB1093" s="104"/>
      <c r="BC1093" s="104"/>
      <c r="BD1093" s="237"/>
      <c r="BE1093" s="228" t="s">
        <v>2672</v>
      </c>
      <c r="BF1093" s="108" t="e">
        <f aca="false">VLOOKUP($A1093,#REF!, 34, FALSE())</f>
        <v>#VALUE!</v>
      </c>
      <c r="BG1093" s="418" t="e">
        <f aca="false">VLOOKUP($A1093,#REF!, 22, FALSE())</f>
        <v>#VALUE!</v>
      </c>
      <c r="BH1093" s="109"/>
    </row>
    <row r="1094" customFormat="false" ht="15" hidden="false" customHeight="false" outlineLevel="0" collapsed="false">
      <c r="A1094" s="133" t="s">
        <v>2673</v>
      </c>
      <c r="B1094" s="86" t="e">
        <f aca="false">VLOOKUP($A1094,#REF!, 34, FALSE())</f>
        <v>#VALUE!</v>
      </c>
      <c r="C1094" s="245" t="str">
        <f aca="false">CONCATENATE("unused_",A1094)</f>
        <v>unused_DDR_XM3_B9DMI</v>
      </c>
      <c r="D1094" s="246" t="e">
        <f aca="false">IF(LEN(VLOOKUP($A1094,#REF!,8,FALSE())),LEFT(VLOOKUP($A1094,#REF!,8,FALSE()),LEN(VLOOKUP($A1094,#REF!,8,FALSE()))-2),"")</f>
        <v>#VALUE!</v>
      </c>
      <c r="E1094" s="241" t="e">
        <f aca="false">IF(LEN(VLOOKUP($A1094,#REF!,4,FALSE())),IF(INDEX(#REF!,MATCH($A1094,#REF!,0),1),LEFT(VLOOKUP($A1094,#REF!,4,FALSE()),LEN(VLOOKUP($A1094,#REF!,4,FALSE()))-2),CONCATENATE(LEFT(VLOOKUP($A1094,#REF!,4,FALSE()),LEN(VLOOKUP($A1094,#REF!,4,FALSE()))-2),"*")),"")</f>
        <v>#VALUE!</v>
      </c>
      <c r="F1094" s="242" t="e">
        <f aca="false">IF(LEN(VLOOKUP($A1094,#REF!,5,FALSE())),IF(INDEX(#REF!,MATCH($A1094,#REF!,0),2),LEFT(VLOOKUP($A1094,#REF!,5,FALSE()),LEN(VLOOKUP($A1094,#REF!,5,FALSE()))-2),CONCATENATE(LEFT(VLOOKUP($A1094,#REF!,5,FALSE()),LEN(VLOOKUP($A1094,#REF!,5,FALSE()))-2),"*")),"")</f>
        <v>#VALUE!</v>
      </c>
      <c r="G1094" s="242" t="e">
        <f aca="false">IF(LEN(VLOOKUP($A1094,#REF!,6,FALSE())),IF(INDEX(#REF!,MATCH($A1094,#REF!,0),3),LEFT(VLOOKUP($A1094,#REF!,6,FALSE()),LEN(VLOOKUP($A1094,#REF!,6,FALSE()))-2),CONCATENATE(LEFT(VLOOKUP($A1094,#REF!,6,FALSE()),LEN(VLOOKUP($A1094,#REF!,6,FALSE()))-2),"*")),"")</f>
        <v>#VALUE!</v>
      </c>
      <c r="H1094" s="243" t="e">
        <f aca="false">IF(LEN(VLOOKUP($A1094,#REF!,7,FALSE())),IF(INDEX(#REF!,MATCH($A1094,#REF!,0),4),LEFT(VLOOKUP($A1094,#REF!,7,FALSE()),LEN(VLOOKUP($A1094,#REF!,7,FALSE()))-2),CONCATENATE(LEFT(VLOOKUP($A1094,#REF!,7,FALSE()),LEN(VLOOKUP($A1094,#REF!,7,FALSE()))-2),"*")),"")</f>
        <v>#VALUE!</v>
      </c>
      <c r="I1094" s="244" t="e">
        <f aca="false">IF(LEN(VLOOKUP($A1094,#REF!,8,FALSE())),UPPER(RIGHT(VLOOKUP($A1094,#REF!,8,FALSE()), 1)),"")</f>
        <v>#VALUE!</v>
      </c>
      <c r="J1094" s="242" t="e">
        <f aca="false">IF(LEN(VLOOKUP($A1094,#REF!,4,FALSE())),UPPER(RIGHT(VLOOKUP($A1094,#REF!,4,FALSE()), 1)),"")</f>
        <v>#VALUE!</v>
      </c>
      <c r="K1094" s="242" t="e">
        <f aca="false">IF(LEN(VLOOKUP($A1094,#REF!,5,FALSE())),UPPER(RIGHT(VLOOKUP($A1094,#REF!,5,FALSE()), 1)),"")</f>
        <v>#VALUE!</v>
      </c>
      <c r="L1094" s="242" t="e">
        <f aca="false">IF(LEN(VLOOKUP($A1094,#REF!,6,FALSE())),UPPER(RIGHT(VLOOKUP($A1094,#REF!,6,FALSE()), 1)),"")</f>
        <v>#VALUE!</v>
      </c>
      <c r="M1094" s="243" t="e">
        <f aca="false">IF(LEN(VLOOKUP($A1094,#REF!,7,FALSE())),UPPER(RIGHT(VLOOKUP($A1094,#REF!,7,FALSE()), 1)),"")</f>
        <v>#VALUE!</v>
      </c>
      <c r="N1094" s="185"/>
      <c r="O1094" s="185"/>
      <c r="P1094" s="185"/>
      <c r="Q1094" s="185"/>
      <c r="R1094" s="185"/>
      <c r="S1094" s="100" t="e">
        <f aca="false">HLOOKUP("Device Tree Pin Name",#REF!,MATCH($A1094,#REF!,0),FALSE())</f>
        <v>#VALUE!</v>
      </c>
      <c r="T1094" s="95" t="e">
        <f aca="false">HLOOKUP("power rail",#REF!,MATCH($A1094,#REF!,0),FALSE())</f>
        <v>#VALUE!</v>
      </c>
      <c r="U1094" s="96" t="e">
        <f aca="false">HLOOKUP("Wake Capable",#REF!,MATCH($A1094,#REF!,0),FALSE())</f>
        <v>#VALUE!</v>
      </c>
      <c r="V1094" s="96" t="e">
        <f aca="false">HLOOKUP("Strap",#REF!,MATCH($A1094,#REF!,0),FALSE())</f>
        <v>#VALUE!</v>
      </c>
      <c r="W1094" s="96"/>
      <c r="X1094" s="96"/>
      <c r="Y1094" s="96"/>
      <c r="Z1094" s="95"/>
      <c r="AA1094" s="95" t="e">
        <f aca="false">HLOOKUP("Pad type",#REF!,MATCH($A1094,#REF!,0),FALSE())</f>
        <v>#VALUE!</v>
      </c>
      <c r="AB1094" s="100"/>
      <c r="AC1094" s="100" t="e">
        <f aca="false">HLOOKUP("POR Pin State",#REF!,MATCH($A1094,#REF!,0),FALSE())</f>
        <v>#VALUE!</v>
      </c>
      <c r="AD1094" s="187"/>
      <c r="AE1094" s="187"/>
      <c r="AF1094" s="187"/>
      <c r="AG1094" s="187"/>
      <c r="AH1094" s="188"/>
      <c r="AI1094" s="189"/>
      <c r="AJ1094" s="189"/>
      <c r="AK1094" s="189"/>
      <c r="AL1094" s="189"/>
      <c r="AM1094" s="189"/>
      <c r="AN1094" s="189"/>
      <c r="AO1094" s="189"/>
      <c r="AP1094" s="188"/>
      <c r="AQ1094" s="239" t="s">
        <v>2673</v>
      </c>
      <c r="AR1094" s="104"/>
      <c r="AS1094" s="104"/>
      <c r="AT1094" s="104"/>
      <c r="AU1094" s="104"/>
      <c r="AV1094" s="104"/>
      <c r="AW1094" s="104"/>
      <c r="AX1094" s="104"/>
      <c r="AY1094" s="104"/>
      <c r="AZ1094" s="104"/>
      <c r="BA1094" s="104"/>
      <c r="BB1094" s="104"/>
      <c r="BC1094" s="104"/>
      <c r="BD1094" s="237"/>
      <c r="BE1094" s="228" t="s">
        <v>2674</v>
      </c>
      <c r="BF1094" s="108" t="e">
        <f aca="false">VLOOKUP($A1094,#REF!, 34, FALSE())</f>
        <v>#VALUE!</v>
      </c>
      <c r="BG1094" s="418" t="e">
        <f aca="false">VLOOKUP($A1094,#REF!, 22, FALSE())</f>
        <v>#VALUE!</v>
      </c>
      <c r="BH1094" s="109"/>
    </row>
    <row r="1095" customFormat="false" ht="15" hidden="false" customHeight="false" outlineLevel="0" collapsed="false">
      <c r="A1095" s="133" t="s">
        <v>2675</v>
      </c>
      <c r="B1095" s="86" t="e">
        <f aca="false">VLOOKUP($A1095,#REF!, 34, FALSE())</f>
        <v>#VALUE!</v>
      </c>
      <c r="C1095" s="245" t="str">
        <f aca="false">CONCATENATE("unused_",A1095)</f>
        <v>unused_DDR_XM3_B9WCK_P</v>
      </c>
      <c r="D1095" s="246" t="e">
        <f aca="false">IF(LEN(VLOOKUP($A1095,#REF!,8,FALSE())),LEFT(VLOOKUP($A1095,#REF!,8,FALSE()),LEN(VLOOKUP($A1095,#REF!,8,FALSE()))-2),"")</f>
        <v>#VALUE!</v>
      </c>
      <c r="E1095" s="241" t="e">
        <f aca="false">IF(LEN(VLOOKUP($A1095,#REF!,4,FALSE())),IF(INDEX(#REF!,MATCH($A1095,#REF!,0),1),LEFT(VLOOKUP($A1095,#REF!,4,FALSE()),LEN(VLOOKUP($A1095,#REF!,4,FALSE()))-2),CONCATENATE(LEFT(VLOOKUP($A1095,#REF!,4,FALSE()),LEN(VLOOKUP($A1095,#REF!,4,FALSE()))-2),"*")),"")</f>
        <v>#VALUE!</v>
      </c>
      <c r="F1095" s="242" t="e">
        <f aca="false">IF(LEN(VLOOKUP($A1095,#REF!,5,FALSE())),IF(INDEX(#REF!,MATCH($A1095,#REF!,0),2),LEFT(VLOOKUP($A1095,#REF!,5,FALSE()),LEN(VLOOKUP($A1095,#REF!,5,FALSE()))-2),CONCATENATE(LEFT(VLOOKUP($A1095,#REF!,5,FALSE()),LEN(VLOOKUP($A1095,#REF!,5,FALSE()))-2),"*")),"")</f>
        <v>#VALUE!</v>
      </c>
      <c r="G1095" s="242" t="e">
        <f aca="false">IF(LEN(VLOOKUP($A1095,#REF!,6,FALSE())),IF(INDEX(#REF!,MATCH($A1095,#REF!,0),3),LEFT(VLOOKUP($A1095,#REF!,6,FALSE()),LEN(VLOOKUP($A1095,#REF!,6,FALSE()))-2),CONCATENATE(LEFT(VLOOKUP($A1095,#REF!,6,FALSE()),LEN(VLOOKUP($A1095,#REF!,6,FALSE()))-2),"*")),"")</f>
        <v>#VALUE!</v>
      </c>
      <c r="H1095" s="243" t="e">
        <f aca="false">IF(LEN(VLOOKUP($A1095,#REF!,7,FALSE())),IF(INDEX(#REF!,MATCH($A1095,#REF!,0),4),LEFT(VLOOKUP($A1095,#REF!,7,FALSE()),LEN(VLOOKUP($A1095,#REF!,7,FALSE()))-2),CONCATENATE(LEFT(VLOOKUP($A1095,#REF!,7,FALSE()),LEN(VLOOKUP($A1095,#REF!,7,FALSE()))-2),"*")),"")</f>
        <v>#VALUE!</v>
      </c>
      <c r="I1095" s="244" t="e">
        <f aca="false">IF(LEN(VLOOKUP($A1095,#REF!,8,FALSE())),UPPER(RIGHT(VLOOKUP($A1095,#REF!,8,FALSE()), 1)),"")</f>
        <v>#VALUE!</v>
      </c>
      <c r="J1095" s="242" t="e">
        <f aca="false">IF(LEN(VLOOKUP($A1095,#REF!,4,FALSE())),UPPER(RIGHT(VLOOKUP($A1095,#REF!,4,FALSE()), 1)),"")</f>
        <v>#VALUE!</v>
      </c>
      <c r="K1095" s="242" t="e">
        <f aca="false">IF(LEN(VLOOKUP($A1095,#REF!,5,FALSE())),UPPER(RIGHT(VLOOKUP($A1095,#REF!,5,FALSE()), 1)),"")</f>
        <v>#VALUE!</v>
      </c>
      <c r="L1095" s="242" t="e">
        <f aca="false">IF(LEN(VLOOKUP($A1095,#REF!,6,FALSE())),UPPER(RIGHT(VLOOKUP($A1095,#REF!,6,FALSE()), 1)),"")</f>
        <v>#VALUE!</v>
      </c>
      <c r="M1095" s="243" t="e">
        <f aca="false">IF(LEN(VLOOKUP($A1095,#REF!,7,FALSE())),UPPER(RIGHT(VLOOKUP($A1095,#REF!,7,FALSE()), 1)),"")</f>
        <v>#VALUE!</v>
      </c>
      <c r="N1095" s="185"/>
      <c r="O1095" s="185"/>
      <c r="P1095" s="185"/>
      <c r="Q1095" s="185"/>
      <c r="R1095" s="185"/>
      <c r="S1095" s="100" t="e">
        <f aca="false">HLOOKUP("Device Tree Pin Name",#REF!,MATCH($A1095,#REF!,0),FALSE())</f>
        <v>#VALUE!</v>
      </c>
      <c r="T1095" s="95" t="e">
        <f aca="false">HLOOKUP("power rail",#REF!,MATCH($A1095,#REF!,0),FALSE())</f>
        <v>#VALUE!</v>
      </c>
      <c r="U1095" s="96" t="e">
        <f aca="false">HLOOKUP("Wake Capable",#REF!,MATCH($A1095,#REF!,0),FALSE())</f>
        <v>#VALUE!</v>
      </c>
      <c r="V1095" s="96" t="e">
        <f aca="false">HLOOKUP("Strap",#REF!,MATCH($A1095,#REF!,0),FALSE())</f>
        <v>#VALUE!</v>
      </c>
      <c r="W1095" s="96"/>
      <c r="X1095" s="96"/>
      <c r="Y1095" s="96"/>
      <c r="Z1095" s="95"/>
      <c r="AA1095" s="95" t="e">
        <f aca="false">HLOOKUP("Pad type",#REF!,MATCH($A1095,#REF!,0),FALSE())</f>
        <v>#VALUE!</v>
      </c>
      <c r="AB1095" s="100"/>
      <c r="AC1095" s="100" t="e">
        <f aca="false">HLOOKUP("POR Pin State",#REF!,MATCH($A1095,#REF!,0),FALSE())</f>
        <v>#VALUE!</v>
      </c>
      <c r="AD1095" s="187"/>
      <c r="AE1095" s="187"/>
      <c r="AF1095" s="187"/>
      <c r="AG1095" s="187"/>
      <c r="AH1095" s="188"/>
      <c r="AI1095" s="189"/>
      <c r="AJ1095" s="189"/>
      <c r="AK1095" s="189"/>
      <c r="AL1095" s="189"/>
      <c r="AM1095" s="189"/>
      <c r="AN1095" s="189"/>
      <c r="AO1095" s="189"/>
      <c r="AP1095" s="188"/>
      <c r="AQ1095" s="239" t="s">
        <v>2675</v>
      </c>
      <c r="AR1095" s="104"/>
      <c r="AS1095" s="104"/>
      <c r="AT1095" s="104"/>
      <c r="AU1095" s="104"/>
      <c r="AV1095" s="104"/>
      <c r="AW1095" s="104"/>
      <c r="AX1095" s="104"/>
      <c r="AY1095" s="104"/>
      <c r="AZ1095" s="104"/>
      <c r="BA1095" s="104"/>
      <c r="BB1095" s="104"/>
      <c r="BC1095" s="104"/>
      <c r="BD1095" s="237"/>
      <c r="BE1095" s="228" t="s">
        <v>2676</v>
      </c>
      <c r="BF1095" s="108" t="e">
        <f aca="false">VLOOKUP($A1095,#REF!, 34, FALSE())</f>
        <v>#VALUE!</v>
      </c>
      <c r="BG1095" s="418" t="e">
        <f aca="false">VLOOKUP($A1095,#REF!, 22, FALSE())</f>
        <v>#VALUE!</v>
      </c>
      <c r="BH1095" s="109"/>
    </row>
    <row r="1096" customFormat="false" ht="15" hidden="false" customHeight="false" outlineLevel="0" collapsed="false">
      <c r="A1096" s="1" t="s">
        <v>2677</v>
      </c>
      <c r="B1096" s="86" t="e">
        <f aca="false">VLOOKUP($A1096,#REF!, 34, FALSE())</f>
        <v>#VALUE!</v>
      </c>
      <c r="C1096" s="245" t="str">
        <f aca="false">CONCATENATE("unused_",A1096)</f>
        <v>unused_DDR_XM3_B9WCK_N</v>
      </c>
      <c r="D1096" s="246" t="e">
        <f aca="false">IF(LEN(VLOOKUP($A1096,#REF!,8,FALSE())),LEFT(VLOOKUP($A1096,#REF!,8,FALSE()),LEN(VLOOKUP($A1096,#REF!,8,FALSE()))-2),"")</f>
        <v>#VALUE!</v>
      </c>
      <c r="E1096" s="241" t="e">
        <f aca="false">IF(LEN(VLOOKUP($A1096,#REF!,4,FALSE())),IF(INDEX(#REF!,MATCH($A1096,#REF!,0),1),LEFT(VLOOKUP($A1096,#REF!,4,FALSE()),LEN(VLOOKUP($A1096,#REF!,4,FALSE()))-2),CONCATENATE(LEFT(VLOOKUP($A1096,#REF!,4,FALSE()),LEN(VLOOKUP($A1096,#REF!,4,FALSE()))-2),"*")),"")</f>
        <v>#VALUE!</v>
      </c>
      <c r="F1096" s="242" t="e">
        <f aca="false">IF(LEN(VLOOKUP($A1096,#REF!,5,FALSE())),IF(INDEX(#REF!,MATCH($A1096,#REF!,0),2),LEFT(VLOOKUP($A1096,#REF!,5,FALSE()),LEN(VLOOKUP($A1096,#REF!,5,FALSE()))-2),CONCATENATE(LEFT(VLOOKUP($A1096,#REF!,5,FALSE()),LEN(VLOOKUP($A1096,#REF!,5,FALSE()))-2),"*")),"")</f>
        <v>#VALUE!</v>
      </c>
      <c r="G1096" s="242" t="e">
        <f aca="false">IF(LEN(VLOOKUP($A1096,#REF!,6,FALSE())),IF(INDEX(#REF!,MATCH($A1096,#REF!,0),3),LEFT(VLOOKUP($A1096,#REF!,6,FALSE()),LEN(VLOOKUP($A1096,#REF!,6,FALSE()))-2),CONCATENATE(LEFT(VLOOKUP($A1096,#REF!,6,FALSE()),LEN(VLOOKUP($A1096,#REF!,6,FALSE()))-2),"*")),"")</f>
        <v>#VALUE!</v>
      </c>
      <c r="H1096" s="243" t="e">
        <f aca="false">IF(LEN(VLOOKUP($A1096,#REF!,7,FALSE())),IF(INDEX(#REF!,MATCH($A1096,#REF!,0),4),LEFT(VLOOKUP($A1096,#REF!,7,FALSE()),LEN(VLOOKUP($A1096,#REF!,7,FALSE()))-2),CONCATENATE(LEFT(VLOOKUP($A1096,#REF!,7,FALSE()),LEN(VLOOKUP($A1096,#REF!,7,FALSE()))-2),"*")),"")</f>
        <v>#VALUE!</v>
      </c>
      <c r="I1096" s="244" t="e">
        <f aca="false">IF(LEN(VLOOKUP($A1096,#REF!,8,FALSE())),UPPER(RIGHT(VLOOKUP($A1096,#REF!,8,FALSE()), 1)),"")</f>
        <v>#VALUE!</v>
      </c>
      <c r="J1096" s="242" t="e">
        <f aca="false">IF(LEN(VLOOKUP($A1096,#REF!,4,FALSE())),UPPER(RIGHT(VLOOKUP($A1096,#REF!,4,FALSE()), 1)),"")</f>
        <v>#VALUE!</v>
      </c>
      <c r="K1096" s="242" t="e">
        <f aca="false">IF(LEN(VLOOKUP($A1096,#REF!,5,FALSE())),UPPER(RIGHT(VLOOKUP($A1096,#REF!,5,FALSE()), 1)),"")</f>
        <v>#VALUE!</v>
      </c>
      <c r="L1096" s="242" t="e">
        <f aca="false">IF(LEN(VLOOKUP($A1096,#REF!,6,FALSE())),UPPER(RIGHT(VLOOKUP($A1096,#REF!,6,FALSE()), 1)),"")</f>
        <v>#VALUE!</v>
      </c>
      <c r="M1096" s="243" t="e">
        <f aca="false">IF(LEN(VLOOKUP($A1096,#REF!,7,FALSE())),UPPER(RIGHT(VLOOKUP($A1096,#REF!,7,FALSE()), 1)),"")</f>
        <v>#VALUE!</v>
      </c>
      <c r="N1096" s="185"/>
      <c r="O1096" s="185"/>
      <c r="P1096" s="185"/>
      <c r="Q1096" s="185"/>
      <c r="R1096" s="185"/>
      <c r="S1096" s="100" t="e">
        <f aca="false">HLOOKUP("Device Tree Pin Name",#REF!,MATCH($A1096,#REF!,0),FALSE())</f>
        <v>#VALUE!</v>
      </c>
      <c r="T1096" s="95" t="e">
        <f aca="false">HLOOKUP("power rail",#REF!,MATCH($A1096,#REF!,0),FALSE())</f>
        <v>#VALUE!</v>
      </c>
      <c r="U1096" s="96" t="e">
        <f aca="false">HLOOKUP("Wake Capable",#REF!,MATCH($A1096,#REF!,0),FALSE())</f>
        <v>#VALUE!</v>
      </c>
      <c r="V1096" s="96" t="e">
        <f aca="false">HLOOKUP("Strap",#REF!,MATCH($A1096,#REF!,0),FALSE())</f>
        <v>#VALUE!</v>
      </c>
      <c r="W1096" s="96"/>
      <c r="X1096" s="96"/>
      <c r="Y1096" s="96"/>
      <c r="Z1096" s="95"/>
      <c r="AA1096" s="95" t="e">
        <f aca="false">HLOOKUP("Pad type",#REF!,MATCH($A1096,#REF!,0),FALSE())</f>
        <v>#VALUE!</v>
      </c>
      <c r="AB1096" s="100"/>
      <c r="AC1096" s="100" t="e">
        <f aca="false">HLOOKUP("POR Pin State",#REF!,MATCH($A1096,#REF!,0),FALSE())</f>
        <v>#VALUE!</v>
      </c>
      <c r="AD1096" s="187"/>
      <c r="AE1096" s="187"/>
      <c r="AF1096" s="187"/>
      <c r="AG1096" s="187"/>
      <c r="AH1096" s="188"/>
      <c r="AI1096" s="189"/>
      <c r="AJ1096" s="189"/>
      <c r="AK1096" s="189"/>
      <c r="AL1096" s="189"/>
      <c r="AM1096" s="189"/>
      <c r="AN1096" s="189"/>
      <c r="AO1096" s="189"/>
      <c r="AP1096" s="188"/>
      <c r="AQ1096" s="239" t="s">
        <v>2677</v>
      </c>
      <c r="AR1096" s="104"/>
      <c r="AS1096" s="104"/>
      <c r="AT1096" s="104"/>
      <c r="AU1096" s="104"/>
      <c r="AV1096" s="104"/>
      <c r="AW1096" s="104"/>
      <c r="AX1096" s="104"/>
      <c r="AY1096" s="104"/>
      <c r="AZ1096" s="104"/>
      <c r="BA1096" s="104"/>
      <c r="BB1096" s="104"/>
      <c r="BC1096" s="104"/>
      <c r="BD1096" s="237"/>
      <c r="BE1096" s="228" t="s">
        <v>2678</v>
      </c>
      <c r="BF1096" s="108" t="e">
        <f aca="false">VLOOKUP($A1096,#REF!, 34, FALSE())</f>
        <v>#VALUE!</v>
      </c>
      <c r="BG1096" s="418" t="e">
        <f aca="false">VLOOKUP($A1096,#REF!, 22, FALSE())</f>
        <v>#VALUE!</v>
      </c>
      <c r="BH1096" s="109"/>
    </row>
    <row r="1097" customFormat="false" ht="15" hidden="false" customHeight="false" outlineLevel="0" collapsed="false">
      <c r="A1097" s="1" t="s">
        <v>2679</v>
      </c>
      <c r="B1097" s="86" t="e">
        <f aca="false">VLOOKUP($A1097,#REF!, 34, FALSE())</f>
        <v>#VALUE!</v>
      </c>
      <c r="C1097" s="245" t="str">
        <f aca="false">CONCATENATE("unused_",A1097)</f>
        <v>unused_DDR_XM3_B9RDQS_P</v>
      </c>
      <c r="D1097" s="246" t="e">
        <f aca="false">IF(LEN(VLOOKUP($A1097,#REF!,8,FALSE())),LEFT(VLOOKUP($A1097,#REF!,8,FALSE()),LEN(VLOOKUP($A1097,#REF!,8,FALSE()))-2),"")</f>
        <v>#VALUE!</v>
      </c>
      <c r="E1097" s="241" t="e">
        <f aca="false">IF(LEN(VLOOKUP($A1097,#REF!,4,FALSE())),IF(INDEX(#REF!,MATCH($A1097,#REF!,0),1),LEFT(VLOOKUP($A1097,#REF!,4,FALSE()),LEN(VLOOKUP($A1097,#REF!,4,FALSE()))-2),CONCATENATE(LEFT(VLOOKUP($A1097,#REF!,4,FALSE()),LEN(VLOOKUP($A1097,#REF!,4,FALSE()))-2),"*")),"")</f>
        <v>#VALUE!</v>
      </c>
      <c r="F1097" s="242" t="e">
        <f aca="false">IF(LEN(VLOOKUP($A1097,#REF!,5,FALSE())),IF(INDEX(#REF!,MATCH($A1097,#REF!,0),2),LEFT(VLOOKUP($A1097,#REF!,5,FALSE()),LEN(VLOOKUP($A1097,#REF!,5,FALSE()))-2),CONCATENATE(LEFT(VLOOKUP($A1097,#REF!,5,FALSE()),LEN(VLOOKUP($A1097,#REF!,5,FALSE()))-2),"*")),"")</f>
        <v>#VALUE!</v>
      </c>
      <c r="G1097" s="242" t="e">
        <f aca="false">IF(LEN(VLOOKUP($A1097,#REF!,6,FALSE())),IF(INDEX(#REF!,MATCH($A1097,#REF!,0),3),LEFT(VLOOKUP($A1097,#REF!,6,FALSE()),LEN(VLOOKUP($A1097,#REF!,6,FALSE()))-2),CONCATENATE(LEFT(VLOOKUP($A1097,#REF!,6,FALSE()),LEN(VLOOKUP($A1097,#REF!,6,FALSE()))-2),"*")),"")</f>
        <v>#VALUE!</v>
      </c>
      <c r="H1097" s="243" t="e">
        <f aca="false">IF(LEN(VLOOKUP($A1097,#REF!,7,FALSE())),IF(INDEX(#REF!,MATCH($A1097,#REF!,0),4),LEFT(VLOOKUP($A1097,#REF!,7,FALSE()),LEN(VLOOKUP($A1097,#REF!,7,FALSE()))-2),CONCATENATE(LEFT(VLOOKUP($A1097,#REF!,7,FALSE()),LEN(VLOOKUP($A1097,#REF!,7,FALSE()))-2),"*")),"")</f>
        <v>#VALUE!</v>
      </c>
      <c r="I1097" s="244" t="e">
        <f aca="false">IF(LEN(VLOOKUP($A1097,#REF!,8,FALSE())),UPPER(RIGHT(VLOOKUP($A1097,#REF!,8,FALSE()), 1)),"")</f>
        <v>#VALUE!</v>
      </c>
      <c r="J1097" s="242" t="e">
        <f aca="false">IF(LEN(VLOOKUP($A1097,#REF!,4,FALSE())),UPPER(RIGHT(VLOOKUP($A1097,#REF!,4,FALSE()), 1)),"")</f>
        <v>#VALUE!</v>
      </c>
      <c r="K1097" s="242" t="e">
        <f aca="false">IF(LEN(VLOOKUP($A1097,#REF!,5,FALSE())),UPPER(RIGHT(VLOOKUP($A1097,#REF!,5,FALSE()), 1)),"")</f>
        <v>#VALUE!</v>
      </c>
      <c r="L1097" s="242" t="e">
        <f aca="false">IF(LEN(VLOOKUP($A1097,#REF!,6,FALSE())),UPPER(RIGHT(VLOOKUP($A1097,#REF!,6,FALSE()), 1)),"")</f>
        <v>#VALUE!</v>
      </c>
      <c r="M1097" s="243" t="e">
        <f aca="false">IF(LEN(VLOOKUP($A1097,#REF!,7,FALSE())),UPPER(RIGHT(VLOOKUP($A1097,#REF!,7,FALSE()), 1)),"")</f>
        <v>#VALUE!</v>
      </c>
      <c r="N1097" s="185"/>
      <c r="O1097" s="185"/>
      <c r="P1097" s="185"/>
      <c r="Q1097" s="185"/>
      <c r="R1097" s="185"/>
      <c r="S1097" s="100" t="e">
        <f aca="false">HLOOKUP("Device Tree Pin Name",#REF!,MATCH($A1097,#REF!,0),FALSE())</f>
        <v>#VALUE!</v>
      </c>
      <c r="T1097" s="95" t="e">
        <f aca="false">HLOOKUP("power rail",#REF!,MATCH($A1097,#REF!,0),FALSE())</f>
        <v>#VALUE!</v>
      </c>
      <c r="U1097" s="96" t="e">
        <f aca="false">HLOOKUP("Wake Capable",#REF!,MATCH($A1097,#REF!,0),FALSE())</f>
        <v>#VALUE!</v>
      </c>
      <c r="V1097" s="96" t="e">
        <f aca="false">HLOOKUP("Strap",#REF!,MATCH($A1097,#REF!,0),FALSE())</f>
        <v>#VALUE!</v>
      </c>
      <c r="W1097" s="96"/>
      <c r="X1097" s="96"/>
      <c r="Y1097" s="96"/>
      <c r="Z1097" s="95"/>
      <c r="AA1097" s="95" t="e">
        <f aca="false">HLOOKUP("Pad type",#REF!,MATCH($A1097,#REF!,0),FALSE())</f>
        <v>#VALUE!</v>
      </c>
      <c r="AB1097" s="100"/>
      <c r="AC1097" s="100" t="e">
        <f aca="false">HLOOKUP("POR Pin State",#REF!,MATCH($A1097,#REF!,0),FALSE())</f>
        <v>#VALUE!</v>
      </c>
      <c r="AD1097" s="187"/>
      <c r="AE1097" s="187"/>
      <c r="AF1097" s="187"/>
      <c r="AG1097" s="187"/>
      <c r="AH1097" s="188"/>
      <c r="AI1097" s="189"/>
      <c r="AJ1097" s="189"/>
      <c r="AK1097" s="189"/>
      <c r="AL1097" s="189"/>
      <c r="AM1097" s="189"/>
      <c r="AN1097" s="189"/>
      <c r="AO1097" s="189"/>
      <c r="AP1097" s="188"/>
      <c r="AQ1097" s="239" t="s">
        <v>2679</v>
      </c>
      <c r="AR1097" s="104"/>
      <c r="AS1097" s="104"/>
      <c r="AT1097" s="104"/>
      <c r="AU1097" s="104"/>
      <c r="AV1097" s="104"/>
      <c r="AW1097" s="104"/>
      <c r="AX1097" s="104"/>
      <c r="AY1097" s="104"/>
      <c r="AZ1097" s="104"/>
      <c r="BA1097" s="104"/>
      <c r="BB1097" s="104"/>
      <c r="BC1097" s="104"/>
      <c r="BD1097" s="237"/>
      <c r="BE1097" s="228" t="s">
        <v>2680</v>
      </c>
      <c r="BF1097" s="108" t="e">
        <f aca="false">VLOOKUP($A1097,#REF!, 34, FALSE())</f>
        <v>#VALUE!</v>
      </c>
      <c r="BG1097" s="418" t="e">
        <f aca="false">VLOOKUP($A1097,#REF!, 22, FALSE())</f>
        <v>#VALUE!</v>
      </c>
      <c r="BH1097" s="109"/>
    </row>
    <row r="1098" customFormat="false" ht="15" hidden="false" customHeight="false" outlineLevel="0" collapsed="false">
      <c r="A1098" s="1" t="s">
        <v>2681</v>
      </c>
      <c r="B1098" s="86" t="e">
        <f aca="false">VLOOKUP($A1098,#REF!, 34, FALSE())</f>
        <v>#VALUE!</v>
      </c>
      <c r="C1098" s="245" t="str">
        <f aca="false">CONCATENATE("unused_",A1098)</f>
        <v>unused_DDR_XM3_B9RDQS_N</v>
      </c>
      <c r="D1098" s="246" t="e">
        <f aca="false">IF(LEN(VLOOKUP($A1098,#REF!,8,FALSE())),LEFT(VLOOKUP($A1098,#REF!,8,FALSE()),LEN(VLOOKUP($A1098,#REF!,8,FALSE()))-2),"")</f>
        <v>#VALUE!</v>
      </c>
      <c r="E1098" s="241" t="e">
        <f aca="false">IF(LEN(VLOOKUP($A1098,#REF!,4,FALSE())),IF(INDEX(#REF!,MATCH($A1098,#REF!,0),1),LEFT(VLOOKUP($A1098,#REF!,4,FALSE()),LEN(VLOOKUP($A1098,#REF!,4,FALSE()))-2),CONCATENATE(LEFT(VLOOKUP($A1098,#REF!,4,FALSE()),LEN(VLOOKUP($A1098,#REF!,4,FALSE()))-2),"*")),"")</f>
        <v>#VALUE!</v>
      </c>
      <c r="F1098" s="242" t="e">
        <f aca="false">IF(LEN(VLOOKUP($A1098,#REF!,5,FALSE())),IF(INDEX(#REF!,MATCH($A1098,#REF!,0),2),LEFT(VLOOKUP($A1098,#REF!,5,FALSE()),LEN(VLOOKUP($A1098,#REF!,5,FALSE()))-2),CONCATENATE(LEFT(VLOOKUP($A1098,#REF!,5,FALSE()),LEN(VLOOKUP($A1098,#REF!,5,FALSE()))-2),"*")),"")</f>
        <v>#VALUE!</v>
      </c>
      <c r="G1098" s="242" t="e">
        <f aca="false">IF(LEN(VLOOKUP($A1098,#REF!,6,FALSE())),IF(INDEX(#REF!,MATCH($A1098,#REF!,0),3),LEFT(VLOOKUP($A1098,#REF!,6,FALSE()),LEN(VLOOKUP($A1098,#REF!,6,FALSE()))-2),CONCATENATE(LEFT(VLOOKUP($A1098,#REF!,6,FALSE()),LEN(VLOOKUP($A1098,#REF!,6,FALSE()))-2),"*")),"")</f>
        <v>#VALUE!</v>
      </c>
      <c r="H1098" s="243" t="e">
        <f aca="false">IF(LEN(VLOOKUP($A1098,#REF!,7,FALSE())),IF(INDEX(#REF!,MATCH($A1098,#REF!,0),4),LEFT(VLOOKUP($A1098,#REF!,7,FALSE()),LEN(VLOOKUP($A1098,#REF!,7,FALSE()))-2),CONCATENATE(LEFT(VLOOKUP($A1098,#REF!,7,FALSE()),LEN(VLOOKUP($A1098,#REF!,7,FALSE()))-2),"*")),"")</f>
        <v>#VALUE!</v>
      </c>
      <c r="I1098" s="244" t="e">
        <f aca="false">IF(LEN(VLOOKUP($A1098,#REF!,8,FALSE())),UPPER(RIGHT(VLOOKUP($A1098,#REF!,8,FALSE()), 1)),"")</f>
        <v>#VALUE!</v>
      </c>
      <c r="J1098" s="242" t="e">
        <f aca="false">IF(LEN(VLOOKUP($A1098,#REF!,4,FALSE())),UPPER(RIGHT(VLOOKUP($A1098,#REF!,4,FALSE()), 1)),"")</f>
        <v>#VALUE!</v>
      </c>
      <c r="K1098" s="242" t="e">
        <f aca="false">IF(LEN(VLOOKUP($A1098,#REF!,5,FALSE())),UPPER(RIGHT(VLOOKUP($A1098,#REF!,5,FALSE()), 1)),"")</f>
        <v>#VALUE!</v>
      </c>
      <c r="L1098" s="242" t="e">
        <f aca="false">IF(LEN(VLOOKUP($A1098,#REF!,6,FALSE())),UPPER(RIGHT(VLOOKUP($A1098,#REF!,6,FALSE()), 1)),"")</f>
        <v>#VALUE!</v>
      </c>
      <c r="M1098" s="243" t="e">
        <f aca="false">IF(LEN(VLOOKUP($A1098,#REF!,7,FALSE())),UPPER(RIGHT(VLOOKUP($A1098,#REF!,7,FALSE()), 1)),"")</f>
        <v>#VALUE!</v>
      </c>
      <c r="N1098" s="185"/>
      <c r="O1098" s="185"/>
      <c r="P1098" s="185"/>
      <c r="Q1098" s="185"/>
      <c r="R1098" s="185"/>
      <c r="S1098" s="100" t="e">
        <f aca="false">HLOOKUP("Device Tree Pin Name",#REF!,MATCH($A1098,#REF!,0),FALSE())</f>
        <v>#VALUE!</v>
      </c>
      <c r="T1098" s="95" t="e">
        <f aca="false">HLOOKUP("power rail",#REF!,MATCH($A1098,#REF!,0),FALSE())</f>
        <v>#VALUE!</v>
      </c>
      <c r="U1098" s="96" t="e">
        <f aca="false">HLOOKUP("Wake Capable",#REF!,MATCH($A1098,#REF!,0),FALSE())</f>
        <v>#VALUE!</v>
      </c>
      <c r="V1098" s="96" t="e">
        <f aca="false">HLOOKUP("Strap",#REF!,MATCH($A1098,#REF!,0),FALSE())</f>
        <v>#VALUE!</v>
      </c>
      <c r="W1098" s="96"/>
      <c r="X1098" s="96"/>
      <c r="Y1098" s="96"/>
      <c r="Z1098" s="95"/>
      <c r="AA1098" s="95" t="e">
        <f aca="false">HLOOKUP("Pad type",#REF!,MATCH($A1098,#REF!,0),FALSE())</f>
        <v>#VALUE!</v>
      </c>
      <c r="AB1098" s="100"/>
      <c r="AC1098" s="100" t="e">
        <f aca="false">HLOOKUP("POR Pin State",#REF!,MATCH($A1098,#REF!,0),FALSE())</f>
        <v>#VALUE!</v>
      </c>
      <c r="AD1098" s="187"/>
      <c r="AE1098" s="187"/>
      <c r="AF1098" s="187"/>
      <c r="AG1098" s="187"/>
      <c r="AH1098" s="188"/>
      <c r="AI1098" s="189"/>
      <c r="AJ1098" s="189"/>
      <c r="AK1098" s="189"/>
      <c r="AL1098" s="189"/>
      <c r="AM1098" s="189"/>
      <c r="AN1098" s="189"/>
      <c r="AO1098" s="189"/>
      <c r="AP1098" s="188"/>
      <c r="AQ1098" s="239" t="s">
        <v>2681</v>
      </c>
      <c r="AR1098" s="104"/>
      <c r="AS1098" s="104"/>
      <c r="AT1098" s="104"/>
      <c r="AU1098" s="104"/>
      <c r="AV1098" s="104"/>
      <c r="AW1098" s="104"/>
      <c r="AX1098" s="104"/>
      <c r="AY1098" s="104"/>
      <c r="AZ1098" s="104"/>
      <c r="BA1098" s="104"/>
      <c r="BB1098" s="104"/>
      <c r="BC1098" s="104"/>
      <c r="BD1098" s="237"/>
      <c r="BE1098" s="228" t="s">
        <v>2682</v>
      </c>
      <c r="BF1098" s="108" t="e">
        <f aca="false">VLOOKUP($A1098,#REF!, 34, FALSE())</f>
        <v>#VALUE!</v>
      </c>
      <c r="BG1098" s="418" t="e">
        <f aca="false">VLOOKUP($A1098,#REF!, 22, FALSE())</f>
        <v>#VALUE!</v>
      </c>
      <c r="BH1098" s="109"/>
    </row>
    <row r="1099" customFormat="false" ht="15.75" hidden="false" customHeight="false" outlineLevel="0" collapsed="false">
      <c r="A1099" s="247" t="s">
        <v>2683</v>
      </c>
      <c r="B1099" s="247" t="s">
        <v>2684</v>
      </c>
      <c r="C1099" s="248"/>
      <c r="D1099" s="249"/>
      <c r="E1099" s="250"/>
      <c r="F1099" s="251"/>
      <c r="G1099" s="251"/>
      <c r="H1099" s="252"/>
      <c r="I1099" s="253"/>
      <c r="J1099" s="251"/>
      <c r="K1099" s="251"/>
      <c r="L1099" s="251"/>
      <c r="M1099" s="252"/>
      <c r="N1099" s="185"/>
      <c r="O1099" s="185"/>
      <c r="P1099" s="185"/>
      <c r="Q1099" s="185"/>
      <c r="R1099" s="185"/>
      <c r="S1099" s="254"/>
      <c r="T1099" s="255"/>
      <c r="U1099" s="256"/>
      <c r="V1099" s="256"/>
      <c r="W1099" s="256"/>
      <c r="X1099" s="256"/>
      <c r="Y1099" s="256"/>
      <c r="Z1099" s="255"/>
      <c r="AA1099" s="255"/>
      <c r="AB1099" s="113"/>
      <c r="AC1099" s="113"/>
      <c r="AD1099" s="187"/>
      <c r="AE1099" s="187"/>
      <c r="AF1099" s="187"/>
      <c r="AG1099" s="187"/>
      <c r="AH1099" s="188"/>
      <c r="AI1099" s="189"/>
      <c r="AJ1099" s="189"/>
      <c r="AK1099" s="189"/>
      <c r="AL1099" s="189"/>
      <c r="AM1099" s="189"/>
      <c r="AN1099" s="189"/>
      <c r="AO1099" s="189"/>
      <c r="AP1099" s="188"/>
      <c r="AQ1099" s="104"/>
      <c r="AR1099" s="104"/>
      <c r="AS1099" s="104"/>
      <c r="AT1099" s="104"/>
      <c r="AU1099" s="104"/>
      <c r="AV1099" s="104"/>
      <c r="AW1099" s="104"/>
      <c r="AX1099" s="104"/>
      <c r="AY1099" s="104"/>
      <c r="AZ1099" s="104"/>
      <c r="BA1099" s="104"/>
      <c r="BB1099" s="104"/>
      <c r="BC1099" s="257" t="s">
        <v>1118</v>
      </c>
      <c r="BD1099" s="258"/>
      <c r="BE1099" s="258"/>
      <c r="BF1099" s="247" t="s">
        <v>2684</v>
      </c>
      <c r="BG1099" s="162"/>
      <c r="BH1099" s="235"/>
    </row>
    <row r="1100" customFormat="false" ht="15" hidden="false" customHeight="false" outlineLevel="0" collapsed="false">
      <c r="A1100" s="1" t="s">
        <v>2685</v>
      </c>
      <c r="B1100" s="86" t="e">
        <f aca="false">VLOOKUP($A1100,#REF!, 34, FALSE())</f>
        <v>#VALUE!</v>
      </c>
      <c r="C1100" s="245" t="str">
        <f aca="false">CONCATENATE("unused_",A1100)</f>
        <v>unused_DDR_RESET0_N</v>
      </c>
      <c r="D1100" s="246" t="e">
        <f aca="false">IF(LEN(VLOOKUP($A1100,#REF!,8,FALSE())),LEFT(VLOOKUP($A1100,#REF!,8,FALSE()),LEN(VLOOKUP($A1100,#REF!,8,FALSE()))-2),"")</f>
        <v>#VALUE!</v>
      </c>
      <c r="E1100" s="241" t="e">
        <f aca="false">IF(LEN(VLOOKUP($A1100,#REF!,4,FALSE())),IF(INDEX(#REF!,MATCH($A1100,#REF!,0),1),LEFT(VLOOKUP($A1100,#REF!,4,FALSE()),LEN(VLOOKUP($A1100,#REF!,4,FALSE()))-2),CONCATENATE(LEFT(VLOOKUP($A1100,#REF!,4,FALSE()),LEN(VLOOKUP($A1100,#REF!,4,FALSE()))-2),"*")),"")</f>
        <v>#VALUE!</v>
      </c>
      <c r="F1100" s="242" t="e">
        <f aca="false">IF(LEN(VLOOKUP($A1100,#REF!,5,FALSE())),IF(INDEX(#REF!,MATCH($A1100,#REF!,0),2),LEFT(VLOOKUP($A1100,#REF!,5,FALSE()),LEN(VLOOKUP($A1100,#REF!,5,FALSE()))-2),CONCATENATE(LEFT(VLOOKUP($A1100,#REF!,5,FALSE()),LEN(VLOOKUP($A1100,#REF!,5,FALSE()))-2),"*")),"")</f>
        <v>#VALUE!</v>
      </c>
      <c r="G1100" s="242" t="e">
        <f aca="false">IF(LEN(VLOOKUP($A1100,#REF!,6,FALSE())),IF(INDEX(#REF!,MATCH($A1100,#REF!,0),3),LEFT(VLOOKUP($A1100,#REF!,6,FALSE()),LEN(VLOOKUP($A1100,#REF!,6,FALSE()))-2),CONCATENATE(LEFT(VLOOKUP($A1100,#REF!,6,FALSE()),LEN(VLOOKUP($A1100,#REF!,6,FALSE()))-2),"*")),"")</f>
        <v>#VALUE!</v>
      </c>
      <c r="H1100" s="243" t="e">
        <f aca="false">IF(LEN(VLOOKUP($A1100,#REF!,7,FALSE())),IF(INDEX(#REF!,MATCH($A1100,#REF!,0),4),LEFT(VLOOKUP($A1100,#REF!,7,FALSE()),LEN(VLOOKUP($A1100,#REF!,7,FALSE()))-2),CONCATENATE(LEFT(VLOOKUP($A1100,#REF!,7,FALSE()),LEN(VLOOKUP($A1100,#REF!,7,FALSE()))-2),"*")),"")</f>
        <v>#VALUE!</v>
      </c>
      <c r="I1100" s="244" t="e">
        <f aca="false">IF(LEN(VLOOKUP($A1100,#REF!,8,FALSE())),UPPER(RIGHT(VLOOKUP($A1100,#REF!,8,FALSE()), 1)),"")</f>
        <v>#VALUE!</v>
      </c>
      <c r="J1100" s="242" t="e">
        <f aca="false">IF(LEN(VLOOKUP($A1100,#REF!,4,FALSE())),UPPER(RIGHT(VLOOKUP($A1100,#REF!,4,FALSE()), 1)),"")</f>
        <v>#VALUE!</v>
      </c>
      <c r="K1100" s="242" t="e">
        <f aca="false">IF(LEN(VLOOKUP($A1100,#REF!,5,FALSE())),UPPER(RIGHT(VLOOKUP($A1100,#REF!,5,FALSE()), 1)),"")</f>
        <v>#VALUE!</v>
      </c>
      <c r="L1100" s="242" t="e">
        <f aca="false">IF(LEN(VLOOKUP($A1100,#REF!,6,FALSE())),UPPER(RIGHT(VLOOKUP($A1100,#REF!,6,FALSE()), 1)),"")</f>
        <v>#VALUE!</v>
      </c>
      <c r="M1100" s="243" t="e">
        <f aca="false">IF(LEN(VLOOKUP($A1100,#REF!,7,FALSE())),UPPER(RIGHT(VLOOKUP($A1100,#REF!,7,FALSE()), 1)),"")</f>
        <v>#VALUE!</v>
      </c>
      <c r="N1100" s="185"/>
      <c r="O1100" s="185"/>
      <c r="P1100" s="185"/>
      <c r="Q1100" s="185"/>
      <c r="R1100" s="185"/>
      <c r="S1100" s="254" t="e">
        <f aca="false">HLOOKUP("Device Tree Pin Name",#REF!,MATCH($A1100,#REF!,0),FALSE())</f>
        <v>#VALUE!</v>
      </c>
      <c r="T1100" s="255" t="e">
        <f aca="false">HLOOKUP("power rail",#REF!,MATCH($A1100,#REF!,0),FALSE())</f>
        <v>#VALUE!</v>
      </c>
      <c r="U1100" s="256" t="e">
        <f aca="false">HLOOKUP("Wake Capable",#REF!,MATCH($A1100,#REF!,0),FALSE())</f>
        <v>#VALUE!</v>
      </c>
      <c r="V1100" s="256" t="e">
        <f aca="false">HLOOKUP("Strap",#REF!,MATCH($A1100,#REF!,0),FALSE())</f>
        <v>#VALUE!</v>
      </c>
      <c r="W1100" s="256"/>
      <c r="X1100" s="256"/>
      <c r="Y1100" s="256"/>
      <c r="Z1100" s="255"/>
      <c r="AA1100" s="255" t="e">
        <f aca="false">HLOOKUP("Pad type",#REF!,MATCH($A1100,#REF!,0),FALSE())</f>
        <v>#VALUE!</v>
      </c>
      <c r="AB1100" s="113"/>
      <c r="AC1100" s="113" t="e">
        <f aca="false">HLOOKUP("POR Pin State",#REF!,MATCH($A1100,#REF!,0),FALSE())</f>
        <v>#VALUE!</v>
      </c>
      <c r="AD1100" s="187"/>
      <c r="AE1100" s="187"/>
      <c r="AF1100" s="187"/>
      <c r="AG1100" s="187"/>
      <c r="AH1100" s="188"/>
      <c r="AI1100" s="189"/>
      <c r="AJ1100" s="189"/>
      <c r="AK1100" s="189"/>
      <c r="AL1100" s="189"/>
      <c r="AM1100" s="189"/>
      <c r="AN1100" s="189"/>
      <c r="AO1100" s="189"/>
      <c r="AP1100" s="188"/>
      <c r="AQ1100" s="259" t="s">
        <v>2686</v>
      </c>
      <c r="AR1100" s="104"/>
      <c r="AS1100" s="104"/>
      <c r="AT1100" s="104"/>
      <c r="AU1100" s="104"/>
      <c r="AV1100" s="104"/>
      <c r="AW1100" s="104"/>
      <c r="AX1100" s="104"/>
      <c r="AY1100" s="104"/>
      <c r="AZ1100" s="104"/>
      <c r="BA1100" s="104"/>
      <c r="BB1100" s="104"/>
      <c r="BC1100" s="104"/>
      <c r="BD1100" s="237"/>
      <c r="BE1100" s="228" t="s">
        <v>2687</v>
      </c>
      <c r="BF1100" s="108" t="e">
        <f aca="false">VLOOKUP($A1100,#REF!, 34, FALSE())</f>
        <v>#VALUE!</v>
      </c>
      <c r="BG1100" s="418" t="e">
        <f aca="false">VLOOKUP($A1100,#REF!, 22, FALSE())</f>
        <v>#VALUE!</v>
      </c>
      <c r="BH1100" s="109"/>
    </row>
    <row r="1101" customFormat="false" ht="15" hidden="false" customHeight="false" outlineLevel="0" collapsed="false">
      <c r="A1101" s="1" t="s">
        <v>2688</v>
      </c>
      <c r="B1101" s="86" t="e">
        <f aca="false">VLOOKUP($A1101,#REF!, 34, FALSE())</f>
        <v>#VALUE!</v>
      </c>
      <c r="C1101" s="245" t="str">
        <f aca="false">CONCATENATE("unused_",A1101)</f>
        <v>unused_DDR_RESET1_N</v>
      </c>
      <c r="D1101" s="246" t="e">
        <f aca="false">IF(LEN(VLOOKUP($A1101,#REF!,8,FALSE())),LEFT(VLOOKUP($A1101,#REF!,8,FALSE()),LEN(VLOOKUP($A1101,#REF!,8,FALSE()))-2),"")</f>
        <v>#VALUE!</v>
      </c>
      <c r="E1101" s="241" t="e">
        <f aca="false">IF(LEN(VLOOKUP($A1101,#REF!,4,FALSE())),IF(INDEX(#REF!,MATCH($A1101,#REF!,0),1),LEFT(VLOOKUP($A1101,#REF!,4,FALSE()),LEN(VLOOKUP($A1101,#REF!,4,FALSE()))-2),CONCATENATE(LEFT(VLOOKUP($A1101,#REF!,4,FALSE()),LEN(VLOOKUP($A1101,#REF!,4,FALSE()))-2),"*")),"")</f>
        <v>#VALUE!</v>
      </c>
      <c r="F1101" s="242" t="e">
        <f aca="false">IF(LEN(VLOOKUP($A1101,#REF!,5,FALSE())),IF(INDEX(#REF!,MATCH($A1101,#REF!,0),2),LEFT(VLOOKUP($A1101,#REF!,5,FALSE()),LEN(VLOOKUP($A1101,#REF!,5,FALSE()))-2),CONCATENATE(LEFT(VLOOKUP($A1101,#REF!,5,FALSE()),LEN(VLOOKUP($A1101,#REF!,5,FALSE()))-2),"*")),"")</f>
        <v>#VALUE!</v>
      </c>
      <c r="G1101" s="242" t="e">
        <f aca="false">IF(LEN(VLOOKUP($A1101,#REF!,6,FALSE())),IF(INDEX(#REF!,MATCH($A1101,#REF!,0),3),LEFT(VLOOKUP($A1101,#REF!,6,FALSE()),LEN(VLOOKUP($A1101,#REF!,6,FALSE()))-2),CONCATENATE(LEFT(VLOOKUP($A1101,#REF!,6,FALSE()),LEN(VLOOKUP($A1101,#REF!,6,FALSE()))-2),"*")),"")</f>
        <v>#VALUE!</v>
      </c>
      <c r="H1101" s="243" t="e">
        <f aca="false">IF(LEN(VLOOKUP($A1101,#REF!,7,FALSE())),IF(INDEX(#REF!,MATCH($A1101,#REF!,0),4),LEFT(VLOOKUP($A1101,#REF!,7,FALSE()),LEN(VLOOKUP($A1101,#REF!,7,FALSE()))-2),CONCATENATE(LEFT(VLOOKUP($A1101,#REF!,7,FALSE()),LEN(VLOOKUP($A1101,#REF!,7,FALSE()))-2),"*")),"")</f>
        <v>#VALUE!</v>
      </c>
      <c r="I1101" s="244" t="e">
        <f aca="false">IF(LEN(VLOOKUP($A1101,#REF!,8,FALSE())),UPPER(RIGHT(VLOOKUP($A1101,#REF!,8,FALSE()), 1)),"")</f>
        <v>#VALUE!</v>
      </c>
      <c r="J1101" s="242" t="e">
        <f aca="false">IF(LEN(VLOOKUP($A1101,#REF!,4,FALSE())),UPPER(RIGHT(VLOOKUP($A1101,#REF!,4,FALSE()), 1)),"")</f>
        <v>#VALUE!</v>
      </c>
      <c r="K1101" s="242" t="e">
        <f aca="false">IF(LEN(VLOOKUP($A1101,#REF!,5,FALSE())),UPPER(RIGHT(VLOOKUP($A1101,#REF!,5,FALSE()), 1)),"")</f>
        <v>#VALUE!</v>
      </c>
      <c r="L1101" s="242" t="e">
        <f aca="false">IF(LEN(VLOOKUP($A1101,#REF!,6,FALSE())),UPPER(RIGHT(VLOOKUP($A1101,#REF!,6,FALSE()), 1)),"")</f>
        <v>#VALUE!</v>
      </c>
      <c r="M1101" s="243" t="e">
        <f aca="false">IF(LEN(VLOOKUP($A1101,#REF!,7,FALSE())),UPPER(RIGHT(VLOOKUP($A1101,#REF!,7,FALSE()), 1)),"")</f>
        <v>#VALUE!</v>
      </c>
      <c r="N1101" s="185"/>
      <c r="O1101" s="185"/>
      <c r="P1101" s="185"/>
      <c r="Q1101" s="185"/>
      <c r="R1101" s="185"/>
      <c r="S1101" s="254" t="e">
        <f aca="false">HLOOKUP("Device Tree Pin Name",#REF!,MATCH($A1101,#REF!,0),FALSE())</f>
        <v>#VALUE!</v>
      </c>
      <c r="T1101" s="255" t="e">
        <f aca="false">HLOOKUP("power rail",#REF!,MATCH($A1101,#REF!,0),FALSE())</f>
        <v>#VALUE!</v>
      </c>
      <c r="U1101" s="256" t="e">
        <f aca="false">HLOOKUP("Wake Capable",#REF!,MATCH($A1101,#REF!,0),FALSE())</f>
        <v>#VALUE!</v>
      </c>
      <c r="V1101" s="256" t="e">
        <f aca="false">HLOOKUP("Strap",#REF!,MATCH($A1101,#REF!,0),FALSE())</f>
        <v>#VALUE!</v>
      </c>
      <c r="W1101" s="256"/>
      <c r="X1101" s="256"/>
      <c r="Y1101" s="256"/>
      <c r="Z1101" s="255"/>
      <c r="AA1101" s="255" t="e">
        <f aca="false">HLOOKUP("Pad type",#REF!,MATCH($A1101,#REF!,0),FALSE())</f>
        <v>#VALUE!</v>
      </c>
      <c r="AB1101" s="113"/>
      <c r="AC1101" s="113" t="e">
        <f aca="false">HLOOKUP("POR Pin State",#REF!,MATCH($A1101,#REF!,0),FALSE())</f>
        <v>#VALUE!</v>
      </c>
      <c r="AD1101" s="260"/>
      <c r="AE1101" s="260"/>
      <c r="AF1101" s="260"/>
      <c r="AG1101" s="260"/>
      <c r="AH1101" s="261"/>
      <c r="AI1101" s="262"/>
      <c r="AJ1101" s="263"/>
      <c r="AK1101" s="263"/>
      <c r="AL1101" s="263"/>
      <c r="AM1101" s="263"/>
      <c r="AN1101" s="263"/>
      <c r="AO1101" s="263"/>
      <c r="AP1101" s="264"/>
      <c r="AQ1101" s="265" t="s">
        <v>2689</v>
      </c>
      <c r="AR1101" s="266"/>
      <c r="AS1101" s="104"/>
      <c r="AT1101" s="104"/>
      <c r="AU1101" s="104"/>
      <c r="AV1101" s="104"/>
      <c r="AW1101" s="104"/>
      <c r="AX1101" s="104"/>
      <c r="AY1101" s="104"/>
      <c r="AZ1101" s="104"/>
      <c r="BA1101" s="104"/>
      <c r="BB1101" s="104"/>
      <c r="BC1101" s="104"/>
      <c r="BD1101" s="237"/>
      <c r="BE1101" s="228" t="s">
        <v>2690</v>
      </c>
      <c r="BF1101" s="108" t="e">
        <f aca="false">VLOOKUP($A1101,#REF!, 34, FALSE())</f>
        <v>#VALUE!</v>
      </c>
      <c r="BG1101" s="418" t="e">
        <f aca="false">VLOOKUP($A1101,#REF!, 22, FALSE())</f>
        <v>#VALUE!</v>
      </c>
      <c r="BH1101" s="109"/>
    </row>
    <row r="1102" s="85" customFormat="true" ht="18" hidden="false" customHeight="true" outlineLevel="0" collapsed="false">
      <c r="A1102" s="140" t="s">
        <v>7895</v>
      </c>
      <c r="B1102" s="164" t="s">
        <v>7896</v>
      </c>
      <c r="C1102" s="115"/>
      <c r="D1102" s="153"/>
      <c r="E1102" s="153"/>
      <c r="F1102" s="153"/>
      <c r="G1102" s="153"/>
      <c r="H1102" s="153"/>
      <c r="I1102" s="115"/>
      <c r="J1102" s="115"/>
      <c r="K1102" s="115"/>
      <c r="L1102" s="115"/>
      <c r="M1102" s="115"/>
      <c r="N1102" s="115"/>
      <c r="O1102" s="115"/>
      <c r="P1102" s="115"/>
      <c r="Q1102" s="115"/>
      <c r="R1102" s="115"/>
      <c r="S1102" s="115"/>
      <c r="T1102" s="115"/>
      <c r="U1102" s="154"/>
      <c r="V1102" s="154"/>
      <c r="W1102" s="154"/>
      <c r="X1102" s="154"/>
      <c r="Y1102" s="154"/>
      <c r="Z1102" s="155"/>
      <c r="AA1102" s="155"/>
      <c r="AB1102" s="155"/>
      <c r="AC1102" s="155"/>
      <c r="AD1102" s="155"/>
      <c r="AE1102" s="155"/>
      <c r="AF1102" s="155"/>
      <c r="AG1102" s="155"/>
      <c r="AH1102" s="155"/>
      <c r="AI1102" s="155"/>
      <c r="AJ1102" s="155"/>
      <c r="AK1102" s="155"/>
      <c r="AL1102" s="155"/>
      <c r="AM1102" s="155"/>
      <c r="AN1102" s="155"/>
      <c r="AO1102" s="155"/>
      <c r="AP1102" s="155"/>
      <c r="AQ1102" s="79"/>
      <c r="AR1102" s="156"/>
      <c r="AS1102" s="157"/>
      <c r="AT1102" s="157"/>
      <c r="AU1102" s="157"/>
      <c r="AV1102" s="157"/>
      <c r="AW1102" s="157"/>
      <c r="AX1102" s="157"/>
      <c r="AY1102" s="157"/>
      <c r="AZ1102" s="157"/>
      <c r="BA1102" s="157"/>
      <c r="BB1102" s="157"/>
      <c r="BC1102" s="81" t="s">
        <v>76</v>
      </c>
      <c r="BD1102" s="157"/>
      <c r="BE1102" s="158" t="s">
        <v>7895</v>
      </c>
      <c r="BF1102" s="344" t="s">
        <v>7896</v>
      </c>
      <c r="BG1102" s="344"/>
      <c r="BH1102" s="159"/>
    </row>
    <row r="1103" customFormat="false" ht="15" hidden="false" customHeight="false" outlineLevel="0" collapsed="false">
      <c r="A1103" s="1" t="s">
        <v>7897</v>
      </c>
      <c r="B1103" s="86" t="e">
        <f aca="false">VLOOKUP($A1103,#REF!, 34, FALSE())</f>
        <v>#VALUE!</v>
      </c>
      <c r="C1103" s="245" t="str">
        <f aca="false">CONCATENATE("unused_",A1103)</f>
        <v>unused_XTAL_IN</v>
      </c>
      <c r="D1103" s="246" t="e">
        <f aca="false">IF(LEN(VLOOKUP($A1103,#REF!,8,FALSE())),LEFT(VLOOKUP($A1103,#REF!,8,FALSE()),LEN(VLOOKUP($A1103,#REF!,8,FALSE()))-2),"")</f>
        <v>#VALUE!</v>
      </c>
      <c r="E1103" s="241" t="e">
        <f aca="false">IF(LEN(VLOOKUP($A1103,#REF!,4,FALSE())),IF(INDEX(#REF!,MATCH($A1103,#REF!,0),1),LEFT(VLOOKUP($A1103,#REF!,4,FALSE()),LEN(VLOOKUP($A1103,#REF!,4,FALSE()))-2),CONCATENATE(LEFT(VLOOKUP($A1103,#REF!,4,FALSE()),LEN(VLOOKUP($A1103,#REF!,4,FALSE()))-2),"*")),"")</f>
        <v>#VALUE!</v>
      </c>
      <c r="F1103" s="242" t="e">
        <f aca="false">IF(LEN(VLOOKUP($A1103,#REF!,5,FALSE())),IF(INDEX(#REF!,MATCH($A1103,#REF!,0),2),LEFT(VLOOKUP($A1103,#REF!,5,FALSE()),LEN(VLOOKUP($A1103,#REF!,5,FALSE()))-2),CONCATENATE(LEFT(VLOOKUP($A1103,#REF!,5,FALSE()),LEN(VLOOKUP($A1103,#REF!,5,FALSE()))-2),"*")),"")</f>
        <v>#VALUE!</v>
      </c>
      <c r="G1103" s="242" t="e">
        <f aca="false">IF(LEN(VLOOKUP($A1103,#REF!,6,FALSE())),IF(INDEX(#REF!,MATCH($A1103,#REF!,0),3),LEFT(VLOOKUP($A1103,#REF!,6,FALSE()),LEN(VLOOKUP($A1103,#REF!,6,FALSE()))-2),CONCATENATE(LEFT(VLOOKUP($A1103,#REF!,6,FALSE()),LEN(VLOOKUP($A1103,#REF!,6,FALSE()))-2),"*")),"")</f>
        <v>#VALUE!</v>
      </c>
      <c r="H1103" s="243" t="e">
        <f aca="false">IF(LEN(VLOOKUP($A1103,#REF!,7,FALSE())),IF(INDEX(#REF!,MATCH($A1103,#REF!,0),4),LEFT(VLOOKUP($A1103,#REF!,7,FALSE()),LEN(VLOOKUP($A1103,#REF!,7,FALSE()))-2),CONCATENATE(LEFT(VLOOKUP($A1103,#REF!,7,FALSE()),LEN(VLOOKUP($A1103,#REF!,7,FALSE()))-2),"*")),"")</f>
        <v>#VALUE!</v>
      </c>
      <c r="I1103" s="244" t="e">
        <f aca="false">IF(LEN(VLOOKUP($A1103,#REF!,8,FALSE())),UPPER(RIGHT(VLOOKUP($A1103,#REF!,8,FALSE()), 1)),"")</f>
        <v>#VALUE!</v>
      </c>
      <c r="J1103" s="242" t="e">
        <f aca="false">IF(LEN(VLOOKUP($A1103,#REF!,4,FALSE())),UPPER(RIGHT(VLOOKUP($A1103,#REF!,4,FALSE()), 1)),"")</f>
        <v>#VALUE!</v>
      </c>
      <c r="K1103" s="242" t="e">
        <f aca="false">IF(LEN(VLOOKUP($A1103,#REF!,5,FALSE())),UPPER(RIGHT(VLOOKUP($A1103,#REF!,5,FALSE()), 1)),"")</f>
        <v>#VALUE!</v>
      </c>
      <c r="L1103" s="242" t="e">
        <f aca="false">IF(LEN(VLOOKUP($A1103,#REF!,6,FALSE())),UPPER(RIGHT(VLOOKUP($A1103,#REF!,6,FALSE()), 1)),"")</f>
        <v>#VALUE!</v>
      </c>
      <c r="M1103" s="243" t="e">
        <f aca="false">IF(LEN(VLOOKUP($A1103,#REF!,7,FALSE())),UPPER(RIGHT(VLOOKUP($A1103,#REF!,7,FALSE()), 1)),"")</f>
        <v>#VALUE!</v>
      </c>
      <c r="N1103" s="185"/>
      <c r="O1103" s="185"/>
      <c r="P1103" s="185"/>
      <c r="Q1103" s="185"/>
      <c r="R1103" s="185"/>
      <c r="S1103" s="113" t="e">
        <f aca="false">HLOOKUP("Device Tree Pin Name",#REF!,MATCH($A1103,#REF!,0),FALSE())</f>
        <v>#VALUE!</v>
      </c>
      <c r="T1103" s="255" t="e">
        <f aca="false">HLOOKUP("power rail",#REF!,MATCH($A1103,#REF!,0),FALSE())</f>
        <v>#VALUE!</v>
      </c>
      <c r="U1103" s="256" t="e">
        <f aca="false">HLOOKUP("Wake Capable",#REF!,MATCH($A1103,#REF!,0),FALSE())</f>
        <v>#VALUE!</v>
      </c>
      <c r="V1103" s="256" t="e">
        <f aca="false">HLOOKUP("Strap",#REF!,MATCH($A1103,#REF!,0),FALSE())</f>
        <v>#VALUE!</v>
      </c>
      <c r="W1103" s="256"/>
      <c r="X1103" s="256"/>
      <c r="Y1103" s="256"/>
      <c r="Z1103" s="255"/>
      <c r="AA1103" s="255" t="e">
        <f aca="false">HLOOKUP("Pad type",#REF!,MATCH($A1103,#REF!,0),FALSE())</f>
        <v>#VALUE!</v>
      </c>
      <c r="AB1103" s="113"/>
      <c r="AC1103" s="113" t="e">
        <f aca="false">HLOOKUP("POR Pin State",#REF!,MATCH($A1103,#REF!,0),FALSE())</f>
        <v>#VALUE!</v>
      </c>
      <c r="AD1103" s="187"/>
      <c r="AE1103" s="187"/>
      <c r="AF1103" s="187"/>
      <c r="AG1103" s="187"/>
      <c r="AH1103" s="188"/>
      <c r="AI1103" s="189"/>
      <c r="AJ1103" s="189"/>
      <c r="AK1103" s="189"/>
      <c r="AL1103" s="189"/>
      <c r="AM1103" s="189"/>
      <c r="AN1103" s="189"/>
      <c r="AO1103" s="189"/>
      <c r="AP1103" s="188"/>
      <c r="AQ1103" s="259" t="s">
        <v>7898</v>
      </c>
      <c r="AR1103" s="104"/>
      <c r="AS1103" s="104"/>
      <c r="AT1103" s="104"/>
      <c r="AU1103" s="104"/>
      <c r="AV1103" s="104"/>
      <c r="AW1103" s="104"/>
      <c r="AX1103" s="104"/>
      <c r="AY1103" s="104"/>
      <c r="AZ1103" s="104"/>
      <c r="BA1103" s="104"/>
      <c r="BB1103" s="104"/>
      <c r="BC1103" s="104"/>
      <c r="BD1103" s="421" t="s">
        <v>7899</v>
      </c>
      <c r="BE1103" s="228" t="s">
        <v>7900</v>
      </c>
      <c r="BF1103" s="108" t="e">
        <f aca="false">VLOOKUP($A1103,#REF!, 34, FALSE())</f>
        <v>#VALUE!</v>
      </c>
      <c r="BG1103" s="418" t="e">
        <f aca="false">VLOOKUP($A1103,#REF!, 22, FALSE())</f>
        <v>#VALUE!</v>
      </c>
      <c r="BH1103" s="109"/>
    </row>
    <row r="1104" customFormat="false" ht="15" hidden="false" customHeight="false" outlineLevel="0" collapsed="false">
      <c r="A1104" s="1" t="s">
        <v>7901</v>
      </c>
      <c r="B1104" s="86" t="e">
        <f aca="false">VLOOKUP($A1104,#REF!, 34, FALSE())</f>
        <v>#VALUE!</v>
      </c>
      <c r="C1104" s="245" t="str">
        <f aca="false">CONCATENATE("unused_",A1104)</f>
        <v>unused_XTAL_OUT</v>
      </c>
      <c r="D1104" s="246" t="e">
        <f aca="false">IF(LEN(VLOOKUP($A1104,#REF!,8,FALSE())),LEFT(VLOOKUP($A1104,#REF!,8,FALSE()),LEN(VLOOKUP($A1104,#REF!,8,FALSE()))-2),"")</f>
        <v>#VALUE!</v>
      </c>
      <c r="E1104" s="241" t="e">
        <f aca="false">IF(LEN(VLOOKUP($A1104,#REF!,4,FALSE())),IF(INDEX(#REF!,MATCH($A1104,#REF!,0),1),LEFT(VLOOKUP($A1104,#REF!,4,FALSE()),LEN(VLOOKUP($A1104,#REF!,4,FALSE()))-2),CONCATENATE(LEFT(VLOOKUP($A1104,#REF!,4,FALSE()),LEN(VLOOKUP($A1104,#REF!,4,FALSE()))-2),"*")),"")</f>
        <v>#VALUE!</v>
      </c>
      <c r="F1104" s="242" t="e">
        <f aca="false">IF(LEN(VLOOKUP($A1104,#REF!,5,FALSE())),IF(INDEX(#REF!,MATCH($A1104,#REF!,0),2),LEFT(VLOOKUP($A1104,#REF!,5,FALSE()),LEN(VLOOKUP($A1104,#REF!,5,FALSE()))-2),CONCATENATE(LEFT(VLOOKUP($A1104,#REF!,5,FALSE()),LEN(VLOOKUP($A1104,#REF!,5,FALSE()))-2),"*")),"")</f>
        <v>#VALUE!</v>
      </c>
      <c r="G1104" s="242" t="e">
        <f aca="false">IF(LEN(VLOOKUP($A1104,#REF!,6,FALSE())),IF(INDEX(#REF!,MATCH($A1104,#REF!,0),3),LEFT(VLOOKUP($A1104,#REF!,6,FALSE()),LEN(VLOOKUP($A1104,#REF!,6,FALSE()))-2),CONCATENATE(LEFT(VLOOKUP($A1104,#REF!,6,FALSE()),LEN(VLOOKUP($A1104,#REF!,6,FALSE()))-2),"*")),"")</f>
        <v>#VALUE!</v>
      </c>
      <c r="H1104" s="243" t="e">
        <f aca="false">IF(LEN(VLOOKUP($A1104,#REF!,7,FALSE())),IF(INDEX(#REF!,MATCH($A1104,#REF!,0),4),LEFT(VLOOKUP($A1104,#REF!,7,FALSE()),LEN(VLOOKUP($A1104,#REF!,7,FALSE()))-2),CONCATENATE(LEFT(VLOOKUP($A1104,#REF!,7,FALSE()),LEN(VLOOKUP($A1104,#REF!,7,FALSE()))-2),"*")),"")</f>
        <v>#VALUE!</v>
      </c>
      <c r="I1104" s="244" t="e">
        <f aca="false">IF(LEN(VLOOKUP($A1104,#REF!,8,FALSE())),UPPER(RIGHT(VLOOKUP($A1104,#REF!,8,FALSE()), 1)),"")</f>
        <v>#VALUE!</v>
      </c>
      <c r="J1104" s="242" t="e">
        <f aca="false">IF(LEN(VLOOKUP($A1104,#REF!,4,FALSE())),UPPER(RIGHT(VLOOKUP($A1104,#REF!,4,FALSE()), 1)),"")</f>
        <v>#VALUE!</v>
      </c>
      <c r="K1104" s="242" t="e">
        <f aca="false">IF(LEN(VLOOKUP($A1104,#REF!,5,FALSE())),UPPER(RIGHT(VLOOKUP($A1104,#REF!,5,FALSE()), 1)),"")</f>
        <v>#VALUE!</v>
      </c>
      <c r="L1104" s="242" t="e">
        <f aca="false">IF(LEN(VLOOKUP($A1104,#REF!,6,FALSE())),UPPER(RIGHT(VLOOKUP($A1104,#REF!,6,FALSE()), 1)),"")</f>
        <v>#VALUE!</v>
      </c>
      <c r="M1104" s="243" t="e">
        <f aca="false">IF(LEN(VLOOKUP($A1104,#REF!,7,FALSE())),UPPER(RIGHT(VLOOKUP($A1104,#REF!,7,FALSE()), 1)),"")</f>
        <v>#VALUE!</v>
      </c>
      <c r="N1104" s="185"/>
      <c r="O1104" s="185"/>
      <c r="P1104" s="185"/>
      <c r="Q1104" s="185"/>
      <c r="R1104" s="185"/>
      <c r="S1104" s="113" t="e">
        <f aca="false">HLOOKUP("Device Tree Pin Name",#REF!,MATCH($A1104,#REF!,0),FALSE())</f>
        <v>#VALUE!</v>
      </c>
      <c r="T1104" s="255" t="e">
        <f aca="false">HLOOKUP("power rail",#REF!,MATCH($A1104,#REF!,0),FALSE())</f>
        <v>#VALUE!</v>
      </c>
      <c r="U1104" s="256" t="e">
        <f aca="false">HLOOKUP("Wake Capable",#REF!,MATCH($A1104,#REF!,0),FALSE())</f>
        <v>#VALUE!</v>
      </c>
      <c r="V1104" s="256" t="e">
        <f aca="false">HLOOKUP("Strap",#REF!,MATCH($A1104,#REF!,0),FALSE())</f>
        <v>#VALUE!</v>
      </c>
      <c r="W1104" s="256"/>
      <c r="X1104" s="256"/>
      <c r="Y1104" s="256"/>
      <c r="Z1104" s="255"/>
      <c r="AA1104" s="255" t="e">
        <f aca="false">HLOOKUP("Pad type",#REF!,MATCH($A1104,#REF!,0),FALSE())</f>
        <v>#VALUE!</v>
      </c>
      <c r="AB1104" s="113"/>
      <c r="AC1104" s="113" t="e">
        <f aca="false">HLOOKUP("POR Pin State",#REF!,MATCH($A1104,#REF!,0),FALSE())</f>
        <v>#VALUE!</v>
      </c>
      <c r="AD1104" s="260"/>
      <c r="AE1104" s="260"/>
      <c r="AF1104" s="260"/>
      <c r="AG1104" s="260"/>
      <c r="AH1104" s="261"/>
      <c r="AI1104" s="262"/>
      <c r="AJ1104" s="263"/>
      <c r="AK1104" s="263"/>
      <c r="AL1104" s="263"/>
      <c r="AM1104" s="263"/>
      <c r="AN1104" s="263"/>
      <c r="AO1104" s="263"/>
      <c r="AP1104" s="264"/>
      <c r="AQ1104" s="265" t="s">
        <v>7902</v>
      </c>
      <c r="AR1104" s="266"/>
      <c r="AS1104" s="104"/>
      <c r="AT1104" s="104"/>
      <c r="AU1104" s="104"/>
      <c r="AV1104" s="104"/>
      <c r="AW1104" s="104"/>
      <c r="AX1104" s="104"/>
      <c r="AY1104" s="104"/>
      <c r="AZ1104" s="104"/>
      <c r="BA1104" s="104"/>
      <c r="BB1104" s="104"/>
      <c r="BC1104" s="104"/>
      <c r="BD1104" s="421" t="s">
        <v>7899</v>
      </c>
      <c r="BE1104" s="228" t="s">
        <v>7903</v>
      </c>
      <c r="BF1104" s="108" t="e">
        <f aca="false">VLOOKUP($A1104,#REF!, 34, FALSE())</f>
        <v>#VALUE!</v>
      </c>
      <c r="BG1104" s="418" t="e">
        <f aca="false">VLOOKUP($A1104,#REF!, 22, FALSE())</f>
        <v>#VALUE!</v>
      </c>
      <c r="BH1104" s="109"/>
    </row>
    <row r="1105" s="85" customFormat="true" ht="18" hidden="false" customHeight="true" outlineLevel="0" collapsed="false">
      <c r="A1105" s="140" t="s">
        <v>7904</v>
      </c>
      <c r="B1105" s="164" t="s">
        <v>7905</v>
      </c>
      <c r="C1105" s="115"/>
      <c r="D1105" s="153"/>
      <c r="E1105" s="153"/>
      <c r="F1105" s="153"/>
      <c r="G1105" s="153"/>
      <c r="H1105" s="153"/>
      <c r="I1105" s="115"/>
      <c r="J1105" s="115"/>
      <c r="K1105" s="115"/>
      <c r="L1105" s="115"/>
      <c r="M1105" s="115"/>
      <c r="N1105" s="115"/>
      <c r="O1105" s="115"/>
      <c r="P1105" s="115"/>
      <c r="Q1105" s="115"/>
      <c r="R1105" s="115"/>
      <c r="S1105" s="115"/>
      <c r="T1105" s="115"/>
      <c r="U1105" s="154"/>
      <c r="V1105" s="154"/>
      <c r="W1105" s="154"/>
      <c r="X1105" s="154"/>
      <c r="Y1105" s="154"/>
      <c r="Z1105" s="155"/>
      <c r="AA1105" s="155"/>
      <c r="AB1105" s="155"/>
      <c r="AC1105" s="155"/>
      <c r="AD1105" s="155"/>
      <c r="AE1105" s="155"/>
      <c r="AF1105" s="155"/>
      <c r="AG1105" s="155"/>
      <c r="AH1105" s="155"/>
      <c r="AI1105" s="155"/>
      <c r="AJ1105" s="155"/>
      <c r="AK1105" s="155"/>
      <c r="AL1105" s="155"/>
      <c r="AM1105" s="155"/>
      <c r="AN1105" s="155"/>
      <c r="AO1105" s="155"/>
      <c r="AP1105" s="155"/>
      <c r="AQ1105" s="79"/>
      <c r="AR1105" s="156"/>
      <c r="AS1105" s="157"/>
      <c r="AT1105" s="157"/>
      <c r="AU1105" s="157"/>
      <c r="AV1105" s="157"/>
      <c r="AW1105" s="157"/>
      <c r="AX1105" s="157"/>
      <c r="AY1105" s="157"/>
      <c r="AZ1105" s="157"/>
      <c r="BA1105" s="157"/>
      <c r="BB1105" s="157"/>
      <c r="BC1105" s="81" t="s">
        <v>76</v>
      </c>
      <c r="BD1105" s="157"/>
      <c r="BE1105" s="158" t="s">
        <v>7904</v>
      </c>
      <c r="BF1105" s="344" t="s">
        <v>7905</v>
      </c>
      <c r="BG1105" s="344"/>
      <c r="BH1105" s="159"/>
    </row>
    <row r="1106" customFormat="false" ht="15" hidden="false" customHeight="false" outlineLevel="0" collapsed="false">
      <c r="A1106" s="1" t="s">
        <v>7906</v>
      </c>
      <c r="B1106" s="86" t="e">
        <f aca="false">VLOOKUP($A1106,#REF!, 34, FALSE())</f>
        <v>#VALUE!</v>
      </c>
      <c r="C1106" s="245" t="str">
        <f aca="false">CONCATENATE("unused_",A1106)</f>
        <v>unused_FSI_XTAL_IN</v>
      </c>
      <c r="D1106" s="246" t="e">
        <f aca="false">IF(LEN(VLOOKUP($A1106,#REF!,8,FALSE())),LEFT(VLOOKUP($A1106,#REF!,8,FALSE()),LEN(VLOOKUP($A1106,#REF!,8,FALSE()))-2),"")</f>
        <v>#VALUE!</v>
      </c>
      <c r="E1106" s="241" t="e">
        <f aca="false">IF(LEN(VLOOKUP($A1106,#REF!,4,FALSE())),IF(INDEX(#REF!,MATCH($A1106,#REF!,0),1),LEFT(VLOOKUP($A1106,#REF!,4,FALSE()),LEN(VLOOKUP($A1106,#REF!,4,FALSE()))-2),CONCATENATE(LEFT(VLOOKUP($A1106,#REF!,4,FALSE()),LEN(VLOOKUP($A1106,#REF!,4,FALSE()))-2),"*")),"")</f>
        <v>#VALUE!</v>
      </c>
      <c r="F1106" s="242" t="e">
        <f aca="false">IF(LEN(VLOOKUP($A1106,#REF!,5,FALSE())),IF(INDEX(#REF!,MATCH($A1106,#REF!,0),2),LEFT(VLOOKUP($A1106,#REF!,5,FALSE()),LEN(VLOOKUP($A1106,#REF!,5,FALSE()))-2),CONCATENATE(LEFT(VLOOKUP($A1106,#REF!,5,FALSE()),LEN(VLOOKUP($A1106,#REF!,5,FALSE()))-2),"*")),"")</f>
        <v>#VALUE!</v>
      </c>
      <c r="G1106" s="242" t="e">
        <f aca="false">IF(LEN(VLOOKUP($A1106,#REF!,6,FALSE())),IF(INDEX(#REF!,MATCH($A1106,#REF!,0),3),LEFT(VLOOKUP($A1106,#REF!,6,FALSE()),LEN(VLOOKUP($A1106,#REF!,6,FALSE()))-2),CONCATENATE(LEFT(VLOOKUP($A1106,#REF!,6,FALSE()),LEN(VLOOKUP($A1106,#REF!,6,FALSE()))-2),"*")),"")</f>
        <v>#VALUE!</v>
      </c>
      <c r="H1106" s="243" t="e">
        <f aca="false">IF(LEN(VLOOKUP($A1106,#REF!,7,FALSE())),IF(INDEX(#REF!,MATCH($A1106,#REF!,0),4),LEFT(VLOOKUP($A1106,#REF!,7,FALSE()),LEN(VLOOKUP($A1106,#REF!,7,FALSE()))-2),CONCATENATE(LEFT(VLOOKUP($A1106,#REF!,7,FALSE()),LEN(VLOOKUP($A1106,#REF!,7,FALSE()))-2),"*")),"")</f>
        <v>#VALUE!</v>
      </c>
      <c r="I1106" s="244" t="e">
        <f aca="false">IF(LEN(VLOOKUP($A1106,#REF!,8,FALSE())),UPPER(RIGHT(VLOOKUP($A1106,#REF!,8,FALSE()), 1)),"")</f>
        <v>#VALUE!</v>
      </c>
      <c r="J1106" s="242" t="e">
        <f aca="false">IF(LEN(VLOOKUP($A1106,#REF!,4,FALSE())),UPPER(RIGHT(VLOOKUP($A1106,#REF!,4,FALSE()), 1)),"")</f>
        <v>#VALUE!</v>
      </c>
      <c r="K1106" s="242" t="e">
        <f aca="false">IF(LEN(VLOOKUP($A1106,#REF!,5,FALSE())),UPPER(RIGHT(VLOOKUP($A1106,#REF!,5,FALSE()), 1)),"")</f>
        <v>#VALUE!</v>
      </c>
      <c r="L1106" s="242" t="e">
        <f aca="false">IF(LEN(VLOOKUP($A1106,#REF!,6,FALSE())),UPPER(RIGHT(VLOOKUP($A1106,#REF!,6,FALSE()), 1)),"")</f>
        <v>#VALUE!</v>
      </c>
      <c r="M1106" s="243" t="e">
        <f aca="false">IF(LEN(VLOOKUP($A1106,#REF!,7,FALSE())),UPPER(RIGHT(VLOOKUP($A1106,#REF!,7,FALSE()), 1)),"")</f>
        <v>#VALUE!</v>
      </c>
      <c r="N1106" s="185"/>
      <c r="O1106" s="185"/>
      <c r="P1106" s="185"/>
      <c r="Q1106" s="185"/>
      <c r="R1106" s="185"/>
      <c r="S1106" s="113" t="e">
        <f aca="false">HLOOKUP("Device Tree Pin Name",#REF!,MATCH($A1106,#REF!,0),FALSE())</f>
        <v>#VALUE!</v>
      </c>
      <c r="T1106" s="255" t="e">
        <f aca="false">HLOOKUP("power rail",#REF!,MATCH($A1106,#REF!,0),FALSE())</f>
        <v>#VALUE!</v>
      </c>
      <c r="U1106" s="256" t="e">
        <f aca="false">HLOOKUP("Wake Capable",#REF!,MATCH($A1106,#REF!,0),FALSE())</f>
        <v>#VALUE!</v>
      </c>
      <c r="V1106" s="256" t="e">
        <f aca="false">HLOOKUP("Strap",#REF!,MATCH($A1106,#REF!,0),FALSE())</f>
        <v>#VALUE!</v>
      </c>
      <c r="W1106" s="256"/>
      <c r="X1106" s="256"/>
      <c r="Y1106" s="256"/>
      <c r="Z1106" s="255"/>
      <c r="AA1106" s="255" t="e">
        <f aca="false">HLOOKUP("Pad type",#REF!,MATCH($A1106,#REF!,0),FALSE())</f>
        <v>#VALUE!</v>
      </c>
      <c r="AB1106" s="113"/>
      <c r="AC1106" s="113" t="e">
        <f aca="false">HLOOKUP("POR Pin State",#REF!,MATCH($A1106,#REF!,0),FALSE())</f>
        <v>#VALUE!</v>
      </c>
      <c r="AD1106" s="187"/>
      <c r="AE1106" s="187"/>
      <c r="AF1106" s="187"/>
      <c r="AG1106" s="187"/>
      <c r="AH1106" s="188"/>
      <c r="AI1106" s="189"/>
      <c r="AJ1106" s="189"/>
      <c r="AK1106" s="189"/>
      <c r="AL1106" s="189"/>
      <c r="AM1106" s="189"/>
      <c r="AN1106" s="189"/>
      <c r="AO1106" s="189"/>
      <c r="AP1106" s="188"/>
      <c r="AQ1106" s="259" t="s">
        <v>7898</v>
      </c>
      <c r="AR1106" s="104"/>
      <c r="AS1106" s="104"/>
      <c r="AT1106" s="104"/>
      <c r="AU1106" s="104"/>
      <c r="AV1106" s="104"/>
      <c r="AW1106" s="104"/>
      <c r="AX1106" s="104"/>
      <c r="AY1106" s="104"/>
      <c r="AZ1106" s="104"/>
      <c r="BA1106" s="104"/>
      <c r="BB1106" s="104"/>
      <c r="BC1106" s="104"/>
      <c r="BD1106" s="421" t="s">
        <v>7907</v>
      </c>
      <c r="BE1106" s="228" t="s">
        <v>7908</v>
      </c>
      <c r="BF1106" s="108" t="e">
        <f aca="false">VLOOKUP($A1106,#REF!, 34, FALSE())</f>
        <v>#VALUE!</v>
      </c>
      <c r="BG1106" s="418" t="e">
        <f aca="false">VLOOKUP($A1106,#REF!, 22, FALSE())</f>
        <v>#VALUE!</v>
      </c>
      <c r="BH1106" s="109"/>
    </row>
    <row r="1107" customFormat="false" ht="15" hidden="false" customHeight="false" outlineLevel="0" collapsed="false">
      <c r="A1107" s="1" t="s">
        <v>7909</v>
      </c>
      <c r="B1107" s="86" t="e">
        <f aca="false">VLOOKUP($A1107,#REF!, 34, FALSE())</f>
        <v>#VALUE!</v>
      </c>
      <c r="C1107" s="245" t="str">
        <f aca="false">CONCATENATE("unused_",A1107)</f>
        <v>unused_FSI_XTAL_OUT</v>
      </c>
      <c r="D1107" s="246" t="e">
        <f aca="false">IF(LEN(VLOOKUP($A1107,#REF!,8,FALSE())),LEFT(VLOOKUP($A1107,#REF!,8,FALSE()),LEN(VLOOKUP($A1107,#REF!,8,FALSE()))-2),"")</f>
        <v>#VALUE!</v>
      </c>
      <c r="E1107" s="241" t="e">
        <f aca="false">IF(LEN(VLOOKUP($A1107,#REF!,4,FALSE())),IF(INDEX(#REF!,MATCH($A1107,#REF!,0),1),LEFT(VLOOKUP($A1107,#REF!,4,FALSE()),LEN(VLOOKUP($A1107,#REF!,4,FALSE()))-2),CONCATENATE(LEFT(VLOOKUP($A1107,#REF!,4,FALSE()),LEN(VLOOKUP($A1107,#REF!,4,FALSE()))-2),"*")),"")</f>
        <v>#VALUE!</v>
      </c>
      <c r="F1107" s="242" t="e">
        <f aca="false">IF(LEN(VLOOKUP($A1107,#REF!,5,FALSE())),IF(INDEX(#REF!,MATCH($A1107,#REF!,0),2),LEFT(VLOOKUP($A1107,#REF!,5,FALSE()),LEN(VLOOKUP($A1107,#REF!,5,FALSE()))-2),CONCATENATE(LEFT(VLOOKUP($A1107,#REF!,5,FALSE()),LEN(VLOOKUP($A1107,#REF!,5,FALSE()))-2),"*")),"")</f>
        <v>#VALUE!</v>
      </c>
      <c r="G1107" s="242" t="e">
        <f aca="false">IF(LEN(VLOOKUP($A1107,#REF!,6,FALSE())),IF(INDEX(#REF!,MATCH($A1107,#REF!,0),3),LEFT(VLOOKUP($A1107,#REF!,6,FALSE()),LEN(VLOOKUP($A1107,#REF!,6,FALSE()))-2),CONCATENATE(LEFT(VLOOKUP($A1107,#REF!,6,FALSE()),LEN(VLOOKUP($A1107,#REF!,6,FALSE()))-2),"*")),"")</f>
        <v>#VALUE!</v>
      </c>
      <c r="H1107" s="243" t="e">
        <f aca="false">IF(LEN(VLOOKUP($A1107,#REF!,7,FALSE())),IF(INDEX(#REF!,MATCH($A1107,#REF!,0),4),LEFT(VLOOKUP($A1107,#REF!,7,FALSE()),LEN(VLOOKUP($A1107,#REF!,7,FALSE()))-2),CONCATENATE(LEFT(VLOOKUP($A1107,#REF!,7,FALSE()),LEN(VLOOKUP($A1107,#REF!,7,FALSE()))-2),"*")),"")</f>
        <v>#VALUE!</v>
      </c>
      <c r="I1107" s="244" t="e">
        <f aca="false">IF(LEN(VLOOKUP($A1107,#REF!,8,FALSE())),UPPER(RIGHT(VLOOKUP($A1107,#REF!,8,FALSE()), 1)),"")</f>
        <v>#VALUE!</v>
      </c>
      <c r="J1107" s="242" t="e">
        <f aca="false">IF(LEN(VLOOKUP($A1107,#REF!,4,FALSE())),UPPER(RIGHT(VLOOKUP($A1107,#REF!,4,FALSE()), 1)),"")</f>
        <v>#VALUE!</v>
      </c>
      <c r="K1107" s="242" t="e">
        <f aca="false">IF(LEN(VLOOKUP($A1107,#REF!,5,FALSE())),UPPER(RIGHT(VLOOKUP($A1107,#REF!,5,FALSE()), 1)),"")</f>
        <v>#VALUE!</v>
      </c>
      <c r="L1107" s="242" t="e">
        <f aca="false">IF(LEN(VLOOKUP($A1107,#REF!,6,FALSE())),UPPER(RIGHT(VLOOKUP($A1107,#REF!,6,FALSE()), 1)),"")</f>
        <v>#VALUE!</v>
      </c>
      <c r="M1107" s="243" t="e">
        <f aca="false">IF(LEN(VLOOKUP($A1107,#REF!,7,FALSE())),UPPER(RIGHT(VLOOKUP($A1107,#REF!,7,FALSE()), 1)),"")</f>
        <v>#VALUE!</v>
      </c>
      <c r="N1107" s="185"/>
      <c r="O1107" s="185"/>
      <c r="P1107" s="185"/>
      <c r="Q1107" s="185"/>
      <c r="R1107" s="185"/>
      <c r="S1107" s="113" t="e">
        <f aca="false">HLOOKUP("Device Tree Pin Name",#REF!,MATCH($A1107,#REF!,0),FALSE())</f>
        <v>#VALUE!</v>
      </c>
      <c r="T1107" s="255" t="e">
        <f aca="false">HLOOKUP("power rail",#REF!,MATCH($A1107,#REF!,0),FALSE())</f>
        <v>#VALUE!</v>
      </c>
      <c r="U1107" s="256" t="e">
        <f aca="false">HLOOKUP("Wake Capable",#REF!,MATCH($A1107,#REF!,0),FALSE())</f>
        <v>#VALUE!</v>
      </c>
      <c r="V1107" s="256" t="e">
        <f aca="false">HLOOKUP("Strap",#REF!,MATCH($A1107,#REF!,0),FALSE())</f>
        <v>#VALUE!</v>
      </c>
      <c r="W1107" s="256"/>
      <c r="X1107" s="256"/>
      <c r="Y1107" s="256"/>
      <c r="Z1107" s="255"/>
      <c r="AA1107" s="255" t="e">
        <f aca="false">HLOOKUP("Pad type",#REF!,MATCH($A1107,#REF!,0),FALSE())</f>
        <v>#VALUE!</v>
      </c>
      <c r="AB1107" s="113"/>
      <c r="AC1107" s="113" t="e">
        <f aca="false">HLOOKUP("POR Pin State",#REF!,MATCH($A1107,#REF!,0),FALSE())</f>
        <v>#VALUE!</v>
      </c>
      <c r="AD1107" s="260"/>
      <c r="AE1107" s="260"/>
      <c r="AF1107" s="260"/>
      <c r="AG1107" s="260"/>
      <c r="AH1107" s="261"/>
      <c r="AI1107" s="262"/>
      <c r="AJ1107" s="263"/>
      <c r="AK1107" s="263"/>
      <c r="AL1107" s="263"/>
      <c r="AM1107" s="263"/>
      <c r="AN1107" s="263"/>
      <c r="AO1107" s="263"/>
      <c r="AP1107" s="264"/>
      <c r="AQ1107" s="265" t="s">
        <v>7902</v>
      </c>
      <c r="AR1107" s="266"/>
      <c r="AS1107" s="104"/>
      <c r="AT1107" s="104"/>
      <c r="AU1107" s="104"/>
      <c r="AV1107" s="104"/>
      <c r="AW1107" s="104"/>
      <c r="AX1107" s="104"/>
      <c r="AY1107" s="104"/>
      <c r="AZ1107" s="104"/>
      <c r="BA1107" s="104"/>
      <c r="BB1107" s="104"/>
      <c r="BC1107" s="104"/>
      <c r="BD1107" s="421" t="s">
        <v>7907</v>
      </c>
      <c r="BE1107" s="228" t="s">
        <v>7910</v>
      </c>
      <c r="BF1107" s="108" t="e">
        <f aca="false">VLOOKUP($A1107,#REF!, 34, FALSE())</f>
        <v>#VALUE!</v>
      </c>
      <c r="BG1107" s="418" t="e">
        <f aca="false">VLOOKUP($A1107,#REF!, 22, FALSE())</f>
        <v>#VALUE!</v>
      </c>
      <c r="BH1107" s="109"/>
    </row>
    <row r="1109" customFormat="false" ht="11.25" hidden="false" customHeight="false" outlineLevel="0" collapsed="false">
      <c r="AH1109" s="98" t="str">
        <f aca="false">IF($AQ1109=$E1109,"ENABLE",IF(OR($AQ1109=$C1109,$AR1109="Output"),"DISABLE","ENABLE"))</f>
        <v>ENABLE</v>
      </c>
    </row>
    <row r="1130" customFormat="false" ht="11.25" hidden="false" customHeight="false" outlineLevel="0" collapsed="false">
      <c r="BD1130" s="268" t="s">
        <v>2691</v>
      </c>
      <c r="BE1130" s="268"/>
      <c r="BF1130" s="268"/>
    </row>
    <row r="1131" customFormat="false" ht="11.25" hidden="false" customHeight="false" outlineLevel="0" collapsed="false">
      <c r="BD1131" s="268" t="s">
        <v>2692</v>
      </c>
      <c r="BE1131" s="268" t="s">
        <v>2693</v>
      </c>
      <c r="BF1131" s="268"/>
    </row>
    <row r="1132" customFormat="false" ht="11.25" hidden="false" customHeight="false" outlineLevel="0" collapsed="false">
      <c r="BD1132" s="269" t="s">
        <v>2694</v>
      </c>
      <c r="BE1132" s="269" t="str">
        <f aca="false">BC150</f>
        <v>1.8V/3.3V_default_1.8V</v>
      </c>
      <c r="BF1132" s="269"/>
    </row>
    <row r="1133" customFormat="false" ht="11.25" hidden="false" customHeight="false" outlineLevel="0" collapsed="false">
      <c r="BD1133" s="269" t="s">
        <v>481</v>
      </c>
      <c r="BE1133" s="269" t="str">
        <f aca="false">BC172</f>
        <v>1.8V</v>
      </c>
      <c r="BF1133" s="269"/>
    </row>
    <row r="1134" customFormat="false" ht="11.25" hidden="false" customHeight="false" outlineLevel="0" collapsed="false">
      <c r="BD1134" s="269" t="s">
        <v>448</v>
      </c>
      <c r="BE1134" s="269" t="str">
        <f aca="false">BC158</f>
        <v>1.8V</v>
      </c>
      <c r="BF1134" s="269"/>
    </row>
    <row r="1135" customFormat="false" ht="11.25" hidden="false" customHeight="false" outlineLevel="0" collapsed="false">
      <c r="BD1135" s="269" t="s">
        <v>203</v>
      </c>
      <c r="BE1135" s="269" t="str">
        <f aca="false">BC49</f>
        <v>1.8V</v>
      </c>
      <c r="BF1135" s="269"/>
    </row>
    <row r="1136" customFormat="false" ht="11.25" hidden="false" customHeight="false" outlineLevel="0" collapsed="false">
      <c r="BD1136" s="269" t="s">
        <v>2695</v>
      </c>
      <c r="BE1136" s="269" t="str">
        <f aca="false">BC36</f>
        <v>3.3V</v>
      </c>
      <c r="BF1136" s="269"/>
    </row>
    <row r="1137" customFormat="false" ht="11.25" hidden="false" customHeight="false" outlineLevel="0" collapsed="false">
      <c r="BD1137" s="269" t="s">
        <v>646</v>
      </c>
      <c r="BE1137" s="269" t="str">
        <f aca="false">BC246</f>
        <v>3.3V</v>
      </c>
      <c r="BF1137" s="269"/>
    </row>
    <row r="1138" customFormat="false" ht="11.25" hidden="false" customHeight="false" outlineLevel="0" collapsed="false">
      <c r="BD1138" s="270" t="s">
        <v>546</v>
      </c>
      <c r="BE1138" s="270" t="str">
        <f aca="false">BC201</f>
        <v>1.2V</v>
      </c>
      <c r="BF1138" s="270"/>
    </row>
  </sheetData>
  <mergeCells count="48">
    <mergeCell ref="B1:H1"/>
    <mergeCell ref="B4:H4"/>
    <mergeCell ref="B5:H5"/>
    <mergeCell ref="D6:H6"/>
    <mergeCell ref="I6:M6"/>
    <mergeCell ref="N6:R6"/>
    <mergeCell ref="T6:Y6"/>
    <mergeCell ref="Z6:AB6"/>
    <mergeCell ref="AD6:AI6"/>
    <mergeCell ref="AJ6:AP6"/>
    <mergeCell ref="AQ6:BB6"/>
    <mergeCell ref="BE6:BE7"/>
    <mergeCell ref="BF6:BF7"/>
    <mergeCell ref="BG6:BG7"/>
    <mergeCell ref="BH6:BH7"/>
    <mergeCell ref="BF9:BG9"/>
    <mergeCell ref="BF49:BG49"/>
    <mergeCell ref="BF58:BG58"/>
    <mergeCell ref="BF83:BG83"/>
    <mergeCell ref="BF106:BG106"/>
    <mergeCell ref="BF109:BG109"/>
    <mergeCell ref="BF126:BG126"/>
    <mergeCell ref="BF150:BG150"/>
    <mergeCell ref="BF158:BG158"/>
    <mergeCell ref="BF172:BG172"/>
    <mergeCell ref="BF188:BG188"/>
    <mergeCell ref="BF201:BG201"/>
    <mergeCell ref="BF204:BG204"/>
    <mergeCell ref="BF217:BG217"/>
    <mergeCell ref="BF228:BG228"/>
    <mergeCell ref="BF237:BG237"/>
    <mergeCell ref="BF246:BG246"/>
    <mergeCell ref="BF257:BG257"/>
    <mergeCell ref="BF267:BG267"/>
    <mergeCell ref="BF270:BG270"/>
    <mergeCell ref="BF279:BG279"/>
    <mergeCell ref="BF284:BG284"/>
    <mergeCell ref="BF289:BG289"/>
    <mergeCell ref="BF294:BG294"/>
    <mergeCell ref="BF307:BG307"/>
    <mergeCell ref="BF308:BG308"/>
    <mergeCell ref="BF358:BG358"/>
    <mergeCell ref="BF368:BG368"/>
    <mergeCell ref="BF378:BG378"/>
    <mergeCell ref="BF419:BG419"/>
    <mergeCell ref="BF458:BG458"/>
    <mergeCell ref="BF1102:BG1102"/>
    <mergeCell ref="BF1105:BG1105"/>
  </mergeCells>
  <conditionalFormatting sqref="AR368 AR1:AR7 BD540:BD542 BD562:BD564 BD551:BD553 BD573:BD575 BD605:BD607 BD517:BD524 BD323:BD326 BD501:BD515 BD379:BD384 BD527:BD531 AR170 AR500 BD341:BD344 BD309:BD314 BD365:BD366 BD369:BD371 BD373:BD374 AR49 AR238:AR241 AR285:AR288 AR196:AR200 AR202:AR203 AR205 AR257:AR264 AR294:AR305 BD584:BD596 BD731:BD737 BD1035:BD1041 BD885:BD886 AR307:AR308 AR1108:AR1048576">
    <cfRule type="cellIs" priority="2" operator="equal" aboveAverage="0" equalAverage="0" bottom="0" percent="0" rank="0" text="" dxfId="6590">
      <formula>"Not Assigned"</formula>
    </cfRule>
  </conditionalFormatting>
  <conditionalFormatting sqref="AP50:AP54 AD284:AF284 AD170:AF170 AD267:AF267 AF271:AF278 AD270:AF270 AF268:AF269 AJ198:AP200 AJ205:AP205 AF258:AF264 AD258:AE266 O294:Q305 S294:S305 AJ188:AP188 AJ258:AP267 AJ270:AP278 AD289:AF289 AD295:AF305 S501:S644 S650:S790 AD202:AF203 AD205:AF207 AD238:AF241 AD268:AD269 AD56:AF57 AD50:AF54 S951:S1098 S799:S934 AD188:AF200 AJ295:AP305 AJ202:AP203 AJ284:AP289 N295:N305">
    <cfRule type="cellIs" priority="3" operator="equal" aboveAverage="0" equalAverage="0" bottom="0" percent="0" rank="0" text="" dxfId="6591">
      <formula>"INVALID"</formula>
    </cfRule>
  </conditionalFormatting>
  <conditionalFormatting sqref="BD532:BD539 BD616:BD620 BD543:BD550 BD554:BD561 BD565:BD572">
    <cfRule type="cellIs" priority="4" operator="equal" aboveAverage="0" equalAverage="0" bottom="0" percent="0" rank="0" text="" dxfId="6592">
      <formula>"Not Assigned"</formula>
    </cfRule>
  </conditionalFormatting>
  <conditionalFormatting sqref="BD333:BD338">
    <cfRule type="cellIs" priority="5" operator="equal" aboveAverage="0" equalAverage="0" bottom="0" percent="0" rank="0" text="" dxfId="6593">
      <formula>"Not Assigned"</formula>
    </cfRule>
  </conditionalFormatting>
  <conditionalFormatting sqref="BD1084:BD1085">
    <cfRule type="cellIs" priority="6" operator="equal" aboveAverage="0" equalAverage="0" bottom="0" percent="0" rank="0" text="" dxfId="6594">
      <formula>"Not Assigned"</formula>
    </cfRule>
  </conditionalFormatting>
  <conditionalFormatting sqref="AR50:AR54 AR56:AR57">
    <cfRule type="cellIs" priority="7" operator="equal" aboveAverage="0" equalAverage="0" bottom="0" percent="0" rank="0" text="" dxfId="6595">
      <formula>"Not Assigned"</formula>
    </cfRule>
  </conditionalFormatting>
  <conditionalFormatting sqref="BD576:BD583 BD597:BD604 BD608:BD615">
    <cfRule type="cellIs" priority="8" operator="equal" aboveAverage="0" equalAverage="0" bottom="0" percent="0" rank="0" text="" dxfId="6596">
      <formula>"Not Assigned"</formula>
    </cfRule>
  </conditionalFormatting>
  <conditionalFormatting sqref="BD516">
    <cfRule type="cellIs" priority="9" operator="equal" aboveAverage="0" equalAverage="0" bottom="0" percent="0" rank="0" text="" dxfId="6597">
      <formula>"Not Assigned"</formula>
    </cfRule>
  </conditionalFormatting>
  <conditionalFormatting sqref="BD625:BD626">
    <cfRule type="cellIs" priority="10" operator="equal" aboveAverage="0" equalAverage="0" bottom="0" percent="0" rank="0" text="" dxfId="6598">
      <formula>"Not Assigned"</formula>
    </cfRule>
  </conditionalFormatting>
  <conditionalFormatting sqref="BD623:BD624">
    <cfRule type="cellIs" priority="11" operator="equal" aboveAverage="0" equalAverage="0" bottom="0" percent="0" rank="0" text="" dxfId="6599">
      <formula>"Not Assigned"</formula>
    </cfRule>
  </conditionalFormatting>
  <conditionalFormatting sqref="BD621:BD622">
    <cfRule type="cellIs" priority="12" operator="equal" aboveAverage="0" equalAverage="0" bottom="0" percent="0" rank="0" text="" dxfId="6600">
      <formula>"Not Assigned"</formula>
    </cfRule>
  </conditionalFormatting>
  <conditionalFormatting sqref="BD629">
    <cfRule type="cellIs" priority="13" operator="equal" aboveAverage="0" equalAverage="0" bottom="0" percent="0" rank="0" text="" dxfId="6601">
      <formula>"Not Assigned"</formula>
    </cfRule>
  </conditionalFormatting>
  <conditionalFormatting sqref="BD627:BD628">
    <cfRule type="cellIs" priority="14" operator="equal" aboveAverage="0" equalAverage="0" bottom="0" percent="0" rank="0" text="" dxfId="6602">
      <formula>"Not Assigned"</formula>
    </cfRule>
  </conditionalFormatting>
  <conditionalFormatting sqref="BD317:BD320">
    <cfRule type="cellIs" priority="15" operator="equal" aboveAverage="0" equalAverage="0" bottom="0" percent="0" rank="0" text="" dxfId="6603">
      <formula>"Not Assigned"</formula>
    </cfRule>
  </conditionalFormatting>
  <conditionalFormatting sqref="BD329:BD330">
    <cfRule type="cellIs" priority="16" operator="equal" aboveAverage="0" equalAverage="0" bottom="0" percent="0" rank="0" text="" dxfId="6604">
      <formula>"Not Assigned"</formula>
    </cfRule>
  </conditionalFormatting>
  <conditionalFormatting sqref="BD331:BD332">
    <cfRule type="cellIs" priority="17" operator="equal" aboveAverage="0" equalAverage="0" bottom="0" percent="0" rank="0" text="" dxfId="6605">
      <formula>"Not Assigned"</formula>
    </cfRule>
  </conditionalFormatting>
  <conditionalFormatting sqref="AR358">
    <cfRule type="cellIs" priority="18" operator="equal" aboveAverage="0" equalAverage="0" bottom="0" percent="0" rank="0" text="" dxfId="6606">
      <formula>"Not Assigned"</formula>
    </cfRule>
  </conditionalFormatting>
  <conditionalFormatting sqref="BD359:BD364">
    <cfRule type="cellIs" priority="19" operator="equal" aboveAverage="0" equalAverage="0" bottom="0" percent="0" rank="0" text="" dxfId="6607">
      <formula>"Not Assigned"</formula>
    </cfRule>
  </conditionalFormatting>
  <conditionalFormatting sqref="AR378">
    <cfRule type="cellIs" priority="20" operator="equal" aboveAverage="0" equalAverage="0" bottom="0" percent="0" rank="0" text="" dxfId="6608">
      <formula>"Not Assigned"</formula>
    </cfRule>
  </conditionalFormatting>
  <conditionalFormatting sqref="BD385:BD386">
    <cfRule type="cellIs" priority="21" operator="equal" aboveAverage="0" equalAverage="0" bottom="0" percent="0" rank="0" text="" dxfId="6609">
      <formula>"Not Assigned"</formula>
    </cfRule>
  </conditionalFormatting>
  <conditionalFormatting sqref="BD387:BD388">
    <cfRule type="cellIs" priority="22" operator="equal" aboveAverage="0" equalAverage="0" bottom="0" percent="0" rank="0" text="" dxfId="6610">
      <formula>"Not Assigned"</formula>
    </cfRule>
  </conditionalFormatting>
  <conditionalFormatting sqref="BD389:BD390">
    <cfRule type="cellIs" priority="23" operator="equal" aboveAverage="0" equalAverage="0" bottom="0" percent="0" rank="0" text="" dxfId="6611">
      <formula>"Not Assigned"</formula>
    </cfRule>
  </conditionalFormatting>
  <conditionalFormatting sqref="BD391:BD392">
    <cfRule type="cellIs" priority="24" operator="equal" aboveAverage="0" equalAverage="0" bottom="0" percent="0" rank="0" text="" dxfId="6612">
      <formula>"Not Assigned"</formula>
    </cfRule>
  </conditionalFormatting>
  <conditionalFormatting sqref="BD393:BD394">
    <cfRule type="cellIs" priority="25" operator="equal" aboveAverage="0" equalAverage="0" bottom="0" percent="0" rank="0" text="" dxfId="6613">
      <formula>"Not Assigned"</formula>
    </cfRule>
  </conditionalFormatting>
  <conditionalFormatting sqref="BD395:BD396">
    <cfRule type="cellIs" priority="26" operator="equal" aboveAverage="0" equalAverage="0" bottom="0" percent="0" rank="0" text="" dxfId="6614">
      <formula>"Not Assigned"</formula>
    </cfRule>
  </conditionalFormatting>
  <conditionalFormatting sqref="BD397:BD398">
    <cfRule type="cellIs" priority="27" operator="equal" aboveAverage="0" equalAverage="0" bottom="0" percent="0" rank="0" text="" dxfId="6615">
      <formula>"Not Assigned"</formula>
    </cfRule>
  </conditionalFormatting>
  <conditionalFormatting sqref="BD403:BD404">
    <cfRule type="cellIs" priority="28" operator="equal" aboveAverage="0" equalAverage="0" bottom="0" percent="0" rank="0" text="" dxfId="6616">
      <formula>"Not Assigned"</formula>
    </cfRule>
  </conditionalFormatting>
  <conditionalFormatting sqref="BD405:BD406">
    <cfRule type="cellIs" priority="29" operator="equal" aboveAverage="0" equalAverage="0" bottom="0" percent="0" rank="0" text="" dxfId="6617">
      <formula>"Not Assigned"</formula>
    </cfRule>
  </conditionalFormatting>
  <conditionalFormatting sqref="BD321:BD322">
    <cfRule type="cellIs" priority="30" operator="equal" aboveAverage="0" equalAverage="0" bottom="0" percent="0" rank="0" text="" dxfId="6618">
      <formula>"Not Assigned"</formula>
    </cfRule>
  </conditionalFormatting>
  <conditionalFormatting sqref="BD372">
    <cfRule type="cellIs" priority="31" operator="equal" aboveAverage="0" equalAverage="0" bottom="0" percent="0" rank="0" text="" dxfId="6619">
      <formula>"Not Assigned"</formula>
    </cfRule>
  </conditionalFormatting>
  <conditionalFormatting sqref="AS23 AS238:AS241 AS170 AS302:AS305 AS189:AS200 AS34:AS35 AS50:AS57 AS151:AS156 AS181:AS186 AS202:AS203 AS205 AS215:AS216 AS258:AS264 AS268:AS269 AS272:AS278 AS281:AS283 AS285:AS288 AS290:AS293 AS105">
    <cfRule type="expression" priority="32" aboveAverage="0" equalAverage="0" bottom="0" percent="0" rank="0" text="" dxfId="6620">
      <formula>EXACT(AF23, "INVALID")</formula>
    </cfRule>
  </conditionalFormatting>
  <conditionalFormatting sqref="AS271">
    <cfRule type="expression" priority="33" aboveAverage="0" equalAverage="0" bottom="0" percent="0" rank="0" text="" dxfId="6621">
      <formula>EXACT(AF271, "INVALID")</formula>
    </cfRule>
  </conditionalFormatting>
  <conditionalFormatting sqref="AZ23 AZ238:AZ241 AZ302:AZ305 AZ196:AZ200 AZ169:AZ170 AZ34:AZ35 AZ50:AZ57 AZ151:AZ156 AZ181:AZ186 AZ202:AZ203 AZ215:AZ216 AZ258:AZ264 AZ268:AZ269 AZ272:AZ278 AZ281:AZ283 AZ285:AZ288 AZ290:AZ293 AZ105">
    <cfRule type="expression" priority="34" aboveAverage="0" equalAverage="0" bottom="0" percent="0" rank="0" text="" dxfId="6622">
      <formula>AND(NOT(ISBLANK(AZ23)), EXACT(AF23, "INVALID"))</formula>
    </cfRule>
  </conditionalFormatting>
  <conditionalFormatting sqref="BA23 BA238:BA241 BA302:BA305 BA196:BA200 BA169:BA170 BA34:BA35 BA50:BA57 BA151:BA156 BA181:BA186 BA202:BA203 BA215:BA216 BA258:BA264 BA268:BA269 BA272:BA278 BA281:BA283 BA285:BA288 BA290:BA293 BA105">
    <cfRule type="expression" priority="35" aboveAverage="0" equalAverage="0" bottom="0" percent="0" rank="0" text="" dxfId="6623">
      <formula>AND(NOT(ISBLANK(BA23)), EXACT(AF23, "INVALID"))</formula>
    </cfRule>
  </conditionalFormatting>
  <conditionalFormatting sqref="AZ271">
    <cfRule type="expression" priority="36" aboveAverage="0" equalAverage="0" bottom="0" percent="0" rank="0" text="" dxfId="6624">
      <formula>AND(NOT(ISBLANK(AZ271)), EXACT(AF271, "INVALID"))</formula>
    </cfRule>
  </conditionalFormatting>
  <conditionalFormatting sqref="BA271">
    <cfRule type="expression" priority="37" aboveAverage="0" equalAverage="0" bottom="0" percent="0" rank="0" text="" dxfId="6625">
      <formula>AND(NOT(ISBLANK(BA271)), EXACT(AF271, "INVALID"))</formula>
    </cfRule>
  </conditionalFormatting>
  <conditionalFormatting sqref="AR23 AR238:AR241 AR34:AR35 AR50:AR57 AR151:AR156 AR159:AR170 AR181:AR186 AR189:AR200 AR202:AR203 AR205:AR207 AR215:AR216 AR295:AR305 AR258:AR266 AR268:AR269 AR271:AR278 AR280:AR283 AR285:AR288 AR290:AR293 AR105 AR247:AR248 AR119:AR120">
    <cfRule type="expression" priority="38" aboveAverage="0" equalAverage="0" bottom="0" percent="0" rank="0" text="" dxfId="6626">
      <formula>NOT($AL23)</formula>
    </cfRule>
  </conditionalFormatting>
  <conditionalFormatting sqref="AR268:AR269">
    <cfRule type="cellIs" priority="39" operator="equal" aboveAverage="0" equalAverage="0" bottom="0" percent="0" rank="0" text="" dxfId="6627">
      <formula>"Not Assigned"</formula>
    </cfRule>
  </conditionalFormatting>
  <conditionalFormatting sqref="AR271:AR278">
    <cfRule type="cellIs" priority="40" operator="equal" aboveAverage="0" equalAverage="0" bottom="0" percent="0" rank="0" text="" dxfId="6628">
      <formula>"Not Assigned"</formula>
    </cfRule>
  </conditionalFormatting>
  <conditionalFormatting sqref="BD525:BD526">
    <cfRule type="cellIs" priority="41" operator="equal" aboveAverage="0" equalAverage="0" bottom="0" percent="0" rank="0" text="" dxfId="6629">
      <formula>"Not Assigned"</formula>
    </cfRule>
  </conditionalFormatting>
  <conditionalFormatting sqref="AQ341:AQ344 AQ403:AQ406 AQ308:AQ314 AQ23 AQ317:AQ326 AQ329:AQ338 AQ378:AQ398 AQ34:AQ35 AQ50:AQ57 AQ151:AQ156 AQ159:AQ170 AQ181:AQ186 AQ189:AQ200 AQ202:AQ203 AQ205:AQ207 AQ215:AQ216 AQ295:AQ305 AQ258:AQ264 AQ268:AQ269 AQ271:AQ278 AQ280:AQ283 AQ285:AQ288 AQ290:AQ293 AQ358:AQ366 AQ408:AQ414 AQ424:AQ441 AQ105 AQ500:AQ648 AQ247:AQ248 AQ119:AQ120 AQ451:AQ455 AQ465:AQ482 AQ799:AQ946 AQ650:AQ797 AQ951:AQ1085 AQ368:AQ374 AQ419:AQ421 AQ458:AQ460 AQ1100:AQ1101 AQ1108:AQ1594">
    <cfRule type="expression" priority="42" aboveAverage="0" equalAverage="0" bottom="0" percent="0" rank="0" text="" dxfId="6630">
      <formula>REPLACE($AQ23,8,LEN($AQ23),"")="unused_"</formula>
    </cfRule>
  </conditionalFormatting>
  <conditionalFormatting sqref="AQ399:AQ402">
    <cfRule type="expression" priority="43" aboveAverage="0" equalAverage="0" bottom="0" percent="0" rank="0" text="" dxfId="6631">
      <formula>RIGHT($AQ399, 1)="*"</formula>
    </cfRule>
    <cfRule type="expression" priority="44" aboveAverage="0" equalAverage="0" bottom="0" percent="0" rank="0" text="" dxfId="6632">
      <formula>REPLACE($AQ399,8,LEN($AQ399),"")="unused_"</formula>
    </cfRule>
  </conditionalFormatting>
  <conditionalFormatting sqref="AQ265">
    <cfRule type="expression" priority="45" aboveAverage="0" equalAverage="0" bottom="0" percent="0" rank="0" text="" dxfId="6633">
      <formula>RIGHT($AQ265, 1)="*"</formula>
    </cfRule>
    <cfRule type="expression" priority="46" aboveAverage="0" equalAverage="0" bottom="0" percent="0" rank="0" text="" dxfId="6634">
      <formula>REPLACE($AQ265,8,LEN($AQ265),"")="unused_"</formula>
    </cfRule>
  </conditionalFormatting>
  <conditionalFormatting sqref="AF265">
    <cfRule type="cellIs" priority="47" operator="equal" aboveAverage="0" equalAverage="0" bottom="0" percent="0" rank="0" text="" dxfId="6635">
      <formula>"INVALID"</formula>
    </cfRule>
  </conditionalFormatting>
  <conditionalFormatting sqref="AS265">
    <cfRule type="expression" priority="48" aboveAverage="0" equalAverage="0" bottom="0" percent="0" rank="0" text="" dxfId="6636">
      <formula>EXACT(AF265, "INVALID")</formula>
    </cfRule>
  </conditionalFormatting>
  <conditionalFormatting sqref="AZ265">
    <cfRule type="expression" priority="49" aboveAverage="0" equalAverage="0" bottom="0" percent="0" rank="0" text="" dxfId="6637">
      <formula>AND(NOT(ISBLANK(AZ265)), EXACT(AF265, "INVALID"))</formula>
    </cfRule>
  </conditionalFormatting>
  <conditionalFormatting sqref="BA265">
    <cfRule type="expression" priority="50" aboveAverage="0" equalAverage="0" bottom="0" percent="0" rank="0" text="" dxfId="6638">
      <formula>AND(NOT(ISBLANK(BA265)), EXACT(AF265, "INVALID"))</formula>
    </cfRule>
  </conditionalFormatting>
  <conditionalFormatting sqref="AR265">
    <cfRule type="cellIs" priority="51" operator="equal" aboveAverage="0" equalAverage="0" bottom="0" percent="0" rank="0" text="" dxfId="6639">
      <formula>"Not Assigned"</formula>
    </cfRule>
  </conditionalFormatting>
  <conditionalFormatting sqref="AQ266">
    <cfRule type="expression" priority="52" aboveAverage="0" equalAverage="0" bottom="0" percent="0" rank="0" text="" dxfId="6640">
      <formula>RIGHT($AQ266, 1)="*"</formula>
    </cfRule>
    <cfRule type="expression" priority="53" aboveAverage="0" equalAverage="0" bottom="0" percent="0" rank="0" text="" dxfId="6641">
      <formula>REPLACE($AQ266,8,LEN($AQ266),"")="unused_"</formula>
    </cfRule>
  </conditionalFormatting>
  <conditionalFormatting sqref="AF266">
    <cfRule type="cellIs" priority="54" operator="equal" aboveAverage="0" equalAverage="0" bottom="0" percent="0" rank="0" text="" dxfId="6642">
      <formula>"INVALID"</formula>
    </cfRule>
  </conditionalFormatting>
  <conditionalFormatting sqref="AS266">
    <cfRule type="expression" priority="55" aboveAverage="0" equalAverage="0" bottom="0" percent="0" rank="0" text="" dxfId="6643">
      <formula>EXACT(AF266, "INVALID")</formula>
    </cfRule>
  </conditionalFormatting>
  <conditionalFormatting sqref="AZ266">
    <cfRule type="expression" priority="56" aboveAverage="0" equalAverage="0" bottom="0" percent="0" rank="0" text="" dxfId="6644">
      <formula>AND(NOT(ISBLANK(AZ266)), EXACT(AF266, "INVALID"))</formula>
    </cfRule>
  </conditionalFormatting>
  <conditionalFormatting sqref="BA266">
    <cfRule type="expression" priority="57" aboveAverage="0" equalAverage="0" bottom="0" percent="0" rank="0" text="" dxfId="6645">
      <formula>AND(NOT(ISBLANK(BA266)), EXACT(AF266, "INVALID"))</formula>
    </cfRule>
  </conditionalFormatting>
  <conditionalFormatting sqref="AR266">
    <cfRule type="cellIs" priority="58" operator="equal" aboveAverage="0" equalAverage="0" bottom="0" percent="0" rank="0" text="" dxfId="6646">
      <formula>"Not Assigned"</formula>
    </cfRule>
  </conditionalFormatting>
  <conditionalFormatting sqref="BD339:BD340">
    <cfRule type="cellIs" priority="59" operator="equal" aboveAverage="0" equalAverage="0" bottom="0" percent="0" rank="0" text="" dxfId="6647">
      <formula>"Not Assigned"</formula>
    </cfRule>
  </conditionalFormatting>
  <conditionalFormatting sqref="AQ339:AQ340">
    <cfRule type="expression" priority="60" aboveAverage="0" equalAverage="0" bottom="0" percent="0" rank="0" text="" dxfId="6648">
      <formula>RIGHT($AQ339, 1)="*"</formula>
    </cfRule>
    <cfRule type="expression" priority="61" aboveAverage="0" equalAverage="0" bottom="0" percent="0" rank="0" text="" dxfId="6649">
      <formula>REPLACE($AQ339,8,LEN($AQ339),"")="unused_"</formula>
    </cfRule>
  </conditionalFormatting>
  <conditionalFormatting sqref="BD347:BD350">
    <cfRule type="cellIs" priority="62" operator="equal" aboveAverage="0" equalAverage="0" bottom="0" percent="0" rank="0" text="" dxfId="6650">
      <formula>"Not Assigned"</formula>
    </cfRule>
  </conditionalFormatting>
  <conditionalFormatting sqref="AQ347:AQ350">
    <cfRule type="expression" priority="63" aboveAverage="0" equalAverage="0" bottom="0" percent="0" rank="0" text="" dxfId="6651">
      <formula>RIGHT($AQ347, 1)="*"</formula>
    </cfRule>
    <cfRule type="expression" priority="64" aboveAverage="0" equalAverage="0" bottom="0" percent="0" rank="0" text="" dxfId="6652">
      <formula>REPLACE($AQ347,8,LEN($AQ347),"")="unused_"</formula>
    </cfRule>
  </conditionalFormatting>
  <conditionalFormatting sqref="BD345:BD346">
    <cfRule type="cellIs" priority="65" operator="equal" aboveAverage="0" equalAverage="0" bottom="0" percent="0" rank="0" text="" dxfId="6653">
      <formula>"Not Assigned"</formula>
    </cfRule>
  </conditionalFormatting>
  <conditionalFormatting sqref="AQ345:AQ346">
    <cfRule type="expression" priority="66" aboveAverage="0" equalAverage="0" bottom="0" percent="0" rank="0" text="" dxfId="6654">
      <formula>RIGHT($AQ345, 1)="*"</formula>
    </cfRule>
    <cfRule type="expression" priority="67" aboveAverage="0" equalAverage="0" bottom="0" percent="0" rank="0" text="" dxfId="6655">
      <formula>REPLACE($AQ345,8,LEN($AQ345),"")="unused_"</formula>
    </cfRule>
  </conditionalFormatting>
  <conditionalFormatting sqref="BD353:BD356">
    <cfRule type="cellIs" priority="68" operator="equal" aboveAverage="0" equalAverage="0" bottom="0" percent="0" rank="0" text="" dxfId="6656">
      <formula>"Not Assigned"</formula>
    </cfRule>
  </conditionalFormatting>
  <conditionalFormatting sqref="AQ353:AQ356">
    <cfRule type="expression" priority="69" aboveAverage="0" equalAverage="0" bottom="0" percent="0" rank="0" text="" dxfId="6657">
      <formula>RIGHT($AQ353, 1)="*"</formula>
    </cfRule>
    <cfRule type="expression" priority="70" aboveAverage="0" equalAverage="0" bottom="0" percent="0" rank="0" text="" dxfId="6658">
      <formula>REPLACE($AQ353,8,LEN($AQ353),"")="unused_"</formula>
    </cfRule>
  </conditionalFormatting>
  <conditionalFormatting sqref="BD351:BD352">
    <cfRule type="cellIs" priority="71" operator="equal" aboveAverage="0" equalAverage="0" bottom="0" percent="0" rank="0" text="" dxfId="6659">
      <formula>"Not Assigned"</formula>
    </cfRule>
  </conditionalFormatting>
  <conditionalFormatting sqref="AQ351:AQ352">
    <cfRule type="expression" priority="72" aboveAverage="0" equalAverage="0" bottom="0" percent="0" rank="0" text="" dxfId="6660">
      <formula>RIGHT($AQ351, 1)="*"</formula>
    </cfRule>
    <cfRule type="expression" priority="73" aboveAverage="0" equalAverage="0" bottom="0" percent="0" rank="0" text="" dxfId="6661">
      <formula>REPLACE($AQ351,8,LEN($AQ351),"")="unused_"</formula>
    </cfRule>
  </conditionalFormatting>
  <conditionalFormatting sqref="BD399:BD400">
    <cfRule type="cellIs" priority="74" operator="equal" aboveAverage="0" equalAverage="0" bottom="0" percent="0" rank="0" text="" dxfId="6662">
      <formula>"Not Assigned"</formula>
    </cfRule>
  </conditionalFormatting>
  <conditionalFormatting sqref="BD401:BD402">
    <cfRule type="cellIs" priority="75" operator="equal" aboveAverage="0" equalAverage="0" bottom="0" percent="0" rank="0" text="" dxfId="6663">
      <formula>"Not Assigned"</formula>
    </cfRule>
  </conditionalFormatting>
  <conditionalFormatting sqref="BD636:BD640">
    <cfRule type="cellIs" priority="76" operator="equal" aboveAverage="0" equalAverage="0" bottom="0" percent="0" rank="0" text="" dxfId="6664">
      <formula>"Not Assigned"</formula>
    </cfRule>
  </conditionalFormatting>
  <conditionalFormatting sqref="BD630:BD635">
    <cfRule type="cellIs" priority="77" operator="equal" aboveAverage="0" equalAverage="0" bottom="0" percent="0" rank="0" text="" dxfId="6665">
      <formula>"Not Assigned"</formula>
    </cfRule>
  </conditionalFormatting>
  <conditionalFormatting sqref="BD641:BD644">
    <cfRule type="cellIs" priority="78" operator="equal" aboveAverage="0" equalAverage="0" bottom="0" percent="0" rank="0" text="" dxfId="6666">
      <formula>"Not Assigned"</formula>
    </cfRule>
  </conditionalFormatting>
  <conditionalFormatting sqref="AJ50:AJ54 AJ56:AJ57 AJ170 AJ196:AJ197 AJ268:AJ269 AJ238:AJ241 AJ271:AO278 AJ285:AO288 AJ198:AO200 AJ202:AO203 AJ205:AO205 AJ258:AO266 AJ295:AO305">
    <cfRule type="cellIs" priority="79" operator="equal" aboveAverage="0" equalAverage="0" bottom="0" percent="0" rank="0" text="" dxfId="6667">
      <formula>0</formula>
    </cfRule>
  </conditionalFormatting>
  <conditionalFormatting sqref="AK50:AK54 AK56:AK57 AK170 AK302:AK305 AK268:AK269 AK196:AK197 AK238:AK241">
    <cfRule type="cellIs" priority="80" operator="equal" aboveAverage="0" equalAverage="0" bottom="0" percent="0" rank="0" text="" dxfId="6668">
      <formula>0</formula>
    </cfRule>
  </conditionalFormatting>
  <conditionalFormatting sqref="AL50:AL54 AL56:AL57 AL170 AL302:AL305 AL268:AL269 AL196:AL197 AL238:AL241">
    <cfRule type="cellIs" priority="81" operator="equal" aboveAverage="0" equalAverage="0" bottom="0" percent="0" rank="0" text="" dxfId="6669">
      <formula>0</formula>
    </cfRule>
  </conditionalFormatting>
  <conditionalFormatting sqref="AM50:AM54 AM56:AM57 AM170 AM302:AM305 AM268:AM269 AM196:AM197 AM238:AM241">
    <cfRule type="cellIs" priority="82" operator="equal" aboveAverage="0" equalAverage="0" bottom="0" percent="0" rank="0" text="" dxfId="6670">
      <formula>0</formula>
    </cfRule>
  </conditionalFormatting>
  <conditionalFormatting sqref="AN50:AN54 AN56:AN57 AN170 AN302:AN305 AN268:AN269 AN196:AN197 AN238:AN241">
    <cfRule type="cellIs" priority="83" operator="equal" aboveAverage="0" equalAverage="0" bottom="0" percent="0" rank="0" text="" dxfId="6671">
      <formula>0</formula>
    </cfRule>
  </conditionalFormatting>
  <conditionalFormatting sqref="AP56:AP57">
    <cfRule type="cellIs" priority="84" operator="equal" aboveAverage="0" equalAverage="0" bottom="0" percent="0" rank="0" text="" dxfId="6672">
      <formula>"INVALID"</formula>
    </cfRule>
  </conditionalFormatting>
  <conditionalFormatting sqref="AJ56:AJ57">
    <cfRule type="cellIs" priority="85" operator="equal" aboveAverage="0" equalAverage="0" bottom="0" percent="0" rank="0" text="" dxfId="6673">
      <formula>"INVALID"</formula>
    </cfRule>
  </conditionalFormatting>
  <conditionalFormatting sqref="AK56:AK57">
    <cfRule type="cellIs" priority="86" operator="equal" aboveAverage="0" equalAverage="0" bottom="0" percent="0" rank="0" text="" dxfId="6674">
      <formula>"INVALID"</formula>
    </cfRule>
  </conditionalFormatting>
  <conditionalFormatting sqref="AL56:AM57">
    <cfRule type="cellIs" priority="87" operator="equal" aboveAverage="0" equalAverage="0" bottom="0" percent="0" rank="0" text="" dxfId="6675">
      <formula>"INVALID"</formula>
    </cfRule>
  </conditionalFormatting>
  <conditionalFormatting sqref="AK56:AK57">
    <cfRule type="cellIs" priority="88" operator="equal" aboveAverage="0" equalAverage="0" bottom="0" percent="0" rank="0" text="" dxfId="6676">
      <formula>"INVALID"</formula>
    </cfRule>
  </conditionalFormatting>
  <conditionalFormatting sqref="AL56:AL57">
    <cfRule type="cellIs" priority="89" operator="equal" aboveAverage="0" equalAverage="0" bottom="0" percent="0" rank="0" text="" dxfId="6677">
      <formula>"INVALID"</formula>
    </cfRule>
  </conditionalFormatting>
  <conditionalFormatting sqref="AM56:AM57">
    <cfRule type="cellIs" priority="90" operator="equal" aboveAverage="0" equalAverage="0" bottom="0" percent="0" rank="0" text="" dxfId="6678">
      <formula>"INVALID"</formula>
    </cfRule>
  </conditionalFormatting>
  <conditionalFormatting sqref="AN56:AN57">
    <cfRule type="cellIs" priority="91" operator="equal" aboveAverage="0" equalAverage="0" bottom="0" percent="0" rank="0" text="" dxfId="6679">
      <formula>"INVALID"</formula>
    </cfRule>
  </conditionalFormatting>
  <conditionalFormatting sqref="AP170">
    <cfRule type="cellIs" priority="92" operator="equal" aboveAverage="0" equalAverage="0" bottom="0" percent="0" rank="0" text="" dxfId="6680">
      <formula>"INVALID"</formula>
    </cfRule>
  </conditionalFormatting>
  <conditionalFormatting sqref="AJ170">
    <cfRule type="cellIs" priority="93" operator="equal" aboveAverage="0" equalAverage="0" bottom="0" percent="0" rank="0" text="" dxfId="6681">
      <formula>"INVALID"</formula>
    </cfRule>
  </conditionalFormatting>
  <conditionalFormatting sqref="AK170">
    <cfRule type="cellIs" priority="94" operator="equal" aboveAverage="0" equalAverage="0" bottom="0" percent="0" rank="0" text="" dxfId="6682">
      <formula>"INVALID"</formula>
    </cfRule>
  </conditionalFormatting>
  <conditionalFormatting sqref="AL170:AM170">
    <cfRule type="cellIs" priority="95" operator="equal" aboveAverage="0" equalAverage="0" bottom="0" percent="0" rank="0" text="" dxfId="6683">
      <formula>"INVALID"</formula>
    </cfRule>
  </conditionalFormatting>
  <conditionalFormatting sqref="AK170">
    <cfRule type="cellIs" priority="96" operator="equal" aboveAverage="0" equalAverage="0" bottom="0" percent="0" rank="0" text="" dxfId="6684">
      <formula>"INVALID"</formula>
    </cfRule>
  </conditionalFormatting>
  <conditionalFormatting sqref="AL170">
    <cfRule type="cellIs" priority="97" operator="equal" aboveAverage="0" equalAverage="0" bottom="0" percent="0" rank="0" text="" dxfId="6685">
      <formula>"INVALID"</formula>
    </cfRule>
  </conditionalFormatting>
  <conditionalFormatting sqref="AM170">
    <cfRule type="cellIs" priority="98" operator="equal" aboveAverage="0" equalAverage="0" bottom="0" percent="0" rank="0" text="" dxfId="6686">
      <formula>"INVALID"</formula>
    </cfRule>
  </conditionalFormatting>
  <conditionalFormatting sqref="AN170">
    <cfRule type="cellIs" priority="99" operator="equal" aboveAverage="0" equalAverage="0" bottom="0" percent="0" rank="0" text="" dxfId="6687">
      <formula>"INVALID"</formula>
    </cfRule>
  </conditionalFormatting>
  <conditionalFormatting sqref="AP302:AP305 AP238:AP241">
    <cfRule type="cellIs" priority="100" operator="equal" aboveAverage="0" equalAverage="0" bottom="0" percent="0" rank="0" text="" dxfId="6688">
      <formula>"INVALID"</formula>
    </cfRule>
  </conditionalFormatting>
  <conditionalFormatting sqref="AJ302:AJ305 AJ238:AJ241">
    <cfRule type="cellIs" priority="101" operator="equal" aboveAverage="0" equalAverage="0" bottom="0" percent="0" rank="0" text="" dxfId="6689">
      <formula>"INVALID"</formula>
    </cfRule>
  </conditionalFormatting>
  <conditionalFormatting sqref="AK302:AK305 AK238:AK241">
    <cfRule type="cellIs" priority="102" operator="equal" aboveAverage="0" equalAverage="0" bottom="0" percent="0" rank="0" text="" dxfId="6690">
      <formula>"INVALID"</formula>
    </cfRule>
  </conditionalFormatting>
  <conditionalFormatting sqref="AL302:AM305 AL238:AM241">
    <cfRule type="cellIs" priority="103" operator="equal" aboveAverage="0" equalAverage="0" bottom="0" percent="0" rank="0" text="" dxfId="6691">
      <formula>"INVALID"</formula>
    </cfRule>
  </conditionalFormatting>
  <conditionalFormatting sqref="AK302:AK305 AK238:AK241">
    <cfRule type="cellIs" priority="104" operator="equal" aboveAverage="0" equalAverage="0" bottom="0" percent="0" rank="0" text="" dxfId="6692">
      <formula>"INVALID"</formula>
    </cfRule>
  </conditionalFormatting>
  <conditionalFormatting sqref="AL302:AL305 AL238:AL241">
    <cfRule type="cellIs" priority="105" operator="equal" aboveAverage="0" equalAverage="0" bottom="0" percent="0" rank="0" text="" dxfId="6693">
      <formula>"INVALID"</formula>
    </cfRule>
  </conditionalFormatting>
  <conditionalFormatting sqref="AM302:AM305 AM238:AM241">
    <cfRule type="cellIs" priority="106" operator="equal" aboveAverage="0" equalAverage="0" bottom="0" percent="0" rank="0" text="" dxfId="6694">
      <formula>"INVALID"</formula>
    </cfRule>
  </conditionalFormatting>
  <conditionalFormatting sqref="AN302:AN305 AN238:AN241">
    <cfRule type="cellIs" priority="107" operator="equal" aboveAverage="0" equalAverage="0" bottom="0" percent="0" rank="0" text="" dxfId="6695">
      <formula>"INVALID"</formula>
    </cfRule>
  </conditionalFormatting>
  <conditionalFormatting sqref="AP196:AP197">
    <cfRule type="cellIs" priority="108" operator="equal" aboveAverage="0" equalAverage="0" bottom="0" percent="0" rank="0" text="" dxfId="6696">
      <formula>"INVALID"</formula>
    </cfRule>
  </conditionalFormatting>
  <conditionalFormatting sqref="AJ196:AJ197">
    <cfRule type="cellIs" priority="109" operator="equal" aboveAverage="0" equalAverage="0" bottom="0" percent="0" rank="0" text="" dxfId="6697">
      <formula>"INVALID"</formula>
    </cfRule>
  </conditionalFormatting>
  <conditionalFormatting sqref="AK196:AK197">
    <cfRule type="cellIs" priority="110" operator="equal" aboveAverage="0" equalAverage="0" bottom="0" percent="0" rank="0" text="" dxfId="6698">
      <formula>"INVALID"</formula>
    </cfRule>
  </conditionalFormatting>
  <conditionalFormatting sqref="AL196:AM197">
    <cfRule type="cellIs" priority="111" operator="equal" aboveAverage="0" equalAverage="0" bottom="0" percent="0" rank="0" text="" dxfId="6699">
      <formula>"INVALID"</formula>
    </cfRule>
  </conditionalFormatting>
  <conditionalFormatting sqref="AK196:AK197">
    <cfRule type="cellIs" priority="112" operator="equal" aboveAverage="0" equalAverage="0" bottom="0" percent="0" rank="0" text="" dxfId="6700">
      <formula>"INVALID"</formula>
    </cfRule>
  </conditionalFormatting>
  <conditionalFormatting sqref="AL196:AL197">
    <cfRule type="cellIs" priority="113" operator="equal" aboveAverage="0" equalAverage="0" bottom="0" percent="0" rank="0" text="" dxfId="6701">
      <formula>"INVALID"</formula>
    </cfRule>
  </conditionalFormatting>
  <conditionalFormatting sqref="AM196:AM197">
    <cfRule type="cellIs" priority="114" operator="equal" aboveAverage="0" equalAverage="0" bottom="0" percent="0" rank="0" text="" dxfId="6702">
      <formula>"INVALID"</formula>
    </cfRule>
  </conditionalFormatting>
  <conditionalFormatting sqref="AN196:AN197">
    <cfRule type="cellIs" priority="115" operator="equal" aboveAverage="0" equalAverage="0" bottom="0" percent="0" rank="0" text="" dxfId="6703">
      <formula>"INVALID"</formula>
    </cfRule>
  </conditionalFormatting>
  <conditionalFormatting sqref="AP268:AP269">
    <cfRule type="cellIs" priority="116" operator="equal" aboveAverage="0" equalAverage="0" bottom="0" percent="0" rank="0" text="" dxfId="6704">
      <formula>"INVALID"</formula>
    </cfRule>
  </conditionalFormatting>
  <conditionalFormatting sqref="AJ268:AJ269">
    <cfRule type="cellIs" priority="117" operator="equal" aboveAverage="0" equalAverage="0" bottom="0" percent="0" rank="0" text="" dxfId="6705">
      <formula>"INVALID"</formula>
    </cfRule>
  </conditionalFormatting>
  <conditionalFormatting sqref="AK268:AK269">
    <cfRule type="cellIs" priority="118" operator="equal" aboveAverage="0" equalAverage="0" bottom="0" percent="0" rank="0" text="" dxfId="6706">
      <formula>"INVALID"</formula>
    </cfRule>
  </conditionalFormatting>
  <conditionalFormatting sqref="AL268:AM269">
    <cfRule type="cellIs" priority="119" operator="equal" aboveAverage="0" equalAverage="0" bottom="0" percent="0" rank="0" text="" dxfId="6707">
      <formula>"INVALID"</formula>
    </cfRule>
  </conditionalFormatting>
  <conditionalFormatting sqref="AK268:AK269">
    <cfRule type="cellIs" priority="120" operator="equal" aboveAverage="0" equalAverage="0" bottom="0" percent="0" rank="0" text="" dxfId="6708">
      <formula>"INVALID"</formula>
    </cfRule>
  </conditionalFormatting>
  <conditionalFormatting sqref="AL268:AL269">
    <cfRule type="cellIs" priority="121" operator="equal" aboveAverage="0" equalAverage="0" bottom="0" percent="0" rank="0" text="" dxfId="6709">
      <formula>"INVALID"</formula>
    </cfRule>
  </conditionalFormatting>
  <conditionalFormatting sqref="AM268:AM269">
    <cfRule type="cellIs" priority="122" operator="equal" aboveAverage="0" equalAverage="0" bottom="0" percent="0" rank="0" text="" dxfId="6710">
      <formula>"INVALID"</formula>
    </cfRule>
  </conditionalFormatting>
  <conditionalFormatting sqref="AN268:AN269">
    <cfRule type="cellIs" priority="123" operator="equal" aboveAverage="0" equalAverage="0" bottom="0" percent="0" rank="0" text="" dxfId="6711">
      <formula>"INVALID"</formula>
    </cfRule>
  </conditionalFormatting>
  <conditionalFormatting sqref="AQ23 AQ34:AQ35 AQ50:AQ57 AQ151:AQ156 AQ159:AQ170 AQ181:AQ186 AQ189:AQ200 AQ202:AQ203 AQ205:AQ207 AQ215:AQ216 AQ295:AQ305 AQ258:AQ266 AQ268:AQ269 AQ271:AQ278 AQ280:AQ283 AQ285:AQ288 AQ290:AQ293 AQ105 AQ247:AQ248 AQ119:AQ120">
    <cfRule type="expression" priority="124" aboveAverage="0" equalAverage="0" bottom="0" percent="0" rank="0" text="" dxfId="6712">
      <formula>NOT($AJ23)</formula>
    </cfRule>
    <cfRule type="expression" priority="125" aboveAverage="0" equalAverage="0" bottom="0" percent="0" rank="0" text="" dxfId="6713">
      <formula>RIGHT($AQ23, 1)="*"</formula>
    </cfRule>
  </conditionalFormatting>
  <conditionalFormatting sqref="AS23 AS238:AS241 AS10:AS21 AZ22:BA23 AZ238:BA245 AS25:AS35 AZ34:BA35 AS50:AS57 AZ50:BA57 AZ159:BA170 AS151:AS156 AZ181:BA186 AS189:AS200 AZ189:BA200 AZ202:BA203 AS202:AS203 AZ205:BA207 AZ215:BA216 AS205:AS216 AS295:AS305 AZ258:BA266 AZ247:BA256 AS258:AS266 AZ268:BA269 AS268:AS269 AZ271:BA278 AS271:AS278 AZ280:BA283 AS280:AS283 AZ285:BA288 AS285:AS288 AS290:AS293 AZ290:BA293 AS104:AS105 AZ105:BA105 AS247:AS248 AZ46:BA48 AS84:AS95 AZ96:BA97 AS110:AS125 AZ119:BA120 AZ136:BA138 AZ148:BA149 AZ218:BA220 AS221:AS227 AS229:AS236 AS98:AS101 AZ102:BA103 AZ80:BA80 AS59:AS70 AZ71:BA72 AS73:AS76 AZ77:BA78 AZ82:BA82 AZ151:BA157 AS159:AS171 AS173:AS187 AZ295:BA306">
    <cfRule type="expression" priority="126" aboveAverage="0" equalAverage="0" bottom="0" percent="0" rank="0" text="" dxfId="6714">
      <formula>NOT($AN10)</formula>
    </cfRule>
  </conditionalFormatting>
  <conditionalFormatting sqref="AS23 AS238:AS241 AS34:AS35 AS50:AS57 AS151:AS156 AS159:AS170 AS181:AS186 AS189:AS200 AS202:AS203 AS205:AS207 AS215:AS216 AS295:AS305 AS258:AS266 AS268:AS269 AS271:AS278 AS280:AS283 AS285:AS288 AS290:AS293 AS105 AS247:AS248 AS119:AS120">
    <cfRule type="expression" priority="127" aboveAverage="0" equalAverage="0" bottom="0" percent="0" rank="0" text="" dxfId="6715">
      <formula>NOT($AK23)</formula>
    </cfRule>
  </conditionalFormatting>
  <conditionalFormatting sqref="AD10:AF18">
    <cfRule type="cellIs" priority="128" operator="equal" aboveAverage="0" equalAverage="0" bottom="0" percent="0" rank="0" text="" dxfId="6716">
      <formula>"INVALID"</formula>
    </cfRule>
  </conditionalFormatting>
  <conditionalFormatting sqref="AO50:AO54 AO56:AO57 AO170 AO302:AO305 AO268:AO269 AO196:AO197 AO238:AO241">
    <cfRule type="cellIs" priority="129" operator="equal" aboveAverage="0" equalAverage="0" bottom="0" percent="0" rank="0" text="" dxfId="6717">
      <formula>0</formula>
    </cfRule>
  </conditionalFormatting>
  <conditionalFormatting sqref="AO56:AO57">
    <cfRule type="cellIs" priority="130" operator="equal" aboveAverage="0" equalAverage="0" bottom="0" percent="0" rank="0" text="" dxfId="6718">
      <formula>"INVALID"</formula>
    </cfRule>
  </conditionalFormatting>
  <conditionalFormatting sqref="AO56:AO57">
    <cfRule type="cellIs" priority="131" operator="equal" aboveAverage="0" equalAverage="0" bottom="0" percent="0" rank="0" text="" dxfId="6719">
      <formula>"INVALID"</formula>
    </cfRule>
  </conditionalFormatting>
  <conditionalFormatting sqref="AO170">
    <cfRule type="cellIs" priority="132" operator="equal" aboveAverage="0" equalAverage="0" bottom="0" percent="0" rank="0" text="" dxfId="6720">
      <formula>"INVALID"</formula>
    </cfRule>
  </conditionalFormatting>
  <conditionalFormatting sqref="AO170">
    <cfRule type="cellIs" priority="133" operator="equal" aboveAverage="0" equalAverage="0" bottom="0" percent="0" rank="0" text="" dxfId="6721">
      <formula>"INVALID"</formula>
    </cfRule>
  </conditionalFormatting>
  <conditionalFormatting sqref="AO302:AO305 AO238:AO241">
    <cfRule type="cellIs" priority="134" operator="equal" aboveAverage="0" equalAverage="0" bottom="0" percent="0" rank="0" text="" dxfId="6722">
      <formula>"INVALID"</formula>
    </cfRule>
  </conditionalFormatting>
  <conditionalFormatting sqref="AO302:AO305 AO238:AO241">
    <cfRule type="cellIs" priority="135" operator="equal" aboveAverage="0" equalAverage="0" bottom="0" percent="0" rank="0" text="" dxfId="6723">
      <formula>"INVALID"</formula>
    </cfRule>
  </conditionalFormatting>
  <conditionalFormatting sqref="AO196:AO197">
    <cfRule type="cellIs" priority="136" operator="equal" aboveAverage="0" equalAverage="0" bottom="0" percent="0" rank="0" text="" dxfId="6724">
      <formula>"INVALID"</formula>
    </cfRule>
  </conditionalFormatting>
  <conditionalFormatting sqref="AO196:AO197">
    <cfRule type="cellIs" priority="137" operator="equal" aboveAverage="0" equalAverage="0" bottom="0" percent="0" rank="0" text="" dxfId="6725">
      <formula>"INVALID"</formula>
    </cfRule>
  </conditionalFormatting>
  <conditionalFormatting sqref="AO268:AO269">
    <cfRule type="cellIs" priority="138" operator="equal" aboveAverage="0" equalAverage="0" bottom="0" percent="0" rank="0" text="" dxfId="6726">
      <formula>"INVALID"</formula>
    </cfRule>
  </conditionalFormatting>
  <conditionalFormatting sqref="AO268:AO269">
    <cfRule type="cellIs" priority="139" operator="equal" aboveAverage="0" equalAverage="0" bottom="0" percent="0" rank="0" text="" dxfId="6727">
      <formula>"INVALID"</formula>
    </cfRule>
  </conditionalFormatting>
  <conditionalFormatting sqref="AD285:AF288">
    <cfRule type="cellIs" priority="140" operator="equal" aboveAverage="0" equalAverage="0" bottom="0" percent="0" rank="0" text="" dxfId="6728">
      <formula>"INVALID"</formula>
    </cfRule>
  </conditionalFormatting>
  <conditionalFormatting sqref="AR10:AR18">
    <cfRule type="cellIs" priority="141" operator="equal" aboveAverage="0" equalAverage="0" bottom="0" percent="0" rank="0" text="" dxfId="6729">
      <formula>"Not Assigned"</formula>
    </cfRule>
  </conditionalFormatting>
  <conditionalFormatting sqref="AS10:AS18">
    <cfRule type="expression" priority="142" aboveAverage="0" equalAverage="0" bottom="0" percent="0" rank="0" text="" dxfId="6730">
      <formula>EXACT(AF10, "INVALID")</formula>
    </cfRule>
  </conditionalFormatting>
  <conditionalFormatting sqref="AZ10:AZ18">
    <cfRule type="expression" priority="143" aboveAverage="0" equalAverage="0" bottom="0" percent="0" rank="0" text="" dxfId="6731">
      <formula>AND(NOT(ISBLANK(AZ10)), EXACT(AF10, "INVALID"))</formula>
    </cfRule>
  </conditionalFormatting>
  <conditionalFormatting sqref="BA10:BA18">
    <cfRule type="expression" priority="144" aboveAverage="0" equalAverage="0" bottom="0" percent="0" rank="0" text="" dxfId="6732">
      <formula>AND(NOT(ISBLANK(BA10)), EXACT(AF10, "INVALID"))</formula>
    </cfRule>
  </conditionalFormatting>
  <conditionalFormatting sqref="AR10:AR18">
    <cfRule type="expression" priority="145" aboveAverage="0" equalAverage="0" bottom="0" percent="0" rank="0" text="" dxfId="6733">
      <formula>NOT($AL10)</formula>
    </cfRule>
  </conditionalFormatting>
  <conditionalFormatting sqref="AQ10:AQ18">
    <cfRule type="expression" priority="146" aboveAverage="0" equalAverage="0" bottom="0" percent="0" rank="0" text="" dxfId="6734">
      <formula>REPLACE($AQ10,8,LEN($AQ10),"")="unused_"</formula>
    </cfRule>
  </conditionalFormatting>
  <conditionalFormatting sqref="AJ10:AJ18">
    <cfRule type="cellIs" priority="147" operator="equal" aboveAverage="0" equalAverage="0" bottom="0" percent="0" rank="0" text="" dxfId="6735">
      <formula>0</formula>
    </cfRule>
  </conditionalFormatting>
  <conditionalFormatting sqref="AK10:AK18">
    <cfRule type="cellIs" priority="148" operator="equal" aboveAverage="0" equalAverage="0" bottom="0" percent="0" rank="0" text="" dxfId="6736">
      <formula>0</formula>
    </cfRule>
  </conditionalFormatting>
  <conditionalFormatting sqref="AL10:AL18">
    <cfRule type="cellIs" priority="149" operator="equal" aboveAverage="0" equalAverage="0" bottom="0" percent="0" rank="0" text="" dxfId="6737">
      <formula>0</formula>
    </cfRule>
  </conditionalFormatting>
  <conditionalFormatting sqref="AM10:AM18">
    <cfRule type="cellIs" priority="150" operator="equal" aboveAverage="0" equalAverage="0" bottom="0" percent="0" rank="0" text="" dxfId="6738">
      <formula>0</formula>
    </cfRule>
  </conditionalFormatting>
  <conditionalFormatting sqref="AN10:AN18">
    <cfRule type="cellIs" priority="151" operator="equal" aboveAverage="0" equalAverage="0" bottom="0" percent="0" rank="0" text="" dxfId="6739">
      <formula>0</formula>
    </cfRule>
  </conditionalFormatting>
  <conditionalFormatting sqref="AP10:AP18">
    <cfRule type="cellIs" priority="152" operator="equal" aboveAverage="0" equalAverage="0" bottom="0" percent="0" rank="0" text="" dxfId="6740">
      <formula>"INVALID"</formula>
    </cfRule>
  </conditionalFormatting>
  <conditionalFormatting sqref="AJ10:AJ18">
    <cfRule type="cellIs" priority="153" operator="equal" aboveAverage="0" equalAverage="0" bottom="0" percent="0" rank="0" text="" dxfId="6741">
      <formula>"INVALID"</formula>
    </cfRule>
  </conditionalFormatting>
  <conditionalFormatting sqref="AK10:AK18">
    <cfRule type="cellIs" priority="154" operator="equal" aboveAverage="0" equalAverage="0" bottom="0" percent="0" rank="0" text="" dxfId="6742">
      <formula>"INVALID"</formula>
    </cfRule>
  </conditionalFormatting>
  <conditionalFormatting sqref="AL10:AM18">
    <cfRule type="cellIs" priority="155" operator="equal" aboveAverage="0" equalAverage="0" bottom="0" percent="0" rank="0" text="" dxfId="6743">
      <formula>"INVALID"</formula>
    </cfRule>
  </conditionalFormatting>
  <conditionalFormatting sqref="AK10:AK18">
    <cfRule type="cellIs" priority="156" operator="equal" aboveAverage="0" equalAverage="0" bottom="0" percent="0" rank="0" text="" dxfId="6744">
      <formula>"INVALID"</formula>
    </cfRule>
  </conditionalFormatting>
  <conditionalFormatting sqref="AL10:AL18">
    <cfRule type="cellIs" priority="157" operator="equal" aboveAverage="0" equalAverage="0" bottom="0" percent="0" rank="0" text="" dxfId="6745">
      <formula>"INVALID"</formula>
    </cfRule>
  </conditionalFormatting>
  <conditionalFormatting sqref="AM10:AM18">
    <cfRule type="cellIs" priority="158" operator="equal" aboveAverage="0" equalAverage="0" bottom="0" percent="0" rank="0" text="" dxfId="6746">
      <formula>"INVALID"</formula>
    </cfRule>
  </conditionalFormatting>
  <conditionalFormatting sqref="AN10:AN18">
    <cfRule type="cellIs" priority="159" operator="equal" aboveAverage="0" equalAverage="0" bottom="0" percent="0" rank="0" text="" dxfId="6747">
      <formula>"INVALID"</formula>
    </cfRule>
  </conditionalFormatting>
  <conditionalFormatting sqref="AT190 AT197:AT200">
    <cfRule type="expression" priority="160" aboveAverage="0" equalAverage="0" bottom="0" percent="0" rank="0" text="" dxfId="6748">
      <formula>NOT($AM190)</formula>
    </cfRule>
  </conditionalFormatting>
  <conditionalFormatting sqref="AQ10:AQ18">
    <cfRule type="expression" priority="161" aboveAverage="0" equalAverage="0" bottom="0" percent="0" rank="0" text="" dxfId="6749">
      <formula>NOT($AJ10)</formula>
    </cfRule>
    <cfRule type="expression" priority="162" aboveAverage="0" equalAverage="0" bottom="0" percent="0" rank="0" text="" dxfId="6750">
      <formula>RIGHT($AQ10, 1)="*"</formula>
    </cfRule>
  </conditionalFormatting>
  <conditionalFormatting sqref="AZ10:BA18">
    <cfRule type="expression" priority="163" aboveAverage="0" equalAverage="0" bottom="0" percent="0" rank="0" text="" dxfId="6751">
      <formula>NOT($AN10)</formula>
    </cfRule>
  </conditionalFormatting>
  <conditionalFormatting sqref="AS10:AS18">
    <cfRule type="expression" priority="164" aboveAverage="0" equalAverage="0" bottom="0" percent="0" rank="0" text="" dxfId="6752">
      <formula>NOT($AK10)</formula>
    </cfRule>
  </conditionalFormatting>
  <conditionalFormatting sqref="AO10:AO18">
    <cfRule type="cellIs" priority="165" operator="equal" aboveAverage="0" equalAverage="0" bottom="0" percent="0" rank="0" text="" dxfId="6753">
      <formula>0</formula>
    </cfRule>
  </conditionalFormatting>
  <conditionalFormatting sqref="AO10:AO18">
    <cfRule type="cellIs" priority="166" operator="equal" aboveAverage="0" equalAverage="0" bottom="0" percent="0" rank="0" text="" dxfId="6754">
      <formula>"INVALID"</formula>
    </cfRule>
  </conditionalFormatting>
  <conditionalFormatting sqref="AO10:AO18">
    <cfRule type="cellIs" priority="167" operator="equal" aboveAverage="0" equalAverage="0" bottom="0" percent="0" rank="0" text="" dxfId="6755">
      <formula>"INVALID"</formula>
    </cfRule>
  </conditionalFormatting>
  <conditionalFormatting sqref="AD23:AF23 AD19:AF21">
    <cfRule type="cellIs" priority="168" operator="equal" aboveAverage="0" equalAverage="0" bottom="0" percent="0" rank="0" text="" dxfId="6756">
      <formula>"INVALID"</formula>
    </cfRule>
  </conditionalFormatting>
  <conditionalFormatting sqref="AR19:AR21 AR23">
    <cfRule type="cellIs" priority="169" operator="equal" aboveAverage="0" equalAverage="0" bottom="0" percent="0" rank="0" text="" dxfId="6757">
      <formula>"Not Assigned"</formula>
    </cfRule>
  </conditionalFormatting>
  <conditionalFormatting sqref="AS19:AS21">
    <cfRule type="expression" priority="170" aboveAverage="0" equalAverage="0" bottom="0" percent="0" rank="0" text="" dxfId="6758">
      <formula>EXACT(AF19, "INVALID")</formula>
    </cfRule>
  </conditionalFormatting>
  <conditionalFormatting sqref="AZ19:AZ21">
    <cfRule type="expression" priority="171" aboveAverage="0" equalAverage="0" bottom="0" percent="0" rank="0" text="" dxfId="6759">
      <formula>AND(NOT(ISBLANK(AZ19)), EXACT(AF19, "INVALID"))</formula>
    </cfRule>
  </conditionalFormatting>
  <conditionalFormatting sqref="BA19:BA21">
    <cfRule type="expression" priority="172" aboveAverage="0" equalAverage="0" bottom="0" percent="0" rank="0" text="" dxfId="6760">
      <formula>AND(NOT(ISBLANK(BA19)), EXACT(AF19, "INVALID"))</formula>
    </cfRule>
  </conditionalFormatting>
  <conditionalFormatting sqref="AR19:AR21">
    <cfRule type="expression" priority="173" aboveAverage="0" equalAverage="0" bottom="0" percent="0" rank="0" text="" dxfId="6761">
      <formula>NOT($AL19)</formula>
    </cfRule>
  </conditionalFormatting>
  <conditionalFormatting sqref="AQ19:AQ21">
    <cfRule type="expression" priority="174" aboveAverage="0" equalAverage="0" bottom="0" percent="0" rank="0" text="" dxfId="6762">
      <formula>REPLACE($AQ19,8,LEN($AQ19),"")="unused_"</formula>
    </cfRule>
  </conditionalFormatting>
  <conditionalFormatting sqref="AJ19:AJ21 AJ23">
    <cfRule type="cellIs" priority="175" operator="equal" aboveAverage="0" equalAverage="0" bottom="0" percent="0" rank="0" text="" dxfId="6763">
      <formula>0</formula>
    </cfRule>
  </conditionalFormatting>
  <conditionalFormatting sqref="AK19:AK21 AK23">
    <cfRule type="cellIs" priority="176" operator="equal" aboveAverage="0" equalAverage="0" bottom="0" percent="0" rank="0" text="" dxfId="6764">
      <formula>0</formula>
    </cfRule>
  </conditionalFormatting>
  <conditionalFormatting sqref="AL19:AL21 AL23">
    <cfRule type="cellIs" priority="177" operator="equal" aboveAverage="0" equalAverage="0" bottom="0" percent="0" rank="0" text="" dxfId="6765">
      <formula>0</formula>
    </cfRule>
  </conditionalFormatting>
  <conditionalFormatting sqref="AM19:AM21 AM23">
    <cfRule type="cellIs" priority="178" operator="equal" aboveAverage="0" equalAverage="0" bottom="0" percent="0" rank="0" text="" dxfId="6766">
      <formula>0</formula>
    </cfRule>
  </conditionalFormatting>
  <conditionalFormatting sqref="AN19:AN21 AN23">
    <cfRule type="cellIs" priority="179" operator="equal" aboveAverage="0" equalAverage="0" bottom="0" percent="0" rank="0" text="" dxfId="6767">
      <formula>0</formula>
    </cfRule>
  </conditionalFormatting>
  <conditionalFormatting sqref="AP19:AP21 AP23">
    <cfRule type="cellIs" priority="180" operator="equal" aboveAverage="0" equalAverage="0" bottom="0" percent="0" rank="0" text="" dxfId="6768">
      <formula>"INVALID"</formula>
    </cfRule>
  </conditionalFormatting>
  <conditionalFormatting sqref="AJ19:AJ21 AJ23">
    <cfRule type="cellIs" priority="181" operator="equal" aboveAverage="0" equalAverage="0" bottom="0" percent="0" rank="0" text="" dxfId="6769">
      <formula>"INVALID"</formula>
    </cfRule>
  </conditionalFormatting>
  <conditionalFormatting sqref="AK19:AK21 AK23">
    <cfRule type="cellIs" priority="182" operator="equal" aboveAverage="0" equalAverage="0" bottom="0" percent="0" rank="0" text="" dxfId="6770">
      <formula>"INVALID"</formula>
    </cfRule>
  </conditionalFormatting>
  <conditionalFormatting sqref="AL19:AM21 AL23:AM23">
    <cfRule type="cellIs" priority="183" operator="equal" aboveAverage="0" equalAverage="0" bottom="0" percent="0" rank="0" text="" dxfId="6771">
      <formula>"INVALID"</formula>
    </cfRule>
  </conditionalFormatting>
  <conditionalFormatting sqref="AK19:AK21 AK23">
    <cfRule type="cellIs" priority="184" operator="equal" aboveAverage="0" equalAverage="0" bottom="0" percent="0" rank="0" text="" dxfId="6772">
      <formula>"INVALID"</formula>
    </cfRule>
  </conditionalFormatting>
  <conditionalFormatting sqref="AL19:AL21 AL23">
    <cfRule type="cellIs" priority="185" operator="equal" aboveAverage="0" equalAverage="0" bottom="0" percent="0" rank="0" text="" dxfId="6773">
      <formula>"INVALID"</formula>
    </cfRule>
  </conditionalFormatting>
  <conditionalFormatting sqref="AM19:AM21 AM23">
    <cfRule type="cellIs" priority="186" operator="equal" aboveAverage="0" equalAverage="0" bottom="0" percent="0" rank="0" text="" dxfId="6774">
      <formula>"INVALID"</formula>
    </cfRule>
  </conditionalFormatting>
  <conditionalFormatting sqref="AN19:AN21 AN23">
    <cfRule type="cellIs" priority="187" operator="equal" aboveAverage="0" equalAverage="0" bottom="0" percent="0" rank="0" text="" dxfId="6775">
      <formula>"INVALID"</formula>
    </cfRule>
  </conditionalFormatting>
  <conditionalFormatting sqref="AQ19:AQ21">
    <cfRule type="expression" priority="188" aboveAverage="0" equalAverage="0" bottom="0" percent="0" rank="0" text="" dxfId="6776">
      <formula>NOT($AJ19)</formula>
    </cfRule>
    <cfRule type="expression" priority="189" aboveAverage="0" equalAverage="0" bottom="0" percent="0" rank="0" text="" dxfId="6777">
      <formula>RIGHT($AQ19, 1)="*"</formula>
    </cfRule>
  </conditionalFormatting>
  <conditionalFormatting sqref="AZ19:BA21">
    <cfRule type="expression" priority="190" aboveAverage="0" equalAverage="0" bottom="0" percent="0" rank="0" text="" dxfId="6778">
      <formula>NOT($AN19)</formula>
    </cfRule>
  </conditionalFormatting>
  <conditionalFormatting sqref="AS19:AS21">
    <cfRule type="expression" priority="191" aboveAverage="0" equalAverage="0" bottom="0" percent="0" rank="0" text="" dxfId="6779">
      <formula>NOT($AK19)</formula>
    </cfRule>
  </conditionalFormatting>
  <conditionalFormatting sqref="AO19:AO21 AO23">
    <cfRule type="cellIs" priority="192" operator="equal" aboveAverage="0" equalAverage="0" bottom="0" percent="0" rank="0" text="" dxfId="6780">
      <formula>0</formula>
    </cfRule>
  </conditionalFormatting>
  <conditionalFormatting sqref="AO19:AO21 AO23">
    <cfRule type="cellIs" priority="193" operator="equal" aboveAverage="0" equalAverage="0" bottom="0" percent="0" rank="0" text="" dxfId="6781">
      <formula>"INVALID"</formula>
    </cfRule>
  </conditionalFormatting>
  <conditionalFormatting sqref="AO19:AO21 AO23">
    <cfRule type="cellIs" priority="194" operator="equal" aboveAverage="0" equalAverage="0" bottom="0" percent="0" rank="0" text="" dxfId="6782">
      <formula>"INVALID"</formula>
    </cfRule>
  </conditionalFormatting>
  <conditionalFormatting sqref="AD22:AF22">
    <cfRule type="cellIs" priority="195" operator="equal" aboveAverage="0" equalAverage="0" bottom="0" percent="0" rank="0" text="" dxfId="6783">
      <formula>"INVALID"</formula>
    </cfRule>
  </conditionalFormatting>
  <conditionalFormatting sqref="AR22">
    <cfRule type="cellIs" priority="196" operator="equal" aboveAverage="0" equalAverage="0" bottom="0" percent="0" rank="0" text="" dxfId="6784">
      <formula>"Not Assigned"</formula>
    </cfRule>
  </conditionalFormatting>
  <conditionalFormatting sqref="AS22">
    <cfRule type="expression" priority="197" aboveAverage="0" equalAverage="0" bottom="0" percent="0" rank="0" text="" dxfId="6785">
      <formula>EXACT(AF22, "INVALID")</formula>
    </cfRule>
  </conditionalFormatting>
  <conditionalFormatting sqref="AZ22">
    <cfRule type="expression" priority="198" aboveAverage="0" equalAverage="0" bottom="0" percent="0" rank="0" text="" dxfId="6786">
      <formula>AND(NOT(ISBLANK(AZ22)), EXACT(AF22, "INVALID"))</formula>
    </cfRule>
  </conditionalFormatting>
  <conditionalFormatting sqref="BA22">
    <cfRule type="expression" priority="199" aboveAverage="0" equalAverage="0" bottom="0" percent="0" rank="0" text="" dxfId="6787">
      <formula>AND(NOT(ISBLANK(BA22)), EXACT(AF22, "INVALID"))</formula>
    </cfRule>
  </conditionalFormatting>
  <conditionalFormatting sqref="AR22">
    <cfRule type="expression" priority="200" aboveAverage="0" equalAverage="0" bottom="0" percent="0" rank="0" text="" dxfId="6788">
      <formula>NOT($AL22)</formula>
    </cfRule>
  </conditionalFormatting>
  <conditionalFormatting sqref="AQ22">
    <cfRule type="expression" priority="201" aboveAverage="0" equalAverage="0" bottom="0" percent="0" rank="0" text="" dxfId="6789">
      <formula>REPLACE($AQ22,8,LEN($AQ22),"")="unused_"</formula>
    </cfRule>
  </conditionalFormatting>
  <conditionalFormatting sqref="AJ22">
    <cfRule type="cellIs" priority="202" operator="equal" aboveAverage="0" equalAverage="0" bottom="0" percent="0" rank="0" text="" dxfId="6790">
      <formula>0</formula>
    </cfRule>
  </conditionalFormatting>
  <conditionalFormatting sqref="AK22">
    <cfRule type="cellIs" priority="203" operator="equal" aboveAverage="0" equalAverage="0" bottom="0" percent="0" rank="0" text="" dxfId="6791">
      <formula>0</formula>
    </cfRule>
  </conditionalFormatting>
  <conditionalFormatting sqref="AL22">
    <cfRule type="cellIs" priority="204" operator="equal" aboveAverage="0" equalAverage="0" bottom="0" percent="0" rank="0" text="" dxfId="6792">
      <formula>0</formula>
    </cfRule>
  </conditionalFormatting>
  <conditionalFormatting sqref="AM22">
    <cfRule type="cellIs" priority="205" operator="equal" aboveAverage="0" equalAverage="0" bottom="0" percent="0" rank="0" text="" dxfId="6793">
      <formula>0</formula>
    </cfRule>
  </conditionalFormatting>
  <conditionalFormatting sqref="AN22">
    <cfRule type="cellIs" priority="206" operator="equal" aboveAverage="0" equalAverage="0" bottom="0" percent="0" rank="0" text="" dxfId="6794">
      <formula>0</formula>
    </cfRule>
  </conditionalFormatting>
  <conditionalFormatting sqref="AP22">
    <cfRule type="cellIs" priority="207" operator="equal" aboveAverage="0" equalAverage="0" bottom="0" percent="0" rank="0" text="" dxfId="6795">
      <formula>"INVALID"</formula>
    </cfRule>
  </conditionalFormatting>
  <conditionalFormatting sqref="AJ22">
    <cfRule type="cellIs" priority="208" operator="equal" aboveAverage="0" equalAverage="0" bottom="0" percent="0" rank="0" text="" dxfId="6796">
      <formula>"INVALID"</formula>
    </cfRule>
  </conditionalFormatting>
  <conditionalFormatting sqref="AK22">
    <cfRule type="cellIs" priority="209" operator="equal" aboveAverage="0" equalAverage="0" bottom="0" percent="0" rank="0" text="" dxfId="6797">
      <formula>"INVALID"</formula>
    </cfRule>
  </conditionalFormatting>
  <conditionalFormatting sqref="AL22:AM22">
    <cfRule type="cellIs" priority="210" operator="equal" aboveAverage="0" equalAverage="0" bottom="0" percent="0" rank="0" text="" dxfId="6798">
      <formula>"INVALID"</formula>
    </cfRule>
  </conditionalFormatting>
  <conditionalFormatting sqref="AK22">
    <cfRule type="cellIs" priority="211" operator="equal" aboveAverage="0" equalAverage="0" bottom="0" percent="0" rank="0" text="" dxfId="6799">
      <formula>"INVALID"</formula>
    </cfRule>
  </conditionalFormatting>
  <conditionalFormatting sqref="AL22">
    <cfRule type="cellIs" priority="212" operator="equal" aboveAverage="0" equalAverage="0" bottom="0" percent="0" rank="0" text="" dxfId="6800">
      <formula>"INVALID"</formula>
    </cfRule>
  </conditionalFormatting>
  <conditionalFormatting sqref="AM22">
    <cfRule type="cellIs" priority="213" operator="equal" aboveAverage="0" equalAverage="0" bottom="0" percent="0" rank="0" text="" dxfId="6801">
      <formula>"INVALID"</formula>
    </cfRule>
  </conditionalFormatting>
  <conditionalFormatting sqref="AN22">
    <cfRule type="cellIs" priority="214" operator="equal" aboveAverage="0" equalAverage="0" bottom="0" percent="0" rank="0" text="" dxfId="6802">
      <formula>"INVALID"</formula>
    </cfRule>
  </conditionalFormatting>
  <conditionalFormatting sqref="AQ22">
    <cfRule type="expression" priority="215" aboveAverage="0" equalAverage="0" bottom="0" percent="0" rank="0" text="" dxfId="6803">
      <formula>NOT($AJ22)</formula>
    </cfRule>
    <cfRule type="expression" priority="216" aboveAverage="0" equalAverage="0" bottom="0" percent="0" rank="0" text="" dxfId="6804">
      <formula>RIGHT($AQ22, 1)="*"</formula>
    </cfRule>
  </conditionalFormatting>
  <conditionalFormatting sqref="AS22">
    <cfRule type="expression" priority="217" aboveAverage="0" equalAverage="0" bottom="0" percent="0" rank="0" text="" dxfId="6805">
      <formula>NOT($AN22)</formula>
    </cfRule>
  </conditionalFormatting>
  <conditionalFormatting sqref="AS22">
    <cfRule type="expression" priority="218" aboveAverage="0" equalAverage="0" bottom="0" percent="0" rank="0" text="" dxfId="6806">
      <formula>NOT($AK22)</formula>
    </cfRule>
  </conditionalFormatting>
  <conditionalFormatting sqref="AO22">
    <cfRule type="cellIs" priority="219" operator="equal" aboveAverage="0" equalAverage="0" bottom="0" percent="0" rank="0" text="" dxfId="6807">
      <formula>0</formula>
    </cfRule>
  </conditionalFormatting>
  <conditionalFormatting sqref="AO22">
    <cfRule type="cellIs" priority="220" operator="equal" aboveAverage="0" equalAverage="0" bottom="0" percent="0" rank="0" text="" dxfId="6808">
      <formula>"INVALID"</formula>
    </cfRule>
  </conditionalFormatting>
  <conditionalFormatting sqref="AO22">
    <cfRule type="cellIs" priority="221" operator="equal" aboveAverage="0" equalAverage="0" bottom="0" percent="0" rank="0" text="" dxfId="6809">
      <formula>"INVALID"</formula>
    </cfRule>
  </conditionalFormatting>
  <conditionalFormatting sqref="AP55 AD55:AF55">
    <cfRule type="cellIs" priority="222" operator="equal" aboveAverage="0" equalAverage="0" bottom="0" percent="0" rank="0" text="" dxfId="6810">
      <formula>"INVALID"</formula>
    </cfRule>
  </conditionalFormatting>
  <conditionalFormatting sqref="AR55">
    <cfRule type="cellIs" priority="223" operator="equal" aboveAverage="0" equalAverage="0" bottom="0" percent="0" rank="0" text="" dxfId="6811">
      <formula>"Not Assigned"</formula>
    </cfRule>
  </conditionalFormatting>
  <conditionalFormatting sqref="AJ55">
    <cfRule type="cellIs" priority="224" operator="equal" aboveAverage="0" equalAverage="0" bottom="0" percent="0" rank="0" text="" dxfId="6812">
      <formula>0</formula>
    </cfRule>
  </conditionalFormatting>
  <conditionalFormatting sqref="AK55">
    <cfRule type="cellIs" priority="225" operator="equal" aboveAverage="0" equalAverage="0" bottom="0" percent="0" rank="0" text="" dxfId="6813">
      <formula>0</formula>
    </cfRule>
  </conditionalFormatting>
  <conditionalFormatting sqref="AL55">
    <cfRule type="cellIs" priority="226" operator="equal" aboveAverage="0" equalAverage="0" bottom="0" percent="0" rank="0" text="" dxfId="6814">
      <formula>0</formula>
    </cfRule>
  </conditionalFormatting>
  <conditionalFormatting sqref="AN55">
    <cfRule type="cellIs" priority="227" operator="equal" aboveAverage="0" equalAverage="0" bottom="0" percent="0" rank="0" text="" dxfId="6815">
      <formula>0</formula>
    </cfRule>
  </conditionalFormatting>
  <conditionalFormatting sqref="AO55">
    <cfRule type="cellIs" priority="228" operator="equal" aboveAverage="0" equalAverage="0" bottom="0" percent="0" rank="0" text="" dxfId="6816">
      <formula>0</formula>
    </cfRule>
  </conditionalFormatting>
  <conditionalFormatting sqref="AD290:AF293">
    <cfRule type="cellIs" priority="229" operator="equal" aboveAverage="0" equalAverage="0" bottom="0" percent="0" rank="0" text="" dxfId="6817">
      <formula>"INVALID"</formula>
    </cfRule>
  </conditionalFormatting>
  <conditionalFormatting sqref="AR290:AR293">
    <cfRule type="cellIs" priority="230" operator="equal" aboveAverage="0" equalAverage="0" bottom="0" percent="0" rank="0" text="" dxfId="6818">
      <formula>"Not Assigned"</formula>
    </cfRule>
  </conditionalFormatting>
  <conditionalFormatting sqref="AJ290:AJ293">
    <cfRule type="cellIs" priority="231" operator="equal" aboveAverage="0" equalAverage="0" bottom="0" percent="0" rank="0" text="" dxfId="6819">
      <formula>0</formula>
    </cfRule>
  </conditionalFormatting>
  <conditionalFormatting sqref="AK290:AK293">
    <cfRule type="cellIs" priority="232" operator="equal" aboveAverage="0" equalAverage="0" bottom="0" percent="0" rank="0" text="" dxfId="6820">
      <formula>0</formula>
    </cfRule>
  </conditionalFormatting>
  <conditionalFormatting sqref="AL290:AL293">
    <cfRule type="cellIs" priority="233" operator="equal" aboveAverage="0" equalAverage="0" bottom="0" percent="0" rank="0" text="" dxfId="6821">
      <formula>0</formula>
    </cfRule>
  </conditionalFormatting>
  <conditionalFormatting sqref="AM290:AM293">
    <cfRule type="cellIs" priority="234" operator="equal" aboveAverage="0" equalAverage="0" bottom="0" percent="0" rank="0" text="" dxfId="6822">
      <formula>0</formula>
    </cfRule>
  </conditionalFormatting>
  <conditionalFormatting sqref="AN290:AN293">
    <cfRule type="cellIs" priority="235" operator="equal" aboveAverage="0" equalAverage="0" bottom="0" percent="0" rank="0" text="" dxfId="6823">
      <formula>0</formula>
    </cfRule>
  </conditionalFormatting>
  <conditionalFormatting sqref="AP290:AP293">
    <cfRule type="cellIs" priority="236" operator="equal" aboveAverage="0" equalAverage="0" bottom="0" percent="0" rank="0" text="" dxfId="6824">
      <formula>"INVALID"</formula>
    </cfRule>
  </conditionalFormatting>
  <conditionalFormatting sqref="AJ290:AJ293">
    <cfRule type="cellIs" priority="237" operator="equal" aboveAverage="0" equalAverage="0" bottom="0" percent="0" rank="0" text="" dxfId="6825">
      <formula>"INVALID"</formula>
    </cfRule>
  </conditionalFormatting>
  <conditionalFormatting sqref="AK290:AK293">
    <cfRule type="cellIs" priority="238" operator="equal" aboveAverage="0" equalAverage="0" bottom="0" percent="0" rank="0" text="" dxfId="6826">
      <formula>"INVALID"</formula>
    </cfRule>
  </conditionalFormatting>
  <conditionalFormatting sqref="AL290:AM293">
    <cfRule type="cellIs" priority="239" operator="equal" aboveAverage="0" equalAverage="0" bottom="0" percent="0" rank="0" text="" dxfId="6827">
      <formula>"INVALID"</formula>
    </cfRule>
  </conditionalFormatting>
  <conditionalFormatting sqref="AK290:AK293">
    <cfRule type="cellIs" priority="240" operator="equal" aboveAverage="0" equalAverage="0" bottom="0" percent="0" rank="0" text="" dxfId="6828">
      <formula>"INVALID"</formula>
    </cfRule>
  </conditionalFormatting>
  <conditionalFormatting sqref="AL290:AL293">
    <cfRule type="cellIs" priority="241" operator="equal" aboveAverage="0" equalAverage="0" bottom="0" percent="0" rank="0" text="" dxfId="6829">
      <formula>"INVALID"</formula>
    </cfRule>
  </conditionalFormatting>
  <conditionalFormatting sqref="AM290:AM293">
    <cfRule type="cellIs" priority="242" operator="equal" aboveAverage="0" equalAverage="0" bottom="0" percent="0" rank="0" text="" dxfId="6830">
      <formula>"INVALID"</formula>
    </cfRule>
  </conditionalFormatting>
  <conditionalFormatting sqref="AN290:AN293">
    <cfRule type="cellIs" priority="243" operator="equal" aboveAverage="0" equalAverage="0" bottom="0" percent="0" rank="0" text="" dxfId="6831">
      <formula>"INVALID"</formula>
    </cfRule>
  </conditionalFormatting>
  <conditionalFormatting sqref="AO290:AO293">
    <cfRule type="cellIs" priority="244" operator="equal" aboveAverage="0" equalAverage="0" bottom="0" percent="0" rank="0" text="" dxfId="6832">
      <formula>0</formula>
    </cfRule>
  </conditionalFormatting>
  <conditionalFormatting sqref="AO290:AO293">
    <cfRule type="cellIs" priority="245" operator="equal" aboveAverage="0" equalAverage="0" bottom="0" percent="0" rank="0" text="" dxfId="6833">
      <formula>"INVALID"</formula>
    </cfRule>
  </conditionalFormatting>
  <conditionalFormatting sqref="AO290:AO293">
    <cfRule type="cellIs" priority="246" operator="equal" aboveAverage="0" equalAverage="0" bottom="0" percent="0" rank="0" text="" dxfId="6834">
      <formula>"INVALID"</formula>
    </cfRule>
  </conditionalFormatting>
  <conditionalFormatting sqref="AD242:AF243">
    <cfRule type="cellIs" priority="247" operator="equal" aboveAverage="0" equalAverage="0" bottom="0" percent="0" rank="0" text="" dxfId="6835">
      <formula>"INVALID"</formula>
    </cfRule>
  </conditionalFormatting>
  <conditionalFormatting sqref="BD315:BD316">
    <cfRule type="cellIs" priority="248" operator="equal" aboveAverage="0" equalAverage="0" bottom="0" percent="0" rank="0" text="" dxfId="6836">
      <formula>"Not Assigned"</formula>
    </cfRule>
  </conditionalFormatting>
  <conditionalFormatting sqref="AQ315:AQ316">
    <cfRule type="expression" priority="249" aboveAverage="0" equalAverage="0" bottom="0" percent="0" rank="0" text="" dxfId="6837">
      <formula>REPLACE($AQ315,8,LEN($AQ315),"")="unused_"</formula>
    </cfRule>
  </conditionalFormatting>
  <conditionalFormatting sqref="BD327:BD328">
    <cfRule type="cellIs" priority="250" operator="equal" aboveAverage="0" equalAverage="0" bottom="0" percent="0" rank="0" text="" dxfId="6838">
      <formula>"Not Assigned"</formula>
    </cfRule>
  </conditionalFormatting>
  <conditionalFormatting sqref="AQ327:AQ328">
    <cfRule type="expression" priority="251" aboveAverage="0" equalAverage="0" bottom="0" percent="0" rank="0" text="" dxfId="6839">
      <formula>REPLACE($AQ327,8,LEN($AQ327),"")="unused_"</formula>
    </cfRule>
  </conditionalFormatting>
  <conditionalFormatting sqref="BD407">
    <cfRule type="cellIs" priority="252" operator="equal" aboveAverage="0" equalAverage="0" bottom="0" percent="0" rank="0" text="" dxfId="6840">
      <formula>"Not Assigned"</formula>
    </cfRule>
  </conditionalFormatting>
  <conditionalFormatting sqref="AQ407">
    <cfRule type="expression" priority="253" aboveAverage="0" equalAverage="0" bottom="0" percent="0" rank="0" text="" dxfId="6841">
      <formula>REPLACE($AQ407,8,LEN($AQ407),"")="unused_"</formula>
    </cfRule>
  </conditionalFormatting>
  <conditionalFormatting sqref="BD684:BD686 BD706:BD708 BD695:BD697 BD717:BD719 BD728:BD730 BD749:BD751 BD738:BD740 BD661:BD668 BD645:BD648 BD671:BD675 BD650:BD659">
    <cfRule type="cellIs" priority="254" operator="equal" aboveAverage="0" equalAverage="0" bottom="0" percent="0" rank="0" text="" dxfId="6842">
      <formula>"Not Assigned"</formula>
    </cfRule>
  </conditionalFormatting>
  <conditionalFormatting sqref="BD676:BD683 BD760:BD764 BD687:BD694 BD698:BD705 BD709:BD716">
    <cfRule type="cellIs" priority="255" operator="equal" aboveAverage="0" equalAverage="0" bottom="0" percent="0" rank="0" text="" dxfId="6843">
      <formula>"Not Assigned"</formula>
    </cfRule>
  </conditionalFormatting>
  <conditionalFormatting sqref="BD720:BD727 BD741:BD748 BD752:BD759">
    <cfRule type="cellIs" priority="256" operator="equal" aboveAverage="0" equalAverage="0" bottom="0" percent="0" rank="0" text="" dxfId="6844">
      <formula>"Not Assigned"</formula>
    </cfRule>
  </conditionalFormatting>
  <conditionalFormatting sqref="BD660">
    <cfRule type="cellIs" priority="257" operator="equal" aboveAverage="0" equalAverage="0" bottom="0" percent="0" rank="0" text="" dxfId="6845">
      <formula>"Not Assigned"</formula>
    </cfRule>
  </conditionalFormatting>
  <conditionalFormatting sqref="BD769:BD770">
    <cfRule type="cellIs" priority="258" operator="equal" aboveAverage="0" equalAverage="0" bottom="0" percent="0" rank="0" text="" dxfId="6846">
      <formula>"Not Assigned"</formula>
    </cfRule>
  </conditionalFormatting>
  <conditionalFormatting sqref="BD767:BD768">
    <cfRule type="cellIs" priority="259" operator="equal" aboveAverage="0" equalAverage="0" bottom="0" percent="0" rank="0" text="" dxfId="6847">
      <formula>"Not Assigned"</formula>
    </cfRule>
  </conditionalFormatting>
  <conditionalFormatting sqref="BD765:BD766">
    <cfRule type="cellIs" priority="260" operator="equal" aboveAverage="0" equalAverage="0" bottom="0" percent="0" rank="0" text="" dxfId="6848">
      <formula>"Not Assigned"</formula>
    </cfRule>
  </conditionalFormatting>
  <conditionalFormatting sqref="BD773">
    <cfRule type="cellIs" priority="261" operator="equal" aboveAverage="0" equalAverage="0" bottom="0" percent="0" rank="0" text="" dxfId="6849">
      <formula>"Not Assigned"</formula>
    </cfRule>
  </conditionalFormatting>
  <conditionalFormatting sqref="BD771:BD772">
    <cfRule type="cellIs" priority="262" operator="equal" aboveAverage="0" equalAverage="0" bottom="0" percent="0" rank="0" text="" dxfId="6850">
      <formula>"Not Assigned"</formula>
    </cfRule>
  </conditionalFormatting>
  <conditionalFormatting sqref="BD669:BD670">
    <cfRule type="cellIs" priority="263" operator="equal" aboveAverage="0" equalAverage="0" bottom="0" percent="0" rank="0" text="" dxfId="6851">
      <formula>"Not Assigned"</formula>
    </cfRule>
  </conditionalFormatting>
  <conditionalFormatting sqref="BD780:BD784">
    <cfRule type="cellIs" priority="264" operator="equal" aboveAverage="0" equalAverage="0" bottom="0" percent="0" rank="0" text="" dxfId="6852">
      <formula>"Not Assigned"</formula>
    </cfRule>
  </conditionalFormatting>
  <conditionalFormatting sqref="BD774:BD779">
    <cfRule type="cellIs" priority="265" operator="equal" aboveAverage="0" equalAverage="0" bottom="0" percent="0" rank="0" text="" dxfId="6853">
      <formula>"Not Assigned"</formula>
    </cfRule>
  </conditionalFormatting>
  <conditionalFormatting sqref="BD785:BD791">
    <cfRule type="cellIs" priority="266" operator="equal" aboveAverage="0" equalAverage="0" bottom="0" percent="0" rank="0" text="" dxfId="6854">
      <formula>"Not Assigned"</formula>
    </cfRule>
  </conditionalFormatting>
  <conditionalFormatting sqref="AQ238:AQ241">
    <cfRule type="expression" priority="267" aboveAverage="0" equalAverage="0" bottom="0" percent="0" rank="0" text="" dxfId="6855">
      <formula>REPLACE($AQ238,8,LEN($AQ238),"")="unused_"</formula>
    </cfRule>
  </conditionalFormatting>
  <conditionalFormatting sqref="AQ238:AQ241">
    <cfRule type="expression" priority="268" aboveAverage="0" equalAverage="0" bottom="0" percent="0" rank="0" text="" dxfId="6856">
      <formula>NOT($AJ238)</formula>
    </cfRule>
    <cfRule type="expression" priority="269" aboveAverage="0" equalAverage="0" bottom="0" percent="0" rank="0" text="" dxfId="6857">
      <formula>RIGHT($AQ238, 1)="*"</formula>
    </cfRule>
  </conditionalFormatting>
  <conditionalFormatting sqref="AQ307">
    <cfRule type="expression" priority="270" aboveAverage="0" equalAverage="0" bottom="0" percent="0" rank="0" text="" dxfId="6858">
      <formula>REPLACE($AQ307,8,LEN($AQ307),"")="unused_"</formula>
    </cfRule>
  </conditionalFormatting>
  <conditionalFormatting sqref="AT16">
    <cfRule type="expression" priority="271" aboveAverage="0" equalAverage="0" bottom="0" percent="0" rank="0" text="" dxfId="6859">
      <formula>NOT($AM16)</formula>
    </cfRule>
  </conditionalFormatting>
  <conditionalFormatting sqref="AT18:AT19 AT134">
    <cfRule type="expression" priority="272" aboveAverage="0" equalAverage="0" bottom="0" percent="0" rank="0" text="" dxfId="6860">
      <formula>NOT($AM17)</formula>
    </cfRule>
  </conditionalFormatting>
  <conditionalFormatting sqref="AX11:AX23 AX25:AX35 AY159 AY165 AX280:AX283 AX104:AX105 AX110:AX125 AY295:AY304">
    <cfRule type="expression" priority="273" aboveAverage="0" equalAverage="0" bottom="0" percent="0" rank="0" text="" dxfId="6861">
      <formula>NOT($AO11)</formula>
    </cfRule>
  </conditionalFormatting>
  <conditionalFormatting sqref="AR8">
    <cfRule type="cellIs" priority="274" operator="equal" aboveAverage="0" equalAverage="0" bottom="0" percent="0" rank="0" text="" dxfId="6862">
      <formula>"Not Assigned"</formula>
    </cfRule>
  </conditionalFormatting>
  <conditionalFormatting sqref="AQ8">
    <cfRule type="expression" priority="275" aboveAverage="0" equalAverage="0" bottom="0" percent="0" rank="0" text="" dxfId="6863">
      <formula>REPLACE($AQ8,8,LEN($AQ8),"")="unused_"</formula>
    </cfRule>
  </conditionalFormatting>
  <conditionalFormatting sqref="AR242:AR243">
    <cfRule type="cellIs" priority="276" operator="equal" aboveAverage="0" equalAverage="0" bottom="0" percent="0" rank="0" text="" dxfId="6864">
      <formula>"Not Assigned"</formula>
    </cfRule>
  </conditionalFormatting>
  <conditionalFormatting sqref="AS242:AS243">
    <cfRule type="expression" priority="277" aboveAverage="0" equalAverage="0" bottom="0" percent="0" rank="0" text="" dxfId="6865">
      <formula>EXACT(AF242, "INVALID")</formula>
    </cfRule>
  </conditionalFormatting>
  <conditionalFormatting sqref="AZ242:AZ243">
    <cfRule type="expression" priority="278" aboveAverage="0" equalAverage="0" bottom="0" percent="0" rank="0" text="" dxfId="6866">
      <formula>AND(NOT(ISBLANK(AZ242)), EXACT(AF242, "INVALID"))</formula>
    </cfRule>
  </conditionalFormatting>
  <conditionalFormatting sqref="BA242:BA243">
    <cfRule type="expression" priority="279" aboveAverage="0" equalAverage="0" bottom="0" percent="0" rank="0" text="" dxfId="6867">
      <formula>AND(NOT(ISBLANK(BA242)), EXACT(AF242, "INVALID"))</formula>
    </cfRule>
  </conditionalFormatting>
  <conditionalFormatting sqref="AR242:AR243">
    <cfRule type="expression" priority="280" aboveAverage="0" equalAverage="0" bottom="0" percent="0" rank="0" text="" dxfId="6868">
      <formula>NOT($AL242)</formula>
    </cfRule>
  </conditionalFormatting>
  <conditionalFormatting sqref="AJ242:AJ243">
    <cfRule type="cellIs" priority="281" operator="equal" aboveAverage="0" equalAverage="0" bottom="0" percent="0" rank="0" text="" dxfId="6869">
      <formula>0</formula>
    </cfRule>
  </conditionalFormatting>
  <conditionalFormatting sqref="AK242:AK243">
    <cfRule type="cellIs" priority="282" operator="equal" aboveAverage="0" equalAverage="0" bottom="0" percent="0" rank="0" text="" dxfId="6870">
      <formula>0</formula>
    </cfRule>
  </conditionalFormatting>
  <conditionalFormatting sqref="AL242:AL243">
    <cfRule type="cellIs" priority="283" operator="equal" aboveAverage="0" equalAverage="0" bottom="0" percent="0" rank="0" text="" dxfId="6871">
      <formula>0</formula>
    </cfRule>
  </conditionalFormatting>
  <conditionalFormatting sqref="AM242:AM243">
    <cfRule type="cellIs" priority="284" operator="equal" aboveAverage="0" equalAverage="0" bottom="0" percent="0" rank="0" text="" dxfId="6872">
      <formula>0</formula>
    </cfRule>
  </conditionalFormatting>
  <conditionalFormatting sqref="AN242:AN243">
    <cfRule type="cellIs" priority="285" operator="equal" aboveAverage="0" equalAverage="0" bottom="0" percent="0" rank="0" text="" dxfId="6873">
      <formula>0</formula>
    </cfRule>
  </conditionalFormatting>
  <conditionalFormatting sqref="AP242:AP243">
    <cfRule type="cellIs" priority="286" operator="equal" aboveAverage="0" equalAverage="0" bottom="0" percent="0" rank="0" text="" dxfId="6874">
      <formula>"INVALID"</formula>
    </cfRule>
  </conditionalFormatting>
  <conditionalFormatting sqref="AJ242:AJ243">
    <cfRule type="cellIs" priority="287" operator="equal" aboveAverage="0" equalAverage="0" bottom="0" percent="0" rank="0" text="" dxfId="6875">
      <formula>"INVALID"</formula>
    </cfRule>
  </conditionalFormatting>
  <conditionalFormatting sqref="AK242:AK243">
    <cfRule type="cellIs" priority="288" operator="equal" aboveAverage="0" equalAverage="0" bottom="0" percent="0" rank="0" text="" dxfId="6876">
      <formula>"INVALID"</formula>
    </cfRule>
  </conditionalFormatting>
  <conditionalFormatting sqref="AL242:AM243">
    <cfRule type="cellIs" priority="289" operator="equal" aboveAverage="0" equalAverage="0" bottom="0" percent="0" rank="0" text="" dxfId="6877">
      <formula>"INVALID"</formula>
    </cfRule>
  </conditionalFormatting>
  <conditionalFormatting sqref="AK242:AK243">
    <cfRule type="cellIs" priority="290" operator="equal" aboveAverage="0" equalAverage="0" bottom="0" percent="0" rank="0" text="" dxfId="6878">
      <formula>"INVALID"</formula>
    </cfRule>
  </conditionalFormatting>
  <conditionalFormatting sqref="AL242:AL243">
    <cfRule type="cellIs" priority="291" operator="equal" aboveAverage="0" equalAverage="0" bottom="0" percent="0" rank="0" text="" dxfId="6879">
      <formula>"INVALID"</formula>
    </cfRule>
  </conditionalFormatting>
  <conditionalFormatting sqref="AM242:AM243">
    <cfRule type="cellIs" priority="292" operator="equal" aboveAverage="0" equalAverage="0" bottom="0" percent="0" rank="0" text="" dxfId="6880">
      <formula>"INVALID"</formula>
    </cfRule>
  </conditionalFormatting>
  <conditionalFormatting sqref="AN242:AN243">
    <cfRule type="cellIs" priority="293" operator="equal" aboveAverage="0" equalAverage="0" bottom="0" percent="0" rank="0" text="" dxfId="6881">
      <formula>"INVALID"</formula>
    </cfRule>
  </conditionalFormatting>
  <conditionalFormatting sqref="AS242:AS243">
    <cfRule type="expression" priority="294" aboveAverage="0" equalAverage="0" bottom="0" percent="0" rank="0" text="" dxfId="6882">
      <formula>NOT($AN242)</formula>
    </cfRule>
  </conditionalFormatting>
  <conditionalFormatting sqref="AS242:AS243">
    <cfRule type="expression" priority="295" aboveAverage="0" equalAverage="0" bottom="0" percent="0" rank="0" text="" dxfId="6883">
      <formula>NOT($AK242)</formula>
    </cfRule>
  </conditionalFormatting>
  <conditionalFormatting sqref="AO242:AO243">
    <cfRule type="cellIs" priority="296" operator="equal" aboveAverage="0" equalAverage="0" bottom="0" percent="0" rank="0" text="" dxfId="6884">
      <formula>0</formula>
    </cfRule>
  </conditionalFormatting>
  <conditionalFormatting sqref="AO242:AO243">
    <cfRule type="cellIs" priority="297" operator="equal" aboveAverage="0" equalAverage="0" bottom="0" percent="0" rank="0" text="" dxfId="6885">
      <formula>"INVALID"</formula>
    </cfRule>
  </conditionalFormatting>
  <conditionalFormatting sqref="AO242:AO243">
    <cfRule type="cellIs" priority="298" operator="equal" aboveAverage="0" equalAverage="0" bottom="0" percent="0" rank="0" text="" dxfId="6886">
      <formula>"INVALID"</formula>
    </cfRule>
  </conditionalFormatting>
  <conditionalFormatting sqref="AQ242:AQ243">
    <cfRule type="expression" priority="299" aboveAverage="0" equalAverage="0" bottom="0" percent="0" rank="0" text="" dxfId="6887">
      <formula>REPLACE($AQ242,8,LEN($AQ242),"")="unused_"</formula>
    </cfRule>
  </conditionalFormatting>
  <conditionalFormatting sqref="AQ242:AQ243">
    <cfRule type="expression" priority="300" aboveAverage="0" equalAverage="0" bottom="0" percent="0" rank="0" text="" dxfId="6888">
      <formula>NOT($AJ242)</formula>
    </cfRule>
    <cfRule type="expression" priority="301" aboveAverage="0" equalAverage="0" bottom="0" percent="0" rank="0" text="" dxfId="6889">
      <formula>RIGHT($AQ242, 1)="*"</formula>
    </cfRule>
  </conditionalFormatting>
  <conditionalFormatting sqref="S309:S356">
    <cfRule type="cellIs" priority="302" operator="equal" aboveAverage="0" equalAverage="0" bottom="0" percent="0" rank="0" text="" dxfId="6890">
      <formula>"INVALID"</formula>
    </cfRule>
  </conditionalFormatting>
  <conditionalFormatting sqref="S309:S356">
    <cfRule type="cellIs" priority="303" operator="equal" aboveAverage="0" equalAverage="0" bottom="0" percent="0" rank="0" text="" dxfId="6891">
      <formula>"INVALID"</formula>
    </cfRule>
  </conditionalFormatting>
  <conditionalFormatting sqref="S359:S366">
    <cfRule type="cellIs" priority="304" operator="equal" aboveAverage="0" equalAverage="0" bottom="0" percent="0" rank="0" text="" dxfId="6892">
      <formula>"INVALID"</formula>
    </cfRule>
  </conditionalFormatting>
  <conditionalFormatting sqref="S359:S366">
    <cfRule type="cellIs" priority="305" operator="equal" aboveAverage="0" equalAverage="0" bottom="0" percent="0" rank="0" text="" dxfId="6893">
      <formula>"INVALID"</formula>
    </cfRule>
  </conditionalFormatting>
  <conditionalFormatting sqref="S369:S374">
    <cfRule type="cellIs" priority="306" operator="equal" aboveAverage="0" equalAverage="0" bottom="0" percent="0" rank="0" text="" dxfId="6894">
      <formula>"INVALID"</formula>
    </cfRule>
  </conditionalFormatting>
  <conditionalFormatting sqref="S369:S374">
    <cfRule type="cellIs" priority="307" operator="equal" aboveAverage="0" equalAverage="0" bottom="0" percent="0" rank="0" text="" dxfId="6895">
      <formula>"INVALID"</formula>
    </cfRule>
  </conditionalFormatting>
  <conditionalFormatting sqref="S379:S407">
    <cfRule type="cellIs" priority="308" operator="equal" aboveAverage="0" equalAverage="0" bottom="0" percent="0" rank="0" text="" dxfId="6896">
      <formula>"INVALID"</formula>
    </cfRule>
  </conditionalFormatting>
  <conditionalFormatting sqref="S379:S407">
    <cfRule type="cellIs" priority="309" operator="equal" aboveAverage="0" equalAverage="0" bottom="0" percent="0" rank="0" text="" dxfId="6897">
      <formula>"INVALID"</formula>
    </cfRule>
  </conditionalFormatting>
  <conditionalFormatting sqref="S645:S648">
    <cfRule type="cellIs" priority="310" operator="equal" aboveAverage="0" equalAverage="0" bottom="0" percent="0" rank="0" text="" dxfId="6898">
      <formula>"INVALID"</formula>
    </cfRule>
  </conditionalFormatting>
  <conditionalFormatting sqref="S645:S648">
    <cfRule type="cellIs" priority="311" operator="equal" aboveAverage="0" equalAverage="0" bottom="0" percent="0" rank="0" text="" dxfId="6899">
      <formula>"INVALID"</formula>
    </cfRule>
  </conditionalFormatting>
  <conditionalFormatting sqref="AD271:AD278">
    <cfRule type="cellIs" priority="312" operator="equal" aboveAverage="0" equalAverage="0" bottom="0" percent="0" rank="0" text="" dxfId="6900">
      <formula>"INVALID"</formula>
    </cfRule>
  </conditionalFormatting>
  <conditionalFormatting sqref="AR173:AR180">
    <cfRule type="cellIs" priority="313" operator="equal" aboveAverage="0" equalAverage="0" bottom="0" percent="0" rank="0" text="" dxfId="6901">
      <formula>"Not Assigned"</formula>
    </cfRule>
  </conditionalFormatting>
  <conditionalFormatting sqref="AD173:AF180">
    <cfRule type="cellIs" priority="314" operator="equal" aboveAverage="0" equalAverage="0" bottom="0" percent="0" rank="0" text="" dxfId="6902">
      <formula>"INVALID"</formula>
    </cfRule>
  </conditionalFormatting>
  <conditionalFormatting sqref="AS173:AS180">
    <cfRule type="expression" priority="315" aboveAverage="0" equalAverage="0" bottom="0" percent="0" rank="0" text="" dxfId="6903">
      <formula>EXACT(AF173, "INVALID")</formula>
    </cfRule>
  </conditionalFormatting>
  <conditionalFormatting sqref="AZ173:AZ180">
    <cfRule type="expression" priority="316" aboveAverage="0" equalAverage="0" bottom="0" percent="0" rank="0" text="" dxfId="6904">
      <formula>AND(NOT(ISBLANK(AZ173)), EXACT(AF173, "INVALID"))</formula>
    </cfRule>
  </conditionalFormatting>
  <conditionalFormatting sqref="BA173:BA180">
    <cfRule type="expression" priority="317" aboveAverage="0" equalAverage="0" bottom="0" percent="0" rank="0" text="" dxfId="6905">
      <formula>AND(NOT(ISBLANK(BA173)), EXACT(AF173, "INVALID"))</formula>
    </cfRule>
  </conditionalFormatting>
  <conditionalFormatting sqref="AR173:AR180">
    <cfRule type="expression" priority="318" aboveAverage="0" equalAverage="0" bottom="0" percent="0" rank="0" text="" dxfId="6906">
      <formula>NOT($AL173)</formula>
    </cfRule>
  </conditionalFormatting>
  <conditionalFormatting sqref="AQ173:AQ180">
    <cfRule type="expression" priority="319" aboveAverage="0" equalAverage="0" bottom="0" percent="0" rank="0" text="" dxfId="6907">
      <formula>REPLACE($AQ173,8,LEN($AQ173),"")="unused_"</formula>
    </cfRule>
  </conditionalFormatting>
  <conditionalFormatting sqref="AJ173:AJ180">
    <cfRule type="cellIs" priority="320" operator="equal" aboveAverage="0" equalAverage="0" bottom="0" percent="0" rank="0" text="" dxfId="6908">
      <formula>0</formula>
    </cfRule>
  </conditionalFormatting>
  <conditionalFormatting sqref="AK173:AK180">
    <cfRule type="cellIs" priority="321" operator="equal" aboveAverage="0" equalAverage="0" bottom="0" percent="0" rank="0" text="" dxfId="6909">
      <formula>0</formula>
    </cfRule>
  </conditionalFormatting>
  <conditionalFormatting sqref="AL173:AL180">
    <cfRule type="cellIs" priority="322" operator="equal" aboveAverage="0" equalAverage="0" bottom="0" percent="0" rank="0" text="" dxfId="6910">
      <formula>0</formula>
    </cfRule>
  </conditionalFormatting>
  <conditionalFormatting sqref="AM173:AM180">
    <cfRule type="cellIs" priority="323" operator="equal" aboveAverage="0" equalAverage="0" bottom="0" percent="0" rank="0" text="" dxfId="6911">
      <formula>0</formula>
    </cfRule>
  </conditionalFormatting>
  <conditionalFormatting sqref="AN173:AN180">
    <cfRule type="cellIs" priority="324" operator="equal" aboveAverage="0" equalAverage="0" bottom="0" percent="0" rank="0" text="" dxfId="6912">
      <formula>0</formula>
    </cfRule>
  </conditionalFormatting>
  <conditionalFormatting sqref="AP173:AP180">
    <cfRule type="cellIs" priority="325" operator="equal" aboveAverage="0" equalAverage="0" bottom="0" percent="0" rank="0" text="" dxfId="6913">
      <formula>"INVALID"</formula>
    </cfRule>
  </conditionalFormatting>
  <conditionalFormatting sqref="AJ173:AJ180">
    <cfRule type="cellIs" priority="326" operator="equal" aboveAverage="0" equalAverage="0" bottom="0" percent="0" rank="0" text="" dxfId="6914">
      <formula>"INVALID"</formula>
    </cfRule>
  </conditionalFormatting>
  <conditionalFormatting sqref="AK173:AK180">
    <cfRule type="cellIs" priority="327" operator="equal" aboveAverage="0" equalAverage="0" bottom="0" percent="0" rank="0" text="" dxfId="6915">
      <formula>"INVALID"</formula>
    </cfRule>
  </conditionalFormatting>
  <conditionalFormatting sqref="AL173:AM180">
    <cfRule type="cellIs" priority="328" operator="equal" aboveAverage="0" equalAverage="0" bottom="0" percent="0" rank="0" text="" dxfId="6916">
      <formula>"INVALID"</formula>
    </cfRule>
  </conditionalFormatting>
  <conditionalFormatting sqref="AK173:AK180">
    <cfRule type="cellIs" priority="329" operator="equal" aboveAverage="0" equalAverage="0" bottom="0" percent="0" rank="0" text="" dxfId="6917">
      <formula>"INVALID"</formula>
    </cfRule>
  </conditionalFormatting>
  <conditionalFormatting sqref="AL173:AL180">
    <cfRule type="cellIs" priority="330" operator="equal" aboveAverage="0" equalAverage="0" bottom="0" percent="0" rank="0" text="" dxfId="6918">
      <formula>"INVALID"</formula>
    </cfRule>
  </conditionalFormatting>
  <conditionalFormatting sqref="AM173:AM180">
    <cfRule type="cellIs" priority="331" operator="equal" aboveAverage="0" equalAverage="0" bottom="0" percent="0" rank="0" text="" dxfId="6919">
      <formula>"INVALID"</formula>
    </cfRule>
  </conditionalFormatting>
  <conditionalFormatting sqref="AN173:AN180">
    <cfRule type="cellIs" priority="332" operator="equal" aboveAverage="0" equalAverage="0" bottom="0" percent="0" rank="0" text="" dxfId="6920">
      <formula>"INVALID"</formula>
    </cfRule>
  </conditionalFormatting>
  <conditionalFormatting sqref="AQ173:AQ180">
    <cfRule type="expression" priority="333" aboveAverage="0" equalAverage="0" bottom="0" percent="0" rank="0" text="" dxfId="6921">
      <formula>NOT($AJ173)</formula>
    </cfRule>
    <cfRule type="expression" priority="334" aboveAverage="0" equalAverage="0" bottom="0" percent="0" rank="0" text="" dxfId="6922">
      <formula>RIGHT($AQ173, 1)="*"</formula>
    </cfRule>
  </conditionalFormatting>
  <conditionalFormatting sqref="AZ173:BA180">
    <cfRule type="expression" priority="335" aboveAverage="0" equalAverage="0" bottom="0" percent="0" rank="0" text="" dxfId="6923">
      <formula>NOT($AN173)</formula>
    </cfRule>
  </conditionalFormatting>
  <conditionalFormatting sqref="AS173:AS180">
    <cfRule type="expression" priority="336" aboveAverage="0" equalAverage="0" bottom="0" percent="0" rank="0" text="" dxfId="6924">
      <formula>NOT($AK173)</formula>
    </cfRule>
  </conditionalFormatting>
  <conditionalFormatting sqref="AO173:AO180">
    <cfRule type="cellIs" priority="337" operator="equal" aboveAverage="0" equalAverage="0" bottom="0" percent="0" rank="0" text="" dxfId="6925">
      <formula>0</formula>
    </cfRule>
  </conditionalFormatting>
  <conditionalFormatting sqref="AO173:AO180">
    <cfRule type="cellIs" priority="338" operator="equal" aboveAverage="0" equalAverage="0" bottom="0" percent="0" rank="0" text="" dxfId="6926">
      <formula>"INVALID"</formula>
    </cfRule>
  </conditionalFormatting>
  <conditionalFormatting sqref="AO173:AO180">
    <cfRule type="cellIs" priority="339" operator="equal" aboveAverage="0" equalAverage="0" bottom="0" percent="0" rank="0" text="" dxfId="6927">
      <formula>"INVALID"</formula>
    </cfRule>
  </conditionalFormatting>
  <conditionalFormatting sqref="AR181:AR186 AR202:AR203 AR205:AR207 AR188:AR200">
    <cfRule type="cellIs" priority="340" operator="equal" aboveAverage="0" equalAverage="0" bottom="0" percent="0" rank="0" text="" dxfId="6928">
      <formula>"Not Assigned"</formula>
    </cfRule>
  </conditionalFormatting>
  <conditionalFormatting sqref="AJ188:AP188 AD181:AF186 AD202:AF203 AD205:AF207 AD188:AF200">
    <cfRule type="cellIs" priority="341" operator="equal" aboveAverage="0" equalAverage="0" bottom="0" percent="0" rank="0" text="" dxfId="6929">
      <formula>"INVALID"</formula>
    </cfRule>
  </conditionalFormatting>
  <conditionalFormatting sqref="AJ181:AJ186 AJ202:AJ203 AJ205:AJ207 AJ189:AJ200">
    <cfRule type="cellIs" priority="342" operator="equal" aboveAverage="0" equalAverage="0" bottom="0" percent="0" rank="0" text="" dxfId="6930">
      <formula>0</formula>
    </cfRule>
  </conditionalFormatting>
  <conditionalFormatting sqref="AK181:AK186 AK202:AK203 AK205:AK207 AK189:AK200">
    <cfRule type="cellIs" priority="343" operator="equal" aboveAverage="0" equalAverage="0" bottom="0" percent="0" rank="0" text="" dxfId="6931">
      <formula>0</formula>
    </cfRule>
  </conditionalFormatting>
  <conditionalFormatting sqref="AL181:AL186 AL202:AL203 AL205:AL207 AL189:AL200">
    <cfRule type="cellIs" priority="344" operator="equal" aboveAverage="0" equalAverage="0" bottom="0" percent="0" rank="0" text="" dxfId="6932">
      <formula>0</formula>
    </cfRule>
  </conditionalFormatting>
  <conditionalFormatting sqref="AM181:AM186 AM202:AM203 AM205:AM207 AM189:AM200">
    <cfRule type="cellIs" priority="345" operator="equal" aboveAverage="0" equalAverage="0" bottom="0" percent="0" rank="0" text="" dxfId="6933">
      <formula>0</formula>
    </cfRule>
  </conditionalFormatting>
  <conditionalFormatting sqref="AN181:AN186 AN202:AN203 AN205:AN207 AN189:AN200">
    <cfRule type="cellIs" priority="346" operator="equal" aboveAverage="0" equalAverage="0" bottom="0" percent="0" rank="0" text="" dxfId="6934">
      <formula>0</formula>
    </cfRule>
  </conditionalFormatting>
  <conditionalFormatting sqref="AP181:AP186 AP202:AP203 AP205:AP207 AP189:AP200">
    <cfRule type="cellIs" priority="347" operator="equal" aboveAverage="0" equalAverage="0" bottom="0" percent="0" rank="0" text="" dxfId="6935">
      <formula>"INVALID"</formula>
    </cfRule>
  </conditionalFormatting>
  <conditionalFormatting sqref="AJ181:AJ186 AJ202:AJ203 AJ205:AJ207 AJ189:AJ200">
    <cfRule type="cellIs" priority="348" operator="equal" aboveAverage="0" equalAverage="0" bottom="0" percent="0" rank="0" text="" dxfId="6936">
      <formula>"INVALID"</formula>
    </cfRule>
  </conditionalFormatting>
  <conditionalFormatting sqref="AK181:AK186 AK202:AK203 AK205:AK207 AK189:AK200">
    <cfRule type="cellIs" priority="349" operator="equal" aboveAverage="0" equalAverage="0" bottom="0" percent="0" rank="0" text="" dxfId="6937">
      <formula>"INVALID"</formula>
    </cfRule>
  </conditionalFormatting>
  <conditionalFormatting sqref="AL181:AM186 AL202:AM203 AL205:AM207 AL189:AM200">
    <cfRule type="cellIs" priority="350" operator="equal" aboveAverage="0" equalAverage="0" bottom="0" percent="0" rank="0" text="" dxfId="6938">
      <formula>"INVALID"</formula>
    </cfRule>
  </conditionalFormatting>
  <conditionalFormatting sqref="AK181:AK186 AK202:AK203 AK205:AK207 AK189:AK200">
    <cfRule type="cellIs" priority="351" operator="equal" aboveAverage="0" equalAverage="0" bottom="0" percent="0" rank="0" text="" dxfId="6939">
      <formula>"INVALID"</formula>
    </cfRule>
  </conditionalFormatting>
  <conditionalFormatting sqref="AL181:AL186 AL202:AL203 AL205:AL207 AL189:AL200">
    <cfRule type="cellIs" priority="352" operator="equal" aboveAverage="0" equalAverage="0" bottom="0" percent="0" rank="0" text="" dxfId="6940">
      <formula>"INVALID"</formula>
    </cfRule>
  </conditionalFormatting>
  <conditionalFormatting sqref="AM181:AM186 AM202:AM203 AM205:AM207 AM189:AM200">
    <cfRule type="cellIs" priority="353" operator="equal" aboveAverage="0" equalAverage="0" bottom="0" percent="0" rank="0" text="" dxfId="6941">
      <formula>"INVALID"</formula>
    </cfRule>
  </conditionalFormatting>
  <conditionalFormatting sqref="AN181:AN186 AN202:AN203 AN205:AN207 AN189:AN200">
    <cfRule type="cellIs" priority="354" operator="equal" aboveAverage="0" equalAverage="0" bottom="0" percent="0" rank="0" text="" dxfId="6942">
      <formula>"INVALID"</formula>
    </cfRule>
  </conditionalFormatting>
  <conditionalFormatting sqref="AO181:AO186 AO202:AO203 AO205:AO207 AO189:AO200">
    <cfRule type="cellIs" priority="355" operator="equal" aboveAverage="0" equalAverage="0" bottom="0" percent="0" rank="0" text="" dxfId="6943">
      <formula>0</formula>
    </cfRule>
  </conditionalFormatting>
  <conditionalFormatting sqref="AO181:AO186 AO202:AO203 AO205:AO207 AO189:AO200">
    <cfRule type="cellIs" priority="356" operator="equal" aboveAverage="0" equalAverage="0" bottom="0" percent="0" rank="0" text="" dxfId="6944">
      <formula>"INVALID"</formula>
    </cfRule>
  </conditionalFormatting>
  <conditionalFormatting sqref="AO181:AO186 AO202:AO203 AO205:AO207 AO189:AO200">
    <cfRule type="cellIs" priority="357" operator="equal" aboveAverage="0" equalAverage="0" bottom="0" percent="0" rank="0" text="" dxfId="6945">
      <formula>"INVALID"</formula>
    </cfRule>
  </conditionalFormatting>
  <conditionalFormatting sqref="AT185">
    <cfRule type="expression" priority="358" aboveAverage="0" equalAverage="0" bottom="0" percent="0" rank="0" text="" dxfId="6946">
      <formula>NOT($AM185)</formula>
    </cfRule>
  </conditionalFormatting>
  <conditionalFormatting sqref="AR159:AR167 AR169">
    <cfRule type="cellIs" priority="359" operator="equal" aboveAverage="0" equalAverage="0" bottom="0" percent="0" rank="0" text="" dxfId="6947">
      <formula>"Not Assigned"</formula>
    </cfRule>
  </conditionalFormatting>
  <conditionalFormatting sqref="AD159:AF167 AD169:AF169">
    <cfRule type="cellIs" priority="360" operator="equal" aboveAverage="0" equalAverage="0" bottom="0" percent="0" rank="0" text="" dxfId="6948">
      <formula>"INVALID"</formula>
    </cfRule>
  </conditionalFormatting>
  <conditionalFormatting sqref="AS159:AS167 AS169">
    <cfRule type="expression" priority="361" aboveAverage="0" equalAverage="0" bottom="0" percent="0" rank="0" text="" dxfId="6949">
      <formula>EXACT(AF159, "INVALID")</formula>
    </cfRule>
  </conditionalFormatting>
  <conditionalFormatting sqref="AZ159:AZ167">
    <cfRule type="expression" priority="362" aboveAverage="0" equalAverage="0" bottom="0" percent="0" rank="0" text="" dxfId="6950">
      <formula>AND(NOT(ISBLANK(AZ159)), EXACT(AF159, "INVALID"))</formula>
    </cfRule>
  </conditionalFormatting>
  <conditionalFormatting sqref="BA159:BA167">
    <cfRule type="expression" priority="363" aboveAverage="0" equalAverage="0" bottom="0" percent="0" rank="0" text="" dxfId="6951">
      <formula>AND(NOT(ISBLANK(BA159)), EXACT(AF159, "INVALID"))</formula>
    </cfRule>
  </conditionalFormatting>
  <conditionalFormatting sqref="AJ159:AJ167 AJ169">
    <cfRule type="cellIs" priority="364" operator="equal" aboveAverage="0" equalAverage="0" bottom="0" percent="0" rank="0" text="" dxfId="6952">
      <formula>0</formula>
    </cfRule>
  </conditionalFormatting>
  <conditionalFormatting sqref="AK159:AK167 AK169">
    <cfRule type="cellIs" priority="365" operator="equal" aboveAverage="0" equalAverage="0" bottom="0" percent="0" rank="0" text="" dxfId="6953">
      <formula>0</formula>
    </cfRule>
  </conditionalFormatting>
  <conditionalFormatting sqref="AL159:AL167 AL169">
    <cfRule type="cellIs" priority="366" operator="equal" aboveAverage="0" equalAverage="0" bottom="0" percent="0" rank="0" text="" dxfId="6954">
      <formula>0</formula>
    </cfRule>
  </conditionalFormatting>
  <conditionalFormatting sqref="AM159:AM167 AM169">
    <cfRule type="cellIs" priority="367" operator="equal" aboveAverage="0" equalAverage="0" bottom="0" percent="0" rank="0" text="" dxfId="6955">
      <formula>0</formula>
    </cfRule>
  </conditionalFormatting>
  <conditionalFormatting sqref="AN159:AN167 AN169">
    <cfRule type="cellIs" priority="368" operator="equal" aboveAverage="0" equalAverage="0" bottom="0" percent="0" rank="0" text="" dxfId="6956">
      <formula>0</formula>
    </cfRule>
  </conditionalFormatting>
  <conditionalFormatting sqref="AP159:AP167 AP169">
    <cfRule type="cellIs" priority="369" operator="equal" aboveAverage="0" equalAverage="0" bottom="0" percent="0" rank="0" text="" dxfId="6957">
      <formula>"INVALID"</formula>
    </cfRule>
  </conditionalFormatting>
  <conditionalFormatting sqref="AJ159:AJ167 AJ169">
    <cfRule type="cellIs" priority="370" operator="equal" aboveAverage="0" equalAverage="0" bottom="0" percent="0" rank="0" text="" dxfId="6958">
      <formula>"INVALID"</formula>
    </cfRule>
  </conditionalFormatting>
  <conditionalFormatting sqref="AK159:AK167 AK169">
    <cfRule type="cellIs" priority="371" operator="equal" aboveAverage="0" equalAverage="0" bottom="0" percent="0" rank="0" text="" dxfId="6959">
      <formula>"INVALID"</formula>
    </cfRule>
  </conditionalFormatting>
  <conditionalFormatting sqref="AL159:AM167 AL169:AM169">
    <cfRule type="cellIs" priority="372" operator="equal" aboveAverage="0" equalAverage="0" bottom="0" percent="0" rank="0" text="" dxfId="6960">
      <formula>"INVALID"</formula>
    </cfRule>
  </conditionalFormatting>
  <conditionalFormatting sqref="AK159:AK167 AK169">
    <cfRule type="cellIs" priority="373" operator="equal" aboveAverage="0" equalAverage="0" bottom="0" percent="0" rank="0" text="" dxfId="6961">
      <formula>"INVALID"</formula>
    </cfRule>
  </conditionalFormatting>
  <conditionalFormatting sqref="AL159:AL167 AL169">
    <cfRule type="cellIs" priority="374" operator="equal" aboveAverage="0" equalAverage="0" bottom="0" percent="0" rank="0" text="" dxfId="6962">
      <formula>"INVALID"</formula>
    </cfRule>
  </conditionalFormatting>
  <conditionalFormatting sqref="AM159:AM167 AM169">
    <cfRule type="cellIs" priority="375" operator="equal" aboveAverage="0" equalAverage="0" bottom="0" percent="0" rank="0" text="" dxfId="6963">
      <formula>"INVALID"</formula>
    </cfRule>
  </conditionalFormatting>
  <conditionalFormatting sqref="AN159:AN167 AN169">
    <cfRule type="cellIs" priority="376" operator="equal" aboveAverage="0" equalAverage="0" bottom="0" percent="0" rank="0" text="" dxfId="6964">
      <formula>"INVALID"</formula>
    </cfRule>
  </conditionalFormatting>
  <conditionalFormatting sqref="AO159:AO167 AO169">
    <cfRule type="cellIs" priority="377" operator="equal" aboveAverage="0" equalAverage="0" bottom="0" percent="0" rank="0" text="" dxfId="6965">
      <formula>0</formula>
    </cfRule>
  </conditionalFormatting>
  <conditionalFormatting sqref="AO159:AO167 AO169">
    <cfRule type="cellIs" priority="378" operator="equal" aboveAverage="0" equalAverage="0" bottom="0" percent="0" rank="0" text="" dxfId="6966">
      <formula>"INVALID"</formula>
    </cfRule>
  </conditionalFormatting>
  <conditionalFormatting sqref="AO159:AO167 AO169">
    <cfRule type="cellIs" priority="379" operator="equal" aboveAverage="0" equalAverage="0" bottom="0" percent="0" rank="0" text="" dxfId="6967">
      <formula>"INVALID"</formula>
    </cfRule>
  </conditionalFormatting>
  <conditionalFormatting sqref="AR168">
    <cfRule type="cellIs" priority="380" operator="equal" aboveAverage="0" equalAverage="0" bottom="0" percent="0" rank="0" text="" dxfId="6968">
      <formula>"Not Assigned"</formula>
    </cfRule>
  </conditionalFormatting>
  <conditionalFormatting sqref="AD168:AF168">
    <cfRule type="cellIs" priority="381" operator="equal" aboveAverage="0" equalAverage="0" bottom="0" percent="0" rank="0" text="" dxfId="6969">
      <formula>"INVALID"</formula>
    </cfRule>
  </conditionalFormatting>
  <conditionalFormatting sqref="AS168">
    <cfRule type="expression" priority="382" aboveAverage="0" equalAverage="0" bottom="0" percent="0" rank="0" text="" dxfId="6970">
      <formula>EXACT(AF168, "INVALID")</formula>
    </cfRule>
  </conditionalFormatting>
  <conditionalFormatting sqref="AZ168">
    <cfRule type="expression" priority="383" aboveAverage="0" equalAverage="0" bottom="0" percent="0" rank="0" text="" dxfId="6971">
      <formula>AND(NOT(ISBLANK(AZ168)), EXACT(AF168, "INVALID"))</formula>
    </cfRule>
  </conditionalFormatting>
  <conditionalFormatting sqref="BA168">
    <cfRule type="expression" priority="384" aboveAverage="0" equalAverage="0" bottom="0" percent="0" rank="0" text="" dxfId="6972">
      <formula>AND(NOT(ISBLANK(BA168)), EXACT(AF168, "INVALID"))</formula>
    </cfRule>
  </conditionalFormatting>
  <conditionalFormatting sqref="AJ168">
    <cfRule type="cellIs" priority="385" operator="equal" aboveAverage="0" equalAverage="0" bottom="0" percent="0" rank="0" text="" dxfId="6973">
      <formula>0</formula>
    </cfRule>
  </conditionalFormatting>
  <conditionalFormatting sqref="AK168">
    <cfRule type="cellIs" priority="386" operator="equal" aboveAverage="0" equalAverage="0" bottom="0" percent="0" rank="0" text="" dxfId="6974">
      <formula>0</formula>
    </cfRule>
  </conditionalFormatting>
  <conditionalFormatting sqref="AL168">
    <cfRule type="cellIs" priority="387" operator="equal" aboveAverage="0" equalAverage="0" bottom="0" percent="0" rank="0" text="" dxfId="6975">
      <formula>0</formula>
    </cfRule>
  </conditionalFormatting>
  <conditionalFormatting sqref="AM168">
    <cfRule type="cellIs" priority="388" operator="equal" aboveAverage="0" equalAverage="0" bottom="0" percent="0" rank="0" text="" dxfId="6976">
      <formula>0</formula>
    </cfRule>
  </conditionalFormatting>
  <conditionalFormatting sqref="AN168">
    <cfRule type="cellIs" priority="389" operator="equal" aboveAverage="0" equalAverage="0" bottom="0" percent="0" rank="0" text="" dxfId="6977">
      <formula>0</formula>
    </cfRule>
  </conditionalFormatting>
  <conditionalFormatting sqref="AP168">
    <cfRule type="cellIs" priority="390" operator="equal" aboveAverage="0" equalAverage="0" bottom="0" percent="0" rank="0" text="" dxfId="6978">
      <formula>"INVALID"</formula>
    </cfRule>
  </conditionalFormatting>
  <conditionalFormatting sqref="AJ168">
    <cfRule type="cellIs" priority="391" operator="equal" aboveAverage="0" equalAverage="0" bottom="0" percent="0" rank="0" text="" dxfId="6979">
      <formula>"INVALID"</formula>
    </cfRule>
  </conditionalFormatting>
  <conditionalFormatting sqref="AK168">
    <cfRule type="cellIs" priority="392" operator="equal" aboveAverage="0" equalAverage="0" bottom="0" percent="0" rank="0" text="" dxfId="6980">
      <formula>"INVALID"</formula>
    </cfRule>
  </conditionalFormatting>
  <conditionalFormatting sqref="AL168:AM168">
    <cfRule type="cellIs" priority="393" operator="equal" aboveAverage="0" equalAverage="0" bottom="0" percent="0" rank="0" text="" dxfId="6981">
      <formula>"INVALID"</formula>
    </cfRule>
  </conditionalFormatting>
  <conditionalFormatting sqref="AK168">
    <cfRule type="cellIs" priority="394" operator="equal" aboveAverage="0" equalAverage="0" bottom="0" percent="0" rank="0" text="" dxfId="6982">
      <formula>"INVALID"</formula>
    </cfRule>
  </conditionalFormatting>
  <conditionalFormatting sqref="AL168">
    <cfRule type="cellIs" priority="395" operator="equal" aboveAverage="0" equalAverage="0" bottom="0" percent="0" rank="0" text="" dxfId="6983">
      <formula>"INVALID"</formula>
    </cfRule>
  </conditionalFormatting>
  <conditionalFormatting sqref="AM168">
    <cfRule type="cellIs" priority="396" operator="equal" aboveAverage="0" equalAverage="0" bottom="0" percent="0" rank="0" text="" dxfId="6984">
      <formula>"INVALID"</formula>
    </cfRule>
  </conditionalFormatting>
  <conditionalFormatting sqref="AN168">
    <cfRule type="cellIs" priority="397" operator="equal" aboveAverage="0" equalAverage="0" bottom="0" percent="0" rank="0" text="" dxfId="6985">
      <formula>"INVALID"</formula>
    </cfRule>
  </conditionalFormatting>
  <conditionalFormatting sqref="AO168">
    <cfRule type="cellIs" priority="398" operator="equal" aboveAverage="0" equalAverage="0" bottom="0" percent="0" rank="0" text="" dxfId="6986">
      <formula>0</formula>
    </cfRule>
  </conditionalFormatting>
  <conditionalFormatting sqref="AO168">
    <cfRule type="cellIs" priority="399" operator="equal" aboveAverage="0" equalAverage="0" bottom="0" percent="0" rank="0" text="" dxfId="6987">
      <formula>"INVALID"</formula>
    </cfRule>
  </conditionalFormatting>
  <conditionalFormatting sqref="AO168">
    <cfRule type="cellIs" priority="400" operator="equal" aboveAverage="0" equalAverage="0" bottom="0" percent="0" rank="0" text="" dxfId="6988">
      <formula>"INVALID"</formula>
    </cfRule>
  </conditionalFormatting>
  <conditionalFormatting sqref="AR295:AR301">
    <cfRule type="cellIs" priority="401" operator="equal" aboveAverage="0" equalAverage="0" bottom="0" percent="0" rank="0" text="" dxfId="6989">
      <formula>"Not Assigned"</formula>
    </cfRule>
  </conditionalFormatting>
  <conditionalFormatting sqref="AD295:AF301">
    <cfRule type="cellIs" priority="402" operator="equal" aboveAverage="0" equalAverage="0" bottom="0" percent="0" rank="0" text="" dxfId="6990">
      <formula>"INVALID"</formula>
    </cfRule>
  </conditionalFormatting>
  <conditionalFormatting sqref="AS295:AS301">
    <cfRule type="expression" priority="403" aboveAverage="0" equalAverage="0" bottom="0" percent="0" rank="0" text="" dxfId="6991">
      <formula>EXACT(AF295, "INVALID")</formula>
    </cfRule>
  </conditionalFormatting>
  <conditionalFormatting sqref="AZ295:AZ301">
    <cfRule type="expression" priority="404" aboveAverage="0" equalAverage="0" bottom="0" percent="0" rank="0" text="" dxfId="6992">
      <formula>AND(NOT(ISBLANK(AZ295)), EXACT(AF295, "INVALID"))</formula>
    </cfRule>
  </conditionalFormatting>
  <conditionalFormatting sqref="BA295:BA301">
    <cfRule type="expression" priority="405" aboveAverage="0" equalAverage="0" bottom="0" percent="0" rank="0" text="" dxfId="6993">
      <formula>AND(NOT(ISBLANK(BA295)), EXACT(AF295, "INVALID"))</formula>
    </cfRule>
  </conditionalFormatting>
  <conditionalFormatting sqref="AJ295:AJ301">
    <cfRule type="cellIs" priority="406" operator="equal" aboveAverage="0" equalAverage="0" bottom="0" percent="0" rank="0" text="" dxfId="6994">
      <formula>0</formula>
    </cfRule>
  </conditionalFormatting>
  <conditionalFormatting sqref="AK295:AK301">
    <cfRule type="cellIs" priority="407" operator="equal" aboveAverage="0" equalAverage="0" bottom="0" percent="0" rank="0" text="" dxfId="6995">
      <formula>0</formula>
    </cfRule>
  </conditionalFormatting>
  <conditionalFormatting sqref="AL295:AL301">
    <cfRule type="cellIs" priority="408" operator="equal" aboveAverage="0" equalAverage="0" bottom="0" percent="0" rank="0" text="" dxfId="6996">
      <formula>0</formula>
    </cfRule>
  </conditionalFormatting>
  <conditionalFormatting sqref="AM295:AM301">
    <cfRule type="cellIs" priority="409" operator="equal" aboveAverage="0" equalAverage="0" bottom="0" percent="0" rank="0" text="" dxfId="6997">
      <formula>0</formula>
    </cfRule>
  </conditionalFormatting>
  <conditionalFormatting sqref="AN295:AN301">
    <cfRule type="cellIs" priority="410" operator="equal" aboveAverage="0" equalAverage="0" bottom="0" percent="0" rank="0" text="" dxfId="6998">
      <formula>0</formula>
    </cfRule>
  </conditionalFormatting>
  <conditionalFormatting sqref="AP295:AP301">
    <cfRule type="cellIs" priority="411" operator="equal" aboveAverage="0" equalAverage="0" bottom="0" percent="0" rank="0" text="" dxfId="6999">
      <formula>"INVALID"</formula>
    </cfRule>
  </conditionalFormatting>
  <conditionalFormatting sqref="AJ295:AJ301">
    <cfRule type="cellIs" priority="412" operator="equal" aboveAverage="0" equalAverage="0" bottom="0" percent="0" rank="0" text="" dxfId="7000">
      <formula>"INVALID"</formula>
    </cfRule>
  </conditionalFormatting>
  <conditionalFormatting sqref="AK295:AK301">
    <cfRule type="cellIs" priority="413" operator="equal" aboveAverage="0" equalAverage="0" bottom="0" percent="0" rank="0" text="" dxfId="7001">
      <formula>"INVALID"</formula>
    </cfRule>
  </conditionalFormatting>
  <conditionalFormatting sqref="AL295:AM301">
    <cfRule type="cellIs" priority="414" operator="equal" aboveAverage="0" equalAverage="0" bottom="0" percent="0" rank="0" text="" dxfId="7002">
      <formula>"INVALID"</formula>
    </cfRule>
  </conditionalFormatting>
  <conditionalFormatting sqref="AK295:AK301">
    <cfRule type="cellIs" priority="415" operator="equal" aboveAverage="0" equalAverage="0" bottom="0" percent="0" rank="0" text="" dxfId="7003">
      <formula>"INVALID"</formula>
    </cfRule>
  </conditionalFormatting>
  <conditionalFormatting sqref="AL295:AL301">
    <cfRule type="cellIs" priority="416" operator="equal" aboveAverage="0" equalAverage="0" bottom="0" percent="0" rank="0" text="" dxfId="7004">
      <formula>"INVALID"</formula>
    </cfRule>
  </conditionalFormatting>
  <conditionalFormatting sqref="AM295:AM301">
    <cfRule type="cellIs" priority="417" operator="equal" aboveAverage="0" equalAverage="0" bottom="0" percent="0" rank="0" text="" dxfId="7005">
      <formula>"INVALID"</formula>
    </cfRule>
  </conditionalFormatting>
  <conditionalFormatting sqref="AN295:AN301">
    <cfRule type="cellIs" priority="418" operator="equal" aboveAverage="0" equalAverage="0" bottom="0" percent="0" rank="0" text="" dxfId="7006">
      <formula>"INVALID"</formula>
    </cfRule>
  </conditionalFormatting>
  <conditionalFormatting sqref="AO295:AO301">
    <cfRule type="cellIs" priority="419" operator="equal" aboveAverage="0" equalAverage="0" bottom="0" percent="0" rank="0" text="" dxfId="7007">
      <formula>0</formula>
    </cfRule>
  </conditionalFormatting>
  <conditionalFormatting sqref="AO295:AO301">
    <cfRule type="cellIs" priority="420" operator="equal" aboveAverage="0" equalAverage="0" bottom="0" percent="0" rank="0" text="" dxfId="7008">
      <formula>"INVALID"</formula>
    </cfRule>
  </conditionalFormatting>
  <conditionalFormatting sqref="AO295:AO301">
    <cfRule type="cellIs" priority="421" operator="equal" aboveAverage="0" equalAverage="0" bottom="0" percent="0" rank="0" text="" dxfId="7009">
      <formula>"INVALID"</formula>
    </cfRule>
  </conditionalFormatting>
  <conditionalFormatting sqref="AR244:AR245 AR247:AR248">
    <cfRule type="cellIs" priority="422" operator="equal" aboveAverage="0" equalAverage="0" bottom="0" percent="0" rank="0" text="" dxfId="7010">
      <formula>"Not Assigned"</formula>
    </cfRule>
  </conditionalFormatting>
  <conditionalFormatting sqref="AE247:AF248 AD244:AF245">
    <cfRule type="cellIs" priority="423" operator="equal" aboveAverage="0" equalAverage="0" bottom="0" percent="0" rank="0" text="" dxfId="7011">
      <formula>"INVALID"</formula>
    </cfRule>
  </conditionalFormatting>
  <conditionalFormatting sqref="AS244:AS245 AS247:AS248">
    <cfRule type="expression" priority="424" aboveAverage="0" equalAverage="0" bottom="0" percent="0" rank="0" text="" dxfId="7012">
      <formula>EXACT(AF244, "INVALID")</formula>
    </cfRule>
  </conditionalFormatting>
  <conditionalFormatting sqref="AZ244:AZ245 AZ247:AZ248">
    <cfRule type="expression" priority="425" aboveAverage="0" equalAverage="0" bottom="0" percent="0" rank="0" text="" dxfId="7013">
      <formula>AND(NOT(ISBLANK(AZ244)), EXACT(AF244, "INVALID"))</formula>
    </cfRule>
  </conditionalFormatting>
  <conditionalFormatting sqref="BA244:BA245 BA247:BA248">
    <cfRule type="expression" priority="426" aboveAverage="0" equalAverage="0" bottom="0" percent="0" rank="0" text="" dxfId="7014">
      <formula>AND(NOT(ISBLANK(BA244)), EXACT(AF244, "INVALID"))</formula>
    </cfRule>
  </conditionalFormatting>
  <conditionalFormatting sqref="AR244:AR245">
    <cfRule type="expression" priority="427" aboveAverage="0" equalAverage="0" bottom="0" percent="0" rank="0" text="" dxfId="7015">
      <formula>NOT($AL244)</formula>
    </cfRule>
  </conditionalFormatting>
  <conditionalFormatting sqref="AJ244:AJ245 AJ247:AJ248">
    <cfRule type="cellIs" priority="428" operator="equal" aboveAverage="0" equalAverage="0" bottom="0" percent="0" rank="0" text="" dxfId="7016">
      <formula>0</formula>
    </cfRule>
  </conditionalFormatting>
  <conditionalFormatting sqref="AK244:AK245 AK247:AK248">
    <cfRule type="cellIs" priority="429" operator="equal" aboveAverage="0" equalAverage="0" bottom="0" percent="0" rank="0" text="" dxfId="7017">
      <formula>0</formula>
    </cfRule>
  </conditionalFormatting>
  <conditionalFormatting sqref="AL244:AL245 AL247:AL248">
    <cfRule type="cellIs" priority="430" operator="equal" aboveAverage="0" equalAverage="0" bottom="0" percent="0" rank="0" text="" dxfId="7018">
      <formula>0</formula>
    </cfRule>
  </conditionalFormatting>
  <conditionalFormatting sqref="AM244:AM245 AM247:AM248">
    <cfRule type="cellIs" priority="431" operator="equal" aboveAverage="0" equalAverage="0" bottom="0" percent="0" rank="0" text="" dxfId="7019">
      <formula>0</formula>
    </cfRule>
  </conditionalFormatting>
  <conditionalFormatting sqref="AN244:AN245 AN247:AN248">
    <cfRule type="cellIs" priority="432" operator="equal" aboveAverage="0" equalAverage="0" bottom="0" percent="0" rank="0" text="" dxfId="7020">
      <formula>0</formula>
    </cfRule>
  </conditionalFormatting>
  <conditionalFormatting sqref="AP244:AP245 AP247:AP248">
    <cfRule type="cellIs" priority="433" operator="equal" aboveAverage="0" equalAverage="0" bottom="0" percent="0" rank="0" text="" dxfId="7021">
      <formula>"INVALID"</formula>
    </cfRule>
  </conditionalFormatting>
  <conditionalFormatting sqref="AJ244:AJ245 AJ247:AJ248">
    <cfRule type="cellIs" priority="434" operator="equal" aboveAverage="0" equalAverage="0" bottom="0" percent="0" rank="0" text="" dxfId="7022">
      <formula>"INVALID"</formula>
    </cfRule>
  </conditionalFormatting>
  <conditionalFormatting sqref="AK244:AK245 AK247:AK248">
    <cfRule type="cellIs" priority="435" operator="equal" aboveAverage="0" equalAverage="0" bottom="0" percent="0" rank="0" text="" dxfId="7023">
      <formula>"INVALID"</formula>
    </cfRule>
  </conditionalFormatting>
  <conditionalFormatting sqref="AL244:AM245 AL247:AM248">
    <cfRule type="cellIs" priority="436" operator="equal" aboveAverage="0" equalAverage="0" bottom="0" percent="0" rank="0" text="" dxfId="7024">
      <formula>"INVALID"</formula>
    </cfRule>
  </conditionalFormatting>
  <conditionalFormatting sqref="AK244:AK245 AK247:AK248">
    <cfRule type="cellIs" priority="437" operator="equal" aboveAverage="0" equalAverage="0" bottom="0" percent="0" rank="0" text="" dxfId="7025">
      <formula>"INVALID"</formula>
    </cfRule>
  </conditionalFormatting>
  <conditionalFormatting sqref="AL244:AL245 AL247:AL248">
    <cfRule type="cellIs" priority="438" operator="equal" aboveAverage="0" equalAverage="0" bottom="0" percent="0" rank="0" text="" dxfId="7026">
      <formula>"INVALID"</formula>
    </cfRule>
  </conditionalFormatting>
  <conditionalFormatting sqref="AM244:AM245 AM247:AM248">
    <cfRule type="cellIs" priority="439" operator="equal" aboveAverage="0" equalAverage="0" bottom="0" percent="0" rank="0" text="" dxfId="7027">
      <formula>"INVALID"</formula>
    </cfRule>
  </conditionalFormatting>
  <conditionalFormatting sqref="AN244:AN245 AN247:AN248">
    <cfRule type="cellIs" priority="440" operator="equal" aboveAverage="0" equalAverage="0" bottom="0" percent="0" rank="0" text="" dxfId="7028">
      <formula>"INVALID"</formula>
    </cfRule>
  </conditionalFormatting>
  <conditionalFormatting sqref="AS244:AS245">
    <cfRule type="expression" priority="441" aboveAverage="0" equalAverage="0" bottom="0" percent="0" rank="0" text="" dxfId="7029">
      <formula>NOT($AN244)</formula>
    </cfRule>
  </conditionalFormatting>
  <conditionalFormatting sqref="AS244:AS245">
    <cfRule type="expression" priority="442" aboveAverage="0" equalAverage="0" bottom="0" percent="0" rank="0" text="" dxfId="7030">
      <formula>NOT($AK244)</formula>
    </cfRule>
  </conditionalFormatting>
  <conditionalFormatting sqref="AO244:AO245 AO247:AO248">
    <cfRule type="cellIs" priority="443" operator="equal" aboveAverage="0" equalAverage="0" bottom="0" percent="0" rank="0" text="" dxfId="7031">
      <formula>0</formula>
    </cfRule>
  </conditionalFormatting>
  <conditionalFormatting sqref="AO244:AO245 AO247:AO248">
    <cfRule type="cellIs" priority="444" operator="equal" aboveAverage="0" equalAverage="0" bottom="0" percent="0" rank="0" text="" dxfId="7032">
      <formula>"INVALID"</formula>
    </cfRule>
  </conditionalFormatting>
  <conditionalFormatting sqref="AO244:AO245 AO247:AO248">
    <cfRule type="cellIs" priority="445" operator="equal" aboveAverage="0" equalAverage="0" bottom="0" percent="0" rank="0" text="" dxfId="7033">
      <formula>"INVALID"</formula>
    </cfRule>
  </conditionalFormatting>
  <conditionalFormatting sqref="AQ244:AQ245">
    <cfRule type="expression" priority="446" aboveAverage="0" equalAverage="0" bottom="0" percent="0" rank="0" text="" dxfId="7034">
      <formula>REPLACE($AQ244,8,LEN($AQ244),"")="unused_"</formula>
    </cfRule>
  </conditionalFormatting>
  <conditionalFormatting sqref="AQ244:AQ245">
    <cfRule type="expression" priority="447" aboveAverage="0" equalAverage="0" bottom="0" percent="0" rank="0" text="" dxfId="7035">
      <formula>NOT($AJ244)</formula>
    </cfRule>
    <cfRule type="expression" priority="448" aboveAverage="0" equalAverage="0" bottom="0" percent="0" rank="0" text="" dxfId="7036">
      <formula>RIGHT($AQ244, 1)="*"</formula>
    </cfRule>
  </conditionalFormatting>
  <conditionalFormatting sqref="AR256">
    <cfRule type="cellIs" priority="449" operator="equal" aboveAverage="0" equalAverage="0" bottom="0" percent="0" rank="0" text="" dxfId="7037">
      <formula>"Not Assigned"</formula>
    </cfRule>
  </conditionalFormatting>
  <conditionalFormatting sqref="AE256:AF256">
    <cfRule type="cellIs" priority="450" operator="equal" aboveAverage="0" equalAverage="0" bottom="0" percent="0" rank="0" text="" dxfId="7038">
      <formula>"INVALID"</formula>
    </cfRule>
  </conditionalFormatting>
  <conditionalFormatting sqref="AS256">
    <cfRule type="expression" priority="451" aboveAverage="0" equalAverage="0" bottom="0" percent="0" rank="0" text="" dxfId="7039">
      <formula>EXACT(AF256, "INVALID")</formula>
    </cfRule>
  </conditionalFormatting>
  <conditionalFormatting sqref="AZ256">
    <cfRule type="expression" priority="452" aboveAverage="0" equalAverage="0" bottom="0" percent="0" rank="0" text="" dxfId="7040">
      <formula>AND(NOT(ISBLANK(AZ256)), EXACT(AF256, "INVALID"))</formula>
    </cfRule>
  </conditionalFormatting>
  <conditionalFormatting sqref="BA256">
    <cfRule type="expression" priority="453" aboveAverage="0" equalAverage="0" bottom="0" percent="0" rank="0" text="" dxfId="7041">
      <formula>AND(NOT(ISBLANK(BA256)), EXACT(AF256, "INVALID"))</formula>
    </cfRule>
  </conditionalFormatting>
  <conditionalFormatting sqref="AR256">
    <cfRule type="expression" priority="454" aboveAverage="0" equalAverage="0" bottom="0" percent="0" rank="0" text="" dxfId="7042">
      <formula>NOT($AL256)</formula>
    </cfRule>
  </conditionalFormatting>
  <conditionalFormatting sqref="AJ256">
    <cfRule type="cellIs" priority="455" operator="equal" aboveAverage="0" equalAverage="0" bottom="0" percent="0" rank="0" text="" dxfId="7043">
      <formula>0</formula>
    </cfRule>
  </conditionalFormatting>
  <conditionalFormatting sqref="AK256">
    <cfRule type="cellIs" priority="456" operator="equal" aboveAverage="0" equalAverage="0" bottom="0" percent="0" rank="0" text="" dxfId="7044">
      <formula>0</formula>
    </cfRule>
  </conditionalFormatting>
  <conditionalFormatting sqref="AL256">
    <cfRule type="cellIs" priority="457" operator="equal" aboveAverage="0" equalAverage="0" bottom="0" percent="0" rank="0" text="" dxfId="7045">
      <formula>0</formula>
    </cfRule>
  </conditionalFormatting>
  <conditionalFormatting sqref="AM256">
    <cfRule type="cellIs" priority="458" operator="equal" aboveAverage="0" equalAverage="0" bottom="0" percent="0" rank="0" text="" dxfId="7046">
      <formula>0</formula>
    </cfRule>
  </conditionalFormatting>
  <conditionalFormatting sqref="AN256">
    <cfRule type="cellIs" priority="459" operator="equal" aboveAverage="0" equalAverage="0" bottom="0" percent="0" rank="0" text="" dxfId="7047">
      <formula>0</formula>
    </cfRule>
  </conditionalFormatting>
  <conditionalFormatting sqref="AP256">
    <cfRule type="cellIs" priority="460" operator="equal" aboveAverage="0" equalAverage="0" bottom="0" percent="0" rank="0" text="" dxfId="7048">
      <formula>"INVALID"</formula>
    </cfRule>
  </conditionalFormatting>
  <conditionalFormatting sqref="AJ256">
    <cfRule type="cellIs" priority="461" operator="equal" aboveAverage="0" equalAverage="0" bottom="0" percent="0" rank="0" text="" dxfId="7049">
      <formula>"INVALID"</formula>
    </cfRule>
  </conditionalFormatting>
  <conditionalFormatting sqref="AK256">
    <cfRule type="cellIs" priority="462" operator="equal" aboveAverage="0" equalAverage="0" bottom="0" percent="0" rank="0" text="" dxfId="7050">
      <formula>"INVALID"</formula>
    </cfRule>
  </conditionalFormatting>
  <conditionalFormatting sqref="AL256:AM256">
    <cfRule type="cellIs" priority="463" operator="equal" aboveAverage="0" equalAverage="0" bottom="0" percent="0" rank="0" text="" dxfId="7051">
      <formula>"INVALID"</formula>
    </cfRule>
  </conditionalFormatting>
  <conditionalFormatting sqref="AK256">
    <cfRule type="cellIs" priority="464" operator="equal" aboveAverage="0" equalAverage="0" bottom="0" percent="0" rank="0" text="" dxfId="7052">
      <formula>"INVALID"</formula>
    </cfRule>
  </conditionalFormatting>
  <conditionalFormatting sqref="AL256">
    <cfRule type="cellIs" priority="465" operator="equal" aboveAverage="0" equalAverage="0" bottom="0" percent="0" rank="0" text="" dxfId="7053">
      <formula>"INVALID"</formula>
    </cfRule>
  </conditionalFormatting>
  <conditionalFormatting sqref="AM256">
    <cfRule type="cellIs" priority="466" operator="equal" aboveAverage="0" equalAverage="0" bottom="0" percent="0" rank="0" text="" dxfId="7054">
      <formula>"INVALID"</formula>
    </cfRule>
  </conditionalFormatting>
  <conditionalFormatting sqref="AN256">
    <cfRule type="cellIs" priority="467" operator="equal" aboveAverage="0" equalAverage="0" bottom="0" percent="0" rank="0" text="" dxfId="7055">
      <formula>"INVALID"</formula>
    </cfRule>
  </conditionalFormatting>
  <conditionalFormatting sqref="AS256">
    <cfRule type="expression" priority="468" aboveAverage="0" equalAverage="0" bottom="0" percent="0" rank="0" text="" dxfId="7056">
      <formula>NOT($AN256)</formula>
    </cfRule>
  </conditionalFormatting>
  <conditionalFormatting sqref="AS256">
    <cfRule type="expression" priority="469" aboveAverage="0" equalAverage="0" bottom="0" percent="0" rank="0" text="" dxfId="7057">
      <formula>NOT($AK256)</formula>
    </cfRule>
  </conditionalFormatting>
  <conditionalFormatting sqref="AO256">
    <cfRule type="cellIs" priority="470" operator="equal" aboveAverage="0" equalAverage="0" bottom="0" percent="0" rank="0" text="" dxfId="7058">
      <formula>0</formula>
    </cfRule>
  </conditionalFormatting>
  <conditionalFormatting sqref="AO256">
    <cfRule type="cellIs" priority="471" operator="equal" aboveAverage="0" equalAverage="0" bottom="0" percent="0" rank="0" text="" dxfId="7059">
      <formula>"INVALID"</formula>
    </cfRule>
  </conditionalFormatting>
  <conditionalFormatting sqref="AO256">
    <cfRule type="cellIs" priority="472" operator="equal" aboveAverage="0" equalAverage="0" bottom="0" percent="0" rank="0" text="" dxfId="7060">
      <formula>"INVALID"</formula>
    </cfRule>
  </conditionalFormatting>
  <conditionalFormatting sqref="AQ256">
    <cfRule type="expression" priority="473" aboveAverage="0" equalAverage="0" bottom="0" percent="0" rank="0" text="" dxfId="7061">
      <formula>REPLACE($AQ256,8,LEN($AQ256),"")="unused_"</formula>
    </cfRule>
  </conditionalFormatting>
  <conditionalFormatting sqref="AQ256">
    <cfRule type="expression" priority="474" aboveAverage="0" equalAverage="0" bottom="0" percent="0" rank="0" text="" dxfId="7062">
      <formula>NOT($AJ256)</formula>
    </cfRule>
    <cfRule type="expression" priority="475" aboveAverage="0" equalAverage="0" bottom="0" percent="0" rank="0" text="" dxfId="7063">
      <formula>RIGHT($AQ256, 1)="*"</formula>
    </cfRule>
  </conditionalFormatting>
  <conditionalFormatting sqref="AR249:AR252">
    <cfRule type="cellIs" priority="476" operator="equal" aboveAverage="0" equalAverage="0" bottom="0" percent="0" rank="0" text="" dxfId="7064">
      <formula>"Not Assigned"</formula>
    </cfRule>
  </conditionalFormatting>
  <conditionalFormatting sqref="AE249:AF252">
    <cfRule type="cellIs" priority="477" operator="equal" aboveAverage="0" equalAverage="0" bottom="0" percent="0" rank="0" text="" dxfId="7065">
      <formula>"INVALID"</formula>
    </cfRule>
  </conditionalFormatting>
  <conditionalFormatting sqref="AS249:AS252">
    <cfRule type="expression" priority="478" aboveAverage="0" equalAverage="0" bottom="0" percent="0" rank="0" text="" dxfId="7066">
      <formula>EXACT(AF249, "INVALID")</formula>
    </cfRule>
  </conditionalFormatting>
  <conditionalFormatting sqref="AZ249:AZ252">
    <cfRule type="expression" priority="479" aboveAverage="0" equalAverage="0" bottom="0" percent="0" rank="0" text="" dxfId="7067">
      <formula>AND(NOT(ISBLANK(AZ249)), EXACT(AF249, "INVALID"))</formula>
    </cfRule>
  </conditionalFormatting>
  <conditionalFormatting sqref="BA249:BA252">
    <cfRule type="expression" priority="480" aboveAverage="0" equalAverage="0" bottom="0" percent="0" rank="0" text="" dxfId="7068">
      <formula>AND(NOT(ISBLANK(BA249)), EXACT(AF249, "INVALID"))</formula>
    </cfRule>
  </conditionalFormatting>
  <conditionalFormatting sqref="AR249:AR252">
    <cfRule type="expression" priority="481" aboveAverage="0" equalAverage="0" bottom="0" percent="0" rank="0" text="" dxfId="7069">
      <formula>NOT($AL249)</formula>
    </cfRule>
  </conditionalFormatting>
  <conditionalFormatting sqref="AJ249:AJ252">
    <cfRule type="cellIs" priority="482" operator="equal" aboveAverage="0" equalAverage="0" bottom="0" percent="0" rank="0" text="" dxfId="7070">
      <formula>0</formula>
    </cfRule>
  </conditionalFormatting>
  <conditionalFormatting sqref="AK249:AK252">
    <cfRule type="cellIs" priority="483" operator="equal" aboveAverage="0" equalAverage="0" bottom="0" percent="0" rank="0" text="" dxfId="7071">
      <formula>0</formula>
    </cfRule>
  </conditionalFormatting>
  <conditionalFormatting sqref="AL249:AL252">
    <cfRule type="cellIs" priority="484" operator="equal" aboveAverage="0" equalAverage="0" bottom="0" percent="0" rank="0" text="" dxfId="7072">
      <formula>0</formula>
    </cfRule>
  </conditionalFormatting>
  <conditionalFormatting sqref="AM249:AM252">
    <cfRule type="cellIs" priority="485" operator="equal" aboveAverage="0" equalAverage="0" bottom="0" percent="0" rank="0" text="" dxfId="7073">
      <formula>0</formula>
    </cfRule>
  </conditionalFormatting>
  <conditionalFormatting sqref="AN249:AN252">
    <cfRule type="cellIs" priority="486" operator="equal" aboveAverage="0" equalAverage="0" bottom="0" percent="0" rank="0" text="" dxfId="7074">
      <formula>0</formula>
    </cfRule>
  </conditionalFormatting>
  <conditionalFormatting sqref="AP249:AP252">
    <cfRule type="cellIs" priority="487" operator="equal" aboveAverage="0" equalAverage="0" bottom="0" percent="0" rank="0" text="" dxfId="7075">
      <formula>"INVALID"</formula>
    </cfRule>
  </conditionalFormatting>
  <conditionalFormatting sqref="AJ249:AJ252">
    <cfRule type="cellIs" priority="488" operator="equal" aboveAverage="0" equalAverage="0" bottom="0" percent="0" rank="0" text="" dxfId="7076">
      <formula>"INVALID"</formula>
    </cfRule>
  </conditionalFormatting>
  <conditionalFormatting sqref="AK249:AK252">
    <cfRule type="cellIs" priority="489" operator="equal" aboveAverage="0" equalAverage="0" bottom="0" percent="0" rank="0" text="" dxfId="7077">
      <formula>"INVALID"</formula>
    </cfRule>
  </conditionalFormatting>
  <conditionalFormatting sqref="AL249:AM252">
    <cfRule type="cellIs" priority="490" operator="equal" aboveAverage="0" equalAverage="0" bottom="0" percent="0" rank="0" text="" dxfId="7078">
      <formula>"INVALID"</formula>
    </cfRule>
  </conditionalFormatting>
  <conditionalFormatting sqref="AK249:AK252">
    <cfRule type="cellIs" priority="491" operator="equal" aboveAverage="0" equalAverage="0" bottom="0" percent="0" rank="0" text="" dxfId="7079">
      <formula>"INVALID"</formula>
    </cfRule>
  </conditionalFormatting>
  <conditionalFormatting sqref="AL249:AL252">
    <cfRule type="cellIs" priority="492" operator="equal" aboveAverage="0" equalAverage="0" bottom="0" percent="0" rank="0" text="" dxfId="7080">
      <formula>"INVALID"</formula>
    </cfRule>
  </conditionalFormatting>
  <conditionalFormatting sqref="AM249:AM252">
    <cfRule type="cellIs" priority="493" operator="equal" aboveAverage="0" equalAverage="0" bottom="0" percent="0" rank="0" text="" dxfId="7081">
      <formula>"INVALID"</formula>
    </cfRule>
  </conditionalFormatting>
  <conditionalFormatting sqref="AN249:AN252">
    <cfRule type="cellIs" priority="494" operator="equal" aboveAverage="0" equalAverage="0" bottom="0" percent="0" rank="0" text="" dxfId="7082">
      <formula>"INVALID"</formula>
    </cfRule>
  </conditionalFormatting>
  <conditionalFormatting sqref="AS249:AS252">
    <cfRule type="expression" priority="495" aboveAverage="0" equalAverage="0" bottom="0" percent="0" rank="0" text="" dxfId="7083">
      <formula>NOT($AN249)</formula>
    </cfRule>
  </conditionalFormatting>
  <conditionalFormatting sqref="AS249:AS252">
    <cfRule type="expression" priority="496" aboveAverage="0" equalAverage="0" bottom="0" percent="0" rank="0" text="" dxfId="7084">
      <formula>NOT($AK249)</formula>
    </cfRule>
  </conditionalFormatting>
  <conditionalFormatting sqref="AO249:AO252">
    <cfRule type="cellIs" priority="497" operator="equal" aboveAverage="0" equalAverage="0" bottom="0" percent="0" rank="0" text="" dxfId="7085">
      <formula>0</formula>
    </cfRule>
  </conditionalFormatting>
  <conditionalFormatting sqref="AO249:AO252">
    <cfRule type="cellIs" priority="498" operator="equal" aboveAverage="0" equalAverage="0" bottom="0" percent="0" rank="0" text="" dxfId="7086">
      <formula>"INVALID"</formula>
    </cfRule>
  </conditionalFormatting>
  <conditionalFormatting sqref="AO249:AO252">
    <cfRule type="cellIs" priority="499" operator="equal" aboveAverage="0" equalAverage="0" bottom="0" percent="0" rank="0" text="" dxfId="7087">
      <formula>"INVALID"</formula>
    </cfRule>
  </conditionalFormatting>
  <conditionalFormatting sqref="AQ249:AQ252">
    <cfRule type="expression" priority="500" aboveAverage="0" equalAverage="0" bottom="0" percent="0" rank="0" text="" dxfId="7088">
      <formula>REPLACE($AQ249,8,LEN($AQ249),"")="unused_"</formula>
    </cfRule>
  </conditionalFormatting>
  <conditionalFormatting sqref="AQ249:AQ252">
    <cfRule type="expression" priority="501" aboveAverage="0" equalAverage="0" bottom="0" percent="0" rank="0" text="" dxfId="7089">
      <formula>NOT($AJ249)</formula>
    </cfRule>
    <cfRule type="expression" priority="502" aboveAverage="0" equalAverage="0" bottom="0" percent="0" rank="0" text="" dxfId="7090">
      <formula>RIGHT($AQ249, 1)="*"</formula>
    </cfRule>
  </conditionalFormatting>
  <conditionalFormatting sqref="AR253:AR254">
    <cfRule type="cellIs" priority="503" operator="equal" aboveAverage="0" equalAverage="0" bottom="0" percent="0" rank="0" text="" dxfId="7091">
      <formula>"Not Assigned"</formula>
    </cfRule>
  </conditionalFormatting>
  <conditionalFormatting sqref="AE253:AF254">
    <cfRule type="cellIs" priority="504" operator="equal" aboveAverage="0" equalAverage="0" bottom="0" percent="0" rank="0" text="" dxfId="7092">
      <formula>"INVALID"</formula>
    </cfRule>
  </conditionalFormatting>
  <conditionalFormatting sqref="AS253:AS254">
    <cfRule type="expression" priority="505" aboveAverage="0" equalAverage="0" bottom="0" percent="0" rank="0" text="" dxfId="7093">
      <formula>EXACT(AF253, "INVALID")</formula>
    </cfRule>
  </conditionalFormatting>
  <conditionalFormatting sqref="AZ253:AZ254">
    <cfRule type="expression" priority="506" aboveAverage="0" equalAverage="0" bottom="0" percent="0" rank="0" text="" dxfId="7094">
      <formula>AND(NOT(ISBLANK(AZ253)), EXACT(AF253, "INVALID"))</formula>
    </cfRule>
  </conditionalFormatting>
  <conditionalFormatting sqref="BA253:BA254">
    <cfRule type="expression" priority="507" aboveAverage="0" equalAverage="0" bottom="0" percent="0" rank="0" text="" dxfId="7095">
      <formula>AND(NOT(ISBLANK(BA253)), EXACT(AF253, "INVALID"))</formula>
    </cfRule>
  </conditionalFormatting>
  <conditionalFormatting sqref="AR253:AR254">
    <cfRule type="expression" priority="508" aboveAverage="0" equalAverage="0" bottom="0" percent="0" rank="0" text="" dxfId="7096">
      <formula>NOT($AL253)</formula>
    </cfRule>
  </conditionalFormatting>
  <conditionalFormatting sqref="AJ253:AJ254">
    <cfRule type="cellIs" priority="509" operator="equal" aboveAverage="0" equalAverage="0" bottom="0" percent="0" rank="0" text="" dxfId="7097">
      <formula>0</formula>
    </cfRule>
  </conditionalFormatting>
  <conditionalFormatting sqref="AK253:AK254">
    <cfRule type="cellIs" priority="510" operator="equal" aboveAverage="0" equalAverage="0" bottom="0" percent="0" rank="0" text="" dxfId="7098">
      <formula>0</formula>
    </cfRule>
  </conditionalFormatting>
  <conditionalFormatting sqref="AL253:AL254">
    <cfRule type="cellIs" priority="511" operator="equal" aboveAverage="0" equalAverage="0" bottom="0" percent="0" rank="0" text="" dxfId="7099">
      <formula>0</formula>
    </cfRule>
  </conditionalFormatting>
  <conditionalFormatting sqref="AM253:AM254">
    <cfRule type="cellIs" priority="512" operator="equal" aboveAverage="0" equalAverage="0" bottom="0" percent="0" rank="0" text="" dxfId="7100">
      <formula>0</formula>
    </cfRule>
  </conditionalFormatting>
  <conditionalFormatting sqref="AN253:AN254">
    <cfRule type="cellIs" priority="513" operator="equal" aboveAverage="0" equalAverage="0" bottom="0" percent="0" rank="0" text="" dxfId="7101">
      <formula>0</formula>
    </cfRule>
  </conditionalFormatting>
  <conditionalFormatting sqref="AP253:AP254">
    <cfRule type="cellIs" priority="514" operator="equal" aboveAverage="0" equalAverage="0" bottom="0" percent="0" rank="0" text="" dxfId="7102">
      <formula>"INVALID"</formula>
    </cfRule>
  </conditionalFormatting>
  <conditionalFormatting sqref="AJ253:AJ254">
    <cfRule type="cellIs" priority="515" operator="equal" aboveAverage="0" equalAverage="0" bottom="0" percent="0" rank="0" text="" dxfId="7103">
      <formula>"INVALID"</formula>
    </cfRule>
  </conditionalFormatting>
  <conditionalFormatting sqref="AK253:AK254">
    <cfRule type="cellIs" priority="516" operator="equal" aboveAverage="0" equalAverage="0" bottom="0" percent="0" rank="0" text="" dxfId="7104">
      <formula>"INVALID"</formula>
    </cfRule>
  </conditionalFormatting>
  <conditionalFormatting sqref="AL253:AM254">
    <cfRule type="cellIs" priority="517" operator="equal" aboveAverage="0" equalAverage="0" bottom="0" percent="0" rank="0" text="" dxfId="7105">
      <formula>"INVALID"</formula>
    </cfRule>
  </conditionalFormatting>
  <conditionalFormatting sqref="AK253:AK254">
    <cfRule type="cellIs" priority="518" operator="equal" aboveAverage="0" equalAverage="0" bottom="0" percent="0" rank="0" text="" dxfId="7106">
      <formula>"INVALID"</formula>
    </cfRule>
  </conditionalFormatting>
  <conditionalFormatting sqref="AL253:AL254">
    <cfRule type="cellIs" priority="519" operator="equal" aboveAverage="0" equalAverage="0" bottom="0" percent="0" rank="0" text="" dxfId="7107">
      <formula>"INVALID"</formula>
    </cfRule>
  </conditionalFormatting>
  <conditionalFormatting sqref="AM253:AM254">
    <cfRule type="cellIs" priority="520" operator="equal" aboveAverage="0" equalAverage="0" bottom="0" percent="0" rank="0" text="" dxfId="7108">
      <formula>"INVALID"</formula>
    </cfRule>
  </conditionalFormatting>
  <conditionalFormatting sqref="AN253:AN254">
    <cfRule type="cellIs" priority="521" operator="equal" aboveAverage="0" equalAverage="0" bottom="0" percent="0" rank="0" text="" dxfId="7109">
      <formula>"INVALID"</formula>
    </cfRule>
  </conditionalFormatting>
  <conditionalFormatting sqref="AS253:AS254">
    <cfRule type="expression" priority="522" aboveAverage="0" equalAverage="0" bottom="0" percent="0" rank="0" text="" dxfId="7110">
      <formula>NOT($AN253)</formula>
    </cfRule>
  </conditionalFormatting>
  <conditionalFormatting sqref="AS253:AS254">
    <cfRule type="expression" priority="523" aboveAverage="0" equalAverage="0" bottom="0" percent="0" rank="0" text="" dxfId="7111">
      <formula>NOT($AK253)</formula>
    </cfRule>
  </conditionalFormatting>
  <conditionalFormatting sqref="AO253:AO254">
    <cfRule type="cellIs" priority="524" operator="equal" aboveAverage="0" equalAverage="0" bottom="0" percent="0" rank="0" text="" dxfId="7112">
      <formula>0</formula>
    </cfRule>
  </conditionalFormatting>
  <conditionalFormatting sqref="AO253:AO254">
    <cfRule type="cellIs" priority="525" operator="equal" aboveAverage="0" equalAverage="0" bottom="0" percent="0" rank="0" text="" dxfId="7113">
      <formula>"INVALID"</formula>
    </cfRule>
  </conditionalFormatting>
  <conditionalFormatting sqref="AO253:AO254">
    <cfRule type="cellIs" priority="526" operator="equal" aboveAverage="0" equalAverage="0" bottom="0" percent="0" rank="0" text="" dxfId="7114">
      <formula>"INVALID"</formula>
    </cfRule>
  </conditionalFormatting>
  <conditionalFormatting sqref="AQ253:AQ254">
    <cfRule type="expression" priority="527" aboveAverage="0" equalAverage="0" bottom="0" percent="0" rank="0" text="" dxfId="7115">
      <formula>REPLACE($AQ253,8,LEN($AQ253),"")="unused_"</formula>
    </cfRule>
  </conditionalFormatting>
  <conditionalFormatting sqref="AQ253:AQ254">
    <cfRule type="expression" priority="528" aboveAverage="0" equalAverage="0" bottom="0" percent="0" rank="0" text="" dxfId="7116">
      <formula>NOT($AJ253)</formula>
    </cfRule>
    <cfRule type="expression" priority="529" aboveAverage="0" equalAverage="0" bottom="0" percent="0" rank="0" text="" dxfId="7117">
      <formula>RIGHT($AQ253, 1)="*"</formula>
    </cfRule>
  </conditionalFormatting>
  <conditionalFormatting sqref="AR255">
    <cfRule type="cellIs" priority="530" operator="equal" aboveAverage="0" equalAverage="0" bottom="0" percent="0" rank="0" text="" dxfId="7118">
      <formula>"Not Assigned"</formula>
    </cfRule>
  </conditionalFormatting>
  <conditionalFormatting sqref="AE255:AF255">
    <cfRule type="cellIs" priority="531" operator="equal" aboveAverage="0" equalAverage="0" bottom="0" percent="0" rank="0" text="" dxfId="7119">
      <formula>"INVALID"</formula>
    </cfRule>
  </conditionalFormatting>
  <conditionalFormatting sqref="AS255">
    <cfRule type="expression" priority="532" aboveAverage="0" equalAverage="0" bottom="0" percent="0" rank="0" text="" dxfId="7120">
      <formula>EXACT(AF255, "INVALID")</formula>
    </cfRule>
  </conditionalFormatting>
  <conditionalFormatting sqref="AZ255">
    <cfRule type="expression" priority="533" aboveAverage="0" equalAverage="0" bottom="0" percent="0" rank="0" text="" dxfId="7121">
      <formula>AND(NOT(ISBLANK(AZ255)), EXACT(AF255, "INVALID"))</formula>
    </cfRule>
  </conditionalFormatting>
  <conditionalFormatting sqref="BA255">
    <cfRule type="expression" priority="534" aboveAverage="0" equalAverage="0" bottom="0" percent="0" rank="0" text="" dxfId="7122">
      <formula>AND(NOT(ISBLANK(BA255)), EXACT(AF255, "INVALID"))</formula>
    </cfRule>
  </conditionalFormatting>
  <conditionalFormatting sqref="AR255">
    <cfRule type="expression" priority="535" aboveAverage="0" equalAverage="0" bottom="0" percent="0" rank="0" text="" dxfId="7123">
      <formula>NOT($AL255)</formula>
    </cfRule>
  </conditionalFormatting>
  <conditionalFormatting sqref="AJ255">
    <cfRule type="cellIs" priority="536" operator="equal" aboveAverage="0" equalAverage="0" bottom="0" percent="0" rank="0" text="" dxfId="7124">
      <formula>0</formula>
    </cfRule>
  </conditionalFormatting>
  <conditionalFormatting sqref="AK255">
    <cfRule type="cellIs" priority="537" operator="equal" aboveAverage="0" equalAverage="0" bottom="0" percent="0" rank="0" text="" dxfId="7125">
      <formula>0</formula>
    </cfRule>
  </conditionalFormatting>
  <conditionalFormatting sqref="AL255">
    <cfRule type="cellIs" priority="538" operator="equal" aboveAverage="0" equalAverage="0" bottom="0" percent="0" rank="0" text="" dxfId="7126">
      <formula>0</formula>
    </cfRule>
  </conditionalFormatting>
  <conditionalFormatting sqref="AM255">
    <cfRule type="cellIs" priority="539" operator="equal" aboveAverage="0" equalAverage="0" bottom="0" percent="0" rank="0" text="" dxfId="7127">
      <formula>0</formula>
    </cfRule>
  </conditionalFormatting>
  <conditionalFormatting sqref="AN255">
    <cfRule type="cellIs" priority="540" operator="equal" aboveAverage="0" equalAverage="0" bottom="0" percent="0" rank="0" text="" dxfId="7128">
      <formula>0</formula>
    </cfRule>
  </conditionalFormatting>
  <conditionalFormatting sqref="AP255">
    <cfRule type="cellIs" priority="541" operator="equal" aboveAverage="0" equalAverage="0" bottom="0" percent="0" rank="0" text="" dxfId="7129">
      <formula>"INVALID"</formula>
    </cfRule>
  </conditionalFormatting>
  <conditionalFormatting sqref="AJ255">
    <cfRule type="cellIs" priority="542" operator="equal" aboveAverage="0" equalAverage="0" bottom="0" percent="0" rank="0" text="" dxfId="7130">
      <formula>"INVALID"</formula>
    </cfRule>
  </conditionalFormatting>
  <conditionalFormatting sqref="AK255">
    <cfRule type="cellIs" priority="543" operator="equal" aboveAverage="0" equalAverage="0" bottom="0" percent="0" rank="0" text="" dxfId="7131">
      <formula>"INVALID"</formula>
    </cfRule>
  </conditionalFormatting>
  <conditionalFormatting sqref="AL255:AM255">
    <cfRule type="cellIs" priority="544" operator="equal" aboveAverage="0" equalAverage="0" bottom="0" percent="0" rank="0" text="" dxfId="7132">
      <formula>"INVALID"</formula>
    </cfRule>
  </conditionalFormatting>
  <conditionalFormatting sqref="AK255">
    <cfRule type="cellIs" priority="545" operator="equal" aboveAverage="0" equalAverage="0" bottom="0" percent="0" rank="0" text="" dxfId="7133">
      <formula>"INVALID"</formula>
    </cfRule>
  </conditionalFormatting>
  <conditionalFormatting sqref="AL255">
    <cfRule type="cellIs" priority="546" operator="equal" aboveAverage="0" equalAverage="0" bottom="0" percent="0" rank="0" text="" dxfId="7134">
      <formula>"INVALID"</formula>
    </cfRule>
  </conditionalFormatting>
  <conditionalFormatting sqref="AM255">
    <cfRule type="cellIs" priority="547" operator="equal" aboveAverage="0" equalAverage="0" bottom="0" percent="0" rank="0" text="" dxfId="7135">
      <formula>"INVALID"</formula>
    </cfRule>
  </conditionalFormatting>
  <conditionalFormatting sqref="AN255">
    <cfRule type="cellIs" priority="548" operator="equal" aboveAverage="0" equalAverage="0" bottom="0" percent="0" rank="0" text="" dxfId="7136">
      <formula>"INVALID"</formula>
    </cfRule>
  </conditionalFormatting>
  <conditionalFormatting sqref="AS255">
    <cfRule type="expression" priority="549" aboveAverage="0" equalAverage="0" bottom="0" percent="0" rank="0" text="" dxfId="7137">
      <formula>NOT($AN255)</formula>
    </cfRule>
  </conditionalFormatting>
  <conditionalFormatting sqref="AS255">
    <cfRule type="expression" priority="550" aboveAverage="0" equalAverage="0" bottom="0" percent="0" rank="0" text="" dxfId="7138">
      <formula>NOT($AK255)</formula>
    </cfRule>
  </conditionalFormatting>
  <conditionalFormatting sqref="AO255">
    <cfRule type="cellIs" priority="551" operator="equal" aboveAverage="0" equalAverage="0" bottom="0" percent="0" rank="0" text="" dxfId="7139">
      <formula>0</formula>
    </cfRule>
  </conditionalFormatting>
  <conditionalFormatting sqref="AO255">
    <cfRule type="cellIs" priority="552" operator="equal" aboveAverage="0" equalAverage="0" bottom="0" percent="0" rank="0" text="" dxfId="7140">
      <formula>"INVALID"</formula>
    </cfRule>
  </conditionalFormatting>
  <conditionalFormatting sqref="AO255">
    <cfRule type="cellIs" priority="553" operator="equal" aboveAverage="0" equalAverage="0" bottom="0" percent="0" rank="0" text="" dxfId="7141">
      <formula>"INVALID"</formula>
    </cfRule>
  </conditionalFormatting>
  <conditionalFormatting sqref="AQ255">
    <cfRule type="expression" priority="554" aboveAverage="0" equalAverage="0" bottom="0" percent="0" rank="0" text="" dxfId="7142">
      <formula>REPLACE($AQ255,8,LEN($AQ255),"")="unused_"</formula>
    </cfRule>
  </conditionalFormatting>
  <conditionalFormatting sqref="AQ255">
    <cfRule type="expression" priority="555" aboveAverage="0" equalAverage="0" bottom="0" percent="0" rank="0" text="" dxfId="7143">
      <formula>NOT($AJ255)</formula>
    </cfRule>
    <cfRule type="expression" priority="556" aboveAverage="0" equalAverage="0" bottom="0" percent="0" rank="0" text="" dxfId="7144">
      <formula>RIGHT($AQ255, 1)="*"</formula>
    </cfRule>
  </conditionalFormatting>
  <conditionalFormatting sqref="AJ189:AJ195">
    <cfRule type="cellIs" priority="557" operator="equal" aboveAverage="0" equalAverage="0" bottom="0" percent="0" rank="0" text="" dxfId="7145">
      <formula>0</formula>
    </cfRule>
  </conditionalFormatting>
  <conditionalFormatting sqref="AK189:AK195">
    <cfRule type="cellIs" priority="558" operator="equal" aboveAverage="0" equalAverage="0" bottom="0" percent="0" rank="0" text="" dxfId="7146">
      <formula>0</formula>
    </cfRule>
  </conditionalFormatting>
  <conditionalFormatting sqref="AL189:AL195">
    <cfRule type="cellIs" priority="559" operator="equal" aboveAverage="0" equalAverage="0" bottom="0" percent="0" rank="0" text="" dxfId="7147">
      <formula>0</formula>
    </cfRule>
  </conditionalFormatting>
  <conditionalFormatting sqref="AM189:AM195">
    <cfRule type="cellIs" priority="560" operator="equal" aboveAverage="0" equalAverage="0" bottom="0" percent="0" rank="0" text="" dxfId="7148">
      <formula>0</formula>
    </cfRule>
  </conditionalFormatting>
  <conditionalFormatting sqref="AN189:AN195">
    <cfRule type="cellIs" priority="561" operator="equal" aboveAverage="0" equalAverage="0" bottom="0" percent="0" rank="0" text="" dxfId="7149">
      <formula>0</formula>
    </cfRule>
  </conditionalFormatting>
  <conditionalFormatting sqref="AP189:AP195">
    <cfRule type="cellIs" priority="562" operator="equal" aboveAverage="0" equalAverage="0" bottom="0" percent="0" rank="0" text="" dxfId="7150">
      <formula>"INVALID"</formula>
    </cfRule>
  </conditionalFormatting>
  <conditionalFormatting sqref="AJ189:AJ195">
    <cfRule type="cellIs" priority="563" operator="equal" aboveAverage="0" equalAverage="0" bottom="0" percent="0" rank="0" text="" dxfId="7151">
      <formula>"INVALID"</formula>
    </cfRule>
  </conditionalFormatting>
  <conditionalFormatting sqref="AK189:AK195">
    <cfRule type="cellIs" priority="564" operator="equal" aboveAverage="0" equalAverage="0" bottom="0" percent="0" rank="0" text="" dxfId="7152">
      <formula>"INVALID"</formula>
    </cfRule>
  </conditionalFormatting>
  <conditionalFormatting sqref="AL189:AM195">
    <cfRule type="cellIs" priority="565" operator="equal" aboveAverage="0" equalAverage="0" bottom="0" percent="0" rank="0" text="" dxfId="7153">
      <formula>"INVALID"</formula>
    </cfRule>
  </conditionalFormatting>
  <conditionalFormatting sqref="AK189:AK195">
    <cfRule type="cellIs" priority="566" operator="equal" aboveAverage="0" equalAverage="0" bottom="0" percent="0" rank="0" text="" dxfId="7154">
      <formula>"INVALID"</formula>
    </cfRule>
  </conditionalFormatting>
  <conditionalFormatting sqref="AL189:AL195">
    <cfRule type="cellIs" priority="567" operator="equal" aboveAverage="0" equalAverage="0" bottom="0" percent="0" rank="0" text="" dxfId="7155">
      <formula>"INVALID"</formula>
    </cfRule>
  </conditionalFormatting>
  <conditionalFormatting sqref="AM189:AM195">
    <cfRule type="cellIs" priority="568" operator="equal" aboveAverage="0" equalAverage="0" bottom="0" percent="0" rank="0" text="" dxfId="7156">
      <formula>"INVALID"</formula>
    </cfRule>
  </conditionalFormatting>
  <conditionalFormatting sqref="AN189:AN195">
    <cfRule type="cellIs" priority="569" operator="equal" aboveAverage="0" equalAverage="0" bottom="0" percent="0" rank="0" text="" dxfId="7157">
      <formula>"INVALID"</formula>
    </cfRule>
  </conditionalFormatting>
  <conditionalFormatting sqref="AO189:AO195">
    <cfRule type="cellIs" priority="570" operator="equal" aboveAverage="0" equalAverage="0" bottom="0" percent="0" rank="0" text="" dxfId="7158">
      <formula>"INVALID"</formula>
    </cfRule>
  </conditionalFormatting>
  <conditionalFormatting sqref="AR189:AR195">
    <cfRule type="cellIs" priority="571" operator="equal" aboveAverage="0" equalAverage="0" bottom="0" percent="0" rank="0" text="" dxfId="7159">
      <formula>"Not Assigned"</formula>
    </cfRule>
  </conditionalFormatting>
  <conditionalFormatting sqref="AZ189:AZ194">
    <cfRule type="expression" priority="572" aboveAverage="0" equalAverage="0" bottom="0" percent="0" rank="0" text="" dxfId="7160">
      <formula>AND(NOT(ISBLANK(AZ189)), EXACT(AF189, "INVALID"))</formula>
    </cfRule>
  </conditionalFormatting>
  <conditionalFormatting sqref="BA189:BA194">
    <cfRule type="expression" priority="573" aboveAverage="0" equalAverage="0" bottom="0" percent="0" rank="0" text="" dxfId="7161">
      <formula>AND(NOT(ISBLANK(BA189)), EXACT(AF189, "INVALID"))</formula>
    </cfRule>
  </conditionalFormatting>
  <conditionalFormatting sqref="AO189:AO195">
    <cfRule type="cellIs" priority="574" operator="equal" aboveAverage="0" equalAverage="0" bottom="0" percent="0" rank="0" text="" dxfId="7162">
      <formula>0</formula>
    </cfRule>
  </conditionalFormatting>
  <conditionalFormatting sqref="AO189:AO195">
    <cfRule type="cellIs" priority="575" operator="equal" aboveAverage="0" equalAverage="0" bottom="0" percent="0" rank="0" text="" dxfId="7163">
      <formula>"INVALID"</formula>
    </cfRule>
  </conditionalFormatting>
  <conditionalFormatting sqref="AR206:AR207">
    <cfRule type="cellIs" priority="576" operator="equal" aboveAverage="0" equalAverage="0" bottom="0" percent="0" rank="0" text="" dxfId="7164">
      <formula>"Not Assigned"</formula>
    </cfRule>
  </conditionalFormatting>
  <conditionalFormatting sqref="AS206:AS207">
    <cfRule type="expression" priority="577" aboveAverage="0" equalAverage="0" bottom="0" percent="0" rank="0" text="" dxfId="7165">
      <formula>EXACT(AF206, "INVALID")</formula>
    </cfRule>
  </conditionalFormatting>
  <conditionalFormatting sqref="AZ206:AZ207">
    <cfRule type="expression" priority="578" aboveAverage="0" equalAverage="0" bottom="0" percent="0" rank="0" text="" dxfId="7166">
      <formula>AND(NOT(ISBLANK(AZ206)), EXACT(AF206, "INVALID"))</formula>
    </cfRule>
  </conditionalFormatting>
  <conditionalFormatting sqref="BA206:BA207">
    <cfRule type="expression" priority="579" aboveAverage="0" equalAverage="0" bottom="0" percent="0" rank="0" text="" dxfId="7167">
      <formula>AND(NOT(ISBLANK(BA206)), EXACT(AF206, "INVALID"))</formula>
    </cfRule>
  </conditionalFormatting>
  <conditionalFormatting sqref="AJ206:AJ207">
    <cfRule type="cellIs" priority="580" operator="equal" aboveAverage="0" equalAverage="0" bottom="0" percent="0" rank="0" text="" dxfId="7168">
      <formula>0</formula>
    </cfRule>
  </conditionalFormatting>
  <conditionalFormatting sqref="AK206:AK207">
    <cfRule type="cellIs" priority="581" operator="equal" aboveAverage="0" equalAverage="0" bottom="0" percent="0" rank="0" text="" dxfId="7169">
      <formula>0</formula>
    </cfRule>
  </conditionalFormatting>
  <conditionalFormatting sqref="AL206:AL207">
    <cfRule type="cellIs" priority="582" operator="equal" aboveAverage="0" equalAverage="0" bottom="0" percent="0" rank="0" text="" dxfId="7170">
      <formula>0</formula>
    </cfRule>
  </conditionalFormatting>
  <conditionalFormatting sqref="AM206:AM207">
    <cfRule type="cellIs" priority="583" operator="equal" aboveAverage="0" equalAverage="0" bottom="0" percent="0" rank="0" text="" dxfId="7171">
      <formula>0</formula>
    </cfRule>
  </conditionalFormatting>
  <conditionalFormatting sqref="AN206:AN207">
    <cfRule type="cellIs" priority="584" operator="equal" aboveAverage="0" equalAverage="0" bottom="0" percent="0" rank="0" text="" dxfId="7172">
      <formula>0</formula>
    </cfRule>
  </conditionalFormatting>
  <conditionalFormatting sqref="AP206:AP207">
    <cfRule type="cellIs" priority="585" operator="equal" aboveAverage="0" equalAverage="0" bottom="0" percent="0" rank="0" text="" dxfId="7173">
      <formula>"INVALID"</formula>
    </cfRule>
  </conditionalFormatting>
  <conditionalFormatting sqref="AJ206:AJ207">
    <cfRule type="cellIs" priority="586" operator="equal" aboveAverage="0" equalAverage="0" bottom="0" percent="0" rank="0" text="" dxfId="7174">
      <formula>"INVALID"</formula>
    </cfRule>
  </conditionalFormatting>
  <conditionalFormatting sqref="AK206:AK207">
    <cfRule type="cellIs" priority="587" operator="equal" aboveAverage="0" equalAverage="0" bottom="0" percent="0" rank="0" text="" dxfId="7175">
      <formula>"INVALID"</formula>
    </cfRule>
  </conditionalFormatting>
  <conditionalFormatting sqref="AL206:AM207">
    <cfRule type="cellIs" priority="588" operator="equal" aboveAverage="0" equalAverage="0" bottom="0" percent="0" rank="0" text="" dxfId="7176">
      <formula>"INVALID"</formula>
    </cfRule>
  </conditionalFormatting>
  <conditionalFormatting sqref="AK206:AK207">
    <cfRule type="cellIs" priority="589" operator="equal" aboveAverage="0" equalAverage="0" bottom="0" percent="0" rank="0" text="" dxfId="7177">
      <formula>"INVALID"</formula>
    </cfRule>
  </conditionalFormatting>
  <conditionalFormatting sqref="AL206:AL207">
    <cfRule type="cellIs" priority="590" operator="equal" aboveAverage="0" equalAverage="0" bottom="0" percent="0" rank="0" text="" dxfId="7178">
      <formula>"INVALID"</formula>
    </cfRule>
  </conditionalFormatting>
  <conditionalFormatting sqref="AM206:AM207">
    <cfRule type="cellIs" priority="591" operator="equal" aboveAverage="0" equalAverage="0" bottom="0" percent="0" rank="0" text="" dxfId="7179">
      <formula>"INVALID"</formula>
    </cfRule>
  </conditionalFormatting>
  <conditionalFormatting sqref="AN206:AN207">
    <cfRule type="cellIs" priority="592" operator="equal" aboveAverage="0" equalAverage="0" bottom="0" percent="0" rank="0" text="" dxfId="7180">
      <formula>"INVALID"</formula>
    </cfRule>
  </conditionalFormatting>
  <conditionalFormatting sqref="AO206:AO207">
    <cfRule type="cellIs" priority="593" operator="equal" aboveAverage="0" equalAverage="0" bottom="0" percent="0" rank="0" text="" dxfId="7181">
      <formula>0</formula>
    </cfRule>
  </conditionalFormatting>
  <conditionalFormatting sqref="AO206:AO207">
    <cfRule type="cellIs" priority="594" operator="equal" aboveAverage="0" equalAverage="0" bottom="0" percent="0" rank="0" text="" dxfId="7182">
      <formula>"INVALID"</formula>
    </cfRule>
  </conditionalFormatting>
  <conditionalFormatting sqref="AO206:AO207">
    <cfRule type="cellIs" priority="595" operator="equal" aboveAverage="0" equalAverage="0" bottom="0" percent="0" rank="0" text="" dxfId="7183">
      <formula>"INVALID"</formula>
    </cfRule>
  </conditionalFormatting>
  <conditionalFormatting sqref="BD375:BD376">
    <cfRule type="cellIs" priority="596" operator="equal" aboveAverage="0" equalAverage="0" bottom="0" percent="0" rank="0" text="" dxfId="7184">
      <formula>"Not Assigned"</formula>
    </cfRule>
  </conditionalFormatting>
  <conditionalFormatting sqref="AQ375:AQ376">
    <cfRule type="expression" priority="597" aboveAverage="0" equalAverage="0" bottom="0" percent="0" rank="0" text="" dxfId="7185">
      <formula>REPLACE($AQ375,8,LEN($AQ375),"")="unused_"</formula>
    </cfRule>
  </conditionalFormatting>
  <conditionalFormatting sqref="S375:S376">
    <cfRule type="cellIs" priority="598" operator="equal" aboveAverage="0" equalAverage="0" bottom="0" percent="0" rank="0" text="" dxfId="7186">
      <formula>"INVALID"</formula>
    </cfRule>
  </conditionalFormatting>
  <conditionalFormatting sqref="S375:S376">
    <cfRule type="cellIs" priority="599" operator="equal" aboveAverage="0" equalAverage="0" bottom="0" percent="0" rank="0" text="" dxfId="7187">
      <formula>"INVALID"</formula>
    </cfRule>
  </conditionalFormatting>
  <conditionalFormatting sqref="BD408:BD413">
    <cfRule type="cellIs" priority="600" operator="equal" aboveAverage="0" equalAverage="0" bottom="0" percent="0" rank="0" text="" dxfId="7188">
      <formula>"Not Assigned"</formula>
    </cfRule>
  </conditionalFormatting>
  <conditionalFormatting sqref="BD414">
    <cfRule type="cellIs" priority="601" operator="equal" aboveAverage="0" equalAverage="0" bottom="0" percent="0" rank="0" text="" dxfId="7189">
      <formula>"Not Assigned"</formula>
    </cfRule>
  </conditionalFormatting>
  <conditionalFormatting sqref="S408:S414">
    <cfRule type="cellIs" priority="602" operator="equal" aboveAverage="0" equalAverage="0" bottom="0" percent="0" rank="0" text="" dxfId="7190">
      <formula>"INVALID"</formula>
    </cfRule>
  </conditionalFormatting>
  <conditionalFormatting sqref="S408:S414">
    <cfRule type="cellIs" priority="603" operator="equal" aboveAverage="0" equalAverage="0" bottom="0" percent="0" rank="0" text="" dxfId="7191">
      <formula>"INVALID"</formula>
    </cfRule>
  </conditionalFormatting>
  <conditionalFormatting sqref="BD420:BD421 BD424:BD427">
    <cfRule type="cellIs" priority="604" operator="equal" aboveAverage="0" equalAverage="0" bottom="0" percent="0" rank="0" text="" dxfId="7192">
      <formula>"Not Assigned"</formula>
    </cfRule>
  </conditionalFormatting>
  <conditionalFormatting sqref="AR419">
    <cfRule type="cellIs" priority="605" operator="equal" aboveAverage="0" equalAverage="0" bottom="0" percent="0" rank="0" text="" dxfId="7193">
      <formula>"Not Assigned"</formula>
    </cfRule>
  </conditionalFormatting>
  <conditionalFormatting sqref="BD428:BD429">
    <cfRule type="cellIs" priority="606" operator="equal" aboveAverage="0" equalAverage="0" bottom="0" percent="0" rank="0" text="" dxfId="7194">
      <formula>"Not Assigned"</formula>
    </cfRule>
  </conditionalFormatting>
  <conditionalFormatting sqref="BD430:BD431">
    <cfRule type="cellIs" priority="607" operator="equal" aboveAverage="0" equalAverage="0" bottom="0" percent="0" rank="0" text="" dxfId="7195">
      <formula>"Not Assigned"</formula>
    </cfRule>
  </conditionalFormatting>
  <conditionalFormatting sqref="BD432:BD433">
    <cfRule type="cellIs" priority="608" operator="equal" aboveAverage="0" equalAverage="0" bottom="0" percent="0" rank="0" text="" dxfId="7196">
      <formula>"Not Assigned"</formula>
    </cfRule>
  </conditionalFormatting>
  <conditionalFormatting sqref="BD434:BD435">
    <cfRule type="cellIs" priority="609" operator="equal" aboveAverage="0" equalAverage="0" bottom="0" percent="0" rank="0" text="" dxfId="7197">
      <formula>"Not Assigned"</formula>
    </cfRule>
  </conditionalFormatting>
  <conditionalFormatting sqref="BD436:BD437">
    <cfRule type="cellIs" priority="610" operator="equal" aboveAverage="0" equalAverage="0" bottom="0" percent="0" rank="0" text="" dxfId="7198">
      <formula>"Not Assigned"</formula>
    </cfRule>
  </conditionalFormatting>
  <conditionalFormatting sqref="BD438:BD439">
    <cfRule type="cellIs" priority="611" operator="equal" aboveAverage="0" equalAverage="0" bottom="0" percent="0" rank="0" text="" dxfId="7199">
      <formula>"Not Assigned"</formula>
    </cfRule>
  </conditionalFormatting>
  <conditionalFormatting sqref="BD440:BD441">
    <cfRule type="cellIs" priority="612" operator="equal" aboveAverage="0" equalAverage="0" bottom="0" percent="0" rank="0" text="" dxfId="7200">
      <formula>"Not Assigned"</formula>
    </cfRule>
  </conditionalFormatting>
  <conditionalFormatting sqref="BD446:BD447">
    <cfRule type="cellIs" priority="613" operator="equal" aboveAverage="0" equalAverage="0" bottom="0" percent="0" rank="0" text="" dxfId="7201">
      <formula>"Not Assigned"</formula>
    </cfRule>
  </conditionalFormatting>
  <conditionalFormatting sqref="BD448:BD449">
    <cfRule type="cellIs" priority="614" operator="equal" aboveAverage="0" equalAverage="0" bottom="0" percent="0" rank="0" text="" dxfId="7202">
      <formula>"Not Assigned"</formula>
    </cfRule>
  </conditionalFormatting>
  <conditionalFormatting sqref="AQ446:AQ449">
    <cfRule type="expression" priority="615" aboveAverage="0" equalAverage="0" bottom="0" percent="0" rank="0" text="" dxfId="7203">
      <formula>REPLACE($AQ446,8,LEN($AQ446),"")="unused_"</formula>
    </cfRule>
  </conditionalFormatting>
  <conditionalFormatting sqref="AQ442:AQ445">
    <cfRule type="expression" priority="616" aboveAverage="0" equalAverage="0" bottom="0" percent="0" rank="0" text="" dxfId="7204">
      <formula>RIGHT($AQ442, 1)="*"</formula>
    </cfRule>
    <cfRule type="expression" priority="617" aboveAverage="0" equalAverage="0" bottom="0" percent="0" rank="0" text="" dxfId="7205">
      <formula>REPLACE($AQ442,8,LEN($AQ442),"")="unused_"</formula>
    </cfRule>
  </conditionalFormatting>
  <conditionalFormatting sqref="BD442:BD443">
    <cfRule type="cellIs" priority="618" operator="equal" aboveAverage="0" equalAverage="0" bottom="0" percent="0" rank="0" text="" dxfId="7206">
      <formula>"Not Assigned"</formula>
    </cfRule>
  </conditionalFormatting>
  <conditionalFormatting sqref="BD444:BD445">
    <cfRule type="cellIs" priority="619" operator="equal" aboveAverage="0" equalAverage="0" bottom="0" percent="0" rank="0" text="" dxfId="7207">
      <formula>"Not Assigned"</formula>
    </cfRule>
  </conditionalFormatting>
  <conditionalFormatting sqref="BD450">
    <cfRule type="cellIs" priority="620" operator="equal" aboveAverage="0" equalAverage="0" bottom="0" percent="0" rank="0" text="" dxfId="7208">
      <formula>"Not Assigned"</formula>
    </cfRule>
  </conditionalFormatting>
  <conditionalFormatting sqref="AQ450">
    <cfRule type="expression" priority="621" aboveAverage="0" equalAverage="0" bottom="0" percent="0" rank="0" text="" dxfId="7209">
      <formula>REPLACE($AQ450,8,LEN($AQ450),"")="unused_"</formula>
    </cfRule>
  </conditionalFormatting>
  <conditionalFormatting sqref="S420:S421 S424:S450">
    <cfRule type="cellIs" priority="622" operator="equal" aboveAverage="0" equalAverage="0" bottom="0" percent="0" rank="0" text="" dxfId="7210">
      <formula>"INVALID"</formula>
    </cfRule>
  </conditionalFormatting>
  <conditionalFormatting sqref="S420:S421 S424:S450">
    <cfRule type="cellIs" priority="623" operator="equal" aboveAverage="0" equalAverage="0" bottom="0" percent="0" rank="0" text="" dxfId="7211">
      <formula>"INVALID"</formula>
    </cfRule>
  </conditionalFormatting>
  <conditionalFormatting sqref="BD451:BD455">
    <cfRule type="cellIs" priority="624" operator="equal" aboveAverage="0" equalAverage="0" bottom="0" percent="0" rank="0" text="" dxfId="7212">
      <formula>"Not Assigned"</formula>
    </cfRule>
  </conditionalFormatting>
  <conditionalFormatting sqref="S451:S455">
    <cfRule type="cellIs" priority="625" operator="equal" aboveAverage="0" equalAverage="0" bottom="0" percent="0" rank="0" text="" dxfId="7213">
      <formula>"INVALID"</formula>
    </cfRule>
  </conditionalFormatting>
  <conditionalFormatting sqref="S451:S455">
    <cfRule type="cellIs" priority="626" operator="equal" aboveAverage="0" equalAverage="0" bottom="0" percent="0" rank="0" text="" dxfId="7214">
      <formula>"INVALID"</formula>
    </cfRule>
  </conditionalFormatting>
  <conditionalFormatting sqref="BD830:BD832 BD852:BD854 BD841:BD843 BD863:BD865 BD874:BD876 BD895:BD897 BD807:BD814 BD792:BD797 BD817:BD821 BD799:BD805">
    <cfRule type="cellIs" priority="627" operator="equal" aboveAverage="0" equalAverage="0" bottom="0" percent="0" rank="0" text="" dxfId="7215">
      <formula>"Not Assigned"</formula>
    </cfRule>
  </conditionalFormatting>
  <conditionalFormatting sqref="BD822:BD829 BD906:BD910 BD833:BD840 BD844:BD851 BD855:BD862">
    <cfRule type="cellIs" priority="628" operator="equal" aboveAverage="0" equalAverage="0" bottom="0" percent="0" rank="0" text="" dxfId="7216">
      <formula>"Not Assigned"</formula>
    </cfRule>
  </conditionalFormatting>
  <conditionalFormatting sqref="BD866:BD873 BD877:BD884 BD887:BD894 BD898:BD905">
    <cfRule type="cellIs" priority="629" operator="equal" aboveAverage="0" equalAverage="0" bottom="0" percent="0" rank="0" text="" dxfId="7217">
      <formula>"Not Assigned"</formula>
    </cfRule>
  </conditionalFormatting>
  <conditionalFormatting sqref="BD806">
    <cfRule type="cellIs" priority="630" operator="equal" aboveAverage="0" equalAverage="0" bottom="0" percent="0" rank="0" text="" dxfId="7218">
      <formula>"Not Assigned"</formula>
    </cfRule>
  </conditionalFormatting>
  <conditionalFormatting sqref="BD915:BD916">
    <cfRule type="cellIs" priority="631" operator="equal" aboveAverage="0" equalAverage="0" bottom="0" percent="0" rank="0" text="" dxfId="7219">
      <formula>"Not Assigned"</formula>
    </cfRule>
  </conditionalFormatting>
  <conditionalFormatting sqref="BD913:BD914">
    <cfRule type="cellIs" priority="632" operator="equal" aboveAverage="0" equalAverage="0" bottom="0" percent="0" rank="0" text="" dxfId="7220">
      <formula>"Not Assigned"</formula>
    </cfRule>
  </conditionalFormatting>
  <conditionalFormatting sqref="BD911:BD912">
    <cfRule type="cellIs" priority="633" operator="equal" aboveAverage="0" equalAverage="0" bottom="0" percent="0" rank="0" text="" dxfId="7221">
      <formula>"Not Assigned"</formula>
    </cfRule>
  </conditionalFormatting>
  <conditionalFormatting sqref="BD919">
    <cfRule type="cellIs" priority="634" operator="equal" aboveAverage="0" equalAverage="0" bottom="0" percent="0" rank="0" text="" dxfId="7222">
      <formula>"Not Assigned"</formula>
    </cfRule>
  </conditionalFormatting>
  <conditionalFormatting sqref="BD917:BD918">
    <cfRule type="cellIs" priority="635" operator="equal" aboveAverage="0" equalAverage="0" bottom="0" percent="0" rank="0" text="" dxfId="7223">
      <formula>"Not Assigned"</formula>
    </cfRule>
  </conditionalFormatting>
  <conditionalFormatting sqref="BD815:BD816">
    <cfRule type="cellIs" priority="636" operator="equal" aboveAverage="0" equalAverage="0" bottom="0" percent="0" rank="0" text="" dxfId="7224">
      <formula>"Not Assigned"</formula>
    </cfRule>
  </conditionalFormatting>
  <conditionalFormatting sqref="BD926:BD930">
    <cfRule type="cellIs" priority="637" operator="equal" aboveAverage="0" equalAverage="0" bottom="0" percent="0" rank="0" text="" dxfId="7225">
      <formula>"Not Assigned"</formula>
    </cfRule>
  </conditionalFormatting>
  <conditionalFormatting sqref="BD920:BD925">
    <cfRule type="cellIs" priority="638" operator="equal" aboveAverage="0" equalAverage="0" bottom="0" percent="0" rank="0" text="" dxfId="7226">
      <formula>"Not Assigned"</formula>
    </cfRule>
  </conditionalFormatting>
  <conditionalFormatting sqref="BD931:BD934">
    <cfRule type="cellIs" priority="639" operator="equal" aboveAverage="0" equalAverage="0" bottom="0" percent="0" rank="0" text="" dxfId="7227">
      <formula>"Not Assigned"</formula>
    </cfRule>
  </conditionalFormatting>
  <conditionalFormatting sqref="BD977:BD979 BD999:BD1001 BD988:BD990 BD1010:BD1012 BD1021:BD1023 BD1042:BD1044 BD1032:BD1034 BD954:BD961 BD935:BD946 BD964:BD968 BD951:BD952">
    <cfRule type="cellIs" priority="640" operator="equal" aboveAverage="0" equalAverage="0" bottom="0" percent="0" rank="0" text="" dxfId="7228">
      <formula>"Not Assigned"</formula>
    </cfRule>
  </conditionalFormatting>
  <conditionalFormatting sqref="BD969:BD976 BD1053:BD1057 BD980:BD987 BD991:BD998 BD1002:BD1009">
    <cfRule type="cellIs" priority="641" operator="equal" aboveAverage="0" equalAverage="0" bottom="0" percent="0" rank="0" text="" dxfId="7229">
      <formula>"Not Assigned"</formula>
    </cfRule>
  </conditionalFormatting>
  <conditionalFormatting sqref="BD1013:BD1020 BD1024:BD1031 BD1045:BD1052">
    <cfRule type="cellIs" priority="642" operator="equal" aboveAverage="0" equalAverage="0" bottom="0" percent="0" rank="0" text="" dxfId="7230">
      <formula>"Not Assigned"</formula>
    </cfRule>
  </conditionalFormatting>
  <conditionalFormatting sqref="BD953">
    <cfRule type="cellIs" priority="643" operator="equal" aboveAverage="0" equalAverage="0" bottom="0" percent="0" rank="0" text="" dxfId="7231">
      <formula>"Not Assigned"</formula>
    </cfRule>
  </conditionalFormatting>
  <conditionalFormatting sqref="BD1062:BD1063">
    <cfRule type="cellIs" priority="644" operator="equal" aboveAverage="0" equalAverage="0" bottom="0" percent="0" rank="0" text="" dxfId="7232">
      <formula>"Not Assigned"</formula>
    </cfRule>
  </conditionalFormatting>
  <conditionalFormatting sqref="BD1060:BD1061">
    <cfRule type="cellIs" priority="645" operator="equal" aboveAverage="0" equalAverage="0" bottom="0" percent="0" rank="0" text="" dxfId="7233">
      <formula>"Not Assigned"</formula>
    </cfRule>
  </conditionalFormatting>
  <conditionalFormatting sqref="BD1058:BD1059">
    <cfRule type="cellIs" priority="646" operator="equal" aboveAverage="0" equalAverage="0" bottom="0" percent="0" rank="0" text="" dxfId="7234">
      <formula>"Not Assigned"</formula>
    </cfRule>
  </conditionalFormatting>
  <conditionalFormatting sqref="BD1066">
    <cfRule type="cellIs" priority="647" operator="equal" aboveAverage="0" equalAverage="0" bottom="0" percent="0" rank="0" text="" dxfId="7235">
      <formula>"Not Assigned"</formula>
    </cfRule>
  </conditionalFormatting>
  <conditionalFormatting sqref="BD1064:BD1065">
    <cfRule type="cellIs" priority="648" operator="equal" aboveAverage="0" equalAverage="0" bottom="0" percent="0" rank="0" text="" dxfId="7236">
      <formula>"Not Assigned"</formula>
    </cfRule>
  </conditionalFormatting>
  <conditionalFormatting sqref="BD962:BD963">
    <cfRule type="cellIs" priority="649" operator="equal" aboveAverage="0" equalAverage="0" bottom="0" percent="0" rank="0" text="" dxfId="7237">
      <formula>"Not Assigned"</formula>
    </cfRule>
  </conditionalFormatting>
  <conditionalFormatting sqref="BD1073:BD1077">
    <cfRule type="cellIs" priority="650" operator="equal" aboveAverage="0" equalAverage="0" bottom="0" percent="0" rank="0" text="" dxfId="7238">
      <formula>"Not Assigned"</formula>
    </cfRule>
  </conditionalFormatting>
  <conditionalFormatting sqref="BD1067:BD1072">
    <cfRule type="cellIs" priority="651" operator="equal" aboveAverage="0" equalAverage="0" bottom="0" percent="0" rank="0" text="" dxfId="7239">
      <formula>"Not Assigned"</formula>
    </cfRule>
  </conditionalFormatting>
  <conditionalFormatting sqref="BD1078:BD1083">
    <cfRule type="cellIs" priority="652" operator="equal" aboveAverage="0" equalAverage="0" bottom="0" percent="0" rank="0" text="" dxfId="7240">
      <formula>"Not Assigned"</formula>
    </cfRule>
  </conditionalFormatting>
  <conditionalFormatting sqref="S791:S797">
    <cfRule type="cellIs" priority="653" operator="equal" aboveAverage="0" equalAverage="0" bottom="0" percent="0" rank="0" text="" dxfId="7241">
      <formula>"INVALID"</formula>
    </cfRule>
  </conditionalFormatting>
  <conditionalFormatting sqref="S791:S797">
    <cfRule type="cellIs" priority="654" operator="equal" aboveAverage="0" equalAverage="0" bottom="0" percent="0" rank="0" text="" dxfId="7242">
      <formula>"INVALID"</formula>
    </cfRule>
  </conditionalFormatting>
  <conditionalFormatting sqref="S935:S946">
    <cfRule type="cellIs" priority="655" operator="equal" aboveAverage="0" equalAverage="0" bottom="0" percent="0" rank="0" text="" dxfId="7243">
      <formula>"INVALID"</formula>
    </cfRule>
  </conditionalFormatting>
  <conditionalFormatting sqref="S935:S946">
    <cfRule type="cellIs" priority="656" operator="equal" aboveAverage="0" equalAverage="0" bottom="0" percent="0" rank="0" text="" dxfId="7244">
      <formula>"INVALID"</formula>
    </cfRule>
  </conditionalFormatting>
  <conditionalFormatting sqref="AD247:AD256">
    <cfRule type="cellIs" priority="657" operator="equal" aboveAverage="0" equalAverage="0" bottom="0" percent="0" rank="0" text="" dxfId="7245">
      <formula>"INVALID"</formula>
    </cfRule>
  </conditionalFormatting>
  <conditionalFormatting sqref="AT51">
    <cfRule type="expression" priority="658" aboveAverage="0" equalAverage="0" bottom="0" percent="0" rank="0" text="" dxfId="7246">
      <formula>NOT($AM53)</formula>
    </cfRule>
  </conditionalFormatting>
  <conditionalFormatting sqref="AT183">
    <cfRule type="expression" priority="659" aboveAverage="0" equalAverage="0" bottom="0" percent="0" rank="0" text="" dxfId="7247">
      <formula>NOT($AM183)</formula>
    </cfRule>
  </conditionalFormatting>
  <conditionalFormatting sqref="AF280:AF283 AD279:AF279 AJ279:AP283">
    <cfRule type="cellIs" priority="660" operator="equal" aboveAverage="0" equalAverage="0" bottom="0" percent="0" rank="0" text="" dxfId="7248">
      <formula>"INVALID"</formula>
    </cfRule>
  </conditionalFormatting>
  <conditionalFormatting sqref="AS280">
    <cfRule type="expression" priority="661" aboveAverage="0" equalAverage="0" bottom="0" percent="0" rank="0" text="" dxfId="7249">
      <formula>EXACT(AF280, "INVALID")</formula>
    </cfRule>
  </conditionalFormatting>
  <conditionalFormatting sqref="AZ280">
    <cfRule type="expression" priority="662" aboveAverage="0" equalAverage="0" bottom="0" percent="0" rank="0" text="" dxfId="7250">
      <formula>AND(NOT(ISBLANK(AZ280)), EXACT(AF280, "INVALID"))</formula>
    </cfRule>
  </conditionalFormatting>
  <conditionalFormatting sqref="BA280">
    <cfRule type="expression" priority="663" aboveAverage="0" equalAverage="0" bottom="0" percent="0" rank="0" text="" dxfId="7251">
      <formula>AND(NOT(ISBLANK(BA280)), EXACT(AF280, "INVALID"))</formula>
    </cfRule>
  </conditionalFormatting>
  <conditionalFormatting sqref="AR280:AR283">
    <cfRule type="cellIs" priority="664" operator="equal" aboveAverage="0" equalAverage="0" bottom="0" percent="0" rank="0" text="" dxfId="7252">
      <formula>"Not Assigned"</formula>
    </cfRule>
  </conditionalFormatting>
  <conditionalFormatting sqref="AJ280:AO283">
    <cfRule type="cellIs" priority="665" operator="equal" aboveAverage="0" equalAverage="0" bottom="0" percent="0" rank="0" text="" dxfId="7253">
      <formula>0</formula>
    </cfRule>
  </conditionalFormatting>
  <conditionalFormatting sqref="AT282">
    <cfRule type="expression" priority="666" aboveAverage="0" equalAverage="0" bottom="0" percent="0" rank="0" text="" dxfId="7254">
      <formula>NOT($AM283)</formula>
    </cfRule>
  </conditionalFormatting>
  <conditionalFormatting sqref="AT280">
    <cfRule type="expression" priority="667" aboveAverage="0" equalAverage="0" bottom="0" percent="0" rank="0" text="" dxfId="7255">
      <formula>NOT($AM281)</formula>
    </cfRule>
  </conditionalFormatting>
  <conditionalFormatting sqref="AD280:AD283">
    <cfRule type="cellIs" priority="668" operator="equal" aboveAverage="0" equalAverage="0" bottom="0" percent="0" rank="0" text="" dxfId="7256">
      <formula>"INVALID"</formula>
    </cfRule>
  </conditionalFormatting>
  <conditionalFormatting sqref="AE268:AE269">
    <cfRule type="cellIs" priority="669" operator="equal" aboveAverage="0" equalAverage="0" bottom="0" percent="0" rank="0" text="" dxfId="7257">
      <formula>"INVALID"</formula>
    </cfRule>
  </conditionalFormatting>
  <conditionalFormatting sqref="AE280:AE283">
    <cfRule type="cellIs" priority="670" operator="equal" aboveAverage="0" equalAverage="0" bottom="0" percent="0" rank="0" text="" dxfId="7258">
      <formula>"INVALID"</formula>
    </cfRule>
  </conditionalFormatting>
  <conditionalFormatting sqref="AE271:AE278">
    <cfRule type="cellIs" priority="671" operator="equal" aboveAverage="0" equalAverage="0" bottom="0" percent="0" rank="0" text="" dxfId="7259">
      <formula>"INVALID"</formula>
    </cfRule>
  </conditionalFormatting>
  <conditionalFormatting sqref="AX257:AX261">
    <cfRule type="expression" priority="672" aboveAverage="0" equalAverage="0" bottom="0" percent="0" rank="0" text="" dxfId="7260">
      <formula>NOT(#ref!)</formula>
    </cfRule>
  </conditionalFormatting>
  <conditionalFormatting sqref="AW268:AX269">
    <cfRule type="expression" priority="673" aboveAverage="0" equalAverage="0" bottom="0" percent="0" rank="0" text="" dxfId="7261">
      <formula>NOT(#ref!)</formula>
    </cfRule>
  </conditionalFormatting>
  <conditionalFormatting sqref="AW280:AW283">
    <cfRule type="expression" priority="674" aboveAverage="0" equalAverage="0" bottom="0" percent="0" rank="0" text="" dxfId="7262">
      <formula>NOT($AO280)</formula>
    </cfRule>
  </conditionalFormatting>
  <conditionalFormatting sqref="AW258:AW261">
    <cfRule type="expression" priority="675" aboveAverage="0" equalAverage="0" bottom="0" percent="0" rank="0" text="" dxfId="7263">
      <formula>NOT(#ref!)</formula>
    </cfRule>
  </conditionalFormatting>
  <conditionalFormatting sqref="AW262:AX266">
    <cfRule type="expression" priority="676" aboveAverage="0" equalAverage="0" bottom="0" percent="0" rank="0" text="" dxfId="7264">
      <formula>NOT(#ref!)</formula>
    </cfRule>
  </conditionalFormatting>
  <conditionalFormatting sqref="AD25:AF33">
    <cfRule type="cellIs" priority="677" operator="equal" aboveAverage="0" equalAverage="0" bottom="0" percent="0" rank="0" text="" dxfId="7265">
      <formula>"INVALID"</formula>
    </cfRule>
  </conditionalFormatting>
  <conditionalFormatting sqref="AR25:AR33">
    <cfRule type="cellIs" priority="678" operator="equal" aboveAverage="0" equalAverage="0" bottom="0" percent="0" rank="0" text="" dxfId="7266">
      <formula>"Not Assigned"</formula>
    </cfRule>
  </conditionalFormatting>
  <conditionalFormatting sqref="AS25:AS33">
    <cfRule type="expression" priority="679" aboveAverage="0" equalAverage="0" bottom="0" percent="0" rank="0" text="" dxfId="7267">
      <formula>EXACT(AF25, "INVALID")</formula>
    </cfRule>
  </conditionalFormatting>
  <conditionalFormatting sqref="AZ25:AZ33">
    <cfRule type="expression" priority="680" aboveAverage="0" equalAverage="0" bottom="0" percent="0" rank="0" text="" dxfId="7268">
      <formula>AND(NOT(ISBLANK(AZ25)), EXACT(AF25, "INVALID"))</formula>
    </cfRule>
  </conditionalFormatting>
  <conditionalFormatting sqref="BA25:BA33">
    <cfRule type="expression" priority="681" aboveAverage="0" equalAverage="0" bottom="0" percent="0" rank="0" text="" dxfId="7269">
      <formula>AND(NOT(ISBLANK(BA25)), EXACT(AF25, "INVALID"))</formula>
    </cfRule>
  </conditionalFormatting>
  <conditionalFormatting sqref="AR25:AR33">
    <cfRule type="expression" priority="682" aboveAverage="0" equalAverage="0" bottom="0" percent="0" rank="0" text="" dxfId="7270">
      <formula>NOT($AL25)</formula>
    </cfRule>
  </conditionalFormatting>
  <conditionalFormatting sqref="AQ25:AQ33">
    <cfRule type="expression" priority="683" aboveAverage="0" equalAverage="0" bottom="0" percent="0" rank="0" text="" dxfId="7271">
      <formula>REPLACE($AQ25,8,LEN($AQ25),"")="unused_"</formula>
    </cfRule>
  </conditionalFormatting>
  <conditionalFormatting sqref="AJ25:AJ33">
    <cfRule type="cellIs" priority="684" operator="equal" aboveAverage="0" equalAverage="0" bottom="0" percent="0" rank="0" text="" dxfId="7272">
      <formula>0</formula>
    </cfRule>
  </conditionalFormatting>
  <conditionalFormatting sqref="AK25:AK33">
    <cfRule type="cellIs" priority="685" operator="equal" aboveAverage="0" equalAverage="0" bottom="0" percent="0" rank="0" text="" dxfId="7273">
      <formula>0</formula>
    </cfRule>
  </conditionalFormatting>
  <conditionalFormatting sqref="AL25:AL33">
    <cfRule type="cellIs" priority="686" operator="equal" aboveAverage="0" equalAverage="0" bottom="0" percent="0" rank="0" text="" dxfId="7274">
      <formula>0</formula>
    </cfRule>
  </conditionalFormatting>
  <conditionalFormatting sqref="AM25:AM33">
    <cfRule type="cellIs" priority="687" operator="equal" aboveAverage="0" equalAverage="0" bottom="0" percent="0" rank="0" text="" dxfId="7275">
      <formula>0</formula>
    </cfRule>
  </conditionalFormatting>
  <conditionalFormatting sqref="AN25:AN33">
    <cfRule type="cellIs" priority="688" operator="equal" aboveAverage="0" equalAverage="0" bottom="0" percent="0" rank="0" text="" dxfId="7276">
      <formula>0</formula>
    </cfRule>
  </conditionalFormatting>
  <conditionalFormatting sqref="AP25:AP33">
    <cfRule type="cellIs" priority="689" operator="equal" aboveAverage="0" equalAverage="0" bottom="0" percent="0" rank="0" text="" dxfId="7277">
      <formula>"INVALID"</formula>
    </cfRule>
  </conditionalFormatting>
  <conditionalFormatting sqref="AJ25:AJ33">
    <cfRule type="cellIs" priority="690" operator="equal" aboveAverage="0" equalAverage="0" bottom="0" percent="0" rank="0" text="" dxfId="7278">
      <formula>"INVALID"</formula>
    </cfRule>
  </conditionalFormatting>
  <conditionalFormatting sqref="AK25:AK33">
    <cfRule type="cellIs" priority="691" operator="equal" aboveAverage="0" equalAverage="0" bottom="0" percent="0" rank="0" text="" dxfId="7279">
      <formula>"INVALID"</formula>
    </cfRule>
  </conditionalFormatting>
  <conditionalFormatting sqref="AL25:AM33">
    <cfRule type="cellIs" priority="692" operator="equal" aboveAverage="0" equalAverage="0" bottom="0" percent="0" rank="0" text="" dxfId="7280">
      <formula>"INVALID"</formula>
    </cfRule>
  </conditionalFormatting>
  <conditionalFormatting sqref="AK25:AK33">
    <cfRule type="cellIs" priority="693" operator="equal" aboveAverage="0" equalAverage="0" bottom="0" percent="0" rank="0" text="" dxfId="7281">
      <formula>"INVALID"</formula>
    </cfRule>
  </conditionalFormatting>
  <conditionalFormatting sqref="AL25:AL33">
    <cfRule type="cellIs" priority="694" operator="equal" aboveAverage="0" equalAverage="0" bottom="0" percent="0" rank="0" text="" dxfId="7282">
      <formula>"INVALID"</formula>
    </cfRule>
  </conditionalFormatting>
  <conditionalFormatting sqref="AM25:AM33">
    <cfRule type="cellIs" priority="695" operator="equal" aboveAverage="0" equalAverage="0" bottom="0" percent="0" rank="0" text="" dxfId="7283">
      <formula>"INVALID"</formula>
    </cfRule>
  </conditionalFormatting>
  <conditionalFormatting sqref="AN25:AN33">
    <cfRule type="cellIs" priority="696" operator="equal" aboveAverage="0" equalAverage="0" bottom="0" percent="0" rank="0" text="" dxfId="7284">
      <formula>"INVALID"</formula>
    </cfRule>
  </conditionalFormatting>
  <conditionalFormatting sqref="AQ25:AQ33">
    <cfRule type="expression" priority="697" aboveAverage="0" equalAverage="0" bottom="0" percent="0" rank="0" text="" dxfId="7285">
      <formula>NOT($AJ25)</formula>
    </cfRule>
    <cfRule type="expression" priority="698" aboveAverage="0" equalAverage="0" bottom="0" percent="0" rank="0" text="" dxfId="7286">
      <formula>RIGHT($AQ25, 1)="*"</formula>
    </cfRule>
  </conditionalFormatting>
  <conditionalFormatting sqref="AZ25:BA33">
    <cfRule type="expression" priority="699" aboveAverage="0" equalAverage="0" bottom="0" percent="0" rank="0" text="" dxfId="7287">
      <formula>NOT($AN25)</formula>
    </cfRule>
  </conditionalFormatting>
  <conditionalFormatting sqref="AS25:AS33">
    <cfRule type="expression" priority="700" aboveAverage="0" equalAverage="0" bottom="0" percent="0" rank="0" text="" dxfId="7288">
      <formula>NOT($AK25)</formula>
    </cfRule>
  </conditionalFormatting>
  <conditionalFormatting sqref="AO25:AO33">
    <cfRule type="cellIs" priority="701" operator="equal" aboveAverage="0" equalAverage="0" bottom="0" percent="0" rank="0" text="" dxfId="7289">
      <formula>0</formula>
    </cfRule>
  </conditionalFormatting>
  <conditionalFormatting sqref="AO25:AO33">
    <cfRule type="cellIs" priority="702" operator="equal" aboveAverage="0" equalAverage="0" bottom="0" percent="0" rank="0" text="" dxfId="7290">
      <formula>"INVALID"</formula>
    </cfRule>
  </conditionalFormatting>
  <conditionalFormatting sqref="AO25:AO33">
    <cfRule type="cellIs" priority="703" operator="equal" aboveAverage="0" equalAverage="0" bottom="0" percent="0" rank="0" text="" dxfId="7291">
      <formula>"INVALID"</formula>
    </cfRule>
  </conditionalFormatting>
  <conditionalFormatting sqref="AD34:AF35">
    <cfRule type="cellIs" priority="704" operator="equal" aboveAverage="0" equalAverage="0" bottom="0" percent="0" rank="0" text="" dxfId="7292">
      <formula>"INVALID"</formula>
    </cfRule>
  </conditionalFormatting>
  <conditionalFormatting sqref="AR34:AR35">
    <cfRule type="cellIs" priority="705" operator="equal" aboveAverage="0" equalAverage="0" bottom="0" percent="0" rank="0" text="" dxfId="7293">
      <formula>"Not Assigned"</formula>
    </cfRule>
  </conditionalFormatting>
  <conditionalFormatting sqref="AJ34:AJ35">
    <cfRule type="cellIs" priority="706" operator="equal" aboveAverage="0" equalAverage="0" bottom="0" percent="0" rank="0" text="" dxfId="7294">
      <formula>0</formula>
    </cfRule>
  </conditionalFormatting>
  <conditionalFormatting sqref="AK34:AK35">
    <cfRule type="cellIs" priority="707" operator="equal" aboveAverage="0" equalAverage="0" bottom="0" percent="0" rank="0" text="" dxfId="7295">
      <formula>0</formula>
    </cfRule>
  </conditionalFormatting>
  <conditionalFormatting sqref="AL34:AL35">
    <cfRule type="cellIs" priority="708" operator="equal" aboveAverage="0" equalAverage="0" bottom="0" percent="0" rank="0" text="" dxfId="7296">
      <formula>0</formula>
    </cfRule>
  </conditionalFormatting>
  <conditionalFormatting sqref="AM34:AM35">
    <cfRule type="cellIs" priority="709" operator="equal" aboveAverage="0" equalAverage="0" bottom="0" percent="0" rank="0" text="" dxfId="7297">
      <formula>0</formula>
    </cfRule>
  </conditionalFormatting>
  <conditionalFormatting sqref="AN34:AN35">
    <cfRule type="cellIs" priority="710" operator="equal" aboveAverage="0" equalAverage="0" bottom="0" percent="0" rank="0" text="" dxfId="7298">
      <formula>0</formula>
    </cfRule>
  </conditionalFormatting>
  <conditionalFormatting sqref="AP34:AP35">
    <cfRule type="cellIs" priority="711" operator="equal" aboveAverage="0" equalAverage="0" bottom="0" percent="0" rank="0" text="" dxfId="7299">
      <formula>"INVALID"</formula>
    </cfRule>
  </conditionalFormatting>
  <conditionalFormatting sqref="AJ34:AJ35">
    <cfRule type="cellIs" priority="712" operator="equal" aboveAverage="0" equalAverage="0" bottom="0" percent="0" rank="0" text="" dxfId="7300">
      <formula>"INVALID"</formula>
    </cfRule>
  </conditionalFormatting>
  <conditionalFormatting sqref="AK34:AK35">
    <cfRule type="cellIs" priority="713" operator="equal" aboveAverage="0" equalAverage="0" bottom="0" percent="0" rank="0" text="" dxfId="7301">
      <formula>"INVALID"</formula>
    </cfRule>
  </conditionalFormatting>
  <conditionalFormatting sqref="AL34:AM35">
    <cfRule type="cellIs" priority="714" operator="equal" aboveAverage="0" equalAverage="0" bottom="0" percent="0" rank="0" text="" dxfId="7302">
      <formula>"INVALID"</formula>
    </cfRule>
  </conditionalFormatting>
  <conditionalFormatting sqref="AK34:AK35">
    <cfRule type="cellIs" priority="715" operator="equal" aboveAverage="0" equalAverage="0" bottom="0" percent="0" rank="0" text="" dxfId="7303">
      <formula>"INVALID"</formula>
    </cfRule>
  </conditionalFormatting>
  <conditionalFormatting sqref="AL34:AL35">
    <cfRule type="cellIs" priority="716" operator="equal" aboveAverage="0" equalAverage="0" bottom="0" percent="0" rank="0" text="" dxfId="7304">
      <formula>"INVALID"</formula>
    </cfRule>
  </conditionalFormatting>
  <conditionalFormatting sqref="AM34:AM35">
    <cfRule type="cellIs" priority="717" operator="equal" aboveAverage="0" equalAverage="0" bottom="0" percent="0" rank="0" text="" dxfId="7305">
      <formula>"INVALID"</formula>
    </cfRule>
  </conditionalFormatting>
  <conditionalFormatting sqref="AN34:AN35">
    <cfRule type="cellIs" priority="718" operator="equal" aboveAverage="0" equalAverage="0" bottom="0" percent="0" rank="0" text="" dxfId="7306">
      <formula>"INVALID"</formula>
    </cfRule>
  </conditionalFormatting>
  <conditionalFormatting sqref="AO34:AO35">
    <cfRule type="cellIs" priority="719" operator="equal" aboveAverage="0" equalAverage="0" bottom="0" percent="0" rank="0" text="" dxfId="7307">
      <formula>0</formula>
    </cfRule>
  </conditionalFormatting>
  <conditionalFormatting sqref="AO34:AO35">
    <cfRule type="cellIs" priority="720" operator="equal" aboveAverage="0" equalAverage="0" bottom="0" percent="0" rank="0" text="" dxfId="7308">
      <formula>"INVALID"</formula>
    </cfRule>
  </conditionalFormatting>
  <conditionalFormatting sqref="AO34:AO35">
    <cfRule type="cellIs" priority="721" operator="equal" aboveAverage="0" equalAverage="0" bottom="0" percent="0" rank="0" text="" dxfId="7309">
      <formula>"INVALID"</formula>
    </cfRule>
  </conditionalFormatting>
  <conditionalFormatting sqref="AT33">
    <cfRule type="expression" priority="722" aboveAverage="0" equalAverage="0" bottom="0" percent="0" rank="0" text="" dxfId="7310">
      <formula>NOT($AM32)</formula>
    </cfRule>
  </conditionalFormatting>
  <conditionalFormatting sqref="AS46:AS47">
    <cfRule type="expression" priority="723" aboveAverage="0" equalAverage="0" bottom="0" percent="0" rank="0" text="" dxfId="7311">
      <formula>EXACT(AF46, "INVALID")</formula>
    </cfRule>
  </conditionalFormatting>
  <conditionalFormatting sqref="AZ46:AZ47">
    <cfRule type="expression" priority="724" aboveAverage="0" equalAverage="0" bottom="0" percent="0" rank="0" text="" dxfId="7312">
      <formula>AND(NOT(ISBLANK(AZ46)), EXACT(AF46, "INVALID"))</formula>
    </cfRule>
  </conditionalFormatting>
  <conditionalFormatting sqref="BA46:BA47">
    <cfRule type="expression" priority="725" aboveAverage="0" equalAverage="0" bottom="0" percent="0" rank="0" text="" dxfId="7313">
      <formula>AND(NOT(ISBLANK(BA46)), EXACT(AF46, "INVALID"))</formula>
    </cfRule>
  </conditionalFormatting>
  <conditionalFormatting sqref="AR46:AR47">
    <cfRule type="expression" priority="726" aboveAverage="0" equalAverage="0" bottom="0" percent="0" rank="0" text="" dxfId="7314">
      <formula>NOT($AL46)</formula>
    </cfRule>
  </conditionalFormatting>
  <conditionalFormatting sqref="AQ46:AQ47">
    <cfRule type="expression" priority="727" aboveAverage="0" equalAverage="0" bottom="0" percent="0" rank="0" text="" dxfId="7315">
      <formula>REPLACE($AQ46,8,LEN($AQ46),"")="unused_"</formula>
    </cfRule>
  </conditionalFormatting>
  <conditionalFormatting sqref="AQ46:AQ47">
    <cfRule type="expression" priority="728" aboveAverage="0" equalAverage="0" bottom="0" percent="0" rank="0" text="" dxfId="7316">
      <formula>NOT($AJ46)</formula>
    </cfRule>
    <cfRule type="expression" priority="729" aboveAverage="0" equalAverage="0" bottom="0" percent="0" rank="0" text="" dxfId="7317">
      <formula>RIGHT($AQ46, 1)="*"</formula>
    </cfRule>
  </conditionalFormatting>
  <conditionalFormatting sqref="AS37:AS47">
    <cfRule type="expression" priority="730" aboveAverage="0" equalAverage="0" bottom="0" percent="0" rank="0" text="" dxfId="7318">
      <formula>NOT($AN37)</formula>
    </cfRule>
  </conditionalFormatting>
  <conditionalFormatting sqref="AS46:AS47">
    <cfRule type="expression" priority="731" aboveAverage="0" equalAverage="0" bottom="0" percent="0" rank="0" text="" dxfId="7319">
      <formula>NOT($AK46)</formula>
    </cfRule>
  </conditionalFormatting>
  <conditionalFormatting sqref="AD37:AF45">
    <cfRule type="cellIs" priority="732" operator="equal" aboveAverage="0" equalAverage="0" bottom="0" percent="0" rank="0" text="" dxfId="7320">
      <formula>"INVALID"</formula>
    </cfRule>
  </conditionalFormatting>
  <conditionalFormatting sqref="AR37:AR45">
    <cfRule type="cellIs" priority="733" operator="equal" aboveAverage="0" equalAverage="0" bottom="0" percent="0" rank="0" text="" dxfId="7321">
      <formula>"Not Assigned"</formula>
    </cfRule>
  </conditionalFormatting>
  <conditionalFormatting sqref="AS37:AS45">
    <cfRule type="expression" priority="734" aboveAverage="0" equalAverage="0" bottom="0" percent="0" rank="0" text="" dxfId="7322">
      <formula>EXACT(AF37, "INVALID")</formula>
    </cfRule>
  </conditionalFormatting>
  <conditionalFormatting sqref="AZ37:AZ45">
    <cfRule type="expression" priority="735" aboveAverage="0" equalAverage="0" bottom="0" percent="0" rank="0" text="" dxfId="7323">
      <formula>AND(NOT(ISBLANK(AZ37)), EXACT(AF37, "INVALID"))</formula>
    </cfRule>
  </conditionalFormatting>
  <conditionalFormatting sqref="BA37:BA45">
    <cfRule type="expression" priority="736" aboveAverage="0" equalAverage="0" bottom="0" percent="0" rank="0" text="" dxfId="7324">
      <formula>AND(NOT(ISBLANK(BA37)), EXACT(AF37, "INVALID"))</formula>
    </cfRule>
  </conditionalFormatting>
  <conditionalFormatting sqref="AR37:AR45">
    <cfRule type="expression" priority="737" aboveAverage="0" equalAverage="0" bottom="0" percent="0" rank="0" text="" dxfId="7325">
      <formula>NOT($AL37)</formula>
    </cfRule>
  </conditionalFormatting>
  <conditionalFormatting sqref="AQ37:AQ45">
    <cfRule type="expression" priority="738" aboveAverage="0" equalAverage="0" bottom="0" percent="0" rank="0" text="" dxfId="7326">
      <formula>REPLACE($AQ37,8,LEN($AQ37),"")="unused_"</formula>
    </cfRule>
  </conditionalFormatting>
  <conditionalFormatting sqref="AJ37:AJ45">
    <cfRule type="cellIs" priority="739" operator="equal" aboveAverage="0" equalAverage="0" bottom="0" percent="0" rank="0" text="" dxfId="7327">
      <formula>0</formula>
    </cfRule>
  </conditionalFormatting>
  <conditionalFormatting sqref="AK37:AK45">
    <cfRule type="cellIs" priority="740" operator="equal" aboveAverage="0" equalAverage="0" bottom="0" percent="0" rank="0" text="" dxfId="7328">
      <formula>0</formula>
    </cfRule>
  </conditionalFormatting>
  <conditionalFormatting sqref="AL37:AL45">
    <cfRule type="cellIs" priority="741" operator="equal" aboveAverage="0" equalAverage="0" bottom="0" percent="0" rank="0" text="" dxfId="7329">
      <formula>0</formula>
    </cfRule>
  </conditionalFormatting>
  <conditionalFormatting sqref="AM37:AM45">
    <cfRule type="cellIs" priority="742" operator="equal" aboveAverage="0" equalAverage="0" bottom="0" percent="0" rank="0" text="" dxfId="7330">
      <formula>0</formula>
    </cfRule>
  </conditionalFormatting>
  <conditionalFormatting sqref="AN37:AN45">
    <cfRule type="cellIs" priority="743" operator="equal" aboveAverage="0" equalAverage="0" bottom="0" percent="0" rank="0" text="" dxfId="7331">
      <formula>0</formula>
    </cfRule>
  </conditionalFormatting>
  <conditionalFormatting sqref="AP37:AP45">
    <cfRule type="cellIs" priority="744" operator="equal" aboveAverage="0" equalAverage="0" bottom="0" percent="0" rank="0" text="" dxfId="7332">
      <formula>"INVALID"</formula>
    </cfRule>
  </conditionalFormatting>
  <conditionalFormatting sqref="AJ37:AJ45">
    <cfRule type="cellIs" priority="745" operator="equal" aboveAverage="0" equalAverage="0" bottom="0" percent="0" rank="0" text="" dxfId="7333">
      <formula>"INVALID"</formula>
    </cfRule>
  </conditionalFormatting>
  <conditionalFormatting sqref="AK37:AK45">
    <cfRule type="cellIs" priority="746" operator="equal" aboveAverage="0" equalAverage="0" bottom="0" percent="0" rank="0" text="" dxfId="7334">
      <formula>"INVALID"</formula>
    </cfRule>
  </conditionalFormatting>
  <conditionalFormatting sqref="AL37:AM45">
    <cfRule type="cellIs" priority="747" operator="equal" aboveAverage="0" equalAverage="0" bottom="0" percent="0" rank="0" text="" dxfId="7335">
      <formula>"INVALID"</formula>
    </cfRule>
  </conditionalFormatting>
  <conditionalFormatting sqref="AK37:AK45">
    <cfRule type="cellIs" priority="748" operator="equal" aboveAverage="0" equalAverage="0" bottom="0" percent="0" rank="0" text="" dxfId="7336">
      <formula>"INVALID"</formula>
    </cfRule>
  </conditionalFormatting>
  <conditionalFormatting sqref="AL37:AL45">
    <cfRule type="cellIs" priority="749" operator="equal" aboveAverage="0" equalAverage="0" bottom="0" percent="0" rank="0" text="" dxfId="7337">
      <formula>"INVALID"</formula>
    </cfRule>
  </conditionalFormatting>
  <conditionalFormatting sqref="AM37:AM45">
    <cfRule type="cellIs" priority="750" operator="equal" aboveAverage="0" equalAverage="0" bottom="0" percent="0" rank="0" text="" dxfId="7338">
      <formula>"INVALID"</formula>
    </cfRule>
  </conditionalFormatting>
  <conditionalFormatting sqref="AN37:AN45">
    <cfRule type="cellIs" priority="751" operator="equal" aboveAverage="0" equalAverage="0" bottom="0" percent="0" rank="0" text="" dxfId="7339">
      <formula>"INVALID"</formula>
    </cfRule>
  </conditionalFormatting>
  <conditionalFormatting sqref="AQ37:AQ45">
    <cfRule type="expression" priority="752" aboveAverage="0" equalAverage="0" bottom="0" percent="0" rank="0" text="" dxfId="7340">
      <formula>NOT($AJ37)</formula>
    </cfRule>
    <cfRule type="expression" priority="753" aboveAverage="0" equalAverage="0" bottom="0" percent="0" rank="0" text="" dxfId="7341">
      <formula>RIGHT($AQ37, 1)="*"</formula>
    </cfRule>
  </conditionalFormatting>
  <conditionalFormatting sqref="AZ37:BA45">
    <cfRule type="expression" priority="754" aboveAverage="0" equalAverage="0" bottom="0" percent="0" rank="0" text="" dxfId="7342">
      <formula>NOT($AN37)</formula>
    </cfRule>
  </conditionalFormatting>
  <conditionalFormatting sqref="AS37:AS45">
    <cfRule type="expression" priority="755" aboveAverage="0" equalAverage="0" bottom="0" percent="0" rank="0" text="" dxfId="7343">
      <formula>NOT($AK37)</formula>
    </cfRule>
  </conditionalFormatting>
  <conditionalFormatting sqref="AO37:AO45">
    <cfRule type="cellIs" priority="756" operator="equal" aboveAverage="0" equalAverage="0" bottom="0" percent="0" rank="0" text="" dxfId="7344">
      <formula>0</formula>
    </cfRule>
  </conditionalFormatting>
  <conditionalFormatting sqref="AO37:AO45">
    <cfRule type="cellIs" priority="757" operator="equal" aboveAverage="0" equalAverage="0" bottom="0" percent="0" rank="0" text="" dxfId="7345">
      <formula>"INVALID"</formula>
    </cfRule>
  </conditionalFormatting>
  <conditionalFormatting sqref="AO37:AO45">
    <cfRule type="cellIs" priority="758" operator="equal" aboveAverage="0" equalAverage="0" bottom="0" percent="0" rank="0" text="" dxfId="7346">
      <formula>"INVALID"</formula>
    </cfRule>
  </conditionalFormatting>
  <conditionalFormatting sqref="AD46:AF47">
    <cfRule type="cellIs" priority="759" operator="equal" aboveAverage="0" equalAverage="0" bottom="0" percent="0" rank="0" text="" dxfId="7347">
      <formula>"INVALID"</formula>
    </cfRule>
  </conditionalFormatting>
  <conditionalFormatting sqref="AR46:AR47">
    <cfRule type="cellIs" priority="760" operator="equal" aboveAverage="0" equalAverage="0" bottom="0" percent="0" rank="0" text="" dxfId="7348">
      <formula>"Not Assigned"</formula>
    </cfRule>
  </conditionalFormatting>
  <conditionalFormatting sqref="AJ46:AJ47">
    <cfRule type="cellIs" priority="761" operator="equal" aboveAverage="0" equalAverage="0" bottom="0" percent="0" rank="0" text="" dxfId="7349">
      <formula>0</formula>
    </cfRule>
  </conditionalFormatting>
  <conditionalFormatting sqref="AK46:AK47">
    <cfRule type="cellIs" priority="762" operator="equal" aboveAverage="0" equalAverage="0" bottom="0" percent="0" rank="0" text="" dxfId="7350">
      <formula>0</formula>
    </cfRule>
  </conditionalFormatting>
  <conditionalFormatting sqref="AL46:AL47">
    <cfRule type="cellIs" priority="763" operator="equal" aboveAverage="0" equalAverage="0" bottom="0" percent="0" rank="0" text="" dxfId="7351">
      <formula>0</formula>
    </cfRule>
  </conditionalFormatting>
  <conditionalFormatting sqref="AM46:AM47">
    <cfRule type="cellIs" priority="764" operator="equal" aboveAverage="0" equalAverage="0" bottom="0" percent="0" rank="0" text="" dxfId="7352">
      <formula>0</formula>
    </cfRule>
  </conditionalFormatting>
  <conditionalFormatting sqref="AN46:AN47">
    <cfRule type="cellIs" priority="765" operator="equal" aboveAverage="0" equalAverage="0" bottom="0" percent="0" rank="0" text="" dxfId="7353">
      <formula>0</formula>
    </cfRule>
  </conditionalFormatting>
  <conditionalFormatting sqref="AP46:AP47">
    <cfRule type="cellIs" priority="766" operator="equal" aboveAverage="0" equalAverage="0" bottom="0" percent="0" rank="0" text="" dxfId="7354">
      <formula>"INVALID"</formula>
    </cfRule>
  </conditionalFormatting>
  <conditionalFormatting sqref="AJ46:AJ47">
    <cfRule type="cellIs" priority="767" operator="equal" aboveAverage="0" equalAverage="0" bottom="0" percent="0" rank="0" text="" dxfId="7355">
      <formula>"INVALID"</formula>
    </cfRule>
  </conditionalFormatting>
  <conditionalFormatting sqref="AK46:AK47">
    <cfRule type="cellIs" priority="768" operator="equal" aboveAverage="0" equalAverage="0" bottom="0" percent="0" rank="0" text="" dxfId="7356">
      <formula>"INVALID"</formula>
    </cfRule>
  </conditionalFormatting>
  <conditionalFormatting sqref="AL46:AM47">
    <cfRule type="cellIs" priority="769" operator="equal" aboveAverage="0" equalAverage="0" bottom="0" percent="0" rank="0" text="" dxfId="7357">
      <formula>"INVALID"</formula>
    </cfRule>
  </conditionalFormatting>
  <conditionalFormatting sqref="AK46:AK47">
    <cfRule type="cellIs" priority="770" operator="equal" aboveAverage="0" equalAverage="0" bottom="0" percent="0" rank="0" text="" dxfId="7358">
      <formula>"INVALID"</formula>
    </cfRule>
  </conditionalFormatting>
  <conditionalFormatting sqref="AL46:AL47">
    <cfRule type="cellIs" priority="771" operator="equal" aboveAverage="0" equalAverage="0" bottom="0" percent="0" rank="0" text="" dxfId="7359">
      <formula>"INVALID"</formula>
    </cfRule>
  </conditionalFormatting>
  <conditionalFormatting sqref="AM46:AM47">
    <cfRule type="cellIs" priority="772" operator="equal" aboveAverage="0" equalAverage="0" bottom="0" percent="0" rank="0" text="" dxfId="7360">
      <formula>"INVALID"</formula>
    </cfRule>
  </conditionalFormatting>
  <conditionalFormatting sqref="AN46:AN47">
    <cfRule type="cellIs" priority="773" operator="equal" aboveAverage="0" equalAverage="0" bottom="0" percent="0" rank="0" text="" dxfId="7361">
      <formula>"INVALID"</formula>
    </cfRule>
  </conditionalFormatting>
  <conditionalFormatting sqref="AO46:AO47">
    <cfRule type="cellIs" priority="774" operator="equal" aboveAverage="0" equalAverage="0" bottom="0" percent="0" rank="0" text="" dxfId="7362">
      <formula>0</formula>
    </cfRule>
  </conditionalFormatting>
  <conditionalFormatting sqref="AO46:AO47">
    <cfRule type="cellIs" priority="775" operator="equal" aboveAverage="0" equalAverage="0" bottom="0" percent="0" rank="0" text="" dxfId="7363">
      <formula>"INVALID"</formula>
    </cfRule>
  </conditionalFormatting>
  <conditionalFormatting sqref="AO46:AO47">
    <cfRule type="cellIs" priority="776" operator="equal" aboveAverage="0" equalAverage="0" bottom="0" percent="0" rank="0" text="" dxfId="7364">
      <formula>"INVALID"</formula>
    </cfRule>
  </conditionalFormatting>
  <conditionalFormatting sqref="AT43">
    <cfRule type="expression" priority="777" aboveAverage="0" equalAverage="0" bottom="0" percent="0" rank="0" text="" dxfId="7365">
      <formula>NOT($AM43)</formula>
    </cfRule>
  </conditionalFormatting>
  <conditionalFormatting sqref="AS48">
    <cfRule type="expression" priority="778" aboveAverage="0" equalAverage="0" bottom="0" percent="0" rank="0" text="" dxfId="7366">
      <formula>EXACT(AF48, "INVALID")</formula>
    </cfRule>
  </conditionalFormatting>
  <conditionalFormatting sqref="AZ48">
    <cfRule type="expression" priority="779" aboveAverage="0" equalAverage="0" bottom="0" percent="0" rank="0" text="" dxfId="7367">
      <formula>AND(NOT(ISBLANK(AZ48)), EXACT(AF48, "INVALID"))</formula>
    </cfRule>
  </conditionalFormatting>
  <conditionalFormatting sqref="BA48">
    <cfRule type="expression" priority="780" aboveAverage="0" equalAverage="0" bottom="0" percent="0" rank="0" text="" dxfId="7368">
      <formula>AND(NOT(ISBLANK(BA48)), EXACT(AF48, "INVALID"))</formula>
    </cfRule>
  </conditionalFormatting>
  <conditionalFormatting sqref="AR48">
    <cfRule type="expression" priority="781" aboveAverage="0" equalAverage="0" bottom="0" percent="0" rank="0" text="" dxfId="7369">
      <formula>NOT($AL48)</formula>
    </cfRule>
  </conditionalFormatting>
  <conditionalFormatting sqref="AQ48">
    <cfRule type="expression" priority="782" aboveAverage="0" equalAverage="0" bottom="0" percent="0" rank="0" text="" dxfId="7370">
      <formula>REPLACE($AQ48,8,LEN($AQ48),"")="unused_"</formula>
    </cfRule>
  </conditionalFormatting>
  <conditionalFormatting sqref="AQ48">
    <cfRule type="expression" priority="783" aboveAverage="0" equalAverage="0" bottom="0" percent="0" rank="0" text="" dxfId="7371">
      <formula>NOT($AJ48)</formula>
    </cfRule>
    <cfRule type="expression" priority="784" aboveAverage="0" equalAverage="0" bottom="0" percent="0" rank="0" text="" dxfId="7372">
      <formula>RIGHT($AQ48, 1)="*"</formula>
    </cfRule>
  </conditionalFormatting>
  <conditionalFormatting sqref="AS48">
    <cfRule type="expression" priority="785" aboveAverage="0" equalAverage="0" bottom="0" percent="0" rank="0" text="" dxfId="7373">
      <formula>NOT($AN48)</formula>
    </cfRule>
  </conditionalFormatting>
  <conditionalFormatting sqref="AS48">
    <cfRule type="expression" priority="786" aboveAverage="0" equalAverage="0" bottom="0" percent="0" rank="0" text="" dxfId="7374">
      <formula>NOT($AK48)</formula>
    </cfRule>
  </conditionalFormatting>
  <conditionalFormatting sqref="AD48:AF48">
    <cfRule type="cellIs" priority="787" operator="equal" aboveAverage="0" equalAverage="0" bottom="0" percent="0" rank="0" text="" dxfId="7375">
      <formula>"INVALID"</formula>
    </cfRule>
  </conditionalFormatting>
  <conditionalFormatting sqref="AR48">
    <cfRule type="cellIs" priority="788" operator="equal" aboveAverage="0" equalAverage="0" bottom="0" percent="0" rank="0" text="" dxfId="7376">
      <formula>"Not Assigned"</formula>
    </cfRule>
  </conditionalFormatting>
  <conditionalFormatting sqref="AJ48">
    <cfRule type="cellIs" priority="789" operator="equal" aboveAverage="0" equalAverage="0" bottom="0" percent="0" rank="0" text="" dxfId="7377">
      <formula>0</formula>
    </cfRule>
  </conditionalFormatting>
  <conditionalFormatting sqref="AK48">
    <cfRule type="cellIs" priority="790" operator="equal" aboveAverage="0" equalAverage="0" bottom="0" percent="0" rank="0" text="" dxfId="7378">
      <formula>0</formula>
    </cfRule>
  </conditionalFormatting>
  <conditionalFormatting sqref="AL48">
    <cfRule type="cellIs" priority="791" operator="equal" aboveAverage="0" equalAverage="0" bottom="0" percent="0" rank="0" text="" dxfId="7379">
      <formula>0</formula>
    </cfRule>
  </conditionalFormatting>
  <conditionalFormatting sqref="AM48">
    <cfRule type="cellIs" priority="792" operator="equal" aboveAverage="0" equalAverage="0" bottom="0" percent="0" rank="0" text="" dxfId="7380">
      <formula>0</formula>
    </cfRule>
  </conditionalFormatting>
  <conditionalFormatting sqref="AN48">
    <cfRule type="cellIs" priority="793" operator="equal" aboveAverage="0" equalAverage="0" bottom="0" percent="0" rank="0" text="" dxfId="7381">
      <formula>0</formula>
    </cfRule>
  </conditionalFormatting>
  <conditionalFormatting sqref="AP48">
    <cfRule type="cellIs" priority="794" operator="equal" aboveAverage="0" equalAverage="0" bottom="0" percent="0" rank="0" text="" dxfId="7382">
      <formula>"INVALID"</formula>
    </cfRule>
  </conditionalFormatting>
  <conditionalFormatting sqref="AJ48">
    <cfRule type="cellIs" priority="795" operator="equal" aboveAverage="0" equalAverage="0" bottom="0" percent="0" rank="0" text="" dxfId="7383">
      <formula>"INVALID"</formula>
    </cfRule>
  </conditionalFormatting>
  <conditionalFormatting sqref="AK48">
    <cfRule type="cellIs" priority="796" operator="equal" aboveAverage="0" equalAverage="0" bottom="0" percent="0" rank="0" text="" dxfId="7384">
      <formula>"INVALID"</formula>
    </cfRule>
  </conditionalFormatting>
  <conditionalFormatting sqref="AL48:AM48">
    <cfRule type="cellIs" priority="797" operator="equal" aboveAverage="0" equalAverage="0" bottom="0" percent="0" rank="0" text="" dxfId="7385">
      <formula>"INVALID"</formula>
    </cfRule>
  </conditionalFormatting>
  <conditionalFormatting sqref="AK48">
    <cfRule type="cellIs" priority="798" operator="equal" aboveAverage="0" equalAverage="0" bottom="0" percent="0" rank="0" text="" dxfId="7386">
      <formula>"INVALID"</formula>
    </cfRule>
  </conditionalFormatting>
  <conditionalFormatting sqref="AL48">
    <cfRule type="cellIs" priority="799" operator="equal" aboveAverage="0" equalAverage="0" bottom="0" percent="0" rank="0" text="" dxfId="7387">
      <formula>"INVALID"</formula>
    </cfRule>
  </conditionalFormatting>
  <conditionalFormatting sqref="AM48">
    <cfRule type="cellIs" priority="800" operator="equal" aboveAverage="0" equalAverage="0" bottom="0" percent="0" rank="0" text="" dxfId="7388">
      <formula>"INVALID"</formula>
    </cfRule>
  </conditionalFormatting>
  <conditionalFormatting sqref="AN48">
    <cfRule type="cellIs" priority="801" operator="equal" aboveAverage="0" equalAverage="0" bottom="0" percent="0" rank="0" text="" dxfId="7389">
      <formula>"INVALID"</formula>
    </cfRule>
  </conditionalFormatting>
  <conditionalFormatting sqref="AO48">
    <cfRule type="cellIs" priority="802" operator="equal" aboveAverage="0" equalAverage="0" bottom="0" percent="0" rank="0" text="" dxfId="7390">
      <formula>0</formula>
    </cfRule>
  </conditionalFormatting>
  <conditionalFormatting sqref="AO48">
    <cfRule type="cellIs" priority="803" operator="equal" aboveAverage="0" equalAverage="0" bottom="0" percent="0" rank="0" text="" dxfId="7391">
      <formula>"INVALID"</formula>
    </cfRule>
  </conditionalFormatting>
  <conditionalFormatting sqref="AO48">
    <cfRule type="cellIs" priority="804" operator="equal" aboveAverage="0" equalAverage="0" bottom="0" percent="0" rank="0" text="" dxfId="7392">
      <formula>"INVALID"</formula>
    </cfRule>
  </conditionalFormatting>
  <conditionalFormatting sqref="AR150">
    <cfRule type="cellIs" priority="805" operator="equal" aboveAverage="0" equalAverage="0" bottom="0" percent="0" rank="0" text="" dxfId="7393">
      <formula>"Not Assigned"</formula>
    </cfRule>
  </conditionalFormatting>
  <conditionalFormatting sqref="AP151:AP155 AD151:AF155">
    <cfRule type="cellIs" priority="806" operator="equal" aboveAverage="0" equalAverage="0" bottom="0" percent="0" rank="0" text="" dxfId="7394">
      <formula>"INVALID"</formula>
    </cfRule>
  </conditionalFormatting>
  <conditionalFormatting sqref="AR151:AR155">
    <cfRule type="cellIs" priority="807" operator="equal" aboveAverage="0" equalAverage="0" bottom="0" percent="0" rank="0" text="" dxfId="7395">
      <formula>"Not Assigned"</formula>
    </cfRule>
  </conditionalFormatting>
  <conditionalFormatting sqref="AS97 AS119:AS120">
    <cfRule type="expression" priority="808" aboveAverage="0" equalAverage="0" bottom="0" percent="0" rank="0" text="" dxfId="7396">
      <formula>EXACT(AF97, "INVALID")</formula>
    </cfRule>
  </conditionalFormatting>
  <conditionalFormatting sqref="AZ97 AZ119:AZ120">
    <cfRule type="expression" priority="809" aboveAverage="0" equalAverage="0" bottom="0" percent="0" rank="0" text="" dxfId="7397">
      <formula>AND(NOT(ISBLANK(AZ97)), EXACT(AF97, "INVALID"))</formula>
    </cfRule>
  </conditionalFormatting>
  <conditionalFormatting sqref="BA97 BA119:BA120">
    <cfRule type="expression" priority="810" aboveAverage="0" equalAverage="0" bottom="0" percent="0" rank="0" text="" dxfId="7398">
      <formula>AND(NOT(ISBLANK(BA97)), EXACT(AF97, "INVALID"))</formula>
    </cfRule>
  </conditionalFormatting>
  <conditionalFormatting sqref="AR97">
    <cfRule type="expression" priority="811" aboveAverage="0" equalAverage="0" bottom="0" percent="0" rank="0" text="" dxfId="7399">
      <formula>NOT($AL97)</formula>
    </cfRule>
  </conditionalFormatting>
  <conditionalFormatting sqref="AQ97">
    <cfRule type="expression" priority="812" aboveAverage="0" equalAverage="0" bottom="0" percent="0" rank="0" text="" dxfId="7400">
      <formula>REPLACE($AQ97,8,LEN($AQ97),"")="unused_"</formula>
    </cfRule>
  </conditionalFormatting>
  <conditionalFormatting sqref="AJ151:AJ155">
    <cfRule type="cellIs" priority="813" operator="equal" aboveAverage="0" equalAverage="0" bottom="0" percent="0" rank="0" text="" dxfId="7401">
      <formula>0</formula>
    </cfRule>
  </conditionalFormatting>
  <conditionalFormatting sqref="AK151:AK155">
    <cfRule type="cellIs" priority="814" operator="equal" aboveAverage="0" equalAverage="0" bottom="0" percent="0" rank="0" text="" dxfId="7402">
      <formula>0</formula>
    </cfRule>
  </conditionalFormatting>
  <conditionalFormatting sqref="AL151:AL155">
    <cfRule type="cellIs" priority="815" operator="equal" aboveAverage="0" equalAverage="0" bottom="0" percent="0" rank="0" text="" dxfId="7403">
      <formula>0</formula>
    </cfRule>
  </conditionalFormatting>
  <conditionalFormatting sqref="AM151:AM155">
    <cfRule type="cellIs" priority="816" operator="equal" aboveAverage="0" equalAverage="0" bottom="0" percent="0" rank="0" text="" dxfId="7404">
      <formula>0</formula>
    </cfRule>
  </conditionalFormatting>
  <conditionalFormatting sqref="AN151:AN155">
    <cfRule type="cellIs" priority="817" operator="equal" aboveAverage="0" equalAverage="0" bottom="0" percent="0" rank="0" text="" dxfId="7405">
      <formula>0</formula>
    </cfRule>
  </conditionalFormatting>
  <conditionalFormatting sqref="AQ97">
    <cfRule type="expression" priority="818" aboveAverage="0" equalAverage="0" bottom="0" percent="0" rank="0" text="" dxfId="7406">
      <formula>NOT($AJ97)</formula>
    </cfRule>
    <cfRule type="expression" priority="819" aboveAverage="0" equalAverage="0" bottom="0" percent="0" rank="0" text="" dxfId="7407">
      <formula>RIGHT($AQ97, 1)="*"</formula>
    </cfRule>
  </conditionalFormatting>
  <conditionalFormatting sqref="AS97">
    <cfRule type="expression" priority="820" aboveAverage="0" equalAverage="0" bottom="0" percent="0" rank="0" text="" dxfId="7408">
      <formula>NOT($AN97)</formula>
    </cfRule>
  </conditionalFormatting>
  <conditionalFormatting sqref="AS97">
    <cfRule type="expression" priority="821" aboveAverage="0" equalAverage="0" bottom="0" percent="0" rank="0" text="" dxfId="7409">
      <formula>NOT($AK97)</formula>
    </cfRule>
  </conditionalFormatting>
  <conditionalFormatting sqref="AD84:AF92">
    <cfRule type="cellIs" priority="822" operator="equal" aboveAverage="0" equalAverage="0" bottom="0" percent="0" rank="0" text="" dxfId="7410">
      <formula>"INVALID"</formula>
    </cfRule>
  </conditionalFormatting>
  <conditionalFormatting sqref="AO151:AO155">
    <cfRule type="cellIs" priority="823" operator="equal" aboveAverage="0" equalAverage="0" bottom="0" percent="0" rank="0" text="" dxfId="7411">
      <formula>0</formula>
    </cfRule>
  </conditionalFormatting>
  <conditionalFormatting sqref="AR84:AR92">
    <cfRule type="cellIs" priority="824" operator="equal" aboveAverage="0" equalAverage="0" bottom="0" percent="0" rank="0" text="" dxfId="7412">
      <formula>"Not Assigned"</formula>
    </cfRule>
  </conditionalFormatting>
  <conditionalFormatting sqref="AS84:AS92">
    <cfRule type="expression" priority="825" aboveAverage="0" equalAverage="0" bottom="0" percent="0" rank="0" text="" dxfId="7413">
      <formula>EXACT(AF84, "INVALID")</formula>
    </cfRule>
  </conditionalFormatting>
  <conditionalFormatting sqref="AZ84:AZ92">
    <cfRule type="expression" priority="826" aboveAverage="0" equalAverage="0" bottom="0" percent="0" rank="0" text="" dxfId="7414">
      <formula>AND(NOT(ISBLANK(AZ84)), EXACT(AF84, "INVALID"))</formula>
    </cfRule>
  </conditionalFormatting>
  <conditionalFormatting sqref="BA84:BA92">
    <cfRule type="expression" priority="827" aboveAverage="0" equalAverage="0" bottom="0" percent="0" rank="0" text="" dxfId="7415">
      <formula>AND(NOT(ISBLANK(BA84)), EXACT(AF84, "INVALID"))</formula>
    </cfRule>
  </conditionalFormatting>
  <conditionalFormatting sqref="AR84:AR92">
    <cfRule type="expression" priority="828" aboveAverage="0" equalAverage="0" bottom="0" percent="0" rank="0" text="" dxfId="7416">
      <formula>NOT($AL84)</formula>
    </cfRule>
  </conditionalFormatting>
  <conditionalFormatting sqref="AQ84:AQ92">
    <cfRule type="expression" priority="829" aboveAverage="0" equalAverage="0" bottom="0" percent="0" rank="0" text="" dxfId="7417">
      <formula>REPLACE($AQ84,8,LEN($AQ84),"")="unused_"</formula>
    </cfRule>
  </conditionalFormatting>
  <conditionalFormatting sqref="AJ84:AJ92">
    <cfRule type="cellIs" priority="830" operator="equal" aboveAverage="0" equalAverage="0" bottom="0" percent="0" rank="0" text="" dxfId="7418">
      <formula>0</formula>
    </cfRule>
  </conditionalFormatting>
  <conditionalFormatting sqref="AK84:AK92">
    <cfRule type="cellIs" priority="831" operator="equal" aboveAverage="0" equalAverage="0" bottom="0" percent="0" rank="0" text="" dxfId="7419">
      <formula>0</formula>
    </cfRule>
  </conditionalFormatting>
  <conditionalFormatting sqref="AL84:AL92">
    <cfRule type="cellIs" priority="832" operator="equal" aboveAverage="0" equalAverage="0" bottom="0" percent="0" rank="0" text="" dxfId="7420">
      <formula>0</formula>
    </cfRule>
  </conditionalFormatting>
  <conditionalFormatting sqref="AM84:AM92">
    <cfRule type="cellIs" priority="833" operator="equal" aboveAverage="0" equalAverage="0" bottom="0" percent="0" rank="0" text="" dxfId="7421">
      <formula>0</formula>
    </cfRule>
  </conditionalFormatting>
  <conditionalFormatting sqref="AN84:AN92">
    <cfRule type="cellIs" priority="834" operator="equal" aboveAverage="0" equalAverage="0" bottom="0" percent="0" rank="0" text="" dxfId="7422">
      <formula>0</formula>
    </cfRule>
  </conditionalFormatting>
  <conditionalFormatting sqref="AP84:AP92">
    <cfRule type="cellIs" priority="835" operator="equal" aboveAverage="0" equalAverage="0" bottom="0" percent="0" rank="0" text="" dxfId="7423">
      <formula>"INVALID"</formula>
    </cfRule>
  </conditionalFormatting>
  <conditionalFormatting sqref="AJ84:AJ92">
    <cfRule type="cellIs" priority="836" operator="equal" aboveAverage="0" equalAverage="0" bottom="0" percent="0" rank="0" text="" dxfId="7424">
      <formula>"INVALID"</formula>
    </cfRule>
  </conditionalFormatting>
  <conditionalFormatting sqref="AK84:AK92">
    <cfRule type="cellIs" priority="837" operator="equal" aboveAverage="0" equalAverage="0" bottom="0" percent="0" rank="0" text="" dxfId="7425">
      <formula>"INVALID"</formula>
    </cfRule>
  </conditionalFormatting>
  <conditionalFormatting sqref="AL84:AM92">
    <cfRule type="cellIs" priority="838" operator="equal" aboveAverage="0" equalAverage="0" bottom="0" percent="0" rank="0" text="" dxfId="7426">
      <formula>"INVALID"</formula>
    </cfRule>
  </conditionalFormatting>
  <conditionalFormatting sqref="AK84:AK92">
    <cfRule type="cellIs" priority="839" operator="equal" aboveAverage="0" equalAverage="0" bottom="0" percent="0" rank="0" text="" dxfId="7427">
      <formula>"INVALID"</formula>
    </cfRule>
  </conditionalFormatting>
  <conditionalFormatting sqref="AL84:AL92">
    <cfRule type="cellIs" priority="840" operator="equal" aboveAverage="0" equalAverage="0" bottom="0" percent="0" rank="0" text="" dxfId="7428">
      <formula>"INVALID"</formula>
    </cfRule>
  </conditionalFormatting>
  <conditionalFormatting sqref="AM84:AM92">
    <cfRule type="cellIs" priority="841" operator="equal" aboveAverage="0" equalAverage="0" bottom="0" percent="0" rank="0" text="" dxfId="7429">
      <formula>"INVALID"</formula>
    </cfRule>
  </conditionalFormatting>
  <conditionalFormatting sqref="AN84:AN92">
    <cfRule type="cellIs" priority="842" operator="equal" aboveAverage="0" equalAverage="0" bottom="0" percent="0" rank="0" text="" dxfId="7430">
      <formula>"INVALID"</formula>
    </cfRule>
  </conditionalFormatting>
  <conditionalFormatting sqref="AQ84:AQ92">
    <cfRule type="expression" priority="843" aboveAverage="0" equalAverage="0" bottom="0" percent="0" rank="0" text="" dxfId="7431">
      <formula>NOT($AJ84)</formula>
    </cfRule>
    <cfRule type="expression" priority="844" aboveAverage="0" equalAverage="0" bottom="0" percent="0" rank="0" text="" dxfId="7432">
      <formula>RIGHT($AQ84, 1)="*"</formula>
    </cfRule>
  </conditionalFormatting>
  <conditionalFormatting sqref="AZ84:BA92">
    <cfRule type="expression" priority="845" aboveAverage="0" equalAverage="0" bottom="0" percent="0" rank="0" text="" dxfId="7433">
      <formula>NOT($AN84)</formula>
    </cfRule>
  </conditionalFormatting>
  <conditionalFormatting sqref="AS84:AS92">
    <cfRule type="expression" priority="846" aboveAverage="0" equalAverage="0" bottom="0" percent="0" rank="0" text="" dxfId="7434">
      <formula>NOT($AK84)</formula>
    </cfRule>
  </conditionalFormatting>
  <conditionalFormatting sqref="AO84:AO92">
    <cfRule type="cellIs" priority="847" operator="equal" aboveAverage="0" equalAverage="0" bottom="0" percent="0" rank="0" text="" dxfId="7435">
      <formula>0</formula>
    </cfRule>
  </conditionalFormatting>
  <conditionalFormatting sqref="AO84:AO92">
    <cfRule type="cellIs" priority="848" operator="equal" aboveAverage="0" equalAverage="0" bottom="0" percent="0" rank="0" text="" dxfId="7436">
      <formula>"INVALID"</formula>
    </cfRule>
  </conditionalFormatting>
  <conditionalFormatting sqref="AO84:AO92">
    <cfRule type="cellIs" priority="849" operator="equal" aboveAverage="0" equalAverage="0" bottom="0" percent="0" rank="0" text="" dxfId="7437">
      <formula>"INVALID"</formula>
    </cfRule>
  </conditionalFormatting>
  <conditionalFormatting sqref="AD93:AF95 AD97:AF97">
    <cfRule type="cellIs" priority="850" operator="equal" aboveAverage="0" equalAverage="0" bottom="0" percent="0" rank="0" text="" dxfId="7438">
      <formula>"INVALID"</formula>
    </cfRule>
  </conditionalFormatting>
  <conditionalFormatting sqref="AR93:AR95 AR97">
    <cfRule type="cellIs" priority="851" operator="equal" aboveAverage="0" equalAverage="0" bottom="0" percent="0" rank="0" text="" dxfId="7439">
      <formula>"Not Assigned"</formula>
    </cfRule>
  </conditionalFormatting>
  <conditionalFormatting sqref="AS93:AS95">
    <cfRule type="expression" priority="852" aboveAverage="0" equalAverage="0" bottom="0" percent="0" rank="0" text="" dxfId="7440">
      <formula>EXACT(AF93, "INVALID")</formula>
    </cfRule>
  </conditionalFormatting>
  <conditionalFormatting sqref="AZ93:AZ95">
    <cfRule type="expression" priority="853" aboveAverage="0" equalAverage="0" bottom="0" percent="0" rank="0" text="" dxfId="7441">
      <formula>AND(NOT(ISBLANK(AZ93)), EXACT(AF93, "INVALID"))</formula>
    </cfRule>
  </conditionalFormatting>
  <conditionalFormatting sqref="BA93:BA95">
    <cfRule type="expression" priority="854" aboveAverage="0" equalAverage="0" bottom="0" percent="0" rank="0" text="" dxfId="7442">
      <formula>AND(NOT(ISBLANK(BA93)), EXACT(AF93, "INVALID"))</formula>
    </cfRule>
  </conditionalFormatting>
  <conditionalFormatting sqref="AR93:AR95">
    <cfRule type="expression" priority="855" aboveAverage="0" equalAverage="0" bottom="0" percent="0" rank="0" text="" dxfId="7443">
      <formula>NOT($AL93)</formula>
    </cfRule>
  </conditionalFormatting>
  <conditionalFormatting sqref="AQ93:AQ95">
    <cfRule type="expression" priority="856" aboveAverage="0" equalAverage="0" bottom="0" percent="0" rank="0" text="" dxfId="7444">
      <formula>REPLACE($AQ93,8,LEN($AQ93),"")="unused_"</formula>
    </cfRule>
  </conditionalFormatting>
  <conditionalFormatting sqref="AJ93:AJ95 AJ97">
    <cfRule type="cellIs" priority="857" operator="equal" aboveAverage="0" equalAverage="0" bottom="0" percent="0" rank="0" text="" dxfId="7445">
      <formula>0</formula>
    </cfRule>
  </conditionalFormatting>
  <conditionalFormatting sqref="AK93:AK95 AK97">
    <cfRule type="cellIs" priority="858" operator="equal" aboveAverage="0" equalAverage="0" bottom="0" percent="0" rank="0" text="" dxfId="7446">
      <formula>0</formula>
    </cfRule>
  </conditionalFormatting>
  <conditionalFormatting sqref="AL93:AL95 AL97">
    <cfRule type="cellIs" priority="859" operator="equal" aboveAverage="0" equalAverage="0" bottom="0" percent="0" rank="0" text="" dxfId="7447">
      <formula>0</formula>
    </cfRule>
  </conditionalFormatting>
  <conditionalFormatting sqref="AM93:AM95 AM97">
    <cfRule type="cellIs" priority="860" operator="equal" aboveAverage="0" equalAverage="0" bottom="0" percent="0" rank="0" text="" dxfId="7448">
      <formula>0</formula>
    </cfRule>
  </conditionalFormatting>
  <conditionalFormatting sqref="AN93:AN95 AN97">
    <cfRule type="cellIs" priority="861" operator="equal" aboveAverage="0" equalAverage="0" bottom="0" percent="0" rank="0" text="" dxfId="7449">
      <formula>0</formula>
    </cfRule>
  </conditionalFormatting>
  <conditionalFormatting sqref="AP93:AP95 AP97">
    <cfRule type="cellIs" priority="862" operator="equal" aboveAverage="0" equalAverage="0" bottom="0" percent="0" rank="0" text="" dxfId="7450">
      <formula>"INVALID"</formula>
    </cfRule>
  </conditionalFormatting>
  <conditionalFormatting sqref="AJ93:AJ95 AJ97">
    <cfRule type="cellIs" priority="863" operator="equal" aboveAverage="0" equalAverage="0" bottom="0" percent="0" rank="0" text="" dxfId="7451">
      <formula>"INVALID"</formula>
    </cfRule>
  </conditionalFormatting>
  <conditionalFormatting sqref="AK93:AK95 AK97">
    <cfRule type="cellIs" priority="864" operator="equal" aboveAverage="0" equalAverage="0" bottom="0" percent="0" rank="0" text="" dxfId="7452">
      <formula>"INVALID"</formula>
    </cfRule>
  </conditionalFormatting>
  <conditionalFormatting sqref="AL93:AM95 AL97:AM97">
    <cfRule type="cellIs" priority="865" operator="equal" aboveAverage="0" equalAverage="0" bottom="0" percent="0" rank="0" text="" dxfId="7453">
      <formula>"INVALID"</formula>
    </cfRule>
  </conditionalFormatting>
  <conditionalFormatting sqref="AK93:AK95 AK97">
    <cfRule type="cellIs" priority="866" operator="equal" aboveAverage="0" equalAverage="0" bottom="0" percent="0" rank="0" text="" dxfId="7454">
      <formula>"INVALID"</formula>
    </cfRule>
  </conditionalFormatting>
  <conditionalFormatting sqref="AL93:AL95 AL97">
    <cfRule type="cellIs" priority="867" operator="equal" aboveAverage="0" equalAverage="0" bottom="0" percent="0" rank="0" text="" dxfId="7455">
      <formula>"INVALID"</formula>
    </cfRule>
  </conditionalFormatting>
  <conditionalFormatting sqref="AM93:AM95 AM97">
    <cfRule type="cellIs" priority="868" operator="equal" aboveAverage="0" equalAverage="0" bottom="0" percent="0" rank="0" text="" dxfId="7456">
      <formula>"INVALID"</formula>
    </cfRule>
  </conditionalFormatting>
  <conditionalFormatting sqref="AN93:AN95 AN97">
    <cfRule type="cellIs" priority="869" operator="equal" aboveAverage="0" equalAverage="0" bottom="0" percent="0" rank="0" text="" dxfId="7457">
      <formula>"INVALID"</formula>
    </cfRule>
  </conditionalFormatting>
  <conditionalFormatting sqref="AQ93:AQ95">
    <cfRule type="expression" priority="870" aboveAverage="0" equalAverage="0" bottom="0" percent="0" rank="0" text="" dxfId="7458">
      <formula>NOT($AJ93)</formula>
    </cfRule>
    <cfRule type="expression" priority="871" aboveAverage="0" equalAverage="0" bottom="0" percent="0" rank="0" text="" dxfId="7459">
      <formula>RIGHT($AQ93, 1)="*"</formula>
    </cfRule>
  </conditionalFormatting>
  <conditionalFormatting sqref="AZ93:BA95">
    <cfRule type="expression" priority="872" aboveAverage="0" equalAverage="0" bottom="0" percent="0" rank="0" text="" dxfId="7460">
      <formula>NOT($AN93)</formula>
    </cfRule>
  </conditionalFormatting>
  <conditionalFormatting sqref="AS93:AS95">
    <cfRule type="expression" priority="873" aboveAverage="0" equalAverage="0" bottom="0" percent="0" rank="0" text="" dxfId="7461">
      <formula>NOT($AK93)</formula>
    </cfRule>
  </conditionalFormatting>
  <conditionalFormatting sqref="AO93:AO95 AO97">
    <cfRule type="cellIs" priority="874" operator="equal" aboveAverage="0" equalAverage="0" bottom="0" percent="0" rank="0" text="" dxfId="7462">
      <formula>0</formula>
    </cfRule>
  </conditionalFormatting>
  <conditionalFormatting sqref="AO93:AO95 AO97">
    <cfRule type="cellIs" priority="875" operator="equal" aboveAverage="0" equalAverage="0" bottom="0" percent="0" rank="0" text="" dxfId="7463">
      <formula>"INVALID"</formula>
    </cfRule>
  </conditionalFormatting>
  <conditionalFormatting sqref="AO93:AO95 AO97">
    <cfRule type="cellIs" priority="876" operator="equal" aboveAverage="0" equalAverage="0" bottom="0" percent="0" rank="0" text="" dxfId="7464">
      <formula>"INVALID"</formula>
    </cfRule>
  </conditionalFormatting>
  <conditionalFormatting sqref="AD96:AF96">
    <cfRule type="cellIs" priority="877" operator="equal" aboveAverage="0" equalAverage="0" bottom="0" percent="0" rank="0" text="" dxfId="7465">
      <formula>"INVALID"</formula>
    </cfRule>
  </conditionalFormatting>
  <conditionalFormatting sqref="AR96">
    <cfRule type="cellIs" priority="878" operator="equal" aboveAverage="0" equalAverage="0" bottom="0" percent="0" rank="0" text="" dxfId="7466">
      <formula>"Not Assigned"</formula>
    </cfRule>
  </conditionalFormatting>
  <conditionalFormatting sqref="AS96">
    <cfRule type="expression" priority="879" aboveAverage="0" equalAverage="0" bottom="0" percent="0" rank="0" text="" dxfId="7467">
      <formula>EXACT(AF96, "INVALID")</formula>
    </cfRule>
  </conditionalFormatting>
  <conditionalFormatting sqref="AZ96">
    <cfRule type="expression" priority="880" aboveAverage="0" equalAverage="0" bottom="0" percent="0" rank="0" text="" dxfId="7468">
      <formula>AND(NOT(ISBLANK(AZ96)), EXACT(AF96, "INVALID"))</formula>
    </cfRule>
  </conditionalFormatting>
  <conditionalFormatting sqref="BA96">
    <cfRule type="expression" priority="881" aboveAverage="0" equalAverage="0" bottom="0" percent="0" rank="0" text="" dxfId="7469">
      <formula>AND(NOT(ISBLANK(BA96)), EXACT(AF96, "INVALID"))</formula>
    </cfRule>
  </conditionalFormatting>
  <conditionalFormatting sqref="AR96">
    <cfRule type="expression" priority="882" aboveAverage="0" equalAverage="0" bottom="0" percent="0" rank="0" text="" dxfId="7470">
      <formula>NOT($AL96)</formula>
    </cfRule>
  </conditionalFormatting>
  <conditionalFormatting sqref="AQ96">
    <cfRule type="expression" priority="883" aboveAverage="0" equalAverage="0" bottom="0" percent="0" rank="0" text="" dxfId="7471">
      <formula>REPLACE($AQ96,8,LEN($AQ96),"")="unused_"</formula>
    </cfRule>
  </conditionalFormatting>
  <conditionalFormatting sqref="AJ96">
    <cfRule type="cellIs" priority="884" operator="equal" aboveAverage="0" equalAverage="0" bottom="0" percent="0" rank="0" text="" dxfId="7472">
      <formula>0</formula>
    </cfRule>
  </conditionalFormatting>
  <conditionalFormatting sqref="AK96">
    <cfRule type="cellIs" priority="885" operator="equal" aboveAverage="0" equalAverage="0" bottom="0" percent="0" rank="0" text="" dxfId="7473">
      <formula>0</formula>
    </cfRule>
  </conditionalFormatting>
  <conditionalFormatting sqref="AL96">
    <cfRule type="cellIs" priority="886" operator="equal" aboveAverage="0" equalAverage="0" bottom="0" percent="0" rank="0" text="" dxfId="7474">
      <formula>0</formula>
    </cfRule>
  </conditionalFormatting>
  <conditionalFormatting sqref="AM96">
    <cfRule type="cellIs" priority="887" operator="equal" aboveAverage="0" equalAverage="0" bottom="0" percent="0" rank="0" text="" dxfId="7475">
      <formula>0</formula>
    </cfRule>
  </conditionalFormatting>
  <conditionalFormatting sqref="AN96">
    <cfRule type="cellIs" priority="888" operator="equal" aboveAverage="0" equalAverage="0" bottom="0" percent="0" rank="0" text="" dxfId="7476">
      <formula>0</formula>
    </cfRule>
  </conditionalFormatting>
  <conditionalFormatting sqref="AP96">
    <cfRule type="cellIs" priority="889" operator="equal" aboveAverage="0" equalAverage="0" bottom="0" percent="0" rank="0" text="" dxfId="7477">
      <formula>"INVALID"</formula>
    </cfRule>
  </conditionalFormatting>
  <conditionalFormatting sqref="AJ96">
    <cfRule type="cellIs" priority="890" operator="equal" aboveAverage="0" equalAverage="0" bottom="0" percent="0" rank="0" text="" dxfId="7478">
      <formula>"INVALID"</formula>
    </cfRule>
  </conditionalFormatting>
  <conditionalFormatting sqref="AK96">
    <cfRule type="cellIs" priority="891" operator="equal" aboveAverage="0" equalAverage="0" bottom="0" percent="0" rank="0" text="" dxfId="7479">
      <formula>"INVALID"</formula>
    </cfRule>
  </conditionalFormatting>
  <conditionalFormatting sqref="AL96:AM96">
    <cfRule type="cellIs" priority="892" operator="equal" aboveAverage="0" equalAverage="0" bottom="0" percent="0" rank="0" text="" dxfId="7480">
      <formula>"INVALID"</formula>
    </cfRule>
  </conditionalFormatting>
  <conditionalFormatting sqref="AK96">
    <cfRule type="cellIs" priority="893" operator="equal" aboveAverage="0" equalAverage="0" bottom="0" percent="0" rank="0" text="" dxfId="7481">
      <formula>"INVALID"</formula>
    </cfRule>
  </conditionalFormatting>
  <conditionalFormatting sqref="AL96">
    <cfRule type="cellIs" priority="894" operator="equal" aboveAverage="0" equalAverage="0" bottom="0" percent="0" rank="0" text="" dxfId="7482">
      <formula>"INVALID"</formula>
    </cfRule>
  </conditionalFormatting>
  <conditionalFormatting sqref="AM96">
    <cfRule type="cellIs" priority="895" operator="equal" aboveAverage="0" equalAverage="0" bottom="0" percent="0" rank="0" text="" dxfId="7483">
      <formula>"INVALID"</formula>
    </cfRule>
  </conditionalFormatting>
  <conditionalFormatting sqref="AN96">
    <cfRule type="cellIs" priority="896" operator="equal" aboveAverage="0" equalAverage="0" bottom="0" percent="0" rank="0" text="" dxfId="7484">
      <formula>"INVALID"</formula>
    </cfRule>
  </conditionalFormatting>
  <conditionalFormatting sqref="AQ96">
    <cfRule type="expression" priority="897" aboveAverage="0" equalAverage="0" bottom="0" percent="0" rank="0" text="" dxfId="7485">
      <formula>NOT($AJ96)</formula>
    </cfRule>
    <cfRule type="expression" priority="898" aboveAverage="0" equalAverage="0" bottom="0" percent="0" rank="0" text="" dxfId="7486">
      <formula>RIGHT($AQ96, 1)="*"</formula>
    </cfRule>
  </conditionalFormatting>
  <conditionalFormatting sqref="AS96">
    <cfRule type="expression" priority="899" aboveAverage="0" equalAverage="0" bottom="0" percent="0" rank="0" text="" dxfId="7487">
      <formula>NOT($AN96)</formula>
    </cfRule>
  </conditionalFormatting>
  <conditionalFormatting sqref="AS96">
    <cfRule type="expression" priority="900" aboveAverage="0" equalAverage="0" bottom="0" percent="0" rank="0" text="" dxfId="7488">
      <formula>NOT($AK96)</formula>
    </cfRule>
  </conditionalFormatting>
  <conditionalFormatting sqref="AO96">
    <cfRule type="cellIs" priority="901" operator="equal" aboveAverage="0" equalAverage="0" bottom="0" percent="0" rank="0" text="" dxfId="7489">
      <formula>0</formula>
    </cfRule>
  </conditionalFormatting>
  <conditionalFormatting sqref="AO96">
    <cfRule type="cellIs" priority="902" operator="equal" aboveAverage="0" equalAverage="0" bottom="0" percent="0" rank="0" text="" dxfId="7490">
      <formula>"INVALID"</formula>
    </cfRule>
  </conditionalFormatting>
  <conditionalFormatting sqref="AO96">
    <cfRule type="cellIs" priority="903" operator="equal" aboveAverage="0" equalAverage="0" bottom="0" percent="0" rank="0" text="" dxfId="7491">
      <formula>"INVALID"</formula>
    </cfRule>
  </conditionalFormatting>
  <conditionalFormatting sqref="AP156 AD156:AF156 AD159:AF170 AP159:AP170">
    <cfRule type="cellIs" priority="904" operator="equal" aboveAverage="0" equalAverage="0" bottom="0" percent="0" rank="0" text="" dxfId="7492">
      <formula>"INVALID"</formula>
    </cfRule>
  </conditionalFormatting>
  <conditionalFormatting sqref="AR156 AR158:AR170">
    <cfRule type="cellIs" priority="905" operator="equal" aboveAverage="0" equalAverage="0" bottom="0" percent="0" rank="0" text="" dxfId="7493">
      <formula>"Not Assigned"</formula>
    </cfRule>
  </conditionalFormatting>
  <conditionalFormatting sqref="AJ156 AJ159:AJ170">
    <cfRule type="cellIs" priority="906" operator="equal" aboveAverage="0" equalAverage="0" bottom="0" percent="0" rank="0" text="" dxfId="7494">
      <formula>0</formula>
    </cfRule>
  </conditionalFormatting>
  <conditionalFormatting sqref="AK156 AK159:AK170">
    <cfRule type="cellIs" priority="907" operator="equal" aboveAverage="0" equalAverage="0" bottom="0" percent="0" rank="0" text="" dxfId="7495">
      <formula>0</formula>
    </cfRule>
  </conditionalFormatting>
  <conditionalFormatting sqref="AL156 AL159:AL170">
    <cfRule type="cellIs" priority="908" operator="equal" aboveAverage="0" equalAverage="0" bottom="0" percent="0" rank="0" text="" dxfId="7496">
      <formula>0</formula>
    </cfRule>
  </conditionalFormatting>
  <conditionalFormatting sqref="AN156 AN159:AN170">
    <cfRule type="cellIs" priority="909" operator="equal" aboveAverage="0" equalAverage="0" bottom="0" percent="0" rank="0" text="" dxfId="7497">
      <formula>0</formula>
    </cfRule>
  </conditionalFormatting>
  <conditionalFormatting sqref="AO156 AO159:AO170">
    <cfRule type="cellIs" priority="910" operator="equal" aboveAverage="0" equalAverage="0" bottom="0" percent="0" rank="0" text="" dxfId="7498">
      <formula>0</formula>
    </cfRule>
  </conditionalFormatting>
  <conditionalFormatting sqref="AT90">
    <cfRule type="expression" priority="911" aboveAverage="0" equalAverage="0" bottom="0" percent="0" rank="0" text="" dxfId="7499">
      <formula>NOT($AM90)</formula>
    </cfRule>
  </conditionalFormatting>
  <conditionalFormatting sqref="AT92:AT93">
    <cfRule type="expression" priority="912" aboveAverage="0" equalAverage="0" bottom="0" percent="0" rank="0" text="" dxfId="7500">
      <formula>NOT($AM91)</formula>
    </cfRule>
  </conditionalFormatting>
  <conditionalFormatting sqref="AX84:AX97">
    <cfRule type="expression" priority="913" aboveAverage="0" equalAverage="0" bottom="0" percent="0" rank="0" text="" dxfId="7501">
      <formula>NOT($AO84)</formula>
    </cfRule>
  </conditionalFormatting>
  <conditionalFormatting sqref="AT154">
    <cfRule type="expression" priority="914" aboveAverage="0" equalAverage="0" bottom="0" percent="0" rank="0" text="" dxfId="7502">
      <formula>NOT($AM154)</formula>
    </cfRule>
  </conditionalFormatting>
  <conditionalFormatting sqref="AY151">
    <cfRule type="expression" priority="915" aboveAverage="0" equalAverage="0" bottom="0" percent="0" rank="0" text="" dxfId="7503">
      <formula>NOT($AO151)</formula>
    </cfRule>
  </conditionalFormatting>
  <conditionalFormatting sqref="AD110:AF118">
    <cfRule type="cellIs" priority="916" operator="equal" aboveAverage="0" equalAverage="0" bottom="0" percent="0" rank="0" text="" dxfId="7504">
      <formula>"INVALID"</formula>
    </cfRule>
  </conditionalFormatting>
  <conditionalFormatting sqref="AR110:AR118">
    <cfRule type="cellIs" priority="917" operator="equal" aboveAverage="0" equalAverage="0" bottom="0" percent="0" rank="0" text="" dxfId="7505">
      <formula>"Not Assigned"</formula>
    </cfRule>
  </conditionalFormatting>
  <conditionalFormatting sqref="AS110:AS118">
    <cfRule type="expression" priority="918" aboveAverage="0" equalAverage="0" bottom="0" percent="0" rank="0" text="" dxfId="7506">
      <formula>EXACT(AF110, "INVALID")</formula>
    </cfRule>
  </conditionalFormatting>
  <conditionalFormatting sqref="AZ110:AZ118">
    <cfRule type="expression" priority="919" aboveAverage="0" equalAverage="0" bottom="0" percent="0" rank="0" text="" dxfId="7507">
      <formula>AND(NOT(ISBLANK(AZ110)), EXACT(AF110, "INVALID"))</formula>
    </cfRule>
  </conditionalFormatting>
  <conditionalFormatting sqref="BA110:BA118">
    <cfRule type="expression" priority="920" aboveAverage="0" equalAverage="0" bottom="0" percent="0" rank="0" text="" dxfId="7508">
      <formula>AND(NOT(ISBLANK(BA110)), EXACT(AF110, "INVALID"))</formula>
    </cfRule>
  </conditionalFormatting>
  <conditionalFormatting sqref="AR110:AR118">
    <cfRule type="expression" priority="921" aboveAverage="0" equalAverage="0" bottom="0" percent="0" rank="0" text="" dxfId="7509">
      <formula>NOT($AL110)</formula>
    </cfRule>
  </conditionalFormatting>
  <conditionalFormatting sqref="AQ110:AQ118">
    <cfRule type="expression" priority="922" aboveAverage="0" equalAverage="0" bottom="0" percent="0" rank="0" text="" dxfId="7510">
      <formula>REPLACE($AQ110,8,LEN($AQ110),"")="unused_"</formula>
    </cfRule>
  </conditionalFormatting>
  <conditionalFormatting sqref="AJ110:AJ118">
    <cfRule type="cellIs" priority="923" operator="equal" aboveAverage="0" equalAverage="0" bottom="0" percent="0" rank="0" text="" dxfId="7511">
      <formula>0</formula>
    </cfRule>
  </conditionalFormatting>
  <conditionalFormatting sqref="AK110:AK118">
    <cfRule type="cellIs" priority="924" operator="equal" aboveAverage="0" equalAverage="0" bottom="0" percent="0" rank="0" text="" dxfId="7512">
      <formula>0</formula>
    </cfRule>
  </conditionalFormatting>
  <conditionalFormatting sqref="AL110:AL118">
    <cfRule type="cellIs" priority="925" operator="equal" aboveAverage="0" equalAverage="0" bottom="0" percent="0" rank="0" text="" dxfId="7513">
      <formula>0</formula>
    </cfRule>
  </conditionalFormatting>
  <conditionalFormatting sqref="AM110:AM118">
    <cfRule type="cellIs" priority="926" operator="equal" aboveAverage="0" equalAverage="0" bottom="0" percent="0" rank="0" text="" dxfId="7514">
      <formula>0</formula>
    </cfRule>
  </conditionalFormatting>
  <conditionalFormatting sqref="AN110:AN118">
    <cfRule type="cellIs" priority="927" operator="equal" aboveAverage="0" equalAverage="0" bottom="0" percent="0" rank="0" text="" dxfId="7515">
      <formula>0</formula>
    </cfRule>
  </conditionalFormatting>
  <conditionalFormatting sqref="AP110:AP118">
    <cfRule type="cellIs" priority="928" operator="equal" aboveAverage="0" equalAverage="0" bottom="0" percent="0" rank="0" text="" dxfId="7516">
      <formula>"INVALID"</formula>
    </cfRule>
  </conditionalFormatting>
  <conditionalFormatting sqref="AJ110:AJ118">
    <cfRule type="cellIs" priority="929" operator="equal" aboveAverage="0" equalAverage="0" bottom="0" percent="0" rank="0" text="" dxfId="7517">
      <formula>"INVALID"</formula>
    </cfRule>
  </conditionalFormatting>
  <conditionalFormatting sqref="AK110:AK118">
    <cfRule type="cellIs" priority="930" operator="equal" aboveAverage="0" equalAverage="0" bottom="0" percent="0" rank="0" text="" dxfId="7518">
      <formula>"INVALID"</formula>
    </cfRule>
  </conditionalFormatting>
  <conditionalFormatting sqref="AL110:AM118">
    <cfRule type="cellIs" priority="931" operator="equal" aboveAverage="0" equalAverage="0" bottom="0" percent="0" rank="0" text="" dxfId="7519">
      <formula>"INVALID"</formula>
    </cfRule>
  </conditionalFormatting>
  <conditionalFormatting sqref="AK110:AK118">
    <cfRule type="cellIs" priority="932" operator="equal" aboveAverage="0" equalAverage="0" bottom="0" percent="0" rank="0" text="" dxfId="7520">
      <formula>"INVALID"</formula>
    </cfRule>
  </conditionalFormatting>
  <conditionalFormatting sqref="AL110:AL118">
    <cfRule type="cellIs" priority="933" operator="equal" aboveAverage="0" equalAverage="0" bottom="0" percent="0" rank="0" text="" dxfId="7521">
      <formula>"INVALID"</formula>
    </cfRule>
  </conditionalFormatting>
  <conditionalFormatting sqref="AM110:AM118">
    <cfRule type="cellIs" priority="934" operator="equal" aboveAverage="0" equalAverage="0" bottom="0" percent="0" rank="0" text="" dxfId="7522">
      <formula>"INVALID"</formula>
    </cfRule>
  </conditionalFormatting>
  <conditionalFormatting sqref="AN110:AN118">
    <cfRule type="cellIs" priority="935" operator="equal" aboveAverage="0" equalAverage="0" bottom="0" percent="0" rank="0" text="" dxfId="7523">
      <formula>"INVALID"</formula>
    </cfRule>
  </conditionalFormatting>
  <conditionalFormatting sqref="AQ110:AQ118">
    <cfRule type="expression" priority="936" aboveAverage="0" equalAverage="0" bottom="0" percent="0" rank="0" text="" dxfId="7524">
      <formula>NOT($AJ110)</formula>
    </cfRule>
    <cfRule type="expression" priority="937" aboveAverage="0" equalAverage="0" bottom="0" percent="0" rank="0" text="" dxfId="7525">
      <formula>RIGHT($AQ110, 1)="*"</formula>
    </cfRule>
  </conditionalFormatting>
  <conditionalFormatting sqref="AZ110:BA118">
    <cfRule type="expression" priority="938" aboveAverage="0" equalAverage="0" bottom="0" percent="0" rank="0" text="" dxfId="7526">
      <formula>NOT($AN110)</formula>
    </cfRule>
  </conditionalFormatting>
  <conditionalFormatting sqref="AS110:AS118">
    <cfRule type="expression" priority="939" aboveAverage="0" equalAverage="0" bottom="0" percent="0" rank="0" text="" dxfId="7527">
      <formula>NOT($AK110)</formula>
    </cfRule>
  </conditionalFormatting>
  <conditionalFormatting sqref="AO110:AO118">
    <cfRule type="cellIs" priority="940" operator="equal" aboveAverage="0" equalAverage="0" bottom="0" percent="0" rank="0" text="" dxfId="7528">
      <formula>0</formula>
    </cfRule>
  </conditionalFormatting>
  <conditionalFormatting sqref="AO110:AO118">
    <cfRule type="cellIs" priority="941" operator="equal" aboveAverage="0" equalAverage="0" bottom="0" percent="0" rank="0" text="" dxfId="7529">
      <formula>"INVALID"</formula>
    </cfRule>
  </conditionalFormatting>
  <conditionalFormatting sqref="AO110:AO118">
    <cfRule type="cellIs" priority="942" operator="equal" aboveAverage="0" equalAverage="0" bottom="0" percent="0" rank="0" text="" dxfId="7530">
      <formula>"INVALID"</formula>
    </cfRule>
  </conditionalFormatting>
  <conditionalFormatting sqref="AD119:AF120">
    <cfRule type="cellIs" priority="943" operator="equal" aboveAverage="0" equalAverage="0" bottom="0" percent="0" rank="0" text="" dxfId="7531">
      <formula>"INVALID"</formula>
    </cfRule>
  </conditionalFormatting>
  <conditionalFormatting sqref="AR119:AR120">
    <cfRule type="cellIs" priority="944" operator="equal" aboveAverage="0" equalAverage="0" bottom="0" percent="0" rank="0" text="" dxfId="7532">
      <formula>"Not Assigned"</formula>
    </cfRule>
  </conditionalFormatting>
  <conditionalFormatting sqref="AJ119:AJ120">
    <cfRule type="cellIs" priority="945" operator="equal" aboveAverage="0" equalAverage="0" bottom="0" percent="0" rank="0" text="" dxfId="7533">
      <formula>0</formula>
    </cfRule>
  </conditionalFormatting>
  <conditionalFormatting sqref="AK119:AK120">
    <cfRule type="cellIs" priority="946" operator="equal" aboveAverage="0" equalAverage="0" bottom="0" percent="0" rank="0" text="" dxfId="7534">
      <formula>0</formula>
    </cfRule>
  </conditionalFormatting>
  <conditionalFormatting sqref="AL119:AL120">
    <cfRule type="cellIs" priority="947" operator="equal" aboveAverage="0" equalAverage="0" bottom="0" percent="0" rank="0" text="" dxfId="7535">
      <formula>0</formula>
    </cfRule>
  </conditionalFormatting>
  <conditionalFormatting sqref="AM119:AM120">
    <cfRule type="cellIs" priority="948" operator="equal" aboveAverage="0" equalAverage="0" bottom="0" percent="0" rank="0" text="" dxfId="7536">
      <formula>0</formula>
    </cfRule>
  </conditionalFormatting>
  <conditionalFormatting sqref="AN119:AN120">
    <cfRule type="cellIs" priority="949" operator="equal" aboveAverage="0" equalAverage="0" bottom="0" percent="0" rank="0" text="" dxfId="7537">
      <formula>0</formula>
    </cfRule>
  </conditionalFormatting>
  <conditionalFormatting sqref="AP119:AP120">
    <cfRule type="cellIs" priority="950" operator="equal" aboveAverage="0" equalAverage="0" bottom="0" percent="0" rank="0" text="" dxfId="7538">
      <formula>"INVALID"</formula>
    </cfRule>
  </conditionalFormatting>
  <conditionalFormatting sqref="AJ119:AJ120">
    <cfRule type="cellIs" priority="951" operator="equal" aboveAverage="0" equalAverage="0" bottom="0" percent="0" rank="0" text="" dxfId="7539">
      <formula>"INVALID"</formula>
    </cfRule>
  </conditionalFormatting>
  <conditionalFormatting sqref="AK119:AK120">
    <cfRule type="cellIs" priority="952" operator="equal" aboveAverage="0" equalAverage="0" bottom="0" percent="0" rank="0" text="" dxfId="7540">
      <formula>"INVALID"</formula>
    </cfRule>
  </conditionalFormatting>
  <conditionalFormatting sqref="AL119:AM120">
    <cfRule type="cellIs" priority="953" operator="equal" aboveAverage="0" equalAverage="0" bottom="0" percent="0" rank="0" text="" dxfId="7541">
      <formula>"INVALID"</formula>
    </cfRule>
  </conditionalFormatting>
  <conditionalFormatting sqref="AK119:AK120">
    <cfRule type="cellIs" priority="954" operator="equal" aboveAverage="0" equalAverage="0" bottom="0" percent="0" rank="0" text="" dxfId="7542">
      <formula>"INVALID"</formula>
    </cfRule>
  </conditionalFormatting>
  <conditionalFormatting sqref="AL119:AL120">
    <cfRule type="cellIs" priority="955" operator="equal" aboveAverage="0" equalAverage="0" bottom="0" percent="0" rank="0" text="" dxfId="7543">
      <formula>"INVALID"</formula>
    </cfRule>
  </conditionalFormatting>
  <conditionalFormatting sqref="AM119:AM120">
    <cfRule type="cellIs" priority="956" operator="equal" aboveAverage="0" equalAverage="0" bottom="0" percent="0" rank="0" text="" dxfId="7544">
      <formula>"INVALID"</formula>
    </cfRule>
  </conditionalFormatting>
  <conditionalFormatting sqref="AN119:AN120">
    <cfRule type="cellIs" priority="957" operator="equal" aboveAverage="0" equalAverage="0" bottom="0" percent="0" rank="0" text="" dxfId="7545">
      <formula>"INVALID"</formula>
    </cfRule>
  </conditionalFormatting>
  <conditionalFormatting sqref="AO119:AO120">
    <cfRule type="cellIs" priority="958" operator="equal" aboveAverage="0" equalAverage="0" bottom="0" percent="0" rank="0" text="" dxfId="7546">
      <formula>0</formula>
    </cfRule>
  </conditionalFormatting>
  <conditionalFormatting sqref="AO119:AO120">
    <cfRule type="cellIs" priority="959" operator="equal" aboveAverage="0" equalAverage="0" bottom="0" percent="0" rank="0" text="" dxfId="7547">
      <formula>"INVALID"</formula>
    </cfRule>
  </conditionalFormatting>
  <conditionalFormatting sqref="AO119:AO120">
    <cfRule type="cellIs" priority="960" operator="equal" aboveAverage="0" equalAverage="0" bottom="0" percent="0" rank="0" text="" dxfId="7548">
      <formula>"INVALID"</formula>
    </cfRule>
  </conditionalFormatting>
  <conditionalFormatting sqref="AT115:AT116">
    <cfRule type="expression" priority="961" aboveAverage="0" equalAverage="0" bottom="0" percent="0" rank="0" text="" dxfId="7549">
      <formula>NOT($AM115)</formula>
    </cfRule>
  </conditionalFormatting>
  <conditionalFormatting sqref="AT118">
    <cfRule type="expression" priority="962" aboveAverage="0" equalAverage="0" bottom="0" percent="0" rank="0" text="" dxfId="7550">
      <formula>NOT($AM117)</formula>
    </cfRule>
  </conditionalFormatting>
  <conditionalFormatting sqref="AS136:AS137">
    <cfRule type="expression" priority="963" aboveAverage="0" equalAverage="0" bottom="0" percent="0" rank="0" text="" dxfId="7551">
      <formula>EXACT(AF136, "INVALID")</formula>
    </cfRule>
  </conditionalFormatting>
  <conditionalFormatting sqref="AZ136:AZ137">
    <cfRule type="expression" priority="964" aboveAverage="0" equalAverage="0" bottom="0" percent="0" rank="0" text="" dxfId="7552">
      <formula>AND(NOT(ISBLANK(AZ136)), EXACT(AF136, "INVALID"))</formula>
    </cfRule>
  </conditionalFormatting>
  <conditionalFormatting sqref="BA136:BA137">
    <cfRule type="expression" priority="965" aboveAverage="0" equalAverage="0" bottom="0" percent="0" rank="0" text="" dxfId="7553">
      <formula>AND(NOT(ISBLANK(BA136)), EXACT(AF136, "INVALID"))</formula>
    </cfRule>
  </conditionalFormatting>
  <conditionalFormatting sqref="AR136:AR137">
    <cfRule type="expression" priority="966" aboveAverage="0" equalAverage="0" bottom="0" percent="0" rank="0" text="" dxfId="7554">
      <formula>NOT($AL136)</formula>
    </cfRule>
  </conditionalFormatting>
  <conditionalFormatting sqref="AQ136:AQ137">
    <cfRule type="expression" priority="967" aboveAverage="0" equalAverage="0" bottom="0" percent="0" rank="0" text="" dxfId="7555">
      <formula>REPLACE($AQ136,8,LEN($AQ136),"")="unused_"</formula>
    </cfRule>
  </conditionalFormatting>
  <conditionalFormatting sqref="AQ136:AQ137">
    <cfRule type="expression" priority="968" aboveAverage="0" equalAverage="0" bottom="0" percent="0" rank="0" text="" dxfId="7556">
      <formula>NOT($AJ136)</formula>
    </cfRule>
    <cfRule type="expression" priority="969" aboveAverage="0" equalAverage="0" bottom="0" percent="0" rank="0" text="" dxfId="7557">
      <formula>RIGHT($AQ136, 1)="*"</formula>
    </cfRule>
  </conditionalFormatting>
  <conditionalFormatting sqref="AS127:AS137">
    <cfRule type="expression" priority="970" aboveAverage="0" equalAverage="0" bottom="0" percent="0" rank="0" text="" dxfId="7558">
      <formula>NOT($AN127)</formula>
    </cfRule>
  </conditionalFormatting>
  <conditionalFormatting sqref="AS136:AS137">
    <cfRule type="expression" priority="971" aboveAverage="0" equalAverage="0" bottom="0" percent="0" rank="0" text="" dxfId="7559">
      <formula>NOT($AK136)</formula>
    </cfRule>
  </conditionalFormatting>
  <conditionalFormatting sqref="AX127:AX137">
    <cfRule type="expression" priority="972" aboveAverage="0" equalAverage="0" bottom="0" percent="0" rank="0" text="" dxfId="7560">
      <formula>NOT($AO127)</formula>
    </cfRule>
  </conditionalFormatting>
  <conditionalFormatting sqref="AD127:AF135">
    <cfRule type="cellIs" priority="973" operator="equal" aboveAverage="0" equalAverage="0" bottom="0" percent="0" rank="0" text="" dxfId="7561">
      <formula>"INVALID"</formula>
    </cfRule>
  </conditionalFormatting>
  <conditionalFormatting sqref="AR127:AR135">
    <cfRule type="cellIs" priority="974" operator="equal" aboveAverage="0" equalAverage="0" bottom="0" percent="0" rank="0" text="" dxfId="7562">
      <formula>"Not Assigned"</formula>
    </cfRule>
  </conditionalFormatting>
  <conditionalFormatting sqref="AS127:AS135">
    <cfRule type="expression" priority="975" aboveAverage="0" equalAverage="0" bottom="0" percent="0" rank="0" text="" dxfId="7563">
      <formula>EXACT(AF127, "INVALID")</formula>
    </cfRule>
  </conditionalFormatting>
  <conditionalFormatting sqref="AZ127:AZ135">
    <cfRule type="expression" priority="976" aboveAverage="0" equalAverage="0" bottom="0" percent="0" rank="0" text="" dxfId="7564">
      <formula>AND(NOT(ISBLANK(AZ127)), EXACT(AF127, "INVALID"))</formula>
    </cfRule>
  </conditionalFormatting>
  <conditionalFormatting sqref="BA127:BA135">
    <cfRule type="expression" priority="977" aboveAverage="0" equalAverage="0" bottom="0" percent="0" rank="0" text="" dxfId="7565">
      <formula>AND(NOT(ISBLANK(BA127)), EXACT(AF127, "INVALID"))</formula>
    </cfRule>
  </conditionalFormatting>
  <conditionalFormatting sqref="AR127:AR135">
    <cfRule type="expression" priority="978" aboveAverage="0" equalAverage="0" bottom="0" percent="0" rank="0" text="" dxfId="7566">
      <formula>NOT($AL127)</formula>
    </cfRule>
  </conditionalFormatting>
  <conditionalFormatting sqref="AQ127:AQ135">
    <cfRule type="expression" priority="979" aboveAverage="0" equalAverage="0" bottom="0" percent="0" rank="0" text="" dxfId="7567">
      <formula>REPLACE($AQ127,8,LEN($AQ127),"")="unused_"</formula>
    </cfRule>
  </conditionalFormatting>
  <conditionalFormatting sqref="AJ127:AJ135">
    <cfRule type="cellIs" priority="980" operator="equal" aboveAverage="0" equalAverage="0" bottom="0" percent="0" rank="0" text="" dxfId="7568">
      <formula>0</formula>
    </cfRule>
  </conditionalFormatting>
  <conditionalFormatting sqref="AK127:AK135">
    <cfRule type="cellIs" priority="981" operator="equal" aboveAverage="0" equalAverage="0" bottom="0" percent="0" rank="0" text="" dxfId="7569">
      <formula>0</formula>
    </cfRule>
  </conditionalFormatting>
  <conditionalFormatting sqref="AL127:AL135">
    <cfRule type="cellIs" priority="982" operator="equal" aboveAverage="0" equalAverage="0" bottom="0" percent="0" rank="0" text="" dxfId="7570">
      <formula>0</formula>
    </cfRule>
  </conditionalFormatting>
  <conditionalFormatting sqref="AM127:AM135">
    <cfRule type="cellIs" priority="983" operator="equal" aboveAverage="0" equalAverage="0" bottom="0" percent="0" rank="0" text="" dxfId="7571">
      <formula>0</formula>
    </cfRule>
  </conditionalFormatting>
  <conditionalFormatting sqref="AN127:AN135">
    <cfRule type="cellIs" priority="984" operator="equal" aboveAverage="0" equalAverage="0" bottom="0" percent="0" rank="0" text="" dxfId="7572">
      <formula>0</formula>
    </cfRule>
  </conditionalFormatting>
  <conditionalFormatting sqref="AP127:AP135">
    <cfRule type="cellIs" priority="985" operator="equal" aboveAverage="0" equalAverage="0" bottom="0" percent="0" rank="0" text="" dxfId="7573">
      <formula>"INVALID"</formula>
    </cfRule>
  </conditionalFormatting>
  <conditionalFormatting sqref="AJ127:AJ135">
    <cfRule type="cellIs" priority="986" operator="equal" aboveAverage="0" equalAverage="0" bottom="0" percent="0" rank="0" text="" dxfId="7574">
      <formula>"INVALID"</formula>
    </cfRule>
  </conditionalFormatting>
  <conditionalFormatting sqref="AK127:AK135">
    <cfRule type="cellIs" priority="987" operator="equal" aboveAverage="0" equalAverage="0" bottom="0" percent="0" rank="0" text="" dxfId="7575">
      <formula>"INVALID"</formula>
    </cfRule>
  </conditionalFormatting>
  <conditionalFormatting sqref="AL127:AM135">
    <cfRule type="cellIs" priority="988" operator="equal" aboveAverage="0" equalAverage="0" bottom="0" percent="0" rank="0" text="" dxfId="7576">
      <formula>"INVALID"</formula>
    </cfRule>
  </conditionalFormatting>
  <conditionalFormatting sqref="AK127:AK135">
    <cfRule type="cellIs" priority="989" operator="equal" aboveAverage="0" equalAverage="0" bottom="0" percent="0" rank="0" text="" dxfId="7577">
      <formula>"INVALID"</formula>
    </cfRule>
  </conditionalFormatting>
  <conditionalFormatting sqref="AL127:AL135">
    <cfRule type="cellIs" priority="990" operator="equal" aboveAverage="0" equalAverage="0" bottom="0" percent="0" rank="0" text="" dxfId="7578">
      <formula>"INVALID"</formula>
    </cfRule>
  </conditionalFormatting>
  <conditionalFormatting sqref="AM127:AM135">
    <cfRule type="cellIs" priority="991" operator="equal" aboveAverage="0" equalAverage="0" bottom="0" percent="0" rank="0" text="" dxfId="7579">
      <formula>"INVALID"</formula>
    </cfRule>
  </conditionalFormatting>
  <conditionalFormatting sqref="AN127:AN135">
    <cfRule type="cellIs" priority="992" operator="equal" aboveAverage="0" equalAverage="0" bottom="0" percent="0" rank="0" text="" dxfId="7580">
      <formula>"INVALID"</formula>
    </cfRule>
  </conditionalFormatting>
  <conditionalFormatting sqref="AQ127:AQ135">
    <cfRule type="expression" priority="993" aboveAverage="0" equalAverage="0" bottom="0" percent="0" rank="0" text="" dxfId="7581">
      <formula>NOT($AJ127)</formula>
    </cfRule>
    <cfRule type="expression" priority="994" aboveAverage="0" equalAverage="0" bottom="0" percent="0" rank="0" text="" dxfId="7582">
      <formula>RIGHT($AQ127, 1)="*"</formula>
    </cfRule>
  </conditionalFormatting>
  <conditionalFormatting sqref="AZ127:BA135">
    <cfRule type="expression" priority="995" aboveAverage="0" equalAverage="0" bottom="0" percent="0" rank="0" text="" dxfId="7583">
      <formula>NOT($AN127)</formula>
    </cfRule>
  </conditionalFormatting>
  <conditionalFormatting sqref="AS127:AS135">
    <cfRule type="expression" priority="996" aboveAverage="0" equalAverage="0" bottom="0" percent="0" rank="0" text="" dxfId="7584">
      <formula>NOT($AK127)</formula>
    </cfRule>
  </conditionalFormatting>
  <conditionalFormatting sqref="AO127:AO135">
    <cfRule type="cellIs" priority="997" operator="equal" aboveAverage="0" equalAverage="0" bottom="0" percent="0" rank="0" text="" dxfId="7585">
      <formula>0</formula>
    </cfRule>
  </conditionalFormatting>
  <conditionalFormatting sqref="AO127:AO135">
    <cfRule type="cellIs" priority="998" operator="equal" aboveAverage="0" equalAverage="0" bottom="0" percent="0" rank="0" text="" dxfId="7586">
      <formula>"INVALID"</formula>
    </cfRule>
  </conditionalFormatting>
  <conditionalFormatting sqref="AO127:AO135">
    <cfRule type="cellIs" priority="999" operator="equal" aboveAverage="0" equalAverage="0" bottom="0" percent="0" rank="0" text="" dxfId="7587">
      <formula>"INVALID"</formula>
    </cfRule>
  </conditionalFormatting>
  <conditionalFormatting sqref="AD136:AF137">
    <cfRule type="cellIs" priority="1000" operator="equal" aboveAverage="0" equalAverage="0" bottom="0" percent="0" rank="0" text="" dxfId="7588">
      <formula>"INVALID"</formula>
    </cfRule>
  </conditionalFormatting>
  <conditionalFormatting sqref="AR136:AR137">
    <cfRule type="cellIs" priority="1001" operator="equal" aboveAverage="0" equalAverage="0" bottom="0" percent="0" rank="0" text="" dxfId="7589">
      <formula>"Not Assigned"</formula>
    </cfRule>
  </conditionalFormatting>
  <conditionalFormatting sqref="AJ136:AJ137">
    <cfRule type="cellIs" priority="1002" operator="equal" aboveAverage="0" equalAverage="0" bottom="0" percent="0" rank="0" text="" dxfId="7590">
      <formula>0</formula>
    </cfRule>
  </conditionalFormatting>
  <conditionalFormatting sqref="AK136:AK137">
    <cfRule type="cellIs" priority="1003" operator="equal" aboveAverage="0" equalAverage="0" bottom="0" percent="0" rank="0" text="" dxfId="7591">
      <formula>0</formula>
    </cfRule>
  </conditionalFormatting>
  <conditionalFormatting sqref="AL136:AL137">
    <cfRule type="cellIs" priority="1004" operator="equal" aboveAverage="0" equalAverage="0" bottom="0" percent="0" rank="0" text="" dxfId="7592">
      <formula>0</formula>
    </cfRule>
  </conditionalFormatting>
  <conditionalFormatting sqref="AM136:AM137">
    <cfRule type="cellIs" priority="1005" operator="equal" aboveAverage="0" equalAverage="0" bottom="0" percent="0" rank="0" text="" dxfId="7593">
      <formula>0</formula>
    </cfRule>
  </conditionalFormatting>
  <conditionalFormatting sqref="AN136:AN137">
    <cfRule type="cellIs" priority="1006" operator="equal" aboveAverage="0" equalAverage="0" bottom="0" percent="0" rank="0" text="" dxfId="7594">
      <formula>0</formula>
    </cfRule>
  </conditionalFormatting>
  <conditionalFormatting sqref="AP136:AP137">
    <cfRule type="cellIs" priority="1007" operator="equal" aboveAverage="0" equalAverage="0" bottom="0" percent="0" rank="0" text="" dxfId="7595">
      <formula>"INVALID"</formula>
    </cfRule>
  </conditionalFormatting>
  <conditionalFormatting sqref="AJ136:AJ137">
    <cfRule type="cellIs" priority="1008" operator="equal" aboveAverage="0" equalAverage="0" bottom="0" percent="0" rank="0" text="" dxfId="7596">
      <formula>"INVALID"</formula>
    </cfRule>
  </conditionalFormatting>
  <conditionalFormatting sqref="AK136:AK137">
    <cfRule type="cellIs" priority="1009" operator="equal" aboveAverage="0" equalAverage="0" bottom="0" percent="0" rank="0" text="" dxfId="7597">
      <formula>"INVALID"</formula>
    </cfRule>
  </conditionalFormatting>
  <conditionalFormatting sqref="AL136:AM137">
    <cfRule type="cellIs" priority="1010" operator="equal" aboveAverage="0" equalAverage="0" bottom="0" percent="0" rank="0" text="" dxfId="7598">
      <formula>"INVALID"</formula>
    </cfRule>
  </conditionalFormatting>
  <conditionalFormatting sqref="AK136:AK137">
    <cfRule type="cellIs" priority="1011" operator="equal" aboveAverage="0" equalAverage="0" bottom="0" percent="0" rank="0" text="" dxfId="7599">
      <formula>"INVALID"</formula>
    </cfRule>
  </conditionalFormatting>
  <conditionalFormatting sqref="AL136:AL137">
    <cfRule type="cellIs" priority="1012" operator="equal" aboveAverage="0" equalAverage="0" bottom="0" percent="0" rank="0" text="" dxfId="7600">
      <formula>"INVALID"</formula>
    </cfRule>
  </conditionalFormatting>
  <conditionalFormatting sqref="AM136:AM137">
    <cfRule type="cellIs" priority="1013" operator="equal" aboveAverage="0" equalAverage="0" bottom="0" percent="0" rank="0" text="" dxfId="7601">
      <formula>"INVALID"</formula>
    </cfRule>
  </conditionalFormatting>
  <conditionalFormatting sqref="AN136:AN137">
    <cfRule type="cellIs" priority="1014" operator="equal" aboveAverage="0" equalAverage="0" bottom="0" percent="0" rank="0" text="" dxfId="7602">
      <formula>"INVALID"</formula>
    </cfRule>
  </conditionalFormatting>
  <conditionalFormatting sqref="AO136:AO137">
    <cfRule type="cellIs" priority="1015" operator="equal" aboveAverage="0" equalAverage="0" bottom="0" percent="0" rank="0" text="" dxfId="7603">
      <formula>0</formula>
    </cfRule>
  </conditionalFormatting>
  <conditionalFormatting sqref="AO136:AO137">
    <cfRule type="cellIs" priority="1016" operator="equal" aboveAverage="0" equalAverage="0" bottom="0" percent="0" rank="0" text="" dxfId="7604">
      <formula>"INVALID"</formula>
    </cfRule>
  </conditionalFormatting>
  <conditionalFormatting sqref="AO136:AO137">
    <cfRule type="cellIs" priority="1017" operator="equal" aboveAverage="0" equalAverage="0" bottom="0" percent="0" rank="0" text="" dxfId="7605">
      <formula>"INVALID"</formula>
    </cfRule>
  </conditionalFormatting>
  <conditionalFormatting sqref="AS138">
    <cfRule type="expression" priority="1018" aboveAverage="0" equalAverage="0" bottom="0" percent="0" rank="0" text="" dxfId="7606">
      <formula>EXACT(AF138, "INVALID")</formula>
    </cfRule>
  </conditionalFormatting>
  <conditionalFormatting sqref="AZ138">
    <cfRule type="expression" priority="1019" aboveAverage="0" equalAverage="0" bottom="0" percent="0" rank="0" text="" dxfId="7607">
      <formula>AND(NOT(ISBLANK(AZ138)), EXACT(AF138, "INVALID"))</formula>
    </cfRule>
  </conditionalFormatting>
  <conditionalFormatting sqref="BA138">
    <cfRule type="expression" priority="1020" aboveAverage="0" equalAverage="0" bottom="0" percent="0" rank="0" text="" dxfId="7608">
      <formula>AND(NOT(ISBLANK(BA138)), EXACT(AF138, "INVALID"))</formula>
    </cfRule>
  </conditionalFormatting>
  <conditionalFormatting sqref="AR138">
    <cfRule type="expression" priority="1021" aboveAverage="0" equalAverage="0" bottom="0" percent="0" rank="0" text="" dxfId="7609">
      <formula>NOT($AL138)</formula>
    </cfRule>
  </conditionalFormatting>
  <conditionalFormatting sqref="AQ138">
    <cfRule type="expression" priority="1022" aboveAverage="0" equalAverage="0" bottom="0" percent="0" rank="0" text="" dxfId="7610">
      <formula>REPLACE($AQ138,8,LEN($AQ138),"")="unused_"</formula>
    </cfRule>
  </conditionalFormatting>
  <conditionalFormatting sqref="AQ138">
    <cfRule type="expression" priority="1023" aboveAverage="0" equalAverage="0" bottom="0" percent="0" rank="0" text="" dxfId="7611">
      <formula>NOT($AJ138)</formula>
    </cfRule>
    <cfRule type="expression" priority="1024" aboveAverage="0" equalAverage="0" bottom="0" percent="0" rank="0" text="" dxfId="7612">
      <formula>RIGHT($AQ138, 1)="*"</formula>
    </cfRule>
  </conditionalFormatting>
  <conditionalFormatting sqref="AS138">
    <cfRule type="expression" priority="1025" aboveAverage="0" equalAverage="0" bottom="0" percent="0" rank="0" text="" dxfId="7613">
      <formula>NOT($AN138)</formula>
    </cfRule>
  </conditionalFormatting>
  <conditionalFormatting sqref="AS138">
    <cfRule type="expression" priority="1026" aboveAverage="0" equalAverage="0" bottom="0" percent="0" rank="0" text="" dxfId="7614">
      <formula>NOT($AK138)</formula>
    </cfRule>
  </conditionalFormatting>
  <conditionalFormatting sqref="AX138">
    <cfRule type="expression" priority="1027" aboveAverage="0" equalAverage="0" bottom="0" percent="0" rank="0" text="" dxfId="7615">
      <formula>NOT($AO138)</formula>
    </cfRule>
  </conditionalFormatting>
  <conditionalFormatting sqref="AD138:AF138">
    <cfRule type="cellIs" priority="1028" operator="equal" aboveAverage="0" equalAverage="0" bottom="0" percent="0" rank="0" text="" dxfId="7616">
      <formula>"INVALID"</formula>
    </cfRule>
  </conditionalFormatting>
  <conditionalFormatting sqref="AR138">
    <cfRule type="cellIs" priority="1029" operator="equal" aboveAverage="0" equalAverage="0" bottom="0" percent="0" rank="0" text="" dxfId="7617">
      <formula>"Not Assigned"</formula>
    </cfRule>
  </conditionalFormatting>
  <conditionalFormatting sqref="AJ138">
    <cfRule type="cellIs" priority="1030" operator="equal" aboveAverage="0" equalAverage="0" bottom="0" percent="0" rank="0" text="" dxfId="7618">
      <formula>0</formula>
    </cfRule>
  </conditionalFormatting>
  <conditionalFormatting sqref="AK138">
    <cfRule type="cellIs" priority="1031" operator="equal" aboveAverage="0" equalAverage="0" bottom="0" percent="0" rank="0" text="" dxfId="7619">
      <formula>0</formula>
    </cfRule>
  </conditionalFormatting>
  <conditionalFormatting sqref="AL138">
    <cfRule type="cellIs" priority="1032" operator="equal" aboveAverage="0" equalAverage="0" bottom="0" percent="0" rank="0" text="" dxfId="7620">
      <formula>0</formula>
    </cfRule>
  </conditionalFormatting>
  <conditionalFormatting sqref="AM138">
    <cfRule type="cellIs" priority="1033" operator="equal" aboveAverage="0" equalAverage="0" bottom="0" percent="0" rank="0" text="" dxfId="7621">
      <formula>0</formula>
    </cfRule>
  </conditionalFormatting>
  <conditionalFormatting sqref="AN138">
    <cfRule type="cellIs" priority="1034" operator="equal" aboveAverage="0" equalAverage="0" bottom="0" percent="0" rank="0" text="" dxfId="7622">
      <formula>0</formula>
    </cfRule>
  </conditionalFormatting>
  <conditionalFormatting sqref="AP138">
    <cfRule type="cellIs" priority="1035" operator="equal" aboveAverage="0" equalAverage="0" bottom="0" percent="0" rank="0" text="" dxfId="7623">
      <formula>"INVALID"</formula>
    </cfRule>
  </conditionalFormatting>
  <conditionalFormatting sqref="AJ138">
    <cfRule type="cellIs" priority="1036" operator="equal" aboveAverage="0" equalAverage="0" bottom="0" percent="0" rank="0" text="" dxfId="7624">
      <formula>"INVALID"</formula>
    </cfRule>
  </conditionalFormatting>
  <conditionalFormatting sqref="AK138">
    <cfRule type="cellIs" priority="1037" operator="equal" aboveAverage="0" equalAverage="0" bottom="0" percent="0" rank="0" text="" dxfId="7625">
      <formula>"INVALID"</formula>
    </cfRule>
  </conditionalFormatting>
  <conditionalFormatting sqref="AL138:AM138">
    <cfRule type="cellIs" priority="1038" operator="equal" aboveAverage="0" equalAverage="0" bottom="0" percent="0" rank="0" text="" dxfId="7626">
      <formula>"INVALID"</formula>
    </cfRule>
  </conditionalFormatting>
  <conditionalFormatting sqref="AK138">
    <cfRule type="cellIs" priority="1039" operator="equal" aboveAverage="0" equalAverage="0" bottom="0" percent="0" rank="0" text="" dxfId="7627">
      <formula>"INVALID"</formula>
    </cfRule>
  </conditionalFormatting>
  <conditionalFormatting sqref="AL138">
    <cfRule type="cellIs" priority="1040" operator="equal" aboveAverage="0" equalAverage="0" bottom="0" percent="0" rank="0" text="" dxfId="7628">
      <formula>"INVALID"</formula>
    </cfRule>
  </conditionalFormatting>
  <conditionalFormatting sqref="AM138">
    <cfRule type="cellIs" priority="1041" operator="equal" aboveAverage="0" equalAverage="0" bottom="0" percent="0" rank="0" text="" dxfId="7629">
      <formula>"INVALID"</formula>
    </cfRule>
  </conditionalFormatting>
  <conditionalFormatting sqref="AN138">
    <cfRule type="cellIs" priority="1042" operator="equal" aboveAverage="0" equalAverage="0" bottom="0" percent="0" rank="0" text="" dxfId="7630">
      <formula>"INVALID"</formula>
    </cfRule>
  </conditionalFormatting>
  <conditionalFormatting sqref="AO138">
    <cfRule type="cellIs" priority="1043" operator="equal" aboveAverage="0" equalAverage="0" bottom="0" percent="0" rank="0" text="" dxfId="7631">
      <formula>0</formula>
    </cfRule>
  </conditionalFormatting>
  <conditionalFormatting sqref="AO138">
    <cfRule type="cellIs" priority="1044" operator="equal" aboveAverage="0" equalAverage="0" bottom="0" percent="0" rank="0" text="" dxfId="7632">
      <formula>"INVALID"</formula>
    </cfRule>
  </conditionalFormatting>
  <conditionalFormatting sqref="AO138">
    <cfRule type="cellIs" priority="1045" operator="equal" aboveAverage="0" equalAverage="0" bottom="0" percent="0" rank="0" text="" dxfId="7633">
      <formula>"INVALID"</formula>
    </cfRule>
  </conditionalFormatting>
  <conditionalFormatting sqref="AS107">
    <cfRule type="expression" priority="1046" aboveAverage="0" equalAverage="0" bottom="0" percent="0" rank="0" text="" dxfId="7634">
      <formula>NOT($AN107)</formula>
    </cfRule>
  </conditionalFormatting>
  <conditionalFormatting sqref="AX107">
    <cfRule type="expression" priority="1047" aboveAverage="0" equalAverage="0" bottom="0" percent="0" rank="0" text="" dxfId="7635">
      <formula>NOT($AO107)</formula>
    </cfRule>
  </conditionalFormatting>
  <conditionalFormatting sqref="AD107:AF107">
    <cfRule type="cellIs" priority="1048" operator="equal" aboveAverage="0" equalAverage="0" bottom="0" percent="0" rank="0" text="" dxfId="7636">
      <formula>"INVALID"</formula>
    </cfRule>
  </conditionalFormatting>
  <conditionalFormatting sqref="AR107">
    <cfRule type="cellIs" priority="1049" operator="equal" aboveAverage="0" equalAverage="0" bottom="0" percent="0" rank="0" text="" dxfId="7637">
      <formula>"Not Assigned"</formula>
    </cfRule>
  </conditionalFormatting>
  <conditionalFormatting sqref="AS107">
    <cfRule type="expression" priority="1050" aboveAverage="0" equalAverage="0" bottom="0" percent="0" rank="0" text="" dxfId="7638">
      <formula>EXACT(AF107, "INVALID")</formula>
    </cfRule>
  </conditionalFormatting>
  <conditionalFormatting sqref="AZ107">
    <cfRule type="expression" priority="1051" aboveAverage="0" equalAverage="0" bottom="0" percent="0" rank="0" text="" dxfId="7639">
      <formula>AND(NOT(ISBLANK(AZ107)), EXACT(AF107, "INVALID"))</formula>
    </cfRule>
  </conditionalFormatting>
  <conditionalFormatting sqref="BA107">
    <cfRule type="expression" priority="1052" aboveAverage="0" equalAverage="0" bottom="0" percent="0" rank="0" text="" dxfId="7640">
      <formula>AND(NOT(ISBLANK(BA107)), EXACT(AF107, "INVALID"))</formula>
    </cfRule>
  </conditionalFormatting>
  <conditionalFormatting sqref="AR107">
    <cfRule type="expression" priority="1053" aboveAverage="0" equalAverage="0" bottom="0" percent="0" rank="0" text="" dxfId="7641">
      <formula>NOT($AL107)</formula>
    </cfRule>
  </conditionalFormatting>
  <conditionalFormatting sqref="AQ107">
    <cfRule type="expression" priority="1054" aboveAverage="0" equalAverage="0" bottom="0" percent="0" rank="0" text="" dxfId="7642">
      <formula>REPLACE($AQ107,8,LEN($AQ107),"")="unused_"</formula>
    </cfRule>
  </conditionalFormatting>
  <conditionalFormatting sqref="AJ107">
    <cfRule type="cellIs" priority="1055" operator="equal" aboveAverage="0" equalAverage="0" bottom="0" percent="0" rank="0" text="" dxfId="7643">
      <formula>0</formula>
    </cfRule>
  </conditionalFormatting>
  <conditionalFormatting sqref="AK107">
    <cfRule type="cellIs" priority="1056" operator="equal" aboveAverage="0" equalAverage="0" bottom="0" percent="0" rank="0" text="" dxfId="7644">
      <formula>0</formula>
    </cfRule>
  </conditionalFormatting>
  <conditionalFormatting sqref="AL107">
    <cfRule type="cellIs" priority="1057" operator="equal" aboveAverage="0" equalAverage="0" bottom="0" percent="0" rank="0" text="" dxfId="7645">
      <formula>0</formula>
    </cfRule>
  </conditionalFormatting>
  <conditionalFormatting sqref="AM107">
    <cfRule type="cellIs" priority="1058" operator="equal" aboveAverage="0" equalAverage="0" bottom="0" percent="0" rank="0" text="" dxfId="7646">
      <formula>0</formula>
    </cfRule>
  </conditionalFormatting>
  <conditionalFormatting sqref="AN107">
    <cfRule type="cellIs" priority="1059" operator="equal" aboveAverage="0" equalAverage="0" bottom="0" percent="0" rank="0" text="" dxfId="7647">
      <formula>0</formula>
    </cfRule>
  </conditionalFormatting>
  <conditionalFormatting sqref="AP107">
    <cfRule type="cellIs" priority="1060" operator="equal" aboveAverage="0" equalAverage="0" bottom="0" percent="0" rank="0" text="" dxfId="7648">
      <formula>"INVALID"</formula>
    </cfRule>
  </conditionalFormatting>
  <conditionalFormatting sqref="AJ107">
    <cfRule type="cellIs" priority="1061" operator="equal" aboveAverage="0" equalAverage="0" bottom="0" percent="0" rank="0" text="" dxfId="7649">
      <formula>"INVALID"</formula>
    </cfRule>
  </conditionalFormatting>
  <conditionalFormatting sqref="AK107">
    <cfRule type="cellIs" priority="1062" operator="equal" aboveAverage="0" equalAverage="0" bottom="0" percent="0" rank="0" text="" dxfId="7650">
      <formula>"INVALID"</formula>
    </cfRule>
  </conditionalFormatting>
  <conditionalFormatting sqref="AL107:AM107">
    <cfRule type="cellIs" priority="1063" operator="equal" aboveAverage="0" equalAverage="0" bottom="0" percent="0" rank="0" text="" dxfId="7651">
      <formula>"INVALID"</formula>
    </cfRule>
  </conditionalFormatting>
  <conditionalFormatting sqref="AK107">
    <cfRule type="cellIs" priority="1064" operator="equal" aboveAverage="0" equalAverage="0" bottom="0" percent="0" rank="0" text="" dxfId="7652">
      <formula>"INVALID"</formula>
    </cfRule>
  </conditionalFormatting>
  <conditionalFormatting sqref="AL107">
    <cfRule type="cellIs" priority="1065" operator="equal" aboveAverage="0" equalAverage="0" bottom="0" percent="0" rank="0" text="" dxfId="7653">
      <formula>"INVALID"</formula>
    </cfRule>
  </conditionalFormatting>
  <conditionalFormatting sqref="AM107">
    <cfRule type="cellIs" priority="1066" operator="equal" aboveAverage="0" equalAverage="0" bottom="0" percent="0" rank="0" text="" dxfId="7654">
      <formula>"INVALID"</formula>
    </cfRule>
  </conditionalFormatting>
  <conditionalFormatting sqref="AN107">
    <cfRule type="cellIs" priority="1067" operator="equal" aboveAverage="0" equalAverage="0" bottom="0" percent="0" rank="0" text="" dxfId="7655">
      <formula>"INVALID"</formula>
    </cfRule>
  </conditionalFormatting>
  <conditionalFormatting sqref="AQ107">
    <cfRule type="expression" priority="1068" aboveAverage="0" equalAverage="0" bottom="0" percent="0" rank="0" text="" dxfId="7656">
      <formula>NOT($AJ107)</formula>
    </cfRule>
    <cfRule type="expression" priority="1069" aboveAverage="0" equalAverage="0" bottom="0" percent="0" rank="0" text="" dxfId="7657">
      <formula>RIGHT($AQ107, 1)="*"</formula>
    </cfRule>
  </conditionalFormatting>
  <conditionalFormatting sqref="AZ107:BA107">
    <cfRule type="expression" priority="1070" aboveAverage="0" equalAverage="0" bottom="0" percent="0" rank="0" text="" dxfId="7658">
      <formula>NOT($AN107)</formula>
    </cfRule>
  </conditionalFormatting>
  <conditionalFormatting sqref="AS107">
    <cfRule type="expression" priority="1071" aboveAverage="0" equalAverage="0" bottom="0" percent="0" rank="0" text="" dxfId="7659">
      <formula>NOT($AK107)</formula>
    </cfRule>
  </conditionalFormatting>
  <conditionalFormatting sqref="AO107">
    <cfRule type="cellIs" priority="1072" operator="equal" aboveAverage="0" equalAverage="0" bottom="0" percent="0" rank="0" text="" dxfId="7660">
      <formula>0</formula>
    </cfRule>
  </conditionalFormatting>
  <conditionalFormatting sqref="AO107">
    <cfRule type="cellIs" priority="1073" operator="equal" aboveAverage="0" equalAverage="0" bottom="0" percent="0" rank="0" text="" dxfId="7661">
      <formula>"INVALID"</formula>
    </cfRule>
  </conditionalFormatting>
  <conditionalFormatting sqref="AO107">
    <cfRule type="cellIs" priority="1074" operator="equal" aboveAverage="0" equalAverage="0" bottom="0" percent="0" rank="0" text="" dxfId="7662">
      <formula>"INVALID"</formula>
    </cfRule>
  </conditionalFormatting>
  <conditionalFormatting sqref="AS108">
    <cfRule type="expression" priority="1075" aboveAverage="0" equalAverage="0" bottom="0" percent="0" rank="0" text="" dxfId="7663">
      <formula>NOT($AN108)</formula>
    </cfRule>
  </conditionalFormatting>
  <conditionalFormatting sqref="AX108">
    <cfRule type="expression" priority="1076" aboveAverage="0" equalAverage="0" bottom="0" percent="0" rank="0" text="" dxfId="7664">
      <formula>NOT($AO108)</formula>
    </cfRule>
  </conditionalFormatting>
  <conditionalFormatting sqref="AD108:AF108">
    <cfRule type="cellIs" priority="1077" operator="equal" aboveAverage="0" equalAverage="0" bottom="0" percent="0" rank="0" text="" dxfId="7665">
      <formula>"INVALID"</formula>
    </cfRule>
  </conditionalFormatting>
  <conditionalFormatting sqref="AR108">
    <cfRule type="cellIs" priority="1078" operator="equal" aboveAverage="0" equalAverage="0" bottom="0" percent="0" rank="0" text="" dxfId="7666">
      <formula>"Not Assigned"</formula>
    </cfRule>
  </conditionalFormatting>
  <conditionalFormatting sqref="AS108">
    <cfRule type="expression" priority="1079" aboveAverage="0" equalAverage="0" bottom="0" percent="0" rank="0" text="" dxfId="7667">
      <formula>EXACT(AF108, "INVALID")</formula>
    </cfRule>
  </conditionalFormatting>
  <conditionalFormatting sqref="AZ108">
    <cfRule type="expression" priority="1080" aboveAverage="0" equalAverage="0" bottom="0" percent="0" rank="0" text="" dxfId="7668">
      <formula>AND(NOT(ISBLANK(AZ108)), EXACT(AF108, "INVALID"))</formula>
    </cfRule>
  </conditionalFormatting>
  <conditionalFormatting sqref="BA108">
    <cfRule type="expression" priority="1081" aboveAverage="0" equalAverage="0" bottom="0" percent="0" rank="0" text="" dxfId="7669">
      <formula>AND(NOT(ISBLANK(BA108)), EXACT(AF108, "INVALID"))</formula>
    </cfRule>
  </conditionalFormatting>
  <conditionalFormatting sqref="AR108">
    <cfRule type="expression" priority="1082" aboveAverage="0" equalAverage="0" bottom="0" percent="0" rank="0" text="" dxfId="7670">
      <formula>NOT($AL108)</formula>
    </cfRule>
  </conditionalFormatting>
  <conditionalFormatting sqref="AQ108">
    <cfRule type="expression" priority="1083" aboveAverage="0" equalAverage="0" bottom="0" percent="0" rank="0" text="" dxfId="7671">
      <formula>REPLACE($AQ108,8,LEN($AQ108),"")="unused_"</formula>
    </cfRule>
  </conditionalFormatting>
  <conditionalFormatting sqref="AJ108">
    <cfRule type="cellIs" priority="1084" operator="equal" aboveAverage="0" equalAverage="0" bottom="0" percent="0" rank="0" text="" dxfId="7672">
      <formula>0</formula>
    </cfRule>
  </conditionalFormatting>
  <conditionalFormatting sqref="AK108">
    <cfRule type="cellIs" priority="1085" operator="equal" aboveAverage="0" equalAverage="0" bottom="0" percent="0" rank="0" text="" dxfId="7673">
      <formula>0</formula>
    </cfRule>
  </conditionalFormatting>
  <conditionalFormatting sqref="AL108">
    <cfRule type="cellIs" priority="1086" operator="equal" aboveAverage="0" equalAverage="0" bottom="0" percent="0" rank="0" text="" dxfId="7674">
      <formula>0</formula>
    </cfRule>
  </conditionalFormatting>
  <conditionalFormatting sqref="AM108">
    <cfRule type="cellIs" priority="1087" operator="equal" aboveAverage="0" equalAverage="0" bottom="0" percent="0" rank="0" text="" dxfId="7675">
      <formula>0</formula>
    </cfRule>
  </conditionalFormatting>
  <conditionalFormatting sqref="AN108">
    <cfRule type="cellIs" priority="1088" operator="equal" aboveAverage="0" equalAverage="0" bottom="0" percent="0" rank="0" text="" dxfId="7676">
      <formula>0</formula>
    </cfRule>
  </conditionalFormatting>
  <conditionalFormatting sqref="AP108">
    <cfRule type="cellIs" priority="1089" operator="equal" aboveAverage="0" equalAverage="0" bottom="0" percent="0" rank="0" text="" dxfId="7677">
      <formula>"INVALID"</formula>
    </cfRule>
  </conditionalFormatting>
  <conditionalFormatting sqref="AJ108">
    <cfRule type="cellIs" priority="1090" operator="equal" aboveAverage="0" equalAverage="0" bottom="0" percent="0" rank="0" text="" dxfId="7678">
      <formula>"INVALID"</formula>
    </cfRule>
  </conditionalFormatting>
  <conditionalFormatting sqref="AK108">
    <cfRule type="cellIs" priority="1091" operator="equal" aboveAverage="0" equalAverage="0" bottom="0" percent="0" rank="0" text="" dxfId="7679">
      <formula>"INVALID"</formula>
    </cfRule>
  </conditionalFormatting>
  <conditionalFormatting sqref="AL108:AM108">
    <cfRule type="cellIs" priority="1092" operator="equal" aboveAverage="0" equalAverage="0" bottom="0" percent="0" rank="0" text="" dxfId="7680">
      <formula>"INVALID"</formula>
    </cfRule>
  </conditionalFormatting>
  <conditionalFormatting sqref="AK108">
    <cfRule type="cellIs" priority="1093" operator="equal" aboveAverage="0" equalAverage="0" bottom="0" percent="0" rank="0" text="" dxfId="7681">
      <formula>"INVALID"</formula>
    </cfRule>
  </conditionalFormatting>
  <conditionalFormatting sqref="AL108">
    <cfRule type="cellIs" priority="1094" operator="equal" aboveAverage="0" equalAverage="0" bottom="0" percent="0" rank="0" text="" dxfId="7682">
      <formula>"INVALID"</formula>
    </cfRule>
  </conditionalFormatting>
  <conditionalFormatting sqref="AM108">
    <cfRule type="cellIs" priority="1095" operator="equal" aboveAverage="0" equalAverage="0" bottom="0" percent="0" rank="0" text="" dxfId="7683">
      <formula>"INVALID"</formula>
    </cfRule>
  </conditionalFormatting>
  <conditionalFormatting sqref="AN108">
    <cfRule type="cellIs" priority="1096" operator="equal" aboveAverage="0" equalAverage="0" bottom="0" percent="0" rank="0" text="" dxfId="7684">
      <formula>"INVALID"</formula>
    </cfRule>
  </conditionalFormatting>
  <conditionalFormatting sqref="AQ108">
    <cfRule type="expression" priority="1097" aboveAverage="0" equalAverage="0" bottom="0" percent="0" rank="0" text="" dxfId="7685">
      <formula>NOT($AJ108)</formula>
    </cfRule>
    <cfRule type="expression" priority="1098" aboveAverage="0" equalAverage="0" bottom="0" percent="0" rank="0" text="" dxfId="7686">
      <formula>RIGHT($AQ108, 1)="*"</formula>
    </cfRule>
  </conditionalFormatting>
  <conditionalFormatting sqref="AZ108:BA108">
    <cfRule type="expression" priority="1099" aboveAverage="0" equalAverage="0" bottom="0" percent="0" rank="0" text="" dxfId="7687">
      <formula>NOT($AN108)</formula>
    </cfRule>
  </conditionalFormatting>
  <conditionalFormatting sqref="AS108">
    <cfRule type="expression" priority="1100" aboveAverage="0" equalAverage="0" bottom="0" percent="0" rank="0" text="" dxfId="7688">
      <formula>NOT($AK108)</formula>
    </cfRule>
  </conditionalFormatting>
  <conditionalFormatting sqref="AO108">
    <cfRule type="cellIs" priority="1101" operator="equal" aboveAverage="0" equalAverage="0" bottom="0" percent="0" rank="0" text="" dxfId="7689">
      <formula>0</formula>
    </cfRule>
  </conditionalFormatting>
  <conditionalFormatting sqref="AO108">
    <cfRule type="cellIs" priority="1102" operator="equal" aboveAverage="0" equalAverage="0" bottom="0" percent="0" rank="0" text="" dxfId="7690">
      <formula>"INVALID"</formula>
    </cfRule>
  </conditionalFormatting>
  <conditionalFormatting sqref="AO108">
    <cfRule type="cellIs" priority="1103" operator="equal" aboveAverage="0" equalAverage="0" bottom="0" percent="0" rank="0" text="" dxfId="7691">
      <formula>"INVALID"</formula>
    </cfRule>
  </conditionalFormatting>
  <conditionalFormatting sqref="AD121:AF125">
    <cfRule type="cellIs" priority="1104" operator="equal" aboveAverage="0" equalAverage="0" bottom="0" percent="0" rank="0" text="" dxfId="7692">
      <formula>"INVALID"</formula>
    </cfRule>
  </conditionalFormatting>
  <conditionalFormatting sqref="AR121:AR125">
    <cfRule type="cellIs" priority="1105" operator="equal" aboveAverage="0" equalAverage="0" bottom="0" percent="0" rank="0" text="" dxfId="7693">
      <formula>"Not Assigned"</formula>
    </cfRule>
  </conditionalFormatting>
  <conditionalFormatting sqref="AS121:AS125">
    <cfRule type="expression" priority="1106" aboveAverage="0" equalAverage="0" bottom="0" percent="0" rank="0" text="" dxfId="7694">
      <formula>EXACT(AF121, "INVALID")</formula>
    </cfRule>
  </conditionalFormatting>
  <conditionalFormatting sqref="AZ121:AZ125">
    <cfRule type="expression" priority="1107" aboveAverage="0" equalAverage="0" bottom="0" percent="0" rank="0" text="" dxfId="7695">
      <formula>AND(NOT(ISBLANK(AZ121)), EXACT(AF121, "INVALID"))</formula>
    </cfRule>
  </conditionalFormatting>
  <conditionalFormatting sqref="BA121:BA125">
    <cfRule type="expression" priority="1108" aboveAverage="0" equalAverage="0" bottom="0" percent="0" rank="0" text="" dxfId="7696">
      <formula>AND(NOT(ISBLANK(BA121)), EXACT(AF121, "INVALID"))</formula>
    </cfRule>
  </conditionalFormatting>
  <conditionalFormatting sqref="AR121:AR125">
    <cfRule type="expression" priority="1109" aboveAverage="0" equalAverage="0" bottom="0" percent="0" rank="0" text="" dxfId="7697">
      <formula>NOT($AL121)</formula>
    </cfRule>
  </conditionalFormatting>
  <conditionalFormatting sqref="AQ121:AQ125">
    <cfRule type="expression" priority="1110" aboveAverage="0" equalAverage="0" bottom="0" percent="0" rank="0" text="" dxfId="7698">
      <formula>REPLACE($AQ121,8,LEN($AQ121),"")="unused_"</formula>
    </cfRule>
  </conditionalFormatting>
  <conditionalFormatting sqref="AJ121:AJ125">
    <cfRule type="cellIs" priority="1111" operator="equal" aboveAverage="0" equalAverage="0" bottom="0" percent="0" rank="0" text="" dxfId="7699">
      <formula>0</formula>
    </cfRule>
  </conditionalFormatting>
  <conditionalFormatting sqref="AK121:AK125">
    <cfRule type="cellIs" priority="1112" operator="equal" aboveAverage="0" equalAverage="0" bottom="0" percent="0" rank="0" text="" dxfId="7700">
      <formula>0</formula>
    </cfRule>
  </conditionalFormatting>
  <conditionalFormatting sqref="AL121:AL125">
    <cfRule type="cellIs" priority="1113" operator="equal" aboveAverage="0" equalAverage="0" bottom="0" percent="0" rank="0" text="" dxfId="7701">
      <formula>0</formula>
    </cfRule>
  </conditionalFormatting>
  <conditionalFormatting sqref="AM121:AM125">
    <cfRule type="cellIs" priority="1114" operator="equal" aboveAverage="0" equalAverage="0" bottom="0" percent="0" rank="0" text="" dxfId="7702">
      <formula>0</formula>
    </cfRule>
  </conditionalFormatting>
  <conditionalFormatting sqref="AN121:AN125">
    <cfRule type="cellIs" priority="1115" operator="equal" aboveAverage="0" equalAverage="0" bottom="0" percent="0" rank="0" text="" dxfId="7703">
      <formula>0</formula>
    </cfRule>
  </conditionalFormatting>
  <conditionalFormatting sqref="AP121:AP125">
    <cfRule type="cellIs" priority="1116" operator="equal" aboveAverage="0" equalAverage="0" bottom="0" percent="0" rank="0" text="" dxfId="7704">
      <formula>"INVALID"</formula>
    </cfRule>
  </conditionalFormatting>
  <conditionalFormatting sqref="AJ121:AJ125">
    <cfRule type="cellIs" priority="1117" operator="equal" aboveAverage="0" equalAverage="0" bottom="0" percent="0" rank="0" text="" dxfId="7705">
      <formula>"INVALID"</formula>
    </cfRule>
  </conditionalFormatting>
  <conditionalFormatting sqref="AK121:AK125">
    <cfRule type="cellIs" priority="1118" operator="equal" aboveAverage="0" equalAverage="0" bottom="0" percent="0" rank="0" text="" dxfId="7706">
      <formula>"INVALID"</formula>
    </cfRule>
  </conditionalFormatting>
  <conditionalFormatting sqref="AL121:AM125">
    <cfRule type="cellIs" priority="1119" operator="equal" aboveAverage="0" equalAverage="0" bottom="0" percent="0" rank="0" text="" dxfId="7707">
      <formula>"INVALID"</formula>
    </cfRule>
  </conditionalFormatting>
  <conditionalFormatting sqref="AK121:AK125">
    <cfRule type="cellIs" priority="1120" operator="equal" aboveAverage="0" equalAverage="0" bottom="0" percent="0" rank="0" text="" dxfId="7708">
      <formula>"INVALID"</formula>
    </cfRule>
  </conditionalFormatting>
  <conditionalFormatting sqref="AL121:AL125">
    <cfRule type="cellIs" priority="1121" operator="equal" aboveAverage="0" equalAverage="0" bottom="0" percent="0" rank="0" text="" dxfId="7709">
      <formula>"INVALID"</formula>
    </cfRule>
  </conditionalFormatting>
  <conditionalFormatting sqref="AM121:AM125">
    <cfRule type="cellIs" priority="1122" operator="equal" aboveAverage="0" equalAverage="0" bottom="0" percent="0" rank="0" text="" dxfId="7710">
      <formula>"INVALID"</formula>
    </cfRule>
  </conditionalFormatting>
  <conditionalFormatting sqref="AN121:AN125">
    <cfRule type="cellIs" priority="1123" operator="equal" aboveAverage="0" equalAverage="0" bottom="0" percent="0" rank="0" text="" dxfId="7711">
      <formula>"INVALID"</formula>
    </cfRule>
  </conditionalFormatting>
  <conditionalFormatting sqref="AQ121:AQ125">
    <cfRule type="expression" priority="1124" aboveAverage="0" equalAverage="0" bottom="0" percent="0" rank="0" text="" dxfId="7712">
      <formula>NOT($AJ121)</formula>
    </cfRule>
    <cfRule type="expression" priority="1125" aboveAverage="0" equalAverage="0" bottom="0" percent="0" rank="0" text="" dxfId="7713">
      <formula>RIGHT($AQ121, 1)="*"</formula>
    </cfRule>
  </conditionalFormatting>
  <conditionalFormatting sqref="AZ121:BA125">
    <cfRule type="expression" priority="1126" aboveAverage="0" equalAverage="0" bottom="0" percent="0" rank="0" text="" dxfId="7714">
      <formula>NOT($AN121)</formula>
    </cfRule>
  </conditionalFormatting>
  <conditionalFormatting sqref="AS121:AS125">
    <cfRule type="expression" priority="1127" aboveAverage="0" equalAverage="0" bottom="0" percent="0" rank="0" text="" dxfId="7715">
      <formula>NOT($AK121)</formula>
    </cfRule>
  </conditionalFormatting>
  <conditionalFormatting sqref="AO121:AO125">
    <cfRule type="cellIs" priority="1128" operator="equal" aboveAverage="0" equalAverage="0" bottom="0" percent="0" rank="0" text="" dxfId="7716">
      <formula>0</formula>
    </cfRule>
  </conditionalFormatting>
  <conditionalFormatting sqref="AO121:AO125">
    <cfRule type="cellIs" priority="1129" operator="equal" aboveAverage="0" equalAverage="0" bottom="0" percent="0" rank="0" text="" dxfId="7717">
      <formula>"INVALID"</formula>
    </cfRule>
  </conditionalFormatting>
  <conditionalFormatting sqref="AO121:AO125">
    <cfRule type="cellIs" priority="1130" operator="equal" aboveAverage="0" equalAverage="0" bottom="0" percent="0" rank="0" text="" dxfId="7718">
      <formula>"INVALID"</formula>
    </cfRule>
  </conditionalFormatting>
  <conditionalFormatting sqref="AT122:AT123">
    <cfRule type="expression" priority="1131" aboveAverage="0" equalAverage="0" bottom="0" percent="0" rank="0" text="" dxfId="7719">
      <formula>NOT($AM122)</formula>
    </cfRule>
  </conditionalFormatting>
  <conditionalFormatting sqref="AT125">
    <cfRule type="expression" priority="1132" aboveAverage="0" equalAverage="0" bottom="0" percent="0" rank="0" text="" dxfId="7720">
      <formula>NOT($AM124)</formula>
    </cfRule>
  </conditionalFormatting>
  <conditionalFormatting sqref="AS148:AS149">
    <cfRule type="expression" priority="1133" aboveAverage="0" equalAverage="0" bottom="0" percent="0" rank="0" text="" dxfId="7721">
      <formula>EXACT(AF148, "INVALID")</formula>
    </cfRule>
  </conditionalFormatting>
  <conditionalFormatting sqref="AZ148:AZ149">
    <cfRule type="expression" priority="1134" aboveAverage="0" equalAverage="0" bottom="0" percent="0" rank="0" text="" dxfId="7722">
      <formula>AND(NOT(ISBLANK(AZ148)), EXACT(AF148, "INVALID"))</formula>
    </cfRule>
  </conditionalFormatting>
  <conditionalFormatting sqref="BA148:BA149">
    <cfRule type="expression" priority="1135" aboveAverage="0" equalAverage="0" bottom="0" percent="0" rank="0" text="" dxfId="7723">
      <formula>AND(NOT(ISBLANK(BA148)), EXACT(AF148, "INVALID"))</formula>
    </cfRule>
  </conditionalFormatting>
  <conditionalFormatting sqref="AR148:AR149">
    <cfRule type="expression" priority="1136" aboveAverage="0" equalAverage="0" bottom="0" percent="0" rank="0" text="" dxfId="7724">
      <formula>NOT($AL148)</formula>
    </cfRule>
  </conditionalFormatting>
  <conditionalFormatting sqref="AQ148:AQ149">
    <cfRule type="expression" priority="1137" aboveAverage="0" equalAverage="0" bottom="0" percent="0" rank="0" text="" dxfId="7725">
      <formula>REPLACE($AQ148,8,LEN($AQ148),"")="unused_"</formula>
    </cfRule>
  </conditionalFormatting>
  <conditionalFormatting sqref="AQ148:AQ149">
    <cfRule type="expression" priority="1138" aboveAverage="0" equalAverage="0" bottom="0" percent="0" rank="0" text="" dxfId="7726">
      <formula>NOT($AJ148)</formula>
    </cfRule>
    <cfRule type="expression" priority="1139" aboveAverage="0" equalAverage="0" bottom="0" percent="0" rank="0" text="" dxfId="7727">
      <formula>RIGHT($AQ148, 1)="*"</formula>
    </cfRule>
  </conditionalFormatting>
  <conditionalFormatting sqref="AS139:AS149">
    <cfRule type="expression" priority="1140" aboveAverage="0" equalAverage="0" bottom="0" percent="0" rank="0" text="" dxfId="7728">
      <formula>NOT($AN139)</formula>
    </cfRule>
  </conditionalFormatting>
  <conditionalFormatting sqref="AS148:AS149">
    <cfRule type="expression" priority="1141" aboveAverage="0" equalAverage="0" bottom="0" percent="0" rank="0" text="" dxfId="7729">
      <formula>NOT($AK148)</formula>
    </cfRule>
  </conditionalFormatting>
  <conditionalFormatting sqref="AX139:AX149">
    <cfRule type="expression" priority="1142" aboveAverage="0" equalAverage="0" bottom="0" percent="0" rank="0" text="" dxfId="7730">
      <formula>NOT($AO139)</formula>
    </cfRule>
  </conditionalFormatting>
  <conditionalFormatting sqref="AD139:AF147">
    <cfRule type="cellIs" priority="1143" operator="equal" aboveAverage="0" equalAverage="0" bottom="0" percent="0" rank="0" text="" dxfId="7731">
      <formula>"INVALID"</formula>
    </cfRule>
  </conditionalFormatting>
  <conditionalFormatting sqref="AR139:AR147">
    <cfRule type="cellIs" priority="1144" operator="equal" aboveAverage="0" equalAverage="0" bottom="0" percent="0" rank="0" text="" dxfId="7732">
      <formula>"Not Assigned"</formula>
    </cfRule>
  </conditionalFormatting>
  <conditionalFormatting sqref="AS139:AS147">
    <cfRule type="expression" priority="1145" aboveAverage="0" equalAverage="0" bottom="0" percent="0" rank="0" text="" dxfId="7733">
      <formula>EXACT(AF139, "INVALID")</formula>
    </cfRule>
  </conditionalFormatting>
  <conditionalFormatting sqref="AZ139:AZ147">
    <cfRule type="expression" priority="1146" aboveAverage="0" equalAverage="0" bottom="0" percent="0" rank="0" text="" dxfId="7734">
      <formula>AND(NOT(ISBLANK(AZ139)), EXACT(AF139, "INVALID"))</formula>
    </cfRule>
  </conditionalFormatting>
  <conditionalFormatting sqref="BA139:BA147">
    <cfRule type="expression" priority="1147" aboveAverage="0" equalAverage="0" bottom="0" percent="0" rank="0" text="" dxfId="7735">
      <formula>AND(NOT(ISBLANK(BA139)), EXACT(AF139, "INVALID"))</formula>
    </cfRule>
  </conditionalFormatting>
  <conditionalFormatting sqref="AR139:AR147">
    <cfRule type="expression" priority="1148" aboveAverage="0" equalAverage="0" bottom="0" percent="0" rank="0" text="" dxfId="7736">
      <formula>NOT($AL139)</formula>
    </cfRule>
  </conditionalFormatting>
  <conditionalFormatting sqref="AQ139:AQ147">
    <cfRule type="expression" priority="1149" aboveAverage="0" equalAverage="0" bottom="0" percent="0" rank="0" text="" dxfId="7737">
      <formula>REPLACE($AQ139,8,LEN($AQ139),"")="unused_"</formula>
    </cfRule>
  </conditionalFormatting>
  <conditionalFormatting sqref="AJ139:AJ147">
    <cfRule type="cellIs" priority="1150" operator="equal" aboveAverage="0" equalAverage="0" bottom="0" percent="0" rank="0" text="" dxfId="7738">
      <formula>0</formula>
    </cfRule>
  </conditionalFormatting>
  <conditionalFormatting sqref="AK139:AK147">
    <cfRule type="cellIs" priority="1151" operator="equal" aboveAverage="0" equalAverage="0" bottom="0" percent="0" rank="0" text="" dxfId="7739">
      <formula>0</formula>
    </cfRule>
  </conditionalFormatting>
  <conditionalFormatting sqref="AL139:AL147">
    <cfRule type="cellIs" priority="1152" operator="equal" aboveAverage="0" equalAverage="0" bottom="0" percent="0" rank="0" text="" dxfId="7740">
      <formula>0</formula>
    </cfRule>
  </conditionalFormatting>
  <conditionalFormatting sqref="AM139:AM147">
    <cfRule type="cellIs" priority="1153" operator="equal" aboveAverage="0" equalAverage="0" bottom="0" percent="0" rank="0" text="" dxfId="7741">
      <formula>0</formula>
    </cfRule>
  </conditionalFormatting>
  <conditionalFormatting sqref="AN139:AN147">
    <cfRule type="cellIs" priority="1154" operator="equal" aboveAverage="0" equalAverage="0" bottom="0" percent="0" rank="0" text="" dxfId="7742">
      <formula>0</formula>
    </cfRule>
  </conditionalFormatting>
  <conditionalFormatting sqref="AP139:AP147">
    <cfRule type="cellIs" priority="1155" operator="equal" aboveAverage="0" equalAverage="0" bottom="0" percent="0" rank="0" text="" dxfId="7743">
      <formula>"INVALID"</formula>
    </cfRule>
  </conditionalFormatting>
  <conditionalFormatting sqref="AJ139:AJ147">
    <cfRule type="cellIs" priority="1156" operator="equal" aboveAverage="0" equalAverage="0" bottom="0" percent="0" rank="0" text="" dxfId="7744">
      <formula>"INVALID"</formula>
    </cfRule>
  </conditionalFormatting>
  <conditionalFormatting sqref="AK139:AK147">
    <cfRule type="cellIs" priority="1157" operator="equal" aboveAverage="0" equalAverage="0" bottom="0" percent="0" rank="0" text="" dxfId="7745">
      <formula>"INVALID"</formula>
    </cfRule>
  </conditionalFormatting>
  <conditionalFormatting sqref="AL139:AM147">
    <cfRule type="cellIs" priority="1158" operator="equal" aboveAverage="0" equalAverage="0" bottom="0" percent="0" rank="0" text="" dxfId="7746">
      <formula>"INVALID"</formula>
    </cfRule>
  </conditionalFormatting>
  <conditionalFormatting sqref="AK139:AK147">
    <cfRule type="cellIs" priority="1159" operator="equal" aboveAverage="0" equalAverage="0" bottom="0" percent="0" rank="0" text="" dxfId="7747">
      <formula>"INVALID"</formula>
    </cfRule>
  </conditionalFormatting>
  <conditionalFormatting sqref="AL139:AL147">
    <cfRule type="cellIs" priority="1160" operator="equal" aboveAverage="0" equalAverage="0" bottom="0" percent="0" rank="0" text="" dxfId="7748">
      <formula>"INVALID"</formula>
    </cfRule>
  </conditionalFormatting>
  <conditionalFormatting sqref="AM139:AM147">
    <cfRule type="cellIs" priority="1161" operator="equal" aboveAverage="0" equalAverage="0" bottom="0" percent="0" rank="0" text="" dxfId="7749">
      <formula>"INVALID"</formula>
    </cfRule>
  </conditionalFormatting>
  <conditionalFormatting sqref="AN139:AN147">
    <cfRule type="cellIs" priority="1162" operator="equal" aboveAverage="0" equalAverage="0" bottom="0" percent="0" rank="0" text="" dxfId="7750">
      <formula>"INVALID"</formula>
    </cfRule>
  </conditionalFormatting>
  <conditionalFormatting sqref="AQ139:AQ147">
    <cfRule type="expression" priority="1163" aboveAverage="0" equalAverage="0" bottom="0" percent="0" rank="0" text="" dxfId="7751">
      <formula>NOT($AJ139)</formula>
    </cfRule>
    <cfRule type="expression" priority="1164" aboveAverage="0" equalAverage="0" bottom="0" percent="0" rank="0" text="" dxfId="7752">
      <formula>RIGHT($AQ139, 1)="*"</formula>
    </cfRule>
  </conditionalFormatting>
  <conditionalFormatting sqref="AZ139:BA147">
    <cfRule type="expression" priority="1165" aboveAverage="0" equalAverage="0" bottom="0" percent="0" rank="0" text="" dxfId="7753">
      <formula>NOT($AN139)</formula>
    </cfRule>
  </conditionalFormatting>
  <conditionalFormatting sqref="AS139:AS147">
    <cfRule type="expression" priority="1166" aboveAverage="0" equalAverage="0" bottom="0" percent="0" rank="0" text="" dxfId="7754">
      <formula>NOT($AK139)</formula>
    </cfRule>
  </conditionalFormatting>
  <conditionalFormatting sqref="AO139:AO147">
    <cfRule type="cellIs" priority="1167" operator="equal" aboveAverage="0" equalAverage="0" bottom="0" percent="0" rank="0" text="" dxfId="7755">
      <formula>0</formula>
    </cfRule>
  </conditionalFormatting>
  <conditionalFormatting sqref="AO139:AO147">
    <cfRule type="cellIs" priority="1168" operator="equal" aboveAverage="0" equalAverage="0" bottom="0" percent="0" rank="0" text="" dxfId="7756">
      <formula>"INVALID"</formula>
    </cfRule>
  </conditionalFormatting>
  <conditionalFormatting sqref="AO139:AO147">
    <cfRule type="cellIs" priority="1169" operator="equal" aboveAverage="0" equalAverage="0" bottom="0" percent="0" rank="0" text="" dxfId="7757">
      <formula>"INVALID"</formula>
    </cfRule>
  </conditionalFormatting>
  <conditionalFormatting sqref="AD148:AF149">
    <cfRule type="cellIs" priority="1170" operator="equal" aboveAverage="0" equalAverage="0" bottom="0" percent="0" rank="0" text="" dxfId="7758">
      <formula>"INVALID"</formula>
    </cfRule>
  </conditionalFormatting>
  <conditionalFormatting sqref="AR148:AR149">
    <cfRule type="cellIs" priority="1171" operator="equal" aboveAverage="0" equalAverage="0" bottom="0" percent="0" rank="0" text="" dxfId="7759">
      <formula>"Not Assigned"</formula>
    </cfRule>
  </conditionalFormatting>
  <conditionalFormatting sqref="AJ148:AJ149">
    <cfRule type="cellIs" priority="1172" operator="equal" aboveAverage="0" equalAverage="0" bottom="0" percent="0" rank="0" text="" dxfId="7760">
      <formula>0</formula>
    </cfRule>
  </conditionalFormatting>
  <conditionalFormatting sqref="AK148:AK149">
    <cfRule type="cellIs" priority="1173" operator="equal" aboveAverage="0" equalAverage="0" bottom="0" percent="0" rank="0" text="" dxfId="7761">
      <formula>0</formula>
    </cfRule>
  </conditionalFormatting>
  <conditionalFormatting sqref="AL148:AL149">
    <cfRule type="cellIs" priority="1174" operator="equal" aboveAverage="0" equalAverage="0" bottom="0" percent="0" rank="0" text="" dxfId="7762">
      <formula>0</formula>
    </cfRule>
  </conditionalFormatting>
  <conditionalFormatting sqref="AM148:AM149">
    <cfRule type="cellIs" priority="1175" operator="equal" aboveAverage="0" equalAverage="0" bottom="0" percent="0" rank="0" text="" dxfId="7763">
      <formula>0</formula>
    </cfRule>
  </conditionalFormatting>
  <conditionalFormatting sqref="AN148:AN149">
    <cfRule type="cellIs" priority="1176" operator="equal" aboveAverage="0" equalAverage="0" bottom="0" percent="0" rank="0" text="" dxfId="7764">
      <formula>0</formula>
    </cfRule>
  </conditionalFormatting>
  <conditionalFormatting sqref="AP148:AP149">
    <cfRule type="cellIs" priority="1177" operator="equal" aboveAverage="0" equalAverage="0" bottom="0" percent="0" rank="0" text="" dxfId="7765">
      <formula>"INVALID"</formula>
    </cfRule>
  </conditionalFormatting>
  <conditionalFormatting sqref="AJ148:AJ149">
    <cfRule type="cellIs" priority="1178" operator="equal" aboveAverage="0" equalAverage="0" bottom="0" percent="0" rank="0" text="" dxfId="7766">
      <formula>"INVALID"</formula>
    </cfRule>
  </conditionalFormatting>
  <conditionalFormatting sqref="AK148:AK149">
    <cfRule type="cellIs" priority="1179" operator="equal" aboveAverage="0" equalAverage="0" bottom="0" percent="0" rank="0" text="" dxfId="7767">
      <formula>"INVALID"</formula>
    </cfRule>
  </conditionalFormatting>
  <conditionalFormatting sqref="AL148:AM149">
    <cfRule type="cellIs" priority="1180" operator="equal" aboveAverage="0" equalAverage="0" bottom="0" percent="0" rank="0" text="" dxfId="7768">
      <formula>"INVALID"</formula>
    </cfRule>
  </conditionalFormatting>
  <conditionalFormatting sqref="AK148:AK149">
    <cfRule type="cellIs" priority="1181" operator="equal" aboveAverage="0" equalAverage="0" bottom="0" percent="0" rank="0" text="" dxfId="7769">
      <formula>"INVALID"</formula>
    </cfRule>
  </conditionalFormatting>
  <conditionalFormatting sqref="AL148:AL149">
    <cfRule type="cellIs" priority="1182" operator="equal" aboveAverage="0" equalAverage="0" bottom="0" percent="0" rank="0" text="" dxfId="7770">
      <formula>"INVALID"</formula>
    </cfRule>
  </conditionalFormatting>
  <conditionalFormatting sqref="AM148:AM149">
    <cfRule type="cellIs" priority="1183" operator="equal" aboveAverage="0" equalAverage="0" bottom="0" percent="0" rank="0" text="" dxfId="7771">
      <formula>"INVALID"</formula>
    </cfRule>
  </conditionalFormatting>
  <conditionalFormatting sqref="AN148:AN149">
    <cfRule type="cellIs" priority="1184" operator="equal" aboveAverage="0" equalAverage="0" bottom="0" percent="0" rank="0" text="" dxfId="7772">
      <formula>"INVALID"</formula>
    </cfRule>
  </conditionalFormatting>
  <conditionalFormatting sqref="AO148:AO149">
    <cfRule type="cellIs" priority="1185" operator="equal" aboveAverage="0" equalAverage="0" bottom="0" percent="0" rank="0" text="" dxfId="7773">
      <formula>0</formula>
    </cfRule>
  </conditionalFormatting>
  <conditionalFormatting sqref="AO148:AO149">
    <cfRule type="cellIs" priority="1186" operator="equal" aboveAverage="0" equalAverage="0" bottom="0" percent="0" rank="0" text="" dxfId="7774">
      <formula>"INVALID"</formula>
    </cfRule>
  </conditionalFormatting>
  <conditionalFormatting sqref="AO148:AO149">
    <cfRule type="cellIs" priority="1187" operator="equal" aboveAverage="0" equalAverage="0" bottom="0" percent="0" rank="0" text="" dxfId="7775">
      <formula>"INVALID"</formula>
    </cfRule>
  </conditionalFormatting>
  <conditionalFormatting sqref="AR215:AR216">
    <cfRule type="cellIs" priority="1188" operator="equal" aboveAverage="0" equalAverage="0" bottom="0" percent="0" rank="0" text="" dxfId="7776">
      <formula>"Not Assigned"</formula>
    </cfRule>
  </conditionalFormatting>
  <conditionalFormatting sqref="AD215:AF216">
    <cfRule type="cellIs" priority="1189" operator="equal" aboveAverage="0" equalAverage="0" bottom="0" percent="0" rank="0" text="" dxfId="7777">
      <formula>"INVALID"</formula>
    </cfRule>
  </conditionalFormatting>
  <conditionalFormatting sqref="AJ215:AJ216">
    <cfRule type="cellIs" priority="1190" operator="equal" aboveAverage="0" equalAverage="0" bottom="0" percent="0" rank="0" text="" dxfId="7778">
      <formula>0</formula>
    </cfRule>
  </conditionalFormatting>
  <conditionalFormatting sqref="AK215:AK216">
    <cfRule type="cellIs" priority="1191" operator="equal" aboveAverage="0" equalAverage="0" bottom="0" percent="0" rank="0" text="" dxfId="7779">
      <formula>0</formula>
    </cfRule>
  </conditionalFormatting>
  <conditionalFormatting sqref="AL215:AL216">
    <cfRule type="cellIs" priority="1192" operator="equal" aboveAverage="0" equalAverage="0" bottom="0" percent="0" rank="0" text="" dxfId="7780">
      <formula>0</formula>
    </cfRule>
  </conditionalFormatting>
  <conditionalFormatting sqref="AM215:AM216">
    <cfRule type="cellIs" priority="1193" operator="equal" aboveAverage="0" equalAverage="0" bottom="0" percent="0" rank="0" text="" dxfId="7781">
      <formula>0</formula>
    </cfRule>
  </conditionalFormatting>
  <conditionalFormatting sqref="AN215:AN216">
    <cfRule type="cellIs" priority="1194" operator="equal" aboveAverage="0" equalAverage="0" bottom="0" percent="0" rank="0" text="" dxfId="7782">
      <formula>0</formula>
    </cfRule>
  </conditionalFormatting>
  <conditionalFormatting sqref="AP215:AP216">
    <cfRule type="cellIs" priority="1195" operator="equal" aboveAverage="0" equalAverage="0" bottom="0" percent="0" rank="0" text="" dxfId="7783">
      <formula>"INVALID"</formula>
    </cfRule>
  </conditionalFormatting>
  <conditionalFormatting sqref="AJ215:AJ216">
    <cfRule type="cellIs" priority="1196" operator="equal" aboveAverage="0" equalAverage="0" bottom="0" percent="0" rank="0" text="" dxfId="7784">
      <formula>"INVALID"</formula>
    </cfRule>
  </conditionalFormatting>
  <conditionalFormatting sqref="AK215:AK216">
    <cfRule type="cellIs" priority="1197" operator="equal" aboveAverage="0" equalAverage="0" bottom="0" percent="0" rank="0" text="" dxfId="7785">
      <formula>"INVALID"</formula>
    </cfRule>
  </conditionalFormatting>
  <conditionalFormatting sqref="AL215:AM216">
    <cfRule type="cellIs" priority="1198" operator="equal" aboveAverage="0" equalAverage="0" bottom="0" percent="0" rank="0" text="" dxfId="7786">
      <formula>"INVALID"</formula>
    </cfRule>
  </conditionalFormatting>
  <conditionalFormatting sqref="AK215:AK216">
    <cfRule type="cellIs" priority="1199" operator="equal" aboveAverage="0" equalAverage="0" bottom="0" percent="0" rank="0" text="" dxfId="7787">
      <formula>"INVALID"</formula>
    </cfRule>
  </conditionalFormatting>
  <conditionalFormatting sqref="AL215:AL216">
    <cfRule type="cellIs" priority="1200" operator="equal" aboveAverage="0" equalAverage="0" bottom="0" percent="0" rank="0" text="" dxfId="7788">
      <formula>"INVALID"</formula>
    </cfRule>
  </conditionalFormatting>
  <conditionalFormatting sqref="AM215:AM216">
    <cfRule type="cellIs" priority="1201" operator="equal" aboveAverage="0" equalAverage="0" bottom="0" percent="0" rank="0" text="" dxfId="7789">
      <formula>"INVALID"</formula>
    </cfRule>
  </conditionalFormatting>
  <conditionalFormatting sqref="AN215:AN216">
    <cfRule type="cellIs" priority="1202" operator="equal" aboveAverage="0" equalAverage="0" bottom="0" percent="0" rank="0" text="" dxfId="7790">
      <formula>"INVALID"</formula>
    </cfRule>
  </conditionalFormatting>
  <conditionalFormatting sqref="AO215:AO216">
    <cfRule type="cellIs" priority="1203" operator="equal" aboveAverage="0" equalAverage="0" bottom="0" percent="0" rank="0" text="" dxfId="7791">
      <formula>0</formula>
    </cfRule>
  </conditionalFormatting>
  <conditionalFormatting sqref="AO215:AO216">
    <cfRule type="cellIs" priority="1204" operator="equal" aboveAverage="0" equalAverage="0" bottom="0" percent="0" rank="0" text="" dxfId="7792">
      <formula>"INVALID"</formula>
    </cfRule>
  </conditionalFormatting>
  <conditionalFormatting sqref="AO215:AO216">
    <cfRule type="cellIs" priority="1205" operator="equal" aboveAverage="0" equalAverage="0" bottom="0" percent="0" rank="0" text="" dxfId="7793">
      <formula>"INVALID"</formula>
    </cfRule>
  </conditionalFormatting>
  <conditionalFormatting sqref="AR208:AR214">
    <cfRule type="cellIs" priority="1206" operator="equal" aboveAverage="0" equalAverage="0" bottom="0" percent="0" rank="0" text="" dxfId="7794">
      <formula>"Not Assigned"</formula>
    </cfRule>
  </conditionalFormatting>
  <conditionalFormatting sqref="AD208:AF214">
    <cfRule type="cellIs" priority="1207" operator="equal" aboveAverage="0" equalAverage="0" bottom="0" percent="0" rank="0" text="" dxfId="7795">
      <formula>"INVALID"</formula>
    </cfRule>
  </conditionalFormatting>
  <conditionalFormatting sqref="AS208:AS214">
    <cfRule type="expression" priority="1208" aboveAverage="0" equalAverage="0" bottom="0" percent="0" rank="0" text="" dxfId="7796">
      <formula>EXACT(AF208, "INVALID")</formula>
    </cfRule>
  </conditionalFormatting>
  <conditionalFormatting sqref="AZ208:AZ214">
    <cfRule type="expression" priority="1209" aboveAverage="0" equalAverage="0" bottom="0" percent="0" rank="0" text="" dxfId="7797">
      <formula>AND(NOT(ISBLANK(AZ208)), EXACT(AF208, "INVALID"))</formula>
    </cfRule>
  </conditionalFormatting>
  <conditionalFormatting sqref="BA208:BA214">
    <cfRule type="expression" priority="1210" aboveAverage="0" equalAverage="0" bottom="0" percent="0" rank="0" text="" dxfId="7798">
      <formula>AND(NOT(ISBLANK(BA208)), EXACT(AF208, "INVALID"))</formula>
    </cfRule>
  </conditionalFormatting>
  <conditionalFormatting sqref="AR208:AR214">
    <cfRule type="expression" priority="1211" aboveAverage="0" equalAverage="0" bottom="0" percent="0" rank="0" text="" dxfId="7799">
      <formula>NOT($AL208)</formula>
    </cfRule>
  </conditionalFormatting>
  <conditionalFormatting sqref="AQ208:AQ214">
    <cfRule type="expression" priority="1212" aboveAverage="0" equalAverage="0" bottom="0" percent="0" rank="0" text="" dxfId="7800">
      <formula>REPLACE($AQ208,8,LEN($AQ208),"")="unused_"</formula>
    </cfRule>
  </conditionalFormatting>
  <conditionalFormatting sqref="AJ208:AJ214">
    <cfRule type="cellIs" priority="1213" operator="equal" aboveAverage="0" equalAverage="0" bottom="0" percent="0" rank="0" text="" dxfId="7801">
      <formula>0</formula>
    </cfRule>
  </conditionalFormatting>
  <conditionalFormatting sqref="AK208:AK214">
    <cfRule type="cellIs" priority="1214" operator="equal" aboveAverage="0" equalAverage="0" bottom="0" percent="0" rank="0" text="" dxfId="7802">
      <formula>0</formula>
    </cfRule>
  </conditionalFormatting>
  <conditionalFormatting sqref="AL208:AL214">
    <cfRule type="cellIs" priority="1215" operator="equal" aboveAverage="0" equalAverage="0" bottom="0" percent="0" rank="0" text="" dxfId="7803">
      <formula>0</formula>
    </cfRule>
  </conditionalFormatting>
  <conditionalFormatting sqref="AM208:AM214">
    <cfRule type="cellIs" priority="1216" operator="equal" aboveAverage="0" equalAverage="0" bottom="0" percent="0" rank="0" text="" dxfId="7804">
      <formula>0</formula>
    </cfRule>
  </conditionalFormatting>
  <conditionalFormatting sqref="AN208:AN214">
    <cfRule type="cellIs" priority="1217" operator="equal" aboveAverage="0" equalAverage="0" bottom="0" percent="0" rank="0" text="" dxfId="7805">
      <formula>0</formula>
    </cfRule>
  </conditionalFormatting>
  <conditionalFormatting sqref="AP208:AP214">
    <cfRule type="cellIs" priority="1218" operator="equal" aboveAverage="0" equalAverage="0" bottom="0" percent="0" rank="0" text="" dxfId="7806">
      <formula>"INVALID"</formula>
    </cfRule>
  </conditionalFormatting>
  <conditionalFormatting sqref="AJ208:AJ214">
    <cfRule type="cellIs" priority="1219" operator="equal" aboveAverage="0" equalAverage="0" bottom="0" percent="0" rank="0" text="" dxfId="7807">
      <formula>"INVALID"</formula>
    </cfRule>
  </conditionalFormatting>
  <conditionalFormatting sqref="AK208:AK214">
    <cfRule type="cellIs" priority="1220" operator="equal" aboveAverage="0" equalAverage="0" bottom="0" percent="0" rank="0" text="" dxfId="7808">
      <formula>"INVALID"</formula>
    </cfRule>
  </conditionalFormatting>
  <conditionalFormatting sqref="AL208:AM214">
    <cfRule type="cellIs" priority="1221" operator="equal" aboveAverage="0" equalAverage="0" bottom="0" percent="0" rank="0" text="" dxfId="7809">
      <formula>"INVALID"</formula>
    </cfRule>
  </conditionalFormatting>
  <conditionalFormatting sqref="AK208:AK214">
    <cfRule type="cellIs" priority="1222" operator="equal" aboveAverage="0" equalAverage="0" bottom="0" percent="0" rank="0" text="" dxfId="7810">
      <formula>"INVALID"</formula>
    </cfRule>
  </conditionalFormatting>
  <conditionalFormatting sqref="AL208:AL214">
    <cfRule type="cellIs" priority="1223" operator="equal" aboveAverage="0" equalAverage="0" bottom="0" percent="0" rank="0" text="" dxfId="7811">
      <formula>"INVALID"</formula>
    </cfRule>
  </conditionalFormatting>
  <conditionalFormatting sqref="AM208:AM214">
    <cfRule type="cellIs" priority="1224" operator="equal" aboveAverage="0" equalAverage="0" bottom="0" percent="0" rank="0" text="" dxfId="7812">
      <formula>"INVALID"</formula>
    </cfRule>
  </conditionalFormatting>
  <conditionalFormatting sqref="AN208:AN214">
    <cfRule type="cellIs" priority="1225" operator="equal" aboveAverage="0" equalAverage="0" bottom="0" percent="0" rank="0" text="" dxfId="7813">
      <formula>"INVALID"</formula>
    </cfRule>
  </conditionalFormatting>
  <conditionalFormatting sqref="AQ208:AQ214">
    <cfRule type="expression" priority="1226" aboveAverage="0" equalAverage="0" bottom="0" percent="0" rank="0" text="" dxfId="7814">
      <formula>NOT($AJ208)</formula>
    </cfRule>
    <cfRule type="expression" priority="1227" aboveAverage="0" equalAverage="0" bottom="0" percent="0" rank="0" text="" dxfId="7815">
      <formula>RIGHT($AQ208, 1)="*"</formula>
    </cfRule>
  </conditionalFormatting>
  <conditionalFormatting sqref="AZ208:BA214">
    <cfRule type="expression" priority="1228" aboveAverage="0" equalAverage="0" bottom="0" percent="0" rank="0" text="" dxfId="7816">
      <formula>NOT($AN208)</formula>
    </cfRule>
  </conditionalFormatting>
  <conditionalFormatting sqref="AS208:AS214">
    <cfRule type="expression" priority="1229" aboveAverage="0" equalAverage="0" bottom="0" percent="0" rank="0" text="" dxfId="7817">
      <formula>NOT($AK208)</formula>
    </cfRule>
  </conditionalFormatting>
  <conditionalFormatting sqref="AO208:AO214">
    <cfRule type="cellIs" priority="1230" operator="equal" aboveAverage="0" equalAverage="0" bottom="0" percent="0" rank="0" text="" dxfId="7818">
      <formula>0</formula>
    </cfRule>
  </conditionalFormatting>
  <conditionalFormatting sqref="AO208:AO214">
    <cfRule type="cellIs" priority="1231" operator="equal" aboveAverage="0" equalAverage="0" bottom="0" percent="0" rank="0" text="" dxfId="7819">
      <formula>"INVALID"</formula>
    </cfRule>
  </conditionalFormatting>
  <conditionalFormatting sqref="AO208:AO214">
    <cfRule type="cellIs" priority="1232" operator="equal" aboveAverage="0" equalAverage="0" bottom="0" percent="0" rank="0" text="" dxfId="7820">
      <formula>"INVALID"</formula>
    </cfRule>
  </conditionalFormatting>
  <conditionalFormatting sqref="AT211">
    <cfRule type="expression" priority="1233" aboveAverage="0" equalAverage="0" bottom="0" percent="0" rank="0" text="" dxfId="7821">
      <formula>NOT($AM211)</formula>
    </cfRule>
  </conditionalFormatting>
  <conditionalFormatting sqref="AR218">
    <cfRule type="cellIs" priority="1234" operator="equal" aboveAverage="0" equalAverage="0" bottom="0" percent="0" rank="0" text="" dxfId="7822">
      <formula>"Not Assigned"</formula>
    </cfRule>
  </conditionalFormatting>
  <conditionalFormatting sqref="AJ218:AP218 AD218:AF220 AD221:AD227">
    <cfRule type="cellIs" priority="1235" operator="equal" aboveAverage="0" equalAverage="0" bottom="0" percent="0" rank="0" text="" dxfId="7823">
      <formula>"INVALID"</formula>
    </cfRule>
  </conditionalFormatting>
  <conditionalFormatting sqref="AS218">
    <cfRule type="expression" priority="1236" aboveAverage="0" equalAverage="0" bottom="0" percent="0" rank="0" text="" dxfId="7824">
      <formula>EXACT(AF218, "INVALID")</formula>
    </cfRule>
  </conditionalFormatting>
  <conditionalFormatting sqref="AR218:AR220">
    <cfRule type="expression" priority="1237" aboveAverage="0" equalAverage="0" bottom="0" percent="0" rank="0" text="" dxfId="7825">
      <formula>NOT($AL218)</formula>
    </cfRule>
  </conditionalFormatting>
  <conditionalFormatting sqref="AQ218:AQ220">
    <cfRule type="expression" priority="1238" aboveAverage="0" equalAverage="0" bottom="0" percent="0" rank="0" text="" dxfId="7826">
      <formula>REPLACE($AQ218,8,LEN($AQ218),"")="unused_"</formula>
    </cfRule>
  </conditionalFormatting>
  <conditionalFormatting sqref="AJ218:AO218">
    <cfRule type="cellIs" priority="1239" operator="equal" aboveAverage="0" equalAverage="0" bottom="0" percent="0" rank="0" text="" dxfId="7827">
      <formula>0</formula>
    </cfRule>
  </conditionalFormatting>
  <conditionalFormatting sqref="AQ218:AQ220">
    <cfRule type="expression" priority="1240" aboveAverage="0" equalAverage="0" bottom="0" percent="0" rank="0" text="" dxfId="7828">
      <formula>NOT($AJ218)</formula>
    </cfRule>
    <cfRule type="expression" priority="1241" aboveAverage="0" equalAverage="0" bottom="0" percent="0" rank="0" text="" dxfId="7829">
      <formula>RIGHT($AQ218, 1)="*"</formula>
    </cfRule>
  </conditionalFormatting>
  <conditionalFormatting sqref="AS218:AS220">
    <cfRule type="expression" priority="1242" aboveAverage="0" equalAverage="0" bottom="0" percent="0" rank="0" text="" dxfId="7830">
      <formula>NOT($AN218)</formula>
    </cfRule>
  </conditionalFormatting>
  <conditionalFormatting sqref="AS218:AS220">
    <cfRule type="expression" priority="1243" aboveAverage="0" equalAverage="0" bottom="0" percent="0" rank="0" text="" dxfId="7831">
      <formula>NOT($AK218)</formula>
    </cfRule>
  </conditionalFormatting>
  <conditionalFormatting sqref="AR218:AR220">
    <cfRule type="cellIs" priority="1244" operator="equal" aboveAverage="0" equalAverage="0" bottom="0" percent="0" rank="0" text="" dxfId="7832">
      <formula>"Not Assigned"</formula>
    </cfRule>
  </conditionalFormatting>
  <conditionalFormatting sqref="AD218:AF220 AD221:AD227">
    <cfRule type="cellIs" priority="1245" operator="equal" aboveAverage="0" equalAverage="0" bottom="0" percent="0" rank="0" text="" dxfId="7833">
      <formula>"INVALID"</formula>
    </cfRule>
  </conditionalFormatting>
  <conditionalFormatting sqref="AJ218:AJ220">
    <cfRule type="cellIs" priority="1246" operator="equal" aboveAverage="0" equalAverage="0" bottom="0" percent="0" rank="0" text="" dxfId="7834">
      <formula>0</formula>
    </cfRule>
  </conditionalFormatting>
  <conditionalFormatting sqref="AK218:AK220">
    <cfRule type="cellIs" priority="1247" operator="equal" aboveAverage="0" equalAverage="0" bottom="0" percent="0" rank="0" text="" dxfId="7835">
      <formula>0</formula>
    </cfRule>
  </conditionalFormatting>
  <conditionalFormatting sqref="AL218:AL220">
    <cfRule type="cellIs" priority="1248" operator="equal" aboveAverage="0" equalAverage="0" bottom="0" percent="0" rank="0" text="" dxfId="7836">
      <formula>0</formula>
    </cfRule>
  </conditionalFormatting>
  <conditionalFormatting sqref="AM218:AM220">
    <cfRule type="cellIs" priority="1249" operator="equal" aboveAverage="0" equalAverage="0" bottom="0" percent="0" rank="0" text="" dxfId="7837">
      <formula>0</formula>
    </cfRule>
  </conditionalFormatting>
  <conditionalFormatting sqref="AN218:AN220">
    <cfRule type="cellIs" priority="1250" operator="equal" aboveAverage="0" equalAverage="0" bottom="0" percent="0" rank="0" text="" dxfId="7838">
      <formula>0</formula>
    </cfRule>
  </conditionalFormatting>
  <conditionalFormatting sqref="AP218:AP220">
    <cfRule type="cellIs" priority="1251" operator="equal" aboveAverage="0" equalAverage="0" bottom="0" percent="0" rank="0" text="" dxfId="7839">
      <formula>"INVALID"</formula>
    </cfRule>
  </conditionalFormatting>
  <conditionalFormatting sqref="AJ218:AJ220">
    <cfRule type="cellIs" priority="1252" operator="equal" aboveAverage="0" equalAverage="0" bottom="0" percent="0" rank="0" text="" dxfId="7840">
      <formula>"INVALID"</formula>
    </cfRule>
  </conditionalFormatting>
  <conditionalFormatting sqref="AK218:AK220">
    <cfRule type="cellIs" priority="1253" operator="equal" aboveAverage="0" equalAverage="0" bottom="0" percent="0" rank="0" text="" dxfId="7841">
      <formula>"INVALID"</formula>
    </cfRule>
  </conditionalFormatting>
  <conditionalFormatting sqref="AL218:AM220">
    <cfRule type="cellIs" priority="1254" operator="equal" aboveAverage="0" equalAverage="0" bottom="0" percent="0" rank="0" text="" dxfId="7842">
      <formula>"INVALID"</formula>
    </cfRule>
  </conditionalFormatting>
  <conditionalFormatting sqref="AK218:AK220">
    <cfRule type="cellIs" priority="1255" operator="equal" aboveAverage="0" equalAverage="0" bottom="0" percent="0" rank="0" text="" dxfId="7843">
      <formula>"INVALID"</formula>
    </cfRule>
  </conditionalFormatting>
  <conditionalFormatting sqref="AL218:AL220">
    <cfRule type="cellIs" priority="1256" operator="equal" aboveAverage="0" equalAverage="0" bottom="0" percent="0" rank="0" text="" dxfId="7844">
      <formula>"INVALID"</formula>
    </cfRule>
  </conditionalFormatting>
  <conditionalFormatting sqref="AM218:AM220">
    <cfRule type="cellIs" priority="1257" operator="equal" aboveAverage="0" equalAverage="0" bottom="0" percent="0" rank="0" text="" dxfId="7845">
      <formula>"INVALID"</formula>
    </cfRule>
  </conditionalFormatting>
  <conditionalFormatting sqref="AN218:AN220">
    <cfRule type="cellIs" priority="1258" operator="equal" aboveAverage="0" equalAverage="0" bottom="0" percent="0" rank="0" text="" dxfId="7846">
      <formula>"INVALID"</formula>
    </cfRule>
  </conditionalFormatting>
  <conditionalFormatting sqref="AO218:AO220">
    <cfRule type="cellIs" priority="1259" operator="equal" aboveAverage="0" equalAverage="0" bottom="0" percent="0" rank="0" text="" dxfId="7847">
      <formula>0</formula>
    </cfRule>
  </conditionalFormatting>
  <conditionalFormatting sqref="AO218:AO220">
    <cfRule type="cellIs" priority="1260" operator="equal" aboveAverage="0" equalAverage="0" bottom="0" percent="0" rank="0" text="" dxfId="7848">
      <formula>"INVALID"</formula>
    </cfRule>
  </conditionalFormatting>
  <conditionalFormatting sqref="AO218:AO220">
    <cfRule type="cellIs" priority="1261" operator="equal" aboveAverage="0" equalAverage="0" bottom="0" percent="0" rank="0" text="" dxfId="7849">
      <formula>"INVALID"</formula>
    </cfRule>
  </conditionalFormatting>
  <conditionalFormatting sqref="AR219:AR220">
    <cfRule type="cellIs" priority="1262" operator="equal" aboveAverage="0" equalAverage="0" bottom="0" percent="0" rank="0" text="" dxfId="7850">
      <formula>"Not Assigned"</formula>
    </cfRule>
  </conditionalFormatting>
  <conditionalFormatting sqref="AS219:AS220">
    <cfRule type="expression" priority="1263" aboveAverage="0" equalAverage="0" bottom="0" percent="0" rank="0" text="" dxfId="7851">
      <formula>EXACT(AF219, "INVALID")</formula>
    </cfRule>
  </conditionalFormatting>
  <conditionalFormatting sqref="AZ219:AZ220">
    <cfRule type="expression" priority="1264" aboveAverage="0" equalAverage="0" bottom="0" percent="0" rank="0" text="" dxfId="7852">
      <formula>AND(NOT(ISBLANK(AZ219)), EXACT(AF219, "INVALID"))</formula>
    </cfRule>
  </conditionalFormatting>
  <conditionalFormatting sqref="BA219:BA220">
    <cfRule type="expression" priority="1265" aboveAverage="0" equalAverage="0" bottom="0" percent="0" rank="0" text="" dxfId="7853">
      <formula>AND(NOT(ISBLANK(BA219)), EXACT(AF219, "INVALID"))</formula>
    </cfRule>
  </conditionalFormatting>
  <conditionalFormatting sqref="AJ219:AJ220">
    <cfRule type="cellIs" priority="1266" operator="equal" aboveAverage="0" equalAverage="0" bottom="0" percent="0" rank="0" text="" dxfId="7854">
      <formula>0</formula>
    </cfRule>
  </conditionalFormatting>
  <conditionalFormatting sqref="AK219:AK220">
    <cfRule type="cellIs" priority="1267" operator="equal" aboveAverage="0" equalAverage="0" bottom="0" percent="0" rank="0" text="" dxfId="7855">
      <formula>0</formula>
    </cfRule>
  </conditionalFormatting>
  <conditionalFormatting sqref="AL219:AL220">
    <cfRule type="cellIs" priority="1268" operator="equal" aboveAverage="0" equalAverage="0" bottom="0" percent="0" rank="0" text="" dxfId="7856">
      <formula>0</formula>
    </cfRule>
  </conditionalFormatting>
  <conditionalFormatting sqref="AM219:AM220">
    <cfRule type="cellIs" priority="1269" operator="equal" aboveAverage="0" equalAverage="0" bottom="0" percent="0" rank="0" text="" dxfId="7857">
      <formula>0</formula>
    </cfRule>
  </conditionalFormatting>
  <conditionalFormatting sqref="AN219:AN220">
    <cfRule type="cellIs" priority="1270" operator="equal" aboveAverage="0" equalAverage="0" bottom="0" percent="0" rank="0" text="" dxfId="7858">
      <formula>0</formula>
    </cfRule>
  </conditionalFormatting>
  <conditionalFormatting sqref="AP219:AP220">
    <cfRule type="cellIs" priority="1271" operator="equal" aboveAverage="0" equalAverage="0" bottom="0" percent="0" rank="0" text="" dxfId="7859">
      <formula>"INVALID"</formula>
    </cfRule>
  </conditionalFormatting>
  <conditionalFormatting sqref="AJ219:AJ220">
    <cfRule type="cellIs" priority="1272" operator="equal" aboveAverage="0" equalAverage="0" bottom="0" percent="0" rank="0" text="" dxfId="7860">
      <formula>"INVALID"</formula>
    </cfRule>
  </conditionalFormatting>
  <conditionalFormatting sqref="AK219:AK220">
    <cfRule type="cellIs" priority="1273" operator="equal" aboveAverage="0" equalAverage="0" bottom="0" percent="0" rank="0" text="" dxfId="7861">
      <formula>"INVALID"</formula>
    </cfRule>
  </conditionalFormatting>
  <conditionalFormatting sqref="AL219:AM220">
    <cfRule type="cellIs" priority="1274" operator="equal" aboveAverage="0" equalAverage="0" bottom="0" percent="0" rank="0" text="" dxfId="7862">
      <formula>"INVALID"</formula>
    </cfRule>
  </conditionalFormatting>
  <conditionalFormatting sqref="AK219:AK220">
    <cfRule type="cellIs" priority="1275" operator="equal" aboveAverage="0" equalAverage="0" bottom="0" percent="0" rank="0" text="" dxfId="7863">
      <formula>"INVALID"</formula>
    </cfRule>
  </conditionalFormatting>
  <conditionalFormatting sqref="AL219:AL220">
    <cfRule type="cellIs" priority="1276" operator="equal" aboveAverage="0" equalAverage="0" bottom="0" percent="0" rank="0" text="" dxfId="7864">
      <formula>"INVALID"</formula>
    </cfRule>
  </conditionalFormatting>
  <conditionalFormatting sqref="AM219:AM220">
    <cfRule type="cellIs" priority="1277" operator="equal" aboveAverage="0" equalAverage="0" bottom="0" percent="0" rank="0" text="" dxfId="7865">
      <formula>"INVALID"</formula>
    </cfRule>
  </conditionalFormatting>
  <conditionalFormatting sqref="AN219:AN220">
    <cfRule type="cellIs" priority="1278" operator="equal" aboveAverage="0" equalAverage="0" bottom="0" percent="0" rank="0" text="" dxfId="7866">
      <formula>"INVALID"</formula>
    </cfRule>
  </conditionalFormatting>
  <conditionalFormatting sqref="AO219:AO220">
    <cfRule type="cellIs" priority="1279" operator="equal" aboveAverage="0" equalAverage="0" bottom="0" percent="0" rank="0" text="" dxfId="7867">
      <formula>0</formula>
    </cfRule>
  </conditionalFormatting>
  <conditionalFormatting sqref="AO219:AO220">
    <cfRule type="cellIs" priority="1280" operator="equal" aboveAverage="0" equalAverage="0" bottom="0" percent="0" rank="0" text="" dxfId="7868">
      <formula>"INVALID"</formula>
    </cfRule>
  </conditionalFormatting>
  <conditionalFormatting sqref="AO219:AO220">
    <cfRule type="cellIs" priority="1281" operator="equal" aboveAverage="0" equalAverage="0" bottom="0" percent="0" rank="0" text="" dxfId="7869">
      <formula>"INVALID"</formula>
    </cfRule>
  </conditionalFormatting>
  <conditionalFormatting sqref="AR229:AR232">
    <cfRule type="cellIs" priority="1282" operator="equal" aboveAverage="0" equalAverage="0" bottom="0" percent="0" rank="0" text="" dxfId="7870">
      <formula>"Not Assigned"</formula>
    </cfRule>
  </conditionalFormatting>
  <conditionalFormatting sqref="AD229:AF232">
    <cfRule type="cellIs" priority="1283" operator="equal" aboveAverage="0" equalAverage="0" bottom="0" percent="0" rank="0" text="" dxfId="7871">
      <formula>"INVALID"</formula>
    </cfRule>
  </conditionalFormatting>
  <conditionalFormatting sqref="AS229:AS232">
    <cfRule type="expression" priority="1284" aboveAverage="0" equalAverage="0" bottom="0" percent="0" rank="0" text="" dxfId="7872">
      <formula>EXACT(AF229, "INVALID")</formula>
    </cfRule>
  </conditionalFormatting>
  <conditionalFormatting sqref="AZ229:AZ232">
    <cfRule type="expression" priority="1285" aboveAverage="0" equalAverage="0" bottom="0" percent="0" rank="0" text="" dxfId="7873">
      <formula>AND(NOT(ISBLANK(AZ229)), EXACT(AF229, "INVALID"))</formula>
    </cfRule>
  </conditionalFormatting>
  <conditionalFormatting sqref="BA229:BA232">
    <cfRule type="expression" priority="1286" aboveAverage="0" equalAverage="0" bottom="0" percent="0" rank="0" text="" dxfId="7874">
      <formula>AND(NOT(ISBLANK(BA229)), EXACT(AF229, "INVALID"))</formula>
    </cfRule>
  </conditionalFormatting>
  <conditionalFormatting sqref="AR229:AR232">
    <cfRule type="expression" priority="1287" aboveAverage="0" equalAverage="0" bottom="0" percent="0" rank="0" text="" dxfId="7875">
      <formula>NOT($AL229)</formula>
    </cfRule>
  </conditionalFormatting>
  <conditionalFormatting sqref="AQ229:AQ232">
    <cfRule type="expression" priority="1288" aboveAverage="0" equalAverage="0" bottom="0" percent="0" rank="0" text="" dxfId="7876">
      <formula>REPLACE($AQ229,8,LEN($AQ229),"")="unused_"</formula>
    </cfRule>
  </conditionalFormatting>
  <conditionalFormatting sqref="AJ229:AJ232">
    <cfRule type="cellIs" priority="1289" operator="equal" aboveAverage="0" equalAverage="0" bottom="0" percent="0" rank="0" text="" dxfId="7877">
      <formula>0</formula>
    </cfRule>
  </conditionalFormatting>
  <conditionalFormatting sqref="AK229:AK232">
    <cfRule type="cellIs" priority="1290" operator="equal" aboveAverage="0" equalAverage="0" bottom="0" percent="0" rank="0" text="" dxfId="7878">
      <formula>0</formula>
    </cfRule>
  </conditionalFormatting>
  <conditionalFormatting sqref="AL229:AL232">
    <cfRule type="cellIs" priority="1291" operator="equal" aboveAverage="0" equalAverage="0" bottom="0" percent="0" rank="0" text="" dxfId="7879">
      <formula>0</formula>
    </cfRule>
  </conditionalFormatting>
  <conditionalFormatting sqref="AM229:AM232">
    <cfRule type="cellIs" priority="1292" operator="equal" aboveAverage="0" equalAverage="0" bottom="0" percent="0" rank="0" text="" dxfId="7880">
      <formula>0</formula>
    </cfRule>
  </conditionalFormatting>
  <conditionalFormatting sqref="AN229:AN232">
    <cfRule type="cellIs" priority="1293" operator="equal" aboveAverage="0" equalAverage="0" bottom="0" percent="0" rank="0" text="" dxfId="7881">
      <formula>0</formula>
    </cfRule>
  </conditionalFormatting>
  <conditionalFormatting sqref="AP229:AP232">
    <cfRule type="cellIs" priority="1294" operator="equal" aboveAverage="0" equalAverage="0" bottom="0" percent="0" rank="0" text="" dxfId="7882">
      <formula>"INVALID"</formula>
    </cfRule>
  </conditionalFormatting>
  <conditionalFormatting sqref="AJ229:AJ232">
    <cfRule type="cellIs" priority="1295" operator="equal" aboveAverage="0" equalAverage="0" bottom="0" percent="0" rank="0" text="" dxfId="7883">
      <formula>"INVALID"</formula>
    </cfRule>
  </conditionalFormatting>
  <conditionalFormatting sqref="AK229:AK232">
    <cfRule type="cellIs" priority="1296" operator="equal" aboveAverage="0" equalAverage="0" bottom="0" percent="0" rank="0" text="" dxfId="7884">
      <formula>"INVALID"</formula>
    </cfRule>
  </conditionalFormatting>
  <conditionalFormatting sqref="AL229:AM232">
    <cfRule type="cellIs" priority="1297" operator="equal" aboveAverage="0" equalAverage="0" bottom="0" percent="0" rank="0" text="" dxfId="7885">
      <formula>"INVALID"</formula>
    </cfRule>
  </conditionalFormatting>
  <conditionalFormatting sqref="AK229:AK232">
    <cfRule type="cellIs" priority="1298" operator="equal" aboveAverage="0" equalAverage="0" bottom="0" percent="0" rank="0" text="" dxfId="7886">
      <formula>"INVALID"</formula>
    </cfRule>
  </conditionalFormatting>
  <conditionalFormatting sqref="AL229:AL232">
    <cfRule type="cellIs" priority="1299" operator="equal" aboveAverage="0" equalAverage="0" bottom="0" percent="0" rank="0" text="" dxfId="7887">
      <formula>"INVALID"</formula>
    </cfRule>
  </conditionalFormatting>
  <conditionalFormatting sqref="AM229:AM232">
    <cfRule type="cellIs" priority="1300" operator="equal" aboveAverage="0" equalAverage="0" bottom="0" percent="0" rank="0" text="" dxfId="7888">
      <formula>"INVALID"</formula>
    </cfRule>
  </conditionalFormatting>
  <conditionalFormatting sqref="AN229:AN232">
    <cfRule type="cellIs" priority="1301" operator="equal" aboveAverage="0" equalAverage="0" bottom="0" percent="0" rank="0" text="" dxfId="7889">
      <formula>"INVALID"</formula>
    </cfRule>
  </conditionalFormatting>
  <conditionalFormatting sqref="AQ229:AQ232">
    <cfRule type="expression" priority="1302" aboveAverage="0" equalAverage="0" bottom="0" percent="0" rank="0" text="" dxfId="7890">
      <formula>NOT($AJ229)</formula>
    </cfRule>
    <cfRule type="expression" priority="1303" aboveAverage="0" equalAverage="0" bottom="0" percent="0" rank="0" text="" dxfId="7891">
      <formula>RIGHT($AQ229, 1)="*"</formula>
    </cfRule>
  </conditionalFormatting>
  <conditionalFormatting sqref="AZ229:BA232">
    <cfRule type="expression" priority="1304" aboveAverage="0" equalAverage="0" bottom="0" percent="0" rank="0" text="" dxfId="7892">
      <formula>NOT($AN229)</formula>
    </cfRule>
  </conditionalFormatting>
  <conditionalFormatting sqref="AS229:AS232">
    <cfRule type="expression" priority="1305" aboveAverage="0" equalAverage="0" bottom="0" percent="0" rank="0" text="" dxfId="7893">
      <formula>NOT($AK229)</formula>
    </cfRule>
  </conditionalFormatting>
  <conditionalFormatting sqref="AO229:AO232">
    <cfRule type="cellIs" priority="1306" operator="equal" aboveAverage="0" equalAverage="0" bottom="0" percent="0" rank="0" text="" dxfId="7894">
      <formula>0</formula>
    </cfRule>
  </conditionalFormatting>
  <conditionalFormatting sqref="AO229:AO232">
    <cfRule type="cellIs" priority="1307" operator="equal" aboveAverage="0" equalAverage="0" bottom="0" percent="0" rank="0" text="" dxfId="7895">
      <formula>"INVALID"</formula>
    </cfRule>
  </conditionalFormatting>
  <conditionalFormatting sqref="AO229:AO232">
    <cfRule type="cellIs" priority="1308" operator="equal" aboveAverage="0" equalAverage="0" bottom="0" percent="0" rank="0" text="" dxfId="7896">
      <formula>"INVALID"</formula>
    </cfRule>
  </conditionalFormatting>
  <conditionalFormatting sqref="AR221:AR227">
    <cfRule type="cellIs" priority="1309" operator="equal" aboveAverage="0" equalAverage="0" bottom="0" percent="0" rank="0" text="" dxfId="7897">
      <formula>"Not Assigned"</formula>
    </cfRule>
  </conditionalFormatting>
  <conditionalFormatting sqref="AE221:AF227">
    <cfRule type="cellIs" priority="1310" operator="equal" aboveAverage="0" equalAverage="0" bottom="0" percent="0" rank="0" text="" dxfId="7898">
      <formula>"INVALID"</formula>
    </cfRule>
  </conditionalFormatting>
  <conditionalFormatting sqref="AS221:AS227">
    <cfRule type="expression" priority="1311" aboveAverage="0" equalAverage="0" bottom="0" percent="0" rank="0" text="" dxfId="7899">
      <formula>EXACT(AF221, "INVALID")</formula>
    </cfRule>
  </conditionalFormatting>
  <conditionalFormatting sqref="AZ221:AZ227">
    <cfRule type="expression" priority="1312" aboveAverage="0" equalAverage="0" bottom="0" percent="0" rank="0" text="" dxfId="7900">
      <formula>AND(NOT(ISBLANK(AZ221)), EXACT(AF221, "INVALID"))</formula>
    </cfRule>
  </conditionalFormatting>
  <conditionalFormatting sqref="BA221:BA227">
    <cfRule type="expression" priority="1313" aboveAverage="0" equalAverage="0" bottom="0" percent="0" rank="0" text="" dxfId="7901">
      <formula>AND(NOT(ISBLANK(BA221)), EXACT(AF221, "INVALID"))</formula>
    </cfRule>
  </conditionalFormatting>
  <conditionalFormatting sqref="AR221:AR227">
    <cfRule type="expression" priority="1314" aboveAverage="0" equalAverage="0" bottom="0" percent="0" rank="0" text="" dxfId="7902">
      <formula>NOT($AL221)</formula>
    </cfRule>
  </conditionalFormatting>
  <conditionalFormatting sqref="AQ221:AQ227">
    <cfRule type="expression" priority="1315" aboveAverage="0" equalAverage="0" bottom="0" percent="0" rank="0" text="" dxfId="7903">
      <formula>REPLACE($AQ221,8,LEN($AQ221),"")="unused_"</formula>
    </cfRule>
  </conditionalFormatting>
  <conditionalFormatting sqref="AJ221:AJ227">
    <cfRule type="cellIs" priority="1316" operator="equal" aboveAverage="0" equalAverage="0" bottom="0" percent="0" rank="0" text="" dxfId="7904">
      <formula>0</formula>
    </cfRule>
  </conditionalFormatting>
  <conditionalFormatting sqref="AK221:AK227">
    <cfRule type="cellIs" priority="1317" operator="equal" aboveAverage="0" equalAverage="0" bottom="0" percent="0" rank="0" text="" dxfId="7905">
      <formula>0</formula>
    </cfRule>
  </conditionalFormatting>
  <conditionalFormatting sqref="AL221:AL227">
    <cfRule type="cellIs" priority="1318" operator="equal" aboveAverage="0" equalAverage="0" bottom="0" percent="0" rank="0" text="" dxfId="7906">
      <formula>0</formula>
    </cfRule>
  </conditionalFormatting>
  <conditionalFormatting sqref="AM221:AM227">
    <cfRule type="cellIs" priority="1319" operator="equal" aboveAverage="0" equalAverage="0" bottom="0" percent="0" rank="0" text="" dxfId="7907">
      <formula>0</formula>
    </cfRule>
  </conditionalFormatting>
  <conditionalFormatting sqref="AN221:AN227">
    <cfRule type="cellIs" priority="1320" operator="equal" aboveAverage="0" equalAverage="0" bottom="0" percent="0" rank="0" text="" dxfId="7908">
      <formula>0</formula>
    </cfRule>
  </conditionalFormatting>
  <conditionalFormatting sqref="AP221:AP227">
    <cfRule type="cellIs" priority="1321" operator="equal" aboveAverage="0" equalAverage="0" bottom="0" percent="0" rank="0" text="" dxfId="7909">
      <formula>"INVALID"</formula>
    </cfRule>
  </conditionalFormatting>
  <conditionalFormatting sqref="AJ221:AJ227">
    <cfRule type="cellIs" priority="1322" operator="equal" aboveAverage="0" equalAverage="0" bottom="0" percent="0" rank="0" text="" dxfId="7910">
      <formula>"INVALID"</formula>
    </cfRule>
  </conditionalFormatting>
  <conditionalFormatting sqref="AK221:AK227">
    <cfRule type="cellIs" priority="1323" operator="equal" aboveAverage="0" equalAverage="0" bottom="0" percent="0" rank="0" text="" dxfId="7911">
      <formula>"INVALID"</formula>
    </cfRule>
  </conditionalFormatting>
  <conditionalFormatting sqref="AL221:AM227">
    <cfRule type="cellIs" priority="1324" operator="equal" aboveAverage="0" equalAverage="0" bottom="0" percent="0" rank="0" text="" dxfId="7912">
      <formula>"INVALID"</formula>
    </cfRule>
  </conditionalFormatting>
  <conditionalFormatting sqref="AK221:AK227">
    <cfRule type="cellIs" priority="1325" operator="equal" aboveAverage="0" equalAverage="0" bottom="0" percent="0" rank="0" text="" dxfId="7913">
      <formula>"INVALID"</formula>
    </cfRule>
  </conditionalFormatting>
  <conditionalFormatting sqref="AL221:AL227">
    <cfRule type="cellIs" priority="1326" operator="equal" aboveAverage="0" equalAverage="0" bottom="0" percent="0" rank="0" text="" dxfId="7914">
      <formula>"INVALID"</formula>
    </cfRule>
  </conditionalFormatting>
  <conditionalFormatting sqref="AM221:AM227">
    <cfRule type="cellIs" priority="1327" operator="equal" aboveAverage="0" equalAverage="0" bottom="0" percent="0" rank="0" text="" dxfId="7915">
      <formula>"INVALID"</formula>
    </cfRule>
  </conditionalFormatting>
  <conditionalFormatting sqref="AN221:AN227">
    <cfRule type="cellIs" priority="1328" operator="equal" aboveAverage="0" equalAverage="0" bottom="0" percent="0" rank="0" text="" dxfId="7916">
      <formula>"INVALID"</formula>
    </cfRule>
  </conditionalFormatting>
  <conditionalFormatting sqref="AQ221:AQ227">
    <cfRule type="expression" priority="1329" aboveAverage="0" equalAverage="0" bottom="0" percent="0" rank="0" text="" dxfId="7917">
      <formula>NOT($AJ221)</formula>
    </cfRule>
    <cfRule type="expression" priority="1330" aboveAverage="0" equalAverage="0" bottom="0" percent="0" rank="0" text="" dxfId="7918">
      <formula>RIGHT($AQ221, 1)="*"</formula>
    </cfRule>
  </conditionalFormatting>
  <conditionalFormatting sqref="AZ221:BA227">
    <cfRule type="expression" priority="1331" aboveAverage="0" equalAverage="0" bottom="0" percent="0" rank="0" text="" dxfId="7919">
      <formula>NOT($AN221)</formula>
    </cfRule>
  </conditionalFormatting>
  <conditionalFormatting sqref="AS221:AS227">
    <cfRule type="expression" priority="1332" aboveAverage="0" equalAverage="0" bottom="0" percent="0" rank="0" text="" dxfId="7920">
      <formula>NOT($AK221)</formula>
    </cfRule>
  </conditionalFormatting>
  <conditionalFormatting sqref="AO221:AO227">
    <cfRule type="cellIs" priority="1333" operator="equal" aboveAverage="0" equalAverage="0" bottom="0" percent="0" rank="0" text="" dxfId="7921">
      <formula>0</formula>
    </cfRule>
  </conditionalFormatting>
  <conditionalFormatting sqref="AO221:AO227">
    <cfRule type="cellIs" priority="1334" operator="equal" aboveAverage="0" equalAverage="0" bottom="0" percent="0" rank="0" text="" dxfId="7922">
      <formula>"INVALID"</formula>
    </cfRule>
  </conditionalFormatting>
  <conditionalFormatting sqref="AO221:AO227">
    <cfRule type="cellIs" priority="1335" operator="equal" aboveAverage="0" equalAverage="0" bottom="0" percent="0" rank="0" text="" dxfId="7923">
      <formula>"INVALID"</formula>
    </cfRule>
  </conditionalFormatting>
  <conditionalFormatting sqref="AR233:AR236">
    <cfRule type="cellIs" priority="1336" operator="equal" aboveAverage="0" equalAverage="0" bottom="0" percent="0" rank="0" text="" dxfId="7924">
      <formula>"Not Assigned"</formula>
    </cfRule>
  </conditionalFormatting>
  <conditionalFormatting sqref="AD233:AF236">
    <cfRule type="cellIs" priority="1337" operator="equal" aboveAverage="0" equalAverage="0" bottom="0" percent="0" rank="0" text="" dxfId="7925">
      <formula>"INVALID"</formula>
    </cfRule>
  </conditionalFormatting>
  <conditionalFormatting sqref="AS233:AS236">
    <cfRule type="expression" priority="1338" aboveAverage="0" equalAverage="0" bottom="0" percent="0" rank="0" text="" dxfId="7926">
      <formula>EXACT(AF233, "INVALID")</formula>
    </cfRule>
  </conditionalFormatting>
  <conditionalFormatting sqref="AZ233:AZ236">
    <cfRule type="expression" priority="1339" aboveAverage="0" equalAverage="0" bottom="0" percent="0" rank="0" text="" dxfId="7927">
      <formula>AND(NOT(ISBLANK(AZ233)), EXACT(AF233, "INVALID"))</formula>
    </cfRule>
  </conditionalFormatting>
  <conditionalFormatting sqref="BA233:BA236">
    <cfRule type="expression" priority="1340" aboveAverage="0" equalAverage="0" bottom="0" percent="0" rank="0" text="" dxfId="7928">
      <formula>AND(NOT(ISBLANK(BA233)), EXACT(AF233, "INVALID"))</formula>
    </cfRule>
  </conditionalFormatting>
  <conditionalFormatting sqref="AR233:AR236">
    <cfRule type="expression" priority="1341" aboveAverage="0" equalAverage="0" bottom="0" percent="0" rank="0" text="" dxfId="7929">
      <formula>NOT($AL233)</formula>
    </cfRule>
  </conditionalFormatting>
  <conditionalFormatting sqref="AQ233:AQ236">
    <cfRule type="expression" priority="1342" aboveAverage="0" equalAverage="0" bottom="0" percent="0" rank="0" text="" dxfId="7930">
      <formula>REPLACE($AQ233,8,LEN($AQ233),"")="unused_"</formula>
    </cfRule>
  </conditionalFormatting>
  <conditionalFormatting sqref="AJ233:AJ236">
    <cfRule type="cellIs" priority="1343" operator="equal" aboveAverage="0" equalAverage="0" bottom="0" percent="0" rank="0" text="" dxfId="7931">
      <formula>0</formula>
    </cfRule>
  </conditionalFormatting>
  <conditionalFormatting sqref="AK233:AK236">
    <cfRule type="cellIs" priority="1344" operator="equal" aboveAverage="0" equalAverage="0" bottom="0" percent="0" rank="0" text="" dxfId="7932">
      <formula>0</formula>
    </cfRule>
  </conditionalFormatting>
  <conditionalFormatting sqref="AL233:AL236">
    <cfRule type="cellIs" priority="1345" operator="equal" aboveAverage="0" equalAverage="0" bottom="0" percent="0" rank="0" text="" dxfId="7933">
      <formula>0</formula>
    </cfRule>
  </conditionalFormatting>
  <conditionalFormatting sqref="AM233:AM236">
    <cfRule type="cellIs" priority="1346" operator="equal" aboveAverage="0" equalAverage="0" bottom="0" percent="0" rank="0" text="" dxfId="7934">
      <formula>0</formula>
    </cfRule>
  </conditionalFormatting>
  <conditionalFormatting sqref="AN233:AN236">
    <cfRule type="cellIs" priority="1347" operator="equal" aboveAverage="0" equalAverage="0" bottom="0" percent="0" rank="0" text="" dxfId="7935">
      <formula>0</formula>
    </cfRule>
  </conditionalFormatting>
  <conditionalFormatting sqref="AP233:AP236">
    <cfRule type="cellIs" priority="1348" operator="equal" aboveAverage="0" equalAverage="0" bottom="0" percent="0" rank="0" text="" dxfId="7936">
      <formula>"INVALID"</formula>
    </cfRule>
  </conditionalFormatting>
  <conditionalFormatting sqref="AJ233:AJ236">
    <cfRule type="cellIs" priority="1349" operator="equal" aboveAverage="0" equalAverage="0" bottom="0" percent="0" rank="0" text="" dxfId="7937">
      <formula>"INVALID"</formula>
    </cfRule>
  </conditionalFormatting>
  <conditionalFormatting sqref="AK233:AK236">
    <cfRule type="cellIs" priority="1350" operator="equal" aboveAverage="0" equalAverage="0" bottom="0" percent="0" rank="0" text="" dxfId="7938">
      <formula>"INVALID"</formula>
    </cfRule>
  </conditionalFormatting>
  <conditionalFormatting sqref="AL233:AM236">
    <cfRule type="cellIs" priority="1351" operator="equal" aboveAverage="0" equalAverage="0" bottom="0" percent="0" rank="0" text="" dxfId="7939">
      <formula>"INVALID"</formula>
    </cfRule>
  </conditionalFormatting>
  <conditionalFormatting sqref="AK233:AK236">
    <cfRule type="cellIs" priority="1352" operator="equal" aboveAverage="0" equalAverage="0" bottom="0" percent="0" rank="0" text="" dxfId="7940">
      <formula>"INVALID"</formula>
    </cfRule>
  </conditionalFormatting>
  <conditionalFormatting sqref="AL233:AL236">
    <cfRule type="cellIs" priority="1353" operator="equal" aboveAverage="0" equalAverage="0" bottom="0" percent="0" rank="0" text="" dxfId="7941">
      <formula>"INVALID"</formula>
    </cfRule>
  </conditionalFormatting>
  <conditionalFormatting sqref="AM233:AM236">
    <cfRule type="cellIs" priority="1354" operator="equal" aboveAverage="0" equalAverage="0" bottom="0" percent="0" rank="0" text="" dxfId="7942">
      <formula>"INVALID"</formula>
    </cfRule>
  </conditionalFormatting>
  <conditionalFormatting sqref="AN233:AN236">
    <cfRule type="cellIs" priority="1355" operator="equal" aboveAverage="0" equalAverage="0" bottom="0" percent="0" rank="0" text="" dxfId="7943">
      <formula>"INVALID"</formula>
    </cfRule>
  </conditionalFormatting>
  <conditionalFormatting sqref="AQ233:AQ236">
    <cfRule type="expression" priority="1356" aboveAverage="0" equalAverage="0" bottom="0" percent="0" rank="0" text="" dxfId="7944">
      <formula>NOT($AJ233)</formula>
    </cfRule>
    <cfRule type="expression" priority="1357" aboveAverage="0" equalAverage="0" bottom="0" percent="0" rank="0" text="" dxfId="7945">
      <formula>RIGHT($AQ233, 1)="*"</formula>
    </cfRule>
  </conditionalFormatting>
  <conditionalFormatting sqref="AZ233:BA236">
    <cfRule type="expression" priority="1358" aboveAverage="0" equalAverage="0" bottom="0" percent="0" rank="0" text="" dxfId="7946">
      <formula>NOT($AN233)</formula>
    </cfRule>
  </conditionalFormatting>
  <conditionalFormatting sqref="AS233:AS236">
    <cfRule type="expression" priority="1359" aboveAverage="0" equalAverage="0" bottom="0" percent="0" rank="0" text="" dxfId="7947">
      <formula>NOT($AK233)</formula>
    </cfRule>
  </conditionalFormatting>
  <conditionalFormatting sqref="AO233:AO236">
    <cfRule type="cellIs" priority="1360" operator="equal" aboveAverage="0" equalAverage="0" bottom="0" percent="0" rank="0" text="" dxfId="7948">
      <formula>0</formula>
    </cfRule>
  </conditionalFormatting>
  <conditionalFormatting sqref="AO233:AO236">
    <cfRule type="cellIs" priority="1361" operator="equal" aboveAverage="0" equalAverage="0" bottom="0" percent="0" rank="0" text="" dxfId="7949">
      <formula>"INVALID"</formula>
    </cfRule>
  </conditionalFormatting>
  <conditionalFormatting sqref="AO233:AO236">
    <cfRule type="cellIs" priority="1362" operator="equal" aboveAverage="0" equalAverage="0" bottom="0" percent="0" rank="0" text="" dxfId="7950">
      <formula>"INVALID"</formula>
    </cfRule>
  </conditionalFormatting>
  <conditionalFormatting sqref="O215">
    <cfRule type="cellIs" priority="1363" operator="equal" aboveAverage="0" equalAverage="0" bottom="0" percent="0" rank="0" text="" dxfId="7951">
      <formula>"INVALID"</formula>
    </cfRule>
  </conditionalFormatting>
  <conditionalFormatting sqref="P215">
    <cfRule type="cellIs" priority="1364" operator="equal" aboveAverage="0" equalAverage="0" bottom="0" percent="0" rank="0" text="" dxfId="7952">
      <formula>"INVALID"</formula>
    </cfRule>
  </conditionalFormatting>
  <conditionalFormatting sqref="Q215">
    <cfRule type="cellIs" priority="1365" operator="equal" aboveAverage="0" equalAverage="0" bottom="0" percent="0" rank="0" text="" dxfId="7953">
      <formula>"INVALID"</formula>
    </cfRule>
  </conditionalFormatting>
  <conditionalFormatting sqref="R215">
    <cfRule type="cellIs" priority="1366" operator="equal" aboveAverage="0" equalAverage="0" bottom="0" percent="0" rank="0" text="" dxfId="7954">
      <formula>"INVALID"</formula>
    </cfRule>
  </conditionalFormatting>
  <conditionalFormatting sqref="AQ422:AQ423">
    <cfRule type="expression" priority="1367" aboveAverage="0" equalAverage="0" bottom="0" percent="0" rank="0" text="" dxfId="7955">
      <formula>REPLACE($AQ422,8,LEN($AQ422),"")="unused_"</formula>
    </cfRule>
  </conditionalFormatting>
  <conditionalFormatting sqref="BD422:BD423">
    <cfRule type="cellIs" priority="1368" operator="equal" aboveAverage="0" equalAverage="0" bottom="0" percent="0" rank="0" text="" dxfId="7956">
      <formula>"Not Assigned"</formula>
    </cfRule>
  </conditionalFormatting>
  <conditionalFormatting sqref="S422:S423">
    <cfRule type="cellIs" priority="1369" operator="equal" aboveAverage="0" equalAverage="0" bottom="0" percent="0" rank="0" text="" dxfId="7957">
      <formula>"INVALID"</formula>
    </cfRule>
  </conditionalFormatting>
  <conditionalFormatting sqref="S422:S423">
    <cfRule type="cellIs" priority="1370" operator="equal" aboveAverage="0" equalAverage="0" bottom="0" percent="0" rank="0" text="" dxfId="7958">
      <formula>"INVALID"</formula>
    </cfRule>
  </conditionalFormatting>
  <conditionalFormatting sqref="AQ492:AQ496">
    <cfRule type="expression" priority="1371" aboveAverage="0" equalAverage="0" bottom="0" percent="0" rank="0" text="" dxfId="7959">
      <formula>REPLACE($AQ492,8,LEN($AQ492),"")="unused_"</formula>
    </cfRule>
  </conditionalFormatting>
  <conditionalFormatting sqref="BD459:BD460 BD465:BD468">
    <cfRule type="cellIs" priority="1372" operator="equal" aboveAverage="0" equalAverage="0" bottom="0" percent="0" rank="0" text="" dxfId="7960">
      <formula>"Not Assigned"</formula>
    </cfRule>
  </conditionalFormatting>
  <conditionalFormatting sqref="AR458">
    <cfRule type="cellIs" priority="1373" operator="equal" aboveAverage="0" equalAverage="0" bottom="0" percent="0" rank="0" text="" dxfId="7961">
      <formula>"Not Assigned"</formula>
    </cfRule>
  </conditionalFormatting>
  <conditionalFormatting sqref="BD469:BD470">
    <cfRule type="cellIs" priority="1374" operator="equal" aboveAverage="0" equalAverage="0" bottom="0" percent="0" rank="0" text="" dxfId="7962">
      <formula>"Not Assigned"</formula>
    </cfRule>
  </conditionalFormatting>
  <conditionalFormatting sqref="BD471:BD472">
    <cfRule type="cellIs" priority="1375" operator="equal" aboveAverage="0" equalAverage="0" bottom="0" percent="0" rank="0" text="" dxfId="7963">
      <formula>"Not Assigned"</formula>
    </cfRule>
  </conditionalFormatting>
  <conditionalFormatting sqref="BD473:BD474">
    <cfRule type="cellIs" priority="1376" operator="equal" aboveAverage="0" equalAverage="0" bottom="0" percent="0" rank="0" text="" dxfId="7964">
      <formula>"Not Assigned"</formula>
    </cfRule>
  </conditionalFormatting>
  <conditionalFormatting sqref="BD475:BD476">
    <cfRule type="cellIs" priority="1377" operator="equal" aboveAverage="0" equalAverage="0" bottom="0" percent="0" rank="0" text="" dxfId="7965">
      <formula>"Not Assigned"</formula>
    </cfRule>
  </conditionalFormatting>
  <conditionalFormatting sqref="BD477:BD478">
    <cfRule type="cellIs" priority="1378" operator="equal" aboveAverage="0" equalAverage="0" bottom="0" percent="0" rank="0" text="" dxfId="7966">
      <formula>"Not Assigned"</formula>
    </cfRule>
  </conditionalFormatting>
  <conditionalFormatting sqref="BD479:BD480">
    <cfRule type="cellIs" priority="1379" operator="equal" aboveAverage="0" equalAverage="0" bottom="0" percent="0" rank="0" text="" dxfId="7967">
      <formula>"Not Assigned"</formula>
    </cfRule>
  </conditionalFormatting>
  <conditionalFormatting sqref="BD481:BD482">
    <cfRule type="cellIs" priority="1380" operator="equal" aboveAverage="0" equalAverage="0" bottom="0" percent="0" rank="0" text="" dxfId="7968">
      <formula>"Not Assigned"</formula>
    </cfRule>
  </conditionalFormatting>
  <conditionalFormatting sqref="BD487:BD488">
    <cfRule type="cellIs" priority="1381" operator="equal" aboveAverage="0" equalAverage="0" bottom="0" percent="0" rank="0" text="" dxfId="7969">
      <formula>"Not Assigned"</formula>
    </cfRule>
  </conditionalFormatting>
  <conditionalFormatting sqref="BD489:BD490">
    <cfRule type="cellIs" priority="1382" operator="equal" aboveAverage="0" equalAverage="0" bottom="0" percent="0" rank="0" text="" dxfId="7970">
      <formula>"Not Assigned"</formula>
    </cfRule>
  </conditionalFormatting>
  <conditionalFormatting sqref="AQ487:AQ490">
    <cfRule type="expression" priority="1383" aboveAverage="0" equalAverage="0" bottom="0" percent="0" rank="0" text="" dxfId="7971">
      <formula>REPLACE($AQ487,8,LEN($AQ487),"")="unused_"</formula>
    </cfRule>
  </conditionalFormatting>
  <conditionalFormatting sqref="AQ483:AQ486">
    <cfRule type="expression" priority="1384" aboveAverage="0" equalAverage="0" bottom="0" percent="0" rank="0" text="" dxfId="7972">
      <formula>RIGHT($AQ483, 1)="*"</formula>
    </cfRule>
    <cfRule type="expression" priority="1385" aboveAverage="0" equalAverage="0" bottom="0" percent="0" rank="0" text="" dxfId="7973">
      <formula>REPLACE($AQ483,8,LEN($AQ483),"")="unused_"</formula>
    </cfRule>
  </conditionalFormatting>
  <conditionalFormatting sqref="BD483:BD484">
    <cfRule type="cellIs" priority="1386" operator="equal" aboveAverage="0" equalAverage="0" bottom="0" percent="0" rank="0" text="" dxfId="7974">
      <formula>"Not Assigned"</formula>
    </cfRule>
  </conditionalFormatting>
  <conditionalFormatting sqref="BD485:BD486">
    <cfRule type="cellIs" priority="1387" operator="equal" aboveAverage="0" equalAverage="0" bottom="0" percent="0" rank="0" text="" dxfId="7975">
      <formula>"Not Assigned"</formula>
    </cfRule>
  </conditionalFormatting>
  <conditionalFormatting sqref="BD491">
    <cfRule type="cellIs" priority="1388" operator="equal" aboveAverage="0" equalAverage="0" bottom="0" percent="0" rank="0" text="" dxfId="7976">
      <formula>"Not Assigned"</formula>
    </cfRule>
  </conditionalFormatting>
  <conditionalFormatting sqref="AQ491">
    <cfRule type="expression" priority="1389" aboveAverage="0" equalAverage="0" bottom="0" percent="0" rank="0" text="" dxfId="7977">
      <formula>REPLACE($AQ491,8,LEN($AQ491),"")="unused_"</formula>
    </cfRule>
  </conditionalFormatting>
  <conditionalFormatting sqref="S459:S460 S465:S491">
    <cfRule type="cellIs" priority="1390" operator="equal" aboveAverage="0" equalAverage="0" bottom="0" percent="0" rank="0" text="" dxfId="7978">
      <formula>"INVALID"</formula>
    </cfRule>
  </conditionalFormatting>
  <conditionalFormatting sqref="S459:S460 S465:S491">
    <cfRule type="cellIs" priority="1391" operator="equal" aboveAverage="0" equalAverage="0" bottom="0" percent="0" rank="0" text="" dxfId="7979">
      <formula>"INVALID"</formula>
    </cfRule>
  </conditionalFormatting>
  <conditionalFormatting sqref="BD492:BD496">
    <cfRule type="cellIs" priority="1392" operator="equal" aboveAverage="0" equalAverage="0" bottom="0" percent="0" rank="0" text="" dxfId="7980">
      <formula>"Not Assigned"</formula>
    </cfRule>
  </conditionalFormatting>
  <conditionalFormatting sqref="S492:S496">
    <cfRule type="cellIs" priority="1393" operator="equal" aboveAverage="0" equalAverage="0" bottom="0" percent="0" rank="0" text="" dxfId="7981">
      <formula>"INVALID"</formula>
    </cfRule>
  </conditionalFormatting>
  <conditionalFormatting sqref="S492:S496">
    <cfRule type="cellIs" priority="1394" operator="equal" aboveAverage="0" equalAverage="0" bottom="0" percent="0" rank="0" text="" dxfId="7982">
      <formula>"INVALID"</formula>
    </cfRule>
  </conditionalFormatting>
  <conditionalFormatting sqref="AQ461:AQ462">
    <cfRule type="expression" priority="1395" aboveAverage="0" equalAverage="0" bottom="0" percent="0" rank="0" text="" dxfId="7983">
      <formula>REPLACE($AQ461,8,LEN($AQ461),"")="unused_"</formula>
    </cfRule>
  </conditionalFormatting>
  <conditionalFormatting sqref="BD461:BD462">
    <cfRule type="cellIs" priority="1396" operator="equal" aboveAverage="0" equalAverage="0" bottom="0" percent="0" rank="0" text="" dxfId="7984">
      <formula>"Not Assigned"</formula>
    </cfRule>
  </conditionalFormatting>
  <conditionalFormatting sqref="S461:S462">
    <cfRule type="cellIs" priority="1397" operator="equal" aboveAverage="0" equalAverage="0" bottom="0" percent="0" rank="0" text="" dxfId="7985">
      <formula>"INVALID"</formula>
    </cfRule>
  </conditionalFormatting>
  <conditionalFormatting sqref="S461:S462">
    <cfRule type="cellIs" priority="1398" operator="equal" aboveAverage="0" equalAverage="0" bottom="0" percent="0" rank="0" text="" dxfId="7986">
      <formula>"INVALID"</formula>
    </cfRule>
  </conditionalFormatting>
  <conditionalFormatting sqref="AQ463:AQ464">
    <cfRule type="expression" priority="1399" aboveAverage="0" equalAverage="0" bottom="0" percent="0" rank="0" text="" dxfId="7987">
      <formula>REPLACE($AQ463,8,LEN($AQ463),"")="unused_"</formula>
    </cfRule>
  </conditionalFormatting>
  <conditionalFormatting sqref="BD463:BD464">
    <cfRule type="cellIs" priority="1400" operator="equal" aboveAverage="0" equalAverage="0" bottom="0" percent="0" rank="0" text="" dxfId="7988">
      <formula>"Not Assigned"</formula>
    </cfRule>
  </conditionalFormatting>
  <conditionalFormatting sqref="S463:S464">
    <cfRule type="cellIs" priority="1401" operator="equal" aboveAverage="0" equalAverage="0" bottom="0" percent="0" rank="0" text="" dxfId="7989">
      <formula>"INVALID"</formula>
    </cfRule>
  </conditionalFormatting>
  <conditionalFormatting sqref="S463:S464">
    <cfRule type="cellIs" priority="1402" operator="equal" aboveAverage="0" equalAverage="0" bottom="0" percent="0" rank="0" text="" dxfId="7990">
      <formula>"INVALID"</formula>
    </cfRule>
  </conditionalFormatting>
  <conditionalFormatting sqref="BD1086:BD1098 BD1100:BD1101 BD1105">
    <cfRule type="cellIs" priority="1403" operator="equal" aboveAverage="0" equalAverage="0" bottom="0" percent="0" rank="0" text="" dxfId="7991">
      <formula>"Not Assigned"</formula>
    </cfRule>
  </conditionalFormatting>
  <conditionalFormatting sqref="AQ1086:AQ1098">
    <cfRule type="expression" priority="1404" aboveAverage="0" equalAverage="0" bottom="0" percent="0" rank="0" text="" dxfId="7992">
      <formula>REPLACE($AQ1086,8,LEN($AQ1086),"")="unused_"</formula>
    </cfRule>
  </conditionalFormatting>
  <conditionalFormatting sqref="S1099:S1101 S1105">
    <cfRule type="cellIs" priority="1405" operator="equal" aboveAverage="0" equalAverage="0" bottom="0" percent="0" rank="0" text="" dxfId="7993">
      <formula>"INVALID"</formula>
    </cfRule>
  </conditionalFormatting>
  <conditionalFormatting sqref="S1099:S1101 S1105">
    <cfRule type="cellIs" priority="1406" operator="equal" aboveAverage="0" equalAverage="0" bottom="0" percent="0" rank="0" text="" dxfId="7994">
      <formula>"INVALID"</formula>
    </cfRule>
  </conditionalFormatting>
  <conditionalFormatting sqref="AS103">
    <cfRule type="expression" priority="1407" aboveAverage="0" equalAverage="0" bottom="0" percent="0" rank="0" text="" dxfId="7995">
      <formula>EXACT(AF103, "INVALID")</formula>
    </cfRule>
  </conditionalFormatting>
  <conditionalFormatting sqref="AZ103">
    <cfRule type="expression" priority="1408" aboveAverage="0" equalAverage="0" bottom="0" percent="0" rank="0" text="" dxfId="7996">
      <formula>AND(NOT(ISBLANK(AZ103)), EXACT(AF103, "INVALID"))</formula>
    </cfRule>
  </conditionalFormatting>
  <conditionalFormatting sqref="BA103">
    <cfRule type="expression" priority="1409" aboveAverage="0" equalAverage="0" bottom="0" percent="0" rank="0" text="" dxfId="7997">
      <formula>AND(NOT(ISBLANK(BA103)), EXACT(AF103, "INVALID"))</formula>
    </cfRule>
  </conditionalFormatting>
  <conditionalFormatting sqref="AR103">
    <cfRule type="expression" priority="1410" aboveAverage="0" equalAverage="0" bottom="0" percent="0" rank="0" text="" dxfId="7998">
      <formula>NOT($AL103)</formula>
    </cfRule>
  </conditionalFormatting>
  <conditionalFormatting sqref="AQ103">
    <cfRule type="expression" priority="1411" aboveAverage="0" equalAverage="0" bottom="0" percent="0" rank="0" text="" dxfId="7999">
      <formula>REPLACE($AQ103,8,LEN($AQ103),"")="unused_"</formula>
    </cfRule>
  </conditionalFormatting>
  <conditionalFormatting sqref="AQ103">
    <cfRule type="expression" priority="1412" aboveAverage="0" equalAverage="0" bottom="0" percent="0" rank="0" text="" dxfId="8000">
      <formula>NOT($AJ103)</formula>
    </cfRule>
    <cfRule type="expression" priority="1413" aboveAverage="0" equalAverage="0" bottom="0" percent="0" rank="0" text="" dxfId="8001">
      <formula>RIGHT($AQ103, 1)="*"</formula>
    </cfRule>
  </conditionalFormatting>
  <conditionalFormatting sqref="AS103">
    <cfRule type="expression" priority="1414" aboveAverage="0" equalAverage="0" bottom="0" percent="0" rank="0" text="" dxfId="8002">
      <formula>NOT($AN103)</formula>
    </cfRule>
  </conditionalFormatting>
  <conditionalFormatting sqref="AS103">
    <cfRule type="expression" priority="1415" aboveAverage="0" equalAverage="0" bottom="0" percent="0" rank="0" text="" dxfId="8003">
      <formula>NOT($AK103)</formula>
    </cfRule>
  </conditionalFormatting>
  <conditionalFormatting sqref="AD98:AF98">
    <cfRule type="cellIs" priority="1416" operator="equal" aboveAverage="0" equalAverage="0" bottom="0" percent="0" rank="0" text="" dxfId="8004">
      <formula>"INVALID"</formula>
    </cfRule>
  </conditionalFormatting>
  <conditionalFormatting sqref="AR98">
    <cfRule type="cellIs" priority="1417" operator="equal" aboveAverage="0" equalAverage="0" bottom="0" percent="0" rank="0" text="" dxfId="8005">
      <formula>"Not Assigned"</formula>
    </cfRule>
  </conditionalFormatting>
  <conditionalFormatting sqref="AS98">
    <cfRule type="expression" priority="1418" aboveAverage="0" equalAverage="0" bottom="0" percent="0" rank="0" text="" dxfId="8006">
      <formula>EXACT(AF98, "INVALID")</formula>
    </cfRule>
  </conditionalFormatting>
  <conditionalFormatting sqref="AZ98">
    <cfRule type="expression" priority="1419" aboveAverage="0" equalAverage="0" bottom="0" percent="0" rank="0" text="" dxfId="8007">
      <formula>AND(NOT(ISBLANK(AZ98)), EXACT(AF98, "INVALID"))</formula>
    </cfRule>
  </conditionalFormatting>
  <conditionalFormatting sqref="BA98">
    <cfRule type="expression" priority="1420" aboveAverage="0" equalAverage="0" bottom="0" percent="0" rank="0" text="" dxfId="8008">
      <formula>AND(NOT(ISBLANK(BA98)), EXACT(AF98, "INVALID"))</formula>
    </cfRule>
  </conditionalFormatting>
  <conditionalFormatting sqref="AR98">
    <cfRule type="expression" priority="1421" aboveAverage="0" equalAverage="0" bottom="0" percent="0" rank="0" text="" dxfId="8009">
      <formula>NOT($AL98)</formula>
    </cfRule>
  </conditionalFormatting>
  <conditionalFormatting sqref="AQ98">
    <cfRule type="expression" priority="1422" aboveAverage="0" equalAverage="0" bottom="0" percent="0" rank="0" text="" dxfId="8010">
      <formula>REPLACE($AQ98,8,LEN($AQ98),"")="unused_"</formula>
    </cfRule>
  </conditionalFormatting>
  <conditionalFormatting sqref="AJ98">
    <cfRule type="cellIs" priority="1423" operator="equal" aboveAverage="0" equalAverage="0" bottom="0" percent="0" rank="0" text="" dxfId="8011">
      <formula>0</formula>
    </cfRule>
  </conditionalFormatting>
  <conditionalFormatting sqref="AK98">
    <cfRule type="cellIs" priority="1424" operator="equal" aboveAverage="0" equalAverage="0" bottom="0" percent="0" rank="0" text="" dxfId="8012">
      <formula>0</formula>
    </cfRule>
  </conditionalFormatting>
  <conditionalFormatting sqref="AL98">
    <cfRule type="cellIs" priority="1425" operator="equal" aboveAverage="0" equalAverage="0" bottom="0" percent="0" rank="0" text="" dxfId="8013">
      <formula>0</formula>
    </cfRule>
  </conditionalFormatting>
  <conditionalFormatting sqref="AM98">
    <cfRule type="cellIs" priority="1426" operator="equal" aboveAverage="0" equalAverage="0" bottom="0" percent="0" rank="0" text="" dxfId="8014">
      <formula>0</formula>
    </cfRule>
  </conditionalFormatting>
  <conditionalFormatting sqref="AN98">
    <cfRule type="cellIs" priority="1427" operator="equal" aboveAverage="0" equalAverage="0" bottom="0" percent="0" rank="0" text="" dxfId="8015">
      <formula>0</formula>
    </cfRule>
  </conditionalFormatting>
  <conditionalFormatting sqref="AP98">
    <cfRule type="cellIs" priority="1428" operator="equal" aboveAverage="0" equalAverage="0" bottom="0" percent="0" rank="0" text="" dxfId="8016">
      <formula>"INVALID"</formula>
    </cfRule>
  </conditionalFormatting>
  <conditionalFormatting sqref="AJ98">
    <cfRule type="cellIs" priority="1429" operator="equal" aboveAverage="0" equalAverage="0" bottom="0" percent="0" rank="0" text="" dxfId="8017">
      <formula>"INVALID"</formula>
    </cfRule>
  </conditionalFormatting>
  <conditionalFormatting sqref="AK98">
    <cfRule type="cellIs" priority="1430" operator="equal" aboveAverage="0" equalAverage="0" bottom="0" percent="0" rank="0" text="" dxfId="8018">
      <formula>"INVALID"</formula>
    </cfRule>
  </conditionalFormatting>
  <conditionalFormatting sqref="AL98:AM98">
    <cfRule type="cellIs" priority="1431" operator="equal" aboveAverage="0" equalAverage="0" bottom="0" percent="0" rank="0" text="" dxfId="8019">
      <formula>"INVALID"</formula>
    </cfRule>
  </conditionalFormatting>
  <conditionalFormatting sqref="AK98">
    <cfRule type="cellIs" priority="1432" operator="equal" aboveAverage="0" equalAverage="0" bottom="0" percent="0" rank="0" text="" dxfId="8020">
      <formula>"INVALID"</formula>
    </cfRule>
  </conditionalFormatting>
  <conditionalFormatting sqref="AL98">
    <cfRule type="cellIs" priority="1433" operator="equal" aboveAverage="0" equalAverage="0" bottom="0" percent="0" rank="0" text="" dxfId="8021">
      <formula>"INVALID"</formula>
    </cfRule>
  </conditionalFormatting>
  <conditionalFormatting sqref="AM98">
    <cfRule type="cellIs" priority="1434" operator="equal" aboveAverage="0" equalAverage="0" bottom="0" percent="0" rank="0" text="" dxfId="8022">
      <formula>"INVALID"</formula>
    </cfRule>
  </conditionalFormatting>
  <conditionalFormatting sqref="AN98">
    <cfRule type="cellIs" priority="1435" operator="equal" aboveAverage="0" equalAverage="0" bottom="0" percent="0" rank="0" text="" dxfId="8023">
      <formula>"INVALID"</formula>
    </cfRule>
  </conditionalFormatting>
  <conditionalFormatting sqref="AQ98">
    <cfRule type="expression" priority="1436" aboveAverage="0" equalAverage="0" bottom="0" percent="0" rank="0" text="" dxfId="8024">
      <formula>NOT($AJ98)</formula>
    </cfRule>
    <cfRule type="expression" priority="1437" aboveAverage="0" equalAverage="0" bottom="0" percent="0" rank="0" text="" dxfId="8025">
      <formula>RIGHT($AQ98, 1)="*"</formula>
    </cfRule>
  </conditionalFormatting>
  <conditionalFormatting sqref="AZ98:BA98">
    <cfRule type="expression" priority="1438" aboveAverage="0" equalAverage="0" bottom="0" percent="0" rank="0" text="" dxfId="8026">
      <formula>NOT($AN98)</formula>
    </cfRule>
  </conditionalFormatting>
  <conditionalFormatting sqref="AS98">
    <cfRule type="expression" priority="1439" aboveAverage="0" equalAverage="0" bottom="0" percent="0" rank="0" text="" dxfId="8027">
      <formula>NOT($AK98)</formula>
    </cfRule>
  </conditionalFormatting>
  <conditionalFormatting sqref="AO98">
    <cfRule type="cellIs" priority="1440" operator="equal" aboveAverage="0" equalAverage="0" bottom="0" percent="0" rank="0" text="" dxfId="8028">
      <formula>0</formula>
    </cfRule>
  </conditionalFormatting>
  <conditionalFormatting sqref="AO98">
    <cfRule type="cellIs" priority="1441" operator="equal" aboveAverage="0" equalAverage="0" bottom="0" percent="0" rank="0" text="" dxfId="8029">
      <formula>"INVALID"</formula>
    </cfRule>
  </conditionalFormatting>
  <conditionalFormatting sqref="AO98">
    <cfRule type="cellIs" priority="1442" operator="equal" aboveAverage="0" equalAverage="0" bottom="0" percent="0" rank="0" text="" dxfId="8030">
      <formula>"INVALID"</formula>
    </cfRule>
  </conditionalFormatting>
  <conditionalFormatting sqref="AD99:AF101 AD103:AF103">
    <cfRule type="cellIs" priority="1443" operator="equal" aboveAverage="0" equalAverage="0" bottom="0" percent="0" rank="0" text="" dxfId="8031">
      <formula>"INVALID"</formula>
    </cfRule>
  </conditionalFormatting>
  <conditionalFormatting sqref="AR99:AR101 AR103">
    <cfRule type="cellIs" priority="1444" operator="equal" aboveAverage="0" equalAverage="0" bottom="0" percent="0" rank="0" text="" dxfId="8032">
      <formula>"Not Assigned"</formula>
    </cfRule>
  </conditionalFormatting>
  <conditionalFormatting sqref="AS99:AS101">
    <cfRule type="expression" priority="1445" aboveAverage="0" equalAverage="0" bottom="0" percent="0" rank="0" text="" dxfId="8033">
      <formula>EXACT(AF99, "INVALID")</formula>
    </cfRule>
  </conditionalFormatting>
  <conditionalFormatting sqref="AZ99:AZ101">
    <cfRule type="expression" priority="1446" aboveAverage="0" equalAverage="0" bottom="0" percent="0" rank="0" text="" dxfId="8034">
      <formula>AND(NOT(ISBLANK(AZ99)), EXACT(AF99, "INVALID"))</formula>
    </cfRule>
  </conditionalFormatting>
  <conditionalFormatting sqref="BA99:BA101">
    <cfRule type="expression" priority="1447" aboveAverage="0" equalAverage="0" bottom="0" percent="0" rank="0" text="" dxfId="8035">
      <formula>AND(NOT(ISBLANK(BA99)), EXACT(AF99, "INVALID"))</formula>
    </cfRule>
  </conditionalFormatting>
  <conditionalFormatting sqref="AR99:AR101">
    <cfRule type="expression" priority="1448" aboveAverage="0" equalAverage="0" bottom="0" percent="0" rank="0" text="" dxfId="8036">
      <formula>NOT($AL99)</formula>
    </cfRule>
  </conditionalFormatting>
  <conditionalFormatting sqref="AQ99:AQ101">
    <cfRule type="expression" priority="1449" aboveAverage="0" equalAverage="0" bottom="0" percent="0" rank="0" text="" dxfId="8037">
      <formula>REPLACE($AQ99,8,LEN($AQ99),"")="unused_"</formula>
    </cfRule>
  </conditionalFormatting>
  <conditionalFormatting sqref="AJ99:AJ101 AJ103">
    <cfRule type="cellIs" priority="1450" operator="equal" aboveAverage="0" equalAverage="0" bottom="0" percent="0" rank="0" text="" dxfId="8038">
      <formula>0</formula>
    </cfRule>
  </conditionalFormatting>
  <conditionalFormatting sqref="AK99:AK101 AK103">
    <cfRule type="cellIs" priority="1451" operator="equal" aboveAverage="0" equalAverage="0" bottom="0" percent="0" rank="0" text="" dxfId="8039">
      <formula>0</formula>
    </cfRule>
  </conditionalFormatting>
  <conditionalFormatting sqref="AL99:AL101 AL103">
    <cfRule type="cellIs" priority="1452" operator="equal" aboveAverage="0" equalAverage="0" bottom="0" percent="0" rank="0" text="" dxfId="8040">
      <formula>0</formula>
    </cfRule>
  </conditionalFormatting>
  <conditionalFormatting sqref="AM99:AM101 AM103">
    <cfRule type="cellIs" priority="1453" operator="equal" aboveAverage="0" equalAverage="0" bottom="0" percent="0" rank="0" text="" dxfId="8041">
      <formula>0</formula>
    </cfRule>
  </conditionalFormatting>
  <conditionalFormatting sqref="AN99:AN101 AN103">
    <cfRule type="cellIs" priority="1454" operator="equal" aboveAverage="0" equalAverage="0" bottom="0" percent="0" rank="0" text="" dxfId="8042">
      <formula>0</formula>
    </cfRule>
  </conditionalFormatting>
  <conditionalFormatting sqref="AP99:AP101 AP103">
    <cfRule type="cellIs" priority="1455" operator="equal" aboveAverage="0" equalAverage="0" bottom="0" percent="0" rank="0" text="" dxfId="8043">
      <formula>"INVALID"</formula>
    </cfRule>
  </conditionalFormatting>
  <conditionalFormatting sqref="AJ99:AJ101 AJ103">
    <cfRule type="cellIs" priority="1456" operator="equal" aboveAverage="0" equalAverage="0" bottom="0" percent="0" rank="0" text="" dxfId="8044">
      <formula>"INVALID"</formula>
    </cfRule>
  </conditionalFormatting>
  <conditionalFormatting sqref="AK99:AK101 AK103">
    <cfRule type="cellIs" priority="1457" operator="equal" aboveAverage="0" equalAverage="0" bottom="0" percent="0" rank="0" text="" dxfId="8045">
      <formula>"INVALID"</formula>
    </cfRule>
  </conditionalFormatting>
  <conditionalFormatting sqref="AL99:AM101 AL103:AM103">
    <cfRule type="cellIs" priority="1458" operator="equal" aboveAverage="0" equalAverage="0" bottom="0" percent="0" rank="0" text="" dxfId="8046">
      <formula>"INVALID"</formula>
    </cfRule>
  </conditionalFormatting>
  <conditionalFormatting sqref="AK99:AK101 AK103">
    <cfRule type="cellIs" priority="1459" operator="equal" aboveAverage="0" equalAverage="0" bottom="0" percent="0" rank="0" text="" dxfId="8047">
      <formula>"INVALID"</formula>
    </cfRule>
  </conditionalFormatting>
  <conditionalFormatting sqref="AL99:AL101 AL103">
    <cfRule type="cellIs" priority="1460" operator="equal" aboveAverage="0" equalAverage="0" bottom="0" percent="0" rank="0" text="" dxfId="8048">
      <formula>"INVALID"</formula>
    </cfRule>
  </conditionalFormatting>
  <conditionalFormatting sqref="AM99:AM101 AM103">
    <cfRule type="cellIs" priority="1461" operator="equal" aboveAverage="0" equalAverage="0" bottom="0" percent="0" rank="0" text="" dxfId="8049">
      <formula>"INVALID"</formula>
    </cfRule>
  </conditionalFormatting>
  <conditionalFormatting sqref="AN99:AN101 AN103">
    <cfRule type="cellIs" priority="1462" operator="equal" aboveAverage="0" equalAverage="0" bottom="0" percent="0" rank="0" text="" dxfId="8050">
      <formula>"INVALID"</formula>
    </cfRule>
  </conditionalFormatting>
  <conditionalFormatting sqref="AQ99:AQ101">
    <cfRule type="expression" priority="1463" aboveAverage="0" equalAverage="0" bottom="0" percent="0" rank="0" text="" dxfId="8051">
      <formula>NOT($AJ99)</formula>
    </cfRule>
    <cfRule type="expression" priority="1464" aboveAverage="0" equalAverage="0" bottom="0" percent="0" rank="0" text="" dxfId="8052">
      <formula>RIGHT($AQ99, 1)="*"</formula>
    </cfRule>
  </conditionalFormatting>
  <conditionalFormatting sqref="AZ99:BA101">
    <cfRule type="expression" priority="1465" aboveAverage="0" equalAverage="0" bottom="0" percent="0" rank="0" text="" dxfId="8053">
      <formula>NOT($AN99)</formula>
    </cfRule>
  </conditionalFormatting>
  <conditionalFormatting sqref="AS99:AS101">
    <cfRule type="expression" priority="1466" aboveAverage="0" equalAverage="0" bottom="0" percent="0" rank="0" text="" dxfId="8054">
      <formula>NOT($AK99)</formula>
    </cfRule>
  </conditionalFormatting>
  <conditionalFormatting sqref="AO99:AO101 AO103">
    <cfRule type="cellIs" priority="1467" operator="equal" aboveAverage="0" equalAverage="0" bottom="0" percent="0" rank="0" text="" dxfId="8055">
      <formula>0</formula>
    </cfRule>
  </conditionalFormatting>
  <conditionalFormatting sqref="AO99:AO101 AO103">
    <cfRule type="cellIs" priority="1468" operator="equal" aboveAverage="0" equalAverage="0" bottom="0" percent="0" rank="0" text="" dxfId="8056">
      <formula>"INVALID"</formula>
    </cfRule>
  </conditionalFormatting>
  <conditionalFormatting sqref="AO99:AO101 AO103">
    <cfRule type="cellIs" priority="1469" operator="equal" aboveAverage="0" equalAverage="0" bottom="0" percent="0" rank="0" text="" dxfId="8057">
      <formula>"INVALID"</formula>
    </cfRule>
  </conditionalFormatting>
  <conditionalFormatting sqref="AD102:AF102">
    <cfRule type="cellIs" priority="1470" operator="equal" aboveAverage="0" equalAverage="0" bottom="0" percent="0" rank="0" text="" dxfId="8058">
      <formula>"INVALID"</formula>
    </cfRule>
  </conditionalFormatting>
  <conditionalFormatting sqref="AR102">
    <cfRule type="cellIs" priority="1471" operator="equal" aboveAverage="0" equalAverage="0" bottom="0" percent="0" rank="0" text="" dxfId="8059">
      <formula>"Not Assigned"</formula>
    </cfRule>
  </conditionalFormatting>
  <conditionalFormatting sqref="AS102">
    <cfRule type="expression" priority="1472" aboveAverage="0" equalAverage="0" bottom="0" percent="0" rank="0" text="" dxfId="8060">
      <formula>EXACT(AF102, "INVALID")</formula>
    </cfRule>
  </conditionalFormatting>
  <conditionalFormatting sqref="AZ102">
    <cfRule type="expression" priority="1473" aboveAverage="0" equalAverage="0" bottom="0" percent="0" rank="0" text="" dxfId="8061">
      <formula>AND(NOT(ISBLANK(AZ102)), EXACT(AF102, "INVALID"))</formula>
    </cfRule>
  </conditionalFormatting>
  <conditionalFormatting sqref="BA102">
    <cfRule type="expression" priority="1474" aboveAverage="0" equalAverage="0" bottom="0" percent="0" rank="0" text="" dxfId="8062">
      <formula>AND(NOT(ISBLANK(BA102)), EXACT(AF102, "INVALID"))</formula>
    </cfRule>
  </conditionalFormatting>
  <conditionalFormatting sqref="AR102">
    <cfRule type="expression" priority="1475" aboveAverage="0" equalAverage="0" bottom="0" percent="0" rank="0" text="" dxfId="8063">
      <formula>NOT($AL102)</formula>
    </cfRule>
  </conditionalFormatting>
  <conditionalFormatting sqref="AQ102">
    <cfRule type="expression" priority="1476" aboveAverage="0" equalAverage="0" bottom="0" percent="0" rank="0" text="" dxfId="8064">
      <formula>REPLACE($AQ102,8,LEN($AQ102),"")="unused_"</formula>
    </cfRule>
  </conditionalFormatting>
  <conditionalFormatting sqref="AJ102">
    <cfRule type="cellIs" priority="1477" operator="equal" aboveAverage="0" equalAverage="0" bottom="0" percent="0" rank="0" text="" dxfId="8065">
      <formula>0</formula>
    </cfRule>
  </conditionalFormatting>
  <conditionalFormatting sqref="AK102">
    <cfRule type="cellIs" priority="1478" operator="equal" aboveAverage="0" equalAverage="0" bottom="0" percent="0" rank="0" text="" dxfId="8066">
      <formula>0</formula>
    </cfRule>
  </conditionalFormatting>
  <conditionalFormatting sqref="AL102">
    <cfRule type="cellIs" priority="1479" operator="equal" aboveAverage="0" equalAverage="0" bottom="0" percent="0" rank="0" text="" dxfId="8067">
      <formula>0</formula>
    </cfRule>
  </conditionalFormatting>
  <conditionalFormatting sqref="AM102">
    <cfRule type="cellIs" priority="1480" operator="equal" aboveAverage="0" equalAverage="0" bottom="0" percent="0" rank="0" text="" dxfId="8068">
      <formula>0</formula>
    </cfRule>
  </conditionalFormatting>
  <conditionalFormatting sqref="AN102">
    <cfRule type="cellIs" priority="1481" operator="equal" aboveAverage="0" equalAverage="0" bottom="0" percent="0" rank="0" text="" dxfId="8069">
      <formula>0</formula>
    </cfRule>
  </conditionalFormatting>
  <conditionalFormatting sqref="AP102">
    <cfRule type="cellIs" priority="1482" operator="equal" aboveAverage="0" equalAverage="0" bottom="0" percent="0" rank="0" text="" dxfId="8070">
      <formula>"INVALID"</formula>
    </cfRule>
  </conditionalFormatting>
  <conditionalFormatting sqref="AJ102">
    <cfRule type="cellIs" priority="1483" operator="equal" aboveAverage="0" equalAverage="0" bottom="0" percent="0" rank="0" text="" dxfId="8071">
      <formula>"INVALID"</formula>
    </cfRule>
  </conditionalFormatting>
  <conditionalFormatting sqref="AK102">
    <cfRule type="cellIs" priority="1484" operator="equal" aboveAverage="0" equalAverage="0" bottom="0" percent="0" rank="0" text="" dxfId="8072">
      <formula>"INVALID"</formula>
    </cfRule>
  </conditionalFormatting>
  <conditionalFormatting sqref="AL102:AM102">
    <cfRule type="cellIs" priority="1485" operator="equal" aboveAverage="0" equalAverage="0" bottom="0" percent="0" rank="0" text="" dxfId="8073">
      <formula>"INVALID"</formula>
    </cfRule>
  </conditionalFormatting>
  <conditionalFormatting sqref="AK102">
    <cfRule type="cellIs" priority="1486" operator="equal" aboveAverage="0" equalAverage="0" bottom="0" percent="0" rank="0" text="" dxfId="8074">
      <formula>"INVALID"</formula>
    </cfRule>
  </conditionalFormatting>
  <conditionalFormatting sqref="AL102">
    <cfRule type="cellIs" priority="1487" operator="equal" aboveAverage="0" equalAverage="0" bottom="0" percent="0" rank="0" text="" dxfId="8075">
      <formula>"INVALID"</formula>
    </cfRule>
  </conditionalFormatting>
  <conditionalFormatting sqref="AM102">
    <cfRule type="cellIs" priority="1488" operator="equal" aboveAverage="0" equalAverage="0" bottom="0" percent="0" rank="0" text="" dxfId="8076">
      <formula>"INVALID"</formula>
    </cfRule>
  </conditionalFormatting>
  <conditionalFormatting sqref="AN102">
    <cfRule type="cellIs" priority="1489" operator="equal" aboveAverage="0" equalAverage="0" bottom="0" percent="0" rank="0" text="" dxfId="8077">
      <formula>"INVALID"</formula>
    </cfRule>
  </conditionalFormatting>
  <conditionalFormatting sqref="AQ102">
    <cfRule type="expression" priority="1490" aboveAverage="0" equalAverage="0" bottom="0" percent="0" rank="0" text="" dxfId="8078">
      <formula>NOT($AJ102)</formula>
    </cfRule>
    <cfRule type="expression" priority="1491" aboveAverage="0" equalAverage="0" bottom="0" percent="0" rank="0" text="" dxfId="8079">
      <formula>RIGHT($AQ102, 1)="*"</formula>
    </cfRule>
  </conditionalFormatting>
  <conditionalFormatting sqref="AS102">
    <cfRule type="expression" priority="1492" aboveAverage="0" equalAverage="0" bottom="0" percent="0" rank="0" text="" dxfId="8080">
      <formula>NOT($AN102)</formula>
    </cfRule>
  </conditionalFormatting>
  <conditionalFormatting sqref="AS102">
    <cfRule type="expression" priority="1493" aboveAverage="0" equalAverage="0" bottom="0" percent="0" rank="0" text="" dxfId="8081">
      <formula>NOT($AK102)</formula>
    </cfRule>
  </conditionalFormatting>
  <conditionalFormatting sqref="AO102">
    <cfRule type="cellIs" priority="1494" operator="equal" aboveAverage="0" equalAverage="0" bottom="0" percent="0" rank="0" text="" dxfId="8082">
      <formula>0</formula>
    </cfRule>
  </conditionalFormatting>
  <conditionalFormatting sqref="AO102">
    <cfRule type="cellIs" priority="1495" operator="equal" aboveAverage="0" equalAverage="0" bottom="0" percent="0" rank="0" text="" dxfId="8083">
      <formula>"INVALID"</formula>
    </cfRule>
  </conditionalFormatting>
  <conditionalFormatting sqref="AO102">
    <cfRule type="cellIs" priority="1496" operator="equal" aboveAverage="0" equalAverage="0" bottom="0" percent="0" rank="0" text="" dxfId="8084">
      <formula>"INVALID"</formula>
    </cfRule>
  </conditionalFormatting>
  <conditionalFormatting sqref="AT98">
    <cfRule type="expression" priority="1497" aboveAverage="0" equalAverage="0" bottom="0" percent="0" rank="0" text="" dxfId="8085">
      <formula>NOT($AM97)</formula>
    </cfRule>
  </conditionalFormatting>
  <conditionalFormatting sqref="AX98:AX103">
    <cfRule type="expression" priority="1498" aboveAverage="0" equalAverage="0" bottom="0" percent="0" rank="0" text="" dxfId="8086">
      <formula>NOT($AO98)</formula>
    </cfRule>
  </conditionalFormatting>
  <conditionalFormatting sqref="AD104:AF104">
    <cfRule type="cellIs" priority="1499" operator="equal" aboveAverage="0" equalAverage="0" bottom="0" percent="0" rank="0" text="" dxfId="8087">
      <formula>"INVALID"</formula>
    </cfRule>
  </conditionalFormatting>
  <conditionalFormatting sqref="AR104">
    <cfRule type="cellIs" priority="1500" operator="equal" aboveAverage="0" equalAverage="0" bottom="0" percent="0" rank="0" text="" dxfId="8088">
      <formula>"Not Assigned"</formula>
    </cfRule>
  </conditionalFormatting>
  <conditionalFormatting sqref="AS104">
    <cfRule type="expression" priority="1501" aboveAverage="0" equalAverage="0" bottom="0" percent="0" rank="0" text="" dxfId="8089">
      <formula>EXACT(AF104, "INVALID")</formula>
    </cfRule>
  </conditionalFormatting>
  <conditionalFormatting sqref="AZ104">
    <cfRule type="expression" priority="1502" aboveAverage="0" equalAverage="0" bottom="0" percent="0" rank="0" text="" dxfId="8090">
      <formula>AND(NOT(ISBLANK(AZ104)), EXACT(AF104, "INVALID"))</formula>
    </cfRule>
  </conditionalFormatting>
  <conditionalFormatting sqref="BA104">
    <cfRule type="expression" priority="1503" aboveAverage="0" equalAverage="0" bottom="0" percent="0" rank="0" text="" dxfId="8091">
      <formula>AND(NOT(ISBLANK(BA104)), EXACT(AF104, "INVALID"))</formula>
    </cfRule>
  </conditionalFormatting>
  <conditionalFormatting sqref="AR104">
    <cfRule type="expression" priority="1504" aboveAverage="0" equalAverage="0" bottom="0" percent="0" rank="0" text="" dxfId="8092">
      <formula>NOT($AL104)</formula>
    </cfRule>
  </conditionalFormatting>
  <conditionalFormatting sqref="AQ104">
    <cfRule type="expression" priority="1505" aboveAverage="0" equalAverage="0" bottom="0" percent="0" rank="0" text="" dxfId="8093">
      <formula>REPLACE($AQ104,8,LEN($AQ104),"")="unused_"</formula>
    </cfRule>
  </conditionalFormatting>
  <conditionalFormatting sqref="AJ104">
    <cfRule type="cellIs" priority="1506" operator="equal" aboveAverage="0" equalAverage="0" bottom="0" percent="0" rank="0" text="" dxfId="8094">
      <formula>0</formula>
    </cfRule>
  </conditionalFormatting>
  <conditionalFormatting sqref="AK104">
    <cfRule type="cellIs" priority="1507" operator="equal" aboveAverage="0" equalAverage="0" bottom="0" percent="0" rank="0" text="" dxfId="8095">
      <formula>0</formula>
    </cfRule>
  </conditionalFormatting>
  <conditionalFormatting sqref="AL104">
    <cfRule type="cellIs" priority="1508" operator="equal" aboveAverage="0" equalAverage="0" bottom="0" percent="0" rank="0" text="" dxfId="8096">
      <formula>0</formula>
    </cfRule>
  </conditionalFormatting>
  <conditionalFormatting sqref="AM104">
    <cfRule type="cellIs" priority="1509" operator="equal" aboveAverage="0" equalAverage="0" bottom="0" percent="0" rank="0" text="" dxfId="8097">
      <formula>0</formula>
    </cfRule>
  </conditionalFormatting>
  <conditionalFormatting sqref="AN104">
    <cfRule type="cellIs" priority="1510" operator="equal" aboveAverage="0" equalAverage="0" bottom="0" percent="0" rank="0" text="" dxfId="8098">
      <formula>0</formula>
    </cfRule>
  </conditionalFormatting>
  <conditionalFormatting sqref="AP104">
    <cfRule type="cellIs" priority="1511" operator="equal" aboveAverage="0" equalAverage="0" bottom="0" percent="0" rank="0" text="" dxfId="8099">
      <formula>"INVALID"</formula>
    </cfRule>
  </conditionalFormatting>
  <conditionalFormatting sqref="AJ104">
    <cfRule type="cellIs" priority="1512" operator="equal" aboveAverage="0" equalAverage="0" bottom="0" percent="0" rank="0" text="" dxfId="8100">
      <formula>"INVALID"</formula>
    </cfRule>
  </conditionalFormatting>
  <conditionalFormatting sqref="AK104">
    <cfRule type="cellIs" priority="1513" operator="equal" aboveAverage="0" equalAverage="0" bottom="0" percent="0" rank="0" text="" dxfId="8101">
      <formula>"INVALID"</formula>
    </cfRule>
  </conditionalFormatting>
  <conditionalFormatting sqref="AL104:AM104">
    <cfRule type="cellIs" priority="1514" operator="equal" aboveAverage="0" equalAverage="0" bottom="0" percent="0" rank="0" text="" dxfId="8102">
      <formula>"INVALID"</formula>
    </cfRule>
  </conditionalFormatting>
  <conditionalFormatting sqref="AK104">
    <cfRule type="cellIs" priority="1515" operator="equal" aboveAverage="0" equalAverage="0" bottom="0" percent="0" rank="0" text="" dxfId="8103">
      <formula>"INVALID"</formula>
    </cfRule>
  </conditionalFormatting>
  <conditionalFormatting sqref="AL104">
    <cfRule type="cellIs" priority="1516" operator="equal" aboveAverage="0" equalAverage="0" bottom="0" percent="0" rank="0" text="" dxfId="8104">
      <formula>"INVALID"</formula>
    </cfRule>
  </conditionalFormatting>
  <conditionalFormatting sqref="AM104">
    <cfRule type="cellIs" priority="1517" operator="equal" aboveAverage="0" equalAverage="0" bottom="0" percent="0" rank="0" text="" dxfId="8105">
      <formula>"INVALID"</formula>
    </cfRule>
  </conditionalFormatting>
  <conditionalFormatting sqref="AN104">
    <cfRule type="cellIs" priority="1518" operator="equal" aboveAverage="0" equalAverage="0" bottom="0" percent="0" rank="0" text="" dxfId="8106">
      <formula>"INVALID"</formula>
    </cfRule>
  </conditionalFormatting>
  <conditionalFormatting sqref="AQ104">
    <cfRule type="expression" priority="1519" aboveAverage="0" equalAverage="0" bottom="0" percent="0" rank="0" text="" dxfId="8107">
      <formula>NOT($AJ104)</formula>
    </cfRule>
    <cfRule type="expression" priority="1520" aboveAverage="0" equalAverage="0" bottom="0" percent="0" rank="0" text="" dxfId="8108">
      <formula>RIGHT($AQ104, 1)="*"</formula>
    </cfRule>
  </conditionalFormatting>
  <conditionalFormatting sqref="AZ104:BA104">
    <cfRule type="expression" priority="1521" aboveAverage="0" equalAverage="0" bottom="0" percent="0" rank="0" text="" dxfId="8109">
      <formula>NOT($AN104)</formula>
    </cfRule>
  </conditionalFormatting>
  <conditionalFormatting sqref="AS104">
    <cfRule type="expression" priority="1522" aboveAverage="0" equalAverage="0" bottom="0" percent="0" rank="0" text="" dxfId="8110">
      <formula>NOT($AK104)</formula>
    </cfRule>
  </conditionalFormatting>
  <conditionalFormatting sqref="AO104">
    <cfRule type="cellIs" priority="1523" operator="equal" aboveAverage="0" equalAverage="0" bottom="0" percent="0" rank="0" text="" dxfId="8111">
      <formula>0</formula>
    </cfRule>
  </conditionalFormatting>
  <conditionalFormatting sqref="AO104">
    <cfRule type="cellIs" priority="1524" operator="equal" aboveAverage="0" equalAverage="0" bottom="0" percent="0" rank="0" text="" dxfId="8112">
      <formula>"INVALID"</formula>
    </cfRule>
  </conditionalFormatting>
  <conditionalFormatting sqref="AO104">
    <cfRule type="cellIs" priority="1525" operator="equal" aboveAverage="0" equalAverage="0" bottom="0" percent="0" rank="0" text="" dxfId="8113">
      <formula>"INVALID"</formula>
    </cfRule>
  </conditionalFormatting>
  <conditionalFormatting sqref="AD105:AF105">
    <cfRule type="cellIs" priority="1526" operator="equal" aboveAverage="0" equalAverage="0" bottom="0" percent="0" rank="0" text="" dxfId="8114">
      <formula>"INVALID"</formula>
    </cfRule>
  </conditionalFormatting>
  <conditionalFormatting sqref="AR105">
    <cfRule type="cellIs" priority="1527" operator="equal" aboveAverage="0" equalAverage="0" bottom="0" percent="0" rank="0" text="" dxfId="8115">
      <formula>"Not Assigned"</formula>
    </cfRule>
  </conditionalFormatting>
  <conditionalFormatting sqref="AJ105">
    <cfRule type="cellIs" priority="1528" operator="equal" aboveAverage="0" equalAverage="0" bottom="0" percent="0" rank="0" text="" dxfId="8116">
      <formula>0</formula>
    </cfRule>
  </conditionalFormatting>
  <conditionalFormatting sqref="AK105">
    <cfRule type="cellIs" priority="1529" operator="equal" aboveAverage="0" equalAverage="0" bottom="0" percent="0" rank="0" text="" dxfId="8117">
      <formula>0</formula>
    </cfRule>
  </conditionalFormatting>
  <conditionalFormatting sqref="AL105">
    <cfRule type="cellIs" priority="1530" operator="equal" aboveAverage="0" equalAverage="0" bottom="0" percent="0" rank="0" text="" dxfId="8118">
      <formula>0</formula>
    </cfRule>
  </conditionalFormatting>
  <conditionalFormatting sqref="AM105">
    <cfRule type="cellIs" priority="1531" operator="equal" aboveAverage="0" equalAverage="0" bottom="0" percent="0" rank="0" text="" dxfId="8119">
      <formula>0</formula>
    </cfRule>
  </conditionalFormatting>
  <conditionalFormatting sqref="AN105">
    <cfRule type="cellIs" priority="1532" operator="equal" aboveAverage="0" equalAverage="0" bottom="0" percent="0" rank="0" text="" dxfId="8120">
      <formula>0</formula>
    </cfRule>
  </conditionalFormatting>
  <conditionalFormatting sqref="AP105">
    <cfRule type="cellIs" priority="1533" operator="equal" aboveAverage="0" equalAverage="0" bottom="0" percent="0" rank="0" text="" dxfId="8121">
      <formula>"INVALID"</formula>
    </cfRule>
  </conditionalFormatting>
  <conditionalFormatting sqref="AJ105">
    <cfRule type="cellIs" priority="1534" operator="equal" aboveAverage="0" equalAverage="0" bottom="0" percent="0" rank="0" text="" dxfId="8122">
      <formula>"INVALID"</formula>
    </cfRule>
  </conditionalFormatting>
  <conditionalFormatting sqref="AK105">
    <cfRule type="cellIs" priority="1535" operator="equal" aboveAverage="0" equalAverage="0" bottom="0" percent="0" rank="0" text="" dxfId="8123">
      <formula>"INVALID"</formula>
    </cfRule>
  </conditionalFormatting>
  <conditionalFormatting sqref="AL105:AM105">
    <cfRule type="cellIs" priority="1536" operator="equal" aboveAverage="0" equalAverage="0" bottom="0" percent="0" rank="0" text="" dxfId="8124">
      <formula>"INVALID"</formula>
    </cfRule>
  </conditionalFormatting>
  <conditionalFormatting sqref="AK105">
    <cfRule type="cellIs" priority="1537" operator="equal" aboveAverage="0" equalAverage="0" bottom="0" percent="0" rank="0" text="" dxfId="8125">
      <formula>"INVALID"</formula>
    </cfRule>
  </conditionalFormatting>
  <conditionalFormatting sqref="AL105">
    <cfRule type="cellIs" priority="1538" operator="equal" aboveAverage="0" equalAverage="0" bottom="0" percent="0" rank="0" text="" dxfId="8126">
      <formula>"INVALID"</formula>
    </cfRule>
  </conditionalFormatting>
  <conditionalFormatting sqref="AM105">
    <cfRule type="cellIs" priority="1539" operator="equal" aboveAverage="0" equalAverage="0" bottom="0" percent="0" rank="0" text="" dxfId="8127">
      <formula>"INVALID"</formula>
    </cfRule>
  </conditionalFormatting>
  <conditionalFormatting sqref="AN105">
    <cfRule type="cellIs" priority="1540" operator="equal" aboveAverage="0" equalAverage="0" bottom="0" percent="0" rank="0" text="" dxfId="8128">
      <formula>"INVALID"</formula>
    </cfRule>
  </conditionalFormatting>
  <conditionalFormatting sqref="AO105">
    <cfRule type="cellIs" priority="1541" operator="equal" aboveAverage="0" equalAverage="0" bottom="0" percent="0" rank="0" text="" dxfId="8129">
      <formula>0</formula>
    </cfRule>
  </conditionalFormatting>
  <conditionalFormatting sqref="AO105">
    <cfRule type="cellIs" priority="1542" operator="equal" aboveAverage="0" equalAverage="0" bottom="0" percent="0" rank="0" text="" dxfId="8130">
      <formula>"INVALID"</formula>
    </cfRule>
  </conditionalFormatting>
  <conditionalFormatting sqref="AO105">
    <cfRule type="cellIs" priority="1543" operator="equal" aboveAverage="0" equalAverage="0" bottom="0" percent="0" rank="0" text="" dxfId="8131">
      <formula>"INVALID"</formula>
    </cfRule>
  </conditionalFormatting>
  <conditionalFormatting sqref="AT104">
    <cfRule type="expression" priority="1544" aboveAverage="0" equalAverage="0" bottom="0" percent="0" rank="0" text="" dxfId="8132">
      <formula>NOT($AM103)</formula>
    </cfRule>
  </conditionalFormatting>
  <conditionalFormatting sqref="AT12:AT13">
    <cfRule type="expression" priority="1545" aboveAverage="0" equalAverage="0" bottom="0" percent="0" rank="0" text="" dxfId="8133">
      <formula>NOT($AM12)</formula>
    </cfRule>
  </conditionalFormatting>
  <conditionalFormatting sqref="AT22:AT23">
    <cfRule type="expression" priority="1546" aboveAverage="0" equalAverage="0" bottom="0" percent="0" rank="0" text="" dxfId="8134">
      <formula>NOT($AM21)</formula>
    </cfRule>
  </conditionalFormatting>
  <conditionalFormatting sqref="AW11:AW15">
    <cfRule type="expression" priority="1547" aboveAverage="0" equalAverage="0" bottom="0" percent="0" rank="0" text="" dxfId="8135">
      <formula>NOT(#ref!)</formula>
    </cfRule>
  </conditionalFormatting>
  <conditionalFormatting sqref="AW18:AW23">
    <cfRule type="expression" priority="1548" aboveAverage="0" equalAverage="0" bottom="0" percent="0" rank="0" text="" dxfId="8136">
      <formula>NOT(#ref!)</formula>
    </cfRule>
  </conditionalFormatting>
  <conditionalFormatting sqref="AW25:AW35">
    <cfRule type="expression" priority="1549" aboveAverage="0" equalAverage="0" bottom="0" percent="0" rank="0" text="" dxfId="8137">
      <formula>NOT(#ref!)</formula>
    </cfRule>
  </conditionalFormatting>
  <conditionalFormatting sqref="AT28">
    <cfRule type="expression" priority="1550" aboveAverage="0" equalAverage="0" bottom="0" percent="0" rank="0" text="" dxfId="8138">
      <formula>NOT($AM28)</formula>
    </cfRule>
  </conditionalFormatting>
  <conditionalFormatting sqref="AT35">
    <cfRule type="expression" priority="1551" aboveAverage="0" equalAverage="0" bottom="0" percent="0" rank="0" text="" dxfId="8139">
      <formula>NOT($AM35)</formula>
    </cfRule>
  </conditionalFormatting>
  <conditionalFormatting sqref="AT38">
    <cfRule type="expression" priority="1552" aboveAverage="0" equalAverage="0" bottom="0" percent="0" rank="0" text="" dxfId="8140">
      <formula>NOT($AM38)</formula>
    </cfRule>
  </conditionalFormatting>
  <conditionalFormatting sqref="AT40:AT41">
    <cfRule type="expression" priority="1553" aboveAverage="0" equalAverage="0" bottom="0" percent="0" rank="0" text="" dxfId="8141">
      <formula>NOT($AM40)</formula>
    </cfRule>
  </conditionalFormatting>
  <conditionalFormatting sqref="AT44">
    <cfRule type="expression" priority="1554" aboveAverage="0" equalAverage="0" bottom="0" percent="0" rank="0" text="" dxfId="8142">
      <formula>NOT($AM44)</formula>
    </cfRule>
  </conditionalFormatting>
  <conditionalFormatting sqref="AT47">
    <cfRule type="expression" priority="1555" aboveAverage="0" equalAverage="0" bottom="0" percent="0" rank="0" text="" dxfId="8143">
      <formula>NOT($AM47)</formula>
    </cfRule>
  </conditionalFormatting>
  <conditionalFormatting sqref="AT48">
    <cfRule type="expression" priority="1556" aboveAverage="0" equalAverage="0" bottom="0" percent="0" rank="0" text="" dxfId="8144">
      <formula>NOT($AM48)</formula>
    </cfRule>
  </conditionalFormatting>
  <conditionalFormatting sqref="AT129">
    <cfRule type="expression" priority="1557" aboveAverage="0" equalAverage="0" bottom="0" percent="0" rank="0" text="" dxfId="8145">
      <formula>NOT($AM129)</formula>
    </cfRule>
  </conditionalFormatting>
  <conditionalFormatting sqref="AT131">
    <cfRule type="expression" priority="1558" aboveAverage="0" equalAverage="0" bottom="0" percent="0" rank="0" text="" dxfId="8146">
      <formula>NOT($AM132)</formula>
    </cfRule>
  </conditionalFormatting>
  <conditionalFormatting sqref="AT141">
    <cfRule type="expression" priority="1559" aboveAverage="0" equalAverage="0" bottom="0" percent="0" rank="0" text="" dxfId="8147">
      <formula>NOT($AM134)</formula>
    </cfRule>
  </conditionalFormatting>
  <conditionalFormatting sqref="AT205">
    <cfRule type="expression" priority="1560" aboveAverage="0" equalAverage="0" bottom="0" percent="0" rank="0" text="" dxfId="8148">
      <formula>NOT($AM205)</formula>
    </cfRule>
  </conditionalFormatting>
  <conditionalFormatting sqref="AT207">
    <cfRule type="expression" priority="1561" aboveAverage="0" equalAverage="0" bottom="0" percent="0" rank="0" text="" dxfId="8149">
      <formula>NOT($AM207)</formula>
    </cfRule>
  </conditionalFormatting>
  <conditionalFormatting sqref="AT209">
    <cfRule type="expression" priority="1562" aboveAverage="0" equalAverage="0" bottom="0" percent="0" rank="0" text="" dxfId="8150">
      <formula>NOT($AM209)</formula>
    </cfRule>
  </conditionalFormatting>
  <conditionalFormatting sqref="AT213">
    <cfRule type="expression" priority="1563" aboveAverage="0" equalAverage="0" bottom="0" percent="0" rank="0" text="" dxfId="8151">
      <formula>NOT($AM213)</formula>
    </cfRule>
  </conditionalFormatting>
  <conditionalFormatting sqref="AT215:AT216">
    <cfRule type="expression" priority="1564" aboveAverage="0" equalAverage="0" bottom="0" percent="0" rank="0" text="" dxfId="8152">
      <formula>NOT($AM215)</formula>
    </cfRule>
  </conditionalFormatting>
  <conditionalFormatting sqref="AT229">
    <cfRule type="expression" priority="1565" aboveAverage="0" equalAverage="0" bottom="0" percent="0" rank="0" text="" dxfId="8153">
      <formula>NOT($AM229)</formula>
    </cfRule>
  </conditionalFormatting>
  <conditionalFormatting sqref="AT231">
    <cfRule type="expression" priority="1566" aboveAverage="0" equalAverage="0" bottom="0" percent="0" rank="0" text="" dxfId="8154">
      <formula>NOT($AM231)</formula>
    </cfRule>
  </conditionalFormatting>
  <conditionalFormatting sqref="AT233">
    <cfRule type="expression" priority="1567" aboveAverage="0" equalAverage="0" bottom="0" percent="0" rank="0" text="" dxfId="8155">
      <formula>NOT($AM233)</formula>
    </cfRule>
  </conditionalFormatting>
  <conditionalFormatting sqref="AT235">
    <cfRule type="expression" priority="1568" aboveAverage="0" equalAverage="0" bottom="0" percent="0" rank="0" text="" dxfId="8156">
      <formula>NOT($AM235)</formula>
    </cfRule>
  </conditionalFormatting>
  <conditionalFormatting sqref="AW229:AW236">
    <cfRule type="expression" priority="1569" aboveAverage="0" equalAverage="0" bottom="0" percent="0" rank="0" text="" dxfId="8157">
      <formula>NOT(#ref!)</formula>
    </cfRule>
  </conditionalFormatting>
  <conditionalFormatting sqref="AW205:AW216">
    <cfRule type="expression" priority="1570" aboveAverage="0" equalAverage="0" bottom="0" percent="0" rank="0" text="" dxfId="8158">
      <formula>NOT(#ref!)</formula>
    </cfRule>
  </conditionalFormatting>
  <conditionalFormatting sqref="AW146:AW147">
    <cfRule type="expression" priority="1571" aboveAverage="0" equalAverage="0" bottom="0" percent="0" rank="0" text="" dxfId="8159">
      <formula>NOT(#ref!)</formula>
    </cfRule>
  </conditionalFormatting>
  <conditionalFormatting sqref="AW110:AW119">
    <cfRule type="expression" priority="1572" aboveAverage="0" equalAverage="0" bottom="0" percent="0" rank="0" text="" dxfId="8160">
      <formula>NOT(#ref!)</formula>
    </cfRule>
  </conditionalFormatting>
  <conditionalFormatting sqref="AW86:AW101">
    <cfRule type="expression" priority="1573" aboveAverage="0" equalAverage="0" bottom="0" percent="0" rank="0" text="" dxfId="8161">
      <formula>NOT(#ref!)</formula>
    </cfRule>
  </conditionalFormatting>
  <conditionalFormatting sqref="AX50">
    <cfRule type="expression" priority="1574" aboveAverage="0" equalAverage="0" bottom="0" percent="0" rank="0" text="" dxfId="8162">
      <formula>NOT($AO50)</formula>
    </cfRule>
  </conditionalFormatting>
  <conditionalFormatting sqref="AX189:AX200">
    <cfRule type="expression" priority="1575" aboveAverage="0" equalAverage="0" bottom="0" percent="0" rank="0" text="" dxfId="8163">
      <formula>NOT($AO189)</formula>
    </cfRule>
  </conditionalFormatting>
  <conditionalFormatting sqref="AX205:AX216">
    <cfRule type="expression" priority="1576" aboveAverage="0" equalAverage="0" bottom="0" percent="0" rank="0" text="" dxfId="8164">
      <formula>NOT($AO205)</formula>
    </cfRule>
  </conditionalFormatting>
  <conditionalFormatting sqref="AX229:AX236">
    <cfRule type="expression" priority="1577" aboveAverage="0" equalAverage="0" bottom="0" percent="0" rank="0" text="" dxfId="8165">
      <formula>NOT($AO229)</formula>
    </cfRule>
  </conditionalFormatting>
  <conditionalFormatting sqref="AX271:AX278">
    <cfRule type="expression" priority="1578" aboveAverage="0" equalAverage="0" bottom="0" percent="0" rank="0" text="" dxfId="8166">
      <formula>NOT($AO271)</formula>
    </cfRule>
  </conditionalFormatting>
  <conditionalFormatting sqref="AX290:AX293">
    <cfRule type="expression" priority="1579" aboveAverage="0" equalAverage="0" bottom="0" percent="0" rank="0" text="" dxfId="8167">
      <formula>NOT($AO290)</formula>
    </cfRule>
  </conditionalFormatting>
  <conditionalFormatting sqref="AV290:AV293">
    <cfRule type="expression" priority="1580" aboveAverage="0" equalAverage="0" bottom="0" percent="0" rank="0" text="" dxfId="8168">
      <formula>NOT(#ref!)</formula>
    </cfRule>
  </conditionalFormatting>
  <conditionalFormatting sqref="AV25:AV28">
    <cfRule type="expression" priority="1581" aboveAverage="0" equalAverage="0" bottom="0" percent="0" rank="0" text="" dxfId="8169">
      <formula>NOT(#ref!)</formula>
    </cfRule>
  </conditionalFormatting>
  <conditionalFormatting sqref="AH1109">
    <cfRule type="cellIs" priority="1582" operator="equal" aboveAverage="0" equalAverage="0" bottom="0" percent="0" rank="0" text="" dxfId="8170">
      <formula>"INVALID"</formula>
    </cfRule>
  </conditionalFormatting>
  <conditionalFormatting sqref="A56:A57">
    <cfRule type="expression" priority="1583" aboveAverage="0" equalAverage="0" bottom="0" percent="0" rank="0" text="" dxfId="8171">
      <formula>AND(LEN(#ref!),NOT(LEN(#ref!)))</formula>
    </cfRule>
  </conditionalFormatting>
  <conditionalFormatting sqref="AS80">
    <cfRule type="expression" priority="1584" aboveAverage="0" equalAverage="0" bottom="0" percent="0" rank="0" text="" dxfId="8172">
      <formula>EXACT(AF80, "INVALID")</formula>
    </cfRule>
  </conditionalFormatting>
  <conditionalFormatting sqref="AZ80">
    <cfRule type="expression" priority="1585" aboveAverage="0" equalAverage="0" bottom="0" percent="0" rank="0" text="" dxfId="8173">
      <formula>AND(NOT(ISBLANK(AZ80)), EXACT(AF80, "INVALID"))</formula>
    </cfRule>
  </conditionalFormatting>
  <conditionalFormatting sqref="BA80">
    <cfRule type="expression" priority="1586" aboveAverage="0" equalAverage="0" bottom="0" percent="0" rank="0" text="" dxfId="8174">
      <formula>AND(NOT(ISBLANK(BA80)), EXACT(AF80, "INVALID"))</formula>
    </cfRule>
  </conditionalFormatting>
  <conditionalFormatting sqref="AR80">
    <cfRule type="expression" priority="1587" aboveAverage="0" equalAverage="0" bottom="0" percent="0" rank="0" text="" dxfId="8175">
      <formula>NOT($AL80)</formula>
    </cfRule>
  </conditionalFormatting>
  <conditionalFormatting sqref="AQ80">
    <cfRule type="expression" priority="1588" aboveAverage="0" equalAverage="0" bottom="0" percent="0" rank="0" text="" dxfId="8176">
      <formula>REPLACE($AQ80,8,LEN($AQ80),"")="unused_"</formula>
    </cfRule>
  </conditionalFormatting>
  <conditionalFormatting sqref="AQ80">
    <cfRule type="expression" priority="1589" aboveAverage="0" equalAverage="0" bottom="0" percent="0" rank="0" text="" dxfId="8177">
      <formula>NOT($AJ80)</formula>
    </cfRule>
    <cfRule type="expression" priority="1590" aboveAverage="0" equalAverage="0" bottom="0" percent="0" rank="0" text="" dxfId="8178">
      <formula>RIGHT($AQ80, 1)="*"</formula>
    </cfRule>
  </conditionalFormatting>
  <conditionalFormatting sqref="AS79:AS80">
    <cfRule type="expression" priority="1591" aboveAverage="0" equalAverage="0" bottom="0" percent="0" rank="0" text="" dxfId="8179">
      <formula>NOT($AN79)</formula>
    </cfRule>
  </conditionalFormatting>
  <conditionalFormatting sqref="AS80">
    <cfRule type="expression" priority="1592" aboveAverage="0" equalAverage="0" bottom="0" percent="0" rank="0" text="" dxfId="8180">
      <formula>NOT($AK80)</formula>
    </cfRule>
  </conditionalFormatting>
  <conditionalFormatting sqref="AX79:AX80">
    <cfRule type="expression" priority="1593" aboveAverage="0" equalAverage="0" bottom="0" percent="0" rank="0" text="" dxfId="8181">
      <formula>NOT($AO79)</formula>
    </cfRule>
  </conditionalFormatting>
  <conditionalFormatting sqref="AS72">
    <cfRule type="expression" priority="1594" aboveAverage="0" equalAverage="0" bottom="0" percent="0" rank="0" text="" dxfId="8182">
      <formula>EXACT(AF72, "INVALID")</formula>
    </cfRule>
  </conditionalFormatting>
  <conditionalFormatting sqref="AZ72">
    <cfRule type="expression" priority="1595" aboveAverage="0" equalAverage="0" bottom="0" percent="0" rank="0" text="" dxfId="8183">
      <formula>AND(NOT(ISBLANK(AZ72)), EXACT(AF72, "INVALID"))</formula>
    </cfRule>
  </conditionalFormatting>
  <conditionalFormatting sqref="BA72">
    <cfRule type="expression" priority="1596" aboveAverage="0" equalAverage="0" bottom="0" percent="0" rank="0" text="" dxfId="8184">
      <formula>AND(NOT(ISBLANK(BA72)), EXACT(AF72, "INVALID"))</formula>
    </cfRule>
  </conditionalFormatting>
  <conditionalFormatting sqref="AR72">
    <cfRule type="expression" priority="1597" aboveAverage="0" equalAverage="0" bottom="0" percent="0" rank="0" text="" dxfId="8185">
      <formula>NOT($AL72)</formula>
    </cfRule>
  </conditionalFormatting>
  <conditionalFormatting sqref="AQ72">
    <cfRule type="expression" priority="1598" aboveAverage="0" equalAverage="0" bottom="0" percent="0" rank="0" text="" dxfId="8186">
      <formula>REPLACE($AQ72,8,LEN($AQ72),"")="unused_"</formula>
    </cfRule>
  </conditionalFormatting>
  <conditionalFormatting sqref="AQ72">
    <cfRule type="expression" priority="1599" aboveAverage="0" equalAverage="0" bottom="0" percent="0" rank="0" text="" dxfId="8187">
      <formula>NOT($AJ72)</formula>
    </cfRule>
    <cfRule type="expression" priority="1600" aboveAverage="0" equalAverage="0" bottom="0" percent="0" rank="0" text="" dxfId="8188">
      <formula>RIGHT($AQ72, 1)="*"</formula>
    </cfRule>
  </conditionalFormatting>
  <conditionalFormatting sqref="AS72">
    <cfRule type="expression" priority="1601" aboveAverage="0" equalAverage="0" bottom="0" percent="0" rank="0" text="" dxfId="8189">
      <formula>NOT($AN72)</formula>
    </cfRule>
  </conditionalFormatting>
  <conditionalFormatting sqref="AS72">
    <cfRule type="expression" priority="1602" aboveAverage="0" equalAverage="0" bottom="0" percent="0" rank="0" text="" dxfId="8190">
      <formula>NOT($AK72)</formula>
    </cfRule>
  </conditionalFormatting>
  <conditionalFormatting sqref="AD59:AF67">
    <cfRule type="cellIs" priority="1603" operator="equal" aboveAverage="0" equalAverage="0" bottom="0" percent="0" rank="0" text="" dxfId="8191">
      <formula>"INVALID"</formula>
    </cfRule>
  </conditionalFormatting>
  <conditionalFormatting sqref="AR59:AR67">
    <cfRule type="cellIs" priority="1604" operator="equal" aboveAverage="0" equalAverage="0" bottom="0" percent="0" rank="0" text="" dxfId="8192">
      <formula>"Not Assigned"</formula>
    </cfRule>
  </conditionalFormatting>
  <conditionalFormatting sqref="AS59:AS67">
    <cfRule type="expression" priority="1605" aboveAverage="0" equalAverage="0" bottom="0" percent="0" rank="0" text="" dxfId="8193">
      <formula>EXACT(AF59, "INVALID")</formula>
    </cfRule>
  </conditionalFormatting>
  <conditionalFormatting sqref="AZ59:AZ67">
    <cfRule type="expression" priority="1606" aboveAverage="0" equalAverage="0" bottom="0" percent="0" rank="0" text="" dxfId="8194">
      <formula>AND(NOT(ISBLANK(AZ59)), EXACT(AF59, "INVALID"))</formula>
    </cfRule>
  </conditionalFormatting>
  <conditionalFormatting sqref="BA59:BA67">
    <cfRule type="expression" priority="1607" aboveAverage="0" equalAverage="0" bottom="0" percent="0" rank="0" text="" dxfId="8195">
      <formula>AND(NOT(ISBLANK(BA59)), EXACT(AF59, "INVALID"))</formula>
    </cfRule>
  </conditionalFormatting>
  <conditionalFormatting sqref="AR59:AR67">
    <cfRule type="expression" priority="1608" aboveAverage="0" equalAverage="0" bottom="0" percent="0" rank="0" text="" dxfId="8196">
      <formula>NOT($AL59)</formula>
    </cfRule>
  </conditionalFormatting>
  <conditionalFormatting sqref="AQ59:AQ67">
    <cfRule type="expression" priority="1609" aboveAverage="0" equalAverage="0" bottom="0" percent="0" rank="0" text="" dxfId="8197">
      <formula>REPLACE($AQ59,8,LEN($AQ59),"")="unused_"</formula>
    </cfRule>
  </conditionalFormatting>
  <conditionalFormatting sqref="AJ59:AJ67">
    <cfRule type="cellIs" priority="1610" operator="equal" aboveAverage="0" equalAverage="0" bottom="0" percent="0" rank="0" text="" dxfId="8198">
      <formula>0</formula>
    </cfRule>
  </conditionalFormatting>
  <conditionalFormatting sqref="AK59:AK67">
    <cfRule type="cellIs" priority="1611" operator="equal" aboveAverage="0" equalAverage="0" bottom="0" percent="0" rank="0" text="" dxfId="8199">
      <formula>0</formula>
    </cfRule>
  </conditionalFormatting>
  <conditionalFormatting sqref="AL59:AL67">
    <cfRule type="cellIs" priority="1612" operator="equal" aboveAverage="0" equalAverage="0" bottom="0" percent="0" rank="0" text="" dxfId="8200">
      <formula>0</formula>
    </cfRule>
  </conditionalFormatting>
  <conditionalFormatting sqref="AM59:AM67">
    <cfRule type="cellIs" priority="1613" operator="equal" aboveAverage="0" equalAverage="0" bottom="0" percent="0" rank="0" text="" dxfId="8201">
      <formula>0</formula>
    </cfRule>
  </conditionalFormatting>
  <conditionalFormatting sqref="AN59:AN67">
    <cfRule type="cellIs" priority="1614" operator="equal" aboveAverage="0" equalAverage="0" bottom="0" percent="0" rank="0" text="" dxfId="8202">
      <formula>0</formula>
    </cfRule>
  </conditionalFormatting>
  <conditionalFormatting sqref="AP59:AP67">
    <cfRule type="cellIs" priority="1615" operator="equal" aboveAverage="0" equalAverage="0" bottom="0" percent="0" rank="0" text="" dxfId="8203">
      <formula>"INVALID"</formula>
    </cfRule>
  </conditionalFormatting>
  <conditionalFormatting sqref="AJ59:AJ67">
    <cfRule type="cellIs" priority="1616" operator="equal" aboveAverage="0" equalAverage="0" bottom="0" percent="0" rank="0" text="" dxfId="8204">
      <formula>"INVALID"</formula>
    </cfRule>
  </conditionalFormatting>
  <conditionalFormatting sqref="AK59:AK67">
    <cfRule type="cellIs" priority="1617" operator="equal" aboveAverage="0" equalAverage="0" bottom="0" percent="0" rank="0" text="" dxfId="8205">
      <formula>"INVALID"</formula>
    </cfRule>
  </conditionalFormatting>
  <conditionalFormatting sqref="AL59:AM67">
    <cfRule type="cellIs" priority="1618" operator="equal" aboveAverage="0" equalAverage="0" bottom="0" percent="0" rank="0" text="" dxfId="8206">
      <formula>"INVALID"</formula>
    </cfRule>
  </conditionalFormatting>
  <conditionalFormatting sqref="AK59:AK67">
    <cfRule type="cellIs" priority="1619" operator="equal" aboveAverage="0" equalAverage="0" bottom="0" percent="0" rank="0" text="" dxfId="8207">
      <formula>"INVALID"</formula>
    </cfRule>
  </conditionalFormatting>
  <conditionalFormatting sqref="AL59:AL67">
    <cfRule type="cellIs" priority="1620" operator="equal" aboveAverage="0" equalAverage="0" bottom="0" percent="0" rank="0" text="" dxfId="8208">
      <formula>"INVALID"</formula>
    </cfRule>
  </conditionalFormatting>
  <conditionalFormatting sqref="AM59:AM67">
    <cfRule type="cellIs" priority="1621" operator="equal" aboveAverage="0" equalAverage="0" bottom="0" percent="0" rank="0" text="" dxfId="8209">
      <formula>"INVALID"</formula>
    </cfRule>
  </conditionalFormatting>
  <conditionalFormatting sqref="AN59:AN67">
    <cfRule type="cellIs" priority="1622" operator="equal" aboveAverage="0" equalAverage="0" bottom="0" percent="0" rank="0" text="" dxfId="8210">
      <formula>"INVALID"</formula>
    </cfRule>
  </conditionalFormatting>
  <conditionalFormatting sqref="AQ59:AQ67">
    <cfRule type="expression" priority="1623" aboveAverage="0" equalAverage="0" bottom="0" percent="0" rank="0" text="" dxfId="8211">
      <formula>NOT($AJ59)</formula>
    </cfRule>
    <cfRule type="expression" priority="1624" aboveAverage="0" equalAverage="0" bottom="0" percent="0" rank="0" text="" dxfId="8212">
      <formula>RIGHT($AQ59, 1)="*"</formula>
    </cfRule>
  </conditionalFormatting>
  <conditionalFormatting sqref="AZ59:BA67">
    <cfRule type="expression" priority="1625" aboveAverage="0" equalAverage="0" bottom="0" percent="0" rank="0" text="" dxfId="8213">
      <formula>NOT($AN59)</formula>
    </cfRule>
  </conditionalFormatting>
  <conditionalFormatting sqref="AS59:AS67">
    <cfRule type="expression" priority="1626" aboveAverage="0" equalAverage="0" bottom="0" percent="0" rank="0" text="" dxfId="8214">
      <formula>NOT($AK59)</formula>
    </cfRule>
  </conditionalFormatting>
  <conditionalFormatting sqref="AO59:AO67">
    <cfRule type="cellIs" priority="1627" operator="equal" aboveAverage="0" equalAverage="0" bottom="0" percent="0" rank="0" text="" dxfId="8215">
      <formula>0</formula>
    </cfRule>
  </conditionalFormatting>
  <conditionalFormatting sqref="AO59:AO67">
    <cfRule type="cellIs" priority="1628" operator="equal" aboveAverage="0" equalAverage="0" bottom="0" percent="0" rank="0" text="" dxfId="8216">
      <formula>"INVALID"</formula>
    </cfRule>
  </conditionalFormatting>
  <conditionalFormatting sqref="AO59:AO67">
    <cfRule type="cellIs" priority="1629" operator="equal" aboveAverage="0" equalAverage="0" bottom="0" percent="0" rank="0" text="" dxfId="8217">
      <formula>"INVALID"</formula>
    </cfRule>
  </conditionalFormatting>
  <conditionalFormatting sqref="AD68:AF70 AD72:AF72">
    <cfRule type="cellIs" priority="1630" operator="equal" aboveAverage="0" equalAverage="0" bottom="0" percent="0" rank="0" text="" dxfId="8218">
      <formula>"INVALID"</formula>
    </cfRule>
  </conditionalFormatting>
  <conditionalFormatting sqref="AR68:AR70 AR72">
    <cfRule type="cellIs" priority="1631" operator="equal" aboveAverage="0" equalAverage="0" bottom="0" percent="0" rank="0" text="" dxfId="8219">
      <formula>"Not Assigned"</formula>
    </cfRule>
  </conditionalFormatting>
  <conditionalFormatting sqref="AS68:AS70">
    <cfRule type="expression" priority="1632" aboveAverage="0" equalAverage="0" bottom="0" percent="0" rank="0" text="" dxfId="8220">
      <formula>EXACT(AF68, "INVALID")</formula>
    </cfRule>
  </conditionalFormatting>
  <conditionalFormatting sqref="AZ68:AZ70">
    <cfRule type="expression" priority="1633" aboveAverage="0" equalAverage="0" bottom="0" percent="0" rank="0" text="" dxfId="8221">
      <formula>AND(NOT(ISBLANK(AZ68)), EXACT(AF68, "INVALID"))</formula>
    </cfRule>
  </conditionalFormatting>
  <conditionalFormatting sqref="BA68:BA70">
    <cfRule type="expression" priority="1634" aboveAverage="0" equalAverage="0" bottom="0" percent="0" rank="0" text="" dxfId="8222">
      <formula>AND(NOT(ISBLANK(BA68)), EXACT(AF68, "INVALID"))</formula>
    </cfRule>
  </conditionalFormatting>
  <conditionalFormatting sqref="AR68:AR70">
    <cfRule type="expression" priority="1635" aboveAverage="0" equalAverage="0" bottom="0" percent="0" rank="0" text="" dxfId="8223">
      <formula>NOT($AL68)</formula>
    </cfRule>
  </conditionalFormatting>
  <conditionalFormatting sqref="AQ68:AQ70">
    <cfRule type="expression" priority="1636" aboveAverage="0" equalAverage="0" bottom="0" percent="0" rank="0" text="" dxfId="8224">
      <formula>REPLACE($AQ68,8,LEN($AQ68),"")="unused_"</formula>
    </cfRule>
  </conditionalFormatting>
  <conditionalFormatting sqref="AJ68:AJ70 AJ72">
    <cfRule type="cellIs" priority="1637" operator="equal" aboveAverage="0" equalAverage="0" bottom="0" percent="0" rank="0" text="" dxfId="8225">
      <formula>0</formula>
    </cfRule>
  </conditionalFormatting>
  <conditionalFormatting sqref="AK68:AK70 AK72">
    <cfRule type="cellIs" priority="1638" operator="equal" aboveAverage="0" equalAverage="0" bottom="0" percent="0" rank="0" text="" dxfId="8226">
      <formula>0</formula>
    </cfRule>
  </conditionalFormatting>
  <conditionalFormatting sqref="AL68:AL70 AL72">
    <cfRule type="cellIs" priority="1639" operator="equal" aboveAverage="0" equalAverage="0" bottom="0" percent="0" rank="0" text="" dxfId="8227">
      <formula>0</formula>
    </cfRule>
  </conditionalFormatting>
  <conditionalFormatting sqref="AM68:AM70 AM72">
    <cfRule type="cellIs" priority="1640" operator="equal" aboveAverage="0" equalAverage="0" bottom="0" percent="0" rank="0" text="" dxfId="8228">
      <formula>0</formula>
    </cfRule>
  </conditionalFormatting>
  <conditionalFormatting sqref="AN68:AN70 AN72">
    <cfRule type="cellIs" priority="1641" operator="equal" aboveAverage="0" equalAverage="0" bottom="0" percent="0" rank="0" text="" dxfId="8229">
      <formula>0</formula>
    </cfRule>
  </conditionalFormatting>
  <conditionalFormatting sqref="AP68:AP70 AP72">
    <cfRule type="cellIs" priority="1642" operator="equal" aboveAverage="0" equalAverage="0" bottom="0" percent="0" rank="0" text="" dxfId="8230">
      <formula>"INVALID"</formula>
    </cfRule>
  </conditionalFormatting>
  <conditionalFormatting sqref="AJ68:AJ70 AJ72">
    <cfRule type="cellIs" priority="1643" operator="equal" aboveAverage="0" equalAverage="0" bottom="0" percent="0" rank="0" text="" dxfId="8231">
      <formula>"INVALID"</formula>
    </cfRule>
  </conditionalFormatting>
  <conditionalFormatting sqref="AK68:AK70 AK72">
    <cfRule type="cellIs" priority="1644" operator="equal" aboveAverage="0" equalAverage="0" bottom="0" percent="0" rank="0" text="" dxfId="8232">
      <formula>"INVALID"</formula>
    </cfRule>
  </conditionalFormatting>
  <conditionalFormatting sqref="AL68:AM70 AL72:AM72">
    <cfRule type="cellIs" priority="1645" operator="equal" aboveAverage="0" equalAverage="0" bottom="0" percent="0" rank="0" text="" dxfId="8233">
      <formula>"INVALID"</formula>
    </cfRule>
  </conditionalFormatting>
  <conditionalFormatting sqref="AK68:AK70 AK72">
    <cfRule type="cellIs" priority="1646" operator="equal" aboveAverage="0" equalAverage="0" bottom="0" percent="0" rank="0" text="" dxfId="8234">
      <formula>"INVALID"</formula>
    </cfRule>
  </conditionalFormatting>
  <conditionalFormatting sqref="AL68:AL70 AL72">
    <cfRule type="cellIs" priority="1647" operator="equal" aboveAverage="0" equalAverage="0" bottom="0" percent="0" rank="0" text="" dxfId="8235">
      <formula>"INVALID"</formula>
    </cfRule>
  </conditionalFormatting>
  <conditionalFormatting sqref="AM68:AM70 AM72">
    <cfRule type="cellIs" priority="1648" operator="equal" aboveAverage="0" equalAverage="0" bottom="0" percent="0" rank="0" text="" dxfId="8236">
      <formula>"INVALID"</formula>
    </cfRule>
  </conditionalFormatting>
  <conditionalFormatting sqref="AN68:AN70 AN72">
    <cfRule type="cellIs" priority="1649" operator="equal" aboveAverage="0" equalAverage="0" bottom="0" percent="0" rank="0" text="" dxfId="8237">
      <formula>"INVALID"</formula>
    </cfRule>
  </conditionalFormatting>
  <conditionalFormatting sqref="AQ68:AQ70">
    <cfRule type="expression" priority="1650" aboveAverage="0" equalAverage="0" bottom="0" percent="0" rank="0" text="" dxfId="8238">
      <formula>NOT($AJ68)</formula>
    </cfRule>
    <cfRule type="expression" priority="1651" aboveAverage="0" equalAverage="0" bottom="0" percent="0" rank="0" text="" dxfId="8239">
      <formula>RIGHT($AQ68, 1)="*"</formula>
    </cfRule>
  </conditionalFormatting>
  <conditionalFormatting sqref="AZ68:BA70">
    <cfRule type="expression" priority="1652" aboveAverage="0" equalAverage="0" bottom="0" percent="0" rank="0" text="" dxfId="8240">
      <formula>NOT($AN68)</formula>
    </cfRule>
  </conditionalFormatting>
  <conditionalFormatting sqref="AS68:AS70">
    <cfRule type="expression" priority="1653" aboveAverage="0" equalAverage="0" bottom="0" percent="0" rank="0" text="" dxfId="8241">
      <formula>NOT($AK68)</formula>
    </cfRule>
  </conditionalFormatting>
  <conditionalFormatting sqref="AO68:AO70 AO72">
    <cfRule type="cellIs" priority="1654" operator="equal" aboveAverage="0" equalAverage="0" bottom="0" percent="0" rank="0" text="" dxfId="8242">
      <formula>0</formula>
    </cfRule>
  </conditionalFormatting>
  <conditionalFormatting sqref="AO68:AO70 AO72">
    <cfRule type="cellIs" priority="1655" operator="equal" aboveAverage="0" equalAverage="0" bottom="0" percent="0" rank="0" text="" dxfId="8243">
      <formula>"INVALID"</formula>
    </cfRule>
  </conditionalFormatting>
  <conditionalFormatting sqref="AO68:AO70 AO72">
    <cfRule type="cellIs" priority="1656" operator="equal" aboveAverage="0" equalAverage="0" bottom="0" percent="0" rank="0" text="" dxfId="8244">
      <formula>"INVALID"</formula>
    </cfRule>
  </conditionalFormatting>
  <conditionalFormatting sqref="AD71:AF71">
    <cfRule type="cellIs" priority="1657" operator="equal" aboveAverage="0" equalAverage="0" bottom="0" percent="0" rank="0" text="" dxfId="8245">
      <formula>"INVALID"</formula>
    </cfRule>
  </conditionalFormatting>
  <conditionalFormatting sqref="AR71">
    <cfRule type="cellIs" priority="1658" operator="equal" aboveAverage="0" equalAverage="0" bottom="0" percent="0" rank="0" text="" dxfId="8246">
      <formula>"Not Assigned"</formula>
    </cfRule>
  </conditionalFormatting>
  <conditionalFormatting sqref="AS71">
    <cfRule type="expression" priority="1659" aboveAverage="0" equalAverage="0" bottom="0" percent="0" rank="0" text="" dxfId="8247">
      <formula>EXACT(AF71, "INVALID")</formula>
    </cfRule>
  </conditionalFormatting>
  <conditionalFormatting sqref="AZ71">
    <cfRule type="expression" priority="1660" aboveAverage="0" equalAverage="0" bottom="0" percent="0" rank="0" text="" dxfId="8248">
      <formula>AND(NOT(ISBLANK(AZ71)), EXACT(AF71, "INVALID"))</formula>
    </cfRule>
  </conditionalFormatting>
  <conditionalFormatting sqref="BA71">
    <cfRule type="expression" priority="1661" aboveAverage="0" equalAverage="0" bottom="0" percent="0" rank="0" text="" dxfId="8249">
      <formula>AND(NOT(ISBLANK(BA71)), EXACT(AF71, "INVALID"))</formula>
    </cfRule>
  </conditionalFormatting>
  <conditionalFormatting sqref="AR71">
    <cfRule type="expression" priority="1662" aboveAverage="0" equalAverage="0" bottom="0" percent="0" rank="0" text="" dxfId="8250">
      <formula>NOT($AL71)</formula>
    </cfRule>
  </conditionalFormatting>
  <conditionalFormatting sqref="AQ71">
    <cfRule type="expression" priority="1663" aboveAverage="0" equalAverage="0" bottom="0" percent="0" rank="0" text="" dxfId="8251">
      <formula>REPLACE($AQ71,8,LEN($AQ71),"")="unused_"</formula>
    </cfRule>
  </conditionalFormatting>
  <conditionalFormatting sqref="AJ71">
    <cfRule type="cellIs" priority="1664" operator="equal" aboveAverage="0" equalAverage="0" bottom="0" percent="0" rank="0" text="" dxfId="8252">
      <formula>0</formula>
    </cfRule>
  </conditionalFormatting>
  <conditionalFormatting sqref="AK71">
    <cfRule type="cellIs" priority="1665" operator="equal" aboveAverage="0" equalAverage="0" bottom="0" percent="0" rank="0" text="" dxfId="8253">
      <formula>0</formula>
    </cfRule>
  </conditionalFormatting>
  <conditionalFormatting sqref="AL71">
    <cfRule type="cellIs" priority="1666" operator="equal" aboveAverage="0" equalAverage="0" bottom="0" percent="0" rank="0" text="" dxfId="8254">
      <formula>0</formula>
    </cfRule>
  </conditionalFormatting>
  <conditionalFormatting sqref="AM71">
    <cfRule type="cellIs" priority="1667" operator="equal" aboveAverage="0" equalAverage="0" bottom="0" percent="0" rank="0" text="" dxfId="8255">
      <formula>0</formula>
    </cfRule>
  </conditionalFormatting>
  <conditionalFormatting sqref="AN71">
    <cfRule type="cellIs" priority="1668" operator="equal" aboveAverage="0" equalAverage="0" bottom="0" percent="0" rank="0" text="" dxfId="8256">
      <formula>0</formula>
    </cfRule>
  </conditionalFormatting>
  <conditionalFormatting sqref="AP71">
    <cfRule type="cellIs" priority="1669" operator="equal" aboveAverage="0" equalAverage="0" bottom="0" percent="0" rank="0" text="" dxfId="8257">
      <formula>"INVALID"</formula>
    </cfRule>
  </conditionalFormatting>
  <conditionalFormatting sqref="AJ71">
    <cfRule type="cellIs" priority="1670" operator="equal" aboveAverage="0" equalAverage="0" bottom="0" percent="0" rank="0" text="" dxfId="8258">
      <formula>"INVALID"</formula>
    </cfRule>
  </conditionalFormatting>
  <conditionalFormatting sqref="AK71">
    <cfRule type="cellIs" priority="1671" operator="equal" aboveAverage="0" equalAverage="0" bottom="0" percent="0" rank="0" text="" dxfId="8259">
      <formula>"INVALID"</formula>
    </cfRule>
  </conditionalFormatting>
  <conditionalFormatting sqref="AL71:AM71">
    <cfRule type="cellIs" priority="1672" operator="equal" aboveAverage="0" equalAverage="0" bottom="0" percent="0" rank="0" text="" dxfId="8260">
      <formula>"INVALID"</formula>
    </cfRule>
  </conditionalFormatting>
  <conditionalFormatting sqref="AK71">
    <cfRule type="cellIs" priority="1673" operator="equal" aboveAverage="0" equalAverage="0" bottom="0" percent="0" rank="0" text="" dxfId="8261">
      <formula>"INVALID"</formula>
    </cfRule>
  </conditionalFormatting>
  <conditionalFormatting sqref="AL71">
    <cfRule type="cellIs" priority="1674" operator="equal" aboveAverage="0" equalAverage="0" bottom="0" percent="0" rank="0" text="" dxfId="8262">
      <formula>"INVALID"</formula>
    </cfRule>
  </conditionalFormatting>
  <conditionalFormatting sqref="AM71">
    <cfRule type="cellIs" priority="1675" operator="equal" aboveAverage="0" equalAverage="0" bottom="0" percent="0" rank="0" text="" dxfId="8263">
      <formula>"INVALID"</formula>
    </cfRule>
  </conditionalFormatting>
  <conditionalFormatting sqref="AN71">
    <cfRule type="cellIs" priority="1676" operator="equal" aboveAverage="0" equalAverage="0" bottom="0" percent="0" rank="0" text="" dxfId="8264">
      <formula>"INVALID"</formula>
    </cfRule>
  </conditionalFormatting>
  <conditionalFormatting sqref="AQ71">
    <cfRule type="expression" priority="1677" aboveAverage="0" equalAverage="0" bottom="0" percent="0" rank="0" text="" dxfId="8265">
      <formula>NOT($AJ71)</formula>
    </cfRule>
    <cfRule type="expression" priority="1678" aboveAverage="0" equalAverage="0" bottom="0" percent="0" rank="0" text="" dxfId="8266">
      <formula>RIGHT($AQ71, 1)="*"</formula>
    </cfRule>
  </conditionalFormatting>
  <conditionalFormatting sqref="AS71">
    <cfRule type="expression" priority="1679" aboveAverage="0" equalAverage="0" bottom="0" percent="0" rank="0" text="" dxfId="8267">
      <formula>NOT($AN71)</formula>
    </cfRule>
  </conditionalFormatting>
  <conditionalFormatting sqref="AS71">
    <cfRule type="expression" priority="1680" aboveAverage="0" equalAverage="0" bottom="0" percent="0" rank="0" text="" dxfId="8268">
      <formula>NOT($AK71)</formula>
    </cfRule>
  </conditionalFormatting>
  <conditionalFormatting sqref="AO71">
    <cfRule type="cellIs" priority="1681" operator="equal" aboveAverage="0" equalAverage="0" bottom="0" percent="0" rank="0" text="" dxfId="8269">
      <formula>0</formula>
    </cfRule>
  </conditionalFormatting>
  <conditionalFormatting sqref="AO71">
    <cfRule type="cellIs" priority="1682" operator="equal" aboveAverage="0" equalAverage="0" bottom="0" percent="0" rank="0" text="" dxfId="8270">
      <formula>"INVALID"</formula>
    </cfRule>
  </conditionalFormatting>
  <conditionalFormatting sqref="AO71">
    <cfRule type="cellIs" priority="1683" operator="equal" aboveAverage="0" equalAverage="0" bottom="0" percent="0" rank="0" text="" dxfId="8271">
      <formula>"INVALID"</formula>
    </cfRule>
  </conditionalFormatting>
  <conditionalFormatting sqref="AT66">
    <cfRule type="expression" priority="1684" aboveAverage="0" equalAverage="0" bottom="0" percent="0" rank="0" text="" dxfId="8272">
      <formula>NOT($AM66)</formula>
    </cfRule>
  </conditionalFormatting>
  <conditionalFormatting sqref="AX59:AX72">
    <cfRule type="expression" priority="1685" aboveAverage="0" equalAverage="0" bottom="0" percent="0" rank="0" text="" dxfId="8273">
      <formula>NOT($AO59)</formula>
    </cfRule>
  </conditionalFormatting>
  <conditionalFormatting sqref="AS78">
    <cfRule type="expression" priority="1686" aboveAverage="0" equalAverage="0" bottom="0" percent="0" rank="0" text="" dxfId="8274">
      <formula>EXACT(AF78, "INVALID")</formula>
    </cfRule>
  </conditionalFormatting>
  <conditionalFormatting sqref="AZ78">
    <cfRule type="expression" priority="1687" aboveAverage="0" equalAverage="0" bottom="0" percent="0" rank="0" text="" dxfId="8275">
      <formula>AND(NOT(ISBLANK(AZ78)), EXACT(AF78, "INVALID"))</formula>
    </cfRule>
  </conditionalFormatting>
  <conditionalFormatting sqref="BA78">
    <cfRule type="expression" priority="1688" aboveAverage="0" equalAverage="0" bottom="0" percent="0" rank="0" text="" dxfId="8276">
      <formula>AND(NOT(ISBLANK(BA78)), EXACT(AF78, "INVALID"))</formula>
    </cfRule>
  </conditionalFormatting>
  <conditionalFormatting sqref="AR78">
    <cfRule type="expression" priority="1689" aboveAverage="0" equalAverage="0" bottom="0" percent="0" rank="0" text="" dxfId="8277">
      <formula>NOT($AL78)</formula>
    </cfRule>
  </conditionalFormatting>
  <conditionalFormatting sqref="AQ78">
    <cfRule type="expression" priority="1690" aboveAverage="0" equalAverage="0" bottom="0" percent="0" rank="0" text="" dxfId="8278">
      <formula>REPLACE($AQ78,8,LEN($AQ78),"")="unused_"</formula>
    </cfRule>
  </conditionalFormatting>
  <conditionalFormatting sqref="AQ78">
    <cfRule type="expression" priority="1691" aboveAverage="0" equalAverage="0" bottom="0" percent="0" rank="0" text="" dxfId="8279">
      <formula>NOT($AJ78)</formula>
    </cfRule>
    <cfRule type="expression" priority="1692" aboveAverage="0" equalAverage="0" bottom="0" percent="0" rank="0" text="" dxfId="8280">
      <formula>RIGHT($AQ78, 1)="*"</formula>
    </cfRule>
  </conditionalFormatting>
  <conditionalFormatting sqref="AS78">
    <cfRule type="expression" priority="1693" aboveAverage="0" equalAverage="0" bottom="0" percent="0" rank="0" text="" dxfId="8281">
      <formula>NOT($AN78)</formula>
    </cfRule>
  </conditionalFormatting>
  <conditionalFormatting sqref="AS78">
    <cfRule type="expression" priority="1694" aboveAverage="0" equalAverage="0" bottom="0" percent="0" rank="0" text="" dxfId="8282">
      <formula>NOT($AK78)</formula>
    </cfRule>
  </conditionalFormatting>
  <conditionalFormatting sqref="AD73:AF73">
    <cfRule type="cellIs" priority="1695" operator="equal" aboveAverage="0" equalAverage="0" bottom="0" percent="0" rank="0" text="" dxfId="8283">
      <formula>"INVALID"</formula>
    </cfRule>
  </conditionalFormatting>
  <conditionalFormatting sqref="AR73">
    <cfRule type="cellIs" priority="1696" operator="equal" aboveAverage="0" equalAverage="0" bottom="0" percent="0" rank="0" text="" dxfId="8284">
      <formula>"Not Assigned"</formula>
    </cfRule>
  </conditionalFormatting>
  <conditionalFormatting sqref="AS73">
    <cfRule type="expression" priority="1697" aboveAverage="0" equalAverage="0" bottom="0" percent="0" rank="0" text="" dxfId="8285">
      <formula>EXACT(AF73, "INVALID")</formula>
    </cfRule>
  </conditionalFormatting>
  <conditionalFormatting sqref="AZ73">
    <cfRule type="expression" priority="1698" aboveAverage="0" equalAverage="0" bottom="0" percent="0" rank="0" text="" dxfId="8286">
      <formula>AND(NOT(ISBLANK(AZ73)), EXACT(AF73, "INVALID"))</formula>
    </cfRule>
  </conditionalFormatting>
  <conditionalFormatting sqref="BA73">
    <cfRule type="expression" priority="1699" aboveAverage="0" equalAverage="0" bottom="0" percent="0" rank="0" text="" dxfId="8287">
      <formula>AND(NOT(ISBLANK(BA73)), EXACT(AF73, "INVALID"))</formula>
    </cfRule>
  </conditionalFormatting>
  <conditionalFormatting sqref="AR73">
    <cfRule type="expression" priority="1700" aboveAverage="0" equalAverage="0" bottom="0" percent="0" rank="0" text="" dxfId="8288">
      <formula>NOT($AL73)</formula>
    </cfRule>
  </conditionalFormatting>
  <conditionalFormatting sqref="AQ73">
    <cfRule type="expression" priority="1701" aboveAverage="0" equalAverage="0" bottom="0" percent="0" rank="0" text="" dxfId="8289">
      <formula>REPLACE($AQ73,8,LEN($AQ73),"")="unused_"</formula>
    </cfRule>
  </conditionalFormatting>
  <conditionalFormatting sqref="AJ73">
    <cfRule type="cellIs" priority="1702" operator="equal" aboveAverage="0" equalAverage="0" bottom="0" percent="0" rank="0" text="" dxfId="8290">
      <formula>0</formula>
    </cfRule>
  </conditionalFormatting>
  <conditionalFormatting sqref="AK73">
    <cfRule type="cellIs" priority="1703" operator="equal" aboveAverage="0" equalAverage="0" bottom="0" percent="0" rank="0" text="" dxfId="8291">
      <formula>0</formula>
    </cfRule>
  </conditionalFormatting>
  <conditionalFormatting sqref="AL73">
    <cfRule type="cellIs" priority="1704" operator="equal" aboveAverage="0" equalAverage="0" bottom="0" percent="0" rank="0" text="" dxfId="8292">
      <formula>0</formula>
    </cfRule>
  </conditionalFormatting>
  <conditionalFormatting sqref="AM73">
    <cfRule type="cellIs" priority="1705" operator="equal" aboveAverage="0" equalAverage="0" bottom="0" percent="0" rank="0" text="" dxfId="8293">
      <formula>0</formula>
    </cfRule>
  </conditionalFormatting>
  <conditionalFormatting sqref="AN73">
    <cfRule type="cellIs" priority="1706" operator="equal" aboveAverage="0" equalAverage="0" bottom="0" percent="0" rank="0" text="" dxfId="8294">
      <formula>0</formula>
    </cfRule>
  </conditionalFormatting>
  <conditionalFormatting sqref="AP73">
    <cfRule type="cellIs" priority="1707" operator="equal" aboveAverage="0" equalAverage="0" bottom="0" percent="0" rank="0" text="" dxfId="8295">
      <formula>"INVALID"</formula>
    </cfRule>
  </conditionalFormatting>
  <conditionalFormatting sqref="AJ73">
    <cfRule type="cellIs" priority="1708" operator="equal" aboveAverage="0" equalAverage="0" bottom="0" percent="0" rank="0" text="" dxfId="8296">
      <formula>"INVALID"</formula>
    </cfRule>
  </conditionalFormatting>
  <conditionalFormatting sqref="AK73">
    <cfRule type="cellIs" priority="1709" operator="equal" aboveAverage="0" equalAverage="0" bottom="0" percent="0" rank="0" text="" dxfId="8297">
      <formula>"INVALID"</formula>
    </cfRule>
  </conditionalFormatting>
  <conditionalFormatting sqref="AL73:AM73">
    <cfRule type="cellIs" priority="1710" operator="equal" aboveAverage="0" equalAverage="0" bottom="0" percent="0" rank="0" text="" dxfId="8298">
      <formula>"INVALID"</formula>
    </cfRule>
  </conditionalFormatting>
  <conditionalFormatting sqref="AK73">
    <cfRule type="cellIs" priority="1711" operator="equal" aboveAverage="0" equalAverage="0" bottom="0" percent="0" rank="0" text="" dxfId="8299">
      <formula>"INVALID"</formula>
    </cfRule>
  </conditionalFormatting>
  <conditionalFormatting sqref="AL73">
    <cfRule type="cellIs" priority="1712" operator="equal" aboveAverage="0" equalAverage="0" bottom="0" percent="0" rank="0" text="" dxfId="8300">
      <formula>"INVALID"</formula>
    </cfRule>
  </conditionalFormatting>
  <conditionalFormatting sqref="AM73">
    <cfRule type="cellIs" priority="1713" operator="equal" aboveAverage="0" equalAverage="0" bottom="0" percent="0" rank="0" text="" dxfId="8301">
      <formula>"INVALID"</formula>
    </cfRule>
  </conditionalFormatting>
  <conditionalFormatting sqref="AN73">
    <cfRule type="cellIs" priority="1714" operator="equal" aboveAverage="0" equalAverage="0" bottom="0" percent="0" rank="0" text="" dxfId="8302">
      <formula>"INVALID"</formula>
    </cfRule>
  </conditionalFormatting>
  <conditionalFormatting sqref="AQ73">
    <cfRule type="expression" priority="1715" aboveAverage="0" equalAverage="0" bottom="0" percent="0" rank="0" text="" dxfId="8303">
      <formula>NOT($AJ73)</formula>
    </cfRule>
    <cfRule type="expression" priority="1716" aboveAverage="0" equalAverage="0" bottom="0" percent="0" rank="0" text="" dxfId="8304">
      <formula>RIGHT($AQ73, 1)="*"</formula>
    </cfRule>
  </conditionalFormatting>
  <conditionalFormatting sqref="AZ73:BA73">
    <cfRule type="expression" priority="1717" aboveAverage="0" equalAverage="0" bottom="0" percent="0" rank="0" text="" dxfId="8305">
      <formula>NOT($AN73)</formula>
    </cfRule>
  </conditionalFormatting>
  <conditionalFormatting sqref="AS73">
    <cfRule type="expression" priority="1718" aboveAverage="0" equalAverage="0" bottom="0" percent="0" rank="0" text="" dxfId="8306">
      <formula>NOT($AK73)</formula>
    </cfRule>
  </conditionalFormatting>
  <conditionalFormatting sqref="AO73">
    <cfRule type="cellIs" priority="1719" operator="equal" aboveAverage="0" equalAverage="0" bottom="0" percent="0" rank="0" text="" dxfId="8307">
      <formula>0</formula>
    </cfRule>
  </conditionalFormatting>
  <conditionalFormatting sqref="AO73">
    <cfRule type="cellIs" priority="1720" operator="equal" aboveAverage="0" equalAverage="0" bottom="0" percent="0" rank="0" text="" dxfId="8308">
      <formula>"INVALID"</formula>
    </cfRule>
  </conditionalFormatting>
  <conditionalFormatting sqref="AO73">
    <cfRule type="cellIs" priority="1721" operator="equal" aboveAverage="0" equalAverage="0" bottom="0" percent="0" rank="0" text="" dxfId="8309">
      <formula>"INVALID"</formula>
    </cfRule>
  </conditionalFormatting>
  <conditionalFormatting sqref="AD74:AF76 AD78:AF78">
    <cfRule type="cellIs" priority="1722" operator="equal" aboveAverage="0" equalAverage="0" bottom="0" percent="0" rank="0" text="" dxfId="8310">
      <formula>"INVALID"</formula>
    </cfRule>
  </conditionalFormatting>
  <conditionalFormatting sqref="AR74:AR76 AR78">
    <cfRule type="cellIs" priority="1723" operator="equal" aboveAverage="0" equalAverage="0" bottom="0" percent="0" rank="0" text="" dxfId="8311">
      <formula>"Not Assigned"</formula>
    </cfRule>
  </conditionalFormatting>
  <conditionalFormatting sqref="AS74:AS76">
    <cfRule type="expression" priority="1724" aboveAverage="0" equalAverage="0" bottom="0" percent="0" rank="0" text="" dxfId="8312">
      <formula>EXACT(AF74, "INVALID")</formula>
    </cfRule>
  </conditionalFormatting>
  <conditionalFormatting sqref="AZ74:AZ76">
    <cfRule type="expression" priority="1725" aboveAverage="0" equalAverage="0" bottom="0" percent="0" rank="0" text="" dxfId="8313">
      <formula>AND(NOT(ISBLANK(AZ74)), EXACT(AF74, "INVALID"))</formula>
    </cfRule>
  </conditionalFormatting>
  <conditionalFormatting sqref="BA74:BA76">
    <cfRule type="expression" priority="1726" aboveAverage="0" equalAverage="0" bottom="0" percent="0" rank="0" text="" dxfId="8314">
      <formula>AND(NOT(ISBLANK(BA74)), EXACT(AF74, "INVALID"))</formula>
    </cfRule>
  </conditionalFormatting>
  <conditionalFormatting sqref="AR74:AR76">
    <cfRule type="expression" priority="1727" aboveAverage="0" equalAverage="0" bottom="0" percent="0" rank="0" text="" dxfId="8315">
      <formula>NOT($AL74)</formula>
    </cfRule>
  </conditionalFormatting>
  <conditionalFormatting sqref="AQ74:AQ76">
    <cfRule type="expression" priority="1728" aboveAverage="0" equalAverage="0" bottom="0" percent="0" rank="0" text="" dxfId="8316">
      <formula>REPLACE($AQ74,8,LEN($AQ74),"")="unused_"</formula>
    </cfRule>
  </conditionalFormatting>
  <conditionalFormatting sqref="AJ74:AJ76 AJ78">
    <cfRule type="cellIs" priority="1729" operator="equal" aboveAverage="0" equalAverage="0" bottom="0" percent="0" rank="0" text="" dxfId="8317">
      <formula>0</formula>
    </cfRule>
  </conditionalFormatting>
  <conditionalFormatting sqref="AK74:AK76 AK78">
    <cfRule type="cellIs" priority="1730" operator="equal" aboveAverage="0" equalAverage="0" bottom="0" percent="0" rank="0" text="" dxfId="8318">
      <formula>0</formula>
    </cfRule>
  </conditionalFormatting>
  <conditionalFormatting sqref="AL74:AL76 AL78">
    <cfRule type="cellIs" priority="1731" operator="equal" aboveAverage="0" equalAverage="0" bottom="0" percent="0" rank="0" text="" dxfId="8319">
      <formula>0</formula>
    </cfRule>
  </conditionalFormatting>
  <conditionalFormatting sqref="AM74:AM76 AM78">
    <cfRule type="cellIs" priority="1732" operator="equal" aboveAverage="0" equalAverage="0" bottom="0" percent="0" rank="0" text="" dxfId="8320">
      <formula>0</formula>
    </cfRule>
  </conditionalFormatting>
  <conditionalFormatting sqref="AN74:AN76 AN78">
    <cfRule type="cellIs" priority="1733" operator="equal" aboveAverage="0" equalAverage="0" bottom="0" percent="0" rank="0" text="" dxfId="8321">
      <formula>0</formula>
    </cfRule>
  </conditionalFormatting>
  <conditionalFormatting sqref="AP74:AP76 AP78">
    <cfRule type="cellIs" priority="1734" operator="equal" aboveAverage="0" equalAverage="0" bottom="0" percent="0" rank="0" text="" dxfId="8322">
      <formula>"INVALID"</formula>
    </cfRule>
  </conditionalFormatting>
  <conditionalFormatting sqref="AJ74:AJ76 AJ78">
    <cfRule type="cellIs" priority="1735" operator="equal" aboveAverage="0" equalAverage="0" bottom="0" percent="0" rank="0" text="" dxfId="8323">
      <formula>"INVALID"</formula>
    </cfRule>
  </conditionalFormatting>
  <conditionalFormatting sqref="AK74:AK76 AK78">
    <cfRule type="cellIs" priority="1736" operator="equal" aboveAverage="0" equalAverage="0" bottom="0" percent="0" rank="0" text="" dxfId="8324">
      <formula>"INVALID"</formula>
    </cfRule>
  </conditionalFormatting>
  <conditionalFormatting sqref="AL74:AM76 AL78:AM78">
    <cfRule type="cellIs" priority="1737" operator="equal" aboveAverage="0" equalAverage="0" bottom="0" percent="0" rank="0" text="" dxfId="8325">
      <formula>"INVALID"</formula>
    </cfRule>
  </conditionalFormatting>
  <conditionalFormatting sqref="AK74:AK76 AK78">
    <cfRule type="cellIs" priority="1738" operator="equal" aboveAverage="0" equalAverage="0" bottom="0" percent="0" rank="0" text="" dxfId="8326">
      <formula>"INVALID"</formula>
    </cfRule>
  </conditionalFormatting>
  <conditionalFormatting sqref="AL74:AL76 AL78">
    <cfRule type="cellIs" priority="1739" operator="equal" aboveAverage="0" equalAverage="0" bottom="0" percent="0" rank="0" text="" dxfId="8327">
      <formula>"INVALID"</formula>
    </cfRule>
  </conditionalFormatting>
  <conditionalFormatting sqref="AM74:AM76 AM78">
    <cfRule type="cellIs" priority="1740" operator="equal" aboveAverage="0" equalAverage="0" bottom="0" percent="0" rank="0" text="" dxfId="8328">
      <formula>"INVALID"</formula>
    </cfRule>
  </conditionalFormatting>
  <conditionalFormatting sqref="AN74:AN76 AN78">
    <cfRule type="cellIs" priority="1741" operator="equal" aboveAverage="0" equalAverage="0" bottom="0" percent="0" rank="0" text="" dxfId="8329">
      <formula>"INVALID"</formula>
    </cfRule>
  </conditionalFormatting>
  <conditionalFormatting sqref="AQ74:AQ76">
    <cfRule type="expression" priority="1742" aboveAverage="0" equalAverage="0" bottom="0" percent="0" rank="0" text="" dxfId="8330">
      <formula>NOT($AJ74)</formula>
    </cfRule>
    <cfRule type="expression" priority="1743" aboveAverage="0" equalAverage="0" bottom="0" percent="0" rank="0" text="" dxfId="8331">
      <formula>RIGHT($AQ74, 1)="*"</formula>
    </cfRule>
  </conditionalFormatting>
  <conditionalFormatting sqref="AZ74:BA76">
    <cfRule type="expression" priority="1744" aboveAverage="0" equalAverage="0" bottom="0" percent="0" rank="0" text="" dxfId="8332">
      <formula>NOT($AN74)</formula>
    </cfRule>
  </conditionalFormatting>
  <conditionalFormatting sqref="AS74:AS76">
    <cfRule type="expression" priority="1745" aboveAverage="0" equalAverage="0" bottom="0" percent="0" rank="0" text="" dxfId="8333">
      <formula>NOT($AK74)</formula>
    </cfRule>
  </conditionalFormatting>
  <conditionalFormatting sqref="AO74:AO76 AO78">
    <cfRule type="cellIs" priority="1746" operator="equal" aboveAverage="0" equalAverage="0" bottom="0" percent="0" rank="0" text="" dxfId="8334">
      <formula>0</formula>
    </cfRule>
  </conditionalFormatting>
  <conditionalFormatting sqref="AO74:AO76 AO78">
    <cfRule type="cellIs" priority="1747" operator="equal" aboveAverage="0" equalAverage="0" bottom="0" percent="0" rank="0" text="" dxfId="8335">
      <formula>"INVALID"</formula>
    </cfRule>
  </conditionalFormatting>
  <conditionalFormatting sqref="AO74:AO76 AO78">
    <cfRule type="cellIs" priority="1748" operator="equal" aboveAverage="0" equalAverage="0" bottom="0" percent="0" rank="0" text="" dxfId="8336">
      <formula>"INVALID"</formula>
    </cfRule>
  </conditionalFormatting>
  <conditionalFormatting sqref="AD77:AF77">
    <cfRule type="cellIs" priority="1749" operator="equal" aboveAverage="0" equalAverage="0" bottom="0" percent="0" rank="0" text="" dxfId="8337">
      <formula>"INVALID"</formula>
    </cfRule>
  </conditionalFormatting>
  <conditionalFormatting sqref="AR77">
    <cfRule type="cellIs" priority="1750" operator="equal" aboveAverage="0" equalAverage="0" bottom="0" percent="0" rank="0" text="" dxfId="8338">
      <formula>"Not Assigned"</formula>
    </cfRule>
  </conditionalFormatting>
  <conditionalFormatting sqref="AS77">
    <cfRule type="expression" priority="1751" aboveAverage="0" equalAverage="0" bottom="0" percent="0" rank="0" text="" dxfId="8339">
      <formula>EXACT(AF77, "INVALID")</formula>
    </cfRule>
  </conditionalFormatting>
  <conditionalFormatting sqref="AZ77">
    <cfRule type="expression" priority="1752" aboveAverage="0" equalAverage="0" bottom="0" percent="0" rank="0" text="" dxfId="8340">
      <formula>AND(NOT(ISBLANK(AZ77)), EXACT(AF77, "INVALID"))</formula>
    </cfRule>
  </conditionalFormatting>
  <conditionalFormatting sqref="BA77">
    <cfRule type="expression" priority="1753" aboveAverage="0" equalAverage="0" bottom="0" percent="0" rank="0" text="" dxfId="8341">
      <formula>AND(NOT(ISBLANK(BA77)), EXACT(AF77, "INVALID"))</formula>
    </cfRule>
  </conditionalFormatting>
  <conditionalFormatting sqref="AR77">
    <cfRule type="expression" priority="1754" aboveAverage="0" equalAverage="0" bottom="0" percent="0" rank="0" text="" dxfId="8342">
      <formula>NOT($AL77)</formula>
    </cfRule>
  </conditionalFormatting>
  <conditionalFormatting sqref="AQ77">
    <cfRule type="expression" priority="1755" aboveAverage="0" equalAverage="0" bottom="0" percent="0" rank="0" text="" dxfId="8343">
      <formula>REPLACE($AQ77,8,LEN($AQ77),"")="unused_"</formula>
    </cfRule>
  </conditionalFormatting>
  <conditionalFormatting sqref="AJ77">
    <cfRule type="cellIs" priority="1756" operator="equal" aboveAverage="0" equalAverage="0" bottom="0" percent="0" rank="0" text="" dxfId="8344">
      <formula>0</formula>
    </cfRule>
  </conditionalFormatting>
  <conditionalFormatting sqref="AK77">
    <cfRule type="cellIs" priority="1757" operator="equal" aboveAverage="0" equalAverage="0" bottom="0" percent="0" rank="0" text="" dxfId="8345">
      <formula>0</formula>
    </cfRule>
  </conditionalFormatting>
  <conditionalFormatting sqref="AL77">
    <cfRule type="cellIs" priority="1758" operator="equal" aboveAverage="0" equalAverage="0" bottom="0" percent="0" rank="0" text="" dxfId="8346">
      <formula>0</formula>
    </cfRule>
  </conditionalFormatting>
  <conditionalFormatting sqref="AM77">
    <cfRule type="cellIs" priority="1759" operator="equal" aboveAverage="0" equalAverage="0" bottom="0" percent="0" rank="0" text="" dxfId="8347">
      <formula>0</formula>
    </cfRule>
  </conditionalFormatting>
  <conditionalFormatting sqref="AN77">
    <cfRule type="cellIs" priority="1760" operator="equal" aboveAverage="0" equalAverage="0" bottom="0" percent="0" rank="0" text="" dxfId="8348">
      <formula>0</formula>
    </cfRule>
  </conditionalFormatting>
  <conditionalFormatting sqref="AP77">
    <cfRule type="cellIs" priority="1761" operator="equal" aboveAverage="0" equalAverage="0" bottom="0" percent="0" rank="0" text="" dxfId="8349">
      <formula>"INVALID"</formula>
    </cfRule>
  </conditionalFormatting>
  <conditionalFormatting sqref="AJ77">
    <cfRule type="cellIs" priority="1762" operator="equal" aboveAverage="0" equalAverage="0" bottom="0" percent="0" rank="0" text="" dxfId="8350">
      <formula>"INVALID"</formula>
    </cfRule>
  </conditionalFormatting>
  <conditionalFormatting sqref="AK77">
    <cfRule type="cellIs" priority="1763" operator="equal" aboveAverage="0" equalAverage="0" bottom="0" percent="0" rank="0" text="" dxfId="8351">
      <formula>"INVALID"</formula>
    </cfRule>
  </conditionalFormatting>
  <conditionalFormatting sqref="AL77:AM77">
    <cfRule type="cellIs" priority="1764" operator="equal" aboveAverage="0" equalAverage="0" bottom="0" percent="0" rank="0" text="" dxfId="8352">
      <formula>"INVALID"</formula>
    </cfRule>
  </conditionalFormatting>
  <conditionalFormatting sqref="AK77">
    <cfRule type="cellIs" priority="1765" operator="equal" aboveAverage="0" equalAverage="0" bottom="0" percent="0" rank="0" text="" dxfId="8353">
      <formula>"INVALID"</formula>
    </cfRule>
  </conditionalFormatting>
  <conditionalFormatting sqref="AL77">
    <cfRule type="cellIs" priority="1766" operator="equal" aboveAverage="0" equalAverage="0" bottom="0" percent="0" rank="0" text="" dxfId="8354">
      <formula>"INVALID"</formula>
    </cfRule>
  </conditionalFormatting>
  <conditionalFormatting sqref="AM77">
    <cfRule type="cellIs" priority="1767" operator="equal" aboveAverage="0" equalAverage="0" bottom="0" percent="0" rank="0" text="" dxfId="8355">
      <formula>"INVALID"</formula>
    </cfRule>
  </conditionalFormatting>
  <conditionalFormatting sqref="AN77">
    <cfRule type="cellIs" priority="1768" operator="equal" aboveAverage="0" equalAverage="0" bottom="0" percent="0" rank="0" text="" dxfId="8356">
      <formula>"INVALID"</formula>
    </cfRule>
  </conditionalFormatting>
  <conditionalFormatting sqref="AQ77">
    <cfRule type="expression" priority="1769" aboveAverage="0" equalAverage="0" bottom="0" percent="0" rank="0" text="" dxfId="8357">
      <formula>NOT($AJ77)</formula>
    </cfRule>
    <cfRule type="expression" priority="1770" aboveAverage="0" equalAverage="0" bottom="0" percent="0" rank="0" text="" dxfId="8358">
      <formula>RIGHT($AQ77, 1)="*"</formula>
    </cfRule>
  </conditionalFormatting>
  <conditionalFormatting sqref="AS77">
    <cfRule type="expression" priority="1771" aboveAverage="0" equalAverage="0" bottom="0" percent="0" rank="0" text="" dxfId="8359">
      <formula>NOT($AN77)</formula>
    </cfRule>
  </conditionalFormatting>
  <conditionalFormatting sqref="AS77">
    <cfRule type="expression" priority="1772" aboveAverage="0" equalAverage="0" bottom="0" percent="0" rank="0" text="" dxfId="8360">
      <formula>NOT($AK77)</formula>
    </cfRule>
  </conditionalFormatting>
  <conditionalFormatting sqref="AO77">
    <cfRule type="cellIs" priority="1773" operator="equal" aboveAverage="0" equalAverage="0" bottom="0" percent="0" rank="0" text="" dxfId="8361">
      <formula>0</formula>
    </cfRule>
  </conditionalFormatting>
  <conditionalFormatting sqref="AO77">
    <cfRule type="cellIs" priority="1774" operator="equal" aboveAverage="0" equalAverage="0" bottom="0" percent="0" rank="0" text="" dxfId="8362">
      <formula>"INVALID"</formula>
    </cfRule>
  </conditionalFormatting>
  <conditionalFormatting sqref="AO77">
    <cfRule type="cellIs" priority="1775" operator="equal" aboveAverage="0" equalAverage="0" bottom="0" percent="0" rank="0" text="" dxfId="8363">
      <formula>"INVALID"</formula>
    </cfRule>
  </conditionalFormatting>
  <conditionalFormatting sqref="AX73:AX78">
    <cfRule type="expression" priority="1776" aboveAverage="0" equalAverage="0" bottom="0" percent="0" rank="0" text="" dxfId="8364">
      <formula>NOT($AO73)</formula>
    </cfRule>
  </conditionalFormatting>
  <conditionalFormatting sqref="AD79:AF79">
    <cfRule type="cellIs" priority="1777" operator="equal" aboveAverage="0" equalAverage="0" bottom="0" percent="0" rank="0" text="" dxfId="8365">
      <formula>"INVALID"</formula>
    </cfRule>
  </conditionalFormatting>
  <conditionalFormatting sqref="AR79">
    <cfRule type="cellIs" priority="1778" operator="equal" aboveAverage="0" equalAverage="0" bottom="0" percent="0" rank="0" text="" dxfId="8366">
      <formula>"Not Assigned"</formula>
    </cfRule>
  </conditionalFormatting>
  <conditionalFormatting sqref="AS79">
    <cfRule type="expression" priority="1779" aboveAverage="0" equalAverage="0" bottom="0" percent="0" rank="0" text="" dxfId="8367">
      <formula>EXACT(AF79, "INVALID")</formula>
    </cfRule>
  </conditionalFormatting>
  <conditionalFormatting sqref="AZ79">
    <cfRule type="expression" priority="1780" aboveAverage="0" equalAverage="0" bottom="0" percent="0" rank="0" text="" dxfId="8368">
      <formula>AND(NOT(ISBLANK(AZ79)), EXACT(AF79, "INVALID"))</formula>
    </cfRule>
  </conditionalFormatting>
  <conditionalFormatting sqref="BA79">
    <cfRule type="expression" priority="1781" aboveAverage="0" equalAverage="0" bottom="0" percent="0" rank="0" text="" dxfId="8369">
      <formula>AND(NOT(ISBLANK(BA79)), EXACT(AF79, "INVALID"))</formula>
    </cfRule>
  </conditionalFormatting>
  <conditionalFormatting sqref="AR79">
    <cfRule type="expression" priority="1782" aboveAverage="0" equalAverage="0" bottom="0" percent="0" rank="0" text="" dxfId="8370">
      <formula>NOT($AL79)</formula>
    </cfRule>
  </conditionalFormatting>
  <conditionalFormatting sqref="AQ79">
    <cfRule type="expression" priority="1783" aboveAverage="0" equalAverage="0" bottom="0" percent="0" rank="0" text="" dxfId="8371">
      <formula>REPLACE($AQ79,8,LEN($AQ79),"")="unused_"</formula>
    </cfRule>
  </conditionalFormatting>
  <conditionalFormatting sqref="AJ79">
    <cfRule type="cellIs" priority="1784" operator="equal" aboveAverage="0" equalAverage="0" bottom="0" percent="0" rank="0" text="" dxfId="8372">
      <formula>0</formula>
    </cfRule>
  </conditionalFormatting>
  <conditionalFormatting sqref="AK79">
    <cfRule type="cellIs" priority="1785" operator="equal" aboveAverage="0" equalAverage="0" bottom="0" percent="0" rank="0" text="" dxfId="8373">
      <formula>0</formula>
    </cfRule>
  </conditionalFormatting>
  <conditionalFormatting sqref="AL79">
    <cfRule type="cellIs" priority="1786" operator="equal" aboveAverage="0" equalAverage="0" bottom="0" percent="0" rank="0" text="" dxfId="8374">
      <formula>0</formula>
    </cfRule>
  </conditionalFormatting>
  <conditionalFormatting sqref="AM79">
    <cfRule type="cellIs" priority="1787" operator="equal" aboveAverage="0" equalAverage="0" bottom="0" percent="0" rank="0" text="" dxfId="8375">
      <formula>0</formula>
    </cfRule>
  </conditionalFormatting>
  <conditionalFormatting sqref="AN79">
    <cfRule type="cellIs" priority="1788" operator="equal" aboveAverage="0" equalAverage="0" bottom="0" percent="0" rank="0" text="" dxfId="8376">
      <formula>0</formula>
    </cfRule>
  </conditionalFormatting>
  <conditionalFormatting sqref="AP79">
    <cfRule type="cellIs" priority="1789" operator="equal" aboveAverage="0" equalAverage="0" bottom="0" percent="0" rank="0" text="" dxfId="8377">
      <formula>"INVALID"</formula>
    </cfRule>
  </conditionalFormatting>
  <conditionalFormatting sqref="AJ79">
    <cfRule type="cellIs" priority="1790" operator="equal" aboveAverage="0" equalAverage="0" bottom="0" percent="0" rank="0" text="" dxfId="8378">
      <formula>"INVALID"</formula>
    </cfRule>
  </conditionalFormatting>
  <conditionalFormatting sqref="AK79">
    <cfRule type="cellIs" priority="1791" operator="equal" aboveAverage="0" equalAverage="0" bottom="0" percent="0" rank="0" text="" dxfId="8379">
      <formula>"INVALID"</formula>
    </cfRule>
  </conditionalFormatting>
  <conditionalFormatting sqref="AL79:AM79">
    <cfRule type="cellIs" priority="1792" operator="equal" aboveAverage="0" equalAverage="0" bottom="0" percent="0" rank="0" text="" dxfId="8380">
      <formula>"INVALID"</formula>
    </cfRule>
  </conditionalFormatting>
  <conditionalFormatting sqref="AK79">
    <cfRule type="cellIs" priority="1793" operator="equal" aboveAverage="0" equalAverage="0" bottom="0" percent="0" rank="0" text="" dxfId="8381">
      <formula>"INVALID"</formula>
    </cfRule>
  </conditionalFormatting>
  <conditionalFormatting sqref="AL79">
    <cfRule type="cellIs" priority="1794" operator="equal" aboveAverage="0" equalAverage="0" bottom="0" percent="0" rank="0" text="" dxfId="8382">
      <formula>"INVALID"</formula>
    </cfRule>
  </conditionalFormatting>
  <conditionalFormatting sqref="AM79">
    <cfRule type="cellIs" priority="1795" operator="equal" aboveAverage="0" equalAverage="0" bottom="0" percent="0" rank="0" text="" dxfId="8383">
      <formula>"INVALID"</formula>
    </cfRule>
  </conditionalFormatting>
  <conditionalFormatting sqref="AN79">
    <cfRule type="cellIs" priority="1796" operator="equal" aboveAverage="0" equalAverage="0" bottom="0" percent="0" rank="0" text="" dxfId="8384">
      <formula>"INVALID"</formula>
    </cfRule>
  </conditionalFormatting>
  <conditionalFormatting sqref="AQ79">
    <cfRule type="expression" priority="1797" aboveAverage="0" equalAverage="0" bottom="0" percent="0" rank="0" text="" dxfId="8385">
      <formula>NOT($AJ79)</formula>
    </cfRule>
    <cfRule type="expression" priority="1798" aboveAverage="0" equalAverage="0" bottom="0" percent="0" rank="0" text="" dxfId="8386">
      <formula>RIGHT($AQ79, 1)="*"</formula>
    </cfRule>
  </conditionalFormatting>
  <conditionalFormatting sqref="AZ79:BA79">
    <cfRule type="expression" priority="1799" aboveAverage="0" equalAverage="0" bottom="0" percent="0" rank="0" text="" dxfId="8387">
      <formula>NOT($AN79)</formula>
    </cfRule>
  </conditionalFormatting>
  <conditionalFormatting sqref="AS79">
    <cfRule type="expression" priority="1800" aboveAverage="0" equalAverage="0" bottom="0" percent="0" rank="0" text="" dxfId="8388">
      <formula>NOT($AK79)</formula>
    </cfRule>
  </conditionalFormatting>
  <conditionalFormatting sqref="AO79">
    <cfRule type="cellIs" priority="1801" operator="equal" aboveAverage="0" equalAverage="0" bottom="0" percent="0" rank="0" text="" dxfId="8389">
      <formula>0</formula>
    </cfRule>
  </conditionalFormatting>
  <conditionalFormatting sqref="AO79">
    <cfRule type="cellIs" priority="1802" operator="equal" aboveAverage="0" equalAverage="0" bottom="0" percent="0" rank="0" text="" dxfId="8390">
      <formula>"INVALID"</formula>
    </cfRule>
  </conditionalFormatting>
  <conditionalFormatting sqref="AO79">
    <cfRule type="cellIs" priority="1803" operator="equal" aboveAverage="0" equalAverage="0" bottom="0" percent="0" rank="0" text="" dxfId="8391">
      <formula>"INVALID"</formula>
    </cfRule>
  </conditionalFormatting>
  <conditionalFormatting sqref="AD80:AF80">
    <cfRule type="cellIs" priority="1804" operator="equal" aboveAverage="0" equalAverage="0" bottom="0" percent="0" rank="0" text="" dxfId="8392">
      <formula>"INVALID"</formula>
    </cfRule>
  </conditionalFormatting>
  <conditionalFormatting sqref="AR80">
    <cfRule type="cellIs" priority="1805" operator="equal" aboveAverage="0" equalAverage="0" bottom="0" percent="0" rank="0" text="" dxfId="8393">
      <formula>"Not Assigned"</formula>
    </cfRule>
  </conditionalFormatting>
  <conditionalFormatting sqref="AJ80">
    <cfRule type="cellIs" priority="1806" operator="equal" aboveAverage="0" equalAverage="0" bottom="0" percent="0" rank="0" text="" dxfId="8394">
      <formula>0</formula>
    </cfRule>
  </conditionalFormatting>
  <conditionalFormatting sqref="AK80">
    <cfRule type="cellIs" priority="1807" operator="equal" aboveAverage="0" equalAverage="0" bottom="0" percent="0" rank="0" text="" dxfId="8395">
      <formula>0</formula>
    </cfRule>
  </conditionalFormatting>
  <conditionalFormatting sqref="AL80">
    <cfRule type="cellIs" priority="1808" operator="equal" aboveAverage="0" equalAverage="0" bottom="0" percent="0" rank="0" text="" dxfId="8396">
      <formula>0</formula>
    </cfRule>
  </conditionalFormatting>
  <conditionalFormatting sqref="AM80">
    <cfRule type="cellIs" priority="1809" operator="equal" aboveAverage="0" equalAverage="0" bottom="0" percent="0" rank="0" text="" dxfId="8397">
      <formula>0</formula>
    </cfRule>
  </conditionalFormatting>
  <conditionalFormatting sqref="AN80">
    <cfRule type="cellIs" priority="1810" operator="equal" aboveAverage="0" equalAverage="0" bottom="0" percent="0" rank="0" text="" dxfId="8398">
      <formula>0</formula>
    </cfRule>
  </conditionalFormatting>
  <conditionalFormatting sqref="AP80">
    <cfRule type="cellIs" priority="1811" operator="equal" aboveAverage="0" equalAverage="0" bottom="0" percent="0" rank="0" text="" dxfId="8399">
      <formula>"INVALID"</formula>
    </cfRule>
  </conditionalFormatting>
  <conditionalFormatting sqref="AJ80">
    <cfRule type="cellIs" priority="1812" operator="equal" aboveAverage="0" equalAverage="0" bottom="0" percent="0" rank="0" text="" dxfId="8400">
      <formula>"INVALID"</formula>
    </cfRule>
  </conditionalFormatting>
  <conditionalFormatting sqref="AK80">
    <cfRule type="cellIs" priority="1813" operator="equal" aboveAverage="0" equalAverage="0" bottom="0" percent="0" rank="0" text="" dxfId="8401">
      <formula>"INVALID"</formula>
    </cfRule>
  </conditionalFormatting>
  <conditionalFormatting sqref="AL80:AM80">
    <cfRule type="cellIs" priority="1814" operator="equal" aboveAverage="0" equalAverage="0" bottom="0" percent="0" rank="0" text="" dxfId="8402">
      <formula>"INVALID"</formula>
    </cfRule>
  </conditionalFormatting>
  <conditionalFormatting sqref="AK80">
    <cfRule type="cellIs" priority="1815" operator="equal" aboveAverage="0" equalAverage="0" bottom="0" percent="0" rank="0" text="" dxfId="8403">
      <formula>"INVALID"</formula>
    </cfRule>
  </conditionalFormatting>
  <conditionalFormatting sqref="AL80">
    <cfRule type="cellIs" priority="1816" operator="equal" aboveAverage="0" equalAverage="0" bottom="0" percent="0" rank="0" text="" dxfId="8404">
      <formula>"INVALID"</formula>
    </cfRule>
  </conditionalFormatting>
  <conditionalFormatting sqref="AM80">
    <cfRule type="cellIs" priority="1817" operator="equal" aboveAverage="0" equalAverage="0" bottom="0" percent="0" rank="0" text="" dxfId="8405">
      <formula>"INVALID"</formula>
    </cfRule>
  </conditionalFormatting>
  <conditionalFormatting sqref="AN80">
    <cfRule type="cellIs" priority="1818" operator="equal" aboveAverage="0" equalAverage="0" bottom="0" percent="0" rank="0" text="" dxfId="8406">
      <formula>"INVALID"</formula>
    </cfRule>
  </conditionalFormatting>
  <conditionalFormatting sqref="AO80">
    <cfRule type="cellIs" priority="1819" operator="equal" aboveAverage="0" equalAverage="0" bottom="0" percent="0" rank="0" text="" dxfId="8407">
      <formula>0</formula>
    </cfRule>
  </conditionalFormatting>
  <conditionalFormatting sqref="AO80">
    <cfRule type="cellIs" priority="1820" operator="equal" aboveAverage="0" equalAverage="0" bottom="0" percent="0" rank="0" text="" dxfId="8408">
      <formula>"INVALID"</formula>
    </cfRule>
  </conditionalFormatting>
  <conditionalFormatting sqref="AO80">
    <cfRule type="cellIs" priority="1821" operator="equal" aboveAverage="0" equalAverage="0" bottom="0" percent="0" rank="0" text="" dxfId="8409">
      <formula>"INVALID"</formula>
    </cfRule>
  </conditionalFormatting>
  <conditionalFormatting sqref="AT82">
    <cfRule type="expression" priority="1822" aboveAverage="0" equalAverage="0" bottom="0" percent="0" rank="0" text="" dxfId="8410">
      <formula>NOT($AM78)</formula>
    </cfRule>
  </conditionalFormatting>
  <conditionalFormatting sqref="AW61:AW64 AW67:AW71 AW76:AW82">
    <cfRule type="expression" priority="1823" aboveAverage="0" equalAverage="0" bottom="0" percent="0" rank="0" text="" dxfId="8411">
      <formula>NOT(#ref!)</formula>
    </cfRule>
  </conditionalFormatting>
  <conditionalFormatting sqref="AV71">
    <cfRule type="expression" priority="1824" aboveAverage="0" equalAverage="0" bottom="0" percent="0" rank="0" text="" dxfId="8412">
      <formula>NOT(#ref!)</formula>
    </cfRule>
  </conditionalFormatting>
  <conditionalFormatting sqref="AK187">
    <cfRule type="cellIs" priority="1825" operator="equal" aboveAverage="0" equalAverage="0" bottom="0" percent="0" rank="0" text="" dxfId="8413">
      <formula>"INVALID"</formula>
    </cfRule>
  </conditionalFormatting>
  <conditionalFormatting sqref="AC187:AF187">
    <cfRule type="cellIs" priority="1826" operator="equal" aboveAverage="0" equalAverage="0" bottom="0" percent="0" rank="0" text="" dxfId="8414">
      <formula>"INVALID"</formula>
    </cfRule>
  </conditionalFormatting>
  <conditionalFormatting sqref="AS82">
    <cfRule type="expression" priority="1827" aboveAverage="0" equalAverage="0" bottom="0" percent="0" rank="0" text="" dxfId="8415">
      <formula>EXACT(AF82, "INVALID")</formula>
    </cfRule>
  </conditionalFormatting>
  <conditionalFormatting sqref="AZ82">
    <cfRule type="expression" priority="1828" aboveAverage="0" equalAverage="0" bottom="0" percent="0" rank="0" text="" dxfId="8416">
      <formula>AND(NOT(ISBLANK(AZ82)), EXACT(AF82, "INVALID"))</formula>
    </cfRule>
  </conditionalFormatting>
  <conditionalFormatting sqref="BA82">
    <cfRule type="expression" priority="1829" aboveAverage="0" equalAverage="0" bottom="0" percent="0" rank="0" text="" dxfId="8417">
      <formula>AND(NOT(ISBLANK(BA82)), EXACT(AF82, "INVALID"))</formula>
    </cfRule>
  </conditionalFormatting>
  <conditionalFormatting sqref="AR82">
    <cfRule type="expression" priority="1830" aboveAverage="0" equalAverage="0" bottom="0" percent="0" rank="0" text="" dxfId="8418">
      <formula>NOT($AL82)</formula>
    </cfRule>
  </conditionalFormatting>
  <conditionalFormatting sqref="AQ82">
    <cfRule type="expression" priority="1831" aboveAverage="0" equalAverage="0" bottom="0" percent="0" rank="0" text="" dxfId="8419">
      <formula>REPLACE($AQ82,8,LEN($AQ82),"")="unused_"</formula>
    </cfRule>
  </conditionalFormatting>
  <conditionalFormatting sqref="AQ82">
    <cfRule type="expression" priority="1832" aboveAverage="0" equalAverage="0" bottom="0" percent="0" rank="0" text="" dxfId="8420">
      <formula>NOT($AJ82)</formula>
    </cfRule>
    <cfRule type="expression" priority="1833" aboveAverage="0" equalAverage="0" bottom="0" percent="0" rank="0" text="" dxfId="8421">
      <formula>RIGHT($AQ82, 1)="*"</formula>
    </cfRule>
  </conditionalFormatting>
  <conditionalFormatting sqref="AS81:AS82">
    <cfRule type="expression" priority="1834" aboveAverage="0" equalAverage="0" bottom="0" percent="0" rank="0" text="" dxfId="8422">
      <formula>NOT($AN81)</formula>
    </cfRule>
  </conditionalFormatting>
  <conditionalFormatting sqref="AS82">
    <cfRule type="expression" priority="1835" aboveAverage="0" equalAverage="0" bottom="0" percent="0" rank="0" text="" dxfId="8423">
      <formula>NOT($AK82)</formula>
    </cfRule>
  </conditionalFormatting>
  <conditionalFormatting sqref="AX81:AX82">
    <cfRule type="expression" priority="1836" aboveAverage="0" equalAverage="0" bottom="0" percent="0" rank="0" text="" dxfId="8424">
      <formula>NOT($AO81)</formula>
    </cfRule>
  </conditionalFormatting>
  <conditionalFormatting sqref="AD81:AF81">
    <cfRule type="cellIs" priority="1837" operator="equal" aboveAverage="0" equalAverage="0" bottom="0" percent="0" rank="0" text="" dxfId="8425">
      <formula>"INVALID"</formula>
    </cfRule>
  </conditionalFormatting>
  <conditionalFormatting sqref="AR81">
    <cfRule type="cellIs" priority="1838" operator="equal" aboveAverage="0" equalAverage="0" bottom="0" percent="0" rank="0" text="" dxfId="8426">
      <formula>"Not Assigned"</formula>
    </cfRule>
  </conditionalFormatting>
  <conditionalFormatting sqref="AS81">
    <cfRule type="expression" priority="1839" aboveAverage="0" equalAverage="0" bottom="0" percent="0" rank="0" text="" dxfId="8427">
      <formula>EXACT(AF81, "INVALID")</formula>
    </cfRule>
  </conditionalFormatting>
  <conditionalFormatting sqref="AZ81">
    <cfRule type="expression" priority="1840" aboveAverage="0" equalAverage="0" bottom="0" percent="0" rank="0" text="" dxfId="8428">
      <formula>AND(NOT(ISBLANK(AZ81)), EXACT(AF81, "INVALID"))</formula>
    </cfRule>
  </conditionalFormatting>
  <conditionalFormatting sqref="BA81">
    <cfRule type="expression" priority="1841" aboveAverage="0" equalAverage="0" bottom="0" percent="0" rank="0" text="" dxfId="8429">
      <formula>AND(NOT(ISBLANK(BA81)), EXACT(AF81, "INVALID"))</formula>
    </cfRule>
  </conditionalFormatting>
  <conditionalFormatting sqref="AR81">
    <cfRule type="expression" priority="1842" aboveAverage="0" equalAverage="0" bottom="0" percent="0" rank="0" text="" dxfId="8430">
      <formula>NOT($AL81)</formula>
    </cfRule>
  </conditionalFormatting>
  <conditionalFormatting sqref="AQ81">
    <cfRule type="expression" priority="1843" aboveAverage="0" equalAverage="0" bottom="0" percent="0" rank="0" text="" dxfId="8431">
      <formula>REPLACE($AQ81,8,LEN($AQ81),"")="unused_"</formula>
    </cfRule>
  </conditionalFormatting>
  <conditionalFormatting sqref="AJ81">
    <cfRule type="cellIs" priority="1844" operator="equal" aboveAverage="0" equalAverage="0" bottom="0" percent="0" rank="0" text="" dxfId="8432">
      <formula>0</formula>
    </cfRule>
  </conditionalFormatting>
  <conditionalFormatting sqref="AK81">
    <cfRule type="cellIs" priority="1845" operator="equal" aboveAverage="0" equalAverage="0" bottom="0" percent="0" rank="0" text="" dxfId="8433">
      <formula>0</formula>
    </cfRule>
  </conditionalFormatting>
  <conditionalFormatting sqref="AL81">
    <cfRule type="cellIs" priority="1846" operator="equal" aboveAverage="0" equalAverage="0" bottom="0" percent="0" rank="0" text="" dxfId="8434">
      <formula>0</formula>
    </cfRule>
  </conditionalFormatting>
  <conditionalFormatting sqref="AM81">
    <cfRule type="cellIs" priority="1847" operator="equal" aboveAverage="0" equalAverage="0" bottom="0" percent="0" rank="0" text="" dxfId="8435">
      <formula>0</formula>
    </cfRule>
  </conditionalFormatting>
  <conditionalFormatting sqref="AN81">
    <cfRule type="cellIs" priority="1848" operator="equal" aboveAverage="0" equalAverage="0" bottom="0" percent="0" rank="0" text="" dxfId="8436">
      <formula>0</formula>
    </cfRule>
  </conditionalFormatting>
  <conditionalFormatting sqref="AP81">
    <cfRule type="cellIs" priority="1849" operator="equal" aboveAverage="0" equalAverage="0" bottom="0" percent="0" rank="0" text="" dxfId="8437">
      <formula>"INVALID"</formula>
    </cfRule>
  </conditionalFormatting>
  <conditionalFormatting sqref="AJ81">
    <cfRule type="cellIs" priority="1850" operator="equal" aboveAverage="0" equalAverage="0" bottom="0" percent="0" rank="0" text="" dxfId="8438">
      <formula>"INVALID"</formula>
    </cfRule>
  </conditionalFormatting>
  <conditionalFormatting sqref="AK81">
    <cfRule type="cellIs" priority="1851" operator="equal" aboveAverage="0" equalAverage="0" bottom="0" percent="0" rank="0" text="" dxfId="8439">
      <formula>"INVALID"</formula>
    </cfRule>
  </conditionalFormatting>
  <conditionalFormatting sqref="AL81:AM81">
    <cfRule type="cellIs" priority="1852" operator="equal" aboveAverage="0" equalAverage="0" bottom="0" percent="0" rank="0" text="" dxfId="8440">
      <formula>"INVALID"</formula>
    </cfRule>
  </conditionalFormatting>
  <conditionalFormatting sqref="AK81">
    <cfRule type="cellIs" priority="1853" operator="equal" aboveAverage="0" equalAverage="0" bottom="0" percent="0" rank="0" text="" dxfId="8441">
      <formula>"INVALID"</formula>
    </cfRule>
  </conditionalFormatting>
  <conditionalFormatting sqref="AL81">
    <cfRule type="cellIs" priority="1854" operator="equal" aboveAverage="0" equalAverage="0" bottom="0" percent="0" rank="0" text="" dxfId="8442">
      <formula>"INVALID"</formula>
    </cfRule>
  </conditionalFormatting>
  <conditionalFormatting sqref="AM81">
    <cfRule type="cellIs" priority="1855" operator="equal" aboveAverage="0" equalAverage="0" bottom="0" percent="0" rank="0" text="" dxfId="8443">
      <formula>"INVALID"</formula>
    </cfRule>
  </conditionalFormatting>
  <conditionalFormatting sqref="AN81">
    <cfRule type="cellIs" priority="1856" operator="equal" aboveAverage="0" equalAverage="0" bottom="0" percent="0" rank="0" text="" dxfId="8444">
      <formula>"INVALID"</formula>
    </cfRule>
  </conditionalFormatting>
  <conditionalFormatting sqref="AQ81">
    <cfRule type="expression" priority="1857" aboveAverage="0" equalAverage="0" bottom="0" percent="0" rank="0" text="" dxfId="8445">
      <formula>NOT($AJ81)</formula>
    </cfRule>
    <cfRule type="expression" priority="1858" aboveAverage="0" equalAverage="0" bottom="0" percent="0" rank="0" text="" dxfId="8446">
      <formula>RIGHT($AQ81, 1)="*"</formula>
    </cfRule>
  </conditionalFormatting>
  <conditionalFormatting sqref="AZ81:BA81">
    <cfRule type="expression" priority="1859" aboveAverage="0" equalAverage="0" bottom="0" percent="0" rank="0" text="" dxfId="8447">
      <formula>NOT($AN81)</formula>
    </cfRule>
  </conditionalFormatting>
  <conditionalFormatting sqref="AS81">
    <cfRule type="expression" priority="1860" aboveAverage="0" equalAverage="0" bottom="0" percent="0" rank="0" text="" dxfId="8448">
      <formula>NOT($AK81)</formula>
    </cfRule>
  </conditionalFormatting>
  <conditionalFormatting sqref="AO81">
    <cfRule type="cellIs" priority="1861" operator="equal" aboveAverage="0" equalAverage="0" bottom="0" percent="0" rank="0" text="" dxfId="8449">
      <formula>0</formula>
    </cfRule>
  </conditionalFormatting>
  <conditionalFormatting sqref="AO81">
    <cfRule type="cellIs" priority="1862" operator="equal" aboveAverage="0" equalAverage="0" bottom="0" percent="0" rank="0" text="" dxfId="8450">
      <formula>"INVALID"</formula>
    </cfRule>
  </conditionalFormatting>
  <conditionalFormatting sqref="AO81">
    <cfRule type="cellIs" priority="1863" operator="equal" aboveAverage="0" equalAverage="0" bottom="0" percent="0" rank="0" text="" dxfId="8451">
      <formula>"INVALID"</formula>
    </cfRule>
  </conditionalFormatting>
  <conditionalFormatting sqref="AD82:AF82">
    <cfRule type="cellIs" priority="1864" operator="equal" aboveAverage="0" equalAverage="0" bottom="0" percent="0" rank="0" text="" dxfId="8452">
      <formula>"INVALID"</formula>
    </cfRule>
  </conditionalFormatting>
  <conditionalFormatting sqref="AR82">
    <cfRule type="cellIs" priority="1865" operator="equal" aboveAverage="0" equalAverage="0" bottom="0" percent="0" rank="0" text="" dxfId="8453">
      <formula>"Not Assigned"</formula>
    </cfRule>
  </conditionalFormatting>
  <conditionalFormatting sqref="AJ82">
    <cfRule type="cellIs" priority="1866" operator="equal" aboveAverage="0" equalAverage="0" bottom="0" percent="0" rank="0" text="" dxfId="8454">
      <formula>0</formula>
    </cfRule>
  </conditionalFormatting>
  <conditionalFormatting sqref="AK82">
    <cfRule type="cellIs" priority="1867" operator="equal" aboveAverage="0" equalAverage="0" bottom="0" percent="0" rank="0" text="" dxfId="8455">
      <formula>0</formula>
    </cfRule>
  </conditionalFormatting>
  <conditionalFormatting sqref="AL82">
    <cfRule type="cellIs" priority="1868" operator="equal" aboveAverage="0" equalAverage="0" bottom="0" percent="0" rank="0" text="" dxfId="8456">
      <formula>0</formula>
    </cfRule>
  </conditionalFormatting>
  <conditionalFormatting sqref="AM82">
    <cfRule type="cellIs" priority="1869" operator="equal" aboveAverage="0" equalAverage="0" bottom="0" percent="0" rank="0" text="" dxfId="8457">
      <formula>0</formula>
    </cfRule>
  </conditionalFormatting>
  <conditionalFormatting sqref="AN82">
    <cfRule type="cellIs" priority="1870" operator="equal" aboveAverage="0" equalAverage="0" bottom="0" percent="0" rank="0" text="" dxfId="8458">
      <formula>0</formula>
    </cfRule>
  </conditionalFormatting>
  <conditionalFormatting sqref="AP82">
    <cfRule type="cellIs" priority="1871" operator="equal" aboveAverage="0" equalAverage="0" bottom="0" percent="0" rank="0" text="" dxfId="8459">
      <formula>"INVALID"</formula>
    </cfRule>
  </conditionalFormatting>
  <conditionalFormatting sqref="AJ82">
    <cfRule type="cellIs" priority="1872" operator="equal" aboveAverage="0" equalAverage="0" bottom="0" percent="0" rank="0" text="" dxfId="8460">
      <formula>"INVALID"</formula>
    </cfRule>
  </conditionalFormatting>
  <conditionalFormatting sqref="AK82">
    <cfRule type="cellIs" priority="1873" operator="equal" aboveAverage="0" equalAverage="0" bottom="0" percent="0" rank="0" text="" dxfId="8461">
      <formula>"INVALID"</formula>
    </cfRule>
  </conditionalFormatting>
  <conditionalFormatting sqref="AL82:AM82">
    <cfRule type="cellIs" priority="1874" operator="equal" aboveAverage="0" equalAverage="0" bottom="0" percent="0" rank="0" text="" dxfId="8462">
      <formula>"INVALID"</formula>
    </cfRule>
  </conditionalFormatting>
  <conditionalFormatting sqref="AK82">
    <cfRule type="cellIs" priority="1875" operator="equal" aboveAverage="0" equalAverage="0" bottom="0" percent="0" rank="0" text="" dxfId="8463">
      <formula>"INVALID"</formula>
    </cfRule>
  </conditionalFormatting>
  <conditionalFormatting sqref="AL82">
    <cfRule type="cellIs" priority="1876" operator="equal" aboveAverage="0" equalAverage="0" bottom="0" percent="0" rank="0" text="" dxfId="8464">
      <formula>"INVALID"</formula>
    </cfRule>
  </conditionalFormatting>
  <conditionalFormatting sqref="AM82">
    <cfRule type="cellIs" priority="1877" operator="equal" aboveAverage="0" equalAverage="0" bottom="0" percent="0" rank="0" text="" dxfId="8465">
      <formula>"INVALID"</formula>
    </cfRule>
  </conditionalFormatting>
  <conditionalFormatting sqref="AN82">
    <cfRule type="cellIs" priority="1878" operator="equal" aboveAverage="0" equalAverage="0" bottom="0" percent="0" rank="0" text="" dxfId="8466">
      <formula>"INVALID"</formula>
    </cfRule>
  </conditionalFormatting>
  <conditionalFormatting sqref="AO82">
    <cfRule type="cellIs" priority="1879" operator="equal" aboveAverage="0" equalAverage="0" bottom="0" percent="0" rank="0" text="" dxfId="8467">
      <formula>0</formula>
    </cfRule>
  </conditionalFormatting>
  <conditionalFormatting sqref="AO82">
    <cfRule type="cellIs" priority="1880" operator="equal" aboveAverage="0" equalAverage="0" bottom="0" percent="0" rank="0" text="" dxfId="8468">
      <formula>"INVALID"</formula>
    </cfRule>
  </conditionalFormatting>
  <conditionalFormatting sqref="AO82">
    <cfRule type="cellIs" priority="1881" operator="equal" aboveAverage="0" equalAverage="0" bottom="0" percent="0" rank="0" text="" dxfId="8469">
      <formula>"INVALID"</formula>
    </cfRule>
  </conditionalFormatting>
  <conditionalFormatting sqref="AT81">
    <cfRule type="expression" priority="1882" aboveAverage="0" equalAverage="0" bottom="0" percent="0" rank="0" text="" dxfId="8470">
      <formula>NOT($AM80)</formula>
    </cfRule>
  </conditionalFormatting>
  <conditionalFormatting sqref="AV82">
    <cfRule type="expression" priority="1883" aboveAverage="0" equalAverage="0" bottom="0" percent="0" rank="0" text="" dxfId="8471">
      <formula>NOT(#ref!)</formula>
    </cfRule>
  </conditionalFormatting>
  <conditionalFormatting sqref="AT70:AT71">
    <cfRule type="expression" priority="1884" aboveAverage="0" equalAverage="0" bottom="0" percent="0" rank="0" text="" dxfId="8472">
      <formula>NOT($AM70)</formula>
    </cfRule>
  </conditionalFormatting>
  <conditionalFormatting sqref="AT75:AT77">
    <cfRule type="expression" priority="1885" aboveAverage="0" equalAverage="0" bottom="0" percent="0" rank="0" text="" dxfId="8473">
      <formula>NOT($AM75)</formula>
    </cfRule>
  </conditionalFormatting>
  <conditionalFormatting sqref="AP187">
    <cfRule type="cellIs" priority="1886" operator="equal" aboveAverage="0" equalAverage="0" bottom="0" percent="0" rank="0" text="" dxfId="8474">
      <formula>"INVALID"</formula>
    </cfRule>
  </conditionalFormatting>
  <conditionalFormatting sqref="AS157">
    <cfRule type="expression" priority="1887" aboveAverage="0" equalAverage="0" bottom="0" percent="0" rank="0" text="" dxfId="8475">
      <formula>EXACT(AF157, "INVALID")</formula>
    </cfRule>
  </conditionalFormatting>
  <conditionalFormatting sqref="AZ157">
    <cfRule type="expression" priority="1888" aboveAverage="0" equalAverage="0" bottom="0" percent="0" rank="0" text="" dxfId="8476">
      <formula>AND(NOT(ISBLANK(AZ157)), EXACT(AF157, "INVALID"))</formula>
    </cfRule>
  </conditionalFormatting>
  <conditionalFormatting sqref="BA157">
    <cfRule type="expression" priority="1889" aboveAverage="0" equalAverage="0" bottom="0" percent="0" rank="0" text="" dxfId="8477">
      <formula>AND(NOT(ISBLANK(BA157)), EXACT(AF157, "INVALID"))</formula>
    </cfRule>
  </conditionalFormatting>
  <conditionalFormatting sqref="AR157">
    <cfRule type="expression" priority="1890" aboveAverage="0" equalAverage="0" bottom="0" percent="0" rank="0" text="" dxfId="8478">
      <formula>NOT($AL157)</formula>
    </cfRule>
  </conditionalFormatting>
  <conditionalFormatting sqref="AQ157">
    <cfRule type="expression" priority="1891" aboveAverage="0" equalAverage="0" bottom="0" percent="0" rank="0" text="" dxfId="8479">
      <formula>REPLACE($AQ157,8,LEN($AQ157),"")="unused_"</formula>
    </cfRule>
  </conditionalFormatting>
  <conditionalFormatting sqref="AQ157">
    <cfRule type="expression" priority="1892" aboveAverage="0" equalAverage="0" bottom="0" percent="0" rank="0" text="" dxfId="8480">
      <formula>NOT($AJ157)</formula>
    </cfRule>
    <cfRule type="expression" priority="1893" aboveAverage="0" equalAverage="0" bottom="0" percent="0" rank="0" text="" dxfId="8481">
      <formula>RIGHT($AQ157, 1)="*"</formula>
    </cfRule>
  </conditionalFormatting>
  <conditionalFormatting sqref="AS157">
    <cfRule type="expression" priority="1894" aboveAverage="0" equalAverage="0" bottom="0" percent="0" rank="0" text="" dxfId="8482">
      <formula>NOT($AN157)</formula>
    </cfRule>
  </conditionalFormatting>
  <conditionalFormatting sqref="AS157">
    <cfRule type="expression" priority="1895" aboveAverage="0" equalAverage="0" bottom="0" percent="0" rank="0" text="" dxfId="8483">
      <formula>NOT($AK157)</formula>
    </cfRule>
  </conditionalFormatting>
  <conditionalFormatting sqref="AP157 AD157:AF157">
    <cfRule type="cellIs" priority="1896" operator="equal" aboveAverage="0" equalAverage="0" bottom="0" percent="0" rank="0" text="" dxfId="8484">
      <formula>"INVALID"</formula>
    </cfRule>
  </conditionalFormatting>
  <conditionalFormatting sqref="AR157">
    <cfRule type="cellIs" priority="1897" operator="equal" aboveAverage="0" equalAverage="0" bottom="0" percent="0" rank="0" text="" dxfId="8485">
      <formula>"Not Assigned"</formula>
    </cfRule>
  </conditionalFormatting>
  <conditionalFormatting sqref="AJ157">
    <cfRule type="cellIs" priority="1898" operator="equal" aboveAverage="0" equalAverage="0" bottom="0" percent="0" rank="0" text="" dxfId="8486">
      <formula>0</formula>
    </cfRule>
  </conditionalFormatting>
  <conditionalFormatting sqref="AK157">
    <cfRule type="cellIs" priority="1899" operator="equal" aboveAverage="0" equalAverage="0" bottom="0" percent="0" rank="0" text="" dxfId="8487">
      <formula>0</formula>
    </cfRule>
  </conditionalFormatting>
  <conditionalFormatting sqref="AL157">
    <cfRule type="cellIs" priority="1900" operator="equal" aboveAverage="0" equalAverage="0" bottom="0" percent="0" rank="0" text="" dxfId="8488">
      <formula>0</formula>
    </cfRule>
  </conditionalFormatting>
  <conditionalFormatting sqref="AN157">
    <cfRule type="cellIs" priority="1901" operator="equal" aboveAverage="0" equalAverage="0" bottom="0" percent="0" rank="0" text="" dxfId="8489">
      <formula>0</formula>
    </cfRule>
  </conditionalFormatting>
  <conditionalFormatting sqref="AO157">
    <cfRule type="cellIs" priority="1902" operator="equal" aboveAverage="0" equalAverage="0" bottom="0" percent="0" rank="0" text="" dxfId="8490">
      <formula>0</formula>
    </cfRule>
  </conditionalFormatting>
  <conditionalFormatting sqref="AM187">
    <cfRule type="cellIs" priority="1903" operator="equal" aboveAverage="0" equalAverage="0" bottom="0" percent="0" rank="0" text="" dxfId="8491">
      <formula>"INVALID"</formula>
    </cfRule>
  </conditionalFormatting>
  <conditionalFormatting sqref="AL187:AM187">
    <cfRule type="cellIs" priority="1904" operator="equal" aboveAverage="0" equalAverage="0" bottom="0" percent="0" rank="0" text="" dxfId="8492">
      <formula>"INVALID"</formula>
    </cfRule>
  </conditionalFormatting>
  <conditionalFormatting sqref="AK187">
    <cfRule type="cellIs" priority="1905" operator="equal" aboveAverage="0" equalAverage="0" bottom="0" percent="0" rank="0" text="" dxfId="8493">
      <formula>"INVALID"</formula>
    </cfRule>
  </conditionalFormatting>
  <conditionalFormatting sqref="AL187">
    <cfRule type="cellIs" priority="1906" operator="equal" aboveAverage="0" equalAverage="0" bottom="0" percent="0" rank="0" text="" dxfId="8494">
      <formula>"INVALID"</formula>
    </cfRule>
  </conditionalFormatting>
  <conditionalFormatting sqref="AR171">
    <cfRule type="cellIs" priority="1907" operator="equal" aboveAverage="0" equalAverage="0" bottom="0" percent="0" rank="0" text="" dxfId="8495">
      <formula>"Not Assigned"</formula>
    </cfRule>
  </conditionalFormatting>
  <conditionalFormatting sqref="AD171:AF171">
    <cfRule type="cellIs" priority="1908" operator="equal" aboveAverage="0" equalAverage="0" bottom="0" percent="0" rank="0" text="" dxfId="8496">
      <formula>"INVALID"</formula>
    </cfRule>
  </conditionalFormatting>
  <conditionalFormatting sqref="AS171">
    <cfRule type="expression" priority="1909" aboveAverage="0" equalAverage="0" bottom="0" percent="0" rank="0" text="" dxfId="8497">
      <formula>EXACT(AF171, "INVALID")</formula>
    </cfRule>
  </conditionalFormatting>
  <conditionalFormatting sqref="AZ171">
    <cfRule type="expression" priority="1910" aboveAverage="0" equalAverage="0" bottom="0" percent="0" rank="0" text="" dxfId="8498">
      <formula>AND(NOT(ISBLANK(AZ171)), EXACT(AF171, "INVALID"))</formula>
    </cfRule>
  </conditionalFormatting>
  <conditionalFormatting sqref="BA171">
    <cfRule type="expression" priority="1911" aboveAverage="0" equalAverage="0" bottom="0" percent="0" rank="0" text="" dxfId="8499">
      <formula>AND(NOT(ISBLANK(BA171)), EXACT(AF171, "INVALID"))</formula>
    </cfRule>
  </conditionalFormatting>
  <conditionalFormatting sqref="AR171">
    <cfRule type="expression" priority="1912" aboveAverage="0" equalAverage="0" bottom="0" percent="0" rank="0" text="" dxfId="8500">
      <formula>NOT($AL171)</formula>
    </cfRule>
  </conditionalFormatting>
  <conditionalFormatting sqref="AQ171">
    <cfRule type="expression" priority="1913" aboveAverage="0" equalAverage="0" bottom="0" percent="0" rank="0" text="" dxfId="8501">
      <formula>REPLACE($AQ171,8,LEN($AQ171),"")="unused_"</formula>
    </cfRule>
  </conditionalFormatting>
  <conditionalFormatting sqref="AJ171">
    <cfRule type="cellIs" priority="1914" operator="equal" aboveAverage="0" equalAverage="0" bottom="0" percent="0" rank="0" text="" dxfId="8502">
      <formula>0</formula>
    </cfRule>
  </conditionalFormatting>
  <conditionalFormatting sqref="AK171">
    <cfRule type="cellIs" priority="1915" operator="equal" aboveAverage="0" equalAverage="0" bottom="0" percent="0" rank="0" text="" dxfId="8503">
      <formula>0</formula>
    </cfRule>
  </conditionalFormatting>
  <conditionalFormatting sqref="AL171">
    <cfRule type="cellIs" priority="1916" operator="equal" aboveAverage="0" equalAverage="0" bottom="0" percent="0" rank="0" text="" dxfId="8504">
      <formula>0</formula>
    </cfRule>
  </conditionalFormatting>
  <conditionalFormatting sqref="AM171">
    <cfRule type="cellIs" priority="1917" operator="equal" aboveAverage="0" equalAverage="0" bottom="0" percent="0" rank="0" text="" dxfId="8505">
      <formula>0</formula>
    </cfRule>
  </conditionalFormatting>
  <conditionalFormatting sqref="AN171">
    <cfRule type="cellIs" priority="1918" operator="equal" aboveAverage="0" equalAverage="0" bottom="0" percent="0" rank="0" text="" dxfId="8506">
      <formula>0</formula>
    </cfRule>
  </conditionalFormatting>
  <conditionalFormatting sqref="AP171">
    <cfRule type="cellIs" priority="1919" operator="equal" aboveAverage="0" equalAverage="0" bottom="0" percent="0" rank="0" text="" dxfId="8507">
      <formula>"INVALID"</formula>
    </cfRule>
  </conditionalFormatting>
  <conditionalFormatting sqref="AJ171">
    <cfRule type="cellIs" priority="1920" operator="equal" aboveAverage="0" equalAverage="0" bottom="0" percent="0" rank="0" text="" dxfId="8508">
      <formula>"INVALID"</formula>
    </cfRule>
  </conditionalFormatting>
  <conditionalFormatting sqref="AK171">
    <cfRule type="cellIs" priority="1921" operator="equal" aboveAverage="0" equalAverage="0" bottom="0" percent="0" rank="0" text="" dxfId="8509">
      <formula>"INVALID"</formula>
    </cfRule>
  </conditionalFormatting>
  <conditionalFormatting sqref="AL171:AM171">
    <cfRule type="cellIs" priority="1922" operator="equal" aboveAverage="0" equalAverage="0" bottom="0" percent="0" rank="0" text="" dxfId="8510">
      <formula>"INVALID"</formula>
    </cfRule>
  </conditionalFormatting>
  <conditionalFormatting sqref="AK171">
    <cfRule type="cellIs" priority="1923" operator="equal" aboveAverage="0" equalAverage="0" bottom="0" percent="0" rank="0" text="" dxfId="8511">
      <formula>"INVALID"</formula>
    </cfRule>
  </conditionalFormatting>
  <conditionalFormatting sqref="AL171">
    <cfRule type="cellIs" priority="1924" operator="equal" aboveAverage="0" equalAverage="0" bottom="0" percent="0" rank="0" text="" dxfId="8512">
      <formula>"INVALID"</formula>
    </cfRule>
  </conditionalFormatting>
  <conditionalFormatting sqref="AM171">
    <cfRule type="cellIs" priority="1925" operator="equal" aboveAverage="0" equalAverage="0" bottom="0" percent="0" rank="0" text="" dxfId="8513">
      <formula>"INVALID"</formula>
    </cfRule>
  </conditionalFormatting>
  <conditionalFormatting sqref="AN171">
    <cfRule type="cellIs" priority="1926" operator="equal" aboveAverage="0" equalAverage="0" bottom="0" percent="0" rank="0" text="" dxfId="8514">
      <formula>"INVALID"</formula>
    </cfRule>
  </conditionalFormatting>
  <conditionalFormatting sqref="AQ171">
    <cfRule type="expression" priority="1927" aboveAverage="0" equalAverage="0" bottom="0" percent="0" rank="0" text="" dxfId="8515">
      <formula>NOT($AJ171)</formula>
    </cfRule>
    <cfRule type="expression" priority="1928" aboveAverage="0" equalAverage="0" bottom="0" percent="0" rank="0" text="" dxfId="8516">
      <formula>RIGHT($AQ171, 1)="*"</formula>
    </cfRule>
  </conditionalFormatting>
  <conditionalFormatting sqref="AZ171:BA171">
    <cfRule type="expression" priority="1929" aboveAverage="0" equalAverage="0" bottom="0" percent="0" rank="0" text="" dxfId="8517">
      <formula>NOT($AN171)</formula>
    </cfRule>
  </conditionalFormatting>
  <conditionalFormatting sqref="AS171">
    <cfRule type="expression" priority="1930" aboveAverage="0" equalAverage="0" bottom="0" percent="0" rank="0" text="" dxfId="8518">
      <formula>NOT($AK171)</formula>
    </cfRule>
  </conditionalFormatting>
  <conditionalFormatting sqref="AO171">
    <cfRule type="cellIs" priority="1931" operator="equal" aboveAverage="0" equalAverage="0" bottom="0" percent="0" rank="0" text="" dxfId="8519">
      <formula>0</formula>
    </cfRule>
  </conditionalFormatting>
  <conditionalFormatting sqref="AO171">
    <cfRule type="cellIs" priority="1932" operator="equal" aboveAverage="0" equalAverage="0" bottom="0" percent="0" rank="0" text="" dxfId="8520">
      <formula>"INVALID"</formula>
    </cfRule>
  </conditionalFormatting>
  <conditionalFormatting sqref="AO171">
    <cfRule type="cellIs" priority="1933" operator="equal" aboveAverage="0" equalAverage="0" bottom="0" percent="0" rank="0" text="" dxfId="8521">
      <formula>"INVALID"</formula>
    </cfRule>
  </conditionalFormatting>
  <conditionalFormatting sqref="AJ187">
    <cfRule type="cellIs" priority="1934" operator="equal" aboveAverage="0" equalAverage="0" bottom="0" percent="0" rank="0" text="" dxfId="8522">
      <formula>"INVALID"</formula>
    </cfRule>
  </conditionalFormatting>
  <conditionalFormatting sqref="AN187">
    <cfRule type="cellIs" priority="1935" operator="equal" aboveAverage="0" equalAverage="0" bottom="0" percent="0" rank="0" text="" dxfId="8523">
      <formula>"INVALID"</formula>
    </cfRule>
  </conditionalFormatting>
  <conditionalFormatting sqref="S306 AD306:AP306">
    <cfRule type="cellIs" priority="1936" operator="equal" aboveAverage="0" equalAverage="0" bottom="0" percent="0" rank="0" text="" dxfId="8524">
      <formula>"INVALID"</formula>
    </cfRule>
  </conditionalFormatting>
  <conditionalFormatting sqref="AP171 AD171:AF171">
    <cfRule type="cellIs" priority="1937" operator="equal" aboveAverage="0" equalAverage="0" bottom="0" percent="0" rank="0" text="" dxfId="8525">
      <formula>"INVALID"</formula>
    </cfRule>
  </conditionalFormatting>
  <conditionalFormatting sqref="AR171">
    <cfRule type="cellIs" priority="1938" operator="equal" aboveAverage="0" equalAverage="0" bottom="0" percent="0" rank="0" text="" dxfId="8526">
      <formula>"Not Assigned"</formula>
    </cfRule>
  </conditionalFormatting>
  <conditionalFormatting sqref="AJ171">
    <cfRule type="cellIs" priority="1939" operator="equal" aboveAverage="0" equalAverage="0" bottom="0" percent="0" rank="0" text="" dxfId="8527">
      <formula>0</formula>
    </cfRule>
  </conditionalFormatting>
  <conditionalFormatting sqref="AK171">
    <cfRule type="cellIs" priority="1940" operator="equal" aboveAverage="0" equalAverage="0" bottom="0" percent="0" rank="0" text="" dxfId="8528">
      <formula>0</formula>
    </cfRule>
  </conditionalFormatting>
  <conditionalFormatting sqref="AL171">
    <cfRule type="cellIs" priority="1941" operator="equal" aboveAverage="0" equalAverage="0" bottom="0" percent="0" rank="0" text="" dxfId="8529">
      <formula>0</formula>
    </cfRule>
  </conditionalFormatting>
  <conditionalFormatting sqref="AN171">
    <cfRule type="cellIs" priority="1942" operator="equal" aboveAverage="0" equalAverage="0" bottom="0" percent="0" rank="0" text="" dxfId="8530">
      <formula>0</formula>
    </cfRule>
  </conditionalFormatting>
  <conditionalFormatting sqref="AO171">
    <cfRule type="cellIs" priority="1943" operator="equal" aboveAverage="0" equalAverage="0" bottom="0" percent="0" rank="0" text="" dxfId="8531">
      <formula>0</formula>
    </cfRule>
  </conditionalFormatting>
  <conditionalFormatting sqref="AG306">
    <cfRule type="cellIs" priority="1944" operator="equal" aboveAverage="0" equalAverage="0" bottom="0" percent="0" rank="0" text="" dxfId="8532">
      <formula>"INVALID"</formula>
    </cfRule>
  </conditionalFormatting>
  <conditionalFormatting sqref="AG306">
    <cfRule type="cellIs" priority="1945" operator="equal" aboveAverage="0" equalAverage="0" bottom="0" percent="0" rank="0" text="" dxfId="8533">
      <formula>"INVALID"</formula>
    </cfRule>
  </conditionalFormatting>
  <conditionalFormatting sqref="AS187">
    <cfRule type="expression" priority="1946" aboveAverage="0" equalAverage="0" bottom="0" percent="0" rank="0" text="" dxfId="8534">
      <formula>EXACT(AF187, "INVALID")</formula>
    </cfRule>
  </conditionalFormatting>
  <conditionalFormatting sqref="AZ187">
    <cfRule type="expression" priority="1947" aboveAverage="0" equalAverage="0" bottom="0" percent="0" rank="0" text="" dxfId="8535">
      <formula>AND(NOT(ISBLANK(AZ187)), EXACT(AF187, "INVALID"))</formula>
    </cfRule>
  </conditionalFormatting>
  <conditionalFormatting sqref="BA187">
    <cfRule type="expression" priority="1948" aboveAverage="0" equalAverage="0" bottom="0" percent="0" rank="0" text="" dxfId="8536">
      <formula>AND(NOT(ISBLANK(BA187)), EXACT(AF187, "INVALID"))</formula>
    </cfRule>
  </conditionalFormatting>
  <conditionalFormatting sqref="AR187">
    <cfRule type="expression" priority="1949" aboveAverage="0" equalAverage="0" bottom="0" percent="0" rank="0" text="" dxfId="8537">
      <formula>NOT($AL187)</formula>
    </cfRule>
  </conditionalFormatting>
  <conditionalFormatting sqref="AQ187">
    <cfRule type="expression" priority="1950" aboveAverage="0" equalAverage="0" bottom="0" percent="0" rank="0" text="" dxfId="8538">
      <formula>REPLACE($AQ187,8,LEN($AQ187),"")="unused_"</formula>
    </cfRule>
  </conditionalFormatting>
  <conditionalFormatting sqref="AQ187">
    <cfRule type="expression" priority="1951" aboveAverage="0" equalAverage="0" bottom="0" percent="0" rank="0" text="" dxfId="8539">
      <formula>NOT($AJ187)</formula>
    </cfRule>
    <cfRule type="expression" priority="1952" aboveAverage="0" equalAverage="0" bottom="0" percent="0" rank="0" text="" dxfId="8540">
      <formula>RIGHT($AQ187, 1)="*"</formula>
    </cfRule>
  </conditionalFormatting>
  <conditionalFormatting sqref="AZ187:BA187">
    <cfRule type="expression" priority="1953" aboveAverage="0" equalAverage="0" bottom="0" percent="0" rank="0" text="" dxfId="8541">
      <formula>NOT($AN187)</formula>
    </cfRule>
  </conditionalFormatting>
  <conditionalFormatting sqref="AS187">
    <cfRule type="expression" priority="1954" aboveAverage="0" equalAverage="0" bottom="0" percent="0" rank="0" text="" dxfId="8542">
      <formula>NOT($AK187)</formula>
    </cfRule>
  </conditionalFormatting>
  <conditionalFormatting sqref="AR187">
    <cfRule type="cellIs" priority="1955" operator="equal" aboveAverage="0" equalAverage="0" bottom="0" percent="0" rank="0" text="" dxfId="8543">
      <formula>"Not Assigned"</formula>
    </cfRule>
  </conditionalFormatting>
  <conditionalFormatting sqref="AJ187">
    <cfRule type="cellIs" priority="1956" operator="equal" aboveAverage="0" equalAverage="0" bottom="0" percent="0" rank="0" text="" dxfId="8544">
      <formula>0</formula>
    </cfRule>
  </conditionalFormatting>
  <conditionalFormatting sqref="AK187">
    <cfRule type="cellIs" priority="1957" operator="equal" aboveAverage="0" equalAverage="0" bottom="0" percent="0" rank="0" text="" dxfId="8545">
      <formula>0</formula>
    </cfRule>
  </conditionalFormatting>
  <conditionalFormatting sqref="AL187">
    <cfRule type="cellIs" priority="1958" operator="equal" aboveAverage="0" equalAverage="0" bottom="0" percent="0" rank="0" text="" dxfId="8546">
      <formula>0</formula>
    </cfRule>
  </conditionalFormatting>
  <conditionalFormatting sqref="AM187">
    <cfRule type="cellIs" priority="1959" operator="equal" aboveAverage="0" equalAverage="0" bottom="0" percent="0" rank="0" text="" dxfId="8547">
      <formula>0</formula>
    </cfRule>
  </conditionalFormatting>
  <conditionalFormatting sqref="AN187">
    <cfRule type="cellIs" priority="1960" operator="equal" aboveAverage="0" equalAverage="0" bottom="0" percent="0" rank="0" text="" dxfId="8548">
      <formula>0</formula>
    </cfRule>
  </conditionalFormatting>
  <conditionalFormatting sqref="AL306">
    <cfRule type="cellIs" priority="1961" operator="equal" aboveAverage="0" equalAverage="0" bottom="0" percent="0" rank="0" text="" dxfId="8549">
      <formula>"INVALID"</formula>
    </cfRule>
  </conditionalFormatting>
  <conditionalFormatting sqref="AM306">
    <cfRule type="cellIs" priority="1962" operator="equal" aboveAverage="0" equalAverage="0" bottom="0" percent="0" rank="0" text="" dxfId="8550">
      <formula>"INVALID"</formula>
    </cfRule>
  </conditionalFormatting>
  <conditionalFormatting sqref="AN306">
    <cfRule type="cellIs" priority="1963" operator="equal" aboveAverage="0" equalAverage="0" bottom="0" percent="0" rank="0" text="" dxfId="8551">
      <formula>"INVALID"</formula>
    </cfRule>
  </conditionalFormatting>
  <conditionalFormatting sqref="AO306">
    <cfRule type="cellIs" priority="1964" operator="equal" aboveAverage="0" equalAverage="0" bottom="0" percent="0" rank="0" text="" dxfId="8552">
      <formula>"INVALID"</formula>
    </cfRule>
  </conditionalFormatting>
  <conditionalFormatting sqref="AO187">
    <cfRule type="cellIs" priority="1965" operator="equal" aboveAverage="0" equalAverage="0" bottom="0" percent="0" rank="0" text="" dxfId="8553">
      <formula>"INVALID"</formula>
    </cfRule>
  </conditionalFormatting>
  <conditionalFormatting sqref="AO187">
    <cfRule type="cellIs" priority="1966" operator="equal" aboveAverage="0" equalAverage="0" bottom="0" percent="0" rank="0" text="" dxfId="8554">
      <formula>"INVALID"</formula>
    </cfRule>
  </conditionalFormatting>
  <conditionalFormatting sqref="AP306">
    <cfRule type="cellIs" priority="1967" operator="equal" aboveAverage="0" equalAverage="0" bottom="0" percent="0" rank="0" text="" dxfId="8555">
      <formula>"INVALID"</formula>
    </cfRule>
  </conditionalFormatting>
  <conditionalFormatting sqref="AO187">
    <cfRule type="cellIs" priority="1968" operator="equal" aboveAverage="0" equalAverage="0" bottom="0" percent="0" rank="0" text="" dxfId="8556">
      <formula>0</formula>
    </cfRule>
  </conditionalFormatting>
  <conditionalFormatting sqref="AK306">
    <cfRule type="cellIs" priority="1969" operator="equal" aboveAverage="0" equalAverage="0" bottom="0" percent="0" rank="0" text="" dxfId="8557">
      <formula>"INVALID"</formula>
    </cfRule>
  </conditionalFormatting>
  <conditionalFormatting sqref="AL306:AM306">
    <cfRule type="cellIs" priority="1970" operator="equal" aboveAverage="0" equalAverage="0" bottom="0" percent="0" rank="0" text="" dxfId="8558">
      <formula>"INVALID"</formula>
    </cfRule>
  </conditionalFormatting>
  <conditionalFormatting sqref="S357">
    <cfRule type="cellIs" priority="1971" operator="equal" aboveAverage="0" equalAverage="0" bottom="0" percent="0" rank="0" text="" dxfId="8559">
      <formula>"INVALID"</formula>
    </cfRule>
  </conditionalFormatting>
  <conditionalFormatting sqref="S357">
    <cfRule type="cellIs" priority="1972" operator="equal" aboveAverage="0" equalAverage="0" bottom="0" percent="0" rank="0" text="" dxfId="8560">
      <formula>"INVALID"</formula>
    </cfRule>
  </conditionalFormatting>
  <conditionalFormatting sqref="AR306">
    <cfRule type="cellIs" priority="1973" operator="equal" aboveAverage="0" equalAverage="0" bottom="0" percent="0" rank="0" text="" dxfId="8561">
      <formula>"Not Assigned"</formula>
    </cfRule>
  </conditionalFormatting>
  <conditionalFormatting sqref="AJ306">
    <cfRule type="cellIs" priority="1974" operator="equal" aboveAverage="0" equalAverage="0" bottom="0" percent="0" rank="0" text="" dxfId="8562">
      <formula>"INVALID"</formula>
    </cfRule>
  </conditionalFormatting>
  <conditionalFormatting sqref="AS306">
    <cfRule type="expression" priority="1975" aboveAverage="0" equalAverage="0" bottom="0" percent="0" rank="0" text="" dxfId="8563">
      <formula>EXACT(AF306, "INVALID")</formula>
    </cfRule>
  </conditionalFormatting>
  <conditionalFormatting sqref="AZ306">
    <cfRule type="expression" priority="1976" aboveAverage="0" equalAverage="0" bottom="0" percent="0" rank="0" text="" dxfId="8564">
      <formula>AND(NOT(ISBLANK(AZ306)), EXACT(AF306, "INVALID"))</formula>
    </cfRule>
  </conditionalFormatting>
  <conditionalFormatting sqref="BA306">
    <cfRule type="expression" priority="1977" aboveAverage="0" equalAverage="0" bottom="0" percent="0" rank="0" text="" dxfId="8565">
      <formula>AND(NOT(ISBLANK(BA306)), EXACT(AF306, "INVALID"))</formula>
    </cfRule>
  </conditionalFormatting>
  <conditionalFormatting sqref="AR306">
    <cfRule type="expression" priority="1978" aboveAverage="0" equalAverage="0" bottom="0" percent="0" rank="0" text="" dxfId="8566">
      <formula>NOT($AL306)</formula>
    </cfRule>
  </conditionalFormatting>
  <conditionalFormatting sqref="AQ306">
    <cfRule type="expression" priority="1979" aboveAverage="0" equalAverage="0" bottom="0" percent="0" rank="0" text="" dxfId="8567">
      <formula>REPLACE($AQ306,8,LEN($AQ306),"")="unused_"</formula>
    </cfRule>
  </conditionalFormatting>
  <conditionalFormatting sqref="AJ306:AO306">
    <cfRule type="cellIs" priority="1980" operator="equal" aboveAverage="0" equalAverage="0" bottom="0" percent="0" rank="0" text="" dxfId="8568">
      <formula>0</formula>
    </cfRule>
  </conditionalFormatting>
  <conditionalFormatting sqref="AK306">
    <cfRule type="cellIs" priority="1981" operator="equal" aboveAverage="0" equalAverage="0" bottom="0" percent="0" rank="0" text="" dxfId="8569">
      <formula>0</formula>
    </cfRule>
  </conditionalFormatting>
  <conditionalFormatting sqref="AL306">
    <cfRule type="cellIs" priority="1982" operator="equal" aboveAverage="0" equalAverage="0" bottom="0" percent="0" rank="0" text="" dxfId="8570">
      <formula>0</formula>
    </cfRule>
  </conditionalFormatting>
  <conditionalFormatting sqref="AM306">
    <cfRule type="cellIs" priority="1983" operator="equal" aboveAverage="0" equalAverage="0" bottom="0" percent="0" rank="0" text="" dxfId="8571">
      <formula>0</formula>
    </cfRule>
  </conditionalFormatting>
  <conditionalFormatting sqref="AN306">
    <cfRule type="cellIs" priority="1984" operator="equal" aboveAverage="0" equalAverage="0" bottom="0" percent="0" rank="0" text="" dxfId="8572">
      <formula>0</formula>
    </cfRule>
  </conditionalFormatting>
  <conditionalFormatting sqref="AK306">
    <cfRule type="cellIs" priority="1985" operator="equal" aboveAverage="0" equalAverage="0" bottom="0" percent="0" rank="0" text="" dxfId="8573">
      <formula>"INVALID"</formula>
    </cfRule>
  </conditionalFormatting>
  <conditionalFormatting sqref="AG306">
    <cfRule type="cellIs" priority="1986" operator="equal" aboveAverage="0" equalAverage="0" bottom="0" percent="0" rank="0" text="" dxfId="8574">
      <formula>"INVALID"</formula>
    </cfRule>
  </conditionalFormatting>
  <conditionalFormatting sqref="AG306">
    <cfRule type="cellIs" priority="1987" operator="equal" aboveAverage="0" equalAverage="0" bottom="0" percent="0" rank="0" text="" dxfId="8575">
      <formula>"INVALID"</formula>
    </cfRule>
  </conditionalFormatting>
  <conditionalFormatting sqref="AO306">
    <cfRule type="cellIs" priority="1988" operator="equal" aboveAverage="0" equalAverage="0" bottom="0" percent="0" rank="0" text="" dxfId="8576">
      <formula>"INVALID"</formula>
    </cfRule>
  </conditionalFormatting>
  <conditionalFormatting sqref="AQ306">
    <cfRule type="expression" priority="1989" aboveAverage="0" equalAverage="0" bottom="0" percent="0" rank="0" text="" dxfId="8577">
      <formula>NOT($AJ306)</formula>
    </cfRule>
    <cfRule type="expression" priority="1990" aboveAverage="0" equalAverage="0" bottom="0" percent="0" rank="0" text="" dxfId="8578">
      <formula>RIGHT($AQ306, 1)="*"</formula>
    </cfRule>
  </conditionalFormatting>
  <conditionalFormatting sqref="AS306">
    <cfRule type="expression" priority="1991" aboveAverage="0" equalAverage="0" bottom="0" percent="0" rank="0" text="" dxfId="8579">
      <formula>NOT($AN306)</formula>
    </cfRule>
  </conditionalFormatting>
  <conditionalFormatting sqref="AS306">
    <cfRule type="expression" priority="1992" aboveAverage="0" equalAverage="0" bottom="0" percent="0" rank="0" text="" dxfId="8580">
      <formula>NOT($AK306)</formula>
    </cfRule>
  </conditionalFormatting>
  <conditionalFormatting sqref="AO306">
    <cfRule type="cellIs" priority="1993" operator="equal" aboveAverage="0" equalAverage="0" bottom="0" percent="0" rank="0" text="" dxfId="8581">
      <formula>0</formula>
    </cfRule>
  </conditionalFormatting>
  <conditionalFormatting sqref="S415:S418">
    <cfRule type="cellIs" priority="1994" operator="equal" aboveAverage="0" equalAverage="0" bottom="0" percent="0" rank="0" text="" dxfId="8582">
      <formula>"INVALID"</formula>
    </cfRule>
  </conditionalFormatting>
  <conditionalFormatting sqref="S367">
    <cfRule type="cellIs" priority="1995" operator="equal" aboveAverage="0" equalAverage="0" bottom="0" percent="0" rank="0" text="" dxfId="8583">
      <formula>"INVALID"</formula>
    </cfRule>
  </conditionalFormatting>
  <conditionalFormatting sqref="S367">
    <cfRule type="cellIs" priority="1996" operator="equal" aboveAverage="0" equalAverage="0" bottom="0" percent="0" rank="0" text="" dxfId="8584">
      <formula>"INVALID"</formula>
    </cfRule>
  </conditionalFormatting>
  <conditionalFormatting sqref="S377">
    <cfRule type="cellIs" priority="1997" operator="equal" aboveAverage="0" equalAverage="0" bottom="0" percent="0" rank="0" text="" dxfId="8585">
      <formula>"INVALID"</formula>
    </cfRule>
  </conditionalFormatting>
  <conditionalFormatting sqref="S377">
    <cfRule type="cellIs" priority="1998" operator="equal" aboveAverage="0" equalAverage="0" bottom="0" percent="0" rank="0" text="" dxfId="8586">
      <formula>"INVALID"</formula>
    </cfRule>
  </conditionalFormatting>
  <conditionalFormatting sqref="BD357">
    <cfRule type="cellIs" priority="1999" operator="equal" aboveAverage="0" equalAverage="0" bottom="0" percent="0" rank="0" text="" dxfId="8587">
      <formula>"Not Assigned"</formula>
    </cfRule>
  </conditionalFormatting>
  <conditionalFormatting sqref="AQ357">
    <cfRule type="expression" priority="2000" aboveAverage="0" equalAverage="0" bottom="0" percent="0" rank="0" text="" dxfId="8588">
      <formula>RIGHT($AQ357, 1)="*"</formula>
    </cfRule>
    <cfRule type="expression" priority="2001" aboveAverage="0" equalAverage="0" bottom="0" percent="0" rank="0" text="" dxfId="8589">
      <formula>REPLACE($AQ357,8,LEN($AQ357),"")="unused_"</formula>
    </cfRule>
  </conditionalFormatting>
  <conditionalFormatting sqref="S415:S418">
    <cfRule type="cellIs" priority="2002" operator="equal" aboveAverage="0" equalAverage="0" bottom="0" percent="0" rank="0" text="" dxfId="8590">
      <formula>"INVALID"</formula>
    </cfRule>
  </conditionalFormatting>
  <conditionalFormatting sqref="BD367">
    <cfRule type="cellIs" priority="2003" operator="equal" aboveAverage="0" equalAverage="0" bottom="0" percent="0" rank="0" text="" dxfId="8591">
      <formula>"Not Assigned"</formula>
    </cfRule>
  </conditionalFormatting>
  <conditionalFormatting sqref="AQ367">
    <cfRule type="expression" priority="2004" aboveAverage="0" equalAverage="0" bottom="0" percent="0" rank="0" text="" dxfId="8592">
      <formula>REPLACE($AQ367,8,LEN($AQ367),"")="unused_"</formula>
    </cfRule>
  </conditionalFormatting>
  <conditionalFormatting sqref="BD377">
    <cfRule type="cellIs" priority="2005" operator="equal" aboveAverage="0" equalAverage="0" bottom="0" percent="0" rank="0" text="" dxfId="8593">
      <formula>"Not Assigned"</formula>
    </cfRule>
  </conditionalFormatting>
  <conditionalFormatting sqref="AQ377">
    <cfRule type="expression" priority="2006" aboveAverage="0" equalAverage="0" bottom="0" percent="0" rank="0" text="" dxfId="8594">
      <formula>REPLACE($AQ377,8,LEN($AQ377),"")="unused_"</formula>
    </cfRule>
  </conditionalFormatting>
  <conditionalFormatting sqref="S456:S457">
    <cfRule type="cellIs" priority="2007" operator="equal" aboveAverage="0" equalAverage="0" bottom="0" percent="0" rank="0" text="" dxfId="8595">
      <formula>"INVALID"</formula>
    </cfRule>
  </conditionalFormatting>
  <conditionalFormatting sqref="S456:S457">
    <cfRule type="cellIs" priority="2008" operator="equal" aboveAverage="0" equalAverage="0" bottom="0" percent="0" rank="0" text="" dxfId="8596">
      <formula>"INVALID"</formula>
    </cfRule>
  </conditionalFormatting>
  <conditionalFormatting sqref="AQ415:AQ418">
    <cfRule type="expression" priority="2009" aboveAverage="0" equalAverage="0" bottom="0" percent="0" rank="0" text="" dxfId="8597">
      <formula>REPLACE($AQ415,8,LEN($AQ415),"")="unused_"</formula>
    </cfRule>
  </conditionalFormatting>
  <conditionalFormatting sqref="BD415:BD417">
    <cfRule type="cellIs" priority="2010" operator="equal" aboveAverage="0" equalAverage="0" bottom="0" percent="0" rank="0" text="" dxfId="8598">
      <formula>"Not Assigned"</formula>
    </cfRule>
  </conditionalFormatting>
  <conditionalFormatting sqref="BD418">
    <cfRule type="cellIs" priority="2011" operator="equal" aboveAverage="0" equalAverage="0" bottom="0" percent="0" rank="0" text="" dxfId="8599">
      <formula>"Not Assigned"</formula>
    </cfRule>
  </conditionalFormatting>
  <conditionalFormatting sqref="S497:S499">
    <cfRule type="cellIs" priority="2012" operator="equal" aboveAverage="0" equalAverage="0" bottom="0" percent="0" rank="0" text="" dxfId="8600">
      <formula>"INVALID"</formula>
    </cfRule>
  </conditionalFormatting>
  <conditionalFormatting sqref="S497:S499">
    <cfRule type="cellIs" priority="2013" operator="equal" aboveAverage="0" equalAverage="0" bottom="0" percent="0" rank="0" text="" dxfId="8601">
      <formula>"INVALID"</formula>
    </cfRule>
  </conditionalFormatting>
  <conditionalFormatting sqref="AQ456:AQ457">
    <cfRule type="expression" priority="2014" aboveAverage="0" equalAverage="0" bottom="0" percent="0" rank="0" text="" dxfId="8602">
      <formula>REPLACE($AQ456,8,LEN($AQ456),"")="unused_"</formula>
    </cfRule>
  </conditionalFormatting>
  <conditionalFormatting sqref="BD456:BD457">
    <cfRule type="cellIs" priority="2015" operator="equal" aboveAverage="0" equalAverage="0" bottom="0" percent="0" rank="0" text="" dxfId="8603">
      <formula>"Not Assigned"</formula>
    </cfRule>
  </conditionalFormatting>
  <conditionalFormatting sqref="S947:S949">
    <cfRule type="cellIs" priority="2016" operator="equal" aboveAverage="0" equalAverage="0" bottom="0" percent="0" rank="0" text="" dxfId="8604">
      <formula>"INVALID"</formula>
    </cfRule>
  </conditionalFormatting>
  <conditionalFormatting sqref="S947:S949">
    <cfRule type="cellIs" priority="2017" operator="equal" aboveAverage="0" equalAverage="0" bottom="0" percent="0" rank="0" text="" dxfId="8605">
      <formula>"INVALID"</formula>
    </cfRule>
  </conditionalFormatting>
  <conditionalFormatting sqref="AQ497:AQ499">
    <cfRule type="expression" priority="2018" aboveAverage="0" equalAverage="0" bottom="0" percent="0" rank="0" text="" dxfId="8606">
      <formula>REPLACE($AQ497,8,LEN($AQ497),"")="unused_"</formula>
    </cfRule>
  </conditionalFormatting>
  <conditionalFormatting sqref="BD497:BD499">
    <cfRule type="cellIs" priority="2019" operator="equal" aboveAverage="0" equalAverage="0" bottom="0" percent="0" rank="0" text="" dxfId="8607">
      <formula>"Not Assigned"</formula>
    </cfRule>
  </conditionalFormatting>
  <conditionalFormatting sqref="AQ947:AQ949">
    <cfRule type="expression" priority="2020" aboveAverage="0" equalAverage="0" bottom="0" percent="0" rank="0" text="" dxfId="8608">
      <formula>REPLACE($AQ947,8,LEN($AQ947),"")="unused_"</formula>
    </cfRule>
  </conditionalFormatting>
  <conditionalFormatting sqref="BD947:BD949">
    <cfRule type="cellIs" priority="2021" operator="equal" aboveAverage="0" equalAverage="0" bottom="0" percent="0" rank="0" text="" dxfId="8609">
      <formula>"Not Assigned"</formula>
    </cfRule>
  </conditionalFormatting>
  <conditionalFormatting sqref="AV37:AV40">
    <cfRule type="expression" priority="2022" aboveAverage="0" equalAverage="0" bottom="0" percent="0" rank="0" text="" dxfId="8610">
      <formula>NOT(#ref!)</formula>
    </cfRule>
  </conditionalFormatting>
  <conditionalFormatting sqref="AV46:AV49">
    <cfRule type="expression" priority="2023" aboveAverage="0" equalAverage="0" bottom="0" percent="0" rank="0" text="" dxfId="8611">
      <formula>NOT(#ref!)</formula>
    </cfRule>
  </conditionalFormatting>
  <conditionalFormatting sqref="AV67:AV70">
    <cfRule type="expression" priority="2024" aboveAverage="0" equalAverage="0" bottom="0" percent="0" rank="0" text="" dxfId="8612">
      <formula>NOT(#ref!)</formula>
    </cfRule>
  </conditionalFormatting>
  <conditionalFormatting sqref="AV78:AV81">
    <cfRule type="expression" priority="2025" aboveAverage="0" equalAverage="0" bottom="0" percent="0" rank="0" text="" dxfId="8613">
      <formula>NOT(#ref!)</formula>
    </cfRule>
  </conditionalFormatting>
  <conditionalFormatting sqref="AV90:AV93">
    <cfRule type="expression" priority="2026" aboveAverage="0" equalAverage="0" bottom="0" percent="0" rank="0" text="" dxfId="8614">
      <formula>NOT(#ref!)</formula>
    </cfRule>
  </conditionalFormatting>
  <conditionalFormatting sqref="AV99:AV102">
    <cfRule type="expression" priority="2027" aboveAverage="0" equalAverage="0" bottom="0" percent="0" rank="0" text="" dxfId="8615">
      <formula>NOT(#ref!)</formula>
    </cfRule>
  </conditionalFormatting>
  <conditionalFormatting sqref="AV105">
    <cfRule type="expression" priority="2028" aboveAverage="0" equalAverage="0" bottom="0" percent="0" rank="0" text="" dxfId="8616">
      <formula>NOT(#ref!)</formula>
    </cfRule>
  </conditionalFormatting>
  <conditionalFormatting sqref="AV128:AV130">
    <cfRule type="expression" priority="2029" aboveAverage="0" equalAverage="0" bottom="0" percent="0" rank="0" text="" dxfId="8617">
      <formula>NOT(#ref!)</formula>
    </cfRule>
  </conditionalFormatting>
  <conditionalFormatting sqref="AV135:AV136">
    <cfRule type="expression" priority="2030" aboveAverage="0" equalAverage="0" bottom="0" percent="0" rank="0" text="" dxfId="8618">
      <formula>NOT(#ref!)</formula>
    </cfRule>
  </conditionalFormatting>
  <conditionalFormatting sqref="AV138:AV145">
    <cfRule type="expression" priority="2031" aboveAverage="0" equalAverage="0" bottom="0" percent="0" rank="0" text="" dxfId="8619">
      <formula>NOT(#ref!)</formula>
    </cfRule>
  </conditionalFormatting>
  <conditionalFormatting sqref="AV189:AV200">
    <cfRule type="expression" priority="2032" aboveAverage="0" equalAverage="0" bottom="0" percent="0" rank="0" text="" dxfId="8620">
      <formula>NOT(#ref!)</formula>
    </cfRule>
  </conditionalFormatting>
  <conditionalFormatting sqref="AV261:AV264">
    <cfRule type="expression" priority="2033" aboveAverage="0" equalAverage="0" bottom="0" percent="0" rank="0" text="" dxfId="8621">
      <formula>NOT(#ref!)</formula>
    </cfRule>
  </conditionalFormatting>
  <conditionalFormatting sqref="AD1105:AF1105 AH1105:AP1105">
    <cfRule type="cellIs" priority="2034" operator="equal" aboveAverage="0" equalAverage="0" bottom="0" percent="0" rank="0" text="" dxfId="8622">
      <formula>"INVALID"</formula>
    </cfRule>
  </conditionalFormatting>
  <conditionalFormatting sqref="AG1105">
    <cfRule type="cellIs" priority="2035" operator="equal" aboveAverage="0" equalAverage="0" bottom="0" percent="0" rank="0" text="" dxfId="8623">
      <formula>"INVALID"</formula>
    </cfRule>
  </conditionalFormatting>
  <conditionalFormatting sqref="AQ1106:AQ1107">
    <cfRule type="expression" priority="2036" aboveAverage="0" equalAverage="0" bottom="0" percent="0" rank="0" text="" dxfId="8624">
      <formula>REPLACE($AQ1106,8,LEN($AQ1106),"")="unused_"</formula>
    </cfRule>
  </conditionalFormatting>
  <conditionalFormatting sqref="BD1106:BD1107">
    <cfRule type="cellIs" priority="2037" operator="equal" aboveAverage="0" equalAverage="0" bottom="0" percent="0" rank="0" text="" dxfId="8625">
      <formula>"Not Assigned"</formula>
    </cfRule>
  </conditionalFormatting>
  <conditionalFormatting sqref="S1106:S1107">
    <cfRule type="cellIs" priority="2038" operator="equal" aboveAverage="0" equalAverage="0" bottom="0" percent="0" rank="0" text="" dxfId="8626">
      <formula>"INVALID"</formula>
    </cfRule>
  </conditionalFormatting>
  <conditionalFormatting sqref="S1106:S1107">
    <cfRule type="cellIs" priority="2039" operator="equal" aboveAverage="0" equalAverage="0" bottom="0" percent="0" rank="0" text="" dxfId="8627">
      <formula>"INVALID"</formula>
    </cfRule>
  </conditionalFormatting>
  <conditionalFormatting sqref="BD1102">
    <cfRule type="cellIs" priority="2040" operator="equal" aboveAverage="0" equalAverage="0" bottom="0" percent="0" rank="0" text="" dxfId="8628">
      <formula>"Not Assigned"</formula>
    </cfRule>
  </conditionalFormatting>
  <conditionalFormatting sqref="S1102">
    <cfRule type="cellIs" priority="2041" operator="equal" aboveAverage="0" equalAverage="0" bottom="0" percent="0" rank="0" text="" dxfId="8629">
      <formula>"INVALID"</formula>
    </cfRule>
  </conditionalFormatting>
  <conditionalFormatting sqref="S1102">
    <cfRule type="cellIs" priority="2042" operator="equal" aboveAverage="0" equalAverage="0" bottom="0" percent="0" rank="0" text="" dxfId="8630">
      <formula>"INVALID"</formula>
    </cfRule>
  </conditionalFormatting>
  <conditionalFormatting sqref="AD1102:AF1102 AH1102:AP1102">
    <cfRule type="cellIs" priority="2043" operator="equal" aboveAverage="0" equalAverage="0" bottom="0" percent="0" rank="0" text="" dxfId="8631">
      <formula>"INVALID"</formula>
    </cfRule>
  </conditionalFormatting>
  <conditionalFormatting sqref="AG1102">
    <cfRule type="cellIs" priority="2044" operator="equal" aboveAverage="0" equalAverage="0" bottom="0" percent="0" rank="0" text="" dxfId="8632">
      <formula>"INVALID"</formula>
    </cfRule>
  </conditionalFormatting>
  <conditionalFormatting sqref="AQ1103:AQ1104">
    <cfRule type="expression" priority="2045" aboveAverage="0" equalAverage="0" bottom="0" percent="0" rank="0" text="" dxfId="8633">
      <formula>REPLACE($AQ1103,8,LEN($AQ1103),"")="unused_"</formula>
    </cfRule>
  </conditionalFormatting>
  <conditionalFormatting sqref="BD1103:BD1104">
    <cfRule type="cellIs" priority="2046" operator="equal" aboveAverage="0" equalAverage="0" bottom="0" percent="0" rank="0" text="" dxfId="8634">
      <formula>"Not Assigned"</formula>
    </cfRule>
  </conditionalFormatting>
  <conditionalFormatting sqref="S1103:S1104">
    <cfRule type="cellIs" priority="2047" operator="equal" aboveAverage="0" equalAverage="0" bottom="0" percent="0" rank="0" text="" dxfId="8635">
      <formula>"INVALID"</formula>
    </cfRule>
  </conditionalFormatting>
  <conditionalFormatting sqref="S1103:S1104">
    <cfRule type="cellIs" priority="2048" operator="equal" aboveAverage="0" equalAverage="0" bottom="0" percent="0" rank="0" text="" dxfId="8636">
      <formula>"INVALID"</formula>
    </cfRule>
  </conditionalFormatting>
  <conditionalFormatting sqref="AI170 AI50 AH267:AI267 AH188:AI188 AI258:AI266 AH284:AI284 AG289:AI289 AI202:AI203 AI205:AI207 AI189:AI200 AG270:AI270 AI268:AI269 AI271:AI278">
    <cfRule type="cellIs" priority="2049" operator="equal" aboveAverage="0" equalAverage="0" bottom="0" percent="0" rank="0" text="" dxfId="8637">
      <formula>"INVALID"</formula>
    </cfRule>
  </conditionalFormatting>
  <conditionalFormatting sqref="AI265">
    <cfRule type="cellIs" priority="2050" operator="equal" aboveAverage="0" equalAverage="0" bottom="0" percent="0" rank="0" text="" dxfId="8638">
      <formula>"INVALID"</formula>
    </cfRule>
  </conditionalFormatting>
  <conditionalFormatting sqref="AI266">
    <cfRule type="cellIs" priority="2051" operator="equal" aboveAverage="0" equalAverage="0" bottom="0" percent="0" rank="0" text="" dxfId="8639">
      <formula>"INVALID"</formula>
    </cfRule>
  </conditionalFormatting>
  <conditionalFormatting sqref="AI12:AI15 AI18">
    <cfRule type="cellIs" priority="2052" operator="equal" aboveAverage="0" equalAverage="0" bottom="0" percent="0" rank="0" text="" dxfId="8640">
      <formula>"INVALID"</formula>
    </cfRule>
  </conditionalFormatting>
  <conditionalFormatting sqref="AI268:AI269">
    <cfRule type="cellIs" priority="2053" operator="equal" aboveAverage="0" equalAverage="0" bottom="0" percent="0" rank="0" text="" dxfId="8641">
      <formula>"INVALID"</formula>
    </cfRule>
  </conditionalFormatting>
  <conditionalFormatting sqref="AI268:AI269">
    <cfRule type="cellIs" priority="2054" operator="equal" aboveAverage="0" equalAverage="0" bottom="0" percent="0" rank="0" text="" dxfId="8642">
      <formula>"INVALID"</formula>
    </cfRule>
  </conditionalFormatting>
  <conditionalFormatting sqref="AI268:AI269">
    <cfRule type="cellIs" priority="2055" operator="equal" aboveAverage="0" equalAverage="0" bottom="0" percent="0" rank="0" text="" dxfId="8643">
      <formula>"INVALID"</formula>
    </cfRule>
  </conditionalFormatting>
  <conditionalFormatting sqref="AI23 AI19:AI20">
    <cfRule type="cellIs" priority="2056" operator="equal" aboveAverage="0" equalAverage="0" bottom="0" percent="0" rank="0" text="" dxfId="8644">
      <formula>"INVALID"</formula>
    </cfRule>
  </conditionalFormatting>
  <conditionalFormatting sqref="AI22">
    <cfRule type="cellIs" priority="2057" operator="equal" aboveAverage="0" equalAverage="0" bottom="0" percent="0" rank="0" text="" dxfId="8645">
      <formula>"INVALID"</formula>
    </cfRule>
  </conditionalFormatting>
  <conditionalFormatting sqref="AG267 AG284 AG188">
    <cfRule type="cellIs" priority="2058" operator="equal" aboveAverage="0" equalAverage="0" bottom="0" percent="0" rank="0" text="" dxfId="8646">
      <formula>"INVALID"</formula>
    </cfRule>
  </conditionalFormatting>
  <conditionalFormatting sqref="AI173:AI180">
    <cfRule type="cellIs" priority="2059" operator="equal" aboveAverage="0" equalAverage="0" bottom="0" percent="0" rank="0" text="" dxfId="8647">
      <formula>"INVALID"</formula>
    </cfRule>
  </conditionalFormatting>
  <conditionalFormatting sqref="AI181:AI186 AI202:AI203 AI205:AI207 AH188:AI188 AI189:AI200">
    <cfRule type="cellIs" priority="2060" operator="equal" aboveAverage="0" equalAverage="0" bottom="0" percent="0" rank="0" text="" dxfId="8648">
      <formula>"INVALID"</formula>
    </cfRule>
  </conditionalFormatting>
  <conditionalFormatting sqref="AG188">
    <cfRule type="cellIs" priority="2061" operator="equal" aboveAverage="0" equalAverage="0" bottom="0" percent="0" rank="0" text="" dxfId="8649">
      <formula>"INVALID"</formula>
    </cfRule>
  </conditionalFormatting>
  <conditionalFormatting sqref="AG188">
    <cfRule type="cellIs" priority="2062" operator="equal" aboveAverage="0" equalAverage="0" bottom="0" percent="0" rank="0" text="" dxfId="8650">
      <formula>"INVALID"</formula>
    </cfRule>
  </conditionalFormatting>
  <conditionalFormatting sqref="AG188">
    <cfRule type="cellIs" priority="2063" operator="equal" aboveAverage="0" equalAverage="0" bottom="0" percent="0" rank="0" text="" dxfId="8651">
      <formula>"INVALID"</formula>
    </cfRule>
  </conditionalFormatting>
  <conditionalFormatting sqref="AG188">
    <cfRule type="cellIs" priority="2064" operator="equal" aboveAverage="0" equalAverage="0" bottom="0" percent="0" rank="0" text="" dxfId="8652">
      <formula>"INVALID"</formula>
    </cfRule>
  </conditionalFormatting>
  <conditionalFormatting sqref="AI169 AI159:AI167">
    <cfRule type="cellIs" priority="2065" operator="equal" aboveAverage="0" equalAverage="0" bottom="0" percent="0" rank="0" text="" dxfId="8653">
      <formula>"INVALID"</formula>
    </cfRule>
  </conditionalFormatting>
  <conditionalFormatting sqref="AI168">
    <cfRule type="cellIs" priority="2066" operator="equal" aboveAverage="0" equalAverage="0" bottom="0" percent="0" rank="0" text="" dxfId="8654">
      <formula>"INVALID"</formula>
    </cfRule>
  </conditionalFormatting>
  <conditionalFormatting sqref="AI247:AI248">
    <cfRule type="cellIs" priority="2067" operator="equal" aboveAverage="0" equalAverage="0" bottom="0" percent="0" rank="0" text="" dxfId="8655">
      <formula>"INVALID"</formula>
    </cfRule>
  </conditionalFormatting>
  <conditionalFormatting sqref="AI256">
    <cfRule type="cellIs" priority="2068" operator="equal" aboveAverage="0" equalAverage="0" bottom="0" percent="0" rank="0" text="" dxfId="8656">
      <formula>"INVALID"</formula>
    </cfRule>
  </conditionalFormatting>
  <conditionalFormatting sqref="AI249:AI252">
    <cfRule type="cellIs" priority="2069" operator="equal" aboveAverage="0" equalAverage="0" bottom="0" percent="0" rank="0" text="" dxfId="8657">
      <formula>"INVALID"</formula>
    </cfRule>
  </conditionalFormatting>
  <conditionalFormatting sqref="AI253:AI254">
    <cfRule type="cellIs" priority="2070" operator="equal" aboveAverage="0" equalAverage="0" bottom="0" percent="0" rank="0" text="" dxfId="8658">
      <formula>"INVALID"</formula>
    </cfRule>
  </conditionalFormatting>
  <conditionalFormatting sqref="AI255">
    <cfRule type="cellIs" priority="2071" operator="equal" aboveAverage="0" equalAverage="0" bottom="0" percent="0" rank="0" text="" dxfId="8659">
      <formula>"INVALID"</formula>
    </cfRule>
  </conditionalFormatting>
  <conditionalFormatting sqref="AG279:AI279 AI280:AI283">
    <cfRule type="cellIs" priority="2072" operator="equal" aboveAverage="0" equalAverage="0" bottom="0" percent="0" rank="0" text="" dxfId="8660">
      <formula>"INVALID"</formula>
    </cfRule>
  </conditionalFormatting>
  <conditionalFormatting sqref="AI25:AI33">
    <cfRule type="cellIs" priority="2073" operator="equal" aboveAverage="0" equalAverage="0" bottom="0" percent="0" rank="0" text="" dxfId="8661">
      <formula>"INVALID"</formula>
    </cfRule>
  </conditionalFormatting>
  <conditionalFormatting sqref="AI34:AI35">
    <cfRule type="cellIs" priority="2074" operator="equal" aboveAverage="0" equalAverage="0" bottom="0" percent="0" rank="0" text="" dxfId="8662">
      <formula>"INVALID"</formula>
    </cfRule>
  </conditionalFormatting>
  <conditionalFormatting sqref="AI37:AI45">
    <cfRule type="cellIs" priority="2075" operator="equal" aboveAverage="0" equalAverage="0" bottom="0" percent="0" rank="0" text="" dxfId="8663">
      <formula>"INVALID"</formula>
    </cfRule>
  </conditionalFormatting>
  <conditionalFormatting sqref="AI46:AI47">
    <cfRule type="cellIs" priority="2076" operator="equal" aboveAverage="0" equalAverage="0" bottom="0" percent="0" rank="0" text="" dxfId="8664">
      <formula>"INVALID"</formula>
    </cfRule>
  </conditionalFormatting>
  <conditionalFormatting sqref="AI48">
    <cfRule type="cellIs" priority="2077" operator="equal" aboveAverage="0" equalAverage="0" bottom="0" percent="0" rank="0" text="" dxfId="8665">
      <formula>"INVALID"</formula>
    </cfRule>
  </conditionalFormatting>
  <conditionalFormatting sqref="AI151:AI155">
    <cfRule type="cellIs" priority="2078" operator="equal" aboveAverage="0" equalAverage="0" bottom="0" percent="0" rank="0" text="" dxfId="8666">
      <formula>"INVALID"</formula>
    </cfRule>
  </conditionalFormatting>
  <conditionalFormatting sqref="AI84:AI92">
    <cfRule type="cellIs" priority="2079" operator="equal" aboveAverage="0" equalAverage="0" bottom="0" percent="0" rank="0" text="" dxfId="8667">
      <formula>"INVALID"</formula>
    </cfRule>
  </conditionalFormatting>
  <conditionalFormatting sqref="AI97 AI93:AI95">
    <cfRule type="cellIs" priority="2080" operator="equal" aboveAverage="0" equalAverage="0" bottom="0" percent="0" rank="0" text="" dxfId="8668">
      <formula>"INVALID"</formula>
    </cfRule>
  </conditionalFormatting>
  <conditionalFormatting sqref="AI96">
    <cfRule type="cellIs" priority="2081" operator="equal" aboveAverage="0" equalAverage="0" bottom="0" percent="0" rank="0" text="" dxfId="8669">
      <formula>"INVALID"</formula>
    </cfRule>
  </conditionalFormatting>
  <conditionalFormatting sqref="AI156 AI159:AI170">
    <cfRule type="cellIs" priority="2082" operator="equal" aboveAverage="0" equalAverage="0" bottom="0" percent="0" rank="0" text="" dxfId="8670">
      <formula>"INVALID"</formula>
    </cfRule>
  </conditionalFormatting>
  <conditionalFormatting sqref="AI110:AI118">
    <cfRule type="cellIs" priority="2083" operator="equal" aboveAverage="0" equalAverage="0" bottom="0" percent="0" rank="0" text="" dxfId="8671">
      <formula>"INVALID"</formula>
    </cfRule>
  </conditionalFormatting>
  <conditionalFormatting sqref="AI119:AI120">
    <cfRule type="cellIs" priority="2084" operator="equal" aboveAverage="0" equalAverage="0" bottom="0" percent="0" rank="0" text="" dxfId="8672">
      <formula>"INVALID"</formula>
    </cfRule>
  </conditionalFormatting>
  <conditionalFormatting sqref="AI127:AI135">
    <cfRule type="cellIs" priority="2085" operator="equal" aboveAverage="0" equalAverage="0" bottom="0" percent="0" rank="0" text="" dxfId="8673">
      <formula>"INVALID"</formula>
    </cfRule>
  </conditionalFormatting>
  <conditionalFormatting sqref="AI136:AI137">
    <cfRule type="cellIs" priority="2086" operator="equal" aboveAverage="0" equalAverage="0" bottom="0" percent="0" rank="0" text="" dxfId="8674">
      <formula>"INVALID"</formula>
    </cfRule>
  </conditionalFormatting>
  <conditionalFormatting sqref="AI138">
    <cfRule type="cellIs" priority="2087" operator="equal" aboveAverage="0" equalAverage="0" bottom="0" percent="0" rank="0" text="" dxfId="8675">
      <formula>"INVALID"</formula>
    </cfRule>
  </conditionalFormatting>
  <conditionalFormatting sqref="AI121:AI125">
    <cfRule type="cellIs" priority="2088" operator="equal" aboveAverage="0" equalAverage="0" bottom="0" percent="0" rank="0" text="" dxfId="8676">
      <formula>"INVALID"</formula>
    </cfRule>
  </conditionalFormatting>
  <conditionalFormatting sqref="AI139:AI147">
    <cfRule type="cellIs" priority="2089" operator="equal" aboveAverage="0" equalAverage="0" bottom="0" percent="0" rank="0" text="" dxfId="8677">
      <formula>"INVALID"</formula>
    </cfRule>
  </conditionalFormatting>
  <conditionalFormatting sqref="AI148:AI149">
    <cfRule type="cellIs" priority="2090" operator="equal" aboveAverage="0" equalAverage="0" bottom="0" percent="0" rank="0" text="" dxfId="8678">
      <formula>"INVALID"</formula>
    </cfRule>
  </conditionalFormatting>
  <conditionalFormatting sqref="AI215:AI216">
    <cfRule type="cellIs" priority="2091" operator="equal" aboveAverage="0" equalAverage="0" bottom="0" percent="0" rank="0" text="" dxfId="8679">
      <formula>"INVALID"</formula>
    </cfRule>
  </conditionalFormatting>
  <conditionalFormatting sqref="AI208:AI214">
    <cfRule type="cellIs" priority="2092" operator="equal" aboveAverage="0" equalAverage="0" bottom="0" percent="0" rank="0" text="" dxfId="8680">
      <formula>"INVALID"</formula>
    </cfRule>
  </conditionalFormatting>
  <conditionalFormatting sqref="AI229:AI232">
    <cfRule type="cellIs" priority="2093" operator="equal" aboveAverage="0" equalAverage="0" bottom="0" percent="0" rank="0" text="" dxfId="8681">
      <formula>"INVALID"</formula>
    </cfRule>
  </conditionalFormatting>
  <conditionalFormatting sqref="AI233:AI236">
    <cfRule type="cellIs" priority="2094" operator="equal" aboveAverage="0" equalAverage="0" bottom="0" percent="0" rank="0" text="" dxfId="8682">
      <formula>"INVALID"</formula>
    </cfRule>
  </conditionalFormatting>
  <conditionalFormatting sqref="AI98">
    <cfRule type="cellIs" priority="2095" operator="equal" aboveAverage="0" equalAverage="0" bottom="0" percent="0" rank="0" text="" dxfId="8683">
      <formula>"INVALID"</formula>
    </cfRule>
  </conditionalFormatting>
  <conditionalFormatting sqref="AI103 AI99:AI101">
    <cfRule type="cellIs" priority="2096" operator="equal" aboveAverage="0" equalAverage="0" bottom="0" percent="0" rank="0" text="" dxfId="8684">
      <formula>"INVALID"</formula>
    </cfRule>
  </conditionalFormatting>
  <conditionalFormatting sqref="AI102">
    <cfRule type="cellIs" priority="2097" operator="equal" aboveAverage="0" equalAverage="0" bottom="0" percent="0" rank="0" text="" dxfId="8685">
      <formula>"INVALID"</formula>
    </cfRule>
  </conditionalFormatting>
  <conditionalFormatting sqref="AI104">
    <cfRule type="cellIs" priority="2098" operator="equal" aboveAverage="0" equalAverage="0" bottom="0" percent="0" rank="0" text="" dxfId="8686">
      <formula>"INVALID"</formula>
    </cfRule>
  </conditionalFormatting>
  <conditionalFormatting sqref="AI105">
    <cfRule type="cellIs" priority="2099" operator="equal" aboveAverage="0" equalAverage="0" bottom="0" percent="0" rank="0" text="" dxfId="8687">
      <formula>"INVALID"</formula>
    </cfRule>
  </conditionalFormatting>
  <conditionalFormatting sqref="AI59:AI67">
    <cfRule type="cellIs" priority="2100" operator="equal" aboveAverage="0" equalAverage="0" bottom="0" percent="0" rank="0" text="" dxfId="8688">
      <formula>"INVALID"</formula>
    </cfRule>
  </conditionalFormatting>
  <conditionalFormatting sqref="AI72 AI68:AI70">
    <cfRule type="cellIs" priority="2101" operator="equal" aboveAverage="0" equalAverage="0" bottom="0" percent="0" rank="0" text="" dxfId="8689">
      <formula>"INVALID"</formula>
    </cfRule>
  </conditionalFormatting>
  <conditionalFormatting sqref="AI71">
    <cfRule type="cellIs" priority="2102" operator="equal" aboveAverage="0" equalAverage="0" bottom="0" percent="0" rank="0" text="" dxfId="8690">
      <formula>"INVALID"</formula>
    </cfRule>
  </conditionalFormatting>
  <conditionalFormatting sqref="AI73">
    <cfRule type="cellIs" priority="2103" operator="equal" aboveAverage="0" equalAverage="0" bottom="0" percent="0" rank="0" text="" dxfId="8691">
      <formula>"INVALID"</formula>
    </cfRule>
  </conditionalFormatting>
  <conditionalFormatting sqref="AI78 AI74:AI76">
    <cfRule type="cellIs" priority="2104" operator="equal" aboveAverage="0" equalAverage="0" bottom="0" percent="0" rank="0" text="" dxfId="8692">
      <formula>"INVALID"</formula>
    </cfRule>
  </conditionalFormatting>
  <conditionalFormatting sqref="AI77">
    <cfRule type="cellIs" priority="2105" operator="equal" aboveAverage="0" equalAverage="0" bottom="0" percent="0" rank="0" text="" dxfId="8693">
      <formula>"INVALID"</formula>
    </cfRule>
  </conditionalFormatting>
  <conditionalFormatting sqref="AI79">
    <cfRule type="cellIs" priority="2106" operator="equal" aboveAverage="0" equalAverage="0" bottom="0" percent="0" rank="0" text="" dxfId="8694">
      <formula>"INVALID"</formula>
    </cfRule>
  </conditionalFormatting>
  <conditionalFormatting sqref="AI80">
    <cfRule type="cellIs" priority="2107" operator="equal" aboveAverage="0" equalAverage="0" bottom="0" percent="0" rank="0" text="" dxfId="8695">
      <formula>"INVALID"</formula>
    </cfRule>
  </conditionalFormatting>
  <conditionalFormatting sqref="AG187:AI187">
    <cfRule type="cellIs" priority="2108" operator="equal" aboveAverage="0" equalAverage="0" bottom="0" percent="0" rank="0" text="" dxfId="8696">
      <formula>"INVALID"</formula>
    </cfRule>
  </conditionalFormatting>
  <conditionalFormatting sqref="AI81">
    <cfRule type="cellIs" priority="2109" operator="equal" aboveAverage="0" equalAverage="0" bottom="0" percent="0" rank="0" text="" dxfId="8697">
      <formula>"INVALID"</formula>
    </cfRule>
  </conditionalFormatting>
  <conditionalFormatting sqref="AI82">
    <cfRule type="cellIs" priority="2110" operator="equal" aboveAverage="0" equalAverage="0" bottom="0" percent="0" rank="0" text="" dxfId="8698">
      <formula>"INVALID"</formula>
    </cfRule>
  </conditionalFormatting>
  <conditionalFormatting sqref="AG157:AI157">
    <cfRule type="cellIs" priority="2111" operator="equal" aboveAverage="0" equalAverage="0" bottom="0" percent="0" rank="0" text="" dxfId="8699">
      <formula>"INVALID"</formula>
    </cfRule>
  </conditionalFormatting>
  <conditionalFormatting sqref="AG171:AI171">
    <cfRule type="cellIs" priority="2112" operator="equal" aboveAverage="0" equalAverage="0" bottom="0" percent="0" rank="0" text="" dxfId="8700">
      <formula>"INVALID"</formula>
    </cfRule>
  </conditionalFormatting>
  <conditionalFormatting sqref="AI295:AI305">
    <cfRule type="cellIs" priority="2113" operator="equal" aboveAverage="0" equalAverage="0" bottom="0" percent="0" rank="0" text="" dxfId="8701">
      <formula>"INVALID"</formula>
    </cfRule>
  </conditionalFormatting>
  <conditionalFormatting sqref="AG171:AI171">
    <cfRule type="cellIs" priority="2114" operator="equal" aboveAverage="0" equalAverage="0" bottom="0" percent="0" rank="0" text="" dxfId="8702">
      <formula>"INVALID"</formula>
    </cfRule>
  </conditionalFormatting>
  <conditionalFormatting sqref="AI285:AI288">
    <cfRule type="cellIs" priority="2115" operator="equal" aboveAverage="0" equalAverage="0" bottom="0" percent="0" rank="0" text="" dxfId="8703">
      <formula>"INVALID"</formula>
    </cfRule>
  </conditionalFormatting>
  <conditionalFormatting sqref="AI290:AI293">
    <cfRule type="cellIs" priority="2116" operator="equal" aboveAverage="0" equalAverage="0" bottom="0" percent="0" rank="0" text="" dxfId="8704">
      <formula>"INVALID"</formula>
    </cfRule>
  </conditionalFormatting>
  <conditionalFormatting sqref="AI238:AI245">
    <cfRule type="cellIs" priority="2117" operator="equal" aboveAverage="0" equalAverage="0" bottom="0" percent="0" rank="0" text="" dxfId="8705">
      <formula>"INVALID"</formula>
    </cfRule>
  </conditionalFormatting>
  <conditionalFormatting sqref="AI218:AI227">
    <cfRule type="cellIs" priority="2118" operator="equal" aboveAverage="0" equalAverage="0" bottom="0" percent="0" rank="0" text="" dxfId="8706">
      <formula>"INVALID"</formula>
    </cfRule>
  </conditionalFormatting>
  <conditionalFormatting sqref="AI107:AI108">
    <cfRule type="cellIs" priority="2119" operator="equal" aboveAverage="0" equalAverage="0" bottom="0" percent="0" rank="0" text="" dxfId="8707">
      <formula>"INVALID"</formula>
    </cfRule>
  </conditionalFormatting>
  <conditionalFormatting sqref="AI51:AI57">
    <cfRule type="cellIs" priority="2120" operator="equal" aboveAverage="0" equalAverage="0" bottom="0" percent="0" rank="0" text="" dxfId="8708">
      <formula>"INVALID"</formula>
    </cfRule>
  </conditionalFormatting>
  <conditionalFormatting sqref="AI21">
    <cfRule type="cellIs" priority="2121" operator="equal" aboveAverage="0" equalAverage="0" bottom="0" percent="0" rank="0" text="" dxfId="8709">
      <formula>"INVALID"</formula>
    </cfRule>
  </conditionalFormatting>
  <conditionalFormatting sqref="AI16:AI17">
    <cfRule type="cellIs" priority="2122" operator="equal" aboveAverage="0" equalAverage="0" bottom="0" percent="0" rank="0" text="" dxfId="8710">
      <formula>"INVALID"</formula>
    </cfRule>
  </conditionalFormatting>
  <conditionalFormatting sqref="AI10:AI11">
    <cfRule type="cellIs" priority="2123" operator="equal" aboveAverage="0" equalAverage="0" bottom="0" percent="0" rank="0" text="" dxfId="8711">
      <formula>"INVALID"</formula>
    </cfRule>
  </conditionalFormatting>
  <conditionalFormatting sqref="AG10:AG23">
    <cfRule type="cellIs" priority="2124" operator="equal" aboveAverage="0" equalAverage="0" bottom="0" percent="0" rank="0" text="" dxfId="8712">
      <formula>"INVALID"</formula>
    </cfRule>
  </conditionalFormatting>
  <conditionalFormatting sqref="AH10:AH23">
    <cfRule type="cellIs" priority="2125" operator="equal" aboveAverage="0" equalAverage="0" bottom="0" percent="0" rank="0" text="" dxfId="8713">
      <formula>"INVALID"</formula>
    </cfRule>
  </conditionalFormatting>
  <conditionalFormatting sqref="AG25:AG35">
    <cfRule type="cellIs" priority="2126" operator="equal" aboveAverage="0" equalAverage="0" bottom="0" percent="0" rank="0" text="" dxfId="8714">
      <formula>"INVALID"</formula>
    </cfRule>
  </conditionalFormatting>
  <conditionalFormatting sqref="AH25:AH35">
    <cfRule type="cellIs" priority="2127" operator="equal" aboveAverage="0" equalAverage="0" bottom="0" percent="0" rank="0" text="" dxfId="8715">
      <formula>"INVALID"</formula>
    </cfRule>
  </conditionalFormatting>
  <conditionalFormatting sqref="AG37:AG48">
    <cfRule type="cellIs" priority="2128" operator="equal" aboveAverage="0" equalAverage="0" bottom="0" percent="0" rank="0" text="" dxfId="8716">
      <formula>"INVALID"</formula>
    </cfRule>
  </conditionalFormatting>
  <conditionalFormatting sqref="AH37:AH48">
    <cfRule type="cellIs" priority="2129" operator="equal" aboveAverage="0" equalAverage="0" bottom="0" percent="0" rank="0" text="" dxfId="8717">
      <formula>"INVALID"</formula>
    </cfRule>
  </conditionalFormatting>
  <conditionalFormatting sqref="AG50:AG57">
    <cfRule type="cellIs" priority="2130" operator="equal" aboveAverage="0" equalAverage="0" bottom="0" percent="0" rank="0" text="" dxfId="8718">
      <formula>"INVALID"</formula>
    </cfRule>
  </conditionalFormatting>
  <conditionalFormatting sqref="AH50:AH57">
    <cfRule type="cellIs" priority="2131" operator="equal" aboveAverage="0" equalAverage="0" bottom="0" percent="0" rank="0" text="" dxfId="8719">
      <formula>"INVALID"</formula>
    </cfRule>
  </conditionalFormatting>
  <conditionalFormatting sqref="AG59:AG82">
    <cfRule type="cellIs" priority="2132" operator="equal" aboveAverage="0" equalAverage="0" bottom="0" percent="0" rank="0" text="" dxfId="8720">
      <formula>"INVALID"</formula>
    </cfRule>
  </conditionalFormatting>
  <conditionalFormatting sqref="AH59:AH82">
    <cfRule type="cellIs" priority="2133" operator="equal" aboveAverage="0" equalAverage="0" bottom="0" percent="0" rank="0" text="" dxfId="8721">
      <formula>"INVALID"</formula>
    </cfRule>
  </conditionalFormatting>
  <conditionalFormatting sqref="AG84:AG105">
    <cfRule type="cellIs" priority="2134" operator="equal" aboveAverage="0" equalAverage="0" bottom="0" percent="0" rank="0" text="" dxfId="8722">
      <formula>"INVALID"</formula>
    </cfRule>
  </conditionalFormatting>
  <conditionalFormatting sqref="AH84:AH105">
    <cfRule type="cellIs" priority="2135" operator="equal" aboveAverage="0" equalAverage="0" bottom="0" percent="0" rank="0" text="" dxfId="8723">
      <formula>"INVALID"</formula>
    </cfRule>
  </conditionalFormatting>
  <conditionalFormatting sqref="AG107:AG108">
    <cfRule type="cellIs" priority="2136" operator="equal" aboveAverage="0" equalAverage="0" bottom="0" percent="0" rank="0" text="" dxfId="8724">
      <formula>"INVALID"</formula>
    </cfRule>
  </conditionalFormatting>
  <conditionalFormatting sqref="AH107:AH108">
    <cfRule type="cellIs" priority="2137" operator="equal" aboveAverage="0" equalAverage="0" bottom="0" percent="0" rank="0" text="" dxfId="8725">
      <formula>"INVALID"</formula>
    </cfRule>
  </conditionalFormatting>
  <conditionalFormatting sqref="AG110:AG125">
    <cfRule type="cellIs" priority="2138" operator="equal" aboveAverage="0" equalAverage="0" bottom="0" percent="0" rank="0" text="" dxfId="8726">
      <formula>"INVALID"</formula>
    </cfRule>
  </conditionalFormatting>
  <conditionalFormatting sqref="AH110:AH125">
    <cfRule type="cellIs" priority="2139" operator="equal" aboveAverage="0" equalAverage="0" bottom="0" percent="0" rank="0" text="" dxfId="8727">
      <formula>"INVALID"</formula>
    </cfRule>
  </conditionalFormatting>
  <conditionalFormatting sqref="AG127:AG149">
    <cfRule type="cellIs" priority="2140" operator="equal" aboveAverage="0" equalAverage="0" bottom="0" percent="0" rank="0" text="" dxfId="8728">
      <formula>"INVALID"</formula>
    </cfRule>
  </conditionalFormatting>
  <conditionalFormatting sqref="AH127:AH149">
    <cfRule type="cellIs" priority="2141" operator="equal" aboveAverage="0" equalAverage="0" bottom="0" percent="0" rank="0" text="" dxfId="8729">
      <formula>"INVALID"</formula>
    </cfRule>
  </conditionalFormatting>
  <conditionalFormatting sqref="AG151:AG156">
    <cfRule type="cellIs" priority="2142" operator="equal" aboveAverage="0" equalAverage="0" bottom="0" percent="0" rank="0" text="" dxfId="8730">
      <formula>"INVALID"</formula>
    </cfRule>
  </conditionalFormatting>
  <conditionalFormatting sqref="AH152:AH156">
    <cfRule type="cellIs" priority="2143" operator="equal" aboveAverage="0" equalAverage="0" bottom="0" percent="0" rank="0" text="" dxfId="8731">
      <formula>"INVALID"</formula>
    </cfRule>
  </conditionalFormatting>
  <conditionalFormatting sqref="AG159:AG170">
    <cfRule type="cellIs" priority="2144" operator="equal" aboveAverage="0" equalAverage="0" bottom="0" percent="0" rank="0" text="" dxfId="8732">
      <formula>"INVALID"</formula>
    </cfRule>
  </conditionalFormatting>
  <conditionalFormatting sqref="AH159:AH170">
    <cfRule type="cellIs" priority="2145" operator="equal" aboveAverage="0" equalAverage="0" bottom="0" percent="0" rank="0" text="" dxfId="8733">
      <formula>"INVALID"</formula>
    </cfRule>
  </conditionalFormatting>
  <conditionalFormatting sqref="AG173:AG186">
    <cfRule type="cellIs" priority="2146" operator="equal" aboveAverage="0" equalAverage="0" bottom="0" percent="0" rank="0" text="" dxfId="8734">
      <formula>"INVALID"</formula>
    </cfRule>
  </conditionalFormatting>
  <conditionalFormatting sqref="AH173:AH186">
    <cfRule type="cellIs" priority="2147" operator="equal" aboveAverage="0" equalAverage="0" bottom="0" percent="0" rank="0" text="" dxfId="8735">
      <formula>"INVALID"</formula>
    </cfRule>
  </conditionalFormatting>
  <conditionalFormatting sqref="AG189:AG200">
    <cfRule type="cellIs" priority="2148" operator="equal" aboveAverage="0" equalAverage="0" bottom="0" percent="0" rank="0" text="" dxfId="8736">
      <formula>"INVALID"</formula>
    </cfRule>
  </conditionalFormatting>
  <conditionalFormatting sqref="AH189:AH200">
    <cfRule type="cellIs" priority="2149" operator="equal" aboveAverage="0" equalAverage="0" bottom="0" percent="0" rank="0" text="" dxfId="8737">
      <formula>"INVALID"</formula>
    </cfRule>
  </conditionalFormatting>
  <conditionalFormatting sqref="AG202:AG203">
    <cfRule type="cellIs" priority="2150" operator="equal" aboveAverage="0" equalAverage="0" bottom="0" percent="0" rank="0" text="" dxfId="8738">
      <formula>"INVALID"</formula>
    </cfRule>
  </conditionalFormatting>
  <conditionalFormatting sqref="AH202:AH203">
    <cfRule type="cellIs" priority="2151" operator="equal" aboveAverage="0" equalAverage="0" bottom="0" percent="0" rank="0" text="" dxfId="8739">
      <formula>"INVALID"</formula>
    </cfRule>
  </conditionalFormatting>
  <conditionalFormatting sqref="AG205:AG216">
    <cfRule type="cellIs" priority="2152" operator="equal" aboveAverage="0" equalAverage="0" bottom="0" percent="0" rank="0" text="" dxfId="8740">
      <formula>"INVALID"</formula>
    </cfRule>
  </conditionalFormatting>
  <conditionalFormatting sqref="AH205:AH216">
    <cfRule type="cellIs" priority="2153" operator="equal" aboveAverage="0" equalAverage="0" bottom="0" percent="0" rank="0" text="" dxfId="8741">
      <formula>"INVALID"</formula>
    </cfRule>
  </conditionalFormatting>
  <conditionalFormatting sqref="AG218:AG227">
    <cfRule type="cellIs" priority="2154" operator="equal" aboveAverage="0" equalAverage="0" bottom="0" percent="0" rank="0" text="" dxfId="8742">
      <formula>"INVALID"</formula>
    </cfRule>
  </conditionalFormatting>
  <conditionalFormatting sqref="AH218:AH227">
    <cfRule type="cellIs" priority="2155" operator="equal" aboveAverage="0" equalAverage="0" bottom="0" percent="0" rank="0" text="" dxfId="8743">
      <formula>"INVALID"</formula>
    </cfRule>
  </conditionalFormatting>
  <conditionalFormatting sqref="AG229:AG236">
    <cfRule type="cellIs" priority="2156" operator="equal" aboveAverage="0" equalAverage="0" bottom="0" percent="0" rank="0" text="" dxfId="8744">
      <formula>"INVALID"</formula>
    </cfRule>
  </conditionalFormatting>
  <conditionalFormatting sqref="AH229:AH236">
    <cfRule type="cellIs" priority="2157" operator="equal" aboveAverage="0" equalAverage="0" bottom="0" percent="0" rank="0" text="" dxfId="8745">
      <formula>"INVALID"</formula>
    </cfRule>
  </conditionalFormatting>
  <conditionalFormatting sqref="AG238:AG245">
    <cfRule type="cellIs" priority="2158" operator="equal" aboveAverage="0" equalAverage="0" bottom="0" percent="0" rank="0" text="" dxfId="8746">
      <formula>"INVALID"</formula>
    </cfRule>
  </conditionalFormatting>
  <conditionalFormatting sqref="AH238:AH245">
    <cfRule type="cellIs" priority="2159" operator="equal" aboveAverage="0" equalAverage="0" bottom="0" percent="0" rank="0" text="" dxfId="8747">
      <formula>"INVALID"</formula>
    </cfRule>
  </conditionalFormatting>
  <conditionalFormatting sqref="AG247:AG256">
    <cfRule type="cellIs" priority="2160" operator="equal" aboveAverage="0" equalAverage="0" bottom="0" percent="0" rank="0" text="" dxfId="8748">
      <formula>"INVALID"</formula>
    </cfRule>
  </conditionalFormatting>
  <conditionalFormatting sqref="AH247:AH256">
    <cfRule type="cellIs" priority="2161" operator="equal" aboveAverage="0" equalAverage="0" bottom="0" percent="0" rank="0" text="" dxfId="8749">
      <formula>"INVALID"</formula>
    </cfRule>
  </conditionalFormatting>
  <conditionalFormatting sqref="AG258:AG266">
    <cfRule type="cellIs" priority="2162" operator="equal" aboveAverage="0" equalAverage="0" bottom="0" percent="0" rank="0" text="" dxfId="8750">
      <formula>"INVALID"</formula>
    </cfRule>
  </conditionalFormatting>
  <conditionalFormatting sqref="AH258:AH266">
    <cfRule type="cellIs" priority="2163" operator="equal" aboveAverage="0" equalAverage="0" bottom="0" percent="0" rank="0" text="" dxfId="8751">
      <formula>"INVALID"</formula>
    </cfRule>
  </conditionalFormatting>
  <conditionalFormatting sqref="AG268:AG269">
    <cfRule type="cellIs" priority="2164" operator="equal" aboveAverage="0" equalAverage="0" bottom="0" percent="0" rank="0" text="" dxfId="8752">
      <formula>"INVALID"</formula>
    </cfRule>
  </conditionalFormatting>
  <conditionalFormatting sqref="AH268:AH269">
    <cfRule type="cellIs" priority="2165" operator="equal" aboveAverage="0" equalAverage="0" bottom="0" percent="0" rank="0" text="" dxfId="8753">
      <formula>"INVALID"</formula>
    </cfRule>
  </conditionalFormatting>
  <conditionalFormatting sqref="AG271:AG278">
    <cfRule type="cellIs" priority="2166" operator="equal" aboveAverage="0" equalAverage="0" bottom="0" percent="0" rank="0" text="" dxfId="8754">
      <formula>"INVALID"</formula>
    </cfRule>
  </conditionalFormatting>
  <conditionalFormatting sqref="AH271:AH278">
    <cfRule type="cellIs" priority="2167" operator="equal" aboveAverage="0" equalAverage="0" bottom="0" percent="0" rank="0" text="" dxfId="8755">
      <formula>"INVALID"</formula>
    </cfRule>
  </conditionalFormatting>
  <conditionalFormatting sqref="AG280:AG283">
    <cfRule type="cellIs" priority="2168" operator="equal" aboveAverage="0" equalAverage="0" bottom="0" percent="0" rank="0" text="" dxfId="8756">
      <formula>"INVALID"</formula>
    </cfRule>
  </conditionalFormatting>
  <conditionalFormatting sqref="AH280:AH283">
    <cfRule type="cellIs" priority="2169" operator="equal" aboveAverage="0" equalAverage="0" bottom="0" percent="0" rank="0" text="" dxfId="8757">
      <formula>"INVALID"</formula>
    </cfRule>
  </conditionalFormatting>
  <conditionalFormatting sqref="AG285:AG288">
    <cfRule type="cellIs" priority="2170" operator="equal" aboveAverage="0" equalAverage="0" bottom="0" percent="0" rank="0" text="" dxfId="8758">
      <formula>"INVALID"</formula>
    </cfRule>
  </conditionalFormatting>
  <conditionalFormatting sqref="AH285:AH288">
    <cfRule type="cellIs" priority="2171" operator="equal" aboveAverage="0" equalAverage="0" bottom="0" percent="0" rank="0" text="" dxfId="8759">
      <formula>"INVALID"</formula>
    </cfRule>
  </conditionalFormatting>
  <conditionalFormatting sqref="AG290:AG293">
    <cfRule type="cellIs" priority="2172" operator="equal" aboveAverage="0" equalAverage="0" bottom="0" percent="0" rank="0" text="" dxfId="8760">
      <formula>"INVALID"</formula>
    </cfRule>
  </conditionalFormatting>
  <conditionalFormatting sqref="AH290:AH293">
    <cfRule type="cellIs" priority="2173" operator="equal" aboveAverage="0" equalAverage="0" bottom="0" percent="0" rank="0" text="" dxfId="8761">
      <formula>"INVALID"</formula>
    </cfRule>
  </conditionalFormatting>
  <conditionalFormatting sqref="AG295:AG305">
    <cfRule type="cellIs" priority="2174" operator="equal" aboveAverage="0" equalAverage="0" bottom="0" percent="0" rank="0" text="" dxfId="8762">
      <formula>"INVALID"</formula>
    </cfRule>
  </conditionalFormatting>
  <conditionalFormatting sqref="AH295:AH305">
    <cfRule type="cellIs" priority="2175" operator="equal" aboveAverage="0" equalAverage="0" bottom="0" percent="0" rank="0" text="" dxfId="8763">
      <formula>"INVALID"</formula>
    </cfRule>
  </conditionalFormatting>
  <conditionalFormatting sqref="AH151">
    <cfRule type="cellIs" priority="2176" operator="equal" aboveAverage="0" equalAverage="0" bottom="0" percent="0" rank="0" text="" dxfId="8764">
      <formula>"INVALID"</formula>
    </cfRule>
  </conditionalFormatting>
  <dataValidations count="16">
    <dataValidation allowBlank="true" errorStyle="stop" operator="between" showDropDown="false" showErrorMessage="true" showInputMessage="true" sqref="BC500 BC649 BC798 BC950 BC1099" type="list">
      <formula1>"OFF,0.6V,1.1V"</formula1>
      <formula2>0</formula2>
    </dataValidation>
    <dataValidation allowBlank="false" errorStyle="stop" operator="between" showDropDown="false" showErrorMessage="true" showInputMessage="true" sqref="AT12:AT13 AT16 AT18:AT19 AT22:AT23 AT28 AT33 AT35 AT38 AT40:AT41 AT43:AT44 AT47:AT48 AT51 AT66 AT70:AT71 AT75:AT77 AT81:AT82 AT90 AT92:AT93 AT98 AT104 AT115:AT116 AT118 AT122:AT123 AT125 AT129 AT131 AT134 AT141 AT154 AT183 AT185 AT190 AT197:AT200 AT205 AT207 AT209 AT211 AT213 AT215:AT216 AT229 AT231 AT233 AT235 AT280 AT282 AT294:AT306" type="list">
      <formula1>"No,Yes"</formula1>
      <formula2>0</formula2>
    </dataValidation>
    <dataValidation allowBlank="true" errorStyle="stop" operator="between" showDropDown="false" showErrorMessage="true" showInputMessage="true" sqref="BC358 BC378 BC419 BC458" type="list">
      <formula1>"OFF,1.0V,1.05V"</formula1>
      <formula2>0</formula2>
    </dataValidation>
    <dataValidation allowBlank="true" errorStyle="stop" operator="between" showDropDown="false" showErrorMessage="true" showInputMessage="true" sqref="AW11:AX15 AX16:AX23 AW18:AW23 AW25:AX35 AX50 AX59:AX82 AW61:AW64 AW67:AW71 AW76:AW82 AX84:AX102 AW86:AW101 AX103:AX105 AX107:AX108 AW110:AX119 AX120:AX125 AX127:AX148 AW146:AW147 AX149 AY151 AY159 AY165 AX189:AX200 AW205:AX216 AW229:AX236 AX257:AX266 AW258:AW266 AW268:AX269 AX271:AX278 AW280:AX283 AX290:AX305 AY295:AY304 AX306" type="list">
      <formula1>"Disable,Enable"</formula1>
      <formula2>0</formula2>
    </dataValidation>
    <dataValidation allowBlank="false" errorStyle="stop" operator="between" showDropDown="false" showErrorMessage="true" showInputMessage="true" sqref="AQ10:AQ23 AQ25:AQ35 AQ37:AQ48 AQ50:AQ57 AQ59:AQ82 AQ84:AQ105 AQ107:AQ108 AQ110:AQ125 AQ127:AQ149 AQ151:AQ157 AQ159:AQ171 AQ173:AQ187 AQ189:AQ200 AQ202:AQ203 AQ205:AQ216 AQ218:AQ227 AQ229:AQ236 AQ238:AQ245 AQ247:AQ256 AQ258:AQ266 AQ268:AQ269 AQ271:AQ278 AQ280:AQ283 AQ285:AQ288 AQ290:AQ293 AQ295:AQ306 AQ309:AQ357 AQ359:AQ367 AQ369:AQ377 AQ379:AQ418 AQ420:AQ457 AQ459:AQ499 AQ501:AQ648 AQ650:AQ797 AQ799:AQ949 AQ951:AQ1098 AQ1100:AQ1101 AQ1103:AQ1104 AQ1106:AQ1107" type="list">
      <formula1>$C84:$H84</formula1>
      <formula2>0</formula2>
    </dataValidation>
    <dataValidation allowBlank="true" errorStyle="stop" operator="between" showDropDown="false" showErrorMessage="true" showInputMessage="true" sqref="AR10:AR23 AR25:AR35 AR37:AR48 AR50:AR57 AR59:AR82 AR84:AR105 AR107:AR108 AR110:AR125 AR127:AR149 AR151:AR171 AR173:AR200 AR202:AR203 AR205:AR216 AR218:AR227 AR229:AR236 AR238:AR245 AR247:AR266 AR268:AR269 AR271:AR278 AR280:AR283 AR285:AR288 AR290:AR306" type="list">
      <formula1>"Not Assigned,Input,Output,Bidirectional,Open-Drain,N/A"</formula1>
      <formula2>0</formula2>
    </dataValidation>
    <dataValidation allowBlank="true" errorStyle="stop" operator="between" showDropDown="false" showErrorMessage="true" showInputMessage="true" sqref="BC9 BC24 BC49 BC58 BC83 BC106 BC109 BC126 BC158 BC172 BC188 BC204 BC217 BC228 BC237 BC257 BC267 BC270 BC279 BC284 BC289 BC294 BC1102 BC1105" type="list">
      <formula1>"OFF,1.8V"</formula1>
      <formula2>0</formula2>
    </dataValidation>
    <dataValidation allowBlank="true" errorStyle="stop" operator="between" showDropDown="false" showErrorMessage="true" showInputMessage="true" sqref="BC308" type="list">
      <formula1>"OFF,1.2V"</formula1>
      <formula2>0</formula2>
    </dataValidation>
    <dataValidation allowBlank="true" errorStyle="stop" operator="between" showDropDown="false" showErrorMessage="true" showInputMessage="true" sqref="BC368" type="list">
      <formula1>"OFF,3.3V"</formula1>
      <formula2>0</formula2>
    </dataValidation>
    <dataValidation allowBlank="true" errorStyle="stop" operator="between" showDropDown="false" showErrorMessage="true" showInputMessage="true" sqref="BC36 BC246" type="list">
      <formula1>"OFF,1.8V,3.3V"</formula1>
      <formula2>0</formula2>
    </dataValidation>
    <dataValidation allowBlank="true" errorStyle="stop" operator="between" showDropDown="false" showErrorMessage="true" showInputMessage="true" sqref="BC150" type="list">
      <formula1>"OFF,1.8V,3.3V,1.8V/3.3V,1.8V/3.3V_default_1.8V"</formula1>
      <formula2>0</formula2>
    </dataValidation>
    <dataValidation allowBlank="true" errorStyle="stop" operator="between" showDropDown="false" showErrorMessage="true" showInputMessage="true" sqref="BC201" type="list">
      <formula1>"OFF,1.2V,1.8V"</formula1>
      <formula2>0</formula2>
    </dataValidation>
    <dataValidation allowBlank="false" errorStyle="stop" operator="between" showDropDown="false" showErrorMessage="true" showInputMessage="true" sqref="AV290:AV293" type="list">
      <formula1>"Initiator"</formula1>
      <formula2>0</formula2>
    </dataValidation>
    <dataValidation allowBlank="false" errorStyle="stop" operator="between" showDropDown="false" showErrorMessage="true" showInputMessage="true" sqref="AV25:AV28 AV37:AV40 AV46:AV49 AV67:AV70 AV78:AV81 AV90:AV93 AV99:AV102 AV105 AV128:AV130 AV135:AV136 AV138:AV145 AV189:AV200 AV261:AV264" type="list">
      <formula1>"N/A,Initiator,Target"</formula1>
      <formula2>0</formula2>
    </dataValidation>
    <dataValidation allowBlank="false" errorStyle="stop" operator="between" showDropDown="false" showErrorMessage="true" showInputMessage="true" sqref="AS10:AS23 BB10:BB23 AS25:AS35 BB25:BB35 AS37:AS48 BB37:BB48 AS50:AS57 BB50:BB57 AS59:AS82 BB59:BB82 AS84:AS105 BB84:BB105 AS107:AS108 BB107:BB108 AS110:AS125 BB110:BB125 AS127:AS149 BB127:BB149 AS151:AS171 BB151:BB171 AS173:AS200 BB173:BB200 AS202:AS203 BB202:BB203 AS205:AS216 BB205:BB216 AS218:AS227 BB218:BB227 AS229:AS236 BB229:BB236 AS238:AS245 BB238:BB245 AS247:AS266 BB247:BB266 AS268:AS269 BB268:BB269 AS271:AS278 BB271:BB278 AS280:AS283 BB280:BB283 AS285:AS288 BB285:BB288 AS290:AS306 BB290:BB306" type="list">
      <formula1>"Z,Int PU,Int PD,Drive 0,Drive 1,N/A"</formula1>
      <formula2>0</formula2>
    </dataValidation>
    <dataValidation allowBlank="false" errorStyle="stop" operator="between" showDropDown="false" showErrorMessage="true" showInputMessage="true" sqref="AV71 AV82" type="list">
      <formula1>"N/A,Master,Slave"</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false" autoFill="0" autoPict="0" macro="Generate_Device_Tree.Generate_Device_Tree">
                <anchor moveWithCells="true" sizeWithCells="false">
                  <from>
                    <xdr:col>42</xdr:col>
                    <xdr:colOff>504720</xdr:colOff>
                    <xdr:row>0</xdr:row>
                    <xdr:rowOff>123840</xdr:rowOff>
                  </from>
                  <to>
                    <xdr:col>43</xdr:col>
                    <xdr:colOff>466560</xdr:colOff>
                    <xdr:row>3</xdr:row>
                    <xdr:rowOff>142920</xdr:rowOff>
                  </to>
                </anchor>
              </controlPr>
            </control>
          </mc:Choice>
        </mc:AlternateContent>
        <mc:AlternateContent xmlns:mc="http://schemas.openxmlformats.org/markup-compatibility/2006">
          <mc:Choice Requires="x14">
            <control shapeId="1002" r:id="rId5" name="Button 2">
              <controlPr defaultSize="0" print="false" autoFill="0" autoPict="0" macro="UpdateFunctions.UpdateFunctionCmd_Click">
                <anchor moveWithCells="true" sizeWithCells="false">
                  <from>
                    <xdr:col>28</xdr:col>
                    <xdr:colOff>28440</xdr:colOff>
                    <xdr:row>0</xdr:row>
                    <xdr:rowOff>209520</xdr:rowOff>
                  </from>
                  <to>
                    <xdr:col>29</xdr:col>
                    <xdr:colOff>669600</xdr:colOff>
                    <xdr:row>3</xdr:row>
                    <xdr:rowOff>133200</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Template/>
  <TotalTime>3</TotalTime>
  <Application>LibreOffice/7.3.7.2$Linux_X86_64 LibreOffice_project/30$Build-2</Application>
  <AppVersion>15.0000</AppVersion>
  <Company>NVIDIA</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2011-01-18T21:59:40Z</dcterms:created>
  <dc:creator>mlongnecker</dc:creator>
  <dc:description>Added specific Cardhu configuration information for checking the exit LP0 behavior with GPIOs</dc:description>
  <dc:language>en-US</dc:language>
  <cp:lastModifiedBy/>
  <cp:lastPrinted>2012-04-03T22:50:50Z</cp:lastPrinted>
  <dcterms:modified xsi:type="dcterms:W3CDTF">2025-06-05T09:10:54Z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Application">
    <vt:lpwstr>Microsoft Azure Information Protection</vt:lpwstr>
  </property>
  <property fmtid="{D5CDD505-2E9C-101B-9397-08002B2CF9AE}" pid="3" name="MSIP_Label_6b558183-044c-4105-8d9c-cea02a2a3d86_Enabled">
    <vt:lpwstr>True</vt:lpwstr>
  </property>
  <property fmtid="{D5CDD505-2E9C-101B-9397-08002B2CF9AE}" pid="4" name="MSIP_Label_6b558183-044c-4105-8d9c-cea02a2a3d86_Extended_MSFT_Method">
    <vt:lpwstr>Automatic</vt:lpwstr>
  </property>
  <property fmtid="{D5CDD505-2E9C-101B-9397-08002B2CF9AE}" pid="5" name="MSIP_Label_6b558183-044c-4105-8d9c-cea02a2a3d86_Name">
    <vt:lpwstr>Unrestricted</vt:lpwstr>
  </property>
  <property fmtid="{D5CDD505-2E9C-101B-9397-08002B2CF9AE}" pid="6" name="MSIP_Label_6b558183-044c-4105-8d9c-cea02a2a3d86_Owner">
    <vt:lpwstr>richards@nvidia.com</vt:lpwstr>
  </property>
  <property fmtid="{D5CDD505-2E9C-101B-9397-08002B2CF9AE}" pid="7" name="MSIP_Label_6b558183-044c-4105-8d9c-cea02a2a3d86_Ref">
    <vt:lpwstr>https://api.informationprotection.azure.com/api/43083d15-7273-40c1-b7db-39efd9ccc17a</vt:lpwstr>
  </property>
  <property fmtid="{D5CDD505-2E9C-101B-9397-08002B2CF9AE}" pid="8" name="MSIP_Label_6b558183-044c-4105-8d9c-cea02a2a3d86_SetDate">
    <vt:lpwstr>2018-05-31T13:24:57.5235116-07:00</vt:lpwstr>
  </property>
  <property fmtid="{D5CDD505-2E9C-101B-9397-08002B2CF9AE}" pid="9" name="MSIP_Label_6b558183-044c-4105-8d9c-cea02a2a3d86_SiteId">
    <vt:lpwstr>43083d15-7273-40c1-b7db-39efd9ccc17a</vt:lpwstr>
  </property>
  <property fmtid="{D5CDD505-2E9C-101B-9397-08002B2CF9AE}" pid="10" name="Sensitivity">
    <vt:lpwstr>Unrestricted</vt:lpwstr>
  </property>
</Properties>
</file>